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mc:AlternateContent xmlns:mc="http://schemas.openxmlformats.org/markup-compatibility/2006">
    <mc:Choice Requires="x15">
      <x15ac:absPath xmlns:x15ac="http://schemas.microsoft.com/office/spreadsheetml/2010/11/ac" url="/Users/yangfeilin/Desktop/MAM/ESG/"/>
    </mc:Choice>
  </mc:AlternateContent>
  <xr:revisionPtr revIDLastSave="0" documentId="13_ncr:1_{CFCF0A40-442D-0C40-942E-A25EF63A0095}" xr6:coauthVersionLast="45" xr6:coauthVersionMax="46" xr10:uidLastSave="{00000000-0000-0000-0000-000000000000}"/>
  <bookViews>
    <workbookView xWindow="-120" yWindow="460" windowWidth="28680" windowHeight="14860" tabRatio="741" activeTab="6" xr2:uid="{00000000-000D-0000-FFFF-FFFF00000000}"/>
  </bookViews>
  <sheets>
    <sheet name="Performance" sheetId="29" r:id="rId1"/>
    <sheet name="ESG" sheetId="13" r:id="rId2"/>
    <sheet name="Sheet5" sheetId="42" r:id="rId3"/>
    <sheet name="HIstorical weights" sheetId="14" r:id="rId4"/>
    <sheet name="Equities" sheetId="30" r:id="rId5"/>
    <sheet name="Bonds" sheetId="31" r:id="rId6"/>
    <sheet name="MSCI Database" sheetId="33" r:id="rId7"/>
    <sheet name="List" sheetId="11" r:id="rId8"/>
    <sheet name="Comments" sheetId="12" r:id="rId9"/>
  </sheets>
  <definedNames>
    <definedName name="_xlnm._FilterDatabase" localSheetId="5" hidden="1">Bonds!$H$5:$J$144</definedName>
    <definedName name="_xlnm._FilterDatabase" localSheetId="6" hidden="1">'MSCI Database'!$A$1:$O$3444</definedName>
    <definedName name="_xlnm._FilterDatabase" localSheetId="0" hidden="1">Performance!$B$114:$C$114</definedName>
    <definedName name="_xlchart.v2.0" hidden="1">Performance!$B$255:$B$275</definedName>
    <definedName name="_xlchart.v2.1" hidden="1">Performance!$C$255:$C$275</definedName>
    <definedName name="bb_MzQ5MjZBM0NGNUE4NDY0Mj" hidden="1">ESG!$E$44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628" i="31" l="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G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2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22"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44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147"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32" i="31"/>
  <c r="G24" i="31"/>
  <c r="G25" i="31"/>
  <c r="G26" i="31"/>
  <c r="G27" i="31"/>
  <c r="G28" i="31"/>
  <c r="G7" i="31"/>
  <c r="G8" i="31"/>
  <c r="G9" i="31"/>
  <c r="G10" i="31"/>
  <c r="G11" i="31"/>
  <c r="G12" i="31"/>
  <c r="G13" i="31"/>
  <c r="G14" i="31"/>
  <c r="G15" i="31"/>
  <c r="G16" i="31"/>
  <c r="G17" i="31"/>
  <c r="G18" i="31"/>
  <c r="G19" i="31"/>
  <c r="G20" i="31"/>
  <c r="G21" i="31"/>
  <c r="G22" i="31"/>
  <c r="G23" i="31"/>
  <c r="G6" i="31"/>
  <c r="D34" i="13"/>
  <c r="G4" i="31" s="1"/>
  <c r="D38" i="13"/>
  <c r="G625" i="31" s="1"/>
  <c r="D37" i="13"/>
  <c r="G145" i="31" s="1"/>
  <c r="D36" i="13"/>
  <c r="G30" i="31" s="1"/>
  <c r="D35" i="13"/>
  <c r="G29" i="31" s="1"/>
  <c r="D29" i="13"/>
  <c r="AA10" i="14"/>
  <c r="AA9" i="14"/>
  <c r="U10" i="14"/>
  <c r="E31" i="13"/>
  <c r="D31" i="13"/>
  <c r="E30" i="13"/>
  <c r="D30" i="13"/>
  <c r="E29" i="13"/>
  <c r="A147" i="31"/>
  <c r="A627" i="31"/>
  <c r="A32" i="31"/>
  <c r="A67" i="30"/>
  <c r="A162" i="30"/>
  <c r="A122" i="30"/>
  <c r="A212" i="30"/>
  <c r="A1664" i="30"/>
  <c r="A317" i="30"/>
  <c r="A6" i="30"/>
  <c r="A6" i="31"/>
  <c r="A1737" i="30"/>
  <c r="A639" i="30"/>
  <c r="A3224" i="30"/>
  <c r="A1614" i="30"/>
  <c r="D28" i="13" l="1"/>
  <c r="AA5286" i="30"/>
  <c r="Z5286" i="30"/>
  <c r="Y5286" i="30"/>
  <c r="X5286" i="30"/>
  <c r="V5286" i="30"/>
  <c r="U5286" i="30"/>
  <c r="T5286" i="30"/>
  <c r="S5286" i="30"/>
  <c r="R5286" i="30"/>
  <c r="Q5286" i="30"/>
  <c r="P5286" i="30"/>
  <c r="O5286" i="30"/>
  <c r="N5286" i="30"/>
  <c r="AA5285" i="30"/>
  <c r="Z5285" i="30"/>
  <c r="Y5285" i="30"/>
  <c r="X5285" i="30"/>
  <c r="V5285" i="30"/>
  <c r="U5285" i="30"/>
  <c r="T5285" i="30"/>
  <c r="S5285" i="30"/>
  <c r="R5285" i="30"/>
  <c r="Q5285" i="30"/>
  <c r="P5285" i="30"/>
  <c r="O5285" i="30"/>
  <c r="N5285" i="30"/>
  <c r="AA5284" i="30"/>
  <c r="Z5284" i="30"/>
  <c r="Y5284" i="30"/>
  <c r="X5284" i="30"/>
  <c r="V5284" i="30"/>
  <c r="U5284" i="30"/>
  <c r="T5284" i="30"/>
  <c r="S5284" i="30"/>
  <c r="R5284" i="30"/>
  <c r="Q5284" i="30"/>
  <c r="P5284" i="30"/>
  <c r="O5284" i="30"/>
  <c r="N5284" i="30"/>
  <c r="AA5283" i="30"/>
  <c r="Z5283" i="30"/>
  <c r="Y5283" i="30"/>
  <c r="X5283" i="30"/>
  <c r="V5283" i="30"/>
  <c r="U5283" i="30"/>
  <c r="T5283" i="30"/>
  <c r="S5283" i="30"/>
  <c r="R5283" i="30"/>
  <c r="Q5283" i="30"/>
  <c r="P5283" i="30"/>
  <c r="O5283" i="30"/>
  <c r="N5283" i="30"/>
  <c r="AA5282" i="30"/>
  <c r="Z5282" i="30"/>
  <c r="Y5282" i="30"/>
  <c r="X5282" i="30"/>
  <c r="V5282" i="30"/>
  <c r="U5282" i="30"/>
  <c r="T5282" i="30"/>
  <c r="S5282" i="30"/>
  <c r="R5282" i="30"/>
  <c r="Q5282" i="30"/>
  <c r="P5282" i="30"/>
  <c r="O5282" i="30"/>
  <c r="N5282" i="30"/>
  <c r="AA5281" i="30"/>
  <c r="Z5281" i="30"/>
  <c r="Y5281" i="30"/>
  <c r="X5281" i="30"/>
  <c r="V5281" i="30"/>
  <c r="U5281" i="30"/>
  <c r="T5281" i="30"/>
  <c r="S5281" i="30"/>
  <c r="R5281" i="30"/>
  <c r="Q5281" i="30"/>
  <c r="P5281" i="30"/>
  <c r="O5281" i="30"/>
  <c r="AA5280" i="30"/>
  <c r="Z5280" i="30"/>
  <c r="Y5280" i="30"/>
  <c r="X5280" i="30"/>
  <c r="V5280" i="30"/>
  <c r="U5280" i="30"/>
  <c r="T5280" i="30"/>
  <c r="S5280" i="30"/>
  <c r="R5280" i="30"/>
  <c r="Q5280" i="30"/>
  <c r="P5280" i="30"/>
  <c r="O5280" i="30"/>
  <c r="AA5279" i="30"/>
  <c r="Z5279" i="30"/>
  <c r="Y5279" i="30"/>
  <c r="X5279" i="30"/>
  <c r="V5279" i="30"/>
  <c r="U5279" i="30"/>
  <c r="T5279" i="30"/>
  <c r="S5279" i="30"/>
  <c r="R5279" i="30"/>
  <c r="Q5279" i="30"/>
  <c r="P5279" i="30"/>
  <c r="O5279" i="30"/>
  <c r="AA5278" i="30"/>
  <c r="Z5278" i="30"/>
  <c r="Y5278" i="30"/>
  <c r="X5278" i="30"/>
  <c r="V5278" i="30"/>
  <c r="U5278" i="30"/>
  <c r="T5278" i="30"/>
  <c r="S5278" i="30"/>
  <c r="R5278" i="30"/>
  <c r="Q5278" i="30"/>
  <c r="P5278" i="30"/>
  <c r="O5278" i="30"/>
  <c r="AA5277" i="30"/>
  <c r="Z5277" i="30"/>
  <c r="Y5277" i="30"/>
  <c r="X5277" i="30"/>
  <c r="V5277" i="30"/>
  <c r="U5277" i="30"/>
  <c r="T5277" i="30"/>
  <c r="S5277" i="30"/>
  <c r="R5277" i="30"/>
  <c r="Q5277" i="30"/>
  <c r="P5277" i="30"/>
  <c r="O5277" i="30"/>
  <c r="AA5276" i="30"/>
  <c r="Z5276" i="30"/>
  <c r="Y5276" i="30"/>
  <c r="X5276" i="30"/>
  <c r="V5276" i="30"/>
  <c r="U5276" i="30"/>
  <c r="T5276" i="30"/>
  <c r="S5276" i="30"/>
  <c r="R5276" i="30"/>
  <c r="Q5276" i="30"/>
  <c r="P5276" i="30"/>
  <c r="O5276" i="30"/>
  <c r="AA5275" i="30"/>
  <c r="Z5275" i="30"/>
  <c r="Y5275" i="30"/>
  <c r="X5275" i="30"/>
  <c r="V5275" i="30"/>
  <c r="U5275" i="30"/>
  <c r="T5275" i="30"/>
  <c r="S5275" i="30"/>
  <c r="R5275" i="30"/>
  <c r="Q5275" i="30"/>
  <c r="P5275" i="30"/>
  <c r="O5275" i="30"/>
  <c r="AA5274" i="30"/>
  <c r="Z5274" i="30"/>
  <c r="Y5274" i="30"/>
  <c r="X5274" i="30"/>
  <c r="V5274" i="30"/>
  <c r="U5274" i="30"/>
  <c r="T5274" i="30"/>
  <c r="S5274" i="30"/>
  <c r="R5274" i="30"/>
  <c r="Q5274" i="30"/>
  <c r="P5274" i="30"/>
  <c r="O5274" i="30"/>
  <c r="AA5273" i="30"/>
  <c r="Z5273" i="30"/>
  <c r="Y5273" i="30"/>
  <c r="X5273" i="30"/>
  <c r="V5273" i="30"/>
  <c r="U5273" i="30"/>
  <c r="T5273" i="30"/>
  <c r="S5273" i="30"/>
  <c r="R5273" i="30"/>
  <c r="Q5273" i="30"/>
  <c r="P5273" i="30"/>
  <c r="O5273" i="30"/>
  <c r="AA5272" i="30"/>
  <c r="Z5272" i="30"/>
  <c r="Y5272" i="30"/>
  <c r="X5272" i="30"/>
  <c r="V5272" i="30"/>
  <c r="U5272" i="30"/>
  <c r="T5272" i="30"/>
  <c r="S5272" i="30"/>
  <c r="R5272" i="30"/>
  <c r="Q5272" i="30"/>
  <c r="P5272" i="30"/>
  <c r="O5272" i="30"/>
  <c r="AA5271" i="30"/>
  <c r="Z5271" i="30"/>
  <c r="Y5271" i="30"/>
  <c r="X5271" i="30"/>
  <c r="V5271" i="30"/>
  <c r="U5271" i="30"/>
  <c r="T5271" i="30"/>
  <c r="S5271" i="30"/>
  <c r="R5271" i="30"/>
  <c r="Q5271" i="30"/>
  <c r="P5271" i="30"/>
  <c r="O5271" i="30"/>
  <c r="AA5270" i="30"/>
  <c r="Z5270" i="30"/>
  <c r="Y5270" i="30"/>
  <c r="X5270" i="30"/>
  <c r="V5270" i="30"/>
  <c r="U5270" i="30"/>
  <c r="T5270" i="30"/>
  <c r="S5270" i="30"/>
  <c r="R5270" i="30"/>
  <c r="Q5270" i="30"/>
  <c r="P5270" i="30"/>
  <c r="O5270" i="30"/>
  <c r="AA5269" i="30"/>
  <c r="Z5269" i="30"/>
  <c r="Y5269" i="30"/>
  <c r="X5269" i="30"/>
  <c r="V5269" i="30"/>
  <c r="U5269" i="30"/>
  <c r="T5269" i="30"/>
  <c r="S5269" i="30"/>
  <c r="R5269" i="30"/>
  <c r="Q5269" i="30"/>
  <c r="P5269" i="30"/>
  <c r="O5269" i="30"/>
  <c r="AA5268" i="30"/>
  <c r="Z5268" i="30"/>
  <c r="Y5268" i="30"/>
  <c r="X5268" i="30"/>
  <c r="V5268" i="30"/>
  <c r="U5268" i="30"/>
  <c r="T5268" i="30"/>
  <c r="S5268" i="30"/>
  <c r="R5268" i="30"/>
  <c r="Q5268" i="30"/>
  <c r="P5268" i="30"/>
  <c r="O5268" i="30"/>
  <c r="AA5267" i="30"/>
  <c r="Z5267" i="30"/>
  <c r="Y5267" i="30"/>
  <c r="X5267" i="30"/>
  <c r="V5267" i="30"/>
  <c r="U5267" i="30"/>
  <c r="T5267" i="30"/>
  <c r="S5267" i="30"/>
  <c r="R5267" i="30"/>
  <c r="Q5267" i="30"/>
  <c r="P5267" i="30"/>
  <c r="O5267" i="30"/>
  <c r="AA5266" i="30"/>
  <c r="Z5266" i="30"/>
  <c r="Y5266" i="30"/>
  <c r="X5266" i="30"/>
  <c r="V5266" i="30"/>
  <c r="U5266" i="30"/>
  <c r="T5266" i="30"/>
  <c r="S5266" i="30"/>
  <c r="R5266" i="30"/>
  <c r="Q5266" i="30"/>
  <c r="P5266" i="30"/>
  <c r="O5266" i="30"/>
  <c r="AA5265" i="30"/>
  <c r="Z5265" i="30"/>
  <c r="Y5265" i="30"/>
  <c r="X5265" i="30"/>
  <c r="V5265" i="30"/>
  <c r="U5265" i="30"/>
  <c r="T5265" i="30"/>
  <c r="S5265" i="30"/>
  <c r="R5265" i="30"/>
  <c r="Q5265" i="30"/>
  <c r="P5265" i="30"/>
  <c r="O5265" i="30"/>
  <c r="AA5264" i="30"/>
  <c r="Z5264" i="30"/>
  <c r="Y5264" i="30"/>
  <c r="X5264" i="30"/>
  <c r="V5264" i="30"/>
  <c r="U5264" i="30"/>
  <c r="T5264" i="30"/>
  <c r="S5264" i="30"/>
  <c r="R5264" i="30"/>
  <c r="Q5264" i="30"/>
  <c r="P5264" i="30"/>
  <c r="O5264" i="30"/>
  <c r="AA5263" i="30"/>
  <c r="Z5263" i="30"/>
  <c r="Y5263" i="30"/>
  <c r="X5263" i="30"/>
  <c r="V5263" i="30"/>
  <c r="U5263" i="30"/>
  <c r="T5263" i="30"/>
  <c r="S5263" i="30"/>
  <c r="R5263" i="30"/>
  <c r="Q5263" i="30"/>
  <c r="P5263" i="30"/>
  <c r="O5263" i="30"/>
  <c r="AA5262" i="30"/>
  <c r="Z5262" i="30"/>
  <c r="Y5262" i="30"/>
  <c r="X5262" i="30"/>
  <c r="V5262" i="30"/>
  <c r="U5262" i="30"/>
  <c r="T5262" i="30"/>
  <c r="S5262" i="30"/>
  <c r="R5262" i="30"/>
  <c r="Q5262" i="30"/>
  <c r="P5262" i="30"/>
  <c r="O5262" i="30"/>
  <c r="AA5261" i="30"/>
  <c r="Z5261" i="30"/>
  <c r="Y5261" i="30"/>
  <c r="X5261" i="30"/>
  <c r="V5261" i="30"/>
  <c r="U5261" i="30"/>
  <c r="T5261" i="30"/>
  <c r="S5261" i="30"/>
  <c r="R5261" i="30"/>
  <c r="Q5261" i="30"/>
  <c r="P5261" i="30"/>
  <c r="O5261" i="30"/>
  <c r="AA5260" i="30"/>
  <c r="Z5260" i="30"/>
  <c r="Y5260" i="30"/>
  <c r="X5260" i="30"/>
  <c r="V5260" i="30"/>
  <c r="U5260" i="30"/>
  <c r="T5260" i="30"/>
  <c r="S5260" i="30"/>
  <c r="R5260" i="30"/>
  <c r="Q5260" i="30"/>
  <c r="P5260" i="30"/>
  <c r="O5260" i="30"/>
  <c r="AA5259" i="30"/>
  <c r="Z5259" i="30"/>
  <c r="Y5259" i="30"/>
  <c r="X5259" i="30"/>
  <c r="V5259" i="30"/>
  <c r="U5259" i="30"/>
  <c r="T5259" i="30"/>
  <c r="S5259" i="30"/>
  <c r="R5259" i="30"/>
  <c r="Q5259" i="30"/>
  <c r="P5259" i="30"/>
  <c r="O5259" i="30"/>
  <c r="AA5258" i="30"/>
  <c r="Z5258" i="30"/>
  <c r="Y5258" i="30"/>
  <c r="X5258" i="30"/>
  <c r="V5258" i="30"/>
  <c r="U5258" i="30"/>
  <c r="T5258" i="30"/>
  <c r="S5258" i="30"/>
  <c r="R5258" i="30"/>
  <c r="Q5258" i="30"/>
  <c r="P5258" i="30"/>
  <c r="O5258" i="30"/>
  <c r="AA5257" i="30"/>
  <c r="Z5257" i="30"/>
  <c r="Y5257" i="30"/>
  <c r="X5257" i="30"/>
  <c r="V5257" i="30"/>
  <c r="U5257" i="30"/>
  <c r="T5257" i="30"/>
  <c r="S5257" i="30"/>
  <c r="R5257" i="30"/>
  <c r="Q5257" i="30"/>
  <c r="P5257" i="30"/>
  <c r="O5257" i="30"/>
  <c r="AA5256" i="30"/>
  <c r="Z5256" i="30"/>
  <c r="Y5256" i="30"/>
  <c r="X5256" i="30"/>
  <c r="V5256" i="30"/>
  <c r="U5256" i="30"/>
  <c r="T5256" i="30"/>
  <c r="S5256" i="30"/>
  <c r="R5256" i="30"/>
  <c r="Q5256" i="30"/>
  <c r="P5256" i="30"/>
  <c r="O5256" i="30"/>
  <c r="AA5255" i="30"/>
  <c r="Z5255" i="30"/>
  <c r="Y5255" i="30"/>
  <c r="X5255" i="30"/>
  <c r="V5255" i="30"/>
  <c r="U5255" i="30"/>
  <c r="T5255" i="30"/>
  <c r="S5255" i="30"/>
  <c r="R5255" i="30"/>
  <c r="Q5255" i="30"/>
  <c r="P5255" i="30"/>
  <c r="O5255" i="30"/>
  <c r="AA5254" i="30"/>
  <c r="Z5254" i="30"/>
  <c r="Y5254" i="30"/>
  <c r="X5254" i="30"/>
  <c r="V5254" i="30"/>
  <c r="U5254" i="30"/>
  <c r="T5254" i="30"/>
  <c r="S5254" i="30"/>
  <c r="R5254" i="30"/>
  <c r="Q5254" i="30"/>
  <c r="P5254" i="30"/>
  <c r="O5254" i="30"/>
  <c r="AA5253" i="30"/>
  <c r="Z5253" i="30"/>
  <c r="Y5253" i="30"/>
  <c r="X5253" i="30"/>
  <c r="V5253" i="30"/>
  <c r="U5253" i="30"/>
  <c r="T5253" i="30"/>
  <c r="S5253" i="30"/>
  <c r="R5253" i="30"/>
  <c r="Q5253" i="30"/>
  <c r="P5253" i="30"/>
  <c r="O5253" i="30"/>
  <c r="AA5252" i="30"/>
  <c r="Z5252" i="30"/>
  <c r="Y5252" i="30"/>
  <c r="X5252" i="30"/>
  <c r="V5252" i="30"/>
  <c r="U5252" i="30"/>
  <c r="T5252" i="30"/>
  <c r="S5252" i="30"/>
  <c r="R5252" i="30"/>
  <c r="Q5252" i="30"/>
  <c r="P5252" i="30"/>
  <c r="O5252" i="30"/>
  <c r="AA5251" i="30"/>
  <c r="Z5251" i="30"/>
  <c r="Y5251" i="30"/>
  <c r="X5251" i="30"/>
  <c r="V5251" i="30"/>
  <c r="U5251" i="30"/>
  <c r="T5251" i="30"/>
  <c r="S5251" i="30"/>
  <c r="R5251" i="30"/>
  <c r="Q5251" i="30"/>
  <c r="P5251" i="30"/>
  <c r="O5251" i="30"/>
  <c r="AA5250" i="30"/>
  <c r="Z5250" i="30"/>
  <c r="Y5250" i="30"/>
  <c r="X5250" i="30"/>
  <c r="V5250" i="30"/>
  <c r="U5250" i="30"/>
  <c r="T5250" i="30"/>
  <c r="S5250" i="30"/>
  <c r="R5250" i="30"/>
  <c r="Q5250" i="30"/>
  <c r="P5250" i="30"/>
  <c r="O5250" i="30"/>
  <c r="AA5249" i="30"/>
  <c r="Z5249" i="30"/>
  <c r="Y5249" i="30"/>
  <c r="X5249" i="30"/>
  <c r="V5249" i="30"/>
  <c r="U5249" i="30"/>
  <c r="T5249" i="30"/>
  <c r="S5249" i="30"/>
  <c r="R5249" i="30"/>
  <c r="Q5249" i="30"/>
  <c r="P5249" i="30"/>
  <c r="O5249" i="30"/>
  <c r="AA5248" i="30"/>
  <c r="Z5248" i="30"/>
  <c r="Y5248" i="30"/>
  <c r="X5248" i="30"/>
  <c r="V5248" i="30"/>
  <c r="U5248" i="30"/>
  <c r="T5248" i="30"/>
  <c r="S5248" i="30"/>
  <c r="R5248" i="30"/>
  <c r="Q5248" i="30"/>
  <c r="P5248" i="30"/>
  <c r="O5248" i="30"/>
  <c r="AA5247" i="30"/>
  <c r="Z5247" i="30"/>
  <c r="Y5247" i="30"/>
  <c r="X5247" i="30"/>
  <c r="V5247" i="30"/>
  <c r="U5247" i="30"/>
  <c r="T5247" i="30"/>
  <c r="S5247" i="30"/>
  <c r="R5247" i="30"/>
  <c r="Q5247" i="30"/>
  <c r="P5247" i="30"/>
  <c r="O5247" i="30"/>
  <c r="AA5246" i="30"/>
  <c r="Z5246" i="30"/>
  <c r="Y5246" i="30"/>
  <c r="X5246" i="30"/>
  <c r="V5246" i="30"/>
  <c r="U5246" i="30"/>
  <c r="T5246" i="30"/>
  <c r="S5246" i="30"/>
  <c r="R5246" i="30"/>
  <c r="Q5246" i="30"/>
  <c r="P5246" i="30"/>
  <c r="O5246" i="30"/>
  <c r="AA5245" i="30"/>
  <c r="Z5245" i="30"/>
  <c r="Y5245" i="30"/>
  <c r="X5245" i="30"/>
  <c r="V5245" i="30"/>
  <c r="U5245" i="30"/>
  <c r="T5245" i="30"/>
  <c r="S5245" i="30"/>
  <c r="R5245" i="30"/>
  <c r="Q5245" i="30"/>
  <c r="P5245" i="30"/>
  <c r="O5245" i="30"/>
  <c r="AA5244" i="30"/>
  <c r="Z5244" i="30"/>
  <c r="Y5244" i="30"/>
  <c r="X5244" i="30"/>
  <c r="V5244" i="30"/>
  <c r="U5244" i="30"/>
  <c r="T5244" i="30"/>
  <c r="S5244" i="30"/>
  <c r="R5244" i="30"/>
  <c r="Q5244" i="30"/>
  <c r="P5244" i="30"/>
  <c r="O5244" i="30"/>
  <c r="AA5243" i="30"/>
  <c r="Z5243" i="30"/>
  <c r="Y5243" i="30"/>
  <c r="X5243" i="30"/>
  <c r="V5243" i="30"/>
  <c r="U5243" i="30"/>
  <c r="T5243" i="30"/>
  <c r="S5243" i="30"/>
  <c r="R5243" i="30"/>
  <c r="Q5243" i="30"/>
  <c r="P5243" i="30"/>
  <c r="O5243" i="30"/>
  <c r="AA5242" i="30"/>
  <c r="Z5242" i="30"/>
  <c r="Y5242" i="30"/>
  <c r="X5242" i="30"/>
  <c r="V5242" i="30"/>
  <c r="U5242" i="30"/>
  <c r="T5242" i="30"/>
  <c r="S5242" i="30"/>
  <c r="R5242" i="30"/>
  <c r="Q5242" i="30"/>
  <c r="P5242" i="30"/>
  <c r="O5242" i="30"/>
  <c r="AA5241" i="30"/>
  <c r="Z5241" i="30"/>
  <c r="Y5241" i="30"/>
  <c r="X5241" i="30"/>
  <c r="V5241" i="30"/>
  <c r="U5241" i="30"/>
  <c r="T5241" i="30"/>
  <c r="S5241" i="30"/>
  <c r="R5241" i="30"/>
  <c r="Q5241" i="30"/>
  <c r="P5241" i="30"/>
  <c r="O5241" i="30"/>
  <c r="AA5240" i="30"/>
  <c r="Z5240" i="30"/>
  <c r="Y5240" i="30"/>
  <c r="X5240" i="30"/>
  <c r="V5240" i="30"/>
  <c r="U5240" i="30"/>
  <c r="T5240" i="30"/>
  <c r="S5240" i="30"/>
  <c r="R5240" i="30"/>
  <c r="Q5240" i="30"/>
  <c r="P5240" i="30"/>
  <c r="O5240" i="30"/>
  <c r="AA5239" i="30"/>
  <c r="Z5239" i="30"/>
  <c r="Y5239" i="30"/>
  <c r="X5239" i="30"/>
  <c r="V5239" i="30"/>
  <c r="U5239" i="30"/>
  <c r="T5239" i="30"/>
  <c r="S5239" i="30"/>
  <c r="R5239" i="30"/>
  <c r="Q5239" i="30"/>
  <c r="P5239" i="30"/>
  <c r="O5239" i="30"/>
  <c r="AA5238" i="30"/>
  <c r="Z5238" i="30"/>
  <c r="Y5238" i="30"/>
  <c r="X5238" i="30"/>
  <c r="V5238" i="30"/>
  <c r="U5238" i="30"/>
  <c r="T5238" i="30"/>
  <c r="S5238" i="30"/>
  <c r="R5238" i="30"/>
  <c r="Q5238" i="30"/>
  <c r="P5238" i="30"/>
  <c r="O5238" i="30"/>
  <c r="AA5237" i="30"/>
  <c r="Z5237" i="30"/>
  <c r="Y5237" i="30"/>
  <c r="X5237" i="30"/>
  <c r="V5237" i="30"/>
  <c r="U5237" i="30"/>
  <c r="T5237" i="30"/>
  <c r="S5237" i="30"/>
  <c r="R5237" i="30"/>
  <c r="Q5237" i="30"/>
  <c r="P5237" i="30"/>
  <c r="O5237" i="30"/>
  <c r="AA5236" i="30"/>
  <c r="Z5236" i="30"/>
  <c r="Y5236" i="30"/>
  <c r="X5236" i="30"/>
  <c r="V5236" i="30"/>
  <c r="U5236" i="30"/>
  <c r="T5236" i="30"/>
  <c r="S5236" i="30"/>
  <c r="R5236" i="30"/>
  <c r="Q5236" i="30"/>
  <c r="P5236" i="30"/>
  <c r="O5236" i="30"/>
  <c r="AA5235" i="30"/>
  <c r="Z5235" i="30"/>
  <c r="Y5235" i="30"/>
  <c r="X5235" i="30"/>
  <c r="V5235" i="30"/>
  <c r="U5235" i="30"/>
  <c r="T5235" i="30"/>
  <c r="S5235" i="30"/>
  <c r="R5235" i="30"/>
  <c r="Q5235" i="30"/>
  <c r="P5235" i="30"/>
  <c r="O5235" i="30"/>
  <c r="AA5234" i="30"/>
  <c r="Z5234" i="30"/>
  <c r="Y5234" i="30"/>
  <c r="X5234" i="30"/>
  <c r="V5234" i="30"/>
  <c r="U5234" i="30"/>
  <c r="T5234" i="30"/>
  <c r="S5234" i="30"/>
  <c r="R5234" i="30"/>
  <c r="Q5234" i="30"/>
  <c r="P5234" i="30"/>
  <c r="O5234" i="30"/>
  <c r="AA5233" i="30"/>
  <c r="Z5233" i="30"/>
  <c r="Y5233" i="30"/>
  <c r="X5233" i="30"/>
  <c r="V5233" i="30"/>
  <c r="U5233" i="30"/>
  <c r="T5233" i="30"/>
  <c r="S5233" i="30"/>
  <c r="R5233" i="30"/>
  <c r="Q5233" i="30"/>
  <c r="P5233" i="30"/>
  <c r="O5233" i="30"/>
  <c r="AA5232" i="30"/>
  <c r="Z5232" i="30"/>
  <c r="Y5232" i="30"/>
  <c r="X5232" i="30"/>
  <c r="V5232" i="30"/>
  <c r="U5232" i="30"/>
  <c r="T5232" i="30"/>
  <c r="S5232" i="30"/>
  <c r="R5232" i="30"/>
  <c r="Q5232" i="30"/>
  <c r="P5232" i="30"/>
  <c r="O5232" i="30"/>
  <c r="AA5231" i="30"/>
  <c r="Z5231" i="30"/>
  <c r="Y5231" i="30"/>
  <c r="X5231" i="30"/>
  <c r="V5231" i="30"/>
  <c r="U5231" i="30"/>
  <c r="T5231" i="30"/>
  <c r="S5231" i="30"/>
  <c r="R5231" i="30"/>
  <c r="Q5231" i="30"/>
  <c r="P5231" i="30"/>
  <c r="O5231" i="30"/>
  <c r="AA5230" i="30"/>
  <c r="Z5230" i="30"/>
  <c r="Y5230" i="30"/>
  <c r="X5230" i="30"/>
  <c r="V5230" i="30"/>
  <c r="U5230" i="30"/>
  <c r="T5230" i="30"/>
  <c r="S5230" i="30"/>
  <c r="R5230" i="30"/>
  <c r="Q5230" i="30"/>
  <c r="P5230" i="30"/>
  <c r="O5230" i="30"/>
  <c r="AA5229" i="30"/>
  <c r="Z5229" i="30"/>
  <c r="Y5229" i="30"/>
  <c r="X5229" i="30"/>
  <c r="V5229" i="30"/>
  <c r="U5229" i="30"/>
  <c r="T5229" i="30"/>
  <c r="S5229" i="30"/>
  <c r="R5229" i="30"/>
  <c r="Q5229" i="30"/>
  <c r="P5229" i="30"/>
  <c r="O5229" i="30"/>
  <c r="AA5228" i="30"/>
  <c r="Z5228" i="30"/>
  <c r="Y5228" i="30"/>
  <c r="X5228" i="30"/>
  <c r="V5228" i="30"/>
  <c r="U5228" i="30"/>
  <c r="T5228" i="30"/>
  <c r="S5228" i="30"/>
  <c r="R5228" i="30"/>
  <c r="Q5228" i="30"/>
  <c r="P5228" i="30"/>
  <c r="O5228" i="30"/>
  <c r="AA5227" i="30"/>
  <c r="Z5227" i="30"/>
  <c r="Y5227" i="30"/>
  <c r="X5227" i="30"/>
  <c r="V5227" i="30"/>
  <c r="U5227" i="30"/>
  <c r="T5227" i="30"/>
  <c r="S5227" i="30"/>
  <c r="R5227" i="30"/>
  <c r="Q5227" i="30"/>
  <c r="P5227" i="30"/>
  <c r="O5227" i="30"/>
  <c r="AA5226" i="30"/>
  <c r="Z5226" i="30"/>
  <c r="Y5226" i="30"/>
  <c r="X5226" i="30"/>
  <c r="V5226" i="30"/>
  <c r="U5226" i="30"/>
  <c r="T5226" i="30"/>
  <c r="S5226" i="30"/>
  <c r="R5226" i="30"/>
  <c r="Q5226" i="30"/>
  <c r="P5226" i="30"/>
  <c r="O5226" i="30"/>
  <c r="AA5225" i="30"/>
  <c r="Z5225" i="30"/>
  <c r="Y5225" i="30"/>
  <c r="X5225" i="30"/>
  <c r="V5225" i="30"/>
  <c r="U5225" i="30"/>
  <c r="T5225" i="30"/>
  <c r="S5225" i="30"/>
  <c r="R5225" i="30"/>
  <c r="Q5225" i="30"/>
  <c r="P5225" i="30"/>
  <c r="O5225" i="30"/>
  <c r="AA5224" i="30"/>
  <c r="Z5224" i="30"/>
  <c r="Y5224" i="30"/>
  <c r="X5224" i="30"/>
  <c r="V5224" i="30"/>
  <c r="U5224" i="30"/>
  <c r="T5224" i="30"/>
  <c r="S5224" i="30"/>
  <c r="R5224" i="30"/>
  <c r="Q5224" i="30"/>
  <c r="P5224" i="30"/>
  <c r="O5224" i="30"/>
  <c r="AA5223" i="30"/>
  <c r="Z5223" i="30"/>
  <c r="Y5223" i="30"/>
  <c r="X5223" i="30"/>
  <c r="V5223" i="30"/>
  <c r="U5223" i="30"/>
  <c r="T5223" i="30"/>
  <c r="S5223" i="30"/>
  <c r="R5223" i="30"/>
  <c r="Q5223" i="30"/>
  <c r="P5223" i="30"/>
  <c r="O5223" i="30"/>
  <c r="AA5222" i="30"/>
  <c r="Z5222" i="30"/>
  <c r="Y5222" i="30"/>
  <c r="X5222" i="30"/>
  <c r="V5222" i="30"/>
  <c r="U5222" i="30"/>
  <c r="T5222" i="30"/>
  <c r="S5222" i="30"/>
  <c r="R5222" i="30"/>
  <c r="Q5222" i="30"/>
  <c r="P5222" i="30"/>
  <c r="O5222" i="30"/>
  <c r="AA5221" i="30"/>
  <c r="Z5221" i="30"/>
  <c r="Y5221" i="30"/>
  <c r="X5221" i="30"/>
  <c r="V5221" i="30"/>
  <c r="U5221" i="30"/>
  <c r="T5221" i="30"/>
  <c r="S5221" i="30"/>
  <c r="R5221" i="30"/>
  <c r="Q5221" i="30"/>
  <c r="P5221" i="30"/>
  <c r="O5221" i="30"/>
  <c r="AA5220" i="30"/>
  <c r="Z5220" i="30"/>
  <c r="Y5220" i="30"/>
  <c r="X5220" i="30"/>
  <c r="V5220" i="30"/>
  <c r="U5220" i="30"/>
  <c r="T5220" i="30"/>
  <c r="S5220" i="30"/>
  <c r="R5220" i="30"/>
  <c r="Q5220" i="30"/>
  <c r="P5220" i="30"/>
  <c r="O5220" i="30"/>
  <c r="AA5219" i="30"/>
  <c r="Z5219" i="30"/>
  <c r="Y5219" i="30"/>
  <c r="X5219" i="30"/>
  <c r="V5219" i="30"/>
  <c r="U5219" i="30"/>
  <c r="T5219" i="30"/>
  <c r="S5219" i="30"/>
  <c r="R5219" i="30"/>
  <c r="Q5219" i="30"/>
  <c r="P5219" i="30"/>
  <c r="O5219" i="30"/>
  <c r="AA5218" i="30"/>
  <c r="Z5218" i="30"/>
  <c r="Y5218" i="30"/>
  <c r="X5218" i="30"/>
  <c r="V5218" i="30"/>
  <c r="U5218" i="30"/>
  <c r="T5218" i="30"/>
  <c r="S5218" i="30"/>
  <c r="R5218" i="30"/>
  <c r="Q5218" i="30"/>
  <c r="P5218" i="30"/>
  <c r="O5218" i="30"/>
  <c r="AA5217" i="30"/>
  <c r="Z5217" i="30"/>
  <c r="Y5217" i="30"/>
  <c r="X5217" i="30"/>
  <c r="V5217" i="30"/>
  <c r="U5217" i="30"/>
  <c r="T5217" i="30"/>
  <c r="S5217" i="30"/>
  <c r="R5217" i="30"/>
  <c r="Q5217" i="30"/>
  <c r="P5217" i="30"/>
  <c r="O5217" i="30"/>
  <c r="AA5216" i="30"/>
  <c r="Z5216" i="30"/>
  <c r="Y5216" i="30"/>
  <c r="X5216" i="30"/>
  <c r="V5216" i="30"/>
  <c r="U5216" i="30"/>
  <c r="T5216" i="30"/>
  <c r="S5216" i="30"/>
  <c r="R5216" i="30"/>
  <c r="Q5216" i="30"/>
  <c r="P5216" i="30"/>
  <c r="O5216" i="30"/>
  <c r="AA5215" i="30"/>
  <c r="Z5215" i="30"/>
  <c r="Y5215" i="30"/>
  <c r="X5215" i="30"/>
  <c r="V5215" i="30"/>
  <c r="U5215" i="30"/>
  <c r="T5215" i="30"/>
  <c r="S5215" i="30"/>
  <c r="R5215" i="30"/>
  <c r="Q5215" i="30"/>
  <c r="P5215" i="30"/>
  <c r="O5215" i="30"/>
  <c r="AA5214" i="30"/>
  <c r="Z5214" i="30"/>
  <c r="Y5214" i="30"/>
  <c r="X5214" i="30"/>
  <c r="V5214" i="30"/>
  <c r="U5214" i="30"/>
  <c r="T5214" i="30"/>
  <c r="S5214" i="30"/>
  <c r="R5214" i="30"/>
  <c r="Q5214" i="30"/>
  <c r="P5214" i="30"/>
  <c r="O5214" i="30"/>
  <c r="AA5213" i="30"/>
  <c r="Z5213" i="30"/>
  <c r="Y5213" i="30"/>
  <c r="X5213" i="30"/>
  <c r="V5213" i="30"/>
  <c r="U5213" i="30"/>
  <c r="T5213" i="30"/>
  <c r="S5213" i="30"/>
  <c r="R5213" i="30"/>
  <c r="Q5213" i="30"/>
  <c r="P5213" i="30"/>
  <c r="O5213" i="30"/>
  <c r="AA5212" i="30"/>
  <c r="Z5212" i="30"/>
  <c r="Y5212" i="30"/>
  <c r="X5212" i="30"/>
  <c r="V5212" i="30"/>
  <c r="U5212" i="30"/>
  <c r="T5212" i="30"/>
  <c r="S5212" i="30"/>
  <c r="R5212" i="30"/>
  <c r="Q5212" i="30"/>
  <c r="P5212" i="30"/>
  <c r="O5212" i="30"/>
  <c r="AA5211" i="30"/>
  <c r="Z5211" i="30"/>
  <c r="Y5211" i="30"/>
  <c r="X5211" i="30"/>
  <c r="V5211" i="30"/>
  <c r="U5211" i="30"/>
  <c r="T5211" i="30"/>
  <c r="S5211" i="30"/>
  <c r="R5211" i="30"/>
  <c r="Q5211" i="30"/>
  <c r="P5211" i="30"/>
  <c r="O5211" i="30"/>
  <c r="AA5210" i="30"/>
  <c r="Z5210" i="30"/>
  <c r="Y5210" i="30"/>
  <c r="X5210" i="30"/>
  <c r="V5210" i="30"/>
  <c r="U5210" i="30"/>
  <c r="T5210" i="30"/>
  <c r="S5210" i="30"/>
  <c r="R5210" i="30"/>
  <c r="Q5210" i="30"/>
  <c r="P5210" i="30"/>
  <c r="O5210" i="30"/>
  <c r="AA5209" i="30"/>
  <c r="Z5209" i="30"/>
  <c r="Y5209" i="30"/>
  <c r="X5209" i="30"/>
  <c r="V5209" i="30"/>
  <c r="U5209" i="30"/>
  <c r="T5209" i="30"/>
  <c r="S5209" i="30"/>
  <c r="R5209" i="30"/>
  <c r="Q5209" i="30"/>
  <c r="P5209" i="30"/>
  <c r="O5209" i="30"/>
  <c r="AA5208" i="30"/>
  <c r="Z5208" i="30"/>
  <c r="Y5208" i="30"/>
  <c r="X5208" i="30"/>
  <c r="V5208" i="30"/>
  <c r="U5208" i="30"/>
  <c r="T5208" i="30"/>
  <c r="S5208" i="30"/>
  <c r="R5208" i="30"/>
  <c r="Q5208" i="30"/>
  <c r="P5208" i="30"/>
  <c r="O5208" i="30"/>
  <c r="AA5207" i="30"/>
  <c r="Z5207" i="30"/>
  <c r="Y5207" i="30"/>
  <c r="X5207" i="30"/>
  <c r="V5207" i="30"/>
  <c r="U5207" i="30"/>
  <c r="T5207" i="30"/>
  <c r="S5207" i="30"/>
  <c r="R5207" i="30"/>
  <c r="Q5207" i="30"/>
  <c r="P5207" i="30"/>
  <c r="O5207" i="30"/>
  <c r="AA5206" i="30"/>
  <c r="Z5206" i="30"/>
  <c r="Y5206" i="30"/>
  <c r="X5206" i="30"/>
  <c r="V5206" i="30"/>
  <c r="U5206" i="30"/>
  <c r="T5206" i="30"/>
  <c r="S5206" i="30"/>
  <c r="R5206" i="30"/>
  <c r="Q5206" i="30"/>
  <c r="P5206" i="30"/>
  <c r="O5206" i="30"/>
  <c r="AA5205" i="30"/>
  <c r="Z5205" i="30"/>
  <c r="Y5205" i="30"/>
  <c r="X5205" i="30"/>
  <c r="V5205" i="30"/>
  <c r="U5205" i="30"/>
  <c r="T5205" i="30"/>
  <c r="S5205" i="30"/>
  <c r="R5205" i="30"/>
  <c r="Q5205" i="30"/>
  <c r="P5205" i="30"/>
  <c r="O5205" i="30"/>
  <c r="AA5204" i="30"/>
  <c r="Z5204" i="30"/>
  <c r="Y5204" i="30"/>
  <c r="X5204" i="30"/>
  <c r="V5204" i="30"/>
  <c r="U5204" i="30"/>
  <c r="T5204" i="30"/>
  <c r="S5204" i="30"/>
  <c r="R5204" i="30"/>
  <c r="Q5204" i="30"/>
  <c r="P5204" i="30"/>
  <c r="O5204" i="30"/>
  <c r="AA5203" i="30"/>
  <c r="Z5203" i="30"/>
  <c r="Y5203" i="30"/>
  <c r="X5203" i="30"/>
  <c r="V5203" i="30"/>
  <c r="U5203" i="30"/>
  <c r="T5203" i="30"/>
  <c r="S5203" i="30"/>
  <c r="R5203" i="30"/>
  <c r="Q5203" i="30"/>
  <c r="P5203" i="30"/>
  <c r="O5203" i="30"/>
  <c r="AA5202" i="30"/>
  <c r="Z5202" i="30"/>
  <c r="Y5202" i="30"/>
  <c r="X5202" i="30"/>
  <c r="V5202" i="30"/>
  <c r="U5202" i="30"/>
  <c r="T5202" i="30"/>
  <c r="S5202" i="30"/>
  <c r="R5202" i="30"/>
  <c r="Q5202" i="30"/>
  <c r="P5202" i="30"/>
  <c r="O5202" i="30"/>
  <c r="AA5201" i="30"/>
  <c r="Z5201" i="30"/>
  <c r="Y5201" i="30"/>
  <c r="X5201" i="30"/>
  <c r="V5201" i="30"/>
  <c r="U5201" i="30"/>
  <c r="T5201" i="30"/>
  <c r="S5201" i="30"/>
  <c r="R5201" i="30"/>
  <c r="Q5201" i="30"/>
  <c r="P5201" i="30"/>
  <c r="O5201" i="30"/>
  <c r="AA5200" i="30"/>
  <c r="Z5200" i="30"/>
  <c r="Y5200" i="30"/>
  <c r="X5200" i="30"/>
  <c r="V5200" i="30"/>
  <c r="U5200" i="30"/>
  <c r="T5200" i="30"/>
  <c r="S5200" i="30"/>
  <c r="R5200" i="30"/>
  <c r="Q5200" i="30"/>
  <c r="P5200" i="30"/>
  <c r="O5200" i="30"/>
  <c r="AA5199" i="30"/>
  <c r="Z5199" i="30"/>
  <c r="Y5199" i="30"/>
  <c r="X5199" i="30"/>
  <c r="V5199" i="30"/>
  <c r="U5199" i="30"/>
  <c r="T5199" i="30"/>
  <c r="S5199" i="30"/>
  <c r="R5199" i="30"/>
  <c r="Q5199" i="30"/>
  <c r="P5199" i="30"/>
  <c r="O5199" i="30"/>
  <c r="AA5198" i="30"/>
  <c r="Z5198" i="30"/>
  <c r="Y5198" i="30"/>
  <c r="X5198" i="30"/>
  <c r="V5198" i="30"/>
  <c r="U5198" i="30"/>
  <c r="T5198" i="30"/>
  <c r="S5198" i="30"/>
  <c r="R5198" i="30"/>
  <c r="Q5198" i="30"/>
  <c r="P5198" i="30"/>
  <c r="O5198" i="30"/>
  <c r="AA5197" i="30"/>
  <c r="Z5197" i="30"/>
  <c r="Y5197" i="30"/>
  <c r="X5197" i="30"/>
  <c r="V5197" i="30"/>
  <c r="U5197" i="30"/>
  <c r="T5197" i="30"/>
  <c r="S5197" i="30"/>
  <c r="R5197" i="30"/>
  <c r="Q5197" i="30"/>
  <c r="P5197" i="30"/>
  <c r="O5197" i="30"/>
  <c r="AA5196" i="30"/>
  <c r="Z5196" i="30"/>
  <c r="Y5196" i="30"/>
  <c r="X5196" i="30"/>
  <c r="V5196" i="30"/>
  <c r="U5196" i="30"/>
  <c r="T5196" i="30"/>
  <c r="S5196" i="30"/>
  <c r="R5196" i="30"/>
  <c r="Q5196" i="30"/>
  <c r="P5196" i="30"/>
  <c r="O5196" i="30"/>
  <c r="AA5195" i="30"/>
  <c r="Z5195" i="30"/>
  <c r="Y5195" i="30"/>
  <c r="X5195" i="30"/>
  <c r="V5195" i="30"/>
  <c r="U5195" i="30"/>
  <c r="T5195" i="30"/>
  <c r="S5195" i="30"/>
  <c r="R5195" i="30"/>
  <c r="Q5195" i="30"/>
  <c r="P5195" i="30"/>
  <c r="O5195" i="30"/>
  <c r="AA5194" i="30"/>
  <c r="Z5194" i="30"/>
  <c r="Y5194" i="30"/>
  <c r="X5194" i="30"/>
  <c r="V5194" i="30"/>
  <c r="U5194" i="30"/>
  <c r="T5194" i="30"/>
  <c r="S5194" i="30"/>
  <c r="R5194" i="30"/>
  <c r="Q5194" i="30"/>
  <c r="P5194" i="30"/>
  <c r="O5194" i="30"/>
  <c r="AA5193" i="30"/>
  <c r="Z5193" i="30"/>
  <c r="Y5193" i="30"/>
  <c r="X5193" i="30"/>
  <c r="V5193" i="30"/>
  <c r="U5193" i="30"/>
  <c r="T5193" i="30"/>
  <c r="S5193" i="30"/>
  <c r="R5193" i="30"/>
  <c r="Q5193" i="30"/>
  <c r="P5193" i="30"/>
  <c r="O5193" i="30"/>
  <c r="AA5192" i="30"/>
  <c r="Z5192" i="30"/>
  <c r="Y5192" i="30"/>
  <c r="X5192" i="30"/>
  <c r="V5192" i="30"/>
  <c r="U5192" i="30"/>
  <c r="T5192" i="30"/>
  <c r="S5192" i="30"/>
  <c r="R5192" i="30"/>
  <c r="Q5192" i="30"/>
  <c r="P5192" i="30"/>
  <c r="O5192" i="30"/>
  <c r="AA5191" i="30"/>
  <c r="Z5191" i="30"/>
  <c r="Y5191" i="30"/>
  <c r="X5191" i="30"/>
  <c r="V5191" i="30"/>
  <c r="U5191" i="30"/>
  <c r="T5191" i="30"/>
  <c r="S5191" i="30"/>
  <c r="R5191" i="30"/>
  <c r="Q5191" i="30"/>
  <c r="P5191" i="30"/>
  <c r="O5191" i="30"/>
  <c r="AA5190" i="30"/>
  <c r="Z5190" i="30"/>
  <c r="Y5190" i="30"/>
  <c r="X5190" i="30"/>
  <c r="V5190" i="30"/>
  <c r="U5190" i="30"/>
  <c r="T5190" i="30"/>
  <c r="S5190" i="30"/>
  <c r="R5190" i="30"/>
  <c r="Q5190" i="30"/>
  <c r="P5190" i="30"/>
  <c r="O5190" i="30"/>
  <c r="AA5189" i="30"/>
  <c r="Z5189" i="30"/>
  <c r="Y5189" i="30"/>
  <c r="X5189" i="30"/>
  <c r="V5189" i="30"/>
  <c r="U5189" i="30"/>
  <c r="T5189" i="30"/>
  <c r="S5189" i="30"/>
  <c r="R5189" i="30"/>
  <c r="Q5189" i="30"/>
  <c r="P5189" i="30"/>
  <c r="O5189" i="30"/>
  <c r="AA5188" i="30"/>
  <c r="Z5188" i="30"/>
  <c r="Y5188" i="30"/>
  <c r="X5188" i="30"/>
  <c r="V5188" i="30"/>
  <c r="U5188" i="30"/>
  <c r="T5188" i="30"/>
  <c r="S5188" i="30"/>
  <c r="R5188" i="30"/>
  <c r="Q5188" i="30"/>
  <c r="P5188" i="30"/>
  <c r="O5188" i="30"/>
  <c r="AA5187" i="30"/>
  <c r="Z5187" i="30"/>
  <c r="Y5187" i="30"/>
  <c r="X5187" i="30"/>
  <c r="V5187" i="30"/>
  <c r="U5187" i="30"/>
  <c r="T5187" i="30"/>
  <c r="S5187" i="30"/>
  <c r="R5187" i="30"/>
  <c r="Q5187" i="30"/>
  <c r="P5187" i="30"/>
  <c r="O5187" i="30"/>
  <c r="AA5186" i="30"/>
  <c r="Z5186" i="30"/>
  <c r="Y5186" i="30"/>
  <c r="X5186" i="30"/>
  <c r="V5186" i="30"/>
  <c r="U5186" i="30"/>
  <c r="T5186" i="30"/>
  <c r="S5186" i="30"/>
  <c r="R5186" i="30"/>
  <c r="Q5186" i="30"/>
  <c r="P5186" i="30"/>
  <c r="O5186" i="30"/>
  <c r="AA5185" i="30"/>
  <c r="Z5185" i="30"/>
  <c r="Y5185" i="30"/>
  <c r="X5185" i="30"/>
  <c r="V5185" i="30"/>
  <c r="U5185" i="30"/>
  <c r="T5185" i="30"/>
  <c r="S5185" i="30"/>
  <c r="R5185" i="30"/>
  <c r="Q5185" i="30"/>
  <c r="P5185" i="30"/>
  <c r="O5185" i="30"/>
  <c r="AA5184" i="30"/>
  <c r="Z5184" i="30"/>
  <c r="Y5184" i="30"/>
  <c r="X5184" i="30"/>
  <c r="V5184" i="30"/>
  <c r="U5184" i="30"/>
  <c r="T5184" i="30"/>
  <c r="S5184" i="30"/>
  <c r="R5184" i="30"/>
  <c r="Q5184" i="30"/>
  <c r="P5184" i="30"/>
  <c r="O5184" i="30"/>
  <c r="AA5183" i="30"/>
  <c r="Z5183" i="30"/>
  <c r="Y5183" i="30"/>
  <c r="X5183" i="30"/>
  <c r="V5183" i="30"/>
  <c r="U5183" i="30"/>
  <c r="T5183" i="30"/>
  <c r="S5183" i="30"/>
  <c r="R5183" i="30"/>
  <c r="Q5183" i="30"/>
  <c r="P5183" i="30"/>
  <c r="O5183" i="30"/>
  <c r="AA5182" i="30"/>
  <c r="Z5182" i="30"/>
  <c r="Y5182" i="30"/>
  <c r="X5182" i="30"/>
  <c r="V5182" i="30"/>
  <c r="U5182" i="30"/>
  <c r="T5182" i="30"/>
  <c r="S5182" i="30"/>
  <c r="R5182" i="30"/>
  <c r="Q5182" i="30"/>
  <c r="P5182" i="30"/>
  <c r="O5182" i="30"/>
  <c r="AA5181" i="30"/>
  <c r="Z5181" i="30"/>
  <c r="Y5181" i="30"/>
  <c r="X5181" i="30"/>
  <c r="V5181" i="30"/>
  <c r="U5181" i="30"/>
  <c r="T5181" i="30"/>
  <c r="S5181" i="30"/>
  <c r="R5181" i="30"/>
  <c r="Q5181" i="30"/>
  <c r="P5181" i="30"/>
  <c r="O5181" i="30"/>
  <c r="AA5180" i="30"/>
  <c r="Z5180" i="30"/>
  <c r="Y5180" i="30"/>
  <c r="X5180" i="30"/>
  <c r="V5180" i="30"/>
  <c r="U5180" i="30"/>
  <c r="T5180" i="30"/>
  <c r="S5180" i="30"/>
  <c r="R5180" i="30"/>
  <c r="Q5180" i="30"/>
  <c r="P5180" i="30"/>
  <c r="O5180" i="30"/>
  <c r="AA5179" i="30"/>
  <c r="Z5179" i="30"/>
  <c r="Y5179" i="30"/>
  <c r="X5179" i="30"/>
  <c r="V5179" i="30"/>
  <c r="U5179" i="30"/>
  <c r="T5179" i="30"/>
  <c r="S5179" i="30"/>
  <c r="R5179" i="30"/>
  <c r="Q5179" i="30"/>
  <c r="P5179" i="30"/>
  <c r="O5179" i="30"/>
  <c r="AA5178" i="30"/>
  <c r="Z5178" i="30"/>
  <c r="Y5178" i="30"/>
  <c r="X5178" i="30"/>
  <c r="V5178" i="30"/>
  <c r="U5178" i="30"/>
  <c r="T5178" i="30"/>
  <c r="S5178" i="30"/>
  <c r="R5178" i="30"/>
  <c r="Q5178" i="30"/>
  <c r="P5178" i="30"/>
  <c r="O5178" i="30"/>
  <c r="AA5177" i="30"/>
  <c r="Z5177" i="30"/>
  <c r="Y5177" i="30"/>
  <c r="X5177" i="30"/>
  <c r="V5177" i="30"/>
  <c r="U5177" i="30"/>
  <c r="T5177" i="30"/>
  <c r="S5177" i="30"/>
  <c r="R5177" i="30"/>
  <c r="Q5177" i="30"/>
  <c r="P5177" i="30"/>
  <c r="O5177" i="30"/>
  <c r="AA5176" i="30"/>
  <c r="Z5176" i="30"/>
  <c r="Y5176" i="30"/>
  <c r="X5176" i="30"/>
  <c r="V5176" i="30"/>
  <c r="U5176" i="30"/>
  <c r="T5176" i="30"/>
  <c r="S5176" i="30"/>
  <c r="R5176" i="30"/>
  <c r="Q5176" i="30"/>
  <c r="P5176" i="30"/>
  <c r="O5176" i="30"/>
  <c r="AA5175" i="30"/>
  <c r="Z5175" i="30"/>
  <c r="Y5175" i="30"/>
  <c r="X5175" i="30"/>
  <c r="V5175" i="30"/>
  <c r="U5175" i="30"/>
  <c r="T5175" i="30"/>
  <c r="S5175" i="30"/>
  <c r="R5175" i="30"/>
  <c r="Q5175" i="30"/>
  <c r="P5175" i="30"/>
  <c r="O5175" i="30"/>
  <c r="AA5174" i="30"/>
  <c r="Z5174" i="30"/>
  <c r="Y5174" i="30"/>
  <c r="X5174" i="30"/>
  <c r="V5174" i="30"/>
  <c r="U5174" i="30"/>
  <c r="T5174" i="30"/>
  <c r="S5174" i="30"/>
  <c r="R5174" i="30"/>
  <c r="Q5174" i="30"/>
  <c r="P5174" i="30"/>
  <c r="O5174" i="30"/>
  <c r="AA5173" i="30"/>
  <c r="Z5173" i="30"/>
  <c r="Y5173" i="30"/>
  <c r="X5173" i="30"/>
  <c r="V5173" i="30"/>
  <c r="U5173" i="30"/>
  <c r="T5173" i="30"/>
  <c r="S5173" i="30"/>
  <c r="R5173" i="30"/>
  <c r="Q5173" i="30"/>
  <c r="P5173" i="30"/>
  <c r="O5173" i="30"/>
  <c r="AA5172" i="30"/>
  <c r="Z5172" i="30"/>
  <c r="Y5172" i="30"/>
  <c r="X5172" i="30"/>
  <c r="V5172" i="30"/>
  <c r="U5172" i="30"/>
  <c r="T5172" i="30"/>
  <c r="S5172" i="30"/>
  <c r="R5172" i="30"/>
  <c r="Q5172" i="30"/>
  <c r="P5172" i="30"/>
  <c r="O5172" i="30"/>
  <c r="AA5171" i="30"/>
  <c r="Z5171" i="30"/>
  <c r="Y5171" i="30"/>
  <c r="X5171" i="30"/>
  <c r="V5171" i="30"/>
  <c r="U5171" i="30"/>
  <c r="T5171" i="30"/>
  <c r="S5171" i="30"/>
  <c r="R5171" i="30"/>
  <c r="Q5171" i="30"/>
  <c r="P5171" i="30"/>
  <c r="O5171" i="30"/>
  <c r="AA5170" i="30"/>
  <c r="Z5170" i="30"/>
  <c r="Y5170" i="30"/>
  <c r="X5170" i="30"/>
  <c r="V5170" i="30"/>
  <c r="U5170" i="30"/>
  <c r="T5170" i="30"/>
  <c r="S5170" i="30"/>
  <c r="R5170" i="30"/>
  <c r="Q5170" i="30"/>
  <c r="P5170" i="30"/>
  <c r="O5170" i="30"/>
  <c r="AA5169" i="30"/>
  <c r="Z5169" i="30"/>
  <c r="Y5169" i="30"/>
  <c r="X5169" i="30"/>
  <c r="V5169" i="30"/>
  <c r="U5169" i="30"/>
  <c r="T5169" i="30"/>
  <c r="S5169" i="30"/>
  <c r="R5169" i="30"/>
  <c r="Q5169" i="30"/>
  <c r="P5169" i="30"/>
  <c r="O5169" i="30"/>
  <c r="AA5168" i="30"/>
  <c r="Z5168" i="30"/>
  <c r="Y5168" i="30"/>
  <c r="X5168" i="30"/>
  <c r="V5168" i="30"/>
  <c r="U5168" i="30"/>
  <c r="T5168" i="30"/>
  <c r="S5168" i="30"/>
  <c r="R5168" i="30"/>
  <c r="Q5168" i="30"/>
  <c r="P5168" i="30"/>
  <c r="O5168" i="30"/>
  <c r="AA5167" i="30"/>
  <c r="Z5167" i="30"/>
  <c r="Y5167" i="30"/>
  <c r="X5167" i="30"/>
  <c r="V5167" i="30"/>
  <c r="U5167" i="30"/>
  <c r="T5167" i="30"/>
  <c r="S5167" i="30"/>
  <c r="R5167" i="30"/>
  <c r="Q5167" i="30"/>
  <c r="P5167" i="30"/>
  <c r="O5167" i="30"/>
  <c r="AA5166" i="30"/>
  <c r="Z5166" i="30"/>
  <c r="Y5166" i="30"/>
  <c r="X5166" i="30"/>
  <c r="V5166" i="30"/>
  <c r="U5166" i="30"/>
  <c r="T5166" i="30"/>
  <c r="S5166" i="30"/>
  <c r="R5166" i="30"/>
  <c r="Q5166" i="30"/>
  <c r="P5166" i="30"/>
  <c r="O5166" i="30"/>
  <c r="AA5165" i="30"/>
  <c r="Z5165" i="30"/>
  <c r="Y5165" i="30"/>
  <c r="X5165" i="30"/>
  <c r="V5165" i="30"/>
  <c r="U5165" i="30"/>
  <c r="T5165" i="30"/>
  <c r="S5165" i="30"/>
  <c r="R5165" i="30"/>
  <c r="Q5165" i="30"/>
  <c r="P5165" i="30"/>
  <c r="O5165" i="30"/>
  <c r="AA5164" i="30"/>
  <c r="Z5164" i="30"/>
  <c r="Y5164" i="30"/>
  <c r="X5164" i="30"/>
  <c r="V5164" i="30"/>
  <c r="U5164" i="30"/>
  <c r="T5164" i="30"/>
  <c r="S5164" i="30"/>
  <c r="R5164" i="30"/>
  <c r="Q5164" i="30"/>
  <c r="P5164" i="30"/>
  <c r="O5164" i="30"/>
  <c r="AA5163" i="30"/>
  <c r="Z5163" i="30"/>
  <c r="Y5163" i="30"/>
  <c r="X5163" i="30"/>
  <c r="V5163" i="30"/>
  <c r="U5163" i="30"/>
  <c r="T5163" i="30"/>
  <c r="S5163" i="30"/>
  <c r="R5163" i="30"/>
  <c r="Q5163" i="30"/>
  <c r="P5163" i="30"/>
  <c r="O5163" i="30"/>
  <c r="AA5162" i="30"/>
  <c r="Z5162" i="30"/>
  <c r="Y5162" i="30"/>
  <c r="X5162" i="30"/>
  <c r="V5162" i="30"/>
  <c r="U5162" i="30"/>
  <c r="T5162" i="30"/>
  <c r="S5162" i="30"/>
  <c r="R5162" i="30"/>
  <c r="Q5162" i="30"/>
  <c r="P5162" i="30"/>
  <c r="O5162" i="30"/>
  <c r="AA5161" i="30"/>
  <c r="Z5161" i="30"/>
  <c r="Y5161" i="30"/>
  <c r="X5161" i="30"/>
  <c r="V5161" i="30"/>
  <c r="U5161" i="30"/>
  <c r="T5161" i="30"/>
  <c r="S5161" i="30"/>
  <c r="R5161" i="30"/>
  <c r="Q5161" i="30"/>
  <c r="P5161" i="30"/>
  <c r="O5161" i="30"/>
  <c r="AA5160" i="30"/>
  <c r="Z5160" i="30"/>
  <c r="Y5160" i="30"/>
  <c r="X5160" i="30"/>
  <c r="V5160" i="30"/>
  <c r="U5160" i="30"/>
  <c r="T5160" i="30"/>
  <c r="S5160" i="30"/>
  <c r="R5160" i="30"/>
  <c r="Q5160" i="30"/>
  <c r="P5160" i="30"/>
  <c r="O5160" i="30"/>
  <c r="AA5159" i="30"/>
  <c r="Z5159" i="30"/>
  <c r="Y5159" i="30"/>
  <c r="X5159" i="30"/>
  <c r="V5159" i="30"/>
  <c r="U5159" i="30"/>
  <c r="T5159" i="30"/>
  <c r="S5159" i="30"/>
  <c r="R5159" i="30"/>
  <c r="Q5159" i="30"/>
  <c r="P5159" i="30"/>
  <c r="O5159" i="30"/>
  <c r="AA5158" i="30"/>
  <c r="Z5158" i="30"/>
  <c r="Y5158" i="30"/>
  <c r="X5158" i="30"/>
  <c r="V5158" i="30"/>
  <c r="U5158" i="30"/>
  <c r="T5158" i="30"/>
  <c r="S5158" i="30"/>
  <c r="R5158" i="30"/>
  <c r="Q5158" i="30"/>
  <c r="P5158" i="30"/>
  <c r="O5158" i="30"/>
  <c r="AA5157" i="30"/>
  <c r="Z5157" i="30"/>
  <c r="Y5157" i="30"/>
  <c r="X5157" i="30"/>
  <c r="V5157" i="30"/>
  <c r="U5157" i="30"/>
  <c r="T5157" i="30"/>
  <c r="S5157" i="30"/>
  <c r="R5157" i="30"/>
  <c r="Q5157" i="30"/>
  <c r="P5157" i="30"/>
  <c r="O5157" i="30"/>
  <c r="AA5156" i="30"/>
  <c r="Z5156" i="30"/>
  <c r="Y5156" i="30"/>
  <c r="X5156" i="30"/>
  <c r="V5156" i="30"/>
  <c r="U5156" i="30"/>
  <c r="T5156" i="30"/>
  <c r="S5156" i="30"/>
  <c r="R5156" i="30"/>
  <c r="Q5156" i="30"/>
  <c r="P5156" i="30"/>
  <c r="O5156" i="30"/>
  <c r="AA5155" i="30"/>
  <c r="Z5155" i="30"/>
  <c r="Y5155" i="30"/>
  <c r="X5155" i="30"/>
  <c r="V5155" i="30"/>
  <c r="U5155" i="30"/>
  <c r="T5155" i="30"/>
  <c r="S5155" i="30"/>
  <c r="R5155" i="30"/>
  <c r="Q5155" i="30"/>
  <c r="P5155" i="30"/>
  <c r="O5155" i="30"/>
  <c r="AA5154" i="30"/>
  <c r="Z5154" i="30"/>
  <c r="Y5154" i="30"/>
  <c r="X5154" i="30"/>
  <c r="V5154" i="30"/>
  <c r="U5154" i="30"/>
  <c r="T5154" i="30"/>
  <c r="S5154" i="30"/>
  <c r="R5154" i="30"/>
  <c r="Q5154" i="30"/>
  <c r="P5154" i="30"/>
  <c r="O5154" i="30"/>
  <c r="AA5153" i="30"/>
  <c r="Z5153" i="30"/>
  <c r="Y5153" i="30"/>
  <c r="X5153" i="30"/>
  <c r="V5153" i="30"/>
  <c r="U5153" i="30"/>
  <c r="T5153" i="30"/>
  <c r="S5153" i="30"/>
  <c r="R5153" i="30"/>
  <c r="Q5153" i="30"/>
  <c r="P5153" i="30"/>
  <c r="O5153" i="30"/>
  <c r="AA5152" i="30"/>
  <c r="Z5152" i="30"/>
  <c r="Y5152" i="30"/>
  <c r="X5152" i="30"/>
  <c r="V5152" i="30"/>
  <c r="U5152" i="30"/>
  <c r="T5152" i="30"/>
  <c r="S5152" i="30"/>
  <c r="R5152" i="30"/>
  <c r="Q5152" i="30"/>
  <c r="P5152" i="30"/>
  <c r="O5152" i="30"/>
  <c r="AA5151" i="30"/>
  <c r="Z5151" i="30"/>
  <c r="Y5151" i="30"/>
  <c r="X5151" i="30"/>
  <c r="V5151" i="30"/>
  <c r="U5151" i="30"/>
  <c r="T5151" i="30"/>
  <c r="S5151" i="30"/>
  <c r="R5151" i="30"/>
  <c r="Q5151" i="30"/>
  <c r="P5151" i="30"/>
  <c r="O5151" i="30"/>
  <c r="AA5150" i="30"/>
  <c r="Z5150" i="30"/>
  <c r="Y5150" i="30"/>
  <c r="X5150" i="30"/>
  <c r="V5150" i="30"/>
  <c r="U5150" i="30"/>
  <c r="T5150" i="30"/>
  <c r="S5150" i="30"/>
  <c r="R5150" i="30"/>
  <c r="Q5150" i="30"/>
  <c r="P5150" i="30"/>
  <c r="O5150" i="30"/>
  <c r="AA5149" i="30"/>
  <c r="Z5149" i="30"/>
  <c r="Y5149" i="30"/>
  <c r="X5149" i="30"/>
  <c r="V5149" i="30"/>
  <c r="U5149" i="30"/>
  <c r="T5149" i="30"/>
  <c r="S5149" i="30"/>
  <c r="R5149" i="30"/>
  <c r="Q5149" i="30"/>
  <c r="P5149" i="30"/>
  <c r="O5149" i="30"/>
  <c r="AA5148" i="30"/>
  <c r="Z5148" i="30"/>
  <c r="Y5148" i="30"/>
  <c r="X5148" i="30"/>
  <c r="V5148" i="30"/>
  <c r="U5148" i="30"/>
  <c r="T5148" i="30"/>
  <c r="S5148" i="30"/>
  <c r="R5148" i="30"/>
  <c r="Q5148" i="30"/>
  <c r="P5148" i="30"/>
  <c r="O5148" i="30"/>
  <c r="AA5147" i="30"/>
  <c r="Z5147" i="30"/>
  <c r="Y5147" i="30"/>
  <c r="X5147" i="30"/>
  <c r="V5147" i="30"/>
  <c r="U5147" i="30"/>
  <c r="T5147" i="30"/>
  <c r="S5147" i="30"/>
  <c r="R5147" i="30"/>
  <c r="Q5147" i="30"/>
  <c r="P5147" i="30"/>
  <c r="O5147" i="30"/>
  <c r="AA5146" i="30"/>
  <c r="Z5146" i="30"/>
  <c r="Y5146" i="30"/>
  <c r="X5146" i="30"/>
  <c r="V5146" i="30"/>
  <c r="U5146" i="30"/>
  <c r="T5146" i="30"/>
  <c r="S5146" i="30"/>
  <c r="R5146" i="30"/>
  <c r="Q5146" i="30"/>
  <c r="P5146" i="30"/>
  <c r="O5146" i="30"/>
  <c r="AA5145" i="30"/>
  <c r="Z5145" i="30"/>
  <c r="Y5145" i="30"/>
  <c r="X5145" i="30"/>
  <c r="V5145" i="30"/>
  <c r="U5145" i="30"/>
  <c r="T5145" i="30"/>
  <c r="S5145" i="30"/>
  <c r="R5145" i="30"/>
  <c r="Q5145" i="30"/>
  <c r="P5145" i="30"/>
  <c r="O5145" i="30"/>
  <c r="AA5144" i="30"/>
  <c r="Z5144" i="30"/>
  <c r="Y5144" i="30"/>
  <c r="X5144" i="30"/>
  <c r="V5144" i="30"/>
  <c r="U5144" i="30"/>
  <c r="T5144" i="30"/>
  <c r="S5144" i="30"/>
  <c r="R5144" i="30"/>
  <c r="Q5144" i="30"/>
  <c r="P5144" i="30"/>
  <c r="O5144" i="30"/>
  <c r="AA5143" i="30"/>
  <c r="Z5143" i="30"/>
  <c r="Y5143" i="30"/>
  <c r="X5143" i="30"/>
  <c r="V5143" i="30"/>
  <c r="U5143" i="30"/>
  <c r="T5143" i="30"/>
  <c r="S5143" i="30"/>
  <c r="R5143" i="30"/>
  <c r="Q5143" i="30"/>
  <c r="P5143" i="30"/>
  <c r="O5143" i="30"/>
  <c r="AA5142" i="30"/>
  <c r="Z5142" i="30"/>
  <c r="Y5142" i="30"/>
  <c r="X5142" i="30"/>
  <c r="V5142" i="30"/>
  <c r="U5142" i="30"/>
  <c r="T5142" i="30"/>
  <c r="S5142" i="30"/>
  <c r="R5142" i="30"/>
  <c r="Q5142" i="30"/>
  <c r="P5142" i="30"/>
  <c r="O5142" i="30"/>
  <c r="AA5141" i="30"/>
  <c r="Z5141" i="30"/>
  <c r="Y5141" i="30"/>
  <c r="X5141" i="30"/>
  <c r="V5141" i="30"/>
  <c r="U5141" i="30"/>
  <c r="T5141" i="30"/>
  <c r="S5141" i="30"/>
  <c r="R5141" i="30"/>
  <c r="Q5141" i="30"/>
  <c r="P5141" i="30"/>
  <c r="O5141" i="30"/>
  <c r="AA5140" i="30"/>
  <c r="Z5140" i="30"/>
  <c r="Y5140" i="30"/>
  <c r="X5140" i="30"/>
  <c r="V5140" i="30"/>
  <c r="U5140" i="30"/>
  <c r="T5140" i="30"/>
  <c r="S5140" i="30"/>
  <c r="R5140" i="30"/>
  <c r="Q5140" i="30"/>
  <c r="P5140" i="30"/>
  <c r="O5140" i="30"/>
  <c r="AA5139" i="30"/>
  <c r="Z5139" i="30"/>
  <c r="Y5139" i="30"/>
  <c r="X5139" i="30"/>
  <c r="V5139" i="30"/>
  <c r="U5139" i="30"/>
  <c r="T5139" i="30"/>
  <c r="S5139" i="30"/>
  <c r="R5139" i="30"/>
  <c r="Q5139" i="30"/>
  <c r="P5139" i="30"/>
  <c r="O5139" i="30"/>
  <c r="AA5138" i="30"/>
  <c r="Z5138" i="30"/>
  <c r="Y5138" i="30"/>
  <c r="X5138" i="30"/>
  <c r="V5138" i="30"/>
  <c r="U5138" i="30"/>
  <c r="T5138" i="30"/>
  <c r="S5138" i="30"/>
  <c r="R5138" i="30"/>
  <c r="Q5138" i="30"/>
  <c r="P5138" i="30"/>
  <c r="O5138" i="30"/>
  <c r="AA5137" i="30"/>
  <c r="Z5137" i="30"/>
  <c r="Y5137" i="30"/>
  <c r="X5137" i="30"/>
  <c r="V5137" i="30"/>
  <c r="U5137" i="30"/>
  <c r="T5137" i="30"/>
  <c r="S5137" i="30"/>
  <c r="R5137" i="30"/>
  <c r="Q5137" i="30"/>
  <c r="P5137" i="30"/>
  <c r="O5137" i="30"/>
  <c r="AA5136" i="30"/>
  <c r="Z5136" i="30"/>
  <c r="Y5136" i="30"/>
  <c r="X5136" i="30"/>
  <c r="V5136" i="30"/>
  <c r="U5136" i="30"/>
  <c r="T5136" i="30"/>
  <c r="S5136" i="30"/>
  <c r="R5136" i="30"/>
  <c r="Q5136" i="30"/>
  <c r="P5136" i="30"/>
  <c r="O5136" i="30"/>
  <c r="AA5135" i="30"/>
  <c r="Z5135" i="30"/>
  <c r="Y5135" i="30"/>
  <c r="X5135" i="30"/>
  <c r="V5135" i="30"/>
  <c r="U5135" i="30"/>
  <c r="T5135" i="30"/>
  <c r="S5135" i="30"/>
  <c r="R5135" i="30"/>
  <c r="Q5135" i="30"/>
  <c r="P5135" i="30"/>
  <c r="O5135" i="30"/>
  <c r="AA5134" i="30"/>
  <c r="Z5134" i="30"/>
  <c r="Y5134" i="30"/>
  <c r="X5134" i="30"/>
  <c r="V5134" i="30"/>
  <c r="U5134" i="30"/>
  <c r="T5134" i="30"/>
  <c r="S5134" i="30"/>
  <c r="R5134" i="30"/>
  <c r="Q5134" i="30"/>
  <c r="P5134" i="30"/>
  <c r="O5134" i="30"/>
  <c r="AA5133" i="30"/>
  <c r="Z5133" i="30"/>
  <c r="Y5133" i="30"/>
  <c r="X5133" i="30"/>
  <c r="V5133" i="30"/>
  <c r="U5133" i="30"/>
  <c r="T5133" i="30"/>
  <c r="S5133" i="30"/>
  <c r="R5133" i="30"/>
  <c r="Q5133" i="30"/>
  <c r="P5133" i="30"/>
  <c r="O5133" i="30"/>
  <c r="AA5132" i="30"/>
  <c r="Z5132" i="30"/>
  <c r="Y5132" i="30"/>
  <c r="X5132" i="30"/>
  <c r="V5132" i="30"/>
  <c r="U5132" i="30"/>
  <c r="T5132" i="30"/>
  <c r="S5132" i="30"/>
  <c r="R5132" i="30"/>
  <c r="Q5132" i="30"/>
  <c r="P5132" i="30"/>
  <c r="O5132" i="30"/>
  <c r="AA5131" i="30"/>
  <c r="Z5131" i="30"/>
  <c r="Y5131" i="30"/>
  <c r="X5131" i="30"/>
  <c r="V5131" i="30"/>
  <c r="U5131" i="30"/>
  <c r="T5131" i="30"/>
  <c r="S5131" i="30"/>
  <c r="R5131" i="30"/>
  <c r="Q5131" i="30"/>
  <c r="P5131" i="30"/>
  <c r="O5131" i="30"/>
  <c r="AA5130" i="30"/>
  <c r="Z5130" i="30"/>
  <c r="Y5130" i="30"/>
  <c r="X5130" i="30"/>
  <c r="V5130" i="30"/>
  <c r="U5130" i="30"/>
  <c r="T5130" i="30"/>
  <c r="S5130" i="30"/>
  <c r="R5130" i="30"/>
  <c r="Q5130" i="30"/>
  <c r="P5130" i="30"/>
  <c r="O5130" i="30"/>
  <c r="AA5129" i="30"/>
  <c r="Z5129" i="30"/>
  <c r="Y5129" i="30"/>
  <c r="X5129" i="30"/>
  <c r="V5129" i="30"/>
  <c r="U5129" i="30"/>
  <c r="T5129" i="30"/>
  <c r="S5129" i="30"/>
  <c r="R5129" i="30"/>
  <c r="Q5129" i="30"/>
  <c r="P5129" i="30"/>
  <c r="O5129" i="30"/>
  <c r="AA5128" i="30"/>
  <c r="Z5128" i="30"/>
  <c r="Y5128" i="30"/>
  <c r="X5128" i="30"/>
  <c r="V5128" i="30"/>
  <c r="U5128" i="30"/>
  <c r="T5128" i="30"/>
  <c r="S5128" i="30"/>
  <c r="R5128" i="30"/>
  <c r="Q5128" i="30"/>
  <c r="P5128" i="30"/>
  <c r="O5128" i="30"/>
  <c r="AA5127" i="30"/>
  <c r="Z5127" i="30"/>
  <c r="Y5127" i="30"/>
  <c r="X5127" i="30"/>
  <c r="V5127" i="30"/>
  <c r="U5127" i="30"/>
  <c r="T5127" i="30"/>
  <c r="S5127" i="30"/>
  <c r="R5127" i="30"/>
  <c r="Q5127" i="30"/>
  <c r="P5127" i="30"/>
  <c r="O5127" i="30"/>
  <c r="AA5126" i="30"/>
  <c r="Z5126" i="30"/>
  <c r="Y5126" i="30"/>
  <c r="X5126" i="30"/>
  <c r="V5126" i="30"/>
  <c r="U5126" i="30"/>
  <c r="T5126" i="30"/>
  <c r="S5126" i="30"/>
  <c r="R5126" i="30"/>
  <c r="Q5126" i="30"/>
  <c r="P5126" i="30"/>
  <c r="O5126" i="30"/>
  <c r="AA5125" i="30"/>
  <c r="Z5125" i="30"/>
  <c r="Y5125" i="30"/>
  <c r="X5125" i="30"/>
  <c r="V5125" i="30"/>
  <c r="U5125" i="30"/>
  <c r="T5125" i="30"/>
  <c r="S5125" i="30"/>
  <c r="R5125" i="30"/>
  <c r="Q5125" i="30"/>
  <c r="P5125" i="30"/>
  <c r="O5125" i="30"/>
  <c r="AA5124" i="30"/>
  <c r="Z5124" i="30"/>
  <c r="Y5124" i="30"/>
  <c r="X5124" i="30"/>
  <c r="V5124" i="30"/>
  <c r="U5124" i="30"/>
  <c r="T5124" i="30"/>
  <c r="S5124" i="30"/>
  <c r="R5124" i="30"/>
  <c r="Q5124" i="30"/>
  <c r="P5124" i="30"/>
  <c r="O5124" i="30"/>
  <c r="AA5123" i="30"/>
  <c r="Z5123" i="30"/>
  <c r="Y5123" i="30"/>
  <c r="X5123" i="30"/>
  <c r="V5123" i="30"/>
  <c r="U5123" i="30"/>
  <c r="T5123" i="30"/>
  <c r="S5123" i="30"/>
  <c r="R5123" i="30"/>
  <c r="Q5123" i="30"/>
  <c r="P5123" i="30"/>
  <c r="O5123" i="30"/>
  <c r="AA5122" i="30"/>
  <c r="Z5122" i="30"/>
  <c r="Y5122" i="30"/>
  <c r="X5122" i="30"/>
  <c r="V5122" i="30"/>
  <c r="U5122" i="30"/>
  <c r="T5122" i="30"/>
  <c r="S5122" i="30"/>
  <c r="R5122" i="30"/>
  <c r="Q5122" i="30"/>
  <c r="P5122" i="30"/>
  <c r="O5122" i="30"/>
  <c r="AA5121" i="30"/>
  <c r="Z5121" i="30"/>
  <c r="Y5121" i="30"/>
  <c r="X5121" i="30"/>
  <c r="V5121" i="30"/>
  <c r="U5121" i="30"/>
  <c r="T5121" i="30"/>
  <c r="S5121" i="30"/>
  <c r="R5121" i="30"/>
  <c r="Q5121" i="30"/>
  <c r="P5121" i="30"/>
  <c r="O5121" i="30"/>
  <c r="AA5120" i="30"/>
  <c r="Z5120" i="30"/>
  <c r="Y5120" i="30"/>
  <c r="X5120" i="30"/>
  <c r="V5120" i="30"/>
  <c r="U5120" i="30"/>
  <c r="T5120" i="30"/>
  <c r="S5120" i="30"/>
  <c r="R5120" i="30"/>
  <c r="Q5120" i="30"/>
  <c r="P5120" i="30"/>
  <c r="O5120" i="30"/>
  <c r="AA5119" i="30"/>
  <c r="Z5119" i="30"/>
  <c r="Y5119" i="30"/>
  <c r="X5119" i="30"/>
  <c r="V5119" i="30"/>
  <c r="U5119" i="30"/>
  <c r="T5119" i="30"/>
  <c r="S5119" i="30"/>
  <c r="R5119" i="30"/>
  <c r="Q5119" i="30"/>
  <c r="P5119" i="30"/>
  <c r="O5119" i="30"/>
  <c r="AA5118" i="30"/>
  <c r="Z5118" i="30"/>
  <c r="Y5118" i="30"/>
  <c r="X5118" i="30"/>
  <c r="V5118" i="30"/>
  <c r="U5118" i="30"/>
  <c r="T5118" i="30"/>
  <c r="S5118" i="30"/>
  <c r="R5118" i="30"/>
  <c r="Q5118" i="30"/>
  <c r="P5118" i="30"/>
  <c r="O5118" i="30"/>
  <c r="AA5117" i="30"/>
  <c r="Z5117" i="30"/>
  <c r="Y5117" i="30"/>
  <c r="X5117" i="30"/>
  <c r="V5117" i="30"/>
  <c r="U5117" i="30"/>
  <c r="T5117" i="30"/>
  <c r="S5117" i="30"/>
  <c r="R5117" i="30"/>
  <c r="Q5117" i="30"/>
  <c r="P5117" i="30"/>
  <c r="O5117" i="30"/>
  <c r="AA5116" i="30"/>
  <c r="Z5116" i="30"/>
  <c r="Y5116" i="30"/>
  <c r="X5116" i="30"/>
  <c r="V5116" i="30"/>
  <c r="U5116" i="30"/>
  <c r="T5116" i="30"/>
  <c r="S5116" i="30"/>
  <c r="R5116" i="30"/>
  <c r="Q5116" i="30"/>
  <c r="P5116" i="30"/>
  <c r="O5116" i="30"/>
  <c r="AA5115" i="30"/>
  <c r="Z5115" i="30"/>
  <c r="Y5115" i="30"/>
  <c r="X5115" i="30"/>
  <c r="V5115" i="30"/>
  <c r="U5115" i="30"/>
  <c r="T5115" i="30"/>
  <c r="S5115" i="30"/>
  <c r="R5115" i="30"/>
  <c r="Q5115" i="30"/>
  <c r="P5115" i="30"/>
  <c r="O5115" i="30"/>
  <c r="AA5114" i="30"/>
  <c r="Z5114" i="30"/>
  <c r="Y5114" i="30"/>
  <c r="X5114" i="30"/>
  <c r="V5114" i="30"/>
  <c r="U5114" i="30"/>
  <c r="T5114" i="30"/>
  <c r="S5114" i="30"/>
  <c r="R5114" i="30"/>
  <c r="Q5114" i="30"/>
  <c r="P5114" i="30"/>
  <c r="O5114" i="30"/>
  <c r="AA5113" i="30"/>
  <c r="Z5113" i="30"/>
  <c r="Y5113" i="30"/>
  <c r="X5113" i="30"/>
  <c r="V5113" i="30"/>
  <c r="U5113" i="30"/>
  <c r="T5113" i="30"/>
  <c r="S5113" i="30"/>
  <c r="R5113" i="30"/>
  <c r="Q5113" i="30"/>
  <c r="P5113" i="30"/>
  <c r="O5113" i="30"/>
  <c r="AA5112" i="30"/>
  <c r="Z5112" i="30"/>
  <c r="Y5112" i="30"/>
  <c r="X5112" i="30"/>
  <c r="V5112" i="30"/>
  <c r="U5112" i="30"/>
  <c r="T5112" i="30"/>
  <c r="S5112" i="30"/>
  <c r="R5112" i="30"/>
  <c r="Q5112" i="30"/>
  <c r="P5112" i="30"/>
  <c r="O5112" i="30"/>
  <c r="AA5111" i="30"/>
  <c r="Z5111" i="30"/>
  <c r="Y5111" i="30"/>
  <c r="X5111" i="30"/>
  <c r="V5111" i="30"/>
  <c r="U5111" i="30"/>
  <c r="T5111" i="30"/>
  <c r="S5111" i="30"/>
  <c r="R5111" i="30"/>
  <c r="Q5111" i="30"/>
  <c r="P5111" i="30"/>
  <c r="O5111" i="30"/>
  <c r="AA5110" i="30"/>
  <c r="Z5110" i="30"/>
  <c r="Y5110" i="30"/>
  <c r="X5110" i="30"/>
  <c r="V5110" i="30"/>
  <c r="U5110" i="30"/>
  <c r="T5110" i="30"/>
  <c r="S5110" i="30"/>
  <c r="R5110" i="30"/>
  <c r="Q5110" i="30"/>
  <c r="P5110" i="30"/>
  <c r="O5110" i="30"/>
  <c r="AA5109" i="30"/>
  <c r="Z5109" i="30"/>
  <c r="Y5109" i="30"/>
  <c r="X5109" i="30"/>
  <c r="V5109" i="30"/>
  <c r="U5109" i="30"/>
  <c r="T5109" i="30"/>
  <c r="S5109" i="30"/>
  <c r="R5109" i="30"/>
  <c r="Q5109" i="30"/>
  <c r="P5109" i="30"/>
  <c r="O5109" i="30"/>
  <c r="AA5108" i="30"/>
  <c r="Z5108" i="30"/>
  <c r="Y5108" i="30"/>
  <c r="X5108" i="30"/>
  <c r="V5108" i="30"/>
  <c r="U5108" i="30"/>
  <c r="T5108" i="30"/>
  <c r="S5108" i="30"/>
  <c r="R5108" i="30"/>
  <c r="Q5108" i="30"/>
  <c r="P5108" i="30"/>
  <c r="O5108" i="30"/>
  <c r="AA5107" i="30"/>
  <c r="Z5107" i="30"/>
  <c r="Y5107" i="30"/>
  <c r="X5107" i="30"/>
  <c r="V5107" i="30"/>
  <c r="U5107" i="30"/>
  <c r="T5107" i="30"/>
  <c r="S5107" i="30"/>
  <c r="R5107" i="30"/>
  <c r="Q5107" i="30"/>
  <c r="P5107" i="30"/>
  <c r="O5107" i="30"/>
  <c r="AA5106" i="30"/>
  <c r="Z5106" i="30"/>
  <c r="Y5106" i="30"/>
  <c r="X5106" i="30"/>
  <c r="V5106" i="30"/>
  <c r="U5106" i="30"/>
  <c r="T5106" i="30"/>
  <c r="S5106" i="30"/>
  <c r="R5106" i="30"/>
  <c r="Q5106" i="30"/>
  <c r="P5106" i="30"/>
  <c r="O5106" i="30"/>
  <c r="AA5105" i="30"/>
  <c r="Z5105" i="30"/>
  <c r="Y5105" i="30"/>
  <c r="X5105" i="30"/>
  <c r="V5105" i="30"/>
  <c r="U5105" i="30"/>
  <c r="T5105" i="30"/>
  <c r="S5105" i="30"/>
  <c r="R5105" i="30"/>
  <c r="Q5105" i="30"/>
  <c r="P5105" i="30"/>
  <c r="O5105" i="30"/>
  <c r="AA5104" i="30"/>
  <c r="Z5104" i="30"/>
  <c r="Y5104" i="30"/>
  <c r="X5104" i="30"/>
  <c r="V5104" i="30"/>
  <c r="U5104" i="30"/>
  <c r="T5104" i="30"/>
  <c r="S5104" i="30"/>
  <c r="R5104" i="30"/>
  <c r="Q5104" i="30"/>
  <c r="P5104" i="30"/>
  <c r="O5104" i="30"/>
  <c r="AA5103" i="30"/>
  <c r="Z5103" i="30"/>
  <c r="Y5103" i="30"/>
  <c r="X5103" i="30"/>
  <c r="V5103" i="30"/>
  <c r="U5103" i="30"/>
  <c r="T5103" i="30"/>
  <c r="S5103" i="30"/>
  <c r="R5103" i="30"/>
  <c r="Q5103" i="30"/>
  <c r="P5103" i="30"/>
  <c r="O5103" i="30"/>
  <c r="AA5102" i="30"/>
  <c r="Z5102" i="30"/>
  <c r="Y5102" i="30"/>
  <c r="X5102" i="30"/>
  <c r="V5102" i="30"/>
  <c r="U5102" i="30"/>
  <c r="T5102" i="30"/>
  <c r="S5102" i="30"/>
  <c r="R5102" i="30"/>
  <c r="Q5102" i="30"/>
  <c r="P5102" i="30"/>
  <c r="O5102" i="30"/>
  <c r="AA5101" i="30"/>
  <c r="Z5101" i="30"/>
  <c r="Y5101" i="30"/>
  <c r="X5101" i="30"/>
  <c r="V5101" i="30"/>
  <c r="U5101" i="30"/>
  <c r="T5101" i="30"/>
  <c r="S5101" i="30"/>
  <c r="R5101" i="30"/>
  <c r="Q5101" i="30"/>
  <c r="P5101" i="30"/>
  <c r="O5101" i="30"/>
  <c r="AA5100" i="30"/>
  <c r="Z5100" i="30"/>
  <c r="Y5100" i="30"/>
  <c r="X5100" i="30"/>
  <c r="V5100" i="30"/>
  <c r="U5100" i="30"/>
  <c r="T5100" i="30"/>
  <c r="S5100" i="30"/>
  <c r="R5100" i="30"/>
  <c r="Q5100" i="30"/>
  <c r="P5100" i="30"/>
  <c r="O5100" i="30"/>
  <c r="AA5099" i="30"/>
  <c r="Z5099" i="30"/>
  <c r="Y5099" i="30"/>
  <c r="X5099" i="30"/>
  <c r="V5099" i="30"/>
  <c r="U5099" i="30"/>
  <c r="T5099" i="30"/>
  <c r="S5099" i="30"/>
  <c r="R5099" i="30"/>
  <c r="Q5099" i="30"/>
  <c r="P5099" i="30"/>
  <c r="O5099" i="30"/>
  <c r="AA5098" i="30"/>
  <c r="Z5098" i="30"/>
  <c r="Y5098" i="30"/>
  <c r="X5098" i="30"/>
  <c r="V5098" i="30"/>
  <c r="U5098" i="30"/>
  <c r="T5098" i="30"/>
  <c r="S5098" i="30"/>
  <c r="R5098" i="30"/>
  <c r="Q5098" i="30"/>
  <c r="P5098" i="30"/>
  <c r="O5098" i="30"/>
  <c r="AA5097" i="30"/>
  <c r="Z5097" i="30"/>
  <c r="Y5097" i="30"/>
  <c r="X5097" i="30"/>
  <c r="V5097" i="30"/>
  <c r="U5097" i="30"/>
  <c r="T5097" i="30"/>
  <c r="S5097" i="30"/>
  <c r="R5097" i="30"/>
  <c r="Q5097" i="30"/>
  <c r="P5097" i="30"/>
  <c r="O5097" i="30"/>
  <c r="AA5096" i="30"/>
  <c r="Z5096" i="30"/>
  <c r="Y5096" i="30"/>
  <c r="X5096" i="30"/>
  <c r="V5096" i="30"/>
  <c r="U5096" i="30"/>
  <c r="T5096" i="30"/>
  <c r="S5096" i="30"/>
  <c r="R5096" i="30"/>
  <c r="Q5096" i="30"/>
  <c r="P5096" i="30"/>
  <c r="O5096" i="30"/>
  <c r="AA5095" i="30"/>
  <c r="Z5095" i="30"/>
  <c r="Y5095" i="30"/>
  <c r="X5095" i="30"/>
  <c r="V5095" i="30"/>
  <c r="U5095" i="30"/>
  <c r="T5095" i="30"/>
  <c r="S5095" i="30"/>
  <c r="R5095" i="30"/>
  <c r="Q5095" i="30"/>
  <c r="P5095" i="30"/>
  <c r="O5095" i="30"/>
  <c r="AA5094" i="30"/>
  <c r="Z5094" i="30"/>
  <c r="Y5094" i="30"/>
  <c r="X5094" i="30"/>
  <c r="V5094" i="30"/>
  <c r="U5094" i="30"/>
  <c r="T5094" i="30"/>
  <c r="S5094" i="30"/>
  <c r="R5094" i="30"/>
  <c r="Q5094" i="30"/>
  <c r="P5094" i="30"/>
  <c r="O5094" i="30"/>
  <c r="AA5093" i="30"/>
  <c r="Z5093" i="30"/>
  <c r="Y5093" i="30"/>
  <c r="X5093" i="30"/>
  <c r="V5093" i="30"/>
  <c r="U5093" i="30"/>
  <c r="T5093" i="30"/>
  <c r="S5093" i="30"/>
  <c r="R5093" i="30"/>
  <c r="Q5093" i="30"/>
  <c r="P5093" i="30"/>
  <c r="O5093" i="30"/>
  <c r="AA5092" i="30"/>
  <c r="Z5092" i="30"/>
  <c r="Y5092" i="30"/>
  <c r="X5092" i="30"/>
  <c r="V5092" i="30"/>
  <c r="U5092" i="30"/>
  <c r="T5092" i="30"/>
  <c r="S5092" i="30"/>
  <c r="R5092" i="30"/>
  <c r="Q5092" i="30"/>
  <c r="P5092" i="30"/>
  <c r="O5092" i="30"/>
  <c r="AA5091" i="30"/>
  <c r="Z5091" i="30"/>
  <c r="Y5091" i="30"/>
  <c r="X5091" i="30"/>
  <c r="V5091" i="30"/>
  <c r="U5091" i="30"/>
  <c r="T5091" i="30"/>
  <c r="S5091" i="30"/>
  <c r="R5091" i="30"/>
  <c r="Q5091" i="30"/>
  <c r="P5091" i="30"/>
  <c r="O5091" i="30"/>
  <c r="AA5090" i="30"/>
  <c r="Z5090" i="30"/>
  <c r="Y5090" i="30"/>
  <c r="X5090" i="30"/>
  <c r="V5090" i="30"/>
  <c r="U5090" i="30"/>
  <c r="T5090" i="30"/>
  <c r="S5090" i="30"/>
  <c r="R5090" i="30"/>
  <c r="Q5090" i="30"/>
  <c r="P5090" i="30"/>
  <c r="O5090" i="30"/>
  <c r="AA5089" i="30"/>
  <c r="Z5089" i="30"/>
  <c r="Y5089" i="30"/>
  <c r="X5089" i="30"/>
  <c r="V5089" i="30"/>
  <c r="U5089" i="30"/>
  <c r="T5089" i="30"/>
  <c r="S5089" i="30"/>
  <c r="R5089" i="30"/>
  <c r="Q5089" i="30"/>
  <c r="P5089" i="30"/>
  <c r="O5089" i="30"/>
  <c r="AA5088" i="30"/>
  <c r="Z5088" i="30"/>
  <c r="Y5088" i="30"/>
  <c r="X5088" i="30"/>
  <c r="V5088" i="30"/>
  <c r="U5088" i="30"/>
  <c r="T5088" i="30"/>
  <c r="S5088" i="30"/>
  <c r="R5088" i="30"/>
  <c r="Q5088" i="30"/>
  <c r="P5088" i="30"/>
  <c r="O5088" i="30"/>
  <c r="AA5087" i="30"/>
  <c r="Z5087" i="30"/>
  <c r="Y5087" i="30"/>
  <c r="X5087" i="30"/>
  <c r="V5087" i="30"/>
  <c r="U5087" i="30"/>
  <c r="T5087" i="30"/>
  <c r="S5087" i="30"/>
  <c r="R5087" i="30"/>
  <c r="Q5087" i="30"/>
  <c r="P5087" i="30"/>
  <c r="O5087" i="30"/>
  <c r="AA5086" i="30"/>
  <c r="Z5086" i="30"/>
  <c r="Y5086" i="30"/>
  <c r="X5086" i="30"/>
  <c r="V5086" i="30"/>
  <c r="U5086" i="30"/>
  <c r="T5086" i="30"/>
  <c r="S5086" i="30"/>
  <c r="R5086" i="30"/>
  <c r="Q5086" i="30"/>
  <c r="P5086" i="30"/>
  <c r="O5086" i="30"/>
  <c r="AA5085" i="30"/>
  <c r="Z5085" i="30"/>
  <c r="Y5085" i="30"/>
  <c r="X5085" i="30"/>
  <c r="V5085" i="30"/>
  <c r="U5085" i="30"/>
  <c r="T5085" i="30"/>
  <c r="S5085" i="30"/>
  <c r="R5085" i="30"/>
  <c r="Q5085" i="30"/>
  <c r="P5085" i="30"/>
  <c r="O5085" i="30"/>
  <c r="AA5084" i="30"/>
  <c r="Z5084" i="30"/>
  <c r="Y5084" i="30"/>
  <c r="X5084" i="30"/>
  <c r="V5084" i="30"/>
  <c r="U5084" i="30"/>
  <c r="T5084" i="30"/>
  <c r="S5084" i="30"/>
  <c r="R5084" i="30"/>
  <c r="Q5084" i="30"/>
  <c r="P5084" i="30"/>
  <c r="O5084" i="30"/>
  <c r="AA5083" i="30"/>
  <c r="Z5083" i="30"/>
  <c r="Y5083" i="30"/>
  <c r="X5083" i="30"/>
  <c r="V5083" i="30"/>
  <c r="U5083" i="30"/>
  <c r="T5083" i="30"/>
  <c r="S5083" i="30"/>
  <c r="R5083" i="30"/>
  <c r="Q5083" i="30"/>
  <c r="P5083" i="30"/>
  <c r="O5083" i="30"/>
  <c r="AA5082" i="30"/>
  <c r="Z5082" i="30"/>
  <c r="Y5082" i="30"/>
  <c r="X5082" i="30"/>
  <c r="V5082" i="30"/>
  <c r="U5082" i="30"/>
  <c r="T5082" i="30"/>
  <c r="S5082" i="30"/>
  <c r="R5082" i="30"/>
  <c r="Q5082" i="30"/>
  <c r="P5082" i="30"/>
  <c r="O5082" i="30"/>
  <c r="AA5081" i="30"/>
  <c r="Z5081" i="30"/>
  <c r="Y5081" i="30"/>
  <c r="X5081" i="30"/>
  <c r="V5081" i="30"/>
  <c r="U5081" i="30"/>
  <c r="T5081" i="30"/>
  <c r="S5081" i="30"/>
  <c r="R5081" i="30"/>
  <c r="Q5081" i="30"/>
  <c r="P5081" i="30"/>
  <c r="O5081" i="30"/>
  <c r="AA5080" i="30"/>
  <c r="Z5080" i="30"/>
  <c r="Y5080" i="30"/>
  <c r="X5080" i="30"/>
  <c r="V5080" i="30"/>
  <c r="U5080" i="30"/>
  <c r="T5080" i="30"/>
  <c r="S5080" i="30"/>
  <c r="R5080" i="30"/>
  <c r="Q5080" i="30"/>
  <c r="P5080" i="30"/>
  <c r="O5080" i="30"/>
  <c r="AA5079" i="30"/>
  <c r="Z5079" i="30"/>
  <c r="Y5079" i="30"/>
  <c r="X5079" i="30"/>
  <c r="V5079" i="30"/>
  <c r="U5079" i="30"/>
  <c r="T5079" i="30"/>
  <c r="S5079" i="30"/>
  <c r="R5079" i="30"/>
  <c r="Q5079" i="30"/>
  <c r="P5079" i="30"/>
  <c r="O5079" i="30"/>
  <c r="AA5078" i="30"/>
  <c r="Z5078" i="30"/>
  <c r="Y5078" i="30"/>
  <c r="X5078" i="30"/>
  <c r="V5078" i="30"/>
  <c r="U5078" i="30"/>
  <c r="T5078" i="30"/>
  <c r="S5078" i="30"/>
  <c r="R5078" i="30"/>
  <c r="Q5078" i="30"/>
  <c r="P5078" i="30"/>
  <c r="O5078" i="30"/>
  <c r="AA5077" i="30"/>
  <c r="Z5077" i="30"/>
  <c r="Y5077" i="30"/>
  <c r="X5077" i="30"/>
  <c r="V5077" i="30"/>
  <c r="U5077" i="30"/>
  <c r="T5077" i="30"/>
  <c r="S5077" i="30"/>
  <c r="R5077" i="30"/>
  <c r="Q5077" i="30"/>
  <c r="P5077" i="30"/>
  <c r="O5077" i="30"/>
  <c r="AA5076" i="30"/>
  <c r="Z5076" i="30"/>
  <c r="Y5076" i="30"/>
  <c r="X5076" i="30"/>
  <c r="V5076" i="30"/>
  <c r="U5076" i="30"/>
  <c r="T5076" i="30"/>
  <c r="S5076" i="30"/>
  <c r="R5076" i="30"/>
  <c r="Q5076" i="30"/>
  <c r="P5076" i="30"/>
  <c r="O5076" i="30"/>
  <c r="AA5075" i="30"/>
  <c r="Z5075" i="30"/>
  <c r="Y5075" i="30"/>
  <c r="X5075" i="30"/>
  <c r="V5075" i="30"/>
  <c r="U5075" i="30"/>
  <c r="T5075" i="30"/>
  <c r="S5075" i="30"/>
  <c r="R5075" i="30"/>
  <c r="Q5075" i="30"/>
  <c r="P5075" i="30"/>
  <c r="O5075" i="30"/>
  <c r="AA5074" i="30"/>
  <c r="Z5074" i="30"/>
  <c r="Y5074" i="30"/>
  <c r="X5074" i="30"/>
  <c r="V5074" i="30"/>
  <c r="U5074" i="30"/>
  <c r="T5074" i="30"/>
  <c r="S5074" i="30"/>
  <c r="R5074" i="30"/>
  <c r="Q5074" i="30"/>
  <c r="P5074" i="30"/>
  <c r="O5074" i="30"/>
  <c r="AA5073" i="30"/>
  <c r="Z5073" i="30"/>
  <c r="Y5073" i="30"/>
  <c r="X5073" i="30"/>
  <c r="V5073" i="30"/>
  <c r="U5073" i="30"/>
  <c r="T5073" i="30"/>
  <c r="S5073" i="30"/>
  <c r="R5073" i="30"/>
  <c r="Q5073" i="30"/>
  <c r="P5073" i="30"/>
  <c r="O5073" i="30"/>
  <c r="AA5072" i="30"/>
  <c r="Z5072" i="30"/>
  <c r="Y5072" i="30"/>
  <c r="X5072" i="30"/>
  <c r="V5072" i="30"/>
  <c r="U5072" i="30"/>
  <c r="T5072" i="30"/>
  <c r="S5072" i="30"/>
  <c r="R5072" i="30"/>
  <c r="Q5072" i="30"/>
  <c r="P5072" i="30"/>
  <c r="O5072" i="30"/>
  <c r="AA5071" i="30"/>
  <c r="Z5071" i="30"/>
  <c r="Y5071" i="30"/>
  <c r="X5071" i="30"/>
  <c r="V5071" i="30"/>
  <c r="U5071" i="30"/>
  <c r="T5071" i="30"/>
  <c r="S5071" i="30"/>
  <c r="R5071" i="30"/>
  <c r="Q5071" i="30"/>
  <c r="P5071" i="30"/>
  <c r="O5071" i="30"/>
  <c r="AA5070" i="30"/>
  <c r="Z5070" i="30"/>
  <c r="Y5070" i="30"/>
  <c r="X5070" i="30"/>
  <c r="V5070" i="30"/>
  <c r="U5070" i="30"/>
  <c r="T5070" i="30"/>
  <c r="S5070" i="30"/>
  <c r="R5070" i="30"/>
  <c r="Q5070" i="30"/>
  <c r="P5070" i="30"/>
  <c r="O5070" i="30"/>
  <c r="AA5069" i="30"/>
  <c r="Z5069" i="30"/>
  <c r="Y5069" i="30"/>
  <c r="X5069" i="30"/>
  <c r="V5069" i="30"/>
  <c r="U5069" i="30"/>
  <c r="T5069" i="30"/>
  <c r="S5069" i="30"/>
  <c r="R5069" i="30"/>
  <c r="Q5069" i="30"/>
  <c r="P5069" i="30"/>
  <c r="O5069" i="30"/>
  <c r="AA5068" i="30"/>
  <c r="Z5068" i="30"/>
  <c r="Y5068" i="30"/>
  <c r="X5068" i="30"/>
  <c r="V5068" i="30"/>
  <c r="U5068" i="30"/>
  <c r="T5068" i="30"/>
  <c r="S5068" i="30"/>
  <c r="R5068" i="30"/>
  <c r="Q5068" i="30"/>
  <c r="P5068" i="30"/>
  <c r="O5068" i="30"/>
  <c r="AA5067" i="30"/>
  <c r="Z5067" i="30"/>
  <c r="Y5067" i="30"/>
  <c r="X5067" i="30"/>
  <c r="V5067" i="30"/>
  <c r="U5067" i="30"/>
  <c r="T5067" i="30"/>
  <c r="S5067" i="30"/>
  <c r="R5067" i="30"/>
  <c r="Q5067" i="30"/>
  <c r="P5067" i="30"/>
  <c r="O5067" i="30"/>
  <c r="AA5066" i="30"/>
  <c r="Z5066" i="30"/>
  <c r="Y5066" i="30"/>
  <c r="X5066" i="30"/>
  <c r="V5066" i="30"/>
  <c r="U5066" i="30"/>
  <c r="T5066" i="30"/>
  <c r="S5066" i="30"/>
  <c r="R5066" i="30"/>
  <c r="Q5066" i="30"/>
  <c r="P5066" i="30"/>
  <c r="O5066" i="30"/>
  <c r="AA5065" i="30"/>
  <c r="Z5065" i="30"/>
  <c r="Y5065" i="30"/>
  <c r="X5065" i="30"/>
  <c r="V5065" i="30"/>
  <c r="U5065" i="30"/>
  <c r="T5065" i="30"/>
  <c r="S5065" i="30"/>
  <c r="R5065" i="30"/>
  <c r="Q5065" i="30"/>
  <c r="P5065" i="30"/>
  <c r="O5065" i="30"/>
  <c r="AA5064" i="30"/>
  <c r="Z5064" i="30"/>
  <c r="Y5064" i="30"/>
  <c r="X5064" i="30"/>
  <c r="V5064" i="30"/>
  <c r="U5064" i="30"/>
  <c r="T5064" i="30"/>
  <c r="S5064" i="30"/>
  <c r="R5064" i="30"/>
  <c r="Q5064" i="30"/>
  <c r="P5064" i="30"/>
  <c r="O5064" i="30"/>
  <c r="AA5063" i="30"/>
  <c r="Z5063" i="30"/>
  <c r="Y5063" i="30"/>
  <c r="X5063" i="30"/>
  <c r="V5063" i="30"/>
  <c r="U5063" i="30"/>
  <c r="T5063" i="30"/>
  <c r="S5063" i="30"/>
  <c r="R5063" i="30"/>
  <c r="Q5063" i="30"/>
  <c r="P5063" i="30"/>
  <c r="O5063" i="30"/>
  <c r="AA5062" i="30"/>
  <c r="Z5062" i="30"/>
  <c r="Y5062" i="30"/>
  <c r="X5062" i="30"/>
  <c r="V5062" i="30"/>
  <c r="U5062" i="30"/>
  <c r="T5062" i="30"/>
  <c r="S5062" i="30"/>
  <c r="R5062" i="30"/>
  <c r="Q5062" i="30"/>
  <c r="P5062" i="30"/>
  <c r="O5062" i="30"/>
  <c r="AA5061" i="30"/>
  <c r="Z5061" i="30"/>
  <c r="Y5061" i="30"/>
  <c r="X5061" i="30"/>
  <c r="V5061" i="30"/>
  <c r="U5061" i="30"/>
  <c r="T5061" i="30"/>
  <c r="S5061" i="30"/>
  <c r="R5061" i="30"/>
  <c r="Q5061" i="30"/>
  <c r="P5061" i="30"/>
  <c r="O5061" i="30"/>
  <c r="AA5060" i="30"/>
  <c r="Z5060" i="30"/>
  <c r="Y5060" i="30"/>
  <c r="X5060" i="30"/>
  <c r="V5060" i="30"/>
  <c r="U5060" i="30"/>
  <c r="T5060" i="30"/>
  <c r="S5060" i="30"/>
  <c r="R5060" i="30"/>
  <c r="Q5060" i="30"/>
  <c r="P5060" i="30"/>
  <c r="O5060" i="30"/>
  <c r="AA5059" i="30"/>
  <c r="Z5059" i="30"/>
  <c r="Y5059" i="30"/>
  <c r="X5059" i="30"/>
  <c r="V5059" i="30"/>
  <c r="U5059" i="30"/>
  <c r="T5059" i="30"/>
  <c r="S5059" i="30"/>
  <c r="R5059" i="30"/>
  <c r="Q5059" i="30"/>
  <c r="P5059" i="30"/>
  <c r="O5059" i="30"/>
  <c r="AA5058" i="30"/>
  <c r="Z5058" i="30"/>
  <c r="Y5058" i="30"/>
  <c r="X5058" i="30"/>
  <c r="V5058" i="30"/>
  <c r="U5058" i="30"/>
  <c r="T5058" i="30"/>
  <c r="S5058" i="30"/>
  <c r="R5058" i="30"/>
  <c r="Q5058" i="30"/>
  <c r="P5058" i="30"/>
  <c r="O5058" i="30"/>
  <c r="AA5057" i="30"/>
  <c r="Z5057" i="30"/>
  <c r="Y5057" i="30"/>
  <c r="X5057" i="30"/>
  <c r="V5057" i="30"/>
  <c r="U5057" i="30"/>
  <c r="T5057" i="30"/>
  <c r="S5057" i="30"/>
  <c r="R5057" i="30"/>
  <c r="Q5057" i="30"/>
  <c r="P5057" i="30"/>
  <c r="O5057" i="30"/>
  <c r="AA5056" i="30"/>
  <c r="Z5056" i="30"/>
  <c r="Y5056" i="30"/>
  <c r="X5056" i="30"/>
  <c r="V5056" i="30"/>
  <c r="U5056" i="30"/>
  <c r="T5056" i="30"/>
  <c r="S5056" i="30"/>
  <c r="R5056" i="30"/>
  <c r="Q5056" i="30"/>
  <c r="P5056" i="30"/>
  <c r="O5056" i="30"/>
  <c r="AA5055" i="30"/>
  <c r="Z5055" i="30"/>
  <c r="Y5055" i="30"/>
  <c r="X5055" i="30"/>
  <c r="V5055" i="30"/>
  <c r="U5055" i="30"/>
  <c r="T5055" i="30"/>
  <c r="S5055" i="30"/>
  <c r="R5055" i="30"/>
  <c r="Q5055" i="30"/>
  <c r="P5055" i="30"/>
  <c r="O5055" i="30"/>
  <c r="AA5054" i="30"/>
  <c r="Z5054" i="30"/>
  <c r="Y5054" i="30"/>
  <c r="X5054" i="30"/>
  <c r="V5054" i="30"/>
  <c r="U5054" i="30"/>
  <c r="T5054" i="30"/>
  <c r="S5054" i="30"/>
  <c r="R5054" i="30"/>
  <c r="Q5054" i="30"/>
  <c r="P5054" i="30"/>
  <c r="O5054" i="30"/>
  <c r="AA5053" i="30"/>
  <c r="Z5053" i="30"/>
  <c r="Y5053" i="30"/>
  <c r="X5053" i="30"/>
  <c r="V5053" i="30"/>
  <c r="U5053" i="30"/>
  <c r="T5053" i="30"/>
  <c r="S5053" i="30"/>
  <c r="R5053" i="30"/>
  <c r="Q5053" i="30"/>
  <c r="P5053" i="30"/>
  <c r="O5053" i="30"/>
  <c r="AA5052" i="30"/>
  <c r="Z5052" i="30"/>
  <c r="Y5052" i="30"/>
  <c r="X5052" i="30"/>
  <c r="V5052" i="30"/>
  <c r="U5052" i="30"/>
  <c r="T5052" i="30"/>
  <c r="S5052" i="30"/>
  <c r="R5052" i="30"/>
  <c r="Q5052" i="30"/>
  <c r="P5052" i="30"/>
  <c r="O5052" i="30"/>
  <c r="AA5051" i="30"/>
  <c r="Z5051" i="30"/>
  <c r="Y5051" i="30"/>
  <c r="X5051" i="30"/>
  <c r="V5051" i="30"/>
  <c r="U5051" i="30"/>
  <c r="T5051" i="30"/>
  <c r="S5051" i="30"/>
  <c r="R5051" i="30"/>
  <c r="Q5051" i="30"/>
  <c r="P5051" i="30"/>
  <c r="O5051" i="30"/>
  <c r="AA5050" i="30"/>
  <c r="Z5050" i="30"/>
  <c r="Y5050" i="30"/>
  <c r="X5050" i="30"/>
  <c r="V5050" i="30"/>
  <c r="U5050" i="30"/>
  <c r="T5050" i="30"/>
  <c r="S5050" i="30"/>
  <c r="R5050" i="30"/>
  <c r="Q5050" i="30"/>
  <c r="P5050" i="30"/>
  <c r="O5050" i="30"/>
  <c r="AA5049" i="30"/>
  <c r="Z5049" i="30"/>
  <c r="Y5049" i="30"/>
  <c r="X5049" i="30"/>
  <c r="V5049" i="30"/>
  <c r="U5049" i="30"/>
  <c r="T5049" i="30"/>
  <c r="S5049" i="30"/>
  <c r="R5049" i="30"/>
  <c r="Q5049" i="30"/>
  <c r="P5049" i="30"/>
  <c r="O5049" i="30"/>
  <c r="AA5048" i="30"/>
  <c r="Z5048" i="30"/>
  <c r="Y5048" i="30"/>
  <c r="X5048" i="30"/>
  <c r="V5048" i="30"/>
  <c r="U5048" i="30"/>
  <c r="T5048" i="30"/>
  <c r="S5048" i="30"/>
  <c r="R5048" i="30"/>
  <c r="Q5048" i="30"/>
  <c r="P5048" i="30"/>
  <c r="O5048" i="30"/>
  <c r="AA5047" i="30"/>
  <c r="Z5047" i="30"/>
  <c r="Y5047" i="30"/>
  <c r="X5047" i="30"/>
  <c r="V5047" i="30"/>
  <c r="U5047" i="30"/>
  <c r="T5047" i="30"/>
  <c r="S5047" i="30"/>
  <c r="R5047" i="30"/>
  <c r="Q5047" i="30"/>
  <c r="P5047" i="30"/>
  <c r="O5047" i="30"/>
  <c r="AA5046" i="30"/>
  <c r="Z5046" i="30"/>
  <c r="Y5046" i="30"/>
  <c r="X5046" i="30"/>
  <c r="V5046" i="30"/>
  <c r="U5046" i="30"/>
  <c r="T5046" i="30"/>
  <c r="S5046" i="30"/>
  <c r="R5046" i="30"/>
  <c r="Q5046" i="30"/>
  <c r="P5046" i="30"/>
  <c r="O5046" i="30"/>
  <c r="AA5045" i="30"/>
  <c r="Z5045" i="30"/>
  <c r="Y5045" i="30"/>
  <c r="X5045" i="30"/>
  <c r="V5045" i="30"/>
  <c r="U5045" i="30"/>
  <c r="T5045" i="30"/>
  <c r="S5045" i="30"/>
  <c r="R5045" i="30"/>
  <c r="Q5045" i="30"/>
  <c r="P5045" i="30"/>
  <c r="O5045" i="30"/>
  <c r="AA5044" i="30"/>
  <c r="Z5044" i="30"/>
  <c r="Y5044" i="30"/>
  <c r="X5044" i="30"/>
  <c r="V5044" i="30"/>
  <c r="U5044" i="30"/>
  <c r="T5044" i="30"/>
  <c r="S5044" i="30"/>
  <c r="R5044" i="30"/>
  <c r="Q5044" i="30"/>
  <c r="P5044" i="30"/>
  <c r="O5044" i="30"/>
  <c r="AA5043" i="30"/>
  <c r="Z5043" i="30"/>
  <c r="Y5043" i="30"/>
  <c r="X5043" i="30"/>
  <c r="V5043" i="30"/>
  <c r="U5043" i="30"/>
  <c r="T5043" i="30"/>
  <c r="S5043" i="30"/>
  <c r="R5043" i="30"/>
  <c r="Q5043" i="30"/>
  <c r="P5043" i="30"/>
  <c r="O5043" i="30"/>
  <c r="AA5042" i="30"/>
  <c r="Z5042" i="30"/>
  <c r="Y5042" i="30"/>
  <c r="X5042" i="30"/>
  <c r="V5042" i="30"/>
  <c r="U5042" i="30"/>
  <c r="T5042" i="30"/>
  <c r="S5042" i="30"/>
  <c r="R5042" i="30"/>
  <c r="Q5042" i="30"/>
  <c r="P5042" i="30"/>
  <c r="O5042" i="30"/>
  <c r="AA5041" i="30"/>
  <c r="Z5041" i="30"/>
  <c r="Y5041" i="30"/>
  <c r="X5041" i="30"/>
  <c r="V5041" i="30"/>
  <c r="U5041" i="30"/>
  <c r="T5041" i="30"/>
  <c r="S5041" i="30"/>
  <c r="R5041" i="30"/>
  <c r="Q5041" i="30"/>
  <c r="P5041" i="30"/>
  <c r="O5041" i="30"/>
  <c r="AA5040" i="30"/>
  <c r="Z5040" i="30"/>
  <c r="Y5040" i="30"/>
  <c r="X5040" i="30"/>
  <c r="V5040" i="30"/>
  <c r="U5040" i="30"/>
  <c r="T5040" i="30"/>
  <c r="S5040" i="30"/>
  <c r="R5040" i="30"/>
  <c r="Q5040" i="30"/>
  <c r="P5040" i="30"/>
  <c r="O5040" i="30"/>
  <c r="AA5039" i="30"/>
  <c r="Z5039" i="30"/>
  <c r="Y5039" i="30"/>
  <c r="X5039" i="30"/>
  <c r="V5039" i="30"/>
  <c r="U5039" i="30"/>
  <c r="T5039" i="30"/>
  <c r="S5039" i="30"/>
  <c r="R5039" i="30"/>
  <c r="Q5039" i="30"/>
  <c r="P5039" i="30"/>
  <c r="O5039" i="30"/>
  <c r="AA5038" i="30"/>
  <c r="Z5038" i="30"/>
  <c r="Y5038" i="30"/>
  <c r="X5038" i="30"/>
  <c r="V5038" i="30"/>
  <c r="U5038" i="30"/>
  <c r="T5038" i="30"/>
  <c r="S5038" i="30"/>
  <c r="R5038" i="30"/>
  <c r="Q5038" i="30"/>
  <c r="P5038" i="30"/>
  <c r="O5038" i="30"/>
  <c r="AA5037" i="30"/>
  <c r="Z5037" i="30"/>
  <c r="Y5037" i="30"/>
  <c r="X5037" i="30"/>
  <c r="V5037" i="30"/>
  <c r="U5037" i="30"/>
  <c r="T5037" i="30"/>
  <c r="S5037" i="30"/>
  <c r="R5037" i="30"/>
  <c r="Q5037" i="30"/>
  <c r="P5037" i="30"/>
  <c r="O5037" i="30"/>
  <c r="AA5036" i="30"/>
  <c r="Z5036" i="30"/>
  <c r="Y5036" i="30"/>
  <c r="X5036" i="30"/>
  <c r="V5036" i="30"/>
  <c r="U5036" i="30"/>
  <c r="T5036" i="30"/>
  <c r="S5036" i="30"/>
  <c r="R5036" i="30"/>
  <c r="Q5036" i="30"/>
  <c r="P5036" i="30"/>
  <c r="O5036" i="30"/>
  <c r="AA5035" i="30"/>
  <c r="Z5035" i="30"/>
  <c r="Y5035" i="30"/>
  <c r="X5035" i="30"/>
  <c r="V5035" i="30"/>
  <c r="U5035" i="30"/>
  <c r="T5035" i="30"/>
  <c r="S5035" i="30"/>
  <c r="R5035" i="30"/>
  <c r="Q5035" i="30"/>
  <c r="P5035" i="30"/>
  <c r="O5035" i="30"/>
  <c r="AA5034" i="30"/>
  <c r="Z5034" i="30"/>
  <c r="Y5034" i="30"/>
  <c r="X5034" i="30"/>
  <c r="V5034" i="30"/>
  <c r="U5034" i="30"/>
  <c r="T5034" i="30"/>
  <c r="S5034" i="30"/>
  <c r="R5034" i="30"/>
  <c r="Q5034" i="30"/>
  <c r="P5034" i="30"/>
  <c r="O5034" i="30"/>
  <c r="AA5033" i="30"/>
  <c r="Z5033" i="30"/>
  <c r="Y5033" i="30"/>
  <c r="X5033" i="30"/>
  <c r="V5033" i="30"/>
  <c r="U5033" i="30"/>
  <c r="T5033" i="30"/>
  <c r="S5033" i="30"/>
  <c r="R5033" i="30"/>
  <c r="Q5033" i="30"/>
  <c r="P5033" i="30"/>
  <c r="O5033" i="30"/>
  <c r="AA5032" i="30"/>
  <c r="Z5032" i="30"/>
  <c r="Y5032" i="30"/>
  <c r="X5032" i="30"/>
  <c r="V5032" i="30"/>
  <c r="U5032" i="30"/>
  <c r="T5032" i="30"/>
  <c r="S5032" i="30"/>
  <c r="R5032" i="30"/>
  <c r="Q5032" i="30"/>
  <c r="P5032" i="30"/>
  <c r="O5032" i="30"/>
  <c r="AA5031" i="30"/>
  <c r="Z5031" i="30"/>
  <c r="Y5031" i="30"/>
  <c r="X5031" i="30"/>
  <c r="V5031" i="30"/>
  <c r="U5031" i="30"/>
  <c r="T5031" i="30"/>
  <c r="S5031" i="30"/>
  <c r="R5031" i="30"/>
  <c r="Q5031" i="30"/>
  <c r="P5031" i="30"/>
  <c r="O5031" i="30"/>
  <c r="AA5030" i="30"/>
  <c r="Z5030" i="30"/>
  <c r="Y5030" i="30"/>
  <c r="X5030" i="30"/>
  <c r="V5030" i="30"/>
  <c r="U5030" i="30"/>
  <c r="T5030" i="30"/>
  <c r="S5030" i="30"/>
  <c r="R5030" i="30"/>
  <c r="Q5030" i="30"/>
  <c r="P5030" i="30"/>
  <c r="O5030" i="30"/>
  <c r="AA5029" i="30"/>
  <c r="Z5029" i="30"/>
  <c r="Y5029" i="30"/>
  <c r="X5029" i="30"/>
  <c r="V5029" i="30"/>
  <c r="U5029" i="30"/>
  <c r="T5029" i="30"/>
  <c r="S5029" i="30"/>
  <c r="R5029" i="30"/>
  <c r="Q5029" i="30"/>
  <c r="P5029" i="30"/>
  <c r="O5029" i="30"/>
  <c r="AA5028" i="30"/>
  <c r="Z5028" i="30"/>
  <c r="Y5028" i="30"/>
  <c r="X5028" i="30"/>
  <c r="V5028" i="30"/>
  <c r="U5028" i="30"/>
  <c r="T5028" i="30"/>
  <c r="S5028" i="30"/>
  <c r="R5028" i="30"/>
  <c r="Q5028" i="30"/>
  <c r="P5028" i="30"/>
  <c r="O5028" i="30"/>
  <c r="AA5027" i="30"/>
  <c r="Z5027" i="30"/>
  <c r="Y5027" i="30"/>
  <c r="X5027" i="30"/>
  <c r="V5027" i="30"/>
  <c r="U5027" i="30"/>
  <c r="T5027" i="30"/>
  <c r="S5027" i="30"/>
  <c r="R5027" i="30"/>
  <c r="Q5027" i="30"/>
  <c r="P5027" i="30"/>
  <c r="O5027" i="30"/>
  <c r="AA5026" i="30"/>
  <c r="Z5026" i="30"/>
  <c r="Y5026" i="30"/>
  <c r="X5026" i="30"/>
  <c r="V5026" i="30"/>
  <c r="U5026" i="30"/>
  <c r="T5026" i="30"/>
  <c r="S5026" i="30"/>
  <c r="R5026" i="30"/>
  <c r="Q5026" i="30"/>
  <c r="P5026" i="30"/>
  <c r="O5026" i="30"/>
  <c r="AA5025" i="30"/>
  <c r="Z5025" i="30"/>
  <c r="Y5025" i="30"/>
  <c r="X5025" i="30"/>
  <c r="V5025" i="30"/>
  <c r="U5025" i="30"/>
  <c r="T5025" i="30"/>
  <c r="S5025" i="30"/>
  <c r="R5025" i="30"/>
  <c r="Q5025" i="30"/>
  <c r="P5025" i="30"/>
  <c r="O5025" i="30"/>
  <c r="AA5024" i="30"/>
  <c r="Z5024" i="30"/>
  <c r="Y5024" i="30"/>
  <c r="X5024" i="30"/>
  <c r="V5024" i="30"/>
  <c r="U5024" i="30"/>
  <c r="T5024" i="30"/>
  <c r="S5024" i="30"/>
  <c r="R5024" i="30"/>
  <c r="Q5024" i="30"/>
  <c r="P5024" i="30"/>
  <c r="O5024" i="30"/>
  <c r="AA5023" i="30"/>
  <c r="Z5023" i="30"/>
  <c r="Y5023" i="30"/>
  <c r="X5023" i="30"/>
  <c r="V5023" i="30"/>
  <c r="U5023" i="30"/>
  <c r="T5023" i="30"/>
  <c r="S5023" i="30"/>
  <c r="R5023" i="30"/>
  <c r="Q5023" i="30"/>
  <c r="P5023" i="30"/>
  <c r="O5023" i="30"/>
  <c r="AA5022" i="30"/>
  <c r="Z5022" i="30"/>
  <c r="Y5022" i="30"/>
  <c r="X5022" i="30"/>
  <c r="V5022" i="30"/>
  <c r="U5022" i="30"/>
  <c r="T5022" i="30"/>
  <c r="S5022" i="30"/>
  <c r="R5022" i="30"/>
  <c r="Q5022" i="30"/>
  <c r="P5022" i="30"/>
  <c r="O5022" i="30"/>
  <c r="AA5021" i="30"/>
  <c r="Z5021" i="30"/>
  <c r="Y5021" i="30"/>
  <c r="X5021" i="30"/>
  <c r="V5021" i="30"/>
  <c r="U5021" i="30"/>
  <c r="T5021" i="30"/>
  <c r="S5021" i="30"/>
  <c r="R5021" i="30"/>
  <c r="Q5021" i="30"/>
  <c r="P5021" i="30"/>
  <c r="O5021" i="30"/>
  <c r="AA5020" i="30"/>
  <c r="Z5020" i="30"/>
  <c r="Y5020" i="30"/>
  <c r="X5020" i="30"/>
  <c r="V5020" i="30"/>
  <c r="U5020" i="30"/>
  <c r="T5020" i="30"/>
  <c r="S5020" i="30"/>
  <c r="R5020" i="30"/>
  <c r="Q5020" i="30"/>
  <c r="P5020" i="30"/>
  <c r="O5020" i="30"/>
  <c r="AA5019" i="30"/>
  <c r="Z5019" i="30"/>
  <c r="Y5019" i="30"/>
  <c r="X5019" i="30"/>
  <c r="V5019" i="30"/>
  <c r="U5019" i="30"/>
  <c r="T5019" i="30"/>
  <c r="S5019" i="30"/>
  <c r="R5019" i="30"/>
  <c r="Q5019" i="30"/>
  <c r="P5019" i="30"/>
  <c r="O5019" i="30"/>
  <c r="AA5018" i="30"/>
  <c r="Z5018" i="30"/>
  <c r="Y5018" i="30"/>
  <c r="X5018" i="30"/>
  <c r="V5018" i="30"/>
  <c r="U5018" i="30"/>
  <c r="T5018" i="30"/>
  <c r="S5018" i="30"/>
  <c r="R5018" i="30"/>
  <c r="Q5018" i="30"/>
  <c r="P5018" i="30"/>
  <c r="O5018" i="30"/>
  <c r="AA5017" i="30"/>
  <c r="Z5017" i="30"/>
  <c r="Y5017" i="30"/>
  <c r="X5017" i="30"/>
  <c r="V5017" i="30"/>
  <c r="U5017" i="30"/>
  <c r="T5017" i="30"/>
  <c r="S5017" i="30"/>
  <c r="R5017" i="30"/>
  <c r="Q5017" i="30"/>
  <c r="P5017" i="30"/>
  <c r="O5017" i="30"/>
  <c r="AA5016" i="30"/>
  <c r="Z5016" i="30"/>
  <c r="Y5016" i="30"/>
  <c r="X5016" i="30"/>
  <c r="V5016" i="30"/>
  <c r="U5016" i="30"/>
  <c r="T5016" i="30"/>
  <c r="S5016" i="30"/>
  <c r="R5016" i="30"/>
  <c r="Q5016" i="30"/>
  <c r="P5016" i="30"/>
  <c r="O5016" i="30"/>
  <c r="AA5015" i="30"/>
  <c r="Z5015" i="30"/>
  <c r="Y5015" i="30"/>
  <c r="X5015" i="30"/>
  <c r="V5015" i="30"/>
  <c r="U5015" i="30"/>
  <c r="T5015" i="30"/>
  <c r="S5015" i="30"/>
  <c r="R5015" i="30"/>
  <c r="Q5015" i="30"/>
  <c r="P5015" i="30"/>
  <c r="O5015" i="30"/>
  <c r="AA5014" i="30"/>
  <c r="Z5014" i="30"/>
  <c r="Y5014" i="30"/>
  <c r="X5014" i="30"/>
  <c r="V5014" i="30"/>
  <c r="U5014" i="30"/>
  <c r="T5014" i="30"/>
  <c r="S5014" i="30"/>
  <c r="R5014" i="30"/>
  <c r="Q5014" i="30"/>
  <c r="P5014" i="30"/>
  <c r="O5014" i="30"/>
  <c r="AA5013" i="30"/>
  <c r="Z5013" i="30"/>
  <c r="Y5013" i="30"/>
  <c r="X5013" i="30"/>
  <c r="V5013" i="30"/>
  <c r="U5013" i="30"/>
  <c r="T5013" i="30"/>
  <c r="S5013" i="30"/>
  <c r="R5013" i="30"/>
  <c r="Q5013" i="30"/>
  <c r="P5013" i="30"/>
  <c r="O5013" i="30"/>
  <c r="AA5012" i="30"/>
  <c r="Z5012" i="30"/>
  <c r="Y5012" i="30"/>
  <c r="X5012" i="30"/>
  <c r="V5012" i="30"/>
  <c r="U5012" i="30"/>
  <c r="T5012" i="30"/>
  <c r="S5012" i="30"/>
  <c r="R5012" i="30"/>
  <c r="Q5012" i="30"/>
  <c r="P5012" i="30"/>
  <c r="O5012" i="30"/>
  <c r="AA5011" i="30"/>
  <c r="Z5011" i="30"/>
  <c r="Y5011" i="30"/>
  <c r="X5011" i="30"/>
  <c r="V5011" i="30"/>
  <c r="U5011" i="30"/>
  <c r="T5011" i="30"/>
  <c r="S5011" i="30"/>
  <c r="R5011" i="30"/>
  <c r="Q5011" i="30"/>
  <c r="P5011" i="30"/>
  <c r="O5011" i="30"/>
  <c r="AA5010" i="30"/>
  <c r="Z5010" i="30"/>
  <c r="Y5010" i="30"/>
  <c r="X5010" i="30"/>
  <c r="V5010" i="30"/>
  <c r="U5010" i="30"/>
  <c r="T5010" i="30"/>
  <c r="S5010" i="30"/>
  <c r="R5010" i="30"/>
  <c r="Q5010" i="30"/>
  <c r="P5010" i="30"/>
  <c r="O5010" i="30"/>
  <c r="AA5009" i="30"/>
  <c r="Z5009" i="30"/>
  <c r="Y5009" i="30"/>
  <c r="X5009" i="30"/>
  <c r="V5009" i="30"/>
  <c r="U5009" i="30"/>
  <c r="T5009" i="30"/>
  <c r="S5009" i="30"/>
  <c r="R5009" i="30"/>
  <c r="Q5009" i="30"/>
  <c r="P5009" i="30"/>
  <c r="O5009" i="30"/>
  <c r="AA5008" i="30"/>
  <c r="Z5008" i="30"/>
  <c r="Y5008" i="30"/>
  <c r="X5008" i="30"/>
  <c r="V5008" i="30"/>
  <c r="U5008" i="30"/>
  <c r="T5008" i="30"/>
  <c r="S5008" i="30"/>
  <c r="R5008" i="30"/>
  <c r="Q5008" i="30"/>
  <c r="P5008" i="30"/>
  <c r="O5008" i="30"/>
  <c r="AA5007" i="30"/>
  <c r="Z5007" i="30"/>
  <c r="Y5007" i="30"/>
  <c r="X5007" i="30"/>
  <c r="V5007" i="30"/>
  <c r="U5007" i="30"/>
  <c r="T5007" i="30"/>
  <c r="S5007" i="30"/>
  <c r="R5007" i="30"/>
  <c r="Q5007" i="30"/>
  <c r="P5007" i="30"/>
  <c r="O5007" i="30"/>
  <c r="AA5006" i="30"/>
  <c r="Z5006" i="30"/>
  <c r="Y5006" i="30"/>
  <c r="X5006" i="30"/>
  <c r="V5006" i="30"/>
  <c r="U5006" i="30"/>
  <c r="T5006" i="30"/>
  <c r="S5006" i="30"/>
  <c r="R5006" i="30"/>
  <c r="Q5006" i="30"/>
  <c r="P5006" i="30"/>
  <c r="O5006" i="30"/>
  <c r="AA5005" i="30"/>
  <c r="Z5005" i="30"/>
  <c r="Y5005" i="30"/>
  <c r="X5005" i="30"/>
  <c r="V5005" i="30"/>
  <c r="U5005" i="30"/>
  <c r="T5005" i="30"/>
  <c r="S5005" i="30"/>
  <c r="R5005" i="30"/>
  <c r="Q5005" i="30"/>
  <c r="P5005" i="30"/>
  <c r="O5005" i="30"/>
  <c r="AA5004" i="30"/>
  <c r="Z5004" i="30"/>
  <c r="Y5004" i="30"/>
  <c r="X5004" i="30"/>
  <c r="V5004" i="30"/>
  <c r="U5004" i="30"/>
  <c r="T5004" i="30"/>
  <c r="S5004" i="30"/>
  <c r="R5004" i="30"/>
  <c r="Q5004" i="30"/>
  <c r="P5004" i="30"/>
  <c r="O5004" i="30"/>
  <c r="AA5003" i="30"/>
  <c r="Z5003" i="30"/>
  <c r="Y5003" i="30"/>
  <c r="X5003" i="30"/>
  <c r="V5003" i="30"/>
  <c r="U5003" i="30"/>
  <c r="T5003" i="30"/>
  <c r="S5003" i="30"/>
  <c r="R5003" i="30"/>
  <c r="Q5003" i="30"/>
  <c r="P5003" i="30"/>
  <c r="O5003" i="30"/>
  <c r="AA5002" i="30"/>
  <c r="Z5002" i="30"/>
  <c r="Y5002" i="30"/>
  <c r="X5002" i="30"/>
  <c r="V5002" i="30"/>
  <c r="U5002" i="30"/>
  <c r="T5002" i="30"/>
  <c r="S5002" i="30"/>
  <c r="R5002" i="30"/>
  <c r="Q5002" i="30"/>
  <c r="P5002" i="30"/>
  <c r="O5002" i="30"/>
  <c r="AA5001" i="30"/>
  <c r="Z5001" i="30"/>
  <c r="Y5001" i="30"/>
  <c r="X5001" i="30"/>
  <c r="V5001" i="30"/>
  <c r="U5001" i="30"/>
  <c r="T5001" i="30"/>
  <c r="S5001" i="30"/>
  <c r="R5001" i="30"/>
  <c r="Q5001" i="30"/>
  <c r="P5001" i="30"/>
  <c r="O5001" i="30"/>
  <c r="AA5000" i="30"/>
  <c r="Z5000" i="30"/>
  <c r="Y5000" i="30"/>
  <c r="X5000" i="30"/>
  <c r="V5000" i="30"/>
  <c r="U5000" i="30"/>
  <c r="T5000" i="30"/>
  <c r="S5000" i="30"/>
  <c r="R5000" i="30"/>
  <c r="Q5000" i="30"/>
  <c r="P5000" i="30"/>
  <c r="O5000" i="30"/>
  <c r="AA4999" i="30"/>
  <c r="Z4999" i="30"/>
  <c r="Y4999" i="30"/>
  <c r="X4999" i="30"/>
  <c r="V4999" i="30"/>
  <c r="U4999" i="30"/>
  <c r="T4999" i="30"/>
  <c r="S4999" i="30"/>
  <c r="R4999" i="30"/>
  <c r="Q4999" i="30"/>
  <c r="P4999" i="30"/>
  <c r="O4999" i="30"/>
  <c r="AA4998" i="30"/>
  <c r="Z4998" i="30"/>
  <c r="Y4998" i="30"/>
  <c r="X4998" i="30"/>
  <c r="V4998" i="30"/>
  <c r="U4998" i="30"/>
  <c r="T4998" i="30"/>
  <c r="S4998" i="30"/>
  <c r="R4998" i="30"/>
  <c r="Q4998" i="30"/>
  <c r="P4998" i="30"/>
  <c r="O4998" i="30"/>
  <c r="AA4997" i="30"/>
  <c r="Z4997" i="30"/>
  <c r="Y4997" i="30"/>
  <c r="X4997" i="30"/>
  <c r="V4997" i="30"/>
  <c r="U4997" i="30"/>
  <c r="T4997" i="30"/>
  <c r="S4997" i="30"/>
  <c r="R4997" i="30"/>
  <c r="Q4997" i="30"/>
  <c r="P4997" i="30"/>
  <c r="O4997" i="30"/>
  <c r="AA4996" i="30"/>
  <c r="Z4996" i="30"/>
  <c r="Y4996" i="30"/>
  <c r="X4996" i="30"/>
  <c r="V4996" i="30"/>
  <c r="U4996" i="30"/>
  <c r="T4996" i="30"/>
  <c r="S4996" i="30"/>
  <c r="R4996" i="30"/>
  <c r="Q4996" i="30"/>
  <c r="P4996" i="30"/>
  <c r="O4996" i="30"/>
  <c r="AA4995" i="30"/>
  <c r="Z4995" i="30"/>
  <c r="Y4995" i="30"/>
  <c r="X4995" i="30"/>
  <c r="V4995" i="30"/>
  <c r="U4995" i="30"/>
  <c r="T4995" i="30"/>
  <c r="S4995" i="30"/>
  <c r="R4995" i="30"/>
  <c r="Q4995" i="30"/>
  <c r="P4995" i="30"/>
  <c r="O4995" i="30"/>
  <c r="AA4994" i="30"/>
  <c r="Z4994" i="30"/>
  <c r="Y4994" i="30"/>
  <c r="X4994" i="30"/>
  <c r="V4994" i="30"/>
  <c r="U4994" i="30"/>
  <c r="T4994" i="30"/>
  <c r="S4994" i="30"/>
  <c r="R4994" i="30"/>
  <c r="Q4994" i="30"/>
  <c r="P4994" i="30"/>
  <c r="O4994" i="30"/>
  <c r="AA4993" i="30"/>
  <c r="Z4993" i="30"/>
  <c r="Y4993" i="30"/>
  <c r="X4993" i="30"/>
  <c r="V4993" i="30"/>
  <c r="U4993" i="30"/>
  <c r="T4993" i="30"/>
  <c r="S4993" i="30"/>
  <c r="R4993" i="30"/>
  <c r="Q4993" i="30"/>
  <c r="P4993" i="30"/>
  <c r="O4993" i="30"/>
  <c r="AA4992" i="30"/>
  <c r="Z4992" i="30"/>
  <c r="Y4992" i="30"/>
  <c r="X4992" i="30"/>
  <c r="V4992" i="30"/>
  <c r="U4992" i="30"/>
  <c r="T4992" i="30"/>
  <c r="S4992" i="30"/>
  <c r="R4992" i="30"/>
  <c r="Q4992" i="30"/>
  <c r="P4992" i="30"/>
  <c r="O4992" i="30"/>
  <c r="AA4991" i="30"/>
  <c r="Z4991" i="30"/>
  <c r="Y4991" i="30"/>
  <c r="X4991" i="30"/>
  <c r="V4991" i="30"/>
  <c r="U4991" i="30"/>
  <c r="T4991" i="30"/>
  <c r="S4991" i="30"/>
  <c r="R4991" i="30"/>
  <c r="Q4991" i="30"/>
  <c r="P4991" i="30"/>
  <c r="O4991" i="30"/>
  <c r="AA4990" i="30"/>
  <c r="Z4990" i="30"/>
  <c r="Y4990" i="30"/>
  <c r="X4990" i="30"/>
  <c r="V4990" i="30"/>
  <c r="U4990" i="30"/>
  <c r="T4990" i="30"/>
  <c r="S4990" i="30"/>
  <c r="R4990" i="30"/>
  <c r="Q4990" i="30"/>
  <c r="P4990" i="30"/>
  <c r="O4990" i="30"/>
  <c r="AA4989" i="30"/>
  <c r="Z4989" i="30"/>
  <c r="Y4989" i="30"/>
  <c r="X4989" i="30"/>
  <c r="V4989" i="30"/>
  <c r="U4989" i="30"/>
  <c r="T4989" i="30"/>
  <c r="S4989" i="30"/>
  <c r="R4989" i="30"/>
  <c r="Q4989" i="30"/>
  <c r="P4989" i="30"/>
  <c r="O4989" i="30"/>
  <c r="AA4988" i="30"/>
  <c r="Z4988" i="30"/>
  <c r="Y4988" i="30"/>
  <c r="X4988" i="30"/>
  <c r="V4988" i="30"/>
  <c r="U4988" i="30"/>
  <c r="T4988" i="30"/>
  <c r="S4988" i="30"/>
  <c r="R4988" i="30"/>
  <c r="Q4988" i="30"/>
  <c r="P4988" i="30"/>
  <c r="O4988" i="30"/>
  <c r="AA4987" i="30"/>
  <c r="Z4987" i="30"/>
  <c r="Y4987" i="30"/>
  <c r="X4987" i="30"/>
  <c r="V4987" i="30"/>
  <c r="U4987" i="30"/>
  <c r="T4987" i="30"/>
  <c r="S4987" i="30"/>
  <c r="R4987" i="30"/>
  <c r="Q4987" i="30"/>
  <c r="P4987" i="30"/>
  <c r="O4987" i="30"/>
  <c r="AA4986" i="30"/>
  <c r="Z4986" i="30"/>
  <c r="Y4986" i="30"/>
  <c r="X4986" i="30"/>
  <c r="V4986" i="30"/>
  <c r="U4986" i="30"/>
  <c r="T4986" i="30"/>
  <c r="S4986" i="30"/>
  <c r="R4986" i="30"/>
  <c r="Q4986" i="30"/>
  <c r="P4986" i="30"/>
  <c r="O4986" i="30"/>
  <c r="AA4985" i="30"/>
  <c r="Z4985" i="30"/>
  <c r="Y4985" i="30"/>
  <c r="X4985" i="30"/>
  <c r="V4985" i="30"/>
  <c r="U4985" i="30"/>
  <c r="T4985" i="30"/>
  <c r="S4985" i="30"/>
  <c r="R4985" i="30"/>
  <c r="Q4985" i="30"/>
  <c r="P4985" i="30"/>
  <c r="O4985" i="30"/>
  <c r="AA4984" i="30"/>
  <c r="Z4984" i="30"/>
  <c r="Y4984" i="30"/>
  <c r="X4984" i="30"/>
  <c r="V4984" i="30"/>
  <c r="U4984" i="30"/>
  <c r="T4984" i="30"/>
  <c r="S4984" i="30"/>
  <c r="R4984" i="30"/>
  <c r="Q4984" i="30"/>
  <c r="P4984" i="30"/>
  <c r="O4984" i="30"/>
  <c r="AA4983" i="30"/>
  <c r="Z4983" i="30"/>
  <c r="Y4983" i="30"/>
  <c r="X4983" i="30"/>
  <c r="V4983" i="30"/>
  <c r="U4983" i="30"/>
  <c r="T4983" i="30"/>
  <c r="S4983" i="30"/>
  <c r="R4983" i="30"/>
  <c r="Q4983" i="30"/>
  <c r="P4983" i="30"/>
  <c r="O4983" i="30"/>
  <c r="AA4982" i="30"/>
  <c r="Z4982" i="30"/>
  <c r="Y4982" i="30"/>
  <c r="X4982" i="30"/>
  <c r="V4982" i="30"/>
  <c r="U4982" i="30"/>
  <c r="T4982" i="30"/>
  <c r="S4982" i="30"/>
  <c r="R4982" i="30"/>
  <c r="Q4982" i="30"/>
  <c r="P4982" i="30"/>
  <c r="O4982" i="30"/>
  <c r="AA4981" i="30"/>
  <c r="Z4981" i="30"/>
  <c r="Y4981" i="30"/>
  <c r="X4981" i="30"/>
  <c r="V4981" i="30"/>
  <c r="U4981" i="30"/>
  <c r="T4981" i="30"/>
  <c r="S4981" i="30"/>
  <c r="R4981" i="30"/>
  <c r="Q4981" i="30"/>
  <c r="P4981" i="30"/>
  <c r="O4981" i="30"/>
  <c r="AA4980" i="30"/>
  <c r="Z4980" i="30"/>
  <c r="Y4980" i="30"/>
  <c r="X4980" i="30"/>
  <c r="V4980" i="30"/>
  <c r="U4980" i="30"/>
  <c r="T4980" i="30"/>
  <c r="S4980" i="30"/>
  <c r="R4980" i="30"/>
  <c r="Q4980" i="30"/>
  <c r="P4980" i="30"/>
  <c r="O4980" i="30"/>
  <c r="AA4979" i="30"/>
  <c r="Z4979" i="30"/>
  <c r="Y4979" i="30"/>
  <c r="X4979" i="30"/>
  <c r="V4979" i="30"/>
  <c r="U4979" i="30"/>
  <c r="T4979" i="30"/>
  <c r="S4979" i="30"/>
  <c r="R4979" i="30"/>
  <c r="Q4979" i="30"/>
  <c r="P4979" i="30"/>
  <c r="O4979" i="30"/>
  <c r="AA4978" i="30"/>
  <c r="Z4978" i="30"/>
  <c r="Y4978" i="30"/>
  <c r="X4978" i="30"/>
  <c r="V4978" i="30"/>
  <c r="U4978" i="30"/>
  <c r="T4978" i="30"/>
  <c r="S4978" i="30"/>
  <c r="R4978" i="30"/>
  <c r="Q4978" i="30"/>
  <c r="P4978" i="30"/>
  <c r="O4978" i="30"/>
  <c r="AA4977" i="30"/>
  <c r="Z4977" i="30"/>
  <c r="Y4977" i="30"/>
  <c r="X4977" i="30"/>
  <c r="V4977" i="30"/>
  <c r="U4977" i="30"/>
  <c r="T4977" i="30"/>
  <c r="S4977" i="30"/>
  <c r="R4977" i="30"/>
  <c r="Q4977" i="30"/>
  <c r="P4977" i="30"/>
  <c r="O4977" i="30"/>
  <c r="AA4976" i="30"/>
  <c r="Z4976" i="30"/>
  <c r="Y4976" i="30"/>
  <c r="X4976" i="30"/>
  <c r="V4976" i="30"/>
  <c r="U4976" i="30"/>
  <c r="T4976" i="30"/>
  <c r="S4976" i="30"/>
  <c r="R4976" i="30"/>
  <c r="Q4976" i="30"/>
  <c r="P4976" i="30"/>
  <c r="O4976" i="30"/>
  <c r="AA4975" i="30"/>
  <c r="Z4975" i="30"/>
  <c r="Y4975" i="30"/>
  <c r="X4975" i="30"/>
  <c r="V4975" i="30"/>
  <c r="U4975" i="30"/>
  <c r="T4975" i="30"/>
  <c r="S4975" i="30"/>
  <c r="R4975" i="30"/>
  <c r="Q4975" i="30"/>
  <c r="P4975" i="30"/>
  <c r="O4975" i="30"/>
  <c r="AA4974" i="30"/>
  <c r="Z4974" i="30"/>
  <c r="Y4974" i="30"/>
  <c r="X4974" i="30"/>
  <c r="V4974" i="30"/>
  <c r="U4974" i="30"/>
  <c r="T4974" i="30"/>
  <c r="S4974" i="30"/>
  <c r="R4974" i="30"/>
  <c r="Q4974" i="30"/>
  <c r="P4974" i="30"/>
  <c r="O4974" i="30"/>
  <c r="AA4973" i="30"/>
  <c r="Z4973" i="30"/>
  <c r="Y4973" i="30"/>
  <c r="X4973" i="30"/>
  <c r="V4973" i="30"/>
  <c r="U4973" i="30"/>
  <c r="T4973" i="30"/>
  <c r="S4973" i="30"/>
  <c r="R4973" i="30"/>
  <c r="Q4973" i="30"/>
  <c r="P4973" i="30"/>
  <c r="O4973" i="30"/>
  <c r="AA4972" i="30"/>
  <c r="Z4972" i="30"/>
  <c r="Y4972" i="30"/>
  <c r="X4972" i="30"/>
  <c r="V4972" i="30"/>
  <c r="U4972" i="30"/>
  <c r="T4972" i="30"/>
  <c r="S4972" i="30"/>
  <c r="R4972" i="30"/>
  <c r="Q4972" i="30"/>
  <c r="P4972" i="30"/>
  <c r="O4972" i="30"/>
  <c r="AA4971" i="30"/>
  <c r="Z4971" i="30"/>
  <c r="Y4971" i="30"/>
  <c r="X4971" i="30"/>
  <c r="V4971" i="30"/>
  <c r="U4971" i="30"/>
  <c r="T4971" i="30"/>
  <c r="S4971" i="30"/>
  <c r="R4971" i="30"/>
  <c r="Q4971" i="30"/>
  <c r="P4971" i="30"/>
  <c r="O4971" i="30"/>
  <c r="AA4970" i="30"/>
  <c r="Z4970" i="30"/>
  <c r="Y4970" i="30"/>
  <c r="X4970" i="30"/>
  <c r="V4970" i="30"/>
  <c r="U4970" i="30"/>
  <c r="T4970" i="30"/>
  <c r="S4970" i="30"/>
  <c r="R4970" i="30"/>
  <c r="Q4970" i="30"/>
  <c r="P4970" i="30"/>
  <c r="O4970" i="30"/>
  <c r="AA4969" i="30"/>
  <c r="Z4969" i="30"/>
  <c r="Y4969" i="30"/>
  <c r="X4969" i="30"/>
  <c r="V4969" i="30"/>
  <c r="U4969" i="30"/>
  <c r="T4969" i="30"/>
  <c r="S4969" i="30"/>
  <c r="R4969" i="30"/>
  <c r="Q4969" i="30"/>
  <c r="P4969" i="30"/>
  <c r="O4969" i="30"/>
  <c r="AA4968" i="30"/>
  <c r="Z4968" i="30"/>
  <c r="Y4968" i="30"/>
  <c r="X4968" i="30"/>
  <c r="V4968" i="30"/>
  <c r="U4968" i="30"/>
  <c r="T4968" i="30"/>
  <c r="S4968" i="30"/>
  <c r="R4968" i="30"/>
  <c r="Q4968" i="30"/>
  <c r="P4968" i="30"/>
  <c r="O4968" i="30"/>
  <c r="AA4967" i="30"/>
  <c r="Z4967" i="30"/>
  <c r="Y4967" i="30"/>
  <c r="X4967" i="30"/>
  <c r="V4967" i="30"/>
  <c r="U4967" i="30"/>
  <c r="T4967" i="30"/>
  <c r="S4967" i="30"/>
  <c r="R4967" i="30"/>
  <c r="Q4967" i="30"/>
  <c r="P4967" i="30"/>
  <c r="O4967" i="30"/>
  <c r="AA4966" i="30"/>
  <c r="Z4966" i="30"/>
  <c r="Y4966" i="30"/>
  <c r="X4966" i="30"/>
  <c r="V4966" i="30"/>
  <c r="U4966" i="30"/>
  <c r="T4966" i="30"/>
  <c r="S4966" i="30"/>
  <c r="R4966" i="30"/>
  <c r="Q4966" i="30"/>
  <c r="P4966" i="30"/>
  <c r="O4966" i="30"/>
  <c r="AA4965" i="30"/>
  <c r="Z4965" i="30"/>
  <c r="Y4965" i="30"/>
  <c r="X4965" i="30"/>
  <c r="V4965" i="30"/>
  <c r="U4965" i="30"/>
  <c r="T4965" i="30"/>
  <c r="S4965" i="30"/>
  <c r="R4965" i="30"/>
  <c r="Q4965" i="30"/>
  <c r="P4965" i="30"/>
  <c r="O4965" i="30"/>
  <c r="AA4964" i="30"/>
  <c r="Z4964" i="30"/>
  <c r="Y4964" i="30"/>
  <c r="X4964" i="30"/>
  <c r="V4964" i="30"/>
  <c r="U4964" i="30"/>
  <c r="T4964" i="30"/>
  <c r="S4964" i="30"/>
  <c r="R4964" i="30"/>
  <c r="Q4964" i="30"/>
  <c r="P4964" i="30"/>
  <c r="O4964" i="30"/>
  <c r="AA4963" i="30"/>
  <c r="Z4963" i="30"/>
  <c r="Y4963" i="30"/>
  <c r="X4963" i="30"/>
  <c r="V4963" i="30"/>
  <c r="U4963" i="30"/>
  <c r="T4963" i="30"/>
  <c r="S4963" i="30"/>
  <c r="R4963" i="30"/>
  <c r="Q4963" i="30"/>
  <c r="P4963" i="30"/>
  <c r="O4963" i="30"/>
  <c r="AA4962" i="30"/>
  <c r="Z4962" i="30"/>
  <c r="Y4962" i="30"/>
  <c r="X4962" i="30"/>
  <c r="V4962" i="30"/>
  <c r="U4962" i="30"/>
  <c r="T4962" i="30"/>
  <c r="S4962" i="30"/>
  <c r="R4962" i="30"/>
  <c r="Q4962" i="30"/>
  <c r="P4962" i="30"/>
  <c r="O4962" i="30"/>
  <c r="AA4961" i="30"/>
  <c r="Z4961" i="30"/>
  <c r="Y4961" i="30"/>
  <c r="X4961" i="30"/>
  <c r="V4961" i="30"/>
  <c r="U4961" i="30"/>
  <c r="T4961" i="30"/>
  <c r="S4961" i="30"/>
  <c r="R4961" i="30"/>
  <c r="Q4961" i="30"/>
  <c r="P4961" i="30"/>
  <c r="O4961" i="30"/>
  <c r="AA4960" i="30"/>
  <c r="Z4960" i="30"/>
  <c r="Y4960" i="30"/>
  <c r="X4960" i="30"/>
  <c r="V4960" i="30"/>
  <c r="U4960" i="30"/>
  <c r="T4960" i="30"/>
  <c r="S4960" i="30"/>
  <c r="R4960" i="30"/>
  <c r="Q4960" i="30"/>
  <c r="P4960" i="30"/>
  <c r="O4960" i="30"/>
  <c r="AA4959" i="30"/>
  <c r="Z4959" i="30"/>
  <c r="Y4959" i="30"/>
  <c r="X4959" i="30"/>
  <c r="V4959" i="30"/>
  <c r="U4959" i="30"/>
  <c r="T4959" i="30"/>
  <c r="S4959" i="30"/>
  <c r="R4959" i="30"/>
  <c r="Q4959" i="30"/>
  <c r="P4959" i="30"/>
  <c r="O4959" i="30"/>
  <c r="AA4958" i="30"/>
  <c r="Z4958" i="30"/>
  <c r="Y4958" i="30"/>
  <c r="X4958" i="30"/>
  <c r="V4958" i="30"/>
  <c r="U4958" i="30"/>
  <c r="T4958" i="30"/>
  <c r="S4958" i="30"/>
  <c r="R4958" i="30"/>
  <c r="Q4958" i="30"/>
  <c r="P4958" i="30"/>
  <c r="O4958" i="30"/>
  <c r="AA4957" i="30"/>
  <c r="Z4957" i="30"/>
  <c r="Y4957" i="30"/>
  <c r="X4957" i="30"/>
  <c r="V4957" i="30"/>
  <c r="U4957" i="30"/>
  <c r="T4957" i="30"/>
  <c r="S4957" i="30"/>
  <c r="R4957" i="30"/>
  <c r="Q4957" i="30"/>
  <c r="P4957" i="30"/>
  <c r="O4957" i="30"/>
  <c r="AA4956" i="30"/>
  <c r="Z4956" i="30"/>
  <c r="Y4956" i="30"/>
  <c r="X4956" i="30"/>
  <c r="V4956" i="30"/>
  <c r="U4956" i="30"/>
  <c r="T4956" i="30"/>
  <c r="S4956" i="30"/>
  <c r="R4956" i="30"/>
  <c r="Q4956" i="30"/>
  <c r="P4956" i="30"/>
  <c r="O4956" i="30"/>
  <c r="AA4955" i="30"/>
  <c r="Z4955" i="30"/>
  <c r="Y4955" i="30"/>
  <c r="X4955" i="30"/>
  <c r="V4955" i="30"/>
  <c r="U4955" i="30"/>
  <c r="T4955" i="30"/>
  <c r="S4955" i="30"/>
  <c r="R4955" i="30"/>
  <c r="Q4955" i="30"/>
  <c r="P4955" i="30"/>
  <c r="O4955" i="30"/>
  <c r="AA4954" i="30"/>
  <c r="Z4954" i="30"/>
  <c r="Y4954" i="30"/>
  <c r="X4954" i="30"/>
  <c r="V4954" i="30"/>
  <c r="U4954" i="30"/>
  <c r="T4954" i="30"/>
  <c r="S4954" i="30"/>
  <c r="R4954" i="30"/>
  <c r="Q4954" i="30"/>
  <c r="P4954" i="30"/>
  <c r="O4954" i="30"/>
  <c r="AA4953" i="30"/>
  <c r="Z4953" i="30"/>
  <c r="Y4953" i="30"/>
  <c r="X4953" i="30"/>
  <c r="V4953" i="30"/>
  <c r="U4953" i="30"/>
  <c r="T4953" i="30"/>
  <c r="S4953" i="30"/>
  <c r="R4953" i="30"/>
  <c r="Q4953" i="30"/>
  <c r="P4953" i="30"/>
  <c r="O4953" i="30"/>
  <c r="AA4952" i="30"/>
  <c r="Z4952" i="30"/>
  <c r="Y4952" i="30"/>
  <c r="X4952" i="30"/>
  <c r="V4952" i="30"/>
  <c r="U4952" i="30"/>
  <c r="T4952" i="30"/>
  <c r="S4952" i="30"/>
  <c r="R4952" i="30"/>
  <c r="Q4952" i="30"/>
  <c r="P4952" i="30"/>
  <c r="O4952" i="30"/>
  <c r="AA4951" i="30"/>
  <c r="Z4951" i="30"/>
  <c r="Y4951" i="30"/>
  <c r="X4951" i="30"/>
  <c r="V4951" i="30"/>
  <c r="U4951" i="30"/>
  <c r="T4951" i="30"/>
  <c r="S4951" i="30"/>
  <c r="R4951" i="30"/>
  <c r="Q4951" i="30"/>
  <c r="P4951" i="30"/>
  <c r="O4951" i="30"/>
  <c r="AA4950" i="30"/>
  <c r="Z4950" i="30"/>
  <c r="Y4950" i="30"/>
  <c r="X4950" i="30"/>
  <c r="V4950" i="30"/>
  <c r="U4950" i="30"/>
  <c r="T4950" i="30"/>
  <c r="S4950" i="30"/>
  <c r="R4950" i="30"/>
  <c r="Q4950" i="30"/>
  <c r="P4950" i="30"/>
  <c r="O4950" i="30"/>
  <c r="AA4949" i="30"/>
  <c r="Z4949" i="30"/>
  <c r="Y4949" i="30"/>
  <c r="X4949" i="30"/>
  <c r="V4949" i="30"/>
  <c r="U4949" i="30"/>
  <c r="T4949" i="30"/>
  <c r="S4949" i="30"/>
  <c r="R4949" i="30"/>
  <c r="Q4949" i="30"/>
  <c r="P4949" i="30"/>
  <c r="O4949" i="30"/>
  <c r="AA4948" i="30"/>
  <c r="Z4948" i="30"/>
  <c r="Y4948" i="30"/>
  <c r="X4948" i="30"/>
  <c r="V4948" i="30"/>
  <c r="U4948" i="30"/>
  <c r="T4948" i="30"/>
  <c r="S4948" i="30"/>
  <c r="R4948" i="30"/>
  <c r="Q4948" i="30"/>
  <c r="P4948" i="30"/>
  <c r="O4948" i="30"/>
  <c r="AA4947" i="30"/>
  <c r="Z4947" i="30"/>
  <c r="Y4947" i="30"/>
  <c r="X4947" i="30"/>
  <c r="V4947" i="30"/>
  <c r="U4947" i="30"/>
  <c r="T4947" i="30"/>
  <c r="S4947" i="30"/>
  <c r="R4947" i="30"/>
  <c r="Q4947" i="30"/>
  <c r="P4947" i="30"/>
  <c r="O4947" i="30"/>
  <c r="AA4946" i="30"/>
  <c r="Z4946" i="30"/>
  <c r="Y4946" i="30"/>
  <c r="X4946" i="30"/>
  <c r="V4946" i="30"/>
  <c r="U4946" i="30"/>
  <c r="T4946" i="30"/>
  <c r="S4946" i="30"/>
  <c r="R4946" i="30"/>
  <c r="Q4946" i="30"/>
  <c r="P4946" i="30"/>
  <c r="O4946" i="30"/>
  <c r="AA4945" i="30"/>
  <c r="Z4945" i="30"/>
  <c r="Y4945" i="30"/>
  <c r="X4945" i="30"/>
  <c r="V4945" i="30"/>
  <c r="U4945" i="30"/>
  <c r="T4945" i="30"/>
  <c r="S4945" i="30"/>
  <c r="R4945" i="30"/>
  <c r="Q4945" i="30"/>
  <c r="P4945" i="30"/>
  <c r="O4945" i="30"/>
  <c r="AA4944" i="30"/>
  <c r="Z4944" i="30"/>
  <c r="Y4944" i="30"/>
  <c r="X4944" i="30"/>
  <c r="V4944" i="30"/>
  <c r="U4944" i="30"/>
  <c r="T4944" i="30"/>
  <c r="S4944" i="30"/>
  <c r="R4944" i="30"/>
  <c r="Q4944" i="30"/>
  <c r="P4944" i="30"/>
  <c r="O4944" i="30"/>
  <c r="AA4943" i="30"/>
  <c r="Z4943" i="30"/>
  <c r="Y4943" i="30"/>
  <c r="X4943" i="30"/>
  <c r="V4943" i="30"/>
  <c r="U4943" i="30"/>
  <c r="T4943" i="30"/>
  <c r="S4943" i="30"/>
  <c r="R4943" i="30"/>
  <c r="Q4943" i="30"/>
  <c r="P4943" i="30"/>
  <c r="O4943" i="30"/>
  <c r="AA4942" i="30"/>
  <c r="Z4942" i="30"/>
  <c r="Y4942" i="30"/>
  <c r="X4942" i="30"/>
  <c r="V4942" i="30"/>
  <c r="U4942" i="30"/>
  <c r="T4942" i="30"/>
  <c r="S4942" i="30"/>
  <c r="R4942" i="30"/>
  <c r="Q4942" i="30"/>
  <c r="P4942" i="30"/>
  <c r="O4942" i="30"/>
  <c r="AA4941" i="30"/>
  <c r="Z4941" i="30"/>
  <c r="Y4941" i="30"/>
  <c r="X4941" i="30"/>
  <c r="V4941" i="30"/>
  <c r="U4941" i="30"/>
  <c r="T4941" i="30"/>
  <c r="S4941" i="30"/>
  <c r="R4941" i="30"/>
  <c r="Q4941" i="30"/>
  <c r="P4941" i="30"/>
  <c r="O4941" i="30"/>
  <c r="AA4940" i="30"/>
  <c r="Z4940" i="30"/>
  <c r="Y4940" i="30"/>
  <c r="X4940" i="30"/>
  <c r="V4940" i="30"/>
  <c r="U4940" i="30"/>
  <c r="T4940" i="30"/>
  <c r="S4940" i="30"/>
  <c r="R4940" i="30"/>
  <c r="Q4940" i="30"/>
  <c r="P4940" i="30"/>
  <c r="O4940" i="30"/>
  <c r="AA4939" i="30"/>
  <c r="Z4939" i="30"/>
  <c r="Y4939" i="30"/>
  <c r="X4939" i="30"/>
  <c r="V4939" i="30"/>
  <c r="U4939" i="30"/>
  <c r="T4939" i="30"/>
  <c r="S4939" i="30"/>
  <c r="R4939" i="30"/>
  <c r="Q4939" i="30"/>
  <c r="P4939" i="30"/>
  <c r="O4939" i="30"/>
  <c r="AA4938" i="30"/>
  <c r="Z4938" i="30"/>
  <c r="Y4938" i="30"/>
  <c r="X4938" i="30"/>
  <c r="V4938" i="30"/>
  <c r="U4938" i="30"/>
  <c r="T4938" i="30"/>
  <c r="S4938" i="30"/>
  <c r="R4938" i="30"/>
  <c r="Q4938" i="30"/>
  <c r="P4938" i="30"/>
  <c r="O4938" i="30"/>
  <c r="AA4937" i="30"/>
  <c r="Z4937" i="30"/>
  <c r="Y4937" i="30"/>
  <c r="X4937" i="30"/>
  <c r="V4937" i="30"/>
  <c r="U4937" i="30"/>
  <c r="T4937" i="30"/>
  <c r="S4937" i="30"/>
  <c r="R4937" i="30"/>
  <c r="Q4937" i="30"/>
  <c r="P4937" i="30"/>
  <c r="O4937" i="30"/>
  <c r="AA4936" i="30"/>
  <c r="Z4936" i="30"/>
  <c r="Y4936" i="30"/>
  <c r="X4936" i="30"/>
  <c r="V4936" i="30"/>
  <c r="U4936" i="30"/>
  <c r="T4936" i="30"/>
  <c r="S4936" i="30"/>
  <c r="R4936" i="30"/>
  <c r="Q4936" i="30"/>
  <c r="P4936" i="30"/>
  <c r="O4936" i="30"/>
  <c r="AA4935" i="30"/>
  <c r="Z4935" i="30"/>
  <c r="Y4935" i="30"/>
  <c r="X4935" i="30"/>
  <c r="V4935" i="30"/>
  <c r="U4935" i="30"/>
  <c r="T4935" i="30"/>
  <c r="S4935" i="30"/>
  <c r="R4935" i="30"/>
  <c r="Q4935" i="30"/>
  <c r="P4935" i="30"/>
  <c r="O4935" i="30"/>
  <c r="AA4934" i="30"/>
  <c r="Z4934" i="30"/>
  <c r="Y4934" i="30"/>
  <c r="X4934" i="30"/>
  <c r="V4934" i="30"/>
  <c r="U4934" i="30"/>
  <c r="T4934" i="30"/>
  <c r="S4934" i="30"/>
  <c r="R4934" i="30"/>
  <c r="Q4934" i="30"/>
  <c r="P4934" i="30"/>
  <c r="O4934" i="30"/>
  <c r="AA4933" i="30"/>
  <c r="Z4933" i="30"/>
  <c r="Y4933" i="30"/>
  <c r="X4933" i="30"/>
  <c r="V4933" i="30"/>
  <c r="U4933" i="30"/>
  <c r="T4933" i="30"/>
  <c r="S4933" i="30"/>
  <c r="R4933" i="30"/>
  <c r="Q4933" i="30"/>
  <c r="P4933" i="30"/>
  <c r="O4933" i="30"/>
  <c r="AA4932" i="30"/>
  <c r="Z4932" i="30"/>
  <c r="Y4932" i="30"/>
  <c r="X4932" i="30"/>
  <c r="V4932" i="30"/>
  <c r="U4932" i="30"/>
  <c r="T4932" i="30"/>
  <c r="S4932" i="30"/>
  <c r="R4932" i="30"/>
  <c r="Q4932" i="30"/>
  <c r="P4932" i="30"/>
  <c r="O4932" i="30"/>
  <c r="AA4931" i="30"/>
  <c r="Z4931" i="30"/>
  <c r="Y4931" i="30"/>
  <c r="X4931" i="30"/>
  <c r="V4931" i="30"/>
  <c r="U4931" i="30"/>
  <c r="T4931" i="30"/>
  <c r="S4931" i="30"/>
  <c r="R4931" i="30"/>
  <c r="Q4931" i="30"/>
  <c r="P4931" i="30"/>
  <c r="O4931" i="30"/>
  <c r="AA4930" i="30"/>
  <c r="Z4930" i="30"/>
  <c r="Y4930" i="30"/>
  <c r="X4930" i="30"/>
  <c r="V4930" i="30"/>
  <c r="U4930" i="30"/>
  <c r="T4930" i="30"/>
  <c r="S4930" i="30"/>
  <c r="R4930" i="30"/>
  <c r="Q4930" i="30"/>
  <c r="P4930" i="30"/>
  <c r="O4930" i="30"/>
  <c r="AA4929" i="30"/>
  <c r="Z4929" i="30"/>
  <c r="Y4929" i="30"/>
  <c r="X4929" i="30"/>
  <c r="V4929" i="30"/>
  <c r="U4929" i="30"/>
  <c r="T4929" i="30"/>
  <c r="S4929" i="30"/>
  <c r="R4929" i="30"/>
  <c r="Q4929" i="30"/>
  <c r="P4929" i="30"/>
  <c r="O4929" i="30"/>
  <c r="AA4928" i="30"/>
  <c r="Z4928" i="30"/>
  <c r="Y4928" i="30"/>
  <c r="X4928" i="30"/>
  <c r="V4928" i="30"/>
  <c r="U4928" i="30"/>
  <c r="T4928" i="30"/>
  <c r="S4928" i="30"/>
  <c r="R4928" i="30"/>
  <c r="Q4928" i="30"/>
  <c r="P4928" i="30"/>
  <c r="O4928" i="30"/>
  <c r="AA4927" i="30"/>
  <c r="Z4927" i="30"/>
  <c r="Y4927" i="30"/>
  <c r="X4927" i="30"/>
  <c r="V4927" i="30"/>
  <c r="U4927" i="30"/>
  <c r="T4927" i="30"/>
  <c r="S4927" i="30"/>
  <c r="R4927" i="30"/>
  <c r="Q4927" i="30"/>
  <c r="P4927" i="30"/>
  <c r="O4927" i="30"/>
  <c r="AA4926" i="30"/>
  <c r="Z4926" i="30"/>
  <c r="Y4926" i="30"/>
  <c r="X4926" i="30"/>
  <c r="V4926" i="30"/>
  <c r="U4926" i="30"/>
  <c r="T4926" i="30"/>
  <c r="S4926" i="30"/>
  <c r="R4926" i="30"/>
  <c r="Q4926" i="30"/>
  <c r="P4926" i="30"/>
  <c r="O4926" i="30"/>
  <c r="AA4925" i="30"/>
  <c r="Z4925" i="30"/>
  <c r="Y4925" i="30"/>
  <c r="X4925" i="30"/>
  <c r="V4925" i="30"/>
  <c r="U4925" i="30"/>
  <c r="T4925" i="30"/>
  <c r="S4925" i="30"/>
  <c r="R4925" i="30"/>
  <c r="Q4925" i="30"/>
  <c r="P4925" i="30"/>
  <c r="O4925" i="30"/>
  <c r="AA4924" i="30"/>
  <c r="Z4924" i="30"/>
  <c r="Y4924" i="30"/>
  <c r="X4924" i="30"/>
  <c r="V4924" i="30"/>
  <c r="U4924" i="30"/>
  <c r="T4924" i="30"/>
  <c r="S4924" i="30"/>
  <c r="R4924" i="30"/>
  <c r="Q4924" i="30"/>
  <c r="P4924" i="30"/>
  <c r="O4924" i="30"/>
  <c r="AA4923" i="30"/>
  <c r="Z4923" i="30"/>
  <c r="Y4923" i="30"/>
  <c r="X4923" i="30"/>
  <c r="V4923" i="30"/>
  <c r="U4923" i="30"/>
  <c r="T4923" i="30"/>
  <c r="S4923" i="30"/>
  <c r="R4923" i="30"/>
  <c r="Q4923" i="30"/>
  <c r="P4923" i="30"/>
  <c r="O4923" i="30"/>
  <c r="AA4922" i="30"/>
  <c r="Z4922" i="30"/>
  <c r="Y4922" i="30"/>
  <c r="X4922" i="30"/>
  <c r="V4922" i="30"/>
  <c r="U4922" i="30"/>
  <c r="T4922" i="30"/>
  <c r="S4922" i="30"/>
  <c r="R4922" i="30"/>
  <c r="Q4922" i="30"/>
  <c r="P4922" i="30"/>
  <c r="O4922" i="30"/>
  <c r="AA4921" i="30"/>
  <c r="Z4921" i="30"/>
  <c r="Y4921" i="30"/>
  <c r="X4921" i="30"/>
  <c r="V4921" i="30"/>
  <c r="U4921" i="30"/>
  <c r="T4921" i="30"/>
  <c r="S4921" i="30"/>
  <c r="R4921" i="30"/>
  <c r="Q4921" i="30"/>
  <c r="P4921" i="30"/>
  <c r="O4921" i="30"/>
  <c r="AA4920" i="30"/>
  <c r="Z4920" i="30"/>
  <c r="Y4920" i="30"/>
  <c r="X4920" i="30"/>
  <c r="V4920" i="30"/>
  <c r="U4920" i="30"/>
  <c r="T4920" i="30"/>
  <c r="S4920" i="30"/>
  <c r="R4920" i="30"/>
  <c r="Q4920" i="30"/>
  <c r="P4920" i="30"/>
  <c r="O4920" i="30"/>
  <c r="AA4919" i="30"/>
  <c r="Z4919" i="30"/>
  <c r="Y4919" i="30"/>
  <c r="X4919" i="30"/>
  <c r="V4919" i="30"/>
  <c r="U4919" i="30"/>
  <c r="T4919" i="30"/>
  <c r="S4919" i="30"/>
  <c r="R4919" i="30"/>
  <c r="Q4919" i="30"/>
  <c r="P4919" i="30"/>
  <c r="O4919" i="30"/>
  <c r="AA4918" i="30"/>
  <c r="Z4918" i="30"/>
  <c r="Y4918" i="30"/>
  <c r="X4918" i="30"/>
  <c r="V4918" i="30"/>
  <c r="U4918" i="30"/>
  <c r="T4918" i="30"/>
  <c r="S4918" i="30"/>
  <c r="R4918" i="30"/>
  <c r="Q4918" i="30"/>
  <c r="P4918" i="30"/>
  <c r="O4918" i="30"/>
  <c r="AA4917" i="30"/>
  <c r="Z4917" i="30"/>
  <c r="Y4917" i="30"/>
  <c r="X4917" i="30"/>
  <c r="V4917" i="30"/>
  <c r="U4917" i="30"/>
  <c r="T4917" i="30"/>
  <c r="S4917" i="30"/>
  <c r="R4917" i="30"/>
  <c r="Q4917" i="30"/>
  <c r="P4917" i="30"/>
  <c r="O4917" i="30"/>
  <c r="AA4916" i="30"/>
  <c r="Z4916" i="30"/>
  <c r="Y4916" i="30"/>
  <c r="X4916" i="30"/>
  <c r="V4916" i="30"/>
  <c r="U4916" i="30"/>
  <c r="T4916" i="30"/>
  <c r="S4916" i="30"/>
  <c r="R4916" i="30"/>
  <c r="Q4916" i="30"/>
  <c r="P4916" i="30"/>
  <c r="O4916" i="30"/>
  <c r="AA4915" i="30"/>
  <c r="Z4915" i="30"/>
  <c r="Y4915" i="30"/>
  <c r="X4915" i="30"/>
  <c r="V4915" i="30"/>
  <c r="U4915" i="30"/>
  <c r="T4915" i="30"/>
  <c r="S4915" i="30"/>
  <c r="R4915" i="30"/>
  <c r="Q4915" i="30"/>
  <c r="P4915" i="30"/>
  <c r="O4915" i="30"/>
  <c r="AA4914" i="30"/>
  <c r="Z4914" i="30"/>
  <c r="Y4914" i="30"/>
  <c r="X4914" i="30"/>
  <c r="V4914" i="30"/>
  <c r="U4914" i="30"/>
  <c r="T4914" i="30"/>
  <c r="S4914" i="30"/>
  <c r="R4914" i="30"/>
  <c r="Q4914" i="30"/>
  <c r="P4914" i="30"/>
  <c r="O4914" i="30"/>
  <c r="AA4913" i="30"/>
  <c r="Z4913" i="30"/>
  <c r="Y4913" i="30"/>
  <c r="X4913" i="30"/>
  <c r="V4913" i="30"/>
  <c r="U4913" i="30"/>
  <c r="T4913" i="30"/>
  <c r="S4913" i="30"/>
  <c r="R4913" i="30"/>
  <c r="Q4913" i="30"/>
  <c r="P4913" i="30"/>
  <c r="O4913" i="30"/>
  <c r="AA4912" i="30"/>
  <c r="Z4912" i="30"/>
  <c r="Y4912" i="30"/>
  <c r="X4912" i="30"/>
  <c r="V4912" i="30"/>
  <c r="U4912" i="30"/>
  <c r="T4912" i="30"/>
  <c r="S4912" i="30"/>
  <c r="R4912" i="30"/>
  <c r="Q4912" i="30"/>
  <c r="P4912" i="30"/>
  <c r="O4912" i="30"/>
  <c r="AA4911" i="30"/>
  <c r="Z4911" i="30"/>
  <c r="Y4911" i="30"/>
  <c r="X4911" i="30"/>
  <c r="V4911" i="30"/>
  <c r="U4911" i="30"/>
  <c r="T4911" i="30"/>
  <c r="S4911" i="30"/>
  <c r="R4911" i="30"/>
  <c r="Q4911" i="30"/>
  <c r="P4911" i="30"/>
  <c r="O4911" i="30"/>
  <c r="AA4910" i="30"/>
  <c r="Z4910" i="30"/>
  <c r="Y4910" i="30"/>
  <c r="X4910" i="30"/>
  <c r="V4910" i="30"/>
  <c r="U4910" i="30"/>
  <c r="T4910" i="30"/>
  <c r="S4910" i="30"/>
  <c r="R4910" i="30"/>
  <c r="Q4910" i="30"/>
  <c r="P4910" i="30"/>
  <c r="O4910" i="30"/>
  <c r="AA4909" i="30"/>
  <c r="Z4909" i="30"/>
  <c r="Y4909" i="30"/>
  <c r="X4909" i="30"/>
  <c r="V4909" i="30"/>
  <c r="U4909" i="30"/>
  <c r="T4909" i="30"/>
  <c r="S4909" i="30"/>
  <c r="R4909" i="30"/>
  <c r="Q4909" i="30"/>
  <c r="P4909" i="30"/>
  <c r="O4909" i="30"/>
  <c r="AA4908" i="30"/>
  <c r="Z4908" i="30"/>
  <c r="Y4908" i="30"/>
  <c r="X4908" i="30"/>
  <c r="V4908" i="30"/>
  <c r="U4908" i="30"/>
  <c r="T4908" i="30"/>
  <c r="S4908" i="30"/>
  <c r="R4908" i="30"/>
  <c r="Q4908" i="30"/>
  <c r="P4908" i="30"/>
  <c r="O4908" i="30"/>
  <c r="AA4907" i="30"/>
  <c r="Z4907" i="30"/>
  <c r="Y4907" i="30"/>
  <c r="X4907" i="30"/>
  <c r="V4907" i="30"/>
  <c r="U4907" i="30"/>
  <c r="T4907" i="30"/>
  <c r="S4907" i="30"/>
  <c r="R4907" i="30"/>
  <c r="Q4907" i="30"/>
  <c r="P4907" i="30"/>
  <c r="O4907" i="30"/>
  <c r="AA4906" i="30"/>
  <c r="Z4906" i="30"/>
  <c r="Y4906" i="30"/>
  <c r="X4906" i="30"/>
  <c r="V4906" i="30"/>
  <c r="U4906" i="30"/>
  <c r="T4906" i="30"/>
  <c r="S4906" i="30"/>
  <c r="R4906" i="30"/>
  <c r="Q4906" i="30"/>
  <c r="P4906" i="30"/>
  <c r="O4906" i="30"/>
  <c r="AA4905" i="30"/>
  <c r="Z4905" i="30"/>
  <c r="Y4905" i="30"/>
  <c r="X4905" i="30"/>
  <c r="V4905" i="30"/>
  <c r="U4905" i="30"/>
  <c r="T4905" i="30"/>
  <c r="S4905" i="30"/>
  <c r="R4905" i="30"/>
  <c r="Q4905" i="30"/>
  <c r="P4905" i="30"/>
  <c r="O4905" i="30"/>
  <c r="AA4904" i="30"/>
  <c r="Z4904" i="30"/>
  <c r="Y4904" i="30"/>
  <c r="X4904" i="30"/>
  <c r="V4904" i="30"/>
  <c r="U4904" i="30"/>
  <c r="T4904" i="30"/>
  <c r="S4904" i="30"/>
  <c r="R4904" i="30"/>
  <c r="Q4904" i="30"/>
  <c r="P4904" i="30"/>
  <c r="O4904" i="30"/>
  <c r="AA4903" i="30"/>
  <c r="Z4903" i="30"/>
  <c r="Y4903" i="30"/>
  <c r="X4903" i="30"/>
  <c r="V4903" i="30"/>
  <c r="U4903" i="30"/>
  <c r="T4903" i="30"/>
  <c r="S4903" i="30"/>
  <c r="R4903" i="30"/>
  <c r="Q4903" i="30"/>
  <c r="P4903" i="30"/>
  <c r="O4903" i="30"/>
  <c r="AA4902" i="30"/>
  <c r="Z4902" i="30"/>
  <c r="Y4902" i="30"/>
  <c r="X4902" i="30"/>
  <c r="V4902" i="30"/>
  <c r="U4902" i="30"/>
  <c r="T4902" i="30"/>
  <c r="S4902" i="30"/>
  <c r="R4902" i="30"/>
  <c r="Q4902" i="30"/>
  <c r="P4902" i="30"/>
  <c r="O4902" i="30"/>
  <c r="AA4901" i="30"/>
  <c r="Z4901" i="30"/>
  <c r="Y4901" i="30"/>
  <c r="X4901" i="30"/>
  <c r="V4901" i="30"/>
  <c r="U4901" i="30"/>
  <c r="T4901" i="30"/>
  <c r="S4901" i="30"/>
  <c r="R4901" i="30"/>
  <c r="Q4901" i="30"/>
  <c r="P4901" i="30"/>
  <c r="O4901" i="30"/>
  <c r="AA4900" i="30"/>
  <c r="Z4900" i="30"/>
  <c r="Y4900" i="30"/>
  <c r="X4900" i="30"/>
  <c r="V4900" i="30"/>
  <c r="U4900" i="30"/>
  <c r="T4900" i="30"/>
  <c r="S4900" i="30"/>
  <c r="R4900" i="30"/>
  <c r="Q4900" i="30"/>
  <c r="P4900" i="30"/>
  <c r="O4900" i="30"/>
  <c r="AA4899" i="30"/>
  <c r="Z4899" i="30"/>
  <c r="Y4899" i="30"/>
  <c r="X4899" i="30"/>
  <c r="V4899" i="30"/>
  <c r="U4899" i="30"/>
  <c r="T4899" i="30"/>
  <c r="S4899" i="30"/>
  <c r="R4899" i="30"/>
  <c r="Q4899" i="30"/>
  <c r="P4899" i="30"/>
  <c r="O4899" i="30"/>
  <c r="AA4898" i="30"/>
  <c r="Z4898" i="30"/>
  <c r="Y4898" i="30"/>
  <c r="X4898" i="30"/>
  <c r="V4898" i="30"/>
  <c r="U4898" i="30"/>
  <c r="T4898" i="30"/>
  <c r="S4898" i="30"/>
  <c r="R4898" i="30"/>
  <c r="Q4898" i="30"/>
  <c r="P4898" i="30"/>
  <c r="O4898" i="30"/>
  <c r="AA4897" i="30"/>
  <c r="Z4897" i="30"/>
  <c r="Y4897" i="30"/>
  <c r="X4897" i="30"/>
  <c r="V4897" i="30"/>
  <c r="U4897" i="30"/>
  <c r="T4897" i="30"/>
  <c r="S4897" i="30"/>
  <c r="R4897" i="30"/>
  <c r="Q4897" i="30"/>
  <c r="P4897" i="30"/>
  <c r="O4897" i="30"/>
  <c r="AA4896" i="30"/>
  <c r="Z4896" i="30"/>
  <c r="Y4896" i="30"/>
  <c r="X4896" i="30"/>
  <c r="V4896" i="30"/>
  <c r="U4896" i="30"/>
  <c r="T4896" i="30"/>
  <c r="S4896" i="30"/>
  <c r="R4896" i="30"/>
  <c r="Q4896" i="30"/>
  <c r="P4896" i="30"/>
  <c r="O4896" i="30"/>
  <c r="AA4895" i="30"/>
  <c r="Z4895" i="30"/>
  <c r="Y4895" i="30"/>
  <c r="X4895" i="30"/>
  <c r="V4895" i="30"/>
  <c r="U4895" i="30"/>
  <c r="T4895" i="30"/>
  <c r="S4895" i="30"/>
  <c r="R4895" i="30"/>
  <c r="Q4895" i="30"/>
  <c r="P4895" i="30"/>
  <c r="O4895" i="30"/>
  <c r="AA4894" i="30"/>
  <c r="Z4894" i="30"/>
  <c r="Y4894" i="30"/>
  <c r="X4894" i="30"/>
  <c r="V4894" i="30"/>
  <c r="U4894" i="30"/>
  <c r="T4894" i="30"/>
  <c r="S4894" i="30"/>
  <c r="R4894" i="30"/>
  <c r="Q4894" i="30"/>
  <c r="P4894" i="30"/>
  <c r="O4894" i="30"/>
  <c r="AA4893" i="30"/>
  <c r="Z4893" i="30"/>
  <c r="Y4893" i="30"/>
  <c r="X4893" i="30"/>
  <c r="V4893" i="30"/>
  <c r="U4893" i="30"/>
  <c r="T4893" i="30"/>
  <c r="S4893" i="30"/>
  <c r="R4893" i="30"/>
  <c r="Q4893" i="30"/>
  <c r="P4893" i="30"/>
  <c r="O4893" i="30"/>
  <c r="AA4892" i="30"/>
  <c r="Z4892" i="30"/>
  <c r="Y4892" i="30"/>
  <c r="X4892" i="30"/>
  <c r="V4892" i="30"/>
  <c r="U4892" i="30"/>
  <c r="T4892" i="30"/>
  <c r="S4892" i="30"/>
  <c r="R4892" i="30"/>
  <c r="Q4892" i="30"/>
  <c r="P4892" i="30"/>
  <c r="O4892" i="30"/>
  <c r="AA4891" i="30"/>
  <c r="Z4891" i="30"/>
  <c r="Y4891" i="30"/>
  <c r="X4891" i="30"/>
  <c r="V4891" i="30"/>
  <c r="U4891" i="30"/>
  <c r="T4891" i="30"/>
  <c r="S4891" i="30"/>
  <c r="R4891" i="30"/>
  <c r="Q4891" i="30"/>
  <c r="P4891" i="30"/>
  <c r="O4891" i="30"/>
  <c r="AA4890" i="30"/>
  <c r="Z4890" i="30"/>
  <c r="Y4890" i="30"/>
  <c r="X4890" i="30"/>
  <c r="V4890" i="30"/>
  <c r="U4890" i="30"/>
  <c r="T4890" i="30"/>
  <c r="S4890" i="30"/>
  <c r="R4890" i="30"/>
  <c r="Q4890" i="30"/>
  <c r="P4890" i="30"/>
  <c r="O4890" i="30"/>
  <c r="AA4889" i="30"/>
  <c r="Z4889" i="30"/>
  <c r="Y4889" i="30"/>
  <c r="X4889" i="30"/>
  <c r="V4889" i="30"/>
  <c r="U4889" i="30"/>
  <c r="T4889" i="30"/>
  <c r="S4889" i="30"/>
  <c r="R4889" i="30"/>
  <c r="Q4889" i="30"/>
  <c r="P4889" i="30"/>
  <c r="O4889" i="30"/>
  <c r="AA4888" i="30"/>
  <c r="Z4888" i="30"/>
  <c r="Y4888" i="30"/>
  <c r="X4888" i="30"/>
  <c r="V4888" i="30"/>
  <c r="U4888" i="30"/>
  <c r="T4888" i="30"/>
  <c r="S4888" i="30"/>
  <c r="R4888" i="30"/>
  <c r="Q4888" i="30"/>
  <c r="P4888" i="30"/>
  <c r="O4888" i="30"/>
  <c r="AA4887" i="30"/>
  <c r="Z4887" i="30"/>
  <c r="Y4887" i="30"/>
  <c r="X4887" i="30"/>
  <c r="V4887" i="30"/>
  <c r="U4887" i="30"/>
  <c r="T4887" i="30"/>
  <c r="S4887" i="30"/>
  <c r="R4887" i="30"/>
  <c r="Q4887" i="30"/>
  <c r="P4887" i="30"/>
  <c r="O4887" i="30"/>
  <c r="AA4886" i="30"/>
  <c r="Z4886" i="30"/>
  <c r="Y4886" i="30"/>
  <c r="X4886" i="30"/>
  <c r="V4886" i="30"/>
  <c r="U4886" i="30"/>
  <c r="T4886" i="30"/>
  <c r="S4886" i="30"/>
  <c r="R4886" i="30"/>
  <c r="Q4886" i="30"/>
  <c r="P4886" i="30"/>
  <c r="O4886" i="30"/>
  <c r="AA4885" i="30"/>
  <c r="Z4885" i="30"/>
  <c r="Y4885" i="30"/>
  <c r="X4885" i="30"/>
  <c r="V4885" i="30"/>
  <c r="U4885" i="30"/>
  <c r="T4885" i="30"/>
  <c r="S4885" i="30"/>
  <c r="R4885" i="30"/>
  <c r="Q4885" i="30"/>
  <c r="P4885" i="30"/>
  <c r="O4885" i="30"/>
  <c r="AA4884" i="30"/>
  <c r="Z4884" i="30"/>
  <c r="Y4884" i="30"/>
  <c r="X4884" i="30"/>
  <c r="V4884" i="30"/>
  <c r="U4884" i="30"/>
  <c r="T4884" i="30"/>
  <c r="S4884" i="30"/>
  <c r="R4884" i="30"/>
  <c r="Q4884" i="30"/>
  <c r="P4884" i="30"/>
  <c r="O4884" i="30"/>
  <c r="AA4883" i="30"/>
  <c r="Z4883" i="30"/>
  <c r="Y4883" i="30"/>
  <c r="X4883" i="30"/>
  <c r="V4883" i="30"/>
  <c r="U4883" i="30"/>
  <c r="T4883" i="30"/>
  <c r="S4883" i="30"/>
  <c r="R4883" i="30"/>
  <c r="Q4883" i="30"/>
  <c r="P4883" i="30"/>
  <c r="O4883" i="30"/>
  <c r="AA4882" i="30"/>
  <c r="Z4882" i="30"/>
  <c r="Y4882" i="30"/>
  <c r="X4882" i="30"/>
  <c r="V4882" i="30"/>
  <c r="U4882" i="30"/>
  <c r="T4882" i="30"/>
  <c r="S4882" i="30"/>
  <c r="R4882" i="30"/>
  <c r="Q4882" i="30"/>
  <c r="P4882" i="30"/>
  <c r="O4882" i="30"/>
  <c r="AA4881" i="30"/>
  <c r="Z4881" i="30"/>
  <c r="Y4881" i="30"/>
  <c r="X4881" i="30"/>
  <c r="V4881" i="30"/>
  <c r="U4881" i="30"/>
  <c r="T4881" i="30"/>
  <c r="S4881" i="30"/>
  <c r="R4881" i="30"/>
  <c r="Q4881" i="30"/>
  <c r="P4881" i="30"/>
  <c r="O4881" i="30"/>
  <c r="AA4880" i="30"/>
  <c r="Z4880" i="30"/>
  <c r="Y4880" i="30"/>
  <c r="X4880" i="30"/>
  <c r="V4880" i="30"/>
  <c r="U4880" i="30"/>
  <c r="T4880" i="30"/>
  <c r="S4880" i="30"/>
  <c r="R4880" i="30"/>
  <c r="Q4880" i="30"/>
  <c r="P4880" i="30"/>
  <c r="O4880" i="30"/>
  <c r="AA4879" i="30"/>
  <c r="Z4879" i="30"/>
  <c r="Y4879" i="30"/>
  <c r="X4879" i="30"/>
  <c r="V4879" i="30"/>
  <c r="U4879" i="30"/>
  <c r="T4879" i="30"/>
  <c r="S4879" i="30"/>
  <c r="R4879" i="30"/>
  <c r="Q4879" i="30"/>
  <c r="P4879" i="30"/>
  <c r="O4879" i="30"/>
  <c r="AA4878" i="30"/>
  <c r="Z4878" i="30"/>
  <c r="Y4878" i="30"/>
  <c r="X4878" i="30"/>
  <c r="V4878" i="30"/>
  <c r="U4878" i="30"/>
  <c r="T4878" i="30"/>
  <c r="S4878" i="30"/>
  <c r="R4878" i="30"/>
  <c r="Q4878" i="30"/>
  <c r="P4878" i="30"/>
  <c r="O4878" i="30"/>
  <c r="AA4877" i="30"/>
  <c r="Z4877" i="30"/>
  <c r="Y4877" i="30"/>
  <c r="X4877" i="30"/>
  <c r="V4877" i="30"/>
  <c r="U4877" i="30"/>
  <c r="T4877" i="30"/>
  <c r="S4877" i="30"/>
  <c r="R4877" i="30"/>
  <c r="Q4877" i="30"/>
  <c r="P4877" i="30"/>
  <c r="O4877" i="30"/>
  <c r="AA4876" i="30"/>
  <c r="Z4876" i="30"/>
  <c r="Y4876" i="30"/>
  <c r="X4876" i="30"/>
  <c r="V4876" i="30"/>
  <c r="U4876" i="30"/>
  <c r="T4876" i="30"/>
  <c r="S4876" i="30"/>
  <c r="R4876" i="30"/>
  <c r="Q4876" i="30"/>
  <c r="P4876" i="30"/>
  <c r="O4876" i="30"/>
  <c r="AA4875" i="30"/>
  <c r="Z4875" i="30"/>
  <c r="Y4875" i="30"/>
  <c r="X4875" i="30"/>
  <c r="V4875" i="30"/>
  <c r="U4875" i="30"/>
  <c r="T4875" i="30"/>
  <c r="S4875" i="30"/>
  <c r="R4875" i="30"/>
  <c r="Q4875" i="30"/>
  <c r="P4875" i="30"/>
  <c r="O4875" i="30"/>
  <c r="AA4874" i="30"/>
  <c r="Z4874" i="30"/>
  <c r="Y4874" i="30"/>
  <c r="X4874" i="30"/>
  <c r="V4874" i="30"/>
  <c r="U4874" i="30"/>
  <c r="T4874" i="30"/>
  <c r="S4874" i="30"/>
  <c r="R4874" i="30"/>
  <c r="Q4874" i="30"/>
  <c r="P4874" i="30"/>
  <c r="O4874" i="30"/>
  <c r="AA4873" i="30"/>
  <c r="Z4873" i="30"/>
  <c r="Y4873" i="30"/>
  <c r="X4873" i="30"/>
  <c r="V4873" i="30"/>
  <c r="U4873" i="30"/>
  <c r="T4873" i="30"/>
  <c r="S4873" i="30"/>
  <c r="R4873" i="30"/>
  <c r="Q4873" i="30"/>
  <c r="P4873" i="30"/>
  <c r="O4873" i="30"/>
  <c r="AA4872" i="30"/>
  <c r="Z4872" i="30"/>
  <c r="Y4872" i="30"/>
  <c r="X4872" i="30"/>
  <c r="V4872" i="30"/>
  <c r="U4872" i="30"/>
  <c r="T4872" i="30"/>
  <c r="S4872" i="30"/>
  <c r="R4872" i="30"/>
  <c r="Q4872" i="30"/>
  <c r="P4872" i="30"/>
  <c r="O4872" i="30"/>
  <c r="AA4871" i="30"/>
  <c r="Z4871" i="30"/>
  <c r="Y4871" i="30"/>
  <c r="X4871" i="30"/>
  <c r="V4871" i="30"/>
  <c r="U4871" i="30"/>
  <c r="T4871" i="30"/>
  <c r="S4871" i="30"/>
  <c r="R4871" i="30"/>
  <c r="Q4871" i="30"/>
  <c r="P4871" i="30"/>
  <c r="O4871" i="30"/>
  <c r="AA4870" i="30"/>
  <c r="Z4870" i="30"/>
  <c r="Y4870" i="30"/>
  <c r="X4870" i="30"/>
  <c r="V4870" i="30"/>
  <c r="U4870" i="30"/>
  <c r="T4870" i="30"/>
  <c r="S4870" i="30"/>
  <c r="R4870" i="30"/>
  <c r="Q4870" i="30"/>
  <c r="P4870" i="30"/>
  <c r="O4870" i="30"/>
  <c r="AA4869" i="30"/>
  <c r="Z4869" i="30"/>
  <c r="Y4869" i="30"/>
  <c r="X4869" i="30"/>
  <c r="V4869" i="30"/>
  <c r="U4869" i="30"/>
  <c r="T4869" i="30"/>
  <c r="S4869" i="30"/>
  <c r="R4869" i="30"/>
  <c r="Q4869" i="30"/>
  <c r="P4869" i="30"/>
  <c r="O4869" i="30"/>
  <c r="AA4868" i="30"/>
  <c r="Z4868" i="30"/>
  <c r="Y4868" i="30"/>
  <c r="X4868" i="30"/>
  <c r="V4868" i="30"/>
  <c r="U4868" i="30"/>
  <c r="T4868" i="30"/>
  <c r="S4868" i="30"/>
  <c r="R4868" i="30"/>
  <c r="Q4868" i="30"/>
  <c r="P4868" i="30"/>
  <c r="O4868" i="30"/>
  <c r="AA4867" i="30"/>
  <c r="Z4867" i="30"/>
  <c r="Y4867" i="30"/>
  <c r="X4867" i="30"/>
  <c r="V4867" i="30"/>
  <c r="U4867" i="30"/>
  <c r="T4867" i="30"/>
  <c r="S4867" i="30"/>
  <c r="R4867" i="30"/>
  <c r="Q4867" i="30"/>
  <c r="P4867" i="30"/>
  <c r="O4867" i="30"/>
  <c r="AA4866" i="30"/>
  <c r="Z4866" i="30"/>
  <c r="Y4866" i="30"/>
  <c r="X4866" i="30"/>
  <c r="V4866" i="30"/>
  <c r="U4866" i="30"/>
  <c r="T4866" i="30"/>
  <c r="S4866" i="30"/>
  <c r="R4866" i="30"/>
  <c r="Q4866" i="30"/>
  <c r="P4866" i="30"/>
  <c r="O4866" i="30"/>
  <c r="AA4865" i="30"/>
  <c r="Z4865" i="30"/>
  <c r="Y4865" i="30"/>
  <c r="X4865" i="30"/>
  <c r="V4865" i="30"/>
  <c r="U4865" i="30"/>
  <c r="T4865" i="30"/>
  <c r="S4865" i="30"/>
  <c r="R4865" i="30"/>
  <c r="Q4865" i="30"/>
  <c r="P4865" i="30"/>
  <c r="O4865" i="30"/>
  <c r="AA4864" i="30"/>
  <c r="Z4864" i="30"/>
  <c r="Y4864" i="30"/>
  <c r="X4864" i="30"/>
  <c r="V4864" i="30"/>
  <c r="U4864" i="30"/>
  <c r="T4864" i="30"/>
  <c r="S4864" i="30"/>
  <c r="R4864" i="30"/>
  <c r="Q4864" i="30"/>
  <c r="P4864" i="30"/>
  <c r="O4864" i="30"/>
  <c r="AA4863" i="30"/>
  <c r="Z4863" i="30"/>
  <c r="Y4863" i="30"/>
  <c r="X4863" i="30"/>
  <c r="V4863" i="30"/>
  <c r="U4863" i="30"/>
  <c r="T4863" i="30"/>
  <c r="S4863" i="30"/>
  <c r="R4863" i="30"/>
  <c r="Q4863" i="30"/>
  <c r="P4863" i="30"/>
  <c r="O4863" i="30"/>
  <c r="AA4862" i="30"/>
  <c r="Z4862" i="30"/>
  <c r="Y4862" i="30"/>
  <c r="X4862" i="30"/>
  <c r="V4862" i="30"/>
  <c r="U4862" i="30"/>
  <c r="T4862" i="30"/>
  <c r="S4862" i="30"/>
  <c r="R4862" i="30"/>
  <c r="Q4862" i="30"/>
  <c r="P4862" i="30"/>
  <c r="O4862" i="30"/>
  <c r="AA4861" i="30"/>
  <c r="Z4861" i="30"/>
  <c r="Y4861" i="30"/>
  <c r="X4861" i="30"/>
  <c r="V4861" i="30"/>
  <c r="U4861" i="30"/>
  <c r="T4861" i="30"/>
  <c r="S4861" i="30"/>
  <c r="R4861" i="30"/>
  <c r="Q4861" i="30"/>
  <c r="P4861" i="30"/>
  <c r="O4861" i="30"/>
  <c r="AA4860" i="30"/>
  <c r="Z4860" i="30"/>
  <c r="Y4860" i="30"/>
  <c r="X4860" i="30"/>
  <c r="V4860" i="30"/>
  <c r="U4860" i="30"/>
  <c r="T4860" i="30"/>
  <c r="S4860" i="30"/>
  <c r="R4860" i="30"/>
  <c r="Q4860" i="30"/>
  <c r="P4860" i="30"/>
  <c r="O4860" i="30"/>
  <c r="AA4859" i="30"/>
  <c r="Z4859" i="30"/>
  <c r="Y4859" i="30"/>
  <c r="X4859" i="30"/>
  <c r="V4859" i="30"/>
  <c r="U4859" i="30"/>
  <c r="T4859" i="30"/>
  <c r="S4859" i="30"/>
  <c r="R4859" i="30"/>
  <c r="Q4859" i="30"/>
  <c r="P4859" i="30"/>
  <c r="O4859" i="30"/>
  <c r="AA4858" i="30"/>
  <c r="Z4858" i="30"/>
  <c r="Y4858" i="30"/>
  <c r="X4858" i="30"/>
  <c r="V4858" i="30"/>
  <c r="U4858" i="30"/>
  <c r="T4858" i="30"/>
  <c r="S4858" i="30"/>
  <c r="R4858" i="30"/>
  <c r="Q4858" i="30"/>
  <c r="P4858" i="30"/>
  <c r="O4858" i="30"/>
  <c r="AA4857" i="30"/>
  <c r="Z4857" i="30"/>
  <c r="Y4857" i="30"/>
  <c r="X4857" i="30"/>
  <c r="V4857" i="30"/>
  <c r="U4857" i="30"/>
  <c r="T4857" i="30"/>
  <c r="S4857" i="30"/>
  <c r="R4857" i="30"/>
  <c r="Q4857" i="30"/>
  <c r="P4857" i="30"/>
  <c r="O4857" i="30"/>
  <c r="AA4856" i="30"/>
  <c r="Z4856" i="30"/>
  <c r="Y4856" i="30"/>
  <c r="X4856" i="30"/>
  <c r="V4856" i="30"/>
  <c r="U4856" i="30"/>
  <c r="T4856" i="30"/>
  <c r="S4856" i="30"/>
  <c r="R4856" i="30"/>
  <c r="Q4856" i="30"/>
  <c r="P4856" i="30"/>
  <c r="O4856" i="30"/>
  <c r="AA4855" i="30"/>
  <c r="Z4855" i="30"/>
  <c r="Y4855" i="30"/>
  <c r="X4855" i="30"/>
  <c r="V4855" i="30"/>
  <c r="U4855" i="30"/>
  <c r="T4855" i="30"/>
  <c r="S4855" i="30"/>
  <c r="R4855" i="30"/>
  <c r="Q4855" i="30"/>
  <c r="P4855" i="30"/>
  <c r="O4855" i="30"/>
  <c r="AA4854" i="30"/>
  <c r="Z4854" i="30"/>
  <c r="Y4854" i="30"/>
  <c r="X4854" i="30"/>
  <c r="V4854" i="30"/>
  <c r="U4854" i="30"/>
  <c r="T4854" i="30"/>
  <c r="S4854" i="30"/>
  <c r="R4854" i="30"/>
  <c r="Q4854" i="30"/>
  <c r="P4854" i="30"/>
  <c r="O4854" i="30"/>
  <c r="AA4853" i="30"/>
  <c r="Z4853" i="30"/>
  <c r="Y4853" i="30"/>
  <c r="X4853" i="30"/>
  <c r="V4853" i="30"/>
  <c r="U4853" i="30"/>
  <c r="T4853" i="30"/>
  <c r="S4853" i="30"/>
  <c r="R4853" i="30"/>
  <c r="Q4853" i="30"/>
  <c r="P4853" i="30"/>
  <c r="O4853" i="30"/>
  <c r="AA4852" i="30"/>
  <c r="Z4852" i="30"/>
  <c r="Y4852" i="30"/>
  <c r="X4852" i="30"/>
  <c r="V4852" i="30"/>
  <c r="U4852" i="30"/>
  <c r="T4852" i="30"/>
  <c r="S4852" i="30"/>
  <c r="R4852" i="30"/>
  <c r="Q4852" i="30"/>
  <c r="P4852" i="30"/>
  <c r="O4852" i="30"/>
  <c r="AA4851" i="30"/>
  <c r="Z4851" i="30"/>
  <c r="Y4851" i="30"/>
  <c r="X4851" i="30"/>
  <c r="V4851" i="30"/>
  <c r="U4851" i="30"/>
  <c r="T4851" i="30"/>
  <c r="S4851" i="30"/>
  <c r="R4851" i="30"/>
  <c r="Q4851" i="30"/>
  <c r="P4851" i="30"/>
  <c r="O4851" i="30"/>
  <c r="AA4850" i="30"/>
  <c r="Z4850" i="30"/>
  <c r="Y4850" i="30"/>
  <c r="X4850" i="30"/>
  <c r="V4850" i="30"/>
  <c r="U4850" i="30"/>
  <c r="T4850" i="30"/>
  <c r="S4850" i="30"/>
  <c r="R4850" i="30"/>
  <c r="Q4850" i="30"/>
  <c r="P4850" i="30"/>
  <c r="O4850" i="30"/>
  <c r="AA4849" i="30"/>
  <c r="Z4849" i="30"/>
  <c r="Y4849" i="30"/>
  <c r="X4849" i="30"/>
  <c r="V4849" i="30"/>
  <c r="U4849" i="30"/>
  <c r="T4849" i="30"/>
  <c r="S4849" i="30"/>
  <c r="R4849" i="30"/>
  <c r="Q4849" i="30"/>
  <c r="P4849" i="30"/>
  <c r="O4849" i="30"/>
  <c r="AA4848" i="30"/>
  <c r="Z4848" i="30"/>
  <c r="Y4848" i="30"/>
  <c r="X4848" i="30"/>
  <c r="V4848" i="30"/>
  <c r="U4848" i="30"/>
  <c r="T4848" i="30"/>
  <c r="S4848" i="30"/>
  <c r="R4848" i="30"/>
  <c r="Q4848" i="30"/>
  <c r="P4848" i="30"/>
  <c r="O4848" i="30"/>
  <c r="AA4847" i="30"/>
  <c r="Z4847" i="30"/>
  <c r="Y4847" i="30"/>
  <c r="X4847" i="30"/>
  <c r="V4847" i="30"/>
  <c r="U4847" i="30"/>
  <c r="T4847" i="30"/>
  <c r="S4847" i="30"/>
  <c r="R4847" i="30"/>
  <c r="Q4847" i="30"/>
  <c r="P4847" i="30"/>
  <c r="O4847" i="30"/>
  <c r="AA4846" i="30"/>
  <c r="Z4846" i="30"/>
  <c r="Y4846" i="30"/>
  <c r="X4846" i="30"/>
  <c r="V4846" i="30"/>
  <c r="U4846" i="30"/>
  <c r="T4846" i="30"/>
  <c r="S4846" i="30"/>
  <c r="R4846" i="30"/>
  <c r="Q4846" i="30"/>
  <c r="P4846" i="30"/>
  <c r="O4846" i="30"/>
  <c r="AA4845" i="30"/>
  <c r="Z4845" i="30"/>
  <c r="Y4845" i="30"/>
  <c r="X4845" i="30"/>
  <c r="V4845" i="30"/>
  <c r="U4845" i="30"/>
  <c r="T4845" i="30"/>
  <c r="S4845" i="30"/>
  <c r="R4845" i="30"/>
  <c r="Q4845" i="30"/>
  <c r="P4845" i="30"/>
  <c r="O4845" i="30"/>
  <c r="AA4844" i="30"/>
  <c r="Z4844" i="30"/>
  <c r="Y4844" i="30"/>
  <c r="X4844" i="30"/>
  <c r="V4844" i="30"/>
  <c r="U4844" i="30"/>
  <c r="T4844" i="30"/>
  <c r="S4844" i="30"/>
  <c r="R4844" i="30"/>
  <c r="Q4844" i="30"/>
  <c r="P4844" i="30"/>
  <c r="O4844" i="30"/>
  <c r="AA4843" i="30"/>
  <c r="Z4843" i="30"/>
  <c r="Y4843" i="30"/>
  <c r="X4843" i="30"/>
  <c r="V4843" i="30"/>
  <c r="U4843" i="30"/>
  <c r="T4843" i="30"/>
  <c r="S4843" i="30"/>
  <c r="R4843" i="30"/>
  <c r="Q4843" i="30"/>
  <c r="P4843" i="30"/>
  <c r="O4843" i="30"/>
  <c r="AA4842" i="30"/>
  <c r="Z4842" i="30"/>
  <c r="Y4842" i="30"/>
  <c r="X4842" i="30"/>
  <c r="V4842" i="30"/>
  <c r="U4842" i="30"/>
  <c r="T4842" i="30"/>
  <c r="S4842" i="30"/>
  <c r="R4842" i="30"/>
  <c r="Q4842" i="30"/>
  <c r="P4842" i="30"/>
  <c r="O4842" i="30"/>
  <c r="AA4841" i="30"/>
  <c r="Z4841" i="30"/>
  <c r="Y4841" i="30"/>
  <c r="X4841" i="30"/>
  <c r="V4841" i="30"/>
  <c r="U4841" i="30"/>
  <c r="T4841" i="30"/>
  <c r="S4841" i="30"/>
  <c r="R4841" i="30"/>
  <c r="Q4841" i="30"/>
  <c r="P4841" i="30"/>
  <c r="O4841" i="30"/>
  <c r="AA4840" i="30"/>
  <c r="Z4840" i="30"/>
  <c r="Y4840" i="30"/>
  <c r="X4840" i="30"/>
  <c r="V4840" i="30"/>
  <c r="U4840" i="30"/>
  <c r="T4840" i="30"/>
  <c r="S4840" i="30"/>
  <c r="R4840" i="30"/>
  <c r="Q4840" i="30"/>
  <c r="P4840" i="30"/>
  <c r="O4840" i="30"/>
  <c r="AA4839" i="30"/>
  <c r="Z4839" i="30"/>
  <c r="Y4839" i="30"/>
  <c r="X4839" i="30"/>
  <c r="V4839" i="30"/>
  <c r="U4839" i="30"/>
  <c r="T4839" i="30"/>
  <c r="S4839" i="30"/>
  <c r="R4839" i="30"/>
  <c r="Q4839" i="30"/>
  <c r="P4839" i="30"/>
  <c r="O4839" i="30"/>
  <c r="AA4838" i="30"/>
  <c r="Z4838" i="30"/>
  <c r="Y4838" i="30"/>
  <c r="X4838" i="30"/>
  <c r="V4838" i="30"/>
  <c r="U4838" i="30"/>
  <c r="T4838" i="30"/>
  <c r="S4838" i="30"/>
  <c r="R4838" i="30"/>
  <c r="Q4838" i="30"/>
  <c r="P4838" i="30"/>
  <c r="O4838" i="30"/>
  <c r="AA4837" i="30"/>
  <c r="Z4837" i="30"/>
  <c r="Y4837" i="30"/>
  <c r="X4837" i="30"/>
  <c r="V4837" i="30"/>
  <c r="U4837" i="30"/>
  <c r="T4837" i="30"/>
  <c r="S4837" i="30"/>
  <c r="R4837" i="30"/>
  <c r="Q4837" i="30"/>
  <c r="P4837" i="30"/>
  <c r="O4837" i="30"/>
  <c r="AA4836" i="30"/>
  <c r="Z4836" i="30"/>
  <c r="Y4836" i="30"/>
  <c r="X4836" i="30"/>
  <c r="V4836" i="30"/>
  <c r="U4836" i="30"/>
  <c r="T4836" i="30"/>
  <c r="S4836" i="30"/>
  <c r="R4836" i="30"/>
  <c r="Q4836" i="30"/>
  <c r="P4836" i="30"/>
  <c r="O4836" i="30"/>
  <c r="AA4835" i="30"/>
  <c r="Z4835" i="30"/>
  <c r="Y4835" i="30"/>
  <c r="X4835" i="30"/>
  <c r="V4835" i="30"/>
  <c r="U4835" i="30"/>
  <c r="T4835" i="30"/>
  <c r="S4835" i="30"/>
  <c r="R4835" i="30"/>
  <c r="Q4835" i="30"/>
  <c r="P4835" i="30"/>
  <c r="O4835" i="30"/>
  <c r="AA4834" i="30"/>
  <c r="Z4834" i="30"/>
  <c r="Y4834" i="30"/>
  <c r="X4834" i="30"/>
  <c r="V4834" i="30"/>
  <c r="U4834" i="30"/>
  <c r="T4834" i="30"/>
  <c r="S4834" i="30"/>
  <c r="R4834" i="30"/>
  <c r="Q4834" i="30"/>
  <c r="P4834" i="30"/>
  <c r="O4834" i="30"/>
  <c r="AA4833" i="30"/>
  <c r="Z4833" i="30"/>
  <c r="Y4833" i="30"/>
  <c r="X4833" i="30"/>
  <c r="V4833" i="30"/>
  <c r="U4833" i="30"/>
  <c r="T4833" i="30"/>
  <c r="S4833" i="30"/>
  <c r="R4833" i="30"/>
  <c r="Q4833" i="30"/>
  <c r="P4833" i="30"/>
  <c r="O4833" i="30"/>
  <c r="AA4832" i="30"/>
  <c r="Z4832" i="30"/>
  <c r="Y4832" i="30"/>
  <c r="X4832" i="30"/>
  <c r="V4832" i="30"/>
  <c r="U4832" i="30"/>
  <c r="T4832" i="30"/>
  <c r="S4832" i="30"/>
  <c r="R4832" i="30"/>
  <c r="Q4832" i="30"/>
  <c r="P4832" i="30"/>
  <c r="O4832" i="30"/>
  <c r="AA4831" i="30"/>
  <c r="Z4831" i="30"/>
  <c r="Y4831" i="30"/>
  <c r="X4831" i="30"/>
  <c r="V4831" i="30"/>
  <c r="U4831" i="30"/>
  <c r="T4831" i="30"/>
  <c r="S4831" i="30"/>
  <c r="R4831" i="30"/>
  <c r="Q4831" i="30"/>
  <c r="P4831" i="30"/>
  <c r="O4831" i="30"/>
  <c r="AA4830" i="30"/>
  <c r="Z4830" i="30"/>
  <c r="Y4830" i="30"/>
  <c r="X4830" i="30"/>
  <c r="V4830" i="30"/>
  <c r="U4830" i="30"/>
  <c r="T4830" i="30"/>
  <c r="S4830" i="30"/>
  <c r="R4830" i="30"/>
  <c r="Q4830" i="30"/>
  <c r="P4830" i="30"/>
  <c r="O4830" i="30"/>
  <c r="AA4829" i="30"/>
  <c r="Z4829" i="30"/>
  <c r="Y4829" i="30"/>
  <c r="X4829" i="30"/>
  <c r="V4829" i="30"/>
  <c r="U4829" i="30"/>
  <c r="T4829" i="30"/>
  <c r="S4829" i="30"/>
  <c r="R4829" i="30"/>
  <c r="Q4829" i="30"/>
  <c r="P4829" i="30"/>
  <c r="O4829" i="30"/>
  <c r="AA4828" i="30"/>
  <c r="Z4828" i="30"/>
  <c r="Y4828" i="30"/>
  <c r="X4828" i="30"/>
  <c r="V4828" i="30"/>
  <c r="U4828" i="30"/>
  <c r="T4828" i="30"/>
  <c r="S4828" i="30"/>
  <c r="R4828" i="30"/>
  <c r="Q4828" i="30"/>
  <c r="P4828" i="30"/>
  <c r="O4828" i="30"/>
  <c r="AA4827" i="30"/>
  <c r="Z4827" i="30"/>
  <c r="Y4827" i="30"/>
  <c r="X4827" i="30"/>
  <c r="V4827" i="30"/>
  <c r="U4827" i="30"/>
  <c r="T4827" i="30"/>
  <c r="S4827" i="30"/>
  <c r="R4827" i="30"/>
  <c r="Q4827" i="30"/>
  <c r="P4827" i="30"/>
  <c r="O4827" i="30"/>
  <c r="AA4826" i="30"/>
  <c r="Z4826" i="30"/>
  <c r="Y4826" i="30"/>
  <c r="X4826" i="30"/>
  <c r="V4826" i="30"/>
  <c r="U4826" i="30"/>
  <c r="T4826" i="30"/>
  <c r="S4826" i="30"/>
  <c r="R4826" i="30"/>
  <c r="Q4826" i="30"/>
  <c r="P4826" i="30"/>
  <c r="O4826" i="30"/>
  <c r="AA4825" i="30"/>
  <c r="Z4825" i="30"/>
  <c r="Y4825" i="30"/>
  <c r="X4825" i="30"/>
  <c r="V4825" i="30"/>
  <c r="U4825" i="30"/>
  <c r="T4825" i="30"/>
  <c r="S4825" i="30"/>
  <c r="R4825" i="30"/>
  <c r="Q4825" i="30"/>
  <c r="P4825" i="30"/>
  <c r="O4825" i="30"/>
  <c r="AA4824" i="30"/>
  <c r="Z4824" i="30"/>
  <c r="Y4824" i="30"/>
  <c r="X4824" i="30"/>
  <c r="V4824" i="30"/>
  <c r="U4824" i="30"/>
  <c r="T4824" i="30"/>
  <c r="S4824" i="30"/>
  <c r="R4824" i="30"/>
  <c r="Q4824" i="30"/>
  <c r="P4824" i="30"/>
  <c r="O4824" i="30"/>
  <c r="AA4823" i="30"/>
  <c r="Z4823" i="30"/>
  <c r="Y4823" i="30"/>
  <c r="X4823" i="30"/>
  <c r="V4823" i="30"/>
  <c r="U4823" i="30"/>
  <c r="T4823" i="30"/>
  <c r="S4823" i="30"/>
  <c r="R4823" i="30"/>
  <c r="Q4823" i="30"/>
  <c r="P4823" i="30"/>
  <c r="O4823" i="30"/>
  <c r="AA4822" i="30"/>
  <c r="Z4822" i="30"/>
  <c r="Y4822" i="30"/>
  <c r="X4822" i="30"/>
  <c r="V4822" i="30"/>
  <c r="U4822" i="30"/>
  <c r="T4822" i="30"/>
  <c r="S4822" i="30"/>
  <c r="R4822" i="30"/>
  <c r="Q4822" i="30"/>
  <c r="P4822" i="30"/>
  <c r="O4822" i="30"/>
  <c r="AA4821" i="30"/>
  <c r="Z4821" i="30"/>
  <c r="Y4821" i="30"/>
  <c r="X4821" i="30"/>
  <c r="V4821" i="30"/>
  <c r="U4821" i="30"/>
  <c r="T4821" i="30"/>
  <c r="S4821" i="30"/>
  <c r="R4821" i="30"/>
  <c r="Q4821" i="30"/>
  <c r="P4821" i="30"/>
  <c r="O4821" i="30"/>
  <c r="AA4820" i="30"/>
  <c r="Z4820" i="30"/>
  <c r="Y4820" i="30"/>
  <c r="X4820" i="30"/>
  <c r="V4820" i="30"/>
  <c r="U4820" i="30"/>
  <c r="T4820" i="30"/>
  <c r="S4820" i="30"/>
  <c r="R4820" i="30"/>
  <c r="Q4820" i="30"/>
  <c r="P4820" i="30"/>
  <c r="O4820" i="30"/>
  <c r="AA4819" i="30"/>
  <c r="Z4819" i="30"/>
  <c r="Y4819" i="30"/>
  <c r="X4819" i="30"/>
  <c r="V4819" i="30"/>
  <c r="U4819" i="30"/>
  <c r="T4819" i="30"/>
  <c r="S4819" i="30"/>
  <c r="R4819" i="30"/>
  <c r="Q4819" i="30"/>
  <c r="P4819" i="30"/>
  <c r="O4819" i="30"/>
  <c r="AA4818" i="30"/>
  <c r="Z4818" i="30"/>
  <c r="Y4818" i="30"/>
  <c r="X4818" i="30"/>
  <c r="V4818" i="30"/>
  <c r="U4818" i="30"/>
  <c r="T4818" i="30"/>
  <c r="S4818" i="30"/>
  <c r="R4818" i="30"/>
  <c r="Q4818" i="30"/>
  <c r="P4818" i="30"/>
  <c r="O4818" i="30"/>
  <c r="AA4817" i="30"/>
  <c r="Z4817" i="30"/>
  <c r="Y4817" i="30"/>
  <c r="X4817" i="30"/>
  <c r="V4817" i="30"/>
  <c r="U4817" i="30"/>
  <c r="T4817" i="30"/>
  <c r="S4817" i="30"/>
  <c r="R4817" i="30"/>
  <c r="Q4817" i="30"/>
  <c r="P4817" i="30"/>
  <c r="O4817" i="30"/>
  <c r="AA4816" i="30"/>
  <c r="Z4816" i="30"/>
  <c r="Y4816" i="30"/>
  <c r="X4816" i="30"/>
  <c r="V4816" i="30"/>
  <c r="U4816" i="30"/>
  <c r="T4816" i="30"/>
  <c r="S4816" i="30"/>
  <c r="R4816" i="30"/>
  <c r="Q4816" i="30"/>
  <c r="P4816" i="30"/>
  <c r="O4816" i="30"/>
  <c r="AA4815" i="30"/>
  <c r="Z4815" i="30"/>
  <c r="Y4815" i="30"/>
  <c r="X4815" i="30"/>
  <c r="V4815" i="30"/>
  <c r="U4815" i="30"/>
  <c r="T4815" i="30"/>
  <c r="S4815" i="30"/>
  <c r="R4815" i="30"/>
  <c r="Q4815" i="30"/>
  <c r="P4815" i="30"/>
  <c r="O4815" i="30"/>
  <c r="AA4814" i="30"/>
  <c r="Z4814" i="30"/>
  <c r="Y4814" i="30"/>
  <c r="X4814" i="30"/>
  <c r="V4814" i="30"/>
  <c r="U4814" i="30"/>
  <c r="T4814" i="30"/>
  <c r="S4814" i="30"/>
  <c r="R4814" i="30"/>
  <c r="Q4814" i="30"/>
  <c r="P4814" i="30"/>
  <c r="O4814" i="30"/>
  <c r="AA4813" i="30"/>
  <c r="Z4813" i="30"/>
  <c r="Y4813" i="30"/>
  <c r="X4813" i="30"/>
  <c r="V4813" i="30"/>
  <c r="U4813" i="30"/>
  <c r="T4813" i="30"/>
  <c r="S4813" i="30"/>
  <c r="R4813" i="30"/>
  <c r="Q4813" i="30"/>
  <c r="P4813" i="30"/>
  <c r="O4813" i="30"/>
  <c r="AA4812" i="30"/>
  <c r="Z4812" i="30"/>
  <c r="Y4812" i="30"/>
  <c r="X4812" i="30"/>
  <c r="V4812" i="30"/>
  <c r="U4812" i="30"/>
  <c r="T4812" i="30"/>
  <c r="S4812" i="30"/>
  <c r="R4812" i="30"/>
  <c r="Q4812" i="30"/>
  <c r="P4812" i="30"/>
  <c r="O4812" i="30"/>
  <c r="AA4811" i="30"/>
  <c r="Z4811" i="30"/>
  <c r="Y4811" i="30"/>
  <c r="X4811" i="30"/>
  <c r="V4811" i="30"/>
  <c r="U4811" i="30"/>
  <c r="T4811" i="30"/>
  <c r="S4811" i="30"/>
  <c r="R4811" i="30"/>
  <c r="Q4811" i="30"/>
  <c r="P4811" i="30"/>
  <c r="O4811" i="30"/>
  <c r="AA4810" i="30"/>
  <c r="Z4810" i="30"/>
  <c r="Y4810" i="30"/>
  <c r="X4810" i="30"/>
  <c r="V4810" i="30"/>
  <c r="U4810" i="30"/>
  <c r="T4810" i="30"/>
  <c r="S4810" i="30"/>
  <c r="R4810" i="30"/>
  <c r="Q4810" i="30"/>
  <c r="P4810" i="30"/>
  <c r="O4810" i="30"/>
  <c r="AA4809" i="30"/>
  <c r="Z4809" i="30"/>
  <c r="Y4809" i="30"/>
  <c r="X4809" i="30"/>
  <c r="V4809" i="30"/>
  <c r="U4809" i="30"/>
  <c r="T4809" i="30"/>
  <c r="S4809" i="30"/>
  <c r="R4809" i="30"/>
  <c r="Q4809" i="30"/>
  <c r="P4809" i="30"/>
  <c r="O4809" i="30"/>
  <c r="AA4808" i="30"/>
  <c r="Z4808" i="30"/>
  <c r="Y4808" i="30"/>
  <c r="X4808" i="30"/>
  <c r="V4808" i="30"/>
  <c r="U4808" i="30"/>
  <c r="T4808" i="30"/>
  <c r="S4808" i="30"/>
  <c r="R4808" i="30"/>
  <c r="Q4808" i="30"/>
  <c r="P4808" i="30"/>
  <c r="O4808" i="30"/>
  <c r="AA4807" i="30"/>
  <c r="Z4807" i="30"/>
  <c r="Y4807" i="30"/>
  <c r="X4807" i="30"/>
  <c r="V4807" i="30"/>
  <c r="U4807" i="30"/>
  <c r="T4807" i="30"/>
  <c r="S4807" i="30"/>
  <c r="R4807" i="30"/>
  <c r="Q4807" i="30"/>
  <c r="P4807" i="30"/>
  <c r="O4807" i="30"/>
  <c r="AA4806" i="30"/>
  <c r="Z4806" i="30"/>
  <c r="Y4806" i="30"/>
  <c r="X4806" i="30"/>
  <c r="V4806" i="30"/>
  <c r="U4806" i="30"/>
  <c r="T4806" i="30"/>
  <c r="S4806" i="30"/>
  <c r="R4806" i="30"/>
  <c r="Q4806" i="30"/>
  <c r="P4806" i="30"/>
  <c r="O4806" i="30"/>
  <c r="AA4805" i="30"/>
  <c r="Z4805" i="30"/>
  <c r="Y4805" i="30"/>
  <c r="X4805" i="30"/>
  <c r="V4805" i="30"/>
  <c r="U4805" i="30"/>
  <c r="T4805" i="30"/>
  <c r="S4805" i="30"/>
  <c r="R4805" i="30"/>
  <c r="Q4805" i="30"/>
  <c r="P4805" i="30"/>
  <c r="O4805" i="30"/>
  <c r="AA4804" i="30"/>
  <c r="Z4804" i="30"/>
  <c r="Y4804" i="30"/>
  <c r="X4804" i="30"/>
  <c r="V4804" i="30"/>
  <c r="U4804" i="30"/>
  <c r="T4804" i="30"/>
  <c r="S4804" i="30"/>
  <c r="R4804" i="30"/>
  <c r="Q4804" i="30"/>
  <c r="P4804" i="30"/>
  <c r="O4804" i="30"/>
  <c r="AA4803" i="30"/>
  <c r="Z4803" i="30"/>
  <c r="Y4803" i="30"/>
  <c r="X4803" i="30"/>
  <c r="V4803" i="30"/>
  <c r="U4803" i="30"/>
  <c r="T4803" i="30"/>
  <c r="S4803" i="30"/>
  <c r="R4803" i="30"/>
  <c r="Q4803" i="30"/>
  <c r="P4803" i="30"/>
  <c r="O4803" i="30"/>
  <c r="AA4802" i="30"/>
  <c r="Z4802" i="30"/>
  <c r="Y4802" i="30"/>
  <c r="X4802" i="30"/>
  <c r="V4802" i="30"/>
  <c r="U4802" i="30"/>
  <c r="T4802" i="30"/>
  <c r="S4802" i="30"/>
  <c r="R4802" i="30"/>
  <c r="Q4802" i="30"/>
  <c r="P4802" i="30"/>
  <c r="O4802" i="30"/>
  <c r="AA4801" i="30"/>
  <c r="Z4801" i="30"/>
  <c r="Y4801" i="30"/>
  <c r="X4801" i="30"/>
  <c r="V4801" i="30"/>
  <c r="U4801" i="30"/>
  <c r="T4801" i="30"/>
  <c r="S4801" i="30"/>
  <c r="R4801" i="30"/>
  <c r="Q4801" i="30"/>
  <c r="P4801" i="30"/>
  <c r="O4801" i="30"/>
  <c r="AA4800" i="30"/>
  <c r="Z4800" i="30"/>
  <c r="Y4800" i="30"/>
  <c r="X4800" i="30"/>
  <c r="V4800" i="30"/>
  <c r="U4800" i="30"/>
  <c r="T4800" i="30"/>
  <c r="S4800" i="30"/>
  <c r="R4800" i="30"/>
  <c r="Q4800" i="30"/>
  <c r="P4800" i="30"/>
  <c r="O4800" i="30"/>
  <c r="AA4799" i="30"/>
  <c r="Z4799" i="30"/>
  <c r="Y4799" i="30"/>
  <c r="X4799" i="30"/>
  <c r="V4799" i="30"/>
  <c r="U4799" i="30"/>
  <c r="T4799" i="30"/>
  <c r="S4799" i="30"/>
  <c r="R4799" i="30"/>
  <c r="Q4799" i="30"/>
  <c r="P4799" i="30"/>
  <c r="O4799" i="30"/>
  <c r="AA4798" i="30"/>
  <c r="Z4798" i="30"/>
  <c r="Y4798" i="30"/>
  <c r="X4798" i="30"/>
  <c r="V4798" i="30"/>
  <c r="U4798" i="30"/>
  <c r="T4798" i="30"/>
  <c r="S4798" i="30"/>
  <c r="R4798" i="30"/>
  <c r="Q4798" i="30"/>
  <c r="P4798" i="30"/>
  <c r="O4798" i="30"/>
  <c r="AA4797" i="30"/>
  <c r="Z4797" i="30"/>
  <c r="Y4797" i="30"/>
  <c r="X4797" i="30"/>
  <c r="V4797" i="30"/>
  <c r="U4797" i="30"/>
  <c r="T4797" i="30"/>
  <c r="S4797" i="30"/>
  <c r="R4797" i="30"/>
  <c r="Q4797" i="30"/>
  <c r="P4797" i="30"/>
  <c r="O4797" i="30"/>
  <c r="AA4796" i="30"/>
  <c r="Z4796" i="30"/>
  <c r="Y4796" i="30"/>
  <c r="X4796" i="30"/>
  <c r="V4796" i="30"/>
  <c r="U4796" i="30"/>
  <c r="T4796" i="30"/>
  <c r="S4796" i="30"/>
  <c r="R4796" i="30"/>
  <c r="Q4796" i="30"/>
  <c r="P4796" i="30"/>
  <c r="O4796" i="30"/>
  <c r="AA4795" i="30"/>
  <c r="Z4795" i="30"/>
  <c r="Y4795" i="30"/>
  <c r="X4795" i="30"/>
  <c r="V4795" i="30"/>
  <c r="U4795" i="30"/>
  <c r="T4795" i="30"/>
  <c r="S4795" i="30"/>
  <c r="R4795" i="30"/>
  <c r="Q4795" i="30"/>
  <c r="P4795" i="30"/>
  <c r="O4795" i="30"/>
  <c r="AA4794" i="30"/>
  <c r="Z4794" i="30"/>
  <c r="Y4794" i="30"/>
  <c r="X4794" i="30"/>
  <c r="V4794" i="30"/>
  <c r="U4794" i="30"/>
  <c r="T4794" i="30"/>
  <c r="S4794" i="30"/>
  <c r="R4794" i="30"/>
  <c r="Q4794" i="30"/>
  <c r="P4794" i="30"/>
  <c r="O4794" i="30"/>
  <c r="AA4793" i="30"/>
  <c r="Z4793" i="30"/>
  <c r="Y4793" i="30"/>
  <c r="X4793" i="30"/>
  <c r="V4793" i="30"/>
  <c r="U4793" i="30"/>
  <c r="T4793" i="30"/>
  <c r="S4793" i="30"/>
  <c r="R4793" i="30"/>
  <c r="Q4793" i="30"/>
  <c r="P4793" i="30"/>
  <c r="O4793" i="30"/>
  <c r="AA4792" i="30"/>
  <c r="Z4792" i="30"/>
  <c r="Y4792" i="30"/>
  <c r="X4792" i="30"/>
  <c r="V4792" i="30"/>
  <c r="U4792" i="30"/>
  <c r="T4792" i="30"/>
  <c r="S4792" i="30"/>
  <c r="R4792" i="30"/>
  <c r="Q4792" i="30"/>
  <c r="P4792" i="30"/>
  <c r="O4792" i="30"/>
  <c r="AA4791" i="30"/>
  <c r="Z4791" i="30"/>
  <c r="Y4791" i="30"/>
  <c r="X4791" i="30"/>
  <c r="V4791" i="30"/>
  <c r="U4791" i="30"/>
  <c r="T4791" i="30"/>
  <c r="S4791" i="30"/>
  <c r="R4791" i="30"/>
  <c r="Q4791" i="30"/>
  <c r="P4791" i="30"/>
  <c r="O4791" i="30"/>
  <c r="AA4790" i="30"/>
  <c r="Z4790" i="30"/>
  <c r="Y4790" i="30"/>
  <c r="X4790" i="30"/>
  <c r="V4790" i="30"/>
  <c r="U4790" i="30"/>
  <c r="T4790" i="30"/>
  <c r="S4790" i="30"/>
  <c r="R4790" i="30"/>
  <c r="Q4790" i="30"/>
  <c r="P4790" i="30"/>
  <c r="O4790" i="30"/>
  <c r="AA4789" i="30"/>
  <c r="Z4789" i="30"/>
  <c r="Y4789" i="30"/>
  <c r="X4789" i="30"/>
  <c r="V4789" i="30"/>
  <c r="U4789" i="30"/>
  <c r="T4789" i="30"/>
  <c r="S4789" i="30"/>
  <c r="R4789" i="30"/>
  <c r="Q4789" i="30"/>
  <c r="P4789" i="30"/>
  <c r="O4789" i="30"/>
  <c r="AA4788" i="30"/>
  <c r="Z4788" i="30"/>
  <c r="Y4788" i="30"/>
  <c r="X4788" i="30"/>
  <c r="V4788" i="30"/>
  <c r="U4788" i="30"/>
  <c r="T4788" i="30"/>
  <c r="S4788" i="30"/>
  <c r="R4788" i="30"/>
  <c r="Q4788" i="30"/>
  <c r="P4788" i="30"/>
  <c r="O4788" i="30"/>
  <c r="AA4787" i="30"/>
  <c r="Z4787" i="30"/>
  <c r="Y4787" i="30"/>
  <c r="X4787" i="30"/>
  <c r="V4787" i="30"/>
  <c r="U4787" i="30"/>
  <c r="T4787" i="30"/>
  <c r="S4787" i="30"/>
  <c r="R4787" i="30"/>
  <c r="Q4787" i="30"/>
  <c r="P4787" i="30"/>
  <c r="O4787" i="30"/>
  <c r="AA4786" i="30"/>
  <c r="Z4786" i="30"/>
  <c r="Y4786" i="30"/>
  <c r="X4786" i="30"/>
  <c r="V4786" i="30"/>
  <c r="U4786" i="30"/>
  <c r="T4786" i="30"/>
  <c r="S4786" i="30"/>
  <c r="R4786" i="30"/>
  <c r="Q4786" i="30"/>
  <c r="P4786" i="30"/>
  <c r="O4786" i="30"/>
  <c r="AA4785" i="30"/>
  <c r="Z4785" i="30"/>
  <c r="Y4785" i="30"/>
  <c r="X4785" i="30"/>
  <c r="V4785" i="30"/>
  <c r="U4785" i="30"/>
  <c r="T4785" i="30"/>
  <c r="S4785" i="30"/>
  <c r="R4785" i="30"/>
  <c r="Q4785" i="30"/>
  <c r="P4785" i="30"/>
  <c r="O4785" i="30"/>
  <c r="AA4784" i="30"/>
  <c r="Z4784" i="30"/>
  <c r="Y4784" i="30"/>
  <c r="X4784" i="30"/>
  <c r="V4784" i="30"/>
  <c r="U4784" i="30"/>
  <c r="T4784" i="30"/>
  <c r="S4784" i="30"/>
  <c r="R4784" i="30"/>
  <c r="Q4784" i="30"/>
  <c r="P4784" i="30"/>
  <c r="O4784" i="30"/>
  <c r="AA4783" i="30"/>
  <c r="Z4783" i="30"/>
  <c r="Y4783" i="30"/>
  <c r="X4783" i="30"/>
  <c r="V4783" i="30"/>
  <c r="U4783" i="30"/>
  <c r="T4783" i="30"/>
  <c r="S4783" i="30"/>
  <c r="R4783" i="30"/>
  <c r="Q4783" i="30"/>
  <c r="P4783" i="30"/>
  <c r="O4783" i="30"/>
  <c r="AA4782" i="30"/>
  <c r="Z4782" i="30"/>
  <c r="Y4782" i="30"/>
  <c r="X4782" i="30"/>
  <c r="V4782" i="30"/>
  <c r="U4782" i="30"/>
  <c r="T4782" i="30"/>
  <c r="S4782" i="30"/>
  <c r="R4782" i="30"/>
  <c r="Q4782" i="30"/>
  <c r="P4782" i="30"/>
  <c r="O4782" i="30"/>
  <c r="AA4781" i="30"/>
  <c r="Z4781" i="30"/>
  <c r="Y4781" i="30"/>
  <c r="X4781" i="30"/>
  <c r="V4781" i="30"/>
  <c r="U4781" i="30"/>
  <c r="T4781" i="30"/>
  <c r="S4781" i="30"/>
  <c r="R4781" i="30"/>
  <c r="Q4781" i="30"/>
  <c r="P4781" i="30"/>
  <c r="O4781" i="30"/>
  <c r="AA4780" i="30"/>
  <c r="Z4780" i="30"/>
  <c r="Y4780" i="30"/>
  <c r="X4780" i="30"/>
  <c r="V4780" i="30"/>
  <c r="U4780" i="30"/>
  <c r="T4780" i="30"/>
  <c r="S4780" i="30"/>
  <c r="R4780" i="30"/>
  <c r="Q4780" i="30"/>
  <c r="P4780" i="30"/>
  <c r="O4780" i="30"/>
  <c r="AA4779" i="30"/>
  <c r="Z4779" i="30"/>
  <c r="Y4779" i="30"/>
  <c r="X4779" i="30"/>
  <c r="V4779" i="30"/>
  <c r="U4779" i="30"/>
  <c r="T4779" i="30"/>
  <c r="S4779" i="30"/>
  <c r="R4779" i="30"/>
  <c r="Q4779" i="30"/>
  <c r="P4779" i="30"/>
  <c r="O4779" i="30"/>
  <c r="AA4778" i="30"/>
  <c r="Z4778" i="30"/>
  <c r="Y4778" i="30"/>
  <c r="X4778" i="30"/>
  <c r="V4778" i="30"/>
  <c r="U4778" i="30"/>
  <c r="T4778" i="30"/>
  <c r="S4778" i="30"/>
  <c r="R4778" i="30"/>
  <c r="Q4778" i="30"/>
  <c r="P4778" i="30"/>
  <c r="O4778" i="30"/>
  <c r="AA4777" i="30"/>
  <c r="Z4777" i="30"/>
  <c r="Y4777" i="30"/>
  <c r="X4777" i="30"/>
  <c r="V4777" i="30"/>
  <c r="U4777" i="30"/>
  <c r="T4777" i="30"/>
  <c r="S4777" i="30"/>
  <c r="R4777" i="30"/>
  <c r="Q4777" i="30"/>
  <c r="P4777" i="30"/>
  <c r="O4777" i="30"/>
  <c r="AA4776" i="30"/>
  <c r="Z4776" i="30"/>
  <c r="Y4776" i="30"/>
  <c r="X4776" i="30"/>
  <c r="V4776" i="30"/>
  <c r="U4776" i="30"/>
  <c r="T4776" i="30"/>
  <c r="S4776" i="30"/>
  <c r="R4776" i="30"/>
  <c r="Q4776" i="30"/>
  <c r="P4776" i="30"/>
  <c r="O4776" i="30"/>
  <c r="AA4775" i="30"/>
  <c r="Z4775" i="30"/>
  <c r="Y4775" i="30"/>
  <c r="X4775" i="30"/>
  <c r="V4775" i="30"/>
  <c r="U4775" i="30"/>
  <c r="T4775" i="30"/>
  <c r="S4775" i="30"/>
  <c r="R4775" i="30"/>
  <c r="Q4775" i="30"/>
  <c r="P4775" i="30"/>
  <c r="O4775" i="30"/>
  <c r="AA4774" i="30"/>
  <c r="Z4774" i="30"/>
  <c r="Y4774" i="30"/>
  <c r="X4774" i="30"/>
  <c r="V4774" i="30"/>
  <c r="U4774" i="30"/>
  <c r="T4774" i="30"/>
  <c r="S4774" i="30"/>
  <c r="R4774" i="30"/>
  <c r="Q4774" i="30"/>
  <c r="P4774" i="30"/>
  <c r="O4774" i="30"/>
  <c r="AA4773" i="30"/>
  <c r="Z4773" i="30"/>
  <c r="Y4773" i="30"/>
  <c r="X4773" i="30"/>
  <c r="V4773" i="30"/>
  <c r="U4773" i="30"/>
  <c r="T4773" i="30"/>
  <c r="S4773" i="30"/>
  <c r="R4773" i="30"/>
  <c r="Q4773" i="30"/>
  <c r="P4773" i="30"/>
  <c r="O4773" i="30"/>
  <c r="AA4772" i="30"/>
  <c r="Z4772" i="30"/>
  <c r="Y4772" i="30"/>
  <c r="X4772" i="30"/>
  <c r="V4772" i="30"/>
  <c r="U4772" i="30"/>
  <c r="T4772" i="30"/>
  <c r="S4772" i="30"/>
  <c r="R4772" i="30"/>
  <c r="Q4772" i="30"/>
  <c r="P4772" i="30"/>
  <c r="O4772" i="30"/>
  <c r="AA4771" i="30"/>
  <c r="Z4771" i="30"/>
  <c r="Y4771" i="30"/>
  <c r="X4771" i="30"/>
  <c r="V4771" i="30"/>
  <c r="U4771" i="30"/>
  <c r="T4771" i="30"/>
  <c r="S4771" i="30"/>
  <c r="R4771" i="30"/>
  <c r="Q4771" i="30"/>
  <c r="P4771" i="30"/>
  <c r="O4771" i="30"/>
  <c r="AA4770" i="30"/>
  <c r="Z4770" i="30"/>
  <c r="Y4770" i="30"/>
  <c r="X4770" i="30"/>
  <c r="V4770" i="30"/>
  <c r="U4770" i="30"/>
  <c r="T4770" i="30"/>
  <c r="S4770" i="30"/>
  <c r="R4770" i="30"/>
  <c r="Q4770" i="30"/>
  <c r="P4770" i="30"/>
  <c r="O4770" i="30"/>
  <c r="AA4769" i="30"/>
  <c r="Z4769" i="30"/>
  <c r="Y4769" i="30"/>
  <c r="X4769" i="30"/>
  <c r="V4769" i="30"/>
  <c r="U4769" i="30"/>
  <c r="T4769" i="30"/>
  <c r="S4769" i="30"/>
  <c r="R4769" i="30"/>
  <c r="Q4769" i="30"/>
  <c r="P4769" i="30"/>
  <c r="O4769" i="30"/>
  <c r="AA4768" i="30"/>
  <c r="Z4768" i="30"/>
  <c r="Y4768" i="30"/>
  <c r="X4768" i="30"/>
  <c r="V4768" i="30"/>
  <c r="U4768" i="30"/>
  <c r="T4768" i="30"/>
  <c r="S4768" i="30"/>
  <c r="R4768" i="30"/>
  <c r="Q4768" i="30"/>
  <c r="P4768" i="30"/>
  <c r="O4768" i="30"/>
  <c r="AA4767" i="30"/>
  <c r="Z4767" i="30"/>
  <c r="Y4767" i="30"/>
  <c r="X4767" i="30"/>
  <c r="V4767" i="30"/>
  <c r="U4767" i="30"/>
  <c r="T4767" i="30"/>
  <c r="S4767" i="30"/>
  <c r="R4767" i="30"/>
  <c r="Q4767" i="30"/>
  <c r="P4767" i="30"/>
  <c r="O4767" i="30"/>
  <c r="AA4766" i="30"/>
  <c r="Z4766" i="30"/>
  <c r="Y4766" i="30"/>
  <c r="X4766" i="30"/>
  <c r="V4766" i="30"/>
  <c r="U4766" i="30"/>
  <c r="T4766" i="30"/>
  <c r="S4766" i="30"/>
  <c r="R4766" i="30"/>
  <c r="Q4766" i="30"/>
  <c r="P4766" i="30"/>
  <c r="O4766" i="30"/>
  <c r="AA4765" i="30"/>
  <c r="Z4765" i="30"/>
  <c r="Y4765" i="30"/>
  <c r="X4765" i="30"/>
  <c r="V4765" i="30"/>
  <c r="U4765" i="30"/>
  <c r="T4765" i="30"/>
  <c r="S4765" i="30"/>
  <c r="R4765" i="30"/>
  <c r="Q4765" i="30"/>
  <c r="P4765" i="30"/>
  <c r="O4765" i="30"/>
  <c r="AA4764" i="30"/>
  <c r="Z4764" i="30"/>
  <c r="Y4764" i="30"/>
  <c r="X4764" i="30"/>
  <c r="V4764" i="30"/>
  <c r="U4764" i="30"/>
  <c r="T4764" i="30"/>
  <c r="S4764" i="30"/>
  <c r="R4764" i="30"/>
  <c r="Q4764" i="30"/>
  <c r="P4764" i="30"/>
  <c r="O4764" i="30"/>
  <c r="AA4763" i="30"/>
  <c r="Z4763" i="30"/>
  <c r="Y4763" i="30"/>
  <c r="X4763" i="30"/>
  <c r="V4763" i="30"/>
  <c r="U4763" i="30"/>
  <c r="T4763" i="30"/>
  <c r="S4763" i="30"/>
  <c r="R4763" i="30"/>
  <c r="Q4763" i="30"/>
  <c r="P4763" i="30"/>
  <c r="O4763" i="30"/>
  <c r="AA4762" i="30"/>
  <c r="Z4762" i="30"/>
  <c r="Y4762" i="30"/>
  <c r="X4762" i="30"/>
  <c r="V4762" i="30"/>
  <c r="U4762" i="30"/>
  <c r="T4762" i="30"/>
  <c r="S4762" i="30"/>
  <c r="R4762" i="30"/>
  <c r="Q4762" i="30"/>
  <c r="P4762" i="30"/>
  <c r="O4762" i="30"/>
  <c r="AA4761" i="30"/>
  <c r="Z4761" i="30"/>
  <c r="Y4761" i="30"/>
  <c r="X4761" i="30"/>
  <c r="V4761" i="30"/>
  <c r="U4761" i="30"/>
  <c r="T4761" i="30"/>
  <c r="S4761" i="30"/>
  <c r="R4761" i="30"/>
  <c r="Q4761" i="30"/>
  <c r="P4761" i="30"/>
  <c r="O4761" i="30"/>
  <c r="AA4760" i="30"/>
  <c r="Z4760" i="30"/>
  <c r="Y4760" i="30"/>
  <c r="X4760" i="30"/>
  <c r="V4760" i="30"/>
  <c r="U4760" i="30"/>
  <c r="T4760" i="30"/>
  <c r="S4760" i="30"/>
  <c r="R4760" i="30"/>
  <c r="Q4760" i="30"/>
  <c r="P4760" i="30"/>
  <c r="O4760" i="30"/>
  <c r="AA4759" i="30"/>
  <c r="Z4759" i="30"/>
  <c r="Y4759" i="30"/>
  <c r="X4759" i="30"/>
  <c r="V4759" i="30"/>
  <c r="U4759" i="30"/>
  <c r="T4759" i="30"/>
  <c r="S4759" i="30"/>
  <c r="R4759" i="30"/>
  <c r="Q4759" i="30"/>
  <c r="P4759" i="30"/>
  <c r="O4759" i="30"/>
  <c r="AA4758" i="30"/>
  <c r="Z4758" i="30"/>
  <c r="Y4758" i="30"/>
  <c r="X4758" i="30"/>
  <c r="V4758" i="30"/>
  <c r="U4758" i="30"/>
  <c r="T4758" i="30"/>
  <c r="S4758" i="30"/>
  <c r="R4758" i="30"/>
  <c r="Q4758" i="30"/>
  <c r="P4758" i="30"/>
  <c r="O4758" i="30"/>
  <c r="AA4757" i="30"/>
  <c r="Z4757" i="30"/>
  <c r="Y4757" i="30"/>
  <c r="X4757" i="30"/>
  <c r="V4757" i="30"/>
  <c r="U4757" i="30"/>
  <c r="T4757" i="30"/>
  <c r="S4757" i="30"/>
  <c r="R4757" i="30"/>
  <c r="Q4757" i="30"/>
  <c r="P4757" i="30"/>
  <c r="O4757" i="30"/>
  <c r="AA4756" i="30"/>
  <c r="Z4756" i="30"/>
  <c r="Y4756" i="30"/>
  <c r="X4756" i="30"/>
  <c r="V4756" i="30"/>
  <c r="U4756" i="30"/>
  <c r="T4756" i="30"/>
  <c r="S4756" i="30"/>
  <c r="R4756" i="30"/>
  <c r="Q4756" i="30"/>
  <c r="P4756" i="30"/>
  <c r="O4756" i="30"/>
  <c r="AA4755" i="30"/>
  <c r="Z4755" i="30"/>
  <c r="Y4755" i="30"/>
  <c r="X4755" i="30"/>
  <c r="V4755" i="30"/>
  <c r="U4755" i="30"/>
  <c r="T4755" i="30"/>
  <c r="S4755" i="30"/>
  <c r="R4755" i="30"/>
  <c r="Q4755" i="30"/>
  <c r="P4755" i="30"/>
  <c r="O4755" i="30"/>
  <c r="AA4754" i="30"/>
  <c r="Z4754" i="30"/>
  <c r="Y4754" i="30"/>
  <c r="X4754" i="30"/>
  <c r="V4754" i="30"/>
  <c r="U4754" i="30"/>
  <c r="T4754" i="30"/>
  <c r="S4754" i="30"/>
  <c r="R4754" i="30"/>
  <c r="Q4754" i="30"/>
  <c r="P4754" i="30"/>
  <c r="O4754" i="30"/>
  <c r="AA4753" i="30"/>
  <c r="Z4753" i="30"/>
  <c r="Y4753" i="30"/>
  <c r="X4753" i="30"/>
  <c r="V4753" i="30"/>
  <c r="U4753" i="30"/>
  <c r="T4753" i="30"/>
  <c r="S4753" i="30"/>
  <c r="R4753" i="30"/>
  <c r="Q4753" i="30"/>
  <c r="P4753" i="30"/>
  <c r="O4753" i="30"/>
  <c r="AA4752" i="30"/>
  <c r="Z4752" i="30"/>
  <c r="Y4752" i="30"/>
  <c r="X4752" i="30"/>
  <c r="V4752" i="30"/>
  <c r="U4752" i="30"/>
  <c r="T4752" i="30"/>
  <c r="S4752" i="30"/>
  <c r="R4752" i="30"/>
  <c r="Q4752" i="30"/>
  <c r="P4752" i="30"/>
  <c r="O4752" i="30"/>
  <c r="AA4751" i="30"/>
  <c r="Z4751" i="30"/>
  <c r="Y4751" i="30"/>
  <c r="X4751" i="30"/>
  <c r="V4751" i="30"/>
  <c r="U4751" i="30"/>
  <c r="T4751" i="30"/>
  <c r="S4751" i="30"/>
  <c r="R4751" i="30"/>
  <c r="Q4751" i="30"/>
  <c r="P4751" i="30"/>
  <c r="O4751" i="30"/>
  <c r="AA4750" i="30"/>
  <c r="Z4750" i="30"/>
  <c r="Y4750" i="30"/>
  <c r="X4750" i="30"/>
  <c r="V4750" i="30"/>
  <c r="U4750" i="30"/>
  <c r="T4750" i="30"/>
  <c r="S4750" i="30"/>
  <c r="R4750" i="30"/>
  <c r="Q4750" i="30"/>
  <c r="P4750" i="30"/>
  <c r="O4750" i="30"/>
  <c r="AA4749" i="30"/>
  <c r="Z4749" i="30"/>
  <c r="Y4749" i="30"/>
  <c r="X4749" i="30"/>
  <c r="V4749" i="30"/>
  <c r="U4749" i="30"/>
  <c r="T4749" i="30"/>
  <c r="S4749" i="30"/>
  <c r="R4749" i="30"/>
  <c r="Q4749" i="30"/>
  <c r="P4749" i="30"/>
  <c r="O4749" i="30"/>
  <c r="AA4748" i="30"/>
  <c r="Z4748" i="30"/>
  <c r="Y4748" i="30"/>
  <c r="X4748" i="30"/>
  <c r="V4748" i="30"/>
  <c r="U4748" i="30"/>
  <c r="T4748" i="30"/>
  <c r="S4748" i="30"/>
  <c r="R4748" i="30"/>
  <c r="Q4748" i="30"/>
  <c r="P4748" i="30"/>
  <c r="O4748" i="30"/>
  <c r="AA4747" i="30"/>
  <c r="Z4747" i="30"/>
  <c r="Y4747" i="30"/>
  <c r="X4747" i="30"/>
  <c r="V4747" i="30"/>
  <c r="U4747" i="30"/>
  <c r="T4747" i="30"/>
  <c r="S4747" i="30"/>
  <c r="R4747" i="30"/>
  <c r="Q4747" i="30"/>
  <c r="P4747" i="30"/>
  <c r="O4747" i="30"/>
  <c r="AA4746" i="30"/>
  <c r="Z4746" i="30"/>
  <c r="Y4746" i="30"/>
  <c r="X4746" i="30"/>
  <c r="V4746" i="30"/>
  <c r="U4746" i="30"/>
  <c r="T4746" i="30"/>
  <c r="S4746" i="30"/>
  <c r="R4746" i="30"/>
  <c r="Q4746" i="30"/>
  <c r="P4746" i="30"/>
  <c r="O4746" i="30"/>
  <c r="AA4745" i="30"/>
  <c r="Z4745" i="30"/>
  <c r="Y4745" i="30"/>
  <c r="X4745" i="30"/>
  <c r="V4745" i="30"/>
  <c r="U4745" i="30"/>
  <c r="T4745" i="30"/>
  <c r="S4745" i="30"/>
  <c r="R4745" i="30"/>
  <c r="Q4745" i="30"/>
  <c r="P4745" i="30"/>
  <c r="O4745" i="30"/>
  <c r="AA4744" i="30"/>
  <c r="Z4744" i="30"/>
  <c r="Y4744" i="30"/>
  <c r="X4744" i="30"/>
  <c r="V4744" i="30"/>
  <c r="U4744" i="30"/>
  <c r="T4744" i="30"/>
  <c r="S4744" i="30"/>
  <c r="R4744" i="30"/>
  <c r="Q4744" i="30"/>
  <c r="P4744" i="30"/>
  <c r="O4744" i="30"/>
  <c r="AA4743" i="30"/>
  <c r="Z4743" i="30"/>
  <c r="Y4743" i="30"/>
  <c r="X4743" i="30"/>
  <c r="V4743" i="30"/>
  <c r="U4743" i="30"/>
  <c r="T4743" i="30"/>
  <c r="S4743" i="30"/>
  <c r="R4743" i="30"/>
  <c r="Q4743" i="30"/>
  <c r="P4743" i="30"/>
  <c r="O4743" i="30"/>
  <c r="AA4742" i="30"/>
  <c r="Z4742" i="30"/>
  <c r="Y4742" i="30"/>
  <c r="X4742" i="30"/>
  <c r="V4742" i="30"/>
  <c r="U4742" i="30"/>
  <c r="T4742" i="30"/>
  <c r="S4742" i="30"/>
  <c r="R4742" i="30"/>
  <c r="Q4742" i="30"/>
  <c r="P4742" i="30"/>
  <c r="O4742" i="30"/>
  <c r="AA4741" i="30"/>
  <c r="Z4741" i="30"/>
  <c r="Y4741" i="30"/>
  <c r="X4741" i="30"/>
  <c r="V4741" i="30"/>
  <c r="U4741" i="30"/>
  <c r="T4741" i="30"/>
  <c r="S4741" i="30"/>
  <c r="R4741" i="30"/>
  <c r="Q4741" i="30"/>
  <c r="P4741" i="30"/>
  <c r="O4741" i="30"/>
  <c r="AA4740" i="30"/>
  <c r="Z4740" i="30"/>
  <c r="Y4740" i="30"/>
  <c r="X4740" i="30"/>
  <c r="V4740" i="30"/>
  <c r="U4740" i="30"/>
  <c r="T4740" i="30"/>
  <c r="S4740" i="30"/>
  <c r="R4740" i="30"/>
  <c r="Q4740" i="30"/>
  <c r="P4740" i="30"/>
  <c r="O4740" i="30"/>
  <c r="AA4739" i="30"/>
  <c r="Z4739" i="30"/>
  <c r="Y4739" i="30"/>
  <c r="X4739" i="30"/>
  <c r="V4739" i="30"/>
  <c r="U4739" i="30"/>
  <c r="T4739" i="30"/>
  <c r="S4739" i="30"/>
  <c r="R4739" i="30"/>
  <c r="Q4739" i="30"/>
  <c r="P4739" i="30"/>
  <c r="O4739" i="30"/>
  <c r="AA4738" i="30"/>
  <c r="Z4738" i="30"/>
  <c r="Y4738" i="30"/>
  <c r="X4738" i="30"/>
  <c r="V4738" i="30"/>
  <c r="U4738" i="30"/>
  <c r="T4738" i="30"/>
  <c r="S4738" i="30"/>
  <c r="R4738" i="30"/>
  <c r="Q4738" i="30"/>
  <c r="P4738" i="30"/>
  <c r="O4738" i="30"/>
  <c r="AA4737" i="30"/>
  <c r="Z4737" i="30"/>
  <c r="Y4737" i="30"/>
  <c r="X4737" i="30"/>
  <c r="V4737" i="30"/>
  <c r="U4737" i="30"/>
  <c r="T4737" i="30"/>
  <c r="S4737" i="30"/>
  <c r="R4737" i="30"/>
  <c r="Q4737" i="30"/>
  <c r="P4737" i="30"/>
  <c r="O4737" i="30"/>
  <c r="AA4736" i="30"/>
  <c r="Z4736" i="30"/>
  <c r="Y4736" i="30"/>
  <c r="X4736" i="30"/>
  <c r="V4736" i="30"/>
  <c r="U4736" i="30"/>
  <c r="T4736" i="30"/>
  <c r="S4736" i="30"/>
  <c r="R4736" i="30"/>
  <c r="Q4736" i="30"/>
  <c r="P4736" i="30"/>
  <c r="O4736" i="30"/>
  <c r="AA4735" i="30"/>
  <c r="Z4735" i="30"/>
  <c r="Y4735" i="30"/>
  <c r="X4735" i="30"/>
  <c r="V4735" i="30"/>
  <c r="U4735" i="30"/>
  <c r="T4735" i="30"/>
  <c r="S4735" i="30"/>
  <c r="R4735" i="30"/>
  <c r="Q4735" i="30"/>
  <c r="P4735" i="30"/>
  <c r="O4735" i="30"/>
  <c r="AA4734" i="30"/>
  <c r="Z4734" i="30"/>
  <c r="Y4734" i="30"/>
  <c r="X4734" i="30"/>
  <c r="V4734" i="30"/>
  <c r="U4734" i="30"/>
  <c r="T4734" i="30"/>
  <c r="S4734" i="30"/>
  <c r="R4734" i="30"/>
  <c r="Q4734" i="30"/>
  <c r="P4734" i="30"/>
  <c r="O4734" i="30"/>
  <c r="AA4733" i="30"/>
  <c r="Z4733" i="30"/>
  <c r="Y4733" i="30"/>
  <c r="X4733" i="30"/>
  <c r="V4733" i="30"/>
  <c r="U4733" i="30"/>
  <c r="T4733" i="30"/>
  <c r="S4733" i="30"/>
  <c r="R4733" i="30"/>
  <c r="Q4733" i="30"/>
  <c r="P4733" i="30"/>
  <c r="O4733" i="30"/>
  <c r="AA4732" i="30"/>
  <c r="Z4732" i="30"/>
  <c r="Y4732" i="30"/>
  <c r="X4732" i="30"/>
  <c r="V4732" i="30"/>
  <c r="U4732" i="30"/>
  <c r="T4732" i="30"/>
  <c r="S4732" i="30"/>
  <c r="R4732" i="30"/>
  <c r="Q4732" i="30"/>
  <c r="P4732" i="30"/>
  <c r="O4732" i="30"/>
  <c r="AA4731" i="30"/>
  <c r="Z4731" i="30"/>
  <c r="Y4731" i="30"/>
  <c r="X4731" i="30"/>
  <c r="V4731" i="30"/>
  <c r="U4731" i="30"/>
  <c r="T4731" i="30"/>
  <c r="S4731" i="30"/>
  <c r="R4731" i="30"/>
  <c r="Q4731" i="30"/>
  <c r="P4731" i="30"/>
  <c r="O4731" i="30"/>
  <c r="AA4730" i="30"/>
  <c r="Z4730" i="30"/>
  <c r="Y4730" i="30"/>
  <c r="X4730" i="30"/>
  <c r="V4730" i="30"/>
  <c r="U4730" i="30"/>
  <c r="T4730" i="30"/>
  <c r="S4730" i="30"/>
  <c r="R4730" i="30"/>
  <c r="Q4730" i="30"/>
  <c r="P4730" i="30"/>
  <c r="O4730" i="30"/>
  <c r="AA4729" i="30"/>
  <c r="Z4729" i="30"/>
  <c r="Y4729" i="30"/>
  <c r="X4729" i="30"/>
  <c r="V4729" i="30"/>
  <c r="U4729" i="30"/>
  <c r="T4729" i="30"/>
  <c r="S4729" i="30"/>
  <c r="R4729" i="30"/>
  <c r="Q4729" i="30"/>
  <c r="P4729" i="30"/>
  <c r="O4729" i="30"/>
  <c r="AA4728" i="30"/>
  <c r="Z4728" i="30"/>
  <c r="Y4728" i="30"/>
  <c r="X4728" i="30"/>
  <c r="V4728" i="30"/>
  <c r="U4728" i="30"/>
  <c r="T4728" i="30"/>
  <c r="S4728" i="30"/>
  <c r="R4728" i="30"/>
  <c r="Q4728" i="30"/>
  <c r="P4728" i="30"/>
  <c r="O4728" i="30"/>
  <c r="AA4727" i="30"/>
  <c r="Z4727" i="30"/>
  <c r="Y4727" i="30"/>
  <c r="X4727" i="30"/>
  <c r="V4727" i="30"/>
  <c r="U4727" i="30"/>
  <c r="T4727" i="30"/>
  <c r="S4727" i="30"/>
  <c r="R4727" i="30"/>
  <c r="Q4727" i="30"/>
  <c r="P4727" i="30"/>
  <c r="O4727" i="30"/>
  <c r="AA4726" i="30"/>
  <c r="Z4726" i="30"/>
  <c r="Y4726" i="30"/>
  <c r="X4726" i="30"/>
  <c r="V4726" i="30"/>
  <c r="U4726" i="30"/>
  <c r="T4726" i="30"/>
  <c r="S4726" i="30"/>
  <c r="R4726" i="30"/>
  <c r="Q4726" i="30"/>
  <c r="P4726" i="30"/>
  <c r="O4726" i="30"/>
  <c r="AA4725" i="30"/>
  <c r="Z4725" i="30"/>
  <c r="Y4725" i="30"/>
  <c r="X4725" i="30"/>
  <c r="V4725" i="30"/>
  <c r="U4725" i="30"/>
  <c r="T4725" i="30"/>
  <c r="S4725" i="30"/>
  <c r="R4725" i="30"/>
  <c r="Q4725" i="30"/>
  <c r="P4725" i="30"/>
  <c r="O4725" i="30"/>
  <c r="AA4724" i="30"/>
  <c r="Z4724" i="30"/>
  <c r="Y4724" i="30"/>
  <c r="X4724" i="30"/>
  <c r="V4724" i="30"/>
  <c r="U4724" i="30"/>
  <c r="T4724" i="30"/>
  <c r="S4724" i="30"/>
  <c r="R4724" i="30"/>
  <c r="Q4724" i="30"/>
  <c r="P4724" i="30"/>
  <c r="O4724" i="30"/>
  <c r="AA4723" i="30"/>
  <c r="Z4723" i="30"/>
  <c r="Y4723" i="30"/>
  <c r="X4723" i="30"/>
  <c r="V4723" i="30"/>
  <c r="U4723" i="30"/>
  <c r="T4723" i="30"/>
  <c r="S4723" i="30"/>
  <c r="R4723" i="30"/>
  <c r="Q4723" i="30"/>
  <c r="P4723" i="30"/>
  <c r="O4723" i="30"/>
  <c r="AA4722" i="30"/>
  <c r="Z4722" i="30"/>
  <c r="Y4722" i="30"/>
  <c r="X4722" i="30"/>
  <c r="V4722" i="30"/>
  <c r="U4722" i="30"/>
  <c r="T4722" i="30"/>
  <c r="S4722" i="30"/>
  <c r="R4722" i="30"/>
  <c r="Q4722" i="30"/>
  <c r="P4722" i="30"/>
  <c r="O4722" i="30"/>
  <c r="AA4721" i="30"/>
  <c r="Z4721" i="30"/>
  <c r="Y4721" i="30"/>
  <c r="X4721" i="30"/>
  <c r="V4721" i="30"/>
  <c r="U4721" i="30"/>
  <c r="T4721" i="30"/>
  <c r="S4721" i="30"/>
  <c r="R4721" i="30"/>
  <c r="Q4721" i="30"/>
  <c r="P4721" i="30"/>
  <c r="O4721" i="30"/>
  <c r="AA4720" i="30"/>
  <c r="Z4720" i="30"/>
  <c r="Y4720" i="30"/>
  <c r="X4720" i="30"/>
  <c r="V4720" i="30"/>
  <c r="U4720" i="30"/>
  <c r="T4720" i="30"/>
  <c r="S4720" i="30"/>
  <c r="R4720" i="30"/>
  <c r="Q4720" i="30"/>
  <c r="P4720" i="30"/>
  <c r="O4720" i="30"/>
  <c r="AA4719" i="30"/>
  <c r="Z4719" i="30"/>
  <c r="Y4719" i="30"/>
  <c r="X4719" i="30"/>
  <c r="V4719" i="30"/>
  <c r="U4719" i="30"/>
  <c r="T4719" i="30"/>
  <c r="S4719" i="30"/>
  <c r="R4719" i="30"/>
  <c r="Q4719" i="30"/>
  <c r="P4719" i="30"/>
  <c r="O4719" i="30"/>
  <c r="AA4718" i="30"/>
  <c r="Z4718" i="30"/>
  <c r="Y4718" i="30"/>
  <c r="X4718" i="30"/>
  <c r="V4718" i="30"/>
  <c r="U4718" i="30"/>
  <c r="T4718" i="30"/>
  <c r="S4718" i="30"/>
  <c r="R4718" i="30"/>
  <c r="Q4718" i="30"/>
  <c r="P4718" i="30"/>
  <c r="O4718" i="30"/>
  <c r="AA4717" i="30"/>
  <c r="Z4717" i="30"/>
  <c r="Y4717" i="30"/>
  <c r="X4717" i="30"/>
  <c r="V4717" i="30"/>
  <c r="U4717" i="30"/>
  <c r="T4717" i="30"/>
  <c r="S4717" i="30"/>
  <c r="R4717" i="30"/>
  <c r="Q4717" i="30"/>
  <c r="P4717" i="30"/>
  <c r="O4717" i="30"/>
  <c r="AA4716" i="30"/>
  <c r="Z4716" i="30"/>
  <c r="Y4716" i="30"/>
  <c r="X4716" i="30"/>
  <c r="V4716" i="30"/>
  <c r="U4716" i="30"/>
  <c r="T4716" i="30"/>
  <c r="S4716" i="30"/>
  <c r="R4716" i="30"/>
  <c r="Q4716" i="30"/>
  <c r="P4716" i="30"/>
  <c r="O4716" i="30"/>
  <c r="AA4715" i="30"/>
  <c r="Z4715" i="30"/>
  <c r="Y4715" i="30"/>
  <c r="X4715" i="30"/>
  <c r="V4715" i="30"/>
  <c r="U4715" i="30"/>
  <c r="T4715" i="30"/>
  <c r="S4715" i="30"/>
  <c r="R4715" i="30"/>
  <c r="Q4715" i="30"/>
  <c r="P4715" i="30"/>
  <c r="O4715" i="30"/>
  <c r="AA4714" i="30"/>
  <c r="Z4714" i="30"/>
  <c r="Y4714" i="30"/>
  <c r="X4714" i="30"/>
  <c r="V4714" i="30"/>
  <c r="U4714" i="30"/>
  <c r="T4714" i="30"/>
  <c r="S4714" i="30"/>
  <c r="R4714" i="30"/>
  <c r="Q4714" i="30"/>
  <c r="P4714" i="30"/>
  <c r="O4714" i="30"/>
  <c r="AA4713" i="30"/>
  <c r="Z4713" i="30"/>
  <c r="Y4713" i="30"/>
  <c r="X4713" i="30"/>
  <c r="V4713" i="30"/>
  <c r="U4713" i="30"/>
  <c r="T4713" i="30"/>
  <c r="S4713" i="30"/>
  <c r="R4713" i="30"/>
  <c r="Q4713" i="30"/>
  <c r="P4713" i="30"/>
  <c r="O4713" i="30"/>
  <c r="AA4712" i="30"/>
  <c r="Z4712" i="30"/>
  <c r="Y4712" i="30"/>
  <c r="X4712" i="30"/>
  <c r="V4712" i="30"/>
  <c r="U4712" i="30"/>
  <c r="T4712" i="30"/>
  <c r="S4712" i="30"/>
  <c r="R4712" i="30"/>
  <c r="Q4712" i="30"/>
  <c r="P4712" i="30"/>
  <c r="O4712" i="30"/>
  <c r="AA4711" i="30"/>
  <c r="Z4711" i="30"/>
  <c r="Y4711" i="30"/>
  <c r="X4711" i="30"/>
  <c r="V4711" i="30"/>
  <c r="U4711" i="30"/>
  <c r="T4711" i="30"/>
  <c r="S4711" i="30"/>
  <c r="R4711" i="30"/>
  <c r="Q4711" i="30"/>
  <c r="P4711" i="30"/>
  <c r="O4711" i="30"/>
  <c r="AA4710" i="30"/>
  <c r="Z4710" i="30"/>
  <c r="Y4710" i="30"/>
  <c r="X4710" i="30"/>
  <c r="V4710" i="30"/>
  <c r="U4710" i="30"/>
  <c r="T4710" i="30"/>
  <c r="S4710" i="30"/>
  <c r="R4710" i="30"/>
  <c r="Q4710" i="30"/>
  <c r="P4710" i="30"/>
  <c r="O4710" i="30"/>
  <c r="AA4709" i="30"/>
  <c r="Z4709" i="30"/>
  <c r="Y4709" i="30"/>
  <c r="X4709" i="30"/>
  <c r="V4709" i="30"/>
  <c r="U4709" i="30"/>
  <c r="T4709" i="30"/>
  <c r="S4709" i="30"/>
  <c r="R4709" i="30"/>
  <c r="Q4709" i="30"/>
  <c r="P4709" i="30"/>
  <c r="O4709" i="30"/>
  <c r="AA4708" i="30"/>
  <c r="Z4708" i="30"/>
  <c r="Y4708" i="30"/>
  <c r="X4708" i="30"/>
  <c r="V4708" i="30"/>
  <c r="U4708" i="30"/>
  <c r="T4708" i="30"/>
  <c r="S4708" i="30"/>
  <c r="R4708" i="30"/>
  <c r="Q4708" i="30"/>
  <c r="P4708" i="30"/>
  <c r="O4708" i="30"/>
  <c r="AA4707" i="30"/>
  <c r="Z4707" i="30"/>
  <c r="Y4707" i="30"/>
  <c r="X4707" i="30"/>
  <c r="V4707" i="30"/>
  <c r="U4707" i="30"/>
  <c r="T4707" i="30"/>
  <c r="S4707" i="30"/>
  <c r="R4707" i="30"/>
  <c r="Q4707" i="30"/>
  <c r="P4707" i="30"/>
  <c r="O4707" i="30"/>
  <c r="AA4706" i="30"/>
  <c r="Z4706" i="30"/>
  <c r="Y4706" i="30"/>
  <c r="X4706" i="30"/>
  <c r="V4706" i="30"/>
  <c r="U4706" i="30"/>
  <c r="T4706" i="30"/>
  <c r="S4706" i="30"/>
  <c r="R4706" i="30"/>
  <c r="Q4706" i="30"/>
  <c r="P4706" i="30"/>
  <c r="O4706" i="30"/>
  <c r="AA4705" i="30"/>
  <c r="Z4705" i="30"/>
  <c r="Y4705" i="30"/>
  <c r="X4705" i="30"/>
  <c r="V4705" i="30"/>
  <c r="U4705" i="30"/>
  <c r="T4705" i="30"/>
  <c r="S4705" i="30"/>
  <c r="R4705" i="30"/>
  <c r="Q4705" i="30"/>
  <c r="P4705" i="30"/>
  <c r="O4705" i="30"/>
  <c r="AA4704" i="30"/>
  <c r="Z4704" i="30"/>
  <c r="Y4704" i="30"/>
  <c r="X4704" i="30"/>
  <c r="V4704" i="30"/>
  <c r="U4704" i="30"/>
  <c r="T4704" i="30"/>
  <c r="S4704" i="30"/>
  <c r="R4704" i="30"/>
  <c r="Q4704" i="30"/>
  <c r="P4704" i="30"/>
  <c r="O4704" i="30"/>
  <c r="AA4703" i="30"/>
  <c r="Z4703" i="30"/>
  <c r="Y4703" i="30"/>
  <c r="X4703" i="30"/>
  <c r="V4703" i="30"/>
  <c r="U4703" i="30"/>
  <c r="T4703" i="30"/>
  <c r="S4703" i="30"/>
  <c r="R4703" i="30"/>
  <c r="Q4703" i="30"/>
  <c r="P4703" i="30"/>
  <c r="O4703" i="30"/>
  <c r="AA4702" i="30"/>
  <c r="Z4702" i="30"/>
  <c r="Y4702" i="30"/>
  <c r="X4702" i="30"/>
  <c r="V4702" i="30"/>
  <c r="U4702" i="30"/>
  <c r="T4702" i="30"/>
  <c r="S4702" i="30"/>
  <c r="R4702" i="30"/>
  <c r="Q4702" i="30"/>
  <c r="P4702" i="30"/>
  <c r="O4702" i="30"/>
  <c r="AA4701" i="30"/>
  <c r="Z4701" i="30"/>
  <c r="Y4701" i="30"/>
  <c r="X4701" i="30"/>
  <c r="V4701" i="30"/>
  <c r="U4701" i="30"/>
  <c r="T4701" i="30"/>
  <c r="S4701" i="30"/>
  <c r="R4701" i="30"/>
  <c r="Q4701" i="30"/>
  <c r="P4701" i="30"/>
  <c r="O4701" i="30"/>
  <c r="AA4700" i="30"/>
  <c r="Z4700" i="30"/>
  <c r="Y4700" i="30"/>
  <c r="X4700" i="30"/>
  <c r="V4700" i="30"/>
  <c r="U4700" i="30"/>
  <c r="T4700" i="30"/>
  <c r="S4700" i="30"/>
  <c r="R4700" i="30"/>
  <c r="Q4700" i="30"/>
  <c r="P4700" i="30"/>
  <c r="O4700" i="30"/>
  <c r="AA4699" i="30"/>
  <c r="Z4699" i="30"/>
  <c r="Y4699" i="30"/>
  <c r="X4699" i="30"/>
  <c r="V4699" i="30"/>
  <c r="U4699" i="30"/>
  <c r="T4699" i="30"/>
  <c r="S4699" i="30"/>
  <c r="R4699" i="30"/>
  <c r="Q4699" i="30"/>
  <c r="P4699" i="30"/>
  <c r="O4699" i="30"/>
  <c r="AA4698" i="30"/>
  <c r="Z4698" i="30"/>
  <c r="Y4698" i="30"/>
  <c r="X4698" i="30"/>
  <c r="V4698" i="30"/>
  <c r="U4698" i="30"/>
  <c r="T4698" i="30"/>
  <c r="S4698" i="30"/>
  <c r="R4698" i="30"/>
  <c r="Q4698" i="30"/>
  <c r="P4698" i="30"/>
  <c r="O4698" i="30"/>
  <c r="AA4697" i="30"/>
  <c r="Z4697" i="30"/>
  <c r="Y4697" i="30"/>
  <c r="X4697" i="30"/>
  <c r="V4697" i="30"/>
  <c r="U4697" i="30"/>
  <c r="T4697" i="30"/>
  <c r="S4697" i="30"/>
  <c r="R4697" i="30"/>
  <c r="Q4697" i="30"/>
  <c r="P4697" i="30"/>
  <c r="O4697" i="30"/>
  <c r="AA4696" i="30"/>
  <c r="Z4696" i="30"/>
  <c r="Y4696" i="30"/>
  <c r="X4696" i="30"/>
  <c r="V4696" i="30"/>
  <c r="U4696" i="30"/>
  <c r="T4696" i="30"/>
  <c r="S4696" i="30"/>
  <c r="R4696" i="30"/>
  <c r="Q4696" i="30"/>
  <c r="P4696" i="30"/>
  <c r="O4696" i="30"/>
  <c r="AA4695" i="30"/>
  <c r="Z4695" i="30"/>
  <c r="Y4695" i="30"/>
  <c r="X4695" i="30"/>
  <c r="V4695" i="30"/>
  <c r="U4695" i="30"/>
  <c r="T4695" i="30"/>
  <c r="S4695" i="30"/>
  <c r="R4695" i="30"/>
  <c r="Q4695" i="30"/>
  <c r="P4695" i="30"/>
  <c r="O4695" i="30"/>
  <c r="AA4694" i="30"/>
  <c r="Z4694" i="30"/>
  <c r="Y4694" i="30"/>
  <c r="X4694" i="30"/>
  <c r="V4694" i="30"/>
  <c r="U4694" i="30"/>
  <c r="T4694" i="30"/>
  <c r="S4694" i="30"/>
  <c r="R4694" i="30"/>
  <c r="Q4694" i="30"/>
  <c r="P4694" i="30"/>
  <c r="O4694" i="30"/>
  <c r="AA4693" i="30"/>
  <c r="Z4693" i="30"/>
  <c r="Y4693" i="30"/>
  <c r="X4693" i="30"/>
  <c r="V4693" i="30"/>
  <c r="U4693" i="30"/>
  <c r="T4693" i="30"/>
  <c r="S4693" i="30"/>
  <c r="R4693" i="30"/>
  <c r="Q4693" i="30"/>
  <c r="P4693" i="30"/>
  <c r="O4693" i="30"/>
  <c r="AA4692" i="30"/>
  <c r="Z4692" i="30"/>
  <c r="Y4692" i="30"/>
  <c r="X4692" i="30"/>
  <c r="V4692" i="30"/>
  <c r="U4692" i="30"/>
  <c r="T4692" i="30"/>
  <c r="S4692" i="30"/>
  <c r="R4692" i="30"/>
  <c r="Q4692" i="30"/>
  <c r="P4692" i="30"/>
  <c r="O4692" i="30"/>
  <c r="AA4691" i="30"/>
  <c r="Z4691" i="30"/>
  <c r="Y4691" i="30"/>
  <c r="X4691" i="30"/>
  <c r="V4691" i="30"/>
  <c r="U4691" i="30"/>
  <c r="T4691" i="30"/>
  <c r="S4691" i="30"/>
  <c r="R4691" i="30"/>
  <c r="Q4691" i="30"/>
  <c r="P4691" i="30"/>
  <c r="O4691" i="30"/>
  <c r="AA4690" i="30"/>
  <c r="Z4690" i="30"/>
  <c r="Y4690" i="30"/>
  <c r="X4690" i="30"/>
  <c r="V4690" i="30"/>
  <c r="U4690" i="30"/>
  <c r="T4690" i="30"/>
  <c r="S4690" i="30"/>
  <c r="R4690" i="30"/>
  <c r="Q4690" i="30"/>
  <c r="P4690" i="30"/>
  <c r="O4690" i="30"/>
  <c r="AA4689" i="30"/>
  <c r="Z4689" i="30"/>
  <c r="Y4689" i="30"/>
  <c r="X4689" i="30"/>
  <c r="V4689" i="30"/>
  <c r="U4689" i="30"/>
  <c r="T4689" i="30"/>
  <c r="S4689" i="30"/>
  <c r="R4689" i="30"/>
  <c r="Q4689" i="30"/>
  <c r="P4689" i="30"/>
  <c r="O4689" i="30"/>
  <c r="AA4688" i="30"/>
  <c r="Z4688" i="30"/>
  <c r="Y4688" i="30"/>
  <c r="X4688" i="30"/>
  <c r="V4688" i="30"/>
  <c r="U4688" i="30"/>
  <c r="T4688" i="30"/>
  <c r="S4688" i="30"/>
  <c r="R4688" i="30"/>
  <c r="Q4688" i="30"/>
  <c r="P4688" i="30"/>
  <c r="O4688" i="30"/>
  <c r="AA4687" i="30"/>
  <c r="Z4687" i="30"/>
  <c r="Y4687" i="30"/>
  <c r="X4687" i="30"/>
  <c r="V4687" i="30"/>
  <c r="U4687" i="30"/>
  <c r="T4687" i="30"/>
  <c r="S4687" i="30"/>
  <c r="R4687" i="30"/>
  <c r="Q4687" i="30"/>
  <c r="P4687" i="30"/>
  <c r="O4687" i="30"/>
  <c r="AA4686" i="30"/>
  <c r="Z4686" i="30"/>
  <c r="Y4686" i="30"/>
  <c r="X4686" i="30"/>
  <c r="V4686" i="30"/>
  <c r="U4686" i="30"/>
  <c r="T4686" i="30"/>
  <c r="S4686" i="30"/>
  <c r="R4686" i="30"/>
  <c r="Q4686" i="30"/>
  <c r="P4686" i="30"/>
  <c r="O4686" i="30"/>
  <c r="AA4685" i="30"/>
  <c r="Z4685" i="30"/>
  <c r="Y4685" i="30"/>
  <c r="X4685" i="30"/>
  <c r="V4685" i="30"/>
  <c r="U4685" i="30"/>
  <c r="T4685" i="30"/>
  <c r="S4685" i="30"/>
  <c r="R4685" i="30"/>
  <c r="Q4685" i="30"/>
  <c r="P4685" i="30"/>
  <c r="O4685" i="30"/>
  <c r="AA4684" i="30"/>
  <c r="Z4684" i="30"/>
  <c r="Y4684" i="30"/>
  <c r="X4684" i="30"/>
  <c r="V4684" i="30"/>
  <c r="U4684" i="30"/>
  <c r="T4684" i="30"/>
  <c r="S4684" i="30"/>
  <c r="R4684" i="30"/>
  <c r="Q4684" i="30"/>
  <c r="P4684" i="30"/>
  <c r="O4684" i="30"/>
  <c r="AA4683" i="30"/>
  <c r="Z4683" i="30"/>
  <c r="Y4683" i="30"/>
  <c r="X4683" i="30"/>
  <c r="V4683" i="30"/>
  <c r="U4683" i="30"/>
  <c r="T4683" i="30"/>
  <c r="S4683" i="30"/>
  <c r="R4683" i="30"/>
  <c r="Q4683" i="30"/>
  <c r="P4683" i="30"/>
  <c r="O4683" i="30"/>
  <c r="AA4682" i="30"/>
  <c r="Z4682" i="30"/>
  <c r="Y4682" i="30"/>
  <c r="X4682" i="30"/>
  <c r="V4682" i="30"/>
  <c r="U4682" i="30"/>
  <c r="T4682" i="30"/>
  <c r="S4682" i="30"/>
  <c r="R4682" i="30"/>
  <c r="Q4682" i="30"/>
  <c r="P4682" i="30"/>
  <c r="O4682" i="30"/>
  <c r="AA4681" i="30"/>
  <c r="Z4681" i="30"/>
  <c r="Y4681" i="30"/>
  <c r="X4681" i="30"/>
  <c r="V4681" i="30"/>
  <c r="U4681" i="30"/>
  <c r="T4681" i="30"/>
  <c r="S4681" i="30"/>
  <c r="R4681" i="30"/>
  <c r="Q4681" i="30"/>
  <c r="P4681" i="30"/>
  <c r="O4681" i="30"/>
  <c r="AA4680" i="30"/>
  <c r="Z4680" i="30"/>
  <c r="Y4680" i="30"/>
  <c r="X4680" i="30"/>
  <c r="V4680" i="30"/>
  <c r="U4680" i="30"/>
  <c r="T4680" i="30"/>
  <c r="S4680" i="30"/>
  <c r="R4680" i="30"/>
  <c r="Q4680" i="30"/>
  <c r="P4680" i="30"/>
  <c r="O4680" i="30"/>
  <c r="AA4679" i="30"/>
  <c r="Z4679" i="30"/>
  <c r="Y4679" i="30"/>
  <c r="X4679" i="30"/>
  <c r="V4679" i="30"/>
  <c r="U4679" i="30"/>
  <c r="T4679" i="30"/>
  <c r="S4679" i="30"/>
  <c r="R4679" i="30"/>
  <c r="Q4679" i="30"/>
  <c r="P4679" i="30"/>
  <c r="O4679" i="30"/>
  <c r="AA4678" i="30"/>
  <c r="Z4678" i="30"/>
  <c r="Y4678" i="30"/>
  <c r="X4678" i="30"/>
  <c r="V4678" i="30"/>
  <c r="U4678" i="30"/>
  <c r="T4678" i="30"/>
  <c r="S4678" i="30"/>
  <c r="R4678" i="30"/>
  <c r="Q4678" i="30"/>
  <c r="P4678" i="30"/>
  <c r="O4678" i="30"/>
  <c r="AA4677" i="30"/>
  <c r="Z4677" i="30"/>
  <c r="Y4677" i="30"/>
  <c r="X4677" i="30"/>
  <c r="V4677" i="30"/>
  <c r="U4677" i="30"/>
  <c r="T4677" i="30"/>
  <c r="S4677" i="30"/>
  <c r="R4677" i="30"/>
  <c r="Q4677" i="30"/>
  <c r="P4677" i="30"/>
  <c r="O4677" i="30"/>
  <c r="AA4676" i="30"/>
  <c r="Z4676" i="30"/>
  <c r="Y4676" i="30"/>
  <c r="X4676" i="30"/>
  <c r="V4676" i="30"/>
  <c r="U4676" i="30"/>
  <c r="T4676" i="30"/>
  <c r="S4676" i="30"/>
  <c r="R4676" i="30"/>
  <c r="Q4676" i="30"/>
  <c r="P4676" i="30"/>
  <c r="O4676" i="30"/>
  <c r="AA4675" i="30"/>
  <c r="Z4675" i="30"/>
  <c r="Y4675" i="30"/>
  <c r="X4675" i="30"/>
  <c r="V4675" i="30"/>
  <c r="U4675" i="30"/>
  <c r="T4675" i="30"/>
  <c r="S4675" i="30"/>
  <c r="R4675" i="30"/>
  <c r="Q4675" i="30"/>
  <c r="P4675" i="30"/>
  <c r="O4675" i="30"/>
  <c r="AA4674" i="30"/>
  <c r="Z4674" i="30"/>
  <c r="Y4674" i="30"/>
  <c r="X4674" i="30"/>
  <c r="V4674" i="30"/>
  <c r="U4674" i="30"/>
  <c r="T4674" i="30"/>
  <c r="S4674" i="30"/>
  <c r="R4674" i="30"/>
  <c r="Q4674" i="30"/>
  <c r="P4674" i="30"/>
  <c r="O4674" i="30"/>
  <c r="AA4673" i="30"/>
  <c r="Z4673" i="30"/>
  <c r="Y4673" i="30"/>
  <c r="X4673" i="30"/>
  <c r="V4673" i="30"/>
  <c r="U4673" i="30"/>
  <c r="T4673" i="30"/>
  <c r="S4673" i="30"/>
  <c r="R4673" i="30"/>
  <c r="Q4673" i="30"/>
  <c r="P4673" i="30"/>
  <c r="O4673" i="30"/>
  <c r="AA4672" i="30"/>
  <c r="Z4672" i="30"/>
  <c r="Y4672" i="30"/>
  <c r="X4672" i="30"/>
  <c r="V4672" i="30"/>
  <c r="U4672" i="30"/>
  <c r="T4672" i="30"/>
  <c r="S4672" i="30"/>
  <c r="R4672" i="30"/>
  <c r="Q4672" i="30"/>
  <c r="P4672" i="30"/>
  <c r="O4672" i="30"/>
  <c r="AA4671" i="30"/>
  <c r="Z4671" i="30"/>
  <c r="Y4671" i="30"/>
  <c r="X4671" i="30"/>
  <c r="V4671" i="30"/>
  <c r="U4671" i="30"/>
  <c r="T4671" i="30"/>
  <c r="S4671" i="30"/>
  <c r="R4671" i="30"/>
  <c r="Q4671" i="30"/>
  <c r="P4671" i="30"/>
  <c r="O4671" i="30"/>
  <c r="AA4670" i="30"/>
  <c r="Z4670" i="30"/>
  <c r="Y4670" i="30"/>
  <c r="X4670" i="30"/>
  <c r="V4670" i="30"/>
  <c r="U4670" i="30"/>
  <c r="T4670" i="30"/>
  <c r="S4670" i="30"/>
  <c r="R4670" i="30"/>
  <c r="Q4670" i="30"/>
  <c r="P4670" i="30"/>
  <c r="O4670" i="30"/>
  <c r="AA4669" i="30"/>
  <c r="Z4669" i="30"/>
  <c r="Y4669" i="30"/>
  <c r="X4669" i="30"/>
  <c r="V4669" i="30"/>
  <c r="U4669" i="30"/>
  <c r="T4669" i="30"/>
  <c r="S4669" i="30"/>
  <c r="R4669" i="30"/>
  <c r="Q4669" i="30"/>
  <c r="P4669" i="30"/>
  <c r="O4669" i="30"/>
  <c r="AA4668" i="30"/>
  <c r="Z4668" i="30"/>
  <c r="Y4668" i="30"/>
  <c r="X4668" i="30"/>
  <c r="V4668" i="30"/>
  <c r="U4668" i="30"/>
  <c r="T4668" i="30"/>
  <c r="S4668" i="30"/>
  <c r="R4668" i="30"/>
  <c r="Q4668" i="30"/>
  <c r="P4668" i="30"/>
  <c r="O4668" i="30"/>
  <c r="AA4667" i="30"/>
  <c r="Z4667" i="30"/>
  <c r="Y4667" i="30"/>
  <c r="X4667" i="30"/>
  <c r="V4667" i="30"/>
  <c r="U4667" i="30"/>
  <c r="T4667" i="30"/>
  <c r="S4667" i="30"/>
  <c r="R4667" i="30"/>
  <c r="Q4667" i="30"/>
  <c r="P4667" i="30"/>
  <c r="O4667" i="30"/>
  <c r="AA4666" i="30"/>
  <c r="Z4666" i="30"/>
  <c r="Y4666" i="30"/>
  <c r="X4666" i="30"/>
  <c r="V4666" i="30"/>
  <c r="U4666" i="30"/>
  <c r="T4666" i="30"/>
  <c r="S4666" i="30"/>
  <c r="R4666" i="30"/>
  <c r="Q4666" i="30"/>
  <c r="P4666" i="30"/>
  <c r="O4666" i="30"/>
  <c r="AA4665" i="30"/>
  <c r="Z4665" i="30"/>
  <c r="Y4665" i="30"/>
  <c r="X4665" i="30"/>
  <c r="V4665" i="30"/>
  <c r="U4665" i="30"/>
  <c r="T4665" i="30"/>
  <c r="S4665" i="30"/>
  <c r="R4665" i="30"/>
  <c r="Q4665" i="30"/>
  <c r="P4665" i="30"/>
  <c r="O4665" i="30"/>
  <c r="AA4664" i="30"/>
  <c r="Z4664" i="30"/>
  <c r="Y4664" i="30"/>
  <c r="X4664" i="30"/>
  <c r="V4664" i="30"/>
  <c r="U4664" i="30"/>
  <c r="T4664" i="30"/>
  <c r="S4664" i="30"/>
  <c r="R4664" i="30"/>
  <c r="Q4664" i="30"/>
  <c r="P4664" i="30"/>
  <c r="O4664" i="30"/>
  <c r="AA4663" i="30"/>
  <c r="Z4663" i="30"/>
  <c r="Y4663" i="30"/>
  <c r="X4663" i="30"/>
  <c r="V4663" i="30"/>
  <c r="U4663" i="30"/>
  <c r="T4663" i="30"/>
  <c r="S4663" i="30"/>
  <c r="R4663" i="30"/>
  <c r="Q4663" i="30"/>
  <c r="P4663" i="30"/>
  <c r="O4663" i="30"/>
  <c r="AA4662" i="30"/>
  <c r="Z4662" i="30"/>
  <c r="Y4662" i="30"/>
  <c r="X4662" i="30"/>
  <c r="V4662" i="30"/>
  <c r="U4662" i="30"/>
  <c r="T4662" i="30"/>
  <c r="S4662" i="30"/>
  <c r="R4662" i="30"/>
  <c r="Q4662" i="30"/>
  <c r="P4662" i="30"/>
  <c r="O4662" i="30"/>
  <c r="AA4661" i="30"/>
  <c r="Z4661" i="30"/>
  <c r="Y4661" i="30"/>
  <c r="X4661" i="30"/>
  <c r="V4661" i="30"/>
  <c r="U4661" i="30"/>
  <c r="T4661" i="30"/>
  <c r="S4661" i="30"/>
  <c r="R4661" i="30"/>
  <c r="Q4661" i="30"/>
  <c r="P4661" i="30"/>
  <c r="O4661" i="30"/>
  <c r="AA4660" i="30"/>
  <c r="Z4660" i="30"/>
  <c r="Y4660" i="30"/>
  <c r="X4660" i="30"/>
  <c r="V4660" i="30"/>
  <c r="U4660" i="30"/>
  <c r="T4660" i="30"/>
  <c r="S4660" i="30"/>
  <c r="R4660" i="30"/>
  <c r="Q4660" i="30"/>
  <c r="P4660" i="30"/>
  <c r="O4660" i="30"/>
  <c r="AA4659" i="30"/>
  <c r="Z4659" i="30"/>
  <c r="Y4659" i="30"/>
  <c r="X4659" i="30"/>
  <c r="V4659" i="30"/>
  <c r="U4659" i="30"/>
  <c r="T4659" i="30"/>
  <c r="S4659" i="30"/>
  <c r="R4659" i="30"/>
  <c r="Q4659" i="30"/>
  <c r="P4659" i="30"/>
  <c r="O4659" i="30"/>
  <c r="AA4658" i="30"/>
  <c r="Z4658" i="30"/>
  <c r="Y4658" i="30"/>
  <c r="X4658" i="30"/>
  <c r="V4658" i="30"/>
  <c r="U4658" i="30"/>
  <c r="T4658" i="30"/>
  <c r="S4658" i="30"/>
  <c r="R4658" i="30"/>
  <c r="Q4658" i="30"/>
  <c r="P4658" i="30"/>
  <c r="O4658" i="30"/>
  <c r="AA4657" i="30"/>
  <c r="Z4657" i="30"/>
  <c r="Y4657" i="30"/>
  <c r="X4657" i="30"/>
  <c r="V4657" i="30"/>
  <c r="U4657" i="30"/>
  <c r="T4657" i="30"/>
  <c r="S4657" i="30"/>
  <c r="R4657" i="30"/>
  <c r="Q4657" i="30"/>
  <c r="P4657" i="30"/>
  <c r="O4657" i="30"/>
  <c r="AA4656" i="30"/>
  <c r="Z4656" i="30"/>
  <c r="Y4656" i="30"/>
  <c r="X4656" i="30"/>
  <c r="V4656" i="30"/>
  <c r="U4656" i="30"/>
  <c r="T4656" i="30"/>
  <c r="S4656" i="30"/>
  <c r="R4656" i="30"/>
  <c r="Q4656" i="30"/>
  <c r="P4656" i="30"/>
  <c r="O4656" i="30"/>
  <c r="AA4655" i="30"/>
  <c r="Z4655" i="30"/>
  <c r="Y4655" i="30"/>
  <c r="X4655" i="30"/>
  <c r="V4655" i="30"/>
  <c r="U4655" i="30"/>
  <c r="T4655" i="30"/>
  <c r="S4655" i="30"/>
  <c r="R4655" i="30"/>
  <c r="Q4655" i="30"/>
  <c r="P4655" i="30"/>
  <c r="O4655" i="30"/>
  <c r="AA4654" i="30"/>
  <c r="Z4654" i="30"/>
  <c r="Y4654" i="30"/>
  <c r="X4654" i="30"/>
  <c r="V4654" i="30"/>
  <c r="U4654" i="30"/>
  <c r="T4654" i="30"/>
  <c r="S4654" i="30"/>
  <c r="R4654" i="30"/>
  <c r="Q4654" i="30"/>
  <c r="P4654" i="30"/>
  <c r="O4654" i="30"/>
  <c r="AA4653" i="30"/>
  <c r="Z4653" i="30"/>
  <c r="Y4653" i="30"/>
  <c r="X4653" i="30"/>
  <c r="V4653" i="30"/>
  <c r="U4653" i="30"/>
  <c r="T4653" i="30"/>
  <c r="S4653" i="30"/>
  <c r="R4653" i="30"/>
  <c r="Q4653" i="30"/>
  <c r="P4653" i="30"/>
  <c r="O4653" i="30"/>
  <c r="AA4652" i="30"/>
  <c r="Z4652" i="30"/>
  <c r="Y4652" i="30"/>
  <c r="X4652" i="30"/>
  <c r="V4652" i="30"/>
  <c r="U4652" i="30"/>
  <c r="T4652" i="30"/>
  <c r="S4652" i="30"/>
  <c r="R4652" i="30"/>
  <c r="Q4652" i="30"/>
  <c r="P4652" i="30"/>
  <c r="O4652" i="30"/>
  <c r="AA4651" i="30"/>
  <c r="Z4651" i="30"/>
  <c r="Y4651" i="30"/>
  <c r="X4651" i="30"/>
  <c r="V4651" i="30"/>
  <c r="U4651" i="30"/>
  <c r="T4651" i="30"/>
  <c r="S4651" i="30"/>
  <c r="R4651" i="30"/>
  <c r="Q4651" i="30"/>
  <c r="P4651" i="30"/>
  <c r="O4651" i="30"/>
  <c r="AA4650" i="30"/>
  <c r="Z4650" i="30"/>
  <c r="Y4650" i="30"/>
  <c r="X4650" i="30"/>
  <c r="V4650" i="30"/>
  <c r="U4650" i="30"/>
  <c r="T4650" i="30"/>
  <c r="S4650" i="30"/>
  <c r="R4650" i="30"/>
  <c r="Q4650" i="30"/>
  <c r="P4650" i="30"/>
  <c r="O4650" i="30"/>
  <c r="AA4649" i="30"/>
  <c r="Z4649" i="30"/>
  <c r="Y4649" i="30"/>
  <c r="X4649" i="30"/>
  <c r="V4649" i="30"/>
  <c r="U4649" i="30"/>
  <c r="T4649" i="30"/>
  <c r="S4649" i="30"/>
  <c r="R4649" i="30"/>
  <c r="Q4649" i="30"/>
  <c r="P4649" i="30"/>
  <c r="O4649" i="30"/>
  <c r="AA4648" i="30"/>
  <c r="Z4648" i="30"/>
  <c r="Y4648" i="30"/>
  <c r="X4648" i="30"/>
  <c r="V4648" i="30"/>
  <c r="U4648" i="30"/>
  <c r="T4648" i="30"/>
  <c r="S4648" i="30"/>
  <c r="R4648" i="30"/>
  <c r="Q4648" i="30"/>
  <c r="P4648" i="30"/>
  <c r="O4648" i="30"/>
  <c r="AA4647" i="30"/>
  <c r="Z4647" i="30"/>
  <c r="Y4647" i="30"/>
  <c r="X4647" i="30"/>
  <c r="V4647" i="30"/>
  <c r="U4647" i="30"/>
  <c r="T4647" i="30"/>
  <c r="S4647" i="30"/>
  <c r="R4647" i="30"/>
  <c r="Q4647" i="30"/>
  <c r="P4647" i="30"/>
  <c r="O4647" i="30"/>
  <c r="AA4646" i="30"/>
  <c r="Z4646" i="30"/>
  <c r="Y4646" i="30"/>
  <c r="X4646" i="30"/>
  <c r="V4646" i="30"/>
  <c r="U4646" i="30"/>
  <c r="T4646" i="30"/>
  <c r="S4646" i="30"/>
  <c r="R4646" i="30"/>
  <c r="Q4646" i="30"/>
  <c r="P4646" i="30"/>
  <c r="O4646" i="30"/>
  <c r="AA4645" i="30"/>
  <c r="Z4645" i="30"/>
  <c r="Y4645" i="30"/>
  <c r="X4645" i="30"/>
  <c r="V4645" i="30"/>
  <c r="U4645" i="30"/>
  <c r="T4645" i="30"/>
  <c r="S4645" i="30"/>
  <c r="R4645" i="30"/>
  <c r="Q4645" i="30"/>
  <c r="P4645" i="30"/>
  <c r="O4645" i="30"/>
  <c r="AA4644" i="30"/>
  <c r="Z4644" i="30"/>
  <c r="Y4644" i="30"/>
  <c r="X4644" i="30"/>
  <c r="V4644" i="30"/>
  <c r="U4644" i="30"/>
  <c r="T4644" i="30"/>
  <c r="S4644" i="30"/>
  <c r="R4644" i="30"/>
  <c r="Q4644" i="30"/>
  <c r="P4644" i="30"/>
  <c r="O4644" i="30"/>
  <c r="AA4643" i="30"/>
  <c r="Z4643" i="30"/>
  <c r="Y4643" i="30"/>
  <c r="X4643" i="30"/>
  <c r="V4643" i="30"/>
  <c r="U4643" i="30"/>
  <c r="T4643" i="30"/>
  <c r="S4643" i="30"/>
  <c r="R4643" i="30"/>
  <c r="Q4643" i="30"/>
  <c r="P4643" i="30"/>
  <c r="O4643" i="30"/>
  <c r="AA4642" i="30"/>
  <c r="Z4642" i="30"/>
  <c r="Y4642" i="30"/>
  <c r="X4642" i="30"/>
  <c r="V4642" i="30"/>
  <c r="U4642" i="30"/>
  <c r="T4642" i="30"/>
  <c r="S4642" i="30"/>
  <c r="R4642" i="30"/>
  <c r="Q4642" i="30"/>
  <c r="P4642" i="30"/>
  <c r="O4642" i="30"/>
  <c r="AA4641" i="30"/>
  <c r="Z4641" i="30"/>
  <c r="Y4641" i="30"/>
  <c r="X4641" i="30"/>
  <c r="V4641" i="30"/>
  <c r="U4641" i="30"/>
  <c r="T4641" i="30"/>
  <c r="S4641" i="30"/>
  <c r="R4641" i="30"/>
  <c r="Q4641" i="30"/>
  <c r="P4641" i="30"/>
  <c r="O4641" i="30"/>
  <c r="AA4640" i="30"/>
  <c r="Z4640" i="30"/>
  <c r="Y4640" i="30"/>
  <c r="X4640" i="30"/>
  <c r="V4640" i="30"/>
  <c r="U4640" i="30"/>
  <c r="T4640" i="30"/>
  <c r="S4640" i="30"/>
  <c r="R4640" i="30"/>
  <c r="Q4640" i="30"/>
  <c r="P4640" i="30"/>
  <c r="O4640" i="30"/>
  <c r="AA4639" i="30"/>
  <c r="Z4639" i="30"/>
  <c r="Y4639" i="30"/>
  <c r="X4639" i="30"/>
  <c r="V4639" i="30"/>
  <c r="U4639" i="30"/>
  <c r="T4639" i="30"/>
  <c r="S4639" i="30"/>
  <c r="R4639" i="30"/>
  <c r="Q4639" i="30"/>
  <c r="P4639" i="30"/>
  <c r="O4639" i="30"/>
  <c r="AA4638" i="30"/>
  <c r="Z4638" i="30"/>
  <c r="Y4638" i="30"/>
  <c r="X4638" i="30"/>
  <c r="V4638" i="30"/>
  <c r="U4638" i="30"/>
  <c r="T4638" i="30"/>
  <c r="S4638" i="30"/>
  <c r="R4638" i="30"/>
  <c r="Q4638" i="30"/>
  <c r="P4638" i="30"/>
  <c r="O4638" i="30"/>
  <c r="AA4637" i="30"/>
  <c r="Z4637" i="30"/>
  <c r="Y4637" i="30"/>
  <c r="X4637" i="30"/>
  <c r="V4637" i="30"/>
  <c r="U4637" i="30"/>
  <c r="T4637" i="30"/>
  <c r="S4637" i="30"/>
  <c r="R4637" i="30"/>
  <c r="Q4637" i="30"/>
  <c r="P4637" i="30"/>
  <c r="O4637" i="30"/>
  <c r="AA4636" i="30"/>
  <c r="Z4636" i="30"/>
  <c r="Y4636" i="30"/>
  <c r="X4636" i="30"/>
  <c r="V4636" i="30"/>
  <c r="U4636" i="30"/>
  <c r="T4636" i="30"/>
  <c r="S4636" i="30"/>
  <c r="R4636" i="30"/>
  <c r="Q4636" i="30"/>
  <c r="P4636" i="30"/>
  <c r="O4636" i="30"/>
  <c r="AA4635" i="30"/>
  <c r="Z4635" i="30"/>
  <c r="Y4635" i="30"/>
  <c r="X4635" i="30"/>
  <c r="V4635" i="30"/>
  <c r="U4635" i="30"/>
  <c r="T4635" i="30"/>
  <c r="S4635" i="30"/>
  <c r="R4635" i="30"/>
  <c r="Q4635" i="30"/>
  <c r="P4635" i="30"/>
  <c r="O4635" i="30"/>
  <c r="AA4634" i="30"/>
  <c r="Z4634" i="30"/>
  <c r="Y4634" i="30"/>
  <c r="X4634" i="30"/>
  <c r="V4634" i="30"/>
  <c r="U4634" i="30"/>
  <c r="T4634" i="30"/>
  <c r="S4634" i="30"/>
  <c r="R4634" i="30"/>
  <c r="Q4634" i="30"/>
  <c r="P4634" i="30"/>
  <c r="O4634" i="30"/>
  <c r="AA4633" i="30"/>
  <c r="Z4633" i="30"/>
  <c r="Y4633" i="30"/>
  <c r="X4633" i="30"/>
  <c r="V4633" i="30"/>
  <c r="U4633" i="30"/>
  <c r="T4633" i="30"/>
  <c r="S4633" i="30"/>
  <c r="R4633" i="30"/>
  <c r="Q4633" i="30"/>
  <c r="P4633" i="30"/>
  <c r="O4633" i="30"/>
  <c r="AA4632" i="30"/>
  <c r="Z4632" i="30"/>
  <c r="Y4632" i="30"/>
  <c r="X4632" i="30"/>
  <c r="V4632" i="30"/>
  <c r="U4632" i="30"/>
  <c r="T4632" i="30"/>
  <c r="S4632" i="30"/>
  <c r="R4632" i="30"/>
  <c r="Q4632" i="30"/>
  <c r="P4632" i="30"/>
  <c r="O4632" i="30"/>
  <c r="AA4631" i="30"/>
  <c r="Z4631" i="30"/>
  <c r="Y4631" i="30"/>
  <c r="X4631" i="30"/>
  <c r="V4631" i="30"/>
  <c r="U4631" i="30"/>
  <c r="T4631" i="30"/>
  <c r="S4631" i="30"/>
  <c r="R4631" i="30"/>
  <c r="Q4631" i="30"/>
  <c r="P4631" i="30"/>
  <c r="O4631" i="30"/>
  <c r="AA4630" i="30"/>
  <c r="Z4630" i="30"/>
  <c r="Y4630" i="30"/>
  <c r="X4630" i="30"/>
  <c r="V4630" i="30"/>
  <c r="U4630" i="30"/>
  <c r="T4630" i="30"/>
  <c r="S4630" i="30"/>
  <c r="R4630" i="30"/>
  <c r="Q4630" i="30"/>
  <c r="P4630" i="30"/>
  <c r="O4630" i="30"/>
  <c r="AA4629" i="30"/>
  <c r="Z4629" i="30"/>
  <c r="Y4629" i="30"/>
  <c r="X4629" i="30"/>
  <c r="V4629" i="30"/>
  <c r="U4629" i="30"/>
  <c r="T4629" i="30"/>
  <c r="S4629" i="30"/>
  <c r="R4629" i="30"/>
  <c r="Q4629" i="30"/>
  <c r="P4629" i="30"/>
  <c r="O4629" i="30"/>
  <c r="AA4628" i="30"/>
  <c r="Z4628" i="30"/>
  <c r="Y4628" i="30"/>
  <c r="X4628" i="30"/>
  <c r="V4628" i="30"/>
  <c r="U4628" i="30"/>
  <c r="T4628" i="30"/>
  <c r="S4628" i="30"/>
  <c r="R4628" i="30"/>
  <c r="Q4628" i="30"/>
  <c r="P4628" i="30"/>
  <c r="O4628" i="30"/>
  <c r="AA4627" i="30"/>
  <c r="Z4627" i="30"/>
  <c r="Y4627" i="30"/>
  <c r="X4627" i="30"/>
  <c r="V4627" i="30"/>
  <c r="U4627" i="30"/>
  <c r="T4627" i="30"/>
  <c r="S4627" i="30"/>
  <c r="R4627" i="30"/>
  <c r="Q4627" i="30"/>
  <c r="P4627" i="30"/>
  <c r="O4627" i="30"/>
  <c r="AA4626" i="30"/>
  <c r="Z4626" i="30"/>
  <c r="Y4626" i="30"/>
  <c r="X4626" i="30"/>
  <c r="V4626" i="30"/>
  <c r="U4626" i="30"/>
  <c r="T4626" i="30"/>
  <c r="S4626" i="30"/>
  <c r="R4626" i="30"/>
  <c r="Q4626" i="30"/>
  <c r="P4626" i="30"/>
  <c r="O4626" i="30"/>
  <c r="AA4625" i="30"/>
  <c r="Z4625" i="30"/>
  <c r="Y4625" i="30"/>
  <c r="X4625" i="30"/>
  <c r="V4625" i="30"/>
  <c r="U4625" i="30"/>
  <c r="T4625" i="30"/>
  <c r="S4625" i="30"/>
  <c r="R4625" i="30"/>
  <c r="Q4625" i="30"/>
  <c r="P4625" i="30"/>
  <c r="O4625" i="30"/>
  <c r="AA4624" i="30"/>
  <c r="Z4624" i="30"/>
  <c r="Y4624" i="30"/>
  <c r="X4624" i="30"/>
  <c r="V4624" i="30"/>
  <c r="U4624" i="30"/>
  <c r="T4624" i="30"/>
  <c r="S4624" i="30"/>
  <c r="R4624" i="30"/>
  <c r="Q4624" i="30"/>
  <c r="P4624" i="30"/>
  <c r="O4624" i="30"/>
  <c r="AA4623" i="30"/>
  <c r="Z4623" i="30"/>
  <c r="Y4623" i="30"/>
  <c r="X4623" i="30"/>
  <c r="V4623" i="30"/>
  <c r="U4623" i="30"/>
  <c r="T4623" i="30"/>
  <c r="S4623" i="30"/>
  <c r="R4623" i="30"/>
  <c r="Q4623" i="30"/>
  <c r="P4623" i="30"/>
  <c r="O4623" i="30"/>
  <c r="AA4622" i="30"/>
  <c r="Z4622" i="30"/>
  <c r="Y4622" i="30"/>
  <c r="X4622" i="30"/>
  <c r="V4622" i="30"/>
  <c r="U4622" i="30"/>
  <c r="T4622" i="30"/>
  <c r="S4622" i="30"/>
  <c r="R4622" i="30"/>
  <c r="Q4622" i="30"/>
  <c r="P4622" i="30"/>
  <c r="O4622" i="30"/>
  <c r="AA4621" i="30"/>
  <c r="Z4621" i="30"/>
  <c r="Y4621" i="30"/>
  <c r="X4621" i="30"/>
  <c r="V4621" i="30"/>
  <c r="U4621" i="30"/>
  <c r="T4621" i="30"/>
  <c r="S4621" i="30"/>
  <c r="R4621" i="30"/>
  <c r="Q4621" i="30"/>
  <c r="P4621" i="30"/>
  <c r="O4621" i="30"/>
  <c r="AA4620" i="30"/>
  <c r="Z4620" i="30"/>
  <c r="Y4620" i="30"/>
  <c r="X4620" i="30"/>
  <c r="V4620" i="30"/>
  <c r="U4620" i="30"/>
  <c r="T4620" i="30"/>
  <c r="S4620" i="30"/>
  <c r="R4620" i="30"/>
  <c r="Q4620" i="30"/>
  <c r="P4620" i="30"/>
  <c r="O4620" i="30"/>
  <c r="AA4619" i="30"/>
  <c r="Z4619" i="30"/>
  <c r="Y4619" i="30"/>
  <c r="X4619" i="30"/>
  <c r="V4619" i="30"/>
  <c r="U4619" i="30"/>
  <c r="T4619" i="30"/>
  <c r="S4619" i="30"/>
  <c r="R4619" i="30"/>
  <c r="Q4619" i="30"/>
  <c r="P4619" i="30"/>
  <c r="O4619" i="30"/>
  <c r="AA4618" i="30"/>
  <c r="Z4618" i="30"/>
  <c r="Y4618" i="30"/>
  <c r="X4618" i="30"/>
  <c r="V4618" i="30"/>
  <c r="U4618" i="30"/>
  <c r="T4618" i="30"/>
  <c r="S4618" i="30"/>
  <c r="R4618" i="30"/>
  <c r="Q4618" i="30"/>
  <c r="P4618" i="30"/>
  <c r="O4618" i="30"/>
  <c r="AA4617" i="30"/>
  <c r="Z4617" i="30"/>
  <c r="Y4617" i="30"/>
  <c r="X4617" i="30"/>
  <c r="V4617" i="30"/>
  <c r="U4617" i="30"/>
  <c r="T4617" i="30"/>
  <c r="S4617" i="30"/>
  <c r="R4617" i="30"/>
  <c r="Q4617" i="30"/>
  <c r="P4617" i="30"/>
  <c r="O4617" i="30"/>
  <c r="AA4616" i="30"/>
  <c r="Z4616" i="30"/>
  <c r="Y4616" i="30"/>
  <c r="X4616" i="30"/>
  <c r="V4616" i="30"/>
  <c r="U4616" i="30"/>
  <c r="T4616" i="30"/>
  <c r="S4616" i="30"/>
  <c r="R4616" i="30"/>
  <c r="Q4616" i="30"/>
  <c r="P4616" i="30"/>
  <c r="O4616" i="30"/>
  <c r="AA4615" i="30"/>
  <c r="Z4615" i="30"/>
  <c r="Y4615" i="30"/>
  <c r="X4615" i="30"/>
  <c r="V4615" i="30"/>
  <c r="U4615" i="30"/>
  <c r="T4615" i="30"/>
  <c r="S4615" i="30"/>
  <c r="R4615" i="30"/>
  <c r="Q4615" i="30"/>
  <c r="P4615" i="30"/>
  <c r="O4615" i="30"/>
  <c r="AA4614" i="30"/>
  <c r="Z4614" i="30"/>
  <c r="Y4614" i="30"/>
  <c r="X4614" i="30"/>
  <c r="V4614" i="30"/>
  <c r="U4614" i="30"/>
  <c r="T4614" i="30"/>
  <c r="S4614" i="30"/>
  <c r="R4614" i="30"/>
  <c r="Q4614" i="30"/>
  <c r="P4614" i="30"/>
  <c r="O4614" i="30"/>
  <c r="AA4613" i="30"/>
  <c r="Z4613" i="30"/>
  <c r="Y4613" i="30"/>
  <c r="X4613" i="30"/>
  <c r="V4613" i="30"/>
  <c r="U4613" i="30"/>
  <c r="T4613" i="30"/>
  <c r="S4613" i="30"/>
  <c r="R4613" i="30"/>
  <c r="Q4613" i="30"/>
  <c r="P4613" i="30"/>
  <c r="O4613" i="30"/>
  <c r="AA4612" i="30"/>
  <c r="Z4612" i="30"/>
  <c r="Y4612" i="30"/>
  <c r="X4612" i="30"/>
  <c r="V4612" i="30"/>
  <c r="U4612" i="30"/>
  <c r="T4612" i="30"/>
  <c r="S4612" i="30"/>
  <c r="R4612" i="30"/>
  <c r="Q4612" i="30"/>
  <c r="P4612" i="30"/>
  <c r="O4612" i="30"/>
  <c r="AA4611" i="30"/>
  <c r="Z4611" i="30"/>
  <c r="Y4611" i="30"/>
  <c r="X4611" i="30"/>
  <c r="V4611" i="30"/>
  <c r="U4611" i="30"/>
  <c r="T4611" i="30"/>
  <c r="S4611" i="30"/>
  <c r="R4611" i="30"/>
  <c r="Q4611" i="30"/>
  <c r="P4611" i="30"/>
  <c r="O4611" i="30"/>
  <c r="AA4610" i="30"/>
  <c r="Z4610" i="30"/>
  <c r="Y4610" i="30"/>
  <c r="X4610" i="30"/>
  <c r="V4610" i="30"/>
  <c r="U4610" i="30"/>
  <c r="T4610" i="30"/>
  <c r="S4610" i="30"/>
  <c r="R4610" i="30"/>
  <c r="Q4610" i="30"/>
  <c r="P4610" i="30"/>
  <c r="O4610" i="30"/>
  <c r="AA4609" i="30"/>
  <c r="Z4609" i="30"/>
  <c r="Y4609" i="30"/>
  <c r="X4609" i="30"/>
  <c r="V4609" i="30"/>
  <c r="U4609" i="30"/>
  <c r="T4609" i="30"/>
  <c r="S4609" i="30"/>
  <c r="R4609" i="30"/>
  <c r="Q4609" i="30"/>
  <c r="P4609" i="30"/>
  <c r="O4609" i="30"/>
  <c r="AA4608" i="30"/>
  <c r="Z4608" i="30"/>
  <c r="Y4608" i="30"/>
  <c r="X4608" i="30"/>
  <c r="V4608" i="30"/>
  <c r="U4608" i="30"/>
  <c r="T4608" i="30"/>
  <c r="S4608" i="30"/>
  <c r="R4608" i="30"/>
  <c r="Q4608" i="30"/>
  <c r="P4608" i="30"/>
  <c r="O4608" i="30"/>
  <c r="AA4607" i="30"/>
  <c r="Z4607" i="30"/>
  <c r="Y4607" i="30"/>
  <c r="X4607" i="30"/>
  <c r="V4607" i="30"/>
  <c r="U4607" i="30"/>
  <c r="T4607" i="30"/>
  <c r="S4607" i="30"/>
  <c r="R4607" i="30"/>
  <c r="Q4607" i="30"/>
  <c r="P4607" i="30"/>
  <c r="O4607" i="30"/>
  <c r="AA4606" i="30"/>
  <c r="Z4606" i="30"/>
  <c r="Y4606" i="30"/>
  <c r="X4606" i="30"/>
  <c r="V4606" i="30"/>
  <c r="U4606" i="30"/>
  <c r="T4606" i="30"/>
  <c r="S4606" i="30"/>
  <c r="R4606" i="30"/>
  <c r="Q4606" i="30"/>
  <c r="P4606" i="30"/>
  <c r="O4606" i="30"/>
  <c r="AA4605" i="30"/>
  <c r="Z4605" i="30"/>
  <c r="Y4605" i="30"/>
  <c r="X4605" i="30"/>
  <c r="V4605" i="30"/>
  <c r="U4605" i="30"/>
  <c r="T4605" i="30"/>
  <c r="S4605" i="30"/>
  <c r="R4605" i="30"/>
  <c r="Q4605" i="30"/>
  <c r="P4605" i="30"/>
  <c r="O4605" i="30"/>
  <c r="AA4604" i="30"/>
  <c r="Z4604" i="30"/>
  <c r="Y4604" i="30"/>
  <c r="X4604" i="30"/>
  <c r="V4604" i="30"/>
  <c r="U4604" i="30"/>
  <c r="T4604" i="30"/>
  <c r="S4604" i="30"/>
  <c r="R4604" i="30"/>
  <c r="Q4604" i="30"/>
  <c r="P4604" i="30"/>
  <c r="O4604" i="30"/>
  <c r="AA4603" i="30"/>
  <c r="Z4603" i="30"/>
  <c r="Y4603" i="30"/>
  <c r="X4603" i="30"/>
  <c r="V4603" i="30"/>
  <c r="U4603" i="30"/>
  <c r="T4603" i="30"/>
  <c r="S4603" i="30"/>
  <c r="R4603" i="30"/>
  <c r="Q4603" i="30"/>
  <c r="P4603" i="30"/>
  <c r="O4603" i="30"/>
  <c r="AA4602" i="30"/>
  <c r="Z4602" i="30"/>
  <c r="Y4602" i="30"/>
  <c r="X4602" i="30"/>
  <c r="V4602" i="30"/>
  <c r="U4602" i="30"/>
  <c r="T4602" i="30"/>
  <c r="S4602" i="30"/>
  <c r="R4602" i="30"/>
  <c r="Q4602" i="30"/>
  <c r="P4602" i="30"/>
  <c r="O4602" i="30"/>
  <c r="AA4601" i="30"/>
  <c r="Z4601" i="30"/>
  <c r="Y4601" i="30"/>
  <c r="X4601" i="30"/>
  <c r="V4601" i="30"/>
  <c r="U4601" i="30"/>
  <c r="T4601" i="30"/>
  <c r="S4601" i="30"/>
  <c r="R4601" i="30"/>
  <c r="Q4601" i="30"/>
  <c r="P4601" i="30"/>
  <c r="O4601" i="30"/>
  <c r="AA4600" i="30"/>
  <c r="Z4600" i="30"/>
  <c r="Y4600" i="30"/>
  <c r="X4600" i="30"/>
  <c r="V4600" i="30"/>
  <c r="U4600" i="30"/>
  <c r="T4600" i="30"/>
  <c r="S4600" i="30"/>
  <c r="R4600" i="30"/>
  <c r="Q4600" i="30"/>
  <c r="P4600" i="30"/>
  <c r="O4600" i="30"/>
  <c r="AA4599" i="30"/>
  <c r="Z4599" i="30"/>
  <c r="Y4599" i="30"/>
  <c r="X4599" i="30"/>
  <c r="V4599" i="30"/>
  <c r="U4599" i="30"/>
  <c r="T4599" i="30"/>
  <c r="S4599" i="30"/>
  <c r="R4599" i="30"/>
  <c r="Q4599" i="30"/>
  <c r="P4599" i="30"/>
  <c r="O4599" i="30"/>
  <c r="AA4598" i="30"/>
  <c r="Z4598" i="30"/>
  <c r="Y4598" i="30"/>
  <c r="X4598" i="30"/>
  <c r="V4598" i="30"/>
  <c r="U4598" i="30"/>
  <c r="T4598" i="30"/>
  <c r="S4598" i="30"/>
  <c r="R4598" i="30"/>
  <c r="Q4598" i="30"/>
  <c r="P4598" i="30"/>
  <c r="O4598" i="30"/>
  <c r="AA4597" i="30"/>
  <c r="Z4597" i="30"/>
  <c r="Y4597" i="30"/>
  <c r="X4597" i="30"/>
  <c r="V4597" i="30"/>
  <c r="U4597" i="30"/>
  <c r="T4597" i="30"/>
  <c r="S4597" i="30"/>
  <c r="R4597" i="30"/>
  <c r="Q4597" i="30"/>
  <c r="P4597" i="30"/>
  <c r="O4597" i="30"/>
  <c r="AA4596" i="30"/>
  <c r="Z4596" i="30"/>
  <c r="Y4596" i="30"/>
  <c r="X4596" i="30"/>
  <c r="V4596" i="30"/>
  <c r="U4596" i="30"/>
  <c r="T4596" i="30"/>
  <c r="S4596" i="30"/>
  <c r="R4596" i="30"/>
  <c r="Q4596" i="30"/>
  <c r="P4596" i="30"/>
  <c r="O4596" i="30"/>
  <c r="AA4595" i="30"/>
  <c r="Z4595" i="30"/>
  <c r="Y4595" i="30"/>
  <c r="X4595" i="30"/>
  <c r="V4595" i="30"/>
  <c r="U4595" i="30"/>
  <c r="T4595" i="30"/>
  <c r="S4595" i="30"/>
  <c r="R4595" i="30"/>
  <c r="Q4595" i="30"/>
  <c r="P4595" i="30"/>
  <c r="O4595" i="30"/>
  <c r="AA4594" i="30"/>
  <c r="Z4594" i="30"/>
  <c r="Y4594" i="30"/>
  <c r="X4594" i="30"/>
  <c r="V4594" i="30"/>
  <c r="U4594" i="30"/>
  <c r="T4594" i="30"/>
  <c r="S4594" i="30"/>
  <c r="R4594" i="30"/>
  <c r="Q4594" i="30"/>
  <c r="P4594" i="30"/>
  <c r="O4594" i="30"/>
  <c r="AA4593" i="30"/>
  <c r="Z4593" i="30"/>
  <c r="Y4593" i="30"/>
  <c r="X4593" i="30"/>
  <c r="V4593" i="30"/>
  <c r="U4593" i="30"/>
  <c r="T4593" i="30"/>
  <c r="S4593" i="30"/>
  <c r="R4593" i="30"/>
  <c r="Q4593" i="30"/>
  <c r="P4593" i="30"/>
  <c r="O4593" i="30"/>
  <c r="AA4592" i="30"/>
  <c r="Z4592" i="30"/>
  <c r="Y4592" i="30"/>
  <c r="X4592" i="30"/>
  <c r="V4592" i="30"/>
  <c r="U4592" i="30"/>
  <c r="T4592" i="30"/>
  <c r="S4592" i="30"/>
  <c r="R4592" i="30"/>
  <c r="Q4592" i="30"/>
  <c r="P4592" i="30"/>
  <c r="O4592" i="30"/>
  <c r="AA4591" i="30"/>
  <c r="Z4591" i="30"/>
  <c r="Y4591" i="30"/>
  <c r="X4591" i="30"/>
  <c r="V4591" i="30"/>
  <c r="U4591" i="30"/>
  <c r="T4591" i="30"/>
  <c r="S4591" i="30"/>
  <c r="R4591" i="30"/>
  <c r="Q4591" i="30"/>
  <c r="P4591" i="30"/>
  <c r="O4591" i="30"/>
  <c r="AA4590" i="30"/>
  <c r="Z4590" i="30"/>
  <c r="Y4590" i="30"/>
  <c r="X4590" i="30"/>
  <c r="V4590" i="30"/>
  <c r="U4590" i="30"/>
  <c r="T4590" i="30"/>
  <c r="S4590" i="30"/>
  <c r="R4590" i="30"/>
  <c r="Q4590" i="30"/>
  <c r="P4590" i="30"/>
  <c r="O4590" i="30"/>
  <c r="AA4589" i="30"/>
  <c r="Z4589" i="30"/>
  <c r="Y4589" i="30"/>
  <c r="X4589" i="30"/>
  <c r="V4589" i="30"/>
  <c r="U4589" i="30"/>
  <c r="T4589" i="30"/>
  <c r="S4589" i="30"/>
  <c r="R4589" i="30"/>
  <c r="Q4589" i="30"/>
  <c r="P4589" i="30"/>
  <c r="O4589" i="30"/>
  <c r="AA4588" i="30"/>
  <c r="Z4588" i="30"/>
  <c r="Y4588" i="30"/>
  <c r="X4588" i="30"/>
  <c r="V4588" i="30"/>
  <c r="U4588" i="30"/>
  <c r="T4588" i="30"/>
  <c r="S4588" i="30"/>
  <c r="R4588" i="30"/>
  <c r="Q4588" i="30"/>
  <c r="P4588" i="30"/>
  <c r="O4588" i="30"/>
  <c r="AA4587" i="30"/>
  <c r="Z4587" i="30"/>
  <c r="Y4587" i="30"/>
  <c r="X4587" i="30"/>
  <c r="V4587" i="30"/>
  <c r="U4587" i="30"/>
  <c r="T4587" i="30"/>
  <c r="S4587" i="30"/>
  <c r="R4587" i="30"/>
  <c r="Q4587" i="30"/>
  <c r="P4587" i="30"/>
  <c r="O4587" i="30"/>
  <c r="AA4586" i="30"/>
  <c r="Z4586" i="30"/>
  <c r="Y4586" i="30"/>
  <c r="X4586" i="30"/>
  <c r="V4586" i="30"/>
  <c r="U4586" i="30"/>
  <c r="T4586" i="30"/>
  <c r="S4586" i="30"/>
  <c r="R4586" i="30"/>
  <c r="Q4586" i="30"/>
  <c r="P4586" i="30"/>
  <c r="O4586" i="30"/>
  <c r="AA4585" i="30"/>
  <c r="Z4585" i="30"/>
  <c r="Y4585" i="30"/>
  <c r="X4585" i="30"/>
  <c r="V4585" i="30"/>
  <c r="U4585" i="30"/>
  <c r="T4585" i="30"/>
  <c r="S4585" i="30"/>
  <c r="R4585" i="30"/>
  <c r="Q4585" i="30"/>
  <c r="P4585" i="30"/>
  <c r="O4585" i="30"/>
  <c r="AA4584" i="30"/>
  <c r="Z4584" i="30"/>
  <c r="Y4584" i="30"/>
  <c r="X4584" i="30"/>
  <c r="V4584" i="30"/>
  <c r="U4584" i="30"/>
  <c r="T4584" i="30"/>
  <c r="S4584" i="30"/>
  <c r="R4584" i="30"/>
  <c r="Q4584" i="30"/>
  <c r="P4584" i="30"/>
  <c r="O4584" i="30"/>
  <c r="AA4583" i="30"/>
  <c r="Z4583" i="30"/>
  <c r="Y4583" i="30"/>
  <c r="X4583" i="30"/>
  <c r="V4583" i="30"/>
  <c r="U4583" i="30"/>
  <c r="T4583" i="30"/>
  <c r="S4583" i="30"/>
  <c r="R4583" i="30"/>
  <c r="Q4583" i="30"/>
  <c r="P4583" i="30"/>
  <c r="O4583" i="30"/>
  <c r="AA4582" i="30"/>
  <c r="Z4582" i="30"/>
  <c r="Y4582" i="30"/>
  <c r="X4582" i="30"/>
  <c r="V4582" i="30"/>
  <c r="U4582" i="30"/>
  <c r="T4582" i="30"/>
  <c r="S4582" i="30"/>
  <c r="R4582" i="30"/>
  <c r="Q4582" i="30"/>
  <c r="P4582" i="30"/>
  <c r="O4582" i="30"/>
  <c r="AA4581" i="30"/>
  <c r="Z4581" i="30"/>
  <c r="Y4581" i="30"/>
  <c r="X4581" i="30"/>
  <c r="V4581" i="30"/>
  <c r="U4581" i="30"/>
  <c r="T4581" i="30"/>
  <c r="S4581" i="30"/>
  <c r="R4581" i="30"/>
  <c r="Q4581" i="30"/>
  <c r="P4581" i="30"/>
  <c r="O4581" i="30"/>
  <c r="AA4580" i="30"/>
  <c r="Z4580" i="30"/>
  <c r="Y4580" i="30"/>
  <c r="X4580" i="30"/>
  <c r="V4580" i="30"/>
  <c r="U4580" i="30"/>
  <c r="T4580" i="30"/>
  <c r="S4580" i="30"/>
  <c r="R4580" i="30"/>
  <c r="Q4580" i="30"/>
  <c r="P4580" i="30"/>
  <c r="O4580" i="30"/>
  <c r="AA4579" i="30"/>
  <c r="Z4579" i="30"/>
  <c r="Y4579" i="30"/>
  <c r="X4579" i="30"/>
  <c r="V4579" i="30"/>
  <c r="U4579" i="30"/>
  <c r="T4579" i="30"/>
  <c r="S4579" i="30"/>
  <c r="R4579" i="30"/>
  <c r="Q4579" i="30"/>
  <c r="P4579" i="30"/>
  <c r="O4579" i="30"/>
  <c r="AA4578" i="30"/>
  <c r="Z4578" i="30"/>
  <c r="Y4578" i="30"/>
  <c r="X4578" i="30"/>
  <c r="V4578" i="30"/>
  <c r="U4578" i="30"/>
  <c r="T4578" i="30"/>
  <c r="S4578" i="30"/>
  <c r="R4578" i="30"/>
  <c r="Q4578" i="30"/>
  <c r="P4578" i="30"/>
  <c r="O4578" i="30"/>
  <c r="AA4577" i="30"/>
  <c r="Z4577" i="30"/>
  <c r="Y4577" i="30"/>
  <c r="X4577" i="30"/>
  <c r="V4577" i="30"/>
  <c r="U4577" i="30"/>
  <c r="T4577" i="30"/>
  <c r="S4577" i="30"/>
  <c r="R4577" i="30"/>
  <c r="Q4577" i="30"/>
  <c r="P4577" i="30"/>
  <c r="O4577" i="30"/>
  <c r="AA4576" i="30"/>
  <c r="Z4576" i="30"/>
  <c r="Y4576" i="30"/>
  <c r="X4576" i="30"/>
  <c r="V4576" i="30"/>
  <c r="U4576" i="30"/>
  <c r="T4576" i="30"/>
  <c r="S4576" i="30"/>
  <c r="R4576" i="30"/>
  <c r="Q4576" i="30"/>
  <c r="P4576" i="30"/>
  <c r="O4576" i="30"/>
  <c r="AA4575" i="30"/>
  <c r="Z4575" i="30"/>
  <c r="Y4575" i="30"/>
  <c r="X4575" i="30"/>
  <c r="V4575" i="30"/>
  <c r="U4575" i="30"/>
  <c r="T4575" i="30"/>
  <c r="S4575" i="30"/>
  <c r="R4575" i="30"/>
  <c r="Q4575" i="30"/>
  <c r="P4575" i="30"/>
  <c r="O4575" i="30"/>
  <c r="AA4574" i="30"/>
  <c r="Z4574" i="30"/>
  <c r="Y4574" i="30"/>
  <c r="X4574" i="30"/>
  <c r="V4574" i="30"/>
  <c r="U4574" i="30"/>
  <c r="T4574" i="30"/>
  <c r="S4574" i="30"/>
  <c r="R4574" i="30"/>
  <c r="Q4574" i="30"/>
  <c r="P4574" i="30"/>
  <c r="O4574" i="30"/>
  <c r="AA4573" i="30"/>
  <c r="Z4573" i="30"/>
  <c r="Y4573" i="30"/>
  <c r="X4573" i="30"/>
  <c r="V4573" i="30"/>
  <c r="U4573" i="30"/>
  <c r="T4573" i="30"/>
  <c r="S4573" i="30"/>
  <c r="R4573" i="30"/>
  <c r="Q4573" i="30"/>
  <c r="P4573" i="30"/>
  <c r="O4573" i="30"/>
  <c r="AA4572" i="30"/>
  <c r="Z4572" i="30"/>
  <c r="Y4572" i="30"/>
  <c r="X4572" i="30"/>
  <c r="V4572" i="30"/>
  <c r="U4572" i="30"/>
  <c r="T4572" i="30"/>
  <c r="S4572" i="30"/>
  <c r="R4572" i="30"/>
  <c r="Q4572" i="30"/>
  <c r="P4572" i="30"/>
  <c r="O4572" i="30"/>
  <c r="AA4571" i="30"/>
  <c r="Z4571" i="30"/>
  <c r="Y4571" i="30"/>
  <c r="X4571" i="30"/>
  <c r="V4571" i="30"/>
  <c r="U4571" i="30"/>
  <c r="T4571" i="30"/>
  <c r="S4571" i="30"/>
  <c r="R4571" i="30"/>
  <c r="Q4571" i="30"/>
  <c r="P4571" i="30"/>
  <c r="O4571" i="30"/>
  <c r="AA4570" i="30"/>
  <c r="Z4570" i="30"/>
  <c r="Y4570" i="30"/>
  <c r="X4570" i="30"/>
  <c r="V4570" i="30"/>
  <c r="U4570" i="30"/>
  <c r="T4570" i="30"/>
  <c r="S4570" i="30"/>
  <c r="R4570" i="30"/>
  <c r="Q4570" i="30"/>
  <c r="P4570" i="30"/>
  <c r="O4570" i="30"/>
  <c r="AA4569" i="30"/>
  <c r="Z4569" i="30"/>
  <c r="Y4569" i="30"/>
  <c r="X4569" i="30"/>
  <c r="V4569" i="30"/>
  <c r="U4569" i="30"/>
  <c r="T4569" i="30"/>
  <c r="S4569" i="30"/>
  <c r="R4569" i="30"/>
  <c r="Q4569" i="30"/>
  <c r="P4569" i="30"/>
  <c r="O4569" i="30"/>
  <c r="AA4568" i="30"/>
  <c r="Z4568" i="30"/>
  <c r="Y4568" i="30"/>
  <c r="X4568" i="30"/>
  <c r="V4568" i="30"/>
  <c r="U4568" i="30"/>
  <c r="T4568" i="30"/>
  <c r="S4568" i="30"/>
  <c r="R4568" i="30"/>
  <c r="Q4568" i="30"/>
  <c r="P4568" i="30"/>
  <c r="O4568" i="30"/>
  <c r="AA4567" i="30"/>
  <c r="Z4567" i="30"/>
  <c r="Y4567" i="30"/>
  <c r="X4567" i="30"/>
  <c r="V4567" i="30"/>
  <c r="U4567" i="30"/>
  <c r="T4567" i="30"/>
  <c r="S4567" i="30"/>
  <c r="R4567" i="30"/>
  <c r="Q4567" i="30"/>
  <c r="P4567" i="30"/>
  <c r="O4567" i="30"/>
  <c r="AA4566" i="30"/>
  <c r="Z4566" i="30"/>
  <c r="Y4566" i="30"/>
  <c r="X4566" i="30"/>
  <c r="V4566" i="30"/>
  <c r="U4566" i="30"/>
  <c r="T4566" i="30"/>
  <c r="S4566" i="30"/>
  <c r="R4566" i="30"/>
  <c r="Q4566" i="30"/>
  <c r="P4566" i="30"/>
  <c r="O4566" i="30"/>
  <c r="AA4565" i="30"/>
  <c r="Z4565" i="30"/>
  <c r="Y4565" i="30"/>
  <c r="X4565" i="30"/>
  <c r="V4565" i="30"/>
  <c r="U4565" i="30"/>
  <c r="T4565" i="30"/>
  <c r="S4565" i="30"/>
  <c r="R4565" i="30"/>
  <c r="Q4565" i="30"/>
  <c r="P4565" i="30"/>
  <c r="O4565" i="30"/>
  <c r="AA4564" i="30"/>
  <c r="Z4564" i="30"/>
  <c r="Y4564" i="30"/>
  <c r="X4564" i="30"/>
  <c r="V4564" i="30"/>
  <c r="U4564" i="30"/>
  <c r="T4564" i="30"/>
  <c r="S4564" i="30"/>
  <c r="R4564" i="30"/>
  <c r="Q4564" i="30"/>
  <c r="P4564" i="30"/>
  <c r="O4564" i="30"/>
  <c r="AA4563" i="30"/>
  <c r="Z4563" i="30"/>
  <c r="Y4563" i="30"/>
  <c r="X4563" i="30"/>
  <c r="V4563" i="30"/>
  <c r="U4563" i="30"/>
  <c r="T4563" i="30"/>
  <c r="S4563" i="30"/>
  <c r="R4563" i="30"/>
  <c r="Q4563" i="30"/>
  <c r="P4563" i="30"/>
  <c r="O4563" i="30"/>
  <c r="AA4562" i="30"/>
  <c r="Z4562" i="30"/>
  <c r="Y4562" i="30"/>
  <c r="X4562" i="30"/>
  <c r="V4562" i="30"/>
  <c r="U4562" i="30"/>
  <c r="T4562" i="30"/>
  <c r="S4562" i="30"/>
  <c r="R4562" i="30"/>
  <c r="Q4562" i="30"/>
  <c r="P4562" i="30"/>
  <c r="O4562" i="30"/>
  <c r="AA4561" i="30"/>
  <c r="Z4561" i="30"/>
  <c r="Y4561" i="30"/>
  <c r="X4561" i="30"/>
  <c r="V4561" i="30"/>
  <c r="U4561" i="30"/>
  <c r="T4561" i="30"/>
  <c r="S4561" i="30"/>
  <c r="R4561" i="30"/>
  <c r="Q4561" i="30"/>
  <c r="P4561" i="30"/>
  <c r="O4561" i="30"/>
  <c r="AA4560" i="30"/>
  <c r="Z4560" i="30"/>
  <c r="Y4560" i="30"/>
  <c r="X4560" i="30"/>
  <c r="V4560" i="30"/>
  <c r="U4560" i="30"/>
  <c r="T4560" i="30"/>
  <c r="S4560" i="30"/>
  <c r="R4560" i="30"/>
  <c r="Q4560" i="30"/>
  <c r="P4560" i="30"/>
  <c r="O4560" i="30"/>
  <c r="AA4559" i="30"/>
  <c r="Z4559" i="30"/>
  <c r="Y4559" i="30"/>
  <c r="X4559" i="30"/>
  <c r="V4559" i="30"/>
  <c r="U4559" i="30"/>
  <c r="T4559" i="30"/>
  <c r="S4559" i="30"/>
  <c r="R4559" i="30"/>
  <c r="Q4559" i="30"/>
  <c r="P4559" i="30"/>
  <c r="O4559" i="30"/>
  <c r="AA4558" i="30"/>
  <c r="Z4558" i="30"/>
  <c r="Y4558" i="30"/>
  <c r="X4558" i="30"/>
  <c r="V4558" i="30"/>
  <c r="U4558" i="30"/>
  <c r="T4558" i="30"/>
  <c r="S4558" i="30"/>
  <c r="R4558" i="30"/>
  <c r="Q4558" i="30"/>
  <c r="P4558" i="30"/>
  <c r="O4558" i="30"/>
  <c r="AA4557" i="30"/>
  <c r="Z4557" i="30"/>
  <c r="Y4557" i="30"/>
  <c r="X4557" i="30"/>
  <c r="V4557" i="30"/>
  <c r="U4557" i="30"/>
  <c r="T4557" i="30"/>
  <c r="S4557" i="30"/>
  <c r="R4557" i="30"/>
  <c r="Q4557" i="30"/>
  <c r="P4557" i="30"/>
  <c r="O4557" i="30"/>
  <c r="AA4556" i="30"/>
  <c r="Z4556" i="30"/>
  <c r="Y4556" i="30"/>
  <c r="X4556" i="30"/>
  <c r="V4556" i="30"/>
  <c r="U4556" i="30"/>
  <c r="T4556" i="30"/>
  <c r="S4556" i="30"/>
  <c r="R4556" i="30"/>
  <c r="Q4556" i="30"/>
  <c r="P4556" i="30"/>
  <c r="O4556" i="30"/>
  <c r="AA4555" i="30"/>
  <c r="Z4555" i="30"/>
  <c r="Y4555" i="30"/>
  <c r="X4555" i="30"/>
  <c r="V4555" i="30"/>
  <c r="U4555" i="30"/>
  <c r="T4555" i="30"/>
  <c r="S4555" i="30"/>
  <c r="R4555" i="30"/>
  <c r="Q4555" i="30"/>
  <c r="P4555" i="30"/>
  <c r="O4555" i="30"/>
  <c r="AA4554" i="30"/>
  <c r="Z4554" i="30"/>
  <c r="Y4554" i="30"/>
  <c r="X4554" i="30"/>
  <c r="V4554" i="30"/>
  <c r="U4554" i="30"/>
  <c r="T4554" i="30"/>
  <c r="S4554" i="30"/>
  <c r="R4554" i="30"/>
  <c r="Q4554" i="30"/>
  <c r="P4554" i="30"/>
  <c r="O4554" i="30"/>
  <c r="AA4553" i="30"/>
  <c r="Z4553" i="30"/>
  <c r="Y4553" i="30"/>
  <c r="X4553" i="30"/>
  <c r="V4553" i="30"/>
  <c r="U4553" i="30"/>
  <c r="T4553" i="30"/>
  <c r="S4553" i="30"/>
  <c r="R4553" i="30"/>
  <c r="Q4553" i="30"/>
  <c r="P4553" i="30"/>
  <c r="O4553" i="30"/>
  <c r="AA4552" i="30"/>
  <c r="Z4552" i="30"/>
  <c r="Y4552" i="30"/>
  <c r="X4552" i="30"/>
  <c r="V4552" i="30"/>
  <c r="U4552" i="30"/>
  <c r="T4552" i="30"/>
  <c r="S4552" i="30"/>
  <c r="R4552" i="30"/>
  <c r="Q4552" i="30"/>
  <c r="P4552" i="30"/>
  <c r="O4552" i="30"/>
  <c r="AA4551" i="30"/>
  <c r="Z4551" i="30"/>
  <c r="Y4551" i="30"/>
  <c r="X4551" i="30"/>
  <c r="V4551" i="30"/>
  <c r="U4551" i="30"/>
  <c r="T4551" i="30"/>
  <c r="S4551" i="30"/>
  <c r="R4551" i="30"/>
  <c r="Q4551" i="30"/>
  <c r="P4551" i="30"/>
  <c r="O4551" i="30"/>
  <c r="AA4550" i="30"/>
  <c r="Z4550" i="30"/>
  <c r="Y4550" i="30"/>
  <c r="X4550" i="30"/>
  <c r="V4550" i="30"/>
  <c r="U4550" i="30"/>
  <c r="T4550" i="30"/>
  <c r="S4550" i="30"/>
  <c r="R4550" i="30"/>
  <c r="Q4550" i="30"/>
  <c r="P4550" i="30"/>
  <c r="O4550" i="30"/>
  <c r="AA4549" i="30"/>
  <c r="Z4549" i="30"/>
  <c r="Y4549" i="30"/>
  <c r="X4549" i="30"/>
  <c r="V4549" i="30"/>
  <c r="U4549" i="30"/>
  <c r="T4549" i="30"/>
  <c r="S4549" i="30"/>
  <c r="R4549" i="30"/>
  <c r="Q4549" i="30"/>
  <c r="P4549" i="30"/>
  <c r="O4549" i="30"/>
  <c r="AA4548" i="30"/>
  <c r="Z4548" i="30"/>
  <c r="Y4548" i="30"/>
  <c r="X4548" i="30"/>
  <c r="V4548" i="30"/>
  <c r="U4548" i="30"/>
  <c r="T4548" i="30"/>
  <c r="S4548" i="30"/>
  <c r="R4548" i="30"/>
  <c r="Q4548" i="30"/>
  <c r="P4548" i="30"/>
  <c r="O4548" i="30"/>
  <c r="AA4547" i="30"/>
  <c r="Z4547" i="30"/>
  <c r="Y4547" i="30"/>
  <c r="X4547" i="30"/>
  <c r="V4547" i="30"/>
  <c r="U4547" i="30"/>
  <c r="T4547" i="30"/>
  <c r="S4547" i="30"/>
  <c r="R4547" i="30"/>
  <c r="Q4547" i="30"/>
  <c r="P4547" i="30"/>
  <c r="O4547" i="30"/>
  <c r="AA4546" i="30"/>
  <c r="Z4546" i="30"/>
  <c r="Y4546" i="30"/>
  <c r="X4546" i="30"/>
  <c r="V4546" i="30"/>
  <c r="U4546" i="30"/>
  <c r="T4546" i="30"/>
  <c r="S4546" i="30"/>
  <c r="R4546" i="30"/>
  <c r="Q4546" i="30"/>
  <c r="P4546" i="30"/>
  <c r="O4546" i="30"/>
  <c r="AA4545" i="30"/>
  <c r="Z4545" i="30"/>
  <c r="Y4545" i="30"/>
  <c r="X4545" i="30"/>
  <c r="V4545" i="30"/>
  <c r="U4545" i="30"/>
  <c r="T4545" i="30"/>
  <c r="S4545" i="30"/>
  <c r="R4545" i="30"/>
  <c r="Q4545" i="30"/>
  <c r="P4545" i="30"/>
  <c r="O4545" i="30"/>
  <c r="AA4544" i="30"/>
  <c r="Z4544" i="30"/>
  <c r="Y4544" i="30"/>
  <c r="X4544" i="30"/>
  <c r="V4544" i="30"/>
  <c r="U4544" i="30"/>
  <c r="T4544" i="30"/>
  <c r="S4544" i="30"/>
  <c r="R4544" i="30"/>
  <c r="Q4544" i="30"/>
  <c r="P4544" i="30"/>
  <c r="O4544" i="30"/>
  <c r="AA4543" i="30"/>
  <c r="Z4543" i="30"/>
  <c r="Y4543" i="30"/>
  <c r="X4543" i="30"/>
  <c r="V4543" i="30"/>
  <c r="U4543" i="30"/>
  <c r="T4543" i="30"/>
  <c r="S4543" i="30"/>
  <c r="R4543" i="30"/>
  <c r="Q4543" i="30"/>
  <c r="P4543" i="30"/>
  <c r="O4543" i="30"/>
  <c r="AA4542" i="30"/>
  <c r="Z4542" i="30"/>
  <c r="Y4542" i="30"/>
  <c r="X4542" i="30"/>
  <c r="V4542" i="30"/>
  <c r="U4542" i="30"/>
  <c r="T4542" i="30"/>
  <c r="S4542" i="30"/>
  <c r="R4542" i="30"/>
  <c r="Q4542" i="30"/>
  <c r="P4542" i="30"/>
  <c r="O4542" i="30"/>
  <c r="AA4541" i="30"/>
  <c r="Z4541" i="30"/>
  <c r="Y4541" i="30"/>
  <c r="X4541" i="30"/>
  <c r="V4541" i="30"/>
  <c r="U4541" i="30"/>
  <c r="T4541" i="30"/>
  <c r="S4541" i="30"/>
  <c r="R4541" i="30"/>
  <c r="Q4541" i="30"/>
  <c r="P4541" i="30"/>
  <c r="O4541" i="30"/>
  <c r="AA4540" i="30"/>
  <c r="Z4540" i="30"/>
  <c r="Y4540" i="30"/>
  <c r="X4540" i="30"/>
  <c r="V4540" i="30"/>
  <c r="U4540" i="30"/>
  <c r="T4540" i="30"/>
  <c r="S4540" i="30"/>
  <c r="R4540" i="30"/>
  <c r="Q4540" i="30"/>
  <c r="P4540" i="30"/>
  <c r="O4540" i="30"/>
  <c r="AA4539" i="30"/>
  <c r="Z4539" i="30"/>
  <c r="Y4539" i="30"/>
  <c r="X4539" i="30"/>
  <c r="V4539" i="30"/>
  <c r="U4539" i="30"/>
  <c r="T4539" i="30"/>
  <c r="S4539" i="30"/>
  <c r="R4539" i="30"/>
  <c r="Q4539" i="30"/>
  <c r="P4539" i="30"/>
  <c r="O4539" i="30"/>
  <c r="AA4538" i="30"/>
  <c r="Z4538" i="30"/>
  <c r="Y4538" i="30"/>
  <c r="X4538" i="30"/>
  <c r="V4538" i="30"/>
  <c r="U4538" i="30"/>
  <c r="T4538" i="30"/>
  <c r="S4538" i="30"/>
  <c r="R4538" i="30"/>
  <c r="Q4538" i="30"/>
  <c r="P4538" i="30"/>
  <c r="O4538" i="30"/>
  <c r="AA4537" i="30"/>
  <c r="Z4537" i="30"/>
  <c r="Y4537" i="30"/>
  <c r="X4537" i="30"/>
  <c r="V4537" i="30"/>
  <c r="U4537" i="30"/>
  <c r="T4537" i="30"/>
  <c r="S4537" i="30"/>
  <c r="R4537" i="30"/>
  <c r="Q4537" i="30"/>
  <c r="P4537" i="30"/>
  <c r="O4537" i="30"/>
  <c r="AA4536" i="30"/>
  <c r="Z4536" i="30"/>
  <c r="Y4536" i="30"/>
  <c r="X4536" i="30"/>
  <c r="V4536" i="30"/>
  <c r="U4536" i="30"/>
  <c r="T4536" i="30"/>
  <c r="S4536" i="30"/>
  <c r="R4536" i="30"/>
  <c r="Q4536" i="30"/>
  <c r="P4536" i="30"/>
  <c r="O4536" i="30"/>
  <c r="AA4535" i="30"/>
  <c r="Z4535" i="30"/>
  <c r="Y4535" i="30"/>
  <c r="X4535" i="30"/>
  <c r="V4535" i="30"/>
  <c r="U4535" i="30"/>
  <c r="T4535" i="30"/>
  <c r="S4535" i="30"/>
  <c r="R4535" i="30"/>
  <c r="Q4535" i="30"/>
  <c r="P4535" i="30"/>
  <c r="O4535" i="30"/>
  <c r="AA4534" i="30"/>
  <c r="Z4534" i="30"/>
  <c r="Y4534" i="30"/>
  <c r="X4534" i="30"/>
  <c r="V4534" i="30"/>
  <c r="U4534" i="30"/>
  <c r="T4534" i="30"/>
  <c r="S4534" i="30"/>
  <c r="R4534" i="30"/>
  <c r="Q4534" i="30"/>
  <c r="P4534" i="30"/>
  <c r="O4534" i="30"/>
  <c r="AA4533" i="30"/>
  <c r="Z4533" i="30"/>
  <c r="Y4533" i="30"/>
  <c r="X4533" i="30"/>
  <c r="V4533" i="30"/>
  <c r="U4533" i="30"/>
  <c r="T4533" i="30"/>
  <c r="S4533" i="30"/>
  <c r="R4533" i="30"/>
  <c r="Q4533" i="30"/>
  <c r="P4533" i="30"/>
  <c r="O4533" i="30"/>
  <c r="AA4532" i="30"/>
  <c r="Z4532" i="30"/>
  <c r="Y4532" i="30"/>
  <c r="X4532" i="30"/>
  <c r="V4532" i="30"/>
  <c r="U4532" i="30"/>
  <c r="T4532" i="30"/>
  <c r="S4532" i="30"/>
  <c r="R4532" i="30"/>
  <c r="Q4532" i="30"/>
  <c r="P4532" i="30"/>
  <c r="O4532" i="30"/>
  <c r="AA4531" i="30"/>
  <c r="Z4531" i="30"/>
  <c r="Y4531" i="30"/>
  <c r="X4531" i="30"/>
  <c r="V4531" i="30"/>
  <c r="U4531" i="30"/>
  <c r="T4531" i="30"/>
  <c r="S4531" i="30"/>
  <c r="R4531" i="30"/>
  <c r="Q4531" i="30"/>
  <c r="P4531" i="30"/>
  <c r="O4531" i="30"/>
  <c r="AA4530" i="30"/>
  <c r="Z4530" i="30"/>
  <c r="Y4530" i="30"/>
  <c r="X4530" i="30"/>
  <c r="V4530" i="30"/>
  <c r="U4530" i="30"/>
  <c r="T4530" i="30"/>
  <c r="S4530" i="30"/>
  <c r="R4530" i="30"/>
  <c r="Q4530" i="30"/>
  <c r="P4530" i="30"/>
  <c r="O4530" i="30"/>
  <c r="AA4529" i="30"/>
  <c r="Z4529" i="30"/>
  <c r="Y4529" i="30"/>
  <c r="X4529" i="30"/>
  <c r="V4529" i="30"/>
  <c r="U4529" i="30"/>
  <c r="T4529" i="30"/>
  <c r="S4529" i="30"/>
  <c r="R4529" i="30"/>
  <c r="Q4529" i="30"/>
  <c r="P4529" i="30"/>
  <c r="O4529" i="30"/>
  <c r="AA4528" i="30"/>
  <c r="Z4528" i="30"/>
  <c r="Y4528" i="30"/>
  <c r="X4528" i="30"/>
  <c r="V4528" i="30"/>
  <c r="U4528" i="30"/>
  <c r="T4528" i="30"/>
  <c r="S4528" i="30"/>
  <c r="R4528" i="30"/>
  <c r="Q4528" i="30"/>
  <c r="P4528" i="30"/>
  <c r="O4528" i="30"/>
  <c r="AA4527" i="30"/>
  <c r="Z4527" i="30"/>
  <c r="Y4527" i="30"/>
  <c r="X4527" i="30"/>
  <c r="V4527" i="30"/>
  <c r="U4527" i="30"/>
  <c r="T4527" i="30"/>
  <c r="S4527" i="30"/>
  <c r="R4527" i="30"/>
  <c r="Q4527" i="30"/>
  <c r="P4527" i="30"/>
  <c r="O4527" i="30"/>
  <c r="AA4526" i="30"/>
  <c r="Z4526" i="30"/>
  <c r="Y4526" i="30"/>
  <c r="X4526" i="30"/>
  <c r="V4526" i="30"/>
  <c r="U4526" i="30"/>
  <c r="T4526" i="30"/>
  <c r="S4526" i="30"/>
  <c r="R4526" i="30"/>
  <c r="Q4526" i="30"/>
  <c r="P4526" i="30"/>
  <c r="O4526" i="30"/>
  <c r="AA4525" i="30"/>
  <c r="Z4525" i="30"/>
  <c r="Y4525" i="30"/>
  <c r="X4525" i="30"/>
  <c r="V4525" i="30"/>
  <c r="U4525" i="30"/>
  <c r="T4525" i="30"/>
  <c r="S4525" i="30"/>
  <c r="R4525" i="30"/>
  <c r="Q4525" i="30"/>
  <c r="P4525" i="30"/>
  <c r="O4525" i="30"/>
  <c r="AA4524" i="30"/>
  <c r="Z4524" i="30"/>
  <c r="Y4524" i="30"/>
  <c r="X4524" i="30"/>
  <c r="V4524" i="30"/>
  <c r="U4524" i="30"/>
  <c r="T4524" i="30"/>
  <c r="S4524" i="30"/>
  <c r="R4524" i="30"/>
  <c r="Q4524" i="30"/>
  <c r="P4524" i="30"/>
  <c r="O4524" i="30"/>
  <c r="AA4523" i="30"/>
  <c r="Z4523" i="30"/>
  <c r="Y4523" i="30"/>
  <c r="X4523" i="30"/>
  <c r="V4523" i="30"/>
  <c r="U4523" i="30"/>
  <c r="T4523" i="30"/>
  <c r="S4523" i="30"/>
  <c r="R4523" i="30"/>
  <c r="Q4523" i="30"/>
  <c r="P4523" i="30"/>
  <c r="O4523" i="30"/>
  <c r="AA4522" i="30"/>
  <c r="Z4522" i="30"/>
  <c r="Y4522" i="30"/>
  <c r="X4522" i="30"/>
  <c r="V4522" i="30"/>
  <c r="U4522" i="30"/>
  <c r="T4522" i="30"/>
  <c r="S4522" i="30"/>
  <c r="R4522" i="30"/>
  <c r="Q4522" i="30"/>
  <c r="P4522" i="30"/>
  <c r="O4522" i="30"/>
  <c r="AA4521" i="30"/>
  <c r="Z4521" i="30"/>
  <c r="Y4521" i="30"/>
  <c r="X4521" i="30"/>
  <c r="V4521" i="30"/>
  <c r="U4521" i="30"/>
  <c r="T4521" i="30"/>
  <c r="S4521" i="30"/>
  <c r="R4521" i="30"/>
  <c r="Q4521" i="30"/>
  <c r="P4521" i="30"/>
  <c r="O4521" i="30"/>
  <c r="AA4520" i="30"/>
  <c r="Z4520" i="30"/>
  <c r="Y4520" i="30"/>
  <c r="X4520" i="30"/>
  <c r="V4520" i="30"/>
  <c r="U4520" i="30"/>
  <c r="T4520" i="30"/>
  <c r="S4520" i="30"/>
  <c r="R4520" i="30"/>
  <c r="Q4520" i="30"/>
  <c r="P4520" i="30"/>
  <c r="O4520" i="30"/>
  <c r="AA4519" i="30"/>
  <c r="Z4519" i="30"/>
  <c r="Y4519" i="30"/>
  <c r="X4519" i="30"/>
  <c r="V4519" i="30"/>
  <c r="U4519" i="30"/>
  <c r="T4519" i="30"/>
  <c r="S4519" i="30"/>
  <c r="R4519" i="30"/>
  <c r="Q4519" i="30"/>
  <c r="P4519" i="30"/>
  <c r="O4519" i="30"/>
  <c r="AA4518" i="30"/>
  <c r="Z4518" i="30"/>
  <c r="Y4518" i="30"/>
  <c r="X4518" i="30"/>
  <c r="V4518" i="30"/>
  <c r="U4518" i="30"/>
  <c r="T4518" i="30"/>
  <c r="S4518" i="30"/>
  <c r="R4518" i="30"/>
  <c r="Q4518" i="30"/>
  <c r="P4518" i="30"/>
  <c r="O4518" i="30"/>
  <c r="AA4517" i="30"/>
  <c r="Z4517" i="30"/>
  <c r="Y4517" i="30"/>
  <c r="X4517" i="30"/>
  <c r="V4517" i="30"/>
  <c r="U4517" i="30"/>
  <c r="T4517" i="30"/>
  <c r="S4517" i="30"/>
  <c r="R4517" i="30"/>
  <c r="Q4517" i="30"/>
  <c r="P4517" i="30"/>
  <c r="O4517" i="30"/>
  <c r="AA4516" i="30"/>
  <c r="Z4516" i="30"/>
  <c r="Y4516" i="30"/>
  <c r="X4516" i="30"/>
  <c r="V4516" i="30"/>
  <c r="U4516" i="30"/>
  <c r="T4516" i="30"/>
  <c r="S4516" i="30"/>
  <c r="R4516" i="30"/>
  <c r="Q4516" i="30"/>
  <c r="P4516" i="30"/>
  <c r="O4516" i="30"/>
  <c r="AA4515" i="30"/>
  <c r="Z4515" i="30"/>
  <c r="Y4515" i="30"/>
  <c r="X4515" i="30"/>
  <c r="V4515" i="30"/>
  <c r="U4515" i="30"/>
  <c r="T4515" i="30"/>
  <c r="S4515" i="30"/>
  <c r="R4515" i="30"/>
  <c r="Q4515" i="30"/>
  <c r="P4515" i="30"/>
  <c r="O4515" i="30"/>
  <c r="AA4514" i="30"/>
  <c r="Z4514" i="30"/>
  <c r="Y4514" i="30"/>
  <c r="X4514" i="30"/>
  <c r="V4514" i="30"/>
  <c r="U4514" i="30"/>
  <c r="T4514" i="30"/>
  <c r="S4514" i="30"/>
  <c r="R4514" i="30"/>
  <c r="Q4514" i="30"/>
  <c r="P4514" i="30"/>
  <c r="O4514" i="30"/>
  <c r="AA4513" i="30"/>
  <c r="Z4513" i="30"/>
  <c r="Y4513" i="30"/>
  <c r="X4513" i="30"/>
  <c r="V4513" i="30"/>
  <c r="U4513" i="30"/>
  <c r="T4513" i="30"/>
  <c r="S4513" i="30"/>
  <c r="R4513" i="30"/>
  <c r="Q4513" i="30"/>
  <c r="P4513" i="30"/>
  <c r="O4513" i="30"/>
  <c r="AA4512" i="30"/>
  <c r="Z4512" i="30"/>
  <c r="Y4512" i="30"/>
  <c r="X4512" i="30"/>
  <c r="V4512" i="30"/>
  <c r="U4512" i="30"/>
  <c r="T4512" i="30"/>
  <c r="S4512" i="30"/>
  <c r="R4512" i="30"/>
  <c r="Q4512" i="30"/>
  <c r="P4512" i="30"/>
  <c r="O4512" i="30"/>
  <c r="AA4511" i="30"/>
  <c r="Z4511" i="30"/>
  <c r="Y4511" i="30"/>
  <c r="X4511" i="30"/>
  <c r="V4511" i="30"/>
  <c r="U4511" i="30"/>
  <c r="T4511" i="30"/>
  <c r="S4511" i="30"/>
  <c r="R4511" i="30"/>
  <c r="Q4511" i="30"/>
  <c r="P4511" i="30"/>
  <c r="O4511" i="30"/>
  <c r="AA4510" i="30"/>
  <c r="Z4510" i="30"/>
  <c r="Y4510" i="30"/>
  <c r="X4510" i="30"/>
  <c r="V4510" i="30"/>
  <c r="U4510" i="30"/>
  <c r="T4510" i="30"/>
  <c r="S4510" i="30"/>
  <c r="R4510" i="30"/>
  <c r="Q4510" i="30"/>
  <c r="P4510" i="30"/>
  <c r="O4510" i="30"/>
  <c r="AA4509" i="30"/>
  <c r="Z4509" i="30"/>
  <c r="Y4509" i="30"/>
  <c r="X4509" i="30"/>
  <c r="V4509" i="30"/>
  <c r="U4509" i="30"/>
  <c r="T4509" i="30"/>
  <c r="S4509" i="30"/>
  <c r="R4509" i="30"/>
  <c r="Q4509" i="30"/>
  <c r="P4509" i="30"/>
  <c r="O4509" i="30"/>
  <c r="AA4508" i="30"/>
  <c r="Z4508" i="30"/>
  <c r="Y4508" i="30"/>
  <c r="X4508" i="30"/>
  <c r="V4508" i="30"/>
  <c r="U4508" i="30"/>
  <c r="T4508" i="30"/>
  <c r="S4508" i="30"/>
  <c r="R4508" i="30"/>
  <c r="Q4508" i="30"/>
  <c r="P4508" i="30"/>
  <c r="O4508" i="30"/>
  <c r="AA4507" i="30"/>
  <c r="Z4507" i="30"/>
  <c r="Y4507" i="30"/>
  <c r="X4507" i="30"/>
  <c r="V4507" i="30"/>
  <c r="U4507" i="30"/>
  <c r="T4507" i="30"/>
  <c r="S4507" i="30"/>
  <c r="R4507" i="30"/>
  <c r="Q4507" i="30"/>
  <c r="P4507" i="30"/>
  <c r="O4507" i="30"/>
  <c r="AA4506" i="30"/>
  <c r="Z4506" i="30"/>
  <c r="Y4506" i="30"/>
  <c r="X4506" i="30"/>
  <c r="V4506" i="30"/>
  <c r="U4506" i="30"/>
  <c r="T4506" i="30"/>
  <c r="S4506" i="30"/>
  <c r="R4506" i="30"/>
  <c r="Q4506" i="30"/>
  <c r="P4506" i="30"/>
  <c r="O4506" i="30"/>
  <c r="AA4505" i="30"/>
  <c r="Z4505" i="30"/>
  <c r="Y4505" i="30"/>
  <c r="X4505" i="30"/>
  <c r="V4505" i="30"/>
  <c r="U4505" i="30"/>
  <c r="T4505" i="30"/>
  <c r="S4505" i="30"/>
  <c r="R4505" i="30"/>
  <c r="Q4505" i="30"/>
  <c r="P4505" i="30"/>
  <c r="O4505" i="30"/>
  <c r="AA4504" i="30"/>
  <c r="Z4504" i="30"/>
  <c r="Y4504" i="30"/>
  <c r="X4504" i="30"/>
  <c r="V4504" i="30"/>
  <c r="U4504" i="30"/>
  <c r="T4504" i="30"/>
  <c r="S4504" i="30"/>
  <c r="R4504" i="30"/>
  <c r="Q4504" i="30"/>
  <c r="P4504" i="30"/>
  <c r="O4504" i="30"/>
  <c r="AA4503" i="30"/>
  <c r="Z4503" i="30"/>
  <c r="Y4503" i="30"/>
  <c r="X4503" i="30"/>
  <c r="V4503" i="30"/>
  <c r="U4503" i="30"/>
  <c r="T4503" i="30"/>
  <c r="S4503" i="30"/>
  <c r="R4503" i="30"/>
  <c r="Q4503" i="30"/>
  <c r="P4503" i="30"/>
  <c r="O4503" i="30"/>
  <c r="AA4502" i="30"/>
  <c r="Z4502" i="30"/>
  <c r="Y4502" i="30"/>
  <c r="X4502" i="30"/>
  <c r="V4502" i="30"/>
  <c r="U4502" i="30"/>
  <c r="T4502" i="30"/>
  <c r="S4502" i="30"/>
  <c r="R4502" i="30"/>
  <c r="Q4502" i="30"/>
  <c r="P4502" i="30"/>
  <c r="O4502" i="30"/>
  <c r="AA4501" i="30"/>
  <c r="Z4501" i="30"/>
  <c r="Y4501" i="30"/>
  <c r="X4501" i="30"/>
  <c r="V4501" i="30"/>
  <c r="U4501" i="30"/>
  <c r="T4501" i="30"/>
  <c r="S4501" i="30"/>
  <c r="R4501" i="30"/>
  <c r="Q4501" i="30"/>
  <c r="P4501" i="30"/>
  <c r="O4501" i="30"/>
  <c r="AA4500" i="30"/>
  <c r="Z4500" i="30"/>
  <c r="Y4500" i="30"/>
  <c r="X4500" i="30"/>
  <c r="V4500" i="30"/>
  <c r="U4500" i="30"/>
  <c r="T4500" i="30"/>
  <c r="S4500" i="30"/>
  <c r="R4500" i="30"/>
  <c r="Q4500" i="30"/>
  <c r="P4500" i="30"/>
  <c r="O4500" i="30"/>
  <c r="AA4499" i="30"/>
  <c r="Z4499" i="30"/>
  <c r="Y4499" i="30"/>
  <c r="X4499" i="30"/>
  <c r="V4499" i="30"/>
  <c r="U4499" i="30"/>
  <c r="T4499" i="30"/>
  <c r="S4499" i="30"/>
  <c r="R4499" i="30"/>
  <c r="Q4499" i="30"/>
  <c r="P4499" i="30"/>
  <c r="O4499" i="30"/>
  <c r="AA4498" i="30"/>
  <c r="Z4498" i="30"/>
  <c r="Y4498" i="30"/>
  <c r="X4498" i="30"/>
  <c r="V4498" i="30"/>
  <c r="U4498" i="30"/>
  <c r="T4498" i="30"/>
  <c r="S4498" i="30"/>
  <c r="R4498" i="30"/>
  <c r="Q4498" i="30"/>
  <c r="P4498" i="30"/>
  <c r="O4498" i="30"/>
  <c r="AA4497" i="30"/>
  <c r="Z4497" i="30"/>
  <c r="Y4497" i="30"/>
  <c r="X4497" i="30"/>
  <c r="V4497" i="30"/>
  <c r="U4497" i="30"/>
  <c r="T4497" i="30"/>
  <c r="S4497" i="30"/>
  <c r="R4497" i="30"/>
  <c r="Q4497" i="30"/>
  <c r="P4497" i="30"/>
  <c r="O4497" i="30"/>
  <c r="AA4496" i="30"/>
  <c r="Z4496" i="30"/>
  <c r="Y4496" i="30"/>
  <c r="X4496" i="30"/>
  <c r="V4496" i="30"/>
  <c r="U4496" i="30"/>
  <c r="T4496" i="30"/>
  <c r="S4496" i="30"/>
  <c r="R4496" i="30"/>
  <c r="Q4496" i="30"/>
  <c r="P4496" i="30"/>
  <c r="O4496" i="30"/>
  <c r="AA4495" i="30"/>
  <c r="Z4495" i="30"/>
  <c r="Y4495" i="30"/>
  <c r="X4495" i="30"/>
  <c r="V4495" i="30"/>
  <c r="U4495" i="30"/>
  <c r="T4495" i="30"/>
  <c r="S4495" i="30"/>
  <c r="R4495" i="30"/>
  <c r="Q4495" i="30"/>
  <c r="P4495" i="30"/>
  <c r="O4495" i="30"/>
  <c r="AA4494" i="30"/>
  <c r="Z4494" i="30"/>
  <c r="Y4494" i="30"/>
  <c r="X4494" i="30"/>
  <c r="V4494" i="30"/>
  <c r="U4494" i="30"/>
  <c r="T4494" i="30"/>
  <c r="S4494" i="30"/>
  <c r="R4494" i="30"/>
  <c r="Q4494" i="30"/>
  <c r="P4494" i="30"/>
  <c r="O4494" i="30"/>
  <c r="AA4493" i="30"/>
  <c r="Z4493" i="30"/>
  <c r="Y4493" i="30"/>
  <c r="X4493" i="30"/>
  <c r="V4493" i="30"/>
  <c r="U4493" i="30"/>
  <c r="T4493" i="30"/>
  <c r="S4493" i="30"/>
  <c r="R4493" i="30"/>
  <c r="Q4493" i="30"/>
  <c r="P4493" i="30"/>
  <c r="O4493" i="30"/>
  <c r="AA4492" i="30"/>
  <c r="Z4492" i="30"/>
  <c r="Y4492" i="30"/>
  <c r="X4492" i="30"/>
  <c r="V4492" i="30"/>
  <c r="U4492" i="30"/>
  <c r="T4492" i="30"/>
  <c r="S4492" i="30"/>
  <c r="R4492" i="30"/>
  <c r="Q4492" i="30"/>
  <c r="P4492" i="30"/>
  <c r="O4492" i="30"/>
  <c r="AA4491" i="30"/>
  <c r="Z4491" i="30"/>
  <c r="Y4491" i="30"/>
  <c r="X4491" i="30"/>
  <c r="V4491" i="30"/>
  <c r="U4491" i="30"/>
  <c r="T4491" i="30"/>
  <c r="S4491" i="30"/>
  <c r="R4491" i="30"/>
  <c r="Q4491" i="30"/>
  <c r="P4491" i="30"/>
  <c r="O4491" i="30"/>
  <c r="AA4490" i="30"/>
  <c r="Z4490" i="30"/>
  <c r="Y4490" i="30"/>
  <c r="X4490" i="30"/>
  <c r="V4490" i="30"/>
  <c r="U4490" i="30"/>
  <c r="T4490" i="30"/>
  <c r="S4490" i="30"/>
  <c r="R4490" i="30"/>
  <c r="Q4490" i="30"/>
  <c r="P4490" i="30"/>
  <c r="O4490" i="30"/>
  <c r="AA4489" i="30"/>
  <c r="Z4489" i="30"/>
  <c r="Y4489" i="30"/>
  <c r="X4489" i="30"/>
  <c r="V4489" i="30"/>
  <c r="U4489" i="30"/>
  <c r="T4489" i="30"/>
  <c r="S4489" i="30"/>
  <c r="R4489" i="30"/>
  <c r="Q4489" i="30"/>
  <c r="P4489" i="30"/>
  <c r="O4489" i="30"/>
  <c r="AA4488" i="30"/>
  <c r="Z4488" i="30"/>
  <c r="Y4488" i="30"/>
  <c r="X4488" i="30"/>
  <c r="V4488" i="30"/>
  <c r="U4488" i="30"/>
  <c r="T4488" i="30"/>
  <c r="S4488" i="30"/>
  <c r="R4488" i="30"/>
  <c r="Q4488" i="30"/>
  <c r="P4488" i="30"/>
  <c r="O4488" i="30"/>
  <c r="AA4487" i="30"/>
  <c r="Z4487" i="30"/>
  <c r="Y4487" i="30"/>
  <c r="X4487" i="30"/>
  <c r="V4487" i="30"/>
  <c r="U4487" i="30"/>
  <c r="T4487" i="30"/>
  <c r="S4487" i="30"/>
  <c r="R4487" i="30"/>
  <c r="Q4487" i="30"/>
  <c r="P4487" i="30"/>
  <c r="O4487" i="30"/>
  <c r="AA4486" i="30"/>
  <c r="Z4486" i="30"/>
  <c r="Y4486" i="30"/>
  <c r="X4486" i="30"/>
  <c r="V4486" i="30"/>
  <c r="U4486" i="30"/>
  <c r="T4486" i="30"/>
  <c r="S4486" i="30"/>
  <c r="R4486" i="30"/>
  <c r="Q4486" i="30"/>
  <c r="P4486" i="30"/>
  <c r="O4486" i="30"/>
  <c r="AA4485" i="30"/>
  <c r="Z4485" i="30"/>
  <c r="Y4485" i="30"/>
  <c r="X4485" i="30"/>
  <c r="V4485" i="30"/>
  <c r="U4485" i="30"/>
  <c r="T4485" i="30"/>
  <c r="S4485" i="30"/>
  <c r="R4485" i="30"/>
  <c r="Q4485" i="30"/>
  <c r="P4485" i="30"/>
  <c r="O4485" i="30"/>
  <c r="AA4484" i="30"/>
  <c r="Z4484" i="30"/>
  <c r="Y4484" i="30"/>
  <c r="X4484" i="30"/>
  <c r="V4484" i="30"/>
  <c r="U4484" i="30"/>
  <c r="T4484" i="30"/>
  <c r="S4484" i="30"/>
  <c r="R4484" i="30"/>
  <c r="Q4484" i="30"/>
  <c r="P4484" i="30"/>
  <c r="O4484" i="30"/>
  <c r="AA4483" i="30"/>
  <c r="Z4483" i="30"/>
  <c r="Y4483" i="30"/>
  <c r="X4483" i="30"/>
  <c r="V4483" i="30"/>
  <c r="U4483" i="30"/>
  <c r="T4483" i="30"/>
  <c r="S4483" i="30"/>
  <c r="R4483" i="30"/>
  <c r="Q4483" i="30"/>
  <c r="P4483" i="30"/>
  <c r="O4483" i="30"/>
  <c r="AA4482" i="30"/>
  <c r="Z4482" i="30"/>
  <c r="Y4482" i="30"/>
  <c r="X4482" i="30"/>
  <c r="V4482" i="30"/>
  <c r="U4482" i="30"/>
  <c r="T4482" i="30"/>
  <c r="S4482" i="30"/>
  <c r="R4482" i="30"/>
  <c r="Q4482" i="30"/>
  <c r="P4482" i="30"/>
  <c r="O4482" i="30"/>
  <c r="AA4481" i="30"/>
  <c r="Z4481" i="30"/>
  <c r="Y4481" i="30"/>
  <c r="X4481" i="30"/>
  <c r="V4481" i="30"/>
  <c r="U4481" i="30"/>
  <c r="T4481" i="30"/>
  <c r="S4481" i="30"/>
  <c r="R4481" i="30"/>
  <c r="Q4481" i="30"/>
  <c r="P4481" i="30"/>
  <c r="O4481" i="30"/>
  <c r="AA4480" i="30"/>
  <c r="Z4480" i="30"/>
  <c r="Y4480" i="30"/>
  <c r="X4480" i="30"/>
  <c r="V4480" i="30"/>
  <c r="U4480" i="30"/>
  <c r="T4480" i="30"/>
  <c r="S4480" i="30"/>
  <c r="R4480" i="30"/>
  <c r="Q4480" i="30"/>
  <c r="P4480" i="30"/>
  <c r="O4480" i="30"/>
  <c r="AA4479" i="30"/>
  <c r="Z4479" i="30"/>
  <c r="Y4479" i="30"/>
  <c r="X4479" i="30"/>
  <c r="V4479" i="30"/>
  <c r="U4479" i="30"/>
  <c r="T4479" i="30"/>
  <c r="S4479" i="30"/>
  <c r="R4479" i="30"/>
  <c r="Q4479" i="30"/>
  <c r="P4479" i="30"/>
  <c r="O4479" i="30"/>
  <c r="AA4478" i="30"/>
  <c r="Z4478" i="30"/>
  <c r="Y4478" i="30"/>
  <c r="X4478" i="30"/>
  <c r="V4478" i="30"/>
  <c r="U4478" i="30"/>
  <c r="T4478" i="30"/>
  <c r="S4478" i="30"/>
  <c r="R4478" i="30"/>
  <c r="Q4478" i="30"/>
  <c r="P4478" i="30"/>
  <c r="O4478" i="30"/>
  <c r="AA4477" i="30"/>
  <c r="Z4477" i="30"/>
  <c r="Y4477" i="30"/>
  <c r="X4477" i="30"/>
  <c r="V4477" i="30"/>
  <c r="U4477" i="30"/>
  <c r="T4477" i="30"/>
  <c r="S4477" i="30"/>
  <c r="R4477" i="30"/>
  <c r="Q4477" i="30"/>
  <c r="P4477" i="30"/>
  <c r="O4477" i="30"/>
  <c r="AA4476" i="30"/>
  <c r="Z4476" i="30"/>
  <c r="Y4476" i="30"/>
  <c r="X4476" i="30"/>
  <c r="V4476" i="30"/>
  <c r="U4476" i="30"/>
  <c r="T4476" i="30"/>
  <c r="S4476" i="30"/>
  <c r="R4476" i="30"/>
  <c r="Q4476" i="30"/>
  <c r="P4476" i="30"/>
  <c r="O4476" i="30"/>
  <c r="AA4475" i="30"/>
  <c r="Z4475" i="30"/>
  <c r="Y4475" i="30"/>
  <c r="X4475" i="30"/>
  <c r="V4475" i="30"/>
  <c r="U4475" i="30"/>
  <c r="T4475" i="30"/>
  <c r="S4475" i="30"/>
  <c r="R4475" i="30"/>
  <c r="Q4475" i="30"/>
  <c r="P4475" i="30"/>
  <c r="O4475" i="30"/>
  <c r="AA4474" i="30"/>
  <c r="Z4474" i="30"/>
  <c r="Y4474" i="30"/>
  <c r="X4474" i="30"/>
  <c r="V4474" i="30"/>
  <c r="U4474" i="30"/>
  <c r="T4474" i="30"/>
  <c r="S4474" i="30"/>
  <c r="R4474" i="30"/>
  <c r="Q4474" i="30"/>
  <c r="P4474" i="30"/>
  <c r="O4474" i="30"/>
  <c r="AA4473" i="30"/>
  <c r="Z4473" i="30"/>
  <c r="Y4473" i="30"/>
  <c r="X4473" i="30"/>
  <c r="V4473" i="30"/>
  <c r="U4473" i="30"/>
  <c r="T4473" i="30"/>
  <c r="S4473" i="30"/>
  <c r="R4473" i="30"/>
  <c r="Q4473" i="30"/>
  <c r="P4473" i="30"/>
  <c r="O4473" i="30"/>
  <c r="AA4472" i="30"/>
  <c r="Z4472" i="30"/>
  <c r="Y4472" i="30"/>
  <c r="X4472" i="30"/>
  <c r="V4472" i="30"/>
  <c r="U4472" i="30"/>
  <c r="T4472" i="30"/>
  <c r="S4472" i="30"/>
  <c r="R4472" i="30"/>
  <c r="Q4472" i="30"/>
  <c r="P4472" i="30"/>
  <c r="O4472" i="30"/>
  <c r="AA4471" i="30"/>
  <c r="Z4471" i="30"/>
  <c r="Y4471" i="30"/>
  <c r="X4471" i="30"/>
  <c r="V4471" i="30"/>
  <c r="U4471" i="30"/>
  <c r="T4471" i="30"/>
  <c r="S4471" i="30"/>
  <c r="R4471" i="30"/>
  <c r="Q4471" i="30"/>
  <c r="P4471" i="30"/>
  <c r="O4471" i="30"/>
  <c r="AA4470" i="30"/>
  <c r="Z4470" i="30"/>
  <c r="Y4470" i="30"/>
  <c r="X4470" i="30"/>
  <c r="V4470" i="30"/>
  <c r="U4470" i="30"/>
  <c r="T4470" i="30"/>
  <c r="S4470" i="30"/>
  <c r="R4470" i="30"/>
  <c r="Q4470" i="30"/>
  <c r="P4470" i="30"/>
  <c r="O4470" i="30"/>
  <c r="AA4469" i="30"/>
  <c r="Z4469" i="30"/>
  <c r="Y4469" i="30"/>
  <c r="X4469" i="30"/>
  <c r="V4469" i="30"/>
  <c r="U4469" i="30"/>
  <c r="T4469" i="30"/>
  <c r="S4469" i="30"/>
  <c r="R4469" i="30"/>
  <c r="Q4469" i="30"/>
  <c r="P4469" i="30"/>
  <c r="O4469" i="30"/>
  <c r="AA4468" i="30"/>
  <c r="Z4468" i="30"/>
  <c r="Y4468" i="30"/>
  <c r="X4468" i="30"/>
  <c r="V4468" i="30"/>
  <c r="U4468" i="30"/>
  <c r="T4468" i="30"/>
  <c r="S4468" i="30"/>
  <c r="R4468" i="30"/>
  <c r="Q4468" i="30"/>
  <c r="P4468" i="30"/>
  <c r="O4468" i="30"/>
  <c r="AA4467" i="30"/>
  <c r="Z4467" i="30"/>
  <c r="Y4467" i="30"/>
  <c r="X4467" i="30"/>
  <c r="V4467" i="30"/>
  <c r="U4467" i="30"/>
  <c r="T4467" i="30"/>
  <c r="S4467" i="30"/>
  <c r="R4467" i="30"/>
  <c r="Q4467" i="30"/>
  <c r="P4467" i="30"/>
  <c r="O4467" i="30"/>
  <c r="AA4466" i="30"/>
  <c r="Z4466" i="30"/>
  <c r="Y4466" i="30"/>
  <c r="X4466" i="30"/>
  <c r="V4466" i="30"/>
  <c r="U4466" i="30"/>
  <c r="T4466" i="30"/>
  <c r="S4466" i="30"/>
  <c r="R4466" i="30"/>
  <c r="Q4466" i="30"/>
  <c r="P4466" i="30"/>
  <c r="O4466" i="30"/>
  <c r="AA4465" i="30"/>
  <c r="Z4465" i="30"/>
  <c r="Y4465" i="30"/>
  <c r="X4465" i="30"/>
  <c r="V4465" i="30"/>
  <c r="U4465" i="30"/>
  <c r="T4465" i="30"/>
  <c r="S4465" i="30"/>
  <c r="R4465" i="30"/>
  <c r="Q4465" i="30"/>
  <c r="P4465" i="30"/>
  <c r="O4465" i="30"/>
  <c r="AA4464" i="30"/>
  <c r="Z4464" i="30"/>
  <c r="Y4464" i="30"/>
  <c r="X4464" i="30"/>
  <c r="V4464" i="30"/>
  <c r="U4464" i="30"/>
  <c r="T4464" i="30"/>
  <c r="S4464" i="30"/>
  <c r="R4464" i="30"/>
  <c r="Q4464" i="30"/>
  <c r="P4464" i="30"/>
  <c r="O4464" i="30"/>
  <c r="AA4463" i="30"/>
  <c r="Z4463" i="30"/>
  <c r="Y4463" i="30"/>
  <c r="X4463" i="30"/>
  <c r="V4463" i="30"/>
  <c r="U4463" i="30"/>
  <c r="T4463" i="30"/>
  <c r="S4463" i="30"/>
  <c r="R4463" i="30"/>
  <c r="Q4463" i="30"/>
  <c r="P4463" i="30"/>
  <c r="O4463" i="30"/>
  <c r="AA4462" i="30"/>
  <c r="Z4462" i="30"/>
  <c r="Y4462" i="30"/>
  <c r="X4462" i="30"/>
  <c r="V4462" i="30"/>
  <c r="U4462" i="30"/>
  <c r="T4462" i="30"/>
  <c r="S4462" i="30"/>
  <c r="R4462" i="30"/>
  <c r="Q4462" i="30"/>
  <c r="P4462" i="30"/>
  <c r="O4462" i="30"/>
  <c r="AA4461" i="30"/>
  <c r="Z4461" i="30"/>
  <c r="Y4461" i="30"/>
  <c r="X4461" i="30"/>
  <c r="V4461" i="30"/>
  <c r="U4461" i="30"/>
  <c r="T4461" i="30"/>
  <c r="S4461" i="30"/>
  <c r="R4461" i="30"/>
  <c r="Q4461" i="30"/>
  <c r="P4461" i="30"/>
  <c r="O4461" i="30"/>
  <c r="AA4460" i="30"/>
  <c r="Z4460" i="30"/>
  <c r="Y4460" i="30"/>
  <c r="X4460" i="30"/>
  <c r="V4460" i="30"/>
  <c r="U4460" i="30"/>
  <c r="T4460" i="30"/>
  <c r="S4460" i="30"/>
  <c r="R4460" i="30"/>
  <c r="Q4460" i="30"/>
  <c r="P4460" i="30"/>
  <c r="O4460" i="30"/>
  <c r="AA4459" i="30"/>
  <c r="Z4459" i="30"/>
  <c r="Y4459" i="30"/>
  <c r="X4459" i="30"/>
  <c r="V4459" i="30"/>
  <c r="U4459" i="30"/>
  <c r="T4459" i="30"/>
  <c r="S4459" i="30"/>
  <c r="R4459" i="30"/>
  <c r="Q4459" i="30"/>
  <c r="P4459" i="30"/>
  <c r="O4459" i="30"/>
  <c r="AA4458" i="30"/>
  <c r="Z4458" i="30"/>
  <c r="Y4458" i="30"/>
  <c r="X4458" i="30"/>
  <c r="V4458" i="30"/>
  <c r="U4458" i="30"/>
  <c r="T4458" i="30"/>
  <c r="S4458" i="30"/>
  <c r="R4458" i="30"/>
  <c r="Q4458" i="30"/>
  <c r="P4458" i="30"/>
  <c r="O4458" i="30"/>
  <c r="AA4457" i="30"/>
  <c r="Z4457" i="30"/>
  <c r="Y4457" i="30"/>
  <c r="X4457" i="30"/>
  <c r="V4457" i="30"/>
  <c r="U4457" i="30"/>
  <c r="T4457" i="30"/>
  <c r="S4457" i="30"/>
  <c r="R4457" i="30"/>
  <c r="Q4457" i="30"/>
  <c r="P4457" i="30"/>
  <c r="O4457" i="30"/>
  <c r="AA4456" i="30"/>
  <c r="Z4456" i="30"/>
  <c r="Y4456" i="30"/>
  <c r="X4456" i="30"/>
  <c r="V4456" i="30"/>
  <c r="U4456" i="30"/>
  <c r="T4456" i="30"/>
  <c r="S4456" i="30"/>
  <c r="R4456" i="30"/>
  <c r="Q4456" i="30"/>
  <c r="P4456" i="30"/>
  <c r="O4456" i="30"/>
  <c r="AA4455" i="30"/>
  <c r="Z4455" i="30"/>
  <c r="Y4455" i="30"/>
  <c r="X4455" i="30"/>
  <c r="V4455" i="30"/>
  <c r="U4455" i="30"/>
  <c r="T4455" i="30"/>
  <c r="S4455" i="30"/>
  <c r="R4455" i="30"/>
  <c r="Q4455" i="30"/>
  <c r="P4455" i="30"/>
  <c r="O4455" i="30"/>
  <c r="AA4454" i="30"/>
  <c r="Z4454" i="30"/>
  <c r="Y4454" i="30"/>
  <c r="X4454" i="30"/>
  <c r="V4454" i="30"/>
  <c r="U4454" i="30"/>
  <c r="T4454" i="30"/>
  <c r="S4454" i="30"/>
  <c r="R4454" i="30"/>
  <c r="Q4454" i="30"/>
  <c r="P4454" i="30"/>
  <c r="O4454" i="30"/>
  <c r="AA4453" i="30"/>
  <c r="Z4453" i="30"/>
  <c r="Y4453" i="30"/>
  <c r="X4453" i="30"/>
  <c r="V4453" i="30"/>
  <c r="U4453" i="30"/>
  <c r="T4453" i="30"/>
  <c r="S4453" i="30"/>
  <c r="R4453" i="30"/>
  <c r="Q4453" i="30"/>
  <c r="P4453" i="30"/>
  <c r="O4453" i="30"/>
  <c r="AA4452" i="30"/>
  <c r="Z4452" i="30"/>
  <c r="Y4452" i="30"/>
  <c r="X4452" i="30"/>
  <c r="V4452" i="30"/>
  <c r="U4452" i="30"/>
  <c r="T4452" i="30"/>
  <c r="S4452" i="30"/>
  <c r="R4452" i="30"/>
  <c r="Q4452" i="30"/>
  <c r="P4452" i="30"/>
  <c r="O4452" i="30"/>
  <c r="AA4451" i="30"/>
  <c r="Z4451" i="30"/>
  <c r="Y4451" i="30"/>
  <c r="X4451" i="30"/>
  <c r="V4451" i="30"/>
  <c r="U4451" i="30"/>
  <c r="T4451" i="30"/>
  <c r="S4451" i="30"/>
  <c r="R4451" i="30"/>
  <c r="Q4451" i="30"/>
  <c r="P4451" i="30"/>
  <c r="O4451" i="30"/>
  <c r="AA4450" i="30"/>
  <c r="Z4450" i="30"/>
  <c r="Y4450" i="30"/>
  <c r="X4450" i="30"/>
  <c r="V4450" i="30"/>
  <c r="U4450" i="30"/>
  <c r="T4450" i="30"/>
  <c r="S4450" i="30"/>
  <c r="R4450" i="30"/>
  <c r="Q4450" i="30"/>
  <c r="P4450" i="30"/>
  <c r="O4450" i="30"/>
  <c r="AA4449" i="30"/>
  <c r="Z4449" i="30"/>
  <c r="Y4449" i="30"/>
  <c r="X4449" i="30"/>
  <c r="V4449" i="30"/>
  <c r="U4449" i="30"/>
  <c r="T4449" i="30"/>
  <c r="S4449" i="30"/>
  <c r="R4449" i="30"/>
  <c r="Q4449" i="30"/>
  <c r="P4449" i="30"/>
  <c r="O4449" i="30"/>
  <c r="AA4448" i="30"/>
  <c r="Z4448" i="30"/>
  <c r="Y4448" i="30"/>
  <c r="X4448" i="30"/>
  <c r="V4448" i="30"/>
  <c r="U4448" i="30"/>
  <c r="T4448" i="30"/>
  <c r="S4448" i="30"/>
  <c r="R4448" i="30"/>
  <c r="Q4448" i="30"/>
  <c r="P4448" i="30"/>
  <c r="O4448" i="30"/>
  <c r="AA4447" i="30"/>
  <c r="Z4447" i="30"/>
  <c r="Y4447" i="30"/>
  <c r="X4447" i="30"/>
  <c r="V4447" i="30"/>
  <c r="U4447" i="30"/>
  <c r="T4447" i="30"/>
  <c r="S4447" i="30"/>
  <c r="R4447" i="30"/>
  <c r="Q4447" i="30"/>
  <c r="P4447" i="30"/>
  <c r="O4447" i="30"/>
  <c r="AA4446" i="30"/>
  <c r="Z4446" i="30"/>
  <c r="Y4446" i="30"/>
  <c r="X4446" i="30"/>
  <c r="V4446" i="30"/>
  <c r="U4446" i="30"/>
  <c r="T4446" i="30"/>
  <c r="S4446" i="30"/>
  <c r="R4446" i="30"/>
  <c r="Q4446" i="30"/>
  <c r="P4446" i="30"/>
  <c r="O4446" i="30"/>
  <c r="AA4445" i="30"/>
  <c r="Z4445" i="30"/>
  <c r="Y4445" i="30"/>
  <c r="X4445" i="30"/>
  <c r="V4445" i="30"/>
  <c r="U4445" i="30"/>
  <c r="T4445" i="30"/>
  <c r="S4445" i="30"/>
  <c r="R4445" i="30"/>
  <c r="Q4445" i="30"/>
  <c r="P4445" i="30"/>
  <c r="O4445" i="30"/>
  <c r="AA4444" i="30"/>
  <c r="Z4444" i="30"/>
  <c r="Y4444" i="30"/>
  <c r="X4444" i="30"/>
  <c r="V4444" i="30"/>
  <c r="U4444" i="30"/>
  <c r="T4444" i="30"/>
  <c r="S4444" i="30"/>
  <c r="R4444" i="30"/>
  <c r="Q4444" i="30"/>
  <c r="P4444" i="30"/>
  <c r="O4444" i="30"/>
  <c r="AA4443" i="30"/>
  <c r="Z4443" i="30"/>
  <c r="Y4443" i="30"/>
  <c r="X4443" i="30"/>
  <c r="V4443" i="30"/>
  <c r="U4443" i="30"/>
  <c r="T4443" i="30"/>
  <c r="S4443" i="30"/>
  <c r="R4443" i="30"/>
  <c r="Q4443" i="30"/>
  <c r="P4443" i="30"/>
  <c r="O4443" i="30"/>
  <c r="AA4442" i="30"/>
  <c r="Z4442" i="30"/>
  <c r="Y4442" i="30"/>
  <c r="X4442" i="30"/>
  <c r="V4442" i="30"/>
  <c r="U4442" i="30"/>
  <c r="T4442" i="30"/>
  <c r="S4442" i="30"/>
  <c r="R4442" i="30"/>
  <c r="Q4442" i="30"/>
  <c r="P4442" i="30"/>
  <c r="O4442" i="30"/>
  <c r="AA4441" i="30"/>
  <c r="Z4441" i="30"/>
  <c r="Y4441" i="30"/>
  <c r="X4441" i="30"/>
  <c r="V4441" i="30"/>
  <c r="U4441" i="30"/>
  <c r="T4441" i="30"/>
  <c r="S4441" i="30"/>
  <c r="R4441" i="30"/>
  <c r="Q4441" i="30"/>
  <c r="P4441" i="30"/>
  <c r="O4441" i="30"/>
  <c r="AA4440" i="30"/>
  <c r="Z4440" i="30"/>
  <c r="Y4440" i="30"/>
  <c r="X4440" i="30"/>
  <c r="V4440" i="30"/>
  <c r="U4440" i="30"/>
  <c r="T4440" i="30"/>
  <c r="S4440" i="30"/>
  <c r="R4440" i="30"/>
  <c r="Q4440" i="30"/>
  <c r="P4440" i="30"/>
  <c r="O4440" i="30"/>
  <c r="AA4439" i="30"/>
  <c r="Z4439" i="30"/>
  <c r="Y4439" i="30"/>
  <c r="X4439" i="30"/>
  <c r="V4439" i="30"/>
  <c r="U4439" i="30"/>
  <c r="T4439" i="30"/>
  <c r="S4439" i="30"/>
  <c r="R4439" i="30"/>
  <c r="Q4439" i="30"/>
  <c r="P4439" i="30"/>
  <c r="O4439" i="30"/>
  <c r="AA4438" i="30"/>
  <c r="Z4438" i="30"/>
  <c r="Y4438" i="30"/>
  <c r="X4438" i="30"/>
  <c r="V4438" i="30"/>
  <c r="U4438" i="30"/>
  <c r="T4438" i="30"/>
  <c r="S4438" i="30"/>
  <c r="R4438" i="30"/>
  <c r="Q4438" i="30"/>
  <c r="P4438" i="30"/>
  <c r="O4438" i="30"/>
  <c r="AA4437" i="30"/>
  <c r="Z4437" i="30"/>
  <c r="Y4437" i="30"/>
  <c r="X4437" i="30"/>
  <c r="V4437" i="30"/>
  <c r="U4437" i="30"/>
  <c r="T4437" i="30"/>
  <c r="S4437" i="30"/>
  <c r="R4437" i="30"/>
  <c r="Q4437" i="30"/>
  <c r="P4437" i="30"/>
  <c r="O4437" i="30"/>
  <c r="AA4436" i="30"/>
  <c r="Z4436" i="30"/>
  <c r="Y4436" i="30"/>
  <c r="X4436" i="30"/>
  <c r="V4436" i="30"/>
  <c r="U4436" i="30"/>
  <c r="T4436" i="30"/>
  <c r="S4436" i="30"/>
  <c r="R4436" i="30"/>
  <c r="Q4436" i="30"/>
  <c r="P4436" i="30"/>
  <c r="O4436" i="30"/>
  <c r="AA4435" i="30"/>
  <c r="Z4435" i="30"/>
  <c r="Y4435" i="30"/>
  <c r="X4435" i="30"/>
  <c r="V4435" i="30"/>
  <c r="U4435" i="30"/>
  <c r="T4435" i="30"/>
  <c r="S4435" i="30"/>
  <c r="R4435" i="30"/>
  <c r="Q4435" i="30"/>
  <c r="P4435" i="30"/>
  <c r="O4435" i="30"/>
  <c r="AA4434" i="30"/>
  <c r="Z4434" i="30"/>
  <c r="Y4434" i="30"/>
  <c r="X4434" i="30"/>
  <c r="V4434" i="30"/>
  <c r="U4434" i="30"/>
  <c r="T4434" i="30"/>
  <c r="S4434" i="30"/>
  <c r="R4434" i="30"/>
  <c r="Q4434" i="30"/>
  <c r="P4434" i="30"/>
  <c r="O4434" i="30"/>
  <c r="AA4433" i="30"/>
  <c r="Z4433" i="30"/>
  <c r="Y4433" i="30"/>
  <c r="X4433" i="30"/>
  <c r="V4433" i="30"/>
  <c r="U4433" i="30"/>
  <c r="T4433" i="30"/>
  <c r="S4433" i="30"/>
  <c r="R4433" i="30"/>
  <c r="Q4433" i="30"/>
  <c r="P4433" i="30"/>
  <c r="O4433" i="30"/>
  <c r="AA4432" i="30"/>
  <c r="Z4432" i="30"/>
  <c r="Y4432" i="30"/>
  <c r="X4432" i="30"/>
  <c r="V4432" i="30"/>
  <c r="U4432" i="30"/>
  <c r="T4432" i="30"/>
  <c r="S4432" i="30"/>
  <c r="R4432" i="30"/>
  <c r="Q4432" i="30"/>
  <c r="P4432" i="30"/>
  <c r="O4432" i="30"/>
  <c r="AA4431" i="30"/>
  <c r="Z4431" i="30"/>
  <c r="Y4431" i="30"/>
  <c r="X4431" i="30"/>
  <c r="V4431" i="30"/>
  <c r="U4431" i="30"/>
  <c r="T4431" i="30"/>
  <c r="S4431" i="30"/>
  <c r="R4431" i="30"/>
  <c r="Q4431" i="30"/>
  <c r="P4431" i="30"/>
  <c r="O4431" i="30"/>
  <c r="AA4430" i="30"/>
  <c r="Z4430" i="30"/>
  <c r="Y4430" i="30"/>
  <c r="X4430" i="30"/>
  <c r="V4430" i="30"/>
  <c r="U4430" i="30"/>
  <c r="T4430" i="30"/>
  <c r="S4430" i="30"/>
  <c r="R4430" i="30"/>
  <c r="Q4430" i="30"/>
  <c r="P4430" i="30"/>
  <c r="O4430" i="30"/>
  <c r="AA4429" i="30"/>
  <c r="Z4429" i="30"/>
  <c r="Y4429" i="30"/>
  <c r="X4429" i="30"/>
  <c r="V4429" i="30"/>
  <c r="U4429" i="30"/>
  <c r="T4429" i="30"/>
  <c r="S4429" i="30"/>
  <c r="R4429" i="30"/>
  <c r="Q4429" i="30"/>
  <c r="P4429" i="30"/>
  <c r="O4429" i="30"/>
  <c r="AA4428" i="30"/>
  <c r="Z4428" i="30"/>
  <c r="Y4428" i="30"/>
  <c r="X4428" i="30"/>
  <c r="V4428" i="30"/>
  <c r="U4428" i="30"/>
  <c r="T4428" i="30"/>
  <c r="S4428" i="30"/>
  <c r="R4428" i="30"/>
  <c r="Q4428" i="30"/>
  <c r="P4428" i="30"/>
  <c r="O4428" i="30"/>
  <c r="AA4427" i="30"/>
  <c r="Z4427" i="30"/>
  <c r="Y4427" i="30"/>
  <c r="X4427" i="30"/>
  <c r="V4427" i="30"/>
  <c r="U4427" i="30"/>
  <c r="T4427" i="30"/>
  <c r="S4427" i="30"/>
  <c r="R4427" i="30"/>
  <c r="Q4427" i="30"/>
  <c r="P4427" i="30"/>
  <c r="O4427" i="30"/>
  <c r="AA4426" i="30"/>
  <c r="Z4426" i="30"/>
  <c r="Y4426" i="30"/>
  <c r="X4426" i="30"/>
  <c r="V4426" i="30"/>
  <c r="U4426" i="30"/>
  <c r="T4426" i="30"/>
  <c r="S4426" i="30"/>
  <c r="R4426" i="30"/>
  <c r="Q4426" i="30"/>
  <c r="P4426" i="30"/>
  <c r="O4426" i="30"/>
  <c r="AA4425" i="30"/>
  <c r="Z4425" i="30"/>
  <c r="Y4425" i="30"/>
  <c r="X4425" i="30"/>
  <c r="V4425" i="30"/>
  <c r="U4425" i="30"/>
  <c r="T4425" i="30"/>
  <c r="S4425" i="30"/>
  <c r="R4425" i="30"/>
  <c r="Q4425" i="30"/>
  <c r="P4425" i="30"/>
  <c r="O4425" i="30"/>
  <c r="AA4424" i="30"/>
  <c r="Z4424" i="30"/>
  <c r="Y4424" i="30"/>
  <c r="X4424" i="30"/>
  <c r="V4424" i="30"/>
  <c r="U4424" i="30"/>
  <c r="T4424" i="30"/>
  <c r="S4424" i="30"/>
  <c r="R4424" i="30"/>
  <c r="Q4424" i="30"/>
  <c r="P4424" i="30"/>
  <c r="O4424" i="30"/>
  <c r="AA4423" i="30"/>
  <c r="Z4423" i="30"/>
  <c r="Y4423" i="30"/>
  <c r="X4423" i="30"/>
  <c r="V4423" i="30"/>
  <c r="U4423" i="30"/>
  <c r="T4423" i="30"/>
  <c r="S4423" i="30"/>
  <c r="R4423" i="30"/>
  <c r="Q4423" i="30"/>
  <c r="P4423" i="30"/>
  <c r="O4423" i="30"/>
  <c r="AA4422" i="30"/>
  <c r="Z4422" i="30"/>
  <c r="Y4422" i="30"/>
  <c r="X4422" i="30"/>
  <c r="V4422" i="30"/>
  <c r="U4422" i="30"/>
  <c r="T4422" i="30"/>
  <c r="S4422" i="30"/>
  <c r="R4422" i="30"/>
  <c r="Q4422" i="30"/>
  <c r="P4422" i="30"/>
  <c r="O4422" i="30"/>
  <c r="AA4421" i="30"/>
  <c r="Z4421" i="30"/>
  <c r="Y4421" i="30"/>
  <c r="X4421" i="30"/>
  <c r="V4421" i="30"/>
  <c r="U4421" i="30"/>
  <c r="T4421" i="30"/>
  <c r="S4421" i="30"/>
  <c r="R4421" i="30"/>
  <c r="Q4421" i="30"/>
  <c r="P4421" i="30"/>
  <c r="O4421" i="30"/>
  <c r="AA4420" i="30"/>
  <c r="Z4420" i="30"/>
  <c r="Y4420" i="30"/>
  <c r="X4420" i="30"/>
  <c r="V4420" i="30"/>
  <c r="U4420" i="30"/>
  <c r="T4420" i="30"/>
  <c r="S4420" i="30"/>
  <c r="R4420" i="30"/>
  <c r="Q4420" i="30"/>
  <c r="P4420" i="30"/>
  <c r="O4420" i="30"/>
  <c r="AA4419" i="30"/>
  <c r="Z4419" i="30"/>
  <c r="Y4419" i="30"/>
  <c r="X4419" i="30"/>
  <c r="V4419" i="30"/>
  <c r="U4419" i="30"/>
  <c r="T4419" i="30"/>
  <c r="S4419" i="30"/>
  <c r="R4419" i="30"/>
  <c r="Q4419" i="30"/>
  <c r="P4419" i="30"/>
  <c r="O4419" i="30"/>
  <c r="AA4418" i="30"/>
  <c r="Z4418" i="30"/>
  <c r="Y4418" i="30"/>
  <c r="X4418" i="30"/>
  <c r="V4418" i="30"/>
  <c r="U4418" i="30"/>
  <c r="T4418" i="30"/>
  <c r="S4418" i="30"/>
  <c r="R4418" i="30"/>
  <c r="Q4418" i="30"/>
  <c r="P4418" i="30"/>
  <c r="O4418" i="30"/>
  <c r="AA4417" i="30"/>
  <c r="Z4417" i="30"/>
  <c r="Y4417" i="30"/>
  <c r="X4417" i="30"/>
  <c r="V4417" i="30"/>
  <c r="U4417" i="30"/>
  <c r="T4417" i="30"/>
  <c r="S4417" i="30"/>
  <c r="R4417" i="30"/>
  <c r="Q4417" i="30"/>
  <c r="P4417" i="30"/>
  <c r="O4417" i="30"/>
  <c r="AA4416" i="30"/>
  <c r="Z4416" i="30"/>
  <c r="Y4416" i="30"/>
  <c r="X4416" i="30"/>
  <c r="V4416" i="30"/>
  <c r="U4416" i="30"/>
  <c r="T4416" i="30"/>
  <c r="S4416" i="30"/>
  <c r="R4416" i="30"/>
  <c r="Q4416" i="30"/>
  <c r="P4416" i="30"/>
  <c r="O4416" i="30"/>
  <c r="AA4415" i="30"/>
  <c r="Z4415" i="30"/>
  <c r="Y4415" i="30"/>
  <c r="X4415" i="30"/>
  <c r="V4415" i="30"/>
  <c r="U4415" i="30"/>
  <c r="T4415" i="30"/>
  <c r="S4415" i="30"/>
  <c r="R4415" i="30"/>
  <c r="Q4415" i="30"/>
  <c r="P4415" i="30"/>
  <c r="O4415" i="30"/>
  <c r="AA4414" i="30"/>
  <c r="Z4414" i="30"/>
  <c r="Y4414" i="30"/>
  <c r="X4414" i="30"/>
  <c r="V4414" i="30"/>
  <c r="U4414" i="30"/>
  <c r="T4414" i="30"/>
  <c r="S4414" i="30"/>
  <c r="R4414" i="30"/>
  <c r="Q4414" i="30"/>
  <c r="P4414" i="30"/>
  <c r="O4414" i="30"/>
  <c r="AA4413" i="30"/>
  <c r="Z4413" i="30"/>
  <c r="Y4413" i="30"/>
  <c r="X4413" i="30"/>
  <c r="V4413" i="30"/>
  <c r="U4413" i="30"/>
  <c r="T4413" i="30"/>
  <c r="S4413" i="30"/>
  <c r="R4413" i="30"/>
  <c r="Q4413" i="30"/>
  <c r="P4413" i="30"/>
  <c r="O4413" i="30"/>
  <c r="AA4412" i="30"/>
  <c r="Z4412" i="30"/>
  <c r="Y4412" i="30"/>
  <c r="X4412" i="30"/>
  <c r="V4412" i="30"/>
  <c r="U4412" i="30"/>
  <c r="T4412" i="30"/>
  <c r="S4412" i="30"/>
  <c r="R4412" i="30"/>
  <c r="Q4412" i="30"/>
  <c r="P4412" i="30"/>
  <c r="O4412" i="30"/>
  <c r="AA4411" i="30"/>
  <c r="Z4411" i="30"/>
  <c r="Y4411" i="30"/>
  <c r="X4411" i="30"/>
  <c r="V4411" i="30"/>
  <c r="U4411" i="30"/>
  <c r="T4411" i="30"/>
  <c r="S4411" i="30"/>
  <c r="R4411" i="30"/>
  <c r="Q4411" i="30"/>
  <c r="P4411" i="30"/>
  <c r="O4411" i="30"/>
  <c r="AA4410" i="30"/>
  <c r="Z4410" i="30"/>
  <c r="Y4410" i="30"/>
  <c r="X4410" i="30"/>
  <c r="V4410" i="30"/>
  <c r="U4410" i="30"/>
  <c r="T4410" i="30"/>
  <c r="S4410" i="30"/>
  <c r="R4410" i="30"/>
  <c r="Q4410" i="30"/>
  <c r="P4410" i="30"/>
  <c r="O4410" i="30"/>
  <c r="AA4409" i="30"/>
  <c r="Z4409" i="30"/>
  <c r="Y4409" i="30"/>
  <c r="X4409" i="30"/>
  <c r="V4409" i="30"/>
  <c r="U4409" i="30"/>
  <c r="T4409" i="30"/>
  <c r="S4409" i="30"/>
  <c r="R4409" i="30"/>
  <c r="Q4409" i="30"/>
  <c r="P4409" i="30"/>
  <c r="O4409" i="30"/>
  <c r="AA4408" i="30"/>
  <c r="Z4408" i="30"/>
  <c r="Y4408" i="30"/>
  <c r="X4408" i="30"/>
  <c r="V4408" i="30"/>
  <c r="U4408" i="30"/>
  <c r="T4408" i="30"/>
  <c r="S4408" i="30"/>
  <c r="R4408" i="30"/>
  <c r="Q4408" i="30"/>
  <c r="P4408" i="30"/>
  <c r="O4408" i="30"/>
  <c r="AA4407" i="30"/>
  <c r="Z4407" i="30"/>
  <c r="Y4407" i="30"/>
  <c r="X4407" i="30"/>
  <c r="V4407" i="30"/>
  <c r="U4407" i="30"/>
  <c r="T4407" i="30"/>
  <c r="S4407" i="30"/>
  <c r="R4407" i="30"/>
  <c r="Q4407" i="30"/>
  <c r="P4407" i="30"/>
  <c r="O4407" i="30"/>
  <c r="AA4406" i="30"/>
  <c r="Z4406" i="30"/>
  <c r="Y4406" i="30"/>
  <c r="X4406" i="30"/>
  <c r="V4406" i="30"/>
  <c r="U4406" i="30"/>
  <c r="T4406" i="30"/>
  <c r="S4406" i="30"/>
  <c r="R4406" i="30"/>
  <c r="Q4406" i="30"/>
  <c r="P4406" i="30"/>
  <c r="O4406" i="30"/>
  <c r="AA4405" i="30"/>
  <c r="Z4405" i="30"/>
  <c r="Y4405" i="30"/>
  <c r="X4405" i="30"/>
  <c r="V4405" i="30"/>
  <c r="U4405" i="30"/>
  <c r="T4405" i="30"/>
  <c r="S4405" i="30"/>
  <c r="R4405" i="30"/>
  <c r="Q4405" i="30"/>
  <c r="P4405" i="30"/>
  <c r="O4405" i="30"/>
  <c r="AA4404" i="30"/>
  <c r="Z4404" i="30"/>
  <c r="Y4404" i="30"/>
  <c r="X4404" i="30"/>
  <c r="V4404" i="30"/>
  <c r="U4404" i="30"/>
  <c r="T4404" i="30"/>
  <c r="S4404" i="30"/>
  <c r="R4404" i="30"/>
  <c r="Q4404" i="30"/>
  <c r="P4404" i="30"/>
  <c r="O4404" i="30"/>
  <c r="AA4403" i="30"/>
  <c r="Z4403" i="30"/>
  <c r="Y4403" i="30"/>
  <c r="X4403" i="30"/>
  <c r="V4403" i="30"/>
  <c r="U4403" i="30"/>
  <c r="T4403" i="30"/>
  <c r="S4403" i="30"/>
  <c r="R4403" i="30"/>
  <c r="Q4403" i="30"/>
  <c r="P4403" i="30"/>
  <c r="O4403" i="30"/>
  <c r="AA4402" i="30"/>
  <c r="Z4402" i="30"/>
  <c r="Y4402" i="30"/>
  <c r="X4402" i="30"/>
  <c r="V4402" i="30"/>
  <c r="U4402" i="30"/>
  <c r="T4402" i="30"/>
  <c r="S4402" i="30"/>
  <c r="R4402" i="30"/>
  <c r="Q4402" i="30"/>
  <c r="P4402" i="30"/>
  <c r="O4402" i="30"/>
  <c r="AA4401" i="30"/>
  <c r="Z4401" i="30"/>
  <c r="Y4401" i="30"/>
  <c r="X4401" i="30"/>
  <c r="V4401" i="30"/>
  <c r="U4401" i="30"/>
  <c r="T4401" i="30"/>
  <c r="S4401" i="30"/>
  <c r="R4401" i="30"/>
  <c r="Q4401" i="30"/>
  <c r="P4401" i="30"/>
  <c r="O4401" i="30"/>
  <c r="AA4400" i="30"/>
  <c r="Z4400" i="30"/>
  <c r="Y4400" i="30"/>
  <c r="X4400" i="30"/>
  <c r="V4400" i="30"/>
  <c r="U4400" i="30"/>
  <c r="T4400" i="30"/>
  <c r="S4400" i="30"/>
  <c r="R4400" i="30"/>
  <c r="Q4400" i="30"/>
  <c r="P4400" i="30"/>
  <c r="O4400" i="30"/>
  <c r="AA4399" i="30"/>
  <c r="Z4399" i="30"/>
  <c r="Y4399" i="30"/>
  <c r="X4399" i="30"/>
  <c r="V4399" i="30"/>
  <c r="U4399" i="30"/>
  <c r="T4399" i="30"/>
  <c r="S4399" i="30"/>
  <c r="R4399" i="30"/>
  <c r="Q4399" i="30"/>
  <c r="P4399" i="30"/>
  <c r="O4399" i="30"/>
  <c r="AA4398" i="30"/>
  <c r="Z4398" i="30"/>
  <c r="Y4398" i="30"/>
  <c r="X4398" i="30"/>
  <c r="V4398" i="30"/>
  <c r="U4398" i="30"/>
  <c r="T4398" i="30"/>
  <c r="S4398" i="30"/>
  <c r="R4398" i="30"/>
  <c r="Q4398" i="30"/>
  <c r="P4398" i="30"/>
  <c r="O4398" i="30"/>
  <c r="AA4397" i="30"/>
  <c r="Z4397" i="30"/>
  <c r="Y4397" i="30"/>
  <c r="X4397" i="30"/>
  <c r="V4397" i="30"/>
  <c r="U4397" i="30"/>
  <c r="T4397" i="30"/>
  <c r="S4397" i="30"/>
  <c r="R4397" i="30"/>
  <c r="Q4397" i="30"/>
  <c r="P4397" i="30"/>
  <c r="O4397" i="30"/>
  <c r="AA4396" i="30"/>
  <c r="Z4396" i="30"/>
  <c r="Y4396" i="30"/>
  <c r="X4396" i="30"/>
  <c r="V4396" i="30"/>
  <c r="U4396" i="30"/>
  <c r="T4396" i="30"/>
  <c r="S4396" i="30"/>
  <c r="R4396" i="30"/>
  <c r="Q4396" i="30"/>
  <c r="P4396" i="30"/>
  <c r="O4396" i="30"/>
  <c r="AA4395" i="30"/>
  <c r="Z4395" i="30"/>
  <c r="Y4395" i="30"/>
  <c r="X4395" i="30"/>
  <c r="V4395" i="30"/>
  <c r="U4395" i="30"/>
  <c r="T4395" i="30"/>
  <c r="S4395" i="30"/>
  <c r="R4395" i="30"/>
  <c r="Q4395" i="30"/>
  <c r="P4395" i="30"/>
  <c r="O4395" i="30"/>
  <c r="AA4394" i="30"/>
  <c r="Z4394" i="30"/>
  <c r="Y4394" i="30"/>
  <c r="X4394" i="30"/>
  <c r="V4394" i="30"/>
  <c r="U4394" i="30"/>
  <c r="T4394" i="30"/>
  <c r="S4394" i="30"/>
  <c r="R4394" i="30"/>
  <c r="Q4394" i="30"/>
  <c r="P4394" i="30"/>
  <c r="O4394" i="30"/>
  <c r="AA4393" i="30"/>
  <c r="Z4393" i="30"/>
  <c r="Y4393" i="30"/>
  <c r="X4393" i="30"/>
  <c r="V4393" i="30"/>
  <c r="U4393" i="30"/>
  <c r="T4393" i="30"/>
  <c r="S4393" i="30"/>
  <c r="R4393" i="30"/>
  <c r="Q4393" i="30"/>
  <c r="P4393" i="30"/>
  <c r="O4393" i="30"/>
  <c r="AA4392" i="30"/>
  <c r="Z4392" i="30"/>
  <c r="Y4392" i="30"/>
  <c r="X4392" i="30"/>
  <c r="V4392" i="30"/>
  <c r="U4392" i="30"/>
  <c r="T4392" i="30"/>
  <c r="S4392" i="30"/>
  <c r="R4392" i="30"/>
  <c r="Q4392" i="30"/>
  <c r="P4392" i="30"/>
  <c r="O4392" i="30"/>
  <c r="AA4391" i="30"/>
  <c r="Z4391" i="30"/>
  <c r="Y4391" i="30"/>
  <c r="X4391" i="30"/>
  <c r="V4391" i="30"/>
  <c r="U4391" i="30"/>
  <c r="T4391" i="30"/>
  <c r="S4391" i="30"/>
  <c r="R4391" i="30"/>
  <c r="Q4391" i="30"/>
  <c r="P4391" i="30"/>
  <c r="O4391" i="30"/>
  <c r="AA4390" i="30"/>
  <c r="Z4390" i="30"/>
  <c r="Y4390" i="30"/>
  <c r="X4390" i="30"/>
  <c r="V4390" i="30"/>
  <c r="U4390" i="30"/>
  <c r="T4390" i="30"/>
  <c r="S4390" i="30"/>
  <c r="R4390" i="30"/>
  <c r="Q4390" i="30"/>
  <c r="P4390" i="30"/>
  <c r="O4390" i="30"/>
  <c r="AA4389" i="30"/>
  <c r="Z4389" i="30"/>
  <c r="Y4389" i="30"/>
  <c r="X4389" i="30"/>
  <c r="V4389" i="30"/>
  <c r="U4389" i="30"/>
  <c r="T4389" i="30"/>
  <c r="S4389" i="30"/>
  <c r="R4389" i="30"/>
  <c r="Q4389" i="30"/>
  <c r="P4389" i="30"/>
  <c r="O4389" i="30"/>
  <c r="AA4388" i="30"/>
  <c r="Z4388" i="30"/>
  <c r="Y4388" i="30"/>
  <c r="X4388" i="30"/>
  <c r="V4388" i="30"/>
  <c r="U4388" i="30"/>
  <c r="T4388" i="30"/>
  <c r="S4388" i="30"/>
  <c r="R4388" i="30"/>
  <c r="Q4388" i="30"/>
  <c r="P4388" i="30"/>
  <c r="O4388" i="30"/>
  <c r="AA4387" i="30"/>
  <c r="Z4387" i="30"/>
  <c r="Y4387" i="30"/>
  <c r="X4387" i="30"/>
  <c r="V4387" i="30"/>
  <c r="U4387" i="30"/>
  <c r="T4387" i="30"/>
  <c r="S4387" i="30"/>
  <c r="R4387" i="30"/>
  <c r="Q4387" i="30"/>
  <c r="P4387" i="30"/>
  <c r="O4387" i="30"/>
  <c r="AA4386" i="30"/>
  <c r="Z4386" i="30"/>
  <c r="Y4386" i="30"/>
  <c r="X4386" i="30"/>
  <c r="V4386" i="30"/>
  <c r="U4386" i="30"/>
  <c r="T4386" i="30"/>
  <c r="S4386" i="30"/>
  <c r="R4386" i="30"/>
  <c r="Q4386" i="30"/>
  <c r="P4386" i="30"/>
  <c r="O4386" i="30"/>
  <c r="AA4385" i="30"/>
  <c r="Z4385" i="30"/>
  <c r="Y4385" i="30"/>
  <c r="X4385" i="30"/>
  <c r="V4385" i="30"/>
  <c r="U4385" i="30"/>
  <c r="T4385" i="30"/>
  <c r="S4385" i="30"/>
  <c r="R4385" i="30"/>
  <c r="Q4385" i="30"/>
  <c r="P4385" i="30"/>
  <c r="O4385" i="30"/>
  <c r="AA4384" i="30"/>
  <c r="Z4384" i="30"/>
  <c r="Y4384" i="30"/>
  <c r="X4384" i="30"/>
  <c r="V4384" i="30"/>
  <c r="U4384" i="30"/>
  <c r="T4384" i="30"/>
  <c r="S4384" i="30"/>
  <c r="R4384" i="30"/>
  <c r="Q4384" i="30"/>
  <c r="P4384" i="30"/>
  <c r="O4384" i="30"/>
  <c r="AA4383" i="30"/>
  <c r="Z4383" i="30"/>
  <c r="Y4383" i="30"/>
  <c r="X4383" i="30"/>
  <c r="V4383" i="30"/>
  <c r="U4383" i="30"/>
  <c r="T4383" i="30"/>
  <c r="S4383" i="30"/>
  <c r="R4383" i="30"/>
  <c r="Q4383" i="30"/>
  <c r="P4383" i="30"/>
  <c r="O4383" i="30"/>
  <c r="AA4382" i="30"/>
  <c r="Z4382" i="30"/>
  <c r="Y4382" i="30"/>
  <c r="X4382" i="30"/>
  <c r="V4382" i="30"/>
  <c r="U4382" i="30"/>
  <c r="T4382" i="30"/>
  <c r="S4382" i="30"/>
  <c r="R4382" i="30"/>
  <c r="Q4382" i="30"/>
  <c r="P4382" i="30"/>
  <c r="O4382" i="30"/>
  <c r="AA4381" i="30"/>
  <c r="Z4381" i="30"/>
  <c r="Y4381" i="30"/>
  <c r="X4381" i="30"/>
  <c r="V4381" i="30"/>
  <c r="U4381" i="30"/>
  <c r="T4381" i="30"/>
  <c r="S4381" i="30"/>
  <c r="R4381" i="30"/>
  <c r="Q4381" i="30"/>
  <c r="P4381" i="30"/>
  <c r="O4381" i="30"/>
  <c r="AA4380" i="30"/>
  <c r="Z4380" i="30"/>
  <c r="Y4380" i="30"/>
  <c r="X4380" i="30"/>
  <c r="V4380" i="30"/>
  <c r="U4380" i="30"/>
  <c r="T4380" i="30"/>
  <c r="S4380" i="30"/>
  <c r="R4380" i="30"/>
  <c r="Q4380" i="30"/>
  <c r="P4380" i="30"/>
  <c r="O4380" i="30"/>
  <c r="AA4379" i="30"/>
  <c r="Z4379" i="30"/>
  <c r="Y4379" i="30"/>
  <c r="X4379" i="30"/>
  <c r="V4379" i="30"/>
  <c r="U4379" i="30"/>
  <c r="T4379" i="30"/>
  <c r="S4379" i="30"/>
  <c r="R4379" i="30"/>
  <c r="Q4379" i="30"/>
  <c r="P4379" i="30"/>
  <c r="O4379" i="30"/>
  <c r="AA4378" i="30"/>
  <c r="Z4378" i="30"/>
  <c r="Y4378" i="30"/>
  <c r="X4378" i="30"/>
  <c r="V4378" i="30"/>
  <c r="U4378" i="30"/>
  <c r="T4378" i="30"/>
  <c r="S4378" i="30"/>
  <c r="R4378" i="30"/>
  <c r="Q4378" i="30"/>
  <c r="P4378" i="30"/>
  <c r="O4378" i="30"/>
  <c r="AA4377" i="30"/>
  <c r="Z4377" i="30"/>
  <c r="Y4377" i="30"/>
  <c r="X4377" i="30"/>
  <c r="V4377" i="30"/>
  <c r="U4377" i="30"/>
  <c r="T4377" i="30"/>
  <c r="S4377" i="30"/>
  <c r="R4377" i="30"/>
  <c r="Q4377" i="30"/>
  <c r="P4377" i="30"/>
  <c r="O4377" i="30"/>
  <c r="AA4376" i="30"/>
  <c r="Z4376" i="30"/>
  <c r="Y4376" i="30"/>
  <c r="X4376" i="30"/>
  <c r="V4376" i="30"/>
  <c r="U4376" i="30"/>
  <c r="T4376" i="30"/>
  <c r="S4376" i="30"/>
  <c r="R4376" i="30"/>
  <c r="Q4376" i="30"/>
  <c r="P4376" i="30"/>
  <c r="O4376" i="30"/>
  <c r="AA4375" i="30"/>
  <c r="Z4375" i="30"/>
  <c r="Y4375" i="30"/>
  <c r="X4375" i="30"/>
  <c r="V4375" i="30"/>
  <c r="U4375" i="30"/>
  <c r="T4375" i="30"/>
  <c r="S4375" i="30"/>
  <c r="R4375" i="30"/>
  <c r="Q4375" i="30"/>
  <c r="P4375" i="30"/>
  <c r="O4375" i="30"/>
  <c r="AA4374" i="30"/>
  <c r="Z4374" i="30"/>
  <c r="Y4374" i="30"/>
  <c r="X4374" i="30"/>
  <c r="V4374" i="30"/>
  <c r="U4374" i="30"/>
  <c r="T4374" i="30"/>
  <c r="S4374" i="30"/>
  <c r="R4374" i="30"/>
  <c r="Q4374" i="30"/>
  <c r="P4374" i="30"/>
  <c r="O4374" i="30"/>
  <c r="AA4373" i="30"/>
  <c r="Z4373" i="30"/>
  <c r="Y4373" i="30"/>
  <c r="X4373" i="30"/>
  <c r="V4373" i="30"/>
  <c r="U4373" i="30"/>
  <c r="T4373" i="30"/>
  <c r="S4373" i="30"/>
  <c r="R4373" i="30"/>
  <c r="Q4373" i="30"/>
  <c r="P4373" i="30"/>
  <c r="O4373" i="30"/>
  <c r="AA4372" i="30"/>
  <c r="Z4372" i="30"/>
  <c r="Y4372" i="30"/>
  <c r="X4372" i="30"/>
  <c r="V4372" i="30"/>
  <c r="U4372" i="30"/>
  <c r="T4372" i="30"/>
  <c r="S4372" i="30"/>
  <c r="R4372" i="30"/>
  <c r="Q4372" i="30"/>
  <c r="P4372" i="30"/>
  <c r="O4372" i="30"/>
  <c r="AA4371" i="30"/>
  <c r="Z4371" i="30"/>
  <c r="Y4371" i="30"/>
  <c r="X4371" i="30"/>
  <c r="V4371" i="30"/>
  <c r="U4371" i="30"/>
  <c r="T4371" i="30"/>
  <c r="S4371" i="30"/>
  <c r="R4371" i="30"/>
  <c r="Q4371" i="30"/>
  <c r="P4371" i="30"/>
  <c r="O4371" i="30"/>
  <c r="AA4370" i="30"/>
  <c r="Z4370" i="30"/>
  <c r="Y4370" i="30"/>
  <c r="X4370" i="30"/>
  <c r="V4370" i="30"/>
  <c r="U4370" i="30"/>
  <c r="T4370" i="30"/>
  <c r="S4370" i="30"/>
  <c r="R4370" i="30"/>
  <c r="Q4370" i="30"/>
  <c r="P4370" i="30"/>
  <c r="O4370" i="30"/>
  <c r="AA4369" i="30"/>
  <c r="Z4369" i="30"/>
  <c r="Y4369" i="30"/>
  <c r="X4369" i="30"/>
  <c r="V4369" i="30"/>
  <c r="U4369" i="30"/>
  <c r="T4369" i="30"/>
  <c r="S4369" i="30"/>
  <c r="R4369" i="30"/>
  <c r="Q4369" i="30"/>
  <c r="P4369" i="30"/>
  <c r="O4369" i="30"/>
  <c r="AA4368" i="30"/>
  <c r="Z4368" i="30"/>
  <c r="Y4368" i="30"/>
  <c r="X4368" i="30"/>
  <c r="V4368" i="30"/>
  <c r="U4368" i="30"/>
  <c r="T4368" i="30"/>
  <c r="S4368" i="30"/>
  <c r="R4368" i="30"/>
  <c r="Q4368" i="30"/>
  <c r="P4368" i="30"/>
  <c r="O4368" i="30"/>
  <c r="AA4367" i="30"/>
  <c r="Z4367" i="30"/>
  <c r="Y4367" i="30"/>
  <c r="X4367" i="30"/>
  <c r="V4367" i="30"/>
  <c r="U4367" i="30"/>
  <c r="T4367" i="30"/>
  <c r="S4367" i="30"/>
  <c r="R4367" i="30"/>
  <c r="Q4367" i="30"/>
  <c r="P4367" i="30"/>
  <c r="O4367" i="30"/>
  <c r="AA4366" i="30"/>
  <c r="Z4366" i="30"/>
  <c r="Y4366" i="30"/>
  <c r="X4366" i="30"/>
  <c r="V4366" i="30"/>
  <c r="U4366" i="30"/>
  <c r="T4366" i="30"/>
  <c r="S4366" i="30"/>
  <c r="R4366" i="30"/>
  <c r="Q4366" i="30"/>
  <c r="P4366" i="30"/>
  <c r="O4366" i="30"/>
  <c r="AA4365" i="30"/>
  <c r="Z4365" i="30"/>
  <c r="Y4365" i="30"/>
  <c r="X4365" i="30"/>
  <c r="V4365" i="30"/>
  <c r="U4365" i="30"/>
  <c r="T4365" i="30"/>
  <c r="S4365" i="30"/>
  <c r="R4365" i="30"/>
  <c r="Q4365" i="30"/>
  <c r="P4365" i="30"/>
  <c r="O4365" i="30"/>
  <c r="AA4364" i="30"/>
  <c r="Z4364" i="30"/>
  <c r="Y4364" i="30"/>
  <c r="X4364" i="30"/>
  <c r="V4364" i="30"/>
  <c r="U4364" i="30"/>
  <c r="T4364" i="30"/>
  <c r="S4364" i="30"/>
  <c r="R4364" i="30"/>
  <c r="Q4364" i="30"/>
  <c r="P4364" i="30"/>
  <c r="O4364" i="30"/>
  <c r="AA4363" i="30"/>
  <c r="Z4363" i="30"/>
  <c r="Y4363" i="30"/>
  <c r="X4363" i="30"/>
  <c r="V4363" i="30"/>
  <c r="U4363" i="30"/>
  <c r="T4363" i="30"/>
  <c r="S4363" i="30"/>
  <c r="R4363" i="30"/>
  <c r="Q4363" i="30"/>
  <c r="P4363" i="30"/>
  <c r="O4363" i="30"/>
  <c r="AA4362" i="30"/>
  <c r="Z4362" i="30"/>
  <c r="Y4362" i="30"/>
  <c r="X4362" i="30"/>
  <c r="V4362" i="30"/>
  <c r="U4362" i="30"/>
  <c r="T4362" i="30"/>
  <c r="S4362" i="30"/>
  <c r="R4362" i="30"/>
  <c r="Q4362" i="30"/>
  <c r="P4362" i="30"/>
  <c r="O4362" i="30"/>
  <c r="AA4361" i="30"/>
  <c r="Z4361" i="30"/>
  <c r="Y4361" i="30"/>
  <c r="X4361" i="30"/>
  <c r="V4361" i="30"/>
  <c r="U4361" i="30"/>
  <c r="T4361" i="30"/>
  <c r="S4361" i="30"/>
  <c r="R4361" i="30"/>
  <c r="Q4361" i="30"/>
  <c r="P4361" i="30"/>
  <c r="O4361" i="30"/>
  <c r="AA4360" i="30"/>
  <c r="Z4360" i="30"/>
  <c r="Y4360" i="30"/>
  <c r="X4360" i="30"/>
  <c r="V4360" i="30"/>
  <c r="U4360" i="30"/>
  <c r="T4360" i="30"/>
  <c r="S4360" i="30"/>
  <c r="R4360" i="30"/>
  <c r="Q4360" i="30"/>
  <c r="P4360" i="30"/>
  <c r="O4360" i="30"/>
  <c r="AA4359" i="30"/>
  <c r="Z4359" i="30"/>
  <c r="Y4359" i="30"/>
  <c r="X4359" i="30"/>
  <c r="V4359" i="30"/>
  <c r="U4359" i="30"/>
  <c r="T4359" i="30"/>
  <c r="S4359" i="30"/>
  <c r="R4359" i="30"/>
  <c r="Q4359" i="30"/>
  <c r="P4359" i="30"/>
  <c r="O4359" i="30"/>
  <c r="AA4358" i="30"/>
  <c r="Z4358" i="30"/>
  <c r="Y4358" i="30"/>
  <c r="X4358" i="30"/>
  <c r="V4358" i="30"/>
  <c r="U4358" i="30"/>
  <c r="T4358" i="30"/>
  <c r="S4358" i="30"/>
  <c r="R4358" i="30"/>
  <c r="Q4358" i="30"/>
  <c r="P4358" i="30"/>
  <c r="O4358" i="30"/>
  <c r="AA4357" i="30"/>
  <c r="Z4357" i="30"/>
  <c r="Y4357" i="30"/>
  <c r="X4357" i="30"/>
  <c r="V4357" i="30"/>
  <c r="U4357" i="30"/>
  <c r="T4357" i="30"/>
  <c r="S4357" i="30"/>
  <c r="R4357" i="30"/>
  <c r="Q4357" i="30"/>
  <c r="P4357" i="30"/>
  <c r="O4357" i="30"/>
  <c r="AA4356" i="30"/>
  <c r="Z4356" i="30"/>
  <c r="Y4356" i="30"/>
  <c r="X4356" i="30"/>
  <c r="V4356" i="30"/>
  <c r="U4356" i="30"/>
  <c r="T4356" i="30"/>
  <c r="S4356" i="30"/>
  <c r="R4356" i="30"/>
  <c r="Q4356" i="30"/>
  <c r="P4356" i="30"/>
  <c r="O4356" i="30"/>
  <c r="AA4355" i="30"/>
  <c r="Z4355" i="30"/>
  <c r="Y4355" i="30"/>
  <c r="X4355" i="30"/>
  <c r="V4355" i="30"/>
  <c r="U4355" i="30"/>
  <c r="T4355" i="30"/>
  <c r="S4355" i="30"/>
  <c r="R4355" i="30"/>
  <c r="Q4355" i="30"/>
  <c r="P4355" i="30"/>
  <c r="O4355" i="30"/>
  <c r="AA4354" i="30"/>
  <c r="Z4354" i="30"/>
  <c r="Y4354" i="30"/>
  <c r="X4354" i="30"/>
  <c r="V4354" i="30"/>
  <c r="U4354" i="30"/>
  <c r="T4354" i="30"/>
  <c r="S4354" i="30"/>
  <c r="R4354" i="30"/>
  <c r="Q4354" i="30"/>
  <c r="P4354" i="30"/>
  <c r="O4354" i="30"/>
  <c r="AA4353" i="30"/>
  <c r="Z4353" i="30"/>
  <c r="Y4353" i="30"/>
  <c r="X4353" i="30"/>
  <c r="V4353" i="30"/>
  <c r="U4353" i="30"/>
  <c r="T4353" i="30"/>
  <c r="S4353" i="30"/>
  <c r="R4353" i="30"/>
  <c r="Q4353" i="30"/>
  <c r="P4353" i="30"/>
  <c r="O4353" i="30"/>
  <c r="AA4352" i="30"/>
  <c r="Z4352" i="30"/>
  <c r="Y4352" i="30"/>
  <c r="X4352" i="30"/>
  <c r="V4352" i="30"/>
  <c r="U4352" i="30"/>
  <c r="T4352" i="30"/>
  <c r="S4352" i="30"/>
  <c r="R4352" i="30"/>
  <c r="Q4352" i="30"/>
  <c r="P4352" i="30"/>
  <c r="O4352" i="30"/>
  <c r="AA4351" i="30"/>
  <c r="Z4351" i="30"/>
  <c r="Y4351" i="30"/>
  <c r="X4351" i="30"/>
  <c r="V4351" i="30"/>
  <c r="U4351" i="30"/>
  <c r="T4351" i="30"/>
  <c r="S4351" i="30"/>
  <c r="R4351" i="30"/>
  <c r="Q4351" i="30"/>
  <c r="P4351" i="30"/>
  <c r="O4351" i="30"/>
  <c r="AA4350" i="30"/>
  <c r="Z4350" i="30"/>
  <c r="Y4350" i="30"/>
  <c r="X4350" i="30"/>
  <c r="V4350" i="30"/>
  <c r="U4350" i="30"/>
  <c r="T4350" i="30"/>
  <c r="S4350" i="30"/>
  <c r="R4350" i="30"/>
  <c r="Q4350" i="30"/>
  <c r="P4350" i="30"/>
  <c r="O4350" i="30"/>
  <c r="AA4349" i="30"/>
  <c r="Z4349" i="30"/>
  <c r="Y4349" i="30"/>
  <c r="X4349" i="30"/>
  <c r="V4349" i="30"/>
  <c r="U4349" i="30"/>
  <c r="T4349" i="30"/>
  <c r="S4349" i="30"/>
  <c r="R4349" i="30"/>
  <c r="Q4349" i="30"/>
  <c r="P4349" i="30"/>
  <c r="O4349" i="30"/>
  <c r="AA4348" i="30"/>
  <c r="Z4348" i="30"/>
  <c r="Y4348" i="30"/>
  <c r="X4348" i="30"/>
  <c r="V4348" i="30"/>
  <c r="U4348" i="30"/>
  <c r="T4348" i="30"/>
  <c r="S4348" i="30"/>
  <c r="R4348" i="30"/>
  <c r="Q4348" i="30"/>
  <c r="P4348" i="30"/>
  <c r="O4348" i="30"/>
  <c r="AA4347" i="30"/>
  <c r="Z4347" i="30"/>
  <c r="Y4347" i="30"/>
  <c r="X4347" i="30"/>
  <c r="V4347" i="30"/>
  <c r="U4347" i="30"/>
  <c r="T4347" i="30"/>
  <c r="S4347" i="30"/>
  <c r="R4347" i="30"/>
  <c r="Q4347" i="30"/>
  <c r="P4347" i="30"/>
  <c r="O4347" i="30"/>
  <c r="AA4346" i="30"/>
  <c r="Z4346" i="30"/>
  <c r="Y4346" i="30"/>
  <c r="X4346" i="30"/>
  <c r="V4346" i="30"/>
  <c r="U4346" i="30"/>
  <c r="T4346" i="30"/>
  <c r="S4346" i="30"/>
  <c r="R4346" i="30"/>
  <c r="Q4346" i="30"/>
  <c r="P4346" i="30"/>
  <c r="O4346" i="30"/>
  <c r="AA4345" i="30"/>
  <c r="Z4345" i="30"/>
  <c r="Y4345" i="30"/>
  <c r="X4345" i="30"/>
  <c r="V4345" i="30"/>
  <c r="U4345" i="30"/>
  <c r="T4345" i="30"/>
  <c r="S4345" i="30"/>
  <c r="R4345" i="30"/>
  <c r="Q4345" i="30"/>
  <c r="P4345" i="30"/>
  <c r="O4345" i="30"/>
  <c r="AA4344" i="30"/>
  <c r="Z4344" i="30"/>
  <c r="Y4344" i="30"/>
  <c r="X4344" i="30"/>
  <c r="V4344" i="30"/>
  <c r="U4344" i="30"/>
  <c r="T4344" i="30"/>
  <c r="S4344" i="30"/>
  <c r="R4344" i="30"/>
  <c r="Q4344" i="30"/>
  <c r="P4344" i="30"/>
  <c r="O4344" i="30"/>
  <c r="AA4343" i="30"/>
  <c r="Z4343" i="30"/>
  <c r="Y4343" i="30"/>
  <c r="X4343" i="30"/>
  <c r="V4343" i="30"/>
  <c r="U4343" i="30"/>
  <c r="T4343" i="30"/>
  <c r="S4343" i="30"/>
  <c r="R4343" i="30"/>
  <c r="Q4343" i="30"/>
  <c r="P4343" i="30"/>
  <c r="O4343" i="30"/>
  <c r="AA4342" i="30"/>
  <c r="Z4342" i="30"/>
  <c r="Y4342" i="30"/>
  <c r="X4342" i="30"/>
  <c r="V4342" i="30"/>
  <c r="U4342" i="30"/>
  <c r="T4342" i="30"/>
  <c r="S4342" i="30"/>
  <c r="R4342" i="30"/>
  <c r="Q4342" i="30"/>
  <c r="P4342" i="30"/>
  <c r="O4342" i="30"/>
  <c r="AA4341" i="30"/>
  <c r="Z4341" i="30"/>
  <c r="Y4341" i="30"/>
  <c r="X4341" i="30"/>
  <c r="V4341" i="30"/>
  <c r="U4341" i="30"/>
  <c r="T4341" i="30"/>
  <c r="S4341" i="30"/>
  <c r="R4341" i="30"/>
  <c r="Q4341" i="30"/>
  <c r="P4341" i="30"/>
  <c r="O4341" i="30"/>
  <c r="AA4340" i="30"/>
  <c r="Z4340" i="30"/>
  <c r="Y4340" i="30"/>
  <c r="X4340" i="30"/>
  <c r="V4340" i="30"/>
  <c r="U4340" i="30"/>
  <c r="T4340" i="30"/>
  <c r="S4340" i="30"/>
  <c r="R4340" i="30"/>
  <c r="Q4340" i="30"/>
  <c r="P4340" i="30"/>
  <c r="O4340" i="30"/>
  <c r="AA4339" i="30"/>
  <c r="Z4339" i="30"/>
  <c r="Y4339" i="30"/>
  <c r="X4339" i="30"/>
  <c r="V4339" i="30"/>
  <c r="U4339" i="30"/>
  <c r="T4339" i="30"/>
  <c r="S4339" i="30"/>
  <c r="R4339" i="30"/>
  <c r="Q4339" i="30"/>
  <c r="P4339" i="30"/>
  <c r="O4339" i="30"/>
  <c r="AA4338" i="30"/>
  <c r="Z4338" i="30"/>
  <c r="Y4338" i="30"/>
  <c r="X4338" i="30"/>
  <c r="V4338" i="30"/>
  <c r="U4338" i="30"/>
  <c r="T4338" i="30"/>
  <c r="S4338" i="30"/>
  <c r="R4338" i="30"/>
  <c r="Q4338" i="30"/>
  <c r="P4338" i="30"/>
  <c r="O4338" i="30"/>
  <c r="AA4337" i="30"/>
  <c r="Z4337" i="30"/>
  <c r="Y4337" i="30"/>
  <c r="X4337" i="30"/>
  <c r="V4337" i="30"/>
  <c r="U4337" i="30"/>
  <c r="T4337" i="30"/>
  <c r="S4337" i="30"/>
  <c r="R4337" i="30"/>
  <c r="Q4337" i="30"/>
  <c r="P4337" i="30"/>
  <c r="O4337" i="30"/>
  <c r="AA4336" i="30"/>
  <c r="Z4336" i="30"/>
  <c r="Y4336" i="30"/>
  <c r="X4336" i="30"/>
  <c r="V4336" i="30"/>
  <c r="U4336" i="30"/>
  <c r="T4336" i="30"/>
  <c r="S4336" i="30"/>
  <c r="R4336" i="30"/>
  <c r="Q4336" i="30"/>
  <c r="P4336" i="30"/>
  <c r="O4336" i="30"/>
  <c r="AA4335" i="30"/>
  <c r="Z4335" i="30"/>
  <c r="Y4335" i="30"/>
  <c r="X4335" i="30"/>
  <c r="V4335" i="30"/>
  <c r="U4335" i="30"/>
  <c r="T4335" i="30"/>
  <c r="S4335" i="30"/>
  <c r="R4335" i="30"/>
  <c r="Q4335" i="30"/>
  <c r="P4335" i="30"/>
  <c r="O4335" i="30"/>
  <c r="AA4334" i="30"/>
  <c r="Z4334" i="30"/>
  <c r="Y4334" i="30"/>
  <c r="X4334" i="30"/>
  <c r="V4334" i="30"/>
  <c r="U4334" i="30"/>
  <c r="T4334" i="30"/>
  <c r="S4334" i="30"/>
  <c r="R4334" i="30"/>
  <c r="Q4334" i="30"/>
  <c r="P4334" i="30"/>
  <c r="O4334" i="30"/>
  <c r="AA4333" i="30"/>
  <c r="Z4333" i="30"/>
  <c r="Y4333" i="30"/>
  <c r="X4333" i="30"/>
  <c r="V4333" i="30"/>
  <c r="U4333" i="30"/>
  <c r="T4333" i="30"/>
  <c r="S4333" i="30"/>
  <c r="R4333" i="30"/>
  <c r="Q4333" i="30"/>
  <c r="P4333" i="30"/>
  <c r="O4333" i="30"/>
  <c r="AA4332" i="30"/>
  <c r="Z4332" i="30"/>
  <c r="Y4332" i="30"/>
  <c r="X4332" i="30"/>
  <c r="V4332" i="30"/>
  <c r="U4332" i="30"/>
  <c r="T4332" i="30"/>
  <c r="S4332" i="30"/>
  <c r="R4332" i="30"/>
  <c r="Q4332" i="30"/>
  <c r="P4332" i="30"/>
  <c r="O4332" i="30"/>
  <c r="AA4331" i="30"/>
  <c r="Z4331" i="30"/>
  <c r="Y4331" i="30"/>
  <c r="X4331" i="30"/>
  <c r="V4331" i="30"/>
  <c r="U4331" i="30"/>
  <c r="T4331" i="30"/>
  <c r="S4331" i="30"/>
  <c r="R4331" i="30"/>
  <c r="Q4331" i="30"/>
  <c r="P4331" i="30"/>
  <c r="O4331" i="30"/>
  <c r="AA4330" i="30"/>
  <c r="Z4330" i="30"/>
  <c r="Y4330" i="30"/>
  <c r="X4330" i="30"/>
  <c r="V4330" i="30"/>
  <c r="U4330" i="30"/>
  <c r="T4330" i="30"/>
  <c r="S4330" i="30"/>
  <c r="R4330" i="30"/>
  <c r="Q4330" i="30"/>
  <c r="P4330" i="30"/>
  <c r="O4330" i="30"/>
  <c r="AA4329" i="30"/>
  <c r="Z4329" i="30"/>
  <c r="Y4329" i="30"/>
  <c r="X4329" i="30"/>
  <c r="V4329" i="30"/>
  <c r="U4329" i="30"/>
  <c r="T4329" i="30"/>
  <c r="S4329" i="30"/>
  <c r="R4329" i="30"/>
  <c r="Q4329" i="30"/>
  <c r="P4329" i="30"/>
  <c r="O4329" i="30"/>
  <c r="AA4328" i="30"/>
  <c r="Z4328" i="30"/>
  <c r="Y4328" i="30"/>
  <c r="X4328" i="30"/>
  <c r="V4328" i="30"/>
  <c r="U4328" i="30"/>
  <c r="T4328" i="30"/>
  <c r="S4328" i="30"/>
  <c r="R4328" i="30"/>
  <c r="Q4328" i="30"/>
  <c r="P4328" i="30"/>
  <c r="O4328" i="30"/>
  <c r="AA4327" i="30"/>
  <c r="Z4327" i="30"/>
  <c r="Y4327" i="30"/>
  <c r="X4327" i="30"/>
  <c r="V4327" i="30"/>
  <c r="U4327" i="30"/>
  <c r="T4327" i="30"/>
  <c r="S4327" i="30"/>
  <c r="R4327" i="30"/>
  <c r="Q4327" i="30"/>
  <c r="P4327" i="30"/>
  <c r="O4327" i="30"/>
  <c r="AA4326" i="30"/>
  <c r="Z4326" i="30"/>
  <c r="Y4326" i="30"/>
  <c r="X4326" i="30"/>
  <c r="V4326" i="30"/>
  <c r="U4326" i="30"/>
  <c r="T4326" i="30"/>
  <c r="S4326" i="30"/>
  <c r="R4326" i="30"/>
  <c r="Q4326" i="30"/>
  <c r="P4326" i="30"/>
  <c r="O4326" i="30"/>
  <c r="AA4325" i="30"/>
  <c r="Z4325" i="30"/>
  <c r="Y4325" i="30"/>
  <c r="X4325" i="30"/>
  <c r="V4325" i="30"/>
  <c r="U4325" i="30"/>
  <c r="T4325" i="30"/>
  <c r="S4325" i="30"/>
  <c r="R4325" i="30"/>
  <c r="Q4325" i="30"/>
  <c r="P4325" i="30"/>
  <c r="O4325" i="30"/>
  <c r="AA4324" i="30"/>
  <c r="Z4324" i="30"/>
  <c r="Y4324" i="30"/>
  <c r="X4324" i="30"/>
  <c r="V4324" i="30"/>
  <c r="U4324" i="30"/>
  <c r="T4324" i="30"/>
  <c r="S4324" i="30"/>
  <c r="R4324" i="30"/>
  <c r="Q4324" i="30"/>
  <c r="P4324" i="30"/>
  <c r="O4324" i="30"/>
  <c r="AA4323" i="30"/>
  <c r="Z4323" i="30"/>
  <c r="Y4323" i="30"/>
  <c r="X4323" i="30"/>
  <c r="V4323" i="30"/>
  <c r="U4323" i="30"/>
  <c r="T4323" i="30"/>
  <c r="S4323" i="30"/>
  <c r="R4323" i="30"/>
  <c r="Q4323" i="30"/>
  <c r="P4323" i="30"/>
  <c r="O4323" i="30"/>
  <c r="AA4322" i="30"/>
  <c r="Z4322" i="30"/>
  <c r="Y4322" i="30"/>
  <c r="X4322" i="30"/>
  <c r="V4322" i="30"/>
  <c r="U4322" i="30"/>
  <c r="T4322" i="30"/>
  <c r="S4322" i="30"/>
  <c r="R4322" i="30"/>
  <c r="Q4322" i="30"/>
  <c r="P4322" i="30"/>
  <c r="O4322" i="30"/>
  <c r="AA4321" i="30"/>
  <c r="Z4321" i="30"/>
  <c r="Y4321" i="30"/>
  <c r="X4321" i="30"/>
  <c r="V4321" i="30"/>
  <c r="U4321" i="30"/>
  <c r="T4321" i="30"/>
  <c r="S4321" i="30"/>
  <c r="R4321" i="30"/>
  <c r="Q4321" i="30"/>
  <c r="P4321" i="30"/>
  <c r="O4321" i="30"/>
  <c r="AA4320" i="30"/>
  <c r="Z4320" i="30"/>
  <c r="Y4320" i="30"/>
  <c r="X4320" i="30"/>
  <c r="V4320" i="30"/>
  <c r="U4320" i="30"/>
  <c r="T4320" i="30"/>
  <c r="S4320" i="30"/>
  <c r="R4320" i="30"/>
  <c r="Q4320" i="30"/>
  <c r="P4320" i="30"/>
  <c r="O4320" i="30"/>
  <c r="AA4319" i="30"/>
  <c r="Z4319" i="30"/>
  <c r="Y4319" i="30"/>
  <c r="X4319" i="30"/>
  <c r="V4319" i="30"/>
  <c r="U4319" i="30"/>
  <c r="T4319" i="30"/>
  <c r="S4319" i="30"/>
  <c r="R4319" i="30"/>
  <c r="Q4319" i="30"/>
  <c r="P4319" i="30"/>
  <c r="O4319" i="30"/>
  <c r="AA4318" i="30"/>
  <c r="Z4318" i="30"/>
  <c r="Y4318" i="30"/>
  <c r="X4318" i="30"/>
  <c r="V4318" i="30"/>
  <c r="U4318" i="30"/>
  <c r="T4318" i="30"/>
  <c r="S4318" i="30"/>
  <c r="R4318" i="30"/>
  <c r="Q4318" i="30"/>
  <c r="P4318" i="30"/>
  <c r="O4318" i="30"/>
  <c r="AA4317" i="30"/>
  <c r="Z4317" i="30"/>
  <c r="Y4317" i="30"/>
  <c r="X4317" i="30"/>
  <c r="V4317" i="30"/>
  <c r="U4317" i="30"/>
  <c r="T4317" i="30"/>
  <c r="S4317" i="30"/>
  <c r="R4317" i="30"/>
  <c r="Q4317" i="30"/>
  <c r="P4317" i="30"/>
  <c r="O4317" i="30"/>
  <c r="AA4316" i="30"/>
  <c r="Z4316" i="30"/>
  <c r="Y4316" i="30"/>
  <c r="X4316" i="30"/>
  <c r="V4316" i="30"/>
  <c r="U4316" i="30"/>
  <c r="T4316" i="30"/>
  <c r="S4316" i="30"/>
  <c r="R4316" i="30"/>
  <c r="Q4316" i="30"/>
  <c r="P4316" i="30"/>
  <c r="O4316" i="30"/>
  <c r="AA4315" i="30"/>
  <c r="Z4315" i="30"/>
  <c r="Y4315" i="30"/>
  <c r="X4315" i="30"/>
  <c r="V4315" i="30"/>
  <c r="U4315" i="30"/>
  <c r="T4315" i="30"/>
  <c r="S4315" i="30"/>
  <c r="R4315" i="30"/>
  <c r="Q4315" i="30"/>
  <c r="P4315" i="30"/>
  <c r="O4315" i="30"/>
  <c r="AA4314" i="30"/>
  <c r="Z4314" i="30"/>
  <c r="Y4314" i="30"/>
  <c r="X4314" i="30"/>
  <c r="V4314" i="30"/>
  <c r="U4314" i="30"/>
  <c r="T4314" i="30"/>
  <c r="S4314" i="30"/>
  <c r="R4314" i="30"/>
  <c r="Q4314" i="30"/>
  <c r="P4314" i="30"/>
  <c r="O4314" i="30"/>
  <c r="AA4313" i="30"/>
  <c r="Z4313" i="30"/>
  <c r="Y4313" i="30"/>
  <c r="X4313" i="30"/>
  <c r="V4313" i="30"/>
  <c r="U4313" i="30"/>
  <c r="T4313" i="30"/>
  <c r="S4313" i="30"/>
  <c r="R4313" i="30"/>
  <c r="Q4313" i="30"/>
  <c r="P4313" i="30"/>
  <c r="O4313" i="30"/>
  <c r="AA4312" i="30"/>
  <c r="Z4312" i="30"/>
  <c r="Y4312" i="30"/>
  <c r="X4312" i="30"/>
  <c r="V4312" i="30"/>
  <c r="U4312" i="30"/>
  <c r="T4312" i="30"/>
  <c r="S4312" i="30"/>
  <c r="R4312" i="30"/>
  <c r="Q4312" i="30"/>
  <c r="P4312" i="30"/>
  <c r="O4312" i="30"/>
  <c r="AA4311" i="30"/>
  <c r="Z4311" i="30"/>
  <c r="Y4311" i="30"/>
  <c r="X4311" i="30"/>
  <c r="V4311" i="30"/>
  <c r="U4311" i="30"/>
  <c r="T4311" i="30"/>
  <c r="S4311" i="30"/>
  <c r="R4311" i="30"/>
  <c r="Q4311" i="30"/>
  <c r="P4311" i="30"/>
  <c r="O4311" i="30"/>
  <c r="AA4310" i="30"/>
  <c r="Z4310" i="30"/>
  <c r="Y4310" i="30"/>
  <c r="X4310" i="30"/>
  <c r="V4310" i="30"/>
  <c r="U4310" i="30"/>
  <c r="T4310" i="30"/>
  <c r="S4310" i="30"/>
  <c r="R4310" i="30"/>
  <c r="Q4310" i="30"/>
  <c r="P4310" i="30"/>
  <c r="O4310" i="30"/>
  <c r="AA4309" i="30"/>
  <c r="Z4309" i="30"/>
  <c r="Y4309" i="30"/>
  <c r="X4309" i="30"/>
  <c r="V4309" i="30"/>
  <c r="U4309" i="30"/>
  <c r="T4309" i="30"/>
  <c r="S4309" i="30"/>
  <c r="R4309" i="30"/>
  <c r="Q4309" i="30"/>
  <c r="P4309" i="30"/>
  <c r="O4309" i="30"/>
  <c r="AA4308" i="30"/>
  <c r="Z4308" i="30"/>
  <c r="Y4308" i="30"/>
  <c r="X4308" i="30"/>
  <c r="V4308" i="30"/>
  <c r="U4308" i="30"/>
  <c r="T4308" i="30"/>
  <c r="S4308" i="30"/>
  <c r="R4308" i="30"/>
  <c r="Q4308" i="30"/>
  <c r="P4308" i="30"/>
  <c r="O4308" i="30"/>
  <c r="AA4307" i="30"/>
  <c r="Z4307" i="30"/>
  <c r="Y4307" i="30"/>
  <c r="X4307" i="30"/>
  <c r="V4307" i="30"/>
  <c r="U4307" i="30"/>
  <c r="T4307" i="30"/>
  <c r="S4307" i="30"/>
  <c r="R4307" i="30"/>
  <c r="Q4307" i="30"/>
  <c r="P4307" i="30"/>
  <c r="O4307" i="30"/>
  <c r="AA4306" i="30"/>
  <c r="Z4306" i="30"/>
  <c r="Y4306" i="30"/>
  <c r="X4306" i="30"/>
  <c r="V4306" i="30"/>
  <c r="U4306" i="30"/>
  <c r="T4306" i="30"/>
  <c r="S4306" i="30"/>
  <c r="R4306" i="30"/>
  <c r="Q4306" i="30"/>
  <c r="P4306" i="30"/>
  <c r="O4306" i="30"/>
  <c r="AA4305" i="30"/>
  <c r="Z4305" i="30"/>
  <c r="Y4305" i="30"/>
  <c r="X4305" i="30"/>
  <c r="V4305" i="30"/>
  <c r="U4305" i="30"/>
  <c r="T4305" i="30"/>
  <c r="S4305" i="30"/>
  <c r="R4305" i="30"/>
  <c r="Q4305" i="30"/>
  <c r="P4305" i="30"/>
  <c r="O4305" i="30"/>
  <c r="AA4304" i="30"/>
  <c r="Z4304" i="30"/>
  <c r="Y4304" i="30"/>
  <c r="X4304" i="30"/>
  <c r="V4304" i="30"/>
  <c r="U4304" i="30"/>
  <c r="T4304" i="30"/>
  <c r="S4304" i="30"/>
  <c r="R4304" i="30"/>
  <c r="Q4304" i="30"/>
  <c r="P4304" i="30"/>
  <c r="O4304" i="30"/>
  <c r="AA4303" i="30"/>
  <c r="Z4303" i="30"/>
  <c r="Y4303" i="30"/>
  <c r="X4303" i="30"/>
  <c r="V4303" i="30"/>
  <c r="U4303" i="30"/>
  <c r="T4303" i="30"/>
  <c r="S4303" i="30"/>
  <c r="R4303" i="30"/>
  <c r="Q4303" i="30"/>
  <c r="P4303" i="30"/>
  <c r="O4303" i="30"/>
  <c r="AA4302" i="30"/>
  <c r="Z4302" i="30"/>
  <c r="Y4302" i="30"/>
  <c r="X4302" i="30"/>
  <c r="V4302" i="30"/>
  <c r="U4302" i="30"/>
  <c r="T4302" i="30"/>
  <c r="S4302" i="30"/>
  <c r="R4302" i="30"/>
  <c r="Q4302" i="30"/>
  <c r="P4302" i="30"/>
  <c r="O4302" i="30"/>
  <c r="AA4301" i="30"/>
  <c r="Z4301" i="30"/>
  <c r="Y4301" i="30"/>
  <c r="X4301" i="30"/>
  <c r="V4301" i="30"/>
  <c r="U4301" i="30"/>
  <c r="T4301" i="30"/>
  <c r="S4301" i="30"/>
  <c r="R4301" i="30"/>
  <c r="Q4301" i="30"/>
  <c r="P4301" i="30"/>
  <c r="O4301" i="30"/>
  <c r="AA4300" i="30"/>
  <c r="Z4300" i="30"/>
  <c r="Y4300" i="30"/>
  <c r="X4300" i="30"/>
  <c r="V4300" i="30"/>
  <c r="U4300" i="30"/>
  <c r="T4300" i="30"/>
  <c r="S4300" i="30"/>
  <c r="R4300" i="30"/>
  <c r="Q4300" i="30"/>
  <c r="P4300" i="30"/>
  <c r="O4300" i="30"/>
  <c r="AA4299" i="30"/>
  <c r="Z4299" i="30"/>
  <c r="Y4299" i="30"/>
  <c r="X4299" i="30"/>
  <c r="V4299" i="30"/>
  <c r="U4299" i="30"/>
  <c r="T4299" i="30"/>
  <c r="S4299" i="30"/>
  <c r="R4299" i="30"/>
  <c r="Q4299" i="30"/>
  <c r="P4299" i="30"/>
  <c r="O4299" i="30"/>
  <c r="AA4298" i="30"/>
  <c r="Z4298" i="30"/>
  <c r="Y4298" i="30"/>
  <c r="X4298" i="30"/>
  <c r="V4298" i="30"/>
  <c r="U4298" i="30"/>
  <c r="T4298" i="30"/>
  <c r="S4298" i="30"/>
  <c r="R4298" i="30"/>
  <c r="Q4298" i="30"/>
  <c r="P4298" i="30"/>
  <c r="O4298" i="30"/>
  <c r="AA4297" i="30"/>
  <c r="Z4297" i="30"/>
  <c r="Y4297" i="30"/>
  <c r="X4297" i="30"/>
  <c r="V4297" i="30"/>
  <c r="U4297" i="30"/>
  <c r="T4297" i="30"/>
  <c r="S4297" i="30"/>
  <c r="R4297" i="30"/>
  <c r="Q4297" i="30"/>
  <c r="P4297" i="30"/>
  <c r="O4297" i="30"/>
  <c r="AA4296" i="30"/>
  <c r="Z4296" i="30"/>
  <c r="Y4296" i="30"/>
  <c r="X4296" i="30"/>
  <c r="V4296" i="30"/>
  <c r="U4296" i="30"/>
  <c r="T4296" i="30"/>
  <c r="S4296" i="30"/>
  <c r="R4296" i="30"/>
  <c r="Q4296" i="30"/>
  <c r="P4296" i="30"/>
  <c r="O4296" i="30"/>
  <c r="AA4295" i="30"/>
  <c r="Z4295" i="30"/>
  <c r="Y4295" i="30"/>
  <c r="X4295" i="30"/>
  <c r="V4295" i="30"/>
  <c r="U4295" i="30"/>
  <c r="T4295" i="30"/>
  <c r="S4295" i="30"/>
  <c r="R4295" i="30"/>
  <c r="Q4295" i="30"/>
  <c r="P4295" i="30"/>
  <c r="O4295" i="30"/>
  <c r="AA4294" i="30"/>
  <c r="Z4294" i="30"/>
  <c r="Y4294" i="30"/>
  <c r="X4294" i="30"/>
  <c r="V4294" i="30"/>
  <c r="U4294" i="30"/>
  <c r="T4294" i="30"/>
  <c r="S4294" i="30"/>
  <c r="R4294" i="30"/>
  <c r="Q4294" i="30"/>
  <c r="P4294" i="30"/>
  <c r="O4294" i="30"/>
  <c r="AA4293" i="30"/>
  <c r="Z4293" i="30"/>
  <c r="Y4293" i="30"/>
  <c r="X4293" i="30"/>
  <c r="V4293" i="30"/>
  <c r="U4293" i="30"/>
  <c r="T4293" i="30"/>
  <c r="S4293" i="30"/>
  <c r="R4293" i="30"/>
  <c r="Q4293" i="30"/>
  <c r="P4293" i="30"/>
  <c r="O4293" i="30"/>
  <c r="AA4292" i="30"/>
  <c r="Z4292" i="30"/>
  <c r="Y4292" i="30"/>
  <c r="X4292" i="30"/>
  <c r="V4292" i="30"/>
  <c r="U4292" i="30"/>
  <c r="T4292" i="30"/>
  <c r="S4292" i="30"/>
  <c r="R4292" i="30"/>
  <c r="Q4292" i="30"/>
  <c r="P4292" i="30"/>
  <c r="O4292" i="30"/>
  <c r="AA4291" i="30"/>
  <c r="Z4291" i="30"/>
  <c r="Y4291" i="30"/>
  <c r="X4291" i="30"/>
  <c r="V4291" i="30"/>
  <c r="U4291" i="30"/>
  <c r="T4291" i="30"/>
  <c r="S4291" i="30"/>
  <c r="R4291" i="30"/>
  <c r="Q4291" i="30"/>
  <c r="P4291" i="30"/>
  <c r="O4291" i="30"/>
  <c r="AA4290" i="30"/>
  <c r="Z4290" i="30"/>
  <c r="Y4290" i="30"/>
  <c r="X4290" i="30"/>
  <c r="V4290" i="30"/>
  <c r="U4290" i="30"/>
  <c r="T4290" i="30"/>
  <c r="S4290" i="30"/>
  <c r="R4290" i="30"/>
  <c r="Q4290" i="30"/>
  <c r="P4290" i="30"/>
  <c r="O4290" i="30"/>
  <c r="AA4289" i="30"/>
  <c r="Z4289" i="30"/>
  <c r="Y4289" i="30"/>
  <c r="X4289" i="30"/>
  <c r="V4289" i="30"/>
  <c r="U4289" i="30"/>
  <c r="T4289" i="30"/>
  <c r="S4289" i="30"/>
  <c r="R4289" i="30"/>
  <c r="Q4289" i="30"/>
  <c r="P4289" i="30"/>
  <c r="O4289" i="30"/>
  <c r="AA4288" i="30"/>
  <c r="Z4288" i="30"/>
  <c r="Y4288" i="30"/>
  <c r="X4288" i="30"/>
  <c r="V4288" i="30"/>
  <c r="U4288" i="30"/>
  <c r="T4288" i="30"/>
  <c r="S4288" i="30"/>
  <c r="R4288" i="30"/>
  <c r="Q4288" i="30"/>
  <c r="P4288" i="30"/>
  <c r="O4288" i="30"/>
  <c r="AA4287" i="30"/>
  <c r="Z4287" i="30"/>
  <c r="Y4287" i="30"/>
  <c r="X4287" i="30"/>
  <c r="V4287" i="30"/>
  <c r="U4287" i="30"/>
  <c r="T4287" i="30"/>
  <c r="S4287" i="30"/>
  <c r="R4287" i="30"/>
  <c r="Q4287" i="30"/>
  <c r="P4287" i="30"/>
  <c r="O4287" i="30"/>
  <c r="AA4286" i="30"/>
  <c r="Z4286" i="30"/>
  <c r="Y4286" i="30"/>
  <c r="X4286" i="30"/>
  <c r="V4286" i="30"/>
  <c r="U4286" i="30"/>
  <c r="T4286" i="30"/>
  <c r="S4286" i="30"/>
  <c r="R4286" i="30"/>
  <c r="Q4286" i="30"/>
  <c r="P4286" i="30"/>
  <c r="O4286" i="30"/>
  <c r="AA4285" i="30"/>
  <c r="Z4285" i="30"/>
  <c r="Y4285" i="30"/>
  <c r="X4285" i="30"/>
  <c r="V4285" i="30"/>
  <c r="U4285" i="30"/>
  <c r="T4285" i="30"/>
  <c r="S4285" i="30"/>
  <c r="R4285" i="30"/>
  <c r="Q4285" i="30"/>
  <c r="P4285" i="30"/>
  <c r="O4285" i="30"/>
  <c r="AA4284" i="30"/>
  <c r="Z4284" i="30"/>
  <c r="Y4284" i="30"/>
  <c r="X4284" i="30"/>
  <c r="V4284" i="30"/>
  <c r="U4284" i="30"/>
  <c r="T4284" i="30"/>
  <c r="S4284" i="30"/>
  <c r="R4284" i="30"/>
  <c r="Q4284" i="30"/>
  <c r="P4284" i="30"/>
  <c r="O4284" i="30"/>
  <c r="AA4283" i="30"/>
  <c r="Z4283" i="30"/>
  <c r="Y4283" i="30"/>
  <c r="X4283" i="30"/>
  <c r="V4283" i="30"/>
  <c r="U4283" i="30"/>
  <c r="T4283" i="30"/>
  <c r="S4283" i="30"/>
  <c r="R4283" i="30"/>
  <c r="Q4283" i="30"/>
  <c r="P4283" i="30"/>
  <c r="O4283" i="30"/>
  <c r="AA4282" i="30"/>
  <c r="Z4282" i="30"/>
  <c r="Y4282" i="30"/>
  <c r="X4282" i="30"/>
  <c r="V4282" i="30"/>
  <c r="U4282" i="30"/>
  <c r="T4282" i="30"/>
  <c r="S4282" i="30"/>
  <c r="R4282" i="30"/>
  <c r="Q4282" i="30"/>
  <c r="P4282" i="30"/>
  <c r="O4282" i="30"/>
  <c r="AA4281" i="30"/>
  <c r="Z4281" i="30"/>
  <c r="Y4281" i="30"/>
  <c r="X4281" i="30"/>
  <c r="V4281" i="30"/>
  <c r="U4281" i="30"/>
  <c r="T4281" i="30"/>
  <c r="S4281" i="30"/>
  <c r="R4281" i="30"/>
  <c r="Q4281" i="30"/>
  <c r="P4281" i="30"/>
  <c r="O4281" i="30"/>
  <c r="AA4280" i="30"/>
  <c r="Z4280" i="30"/>
  <c r="Y4280" i="30"/>
  <c r="X4280" i="30"/>
  <c r="V4280" i="30"/>
  <c r="U4280" i="30"/>
  <c r="T4280" i="30"/>
  <c r="S4280" i="30"/>
  <c r="R4280" i="30"/>
  <c r="Q4280" i="30"/>
  <c r="P4280" i="30"/>
  <c r="O4280" i="30"/>
  <c r="AA4279" i="30"/>
  <c r="Z4279" i="30"/>
  <c r="Y4279" i="30"/>
  <c r="X4279" i="30"/>
  <c r="V4279" i="30"/>
  <c r="U4279" i="30"/>
  <c r="T4279" i="30"/>
  <c r="S4279" i="30"/>
  <c r="R4279" i="30"/>
  <c r="Q4279" i="30"/>
  <c r="P4279" i="30"/>
  <c r="O4279" i="30"/>
  <c r="AA4278" i="30"/>
  <c r="Z4278" i="30"/>
  <c r="Y4278" i="30"/>
  <c r="X4278" i="30"/>
  <c r="V4278" i="30"/>
  <c r="U4278" i="30"/>
  <c r="T4278" i="30"/>
  <c r="S4278" i="30"/>
  <c r="R4278" i="30"/>
  <c r="Q4278" i="30"/>
  <c r="P4278" i="30"/>
  <c r="O4278" i="30"/>
  <c r="AA4277" i="30"/>
  <c r="Z4277" i="30"/>
  <c r="Y4277" i="30"/>
  <c r="X4277" i="30"/>
  <c r="V4277" i="30"/>
  <c r="U4277" i="30"/>
  <c r="T4277" i="30"/>
  <c r="S4277" i="30"/>
  <c r="R4277" i="30"/>
  <c r="Q4277" i="30"/>
  <c r="P4277" i="30"/>
  <c r="O4277" i="30"/>
  <c r="AA4276" i="30"/>
  <c r="Z4276" i="30"/>
  <c r="Y4276" i="30"/>
  <c r="X4276" i="30"/>
  <c r="V4276" i="30"/>
  <c r="U4276" i="30"/>
  <c r="T4276" i="30"/>
  <c r="S4276" i="30"/>
  <c r="R4276" i="30"/>
  <c r="Q4276" i="30"/>
  <c r="P4276" i="30"/>
  <c r="O4276" i="30"/>
  <c r="AA4275" i="30"/>
  <c r="Z4275" i="30"/>
  <c r="Y4275" i="30"/>
  <c r="X4275" i="30"/>
  <c r="V4275" i="30"/>
  <c r="U4275" i="30"/>
  <c r="T4275" i="30"/>
  <c r="S4275" i="30"/>
  <c r="R4275" i="30"/>
  <c r="Q4275" i="30"/>
  <c r="P4275" i="30"/>
  <c r="O4275" i="30"/>
  <c r="AA4274" i="30"/>
  <c r="Z4274" i="30"/>
  <c r="Y4274" i="30"/>
  <c r="X4274" i="30"/>
  <c r="V4274" i="30"/>
  <c r="U4274" i="30"/>
  <c r="T4274" i="30"/>
  <c r="S4274" i="30"/>
  <c r="R4274" i="30"/>
  <c r="Q4274" i="30"/>
  <c r="P4274" i="30"/>
  <c r="O4274" i="30"/>
  <c r="AA4273" i="30"/>
  <c r="Z4273" i="30"/>
  <c r="Y4273" i="30"/>
  <c r="X4273" i="30"/>
  <c r="V4273" i="30"/>
  <c r="U4273" i="30"/>
  <c r="T4273" i="30"/>
  <c r="S4273" i="30"/>
  <c r="R4273" i="30"/>
  <c r="Q4273" i="30"/>
  <c r="P4273" i="30"/>
  <c r="O4273" i="30"/>
  <c r="AA4272" i="30"/>
  <c r="Z4272" i="30"/>
  <c r="Y4272" i="30"/>
  <c r="X4272" i="30"/>
  <c r="V4272" i="30"/>
  <c r="U4272" i="30"/>
  <c r="T4272" i="30"/>
  <c r="S4272" i="30"/>
  <c r="R4272" i="30"/>
  <c r="Q4272" i="30"/>
  <c r="P4272" i="30"/>
  <c r="O4272" i="30"/>
  <c r="AA4271" i="30"/>
  <c r="Z4271" i="30"/>
  <c r="Y4271" i="30"/>
  <c r="X4271" i="30"/>
  <c r="V4271" i="30"/>
  <c r="U4271" i="30"/>
  <c r="T4271" i="30"/>
  <c r="S4271" i="30"/>
  <c r="R4271" i="30"/>
  <c r="Q4271" i="30"/>
  <c r="P4271" i="30"/>
  <c r="O4271" i="30"/>
  <c r="AA4270" i="30"/>
  <c r="Z4270" i="30"/>
  <c r="Y4270" i="30"/>
  <c r="X4270" i="30"/>
  <c r="V4270" i="30"/>
  <c r="U4270" i="30"/>
  <c r="T4270" i="30"/>
  <c r="S4270" i="30"/>
  <c r="R4270" i="30"/>
  <c r="Q4270" i="30"/>
  <c r="P4270" i="30"/>
  <c r="O4270" i="30"/>
  <c r="AA4269" i="30"/>
  <c r="Z4269" i="30"/>
  <c r="Y4269" i="30"/>
  <c r="X4269" i="30"/>
  <c r="V4269" i="30"/>
  <c r="U4269" i="30"/>
  <c r="T4269" i="30"/>
  <c r="S4269" i="30"/>
  <c r="R4269" i="30"/>
  <c r="Q4269" i="30"/>
  <c r="P4269" i="30"/>
  <c r="O4269" i="30"/>
  <c r="AA4268" i="30"/>
  <c r="Z4268" i="30"/>
  <c r="Y4268" i="30"/>
  <c r="X4268" i="30"/>
  <c r="V4268" i="30"/>
  <c r="U4268" i="30"/>
  <c r="T4268" i="30"/>
  <c r="S4268" i="30"/>
  <c r="R4268" i="30"/>
  <c r="Q4268" i="30"/>
  <c r="P4268" i="30"/>
  <c r="O4268" i="30"/>
  <c r="AA4267" i="30"/>
  <c r="Z4267" i="30"/>
  <c r="Y4267" i="30"/>
  <c r="X4267" i="30"/>
  <c r="V4267" i="30"/>
  <c r="U4267" i="30"/>
  <c r="T4267" i="30"/>
  <c r="S4267" i="30"/>
  <c r="R4267" i="30"/>
  <c r="Q4267" i="30"/>
  <c r="P4267" i="30"/>
  <c r="O4267" i="30"/>
  <c r="AA4266" i="30"/>
  <c r="Z4266" i="30"/>
  <c r="Y4266" i="30"/>
  <c r="X4266" i="30"/>
  <c r="V4266" i="30"/>
  <c r="U4266" i="30"/>
  <c r="T4266" i="30"/>
  <c r="S4266" i="30"/>
  <c r="R4266" i="30"/>
  <c r="Q4266" i="30"/>
  <c r="P4266" i="30"/>
  <c r="O4266" i="30"/>
  <c r="AA4265" i="30"/>
  <c r="Z4265" i="30"/>
  <c r="Y4265" i="30"/>
  <c r="X4265" i="30"/>
  <c r="V4265" i="30"/>
  <c r="U4265" i="30"/>
  <c r="T4265" i="30"/>
  <c r="S4265" i="30"/>
  <c r="R4265" i="30"/>
  <c r="Q4265" i="30"/>
  <c r="P4265" i="30"/>
  <c r="O4265" i="30"/>
  <c r="AA4264" i="30"/>
  <c r="Z4264" i="30"/>
  <c r="Y4264" i="30"/>
  <c r="X4264" i="30"/>
  <c r="V4264" i="30"/>
  <c r="U4264" i="30"/>
  <c r="T4264" i="30"/>
  <c r="S4264" i="30"/>
  <c r="R4264" i="30"/>
  <c r="Q4264" i="30"/>
  <c r="P4264" i="30"/>
  <c r="O4264" i="30"/>
  <c r="AA4263" i="30"/>
  <c r="Z4263" i="30"/>
  <c r="Y4263" i="30"/>
  <c r="X4263" i="30"/>
  <c r="V4263" i="30"/>
  <c r="U4263" i="30"/>
  <c r="T4263" i="30"/>
  <c r="S4263" i="30"/>
  <c r="R4263" i="30"/>
  <c r="Q4263" i="30"/>
  <c r="P4263" i="30"/>
  <c r="O4263" i="30"/>
  <c r="AA4262" i="30"/>
  <c r="Z4262" i="30"/>
  <c r="Y4262" i="30"/>
  <c r="X4262" i="30"/>
  <c r="V4262" i="30"/>
  <c r="U4262" i="30"/>
  <c r="T4262" i="30"/>
  <c r="S4262" i="30"/>
  <c r="R4262" i="30"/>
  <c r="Q4262" i="30"/>
  <c r="P4262" i="30"/>
  <c r="O4262" i="30"/>
  <c r="AA4261" i="30"/>
  <c r="Z4261" i="30"/>
  <c r="Y4261" i="30"/>
  <c r="X4261" i="30"/>
  <c r="V4261" i="30"/>
  <c r="U4261" i="30"/>
  <c r="T4261" i="30"/>
  <c r="S4261" i="30"/>
  <c r="R4261" i="30"/>
  <c r="Q4261" i="30"/>
  <c r="P4261" i="30"/>
  <c r="O4261" i="30"/>
  <c r="AA4260" i="30"/>
  <c r="Z4260" i="30"/>
  <c r="Y4260" i="30"/>
  <c r="X4260" i="30"/>
  <c r="V4260" i="30"/>
  <c r="U4260" i="30"/>
  <c r="T4260" i="30"/>
  <c r="S4260" i="30"/>
  <c r="R4260" i="30"/>
  <c r="Q4260" i="30"/>
  <c r="P4260" i="30"/>
  <c r="O4260" i="30"/>
  <c r="AA4259" i="30"/>
  <c r="Z4259" i="30"/>
  <c r="Y4259" i="30"/>
  <c r="X4259" i="30"/>
  <c r="V4259" i="30"/>
  <c r="U4259" i="30"/>
  <c r="T4259" i="30"/>
  <c r="S4259" i="30"/>
  <c r="R4259" i="30"/>
  <c r="Q4259" i="30"/>
  <c r="P4259" i="30"/>
  <c r="O4259" i="30"/>
  <c r="AA4258" i="30"/>
  <c r="Z4258" i="30"/>
  <c r="Y4258" i="30"/>
  <c r="X4258" i="30"/>
  <c r="V4258" i="30"/>
  <c r="U4258" i="30"/>
  <c r="T4258" i="30"/>
  <c r="S4258" i="30"/>
  <c r="R4258" i="30"/>
  <c r="Q4258" i="30"/>
  <c r="P4258" i="30"/>
  <c r="O4258" i="30"/>
  <c r="AA4257" i="30"/>
  <c r="Z4257" i="30"/>
  <c r="Y4257" i="30"/>
  <c r="X4257" i="30"/>
  <c r="V4257" i="30"/>
  <c r="U4257" i="30"/>
  <c r="T4257" i="30"/>
  <c r="S4257" i="30"/>
  <c r="R4257" i="30"/>
  <c r="Q4257" i="30"/>
  <c r="P4257" i="30"/>
  <c r="O4257" i="30"/>
  <c r="AA4256" i="30"/>
  <c r="Z4256" i="30"/>
  <c r="Y4256" i="30"/>
  <c r="X4256" i="30"/>
  <c r="V4256" i="30"/>
  <c r="U4256" i="30"/>
  <c r="T4256" i="30"/>
  <c r="S4256" i="30"/>
  <c r="R4256" i="30"/>
  <c r="Q4256" i="30"/>
  <c r="P4256" i="30"/>
  <c r="O4256" i="30"/>
  <c r="AA4255" i="30"/>
  <c r="Z4255" i="30"/>
  <c r="Y4255" i="30"/>
  <c r="X4255" i="30"/>
  <c r="V4255" i="30"/>
  <c r="U4255" i="30"/>
  <c r="T4255" i="30"/>
  <c r="S4255" i="30"/>
  <c r="R4255" i="30"/>
  <c r="Q4255" i="30"/>
  <c r="P4255" i="30"/>
  <c r="O4255" i="30"/>
  <c r="AA4254" i="30"/>
  <c r="Z4254" i="30"/>
  <c r="Y4254" i="30"/>
  <c r="X4254" i="30"/>
  <c r="V4254" i="30"/>
  <c r="U4254" i="30"/>
  <c r="T4254" i="30"/>
  <c r="S4254" i="30"/>
  <c r="R4254" i="30"/>
  <c r="Q4254" i="30"/>
  <c r="P4254" i="30"/>
  <c r="O4254" i="30"/>
  <c r="AA4253" i="30"/>
  <c r="Z4253" i="30"/>
  <c r="Y4253" i="30"/>
  <c r="X4253" i="30"/>
  <c r="V4253" i="30"/>
  <c r="U4253" i="30"/>
  <c r="T4253" i="30"/>
  <c r="S4253" i="30"/>
  <c r="R4253" i="30"/>
  <c r="Q4253" i="30"/>
  <c r="P4253" i="30"/>
  <c r="O4253" i="30"/>
  <c r="AA4252" i="30"/>
  <c r="Z4252" i="30"/>
  <c r="Y4252" i="30"/>
  <c r="X4252" i="30"/>
  <c r="V4252" i="30"/>
  <c r="U4252" i="30"/>
  <c r="T4252" i="30"/>
  <c r="S4252" i="30"/>
  <c r="R4252" i="30"/>
  <c r="Q4252" i="30"/>
  <c r="P4252" i="30"/>
  <c r="O4252" i="30"/>
  <c r="AA4251" i="30"/>
  <c r="Z4251" i="30"/>
  <c r="Y4251" i="30"/>
  <c r="X4251" i="30"/>
  <c r="V4251" i="30"/>
  <c r="U4251" i="30"/>
  <c r="T4251" i="30"/>
  <c r="S4251" i="30"/>
  <c r="R4251" i="30"/>
  <c r="Q4251" i="30"/>
  <c r="P4251" i="30"/>
  <c r="O4251" i="30"/>
  <c r="AA4250" i="30"/>
  <c r="Z4250" i="30"/>
  <c r="Y4250" i="30"/>
  <c r="X4250" i="30"/>
  <c r="V4250" i="30"/>
  <c r="U4250" i="30"/>
  <c r="T4250" i="30"/>
  <c r="S4250" i="30"/>
  <c r="R4250" i="30"/>
  <c r="Q4250" i="30"/>
  <c r="P4250" i="30"/>
  <c r="O4250" i="30"/>
  <c r="AA4249" i="30"/>
  <c r="Z4249" i="30"/>
  <c r="Y4249" i="30"/>
  <c r="X4249" i="30"/>
  <c r="V4249" i="30"/>
  <c r="U4249" i="30"/>
  <c r="T4249" i="30"/>
  <c r="S4249" i="30"/>
  <c r="R4249" i="30"/>
  <c r="Q4249" i="30"/>
  <c r="P4249" i="30"/>
  <c r="O4249" i="30"/>
  <c r="AA4248" i="30"/>
  <c r="Z4248" i="30"/>
  <c r="Y4248" i="30"/>
  <c r="X4248" i="30"/>
  <c r="V4248" i="30"/>
  <c r="U4248" i="30"/>
  <c r="T4248" i="30"/>
  <c r="S4248" i="30"/>
  <c r="R4248" i="30"/>
  <c r="Q4248" i="30"/>
  <c r="P4248" i="30"/>
  <c r="O4248" i="30"/>
  <c r="AA4247" i="30"/>
  <c r="Z4247" i="30"/>
  <c r="Y4247" i="30"/>
  <c r="X4247" i="30"/>
  <c r="V4247" i="30"/>
  <c r="U4247" i="30"/>
  <c r="T4247" i="30"/>
  <c r="S4247" i="30"/>
  <c r="R4247" i="30"/>
  <c r="Q4247" i="30"/>
  <c r="P4247" i="30"/>
  <c r="O4247" i="30"/>
  <c r="AA4246" i="30"/>
  <c r="Z4246" i="30"/>
  <c r="Y4246" i="30"/>
  <c r="X4246" i="30"/>
  <c r="V4246" i="30"/>
  <c r="U4246" i="30"/>
  <c r="T4246" i="30"/>
  <c r="S4246" i="30"/>
  <c r="R4246" i="30"/>
  <c r="Q4246" i="30"/>
  <c r="P4246" i="30"/>
  <c r="O4246" i="30"/>
  <c r="AA4245" i="30"/>
  <c r="Z4245" i="30"/>
  <c r="Y4245" i="30"/>
  <c r="X4245" i="30"/>
  <c r="V4245" i="30"/>
  <c r="U4245" i="30"/>
  <c r="T4245" i="30"/>
  <c r="S4245" i="30"/>
  <c r="R4245" i="30"/>
  <c r="Q4245" i="30"/>
  <c r="P4245" i="30"/>
  <c r="O4245" i="30"/>
  <c r="AA4244" i="30"/>
  <c r="Z4244" i="30"/>
  <c r="Y4244" i="30"/>
  <c r="X4244" i="30"/>
  <c r="V4244" i="30"/>
  <c r="U4244" i="30"/>
  <c r="T4244" i="30"/>
  <c r="S4244" i="30"/>
  <c r="R4244" i="30"/>
  <c r="Q4244" i="30"/>
  <c r="P4244" i="30"/>
  <c r="O4244" i="30"/>
  <c r="AA4243" i="30"/>
  <c r="Z4243" i="30"/>
  <c r="Y4243" i="30"/>
  <c r="X4243" i="30"/>
  <c r="V4243" i="30"/>
  <c r="U4243" i="30"/>
  <c r="T4243" i="30"/>
  <c r="S4243" i="30"/>
  <c r="R4243" i="30"/>
  <c r="Q4243" i="30"/>
  <c r="P4243" i="30"/>
  <c r="O4243" i="30"/>
  <c r="AA4242" i="30"/>
  <c r="Z4242" i="30"/>
  <c r="Y4242" i="30"/>
  <c r="X4242" i="30"/>
  <c r="V4242" i="30"/>
  <c r="U4242" i="30"/>
  <c r="T4242" i="30"/>
  <c r="S4242" i="30"/>
  <c r="R4242" i="30"/>
  <c r="Q4242" i="30"/>
  <c r="P4242" i="30"/>
  <c r="O4242" i="30"/>
  <c r="AA4241" i="30"/>
  <c r="Z4241" i="30"/>
  <c r="Y4241" i="30"/>
  <c r="X4241" i="30"/>
  <c r="V4241" i="30"/>
  <c r="U4241" i="30"/>
  <c r="T4241" i="30"/>
  <c r="S4241" i="30"/>
  <c r="R4241" i="30"/>
  <c r="Q4241" i="30"/>
  <c r="P4241" i="30"/>
  <c r="O4241" i="30"/>
  <c r="AA4240" i="30"/>
  <c r="Z4240" i="30"/>
  <c r="Y4240" i="30"/>
  <c r="X4240" i="30"/>
  <c r="V4240" i="30"/>
  <c r="U4240" i="30"/>
  <c r="T4240" i="30"/>
  <c r="S4240" i="30"/>
  <c r="R4240" i="30"/>
  <c r="Q4240" i="30"/>
  <c r="P4240" i="30"/>
  <c r="O4240" i="30"/>
  <c r="AA4239" i="30"/>
  <c r="Z4239" i="30"/>
  <c r="Y4239" i="30"/>
  <c r="X4239" i="30"/>
  <c r="V4239" i="30"/>
  <c r="U4239" i="30"/>
  <c r="T4239" i="30"/>
  <c r="S4239" i="30"/>
  <c r="R4239" i="30"/>
  <c r="Q4239" i="30"/>
  <c r="P4239" i="30"/>
  <c r="O4239" i="30"/>
  <c r="AA4238" i="30"/>
  <c r="Z4238" i="30"/>
  <c r="Y4238" i="30"/>
  <c r="X4238" i="30"/>
  <c r="V4238" i="30"/>
  <c r="U4238" i="30"/>
  <c r="T4238" i="30"/>
  <c r="S4238" i="30"/>
  <c r="R4238" i="30"/>
  <c r="Q4238" i="30"/>
  <c r="P4238" i="30"/>
  <c r="O4238" i="30"/>
  <c r="AA4237" i="30"/>
  <c r="Z4237" i="30"/>
  <c r="Y4237" i="30"/>
  <c r="X4237" i="30"/>
  <c r="V4237" i="30"/>
  <c r="U4237" i="30"/>
  <c r="T4237" i="30"/>
  <c r="S4237" i="30"/>
  <c r="R4237" i="30"/>
  <c r="Q4237" i="30"/>
  <c r="P4237" i="30"/>
  <c r="O4237" i="30"/>
  <c r="AA4236" i="30"/>
  <c r="Z4236" i="30"/>
  <c r="Y4236" i="30"/>
  <c r="X4236" i="30"/>
  <c r="V4236" i="30"/>
  <c r="U4236" i="30"/>
  <c r="T4236" i="30"/>
  <c r="S4236" i="30"/>
  <c r="R4236" i="30"/>
  <c r="Q4236" i="30"/>
  <c r="P4236" i="30"/>
  <c r="O4236" i="30"/>
  <c r="AA4235" i="30"/>
  <c r="Z4235" i="30"/>
  <c r="Y4235" i="30"/>
  <c r="X4235" i="30"/>
  <c r="V4235" i="30"/>
  <c r="U4235" i="30"/>
  <c r="T4235" i="30"/>
  <c r="S4235" i="30"/>
  <c r="R4235" i="30"/>
  <c r="Q4235" i="30"/>
  <c r="P4235" i="30"/>
  <c r="O4235" i="30"/>
  <c r="AA4234" i="30"/>
  <c r="Z4234" i="30"/>
  <c r="Y4234" i="30"/>
  <c r="X4234" i="30"/>
  <c r="V4234" i="30"/>
  <c r="U4234" i="30"/>
  <c r="T4234" i="30"/>
  <c r="S4234" i="30"/>
  <c r="R4234" i="30"/>
  <c r="Q4234" i="30"/>
  <c r="P4234" i="30"/>
  <c r="O4234" i="30"/>
  <c r="AA4233" i="30"/>
  <c r="Z4233" i="30"/>
  <c r="Y4233" i="30"/>
  <c r="X4233" i="30"/>
  <c r="V4233" i="30"/>
  <c r="U4233" i="30"/>
  <c r="T4233" i="30"/>
  <c r="S4233" i="30"/>
  <c r="R4233" i="30"/>
  <c r="Q4233" i="30"/>
  <c r="P4233" i="30"/>
  <c r="O4233" i="30"/>
  <c r="AA4232" i="30"/>
  <c r="Z4232" i="30"/>
  <c r="Y4232" i="30"/>
  <c r="X4232" i="30"/>
  <c r="V4232" i="30"/>
  <c r="U4232" i="30"/>
  <c r="T4232" i="30"/>
  <c r="S4232" i="30"/>
  <c r="R4232" i="30"/>
  <c r="Q4232" i="30"/>
  <c r="P4232" i="30"/>
  <c r="O4232" i="30"/>
  <c r="AA4231" i="30"/>
  <c r="Z4231" i="30"/>
  <c r="Y4231" i="30"/>
  <c r="X4231" i="30"/>
  <c r="V4231" i="30"/>
  <c r="U4231" i="30"/>
  <c r="T4231" i="30"/>
  <c r="S4231" i="30"/>
  <c r="R4231" i="30"/>
  <c r="Q4231" i="30"/>
  <c r="P4231" i="30"/>
  <c r="O4231" i="30"/>
  <c r="AA4230" i="30"/>
  <c r="Z4230" i="30"/>
  <c r="Y4230" i="30"/>
  <c r="X4230" i="30"/>
  <c r="V4230" i="30"/>
  <c r="U4230" i="30"/>
  <c r="T4230" i="30"/>
  <c r="S4230" i="30"/>
  <c r="R4230" i="30"/>
  <c r="Q4230" i="30"/>
  <c r="P4230" i="30"/>
  <c r="O4230" i="30"/>
  <c r="AA4229" i="30"/>
  <c r="Z4229" i="30"/>
  <c r="Y4229" i="30"/>
  <c r="X4229" i="30"/>
  <c r="V4229" i="30"/>
  <c r="U4229" i="30"/>
  <c r="T4229" i="30"/>
  <c r="S4229" i="30"/>
  <c r="R4229" i="30"/>
  <c r="Q4229" i="30"/>
  <c r="P4229" i="30"/>
  <c r="O4229" i="30"/>
  <c r="AA4228" i="30"/>
  <c r="Z4228" i="30"/>
  <c r="Y4228" i="30"/>
  <c r="X4228" i="30"/>
  <c r="V4228" i="30"/>
  <c r="U4228" i="30"/>
  <c r="T4228" i="30"/>
  <c r="S4228" i="30"/>
  <c r="R4228" i="30"/>
  <c r="Q4228" i="30"/>
  <c r="P4228" i="30"/>
  <c r="O4228" i="30"/>
  <c r="AA4227" i="30"/>
  <c r="Z4227" i="30"/>
  <c r="Y4227" i="30"/>
  <c r="X4227" i="30"/>
  <c r="V4227" i="30"/>
  <c r="U4227" i="30"/>
  <c r="T4227" i="30"/>
  <c r="S4227" i="30"/>
  <c r="R4227" i="30"/>
  <c r="Q4227" i="30"/>
  <c r="P4227" i="30"/>
  <c r="O4227" i="30"/>
  <c r="AA4226" i="30"/>
  <c r="Z4226" i="30"/>
  <c r="Y4226" i="30"/>
  <c r="X4226" i="30"/>
  <c r="V4226" i="30"/>
  <c r="U4226" i="30"/>
  <c r="T4226" i="30"/>
  <c r="S4226" i="30"/>
  <c r="R4226" i="30"/>
  <c r="Q4226" i="30"/>
  <c r="P4226" i="30"/>
  <c r="O4226" i="30"/>
  <c r="AA4225" i="30"/>
  <c r="Z4225" i="30"/>
  <c r="Y4225" i="30"/>
  <c r="X4225" i="30"/>
  <c r="V4225" i="30"/>
  <c r="U4225" i="30"/>
  <c r="T4225" i="30"/>
  <c r="S4225" i="30"/>
  <c r="R4225" i="30"/>
  <c r="Q4225" i="30"/>
  <c r="P4225" i="30"/>
  <c r="O4225" i="30"/>
  <c r="AA4224" i="30"/>
  <c r="Z4224" i="30"/>
  <c r="Y4224" i="30"/>
  <c r="X4224" i="30"/>
  <c r="V4224" i="30"/>
  <c r="U4224" i="30"/>
  <c r="T4224" i="30"/>
  <c r="S4224" i="30"/>
  <c r="R4224" i="30"/>
  <c r="Q4224" i="30"/>
  <c r="P4224" i="30"/>
  <c r="O4224" i="30"/>
  <c r="AA4223" i="30"/>
  <c r="Z4223" i="30"/>
  <c r="Y4223" i="30"/>
  <c r="X4223" i="30"/>
  <c r="V4223" i="30"/>
  <c r="U4223" i="30"/>
  <c r="T4223" i="30"/>
  <c r="S4223" i="30"/>
  <c r="R4223" i="30"/>
  <c r="Q4223" i="30"/>
  <c r="P4223" i="30"/>
  <c r="O4223" i="30"/>
  <c r="AA4222" i="30"/>
  <c r="Z4222" i="30"/>
  <c r="Y4222" i="30"/>
  <c r="X4222" i="30"/>
  <c r="V4222" i="30"/>
  <c r="U4222" i="30"/>
  <c r="T4222" i="30"/>
  <c r="S4222" i="30"/>
  <c r="R4222" i="30"/>
  <c r="Q4222" i="30"/>
  <c r="P4222" i="30"/>
  <c r="O4222" i="30"/>
  <c r="AA4221" i="30"/>
  <c r="Z4221" i="30"/>
  <c r="Y4221" i="30"/>
  <c r="X4221" i="30"/>
  <c r="V4221" i="30"/>
  <c r="U4221" i="30"/>
  <c r="T4221" i="30"/>
  <c r="S4221" i="30"/>
  <c r="R4221" i="30"/>
  <c r="Q4221" i="30"/>
  <c r="P4221" i="30"/>
  <c r="O4221" i="30"/>
  <c r="AA4220" i="30"/>
  <c r="Z4220" i="30"/>
  <c r="Y4220" i="30"/>
  <c r="X4220" i="30"/>
  <c r="V4220" i="30"/>
  <c r="U4220" i="30"/>
  <c r="T4220" i="30"/>
  <c r="S4220" i="30"/>
  <c r="R4220" i="30"/>
  <c r="Q4220" i="30"/>
  <c r="P4220" i="30"/>
  <c r="O4220" i="30"/>
  <c r="AA4219" i="30"/>
  <c r="Z4219" i="30"/>
  <c r="Y4219" i="30"/>
  <c r="X4219" i="30"/>
  <c r="V4219" i="30"/>
  <c r="U4219" i="30"/>
  <c r="T4219" i="30"/>
  <c r="S4219" i="30"/>
  <c r="R4219" i="30"/>
  <c r="Q4219" i="30"/>
  <c r="P4219" i="30"/>
  <c r="O4219" i="30"/>
  <c r="AA4218" i="30"/>
  <c r="Z4218" i="30"/>
  <c r="Y4218" i="30"/>
  <c r="X4218" i="30"/>
  <c r="V4218" i="30"/>
  <c r="U4218" i="30"/>
  <c r="T4218" i="30"/>
  <c r="S4218" i="30"/>
  <c r="R4218" i="30"/>
  <c r="Q4218" i="30"/>
  <c r="P4218" i="30"/>
  <c r="O4218" i="30"/>
  <c r="AA4217" i="30"/>
  <c r="Z4217" i="30"/>
  <c r="Y4217" i="30"/>
  <c r="X4217" i="30"/>
  <c r="V4217" i="30"/>
  <c r="U4217" i="30"/>
  <c r="T4217" i="30"/>
  <c r="S4217" i="30"/>
  <c r="R4217" i="30"/>
  <c r="Q4217" i="30"/>
  <c r="P4217" i="30"/>
  <c r="O4217" i="30"/>
  <c r="AA4216" i="30"/>
  <c r="Z4216" i="30"/>
  <c r="Y4216" i="30"/>
  <c r="X4216" i="30"/>
  <c r="V4216" i="30"/>
  <c r="U4216" i="30"/>
  <c r="T4216" i="30"/>
  <c r="S4216" i="30"/>
  <c r="R4216" i="30"/>
  <c r="Q4216" i="30"/>
  <c r="P4216" i="30"/>
  <c r="O4216" i="30"/>
  <c r="AA4215" i="30"/>
  <c r="Z4215" i="30"/>
  <c r="Y4215" i="30"/>
  <c r="X4215" i="30"/>
  <c r="V4215" i="30"/>
  <c r="U4215" i="30"/>
  <c r="T4215" i="30"/>
  <c r="S4215" i="30"/>
  <c r="R4215" i="30"/>
  <c r="Q4215" i="30"/>
  <c r="P4215" i="30"/>
  <c r="O4215" i="30"/>
  <c r="AA4214" i="30"/>
  <c r="Z4214" i="30"/>
  <c r="Y4214" i="30"/>
  <c r="X4214" i="30"/>
  <c r="V4214" i="30"/>
  <c r="U4214" i="30"/>
  <c r="T4214" i="30"/>
  <c r="S4214" i="30"/>
  <c r="R4214" i="30"/>
  <c r="Q4214" i="30"/>
  <c r="P4214" i="30"/>
  <c r="O4214" i="30"/>
  <c r="AA4213" i="30"/>
  <c r="Z4213" i="30"/>
  <c r="Y4213" i="30"/>
  <c r="X4213" i="30"/>
  <c r="V4213" i="30"/>
  <c r="U4213" i="30"/>
  <c r="T4213" i="30"/>
  <c r="S4213" i="30"/>
  <c r="R4213" i="30"/>
  <c r="Q4213" i="30"/>
  <c r="P4213" i="30"/>
  <c r="O4213" i="30"/>
  <c r="AA4212" i="30"/>
  <c r="Z4212" i="30"/>
  <c r="Y4212" i="30"/>
  <c r="X4212" i="30"/>
  <c r="V4212" i="30"/>
  <c r="U4212" i="30"/>
  <c r="T4212" i="30"/>
  <c r="S4212" i="30"/>
  <c r="R4212" i="30"/>
  <c r="Q4212" i="30"/>
  <c r="P4212" i="30"/>
  <c r="O4212" i="30"/>
  <c r="AA4211" i="30"/>
  <c r="Z4211" i="30"/>
  <c r="Y4211" i="30"/>
  <c r="X4211" i="30"/>
  <c r="V4211" i="30"/>
  <c r="U4211" i="30"/>
  <c r="T4211" i="30"/>
  <c r="S4211" i="30"/>
  <c r="R4211" i="30"/>
  <c r="Q4211" i="30"/>
  <c r="P4211" i="30"/>
  <c r="O4211" i="30"/>
  <c r="AA4210" i="30"/>
  <c r="Z4210" i="30"/>
  <c r="Y4210" i="30"/>
  <c r="X4210" i="30"/>
  <c r="V4210" i="30"/>
  <c r="U4210" i="30"/>
  <c r="T4210" i="30"/>
  <c r="S4210" i="30"/>
  <c r="R4210" i="30"/>
  <c r="Q4210" i="30"/>
  <c r="P4210" i="30"/>
  <c r="O4210" i="30"/>
  <c r="AA4209" i="30"/>
  <c r="Z4209" i="30"/>
  <c r="Y4209" i="30"/>
  <c r="X4209" i="30"/>
  <c r="V4209" i="30"/>
  <c r="U4209" i="30"/>
  <c r="T4209" i="30"/>
  <c r="S4209" i="30"/>
  <c r="R4209" i="30"/>
  <c r="Q4209" i="30"/>
  <c r="P4209" i="30"/>
  <c r="O4209" i="30"/>
  <c r="AA4208" i="30"/>
  <c r="Z4208" i="30"/>
  <c r="Y4208" i="30"/>
  <c r="X4208" i="30"/>
  <c r="V4208" i="30"/>
  <c r="U4208" i="30"/>
  <c r="T4208" i="30"/>
  <c r="S4208" i="30"/>
  <c r="R4208" i="30"/>
  <c r="Q4208" i="30"/>
  <c r="P4208" i="30"/>
  <c r="O4208" i="30"/>
  <c r="AA4207" i="30"/>
  <c r="Z4207" i="30"/>
  <c r="Y4207" i="30"/>
  <c r="X4207" i="30"/>
  <c r="V4207" i="30"/>
  <c r="U4207" i="30"/>
  <c r="T4207" i="30"/>
  <c r="S4207" i="30"/>
  <c r="R4207" i="30"/>
  <c r="Q4207" i="30"/>
  <c r="P4207" i="30"/>
  <c r="O4207" i="30"/>
  <c r="AA4206" i="30"/>
  <c r="Z4206" i="30"/>
  <c r="Y4206" i="30"/>
  <c r="X4206" i="30"/>
  <c r="V4206" i="30"/>
  <c r="U4206" i="30"/>
  <c r="T4206" i="30"/>
  <c r="S4206" i="30"/>
  <c r="R4206" i="30"/>
  <c r="Q4206" i="30"/>
  <c r="P4206" i="30"/>
  <c r="O4206" i="30"/>
  <c r="AA4205" i="30"/>
  <c r="Z4205" i="30"/>
  <c r="Y4205" i="30"/>
  <c r="X4205" i="30"/>
  <c r="V4205" i="30"/>
  <c r="U4205" i="30"/>
  <c r="T4205" i="30"/>
  <c r="S4205" i="30"/>
  <c r="R4205" i="30"/>
  <c r="Q4205" i="30"/>
  <c r="P4205" i="30"/>
  <c r="O4205" i="30"/>
  <c r="AA4204" i="30"/>
  <c r="Z4204" i="30"/>
  <c r="Y4204" i="30"/>
  <c r="X4204" i="30"/>
  <c r="V4204" i="30"/>
  <c r="U4204" i="30"/>
  <c r="T4204" i="30"/>
  <c r="S4204" i="30"/>
  <c r="R4204" i="30"/>
  <c r="Q4204" i="30"/>
  <c r="P4204" i="30"/>
  <c r="O4204" i="30"/>
  <c r="AA4203" i="30"/>
  <c r="Z4203" i="30"/>
  <c r="Y4203" i="30"/>
  <c r="X4203" i="30"/>
  <c r="V4203" i="30"/>
  <c r="U4203" i="30"/>
  <c r="T4203" i="30"/>
  <c r="S4203" i="30"/>
  <c r="R4203" i="30"/>
  <c r="Q4203" i="30"/>
  <c r="P4203" i="30"/>
  <c r="O4203" i="30"/>
  <c r="AA4202" i="30"/>
  <c r="Z4202" i="30"/>
  <c r="Y4202" i="30"/>
  <c r="X4202" i="30"/>
  <c r="V4202" i="30"/>
  <c r="U4202" i="30"/>
  <c r="T4202" i="30"/>
  <c r="S4202" i="30"/>
  <c r="R4202" i="30"/>
  <c r="Q4202" i="30"/>
  <c r="P4202" i="30"/>
  <c r="O4202" i="30"/>
  <c r="AA4201" i="30"/>
  <c r="Z4201" i="30"/>
  <c r="Y4201" i="30"/>
  <c r="X4201" i="30"/>
  <c r="V4201" i="30"/>
  <c r="U4201" i="30"/>
  <c r="T4201" i="30"/>
  <c r="S4201" i="30"/>
  <c r="R4201" i="30"/>
  <c r="Q4201" i="30"/>
  <c r="P4201" i="30"/>
  <c r="O4201" i="30"/>
  <c r="AA4200" i="30"/>
  <c r="Z4200" i="30"/>
  <c r="Y4200" i="30"/>
  <c r="X4200" i="30"/>
  <c r="V4200" i="30"/>
  <c r="U4200" i="30"/>
  <c r="T4200" i="30"/>
  <c r="S4200" i="30"/>
  <c r="R4200" i="30"/>
  <c r="Q4200" i="30"/>
  <c r="P4200" i="30"/>
  <c r="O4200" i="30"/>
  <c r="AA4199" i="30"/>
  <c r="Z4199" i="30"/>
  <c r="Y4199" i="30"/>
  <c r="X4199" i="30"/>
  <c r="V4199" i="30"/>
  <c r="U4199" i="30"/>
  <c r="T4199" i="30"/>
  <c r="S4199" i="30"/>
  <c r="R4199" i="30"/>
  <c r="Q4199" i="30"/>
  <c r="P4199" i="30"/>
  <c r="O4199" i="30"/>
  <c r="AA4198" i="30"/>
  <c r="Z4198" i="30"/>
  <c r="Y4198" i="30"/>
  <c r="X4198" i="30"/>
  <c r="V4198" i="30"/>
  <c r="U4198" i="30"/>
  <c r="T4198" i="30"/>
  <c r="S4198" i="30"/>
  <c r="R4198" i="30"/>
  <c r="Q4198" i="30"/>
  <c r="P4198" i="30"/>
  <c r="O4198" i="30"/>
  <c r="AA4197" i="30"/>
  <c r="Z4197" i="30"/>
  <c r="Y4197" i="30"/>
  <c r="X4197" i="30"/>
  <c r="V4197" i="30"/>
  <c r="U4197" i="30"/>
  <c r="T4197" i="30"/>
  <c r="S4197" i="30"/>
  <c r="R4197" i="30"/>
  <c r="Q4197" i="30"/>
  <c r="P4197" i="30"/>
  <c r="O4197" i="30"/>
  <c r="AA4196" i="30"/>
  <c r="Z4196" i="30"/>
  <c r="Y4196" i="30"/>
  <c r="X4196" i="30"/>
  <c r="V4196" i="30"/>
  <c r="U4196" i="30"/>
  <c r="T4196" i="30"/>
  <c r="S4196" i="30"/>
  <c r="R4196" i="30"/>
  <c r="Q4196" i="30"/>
  <c r="P4196" i="30"/>
  <c r="O4196" i="30"/>
  <c r="AA4195" i="30"/>
  <c r="Z4195" i="30"/>
  <c r="Y4195" i="30"/>
  <c r="X4195" i="30"/>
  <c r="V4195" i="30"/>
  <c r="U4195" i="30"/>
  <c r="T4195" i="30"/>
  <c r="S4195" i="30"/>
  <c r="R4195" i="30"/>
  <c r="Q4195" i="30"/>
  <c r="P4195" i="30"/>
  <c r="O4195" i="30"/>
  <c r="AA4194" i="30"/>
  <c r="Z4194" i="30"/>
  <c r="Y4194" i="30"/>
  <c r="X4194" i="30"/>
  <c r="V4194" i="30"/>
  <c r="U4194" i="30"/>
  <c r="T4194" i="30"/>
  <c r="S4194" i="30"/>
  <c r="R4194" i="30"/>
  <c r="Q4194" i="30"/>
  <c r="P4194" i="30"/>
  <c r="O4194" i="30"/>
  <c r="AA4193" i="30"/>
  <c r="Z4193" i="30"/>
  <c r="Y4193" i="30"/>
  <c r="X4193" i="30"/>
  <c r="V4193" i="30"/>
  <c r="U4193" i="30"/>
  <c r="T4193" i="30"/>
  <c r="S4193" i="30"/>
  <c r="R4193" i="30"/>
  <c r="Q4193" i="30"/>
  <c r="P4193" i="30"/>
  <c r="O4193" i="30"/>
  <c r="AA4192" i="30"/>
  <c r="Z4192" i="30"/>
  <c r="Y4192" i="30"/>
  <c r="X4192" i="30"/>
  <c r="V4192" i="30"/>
  <c r="U4192" i="30"/>
  <c r="T4192" i="30"/>
  <c r="S4192" i="30"/>
  <c r="R4192" i="30"/>
  <c r="Q4192" i="30"/>
  <c r="P4192" i="30"/>
  <c r="O4192" i="30"/>
  <c r="AA4191" i="30"/>
  <c r="Z4191" i="30"/>
  <c r="Y4191" i="30"/>
  <c r="X4191" i="30"/>
  <c r="V4191" i="30"/>
  <c r="U4191" i="30"/>
  <c r="T4191" i="30"/>
  <c r="S4191" i="30"/>
  <c r="R4191" i="30"/>
  <c r="Q4191" i="30"/>
  <c r="P4191" i="30"/>
  <c r="O4191" i="30"/>
  <c r="AA4190" i="30"/>
  <c r="Z4190" i="30"/>
  <c r="Y4190" i="30"/>
  <c r="X4190" i="30"/>
  <c r="V4190" i="30"/>
  <c r="U4190" i="30"/>
  <c r="T4190" i="30"/>
  <c r="S4190" i="30"/>
  <c r="R4190" i="30"/>
  <c r="Q4190" i="30"/>
  <c r="P4190" i="30"/>
  <c r="O4190" i="30"/>
  <c r="AA4189" i="30"/>
  <c r="Z4189" i="30"/>
  <c r="Y4189" i="30"/>
  <c r="X4189" i="30"/>
  <c r="V4189" i="30"/>
  <c r="U4189" i="30"/>
  <c r="T4189" i="30"/>
  <c r="S4189" i="30"/>
  <c r="R4189" i="30"/>
  <c r="Q4189" i="30"/>
  <c r="P4189" i="30"/>
  <c r="O4189" i="30"/>
  <c r="AA4188" i="30"/>
  <c r="Z4188" i="30"/>
  <c r="Y4188" i="30"/>
  <c r="X4188" i="30"/>
  <c r="V4188" i="30"/>
  <c r="U4188" i="30"/>
  <c r="T4188" i="30"/>
  <c r="S4188" i="30"/>
  <c r="R4188" i="30"/>
  <c r="Q4188" i="30"/>
  <c r="P4188" i="30"/>
  <c r="O4188" i="30"/>
  <c r="AA4187" i="30"/>
  <c r="Z4187" i="30"/>
  <c r="Y4187" i="30"/>
  <c r="X4187" i="30"/>
  <c r="V4187" i="30"/>
  <c r="U4187" i="30"/>
  <c r="T4187" i="30"/>
  <c r="S4187" i="30"/>
  <c r="R4187" i="30"/>
  <c r="Q4187" i="30"/>
  <c r="P4187" i="30"/>
  <c r="O4187" i="30"/>
  <c r="AA4186" i="30"/>
  <c r="Z4186" i="30"/>
  <c r="Y4186" i="30"/>
  <c r="X4186" i="30"/>
  <c r="V4186" i="30"/>
  <c r="U4186" i="30"/>
  <c r="T4186" i="30"/>
  <c r="S4186" i="30"/>
  <c r="R4186" i="30"/>
  <c r="Q4186" i="30"/>
  <c r="P4186" i="30"/>
  <c r="O4186" i="30"/>
  <c r="AA4185" i="30"/>
  <c r="Z4185" i="30"/>
  <c r="Y4185" i="30"/>
  <c r="X4185" i="30"/>
  <c r="V4185" i="30"/>
  <c r="U4185" i="30"/>
  <c r="T4185" i="30"/>
  <c r="S4185" i="30"/>
  <c r="R4185" i="30"/>
  <c r="Q4185" i="30"/>
  <c r="P4185" i="30"/>
  <c r="O4185" i="30"/>
  <c r="AA4184" i="30"/>
  <c r="Z4184" i="30"/>
  <c r="Y4184" i="30"/>
  <c r="X4184" i="30"/>
  <c r="V4184" i="30"/>
  <c r="U4184" i="30"/>
  <c r="T4184" i="30"/>
  <c r="S4184" i="30"/>
  <c r="R4184" i="30"/>
  <c r="Q4184" i="30"/>
  <c r="P4184" i="30"/>
  <c r="O4184" i="30"/>
  <c r="AA4183" i="30"/>
  <c r="Z4183" i="30"/>
  <c r="Y4183" i="30"/>
  <c r="X4183" i="30"/>
  <c r="V4183" i="30"/>
  <c r="U4183" i="30"/>
  <c r="T4183" i="30"/>
  <c r="S4183" i="30"/>
  <c r="R4183" i="30"/>
  <c r="Q4183" i="30"/>
  <c r="P4183" i="30"/>
  <c r="O4183" i="30"/>
  <c r="AA4182" i="30"/>
  <c r="Z4182" i="30"/>
  <c r="Y4182" i="30"/>
  <c r="X4182" i="30"/>
  <c r="V4182" i="30"/>
  <c r="U4182" i="30"/>
  <c r="T4182" i="30"/>
  <c r="S4182" i="30"/>
  <c r="R4182" i="30"/>
  <c r="Q4182" i="30"/>
  <c r="P4182" i="30"/>
  <c r="O4182" i="30"/>
  <c r="AA4181" i="30"/>
  <c r="Z4181" i="30"/>
  <c r="Y4181" i="30"/>
  <c r="X4181" i="30"/>
  <c r="V4181" i="30"/>
  <c r="U4181" i="30"/>
  <c r="T4181" i="30"/>
  <c r="S4181" i="30"/>
  <c r="R4181" i="30"/>
  <c r="Q4181" i="30"/>
  <c r="P4181" i="30"/>
  <c r="O4181" i="30"/>
  <c r="AA4180" i="30"/>
  <c r="Z4180" i="30"/>
  <c r="Y4180" i="30"/>
  <c r="X4180" i="30"/>
  <c r="V4180" i="30"/>
  <c r="U4180" i="30"/>
  <c r="T4180" i="30"/>
  <c r="S4180" i="30"/>
  <c r="R4180" i="30"/>
  <c r="Q4180" i="30"/>
  <c r="P4180" i="30"/>
  <c r="O4180" i="30"/>
  <c r="AA4179" i="30"/>
  <c r="Z4179" i="30"/>
  <c r="Y4179" i="30"/>
  <c r="X4179" i="30"/>
  <c r="V4179" i="30"/>
  <c r="U4179" i="30"/>
  <c r="T4179" i="30"/>
  <c r="S4179" i="30"/>
  <c r="R4179" i="30"/>
  <c r="Q4179" i="30"/>
  <c r="P4179" i="30"/>
  <c r="O4179" i="30"/>
  <c r="AA4178" i="30"/>
  <c r="Z4178" i="30"/>
  <c r="Y4178" i="30"/>
  <c r="X4178" i="30"/>
  <c r="V4178" i="30"/>
  <c r="U4178" i="30"/>
  <c r="T4178" i="30"/>
  <c r="S4178" i="30"/>
  <c r="R4178" i="30"/>
  <c r="Q4178" i="30"/>
  <c r="P4178" i="30"/>
  <c r="O4178" i="30"/>
  <c r="AA4177" i="30"/>
  <c r="Z4177" i="30"/>
  <c r="Y4177" i="30"/>
  <c r="X4177" i="30"/>
  <c r="V4177" i="30"/>
  <c r="U4177" i="30"/>
  <c r="T4177" i="30"/>
  <c r="S4177" i="30"/>
  <c r="R4177" i="30"/>
  <c r="Q4177" i="30"/>
  <c r="P4177" i="30"/>
  <c r="O4177" i="30"/>
  <c r="AA4176" i="30"/>
  <c r="Z4176" i="30"/>
  <c r="Y4176" i="30"/>
  <c r="X4176" i="30"/>
  <c r="V4176" i="30"/>
  <c r="U4176" i="30"/>
  <c r="T4176" i="30"/>
  <c r="S4176" i="30"/>
  <c r="R4176" i="30"/>
  <c r="Q4176" i="30"/>
  <c r="P4176" i="30"/>
  <c r="O4176" i="30"/>
  <c r="AA4175" i="30"/>
  <c r="Z4175" i="30"/>
  <c r="Y4175" i="30"/>
  <c r="X4175" i="30"/>
  <c r="V4175" i="30"/>
  <c r="U4175" i="30"/>
  <c r="T4175" i="30"/>
  <c r="S4175" i="30"/>
  <c r="R4175" i="30"/>
  <c r="Q4175" i="30"/>
  <c r="P4175" i="30"/>
  <c r="O4175" i="30"/>
  <c r="AA4174" i="30"/>
  <c r="Z4174" i="30"/>
  <c r="Y4174" i="30"/>
  <c r="X4174" i="30"/>
  <c r="V4174" i="30"/>
  <c r="U4174" i="30"/>
  <c r="T4174" i="30"/>
  <c r="S4174" i="30"/>
  <c r="R4174" i="30"/>
  <c r="Q4174" i="30"/>
  <c r="P4174" i="30"/>
  <c r="O4174" i="30"/>
  <c r="AA4173" i="30"/>
  <c r="Z4173" i="30"/>
  <c r="Y4173" i="30"/>
  <c r="X4173" i="30"/>
  <c r="V4173" i="30"/>
  <c r="U4173" i="30"/>
  <c r="T4173" i="30"/>
  <c r="S4173" i="30"/>
  <c r="R4173" i="30"/>
  <c r="Q4173" i="30"/>
  <c r="P4173" i="30"/>
  <c r="O4173" i="30"/>
  <c r="AA4172" i="30"/>
  <c r="Z4172" i="30"/>
  <c r="Y4172" i="30"/>
  <c r="X4172" i="30"/>
  <c r="V4172" i="30"/>
  <c r="U4172" i="30"/>
  <c r="T4172" i="30"/>
  <c r="S4172" i="30"/>
  <c r="R4172" i="30"/>
  <c r="Q4172" i="30"/>
  <c r="P4172" i="30"/>
  <c r="O4172" i="30"/>
  <c r="AA4171" i="30"/>
  <c r="Z4171" i="30"/>
  <c r="Y4171" i="30"/>
  <c r="X4171" i="30"/>
  <c r="V4171" i="30"/>
  <c r="U4171" i="30"/>
  <c r="T4171" i="30"/>
  <c r="S4171" i="30"/>
  <c r="R4171" i="30"/>
  <c r="Q4171" i="30"/>
  <c r="P4171" i="30"/>
  <c r="O4171" i="30"/>
  <c r="AA4170" i="30"/>
  <c r="Z4170" i="30"/>
  <c r="Y4170" i="30"/>
  <c r="X4170" i="30"/>
  <c r="V4170" i="30"/>
  <c r="U4170" i="30"/>
  <c r="T4170" i="30"/>
  <c r="S4170" i="30"/>
  <c r="R4170" i="30"/>
  <c r="Q4170" i="30"/>
  <c r="P4170" i="30"/>
  <c r="O4170" i="30"/>
  <c r="AA4169" i="30"/>
  <c r="Z4169" i="30"/>
  <c r="Y4169" i="30"/>
  <c r="X4169" i="30"/>
  <c r="V4169" i="30"/>
  <c r="U4169" i="30"/>
  <c r="T4169" i="30"/>
  <c r="S4169" i="30"/>
  <c r="R4169" i="30"/>
  <c r="Q4169" i="30"/>
  <c r="P4169" i="30"/>
  <c r="O4169" i="30"/>
  <c r="AA4168" i="30"/>
  <c r="Z4168" i="30"/>
  <c r="Y4168" i="30"/>
  <c r="X4168" i="30"/>
  <c r="V4168" i="30"/>
  <c r="U4168" i="30"/>
  <c r="T4168" i="30"/>
  <c r="S4168" i="30"/>
  <c r="R4168" i="30"/>
  <c r="Q4168" i="30"/>
  <c r="P4168" i="30"/>
  <c r="O4168" i="30"/>
  <c r="AA4167" i="30"/>
  <c r="Z4167" i="30"/>
  <c r="Y4167" i="30"/>
  <c r="X4167" i="30"/>
  <c r="V4167" i="30"/>
  <c r="U4167" i="30"/>
  <c r="T4167" i="30"/>
  <c r="S4167" i="30"/>
  <c r="R4167" i="30"/>
  <c r="Q4167" i="30"/>
  <c r="P4167" i="30"/>
  <c r="O4167" i="30"/>
  <c r="AA4166" i="30"/>
  <c r="Z4166" i="30"/>
  <c r="Y4166" i="30"/>
  <c r="X4166" i="30"/>
  <c r="V4166" i="30"/>
  <c r="U4166" i="30"/>
  <c r="T4166" i="30"/>
  <c r="S4166" i="30"/>
  <c r="R4166" i="30"/>
  <c r="Q4166" i="30"/>
  <c r="P4166" i="30"/>
  <c r="O4166" i="30"/>
  <c r="AA4165" i="30"/>
  <c r="Z4165" i="30"/>
  <c r="Y4165" i="30"/>
  <c r="X4165" i="30"/>
  <c r="V4165" i="30"/>
  <c r="U4165" i="30"/>
  <c r="T4165" i="30"/>
  <c r="S4165" i="30"/>
  <c r="R4165" i="30"/>
  <c r="Q4165" i="30"/>
  <c r="P4165" i="30"/>
  <c r="O4165" i="30"/>
  <c r="AA4164" i="30"/>
  <c r="Z4164" i="30"/>
  <c r="Y4164" i="30"/>
  <c r="X4164" i="30"/>
  <c r="V4164" i="30"/>
  <c r="U4164" i="30"/>
  <c r="T4164" i="30"/>
  <c r="S4164" i="30"/>
  <c r="R4164" i="30"/>
  <c r="Q4164" i="30"/>
  <c r="P4164" i="30"/>
  <c r="O4164" i="30"/>
  <c r="AA4163" i="30"/>
  <c r="Z4163" i="30"/>
  <c r="Y4163" i="30"/>
  <c r="X4163" i="30"/>
  <c r="V4163" i="30"/>
  <c r="U4163" i="30"/>
  <c r="T4163" i="30"/>
  <c r="S4163" i="30"/>
  <c r="R4163" i="30"/>
  <c r="Q4163" i="30"/>
  <c r="P4163" i="30"/>
  <c r="O4163" i="30"/>
  <c r="AA4162" i="30"/>
  <c r="Z4162" i="30"/>
  <c r="Y4162" i="30"/>
  <c r="X4162" i="30"/>
  <c r="V4162" i="30"/>
  <c r="U4162" i="30"/>
  <c r="T4162" i="30"/>
  <c r="S4162" i="30"/>
  <c r="R4162" i="30"/>
  <c r="Q4162" i="30"/>
  <c r="P4162" i="30"/>
  <c r="O4162" i="30"/>
  <c r="AA4161" i="30"/>
  <c r="Z4161" i="30"/>
  <c r="Y4161" i="30"/>
  <c r="X4161" i="30"/>
  <c r="V4161" i="30"/>
  <c r="U4161" i="30"/>
  <c r="T4161" i="30"/>
  <c r="S4161" i="30"/>
  <c r="R4161" i="30"/>
  <c r="Q4161" i="30"/>
  <c r="P4161" i="30"/>
  <c r="O4161" i="30"/>
  <c r="AA4160" i="30"/>
  <c r="Z4160" i="30"/>
  <c r="Y4160" i="30"/>
  <c r="X4160" i="30"/>
  <c r="V4160" i="30"/>
  <c r="U4160" i="30"/>
  <c r="T4160" i="30"/>
  <c r="S4160" i="30"/>
  <c r="R4160" i="30"/>
  <c r="Q4160" i="30"/>
  <c r="P4160" i="30"/>
  <c r="O4160" i="30"/>
  <c r="AA4159" i="30"/>
  <c r="Z4159" i="30"/>
  <c r="Y4159" i="30"/>
  <c r="X4159" i="30"/>
  <c r="V4159" i="30"/>
  <c r="U4159" i="30"/>
  <c r="T4159" i="30"/>
  <c r="S4159" i="30"/>
  <c r="R4159" i="30"/>
  <c r="Q4159" i="30"/>
  <c r="P4159" i="30"/>
  <c r="O4159" i="30"/>
  <c r="AA4158" i="30"/>
  <c r="Z4158" i="30"/>
  <c r="Y4158" i="30"/>
  <c r="X4158" i="30"/>
  <c r="V4158" i="30"/>
  <c r="U4158" i="30"/>
  <c r="T4158" i="30"/>
  <c r="S4158" i="30"/>
  <c r="R4158" i="30"/>
  <c r="Q4158" i="30"/>
  <c r="P4158" i="30"/>
  <c r="O4158" i="30"/>
  <c r="AA4157" i="30"/>
  <c r="Z4157" i="30"/>
  <c r="Y4157" i="30"/>
  <c r="X4157" i="30"/>
  <c r="V4157" i="30"/>
  <c r="U4157" i="30"/>
  <c r="T4157" i="30"/>
  <c r="S4157" i="30"/>
  <c r="R4157" i="30"/>
  <c r="Q4157" i="30"/>
  <c r="P4157" i="30"/>
  <c r="O4157" i="30"/>
  <c r="AA4156" i="30"/>
  <c r="Z4156" i="30"/>
  <c r="Y4156" i="30"/>
  <c r="X4156" i="30"/>
  <c r="V4156" i="30"/>
  <c r="U4156" i="30"/>
  <c r="T4156" i="30"/>
  <c r="S4156" i="30"/>
  <c r="R4156" i="30"/>
  <c r="Q4156" i="30"/>
  <c r="P4156" i="30"/>
  <c r="O4156" i="30"/>
  <c r="AA4155" i="30"/>
  <c r="Z4155" i="30"/>
  <c r="Y4155" i="30"/>
  <c r="X4155" i="30"/>
  <c r="V4155" i="30"/>
  <c r="U4155" i="30"/>
  <c r="T4155" i="30"/>
  <c r="S4155" i="30"/>
  <c r="R4155" i="30"/>
  <c r="Q4155" i="30"/>
  <c r="P4155" i="30"/>
  <c r="O4155" i="30"/>
  <c r="AA4154" i="30"/>
  <c r="Z4154" i="30"/>
  <c r="Y4154" i="30"/>
  <c r="X4154" i="30"/>
  <c r="V4154" i="30"/>
  <c r="U4154" i="30"/>
  <c r="T4154" i="30"/>
  <c r="S4154" i="30"/>
  <c r="R4154" i="30"/>
  <c r="Q4154" i="30"/>
  <c r="P4154" i="30"/>
  <c r="O4154" i="30"/>
  <c r="AA4153" i="30"/>
  <c r="Z4153" i="30"/>
  <c r="Y4153" i="30"/>
  <c r="X4153" i="30"/>
  <c r="V4153" i="30"/>
  <c r="U4153" i="30"/>
  <c r="T4153" i="30"/>
  <c r="S4153" i="30"/>
  <c r="R4153" i="30"/>
  <c r="Q4153" i="30"/>
  <c r="P4153" i="30"/>
  <c r="O4153" i="30"/>
  <c r="AA4152" i="30"/>
  <c r="Z4152" i="30"/>
  <c r="Y4152" i="30"/>
  <c r="X4152" i="30"/>
  <c r="V4152" i="30"/>
  <c r="U4152" i="30"/>
  <c r="T4152" i="30"/>
  <c r="S4152" i="30"/>
  <c r="R4152" i="30"/>
  <c r="Q4152" i="30"/>
  <c r="P4152" i="30"/>
  <c r="O4152" i="30"/>
  <c r="AA4151" i="30"/>
  <c r="Z4151" i="30"/>
  <c r="Y4151" i="30"/>
  <c r="X4151" i="30"/>
  <c r="V4151" i="30"/>
  <c r="U4151" i="30"/>
  <c r="T4151" i="30"/>
  <c r="S4151" i="30"/>
  <c r="R4151" i="30"/>
  <c r="Q4151" i="30"/>
  <c r="P4151" i="30"/>
  <c r="O4151" i="30"/>
  <c r="AA4150" i="30"/>
  <c r="Z4150" i="30"/>
  <c r="Y4150" i="30"/>
  <c r="X4150" i="30"/>
  <c r="V4150" i="30"/>
  <c r="U4150" i="30"/>
  <c r="T4150" i="30"/>
  <c r="S4150" i="30"/>
  <c r="R4150" i="30"/>
  <c r="Q4150" i="30"/>
  <c r="P4150" i="30"/>
  <c r="O4150" i="30"/>
  <c r="AA4149" i="30"/>
  <c r="Z4149" i="30"/>
  <c r="Y4149" i="30"/>
  <c r="X4149" i="30"/>
  <c r="V4149" i="30"/>
  <c r="U4149" i="30"/>
  <c r="T4149" i="30"/>
  <c r="S4149" i="30"/>
  <c r="R4149" i="30"/>
  <c r="Q4149" i="30"/>
  <c r="P4149" i="30"/>
  <c r="O4149" i="30"/>
  <c r="AA4148" i="30"/>
  <c r="Z4148" i="30"/>
  <c r="Y4148" i="30"/>
  <c r="X4148" i="30"/>
  <c r="V4148" i="30"/>
  <c r="U4148" i="30"/>
  <c r="T4148" i="30"/>
  <c r="S4148" i="30"/>
  <c r="R4148" i="30"/>
  <c r="Q4148" i="30"/>
  <c r="P4148" i="30"/>
  <c r="O4148" i="30"/>
  <c r="AA4147" i="30"/>
  <c r="Z4147" i="30"/>
  <c r="Y4147" i="30"/>
  <c r="X4147" i="30"/>
  <c r="V4147" i="30"/>
  <c r="U4147" i="30"/>
  <c r="T4147" i="30"/>
  <c r="S4147" i="30"/>
  <c r="R4147" i="30"/>
  <c r="Q4147" i="30"/>
  <c r="P4147" i="30"/>
  <c r="O4147" i="30"/>
  <c r="AA4146" i="30"/>
  <c r="Z4146" i="30"/>
  <c r="Y4146" i="30"/>
  <c r="X4146" i="30"/>
  <c r="V4146" i="30"/>
  <c r="U4146" i="30"/>
  <c r="T4146" i="30"/>
  <c r="S4146" i="30"/>
  <c r="R4146" i="30"/>
  <c r="Q4146" i="30"/>
  <c r="P4146" i="30"/>
  <c r="O4146" i="30"/>
  <c r="AA4145" i="30"/>
  <c r="Z4145" i="30"/>
  <c r="Y4145" i="30"/>
  <c r="X4145" i="30"/>
  <c r="V4145" i="30"/>
  <c r="U4145" i="30"/>
  <c r="T4145" i="30"/>
  <c r="S4145" i="30"/>
  <c r="R4145" i="30"/>
  <c r="Q4145" i="30"/>
  <c r="P4145" i="30"/>
  <c r="O4145" i="30"/>
  <c r="AA4144" i="30"/>
  <c r="Z4144" i="30"/>
  <c r="Y4144" i="30"/>
  <c r="X4144" i="30"/>
  <c r="V4144" i="30"/>
  <c r="U4144" i="30"/>
  <c r="T4144" i="30"/>
  <c r="S4144" i="30"/>
  <c r="R4144" i="30"/>
  <c r="Q4144" i="30"/>
  <c r="P4144" i="30"/>
  <c r="O4144" i="30"/>
  <c r="AA4143" i="30"/>
  <c r="Z4143" i="30"/>
  <c r="Y4143" i="30"/>
  <c r="X4143" i="30"/>
  <c r="V4143" i="30"/>
  <c r="U4143" i="30"/>
  <c r="T4143" i="30"/>
  <c r="S4143" i="30"/>
  <c r="R4143" i="30"/>
  <c r="Q4143" i="30"/>
  <c r="P4143" i="30"/>
  <c r="O4143" i="30"/>
  <c r="AA4142" i="30"/>
  <c r="Z4142" i="30"/>
  <c r="Y4142" i="30"/>
  <c r="X4142" i="30"/>
  <c r="V4142" i="30"/>
  <c r="U4142" i="30"/>
  <c r="T4142" i="30"/>
  <c r="S4142" i="30"/>
  <c r="R4142" i="30"/>
  <c r="Q4142" i="30"/>
  <c r="P4142" i="30"/>
  <c r="O4142" i="30"/>
  <c r="AA4141" i="30"/>
  <c r="Z4141" i="30"/>
  <c r="Y4141" i="30"/>
  <c r="X4141" i="30"/>
  <c r="V4141" i="30"/>
  <c r="U4141" i="30"/>
  <c r="T4141" i="30"/>
  <c r="S4141" i="30"/>
  <c r="R4141" i="30"/>
  <c r="Q4141" i="30"/>
  <c r="P4141" i="30"/>
  <c r="O4141" i="30"/>
  <c r="AA4140" i="30"/>
  <c r="Z4140" i="30"/>
  <c r="Y4140" i="30"/>
  <c r="X4140" i="30"/>
  <c r="V4140" i="30"/>
  <c r="U4140" i="30"/>
  <c r="T4140" i="30"/>
  <c r="S4140" i="30"/>
  <c r="R4140" i="30"/>
  <c r="Q4140" i="30"/>
  <c r="P4140" i="30"/>
  <c r="O4140" i="30"/>
  <c r="AA4139" i="30"/>
  <c r="Z4139" i="30"/>
  <c r="Y4139" i="30"/>
  <c r="X4139" i="30"/>
  <c r="V4139" i="30"/>
  <c r="U4139" i="30"/>
  <c r="T4139" i="30"/>
  <c r="S4139" i="30"/>
  <c r="R4139" i="30"/>
  <c r="Q4139" i="30"/>
  <c r="P4139" i="30"/>
  <c r="O4139" i="30"/>
  <c r="AA4138" i="30"/>
  <c r="Z4138" i="30"/>
  <c r="Y4138" i="30"/>
  <c r="X4138" i="30"/>
  <c r="V4138" i="30"/>
  <c r="U4138" i="30"/>
  <c r="T4138" i="30"/>
  <c r="S4138" i="30"/>
  <c r="R4138" i="30"/>
  <c r="Q4138" i="30"/>
  <c r="P4138" i="30"/>
  <c r="O4138" i="30"/>
  <c r="AA4137" i="30"/>
  <c r="Z4137" i="30"/>
  <c r="Y4137" i="30"/>
  <c r="X4137" i="30"/>
  <c r="V4137" i="30"/>
  <c r="U4137" i="30"/>
  <c r="T4137" i="30"/>
  <c r="S4137" i="30"/>
  <c r="R4137" i="30"/>
  <c r="Q4137" i="30"/>
  <c r="P4137" i="30"/>
  <c r="O4137" i="30"/>
  <c r="AA4136" i="30"/>
  <c r="Z4136" i="30"/>
  <c r="Y4136" i="30"/>
  <c r="X4136" i="30"/>
  <c r="V4136" i="30"/>
  <c r="U4136" i="30"/>
  <c r="T4136" i="30"/>
  <c r="S4136" i="30"/>
  <c r="R4136" i="30"/>
  <c r="Q4136" i="30"/>
  <c r="P4136" i="30"/>
  <c r="O4136" i="30"/>
  <c r="AA4135" i="30"/>
  <c r="Z4135" i="30"/>
  <c r="Y4135" i="30"/>
  <c r="X4135" i="30"/>
  <c r="V4135" i="30"/>
  <c r="U4135" i="30"/>
  <c r="T4135" i="30"/>
  <c r="S4135" i="30"/>
  <c r="R4135" i="30"/>
  <c r="Q4135" i="30"/>
  <c r="P4135" i="30"/>
  <c r="O4135" i="30"/>
  <c r="AA4134" i="30"/>
  <c r="Z4134" i="30"/>
  <c r="Y4134" i="30"/>
  <c r="X4134" i="30"/>
  <c r="V4134" i="30"/>
  <c r="U4134" i="30"/>
  <c r="T4134" i="30"/>
  <c r="S4134" i="30"/>
  <c r="R4134" i="30"/>
  <c r="Q4134" i="30"/>
  <c r="P4134" i="30"/>
  <c r="O4134" i="30"/>
  <c r="AA4133" i="30"/>
  <c r="Z4133" i="30"/>
  <c r="Y4133" i="30"/>
  <c r="X4133" i="30"/>
  <c r="V4133" i="30"/>
  <c r="U4133" i="30"/>
  <c r="T4133" i="30"/>
  <c r="S4133" i="30"/>
  <c r="R4133" i="30"/>
  <c r="Q4133" i="30"/>
  <c r="P4133" i="30"/>
  <c r="O4133" i="30"/>
  <c r="AA4132" i="30"/>
  <c r="Z4132" i="30"/>
  <c r="Y4132" i="30"/>
  <c r="X4132" i="30"/>
  <c r="V4132" i="30"/>
  <c r="U4132" i="30"/>
  <c r="T4132" i="30"/>
  <c r="S4132" i="30"/>
  <c r="R4132" i="30"/>
  <c r="Q4132" i="30"/>
  <c r="P4132" i="30"/>
  <c r="O4132" i="30"/>
  <c r="AA4131" i="30"/>
  <c r="Z4131" i="30"/>
  <c r="Y4131" i="30"/>
  <c r="X4131" i="30"/>
  <c r="V4131" i="30"/>
  <c r="U4131" i="30"/>
  <c r="T4131" i="30"/>
  <c r="S4131" i="30"/>
  <c r="R4131" i="30"/>
  <c r="Q4131" i="30"/>
  <c r="P4131" i="30"/>
  <c r="O4131" i="30"/>
  <c r="AA4130" i="30"/>
  <c r="Z4130" i="30"/>
  <c r="Y4130" i="30"/>
  <c r="X4130" i="30"/>
  <c r="V4130" i="30"/>
  <c r="U4130" i="30"/>
  <c r="T4130" i="30"/>
  <c r="S4130" i="30"/>
  <c r="R4130" i="30"/>
  <c r="Q4130" i="30"/>
  <c r="P4130" i="30"/>
  <c r="O4130" i="30"/>
  <c r="AA4129" i="30"/>
  <c r="Z4129" i="30"/>
  <c r="Y4129" i="30"/>
  <c r="X4129" i="30"/>
  <c r="V4129" i="30"/>
  <c r="U4129" i="30"/>
  <c r="T4129" i="30"/>
  <c r="S4129" i="30"/>
  <c r="R4129" i="30"/>
  <c r="Q4129" i="30"/>
  <c r="P4129" i="30"/>
  <c r="O4129" i="30"/>
  <c r="AA4128" i="30"/>
  <c r="Z4128" i="30"/>
  <c r="Y4128" i="30"/>
  <c r="X4128" i="30"/>
  <c r="V4128" i="30"/>
  <c r="U4128" i="30"/>
  <c r="T4128" i="30"/>
  <c r="S4128" i="30"/>
  <c r="R4128" i="30"/>
  <c r="Q4128" i="30"/>
  <c r="P4128" i="30"/>
  <c r="O4128" i="30"/>
  <c r="AA4127" i="30"/>
  <c r="Z4127" i="30"/>
  <c r="Y4127" i="30"/>
  <c r="X4127" i="30"/>
  <c r="V4127" i="30"/>
  <c r="U4127" i="30"/>
  <c r="T4127" i="30"/>
  <c r="S4127" i="30"/>
  <c r="R4127" i="30"/>
  <c r="Q4127" i="30"/>
  <c r="P4127" i="30"/>
  <c r="O4127" i="30"/>
  <c r="AA4126" i="30"/>
  <c r="Z4126" i="30"/>
  <c r="Y4126" i="30"/>
  <c r="X4126" i="30"/>
  <c r="V4126" i="30"/>
  <c r="U4126" i="30"/>
  <c r="T4126" i="30"/>
  <c r="S4126" i="30"/>
  <c r="R4126" i="30"/>
  <c r="Q4126" i="30"/>
  <c r="P4126" i="30"/>
  <c r="O4126" i="30"/>
  <c r="AA4125" i="30"/>
  <c r="Z4125" i="30"/>
  <c r="Y4125" i="30"/>
  <c r="X4125" i="30"/>
  <c r="V4125" i="30"/>
  <c r="U4125" i="30"/>
  <c r="T4125" i="30"/>
  <c r="S4125" i="30"/>
  <c r="R4125" i="30"/>
  <c r="Q4125" i="30"/>
  <c r="P4125" i="30"/>
  <c r="O4125" i="30"/>
  <c r="AA4124" i="30"/>
  <c r="Z4124" i="30"/>
  <c r="Y4124" i="30"/>
  <c r="X4124" i="30"/>
  <c r="V4124" i="30"/>
  <c r="U4124" i="30"/>
  <c r="T4124" i="30"/>
  <c r="S4124" i="30"/>
  <c r="R4124" i="30"/>
  <c r="Q4124" i="30"/>
  <c r="P4124" i="30"/>
  <c r="O4124" i="30"/>
  <c r="AA4123" i="30"/>
  <c r="Z4123" i="30"/>
  <c r="Y4123" i="30"/>
  <c r="X4123" i="30"/>
  <c r="V4123" i="30"/>
  <c r="U4123" i="30"/>
  <c r="T4123" i="30"/>
  <c r="S4123" i="30"/>
  <c r="R4123" i="30"/>
  <c r="Q4123" i="30"/>
  <c r="P4123" i="30"/>
  <c r="O4123" i="30"/>
  <c r="AA4122" i="30"/>
  <c r="Z4122" i="30"/>
  <c r="Y4122" i="30"/>
  <c r="X4122" i="30"/>
  <c r="V4122" i="30"/>
  <c r="U4122" i="30"/>
  <c r="T4122" i="30"/>
  <c r="S4122" i="30"/>
  <c r="R4122" i="30"/>
  <c r="Q4122" i="30"/>
  <c r="P4122" i="30"/>
  <c r="O4122" i="30"/>
  <c r="AA4121" i="30"/>
  <c r="Z4121" i="30"/>
  <c r="Y4121" i="30"/>
  <c r="X4121" i="30"/>
  <c r="V4121" i="30"/>
  <c r="U4121" i="30"/>
  <c r="T4121" i="30"/>
  <c r="S4121" i="30"/>
  <c r="R4121" i="30"/>
  <c r="Q4121" i="30"/>
  <c r="P4121" i="30"/>
  <c r="O4121" i="30"/>
  <c r="AA4120" i="30"/>
  <c r="Z4120" i="30"/>
  <c r="Y4120" i="30"/>
  <c r="X4120" i="30"/>
  <c r="V4120" i="30"/>
  <c r="U4120" i="30"/>
  <c r="T4120" i="30"/>
  <c r="S4120" i="30"/>
  <c r="R4120" i="30"/>
  <c r="Q4120" i="30"/>
  <c r="P4120" i="30"/>
  <c r="O4120" i="30"/>
  <c r="AA4119" i="30"/>
  <c r="Z4119" i="30"/>
  <c r="Y4119" i="30"/>
  <c r="X4119" i="30"/>
  <c r="V4119" i="30"/>
  <c r="U4119" i="30"/>
  <c r="T4119" i="30"/>
  <c r="S4119" i="30"/>
  <c r="R4119" i="30"/>
  <c r="Q4119" i="30"/>
  <c r="P4119" i="30"/>
  <c r="O4119" i="30"/>
  <c r="AA4118" i="30"/>
  <c r="Z4118" i="30"/>
  <c r="Y4118" i="30"/>
  <c r="X4118" i="30"/>
  <c r="V4118" i="30"/>
  <c r="U4118" i="30"/>
  <c r="T4118" i="30"/>
  <c r="S4118" i="30"/>
  <c r="R4118" i="30"/>
  <c r="Q4118" i="30"/>
  <c r="P4118" i="30"/>
  <c r="O4118" i="30"/>
  <c r="AA4117" i="30"/>
  <c r="Z4117" i="30"/>
  <c r="Y4117" i="30"/>
  <c r="X4117" i="30"/>
  <c r="V4117" i="30"/>
  <c r="U4117" i="30"/>
  <c r="T4117" i="30"/>
  <c r="S4117" i="30"/>
  <c r="R4117" i="30"/>
  <c r="Q4117" i="30"/>
  <c r="P4117" i="30"/>
  <c r="O4117" i="30"/>
  <c r="AA4116" i="30"/>
  <c r="Z4116" i="30"/>
  <c r="Y4116" i="30"/>
  <c r="X4116" i="30"/>
  <c r="V4116" i="30"/>
  <c r="U4116" i="30"/>
  <c r="T4116" i="30"/>
  <c r="S4116" i="30"/>
  <c r="R4116" i="30"/>
  <c r="Q4116" i="30"/>
  <c r="P4116" i="30"/>
  <c r="O4116" i="30"/>
  <c r="AA4115" i="30"/>
  <c r="Z4115" i="30"/>
  <c r="Y4115" i="30"/>
  <c r="X4115" i="30"/>
  <c r="V4115" i="30"/>
  <c r="U4115" i="30"/>
  <c r="T4115" i="30"/>
  <c r="S4115" i="30"/>
  <c r="R4115" i="30"/>
  <c r="Q4115" i="30"/>
  <c r="P4115" i="30"/>
  <c r="O4115" i="30"/>
  <c r="AA4114" i="30"/>
  <c r="Z4114" i="30"/>
  <c r="Y4114" i="30"/>
  <c r="X4114" i="30"/>
  <c r="V4114" i="30"/>
  <c r="U4114" i="30"/>
  <c r="T4114" i="30"/>
  <c r="S4114" i="30"/>
  <c r="R4114" i="30"/>
  <c r="Q4114" i="30"/>
  <c r="P4114" i="30"/>
  <c r="O4114" i="30"/>
  <c r="AA4113" i="30"/>
  <c r="Z4113" i="30"/>
  <c r="Y4113" i="30"/>
  <c r="X4113" i="30"/>
  <c r="V4113" i="30"/>
  <c r="U4113" i="30"/>
  <c r="T4113" i="30"/>
  <c r="S4113" i="30"/>
  <c r="R4113" i="30"/>
  <c r="Q4113" i="30"/>
  <c r="P4113" i="30"/>
  <c r="O4113" i="30"/>
  <c r="AA4112" i="30"/>
  <c r="Z4112" i="30"/>
  <c r="Y4112" i="30"/>
  <c r="X4112" i="30"/>
  <c r="V4112" i="30"/>
  <c r="U4112" i="30"/>
  <c r="T4112" i="30"/>
  <c r="S4112" i="30"/>
  <c r="R4112" i="30"/>
  <c r="Q4112" i="30"/>
  <c r="P4112" i="30"/>
  <c r="O4112" i="30"/>
  <c r="AA4111" i="30"/>
  <c r="Z4111" i="30"/>
  <c r="Y4111" i="30"/>
  <c r="X4111" i="30"/>
  <c r="V4111" i="30"/>
  <c r="U4111" i="30"/>
  <c r="T4111" i="30"/>
  <c r="S4111" i="30"/>
  <c r="R4111" i="30"/>
  <c r="Q4111" i="30"/>
  <c r="P4111" i="30"/>
  <c r="O4111" i="30"/>
  <c r="AA4110" i="30"/>
  <c r="Z4110" i="30"/>
  <c r="Y4110" i="30"/>
  <c r="X4110" i="30"/>
  <c r="V4110" i="30"/>
  <c r="U4110" i="30"/>
  <c r="T4110" i="30"/>
  <c r="S4110" i="30"/>
  <c r="R4110" i="30"/>
  <c r="Q4110" i="30"/>
  <c r="P4110" i="30"/>
  <c r="O4110" i="30"/>
  <c r="AA4109" i="30"/>
  <c r="Z4109" i="30"/>
  <c r="Y4109" i="30"/>
  <c r="X4109" i="30"/>
  <c r="V4109" i="30"/>
  <c r="U4109" i="30"/>
  <c r="T4109" i="30"/>
  <c r="S4109" i="30"/>
  <c r="R4109" i="30"/>
  <c r="Q4109" i="30"/>
  <c r="P4109" i="30"/>
  <c r="O4109" i="30"/>
  <c r="AA4108" i="30"/>
  <c r="Z4108" i="30"/>
  <c r="Y4108" i="30"/>
  <c r="X4108" i="30"/>
  <c r="V4108" i="30"/>
  <c r="U4108" i="30"/>
  <c r="T4108" i="30"/>
  <c r="S4108" i="30"/>
  <c r="R4108" i="30"/>
  <c r="Q4108" i="30"/>
  <c r="P4108" i="30"/>
  <c r="O4108" i="30"/>
  <c r="AA4107" i="30"/>
  <c r="Z4107" i="30"/>
  <c r="Y4107" i="30"/>
  <c r="X4107" i="30"/>
  <c r="V4107" i="30"/>
  <c r="U4107" i="30"/>
  <c r="T4107" i="30"/>
  <c r="S4107" i="30"/>
  <c r="R4107" i="30"/>
  <c r="Q4107" i="30"/>
  <c r="P4107" i="30"/>
  <c r="O4107" i="30"/>
  <c r="AA4106" i="30"/>
  <c r="Z4106" i="30"/>
  <c r="Y4106" i="30"/>
  <c r="X4106" i="30"/>
  <c r="V4106" i="30"/>
  <c r="U4106" i="30"/>
  <c r="T4106" i="30"/>
  <c r="S4106" i="30"/>
  <c r="R4106" i="30"/>
  <c r="Q4106" i="30"/>
  <c r="P4106" i="30"/>
  <c r="O4106" i="30"/>
  <c r="AA4105" i="30"/>
  <c r="Z4105" i="30"/>
  <c r="Y4105" i="30"/>
  <c r="X4105" i="30"/>
  <c r="V4105" i="30"/>
  <c r="U4105" i="30"/>
  <c r="T4105" i="30"/>
  <c r="S4105" i="30"/>
  <c r="R4105" i="30"/>
  <c r="Q4105" i="30"/>
  <c r="P4105" i="30"/>
  <c r="O4105" i="30"/>
  <c r="AA4104" i="30"/>
  <c r="Z4104" i="30"/>
  <c r="Y4104" i="30"/>
  <c r="X4104" i="30"/>
  <c r="V4104" i="30"/>
  <c r="U4104" i="30"/>
  <c r="T4104" i="30"/>
  <c r="S4104" i="30"/>
  <c r="R4104" i="30"/>
  <c r="Q4104" i="30"/>
  <c r="P4104" i="30"/>
  <c r="O4104" i="30"/>
  <c r="AA4103" i="30"/>
  <c r="Z4103" i="30"/>
  <c r="Y4103" i="30"/>
  <c r="X4103" i="30"/>
  <c r="V4103" i="30"/>
  <c r="U4103" i="30"/>
  <c r="T4103" i="30"/>
  <c r="S4103" i="30"/>
  <c r="R4103" i="30"/>
  <c r="Q4103" i="30"/>
  <c r="P4103" i="30"/>
  <c r="O4103" i="30"/>
  <c r="AA4102" i="30"/>
  <c r="Z4102" i="30"/>
  <c r="Y4102" i="30"/>
  <c r="X4102" i="30"/>
  <c r="V4102" i="30"/>
  <c r="U4102" i="30"/>
  <c r="T4102" i="30"/>
  <c r="S4102" i="30"/>
  <c r="R4102" i="30"/>
  <c r="Q4102" i="30"/>
  <c r="P4102" i="30"/>
  <c r="O4102" i="30"/>
  <c r="AA4101" i="30"/>
  <c r="Z4101" i="30"/>
  <c r="Y4101" i="30"/>
  <c r="X4101" i="30"/>
  <c r="V4101" i="30"/>
  <c r="U4101" i="30"/>
  <c r="T4101" i="30"/>
  <c r="S4101" i="30"/>
  <c r="R4101" i="30"/>
  <c r="Q4101" i="30"/>
  <c r="P4101" i="30"/>
  <c r="O4101" i="30"/>
  <c r="AA4100" i="30"/>
  <c r="Z4100" i="30"/>
  <c r="Y4100" i="30"/>
  <c r="X4100" i="30"/>
  <c r="V4100" i="30"/>
  <c r="U4100" i="30"/>
  <c r="T4100" i="30"/>
  <c r="S4100" i="30"/>
  <c r="R4100" i="30"/>
  <c r="Q4100" i="30"/>
  <c r="P4100" i="30"/>
  <c r="O4100" i="30"/>
  <c r="AA4099" i="30"/>
  <c r="Z4099" i="30"/>
  <c r="Y4099" i="30"/>
  <c r="X4099" i="30"/>
  <c r="V4099" i="30"/>
  <c r="U4099" i="30"/>
  <c r="T4099" i="30"/>
  <c r="S4099" i="30"/>
  <c r="R4099" i="30"/>
  <c r="Q4099" i="30"/>
  <c r="P4099" i="30"/>
  <c r="O4099" i="30"/>
  <c r="AA4098" i="30"/>
  <c r="Z4098" i="30"/>
  <c r="Y4098" i="30"/>
  <c r="X4098" i="30"/>
  <c r="V4098" i="30"/>
  <c r="U4098" i="30"/>
  <c r="T4098" i="30"/>
  <c r="S4098" i="30"/>
  <c r="R4098" i="30"/>
  <c r="Q4098" i="30"/>
  <c r="P4098" i="30"/>
  <c r="O4098" i="30"/>
  <c r="AA4097" i="30"/>
  <c r="Z4097" i="30"/>
  <c r="Y4097" i="30"/>
  <c r="X4097" i="30"/>
  <c r="V4097" i="30"/>
  <c r="U4097" i="30"/>
  <c r="T4097" i="30"/>
  <c r="S4097" i="30"/>
  <c r="R4097" i="30"/>
  <c r="Q4097" i="30"/>
  <c r="P4097" i="30"/>
  <c r="O4097" i="30"/>
  <c r="AA4096" i="30"/>
  <c r="Z4096" i="30"/>
  <c r="Y4096" i="30"/>
  <c r="X4096" i="30"/>
  <c r="V4096" i="30"/>
  <c r="U4096" i="30"/>
  <c r="T4096" i="30"/>
  <c r="S4096" i="30"/>
  <c r="R4096" i="30"/>
  <c r="Q4096" i="30"/>
  <c r="P4096" i="30"/>
  <c r="O4096" i="30"/>
  <c r="AA4095" i="30"/>
  <c r="Z4095" i="30"/>
  <c r="Y4095" i="30"/>
  <c r="X4095" i="30"/>
  <c r="V4095" i="30"/>
  <c r="U4095" i="30"/>
  <c r="T4095" i="30"/>
  <c r="S4095" i="30"/>
  <c r="R4095" i="30"/>
  <c r="Q4095" i="30"/>
  <c r="P4095" i="30"/>
  <c r="O4095" i="30"/>
  <c r="AA4094" i="30"/>
  <c r="Z4094" i="30"/>
  <c r="Y4094" i="30"/>
  <c r="X4094" i="30"/>
  <c r="V4094" i="30"/>
  <c r="U4094" i="30"/>
  <c r="T4094" i="30"/>
  <c r="S4094" i="30"/>
  <c r="R4094" i="30"/>
  <c r="Q4094" i="30"/>
  <c r="P4094" i="30"/>
  <c r="O4094" i="30"/>
  <c r="AA4093" i="30"/>
  <c r="Z4093" i="30"/>
  <c r="Y4093" i="30"/>
  <c r="X4093" i="30"/>
  <c r="V4093" i="30"/>
  <c r="U4093" i="30"/>
  <c r="T4093" i="30"/>
  <c r="S4093" i="30"/>
  <c r="R4093" i="30"/>
  <c r="Q4093" i="30"/>
  <c r="P4093" i="30"/>
  <c r="O4093" i="30"/>
  <c r="AA4092" i="30"/>
  <c r="Z4092" i="30"/>
  <c r="Y4092" i="30"/>
  <c r="X4092" i="30"/>
  <c r="V4092" i="30"/>
  <c r="U4092" i="30"/>
  <c r="T4092" i="30"/>
  <c r="S4092" i="30"/>
  <c r="R4092" i="30"/>
  <c r="Q4092" i="30"/>
  <c r="P4092" i="30"/>
  <c r="O4092" i="30"/>
  <c r="AA4091" i="30"/>
  <c r="Z4091" i="30"/>
  <c r="Y4091" i="30"/>
  <c r="X4091" i="30"/>
  <c r="V4091" i="30"/>
  <c r="U4091" i="30"/>
  <c r="T4091" i="30"/>
  <c r="S4091" i="30"/>
  <c r="R4091" i="30"/>
  <c r="Q4091" i="30"/>
  <c r="P4091" i="30"/>
  <c r="O4091" i="30"/>
  <c r="AA4090" i="30"/>
  <c r="Z4090" i="30"/>
  <c r="Y4090" i="30"/>
  <c r="X4090" i="30"/>
  <c r="V4090" i="30"/>
  <c r="U4090" i="30"/>
  <c r="T4090" i="30"/>
  <c r="S4090" i="30"/>
  <c r="R4090" i="30"/>
  <c r="Q4090" i="30"/>
  <c r="P4090" i="30"/>
  <c r="O4090" i="30"/>
  <c r="AA4089" i="30"/>
  <c r="Z4089" i="30"/>
  <c r="Y4089" i="30"/>
  <c r="X4089" i="30"/>
  <c r="V4089" i="30"/>
  <c r="U4089" i="30"/>
  <c r="T4089" i="30"/>
  <c r="S4089" i="30"/>
  <c r="R4089" i="30"/>
  <c r="Q4089" i="30"/>
  <c r="P4089" i="30"/>
  <c r="O4089" i="30"/>
  <c r="AA4088" i="30"/>
  <c r="Z4088" i="30"/>
  <c r="Y4088" i="30"/>
  <c r="X4088" i="30"/>
  <c r="V4088" i="30"/>
  <c r="U4088" i="30"/>
  <c r="T4088" i="30"/>
  <c r="S4088" i="30"/>
  <c r="R4088" i="30"/>
  <c r="Q4088" i="30"/>
  <c r="P4088" i="30"/>
  <c r="O4088" i="30"/>
  <c r="AA4087" i="30"/>
  <c r="Z4087" i="30"/>
  <c r="Y4087" i="30"/>
  <c r="X4087" i="30"/>
  <c r="V4087" i="30"/>
  <c r="U4087" i="30"/>
  <c r="T4087" i="30"/>
  <c r="S4087" i="30"/>
  <c r="R4087" i="30"/>
  <c r="Q4087" i="30"/>
  <c r="P4087" i="30"/>
  <c r="O4087" i="30"/>
  <c r="AA4086" i="30"/>
  <c r="Z4086" i="30"/>
  <c r="Y4086" i="30"/>
  <c r="X4086" i="30"/>
  <c r="V4086" i="30"/>
  <c r="U4086" i="30"/>
  <c r="T4086" i="30"/>
  <c r="S4086" i="30"/>
  <c r="R4086" i="30"/>
  <c r="Q4086" i="30"/>
  <c r="P4086" i="30"/>
  <c r="O4086" i="30"/>
  <c r="AA4085" i="30"/>
  <c r="Z4085" i="30"/>
  <c r="Y4085" i="30"/>
  <c r="X4085" i="30"/>
  <c r="V4085" i="30"/>
  <c r="U4085" i="30"/>
  <c r="T4085" i="30"/>
  <c r="S4085" i="30"/>
  <c r="R4085" i="30"/>
  <c r="Q4085" i="30"/>
  <c r="P4085" i="30"/>
  <c r="O4085" i="30"/>
  <c r="AA4084" i="30"/>
  <c r="Z4084" i="30"/>
  <c r="Y4084" i="30"/>
  <c r="X4084" i="30"/>
  <c r="V4084" i="30"/>
  <c r="U4084" i="30"/>
  <c r="T4084" i="30"/>
  <c r="S4084" i="30"/>
  <c r="R4084" i="30"/>
  <c r="Q4084" i="30"/>
  <c r="P4084" i="30"/>
  <c r="O4084" i="30"/>
  <c r="AA4083" i="30"/>
  <c r="Z4083" i="30"/>
  <c r="Y4083" i="30"/>
  <c r="X4083" i="30"/>
  <c r="V4083" i="30"/>
  <c r="U4083" i="30"/>
  <c r="T4083" i="30"/>
  <c r="S4083" i="30"/>
  <c r="R4083" i="30"/>
  <c r="Q4083" i="30"/>
  <c r="P4083" i="30"/>
  <c r="O4083" i="30"/>
  <c r="AA4082" i="30"/>
  <c r="Z4082" i="30"/>
  <c r="Y4082" i="30"/>
  <c r="X4082" i="30"/>
  <c r="V4082" i="30"/>
  <c r="U4082" i="30"/>
  <c r="T4082" i="30"/>
  <c r="S4082" i="30"/>
  <c r="R4082" i="30"/>
  <c r="Q4082" i="30"/>
  <c r="P4082" i="30"/>
  <c r="O4082" i="30"/>
  <c r="AA4081" i="30"/>
  <c r="Z4081" i="30"/>
  <c r="Y4081" i="30"/>
  <c r="X4081" i="30"/>
  <c r="V4081" i="30"/>
  <c r="U4081" i="30"/>
  <c r="T4081" i="30"/>
  <c r="S4081" i="30"/>
  <c r="R4081" i="30"/>
  <c r="Q4081" i="30"/>
  <c r="P4081" i="30"/>
  <c r="O4081" i="30"/>
  <c r="AA4080" i="30"/>
  <c r="Z4080" i="30"/>
  <c r="Y4080" i="30"/>
  <c r="X4080" i="30"/>
  <c r="V4080" i="30"/>
  <c r="U4080" i="30"/>
  <c r="T4080" i="30"/>
  <c r="S4080" i="30"/>
  <c r="R4080" i="30"/>
  <c r="Q4080" i="30"/>
  <c r="P4080" i="30"/>
  <c r="O4080" i="30"/>
  <c r="AA4079" i="30"/>
  <c r="Z4079" i="30"/>
  <c r="Y4079" i="30"/>
  <c r="X4079" i="30"/>
  <c r="V4079" i="30"/>
  <c r="U4079" i="30"/>
  <c r="T4079" i="30"/>
  <c r="S4079" i="30"/>
  <c r="R4079" i="30"/>
  <c r="Q4079" i="30"/>
  <c r="P4079" i="30"/>
  <c r="O4079" i="30"/>
  <c r="AA4078" i="30"/>
  <c r="Z4078" i="30"/>
  <c r="Y4078" i="30"/>
  <c r="X4078" i="30"/>
  <c r="V4078" i="30"/>
  <c r="U4078" i="30"/>
  <c r="T4078" i="30"/>
  <c r="S4078" i="30"/>
  <c r="R4078" i="30"/>
  <c r="Q4078" i="30"/>
  <c r="P4078" i="30"/>
  <c r="O4078" i="30"/>
  <c r="AA4077" i="30"/>
  <c r="Z4077" i="30"/>
  <c r="Y4077" i="30"/>
  <c r="X4077" i="30"/>
  <c r="V4077" i="30"/>
  <c r="U4077" i="30"/>
  <c r="T4077" i="30"/>
  <c r="S4077" i="30"/>
  <c r="R4077" i="30"/>
  <c r="Q4077" i="30"/>
  <c r="P4077" i="30"/>
  <c r="O4077" i="30"/>
  <c r="AA4076" i="30"/>
  <c r="Z4076" i="30"/>
  <c r="Y4076" i="30"/>
  <c r="X4076" i="30"/>
  <c r="V4076" i="30"/>
  <c r="U4076" i="30"/>
  <c r="T4076" i="30"/>
  <c r="S4076" i="30"/>
  <c r="R4076" i="30"/>
  <c r="Q4076" i="30"/>
  <c r="P4076" i="30"/>
  <c r="O4076" i="30"/>
  <c r="AA4075" i="30"/>
  <c r="Z4075" i="30"/>
  <c r="Y4075" i="30"/>
  <c r="X4075" i="30"/>
  <c r="V4075" i="30"/>
  <c r="U4075" i="30"/>
  <c r="T4075" i="30"/>
  <c r="S4075" i="30"/>
  <c r="R4075" i="30"/>
  <c r="Q4075" i="30"/>
  <c r="P4075" i="30"/>
  <c r="O4075" i="30"/>
  <c r="AA4074" i="30"/>
  <c r="Z4074" i="30"/>
  <c r="Y4074" i="30"/>
  <c r="X4074" i="30"/>
  <c r="V4074" i="30"/>
  <c r="U4074" i="30"/>
  <c r="T4074" i="30"/>
  <c r="S4074" i="30"/>
  <c r="R4074" i="30"/>
  <c r="Q4074" i="30"/>
  <c r="P4074" i="30"/>
  <c r="O4074" i="30"/>
  <c r="AA4073" i="30"/>
  <c r="Z4073" i="30"/>
  <c r="Y4073" i="30"/>
  <c r="X4073" i="30"/>
  <c r="V4073" i="30"/>
  <c r="U4073" i="30"/>
  <c r="T4073" i="30"/>
  <c r="S4073" i="30"/>
  <c r="R4073" i="30"/>
  <c r="Q4073" i="30"/>
  <c r="P4073" i="30"/>
  <c r="O4073" i="30"/>
  <c r="AA4072" i="30"/>
  <c r="Z4072" i="30"/>
  <c r="Y4072" i="30"/>
  <c r="X4072" i="30"/>
  <c r="V4072" i="30"/>
  <c r="U4072" i="30"/>
  <c r="T4072" i="30"/>
  <c r="S4072" i="30"/>
  <c r="R4072" i="30"/>
  <c r="Q4072" i="30"/>
  <c r="P4072" i="30"/>
  <c r="O4072" i="30"/>
  <c r="AA4071" i="30"/>
  <c r="Z4071" i="30"/>
  <c r="Y4071" i="30"/>
  <c r="X4071" i="30"/>
  <c r="V4071" i="30"/>
  <c r="U4071" i="30"/>
  <c r="T4071" i="30"/>
  <c r="S4071" i="30"/>
  <c r="R4071" i="30"/>
  <c r="Q4071" i="30"/>
  <c r="P4071" i="30"/>
  <c r="O4071" i="30"/>
  <c r="AA4070" i="30"/>
  <c r="Z4070" i="30"/>
  <c r="Y4070" i="30"/>
  <c r="X4070" i="30"/>
  <c r="V4070" i="30"/>
  <c r="U4070" i="30"/>
  <c r="T4070" i="30"/>
  <c r="S4070" i="30"/>
  <c r="R4070" i="30"/>
  <c r="Q4070" i="30"/>
  <c r="P4070" i="30"/>
  <c r="O4070" i="30"/>
  <c r="AA4069" i="30"/>
  <c r="Z4069" i="30"/>
  <c r="Y4069" i="30"/>
  <c r="X4069" i="30"/>
  <c r="V4069" i="30"/>
  <c r="U4069" i="30"/>
  <c r="T4069" i="30"/>
  <c r="S4069" i="30"/>
  <c r="R4069" i="30"/>
  <c r="Q4069" i="30"/>
  <c r="P4069" i="30"/>
  <c r="O4069" i="30"/>
  <c r="AA4068" i="30"/>
  <c r="Z4068" i="30"/>
  <c r="Y4068" i="30"/>
  <c r="X4068" i="30"/>
  <c r="V4068" i="30"/>
  <c r="U4068" i="30"/>
  <c r="T4068" i="30"/>
  <c r="S4068" i="30"/>
  <c r="R4068" i="30"/>
  <c r="Q4068" i="30"/>
  <c r="P4068" i="30"/>
  <c r="O4068" i="30"/>
  <c r="AA4067" i="30"/>
  <c r="Z4067" i="30"/>
  <c r="Y4067" i="30"/>
  <c r="X4067" i="30"/>
  <c r="V4067" i="30"/>
  <c r="U4067" i="30"/>
  <c r="T4067" i="30"/>
  <c r="S4067" i="30"/>
  <c r="R4067" i="30"/>
  <c r="Q4067" i="30"/>
  <c r="P4067" i="30"/>
  <c r="O4067" i="30"/>
  <c r="AA4066" i="30"/>
  <c r="Z4066" i="30"/>
  <c r="Y4066" i="30"/>
  <c r="X4066" i="30"/>
  <c r="V4066" i="30"/>
  <c r="U4066" i="30"/>
  <c r="T4066" i="30"/>
  <c r="S4066" i="30"/>
  <c r="R4066" i="30"/>
  <c r="Q4066" i="30"/>
  <c r="P4066" i="30"/>
  <c r="O4066" i="30"/>
  <c r="AA4065" i="30"/>
  <c r="Z4065" i="30"/>
  <c r="Y4065" i="30"/>
  <c r="X4065" i="30"/>
  <c r="V4065" i="30"/>
  <c r="U4065" i="30"/>
  <c r="T4065" i="30"/>
  <c r="S4065" i="30"/>
  <c r="R4065" i="30"/>
  <c r="Q4065" i="30"/>
  <c r="P4065" i="30"/>
  <c r="O4065" i="30"/>
  <c r="AA4064" i="30"/>
  <c r="Z4064" i="30"/>
  <c r="Y4064" i="30"/>
  <c r="X4064" i="30"/>
  <c r="V4064" i="30"/>
  <c r="U4064" i="30"/>
  <c r="T4064" i="30"/>
  <c r="S4064" i="30"/>
  <c r="R4064" i="30"/>
  <c r="Q4064" i="30"/>
  <c r="P4064" i="30"/>
  <c r="O4064" i="30"/>
  <c r="AA4063" i="30"/>
  <c r="Z4063" i="30"/>
  <c r="Y4063" i="30"/>
  <c r="X4063" i="30"/>
  <c r="V4063" i="30"/>
  <c r="U4063" i="30"/>
  <c r="T4063" i="30"/>
  <c r="S4063" i="30"/>
  <c r="R4063" i="30"/>
  <c r="Q4063" i="30"/>
  <c r="P4063" i="30"/>
  <c r="O4063" i="30"/>
  <c r="AA4062" i="30"/>
  <c r="Z4062" i="30"/>
  <c r="Y4062" i="30"/>
  <c r="X4062" i="30"/>
  <c r="V4062" i="30"/>
  <c r="U4062" i="30"/>
  <c r="T4062" i="30"/>
  <c r="S4062" i="30"/>
  <c r="R4062" i="30"/>
  <c r="Q4062" i="30"/>
  <c r="P4062" i="30"/>
  <c r="O4062" i="30"/>
  <c r="AA4061" i="30"/>
  <c r="Z4061" i="30"/>
  <c r="Y4061" i="30"/>
  <c r="X4061" i="30"/>
  <c r="V4061" i="30"/>
  <c r="U4061" i="30"/>
  <c r="T4061" i="30"/>
  <c r="S4061" i="30"/>
  <c r="R4061" i="30"/>
  <c r="Q4061" i="30"/>
  <c r="P4061" i="30"/>
  <c r="O4061" i="30"/>
  <c r="AA4060" i="30"/>
  <c r="Z4060" i="30"/>
  <c r="Y4060" i="30"/>
  <c r="X4060" i="30"/>
  <c r="V4060" i="30"/>
  <c r="U4060" i="30"/>
  <c r="T4060" i="30"/>
  <c r="S4060" i="30"/>
  <c r="R4060" i="30"/>
  <c r="Q4060" i="30"/>
  <c r="P4060" i="30"/>
  <c r="O4060" i="30"/>
  <c r="AA4059" i="30"/>
  <c r="Z4059" i="30"/>
  <c r="Y4059" i="30"/>
  <c r="X4059" i="30"/>
  <c r="V4059" i="30"/>
  <c r="U4059" i="30"/>
  <c r="T4059" i="30"/>
  <c r="S4059" i="30"/>
  <c r="R4059" i="30"/>
  <c r="Q4059" i="30"/>
  <c r="P4059" i="30"/>
  <c r="O4059" i="30"/>
  <c r="AA4058" i="30"/>
  <c r="Z4058" i="30"/>
  <c r="Y4058" i="30"/>
  <c r="X4058" i="30"/>
  <c r="V4058" i="30"/>
  <c r="U4058" i="30"/>
  <c r="T4058" i="30"/>
  <c r="S4058" i="30"/>
  <c r="R4058" i="30"/>
  <c r="Q4058" i="30"/>
  <c r="P4058" i="30"/>
  <c r="O4058" i="30"/>
  <c r="AA4057" i="30"/>
  <c r="Z4057" i="30"/>
  <c r="Y4057" i="30"/>
  <c r="X4057" i="30"/>
  <c r="V4057" i="30"/>
  <c r="U4057" i="30"/>
  <c r="T4057" i="30"/>
  <c r="S4057" i="30"/>
  <c r="R4057" i="30"/>
  <c r="Q4057" i="30"/>
  <c r="P4057" i="30"/>
  <c r="O4057" i="30"/>
  <c r="AA4056" i="30"/>
  <c r="Z4056" i="30"/>
  <c r="Y4056" i="30"/>
  <c r="X4056" i="30"/>
  <c r="V4056" i="30"/>
  <c r="U4056" i="30"/>
  <c r="T4056" i="30"/>
  <c r="S4056" i="30"/>
  <c r="R4056" i="30"/>
  <c r="Q4056" i="30"/>
  <c r="P4056" i="30"/>
  <c r="O4056" i="30"/>
  <c r="AA4055" i="30"/>
  <c r="Z4055" i="30"/>
  <c r="Y4055" i="30"/>
  <c r="X4055" i="30"/>
  <c r="V4055" i="30"/>
  <c r="U4055" i="30"/>
  <c r="T4055" i="30"/>
  <c r="S4055" i="30"/>
  <c r="R4055" i="30"/>
  <c r="Q4055" i="30"/>
  <c r="P4055" i="30"/>
  <c r="O4055" i="30"/>
  <c r="AA4054" i="30"/>
  <c r="Z4054" i="30"/>
  <c r="Y4054" i="30"/>
  <c r="X4054" i="30"/>
  <c r="V4054" i="30"/>
  <c r="U4054" i="30"/>
  <c r="T4054" i="30"/>
  <c r="S4054" i="30"/>
  <c r="R4054" i="30"/>
  <c r="Q4054" i="30"/>
  <c r="P4054" i="30"/>
  <c r="O4054" i="30"/>
  <c r="AA4053" i="30"/>
  <c r="Z4053" i="30"/>
  <c r="Y4053" i="30"/>
  <c r="X4053" i="30"/>
  <c r="V4053" i="30"/>
  <c r="U4053" i="30"/>
  <c r="T4053" i="30"/>
  <c r="S4053" i="30"/>
  <c r="R4053" i="30"/>
  <c r="Q4053" i="30"/>
  <c r="P4053" i="30"/>
  <c r="O4053" i="30"/>
  <c r="AA4052" i="30"/>
  <c r="Z4052" i="30"/>
  <c r="Y4052" i="30"/>
  <c r="X4052" i="30"/>
  <c r="V4052" i="30"/>
  <c r="U4052" i="30"/>
  <c r="T4052" i="30"/>
  <c r="S4052" i="30"/>
  <c r="R4052" i="30"/>
  <c r="Q4052" i="30"/>
  <c r="P4052" i="30"/>
  <c r="O4052" i="30"/>
  <c r="AA4051" i="30"/>
  <c r="Z4051" i="30"/>
  <c r="Y4051" i="30"/>
  <c r="X4051" i="30"/>
  <c r="V4051" i="30"/>
  <c r="U4051" i="30"/>
  <c r="T4051" i="30"/>
  <c r="S4051" i="30"/>
  <c r="R4051" i="30"/>
  <c r="Q4051" i="30"/>
  <c r="P4051" i="30"/>
  <c r="O4051" i="30"/>
  <c r="AA4050" i="30"/>
  <c r="Z4050" i="30"/>
  <c r="Y4050" i="30"/>
  <c r="X4050" i="30"/>
  <c r="V4050" i="30"/>
  <c r="U4050" i="30"/>
  <c r="T4050" i="30"/>
  <c r="S4050" i="30"/>
  <c r="R4050" i="30"/>
  <c r="Q4050" i="30"/>
  <c r="P4050" i="30"/>
  <c r="O4050" i="30"/>
  <c r="AA4049" i="30"/>
  <c r="Z4049" i="30"/>
  <c r="Y4049" i="30"/>
  <c r="X4049" i="30"/>
  <c r="V4049" i="30"/>
  <c r="U4049" i="30"/>
  <c r="T4049" i="30"/>
  <c r="S4049" i="30"/>
  <c r="R4049" i="30"/>
  <c r="Q4049" i="30"/>
  <c r="P4049" i="30"/>
  <c r="O4049" i="30"/>
  <c r="AA4048" i="30"/>
  <c r="Z4048" i="30"/>
  <c r="Y4048" i="30"/>
  <c r="X4048" i="30"/>
  <c r="V4048" i="30"/>
  <c r="U4048" i="30"/>
  <c r="T4048" i="30"/>
  <c r="S4048" i="30"/>
  <c r="R4048" i="30"/>
  <c r="Q4048" i="30"/>
  <c r="P4048" i="30"/>
  <c r="O4048" i="30"/>
  <c r="AA4047" i="30"/>
  <c r="Z4047" i="30"/>
  <c r="Y4047" i="30"/>
  <c r="X4047" i="30"/>
  <c r="V4047" i="30"/>
  <c r="U4047" i="30"/>
  <c r="T4047" i="30"/>
  <c r="S4047" i="30"/>
  <c r="R4047" i="30"/>
  <c r="Q4047" i="30"/>
  <c r="P4047" i="30"/>
  <c r="O4047" i="30"/>
  <c r="AA4046" i="30"/>
  <c r="Z4046" i="30"/>
  <c r="Y4046" i="30"/>
  <c r="X4046" i="30"/>
  <c r="V4046" i="30"/>
  <c r="U4046" i="30"/>
  <c r="T4046" i="30"/>
  <c r="S4046" i="30"/>
  <c r="R4046" i="30"/>
  <c r="Q4046" i="30"/>
  <c r="P4046" i="30"/>
  <c r="O4046" i="30"/>
  <c r="AA4045" i="30"/>
  <c r="Z4045" i="30"/>
  <c r="Y4045" i="30"/>
  <c r="X4045" i="30"/>
  <c r="V4045" i="30"/>
  <c r="U4045" i="30"/>
  <c r="T4045" i="30"/>
  <c r="S4045" i="30"/>
  <c r="R4045" i="30"/>
  <c r="Q4045" i="30"/>
  <c r="P4045" i="30"/>
  <c r="O4045" i="30"/>
  <c r="AA4044" i="30"/>
  <c r="Z4044" i="30"/>
  <c r="Y4044" i="30"/>
  <c r="X4044" i="30"/>
  <c r="V4044" i="30"/>
  <c r="U4044" i="30"/>
  <c r="T4044" i="30"/>
  <c r="S4044" i="30"/>
  <c r="R4044" i="30"/>
  <c r="Q4044" i="30"/>
  <c r="P4044" i="30"/>
  <c r="O4044" i="30"/>
  <c r="AA4043" i="30"/>
  <c r="Z4043" i="30"/>
  <c r="Y4043" i="30"/>
  <c r="X4043" i="30"/>
  <c r="V4043" i="30"/>
  <c r="U4043" i="30"/>
  <c r="T4043" i="30"/>
  <c r="S4043" i="30"/>
  <c r="R4043" i="30"/>
  <c r="Q4043" i="30"/>
  <c r="P4043" i="30"/>
  <c r="O4043" i="30"/>
  <c r="AA4042" i="30"/>
  <c r="Z4042" i="30"/>
  <c r="Y4042" i="30"/>
  <c r="X4042" i="30"/>
  <c r="V4042" i="30"/>
  <c r="U4042" i="30"/>
  <c r="T4042" i="30"/>
  <c r="S4042" i="30"/>
  <c r="R4042" i="30"/>
  <c r="Q4042" i="30"/>
  <c r="P4042" i="30"/>
  <c r="O4042" i="30"/>
  <c r="AA4041" i="30"/>
  <c r="Z4041" i="30"/>
  <c r="Y4041" i="30"/>
  <c r="X4041" i="30"/>
  <c r="V4041" i="30"/>
  <c r="U4041" i="30"/>
  <c r="T4041" i="30"/>
  <c r="S4041" i="30"/>
  <c r="R4041" i="30"/>
  <c r="Q4041" i="30"/>
  <c r="P4041" i="30"/>
  <c r="O4041" i="30"/>
  <c r="AA4040" i="30"/>
  <c r="Z4040" i="30"/>
  <c r="Y4040" i="30"/>
  <c r="X4040" i="30"/>
  <c r="V4040" i="30"/>
  <c r="U4040" i="30"/>
  <c r="T4040" i="30"/>
  <c r="S4040" i="30"/>
  <c r="R4040" i="30"/>
  <c r="Q4040" i="30"/>
  <c r="P4040" i="30"/>
  <c r="O4040" i="30"/>
  <c r="AA4039" i="30"/>
  <c r="Z4039" i="30"/>
  <c r="Y4039" i="30"/>
  <c r="X4039" i="30"/>
  <c r="V4039" i="30"/>
  <c r="U4039" i="30"/>
  <c r="T4039" i="30"/>
  <c r="S4039" i="30"/>
  <c r="R4039" i="30"/>
  <c r="Q4039" i="30"/>
  <c r="P4039" i="30"/>
  <c r="O4039" i="30"/>
  <c r="AA4038" i="30"/>
  <c r="Z4038" i="30"/>
  <c r="Y4038" i="30"/>
  <c r="X4038" i="30"/>
  <c r="V4038" i="30"/>
  <c r="U4038" i="30"/>
  <c r="T4038" i="30"/>
  <c r="S4038" i="30"/>
  <c r="R4038" i="30"/>
  <c r="Q4038" i="30"/>
  <c r="P4038" i="30"/>
  <c r="O4038" i="30"/>
  <c r="AA4037" i="30"/>
  <c r="Z4037" i="30"/>
  <c r="Y4037" i="30"/>
  <c r="X4037" i="30"/>
  <c r="V4037" i="30"/>
  <c r="U4037" i="30"/>
  <c r="T4037" i="30"/>
  <c r="S4037" i="30"/>
  <c r="R4037" i="30"/>
  <c r="Q4037" i="30"/>
  <c r="P4037" i="30"/>
  <c r="O4037" i="30"/>
  <c r="AA4036" i="30"/>
  <c r="Z4036" i="30"/>
  <c r="Y4036" i="30"/>
  <c r="X4036" i="30"/>
  <c r="V4036" i="30"/>
  <c r="U4036" i="30"/>
  <c r="T4036" i="30"/>
  <c r="S4036" i="30"/>
  <c r="R4036" i="30"/>
  <c r="Q4036" i="30"/>
  <c r="P4036" i="30"/>
  <c r="O4036" i="30"/>
  <c r="AA4035" i="30"/>
  <c r="Z4035" i="30"/>
  <c r="Y4035" i="30"/>
  <c r="X4035" i="30"/>
  <c r="V4035" i="30"/>
  <c r="U4035" i="30"/>
  <c r="T4035" i="30"/>
  <c r="S4035" i="30"/>
  <c r="R4035" i="30"/>
  <c r="Q4035" i="30"/>
  <c r="P4035" i="30"/>
  <c r="O4035" i="30"/>
  <c r="AA4034" i="30"/>
  <c r="Z4034" i="30"/>
  <c r="Y4034" i="30"/>
  <c r="X4034" i="30"/>
  <c r="V4034" i="30"/>
  <c r="U4034" i="30"/>
  <c r="T4034" i="30"/>
  <c r="S4034" i="30"/>
  <c r="R4034" i="30"/>
  <c r="Q4034" i="30"/>
  <c r="P4034" i="30"/>
  <c r="O4034" i="30"/>
  <c r="AA4033" i="30"/>
  <c r="Z4033" i="30"/>
  <c r="Y4033" i="30"/>
  <c r="X4033" i="30"/>
  <c r="V4033" i="30"/>
  <c r="U4033" i="30"/>
  <c r="T4033" i="30"/>
  <c r="S4033" i="30"/>
  <c r="R4033" i="30"/>
  <c r="Q4033" i="30"/>
  <c r="P4033" i="30"/>
  <c r="O4033" i="30"/>
  <c r="AA4032" i="30"/>
  <c r="Z4032" i="30"/>
  <c r="Y4032" i="30"/>
  <c r="X4032" i="30"/>
  <c r="V4032" i="30"/>
  <c r="U4032" i="30"/>
  <c r="T4032" i="30"/>
  <c r="S4032" i="30"/>
  <c r="R4032" i="30"/>
  <c r="Q4032" i="30"/>
  <c r="P4032" i="30"/>
  <c r="O4032" i="30"/>
  <c r="AA4031" i="30"/>
  <c r="Z4031" i="30"/>
  <c r="Y4031" i="30"/>
  <c r="X4031" i="30"/>
  <c r="V4031" i="30"/>
  <c r="U4031" i="30"/>
  <c r="T4031" i="30"/>
  <c r="S4031" i="30"/>
  <c r="R4031" i="30"/>
  <c r="Q4031" i="30"/>
  <c r="P4031" i="30"/>
  <c r="O4031" i="30"/>
  <c r="AA4030" i="30"/>
  <c r="Z4030" i="30"/>
  <c r="Y4030" i="30"/>
  <c r="X4030" i="30"/>
  <c r="V4030" i="30"/>
  <c r="U4030" i="30"/>
  <c r="T4030" i="30"/>
  <c r="S4030" i="30"/>
  <c r="R4030" i="30"/>
  <c r="Q4030" i="30"/>
  <c r="P4030" i="30"/>
  <c r="O4030" i="30"/>
  <c r="AA4029" i="30"/>
  <c r="Z4029" i="30"/>
  <c r="Y4029" i="30"/>
  <c r="X4029" i="30"/>
  <c r="V4029" i="30"/>
  <c r="U4029" i="30"/>
  <c r="T4029" i="30"/>
  <c r="S4029" i="30"/>
  <c r="R4029" i="30"/>
  <c r="Q4029" i="30"/>
  <c r="P4029" i="30"/>
  <c r="O4029" i="30"/>
  <c r="AA4028" i="30"/>
  <c r="Z4028" i="30"/>
  <c r="Y4028" i="30"/>
  <c r="X4028" i="30"/>
  <c r="V4028" i="30"/>
  <c r="U4028" i="30"/>
  <c r="T4028" i="30"/>
  <c r="S4028" i="30"/>
  <c r="R4028" i="30"/>
  <c r="Q4028" i="30"/>
  <c r="P4028" i="30"/>
  <c r="O4028" i="30"/>
  <c r="AA4027" i="30"/>
  <c r="Z4027" i="30"/>
  <c r="Y4027" i="30"/>
  <c r="X4027" i="30"/>
  <c r="V4027" i="30"/>
  <c r="U4027" i="30"/>
  <c r="T4027" i="30"/>
  <c r="S4027" i="30"/>
  <c r="R4027" i="30"/>
  <c r="Q4027" i="30"/>
  <c r="P4027" i="30"/>
  <c r="O4027" i="30"/>
  <c r="AA4026" i="30"/>
  <c r="Z4026" i="30"/>
  <c r="Y4026" i="30"/>
  <c r="X4026" i="30"/>
  <c r="V4026" i="30"/>
  <c r="U4026" i="30"/>
  <c r="T4026" i="30"/>
  <c r="S4026" i="30"/>
  <c r="R4026" i="30"/>
  <c r="Q4026" i="30"/>
  <c r="P4026" i="30"/>
  <c r="O4026" i="30"/>
  <c r="AA4025" i="30"/>
  <c r="Z4025" i="30"/>
  <c r="Y4025" i="30"/>
  <c r="X4025" i="30"/>
  <c r="V4025" i="30"/>
  <c r="U4025" i="30"/>
  <c r="T4025" i="30"/>
  <c r="S4025" i="30"/>
  <c r="R4025" i="30"/>
  <c r="Q4025" i="30"/>
  <c r="P4025" i="30"/>
  <c r="O4025" i="30"/>
  <c r="AA4024" i="30"/>
  <c r="Z4024" i="30"/>
  <c r="Y4024" i="30"/>
  <c r="X4024" i="30"/>
  <c r="V4024" i="30"/>
  <c r="U4024" i="30"/>
  <c r="T4024" i="30"/>
  <c r="S4024" i="30"/>
  <c r="R4024" i="30"/>
  <c r="Q4024" i="30"/>
  <c r="P4024" i="30"/>
  <c r="O4024" i="30"/>
  <c r="AA4023" i="30"/>
  <c r="Z4023" i="30"/>
  <c r="Y4023" i="30"/>
  <c r="X4023" i="30"/>
  <c r="V4023" i="30"/>
  <c r="U4023" i="30"/>
  <c r="T4023" i="30"/>
  <c r="S4023" i="30"/>
  <c r="R4023" i="30"/>
  <c r="Q4023" i="30"/>
  <c r="P4023" i="30"/>
  <c r="O4023" i="30"/>
  <c r="AA4022" i="30"/>
  <c r="Z4022" i="30"/>
  <c r="Y4022" i="30"/>
  <c r="X4022" i="30"/>
  <c r="V4022" i="30"/>
  <c r="U4022" i="30"/>
  <c r="T4022" i="30"/>
  <c r="S4022" i="30"/>
  <c r="R4022" i="30"/>
  <c r="Q4022" i="30"/>
  <c r="P4022" i="30"/>
  <c r="O4022" i="30"/>
  <c r="AA4021" i="30"/>
  <c r="Z4021" i="30"/>
  <c r="Y4021" i="30"/>
  <c r="X4021" i="30"/>
  <c r="V4021" i="30"/>
  <c r="U4021" i="30"/>
  <c r="T4021" i="30"/>
  <c r="S4021" i="30"/>
  <c r="R4021" i="30"/>
  <c r="Q4021" i="30"/>
  <c r="P4021" i="30"/>
  <c r="O4021" i="30"/>
  <c r="AA4020" i="30"/>
  <c r="Z4020" i="30"/>
  <c r="Y4020" i="30"/>
  <c r="X4020" i="30"/>
  <c r="V4020" i="30"/>
  <c r="U4020" i="30"/>
  <c r="T4020" i="30"/>
  <c r="S4020" i="30"/>
  <c r="R4020" i="30"/>
  <c r="Q4020" i="30"/>
  <c r="P4020" i="30"/>
  <c r="O4020" i="30"/>
  <c r="AA4019" i="30"/>
  <c r="Z4019" i="30"/>
  <c r="Y4019" i="30"/>
  <c r="X4019" i="30"/>
  <c r="V4019" i="30"/>
  <c r="U4019" i="30"/>
  <c r="T4019" i="30"/>
  <c r="S4019" i="30"/>
  <c r="R4019" i="30"/>
  <c r="Q4019" i="30"/>
  <c r="P4019" i="30"/>
  <c r="O4019" i="30"/>
  <c r="AA4018" i="30"/>
  <c r="Z4018" i="30"/>
  <c r="Y4018" i="30"/>
  <c r="X4018" i="30"/>
  <c r="V4018" i="30"/>
  <c r="U4018" i="30"/>
  <c r="T4018" i="30"/>
  <c r="S4018" i="30"/>
  <c r="R4018" i="30"/>
  <c r="Q4018" i="30"/>
  <c r="P4018" i="30"/>
  <c r="O4018" i="30"/>
  <c r="AA4017" i="30"/>
  <c r="Z4017" i="30"/>
  <c r="Y4017" i="30"/>
  <c r="X4017" i="30"/>
  <c r="V4017" i="30"/>
  <c r="U4017" i="30"/>
  <c r="T4017" i="30"/>
  <c r="S4017" i="30"/>
  <c r="R4017" i="30"/>
  <c r="Q4017" i="30"/>
  <c r="P4017" i="30"/>
  <c r="O4017" i="30"/>
  <c r="AA4016" i="30"/>
  <c r="Z4016" i="30"/>
  <c r="Y4016" i="30"/>
  <c r="X4016" i="30"/>
  <c r="V4016" i="30"/>
  <c r="U4016" i="30"/>
  <c r="T4016" i="30"/>
  <c r="S4016" i="30"/>
  <c r="R4016" i="30"/>
  <c r="Q4016" i="30"/>
  <c r="P4016" i="30"/>
  <c r="O4016" i="30"/>
  <c r="AA4015" i="30"/>
  <c r="Z4015" i="30"/>
  <c r="Y4015" i="30"/>
  <c r="X4015" i="30"/>
  <c r="V4015" i="30"/>
  <c r="U4015" i="30"/>
  <c r="T4015" i="30"/>
  <c r="S4015" i="30"/>
  <c r="R4015" i="30"/>
  <c r="Q4015" i="30"/>
  <c r="P4015" i="30"/>
  <c r="O4015" i="30"/>
  <c r="AA4014" i="30"/>
  <c r="Z4014" i="30"/>
  <c r="Y4014" i="30"/>
  <c r="X4014" i="30"/>
  <c r="V4014" i="30"/>
  <c r="U4014" i="30"/>
  <c r="T4014" i="30"/>
  <c r="S4014" i="30"/>
  <c r="R4014" i="30"/>
  <c r="Q4014" i="30"/>
  <c r="P4014" i="30"/>
  <c r="O4014" i="30"/>
  <c r="AA4013" i="30"/>
  <c r="Z4013" i="30"/>
  <c r="Y4013" i="30"/>
  <c r="X4013" i="30"/>
  <c r="V4013" i="30"/>
  <c r="U4013" i="30"/>
  <c r="T4013" i="30"/>
  <c r="S4013" i="30"/>
  <c r="R4013" i="30"/>
  <c r="Q4013" i="30"/>
  <c r="P4013" i="30"/>
  <c r="O4013" i="30"/>
  <c r="AA4012" i="30"/>
  <c r="Z4012" i="30"/>
  <c r="Y4012" i="30"/>
  <c r="X4012" i="30"/>
  <c r="V4012" i="30"/>
  <c r="U4012" i="30"/>
  <c r="T4012" i="30"/>
  <c r="S4012" i="30"/>
  <c r="R4012" i="30"/>
  <c r="Q4012" i="30"/>
  <c r="P4012" i="30"/>
  <c r="O4012" i="30"/>
  <c r="AA4011" i="30"/>
  <c r="Z4011" i="30"/>
  <c r="Y4011" i="30"/>
  <c r="X4011" i="30"/>
  <c r="V4011" i="30"/>
  <c r="U4011" i="30"/>
  <c r="T4011" i="30"/>
  <c r="S4011" i="30"/>
  <c r="R4011" i="30"/>
  <c r="Q4011" i="30"/>
  <c r="P4011" i="30"/>
  <c r="O4011" i="30"/>
  <c r="AA4010" i="30"/>
  <c r="Z4010" i="30"/>
  <c r="Y4010" i="30"/>
  <c r="X4010" i="30"/>
  <c r="V4010" i="30"/>
  <c r="U4010" i="30"/>
  <c r="T4010" i="30"/>
  <c r="S4010" i="30"/>
  <c r="R4010" i="30"/>
  <c r="Q4010" i="30"/>
  <c r="P4010" i="30"/>
  <c r="O4010" i="30"/>
  <c r="AA4009" i="30"/>
  <c r="Z4009" i="30"/>
  <c r="Y4009" i="30"/>
  <c r="X4009" i="30"/>
  <c r="V4009" i="30"/>
  <c r="U4009" i="30"/>
  <c r="T4009" i="30"/>
  <c r="S4009" i="30"/>
  <c r="R4009" i="30"/>
  <c r="Q4009" i="30"/>
  <c r="P4009" i="30"/>
  <c r="O4009" i="30"/>
  <c r="AA4008" i="30"/>
  <c r="Z4008" i="30"/>
  <c r="Y4008" i="30"/>
  <c r="X4008" i="30"/>
  <c r="V4008" i="30"/>
  <c r="U4008" i="30"/>
  <c r="T4008" i="30"/>
  <c r="S4008" i="30"/>
  <c r="R4008" i="30"/>
  <c r="Q4008" i="30"/>
  <c r="P4008" i="30"/>
  <c r="O4008" i="30"/>
  <c r="AA4007" i="30"/>
  <c r="Z4007" i="30"/>
  <c r="Y4007" i="30"/>
  <c r="X4007" i="30"/>
  <c r="V4007" i="30"/>
  <c r="U4007" i="30"/>
  <c r="T4007" i="30"/>
  <c r="S4007" i="30"/>
  <c r="R4007" i="30"/>
  <c r="Q4007" i="30"/>
  <c r="P4007" i="30"/>
  <c r="O4007" i="30"/>
  <c r="AA4006" i="30"/>
  <c r="Z4006" i="30"/>
  <c r="Y4006" i="30"/>
  <c r="X4006" i="30"/>
  <c r="V4006" i="30"/>
  <c r="U4006" i="30"/>
  <c r="T4006" i="30"/>
  <c r="S4006" i="30"/>
  <c r="R4006" i="30"/>
  <c r="Q4006" i="30"/>
  <c r="P4006" i="30"/>
  <c r="O4006" i="30"/>
  <c r="AA4005" i="30"/>
  <c r="Z4005" i="30"/>
  <c r="Y4005" i="30"/>
  <c r="X4005" i="30"/>
  <c r="V4005" i="30"/>
  <c r="U4005" i="30"/>
  <c r="T4005" i="30"/>
  <c r="S4005" i="30"/>
  <c r="R4005" i="30"/>
  <c r="Q4005" i="30"/>
  <c r="P4005" i="30"/>
  <c r="O4005" i="30"/>
  <c r="AA4004" i="30"/>
  <c r="Z4004" i="30"/>
  <c r="Y4004" i="30"/>
  <c r="X4004" i="30"/>
  <c r="V4004" i="30"/>
  <c r="U4004" i="30"/>
  <c r="T4004" i="30"/>
  <c r="S4004" i="30"/>
  <c r="R4004" i="30"/>
  <c r="Q4004" i="30"/>
  <c r="P4004" i="30"/>
  <c r="O4004" i="30"/>
  <c r="AA4003" i="30"/>
  <c r="Z4003" i="30"/>
  <c r="Y4003" i="30"/>
  <c r="X4003" i="30"/>
  <c r="V4003" i="30"/>
  <c r="U4003" i="30"/>
  <c r="T4003" i="30"/>
  <c r="S4003" i="30"/>
  <c r="R4003" i="30"/>
  <c r="Q4003" i="30"/>
  <c r="P4003" i="30"/>
  <c r="O4003" i="30"/>
  <c r="AA4002" i="30"/>
  <c r="Z4002" i="30"/>
  <c r="Y4002" i="30"/>
  <c r="X4002" i="30"/>
  <c r="V4002" i="30"/>
  <c r="U4002" i="30"/>
  <c r="T4002" i="30"/>
  <c r="S4002" i="30"/>
  <c r="R4002" i="30"/>
  <c r="Q4002" i="30"/>
  <c r="P4002" i="30"/>
  <c r="O4002" i="30"/>
  <c r="AA4001" i="30"/>
  <c r="Z4001" i="30"/>
  <c r="Y4001" i="30"/>
  <c r="X4001" i="30"/>
  <c r="V4001" i="30"/>
  <c r="U4001" i="30"/>
  <c r="T4001" i="30"/>
  <c r="S4001" i="30"/>
  <c r="R4001" i="30"/>
  <c r="Q4001" i="30"/>
  <c r="P4001" i="30"/>
  <c r="O4001" i="30"/>
  <c r="AA4000" i="30"/>
  <c r="Z4000" i="30"/>
  <c r="Y4000" i="30"/>
  <c r="X4000" i="30"/>
  <c r="V4000" i="30"/>
  <c r="U4000" i="30"/>
  <c r="T4000" i="30"/>
  <c r="S4000" i="30"/>
  <c r="R4000" i="30"/>
  <c r="Q4000" i="30"/>
  <c r="P4000" i="30"/>
  <c r="O4000" i="30"/>
  <c r="AA3999" i="30"/>
  <c r="Z3999" i="30"/>
  <c r="Y3999" i="30"/>
  <c r="X3999" i="30"/>
  <c r="V3999" i="30"/>
  <c r="U3999" i="30"/>
  <c r="T3999" i="30"/>
  <c r="S3999" i="30"/>
  <c r="R3999" i="30"/>
  <c r="Q3999" i="30"/>
  <c r="P3999" i="30"/>
  <c r="O3999" i="30"/>
  <c r="AA3998" i="30"/>
  <c r="Z3998" i="30"/>
  <c r="Y3998" i="30"/>
  <c r="X3998" i="30"/>
  <c r="V3998" i="30"/>
  <c r="U3998" i="30"/>
  <c r="T3998" i="30"/>
  <c r="S3998" i="30"/>
  <c r="R3998" i="30"/>
  <c r="Q3998" i="30"/>
  <c r="P3998" i="30"/>
  <c r="O3998" i="30"/>
  <c r="AA3997" i="30"/>
  <c r="Z3997" i="30"/>
  <c r="Y3997" i="30"/>
  <c r="X3997" i="30"/>
  <c r="V3997" i="30"/>
  <c r="U3997" i="30"/>
  <c r="T3997" i="30"/>
  <c r="S3997" i="30"/>
  <c r="R3997" i="30"/>
  <c r="Q3997" i="30"/>
  <c r="P3997" i="30"/>
  <c r="O3997" i="30"/>
  <c r="AA3996" i="30"/>
  <c r="Z3996" i="30"/>
  <c r="Y3996" i="30"/>
  <c r="X3996" i="30"/>
  <c r="V3996" i="30"/>
  <c r="U3996" i="30"/>
  <c r="T3996" i="30"/>
  <c r="S3996" i="30"/>
  <c r="R3996" i="30"/>
  <c r="Q3996" i="30"/>
  <c r="P3996" i="30"/>
  <c r="O3996" i="30"/>
  <c r="AA3995" i="30"/>
  <c r="Z3995" i="30"/>
  <c r="Y3995" i="30"/>
  <c r="X3995" i="30"/>
  <c r="V3995" i="30"/>
  <c r="U3995" i="30"/>
  <c r="T3995" i="30"/>
  <c r="S3995" i="30"/>
  <c r="R3995" i="30"/>
  <c r="Q3995" i="30"/>
  <c r="P3995" i="30"/>
  <c r="O3995" i="30"/>
  <c r="AA3994" i="30"/>
  <c r="Z3994" i="30"/>
  <c r="Y3994" i="30"/>
  <c r="X3994" i="30"/>
  <c r="V3994" i="30"/>
  <c r="U3994" i="30"/>
  <c r="T3994" i="30"/>
  <c r="S3994" i="30"/>
  <c r="R3994" i="30"/>
  <c r="Q3994" i="30"/>
  <c r="P3994" i="30"/>
  <c r="O3994" i="30"/>
  <c r="AA3993" i="30"/>
  <c r="Z3993" i="30"/>
  <c r="Y3993" i="30"/>
  <c r="X3993" i="30"/>
  <c r="V3993" i="30"/>
  <c r="U3993" i="30"/>
  <c r="T3993" i="30"/>
  <c r="S3993" i="30"/>
  <c r="R3993" i="30"/>
  <c r="Q3993" i="30"/>
  <c r="P3993" i="30"/>
  <c r="O3993" i="30"/>
  <c r="AA3992" i="30"/>
  <c r="Z3992" i="30"/>
  <c r="Y3992" i="30"/>
  <c r="X3992" i="30"/>
  <c r="V3992" i="30"/>
  <c r="U3992" i="30"/>
  <c r="T3992" i="30"/>
  <c r="S3992" i="30"/>
  <c r="R3992" i="30"/>
  <c r="Q3992" i="30"/>
  <c r="P3992" i="30"/>
  <c r="O3992" i="30"/>
  <c r="AA3991" i="30"/>
  <c r="Z3991" i="30"/>
  <c r="Y3991" i="30"/>
  <c r="X3991" i="30"/>
  <c r="V3991" i="30"/>
  <c r="U3991" i="30"/>
  <c r="T3991" i="30"/>
  <c r="S3991" i="30"/>
  <c r="R3991" i="30"/>
  <c r="Q3991" i="30"/>
  <c r="P3991" i="30"/>
  <c r="O3991" i="30"/>
  <c r="AA3990" i="30"/>
  <c r="Z3990" i="30"/>
  <c r="Y3990" i="30"/>
  <c r="X3990" i="30"/>
  <c r="V3990" i="30"/>
  <c r="U3990" i="30"/>
  <c r="T3990" i="30"/>
  <c r="S3990" i="30"/>
  <c r="R3990" i="30"/>
  <c r="Q3990" i="30"/>
  <c r="P3990" i="30"/>
  <c r="O3990" i="30"/>
  <c r="AA3989" i="30"/>
  <c r="Z3989" i="30"/>
  <c r="Y3989" i="30"/>
  <c r="X3989" i="30"/>
  <c r="V3989" i="30"/>
  <c r="U3989" i="30"/>
  <c r="T3989" i="30"/>
  <c r="S3989" i="30"/>
  <c r="R3989" i="30"/>
  <c r="Q3989" i="30"/>
  <c r="P3989" i="30"/>
  <c r="O3989" i="30"/>
  <c r="AA3988" i="30"/>
  <c r="Z3988" i="30"/>
  <c r="Y3988" i="30"/>
  <c r="X3988" i="30"/>
  <c r="V3988" i="30"/>
  <c r="U3988" i="30"/>
  <c r="T3988" i="30"/>
  <c r="S3988" i="30"/>
  <c r="R3988" i="30"/>
  <c r="Q3988" i="30"/>
  <c r="P3988" i="30"/>
  <c r="O3988" i="30"/>
  <c r="AA3987" i="30"/>
  <c r="Z3987" i="30"/>
  <c r="Y3987" i="30"/>
  <c r="X3987" i="30"/>
  <c r="V3987" i="30"/>
  <c r="U3987" i="30"/>
  <c r="T3987" i="30"/>
  <c r="S3987" i="30"/>
  <c r="R3987" i="30"/>
  <c r="Q3987" i="30"/>
  <c r="P3987" i="30"/>
  <c r="O3987" i="30"/>
  <c r="AA3986" i="30"/>
  <c r="Z3986" i="30"/>
  <c r="Y3986" i="30"/>
  <c r="X3986" i="30"/>
  <c r="V3986" i="30"/>
  <c r="U3986" i="30"/>
  <c r="T3986" i="30"/>
  <c r="S3986" i="30"/>
  <c r="R3986" i="30"/>
  <c r="Q3986" i="30"/>
  <c r="P3986" i="30"/>
  <c r="O3986" i="30"/>
  <c r="AA3985" i="30"/>
  <c r="Z3985" i="30"/>
  <c r="Y3985" i="30"/>
  <c r="X3985" i="30"/>
  <c r="V3985" i="30"/>
  <c r="U3985" i="30"/>
  <c r="T3985" i="30"/>
  <c r="S3985" i="30"/>
  <c r="R3985" i="30"/>
  <c r="Q3985" i="30"/>
  <c r="P3985" i="30"/>
  <c r="O3985" i="30"/>
  <c r="AA3984" i="30"/>
  <c r="Z3984" i="30"/>
  <c r="Y3984" i="30"/>
  <c r="X3984" i="30"/>
  <c r="V3984" i="30"/>
  <c r="U3984" i="30"/>
  <c r="T3984" i="30"/>
  <c r="S3984" i="30"/>
  <c r="R3984" i="30"/>
  <c r="Q3984" i="30"/>
  <c r="P3984" i="30"/>
  <c r="O3984" i="30"/>
  <c r="AA3983" i="30"/>
  <c r="Z3983" i="30"/>
  <c r="Y3983" i="30"/>
  <c r="X3983" i="30"/>
  <c r="V3983" i="30"/>
  <c r="U3983" i="30"/>
  <c r="T3983" i="30"/>
  <c r="S3983" i="30"/>
  <c r="R3983" i="30"/>
  <c r="Q3983" i="30"/>
  <c r="P3983" i="30"/>
  <c r="O3983" i="30"/>
  <c r="AA3982" i="30"/>
  <c r="Z3982" i="30"/>
  <c r="Y3982" i="30"/>
  <c r="X3982" i="30"/>
  <c r="V3982" i="30"/>
  <c r="U3982" i="30"/>
  <c r="T3982" i="30"/>
  <c r="S3982" i="30"/>
  <c r="R3982" i="30"/>
  <c r="Q3982" i="30"/>
  <c r="P3982" i="30"/>
  <c r="O3982" i="30"/>
  <c r="AA3981" i="30"/>
  <c r="Z3981" i="30"/>
  <c r="Y3981" i="30"/>
  <c r="X3981" i="30"/>
  <c r="V3981" i="30"/>
  <c r="U3981" i="30"/>
  <c r="T3981" i="30"/>
  <c r="S3981" i="30"/>
  <c r="R3981" i="30"/>
  <c r="Q3981" i="30"/>
  <c r="P3981" i="30"/>
  <c r="O3981" i="30"/>
  <c r="AA3980" i="30"/>
  <c r="Z3980" i="30"/>
  <c r="Y3980" i="30"/>
  <c r="X3980" i="30"/>
  <c r="V3980" i="30"/>
  <c r="U3980" i="30"/>
  <c r="T3980" i="30"/>
  <c r="S3980" i="30"/>
  <c r="R3980" i="30"/>
  <c r="Q3980" i="30"/>
  <c r="P3980" i="30"/>
  <c r="O3980" i="30"/>
  <c r="AA3979" i="30"/>
  <c r="Z3979" i="30"/>
  <c r="Y3979" i="30"/>
  <c r="X3979" i="30"/>
  <c r="V3979" i="30"/>
  <c r="U3979" i="30"/>
  <c r="T3979" i="30"/>
  <c r="S3979" i="30"/>
  <c r="R3979" i="30"/>
  <c r="Q3979" i="30"/>
  <c r="P3979" i="30"/>
  <c r="O3979" i="30"/>
  <c r="AA3978" i="30"/>
  <c r="Z3978" i="30"/>
  <c r="Y3978" i="30"/>
  <c r="X3978" i="30"/>
  <c r="V3978" i="30"/>
  <c r="U3978" i="30"/>
  <c r="T3978" i="30"/>
  <c r="S3978" i="30"/>
  <c r="R3978" i="30"/>
  <c r="Q3978" i="30"/>
  <c r="P3978" i="30"/>
  <c r="O3978" i="30"/>
  <c r="AA3977" i="30"/>
  <c r="Z3977" i="30"/>
  <c r="Y3977" i="30"/>
  <c r="X3977" i="30"/>
  <c r="V3977" i="30"/>
  <c r="U3977" i="30"/>
  <c r="T3977" i="30"/>
  <c r="S3977" i="30"/>
  <c r="R3977" i="30"/>
  <c r="Q3977" i="30"/>
  <c r="P3977" i="30"/>
  <c r="O3977" i="30"/>
  <c r="AA3976" i="30"/>
  <c r="Z3976" i="30"/>
  <c r="Y3976" i="30"/>
  <c r="X3976" i="30"/>
  <c r="V3976" i="30"/>
  <c r="U3976" i="30"/>
  <c r="T3976" i="30"/>
  <c r="S3976" i="30"/>
  <c r="R3976" i="30"/>
  <c r="Q3976" i="30"/>
  <c r="P3976" i="30"/>
  <c r="O3976" i="30"/>
  <c r="AA3975" i="30"/>
  <c r="Z3975" i="30"/>
  <c r="Y3975" i="30"/>
  <c r="X3975" i="30"/>
  <c r="V3975" i="30"/>
  <c r="U3975" i="30"/>
  <c r="T3975" i="30"/>
  <c r="S3975" i="30"/>
  <c r="R3975" i="30"/>
  <c r="Q3975" i="30"/>
  <c r="P3975" i="30"/>
  <c r="O3975" i="30"/>
  <c r="AA3974" i="30"/>
  <c r="Z3974" i="30"/>
  <c r="Y3974" i="30"/>
  <c r="X3974" i="30"/>
  <c r="V3974" i="30"/>
  <c r="U3974" i="30"/>
  <c r="T3974" i="30"/>
  <c r="S3974" i="30"/>
  <c r="R3974" i="30"/>
  <c r="Q3974" i="30"/>
  <c r="P3974" i="30"/>
  <c r="O3974" i="30"/>
  <c r="AA3973" i="30"/>
  <c r="Z3973" i="30"/>
  <c r="Y3973" i="30"/>
  <c r="X3973" i="30"/>
  <c r="V3973" i="30"/>
  <c r="U3973" i="30"/>
  <c r="T3973" i="30"/>
  <c r="S3973" i="30"/>
  <c r="R3973" i="30"/>
  <c r="Q3973" i="30"/>
  <c r="P3973" i="30"/>
  <c r="O3973" i="30"/>
  <c r="AA3972" i="30"/>
  <c r="Z3972" i="30"/>
  <c r="Y3972" i="30"/>
  <c r="X3972" i="30"/>
  <c r="V3972" i="30"/>
  <c r="U3972" i="30"/>
  <c r="T3972" i="30"/>
  <c r="S3972" i="30"/>
  <c r="R3972" i="30"/>
  <c r="Q3972" i="30"/>
  <c r="P3972" i="30"/>
  <c r="O3972" i="30"/>
  <c r="AA3971" i="30"/>
  <c r="Z3971" i="30"/>
  <c r="Y3971" i="30"/>
  <c r="X3971" i="30"/>
  <c r="V3971" i="30"/>
  <c r="U3971" i="30"/>
  <c r="T3971" i="30"/>
  <c r="S3971" i="30"/>
  <c r="R3971" i="30"/>
  <c r="Q3971" i="30"/>
  <c r="P3971" i="30"/>
  <c r="O3971" i="30"/>
  <c r="AA3970" i="30"/>
  <c r="Z3970" i="30"/>
  <c r="Y3970" i="30"/>
  <c r="X3970" i="30"/>
  <c r="V3970" i="30"/>
  <c r="U3970" i="30"/>
  <c r="T3970" i="30"/>
  <c r="S3970" i="30"/>
  <c r="R3970" i="30"/>
  <c r="Q3970" i="30"/>
  <c r="P3970" i="30"/>
  <c r="O3970" i="30"/>
  <c r="AA3969" i="30"/>
  <c r="Z3969" i="30"/>
  <c r="Y3969" i="30"/>
  <c r="X3969" i="30"/>
  <c r="V3969" i="30"/>
  <c r="U3969" i="30"/>
  <c r="T3969" i="30"/>
  <c r="S3969" i="30"/>
  <c r="R3969" i="30"/>
  <c r="Q3969" i="30"/>
  <c r="P3969" i="30"/>
  <c r="O3969" i="30"/>
  <c r="AA3968" i="30"/>
  <c r="Z3968" i="30"/>
  <c r="Y3968" i="30"/>
  <c r="X3968" i="30"/>
  <c r="V3968" i="30"/>
  <c r="U3968" i="30"/>
  <c r="T3968" i="30"/>
  <c r="S3968" i="30"/>
  <c r="R3968" i="30"/>
  <c r="Q3968" i="30"/>
  <c r="P3968" i="30"/>
  <c r="O3968" i="30"/>
  <c r="AA3967" i="30"/>
  <c r="Z3967" i="30"/>
  <c r="Y3967" i="30"/>
  <c r="X3967" i="30"/>
  <c r="V3967" i="30"/>
  <c r="U3967" i="30"/>
  <c r="T3967" i="30"/>
  <c r="S3967" i="30"/>
  <c r="R3967" i="30"/>
  <c r="Q3967" i="30"/>
  <c r="P3967" i="30"/>
  <c r="O3967" i="30"/>
  <c r="AA3966" i="30"/>
  <c r="Z3966" i="30"/>
  <c r="Y3966" i="30"/>
  <c r="X3966" i="30"/>
  <c r="V3966" i="30"/>
  <c r="U3966" i="30"/>
  <c r="T3966" i="30"/>
  <c r="S3966" i="30"/>
  <c r="R3966" i="30"/>
  <c r="Q3966" i="30"/>
  <c r="P3966" i="30"/>
  <c r="O3966" i="30"/>
  <c r="AA3965" i="30"/>
  <c r="Z3965" i="30"/>
  <c r="Y3965" i="30"/>
  <c r="X3965" i="30"/>
  <c r="V3965" i="30"/>
  <c r="U3965" i="30"/>
  <c r="T3965" i="30"/>
  <c r="S3965" i="30"/>
  <c r="R3965" i="30"/>
  <c r="Q3965" i="30"/>
  <c r="P3965" i="30"/>
  <c r="O3965" i="30"/>
  <c r="AA3964" i="30"/>
  <c r="Z3964" i="30"/>
  <c r="Y3964" i="30"/>
  <c r="X3964" i="30"/>
  <c r="V3964" i="30"/>
  <c r="U3964" i="30"/>
  <c r="T3964" i="30"/>
  <c r="S3964" i="30"/>
  <c r="R3964" i="30"/>
  <c r="Q3964" i="30"/>
  <c r="P3964" i="30"/>
  <c r="O3964" i="30"/>
  <c r="AA3963" i="30"/>
  <c r="Z3963" i="30"/>
  <c r="Y3963" i="30"/>
  <c r="X3963" i="30"/>
  <c r="V3963" i="30"/>
  <c r="U3963" i="30"/>
  <c r="T3963" i="30"/>
  <c r="S3963" i="30"/>
  <c r="R3963" i="30"/>
  <c r="Q3963" i="30"/>
  <c r="P3963" i="30"/>
  <c r="O3963" i="30"/>
  <c r="AA3962" i="30"/>
  <c r="Z3962" i="30"/>
  <c r="Y3962" i="30"/>
  <c r="X3962" i="30"/>
  <c r="V3962" i="30"/>
  <c r="U3962" i="30"/>
  <c r="T3962" i="30"/>
  <c r="S3962" i="30"/>
  <c r="R3962" i="30"/>
  <c r="Q3962" i="30"/>
  <c r="P3962" i="30"/>
  <c r="O3962" i="30"/>
  <c r="AA3961" i="30"/>
  <c r="Z3961" i="30"/>
  <c r="Y3961" i="30"/>
  <c r="X3961" i="30"/>
  <c r="V3961" i="30"/>
  <c r="U3961" i="30"/>
  <c r="T3961" i="30"/>
  <c r="S3961" i="30"/>
  <c r="R3961" i="30"/>
  <c r="Q3961" i="30"/>
  <c r="P3961" i="30"/>
  <c r="O3961" i="30"/>
  <c r="AA3960" i="30"/>
  <c r="Z3960" i="30"/>
  <c r="Y3960" i="30"/>
  <c r="X3960" i="30"/>
  <c r="V3960" i="30"/>
  <c r="U3960" i="30"/>
  <c r="T3960" i="30"/>
  <c r="S3960" i="30"/>
  <c r="R3960" i="30"/>
  <c r="Q3960" i="30"/>
  <c r="P3960" i="30"/>
  <c r="O3960" i="30"/>
  <c r="AA3959" i="30"/>
  <c r="Z3959" i="30"/>
  <c r="Y3959" i="30"/>
  <c r="X3959" i="30"/>
  <c r="V3959" i="30"/>
  <c r="U3959" i="30"/>
  <c r="T3959" i="30"/>
  <c r="S3959" i="30"/>
  <c r="R3959" i="30"/>
  <c r="Q3959" i="30"/>
  <c r="P3959" i="30"/>
  <c r="O3959" i="30"/>
  <c r="AA3958" i="30"/>
  <c r="Z3958" i="30"/>
  <c r="Y3958" i="30"/>
  <c r="X3958" i="30"/>
  <c r="V3958" i="30"/>
  <c r="U3958" i="30"/>
  <c r="T3958" i="30"/>
  <c r="S3958" i="30"/>
  <c r="R3958" i="30"/>
  <c r="Q3958" i="30"/>
  <c r="P3958" i="30"/>
  <c r="O3958" i="30"/>
  <c r="AA3957" i="30"/>
  <c r="Z3957" i="30"/>
  <c r="Y3957" i="30"/>
  <c r="X3957" i="30"/>
  <c r="V3957" i="30"/>
  <c r="U3957" i="30"/>
  <c r="T3957" i="30"/>
  <c r="S3957" i="30"/>
  <c r="R3957" i="30"/>
  <c r="Q3957" i="30"/>
  <c r="P3957" i="30"/>
  <c r="O3957" i="30"/>
  <c r="AA3956" i="30"/>
  <c r="Z3956" i="30"/>
  <c r="Y3956" i="30"/>
  <c r="X3956" i="30"/>
  <c r="V3956" i="30"/>
  <c r="U3956" i="30"/>
  <c r="T3956" i="30"/>
  <c r="S3956" i="30"/>
  <c r="R3956" i="30"/>
  <c r="Q3956" i="30"/>
  <c r="P3956" i="30"/>
  <c r="O3956" i="30"/>
  <c r="AA3955" i="30"/>
  <c r="Z3955" i="30"/>
  <c r="Y3955" i="30"/>
  <c r="X3955" i="30"/>
  <c r="V3955" i="30"/>
  <c r="U3955" i="30"/>
  <c r="T3955" i="30"/>
  <c r="S3955" i="30"/>
  <c r="R3955" i="30"/>
  <c r="Q3955" i="30"/>
  <c r="P3955" i="30"/>
  <c r="O3955" i="30"/>
  <c r="AA3954" i="30"/>
  <c r="Z3954" i="30"/>
  <c r="Y3954" i="30"/>
  <c r="X3954" i="30"/>
  <c r="V3954" i="30"/>
  <c r="U3954" i="30"/>
  <c r="T3954" i="30"/>
  <c r="S3954" i="30"/>
  <c r="R3954" i="30"/>
  <c r="Q3954" i="30"/>
  <c r="P3954" i="30"/>
  <c r="O3954" i="30"/>
  <c r="AA3953" i="30"/>
  <c r="Z3953" i="30"/>
  <c r="Y3953" i="30"/>
  <c r="X3953" i="30"/>
  <c r="V3953" i="30"/>
  <c r="U3953" i="30"/>
  <c r="T3953" i="30"/>
  <c r="S3953" i="30"/>
  <c r="R3953" i="30"/>
  <c r="Q3953" i="30"/>
  <c r="P3953" i="30"/>
  <c r="O3953" i="30"/>
  <c r="AA3952" i="30"/>
  <c r="Z3952" i="30"/>
  <c r="Y3952" i="30"/>
  <c r="X3952" i="30"/>
  <c r="V3952" i="30"/>
  <c r="U3952" i="30"/>
  <c r="T3952" i="30"/>
  <c r="S3952" i="30"/>
  <c r="R3952" i="30"/>
  <c r="Q3952" i="30"/>
  <c r="P3952" i="30"/>
  <c r="O3952" i="30"/>
  <c r="AA3951" i="30"/>
  <c r="Z3951" i="30"/>
  <c r="Y3951" i="30"/>
  <c r="X3951" i="30"/>
  <c r="V3951" i="30"/>
  <c r="U3951" i="30"/>
  <c r="T3951" i="30"/>
  <c r="S3951" i="30"/>
  <c r="R3951" i="30"/>
  <c r="Q3951" i="30"/>
  <c r="P3951" i="30"/>
  <c r="O3951" i="30"/>
  <c r="AA3950" i="30"/>
  <c r="Z3950" i="30"/>
  <c r="Y3950" i="30"/>
  <c r="X3950" i="30"/>
  <c r="V3950" i="30"/>
  <c r="U3950" i="30"/>
  <c r="T3950" i="30"/>
  <c r="S3950" i="30"/>
  <c r="R3950" i="30"/>
  <c r="Q3950" i="30"/>
  <c r="P3950" i="30"/>
  <c r="O3950" i="30"/>
  <c r="AA3949" i="30"/>
  <c r="Z3949" i="30"/>
  <c r="Y3949" i="30"/>
  <c r="X3949" i="30"/>
  <c r="V3949" i="30"/>
  <c r="U3949" i="30"/>
  <c r="T3949" i="30"/>
  <c r="S3949" i="30"/>
  <c r="R3949" i="30"/>
  <c r="Q3949" i="30"/>
  <c r="P3949" i="30"/>
  <c r="O3949" i="30"/>
  <c r="AA3948" i="30"/>
  <c r="Z3948" i="30"/>
  <c r="Y3948" i="30"/>
  <c r="X3948" i="30"/>
  <c r="V3948" i="30"/>
  <c r="U3948" i="30"/>
  <c r="T3948" i="30"/>
  <c r="S3948" i="30"/>
  <c r="R3948" i="30"/>
  <c r="Q3948" i="30"/>
  <c r="P3948" i="30"/>
  <c r="O3948" i="30"/>
  <c r="AA3947" i="30"/>
  <c r="Z3947" i="30"/>
  <c r="Y3947" i="30"/>
  <c r="X3947" i="30"/>
  <c r="V3947" i="30"/>
  <c r="U3947" i="30"/>
  <c r="T3947" i="30"/>
  <c r="S3947" i="30"/>
  <c r="R3947" i="30"/>
  <c r="Q3947" i="30"/>
  <c r="P3947" i="30"/>
  <c r="O3947" i="30"/>
  <c r="AA3946" i="30"/>
  <c r="Z3946" i="30"/>
  <c r="Y3946" i="30"/>
  <c r="X3946" i="30"/>
  <c r="V3946" i="30"/>
  <c r="U3946" i="30"/>
  <c r="T3946" i="30"/>
  <c r="S3946" i="30"/>
  <c r="R3946" i="30"/>
  <c r="Q3946" i="30"/>
  <c r="P3946" i="30"/>
  <c r="O3946" i="30"/>
  <c r="AA3945" i="30"/>
  <c r="Z3945" i="30"/>
  <c r="Y3945" i="30"/>
  <c r="X3945" i="30"/>
  <c r="V3945" i="30"/>
  <c r="U3945" i="30"/>
  <c r="T3945" i="30"/>
  <c r="S3945" i="30"/>
  <c r="R3945" i="30"/>
  <c r="Q3945" i="30"/>
  <c r="P3945" i="30"/>
  <c r="O3945" i="30"/>
  <c r="AA3944" i="30"/>
  <c r="Z3944" i="30"/>
  <c r="Y3944" i="30"/>
  <c r="X3944" i="30"/>
  <c r="V3944" i="30"/>
  <c r="U3944" i="30"/>
  <c r="T3944" i="30"/>
  <c r="S3944" i="30"/>
  <c r="R3944" i="30"/>
  <c r="Q3944" i="30"/>
  <c r="P3944" i="30"/>
  <c r="O3944" i="30"/>
  <c r="AA3943" i="30"/>
  <c r="Z3943" i="30"/>
  <c r="Y3943" i="30"/>
  <c r="X3943" i="30"/>
  <c r="V3943" i="30"/>
  <c r="U3943" i="30"/>
  <c r="T3943" i="30"/>
  <c r="S3943" i="30"/>
  <c r="R3943" i="30"/>
  <c r="Q3943" i="30"/>
  <c r="P3943" i="30"/>
  <c r="O3943" i="30"/>
  <c r="AA3942" i="30"/>
  <c r="Z3942" i="30"/>
  <c r="Y3942" i="30"/>
  <c r="X3942" i="30"/>
  <c r="V3942" i="30"/>
  <c r="U3942" i="30"/>
  <c r="T3942" i="30"/>
  <c r="S3942" i="30"/>
  <c r="R3942" i="30"/>
  <c r="Q3942" i="30"/>
  <c r="P3942" i="30"/>
  <c r="O3942" i="30"/>
  <c r="AA3941" i="30"/>
  <c r="Z3941" i="30"/>
  <c r="Y3941" i="30"/>
  <c r="X3941" i="30"/>
  <c r="V3941" i="30"/>
  <c r="U3941" i="30"/>
  <c r="T3941" i="30"/>
  <c r="S3941" i="30"/>
  <c r="R3941" i="30"/>
  <c r="Q3941" i="30"/>
  <c r="P3941" i="30"/>
  <c r="O3941" i="30"/>
  <c r="AA3940" i="30"/>
  <c r="Z3940" i="30"/>
  <c r="Y3940" i="30"/>
  <c r="X3940" i="30"/>
  <c r="V3940" i="30"/>
  <c r="U3940" i="30"/>
  <c r="T3940" i="30"/>
  <c r="S3940" i="30"/>
  <c r="R3940" i="30"/>
  <c r="Q3940" i="30"/>
  <c r="P3940" i="30"/>
  <c r="O3940" i="30"/>
  <c r="AA3939" i="30"/>
  <c r="Z3939" i="30"/>
  <c r="Y3939" i="30"/>
  <c r="X3939" i="30"/>
  <c r="V3939" i="30"/>
  <c r="U3939" i="30"/>
  <c r="T3939" i="30"/>
  <c r="S3939" i="30"/>
  <c r="R3939" i="30"/>
  <c r="Q3939" i="30"/>
  <c r="P3939" i="30"/>
  <c r="O3939" i="30"/>
  <c r="AA3938" i="30"/>
  <c r="Z3938" i="30"/>
  <c r="Y3938" i="30"/>
  <c r="X3938" i="30"/>
  <c r="V3938" i="30"/>
  <c r="U3938" i="30"/>
  <c r="T3938" i="30"/>
  <c r="S3938" i="30"/>
  <c r="R3938" i="30"/>
  <c r="Q3938" i="30"/>
  <c r="P3938" i="30"/>
  <c r="O3938" i="30"/>
  <c r="AA3937" i="30"/>
  <c r="Z3937" i="30"/>
  <c r="Y3937" i="30"/>
  <c r="X3937" i="30"/>
  <c r="V3937" i="30"/>
  <c r="U3937" i="30"/>
  <c r="T3937" i="30"/>
  <c r="S3937" i="30"/>
  <c r="R3937" i="30"/>
  <c r="Q3937" i="30"/>
  <c r="P3937" i="30"/>
  <c r="O3937" i="30"/>
  <c r="AA3936" i="30"/>
  <c r="Z3936" i="30"/>
  <c r="Y3936" i="30"/>
  <c r="X3936" i="30"/>
  <c r="V3936" i="30"/>
  <c r="U3936" i="30"/>
  <c r="T3936" i="30"/>
  <c r="S3936" i="30"/>
  <c r="R3936" i="30"/>
  <c r="Q3936" i="30"/>
  <c r="P3936" i="30"/>
  <c r="O3936" i="30"/>
  <c r="AA3935" i="30"/>
  <c r="Z3935" i="30"/>
  <c r="Y3935" i="30"/>
  <c r="X3935" i="30"/>
  <c r="V3935" i="30"/>
  <c r="U3935" i="30"/>
  <c r="T3935" i="30"/>
  <c r="S3935" i="30"/>
  <c r="R3935" i="30"/>
  <c r="Q3935" i="30"/>
  <c r="P3935" i="30"/>
  <c r="O3935" i="30"/>
  <c r="AA3934" i="30"/>
  <c r="Z3934" i="30"/>
  <c r="Y3934" i="30"/>
  <c r="X3934" i="30"/>
  <c r="V3934" i="30"/>
  <c r="U3934" i="30"/>
  <c r="T3934" i="30"/>
  <c r="S3934" i="30"/>
  <c r="R3934" i="30"/>
  <c r="Q3934" i="30"/>
  <c r="P3934" i="30"/>
  <c r="O3934" i="30"/>
  <c r="AA3933" i="30"/>
  <c r="Z3933" i="30"/>
  <c r="Y3933" i="30"/>
  <c r="X3933" i="30"/>
  <c r="V3933" i="30"/>
  <c r="U3933" i="30"/>
  <c r="T3933" i="30"/>
  <c r="S3933" i="30"/>
  <c r="R3933" i="30"/>
  <c r="Q3933" i="30"/>
  <c r="P3933" i="30"/>
  <c r="O3933" i="30"/>
  <c r="AA3932" i="30"/>
  <c r="Z3932" i="30"/>
  <c r="Y3932" i="30"/>
  <c r="X3932" i="30"/>
  <c r="V3932" i="30"/>
  <c r="U3932" i="30"/>
  <c r="T3932" i="30"/>
  <c r="S3932" i="30"/>
  <c r="R3932" i="30"/>
  <c r="Q3932" i="30"/>
  <c r="P3932" i="30"/>
  <c r="O3932" i="30"/>
  <c r="AA3931" i="30"/>
  <c r="Z3931" i="30"/>
  <c r="Y3931" i="30"/>
  <c r="X3931" i="30"/>
  <c r="V3931" i="30"/>
  <c r="U3931" i="30"/>
  <c r="T3931" i="30"/>
  <c r="S3931" i="30"/>
  <c r="R3931" i="30"/>
  <c r="Q3931" i="30"/>
  <c r="P3931" i="30"/>
  <c r="O3931" i="30"/>
  <c r="AA3930" i="30"/>
  <c r="Z3930" i="30"/>
  <c r="Y3930" i="30"/>
  <c r="X3930" i="30"/>
  <c r="V3930" i="30"/>
  <c r="U3930" i="30"/>
  <c r="T3930" i="30"/>
  <c r="S3930" i="30"/>
  <c r="R3930" i="30"/>
  <c r="Q3930" i="30"/>
  <c r="P3930" i="30"/>
  <c r="O3930" i="30"/>
  <c r="AA3929" i="30"/>
  <c r="Z3929" i="30"/>
  <c r="Y3929" i="30"/>
  <c r="X3929" i="30"/>
  <c r="V3929" i="30"/>
  <c r="U3929" i="30"/>
  <c r="T3929" i="30"/>
  <c r="S3929" i="30"/>
  <c r="R3929" i="30"/>
  <c r="Q3929" i="30"/>
  <c r="P3929" i="30"/>
  <c r="O3929" i="30"/>
  <c r="AA3928" i="30"/>
  <c r="Z3928" i="30"/>
  <c r="Y3928" i="30"/>
  <c r="X3928" i="30"/>
  <c r="V3928" i="30"/>
  <c r="U3928" i="30"/>
  <c r="T3928" i="30"/>
  <c r="S3928" i="30"/>
  <c r="R3928" i="30"/>
  <c r="Q3928" i="30"/>
  <c r="P3928" i="30"/>
  <c r="O3928" i="30"/>
  <c r="AA3927" i="30"/>
  <c r="Z3927" i="30"/>
  <c r="Y3927" i="30"/>
  <c r="X3927" i="30"/>
  <c r="V3927" i="30"/>
  <c r="U3927" i="30"/>
  <c r="T3927" i="30"/>
  <c r="S3927" i="30"/>
  <c r="R3927" i="30"/>
  <c r="Q3927" i="30"/>
  <c r="P3927" i="30"/>
  <c r="O3927" i="30"/>
  <c r="AA3926" i="30"/>
  <c r="Z3926" i="30"/>
  <c r="Y3926" i="30"/>
  <c r="X3926" i="30"/>
  <c r="V3926" i="30"/>
  <c r="U3926" i="30"/>
  <c r="T3926" i="30"/>
  <c r="S3926" i="30"/>
  <c r="R3926" i="30"/>
  <c r="Q3926" i="30"/>
  <c r="P3926" i="30"/>
  <c r="O3926" i="30"/>
  <c r="AA3925" i="30"/>
  <c r="Z3925" i="30"/>
  <c r="Y3925" i="30"/>
  <c r="X3925" i="30"/>
  <c r="V3925" i="30"/>
  <c r="U3925" i="30"/>
  <c r="T3925" i="30"/>
  <c r="S3925" i="30"/>
  <c r="R3925" i="30"/>
  <c r="Q3925" i="30"/>
  <c r="P3925" i="30"/>
  <c r="O3925" i="30"/>
  <c r="AA3924" i="30"/>
  <c r="Z3924" i="30"/>
  <c r="Y3924" i="30"/>
  <c r="X3924" i="30"/>
  <c r="V3924" i="30"/>
  <c r="U3924" i="30"/>
  <c r="T3924" i="30"/>
  <c r="S3924" i="30"/>
  <c r="R3924" i="30"/>
  <c r="Q3924" i="30"/>
  <c r="P3924" i="30"/>
  <c r="O3924" i="30"/>
  <c r="AA3923" i="30"/>
  <c r="Z3923" i="30"/>
  <c r="Y3923" i="30"/>
  <c r="X3923" i="30"/>
  <c r="V3923" i="30"/>
  <c r="U3923" i="30"/>
  <c r="T3923" i="30"/>
  <c r="S3923" i="30"/>
  <c r="R3923" i="30"/>
  <c r="Q3923" i="30"/>
  <c r="P3923" i="30"/>
  <c r="O3923" i="30"/>
  <c r="AA3922" i="30"/>
  <c r="Z3922" i="30"/>
  <c r="Y3922" i="30"/>
  <c r="X3922" i="30"/>
  <c r="V3922" i="30"/>
  <c r="U3922" i="30"/>
  <c r="T3922" i="30"/>
  <c r="S3922" i="30"/>
  <c r="R3922" i="30"/>
  <c r="Q3922" i="30"/>
  <c r="P3922" i="30"/>
  <c r="O3922" i="30"/>
  <c r="AA3921" i="30"/>
  <c r="Z3921" i="30"/>
  <c r="Y3921" i="30"/>
  <c r="X3921" i="30"/>
  <c r="V3921" i="30"/>
  <c r="U3921" i="30"/>
  <c r="T3921" i="30"/>
  <c r="S3921" i="30"/>
  <c r="R3921" i="30"/>
  <c r="Q3921" i="30"/>
  <c r="P3921" i="30"/>
  <c r="O3921" i="30"/>
  <c r="AA3920" i="30"/>
  <c r="Z3920" i="30"/>
  <c r="Y3920" i="30"/>
  <c r="X3920" i="30"/>
  <c r="V3920" i="30"/>
  <c r="U3920" i="30"/>
  <c r="T3920" i="30"/>
  <c r="S3920" i="30"/>
  <c r="R3920" i="30"/>
  <c r="Q3920" i="30"/>
  <c r="P3920" i="30"/>
  <c r="O3920" i="30"/>
  <c r="AA3919" i="30"/>
  <c r="Z3919" i="30"/>
  <c r="Y3919" i="30"/>
  <c r="X3919" i="30"/>
  <c r="V3919" i="30"/>
  <c r="U3919" i="30"/>
  <c r="T3919" i="30"/>
  <c r="S3919" i="30"/>
  <c r="R3919" i="30"/>
  <c r="Q3919" i="30"/>
  <c r="P3919" i="30"/>
  <c r="O3919" i="30"/>
  <c r="AA3918" i="30"/>
  <c r="Z3918" i="30"/>
  <c r="Y3918" i="30"/>
  <c r="X3918" i="30"/>
  <c r="V3918" i="30"/>
  <c r="U3918" i="30"/>
  <c r="T3918" i="30"/>
  <c r="S3918" i="30"/>
  <c r="R3918" i="30"/>
  <c r="Q3918" i="30"/>
  <c r="P3918" i="30"/>
  <c r="O3918" i="30"/>
  <c r="AA3917" i="30"/>
  <c r="Z3917" i="30"/>
  <c r="Y3917" i="30"/>
  <c r="X3917" i="30"/>
  <c r="V3917" i="30"/>
  <c r="U3917" i="30"/>
  <c r="T3917" i="30"/>
  <c r="S3917" i="30"/>
  <c r="R3917" i="30"/>
  <c r="Q3917" i="30"/>
  <c r="P3917" i="30"/>
  <c r="O3917" i="30"/>
  <c r="AA3916" i="30"/>
  <c r="Z3916" i="30"/>
  <c r="Y3916" i="30"/>
  <c r="X3916" i="30"/>
  <c r="V3916" i="30"/>
  <c r="U3916" i="30"/>
  <c r="T3916" i="30"/>
  <c r="S3916" i="30"/>
  <c r="R3916" i="30"/>
  <c r="Q3916" i="30"/>
  <c r="P3916" i="30"/>
  <c r="O3916" i="30"/>
  <c r="AA3915" i="30"/>
  <c r="Z3915" i="30"/>
  <c r="Y3915" i="30"/>
  <c r="X3915" i="30"/>
  <c r="V3915" i="30"/>
  <c r="U3915" i="30"/>
  <c r="T3915" i="30"/>
  <c r="S3915" i="30"/>
  <c r="R3915" i="30"/>
  <c r="Q3915" i="30"/>
  <c r="P3915" i="30"/>
  <c r="O3915" i="30"/>
  <c r="AA3914" i="30"/>
  <c r="Z3914" i="30"/>
  <c r="Y3914" i="30"/>
  <c r="X3914" i="30"/>
  <c r="V3914" i="30"/>
  <c r="U3914" i="30"/>
  <c r="T3914" i="30"/>
  <c r="S3914" i="30"/>
  <c r="R3914" i="30"/>
  <c r="Q3914" i="30"/>
  <c r="P3914" i="30"/>
  <c r="O3914" i="30"/>
  <c r="AA3913" i="30"/>
  <c r="Z3913" i="30"/>
  <c r="Y3913" i="30"/>
  <c r="X3913" i="30"/>
  <c r="V3913" i="30"/>
  <c r="U3913" i="30"/>
  <c r="T3913" i="30"/>
  <c r="S3913" i="30"/>
  <c r="R3913" i="30"/>
  <c r="Q3913" i="30"/>
  <c r="P3913" i="30"/>
  <c r="O3913" i="30"/>
  <c r="AA3912" i="30"/>
  <c r="Z3912" i="30"/>
  <c r="Y3912" i="30"/>
  <c r="X3912" i="30"/>
  <c r="V3912" i="30"/>
  <c r="U3912" i="30"/>
  <c r="T3912" i="30"/>
  <c r="S3912" i="30"/>
  <c r="R3912" i="30"/>
  <c r="Q3912" i="30"/>
  <c r="P3912" i="30"/>
  <c r="O3912" i="30"/>
  <c r="AA3911" i="30"/>
  <c r="Z3911" i="30"/>
  <c r="Y3911" i="30"/>
  <c r="X3911" i="30"/>
  <c r="V3911" i="30"/>
  <c r="U3911" i="30"/>
  <c r="T3911" i="30"/>
  <c r="S3911" i="30"/>
  <c r="R3911" i="30"/>
  <c r="Q3911" i="30"/>
  <c r="P3911" i="30"/>
  <c r="O3911" i="30"/>
  <c r="AA3910" i="30"/>
  <c r="Z3910" i="30"/>
  <c r="Y3910" i="30"/>
  <c r="X3910" i="30"/>
  <c r="V3910" i="30"/>
  <c r="U3910" i="30"/>
  <c r="T3910" i="30"/>
  <c r="S3910" i="30"/>
  <c r="R3910" i="30"/>
  <c r="Q3910" i="30"/>
  <c r="P3910" i="30"/>
  <c r="O3910" i="30"/>
  <c r="AA3909" i="30"/>
  <c r="Z3909" i="30"/>
  <c r="Y3909" i="30"/>
  <c r="X3909" i="30"/>
  <c r="V3909" i="30"/>
  <c r="U3909" i="30"/>
  <c r="T3909" i="30"/>
  <c r="S3909" i="30"/>
  <c r="R3909" i="30"/>
  <c r="Q3909" i="30"/>
  <c r="P3909" i="30"/>
  <c r="O3909" i="30"/>
  <c r="AA3908" i="30"/>
  <c r="Z3908" i="30"/>
  <c r="Y3908" i="30"/>
  <c r="X3908" i="30"/>
  <c r="V3908" i="30"/>
  <c r="U3908" i="30"/>
  <c r="T3908" i="30"/>
  <c r="S3908" i="30"/>
  <c r="R3908" i="30"/>
  <c r="Q3908" i="30"/>
  <c r="P3908" i="30"/>
  <c r="O3908" i="30"/>
  <c r="AA3907" i="30"/>
  <c r="Z3907" i="30"/>
  <c r="Y3907" i="30"/>
  <c r="X3907" i="30"/>
  <c r="V3907" i="30"/>
  <c r="U3907" i="30"/>
  <c r="T3907" i="30"/>
  <c r="S3907" i="30"/>
  <c r="R3907" i="30"/>
  <c r="Q3907" i="30"/>
  <c r="P3907" i="30"/>
  <c r="O3907" i="30"/>
  <c r="AA3906" i="30"/>
  <c r="Z3906" i="30"/>
  <c r="Y3906" i="30"/>
  <c r="X3906" i="30"/>
  <c r="V3906" i="30"/>
  <c r="U3906" i="30"/>
  <c r="T3906" i="30"/>
  <c r="S3906" i="30"/>
  <c r="R3906" i="30"/>
  <c r="Q3906" i="30"/>
  <c r="P3906" i="30"/>
  <c r="O3906" i="30"/>
  <c r="AA3905" i="30"/>
  <c r="Z3905" i="30"/>
  <c r="Y3905" i="30"/>
  <c r="X3905" i="30"/>
  <c r="V3905" i="30"/>
  <c r="U3905" i="30"/>
  <c r="T3905" i="30"/>
  <c r="S3905" i="30"/>
  <c r="R3905" i="30"/>
  <c r="Q3905" i="30"/>
  <c r="P3905" i="30"/>
  <c r="O3905" i="30"/>
  <c r="AA3904" i="30"/>
  <c r="Z3904" i="30"/>
  <c r="Y3904" i="30"/>
  <c r="X3904" i="30"/>
  <c r="V3904" i="30"/>
  <c r="U3904" i="30"/>
  <c r="T3904" i="30"/>
  <c r="S3904" i="30"/>
  <c r="R3904" i="30"/>
  <c r="Q3904" i="30"/>
  <c r="P3904" i="30"/>
  <c r="O3904" i="30"/>
  <c r="AA3903" i="30"/>
  <c r="Z3903" i="30"/>
  <c r="Y3903" i="30"/>
  <c r="X3903" i="30"/>
  <c r="V3903" i="30"/>
  <c r="U3903" i="30"/>
  <c r="T3903" i="30"/>
  <c r="S3903" i="30"/>
  <c r="R3903" i="30"/>
  <c r="Q3903" i="30"/>
  <c r="P3903" i="30"/>
  <c r="O3903" i="30"/>
  <c r="AA3902" i="30"/>
  <c r="Z3902" i="30"/>
  <c r="Y3902" i="30"/>
  <c r="X3902" i="30"/>
  <c r="V3902" i="30"/>
  <c r="U3902" i="30"/>
  <c r="T3902" i="30"/>
  <c r="S3902" i="30"/>
  <c r="R3902" i="30"/>
  <c r="Q3902" i="30"/>
  <c r="P3902" i="30"/>
  <c r="O3902" i="30"/>
  <c r="AA3901" i="30"/>
  <c r="Z3901" i="30"/>
  <c r="Y3901" i="30"/>
  <c r="X3901" i="30"/>
  <c r="V3901" i="30"/>
  <c r="U3901" i="30"/>
  <c r="T3901" i="30"/>
  <c r="S3901" i="30"/>
  <c r="R3901" i="30"/>
  <c r="Q3901" i="30"/>
  <c r="P3901" i="30"/>
  <c r="O3901" i="30"/>
  <c r="AA3900" i="30"/>
  <c r="Z3900" i="30"/>
  <c r="Y3900" i="30"/>
  <c r="X3900" i="30"/>
  <c r="V3900" i="30"/>
  <c r="U3900" i="30"/>
  <c r="T3900" i="30"/>
  <c r="S3900" i="30"/>
  <c r="R3900" i="30"/>
  <c r="Q3900" i="30"/>
  <c r="P3900" i="30"/>
  <c r="O3900" i="30"/>
  <c r="AA3899" i="30"/>
  <c r="Z3899" i="30"/>
  <c r="Y3899" i="30"/>
  <c r="X3899" i="30"/>
  <c r="V3899" i="30"/>
  <c r="U3899" i="30"/>
  <c r="T3899" i="30"/>
  <c r="S3899" i="30"/>
  <c r="R3899" i="30"/>
  <c r="Q3899" i="30"/>
  <c r="P3899" i="30"/>
  <c r="O3899" i="30"/>
  <c r="AA3898" i="30"/>
  <c r="Z3898" i="30"/>
  <c r="Y3898" i="30"/>
  <c r="X3898" i="30"/>
  <c r="V3898" i="30"/>
  <c r="U3898" i="30"/>
  <c r="T3898" i="30"/>
  <c r="S3898" i="30"/>
  <c r="R3898" i="30"/>
  <c r="Q3898" i="30"/>
  <c r="P3898" i="30"/>
  <c r="O3898" i="30"/>
  <c r="AA3897" i="30"/>
  <c r="Z3897" i="30"/>
  <c r="Y3897" i="30"/>
  <c r="X3897" i="30"/>
  <c r="V3897" i="30"/>
  <c r="U3897" i="30"/>
  <c r="T3897" i="30"/>
  <c r="S3897" i="30"/>
  <c r="R3897" i="30"/>
  <c r="Q3897" i="30"/>
  <c r="P3897" i="30"/>
  <c r="O3897" i="30"/>
  <c r="AA3896" i="30"/>
  <c r="Z3896" i="30"/>
  <c r="Y3896" i="30"/>
  <c r="X3896" i="30"/>
  <c r="V3896" i="30"/>
  <c r="U3896" i="30"/>
  <c r="T3896" i="30"/>
  <c r="S3896" i="30"/>
  <c r="R3896" i="30"/>
  <c r="Q3896" i="30"/>
  <c r="P3896" i="30"/>
  <c r="O3896" i="30"/>
  <c r="AA3895" i="30"/>
  <c r="Z3895" i="30"/>
  <c r="Y3895" i="30"/>
  <c r="X3895" i="30"/>
  <c r="V3895" i="30"/>
  <c r="U3895" i="30"/>
  <c r="T3895" i="30"/>
  <c r="S3895" i="30"/>
  <c r="R3895" i="30"/>
  <c r="Q3895" i="30"/>
  <c r="P3895" i="30"/>
  <c r="O3895" i="30"/>
  <c r="AA3894" i="30"/>
  <c r="Z3894" i="30"/>
  <c r="Y3894" i="30"/>
  <c r="X3894" i="30"/>
  <c r="V3894" i="30"/>
  <c r="U3894" i="30"/>
  <c r="T3894" i="30"/>
  <c r="S3894" i="30"/>
  <c r="R3894" i="30"/>
  <c r="Q3894" i="30"/>
  <c r="P3894" i="30"/>
  <c r="O3894" i="30"/>
  <c r="AA3893" i="30"/>
  <c r="Z3893" i="30"/>
  <c r="Y3893" i="30"/>
  <c r="X3893" i="30"/>
  <c r="V3893" i="30"/>
  <c r="U3893" i="30"/>
  <c r="T3893" i="30"/>
  <c r="S3893" i="30"/>
  <c r="R3893" i="30"/>
  <c r="Q3893" i="30"/>
  <c r="P3893" i="30"/>
  <c r="O3893" i="30"/>
  <c r="AA3892" i="30"/>
  <c r="Z3892" i="30"/>
  <c r="Y3892" i="30"/>
  <c r="X3892" i="30"/>
  <c r="V3892" i="30"/>
  <c r="U3892" i="30"/>
  <c r="T3892" i="30"/>
  <c r="S3892" i="30"/>
  <c r="R3892" i="30"/>
  <c r="Q3892" i="30"/>
  <c r="P3892" i="30"/>
  <c r="O3892" i="30"/>
  <c r="AA3891" i="30"/>
  <c r="Z3891" i="30"/>
  <c r="Y3891" i="30"/>
  <c r="X3891" i="30"/>
  <c r="V3891" i="30"/>
  <c r="U3891" i="30"/>
  <c r="T3891" i="30"/>
  <c r="S3891" i="30"/>
  <c r="R3891" i="30"/>
  <c r="Q3891" i="30"/>
  <c r="P3891" i="30"/>
  <c r="O3891" i="30"/>
  <c r="AA3890" i="30"/>
  <c r="Z3890" i="30"/>
  <c r="Y3890" i="30"/>
  <c r="X3890" i="30"/>
  <c r="V3890" i="30"/>
  <c r="U3890" i="30"/>
  <c r="T3890" i="30"/>
  <c r="S3890" i="30"/>
  <c r="R3890" i="30"/>
  <c r="Q3890" i="30"/>
  <c r="P3890" i="30"/>
  <c r="O3890" i="30"/>
  <c r="AA3889" i="30"/>
  <c r="Z3889" i="30"/>
  <c r="Y3889" i="30"/>
  <c r="X3889" i="30"/>
  <c r="V3889" i="30"/>
  <c r="U3889" i="30"/>
  <c r="T3889" i="30"/>
  <c r="S3889" i="30"/>
  <c r="R3889" i="30"/>
  <c r="Q3889" i="30"/>
  <c r="P3889" i="30"/>
  <c r="O3889" i="30"/>
  <c r="AA3888" i="30"/>
  <c r="Z3888" i="30"/>
  <c r="Y3888" i="30"/>
  <c r="X3888" i="30"/>
  <c r="V3888" i="30"/>
  <c r="U3888" i="30"/>
  <c r="T3888" i="30"/>
  <c r="S3888" i="30"/>
  <c r="R3888" i="30"/>
  <c r="Q3888" i="30"/>
  <c r="P3888" i="30"/>
  <c r="O3888" i="30"/>
  <c r="AA3887" i="30"/>
  <c r="Z3887" i="30"/>
  <c r="Y3887" i="30"/>
  <c r="X3887" i="30"/>
  <c r="V3887" i="30"/>
  <c r="U3887" i="30"/>
  <c r="T3887" i="30"/>
  <c r="S3887" i="30"/>
  <c r="R3887" i="30"/>
  <c r="Q3887" i="30"/>
  <c r="P3887" i="30"/>
  <c r="O3887" i="30"/>
  <c r="AA3886" i="30"/>
  <c r="Z3886" i="30"/>
  <c r="Y3886" i="30"/>
  <c r="X3886" i="30"/>
  <c r="V3886" i="30"/>
  <c r="U3886" i="30"/>
  <c r="T3886" i="30"/>
  <c r="S3886" i="30"/>
  <c r="R3886" i="30"/>
  <c r="Q3886" i="30"/>
  <c r="P3886" i="30"/>
  <c r="O3886" i="30"/>
  <c r="AA3885" i="30"/>
  <c r="Z3885" i="30"/>
  <c r="Y3885" i="30"/>
  <c r="X3885" i="30"/>
  <c r="V3885" i="30"/>
  <c r="U3885" i="30"/>
  <c r="T3885" i="30"/>
  <c r="S3885" i="30"/>
  <c r="R3885" i="30"/>
  <c r="Q3885" i="30"/>
  <c r="P3885" i="30"/>
  <c r="O3885" i="30"/>
  <c r="AA3884" i="30"/>
  <c r="Z3884" i="30"/>
  <c r="Y3884" i="30"/>
  <c r="X3884" i="30"/>
  <c r="V3884" i="30"/>
  <c r="U3884" i="30"/>
  <c r="T3884" i="30"/>
  <c r="S3884" i="30"/>
  <c r="R3884" i="30"/>
  <c r="Q3884" i="30"/>
  <c r="P3884" i="30"/>
  <c r="O3884" i="30"/>
  <c r="AA3883" i="30"/>
  <c r="Z3883" i="30"/>
  <c r="Y3883" i="30"/>
  <c r="X3883" i="30"/>
  <c r="V3883" i="30"/>
  <c r="U3883" i="30"/>
  <c r="T3883" i="30"/>
  <c r="S3883" i="30"/>
  <c r="R3883" i="30"/>
  <c r="Q3883" i="30"/>
  <c r="P3883" i="30"/>
  <c r="O3883" i="30"/>
  <c r="AA3882" i="30"/>
  <c r="Z3882" i="30"/>
  <c r="Y3882" i="30"/>
  <c r="X3882" i="30"/>
  <c r="V3882" i="30"/>
  <c r="U3882" i="30"/>
  <c r="T3882" i="30"/>
  <c r="S3882" i="30"/>
  <c r="R3882" i="30"/>
  <c r="Q3882" i="30"/>
  <c r="P3882" i="30"/>
  <c r="O3882" i="30"/>
  <c r="AA3881" i="30"/>
  <c r="Z3881" i="30"/>
  <c r="Y3881" i="30"/>
  <c r="X3881" i="30"/>
  <c r="V3881" i="30"/>
  <c r="U3881" i="30"/>
  <c r="T3881" i="30"/>
  <c r="S3881" i="30"/>
  <c r="R3881" i="30"/>
  <c r="Q3881" i="30"/>
  <c r="P3881" i="30"/>
  <c r="O3881" i="30"/>
  <c r="AA3880" i="30"/>
  <c r="Z3880" i="30"/>
  <c r="Y3880" i="30"/>
  <c r="X3880" i="30"/>
  <c r="V3880" i="30"/>
  <c r="U3880" i="30"/>
  <c r="T3880" i="30"/>
  <c r="S3880" i="30"/>
  <c r="R3880" i="30"/>
  <c r="Q3880" i="30"/>
  <c r="P3880" i="30"/>
  <c r="O3880" i="30"/>
  <c r="AA3879" i="30"/>
  <c r="Z3879" i="30"/>
  <c r="Y3879" i="30"/>
  <c r="X3879" i="30"/>
  <c r="V3879" i="30"/>
  <c r="U3879" i="30"/>
  <c r="T3879" i="30"/>
  <c r="S3879" i="30"/>
  <c r="R3879" i="30"/>
  <c r="Q3879" i="30"/>
  <c r="P3879" i="30"/>
  <c r="O3879" i="30"/>
  <c r="AA3878" i="30"/>
  <c r="Z3878" i="30"/>
  <c r="Y3878" i="30"/>
  <c r="X3878" i="30"/>
  <c r="V3878" i="30"/>
  <c r="U3878" i="30"/>
  <c r="T3878" i="30"/>
  <c r="S3878" i="30"/>
  <c r="R3878" i="30"/>
  <c r="Q3878" i="30"/>
  <c r="P3878" i="30"/>
  <c r="O3878" i="30"/>
  <c r="AA3877" i="30"/>
  <c r="Z3877" i="30"/>
  <c r="Y3877" i="30"/>
  <c r="X3877" i="30"/>
  <c r="V3877" i="30"/>
  <c r="U3877" i="30"/>
  <c r="T3877" i="30"/>
  <c r="S3877" i="30"/>
  <c r="R3877" i="30"/>
  <c r="Q3877" i="30"/>
  <c r="P3877" i="30"/>
  <c r="O3877" i="30"/>
  <c r="AA3876" i="30"/>
  <c r="Z3876" i="30"/>
  <c r="Y3876" i="30"/>
  <c r="X3876" i="30"/>
  <c r="V3876" i="30"/>
  <c r="U3876" i="30"/>
  <c r="T3876" i="30"/>
  <c r="S3876" i="30"/>
  <c r="R3876" i="30"/>
  <c r="Q3876" i="30"/>
  <c r="P3876" i="30"/>
  <c r="O3876" i="30"/>
  <c r="AA3875" i="30"/>
  <c r="Z3875" i="30"/>
  <c r="Y3875" i="30"/>
  <c r="X3875" i="30"/>
  <c r="V3875" i="30"/>
  <c r="U3875" i="30"/>
  <c r="T3875" i="30"/>
  <c r="S3875" i="30"/>
  <c r="R3875" i="30"/>
  <c r="Q3875" i="30"/>
  <c r="P3875" i="30"/>
  <c r="O3875" i="30"/>
  <c r="AA3874" i="30"/>
  <c r="Z3874" i="30"/>
  <c r="Y3874" i="30"/>
  <c r="X3874" i="30"/>
  <c r="V3874" i="30"/>
  <c r="U3874" i="30"/>
  <c r="T3874" i="30"/>
  <c r="S3874" i="30"/>
  <c r="R3874" i="30"/>
  <c r="Q3874" i="30"/>
  <c r="P3874" i="30"/>
  <c r="O3874" i="30"/>
  <c r="AA3873" i="30"/>
  <c r="Z3873" i="30"/>
  <c r="Y3873" i="30"/>
  <c r="X3873" i="30"/>
  <c r="V3873" i="30"/>
  <c r="U3873" i="30"/>
  <c r="T3873" i="30"/>
  <c r="S3873" i="30"/>
  <c r="R3873" i="30"/>
  <c r="Q3873" i="30"/>
  <c r="P3873" i="30"/>
  <c r="O3873" i="30"/>
  <c r="AA3872" i="30"/>
  <c r="Z3872" i="30"/>
  <c r="Y3872" i="30"/>
  <c r="X3872" i="30"/>
  <c r="V3872" i="30"/>
  <c r="U3872" i="30"/>
  <c r="T3872" i="30"/>
  <c r="S3872" i="30"/>
  <c r="R3872" i="30"/>
  <c r="Q3872" i="30"/>
  <c r="P3872" i="30"/>
  <c r="O3872" i="30"/>
  <c r="AA3871" i="30"/>
  <c r="Z3871" i="30"/>
  <c r="Y3871" i="30"/>
  <c r="X3871" i="30"/>
  <c r="V3871" i="30"/>
  <c r="U3871" i="30"/>
  <c r="T3871" i="30"/>
  <c r="S3871" i="30"/>
  <c r="R3871" i="30"/>
  <c r="Q3871" i="30"/>
  <c r="P3871" i="30"/>
  <c r="O3871" i="30"/>
  <c r="AA3870" i="30"/>
  <c r="Z3870" i="30"/>
  <c r="Y3870" i="30"/>
  <c r="X3870" i="30"/>
  <c r="V3870" i="30"/>
  <c r="U3870" i="30"/>
  <c r="T3870" i="30"/>
  <c r="S3870" i="30"/>
  <c r="R3870" i="30"/>
  <c r="Q3870" i="30"/>
  <c r="P3870" i="30"/>
  <c r="O3870" i="30"/>
  <c r="AA3869" i="30"/>
  <c r="Z3869" i="30"/>
  <c r="Y3869" i="30"/>
  <c r="X3869" i="30"/>
  <c r="V3869" i="30"/>
  <c r="U3869" i="30"/>
  <c r="T3869" i="30"/>
  <c r="S3869" i="30"/>
  <c r="R3869" i="30"/>
  <c r="Q3869" i="30"/>
  <c r="P3869" i="30"/>
  <c r="O3869" i="30"/>
  <c r="AA3868" i="30"/>
  <c r="Z3868" i="30"/>
  <c r="Y3868" i="30"/>
  <c r="X3868" i="30"/>
  <c r="V3868" i="30"/>
  <c r="U3868" i="30"/>
  <c r="T3868" i="30"/>
  <c r="S3868" i="30"/>
  <c r="R3868" i="30"/>
  <c r="Q3868" i="30"/>
  <c r="P3868" i="30"/>
  <c r="O3868" i="30"/>
  <c r="AA3867" i="30"/>
  <c r="Z3867" i="30"/>
  <c r="Y3867" i="30"/>
  <c r="X3867" i="30"/>
  <c r="V3867" i="30"/>
  <c r="U3867" i="30"/>
  <c r="T3867" i="30"/>
  <c r="S3867" i="30"/>
  <c r="R3867" i="30"/>
  <c r="Q3867" i="30"/>
  <c r="P3867" i="30"/>
  <c r="O3867" i="30"/>
  <c r="AA3866" i="30"/>
  <c r="Z3866" i="30"/>
  <c r="Y3866" i="30"/>
  <c r="X3866" i="30"/>
  <c r="V3866" i="30"/>
  <c r="U3866" i="30"/>
  <c r="T3866" i="30"/>
  <c r="S3866" i="30"/>
  <c r="R3866" i="30"/>
  <c r="Q3866" i="30"/>
  <c r="P3866" i="30"/>
  <c r="O3866" i="30"/>
  <c r="AA3865" i="30"/>
  <c r="Z3865" i="30"/>
  <c r="Y3865" i="30"/>
  <c r="X3865" i="30"/>
  <c r="V3865" i="30"/>
  <c r="U3865" i="30"/>
  <c r="T3865" i="30"/>
  <c r="S3865" i="30"/>
  <c r="R3865" i="30"/>
  <c r="Q3865" i="30"/>
  <c r="P3865" i="30"/>
  <c r="O3865" i="30"/>
  <c r="AA3864" i="30"/>
  <c r="Z3864" i="30"/>
  <c r="Y3864" i="30"/>
  <c r="X3864" i="30"/>
  <c r="V3864" i="30"/>
  <c r="U3864" i="30"/>
  <c r="T3864" i="30"/>
  <c r="S3864" i="30"/>
  <c r="R3864" i="30"/>
  <c r="Q3864" i="30"/>
  <c r="P3864" i="30"/>
  <c r="O3864" i="30"/>
  <c r="AA3863" i="30"/>
  <c r="Z3863" i="30"/>
  <c r="Y3863" i="30"/>
  <c r="X3863" i="30"/>
  <c r="V3863" i="30"/>
  <c r="U3863" i="30"/>
  <c r="T3863" i="30"/>
  <c r="S3863" i="30"/>
  <c r="R3863" i="30"/>
  <c r="Q3863" i="30"/>
  <c r="P3863" i="30"/>
  <c r="O3863" i="30"/>
  <c r="AA3862" i="30"/>
  <c r="Z3862" i="30"/>
  <c r="Y3862" i="30"/>
  <c r="X3862" i="30"/>
  <c r="V3862" i="30"/>
  <c r="U3862" i="30"/>
  <c r="T3862" i="30"/>
  <c r="S3862" i="30"/>
  <c r="R3862" i="30"/>
  <c r="Q3862" i="30"/>
  <c r="P3862" i="30"/>
  <c r="O3862" i="30"/>
  <c r="AA3861" i="30"/>
  <c r="Z3861" i="30"/>
  <c r="Y3861" i="30"/>
  <c r="X3861" i="30"/>
  <c r="V3861" i="30"/>
  <c r="U3861" i="30"/>
  <c r="T3861" i="30"/>
  <c r="S3861" i="30"/>
  <c r="R3861" i="30"/>
  <c r="Q3861" i="30"/>
  <c r="P3861" i="30"/>
  <c r="O3861" i="30"/>
  <c r="AA3860" i="30"/>
  <c r="Z3860" i="30"/>
  <c r="Y3860" i="30"/>
  <c r="X3860" i="30"/>
  <c r="V3860" i="30"/>
  <c r="U3860" i="30"/>
  <c r="T3860" i="30"/>
  <c r="S3860" i="30"/>
  <c r="R3860" i="30"/>
  <c r="Q3860" i="30"/>
  <c r="P3860" i="30"/>
  <c r="O3860" i="30"/>
  <c r="AA3859" i="30"/>
  <c r="Z3859" i="30"/>
  <c r="Y3859" i="30"/>
  <c r="X3859" i="30"/>
  <c r="V3859" i="30"/>
  <c r="U3859" i="30"/>
  <c r="T3859" i="30"/>
  <c r="S3859" i="30"/>
  <c r="R3859" i="30"/>
  <c r="Q3859" i="30"/>
  <c r="P3859" i="30"/>
  <c r="O3859" i="30"/>
  <c r="AA3858" i="30"/>
  <c r="Z3858" i="30"/>
  <c r="Y3858" i="30"/>
  <c r="X3858" i="30"/>
  <c r="V3858" i="30"/>
  <c r="U3858" i="30"/>
  <c r="T3858" i="30"/>
  <c r="S3858" i="30"/>
  <c r="R3858" i="30"/>
  <c r="Q3858" i="30"/>
  <c r="P3858" i="30"/>
  <c r="O3858" i="30"/>
  <c r="AA3857" i="30"/>
  <c r="Z3857" i="30"/>
  <c r="Y3857" i="30"/>
  <c r="X3857" i="30"/>
  <c r="V3857" i="30"/>
  <c r="U3857" i="30"/>
  <c r="T3857" i="30"/>
  <c r="S3857" i="30"/>
  <c r="R3857" i="30"/>
  <c r="Q3857" i="30"/>
  <c r="P3857" i="30"/>
  <c r="O3857" i="30"/>
  <c r="AA3856" i="30"/>
  <c r="Z3856" i="30"/>
  <c r="Y3856" i="30"/>
  <c r="X3856" i="30"/>
  <c r="V3856" i="30"/>
  <c r="U3856" i="30"/>
  <c r="T3856" i="30"/>
  <c r="S3856" i="30"/>
  <c r="R3856" i="30"/>
  <c r="Q3856" i="30"/>
  <c r="P3856" i="30"/>
  <c r="O3856" i="30"/>
  <c r="AA3855" i="30"/>
  <c r="Z3855" i="30"/>
  <c r="Y3855" i="30"/>
  <c r="X3855" i="30"/>
  <c r="V3855" i="30"/>
  <c r="U3855" i="30"/>
  <c r="T3855" i="30"/>
  <c r="S3855" i="30"/>
  <c r="R3855" i="30"/>
  <c r="Q3855" i="30"/>
  <c r="P3855" i="30"/>
  <c r="O3855" i="30"/>
  <c r="AA3854" i="30"/>
  <c r="Z3854" i="30"/>
  <c r="Y3854" i="30"/>
  <c r="X3854" i="30"/>
  <c r="V3854" i="30"/>
  <c r="U3854" i="30"/>
  <c r="T3854" i="30"/>
  <c r="S3854" i="30"/>
  <c r="R3854" i="30"/>
  <c r="Q3854" i="30"/>
  <c r="P3854" i="30"/>
  <c r="O3854" i="30"/>
  <c r="AA3853" i="30"/>
  <c r="Z3853" i="30"/>
  <c r="Y3853" i="30"/>
  <c r="X3853" i="30"/>
  <c r="V3853" i="30"/>
  <c r="U3853" i="30"/>
  <c r="T3853" i="30"/>
  <c r="S3853" i="30"/>
  <c r="R3853" i="30"/>
  <c r="Q3853" i="30"/>
  <c r="P3853" i="30"/>
  <c r="O3853" i="30"/>
  <c r="AA3852" i="30"/>
  <c r="Z3852" i="30"/>
  <c r="Y3852" i="30"/>
  <c r="X3852" i="30"/>
  <c r="V3852" i="30"/>
  <c r="U3852" i="30"/>
  <c r="T3852" i="30"/>
  <c r="S3852" i="30"/>
  <c r="R3852" i="30"/>
  <c r="Q3852" i="30"/>
  <c r="P3852" i="30"/>
  <c r="O3852" i="30"/>
  <c r="AA3851" i="30"/>
  <c r="Z3851" i="30"/>
  <c r="Y3851" i="30"/>
  <c r="X3851" i="30"/>
  <c r="V3851" i="30"/>
  <c r="U3851" i="30"/>
  <c r="T3851" i="30"/>
  <c r="S3851" i="30"/>
  <c r="R3851" i="30"/>
  <c r="Q3851" i="30"/>
  <c r="P3851" i="30"/>
  <c r="O3851" i="30"/>
  <c r="AA3850" i="30"/>
  <c r="Z3850" i="30"/>
  <c r="Y3850" i="30"/>
  <c r="X3850" i="30"/>
  <c r="V3850" i="30"/>
  <c r="U3850" i="30"/>
  <c r="T3850" i="30"/>
  <c r="S3850" i="30"/>
  <c r="R3850" i="30"/>
  <c r="Q3850" i="30"/>
  <c r="P3850" i="30"/>
  <c r="O3850" i="30"/>
  <c r="AA3849" i="30"/>
  <c r="Z3849" i="30"/>
  <c r="Y3849" i="30"/>
  <c r="X3849" i="30"/>
  <c r="V3849" i="30"/>
  <c r="U3849" i="30"/>
  <c r="T3849" i="30"/>
  <c r="S3849" i="30"/>
  <c r="R3849" i="30"/>
  <c r="Q3849" i="30"/>
  <c r="P3849" i="30"/>
  <c r="O3849" i="30"/>
  <c r="AA3848" i="30"/>
  <c r="Z3848" i="30"/>
  <c r="Y3848" i="30"/>
  <c r="X3848" i="30"/>
  <c r="V3848" i="30"/>
  <c r="U3848" i="30"/>
  <c r="T3848" i="30"/>
  <c r="S3848" i="30"/>
  <c r="R3848" i="30"/>
  <c r="Q3848" i="30"/>
  <c r="P3848" i="30"/>
  <c r="O3848" i="30"/>
  <c r="AA3847" i="30"/>
  <c r="Z3847" i="30"/>
  <c r="Y3847" i="30"/>
  <c r="X3847" i="30"/>
  <c r="V3847" i="30"/>
  <c r="U3847" i="30"/>
  <c r="T3847" i="30"/>
  <c r="S3847" i="30"/>
  <c r="R3847" i="30"/>
  <c r="Q3847" i="30"/>
  <c r="P3847" i="30"/>
  <c r="O3847" i="30"/>
  <c r="AA3846" i="30"/>
  <c r="Z3846" i="30"/>
  <c r="Y3846" i="30"/>
  <c r="X3846" i="30"/>
  <c r="V3846" i="30"/>
  <c r="U3846" i="30"/>
  <c r="T3846" i="30"/>
  <c r="S3846" i="30"/>
  <c r="R3846" i="30"/>
  <c r="Q3846" i="30"/>
  <c r="P3846" i="30"/>
  <c r="O3846" i="30"/>
  <c r="AA3845" i="30"/>
  <c r="Z3845" i="30"/>
  <c r="Y3845" i="30"/>
  <c r="X3845" i="30"/>
  <c r="V3845" i="30"/>
  <c r="U3845" i="30"/>
  <c r="T3845" i="30"/>
  <c r="S3845" i="30"/>
  <c r="R3845" i="30"/>
  <c r="Q3845" i="30"/>
  <c r="P3845" i="30"/>
  <c r="O3845" i="30"/>
  <c r="AA3844" i="30"/>
  <c r="Z3844" i="30"/>
  <c r="Y3844" i="30"/>
  <c r="X3844" i="30"/>
  <c r="V3844" i="30"/>
  <c r="U3844" i="30"/>
  <c r="T3844" i="30"/>
  <c r="S3844" i="30"/>
  <c r="R3844" i="30"/>
  <c r="Q3844" i="30"/>
  <c r="P3844" i="30"/>
  <c r="O3844" i="30"/>
  <c r="AA3843" i="30"/>
  <c r="Z3843" i="30"/>
  <c r="Y3843" i="30"/>
  <c r="X3843" i="30"/>
  <c r="V3843" i="30"/>
  <c r="U3843" i="30"/>
  <c r="T3843" i="30"/>
  <c r="S3843" i="30"/>
  <c r="R3843" i="30"/>
  <c r="Q3843" i="30"/>
  <c r="P3843" i="30"/>
  <c r="O3843" i="30"/>
  <c r="AA3842" i="30"/>
  <c r="Z3842" i="30"/>
  <c r="Y3842" i="30"/>
  <c r="X3842" i="30"/>
  <c r="V3842" i="30"/>
  <c r="U3842" i="30"/>
  <c r="T3842" i="30"/>
  <c r="S3842" i="30"/>
  <c r="R3842" i="30"/>
  <c r="Q3842" i="30"/>
  <c r="P3842" i="30"/>
  <c r="O3842" i="30"/>
  <c r="AA3841" i="30"/>
  <c r="Z3841" i="30"/>
  <c r="Y3841" i="30"/>
  <c r="X3841" i="30"/>
  <c r="V3841" i="30"/>
  <c r="U3841" i="30"/>
  <c r="T3841" i="30"/>
  <c r="S3841" i="30"/>
  <c r="R3841" i="30"/>
  <c r="Q3841" i="30"/>
  <c r="P3841" i="30"/>
  <c r="O3841" i="30"/>
  <c r="AA3840" i="30"/>
  <c r="Z3840" i="30"/>
  <c r="Y3840" i="30"/>
  <c r="X3840" i="30"/>
  <c r="V3840" i="30"/>
  <c r="U3840" i="30"/>
  <c r="T3840" i="30"/>
  <c r="S3840" i="30"/>
  <c r="R3840" i="30"/>
  <c r="Q3840" i="30"/>
  <c r="P3840" i="30"/>
  <c r="O3840" i="30"/>
  <c r="AA3839" i="30"/>
  <c r="Z3839" i="30"/>
  <c r="Y3839" i="30"/>
  <c r="X3839" i="30"/>
  <c r="V3839" i="30"/>
  <c r="U3839" i="30"/>
  <c r="T3839" i="30"/>
  <c r="S3839" i="30"/>
  <c r="R3839" i="30"/>
  <c r="Q3839" i="30"/>
  <c r="P3839" i="30"/>
  <c r="O3839" i="30"/>
  <c r="AA3838" i="30"/>
  <c r="Z3838" i="30"/>
  <c r="Y3838" i="30"/>
  <c r="X3838" i="30"/>
  <c r="V3838" i="30"/>
  <c r="U3838" i="30"/>
  <c r="T3838" i="30"/>
  <c r="S3838" i="30"/>
  <c r="R3838" i="30"/>
  <c r="Q3838" i="30"/>
  <c r="P3838" i="30"/>
  <c r="O3838" i="30"/>
  <c r="AA3837" i="30"/>
  <c r="Z3837" i="30"/>
  <c r="Y3837" i="30"/>
  <c r="X3837" i="30"/>
  <c r="V3837" i="30"/>
  <c r="U3837" i="30"/>
  <c r="T3837" i="30"/>
  <c r="S3837" i="30"/>
  <c r="R3837" i="30"/>
  <c r="Q3837" i="30"/>
  <c r="P3837" i="30"/>
  <c r="O3837" i="30"/>
  <c r="AA3836" i="30"/>
  <c r="Z3836" i="30"/>
  <c r="Y3836" i="30"/>
  <c r="X3836" i="30"/>
  <c r="V3836" i="30"/>
  <c r="U3836" i="30"/>
  <c r="T3836" i="30"/>
  <c r="S3836" i="30"/>
  <c r="R3836" i="30"/>
  <c r="Q3836" i="30"/>
  <c r="P3836" i="30"/>
  <c r="O3836" i="30"/>
  <c r="AA3835" i="30"/>
  <c r="Z3835" i="30"/>
  <c r="Y3835" i="30"/>
  <c r="X3835" i="30"/>
  <c r="V3835" i="30"/>
  <c r="U3835" i="30"/>
  <c r="T3835" i="30"/>
  <c r="S3835" i="30"/>
  <c r="R3835" i="30"/>
  <c r="Q3835" i="30"/>
  <c r="P3835" i="30"/>
  <c r="O3835" i="30"/>
  <c r="AA3834" i="30"/>
  <c r="Z3834" i="30"/>
  <c r="Y3834" i="30"/>
  <c r="X3834" i="30"/>
  <c r="V3834" i="30"/>
  <c r="U3834" i="30"/>
  <c r="T3834" i="30"/>
  <c r="S3834" i="30"/>
  <c r="R3834" i="30"/>
  <c r="Q3834" i="30"/>
  <c r="P3834" i="30"/>
  <c r="O3834" i="30"/>
  <c r="AA3833" i="30"/>
  <c r="Z3833" i="30"/>
  <c r="Y3833" i="30"/>
  <c r="X3833" i="30"/>
  <c r="V3833" i="30"/>
  <c r="U3833" i="30"/>
  <c r="T3833" i="30"/>
  <c r="S3833" i="30"/>
  <c r="R3833" i="30"/>
  <c r="Q3833" i="30"/>
  <c r="P3833" i="30"/>
  <c r="O3833" i="30"/>
  <c r="AA3832" i="30"/>
  <c r="Z3832" i="30"/>
  <c r="Y3832" i="30"/>
  <c r="X3832" i="30"/>
  <c r="V3832" i="30"/>
  <c r="U3832" i="30"/>
  <c r="T3832" i="30"/>
  <c r="S3832" i="30"/>
  <c r="R3832" i="30"/>
  <c r="Q3832" i="30"/>
  <c r="P3832" i="30"/>
  <c r="O3832" i="30"/>
  <c r="AA3831" i="30"/>
  <c r="Z3831" i="30"/>
  <c r="Y3831" i="30"/>
  <c r="X3831" i="30"/>
  <c r="V3831" i="30"/>
  <c r="U3831" i="30"/>
  <c r="T3831" i="30"/>
  <c r="S3831" i="30"/>
  <c r="R3831" i="30"/>
  <c r="Q3831" i="30"/>
  <c r="P3831" i="30"/>
  <c r="O3831" i="30"/>
  <c r="AA3830" i="30"/>
  <c r="Z3830" i="30"/>
  <c r="Y3830" i="30"/>
  <c r="X3830" i="30"/>
  <c r="V3830" i="30"/>
  <c r="U3830" i="30"/>
  <c r="T3830" i="30"/>
  <c r="S3830" i="30"/>
  <c r="R3830" i="30"/>
  <c r="Q3830" i="30"/>
  <c r="P3830" i="30"/>
  <c r="O3830" i="30"/>
  <c r="AA3829" i="30"/>
  <c r="Z3829" i="30"/>
  <c r="Y3829" i="30"/>
  <c r="X3829" i="30"/>
  <c r="V3829" i="30"/>
  <c r="U3829" i="30"/>
  <c r="T3829" i="30"/>
  <c r="S3829" i="30"/>
  <c r="R3829" i="30"/>
  <c r="Q3829" i="30"/>
  <c r="P3829" i="30"/>
  <c r="O3829" i="30"/>
  <c r="AA3828" i="30"/>
  <c r="Z3828" i="30"/>
  <c r="Y3828" i="30"/>
  <c r="X3828" i="30"/>
  <c r="V3828" i="30"/>
  <c r="U3828" i="30"/>
  <c r="T3828" i="30"/>
  <c r="S3828" i="30"/>
  <c r="R3828" i="30"/>
  <c r="Q3828" i="30"/>
  <c r="P3828" i="30"/>
  <c r="O3828" i="30"/>
  <c r="AA3827" i="30"/>
  <c r="Z3827" i="30"/>
  <c r="Y3827" i="30"/>
  <c r="X3827" i="30"/>
  <c r="V3827" i="30"/>
  <c r="U3827" i="30"/>
  <c r="T3827" i="30"/>
  <c r="S3827" i="30"/>
  <c r="R3827" i="30"/>
  <c r="Q3827" i="30"/>
  <c r="P3827" i="30"/>
  <c r="O3827" i="30"/>
  <c r="AA3826" i="30"/>
  <c r="Z3826" i="30"/>
  <c r="Y3826" i="30"/>
  <c r="X3826" i="30"/>
  <c r="V3826" i="30"/>
  <c r="U3826" i="30"/>
  <c r="T3826" i="30"/>
  <c r="S3826" i="30"/>
  <c r="R3826" i="30"/>
  <c r="Q3826" i="30"/>
  <c r="P3826" i="30"/>
  <c r="O3826" i="30"/>
  <c r="AA3825" i="30"/>
  <c r="Z3825" i="30"/>
  <c r="Y3825" i="30"/>
  <c r="X3825" i="30"/>
  <c r="V3825" i="30"/>
  <c r="U3825" i="30"/>
  <c r="T3825" i="30"/>
  <c r="S3825" i="30"/>
  <c r="R3825" i="30"/>
  <c r="Q3825" i="30"/>
  <c r="P3825" i="30"/>
  <c r="O3825" i="30"/>
  <c r="AA3824" i="30"/>
  <c r="Z3824" i="30"/>
  <c r="Y3824" i="30"/>
  <c r="X3824" i="30"/>
  <c r="V3824" i="30"/>
  <c r="U3824" i="30"/>
  <c r="T3824" i="30"/>
  <c r="S3824" i="30"/>
  <c r="R3824" i="30"/>
  <c r="Q3824" i="30"/>
  <c r="P3824" i="30"/>
  <c r="O3824" i="30"/>
  <c r="AA3823" i="30"/>
  <c r="Z3823" i="30"/>
  <c r="Y3823" i="30"/>
  <c r="X3823" i="30"/>
  <c r="V3823" i="30"/>
  <c r="U3823" i="30"/>
  <c r="T3823" i="30"/>
  <c r="S3823" i="30"/>
  <c r="R3823" i="30"/>
  <c r="Q3823" i="30"/>
  <c r="P3823" i="30"/>
  <c r="O3823" i="30"/>
  <c r="AA3822" i="30"/>
  <c r="Z3822" i="30"/>
  <c r="Y3822" i="30"/>
  <c r="X3822" i="30"/>
  <c r="V3822" i="30"/>
  <c r="U3822" i="30"/>
  <c r="T3822" i="30"/>
  <c r="S3822" i="30"/>
  <c r="R3822" i="30"/>
  <c r="Q3822" i="30"/>
  <c r="P3822" i="30"/>
  <c r="O3822" i="30"/>
  <c r="AA3821" i="30"/>
  <c r="Z3821" i="30"/>
  <c r="Y3821" i="30"/>
  <c r="X3821" i="30"/>
  <c r="V3821" i="30"/>
  <c r="U3821" i="30"/>
  <c r="T3821" i="30"/>
  <c r="S3821" i="30"/>
  <c r="R3821" i="30"/>
  <c r="Q3821" i="30"/>
  <c r="P3821" i="30"/>
  <c r="O3821" i="30"/>
  <c r="AA3820" i="30"/>
  <c r="Z3820" i="30"/>
  <c r="Y3820" i="30"/>
  <c r="X3820" i="30"/>
  <c r="V3820" i="30"/>
  <c r="U3820" i="30"/>
  <c r="T3820" i="30"/>
  <c r="S3820" i="30"/>
  <c r="R3820" i="30"/>
  <c r="Q3820" i="30"/>
  <c r="P3820" i="30"/>
  <c r="O3820" i="30"/>
  <c r="AA3819" i="30"/>
  <c r="Z3819" i="30"/>
  <c r="Y3819" i="30"/>
  <c r="X3819" i="30"/>
  <c r="V3819" i="30"/>
  <c r="U3819" i="30"/>
  <c r="T3819" i="30"/>
  <c r="S3819" i="30"/>
  <c r="R3819" i="30"/>
  <c r="Q3819" i="30"/>
  <c r="P3819" i="30"/>
  <c r="O3819" i="30"/>
  <c r="AA3818" i="30"/>
  <c r="Z3818" i="30"/>
  <c r="Y3818" i="30"/>
  <c r="X3818" i="30"/>
  <c r="V3818" i="30"/>
  <c r="U3818" i="30"/>
  <c r="T3818" i="30"/>
  <c r="S3818" i="30"/>
  <c r="R3818" i="30"/>
  <c r="Q3818" i="30"/>
  <c r="P3818" i="30"/>
  <c r="O3818" i="30"/>
  <c r="AA3817" i="30"/>
  <c r="Z3817" i="30"/>
  <c r="Y3817" i="30"/>
  <c r="X3817" i="30"/>
  <c r="V3817" i="30"/>
  <c r="U3817" i="30"/>
  <c r="T3817" i="30"/>
  <c r="S3817" i="30"/>
  <c r="R3817" i="30"/>
  <c r="Q3817" i="30"/>
  <c r="P3817" i="30"/>
  <c r="O3817" i="30"/>
  <c r="AA3816" i="30"/>
  <c r="Z3816" i="30"/>
  <c r="Y3816" i="30"/>
  <c r="X3816" i="30"/>
  <c r="V3816" i="30"/>
  <c r="U3816" i="30"/>
  <c r="T3816" i="30"/>
  <c r="S3816" i="30"/>
  <c r="R3816" i="30"/>
  <c r="Q3816" i="30"/>
  <c r="P3816" i="30"/>
  <c r="O3816" i="30"/>
  <c r="AA3815" i="30"/>
  <c r="Z3815" i="30"/>
  <c r="Y3815" i="30"/>
  <c r="X3815" i="30"/>
  <c r="V3815" i="30"/>
  <c r="U3815" i="30"/>
  <c r="T3815" i="30"/>
  <c r="S3815" i="30"/>
  <c r="R3815" i="30"/>
  <c r="Q3815" i="30"/>
  <c r="P3815" i="30"/>
  <c r="O3815" i="30"/>
  <c r="AA3814" i="30"/>
  <c r="Z3814" i="30"/>
  <c r="Y3814" i="30"/>
  <c r="X3814" i="30"/>
  <c r="V3814" i="30"/>
  <c r="U3814" i="30"/>
  <c r="T3814" i="30"/>
  <c r="S3814" i="30"/>
  <c r="R3814" i="30"/>
  <c r="Q3814" i="30"/>
  <c r="P3814" i="30"/>
  <c r="O3814" i="30"/>
  <c r="AA3813" i="30"/>
  <c r="Z3813" i="30"/>
  <c r="Y3813" i="30"/>
  <c r="X3813" i="30"/>
  <c r="V3813" i="30"/>
  <c r="U3813" i="30"/>
  <c r="T3813" i="30"/>
  <c r="S3813" i="30"/>
  <c r="R3813" i="30"/>
  <c r="Q3813" i="30"/>
  <c r="P3813" i="30"/>
  <c r="O3813" i="30"/>
  <c r="AA3812" i="30"/>
  <c r="Z3812" i="30"/>
  <c r="Y3812" i="30"/>
  <c r="X3812" i="30"/>
  <c r="V3812" i="30"/>
  <c r="U3812" i="30"/>
  <c r="T3812" i="30"/>
  <c r="S3812" i="30"/>
  <c r="R3812" i="30"/>
  <c r="Q3812" i="30"/>
  <c r="P3812" i="30"/>
  <c r="O3812" i="30"/>
  <c r="AA3811" i="30"/>
  <c r="Z3811" i="30"/>
  <c r="Y3811" i="30"/>
  <c r="X3811" i="30"/>
  <c r="V3811" i="30"/>
  <c r="U3811" i="30"/>
  <c r="T3811" i="30"/>
  <c r="S3811" i="30"/>
  <c r="R3811" i="30"/>
  <c r="Q3811" i="30"/>
  <c r="P3811" i="30"/>
  <c r="O3811" i="30"/>
  <c r="AA3810" i="30"/>
  <c r="Z3810" i="30"/>
  <c r="Y3810" i="30"/>
  <c r="X3810" i="30"/>
  <c r="V3810" i="30"/>
  <c r="U3810" i="30"/>
  <c r="T3810" i="30"/>
  <c r="S3810" i="30"/>
  <c r="R3810" i="30"/>
  <c r="Q3810" i="30"/>
  <c r="P3810" i="30"/>
  <c r="O3810" i="30"/>
  <c r="AA3809" i="30"/>
  <c r="Z3809" i="30"/>
  <c r="Y3809" i="30"/>
  <c r="X3809" i="30"/>
  <c r="V3809" i="30"/>
  <c r="U3809" i="30"/>
  <c r="T3809" i="30"/>
  <c r="S3809" i="30"/>
  <c r="R3809" i="30"/>
  <c r="Q3809" i="30"/>
  <c r="P3809" i="30"/>
  <c r="O3809" i="30"/>
  <c r="AA3808" i="30"/>
  <c r="Z3808" i="30"/>
  <c r="Y3808" i="30"/>
  <c r="X3808" i="30"/>
  <c r="V3808" i="30"/>
  <c r="U3808" i="30"/>
  <c r="T3808" i="30"/>
  <c r="S3808" i="30"/>
  <c r="R3808" i="30"/>
  <c r="Q3808" i="30"/>
  <c r="P3808" i="30"/>
  <c r="O3808" i="30"/>
  <c r="AA3807" i="30"/>
  <c r="Z3807" i="30"/>
  <c r="Y3807" i="30"/>
  <c r="X3807" i="30"/>
  <c r="V3807" i="30"/>
  <c r="U3807" i="30"/>
  <c r="T3807" i="30"/>
  <c r="S3807" i="30"/>
  <c r="R3807" i="30"/>
  <c r="Q3807" i="30"/>
  <c r="P3807" i="30"/>
  <c r="O3807" i="30"/>
  <c r="AA3806" i="30"/>
  <c r="Z3806" i="30"/>
  <c r="Y3806" i="30"/>
  <c r="X3806" i="30"/>
  <c r="V3806" i="30"/>
  <c r="U3806" i="30"/>
  <c r="T3806" i="30"/>
  <c r="S3806" i="30"/>
  <c r="R3806" i="30"/>
  <c r="Q3806" i="30"/>
  <c r="P3806" i="30"/>
  <c r="O3806" i="30"/>
  <c r="AA3805" i="30"/>
  <c r="Z3805" i="30"/>
  <c r="Y3805" i="30"/>
  <c r="X3805" i="30"/>
  <c r="V3805" i="30"/>
  <c r="U3805" i="30"/>
  <c r="T3805" i="30"/>
  <c r="S3805" i="30"/>
  <c r="R3805" i="30"/>
  <c r="Q3805" i="30"/>
  <c r="P3805" i="30"/>
  <c r="O3805" i="30"/>
  <c r="AA3804" i="30"/>
  <c r="Z3804" i="30"/>
  <c r="Y3804" i="30"/>
  <c r="X3804" i="30"/>
  <c r="V3804" i="30"/>
  <c r="U3804" i="30"/>
  <c r="T3804" i="30"/>
  <c r="S3804" i="30"/>
  <c r="R3804" i="30"/>
  <c r="Q3804" i="30"/>
  <c r="P3804" i="30"/>
  <c r="O3804" i="30"/>
  <c r="AA3803" i="30"/>
  <c r="Z3803" i="30"/>
  <c r="Y3803" i="30"/>
  <c r="X3803" i="30"/>
  <c r="V3803" i="30"/>
  <c r="U3803" i="30"/>
  <c r="T3803" i="30"/>
  <c r="S3803" i="30"/>
  <c r="R3803" i="30"/>
  <c r="Q3803" i="30"/>
  <c r="P3803" i="30"/>
  <c r="O3803" i="30"/>
  <c r="AA3802" i="30"/>
  <c r="Z3802" i="30"/>
  <c r="Y3802" i="30"/>
  <c r="X3802" i="30"/>
  <c r="V3802" i="30"/>
  <c r="U3802" i="30"/>
  <c r="T3802" i="30"/>
  <c r="S3802" i="30"/>
  <c r="R3802" i="30"/>
  <c r="Q3802" i="30"/>
  <c r="P3802" i="30"/>
  <c r="O3802" i="30"/>
  <c r="AA3801" i="30"/>
  <c r="Z3801" i="30"/>
  <c r="Y3801" i="30"/>
  <c r="X3801" i="30"/>
  <c r="V3801" i="30"/>
  <c r="U3801" i="30"/>
  <c r="T3801" i="30"/>
  <c r="S3801" i="30"/>
  <c r="R3801" i="30"/>
  <c r="Q3801" i="30"/>
  <c r="P3801" i="30"/>
  <c r="O3801" i="30"/>
  <c r="AA3800" i="30"/>
  <c r="Z3800" i="30"/>
  <c r="Y3800" i="30"/>
  <c r="X3800" i="30"/>
  <c r="V3800" i="30"/>
  <c r="U3800" i="30"/>
  <c r="T3800" i="30"/>
  <c r="S3800" i="30"/>
  <c r="R3800" i="30"/>
  <c r="Q3800" i="30"/>
  <c r="P3800" i="30"/>
  <c r="O3800" i="30"/>
  <c r="AA3799" i="30"/>
  <c r="Z3799" i="30"/>
  <c r="Y3799" i="30"/>
  <c r="X3799" i="30"/>
  <c r="V3799" i="30"/>
  <c r="U3799" i="30"/>
  <c r="T3799" i="30"/>
  <c r="S3799" i="30"/>
  <c r="R3799" i="30"/>
  <c r="Q3799" i="30"/>
  <c r="P3799" i="30"/>
  <c r="O3799" i="30"/>
  <c r="AA3798" i="30"/>
  <c r="Z3798" i="30"/>
  <c r="Y3798" i="30"/>
  <c r="X3798" i="30"/>
  <c r="V3798" i="30"/>
  <c r="U3798" i="30"/>
  <c r="T3798" i="30"/>
  <c r="S3798" i="30"/>
  <c r="R3798" i="30"/>
  <c r="Q3798" i="30"/>
  <c r="P3798" i="30"/>
  <c r="O3798" i="30"/>
  <c r="AA3797" i="30"/>
  <c r="Z3797" i="30"/>
  <c r="Y3797" i="30"/>
  <c r="X3797" i="30"/>
  <c r="V3797" i="30"/>
  <c r="U3797" i="30"/>
  <c r="T3797" i="30"/>
  <c r="S3797" i="30"/>
  <c r="R3797" i="30"/>
  <c r="Q3797" i="30"/>
  <c r="P3797" i="30"/>
  <c r="O3797" i="30"/>
  <c r="AA3796" i="30"/>
  <c r="Z3796" i="30"/>
  <c r="Y3796" i="30"/>
  <c r="X3796" i="30"/>
  <c r="V3796" i="30"/>
  <c r="U3796" i="30"/>
  <c r="T3796" i="30"/>
  <c r="S3796" i="30"/>
  <c r="R3796" i="30"/>
  <c r="Q3796" i="30"/>
  <c r="P3796" i="30"/>
  <c r="O3796" i="30"/>
  <c r="AA3795" i="30"/>
  <c r="Z3795" i="30"/>
  <c r="Y3795" i="30"/>
  <c r="X3795" i="30"/>
  <c r="V3795" i="30"/>
  <c r="U3795" i="30"/>
  <c r="T3795" i="30"/>
  <c r="S3795" i="30"/>
  <c r="R3795" i="30"/>
  <c r="Q3795" i="30"/>
  <c r="P3795" i="30"/>
  <c r="O3795" i="30"/>
  <c r="AA3794" i="30"/>
  <c r="Z3794" i="30"/>
  <c r="Y3794" i="30"/>
  <c r="X3794" i="30"/>
  <c r="V3794" i="30"/>
  <c r="U3794" i="30"/>
  <c r="T3794" i="30"/>
  <c r="S3794" i="30"/>
  <c r="R3794" i="30"/>
  <c r="Q3794" i="30"/>
  <c r="P3794" i="30"/>
  <c r="O3794" i="30"/>
  <c r="AA3793" i="30"/>
  <c r="Z3793" i="30"/>
  <c r="Y3793" i="30"/>
  <c r="X3793" i="30"/>
  <c r="V3793" i="30"/>
  <c r="U3793" i="30"/>
  <c r="T3793" i="30"/>
  <c r="S3793" i="30"/>
  <c r="R3793" i="30"/>
  <c r="Q3793" i="30"/>
  <c r="P3793" i="30"/>
  <c r="O3793" i="30"/>
  <c r="AA3792" i="30"/>
  <c r="Z3792" i="30"/>
  <c r="Y3792" i="30"/>
  <c r="X3792" i="30"/>
  <c r="V3792" i="30"/>
  <c r="U3792" i="30"/>
  <c r="T3792" i="30"/>
  <c r="S3792" i="30"/>
  <c r="R3792" i="30"/>
  <c r="Q3792" i="30"/>
  <c r="P3792" i="30"/>
  <c r="O3792" i="30"/>
  <c r="AA3791" i="30"/>
  <c r="Z3791" i="30"/>
  <c r="Y3791" i="30"/>
  <c r="X3791" i="30"/>
  <c r="V3791" i="30"/>
  <c r="U3791" i="30"/>
  <c r="T3791" i="30"/>
  <c r="S3791" i="30"/>
  <c r="R3791" i="30"/>
  <c r="Q3791" i="30"/>
  <c r="P3791" i="30"/>
  <c r="O3791" i="30"/>
  <c r="AA3790" i="30"/>
  <c r="Z3790" i="30"/>
  <c r="Y3790" i="30"/>
  <c r="X3790" i="30"/>
  <c r="V3790" i="30"/>
  <c r="U3790" i="30"/>
  <c r="T3790" i="30"/>
  <c r="S3790" i="30"/>
  <c r="R3790" i="30"/>
  <c r="Q3790" i="30"/>
  <c r="P3790" i="30"/>
  <c r="O3790" i="30"/>
  <c r="AA3789" i="30"/>
  <c r="Z3789" i="30"/>
  <c r="Y3789" i="30"/>
  <c r="X3789" i="30"/>
  <c r="V3789" i="30"/>
  <c r="U3789" i="30"/>
  <c r="T3789" i="30"/>
  <c r="S3789" i="30"/>
  <c r="R3789" i="30"/>
  <c r="Q3789" i="30"/>
  <c r="P3789" i="30"/>
  <c r="O3789" i="30"/>
  <c r="AA3788" i="30"/>
  <c r="Z3788" i="30"/>
  <c r="Y3788" i="30"/>
  <c r="X3788" i="30"/>
  <c r="V3788" i="30"/>
  <c r="U3788" i="30"/>
  <c r="T3788" i="30"/>
  <c r="S3788" i="30"/>
  <c r="R3788" i="30"/>
  <c r="Q3788" i="30"/>
  <c r="P3788" i="30"/>
  <c r="O3788" i="30"/>
  <c r="AA3787" i="30"/>
  <c r="Z3787" i="30"/>
  <c r="Y3787" i="30"/>
  <c r="X3787" i="30"/>
  <c r="V3787" i="30"/>
  <c r="U3787" i="30"/>
  <c r="T3787" i="30"/>
  <c r="S3787" i="30"/>
  <c r="R3787" i="30"/>
  <c r="Q3787" i="30"/>
  <c r="P3787" i="30"/>
  <c r="O3787" i="30"/>
  <c r="AA3786" i="30"/>
  <c r="Z3786" i="30"/>
  <c r="Y3786" i="30"/>
  <c r="X3786" i="30"/>
  <c r="V3786" i="30"/>
  <c r="U3786" i="30"/>
  <c r="T3786" i="30"/>
  <c r="S3786" i="30"/>
  <c r="R3786" i="30"/>
  <c r="Q3786" i="30"/>
  <c r="P3786" i="30"/>
  <c r="O3786" i="30"/>
  <c r="AA3785" i="30"/>
  <c r="Z3785" i="30"/>
  <c r="Y3785" i="30"/>
  <c r="X3785" i="30"/>
  <c r="V3785" i="30"/>
  <c r="U3785" i="30"/>
  <c r="T3785" i="30"/>
  <c r="S3785" i="30"/>
  <c r="R3785" i="30"/>
  <c r="Q3785" i="30"/>
  <c r="P3785" i="30"/>
  <c r="O3785" i="30"/>
  <c r="AA3784" i="30"/>
  <c r="Z3784" i="30"/>
  <c r="Y3784" i="30"/>
  <c r="X3784" i="30"/>
  <c r="V3784" i="30"/>
  <c r="U3784" i="30"/>
  <c r="T3784" i="30"/>
  <c r="S3784" i="30"/>
  <c r="R3784" i="30"/>
  <c r="Q3784" i="30"/>
  <c r="P3784" i="30"/>
  <c r="O3784" i="30"/>
  <c r="AA3783" i="30"/>
  <c r="Z3783" i="30"/>
  <c r="Y3783" i="30"/>
  <c r="X3783" i="30"/>
  <c r="V3783" i="30"/>
  <c r="U3783" i="30"/>
  <c r="T3783" i="30"/>
  <c r="S3783" i="30"/>
  <c r="R3783" i="30"/>
  <c r="Q3783" i="30"/>
  <c r="P3783" i="30"/>
  <c r="O3783" i="30"/>
  <c r="AA3782" i="30"/>
  <c r="Z3782" i="30"/>
  <c r="Y3782" i="30"/>
  <c r="X3782" i="30"/>
  <c r="V3782" i="30"/>
  <c r="U3782" i="30"/>
  <c r="T3782" i="30"/>
  <c r="S3782" i="30"/>
  <c r="R3782" i="30"/>
  <c r="Q3782" i="30"/>
  <c r="P3782" i="30"/>
  <c r="O3782" i="30"/>
  <c r="AA3781" i="30"/>
  <c r="Z3781" i="30"/>
  <c r="Y3781" i="30"/>
  <c r="X3781" i="30"/>
  <c r="V3781" i="30"/>
  <c r="U3781" i="30"/>
  <c r="T3781" i="30"/>
  <c r="S3781" i="30"/>
  <c r="R3781" i="30"/>
  <c r="Q3781" i="30"/>
  <c r="P3781" i="30"/>
  <c r="O3781" i="30"/>
  <c r="AA3780" i="30"/>
  <c r="Z3780" i="30"/>
  <c r="Y3780" i="30"/>
  <c r="X3780" i="30"/>
  <c r="V3780" i="30"/>
  <c r="U3780" i="30"/>
  <c r="T3780" i="30"/>
  <c r="S3780" i="30"/>
  <c r="R3780" i="30"/>
  <c r="Q3780" i="30"/>
  <c r="P3780" i="30"/>
  <c r="O3780" i="30"/>
  <c r="AA3779" i="30"/>
  <c r="Z3779" i="30"/>
  <c r="Y3779" i="30"/>
  <c r="X3779" i="30"/>
  <c r="V3779" i="30"/>
  <c r="U3779" i="30"/>
  <c r="T3779" i="30"/>
  <c r="S3779" i="30"/>
  <c r="R3779" i="30"/>
  <c r="Q3779" i="30"/>
  <c r="P3779" i="30"/>
  <c r="O3779" i="30"/>
  <c r="AA3778" i="30"/>
  <c r="Z3778" i="30"/>
  <c r="Y3778" i="30"/>
  <c r="X3778" i="30"/>
  <c r="V3778" i="30"/>
  <c r="U3778" i="30"/>
  <c r="T3778" i="30"/>
  <c r="S3778" i="30"/>
  <c r="R3778" i="30"/>
  <c r="Q3778" i="30"/>
  <c r="P3778" i="30"/>
  <c r="O3778" i="30"/>
  <c r="AA3777" i="30"/>
  <c r="Z3777" i="30"/>
  <c r="Y3777" i="30"/>
  <c r="X3777" i="30"/>
  <c r="V3777" i="30"/>
  <c r="U3777" i="30"/>
  <c r="T3777" i="30"/>
  <c r="S3777" i="30"/>
  <c r="R3777" i="30"/>
  <c r="Q3777" i="30"/>
  <c r="P3777" i="30"/>
  <c r="O3777" i="30"/>
  <c r="AA3776" i="30"/>
  <c r="Z3776" i="30"/>
  <c r="Y3776" i="30"/>
  <c r="X3776" i="30"/>
  <c r="V3776" i="30"/>
  <c r="U3776" i="30"/>
  <c r="T3776" i="30"/>
  <c r="S3776" i="30"/>
  <c r="R3776" i="30"/>
  <c r="Q3776" i="30"/>
  <c r="P3776" i="30"/>
  <c r="O3776" i="30"/>
  <c r="AA3775" i="30"/>
  <c r="Z3775" i="30"/>
  <c r="Y3775" i="30"/>
  <c r="X3775" i="30"/>
  <c r="V3775" i="30"/>
  <c r="U3775" i="30"/>
  <c r="T3775" i="30"/>
  <c r="S3775" i="30"/>
  <c r="R3775" i="30"/>
  <c r="Q3775" i="30"/>
  <c r="P3775" i="30"/>
  <c r="O3775" i="30"/>
  <c r="AA3774" i="30"/>
  <c r="Z3774" i="30"/>
  <c r="Y3774" i="30"/>
  <c r="X3774" i="30"/>
  <c r="V3774" i="30"/>
  <c r="U3774" i="30"/>
  <c r="T3774" i="30"/>
  <c r="S3774" i="30"/>
  <c r="R3774" i="30"/>
  <c r="Q3774" i="30"/>
  <c r="P3774" i="30"/>
  <c r="O3774" i="30"/>
  <c r="AA3773" i="30"/>
  <c r="Z3773" i="30"/>
  <c r="Y3773" i="30"/>
  <c r="X3773" i="30"/>
  <c r="V3773" i="30"/>
  <c r="U3773" i="30"/>
  <c r="T3773" i="30"/>
  <c r="S3773" i="30"/>
  <c r="R3773" i="30"/>
  <c r="Q3773" i="30"/>
  <c r="P3773" i="30"/>
  <c r="O3773" i="30"/>
  <c r="AA3772" i="30"/>
  <c r="Z3772" i="30"/>
  <c r="Y3772" i="30"/>
  <c r="X3772" i="30"/>
  <c r="V3772" i="30"/>
  <c r="U3772" i="30"/>
  <c r="T3772" i="30"/>
  <c r="S3772" i="30"/>
  <c r="R3772" i="30"/>
  <c r="Q3772" i="30"/>
  <c r="P3772" i="30"/>
  <c r="O3772" i="30"/>
  <c r="AA3771" i="30"/>
  <c r="Z3771" i="30"/>
  <c r="Y3771" i="30"/>
  <c r="X3771" i="30"/>
  <c r="V3771" i="30"/>
  <c r="U3771" i="30"/>
  <c r="T3771" i="30"/>
  <c r="S3771" i="30"/>
  <c r="R3771" i="30"/>
  <c r="Q3771" i="30"/>
  <c r="P3771" i="30"/>
  <c r="O3771" i="30"/>
  <c r="AA3770" i="30"/>
  <c r="Z3770" i="30"/>
  <c r="Y3770" i="30"/>
  <c r="X3770" i="30"/>
  <c r="V3770" i="30"/>
  <c r="U3770" i="30"/>
  <c r="T3770" i="30"/>
  <c r="S3770" i="30"/>
  <c r="R3770" i="30"/>
  <c r="Q3770" i="30"/>
  <c r="P3770" i="30"/>
  <c r="O3770" i="30"/>
  <c r="AA3769" i="30"/>
  <c r="Z3769" i="30"/>
  <c r="Y3769" i="30"/>
  <c r="X3769" i="30"/>
  <c r="V3769" i="30"/>
  <c r="U3769" i="30"/>
  <c r="T3769" i="30"/>
  <c r="S3769" i="30"/>
  <c r="R3769" i="30"/>
  <c r="Q3769" i="30"/>
  <c r="P3769" i="30"/>
  <c r="O3769" i="30"/>
  <c r="AA3768" i="30"/>
  <c r="Z3768" i="30"/>
  <c r="Y3768" i="30"/>
  <c r="X3768" i="30"/>
  <c r="V3768" i="30"/>
  <c r="U3768" i="30"/>
  <c r="T3768" i="30"/>
  <c r="S3768" i="30"/>
  <c r="R3768" i="30"/>
  <c r="Q3768" i="30"/>
  <c r="P3768" i="30"/>
  <c r="O3768" i="30"/>
  <c r="AA3767" i="30"/>
  <c r="Z3767" i="30"/>
  <c r="Y3767" i="30"/>
  <c r="X3767" i="30"/>
  <c r="V3767" i="30"/>
  <c r="U3767" i="30"/>
  <c r="T3767" i="30"/>
  <c r="S3767" i="30"/>
  <c r="R3767" i="30"/>
  <c r="Q3767" i="30"/>
  <c r="P3767" i="30"/>
  <c r="O3767" i="30"/>
  <c r="AA3766" i="30"/>
  <c r="Z3766" i="30"/>
  <c r="Y3766" i="30"/>
  <c r="X3766" i="30"/>
  <c r="V3766" i="30"/>
  <c r="U3766" i="30"/>
  <c r="T3766" i="30"/>
  <c r="S3766" i="30"/>
  <c r="R3766" i="30"/>
  <c r="Q3766" i="30"/>
  <c r="P3766" i="30"/>
  <c r="O3766" i="30"/>
  <c r="AA3765" i="30"/>
  <c r="Z3765" i="30"/>
  <c r="Y3765" i="30"/>
  <c r="X3765" i="30"/>
  <c r="V3765" i="30"/>
  <c r="U3765" i="30"/>
  <c r="T3765" i="30"/>
  <c r="S3765" i="30"/>
  <c r="R3765" i="30"/>
  <c r="Q3765" i="30"/>
  <c r="P3765" i="30"/>
  <c r="O3765" i="30"/>
  <c r="AA3764" i="30"/>
  <c r="Z3764" i="30"/>
  <c r="Y3764" i="30"/>
  <c r="X3764" i="30"/>
  <c r="V3764" i="30"/>
  <c r="U3764" i="30"/>
  <c r="T3764" i="30"/>
  <c r="S3764" i="30"/>
  <c r="R3764" i="30"/>
  <c r="Q3764" i="30"/>
  <c r="P3764" i="30"/>
  <c r="O3764" i="30"/>
  <c r="AA3763" i="30"/>
  <c r="Z3763" i="30"/>
  <c r="Y3763" i="30"/>
  <c r="X3763" i="30"/>
  <c r="V3763" i="30"/>
  <c r="U3763" i="30"/>
  <c r="T3763" i="30"/>
  <c r="S3763" i="30"/>
  <c r="R3763" i="30"/>
  <c r="Q3763" i="30"/>
  <c r="P3763" i="30"/>
  <c r="O3763" i="30"/>
  <c r="AA3762" i="30"/>
  <c r="Z3762" i="30"/>
  <c r="Y3762" i="30"/>
  <c r="X3762" i="30"/>
  <c r="V3762" i="30"/>
  <c r="U3762" i="30"/>
  <c r="T3762" i="30"/>
  <c r="S3762" i="30"/>
  <c r="R3762" i="30"/>
  <c r="Q3762" i="30"/>
  <c r="P3762" i="30"/>
  <c r="O3762" i="30"/>
  <c r="AA3761" i="30"/>
  <c r="Z3761" i="30"/>
  <c r="Y3761" i="30"/>
  <c r="X3761" i="30"/>
  <c r="V3761" i="30"/>
  <c r="U3761" i="30"/>
  <c r="T3761" i="30"/>
  <c r="S3761" i="30"/>
  <c r="R3761" i="30"/>
  <c r="Q3761" i="30"/>
  <c r="P3761" i="30"/>
  <c r="O3761" i="30"/>
  <c r="AA3760" i="30"/>
  <c r="Z3760" i="30"/>
  <c r="Y3760" i="30"/>
  <c r="X3760" i="30"/>
  <c r="V3760" i="30"/>
  <c r="U3760" i="30"/>
  <c r="T3760" i="30"/>
  <c r="S3760" i="30"/>
  <c r="R3760" i="30"/>
  <c r="Q3760" i="30"/>
  <c r="P3760" i="30"/>
  <c r="O3760" i="30"/>
  <c r="AA3759" i="30"/>
  <c r="Z3759" i="30"/>
  <c r="Y3759" i="30"/>
  <c r="X3759" i="30"/>
  <c r="V3759" i="30"/>
  <c r="U3759" i="30"/>
  <c r="T3759" i="30"/>
  <c r="S3759" i="30"/>
  <c r="R3759" i="30"/>
  <c r="Q3759" i="30"/>
  <c r="P3759" i="30"/>
  <c r="O3759" i="30"/>
  <c r="AA3758" i="30"/>
  <c r="Z3758" i="30"/>
  <c r="Y3758" i="30"/>
  <c r="X3758" i="30"/>
  <c r="V3758" i="30"/>
  <c r="U3758" i="30"/>
  <c r="T3758" i="30"/>
  <c r="S3758" i="30"/>
  <c r="R3758" i="30"/>
  <c r="Q3758" i="30"/>
  <c r="P3758" i="30"/>
  <c r="O3758" i="30"/>
  <c r="AA3757" i="30"/>
  <c r="Z3757" i="30"/>
  <c r="Y3757" i="30"/>
  <c r="X3757" i="30"/>
  <c r="V3757" i="30"/>
  <c r="U3757" i="30"/>
  <c r="T3757" i="30"/>
  <c r="S3757" i="30"/>
  <c r="R3757" i="30"/>
  <c r="Q3757" i="30"/>
  <c r="P3757" i="30"/>
  <c r="O3757" i="30"/>
  <c r="AA3756" i="30"/>
  <c r="Z3756" i="30"/>
  <c r="Y3756" i="30"/>
  <c r="X3756" i="30"/>
  <c r="V3756" i="30"/>
  <c r="U3756" i="30"/>
  <c r="T3756" i="30"/>
  <c r="S3756" i="30"/>
  <c r="R3756" i="30"/>
  <c r="Q3756" i="30"/>
  <c r="P3756" i="30"/>
  <c r="O3756" i="30"/>
  <c r="AA3755" i="30"/>
  <c r="Z3755" i="30"/>
  <c r="Y3755" i="30"/>
  <c r="X3755" i="30"/>
  <c r="V3755" i="30"/>
  <c r="U3755" i="30"/>
  <c r="T3755" i="30"/>
  <c r="S3755" i="30"/>
  <c r="R3755" i="30"/>
  <c r="Q3755" i="30"/>
  <c r="P3755" i="30"/>
  <c r="O3755" i="30"/>
  <c r="AA3754" i="30"/>
  <c r="Z3754" i="30"/>
  <c r="Y3754" i="30"/>
  <c r="X3754" i="30"/>
  <c r="V3754" i="30"/>
  <c r="U3754" i="30"/>
  <c r="T3754" i="30"/>
  <c r="S3754" i="30"/>
  <c r="R3754" i="30"/>
  <c r="Q3754" i="30"/>
  <c r="P3754" i="30"/>
  <c r="O3754" i="30"/>
  <c r="AA3753" i="30"/>
  <c r="Z3753" i="30"/>
  <c r="Y3753" i="30"/>
  <c r="X3753" i="30"/>
  <c r="V3753" i="30"/>
  <c r="U3753" i="30"/>
  <c r="T3753" i="30"/>
  <c r="S3753" i="30"/>
  <c r="R3753" i="30"/>
  <c r="Q3753" i="30"/>
  <c r="P3753" i="30"/>
  <c r="O3753" i="30"/>
  <c r="AA3752" i="30"/>
  <c r="Z3752" i="30"/>
  <c r="Y3752" i="30"/>
  <c r="X3752" i="30"/>
  <c r="V3752" i="30"/>
  <c r="U3752" i="30"/>
  <c r="T3752" i="30"/>
  <c r="S3752" i="30"/>
  <c r="R3752" i="30"/>
  <c r="Q3752" i="30"/>
  <c r="P3752" i="30"/>
  <c r="O3752" i="30"/>
  <c r="AA3751" i="30"/>
  <c r="Z3751" i="30"/>
  <c r="Y3751" i="30"/>
  <c r="X3751" i="30"/>
  <c r="V3751" i="30"/>
  <c r="U3751" i="30"/>
  <c r="T3751" i="30"/>
  <c r="S3751" i="30"/>
  <c r="R3751" i="30"/>
  <c r="Q3751" i="30"/>
  <c r="P3751" i="30"/>
  <c r="O3751" i="30"/>
  <c r="AA3750" i="30"/>
  <c r="Z3750" i="30"/>
  <c r="Y3750" i="30"/>
  <c r="X3750" i="30"/>
  <c r="V3750" i="30"/>
  <c r="U3750" i="30"/>
  <c r="T3750" i="30"/>
  <c r="S3750" i="30"/>
  <c r="R3750" i="30"/>
  <c r="Q3750" i="30"/>
  <c r="P3750" i="30"/>
  <c r="O3750" i="30"/>
  <c r="AA3749" i="30"/>
  <c r="Z3749" i="30"/>
  <c r="Y3749" i="30"/>
  <c r="X3749" i="30"/>
  <c r="V3749" i="30"/>
  <c r="U3749" i="30"/>
  <c r="T3749" i="30"/>
  <c r="S3749" i="30"/>
  <c r="R3749" i="30"/>
  <c r="Q3749" i="30"/>
  <c r="P3749" i="30"/>
  <c r="O3749" i="30"/>
  <c r="AA3748" i="30"/>
  <c r="Z3748" i="30"/>
  <c r="Y3748" i="30"/>
  <c r="X3748" i="30"/>
  <c r="V3748" i="30"/>
  <c r="U3748" i="30"/>
  <c r="T3748" i="30"/>
  <c r="S3748" i="30"/>
  <c r="R3748" i="30"/>
  <c r="Q3748" i="30"/>
  <c r="P3748" i="30"/>
  <c r="O3748" i="30"/>
  <c r="AA3747" i="30"/>
  <c r="Z3747" i="30"/>
  <c r="Y3747" i="30"/>
  <c r="X3747" i="30"/>
  <c r="V3747" i="30"/>
  <c r="U3747" i="30"/>
  <c r="T3747" i="30"/>
  <c r="S3747" i="30"/>
  <c r="R3747" i="30"/>
  <c r="Q3747" i="30"/>
  <c r="P3747" i="30"/>
  <c r="O3747" i="30"/>
  <c r="AA3746" i="30"/>
  <c r="Z3746" i="30"/>
  <c r="Y3746" i="30"/>
  <c r="X3746" i="30"/>
  <c r="V3746" i="30"/>
  <c r="U3746" i="30"/>
  <c r="T3746" i="30"/>
  <c r="S3746" i="30"/>
  <c r="R3746" i="30"/>
  <c r="Q3746" i="30"/>
  <c r="P3746" i="30"/>
  <c r="O3746" i="30"/>
  <c r="AA3745" i="30"/>
  <c r="Z3745" i="30"/>
  <c r="Y3745" i="30"/>
  <c r="X3745" i="30"/>
  <c r="V3745" i="30"/>
  <c r="U3745" i="30"/>
  <c r="T3745" i="30"/>
  <c r="S3745" i="30"/>
  <c r="R3745" i="30"/>
  <c r="Q3745" i="30"/>
  <c r="P3745" i="30"/>
  <c r="O3745" i="30"/>
  <c r="AA3744" i="30"/>
  <c r="Z3744" i="30"/>
  <c r="Y3744" i="30"/>
  <c r="X3744" i="30"/>
  <c r="V3744" i="30"/>
  <c r="U3744" i="30"/>
  <c r="T3744" i="30"/>
  <c r="S3744" i="30"/>
  <c r="R3744" i="30"/>
  <c r="Q3744" i="30"/>
  <c r="P3744" i="30"/>
  <c r="O3744" i="30"/>
  <c r="AA3743" i="30"/>
  <c r="Z3743" i="30"/>
  <c r="Y3743" i="30"/>
  <c r="X3743" i="30"/>
  <c r="V3743" i="30"/>
  <c r="U3743" i="30"/>
  <c r="T3743" i="30"/>
  <c r="S3743" i="30"/>
  <c r="R3743" i="30"/>
  <c r="Q3743" i="30"/>
  <c r="P3743" i="30"/>
  <c r="O3743" i="30"/>
  <c r="AA3742" i="30"/>
  <c r="Z3742" i="30"/>
  <c r="Y3742" i="30"/>
  <c r="X3742" i="30"/>
  <c r="V3742" i="30"/>
  <c r="U3742" i="30"/>
  <c r="T3742" i="30"/>
  <c r="S3742" i="30"/>
  <c r="R3742" i="30"/>
  <c r="Q3742" i="30"/>
  <c r="P3742" i="30"/>
  <c r="O3742" i="30"/>
  <c r="AA3741" i="30"/>
  <c r="Z3741" i="30"/>
  <c r="Y3741" i="30"/>
  <c r="X3741" i="30"/>
  <c r="V3741" i="30"/>
  <c r="U3741" i="30"/>
  <c r="T3741" i="30"/>
  <c r="S3741" i="30"/>
  <c r="R3741" i="30"/>
  <c r="Q3741" i="30"/>
  <c r="P3741" i="30"/>
  <c r="O3741" i="30"/>
  <c r="AA3740" i="30"/>
  <c r="Z3740" i="30"/>
  <c r="Y3740" i="30"/>
  <c r="X3740" i="30"/>
  <c r="V3740" i="30"/>
  <c r="U3740" i="30"/>
  <c r="T3740" i="30"/>
  <c r="S3740" i="30"/>
  <c r="R3740" i="30"/>
  <c r="Q3740" i="30"/>
  <c r="P3740" i="30"/>
  <c r="O3740" i="30"/>
  <c r="AA3739" i="30"/>
  <c r="Z3739" i="30"/>
  <c r="Y3739" i="30"/>
  <c r="X3739" i="30"/>
  <c r="V3739" i="30"/>
  <c r="U3739" i="30"/>
  <c r="T3739" i="30"/>
  <c r="S3739" i="30"/>
  <c r="R3739" i="30"/>
  <c r="Q3739" i="30"/>
  <c r="P3739" i="30"/>
  <c r="O3739" i="30"/>
  <c r="AA3738" i="30"/>
  <c r="Z3738" i="30"/>
  <c r="Y3738" i="30"/>
  <c r="X3738" i="30"/>
  <c r="V3738" i="30"/>
  <c r="U3738" i="30"/>
  <c r="T3738" i="30"/>
  <c r="S3738" i="30"/>
  <c r="R3738" i="30"/>
  <c r="Q3738" i="30"/>
  <c r="P3738" i="30"/>
  <c r="O3738" i="30"/>
  <c r="AA3737" i="30"/>
  <c r="Z3737" i="30"/>
  <c r="Y3737" i="30"/>
  <c r="X3737" i="30"/>
  <c r="V3737" i="30"/>
  <c r="U3737" i="30"/>
  <c r="T3737" i="30"/>
  <c r="S3737" i="30"/>
  <c r="R3737" i="30"/>
  <c r="Q3737" i="30"/>
  <c r="P3737" i="30"/>
  <c r="O3737" i="30"/>
  <c r="AA3736" i="30"/>
  <c r="Z3736" i="30"/>
  <c r="Y3736" i="30"/>
  <c r="X3736" i="30"/>
  <c r="V3736" i="30"/>
  <c r="U3736" i="30"/>
  <c r="T3736" i="30"/>
  <c r="S3736" i="30"/>
  <c r="R3736" i="30"/>
  <c r="Q3736" i="30"/>
  <c r="P3736" i="30"/>
  <c r="O3736" i="30"/>
  <c r="AA3735" i="30"/>
  <c r="Z3735" i="30"/>
  <c r="Y3735" i="30"/>
  <c r="X3735" i="30"/>
  <c r="V3735" i="30"/>
  <c r="U3735" i="30"/>
  <c r="T3735" i="30"/>
  <c r="S3735" i="30"/>
  <c r="R3735" i="30"/>
  <c r="Q3735" i="30"/>
  <c r="P3735" i="30"/>
  <c r="O3735" i="30"/>
  <c r="AA3734" i="30"/>
  <c r="Z3734" i="30"/>
  <c r="Y3734" i="30"/>
  <c r="X3734" i="30"/>
  <c r="V3734" i="30"/>
  <c r="U3734" i="30"/>
  <c r="T3734" i="30"/>
  <c r="S3734" i="30"/>
  <c r="R3734" i="30"/>
  <c r="Q3734" i="30"/>
  <c r="P3734" i="30"/>
  <c r="O3734" i="30"/>
  <c r="AA3733" i="30"/>
  <c r="Z3733" i="30"/>
  <c r="Y3733" i="30"/>
  <c r="X3733" i="30"/>
  <c r="V3733" i="30"/>
  <c r="U3733" i="30"/>
  <c r="T3733" i="30"/>
  <c r="S3733" i="30"/>
  <c r="R3733" i="30"/>
  <c r="Q3733" i="30"/>
  <c r="P3733" i="30"/>
  <c r="O3733" i="30"/>
  <c r="AA3732" i="30"/>
  <c r="Z3732" i="30"/>
  <c r="Y3732" i="30"/>
  <c r="X3732" i="30"/>
  <c r="V3732" i="30"/>
  <c r="U3732" i="30"/>
  <c r="T3732" i="30"/>
  <c r="S3732" i="30"/>
  <c r="R3732" i="30"/>
  <c r="Q3732" i="30"/>
  <c r="P3732" i="30"/>
  <c r="O3732" i="30"/>
  <c r="AA3731" i="30"/>
  <c r="Z3731" i="30"/>
  <c r="Y3731" i="30"/>
  <c r="X3731" i="30"/>
  <c r="V3731" i="30"/>
  <c r="U3731" i="30"/>
  <c r="T3731" i="30"/>
  <c r="S3731" i="30"/>
  <c r="R3731" i="30"/>
  <c r="Q3731" i="30"/>
  <c r="P3731" i="30"/>
  <c r="O3731" i="30"/>
  <c r="AA3730" i="30"/>
  <c r="Z3730" i="30"/>
  <c r="Y3730" i="30"/>
  <c r="X3730" i="30"/>
  <c r="V3730" i="30"/>
  <c r="U3730" i="30"/>
  <c r="T3730" i="30"/>
  <c r="S3730" i="30"/>
  <c r="R3730" i="30"/>
  <c r="Q3730" i="30"/>
  <c r="P3730" i="30"/>
  <c r="O3730" i="30"/>
  <c r="AA3729" i="30"/>
  <c r="Z3729" i="30"/>
  <c r="Y3729" i="30"/>
  <c r="X3729" i="30"/>
  <c r="V3729" i="30"/>
  <c r="U3729" i="30"/>
  <c r="T3729" i="30"/>
  <c r="S3729" i="30"/>
  <c r="R3729" i="30"/>
  <c r="Q3729" i="30"/>
  <c r="P3729" i="30"/>
  <c r="O3729" i="30"/>
  <c r="AA3728" i="30"/>
  <c r="Z3728" i="30"/>
  <c r="Y3728" i="30"/>
  <c r="X3728" i="30"/>
  <c r="V3728" i="30"/>
  <c r="U3728" i="30"/>
  <c r="T3728" i="30"/>
  <c r="S3728" i="30"/>
  <c r="R3728" i="30"/>
  <c r="Q3728" i="30"/>
  <c r="P3728" i="30"/>
  <c r="O3728" i="30"/>
  <c r="AA3727" i="30"/>
  <c r="Z3727" i="30"/>
  <c r="Y3727" i="30"/>
  <c r="X3727" i="30"/>
  <c r="V3727" i="30"/>
  <c r="U3727" i="30"/>
  <c r="T3727" i="30"/>
  <c r="S3727" i="30"/>
  <c r="R3727" i="30"/>
  <c r="Q3727" i="30"/>
  <c r="P3727" i="30"/>
  <c r="O3727" i="30"/>
  <c r="AA3726" i="30"/>
  <c r="Z3726" i="30"/>
  <c r="Y3726" i="30"/>
  <c r="X3726" i="30"/>
  <c r="V3726" i="30"/>
  <c r="U3726" i="30"/>
  <c r="T3726" i="30"/>
  <c r="S3726" i="30"/>
  <c r="R3726" i="30"/>
  <c r="Q3726" i="30"/>
  <c r="P3726" i="30"/>
  <c r="O3726" i="30"/>
  <c r="AA3725" i="30"/>
  <c r="Z3725" i="30"/>
  <c r="Y3725" i="30"/>
  <c r="X3725" i="30"/>
  <c r="V3725" i="30"/>
  <c r="U3725" i="30"/>
  <c r="T3725" i="30"/>
  <c r="S3725" i="30"/>
  <c r="R3725" i="30"/>
  <c r="Q3725" i="30"/>
  <c r="P3725" i="30"/>
  <c r="O3725" i="30"/>
  <c r="AA3724" i="30"/>
  <c r="Z3724" i="30"/>
  <c r="Y3724" i="30"/>
  <c r="X3724" i="30"/>
  <c r="V3724" i="30"/>
  <c r="U3724" i="30"/>
  <c r="T3724" i="30"/>
  <c r="S3724" i="30"/>
  <c r="R3724" i="30"/>
  <c r="Q3724" i="30"/>
  <c r="P3724" i="30"/>
  <c r="O3724" i="30"/>
  <c r="AA3723" i="30"/>
  <c r="Z3723" i="30"/>
  <c r="Y3723" i="30"/>
  <c r="X3723" i="30"/>
  <c r="V3723" i="30"/>
  <c r="U3723" i="30"/>
  <c r="T3723" i="30"/>
  <c r="S3723" i="30"/>
  <c r="R3723" i="30"/>
  <c r="Q3723" i="30"/>
  <c r="P3723" i="30"/>
  <c r="O3723" i="30"/>
  <c r="AA3722" i="30"/>
  <c r="Z3722" i="30"/>
  <c r="Y3722" i="30"/>
  <c r="X3722" i="30"/>
  <c r="V3722" i="30"/>
  <c r="U3722" i="30"/>
  <c r="T3722" i="30"/>
  <c r="S3722" i="30"/>
  <c r="R3722" i="30"/>
  <c r="Q3722" i="30"/>
  <c r="P3722" i="30"/>
  <c r="O3722" i="30"/>
  <c r="AA3721" i="30"/>
  <c r="Z3721" i="30"/>
  <c r="Y3721" i="30"/>
  <c r="X3721" i="30"/>
  <c r="V3721" i="30"/>
  <c r="U3721" i="30"/>
  <c r="T3721" i="30"/>
  <c r="S3721" i="30"/>
  <c r="R3721" i="30"/>
  <c r="Q3721" i="30"/>
  <c r="P3721" i="30"/>
  <c r="O3721" i="30"/>
  <c r="AA3720" i="30"/>
  <c r="Z3720" i="30"/>
  <c r="Y3720" i="30"/>
  <c r="X3720" i="30"/>
  <c r="V3720" i="30"/>
  <c r="U3720" i="30"/>
  <c r="T3720" i="30"/>
  <c r="S3720" i="30"/>
  <c r="R3720" i="30"/>
  <c r="Q3720" i="30"/>
  <c r="P3720" i="30"/>
  <c r="O3720" i="30"/>
  <c r="AA3719" i="30"/>
  <c r="Z3719" i="30"/>
  <c r="Y3719" i="30"/>
  <c r="X3719" i="30"/>
  <c r="V3719" i="30"/>
  <c r="U3719" i="30"/>
  <c r="T3719" i="30"/>
  <c r="S3719" i="30"/>
  <c r="R3719" i="30"/>
  <c r="Q3719" i="30"/>
  <c r="P3719" i="30"/>
  <c r="O3719" i="30"/>
  <c r="AA3718" i="30"/>
  <c r="Z3718" i="30"/>
  <c r="Y3718" i="30"/>
  <c r="X3718" i="30"/>
  <c r="V3718" i="30"/>
  <c r="U3718" i="30"/>
  <c r="T3718" i="30"/>
  <c r="S3718" i="30"/>
  <c r="R3718" i="30"/>
  <c r="Q3718" i="30"/>
  <c r="P3718" i="30"/>
  <c r="O3718" i="30"/>
  <c r="AA3717" i="30"/>
  <c r="Z3717" i="30"/>
  <c r="Y3717" i="30"/>
  <c r="X3717" i="30"/>
  <c r="V3717" i="30"/>
  <c r="U3717" i="30"/>
  <c r="T3717" i="30"/>
  <c r="S3717" i="30"/>
  <c r="R3717" i="30"/>
  <c r="Q3717" i="30"/>
  <c r="P3717" i="30"/>
  <c r="O3717" i="30"/>
  <c r="AA3716" i="30"/>
  <c r="Z3716" i="30"/>
  <c r="Y3716" i="30"/>
  <c r="X3716" i="30"/>
  <c r="V3716" i="30"/>
  <c r="U3716" i="30"/>
  <c r="T3716" i="30"/>
  <c r="S3716" i="30"/>
  <c r="R3716" i="30"/>
  <c r="Q3716" i="30"/>
  <c r="P3716" i="30"/>
  <c r="O3716" i="30"/>
  <c r="AA3715" i="30"/>
  <c r="Z3715" i="30"/>
  <c r="Y3715" i="30"/>
  <c r="X3715" i="30"/>
  <c r="V3715" i="30"/>
  <c r="U3715" i="30"/>
  <c r="T3715" i="30"/>
  <c r="S3715" i="30"/>
  <c r="R3715" i="30"/>
  <c r="Q3715" i="30"/>
  <c r="P3715" i="30"/>
  <c r="O3715" i="30"/>
  <c r="AA3714" i="30"/>
  <c r="Z3714" i="30"/>
  <c r="Y3714" i="30"/>
  <c r="X3714" i="30"/>
  <c r="V3714" i="30"/>
  <c r="U3714" i="30"/>
  <c r="T3714" i="30"/>
  <c r="S3714" i="30"/>
  <c r="R3714" i="30"/>
  <c r="Q3714" i="30"/>
  <c r="P3714" i="30"/>
  <c r="O3714" i="30"/>
  <c r="AA3713" i="30"/>
  <c r="Z3713" i="30"/>
  <c r="Y3713" i="30"/>
  <c r="X3713" i="30"/>
  <c r="V3713" i="30"/>
  <c r="U3713" i="30"/>
  <c r="T3713" i="30"/>
  <c r="S3713" i="30"/>
  <c r="R3713" i="30"/>
  <c r="Q3713" i="30"/>
  <c r="P3713" i="30"/>
  <c r="O3713" i="30"/>
  <c r="AA3712" i="30"/>
  <c r="Z3712" i="30"/>
  <c r="Y3712" i="30"/>
  <c r="X3712" i="30"/>
  <c r="V3712" i="30"/>
  <c r="U3712" i="30"/>
  <c r="T3712" i="30"/>
  <c r="S3712" i="30"/>
  <c r="R3712" i="30"/>
  <c r="Q3712" i="30"/>
  <c r="P3712" i="30"/>
  <c r="O3712" i="30"/>
  <c r="AA3711" i="30"/>
  <c r="Z3711" i="30"/>
  <c r="Y3711" i="30"/>
  <c r="X3711" i="30"/>
  <c r="V3711" i="30"/>
  <c r="U3711" i="30"/>
  <c r="T3711" i="30"/>
  <c r="S3711" i="30"/>
  <c r="R3711" i="30"/>
  <c r="Q3711" i="30"/>
  <c r="P3711" i="30"/>
  <c r="O3711" i="30"/>
  <c r="AA3710" i="30"/>
  <c r="Z3710" i="30"/>
  <c r="Y3710" i="30"/>
  <c r="X3710" i="30"/>
  <c r="V3710" i="30"/>
  <c r="U3710" i="30"/>
  <c r="T3710" i="30"/>
  <c r="S3710" i="30"/>
  <c r="R3710" i="30"/>
  <c r="Q3710" i="30"/>
  <c r="P3710" i="30"/>
  <c r="O3710" i="30"/>
  <c r="AA3709" i="30"/>
  <c r="Z3709" i="30"/>
  <c r="Y3709" i="30"/>
  <c r="X3709" i="30"/>
  <c r="V3709" i="30"/>
  <c r="U3709" i="30"/>
  <c r="T3709" i="30"/>
  <c r="S3709" i="30"/>
  <c r="R3709" i="30"/>
  <c r="Q3709" i="30"/>
  <c r="P3709" i="30"/>
  <c r="O3709" i="30"/>
  <c r="AA3708" i="30"/>
  <c r="Z3708" i="30"/>
  <c r="Y3708" i="30"/>
  <c r="X3708" i="30"/>
  <c r="V3708" i="30"/>
  <c r="U3708" i="30"/>
  <c r="T3708" i="30"/>
  <c r="S3708" i="30"/>
  <c r="R3708" i="30"/>
  <c r="Q3708" i="30"/>
  <c r="P3708" i="30"/>
  <c r="O3708" i="30"/>
  <c r="AA3707" i="30"/>
  <c r="Z3707" i="30"/>
  <c r="Y3707" i="30"/>
  <c r="X3707" i="30"/>
  <c r="V3707" i="30"/>
  <c r="U3707" i="30"/>
  <c r="T3707" i="30"/>
  <c r="S3707" i="30"/>
  <c r="R3707" i="30"/>
  <c r="Q3707" i="30"/>
  <c r="P3707" i="30"/>
  <c r="O3707" i="30"/>
  <c r="AA3706" i="30"/>
  <c r="Z3706" i="30"/>
  <c r="Y3706" i="30"/>
  <c r="X3706" i="30"/>
  <c r="V3706" i="30"/>
  <c r="U3706" i="30"/>
  <c r="T3706" i="30"/>
  <c r="S3706" i="30"/>
  <c r="R3706" i="30"/>
  <c r="Q3706" i="30"/>
  <c r="P3706" i="30"/>
  <c r="O3706" i="30"/>
  <c r="AA3705" i="30"/>
  <c r="Z3705" i="30"/>
  <c r="Y3705" i="30"/>
  <c r="X3705" i="30"/>
  <c r="V3705" i="30"/>
  <c r="U3705" i="30"/>
  <c r="T3705" i="30"/>
  <c r="S3705" i="30"/>
  <c r="R3705" i="30"/>
  <c r="Q3705" i="30"/>
  <c r="P3705" i="30"/>
  <c r="O3705" i="30"/>
  <c r="AA3704" i="30"/>
  <c r="Z3704" i="30"/>
  <c r="Y3704" i="30"/>
  <c r="X3704" i="30"/>
  <c r="V3704" i="30"/>
  <c r="U3704" i="30"/>
  <c r="T3704" i="30"/>
  <c r="S3704" i="30"/>
  <c r="R3704" i="30"/>
  <c r="Q3704" i="30"/>
  <c r="P3704" i="30"/>
  <c r="O3704" i="30"/>
  <c r="AA3703" i="30"/>
  <c r="Z3703" i="30"/>
  <c r="Y3703" i="30"/>
  <c r="X3703" i="30"/>
  <c r="V3703" i="30"/>
  <c r="U3703" i="30"/>
  <c r="T3703" i="30"/>
  <c r="S3703" i="30"/>
  <c r="R3703" i="30"/>
  <c r="Q3703" i="30"/>
  <c r="P3703" i="30"/>
  <c r="O3703" i="30"/>
  <c r="AA3702" i="30"/>
  <c r="Z3702" i="30"/>
  <c r="Y3702" i="30"/>
  <c r="X3702" i="30"/>
  <c r="V3702" i="30"/>
  <c r="U3702" i="30"/>
  <c r="T3702" i="30"/>
  <c r="S3702" i="30"/>
  <c r="R3702" i="30"/>
  <c r="Q3702" i="30"/>
  <c r="P3702" i="30"/>
  <c r="O3702" i="30"/>
  <c r="AA3701" i="30"/>
  <c r="Z3701" i="30"/>
  <c r="Y3701" i="30"/>
  <c r="X3701" i="30"/>
  <c r="V3701" i="30"/>
  <c r="U3701" i="30"/>
  <c r="T3701" i="30"/>
  <c r="S3701" i="30"/>
  <c r="R3701" i="30"/>
  <c r="Q3701" i="30"/>
  <c r="P3701" i="30"/>
  <c r="O3701" i="30"/>
  <c r="AA3700" i="30"/>
  <c r="Z3700" i="30"/>
  <c r="Y3700" i="30"/>
  <c r="X3700" i="30"/>
  <c r="V3700" i="30"/>
  <c r="U3700" i="30"/>
  <c r="T3700" i="30"/>
  <c r="S3700" i="30"/>
  <c r="R3700" i="30"/>
  <c r="Q3700" i="30"/>
  <c r="P3700" i="30"/>
  <c r="O3700" i="30"/>
  <c r="AA3699" i="30"/>
  <c r="Z3699" i="30"/>
  <c r="Y3699" i="30"/>
  <c r="X3699" i="30"/>
  <c r="V3699" i="30"/>
  <c r="U3699" i="30"/>
  <c r="T3699" i="30"/>
  <c r="S3699" i="30"/>
  <c r="R3699" i="30"/>
  <c r="Q3699" i="30"/>
  <c r="P3699" i="30"/>
  <c r="O3699" i="30"/>
  <c r="AA3698" i="30"/>
  <c r="Z3698" i="30"/>
  <c r="Y3698" i="30"/>
  <c r="X3698" i="30"/>
  <c r="V3698" i="30"/>
  <c r="U3698" i="30"/>
  <c r="T3698" i="30"/>
  <c r="S3698" i="30"/>
  <c r="R3698" i="30"/>
  <c r="Q3698" i="30"/>
  <c r="P3698" i="30"/>
  <c r="O3698" i="30"/>
  <c r="AA3697" i="30"/>
  <c r="Z3697" i="30"/>
  <c r="Y3697" i="30"/>
  <c r="X3697" i="30"/>
  <c r="V3697" i="30"/>
  <c r="U3697" i="30"/>
  <c r="T3697" i="30"/>
  <c r="S3697" i="30"/>
  <c r="R3697" i="30"/>
  <c r="Q3697" i="30"/>
  <c r="P3697" i="30"/>
  <c r="O3697" i="30"/>
  <c r="AA3696" i="30"/>
  <c r="Z3696" i="30"/>
  <c r="Y3696" i="30"/>
  <c r="X3696" i="30"/>
  <c r="V3696" i="30"/>
  <c r="U3696" i="30"/>
  <c r="T3696" i="30"/>
  <c r="S3696" i="30"/>
  <c r="R3696" i="30"/>
  <c r="Q3696" i="30"/>
  <c r="P3696" i="30"/>
  <c r="O3696" i="30"/>
  <c r="AA3695" i="30"/>
  <c r="Z3695" i="30"/>
  <c r="Y3695" i="30"/>
  <c r="X3695" i="30"/>
  <c r="V3695" i="30"/>
  <c r="U3695" i="30"/>
  <c r="T3695" i="30"/>
  <c r="S3695" i="30"/>
  <c r="R3695" i="30"/>
  <c r="Q3695" i="30"/>
  <c r="P3695" i="30"/>
  <c r="O3695" i="30"/>
  <c r="AA3694" i="30"/>
  <c r="Z3694" i="30"/>
  <c r="Y3694" i="30"/>
  <c r="X3694" i="30"/>
  <c r="V3694" i="30"/>
  <c r="U3694" i="30"/>
  <c r="T3694" i="30"/>
  <c r="S3694" i="30"/>
  <c r="R3694" i="30"/>
  <c r="Q3694" i="30"/>
  <c r="P3694" i="30"/>
  <c r="O3694" i="30"/>
  <c r="AA3693" i="30"/>
  <c r="Z3693" i="30"/>
  <c r="Y3693" i="30"/>
  <c r="X3693" i="30"/>
  <c r="V3693" i="30"/>
  <c r="U3693" i="30"/>
  <c r="T3693" i="30"/>
  <c r="S3693" i="30"/>
  <c r="R3693" i="30"/>
  <c r="Q3693" i="30"/>
  <c r="P3693" i="30"/>
  <c r="O3693" i="30"/>
  <c r="AA3692" i="30"/>
  <c r="Z3692" i="30"/>
  <c r="Y3692" i="30"/>
  <c r="X3692" i="30"/>
  <c r="V3692" i="30"/>
  <c r="U3692" i="30"/>
  <c r="T3692" i="30"/>
  <c r="S3692" i="30"/>
  <c r="R3692" i="30"/>
  <c r="Q3692" i="30"/>
  <c r="P3692" i="30"/>
  <c r="O3692" i="30"/>
  <c r="AA3691" i="30"/>
  <c r="Z3691" i="30"/>
  <c r="Y3691" i="30"/>
  <c r="X3691" i="30"/>
  <c r="V3691" i="30"/>
  <c r="U3691" i="30"/>
  <c r="T3691" i="30"/>
  <c r="S3691" i="30"/>
  <c r="R3691" i="30"/>
  <c r="Q3691" i="30"/>
  <c r="P3691" i="30"/>
  <c r="O3691" i="30"/>
  <c r="AA3690" i="30"/>
  <c r="Z3690" i="30"/>
  <c r="Y3690" i="30"/>
  <c r="X3690" i="30"/>
  <c r="V3690" i="30"/>
  <c r="U3690" i="30"/>
  <c r="T3690" i="30"/>
  <c r="S3690" i="30"/>
  <c r="R3690" i="30"/>
  <c r="Q3690" i="30"/>
  <c r="P3690" i="30"/>
  <c r="O3690" i="30"/>
  <c r="AA3689" i="30"/>
  <c r="Z3689" i="30"/>
  <c r="Y3689" i="30"/>
  <c r="X3689" i="30"/>
  <c r="V3689" i="30"/>
  <c r="U3689" i="30"/>
  <c r="T3689" i="30"/>
  <c r="S3689" i="30"/>
  <c r="R3689" i="30"/>
  <c r="Q3689" i="30"/>
  <c r="P3689" i="30"/>
  <c r="O3689" i="30"/>
  <c r="AA3688" i="30"/>
  <c r="Z3688" i="30"/>
  <c r="Y3688" i="30"/>
  <c r="X3688" i="30"/>
  <c r="V3688" i="30"/>
  <c r="U3688" i="30"/>
  <c r="T3688" i="30"/>
  <c r="S3688" i="30"/>
  <c r="R3688" i="30"/>
  <c r="Q3688" i="30"/>
  <c r="P3688" i="30"/>
  <c r="O3688" i="30"/>
  <c r="AA3687" i="30"/>
  <c r="Z3687" i="30"/>
  <c r="Y3687" i="30"/>
  <c r="X3687" i="30"/>
  <c r="V3687" i="30"/>
  <c r="U3687" i="30"/>
  <c r="T3687" i="30"/>
  <c r="S3687" i="30"/>
  <c r="R3687" i="30"/>
  <c r="Q3687" i="30"/>
  <c r="P3687" i="30"/>
  <c r="O3687" i="30"/>
  <c r="AA3686" i="30"/>
  <c r="Z3686" i="30"/>
  <c r="Y3686" i="30"/>
  <c r="X3686" i="30"/>
  <c r="V3686" i="30"/>
  <c r="U3686" i="30"/>
  <c r="T3686" i="30"/>
  <c r="S3686" i="30"/>
  <c r="R3686" i="30"/>
  <c r="Q3686" i="30"/>
  <c r="P3686" i="30"/>
  <c r="O3686" i="30"/>
  <c r="AA3685" i="30"/>
  <c r="Z3685" i="30"/>
  <c r="Y3685" i="30"/>
  <c r="X3685" i="30"/>
  <c r="V3685" i="30"/>
  <c r="U3685" i="30"/>
  <c r="T3685" i="30"/>
  <c r="S3685" i="30"/>
  <c r="R3685" i="30"/>
  <c r="Q3685" i="30"/>
  <c r="P3685" i="30"/>
  <c r="O3685" i="30"/>
  <c r="AA3684" i="30"/>
  <c r="Z3684" i="30"/>
  <c r="Y3684" i="30"/>
  <c r="X3684" i="30"/>
  <c r="V3684" i="30"/>
  <c r="U3684" i="30"/>
  <c r="T3684" i="30"/>
  <c r="S3684" i="30"/>
  <c r="R3684" i="30"/>
  <c r="Q3684" i="30"/>
  <c r="P3684" i="30"/>
  <c r="O3684" i="30"/>
  <c r="AA3683" i="30"/>
  <c r="Z3683" i="30"/>
  <c r="Y3683" i="30"/>
  <c r="X3683" i="30"/>
  <c r="V3683" i="30"/>
  <c r="U3683" i="30"/>
  <c r="T3683" i="30"/>
  <c r="S3683" i="30"/>
  <c r="R3683" i="30"/>
  <c r="Q3683" i="30"/>
  <c r="P3683" i="30"/>
  <c r="O3683" i="30"/>
  <c r="AA3682" i="30"/>
  <c r="Z3682" i="30"/>
  <c r="Y3682" i="30"/>
  <c r="X3682" i="30"/>
  <c r="V3682" i="30"/>
  <c r="U3682" i="30"/>
  <c r="T3682" i="30"/>
  <c r="S3682" i="30"/>
  <c r="R3682" i="30"/>
  <c r="Q3682" i="30"/>
  <c r="P3682" i="30"/>
  <c r="O3682" i="30"/>
  <c r="AA3681" i="30"/>
  <c r="Z3681" i="30"/>
  <c r="Y3681" i="30"/>
  <c r="X3681" i="30"/>
  <c r="V3681" i="30"/>
  <c r="U3681" i="30"/>
  <c r="T3681" i="30"/>
  <c r="S3681" i="30"/>
  <c r="R3681" i="30"/>
  <c r="Q3681" i="30"/>
  <c r="P3681" i="30"/>
  <c r="O3681" i="30"/>
  <c r="AA3680" i="30"/>
  <c r="Z3680" i="30"/>
  <c r="Y3680" i="30"/>
  <c r="X3680" i="30"/>
  <c r="V3680" i="30"/>
  <c r="U3680" i="30"/>
  <c r="T3680" i="30"/>
  <c r="S3680" i="30"/>
  <c r="R3680" i="30"/>
  <c r="Q3680" i="30"/>
  <c r="P3680" i="30"/>
  <c r="O3680" i="30"/>
  <c r="AA3679" i="30"/>
  <c r="Z3679" i="30"/>
  <c r="Y3679" i="30"/>
  <c r="X3679" i="30"/>
  <c r="V3679" i="30"/>
  <c r="U3679" i="30"/>
  <c r="T3679" i="30"/>
  <c r="S3679" i="30"/>
  <c r="R3679" i="30"/>
  <c r="Q3679" i="30"/>
  <c r="P3679" i="30"/>
  <c r="O3679" i="30"/>
  <c r="AA3678" i="30"/>
  <c r="Z3678" i="30"/>
  <c r="Y3678" i="30"/>
  <c r="X3678" i="30"/>
  <c r="V3678" i="30"/>
  <c r="U3678" i="30"/>
  <c r="T3678" i="30"/>
  <c r="S3678" i="30"/>
  <c r="R3678" i="30"/>
  <c r="Q3678" i="30"/>
  <c r="P3678" i="30"/>
  <c r="O3678" i="30"/>
  <c r="AA3677" i="30"/>
  <c r="Z3677" i="30"/>
  <c r="Y3677" i="30"/>
  <c r="X3677" i="30"/>
  <c r="V3677" i="30"/>
  <c r="U3677" i="30"/>
  <c r="T3677" i="30"/>
  <c r="S3677" i="30"/>
  <c r="R3677" i="30"/>
  <c r="Q3677" i="30"/>
  <c r="P3677" i="30"/>
  <c r="O3677" i="30"/>
  <c r="AA3676" i="30"/>
  <c r="Z3676" i="30"/>
  <c r="Y3676" i="30"/>
  <c r="X3676" i="30"/>
  <c r="V3676" i="30"/>
  <c r="U3676" i="30"/>
  <c r="T3676" i="30"/>
  <c r="S3676" i="30"/>
  <c r="R3676" i="30"/>
  <c r="Q3676" i="30"/>
  <c r="P3676" i="30"/>
  <c r="O3676" i="30"/>
  <c r="AA3675" i="30"/>
  <c r="Z3675" i="30"/>
  <c r="Y3675" i="30"/>
  <c r="X3675" i="30"/>
  <c r="V3675" i="30"/>
  <c r="U3675" i="30"/>
  <c r="T3675" i="30"/>
  <c r="S3675" i="30"/>
  <c r="R3675" i="30"/>
  <c r="Q3675" i="30"/>
  <c r="P3675" i="30"/>
  <c r="O3675" i="30"/>
  <c r="AA3674" i="30"/>
  <c r="Z3674" i="30"/>
  <c r="Y3674" i="30"/>
  <c r="X3674" i="30"/>
  <c r="V3674" i="30"/>
  <c r="U3674" i="30"/>
  <c r="T3674" i="30"/>
  <c r="S3674" i="30"/>
  <c r="R3674" i="30"/>
  <c r="Q3674" i="30"/>
  <c r="P3674" i="30"/>
  <c r="O3674" i="30"/>
  <c r="AA3673" i="30"/>
  <c r="Z3673" i="30"/>
  <c r="Y3673" i="30"/>
  <c r="X3673" i="30"/>
  <c r="V3673" i="30"/>
  <c r="U3673" i="30"/>
  <c r="T3673" i="30"/>
  <c r="S3673" i="30"/>
  <c r="R3673" i="30"/>
  <c r="Q3673" i="30"/>
  <c r="P3673" i="30"/>
  <c r="O3673" i="30"/>
  <c r="AA3672" i="30"/>
  <c r="Z3672" i="30"/>
  <c r="Y3672" i="30"/>
  <c r="X3672" i="30"/>
  <c r="V3672" i="30"/>
  <c r="U3672" i="30"/>
  <c r="T3672" i="30"/>
  <c r="S3672" i="30"/>
  <c r="R3672" i="30"/>
  <c r="Q3672" i="30"/>
  <c r="P3672" i="30"/>
  <c r="O3672" i="30"/>
  <c r="AA3671" i="30"/>
  <c r="Z3671" i="30"/>
  <c r="Y3671" i="30"/>
  <c r="X3671" i="30"/>
  <c r="V3671" i="30"/>
  <c r="U3671" i="30"/>
  <c r="T3671" i="30"/>
  <c r="S3671" i="30"/>
  <c r="R3671" i="30"/>
  <c r="Q3671" i="30"/>
  <c r="P3671" i="30"/>
  <c r="O3671" i="30"/>
  <c r="AA3670" i="30"/>
  <c r="Z3670" i="30"/>
  <c r="Y3670" i="30"/>
  <c r="X3670" i="30"/>
  <c r="V3670" i="30"/>
  <c r="U3670" i="30"/>
  <c r="T3670" i="30"/>
  <c r="S3670" i="30"/>
  <c r="R3670" i="30"/>
  <c r="Q3670" i="30"/>
  <c r="P3670" i="30"/>
  <c r="O3670" i="30"/>
  <c r="AA3669" i="30"/>
  <c r="Z3669" i="30"/>
  <c r="Y3669" i="30"/>
  <c r="X3669" i="30"/>
  <c r="V3669" i="30"/>
  <c r="U3669" i="30"/>
  <c r="T3669" i="30"/>
  <c r="S3669" i="30"/>
  <c r="R3669" i="30"/>
  <c r="Q3669" i="30"/>
  <c r="P3669" i="30"/>
  <c r="O3669" i="30"/>
  <c r="AA3668" i="30"/>
  <c r="Z3668" i="30"/>
  <c r="Y3668" i="30"/>
  <c r="X3668" i="30"/>
  <c r="V3668" i="30"/>
  <c r="U3668" i="30"/>
  <c r="T3668" i="30"/>
  <c r="S3668" i="30"/>
  <c r="R3668" i="30"/>
  <c r="Q3668" i="30"/>
  <c r="P3668" i="30"/>
  <c r="O3668" i="30"/>
  <c r="AA3667" i="30"/>
  <c r="Z3667" i="30"/>
  <c r="Y3667" i="30"/>
  <c r="X3667" i="30"/>
  <c r="V3667" i="30"/>
  <c r="U3667" i="30"/>
  <c r="T3667" i="30"/>
  <c r="S3667" i="30"/>
  <c r="R3667" i="30"/>
  <c r="Q3667" i="30"/>
  <c r="P3667" i="30"/>
  <c r="O3667" i="30"/>
  <c r="AA3666" i="30"/>
  <c r="Z3666" i="30"/>
  <c r="Y3666" i="30"/>
  <c r="X3666" i="30"/>
  <c r="V3666" i="30"/>
  <c r="U3666" i="30"/>
  <c r="T3666" i="30"/>
  <c r="S3666" i="30"/>
  <c r="R3666" i="30"/>
  <c r="Q3666" i="30"/>
  <c r="P3666" i="30"/>
  <c r="O3666" i="30"/>
  <c r="AA3665" i="30"/>
  <c r="Z3665" i="30"/>
  <c r="Y3665" i="30"/>
  <c r="X3665" i="30"/>
  <c r="V3665" i="30"/>
  <c r="U3665" i="30"/>
  <c r="T3665" i="30"/>
  <c r="S3665" i="30"/>
  <c r="R3665" i="30"/>
  <c r="Q3665" i="30"/>
  <c r="P3665" i="30"/>
  <c r="O3665" i="30"/>
  <c r="AA3664" i="30"/>
  <c r="Z3664" i="30"/>
  <c r="Y3664" i="30"/>
  <c r="X3664" i="30"/>
  <c r="V3664" i="30"/>
  <c r="U3664" i="30"/>
  <c r="T3664" i="30"/>
  <c r="S3664" i="30"/>
  <c r="R3664" i="30"/>
  <c r="Q3664" i="30"/>
  <c r="P3664" i="30"/>
  <c r="O3664" i="30"/>
  <c r="AA3663" i="30"/>
  <c r="Z3663" i="30"/>
  <c r="Y3663" i="30"/>
  <c r="X3663" i="30"/>
  <c r="V3663" i="30"/>
  <c r="U3663" i="30"/>
  <c r="T3663" i="30"/>
  <c r="S3663" i="30"/>
  <c r="R3663" i="30"/>
  <c r="Q3663" i="30"/>
  <c r="P3663" i="30"/>
  <c r="O3663" i="30"/>
  <c r="AA3662" i="30"/>
  <c r="Z3662" i="30"/>
  <c r="Y3662" i="30"/>
  <c r="X3662" i="30"/>
  <c r="V3662" i="30"/>
  <c r="U3662" i="30"/>
  <c r="T3662" i="30"/>
  <c r="S3662" i="30"/>
  <c r="R3662" i="30"/>
  <c r="Q3662" i="30"/>
  <c r="P3662" i="30"/>
  <c r="O3662" i="30"/>
  <c r="AA3661" i="30"/>
  <c r="Z3661" i="30"/>
  <c r="Y3661" i="30"/>
  <c r="X3661" i="30"/>
  <c r="V3661" i="30"/>
  <c r="U3661" i="30"/>
  <c r="T3661" i="30"/>
  <c r="S3661" i="30"/>
  <c r="R3661" i="30"/>
  <c r="Q3661" i="30"/>
  <c r="P3661" i="30"/>
  <c r="O3661" i="30"/>
  <c r="AA3660" i="30"/>
  <c r="Z3660" i="30"/>
  <c r="Y3660" i="30"/>
  <c r="X3660" i="30"/>
  <c r="V3660" i="30"/>
  <c r="U3660" i="30"/>
  <c r="T3660" i="30"/>
  <c r="S3660" i="30"/>
  <c r="R3660" i="30"/>
  <c r="Q3660" i="30"/>
  <c r="P3660" i="30"/>
  <c r="O3660" i="30"/>
  <c r="AA3659" i="30"/>
  <c r="Z3659" i="30"/>
  <c r="Y3659" i="30"/>
  <c r="X3659" i="30"/>
  <c r="V3659" i="30"/>
  <c r="U3659" i="30"/>
  <c r="T3659" i="30"/>
  <c r="S3659" i="30"/>
  <c r="R3659" i="30"/>
  <c r="Q3659" i="30"/>
  <c r="P3659" i="30"/>
  <c r="O3659" i="30"/>
  <c r="AA3658" i="30"/>
  <c r="Z3658" i="30"/>
  <c r="Y3658" i="30"/>
  <c r="X3658" i="30"/>
  <c r="V3658" i="30"/>
  <c r="U3658" i="30"/>
  <c r="T3658" i="30"/>
  <c r="S3658" i="30"/>
  <c r="R3658" i="30"/>
  <c r="Q3658" i="30"/>
  <c r="P3658" i="30"/>
  <c r="O3658" i="30"/>
  <c r="AA3657" i="30"/>
  <c r="Z3657" i="30"/>
  <c r="Y3657" i="30"/>
  <c r="X3657" i="30"/>
  <c r="V3657" i="30"/>
  <c r="U3657" i="30"/>
  <c r="T3657" i="30"/>
  <c r="S3657" i="30"/>
  <c r="R3657" i="30"/>
  <c r="Q3657" i="30"/>
  <c r="P3657" i="30"/>
  <c r="O3657" i="30"/>
  <c r="AA3656" i="30"/>
  <c r="Z3656" i="30"/>
  <c r="Y3656" i="30"/>
  <c r="X3656" i="30"/>
  <c r="V3656" i="30"/>
  <c r="U3656" i="30"/>
  <c r="T3656" i="30"/>
  <c r="S3656" i="30"/>
  <c r="R3656" i="30"/>
  <c r="Q3656" i="30"/>
  <c r="P3656" i="30"/>
  <c r="O3656" i="30"/>
  <c r="AA3655" i="30"/>
  <c r="Z3655" i="30"/>
  <c r="Y3655" i="30"/>
  <c r="X3655" i="30"/>
  <c r="V3655" i="30"/>
  <c r="U3655" i="30"/>
  <c r="T3655" i="30"/>
  <c r="S3655" i="30"/>
  <c r="R3655" i="30"/>
  <c r="Q3655" i="30"/>
  <c r="P3655" i="30"/>
  <c r="O3655" i="30"/>
  <c r="AA3654" i="30"/>
  <c r="Z3654" i="30"/>
  <c r="Y3654" i="30"/>
  <c r="X3654" i="30"/>
  <c r="V3654" i="30"/>
  <c r="U3654" i="30"/>
  <c r="T3654" i="30"/>
  <c r="S3654" i="30"/>
  <c r="R3654" i="30"/>
  <c r="Q3654" i="30"/>
  <c r="P3654" i="30"/>
  <c r="O3654" i="30"/>
  <c r="AA3653" i="30"/>
  <c r="Z3653" i="30"/>
  <c r="Y3653" i="30"/>
  <c r="X3653" i="30"/>
  <c r="V3653" i="30"/>
  <c r="U3653" i="30"/>
  <c r="T3653" i="30"/>
  <c r="S3653" i="30"/>
  <c r="R3653" i="30"/>
  <c r="Q3653" i="30"/>
  <c r="P3653" i="30"/>
  <c r="O3653" i="30"/>
  <c r="AA3652" i="30"/>
  <c r="Z3652" i="30"/>
  <c r="Y3652" i="30"/>
  <c r="X3652" i="30"/>
  <c r="V3652" i="30"/>
  <c r="U3652" i="30"/>
  <c r="T3652" i="30"/>
  <c r="S3652" i="30"/>
  <c r="R3652" i="30"/>
  <c r="Q3652" i="30"/>
  <c r="P3652" i="30"/>
  <c r="O3652" i="30"/>
  <c r="AA3651" i="30"/>
  <c r="Z3651" i="30"/>
  <c r="Y3651" i="30"/>
  <c r="X3651" i="30"/>
  <c r="V3651" i="30"/>
  <c r="U3651" i="30"/>
  <c r="T3651" i="30"/>
  <c r="S3651" i="30"/>
  <c r="R3651" i="30"/>
  <c r="Q3651" i="30"/>
  <c r="P3651" i="30"/>
  <c r="O3651" i="30"/>
  <c r="AA3650" i="30"/>
  <c r="Z3650" i="30"/>
  <c r="Y3650" i="30"/>
  <c r="X3650" i="30"/>
  <c r="V3650" i="30"/>
  <c r="U3650" i="30"/>
  <c r="T3650" i="30"/>
  <c r="S3650" i="30"/>
  <c r="R3650" i="30"/>
  <c r="Q3650" i="30"/>
  <c r="P3650" i="30"/>
  <c r="O3650" i="30"/>
  <c r="AA3649" i="30"/>
  <c r="Z3649" i="30"/>
  <c r="Y3649" i="30"/>
  <c r="X3649" i="30"/>
  <c r="V3649" i="30"/>
  <c r="U3649" i="30"/>
  <c r="T3649" i="30"/>
  <c r="S3649" i="30"/>
  <c r="R3649" i="30"/>
  <c r="Q3649" i="30"/>
  <c r="P3649" i="30"/>
  <c r="O3649" i="30"/>
  <c r="AA3648" i="30"/>
  <c r="Z3648" i="30"/>
  <c r="Y3648" i="30"/>
  <c r="X3648" i="30"/>
  <c r="V3648" i="30"/>
  <c r="U3648" i="30"/>
  <c r="T3648" i="30"/>
  <c r="S3648" i="30"/>
  <c r="R3648" i="30"/>
  <c r="Q3648" i="30"/>
  <c r="P3648" i="30"/>
  <c r="O3648" i="30"/>
  <c r="AA3647" i="30"/>
  <c r="Z3647" i="30"/>
  <c r="Y3647" i="30"/>
  <c r="X3647" i="30"/>
  <c r="V3647" i="30"/>
  <c r="U3647" i="30"/>
  <c r="T3647" i="30"/>
  <c r="S3647" i="30"/>
  <c r="R3647" i="30"/>
  <c r="Q3647" i="30"/>
  <c r="P3647" i="30"/>
  <c r="O3647" i="30"/>
  <c r="AA3646" i="30"/>
  <c r="Z3646" i="30"/>
  <c r="Y3646" i="30"/>
  <c r="X3646" i="30"/>
  <c r="V3646" i="30"/>
  <c r="U3646" i="30"/>
  <c r="T3646" i="30"/>
  <c r="S3646" i="30"/>
  <c r="R3646" i="30"/>
  <c r="Q3646" i="30"/>
  <c r="P3646" i="30"/>
  <c r="O3646" i="30"/>
  <c r="AA3645" i="30"/>
  <c r="Z3645" i="30"/>
  <c r="Y3645" i="30"/>
  <c r="X3645" i="30"/>
  <c r="V3645" i="30"/>
  <c r="U3645" i="30"/>
  <c r="T3645" i="30"/>
  <c r="S3645" i="30"/>
  <c r="R3645" i="30"/>
  <c r="Q3645" i="30"/>
  <c r="P3645" i="30"/>
  <c r="O3645" i="30"/>
  <c r="AA3644" i="30"/>
  <c r="Z3644" i="30"/>
  <c r="Y3644" i="30"/>
  <c r="X3644" i="30"/>
  <c r="V3644" i="30"/>
  <c r="U3644" i="30"/>
  <c r="T3644" i="30"/>
  <c r="S3644" i="30"/>
  <c r="R3644" i="30"/>
  <c r="Q3644" i="30"/>
  <c r="P3644" i="30"/>
  <c r="O3644" i="30"/>
  <c r="AA3643" i="30"/>
  <c r="Z3643" i="30"/>
  <c r="Y3643" i="30"/>
  <c r="X3643" i="30"/>
  <c r="V3643" i="30"/>
  <c r="U3643" i="30"/>
  <c r="T3643" i="30"/>
  <c r="S3643" i="30"/>
  <c r="R3643" i="30"/>
  <c r="Q3643" i="30"/>
  <c r="P3643" i="30"/>
  <c r="O3643" i="30"/>
  <c r="AA3642" i="30"/>
  <c r="Z3642" i="30"/>
  <c r="Y3642" i="30"/>
  <c r="X3642" i="30"/>
  <c r="V3642" i="30"/>
  <c r="U3642" i="30"/>
  <c r="T3642" i="30"/>
  <c r="S3642" i="30"/>
  <c r="R3642" i="30"/>
  <c r="Q3642" i="30"/>
  <c r="P3642" i="30"/>
  <c r="O3642" i="30"/>
  <c r="AA3641" i="30"/>
  <c r="Z3641" i="30"/>
  <c r="Y3641" i="30"/>
  <c r="X3641" i="30"/>
  <c r="V3641" i="30"/>
  <c r="U3641" i="30"/>
  <c r="T3641" i="30"/>
  <c r="S3641" i="30"/>
  <c r="R3641" i="30"/>
  <c r="Q3641" i="30"/>
  <c r="P3641" i="30"/>
  <c r="O3641" i="30"/>
  <c r="AA3640" i="30"/>
  <c r="Z3640" i="30"/>
  <c r="Y3640" i="30"/>
  <c r="X3640" i="30"/>
  <c r="V3640" i="30"/>
  <c r="U3640" i="30"/>
  <c r="T3640" i="30"/>
  <c r="S3640" i="30"/>
  <c r="R3640" i="30"/>
  <c r="Q3640" i="30"/>
  <c r="P3640" i="30"/>
  <c r="O3640" i="30"/>
  <c r="AA3639" i="30"/>
  <c r="Z3639" i="30"/>
  <c r="Y3639" i="30"/>
  <c r="X3639" i="30"/>
  <c r="V3639" i="30"/>
  <c r="U3639" i="30"/>
  <c r="T3639" i="30"/>
  <c r="S3639" i="30"/>
  <c r="R3639" i="30"/>
  <c r="Q3639" i="30"/>
  <c r="P3639" i="30"/>
  <c r="O3639" i="30"/>
  <c r="AA3638" i="30"/>
  <c r="Z3638" i="30"/>
  <c r="Y3638" i="30"/>
  <c r="X3638" i="30"/>
  <c r="V3638" i="30"/>
  <c r="U3638" i="30"/>
  <c r="T3638" i="30"/>
  <c r="S3638" i="30"/>
  <c r="R3638" i="30"/>
  <c r="Q3638" i="30"/>
  <c r="P3638" i="30"/>
  <c r="O3638" i="30"/>
  <c r="AA3637" i="30"/>
  <c r="Z3637" i="30"/>
  <c r="Y3637" i="30"/>
  <c r="X3637" i="30"/>
  <c r="V3637" i="30"/>
  <c r="U3637" i="30"/>
  <c r="T3637" i="30"/>
  <c r="S3637" i="30"/>
  <c r="R3637" i="30"/>
  <c r="Q3637" i="30"/>
  <c r="P3637" i="30"/>
  <c r="O3637" i="30"/>
  <c r="AA3636" i="30"/>
  <c r="Z3636" i="30"/>
  <c r="Y3636" i="30"/>
  <c r="X3636" i="30"/>
  <c r="V3636" i="30"/>
  <c r="U3636" i="30"/>
  <c r="T3636" i="30"/>
  <c r="S3636" i="30"/>
  <c r="R3636" i="30"/>
  <c r="Q3636" i="30"/>
  <c r="P3636" i="30"/>
  <c r="O3636" i="30"/>
  <c r="AA3635" i="30"/>
  <c r="Z3635" i="30"/>
  <c r="Y3635" i="30"/>
  <c r="X3635" i="30"/>
  <c r="V3635" i="30"/>
  <c r="U3635" i="30"/>
  <c r="T3635" i="30"/>
  <c r="S3635" i="30"/>
  <c r="R3635" i="30"/>
  <c r="Q3635" i="30"/>
  <c r="P3635" i="30"/>
  <c r="O3635" i="30"/>
  <c r="AA3634" i="30"/>
  <c r="Z3634" i="30"/>
  <c r="Y3634" i="30"/>
  <c r="X3634" i="30"/>
  <c r="V3634" i="30"/>
  <c r="U3634" i="30"/>
  <c r="T3634" i="30"/>
  <c r="S3634" i="30"/>
  <c r="R3634" i="30"/>
  <c r="Q3634" i="30"/>
  <c r="P3634" i="30"/>
  <c r="O3634" i="30"/>
  <c r="AA3633" i="30"/>
  <c r="Z3633" i="30"/>
  <c r="Y3633" i="30"/>
  <c r="X3633" i="30"/>
  <c r="V3633" i="30"/>
  <c r="U3633" i="30"/>
  <c r="T3633" i="30"/>
  <c r="S3633" i="30"/>
  <c r="R3633" i="30"/>
  <c r="Q3633" i="30"/>
  <c r="P3633" i="30"/>
  <c r="O3633" i="30"/>
  <c r="AA3632" i="30"/>
  <c r="Z3632" i="30"/>
  <c r="Y3632" i="30"/>
  <c r="X3632" i="30"/>
  <c r="V3632" i="30"/>
  <c r="U3632" i="30"/>
  <c r="T3632" i="30"/>
  <c r="S3632" i="30"/>
  <c r="R3632" i="30"/>
  <c r="Q3632" i="30"/>
  <c r="P3632" i="30"/>
  <c r="O3632" i="30"/>
  <c r="AA3631" i="30"/>
  <c r="Z3631" i="30"/>
  <c r="Y3631" i="30"/>
  <c r="X3631" i="30"/>
  <c r="V3631" i="30"/>
  <c r="U3631" i="30"/>
  <c r="T3631" i="30"/>
  <c r="S3631" i="30"/>
  <c r="R3631" i="30"/>
  <c r="Q3631" i="30"/>
  <c r="P3631" i="30"/>
  <c r="O3631" i="30"/>
  <c r="AA3630" i="30"/>
  <c r="Z3630" i="30"/>
  <c r="Y3630" i="30"/>
  <c r="X3630" i="30"/>
  <c r="V3630" i="30"/>
  <c r="U3630" i="30"/>
  <c r="T3630" i="30"/>
  <c r="S3630" i="30"/>
  <c r="R3630" i="30"/>
  <c r="Q3630" i="30"/>
  <c r="P3630" i="30"/>
  <c r="O3630" i="30"/>
  <c r="AA3629" i="30"/>
  <c r="Z3629" i="30"/>
  <c r="Y3629" i="30"/>
  <c r="X3629" i="30"/>
  <c r="V3629" i="30"/>
  <c r="U3629" i="30"/>
  <c r="T3629" i="30"/>
  <c r="S3629" i="30"/>
  <c r="R3629" i="30"/>
  <c r="Q3629" i="30"/>
  <c r="P3629" i="30"/>
  <c r="O3629" i="30"/>
  <c r="AA3628" i="30"/>
  <c r="Z3628" i="30"/>
  <c r="Y3628" i="30"/>
  <c r="X3628" i="30"/>
  <c r="V3628" i="30"/>
  <c r="U3628" i="30"/>
  <c r="T3628" i="30"/>
  <c r="S3628" i="30"/>
  <c r="R3628" i="30"/>
  <c r="Q3628" i="30"/>
  <c r="P3628" i="30"/>
  <c r="O3628" i="30"/>
  <c r="AA3627" i="30"/>
  <c r="Z3627" i="30"/>
  <c r="Y3627" i="30"/>
  <c r="X3627" i="30"/>
  <c r="V3627" i="30"/>
  <c r="U3627" i="30"/>
  <c r="T3627" i="30"/>
  <c r="S3627" i="30"/>
  <c r="R3627" i="30"/>
  <c r="Q3627" i="30"/>
  <c r="P3627" i="30"/>
  <c r="O3627" i="30"/>
  <c r="AA3626" i="30"/>
  <c r="Z3626" i="30"/>
  <c r="Y3626" i="30"/>
  <c r="X3626" i="30"/>
  <c r="V3626" i="30"/>
  <c r="U3626" i="30"/>
  <c r="T3626" i="30"/>
  <c r="S3626" i="30"/>
  <c r="R3626" i="30"/>
  <c r="Q3626" i="30"/>
  <c r="P3626" i="30"/>
  <c r="O3626" i="30"/>
  <c r="AA3625" i="30"/>
  <c r="Z3625" i="30"/>
  <c r="Y3625" i="30"/>
  <c r="X3625" i="30"/>
  <c r="V3625" i="30"/>
  <c r="U3625" i="30"/>
  <c r="T3625" i="30"/>
  <c r="S3625" i="30"/>
  <c r="R3625" i="30"/>
  <c r="Q3625" i="30"/>
  <c r="P3625" i="30"/>
  <c r="O3625" i="30"/>
  <c r="AA3624" i="30"/>
  <c r="Z3624" i="30"/>
  <c r="Y3624" i="30"/>
  <c r="X3624" i="30"/>
  <c r="V3624" i="30"/>
  <c r="U3624" i="30"/>
  <c r="T3624" i="30"/>
  <c r="S3624" i="30"/>
  <c r="R3624" i="30"/>
  <c r="Q3624" i="30"/>
  <c r="P3624" i="30"/>
  <c r="O3624" i="30"/>
  <c r="AA3623" i="30"/>
  <c r="Z3623" i="30"/>
  <c r="Y3623" i="30"/>
  <c r="X3623" i="30"/>
  <c r="V3623" i="30"/>
  <c r="U3623" i="30"/>
  <c r="T3623" i="30"/>
  <c r="S3623" i="30"/>
  <c r="R3623" i="30"/>
  <c r="Q3623" i="30"/>
  <c r="P3623" i="30"/>
  <c r="O3623" i="30"/>
  <c r="AA3622" i="30"/>
  <c r="Z3622" i="30"/>
  <c r="Y3622" i="30"/>
  <c r="X3622" i="30"/>
  <c r="V3622" i="30"/>
  <c r="U3622" i="30"/>
  <c r="T3622" i="30"/>
  <c r="S3622" i="30"/>
  <c r="R3622" i="30"/>
  <c r="Q3622" i="30"/>
  <c r="P3622" i="30"/>
  <c r="O3622" i="30"/>
  <c r="AA3621" i="30"/>
  <c r="Z3621" i="30"/>
  <c r="Y3621" i="30"/>
  <c r="X3621" i="30"/>
  <c r="V3621" i="30"/>
  <c r="U3621" i="30"/>
  <c r="T3621" i="30"/>
  <c r="S3621" i="30"/>
  <c r="R3621" i="30"/>
  <c r="Q3621" i="30"/>
  <c r="P3621" i="30"/>
  <c r="O3621" i="30"/>
  <c r="AA3620" i="30"/>
  <c r="Z3620" i="30"/>
  <c r="Y3620" i="30"/>
  <c r="X3620" i="30"/>
  <c r="V3620" i="30"/>
  <c r="U3620" i="30"/>
  <c r="T3620" i="30"/>
  <c r="S3620" i="30"/>
  <c r="R3620" i="30"/>
  <c r="Q3620" i="30"/>
  <c r="P3620" i="30"/>
  <c r="O3620" i="30"/>
  <c r="AA3619" i="30"/>
  <c r="Z3619" i="30"/>
  <c r="Y3619" i="30"/>
  <c r="X3619" i="30"/>
  <c r="V3619" i="30"/>
  <c r="U3619" i="30"/>
  <c r="T3619" i="30"/>
  <c r="S3619" i="30"/>
  <c r="R3619" i="30"/>
  <c r="Q3619" i="30"/>
  <c r="P3619" i="30"/>
  <c r="O3619" i="30"/>
  <c r="AA3618" i="30"/>
  <c r="Z3618" i="30"/>
  <c r="Y3618" i="30"/>
  <c r="X3618" i="30"/>
  <c r="V3618" i="30"/>
  <c r="U3618" i="30"/>
  <c r="T3618" i="30"/>
  <c r="S3618" i="30"/>
  <c r="R3618" i="30"/>
  <c r="Q3618" i="30"/>
  <c r="P3618" i="30"/>
  <c r="O3618" i="30"/>
  <c r="AA3617" i="30"/>
  <c r="Z3617" i="30"/>
  <c r="Y3617" i="30"/>
  <c r="X3617" i="30"/>
  <c r="V3617" i="30"/>
  <c r="U3617" i="30"/>
  <c r="T3617" i="30"/>
  <c r="S3617" i="30"/>
  <c r="R3617" i="30"/>
  <c r="Q3617" i="30"/>
  <c r="P3617" i="30"/>
  <c r="O3617" i="30"/>
  <c r="AA3616" i="30"/>
  <c r="Z3616" i="30"/>
  <c r="Y3616" i="30"/>
  <c r="X3616" i="30"/>
  <c r="V3616" i="30"/>
  <c r="U3616" i="30"/>
  <c r="T3616" i="30"/>
  <c r="S3616" i="30"/>
  <c r="R3616" i="30"/>
  <c r="Q3616" i="30"/>
  <c r="P3616" i="30"/>
  <c r="O3616" i="30"/>
  <c r="AA3615" i="30"/>
  <c r="Z3615" i="30"/>
  <c r="Y3615" i="30"/>
  <c r="X3615" i="30"/>
  <c r="V3615" i="30"/>
  <c r="U3615" i="30"/>
  <c r="T3615" i="30"/>
  <c r="S3615" i="30"/>
  <c r="R3615" i="30"/>
  <c r="Q3615" i="30"/>
  <c r="P3615" i="30"/>
  <c r="O3615" i="30"/>
  <c r="AA3614" i="30"/>
  <c r="Z3614" i="30"/>
  <c r="Y3614" i="30"/>
  <c r="X3614" i="30"/>
  <c r="V3614" i="30"/>
  <c r="U3614" i="30"/>
  <c r="T3614" i="30"/>
  <c r="S3614" i="30"/>
  <c r="R3614" i="30"/>
  <c r="Q3614" i="30"/>
  <c r="P3614" i="30"/>
  <c r="O3614" i="30"/>
  <c r="AA3613" i="30"/>
  <c r="Z3613" i="30"/>
  <c r="Y3613" i="30"/>
  <c r="X3613" i="30"/>
  <c r="V3613" i="30"/>
  <c r="U3613" i="30"/>
  <c r="T3613" i="30"/>
  <c r="S3613" i="30"/>
  <c r="R3613" i="30"/>
  <c r="Q3613" i="30"/>
  <c r="P3613" i="30"/>
  <c r="O3613" i="30"/>
  <c r="AA3612" i="30"/>
  <c r="Z3612" i="30"/>
  <c r="Y3612" i="30"/>
  <c r="X3612" i="30"/>
  <c r="V3612" i="30"/>
  <c r="U3612" i="30"/>
  <c r="T3612" i="30"/>
  <c r="S3612" i="30"/>
  <c r="R3612" i="30"/>
  <c r="Q3612" i="30"/>
  <c r="P3612" i="30"/>
  <c r="O3612" i="30"/>
  <c r="AA3611" i="30"/>
  <c r="Z3611" i="30"/>
  <c r="Y3611" i="30"/>
  <c r="X3611" i="30"/>
  <c r="V3611" i="30"/>
  <c r="U3611" i="30"/>
  <c r="T3611" i="30"/>
  <c r="S3611" i="30"/>
  <c r="R3611" i="30"/>
  <c r="Q3611" i="30"/>
  <c r="P3611" i="30"/>
  <c r="O3611" i="30"/>
  <c r="AA3610" i="30"/>
  <c r="Z3610" i="30"/>
  <c r="Y3610" i="30"/>
  <c r="X3610" i="30"/>
  <c r="V3610" i="30"/>
  <c r="U3610" i="30"/>
  <c r="T3610" i="30"/>
  <c r="S3610" i="30"/>
  <c r="R3610" i="30"/>
  <c r="Q3610" i="30"/>
  <c r="P3610" i="30"/>
  <c r="O3610" i="30"/>
  <c r="AA3609" i="30"/>
  <c r="Z3609" i="30"/>
  <c r="Y3609" i="30"/>
  <c r="X3609" i="30"/>
  <c r="V3609" i="30"/>
  <c r="U3609" i="30"/>
  <c r="T3609" i="30"/>
  <c r="S3609" i="30"/>
  <c r="R3609" i="30"/>
  <c r="Q3609" i="30"/>
  <c r="P3609" i="30"/>
  <c r="O3609" i="30"/>
  <c r="AA3608" i="30"/>
  <c r="Z3608" i="30"/>
  <c r="Y3608" i="30"/>
  <c r="X3608" i="30"/>
  <c r="V3608" i="30"/>
  <c r="U3608" i="30"/>
  <c r="T3608" i="30"/>
  <c r="S3608" i="30"/>
  <c r="R3608" i="30"/>
  <c r="Q3608" i="30"/>
  <c r="P3608" i="30"/>
  <c r="O3608" i="30"/>
  <c r="AA3607" i="30"/>
  <c r="Z3607" i="30"/>
  <c r="Y3607" i="30"/>
  <c r="X3607" i="30"/>
  <c r="V3607" i="30"/>
  <c r="U3607" i="30"/>
  <c r="T3607" i="30"/>
  <c r="S3607" i="30"/>
  <c r="R3607" i="30"/>
  <c r="Q3607" i="30"/>
  <c r="P3607" i="30"/>
  <c r="O3607" i="30"/>
  <c r="AA3606" i="30"/>
  <c r="Z3606" i="30"/>
  <c r="Y3606" i="30"/>
  <c r="X3606" i="30"/>
  <c r="V3606" i="30"/>
  <c r="U3606" i="30"/>
  <c r="T3606" i="30"/>
  <c r="S3606" i="30"/>
  <c r="R3606" i="30"/>
  <c r="Q3606" i="30"/>
  <c r="P3606" i="30"/>
  <c r="O3606" i="30"/>
  <c r="AA3605" i="30"/>
  <c r="Z3605" i="30"/>
  <c r="Y3605" i="30"/>
  <c r="X3605" i="30"/>
  <c r="V3605" i="30"/>
  <c r="U3605" i="30"/>
  <c r="T3605" i="30"/>
  <c r="S3605" i="30"/>
  <c r="R3605" i="30"/>
  <c r="Q3605" i="30"/>
  <c r="P3605" i="30"/>
  <c r="O3605" i="30"/>
  <c r="AA3604" i="30"/>
  <c r="Z3604" i="30"/>
  <c r="Y3604" i="30"/>
  <c r="X3604" i="30"/>
  <c r="V3604" i="30"/>
  <c r="U3604" i="30"/>
  <c r="T3604" i="30"/>
  <c r="S3604" i="30"/>
  <c r="R3604" i="30"/>
  <c r="Q3604" i="30"/>
  <c r="P3604" i="30"/>
  <c r="O3604" i="30"/>
  <c r="AA3603" i="30"/>
  <c r="Z3603" i="30"/>
  <c r="Y3603" i="30"/>
  <c r="X3603" i="30"/>
  <c r="V3603" i="30"/>
  <c r="U3603" i="30"/>
  <c r="T3603" i="30"/>
  <c r="S3603" i="30"/>
  <c r="R3603" i="30"/>
  <c r="Q3603" i="30"/>
  <c r="P3603" i="30"/>
  <c r="O3603" i="30"/>
  <c r="AA3602" i="30"/>
  <c r="Z3602" i="30"/>
  <c r="Y3602" i="30"/>
  <c r="X3602" i="30"/>
  <c r="V3602" i="30"/>
  <c r="U3602" i="30"/>
  <c r="T3602" i="30"/>
  <c r="S3602" i="30"/>
  <c r="R3602" i="30"/>
  <c r="Q3602" i="30"/>
  <c r="P3602" i="30"/>
  <c r="O3602" i="30"/>
  <c r="AA3601" i="30"/>
  <c r="Z3601" i="30"/>
  <c r="Y3601" i="30"/>
  <c r="X3601" i="30"/>
  <c r="V3601" i="30"/>
  <c r="U3601" i="30"/>
  <c r="T3601" i="30"/>
  <c r="S3601" i="30"/>
  <c r="R3601" i="30"/>
  <c r="Q3601" i="30"/>
  <c r="P3601" i="30"/>
  <c r="O3601" i="30"/>
  <c r="AA3600" i="30"/>
  <c r="Z3600" i="30"/>
  <c r="Y3600" i="30"/>
  <c r="X3600" i="30"/>
  <c r="V3600" i="30"/>
  <c r="U3600" i="30"/>
  <c r="T3600" i="30"/>
  <c r="S3600" i="30"/>
  <c r="R3600" i="30"/>
  <c r="Q3600" i="30"/>
  <c r="P3600" i="30"/>
  <c r="O3600" i="30"/>
  <c r="AA3599" i="30"/>
  <c r="Z3599" i="30"/>
  <c r="Y3599" i="30"/>
  <c r="X3599" i="30"/>
  <c r="V3599" i="30"/>
  <c r="U3599" i="30"/>
  <c r="T3599" i="30"/>
  <c r="S3599" i="30"/>
  <c r="R3599" i="30"/>
  <c r="Q3599" i="30"/>
  <c r="P3599" i="30"/>
  <c r="O3599" i="30"/>
  <c r="AA3598" i="30"/>
  <c r="Z3598" i="30"/>
  <c r="Y3598" i="30"/>
  <c r="X3598" i="30"/>
  <c r="V3598" i="30"/>
  <c r="U3598" i="30"/>
  <c r="T3598" i="30"/>
  <c r="S3598" i="30"/>
  <c r="R3598" i="30"/>
  <c r="Q3598" i="30"/>
  <c r="P3598" i="30"/>
  <c r="O3598" i="30"/>
  <c r="AA3597" i="30"/>
  <c r="Z3597" i="30"/>
  <c r="Y3597" i="30"/>
  <c r="X3597" i="30"/>
  <c r="V3597" i="30"/>
  <c r="U3597" i="30"/>
  <c r="T3597" i="30"/>
  <c r="S3597" i="30"/>
  <c r="R3597" i="30"/>
  <c r="Q3597" i="30"/>
  <c r="P3597" i="30"/>
  <c r="O3597" i="30"/>
  <c r="AA3596" i="30"/>
  <c r="Z3596" i="30"/>
  <c r="Y3596" i="30"/>
  <c r="X3596" i="30"/>
  <c r="V3596" i="30"/>
  <c r="U3596" i="30"/>
  <c r="T3596" i="30"/>
  <c r="S3596" i="30"/>
  <c r="R3596" i="30"/>
  <c r="Q3596" i="30"/>
  <c r="P3596" i="30"/>
  <c r="O3596" i="30"/>
  <c r="AA3595" i="30"/>
  <c r="Z3595" i="30"/>
  <c r="Y3595" i="30"/>
  <c r="X3595" i="30"/>
  <c r="V3595" i="30"/>
  <c r="U3595" i="30"/>
  <c r="T3595" i="30"/>
  <c r="S3595" i="30"/>
  <c r="R3595" i="30"/>
  <c r="Q3595" i="30"/>
  <c r="P3595" i="30"/>
  <c r="O3595" i="30"/>
  <c r="AA3594" i="30"/>
  <c r="Z3594" i="30"/>
  <c r="Y3594" i="30"/>
  <c r="X3594" i="30"/>
  <c r="V3594" i="30"/>
  <c r="U3594" i="30"/>
  <c r="T3594" i="30"/>
  <c r="S3594" i="30"/>
  <c r="R3594" i="30"/>
  <c r="Q3594" i="30"/>
  <c r="P3594" i="30"/>
  <c r="O3594" i="30"/>
  <c r="AA3593" i="30"/>
  <c r="Z3593" i="30"/>
  <c r="Y3593" i="30"/>
  <c r="X3593" i="30"/>
  <c r="V3593" i="30"/>
  <c r="U3593" i="30"/>
  <c r="T3593" i="30"/>
  <c r="S3593" i="30"/>
  <c r="R3593" i="30"/>
  <c r="Q3593" i="30"/>
  <c r="P3593" i="30"/>
  <c r="O3593" i="30"/>
  <c r="AA3592" i="30"/>
  <c r="Z3592" i="30"/>
  <c r="Y3592" i="30"/>
  <c r="X3592" i="30"/>
  <c r="V3592" i="30"/>
  <c r="U3592" i="30"/>
  <c r="T3592" i="30"/>
  <c r="S3592" i="30"/>
  <c r="R3592" i="30"/>
  <c r="Q3592" i="30"/>
  <c r="P3592" i="30"/>
  <c r="O3592" i="30"/>
  <c r="AA3591" i="30"/>
  <c r="Z3591" i="30"/>
  <c r="Y3591" i="30"/>
  <c r="X3591" i="30"/>
  <c r="V3591" i="30"/>
  <c r="U3591" i="30"/>
  <c r="T3591" i="30"/>
  <c r="S3591" i="30"/>
  <c r="R3591" i="30"/>
  <c r="Q3591" i="30"/>
  <c r="P3591" i="30"/>
  <c r="O3591" i="30"/>
  <c r="AA3590" i="30"/>
  <c r="Z3590" i="30"/>
  <c r="Y3590" i="30"/>
  <c r="X3590" i="30"/>
  <c r="V3590" i="30"/>
  <c r="U3590" i="30"/>
  <c r="T3590" i="30"/>
  <c r="S3590" i="30"/>
  <c r="R3590" i="30"/>
  <c r="Q3590" i="30"/>
  <c r="P3590" i="30"/>
  <c r="O3590" i="30"/>
  <c r="AA3589" i="30"/>
  <c r="Z3589" i="30"/>
  <c r="Y3589" i="30"/>
  <c r="X3589" i="30"/>
  <c r="V3589" i="30"/>
  <c r="U3589" i="30"/>
  <c r="T3589" i="30"/>
  <c r="S3589" i="30"/>
  <c r="R3589" i="30"/>
  <c r="Q3589" i="30"/>
  <c r="P3589" i="30"/>
  <c r="O3589" i="30"/>
  <c r="AA3588" i="30"/>
  <c r="Z3588" i="30"/>
  <c r="Y3588" i="30"/>
  <c r="X3588" i="30"/>
  <c r="V3588" i="30"/>
  <c r="U3588" i="30"/>
  <c r="T3588" i="30"/>
  <c r="S3588" i="30"/>
  <c r="R3588" i="30"/>
  <c r="Q3588" i="30"/>
  <c r="P3588" i="30"/>
  <c r="O3588" i="30"/>
  <c r="AA3587" i="30"/>
  <c r="Z3587" i="30"/>
  <c r="Y3587" i="30"/>
  <c r="X3587" i="30"/>
  <c r="V3587" i="30"/>
  <c r="U3587" i="30"/>
  <c r="T3587" i="30"/>
  <c r="S3587" i="30"/>
  <c r="R3587" i="30"/>
  <c r="Q3587" i="30"/>
  <c r="P3587" i="30"/>
  <c r="O3587" i="30"/>
  <c r="AA3586" i="30"/>
  <c r="Z3586" i="30"/>
  <c r="Y3586" i="30"/>
  <c r="X3586" i="30"/>
  <c r="V3586" i="30"/>
  <c r="U3586" i="30"/>
  <c r="T3586" i="30"/>
  <c r="S3586" i="30"/>
  <c r="R3586" i="30"/>
  <c r="Q3586" i="30"/>
  <c r="P3586" i="30"/>
  <c r="O3586" i="30"/>
  <c r="AA3585" i="30"/>
  <c r="Z3585" i="30"/>
  <c r="Y3585" i="30"/>
  <c r="X3585" i="30"/>
  <c r="V3585" i="30"/>
  <c r="U3585" i="30"/>
  <c r="T3585" i="30"/>
  <c r="S3585" i="30"/>
  <c r="R3585" i="30"/>
  <c r="Q3585" i="30"/>
  <c r="P3585" i="30"/>
  <c r="O3585" i="30"/>
  <c r="AA3584" i="30"/>
  <c r="Z3584" i="30"/>
  <c r="Y3584" i="30"/>
  <c r="X3584" i="30"/>
  <c r="V3584" i="30"/>
  <c r="U3584" i="30"/>
  <c r="T3584" i="30"/>
  <c r="S3584" i="30"/>
  <c r="R3584" i="30"/>
  <c r="Q3584" i="30"/>
  <c r="P3584" i="30"/>
  <c r="O3584" i="30"/>
  <c r="AA3583" i="30"/>
  <c r="Z3583" i="30"/>
  <c r="Y3583" i="30"/>
  <c r="X3583" i="30"/>
  <c r="V3583" i="30"/>
  <c r="U3583" i="30"/>
  <c r="T3583" i="30"/>
  <c r="S3583" i="30"/>
  <c r="R3583" i="30"/>
  <c r="Q3583" i="30"/>
  <c r="P3583" i="30"/>
  <c r="O3583" i="30"/>
  <c r="AA3582" i="30"/>
  <c r="Z3582" i="30"/>
  <c r="Y3582" i="30"/>
  <c r="X3582" i="30"/>
  <c r="V3582" i="30"/>
  <c r="U3582" i="30"/>
  <c r="T3582" i="30"/>
  <c r="S3582" i="30"/>
  <c r="R3582" i="30"/>
  <c r="Q3582" i="30"/>
  <c r="P3582" i="30"/>
  <c r="O3582" i="30"/>
  <c r="AA3581" i="30"/>
  <c r="Z3581" i="30"/>
  <c r="Y3581" i="30"/>
  <c r="X3581" i="30"/>
  <c r="V3581" i="30"/>
  <c r="U3581" i="30"/>
  <c r="T3581" i="30"/>
  <c r="S3581" i="30"/>
  <c r="R3581" i="30"/>
  <c r="Q3581" i="30"/>
  <c r="P3581" i="30"/>
  <c r="O3581" i="30"/>
  <c r="AA3580" i="30"/>
  <c r="Z3580" i="30"/>
  <c r="Y3580" i="30"/>
  <c r="X3580" i="30"/>
  <c r="V3580" i="30"/>
  <c r="U3580" i="30"/>
  <c r="T3580" i="30"/>
  <c r="S3580" i="30"/>
  <c r="R3580" i="30"/>
  <c r="Q3580" i="30"/>
  <c r="P3580" i="30"/>
  <c r="O3580" i="30"/>
  <c r="AA3579" i="30"/>
  <c r="Z3579" i="30"/>
  <c r="Y3579" i="30"/>
  <c r="X3579" i="30"/>
  <c r="V3579" i="30"/>
  <c r="U3579" i="30"/>
  <c r="T3579" i="30"/>
  <c r="S3579" i="30"/>
  <c r="R3579" i="30"/>
  <c r="Q3579" i="30"/>
  <c r="P3579" i="30"/>
  <c r="O3579" i="30"/>
  <c r="AA3578" i="30"/>
  <c r="Z3578" i="30"/>
  <c r="Y3578" i="30"/>
  <c r="X3578" i="30"/>
  <c r="V3578" i="30"/>
  <c r="U3578" i="30"/>
  <c r="T3578" i="30"/>
  <c r="S3578" i="30"/>
  <c r="R3578" i="30"/>
  <c r="Q3578" i="30"/>
  <c r="P3578" i="30"/>
  <c r="O3578" i="30"/>
  <c r="AA3577" i="30"/>
  <c r="Z3577" i="30"/>
  <c r="Y3577" i="30"/>
  <c r="X3577" i="30"/>
  <c r="V3577" i="30"/>
  <c r="U3577" i="30"/>
  <c r="T3577" i="30"/>
  <c r="S3577" i="30"/>
  <c r="R3577" i="30"/>
  <c r="Q3577" i="30"/>
  <c r="P3577" i="30"/>
  <c r="O3577" i="30"/>
  <c r="AA3576" i="30"/>
  <c r="Z3576" i="30"/>
  <c r="Y3576" i="30"/>
  <c r="X3576" i="30"/>
  <c r="V3576" i="30"/>
  <c r="U3576" i="30"/>
  <c r="T3576" i="30"/>
  <c r="S3576" i="30"/>
  <c r="R3576" i="30"/>
  <c r="Q3576" i="30"/>
  <c r="P3576" i="30"/>
  <c r="O3576" i="30"/>
  <c r="AA3575" i="30"/>
  <c r="Z3575" i="30"/>
  <c r="Y3575" i="30"/>
  <c r="X3575" i="30"/>
  <c r="V3575" i="30"/>
  <c r="U3575" i="30"/>
  <c r="T3575" i="30"/>
  <c r="S3575" i="30"/>
  <c r="R3575" i="30"/>
  <c r="Q3575" i="30"/>
  <c r="P3575" i="30"/>
  <c r="O3575" i="30"/>
  <c r="AA3574" i="30"/>
  <c r="Z3574" i="30"/>
  <c r="Y3574" i="30"/>
  <c r="X3574" i="30"/>
  <c r="V3574" i="30"/>
  <c r="U3574" i="30"/>
  <c r="T3574" i="30"/>
  <c r="S3574" i="30"/>
  <c r="R3574" i="30"/>
  <c r="Q3574" i="30"/>
  <c r="P3574" i="30"/>
  <c r="O3574" i="30"/>
  <c r="AA3573" i="30"/>
  <c r="Z3573" i="30"/>
  <c r="Y3573" i="30"/>
  <c r="X3573" i="30"/>
  <c r="V3573" i="30"/>
  <c r="U3573" i="30"/>
  <c r="T3573" i="30"/>
  <c r="S3573" i="30"/>
  <c r="R3573" i="30"/>
  <c r="Q3573" i="30"/>
  <c r="P3573" i="30"/>
  <c r="O3573" i="30"/>
  <c r="AA3572" i="30"/>
  <c r="Z3572" i="30"/>
  <c r="Y3572" i="30"/>
  <c r="X3572" i="30"/>
  <c r="V3572" i="30"/>
  <c r="U3572" i="30"/>
  <c r="T3572" i="30"/>
  <c r="S3572" i="30"/>
  <c r="R3572" i="30"/>
  <c r="Q3572" i="30"/>
  <c r="P3572" i="30"/>
  <c r="O3572" i="30"/>
  <c r="AA3571" i="30"/>
  <c r="Z3571" i="30"/>
  <c r="Y3571" i="30"/>
  <c r="X3571" i="30"/>
  <c r="V3571" i="30"/>
  <c r="U3571" i="30"/>
  <c r="T3571" i="30"/>
  <c r="S3571" i="30"/>
  <c r="R3571" i="30"/>
  <c r="Q3571" i="30"/>
  <c r="P3571" i="30"/>
  <c r="O3571" i="30"/>
  <c r="AA3570" i="30"/>
  <c r="Z3570" i="30"/>
  <c r="Y3570" i="30"/>
  <c r="X3570" i="30"/>
  <c r="V3570" i="30"/>
  <c r="U3570" i="30"/>
  <c r="T3570" i="30"/>
  <c r="S3570" i="30"/>
  <c r="R3570" i="30"/>
  <c r="Q3570" i="30"/>
  <c r="P3570" i="30"/>
  <c r="O3570" i="30"/>
  <c r="AA3569" i="30"/>
  <c r="Z3569" i="30"/>
  <c r="Y3569" i="30"/>
  <c r="X3569" i="30"/>
  <c r="V3569" i="30"/>
  <c r="U3569" i="30"/>
  <c r="T3569" i="30"/>
  <c r="S3569" i="30"/>
  <c r="R3569" i="30"/>
  <c r="Q3569" i="30"/>
  <c r="P3569" i="30"/>
  <c r="O3569" i="30"/>
  <c r="AA3568" i="30"/>
  <c r="Z3568" i="30"/>
  <c r="Y3568" i="30"/>
  <c r="X3568" i="30"/>
  <c r="V3568" i="30"/>
  <c r="U3568" i="30"/>
  <c r="T3568" i="30"/>
  <c r="S3568" i="30"/>
  <c r="R3568" i="30"/>
  <c r="Q3568" i="30"/>
  <c r="P3568" i="30"/>
  <c r="O3568" i="30"/>
  <c r="AA3567" i="30"/>
  <c r="Z3567" i="30"/>
  <c r="Y3567" i="30"/>
  <c r="X3567" i="30"/>
  <c r="V3567" i="30"/>
  <c r="U3567" i="30"/>
  <c r="T3567" i="30"/>
  <c r="S3567" i="30"/>
  <c r="R3567" i="30"/>
  <c r="Q3567" i="30"/>
  <c r="P3567" i="30"/>
  <c r="O3567" i="30"/>
  <c r="AA3566" i="30"/>
  <c r="Z3566" i="30"/>
  <c r="Y3566" i="30"/>
  <c r="X3566" i="30"/>
  <c r="V3566" i="30"/>
  <c r="U3566" i="30"/>
  <c r="T3566" i="30"/>
  <c r="S3566" i="30"/>
  <c r="R3566" i="30"/>
  <c r="Q3566" i="30"/>
  <c r="P3566" i="30"/>
  <c r="O3566" i="30"/>
  <c r="AA3565" i="30"/>
  <c r="Z3565" i="30"/>
  <c r="Y3565" i="30"/>
  <c r="X3565" i="30"/>
  <c r="V3565" i="30"/>
  <c r="U3565" i="30"/>
  <c r="T3565" i="30"/>
  <c r="S3565" i="30"/>
  <c r="R3565" i="30"/>
  <c r="Q3565" i="30"/>
  <c r="P3565" i="30"/>
  <c r="O3565" i="30"/>
  <c r="AA3564" i="30"/>
  <c r="Z3564" i="30"/>
  <c r="Y3564" i="30"/>
  <c r="X3564" i="30"/>
  <c r="V3564" i="30"/>
  <c r="U3564" i="30"/>
  <c r="T3564" i="30"/>
  <c r="S3564" i="30"/>
  <c r="R3564" i="30"/>
  <c r="Q3564" i="30"/>
  <c r="P3564" i="30"/>
  <c r="O3564" i="30"/>
  <c r="AA3563" i="30"/>
  <c r="Z3563" i="30"/>
  <c r="Y3563" i="30"/>
  <c r="X3563" i="30"/>
  <c r="V3563" i="30"/>
  <c r="U3563" i="30"/>
  <c r="T3563" i="30"/>
  <c r="S3563" i="30"/>
  <c r="R3563" i="30"/>
  <c r="Q3563" i="30"/>
  <c r="P3563" i="30"/>
  <c r="O3563" i="30"/>
  <c r="AA3562" i="30"/>
  <c r="Z3562" i="30"/>
  <c r="Y3562" i="30"/>
  <c r="X3562" i="30"/>
  <c r="V3562" i="30"/>
  <c r="U3562" i="30"/>
  <c r="T3562" i="30"/>
  <c r="S3562" i="30"/>
  <c r="R3562" i="30"/>
  <c r="Q3562" i="30"/>
  <c r="P3562" i="30"/>
  <c r="O3562" i="30"/>
  <c r="AA3561" i="30"/>
  <c r="Z3561" i="30"/>
  <c r="Y3561" i="30"/>
  <c r="X3561" i="30"/>
  <c r="V3561" i="30"/>
  <c r="U3561" i="30"/>
  <c r="T3561" i="30"/>
  <c r="S3561" i="30"/>
  <c r="R3561" i="30"/>
  <c r="Q3561" i="30"/>
  <c r="P3561" i="30"/>
  <c r="O3561" i="30"/>
  <c r="AA3560" i="30"/>
  <c r="Z3560" i="30"/>
  <c r="Y3560" i="30"/>
  <c r="X3560" i="30"/>
  <c r="V3560" i="30"/>
  <c r="U3560" i="30"/>
  <c r="T3560" i="30"/>
  <c r="S3560" i="30"/>
  <c r="R3560" i="30"/>
  <c r="Q3560" i="30"/>
  <c r="P3560" i="30"/>
  <c r="O3560" i="30"/>
  <c r="AA3559" i="30"/>
  <c r="Z3559" i="30"/>
  <c r="Y3559" i="30"/>
  <c r="X3559" i="30"/>
  <c r="V3559" i="30"/>
  <c r="U3559" i="30"/>
  <c r="T3559" i="30"/>
  <c r="S3559" i="30"/>
  <c r="R3559" i="30"/>
  <c r="Q3559" i="30"/>
  <c r="P3559" i="30"/>
  <c r="O3559" i="30"/>
  <c r="AA3558" i="30"/>
  <c r="Z3558" i="30"/>
  <c r="Y3558" i="30"/>
  <c r="X3558" i="30"/>
  <c r="V3558" i="30"/>
  <c r="U3558" i="30"/>
  <c r="T3558" i="30"/>
  <c r="S3558" i="30"/>
  <c r="R3558" i="30"/>
  <c r="Q3558" i="30"/>
  <c r="P3558" i="30"/>
  <c r="O3558" i="30"/>
  <c r="AA3557" i="30"/>
  <c r="Z3557" i="30"/>
  <c r="Y3557" i="30"/>
  <c r="X3557" i="30"/>
  <c r="V3557" i="30"/>
  <c r="U3557" i="30"/>
  <c r="T3557" i="30"/>
  <c r="S3557" i="30"/>
  <c r="R3557" i="30"/>
  <c r="Q3557" i="30"/>
  <c r="P3557" i="30"/>
  <c r="O3557" i="30"/>
  <c r="AA3556" i="30"/>
  <c r="Z3556" i="30"/>
  <c r="Y3556" i="30"/>
  <c r="X3556" i="30"/>
  <c r="V3556" i="30"/>
  <c r="U3556" i="30"/>
  <c r="T3556" i="30"/>
  <c r="S3556" i="30"/>
  <c r="R3556" i="30"/>
  <c r="Q3556" i="30"/>
  <c r="P3556" i="30"/>
  <c r="O3556" i="30"/>
  <c r="AA3555" i="30"/>
  <c r="Z3555" i="30"/>
  <c r="Y3555" i="30"/>
  <c r="X3555" i="30"/>
  <c r="V3555" i="30"/>
  <c r="U3555" i="30"/>
  <c r="T3555" i="30"/>
  <c r="S3555" i="30"/>
  <c r="R3555" i="30"/>
  <c r="Q3555" i="30"/>
  <c r="P3555" i="30"/>
  <c r="O3555" i="30"/>
  <c r="AA3554" i="30"/>
  <c r="Z3554" i="30"/>
  <c r="Y3554" i="30"/>
  <c r="X3554" i="30"/>
  <c r="V3554" i="30"/>
  <c r="U3554" i="30"/>
  <c r="T3554" i="30"/>
  <c r="S3554" i="30"/>
  <c r="R3554" i="30"/>
  <c r="Q3554" i="30"/>
  <c r="P3554" i="30"/>
  <c r="O3554" i="30"/>
  <c r="AA3553" i="30"/>
  <c r="Z3553" i="30"/>
  <c r="Y3553" i="30"/>
  <c r="X3553" i="30"/>
  <c r="V3553" i="30"/>
  <c r="U3553" i="30"/>
  <c r="T3553" i="30"/>
  <c r="S3553" i="30"/>
  <c r="R3553" i="30"/>
  <c r="Q3553" i="30"/>
  <c r="P3553" i="30"/>
  <c r="O3553" i="30"/>
  <c r="AA3552" i="30"/>
  <c r="Z3552" i="30"/>
  <c r="Y3552" i="30"/>
  <c r="X3552" i="30"/>
  <c r="V3552" i="30"/>
  <c r="U3552" i="30"/>
  <c r="T3552" i="30"/>
  <c r="S3552" i="30"/>
  <c r="R3552" i="30"/>
  <c r="Q3552" i="30"/>
  <c r="P3552" i="30"/>
  <c r="O3552" i="30"/>
  <c r="AA3551" i="30"/>
  <c r="Z3551" i="30"/>
  <c r="Y3551" i="30"/>
  <c r="X3551" i="30"/>
  <c r="V3551" i="30"/>
  <c r="U3551" i="30"/>
  <c r="T3551" i="30"/>
  <c r="S3551" i="30"/>
  <c r="R3551" i="30"/>
  <c r="Q3551" i="30"/>
  <c r="P3551" i="30"/>
  <c r="O3551" i="30"/>
  <c r="AA3550" i="30"/>
  <c r="Z3550" i="30"/>
  <c r="Y3550" i="30"/>
  <c r="X3550" i="30"/>
  <c r="V3550" i="30"/>
  <c r="U3550" i="30"/>
  <c r="T3550" i="30"/>
  <c r="S3550" i="30"/>
  <c r="R3550" i="30"/>
  <c r="Q3550" i="30"/>
  <c r="P3550" i="30"/>
  <c r="O3550" i="30"/>
  <c r="AA3549" i="30"/>
  <c r="Z3549" i="30"/>
  <c r="Y3549" i="30"/>
  <c r="X3549" i="30"/>
  <c r="V3549" i="30"/>
  <c r="U3549" i="30"/>
  <c r="T3549" i="30"/>
  <c r="S3549" i="30"/>
  <c r="R3549" i="30"/>
  <c r="Q3549" i="30"/>
  <c r="P3549" i="30"/>
  <c r="O3549" i="30"/>
  <c r="AA3548" i="30"/>
  <c r="Z3548" i="30"/>
  <c r="Y3548" i="30"/>
  <c r="X3548" i="30"/>
  <c r="V3548" i="30"/>
  <c r="U3548" i="30"/>
  <c r="T3548" i="30"/>
  <c r="S3548" i="30"/>
  <c r="R3548" i="30"/>
  <c r="Q3548" i="30"/>
  <c r="P3548" i="30"/>
  <c r="O3548" i="30"/>
  <c r="AA3547" i="30"/>
  <c r="Z3547" i="30"/>
  <c r="Y3547" i="30"/>
  <c r="X3547" i="30"/>
  <c r="V3547" i="30"/>
  <c r="U3547" i="30"/>
  <c r="T3547" i="30"/>
  <c r="S3547" i="30"/>
  <c r="R3547" i="30"/>
  <c r="Q3547" i="30"/>
  <c r="P3547" i="30"/>
  <c r="O3547" i="30"/>
  <c r="AA3546" i="30"/>
  <c r="Z3546" i="30"/>
  <c r="Y3546" i="30"/>
  <c r="X3546" i="30"/>
  <c r="V3546" i="30"/>
  <c r="U3546" i="30"/>
  <c r="T3546" i="30"/>
  <c r="S3546" i="30"/>
  <c r="R3546" i="30"/>
  <c r="Q3546" i="30"/>
  <c r="P3546" i="30"/>
  <c r="O3546" i="30"/>
  <c r="AA3545" i="30"/>
  <c r="Z3545" i="30"/>
  <c r="Y3545" i="30"/>
  <c r="X3545" i="30"/>
  <c r="V3545" i="30"/>
  <c r="U3545" i="30"/>
  <c r="T3545" i="30"/>
  <c r="S3545" i="30"/>
  <c r="R3545" i="30"/>
  <c r="Q3545" i="30"/>
  <c r="P3545" i="30"/>
  <c r="O3545" i="30"/>
  <c r="AA3544" i="30"/>
  <c r="Z3544" i="30"/>
  <c r="Y3544" i="30"/>
  <c r="X3544" i="30"/>
  <c r="V3544" i="30"/>
  <c r="U3544" i="30"/>
  <c r="T3544" i="30"/>
  <c r="S3544" i="30"/>
  <c r="R3544" i="30"/>
  <c r="Q3544" i="30"/>
  <c r="P3544" i="30"/>
  <c r="O3544" i="30"/>
  <c r="AA3543" i="30"/>
  <c r="Z3543" i="30"/>
  <c r="Y3543" i="30"/>
  <c r="X3543" i="30"/>
  <c r="V3543" i="30"/>
  <c r="U3543" i="30"/>
  <c r="T3543" i="30"/>
  <c r="S3543" i="30"/>
  <c r="R3543" i="30"/>
  <c r="Q3543" i="30"/>
  <c r="P3543" i="30"/>
  <c r="O3543" i="30"/>
  <c r="AA3542" i="30"/>
  <c r="Z3542" i="30"/>
  <c r="Y3542" i="30"/>
  <c r="X3542" i="30"/>
  <c r="V3542" i="30"/>
  <c r="U3542" i="30"/>
  <c r="T3542" i="30"/>
  <c r="S3542" i="30"/>
  <c r="R3542" i="30"/>
  <c r="Q3542" i="30"/>
  <c r="P3542" i="30"/>
  <c r="O3542" i="30"/>
  <c r="AA3541" i="30"/>
  <c r="Z3541" i="30"/>
  <c r="Y3541" i="30"/>
  <c r="X3541" i="30"/>
  <c r="V3541" i="30"/>
  <c r="U3541" i="30"/>
  <c r="T3541" i="30"/>
  <c r="S3541" i="30"/>
  <c r="R3541" i="30"/>
  <c r="Q3541" i="30"/>
  <c r="P3541" i="30"/>
  <c r="O3541" i="30"/>
  <c r="AA3540" i="30"/>
  <c r="Z3540" i="30"/>
  <c r="Y3540" i="30"/>
  <c r="X3540" i="30"/>
  <c r="V3540" i="30"/>
  <c r="U3540" i="30"/>
  <c r="T3540" i="30"/>
  <c r="S3540" i="30"/>
  <c r="R3540" i="30"/>
  <c r="Q3540" i="30"/>
  <c r="P3540" i="30"/>
  <c r="O3540" i="30"/>
  <c r="AA3539" i="30"/>
  <c r="Z3539" i="30"/>
  <c r="Y3539" i="30"/>
  <c r="X3539" i="30"/>
  <c r="V3539" i="30"/>
  <c r="U3539" i="30"/>
  <c r="T3539" i="30"/>
  <c r="S3539" i="30"/>
  <c r="R3539" i="30"/>
  <c r="Q3539" i="30"/>
  <c r="P3539" i="30"/>
  <c r="O3539" i="30"/>
  <c r="AA3538" i="30"/>
  <c r="Z3538" i="30"/>
  <c r="Y3538" i="30"/>
  <c r="X3538" i="30"/>
  <c r="V3538" i="30"/>
  <c r="U3538" i="30"/>
  <c r="T3538" i="30"/>
  <c r="S3538" i="30"/>
  <c r="R3538" i="30"/>
  <c r="Q3538" i="30"/>
  <c r="P3538" i="30"/>
  <c r="O3538" i="30"/>
  <c r="AA3537" i="30"/>
  <c r="Z3537" i="30"/>
  <c r="Y3537" i="30"/>
  <c r="X3537" i="30"/>
  <c r="V3537" i="30"/>
  <c r="U3537" i="30"/>
  <c r="T3537" i="30"/>
  <c r="S3537" i="30"/>
  <c r="R3537" i="30"/>
  <c r="Q3537" i="30"/>
  <c r="P3537" i="30"/>
  <c r="O3537" i="30"/>
  <c r="AA3536" i="30"/>
  <c r="Z3536" i="30"/>
  <c r="Y3536" i="30"/>
  <c r="X3536" i="30"/>
  <c r="V3536" i="30"/>
  <c r="U3536" i="30"/>
  <c r="T3536" i="30"/>
  <c r="S3536" i="30"/>
  <c r="R3536" i="30"/>
  <c r="Q3536" i="30"/>
  <c r="P3536" i="30"/>
  <c r="O3536" i="30"/>
  <c r="AA3535" i="30"/>
  <c r="Z3535" i="30"/>
  <c r="Y3535" i="30"/>
  <c r="X3535" i="30"/>
  <c r="V3535" i="30"/>
  <c r="U3535" i="30"/>
  <c r="T3535" i="30"/>
  <c r="S3535" i="30"/>
  <c r="R3535" i="30"/>
  <c r="Q3535" i="30"/>
  <c r="P3535" i="30"/>
  <c r="O3535" i="30"/>
  <c r="AA3534" i="30"/>
  <c r="Z3534" i="30"/>
  <c r="Y3534" i="30"/>
  <c r="X3534" i="30"/>
  <c r="V3534" i="30"/>
  <c r="U3534" i="30"/>
  <c r="T3534" i="30"/>
  <c r="S3534" i="30"/>
  <c r="R3534" i="30"/>
  <c r="Q3534" i="30"/>
  <c r="P3534" i="30"/>
  <c r="O3534" i="30"/>
  <c r="AA3533" i="30"/>
  <c r="Z3533" i="30"/>
  <c r="Y3533" i="30"/>
  <c r="X3533" i="30"/>
  <c r="V3533" i="30"/>
  <c r="U3533" i="30"/>
  <c r="T3533" i="30"/>
  <c r="S3533" i="30"/>
  <c r="R3533" i="30"/>
  <c r="Q3533" i="30"/>
  <c r="P3533" i="30"/>
  <c r="O3533" i="30"/>
  <c r="AA3532" i="30"/>
  <c r="Z3532" i="30"/>
  <c r="Y3532" i="30"/>
  <c r="X3532" i="30"/>
  <c r="V3532" i="30"/>
  <c r="U3532" i="30"/>
  <c r="T3532" i="30"/>
  <c r="S3532" i="30"/>
  <c r="R3532" i="30"/>
  <c r="Q3532" i="30"/>
  <c r="P3532" i="30"/>
  <c r="O3532" i="30"/>
  <c r="AA3531" i="30"/>
  <c r="Z3531" i="30"/>
  <c r="Y3531" i="30"/>
  <c r="X3531" i="30"/>
  <c r="V3531" i="30"/>
  <c r="U3531" i="30"/>
  <c r="T3531" i="30"/>
  <c r="S3531" i="30"/>
  <c r="R3531" i="30"/>
  <c r="Q3531" i="30"/>
  <c r="P3531" i="30"/>
  <c r="O3531" i="30"/>
  <c r="AA3530" i="30"/>
  <c r="Z3530" i="30"/>
  <c r="Y3530" i="30"/>
  <c r="X3530" i="30"/>
  <c r="V3530" i="30"/>
  <c r="U3530" i="30"/>
  <c r="T3530" i="30"/>
  <c r="S3530" i="30"/>
  <c r="R3530" i="30"/>
  <c r="Q3530" i="30"/>
  <c r="P3530" i="30"/>
  <c r="O3530" i="30"/>
  <c r="AA3529" i="30"/>
  <c r="Z3529" i="30"/>
  <c r="Y3529" i="30"/>
  <c r="X3529" i="30"/>
  <c r="V3529" i="30"/>
  <c r="U3529" i="30"/>
  <c r="T3529" i="30"/>
  <c r="S3529" i="30"/>
  <c r="R3529" i="30"/>
  <c r="Q3529" i="30"/>
  <c r="P3529" i="30"/>
  <c r="O3529" i="30"/>
  <c r="AA3528" i="30"/>
  <c r="Z3528" i="30"/>
  <c r="Y3528" i="30"/>
  <c r="X3528" i="30"/>
  <c r="V3528" i="30"/>
  <c r="U3528" i="30"/>
  <c r="T3528" i="30"/>
  <c r="S3528" i="30"/>
  <c r="R3528" i="30"/>
  <c r="Q3528" i="30"/>
  <c r="P3528" i="30"/>
  <c r="O3528" i="30"/>
  <c r="AA3527" i="30"/>
  <c r="Z3527" i="30"/>
  <c r="Y3527" i="30"/>
  <c r="X3527" i="30"/>
  <c r="V3527" i="30"/>
  <c r="U3527" i="30"/>
  <c r="T3527" i="30"/>
  <c r="S3527" i="30"/>
  <c r="R3527" i="30"/>
  <c r="Q3527" i="30"/>
  <c r="P3527" i="30"/>
  <c r="O3527" i="30"/>
  <c r="AA3526" i="30"/>
  <c r="Z3526" i="30"/>
  <c r="Y3526" i="30"/>
  <c r="X3526" i="30"/>
  <c r="V3526" i="30"/>
  <c r="U3526" i="30"/>
  <c r="T3526" i="30"/>
  <c r="S3526" i="30"/>
  <c r="R3526" i="30"/>
  <c r="Q3526" i="30"/>
  <c r="P3526" i="30"/>
  <c r="O3526" i="30"/>
  <c r="AA3525" i="30"/>
  <c r="Z3525" i="30"/>
  <c r="Y3525" i="30"/>
  <c r="X3525" i="30"/>
  <c r="V3525" i="30"/>
  <c r="U3525" i="30"/>
  <c r="T3525" i="30"/>
  <c r="S3525" i="30"/>
  <c r="R3525" i="30"/>
  <c r="Q3525" i="30"/>
  <c r="P3525" i="30"/>
  <c r="O3525" i="30"/>
  <c r="AA3524" i="30"/>
  <c r="Z3524" i="30"/>
  <c r="Y3524" i="30"/>
  <c r="X3524" i="30"/>
  <c r="V3524" i="30"/>
  <c r="U3524" i="30"/>
  <c r="T3524" i="30"/>
  <c r="S3524" i="30"/>
  <c r="R3524" i="30"/>
  <c r="Q3524" i="30"/>
  <c r="P3524" i="30"/>
  <c r="O3524" i="30"/>
  <c r="AA3523" i="30"/>
  <c r="Z3523" i="30"/>
  <c r="Y3523" i="30"/>
  <c r="X3523" i="30"/>
  <c r="V3523" i="30"/>
  <c r="U3523" i="30"/>
  <c r="T3523" i="30"/>
  <c r="S3523" i="30"/>
  <c r="R3523" i="30"/>
  <c r="Q3523" i="30"/>
  <c r="P3523" i="30"/>
  <c r="O3523" i="30"/>
  <c r="AA3522" i="30"/>
  <c r="Z3522" i="30"/>
  <c r="Y3522" i="30"/>
  <c r="X3522" i="30"/>
  <c r="V3522" i="30"/>
  <c r="U3522" i="30"/>
  <c r="T3522" i="30"/>
  <c r="S3522" i="30"/>
  <c r="R3522" i="30"/>
  <c r="Q3522" i="30"/>
  <c r="P3522" i="30"/>
  <c r="O3522" i="30"/>
  <c r="AA3521" i="30"/>
  <c r="Z3521" i="30"/>
  <c r="Y3521" i="30"/>
  <c r="X3521" i="30"/>
  <c r="V3521" i="30"/>
  <c r="U3521" i="30"/>
  <c r="T3521" i="30"/>
  <c r="S3521" i="30"/>
  <c r="R3521" i="30"/>
  <c r="Q3521" i="30"/>
  <c r="P3521" i="30"/>
  <c r="O3521" i="30"/>
  <c r="AA3520" i="30"/>
  <c r="Z3520" i="30"/>
  <c r="Y3520" i="30"/>
  <c r="X3520" i="30"/>
  <c r="V3520" i="30"/>
  <c r="U3520" i="30"/>
  <c r="T3520" i="30"/>
  <c r="S3520" i="30"/>
  <c r="R3520" i="30"/>
  <c r="Q3520" i="30"/>
  <c r="P3520" i="30"/>
  <c r="O3520" i="30"/>
  <c r="AA3519" i="30"/>
  <c r="Z3519" i="30"/>
  <c r="Y3519" i="30"/>
  <c r="X3519" i="30"/>
  <c r="V3519" i="30"/>
  <c r="U3519" i="30"/>
  <c r="T3519" i="30"/>
  <c r="S3519" i="30"/>
  <c r="R3519" i="30"/>
  <c r="Q3519" i="30"/>
  <c r="P3519" i="30"/>
  <c r="O3519" i="30"/>
  <c r="AA3518" i="30"/>
  <c r="Z3518" i="30"/>
  <c r="Y3518" i="30"/>
  <c r="X3518" i="30"/>
  <c r="V3518" i="30"/>
  <c r="U3518" i="30"/>
  <c r="T3518" i="30"/>
  <c r="S3518" i="30"/>
  <c r="R3518" i="30"/>
  <c r="Q3518" i="30"/>
  <c r="P3518" i="30"/>
  <c r="O3518" i="30"/>
  <c r="AA3517" i="30"/>
  <c r="Z3517" i="30"/>
  <c r="Y3517" i="30"/>
  <c r="X3517" i="30"/>
  <c r="V3517" i="30"/>
  <c r="U3517" i="30"/>
  <c r="T3517" i="30"/>
  <c r="S3517" i="30"/>
  <c r="R3517" i="30"/>
  <c r="Q3517" i="30"/>
  <c r="P3517" i="30"/>
  <c r="O3517" i="30"/>
  <c r="AA3516" i="30"/>
  <c r="Z3516" i="30"/>
  <c r="Y3516" i="30"/>
  <c r="X3516" i="30"/>
  <c r="V3516" i="30"/>
  <c r="U3516" i="30"/>
  <c r="T3516" i="30"/>
  <c r="S3516" i="30"/>
  <c r="R3516" i="30"/>
  <c r="Q3516" i="30"/>
  <c r="P3516" i="30"/>
  <c r="O3516" i="30"/>
  <c r="AA3515" i="30"/>
  <c r="Z3515" i="30"/>
  <c r="Y3515" i="30"/>
  <c r="X3515" i="30"/>
  <c r="V3515" i="30"/>
  <c r="U3515" i="30"/>
  <c r="T3515" i="30"/>
  <c r="S3515" i="30"/>
  <c r="R3515" i="30"/>
  <c r="Q3515" i="30"/>
  <c r="P3515" i="30"/>
  <c r="O3515" i="30"/>
  <c r="AA3514" i="30"/>
  <c r="Z3514" i="30"/>
  <c r="Y3514" i="30"/>
  <c r="X3514" i="30"/>
  <c r="V3514" i="30"/>
  <c r="U3514" i="30"/>
  <c r="T3514" i="30"/>
  <c r="S3514" i="30"/>
  <c r="R3514" i="30"/>
  <c r="Q3514" i="30"/>
  <c r="P3514" i="30"/>
  <c r="O3514" i="30"/>
  <c r="AA3513" i="30"/>
  <c r="Z3513" i="30"/>
  <c r="Y3513" i="30"/>
  <c r="X3513" i="30"/>
  <c r="V3513" i="30"/>
  <c r="U3513" i="30"/>
  <c r="T3513" i="30"/>
  <c r="S3513" i="30"/>
  <c r="R3513" i="30"/>
  <c r="Q3513" i="30"/>
  <c r="P3513" i="30"/>
  <c r="O3513" i="30"/>
  <c r="AA3512" i="30"/>
  <c r="Z3512" i="30"/>
  <c r="Y3512" i="30"/>
  <c r="X3512" i="30"/>
  <c r="V3512" i="30"/>
  <c r="U3512" i="30"/>
  <c r="T3512" i="30"/>
  <c r="S3512" i="30"/>
  <c r="R3512" i="30"/>
  <c r="Q3512" i="30"/>
  <c r="P3512" i="30"/>
  <c r="O3512" i="30"/>
  <c r="AA3511" i="30"/>
  <c r="Z3511" i="30"/>
  <c r="Y3511" i="30"/>
  <c r="X3511" i="30"/>
  <c r="V3511" i="30"/>
  <c r="U3511" i="30"/>
  <c r="T3511" i="30"/>
  <c r="S3511" i="30"/>
  <c r="R3511" i="30"/>
  <c r="Q3511" i="30"/>
  <c r="P3511" i="30"/>
  <c r="O3511" i="30"/>
  <c r="AA3510" i="30"/>
  <c r="Z3510" i="30"/>
  <c r="Y3510" i="30"/>
  <c r="X3510" i="30"/>
  <c r="V3510" i="30"/>
  <c r="U3510" i="30"/>
  <c r="T3510" i="30"/>
  <c r="S3510" i="30"/>
  <c r="R3510" i="30"/>
  <c r="Q3510" i="30"/>
  <c r="P3510" i="30"/>
  <c r="O3510" i="30"/>
  <c r="AA3509" i="30"/>
  <c r="Z3509" i="30"/>
  <c r="Y3509" i="30"/>
  <c r="X3509" i="30"/>
  <c r="V3509" i="30"/>
  <c r="U3509" i="30"/>
  <c r="T3509" i="30"/>
  <c r="S3509" i="30"/>
  <c r="R3509" i="30"/>
  <c r="Q3509" i="30"/>
  <c r="P3509" i="30"/>
  <c r="O3509" i="30"/>
  <c r="AA3508" i="30"/>
  <c r="Z3508" i="30"/>
  <c r="Y3508" i="30"/>
  <c r="X3508" i="30"/>
  <c r="V3508" i="30"/>
  <c r="U3508" i="30"/>
  <c r="T3508" i="30"/>
  <c r="S3508" i="30"/>
  <c r="R3508" i="30"/>
  <c r="Q3508" i="30"/>
  <c r="P3508" i="30"/>
  <c r="O3508" i="30"/>
  <c r="AA3507" i="30"/>
  <c r="Z3507" i="30"/>
  <c r="Y3507" i="30"/>
  <c r="X3507" i="30"/>
  <c r="V3507" i="30"/>
  <c r="U3507" i="30"/>
  <c r="T3507" i="30"/>
  <c r="S3507" i="30"/>
  <c r="R3507" i="30"/>
  <c r="Q3507" i="30"/>
  <c r="P3507" i="30"/>
  <c r="O3507" i="30"/>
  <c r="AA3506" i="30"/>
  <c r="Z3506" i="30"/>
  <c r="Y3506" i="30"/>
  <c r="X3506" i="30"/>
  <c r="V3506" i="30"/>
  <c r="U3506" i="30"/>
  <c r="T3506" i="30"/>
  <c r="S3506" i="30"/>
  <c r="R3506" i="30"/>
  <c r="Q3506" i="30"/>
  <c r="P3506" i="30"/>
  <c r="O3506" i="30"/>
  <c r="AA3505" i="30"/>
  <c r="Z3505" i="30"/>
  <c r="Y3505" i="30"/>
  <c r="X3505" i="30"/>
  <c r="V3505" i="30"/>
  <c r="U3505" i="30"/>
  <c r="T3505" i="30"/>
  <c r="S3505" i="30"/>
  <c r="R3505" i="30"/>
  <c r="Q3505" i="30"/>
  <c r="P3505" i="30"/>
  <c r="O3505" i="30"/>
  <c r="AA3504" i="30"/>
  <c r="Z3504" i="30"/>
  <c r="Y3504" i="30"/>
  <c r="X3504" i="30"/>
  <c r="V3504" i="30"/>
  <c r="U3504" i="30"/>
  <c r="T3504" i="30"/>
  <c r="S3504" i="30"/>
  <c r="R3504" i="30"/>
  <c r="Q3504" i="30"/>
  <c r="P3504" i="30"/>
  <c r="O3504" i="30"/>
  <c r="AA3503" i="30"/>
  <c r="Z3503" i="30"/>
  <c r="Y3503" i="30"/>
  <c r="X3503" i="30"/>
  <c r="V3503" i="30"/>
  <c r="U3503" i="30"/>
  <c r="T3503" i="30"/>
  <c r="S3503" i="30"/>
  <c r="R3503" i="30"/>
  <c r="Q3503" i="30"/>
  <c r="P3503" i="30"/>
  <c r="O3503" i="30"/>
  <c r="AA3502" i="30"/>
  <c r="Z3502" i="30"/>
  <c r="Y3502" i="30"/>
  <c r="X3502" i="30"/>
  <c r="V3502" i="30"/>
  <c r="U3502" i="30"/>
  <c r="T3502" i="30"/>
  <c r="S3502" i="30"/>
  <c r="R3502" i="30"/>
  <c r="Q3502" i="30"/>
  <c r="P3502" i="30"/>
  <c r="O3502" i="30"/>
  <c r="AA3501" i="30"/>
  <c r="Z3501" i="30"/>
  <c r="Y3501" i="30"/>
  <c r="X3501" i="30"/>
  <c r="V3501" i="30"/>
  <c r="U3501" i="30"/>
  <c r="T3501" i="30"/>
  <c r="S3501" i="30"/>
  <c r="R3501" i="30"/>
  <c r="Q3501" i="30"/>
  <c r="P3501" i="30"/>
  <c r="O3501" i="30"/>
  <c r="AA3500" i="30"/>
  <c r="Z3500" i="30"/>
  <c r="Y3500" i="30"/>
  <c r="X3500" i="30"/>
  <c r="V3500" i="30"/>
  <c r="U3500" i="30"/>
  <c r="T3500" i="30"/>
  <c r="S3500" i="30"/>
  <c r="R3500" i="30"/>
  <c r="Q3500" i="30"/>
  <c r="P3500" i="30"/>
  <c r="O3500" i="30"/>
  <c r="AA3499" i="30"/>
  <c r="Z3499" i="30"/>
  <c r="Y3499" i="30"/>
  <c r="X3499" i="30"/>
  <c r="V3499" i="30"/>
  <c r="U3499" i="30"/>
  <c r="T3499" i="30"/>
  <c r="S3499" i="30"/>
  <c r="R3499" i="30"/>
  <c r="Q3499" i="30"/>
  <c r="P3499" i="30"/>
  <c r="O3499" i="30"/>
  <c r="AA3498" i="30"/>
  <c r="Z3498" i="30"/>
  <c r="Y3498" i="30"/>
  <c r="X3498" i="30"/>
  <c r="V3498" i="30"/>
  <c r="U3498" i="30"/>
  <c r="T3498" i="30"/>
  <c r="S3498" i="30"/>
  <c r="R3498" i="30"/>
  <c r="Q3498" i="30"/>
  <c r="P3498" i="30"/>
  <c r="O3498" i="30"/>
  <c r="AA3497" i="30"/>
  <c r="Z3497" i="30"/>
  <c r="Y3497" i="30"/>
  <c r="X3497" i="30"/>
  <c r="V3497" i="30"/>
  <c r="U3497" i="30"/>
  <c r="T3497" i="30"/>
  <c r="S3497" i="30"/>
  <c r="R3497" i="30"/>
  <c r="Q3497" i="30"/>
  <c r="P3497" i="30"/>
  <c r="O3497" i="30"/>
  <c r="AA3496" i="30"/>
  <c r="Z3496" i="30"/>
  <c r="Y3496" i="30"/>
  <c r="X3496" i="30"/>
  <c r="V3496" i="30"/>
  <c r="U3496" i="30"/>
  <c r="T3496" i="30"/>
  <c r="S3496" i="30"/>
  <c r="R3496" i="30"/>
  <c r="Q3496" i="30"/>
  <c r="P3496" i="30"/>
  <c r="O3496" i="30"/>
  <c r="AA3495" i="30"/>
  <c r="Z3495" i="30"/>
  <c r="Y3495" i="30"/>
  <c r="X3495" i="30"/>
  <c r="V3495" i="30"/>
  <c r="U3495" i="30"/>
  <c r="T3495" i="30"/>
  <c r="S3495" i="30"/>
  <c r="R3495" i="30"/>
  <c r="Q3495" i="30"/>
  <c r="P3495" i="30"/>
  <c r="O3495" i="30"/>
  <c r="AA3494" i="30"/>
  <c r="Z3494" i="30"/>
  <c r="Y3494" i="30"/>
  <c r="X3494" i="30"/>
  <c r="V3494" i="30"/>
  <c r="U3494" i="30"/>
  <c r="T3494" i="30"/>
  <c r="S3494" i="30"/>
  <c r="R3494" i="30"/>
  <c r="Q3494" i="30"/>
  <c r="P3494" i="30"/>
  <c r="O3494" i="30"/>
  <c r="AA3493" i="30"/>
  <c r="Z3493" i="30"/>
  <c r="Y3493" i="30"/>
  <c r="X3493" i="30"/>
  <c r="V3493" i="30"/>
  <c r="U3493" i="30"/>
  <c r="T3493" i="30"/>
  <c r="S3493" i="30"/>
  <c r="R3493" i="30"/>
  <c r="Q3493" i="30"/>
  <c r="P3493" i="30"/>
  <c r="O3493" i="30"/>
  <c r="AA3492" i="30"/>
  <c r="Z3492" i="30"/>
  <c r="Y3492" i="30"/>
  <c r="X3492" i="30"/>
  <c r="V3492" i="30"/>
  <c r="U3492" i="30"/>
  <c r="T3492" i="30"/>
  <c r="S3492" i="30"/>
  <c r="R3492" i="30"/>
  <c r="Q3492" i="30"/>
  <c r="P3492" i="30"/>
  <c r="O3492" i="30"/>
  <c r="AA3491" i="30"/>
  <c r="Z3491" i="30"/>
  <c r="Y3491" i="30"/>
  <c r="X3491" i="30"/>
  <c r="V3491" i="30"/>
  <c r="U3491" i="30"/>
  <c r="T3491" i="30"/>
  <c r="S3491" i="30"/>
  <c r="R3491" i="30"/>
  <c r="Q3491" i="30"/>
  <c r="P3491" i="30"/>
  <c r="O3491" i="30"/>
  <c r="AA3490" i="30"/>
  <c r="Z3490" i="30"/>
  <c r="Y3490" i="30"/>
  <c r="X3490" i="30"/>
  <c r="V3490" i="30"/>
  <c r="U3490" i="30"/>
  <c r="T3490" i="30"/>
  <c r="S3490" i="30"/>
  <c r="R3490" i="30"/>
  <c r="Q3490" i="30"/>
  <c r="P3490" i="30"/>
  <c r="O3490" i="30"/>
  <c r="AA3489" i="30"/>
  <c r="Z3489" i="30"/>
  <c r="Y3489" i="30"/>
  <c r="X3489" i="30"/>
  <c r="V3489" i="30"/>
  <c r="U3489" i="30"/>
  <c r="T3489" i="30"/>
  <c r="S3489" i="30"/>
  <c r="R3489" i="30"/>
  <c r="Q3489" i="30"/>
  <c r="P3489" i="30"/>
  <c r="O3489" i="30"/>
  <c r="AA3488" i="30"/>
  <c r="Z3488" i="30"/>
  <c r="Y3488" i="30"/>
  <c r="X3488" i="30"/>
  <c r="V3488" i="30"/>
  <c r="U3488" i="30"/>
  <c r="T3488" i="30"/>
  <c r="S3488" i="30"/>
  <c r="R3488" i="30"/>
  <c r="Q3488" i="30"/>
  <c r="P3488" i="30"/>
  <c r="O3488" i="30"/>
  <c r="AA3487" i="30"/>
  <c r="Z3487" i="30"/>
  <c r="Y3487" i="30"/>
  <c r="X3487" i="30"/>
  <c r="V3487" i="30"/>
  <c r="U3487" i="30"/>
  <c r="T3487" i="30"/>
  <c r="S3487" i="30"/>
  <c r="R3487" i="30"/>
  <c r="Q3487" i="30"/>
  <c r="P3487" i="30"/>
  <c r="O3487" i="30"/>
  <c r="AA3486" i="30"/>
  <c r="Z3486" i="30"/>
  <c r="Y3486" i="30"/>
  <c r="X3486" i="30"/>
  <c r="V3486" i="30"/>
  <c r="U3486" i="30"/>
  <c r="T3486" i="30"/>
  <c r="S3486" i="30"/>
  <c r="R3486" i="30"/>
  <c r="Q3486" i="30"/>
  <c r="P3486" i="30"/>
  <c r="O3486" i="30"/>
  <c r="AA3485" i="30"/>
  <c r="Z3485" i="30"/>
  <c r="Y3485" i="30"/>
  <c r="X3485" i="30"/>
  <c r="V3485" i="30"/>
  <c r="U3485" i="30"/>
  <c r="T3485" i="30"/>
  <c r="S3485" i="30"/>
  <c r="R3485" i="30"/>
  <c r="Q3485" i="30"/>
  <c r="P3485" i="30"/>
  <c r="O3485" i="30"/>
  <c r="AA3484" i="30"/>
  <c r="Z3484" i="30"/>
  <c r="Y3484" i="30"/>
  <c r="X3484" i="30"/>
  <c r="V3484" i="30"/>
  <c r="U3484" i="30"/>
  <c r="T3484" i="30"/>
  <c r="S3484" i="30"/>
  <c r="R3484" i="30"/>
  <c r="Q3484" i="30"/>
  <c r="P3484" i="30"/>
  <c r="O3484" i="30"/>
  <c r="AA3483" i="30"/>
  <c r="Z3483" i="30"/>
  <c r="Y3483" i="30"/>
  <c r="X3483" i="30"/>
  <c r="V3483" i="30"/>
  <c r="U3483" i="30"/>
  <c r="T3483" i="30"/>
  <c r="S3483" i="30"/>
  <c r="R3483" i="30"/>
  <c r="Q3483" i="30"/>
  <c r="P3483" i="30"/>
  <c r="O3483" i="30"/>
  <c r="AA3482" i="30"/>
  <c r="Z3482" i="30"/>
  <c r="Y3482" i="30"/>
  <c r="X3482" i="30"/>
  <c r="V3482" i="30"/>
  <c r="U3482" i="30"/>
  <c r="T3482" i="30"/>
  <c r="S3482" i="30"/>
  <c r="R3482" i="30"/>
  <c r="Q3482" i="30"/>
  <c r="P3482" i="30"/>
  <c r="O3482" i="30"/>
  <c r="AA3481" i="30"/>
  <c r="Z3481" i="30"/>
  <c r="Y3481" i="30"/>
  <c r="X3481" i="30"/>
  <c r="V3481" i="30"/>
  <c r="U3481" i="30"/>
  <c r="T3481" i="30"/>
  <c r="S3481" i="30"/>
  <c r="R3481" i="30"/>
  <c r="Q3481" i="30"/>
  <c r="P3481" i="30"/>
  <c r="O3481" i="30"/>
  <c r="AA3480" i="30"/>
  <c r="Z3480" i="30"/>
  <c r="Y3480" i="30"/>
  <c r="X3480" i="30"/>
  <c r="V3480" i="30"/>
  <c r="U3480" i="30"/>
  <c r="T3480" i="30"/>
  <c r="S3480" i="30"/>
  <c r="R3480" i="30"/>
  <c r="Q3480" i="30"/>
  <c r="P3480" i="30"/>
  <c r="O3480" i="30"/>
  <c r="AA3479" i="30"/>
  <c r="Z3479" i="30"/>
  <c r="Y3479" i="30"/>
  <c r="X3479" i="30"/>
  <c r="V3479" i="30"/>
  <c r="U3479" i="30"/>
  <c r="T3479" i="30"/>
  <c r="S3479" i="30"/>
  <c r="R3479" i="30"/>
  <c r="Q3479" i="30"/>
  <c r="P3479" i="30"/>
  <c r="O3479" i="30"/>
  <c r="AA3478" i="30"/>
  <c r="Z3478" i="30"/>
  <c r="Y3478" i="30"/>
  <c r="X3478" i="30"/>
  <c r="V3478" i="30"/>
  <c r="U3478" i="30"/>
  <c r="T3478" i="30"/>
  <c r="S3478" i="30"/>
  <c r="R3478" i="30"/>
  <c r="Q3478" i="30"/>
  <c r="P3478" i="30"/>
  <c r="O3478" i="30"/>
  <c r="AA3477" i="30"/>
  <c r="Z3477" i="30"/>
  <c r="Y3477" i="30"/>
  <c r="X3477" i="30"/>
  <c r="V3477" i="30"/>
  <c r="U3477" i="30"/>
  <c r="T3477" i="30"/>
  <c r="S3477" i="30"/>
  <c r="R3477" i="30"/>
  <c r="Q3477" i="30"/>
  <c r="P3477" i="30"/>
  <c r="O3477" i="30"/>
  <c r="AA3476" i="30"/>
  <c r="Z3476" i="30"/>
  <c r="Y3476" i="30"/>
  <c r="X3476" i="30"/>
  <c r="V3476" i="30"/>
  <c r="U3476" i="30"/>
  <c r="T3476" i="30"/>
  <c r="S3476" i="30"/>
  <c r="R3476" i="30"/>
  <c r="Q3476" i="30"/>
  <c r="P3476" i="30"/>
  <c r="O3476" i="30"/>
  <c r="AA3475" i="30"/>
  <c r="Z3475" i="30"/>
  <c r="Y3475" i="30"/>
  <c r="X3475" i="30"/>
  <c r="V3475" i="30"/>
  <c r="U3475" i="30"/>
  <c r="T3475" i="30"/>
  <c r="S3475" i="30"/>
  <c r="R3475" i="30"/>
  <c r="Q3475" i="30"/>
  <c r="P3475" i="30"/>
  <c r="O3475" i="30"/>
  <c r="AA3474" i="30"/>
  <c r="Z3474" i="30"/>
  <c r="Y3474" i="30"/>
  <c r="X3474" i="30"/>
  <c r="V3474" i="30"/>
  <c r="U3474" i="30"/>
  <c r="T3474" i="30"/>
  <c r="S3474" i="30"/>
  <c r="R3474" i="30"/>
  <c r="Q3474" i="30"/>
  <c r="P3474" i="30"/>
  <c r="O3474" i="30"/>
  <c r="AA3473" i="30"/>
  <c r="Z3473" i="30"/>
  <c r="Y3473" i="30"/>
  <c r="X3473" i="30"/>
  <c r="V3473" i="30"/>
  <c r="U3473" i="30"/>
  <c r="T3473" i="30"/>
  <c r="S3473" i="30"/>
  <c r="R3473" i="30"/>
  <c r="Q3473" i="30"/>
  <c r="P3473" i="30"/>
  <c r="O3473" i="30"/>
  <c r="AA3472" i="30"/>
  <c r="Z3472" i="30"/>
  <c r="Y3472" i="30"/>
  <c r="X3472" i="30"/>
  <c r="V3472" i="30"/>
  <c r="U3472" i="30"/>
  <c r="T3472" i="30"/>
  <c r="S3472" i="30"/>
  <c r="R3472" i="30"/>
  <c r="Q3472" i="30"/>
  <c r="P3472" i="30"/>
  <c r="O3472" i="30"/>
  <c r="AA3471" i="30"/>
  <c r="Z3471" i="30"/>
  <c r="Y3471" i="30"/>
  <c r="X3471" i="30"/>
  <c r="V3471" i="30"/>
  <c r="U3471" i="30"/>
  <c r="T3471" i="30"/>
  <c r="S3471" i="30"/>
  <c r="R3471" i="30"/>
  <c r="Q3471" i="30"/>
  <c r="P3471" i="30"/>
  <c r="O3471" i="30"/>
  <c r="AA3470" i="30"/>
  <c r="Z3470" i="30"/>
  <c r="Y3470" i="30"/>
  <c r="X3470" i="30"/>
  <c r="V3470" i="30"/>
  <c r="U3470" i="30"/>
  <c r="T3470" i="30"/>
  <c r="S3470" i="30"/>
  <c r="R3470" i="30"/>
  <c r="Q3470" i="30"/>
  <c r="P3470" i="30"/>
  <c r="O3470" i="30"/>
  <c r="AA3469" i="30"/>
  <c r="Z3469" i="30"/>
  <c r="Y3469" i="30"/>
  <c r="X3469" i="30"/>
  <c r="V3469" i="30"/>
  <c r="U3469" i="30"/>
  <c r="T3469" i="30"/>
  <c r="S3469" i="30"/>
  <c r="R3469" i="30"/>
  <c r="Q3469" i="30"/>
  <c r="P3469" i="30"/>
  <c r="O3469" i="30"/>
  <c r="AA3468" i="30"/>
  <c r="Z3468" i="30"/>
  <c r="Y3468" i="30"/>
  <c r="X3468" i="30"/>
  <c r="V3468" i="30"/>
  <c r="U3468" i="30"/>
  <c r="T3468" i="30"/>
  <c r="S3468" i="30"/>
  <c r="R3468" i="30"/>
  <c r="Q3468" i="30"/>
  <c r="P3468" i="30"/>
  <c r="O3468" i="30"/>
  <c r="AA3467" i="30"/>
  <c r="Z3467" i="30"/>
  <c r="Y3467" i="30"/>
  <c r="X3467" i="30"/>
  <c r="V3467" i="30"/>
  <c r="U3467" i="30"/>
  <c r="T3467" i="30"/>
  <c r="S3467" i="30"/>
  <c r="R3467" i="30"/>
  <c r="Q3467" i="30"/>
  <c r="P3467" i="30"/>
  <c r="O3467" i="30"/>
  <c r="AA3466" i="30"/>
  <c r="Z3466" i="30"/>
  <c r="Y3466" i="30"/>
  <c r="X3466" i="30"/>
  <c r="V3466" i="30"/>
  <c r="U3466" i="30"/>
  <c r="T3466" i="30"/>
  <c r="S3466" i="30"/>
  <c r="R3466" i="30"/>
  <c r="Q3466" i="30"/>
  <c r="P3466" i="30"/>
  <c r="O3466" i="30"/>
  <c r="AA3465" i="30"/>
  <c r="Z3465" i="30"/>
  <c r="Y3465" i="30"/>
  <c r="X3465" i="30"/>
  <c r="V3465" i="30"/>
  <c r="U3465" i="30"/>
  <c r="T3465" i="30"/>
  <c r="S3465" i="30"/>
  <c r="R3465" i="30"/>
  <c r="Q3465" i="30"/>
  <c r="P3465" i="30"/>
  <c r="O3465" i="30"/>
  <c r="AA3464" i="30"/>
  <c r="Z3464" i="30"/>
  <c r="Y3464" i="30"/>
  <c r="X3464" i="30"/>
  <c r="V3464" i="30"/>
  <c r="U3464" i="30"/>
  <c r="T3464" i="30"/>
  <c r="S3464" i="30"/>
  <c r="R3464" i="30"/>
  <c r="Q3464" i="30"/>
  <c r="P3464" i="30"/>
  <c r="O3464" i="30"/>
  <c r="AA3463" i="30"/>
  <c r="Z3463" i="30"/>
  <c r="Y3463" i="30"/>
  <c r="X3463" i="30"/>
  <c r="V3463" i="30"/>
  <c r="U3463" i="30"/>
  <c r="T3463" i="30"/>
  <c r="S3463" i="30"/>
  <c r="R3463" i="30"/>
  <c r="Q3463" i="30"/>
  <c r="P3463" i="30"/>
  <c r="O3463" i="30"/>
  <c r="AA3462" i="30"/>
  <c r="Z3462" i="30"/>
  <c r="Y3462" i="30"/>
  <c r="X3462" i="30"/>
  <c r="V3462" i="30"/>
  <c r="U3462" i="30"/>
  <c r="T3462" i="30"/>
  <c r="S3462" i="30"/>
  <c r="R3462" i="30"/>
  <c r="Q3462" i="30"/>
  <c r="P3462" i="30"/>
  <c r="O3462" i="30"/>
  <c r="AA3461" i="30"/>
  <c r="Z3461" i="30"/>
  <c r="Y3461" i="30"/>
  <c r="X3461" i="30"/>
  <c r="V3461" i="30"/>
  <c r="U3461" i="30"/>
  <c r="T3461" i="30"/>
  <c r="S3461" i="30"/>
  <c r="R3461" i="30"/>
  <c r="Q3461" i="30"/>
  <c r="P3461" i="30"/>
  <c r="O3461" i="30"/>
  <c r="AA3460" i="30"/>
  <c r="Z3460" i="30"/>
  <c r="Y3460" i="30"/>
  <c r="X3460" i="30"/>
  <c r="V3460" i="30"/>
  <c r="U3460" i="30"/>
  <c r="T3460" i="30"/>
  <c r="S3460" i="30"/>
  <c r="R3460" i="30"/>
  <c r="Q3460" i="30"/>
  <c r="P3460" i="30"/>
  <c r="O3460" i="30"/>
  <c r="AA3459" i="30"/>
  <c r="Z3459" i="30"/>
  <c r="Y3459" i="30"/>
  <c r="X3459" i="30"/>
  <c r="V3459" i="30"/>
  <c r="U3459" i="30"/>
  <c r="T3459" i="30"/>
  <c r="S3459" i="30"/>
  <c r="R3459" i="30"/>
  <c r="Q3459" i="30"/>
  <c r="P3459" i="30"/>
  <c r="O3459" i="30"/>
  <c r="AA3458" i="30"/>
  <c r="Z3458" i="30"/>
  <c r="Y3458" i="30"/>
  <c r="X3458" i="30"/>
  <c r="V3458" i="30"/>
  <c r="U3458" i="30"/>
  <c r="T3458" i="30"/>
  <c r="S3458" i="30"/>
  <c r="R3458" i="30"/>
  <c r="Q3458" i="30"/>
  <c r="P3458" i="30"/>
  <c r="O3458" i="30"/>
  <c r="AA3457" i="30"/>
  <c r="Z3457" i="30"/>
  <c r="Y3457" i="30"/>
  <c r="X3457" i="30"/>
  <c r="V3457" i="30"/>
  <c r="U3457" i="30"/>
  <c r="T3457" i="30"/>
  <c r="S3457" i="30"/>
  <c r="R3457" i="30"/>
  <c r="Q3457" i="30"/>
  <c r="P3457" i="30"/>
  <c r="O3457" i="30"/>
  <c r="AA3456" i="30"/>
  <c r="Z3456" i="30"/>
  <c r="Y3456" i="30"/>
  <c r="X3456" i="30"/>
  <c r="V3456" i="30"/>
  <c r="U3456" i="30"/>
  <c r="T3456" i="30"/>
  <c r="S3456" i="30"/>
  <c r="R3456" i="30"/>
  <c r="Q3456" i="30"/>
  <c r="P3456" i="30"/>
  <c r="O3456" i="30"/>
  <c r="AA3455" i="30"/>
  <c r="Z3455" i="30"/>
  <c r="Y3455" i="30"/>
  <c r="X3455" i="30"/>
  <c r="V3455" i="30"/>
  <c r="U3455" i="30"/>
  <c r="T3455" i="30"/>
  <c r="S3455" i="30"/>
  <c r="R3455" i="30"/>
  <c r="Q3455" i="30"/>
  <c r="P3455" i="30"/>
  <c r="O3455" i="30"/>
  <c r="AA3454" i="30"/>
  <c r="Z3454" i="30"/>
  <c r="Y3454" i="30"/>
  <c r="X3454" i="30"/>
  <c r="V3454" i="30"/>
  <c r="U3454" i="30"/>
  <c r="T3454" i="30"/>
  <c r="S3454" i="30"/>
  <c r="R3454" i="30"/>
  <c r="Q3454" i="30"/>
  <c r="P3454" i="30"/>
  <c r="O3454" i="30"/>
  <c r="AA3453" i="30"/>
  <c r="Z3453" i="30"/>
  <c r="Y3453" i="30"/>
  <c r="X3453" i="30"/>
  <c r="V3453" i="30"/>
  <c r="U3453" i="30"/>
  <c r="T3453" i="30"/>
  <c r="S3453" i="30"/>
  <c r="R3453" i="30"/>
  <c r="Q3453" i="30"/>
  <c r="P3453" i="30"/>
  <c r="O3453" i="30"/>
  <c r="AA3452" i="30"/>
  <c r="Z3452" i="30"/>
  <c r="Y3452" i="30"/>
  <c r="X3452" i="30"/>
  <c r="V3452" i="30"/>
  <c r="U3452" i="30"/>
  <c r="T3452" i="30"/>
  <c r="S3452" i="30"/>
  <c r="R3452" i="30"/>
  <c r="Q3452" i="30"/>
  <c r="P3452" i="30"/>
  <c r="O3452" i="30"/>
  <c r="AA3451" i="30"/>
  <c r="Z3451" i="30"/>
  <c r="Y3451" i="30"/>
  <c r="X3451" i="30"/>
  <c r="V3451" i="30"/>
  <c r="U3451" i="30"/>
  <c r="T3451" i="30"/>
  <c r="S3451" i="30"/>
  <c r="R3451" i="30"/>
  <c r="Q3451" i="30"/>
  <c r="P3451" i="30"/>
  <c r="O3451" i="30"/>
  <c r="AA3450" i="30"/>
  <c r="Z3450" i="30"/>
  <c r="Y3450" i="30"/>
  <c r="X3450" i="30"/>
  <c r="V3450" i="30"/>
  <c r="U3450" i="30"/>
  <c r="T3450" i="30"/>
  <c r="S3450" i="30"/>
  <c r="R3450" i="30"/>
  <c r="Q3450" i="30"/>
  <c r="P3450" i="30"/>
  <c r="O3450" i="30"/>
  <c r="AA3449" i="30"/>
  <c r="Z3449" i="30"/>
  <c r="Y3449" i="30"/>
  <c r="X3449" i="30"/>
  <c r="V3449" i="30"/>
  <c r="U3449" i="30"/>
  <c r="T3449" i="30"/>
  <c r="S3449" i="30"/>
  <c r="R3449" i="30"/>
  <c r="Q3449" i="30"/>
  <c r="P3449" i="30"/>
  <c r="O3449" i="30"/>
  <c r="AA3448" i="30"/>
  <c r="Z3448" i="30"/>
  <c r="Y3448" i="30"/>
  <c r="X3448" i="30"/>
  <c r="V3448" i="30"/>
  <c r="U3448" i="30"/>
  <c r="T3448" i="30"/>
  <c r="S3448" i="30"/>
  <c r="R3448" i="30"/>
  <c r="Q3448" i="30"/>
  <c r="P3448" i="30"/>
  <c r="O3448" i="30"/>
  <c r="AA3447" i="30"/>
  <c r="Z3447" i="30"/>
  <c r="Y3447" i="30"/>
  <c r="X3447" i="30"/>
  <c r="V3447" i="30"/>
  <c r="U3447" i="30"/>
  <c r="T3447" i="30"/>
  <c r="S3447" i="30"/>
  <c r="R3447" i="30"/>
  <c r="Q3447" i="30"/>
  <c r="P3447" i="30"/>
  <c r="O3447" i="30"/>
  <c r="AA3446" i="30"/>
  <c r="Z3446" i="30"/>
  <c r="Y3446" i="30"/>
  <c r="X3446" i="30"/>
  <c r="V3446" i="30"/>
  <c r="U3446" i="30"/>
  <c r="T3446" i="30"/>
  <c r="S3446" i="30"/>
  <c r="R3446" i="30"/>
  <c r="Q3446" i="30"/>
  <c r="P3446" i="30"/>
  <c r="O3446" i="30"/>
  <c r="AA3445" i="30"/>
  <c r="Z3445" i="30"/>
  <c r="Y3445" i="30"/>
  <c r="X3445" i="30"/>
  <c r="V3445" i="30"/>
  <c r="U3445" i="30"/>
  <c r="T3445" i="30"/>
  <c r="S3445" i="30"/>
  <c r="R3445" i="30"/>
  <c r="Q3445" i="30"/>
  <c r="P3445" i="30"/>
  <c r="O3445" i="30"/>
  <c r="AA3444" i="30"/>
  <c r="Z3444" i="30"/>
  <c r="Y3444" i="30"/>
  <c r="X3444" i="30"/>
  <c r="V3444" i="30"/>
  <c r="U3444" i="30"/>
  <c r="T3444" i="30"/>
  <c r="S3444" i="30"/>
  <c r="R3444" i="30"/>
  <c r="Q3444" i="30"/>
  <c r="P3444" i="30"/>
  <c r="O3444" i="30"/>
  <c r="AA3443" i="30"/>
  <c r="Z3443" i="30"/>
  <c r="Y3443" i="30"/>
  <c r="X3443" i="30"/>
  <c r="V3443" i="30"/>
  <c r="U3443" i="30"/>
  <c r="T3443" i="30"/>
  <c r="S3443" i="30"/>
  <c r="R3443" i="30"/>
  <c r="Q3443" i="30"/>
  <c r="P3443" i="30"/>
  <c r="O3443" i="30"/>
  <c r="AA3442" i="30"/>
  <c r="Z3442" i="30"/>
  <c r="Y3442" i="30"/>
  <c r="X3442" i="30"/>
  <c r="V3442" i="30"/>
  <c r="U3442" i="30"/>
  <c r="T3442" i="30"/>
  <c r="S3442" i="30"/>
  <c r="R3442" i="30"/>
  <c r="Q3442" i="30"/>
  <c r="P3442" i="30"/>
  <c r="O3442" i="30"/>
  <c r="AA3441" i="30"/>
  <c r="Z3441" i="30"/>
  <c r="Y3441" i="30"/>
  <c r="X3441" i="30"/>
  <c r="V3441" i="30"/>
  <c r="U3441" i="30"/>
  <c r="T3441" i="30"/>
  <c r="S3441" i="30"/>
  <c r="R3441" i="30"/>
  <c r="Q3441" i="30"/>
  <c r="P3441" i="30"/>
  <c r="O3441" i="30"/>
  <c r="AA3440" i="30"/>
  <c r="Z3440" i="30"/>
  <c r="Y3440" i="30"/>
  <c r="X3440" i="30"/>
  <c r="V3440" i="30"/>
  <c r="U3440" i="30"/>
  <c r="T3440" i="30"/>
  <c r="S3440" i="30"/>
  <c r="R3440" i="30"/>
  <c r="Q3440" i="30"/>
  <c r="P3440" i="30"/>
  <c r="O3440" i="30"/>
  <c r="AA3439" i="30"/>
  <c r="Z3439" i="30"/>
  <c r="Y3439" i="30"/>
  <c r="X3439" i="30"/>
  <c r="V3439" i="30"/>
  <c r="U3439" i="30"/>
  <c r="T3439" i="30"/>
  <c r="S3439" i="30"/>
  <c r="R3439" i="30"/>
  <c r="Q3439" i="30"/>
  <c r="P3439" i="30"/>
  <c r="O3439" i="30"/>
  <c r="AA3438" i="30"/>
  <c r="Z3438" i="30"/>
  <c r="Y3438" i="30"/>
  <c r="X3438" i="30"/>
  <c r="V3438" i="30"/>
  <c r="U3438" i="30"/>
  <c r="T3438" i="30"/>
  <c r="S3438" i="30"/>
  <c r="R3438" i="30"/>
  <c r="Q3438" i="30"/>
  <c r="P3438" i="30"/>
  <c r="O3438" i="30"/>
  <c r="AA3437" i="30"/>
  <c r="Z3437" i="30"/>
  <c r="Y3437" i="30"/>
  <c r="X3437" i="30"/>
  <c r="V3437" i="30"/>
  <c r="U3437" i="30"/>
  <c r="T3437" i="30"/>
  <c r="S3437" i="30"/>
  <c r="R3437" i="30"/>
  <c r="Q3437" i="30"/>
  <c r="P3437" i="30"/>
  <c r="O3437" i="30"/>
  <c r="AA3436" i="30"/>
  <c r="Z3436" i="30"/>
  <c r="Y3436" i="30"/>
  <c r="X3436" i="30"/>
  <c r="V3436" i="30"/>
  <c r="U3436" i="30"/>
  <c r="T3436" i="30"/>
  <c r="S3436" i="30"/>
  <c r="R3436" i="30"/>
  <c r="Q3436" i="30"/>
  <c r="P3436" i="30"/>
  <c r="O3436" i="30"/>
  <c r="AA3435" i="30"/>
  <c r="Z3435" i="30"/>
  <c r="Y3435" i="30"/>
  <c r="X3435" i="30"/>
  <c r="V3435" i="30"/>
  <c r="U3435" i="30"/>
  <c r="T3435" i="30"/>
  <c r="S3435" i="30"/>
  <c r="R3435" i="30"/>
  <c r="Q3435" i="30"/>
  <c r="P3435" i="30"/>
  <c r="O3435" i="30"/>
  <c r="AA3434" i="30"/>
  <c r="Z3434" i="30"/>
  <c r="Y3434" i="30"/>
  <c r="X3434" i="30"/>
  <c r="V3434" i="30"/>
  <c r="U3434" i="30"/>
  <c r="T3434" i="30"/>
  <c r="S3434" i="30"/>
  <c r="R3434" i="30"/>
  <c r="Q3434" i="30"/>
  <c r="P3434" i="30"/>
  <c r="O3434" i="30"/>
  <c r="AA3433" i="30"/>
  <c r="Z3433" i="30"/>
  <c r="Y3433" i="30"/>
  <c r="X3433" i="30"/>
  <c r="V3433" i="30"/>
  <c r="U3433" i="30"/>
  <c r="T3433" i="30"/>
  <c r="S3433" i="30"/>
  <c r="R3433" i="30"/>
  <c r="Q3433" i="30"/>
  <c r="P3433" i="30"/>
  <c r="O3433" i="30"/>
  <c r="AA3432" i="30"/>
  <c r="Z3432" i="30"/>
  <c r="Y3432" i="30"/>
  <c r="X3432" i="30"/>
  <c r="V3432" i="30"/>
  <c r="U3432" i="30"/>
  <c r="T3432" i="30"/>
  <c r="S3432" i="30"/>
  <c r="R3432" i="30"/>
  <c r="Q3432" i="30"/>
  <c r="P3432" i="30"/>
  <c r="O3432" i="30"/>
  <c r="AA3431" i="30"/>
  <c r="Z3431" i="30"/>
  <c r="Y3431" i="30"/>
  <c r="X3431" i="30"/>
  <c r="V3431" i="30"/>
  <c r="U3431" i="30"/>
  <c r="T3431" i="30"/>
  <c r="S3431" i="30"/>
  <c r="R3431" i="30"/>
  <c r="Q3431" i="30"/>
  <c r="P3431" i="30"/>
  <c r="O3431" i="30"/>
  <c r="AA3430" i="30"/>
  <c r="Z3430" i="30"/>
  <c r="Y3430" i="30"/>
  <c r="X3430" i="30"/>
  <c r="V3430" i="30"/>
  <c r="U3430" i="30"/>
  <c r="T3430" i="30"/>
  <c r="S3430" i="30"/>
  <c r="R3430" i="30"/>
  <c r="Q3430" i="30"/>
  <c r="P3430" i="30"/>
  <c r="O3430" i="30"/>
  <c r="AA3429" i="30"/>
  <c r="Z3429" i="30"/>
  <c r="Y3429" i="30"/>
  <c r="X3429" i="30"/>
  <c r="V3429" i="30"/>
  <c r="U3429" i="30"/>
  <c r="T3429" i="30"/>
  <c r="S3429" i="30"/>
  <c r="R3429" i="30"/>
  <c r="Q3429" i="30"/>
  <c r="P3429" i="30"/>
  <c r="O3429" i="30"/>
  <c r="AA3428" i="30"/>
  <c r="Z3428" i="30"/>
  <c r="Y3428" i="30"/>
  <c r="X3428" i="30"/>
  <c r="V3428" i="30"/>
  <c r="U3428" i="30"/>
  <c r="T3428" i="30"/>
  <c r="S3428" i="30"/>
  <c r="R3428" i="30"/>
  <c r="Q3428" i="30"/>
  <c r="P3428" i="30"/>
  <c r="O3428" i="30"/>
  <c r="AA3427" i="30"/>
  <c r="Z3427" i="30"/>
  <c r="Y3427" i="30"/>
  <c r="X3427" i="30"/>
  <c r="V3427" i="30"/>
  <c r="U3427" i="30"/>
  <c r="T3427" i="30"/>
  <c r="S3427" i="30"/>
  <c r="R3427" i="30"/>
  <c r="Q3427" i="30"/>
  <c r="P3427" i="30"/>
  <c r="O3427" i="30"/>
  <c r="AA3426" i="30"/>
  <c r="Z3426" i="30"/>
  <c r="Y3426" i="30"/>
  <c r="X3426" i="30"/>
  <c r="V3426" i="30"/>
  <c r="U3426" i="30"/>
  <c r="T3426" i="30"/>
  <c r="S3426" i="30"/>
  <c r="R3426" i="30"/>
  <c r="Q3426" i="30"/>
  <c r="P3426" i="30"/>
  <c r="O3426" i="30"/>
  <c r="AA3425" i="30"/>
  <c r="Z3425" i="30"/>
  <c r="Y3425" i="30"/>
  <c r="X3425" i="30"/>
  <c r="V3425" i="30"/>
  <c r="U3425" i="30"/>
  <c r="T3425" i="30"/>
  <c r="S3425" i="30"/>
  <c r="R3425" i="30"/>
  <c r="Q3425" i="30"/>
  <c r="P3425" i="30"/>
  <c r="O3425" i="30"/>
  <c r="AA3424" i="30"/>
  <c r="Z3424" i="30"/>
  <c r="Y3424" i="30"/>
  <c r="X3424" i="30"/>
  <c r="V3424" i="30"/>
  <c r="U3424" i="30"/>
  <c r="T3424" i="30"/>
  <c r="S3424" i="30"/>
  <c r="R3424" i="30"/>
  <c r="Q3424" i="30"/>
  <c r="P3424" i="30"/>
  <c r="O3424" i="30"/>
  <c r="AA3423" i="30"/>
  <c r="Z3423" i="30"/>
  <c r="Y3423" i="30"/>
  <c r="X3423" i="30"/>
  <c r="V3423" i="30"/>
  <c r="U3423" i="30"/>
  <c r="T3423" i="30"/>
  <c r="S3423" i="30"/>
  <c r="R3423" i="30"/>
  <c r="Q3423" i="30"/>
  <c r="P3423" i="30"/>
  <c r="O3423" i="30"/>
  <c r="AA3422" i="30"/>
  <c r="Z3422" i="30"/>
  <c r="Y3422" i="30"/>
  <c r="X3422" i="30"/>
  <c r="V3422" i="30"/>
  <c r="U3422" i="30"/>
  <c r="T3422" i="30"/>
  <c r="S3422" i="30"/>
  <c r="R3422" i="30"/>
  <c r="Q3422" i="30"/>
  <c r="P3422" i="30"/>
  <c r="O3422" i="30"/>
  <c r="AA3421" i="30"/>
  <c r="Z3421" i="30"/>
  <c r="Y3421" i="30"/>
  <c r="X3421" i="30"/>
  <c r="V3421" i="30"/>
  <c r="U3421" i="30"/>
  <c r="T3421" i="30"/>
  <c r="S3421" i="30"/>
  <c r="R3421" i="30"/>
  <c r="Q3421" i="30"/>
  <c r="P3421" i="30"/>
  <c r="O3421" i="30"/>
  <c r="AA3420" i="30"/>
  <c r="Z3420" i="30"/>
  <c r="Y3420" i="30"/>
  <c r="X3420" i="30"/>
  <c r="V3420" i="30"/>
  <c r="U3420" i="30"/>
  <c r="T3420" i="30"/>
  <c r="S3420" i="30"/>
  <c r="R3420" i="30"/>
  <c r="Q3420" i="30"/>
  <c r="P3420" i="30"/>
  <c r="O3420" i="30"/>
  <c r="AA3419" i="30"/>
  <c r="Z3419" i="30"/>
  <c r="Y3419" i="30"/>
  <c r="X3419" i="30"/>
  <c r="V3419" i="30"/>
  <c r="U3419" i="30"/>
  <c r="T3419" i="30"/>
  <c r="S3419" i="30"/>
  <c r="R3419" i="30"/>
  <c r="Q3419" i="30"/>
  <c r="P3419" i="30"/>
  <c r="O3419" i="30"/>
  <c r="AA3418" i="30"/>
  <c r="Z3418" i="30"/>
  <c r="Y3418" i="30"/>
  <c r="X3418" i="30"/>
  <c r="V3418" i="30"/>
  <c r="U3418" i="30"/>
  <c r="T3418" i="30"/>
  <c r="S3418" i="30"/>
  <c r="R3418" i="30"/>
  <c r="Q3418" i="30"/>
  <c r="P3418" i="30"/>
  <c r="O3418" i="30"/>
  <c r="AA3417" i="30"/>
  <c r="Z3417" i="30"/>
  <c r="Y3417" i="30"/>
  <c r="X3417" i="30"/>
  <c r="V3417" i="30"/>
  <c r="U3417" i="30"/>
  <c r="T3417" i="30"/>
  <c r="S3417" i="30"/>
  <c r="R3417" i="30"/>
  <c r="Q3417" i="30"/>
  <c r="P3417" i="30"/>
  <c r="O3417" i="30"/>
  <c r="AA3416" i="30"/>
  <c r="Z3416" i="30"/>
  <c r="Y3416" i="30"/>
  <c r="X3416" i="30"/>
  <c r="V3416" i="30"/>
  <c r="U3416" i="30"/>
  <c r="T3416" i="30"/>
  <c r="S3416" i="30"/>
  <c r="R3416" i="30"/>
  <c r="Q3416" i="30"/>
  <c r="P3416" i="30"/>
  <c r="O3416" i="30"/>
  <c r="AA3415" i="30"/>
  <c r="Z3415" i="30"/>
  <c r="Y3415" i="30"/>
  <c r="X3415" i="30"/>
  <c r="V3415" i="30"/>
  <c r="U3415" i="30"/>
  <c r="T3415" i="30"/>
  <c r="S3415" i="30"/>
  <c r="R3415" i="30"/>
  <c r="Q3415" i="30"/>
  <c r="P3415" i="30"/>
  <c r="O3415" i="30"/>
  <c r="AA3414" i="30"/>
  <c r="Z3414" i="30"/>
  <c r="Y3414" i="30"/>
  <c r="X3414" i="30"/>
  <c r="V3414" i="30"/>
  <c r="U3414" i="30"/>
  <c r="T3414" i="30"/>
  <c r="S3414" i="30"/>
  <c r="R3414" i="30"/>
  <c r="Q3414" i="30"/>
  <c r="P3414" i="30"/>
  <c r="O3414" i="30"/>
  <c r="AA3413" i="30"/>
  <c r="Z3413" i="30"/>
  <c r="Y3413" i="30"/>
  <c r="X3413" i="30"/>
  <c r="V3413" i="30"/>
  <c r="U3413" i="30"/>
  <c r="T3413" i="30"/>
  <c r="S3413" i="30"/>
  <c r="R3413" i="30"/>
  <c r="Q3413" i="30"/>
  <c r="P3413" i="30"/>
  <c r="O3413" i="30"/>
  <c r="AA3412" i="30"/>
  <c r="Z3412" i="30"/>
  <c r="Y3412" i="30"/>
  <c r="X3412" i="30"/>
  <c r="V3412" i="30"/>
  <c r="U3412" i="30"/>
  <c r="T3412" i="30"/>
  <c r="S3412" i="30"/>
  <c r="R3412" i="30"/>
  <c r="Q3412" i="30"/>
  <c r="P3412" i="30"/>
  <c r="O3412" i="30"/>
  <c r="AA3411" i="30"/>
  <c r="Z3411" i="30"/>
  <c r="Y3411" i="30"/>
  <c r="X3411" i="30"/>
  <c r="V3411" i="30"/>
  <c r="U3411" i="30"/>
  <c r="T3411" i="30"/>
  <c r="S3411" i="30"/>
  <c r="R3411" i="30"/>
  <c r="Q3411" i="30"/>
  <c r="P3411" i="30"/>
  <c r="O3411" i="30"/>
  <c r="AA3410" i="30"/>
  <c r="Z3410" i="30"/>
  <c r="Y3410" i="30"/>
  <c r="X3410" i="30"/>
  <c r="V3410" i="30"/>
  <c r="U3410" i="30"/>
  <c r="T3410" i="30"/>
  <c r="S3410" i="30"/>
  <c r="R3410" i="30"/>
  <c r="Q3410" i="30"/>
  <c r="P3410" i="30"/>
  <c r="O3410" i="30"/>
  <c r="AA3409" i="30"/>
  <c r="Z3409" i="30"/>
  <c r="Y3409" i="30"/>
  <c r="X3409" i="30"/>
  <c r="V3409" i="30"/>
  <c r="U3409" i="30"/>
  <c r="T3409" i="30"/>
  <c r="S3409" i="30"/>
  <c r="R3409" i="30"/>
  <c r="Q3409" i="30"/>
  <c r="P3409" i="30"/>
  <c r="O3409" i="30"/>
  <c r="AA3408" i="30"/>
  <c r="Z3408" i="30"/>
  <c r="Y3408" i="30"/>
  <c r="X3408" i="30"/>
  <c r="V3408" i="30"/>
  <c r="U3408" i="30"/>
  <c r="T3408" i="30"/>
  <c r="S3408" i="30"/>
  <c r="R3408" i="30"/>
  <c r="Q3408" i="30"/>
  <c r="P3408" i="30"/>
  <c r="O3408" i="30"/>
  <c r="AA3407" i="30"/>
  <c r="Z3407" i="30"/>
  <c r="Y3407" i="30"/>
  <c r="X3407" i="30"/>
  <c r="V3407" i="30"/>
  <c r="U3407" i="30"/>
  <c r="T3407" i="30"/>
  <c r="S3407" i="30"/>
  <c r="R3407" i="30"/>
  <c r="Q3407" i="30"/>
  <c r="P3407" i="30"/>
  <c r="O3407" i="30"/>
  <c r="AA3406" i="30"/>
  <c r="Z3406" i="30"/>
  <c r="Y3406" i="30"/>
  <c r="X3406" i="30"/>
  <c r="V3406" i="30"/>
  <c r="U3406" i="30"/>
  <c r="T3406" i="30"/>
  <c r="S3406" i="30"/>
  <c r="R3406" i="30"/>
  <c r="Q3406" i="30"/>
  <c r="P3406" i="30"/>
  <c r="O3406" i="30"/>
  <c r="AA3405" i="30"/>
  <c r="Z3405" i="30"/>
  <c r="Y3405" i="30"/>
  <c r="X3405" i="30"/>
  <c r="V3405" i="30"/>
  <c r="U3405" i="30"/>
  <c r="T3405" i="30"/>
  <c r="S3405" i="30"/>
  <c r="R3405" i="30"/>
  <c r="Q3405" i="30"/>
  <c r="P3405" i="30"/>
  <c r="O3405" i="30"/>
  <c r="AA3404" i="30"/>
  <c r="Z3404" i="30"/>
  <c r="Y3404" i="30"/>
  <c r="X3404" i="30"/>
  <c r="V3404" i="30"/>
  <c r="U3404" i="30"/>
  <c r="T3404" i="30"/>
  <c r="S3404" i="30"/>
  <c r="R3404" i="30"/>
  <c r="Q3404" i="30"/>
  <c r="P3404" i="30"/>
  <c r="O3404" i="30"/>
  <c r="AA3403" i="30"/>
  <c r="Z3403" i="30"/>
  <c r="Y3403" i="30"/>
  <c r="X3403" i="30"/>
  <c r="V3403" i="30"/>
  <c r="U3403" i="30"/>
  <c r="T3403" i="30"/>
  <c r="S3403" i="30"/>
  <c r="R3403" i="30"/>
  <c r="Q3403" i="30"/>
  <c r="P3403" i="30"/>
  <c r="O3403" i="30"/>
  <c r="AA3402" i="30"/>
  <c r="Z3402" i="30"/>
  <c r="Y3402" i="30"/>
  <c r="X3402" i="30"/>
  <c r="V3402" i="30"/>
  <c r="U3402" i="30"/>
  <c r="T3402" i="30"/>
  <c r="S3402" i="30"/>
  <c r="R3402" i="30"/>
  <c r="Q3402" i="30"/>
  <c r="P3402" i="30"/>
  <c r="O3402" i="30"/>
  <c r="AA3401" i="30"/>
  <c r="Z3401" i="30"/>
  <c r="Y3401" i="30"/>
  <c r="X3401" i="30"/>
  <c r="V3401" i="30"/>
  <c r="U3401" i="30"/>
  <c r="T3401" i="30"/>
  <c r="S3401" i="30"/>
  <c r="R3401" i="30"/>
  <c r="Q3401" i="30"/>
  <c r="P3401" i="30"/>
  <c r="O3401" i="30"/>
  <c r="AA3400" i="30"/>
  <c r="Z3400" i="30"/>
  <c r="Y3400" i="30"/>
  <c r="X3400" i="30"/>
  <c r="V3400" i="30"/>
  <c r="U3400" i="30"/>
  <c r="T3400" i="30"/>
  <c r="S3400" i="30"/>
  <c r="R3400" i="30"/>
  <c r="Q3400" i="30"/>
  <c r="P3400" i="30"/>
  <c r="O3400" i="30"/>
  <c r="AA3399" i="30"/>
  <c r="Z3399" i="30"/>
  <c r="Y3399" i="30"/>
  <c r="X3399" i="30"/>
  <c r="V3399" i="30"/>
  <c r="U3399" i="30"/>
  <c r="T3399" i="30"/>
  <c r="S3399" i="30"/>
  <c r="R3399" i="30"/>
  <c r="Q3399" i="30"/>
  <c r="P3399" i="30"/>
  <c r="O3399" i="30"/>
  <c r="AA3398" i="30"/>
  <c r="Z3398" i="30"/>
  <c r="Y3398" i="30"/>
  <c r="X3398" i="30"/>
  <c r="V3398" i="30"/>
  <c r="U3398" i="30"/>
  <c r="T3398" i="30"/>
  <c r="S3398" i="30"/>
  <c r="R3398" i="30"/>
  <c r="Q3398" i="30"/>
  <c r="P3398" i="30"/>
  <c r="O3398" i="30"/>
  <c r="AA3397" i="30"/>
  <c r="Z3397" i="30"/>
  <c r="Y3397" i="30"/>
  <c r="X3397" i="30"/>
  <c r="V3397" i="30"/>
  <c r="U3397" i="30"/>
  <c r="T3397" i="30"/>
  <c r="S3397" i="30"/>
  <c r="R3397" i="30"/>
  <c r="Q3397" i="30"/>
  <c r="P3397" i="30"/>
  <c r="O3397" i="30"/>
  <c r="AA3396" i="30"/>
  <c r="Z3396" i="30"/>
  <c r="Y3396" i="30"/>
  <c r="X3396" i="30"/>
  <c r="V3396" i="30"/>
  <c r="U3396" i="30"/>
  <c r="T3396" i="30"/>
  <c r="S3396" i="30"/>
  <c r="R3396" i="30"/>
  <c r="Q3396" i="30"/>
  <c r="P3396" i="30"/>
  <c r="O3396" i="30"/>
  <c r="AA3395" i="30"/>
  <c r="Z3395" i="30"/>
  <c r="Y3395" i="30"/>
  <c r="X3395" i="30"/>
  <c r="V3395" i="30"/>
  <c r="U3395" i="30"/>
  <c r="T3395" i="30"/>
  <c r="S3395" i="30"/>
  <c r="R3395" i="30"/>
  <c r="Q3395" i="30"/>
  <c r="P3395" i="30"/>
  <c r="O3395" i="30"/>
  <c r="AA3394" i="30"/>
  <c r="Z3394" i="30"/>
  <c r="Y3394" i="30"/>
  <c r="X3394" i="30"/>
  <c r="V3394" i="30"/>
  <c r="U3394" i="30"/>
  <c r="T3394" i="30"/>
  <c r="S3394" i="30"/>
  <c r="R3394" i="30"/>
  <c r="Q3394" i="30"/>
  <c r="P3394" i="30"/>
  <c r="O3394" i="30"/>
  <c r="AA3393" i="30"/>
  <c r="Z3393" i="30"/>
  <c r="Y3393" i="30"/>
  <c r="X3393" i="30"/>
  <c r="V3393" i="30"/>
  <c r="U3393" i="30"/>
  <c r="T3393" i="30"/>
  <c r="S3393" i="30"/>
  <c r="R3393" i="30"/>
  <c r="Q3393" i="30"/>
  <c r="P3393" i="30"/>
  <c r="O3393" i="30"/>
  <c r="AA3392" i="30"/>
  <c r="Z3392" i="30"/>
  <c r="Y3392" i="30"/>
  <c r="X3392" i="30"/>
  <c r="V3392" i="30"/>
  <c r="U3392" i="30"/>
  <c r="T3392" i="30"/>
  <c r="S3392" i="30"/>
  <c r="R3392" i="30"/>
  <c r="Q3392" i="30"/>
  <c r="P3392" i="30"/>
  <c r="O3392" i="30"/>
  <c r="AA3391" i="30"/>
  <c r="Z3391" i="30"/>
  <c r="Y3391" i="30"/>
  <c r="X3391" i="30"/>
  <c r="V3391" i="30"/>
  <c r="U3391" i="30"/>
  <c r="T3391" i="30"/>
  <c r="S3391" i="30"/>
  <c r="R3391" i="30"/>
  <c r="Q3391" i="30"/>
  <c r="P3391" i="30"/>
  <c r="O3391" i="30"/>
  <c r="AA3390" i="30"/>
  <c r="Z3390" i="30"/>
  <c r="Y3390" i="30"/>
  <c r="X3390" i="30"/>
  <c r="V3390" i="30"/>
  <c r="U3390" i="30"/>
  <c r="T3390" i="30"/>
  <c r="S3390" i="30"/>
  <c r="R3390" i="30"/>
  <c r="Q3390" i="30"/>
  <c r="P3390" i="30"/>
  <c r="O3390" i="30"/>
  <c r="AA3389" i="30"/>
  <c r="Z3389" i="30"/>
  <c r="Y3389" i="30"/>
  <c r="X3389" i="30"/>
  <c r="V3389" i="30"/>
  <c r="U3389" i="30"/>
  <c r="T3389" i="30"/>
  <c r="S3389" i="30"/>
  <c r="R3389" i="30"/>
  <c r="Q3389" i="30"/>
  <c r="P3389" i="30"/>
  <c r="O3389" i="30"/>
  <c r="AA3388" i="30"/>
  <c r="Z3388" i="30"/>
  <c r="Y3388" i="30"/>
  <c r="X3388" i="30"/>
  <c r="V3388" i="30"/>
  <c r="U3388" i="30"/>
  <c r="T3388" i="30"/>
  <c r="S3388" i="30"/>
  <c r="R3388" i="30"/>
  <c r="Q3388" i="30"/>
  <c r="P3388" i="30"/>
  <c r="O3388" i="30"/>
  <c r="AA3387" i="30"/>
  <c r="Z3387" i="30"/>
  <c r="Y3387" i="30"/>
  <c r="X3387" i="30"/>
  <c r="V3387" i="30"/>
  <c r="U3387" i="30"/>
  <c r="T3387" i="30"/>
  <c r="S3387" i="30"/>
  <c r="R3387" i="30"/>
  <c r="Q3387" i="30"/>
  <c r="P3387" i="30"/>
  <c r="O3387" i="30"/>
  <c r="AA3386" i="30"/>
  <c r="Z3386" i="30"/>
  <c r="Y3386" i="30"/>
  <c r="X3386" i="30"/>
  <c r="V3386" i="30"/>
  <c r="U3386" i="30"/>
  <c r="T3386" i="30"/>
  <c r="S3386" i="30"/>
  <c r="R3386" i="30"/>
  <c r="Q3386" i="30"/>
  <c r="P3386" i="30"/>
  <c r="O3386" i="30"/>
  <c r="AA3385" i="30"/>
  <c r="Z3385" i="30"/>
  <c r="Y3385" i="30"/>
  <c r="X3385" i="30"/>
  <c r="V3385" i="30"/>
  <c r="U3385" i="30"/>
  <c r="T3385" i="30"/>
  <c r="S3385" i="30"/>
  <c r="R3385" i="30"/>
  <c r="Q3385" i="30"/>
  <c r="P3385" i="30"/>
  <c r="O3385" i="30"/>
  <c r="AA3384" i="30"/>
  <c r="Z3384" i="30"/>
  <c r="Y3384" i="30"/>
  <c r="X3384" i="30"/>
  <c r="V3384" i="30"/>
  <c r="U3384" i="30"/>
  <c r="T3384" i="30"/>
  <c r="S3384" i="30"/>
  <c r="R3384" i="30"/>
  <c r="Q3384" i="30"/>
  <c r="P3384" i="30"/>
  <c r="O3384" i="30"/>
  <c r="AA3383" i="30"/>
  <c r="Z3383" i="30"/>
  <c r="Y3383" i="30"/>
  <c r="X3383" i="30"/>
  <c r="V3383" i="30"/>
  <c r="U3383" i="30"/>
  <c r="T3383" i="30"/>
  <c r="S3383" i="30"/>
  <c r="R3383" i="30"/>
  <c r="Q3383" i="30"/>
  <c r="P3383" i="30"/>
  <c r="O3383" i="30"/>
  <c r="AA3382" i="30"/>
  <c r="Z3382" i="30"/>
  <c r="Y3382" i="30"/>
  <c r="X3382" i="30"/>
  <c r="V3382" i="30"/>
  <c r="U3382" i="30"/>
  <c r="T3382" i="30"/>
  <c r="S3382" i="30"/>
  <c r="R3382" i="30"/>
  <c r="Q3382" i="30"/>
  <c r="P3382" i="30"/>
  <c r="O3382" i="30"/>
  <c r="AA3381" i="30"/>
  <c r="Z3381" i="30"/>
  <c r="Y3381" i="30"/>
  <c r="X3381" i="30"/>
  <c r="V3381" i="30"/>
  <c r="U3381" i="30"/>
  <c r="T3381" i="30"/>
  <c r="S3381" i="30"/>
  <c r="R3381" i="30"/>
  <c r="Q3381" i="30"/>
  <c r="P3381" i="30"/>
  <c r="O3381" i="30"/>
  <c r="AA3380" i="30"/>
  <c r="Z3380" i="30"/>
  <c r="Y3380" i="30"/>
  <c r="X3380" i="30"/>
  <c r="V3380" i="30"/>
  <c r="U3380" i="30"/>
  <c r="T3380" i="30"/>
  <c r="S3380" i="30"/>
  <c r="R3380" i="30"/>
  <c r="Q3380" i="30"/>
  <c r="P3380" i="30"/>
  <c r="O3380" i="30"/>
  <c r="AA3379" i="30"/>
  <c r="Z3379" i="30"/>
  <c r="Y3379" i="30"/>
  <c r="X3379" i="30"/>
  <c r="V3379" i="30"/>
  <c r="U3379" i="30"/>
  <c r="T3379" i="30"/>
  <c r="S3379" i="30"/>
  <c r="R3379" i="30"/>
  <c r="Q3379" i="30"/>
  <c r="P3379" i="30"/>
  <c r="O3379" i="30"/>
  <c r="AA3378" i="30"/>
  <c r="Z3378" i="30"/>
  <c r="Y3378" i="30"/>
  <c r="X3378" i="30"/>
  <c r="V3378" i="30"/>
  <c r="U3378" i="30"/>
  <c r="T3378" i="30"/>
  <c r="S3378" i="30"/>
  <c r="R3378" i="30"/>
  <c r="Q3378" i="30"/>
  <c r="P3378" i="30"/>
  <c r="O3378" i="30"/>
  <c r="AA3377" i="30"/>
  <c r="Z3377" i="30"/>
  <c r="Y3377" i="30"/>
  <c r="X3377" i="30"/>
  <c r="V3377" i="30"/>
  <c r="U3377" i="30"/>
  <c r="T3377" i="30"/>
  <c r="S3377" i="30"/>
  <c r="R3377" i="30"/>
  <c r="Q3377" i="30"/>
  <c r="P3377" i="30"/>
  <c r="O3377" i="30"/>
  <c r="AA3376" i="30"/>
  <c r="Z3376" i="30"/>
  <c r="Y3376" i="30"/>
  <c r="X3376" i="30"/>
  <c r="V3376" i="30"/>
  <c r="U3376" i="30"/>
  <c r="T3376" i="30"/>
  <c r="S3376" i="30"/>
  <c r="R3376" i="30"/>
  <c r="Q3376" i="30"/>
  <c r="P3376" i="30"/>
  <c r="O3376" i="30"/>
  <c r="AA3375" i="30"/>
  <c r="Z3375" i="30"/>
  <c r="Y3375" i="30"/>
  <c r="X3375" i="30"/>
  <c r="V3375" i="30"/>
  <c r="U3375" i="30"/>
  <c r="T3375" i="30"/>
  <c r="S3375" i="30"/>
  <c r="R3375" i="30"/>
  <c r="Q3375" i="30"/>
  <c r="P3375" i="30"/>
  <c r="O3375" i="30"/>
  <c r="AA3374" i="30"/>
  <c r="Z3374" i="30"/>
  <c r="Y3374" i="30"/>
  <c r="X3374" i="30"/>
  <c r="V3374" i="30"/>
  <c r="U3374" i="30"/>
  <c r="T3374" i="30"/>
  <c r="S3374" i="30"/>
  <c r="R3374" i="30"/>
  <c r="Q3374" i="30"/>
  <c r="P3374" i="30"/>
  <c r="O3374" i="30"/>
  <c r="AA3373" i="30"/>
  <c r="Z3373" i="30"/>
  <c r="Y3373" i="30"/>
  <c r="X3373" i="30"/>
  <c r="V3373" i="30"/>
  <c r="U3373" i="30"/>
  <c r="T3373" i="30"/>
  <c r="S3373" i="30"/>
  <c r="R3373" i="30"/>
  <c r="Q3373" i="30"/>
  <c r="P3373" i="30"/>
  <c r="O3373" i="30"/>
  <c r="AA3372" i="30"/>
  <c r="Z3372" i="30"/>
  <c r="Y3372" i="30"/>
  <c r="X3372" i="30"/>
  <c r="V3372" i="30"/>
  <c r="U3372" i="30"/>
  <c r="T3372" i="30"/>
  <c r="S3372" i="30"/>
  <c r="R3372" i="30"/>
  <c r="Q3372" i="30"/>
  <c r="P3372" i="30"/>
  <c r="O3372" i="30"/>
  <c r="AA3371" i="30"/>
  <c r="Z3371" i="30"/>
  <c r="Y3371" i="30"/>
  <c r="X3371" i="30"/>
  <c r="V3371" i="30"/>
  <c r="U3371" i="30"/>
  <c r="T3371" i="30"/>
  <c r="S3371" i="30"/>
  <c r="R3371" i="30"/>
  <c r="Q3371" i="30"/>
  <c r="P3371" i="30"/>
  <c r="O3371" i="30"/>
  <c r="AA3370" i="30"/>
  <c r="Z3370" i="30"/>
  <c r="Y3370" i="30"/>
  <c r="X3370" i="30"/>
  <c r="V3370" i="30"/>
  <c r="U3370" i="30"/>
  <c r="T3370" i="30"/>
  <c r="S3370" i="30"/>
  <c r="R3370" i="30"/>
  <c r="Q3370" i="30"/>
  <c r="P3370" i="30"/>
  <c r="O3370" i="30"/>
  <c r="AA3369" i="30"/>
  <c r="Z3369" i="30"/>
  <c r="Y3369" i="30"/>
  <c r="X3369" i="30"/>
  <c r="V3369" i="30"/>
  <c r="U3369" i="30"/>
  <c r="T3369" i="30"/>
  <c r="S3369" i="30"/>
  <c r="R3369" i="30"/>
  <c r="Q3369" i="30"/>
  <c r="P3369" i="30"/>
  <c r="O3369" i="30"/>
  <c r="AA3368" i="30"/>
  <c r="Z3368" i="30"/>
  <c r="Y3368" i="30"/>
  <c r="X3368" i="30"/>
  <c r="V3368" i="30"/>
  <c r="U3368" i="30"/>
  <c r="T3368" i="30"/>
  <c r="S3368" i="30"/>
  <c r="R3368" i="30"/>
  <c r="Q3368" i="30"/>
  <c r="P3368" i="30"/>
  <c r="O3368" i="30"/>
  <c r="AA3367" i="30"/>
  <c r="Z3367" i="30"/>
  <c r="Y3367" i="30"/>
  <c r="X3367" i="30"/>
  <c r="V3367" i="30"/>
  <c r="U3367" i="30"/>
  <c r="T3367" i="30"/>
  <c r="S3367" i="30"/>
  <c r="R3367" i="30"/>
  <c r="Q3367" i="30"/>
  <c r="P3367" i="30"/>
  <c r="O3367" i="30"/>
  <c r="AA3366" i="30"/>
  <c r="Z3366" i="30"/>
  <c r="Y3366" i="30"/>
  <c r="X3366" i="30"/>
  <c r="V3366" i="30"/>
  <c r="U3366" i="30"/>
  <c r="T3366" i="30"/>
  <c r="S3366" i="30"/>
  <c r="R3366" i="30"/>
  <c r="Q3366" i="30"/>
  <c r="P3366" i="30"/>
  <c r="O3366" i="30"/>
  <c r="AA3365" i="30"/>
  <c r="Z3365" i="30"/>
  <c r="Y3365" i="30"/>
  <c r="X3365" i="30"/>
  <c r="V3365" i="30"/>
  <c r="U3365" i="30"/>
  <c r="T3365" i="30"/>
  <c r="S3365" i="30"/>
  <c r="R3365" i="30"/>
  <c r="Q3365" i="30"/>
  <c r="P3365" i="30"/>
  <c r="O3365" i="30"/>
  <c r="AA3364" i="30"/>
  <c r="Z3364" i="30"/>
  <c r="Y3364" i="30"/>
  <c r="X3364" i="30"/>
  <c r="V3364" i="30"/>
  <c r="U3364" i="30"/>
  <c r="T3364" i="30"/>
  <c r="S3364" i="30"/>
  <c r="R3364" i="30"/>
  <c r="Q3364" i="30"/>
  <c r="P3364" i="30"/>
  <c r="O3364" i="30"/>
  <c r="AA3363" i="30"/>
  <c r="Z3363" i="30"/>
  <c r="Y3363" i="30"/>
  <c r="X3363" i="30"/>
  <c r="V3363" i="30"/>
  <c r="U3363" i="30"/>
  <c r="T3363" i="30"/>
  <c r="S3363" i="30"/>
  <c r="R3363" i="30"/>
  <c r="Q3363" i="30"/>
  <c r="P3363" i="30"/>
  <c r="O3363" i="30"/>
  <c r="AA3362" i="30"/>
  <c r="Z3362" i="30"/>
  <c r="Y3362" i="30"/>
  <c r="X3362" i="30"/>
  <c r="V3362" i="30"/>
  <c r="U3362" i="30"/>
  <c r="T3362" i="30"/>
  <c r="S3362" i="30"/>
  <c r="R3362" i="30"/>
  <c r="Q3362" i="30"/>
  <c r="P3362" i="30"/>
  <c r="O3362" i="30"/>
  <c r="AA3361" i="30"/>
  <c r="Z3361" i="30"/>
  <c r="Y3361" i="30"/>
  <c r="X3361" i="30"/>
  <c r="V3361" i="30"/>
  <c r="U3361" i="30"/>
  <c r="T3361" i="30"/>
  <c r="S3361" i="30"/>
  <c r="R3361" i="30"/>
  <c r="Q3361" i="30"/>
  <c r="P3361" i="30"/>
  <c r="O3361" i="30"/>
  <c r="AA3360" i="30"/>
  <c r="Z3360" i="30"/>
  <c r="Y3360" i="30"/>
  <c r="X3360" i="30"/>
  <c r="V3360" i="30"/>
  <c r="U3360" i="30"/>
  <c r="T3360" i="30"/>
  <c r="S3360" i="30"/>
  <c r="R3360" i="30"/>
  <c r="Q3360" i="30"/>
  <c r="P3360" i="30"/>
  <c r="O3360" i="30"/>
  <c r="AA3359" i="30"/>
  <c r="Z3359" i="30"/>
  <c r="Y3359" i="30"/>
  <c r="X3359" i="30"/>
  <c r="V3359" i="30"/>
  <c r="U3359" i="30"/>
  <c r="T3359" i="30"/>
  <c r="S3359" i="30"/>
  <c r="R3359" i="30"/>
  <c r="Q3359" i="30"/>
  <c r="P3359" i="30"/>
  <c r="O3359" i="30"/>
  <c r="AA3358" i="30"/>
  <c r="Z3358" i="30"/>
  <c r="Y3358" i="30"/>
  <c r="X3358" i="30"/>
  <c r="V3358" i="30"/>
  <c r="U3358" i="30"/>
  <c r="T3358" i="30"/>
  <c r="S3358" i="30"/>
  <c r="R3358" i="30"/>
  <c r="Q3358" i="30"/>
  <c r="P3358" i="30"/>
  <c r="O3358" i="30"/>
  <c r="AA3357" i="30"/>
  <c r="Z3357" i="30"/>
  <c r="Y3357" i="30"/>
  <c r="X3357" i="30"/>
  <c r="V3357" i="30"/>
  <c r="U3357" i="30"/>
  <c r="T3357" i="30"/>
  <c r="S3357" i="30"/>
  <c r="R3357" i="30"/>
  <c r="Q3357" i="30"/>
  <c r="P3357" i="30"/>
  <c r="O3357" i="30"/>
  <c r="AA3356" i="30"/>
  <c r="Z3356" i="30"/>
  <c r="Y3356" i="30"/>
  <c r="X3356" i="30"/>
  <c r="V3356" i="30"/>
  <c r="U3356" i="30"/>
  <c r="T3356" i="30"/>
  <c r="S3356" i="30"/>
  <c r="R3356" i="30"/>
  <c r="Q3356" i="30"/>
  <c r="P3356" i="30"/>
  <c r="O3356" i="30"/>
  <c r="AA3355" i="30"/>
  <c r="Z3355" i="30"/>
  <c r="Y3355" i="30"/>
  <c r="X3355" i="30"/>
  <c r="V3355" i="30"/>
  <c r="U3355" i="30"/>
  <c r="T3355" i="30"/>
  <c r="S3355" i="30"/>
  <c r="R3355" i="30"/>
  <c r="Q3355" i="30"/>
  <c r="P3355" i="30"/>
  <c r="O3355" i="30"/>
  <c r="AA3354" i="30"/>
  <c r="Z3354" i="30"/>
  <c r="Y3354" i="30"/>
  <c r="X3354" i="30"/>
  <c r="V3354" i="30"/>
  <c r="U3354" i="30"/>
  <c r="T3354" i="30"/>
  <c r="S3354" i="30"/>
  <c r="R3354" i="30"/>
  <c r="Q3354" i="30"/>
  <c r="P3354" i="30"/>
  <c r="O3354" i="30"/>
  <c r="AA3353" i="30"/>
  <c r="Z3353" i="30"/>
  <c r="Y3353" i="30"/>
  <c r="X3353" i="30"/>
  <c r="V3353" i="30"/>
  <c r="U3353" i="30"/>
  <c r="T3353" i="30"/>
  <c r="S3353" i="30"/>
  <c r="R3353" i="30"/>
  <c r="Q3353" i="30"/>
  <c r="P3353" i="30"/>
  <c r="O3353" i="30"/>
  <c r="AA3352" i="30"/>
  <c r="Z3352" i="30"/>
  <c r="Y3352" i="30"/>
  <c r="X3352" i="30"/>
  <c r="V3352" i="30"/>
  <c r="U3352" i="30"/>
  <c r="T3352" i="30"/>
  <c r="S3352" i="30"/>
  <c r="R3352" i="30"/>
  <c r="Q3352" i="30"/>
  <c r="P3352" i="30"/>
  <c r="O3352" i="30"/>
  <c r="AA3351" i="30"/>
  <c r="Z3351" i="30"/>
  <c r="Y3351" i="30"/>
  <c r="X3351" i="30"/>
  <c r="V3351" i="30"/>
  <c r="U3351" i="30"/>
  <c r="T3351" i="30"/>
  <c r="S3351" i="30"/>
  <c r="R3351" i="30"/>
  <c r="Q3351" i="30"/>
  <c r="P3351" i="30"/>
  <c r="O3351" i="30"/>
  <c r="AA3350" i="30"/>
  <c r="Z3350" i="30"/>
  <c r="Y3350" i="30"/>
  <c r="X3350" i="30"/>
  <c r="V3350" i="30"/>
  <c r="U3350" i="30"/>
  <c r="T3350" i="30"/>
  <c r="S3350" i="30"/>
  <c r="R3350" i="30"/>
  <c r="Q3350" i="30"/>
  <c r="P3350" i="30"/>
  <c r="O3350" i="30"/>
  <c r="AA3349" i="30"/>
  <c r="Z3349" i="30"/>
  <c r="Y3349" i="30"/>
  <c r="X3349" i="30"/>
  <c r="V3349" i="30"/>
  <c r="U3349" i="30"/>
  <c r="T3349" i="30"/>
  <c r="S3349" i="30"/>
  <c r="R3349" i="30"/>
  <c r="Q3349" i="30"/>
  <c r="P3349" i="30"/>
  <c r="O3349" i="30"/>
  <c r="AA3348" i="30"/>
  <c r="Z3348" i="30"/>
  <c r="Y3348" i="30"/>
  <c r="X3348" i="30"/>
  <c r="V3348" i="30"/>
  <c r="U3348" i="30"/>
  <c r="T3348" i="30"/>
  <c r="S3348" i="30"/>
  <c r="R3348" i="30"/>
  <c r="Q3348" i="30"/>
  <c r="P3348" i="30"/>
  <c r="O3348" i="30"/>
  <c r="AA3347" i="30"/>
  <c r="Z3347" i="30"/>
  <c r="Y3347" i="30"/>
  <c r="X3347" i="30"/>
  <c r="V3347" i="30"/>
  <c r="U3347" i="30"/>
  <c r="T3347" i="30"/>
  <c r="S3347" i="30"/>
  <c r="R3347" i="30"/>
  <c r="Q3347" i="30"/>
  <c r="P3347" i="30"/>
  <c r="O3347" i="30"/>
  <c r="AA3346" i="30"/>
  <c r="Z3346" i="30"/>
  <c r="Y3346" i="30"/>
  <c r="X3346" i="30"/>
  <c r="V3346" i="30"/>
  <c r="U3346" i="30"/>
  <c r="T3346" i="30"/>
  <c r="S3346" i="30"/>
  <c r="R3346" i="30"/>
  <c r="Q3346" i="30"/>
  <c r="P3346" i="30"/>
  <c r="O3346" i="30"/>
  <c r="AA3345" i="30"/>
  <c r="Z3345" i="30"/>
  <c r="Y3345" i="30"/>
  <c r="X3345" i="30"/>
  <c r="V3345" i="30"/>
  <c r="U3345" i="30"/>
  <c r="T3345" i="30"/>
  <c r="S3345" i="30"/>
  <c r="R3345" i="30"/>
  <c r="Q3345" i="30"/>
  <c r="P3345" i="30"/>
  <c r="O3345" i="30"/>
  <c r="AA3344" i="30"/>
  <c r="Z3344" i="30"/>
  <c r="Y3344" i="30"/>
  <c r="X3344" i="30"/>
  <c r="V3344" i="30"/>
  <c r="U3344" i="30"/>
  <c r="T3344" i="30"/>
  <c r="S3344" i="30"/>
  <c r="R3344" i="30"/>
  <c r="Q3344" i="30"/>
  <c r="P3344" i="30"/>
  <c r="O3344" i="30"/>
  <c r="AA3343" i="30"/>
  <c r="Z3343" i="30"/>
  <c r="Y3343" i="30"/>
  <c r="X3343" i="30"/>
  <c r="V3343" i="30"/>
  <c r="U3343" i="30"/>
  <c r="T3343" i="30"/>
  <c r="S3343" i="30"/>
  <c r="R3343" i="30"/>
  <c r="Q3343" i="30"/>
  <c r="P3343" i="30"/>
  <c r="O3343" i="30"/>
  <c r="AA3342" i="30"/>
  <c r="Z3342" i="30"/>
  <c r="Y3342" i="30"/>
  <c r="X3342" i="30"/>
  <c r="V3342" i="30"/>
  <c r="U3342" i="30"/>
  <c r="T3342" i="30"/>
  <c r="S3342" i="30"/>
  <c r="R3342" i="30"/>
  <c r="Q3342" i="30"/>
  <c r="P3342" i="30"/>
  <c r="O3342" i="30"/>
  <c r="AA3341" i="30"/>
  <c r="Z3341" i="30"/>
  <c r="Y3341" i="30"/>
  <c r="X3341" i="30"/>
  <c r="V3341" i="30"/>
  <c r="U3341" i="30"/>
  <c r="T3341" i="30"/>
  <c r="S3341" i="30"/>
  <c r="R3341" i="30"/>
  <c r="Q3341" i="30"/>
  <c r="P3341" i="30"/>
  <c r="O3341" i="30"/>
  <c r="AA3340" i="30"/>
  <c r="Z3340" i="30"/>
  <c r="Y3340" i="30"/>
  <c r="X3340" i="30"/>
  <c r="V3340" i="30"/>
  <c r="U3340" i="30"/>
  <c r="T3340" i="30"/>
  <c r="S3340" i="30"/>
  <c r="R3340" i="30"/>
  <c r="Q3340" i="30"/>
  <c r="P3340" i="30"/>
  <c r="O3340" i="30"/>
  <c r="AA3339" i="30"/>
  <c r="Z3339" i="30"/>
  <c r="Y3339" i="30"/>
  <c r="X3339" i="30"/>
  <c r="V3339" i="30"/>
  <c r="U3339" i="30"/>
  <c r="T3339" i="30"/>
  <c r="S3339" i="30"/>
  <c r="R3339" i="30"/>
  <c r="Q3339" i="30"/>
  <c r="P3339" i="30"/>
  <c r="O3339" i="30"/>
  <c r="AA3338" i="30"/>
  <c r="Z3338" i="30"/>
  <c r="Y3338" i="30"/>
  <c r="X3338" i="30"/>
  <c r="V3338" i="30"/>
  <c r="U3338" i="30"/>
  <c r="T3338" i="30"/>
  <c r="S3338" i="30"/>
  <c r="R3338" i="30"/>
  <c r="Q3338" i="30"/>
  <c r="P3338" i="30"/>
  <c r="O3338" i="30"/>
  <c r="AA3337" i="30"/>
  <c r="Z3337" i="30"/>
  <c r="Y3337" i="30"/>
  <c r="X3337" i="30"/>
  <c r="V3337" i="30"/>
  <c r="U3337" i="30"/>
  <c r="T3337" i="30"/>
  <c r="S3337" i="30"/>
  <c r="R3337" i="30"/>
  <c r="Q3337" i="30"/>
  <c r="P3337" i="30"/>
  <c r="O3337" i="30"/>
  <c r="AA3336" i="30"/>
  <c r="Z3336" i="30"/>
  <c r="Y3336" i="30"/>
  <c r="X3336" i="30"/>
  <c r="V3336" i="30"/>
  <c r="U3336" i="30"/>
  <c r="T3336" i="30"/>
  <c r="S3336" i="30"/>
  <c r="R3336" i="30"/>
  <c r="Q3336" i="30"/>
  <c r="P3336" i="30"/>
  <c r="O3336" i="30"/>
  <c r="AA3335" i="30"/>
  <c r="Z3335" i="30"/>
  <c r="Y3335" i="30"/>
  <c r="X3335" i="30"/>
  <c r="V3335" i="30"/>
  <c r="U3335" i="30"/>
  <c r="T3335" i="30"/>
  <c r="S3335" i="30"/>
  <c r="R3335" i="30"/>
  <c r="Q3335" i="30"/>
  <c r="P3335" i="30"/>
  <c r="O3335" i="30"/>
  <c r="AA3334" i="30"/>
  <c r="Z3334" i="30"/>
  <c r="Y3334" i="30"/>
  <c r="X3334" i="30"/>
  <c r="V3334" i="30"/>
  <c r="U3334" i="30"/>
  <c r="T3334" i="30"/>
  <c r="S3334" i="30"/>
  <c r="R3334" i="30"/>
  <c r="Q3334" i="30"/>
  <c r="P3334" i="30"/>
  <c r="O3334" i="30"/>
  <c r="AA3333" i="30"/>
  <c r="Z3333" i="30"/>
  <c r="Y3333" i="30"/>
  <c r="X3333" i="30"/>
  <c r="V3333" i="30"/>
  <c r="U3333" i="30"/>
  <c r="T3333" i="30"/>
  <c r="S3333" i="30"/>
  <c r="R3333" i="30"/>
  <c r="Q3333" i="30"/>
  <c r="P3333" i="30"/>
  <c r="O3333" i="30"/>
  <c r="AA3332" i="30"/>
  <c r="Z3332" i="30"/>
  <c r="Y3332" i="30"/>
  <c r="X3332" i="30"/>
  <c r="V3332" i="30"/>
  <c r="U3332" i="30"/>
  <c r="T3332" i="30"/>
  <c r="S3332" i="30"/>
  <c r="R3332" i="30"/>
  <c r="Q3332" i="30"/>
  <c r="P3332" i="30"/>
  <c r="O3332" i="30"/>
  <c r="AA3331" i="30"/>
  <c r="Z3331" i="30"/>
  <c r="Y3331" i="30"/>
  <c r="X3331" i="30"/>
  <c r="V3331" i="30"/>
  <c r="U3331" i="30"/>
  <c r="T3331" i="30"/>
  <c r="S3331" i="30"/>
  <c r="R3331" i="30"/>
  <c r="Q3331" i="30"/>
  <c r="P3331" i="30"/>
  <c r="O3331" i="30"/>
  <c r="AA3330" i="30"/>
  <c r="Z3330" i="30"/>
  <c r="Y3330" i="30"/>
  <c r="X3330" i="30"/>
  <c r="V3330" i="30"/>
  <c r="U3330" i="30"/>
  <c r="T3330" i="30"/>
  <c r="S3330" i="30"/>
  <c r="R3330" i="30"/>
  <c r="Q3330" i="30"/>
  <c r="P3330" i="30"/>
  <c r="O3330" i="30"/>
  <c r="AA3329" i="30"/>
  <c r="Z3329" i="30"/>
  <c r="Y3329" i="30"/>
  <c r="X3329" i="30"/>
  <c r="V3329" i="30"/>
  <c r="U3329" i="30"/>
  <c r="T3329" i="30"/>
  <c r="S3329" i="30"/>
  <c r="R3329" i="30"/>
  <c r="Q3329" i="30"/>
  <c r="P3329" i="30"/>
  <c r="O3329" i="30"/>
  <c r="AA3328" i="30"/>
  <c r="Z3328" i="30"/>
  <c r="Y3328" i="30"/>
  <c r="X3328" i="30"/>
  <c r="V3328" i="30"/>
  <c r="U3328" i="30"/>
  <c r="T3328" i="30"/>
  <c r="S3328" i="30"/>
  <c r="R3328" i="30"/>
  <c r="Q3328" i="30"/>
  <c r="P3328" i="30"/>
  <c r="O3328" i="30"/>
  <c r="AA3327" i="30"/>
  <c r="Z3327" i="30"/>
  <c r="Y3327" i="30"/>
  <c r="X3327" i="30"/>
  <c r="V3327" i="30"/>
  <c r="U3327" i="30"/>
  <c r="T3327" i="30"/>
  <c r="S3327" i="30"/>
  <c r="R3327" i="30"/>
  <c r="Q3327" i="30"/>
  <c r="P3327" i="30"/>
  <c r="O3327" i="30"/>
  <c r="AA3326" i="30"/>
  <c r="Z3326" i="30"/>
  <c r="Y3326" i="30"/>
  <c r="X3326" i="30"/>
  <c r="V3326" i="30"/>
  <c r="U3326" i="30"/>
  <c r="T3326" i="30"/>
  <c r="S3326" i="30"/>
  <c r="R3326" i="30"/>
  <c r="Q3326" i="30"/>
  <c r="P3326" i="30"/>
  <c r="O3326" i="30"/>
  <c r="AA3325" i="30"/>
  <c r="Z3325" i="30"/>
  <c r="Y3325" i="30"/>
  <c r="X3325" i="30"/>
  <c r="V3325" i="30"/>
  <c r="U3325" i="30"/>
  <c r="T3325" i="30"/>
  <c r="S3325" i="30"/>
  <c r="R3325" i="30"/>
  <c r="Q3325" i="30"/>
  <c r="P3325" i="30"/>
  <c r="O3325" i="30"/>
  <c r="AA3324" i="30"/>
  <c r="Z3324" i="30"/>
  <c r="Y3324" i="30"/>
  <c r="X3324" i="30"/>
  <c r="V3324" i="30"/>
  <c r="U3324" i="30"/>
  <c r="T3324" i="30"/>
  <c r="S3324" i="30"/>
  <c r="R3324" i="30"/>
  <c r="Q3324" i="30"/>
  <c r="P3324" i="30"/>
  <c r="O3324" i="30"/>
  <c r="AA3323" i="30"/>
  <c r="Z3323" i="30"/>
  <c r="Y3323" i="30"/>
  <c r="X3323" i="30"/>
  <c r="V3323" i="30"/>
  <c r="U3323" i="30"/>
  <c r="T3323" i="30"/>
  <c r="S3323" i="30"/>
  <c r="R3323" i="30"/>
  <c r="Q3323" i="30"/>
  <c r="P3323" i="30"/>
  <c r="O3323" i="30"/>
  <c r="AA3322" i="30"/>
  <c r="Z3322" i="30"/>
  <c r="Y3322" i="30"/>
  <c r="X3322" i="30"/>
  <c r="V3322" i="30"/>
  <c r="U3322" i="30"/>
  <c r="T3322" i="30"/>
  <c r="S3322" i="30"/>
  <c r="R3322" i="30"/>
  <c r="Q3322" i="30"/>
  <c r="P3322" i="30"/>
  <c r="O3322" i="30"/>
  <c r="AA3321" i="30"/>
  <c r="Z3321" i="30"/>
  <c r="Y3321" i="30"/>
  <c r="X3321" i="30"/>
  <c r="V3321" i="30"/>
  <c r="U3321" i="30"/>
  <c r="T3321" i="30"/>
  <c r="S3321" i="30"/>
  <c r="R3321" i="30"/>
  <c r="Q3321" i="30"/>
  <c r="P3321" i="30"/>
  <c r="O3321" i="30"/>
  <c r="AA3320" i="30"/>
  <c r="Z3320" i="30"/>
  <c r="Y3320" i="30"/>
  <c r="X3320" i="30"/>
  <c r="V3320" i="30"/>
  <c r="U3320" i="30"/>
  <c r="T3320" i="30"/>
  <c r="S3320" i="30"/>
  <c r="R3320" i="30"/>
  <c r="Q3320" i="30"/>
  <c r="P3320" i="30"/>
  <c r="O3320" i="30"/>
  <c r="AA3319" i="30"/>
  <c r="Z3319" i="30"/>
  <c r="Y3319" i="30"/>
  <c r="X3319" i="30"/>
  <c r="V3319" i="30"/>
  <c r="U3319" i="30"/>
  <c r="T3319" i="30"/>
  <c r="S3319" i="30"/>
  <c r="R3319" i="30"/>
  <c r="Q3319" i="30"/>
  <c r="P3319" i="30"/>
  <c r="O3319" i="30"/>
  <c r="AA3318" i="30"/>
  <c r="Z3318" i="30"/>
  <c r="Y3318" i="30"/>
  <c r="X3318" i="30"/>
  <c r="V3318" i="30"/>
  <c r="U3318" i="30"/>
  <c r="T3318" i="30"/>
  <c r="S3318" i="30"/>
  <c r="R3318" i="30"/>
  <c r="Q3318" i="30"/>
  <c r="P3318" i="30"/>
  <c r="O3318" i="30"/>
  <c r="AA3317" i="30"/>
  <c r="Z3317" i="30"/>
  <c r="Y3317" i="30"/>
  <c r="X3317" i="30"/>
  <c r="V3317" i="30"/>
  <c r="U3317" i="30"/>
  <c r="T3317" i="30"/>
  <c r="S3317" i="30"/>
  <c r="R3317" i="30"/>
  <c r="Q3317" i="30"/>
  <c r="P3317" i="30"/>
  <c r="O3317" i="30"/>
  <c r="AA3316" i="30"/>
  <c r="Z3316" i="30"/>
  <c r="Y3316" i="30"/>
  <c r="X3316" i="30"/>
  <c r="V3316" i="30"/>
  <c r="U3316" i="30"/>
  <c r="T3316" i="30"/>
  <c r="S3316" i="30"/>
  <c r="R3316" i="30"/>
  <c r="Q3316" i="30"/>
  <c r="P3316" i="30"/>
  <c r="O3316" i="30"/>
  <c r="AA3315" i="30"/>
  <c r="Z3315" i="30"/>
  <c r="Y3315" i="30"/>
  <c r="X3315" i="30"/>
  <c r="V3315" i="30"/>
  <c r="U3315" i="30"/>
  <c r="T3315" i="30"/>
  <c r="S3315" i="30"/>
  <c r="R3315" i="30"/>
  <c r="Q3315" i="30"/>
  <c r="P3315" i="30"/>
  <c r="O3315" i="30"/>
  <c r="AA3314" i="30"/>
  <c r="Z3314" i="30"/>
  <c r="Y3314" i="30"/>
  <c r="X3314" i="30"/>
  <c r="V3314" i="30"/>
  <c r="U3314" i="30"/>
  <c r="T3314" i="30"/>
  <c r="S3314" i="30"/>
  <c r="R3314" i="30"/>
  <c r="Q3314" i="30"/>
  <c r="P3314" i="30"/>
  <c r="O3314" i="30"/>
  <c r="AA3313" i="30"/>
  <c r="Z3313" i="30"/>
  <c r="Y3313" i="30"/>
  <c r="X3313" i="30"/>
  <c r="V3313" i="30"/>
  <c r="U3313" i="30"/>
  <c r="T3313" i="30"/>
  <c r="S3313" i="30"/>
  <c r="R3313" i="30"/>
  <c r="Q3313" i="30"/>
  <c r="P3313" i="30"/>
  <c r="O3313" i="30"/>
  <c r="AA3312" i="30"/>
  <c r="Z3312" i="30"/>
  <c r="Y3312" i="30"/>
  <c r="X3312" i="30"/>
  <c r="V3312" i="30"/>
  <c r="U3312" i="30"/>
  <c r="T3312" i="30"/>
  <c r="S3312" i="30"/>
  <c r="R3312" i="30"/>
  <c r="Q3312" i="30"/>
  <c r="P3312" i="30"/>
  <c r="O3312" i="30"/>
  <c r="AA3311" i="30"/>
  <c r="Z3311" i="30"/>
  <c r="Y3311" i="30"/>
  <c r="X3311" i="30"/>
  <c r="V3311" i="30"/>
  <c r="U3311" i="30"/>
  <c r="T3311" i="30"/>
  <c r="S3311" i="30"/>
  <c r="R3311" i="30"/>
  <c r="Q3311" i="30"/>
  <c r="P3311" i="30"/>
  <c r="O3311" i="30"/>
  <c r="AA3310" i="30"/>
  <c r="Z3310" i="30"/>
  <c r="Y3310" i="30"/>
  <c r="X3310" i="30"/>
  <c r="V3310" i="30"/>
  <c r="U3310" i="30"/>
  <c r="T3310" i="30"/>
  <c r="S3310" i="30"/>
  <c r="R3310" i="30"/>
  <c r="Q3310" i="30"/>
  <c r="P3310" i="30"/>
  <c r="O3310" i="30"/>
  <c r="AA3309" i="30"/>
  <c r="Z3309" i="30"/>
  <c r="Y3309" i="30"/>
  <c r="X3309" i="30"/>
  <c r="V3309" i="30"/>
  <c r="U3309" i="30"/>
  <c r="T3309" i="30"/>
  <c r="S3309" i="30"/>
  <c r="R3309" i="30"/>
  <c r="Q3309" i="30"/>
  <c r="P3309" i="30"/>
  <c r="O3309" i="30"/>
  <c r="AA3308" i="30"/>
  <c r="Z3308" i="30"/>
  <c r="Y3308" i="30"/>
  <c r="X3308" i="30"/>
  <c r="V3308" i="30"/>
  <c r="U3308" i="30"/>
  <c r="T3308" i="30"/>
  <c r="S3308" i="30"/>
  <c r="R3308" i="30"/>
  <c r="Q3308" i="30"/>
  <c r="P3308" i="30"/>
  <c r="O3308" i="30"/>
  <c r="AA3307" i="30"/>
  <c r="Z3307" i="30"/>
  <c r="Y3307" i="30"/>
  <c r="X3307" i="30"/>
  <c r="V3307" i="30"/>
  <c r="U3307" i="30"/>
  <c r="T3307" i="30"/>
  <c r="S3307" i="30"/>
  <c r="R3307" i="30"/>
  <c r="Q3307" i="30"/>
  <c r="P3307" i="30"/>
  <c r="O3307" i="30"/>
  <c r="AA3306" i="30"/>
  <c r="Z3306" i="30"/>
  <c r="Y3306" i="30"/>
  <c r="X3306" i="30"/>
  <c r="V3306" i="30"/>
  <c r="U3306" i="30"/>
  <c r="T3306" i="30"/>
  <c r="S3306" i="30"/>
  <c r="R3306" i="30"/>
  <c r="Q3306" i="30"/>
  <c r="P3306" i="30"/>
  <c r="O3306" i="30"/>
  <c r="AA3305" i="30"/>
  <c r="Z3305" i="30"/>
  <c r="Y3305" i="30"/>
  <c r="X3305" i="30"/>
  <c r="V3305" i="30"/>
  <c r="U3305" i="30"/>
  <c r="T3305" i="30"/>
  <c r="S3305" i="30"/>
  <c r="R3305" i="30"/>
  <c r="Q3305" i="30"/>
  <c r="P3305" i="30"/>
  <c r="O3305" i="30"/>
  <c r="AA3304" i="30"/>
  <c r="Z3304" i="30"/>
  <c r="Y3304" i="30"/>
  <c r="X3304" i="30"/>
  <c r="V3304" i="30"/>
  <c r="U3304" i="30"/>
  <c r="T3304" i="30"/>
  <c r="S3304" i="30"/>
  <c r="R3304" i="30"/>
  <c r="Q3304" i="30"/>
  <c r="P3304" i="30"/>
  <c r="O3304" i="30"/>
  <c r="AA3303" i="30"/>
  <c r="Z3303" i="30"/>
  <c r="Y3303" i="30"/>
  <c r="X3303" i="30"/>
  <c r="V3303" i="30"/>
  <c r="U3303" i="30"/>
  <c r="T3303" i="30"/>
  <c r="S3303" i="30"/>
  <c r="R3303" i="30"/>
  <c r="Q3303" i="30"/>
  <c r="P3303" i="30"/>
  <c r="O3303" i="30"/>
  <c r="AA3302" i="30"/>
  <c r="Z3302" i="30"/>
  <c r="Y3302" i="30"/>
  <c r="X3302" i="30"/>
  <c r="V3302" i="30"/>
  <c r="U3302" i="30"/>
  <c r="T3302" i="30"/>
  <c r="S3302" i="30"/>
  <c r="R3302" i="30"/>
  <c r="Q3302" i="30"/>
  <c r="P3302" i="30"/>
  <c r="O3302" i="30"/>
  <c r="AA3301" i="30"/>
  <c r="Z3301" i="30"/>
  <c r="Y3301" i="30"/>
  <c r="X3301" i="30"/>
  <c r="V3301" i="30"/>
  <c r="U3301" i="30"/>
  <c r="T3301" i="30"/>
  <c r="S3301" i="30"/>
  <c r="R3301" i="30"/>
  <c r="Q3301" i="30"/>
  <c r="P3301" i="30"/>
  <c r="O3301" i="30"/>
  <c r="AA3300" i="30"/>
  <c r="Z3300" i="30"/>
  <c r="Y3300" i="30"/>
  <c r="X3300" i="30"/>
  <c r="V3300" i="30"/>
  <c r="U3300" i="30"/>
  <c r="T3300" i="30"/>
  <c r="S3300" i="30"/>
  <c r="R3300" i="30"/>
  <c r="Q3300" i="30"/>
  <c r="P3300" i="30"/>
  <c r="O3300" i="30"/>
  <c r="AA3299" i="30"/>
  <c r="Z3299" i="30"/>
  <c r="Y3299" i="30"/>
  <c r="X3299" i="30"/>
  <c r="V3299" i="30"/>
  <c r="U3299" i="30"/>
  <c r="T3299" i="30"/>
  <c r="S3299" i="30"/>
  <c r="R3299" i="30"/>
  <c r="Q3299" i="30"/>
  <c r="P3299" i="30"/>
  <c r="O3299" i="30"/>
  <c r="AA3298" i="30"/>
  <c r="Z3298" i="30"/>
  <c r="Y3298" i="30"/>
  <c r="X3298" i="30"/>
  <c r="V3298" i="30"/>
  <c r="U3298" i="30"/>
  <c r="T3298" i="30"/>
  <c r="S3298" i="30"/>
  <c r="R3298" i="30"/>
  <c r="Q3298" i="30"/>
  <c r="P3298" i="30"/>
  <c r="O3298" i="30"/>
  <c r="AA3297" i="30"/>
  <c r="Z3297" i="30"/>
  <c r="Y3297" i="30"/>
  <c r="X3297" i="30"/>
  <c r="V3297" i="30"/>
  <c r="U3297" i="30"/>
  <c r="T3297" i="30"/>
  <c r="S3297" i="30"/>
  <c r="R3297" i="30"/>
  <c r="Q3297" i="30"/>
  <c r="P3297" i="30"/>
  <c r="O3297" i="30"/>
  <c r="AA3296" i="30"/>
  <c r="Z3296" i="30"/>
  <c r="Y3296" i="30"/>
  <c r="X3296" i="30"/>
  <c r="V3296" i="30"/>
  <c r="U3296" i="30"/>
  <c r="T3296" i="30"/>
  <c r="S3296" i="30"/>
  <c r="R3296" i="30"/>
  <c r="Q3296" i="30"/>
  <c r="P3296" i="30"/>
  <c r="O3296" i="30"/>
  <c r="AA3295" i="30"/>
  <c r="Z3295" i="30"/>
  <c r="Y3295" i="30"/>
  <c r="X3295" i="30"/>
  <c r="V3295" i="30"/>
  <c r="U3295" i="30"/>
  <c r="T3295" i="30"/>
  <c r="S3295" i="30"/>
  <c r="R3295" i="30"/>
  <c r="Q3295" i="30"/>
  <c r="P3295" i="30"/>
  <c r="O3295" i="30"/>
  <c r="AA3294" i="30"/>
  <c r="Z3294" i="30"/>
  <c r="Y3294" i="30"/>
  <c r="X3294" i="30"/>
  <c r="V3294" i="30"/>
  <c r="U3294" i="30"/>
  <c r="T3294" i="30"/>
  <c r="S3294" i="30"/>
  <c r="R3294" i="30"/>
  <c r="Q3294" i="30"/>
  <c r="P3294" i="30"/>
  <c r="O3294" i="30"/>
  <c r="AA3293" i="30"/>
  <c r="Z3293" i="30"/>
  <c r="Y3293" i="30"/>
  <c r="X3293" i="30"/>
  <c r="V3293" i="30"/>
  <c r="U3293" i="30"/>
  <c r="T3293" i="30"/>
  <c r="S3293" i="30"/>
  <c r="R3293" i="30"/>
  <c r="Q3293" i="30"/>
  <c r="P3293" i="30"/>
  <c r="O3293" i="30"/>
  <c r="AA3292" i="30"/>
  <c r="Z3292" i="30"/>
  <c r="Y3292" i="30"/>
  <c r="X3292" i="30"/>
  <c r="V3292" i="30"/>
  <c r="U3292" i="30"/>
  <c r="T3292" i="30"/>
  <c r="S3292" i="30"/>
  <c r="R3292" i="30"/>
  <c r="Q3292" i="30"/>
  <c r="P3292" i="30"/>
  <c r="O3292" i="30"/>
  <c r="AA3291" i="30"/>
  <c r="Z3291" i="30"/>
  <c r="Y3291" i="30"/>
  <c r="X3291" i="30"/>
  <c r="V3291" i="30"/>
  <c r="U3291" i="30"/>
  <c r="T3291" i="30"/>
  <c r="S3291" i="30"/>
  <c r="R3291" i="30"/>
  <c r="Q3291" i="30"/>
  <c r="P3291" i="30"/>
  <c r="O3291" i="30"/>
  <c r="AA3290" i="30"/>
  <c r="Z3290" i="30"/>
  <c r="Y3290" i="30"/>
  <c r="X3290" i="30"/>
  <c r="V3290" i="30"/>
  <c r="U3290" i="30"/>
  <c r="T3290" i="30"/>
  <c r="S3290" i="30"/>
  <c r="R3290" i="30"/>
  <c r="Q3290" i="30"/>
  <c r="P3290" i="30"/>
  <c r="O3290" i="30"/>
  <c r="AA3289" i="30"/>
  <c r="Z3289" i="30"/>
  <c r="Y3289" i="30"/>
  <c r="X3289" i="30"/>
  <c r="V3289" i="30"/>
  <c r="U3289" i="30"/>
  <c r="T3289" i="30"/>
  <c r="S3289" i="30"/>
  <c r="R3289" i="30"/>
  <c r="Q3289" i="30"/>
  <c r="P3289" i="30"/>
  <c r="O3289" i="30"/>
  <c r="AA3288" i="30"/>
  <c r="Z3288" i="30"/>
  <c r="Y3288" i="30"/>
  <c r="X3288" i="30"/>
  <c r="V3288" i="30"/>
  <c r="U3288" i="30"/>
  <c r="T3288" i="30"/>
  <c r="S3288" i="30"/>
  <c r="R3288" i="30"/>
  <c r="Q3288" i="30"/>
  <c r="P3288" i="30"/>
  <c r="O3288" i="30"/>
  <c r="AA3287" i="30"/>
  <c r="Z3287" i="30"/>
  <c r="Y3287" i="30"/>
  <c r="X3287" i="30"/>
  <c r="V3287" i="30"/>
  <c r="U3287" i="30"/>
  <c r="T3287" i="30"/>
  <c r="S3287" i="30"/>
  <c r="R3287" i="30"/>
  <c r="Q3287" i="30"/>
  <c r="P3287" i="30"/>
  <c r="O3287" i="30"/>
  <c r="AA3286" i="30"/>
  <c r="Z3286" i="30"/>
  <c r="Y3286" i="30"/>
  <c r="X3286" i="30"/>
  <c r="V3286" i="30"/>
  <c r="U3286" i="30"/>
  <c r="T3286" i="30"/>
  <c r="S3286" i="30"/>
  <c r="R3286" i="30"/>
  <c r="Q3286" i="30"/>
  <c r="P3286" i="30"/>
  <c r="O3286" i="30"/>
  <c r="AA3285" i="30"/>
  <c r="Z3285" i="30"/>
  <c r="Y3285" i="30"/>
  <c r="X3285" i="30"/>
  <c r="V3285" i="30"/>
  <c r="U3285" i="30"/>
  <c r="T3285" i="30"/>
  <c r="S3285" i="30"/>
  <c r="R3285" i="30"/>
  <c r="Q3285" i="30"/>
  <c r="P3285" i="30"/>
  <c r="O3285" i="30"/>
  <c r="AA3284" i="30"/>
  <c r="Z3284" i="30"/>
  <c r="Y3284" i="30"/>
  <c r="X3284" i="30"/>
  <c r="V3284" i="30"/>
  <c r="U3284" i="30"/>
  <c r="T3284" i="30"/>
  <c r="S3284" i="30"/>
  <c r="R3284" i="30"/>
  <c r="Q3284" i="30"/>
  <c r="P3284" i="30"/>
  <c r="O3284" i="30"/>
  <c r="AA3283" i="30"/>
  <c r="Z3283" i="30"/>
  <c r="Y3283" i="30"/>
  <c r="X3283" i="30"/>
  <c r="V3283" i="30"/>
  <c r="U3283" i="30"/>
  <c r="T3283" i="30"/>
  <c r="S3283" i="30"/>
  <c r="R3283" i="30"/>
  <c r="Q3283" i="30"/>
  <c r="P3283" i="30"/>
  <c r="O3283" i="30"/>
  <c r="AA3282" i="30"/>
  <c r="Z3282" i="30"/>
  <c r="Y3282" i="30"/>
  <c r="X3282" i="30"/>
  <c r="V3282" i="30"/>
  <c r="U3282" i="30"/>
  <c r="T3282" i="30"/>
  <c r="S3282" i="30"/>
  <c r="R3282" i="30"/>
  <c r="Q3282" i="30"/>
  <c r="P3282" i="30"/>
  <c r="O3282" i="30"/>
  <c r="AA3281" i="30"/>
  <c r="Z3281" i="30"/>
  <c r="Y3281" i="30"/>
  <c r="X3281" i="30"/>
  <c r="V3281" i="30"/>
  <c r="U3281" i="30"/>
  <c r="T3281" i="30"/>
  <c r="S3281" i="30"/>
  <c r="R3281" i="30"/>
  <c r="Q3281" i="30"/>
  <c r="P3281" i="30"/>
  <c r="O3281" i="30"/>
  <c r="AA3280" i="30"/>
  <c r="Z3280" i="30"/>
  <c r="Y3280" i="30"/>
  <c r="X3280" i="30"/>
  <c r="V3280" i="30"/>
  <c r="U3280" i="30"/>
  <c r="T3280" i="30"/>
  <c r="S3280" i="30"/>
  <c r="R3280" i="30"/>
  <c r="Q3280" i="30"/>
  <c r="P3280" i="30"/>
  <c r="O3280" i="30"/>
  <c r="AA3279" i="30"/>
  <c r="Z3279" i="30"/>
  <c r="Y3279" i="30"/>
  <c r="X3279" i="30"/>
  <c r="V3279" i="30"/>
  <c r="U3279" i="30"/>
  <c r="T3279" i="30"/>
  <c r="S3279" i="30"/>
  <c r="R3279" i="30"/>
  <c r="Q3279" i="30"/>
  <c r="P3279" i="30"/>
  <c r="O3279" i="30"/>
  <c r="AA3278" i="30"/>
  <c r="Z3278" i="30"/>
  <c r="Y3278" i="30"/>
  <c r="X3278" i="30"/>
  <c r="V3278" i="30"/>
  <c r="U3278" i="30"/>
  <c r="T3278" i="30"/>
  <c r="S3278" i="30"/>
  <c r="R3278" i="30"/>
  <c r="Q3278" i="30"/>
  <c r="P3278" i="30"/>
  <c r="O3278" i="30"/>
  <c r="AA3277" i="30"/>
  <c r="Z3277" i="30"/>
  <c r="Y3277" i="30"/>
  <c r="X3277" i="30"/>
  <c r="V3277" i="30"/>
  <c r="U3277" i="30"/>
  <c r="T3277" i="30"/>
  <c r="S3277" i="30"/>
  <c r="R3277" i="30"/>
  <c r="Q3277" i="30"/>
  <c r="P3277" i="30"/>
  <c r="O3277" i="30"/>
  <c r="AA3276" i="30"/>
  <c r="Z3276" i="30"/>
  <c r="Y3276" i="30"/>
  <c r="X3276" i="30"/>
  <c r="V3276" i="30"/>
  <c r="U3276" i="30"/>
  <c r="T3276" i="30"/>
  <c r="S3276" i="30"/>
  <c r="R3276" i="30"/>
  <c r="Q3276" i="30"/>
  <c r="P3276" i="30"/>
  <c r="O3276" i="30"/>
  <c r="AA3275" i="30"/>
  <c r="Z3275" i="30"/>
  <c r="Y3275" i="30"/>
  <c r="X3275" i="30"/>
  <c r="V3275" i="30"/>
  <c r="U3275" i="30"/>
  <c r="T3275" i="30"/>
  <c r="S3275" i="30"/>
  <c r="R3275" i="30"/>
  <c r="Q3275" i="30"/>
  <c r="P3275" i="30"/>
  <c r="O3275" i="30"/>
  <c r="AA3274" i="30"/>
  <c r="Z3274" i="30"/>
  <c r="Y3274" i="30"/>
  <c r="X3274" i="30"/>
  <c r="V3274" i="30"/>
  <c r="U3274" i="30"/>
  <c r="T3274" i="30"/>
  <c r="S3274" i="30"/>
  <c r="R3274" i="30"/>
  <c r="Q3274" i="30"/>
  <c r="P3274" i="30"/>
  <c r="O3274" i="30"/>
  <c r="AA3273" i="30"/>
  <c r="Z3273" i="30"/>
  <c r="Y3273" i="30"/>
  <c r="X3273" i="30"/>
  <c r="V3273" i="30"/>
  <c r="U3273" i="30"/>
  <c r="T3273" i="30"/>
  <c r="S3273" i="30"/>
  <c r="R3273" i="30"/>
  <c r="Q3273" i="30"/>
  <c r="P3273" i="30"/>
  <c r="O3273" i="30"/>
  <c r="AA3272" i="30"/>
  <c r="Z3272" i="30"/>
  <c r="Y3272" i="30"/>
  <c r="X3272" i="30"/>
  <c r="V3272" i="30"/>
  <c r="U3272" i="30"/>
  <c r="T3272" i="30"/>
  <c r="S3272" i="30"/>
  <c r="R3272" i="30"/>
  <c r="Q3272" i="30"/>
  <c r="P3272" i="30"/>
  <c r="O3272" i="30"/>
  <c r="AA3271" i="30"/>
  <c r="Z3271" i="30"/>
  <c r="Y3271" i="30"/>
  <c r="X3271" i="30"/>
  <c r="V3271" i="30"/>
  <c r="U3271" i="30"/>
  <c r="T3271" i="30"/>
  <c r="S3271" i="30"/>
  <c r="R3271" i="30"/>
  <c r="Q3271" i="30"/>
  <c r="P3271" i="30"/>
  <c r="O3271" i="30"/>
  <c r="AA3270" i="30"/>
  <c r="Z3270" i="30"/>
  <c r="Y3270" i="30"/>
  <c r="X3270" i="30"/>
  <c r="V3270" i="30"/>
  <c r="U3270" i="30"/>
  <c r="T3270" i="30"/>
  <c r="S3270" i="30"/>
  <c r="R3270" i="30"/>
  <c r="Q3270" i="30"/>
  <c r="P3270" i="30"/>
  <c r="O3270" i="30"/>
  <c r="AA3269" i="30"/>
  <c r="Z3269" i="30"/>
  <c r="Y3269" i="30"/>
  <c r="X3269" i="30"/>
  <c r="V3269" i="30"/>
  <c r="U3269" i="30"/>
  <c r="T3269" i="30"/>
  <c r="S3269" i="30"/>
  <c r="R3269" i="30"/>
  <c r="Q3269" i="30"/>
  <c r="P3269" i="30"/>
  <c r="O3269" i="30"/>
  <c r="AA3268" i="30"/>
  <c r="Z3268" i="30"/>
  <c r="Y3268" i="30"/>
  <c r="X3268" i="30"/>
  <c r="V3268" i="30"/>
  <c r="U3268" i="30"/>
  <c r="T3268" i="30"/>
  <c r="S3268" i="30"/>
  <c r="R3268" i="30"/>
  <c r="Q3268" i="30"/>
  <c r="P3268" i="30"/>
  <c r="O3268" i="30"/>
  <c r="AA3267" i="30"/>
  <c r="Z3267" i="30"/>
  <c r="Y3267" i="30"/>
  <c r="X3267" i="30"/>
  <c r="V3267" i="30"/>
  <c r="U3267" i="30"/>
  <c r="T3267" i="30"/>
  <c r="S3267" i="30"/>
  <c r="R3267" i="30"/>
  <c r="Q3267" i="30"/>
  <c r="P3267" i="30"/>
  <c r="O3267" i="30"/>
  <c r="AA3266" i="30"/>
  <c r="Z3266" i="30"/>
  <c r="Y3266" i="30"/>
  <c r="X3266" i="30"/>
  <c r="V3266" i="30"/>
  <c r="U3266" i="30"/>
  <c r="T3266" i="30"/>
  <c r="S3266" i="30"/>
  <c r="R3266" i="30"/>
  <c r="Q3266" i="30"/>
  <c r="P3266" i="30"/>
  <c r="O3266" i="30"/>
  <c r="AA3265" i="30"/>
  <c r="Z3265" i="30"/>
  <c r="Y3265" i="30"/>
  <c r="X3265" i="30"/>
  <c r="V3265" i="30"/>
  <c r="U3265" i="30"/>
  <c r="T3265" i="30"/>
  <c r="S3265" i="30"/>
  <c r="R3265" i="30"/>
  <c r="Q3265" i="30"/>
  <c r="P3265" i="30"/>
  <c r="O3265" i="30"/>
  <c r="AA3264" i="30"/>
  <c r="Z3264" i="30"/>
  <c r="Y3264" i="30"/>
  <c r="X3264" i="30"/>
  <c r="V3264" i="30"/>
  <c r="U3264" i="30"/>
  <c r="T3264" i="30"/>
  <c r="S3264" i="30"/>
  <c r="R3264" i="30"/>
  <c r="Q3264" i="30"/>
  <c r="P3264" i="30"/>
  <c r="O3264" i="30"/>
  <c r="AA3263" i="30"/>
  <c r="Z3263" i="30"/>
  <c r="Y3263" i="30"/>
  <c r="X3263" i="30"/>
  <c r="V3263" i="30"/>
  <c r="U3263" i="30"/>
  <c r="T3263" i="30"/>
  <c r="S3263" i="30"/>
  <c r="R3263" i="30"/>
  <c r="Q3263" i="30"/>
  <c r="P3263" i="30"/>
  <c r="O3263" i="30"/>
  <c r="AA3262" i="30"/>
  <c r="Z3262" i="30"/>
  <c r="Y3262" i="30"/>
  <c r="X3262" i="30"/>
  <c r="V3262" i="30"/>
  <c r="U3262" i="30"/>
  <c r="T3262" i="30"/>
  <c r="S3262" i="30"/>
  <c r="R3262" i="30"/>
  <c r="Q3262" i="30"/>
  <c r="P3262" i="30"/>
  <c r="O3262" i="30"/>
  <c r="AA3261" i="30"/>
  <c r="Z3261" i="30"/>
  <c r="Y3261" i="30"/>
  <c r="X3261" i="30"/>
  <c r="V3261" i="30"/>
  <c r="U3261" i="30"/>
  <c r="T3261" i="30"/>
  <c r="S3261" i="30"/>
  <c r="R3261" i="30"/>
  <c r="Q3261" i="30"/>
  <c r="P3261" i="30"/>
  <c r="O3261" i="30"/>
  <c r="AA3260" i="30"/>
  <c r="Z3260" i="30"/>
  <c r="Y3260" i="30"/>
  <c r="X3260" i="30"/>
  <c r="V3260" i="30"/>
  <c r="U3260" i="30"/>
  <c r="T3260" i="30"/>
  <c r="S3260" i="30"/>
  <c r="R3260" i="30"/>
  <c r="Q3260" i="30"/>
  <c r="P3260" i="30"/>
  <c r="O3260" i="30"/>
  <c r="AA3259" i="30"/>
  <c r="Z3259" i="30"/>
  <c r="Y3259" i="30"/>
  <c r="X3259" i="30"/>
  <c r="V3259" i="30"/>
  <c r="U3259" i="30"/>
  <c r="T3259" i="30"/>
  <c r="S3259" i="30"/>
  <c r="R3259" i="30"/>
  <c r="Q3259" i="30"/>
  <c r="P3259" i="30"/>
  <c r="O3259" i="30"/>
  <c r="AA3258" i="30"/>
  <c r="Z3258" i="30"/>
  <c r="Y3258" i="30"/>
  <c r="X3258" i="30"/>
  <c r="V3258" i="30"/>
  <c r="U3258" i="30"/>
  <c r="T3258" i="30"/>
  <c r="S3258" i="30"/>
  <c r="R3258" i="30"/>
  <c r="Q3258" i="30"/>
  <c r="P3258" i="30"/>
  <c r="O3258" i="30"/>
  <c r="AA3257" i="30"/>
  <c r="Z3257" i="30"/>
  <c r="Y3257" i="30"/>
  <c r="X3257" i="30"/>
  <c r="V3257" i="30"/>
  <c r="U3257" i="30"/>
  <c r="T3257" i="30"/>
  <c r="S3257" i="30"/>
  <c r="R3257" i="30"/>
  <c r="Q3257" i="30"/>
  <c r="P3257" i="30"/>
  <c r="O3257" i="30"/>
  <c r="AA3256" i="30"/>
  <c r="Z3256" i="30"/>
  <c r="Y3256" i="30"/>
  <c r="X3256" i="30"/>
  <c r="V3256" i="30"/>
  <c r="U3256" i="30"/>
  <c r="T3256" i="30"/>
  <c r="S3256" i="30"/>
  <c r="R3256" i="30"/>
  <c r="Q3256" i="30"/>
  <c r="P3256" i="30"/>
  <c r="O3256" i="30"/>
  <c r="AA3255" i="30"/>
  <c r="Z3255" i="30"/>
  <c r="Y3255" i="30"/>
  <c r="X3255" i="30"/>
  <c r="V3255" i="30"/>
  <c r="U3255" i="30"/>
  <c r="T3255" i="30"/>
  <c r="S3255" i="30"/>
  <c r="R3255" i="30"/>
  <c r="Q3255" i="30"/>
  <c r="P3255" i="30"/>
  <c r="O3255" i="30"/>
  <c r="AA3254" i="30"/>
  <c r="Z3254" i="30"/>
  <c r="Y3254" i="30"/>
  <c r="X3254" i="30"/>
  <c r="V3254" i="30"/>
  <c r="U3254" i="30"/>
  <c r="T3254" i="30"/>
  <c r="S3254" i="30"/>
  <c r="R3254" i="30"/>
  <c r="Q3254" i="30"/>
  <c r="P3254" i="30"/>
  <c r="O3254" i="30"/>
  <c r="AA3253" i="30"/>
  <c r="Z3253" i="30"/>
  <c r="Y3253" i="30"/>
  <c r="X3253" i="30"/>
  <c r="V3253" i="30"/>
  <c r="U3253" i="30"/>
  <c r="T3253" i="30"/>
  <c r="S3253" i="30"/>
  <c r="R3253" i="30"/>
  <c r="Q3253" i="30"/>
  <c r="P3253" i="30"/>
  <c r="O3253" i="30"/>
  <c r="AA3252" i="30"/>
  <c r="Z3252" i="30"/>
  <c r="Y3252" i="30"/>
  <c r="X3252" i="30"/>
  <c r="V3252" i="30"/>
  <c r="U3252" i="30"/>
  <c r="T3252" i="30"/>
  <c r="S3252" i="30"/>
  <c r="R3252" i="30"/>
  <c r="Q3252" i="30"/>
  <c r="P3252" i="30"/>
  <c r="O3252" i="30"/>
  <c r="AA3251" i="30"/>
  <c r="Z3251" i="30"/>
  <c r="Y3251" i="30"/>
  <c r="X3251" i="30"/>
  <c r="V3251" i="30"/>
  <c r="U3251" i="30"/>
  <c r="T3251" i="30"/>
  <c r="S3251" i="30"/>
  <c r="R3251" i="30"/>
  <c r="Q3251" i="30"/>
  <c r="P3251" i="30"/>
  <c r="O3251" i="30"/>
  <c r="AA3250" i="30"/>
  <c r="Z3250" i="30"/>
  <c r="Y3250" i="30"/>
  <c r="X3250" i="30"/>
  <c r="V3250" i="30"/>
  <c r="U3250" i="30"/>
  <c r="T3250" i="30"/>
  <c r="S3250" i="30"/>
  <c r="R3250" i="30"/>
  <c r="Q3250" i="30"/>
  <c r="P3250" i="30"/>
  <c r="O3250" i="30"/>
  <c r="AA3249" i="30"/>
  <c r="Z3249" i="30"/>
  <c r="Y3249" i="30"/>
  <c r="X3249" i="30"/>
  <c r="V3249" i="30"/>
  <c r="U3249" i="30"/>
  <c r="T3249" i="30"/>
  <c r="S3249" i="30"/>
  <c r="R3249" i="30"/>
  <c r="Q3249" i="30"/>
  <c r="P3249" i="30"/>
  <c r="O3249" i="30"/>
  <c r="AA3248" i="30"/>
  <c r="Z3248" i="30"/>
  <c r="Y3248" i="30"/>
  <c r="X3248" i="30"/>
  <c r="V3248" i="30"/>
  <c r="U3248" i="30"/>
  <c r="T3248" i="30"/>
  <c r="S3248" i="30"/>
  <c r="R3248" i="30"/>
  <c r="Q3248" i="30"/>
  <c r="P3248" i="30"/>
  <c r="O3248" i="30"/>
  <c r="AA3247" i="30"/>
  <c r="Z3247" i="30"/>
  <c r="Y3247" i="30"/>
  <c r="X3247" i="30"/>
  <c r="V3247" i="30"/>
  <c r="U3247" i="30"/>
  <c r="T3247" i="30"/>
  <c r="S3247" i="30"/>
  <c r="R3247" i="30"/>
  <c r="Q3247" i="30"/>
  <c r="P3247" i="30"/>
  <c r="O3247" i="30"/>
  <c r="AA3246" i="30"/>
  <c r="Z3246" i="30"/>
  <c r="Y3246" i="30"/>
  <c r="X3246" i="30"/>
  <c r="V3246" i="30"/>
  <c r="U3246" i="30"/>
  <c r="T3246" i="30"/>
  <c r="S3246" i="30"/>
  <c r="R3246" i="30"/>
  <c r="Q3246" i="30"/>
  <c r="P3246" i="30"/>
  <c r="O3246" i="30"/>
  <c r="AA3245" i="30"/>
  <c r="Z3245" i="30"/>
  <c r="Y3245" i="30"/>
  <c r="X3245" i="30"/>
  <c r="V3245" i="30"/>
  <c r="U3245" i="30"/>
  <c r="T3245" i="30"/>
  <c r="S3245" i="30"/>
  <c r="R3245" i="30"/>
  <c r="Q3245" i="30"/>
  <c r="P3245" i="30"/>
  <c r="O3245" i="30"/>
  <c r="AA3244" i="30"/>
  <c r="Z3244" i="30"/>
  <c r="Y3244" i="30"/>
  <c r="X3244" i="30"/>
  <c r="V3244" i="30"/>
  <c r="U3244" i="30"/>
  <c r="T3244" i="30"/>
  <c r="S3244" i="30"/>
  <c r="R3244" i="30"/>
  <c r="Q3244" i="30"/>
  <c r="P3244" i="30"/>
  <c r="O3244" i="30"/>
  <c r="AA3243" i="30"/>
  <c r="Z3243" i="30"/>
  <c r="Y3243" i="30"/>
  <c r="X3243" i="30"/>
  <c r="V3243" i="30"/>
  <c r="U3243" i="30"/>
  <c r="T3243" i="30"/>
  <c r="S3243" i="30"/>
  <c r="R3243" i="30"/>
  <c r="Q3243" i="30"/>
  <c r="P3243" i="30"/>
  <c r="O3243" i="30"/>
  <c r="AA3242" i="30"/>
  <c r="Z3242" i="30"/>
  <c r="Y3242" i="30"/>
  <c r="X3242" i="30"/>
  <c r="V3242" i="30"/>
  <c r="U3242" i="30"/>
  <c r="T3242" i="30"/>
  <c r="S3242" i="30"/>
  <c r="R3242" i="30"/>
  <c r="Q3242" i="30"/>
  <c r="P3242" i="30"/>
  <c r="O3242" i="30"/>
  <c r="AA3241" i="30"/>
  <c r="Z3241" i="30"/>
  <c r="Y3241" i="30"/>
  <c r="X3241" i="30"/>
  <c r="V3241" i="30"/>
  <c r="U3241" i="30"/>
  <c r="T3241" i="30"/>
  <c r="S3241" i="30"/>
  <c r="R3241" i="30"/>
  <c r="Q3241" i="30"/>
  <c r="P3241" i="30"/>
  <c r="O3241" i="30"/>
  <c r="AA3240" i="30"/>
  <c r="Z3240" i="30"/>
  <c r="Y3240" i="30"/>
  <c r="X3240" i="30"/>
  <c r="V3240" i="30"/>
  <c r="U3240" i="30"/>
  <c r="T3240" i="30"/>
  <c r="S3240" i="30"/>
  <c r="R3240" i="30"/>
  <c r="Q3240" i="30"/>
  <c r="P3240" i="30"/>
  <c r="O3240" i="30"/>
  <c r="AA3239" i="30"/>
  <c r="Z3239" i="30"/>
  <c r="Y3239" i="30"/>
  <c r="X3239" i="30"/>
  <c r="V3239" i="30"/>
  <c r="U3239" i="30"/>
  <c r="T3239" i="30"/>
  <c r="S3239" i="30"/>
  <c r="R3239" i="30"/>
  <c r="Q3239" i="30"/>
  <c r="P3239" i="30"/>
  <c r="O3239" i="30"/>
  <c r="AA3238" i="30"/>
  <c r="Z3238" i="30"/>
  <c r="Y3238" i="30"/>
  <c r="X3238" i="30"/>
  <c r="V3238" i="30"/>
  <c r="U3238" i="30"/>
  <c r="T3238" i="30"/>
  <c r="S3238" i="30"/>
  <c r="R3238" i="30"/>
  <c r="Q3238" i="30"/>
  <c r="P3238" i="30"/>
  <c r="O3238" i="30"/>
  <c r="AA3237" i="30"/>
  <c r="Z3237" i="30"/>
  <c r="Y3237" i="30"/>
  <c r="X3237" i="30"/>
  <c r="V3237" i="30"/>
  <c r="U3237" i="30"/>
  <c r="T3237" i="30"/>
  <c r="S3237" i="30"/>
  <c r="R3237" i="30"/>
  <c r="Q3237" i="30"/>
  <c r="P3237" i="30"/>
  <c r="O3237" i="30"/>
  <c r="AA3236" i="30"/>
  <c r="Z3236" i="30"/>
  <c r="Y3236" i="30"/>
  <c r="X3236" i="30"/>
  <c r="V3236" i="30"/>
  <c r="U3236" i="30"/>
  <c r="T3236" i="30"/>
  <c r="S3236" i="30"/>
  <c r="R3236" i="30"/>
  <c r="Q3236" i="30"/>
  <c r="P3236" i="30"/>
  <c r="O3236" i="30"/>
  <c r="AA3235" i="30"/>
  <c r="Z3235" i="30"/>
  <c r="Y3235" i="30"/>
  <c r="X3235" i="30"/>
  <c r="V3235" i="30"/>
  <c r="U3235" i="30"/>
  <c r="T3235" i="30"/>
  <c r="S3235" i="30"/>
  <c r="R3235" i="30"/>
  <c r="Q3235" i="30"/>
  <c r="P3235" i="30"/>
  <c r="O3235" i="30"/>
  <c r="AA3234" i="30"/>
  <c r="Z3234" i="30"/>
  <c r="Y3234" i="30"/>
  <c r="X3234" i="30"/>
  <c r="V3234" i="30"/>
  <c r="U3234" i="30"/>
  <c r="T3234" i="30"/>
  <c r="S3234" i="30"/>
  <c r="R3234" i="30"/>
  <c r="Q3234" i="30"/>
  <c r="P3234" i="30"/>
  <c r="O3234" i="30"/>
  <c r="AA3233" i="30"/>
  <c r="Z3233" i="30"/>
  <c r="Y3233" i="30"/>
  <c r="X3233" i="30"/>
  <c r="V3233" i="30"/>
  <c r="U3233" i="30"/>
  <c r="T3233" i="30"/>
  <c r="S3233" i="30"/>
  <c r="R3233" i="30"/>
  <c r="Q3233" i="30"/>
  <c r="P3233" i="30"/>
  <c r="O3233" i="30"/>
  <c r="AA3232" i="30"/>
  <c r="Z3232" i="30"/>
  <c r="Y3232" i="30"/>
  <c r="X3232" i="30"/>
  <c r="V3232" i="30"/>
  <c r="U3232" i="30"/>
  <c r="T3232" i="30"/>
  <c r="S3232" i="30"/>
  <c r="R3232" i="30"/>
  <c r="Q3232" i="30"/>
  <c r="P3232" i="30"/>
  <c r="O3232" i="30"/>
  <c r="AA3231" i="30"/>
  <c r="Z3231" i="30"/>
  <c r="Y3231" i="30"/>
  <c r="X3231" i="30"/>
  <c r="V3231" i="30"/>
  <c r="U3231" i="30"/>
  <c r="T3231" i="30"/>
  <c r="S3231" i="30"/>
  <c r="R3231" i="30"/>
  <c r="Q3231" i="30"/>
  <c r="P3231" i="30"/>
  <c r="O3231" i="30"/>
  <c r="AA3230" i="30"/>
  <c r="Z3230" i="30"/>
  <c r="Y3230" i="30"/>
  <c r="X3230" i="30"/>
  <c r="V3230" i="30"/>
  <c r="U3230" i="30"/>
  <c r="T3230" i="30"/>
  <c r="S3230" i="30"/>
  <c r="R3230" i="30"/>
  <c r="Q3230" i="30"/>
  <c r="P3230" i="30"/>
  <c r="O3230" i="30"/>
  <c r="AA3229" i="30"/>
  <c r="Z3229" i="30"/>
  <c r="Y3229" i="30"/>
  <c r="X3229" i="30"/>
  <c r="V3229" i="30"/>
  <c r="U3229" i="30"/>
  <c r="T3229" i="30"/>
  <c r="S3229" i="30"/>
  <c r="R3229" i="30"/>
  <c r="Q3229" i="30"/>
  <c r="P3229" i="30"/>
  <c r="O3229" i="30"/>
  <c r="AA3228" i="30"/>
  <c r="Z3228" i="30"/>
  <c r="Y3228" i="30"/>
  <c r="X3228" i="30"/>
  <c r="V3228" i="30"/>
  <c r="U3228" i="30"/>
  <c r="T3228" i="30"/>
  <c r="S3228" i="30"/>
  <c r="R3228" i="30"/>
  <c r="Q3228" i="30"/>
  <c r="P3228" i="30"/>
  <c r="O3228" i="30"/>
  <c r="AA3227" i="30"/>
  <c r="Z3227" i="30"/>
  <c r="Y3227" i="30"/>
  <c r="X3227" i="30"/>
  <c r="V3227" i="30"/>
  <c r="U3227" i="30"/>
  <c r="T3227" i="30"/>
  <c r="S3227" i="30"/>
  <c r="R3227" i="30"/>
  <c r="Q3227" i="30"/>
  <c r="P3227" i="30"/>
  <c r="O3227" i="30"/>
  <c r="AA3226" i="30"/>
  <c r="Z3226" i="30"/>
  <c r="Y3226" i="30"/>
  <c r="X3226" i="30"/>
  <c r="V3226" i="30"/>
  <c r="U3226" i="30"/>
  <c r="T3226" i="30"/>
  <c r="S3226" i="30"/>
  <c r="R3226" i="30"/>
  <c r="Q3226" i="30"/>
  <c r="P3226" i="30"/>
  <c r="O3226" i="30"/>
  <c r="AA3225" i="30"/>
  <c r="Z3225" i="30"/>
  <c r="Y3225" i="30"/>
  <c r="X3225" i="30"/>
  <c r="V3225" i="30"/>
  <c r="U3225" i="30"/>
  <c r="T3225" i="30"/>
  <c r="S3225" i="30"/>
  <c r="R3225" i="30"/>
  <c r="Q3225" i="30"/>
  <c r="P3225" i="30"/>
  <c r="O3225" i="30"/>
  <c r="AA3224" i="30"/>
  <c r="Z3224" i="30"/>
  <c r="Y3224" i="30"/>
  <c r="X3224" i="30"/>
  <c r="V3224" i="30"/>
  <c r="U3224" i="30"/>
  <c r="T3224" i="30"/>
  <c r="S3224" i="30"/>
  <c r="R3224" i="30"/>
  <c r="Q3224" i="30"/>
  <c r="P3224" i="30"/>
  <c r="O3224" i="30"/>
  <c r="AA3223" i="30"/>
  <c r="Z3223" i="30"/>
  <c r="Y3223" i="30"/>
  <c r="X3223" i="30"/>
  <c r="V3223" i="30"/>
  <c r="U3223" i="30"/>
  <c r="T3223" i="30"/>
  <c r="S3223" i="30"/>
  <c r="R3223" i="30"/>
  <c r="Q3223" i="30"/>
  <c r="P3223" i="30"/>
  <c r="O3223" i="30"/>
  <c r="AA3221" i="30"/>
  <c r="Z3221" i="30"/>
  <c r="Y3221" i="30"/>
  <c r="X3221" i="30"/>
  <c r="V3221" i="30"/>
  <c r="U3221" i="30"/>
  <c r="T3221" i="30"/>
  <c r="S3221" i="30"/>
  <c r="R3221" i="30"/>
  <c r="Q3221" i="30"/>
  <c r="P3221" i="30"/>
  <c r="O3221" i="30"/>
  <c r="N3221" i="30"/>
  <c r="AA3220" i="30"/>
  <c r="Z3220" i="30"/>
  <c r="Y3220" i="30"/>
  <c r="X3220" i="30"/>
  <c r="V3220" i="30"/>
  <c r="U3220" i="30"/>
  <c r="T3220" i="30"/>
  <c r="S3220" i="30"/>
  <c r="R3220" i="30"/>
  <c r="Q3220" i="30"/>
  <c r="P3220" i="30"/>
  <c r="O3220" i="30"/>
  <c r="N3220" i="30"/>
  <c r="AA3219" i="30"/>
  <c r="Z3219" i="30"/>
  <c r="Y3219" i="30"/>
  <c r="X3219" i="30"/>
  <c r="V3219" i="30"/>
  <c r="U3219" i="30"/>
  <c r="T3219" i="30"/>
  <c r="S3219" i="30"/>
  <c r="R3219" i="30"/>
  <c r="Q3219" i="30"/>
  <c r="P3219" i="30"/>
  <c r="O3219" i="30"/>
  <c r="N3219" i="30"/>
  <c r="AA3218" i="30"/>
  <c r="Z3218" i="30"/>
  <c r="Y3218" i="30"/>
  <c r="X3218" i="30"/>
  <c r="V3218" i="30"/>
  <c r="U3218" i="30"/>
  <c r="T3218" i="30"/>
  <c r="S3218" i="30"/>
  <c r="R3218" i="30"/>
  <c r="Q3218" i="30"/>
  <c r="P3218" i="30"/>
  <c r="O3218" i="30"/>
  <c r="N3218" i="30"/>
  <c r="AA3217" i="30"/>
  <c r="Z3217" i="30"/>
  <c r="Y3217" i="30"/>
  <c r="X3217" i="30"/>
  <c r="V3217" i="30"/>
  <c r="U3217" i="30"/>
  <c r="T3217" i="30"/>
  <c r="S3217" i="30"/>
  <c r="R3217" i="30"/>
  <c r="Q3217" i="30"/>
  <c r="P3217" i="30"/>
  <c r="O3217" i="30"/>
  <c r="N3217" i="30"/>
  <c r="AA3216" i="30"/>
  <c r="Z3216" i="30"/>
  <c r="Y3216" i="30"/>
  <c r="X3216" i="30"/>
  <c r="V3216" i="30"/>
  <c r="U3216" i="30"/>
  <c r="T3216" i="30"/>
  <c r="S3216" i="30"/>
  <c r="R3216" i="30"/>
  <c r="Q3216" i="30"/>
  <c r="P3216" i="30"/>
  <c r="O3216" i="30"/>
  <c r="N3216" i="30"/>
  <c r="AA3215" i="30"/>
  <c r="Z3215" i="30"/>
  <c r="Y3215" i="30"/>
  <c r="X3215" i="30"/>
  <c r="V3215" i="30"/>
  <c r="U3215" i="30"/>
  <c r="T3215" i="30"/>
  <c r="S3215" i="30"/>
  <c r="R3215" i="30"/>
  <c r="Q3215" i="30"/>
  <c r="P3215" i="30"/>
  <c r="O3215" i="30"/>
  <c r="N3215" i="30"/>
  <c r="AA3214" i="30"/>
  <c r="Z3214" i="30"/>
  <c r="Y3214" i="30"/>
  <c r="X3214" i="30"/>
  <c r="V3214" i="30"/>
  <c r="U3214" i="30"/>
  <c r="T3214" i="30"/>
  <c r="S3214" i="30"/>
  <c r="R3214" i="30"/>
  <c r="Q3214" i="30"/>
  <c r="P3214" i="30"/>
  <c r="O3214" i="30"/>
  <c r="N3214" i="30"/>
  <c r="AA3213" i="30"/>
  <c r="Z3213" i="30"/>
  <c r="Y3213" i="30"/>
  <c r="X3213" i="30"/>
  <c r="V3213" i="30"/>
  <c r="U3213" i="30"/>
  <c r="T3213" i="30"/>
  <c r="S3213" i="30"/>
  <c r="R3213" i="30"/>
  <c r="Q3213" i="30"/>
  <c r="P3213" i="30"/>
  <c r="O3213" i="30"/>
  <c r="N3213" i="30"/>
  <c r="AA3212" i="30"/>
  <c r="Z3212" i="30"/>
  <c r="Y3212" i="30"/>
  <c r="X3212" i="30"/>
  <c r="V3212" i="30"/>
  <c r="U3212" i="30"/>
  <c r="T3212" i="30"/>
  <c r="S3212" i="30"/>
  <c r="R3212" i="30"/>
  <c r="Q3212" i="30"/>
  <c r="P3212" i="30"/>
  <c r="O3212" i="30"/>
  <c r="N3212" i="30"/>
  <c r="AA3211" i="30"/>
  <c r="Z3211" i="30"/>
  <c r="Y3211" i="30"/>
  <c r="X3211" i="30"/>
  <c r="V3211" i="30"/>
  <c r="U3211" i="30"/>
  <c r="T3211" i="30"/>
  <c r="S3211" i="30"/>
  <c r="R3211" i="30"/>
  <c r="Q3211" i="30"/>
  <c r="P3211" i="30"/>
  <c r="O3211" i="30"/>
  <c r="N3211" i="30"/>
  <c r="AA3210" i="30"/>
  <c r="Z3210" i="30"/>
  <c r="Y3210" i="30"/>
  <c r="X3210" i="30"/>
  <c r="V3210" i="30"/>
  <c r="U3210" i="30"/>
  <c r="T3210" i="30"/>
  <c r="S3210" i="30"/>
  <c r="R3210" i="30"/>
  <c r="Q3210" i="30"/>
  <c r="P3210" i="30"/>
  <c r="O3210" i="30"/>
  <c r="AA3209" i="30"/>
  <c r="Z3209" i="30"/>
  <c r="Y3209" i="30"/>
  <c r="X3209" i="30"/>
  <c r="V3209" i="30"/>
  <c r="U3209" i="30"/>
  <c r="T3209" i="30"/>
  <c r="S3209" i="30"/>
  <c r="R3209" i="30"/>
  <c r="Q3209" i="30"/>
  <c r="P3209" i="30"/>
  <c r="O3209" i="30"/>
  <c r="AA3208" i="30"/>
  <c r="Z3208" i="30"/>
  <c r="Y3208" i="30"/>
  <c r="X3208" i="30"/>
  <c r="V3208" i="30"/>
  <c r="U3208" i="30"/>
  <c r="T3208" i="30"/>
  <c r="S3208" i="30"/>
  <c r="R3208" i="30"/>
  <c r="Q3208" i="30"/>
  <c r="P3208" i="30"/>
  <c r="O3208" i="30"/>
  <c r="AA3207" i="30"/>
  <c r="Z3207" i="30"/>
  <c r="Y3207" i="30"/>
  <c r="X3207" i="30"/>
  <c r="V3207" i="30"/>
  <c r="U3207" i="30"/>
  <c r="T3207" i="30"/>
  <c r="S3207" i="30"/>
  <c r="R3207" i="30"/>
  <c r="Q3207" i="30"/>
  <c r="P3207" i="30"/>
  <c r="O3207" i="30"/>
  <c r="AA3206" i="30"/>
  <c r="Z3206" i="30"/>
  <c r="Y3206" i="30"/>
  <c r="X3206" i="30"/>
  <c r="V3206" i="30"/>
  <c r="U3206" i="30"/>
  <c r="T3206" i="30"/>
  <c r="S3206" i="30"/>
  <c r="R3206" i="30"/>
  <c r="Q3206" i="30"/>
  <c r="P3206" i="30"/>
  <c r="O3206" i="30"/>
  <c r="AA3205" i="30"/>
  <c r="Z3205" i="30"/>
  <c r="Y3205" i="30"/>
  <c r="X3205" i="30"/>
  <c r="V3205" i="30"/>
  <c r="U3205" i="30"/>
  <c r="T3205" i="30"/>
  <c r="S3205" i="30"/>
  <c r="R3205" i="30"/>
  <c r="Q3205" i="30"/>
  <c r="P3205" i="30"/>
  <c r="O3205" i="30"/>
  <c r="AA3204" i="30"/>
  <c r="Z3204" i="30"/>
  <c r="Y3204" i="30"/>
  <c r="X3204" i="30"/>
  <c r="V3204" i="30"/>
  <c r="U3204" i="30"/>
  <c r="T3204" i="30"/>
  <c r="S3204" i="30"/>
  <c r="R3204" i="30"/>
  <c r="Q3204" i="30"/>
  <c r="P3204" i="30"/>
  <c r="O3204" i="30"/>
  <c r="AA3203" i="30"/>
  <c r="Z3203" i="30"/>
  <c r="Y3203" i="30"/>
  <c r="X3203" i="30"/>
  <c r="V3203" i="30"/>
  <c r="U3203" i="30"/>
  <c r="T3203" i="30"/>
  <c r="S3203" i="30"/>
  <c r="R3203" i="30"/>
  <c r="Q3203" i="30"/>
  <c r="P3203" i="30"/>
  <c r="O3203" i="30"/>
  <c r="AA3202" i="30"/>
  <c r="Z3202" i="30"/>
  <c r="Y3202" i="30"/>
  <c r="X3202" i="30"/>
  <c r="V3202" i="30"/>
  <c r="U3202" i="30"/>
  <c r="T3202" i="30"/>
  <c r="S3202" i="30"/>
  <c r="R3202" i="30"/>
  <c r="Q3202" i="30"/>
  <c r="P3202" i="30"/>
  <c r="O3202" i="30"/>
  <c r="AA3201" i="30"/>
  <c r="Z3201" i="30"/>
  <c r="Y3201" i="30"/>
  <c r="X3201" i="30"/>
  <c r="V3201" i="30"/>
  <c r="U3201" i="30"/>
  <c r="T3201" i="30"/>
  <c r="S3201" i="30"/>
  <c r="R3201" i="30"/>
  <c r="Q3201" i="30"/>
  <c r="P3201" i="30"/>
  <c r="O3201" i="30"/>
  <c r="AA3200" i="30"/>
  <c r="Z3200" i="30"/>
  <c r="Y3200" i="30"/>
  <c r="X3200" i="30"/>
  <c r="V3200" i="30"/>
  <c r="U3200" i="30"/>
  <c r="T3200" i="30"/>
  <c r="S3200" i="30"/>
  <c r="R3200" i="30"/>
  <c r="Q3200" i="30"/>
  <c r="P3200" i="30"/>
  <c r="O3200" i="30"/>
  <c r="AA3199" i="30"/>
  <c r="Z3199" i="30"/>
  <c r="Y3199" i="30"/>
  <c r="X3199" i="30"/>
  <c r="V3199" i="30"/>
  <c r="U3199" i="30"/>
  <c r="T3199" i="30"/>
  <c r="S3199" i="30"/>
  <c r="R3199" i="30"/>
  <c r="Q3199" i="30"/>
  <c r="P3199" i="30"/>
  <c r="O3199" i="30"/>
  <c r="AA3198" i="30"/>
  <c r="Z3198" i="30"/>
  <c r="Y3198" i="30"/>
  <c r="X3198" i="30"/>
  <c r="V3198" i="30"/>
  <c r="U3198" i="30"/>
  <c r="T3198" i="30"/>
  <c r="S3198" i="30"/>
  <c r="R3198" i="30"/>
  <c r="Q3198" i="30"/>
  <c r="P3198" i="30"/>
  <c r="O3198" i="30"/>
  <c r="AA3197" i="30"/>
  <c r="Z3197" i="30"/>
  <c r="Y3197" i="30"/>
  <c r="X3197" i="30"/>
  <c r="V3197" i="30"/>
  <c r="U3197" i="30"/>
  <c r="T3197" i="30"/>
  <c r="S3197" i="30"/>
  <c r="R3197" i="30"/>
  <c r="Q3197" i="30"/>
  <c r="P3197" i="30"/>
  <c r="O3197" i="30"/>
  <c r="AA3196" i="30"/>
  <c r="Z3196" i="30"/>
  <c r="Y3196" i="30"/>
  <c r="X3196" i="30"/>
  <c r="V3196" i="30"/>
  <c r="U3196" i="30"/>
  <c r="T3196" i="30"/>
  <c r="S3196" i="30"/>
  <c r="R3196" i="30"/>
  <c r="Q3196" i="30"/>
  <c r="P3196" i="30"/>
  <c r="O3196" i="30"/>
  <c r="AA3195" i="30"/>
  <c r="Z3195" i="30"/>
  <c r="Y3195" i="30"/>
  <c r="X3195" i="30"/>
  <c r="V3195" i="30"/>
  <c r="U3195" i="30"/>
  <c r="T3195" i="30"/>
  <c r="S3195" i="30"/>
  <c r="R3195" i="30"/>
  <c r="Q3195" i="30"/>
  <c r="P3195" i="30"/>
  <c r="O3195" i="30"/>
  <c r="AA3194" i="30"/>
  <c r="Z3194" i="30"/>
  <c r="Y3194" i="30"/>
  <c r="X3194" i="30"/>
  <c r="V3194" i="30"/>
  <c r="U3194" i="30"/>
  <c r="T3194" i="30"/>
  <c r="S3194" i="30"/>
  <c r="R3194" i="30"/>
  <c r="Q3194" i="30"/>
  <c r="P3194" i="30"/>
  <c r="O3194" i="30"/>
  <c r="AA3193" i="30"/>
  <c r="Z3193" i="30"/>
  <c r="Y3193" i="30"/>
  <c r="X3193" i="30"/>
  <c r="V3193" i="30"/>
  <c r="U3193" i="30"/>
  <c r="T3193" i="30"/>
  <c r="S3193" i="30"/>
  <c r="R3193" i="30"/>
  <c r="Q3193" i="30"/>
  <c r="P3193" i="30"/>
  <c r="O3193" i="30"/>
  <c r="AA3192" i="30"/>
  <c r="Z3192" i="30"/>
  <c r="Y3192" i="30"/>
  <c r="X3192" i="30"/>
  <c r="V3192" i="30"/>
  <c r="U3192" i="30"/>
  <c r="T3192" i="30"/>
  <c r="S3192" i="30"/>
  <c r="R3192" i="30"/>
  <c r="Q3192" i="30"/>
  <c r="P3192" i="30"/>
  <c r="O3192" i="30"/>
  <c r="AA3191" i="30"/>
  <c r="Z3191" i="30"/>
  <c r="Y3191" i="30"/>
  <c r="X3191" i="30"/>
  <c r="V3191" i="30"/>
  <c r="U3191" i="30"/>
  <c r="T3191" i="30"/>
  <c r="S3191" i="30"/>
  <c r="R3191" i="30"/>
  <c r="Q3191" i="30"/>
  <c r="P3191" i="30"/>
  <c r="O3191" i="30"/>
  <c r="AA3190" i="30"/>
  <c r="Z3190" i="30"/>
  <c r="Y3190" i="30"/>
  <c r="X3190" i="30"/>
  <c r="V3190" i="30"/>
  <c r="U3190" i="30"/>
  <c r="T3190" i="30"/>
  <c r="S3190" i="30"/>
  <c r="R3190" i="30"/>
  <c r="Q3190" i="30"/>
  <c r="P3190" i="30"/>
  <c r="O3190" i="30"/>
  <c r="AA3189" i="30"/>
  <c r="Z3189" i="30"/>
  <c r="Y3189" i="30"/>
  <c r="X3189" i="30"/>
  <c r="V3189" i="30"/>
  <c r="U3189" i="30"/>
  <c r="T3189" i="30"/>
  <c r="S3189" i="30"/>
  <c r="R3189" i="30"/>
  <c r="Q3189" i="30"/>
  <c r="P3189" i="30"/>
  <c r="O3189" i="30"/>
  <c r="AA3188" i="30"/>
  <c r="Z3188" i="30"/>
  <c r="Y3188" i="30"/>
  <c r="X3188" i="30"/>
  <c r="V3188" i="30"/>
  <c r="U3188" i="30"/>
  <c r="T3188" i="30"/>
  <c r="S3188" i="30"/>
  <c r="R3188" i="30"/>
  <c r="Q3188" i="30"/>
  <c r="P3188" i="30"/>
  <c r="O3188" i="30"/>
  <c r="AA3187" i="30"/>
  <c r="Z3187" i="30"/>
  <c r="Y3187" i="30"/>
  <c r="X3187" i="30"/>
  <c r="V3187" i="30"/>
  <c r="U3187" i="30"/>
  <c r="T3187" i="30"/>
  <c r="S3187" i="30"/>
  <c r="R3187" i="30"/>
  <c r="Q3187" i="30"/>
  <c r="P3187" i="30"/>
  <c r="O3187" i="30"/>
  <c r="AA3186" i="30"/>
  <c r="Z3186" i="30"/>
  <c r="Y3186" i="30"/>
  <c r="X3186" i="30"/>
  <c r="V3186" i="30"/>
  <c r="U3186" i="30"/>
  <c r="T3186" i="30"/>
  <c r="S3186" i="30"/>
  <c r="R3186" i="30"/>
  <c r="Q3186" i="30"/>
  <c r="P3186" i="30"/>
  <c r="O3186" i="30"/>
  <c r="AA3185" i="30"/>
  <c r="Z3185" i="30"/>
  <c r="Y3185" i="30"/>
  <c r="X3185" i="30"/>
  <c r="V3185" i="30"/>
  <c r="U3185" i="30"/>
  <c r="T3185" i="30"/>
  <c r="S3185" i="30"/>
  <c r="R3185" i="30"/>
  <c r="Q3185" i="30"/>
  <c r="P3185" i="30"/>
  <c r="O3185" i="30"/>
  <c r="AA3184" i="30"/>
  <c r="Z3184" i="30"/>
  <c r="Y3184" i="30"/>
  <c r="X3184" i="30"/>
  <c r="V3184" i="30"/>
  <c r="U3184" i="30"/>
  <c r="T3184" i="30"/>
  <c r="S3184" i="30"/>
  <c r="R3184" i="30"/>
  <c r="Q3184" i="30"/>
  <c r="P3184" i="30"/>
  <c r="O3184" i="30"/>
  <c r="AA3183" i="30"/>
  <c r="Z3183" i="30"/>
  <c r="Y3183" i="30"/>
  <c r="X3183" i="30"/>
  <c r="V3183" i="30"/>
  <c r="U3183" i="30"/>
  <c r="T3183" i="30"/>
  <c r="S3183" i="30"/>
  <c r="R3183" i="30"/>
  <c r="Q3183" i="30"/>
  <c r="P3183" i="30"/>
  <c r="O3183" i="30"/>
  <c r="AA3182" i="30"/>
  <c r="Z3182" i="30"/>
  <c r="Y3182" i="30"/>
  <c r="X3182" i="30"/>
  <c r="V3182" i="30"/>
  <c r="U3182" i="30"/>
  <c r="T3182" i="30"/>
  <c r="S3182" i="30"/>
  <c r="R3182" i="30"/>
  <c r="Q3182" i="30"/>
  <c r="P3182" i="30"/>
  <c r="O3182" i="30"/>
  <c r="AA3181" i="30"/>
  <c r="Z3181" i="30"/>
  <c r="Y3181" i="30"/>
  <c r="X3181" i="30"/>
  <c r="V3181" i="30"/>
  <c r="U3181" i="30"/>
  <c r="T3181" i="30"/>
  <c r="S3181" i="30"/>
  <c r="R3181" i="30"/>
  <c r="Q3181" i="30"/>
  <c r="P3181" i="30"/>
  <c r="O3181" i="30"/>
  <c r="AA3180" i="30"/>
  <c r="Z3180" i="30"/>
  <c r="Y3180" i="30"/>
  <c r="X3180" i="30"/>
  <c r="V3180" i="30"/>
  <c r="U3180" i="30"/>
  <c r="T3180" i="30"/>
  <c r="S3180" i="30"/>
  <c r="R3180" i="30"/>
  <c r="Q3180" i="30"/>
  <c r="P3180" i="30"/>
  <c r="O3180" i="30"/>
  <c r="AA3179" i="30"/>
  <c r="Z3179" i="30"/>
  <c r="Y3179" i="30"/>
  <c r="X3179" i="30"/>
  <c r="V3179" i="30"/>
  <c r="U3179" i="30"/>
  <c r="T3179" i="30"/>
  <c r="S3179" i="30"/>
  <c r="R3179" i="30"/>
  <c r="Q3179" i="30"/>
  <c r="P3179" i="30"/>
  <c r="O3179" i="30"/>
  <c r="AA3178" i="30"/>
  <c r="Z3178" i="30"/>
  <c r="Y3178" i="30"/>
  <c r="X3178" i="30"/>
  <c r="V3178" i="30"/>
  <c r="U3178" i="30"/>
  <c r="T3178" i="30"/>
  <c r="S3178" i="30"/>
  <c r="R3178" i="30"/>
  <c r="Q3178" i="30"/>
  <c r="P3178" i="30"/>
  <c r="O3178" i="30"/>
  <c r="AA3177" i="30"/>
  <c r="Z3177" i="30"/>
  <c r="Y3177" i="30"/>
  <c r="X3177" i="30"/>
  <c r="V3177" i="30"/>
  <c r="U3177" i="30"/>
  <c r="T3177" i="30"/>
  <c r="S3177" i="30"/>
  <c r="R3177" i="30"/>
  <c r="Q3177" i="30"/>
  <c r="P3177" i="30"/>
  <c r="O3177" i="30"/>
  <c r="AA3176" i="30"/>
  <c r="Z3176" i="30"/>
  <c r="Y3176" i="30"/>
  <c r="X3176" i="30"/>
  <c r="V3176" i="30"/>
  <c r="U3176" i="30"/>
  <c r="T3176" i="30"/>
  <c r="S3176" i="30"/>
  <c r="R3176" i="30"/>
  <c r="Q3176" i="30"/>
  <c r="P3176" i="30"/>
  <c r="O3176" i="30"/>
  <c r="AA3175" i="30"/>
  <c r="Z3175" i="30"/>
  <c r="Y3175" i="30"/>
  <c r="X3175" i="30"/>
  <c r="V3175" i="30"/>
  <c r="U3175" i="30"/>
  <c r="T3175" i="30"/>
  <c r="S3175" i="30"/>
  <c r="R3175" i="30"/>
  <c r="Q3175" i="30"/>
  <c r="P3175" i="30"/>
  <c r="O3175" i="30"/>
  <c r="AA3174" i="30"/>
  <c r="Z3174" i="30"/>
  <c r="Y3174" i="30"/>
  <c r="X3174" i="30"/>
  <c r="V3174" i="30"/>
  <c r="U3174" i="30"/>
  <c r="T3174" i="30"/>
  <c r="S3174" i="30"/>
  <c r="R3174" i="30"/>
  <c r="Q3174" i="30"/>
  <c r="P3174" i="30"/>
  <c r="O3174" i="30"/>
  <c r="AA3173" i="30"/>
  <c r="Z3173" i="30"/>
  <c r="Y3173" i="30"/>
  <c r="X3173" i="30"/>
  <c r="V3173" i="30"/>
  <c r="U3173" i="30"/>
  <c r="T3173" i="30"/>
  <c r="S3173" i="30"/>
  <c r="R3173" i="30"/>
  <c r="Q3173" i="30"/>
  <c r="P3173" i="30"/>
  <c r="O3173" i="30"/>
  <c r="AA3172" i="30"/>
  <c r="Z3172" i="30"/>
  <c r="Y3172" i="30"/>
  <c r="X3172" i="30"/>
  <c r="V3172" i="30"/>
  <c r="U3172" i="30"/>
  <c r="T3172" i="30"/>
  <c r="S3172" i="30"/>
  <c r="R3172" i="30"/>
  <c r="Q3172" i="30"/>
  <c r="P3172" i="30"/>
  <c r="O3172" i="30"/>
  <c r="AA3171" i="30"/>
  <c r="Z3171" i="30"/>
  <c r="Y3171" i="30"/>
  <c r="X3171" i="30"/>
  <c r="V3171" i="30"/>
  <c r="U3171" i="30"/>
  <c r="T3171" i="30"/>
  <c r="S3171" i="30"/>
  <c r="R3171" i="30"/>
  <c r="Q3171" i="30"/>
  <c r="P3171" i="30"/>
  <c r="O3171" i="30"/>
  <c r="AA3170" i="30"/>
  <c r="Z3170" i="30"/>
  <c r="Y3170" i="30"/>
  <c r="X3170" i="30"/>
  <c r="V3170" i="30"/>
  <c r="U3170" i="30"/>
  <c r="T3170" i="30"/>
  <c r="S3170" i="30"/>
  <c r="R3170" i="30"/>
  <c r="Q3170" i="30"/>
  <c r="P3170" i="30"/>
  <c r="O3170" i="30"/>
  <c r="AA3169" i="30"/>
  <c r="Z3169" i="30"/>
  <c r="Y3169" i="30"/>
  <c r="X3169" i="30"/>
  <c r="V3169" i="30"/>
  <c r="U3169" i="30"/>
  <c r="T3169" i="30"/>
  <c r="S3169" i="30"/>
  <c r="R3169" i="30"/>
  <c r="Q3169" i="30"/>
  <c r="P3169" i="30"/>
  <c r="O3169" i="30"/>
  <c r="AA3168" i="30"/>
  <c r="Z3168" i="30"/>
  <c r="Y3168" i="30"/>
  <c r="X3168" i="30"/>
  <c r="V3168" i="30"/>
  <c r="U3168" i="30"/>
  <c r="T3168" i="30"/>
  <c r="S3168" i="30"/>
  <c r="R3168" i="30"/>
  <c r="Q3168" i="30"/>
  <c r="P3168" i="30"/>
  <c r="O3168" i="30"/>
  <c r="AA3167" i="30"/>
  <c r="Z3167" i="30"/>
  <c r="Y3167" i="30"/>
  <c r="X3167" i="30"/>
  <c r="V3167" i="30"/>
  <c r="U3167" i="30"/>
  <c r="T3167" i="30"/>
  <c r="S3167" i="30"/>
  <c r="R3167" i="30"/>
  <c r="Q3167" i="30"/>
  <c r="P3167" i="30"/>
  <c r="O3167" i="30"/>
  <c r="AA3166" i="30"/>
  <c r="Z3166" i="30"/>
  <c r="Y3166" i="30"/>
  <c r="X3166" i="30"/>
  <c r="V3166" i="30"/>
  <c r="U3166" i="30"/>
  <c r="T3166" i="30"/>
  <c r="S3166" i="30"/>
  <c r="R3166" i="30"/>
  <c r="Q3166" i="30"/>
  <c r="P3166" i="30"/>
  <c r="O3166" i="30"/>
  <c r="AA3165" i="30"/>
  <c r="Z3165" i="30"/>
  <c r="Y3165" i="30"/>
  <c r="X3165" i="30"/>
  <c r="V3165" i="30"/>
  <c r="U3165" i="30"/>
  <c r="T3165" i="30"/>
  <c r="S3165" i="30"/>
  <c r="R3165" i="30"/>
  <c r="Q3165" i="30"/>
  <c r="P3165" i="30"/>
  <c r="O3165" i="30"/>
  <c r="AA3164" i="30"/>
  <c r="Z3164" i="30"/>
  <c r="Y3164" i="30"/>
  <c r="X3164" i="30"/>
  <c r="V3164" i="30"/>
  <c r="U3164" i="30"/>
  <c r="T3164" i="30"/>
  <c r="S3164" i="30"/>
  <c r="R3164" i="30"/>
  <c r="Q3164" i="30"/>
  <c r="P3164" i="30"/>
  <c r="O3164" i="30"/>
  <c r="AA3163" i="30"/>
  <c r="Z3163" i="30"/>
  <c r="Y3163" i="30"/>
  <c r="X3163" i="30"/>
  <c r="V3163" i="30"/>
  <c r="U3163" i="30"/>
  <c r="T3163" i="30"/>
  <c r="S3163" i="30"/>
  <c r="R3163" i="30"/>
  <c r="Q3163" i="30"/>
  <c r="P3163" i="30"/>
  <c r="O3163" i="30"/>
  <c r="AA3162" i="30"/>
  <c r="Z3162" i="30"/>
  <c r="Y3162" i="30"/>
  <c r="X3162" i="30"/>
  <c r="V3162" i="30"/>
  <c r="U3162" i="30"/>
  <c r="T3162" i="30"/>
  <c r="S3162" i="30"/>
  <c r="R3162" i="30"/>
  <c r="Q3162" i="30"/>
  <c r="P3162" i="30"/>
  <c r="O3162" i="30"/>
  <c r="AA3161" i="30"/>
  <c r="Z3161" i="30"/>
  <c r="Y3161" i="30"/>
  <c r="X3161" i="30"/>
  <c r="V3161" i="30"/>
  <c r="U3161" i="30"/>
  <c r="T3161" i="30"/>
  <c r="S3161" i="30"/>
  <c r="R3161" i="30"/>
  <c r="Q3161" i="30"/>
  <c r="P3161" i="30"/>
  <c r="O3161" i="30"/>
  <c r="AA3160" i="30"/>
  <c r="Z3160" i="30"/>
  <c r="Y3160" i="30"/>
  <c r="X3160" i="30"/>
  <c r="V3160" i="30"/>
  <c r="U3160" i="30"/>
  <c r="T3160" i="30"/>
  <c r="S3160" i="30"/>
  <c r="R3160" i="30"/>
  <c r="Q3160" i="30"/>
  <c r="P3160" i="30"/>
  <c r="O3160" i="30"/>
  <c r="AA3159" i="30"/>
  <c r="Z3159" i="30"/>
  <c r="Y3159" i="30"/>
  <c r="X3159" i="30"/>
  <c r="V3159" i="30"/>
  <c r="U3159" i="30"/>
  <c r="T3159" i="30"/>
  <c r="S3159" i="30"/>
  <c r="R3159" i="30"/>
  <c r="Q3159" i="30"/>
  <c r="P3159" i="30"/>
  <c r="O3159" i="30"/>
  <c r="AA3158" i="30"/>
  <c r="Z3158" i="30"/>
  <c r="Y3158" i="30"/>
  <c r="X3158" i="30"/>
  <c r="V3158" i="30"/>
  <c r="U3158" i="30"/>
  <c r="T3158" i="30"/>
  <c r="S3158" i="30"/>
  <c r="R3158" i="30"/>
  <c r="Q3158" i="30"/>
  <c r="P3158" i="30"/>
  <c r="O3158" i="30"/>
  <c r="AA3157" i="30"/>
  <c r="Z3157" i="30"/>
  <c r="Y3157" i="30"/>
  <c r="X3157" i="30"/>
  <c r="V3157" i="30"/>
  <c r="U3157" i="30"/>
  <c r="T3157" i="30"/>
  <c r="S3157" i="30"/>
  <c r="R3157" i="30"/>
  <c r="Q3157" i="30"/>
  <c r="P3157" i="30"/>
  <c r="O3157" i="30"/>
  <c r="AA3156" i="30"/>
  <c r="Z3156" i="30"/>
  <c r="Y3156" i="30"/>
  <c r="X3156" i="30"/>
  <c r="V3156" i="30"/>
  <c r="U3156" i="30"/>
  <c r="T3156" i="30"/>
  <c r="S3156" i="30"/>
  <c r="R3156" i="30"/>
  <c r="Q3156" i="30"/>
  <c r="P3156" i="30"/>
  <c r="O3156" i="30"/>
  <c r="AA3155" i="30"/>
  <c r="Z3155" i="30"/>
  <c r="Y3155" i="30"/>
  <c r="X3155" i="30"/>
  <c r="V3155" i="30"/>
  <c r="U3155" i="30"/>
  <c r="T3155" i="30"/>
  <c r="S3155" i="30"/>
  <c r="R3155" i="30"/>
  <c r="Q3155" i="30"/>
  <c r="P3155" i="30"/>
  <c r="O3155" i="30"/>
  <c r="AA3154" i="30"/>
  <c r="Z3154" i="30"/>
  <c r="Y3154" i="30"/>
  <c r="X3154" i="30"/>
  <c r="V3154" i="30"/>
  <c r="U3154" i="30"/>
  <c r="T3154" i="30"/>
  <c r="S3154" i="30"/>
  <c r="R3154" i="30"/>
  <c r="Q3154" i="30"/>
  <c r="P3154" i="30"/>
  <c r="O3154" i="30"/>
  <c r="AA3153" i="30"/>
  <c r="Z3153" i="30"/>
  <c r="Y3153" i="30"/>
  <c r="X3153" i="30"/>
  <c r="V3153" i="30"/>
  <c r="U3153" i="30"/>
  <c r="T3153" i="30"/>
  <c r="S3153" i="30"/>
  <c r="R3153" i="30"/>
  <c r="Q3153" i="30"/>
  <c r="P3153" i="30"/>
  <c r="O3153" i="30"/>
  <c r="AA3152" i="30"/>
  <c r="Z3152" i="30"/>
  <c r="Y3152" i="30"/>
  <c r="X3152" i="30"/>
  <c r="V3152" i="30"/>
  <c r="U3152" i="30"/>
  <c r="T3152" i="30"/>
  <c r="S3152" i="30"/>
  <c r="R3152" i="30"/>
  <c r="Q3152" i="30"/>
  <c r="P3152" i="30"/>
  <c r="O3152" i="30"/>
  <c r="AA3151" i="30"/>
  <c r="Z3151" i="30"/>
  <c r="Y3151" i="30"/>
  <c r="X3151" i="30"/>
  <c r="V3151" i="30"/>
  <c r="U3151" i="30"/>
  <c r="T3151" i="30"/>
  <c r="S3151" i="30"/>
  <c r="R3151" i="30"/>
  <c r="Q3151" i="30"/>
  <c r="P3151" i="30"/>
  <c r="O3151" i="30"/>
  <c r="AA3150" i="30"/>
  <c r="Z3150" i="30"/>
  <c r="Y3150" i="30"/>
  <c r="X3150" i="30"/>
  <c r="V3150" i="30"/>
  <c r="U3150" i="30"/>
  <c r="T3150" i="30"/>
  <c r="S3150" i="30"/>
  <c r="R3150" i="30"/>
  <c r="Q3150" i="30"/>
  <c r="P3150" i="30"/>
  <c r="O3150" i="30"/>
  <c r="AA3149" i="30"/>
  <c r="Z3149" i="30"/>
  <c r="Y3149" i="30"/>
  <c r="X3149" i="30"/>
  <c r="V3149" i="30"/>
  <c r="U3149" i="30"/>
  <c r="T3149" i="30"/>
  <c r="S3149" i="30"/>
  <c r="R3149" i="30"/>
  <c r="Q3149" i="30"/>
  <c r="P3149" i="30"/>
  <c r="O3149" i="30"/>
  <c r="AA3148" i="30"/>
  <c r="Z3148" i="30"/>
  <c r="Y3148" i="30"/>
  <c r="X3148" i="30"/>
  <c r="V3148" i="30"/>
  <c r="U3148" i="30"/>
  <c r="T3148" i="30"/>
  <c r="S3148" i="30"/>
  <c r="R3148" i="30"/>
  <c r="Q3148" i="30"/>
  <c r="P3148" i="30"/>
  <c r="O3148" i="30"/>
  <c r="AA3147" i="30"/>
  <c r="Z3147" i="30"/>
  <c r="Y3147" i="30"/>
  <c r="X3147" i="30"/>
  <c r="V3147" i="30"/>
  <c r="U3147" i="30"/>
  <c r="T3147" i="30"/>
  <c r="S3147" i="30"/>
  <c r="R3147" i="30"/>
  <c r="Q3147" i="30"/>
  <c r="P3147" i="30"/>
  <c r="O3147" i="30"/>
  <c r="AA3146" i="30"/>
  <c r="Z3146" i="30"/>
  <c r="Y3146" i="30"/>
  <c r="X3146" i="30"/>
  <c r="V3146" i="30"/>
  <c r="U3146" i="30"/>
  <c r="T3146" i="30"/>
  <c r="S3146" i="30"/>
  <c r="R3146" i="30"/>
  <c r="Q3146" i="30"/>
  <c r="P3146" i="30"/>
  <c r="O3146" i="30"/>
  <c r="AA3145" i="30"/>
  <c r="Z3145" i="30"/>
  <c r="Y3145" i="30"/>
  <c r="X3145" i="30"/>
  <c r="V3145" i="30"/>
  <c r="U3145" i="30"/>
  <c r="T3145" i="30"/>
  <c r="S3145" i="30"/>
  <c r="R3145" i="30"/>
  <c r="Q3145" i="30"/>
  <c r="P3145" i="30"/>
  <c r="O3145" i="30"/>
  <c r="AA3144" i="30"/>
  <c r="Z3144" i="30"/>
  <c r="Y3144" i="30"/>
  <c r="X3144" i="30"/>
  <c r="V3144" i="30"/>
  <c r="U3144" i="30"/>
  <c r="T3144" i="30"/>
  <c r="S3144" i="30"/>
  <c r="R3144" i="30"/>
  <c r="Q3144" i="30"/>
  <c r="P3144" i="30"/>
  <c r="O3144" i="30"/>
  <c r="AA3143" i="30"/>
  <c r="Z3143" i="30"/>
  <c r="Y3143" i="30"/>
  <c r="X3143" i="30"/>
  <c r="V3143" i="30"/>
  <c r="U3143" i="30"/>
  <c r="T3143" i="30"/>
  <c r="S3143" i="30"/>
  <c r="R3143" i="30"/>
  <c r="Q3143" i="30"/>
  <c r="P3143" i="30"/>
  <c r="O3143" i="30"/>
  <c r="AA3142" i="30"/>
  <c r="Z3142" i="30"/>
  <c r="Y3142" i="30"/>
  <c r="X3142" i="30"/>
  <c r="V3142" i="30"/>
  <c r="U3142" i="30"/>
  <c r="T3142" i="30"/>
  <c r="S3142" i="30"/>
  <c r="R3142" i="30"/>
  <c r="Q3142" i="30"/>
  <c r="P3142" i="30"/>
  <c r="O3142" i="30"/>
  <c r="AA3141" i="30"/>
  <c r="Z3141" i="30"/>
  <c r="Y3141" i="30"/>
  <c r="X3141" i="30"/>
  <c r="V3141" i="30"/>
  <c r="U3141" i="30"/>
  <c r="T3141" i="30"/>
  <c r="S3141" i="30"/>
  <c r="R3141" i="30"/>
  <c r="Q3141" i="30"/>
  <c r="P3141" i="30"/>
  <c r="O3141" i="30"/>
  <c r="AA3140" i="30"/>
  <c r="Z3140" i="30"/>
  <c r="Y3140" i="30"/>
  <c r="X3140" i="30"/>
  <c r="V3140" i="30"/>
  <c r="U3140" i="30"/>
  <c r="T3140" i="30"/>
  <c r="S3140" i="30"/>
  <c r="R3140" i="30"/>
  <c r="Q3140" i="30"/>
  <c r="P3140" i="30"/>
  <c r="O3140" i="30"/>
  <c r="AA3139" i="30"/>
  <c r="Z3139" i="30"/>
  <c r="Y3139" i="30"/>
  <c r="X3139" i="30"/>
  <c r="V3139" i="30"/>
  <c r="U3139" i="30"/>
  <c r="T3139" i="30"/>
  <c r="S3139" i="30"/>
  <c r="R3139" i="30"/>
  <c r="Q3139" i="30"/>
  <c r="P3139" i="30"/>
  <c r="O3139" i="30"/>
  <c r="AA3138" i="30"/>
  <c r="Z3138" i="30"/>
  <c r="Y3138" i="30"/>
  <c r="X3138" i="30"/>
  <c r="V3138" i="30"/>
  <c r="U3138" i="30"/>
  <c r="T3138" i="30"/>
  <c r="S3138" i="30"/>
  <c r="R3138" i="30"/>
  <c r="Q3138" i="30"/>
  <c r="P3138" i="30"/>
  <c r="O3138" i="30"/>
  <c r="AA3137" i="30"/>
  <c r="Z3137" i="30"/>
  <c r="Y3137" i="30"/>
  <c r="X3137" i="30"/>
  <c r="V3137" i="30"/>
  <c r="U3137" i="30"/>
  <c r="T3137" i="30"/>
  <c r="S3137" i="30"/>
  <c r="R3137" i="30"/>
  <c r="Q3137" i="30"/>
  <c r="P3137" i="30"/>
  <c r="O3137" i="30"/>
  <c r="AA3136" i="30"/>
  <c r="Z3136" i="30"/>
  <c r="Y3136" i="30"/>
  <c r="X3136" i="30"/>
  <c r="V3136" i="30"/>
  <c r="U3136" i="30"/>
  <c r="T3136" i="30"/>
  <c r="S3136" i="30"/>
  <c r="R3136" i="30"/>
  <c r="Q3136" i="30"/>
  <c r="P3136" i="30"/>
  <c r="O3136" i="30"/>
  <c r="AA3135" i="30"/>
  <c r="Z3135" i="30"/>
  <c r="Y3135" i="30"/>
  <c r="X3135" i="30"/>
  <c r="V3135" i="30"/>
  <c r="U3135" i="30"/>
  <c r="T3135" i="30"/>
  <c r="S3135" i="30"/>
  <c r="R3135" i="30"/>
  <c r="Q3135" i="30"/>
  <c r="P3135" i="30"/>
  <c r="O3135" i="30"/>
  <c r="AA3134" i="30"/>
  <c r="Z3134" i="30"/>
  <c r="Y3134" i="30"/>
  <c r="X3134" i="30"/>
  <c r="V3134" i="30"/>
  <c r="U3134" i="30"/>
  <c r="T3134" i="30"/>
  <c r="S3134" i="30"/>
  <c r="R3134" i="30"/>
  <c r="Q3134" i="30"/>
  <c r="P3134" i="30"/>
  <c r="O3134" i="30"/>
  <c r="AA3133" i="30"/>
  <c r="Z3133" i="30"/>
  <c r="Y3133" i="30"/>
  <c r="X3133" i="30"/>
  <c r="V3133" i="30"/>
  <c r="U3133" i="30"/>
  <c r="T3133" i="30"/>
  <c r="S3133" i="30"/>
  <c r="R3133" i="30"/>
  <c r="Q3133" i="30"/>
  <c r="P3133" i="30"/>
  <c r="O3133" i="30"/>
  <c r="AA3132" i="30"/>
  <c r="Z3132" i="30"/>
  <c r="Y3132" i="30"/>
  <c r="X3132" i="30"/>
  <c r="V3132" i="30"/>
  <c r="U3132" i="30"/>
  <c r="T3132" i="30"/>
  <c r="S3132" i="30"/>
  <c r="R3132" i="30"/>
  <c r="Q3132" i="30"/>
  <c r="P3132" i="30"/>
  <c r="O3132" i="30"/>
  <c r="AA3131" i="30"/>
  <c r="Z3131" i="30"/>
  <c r="Y3131" i="30"/>
  <c r="X3131" i="30"/>
  <c r="V3131" i="30"/>
  <c r="U3131" i="30"/>
  <c r="T3131" i="30"/>
  <c r="S3131" i="30"/>
  <c r="R3131" i="30"/>
  <c r="Q3131" i="30"/>
  <c r="P3131" i="30"/>
  <c r="O3131" i="30"/>
  <c r="AA3130" i="30"/>
  <c r="Z3130" i="30"/>
  <c r="Y3130" i="30"/>
  <c r="X3130" i="30"/>
  <c r="V3130" i="30"/>
  <c r="U3130" i="30"/>
  <c r="T3130" i="30"/>
  <c r="S3130" i="30"/>
  <c r="R3130" i="30"/>
  <c r="Q3130" i="30"/>
  <c r="P3130" i="30"/>
  <c r="O3130" i="30"/>
  <c r="AA3129" i="30"/>
  <c r="Z3129" i="30"/>
  <c r="Y3129" i="30"/>
  <c r="X3129" i="30"/>
  <c r="V3129" i="30"/>
  <c r="U3129" i="30"/>
  <c r="T3129" i="30"/>
  <c r="S3129" i="30"/>
  <c r="R3129" i="30"/>
  <c r="Q3129" i="30"/>
  <c r="P3129" i="30"/>
  <c r="O3129" i="30"/>
  <c r="AA3128" i="30"/>
  <c r="Z3128" i="30"/>
  <c r="Y3128" i="30"/>
  <c r="X3128" i="30"/>
  <c r="V3128" i="30"/>
  <c r="U3128" i="30"/>
  <c r="T3128" i="30"/>
  <c r="S3128" i="30"/>
  <c r="R3128" i="30"/>
  <c r="Q3128" i="30"/>
  <c r="P3128" i="30"/>
  <c r="O3128" i="30"/>
  <c r="AA3127" i="30"/>
  <c r="Z3127" i="30"/>
  <c r="Y3127" i="30"/>
  <c r="X3127" i="30"/>
  <c r="V3127" i="30"/>
  <c r="U3127" i="30"/>
  <c r="T3127" i="30"/>
  <c r="S3127" i="30"/>
  <c r="R3127" i="30"/>
  <c r="Q3127" i="30"/>
  <c r="P3127" i="30"/>
  <c r="O3127" i="30"/>
  <c r="AA3126" i="30"/>
  <c r="Z3126" i="30"/>
  <c r="Y3126" i="30"/>
  <c r="X3126" i="30"/>
  <c r="V3126" i="30"/>
  <c r="U3126" i="30"/>
  <c r="T3126" i="30"/>
  <c r="S3126" i="30"/>
  <c r="R3126" i="30"/>
  <c r="Q3126" i="30"/>
  <c r="P3126" i="30"/>
  <c r="O3126" i="30"/>
  <c r="AA3125" i="30"/>
  <c r="Z3125" i="30"/>
  <c r="Y3125" i="30"/>
  <c r="X3125" i="30"/>
  <c r="V3125" i="30"/>
  <c r="U3125" i="30"/>
  <c r="T3125" i="30"/>
  <c r="S3125" i="30"/>
  <c r="R3125" i="30"/>
  <c r="Q3125" i="30"/>
  <c r="P3125" i="30"/>
  <c r="O3125" i="30"/>
  <c r="AA3124" i="30"/>
  <c r="Z3124" i="30"/>
  <c r="Y3124" i="30"/>
  <c r="X3124" i="30"/>
  <c r="V3124" i="30"/>
  <c r="U3124" i="30"/>
  <c r="T3124" i="30"/>
  <c r="S3124" i="30"/>
  <c r="R3124" i="30"/>
  <c r="Q3124" i="30"/>
  <c r="P3124" i="30"/>
  <c r="O3124" i="30"/>
  <c r="AA3123" i="30"/>
  <c r="Z3123" i="30"/>
  <c r="Y3123" i="30"/>
  <c r="X3123" i="30"/>
  <c r="V3123" i="30"/>
  <c r="U3123" i="30"/>
  <c r="T3123" i="30"/>
  <c r="S3123" i="30"/>
  <c r="R3123" i="30"/>
  <c r="Q3123" i="30"/>
  <c r="P3123" i="30"/>
  <c r="O3123" i="30"/>
  <c r="AA3122" i="30"/>
  <c r="Z3122" i="30"/>
  <c r="Y3122" i="30"/>
  <c r="X3122" i="30"/>
  <c r="V3122" i="30"/>
  <c r="U3122" i="30"/>
  <c r="T3122" i="30"/>
  <c r="S3122" i="30"/>
  <c r="R3122" i="30"/>
  <c r="Q3122" i="30"/>
  <c r="P3122" i="30"/>
  <c r="O3122" i="30"/>
  <c r="AA3121" i="30"/>
  <c r="Z3121" i="30"/>
  <c r="Y3121" i="30"/>
  <c r="X3121" i="30"/>
  <c r="V3121" i="30"/>
  <c r="U3121" i="30"/>
  <c r="T3121" i="30"/>
  <c r="S3121" i="30"/>
  <c r="R3121" i="30"/>
  <c r="Q3121" i="30"/>
  <c r="P3121" i="30"/>
  <c r="O3121" i="30"/>
  <c r="AA3120" i="30"/>
  <c r="Z3120" i="30"/>
  <c r="Y3120" i="30"/>
  <c r="X3120" i="30"/>
  <c r="V3120" i="30"/>
  <c r="U3120" i="30"/>
  <c r="T3120" i="30"/>
  <c r="S3120" i="30"/>
  <c r="R3120" i="30"/>
  <c r="Q3120" i="30"/>
  <c r="P3120" i="30"/>
  <c r="O3120" i="30"/>
  <c r="AA3119" i="30"/>
  <c r="Z3119" i="30"/>
  <c r="Y3119" i="30"/>
  <c r="X3119" i="30"/>
  <c r="V3119" i="30"/>
  <c r="U3119" i="30"/>
  <c r="T3119" i="30"/>
  <c r="S3119" i="30"/>
  <c r="R3119" i="30"/>
  <c r="Q3119" i="30"/>
  <c r="P3119" i="30"/>
  <c r="O3119" i="30"/>
  <c r="AA3118" i="30"/>
  <c r="Z3118" i="30"/>
  <c r="Y3118" i="30"/>
  <c r="X3118" i="30"/>
  <c r="V3118" i="30"/>
  <c r="U3118" i="30"/>
  <c r="T3118" i="30"/>
  <c r="S3118" i="30"/>
  <c r="R3118" i="30"/>
  <c r="Q3118" i="30"/>
  <c r="P3118" i="30"/>
  <c r="O3118" i="30"/>
  <c r="AA3117" i="30"/>
  <c r="Z3117" i="30"/>
  <c r="Y3117" i="30"/>
  <c r="X3117" i="30"/>
  <c r="V3117" i="30"/>
  <c r="U3117" i="30"/>
  <c r="T3117" i="30"/>
  <c r="S3117" i="30"/>
  <c r="R3117" i="30"/>
  <c r="Q3117" i="30"/>
  <c r="P3117" i="30"/>
  <c r="O3117" i="30"/>
  <c r="AA3116" i="30"/>
  <c r="Z3116" i="30"/>
  <c r="Y3116" i="30"/>
  <c r="X3116" i="30"/>
  <c r="V3116" i="30"/>
  <c r="U3116" i="30"/>
  <c r="T3116" i="30"/>
  <c r="S3116" i="30"/>
  <c r="R3116" i="30"/>
  <c r="Q3116" i="30"/>
  <c r="P3116" i="30"/>
  <c r="O3116" i="30"/>
  <c r="AA3115" i="30"/>
  <c r="Z3115" i="30"/>
  <c r="Y3115" i="30"/>
  <c r="X3115" i="30"/>
  <c r="V3115" i="30"/>
  <c r="U3115" i="30"/>
  <c r="T3115" i="30"/>
  <c r="S3115" i="30"/>
  <c r="R3115" i="30"/>
  <c r="Q3115" i="30"/>
  <c r="P3115" i="30"/>
  <c r="O3115" i="30"/>
  <c r="AA3114" i="30"/>
  <c r="Z3114" i="30"/>
  <c r="Y3114" i="30"/>
  <c r="X3114" i="30"/>
  <c r="V3114" i="30"/>
  <c r="U3114" i="30"/>
  <c r="T3114" i="30"/>
  <c r="S3114" i="30"/>
  <c r="R3114" i="30"/>
  <c r="Q3114" i="30"/>
  <c r="P3114" i="30"/>
  <c r="O3114" i="30"/>
  <c r="AA3113" i="30"/>
  <c r="Z3113" i="30"/>
  <c r="Y3113" i="30"/>
  <c r="X3113" i="30"/>
  <c r="V3113" i="30"/>
  <c r="U3113" i="30"/>
  <c r="T3113" i="30"/>
  <c r="S3113" i="30"/>
  <c r="R3113" i="30"/>
  <c r="Q3113" i="30"/>
  <c r="P3113" i="30"/>
  <c r="O3113" i="30"/>
  <c r="AA3112" i="30"/>
  <c r="Z3112" i="30"/>
  <c r="Y3112" i="30"/>
  <c r="X3112" i="30"/>
  <c r="V3112" i="30"/>
  <c r="U3112" i="30"/>
  <c r="T3112" i="30"/>
  <c r="S3112" i="30"/>
  <c r="R3112" i="30"/>
  <c r="Q3112" i="30"/>
  <c r="P3112" i="30"/>
  <c r="O3112" i="30"/>
  <c r="AA3111" i="30"/>
  <c r="Z3111" i="30"/>
  <c r="Y3111" i="30"/>
  <c r="X3111" i="30"/>
  <c r="V3111" i="30"/>
  <c r="U3111" i="30"/>
  <c r="T3111" i="30"/>
  <c r="S3111" i="30"/>
  <c r="R3111" i="30"/>
  <c r="Q3111" i="30"/>
  <c r="P3111" i="30"/>
  <c r="O3111" i="30"/>
  <c r="AA3110" i="30"/>
  <c r="Z3110" i="30"/>
  <c r="Y3110" i="30"/>
  <c r="X3110" i="30"/>
  <c r="V3110" i="30"/>
  <c r="U3110" i="30"/>
  <c r="T3110" i="30"/>
  <c r="S3110" i="30"/>
  <c r="R3110" i="30"/>
  <c r="Q3110" i="30"/>
  <c r="P3110" i="30"/>
  <c r="O3110" i="30"/>
  <c r="AA3109" i="30"/>
  <c r="Z3109" i="30"/>
  <c r="Y3109" i="30"/>
  <c r="X3109" i="30"/>
  <c r="V3109" i="30"/>
  <c r="U3109" i="30"/>
  <c r="T3109" i="30"/>
  <c r="S3109" i="30"/>
  <c r="R3109" i="30"/>
  <c r="Q3109" i="30"/>
  <c r="P3109" i="30"/>
  <c r="O3109" i="30"/>
  <c r="AA3108" i="30"/>
  <c r="Z3108" i="30"/>
  <c r="Y3108" i="30"/>
  <c r="X3108" i="30"/>
  <c r="V3108" i="30"/>
  <c r="U3108" i="30"/>
  <c r="T3108" i="30"/>
  <c r="S3108" i="30"/>
  <c r="R3108" i="30"/>
  <c r="Q3108" i="30"/>
  <c r="P3108" i="30"/>
  <c r="O3108" i="30"/>
  <c r="AA3107" i="30"/>
  <c r="Z3107" i="30"/>
  <c r="Y3107" i="30"/>
  <c r="X3107" i="30"/>
  <c r="V3107" i="30"/>
  <c r="U3107" i="30"/>
  <c r="T3107" i="30"/>
  <c r="S3107" i="30"/>
  <c r="R3107" i="30"/>
  <c r="Q3107" i="30"/>
  <c r="P3107" i="30"/>
  <c r="O3107" i="30"/>
  <c r="AA3106" i="30"/>
  <c r="Z3106" i="30"/>
  <c r="Y3106" i="30"/>
  <c r="X3106" i="30"/>
  <c r="V3106" i="30"/>
  <c r="U3106" i="30"/>
  <c r="T3106" i="30"/>
  <c r="S3106" i="30"/>
  <c r="R3106" i="30"/>
  <c r="Q3106" i="30"/>
  <c r="P3106" i="30"/>
  <c r="O3106" i="30"/>
  <c r="AA3105" i="30"/>
  <c r="Z3105" i="30"/>
  <c r="Y3105" i="30"/>
  <c r="X3105" i="30"/>
  <c r="V3105" i="30"/>
  <c r="U3105" i="30"/>
  <c r="T3105" i="30"/>
  <c r="S3105" i="30"/>
  <c r="R3105" i="30"/>
  <c r="Q3105" i="30"/>
  <c r="P3105" i="30"/>
  <c r="O3105" i="30"/>
  <c r="AA3104" i="30"/>
  <c r="Z3104" i="30"/>
  <c r="Y3104" i="30"/>
  <c r="X3104" i="30"/>
  <c r="V3104" i="30"/>
  <c r="U3104" i="30"/>
  <c r="T3104" i="30"/>
  <c r="S3104" i="30"/>
  <c r="R3104" i="30"/>
  <c r="Q3104" i="30"/>
  <c r="P3104" i="30"/>
  <c r="O3104" i="30"/>
  <c r="AA3103" i="30"/>
  <c r="Z3103" i="30"/>
  <c r="Y3103" i="30"/>
  <c r="X3103" i="30"/>
  <c r="V3103" i="30"/>
  <c r="U3103" i="30"/>
  <c r="T3103" i="30"/>
  <c r="S3103" i="30"/>
  <c r="R3103" i="30"/>
  <c r="Q3103" i="30"/>
  <c r="P3103" i="30"/>
  <c r="O3103" i="30"/>
  <c r="AA3102" i="30"/>
  <c r="Z3102" i="30"/>
  <c r="Y3102" i="30"/>
  <c r="X3102" i="30"/>
  <c r="V3102" i="30"/>
  <c r="U3102" i="30"/>
  <c r="T3102" i="30"/>
  <c r="S3102" i="30"/>
  <c r="R3102" i="30"/>
  <c r="Q3102" i="30"/>
  <c r="P3102" i="30"/>
  <c r="O3102" i="30"/>
  <c r="AA3101" i="30"/>
  <c r="Z3101" i="30"/>
  <c r="Y3101" i="30"/>
  <c r="X3101" i="30"/>
  <c r="V3101" i="30"/>
  <c r="U3101" i="30"/>
  <c r="T3101" i="30"/>
  <c r="S3101" i="30"/>
  <c r="R3101" i="30"/>
  <c r="Q3101" i="30"/>
  <c r="P3101" i="30"/>
  <c r="O3101" i="30"/>
  <c r="AA3100" i="30"/>
  <c r="Z3100" i="30"/>
  <c r="Y3100" i="30"/>
  <c r="X3100" i="30"/>
  <c r="V3100" i="30"/>
  <c r="U3100" i="30"/>
  <c r="T3100" i="30"/>
  <c r="S3100" i="30"/>
  <c r="R3100" i="30"/>
  <c r="Q3100" i="30"/>
  <c r="P3100" i="30"/>
  <c r="O3100" i="30"/>
  <c r="AA3099" i="30"/>
  <c r="Z3099" i="30"/>
  <c r="Y3099" i="30"/>
  <c r="X3099" i="30"/>
  <c r="V3099" i="30"/>
  <c r="U3099" i="30"/>
  <c r="T3099" i="30"/>
  <c r="S3099" i="30"/>
  <c r="R3099" i="30"/>
  <c r="Q3099" i="30"/>
  <c r="P3099" i="30"/>
  <c r="O3099" i="30"/>
  <c r="AA3098" i="30"/>
  <c r="Z3098" i="30"/>
  <c r="Y3098" i="30"/>
  <c r="X3098" i="30"/>
  <c r="V3098" i="30"/>
  <c r="U3098" i="30"/>
  <c r="T3098" i="30"/>
  <c r="S3098" i="30"/>
  <c r="R3098" i="30"/>
  <c r="Q3098" i="30"/>
  <c r="P3098" i="30"/>
  <c r="O3098" i="30"/>
  <c r="AA3097" i="30"/>
  <c r="Z3097" i="30"/>
  <c r="Y3097" i="30"/>
  <c r="X3097" i="30"/>
  <c r="V3097" i="30"/>
  <c r="U3097" i="30"/>
  <c r="T3097" i="30"/>
  <c r="S3097" i="30"/>
  <c r="R3097" i="30"/>
  <c r="Q3097" i="30"/>
  <c r="P3097" i="30"/>
  <c r="O3097" i="30"/>
  <c r="AA3096" i="30"/>
  <c r="Z3096" i="30"/>
  <c r="Y3096" i="30"/>
  <c r="X3096" i="30"/>
  <c r="V3096" i="30"/>
  <c r="U3096" i="30"/>
  <c r="T3096" i="30"/>
  <c r="S3096" i="30"/>
  <c r="R3096" i="30"/>
  <c r="Q3096" i="30"/>
  <c r="P3096" i="30"/>
  <c r="O3096" i="30"/>
  <c r="AA3095" i="30"/>
  <c r="Z3095" i="30"/>
  <c r="Y3095" i="30"/>
  <c r="X3095" i="30"/>
  <c r="V3095" i="30"/>
  <c r="U3095" i="30"/>
  <c r="T3095" i="30"/>
  <c r="S3095" i="30"/>
  <c r="R3095" i="30"/>
  <c r="Q3095" i="30"/>
  <c r="P3095" i="30"/>
  <c r="O3095" i="30"/>
  <c r="AA3094" i="30"/>
  <c r="Z3094" i="30"/>
  <c r="Y3094" i="30"/>
  <c r="X3094" i="30"/>
  <c r="V3094" i="30"/>
  <c r="U3094" i="30"/>
  <c r="T3094" i="30"/>
  <c r="S3094" i="30"/>
  <c r="R3094" i="30"/>
  <c r="Q3094" i="30"/>
  <c r="P3094" i="30"/>
  <c r="O3094" i="30"/>
  <c r="AA3093" i="30"/>
  <c r="Z3093" i="30"/>
  <c r="Y3093" i="30"/>
  <c r="X3093" i="30"/>
  <c r="V3093" i="30"/>
  <c r="U3093" i="30"/>
  <c r="T3093" i="30"/>
  <c r="S3093" i="30"/>
  <c r="R3093" i="30"/>
  <c r="Q3093" i="30"/>
  <c r="P3093" i="30"/>
  <c r="O3093" i="30"/>
  <c r="AA3092" i="30"/>
  <c r="Z3092" i="30"/>
  <c r="Y3092" i="30"/>
  <c r="X3092" i="30"/>
  <c r="V3092" i="30"/>
  <c r="U3092" i="30"/>
  <c r="T3092" i="30"/>
  <c r="S3092" i="30"/>
  <c r="R3092" i="30"/>
  <c r="Q3092" i="30"/>
  <c r="P3092" i="30"/>
  <c r="O3092" i="30"/>
  <c r="AA3091" i="30"/>
  <c r="Z3091" i="30"/>
  <c r="Y3091" i="30"/>
  <c r="X3091" i="30"/>
  <c r="V3091" i="30"/>
  <c r="U3091" i="30"/>
  <c r="T3091" i="30"/>
  <c r="S3091" i="30"/>
  <c r="R3091" i="30"/>
  <c r="Q3091" i="30"/>
  <c r="P3091" i="30"/>
  <c r="O3091" i="30"/>
  <c r="AA3090" i="30"/>
  <c r="Z3090" i="30"/>
  <c r="Y3090" i="30"/>
  <c r="X3090" i="30"/>
  <c r="V3090" i="30"/>
  <c r="U3090" i="30"/>
  <c r="T3090" i="30"/>
  <c r="S3090" i="30"/>
  <c r="R3090" i="30"/>
  <c r="Q3090" i="30"/>
  <c r="P3090" i="30"/>
  <c r="O3090" i="30"/>
  <c r="AA3089" i="30"/>
  <c r="Z3089" i="30"/>
  <c r="Y3089" i="30"/>
  <c r="X3089" i="30"/>
  <c r="V3089" i="30"/>
  <c r="U3089" i="30"/>
  <c r="T3089" i="30"/>
  <c r="S3089" i="30"/>
  <c r="R3089" i="30"/>
  <c r="Q3089" i="30"/>
  <c r="P3089" i="30"/>
  <c r="O3089" i="30"/>
  <c r="AA3088" i="30"/>
  <c r="Z3088" i="30"/>
  <c r="Y3088" i="30"/>
  <c r="X3088" i="30"/>
  <c r="V3088" i="30"/>
  <c r="U3088" i="30"/>
  <c r="T3088" i="30"/>
  <c r="S3088" i="30"/>
  <c r="R3088" i="30"/>
  <c r="Q3088" i="30"/>
  <c r="P3088" i="30"/>
  <c r="O3088" i="30"/>
  <c r="AA3087" i="30"/>
  <c r="Z3087" i="30"/>
  <c r="Y3087" i="30"/>
  <c r="X3087" i="30"/>
  <c r="V3087" i="30"/>
  <c r="U3087" i="30"/>
  <c r="T3087" i="30"/>
  <c r="S3087" i="30"/>
  <c r="R3087" i="30"/>
  <c r="Q3087" i="30"/>
  <c r="P3087" i="30"/>
  <c r="O3087" i="30"/>
  <c r="AA3086" i="30"/>
  <c r="Z3086" i="30"/>
  <c r="Y3086" i="30"/>
  <c r="X3086" i="30"/>
  <c r="V3086" i="30"/>
  <c r="U3086" i="30"/>
  <c r="T3086" i="30"/>
  <c r="S3086" i="30"/>
  <c r="R3086" i="30"/>
  <c r="Q3086" i="30"/>
  <c r="P3086" i="30"/>
  <c r="O3086" i="30"/>
  <c r="AA3085" i="30"/>
  <c r="Z3085" i="30"/>
  <c r="Y3085" i="30"/>
  <c r="X3085" i="30"/>
  <c r="V3085" i="30"/>
  <c r="U3085" i="30"/>
  <c r="T3085" i="30"/>
  <c r="S3085" i="30"/>
  <c r="R3085" i="30"/>
  <c r="Q3085" i="30"/>
  <c r="P3085" i="30"/>
  <c r="O3085" i="30"/>
  <c r="AA3084" i="30"/>
  <c r="Z3084" i="30"/>
  <c r="Y3084" i="30"/>
  <c r="X3084" i="30"/>
  <c r="V3084" i="30"/>
  <c r="U3084" i="30"/>
  <c r="T3084" i="30"/>
  <c r="S3084" i="30"/>
  <c r="R3084" i="30"/>
  <c r="Q3084" i="30"/>
  <c r="P3084" i="30"/>
  <c r="O3084" i="30"/>
  <c r="AA3083" i="30"/>
  <c r="Z3083" i="30"/>
  <c r="Y3083" i="30"/>
  <c r="X3083" i="30"/>
  <c r="V3083" i="30"/>
  <c r="U3083" i="30"/>
  <c r="T3083" i="30"/>
  <c r="S3083" i="30"/>
  <c r="R3083" i="30"/>
  <c r="Q3083" i="30"/>
  <c r="P3083" i="30"/>
  <c r="O3083" i="30"/>
  <c r="AA3082" i="30"/>
  <c r="Z3082" i="30"/>
  <c r="Y3082" i="30"/>
  <c r="X3082" i="30"/>
  <c r="V3082" i="30"/>
  <c r="U3082" i="30"/>
  <c r="T3082" i="30"/>
  <c r="S3082" i="30"/>
  <c r="R3082" i="30"/>
  <c r="Q3082" i="30"/>
  <c r="P3082" i="30"/>
  <c r="O3082" i="30"/>
  <c r="AA3081" i="30"/>
  <c r="Z3081" i="30"/>
  <c r="Y3081" i="30"/>
  <c r="X3081" i="30"/>
  <c r="V3081" i="30"/>
  <c r="U3081" i="30"/>
  <c r="T3081" i="30"/>
  <c r="S3081" i="30"/>
  <c r="R3081" i="30"/>
  <c r="Q3081" i="30"/>
  <c r="P3081" i="30"/>
  <c r="O3081" i="30"/>
  <c r="AA3080" i="30"/>
  <c r="Z3080" i="30"/>
  <c r="Y3080" i="30"/>
  <c r="X3080" i="30"/>
  <c r="V3080" i="30"/>
  <c r="U3080" i="30"/>
  <c r="T3080" i="30"/>
  <c r="S3080" i="30"/>
  <c r="R3080" i="30"/>
  <c r="Q3080" i="30"/>
  <c r="P3080" i="30"/>
  <c r="O3080" i="30"/>
  <c r="AA3079" i="30"/>
  <c r="Z3079" i="30"/>
  <c r="Y3079" i="30"/>
  <c r="X3079" i="30"/>
  <c r="V3079" i="30"/>
  <c r="U3079" i="30"/>
  <c r="T3079" i="30"/>
  <c r="S3079" i="30"/>
  <c r="R3079" i="30"/>
  <c r="Q3079" i="30"/>
  <c r="P3079" i="30"/>
  <c r="O3079" i="30"/>
  <c r="AA3078" i="30"/>
  <c r="Z3078" i="30"/>
  <c r="Y3078" i="30"/>
  <c r="X3078" i="30"/>
  <c r="V3078" i="30"/>
  <c r="U3078" i="30"/>
  <c r="T3078" i="30"/>
  <c r="S3078" i="30"/>
  <c r="R3078" i="30"/>
  <c r="Q3078" i="30"/>
  <c r="P3078" i="30"/>
  <c r="O3078" i="30"/>
  <c r="AA3077" i="30"/>
  <c r="Z3077" i="30"/>
  <c r="Y3077" i="30"/>
  <c r="X3077" i="30"/>
  <c r="V3077" i="30"/>
  <c r="U3077" i="30"/>
  <c r="T3077" i="30"/>
  <c r="S3077" i="30"/>
  <c r="R3077" i="30"/>
  <c r="Q3077" i="30"/>
  <c r="P3077" i="30"/>
  <c r="O3077" i="30"/>
  <c r="AA3076" i="30"/>
  <c r="Z3076" i="30"/>
  <c r="Y3076" i="30"/>
  <c r="X3076" i="30"/>
  <c r="V3076" i="30"/>
  <c r="U3076" i="30"/>
  <c r="T3076" i="30"/>
  <c r="S3076" i="30"/>
  <c r="R3076" i="30"/>
  <c r="Q3076" i="30"/>
  <c r="P3076" i="30"/>
  <c r="O3076" i="30"/>
  <c r="AA3075" i="30"/>
  <c r="Z3075" i="30"/>
  <c r="Y3075" i="30"/>
  <c r="X3075" i="30"/>
  <c r="V3075" i="30"/>
  <c r="U3075" i="30"/>
  <c r="T3075" i="30"/>
  <c r="S3075" i="30"/>
  <c r="R3075" i="30"/>
  <c r="Q3075" i="30"/>
  <c r="P3075" i="30"/>
  <c r="O3075" i="30"/>
  <c r="AA3074" i="30"/>
  <c r="Z3074" i="30"/>
  <c r="Y3074" i="30"/>
  <c r="X3074" i="30"/>
  <c r="V3074" i="30"/>
  <c r="U3074" i="30"/>
  <c r="T3074" i="30"/>
  <c r="S3074" i="30"/>
  <c r="R3074" i="30"/>
  <c r="Q3074" i="30"/>
  <c r="P3074" i="30"/>
  <c r="O3074" i="30"/>
  <c r="AA3073" i="30"/>
  <c r="Z3073" i="30"/>
  <c r="Y3073" i="30"/>
  <c r="X3073" i="30"/>
  <c r="V3073" i="30"/>
  <c r="U3073" i="30"/>
  <c r="T3073" i="30"/>
  <c r="S3073" i="30"/>
  <c r="R3073" i="30"/>
  <c r="Q3073" i="30"/>
  <c r="P3073" i="30"/>
  <c r="O3073" i="30"/>
  <c r="AA3072" i="30"/>
  <c r="Z3072" i="30"/>
  <c r="Y3072" i="30"/>
  <c r="X3072" i="30"/>
  <c r="V3072" i="30"/>
  <c r="U3072" i="30"/>
  <c r="T3072" i="30"/>
  <c r="S3072" i="30"/>
  <c r="R3072" i="30"/>
  <c r="Q3072" i="30"/>
  <c r="P3072" i="30"/>
  <c r="O3072" i="30"/>
  <c r="AA3071" i="30"/>
  <c r="Z3071" i="30"/>
  <c r="Y3071" i="30"/>
  <c r="X3071" i="30"/>
  <c r="V3071" i="30"/>
  <c r="U3071" i="30"/>
  <c r="T3071" i="30"/>
  <c r="S3071" i="30"/>
  <c r="R3071" i="30"/>
  <c r="Q3071" i="30"/>
  <c r="P3071" i="30"/>
  <c r="O3071" i="30"/>
  <c r="AA3070" i="30"/>
  <c r="Z3070" i="30"/>
  <c r="Y3070" i="30"/>
  <c r="X3070" i="30"/>
  <c r="V3070" i="30"/>
  <c r="U3070" i="30"/>
  <c r="T3070" i="30"/>
  <c r="S3070" i="30"/>
  <c r="R3070" i="30"/>
  <c r="Q3070" i="30"/>
  <c r="P3070" i="30"/>
  <c r="O3070" i="30"/>
  <c r="AA3069" i="30"/>
  <c r="Z3069" i="30"/>
  <c r="Y3069" i="30"/>
  <c r="X3069" i="30"/>
  <c r="V3069" i="30"/>
  <c r="U3069" i="30"/>
  <c r="T3069" i="30"/>
  <c r="S3069" i="30"/>
  <c r="R3069" i="30"/>
  <c r="Q3069" i="30"/>
  <c r="P3069" i="30"/>
  <c r="O3069" i="30"/>
  <c r="AA3068" i="30"/>
  <c r="Z3068" i="30"/>
  <c r="Y3068" i="30"/>
  <c r="X3068" i="30"/>
  <c r="V3068" i="30"/>
  <c r="U3068" i="30"/>
  <c r="T3068" i="30"/>
  <c r="S3068" i="30"/>
  <c r="R3068" i="30"/>
  <c r="Q3068" i="30"/>
  <c r="P3068" i="30"/>
  <c r="O3068" i="30"/>
  <c r="AA3067" i="30"/>
  <c r="Z3067" i="30"/>
  <c r="Y3067" i="30"/>
  <c r="X3067" i="30"/>
  <c r="V3067" i="30"/>
  <c r="U3067" i="30"/>
  <c r="T3067" i="30"/>
  <c r="S3067" i="30"/>
  <c r="R3067" i="30"/>
  <c r="Q3067" i="30"/>
  <c r="P3067" i="30"/>
  <c r="O3067" i="30"/>
  <c r="AA3066" i="30"/>
  <c r="Z3066" i="30"/>
  <c r="Y3066" i="30"/>
  <c r="X3066" i="30"/>
  <c r="V3066" i="30"/>
  <c r="U3066" i="30"/>
  <c r="T3066" i="30"/>
  <c r="S3066" i="30"/>
  <c r="R3066" i="30"/>
  <c r="Q3066" i="30"/>
  <c r="P3066" i="30"/>
  <c r="O3066" i="30"/>
  <c r="AA3065" i="30"/>
  <c r="Z3065" i="30"/>
  <c r="Y3065" i="30"/>
  <c r="X3065" i="30"/>
  <c r="V3065" i="30"/>
  <c r="U3065" i="30"/>
  <c r="T3065" i="30"/>
  <c r="S3065" i="30"/>
  <c r="R3065" i="30"/>
  <c r="Q3065" i="30"/>
  <c r="P3065" i="30"/>
  <c r="O3065" i="30"/>
  <c r="AA3064" i="30"/>
  <c r="Z3064" i="30"/>
  <c r="Y3064" i="30"/>
  <c r="X3064" i="30"/>
  <c r="V3064" i="30"/>
  <c r="U3064" i="30"/>
  <c r="T3064" i="30"/>
  <c r="S3064" i="30"/>
  <c r="R3064" i="30"/>
  <c r="Q3064" i="30"/>
  <c r="P3064" i="30"/>
  <c r="O3064" i="30"/>
  <c r="AA3063" i="30"/>
  <c r="Z3063" i="30"/>
  <c r="Y3063" i="30"/>
  <c r="X3063" i="30"/>
  <c r="V3063" i="30"/>
  <c r="U3063" i="30"/>
  <c r="T3063" i="30"/>
  <c r="S3063" i="30"/>
  <c r="R3063" i="30"/>
  <c r="Q3063" i="30"/>
  <c r="P3063" i="30"/>
  <c r="O3063" i="30"/>
  <c r="AA3062" i="30"/>
  <c r="Z3062" i="30"/>
  <c r="Y3062" i="30"/>
  <c r="X3062" i="30"/>
  <c r="V3062" i="30"/>
  <c r="U3062" i="30"/>
  <c r="T3062" i="30"/>
  <c r="S3062" i="30"/>
  <c r="R3062" i="30"/>
  <c r="Q3062" i="30"/>
  <c r="P3062" i="30"/>
  <c r="O3062" i="30"/>
  <c r="AA3061" i="30"/>
  <c r="Z3061" i="30"/>
  <c r="Y3061" i="30"/>
  <c r="X3061" i="30"/>
  <c r="V3061" i="30"/>
  <c r="U3061" i="30"/>
  <c r="T3061" i="30"/>
  <c r="S3061" i="30"/>
  <c r="R3061" i="30"/>
  <c r="Q3061" i="30"/>
  <c r="P3061" i="30"/>
  <c r="O3061" i="30"/>
  <c r="AA3060" i="30"/>
  <c r="Z3060" i="30"/>
  <c r="Y3060" i="30"/>
  <c r="X3060" i="30"/>
  <c r="V3060" i="30"/>
  <c r="U3060" i="30"/>
  <c r="T3060" i="30"/>
  <c r="S3060" i="30"/>
  <c r="R3060" i="30"/>
  <c r="Q3060" i="30"/>
  <c r="P3060" i="30"/>
  <c r="O3060" i="30"/>
  <c r="AA3059" i="30"/>
  <c r="Z3059" i="30"/>
  <c r="Y3059" i="30"/>
  <c r="X3059" i="30"/>
  <c r="V3059" i="30"/>
  <c r="U3059" i="30"/>
  <c r="T3059" i="30"/>
  <c r="S3059" i="30"/>
  <c r="R3059" i="30"/>
  <c r="Q3059" i="30"/>
  <c r="P3059" i="30"/>
  <c r="O3059" i="30"/>
  <c r="AA3058" i="30"/>
  <c r="Z3058" i="30"/>
  <c r="Y3058" i="30"/>
  <c r="X3058" i="30"/>
  <c r="V3058" i="30"/>
  <c r="U3058" i="30"/>
  <c r="T3058" i="30"/>
  <c r="S3058" i="30"/>
  <c r="R3058" i="30"/>
  <c r="Q3058" i="30"/>
  <c r="P3058" i="30"/>
  <c r="O3058" i="30"/>
  <c r="AA3057" i="30"/>
  <c r="Z3057" i="30"/>
  <c r="Y3057" i="30"/>
  <c r="X3057" i="30"/>
  <c r="V3057" i="30"/>
  <c r="U3057" i="30"/>
  <c r="T3057" i="30"/>
  <c r="S3057" i="30"/>
  <c r="R3057" i="30"/>
  <c r="Q3057" i="30"/>
  <c r="P3057" i="30"/>
  <c r="O3057" i="30"/>
  <c r="AA3056" i="30"/>
  <c r="Z3056" i="30"/>
  <c r="Y3056" i="30"/>
  <c r="X3056" i="30"/>
  <c r="V3056" i="30"/>
  <c r="U3056" i="30"/>
  <c r="T3056" i="30"/>
  <c r="S3056" i="30"/>
  <c r="R3056" i="30"/>
  <c r="Q3056" i="30"/>
  <c r="P3056" i="30"/>
  <c r="O3056" i="30"/>
  <c r="AA3055" i="30"/>
  <c r="Z3055" i="30"/>
  <c r="Y3055" i="30"/>
  <c r="X3055" i="30"/>
  <c r="V3055" i="30"/>
  <c r="U3055" i="30"/>
  <c r="T3055" i="30"/>
  <c r="S3055" i="30"/>
  <c r="R3055" i="30"/>
  <c r="Q3055" i="30"/>
  <c r="P3055" i="30"/>
  <c r="O3055" i="30"/>
  <c r="AA3054" i="30"/>
  <c r="Z3054" i="30"/>
  <c r="Y3054" i="30"/>
  <c r="X3054" i="30"/>
  <c r="V3054" i="30"/>
  <c r="U3054" i="30"/>
  <c r="T3054" i="30"/>
  <c r="S3054" i="30"/>
  <c r="R3054" i="30"/>
  <c r="Q3054" i="30"/>
  <c r="P3054" i="30"/>
  <c r="O3054" i="30"/>
  <c r="AA3053" i="30"/>
  <c r="Z3053" i="30"/>
  <c r="Y3053" i="30"/>
  <c r="X3053" i="30"/>
  <c r="V3053" i="30"/>
  <c r="U3053" i="30"/>
  <c r="T3053" i="30"/>
  <c r="S3053" i="30"/>
  <c r="R3053" i="30"/>
  <c r="Q3053" i="30"/>
  <c r="P3053" i="30"/>
  <c r="O3053" i="30"/>
  <c r="AA3052" i="30"/>
  <c r="Z3052" i="30"/>
  <c r="Y3052" i="30"/>
  <c r="X3052" i="30"/>
  <c r="V3052" i="30"/>
  <c r="U3052" i="30"/>
  <c r="T3052" i="30"/>
  <c r="S3052" i="30"/>
  <c r="R3052" i="30"/>
  <c r="Q3052" i="30"/>
  <c r="P3052" i="30"/>
  <c r="O3052" i="30"/>
  <c r="AA3051" i="30"/>
  <c r="Z3051" i="30"/>
  <c r="Y3051" i="30"/>
  <c r="X3051" i="30"/>
  <c r="V3051" i="30"/>
  <c r="U3051" i="30"/>
  <c r="T3051" i="30"/>
  <c r="S3051" i="30"/>
  <c r="R3051" i="30"/>
  <c r="Q3051" i="30"/>
  <c r="P3051" i="30"/>
  <c r="O3051" i="30"/>
  <c r="AA3050" i="30"/>
  <c r="Z3050" i="30"/>
  <c r="Y3050" i="30"/>
  <c r="X3050" i="30"/>
  <c r="V3050" i="30"/>
  <c r="U3050" i="30"/>
  <c r="T3050" i="30"/>
  <c r="S3050" i="30"/>
  <c r="R3050" i="30"/>
  <c r="Q3050" i="30"/>
  <c r="P3050" i="30"/>
  <c r="O3050" i="30"/>
  <c r="AA3049" i="30"/>
  <c r="Z3049" i="30"/>
  <c r="Y3049" i="30"/>
  <c r="X3049" i="30"/>
  <c r="V3049" i="30"/>
  <c r="U3049" i="30"/>
  <c r="T3049" i="30"/>
  <c r="S3049" i="30"/>
  <c r="R3049" i="30"/>
  <c r="Q3049" i="30"/>
  <c r="P3049" i="30"/>
  <c r="O3049" i="30"/>
  <c r="AA3048" i="30"/>
  <c r="Z3048" i="30"/>
  <c r="Y3048" i="30"/>
  <c r="X3048" i="30"/>
  <c r="V3048" i="30"/>
  <c r="U3048" i="30"/>
  <c r="T3048" i="30"/>
  <c r="S3048" i="30"/>
  <c r="R3048" i="30"/>
  <c r="Q3048" i="30"/>
  <c r="P3048" i="30"/>
  <c r="O3048" i="30"/>
  <c r="AA3047" i="30"/>
  <c r="Z3047" i="30"/>
  <c r="Y3047" i="30"/>
  <c r="X3047" i="30"/>
  <c r="V3047" i="30"/>
  <c r="U3047" i="30"/>
  <c r="T3047" i="30"/>
  <c r="S3047" i="30"/>
  <c r="R3047" i="30"/>
  <c r="Q3047" i="30"/>
  <c r="P3047" i="30"/>
  <c r="O3047" i="30"/>
  <c r="AA3046" i="30"/>
  <c r="Z3046" i="30"/>
  <c r="Y3046" i="30"/>
  <c r="X3046" i="30"/>
  <c r="V3046" i="30"/>
  <c r="U3046" i="30"/>
  <c r="T3046" i="30"/>
  <c r="S3046" i="30"/>
  <c r="R3046" i="30"/>
  <c r="Q3046" i="30"/>
  <c r="P3046" i="30"/>
  <c r="O3046" i="30"/>
  <c r="AA3045" i="30"/>
  <c r="Z3045" i="30"/>
  <c r="Y3045" i="30"/>
  <c r="X3045" i="30"/>
  <c r="V3045" i="30"/>
  <c r="U3045" i="30"/>
  <c r="T3045" i="30"/>
  <c r="S3045" i="30"/>
  <c r="R3045" i="30"/>
  <c r="Q3045" i="30"/>
  <c r="P3045" i="30"/>
  <c r="O3045" i="30"/>
  <c r="AA3044" i="30"/>
  <c r="Z3044" i="30"/>
  <c r="Y3044" i="30"/>
  <c r="X3044" i="30"/>
  <c r="V3044" i="30"/>
  <c r="U3044" i="30"/>
  <c r="T3044" i="30"/>
  <c r="S3044" i="30"/>
  <c r="R3044" i="30"/>
  <c r="Q3044" i="30"/>
  <c r="P3044" i="30"/>
  <c r="O3044" i="30"/>
  <c r="AA3043" i="30"/>
  <c r="Z3043" i="30"/>
  <c r="Y3043" i="30"/>
  <c r="X3043" i="30"/>
  <c r="V3043" i="30"/>
  <c r="U3043" i="30"/>
  <c r="T3043" i="30"/>
  <c r="S3043" i="30"/>
  <c r="R3043" i="30"/>
  <c r="Q3043" i="30"/>
  <c r="P3043" i="30"/>
  <c r="O3043" i="30"/>
  <c r="AA3042" i="30"/>
  <c r="Z3042" i="30"/>
  <c r="Y3042" i="30"/>
  <c r="X3042" i="30"/>
  <c r="V3042" i="30"/>
  <c r="U3042" i="30"/>
  <c r="T3042" i="30"/>
  <c r="S3042" i="30"/>
  <c r="R3042" i="30"/>
  <c r="Q3042" i="30"/>
  <c r="P3042" i="30"/>
  <c r="O3042" i="30"/>
  <c r="AA3041" i="30"/>
  <c r="Z3041" i="30"/>
  <c r="Y3041" i="30"/>
  <c r="X3041" i="30"/>
  <c r="V3041" i="30"/>
  <c r="U3041" i="30"/>
  <c r="T3041" i="30"/>
  <c r="S3041" i="30"/>
  <c r="R3041" i="30"/>
  <c r="Q3041" i="30"/>
  <c r="P3041" i="30"/>
  <c r="O3041" i="30"/>
  <c r="AA3040" i="30"/>
  <c r="Z3040" i="30"/>
  <c r="Y3040" i="30"/>
  <c r="X3040" i="30"/>
  <c r="V3040" i="30"/>
  <c r="U3040" i="30"/>
  <c r="T3040" i="30"/>
  <c r="S3040" i="30"/>
  <c r="R3040" i="30"/>
  <c r="Q3040" i="30"/>
  <c r="P3040" i="30"/>
  <c r="O3040" i="30"/>
  <c r="AA3039" i="30"/>
  <c r="Z3039" i="30"/>
  <c r="Y3039" i="30"/>
  <c r="X3039" i="30"/>
  <c r="V3039" i="30"/>
  <c r="U3039" i="30"/>
  <c r="T3039" i="30"/>
  <c r="S3039" i="30"/>
  <c r="R3039" i="30"/>
  <c r="Q3039" i="30"/>
  <c r="P3039" i="30"/>
  <c r="O3039" i="30"/>
  <c r="AA3038" i="30"/>
  <c r="Z3038" i="30"/>
  <c r="Y3038" i="30"/>
  <c r="X3038" i="30"/>
  <c r="V3038" i="30"/>
  <c r="U3038" i="30"/>
  <c r="T3038" i="30"/>
  <c r="S3038" i="30"/>
  <c r="R3038" i="30"/>
  <c r="Q3038" i="30"/>
  <c r="P3038" i="30"/>
  <c r="O3038" i="30"/>
  <c r="AA3037" i="30"/>
  <c r="Z3037" i="30"/>
  <c r="Y3037" i="30"/>
  <c r="X3037" i="30"/>
  <c r="V3037" i="30"/>
  <c r="U3037" i="30"/>
  <c r="T3037" i="30"/>
  <c r="S3037" i="30"/>
  <c r="R3037" i="30"/>
  <c r="Q3037" i="30"/>
  <c r="P3037" i="30"/>
  <c r="O3037" i="30"/>
  <c r="AA3036" i="30"/>
  <c r="Z3036" i="30"/>
  <c r="Y3036" i="30"/>
  <c r="X3036" i="30"/>
  <c r="V3036" i="30"/>
  <c r="U3036" i="30"/>
  <c r="T3036" i="30"/>
  <c r="S3036" i="30"/>
  <c r="R3036" i="30"/>
  <c r="Q3036" i="30"/>
  <c r="P3036" i="30"/>
  <c r="O3036" i="30"/>
  <c r="AA3035" i="30"/>
  <c r="Z3035" i="30"/>
  <c r="Y3035" i="30"/>
  <c r="X3035" i="30"/>
  <c r="V3035" i="30"/>
  <c r="U3035" i="30"/>
  <c r="T3035" i="30"/>
  <c r="S3035" i="30"/>
  <c r="R3035" i="30"/>
  <c r="Q3035" i="30"/>
  <c r="P3035" i="30"/>
  <c r="O3035" i="30"/>
  <c r="AA3034" i="30"/>
  <c r="Z3034" i="30"/>
  <c r="Y3034" i="30"/>
  <c r="X3034" i="30"/>
  <c r="V3034" i="30"/>
  <c r="U3034" i="30"/>
  <c r="T3034" i="30"/>
  <c r="S3034" i="30"/>
  <c r="R3034" i="30"/>
  <c r="Q3034" i="30"/>
  <c r="P3034" i="30"/>
  <c r="O3034" i="30"/>
  <c r="AA3033" i="30"/>
  <c r="Z3033" i="30"/>
  <c r="Y3033" i="30"/>
  <c r="X3033" i="30"/>
  <c r="V3033" i="30"/>
  <c r="U3033" i="30"/>
  <c r="T3033" i="30"/>
  <c r="S3033" i="30"/>
  <c r="R3033" i="30"/>
  <c r="Q3033" i="30"/>
  <c r="P3033" i="30"/>
  <c r="O3033" i="30"/>
  <c r="AA3032" i="30"/>
  <c r="Z3032" i="30"/>
  <c r="Y3032" i="30"/>
  <c r="X3032" i="30"/>
  <c r="V3032" i="30"/>
  <c r="U3032" i="30"/>
  <c r="T3032" i="30"/>
  <c r="S3032" i="30"/>
  <c r="R3032" i="30"/>
  <c r="Q3032" i="30"/>
  <c r="P3032" i="30"/>
  <c r="O3032" i="30"/>
  <c r="AA3031" i="30"/>
  <c r="Z3031" i="30"/>
  <c r="Y3031" i="30"/>
  <c r="X3031" i="30"/>
  <c r="V3031" i="30"/>
  <c r="U3031" i="30"/>
  <c r="T3031" i="30"/>
  <c r="S3031" i="30"/>
  <c r="R3031" i="30"/>
  <c r="Q3031" i="30"/>
  <c r="P3031" i="30"/>
  <c r="O3031" i="30"/>
  <c r="AA3030" i="30"/>
  <c r="Z3030" i="30"/>
  <c r="Y3030" i="30"/>
  <c r="X3030" i="30"/>
  <c r="V3030" i="30"/>
  <c r="U3030" i="30"/>
  <c r="T3030" i="30"/>
  <c r="S3030" i="30"/>
  <c r="R3030" i="30"/>
  <c r="Q3030" i="30"/>
  <c r="P3030" i="30"/>
  <c r="O3030" i="30"/>
  <c r="AA3029" i="30"/>
  <c r="Z3029" i="30"/>
  <c r="Y3029" i="30"/>
  <c r="X3029" i="30"/>
  <c r="V3029" i="30"/>
  <c r="U3029" i="30"/>
  <c r="T3029" i="30"/>
  <c r="S3029" i="30"/>
  <c r="R3029" i="30"/>
  <c r="Q3029" i="30"/>
  <c r="P3029" i="30"/>
  <c r="O3029" i="30"/>
  <c r="AA3028" i="30"/>
  <c r="Z3028" i="30"/>
  <c r="Y3028" i="30"/>
  <c r="X3028" i="30"/>
  <c r="V3028" i="30"/>
  <c r="U3028" i="30"/>
  <c r="T3028" i="30"/>
  <c r="S3028" i="30"/>
  <c r="R3028" i="30"/>
  <c r="Q3028" i="30"/>
  <c r="P3028" i="30"/>
  <c r="O3028" i="30"/>
  <c r="AA3027" i="30"/>
  <c r="Z3027" i="30"/>
  <c r="Y3027" i="30"/>
  <c r="X3027" i="30"/>
  <c r="V3027" i="30"/>
  <c r="U3027" i="30"/>
  <c r="T3027" i="30"/>
  <c r="S3027" i="30"/>
  <c r="R3027" i="30"/>
  <c r="Q3027" i="30"/>
  <c r="P3027" i="30"/>
  <c r="O3027" i="30"/>
  <c r="AA3026" i="30"/>
  <c r="Z3026" i="30"/>
  <c r="Y3026" i="30"/>
  <c r="X3026" i="30"/>
  <c r="V3026" i="30"/>
  <c r="U3026" i="30"/>
  <c r="T3026" i="30"/>
  <c r="S3026" i="30"/>
  <c r="R3026" i="30"/>
  <c r="Q3026" i="30"/>
  <c r="P3026" i="30"/>
  <c r="O3026" i="30"/>
  <c r="AA3025" i="30"/>
  <c r="Z3025" i="30"/>
  <c r="Y3025" i="30"/>
  <c r="X3025" i="30"/>
  <c r="V3025" i="30"/>
  <c r="U3025" i="30"/>
  <c r="T3025" i="30"/>
  <c r="S3025" i="30"/>
  <c r="R3025" i="30"/>
  <c r="Q3025" i="30"/>
  <c r="P3025" i="30"/>
  <c r="O3025" i="30"/>
  <c r="AA3024" i="30"/>
  <c r="Z3024" i="30"/>
  <c r="Y3024" i="30"/>
  <c r="X3024" i="30"/>
  <c r="V3024" i="30"/>
  <c r="U3024" i="30"/>
  <c r="T3024" i="30"/>
  <c r="S3024" i="30"/>
  <c r="R3024" i="30"/>
  <c r="Q3024" i="30"/>
  <c r="P3024" i="30"/>
  <c r="O3024" i="30"/>
  <c r="AA3023" i="30"/>
  <c r="Z3023" i="30"/>
  <c r="Y3023" i="30"/>
  <c r="X3023" i="30"/>
  <c r="V3023" i="30"/>
  <c r="U3023" i="30"/>
  <c r="T3023" i="30"/>
  <c r="S3023" i="30"/>
  <c r="R3023" i="30"/>
  <c r="Q3023" i="30"/>
  <c r="P3023" i="30"/>
  <c r="O3023" i="30"/>
  <c r="AA3022" i="30"/>
  <c r="Z3022" i="30"/>
  <c r="Y3022" i="30"/>
  <c r="X3022" i="30"/>
  <c r="V3022" i="30"/>
  <c r="U3022" i="30"/>
  <c r="T3022" i="30"/>
  <c r="S3022" i="30"/>
  <c r="R3022" i="30"/>
  <c r="Q3022" i="30"/>
  <c r="P3022" i="30"/>
  <c r="O3022" i="30"/>
  <c r="AA3021" i="30"/>
  <c r="Z3021" i="30"/>
  <c r="Y3021" i="30"/>
  <c r="X3021" i="30"/>
  <c r="V3021" i="30"/>
  <c r="U3021" i="30"/>
  <c r="T3021" i="30"/>
  <c r="S3021" i="30"/>
  <c r="R3021" i="30"/>
  <c r="Q3021" i="30"/>
  <c r="P3021" i="30"/>
  <c r="O3021" i="30"/>
  <c r="AA3020" i="30"/>
  <c r="Z3020" i="30"/>
  <c r="Y3020" i="30"/>
  <c r="X3020" i="30"/>
  <c r="V3020" i="30"/>
  <c r="U3020" i="30"/>
  <c r="T3020" i="30"/>
  <c r="S3020" i="30"/>
  <c r="R3020" i="30"/>
  <c r="Q3020" i="30"/>
  <c r="P3020" i="30"/>
  <c r="O3020" i="30"/>
  <c r="AA3019" i="30"/>
  <c r="Z3019" i="30"/>
  <c r="Y3019" i="30"/>
  <c r="X3019" i="30"/>
  <c r="V3019" i="30"/>
  <c r="U3019" i="30"/>
  <c r="T3019" i="30"/>
  <c r="S3019" i="30"/>
  <c r="R3019" i="30"/>
  <c r="Q3019" i="30"/>
  <c r="P3019" i="30"/>
  <c r="O3019" i="30"/>
  <c r="AA3018" i="30"/>
  <c r="Z3018" i="30"/>
  <c r="Y3018" i="30"/>
  <c r="X3018" i="30"/>
  <c r="V3018" i="30"/>
  <c r="U3018" i="30"/>
  <c r="T3018" i="30"/>
  <c r="S3018" i="30"/>
  <c r="R3018" i="30"/>
  <c r="Q3018" i="30"/>
  <c r="P3018" i="30"/>
  <c r="O3018" i="30"/>
  <c r="AA3017" i="30"/>
  <c r="Z3017" i="30"/>
  <c r="Y3017" i="30"/>
  <c r="X3017" i="30"/>
  <c r="V3017" i="30"/>
  <c r="U3017" i="30"/>
  <c r="T3017" i="30"/>
  <c r="S3017" i="30"/>
  <c r="R3017" i="30"/>
  <c r="Q3017" i="30"/>
  <c r="P3017" i="30"/>
  <c r="O3017" i="30"/>
  <c r="AA3016" i="30"/>
  <c r="Z3016" i="30"/>
  <c r="Y3016" i="30"/>
  <c r="X3016" i="30"/>
  <c r="V3016" i="30"/>
  <c r="U3016" i="30"/>
  <c r="T3016" i="30"/>
  <c r="S3016" i="30"/>
  <c r="R3016" i="30"/>
  <c r="Q3016" i="30"/>
  <c r="P3016" i="30"/>
  <c r="O3016" i="30"/>
  <c r="AA3015" i="30"/>
  <c r="Z3015" i="30"/>
  <c r="Y3015" i="30"/>
  <c r="X3015" i="30"/>
  <c r="V3015" i="30"/>
  <c r="U3015" i="30"/>
  <c r="T3015" i="30"/>
  <c r="S3015" i="30"/>
  <c r="R3015" i="30"/>
  <c r="Q3015" i="30"/>
  <c r="P3015" i="30"/>
  <c r="O3015" i="30"/>
  <c r="AA3014" i="30"/>
  <c r="Z3014" i="30"/>
  <c r="Y3014" i="30"/>
  <c r="X3014" i="30"/>
  <c r="V3014" i="30"/>
  <c r="U3014" i="30"/>
  <c r="T3014" i="30"/>
  <c r="S3014" i="30"/>
  <c r="R3014" i="30"/>
  <c r="Q3014" i="30"/>
  <c r="P3014" i="30"/>
  <c r="O3014" i="30"/>
  <c r="AA3013" i="30"/>
  <c r="Z3013" i="30"/>
  <c r="Y3013" i="30"/>
  <c r="X3013" i="30"/>
  <c r="V3013" i="30"/>
  <c r="U3013" i="30"/>
  <c r="T3013" i="30"/>
  <c r="S3013" i="30"/>
  <c r="R3013" i="30"/>
  <c r="Q3013" i="30"/>
  <c r="P3013" i="30"/>
  <c r="O3013" i="30"/>
  <c r="AA3012" i="30"/>
  <c r="Z3012" i="30"/>
  <c r="Y3012" i="30"/>
  <c r="X3012" i="30"/>
  <c r="V3012" i="30"/>
  <c r="U3012" i="30"/>
  <c r="T3012" i="30"/>
  <c r="S3012" i="30"/>
  <c r="R3012" i="30"/>
  <c r="Q3012" i="30"/>
  <c r="P3012" i="30"/>
  <c r="O3012" i="30"/>
  <c r="AA3011" i="30"/>
  <c r="Z3011" i="30"/>
  <c r="Y3011" i="30"/>
  <c r="X3011" i="30"/>
  <c r="V3011" i="30"/>
  <c r="U3011" i="30"/>
  <c r="T3011" i="30"/>
  <c r="S3011" i="30"/>
  <c r="R3011" i="30"/>
  <c r="Q3011" i="30"/>
  <c r="P3011" i="30"/>
  <c r="O3011" i="30"/>
  <c r="AA3010" i="30"/>
  <c r="Z3010" i="30"/>
  <c r="Y3010" i="30"/>
  <c r="X3010" i="30"/>
  <c r="V3010" i="30"/>
  <c r="U3010" i="30"/>
  <c r="T3010" i="30"/>
  <c r="S3010" i="30"/>
  <c r="R3010" i="30"/>
  <c r="Q3010" i="30"/>
  <c r="P3010" i="30"/>
  <c r="O3010" i="30"/>
  <c r="AA3009" i="30"/>
  <c r="Z3009" i="30"/>
  <c r="Y3009" i="30"/>
  <c r="X3009" i="30"/>
  <c r="V3009" i="30"/>
  <c r="U3009" i="30"/>
  <c r="T3009" i="30"/>
  <c r="S3009" i="30"/>
  <c r="R3009" i="30"/>
  <c r="Q3009" i="30"/>
  <c r="P3009" i="30"/>
  <c r="O3009" i="30"/>
  <c r="AA3008" i="30"/>
  <c r="Z3008" i="30"/>
  <c r="Y3008" i="30"/>
  <c r="X3008" i="30"/>
  <c r="V3008" i="30"/>
  <c r="U3008" i="30"/>
  <c r="T3008" i="30"/>
  <c r="S3008" i="30"/>
  <c r="R3008" i="30"/>
  <c r="Q3008" i="30"/>
  <c r="P3008" i="30"/>
  <c r="O3008" i="30"/>
  <c r="AA3007" i="30"/>
  <c r="Z3007" i="30"/>
  <c r="Y3007" i="30"/>
  <c r="X3007" i="30"/>
  <c r="V3007" i="30"/>
  <c r="U3007" i="30"/>
  <c r="T3007" i="30"/>
  <c r="S3007" i="30"/>
  <c r="R3007" i="30"/>
  <c r="Q3007" i="30"/>
  <c r="P3007" i="30"/>
  <c r="O3007" i="30"/>
  <c r="AA3006" i="30"/>
  <c r="Z3006" i="30"/>
  <c r="Y3006" i="30"/>
  <c r="X3006" i="30"/>
  <c r="V3006" i="30"/>
  <c r="U3006" i="30"/>
  <c r="T3006" i="30"/>
  <c r="S3006" i="30"/>
  <c r="R3006" i="30"/>
  <c r="Q3006" i="30"/>
  <c r="P3006" i="30"/>
  <c r="O3006" i="30"/>
  <c r="AA3005" i="30"/>
  <c r="Z3005" i="30"/>
  <c r="Y3005" i="30"/>
  <c r="X3005" i="30"/>
  <c r="V3005" i="30"/>
  <c r="U3005" i="30"/>
  <c r="T3005" i="30"/>
  <c r="S3005" i="30"/>
  <c r="R3005" i="30"/>
  <c r="Q3005" i="30"/>
  <c r="P3005" i="30"/>
  <c r="O3005" i="30"/>
  <c r="AA3004" i="30"/>
  <c r="Z3004" i="30"/>
  <c r="Y3004" i="30"/>
  <c r="X3004" i="30"/>
  <c r="V3004" i="30"/>
  <c r="U3004" i="30"/>
  <c r="T3004" i="30"/>
  <c r="S3004" i="30"/>
  <c r="R3004" i="30"/>
  <c r="Q3004" i="30"/>
  <c r="P3004" i="30"/>
  <c r="O3004" i="30"/>
  <c r="AA3003" i="30"/>
  <c r="Z3003" i="30"/>
  <c r="Y3003" i="30"/>
  <c r="X3003" i="30"/>
  <c r="V3003" i="30"/>
  <c r="U3003" i="30"/>
  <c r="T3003" i="30"/>
  <c r="S3003" i="30"/>
  <c r="R3003" i="30"/>
  <c r="Q3003" i="30"/>
  <c r="P3003" i="30"/>
  <c r="O3003" i="30"/>
  <c r="AA3002" i="30"/>
  <c r="Z3002" i="30"/>
  <c r="Y3002" i="30"/>
  <c r="X3002" i="30"/>
  <c r="V3002" i="30"/>
  <c r="U3002" i="30"/>
  <c r="T3002" i="30"/>
  <c r="S3002" i="30"/>
  <c r="R3002" i="30"/>
  <c r="Q3002" i="30"/>
  <c r="P3002" i="30"/>
  <c r="O3002" i="30"/>
  <c r="AA3001" i="30"/>
  <c r="Z3001" i="30"/>
  <c r="Y3001" i="30"/>
  <c r="X3001" i="30"/>
  <c r="V3001" i="30"/>
  <c r="U3001" i="30"/>
  <c r="T3001" i="30"/>
  <c r="S3001" i="30"/>
  <c r="R3001" i="30"/>
  <c r="Q3001" i="30"/>
  <c r="P3001" i="30"/>
  <c r="O3001" i="30"/>
  <c r="AA3000" i="30"/>
  <c r="Z3000" i="30"/>
  <c r="Y3000" i="30"/>
  <c r="X3000" i="30"/>
  <c r="V3000" i="30"/>
  <c r="U3000" i="30"/>
  <c r="T3000" i="30"/>
  <c r="S3000" i="30"/>
  <c r="R3000" i="30"/>
  <c r="Q3000" i="30"/>
  <c r="P3000" i="30"/>
  <c r="O3000" i="30"/>
  <c r="AA2999" i="30"/>
  <c r="Z2999" i="30"/>
  <c r="Y2999" i="30"/>
  <c r="X2999" i="30"/>
  <c r="V2999" i="30"/>
  <c r="U2999" i="30"/>
  <c r="T2999" i="30"/>
  <c r="S2999" i="30"/>
  <c r="R2999" i="30"/>
  <c r="Q2999" i="30"/>
  <c r="P2999" i="30"/>
  <c r="O2999" i="30"/>
  <c r="AA2998" i="30"/>
  <c r="Z2998" i="30"/>
  <c r="Y2998" i="30"/>
  <c r="X2998" i="30"/>
  <c r="V2998" i="30"/>
  <c r="U2998" i="30"/>
  <c r="T2998" i="30"/>
  <c r="S2998" i="30"/>
  <c r="R2998" i="30"/>
  <c r="Q2998" i="30"/>
  <c r="P2998" i="30"/>
  <c r="O2998" i="30"/>
  <c r="AA2997" i="30"/>
  <c r="Z2997" i="30"/>
  <c r="Y2997" i="30"/>
  <c r="X2997" i="30"/>
  <c r="V2997" i="30"/>
  <c r="U2997" i="30"/>
  <c r="T2997" i="30"/>
  <c r="S2997" i="30"/>
  <c r="R2997" i="30"/>
  <c r="Q2997" i="30"/>
  <c r="P2997" i="30"/>
  <c r="O2997" i="30"/>
  <c r="AA2996" i="30"/>
  <c r="Z2996" i="30"/>
  <c r="Y2996" i="30"/>
  <c r="X2996" i="30"/>
  <c r="V2996" i="30"/>
  <c r="U2996" i="30"/>
  <c r="T2996" i="30"/>
  <c r="S2996" i="30"/>
  <c r="R2996" i="30"/>
  <c r="Q2996" i="30"/>
  <c r="P2996" i="30"/>
  <c r="O2996" i="30"/>
  <c r="AA2995" i="30"/>
  <c r="Z2995" i="30"/>
  <c r="Y2995" i="30"/>
  <c r="X2995" i="30"/>
  <c r="V2995" i="30"/>
  <c r="U2995" i="30"/>
  <c r="T2995" i="30"/>
  <c r="S2995" i="30"/>
  <c r="R2995" i="30"/>
  <c r="Q2995" i="30"/>
  <c r="P2995" i="30"/>
  <c r="O2995" i="30"/>
  <c r="AA2994" i="30"/>
  <c r="Z2994" i="30"/>
  <c r="Y2994" i="30"/>
  <c r="X2994" i="30"/>
  <c r="V2994" i="30"/>
  <c r="U2994" i="30"/>
  <c r="T2994" i="30"/>
  <c r="S2994" i="30"/>
  <c r="R2994" i="30"/>
  <c r="Q2994" i="30"/>
  <c r="P2994" i="30"/>
  <c r="O2994" i="30"/>
  <c r="AA2993" i="30"/>
  <c r="Z2993" i="30"/>
  <c r="Y2993" i="30"/>
  <c r="X2993" i="30"/>
  <c r="V2993" i="30"/>
  <c r="U2993" i="30"/>
  <c r="T2993" i="30"/>
  <c r="S2993" i="30"/>
  <c r="R2993" i="30"/>
  <c r="Q2993" i="30"/>
  <c r="P2993" i="30"/>
  <c r="O2993" i="30"/>
  <c r="AA2992" i="30"/>
  <c r="Z2992" i="30"/>
  <c r="Y2992" i="30"/>
  <c r="X2992" i="30"/>
  <c r="V2992" i="30"/>
  <c r="U2992" i="30"/>
  <c r="T2992" i="30"/>
  <c r="S2992" i="30"/>
  <c r="R2992" i="30"/>
  <c r="Q2992" i="30"/>
  <c r="P2992" i="30"/>
  <c r="O2992" i="30"/>
  <c r="AA2991" i="30"/>
  <c r="Z2991" i="30"/>
  <c r="Y2991" i="30"/>
  <c r="X2991" i="30"/>
  <c r="V2991" i="30"/>
  <c r="U2991" i="30"/>
  <c r="T2991" i="30"/>
  <c r="S2991" i="30"/>
  <c r="R2991" i="30"/>
  <c r="Q2991" i="30"/>
  <c r="P2991" i="30"/>
  <c r="O2991" i="30"/>
  <c r="AA2990" i="30"/>
  <c r="Z2990" i="30"/>
  <c r="Y2990" i="30"/>
  <c r="X2990" i="30"/>
  <c r="V2990" i="30"/>
  <c r="U2990" i="30"/>
  <c r="T2990" i="30"/>
  <c r="S2990" i="30"/>
  <c r="R2990" i="30"/>
  <c r="Q2990" i="30"/>
  <c r="P2990" i="30"/>
  <c r="O2990" i="30"/>
  <c r="AA2989" i="30"/>
  <c r="Z2989" i="30"/>
  <c r="Y2989" i="30"/>
  <c r="X2989" i="30"/>
  <c r="V2989" i="30"/>
  <c r="U2989" i="30"/>
  <c r="T2989" i="30"/>
  <c r="S2989" i="30"/>
  <c r="R2989" i="30"/>
  <c r="Q2989" i="30"/>
  <c r="P2989" i="30"/>
  <c r="O2989" i="30"/>
  <c r="AA2988" i="30"/>
  <c r="Z2988" i="30"/>
  <c r="Y2988" i="30"/>
  <c r="X2988" i="30"/>
  <c r="V2988" i="30"/>
  <c r="U2988" i="30"/>
  <c r="T2988" i="30"/>
  <c r="S2988" i="30"/>
  <c r="R2988" i="30"/>
  <c r="Q2988" i="30"/>
  <c r="P2988" i="30"/>
  <c r="O2988" i="30"/>
  <c r="AA2987" i="30"/>
  <c r="Z2987" i="30"/>
  <c r="Y2987" i="30"/>
  <c r="X2987" i="30"/>
  <c r="V2987" i="30"/>
  <c r="U2987" i="30"/>
  <c r="T2987" i="30"/>
  <c r="S2987" i="30"/>
  <c r="R2987" i="30"/>
  <c r="Q2987" i="30"/>
  <c r="P2987" i="30"/>
  <c r="O2987" i="30"/>
  <c r="AA2986" i="30"/>
  <c r="Z2986" i="30"/>
  <c r="Y2986" i="30"/>
  <c r="X2986" i="30"/>
  <c r="V2986" i="30"/>
  <c r="U2986" i="30"/>
  <c r="T2986" i="30"/>
  <c r="S2986" i="30"/>
  <c r="R2986" i="30"/>
  <c r="Q2986" i="30"/>
  <c r="P2986" i="30"/>
  <c r="O2986" i="30"/>
  <c r="AA2985" i="30"/>
  <c r="Z2985" i="30"/>
  <c r="Y2985" i="30"/>
  <c r="X2985" i="30"/>
  <c r="V2985" i="30"/>
  <c r="U2985" i="30"/>
  <c r="T2985" i="30"/>
  <c r="S2985" i="30"/>
  <c r="R2985" i="30"/>
  <c r="Q2985" i="30"/>
  <c r="P2985" i="30"/>
  <c r="O2985" i="30"/>
  <c r="AA2984" i="30"/>
  <c r="Z2984" i="30"/>
  <c r="Y2984" i="30"/>
  <c r="X2984" i="30"/>
  <c r="V2984" i="30"/>
  <c r="U2984" i="30"/>
  <c r="T2984" i="30"/>
  <c r="S2984" i="30"/>
  <c r="R2984" i="30"/>
  <c r="Q2984" i="30"/>
  <c r="P2984" i="30"/>
  <c r="O2984" i="30"/>
  <c r="AA2983" i="30"/>
  <c r="Z2983" i="30"/>
  <c r="Y2983" i="30"/>
  <c r="X2983" i="30"/>
  <c r="V2983" i="30"/>
  <c r="U2983" i="30"/>
  <c r="T2983" i="30"/>
  <c r="S2983" i="30"/>
  <c r="R2983" i="30"/>
  <c r="Q2983" i="30"/>
  <c r="P2983" i="30"/>
  <c r="O2983" i="30"/>
  <c r="AA2982" i="30"/>
  <c r="Z2982" i="30"/>
  <c r="Y2982" i="30"/>
  <c r="X2982" i="30"/>
  <c r="V2982" i="30"/>
  <c r="U2982" i="30"/>
  <c r="T2982" i="30"/>
  <c r="S2982" i="30"/>
  <c r="R2982" i="30"/>
  <c r="Q2982" i="30"/>
  <c r="P2982" i="30"/>
  <c r="O2982" i="30"/>
  <c r="AA2981" i="30"/>
  <c r="Z2981" i="30"/>
  <c r="Y2981" i="30"/>
  <c r="X2981" i="30"/>
  <c r="V2981" i="30"/>
  <c r="U2981" i="30"/>
  <c r="T2981" i="30"/>
  <c r="S2981" i="30"/>
  <c r="R2981" i="30"/>
  <c r="Q2981" i="30"/>
  <c r="P2981" i="30"/>
  <c r="O2981" i="30"/>
  <c r="AA2980" i="30"/>
  <c r="Z2980" i="30"/>
  <c r="Y2980" i="30"/>
  <c r="X2980" i="30"/>
  <c r="V2980" i="30"/>
  <c r="U2980" i="30"/>
  <c r="T2980" i="30"/>
  <c r="S2980" i="30"/>
  <c r="R2980" i="30"/>
  <c r="Q2980" i="30"/>
  <c r="P2980" i="30"/>
  <c r="O2980" i="30"/>
  <c r="AA2979" i="30"/>
  <c r="Z2979" i="30"/>
  <c r="Y2979" i="30"/>
  <c r="X2979" i="30"/>
  <c r="V2979" i="30"/>
  <c r="U2979" i="30"/>
  <c r="T2979" i="30"/>
  <c r="S2979" i="30"/>
  <c r="R2979" i="30"/>
  <c r="Q2979" i="30"/>
  <c r="P2979" i="30"/>
  <c r="O2979" i="30"/>
  <c r="AA2978" i="30"/>
  <c r="Z2978" i="30"/>
  <c r="Y2978" i="30"/>
  <c r="X2978" i="30"/>
  <c r="V2978" i="30"/>
  <c r="U2978" i="30"/>
  <c r="T2978" i="30"/>
  <c r="S2978" i="30"/>
  <c r="R2978" i="30"/>
  <c r="Q2978" i="30"/>
  <c r="P2978" i="30"/>
  <c r="O2978" i="30"/>
  <c r="AA2977" i="30"/>
  <c r="Z2977" i="30"/>
  <c r="Y2977" i="30"/>
  <c r="X2977" i="30"/>
  <c r="V2977" i="30"/>
  <c r="U2977" i="30"/>
  <c r="T2977" i="30"/>
  <c r="S2977" i="30"/>
  <c r="R2977" i="30"/>
  <c r="Q2977" i="30"/>
  <c r="P2977" i="30"/>
  <c r="O2977" i="30"/>
  <c r="AA2976" i="30"/>
  <c r="Z2976" i="30"/>
  <c r="Y2976" i="30"/>
  <c r="X2976" i="30"/>
  <c r="V2976" i="30"/>
  <c r="U2976" i="30"/>
  <c r="T2976" i="30"/>
  <c r="S2976" i="30"/>
  <c r="R2976" i="30"/>
  <c r="Q2976" i="30"/>
  <c r="P2976" i="30"/>
  <c r="O2976" i="30"/>
  <c r="AA2975" i="30"/>
  <c r="Z2975" i="30"/>
  <c r="Y2975" i="30"/>
  <c r="X2975" i="30"/>
  <c r="V2975" i="30"/>
  <c r="U2975" i="30"/>
  <c r="T2975" i="30"/>
  <c r="S2975" i="30"/>
  <c r="R2975" i="30"/>
  <c r="Q2975" i="30"/>
  <c r="P2975" i="30"/>
  <c r="O2975" i="30"/>
  <c r="AA2974" i="30"/>
  <c r="Z2974" i="30"/>
  <c r="Y2974" i="30"/>
  <c r="X2974" i="30"/>
  <c r="V2974" i="30"/>
  <c r="U2974" i="30"/>
  <c r="T2974" i="30"/>
  <c r="S2974" i="30"/>
  <c r="R2974" i="30"/>
  <c r="Q2974" i="30"/>
  <c r="P2974" i="30"/>
  <c r="O2974" i="30"/>
  <c r="AA2973" i="30"/>
  <c r="Z2973" i="30"/>
  <c r="Y2973" i="30"/>
  <c r="X2973" i="30"/>
  <c r="V2973" i="30"/>
  <c r="U2973" i="30"/>
  <c r="T2973" i="30"/>
  <c r="S2973" i="30"/>
  <c r="R2973" i="30"/>
  <c r="Q2973" i="30"/>
  <c r="P2973" i="30"/>
  <c r="O2973" i="30"/>
  <c r="AA2972" i="30"/>
  <c r="Z2972" i="30"/>
  <c r="Y2972" i="30"/>
  <c r="X2972" i="30"/>
  <c r="V2972" i="30"/>
  <c r="U2972" i="30"/>
  <c r="T2972" i="30"/>
  <c r="S2972" i="30"/>
  <c r="R2972" i="30"/>
  <c r="Q2972" i="30"/>
  <c r="P2972" i="30"/>
  <c r="O2972" i="30"/>
  <c r="AA2971" i="30"/>
  <c r="Z2971" i="30"/>
  <c r="Y2971" i="30"/>
  <c r="X2971" i="30"/>
  <c r="V2971" i="30"/>
  <c r="U2971" i="30"/>
  <c r="T2971" i="30"/>
  <c r="S2971" i="30"/>
  <c r="R2971" i="30"/>
  <c r="Q2971" i="30"/>
  <c r="P2971" i="30"/>
  <c r="O2971" i="30"/>
  <c r="AA2970" i="30"/>
  <c r="Z2970" i="30"/>
  <c r="Y2970" i="30"/>
  <c r="X2970" i="30"/>
  <c r="V2970" i="30"/>
  <c r="U2970" i="30"/>
  <c r="T2970" i="30"/>
  <c r="S2970" i="30"/>
  <c r="R2970" i="30"/>
  <c r="Q2970" i="30"/>
  <c r="P2970" i="30"/>
  <c r="O2970" i="30"/>
  <c r="AA2969" i="30"/>
  <c r="Z2969" i="30"/>
  <c r="Y2969" i="30"/>
  <c r="X2969" i="30"/>
  <c r="V2969" i="30"/>
  <c r="U2969" i="30"/>
  <c r="T2969" i="30"/>
  <c r="S2969" i="30"/>
  <c r="R2969" i="30"/>
  <c r="Q2969" i="30"/>
  <c r="P2969" i="30"/>
  <c r="O2969" i="30"/>
  <c r="AA2968" i="30"/>
  <c r="Z2968" i="30"/>
  <c r="Y2968" i="30"/>
  <c r="X2968" i="30"/>
  <c r="V2968" i="30"/>
  <c r="U2968" i="30"/>
  <c r="T2968" i="30"/>
  <c r="S2968" i="30"/>
  <c r="R2968" i="30"/>
  <c r="Q2968" i="30"/>
  <c r="P2968" i="30"/>
  <c r="O2968" i="30"/>
  <c r="AA2967" i="30"/>
  <c r="Z2967" i="30"/>
  <c r="Y2967" i="30"/>
  <c r="X2967" i="30"/>
  <c r="V2967" i="30"/>
  <c r="U2967" i="30"/>
  <c r="T2967" i="30"/>
  <c r="S2967" i="30"/>
  <c r="R2967" i="30"/>
  <c r="Q2967" i="30"/>
  <c r="P2967" i="30"/>
  <c r="O2967" i="30"/>
  <c r="AA2966" i="30"/>
  <c r="Z2966" i="30"/>
  <c r="Y2966" i="30"/>
  <c r="X2966" i="30"/>
  <c r="V2966" i="30"/>
  <c r="U2966" i="30"/>
  <c r="T2966" i="30"/>
  <c r="S2966" i="30"/>
  <c r="R2966" i="30"/>
  <c r="Q2966" i="30"/>
  <c r="P2966" i="30"/>
  <c r="O2966" i="30"/>
  <c r="AA2965" i="30"/>
  <c r="Z2965" i="30"/>
  <c r="Y2965" i="30"/>
  <c r="X2965" i="30"/>
  <c r="V2965" i="30"/>
  <c r="U2965" i="30"/>
  <c r="T2965" i="30"/>
  <c r="S2965" i="30"/>
  <c r="R2965" i="30"/>
  <c r="Q2965" i="30"/>
  <c r="P2965" i="30"/>
  <c r="O2965" i="30"/>
  <c r="AA2964" i="30"/>
  <c r="Z2964" i="30"/>
  <c r="Y2964" i="30"/>
  <c r="X2964" i="30"/>
  <c r="V2964" i="30"/>
  <c r="U2964" i="30"/>
  <c r="T2964" i="30"/>
  <c r="S2964" i="30"/>
  <c r="R2964" i="30"/>
  <c r="Q2964" i="30"/>
  <c r="P2964" i="30"/>
  <c r="O2964" i="30"/>
  <c r="AA2963" i="30"/>
  <c r="Z2963" i="30"/>
  <c r="Y2963" i="30"/>
  <c r="X2963" i="30"/>
  <c r="V2963" i="30"/>
  <c r="U2963" i="30"/>
  <c r="T2963" i="30"/>
  <c r="S2963" i="30"/>
  <c r="R2963" i="30"/>
  <c r="Q2963" i="30"/>
  <c r="P2963" i="30"/>
  <c r="O2963" i="30"/>
  <c r="AA2962" i="30"/>
  <c r="Z2962" i="30"/>
  <c r="Y2962" i="30"/>
  <c r="X2962" i="30"/>
  <c r="V2962" i="30"/>
  <c r="U2962" i="30"/>
  <c r="T2962" i="30"/>
  <c r="S2962" i="30"/>
  <c r="R2962" i="30"/>
  <c r="Q2962" i="30"/>
  <c r="P2962" i="30"/>
  <c r="O2962" i="30"/>
  <c r="AA2961" i="30"/>
  <c r="Z2961" i="30"/>
  <c r="Y2961" i="30"/>
  <c r="X2961" i="30"/>
  <c r="V2961" i="30"/>
  <c r="U2961" i="30"/>
  <c r="T2961" i="30"/>
  <c r="S2961" i="30"/>
  <c r="R2961" i="30"/>
  <c r="Q2961" i="30"/>
  <c r="P2961" i="30"/>
  <c r="O2961" i="30"/>
  <c r="AA2960" i="30"/>
  <c r="Z2960" i="30"/>
  <c r="Y2960" i="30"/>
  <c r="X2960" i="30"/>
  <c r="V2960" i="30"/>
  <c r="U2960" i="30"/>
  <c r="T2960" i="30"/>
  <c r="S2960" i="30"/>
  <c r="R2960" i="30"/>
  <c r="Q2960" i="30"/>
  <c r="P2960" i="30"/>
  <c r="O2960" i="30"/>
  <c r="AA2959" i="30"/>
  <c r="Z2959" i="30"/>
  <c r="Y2959" i="30"/>
  <c r="X2959" i="30"/>
  <c r="V2959" i="30"/>
  <c r="U2959" i="30"/>
  <c r="T2959" i="30"/>
  <c r="S2959" i="30"/>
  <c r="R2959" i="30"/>
  <c r="Q2959" i="30"/>
  <c r="P2959" i="30"/>
  <c r="O2959" i="30"/>
  <c r="AA2958" i="30"/>
  <c r="Z2958" i="30"/>
  <c r="Y2958" i="30"/>
  <c r="X2958" i="30"/>
  <c r="V2958" i="30"/>
  <c r="U2958" i="30"/>
  <c r="T2958" i="30"/>
  <c r="S2958" i="30"/>
  <c r="R2958" i="30"/>
  <c r="Q2958" i="30"/>
  <c r="P2958" i="30"/>
  <c r="O2958" i="30"/>
  <c r="AA2957" i="30"/>
  <c r="Z2957" i="30"/>
  <c r="Y2957" i="30"/>
  <c r="X2957" i="30"/>
  <c r="V2957" i="30"/>
  <c r="U2957" i="30"/>
  <c r="T2957" i="30"/>
  <c r="S2957" i="30"/>
  <c r="R2957" i="30"/>
  <c r="Q2957" i="30"/>
  <c r="P2957" i="30"/>
  <c r="O2957" i="30"/>
  <c r="AA2956" i="30"/>
  <c r="Z2956" i="30"/>
  <c r="Y2956" i="30"/>
  <c r="X2956" i="30"/>
  <c r="V2956" i="30"/>
  <c r="U2956" i="30"/>
  <c r="T2956" i="30"/>
  <c r="S2956" i="30"/>
  <c r="R2956" i="30"/>
  <c r="Q2956" i="30"/>
  <c r="P2956" i="30"/>
  <c r="O2956" i="30"/>
  <c r="AA2955" i="30"/>
  <c r="Z2955" i="30"/>
  <c r="Y2955" i="30"/>
  <c r="X2955" i="30"/>
  <c r="V2955" i="30"/>
  <c r="U2955" i="30"/>
  <c r="T2955" i="30"/>
  <c r="S2955" i="30"/>
  <c r="R2955" i="30"/>
  <c r="Q2955" i="30"/>
  <c r="P2955" i="30"/>
  <c r="O2955" i="30"/>
  <c r="AA2954" i="30"/>
  <c r="Z2954" i="30"/>
  <c r="Y2954" i="30"/>
  <c r="X2954" i="30"/>
  <c r="V2954" i="30"/>
  <c r="U2954" i="30"/>
  <c r="T2954" i="30"/>
  <c r="S2954" i="30"/>
  <c r="R2954" i="30"/>
  <c r="Q2954" i="30"/>
  <c r="P2954" i="30"/>
  <c r="O2954" i="30"/>
  <c r="AA2953" i="30"/>
  <c r="Z2953" i="30"/>
  <c r="Y2953" i="30"/>
  <c r="X2953" i="30"/>
  <c r="V2953" i="30"/>
  <c r="U2953" i="30"/>
  <c r="T2953" i="30"/>
  <c r="S2953" i="30"/>
  <c r="R2953" i="30"/>
  <c r="Q2953" i="30"/>
  <c r="P2953" i="30"/>
  <c r="O2953" i="30"/>
  <c r="AA2952" i="30"/>
  <c r="Z2952" i="30"/>
  <c r="Y2952" i="30"/>
  <c r="X2952" i="30"/>
  <c r="V2952" i="30"/>
  <c r="U2952" i="30"/>
  <c r="T2952" i="30"/>
  <c r="S2952" i="30"/>
  <c r="R2952" i="30"/>
  <c r="Q2952" i="30"/>
  <c r="P2952" i="30"/>
  <c r="O2952" i="30"/>
  <c r="AA2951" i="30"/>
  <c r="Z2951" i="30"/>
  <c r="Y2951" i="30"/>
  <c r="X2951" i="30"/>
  <c r="V2951" i="30"/>
  <c r="U2951" i="30"/>
  <c r="T2951" i="30"/>
  <c r="S2951" i="30"/>
  <c r="R2951" i="30"/>
  <c r="Q2951" i="30"/>
  <c r="P2951" i="30"/>
  <c r="O2951" i="30"/>
  <c r="AA2950" i="30"/>
  <c r="Z2950" i="30"/>
  <c r="Y2950" i="30"/>
  <c r="X2950" i="30"/>
  <c r="V2950" i="30"/>
  <c r="U2950" i="30"/>
  <c r="T2950" i="30"/>
  <c r="S2950" i="30"/>
  <c r="R2950" i="30"/>
  <c r="Q2950" i="30"/>
  <c r="P2950" i="30"/>
  <c r="O2950" i="30"/>
  <c r="AA2949" i="30"/>
  <c r="Z2949" i="30"/>
  <c r="Y2949" i="30"/>
  <c r="X2949" i="30"/>
  <c r="V2949" i="30"/>
  <c r="U2949" i="30"/>
  <c r="T2949" i="30"/>
  <c r="S2949" i="30"/>
  <c r="R2949" i="30"/>
  <c r="Q2949" i="30"/>
  <c r="P2949" i="30"/>
  <c r="O2949" i="30"/>
  <c r="AA2948" i="30"/>
  <c r="Z2948" i="30"/>
  <c r="Y2948" i="30"/>
  <c r="X2948" i="30"/>
  <c r="V2948" i="30"/>
  <c r="U2948" i="30"/>
  <c r="T2948" i="30"/>
  <c r="S2948" i="30"/>
  <c r="R2948" i="30"/>
  <c r="Q2948" i="30"/>
  <c r="P2948" i="30"/>
  <c r="O2948" i="30"/>
  <c r="AA2947" i="30"/>
  <c r="Z2947" i="30"/>
  <c r="Y2947" i="30"/>
  <c r="X2947" i="30"/>
  <c r="V2947" i="30"/>
  <c r="U2947" i="30"/>
  <c r="T2947" i="30"/>
  <c r="S2947" i="30"/>
  <c r="R2947" i="30"/>
  <c r="Q2947" i="30"/>
  <c r="P2947" i="30"/>
  <c r="O2947" i="30"/>
  <c r="AA2946" i="30"/>
  <c r="Z2946" i="30"/>
  <c r="Y2946" i="30"/>
  <c r="X2946" i="30"/>
  <c r="V2946" i="30"/>
  <c r="U2946" i="30"/>
  <c r="T2946" i="30"/>
  <c r="S2946" i="30"/>
  <c r="R2946" i="30"/>
  <c r="Q2946" i="30"/>
  <c r="P2946" i="30"/>
  <c r="O2946" i="30"/>
  <c r="AA2945" i="30"/>
  <c r="Z2945" i="30"/>
  <c r="Y2945" i="30"/>
  <c r="X2945" i="30"/>
  <c r="V2945" i="30"/>
  <c r="U2945" i="30"/>
  <c r="T2945" i="30"/>
  <c r="S2945" i="30"/>
  <c r="R2945" i="30"/>
  <c r="Q2945" i="30"/>
  <c r="P2945" i="30"/>
  <c r="O2945" i="30"/>
  <c r="AA2944" i="30"/>
  <c r="Z2944" i="30"/>
  <c r="Y2944" i="30"/>
  <c r="X2944" i="30"/>
  <c r="V2944" i="30"/>
  <c r="U2944" i="30"/>
  <c r="T2944" i="30"/>
  <c r="S2944" i="30"/>
  <c r="R2944" i="30"/>
  <c r="Q2944" i="30"/>
  <c r="P2944" i="30"/>
  <c r="O2944" i="30"/>
  <c r="AA2943" i="30"/>
  <c r="Z2943" i="30"/>
  <c r="Y2943" i="30"/>
  <c r="X2943" i="30"/>
  <c r="V2943" i="30"/>
  <c r="U2943" i="30"/>
  <c r="T2943" i="30"/>
  <c r="S2943" i="30"/>
  <c r="R2943" i="30"/>
  <c r="Q2943" i="30"/>
  <c r="P2943" i="30"/>
  <c r="O2943" i="30"/>
  <c r="AA2942" i="30"/>
  <c r="Z2942" i="30"/>
  <c r="Y2942" i="30"/>
  <c r="X2942" i="30"/>
  <c r="V2942" i="30"/>
  <c r="U2942" i="30"/>
  <c r="T2942" i="30"/>
  <c r="S2942" i="30"/>
  <c r="R2942" i="30"/>
  <c r="Q2942" i="30"/>
  <c r="P2942" i="30"/>
  <c r="O2942" i="30"/>
  <c r="AA2941" i="30"/>
  <c r="Z2941" i="30"/>
  <c r="Y2941" i="30"/>
  <c r="X2941" i="30"/>
  <c r="V2941" i="30"/>
  <c r="U2941" i="30"/>
  <c r="T2941" i="30"/>
  <c r="S2941" i="30"/>
  <c r="R2941" i="30"/>
  <c r="Q2941" i="30"/>
  <c r="P2941" i="30"/>
  <c r="O2941" i="30"/>
  <c r="AA2940" i="30"/>
  <c r="Z2940" i="30"/>
  <c r="Y2940" i="30"/>
  <c r="X2940" i="30"/>
  <c r="V2940" i="30"/>
  <c r="U2940" i="30"/>
  <c r="T2940" i="30"/>
  <c r="S2940" i="30"/>
  <c r="R2940" i="30"/>
  <c r="Q2940" i="30"/>
  <c r="P2940" i="30"/>
  <c r="O2940" i="30"/>
  <c r="AA2939" i="30"/>
  <c r="Z2939" i="30"/>
  <c r="Y2939" i="30"/>
  <c r="X2939" i="30"/>
  <c r="V2939" i="30"/>
  <c r="U2939" i="30"/>
  <c r="T2939" i="30"/>
  <c r="S2939" i="30"/>
  <c r="R2939" i="30"/>
  <c r="Q2939" i="30"/>
  <c r="P2939" i="30"/>
  <c r="O2939" i="30"/>
  <c r="AA2938" i="30"/>
  <c r="Z2938" i="30"/>
  <c r="Y2938" i="30"/>
  <c r="X2938" i="30"/>
  <c r="V2938" i="30"/>
  <c r="U2938" i="30"/>
  <c r="T2938" i="30"/>
  <c r="S2938" i="30"/>
  <c r="R2938" i="30"/>
  <c r="Q2938" i="30"/>
  <c r="P2938" i="30"/>
  <c r="O2938" i="30"/>
  <c r="AA2937" i="30"/>
  <c r="Z2937" i="30"/>
  <c r="Y2937" i="30"/>
  <c r="X2937" i="30"/>
  <c r="V2937" i="30"/>
  <c r="U2937" i="30"/>
  <c r="T2937" i="30"/>
  <c r="S2937" i="30"/>
  <c r="R2937" i="30"/>
  <c r="Q2937" i="30"/>
  <c r="P2937" i="30"/>
  <c r="O2937" i="30"/>
  <c r="AA2936" i="30"/>
  <c r="Z2936" i="30"/>
  <c r="Y2936" i="30"/>
  <c r="X2936" i="30"/>
  <c r="V2936" i="30"/>
  <c r="U2936" i="30"/>
  <c r="T2936" i="30"/>
  <c r="S2936" i="30"/>
  <c r="R2936" i="30"/>
  <c r="Q2936" i="30"/>
  <c r="P2936" i="30"/>
  <c r="O2936" i="30"/>
  <c r="AA2935" i="30"/>
  <c r="Z2935" i="30"/>
  <c r="Y2935" i="30"/>
  <c r="X2935" i="30"/>
  <c r="V2935" i="30"/>
  <c r="U2935" i="30"/>
  <c r="T2935" i="30"/>
  <c r="S2935" i="30"/>
  <c r="R2935" i="30"/>
  <c r="Q2935" i="30"/>
  <c r="P2935" i="30"/>
  <c r="O2935" i="30"/>
  <c r="AA2934" i="30"/>
  <c r="Z2934" i="30"/>
  <c r="Y2934" i="30"/>
  <c r="X2934" i="30"/>
  <c r="V2934" i="30"/>
  <c r="U2934" i="30"/>
  <c r="T2934" i="30"/>
  <c r="S2934" i="30"/>
  <c r="R2934" i="30"/>
  <c r="Q2934" i="30"/>
  <c r="P2934" i="30"/>
  <c r="O2934" i="30"/>
  <c r="AA2933" i="30"/>
  <c r="Z2933" i="30"/>
  <c r="Y2933" i="30"/>
  <c r="X2933" i="30"/>
  <c r="V2933" i="30"/>
  <c r="U2933" i="30"/>
  <c r="T2933" i="30"/>
  <c r="S2933" i="30"/>
  <c r="R2933" i="30"/>
  <c r="Q2933" i="30"/>
  <c r="P2933" i="30"/>
  <c r="O2933" i="30"/>
  <c r="AA2932" i="30"/>
  <c r="Z2932" i="30"/>
  <c r="Y2932" i="30"/>
  <c r="X2932" i="30"/>
  <c r="V2932" i="30"/>
  <c r="U2932" i="30"/>
  <c r="T2932" i="30"/>
  <c r="S2932" i="30"/>
  <c r="R2932" i="30"/>
  <c r="Q2932" i="30"/>
  <c r="P2932" i="30"/>
  <c r="O2932" i="30"/>
  <c r="AA2931" i="30"/>
  <c r="Z2931" i="30"/>
  <c r="Y2931" i="30"/>
  <c r="X2931" i="30"/>
  <c r="V2931" i="30"/>
  <c r="U2931" i="30"/>
  <c r="T2931" i="30"/>
  <c r="S2931" i="30"/>
  <c r="R2931" i="30"/>
  <c r="Q2931" i="30"/>
  <c r="P2931" i="30"/>
  <c r="O2931" i="30"/>
  <c r="AA2930" i="30"/>
  <c r="Z2930" i="30"/>
  <c r="Y2930" i="30"/>
  <c r="X2930" i="30"/>
  <c r="V2930" i="30"/>
  <c r="U2930" i="30"/>
  <c r="T2930" i="30"/>
  <c r="S2930" i="30"/>
  <c r="R2930" i="30"/>
  <c r="Q2930" i="30"/>
  <c r="P2930" i="30"/>
  <c r="O2930" i="30"/>
  <c r="AA2929" i="30"/>
  <c r="Z2929" i="30"/>
  <c r="Y2929" i="30"/>
  <c r="X2929" i="30"/>
  <c r="V2929" i="30"/>
  <c r="U2929" i="30"/>
  <c r="T2929" i="30"/>
  <c r="S2929" i="30"/>
  <c r="R2929" i="30"/>
  <c r="Q2929" i="30"/>
  <c r="P2929" i="30"/>
  <c r="O2929" i="30"/>
  <c r="AA2928" i="30"/>
  <c r="Z2928" i="30"/>
  <c r="Y2928" i="30"/>
  <c r="X2928" i="30"/>
  <c r="V2928" i="30"/>
  <c r="U2928" i="30"/>
  <c r="T2928" i="30"/>
  <c r="S2928" i="30"/>
  <c r="R2928" i="30"/>
  <c r="Q2928" i="30"/>
  <c r="P2928" i="30"/>
  <c r="O2928" i="30"/>
  <c r="AA2927" i="30"/>
  <c r="Z2927" i="30"/>
  <c r="Y2927" i="30"/>
  <c r="X2927" i="30"/>
  <c r="V2927" i="30"/>
  <c r="U2927" i="30"/>
  <c r="T2927" i="30"/>
  <c r="S2927" i="30"/>
  <c r="R2927" i="30"/>
  <c r="Q2927" i="30"/>
  <c r="P2927" i="30"/>
  <c r="O2927" i="30"/>
  <c r="AA2926" i="30"/>
  <c r="Z2926" i="30"/>
  <c r="Y2926" i="30"/>
  <c r="X2926" i="30"/>
  <c r="V2926" i="30"/>
  <c r="U2926" i="30"/>
  <c r="T2926" i="30"/>
  <c r="S2926" i="30"/>
  <c r="R2926" i="30"/>
  <c r="Q2926" i="30"/>
  <c r="P2926" i="30"/>
  <c r="O2926" i="30"/>
  <c r="AA2925" i="30"/>
  <c r="Z2925" i="30"/>
  <c r="Y2925" i="30"/>
  <c r="X2925" i="30"/>
  <c r="V2925" i="30"/>
  <c r="U2925" i="30"/>
  <c r="T2925" i="30"/>
  <c r="S2925" i="30"/>
  <c r="R2925" i="30"/>
  <c r="Q2925" i="30"/>
  <c r="P2925" i="30"/>
  <c r="O2925" i="30"/>
  <c r="AA2924" i="30"/>
  <c r="Z2924" i="30"/>
  <c r="Y2924" i="30"/>
  <c r="X2924" i="30"/>
  <c r="V2924" i="30"/>
  <c r="U2924" i="30"/>
  <c r="T2924" i="30"/>
  <c r="S2924" i="30"/>
  <c r="R2924" i="30"/>
  <c r="Q2924" i="30"/>
  <c r="P2924" i="30"/>
  <c r="O2924" i="30"/>
  <c r="AA2923" i="30"/>
  <c r="Z2923" i="30"/>
  <c r="Y2923" i="30"/>
  <c r="X2923" i="30"/>
  <c r="V2923" i="30"/>
  <c r="U2923" i="30"/>
  <c r="T2923" i="30"/>
  <c r="S2923" i="30"/>
  <c r="R2923" i="30"/>
  <c r="Q2923" i="30"/>
  <c r="P2923" i="30"/>
  <c r="O2923" i="30"/>
  <c r="AA2922" i="30"/>
  <c r="Z2922" i="30"/>
  <c r="Y2922" i="30"/>
  <c r="X2922" i="30"/>
  <c r="V2922" i="30"/>
  <c r="U2922" i="30"/>
  <c r="T2922" i="30"/>
  <c r="S2922" i="30"/>
  <c r="R2922" i="30"/>
  <c r="Q2922" i="30"/>
  <c r="P2922" i="30"/>
  <c r="O2922" i="30"/>
  <c r="AA2921" i="30"/>
  <c r="Z2921" i="30"/>
  <c r="Y2921" i="30"/>
  <c r="X2921" i="30"/>
  <c r="V2921" i="30"/>
  <c r="U2921" i="30"/>
  <c r="T2921" i="30"/>
  <c r="S2921" i="30"/>
  <c r="R2921" i="30"/>
  <c r="Q2921" i="30"/>
  <c r="P2921" i="30"/>
  <c r="O2921" i="30"/>
  <c r="AA2920" i="30"/>
  <c r="Z2920" i="30"/>
  <c r="Y2920" i="30"/>
  <c r="X2920" i="30"/>
  <c r="V2920" i="30"/>
  <c r="U2920" i="30"/>
  <c r="T2920" i="30"/>
  <c r="S2920" i="30"/>
  <c r="R2920" i="30"/>
  <c r="Q2920" i="30"/>
  <c r="P2920" i="30"/>
  <c r="O2920" i="30"/>
  <c r="AA2919" i="30"/>
  <c r="Z2919" i="30"/>
  <c r="Y2919" i="30"/>
  <c r="X2919" i="30"/>
  <c r="V2919" i="30"/>
  <c r="U2919" i="30"/>
  <c r="T2919" i="30"/>
  <c r="S2919" i="30"/>
  <c r="R2919" i="30"/>
  <c r="Q2919" i="30"/>
  <c r="P2919" i="30"/>
  <c r="O2919" i="30"/>
  <c r="AA2918" i="30"/>
  <c r="Z2918" i="30"/>
  <c r="Y2918" i="30"/>
  <c r="X2918" i="30"/>
  <c r="V2918" i="30"/>
  <c r="U2918" i="30"/>
  <c r="T2918" i="30"/>
  <c r="S2918" i="30"/>
  <c r="R2918" i="30"/>
  <c r="Q2918" i="30"/>
  <c r="P2918" i="30"/>
  <c r="O2918" i="30"/>
  <c r="AA2917" i="30"/>
  <c r="Z2917" i="30"/>
  <c r="Y2917" i="30"/>
  <c r="X2917" i="30"/>
  <c r="V2917" i="30"/>
  <c r="U2917" i="30"/>
  <c r="T2917" i="30"/>
  <c r="S2917" i="30"/>
  <c r="R2917" i="30"/>
  <c r="Q2917" i="30"/>
  <c r="P2917" i="30"/>
  <c r="O2917" i="30"/>
  <c r="AA2916" i="30"/>
  <c r="Z2916" i="30"/>
  <c r="Y2916" i="30"/>
  <c r="X2916" i="30"/>
  <c r="V2916" i="30"/>
  <c r="U2916" i="30"/>
  <c r="T2916" i="30"/>
  <c r="S2916" i="30"/>
  <c r="R2916" i="30"/>
  <c r="Q2916" i="30"/>
  <c r="P2916" i="30"/>
  <c r="O2916" i="30"/>
  <c r="AA2915" i="30"/>
  <c r="Z2915" i="30"/>
  <c r="Y2915" i="30"/>
  <c r="X2915" i="30"/>
  <c r="V2915" i="30"/>
  <c r="U2915" i="30"/>
  <c r="T2915" i="30"/>
  <c r="S2915" i="30"/>
  <c r="R2915" i="30"/>
  <c r="Q2915" i="30"/>
  <c r="P2915" i="30"/>
  <c r="O2915" i="30"/>
  <c r="AA2914" i="30"/>
  <c r="Z2914" i="30"/>
  <c r="Y2914" i="30"/>
  <c r="X2914" i="30"/>
  <c r="V2914" i="30"/>
  <c r="U2914" i="30"/>
  <c r="T2914" i="30"/>
  <c r="S2914" i="30"/>
  <c r="R2914" i="30"/>
  <c r="Q2914" i="30"/>
  <c r="P2914" i="30"/>
  <c r="O2914" i="30"/>
  <c r="AA2913" i="30"/>
  <c r="Z2913" i="30"/>
  <c r="Y2913" i="30"/>
  <c r="X2913" i="30"/>
  <c r="V2913" i="30"/>
  <c r="U2913" i="30"/>
  <c r="T2913" i="30"/>
  <c r="S2913" i="30"/>
  <c r="R2913" i="30"/>
  <c r="Q2913" i="30"/>
  <c r="P2913" i="30"/>
  <c r="O2913" i="30"/>
  <c r="AA2912" i="30"/>
  <c r="Z2912" i="30"/>
  <c r="Y2912" i="30"/>
  <c r="X2912" i="30"/>
  <c r="V2912" i="30"/>
  <c r="U2912" i="30"/>
  <c r="T2912" i="30"/>
  <c r="S2912" i="30"/>
  <c r="R2912" i="30"/>
  <c r="Q2912" i="30"/>
  <c r="P2912" i="30"/>
  <c r="O2912" i="30"/>
  <c r="AA2911" i="30"/>
  <c r="Z2911" i="30"/>
  <c r="Y2911" i="30"/>
  <c r="X2911" i="30"/>
  <c r="V2911" i="30"/>
  <c r="U2911" i="30"/>
  <c r="T2911" i="30"/>
  <c r="S2911" i="30"/>
  <c r="R2911" i="30"/>
  <c r="Q2911" i="30"/>
  <c r="P2911" i="30"/>
  <c r="O2911" i="30"/>
  <c r="AA2910" i="30"/>
  <c r="Z2910" i="30"/>
  <c r="Y2910" i="30"/>
  <c r="X2910" i="30"/>
  <c r="V2910" i="30"/>
  <c r="U2910" i="30"/>
  <c r="T2910" i="30"/>
  <c r="S2910" i="30"/>
  <c r="R2910" i="30"/>
  <c r="Q2910" i="30"/>
  <c r="P2910" i="30"/>
  <c r="O2910" i="30"/>
  <c r="AA2909" i="30"/>
  <c r="Z2909" i="30"/>
  <c r="Y2909" i="30"/>
  <c r="X2909" i="30"/>
  <c r="V2909" i="30"/>
  <c r="U2909" i="30"/>
  <c r="T2909" i="30"/>
  <c r="S2909" i="30"/>
  <c r="R2909" i="30"/>
  <c r="Q2909" i="30"/>
  <c r="P2909" i="30"/>
  <c r="O2909" i="30"/>
  <c r="AA2908" i="30"/>
  <c r="Z2908" i="30"/>
  <c r="Y2908" i="30"/>
  <c r="X2908" i="30"/>
  <c r="V2908" i="30"/>
  <c r="U2908" i="30"/>
  <c r="T2908" i="30"/>
  <c r="S2908" i="30"/>
  <c r="R2908" i="30"/>
  <c r="Q2908" i="30"/>
  <c r="P2908" i="30"/>
  <c r="O2908" i="30"/>
  <c r="AA2907" i="30"/>
  <c r="Z2907" i="30"/>
  <c r="Y2907" i="30"/>
  <c r="X2907" i="30"/>
  <c r="V2907" i="30"/>
  <c r="U2907" i="30"/>
  <c r="T2907" i="30"/>
  <c r="S2907" i="30"/>
  <c r="R2907" i="30"/>
  <c r="Q2907" i="30"/>
  <c r="P2907" i="30"/>
  <c r="O2907" i="30"/>
  <c r="AA2906" i="30"/>
  <c r="Z2906" i="30"/>
  <c r="Y2906" i="30"/>
  <c r="X2906" i="30"/>
  <c r="V2906" i="30"/>
  <c r="U2906" i="30"/>
  <c r="T2906" i="30"/>
  <c r="S2906" i="30"/>
  <c r="R2906" i="30"/>
  <c r="Q2906" i="30"/>
  <c r="P2906" i="30"/>
  <c r="O2906" i="30"/>
  <c r="AA2905" i="30"/>
  <c r="Z2905" i="30"/>
  <c r="Y2905" i="30"/>
  <c r="X2905" i="30"/>
  <c r="V2905" i="30"/>
  <c r="U2905" i="30"/>
  <c r="T2905" i="30"/>
  <c r="S2905" i="30"/>
  <c r="R2905" i="30"/>
  <c r="Q2905" i="30"/>
  <c r="P2905" i="30"/>
  <c r="O2905" i="30"/>
  <c r="AA2904" i="30"/>
  <c r="Z2904" i="30"/>
  <c r="Y2904" i="30"/>
  <c r="X2904" i="30"/>
  <c r="V2904" i="30"/>
  <c r="U2904" i="30"/>
  <c r="T2904" i="30"/>
  <c r="S2904" i="30"/>
  <c r="R2904" i="30"/>
  <c r="Q2904" i="30"/>
  <c r="P2904" i="30"/>
  <c r="O2904" i="30"/>
  <c r="AA2903" i="30"/>
  <c r="Z2903" i="30"/>
  <c r="Y2903" i="30"/>
  <c r="X2903" i="30"/>
  <c r="V2903" i="30"/>
  <c r="U2903" i="30"/>
  <c r="T2903" i="30"/>
  <c r="S2903" i="30"/>
  <c r="R2903" i="30"/>
  <c r="Q2903" i="30"/>
  <c r="P2903" i="30"/>
  <c r="O2903" i="30"/>
  <c r="AA2902" i="30"/>
  <c r="Z2902" i="30"/>
  <c r="Y2902" i="30"/>
  <c r="X2902" i="30"/>
  <c r="V2902" i="30"/>
  <c r="U2902" i="30"/>
  <c r="T2902" i="30"/>
  <c r="S2902" i="30"/>
  <c r="R2902" i="30"/>
  <c r="Q2902" i="30"/>
  <c r="P2902" i="30"/>
  <c r="O2902" i="30"/>
  <c r="AA2901" i="30"/>
  <c r="Z2901" i="30"/>
  <c r="Y2901" i="30"/>
  <c r="X2901" i="30"/>
  <c r="V2901" i="30"/>
  <c r="U2901" i="30"/>
  <c r="T2901" i="30"/>
  <c r="S2901" i="30"/>
  <c r="R2901" i="30"/>
  <c r="Q2901" i="30"/>
  <c r="P2901" i="30"/>
  <c r="O2901" i="30"/>
  <c r="AA2900" i="30"/>
  <c r="Z2900" i="30"/>
  <c r="Y2900" i="30"/>
  <c r="X2900" i="30"/>
  <c r="V2900" i="30"/>
  <c r="U2900" i="30"/>
  <c r="T2900" i="30"/>
  <c r="S2900" i="30"/>
  <c r="R2900" i="30"/>
  <c r="Q2900" i="30"/>
  <c r="P2900" i="30"/>
  <c r="O2900" i="30"/>
  <c r="AA2899" i="30"/>
  <c r="Z2899" i="30"/>
  <c r="Y2899" i="30"/>
  <c r="X2899" i="30"/>
  <c r="V2899" i="30"/>
  <c r="U2899" i="30"/>
  <c r="T2899" i="30"/>
  <c r="S2899" i="30"/>
  <c r="R2899" i="30"/>
  <c r="Q2899" i="30"/>
  <c r="P2899" i="30"/>
  <c r="O2899" i="30"/>
  <c r="AA2898" i="30"/>
  <c r="Z2898" i="30"/>
  <c r="Y2898" i="30"/>
  <c r="X2898" i="30"/>
  <c r="V2898" i="30"/>
  <c r="U2898" i="30"/>
  <c r="T2898" i="30"/>
  <c r="S2898" i="30"/>
  <c r="R2898" i="30"/>
  <c r="Q2898" i="30"/>
  <c r="P2898" i="30"/>
  <c r="O2898" i="30"/>
  <c r="AA2897" i="30"/>
  <c r="Z2897" i="30"/>
  <c r="Y2897" i="30"/>
  <c r="X2897" i="30"/>
  <c r="V2897" i="30"/>
  <c r="U2897" i="30"/>
  <c r="T2897" i="30"/>
  <c r="S2897" i="30"/>
  <c r="R2897" i="30"/>
  <c r="Q2897" i="30"/>
  <c r="P2897" i="30"/>
  <c r="O2897" i="30"/>
  <c r="AA2896" i="30"/>
  <c r="Z2896" i="30"/>
  <c r="Y2896" i="30"/>
  <c r="X2896" i="30"/>
  <c r="V2896" i="30"/>
  <c r="U2896" i="30"/>
  <c r="T2896" i="30"/>
  <c r="S2896" i="30"/>
  <c r="R2896" i="30"/>
  <c r="Q2896" i="30"/>
  <c r="P2896" i="30"/>
  <c r="O2896" i="30"/>
  <c r="AA2895" i="30"/>
  <c r="Z2895" i="30"/>
  <c r="Y2895" i="30"/>
  <c r="X2895" i="30"/>
  <c r="V2895" i="30"/>
  <c r="U2895" i="30"/>
  <c r="T2895" i="30"/>
  <c r="S2895" i="30"/>
  <c r="R2895" i="30"/>
  <c r="Q2895" i="30"/>
  <c r="P2895" i="30"/>
  <c r="O2895" i="30"/>
  <c r="AA2894" i="30"/>
  <c r="Z2894" i="30"/>
  <c r="Y2894" i="30"/>
  <c r="X2894" i="30"/>
  <c r="V2894" i="30"/>
  <c r="U2894" i="30"/>
  <c r="T2894" i="30"/>
  <c r="S2894" i="30"/>
  <c r="R2894" i="30"/>
  <c r="Q2894" i="30"/>
  <c r="P2894" i="30"/>
  <c r="O2894" i="30"/>
  <c r="AA2893" i="30"/>
  <c r="Z2893" i="30"/>
  <c r="Y2893" i="30"/>
  <c r="X2893" i="30"/>
  <c r="V2893" i="30"/>
  <c r="U2893" i="30"/>
  <c r="T2893" i="30"/>
  <c r="S2893" i="30"/>
  <c r="R2893" i="30"/>
  <c r="Q2893" i="30"/>
  <c r="P2893" i="30"/>
  <c r="O2893" i="30"/>
  <c r="AA2892" i="30"/>
  <c r="Z2892" i="30"/>
  <c r="Y2892" i="30"/>
  <c r="X2892" i="30"/>
  <c r="V2892" i="30"/>
  <c r="U2892" i="30"/>
  <c r="T2892" i="30"/>
  <c r="S2892" i="30"/>
  <c r="R2892" i="30"/>
  <c r="Q2892" i="30"/>
  <c r="P2892" i="30"/>
  <c r="O2892" i="30"/>
  <c r="AA2891" i="30"/>
  <c r="Z2891" i="30"/>
  <c r="Y2891" i="30"/>
  <c r="X2891" i="30"/>
  <c r="V2891" i="30"/>
  <c r="U2891" i="30"/>
  <c r="T2891" i="30"/>
  <c r="S2891" i="30"/>
  <c r="R2891" i="30"/>
  <c r="Q2891" i="30"/>
  <c r="P2891" i="30"/>
  <c r="O2891" i="30"/>
  <c r="AA2890" i="30"/>
  <c r="Z2890" i="30"/>
  <c r="Y2890" i="30"/>
  <c r="X2890" i="30"/>
  <c r="V2890" i="30"/>
  <c r="U2890" i="30"/>
  <c r="T2890" i="30"/>
  <c r="S2890" i="30"/>
  <c r="R2890" i="30"/>
  <c r="Q2890" i="30"/>
  <c r="P2890" i="30"/>
  <c r="O2890" i="30"/>
  <c r="AA2889" i="30"/>
  <c r="Z2889" i="30"/>
  <c r="Y2889" i="30"/>
  <c r="X2889" i="30"/>
  <c r="V2889" i="30"/>
  <c r="U2889" i="30"/>
  <c r="T2889" i="30"/>
  <c r="S2889" i="30"/>
  <c r="R2889" i="30"/>
  <c r="Q2889" i="30"/>
  <c r="P2889" i="30"/>
  <c r="O2889" i="30"/>
  <c r="AA2888" i="30"/>
  <c r="Z2888" i="30"/>
  <c r="Y2888" i="30"/>
  <c r="X2888" i="30"/>
  <c r="V2888" i="30"/>
  <c r="U2888" i="30"/>
  <c r="T2888" i="30"/>
  <c r="S2888" i="30"/>
  <c r="R2888" i="30"/>
  <c r="Q2888" i="30"/>
  <c r="P2888" i="30"/>
  <c r="O2888" i="30"/>
  <c r="AA2887" i="30"/>
  <c r="Z2887" i="30"/>
  <c r="Y2887" i="30"/>
  <c r="X2887" i="30"/>
  <c r="V2887" i="30"/>
  <c r="U2887" i="30"/>
  <c r="T2887" i="30"/>
  <c r="S2887" i="30"/>
  <c r="R2887" i="30"/>
  <c r="Q2887" i="30"/>
  <c r="P2887" i="30"/>
  <c r="O2887" i="30"/>
  <c r="AA2886" i="30"/>
  <c r="Z2886" i="30"/>
  <c r="Y2886" i="30"/>
  <c r="X2886" i="30"/>
  <c r="V2886" i="30"/>
  <c r="U2886" i="30"/>
  <c r="T2886" i="30"/>
  <c r="S2886" i="30"/>
  <c r="R2886" i="30"/>
  <c r="Q2886" i="30"/>
  <c r="P2886" i="30"/>
  <c r="O2886" i="30"/>
  <c r="AA2885" i="30"/>
  <c r="Z2885" i="30"/>
  <c r="Y2885" i="30"/>
  <c r="X2885" i="30"/>
  <c r="V2885" i="30"/>
  <c r="U2885" i="30"/>
  <c r="T2885" i="30"/>
  <c r="S2885" i="30"/>
  <c r="R2885" i="30"/>
  <c r="Q2885" i="30"/>
  <c r="P2885" i="30"/>
  <c r="O2885" i="30"/>
  <c r="AA2884" i="30"/>
  <c r="Z2884" i="30"/>
  <c r="Y2884" i="30"/>
  <c r="X2884" i="30"/>
  <c r="V2884" i="30"/>
  <c r="U2884" i="30"/>
  <c r="T2884" i="30"/>
  <c r="S2884" i="30"/>
  <c r="R2884" i="30"/>
  <c r="Q2884" i="30"/>
  <c r="P2884" i="30"/>
  <c r="O2884" i="30"/>
  <c r="AA2883" i="30"/>
  <c r="Z2883" i="30"/>
  <c r="Y2883" i="30"/>
  <c r="X2883" i="30"/>
  <c r="V2883" i="30"/>
  <c r="U2883" i="30"/>
  <c r="T2883" i="30"/>
  <c r="S2883" i="30"/>
  <c r="R2883" i="30"/>
  <c r="Q2883" i="30"/>
  <c r="P2883" i="30"/>
  <c r="O2883" i="30"/>
  <c r="AA2882" i="30"/>
  <c r="Z2882" i="30"/>
  <c r="Y2882" i="30"/>
  <c r="X2882" i="30"/>
  <c r="V2882" i="30"/>
  <c r="U2882" i="30"/>
  <c r="T2882" i="30"/>
  <c r="S2882" i="30"/>
  <c r="R2882" i="30"/>
  <c r="Q2882" i="30"/>
  <c r="P2882" i="30"/>
  <c r="O2882" i="30"/>
  <c r="AA2881" i="30"/>
  <c r="Z2881" i="30"/>
  <c r="Y2881" i="30"/>
  <c r="X2881" i="30"/>
  <c r="V2881" i="30"/>
  <c r="U2881" i="30"/>
  <c r="T2881" i="30"/>
  <c r="S2881" i="30"/>
  <c r="R2881" i="30"/>
  <c r="Q2881" i="30"/>
  <c r="P2881" i="30"/>
  <c r="O2881" i="30"/>
  <c r="AA2880" i="30"/>
  <c r="Z2880" i="30"/>
  <c r="Y2880" i="30"/>
  <c r="X2880" i="30"/>
  <c r="V2880" i="30"/>
  <c r="U2880" i="30"/>
  <c r="T2880" i="30"/>
  <c r="S2880" i="30"/>
  <c r="R2880" i="30"/>
  <c r="Q2880" i="30"/>
  <c r="P2880" i="30"/>
  <c r="O2880" i="30"/>
  <c r="AA2879" i="30"/>
  <c r="Z2879" i="30"/>
  <c r="Y2879" i="30"/>
  <c r="X2879" i="30"/>
  <c r="V2879" i="30"/>
  <c r="U2879" i="30"/>
  <c r="T2879" i="30"/>
  <c r="S2879" i="30"/>
  <c r="R2879" i="30"/>
  <c r="Q2879" i="30"/>
  <c r="P2879" i="30"/>
  <c r="O2879" i="30"/>
  <c r="AA2878" i="30"/>
  <c r="Z2878" i="30"/>
  <c r="Y2878" i="30"/>
  <c r="X2878" i="30"/>
  <c r="V2878" i="30"/>
  <c r="U2878" i="30"/>
  <c r="T2878" i="30"/>
  <c r="S2878" i="30"/>
  <c r="R2878" i="30"/>
  <c r="Q2878" i="30"/>
  <c r="P2878" i="30"/>
  <c r="O2878" i="30"/>
  <c r="AA2877" i="30"/>
  <c r="Z2877" i="30"/>
  <c r="Y2877" i="30"/>
  <c r="X2877" i="30"/>
  <c r="V2877" i="30"/>
  <c r="U2877" i="30"/>
  <c r="T2877" i="30"/>
  <c r="S2877" i="30"/>
  <c r="R2877" i="30"/>
  <c r="Q2877" i="30"/>
  <c r="P2877" i="30"/>
  <c r="O2877" i="30"/>
  <c r="AA2876" i="30"/>
  <c r="Z2876" i="30"/>
  <c r="Y2876" i="30"/>
  <c r="X2876" i="30"/>
  <c r="V2876" i="30"/>
  <c r="U2876" i="30"/>
  <c r="T2876" i="30"/>
  <c r="S2876" i="30"/>
  <c r="R2876" i="30"/>
  <c r="Q2876" i="30"/>
  <c r="P2876" i="30"/>
  <c r="O2876" i="30"/>
  <c r="AA2875" i="30"/>
  <c r="Z2875" i="30"/>
  <c r="Y2875" i="30"/>
  <c r="X2875" i="30"/>
  <c r="V2875" i="30"/>
  <c r="U2875" i="30"/>
  <c r="T2875" i="30"/>
  <c r="S2875" i="30"/>
  <c r="R2875" i="30"/>
  <c r="Q2875" i="30"/>
  <c r="P2875" i="30"/>
  <c r="O2875" i="30"/>
  <c r="AA2874" i="30"/>
  <c r="Z2874" i="30"/>
  <c r="Y2874" i="30"/>
  <c r="X2874" i="30"/>
  <c r="V2874" i="30"/>
  <c r="U2874" i="30"/>
  <c r="T2874" i="30"/>
  <c r="S2874" i="30"/>
  <c r="R2874" i="30"/>
  <c r="Q2874" i="30"/>
  <c r="P2874" i="30"/>
  <c r="O2874" i="30"/>
  <c r="AA2873" i="30"/>
  <c r="Z2873" i="30"/>
  <c r="Y2873" i="30"/>
  <c r="X2873" i="30"/>
  <c r="V2873" i="30"/>
  <c r="U2873" i="30"/>
  <c r="T2873" i="30"/>
  <c r="S2873" i="30"/>
  <c r="R2873" i="30"/>
  <c r="Q2873" i="30"/>
  <c r="P2873" i="30"/>
  <c r="O2873" i="30"/>
  <c r="AA2872" i="30"/>
  <c r="Z2872" i="30"/>
  <c r="Y2872" i="30"/>
  <c r="X2872" i="30"/>
  <c r="V2872" i="30"/>
  <c r="U2872" i="30"/>
  <c r="T2872" i="30"/>
  <c r="S2872" i="30"/>
  <c r="R2872" i="30"/>
  <c r="Q2872" i="30"/>
  <c r="P2872" i="30"/>
  <c r="O2872" i="30"/>
  <c r="AA2871" i="30"/>
  <c r="Z2871" i="30"/>
  <c r="Y2871" i="30"/>
  <c r="X2871" i="30"/>
  <c r="V2871" i="30"/>
  <c r="U2871" i="30"/>
  <c r="T2871" i="30"/>
  <c r="S2871" i="30"/>
  <c r="R2871" i="30"/>
  <c r="Q2871" i="30"/>
  <c r="P2871" i="30"/>
  <c r="O2871" i="30"/>
  <c r="AA2870" i="30"/>
  <c r="Z2870" i="30"/>
  <c r="Y2870" i="30"/>
  <c r="X2870" i="30"/>
  <c r="V2870" i="30"/>
  <c r="U2870" i="30"/>
  <c r="T2870" i="30"/>
  <c r="S2870" i="30"/>
  <c r="R2870" i="30"/>
  <c r="Q2870" i="30"/>
  <c r="P2870" i="30"/>
  <c r="O2870" i="30"/>
  <c r="AA2869" i="30"/>
  <c r="Z2869" i="30"/>
  <c r="Y2869" i="30"/>
  <c r="X2869" i="30"/>
  <c r="V2869" i="30"/>
  <c r="U2869" i="30"/>
  <c r="T2869" i="30"/>
  <c r="S2869" i="30"/>
  <c r="R2869" i="30"/>
  <c r="Q2869" i="30"/>
  <c r="P2869" i="30"/>
  <c r="O2869" i="30"/>
  <c r="AA2868" i="30"/>
  <c r="Z2868" i="30"/>
  <c r="Y2868" i="30"/>
  <c r="X2868" i="30"/>
  <c r="V2868" i="30"/>
  <c r="U2868" i="30"/>
  <c r="T2868" i="30"/>
  <c r="S2868" i="30"/>
  <c r="R2868" i="30"/>
  <c r="Q2868" i="30"/>
  <c r="P2868" i="30"/>
  <c r="O2868" i="30"/>
  <c r="AA2867" i="30"/>
  <c r="Z2867" i="30"/>
  <c r="Y2867" i="30"/>
  <c r="X2867" i="30"/>
  <c r="V2867" i="30"/>
  <c r="U2867" i="30"/>
  <c r="T2867" i="30"/>
  <c r="S2867" i="30"/>
  <c r="R2867" i="30"/>
  <c r="Q2867" i="30"/>
  <c r="P2867" i="30"/>
  <c r="O2867" i="30"/>
  <c r="AA2866" i="30"/>
  <c r="Z2866" i="30"/>
  <c r="Y2866" i="30"/>
  <c r="X2866" i="30"/>
  <c r="V2866" i="30"/>
  <c r="U2866" i="30"/>
  <c r="T2866" i="30"/>
  <c r="S2866" i="30"/>
  <c r="R2866" i="30"/>
  <c r="Q2866" i="30"/>
  <c r="P2866" i="30"/>
  <c r="O2866" i="30"/>
  <c r="AA2865" i="30"/>
  <c r="Z2865" i="30"/>
  <c r="Y2865" i="30"/>
  <c r="X2865" i="30"/>
  <c r="V2865" i="30"/>
  <c r="U2865" i="30"/>
  <c r="T2865" i="30"/>
  <c r="S2865" i="30"/>
  <c r="R2865" i="30"/>
  <c r="Q2865" i="30"/>
  <c r="P2865" i="30"/>
  <c r="O2865" i="30"/>
  <c r="AA2864" i="30"/>
  <c r="Z2864" i="30"/>
  <c r="Y2864" i="30"/>
  <c r="X2864" i="30"/>
  <c r="V2864" i="30"/>
  <c r="U2864" i="30"/>
  <c r="T2864" i="30"/>
  <c r="S2864" i="30"/>
  <c r="R2864" i="30"/>
  <c r="Q2864" i="30"/>
  <c r="P2864" i="30"/>
  <c r="O2864" i="30"/>
  <c r="AA2863" i="30"/>
  <c r="Z2863" i="30"/>
  <c r="Y2863" i="30"/>
  <c r="X2863" i="30"/>
  <c r="V2863" i="30"/>
  <c r="U2863" i="30"/>
  <c r="T2863" i="30"/>
  <c r="S2863" i="30"/>
  <c r="R2863" i="30"/>
  <c r="Q2863" i="30"/>
  <c r="P2863" i="30"/>
  <c r="O2863" i="30"/>
  <c r="AA2862" i="30"/>
  <c r="Z2862" i="30"/>
  <c r="Y2862" i="30"/>
  <c r="X2862" i="30"/>
  <c r="V2862" i="30"/>
  <c r="U2862" i="30"/>
  <c r="T2862" i="30"/>
  <c r="S2862" i="30"/>
  <c r="R2862" i="30"/>
  <c r="Q2862" i="30"/>
  <c r="P2862" i="30"/>
  <c r="O2862" i="30"/>
  <c r="AA2861" i="30"/>
  <c r="Z2861" i="30"/>
  <c r="Y2861" i="30"/>
  <c r="X2861" i="30"/>
  <c r="V2861" i="30"/>
  <c r="U2861" i="30"/>
  <c r="T2861" i="30"/>
  <c r="S2861" i="30"/>
  <c r="R2861" i="30"/>
  <c r="Q2861" i="30"/>
  <c r="P2861" i="30"/>
  <c r="O2861" i="30"/>
  <c r="AA2860" i="30"/>
  <c r="Z2860" i="30"/>
  <c r="Y2860" i="30"/>
  <c r="X2860" i="30"/>
  <c r="V2860" i="30"/>
  <c r="U2860" i="30"/>
  <c r="T2860" i="30"/>
  <c r="S2860" i="30"/>
  <c r="R2860" i="30"/>
  <c r="Q2860" i="30"/>
  <c r="P2860" i="30"/>
  <c r="O2860" i="30"/>
  <c r="AA2859" i="30"/>
  <c r="Z2859" i="30"/>
  <c r="Y2859" i="30"/>
  <c r="X2859" i="30"/>
  <c r="V2859" i="30"/>
  <c r="U2859" i="30"/>
  <c r="T2859" i="30"/>
  <c r="S2859" i="30"/>
  <c r="R2859" i="30"/>
  <c r="Q2859" i="30"/>
  <c r="P2859" i="30"/>
  <c r="O2859" i="30"/>
  <c r="AA2858" i="30"/>
  <c r="Z2858" i="30"/>
  <c r="Y2858" i="30"/>
  <c r="X2858" i="30"/>
  <c r="V2858" i="30"/>
  <c r="U2858" i="30"/>
  <c r="T2858" i="30"/>
  <c r="S2858" i="30"/>
  <c r="R2858" i="30"/>
  <c r="Q2858" i="30"/>
  <c r="P2858" i="30"/>
  <c r="O2858" i="30"/>
  <c r="AA2857" i="30"/>
  <c r="Z2857" i="30"/>
  <c r="Y2857" i="30"/>
  <c r="X2857" i="30"/>
  <c r="V2857" i="30"/>
  <c r="U2857" i="30"/>
  <c r="T2857" i="30"/>
  <c r="S2857" i="30"/>
  <c r="R2857" i="30"/>
  <c r="Q2857" i="30"/>
  <c r="P2857" i="30"/>
  <c r="O2857" i="30"/>
  <c r="AA2856" i="30"/>
  <c r="Z2856" i="30"/>
  <c r="Y2856" i="30"/>
  <c r="X2856" i="30"/>
  <c r="V2856" i="30"/>
  <c r="U2856" i="30"/>
  <c r="T2856" i="30"/>
  <c r="S2856" i="30"/>
  <c r="R2856" i="30"/>
  <c r="Q2856" i="30"/>
  <c r="P2856" i="30"/>
  <c r="O2856" i="30"/>
  <c r="AA2855" i="30"/>
  <c r="Z2855" i="30"/>
  <c r="Y2855" i="30"/>
  <c r="X2855" i="30"/>
  <c r="V2855" i="30"/>
  <c r="U2855" i="30"/>
  <c r="T2855" i="30"/>
  <c r="S2855" i="30"/>
  <c r="R2855" i="30"/>
  <c r="Q2855" i="30"/>
  <c r="P2855" i="30"/>
  <c r="O2855" i="30"/>
  <c r="AA2854" i="30"/>
  <c r="Z2854" i="30"/>
  <c r="Y2854" i="30"/>
  <c r="X2854" i="30"/>
  <c r="V2854" i="30"/>
  <c r="U2854" i="30"/>
  <c r="T2854" i="30"/>
  <c r="S2854" i="30"/>
  <c r="R2854" i="30"/>
  <c r="Q2854" i="30"/>
  <c r="P2854" i="30"/>
  <c r="O2854" i="30"/>
  <c r="AA2853" i="30"/>
  <c r="Z2853" i="30"/>
  <c r="Y2853" i="30"/>
  <c r="X2853" i="30"/>
  <c r="V2853" i="30"/>
  <c r="U2853" i="30"/>
  <c r="T2853" i="30"/>
  <c r="S2853" i="30"/>
  <c r="R2853" i="30"/>
  <c r="Q2853" i="30"/>
  <c r="P2853" i="30"/>
  <c r="O2853" i="30"/>
  <c r="AA2852" i="30"/>
  <c r="Z2852" i="30"/>
  <c r="Y2852" i="30"/>
  <c r="X2852" i="30"/>
  <c r="V2852" i="30"/>
  <c r="U2852" i="30"/>
  <c r="T2852" i="30"/>
  <c r="S2852" i="30"/>
  <c r="R2852" i="30"/>
  <c r="Q2852" i="30"/>
  <c r="P2852" i="30"/>
  <c r="O2852" i="30"/>
  <c r="AA2851" i="30"/>
  <c r="Z2851" i="30"/>
  <c r="Y2851" i="30"/>
  <c r="X2851" i="30"/>
  <c r="V2851" i="30"/>
  <c r="U2851" i="30"/>
  <c r="T2851" i="30"/>
  <c r="S2851" i="30"/>
  <c r="R2851" i="30"/>
  <c r="Q2851" i="30"/>
  <c r="P2851" i="30"/>
  <c r="O2851" i="30"/>
  <c r="AA2850" i="30"/>
  <c r="Z2850" i="30"/>
  <c r="Y2850" i="30"/>
  <c r="X2850" i="30"/>
  <c r="V2850" i="30"/>
  <c r="U2850" i="30"/>
  <c r="T2850" i="30"/>
  <c r="S2850" i="30"/>
  <c r="R2850" i="30"/>
  <c r="Q2850" i="30"/>
  <c r="P2850" i="30"/>
  <c r="O2850" i="30"/>
  <c r="AA2849" i="30"/>
  <c r="Z2849" i="30"/>
  <c r="Y2849" i="30"/>
  <c r="X2849" i="30"/>
  <c r="V2849" i="30"/>
  <c r="U2849" i="30"/>
  <c r="T2849" i="30"/>
  <c r="S2849" i="30"/>
  <c r="R2849" i="30"/>
  <c r="Q2849" i="30"/>
  <c r="P2849" i="30"/>
  <c r="O2849" i="30"/>
  <c r="AA2848" i="30"/>
  <c r="Z2848" i="30"/>
  <c r="Y2848" i="30"/>
  <c r="X2848" i="30"/>
  <c r="V2848" i="30"/>
  <c r="U2848" i="30"/>
  <c r="T2848" i="30"/>
  <c r="S2848" i="30"/>
  <c r="R2848" i="30"/>
  <c r="Q2848" i="30"/>
  <c r="P2848" i="30"/>
  <c r="O2848" i="30"/>
  <c r="AA2847" i="30"/>
  <c r="Z2847" i="30"/>
  <c r="Y2847" i="30"/>
  <c r="X2847" i="30"/>
  <c r="V2847" i="30"/>
  <c r="U2847" i="30"/>
  <c r="T2847" i="30"/>
  <c r="S2847" i="30"/>
  <c r="R2847" i="30"/>
  <c r="Q2847" i="30"/>
  <c r="P2847" i="30"/>
  <c r="O2847" i="30"/>
  <c r="AA2846" i="30"/>
  <c r="Z2846" i="30"/>
  <c r="Y2846" i="30"/>
  <c r="X2846" i="30"/>
  <c r="V2846" i="30"/>
  <c r="U2846" i="30"/>
  <c r="T2846" i="30"/>
  <c r="S2846" i="30"/>
  <c r="R2846" i="30"/>
  <c r="Q2846" i="30"/>
  <c r="P2846" i="30"/>
  <c r="O2846" i="30"/>
  <c r="AA2845" i="30"/>
  <c r="Z2845" i="30"/>
  <c r="Y2845" i="30"/>
  <c r="X2845" i="30"/>
  <c r="V2845" i="30"/>
  <c r="U2845" i="30"/>
  <c r="T2845" i="30"/>
  <c r="S2845" i="30"/>
  <c r="R2845" i="30"/>
  <c r="Q2845" i="30"/>
  <c r="P2845" i="30"/>
  <c r="O2845" i="30"/>
  <c r="AA2844" i="30"/>
  <c r="Z2844" i="30"/>
  <c r="Y2844" i="30"/>
  <c r="X2844" i="30"/>
  <c r="V2844" i="30"/>
  <c r="U2844" i="30"/>
  <c r="T2844" i="30"/>
  <c r="S2844" i="30"/>
  <c r="R2844" i="30"/>
  <c r="Q2844" i="30"/>
  <c r="P2844" i="30"/>
  <c r="O2844" i="30"/>
  <c r="AA2843" i="30"/>
  <c r="Z2843" i="30"/>
  <c r="Y2843" i="30"/>
  <c r="X2843" i="30"/>
  <c r="V2843" i="30"/>
  <c r="U2843" i="30"/>
  <c r="T2843" i="30"/>
  <c r="S2843" i="30"/>
  <c r="R2843" i="30"/>
  <c r="Q2843" i="30"/>
  <c r="P2843" i="30"/>
  <c r="O2843" i="30"/>
  <c r="AA2842" i="30"/>
  <c r="Z2842" i="30"/>
  <c r="Y2842" i="30"/>
  <c r="X2842" i="30"/>
  <c r="V2842" i="30"/>
  <c r="U2842" i="30"/>
  <c r="T2842" i="30"/>
  <c r="S2842" i="30"/>
  <c r="R2842" i="30"/>
  <c r="Q2842" i="30"/>
  <c r="P2842" i="30"/>
  <c r="O2842" i="30"/>
  <c r="AA2841" i="30"/>
  <c r="Z2841" i="30"/>
  <c r="Y2841" i="30"/>
  <c r="X2841" i="30"/>
  <c r="V2841" i="30"/>
  <c r="U2841" i="30"/>
  <c r="T2841" i="30"/>
  <c r="S2841" i="30"/>
  <c r="R2841" i="30"/>
  <c r="Q2841" i="30"/>
  <c r="P2841" i="30"/>
  <c r="O2841" i="30"/>
  <c r="AA2840" i="30"/>
  <c r="Z2840" i="30"/>
  <c r="Y2840" i="30"/>
  <c r="X2840" i="30"/>
  <c r="V2840" i="30"/>
  <c r="U2840" i="30"/>
  <c r="T2840" i="30"/>
  <c r="S2840" i="30"/>
  <c r="R2840" i="30"/>
  <c r="Q2840" i="30"/>
  <c r="P2840" i="30"/>
  <c r="O2840" i="30"/>
  <c r="AA2839" i="30"/>
  <c r="Z2839" i="30"/>
  <c r="Y2839" i="30"/>
  <c r="X2839" i="30"/>
  <c r="V2839" i="30"/>
  <c r="U2839" i="30"/>
  <c r="T2839" i="30"/>
  <c r="S2839" i="30"/>
  <c r="R2839" i="30"/>
  <c r="Q2839" i="30"/>
  <c r="P2839" i="30"/>
  <c r="O2839" i="30"/>
  <c r="AA2838" i="30"/>
  <c r="Z2838" i="30"/>
  <c r="Y2838" i="30"/>
  <c r="X2838" i="30"/>
  <c r="V2838" i="30"/>
  <c r="U2838" i="30"/>
  <c r="T2838" i="30"/>
  <c r="S2838" i="30"/>
  <c r="R2838" i="30"/>
  <c r="Q2838" i="30"/>
  <c r="P2838" i="30"/>
  <c r="O2838" i="30"/>
  <c r="AA2837" i="30"/>
  <c r="Z2837" i="30"/>
  <c r="Y2837" i="30"/>
  <c r="X2837" i="30"/>
  <c r="V2837" i="30"/>
  <c r="U2837" i="30"/>
  <c r="T2837" i="30"/>
  <c r="S2837" i="30"/>
  <c r="R2837" i="30"/>
  <c r="Q2837" i="30"/>
  <c r="P2837" i="30"/>
  <c r="O2837" i="30"/>
  <c r="AA2836" i="30"/>
  <c r="Z2836" i="30"/>
  <c r="Y2836" i="30"/>
  <c r="X2836" i="30"/>
  <c r="V2836" i="30"/>
  <c r="U2836" i="30"/>
  <c r="T2836" i="30"/>
  <c r="S2836" i="30"/>
  <c r="R2836" i="30"/>
  <c r="Q2836" i="30"/>
  <c r="P2836" i="30"/>
  <c r="O2836" i="30"/>
  <c r="AA2835" i="30"/>
  <c r="Z2835" i="30"/>
  <c r="Y2835" i="30"/>
  <c r="X2835" i="30"/>
  <c r="V2835" i="30"/>
  <c r="U2835" i="30"/>
  <c r="T2835" i="30"/>
  <c r="S2835" i="30"/>
  <c r="R2835" i="30"/>
  <c r="Q2835" i="30"/>
  <c r="P2835" i="30"/>
  <c r="O2835" i="30"/>
  <c r="AA2834" i="30"/>
  <c r="Z2834" i="30"/>
  <c r="Y2834" i="30"/>
  <c r="X2834" i="30"/>
  <c r="V2834" i="30"/>
  <c r="U2834" i="30"/>
  <c r="T2834" i="30"/>
  <c r="S2834" i="30"/>
  <c r="R2834" i="30"/>
  <c r="Q2834" i="30"/>
  <c r="P2834" i="30"/>
  <c r="O2834" i="30"/>
  <c r="AA2833" i="30"/>
  <c r="Z2833" i="30"/>
  <c r="Y2833" i="30"/>
  <c r="X2833" i="30"/>
  <c r="V2833" i="30"/>
  <c r="U2833" i="30"/>
  <c r="T2833" i="30"/>
  <c r="S2833" i="30"/>
  <c r="R2833" i="30"/>
  <c r="Q2833" i="30"/>
  <c r="P2833" i="30"/>
  <c r="O2833" i="30"/>
  <c r="AA2832" i="30"/>
  <c r="Z2832" i="30"/>
  <c r="Y2832" i="30"/>
  <c r="X2832" i="30"/>
  <c r="V2832" i="30"/>
  <c r="U2832" i="30"/>
  <c r="T2832" i="30"/>
  <c r="S2832" i="30"/>
  <c r="R2832" i="30"/>
  <c r="Q2832" i="30"/>
  <c r="P2832" i="30"/>
  <c r="O2832" i="30"/>
  <c r="AA2831" i="30"/>
  <c r="Z2831" i="30"/>
  <c r="Y2831" i="30"/>
  <c r="X2831" i="30"/>
  <c r="V2831" i="30"/>
  <c r="U2831" i="30"/>
  <c r="T2831" i="30"/>
  <c r="S2831" i="30"/>
  <c r="R2831" i="30"/>
  <c r="Q2831" i="30"/>
  <c r="P2831" i="30"/>
  <c r="O2831" i="30"/>
  <c r="AA2830" i="30"/>
  <c r="Z2830" i="30"/>
  <c r="Y2830" i="30"/>
  <c r="X2830" i="30"/>
  <c r="V2830" i="30"/>
  <c r="U2830" i="30"/>
  <c r="T2830" i="30"/>
  <c r="S2830" i="30"/>
  <c r="R2830" i="30"/>
  <c r="Q2830" i="30"/>
  <c r="P2830" i="30"/>
  <c r="O2830" i="30"/>
  <c r="AA2829" i="30"/>
  <c r="Z2829" i="30"/>
  <c r="Y2829" i="30"/>
  <c r="X2829" i="30"/>
  <c r="V2829" i="30"/>
  <c r="U2829" i="30"/>
  <c r="T2829" i="30"/>
  <c r="S2829" i="30"/>
  <c r="R2829" i="30"/>
  <c r="Q2829" i="30"/>
  <c r="P2829" i="30"/>
  <c r="O2829" i="30"/>
  <c r="AA2828" i="30"/>
  <c r="Z2828" i="30"/>
  <c r="Y2828" i="30"/>
  <c r="X2828" i="30"/>
  <c r="V2828" i="30"/>
  <c r="U2828" i="30"/>
  <c r="T2828" i="30"/>
  <c r="S2828" i="30"/>
  <c r="R2828" i="30"/>
  <c r="Q2828" i="30"/>
  <c r="P2828" i="30"/>
  <c r="O2828" i="30"/>
  <c r="AA2827" i="30"/>
  <c r="Z2827" i="30"/>
  <c r="Y2827" i="30"/>
  <c r="X2827" i="30"/>
  <c r="V2827" i="30"/>
  <c r="U2827" i="30"/>
  <c r="T2827" i="30"/>
  <c r="S2827" i="30"/>
  <c r="R2827" i="30"/>
  <c r="Q2827" i="30"/>
  <c r="P2827" i="30"/>
  <c r="O2827" i="30"/>
  <c r="AA2826" i="30"/>
  <c r="Z2826" i="30"/>
  <c r="Y2826" i="30"/>
  <c r="X2826" i="30"/>
  <c r="V2826" i="30"/>
  <c r="U2826" i="30"/>
  <c r="T2826" i="30"/>
  <c r="S2826" i="30"/>
  <c r="R2826" i="30"/>
  <c r="Q2826" i="30"/>
  <c r="P2826" i="30"/>
  <c r="O2826" i="30"/>
  <c r="AA2825" i="30"/>
  <c r="Z2825" i="30"/>
  <c r="Y2825" i="30"/>
  <c r="X2825" i="30"/>
  <c r="V2825" i="30"/>
  <c r="U2825" i="30"/>
  <c r="T2825" i="30"/>
  <c r="S2825" i="30"/>
  <c r="R2825" i="30"/>
  <c r="Q2825" i="30"/>
  <c r="P2825" i="30"/>
  <c r="O2825" i="30"/>
  <c r="AA2824" i="30"/>
  <c r="Z2824" i="30"/>
  <c r="Y2824" i="30"/>
  <c r="X2824" i="30"/>
  <c r="V2824" i="30"/>
  <c r="U2824" i="30"/>
  <c r="T2824" i="30"/>
  <c r="S2824" i="30"/>
  <c r="R2824" i="30"/>
  <c r="Q2824" i="30"/>
  <c r="P2824" i="30"/>
  <c r="O2824" i="30"/>
  <c r="AA2823" i="30"/>
  <c r="Z2823" i="30"/>
  <c r="Y2823" i="30"/>
  <c r="X2823" i="30"/>
  <c r="V2823" i="30"/>
  <c r="U2823" i="30"/>
  <c r="T2823" i="30"/>
  <c r="S2823" i="30"/>
  <c r="R2823" i="30"/>
  <c r="Q2823" i="30"/>
  <c r="P2823" i="30"/>
  <c r="O2823" i="30"/>
  <c r="AA2822" i="30"/>
  <c r="Z2822" i="30"/>
  <c r="Y2822" i="30"/>
  <c r="X2822" i="30"/>
  <c r="V2822" i="30"/>
  <c r="U2822" i="30"/>
  <c r="T2822" i="30"/>
  <c r="S2822" i="30"/>
  <c r="R2822" i="30"/>
  <c r="Q2822" i="30"/>
  <c r="P2822" i="30"/>
  <c r="O2822" i="30"/>
  <c r="AA2821" i="30"/>
  <c r="Z2821" i="30"/>
  <c r="Y2821" i="30"/>
  <c r="X2821" i="30"/>
  <c r="V2821" i="30"/>
  <c r="U2821" i="30"/>
  <c r="T2821" i="30"/>
  <c r="S2821" i="30"/>
  <c r="R2821" i="30"/>
  <c r="Q2821" i="30"/>
  <c r="P2821" i="30"/>
  <c r="O2821" i="30"/>
  <c r="AA2820" i="30"/>
  <c r="Z2820" i="30"/>
  <c r="Y2820" i="30"/>
  <c r="X2820" i="30"/>
  <c r="V2820" i="30"/>
  <c r="U2820" i="30"/>
  <c r="T2820" i="30"/>
  <c r="S2820" i="30"/>
  <c r="R2820" i="30"/>
  <c r="Q2820" i="30"/>
  <c r="P2820" i="30"/>
  <c r="O2820" i="30"/>
  <c r="AA2819" i="30"/>
  <c r="Z2819" i="30"/>
  <c r="Y2819" i="30"/>
  <c r="X2819" i="30"/>
  <c r="V2819" i="30"/>
  <c r="U2819" i="30"/>
  <c r="T2819" i="30"/>
  <c r="S2819" i="30"/>
  <c r="R2819" i="30"/>
  <c r="Q2819" i="30"/>
  <c r="P2819" i="30"/>
  <c r="O2819" i="30"/>
  <c r="AA2818" i="30"/>
  <c r="Z2818" i="30"/>
  <c r="Y2818" i="30"/>
  <c r="X2818" i="30"/>
  <c r="V2818" i="30"/>
  <c r="U2818" i="30"/>
  <c r="T2818" i="30"/>
  <c r="S2818" i="30"/>
  <c r="R2818" i="30"/>
  <c r="Q2818" i="30"/>
  <c r="P2818" i="30"/>
  <c r="O2818" i="30"/>
  <c r="AA2817" i="30"/>
  <c r="Z2817" i="30"/>
  <c r="Y2817" i="30"/>
  <c r="X2817" i="30"/>
  <c r="V2817" i="30"/>
  <c r="U2817" i="30"/>
  <c r="T2817" i="30"/>
  <c r="S2817" i="30"/>
  <c r="R2817" i="30"/>
  <c r="Q2817" i="30"/>
  <c r="P2817" i="30"/>
  <c r="O2817" i="30"/>
  <c r="AA2816" i="30"/>
  <c r="Z2816" i="30"/>
  <c r="Y2816" i="30"/>
  <c r="X2816" i="30"/>
  <c r="V2816" i="30"/>
  <c r="U2816" i="30"/>
  <c r="T2816" i="30"/>
  <c r="S2816" i="30"/>
  <c r="R2816" i="30"/>
  <c r="Q2816" i="30"/>
  <c r="P2816" i="30"/>
  <c r="O2816" i="30"/>
  <c r="AA2815" i="30"/>
  <c r="Z2815" i="30"/>
  <c r="Y2815" i="30"/>
  <c r="X2815" i="30"/>
  <c r="V2815" i="30"/>
  <c r="U2815" i="30"/>
  <c r="T2815" i="30"/>
  <c r="S2815" i="30"/>
  <c r="R2815" i="30"/>
  <c r="Q2815" i="30"/>
  <c r="P2815" i="30"/>
  <c r="O2815" i="30"/>
  <c r="AA2814" i="30"/>
  <c r="Z2814" i="30"/>
  <c r="Y2814" i="30"/>
  <c r="X2814" i="30"/>
  <c r="V2814" i="30"/>
  <c r="U2814" i="30"/>
  <c r="T2814" i="30"/>
  <c r="S2814" i="30"/>
  <c r="R2814" i="30"/>
  <c r="Q2814" i="30"/>
  <c r="P2814" i="30"/>
  <c r="O2814" i="30"/>
  <c r="AA2813" i="30"/>
  <c r="Z2813" i="30"/>
  <c r="Y2813" i="30"/>
  <c r="X2813" i="30"/>
  <c r="V2813" i="30"/>
  <c r="U2813" i="30"/>
  <c r="T2813" i="30"/>
  <c r="S2813" i="30"/>
  <c r="R2813" i="30"/>
  <c r="Q2813" i="30"/>
  <c r="P2813" i="30"/>
  <c r="O2813" i="30"/>
  <c r="AA2812" i="30"/>
  <c r="Z2812" i="30"/>
  <c r="Y2812" i="30"/>
  <c r="X2812" i="30"/>
  <c r="V2812" i="30"/>
  <c r="U2812" i="30"/>
  <c r="T2812" i="30"/>
  <c r="S2812" i="30"/>
  <c r="R2812" i="30"/>
  <c r="Q2812" i="30"/>
  <c r="P2812" i="30"/>
  <c r="O2812" i="30"/>
  <c r="AA2811" i="30"/>
  <c r="Z2811" i="30"/>
  <c r="Y2811" i="30"/>
  <c r="X2811" i="30"/>
  <c r="V2811" i="30"/>
  <c r="U2811" i="30"/>
  <c r="T2811" i="30"/>
  <c r="S2811" i="30"/>
  <c r="R2811" i="30"/>
  <c r="Q2811" i="30"/>
  <c r="P2811" i="30"/>
  <c r="O2811" i="30"/>
  <c r="AA2810" i="30"/>
  <c r="Z2810" i="30"/>
  <c r="Y2810" i="30"/>
  <c r="X2810" i="30"/>
  <c r="V2810" i="30"/>
  <c r="U2810" i="30"/>
  <c r="T2810" i="30"/>
  <c r="S2810" i="30"/>
  <c r="R2810" i="30"/>
  <c r="Q2810" i="30"/>
  <c r="P2810" i="30"/>
  <c r="O2810" i="30"/>
  <c r="AA2809" i="30"/>
  <c r="Z2809" i="30"/>
  <c r="Y2809" i="30"/>
  <c r="X2809" i="30"/>
  <c r="V2809" i="30"/>
  <c r="U2809" i="30"/>
  <c r="T2809" i="30"/>
  <c r="S2809" i="30"/>
  <c r="R2809" i="30"/>
  <c r="Q2809" i="30"/>
  <c r="P2809" i="30"/>
  <c r="O2809" i="30"/>
  <c r="AA2808" i="30"/>
  <c r="Z2808" i="30"/>
  <c r="Y2808" i="30"/>
  <c r="X2808" i="30"/>
  <c r="V2808" i="30"/>
  <c r="U2808" i="30"/>
  <c r="T2808" i="30"/>
  <c r="S2808" i="30"/>
  <c r="R2808" i="30"/>
  <c r="Q2808" i="30"/>
  <c r="P2808" i="30"/>
  <c r="O2808" i="30"/>
  <c r="AA2807" i="30"/>
  <c r="Z2807" i="30"/>
  <c r="Y2807" i="30"/>
  <c r="X2807" i="30"/>
  <c r="V2807" i="30"/>
  <c r="U2807" i="30"/>
  <c r="T2807" i="30"/>
  <c r="S2807" i="30"/>
  <c r="R2807" i="30"/>
  <c r="Q2807" i="30"/>
  <c r="P2807" i="30"/>
  <c r="O2807" i="30"/>
  <c r="AA2806" i="30"/>
  <c r="Z2806" i="30"/>
  <c r="Y2806" i="30"/>
  <c r="X2806" i="30"/>
  <c r="V2806" i="30"/>
  <c r="U2806" i="30"/>
  <c r="T2806" i="30"/>
  <c r="S2806" i="30"/>
  <c r="R2806" i="30"/>
  <c r="Q2806" i="30"/>
  <c r="P2806" i="30"/>
  <c r="O2806" i="30"/>
  <c r="AA2805" i="30"/>
  <c r="Z2805" i="30"/>
  <c r="Y2805" i="30"/>
  <c r="X2805" i="30"/>
  <c r="V2805" i="30"/>
  <c r="U2805" i="30"/>
  <c r="T2805" i="30"/>
  <c r="S2805" i="30"/>
  <c r="R2805" i="30"/>
  <c r="Q2805" i="30"/>
  <c r="P2805" i="30"/>
  <c r="O2805" i="30"/>
  <c r="AA2804" i="30"/>
  <c r="Z2804" i="30"/>
  <c r="Y2804" i="30"/>
  <c r="X2804" i="30"/>
  <c r="V2804" i="30"/>
  <c r="U2804" i="30"/>
  <c r="T2804" i="30"/>
  <c r="S2804" i="30"/>
  <c r="R2804" i="30"/>
  <c r="Q2804" i="30"/>
  <c r="P2804" i="30"/>
  <c r="O2804" i="30"/>
  <c r="AA2803" i="30"/>
  <c r="Z2803" i="30"/>
  <c r="Y2803" i="30"/>
  <c r="X2803" i="30"/>
  <c r="V2803" i="30"/>
  <c r="U2803" i="30"/>
  <c r="T2803" i="30"/>
  <c r="S2803" i="30"/>
  <c r="R2803" i="30"/>
  <c r="Q2803" i="30"/>
  <c r="P2803" i="30"/>
  <c r="O2803" i="30"/>
  <c r="AA2802" i="30"/>
  <c r="Z2802" i="30"/>
  <c r="Y2802" i="30"/>
  <c r="X2802" i="30"/>
  <c r="V2802" i="30"/>
  <c r="U2802" i="30"/>
  <c r="T2802" i="30"/>
  <c r="S2802" i="30"/>
  <c r="R2802" i="30"/>
  <c r="Q2802" i="30"/>
  <c r="P2802" i="30"/>
  <c r="O2802" i="30"/>
  <c r="AA2801" i="30"/>
  <c r="Z2801" i="30"/>
  <c r="Y2801" i="30"/>
  <c r="X2801" i="30"/>
  <c r="V2801" i="30"/>
  <c r="U2801" i="30"/>
  <c r="T2801" i="30"/>
  <c r="S2801" i="30"/>
  <c r="R2801" i="30"/>
  <c r="Q2801" i="30"/>
  <c r="P2801" i="30"/>
  <c r="O2801" i="30"/>
  <c r="AA2800" i="30"/>
  <c r="Z2800" i="30"/>
  <c r="Y2800" i="30"/>
  <c r="X2800" i="30"/>
  <c r="V2800" i="30"/>
  <c r="U2800" i="30"/>
  <c r="T2800" i="30"/>
  <c r="S2800" i="30"/>
  <c r="R2800" i="30"/>
  <c r="Q2800" i="30"/>
  <c r="P2800" i="30"/>
  <c r="O2800" i="30"/>
  <c r="AA2799" i="30"/>
  <c r="Z2799" i="30"/>
  <c r="Y2799" i="30"/>
  <c r="X2799" i="30"/>
  <c r="V2799" i="30"/>
  <c r="U2799" i="30"/>
  <c r="T2799" i="30"/>
  <c r="S2799" i="30"/>
  <c r="R2799" i="30"/>
  <c r="Q2799" i="30"/>
  <c r="P2799" i="30"/>
  <c r="O2799" i="30"/>
  <c r="AA2798" i="30"/>
  <c r="Z2798" i="30"/>
  <c r="Y2798" i="30"/>
  <c r="X2798" i="30"/>
  <c r="V2798" i="30"/>
  <c r="U2798" i="30"/>
  <c r="T2798" i="30"/>
  <c r="S2798" i="30"/>
  <c r="R2798" i="30"/>
  <c r="Q2798" i="30"/>
  <c r="P2798" i="30"/>
  <c r="O2798" i="30"/>
  <c r="AA2797" i="30"/>
  <c r="Z2797" i="30"/>
  <c r="Y2797" i="30"/>
  <c r="X2797" i="30"/>
  <c r="V2797" i="30"/>
  <c r="U2797" i="30"/>
  <c r="T2797" i="30"/>
  <c r="S2797" i="30"/>
  <c r="R2797" i="30"/>
  <c r="Q2797" i="30"/>
  <c r="P2797" i="30"/>
  <c r="O2797" i="30"/>
  <c r="AA2796" i="30"/>
  <c r="Z2796" i="30"/>
  <c r="Y2796" i="30"/>
  <c r="X2796" i="30"/>
  <c r="V2796" i="30"/>
  <c r="U2796" i="30"/>
  <c r="T2796" i="30"/>
  <c r="S2796" i="30"/>
  <c r="R2796" i="30"/>
  <c r="Q2796" i="30"/>
  <c r="P2796" i="30"/>
  <c r="O2796" i="30"/>
  <c r="AA2795" i="30"/>
  <c r="Z2795" i="30"/>
  <c r="Y2795" i="30"/>
  <c r="X2795" i="30"/>
  <c r="V2795" i="30"/>
  <c r="U2795" i="30"/>
  <c r="T2795" i="30"/>
  <c r="S2795" i="30"/>
  <c r="R2795" i="30"/>
  <c r="Q2795" i="30"/>
  <c r="P2795" i="30"/>
  <c r="O2795" i="30"/>
  <c r="AA2794" i="30"/>
  <c r="Z2794" i="30"/>
  <c r="Y2794" i="30"/>
  <c r="X2794" i="30"/>
  <c r="V2794" i="30"/>
  <c r="U2794" i="30"/>
  <c r="T2794" i="30"/>
  <c r="S2794" i="30"/>
  <c r="R2794" i="30"/>
  <c r="Q2794" i="30"/>
  <c r="P2794" i="30"/>
  <c r="O2794" i="30"/>
  <c r="AA2793" i="30"/>
  <c r="Z2793" i="30"/>
  <c r="Y2793" i="30"/>
  <c r="X2793" i="30"/>
  <c r="V2793" i="30"/>
  <c r="U2793" i="30"/>
  <c r="T2793" i="30"/>
  <c r="S2793" i="30"/>
  <c r="R2793" i="30"/>
  <c r="Q2793" i="30"/>
  <c r="P2793" i="30"/>
  <c r="O2793" i="30"/>
  <c r="AA2792" i="30"/>
  <c r="Z2792" i="30"/>
  <c r="Y2792" i="30"/>
  <c r="X2792" i="30"/>
  <c r="V2792" i="30"/>
  <c r="U2792" i="30"/>
  <c r="T2792" i="30"/>
  <c r="S2792" i="30"/>
  <c r="R2792" i="30"/>
  <c r="Q2792" i="30"/>
  <c r="P2792" i="30"/>
  <c r="O2792" i="30"/>
  <c r="AA2791" i="30"/>
  <c r="Z2791" i="30"/>
  <c r="Y2791" i="30"/>
  <c r="X2791" i="30"/>
  <c r="V2791" i="30"/>
  <c r="U2791" i="30"/>
  <c r="T2791" i="30"/>
  <c r="S2791" i="30"/>
  <c r="R2791" i="30"/>
  <c r="Q2791" i="30"/>
  <c r="P2791" i="30"/>
  <c r="O2791" i="30"/>
  <c r="AA2790" i="30"/>
  <c r="Z2790" i="30"/>
  <c r="Y2790" i="30"/>
  <c r="X2790" i="30"/>
  <c r="V2790" i="30"/>
  <c r="U2790" i="30"/>
  <c r="T2790" i="30"/>
  <c r="S2790" i="30"/>
  <c r="R2790" i="30"/>
  <c r="Q2790" i="30"/>
  <c r="P2790" i="30"/>
  <c r="O2790" i="30"/>
  <c r="AA2789" i="30"/>
  <c r="Z2789" i="30"/>
  <c r="Y2789" i="30"/>
  <c r="X2789" i="30"/>
  <c r="V2789" i="30"/>
  <c r="U2789" i="30"/>
  <c r="T2789" i="30"/>
  <c r="S2789" i="30"/>
  <c r="R2789" i="30"/>
  <c r="Q2789" i="30"/>
  <c r="P2789" i="30"/>
  <c r="O2789" i="30"/>
  <c r="AA2788" i="30"/>
  <c r="Z2788" i="30"/>
  <c r="Y2788" i="30"/>
  <c r="X2788" i="30"/>
  <c r="V2788" i="30"/>
  <c r="U2788" i="30"/>
  <c r="T2788" i="30"/>
  <c r="S2788" i="30"/>
  <c r="R2788" i="30"/>
  <c r="Q2788" i="30"/>
  <c r="P2788" i="30"/>
  <c r="O2788" i="30"/>
  <c r="AA2787" i="30"/>
  <c r="Z2787" i="30"/>
  <c r="Y2787" i="30"/>
  <c r="X2787" i="30"/>
  <c r="V2787" i="30"/>
  <c r="U2787" i="30"/>
  <c r="T2787" i="30"/>
  <c r="S2787" i="30"/>
  <c r="R2787" i="30"/>
  <c r="Q2787" i="30"/>
  <c r="P2787" i="30"/>
  <c r="O2787" i="30"/>
  <c r="AA2786" i="30"/>
  <c r="Z2786" i="30"/>
  <c r="Y2786" i="30"/>
  <c r="X2786" i="30"/>
  <c r="V2786" i="30"/>
  <c r="U2786" i="30"/>
  <c r="T2786" i="30"/>
  <c r="S2786" i="30"/>
  <c r="R2786" i="30"/>
  <c r="Q2786" i="30"/>
  <c r="P2786" i="30"/>
  <c r="O2786" i="30"/>
  <c r="AA2785" i="30"/>
  <c r="Z2785" i="30"/>
  <c r="Y2785" i="30"/>
  <c r="X2785" i="30"/>
  <c r="V2785" i="30"/>
  <c r="U2785" i="30"/>
  <c r="T2785" i="30"/>
  <c r="S2785" i="30"/>
  <c r="R2785" i="30"/>
  <c r="Q2785" i="30"/>
  <c r="P2785" i="30"/>
  <c r="O2785" i="30"/>
  <c r="AA2784" i="30"/>
  <c r="Z2784" i="30"/>
  <c r="Y2784" i="30"/>
  <c r="X2784" i="30"/>
  <c r="V2784" i="30"/>
  <c r="U2784" i="30"/>
  <c r="T2784" i="30"/>
  <c r="S2784" i="30"/>
  <c r="R2784" i="30"/>
  <c r="Q2784" i="30"/>
  <c r="P2784" i="30"/>
  <c r="O2784" i="30"/>
  <c r="AA2783" i="30"/>
  <c r="Z2783" i="30"/>
  <c r="Y2783" i="30"/>
  <c r="X2783" i="30"/>
  <c r="V2783" i="30"/>
  <c r="U2783" i="30"/>
  <c r="T2783" i="30"/>
  <c r="S2783" i="30"/>
  <c r="R2783" i="30"/>
  <c r="Q2783" i="30"/>
  <c r="P2783" i="30"/>
  <c r="O2783" i="30"/>
  <c r="AA2782" i="30"/>
  <c r="Z2782" i="30"/>
  <c r="Y2782" i="30"/>
  <c r="X2782" i="30"/>
  <c r="V2782" i="30"/>
  <c r="U2782" i="30"/>
  <c r="T2782" i="30"/>
  <c r="S2782" i="30"/>
  <c r="R2782" i="30"/>
  <c r="Q2782" i="30"/>
  <c r="P2782" i="30"/>
  <c r="O2782" i="30"/>
  <c r="AA2781" i="30"/>
  <c r="Z2781" i="30"/>
  <c r="Y2781" i="30"/>
  <c r="X2781" i="30"/>
  <c r="V2781" i="30"/>
  <c r="U2781" i="30"/>
  <c r="T2781" i="30"/>
  <c r="S2781" i="30"/>
  <c r="R2781" i="30"/>
  <c r="Q2781" i="30"/>
  <c r="P2781" i="30"/>
  <c r="O2781" i="30"/>
  <c r="AA2780" i="30"/>
  <c r="Z2780" i="30"/>
  <c r="Y2780" i="30"/>
  <c r="X2780" i="30"/>
  <c r="V2780" i="30"/>
  <c r="U2780" i="30"/>
  <c r="T2780" i="30"/>
  <c r="S2780" i="30"/>
  <c r="R2780" i="30"/>
  <c r="Q2780" i="30"/>
  <c r="P2780" i="30"/>
  <c r="O2780" i="30"/>
  <c r="AA2779" i="30"/>
  <c r="Z2779" i="30"/>
  <c r="Y2779" i="30"/>
  <c r="X2779" i="30"/>
  <c r="V2779" i="30"/>
  <c r="U2779" i="30"/>
  <c r="T2779" i="30"/>
  <c r="S2779" i="30"/>
  <c r="R2779" i="30"/>
  <c r="Q2779" i="30"/>
  <c r="P2779" i="30"/>
  <c r="O2779" i="30"/>
  <c r="AA2778" i="30"/>
  <c r="Z2778" i="30"/>
  <c r="Y2778" i="30"/>
  <c r="X2778" i="30"/>
  <c r="V2778" i="30"/>
  <c r="U2778" i="30"/>
  <c r="T2778" i="30"/>
  <c r="S2778" i="30"/>
  <c r="R2778" i="30"/>
  <c r="Q2778" i="30"/>
  <c r="P2778" i="30"/>
  <c r="O2778" i="30"/>
  <c r="AA2777" i="30"/>
  <c r="Z2777" i="30"/>
  <c r="Y2777" i="30"/>
  <c r="X2777" i="30"/>
  <c r="V2777" i="30"/>
  <c r="U2777" i="30"/>
  <c r="T2777" i="30"/>
  <c r="S2777" i="30"/>
  <c r="R2777" i="30"/>
  <c r="Q2777" i="30"/>
  <c r="P2777" i="30"/>
  <c r="O2777" i="30"/>
  <c r="AA2776" i="30"/>
  <c r="Z2776" i="30"/>
  <c r="Y2776" i="30"/>
  <c r="X2776" i="30"/>
  <c r="V2776" i="30"/>
  <c r="U2776" i="30"/>
  <c r="T2776" i="30"/>
  <c r="S2776" i="30"/>
  <c r="R2776" i="30"/>
  <c r="Q2776" i="30"/>
  <c r="P2776" i="30"/>
  <c r="O2776" i="30"/>
  <c r="AA2775" i="30"/>
  <c r="Z2775" i="30"/>
  <c r="Y2775" i="30"/>
  <c r="X2775" i="30"/>
  <c r="V2775" i="30"/>
  <c r="U2775" i="30"/>
  <c r="T2775" i="30"/>
  <c r="S2775" i="30"/>
  <c r="R2775" i="30"/>
  <c r="Q2775" i="30"/>
  <c r="P2775" i="30"/>
  <c r="O2775" i="30"/>
  <c r="AA2774" i="30"/>
  <c r="Z2774" i="30"/>
  <c r="Y2774" i="30"/>
  <c r="X2774" i="30"/>
  <c r="V2774" i="30"/>
  <c r="U2774" i="30"/>
  <c r="T2774" i="30"/>
  <c r="S2774" i="30"/>
  <c r="R2774" i="30"/>
  <c r="Q2774" i="30"/>
  <c r="P2774" i="30"/>
  <c r="O2774" i="30"/>
  <c r="AA2773" i="30"/>
  <c r="Z2773" i="30"/>
  <c r="Y2773" i="30"/>
  <c r="X2773" i="30"/>
  <c r="V2773" i="30"/>
  <c r="U2773" i="30"/>
  <c r="T2773" i="30"/>
  <c r="S2773" i="30"/>
  <c r="R2773" i="30"/>
  <c r="Q2773" i="30"/>
  <c r="P2773" i="30"/>
  <c r="O2773" i="30"/>
  <c r="AA2772" i="30"/>
  <c r="Z2772" i="30"/>
  <c r="Y2772" i="30"/>
  <c r="X2772" i="30"/>
  <c r="V2772" i="30"/>
  <c r="U2772" i="30"/>
  <c r="T2772" i="30"/>
  <c r="S2772" i="30"/>
  <c r="R2772" i="30"/>
  <c r="Q2772" i="30"/>
  <c r="P2772" i="30"/>
  <c r="O2772" i="30"/>
  <c r="AA2771" i="30"/>
  <c r="Z2771" i="30"/>
  <c r="Y2771" i="30"/>
  <c r="X2771" i="30"/>
  <c r="V2771" i="30"/>
  <c r="U2771" i="30"/>
  <c r="T2771" i="30"/>
  <c r="S2771" i="30"/>
  <c r="R2771" i="30"/>
  <c r="Q2771" i="30"/>
  <c r="P2771" i="30"/>
  <c r="O2771" i="30"/>
  <c r="AA2770" i="30"/>
  <c r="Z2770" i="30"/>
  <c r="Y2770" i="30"/>
  <c r="X2770" i="30"/>
  <c r="V2770" i="30"/>
  <c r="U2770" i="30"/>
  <c r="T2770" i="30"/>
  <c r="S2770" i="30"/>
  <c r="R2770" i="30"/>
  <c r="Q2770" i="30"/>
  <c r="P2770" i="30"/>
  <c r="O2770" i="30"/>
  <c r="AA2769" i="30"/>
  <c r="Z2769" i="30"/>
  <c r="Y2769" i="30"/>
  <c r="X2769" i="30"/>
  <c r="V2769" i="30"/>
  <c r="U2769" i="30"/>
  <c r="T2769" i="30"/>
  <c r="S2769" i="30"/>
  <c r="R2769" i="30"/>
  <c r="Q2769" i="30"/>
  <c r="P2769" i="30"/>
  <c r="O2769" i="30"/>
  <c r="AA2768" i="30"/>
  <c r="Z2768" i="30"/>
  <c r="Y2768" i="30"/>
  <c r="X2768" i="30"/>
  <c r="V2768" i="30"/>
  <c r="U2768" i="30"/>
  <c r="T2768" i="30"/>
  <c r="S2768" i="30"/>
  <c r="R2768" i="30"/>
  <c r="Q2768" i="30"/>
  <c r="P2768" i="30"/>
  <c r="O2768" i="30"/>
  <c r="AA2767" i="30"/>
  <c r="Z2767" i="30"/>
  <c r="Y2767" i="30"/>
  <c r="X2767" i="30"/>
  <c r="V2767" i="30"/>
  <c r="U2767" i="30"/>
  <c r="T2767" i="30"/>
  <c r="S2767" i="30"/>
  <c r="R2767" i="30"/>
  <c r="Q2767" i="30"/>
  <c r="P2767" i="30"/>
  <c r="O2767" i="30"/>
  <c r="AA2766" i="30"/>
  <c r="Z2766" i="30"/>
  <c r="Y2766" i="30"/>
  <c r="X2766" i="30"/>
  <c r="V2766" i="30"/>
  <c r="U2766" i="30"/>
  <c r="T2766" i="30"/>
  <c r="S2766" i="30"/>
  <c r="R2766" i="30"/>
  <c r="Q2766" i="30"/>
  <c r="P2766" i="30"/>
  <c r="O2766" i="30"/>
  <c r="AA2765" i="30"/>
  <c r="Z2765" i="30"/>
  <c r="Y2765" i="30"/>
  <c r="X2765" i="30"/>
  <c r="V2765" i="30"/>
  <c r="U2765" i="30"/>
  <c r="T2765" i="30"/>
  <c r="S2765" i="30"/>
  <c r="R2765" i="30"/>
  <c r="Q2765" i="30"/>
  <c r="P2765" i="30"/>
  <c r="O2765" i="30"/>
  <c r="AA2764" i="30"/>
  <c r="Z2764" i="30"/>
  <c r="Y2764" i="30"/>
  <c r="X2764" i="30"/>
  <c r="V2764" i="30"/>
  <c r="U2764" i="30"/>
  <c r="T2764" i="30"/>
  <c r="S2764" i="30"/>
  <c r="R2764" i="30"/>
  <c r="Q2764" i="30"/>
  <c r="P2764" i="30"/>
  <c r="O2764" i="30"/>
  <c r="AA2763" i="30"/>
  <c r="Z2763" i="30"/>
  <c r="Y2763" i="30"/>
  <c r="X2763" i="30"/>
  <c r="V2763" i="30"/>
  <c r="U2763" i="30"/>
  <c r="T2763" i="30"/>
  <c r="S2763" i="30"/>
  <c r="R2763" i="30"/>
  <c r="Q2763" i="30"/>
  <c r="P2763" i="30"/>
  <c r="O2763" i="30"/>
  <c r="AA2762" i="30"/>
  <c r="Z2762" i="30"/>
  <c r="Y2762" i="30"/>
  <c r="X2762" i="30"/>
  <c r="V2762" i="30"/>
  <c r="U2762" i="30"/>
  <c r="T2762" i="30"/>
  <c r="S2762" i="30"/>
  <c r="R2762" i="30"/>
  <c r="Q2762" i="30"/>
  <c r="P2762" i="30"/>
  <c r="O2762" i="30"/>
  <c r="AA2761" i="30"/>
  <c r="Z2761" i="30"/>
  <c r="Y2761" i="30"/>
  <c r="X2761" i="30"/>
  <c r="V2761" i="30"/>
  <c r="U2761" i="30"/>
  <c r="T2761" i="30"/>
  <c r="S2761" i="30"/>
  <c r="R2761" i="30"/>
  <c r="Q2761" i="30"/>
  <c r="P2761" i="30"/>
  <c r="O2761" i="30"/>
  <c r="AA2760" i="30"/>
  <c r="Z2760" i="30"/>
  <c r="Y2760" i="30"/>
  <c r="X2760" i="30"/>
  <c r="V2760" i="30"/>
  <c r="U2760" i="30"/>
  <c r="T2760" i="30"/>
  <c r="S2760" i="30"/>
  <c r="R2760" i="30"/>
  <c r="Q2760" i="30"/>
  <c r="P2760" i="30"/>
  <c r="O2760" i="30"/>
  <c r="AA2759" i="30"/>
  <c r="Z2759" i="30"/>
  <c r="Y2759" i="30"/>
  <c r="X2759" i="30"/>
  <c r="V2759" i="30"/>
  <c r="U2759" i="30"/>
  <c r="T2759" i="30"/>
  <c r="S2759" i="30"/>
  <c r="R2759" i="30"/>
  <c r="Q2759" i="30"/>
  <c r="P2759" i="30"/>
  <c r="O2759" i="30"/>
  <c r="AA2758" i="30"/>
  <c r="Z2758" i="30"/>
  <c r="Y2758" i="30"/>
  <c r="X2758" i="30"/>
  <c r="V2758" i="30"/>
  <c r="U2758" i="30"/>
  <c r="T2758" i="30"/>
  <c r="S2758" i="30"/>
  <c r="R2758" i="30"/>
  <c r="Q2758" i="30"/>
  <c r="P2758" i="30"/>
  <c r="O2758" i="30"/>
  <c r="AA2757" i="30"/>
  <c r="Z2757" i="30"/>
  <c r="Y2757" i="30"/>
  <c r="X2757" i="30"/>
  <c r="V2757" i="30"/>
  <c r="U2757" i="30"/>
  <c r="T2757" i="30"/>
  <c r="S2757" i="30"/>
  <c r="R2757" i="30"/>
  <c r="Q2757" i="30"/>
  <c r="P2757" i="30"/>
  <c r="O2757" i="30"/>
  <c r="AA2756" i="30"/>
  <c r="Z2756" i="30"/>
  <c r="Y2756" i="30"/>
  <c r="X2756" i="30"/>
  <c r="V2756" i="30"/>
  <c r="U2756" i="30"/>
  <c r="T2756" i="30"/>
  <c r="S2756" i="30"/>
  <c r="R2756" i="30"/>
  <c r="Q2756" i="30"/>
  <c r="P2756" i="30"/>
  <c r="O2756" i="30"/>
  <c r="AA2755" i="30"/>
  <c r="Z2755" i="30"/>
  <c r="Y2755" i="30"/>
  <c r="X2755" i="30"/>
  <c r="V2755" i="30"/>
  <c r="U2755" i="30"/>
  <c r="T2755" i="30"/>
  <c r="S2755" i="30"/>
  <c r="R2755" i="30"/>
  <c r="Q2755" i="30"/>
  <c r="P2755" i="30"/>
  <c r="O2755" i="30"/>
  <c r="AA2754" i="30"/>
  <c r="Z2754" i="30"/>
  <c r="Y2754" i="30"/>
  <c r="X2754" i="30"/>
  <c r="V2754" i="30"/>
  <c r="U2754" i="30"/>
  <c r="T2754" i="30"/>
  <c r="S2754" i="30"/>
  <c r="R2754" i="30"/>
  <c r="Q2754" i="30"/>
  <c r="P2754" i="30"/>
  <c r="O2754" i="30"/>
  <c r="AA2753" i="30"/>
  <c r="Z2753" i="30"/>
  <c r="Y2753" i="30"/>
  <c r="X2753" i="30"/>
  <c r="V2753" i="30"/>
  <c r="U2753" i="30"/>
  <c r="T2753" i="30"/>
  <c r="S2753" i="30"/>
  <c r="R2753" i="30"/>
  <c r="Q2753" i="30"/>
  <c r="P2753" i="30"/>
  <c r="O2753" i="30"/>
  <c r="AA2752" i="30"/>
  <c r="Z2752" i="30"/>
  <c r="Y2752" i="30"/>
  <c r="X2752" i="30"/>
  <c r="V2752" i="30"/>
  <c r="U2752" i="30"/>
  <c r="T2752" i="30"/>
  <c r="S2752" i="30"/>
  <c r="R2752" i="30"/>
  <c r="Q2752" i="30"/>
  <c r="P2752" i="30"/>
  <c r="O2752" i="30"/>
  <c r="AA2751" i="30"/>
  <c r="Z2751" i="30"/>
  <c r="Y2751" i="30"/>
  <c r="X2751" i="30"/>
  <c r="V2751" i="30"/>
  <c r="U2751" i="30"/>
  <c r="T2751" i="30"/>
  <c r="S2751" i="30"/>
  <c r="R2751" i="30"/>
  <c r="Q2751" i="30"/>
  <c r="P2751" i="30"/>
  <c r="O2751" i="30"/>
  <c r="AA2750" i="30"/>
  <c r="Z2750" i="30"/>
  <c r="Y2750" i="30"/>
  <c r="X2750" i="30"/>
  <c r="V2750" i="30"/>
  <c r="U2750" i="30"/>
  <c r="T2750" i="30"/>
  <c r="S2750" i="30"/>
  <c r="R2750" i="30"/>
  <c r="Q2750" i="30"/>
  <c r="P2750" i="30"/>
  <c r="O2750" i="30"/>
  <c r="AA2749" i="30"/>
  <c r="Z2749" i="30"/>
  <c r="Y2749" i="30"/>
  <c r="X2749" i="30"/>
  <c r="V2749" i="30"/>
  <c r="U2749" i="30"/>
  <c r="T2749" i="30"/>
  <c r="S2749" i="30"/>
  <c r="R2749" i="30"/>
  <c r="Q2749" i="30"/>
  <c r="P2749" i="30"/>
  <c r="O2749" i="30"/>
  <c r="AA2748" i="30"/>
  <c r="Z2748" i="30"/>
  <c r="Y2748" i="30"/>
  <c r="X2748" i="30"/>
  <c r="V2748" i="30"/>
  <c r="U2748" i="30"/>
  <c r="T2748" i="30"/>
  <c r="S2748" i="30"/>
  <c r="R2748" i="30"/>
  <c r="Q2748" i="30"/>
  <c r="P2748" i="30"/>
  <c r="O2748" i="30"/>
  <c r="AA2747" i="30"/>
  <c r="Z2747" i="30"/>
  <c r="Y2747" i="30"/>
  <c r="X2747" i="30"/>
  <c r="V2747" i="30"/>
  <c r="U2747" i="30"/>
  <c r="T2747" i="30"/>
  <c r="S2747" i="30"/>
  <c r="R2747" i="30"/>
  <c r="Q2747" i="30"/>
  <c r="P2747" i="30"/>
  <c r="O2747" i="30"/>
  <c r="AA2746" i="30"/>
  <c r="Z2746" i="30"/>
  <c r="Y2746" i="30"/>
  <c r="X2746" i="30"/>
  <c r="V2746" i="30"/>
  <c r="U2746" i="30"/>
  <c r="T2746" i="30"/>
  <c r="S2746" i="30"/>
  <c r="R2746" i="30"/>
  <c r="Q2746" i="30"/>
  <c r="P2746" i="30"/>
  <c r="O2746" i="30"/>
  <c r="AA2745" i="30"/>
  <c r="Z2745" i="30"/>
  <c r="Y2745" i="30"/>
  <c r="X2745" i="30"/>
  <c r="V2745" i="30"/>
  <c r="U2745" i="30"/>
  <c r="T2745" i="30"/>
  <c r="S2745" i="30"/>
  <c r="R2745" i="30"/>
  <c r="Q2745" i="30"/>
  <c r="P2745" i="30"/>
  <c r="O2745" i="30"/>
  <c r="AA2744" i="30"/>
  <c r="Z2744" i="30"/>
  <c r="Y2744" i="30"/>
  <c r="X2744" i="30"/>
  <c r="V2744" i="30"/>
  <c r="U2744" i="30"/>
  <c r="T2744" i="30"/>
  <c r="S2744" i="30"/>
  <c r="R2744" i="30"/>
  <c r="Q2744" i="30"/>
  <c r="P2744" i="30"/>
  <c r="O2744" i="30"/>
  <c r="AA2743" i="30"/>
  <c r="Z2743" i="30"/>
  <c r="Y2743" i="30"/>
  <c r="X2743" i="30"/>
  <c r="V2743" i="30"/>
  <c r="U2743" i="30"/>
  <c r="T2743" i="30"/>
  <c r="S2743" i="30"/>
  <c r="R2743" i="30"/>
  <c r="Q2743" i="30"/>
  <c r="P2743" i="30"/>
  <c r="O2743" i="30"/>
  <c r="AA2742" i="30"/>
  <c r="Z2742" i="30"/>
  <c r="Y2742" i="30"/>
  <c r="X2742" i="30"/>
  <c r="V2742" i="30"/>
  <c r="U2742" i="30"/>
  <c r="T2742" i="30"/>
  <c r="S2742" i="30"/>
  <c r="R2742" i="30"/>
  <c r="Q2742" i="30"/>
  <c r="P2742" i="30"/>
  <c r="O2742" i="30"/>
  <c r="AA2741" i="30"/>
  <c r="Z2741" i="30"/>
  <c r="Y2741" i="30"/>
  <c r="X2741" i="30"/>
  <c r="V2741" i="30"/>
  <c r="U2741" i="30"/>
  <c r="T2741" i="30"/>
  <c r="S2741" i="30"/>
  <c r="R2741" i="30"/>
  <c r="Q2741" i="30"/>
  <c r="P2741" i="30"/>
  <c r="O2741" i="30"/>
  <c r="AA2740" i="30"/>
  <c r="Z2740" i="30"/>
  <c r="Y2740" i="30"/>
  <c r="X2740" i="30"/>
  <c r="V2740" i="30"/>
  <c r="U2740" i="30"/>
  <c r="T2740" i="30"/>
  <c r="S2740" i="30"/>
  <c r="R2740" i="30"/>
  <c r="Q2740" i="30"/>
  <c r="P2740" i="30"/>
  <c r="O2740" i="30"/>
  <c r="AA2739" i="30"/>
  <c r="Z2739" i="30"/>
  <c r="Y2739" i="30"/>
  <c r="X2739" i="30"/>
  <c r="V2739" i="30"/>
  <c r="U2739" i="30"/>
  <c r="T2739" i="30"/>
  <c r="S2739" i="30"/>
  <c r="R2739" i="30"/>
  <c r="Q2739" i="30"/>
  <c r="P2739" i="30"/>
  <c r="O2739" i="30"/>
  <c r="AA2738" i="30"/>
  <c r="Z2738" i="30"/>
  <c r="Y2738" i="30"/>
  <c r="X2738" i="30"/>
  <c r="V2738" i="30"/>
  <c r="U2738" i="30"/>
  <c r="T2738" i="30"/>
  <c r="S2738" i="30"/>
  <c r="R2738" i="30"/>
  <c r="Q2738" i="30"/>
  <c r="P2738" i="30"/>
  <c r="O2738" i="30"/>
  <c r="AA2737" i="30"/>
  <c r="Z2737" i="30"/>
  <c r="Y2737" i="30"/>
  <c r="X2737" i="30"/>
  <c r="V2737" i="30"/>
  <c r="U2737" i="30"/>
  <c r="T2737" i="30"/>
  <c r="S2737" i="30"/>
  <c r="R2737" i="30"/>
  <c r="Q2737" i="30"/>
  <c r="P2737" i="30"/>
  <c r="O2737" i="30"/>
  <c r="AA2736" i="30"/>
  <c r="Z2736" i="30"/>
  <c r="Y2736" i="30"/>
  <c r="X2736" i="30"/>
  <c r="V2736" i="30"/>
  <c r="U2736" i="30"/>
  <c r="T2736" i="30"/>
  <c r="S2736" i="30"/>
  <c r="R2736" i="30"/>
  <c r="Q2736" i="30"/>
  <c r="P2736" i="30"/>
  <c r="O2736" i="30"/>
  <c r="AA2735" i="30"/>
  <c r="Z2735" i="30"/>
  <c r="Y2735" i="30"/>
  <c r="X2735" i="30"/>
  <c r="V2735" i="30"/>
  <c r="U2735" i="30"/>
  <c r="T2735" i="30"/>
  <c r="S2735" i="30"/>
  <c r="R2735" i="30"/>
  <c r="Q2735" i="30"/>
  <c r="P2735" i="30"/>
  <c r="O2735" i="30"/>
  <c r="AA2734" i="30"/>
  <c r="Z2734" i="30"/>
  <c r="Y2734" i="30"/>
  <c r="X2734" i="30"/>
  <c r="V2734" i="30"/>
  <c r="U2734" i="30"/>
  <c r="T2734" i="30"/>
  <c r="S2734" i="30"/>
  <c r="R2734" i="30"/>
  <c r="Q2734" i="30"/>
  <c r="P2734" i="30"/>
  <c r="O2734" i="30"/>
  <c r="AA2733" i="30"/>
  <c r="Z2733" i="30"/>
  <c r="Y2733" i="30"/>
  <c r="X2733" i="30"/>
  <c r="V2733" i="30"/>
  <c r="U2733" i="30"/>
  <c r="T2733" i="30"/>
  <c r="S2733" i="30"/>
  <c r="R2733" i="30"/>
  <c r="Q2733" i="30"/>
  <c r="P2733" i="30"/>
  <c r="O2733" i="30"/>
  <c r="AA2732" i="30"/>
  <c r="Z2732" i="30"/>
  <c r="Y2732" i="30"/>
  <c r="X2732" i="30"/>
  <c r="V2732" i="30"/>
  <c r="U2732" i="30"/>
  <c r="T2732" i="30"/>
  <c r="S2732" i="30"/>
  <c r="R2732" i="30"/>
  <c r="Q2732" i="30"/>
  <c r="P2732" i="30"/>
  <c r="O2732" i="30"/>
  <c r="AA2731" i="30"/>
  <c r="Z2731" i="30"/>
  <c r="Y2731" i="30"/>
  <c r="X2731" i="30"/>
  <c r="V2731" i="30"/>
  <c r="U2731" i="30"/>
  <c r="T2731" i="30"/>
  <c r="S2731" i="30"/>
  <c r="R2731" i="30"/>
  <c r="Q2731" i="30"/>
  <c r="P2731" i="30"/>
  <c r="O2731" i="30"/>
  <c r="AA2730" i="30"/>
  <c r="Z2730" i="30"/>
  <c r="Y2730" i="30"/>
  <c r="X2730" i="30"/>
  <c r="V2730" i="30"/>
  <c r="U2730" i="30"/>
  <c r="T2730" i="30"/>
  <c r="S2730" i="30"/>
  <c r="R2730" i="30"/>
  <c r="Q2730" i="30"/>
  <c r="P2730" i="30"/>
  <c r="O2730" i="30"/>
  <c r="AA2729" i="30"/>
  <c r="Z2729" i="30"/>
  <c r="Y2729" i="30"/>
  <c r="X2729" i="30"/>
  <c r="V2729" i="30"/>
  <c r="U2729" i="30"/>
  <c r="T2729" i="30"/>
  <c r="S2729" i="30"/>
  <c r="R2729" i="30"/>
  <c r="Q2729" i="30"/>
  <c r="P2729" i="30"/>
  <c r="O2729" i="30"/>
  <c r="AA2728" i="30"/>
  <c r="Z2728" i="30"/>
  <c r="Y2728" i="30"/>
  <c r="X2728" i="30"/>
  <c r="V2728" i="30"/>
  <c r="U2728" i="30"/>
  <c r="T2728" i="30"/>
  <c r="S2728" i="30"/>
  <c r="R2728" i="30"/>
  <c r="Q2728" i="30"/>
  <c r="P2728" i="30"/>
  <c r="O2728" i="30"/>
  <c r="AA2727" i="30"/>
  <c r="Z2727" i="30"/>
  <c r="Y2727" i="30"/>
  <c r="X2727" i="30"/>
  <c r="V2727" i="30"/>
  <c r="U2727" i="30"/>
  <c r="T2727" i="30"/>
  <c r="S2727" i="30"/>
  <c r="R2727" i="30"/>
  <c r="Q2727" i="30"/>
  <c r="P2727" i="30"/>
  <c r="O2727" i="30"/>
  <c r="AA2726" i="30"/>
  <c r="Z2726" i="30"/>
  <c r="Y2726" i="30"/>
  <c r="X2726" i="30"/>
  <c r="V2726" i="30"/>
  <c r="U2726" i="30"/>
  <c r="T2726" i="30"/>
  <c r="S2726" i="30"/>
  <c r="R2726" i="30"/>
  <c r="Q2726" i="30"/>
  <c r="P2726" i="30"/>
  <c r="O2726" i="30"/>
  <c r="AA2725" i="30"/>
  <c r="Z2725" i="30"/>
  <c r="Y2725" i="30"/>
  <c r="X2725" i="30"/>
  <c r="V2725" i="30"/>
  <c r="U2725" i="30"/>
  <c r="T2725" i="30"/>
  <c r="S2725" i="30"/>
  <c r="R2725" i="30"/>
  <c r="Q2725" i="30"/>
  <c r="P2725" i="30"/>
  <c r="O2725" i="30"/>
  <c r="AA2724" i="30"/>
  <c r="Z2724" i="30"/>
  <c r="Y2724" i="30"/>
  <c r="X2724" i="30"/>
  <c r="V2724" i="30"/>
  <c r="U2724" i="30"/>
  <c r="T2724" i="30"/>
  <c r="S2724" i="30"/>
  <c r="R2724" i="30"/>
  <c r="Q2724" i="30"/>
  <c r="P2724" i="30"/>
  <c r="O2724" i="30"/>
  <c r="AA2723" i="30"/>
  <c r="Z2723" i="30"/>
  <c r="Y2723" i="30"/>
  <c r="X2723" i="30"/>
  <c r="V2723" i="30"/>
  <c r="U2723" i="30"/>
  <c r="T2723" i="30"/>
  <c r="S2723" i="30"/>
  <c r="R2723" i="30"/>
  <c r="Q2723" i="30"/>
  <c r="P2723" i="30"/>
  <c r="O2723" i="30"/>
  <c r="AA2722" i="30"/>
  <c r="Z2722" i="30"/>
  <c r="Y2722" i="30"/>
  <c r="X2722" i="30"/>
  <c r="V2722" i="30"/>
  <c r="U2722" i="30"/>
  <c r="T2722" i="30"/>
  <c r="S2722" i="30"/>
  <c r="R2722" i="30"/>
  <c r="Q2722" i="30"/>
  <c r="P2722" i="30"/>
  <c r="O2722" i="30"/>
  <c r="AA2721" i="30"/>
  <c r="Z2721" i="30"/>
  <c r="Y2721" i="30"/>
  <c r="X2721" i="30"/>
  <c r="V2721" i="30"/>
  <c r="U2721" i="30"/>
  <c r="T2721" i="30"/>
  <c r="S2721" i="30"/>
  <c r="R2721" i="30"/>
  <c r="Q2721" i="30"/>
  <c r="P2721" i="30"/>
  <c r="O2721" i="30"/>
  <c r="AA2720" i="30"/>
  <c r="Z2720" i="30"/>
  <c r="Y2720" i="30"/>
  <c r="X2720" i="30"/>
  <c r="V2720" i="30"/>
  <c r="U2720" i="30"/>
  <c r="T2720" i="30"/>
  <c r="S2720" i="30"/>
  <c r="R2720" i="30"/>
  <c r="Q2720" i="30"/>
  <c r="P2720" i="30"/>
  <c r="O2720" i="30"/>
  <c r="AA2719" i="30"/>
  <c r="Z2719" i="30"/>
  <c r="Y2719" i="30"/>
  <c r="X2719" i="30"/>
  <c r="V2719" i="30"/>
  <c r="U2719" i="30"/>
  <c r="T2719" i="30"/>
  <c r="S2719" i="30"/>
  <c r="R2719" i="30"/>
  <c r="Q2719" i="30"/>
  <c r="P2719" i="30"/>
  <c r="O2719" i="30"/>
  <c r="AA2718" i="30"/>
  <c r="Z2718" i="30"/>
  <c r="Y2718" i="30"/>
  <c r="X2718" i="30"/>
  <c r="V2718" i="30"/>
  <c r="U2718" i="30"/>
  <c r="T2718" i="30"/>
  <c r="S2718" i="30"/>
  <c r="R2718" i="30"/>
  <c r="Q2718" i="30"/>
  <c r="P2718" i="30"/>
  <c r="O2718" i="30"/>
  <c r="AA2717" i="30"/>
  <c r="Z2717" i="30"/>
  <c r="Y2717" i="30"/>
  <c r="X2717" i="30"/>
  <c r="V2717" i="30"/>
  <c r="U2717" i="30"/>
  <c r="T2717" i="30"/>
  <c r="S2717" i="30"/>
  <c r="R2717" i="30"/>
  <c r="Q2717" i="30"/>
  <c r="P2717" i="30"/>
  <c r="O2717" i="30"/>
  <c r="AA2716" i="30"/>
  <c r="Z2716" i="30"/>
  <c r="Y2716" i="30"/>
  <c r="X2716" i="30"/>
  <c r="V2716" i="30"/>
  <c r="U2716" i="30"/>
  <c r="T2716" i="30"/>
  <c r="S2716" i="30"/>
  <c r="R2716" i="30"/>
  <c r="Q2716" i="30"/>
  <c r="P2716" i="30"/>
  <c r="O2716" i="30"/>
  <c r="AA2715" i="30"/>
  <c r="Z2715" i="30"/>
  <c r="Y2715" i="30"/>
  <c r="X2715" i="30"/>
  <c r="V2715" i="30"/>
  <c r="U2715" i="30"/>
  <c r="T2715" i="30"/>
  <c r="S2715" i="30"/>
  <c r="R2715" i="30"/>
  <c r="Q2715" i="30"/>
  <c r="P2715" i="30"/>
  <c r="O2715" i="30"/>
  <c r="AA2714" i="30"/>
  <c r="Z2714" i="30"/>
  <c r="Y2714" i="30"/>
  <c r="X2714" i="30"/>
  <c r="V2714" i="30"/>
  <c r="U2714" i="30"/>
  <c r="T2714" i="30"/>
  <c r="S2714" i="30"/>
  <c r="R2714" i="30"/>
  <c r="Q2714" i="30"/>
  <c r="P2714" i="30"/>
  <c r="O2714" i="30"/>
  <c r="AA2713" i="30"/>
  <c r="Z2713" i="30"/>
  <c r="Y2713" i="30"/>
  <c r="X2713" i="30"/>
  <c r="V2713" i="30"/>
  <c r="U2713" i="30"/>
  <c r="T2713" i="30"/>
  <c r="S2713" i="30"/>
  <c r="R2713" i="30"/>
  <c r="Q2713" i="30"/>
  <c r="P2713" i="30"/>
  <c r="O2713" i="30"/>
  <c r="AA2712" i="30"/>
  <c r="Z2712" i="30"/>
  <c r="Y2712" i="30"/>
  <c r="X2712" i="30"/>
  <c r="V2712" i="30"/>
  <c r="U2712" i="30"/>
  <c r="T2712" i="30"/>
  <c r="S2712" i="30"/>
  <c r="R2712" i="30"/>
  <c r="Q2712" i="30"/>
  <c r="P2712" i="30"/>
  <c r="O2712" i="30"/>
  <c r="AA2711" i="30"/>
  <c r="Z2711" i="30"/>
  <c r="Y2711" i="30"/>
  <c r="X2711" i="30"/>
  <c r="V2711" i="30"/>
  <c r="U2711" i="30"/>
  <c r="T2711" i="30"/>
  <c r="S2711" i="30"/>
  <c r="R2711" i="30"/>
  <c r="Q2711" i="30"/>
  <c r="P2711" i="30"/>
  <c r="O2711" i="30"/>
  <c r="AA2710" i="30"/>
  <c r="Z2710" i="30"/>
  <c r="Y2710" i="30"/>
  <c r="X2710" i="30"/>
  <c r="V2710" i="30"/>
  <c r="U2710" i="30"/>
  <c r="T2710" i="30"/>
  <c r="S2710" i="30"/>
  <c r="R2710" i="30"/>
  <c r="Q2710" i="30"/>
  <c r="P2710" i="30"/>
  <c r="O2710" i="30"/>
  <c r="AA2709" i="30"/>
  <c r="Z2709" i="30"/>
  <c r="Y2709" i="30"/>
  <c r="X2709" i="30"/>
  <c r="V2709" i="30"/>
  <c r="U2709" i="30"/>
  <c r="T2709" i="30"/>
  <c r="S2709" i="30"/>
  <c r="R2709" i="30"/>
  <c r="Q2709" i="30"/>
  <c r="P2709" i="30"/>
  <c r="O2709" i="30"/>
  <c r="AA2708" i="30"/>
  <c r="Z2708" i="30"/>
  <c r="Y2708" i="30"/>
  <c r="X2708" i="30"/>
  <c r="V2708" i="30"/>
  <c r="U2708" i="30"/>
  <c r="T2708" i="30"/>
  <c r="S2708" i="30"/>
  <c r="R2708" i="30"/>
  <c r="Q2708" i="30"/>
  <c r="P2708" i="30"/>
  <c r="O2708" i="30"/>
  <c r="AA2707" i="30"/>
  <c r="Z2707" i="30"/>
  <c r="Y2707" i="30"/>
  <c r="X2707" i="30"/>
  <c r="V2707" i="30"/>
  <c r="U2707" i="30"/>
  <c r="T2707" i="30"/>
  <c r="S2707" i="30"/>
  <c r="R2707" i="30"/>
  <c r="Q2707" i="30"/>
  <c r="P2707" i="30"/>
  <c r="O2707" i="30"/>
  <c r="AA2706" i="30"/>
  <c r="Z2706" i="30"/>
  <c r="Y2706" i="30"/>
  <c r="X2706" i="30"/>
  <c r="V2706" i="30"/>
  <c r="U2706" i="30"/>
  <c r="T2706" i="30"/>
  <c r="S2706" i="30"/>
  <c r="R2706" i="30"/>
  <c r="Q2706" i="30"/>
  <c r="P2706" i="30"/>
  <c r="O2706" i="30"/>
  <c r="AA2705" i="30"/>
  <c r="Z2705" i="30"/>
  <c r="Y2705" i="30"/>
  <c r="X2705" i="30"/>
  <c r="V2705" i="30"/>
  <c r="U2705" i="30"/>
  <c r="T2705" i="30"/>
  <c r="S2705" i="30"/>
  <c r="R2705" i="30"/>
  <c r="Q2705" i="30"/>
  <c r="P2705" i="30"/>
  <c r="O2705" i="30"/>
  <c r="AA2704" i="30"/>
  <c r="Z2704" i="30"/>
  <c r="Y2704" i="30"/>
  <c r="X2704" i="30"/>
  <c r="V2704" i="30"/>
  <c r="U2704" i="30"/>
  <c r="T2704" i="30"/>
  <c r="S2704" i="30"/>
  <c r="R2704" i="30"/>
  <c r="Q2704" i="30"/>
  <c r="P2704" i="30"/>
  <c r="O2704" i="30"/>
  <c r="AA2703" i="30"/>
  <c r="Z2703" i="30"/>
  <c r="Y2703" i="30"/>
  <c r="X2703" i="30"/>
  <c r="V2703" i="30"/>
  <c r="U2703" i="30"/>
  <c r="T2703" i="30"/>
  <c r="S2703" i="30"/>
  <c r="R2703" i="30"/>
  <c r="Q2703" i="30"/>
  <c r="P2703" i="30"/>
  <c r="O2703" i="30"/>
  <c r="AA2702" i="30"/>
  <c r="Z2702" i="30"/>
  <c r="Y2702" i="30"/>
  <c r="X2702" i="30"/>
  <c r="V2702" i="30"/>
  <c r="U2702" i="30"/>
  <c r="T2702" i="30"/>
  <c r="S2702" i="30"/>
  <c r="R2702" i="30"/>
  <c r="Q2702" i="30"/>
  <c r="P2702" i="30"/>
  <c r="O2702" i="30"/>
  <c r="AA2701" i="30"/>
  <c r="Z2701" i="30"/>
  <c r="Y2701" i="30"/>
  <c r="X2701" i="30"/>
  <c r="V2701" i="30"/>
  <c r="U2701" i="30"/>
  <c r="T2701" i="30"/>
  <c r="S2701" i="30"/>
  <c r="R2701" i="30"/>
  <c r="Q2701" i="30"/>
  <c r="P2701" i="30"/>
  <c r="O2701" i="30"/>
  <c r="AA2700" i="30"/>
  <c r="Z2700" i="30"/>
  <c r="Y2700" i="30"/>
  <c r="X2700" i="30"/>
  <c r="V2700" i="30"/>
  <c r="U2700" i="30"/>
  <c r="T2700" i="30"/>
  <c r="S2700" i="30"/>
  <c r="R2700" i="30"/>
  <c r="Q2700" i="30"/>
  <c r="P2700" i="30"/>
  <c r="O2700" i="30"/>
  <c r="AA2699" i="30"/>
  <c r="Z2699" i="30"/>
  <c r="Y2699" i="30"/>
  <c r="X2699" i="30"/>
  <c r="V2699" i="30"/>
  <c r="U2699" i="30"/>
  <c r="T2699" i="30"/>
  <c r="S2699" i="30"/>
  <c r="R2699" i="30"/>
  <c r="Q2699" i="30"/>
  <c r="P2699" i="30"/>
  <c r="O2699" i="30"/>
  <c r="AA2698" i="30"/>
  <c r="Z2698" i="30"/>
  <c r="Y2698" i="30"/>
  <c r="X2698" i="30"/>
  <c r="V2698" i="30"/>
  <c r="U2698" i="30"/>
  <c r="T2698" i="30"/>
  <c r="S2698" i="30"/>
  <c r="R2698" i="30"/>
  <c r="Q2698" i="30"/>
  <c r="P2698" i="30"/>
  <c r="O2698" i="30"/>
  <c r="AA2697" i="30"/>
  <c r="Z2697" i="30"/>
  <c r="Y2697" i="30"/>
  <c r="X2697" i="30"/>
  <c r="V2697" i="30"/>
  <c r="U2697" i="30"/>
  <c r="T2697" i="30"/>
  <c r="S2697" i="30"/>
  <c r="R2697" i="30"/>
  <c r="Q2697" i="30"/>
  <c r="P2697" i="30"/>
  <c r="O2697" i="30"/>
  <c r="AA2696" i="30"/>
  <c r="Z2696" i="30"/>
  <c r="Y2696" i="30"/>
  <c r="X2696" i="30"/>
  <c r="V2696" i="30"/>
  <c r="U2696" i="30"/>
  <c r="T2696" i="30"/>
  <c r="S2696" i="30"/>
  <c r="R2696" i="30"/>
  <c r="Q2696" i="30"/>
  <c r="P2696" i="30"/>
  <c r="O2696" i="30"/>
  <c r="AA2695" i="30"/>
  <c r="Z2695" i="30"/>
  <c r="Y2695" i="30"/>
  <c r="X2695" i="30"/>
  <c r="V2695" i="30"/>
  <c r="U2695" i="30"/>
  <c r="T2695" i="30"/>
  <c r="S2695" i="30"/>
  <c r="R2695" i="30"/>
  <c r="Q2695" i="30"/>
  <c r="P2695" i="30"/>
  <c r="O2695" i="30"/>
  <c r="AA2694" i="30"/>
  <c r="Z2694" i="30"/>
  <c r="Y2694" i="30"/>
  <c r="X2694" i="30"/>
  <c r="V2694" i="30"/>
  <c r="U2694" i="30"/>
  <c r="T2694" i="30"/>
  <c r="S2694" i="30"/>
  <c r="R2694" i="30"/>
  <c r="Q2694" i="30"/>
  <c r="P2694" i="30"/>
  <c r="O2694" i="30"/>
  <c r="AA2693" i="30"/>
  <c r="Z2693" i="30"/>
  <c r="Y2693" i="30"/>
  <c r="X2693" i="30"/>
  <c r="V2693" i="30"/>
  <c r="U2693" i="30"/>
  <c r="T2693" i="30"/>
  <c r="S2693" i="30"/>
  <c r="R2693" i="30"/>
  <c r="Q2693" i="30"/>
  <c r="P2693" i="30"/>
  <c r="O2693" i="30"/>
  <c r="AA2692" i="30"/>
  <c r="Z2692" i="30"/>
  <c r="Y2692" i="30"/>
  <c r="X2692" i="30"/>
  <c r="V2692" i="30"/>
  <c r="U2692" i="30"/>
  <c r="T2692" i="30"/>
  <c r="S2692" i="30"/>
  <c r="R2692" i="30"/>
  <c r="Q2692" i="30"/>
  <c r="P2692" i="30"/>
  <c r="O2692" i="30"/>
  <c r="AA2691" i="30"/>
  <c r="Z2691" i="30"/>
  <c r="Y2691" i="30"/>
  <c r="X2691" i="30"/>
  <c r="V2691" i="30"/>
  <c r="U2691" i="30"/>
  <c r="T2691" i="30"/>
  <c r="S2691" i="30"/>
  <c r="R2691" i="30"/>
  <c r="Q2691" i="30"/>
  <c r="P2691" i="30"/>
  <c r="O2691" i="30"/>
  <c r="AA2690" i="30"/>
  <c r="Z2690" i="30"/>
  <c r="Y2690" i="30"/>
  <c r="X2690" i="30"/>
  <c r="V2690" i="30"/>
  <c r="U2690" i="30"/>
  <c r="T2690" i="30"/>
  <c r="S2690" i="30"/>
  <c r="R2690" i="30"/>
  <c r="Q2690" i="30"/>
  <c r="P2690" i="30"/>
  <c r="O2690" i="30"/>
  <c r="AA2689" i="30"/>
  <c r="Z2689" i="30"/>
  <c r="Y2689" i="30"/>
  <c r="X2689" i="30"/>
  <c r="V2689" i="30"/>
  <c r="U2689" i="30"/>
  <c r="T2689" i="30"/>
  <c r="S2689" i="30"/>
  <c r="R2689" i="30"/>
  <c r="Q2689" i="30"/>
  <c r="P2689" i="30"/>
  <c r="O2689" i="30"/>
  <c r="AA2688" i="30"/>
  <c r="Z2688" i="30"/>
  <c r="Y2688" i="30"/>
  <c r="X2688" i="30"/>
  <c r="V2688" i="30"/>
  <c r="U2688" i="30"/>
  <c r="T2688" i="30"/>
  <c r="S2688" i="30"/>
  <c r="R2688" i="30"/>
  <c r="Q2688" i="30"/>
  <c r="P2688" i="30"/>
  <c r="O2688" i="30"/>
  <c r="AA2687" i="30"/>
  <c r="Z2687" i="30"/>
  <c r="Y2687" i="30"/>
  <c r="X2687" i="30"/>
  <c r="V2687" i="30"/>
  <c r="U2687" i="30"/>
  <c r="T2687" i="30"/>
  <c r="S2687" i="30"/>
  <c r="R2687" i="30"/>
  <c r="Q2687" i="30"/>
  <c r="P2687" i="30"/>
  <c r="O2687" i="30"/>
  <c r="AA2686" i="30"/>
  <c r="Z2686" i="30"/>
  <c r="Y2686" i="30"/>
  <c r="X2686" i="30"/>
  <c r="V2686" i="30"/>
  <c r="U2686" i="30"/>
  <c r="T2686" i="30"/>
  <c r="S2686" i="30"/>
  <c r="R2686" i="30"/>
  <c r="Q2686" i="30"/>
  <c r="P2686" i="30"/>
  <c r="O2686" i="30"/>
  <c r="AA2685" i="30"/>
  <c r="Z2685" i="30"/>
  <c r="Y2685" i="30"/>
  <c r="X2685" i="30"/>
  <c r="V2685" i="30"/>
  <c r="U2685" i="30"/>
  <c r="T2685" i="30"/>
  <c r="S2685" i="30"/>
  <c r="R2685" i="30"/>
  <c r="Q2685" i="30"/>
  <c r="P2685" i="30"/>
  <c r="O2685" i="30"/>
  <c r="AA2684" i="30"/>
  <c r="Z2684" i="30"/>
  <c r="Y2684" i="30"/>
  <c r="X2684" i="30"/>
  <c r="V2684" i="30"/>
  <c r="U2684" i="30"/>
  <c r="T2684" i="30"/>
  <c r="S2684" i="30"/>
  <c r="R2684" i="30"/>
  <c r="Q2684" i="30"/>
  <c r="P2684" i="30"/>
  <c r="O2684" i="30"/>
  <c r="AA2683" i="30"/>
  <c r="Z2683" i="30"/>
  <c r="Y2683" i="30"/>
  <c r="X2683" i="30"/>
  <c r="V2683" i="30"/>
  <c r="U2683" i="30"/>
  <c r="T2683" i="30"/>
  <c r="S2683" i="30"/>
  <c r="R2683" i="30"/>
  <c r="Q2683" i="30"/>
  <c r="P2683" i="30"/>
  <c r="O2683" i="30"/>
  <c r="AA2682" i="30"/>
  <c r="Z2682" i="30"/>
  <c r="Y2682" i="30"/>
  <c r="X2682" i="30"/>
  <c r="V2682" i="30"/>
  <c r="U2682" i="30"/>
  <c r="T2682" i="30"/>
  <c r="S2682" i="30"/>
  <c r="R2682" i="30"/>
  <c r="Q2682" i="30"/>
  <c r="P2682" i="30"/>
  <c r="O2682" i="30"/>
  <c r="AA2681" i="30"/>
  <c r="Z2681" i="30"/>
  <c r="Y2681" i="30"/>
  <c r="X2681" i="30"/>
  <c r="V2681" i="30"/>
  <c r="U2681" i="30"/>
  <c r="T2681" i="30"/>
  <c r="S2681" i="30"/>
  <c r="R2681" i="30"/>
  <c r="Q2681" i="30"/>
  <c r="P2681" i="30"/>
  <c r="O2681" i="30"/>
  <c r="AA2680" i="30"/>
  <c r="Z2680" i="30"/>
  <c r="Y2680" i="30"/>
  <c r="X2680" i="30"/>
  <c r="V2680" i="30"/>
  <c r="U2680" i="30"/>
  <c r="T2680" i="30"/>
  <c r="S2680" i="30"/>
  <c r="R2680" i="30"/>
  <c r="Q2680" i="30"/>
  <c r="P2680" i="30"/>
  <c r="O2680" i="30"/>
  <c r="AA2679" i="30"/>
  <c r="Z2679" i="30"/>
  <c r="Y2679" i="30"/>
  <c r="X2679" i="30"/>
  <c r="V2679" i="30"/>
  <c r="U2679" i="30"/>
  <c r="T2679" i="30"/>
  <c r="S2679" i="30"/>
  <c r="R2679" i="30"/>
  <c r="Q2679" i="30"/>
  <c r="P2679" i="30"/>
  <c r="O2679" i="30"/>
  <c r="AA2678" i="30"/>
  <c r="Z2678" i="30"/>
  <c r="Y2678" i="30"/>
  <c r="X2678" i="30"/>
  <c r="V2678" i="30"/>
  <c r="U2678" i="30"/>
  <c r="T2678" i="30"/>
  <c r="S2678" i="30"/>
  <c r="R2678" i="30"/>
  <c r="Q2678" i="30"/>
  <c r="P2678" i="30"/>
  <c r="O2678" i="30"/>
  <c r="AA2677" i="30"/>
  <c r="Z2677" i="30"/>
  <c r="Y2677" i="30"/>
  <c r="X2677" i="30"/>
  <c r="V2677" i="30"/>
  <c r="U2677" i="30"/>
  <c r="T2677" i="30"/>
  <c r="S2677" i="30"/>
  <c r="R2677" i="30"/>
  <c r="Q2677" i="30"/>
  <c r="P2677" i="30"/>
  <c r="O2677" i="30"/>
  <c r="AA2676" i="30"/>
  <c r="Z2676" i="30"/>
  <c r="Y2676" i="30"/>
  <c r="X2676" i="30"/>
  <c r="V2676" i="30"/>
  <c r="U2676" i="30"/>
  <c r="T2676" i="30"/>
  <c r="S2676" i="30"/>
  <c r="R2676" i="30"/>
  <c r="Q2676" i="30"/>
  <c r="P2676" i="30"/>
  <c r="O2676" i="30"/>
  <c r="AA2675" i="30"/>
  <c r="Z2675" i="30"/>
  <c r="Y2675" i="30"/>
  <c r="X2675" i="30"/>
  <c r="V2675" i="30"/>
  <c r="U2675" i="30"/>
  <c r="T2675" i="30"/>
  <c r="S2675" i="30"/>
  <c r="R2675" i="30"/>
  <c r="Q2675" i="30"/>
  <c r="P2675" i="30"/>
  <c r="O2675" i="30"/>
  <c r="AA2674" i="30"/>
  <c r="Z2674" i="30"/>
  <c r="Y2674" i="30"/>
  <c r="X2674" i="30"/>
  <c r="V2674" i="30"/>
  <c r="U2674" i="30"/>
  <c r="T2674" i="30"/>
  <c r="S2674" i="30"/>
  <c r="R2674" i="30"/>
  <c r="Q2674" i="30"/>
  <c r="P2674" i="30"/>
  <c r="O2674" i="30"/>
  <c r="AA2673" i="30"/>
  <c r="Z2673" i="30"/>
  <c r="Y2673" i="30"/>
  <c r="X2673" i="30"/>
  <c r="V2673" i="30"/>
  <c r="U2673" i="30"/>
  <c r="T2673" i="30"/>
  <c r="S2673" i="30"/>
  <c r="R2673" i="30"/>
  <c r="Q2673" i="30"/>
  <c r="P2673" i="30"/>
  <c r="O2673" i="30"/>
  <c r="AA2672" i="30"/>
  <c r="Z2672" i="30"/>
  <c r="Y2672" i="30"/>
  <c r="X2672" i="30"/>
  <c r="V2672" i="30"/>
  <c r="U2672" i="30"/>
  <c r="T2672" i="30"/>
  <c r="S2672" i="30"/>
  <c r="R2672" i="30"/>
  <c r="Q2672" i="30"/>
  <c r="P2672" i="30"/>
  <c r="O2672" i="30"/>
  <c r="AA2671" i="30"/>
  <c r="Z2671" i="30"/>
  <c r="Y2671" i="30"/>
  <c r="X2671" i="30"/>
  <c r="V2671" i="30"/>
  <c r="U2671" i="30"/>
  <c r="T2671" i="30"/>
  <c r="S2671" i="30"/>
  <c r="R2671" i="30"/>
  <c r="Q2671" i="30"/>
  <c r="P2671" i="30"/>
  <c r="O2671" i="30"/>
  <c r="AA2670" i="30"/>
  <c r="Z2670" i="30"/>
  <c r="Y2670" i="30"/>
  <c r="X2670" i="30"/>
  <c r="V2670" i="30"/>
  <c r="U2670" i="30"/>
  <c r="T2670" i="30"/>
  <c r="S2670" i="30"/>
  <c r="R2670" i="30"/>
  <c r="Q2670" i="30"/>
  <c r="P2670" i="30"/>
  <c r="O2670" i="30"/>
  <c r="AA2669" i="30"/>
  <c r="Z2669" i="30"/>
  <c r="Y2669" i="30"/>
  <c r="X2669" i="30"/>
  <c r="V2669" i="30"/>
  <c r="U2669" i="30"/>
  <c r="T2669" i="30"/>
  <c r="S2669" i="30"/>
  <c r="R2669" i="30"/>
  <c r="Q2669" i="30"/>
  <c r="P2669" i="30"/>
  <c r="O2669" i="30"/>
  <c r="AA2668" i="30"/>
  <c r="Z2668" i="30"/>
  <c r="Y2668" i="30"/>
  <c r="X2668" i="30"/>
  <c r="V2668" i="30"/>
  <c r="U2668" i="30"/>
  <c r="T2668" i="30"/>
  <c r="S2668" i="30"/>
  <c r="R2668" i="30"/>
  <c r="Q2668" i="30"/>
  <c r="P2668" i="30"/>
  <c r="O2668" i="30"/>
  <c r="AA2667" i="30"/>
  <c r="Z2667" i="30"/>
  <c r="Y2667" i="30"/>
  <c r="X2667" i="30"/>
  <c r="V2667" i="30"/>
  <c r="U2667" i="30"/>
  <c r="T2667" i="30"/>
  <c r="S2667" i="30"/>
  <c r="R2667" i="30"/>
  <c r="Q2667" i="30"/>
  <c r="P2667" i="30"/>
  <c r="O2667" i="30"/>
  <c r="AA2666" i="30"/>
  <c r="Z2666" i="30"/>
  <c r="Y2666" i="30"/>
  <c r="X2666" i="30"/>
  <c r="V2666" i="30"/>
  <c r="U2666" i="30"/>
  <c r="T2666" i="30"/>
  <c r="S2666" i="30"/>
  <c r="R2666" i="30"/>
  <c r="Q2666" i="30"/>
  <c r="P2666" i="30"/>
  <c r="O2666" i="30"/>
  <c r="AA2665" i="30"/>
  <c r="Z2665" i="30"/>
  <c r="Y2665" i="30"/>
  <c r="X2665" i="30"/>
  <c r="V2665" i="30"/>
  <c r="U2665" i="30"/>
  <c r="T2665" i="30"/>
  <c r="S2665" i="30"/>
  <c r="R2665" i="30"/>
  <c r="Q2665" i="30"/>
  <c r="P2665" i="30"/>
  <c r="O2665" i="30"/>
  <c r="AA2664" i="30"/>
  <c r="Z2664" i="30"/>
  <c r="Y2664" i="30"/>
  <c r="X2664" i="30"/>
  <c r="V2664" i="30"/>
  <c r="U2664" i="30"/>
  <c r="T2664" i="30"/>
  <c r="S2664" i="30"/>
  <c r="R2664" i="30"/>
  <c r="Q2664" i="30"/>
  <c r="P2664" i="30"/>
  <c r="O2664" i="30"/>
  <c r="AA2663" i="30"/>
  <c r="Z2663" i="30"/>
  <c r="Y2663" i="30"/>
  <c r="X2663" i="30"/>
  <c r="V2663" i="30"/>
  <c r="U2663" i="30"/>
  <c r="T2663" i="30"/>
  <c r="S2663" i="30"/>
  <c r="R2663" i="30"/>
  <c r="Q2663" i="30"/>
  <c r="P2663" i="30"/>
  <c r="O2663" i="30"/>
  <c r="AA2662" i="30"/>
  <c r="Z2662" i="30"/>
  <c r="Y2662" i="30"/>
  <c r="X2662" i="30"/>
  <c r="V2662" i="30"/>
  <c r="U2662" i="30"/>
  <c r="T2662" i="30"/>
  <c r="S2662" i="30"/>
  <c r="R2662" i="30"/>
  <c r="Q2662" i="30"/>
  <c r="P2662" i="30"/>
  <c r="O2662" i="30"/>
  <c r="AA2661" i="30"/>
  <c r="Z2661" i="30"/>
  <c r="Y2661" i="30"/>
  <c r="X2661" i="30"/>
  <c r="V2661" i="30"/>
  <c r="U2661" i="30"/>
  <c r="T2661" i="30"/>
  <c r="S2661" i="30"/>
  <c r="R2661" i="30"/>
  <c r="Q2661" i="30"/>
  <c r="P2661" i="30"/>
  <c r="O2661" i="30"/>
  <c r="AA2660" i="30"/>
  <c r="Z2660" i="30"/>
  <c r="Y2660" i="30"/>
  <c r="X2660" i="30"/>
  <c r="V2660" i="30"/>
  <c r="U2660" i="30"/>
  <c r="T2660" i="30"/>
  <c r="S2660" i="30"/>
  <c r="R2660" i="30"/>
  <c r="Q2660" i="30"/>
  <c r="P2660" i="30"/>
  <c r="O2660" i="30"/>
  <c r="AA2659" i="30"/>
  <c r="Z2659" i="30"/>
  <c r="Y2659" i="30"/>
  <c r="X2659" i="30"/>
  <c r="V2659" i="30"/>
  <c r="U2659" i="30"/>
  <c r="T2659" i="30"/>
  <c r="S2659" i="30"/>
  <c r="R2659" i="30"/>
  <c r="Q2659" i="30"/>
  <c r="P2659" i="30"/>
  <c r="O2659" i="30"/>
  <c r="AA2658" i="30"/>
  <c r="Z2658" i="30"/>
  <c r="Y2658" i="30"/>
  <c r="X2658" i="30"/>
  <c r="V2658" i="30"/>
  <c r="U2658" i="30"/>
  <c r="T2658" i="30"/>
  <c r="S2658" i="30"/>
  <c r="R2658" i="30"/>
  <c r="Q2658" i="30"/>
  <c r="P2658" i="30"/>
  <c r="O2658" i="30"/>
  <c r="AA2657" i="30"/>
  <c r="Z2657" i="30"/>
  <c r="Y2657" i="30"/>
  <c r="X2657" i="30"/>
  <c r="V2657" i="30"/>
  <c r="U2657" i="30"/>
  <c r="T2657" i="30"/>
  <c r="S2657" i="30"/>
  <c r="R2657" i="30"/>
  <c r="Q2657" i="30"/>
  <c r="P2657" i="30"/>
  <c r="O2657" i="30"/>
  <c r="AA2656" i="30"/>
  <c r="Z2656" i="30"/>
  <c r="Y2656" i="30"/>
  <c r="X2656" i="30"/>
  <c r="V2656" i="30"/>
  <c r="U2656" i="30"/>
  <c r="T2656" i="30"/>
  <c r="S2656" i="30"/>
  <c r="R2656" i="30"/>
  <c r="Q2656" i="30"/>
  <c r="P2656" i="30"/>
  <c r="O2656" i="30"/>
  <c r="AA2655" i="30"/>
  <c r="Z2655" i="30"/>
  <c r="Y2655" i="30"/>
  <c r="X2655" i="30"/>
  <c r="V2655" i="30"/>
  <c r="U2655" i="30"/>
  <c r="T2655" i="30"/>
  <c r="S2655" i="30"/>
  <c r="R2655" i="30"/>
  <c r="Q2655" i="30"/>
  <c r="P2655" i="30"/>
  <c r="O2655" i="30"/>
  <c r="AA2654" i="30"/>
  <c r="Z2654" i="30"/>
  <c r="Y2654" i="30"/>
  <c r="X2654" i="30"/>
  <c r="V2654" i="30"/>
  <c r="U2654" i="30"/>
  <c r="T2654" i="30"/>
  <c r="S2654" i="30"/>
  <c r="R2654" i="30"/>
  <c r="Q2654" i="30"/>
  <c r="P2654" i="30"/>
  <c r="O2654" i="30"/>
  <c r="AA2653" i="30"/>
  <c r="Z2653" i="30"/>
  <c r="Y2653" i="30"/>
  <c r="X2653" i="30"/>
  <c r="V2653" i="30"/>
  <c r="U2653" i="30"/>
  <c r="T2653" i="30"/>
  <c r="S2653" i="30"/>
  <c r="R2653" i="30"/>
  <c r="Q2653" i="30"/>
  <c r="P2653" i="30"/>
  <c r="O2653" i="30"/>
  <c r="AA2652" i="30"/>
  <c r="Z2652" i="30"/>
  <c r="Y2652" i="30"/>
  <c r="X2652" i="30"/>
  <c r="V2652" i="30"/>
  <c r="U2652" i="30"/>
  <c r="T2652" i="30"/>
  <c r="S2652" i="30"/>
  <c r="R2652" i="30"/>
  <c r="Q2652" i="30"/>
  <c r="P2652" i="30"/>
  <c r="O2652" i="30"/>
  <c r="AA2651" i="30"/>
  <c r="Z2651" i="30"/>
  <c r="Y2651" i="30"/>
  <c r="X2651" i="30"/>
  <c r="V2651" i="30"/>
  <c r="U2651" i="30"/>
  <c r="T2651" i="30"/>
  <c r="S2651" i="30"/>
  <c r="R2651" i="30"/>
  <c r="Q2651" i="30"/>
  <c r="P2651" i="30"/>
  <c r="O2651" i="30"/>
  <c r="AA2650" i="30"/>
  <c r="Z2650" i="30"/>
  <c r="Y2650" i="30"/>
  <c r="X2650" i="30"/>
  <c r="V2650" i="30"/>
  <c r="U2650" i="30"/>
  <c r="T2650" i="30"/>
  <c r="S2650" i="30"/>
  <c r="R2650" i="30"/>
  <c r="Q2650" i="30"/>
  <c r="P2650" i="30"/>
  <c r="O2650" i="30"/>
  <c r="AA2649" i="30"/>
  <c r="Z2649" i="30"/>
  <c r="Y2649" i="30"/>
  <c r="X2649" i="30"/>
  <c r="V2649" i="30"/>
  <c r="U2649" i="30"/>
  <c r="T2649" i="30"/>
  <c r="S2649" i="30"/>
  <c r="R2649" i="30"/>
  <c r="Q2649" i="30"/>
  <c r="P2649" i="30"/>
  <c r="O2649" i="30"/>
  <c r="AA2648" i="30"/>
  <c r="Z2648" i="30"/>
  <c r="Y2648" i="30"/>
  <c r="X2648" i="30"/>
  <c r="V2648" i="30"/>
  <c r="U2648" i="30"/>
  <c r="T2648" i="30"/>
  <c r="S2648" i="30"/>
  <c r="R2648" i="30"/>
  <c r="Q2648" i="30"/>
  <c r="P2648" i="30"/>
  <c r="O2648" i="30"/>
  <c r="AA2647" i="30"/>
  <c r="Z2647" i="30"/>
  <c r="Y2647" i="30"/>
  <c r="X2647" i="30"/>
  <c r="V2647" i="30"/>
  <c r="U2647" i="30"/>
  <c r="T2647" i="30"/>
  <c r="S2647" i="30"/>
  <c r="R2647" i="30"/>
  <c r="Q2647" i="30"/>
  <c r="P2647" i="30"/>
  <c r="O2647" i="30"/>
  <c r="AA2646" i="30"/>
  <c r="Z2646" i="30"/>
  <c r="Y2646" i="30"/>
  <c r="X2646" i="30"/>
  <c r="V2646" i="30"/>
  <c r="U2646" i="30"/>
  <c r="T2646" i="30"/>
  <c r="S2646" i="30"/>
  <c r="R2646" i="30"/>
  <c r="Q2646" i="30"/>
  <c r="P2646" i="30"/>
  <c r="O2646" i="30"/>
  <c r="AA2645" i="30"/>
  <c r="Z2645" i="30"/>
  <c r="Y2645" i="30"/>
  <c r="X2645" i="30"/>
  <c r="V2645" i="30"/>
  <c r="U2645" i="30"/>
  <c r="T2645" i="30"/>
  <c r="S2645" i="30"/>
  <c r="R2645" i="30"/>
  <c r="Q2645" i="30"/>
  <c r="P2645" i="30"/>
  <c r="O2645" i="30"/>
  <c r="AA2644" i="30"/>
  <c r="Z2644" i="30"/>
  <c r="Y2644" i="30"/>
  <c r="X2644" i="30"/>
  <c r="V2644" i="30"/>
  <c r="U2644" i="30"/>
  <c r="T2644" i="30"/>
  <c r="S2644" i="30"/>
  <c r="R2644" i="30"/>
  <c r="Q2644" i="30"/>
  <c r="P2644" i="30"/>
  <c r="O2644" i="30"/>
  <c r="AA2643" i="30"/>
  <c r="Z2643" i="30"/>
  <c r="Y2643" i="30"/>
  <c r="X2643" i="30"/>
  <c r="V2643" i="30"/>
  <c r="U2643" i="30"/>
  <c r="T2643" i="30"/>
  <c r="S2643" i="30"/>
  <c r="R2643" i="30"/>
  <c r="Q2643" i="30"/>
  <c r="P2643" i="30"/>
  <c r="O2643" i="30"/>
  <c r="AA2642" i="30"/>
  <c r="Z2642" i="30"/>
  <c r="Y2642" i="30"/>
  <c r="X2642" i="30"/>
  <c r="V2642" i="30"/>
  <c r="U2642" i="30"/>
  <c r="T2642" i="30"/>
  <c r="S2642" i="30"/>
  <c r="R2642" i="30"/>
  <c r="Q2642" i="30"/>
  <c r="P2642" i="30"/>
  <c r="O2642" i="30"/>
  <c r="AA2641" i="30"/>
  <c r="Z2641" i="30"/>
  <c r="Y2641" i="30"/>
  <c r="X2641" i="30"/>
  <c r="V2641" i="30"/>
  <c r="U2641" i="30"/>
  <c r="T2641" i="30"/>
  <c r="S2641" i="30"/>
  <c r="R2641" i="30"/>
  <c r="Q2641" i="30"/>
  <c r="P2641" i="30"/>
  <c r="O2641" i="30"/>
  <c r="AA2640" i="30"/>
  <c r="Z2640" i="30"/>
  <c r="Y2640" i="30"/>
  <c r="X2640" i="30"/>
  <c r="V2640" i="30"/>
  <c r="U2640" i="30"/>
  <c r="T2640" i="30"/>
  <c r="S2640" i="30"/>
  <c r="R2640" i="30"/>
  <c r="Q2640" i="30"/>
  <c r="P2640" i="30"/>
  <c r="O2640" i="30"/>
  <c r="AA2639" i="30"/>
  <c r="Z2639" i="30"/>
  <c r="Y2639" i="30"/>
  <c r="X2639" i="30"/>
  <c r="V2639" i="30"/>
  <c r="U2639" i="30"/>
  <c r="T2639" i="30"/>
  <c r="S2639" i="30"/>
  <c r="R2639" i="30"/>
  <c r="Q2639" i="30"/>
  <c r="P2639" i="30"/>
  <c r="O2639" i="30"/>
  <c r="AA2638" i="30"/>
  <c r="Z2638" i="30"/>
  <c r="Y2638" i="30"/>
  <c r="X2638" i="30"/>
  <c r="V2638" i="30"/>
  <c r="U2638" i="30"/>
  <c r="T2638" i="30"/>
  <c r="S2638" i="30"/>
  <c r="R2638" i="30"/>
  <c r="Q2638" i="30"/>
  <c r="P2638" i="30"/>
  <c r="O2638" i="30"/>
  <c r="AA2637" i="30"/>
  <c r="Z2637" i="30"/>
  <c r="Y2637" i="30"/>
  <c r="X2637" i="30"/>
  <c r="V2637" i="30"/>
  <c r="U2637" i="30"/>
  <c r="T2637" i="30"/>
  <c r="S2637" i="30"/>
  <c r="R2637" i="30"/>
  <c r="Q2637" i="30"/>
  <c r="P2637" i="30"/>
  <c r="O2637" i="30"/>
  <c r="AA2636" i="30"/>
  <c r="Z2636" i="30"/>
  <c r="Y2636" i="30"/>
  <c r="X2636" i="30"/>
  <c r="V2636" i="30"/>
  <c r="U2636" i="30"/>
  <c r="T2636" i="30"/>
  <c r="S2636" i="30"/>
  <c r="R2636" i="30"/>
  <c r="Q2636" i="30"/>
  <c r="P2636" i="30"/>
  <c r="O2636" i="30"/>
  <c r="AA2635" i="30"/>
  <c r="Z2635" i="30"/>
  <c r="Y2635" i="30"/>
  <c r="X2635" i="30"/>
  <c r="V2635" i="30"/>
  <c r="U2635" i="30"/>
  <c r="T2635" i="30"/>
  <c r="S2635" i="30"/>
  <c r="R2635" i="30"/>
  <c r="Q2635" i="30"/>
  <c r="P2635" i="30"/>
  <c r="O2635" i="30"/>
  <c r="AA2634" i="30"/>
  <c r="Z2634" i="30"/>
  <c r="Y2634" i="30"/>
  <c r="X2634" i="30"/>
  <c r="V2634" i="30"/>
  <c r="U2634" i="30"/>
  <c r="T2634" i="30"/>
  <c r="S2634" i="30"/>
  <c r="R2634" i="30"/>
  <c r="Q2634" i="30"/>
  <c r="P2634" i="30"/>
  <c r="O2634" i="30"/>
  <c r="AA2633" i="30"/>
  <c r="Z2633" i="30"/>
  <c r="Y2633" i="30"/>
  <c r="X2633" i="30"/>
  <c r="V2633" i="30"/>
  <c r="U2633" i="30"/>
  <c r="T2633" i="30"/>
  <c r="S2633" i="30"/>
  <c r="R2633" i="30"/>
  <c r="Q2633" i="30"/>
  <c r="P2633" i="30"/>
  <c r="O2633" i="30"/>
  <c r="AA2632" i="30"/>
  <c r="Z2632" i="30"/>
  <c r="Y2632" i="30"/>
  <c r="X2632" i="30"/>
  <c r="V2632" i="30"/>
  <c r="U2632" i="30"/>
  <c r="T2632" i="30"/>
  <c r="S2632" i="30"/>
  <c r="R2632" i="30"/>
  <c r="Q2632" i="30"/>
  <c r="P2632" i="30"/>
  <c r="O2632" i="30"/>
  <c r="AA2631" i="30"/>
  <c r="Z2631" i="30"/>
  <c r="Y2631" i="30"/>
  <c r="X2631" i="30"/>
  <c r="V2631" i="30"/>
  <c r="U2631" i="30"/>
  <c r="T2631" i="30"/>
  <c r="S2631" i="30"/>
  <c r="R2631" i="30"/>
  <c r="Q2631" i="30"/>
  <c r="P2631" i="30"/>
  <c r="O2631" i="30"/>
  <c r="AA2630" i="30"/>
  <c r="Z2630" i="30"/>
  <c r="Y2630" i="30"/>
  <c r="X2630" i="30"/>
  <c r="V2630" i="30"/>
  <c r="U2630" i="30"/>
  <c r="T2630" i="30"/>
  <c r="S2630" i="30"/>
  <c r="R2630" i="30"/>
  <c r="Q2630" i="30"/>
  <c r="P2630" i="30"/>
  <c r="O2630" i="30"/>
  <c r="AA2629" i="30"/>
  <c r="Z2629" i="30"/>
  <c r="Y2629" i="30"/>
  <c r="X2629" i="30"/>
  <c r="V2629" i="30"/>
  <c r="U2629" i="30"/>
  <c r="T2629" i="30"/>
  <c r="S2629" i="30"/>
  <c r="R2629" i="30"/>
  <c r="Q2629" i="30"/>
  <c r="P2629" i="30"/>
  <c r="O2629" i="30"/>
  <c r="AA2628" i="30"/>
  <c r="Z2628" i="30"/>
  <c r="Y2628" i="30"/>
  <c r="X2628" i="30"/>
  <c r="V2628" i="30"/>
  <c r="U2628" i="30"/>
  <c r="T2628" i="30"/>
  <c r="S2628" i="30"/>
  <c r="R2628" i="30"/>
  <c r="Q2628" i="30"/>
  <c r="P2628" i="30"/>
  <c r="O2628" i="30"/>
  <c r="AA2627" i="30"/>
  <c r="Z2627" i="30"/>
  <c r="Y2627" i="30"/>
  <c r="X2627" i="30"/>
  <c r="V2627" i="30"/>
  <c r="U2627" i="30"/>
  <c r="T2627" i="30"/>
  <c r="S2627" i="30"/>
  <c r="R2627" i="30"/>
  <c r="Q2627" i="30"/>
  <c r="P2627" i="30"/>
  <c r="O2627" i="30"/>
  <c r="AA2626" i="30"/>
  <c r="Z2626" i="30"/>
  <c r="Y2626" i="30"/>
  <c r="X2626" i="30"/>
  <c r="V2626" i="30"/>
  <c r="U2626" i="30"/>
  <c r="T2626" i="30"/>
  <c r="S2626" i="30"/>
  <c r="R2626" i="30"/>
  <c r="Q2626" i="30"/>
  <c r="P2626" i="30"/>
  <c r="O2626" i="30"/>
  <c r="AA2625" i="30"/>
  <c r="Z2625" i="30"/>
  <c r="Y2625" i="30"/>
  <c r="X2625" i="30"/>
  <c r="V2625" i="30"/>
  <c r="U2625" i="30"/>
  <c r="T2625" i="30"/>
  <c r="S2625" i="30"/>
  <c r="R2625" i="30"/>
  <c r="Q2625" i="30"/>
  <c r="P2625" i="30"/>
  <c r="O2625" i="30"/>
  <c r="AA2624" i="30"/>
  <c r="Z2624" i="30"/>
  <c r="Y2624" i="30"/>
  <c r="X2624" i="30"/>
  <c r="V2624" i="30"/>
  <c r="U2624" i="30"/>
  <c r="T2624" i="30"/>
  <c r="S2624" i="30"/>
  <c r="R2624" i="30"/>
  <c r="Q2624" i="30"/>
  <c r="P2624" i="30"/>
  <c r="O2624" i="30"/>
  <c r="AA2623" i="30"/>
  <c r="Z2623" i="30"/>
  <c r="Y2623" i="30"/>
  <c r="X2623" i="30"/>
  <c r="V2623" i="30"/>
  <c r="U2623" i="30"/>
  <c r="T2623" i="30"/>
  <c r="S2623" i="30"/>
  <c r="R2623" i="30"/>
  <c r="Q2623" i="30"/>
  <c r="P2623" i="30"/>
  <c r="O2623" i="30"/>
  <c r="AA2622" i="30"/>
  <c r="Z2622" i="30"/>
  <c r="Y2622" i="30"/>
  <c r="X2622" i="30"/>
  <c r="V2622" i="30"/>
  <c r="U2622" i="30"/>
  <c r="T2622" i="30"/>
  <c r="S2622" i="30"/>
  <c r="R2622" i="30"/>
  <c r="Q2622" i="30"/>
  <c r="P2622" i="30"/>
  <c r="O2622" i="30"/>
  <c r="AA2621" i="30"/>
  <c r="Z2621" i="30"/>
  <c r="Y2621" i="30"/>
  <c r="X2621" i="30"/>
  <c r="V2621" i="30"/>
  <c r="U2621" i="30"/>
  <c r="T2621" i="30"/>
  <c r="S2621" i="30"/>
  <c r="R2621" i="30"/>
  <c r="Q2621" i="30"/>
  <c r="P2621" i="30"/>
  <c r="O2621" i="30"/>
  <c r="AA2620" i="30"/>
  <c r="Z2620" i="30"/>
  <c r="Y2620" i="30"/>
  <c r="X2620" i="30"/>
  <c r="V2620" i="30"/>
  <c r="U2620" i="30"/>
  <c r="T2620" i="30"/>
  <c r="S2620" i="30"/>
  <c r="R2620" i="30"/>
  <c r="Q2620" i="30"/>
  <c r="P2620" i="30"/>
  <c r="O2620" i="30"/>
  <c r="AA2619" i="30"/>
  <c r="Z2619" i="30"/>
  <c r="Y2619" i="30"/>
  <c r="X2619" i="30"/>
  <c r="V2619" i="30"/>
  <c r="U2619" i="30"/>
  <c r="T2619" i="30"/>
  <c r="S2619" i="30"/>
  <c r="R2619" i="30"/>
  <c r="Q2619" i="30"/>
  <c r="P2619" i="30"/>
  <c r="O2619" i="30"/>
  <c r="AA2618" i="30"/>
  <c r="Z2618" i="30"/>
  <c r="Y2618" i="30"/>
  <c r="X2618" i="30"/>
  <c r="V2618" i="30"/>
  <c r="U2618" i="30"/>
  <c r="T2618" i="30"/>
  <c r="S2618" i="30"/>
  <c r="R2618" i="30"/>
  <c r="Q2618" i="30"/>
  <c r="P2618" i="30"/>
  <c r="O2618" i="30"/>
  <c r="AA2617" i="30"/>
  <c r="Z2617" i="30"/>
  <c r="Y2617" i="30"/>
  <c r="X2617" i="30"/>
  <c r="V2617" i="30"/>
  <c r="U2617" i="30"/>
  <c r="T2617" i="30"/>
  <c r="S2617" i="30"/>
  <c r="R2617" i="30"/>
  <c r="Q2617" i="30"/>
  <c r="P2617" i="30"/>
  <c r="O2617" i="30"/>
  <c r="AA2616" i="30"/>
  <c r="Z2616" i="30"/>
  <c r="Y2616" i="30"/>
  <c r="X2616" i="30"/>
  <c r="V2616" i="30"/>
  <c r="U2616" i="30"/>
  <c r="T2616" i="30"/>
  <c r="S2616" i="30"/>
  <c r="R2616" i="30"/>
  <c r="Q2616" i="30"/>
  <c r="P2616" i="30"/>
  <c r="O2616" i="30"/>
  <c r="AA2615" i="30"/>
  <c r="Z2615" i="30"/>
  <c r="Y2615" i="30"/>
  <c r="X2615" i="30"/>
  <c r="V2615" i="30"/>
  <c r="U2615" i="30"/>
  <c r="T2615" i="30"/>
  <c r="S2615" i="30"/>
  <c r="R2615" i="30"/>
  <c r="Q2615" i="30"/>
  <c r="P2615" i="30"/>
  <c r="O2615" i="30"/>
  <c r="AA2614" i="30"/>
  <c r="Z2614" i="30"/>
  <c r="Y2614" i="30"/>
  <c r="X2614" i="30"/>
  <c r="V2614" i="30"/>
  <c r="U2614" i="30"/>
  <c r="T2614" i="30"/>
  <c r="S2614" i="30"/>
  <c r="R2614" i="30"/>
  <c r="Q2614" i="30"/>
  <c r="P2614" i="30"/>
  <c r="O2614" i="30"/>
  <c r="AA2613" i="30"/>
  <c r="Z2613" i="30"/>
  <c r="Y2613" i="30"/>
  <c r="X2613" i="30"/>
  <c r="V2613" i="30"/>
  <c r="U2613" i="30"/>
  <c r="T2613" i="30"/>
  <c r="S2613" i="30"/>
  <c r="R2613" i="30"/>
  <c r="Q2613" i="30"/>
  <c r="P2613" i="30"/>
  <c r="O2613" i="30"/>
  <c r="AA2612" i="30"/>
  <c r="Z2612" i="30"/>
  <c r="Y2612" i="30"/>
  <c r="X2612" i="30"/>
  <c r="V2612" i="30"/>
  <c r="U2612" i="30"/>
  <c r="T2612" i="30"/>
  <c r="S2612" i="30"/>
  <c r="R2612" i="30"/>
  <c r="Q2612" i="30"/>
  <c r="P2612" i="30"/>
  <c r="O2612" i="30"/>
  <c r="AA2611" i="30"/>
  <c r="Z2611" i="30"/>
  <c r="Y2611" i="30"/>
  <c r="X2611" i="30"/>
  <c r="V2611" i="30"/>
  <c r="U2611" i="30"/>
  <c r="T2611" i="30"/>
  <c r="S2611" i="30"/>
  <c r="R2611" i="30"/>
  <c r="Q2611" i="30"/>
  <c r="P2611" i="30"/>
  <c r="O2611" i="30"/>
  <c r="AA2610" i="30"/>
  <c r="Z2610" i="30"/>
  <c r="Y2610" i="30"/>
  <c r="X2610" i="30"/>
  <c r="V2610" i="30"/>
  <c r="U2610" i="30"/>
  <c r="T2610" i="30"/>
  <c r="S2610" i="30"/>
  <c r="R2610" i="30"/>
  <c r="Q2610" i="30"/>
  <c r="P2610" i="30"/>
  <c r="O2610" i="30"/>
  <c r="AA2609" i="30"/>
  <c r="Z2609" i="30"/>
  <c r="Y2609" i="30"/>
  <c r="X2609" i="30"/>
  <c r="V2609" i="30"/>
  <c r="U2609" i="30"/>
  <c r="T2609" i="30"/>
  <c r="S2609" i="30"/>
  <c r="R2609" i="30"/>
  <c r="Q2609" i="30"/>
  <c r="P2609" i="30"/>
  <c r="O2609" i="30"/>
  <c r="AA2608" i="30"/>
  <c r="Z2608" i="30"/>
  <c r="Y2608" i="30"/>
  <c r="X2608" i="30"/>
  <c r="V2608" i="30"/>
  <c r="U2608" i="30"/>
  <c r="T2608" i="30"/>
  <c r="S2608" i="30"/>
  <c r="R2608" i="30"/>
  <c r="Q2608" i="30"/>
  <c r="P2608" i="30"/>
  <c r="O2608" i="30"/>
  <c r="AA2607" i="30"/>
  <c r="Z2607" i="30"/>
  <c r="Y2607" i="30"/>
  <c r="X2607" i="30"/>
  <c r="V2607" i="30"/>
  <c r="U2607" i="30"/>
  <c r="T2607" i="30"/>
  <c r="S2607" i="30"/>
  <c r="R2607" i="30"/>
  <c r="Q2607" i="30"/>
  <c r="P2607" i="30"/>
  <c r="O2607" i="30"/>
  <c r="AA2606" i="30"/>
  <c r="Z2606" i="30"/>
  <c r="Y2606" i="30"/>
  <c r="X2606" i="30"/>
  <c r="V2606" i="30"/>
  <c r="U2606" i="30"/>
  <c r="T2606" i="30"/>
  <c r="S2606" i="30"/>
  <c r="R2606" i="30"/>
  <c r="Q2606" i="30"/>
  <c r="P2606" i="30"/>
  <c r="O2606" i="30"/>
  <c r="AA2605" i="30"/>
  <c r="Z2605" i="30"/>
  <c r="Y2605" i="30"/>
  <c r="X2605" i="30"/>
  <c r="V2605" i="30"/>
  <c r="U2605" i="30"/>
  <c r="T2605" i="30"/>
  <c r="S2605" i="30"/>
  <c r="R2605" i="30"/>
  <c r="Q2605" i="30"/>
  <c r="P2605" i="30"/>
  <c r="O2605" i="30"/>
  <c r="AA2604" i="30"/>
  <c r="Z2604" i="30"/>
  <c r="Y2604" i="30"/>
  <c r="X2604" i="30"/>
  <c r="V2604" i="30"/>
  <c r="U2604" i="30"/>
  <c r="T2604" i="30"/>
  <c r="S2604" i="30"/>
  <c r="R2604" i="30"/>
  <c r="Q2604" i="30"/>
  <c r="P2604" i="30"/>
  <c r="O2604" i="30"/>
  <c r="AA2603" i="30"/>
  <c r="Z2603" i="30"/>
  <c r="Y2603" i="30"/>
  <c r="X2603" i="30"/>
  <c r="V2603" i="30"/>
  <c r="U2603" i="30"/>
  <c r="T2603" i="30"/>
  <c r="S2603" i="30"/>
  <c r="R2603" i="30"/>
  <c r="Q2603" i="30"/>
  <c r="P2603" i="30"/>
  <c r="O2603" i="30"/>
  <c r="AA2602" i="30"/>
  <c r="Z2602" i="30"/>
  <c r="Y2602" i="30"/>
  <c r="X2602" i="30"/>
  <c r="V2602" i="30"/>
  <c r="U2602" i="30"/>
  <c r="T2602" i="30"/>
  <c r="S2602" i="30"/>
  <c r="R2602" i="30"/>
  <c r="Q2602" i="30"/>
  <c r="P2602" i="30"/>
  <c r="O2602" i="30"/>
  <c r="AA2601" i="30"/>
  <c r="Z2601" i="30"/>
  <c r="Y2601" i="30"/>
  <c r="X2601" i="30"/>
  <c r="V2601" i="30"/>
  <c r="U2601" i="30"/>
  <c r="T2601" i="30"/>
  <c r="S2601" i="30"/>
  <c r="R2601" i="30"/>
  <c r="Q2601" i="30"/>
  <c r="P2601" i="30"/>
  <c r="O2601" i="30"/>
  <c r="AA2600" i="30"/>
  <c r="Z2600" i="30"/>
  <c r="Y2600" i="30"/>
  <c r="X2600" i="30"/>
  <c r="V2600" i="30"/>
  <c r="U2600" i="30"/>
  <c r="T2600" i="30"/>
  <c r="S2600" i="30"/>
  <c r="R2600" i="30"/>
  <c r="Q2600" i="30"/>
  <c r="P2600" i="30"/>
  <c r="O2600" i="30"/>
  <c r="AA2599" i="30"/>
  <c r="Z2599" i="30"/>
  <c r="Y2599" i="30"/>
  <c r="X2599" i="30"/>
  <c r="V2599" i="30"/>
  <c r="U2599" i="30"/>
  <c r="T2599" i="30"/>
  <c r="S2599" i="30"/>
  <c r="R2599" i="30"/>
  <c r="Q2599" i="30"/>
  <c r="P2599" i="30"/>
  <c r="O2599" i="30"/>
  <c r="AA2598" i="30"/>
  <c r="Z2598" i="30"/>
  <c r="Y2598" i="30"/>
  <c r="X2598" i="30"/>
  <c r="V2598" i="30"/>
  <c r="U2598" i="30"/>
  <c r="T2598" i="30"/>
  <c r="S2598" i="30"/>
  <c r="R2598" i="30"/>
  <c r="Q2598" i="30"/>
  <c r="P2598" i="30"/>
  <c r="O2598" i="30"/>
  <c r="AA2597" i="30"/>
  <c r="Z2597" i="30"/>
  <c r="Y2597" i="30"/>
  <c r="X2597" i="30"/>
  <c r="V2597" i="30"/>
  <c r="U2597" i="30"/>
  <c r="T2597" i="30"/>
  <c r="S2597" i="30"/>
  <c r="R2597" i="30"/>
  <c r="Q2597" i="30"/>
  <c r="P2597" i="30"/>
  <c r="O2597" i="30"/>
  <c r="AA2596" i="30"/>
  <c r="Z2596" i="30"/>
  <c r="Y2596" i="30"/>
  <c r="X2596" i="30"/>
  <c r="V2596" i="30"/>
  <c r="U2596" i="30"/>
  <c r="T2596" i="30"/>
  <c r="S2596" i="30"/>
  <c r="R2596" i="30"/>
  <c r="Q2596" i="30"/>
  <c r="P2596" i="30"/>
  <c r="O2596" i="30"/>
  <c r="AA2595" i="30"/>
  <c r="Z2595" i="30"/>
  <c r="Y2595" i="30"/>
  <c r="X2595" i="30"/>
  <c r="V2595" i="30"/>
  <c r="U2595" i="30"/>
  <c r="T2595" i="30"/>
  <c r="S2595" i="30"/>
  <c r="R2595" i="30"/>
  <c r="Q2595" i="30"/>
  <c r="P2595" i="30"/>
  <c r="O2595" i="30"/>
  <c r="AA2594" i="30"/>
  <c r="Z2594" i="30"/>
  <c r="Y2594" i="30"/>
  <c r="X2594" i="30"/>
  <c r="V2594" i="30"/>
  <c r="U2594" i="30"/>
  <c r="T2594" i="30"/>
  <c r="S2594" i="30"/>
  <c r="R2594" i="30"/>
  <c r="Q2594" i="30"/>
  <c r="P2594" i="30"/>
  <c r="O2594" i="30"/>
  <c r="AA2593" i="30"/>
  <c r="Z2593" i="30"/>
  <c r="Y2593" i="30"/>
  <c r="X2593" i="30"/>
  <c r="V2593" i="30"/>
  <c r="U2593" i="30"/>
  <c r="T2593" i="30"/>
  <c r="S2593" i="30"/>
  <c r="R2593" i="30"/>
  <c r="Q2593" i="30"/>
  <c r="P2593" i="30"/>
  <c r="O2593" i="30"/>
  <c r="AA2592" i="30"/>
  <c r="Z2592" i="30"/>
  <c r="Y2592" i="30"/>
  <c r="X2592" i="30"/>
  <c r="V2592" i="30"/>
  <c r="U2592" i="30"/>
  <c r="T2592" i="30"/>
  <c r="S2592" i="30"/>
  <c r="R2592" i="30"/>
  <c r="Q2592" i="30"/>
  <c r="P2592" i="30"/>
  <c r="O2592" i="30"/>
  <c r="AA2591" i="30"/>
  <c r="Z2591" i="30"/>
  <c r="Y2591" i="30"/>
  <c r="X2591" i="30"/>
  <c r="V2591" i="30"/>
  <c r="U2591" i="30"/>
  <c r="T2591" i="30"/>
  <c r="S2591" i="30"/>
  <c r="R2591" i="30"/>
  <c r="Q2591" i="30"/>
  <c r="P2591" i="30"/>
  <c r="O2591" i="30"/>
  <c r="AA2590" i="30"/>
  <c r="Z2590" i="30"/>
  <c r="Y2590" i="30"/>
  <c r="X2590" i="30"/>
  <c r="V2590" i="30"/>
  <c r="U2590" i="30"/>
  <c r="T2590" i="30"/>
  <c r="S2590" i="30"/>
  <c r="R2590" i="30"/>
  <c r="Q2590" i="30"/>
  <c r="P2590" i="30"/>
  <c r="O2590" i="30"/>
  <c r="AA2589" i="30"/>
  <c r="Z2589" i="30"/>
  <c r="Y2589" i="30"/>
  <c r="X2589" i="30"/>
  <c r="V2589" i="30"/>
  <c r="U2589" i="30"/>
  <c r="T2589" i="30"/>
  <c r="S2589" i="30"/>
  <c r="R2589" i="30"/>
  <c r="Q2589" i="30"/>
  <c r="P2589" i="30"/>
  <c r="O2589" i="30"/>
  <c r="AA2588" i="30"/>
  <c r="Z2588" i="30"/>
  <c r="Y2588" i="30"/>
  <c r="X2588" i="30"/>
  <c r="V2588" i="30"/>
  <c r="U2588" i="30"/>
  <c r="T2588" i="30"/>
  <c r="S2588" i="30"/>
  <c r="R2588" i="30"/>
  <c r="Q2588" i="30"/>
  <c r="P2588" i="30"/>
  <c r="O2588" i="30"/>
  <c r="AA2587" i="30"/>
  <c r="Z2587" i="30"/>
  <c r="Y2587" i="30"/>
  <c r="X2587" i="30"/>
  <c r="V2587" i="30"/>
  <c r="U2587" i="30"/>
  <c r="T2587" i="30"/>
  <c r="S2587" i="30"/>
  <c r="R2587" i="30"/>
  <c r="Q2587" i="30"/>
  <c r="P2587" i="30"/>
  <c r="O2587" i="30"/>
  <c r="AA2586" i="30"/>
  <c r="Z2586" i="30"/>
  <c r="Y2586" i="30"/>
  <c r="X2586" i="30"/>
  <c r="V2586" i="30"/>
  <c r="U2586" i="30"/>
  <c r="T2586" i="30"/>
  <c r="S2586" i="30"/>
  <c r="R2586" i="30"/>
  <c r="Q2586" i="30"/>
  <c r="P2586" i="30"/>
  <c r="O2586" i="30"/>
  <c r="AA2585" i="30"/>
  <c r="Z2585" i="30"/>
  <c r="Y2585" i="30"/>
  <c r="X2585" i="30"/>
  <c r="V2585" i="30"/>
  <c r="U2585" i="30"/>
  <c r="T2585" i="30"/>
  <c r="S2585" i="30"/>
  <c r="R2585" i="30"/>
  <c r="Q2585" i="30"/>
  <c r="P2585" i="30"/>
  <c r="O2585" i="30"/>
  <c r="AA2584" i="30"/>
  <c r="Z2584" i="30"/>
  <c r="Y2584" i="30"/>
  <c r="X2584" i="30"/>
  <c r="V2584" i="30"/>
  <c r="U2584" i="30"/>
  <c r="T2584" i="30"/>
  <c r="S2584" i="30"/>
  <c r="R2584" i="30"/>
  <c r="Q2584" i="30"/>
  <c r="P2584" i="30"/>
  <c r="O2584" i="30"/>
  <c r="AA2583" i="30"/>
  <c r="Z2583" i="30"/>
  <c r="Y2583" i="30"/>
  <c r="X2583" i="30"/>
  <c r="V2583" i="30"/>
  <c r="U2583" i="30"/>
  <c r="T2583" i="30"/>
  <c r="S2583" i="30"/>
  <c r="R2583" i="30"/>
  <c r="Q2583" i="30"/>
  <c r="P2583" i="30"/>
  <c r="O2583" i="30"/>
  <c r="AA2582" i="30"/>
  <c r="Z2582" i="30"/>
  <c r="Y2582" i="30"/>
  <c r="X2582" i="30"/>
  <c r="V2582" i="30"/>
  <c r="U2582" i="30"/>
  <c r="T2582" i="30"/>
  <c r="S2582" i="30"/>
  <c r="R2582" i="30"/>
  <c r="Q2582" i="30"/>
  <c r="P2582" i="30"/>
  <c r="O2582" i="30"/>
  <c r="AA2581" i="30"/>
  <c r="Z2581" i="30"/>
  <c r="Y2581" i="30"/>
  <c r="X2581" i="30"/>
  <c r="V2581" i="30"/>
  <c r="U2581" i="30"/>
  <c r="T2581" i="30"/>
  <c r="S2581" i="30"/>
  <c r="R2581" i="30"/>
  <c r="Q2581" i="30"/>
  <c r="P2581" i="30"/>
  <c r="O2581" i="30"/>
  <c r="AA2580" i="30"/>
  <c r="Z2580" i="30"/>
  <c r="Y2580" i="30"/>
  <c r="X2580" i="30"/>
  <c r="V2580" i="30"/>
  <c r="U2580" i="30"/>
  <c r="T2580" i="30"/>
  <c r="S2580" i="30"/>
  <c r="R2580" i="30"/>
  <c r="Q2580" i="30"/>
  <c r="P2580" i="30"/>
  <c r="O2580" i="30"/>
  <c r="AA2579" i="30"/>
  <c r="Z2579" i="30"/>
  <c r="Y2579" i="30"/>
  <c r="X2579" i="30"/>
  <c r="V2579" i="30"/>
  <c r="U2579" i="30"/>
  <c r="T2579" i="30"/>
  <c r="S2579" i="30"/>
  <c r="R2579" i="30"/>
  <c r="Q2579" i="30"/>
  <c r="P2579" i="30"/>
  <c r="O2579" i="30"/>
  <c r="AA2578" i="30"/>
  <c r="Z2578" i="30"/>
  <c r="Y2578" i="30"/>
  <c r="X2578" i="30"/>
  <c r="V2578" i="30"/>
  <c r="U2578" i="30"/>
  <c r="T2578" i="30"/>
  <c r="S2578" i="30"/>
  <c r="R2578" i="30"/>
  <c r="Q2578" i="30"/>
  <c r="P2578" i="30"/>
  <c r="O2578" i="30"/>
  <c r="AA2577" i="30"/>
  <c r="Z2577" i="30"/>
  <c r="Y2577" i="30"/>
  <c r="X2577" i="30"/>
  <c r="V2577" i="30"/>
  <c r="U2577" i="30"/>
  <c r="T2577" i="30"/>
  <c r="S2577" i="30"/>
  <c r="R2577" i="30"/>
  <c r="Q2577" i="30"/>
  <c r="P2577" i="30"/>
  <c r="O2577" i="30"/>
  <c r="AA2576" i="30"/>
  <c r="Z2576" i="30"/>
  <c r="Y2576" i="30"/>
  <c r="X2576" i="30"/>
  <c r="V2576" i="30"/>
  <c r="U2576" i="30"/>
  <c r="T2576" i="30"/>
  <c r="S2576" i="30"/>
  <c r="R2576" i="30"/>
  <c r="Q2576" i="30"/>
  <c r="P2576" i="30"/>
  <c r="O2576" i="30"/>
  <c r="AA2575" i="30"/>
  <c r="Z2575" i="30"/>
  <c r="Y2575" i="30"/>
  <c r="X2575" i="30"/>
  <c r="V2575" i="30"/>
  <c r="U2575" i="30"/>
  <c r="T2575" i="30"/>
  <c r="S2575" i="30"/>
  <c r="R2575" i="30"/>
  <c r="Q2575" i="30"/>
  <c r="P2575" i="30"/>
  <c r="O2575" i="30"/>
  <c r="AA2574" i="30"/>
  <c r="Z2574" i="30"/>
  <c r="Y2574" i="30"/>
  <c r="X2574" i="30"/>
  <c r="V2574" i="30"/>
  <c r="U2574" i="30"/>
  <c r="T2574" i="30"/>
  <c r="S2574" i="30"/>
  <c r="R2574" i="30"/>
  <c r="Q2574" i="30"/>
  <c r="P2574" i="30"/>
  <c r="O2574" i="30"/>
  <c r="AA2573" i="30"/>
  <c r="Z2573" i="30"/>
  <c r="Y2573" i="30"/>
  <c r="X2573" i="30"/>
  <c r="V2573" i="30"/>
  <c r="U2573" i="30"/>
  <c r="T2573" i="30"/>
  <c r="S2573" i="30"/>
  <c r="R2573" i="30"/>
  <c r="Q2573" i="30"/>
  <c r="P2573" i="30"/>
  <c r="O2573" i="30"/>
  <c r="AA2572" i="30"/>
  <c r="Z2572" i="30"/>
  <c r="Y2572" i="30"/>
  <c r="X2572" i="30"/>
  <c r="V2572" i="30"/>
  <c r="U2572" i="30"/>
  <c r="T2572" i="30"/>
  <c r="S2572" i="30"/>
  <c r="R2572" i="30"/>
  <c r="Q2572" i="30"/>
  <c r="P2572" i="30"/>
  <c r="O2572" i="30"/>
  <c r="AA2571" i="30"/>
  <c r="Z2571" i="30"/>
  <c r="Y2571" i="30"/>
  <c r="X2571" i="30"/>
  <c r="V2571" i="30"/>
  <c r="U2571" i="30"/>
  <c r="T2571" i="30"/>
  <c r="S2571" i="30"/>
  <c r="R2571" i="30"/>
  <c r="Q2571" i="30"/>
  <c r="P2571" i="30"/>
  <c r="O2571" i="30"/>
  <c r="AA2570" i="30"/>
  <c r="Z2570" i="30"/>
  <c r="Y2570" i="30"/>
  <c r="X2570" i="30"/>
  <c r="V2570" i="30"/>
  <c r="U2570" i="30"/>
  <c r="T2570" i="30"/>
  <c r="S2570" i="30"/>
  <c r="R2570" i="30"/>
  <c r="Q2570" i="30"/>
  <c r="P2570" i="30"/>
  <c r="O2570" i="30"/>
  <c r="AA2569" i="30"/>
  <c r="Z2569" i="30"/>
  <c r="Y2569" i="30"/>
  <c r="X2569" i="30"/>
  <c r="V2569" i="30"/>
  <c r="U2569" i="30"/>
  <c r="T2569" i="30"/>
  <c r="S2569" i="30"/>
  <c r="R2569" i="30"/>
  <c r="Q2569" i="30"/>
  <c r="P2569" i="30"/>
  <c r="O2569" i="30"/>
  <c r="AA2568" i="30"/>
  <c r="Z2568" i="30"/>
  <c r="Y2568" i="30"/>
  <c r="X2568" i="30"/>
  <c r="V2568" i="30"/>
  <c r="U2568" i="30"/>
  <c r="T2568" i="30"/>
  <c r="S2568" i="30"/>
  <c r="R2568" i="30"/>
  <c r="Q2568" i="30"/>
  <c r="P2568" i="30"/>
  <c r="O2568" i="30"/>
  <c r="AA2567" i="30"/>
  <c r="Z2567" i="30"/>
  <c r="Y2567" i="30"/>
  <c r="X2567" i="30"/>
  <c r="V2567" i="30"/>
  <c r="U2567" i="30"/>
  <c r="T2567" i="30"/>
  <c r="S2567" i="30"/>
  <c r="R2567" i="30"/>
  <c r="Q2567" i="30"/>
  <c r="P2567" i="30"/>
  <c r="O2567" i="30"/>
  <c r="AA2566" i="30"/>
  <c r="Z2566" i="30"/>
  <c r="Y2566" i="30"/>
  <c r="X2566" i="30"/>
  <c r="V2566" i="30"/>
  <c r="U2566" i="30"/>
  <c r="T2566" i="30"/>
  <c r="S2566" i="30"/>
  <c r="R2566" i="30"/>
  <c r="Q2566" i="30"/>
  <c r="P2566" i="30"/>
  <c r="O2566" i="30"/>
  <c r="AA2565" i="30"/>
  <c r="Z2565" i="30"/>
  <c r="Y2565" i="30"/>
  <c r="X2565" i="30"/>
  <c r="V2565" i="30"/>
  <c r="U2565" i="30"/>
  <c r="T2565" i="30"/>
  <c r="S2565" i="30"/>
  <c r="R2565" i="30"/>
  <c r="Q2565" i="30"/>
  <c r="P2565" i="30"/>
  <c r="O2565" i="30"/>
  <c r="AA2564" i="30"/>
  <c r="Z2564" i="30"/>
  <c r="Y2564" i="30"/>
  <c r="X2564" i="30"/>
  <c r="V2564" i="30"/>
  <c r="U2564" i="30"/>
  <c r="T2564" i="30"/>
  <c r="S2564" i="30"/>
  <c r="R2564" i="30"/>
  <c r="Q2564" i="30"/>
  <c r="P2564" i="30"/>
  <c r="O2564" i="30"/>
  <c r="AA2563" i="30"/>
  <c r="Z2563" i="30"/>
  <c r="Y2563" i="30"/>
  <c r="X2563" i="30"/>
  <c r="V2563" i="30"/>
  <c r="U2563" i="30"/>
  <c r="T2563" i="30"/>
  <c r="S2563" i="30"/>
  <c r="R2563" i="30"/>
  <c r="Q2563" i="30"/>
  <c r="P2563" i="30"/>
  <c r="O2563" i="30"/>
  <c r="AA2562" i="30"/>
  <c r="Z2562" i="30"/>
  <c r="Y2562" i="30"/>
  <c r="X2562" i="30"/>
  <c r="V2562" i="30"/>
  <c r="U2562" i="30"/>
  <c r="T2562" i="30"/>
  <c r="S2562" i="30"/>
  <c r="R2562" i="30"/>
  <c r="Q2562" i="30"/>
  <c r="P2562" i="30"/>
  <c r="O2562" i="30"/>
  <c r="AA2561" i="30"/>
  <c r="Z2561" i="30"/>
  <c r="Y2561" i="30"/>
  <c r="X2561" i="30"/>
  <c r="V2561" i="30"/>
  <c r="U2561" i="30"/>
  <c r="T2561" i="30"/>
  <c r="S2561" i="30"/>
  <c r="R2561" i="30"/>
  <c r="Q2561" i="30"/>
  <c r="P2561" i="30"/>
  <c r="O2561" i="30"/>
  <c r="AA2560" i="30"/>
  <c r="Z2560" i="30"/>
  <c r="Y2560" i="30"/>
  <c r="X2560" i="30"/>
  <c r="V2560" i="30"/>
  <c r="U2560" i="30"/>
  <c r="T2560" i="30"/>
  <c r="S2560" i="30"/>
  <c r="R2560" i="30"/>
  <c r="Q2560" i="30"/>
  <c r="P2560" i="30"/>
  <c r="O2560" i="30"/>
  <c r="AA2559" i="30"/>
  <c r="Z2559" i="30"/>
  <c r="Y2559" i="30"/>
  <c r="X2559" i="30"/>
  <c r="V2559" i="30"/>
  <c r="U2559" i="30"/>
  <c r="T2559" i="30"/>
  <c r="S2559" i="30"/>
  <c r="R2559" i="30"/>
  <c r="Q2559" i="30"/>
  <c r="P2559" i="30"/>
  <c r="O2559" i="30"/>
  <c r="AA2558" i="30"/>
  <c r="Z2558" i="30"/>
  <c r="Y2558" i="30"/>
  <c r="X2558" i="30"/>
  <c r="V2558" i="30"/>
  <c r="U2558" i="30"/>
  <c r="T2558" i="30"/>
  <c r="S2558" i="30"/>
  <c r="R2558" i="30"/>
  <c r="Q2558" i="30"/>
  <c r="P2558" i="30"/>
  <c r="O2558" i="30"/>
  <c r="AA2557" i="30"/>
  <c r="Z2557" i="30"/>
  <c r="Y2557" i="30"/>
  <c r="X2557" i="30"/>
  <c r="V2557" i="30"/>
  <c r="U2557" i="30"/>
  <c r="T2557" i="30"/>
  <c r="S2557" i="30"/>
  <c r="R2557" i="30"/>
  <c r="Q2557" i="30"/>
  <c r="P2557" i="30"/>
  <c r="O2557" i="30"/>
  <c r="AA2556" i="30"/>
  <c r="Z2556" i="30"/>
  <c r="Y2556" i="30"/>
  <c r="X2556" i="30"/>
  <c r="V2556" i="30"/>
  <c r="U2556" i="30"/>
  <c r="T2556" i="30"/>
  <c r="S2556" i="30"/>
  <c r="R2556" i="30"/>
  <c r="Q2556" i="30"/>
  <c r="P2556" i="30"/>
  <c r="O2556" i="30"/>
  <c r="AA2555" i="30"/>
  <c r="Z2555" i="30"/>
  <c r="Y2555" i="30"/>
  <c r="X2555" i="30"/>
  <c r="V2555" i="30"/>
  <c r="U2555" i="30"/>
  <c r="T2555" i="30"/>
  <c r="S2555" i="30"/>
  <c r="R2555" i="30"/>
  <c r="Q2555" i="30"/>
  <c r="P2555" i="30"/>
  <c r="O2555" i="30"/>
  <c r="AA2554" i="30"/>
  <c r="Z2554" i="30"/>
  <c r="Y2554" i="30"/>
  <c r="X2554" i="30"/>
  <c r="V2554" i="30"/>
  <c r="U2554" i="30"/>
  <c r="T2554" i="30"/>
  <c r="S2554" i="30"/>
  <c r="R2554" i="30"/>
  <c r="Q2554" i="30"/>
  <c r="P2554" i="30"/>
  <c r="O2554" i="30"/>
  <c r="AA2553" i="30"/>
  <c r="Z2553" i="30"/>
  <c r="Y2553" i="30"/>
  <c r="X2553" i="30"/>
  <c r="V2553" i="30"/>
  <c r="U2553" i="30"/>
  <c r="T2553" i="30"/>
  <c r="S2553" i="30"/>
  <c r="R2553" i="30"/>
  <c r="Q2553" i="30"/>
  <c r="P2553" i="30"/>
  <c r="O2553" i="30"/>
  <c r="AA2552" i="30"/>
  <c r="Z2552" i="30"/>
  <c r="Y2552" i="30"/>
  <c r="X2552" i="30"/>
  <c r="V2552" i="30"/>
  <c r="U2552" i="30"/>
  <c r="T2552" i="30"/>
  <c r="S2552" i="30"/>
  <c r="R2552" i="30"/>
  <c r="Q2552" i="30"/>
  <c r="P2552" i="30"/>
  <c r="O2552" i="30"/>
  <c r="AA2551" i="30"/>
  <c r="Z2551" i="30"/>
  <c r="Y2551" i="30"/>
  <c r="X2551" i="30"/>
  <c r="V2551" i="30"/>
  <c r="U2551" i="30"/>
  <c r="T2551" i="30"/>
  <c r="S2551" i="30"/>
  <c r="R2551" i="30"/>
  <c r="Q2551" i="30"/>
  <c r="P2551" i="30"/>
  <c r="O2551" i="30"/>
  <c r="AA2550" i="30"/>
  <c r="Z2550" i="30"/>
  <c r="Y2550" i="30"/>
  <c r="X2550" i="30"/>
  <c r="V2550" i="30"/>
  <c r="U2550" i="30"/>
  <c r="T2550" i="30"/>
  <c r="S2550" i="30"/>
  <c r="R2550" i="30"/>
  <c r="Q2550" i="30"/>
  <c r="P2550" i="30"/>
  <c r="O2550" i="30"/>
  <c r="AA2549" i="30"/>
  <c r="Z2549" i="30"/>
  <c r="Y2549" i="30"/>
  <c r="X2549" i="30"/>
  <c r="V2549" i="30"/>
  <c r="U2549" i="30"/>
  <c r="T2549" i="30"/>
  <c r="S2549" i="30"/>
  <c r="R2549" i="30"/>
  <c r="Q2549" i="30"/>
  <c r="P2549" i="30"/>
  <c r="O2549" i="30"/>
  <c r="AA2548" i="30"/>
  <c r="Z2548" i="30"/>
  <c r="Y2548" i="30"/>
  <c r="X2548" i="30"/>
  <c r="V2548" i="30"/>
  <c r="U2548" i="30"/>
  <c r="T2548" i="30"/>
  <c r="S2548" i="30"/>
  <c r="R2548" i="30"/>
  <c r="Q2548" i="30"/>
  <c r="P2548" i="30"/>
  <c r="O2548" i="30"/>
  <c r="AA2547" i="30"/>
  <c r="Z2547" i="30"/>
  <c r="Y2547" i="30"/>
  <c r="X2547" i="30"/>
  <c r="V2547" i="30"/>
  <c r="U2547" i="30"/>
  <c r="T2547" i="30"/>
  <c r="S2547" i="30"/>
  <c r="R2547" i="30"/>
  <c r="Q2547" i="30"/>
  <c r="P2547" i="30"/>
  <c r="O2547" i="30"/>
  <c r="AA2546" i="30"/>
  <c r="Z2546" i="30"/>
  <c r="Y2546" i="30"/>
  <c r="X2546" i="30"/>
  <c r="V2546" i="30"/>
  <c r="U2546" i="30"/>
  <c r="T2546" i="30"/>
  <c r="S2546" i="30"/>
  <c r="R2546" i="30"/>
  <c r="Q2546" i="30"/>
  <c r="P2546" i="30"/>
  <c r="O2546" i="30"/>
  <c r="AA2545" i="30"/>
  <c r="Z2545" i="30"/>
  <c r="Y2545" i="30"/>
  <c r="X2545" i="30"/>
  <c r="V2545" i="30"/>
  <c r="U2545" i="30"/>
  <c r="T2545" i="30"/>
  <c r="S2545" i="30"/>
  <c r="R2545" i="30"/>
  <c r="Q2545" i="30"/>
  <c r="P2545" i="30"/>
  <c r="O2545" i="30"/>
  <c r="AA2544" i="30"/>
  <c r="Z2544" i="30"/>
  <c r="Y2544" i="30"/>
  <c r="X2544" i="30"/>
  <c r="V2544" i="30"/>
  <c r="U2544" i="30"/>
  <c r="T2544" i="30"/>
  <c r="S2544" i="30"/>
  <c r="R2544" i="30"/>
  <c r="Q2544" i="30"/>
  <c r="P2544" i="30"/>
  <c r="O2544" i="30"/>
  <c r="AA2543" i="30"/>
  <c r="Z2543" i="30"/>
  <c r="Y2543" i="30"/>
  <c r="X2543" i="30"/>
  <c r="V2543" i="30"/>
  <c r="U2543" i="30"/>
  <c r="T2543" i="30"/>
  <c r="S2543" i="30"/>
  <c r="R2543" i="30"/>
  <c r="Q2543" i="30"/>
  <c r="P2543" i="30"/>
  <c r="O2543" i="30"/>
  <c r="AA2542" i="30"/>
  <c r="Z2542" i="30"/>
  <c r="Y2542" i="30"/>
  <c r="X2542" i="30"/>
  <c r="V2542" i="30"/>
  <c r="U2542" i="30"/>
  <c r="T2542" i="30"/>
  <c r="S2542" i="30"/>
  <c r="R2542" i="30"/>
  <c r="Q2542" i="30"/>
  <c r="P2542" i="30"/>
  <c r="O2542" i="30"/>
  <c r="AA2541" i="30"/>
  <c r="Z2541" i="30"/>
  <c r="Y2541" i="30"/>
  <c r="X2541" i="30"/>
  <c r="V2541" i="30"/>
  <c r="U2541" i="30"/>
  <c r="T2541" i="30"/>
  <c r="S2541" i="30"/>
  <c r="R2541" i="30"/>
  <c r="Q2541" i="30"/>
  <c r="P2541" i="30"/>
  <c r="O2541" i="30"/>
  <c r="AA2540" i="30"/>
  <c r="Z2540" i="30"/>
  <c r="Y2540" i="30"/>
  <c r="X2540" i="30"/>
  <c r="V2540" i="30"/>
  <c r="U2540" i="30"/>
  <c r="T2540" i="30"/>
  <c r="S2540" i="30"/>
  <c r="R2540" i="30"/>
  <c r="Q2540" i="30"/>
  <c r="P2540" i="30"/>
  <c r="O2540" i="30"/>
  <c r="AA2539" i="30"/>
  <c r="Z2539" i="30"/>
  <c r="Y2539" i="30"/>
  <c r="X2539" i="30"/>
  <c r="V2539" i="30"/>
  <c r="U2539" i="30"/>
  <c r="T2539" i="30"/>
  <c r="S2539" i="30"/>
  <c r="R2539" i="30"/>
  <c r="Q2539" i="30"/>
  <c r="P2539" i="30"/>
  <c r="O2539" i="30"/>
  <c r="AA2538" i="30"/>
  <c r="Z2538" i="30"/>
  <c r="Y2538" i="30"/>
  <c r="X2538" i="30"/>
  <c r="V2538" i="30"/>
  <c r="U2538" i="30"/>
  <c r="T2538" i="30"/>
  <c r="S2538" i="30"/>
  <c r="R2538" i="30"/>
  <c r="Q2538" i="30"/>
  <c r="P2538" i="30"/>
  <c r="O2538" i="30"/>
  <c r="AA2537" i="30"/>
  <c r="Z2537" i="30"/>
  <c r="Y2537" i="30"/>
  <c r="X2537" i="30"/>
  <c r="V2537" i="30"/>
  <c r="U2537" i="30"/>
  <c r="T2537" i="30"/>
  <c r="S2537" i="30"/>
  <c r="R2537" i="30"/>
  <c r="Q2537" i="30"/>
  <c r="P2537" i="30"/>
  <c r="O2537" i="30"/>
  <c r="AA2536" i="30"/>
  <c r="Z2536" i="30"/>
  <c r="Y2536" i="30"/>
  <c r="X2536" i="30"/>
  <c r="V2536" i="30"/>
  <c r="U2536" i="30"/>
  <c r="T2536" i="30"/>
  <c r="S2536" i="30"/>
  <c r="R2536" i="30"/>
  <c r="Q2536" i="30"/>
  <c r="P2536" i="30"/>
  <c r="O2536" i="30"/>
  <c r="AA2535" i="30"/>
  <c r="Z2535" i="30"/>
  <c r="Y2535" i="30"/>
  <c r="X2535" i="30"/>
  <c r="V2535" i="30"/>
  <c r="U2535" i="30"/>
  <c r="T2535" i="30"/>
  <c r="S2535" i="30"/>
  <c r="R2535" i="30"/>
  <c r="Q2535" i="30"/>
  <c r="P2535" i="30"/>
  <c r="O2535" i="30"/>
  <c r="AA2534" i="30"/>
  <c r="Z2534" i="30"/>
  <c r="Y2534" i="30"/>
  <c r="X2534" i="30"/>
  <c r="V2534" i="30"/>
  <c r="U2534" i="30"/>
  <c r="T2534" i="30"/>
  <c r="S2534" i="30"/>
  <c r="R2534" i="30"/>
  <c r="Q2534" i="30"/>
  <c r="P2534" i="30"/>
  <c r="O2534" i="30"/>
  <c r="AA2533" i="30"/>
  <c r="Z2533" i="30"/>
  <c r="Y2533" i="30"/>
  <c r="X2533" i="30"/>
  <c r="V2533" i="30"/>
  <c r="U2533" i="30"/>
  <c r="T2533" i="30"/>
  <c r="S2533" i="30"/>
  <c r="R2533" i="30"/>
  <c r="Q2533" i="30"/>
  <c r="P2533" i="30"/>
  <c r="O2533" i="30"/>
  <c r="AA2532" i="30"/>
  <c r="Z2532" i="30"/>
  <c r="Y2532" i="30"/>
  <c r="X2532" i="30"/>
  <c r="V2532" i="30"/>
  <c r="U2532" i="30"/>
  <c r="T2532" i="30"/>
  <c r="S2532" i="30"/>
  <c r="R2532" i="30"/>
  <c r="Q2532" i="30"/>
  <c r="P2532" i="30"/>
  <c r="O2532" i="30"/>
  <c r="AA2531" i="30"/>
  <c r="Z2531" i="30"/>
  <c r="Y2531" i="30"/>
  <c r="X2531" i="30"/>
  <c r="V2531" i="30"/>
  <c r="U2531" i="30"/>
  <c r="T2531" i="30"/>
  <c r="S2531" i="30"/>
  <c r="R2531" i="30"/>
  <c r="Q2531" i="30"/>
  <c r="P2531" i="30"/>
  <c r="O2531" i="30"/>
  <c r="AA2530" i="30"/>
  <c r="Z2530" i="30"/>
  <c r="Y2530" i="30"/>
  <c r="X2530" i="30"/>
  <c r="V2530" i="30"/>
  <c r="U2530" i="30"/>
  <c r="T2530" i="30"/>
  <c r="S2530" i="30"/>
  <c r="R2530" i="30"/>
  <c r="Q2530" i="30"/>
  <c r="P2530" i="30"/>
  <c r="O2530" i="30"/>
  <c r="AA2529" i="30"/>
  <c r="Z2529" i="30"/>
  <c r="Y2529" i="30"/>
  <c r="X2529" i="30"/>
  <c r="V2529" i="30"/>
  <c r="U2529" i="30"/>
  <c r="T2529" i="30"/>
  <c r="S2529" i="30"/>
  <c r="R2529" i="30"/>
  <c r="Q2529" i="30"/>
  <c r="P2529" i="30"/>
  <c r="O2529" i="30"/>
  <c r="AA2528" i="30"/>
  <c r="Z2528" i="30"/>
  <c r="Y2528" i="30"/>
  <c r="X2528" i="30"/>
  <c r="V2528" i="30"/>
  <c r="U2528" i="30"/>
  <c r="T2528" i="30"/>
  <c r="S2528" i="30"/>
  <c r="R2528" i="30"/>
  <c r="Q2528" i="30"/>
  <c r="P2528" i="30"/>
  <c r="O2528" i="30"/>
  <c r="AA2527" i="30"/>
  <c r="Z2527" i="30"/>
  <c r="Y2527" i="30"/>
  <c r="X2527" i="30"/>
  <c r="V2527" i="30"/>
  <c r="U2527" i="30"/>
  <c r="T2527" i="30"/>
  <c r="S2527" i="30"/>
  <c r="R2527" i="30"/>
  <c r="Q2527" i="30"/>
  <c r="P2527" i="30"/>
  <c r="O2527" i="30"/>
  <c r="AA2526" i="30"/>
  <c r="Z2526" i="30"/>
  <c r="Y2526" i="30"/>
  <c r="X2526" i="30"/>
  <c r="V2526" i="30"/>
  <c r="U2526" i="30"/>
  <c r="T2526" i="30"/>
  <c r="S2526" i="30"/>
  <c r="R2526" i="30"/>
  <c r="Q2526" i="30"/>
  <c r="P2526" i="30"/>
  <c r="O2526" i="30"/>
  <c r="AA2525" i="30"/>
  <c r="Z2525" i="30"/>
  <c r="Y2525" i="30"/>
  <c r="X2525" i="30"/>
  <c r="V2525" i="30"/>
  <c r="U2525" i="30"/>
  <c r="T2525" i="30"/>
  <c r="S2525" i="30"/>
  <c r="R2525" i="30"/>
  <c r="Q2525" i="30"/>
  <c r="P2525" i="30"/>
  <c r="O2525" i="30"/>
  <c r="AA2524" i="30"/>
  <c r="Z2524" i="30"/>
  <c r="Y2524" i="30"/>
  <c r="X2524" i="30"/>
  <c r="V2524" i="30"/>
  <c r="U2524" i="30"/>
  <c r="T2524" i="30"/>
  <c r="S2524" i="30"/>
  <c r="R2524" i="30"/>
  <c r="Q2524" i="30"/>
  <c r="P2524" i="30"/>
  <c r="O2524" i="30"/>
  <c r="AA2523" i="30"/>
  <c r="Z2523" i="30"/>
  <c r="Y2523" i="30"/>
  <c r="X2523" i="30"/>
  <c r="V2523" i="30"/>
  <c r="U2523" i="30"/>
  <c r="T2523" i="30"/>
  <c r="S2523" i="30"/>
  <c r="R2523" i="30"/>
  <c r="Q2523" i="30"/>
  <c r="P2523" i="30"/>
  <c r="O2523" i="30"/>
  <c r="AA2522" i="30"/>
  <c r="Z2522" i="30"/>
  <c r="Y2522" i="30"/>
  <c r="X2522" i="30"/>
  <c r="V2522" i="30"/>
  <c r="U2522" i="30"/>
  <c r="T2522" i="30"/>
  <c r="S2522" i="30"/>
  <c r="R2522" i="30"/>
  <c r="Q2522" i="30"/>
  <c r="P2522" i="30"/>
  <c r="O2522" i="30"/>
  <c r="AA2521" i="30"/>
  <c r="Z2521" i="30"/>
  <c r="Y2521" i="30"/>
  <c r="X2521" i="30"/>
  <c r="V2521" i="30"/>
  <c r="U2521" i="30"/>
  <c r="T2521" i="30"/>
  <c r="S2521" i="30"/>
  <c r="R2521" i="30"/>
  <c r="Q2521" i="30"/>
  <c r="P2521" i="30"/>
  <c r="O2521" i="30"/>
  <c r="AA2520" i="30"/>
  <c r="Z2520" i="30"/>
  <c r="Y2520" i="30"/>
  <c r="X2520" i="30"/>
  <c r="V2520" i="30"/>
  <c r="U2520" i="30"/>
  <c r="T2520" i="30"/>
  <c r="S2520" i="30"/>
  <c r="R2520" i="30"/>
  <c r="Q2520" i="30"/>
  <c r="P2520" i="30"/>
  <c r="O2520" i="30"/>
  <c r="AA2519" i="30"/>
  <c r="Z2519" i="30"/>
  <c r="Y2519" i="30"/>
  <c r="X2519" i="30"/>
  <c r="V2519" i="30"/>
  <c r="U2519" i="30"/>
  <c r="T2519" i="30"/>
  <c r="S2519" i="30"/>
  <c r="R2519" i="30"/>
  <c r="Q2519" i="30"/>
  <c r="P2519" i="30"/>
  <c r="O2519" i="30"/>
  <c r="AA2518" i="30"/>
  <c r="Z2518" i="30"/>
  <c r="Y2518" i="30"/>
  <c r="X2518" i="30"/>
  <c r="V2518" i="30"/>
  <c r="U2518" i="30"/>
  <c r="T2518" i="30"/>
  <c r="S2518" i="30"/>
  <c r="R2518" i="30"/>
  <c r="Q2518" i="30"/>
  <c r="P2518" i="30"/>
  <c r="O2518" i="30"/>
  <c r="AA2517" i="30"/>
  <c r="Z2517" i="30"/>
  <c r="Y2517" i="30"/>
  <c r="X2517" i="30"/>
  <c r="V2517" i="30"/>
  <c r="U2517" i="30"/>
  <c r="T2517" i="30"/>
  <c r="S2517" i="30"/>
  <c r="R2517" i="30"/>
  <c r="Q2517" i="30"/>
  <c r="P2517" i="30"/>
  <c r="O2517" i="30"/>
  <c r="AA2516" i="30"/>
  <c r="Z2516" i="30"/>
  <c r="Y2516" i="30"/>
  <c r="X2516" i="30"/>
  <c r="V2516" i="30"/>
  <c r="U2516" i="30"/>
  <c r="T2516" i="30"/>
  <c r="S2516" i="30"/>
  <c r="R2516" i="30"/>
  <c r="Q2516" i="30"/>
  <c r="P2516" i="30"/>
  <c r="O2516" i="30"/>
  <c r="AA2515" i="30"/>
  <c r="Z2515" i="30"/>
  <c r="Y2515" i="30"/>
  <c r="X2515" i="30"/>
  <c r="V2515" i="30"/>
  <c r="U2515" i="30"/>
  <c r="T2515" i="30"/>
  <c r="S2515" i="30"/>
  <c r="R2515" i="30"/>
  <c r="Q2515" i="30"/>
  <c r="P2515" i="30"/>
  <c r="O2515" i="30"/>
  <c r="AA2514" i="30"/>
  <c r="Z2514" i="30"/>
  <c r="Y2514" i="30"/>
  <c r="X2514" i="30"/>
  <c r="V2514" i="30"/>
  <c r="U2514" i="30"/>
  <c r="T2514" i="30"/>
  <c r="S2514" i="30"/>
  <c r="R2514" i="30"/>
  <c r="Q2514" i="30"/>
  <c r="P2514" i="30"/>
  <c r="O2514" i="30"/>
  <c r="AA2513" i="30"/>
  <c r="Z2513" i="30"/>
  <c r="Y2513" i="30"/>
  <c r="X2513" i="30"/>
  <c r="V2513" i="30"/>
  <c r="U2513" i="30"/>
  <c r="T2513" i="30"/>
  <c r="S2513" i="30"/>
  <c r="R2513" i="30"/>
  <c r="Q2513" i="30"/>
  <c r="P2513" i="30"/>
  <c r="O2513" i="30"/>
  <c r="AA2512" i="30"/>
  <c r="Z2512" i="30"/>
  <c r="Y2512" i="30"/>
  <c r="X2512" i="30"/>
  <c r="V2512" i="30"/>
  <c r="U2512" i="30"/>
  <c r="T2512" i="30"/>
  <c r="S2512" i="30"/>
  <c r="R2512" i="30"/>
  <c r="Q2512" i="30"/>
  <c r="P2512" i="30"/>
  <c r="O2512" i="30"/>
  <c r="AA2511" i="30"/>
  <c r="Z2511" i="30"/>
  <c r="Y2511" i="30"/>
  <c r="X2511" i="30"/>
  <c r="V2511" i="30"/>
  <c r="U2511" i="30"/>
  <c r="T2511" i="30"/>
  <c r="S2511" i="30"/>
  <c r="R2511" i="30"/>
  <c r="Q2511" i="30"/>
  <c r="P2511" i="30"/>
  <c r="O2511" i="30"/>
  <c r="AA2510" i="30"/>
  <c r="Z2510" i="30"/>
  <c r="Y2510" i="30"/>
  <c r="X2510" i="30"/>
  <c r="V2510" i="30"/>
  <c r="U2510" i="30"/>
  <c r="T2510" i="30"/>
  <c r="S2510" i="30"/>
  <c r="R2510" i="30"/>
  <c r="Q2510" i="30"/>
  <c r="P2510" i="30"/>
  <c r="O2510" i="30"/>
  <c r="AA2509" i="30"/>
  <c r="Z2509" i="30"/>
  <c r="Y2509" i="30"/>
  <c r="X2509" i="30"/>
  <c r="V2509" i="30"/>
  <c r="U2509" i="30"/>
  <c r="T2509" i="30"/>
  <c r="S2509" i="30"/>
  <c r="R2509" i="30"/>
  <c r="Q2509" i="30"/>
  <c r="P2509" i="30"/>
  <c r="O2509" i="30"/>
  <c r="AA2508" i="30"/>
  <c r="Z2508" i="30"/>
  <c r="Y2508" i="30"/>
  <c r="X2508" i="30"/>
  <c r="V2508" i="30"/>
  <c r="U2508" i="30"/>
  <c r="T2508" i="30"/>
  <c r="S2508" i="30"/>
  <c r="R2508" i="30"/>
  <c r="Q2508" i="30"/>
  <c r="P2508" i="30"/>
  <c r="O2508" i="30"/>
  <c r="AA2507" i="30"/>
  <c r="Z2507" i="30"/>
  <c r="Y2507" i="30"/>
  <c r="X2507" i="30"/>
  <c r="V2507" i="30"/>
  <c r="U2507" i="30"/>
  <c r="T2507" i="30"/>
  <c r="S2507" i="30"/>
  <c r="R2507" i="30"/>
  <c r="Q2507" i="30"/>
  <c r="P2507" i="30"/>
  <c r="O2507" i="30"/>
  <c r="AA2506" i="30"/>
  <c r="Z2506" i="30"/>
  <c r="Y2506" i="30"/>
  <c r="X2506" i="30"/>
  <c r="V2506" i="30"/>
  <c r="U2506" i="30"/>
  <c r="T2506" i="30"/>
  <c r="S2506" i="30"/>
  <c r="R2506" i="30"/>
  <c r="Q2506" i="30"/>
  <c r="P2506" i="30"/>
  <c r="O2506" i="30"/>
  <c r="AA2505" i="30"/>
  <c r="Z2505" i="30"/>
  <c r="Y2505" i="30"/>
  <c r="X2505" i="30"/>
  <c r="V2505" i="30"/>
  <c r="U2505" i="30"/>
  <c r="T2505" i="30"/>
  <c r="S2505" i="30"/>
  <c r="R2505" i="30"/>
  <c r="Q2505" i="30"/>
  <c r="P2505" i="30"/>
  <c r="O2505" i="30"/>
  <c r="AA2504" i="30"/>
  <c r="Z2504" i="30"/>
  <c r="Y2504" i="30"/>
  <c r="X2504" i="30"/>
  <c r="V2504" i="30"/>
  <c r="U2504" i="30"/>
  <c r="T2504" i="30"/>
  <c r="S2504" i="30"/>
  <c r="R2504" i="30"/>
  <c r="Q2504" i="30"/>
  <c r="P2504" i="30"/>
  <c r="O2504" i="30"/>
  <c r="AA2503" i="30"/>
  <c r="Z2503" i="30"/>
  <c r="Y2503" i="30"/>
  <c r="X2503" i="30"/>
  <c r="V2503" i="30"/>
  <c r="U2503" i="30"/>
  <c r="T2503" i="30"/>
  <c r="S2503" i="30"/>
  <c r="R2503" i="30"/>
  <c r="Q2503" i="30"/>
  <c r="P2503" i="30"/>
  <c r="O2503" i="30"/>
  <c r="AA2502" i="30"/>
  <c r="Z2502" i="30"/>
  <c r="Y2502" i="30"/>
  <c r="X2502" i="30"/>
  <c r="V2502" i="30"/>
  <c r="U2502" i="30"/>
  <c r="T2502" i="30"/>
  <c r="S2502" i="30"/>
  <c r="R2502" i="30"/>
  <c r="Q2502" i="30"/>
  <c r="P2502" i="30"/>
  <c r="O2502" i="30"/>
  <c r="AA2501" i="30"/>
  <c r="Z2501" i="30"/>
  <c r="Y2501" i="30"/>
  <c r="X2501" i="30"/>
  <c r="V2501" i="30"/>
  <c r="U2501" i="30"/>
  <c r="T2501" i="30"/>
  <c r="S2501" i="30"/>
  <c r="R2501" i="30"/>
  <c r="Q2501" i="30"/>
  <c r="P2501" i="30"/>
  <c r="O2501" i="30"/>
  <c r="AA2500" i="30"/>
  <c r="Z2500" i="30"/>
  <c r="Y2500" i="30"/>
  <c r="X2500" i="30"/>
  <c r="V2500" i="30"/>
  <c r="U2500" i="30"/>
  <c r="T2500" i="30"/>
  <c r="S2500" i="30"/>
  <c r="R2500" i="30"/>
  <c r="Q2500" i="30"/>
  <c r="P2500" i="30"/>
  <c r="O2500" i="30"/>
  <c r="AA2499" i="30"/>
  <c r="Z2499" i="30"/>
  <c r="Y2499" i="30"/>
  <c r="X2499" i="30"/>
  <c r="V2499" i="30"/>
  <c r="U2499" i="30"/>
  <c r="T2499" i="30"/>
  <c r="S2499" i="30"/>
  <c r="R2499" i="30"/>
  <c r="Q2499" i="30"/>
  <c r="P2499" i="30"/>
  <c r="O2499" i="30"/>
  <c r="AA2498" i="30"/>
  <c r="Z2498" i="30"/>
  <c r="Y2498" i="30"/>
  <c r="X2498" i="30"/>
  <c r="V2498" i="30"/>
  <c r="U2498" i="30"/>
  <c r="T2498" i="30"/>
  <c r="S2498" i="30"/>
  <c r="R2498" i="30"/>
  <c r="Q2498" i="30"/>
  <c r="P2498" i="30"/>
  <c r="O2498" i="30"/>
  <c r="AA2497" i="30"/>
  <c r="Z2497" i="30"/>
  <c r="Y2497" i="30"/>
  <c r="X2497" i="30"/>
  <c r="V2497" i="30"/>
  <c r="U2497" i="30"/>
  <c r="T2497" i="30"/>
  <c r="S2497" i="30"/>
  <c r="R2497" i="30"/>
  <c r="Q2497" i="30"/>
  <c r="P2497" i="30"/>
  <c r="O2497" i="30"/>
  <c r="AA2496" i="30"/>
  <c r="Z2496" i="30"/>
  <c r="Y2496" i="30"/>
  <c r="X2496" i="30"/>
  <c r="V2496" i="30"/>
  <c r="U2496" i="30"/>
  <c r="T2496" i="30"/>
  <c r="S2496" i="30"/>
  <c r="R2496" i="30"/>
  <c r="Q2496" i="30"/>
  <c r="P2496" i="30"/>
  <c r="O2496" i="30"/>
  <c r="AA2495" i="30"/>
  <c r="Z2495" i="30"/>
  <c r="Y2495" i="30"/>
  <c r="X2495" i="30"/>
  <c r="V2495" i="30"/>
  <c r="U2495" i="30"/>
  <c r="T2495" i="30"/>
  <c r="S2495" i="30"/>
  <c r="R2495" i="30"/>
  <c r="Q2495" i="30"/>
  <c r="P2495" i="30"/>
  <c r="O2495" i="30"/>
  <c r="AA2494" i="30"/>
  <c r="Z2494" i="30"/>
  <c r="Y2494" i="30"/>
  <c r="X2494" i="30"/>
  <c r="V2494" i="30"/>
  <c r="U2494" i="30"/>
  <c r="T2494" i="30"/>
  <c r="S2494" i="30"/>
  <c r="R2494" i="30"/>
  <c r="Q2494" i="30"/>
  <c r="P2494" i="30"/>
  <c r="O2494" i="30"/>
  <c r="AA2493" i="30"/>
  <c r="Z2493" i="30"/>
  <c r="Y2493" i="30"/>
  <c r="X2493" i="30"/>
  <c r="V2493" i="30"/>
  <c r="U2493" i="30"/>
  <c r="T2493" i="30"/>
  <c r="S2493" i="30"/>
  <c r="R2493" i="30"/>
  <c r="Q2493" i="30"/>
  <c r="P2493" i="30"/>
  <c r="O2493" i="30"/>
  <c r="AA2492" i="30"/>
  <c r="Z2492" i="30"/>
  <c r="Y2492" i="30"/>
  <c r="X2492" i="30"/>
  <c r="V2492" i="30"/>
  <c r="U2492" i="30"/>
  <c r="T2492" i="30"/>
  <c r="S2492" i="30"/>
  <c r="R2492" i="30"/>
  <c r="Q2492" i="30"/>
  <c r="P2492" i="30"/>
  <c r="O2492" i="30"/>
  <c r="AA2491" i="30"/>
  <c r="Z2491" i="30"/>
  <c r="Y2491" i="30"/>
  <c r="X2491" i="30"/>
  <c r="V2491" i="30"/>
  <c r="U2491" i="30"/>
  <c r="T2491" i="30"/>
  <c r="S2491" i="30"/>
  <c r="R2491" i="30"/>
  <c r="Q2491" i="30"/>
  <c r="P2491" i="30"/>
  <c r="O2491" i="30"/>
  <c r="AA2490" i="30"/>
  <c r="Z2490" i="30"/>
  <c r="Y2490" i="30"/>
  <c r="X2490" i="30"/>
  <c r="V2490" i="30"/>
  <c r="U2490" i="30"/>
  <c r="T2490" i="30"/>
  <c r="S2490" i="30"/>
  <c r="R2490" i="30"/>
  <c r="Q2490" i="30"/>
  <c r="P2490" i="30"/>
  <c r="O2490" i="30"/>
  <c r="AA2489" i="30"/>
  <c r="Z2489" i="30"/>
  <c r="Y2489" i="30"/>
  <c r="X2489" i="30"/>
  <c r="V2489" i="30"/>
  <c r="U2489" i="30"/>
  <c r="T2489" i="30"/>
  <c r="S2489" i="30"/>
  <c r="R2489" i="30"/>
  <c r="Q2489" i="30"/>
  <c r="P2489" i="30"/>
  <c r="O2489" i="30"/>
  <c r="AA2488" i="30"/>
  <c r="Z2488" i="30"/>
  <c r="Y2488" i="30"/>
  <c r="X2488" i="30"/>
  <c r="V2488" i="30"/>
  <c r="U2488" i="30"/>
  <c r="T2488" i="30"/>
  <c r="S2488" i="30"/>
  <c r="R2488" i="30"/>
  <c r="Q2488" i="30"/>
  <c r="P2488" i="30"/>
  <c r="O2488" i="30"/>
  <c r="AA2487" i="30"/>
  <c r="Z2487" i="30"/>
  <c r="Y2487" i="30"/>
  <c r="X2487" i="30"/>
  <c r="V2487" i="30"/>
  <c r="U2487" i="30"/>
  <c r="T2487" i="30"/>
  <c r="S2487" i="30"/>
  <c r="R2487" i="30"/>
  <c r="Q2487" i="30"/>
  <c r="P2487" i="30"/>
  <c r="O2487" i="30"/>
  <c r="AA2486" i="30"/>
  <c r="Z2486" i="30"/>
  <c r="Y2486" i="30"/>
  <c r="X2486" i="30"/>
  <c r="V2486" i="30"/>
  <c r="U2486" i="30"/>
  <c r="T2486" i="30"/>
  <c r="S2486" i="30"/>
  <c r="R2486" i="30"/>
  <c r="Q2486" i="30"/>
  <c r="P2486" i="30"/>
  <c r="O2486" i="30"/>
  <c r="AA2485" i="30"/>
  <c r="Z2485" i="30"/>
  <c r="Y2485" i="30"/>
  <c r="X2485" i="30"/>
  <c r="V2485" i="30"/>
  <c r="U2485" i="30"/>
  <c r="T2485" i="30"/>
  <c r="S2485" i="30"/>
  <c r="R2485" i="30"/>
  <c r="Q2485" i="30"/>
  <c r="P2485" i="30"/>
  <c r="O2485" i="30"/>
  <c r="AA2484" i="30"/>
  <c r="Z2484" i="30"/>
  <c r="Y2484" i="30"/>
  <c r="X2484" i="30"/>
  <c r="V2484" i="30"/>
  <c r="U2484" i="30"/>
  <c r="T2484" i="30"/>
  <c r="S2484" i="30"/>
  <c r="R2484" i="30"/>
  <c r="Q2484" i="30"/>
  <c r="P2484" i="30"/>
  <c r="O2484" i="30"/>
  <c r="AA2483" i="30"/>
  <c r="Z2483" i="30"/>
  <c r="Y2483" i="30"/>
  <c r="X2483" i="30"/>
  <c r="V2483" i="30"/>
  <c r="U2483" i="30"/>
  <c r="T2483" i="30"/>
  <c r="S2483" i="30"/>
  <c r="R2483" i="30"/>
  <c r="Q2483" i="30"/>
  <c r="P2483" i="30"/>
  <c r="O2483" i="30"/>
  <c r="AA2482" i="30"/>
  <c r="Z2482" i="30"/>
  <c r="Y2482" i="30"/>
  <c r="X2482" i="30"/>
  <c r="V2482" i="30"/>
  <c r="U2482" i="30"/>
  <c r="T2482" i="30"/>
  <c r="S2482" i="30"/>
  <c r="R2482" i="30"/>
  <c r="Q2482" i="30"/>
  <c r="P2482" i="30"/>
  <c r="O2482" i="30"/>
  <c r="AA2481" i="30"/>
  <c r="Z2481" i="30"/>
  <c r="Y2481" i="30"/>
  <c r="X2481" i="30"/>
  <c r="V2481" i="30"/>
  <c r="U2481" i="30"/>
  <c r="T2481" i="30"/>
  <c r="S2481" i="30"/>
  <c r="R2481" i="30"/>
  <c r="Q2481" i="30"/>
  <c r="P2481" i="30"/>
  <c r="O2481" i="30"/>
  <c r="AA2480" i="30"/>
  <c r="Z2480" i="30"/>
  <c r="Y2480" i="30"/>
  <c r="X2480" i="30"/>
  <c r="V2480" i="30"/>
  <c r="U2480" i="30"/>
  <c r="T2480" i="30"/>
  <c r="S2480" i="30"/>
  <c r="R2480" i="30"/>
  <c r="Q2480" i="30"/>
  <c r="P2480" i="30"/>
  <c r="O2480" i="30"/>
  <c r="AA2479" i="30"/>
  <c r="Z2479" i="30"/>
  <c r="Y2479" i="30"/>
  <c r="X2479" i="30"/>
  <c r="V2479" i="30"/>
  <c r="U2479" i="30"/>
  <c r="T2479" i="30"/>
  <c r="S2479" i="30"/>
  <c r="R2479" i="30"/>
  <c r="Q2479" i="30"/>
  <c r="P2479" i="30"/>
  <c r="O2479" i="30"/>
  <c r="AA2478" i="30"/>
  <c r="Z2478" i="30"/>
  <c r="Y2478" i="30"/>
  <c r="X2478" i="30"/>
  <c r="V2478" i="30"/>
  <c r="U2478" i="30"/>
  <c r="T2478" i="30"/>
  <c r="S2478" i="30"/>
  <c r="R2478" i="30"/>
  <c r="Q2478" i="30"/>
  <c r="P2478" i="30"/>
  <c r="O2478" i="30"/>
  <c r="AA2477" i="30"/>
  <c r="Z2477" i="30"/>
  <c r="Y2477" i="30"/>
  <c r="X2477" i="30"/>
  <c r="V2477" i="30"/>
  <c r="U2477" i="30"/>
  <c r="T2477" i="30"/>
  <c r="S2477" i="30"/>
  <c r="R2477" i="30"/>
  <c r="Q2477" i="30"/>
  <c r="P2477" i="30"/>
  <c r="O2477" i="30"/>
  <c r="AA2476" i="30"/>
  <c r="Z2476" i="30"/>
  <c r="Y2476" i="30"/>
  <c r="X2476" i="30"/>
  <c r="V2476" i="30"/>
  <c r="U2476" i="30"/>
  <c r="T2476" i="30"/>
  <c r="S2476" i="30"/>
  <c r="R2476" i="30"/>
  <c r="Q2476" i="30"/>
  <c r="P2476" i="30"/>
  <c r="O2476" i="30"/>
  <c r="AA2475" i="30"/>
  <c r="Z2475" i="30"/>
  <c r="Y2475" i="30"/>
  <c r="X2475" i="30"/>
  <c r="V2475" i="30"/>
  <c r="U2475" i="30"/>
  <c r="T2475" i="30"/>
  <c r="S2475" i="30"/>
  <c r="R2475" i="30"/>
  <c r="Q2475" i="30"/>
  <c r="P2475" i="30"/>
  <c r="O2475" i="30"/>
  <c r="AA2474" i="30"/>
  <c r="Z2474" i="30"/>
  <c r="Y2474" i="30"/>
  <c r="X2474" i="30"/>
  <c r="V2474" i="30"/>
  <c r="U2474" i="30"/>
  <c r="T2474" i="30"/>
  <c r="S2474" i="30"/>
  <c r="R2474" i="30"/>
  <c r="Q2474" i="30"/>
  <c r="P2474" i="30"/>
  <c r="O2474" i="30"/>
  <c r="AA2473" i="30"/>
  <c r="Z2473" i="30"/>
  <c r="Y2473" i="30"/>
  <c r="X2473" i="30"/>
  <c r="V2473" i="30"/>
  <c r="U2473" i="30"/>
  <c r="T2473" i="30"/>
  <c r="S2473" i="30"/>
  <c r="R2473" i="30"/>
  <c r="Q2473" i="30"/>
  <c r="P2473" i="30"/>
  <c r="O2473" i="30"/>
  <c r="AA2472" i="30"/>
  <c r="Z2472" i="30"/>
  <c r="Y2472" i="30"/>
  <c r="X2472" i="30"/>
  <c r="V2472" i="30"/>
  <c r="U2472" i="30"/>
  <c r="T2472" i="30"/>
  <c r="S2472" i="30"/>
  <c r="R2472" i="30"/>
  <c r="Q2472" i="30"/>
  <c r="P2472" i="30"/>
  <c r="O2472" i="30"/>
  <c r="AA2471" i="30"/>
  <c r="Z2471" i="30"/>
  <c r="Y2471" i="30"/>
  <c r="X2471" i="30"/>
  <c r="V2471" i="30"/>
  <c r="U2471" i="30"/>
  <c r="T2471" i="30"/>
  <c r="S2471" i="30"/>
  <c r="R2471" i="30"/>
  <c r="Q2471" i="30"/>
  <c r="P2471" i="30"/>
  <c r="O2471" i="30"/>
  <c r="AA2470" i="30"/>
  <c r="Z2470" i="30"/>
  <c r="Y2470" i="30"/>
  <c r="X2470" i="30"/>
  <c r="V2470" i="30"/>
  <c r="U2470" i="30"/>
  <c r="T2470" i="30"/>
  <c r="S2470" i="30"/>
  <c r="R2470" i="30"/>
  <c r="Q2470" i="30"/>
  <c r="P2470" i="30"/>
  <c r="O2470" i="30"/>
  <c r="AA2469" i="30"/>
  <c r="Z2469" i="30"/>
  <c r="Y2469" i="30"/>
  <c r="X2469" i="30"/>
  <c r="V2469" i="30"/>
  <c r="U2469" i="30"/>
  <c r="T2469" i="30"/>
  <c r="S2469" i="30"/>
  <c r="R2469" i="30"/>
  <c r="Q2469" i="30"/>
  <c r="P2469" i="30"/>
  <c r="O2469" i="30"/>
  <c r="AA2468" i="30"/>
  <c r="Z2468" i="30"/>
  <c r="Y2468" i="30"/>
  <c r="X2468" i="30"/>
  <c r="V2468" i="30"/>
  <c r="U2468" i="30"/>
  <c r="T2468" i="30"/>
  <c r="S2468" i="30"/>
  <c r="R2468" i="30"/>
  <c r="Q2468" i="30"/>
  <c r="P2468" i="30"/>
  <c r="O2468" i="30"/>
  <c r="AA2467" i="30"/>
  <c r="Z2467" i="30"/>
  <c r="Y2467" i="30"/>
  <c r="X2467" i="30"/>
  <c r="V2467" i="30"/>
  <c r="U2467" i="30"/>
  <c r="T2467" i="30"/>
  <c r="S2467" i="30"/>
  <c r="R2467" i="30"/>
  <c r="Q2467" i="30"/>
  <c r="P2467" i="30"/>
  <c r="O2467" i="30"/>
  <c r="AA2466" i="30"/>
  <c r="Z2466" i="30"/>
  <c r="Y2466" i="30"/>
  <c r="X2466" i="30"/>
  <c r="V2466" i="30"/>
  <c r="U2466" i="30"/>
  <c r="T2466" i="30"/>
  <c r="S2466" i="30"/>
  <c r="R2466" i="30"/>
  <c r="Q2466" i="30"/>
  <c r="P2466" i="30"/>
  <c r="O2466" i="30"/>
  <c r="AA2465" i="30"/>
  <c r="Z2465" i="30"/>
  <c r="Y2465" i="30"/>
  <c r="X2465" i="30"/>
  <c r="V2465" i="30"/>
  <c r="U2465" i="30"/>
  <c r="T2465" i="30"/>
  <c r="S2465" i="30"/>
  <c r="R2465" i="30"/>
  <c r="Q2465" i="30"/>
  <c r="P2465" i="30"/>
  <c r="O2465" i="30"/>
  <c r="AA2464" i="30"/>
  <c r="Z2464" i="30"/>
  <c r="Y2464" i="30"/>
  <c r="X2464" i="30"/>
  <c r="V2464" i="30"/>
  <c r="U2464" i="30"/>
  <c r="T2464" i="30"/>
  <c r="S2464" i="30"/>
  <c r="R2464" i="30"/>
  <c r="Q2464" i="30"/>
  <c r="P2464" i="30"/>
  <c r="O2464" i="30"/>
  <c r="AA2463" i="30"/>
  <c r="Z2463" i="30"/>
  <c r="Y2463" i="30"/>
  <c r="X2463" i="30"/>
  <c r="V2463" i="30"/>
  <c r="U2463" i="30"/>
  <c r="T2463" i="30"/>
  <c r="S2463" i="30"/>
  <c r="R2463" i="30"/>
  <c r="Q2463" i="30"/>
  <c r="P2463" i="30"/>
  <c r="O2463" i="30"/>
  <c r="AA2462" i="30"/>
  <c r="Z2462" i="30"/>
  <c r="Y2462" i="30"/>
  <c r="X2462" i="30"/>
  <c r="V2462" i="30"/>
  <c r="U2462" i="30"/>
  <c r="T2462" i="30"/>
  <c r="S2462" i="30"/>
  <c r="R2462" i="30"/>
  <c r="Q2462" i="30"/>
  <c r="P2462" i="30"/>
  <c r="O2462" i="30"/>
  <c r="AA2461" i="30"/>
  <c r="Z2461" i="30"/>
  <c r="Y2461" i="30"/>
  <c r="X2461" i="30"/>
  <c r="V2461" i="30"/>
  <c r="U2461" i="30"/>
  <c r="T2461" i="30"/>
  <c r="S2461" i="30"/>
  <c r="R2461" i="30"/>
  <c r="Q2461" i="30"/>
  <c r="P2461" i="30"/>
  <c r="O2461" i="30"/>
  <c r="AA2460" i="30"/>
  <c r="Z2460" i="30"/>
  <c r="Y2460" i="30"/>
  <c r="X2460" i="30"/>
  <c r="V2460" i="30"/>
  <c r="U2460" i="30"/>
  <c r="T2460" i="30"/>
  <c r="S2460" i="30"/>
  <c r="R2460" i="30"/>
  <c r="Q2460" i="30"/>
  <c r="P2460" i="30"/>
  <c r="O2460" i="30"/>
  <c r="AA2459" i="30"/>
  <c r="Z2459" i="30"/>
  <c r="Y2459" i="30"/>
  <c r="X2459" i="30"/>
  <c r="V2459" i="30"/>
  <c r="U2459" i="30"/>
  <c r="T2459" i="30"/>
  <c r="S2459" i="30"/>
  <c r="R2459" i="30"/>
  <c r="Q2459" i="30"/>
  <c r="P2459" i="30"/>
  <c r="O2459" i="30"/>
  <c r="AA2458" i="30"/>
  <c r="Z2458" i="30"/>
  <c r="Y2458" i="30"/>
  <c r="X2458" i="30"/>
  <c r="V2458" i="30"/>
  <c r="U2458" i="30"/>
  <c r="T2458" i="30"/>
  <c r="S2458" i="30"/>
  <c r="R2458" i="30"/>
  <c r="Q2458" i="30"/>
  <c r="P2458" i="30"/>
  <c r="O2458" i="30"/>
  <c r="AA2457" i="30"/>
  <c r="Z2457" i="30"/>
  <c r="Y2457" i="30"/>
  <c r="X2457" i="30"/>
  <c r="V2457" i="30"/>
  <c r="U2457" i="30"/>
  <c r="T2457" i="30"/>
  <c r="S2457" i="30"/>
  <c r="R2457" i="30"/>
  <c r="Q2457" i="30"/>
  <c r="P2457" i="30"/>
  <c r="O2457" i="30"/>
  <c r="AA2456" i="30"/>
  <c r="Z2456" i="30"/>
  <c r="Y2456" i="30"/>
  <c r="X2456" i="30"/>
  <c r="V2456" i="30"/>
  <c r="U2456" i="30"/>
  <c r="T2456" i="30"/>
  <c r="S2456" i="30"/>
  <c r="R2456" i="30"/>
  <c r="Q2456" i="30"/>
  <c r="P2456" i="30"/>
  <c r="O2456" i="30"/>
  <c r="AA2455" i="30"/>
  <c r="Z2455" i="30"/>
  <c r="Y2455" i="30"/>
  <c r="X2455" i="30"/>
  <c r="V2455" i="30"/>
  <c r="U2455" i="30"/>
  <c r="T2455" i="30"/>
  <c r="S2455" i="30"/>
  <c r="R2455" i="30"/>
  <c r="Q2455" i="30"/>
  <c r="P2455" i="30"/>
  <c r="O2455" i="30"/>
  <c r="AA2454" i="30"/>
  <c r="Z2454" i="30"/>
  <c r="Y2454" i="30"/>
  <c r="X2454" i="30"/>
  <c r="V2454" i="30"/>
  <c r="U2454" i="30"/>
  <c r="T2454" i="30"/>
  <c r="S2454" i="30"/>
  <c r="R2454" i="30"/>
  <c r="Q2454" i="30"/>
  <c r="P2454" i="30"/>
  <c r="O2454" i="30"/>
  <c r="AA2453" i="30"/>
  <c r="Z2453" i="30"/>
  <c r="Y2453" i="30"/>
  <c r="X2453" i="30"/>
  <c r="V2453" i="30"/>
  <c r="U2453" i="30"/>
  <c r="T2453" i="30"/>
  <c r="S2453" i="30"/>
  <c r="R2453" i="30"/>
  <c r="Q2453" i="30"/>
  <c r="P2453" i="30"/>
  <c r="O2453" i="30"/>
  <c r="AA2452" i="30"/>
  <c r="Z2452" i="30"/>
  <c r="Y2452" i="30"/>
  <c r="X2452" i="30"/>
  <c r="V2452" i="30"/>
  <c r="U2452" i="30"/>
  <c r="T2452" i="30"/>
  <c r="S2452" i="30"/>
  <c r="R2452" i="30"/>
  <c r="Q2452" i="30"/>
  <c r="P2452" i="30"/>
  <c r="O2452" i="30"/>
  <c r="AA2451" i="30"/>
  <c r="Z2451" i="30"/>
  <c r="Y2451" i="30"/>
  <c r="X2451" i="30"/>
  <c r="V2451" i="30"/>
  <c r="U2451" i="30"/>
  <c r="T2451" i="30"/>
  <c r="S2451" i="30"/>
  <c r="R2451" i="30"/>
  <c r="Q2451" i="30"/>
  <c r="P2451" i="30"/>
  <c r="O2451" i="30"/>
  <c r="AA2450" i="30"/>
  <c r="Z2450" i="30"/>
  <c r="Y2450" i="30"/>
  <c r="X2450" i="30"/>
  <c r="V2450" i="30"/>
  <c r="U2450" i="30"/>
  <c r="T2450" i="30"/>
  <c r="S2450" i="30"/>
  <c r="R2450" i="30"/>
  <c r="Q2450" i="30"/>
  <c r="P2450" i="30"/>
  <c r="O2450" i="30"/>
  <c r="AA2449" i="30"/>
  <c r="Z2449" i="30"/>
  <c r="Y2449" i="30"/>
  <c r="X2449" i="30"/>
  <c r="V2449" i="30"/>
  <c r="U2449" i="30"/>
  <c r="T2449" i="30"/>
  <c r="S2449" i="30"/>
  <c r="R2449" i="30"/>
  <c r="Q2449" i="30"/>
  <c r="P2449" i="30"/>
  <c r="O2449" i="30"/>
  <c r="AA2448" i="30"/>
  <c r="Z2448" i="30"/>
  <c r="Y2448" i="30"/>
  <c r="X2448" i="30"/>
  <c r="V2448" i="30"/>
  <c r="U2448" i="30"/>
  <c r="T2448" i="30"/>
  <c r="S2448" i="30"/>
  <c r="R2448" i="30"/>
  <c r="Q2448" i="30"/>
  <c r="P2448" i="30"/>
  <c r="O2448" i="30"/>
  <c r="AA2447" i="30"/>
  <c r="Z2447" i="30"/>
  <c r="Y2447" i="30"/>
  <c r="X2447" i="30"/>
  <c r="V2447" i="30"/>
  <c r="U2447" i="30"/>
  <c r="T2447" i="30"/>
  <c r="S2447" i="30"/>
  <c r="R2447" i="30"/>
  <c r="Q2447" i="30"/>
  <c r="P2447" i="30"/>
  <c r="O2447" i="30"/>
  <c r="AA2446" i="30"/>
  <c r="Z2446" i="30"/>
  <c r="Y2446" i="30"/>
  <c r="X2446" i="30"/>
  <c r="V2446" i="30"/>
  <c r="U2446" i="30"/>
  <c r="T2446" i="30"/>
  <c r="S2446" i="30"/>
  <c r="R2446" i="30"/>
  <c r="Q2446" i="30"/>
  <c r="P2446" i="30"/>
  <c r="O2446" i="30"/>
  <c r="AA2445" i="30"/>
  <c r="Z2445" i="30"/>
  <c r="Y2445" i="30"/>
  <c r="X2445" i="30"/>
  <c r="V2445" i="30"/>
  <c r="U2445" i="30"/>
  <c r="T2445" i="30"/>
  <c r="S2445" i="30"/>
  <c r="R2445" i="30"/>
  <c r="Q2445" i="30"/>
  <c r="P2445" i="30"/>
  <c r="O2445" i="30"/>
  <c r="AA2444" i="30"/>
  <c r="Z2444" i="30"/>
  <c r="Y2444" i="30"/>
  <c r="X2444" i="30"/>
  <c r="V2444" i="30"/>
  <c r="U2444" i="30"/>
  <c r="T2444" i="30"/>
  <c r="S2444" i="30"/>
  <c r="R2444" i="30"/>
  <c r="Q2444" i="30"/>
  <c r="P2444" i="30"/>
  <c r="O2444" i="30"/>
  <c r="AA2443" i="30"/>
  <c r="Z2443" i="30"/>
  <c r="Y2443" i="30"/>
  <c r="X2443" i="30"/>
  <c r="V2443" i="30"/>
  <c r="U2443" i="30"/>
  <c r="T2443" i="30"/>
  <c r="S2443" i="30"/>
  <c r="R2443" i="30"/>
  <c r="Q2443" i="30"/>
  <c r="P2443" i="30"/>
  <c r="O2443" i="30"/>
  <c r="AA2442" i="30"/>
  <c r="Z2442" i="30"/>
  <c r="Y2442" i="30"/>
  <c r="X2442" i="30"/>
  <c r="V2442" i="30"/>
  <c r="U2442" i="30"/>
  <c r="T2442" i="30"/>
  <c r="S2442" i="30"/>
  <c r="R2442" i="30"/>
  <c r="Q2442" i="30"/>
  <c r="P2442" i="30"/>
  <c r="O2442" i="30"/>
  <c r="AA2441" i="30"/>
  <c r="Z2441" i="30"/>
  <c r="Y2441" i="30"/>
  <c r="X2441" i="30"/>
  <c r="V2441" i="30"/>
  <c r="U2441" i="30"/>
  <c r="T2441" i="30"/>
  <c r="S2441" i="30"/>
  <c r="R2441" i="30"/>
  <c r="Q2441" i="30"/>
  <c r="P2441" i="30"/>
  <c r="O2441" i="30"/>
  <c r="AA2440" i="30"/>
  <c r="Z2440" i="30"/>
  <c r="Y2440" i="30"/>
  <c r="X2440" i="30"/>
  <c r="V2440" i="30"/>
  <c r="U2440" i="30"/>
  <c r="T2440" i="30"/>
  <c r="S2440" i="30"/>
  <c r="R2440" i="30"/>
  <c r="Q2440" i="30"/>
  <c r="P2440" i="30"/>
  <c r="O2440" i="30"/>
  <c r="AA2439" i="30"/>
  <c r="Z2439" i="30"/>
  <c r="Y2439" i="30"/>
  <c r="X2439" i="30"/>
  <c r="V2439" i="30"/>
  <c r="U2439" i="30"/>
  <c r="T2439" i="30"/>
  <c r="S2439" i="30"/>
  <c r="R2439" i="30"/>
  <c r="Q2439" i="30"/>
  <c r="P2439" i="30"/>
  <c r="O2439" i="30"/>
  <c r="AA2438" i="30"/>
  <c r="Z2438" i="30"/>
  <c r="Y2438" i="30"/>
  <c r="X2438" i="30"/>
  <c r="V2438" i="30"/>
  <c r="U2438" i="30"/>
  <c r="T2438" i="30"/>
  <c r="S2438" i="30"/>
  <c r="R2438" i="30"/>
  <c r="Q2438" i="30"/>
  <c r="P2438" i="30"/>
  <c r="O2438" i="30"/>
  <c r="AA2437" i="30"/>
  <c r="Z2437" i="30"/>
  <c r="Y2437" i="30"/>
  <c r="X2437" i="30"/>
  <c r="V2437" i="30"/>
  <c r="U2437" i="30"/>
  <c r="T2437" i="30"/>
  <c r="S2437" i="30"/>
  <c r="R2437" i="30"/>
  <c r="Q2437" i="30"/>
  <c r="P2437" i="30"/>
  <c r="O2437" i="30"/>
  <c r="AA2436" i="30"/>
  <c r="Z2436" i="30"/>
  <c r="Y2436" i="30"/>
  <c r="X2436" i="30"/>
  <c r="V2436" i="30"/>
  <c r="U2436" i="30"/>
  <c r="T2436" i="30"/>
  <c r="S2436" i="30"/>
  <c r="R2436" i="30"/>
  <c r="Q2436" i="30"/>
  <c r="P2436" i="30"/>
  <c r="O2436" i="30"/>
  <c r="AA2435" i="30"/>
  <c r="Z2435" i="30"/>
  <c r="Y2435" i="30"/>
  <c r="X2435" i="30"/>
  <c r="V2435" i="30"/>
  <c r="U2435" i="30"/>
  <c r="T2435" i="30"/>
  <c r="S2435" i="30"/>
  <c r="R2435" i="30"/>
  <c r="Q2435" i="30"/>
  <c r="P2435" i="30"/>
  <c r="O2435" i="30"/>
  <c r="AA2434" i="30"/>
  <c r="Z2434" i="30"/>
  <c r="Y2434" i="30"/>
  <c r="X2434" i="30"/>
  <c r="V2434" i="30"/>
  <c r="U2434" i="30"/>
  <c r="T2434" i="30"/>
  <c r="S2434" i="30"/>
  <c r="R2434" i="30"/>
  <c r="Q2434" i="30"/>
  <c r="P2434" i="30"/>
  <c r="O2434" i="30"/>
  <c r="AA2433" i="30"/>
  <c r="Z2433" i="30"/>
  <c r="Y2433" i="30"/>
  <c r="X2433" i="30"/>
  <c r="V2433" i="30"/>
  <c r="U2433" i="30"/>
  <c r="T2433" i="30"/>
  <c r="S2433" i="30"/>
  <c r="R2433" i="30"/>
  <c r="Q2433" i="30"/>
  <c r="P2433" i="30"/>
  <c r="O2433" i="30"/>
  <c r="AA2432" i="30"/>
  <c r="Z2432" i="30"/>
  <c r="Y2432" i="30"/>
  <c r="X2432" i="30"/>
  <c r="V2432" i="30"/>
  <c r="U2432" i="30"/>
  <c r="T2432" i="30"/>
  <c r="S2432" i="30"/>
  <c r="R2432" i="30"/>
  <c r="Q2432" i="30"/>
  <c r="P2432" i="30"/>
  <c r="O2432" i="30"/>
  <c r="AA2431" i="30"/>
  <c r="Z2431" i="30"/>
  <c r="Y2431" i="30"/>
  <c r="X2431" i="30"/>
  <c r="V2431" i="30"/>
  <c r="U2431" i="30"/>
  <c r="T2431" i="30"/>
  <c r="S2431" i="30"/>
  <c r="R2431" i="30"/>
  <c r="Q2431" i="30"/>
  <c r="P2431" i="30"/>
  <c r="O2431" i="30"/>
  <c r="AA2430" i="30"/>
  <c r="Z2430" i="30"/>
  <c r="Y2430" i="30"/>
  <c r="X2430" i="30"/>
  <c r="V2430" i="30"/>
  <c r="U2430" i="30"/>
  <c r="T2430" i="30"/>
  <c r="S2430" i="30"/>
  <c r="R2430" i="30"/>
  <c r="Q2430" i="30"/>
  <c r="P2430" i="30"/>
  <c r="O2430" i="30"/>
  <c r="AA2429" i="30"/>
  <c r="Z2429" i="30"/>
  <c r="Y2429" i="30"/>
  <c r="X2429" i="30"/>
  <c r="V2429" i="30"/>
  <c r="U2429" i="30"/>
  <c r="T2429" i="30"/>
  <c r="S2429" i="30"/>
  <c r="R2429" i="30"/>
  <c r="Q2429" i="30"/>
  <c r="P2429" i="30"/>
  <c r="O2429" i="30"/>
  <c r="AA2428" i="30"/>
  <c r="Z2428" i="30"/>
  <c r="Y2428" i="30"/>
  <c r="X2428" i="30"/>
  <c r="V2428" i="30"/>
  <c r="U2428" i="30"/>
  <c r="T2428" i="30"/>
  <c r="S2428" i="30"/>
  <c r="R2428" i="30"/>
  <c r="Q2428" i="30"/>
  <c r="P2428" i="30"/>
  <c r="O2428" i="30"/>
  <c r="AA2427" i="30"/>
  <c r="Z2427" i="30"/>
  <c r="Y2427" i="30"/>
  <c r="X2427" i="30"/>
  <c r="V2427" i="30"/>
  <c r="U2427" i="30"/>
  <c r="T2427" i="30"/>
  <c r="S2427" i="30"/>
  <c r="R2427" i="30"/>
  <c r="Q2427" i="30"/>
  <c r="P2427" i="30"/>
  <c r="O2427" i="30"/>
  <c r="AA2426" i="30"/>
  <c r="Z2426" i="30"/>
  <c r="Y2426" i="30"/>
  <c r="X2426" i="30"/>
  <c r="V2426" i="30"/>
  <c r="U2426" i="30"/>
  <c r="T2426" i="30"/>
  <c r="S2426" i="30"/>
  <c r="R2426" i="30"/>
  <c r="Q2426" i="30"/>
  <c r="P2426" i="30"/>
  <c r="O2426" i="30"/>
  <c r="AA2425" i="30"/>
  <c r="Z2425" i="30"/>
  <c r="Y2425" i="30"/>
  <c r="X2425" i="30"/>
  <c r="V2425" i="30"/>
  <c r="U2425" i="30"/>
  <c r="T2425" i="30"/>
  <c r="S2425" i="30"/>
  <c r="R2425" i="30"/>
  <c r="Q2425" i="30"/>
  <c r="P2425" i="30"/>
  <c r="O2425" i="30"/>
  <c r="AA2424" i="30"/>
  <c r="Z2424" i="30"/>
  <c r="Y2424" i="30"/>
  <c r="X2424" i="30"/>
  <c r="V2424" i="30"/>
  <c r="U2424" i="30"/>
  <c r="T2424" i="30"/>
  <c r="S2424" i="30"/>
  <c r="R2424" i="30"/>
  <c r="Q2424" i="30"/>
  <c r="P2424" i="30"/>
  <c r="O2424" i="30"/>
  <c r="AA2423" i="30"/>
  <c r="Z2423" i="30"/>
  <c r="Y2423" i="30"/>
  <c r="X2423" i="30"/>
  <c r="V2423" i="30"/>
  <c r="U2423" i="30"/>
  <c r="T2423" i="30"/>
  <c r="S2423" i="30"/>
  <c r="R2423" i="30"/>
  <c r="Q2423" i="30"/>
  <c r="P2423" i="30"/>
  <c r="O2423" i="30"/>
  <c r="AA2422" i="30"/>
  <c r="Z2422" i="30"/>
  <c r="Y2422" i="30"/>
  <c r="X2422" i="30"/>
  <c r="V2422" i="30"/>
  <c r="U2422" i="30"/>
  <c r="T2422" i="30"/>
  <c r="S2422" i="30"/>
  <c r="R2422" i="30"/>
  <c r="Q2422" i="30"/>
  <c r="P2422" i="30"/>
  <c r="O2422" i="30"/>
  <c r="AA2421" i="30"/>
  <c r="Z2421" i="30"/>
  <c r="Y2421" i="30"/>
  <c r="X2421" i="30"/>
  <c r="V2421" i="30"/>
  <c r="U2421" i="30"/>
  <c r="T2421" i="30"/>
  <c r="S2421" i="30"/>
  <c r="R2421" i="30"/>
  <c r="Q2421" i="30"/>
  <c r="P2421" i="30"/>
  <c r="O2421" i="30"/>
  <c r="AA2420" i="30"/>
  <c r="Z2420" i="30"/>
  <c r="Y2420" i="30"/>
  <c r="X2420" i="30"/>
  <c r="V2420" i="30"/>
  <c r="U2420" i="30"/>
  <c r="T2420" i="30"/>
  <c r="S2420" i="30"/>
  <c r="R2420" i="30"/>
  <c r="Q2420" i="30"/>
  <c r="P2420" i="30"/>
  <c r="O2420" i="30"/>
  <c r="AA2419" i="30"/>
  <c r="Z2419" i="30"/>
  <c r="Y2419" i="30"/>
  <c r="X2419" i="30"/>
  <c r="V2419" i="30"/>
  <c r="U2419" i="30"/>
  <c r="T2419" i="30"/>
  <c r="S2419" i="30"/>
  <c r="R2419" i="30"/>
  <c r="Q2419" i="30"/>
  <c r="P2419" i="30"/>
  <c r="O2419" i="30"/>
  <c r="AA2418" i="30"/>
  <c r="Z2418" i="30"/>
  <c r="Y2418" i="30"/>
  <c r="X2418" i="30"/>
  <c r="V2418" i="30"/>
  <c r="U2418" i="30"/>
  <c r="T2418" i="30"/>
  <c r="S2418" i="30"/>
  <c r="R2418" i="30"/>
  <c r="Q2418" i="30"/>
  <c r="P2418" i="30"/>
  <c r="O2418" i="30"/>
  <c r="AA2417" i="30"/>
  <c r="Z2417" i="30"/>
  <c r="Y2417" i="30"/>
  <c r="X2417" i="30"/>
  <c r="V2417" i="30"/>
  <c r="U2417" i="30"/>
  <c r="T2417" i="30"/>
  <c r="S2417" i="30"/>
  <c r="R2417" i="30"/>
  <c r="Q2417" i="30"/>
  <c r="P2417" i="30"/>
  <c r="O2417" i="30"/>
  <c r="AA2416" i="30"/>
  <c r="Z2416" i="30"/>
  <c r="Y2416" i="30"/>
  <c r="X2416" i="30"/>
  <c r="V2416" i="30"/>
  <c r="U2416" i="30"/>
  <c r="T2416" i="30"/>
  <c r="S2416" i="30"/>
  <c r="R2416" i="30"/>
  <c r="Q2416" i="30"/>
  <c r="P2416" i="30"/>
  <c r="O2416" i="30"/>
  <c r="AA2415" i="30"/>
  <c r="Z2415" i="30"/>
  <c r="Y2415" i="30"/>
  <c r="X2415" i="30"/>
  <c r="V2415" i="30"/>
  <c r="U2415" i="30"/>
  <c r="T2415" i="30"/>
  <c r="S2415" i="30"/>
  <c r="R2415" i="30"/>
  <c r="Q2415" i="30"/>
  <c r="P2415" i="30"/>
  <c r="O2415" i="30"/>
  <c r="AA2414" i="30"/>
  <c r="Z2414" i="30"/>
  <c r="Y2414" i="30"/>
  <c r="X2414" i="30"/>
  <c r="V2414" i="30"/>
  <c r="U2414" i="30"/>
  <c r="T2414" i="30"/>
  <c r="S2414" i="30"/>
  <c r="R2414" i="30"/>
  <c r="Q2414" i="30"/>
  <c r="P2414" i="30"/>
  <c r="O2414" i="30"/>
  <c r="AA2413" i="30"/>
  <c r="Z2413" i="30"/>
  <c r="Y2413" i="30"/>
  <c r="X2413" i="30"/>
  <c r="V2413" i="30"/>
  <c r="U2413" i="30"/>
  <c r="T2413" i="30"/>
  <c r="S2413" i="30"/>
  <c r="R2413" i="30"/>
  <c r="Q2413" i="30"/>
  <c r="P2413" i="30"/>
  <c r="O2413" i="30"/>
  <c r="AA2412" i="30"/>
  <c r="Z2412" i="30"/>
  <c r="Y2412" i="30"/>
  <c r="X2412" i="30"/>
  <c r="V2412" i="30"/>
  <c r="U2412" i="30"/>
  <c r="T2412" i="30"/>
  <c r="S2412" i="30"/>
  <c r="R2412" i="30"/>
  <c r="Q2412" i="30"/>
  <c r="P2412" i="30"/>
  <c r="O2412" i="30"/>
  <c r="AA2411" i="30"/>
  <c r="Z2411" i="30"/>
  <c r="Y2411" i="30"/>
  <c r="X2411" i="30"/>
  <c r="V2411" i="30"/>
  <c r="U2411" i="30"/>
  <c r="T2411" i="30"/>
  <c r="S2411" i="30"/>
  <c r="R2411" i="30"/>
  <c r="Q2411" i="30"/>
  <c r="P2411" i="30"/>
  <c r="O2411" i="30"/>
  <c r="AA2410" i="30"/>
  <c r="Z2410" i="30"/>
  <c r="Y2410" i="30"/>
  <c r="X2410" i="30"/>
  <c r="V2410" i="30"/>
  <c r="U2410" i="30"/>
  <c r="T2410" i="30"/>
  <c r="S2410" i="30"/>
  <c r="R2410" i="30"/>
  <c r="Q2410" i="30"/>
  <c r="P2410" i="30"/>
  <c r="O2410" i="30"/>
  <c r="AA2409" i="30"/>
  <c r="Z2409" i="30"/>
  <c r="Y2409" i="30"/>
  <c r="X2409" i="30"/>
  <c r="V2409" i="30"/>
  <c r="U2409" i="30"/>
  <c r="T2409" i="30"/>
  <c r="S2409" i="30"/>
  <c r="R2409" i="30"/>
  <c r="Q2409" i="30"/>
  <c r="P2409" i="30"/>
  <c r="O2409" i="30"/>
  <c r="AA2408" i="30"/>
  <c r="Z2408" i="30"/>
  <c r="Y2408" i="30"/>
  <c r="X2408" i="30"/>
  <c r="V2408" i="30"/>
  <c r="U2408" i="30"/>
  <c r="T2408" i="30"/>
  <c r="S2408" i="30"/>
  <c r="R2408" i="30"/>
  <c r="Q2408" i="30"/>
  <c r="P2408" i="30"/>
  <c r="O2408" i="30"/>
  <c r="AA2407" i="30"/>
  <c r="Z2407" i="30"/>
  <c r="Y2407" i="30"/>
  <c r="X2407" i="30"/>
  <c r="V2407" i="30"/>
  <c r="U2407" i="30"/>
  <c r="T2407" i="30"/>
  <c r="S2407" i="30"/>
  <c r="R2407" i="30"/>
  <c r="Q2407" i="30"/>
  <c r="P2407" i="30"/>
  <c r="O2407" i="30"/>
  <c r="AA2406" i="30"/>
  <c r="Z2406" i="30"/>
  <c r="Y2406" i="30"/>
  <c r="X2406" i="30"/>
  <c r="V2406" i="30"/>
  <c r="U2406" i="30"/>
  <c r="T2406" i="30"/>
  <c r="S2406" i="30"/>
  <c r="R2406" i="30"/>
  <c r="Q2406" i="30"/>
  <c r="P2406" i="30"/>
  <c r="O2406" i="30"/>
  <c r="AA2405" i="30"/>
  <c r="Z2405" i="30"/>
  <c r="Y2405" i="30"/>
  <c r="X2405" i="30"/>
  <c r="V2405" i="30"/>
  <c r="U2405" i="30"/>
  <c r="T2405" i="30"/>
  <c r="S2405" i="30"/>
  <c r="R2405" i="30"/>
  <c r="Q2405" i="30"/>
  <c r="P2405" i="30"/>
  <c r="O2405" i="30"/>
  <c r="AA2404" i="30"/>
  <c r="Z2404" i="30"/>
  <c r="Y2404" i="30"/>
  <c r="X2404" i="30"/>
  <c r="V2404" i="30"/>
  <c r="U2404" i="30"/>
  <c r="T2404" i="30"/>
  <c r="S2404" i="30"/>
  <c r="R2404" i="30"/>
  <c r="Q2404" i="30"/>
  <c r="P2404" i="30"/>
  <c r="O2404" i="30"/>
  <c r="AA2403" i="30"/>
  <c r="Z2403" i="30"/>
  <c r="Y2403" i="30"/>
  <c r="X2403" i="30"/>
  <c r="V2403" i="30"/>
  <c r="U2403" i="30"/>
  <c r="T2403" i="30"/>
  <c r="S2403" i="30"/>
  <c r="R2403" i="30"/>
  <c r="Q2403" i="30"/>
  <c r="P2403" i="30"/>
  <c r="O2403" i="30"/>
  <c r="AA2402" i="30"/>
  <c r="Z2402" i="30"/>
  <c r="Y2402" i="30"/>
  <c r="X2402" i="30"/>
  <c r="V2402" i="30"/>
  <c r="U2402" i="30"/>
  <c r="T2402" i="30"/>
  <c r="S2402" i="30"/>
  <c r="R2402" i="30"/>
  <c r="Q2402" i="30"/>
  <c r="P2402" i="30"/>
  <c r="O2402" i="30"/>
  <c r="AA2401" i="30"/>
  <c r="Z2401" i="30"/>
  <c r="Y2401" i="30"/>
  <c r="X2401" i="30"/>
  <c r="V2401" i="30"/>
  <c r="U2401" i="30"/>
  <c r="T2401" i="30"/>
  <c r="S2401" i="30"/>
  <c r="R2401" i="30"/>
  <c r="Q2401" i="30"/>
  <c r="P2401" i="30"/>
  <c r="O2401" i="30"/>
  <c r="AA2400" i="30"/>
  <c r="Z2400" i="30"/>
  <c r="Y2400" i="30"/>
  <c r="X2400" i="30"/>
  <c r="V2400" i="30"/>
  <c r="U2400" i="30"/>
  <c r="T2400" i="30"/>
  <c r="S2400" i="30"/>
  <c r="R2400" i="30"/>
  <c r="Q2400" i="30"/>
  <c r="P2400" i="30"/>
  <c r="O2400" i="30"/>
  <c r="AA2399" i="30"/>
  <c r="Z2399" i="30"/>
  <c r="Y2399" i="30"/>
  <c r="X2399" i="30"/>
  <c r="V2399" i="30"/>
  <c r="U2399" i="30"/>
  <c r="T2399" i="30"/>
  <c r="S2399" i="30"/>
  <c r="R2399" i="30"/>
  <c r="Q2399" i="30"/>
  <c r="P2399" i="30"/>
  <c r="O2399" i="30"/>
  <c r="AA2398" i="30"/>
  <c r="Z2398" i="30"/>
  <c r="Y2398" i="30"/>
  <c r="X2398" i="30"/>
  <c r="V2398" i="30"/>
  <c r="U2398" i="30"/>
  <c r="T2398" i="30"/>
  <c r="S2398" i="30"/>
  <c r="R2398" i="30"/>
  <c r="Q2398" i="30"/>
  <c r="P2398" i="30"/>
  <c r="O2398" i="30"/>
  <c r="AA2397" i="30"/>
  <c r="Z2397" i="30"/>
  <c r="Y2397" i="30"/>
  <c r="X2397" i="30"/>
  <c r="V2397" i="30"/>
  <c r="U2397" i="30"/>
  <c r="T2397" i="30"/>
  <c r="S2397" i="30"/>
  <c r="R2397" i="30"/>
  <c r="Q2397" i="30"/>
  <c r="P2397" i="30"/>
  <c r="O2397" i="30"/>
  <c r="AA2396" i="30"/>
  <c r="Z2396" i="30"/>
  <c r="Y2396" i="30"/>
  <c r="X2396" i="30"/>
  <c r="V2396" i="30"/>
  <c r="U2396" i="30"/>
  <c r="T2396" i="30"/>
  <c r="S2396" i="30"/>
  <c r="R2396" i="30"/>
  <c r="Q2396" i="30"/>
  <c r="P2396" i="30"/>
  <c r="O2396" i="30"/>
  <c r="AA2395" i="30"/>
  <c r="Z2395" i="30"/>
  <c r="Y2395" i="30"/>
  <c r="X2395" i="30"/>
  <c r="V2395" i="30"/>
  <c r="U2395" i="30"/>
  <c r="T2395" i="30"/>
  <c r="S2395" i="30"/>
  <c r="R2395" i="30"/>
  <c r="Q2395" i="30"/>
  <c r="P2395" i="30"/>
  <c r="O2395" i="30"/>
  <c r="AA2394" i="30"/>
  <c r="Z2394" i="30"/>
  <c r="Y2394" i="30"/>
  <c r="X2394" i="30"/>
  <c r="V2394" i="30"/>
  <c r="U2394" i="30"/>
  <c r="T2394" i="30"/>
  <c r="S2394" i="30"/>
  <c r="R2394" i="30"/>
  <c r="Q2394" i="30"/>
  <c r="P2394" i="30"/>
  <c r="O2394" i="30"/>
  <c r="AA2393" i="30"/>
  <c r="Z2393" i="30"/>
  <c r="Y2393" i="30"/>
  <c r="X2393" i="30"/>
  <c r="V2393" i="30"/>
  <c r="U2393" i="30"/>
  <c r="T2393" i="30"/>
  <c r="S2393" i="30"/>
  <c r="R2393" i="30"/>
  <c r="Q2393" i="30"/>
  <c r="P2393" i="30"/>
  <c r="O2393" i="30"/>
  <c r="AA2392" i="30"/>
  <c r="Z2392" i="30"/>
  <c r="Y2392" i="30"/>
  <c r="X2392" i="30"/>
  <c r="V2392" i="30"/>
  <c r="U2392" i="30"/>
  <c r="T2392" i="30"/>
  <c r="S2392" i="30"/>
  <c r="R2392" i="30"/>
  <c r="Q2392" i="30"/>
  <c r="P2392" i="30"/>
  <c r="O2392" i="30"/>
  <c r="AA2391" i="30"/>
  <c r="Z2391" i="30"/>
  <c r="Y2391" i="30"/>
  <c r="X2391" i="30"/>
  <c r="V2391" i="30"/>
  <c r="U2391" i="30"/>
  <c r="T2391" i="30"/>
  <c r="S2391" i="30"/>
  <c r="R2391" i="30"/>
  <c r="Q2391" i="30"/>
  <c r="P2391" i="30"/>
  <c r="O2391" i="30"/>
  <c r="AA2390" i="30"/>
  <c r="Z2390" i="30"/>
  <c r="Y2390" i="30"/>
  <c r="X2390" i="30"/>
  <c r="V2390" i="30"/>
  <c r="U2390" i="30"/>
  <c r="T2390" i="30"/>
  <c r="S2390" i="30"/>
  <c r="R2390" i="30"/>
  <c r="Q2390" i="30"/>
  <c r="P2390" i="30"/>
  <c r="O2390" i="30"/>
  <c r="AA2389" i="30"/>
  <c r="Z2389" i="30"/>
  <c r="Y2389" i="30"/>
  <c r="X2389" i="30"/>
  <c r="V2389" i="30"/>
  <c r="U2389" i="30"/>
  <c r="T2389" i="30"/>
  <c r="S2389" i="30"/>
  <c r="R2389" i="30"/>
  <c r="Q2389" i="30"/>
  <c r="P2389" i="30"/>
  <c r="O2389" i="30"/>
  <c r="AA2388" i="30"/>
  <c r="Z2388" i="30"/>
  <c r="Y2388" i="30"/>
  <c r="X2388" i="30"/>
  <c r="V2388" i="30"/>
  <c r="U2388" i="30"/>
  <c r="T2388" i="30"/>
  <c r="S2388" i="30"/>
  <c r="R2388" i="30"/>
  <c r="Q2388" i="30"/>
  <c r="P2388" i="30"/>
  <c r="O2388" i="30"/>
  <c r="AA2387" i="30"/>
  <c r="Z2387" i="30"/>
  <c r="Y2387" i="30"/>
  <c r="X2387" i="30"/>
  <c r="V2387" i="30"/>
  <c r="U2387" i="30"/>
  <c r="T2387" i="30"/>
  <c r="S2387" i="30"/>
  <c r="R2387" i="30"/>
  <c r="Q2387" i="30"/>
  <c r="P2387" i="30"/>
  <c r="O2387" i="30"/>
  <c r="AA2386" i="30"/>
  <c r="Z2386" i="30"/>
  <c r="Y2386" i="30"/>
  <c r="X2386" i="30"/>
  <c r="V2386" i="30"/>
  <c r="U2386" i="30"/>
  <c r="T2386" i="30"/>
  <c r="S2386" i="30"/>
  <c r="R2386" i="30"/>
  <c r="Q2386" i="30"/>
  <c r="P2386" i="30"/>
  <c r="O2386" i="30"/>
  <c r="AA2385" i="30"/>
  <c r="Z2385" i="30"/>
  <c r="Y2385" i="30"/>
  <c r="X2385" i="30"/>
  <c r="V2385" i="30"/>
  <c r="U2385" i="30"/>
  <c r="T2385" i="30"/>
  <c r="S2385" i="30"/>
  <c r="R2385" i="30"/>
  <c r="Q2385" i="30"/>
  <c r="P2385" i="30"/>
  <c r="O2385" i="30"/>
  <c r="AA2384" i="30"/>
  <c r="Z2384" i="30"/>
  <c r="Y2384" i="30"/>
  <c r="X2384" i="30"/>
  <c r="V2384" i="30"/>
  <c r="U2384" i="30"/>
  <c r="T2384" i="30"/>
  <c r="S2384" i="30"/>
  <c r="R2384" i="30"/>
  <c r="Q2384" i="30"/>
  <c r="P2384" i="30"/>
  <c r="O2384" i="30"/>
  <c r="AA2383" i="30"/>
  <c r="Z2383" i="30"/>
  <c r="Y2383" i="30"/>
  <c r="X2383" i="30"/>
  <c r="V2383" i="30"/>
  <c r="U2383" i="30"/>
  <c r="T2383" i="30"/>
  <c r="S2383" i="30"/>
  <c r="R2383" i="30"/>
  <c r="Q2383" i="30"/>
  <c r="P2383" i="30"/>
  <c r="O2383" i="30"/>
  <c r="AA2382" i="30"/>
  <c r="Z2382" i="30"/>
  <c r="Y2382" i="30"/>
  <c r="X2382" i="30"/>
  <c r="V2382" i="30"/>
  <c r="U2382" i="30"/>
  <c r="T2382" i="30"/>
  <c r="S2382" i="30"/>
  <c r="R2382" i="30"/>
  <c r="Q2382" i="30"/>
  <c r="P2382" i="30"/>
  <c r="O2382" i="30"/>
  <c r="AA2381" i="30"/>
  <c r="Z2381" i="30"/>
  <c r="Y2381" i="30"/>
  <c r="X2381" i="30"/>
  <c r="V2381" i="30"/>
  <c r="U2381" i="30"/>
  <c r="T2381" i="30"/>
  <c r="S2381" i="30"/>
  <c r="R2381" i="30"/>
  <c r="Q2381" i="30"/>
  <c r="P2381" i="30"/>
  <c r="O2381" i="30"/>
  <c r="AA2380" i="30"/>
  <c r="Z2380" i="30"/>
  <c r="Y2380" i="30"/>
  <c r="X2380" i="30"/>
  <c r="V2380" i="30"/>
  <c r="U2380" i="30"/>
  <c r="T2380" i="30"/>
  <c r="S2380" i="30"/>
  <c r="R2380" i="30"/>
  <c r="Q2380" i="30"/>
  <c r="P2380" i="30"/>
  <c r="O2380" i="30"/>
  <c r="AA2379" i="30"/>
  <c r="Z2379" i="30"/>
  <c r="Y2379" i="30"/>
  <c r="X2379" i="30"/>
  <c r="V2379" i="30"/>
  <c r="U2379" i="30"/>
  <c r="T2379" i="30"/>
  <c r="S2379" i="30"/>
  <c r="R2379" i="30"/>
  <c r="Q2379" i="30"/>
  <c r="P2379" i="30"/>
  <c r="O2379" i="30"/>
  <c r="AA2378" i="30"/>
  <c r="Z2378" i="30"/>
  <c r="Y2378" i="30"/>
  <c r="X2378" i="30"/>
  <c r="V2378" i="30"/>
  <c r="U2378" i="30"/>
  <c r="T2378" i="30"/>
  <c r="S2378" i="30"/>
  <c r="R2378" i="30"/>
  <c r="Q2378" i="30"/>
  <c r="P2378" i="30"/>
  <c r="O2378" i="30"/>
  <c r="AA2377" i="30"/>
  <c r="Z2377" i="30"/>
  <c r="Y2377" i="30"/>
  <c r="X2377" i="30"/>
  <c r="V2377" i="30"/>
  <c r="U2377" i="30"/>
  <c r="T2377" i="30"/>
  <c r="S2377" i="30"/>
  <c r="R2377" i="30"/>
  <c r="Q2377" i="30"/>
  <c r="P2377" i="30"/>
  <c r="O2377" i="30"/>
  <c r="AA2376" i="30"/>
  <c r="Z2376" i="30"/>
  <c r="Y2376" i="30"/>
  <c r="X2376" i="30"/>
  <c r="V2376" i="30"/>
  <c r="U2376" i="30"/>
  <c r="T2376" i="30"/>
  <c r="S2376" i="30"/>
  <c r="R2376" i="30"/>
  <c r="Q2376" i="30"/>
  <c r="P2376" i="30"/>
  <c r="O2376" i="30"/>
  <c r="AA2375" i="30"/>
  <c r="Z2375" i="30"/>
  <c r="Y2375" i="30"/>
  <c r="X2375" i="30"/>
  <c r="V2375" i="30"/>
  <c r="U2375" i="30"/>
  <c r="T2375" i="30"/>
  <c r="S2375" i="30"/>
  <c r="R2375" i="30"/>
  <c r="Q2375" i="30"/>
  <c r="P2375" i="30"/>
  <c r="O2375" i="30"/>
  <c r="AA2374" i="30"/>
  <c r="Z2374" i="30"/>
  <c r="Y2374" i="30"/>
  <c r="X2374" i="30"/>
  <c r="V2374" i="30"/>
  <c r="U2374" i="30"/>
  <c r="T2374" i="30"/>
  <c r="S2374" i="30"/>
  <c r="R2374" i="30"/>
  <c r="Q2374" i="30"/>
  <c r="P2374" i="30"/>
  <c r="O2374" i="30"/>
  <c r="AA2373" i="30"/>
  <c r="Z2373" i="30"/>
  <c r="Y2373" i="30"/>
  <c r="X2373" i="30"/>
  <c r="V2373" i="30"/>
  <c r="U2373" i="30"/>
  <c r="T2373" i="30"/>
  <c r="S2373" i="30"/>
  <c r="R2373" i="30"/>
  <c r="Q2373" i="30"/>
  <c r="P2373" i="30"/>
  <c r="O2373" i="30"/>
  <c r="AA2372" i="30"/>
  <c r="Z2372" i="30"/>
  <c r="Y2372" i="30"/>
  <c r="X2372" i="30"/>
  <c r="V2372" i="30"/>
  <c r="U2372" i="30"/>
  <c r="T2372" i="30"/>
  <c r="S2372" i="30"/>
  <c r="R2372" i="30"/>
  <c r="Q2372" i="30"/>
  <c r="P2372" i="30"/>
  <c r="O2372" i="30"/>
  <c r="AA2371" i="30"/>
  <c r="Z2371" i="30"/>
  <c r="Y2371" i="30"/>
  <c r="X2371" i="30"/>
  <c r="V2371" i="30"/>
  <c r="U2371" i="30"/>
  <c r="T2371" i="30"/>
  <c r="S2371" i="30"/>
  <c r="R2371" i="30"/>
  <c r="Q2371" i="30"/>
  <c r="P2371" i="30"/>
  <c r="O2371" i="30"/>
  <c r="AA2370" i="30"/>
  <c r="Z2370" i="30"/>
  <c r="Y2370" i="30"/>
  <c r="X2370" i="30"/>
  <c r="V2370" i="30"/>
  <c r="U2370" i="30"/>
  <c r="T2370" i="30"/>
  <c r="S2370" i="30"/>
  <c r="R2370" i="30"/>
  <c r="Q2370" i="30"/>
  <c r="P2370" i="30"/>
  <c r="O2370" i="30"/>
  <c r="AA2369" i="30"/>
  <c r="Z2369" i="30"/>
  <c r="Y2369" i="30"/>
  <c r="X2369" i="30"/>
  <c r="V2369" i="30"/>
  <c r="U2369" i="30"/>
  <c r="T2369" i="30"/>
  <c r="S2369" i="30"/>
  <c r="R2369" i="30"/>
  <c r="Q2369" i="30"/>
  <c r="P2369" i="30"/>
  <c r="O2369" i="30"/>
  <c r="AA2368" i="30"/>
  <c r="Z2368" i="30"/>
  <c r="Y2368" i="30"/>
  <c r="X2368" i="30"/>
  <c r="V2368" i="30"/>
  <c r="U2368" i="30"/>
  <c r="T2368" i="30"/>
  <c r="S2368" i="30"/>
  <c r="R2368" i="30"/>
  <c r="Q2368" i="30"/>
  <c r="P2368" i="30"/>
  <c r="O2368" i="30"/>
  <c r="AA2367" i="30"/>
  <c r="Z2367" i="30"/>
  <c r="Y2367" i="30"/>
  <c r="X2367" i="30"/>
  <c r="V2367" i="30"/>
  <c r="U2367" i="30"/>
  <c r="T2367" i="30"/>
  <c r="S2367" i="30"/>
  <c r="R2367" i="30"/>
  <c r="Q2367" i="30"/>
  <c r="P2367" i="30"/>
  <c r="O2367" i="30"/>
  <c r="AA2366" i="30"/>
  <c r="Z2366" i="30"/>
  <c r="Y2366" i="30"/>
  <c r="X2366" i="30"/>
  <c r="V2366" i="30"/>
  <c r="U2366" i="30"/>
  <c r="T2366" i="30"/>
  <c r="S2366" i="30"/>
  <c r="R2366" i="30"/>
  <c r="Q2366" i="30"/>
  <c r="P2366" i="30"/>
  <c r="O2366" i="30"/>
  <c r="AA2365" i="30"/>
  <c r="Z2365" i="30"/>
  <c r="Y2365" i="30"/>
  <c r="X2365" i="30"/>
  <c r="V2365" i="30"/>
  <c r="U2365" i="30"/>
  <c r="T2365" i="30"/>
  <c r="S2365" i="30"/>
  <c r="R2365" i="30"/>
  <c r="Q2365" i="30"/>
  <c r="P2365" i="30"/>
  <c r="O2365" i="30"/>
  <c r="AA2364" i="30"/>
  <c r="Z2364" i="30"/>
  <c r="Y2364" i="30"/>
  <c r="X2364" i="30"/>
  <c r="V2364" i="30"/>
  <c r="U2364" i="30"/>
  <c r="T2364" i="30"/>
  <c r="S2364" i="30"/>
  <c r="R2364" i="30"/>
  <c r="Q2364" i="30"/>
  <c r="P2364" i="30"/>
  <c r="O2364" i="30"/>
  <c r="AA2363" i="30"/>
  <c r="Z2363" i="30"/>
  <c r="Y2363" i="30"/>
  <c r="X2363" i="30"/>
  <c r="V2363" i="30"/>
  <c r="U2363" i="30"/>
  <c r="T2363" i="30"/>
  <c r="S2363" i="30"/>
  <c r="R2363" i="30"/>
  <c r="Q2363" i="30"/>
  <c r="P2363" i="30"/>
  <c r="O2363" i="30"/>
  <c r="AA2362" i="30"/>
  <c r="Z2362" i="30"/>
  <c r="Y2362" i="30"/>
  <c r="X2362" i="30"/>
  <c r="V2362" i="30"/>
  <c r="U2362" i="30"/>
  <c r="T2362" i="30"/>
  <c r="S2362" i="30"/>
  <c r="R2362" i="30"/>
  <c r="Q2362" i="30"/>
  <c r="P2362" i="30"/>
  <c r="O2362" i="30"/>
  <c r="AA2361" i="30"/>
  <c r="Z2361" i="30"/>
  <c r="Y2361" i="30"/>
  <c r="X2361" i="30"/>
  <c r="V2361" i="30"/>
  <c r="U2361" i="30"/>
  <c r="T2361" i="30"/>
  <c r="S2361" i="30"/>
  <c r="R2361" i="30"/>
  <c r="Q2361" i="30"/>
  <c r="P2361" i="30"/>
  <c r="O2361" i="30"/>
  <c r="AA2360" i="30"/>
  <c r="Z2360" i="30"/>
  <c r="Y2360" i="30"/>
  <c r="X2360" i="30"/>
  <c r="V2360" i="30"/>
  <c r="U2360" i="30"/>
  <c r="T2360" i="30"/>
  <c r="S2360" i="30"/>
  <c r="R2360" i="30"/>
  <c r="Q2360" i="30"/>
  <c r="P2360" i="30"/>
  <c r="O2360" i="30"/>
  <c r="AA2359" i="30"/>
  <c r="Z2359" i="30"/>
  <c r="Y2359" i="30"/>
  <c r="X2359" i="30"/>
  <c r="V2359" i="30"/>
  <c r="U2359" i="30"/>
  <c r="T2359" i="30"/>
  <c r="S2359" i="30"/>
  <c r="R2359" i="30"/>
  <c r="Q2359" i="30"/>
  <c r="P2359" i="30"/>
  <c r="O2359" i="30"/>
  <c r="AA2358" i="30"/>
  <c r="Z2358" i="30"/>
  <c r="Y2358" i="30"/>
  <c r="X2358" i="30"/>
  <c r="V2358" i="30"/>
  <c r="U2358" i="30"/>
  <c r="T2358" i="30"/>
  <c r="S2358" i="30"/>
  <c r="R2358" i="30"/>
  <c r="Q2358" i="30"/>
  <c r="P2358" i="30"/>
  <c r="O2358" i="30"/>
  <c r="AA2357" i="30"/>
  <c r="Z2357" i="30"/>
  <c r="Y2357" i="30"/>
  <c r="X2357" i="30"/>
  <c r="V2357" i="30"/>
  <c r="U2357" i="30"/>
  <c r="T2357" i="30"/>
  <c r="S2357" i="30"/>
  <c r="R2357" i="30"/>
  <c r="Q2357" i="30"/>
  <c r="P2357" i="30"/>
  <c r="O2357" i="30"/>
  <c r="AA2356" i="30"/>
  <c r="Z2356" i="30"/>
  <c r="Y2356" i="30"/>
  <c r="X2356" i="30"/>
  <c r="V2356" i="30"/>
  <c r="U2356" i="30"/>
  <c r="T2356" i="30"/>
  <c r="S2356" i="30"/>
  <c r="R2356" i="30"/>
  <c r="Q2356" i="30"/>
  <c r="P2356" i="30"/>
  <c r="O2356" i="30"/>
  <c r="AA2355" i="30"/>
  <c r="Z2355" i="30"/>
  <c r="Y2355" i="30"/>
  <c r="X2355" i="30"/>
  <c r="V2355" i="30"/>
  <c r="U2355" i="30"/>
  <c r="T2355" i="30"/>
  <c r="S2355" i="30"/>
  <c r="R2355" i="30"/>
  <c r="Q2355" i="30"/>
  <c r="P2355" i="30"/>
  <c r="O2355" i="30"/>
  <c r="AA2354" i="30"/>
  <c r="Z2354" i="30"/>
  <c r="Y2354" i="30"/>
  <c r="X2354" i="30"/>
  <c r="V2354" i="30"/>
  <c r="U2354" i="30"/>
  <c r="T2354" i="30"/>
  <c r="S2354" i="30"/>
  <c r="R2354" i="30"/>
  <c r="Q2354" i="30"/>
  <c r="P2354" i="30"/>
  <c r="O2354" i="30"/>
  <c r="AA2353" i="30"/>
  <c r="Z2353" i="30"/>
  <c r="Y2353" i="30"/>
  <c r="X2353" i="30"/>
  <c r="V2353" i="30"/>
  <c r="U2353" i="30"/>
  <c r="T2353" i="30"/>
  <c r="S2353" i="30"/>
  <c r="R2353" i="30"/>
  <c r="Q2353" i="30"/>
  <c r="P2353" i="30"/>
  <c r="O2353" i="30"/>
  <c r="AA2352" i="30"/>
  <c r="Z2352" i="30"/>
  <c r="Y2352" i="30"/>
  <c r="X2352" i="30"/>
  <c r="V2352" i="30"/>
  <c r="U2352" i="30"/>
  <c r="T2352" i="30"/>
  <c r="S2352" i="30"/>
  <c r="R2352" i="30"/>
  <c r="Q2352" i="30"/>
  <c r="P2352" i="30"/>
  <c r="O2352" i="30"/>
  <c r="AA2351" i="30"/>
  <c r="Z2351" i="30"/>
  <c r="Y2351" i="30"/>
  <c r="X2351" i="30"/>
  <c r="V2351" i="30"/>
  <c r="U2351" i="30"/>
  <c r="T2351" i="30"/>
  <c r="S2351" i="30"/>
  <c r="R2351" i="30"/>
  <c r="Q2351" i="30"/>
  <c r="P2351" i="30"/>
  <c r="O2351" i="30"/>
  <c r="AA2350" i="30"/>
  <c r="Z2350" i="30"/>
  <c r="Y2350" i="30"/>
  <c r="X2350" i="30"/>
  <c r="V2350" i="30"/>
  <c r="U2350" i="30"/>
  <c r="T2350" i="30"/>
  <c r="S2350" i="30"/>
  <c r="R2350" i="30"/>
  <c r="Q2350" i="30"/>
  <c r="P2350" i="30"/>
  <c r="O2350" i="30"/>
  <c r="AA2349" i="30"/>
  <c r="Z2349" i="30"/>
  <c r="Y2349" i="30"/>
  <c r="X2349" i="30"/>
  <c r="V2349" i="30"/>
  <c r="U2349" i="30"/>
  <c r="T2349" i="30"/>
  <c r="S2349" i="30"/>
  <c r="R2349" i="30"/>
  <c r="Q2349" i="30"/>
  <c r="P2349" i="30"/>
  <c r="O2349" i="30"/>
  <c r="AA2348" i="30"/>
  <c r="Z2348" i="30"/>
  <c r="Y2348" i="30"/>
  <c r="X2348" i="30"/>
  <c r="V2348" i="30"/>
  <c r="U2348" i="30"/>
  <c r="T2348" i="30"/>
  <c r="S2348" i="30"/>
  <c r="R2348" i="30"/>
  <c r="Q2348" i="30"/>
  <c r="P2348" i="30"/>
  <c r="O2348" i="30"/>
  <c r="AA2347" i="30"/>
  <c r="Z2347" i="30"/>
  <c r="Y2347" i="30"/>
  <c r="X2347" i="30"/>
  <c r="V2347" i="30"/>
  <c r="U2347" i="30"/>
  <c r="T2347" i="30"/>
  <c r="S2347" i="30"/>
  <c r="R2347" i="30"/>
  <c r="Q2347" i="30"/>
  <c r="P2347" i="30"/>
  <c r="O2347" i="30"/>
  <c r="AA2346" i="30"/>
  <c r="Z2346" i="30"/>
  <c r="Y2346" i="30"/>
  <c r="X2346" i="30"/>
  <c r="V2346" i="30"/>
  <c r="U2346" i="30"/>
  <c r="T2346" i="30"/>
  <c r="S2346" i="30"/>
  <c r="R2346" i="30"/>
  <c r="Q2346" i="30"/>
  <c r="P2346" i="30"/>
  <c r="O2346" i="30"/>
  <c r="AA2345" i="30"/>
  <c r="Z2345" i="30"/>
  <c r="Y2345" i="30"/>
  <c r="X2345" i="30"/>
  <c r="V2345" i="30"/>
  <c r="U2345" i="30"/>
  <c r="T2345" i="30"/>
  <c r="S2345" i="30"/>
  <c r="R2345" i="30"/>
  <c r="Q2345" i="30"/>
  <c r="P2345" i="30"/>
  <c r="O2345" i="30"/>
  <c r="AA2344" i="30"/>
  <c r="Z2344" i="30"/>
  <c r="Y2344" i="30"/>
  <c r="X2344" i="30"/>
  <c r="V2344" i="30"/>
  <c r="U2344" i="30"/>
  <c r="T2344" i="30"/>
  <c r="S2344" i="30"/>
  <c r="R2344" i="30"/>
  <c r="Q2344" i="30"/>
  <c r="P2344" i="30"/>
  <c r="O2344" i="30"/>
  <c r="AA2343" i="30"/>
  <c r="Z2343" i="30"/>
  <c r="Y2343" i="30"/>
  <c r="X2343" i="30"/>
  <c r="V2343" i="30"/>
  <c r="U2343" i="30"/>
  <c r="T2343" i="30"/>
  <c r="S2343" i="30"/>
  <c r="R2343" i="30"/>
  <c r="Q2343" i="30"/>
  <c r="P2343" i="30"/>
  <c r="O2343" i="30"/>
  <c r="AA2342" i="30"/>
  <c r="Z2342" i="30"/>
  <c r="Y2342" i="30"/>
  <c r="X2342" i="30"/>
  <c r="V2342" i="30"/>
  <c r="U2342" i="30"/>
  <c r="T2342" i="30"/>
  <c r="S2342" i="30"/>
  <c r="R2342" i="30"/>
  <c r="Q2342" i="30"/>
  <c r="P2342" i="30"/>
  <c r="O2342" i="30"/>
  <c r="AA2341" i="30"/>
  <c r="Z2341" i="30"/>
  <c r="Y2341" i="30"/>
  <c r="X2341" i="30"/>
  <c r="V2341" i="30"/>
  <c r="U2341" i="30"/>
  <c r="T2341" i="30"/>
  <c r="S2341" i="30"/>
  <c r="R2341" i="30"/>
  <c r="Q2341" i="30"/>
  <c r="P2341" i="30"/>
  <c r="O2341" i="30"/>
  <c r="AA2340" i="30"/>
  <c r="Z2340" i="30"/>
  <c r="Y2340" i="30"/>
  <c r="X2340" i="30"/>
  <c r="V2340" i="30"/>
  <c r="U2340" i="30"/>
  <c r="T2340" i="30"/>
  <c r="S2340" i="30"/>
  <c r="R2340" i="30"/>
  <c r="Q2340" i="30"/>
  <c r="P2340" i="30"/>
  <c r="O2340" i="30"/>
  <c r="AA2339" i="30"/>
  <c r="Z2339" i="30"/>
  <c r="Y2339" i="30"/>
  <c r="X2339" i="30"/>
  <c r="V2339" i="30"/>
  <c r="U2339" i="30"/>
  <c r="T2339" i="30"/>
  <c r="S2339" i="30"/>
  <c r="R2339" i="30"/>
  <c r="Q2339" i="30"/>
  <c r="P2339" i="30"/>
  <c r="O2339" i="30"/>
  <c r="AA2338" i="30"/>
  <c r="Z2338" i="30"/>
  <c r="Y2338" i="30"/>
  <c r="X2338" i="30"/>
  <c r="V2338" i="30"/>
  <c r="U2338" i="30"/>
  <c r="T2338" i="30"/>
  <c r="S2338" i="30"/>
  <c r="R2338" i="30"/>
  <c r="Q2338" i="30"/>
  <c r="P2338" i="30"/>
  <c r="O2338" i="30"/>
  <c r="AA2337" i="30"/>
  <c r="Z2337" i="30"/>
  <c r="Y2337" i="30"/>
  <c r="X2337" i="30"/>
  <c r="V2337" i="30"/>
  <c r="U2337" i="30"/>
  <c r="T2337" i="30"/>
  <c r="S2337" i="30"/>
  <c r="R2337" i="30"/>
  <c r="Q2337" i="30"/>
  <c r="P2337" i="30"/>
  <c r="O2337" i="30"/>
  <c r="AA2336" i="30"/>
  <c r="Z2336" i="30"/>
  <c r="Y2336" i="30"/>
  <c r="X2336" i="30"/>
  <c r="V2336" i="30"/>
  <c r="U2336" i="30"/>
  <c r="T2336" i="30"/>
  <c r="S2336" i="30"/>
  <c r="R2336" i="30"/>
  <c r="Q2336" i="30"/>
  <c r="P2336" i="30"/>
  <c r="O2336" i="30"/>
  <c r="AA2335" i="30"/>
  <c r="Z2335" i="30"/>
  <c r="Y2335" i="30"/>
  <c r="X2335" i="30"/>
  <c r="V2335" i="30"/>
  <c r="U2335" i="30"/>
  <c r="T2335" i="30"/>
  <c r="S2335" i="30"/>
  <c r="R2335" i="30"/>
  <c r="Q2335" i="30"/>
  <c r="P2335" i="30"/>
  <c r="O2335" i="30"/>
  <c r="AA2334" i="30"/>
  <c r="Z2334" i="30"/>
  <c r="Y2334" i="30"/>
  <c r="X2334" i="30"/>
  <c r="V2334" i="30"/>
  <c r="U2334" i="30"/>
  <c r="T2334" i="30"/>
  <c r="S2334" i="30"/>
  <c r="R2334" i="30"/>
  <c r="Q2334" i="30"/>
  <c r="P2334" i="30"/>
  <c r="O2334" i="30"/>
  <c r="AA2333" i="30"/>
  <c r="Z2333" i="30"/>
  <c r="Y2333" i="30"/>
  <c r="X2333" i="30"/>
  <c r="V2333" i="30"/>
  <c r="U2333" i="30"/>
  <c r="T2333" i="30"/>
  <c r="S2333" i="30"/>
  <c r="R2333" i="30"/>
  <c r="Q2333" i="30"/>
  <c r="P2333" i="30"/>
  <c r="O2333" i="30"/>
  <c r="AA2332" i="30"/>
  <c r="Z2332" i="30"/>
  <c r="Y2332" i="30"/>
  <c r="X2332" i="30"/>
  <c r="V2332" i="30"/>
  <c r="U2332" i="30"/>
  <c r="T2332" i="30"/>
  <c r="S2332" i="30"/>
  <c r="R2332" i="30"/>
  <c r="Q2332" i="30"/>
  <c r="P2332" i="30"/>
  <c r="O2332" i="30"/>
  <c r="AA2331" i="30"/>
  <c r="Z2331" i="30"/>
  <c r="Y2331" i="30"/>
  <c r="X2331" i="30"/>
  <c r="V2331" i="30"/>
  <c r="U2331" i="30"/>
  <c r="T2331" i="30"/>
  <c r="S2331" i="30"/>
  <c r="R2331" i="30"/>
  <c r="Q2331" i="30"/>
  <c r="P2331" i="30"/>
  <c r="O2331" i="30"/>
  <c r="AA2330" i="30"/>
  <c r="Z2330" i="30"/>
  <c r="Y2330" i="30"/>
  <c r="X2330" i="30"/>
  <c r="V2330" i="30"/>
  <c r="U2330" i="30"/>
  <c r="T2330" i="30"/>
  <c r="S2330" i="30"/>
  <c r="R2330" i="30"/>
  <c r="Q2330" i="30"/>
  <c r="P2330" i="30"/>
  <c r="O2330" i="30"/>
  <c r="AA2329" i="30"/>
  <c r="Z2329" i="30"/>
  <c r="Y2329" i="30"/>
  <c r="X2329" i="30"/>
  <c r="V2329" i="30"/>
  <c r="U2329" i="30"/>
  <c r="T2329" i="30"/>
  <c r="S2329" i="30"/>
  <c r="R2329" i="30"/>
  <c r="Q2329" i="30"/>
  <c r="P2329" i="30"/>
  <c r="O2329" i="30"/>
  <c r="AA2328" i="30"/>
  <c r="Z2328" i="30"/>
  <c r="Y2328" i="30"/>
  <c r="X2328" i="30"/>
  <c r="V2328" i="30"/>
  <c r="U2328" i="30"/>
  <c r="T2328" i="30"/>
  <c r="S2328" i="30"/>
  <c r="R2328" i="30"/>
  <c r="Q2328" i="30"/>
  <c r="P2328" i="30"/>
  <c r="O2328" i="30"/>
  <c r="AA2327" i="30"/>
  <c r="Z2327" i="30"/>
  <c r="Y2327" i="30"/>
  <c r="X2327" i="30"/>
  <c r="V2327" i="30"/>
  <c r="U2327" i="30"/>
  <c r="T2327" i="30"/>
  <c r="S2327" i="30"/>
  <c r="R2327" i="30"/>
  <c r="Q2327" i="30"/>
  <c r="P2327" i="30"/>
  <c r="O2327" i="30"/>
  <c r="AA2326" i="30"/>
  <c r="Z2326" i="30"/>
  <c r="Y2326" i="30"/>
  <c r="X2326" i="30"/>
  <c r="V2326" i="30"/>
  <c r="U2326" i="30"/>
  <c r="T2326" i="30"/>
  <c r="S2326" i="30"/>
  <c r="R2326" i="30"/>
  <c r="Q2326" i="30"/>
  <c r="P2326" i="30"/>
  <c r="O2326" i="30"/>
  <c r="AA2325" i="30"/>
  <c r="Z2325" i="30"/>
  <c r="Y2325" i="30"/>
  <c r="X2325" i="30"/>
  <c r="V2325" i="30"/>
  <c r="U2325" i="30"/>
  <c r="T2325" i="30"/>
  <c r="S2325" i="30"/>
  <c r="R2325" i="30"/>
  <c r="Q2325" i="30"/>
  <c r="P2325" i="30"/>
  <c r="O2325" i="30"/>
  <c r="AA2324" i="30"/>
  <c r="Z2324" i="30"/>
  <c r="Y2324" i="30"/>
  <c r="X2324" i="30"/>
  <c r="V2324" i="30"/>
  <c r="U2324" i="30"/>
  <c r="T2324" i="30"/>
  <c r="S2324" i="30"/>
  <c r="R2324" i="30"/>
  <c r="Q2324" i="30"/>
  <c r="P2324" i="30"/>
  <c r="O2324" i="30"/>
  <c r="AA2323" i="30"/>
  <c r="Z2323" i="30"/>
  <c r="Y2323" i="30"/>
  <c r="X2323" i="30"/>
  <c r="V2323" i="30"/>
  <c r="U2323" i="30"/>
  <c r="T2323" i="30"/>
  <c r="S2323" i="30"/>
  <c r="R2323" i="30"/>
  <c r="Q2323" i="30"/>
  <c r="P2323" i="30"/>
  <c r="O2323" i="30"/>
  <c r="AA2322" i="30"/>
  <c r="Z2322" i="30"/>
  <c r="Y2322" i="30"/>
  <c r="X2322" i="30"/>
  <c r="V2322" i="30"/>
  <c r="U2322" i="30"/>
  <c r="T2322" i="30"/>
  <c r="S2322" i="30"/>
  <c r="R2322" i="30"/>
  <c r="Q2322" i="30"/>
  <c r="P2322" i="30"/>
  <c r="O2322" i="30"/>
  <c r="AA2321" i="30"/>
  <c r="Z2321" i="30"/>
  <c r="Y2321" i="30"/>
  <c r="X2321" i="30"/>
  <c r="V2321" i="30"/>
  <c r="U2321" i="30"/>
  <c r="T2321" i="30"/>
  <c r="S2321" i="30"/>
  <c r="R2321" i="30"/>
  <c r="Q2321" i="30"/>
  <c r="P2321" i="30"/>
  <c r="O2321" i="30"/>
  <c r="AA2320" i="30"/>
  <c r="Z2320" i="30"/>
  <c r="Y2320" i="30"/>
  <c r="X2320" i="30"/>
  <c r="V2320" i="30"/>
  <c r="U2320" i="30"/>
  <c r="T2320" i="30"/>
  <c r="S2320" i="30"/>
  <c r="R2320" i="30"/>
  <c r="Q2320" i="30"/>
  <c r="P2320" i="30"/>
  <c r="O2320" i="30"/>
  <c r="AA2319" i="30"/>
  <c r="Z2319" i="30"/>
  <c r="Y2319" i="30"/>
  <c r="X2319" i="30"/>
  <c r="V2319" i="30"/>
  <c r="U2319" i="30"/>
  <c r="T2319" i="30"/>
  <c r="S2319" i="30"/>
  <c r="R2319" i="30"/>
  <c r="Q2319" i="30"/>
  <c r="P2319" i="30"/>
  <c r="O2319" i="30"/>
  <c r="AA2318" i="30"/>
  <c r="Z2318" i="30"/>
  <c r="Y2318" i="30"/>
  <c r="X2318" i="30"/>
  <c r="V2318" i="30"/>
  <c r="U2318" i="30"/>
  <c r="T2318" i="30"/>
  <c r="S2318" i="30"/>
  <c r="R2318" i="30"/>
  <c r="Q2318" i="30"/>
  <c r="P2318" i="30"/>
  <c r="O2318" i="30"/>
  <c r="AA2317" i="30"/>
  <c r="Z2317" i="30"/>
  <c r="Y2317" i="30"/>
  <c r="X2317" i="30"/>
  <c r="V2317" i="30"/>
  <c r="U2317" i="30"/>
  <c r="T2317" i="30"/>
  <c r="S2317" i="30"/>
  <c r="R2317" i="30"/>
  <c r="Q2317" i="30"/>
  <c r="P2317" i="30"/>
  <c r="O2317" i="30"/>
  <c r="AA2316" i="30"/>
  <c r="Z2316" i="30"/>
  <c r="Y2316" i="30"/>
  <c r="X2316" i="30"/>
  <c r="V2316" i="30"/>
  <c r="U2316" i="30"/>
  <c r="T2316" i="30"/>
  <c r="S2316" i="30"/>
  <c r="R2316" i="30"/>
  <c r="Q2316" i="30"/>
  <c r="P2316" i="30"/>
  <c r="O2316" i="30"/>
  <c r="AA2315" i="30"/>
  <c r="Z2315" i="30"/>
  <c r="Y2315" i="30"/>
  <c r="X2315" i="30"/>
  <c r="V2315" i="30"/>
  <c r="U2315" i="30"/>
  <c r="T2315" i="30"/>
  <c r="S2315" i="30"/>
  <c r="R2315" i="30"/>
  <c r="Q2315" i="30"/>
  <c r="P2315" i="30"/>
  <c r="O2315" i="30"/>
  <c r="AA2314" i="30"/>
  <c r="Z2314" i="30"/>
  <c r="Y2314" i="30"/>
  <c r="X2314" i="30"/>
  <c r="V2314" i="30"/>
  <c r="U2314" i="30"/>
  <c r="T2314" i="30"/>
  <c r="S2314" i="30"/>
  <c r="R2314" i="30"/>
  <c r="Q2314" i="30"/>
  <c r="P2314" i="30"/>
  <c r="O2314" i="30"/>
  <c r="AA2313" i="30"/>
  <c r="Z2313" i="30"/>
  <c r="Y2313" i="30"/>
  <c r="X2313" i="30"/>
  <c r="V2313" i="30"/>
  <c r="U2313" i="30"/>
  <c r="T2313" i="30"/>
  <c r="S2313" i="30"/>
  <c r="R2313" i="30"/>
  <c r="Q2313" i="30"/>
  <c r="P2313" i="30"/>
  <c r="O2313" i="30"/>
  <c r="AA2312" i="30"/>
  <c r="Z2312" i="30"/>
  <c r="Y2312" i="30"/>
  <c r="X2312" i="30"/>
  <c r="V2312" i="30"/>
  <c r="U2312" i="30"/>
  <c r="T2312" i="30"/>
  <c r="S2312" i="30"/>
  <c r="R2312" i="30"/>
  <c r="Q2312" i="30"/>
  <c r="P2312" i="30"/>
  <c r="O2312" i="30"/>
  <c r="AA2311" i="30"/>
  <c r="Z2311" i="30"/>
  <c r="Y2311" i="30"/>
  <c r="X2311" i="30"/>
  <c r="V2311" i="30"/>
  <c r="U2311" i="30"/>
  <c r="T2311" i="30"/>
  <c r="S2311" i="30"/>
  <c r="R2311" i="30"/>
  <c r="Q2311" i="30"/>
  <c r="P2311" i="30"/>
  <c r="O2311" i="30"/>
  <c r="AA2310" i="30"/>
  <c r="Z2310" i="30"/>
  <c r="Y2310" i="30"/>
  <c r="X2310" i="30"/>
  <c r="V2310" i="30"/>
  <c r="U2310" i="30"/>
  <c r="T2310" i="30"/>
  <c r="S2310" i="30"/>
  <c r="R2310" i="30"/>
  <c r="Q2310" i="30"/>
  <c r="P2310" i="30"/>
  <c r="O2310" i="30"/>
  <c r="AA2309" i="30"/>
  <c r="Z2309" i="30"/>
  <c r="Y2309" i="30"/>
  <c r="X2309" i="30"/>
  <c r="V2309" i="30"/>
  <c r="U2309" i="30"/>
  <c r="T2309" i="30"/>
  <c r="S2309" i="30"/>
  <c r="R2309" i="30"/>
  <c r="Q2309" i="30"/>
  <c r="P2309" i="30"/>
  <c r="O2309" i="30"/>
  <c r="AA2308" i="30"/>
  <c r="Z2308" i="30"/>
  <c r="Y2308" i="30"/>
  <c r="X2308" i="30"/>
  <c r="V2308" i="30"/>
  <c r="U2308" i="30"/>
  <c r="T2308" i="30"/>
  <c r="S2308" i="30"/>
  <c r="R2308" i="30"/>
  <c r="Q2308" i="30"/>
  <c r="P2308" i="30"/>
  <c r="O2308" i="30"/>
  <c r="AA2307" i="30"/>
  <c r="Z2307" i="30"/>
  <c r="Y2307" i="30"/>
  <c r="X2307" i="30"/>
  <c r="V2307" i="30"/>
  <c r="U2307" i="30"/>
  <c r="T2307" i="30"/>
  <c r="S2307" i="30"/>
  <c r="R2307" i="30"/>
  <c r="Q2307" i="30"/>
  <c r="P2307" i="30"/>
  <c r="O2307" i="30"/>
  <c r="AA2306" i="30"/>
  <c r="Z2306" i="30"/>
  <c r="Y2306" i="30"/>
  <c r="X2306" i="30"/>
  <c r="V2306" i="30"/>
  <c r="U2306" i="30"/>
  <c r="T2306" i="30"/>
  <c r="S2306" i="30"/>
  <c r="R2306" i="30"/>
  <c r="Q2306" i="30"/>
  <c r="P2306" i="30"/>
  <c r="O2306" i="30"/>
  <c r="AA2305" i="30"/>
  <c r="Z2305" i="30"/>
  <c r="Y2305" i="30"/>
  <c r="X2305" i="30"/>
  <c r="V2305" i="30"/>
  <c r="U2305" i="30"/>
  <c r="T2305" i="30"/>
  <c r="S2305" i="30"/>
  <c r="R2305" i="30"/>
  <c r="Q2305" i="30"/>
  <c r="P2305" i="30"/>
  <c r="O2305" i="30"/>
  <c r="AA2304" i="30"/>
  <c r="Z2304" i="30"/>
  <c r="Y2304" i="30"/>
  <c r="X2304" i="30"/>
  <c r="V2304" i="30"/>
  <c r="U2304" i="30"/>
  <c r="T2304" i="30"/>
  <c r="S2304" i="30"/>
  <c r="R2304" i="30"/>
  <c r="Q2304" i="30"/>
  <c r="P2304" i="30"/>
  <c r="O2304" i="30"/>
  <c r="AA2303" i="30"/>
  <c r="Z2303" i="30"/>
  <c r="Y2303" i="30"/>
  <c r="X2303" i="30"/>
  <c r="V2303" i="30"/>
  <c r="U2303" i="30"/>
  <c r="T2303" i="30"/>
  <c r="S2303" i="30"/>
  <c r="R2303" i="30"/>
  <c r="Q2303" i="30"/>
  <c r="P2303" i="30"/>
  <c r="O2303" i="30"/>
  <c r="AA2302" i="30"/>
  <c r="Z2302" i="30"/>
  <c r="Y2302" i="30"/>
  <c r="X2302" i="30"/>
  <c r="V2302" i="30"/>
  <c r="U2302" i="30"/>
  <c r="T2302" i="30"/>
  <c r="S2302" i="30"/>
  <c r="R2302" i="30"/>
  <c r="Q2302" i="30"/>
  <c r="P2302" i="30"/>
  <c r="O2302" i="30"/>
  <c r="AA2301" i="30"/>
  <c r="Z2301" i="30"/>
  <c r="Y2301" i="30"/>
  <c r="X2301" i="30"/>
  <c r="V2301" i="30"/>
  <c r="U2301" i="30"/>
  <c r="T2301" i="30"/>
  <c r="S2301" i="30"/>
  <c r="R2301" i="30"/>
  <c r="Q2301" i="30"/>
  <c r="P2301" i="30"/>
  <c r="O2301" i="30"/>
  <c r="AA2300" i="30"/>
  <c r="Z2300" i="30"/>
  <c r="Y2300" i="30"/>
  <c r="X2300" i="30"/>
  <c r="V2300" i="30"/>
  <c r="U2300" i="30"/>
  <c r="T2300" i="30"/>
  <c r="S2300" i="30"/>
  <c r="R2300" i="30"/>
  <c r="Q2300" i="30"/>
  <c r="P2300" i="30"/>
  <c r="O2300" i="30"/>
  <c r="AA2299" i="30"/>
  <c r="Z2299" i="30"/>
  <c r="Y2299" i="30"/>
  <c r="X2299" i="30"/>
  <c r="V2299" i="30"/>
  <c r="U2299" i="30"/>
  <c r="T2299" i="30"/>
  <c r="S2299" i="30"/>
  <c r="R2299" i="30"/>
  <c r="Q2299" i="30"/>
  <c r="P2299" i="30"/>
  <c r="O2299" i="30"/>
  <c r="AA2298" i="30"/>
  <c r="Z2298" i="30"/>
  <c r="Y2298" i="30"/>
  <c r="X2298" i="30"/>
  <c r="V2298" i="30"/>
  <c r="U2298" i="30"/>
  <c r="T2298" i="30"/>
  <c r="S2298" i="30"/>
  <c r="R2298" i="30"/>
  <c r="Q2298" i="30"/>
  <c r="P2298" i="30"/>
  <c r="O2298" i="30"/>
  <c r="AA2297" i="30"/>
  <c r="Z2297" i="30"/>
  <c r="Y2297" i="30"/>
  <c r="X2297" i="30"/>
  <c r="V2297" i="30"/>
  <c r="U2297" i="30"/>
  <c r="T2297" i="30"/>
  <c r="S2297" i="30"/>
  <c r="R2297" i="30"/>
  <c r="Q2297" i="30"/>
  <c r="P2297" i="30"/>
  <c r="O2297" i="30"/>
  <c r="AA2296" i="30"/>
  <c r="Z2296" i="30"/>
  <c r="Y2296" i="30"/>
  <c r="X2296" i="30"/>
  <c r="V2296" i="30"/>
  <c r="U2296" i="30"/>
  <c r="T2296" i="30"/>
  <c r="S2296" i="30"/>
  <c r="R2296" i="30"/>
  <c r="Q2296" i="30"/>
  <c r="P2296" i="30"/>
  <c r="O2296" i="30"/>
  <c r="AA2295" i="30"/>
  <c r="Z2295" i="30"/>
  <c r="Y2295" i="30"/>
  <c r="X2295" i="30"/>
  <c r="V2295" i="30"/>
  <c r="U2295" i="30"/>
  <c r="T2295" i="30"/>
  <c r="S2295" i="30"/>
  <c r="R2295" i="30"/>
  <c r="Q2295" i="30"/>
  <c r="P2295" i="30"/>
  <c r="O2295" i="30"/>
  <c r="AA2294" i="30"/>
  <c r="Z2294" i="30"/>
  <c r="Y2294" i="30"/>
  <c r="X2294" i="30"/>
  <c r="V2294" i="30"/>
  <c r="U2294" i="30"/>
  <c r="T2294" i="30"/>
  <c r="S2294" i="30"/>
  <c r="R2294" i="30"/>
  <c r="Q2294" i="30"/>
  <c r="P2294" i="30"/>
  <c r="O2294" i="30"/>
  <c r="AA2293" i="30"/>
  <c r="Z2293" i="30"/>
  <c r="Y2293" i="30"/>
  <c r="X2293" i="30"/>
  <c r="V2293" i="30"/>
  <c r="U2293" i="30"/>
  <c r="T2293" i="30"/>
  <c r="S2293" i="30"/>
  <c r="R2293" i="30"/>
  <c r="Q2293" i="30"/>
  <c r="P2293" i="30"/>
  <c r="O2293" i="30"/>
  <c r="AA2292" i="30"/>
  <c r="Z2292" i="30"/>
  <c r="Y2292" i="30"/>
  <c r="X2292" i="30"/>
  <c r="V2292" i="30"/>
  <c r="U2292" i="30"/>
  <c r="T2292" i="30"/>
  <c r="S2292" i="30"/>
  <c r="R2292" i="30"/>
  <c r="Q2292" i="30"/>
  <c r="P2292" i="30"/>
  <c r="O2292" i="30"/>
  <c r="AA2291" i="30"/>
  <c r="Z2291" i="30"/>
  <c r="Y2291" i="30"/>
  <c r="X2291" i="30"/>
  <c r="V2291" i="30"/>
  <c r="U2291" i="30"/>
  <c r="T2291" i="30"/>
  <c r="S2291" i="30"/>
  <c r="R2291" i="30"/>
  <c r="Q2291" i="30"/>
  <c r="P2291" i="30"/>
  <c r="O2291" i="30"/>
  <c r="AA2290" i="30"/>
  <c r="Z2290" i="30"/>
  <c r="Y2290" i="30"/>
  <c r="X2290" i="30"/>
  <c r="V2290" i="30"/>
  <c r="U2290" i="30"/>
  <c r="T2290" i="30"/>
  <c r="S2290" i="30"/>
  <c r="R2290" i="30"/>
  <c r="Q2290" i="30"/>
  <c r="P2290" i="30"/>
  <c r="O2290" i="30"/>
  <c r="AA2289" i="30"/>
  <c r="Z2289" i="30"/>
  <c r="Y2289" i="30"/>
  <c r="X2289" i="30"/>
  <c r="V2289" i="30"/>
  <c r="U2289" i="30"/>
  <c r="T2289" i="30"/>
  <c r="S2289" i="30"/>
  <c r="R2289" i="30"/>
  <c r="Q2289" i="30"/>
  <c r="P2289" i="30"/>
  <c r="O2289" i="30"/>
  <c r="AA2288" i="30"/>
  <c r="Z2288" i="30"/>
  <c r="Y2288" i="30"/>
  <c r="X2288" i="30"/>
  <c r="V2288" i="30"/>
  <c r="U2288" i="30"/>
  <c r="T2288" i="30"/>
  <c r="S2288" i="30"/>
  <c r="R2288" i="30"/>
  <c r="Q2288" i="30"/>
  <c r="P2288" i="30"/>
  <c r="O2288" i="30"/>
  <c r="AA2287" i="30"/>
  <c r="Z2287" i="30"/>
  <c r="Y2287" i="30"/>
  <c r="X2287" i="30"/>
  <c r="V2287" i="30"/>
  <c r="U2287" i="30"/>
  <c r="T2287" i="30"/>
  <c r="S2287" i="30"/>
  <c r="R2287" i="30"/>
  <c r="Q2287" i="30"/>
  <c r="P2287" i="30"/>
  <c r="O2287" i="30"/>
  <c r="AA2286" i="30"/>
  <c r="Z2286" i="30"/>
  <c r="Y2286" i="30"/>
  <c r="X2286" i="30"/>
  <c r="V2286" i="30"/>
  <c r="U2286" i="30"/>
  <c r="T2286" i="30"/>
  <c r="S2286" i="30"/>
  <c r="R2286" i="30"/>
  <c r="Q2286" i="30"/>
  <c r="P2286" i="30"/>
  <c r="O2286" i="30"/>
  <c r="AA2285" i="30"/>
  <c r="Z2285" i="30"/>
  <c r="Y2285" i="30"/>
  <c r="X2285" i="30"/>
  <c r="V2285" i="30"/>
  <c r="U2285" i="30"/>
  <c r="T2285" i="30"/>
  <c r="S2285" i="30"/>
  <c r="R2285" i="30"/>
  <c r="Q2285" i="30"/>
  <c r="P2285" i="30"/>
  <c r="O2285" i="30"/>
  <c r="AA2284" i="30"/>
  <c r="Z2284" i="30"/>
  <c r="Y2284" i="30"/>
  <c r="X2284" i="30"/>
  <c r="V2284" i="30"/>
  <c r="U2284" i="30"/>
  <c r="T2284" i="30"/>
  <c r="S2284" i="30"/>
  <c r="R2284" i="30"/>
  <c r="Q2284" i="30"/>
  <c r="P2284" i="30"/>
  <c r="O2284" i="30"/>
  <c r="AA2283" i="30"/>
  <c r="Z2283" i="30"/>
  <c r="Y2283" i="30"/>
  <c r="X2283" i="30"/>
  <c r="V2283" i="30"/>
  <c r="U2283" i="30"/>
  <c r="T2283" i="30"/>
  <c r="S2283" i="30"/>
  <c r="R2283" i="30"/>
  <c r="Q2283" i="30"/>
  <c r="P2283" i="30"/>
  <c r="O2283" i="30"/>
  <c r="AA2282" i="30"/>
  <c r="Z2282" i="30"/>
  <c r="Y2282" i="30"/>
  <c r="X2282" i="30"/>
  <c r="V2282" i="30"/>
  <c r="U2282" i="30"/>
  <c r="T2282" i="30"/>
  <c r="S2282" i="30"/>
  <c r="R2282" i="30"/>
  <c r="Q2282" i="30"/>
  <c r="P2282" i="30"/>
  <c r="O2282" i="30"/>
  <c r="AA2281" i="30"/>
  <c r="Z2281" i="30"/>
  <c r="Y2281" i="30"/>
  <c r="X2281" i="30"/>
  <c r="V2281" i="30"/>
  <c r="U2281" i="30"/>
  <c r="T2281" i="30"/>
  <c r="S2281" i="30"/>
  <c r="R2281" i="30"/>
  <c r="Q2281" i="30"/>
  <c r="P2281" i="30"/>
  <c r="O2281" i="30"/>
  <c r="AA2280" i="30"/>
  <c r="Z2280" i="30"/>
  <c r="Y2280" i="30"/>
  <c r="X2280" i="30"/>
  <c r="V2280" i="30"/>
  <c r="U2280" i="30"/>
  <c r="T2280" i="30"/>
  <c r="S2280" i="30"/>
  <c r="R2280" i="30"/>
  <c r="Q2280" i="30"/>
  <c r="P2280" i="30"/>
  <c r="O2280" i="30"/>
  <c r="AA2279" i="30"/>
  <c r="Z2279" i="30"/>
  <c r="Y2279" i="30"/>
  <c r="X2279" i="30"/>
  <c r="V2279" i="30"/>
  <c r="U2279" i="30"/>
  <c r="T2279" i="30"/>
  <c r="S2279" i="30"/>
  <c r="R2279" i="30"/>
  <c r="Q2279" i="30"/>
  <c r="P2279" i="30"/>
  <c r="O2279" i="30"/>
  <c r="AA2278" i="30"/>
  <c r="Z2278" i="30"/>
  <c r="Y2278" i="30"/>
  <c r="X2278" i="30"/>
  <c r="V2278" i="30"/>
  <c r="U2278" i="30"/>
  <c r="T2278" i="30"/>
  <c r="S2278" i="30"/>
  <c r="R2278" i="30"/>
  <c r="Q2278" i="30"/>
  <c r="P2278" i="30"/>
  <c r="O2278" i="30"/>
  <c r="AA2277" i="30"/>
  <c r="Z2277" i="30"/>
  <c r="Y2277" i="30"/>
  <c r="X2277" i="30"/>
  <c r="V2277" i="30"/>
  <c r="U2277" i="30"/>
  <c r="T2277" i="30"/>
  <c r="S2277" i="30"/>
  <c r="R2277" i="30"/>
  <c r="Q2277" i="30"/>
  <c r="P2277" i="30"/>
  <c r="O2277" i="30"/>
  <c r="AA2276" i="30"/>
  <c r="Z2276" i="30"/>
  <c r="Y2276" i="30"/>
  <c r="X2276" i="30"/>
  <c r="V2276" i="30"/>
  <c r="U2276" i="30"/>
  <c r="T2276" i="30"/>
  <c r="S2276" i="30"/>
  <c r="R2276" i="30"/>
  <c r="Q2276" i="30"/>
  <c r="P2276" i="30"/>
  <c r="O2276" i="30"/>
  <c r="AA2275" i="30"/>
  <c r="Z2275" i="30"/>
  <c r="Y2275" i="30"/>
  <c r="X2275" i="30"/>
  <c r="V2275" i="30"/>
  <c r="U2275" i="30"/>
  <c r="T2275" i="30"/>
  <c r="S2275" i="30"/>
  <c r="R2275" i="30"/>
  <c r="Q2275" i="30"/>
  <c r="P2275" i="30"/>
  <c r="O2275" i="30"/>
  <c r="AA2274" i="30"/>
  <c r="Z2274" i="30"/>
  <c r="Y2274" i="30"/>
  <c r="X2274" i="30"/>
  <c r="V2274" i="30"/>
  <c r="U2274" i="30"/>
  <c r="T2274" i="30"/>
  <c r="S2274" i="30"/>
  <c r="R2274" i="30"/>
  <c r="Q2274" i="30"/>
  <c r="P2274" i="30"/>
  <c r="O2274" i="30"/>
  <c r="AA2273" i="30"/>
  <c r="Z2273" i="30"/>
  <c r="Y2273" i="30"/>
  <c r="X2273" i="30"/>
  <c r="V2273" i="30"/>
  <c r="U2273" i="30"/>
  <c r="T2273" i="30"/>
  <c r="S2273" i="30"/>
  <c r="R2273" i="30"/>
  <c r="Q2273" i="30"/>
  <c r="P2273" i="30"/>
  <c r="O2273" i="30"/>
  <c r="AA2272" i="30"/>
  <c r="Z2272" i="30"/>
  <c r="Y2272" i="30"/>
  <c r="X2272" i="30"/>
  <c r="V2272" i="30"/>
  <c r="U2272" i="30"/>
  <c r="T2272" i="30"/>
  <c r="S2272" i="30"/>
  <c r="R2272" i="30"/>
  <c r="Q2272" i="30"/>
  <c r="P2272" i="30"/>
  <c r="O2272" i="30"/>
  <c r="AA2271" i="30"/>
  <c r="Z2271" i="30"/>
  <c r="Y2271" i="30"/>
  <c r="X2271" i="30"/>
  <c r="V2271" i="30"/>
  <c r="U2271" i="30"/>
  <c r="T2271" i="30"/>
  <c r="S2271" i="30"/>
  <c r="R2271" i="30"/>
  <c r="Q2271" i="30"/>
  <c r="P2271" i="30"/>
  <c r="O2271" i="30"/>
  <c r="AA2270" i="30"/>
  <c r="Z2270" i="30"/>
  <c r="Y2270" i="30"/>
  <c r="X2270" i="30"/>
  <c r="V2270" i="30"/>
  <c r="U2270" i="30"/>
  <c r="T2270" i="30"/>
  <c r="S2270" i="30"/>
  <c r="R2270" i="30"/>
  <c r="Q2270" i="30"/>
  <c r="P2270" i="30"/>
  <c r="O2270" i="30"/>
  <c r="AA2269" i="30"/>
  <c r="Z2269" i="30"/>
  <c r="Y2269" i="30"/>
  <c r="X2269" i="30"/>
  <c r="V2269" i="30"/>
  <c r="U2269" i="30"/>
  <c r="T2269" i="30"/>
  <c r="S2269" i="30"/>
  <c r="R2269" i="30"/>
  <c r="Q2269" i="30"/>
  <c r="P2269" i="30"/>
  <c r="O2269" i="30"/>
  <c r="AA2268" i="30"/>
  <c r="Z2268" i="30"/>
  <c r="Y2268" i="30"/>
  <c r="X2268" i="30"/>
  <c r="V2268" i="30"/>
  <c r="U2268" i="30"/>
  <c r="T2268" i="30"/>
  <c r="S2268" i="30"/>
  <c r="R2268" i="30"/>
  <c r="Q2268" i="30"/>
  <c r="P2268" i="30"/>
  <c r="O2268" i="30"/>
  <c r="AA2267" i="30"/>
  <c r="Z2267" i="30"/>
  <c r="Y2267" i="30"/>
  <c r="X2267" i="30"/>
  <c r="V2267" i="30"/>
  <c r="U2267" i="30"/>
  <c r="T2267" i="30"/>
  <c r="S2267" i="30"/>
  <c r="R2267" i="30"/>
  <c r="Q2267" i="30"/>
  <c r="P2267" i="30"/>
  <c r="O2267" i="30"/>
  <c r="AA2266" i="30"/>
  <c r="Z2266" i="30"/>
  <c r="Y2266" i="30"/>
  <c r="X2266" i="30"/>
  <c r="V2266" i="30"/>
  <c r="U2266" i="30"/>
  <c r="T2266" i="30"/>
  <c r="S2266" i="30"/>
  <c r="R2266" i="30"/>
  <c r="Q2266" i="30"/>
  <c r="P2266" i="30"/>
  <c r="O2266" i="30"/>
  <c r="AA2265" i="30"/>
  <c r="Z2265" i="30"/>
  <c r="Y2265" i="30"/>
  <c r="X2265" i="30"/>
  <c r="V2265" i="30"/>
  <c r="U2265" i="30"/>
  <c r="T2265" i="30"/>
  <c r="S2265" i="30"/>
  <c r="R2265" i="30"/>
  <c r="Q2265" i="30"/>
  <c r="P2265" i="30"/>
  <c r="O2265" i="30"/>
  <c r="AA2264" i="30"/>
  <c r="Z2264" i="30"/>
  <c r="Y2264" i="30"/>
  <c r="X2264" i="30"/>
  <c r="V2264" i="30"/>
  <c r="U2264" i="30"/>
  <c r="T2264" i="30"/>
  <c r="S2264" i="30"/>
  <c r="R2264" i="30"/>
  <c r="Q2264" i="30"/>
  <c r="P2264" i="30"/>
  <c r="O2264" i="30"/>
  <c r="AA2263" i="30"/>
  <c r="Z2263" i="30"/>
  <c r="Y2263" i="30"/>
  <c r="X2263" i="30"/>
  <c r="V2263" i="30"/>
  <c r="U2263" i="30"/>
  <c r="T2263" i="30"/>
  <c r="S2263" i="30"/>
  <c r="R2263" i="30"/>
  <c r="Q2263" i="30"/>
  <c r="P2263" i="30"/>
  <c r="O2263" i="30"/>
  <c r="AA2262" i="30"/>
  <c r="Z2262" i="30"/>
  <c r="Y2262" i="30"/>
  <c r="X2262" i="30"/>
  <c r="V2262" i="30"/>
  <c r="U2262" i="30"/>
  <c r="T2262" i="30"/>
  <c r="S2262" i="30"/>
  <c r="R2262" i="30"/>
  <c r="Q2262" i="30"/>
  <c r="P2262" i="30"/>
  <c r="O2262" i="30"/>
  <c r="AA2261" i="30"/>
  <c r="Z2261" i="30"/>
  <c r="Y2261" i="30"/>
  <c r="X2261" i="30"/>
  <c r="V2261" i="30"/>
  <c r="U2261" i="30"/>
  <c r="T2261" i="30"/>
  <c r="S2261" i="30"/>
  <c r="R2261" i="30"/>
  <c r="Q2261" i="30"/>
  <c r="P2261" i="30"/>
  <c r="O2261" i="30"/>
  <c r="AA2260" i="30"/>
  <c r="Z2260" i="30"/>
  <c r="Y2260" i="30"/>
  <c r="X2260" i="30"/>
  <c r="V2260" i="30"/>
  <c r="U2260" i="30"/>
  <c r="T2260" i="30"/>
  <c r="S2260" i="30"/>
  <c r="R2260" i="30"/>
  <c r="Q2260" i="30"/>
  <c r="P2260" i="30"/>
  <c r="O2260" i="30"/>
  <c r="AA2259" i="30"/>
  <c r="Z2259" i="30"/>
  <c r="Y2259" i="30"/>
  <c r="X2259" i="30"/>
  <c r="V2259" i="30"/>
  <c r="U2259" i="30"/>
  <c r="T2259" i="30"/>
  <c r="S2259" i="30"/>
  <c r="R2259" i="30"/>
  <c r="Q2259" i="30"/>
  <c r="P2259" i="30"/>
  <c r="O2259" i="30"/>
  <c r="AA2258" i="30"/>
  <c r="Z2258" i="30"/>
  <c r="Y2258" i="30"/>
  <c r="X2258" i="30"/>
  <c r="V2258" i="30"/>
  <c r="U2258" i="30"/>
  <c r="T2258" i="30"/>
  <c r="S2258" i="30"/>
  <c r="R2258" i="30"/>
  <c r="Q2258" i="30"/>
  <c r="P2258" i="30"/>
  <c r="O2258" i="30"/>
  <c r="AA2257" i="30"/>
  <c r="Z2257" i="30"/>
  <c r="Y2257" i="30"/>
  <c r="X2257" i="30"/>
  <c r="V2257" i="30"/>
  <c r="U2257" i="30"/>
  <c r="T2257" i="30"/>
  <c r="S2257" i="30"/>
  <c r="R2257" i="30"/>
  <c r="Q2257" i="30"/>
  <c r="P2257" i="30"/>
  <c r="O2257" i="30"/>
  <c r="AA2256" i="30"/>
  <c r="Z2256" i="30"/>
  <c r="Y2256" i="30"/>
  <c r="X2256" i="30"/>
  <c r="V2256" i="30"/>
  <c r="U2256" i="30"/>
  <c r="T2256" i="30"/>
  <c r="S2256" i="30"/>
  <c r="R2256" i="30"/>
  <c r="Q2256" i="30"/>
  <c r="P2256" i="30"/>
  <c r="O2256" i="30"/>
  <c r="AA2255" i="30"/>
  <c r="Z2255" i="30"/>
  <c r="Y2255" i="30"/>
  <c r="X2255" i="30"/>
  <c r="V2255" i="30"/>
  <c r="U2255" i="30"/>
  <c r="T2255" i="30"/>
  <c r="S2255" i="30"/>
  <c r="R2255" i="30"/>
  <c r="Q2255" i="30"/>
  <c r="P2255" i="30"/>
  <c r="O2255" i="30"/>
  <c r="AA2254" i="30"/>
  <c r="Z2254" i="30"/>
  <c r="Y2254" i="30"/>
  <c r="X2254" i="30"/>
  <c r="V2254" i="30"/>
  <c r="U2254" i="30"/>
  <c r="T2254" i="30"/>
  <c r="S2254" i="30"/>
  <c r="R2254" i="30"/>
  <c r="Q2254" i="30"/>
  <c r="P2254" i="30"/>
  <c r="O2254" i="30"/>
  <c r="AA2253" i="30"/>
  <c r="Z2253" i="30"/>
  <c r="Y2253" i="30"/>
  <c r="X2253" i="30"/>
  <c r="V2253" i="30"/>
  <c r="U2253" i="30"/>
  <c r="T2253" i="30"/>
  <c r="S2253" i="30"/>
  <c r="R2253" i="30"/>
  <c r="Q2253" i="30"/>
  <c r="P2253" i="30"/>
  <c r="O2253" i="30"/>
  <c r="AA2252" i="30"/>
  <c r="Z2252" i="30"/>
  <c r="Y2252" i="30"/>
  <c r="X2252" i="30"/>
  <c r="V2252" i="30"/>
  <c r="U2252" i="30"/>
  <c r="T2252" i="30"/>
  <c r="S2252" i="30"/>
  <c r="R2252" i="30"/>
  <c r="Q2252" i="30"/>
  <c r="P2252" i="30"/>
  <c r="O2252" i="30"/>
  <c r="AA2251" i="30"/>
  <c r="Z2251" i="30"/>
  <c r="Y2251" i="30"/>
  <c r="X2251" i="30"/>
  <c r="V2251" i="30"/>
  <c r="U2251" i="30"/>
  <c r="T2251" i="30"/>
  <c r="S2251" i="30"/>
  <c r="R2251" i="30"/>
  <c r="Q2251" i="30"/>
  <c r="P2251" i="30"/>
  <c r="O2251" i="30"/>
  <c r="AA2250" i="30"/>
  <c r="Z2250" i="30"/>
  <c r="Y2250" i="30"/>
  <c r="X2250" i="30"/>
  <c r="V2250" i="30"/>
  <c r="U2250" i="30"/>
  <c r="T2250" i="30"/>
  <c r="S2250" i="30"/>
  <c r="R2250" i="30"/>
  <c r="Q2250" i="30"/>
  <c r="P2250" i="30"/>
  <c r="O2250" i="30"/>
  <c r="AA2249" i="30"/>
  <c r="Z2249" i="30"/>
  <c r="Y2249" i="30"/>
  <c r="X2249" i="30"/>
  <c r="V2249" i="30"/>
  <c r="U2249" i="30"/>
  <c r="T2249" i="30"/>
  <c r="S2249" i="30"/>
  <c r="R2249" i="30"/>
  <c r="Q2249" i="30"/>
  <c r="P2249" i="30"/>
  <c r="O2249" i="30"/>
  <c r="AA2248" i="30"/>
  <c r="Z2248" i="30"/>
  <c r="Y2248" i="30"/>
  <c r="X2248" i="30"/>
  <c r="V2248" i="30"/>
  <c r="U2248" i="30"/>
  <c r="T2248" i="30"/>
  <c r="S2248" i="30"/>
  <c r="R2248" i="30"/>
  <c r="Q2248" i="30"/>
  <c r="P2248" i="30"/>
  <c r="O2248" i="30"/>
  <c r="AA2247" i="30"/>
  <c r="Z2247" i="30"/>
  <c r="Y2247" i="30"/>
  <c r="X2247" i="30"/>
  <c r="V2247" i="30"/>
  <c r="U2247" i="30"/>
  <c r="T2247" i="30"/>
  <c r="S2247" i="30"/>
  <c r="R2247" i="30"/>
  <c r="Q2247" i="30"/>
  <c r="P2247" i="30"/>
  <c r="O2247" i="30"/>
  <c r="AA2246" i="30"/>
  <c r="Z2246" i="30"/>
  <c r="Y2246" i="30"/>
  <c r="X2246" i="30"/>
  <c r="V2246" i="30"/>
  <c r="U2246" i="30"/>
  <c r="T2246" i="30"/>
  <c r="S2246" i="30"/>
  <c r="R2246" i="30"/>
  <c r="Q2246" i="30"/>
  <c r="P2246" i="30"/>
  <c r="O2246" i="30"/>
  <c r="AA2245" i="30"/>
  <c r="Z2245" i="30"/>
  <c r="Y2245" i="30"/>
  <c r="X2245" i="30"/>
  <c r="V2245" i="30"/>
  <c r="U2245" i="30"/>
  <c r="T2245" i="30"/>
  <c r="S2245" i="30"/>
  <c r="R2245" i="30"/>
  <c r="Q2245" i="30"/>
  <c r="P2245" i="30"/>
  <c r="O2245" i="30"/>
  <c r="AA2244" i="30"/>
  <c r="Z2244" i="30"/>
  <c r="Y2244" i="30"/>
  <c r="X2244" i="30"/>
  <c r="V2244" i="30"/>
  <c r="U2244" i="30"/>
  <c r="T2244" i="30"/>
  <c r="S2244" i="30"/>
  <c r="R2244" i="30"/>
  <c r="Q2244" i="30"/>
  <c r="P2244" i="30"/>
  <c r="O2244" i="30"/>
  <c r="AA2243" i="30"/>
  <c r="Z2243" i="30"/>
  <c r="Y2243" i="30"/>
  <c r="X2243" i="30"/>
  <c r="V2243" i="30"/>
  <c r="U2243" i="30"/>
  <c r="T2243" i="30"/>
  <c r="S2243" i="30"/>
  <c r="R2243" i="30"/>
  <c r="Q2243" i="30"/>
  <c r="P2243" i="30"/>
  <c r="O2243" i="30"/>
  <c r="AA2242" i="30"/>
  <c r="Z2242" i="30"/>
  <c r="Y2242" i="30"/>
  <c r="X2242" i="30"/>
  <c r="V2242" i="30"/>
  <c r="U2242" i="30"/>
  <c r="T2242" i="30"/>
  <c r="S2242" i="30"/>
  <c r="R2242" i="30"/>
  <c r="Q2242" i="30"/>
  <c r="P2242" i="30"/>
  <c r="O2242" i="30"/>
  <c r="AA2241" i="30"/>
  <c r="Z2241" i="30"/>
  <c r="Y2241" i="30"/>
  <c r="X2241" i="30"/>
  <c r="V2241" i="30"/>
  <c r="U2241" i="30"/>
  <c r="T2241" i="30"/>
  <c r="S2241" i="30"/>
  <c r="R2241" i="30"/>
  <c r="Q2241" i="30"/>
  <c r="P2241" i="30"/>
  <c r="O2241" i="30"/>
  <c r="AA2240" i="30"/>
  <c r="Z2240" i="30"/>
  <c r="Y2240" i="30"/>
  <c r="X2240" i="30"/>
  <c r="V2240" i="30"/>
  <c r="U2240" i="30"/>
  <c r="T2240" i="30"/>
  <c r="S2240" i="30"/>
  <c r="R2240" i="30"/>
  <c r="Q2240" i="30"/>
  <c r="P2240" i="30"/>
  <c r="O2240" i="30"/>
  <c r="AA2239" i="30"/>
  <c r="Z2239" i="30"/>
  <c r="Y2239" i="30"/>
  <c r="X2239" i="30"/>
  <c r="V2239" i="30"/>
  <c r="U2239" i="30"/>
  <c r="T2239" i="30"/>
  <c r="S2239" i="30"/>
  <c r="R2239" i="30"/>
  <c r="Q2239" i="30"/>
  <c r="P2239" i="30"/>
  <c r="O2239" i="30"/>
  <c r="AA2238" i="30"/>
  <c r="Z2238" i="30"/>
  <c r="Y2238" i="30"/>
  <c r="X2238" i="30"/>
  <c r="V2238" i="30"/>
  <c r="U2238" i="30"/>
  <c r="T2238" i="30"/>
  <c r="S2238" i="30"/>
  <c r="R2238" i="30"/>
  <c r="Q2238" i="30"/>
  <c r="P2238" i="30"/>
  <c r="O2238" i="30"/>
  <c r="AA2237" i="30"/>
  <c r="Z2237" i="30"/>
  <c r="Y2237" i="30"/>
  <c r="X2237" i="30"/>
  <c r="V2237" i="30"/>
  <c r="U2237" i="30"/>
  <c r="T2237" i="30"/>
  <c r="S2237" i="30"/>
  <c r="R2237" i="30"/>
  <c r="Q2237" i="30"/>
  <c r="P2237" i="30"/>
  <c r="O2237" i="30"/>
  <c r="AA2236" i="30"/>
  <c r="Z2236" i="30"/>
  <c r="Y2236" i="30"/>
  <c r="X2236" i="30"/>
  <c r="V2236" i="30"/>
  <c r="U2236" i="30"/>
  <c r="T2236" i="30"/>
  <c r="S2236" i="30"/>
  <c r="R2236" i="30"/>
  <c r="Q2236" i="30"/>
  <c r="P2236" i="30"/>
  <c r="O2236" i="30"/>
  <c r="AA2235" i="30"/>
  <c r="Z2235" i="30"/>
  <c r="Y2235" i="30"/>
  <c r="X2235" i="30"/>
  <c r="V2235" i="30"/>
  <c r="U2235" i="30"/>
  <c r="T2235" i="30"/>
  <c r="S2235" i="30"/>
  <c r="R2235" i="30"/>
  <c r="Q2235" i="30"/>
  <c r="P2235" i="30"/>
  <c r="O2235" i="30"/>
  <c r="AA2234" i="30"/>
  <c r="Z2234" i="30"/>
  <c r="Y2234" i="30"/>
  <c r="X2234" i="30"/>
  <c r="V2234" i="30"/>
  <c r="U2234" i="30"/>
  <c r="T2234" i="30"/>
  <c r="S2234" i="30"/>
  <c r="R2234" i="30"/>
  <c r="Q2234" i="30"/>
  <c r="P2234" i="30"/>
  <c r="O2234" i="30"/>
  <c r="AA2233" i="30"/>
  <c r="Z2233" i="30"/>
  <c r="Y2233" i="30"/>
  <c r="X2233" i="30"/>
  <c r="V2233" i="30"/>
  <c r="U2233" i="30"/>
  <c r="T2233" i="30"/>
  <c r="S2233" i="30"/>
  <c r="R2233" i="30"/>
  <c r="Q2233" i="30"/>
  <c r="P2233" i="30"/>
  <c r="O2233" i="30"/>
  <c r="AA2232" i="30"/>
  <c r="Z2232" i="30"/>
  <c r="Y2232" i="30"/>
  <c r="X2232" i="30"/>
  <c r="V2232" i="30"/>
  <c r="U2232" i="30"/>
  <c r="T2232" i="30"/>
  <c r="S2232" i="30"/>
  <c r="R2232" i="30"/>
  <c r="Q2232" i="30"/>
  <c r="P2232" i="30"/>
  <c r="O2232" i="30"/>
  <c r="AA2231" i="30"/>
  <c r="Z2231" i="30"/>
  <c r="Y2231" i="30"/>
  <c r="X2231" i="30"/>
  <c r="V2231" i="30"/>
  <c r="U2231" i="30"/>
  <c r="T2231" i="30"/>
  <c r="S2231" i="30"/>
  <c r="R2231" i="30"/>
  <c r="Q2231" i="30"/>
  <c r="P2231" i="30"/>
  <c r="O2231" i="30"/>
  <c r="AA2230" i="30"/>
  <c r="Z2230" i="30"/>
  <c r="Y2230" i="30"/>
  <c r="X2230" i="30"/>
  <c r="V2230" i="30"/>
  <c r="U2230" i="30"/>
  <c r="T2230" i="30"/>
  <c r="S2230" i="30"/>
  <c r="R2230" i="30"/>
  <c r="Q2230" i="30"/>
  <c r="P2230" i="30"/>
  <c r="O2230" i="30"/>
  <c r="AA2229" i="30"/>
  <c r="Z2229" i="30"/>
  <c r="Y2229" i="30"/>
  <c r="X2229" i="30"/>
  <c r="V2229" i="30"/>
  <c r="U2229" i="30"/>
  <c r="T2229" i="30"/>
  <c r="S2229" i="30"/>
  <c r="R2229" i="30"/>
  <c r="Q2229" i="30"/>
  <c r="P2229" i="30"/>
  <c r="O2229" i="30"/>
  <c r="AA2228" i="30"/>
  <c r="Z2228" i="30"/>
  <c r="Y2228" i="30"/>
  <c r="X2228" i="30"/>
  <c r="V2228" i="30"/>
  <c r="U2228" i="30"/>
  <c r="T2228" i="30"/>
  <c r="S2228" i="30"/>
  <c r="R2228" i="30"/>
  <c r="Q2228" i="30"/>
  <c r="P2228" i="30"/>
  <c r="O2228" i="30"/>
  <c r="AA2227" i="30"/>
  <c r="Z2227" i="30"/>
  <c r="Y2227" i="30"/>
  <c r="X2227" i="30"/>
  <c r="V2227" i="30"/>
  <c r="U2227" i="30"/>
  <c r="T2227" i="30"/>
  <c r="S2227" i="30"/>
  <c r="R2227" i="30"/>
  <c r="Q2227" i="30"/>
  <c r="P2227" i="30"/>
  <c r="O2227" i="30"/>
  <c r="AA2226" i="30"/>
  <c r="Z2226" i="30"/>
  <c r="Y2226" i="30"/>
  <c r="X2226" i="30"/>
  <c r="V2226" i="30"/>
  <c r="U2226" i="30"/>
  <c r="T2226" i="30"/>
  <c r="S2226" i="30"/>
  <c r="R2226" i="30"/>
  <c r="Q2226" i="30"/>
  <c r="P2226" i="30"/>
  <c r="O2226" i="30"/>
  <c r="AA2225" i="30"/>
  <c r="Z2225" i="30"/>
  <c r="Y2225" i="30"/>
  <c r="X2225" i="30"/>
  <c r="V2225" i="30"/>
  <c r="U2225" i="30"/>
  <c r="T2225" i="30"/>
  <c r="S2225" i="30"/>
  <c r="R2225" i="30"/>
  <c r="Q2225" i="30"/>
  <c r="P2225" i="30"/>
  <c r="O2225" i="30"/>
  <c r="AA2224" i="30"/>
  <c r="Z2224" i="30"/>
  <c r="Y2224" i="30"/>
  <c r="X2224" i="30"/>
  <c r="V2224" i="30"/>
  <c r="U2224" i="30"/>
  <c r="T2224" i="30"/>
  <c r="S2224" i="30"/>
  <c r="R2224" i="30"/>
  <c r="Q2224" i="30"/>
  <c r="P2224" i="30"/>
  <c r="O2224" i="30"/>
  <c r="AA2223" i="30"/>
  <c r="Z2223" i="30"/>
  <c r="Y2223" i="30"/>
  <c r="X2223" i="30"/>
  <c r="V2223" i="30"/>
  <c r="U2223" i="30"/>
  <c r="T2223" i="30"/>
  <c r="S2223" i="30"/>
  <c r="R2223" i="30"/>
  <c r="Q2223" i="30"/>
  <c r="P2223" i="30"/>
  <c r="O2223" i="30"/>
  <c r="AA2222" i="30"/>
  <c r="Z2222" i="30"/>
  <c r="Y2222" i="30"/>
  <c r="X2222" i="30"/>
  <c r="V2222" i="30"/>
  <c r="U2222" i="30"/>
  <c r="T2222" i="30"/>
  <c r="S2222" i="30"/>
  <c r="R2222" i="30"/>
  <c r="Q2222" i="30"/>
  <c r="P2222" i="30"/>
  <c r="O2222" i="30"/>
  <c r="AA2221" i="30"/>
  <c r="Z2221" i="30"/>
  <c r="Y2221" i="30"/>
  <c r="X2221" i="30"/>
  <c r="V2221" i="30"/>
  <c r="U2221" i="30"/>
  <c r="T2221" i="30"/>
  <c r="S2221" i="30"/>
  <c r="R2221" i="30"/>
  <c r="Q2221" i="30"/>
  <c r="P2221" i="30"/>
  <c r="O2221" i="30"/>
  <c r="AA2220" i="30"/>
  <c r="Z2220" i="30"/>
  <c r="Y2220" i="30"/>
  <c r="X2220" i="30"/>
  <c r="V2220" i="30"/>
  <c r="U2220" i="30"/>
  <c r="T2220" i="30"/>
  <c r="S2220" i="30"/>
  <c r="R2220" i="30"/>
  <c r="Q2220" i="30"/>
  <c r="P2220" i="30"/>
  <c r="O2220" i="30"/>
  <c r="AA2219" i="30"/>
  <c r="Z2219" i="30"/>
  <c r="Y2219" i="30"/>
  <c r="X2219" i="30"/>
  <c r="V2219" i="30"/>
  <c r="U2219" i="30"/>
  <c r="T2219" i="30"/>
  <c r="S2219" i="30"/>
  <c r="R2219" i="30"/>
  <c r="Q2219" i="30"/>
  <c r="P2219" i="30"/>
  <c r="O2219" i="30"/>
  <c r="AA2218" i="30"/>
  <c r="Z2218" i="30"/>
  <c r="Y2218" i="30"/>
  <c r="X2218" i="30"/>
  <c r="V2218" i="30"/>
  <c r="U2218" i="30"/>
  <c r="T2218" i="30"/>
  <c r="S2218" i="30"/>
  <c r="R2218" i="30"/>
  <c r="Q2218" i="30"/>
  <c r="P2218" i="30"/>
  <c r="O2218" i="30"/>
  <c r="AA2217" i="30"/>
  <c r="Z2217" i="30"/>
  <c r="Y2217" i="30"/>
  <c r="X2217" i="30"/>
  <c r="V2217" i="30"/>
  <c r="U2217" i="30"/>
  <c r="T2217" i="30"/>
  <c r="S2217" i="30"/>
  <c r="R2217" i="30"/>
  <c r="Q2217" i="30"/>
  <c r="P2217" i="30"/>
  <c r="O2217" i="30"/>
  <c r="AA2216" i="30"/>
  <c r="Z2216" i="30"/>
  <c r="Y2216" i="30"/>
  <c r="X2216" i="30"/>
  <c r="V2216" i="30"/>
  <c r="U2216" i="30"/>
  <c r="T2216" i="30"/>
  <c r="S2216" i="30"/>
  <c r="R2216" i="30"/>
  <c r="Q2216" i="30"/>
  <c r="P2216" i="30"/>
  <c r="O2216" i="30"/>
  <c r="AA2215" i="30"/>
  <c r="Z2215" i="30"/>
  <c r="Y2215" i="30"/>
  <c r="X2215" i="30"/>
  <c r="V2215" i="30"/>
  <c r="U2215" i="30"/>
  <c r="T2215" i="30"/>
  <c r="S2215" i="30"/>
  <c r="R2215" i="30"/>
  <c r="Q2215" i="30"/>
  <c r="P2215" i="30"/>
  <c r="O2215" i="30"/>
  <c r="AA2214" i="30"/>
  <c r="Z2214" i="30"/>
  <c r="Y2214" i="30"/>
  <c r="X2214" i="30"/>
  <c r="V2214" i="30"/>
  <c r="U2214" i="30"/>
  <c r="T2214" i="30"/>
  <c r="S2214" i="30"/>
  <c r="R2214" i="30"/>
  <c r="Q2214" i="30"/>
  <c r="P2214" i="30"/>
  <c r="O2214" i="30"/>
  <c r="AA2213" i="30"/>
  <c r="Z2213" i="30"/>
  <c r="Y2213" i="30"/>
  <c r="X2213" i="30"/>
  <c r="V2213" i="30"/>
  <c r="U2213" i="30"/>
  <c r="T2213" i="30"/>
  <c r="S2213" i="30"/>
  <c r="R2213" i="30"/>
  <c r="Q2213" i="30"/>
  <c r="P2213" i="30"/>
  <c r="O2213" i="30"/>
  <c r="AA2212" i="30"/>
  <c r="Z2212" i="30"/>
  <c r="Y2212" i="30"/>
  <c r="X2212" i="30"/>
  <c r="V2212" i="30"/>
  <c r="U2212" i="30"/>
  <c r="T2212" i="30"/>
  <c r="S2212" i="30"/>
  <c r="R2212" i="30"/>
  <c r="Q2212" i="30"/>
  <c r="P2212" i="30"/>
  <c r="O2212" i="30"/>
  <c r="AA2211" i="30"/>
  <c r="Z2211" i="30"/>
  <c r="Y2211" i="30"/>
  <c r="X2211" i="30"/>
  <c r="V2211" i="30"/>
  <c r="U2211" i="30"/>
  <c r="T2211" i="30"/>
  <c r="S2211" i="30"/>
  <c r="R2211" i="30"/>
  <c r="Q2211" i="30"/>
  <c r="P2211" i="30"/>
  <c r="O2211" i="30"/>
  <c r="AA2210" i="30"/>
  <c r="Z2210" i="30"/>
  <c r="Y2210" i="30"/>
  <c r="X2210" i="30"/>
  <c r="V2210" i="30"/>
  <c r="U2210" i="30"/>
  <c r="T2210" i="30"/>
  <c r="S2210" i="30"/>
  <c r="R2210" i="30"/>
  <c r="Q2210" i="30"/>
  <c r="P2210" i="30"/>
  <c r="O2210" i="30"/>
  <c r="AA2209" i="30"/>
  <c r="Z2209" i="30"/>
  <c r="Y2209" i="30"/>
  <c r="X2209" i="30"/>
  <c r="V2209" i="30"/>
  <c r="U2209" i="30"/>
  <c r="T2209" i="30"/>
  <c r="S2209" i="30"/>
  <c r="R2209" i="30"/>
  <c r="Q2209" i="30"/>
  <c r="P2209" i="30"/>
  <c r="O2209" i="30"/>
  <c r="AA2208" i="30"/>
  <c r="Z2208" i="30"/>
  <c r="Y2208" i="30"/>
  <c r="X2208" i="30"/>
  <c r="V2208" i="30"/>
  <c r="U2208" i="30"/>
  <c r="T2208" i="30"/>
  <c r="S2208" i="30"/>
  <c r="R2208" i="30"/>
  <c r="Q2208" i="30"/>
  <c r="P2208" i="30"/>
  <c r="O2208" i="30"/>
  <c r="AA2207" i="30"/>
  <c r="Z2207" i="30"/>
  <c r="Y2207" i="30"/>
  <c r="X2207" i="30"/>
  <c r="V2207" i="30"/>
  <c r="U2207" i="30"/>
  <c r="T2207" i="30"/>
  <c r="S2207" i="30"/>
  <c r="R2207" i="30"/>
  <c r="Q2207" i="30"/>
  <c r="P2207" i="30"/>
  <c r="O2207" i="30"/>
  <c r="AA2206" i="30"/>
  <c r="Z2206" i="30"/>
  <c r="Y2206" i="30"/>
  <c r="X2206" i="30"/>
  <c r="V2206" i="30"/>
  <c r="U2206" i="30"/>
  <c r="T2206" i="30"/>
  <c r="S2206" i="30"/>
  <c r="R2206" i="30"/>
  <c r="Q2206" i="30"/>
  <c r="P2206" i="30"/>
  <c r="O2206" i="30"/>
  <c r="AA2205" i="30"/>
  <c r="Z2205" i="30"/>
  <c r="Y2205" i="30"/>
  <c r="X2205" i="30"/>
  <c r="V2205" i="30"/>
  <c r="U2205" i="30"/>
  <c r="T2205" i="30"/>
  <c r="S2205" i="30"/>
  <c r="R2205" i="30"/>
  <c r="Q2205" i="30"/>
  <c r="P2205" i="30"/>
  <c r="O2205" i="30"/>
  <c r="AA2204" i="30"/>
  <c r="Z2204" i="30"/>
  <c r="Y2204" i="30"/>
  <c r="X2204" i="30"/>
  <c r="V2204" i="30"/>
  <c r="U2204" i="30"/>
  <c r="T2204" i="30"/>
  <c r="S2204" i="30"/>
  <c r="R2204" i="30"/>
  <c r="Q2204" i="30"/>
  <c r="P2204" i="30"/>
  <c r="O2204" i="30"/>
  <c r="AA2203" i="30"/>
  <c r="Z2203" i="30"/>
  <c r="Y2203" i="30"/>
  <c r="X2203" i="30"/>
  <c r="V2203" i="30"/>
  <c r="U2203" i="30"/>
  <c r="T2203" i="30"/>
  <c r="S2203" i="30"/>
  <c r="R2203" i="30"/>
  <c r="Q2203" i="30"/>
  <c r="P2203" i="30"/>
  <c r="O2203" i="30"/>
  <c r="AA2202" i="30"/>
  <c r="Z2202" i="30"/>
  <c r="Y2202" i="30"/>
  <c r="X2202" i="30"/>
  <c r="V2202" i="30"/>
  <c r="U2202" i="30"/>
  <c r="T2202" i="30"/>
  <c r="S2202" i="30"/>
  <c r="R2202" i="30"/>
  <c r="Q2202" i="30"/>
  <c r="P2202" i="30"/>
  <c r="O2202" i="30"/>
  <c r="AA2201" i="30"/>
  <c r="Z2201" i="30"/>
  <c r="Y2201" i="30"/>
  <c r="X2201" i="30"/>
  <c r="V2201" i="30"/>
  <c r="U2201" i="30"/>
  <c r="T2201" i="30"/>
  <c r="S2201" i="30"/>
  <c r="R2201" i="30"/>
  <c r="Q2201" i="30"/>
  <c r="P2201" i="30"/>
  <c r="O2201" i="30"/>
  <c r="AA2200" i="30"/>
  <c r="Z2200" i="30"/>
  <c r="Y2200" i="30"/>
  <c r="X2200" i="30"/>
  <c r="V2200" i="30"/>
  <c r="U2200" i="30"/>
  <c r="T2200" i="30"/>
  <c r="S2200" i="30"/>
  <c r="R2200" i="30"/>
  <c r="Q2200" i="30"/>
  <c r="P2200" i="30"/>
  <c r="O2200" i="30"/>
  <c r="AA2199" i="30"/>
  <c r="Z2199" i="30"/>
  <c r="Y2199" i="30"/>
  <c r="X2199" i="30"/>
  <c r="V2199" i="30"/>
  <c r="U2199" i="30"/>
  <c r="T2199" i="30"/>
  <c r="S2199" i="30"/>
  <c r="R2199" i="30"/>
  <c r="Q2199" i="30"/>
  <c r="P2199" i="30"/>
  <c r="O2199" i="30"/>
  <c r="AA2198" i="30"/>
  <c r="Z2198" i="30"/>
  <c r="Y2198" i="30"/>
  <c r="X2198" i="30"/>
  <c r="V2198" i="30"/>
  <c r="U2198" i="30"/>
  <c r="T2198" i="30"/>
  <c r="S2198" i="30"/>
  <c r="R2198" i="30"/>
  <c r="Q2198" i="30"/>
  <c r="P2198" i="30"/>
  <c r="O2198" i="30"/>
  <c r="AA2197" i="30"/>
  <c r="Z2197" i="30"/>
  <c r="Y2197" i="30"/>
  <c r="X2197" i="30"/>
  <c r="V2197" i="30"/>
  <c r="U2197" i="30"/>
  <c r="T2197" i="30"/>
  <c r="S2197" i="30"/>
  <c r="R2197" i="30"/>
  <c r="Q2197" i="30"/>
  <c r="P2197" i="30"/>
  <c r="O2197" i="30"/>
  <c r="AA2196" i="30"/>
  <c r="Z2196" i="30"/>
  <c r="Y2196" i="30"/>
  <c r="X2196" i="30"/>
  <c r="V2196" i="30"/>
  <c r="U2196" i="30"/>
  <c r="T2196" i="30"/>
  <c r="S2196" i="30"/>
  <c r="R2196" i="30"/>
  <c r="Q2196" i="30"/>
  <c r="P2196" i="30"/>
  <c r="O2196" i="30"/>
  <c r="AA2195" i="30"/>
  <c r="Z2195" i="30"/>
  <c r="Y2195" i="30"/>
  <c r="X2195" i="30"/>
  <c r="V2195" i="30"/>
  <c r="U2195" i="30"/>
  <c r="T2195" i="30"/>
  <c r="S2195" i="30"/>
  <c r="R2195" i="30"/>
  <c r="Q2195" i="30"/>
  <c r="P2195" i="30"/>
  <c r="O2195" i="30"/>
  <c r="AA2194" i="30"/>
  <c r="Z2194" i="30"/>
  <c r="Y2194" i="30"/>
  <c r="X2194" i="30"/>
  <c r="V2194" i="30"/>
  <c r="U2194" i="30"/>
  <c r="T2194" i="30"/>
  <c r="S2194" i="30"/>
  <c r="R2194" i="30"/>
  <c r="Q2194" i="30"/>
  <c r="P2194" i="30"/>
  <c r="O2194" i="30"/>
  <c r="AA2193" i="30"/>
  <c r="Z2193" i="30"/>
  <c r="Y2193" i="30"/>
  <c r="X2193" i="30"/>
  <c r="V2193" i="30"/>
  <c r="U2193" i="30"/>
  <c r="T2193" i="30"/>
  <c r="S2193" i="30"/>
  <c r="R2193" i="30"/>
  <c r="Q2193" i="30"/>
  <c r="P2193" i="30"/>
  <c r="O2193" i="30"/>
  <c r="AA2192" i="30"/>
  <c r="Z2192" i="30"/>
  <c r="Y2192" i="30"/>
  <c r="X2192" i="30"/>
  <c r="V2192" i="30"/>
  <c r="U2192" i="30"/>
  <c r="T2192" i="30"/>
  <c r="S2192" i="30"/>
  <c r="R2192" i="30"/>
  <c r="Q2192" i="30"/>
  <c r="P2192" i="30"/>
  <c r="O2192" i="30"/>
  <c r="AA2191" i="30"/>
  <c r="Z2191" i="30"/>
  <c r="Y2191" i="30"/>
  <c r="X2191" i="30"/>
  <c r="V2191" i="30"/>
  <c r="U2191" i="30"/>
  <c r="T2191" i="30"/>
  <c r="S2191" i="30"/>
  <c r="R2191" i="30"/>
  <c r="Q2191" i="30"/>
  <c r="P2191" i="30"/>
  <c r="O2191" i="30"/>
  <c r="AA2190" i="30"/>
  <c r="Z2190" i="30"/>
  <c r="Y2190" i="30"/>
  <c r="X2190" i="30"/>
  <c r="V2190" i="30"/>
  <c r="U2190" i="30"/>
  <c r="T2190" i="30"/>
  <c r="S2190" i="30"/>
  <c r="R2190" i="30"/>
  <c r="Q2190" i="30"/>
  <c r="P2190" i="30"/>
  <c r="O2190" i="30"/>
  <c r="AA2189" i="30"/>
  <c r="Z2189" i="30"/>
  <c r="Y2189" i="30"/>
  <c r="X2189" i="30"/>
  <c r="V2189" i="30"/>
  <c r="U2189" i="30"/>
  <c r="T2189" i="30"/>
  <c r="S2189" i="30"/>
  <c r="R2189" i="30"/>
  <c r="Q2189" i="30"/>
  <c r="P2189" i="30"/>
  <c r="O2189" i="30"/>
  <c r="AA2188" i="30"/>
  <c r="Z2188" i="30"/>
  <c r="Y2188" i="30"/>
  <c r="X2188" i="30"/>
  <c r="V2188" i="30"/>
  <c r="U2188" i="30"/>
  <c r="T2188" i="30"/>
  <c r="S2188" i="30"/>
  <c r="R2188" i="30"/>
  <c r="Q2188" i="30"/>
  <c r="P2188" i="30"/>
  <c r="O2188" i="30"/>
  <c r="AA2187" i="30"/>
  <c r="Z2187" i="30"/>
  <c r="Y2187" i="30"/>
  <c r="X2187" i="30"/>
  <c r="V2187" i="30"/>
  <c r="U2187" i="30"/>
  <c r="T2187" i="30"/>
  <c r="S2187" i="30"/>
  <c r="R2187" i="30"/>
  <c r="Q2187" i="30"/>
  <c r="P2187" i="30"/>
  <c r="O2187" i="30"/>
  <c r="AA2186" i="30"/>
  <c r="Z2186" i="30"/>
  <c r="Y2186" i="30"/>
  <c r="X2186" i="30"/>
  <c r="V2186" i="30"/>
  <c r="U2186" i="30"/>
  <c r="T2186" i="30"/>
  <c r="S2186" i="30"/>
  <c r="R2186" i="30"/>
  <c r="Q2186" i="30"/>
  <c r="P2186" i="30"/>
  <c r="O2186" i="30"/>
  <c r="AA2185" i="30"/>
  <c r="Z2185" i="30"/>
  <c r="Y2185" i="30"/>
  <c r="X2185" i="30"/>
  <c r="V2185" i="30"/>
  <c r="U2185" i="30"/>
  <c r="T2185" i="30"/>
  <c r="S2185" i="30"/>
  <c r="R2185" i="30"/>
  <c r="Q2185" i="30"/>
  <c r="P2185" i="30"/>
  <c r="O2185" i="30"/>
  <c r="AA2184" i="30"/>
  <c r="Z2184" i="30"/>
  <c r="Y2184" i="30"/>
  <c r="X2184" i="30"/>
  <c r="V2184" i="30"/>
  <c r="U2184" i="30"/>
  <c r="T2184" i="30"/>
  <c r="S2184" i="30"/>
  <c r="R2184" i="30"/>
  <c r="Q2184" i="30"/>
  <c r="P2184" i="30"/>
  <c r="O2184" i="30"/>
  <c r="AA2183" i="30"/>
  <c r="Z2183" i="30"/>
  <c r="Y2183" i="30"/>
  <c r="X2183" i="30"/>
  <c r="V2183" i="30"/>
  <c r="U2183" i="30"/>
  <c r="T2183" i="30"/>
  <c r="S2183" i="30"/>
  <c r="R2183" i="30"/>
  <c r="Q2183" i="30"/>
  <c r="P2183" i="30"/>
  <c r="O2183" i="30"/>
  <c r="AA2182" i="30"/>
  <c r="Z2182" i="30"/>
  <c r="Y2182" i="30"/>
  <c r="X2182" i="30"/>
  <c r="V2182" i="30"/>
  <c r="U2182" i="30"/>
  <c r="T2182" i="30"/>
  <c r="S2182" i="30"/>
  <c r="R2182" i="30"/>
  <c r="Q2182" i="30"/>
  <c r="P2182" i="30"/>
  <c r="O2182" i="30"/>
  <c r="AA2181" i="30"/>
  <c r="Z2181" i="30"/>
  <c r="Y2181" i="30"/>
  <c r="X2181" i="30"/>
  <c r="V2181" i="30"/>
  <c r="U2181" i="30"/>
  <c r="T2181" i="30"/>
  <c r="S2181" i="30"/>
  <c r="R2181" i="30"/>
  <c r="Q2181" i="30"/>
  <c r="P2181" i="30"/>
  <c r="O2181" i="30"/>
  <c r="AA2180" i="30"/>
  <c r="Z2180" i="30"/>
  <c r="Y2180" i="30"/>
  <c r="X2180" i="30"/>
  <c r="V2180" i="30"/>
  <c r="U2180" i="30"/>
  <c r="T2180" i="30"/>
  <c r="S2180" i="30"/>
  <c r="R2180" i="30"/>
  <c r="Q2180" i="30"/>
  <c r="P2180" i="30"/>
  <c r="O2180" i="30"/>
  <c r="AA2179" i="30"/>
  <c r="Z2179" i="30"/>
  <c r="Y2179" i="30"/>
  <c r="X2179" i="30"/>
  <c r="V2179" i="30"/>
  <c r="U2179" i="30"/>
  <c r="T2179" i="30"/>
  <c r="S2179" i="30"/>
  <c r="R2179" i="30"/>
  <c r="Q2179" i="30"/>
  <c r="P2179" i="30"/>
  <c r="O2179" i="30"/>
  <c r="AA2178" i="30"/>
  <c r="Z2178" i="30"/>
  <c r="Y2178" i="30"/>
  <c r="X2178" i="30"/>
  <c r="V2178" i="30"/>
  <c r="U2178" i="30"/>
  <c r="T2178" i="30"/>
  <c r="S2178" i="30"/>
  <c r="R2178" i="30"/>
  <c r="Q2178" i="30"/>
  <c r="P2178" i="30"/>
  <c r="O2178" i="30"/>
  <c r="AA2177" i="30"/>
  <c r="Z2177" i="30"/>
  <c r="Y2177" i="30"/>
  <c r="X2177" i="30"/>
  <c r="V2177" i="30"/>
  <c r="U2177" i="30"/>
  <c r="T2177" i="30"/>
  <c r="S2177" i="30"/>
  <c r="R2177" i="30"/>
  <c r="Q2177" i="30"/>
  <c r="P2177" i="30"/>
  <c r="O2177" i="30"/>
  <c r="AA2176" i="30"/>
  <c r="Z2176" i="30"/>
  <c r="Y2176" i="30"/>
  <c r="X2176" i="30"/>
  <c r="V2176" i="30"/>
  <c r="U2176" i="30"/>
  <c r="T2176" i="30"/>
  <c r="S2176" i="30"/>
  <c r="R2176" i="30"/>
  <c r="Q2176" i="30"/>
  <c r="P2176" i="30"/>
  <c r="O2176" i="30"/>
  <c r="AA2175" i="30"/>
  <c r="Z2175" i="30"/>
  <c r="Y2175" i="30"/>
  <c r="X2175" i="30"/>
  <c r="V2175" i="30"/>
  <c r="U2175" i="30"/>
  <c r="T2175" i="30"/>
  <c r="S2175" i="30"/>
  <c r="R2175" i="30"/>
  <c r="Q2175" i="30"/>
  <c r="P2175" i="30"/>
  <c r="O2175" i="30"/>
  <c r="AA2174" i="30"/>
  <c r="Z2174" i="30"/>
  <c r="Y2174" i="30"/>
  <c r="X2174" i="30"/>
  <c r="V2174" i="30"/>
  <c r="U2174" i="30"/>
  <c r="T2174" i="30"/>
  <c r="S2174" i="30"/>
  <c r="R2174" i="30"/>
  <c r="Q2174" i="30"/>
  <c r="P2174" i="30"/>
  <c r="O2174" i="30"/>
  <c r="AA2173" i="30"/>
  <c r="Z2173" i="30"/>
  <c r="Y2173" i="30"/>
  <c r="X2173" i="30"/>
  <c r="V2173" i="30"/>
  <c r="U2173" i="30"/>
  <c r="T2173" i="30"/>
  <c r="S2173" i="30"/>
  <c r="R2173" i="30"/>
  <c r="Q2173" i="30"/>
  <c r="P2173" i="30"/>
  <c r="O2173" i="30"/>
  <c r="AA2172" i="30"/>
  <c r="Z2172" i="30"/>
  <c r="Y2172" i="30"/>
  <c r="X2172" i="30"/>
  <c r="V2172" i="30"/>
  <c r="U2172" i="30"/>
  <c r="T2172" i="30"/>
  <c r="S2172" i="30"/>
  <c r="R2172" i="30"/>
  <c r="Q2172" i="30"/>
  <c r="P2172" i="30"/>
  <c r="O2172" i="30"/>
  <c r="AA2171" i="30"/>
  <c r="Z2171" i="30"/>
  <c r="Y2171" i="30"/>
  <c r="X2171" i="30"/>
  <c r="V2171" i="30"/>
  <c r="U2171" i="30"/>
  <c r="T2171" i="30"/>
  <c r="S2171" i="30"/>
  <c r="R2171" i="30"/>
  <c r="Q2171" i="30"/>
  <c r="P2171" i="30"/>
  <c r="O2171" i="30"/>
  <c r="AA2170" i="30"/>
  <c r="Z2170" i="30"/>
  <c r="Y2170" i="30"/>
  <c r="X2170" i="30"/>
  <c r="V2170" i="30"/>
  <c r="U2170" i="30"/>
  <c r="T2170" i="30"/>
  <c r="S2170" i="30"/>
  <c r="R2170" i="30"/>
  <c r="Q2170" i="30"/>
  <c r="P2170" i="30"/>
  <c r="O2170" i="30"/>
  <c r="AA2169" i="30"/>
  <c r="Z2169" i="30"/>
  <c r="Y2169" i="30"/>
  <c r="X2169" i="30"/>
  <c r="V2169" i="30"/>
  <c r="U2169" i="30"/>
  <c r="T2169" i="30"/>
  <c r="S2169" i="30"/>
  <c r="R2169" i="30"/>
  <c r="Q2169" i="30"/>
  <c r="P2169" i="30"/>
  <c r="O2169" i="30"/>
  <c r="AA2168" i="30"/>
  <c r="Z2168" i="30"/>
  <c r="Y2168" i="30"/>
  <c r="X2168" i="30"/>
  <c r="V2168" i="30"/>
  <c r="U2168" i="30"/>
  <c r="T2168" i="30"/>
  <c r="S2168" i="30"/>
  <c r="R2168" i="30"/>
  <c r="Q2168" i="30"/>
  <c r="P2168" i="30"/>
  <c r="O2168" i="30"/>
  <c r="AA2167" i="30"/>
  <c r="Z2167" i="30"/>
  <c r="Y2167" i="30"/>
  <c r="X2167" i="30"/>
  <c r="V2167" i="30"/>
  <c r="U2167" i="30"/>
  <c r="T2167" i="30"/>
  <c r="S2167" i="30"/>
  <c r="R2167" i="30"/>
  <c r="Q2167" i="30"/>
  <c r="P2167" i="30"/>
  <c r="O2167" i="30"/>
  <c r="AA2166" i="30"/>
  <c r="Z2166" i="30"/>
  <c r="Y2166" i="30"/>
  <c r="X2166" i="30"/>
  <c r="V2166" i="30"/>
  <c r="U2166" i="30"/>
  <c r="T2166" i="30"/>
  <c r="S2166" i="30"/>
  <c r="R2166" i="30"/>
  <c r="Q2166" i="30"/>
  <c r="P2166" i="30"/>
  <c r="O2166" i="30"/>
  <c r="AA2165" i="30"/>
  <c r="Z2165" i="30"/>
  <c r="Y2165" i="30"/>
  <c r="X2165" i="30"/>
  <c r="V2165" i="30"/>
  <c r="U2165" i="30"/>
  <c r="T2165" i="30"/>
  <c r="S2165" i="30"/>
  <c r="R2165" i="30"/>
  <c r="Q2165" i="30"/>
  <c r="P2165" i="30"/>
  <c r="O2165" i="30"/>
  <c r="AA2164" i="30"/>
  <c r="Z2164" i="30"/>
  <c r="Y2164" i="30"/>
  <c r="X2164" i="30"/>
  <c r="V2164" i="30"/>
  <c r="U2164" i="30"/>
  <c r="T2164" i="30"/>
  <c r="S2164" i="30"/>
  <c r="R2164" i="30"/>
  <c r="Q2164" i="30"/>
  <c r="P2164" i="30"/>
  <c r="O2164" i="30"/>
  <c r="AA2163" i="30"/>
  <c r="Z2163" i="30"/>
  <c r="Y2163" i="30"/>
  <c r="X2163" i="30"/>
  <c r="V2163" i="30"/>
  <c r="U2163" i="30"/>
  <c r="T2163" i="30"/>
  <c r="S2163" i="30"/>
  <c r="R2163" i="30"/>
  <c r="Q2163" i="30"/>
  <c r="P2163" i="30"/>
  <c r="O2163" i="30"/>
  <c r="AA2162" i="30"/>
  <c r="Z2162" i="30"/>
  <c r="Y2162" i="30"/>
  <c r="X2162" i="30"/>
  <c r="V2162" i="30"/>
  <c r="U2162" i="30"/>
  <c r="T2162" i="30"/>
  <c r="S2162" i="30"/>
  <c r="R2162" i="30"/>
  <c r="Q2162" i="30"/>
  <c r="P2162" i="30"/>
  <c r="O2162" i="30"/>
  <c r="AA2161" i="30"/>
  <c r="Z2161" i="30"/>
  <c r="Y2161" i="30"/>
  <c r="X2161" i="30"/>
  <c r="V2161" i="30"/>
  <c r="U2161" i="30"/>
  <c r="T2161" i="30"/>
  <c r="S2161" i="30"/>
  <c r="R2161" i="30"/>
  <c r="Q2161" i="30"/>
  <c r="P2161" i="30"/>
  <c r="O2161" i="30"/>
  <c r="AA2160" i="30"/>
  <c r="Z2160" i="30"/>
  <c r="Y2160" i="30"/>
  <c r="X2160" i="30"/>
  <c r="V2160" i="30"/>
  <c r="U2160" i="30"/>
  <c r="T2160" i="30"/>
  <c r="S2160" i="30"/>
  <c r="R2160" i="30"/>
  <c r="Q2160" i="30"/>
  <c r="P2160" i="30"/>
  <c r="O2160" i="30"/>
  <c r="AA2159" i="30"/>
  <c r="Z2159" i="30"/>
  <c r="Y2159" i="30"/>
  <c r="X2159" i="30"/>
  <c r="V2159" i="30"/>
  <c r="U2159" i="30"/>
  <c r="T2159" i="30"/>
  <c r="S2159" i="30"/>
  <c r="R2159" i="30"/>
  <c r="Q2159" i="30"/>
  <c r="P2159" i="30"/>
  <c r="O2159" i="30"/>
  <c r="AA2158" i="30"/>
  <c r="Z2158" i="30"/>
  <c r="Y2158" i="30"/>
  <c r="X2158" i="30"/>
  <c r="V2158" i="30"/>
  <c r="U2158" i="30"/>
  <c r="T2158" i="30"/>
  <c r="S2158" i="30"/>
  <c r="R2158" i="30"/>
  <c r="Q2158" i="30"/>
  <c r="P2158" i="30"/>
  <c r="O2158" i="30"/>
  <c r="AA2157" i="30"/>
  <c r="Z2157" i="30"/>
  <c r="Y2157" i="30"/>
  <c r="X2157" i="30"/>
  <c r="V2157" i="30"/>
  <c r="U2157" i="30"/>
  <c r="T2157" i="30"/>
  <c r="S2157" i="30"/>
  <c r="R2157" i="30"/>
  <c r="Q2157" i="30"/>
  <c r="P2157" i="30"/>
  <c r="O2157" i="30"/>
  <c r="AA2156" i="30"/>
  <c r="Z2156" i="30"/>
  <c r="Y2156" i="30"/>
  <c r="X2156" i="30"/>
  <c r="V2156" i="30"/>
  <c r="U2156" i="30"/>
  <c r="T2156" i="30"/>
  <c r="S2156" i="30"/>
  <c r="R2156" i="30"/>
  <c r="Q2156" i="30"/>
  <c r="P2156" i="30"/>
  <c r="O2156" i="30"/>
  <c r="AA2155" i="30"/>
  <c r="Z2155" i="30"/>
  <c r="Y2155" i="30"/>
  <c r="X2155" i="30"/>
  <c r="V2155" i="30"/>
  <c r="U2155" i="30"/>
  <c r="T2155" i="30"/>
  <c r="S2155" i="30"/>
  <c r="R2155" i="30"/>
  <c r="Q2155" i="30"/>
  <c r="P2155" i="30"/>
  <c r="O2155" i="30"/>
  <c r="AA2154" i="30"/>
  <c r="Z2154" i="30"/>
  <c r="Y2154" i="30"/>
  <c r="X2154" i="30"/>
  <c r="V2154" i="30"/>
  <c r="U2154" i="30"/>
  <c r="T2154" i="30"/>
  <c r="S2154" i="30"/>
  <c r="R2154" i="30"/>
  <c r="Q2154" i="30"/>
  <c r="P2154" i="30"/>
  <c r="O2154" i="30"/>
  <c r="AA2153" i="30"/>
  <c r="Z2153" i="30"/>
  <c r="Y2153" i="30"/>
  <c r="X2153" i="30"/>
  <c r="V2153" i="30"/>
  <c r="U2153" i="30"/>
  <c r="T2153" i="30"/>
  <c r="S2153" i="30"/>
  <c r="R2153" i="30"/>
  <c r="Q2153" i="30"/>
  <c r="P2153" i="30"/>
  <c r="O2153" i="30"/>
  <c r="AA2152" i="30"/>
  <c r="Z2152" i="30"/>
  <c r="Y2152" i="30"/>
  <c r="X2152" i="30"/>
  <c r="V2152" i="30"/>
  <c r="U2152" i="30"/>
  <c r="T2152" i="30"/>
  <c r="S2152" i="30"/>
  <c r="R2152" i="30"/>
  <c r="Q2152" i="30"/>
  <c r="P2152" i="30"/>
  <c r="O2152" i="30"/>
  <c r="AA2151" i="30"/>
  <c r="Z2151" i="30"/>
  <c r="Y2151" i="30"/>
  <c r="X2151" i="30"/>
  <c r="V2151" i="30"/>
  <c r="U2151" i="30"/>
  <c r="T2151" i="30"/>
  <c r="S2151" i="30"/>
  <c r="R2151" i="30"/>
  <c r="Q2151" i="30"/>
  <c r="P2151" i="30"/>
  <c r="O2151" i="30"/>
  <c r="AA2150" i="30"/>
  <c r="Z2150" i="30"/>
  <c r="Y2150" i="30"/>
  <c r="X2150" i="30"/>
  <c r="V2150" i="30"/>
  <c r="U2150" i="30"/>
  <c r="T2150" i="30"/>
  <c r="S2150" i="30"/>
  <c r="R2150" i="30"/>
  <c r="Q2150" i="30"/>
  <c r="P2150" i="30"/>
  <c r="O2150" i="30"/>
  <c r="AA2149" i="30"/>
  <c r="Z2149" i="30"/>
  <c r="Y2149" i="30"/>
  <c r="X2149" i="30"/>
  <c r="V2149" i="30"/>
  <c r="U2149" i="30"/>
  <c r="T2149" i="30"/>
  <c r="S2149" i="30"/>
  <c r="R2149" i="30"/>
  <c r="Q2149" i="30"/>
  <c r="P2149" i="30"/>
  <c r="O2149" i="30"/>
  <c r="AA2148" i="30"/>
  <c r="Z2148" i="30"/>
  <c r="Y2148" i="30"/>
  <c r="X2148" i="30"/>
  <c r="V2148" i="30"/>
  <c r="U2148" i="30"/>
  <c r="T2148" i="30"/>
  <c r="S2148" i="30"/>
  <c r="R2148" i="30"/>
  <c r="Q2148" i="30"/>
  <c r="P2148" i="30"/>
  <c r="O2148" i="30"/>
  <c r="AA2147" i="30"/>
  <c r="Z2147" i="30"/>
  <c r="Y2147" i="30"/>
  <c r="X2147" i="30"/>
  <c r="V2147" i="30"/>
  <c r="U2147" i="30"/>
  <c r="T2147" i="30"/>
  <c r="S2147" i="30"/>
  <c r="R2147" i="30"/>
  <c r="Q2147" i="30"/>
  <c r="P2147" i="30"/>
  <c r="O2147" i="30"/>
  <c r="AA2146" i="30"/>
  <c r="Z2146" i="30"/>
  <c r="Y2146" i="30"/>
  <c r="X2146" i="30"/>
  <c r="V2146" i="30"/>
  <c r="U2146" i="30"/>
  <c r="T2146" i="30"/>
  <c r="S2146" i="30"/>
  <c r="R2146" i="30"/>
  <c r="Q2146" i="30"/>
  <c r="P2146" i="30"/>
  <c r="O2146" i="30"/>
  <c r="AA2145" i="30"/>
  <c r="Z2145" i="30"/>
  <c r="Y2145" i="30"/>
  <c r="X2145" i="30"/>
  <c r="V2145" i="30"/>
  <c r="U2145" i="30"/>
  <c r="T2145" i="30"/>
  <c r="S2145" i="30"/>
  <c r="R2145" i="30"/>
  <c r="Q2145" i="30"/>
  <c r="P2145" i="30"/>
  <c r="O2145" i="30"/>
  <c r="AA2144" i="30"/>
  <c r="Z2144" i="30"/>
  <c r="Y2144" i="30"/>
  <c r="X2144" i="30"/>
  <c r="V2144" i="30"/>
  <c r="U2144" i="30"/>
  <c r="T2144" i="30"/>
  <c r="S2144" i="30"/>
  <c r="R2144" i="30"/>
  <c r="Q2144" i="30"/>
  <c r="P2144" i="30"/>
  <c r="O2144" i="30"/>
  <c r="AA2143" i="30"/>
  <c r="Z2143" i="30"/>
  <c r="Y2143" i="30"/>
  <c r="X2143" i="30"/>
  <c r="V2143" i="30"/>
  <c r="U2143" i="30"/>
  <c r="T2143" i="30"/>
  <c r="S2143" i="30"/>
  <c r="R2143" i="30"/>
  <c r="Q2143" i="30"/>
  <c r="P2143" i="30"/>
  <c r="O2143" i="30"/>
  <c r="AA2142" i="30"/>
  <c r="Z2142" i="30"/>
  <c r="Y2142" i="30"/>
  <c r="X2142" i="30"/>
  <c r="V2142" i="30"/>
  <c r="U2142" i="30"/>
  <c r="T2142" i="30"/>
  <c r="S2142" i="30"/>
  <c r="R2142" i="30"/>
  <c r="Q2142" i="30"/>
  <c r="P2142" i="30"/>
  <c r="O2142" i="30"/>
  <c r="AA2141" i="30"/>
  <c r="Z2141" i="30"/>
  <c r="Y2141" i="30"/>
  <c r="X2141" i="30"/>
  <c r="V2141" i="30"/>
  <c r="U2141" i="30"/>
  <c r="T2141" i="30"/>
  <c r="S2141" i="30"/>
  <c r="R2141" i="30"/>
  <c r="Q2141" i="30"/>
  <c r="P2141" i="30"/>
  <c r="O2141" i="30"/>
  <c r="AA2140" i="30"/>
  <c r="Z2140" i="30"/>
  <c r="Y2140" i="30"/>
  <c r="X2140" i="30"/>
  <c r="V2140" i="30"/>
  <c r="U2140" i="30"/>
  <c r="T2140" i="30"/>
  <c r="S2140" i="30"/>
  <c r="R2140" i="30"/>
  <c r="Q2140" i="30"/>
  <c r="P2140" i="30"/>
  <c r="O2140" i="30"/>
  <c r="AA2139" i="30"/>
  <c r="Z2139" i="30"/>
  <c r="Y2139" i="30"/>
  <c r="X2139" i="30"/>
  <c r="V2139" i="30"/>
  <c r="U2139" i="30"/>
  <c r="T2139" i="30"/>
  <c r="S2139" i="30"/>
  <c r="R2139" i="30"/>
  <c r="Q2139" i="30"/>
  <c r="P2139" i="30"/>
  <c r="O2139" i="30"/>
  <c r="AA2138" i="30"/>
  <c r="Z2138" i="30"/>
  <c r="Y2138" i="30"/>
  <c r="X2138" i="30"/>
  <c r="V2138" i="30"/>
  <c r="U2138" i="30"/>
  <c r="T2138" i="30"/>
  <c r="S2138" i="30"/>
  <c r="R2138" i="30"/>
  <c r="Q2138" i="30"/>
  <c r="P2138" i="30"/>
  <c r="O2138" i="30"/>
  <c r="AA2137" i="30"/>
  <c r="Z2137" i="30"/>
  <c r="Y2137" i="30"/>
  <c r="X2137" i="30"/>
  <c r="V2137" i="30"/>
  <c r="U2137" i="30"/>
  <c r="T2137" i="30"/>
  <c r="S2137" i="30"/>
  <c r="R2137" i="30"/>
  <c r="Q2137" i="30"/>
  <c r="P2137" i="30"/>
  <c r="O2137" i="30"/>
  <c r="AA2136" i="30"/>
  <c r="Z2136" i="30"/>
  <c r="Y2136" i="30"/>
  <c r="X2136" i="30"/>
  <c r="V2136" i="30"/>
  <c r="U2136" i="30"/>
  <c r="T2136" i="30"/>
  <c r="S2136" i="30"/>
  <c r="R2136" i="30"/>
  <c r="Q2136" i="30"/>
  <c r="P2136" i="30"/>
  <c r="O2136" i="30"/>
  <c r="AA2135" i="30"/>
  <c r="Z2135" i="30"/>
  <c r="Y2135" i="30"/>
  <c r="X2135" i="30"/>
  <c r="V2135" i="30"/>
  <c r="U2135" i="30"/>
  <c r="T2135" i="30"/>
  <c r="S2135" i="30"/>
  <c r="R2135" i="30"/>
  <c r="Q2135" i="30"/>
  <c r="P2135" i="30"/>
  <c r="O2135" i="30"/>
  <c r="AA2134" i="30"/>
  <c r="Z2134" i="30"/>
  <c r="Y2134" i="30"/>
  <c r="X2134" i="30"/>
  <c r="V2134" i="30"/>
  <c r="U2134" i="30"/>
  <c r="T2134" i="30"/>
  <c r="S2134" i="30"/>
  <c r="R2134" i="30"/>
  <c r="Q2134" i="30"/>
  <c r="P2134" i="30"/>
  <c r="O2134" i="30"/>
  <c r="AA2133" i="30"/>
  <c r="Z2133" i="30"/>
  <c r="Y2133" i="30"/>
  <c r="X2133" i="30"/>
  <c r="V2133" i="30"/>
  <c r="U2133" i="30"/>
  <c r="T2133" i="30"/>
  <c r="S2133" i="30"/>
  <c r="R2133" i="30"/>
  <c r="Q2133" i="30"/>
  <c r="P2133" i="30"/>
  <c r="O2133" i="30"/>
  <c r="AA2132" i="30"/>
  <c r="Z2132" i="30"/>
  <c r="Y2132" i="30"/>
  <c r="X2132" i="30"/>
  <c r="V2132" i="30"/>
  <c r="U2132" i="30"/>
  <c r="T2132" i="30"/>
  <c r="S2132" i="30"/>
  <c r="R2132" i="30"/>
  <c r="Q2132" i="30"/>
  <c r="P2132" i="30"/>
  <c r="O2132" i="30"/>
  <c r="AA2131" i="30"/>
  <c r="Z2131" i="30"/>
  <c r="Y2131" i="30"/>
  <c r="X2131" i="30"/>
  <c r="V2131" i="30"/>
  <c r="U2131" i="30"/>
  <c r="T2131" i="30"/>
  <c r="S2131" i="30"/>
  <c r="R2131" i="30"/>
  <c r="Q2131" i="30"/>
  <c r="P2131" i="30"/>
  <c r="O2131" i="30"/>
  <c r="AA2130" i="30"/>
  <c r="Z2130" i="30"/>
  <c r="Y2130" i="30"/>
  <c r="X2130" i="30"/>
  <c r="V2130" i="30"/>
  <c r="U2130" i="30"/>
  <c r="T2130" i="30"/>
  <c r="S2130" i="30"/>
  <c r="R2130" i="30"/>
  <c r="Q2130" i="30"/>
  <c r="P2130" i="30"/>
  <c r="O2130" i="30"/>
  <c r="AA2129" i="30"/>
  <c r="Z2129" i="30"/>
  <c r="Y2129" i="30"/>
  <c r="X2129" i="30"/>
  <c r="V2129" i="30"/>
  <c r="U2129" i="30"/>
  <c r="T2129" i="30"/>
  <c r="S2129" i="30"/>
  <c r="R2129" i="30"/>
  <c r="Q2129" i="30"/>
  <c r="P2129" i="30"/>
  <c r="O2129" i="30"/>
  <c r="AA2128" i="30"/>
  <c r="Z2128" i="30"/>
  <c r="Y2128" i="30"/>
  <c r="X2128" i="30"/>
  <c r="V2128" i="30"/>
  <c r="U2128" i="30"/>
  <c r="T2128" i="30"/>
  <c r="S2128" i="30"/>
  <c r="R2128" i="30"/>
  <c r="Q2128" i="30"/>
  <c r="P2128" i="30"/>
  <c r="O2128" i="30"/>
  <c r="AA2127" i="30"/>
  <c r="Z2127" i="30"/>
  <c r="Y2127" i="30"/>
  <c r="X2127" i="30"/>
  <c r="V2127" i="30"/>
  <c r="U2127" i="30"/>
  <c r="T2127" i="30"/>
  <c r="S2127" i="30"/>
  <c r="R2127" i="30"/>
  <c r="Q2127" i="30"/>
  <c r="P2127" i="30"/>
  <c r="O2127" i="30"/>
  <c r="AA2126" i="30"/>
  <c r="Z2126" i="30"/>
  <c r="Y2126" i="30"/>
  <c r="X2126" i="30"/>
  <c r="V2126" i="30"/>
  <c r="U2126" i="30"/>
  <c r="T2126" i="30"/>
  <c r="S2126" i="30"/>
  <c r="R2126" i="30"/>
  <c r="Q2126" i="30"/>
  <c r="P2126" i="30"/>
  <c r="O2126" i="30"/>
  <c r="AA2125" i="30"/>
  <c r="Z2125" i="30"/>
  <c r="Y2125" i="30"/>
  <c r="X2125" i="30"/>
  <c r="V2125" i="30"/>
  <c r="U2125" i="30"/>
  <c r="T2125" i="30"/>
  <c r="S2125" i="30"/>
  <c r="R2125" i="30"/>
  <c r="Q2125" i="30"/>
  <c r="P2125" i="30"/>
  <c r="O2125" i="30"/>
  <c r="AA2124" i="30"/>
  <c r="Z2124" i="30"/>
  <c r="Y2124" i="30"/>
  <c r="X2124" i="30"/>
  <c r="V2124" i="30"/>
  <c r="U2124" i="30"/>
  <c r="T2124" i="30"/>
  <c r="S2124" i="30"/>
  <c r="R2124" i="30"/>
  <c r="Q2124" i="30"/>
  <c r="P2124" i="30"/>
  <c r="O2124" i="30"/>
  <c r="AA2123" i="30"/>
  <c r="Z2123" i="30"/>
  <c r="Y2123" i="30"/>
  <c r="X2123" i="30"/>
  <c r="V2123" i="30"/>
  <c r="U2123" i="30"/>
  <c r="T2123" i="30"/>
  <c r="S2123" i="30"/>
  <c r="R2123" i="30"/>
  <c r="Q2123" i="30"/>
  <c r="P2123" i="30"/>
  <c r="O2123" i="30"/>
  <c r="AA2122" i="30"/>
  <c r="Z2122" i="30"/>
  <c r="Y2122" i="30"/>
  <c r="X2122" i="30"/>
  <c r="V2122" i="30"/>
  <c r="U2122" i="30"/>
  <c r="T2122" i="30"/>
  <c r="S2122" i="30"/>
  <c r="R2122" i="30"/>
  <c r="Q2122" i="30"/>
  <c r="P2122" i="30"/>
  <c r="O2122" i="30"/>
  <c r="AA2121" i="30"/>
  <c r="Z2121" i="30"/>
  <c r="Y2121" i="30"/>
  <c r="X2121" i="30"/>
  <c r="V2121" i="30"/>
  <c r="U2121" i="30"/>
  <c r="T2121" i="30"/>
  <c r="S2121" i="30"/>
  <c r="R2121" i="30"/>
  <c r="Q2121" i="30"/>
  <c r="P2121" i="30"/>
  <c r="O2121" i="30"/>
  <c r="AA2120" i="30"/>
  <c r="Z2120" i="30"/>
  <c r="Y2120" i="30"/>
  <c r="X2120" i="30"/>
  <c r="V2120" i="30"/>
  <c r="U2120" i="30"/>
  <c r="T2120" i="30"/>
  <c r="S2120" i="30"/>
  <c r="R2120" i="30"/>
  <c r="Q2120" i="30"/>
  <c r="P2120" i="30"/>
  <c r="O2120" i="30"/>
  <c r="AA2119" i="30"/>
  <c r="Z2119" i="30"/>
  <c r="Y2119" i="30"/>
  <c r="X2119" i="30"/>
  <c r="V2119" i="30"/>
  <c r="U2119" i="30"/>
  <c r="T2119" i="30"/>
  <c r="S2119" i="30"/>
  <c r="R2119" i="30"/>
  <c r="Q2119" i="30"/>
  <c r="P2119" i="30"/>
  <c r="O2119" i="30"/>
  <c r="AA2118" i="30"/>
  <c r="Z2118" i="30"/>
  <c r="Y2118" i="30"/>
  <c r="X2118" i="30"/>
  <c r="V2118" i="30"/>
  <c r="U2118" i="30"/>
  <c r="T2118" i="30"/>
  <c r="S2118" i="30"/>
  <c r="R2118" i="30"/>
  <c r="Q2118" i="30"/>
  <c r="P2118" i="30"/>
  <c r="O2118" i="30"/>
  <c r="AA2117" i="30"/>
  <c r="Z2117" i="30"/>
  <c r="Y2117" i="30"/>
  <c r="X2117" i="30"/>
  <c r="V2117" i="30"/>
  <c r="U2117" i="30"/>
  <c r="T2117" i="30"/>
  <c r="S2117" i="30"/>
  <c r="R2117" i="30"/>
  <c r="Q2117" i="30"/>
  <c r="P2117" i="30"/>
  <c r="O2117" i="30"/>
  <c r="AA2116" i="30"/>
  <c r="Z2116" i="30"/>
  <c r="Y2116" i="30"/>
  <c r="X2116" i="30"/>
  <c r="V2116" i="30"/>
  <c r="U2116" i="30"/>
  <c r="T2116" i="30"/>
  <c r="S2116" i="30"/>
  <c r="R2116" i="30"/>
  <c r="Q2116" i="30"/>
  <c r="P2116" i="30"/>
  <c r="O2116" i="30"/>
  <c r="AA2115" i="30"/>
  <c r="Z2115" i="30"/>
  <c r="Y2115" i="30"/>
  <c r="X2115" i="30"/>
  <c r="V2115" i="30"/>
  <c r="U2115" i="30"/>
  <c r="T2115" i="30"/>
  <c r="S2115" i="30"/>
  <c r="R2115" i="30"/>
  <c r="Q2115" i="30"/>
  <c r="P2115" i="30"/>
  <c r="O2115" i="30"/>
  <c r="AA2114" i="30"/>
  <c r="Z2114" i="30"/>
  <c r="Y2114" i="30"/>
  <c r="X2114" i="30"/>
  <c r="V2114" i="30"/>
  <c r="U2114" i="30"/>
  <c r="T2114" i="30"/>
  <c r="S2114" i="30"/>
  <c r="R2114" i="30"/>
  <c r="Q2114" i="30"/>
  <c r="P2114" i="30"/>
  <c r="O2114" i="30"/>
  <c r="AA2113" i="30"/>
  <c r="Z2113" i="30"/>
  <c r="Y2113" i="30"/>
  <c r="X2113" i="30"/>
  <c r="V2113" i="30"/>
  <c r="U2113" i="30"/>
  <c r="T2113" i="30"/>
  <c r="S2113" i="30"/>
  <c r="R2113" i="30"/>
  <c r="Q2113" i="30"/>
  <c r="P2113" i="30"/>
  <c r="O2113" i="30"/>
  <c r="AA2112" i="30"/>
  <c r="Z2112" i="30"/>
  <c r="Y2112" i="30"/>
  <c r="X2112" i="30"/>
  <c r="V2112" i="30"/>
  <c r="U2112" i="30"/>
  <c r="T2112" i="30"/>
  <c r="S2112" i="30"/>
  <c r="R2112" i="30"/>
  <c r="Q2112" i="30"/>
  <c r="P2112" i="30"/>
  <c r="O2112" i="30"/>
  <c r="AA2111" i="30"/>
  <c r="Z2111" i="30"/>
  <c r="Y2111" i="30"/>
  <c r="X2111" i="30"/>
  <c r="V2111" i="30"/>
  <c r="U2111" i="30"/>
  <c r="T2111" i="30"/>
  <c r="S2111" i="30"/>
  <c r="R2111" i="30"/>
  <c r="Q2111" i="30"/>
  <c r="P2111" i="30"/>
  <c r="O2111" i="30"/>
  <c r="AA2110" i="30"/>
  <c r="Z2110" i="30"/>
  <c r="Y2110" i="30"/>
  <c r="X2110" i="30"/>
  <c r="V2110" i="30"/>
  <c r="U2110" i="30"/>
  <c r="T2110" i="30"/>
  <c r="S2110" i="30"/>
  <c r="R2110" i="30"/>
  <c r="Q2110" i="30"/>
  <c r="P2110" i="30"/>
  <c r="O2110" i="30"/>
  <c r="AA2109" i="30"/>
  <c r="Z2109" i="30"/>
  <c r="Y2109" i="30"/>
  <c r="X2109" i="30"/>
  <c r="V2109" i="30"/>
  <c r="U2109" i="30"/>
  <c r="T2109" i="30"/>
  <c r="S2109" i="30"/>
  <c r="R2109" i="30"/>
  <c r="Q2109" i="30"/>
  <c r="P2109" i="30"/>
  <c r="O2109" i="30"/>
  <c r="AA2108" i="30"/>
  <c r="Z2108" i="30"/>
  <c r="Y2108" i="30"/>
  <c r="X2108" i="30"/>
  <c r="V2108" i="30"/>
  <c r="U2108" i="30"/>
  <c r="T2108" i="30"/>
  <c r="S2108" i="30"/>
  <c r="R2108" i="30"/>
  <c r="Q2108" i="30"/>
  <c r="P2108" i="30"/>
  <c r="O2108" i="30"/>
  <c r="AA2107" i="30"/>
  <c r="Z2107" i="30"/>
  <c r="Y2107" i="30"/>
  <c r="X2107" i="30"/>
  <c r="V2107" i="30"/>
  <c r="U2107" i="30"/>
  <c r="T2107" i="30"/>
  <c r="S2107" i="30"/>
  <c r="R2107" i="30"/>
  <c r="Q2107" i="30"/>
  <c r="P2107" i="30"/>
  <c r="O2107" i="30"/>
  <c r="AA2106" i="30"/>
  <c r="Z2106" i="30"/>
  <c r="Y2106" i="30"/>
  <c r="X2106" i="30"/>
  <c r="V2106" i="30"/>
  <c r="U2106" i="30"/>
  <c r="T2106" i="30"/>
  <c r="S2106" i="30"/>
  <c r="R2106" i="30"/>
  <c r="Q2106" i="30"/>
  <c r="P2106" i="30"/>
  <c r="O2106" i="30"/>
  <c r="AA2105" i="30"/>
  <c r="Z2105" i="30"/>
  <c r="Y2105" i="30"/>
  <c r="X2105" i="30"/>
  <c r="V2105" i="30"/>
  <c r="U2105" i="30"/>
  <c r="T2105" i="30"/>
  <c r="S2105" i="30"/>
  <c r="R2105" i="30"/>
  <c r="Q2105" i="30"/>
  <c r="P2105" i="30"/>
  <c r="O2105" i="30"/>
  <c r="AA2104" i="30"/>
  <c r="Z2104" i="30"/>
  <c r="Y2104" i="30"/>
  <c r="X2104" i="30"/>
  <c r="V2104" i="30"/>
  <c r="U2104" i="30"/>
  <c r="T2104" i="30"/>
  <c r="S2104" i="30"/>
  <c r="R2104" i="30"/>
  <c r="Q2104" i="30"/>
  <c r="P2104" i="30"/>
  <c r="O2104" i="30"/>
  <c r="AA2103" i="30"/>
  <c r="Z2103" i="30"/>
  <c r="Y2103" i="30"/>
  <c r="X2103" i="30"/>
  <c r="V2103" i="30"/>
  <c r="U2103" i="30"/>
  <c r="T2103" i="30"/>
  <c r="S2103" i="30"/>
  <c r="R2103" i="30"/>
  <c r="Q2103" i="30"/>
  <c r="P2103" i="30"/>
  <c r="O2103" i="30"/>
  <c r="AA2102" i="30"/>
  <c r="Z2102" i="30"/>
  <c r="Y2102" i="30"/>
  <c r="X2102" i="30"/>
  <c r="V2102" i="30"/>
  <c r="U2102" i="30"/>
  <c r="T2102" i="30"/>
  <c r="S2102" i="30"/>
  <c r="R2102" i="30"/>
  <c r="Q2102" i="30"/>
  <c r="P2102" i="30"/>
  <c r="O2102" i="30"/>
  <c r="AA2101" i="30"/>
  <c r="Z2101" i="30"/>
  <c r="Y2101" i="30"/>
  <c r="X2101" i="30"/>
  <c r="V2101" i="30"/>
  <c r="U2101" i="30"/>
  <c r="T2101" i="30"/>
  <c r="S2101" i="30"/>
  <c r="R2101" i="30"/>
  <c r="Q2101" i="30"/>
  <c r="P2101" i="30"/>
  <c r="O2101" i="30"/>
  <c r="AA2100" i="30"/>
  <c r="Z2100" i="30"/>
  <c r="Y2100" i="30"/>
  <c r="X2100" i="30"/>
  <c r="V2100" i="30"/>
  <c r="U2100" i="30"/>
  <c r="T2100" i="30"/>
  <c r="S2100" i="30"/>
  <c r="R2100" i="30"/>
  <c r="Q2100" i="30"/>
  <c r="P2100" i="30"/>
  <c r="O2100" i="30"/>
  <c r="AA2099" i="30"/>
  <c r="Z2099" i="30"/>
  <c r="Y2099" i="30"/>
  <c r="X2099" i="30"/>
  <c r="V2099" i="30"/>
  <c r="U2099" i="30"/>
  <c r="T2099" i="30"/>
  <c r="S2099" i="30"/>
  <c r="R2099" i="30"/>
  <c r="Q2099" i="30"/>
  <c r="P2099" i="30"/>
  <c r="O2099" i="30"/>
  <c r="AA2098" i="30"/>
  <c r="Z2098" i="30"/>
  <c r="Y2098" i="30"/>
  <c r="X2098" i="30"/>
  <c r="V2098" i="30"/>
  <c r="U2098" i="30"/>
  <c r="T2098" i="30"/>
  <c r="S2098" i="30"/>
  <c r="R2098" i="30"/>
  <c r="Q2098" i="30"/>
  <c r="P2098" i="30"/>
  <c r="O2098" i="30"/>
  <c r="AA2097" i="30"/>
  <c r="Z2097" i="30"/>
  <c r="Y2097" i="30"/>
  <c r="X2097" i="30"/>
  <c r="V2097" i="30"/>
  <c r="U2097" i="30"/>
  <c r="T2097" i="30"/>
  <c r="S2097" i="30"/>
  <c r="R2097" i="30"/>
  <c r="Q2097" i="30"/>
  <c r="P2097" i="30"/>
  <c r="O2097" i="30"/>
  <c r="AA2096" i="30"/>
  <c r="Z2096" i="30"/>
  <c r="Y2096" i="30"/>
  <c r="X2096" i="30"/>
  <c r="V2096" i="30"/>
  <c r="U2096" i="30"/>
  <c r="T2096" i="30"/>
  <c r="S2096" i="30"/>
  <c r="R2096" i="30"/>
  <c r="Q2096" i="30"/>
  <c r="P2096" i="30"/>
  <c r="O2096" i="30"/>
  <c r="AA2095" i="30"/>
  <c r="Z2095" i="30"/>
  <c r="Y2095" i="30"/>
  <c r="X2095" i="30"/>
  <c r="V2095" i="30"/>
  <c r="U2095" i="30"/>
  <c r="T2095" i="30"/>
  <c r="S2095" i="30"/>
  <c r="R2095" i="30"/>
  <c r="Q2095" i="30"/>
  <c r="P2095" i="30"/>
  <c r="O2095" i="30"/>
  <c r="AA2094" i="30"/>
  <c r="Z2094" i="30"/>
  <c r="Y2094" i="30"/>
  <c r="X2094" i="30"/>
  <c r="V2094" i="30"/>
  <c r="U2094" i="30"/>
  <c r="T2094" i="30"/>
  <c r="S2094" i="30"/>
  <c r="R2094" i="30"/>
  <c r="Q2094" i="30"/>
  <c r="P2094" i="30"/>
  <c r="O2094" i="30"/>
  <c r="AA2093" i="30"/>
  <c r="Z2093" i="30"/>
  <c r="Y2093" i="30"/>
  <c r="X2093" i="30"/>
  <c r="V2093" i="30"/>
  <c r="U2093" i="30"/>
  <c r="T2093" i="30"/>
  <c r="S2093" i="30"/>
  <c r="R2093" i="30"/>
  <c r="Q2093" i="30"/>
  <c r="P2093" i="30"/>
  <c r="O2093" i="30"/>
  <c r="AA2092" i="30"/>
  <c r="Z2092" i="30"/>
  <c r="Y2092" i="30"/>
  <c r="X2092" i="30"/>
  <c r="V2092" i="30"/>
  <c r="U2092" i="30"/>
  <c r="T2092" i="30"/>
  <c r="S2092" i="30"/>
  <c r="R2092" i="30"/>
  <c r="Q2092" i="30"/>
  <c r="P2092" i="30"/>
  <c r="O2092" i="30"/>
  <c r="AA2091" i="30"/>
  <c r="Z2091" i="30"/>
  <c r="Y2091" i="30"/>
  <c r="X2091" i="30"/>
  <c r="V2091" i="30"/>
  <c r="U2091" i="30"/>
  <c r="T2091" i="30"/>
  <c r="S2091" i="30"/>
  <c r="R2091" i="30"/>
  <c r="Q2091" i="30"/>
  <c r="P2091" i="30"/>
  <c r="O2091" i="30"/>
  <c r="AA2090" i="30"/>
  <c r="Z2090" i="30"/>
  <c r="Y2090" i="30"/>
  <c r="X2090" i="30"/>
  <c r="V2090" i="30"/>
  <c r="U2090" i="30"/>
  <c r="T2090" i="30"/>
  <c r="S2090" i="30"/>
  <c r="R2090" i="30"/>
  <c r="Q2090" i="30"/>
  <c r="P2090" i="30"/>
  <c r="O2090" i="30"/>
  <c r="AA2089" i="30"/>
  <c r="Z2089" i="30"/>
  <c r="Y2089" i="30"/>
  <c r="X2089" i="30"/>
  <c r="V2089" i="30"/>
  <c r="U2089" i="30"/>
  <c r="T2089" i="30"/>
  <c r="S2089" i="30"/>
  <c r="R2089" i="30"/>
  <c r="Q2089" i="30"/>
  <c r="P2089" i="30"/>
  <c r="O2089" i="30"/>
  <c r="AA2088" i="30"/>
  <c r="Z2088" i="30"/>
  <c r="Y2088" i="30"/>
  <c r="X2088" i="30"/>
  <c r="V2088" i="30"/>
  <c r="U2088" i="30"/>
  <c r="T2088" i="30"/>
  <c r="S2088" i="30"/>
  <c r="R2088" i="30"/>
  <c r="Q2088" i="30"/>
  <c r="P2088" i="30"/>
  <c r="O2088" i="30"/>
  <c r="AA2087" i="30"/>
  <c r="Z2087" i="30"/>
  <c r="Y2087" i="30"/>
  <c r="X2087" i="30"/>
  <c r="V2087" i="30"/>
  <c r="U2087" i="30"/>
  <c r="T2087" i="30"/>
  <c r="S2087" i="30"/>
  <c r="R2087" i="30"/>
  <c r="Q2087" i="30"/>
  <c r="P2087" i="30"/>
  <c r="O2087" i="30"/>
  <c r="AA2086" i="30"/>
  <c r="Z2086" i="30"/>
  <c r="Y2086" i="30"/>
  <c r="X2086" i="30"/>
  <c r="V2086" i="30"/>
  <c r="U2086" i="30"/>
  <c r="T2086" i="30"/>
  <c r="S2086" i="30"/>
  <c r="R2086" i="30"/>
  <c r="Q2086" i="30"/>
  <c r="P2086" i="30"/>
  <c r="O2086" i="30"/>
  <c r="AA2085" i="30"/>
  <c r="Z2085" i="30"/>
  <c r="Y2085" i="30"/>
  <c r="X2085" i="30"/>
  <c r="V2085" i="30"/>
  <c r="U2085" i="30"/>
  <c r="T2085" i="30"/>
  <c r="S2085" i="30"/>
  <c r="R2085" i="30"/>
  <c r="Q2085" i="30"/>
  <c r="P2085" i="30"/>
  <c r="O2085" i="30"/>
  <c r="AA2084" i="30"/>
  <c r="Z2084" i="30"/>
  <c r="Y2084" i="30"/>
  <c r="X2084" i="30"/>
  <c r="V2084" i="30"/>
  <c r="U2084" i="30"/>
  <c r="T2084" i="30"/>
  <c r="S2084" i="30"/>
  <c r="R2084" i="30"/>
  <c r="Q2084" i="30"/>
  <c r="P2084" i="30"/>
  <c r="O2084" i="30"/>
  <c r="AA2083" i="30"/>
  <c r="Z2083" i="30"/>
  <c r="Y2083" i="30"/>
  <c r="X2083" i="30"/>
  <c r="V2083" i="30"/>
  <c r="U2083" i="30"/>
  <c r="T2083" i="30"/>
  <c r="S2083" i="30"/>
  <c r="R2083" i="30"/>
  <c r="Q2083" i="30"/>
  <c r="P2083" i="30"/>
  <c r="O2083" i="30"/>
  <c r="AA2082" i="30"/>
  <c r="Z2082" i="30"/>
  <c r="Y2082" i="30"/>
  <c r="X2082" i="30"/>
  <c r="V2082" i="30"/>
  <c r="U2082" i="30"/>
  <c r="T2082" i="30"/>
  <c r="S2082" i="30"/>
  <c r="R2082" i="30"/>
  <c r="Q2082" i="30"/>
  <c r="P2082" i="30"/>
  <c r="O2082" i="30"/>
  <c r="AA2081" i="30"/>
  <c r="Z2081" i="30"/>
  <c r="Y2081" i="30"/>
  <c r="X2081" i="30"/>
  <c r="V2081" i="30"/>
  <c r="U2081" i="30"/>
  <c r="T2081" i="30"/>
  <c r="S2081" i="30"/>
  <c r="R2081" i="30"/>
  <c r="Q2081" i="30"/>
  <c r="P2081" i="30"/>
  <c r="O2081" i="30"/>
  <c r="AA2080" i="30"/>
  <c r="Z2080" i="30"/>
  <c r="Y2080" i="30"/>
  <c r="X2080" i="30"/>
  <c r="V2080" i="30"/>
  <c r="U2080" i="30"/>
  <c r="T2080" i="30"/>
  <c r="S2080" i="30"/>
  <c r="R2080" i="30"/>
  <c r="Q2080" i="30"/>
  <c r="P2080" i="30"/>
  <c r="O2080" i="30"/>
  <c r="AA2079" i="30"/>
  <c r="Z2079" i="30"/>
  <c r="Y2079" i="30"/>
  <c r="X2079" i="30"/>
  <c r="V2079" i="30"/>
  <c r="U2079" i="30"/>
  <c r="T2079" i="30"/>
  <c r="S2079" i="30"/>
  <c r="R2079" i="30"/>
  <c r="Q2079" i="30"/>
  <c r="P2079" i="30"/>
  <c r="O2079" i="30"/>
  <c r="AA2078" i="30"/>
  <c r="Z2078" i="30"/>
  <c r="Y2078" i="30"/>
  <c r="X2078" i="30"/>
  <c r="V2078" i="30"/>
  <c r="U2078" i="30"/>
  <c r="T2078" i="30"/>
  <c r="S2078" i="30"/>
  <c r="R2078" i="30"/>
  <c r="Q2078" i="30"/>
  <c r="P2078" i="30"/>
  <c r="O2078" i="30"/>
  <c r="AA2077" i="30"/>
  <c r="Z2077" i="30"/>
  <c r="Y2077" i="30"/>
  <c r="X2077" i="30"/>
  <c r="V2077" i="30"/>
  <c r="U2077" i="30"/>
  <c r="T2077" i="30"/>
  <c r="S2077" i="30"/>
  <c r="R2077" i="30"/>
  <c r="Q2077" i="30"/>
  <c r="P2077" i="30"/>
  <c r="O2077" i="30"/>
  <c r="AA2076" i="30"/>
  <c r="Z2076" i="30"/>
  <c r="Y2076" i="30"/>
  <c r="X2076" i="30"/>
  <c r="V2076" i="30"/>
  <c r="U2076" i="30"/>
  <c r="T2076" i="30"/>
  <c r="S2076" i="30"/>
  <c r="R2076" i="30"/>
  <c r="Q2076" i="30"/>
  <c r="P2076" i="30"/>
  <c r="O2076" i="30"/>
  <c r="AA2075" i="30"/>
  <c r="Z2075" i="30"/>
  <c r="Y2075" i="30"/>
  <c r="X2075" i="30"/>
  <c r="V2075" i="30"/>
  <c r="U2075" i="30"/>
  <c r="T2075" i="30"/>
  <c r="S2075" i="30"/>
  <c r="R2075" i="30"/>
  <c r="Q2075" i="30"/>
  <c r="P2075" i="30"/>
  <c r="O2075" i="30"/>
  <c r="AA2074" i="30"/>
  <c r="Z2074" i="30"/>
  <c r="Y2074" i="30"/>
  <c r="X2074" i="30"/>
  <c r="V2074" i="30"/>
  <c r="U2074" i="30"/>
  <c r="T2074" i="30"/>
  <c r="S2074" i="30"/>
  <c r="R2074" i="30"/>
  <c r="Q2074" i="30"/>
  <c r="P2074" i="30"/>
  <c r="O2074" i="30"/>
  <c r="AA2073" i="30"/>
  <c r="Z2073" i="30"/>
  <c r="Y2073" i="30"/>
  <c r="X2073" i="30"/>
  <c r="V2073" i="30"/>
  <c r="U2073" i="30"/>
  <c r="T2073" i="30"/>
  <c r="S2073" i="30"/>
  <c r="R2073" i="30"/>
  <c r="Q2073" i="30"/>
  <c r="P2073" i="30"/>
  <c r="O2073" i="30"/>
  <c r="AA2072" i="30"/>
  <c r="Z2072" i="30"/>
  <c r="Y2072" i="30"/>
  <c r="X2072" i="30"/>
  <c r="V2072" i="30"/>
  <c r="U2072" i="30"/>
  <c r="T2072" i="30"/>
  <c r="S2072" i="30"/>
  <c r="R2072" i="30"/>
  <c r="Q2072" i="30"/>
  <c r="P2072" i="30"/>
  <c r="O2072" i="30"/>
  <c r="AA2071" i="30"/>
  <c r="Z2071" i="30"/>
  <c r="Y2071" i="30"/>
  <c r="X2071" i="30"/>
  <c r="V2071" i="30"/>
  <c r="U2071" i="30"/>
  <c r="T2071" i="30"/>
  <c r="S2071" i="30"/>
  <c r="R2071" i="30"/>
  <c r="Q2071" i="30"/>
  <c r="P2071" i="30"/>
  <c r="O2071" i="30"/>
  <c r="AA2070" i="30"/>
  <c r="Z2070" i="30"/>
  <c r="Y2070" i="30"/>
  <c r="X2070" i="30"/>
  <c r="V2070" i="30"/>
  <c r="U2070" i="30"/>
  <c r="T2070" i="30"/>
  <c r="S2070" i="30"/>
  <c r="R2070" i="30"/>
  <c r="Q2070" i="30"/>
  <c r="P2070" i="30"/>
  <c r="O2070" i="30"/>
  <c r="AA2069" i="30"/>
  <c r="Z2069" i="30"/>
  <c r="Y2069" i="30"/>
  <c r="X2069" i="30"/>
  <c r="V2069" i="30"/>
  <c r="U2069" i="30"/>
  <c r="T2069" i="30"/>
  <c r="S2069" i="30"/>
  <c r="R2069" i="30"/>
  <c r="Q2069" i="30"/>
  <c r="P2069" i="30"/>
  <c r="O2069" i="30"/>
  <c r="AA2068" i="30"/>
  <c r="Z2068" i="30"/>
  <c r="Y2068" i="30"/>
  <c r="X2068" i="30"/>
  <c r="V2068" i="30"/>
  <c r="U2068" i="30"/>
  <c r="T2068" i="30"/>
  <c r="S2068" i="30"/>
  <c r="R2068" i="30"/>
  <c r="Q2068" i="30"/>
  <c r="P2068" i="30"/>
  <c r="O2068" i="30"/>
  <c r="AA2067" i="30"/>
  <c r="Z2067" i="30"/>
  <c r="Y2067" i="30"/>
  <c r="X2067" i="30"/>
  <c r="V2067" i="30"/>
  <c r="U2067" i="30"/>
  <c r="T2067" i="30"/>
  <c r="S2067" i="30"/>
  <c r="R2067" i="30"/>
  <c r="Q2067" i="30"/>
  <c r="P2067" i="30"/>
  <c r="O2067" i="30"/>
  <c r="AA2066" i="30"/>
  <c r="Z2066" i="30"/>
  <c r="Y2066" i="30"/>
  <c r="X2066" i="30"/>
  <c r="V2066" i="30"/>
  <c r="U2066" i="30"/>
  <c r="T2066" i="30"/>
  <c r="S2066" i="30"/>
  <c r="R2066" i="30"/>
  <c r="Q2066" i="30"/>
  <c r="P2066" i="30"/>
  <c r="O2066" i="30"/>
  <c r="AA2065" i="30"/>
  <c r="Z2065" i="30"/>
  <c r="Y2065" i="30"/>
  <c r="X2065" i="30"/>
  <c r="V2065" i="30"/>
  <c r="U2065" i="30"/>
  <c r="T2065" i="30"/>
  <c r="S2065" i="30"/>
  <c r="R2065" i="30"/>
  <c r="Q2065" i="30"/>
  <c r="P2065" i="30"/>
  <c r="O2065" i="30"/>
  <c r="AA2064" i="30"/>
  <c r="Z2064" i="30"/>
  <c r="Y2064" i="30"/>
  <c r="X2064" i="30"/>
  <c r="V2064" i="30"/>
  <c r="U2064" i="30"/>
  <c r="T2064" i="30"/>
  <c r="S2064" i="30"/>
  <c r="R2064" i="30"/>
  <c r="Q2064" i="30"/>
  <c r="P2064" i="30"/>
  <c r="O2064" i="30"/>
  <c r="AA2063" i="30"/>
  <c r="Z2063" i="30"/>
  <c r="Y2063" i="30"/>
  <c r="X2063" i="30"/>
  <c r="V2063" i="30"/>
  <c r="U2063" i="30"/>
  <c r="T2063" i="30"/>
  <c r="S2063" i="30"/>
  <c r="R2063" i="30"/>
  <c r="Q2063" i="30"/>
  <c r="P2063" i="30"/>
  <c r="O2063" i="30"/>
  <c r="AA2062" i="30"/>
  <c r="Z2062" i="30"/>
  <c r="Y2062" i="30"/>
  <c r="X2062" i="30"/>
  <c r="V2062" i="30"/>
  <c r="U2062" i="30"/>
  <c r="T2062" i="30"/>
  <c r="S2062" i="30"/>
  <c r="R2062" i="30"/>
  <c r="Q2062" i="30"/>
  <c r="P2062" i="30"/>
  <c r="O2062" i="30"/>
  <c r="AA2061" i="30"/>
  <c r="Z2061" i="30"/>
  <c r="Y2061" i="30"/>
  <c r="X2061" i="30"/>
  <c r="V2061" i="30"/>
  <c r="U2061" i="30"/>
  <c r="T2061" i="30"/>
  <c r="S2061" i="30"/>
  <c r="R2061" i="30"/>
  <c r="Q2061" i="30"/>
  <c r="P2061" i="30"/>
  <c r="O2061" i="30"/>
  <c r="AA2060" i="30"/>
  <c r="Z2060" i="30"/>
  <c r="Y2060" i="30"/>
  <c r="X2060" i="30"/>
  <c r="V2060" i="30"/>
  <c r="U2060" i="30"/>
  <c r="T2060" i="30"/>
  <c r="S2060" i="30"/>
  <c r="R2060" i="30"/>
  <c r="Q2060" i="30"/>
  <c r="P2060" i="30"/>
  <c r="O2060" i="30"/>
  <c r="AA2059" i="30"/>
  <c r="Z2059" i="30"/>
  <c r="Y2059" i="30"/>
  <c r="X2059" i="30"/>
  <c r="V2059" i="30"/>
  <c r="U2059" i="30"/>
  <c r="T2059" i="30"/>
  <c r="S2059" i="30"/>
  <c r="R2059" i="30"/>
  <c r="Q2059" i="30"/>
  <c r="P2059" i="30"/>
  <c r="O2059" i="30"/>
  <c r="AA2058" i="30"/>
  <c r="Z2058" i="30"/>
  <c r="Y2058" i="30"/>
  <c r="X2058" i="30"/>
  <c r="V2058" i="30"/>
  <c r="U2058" i="30"/>
  <c r="T2058" i="30"/>
  <c r="S2058" i="30"/>
  <c r="R2058" i="30"/>
  <c r="Q2058" i="30"/>
  <c r="P2058" i="30"/>
  <c r="O2058" i="30"/>
  <c r="AA2057" i="30"/>
  <c r="Z2057" i="30"/>
  <c r="Y2057" i="30"/>
  <c r="X2057" i="30"/>
  <c r="V2057" i="30"/>
  <c r="U2057" i="30"/>
  <c r="T2057" i="30"/>
  <c r="S2057" i="30"/>
  <c r="R2057" i="30"/>
  <c r="Q2057" i="30"/>
  <c r="P2057" i="30"/>
  <c r="O2057" i="30"/>
  <c r="AA2056" i="30"/>
  <c r="Z2056" i="30"/>
  <c r="Y2056" i="30"/>
  <c r="X2056" i="30"/>
  <c r="V2056" i="30"/>
  <c r="U2056" i="30"/>
  <c r="T2056" i="30"/>
  <c r="S2056" i="30"/>
  <c r="R2056" i="30"/>
  <c r="Q2056" i="30"/>
  <c r="P2056" i="30"/>
  <c r="O2056" i="30"/>
  <c r="AA2055" i="30"/>
  <c r="Z2055" i="30"/>
  <c r="Y2055" i="30"/>
  <c r="X2055" i="30"/>
  <c r="V2055" i="30"/>
  <c r="U2055" i="30"/>
  <c r="T2055" i="30"/>
  <c r="S2055" i="30"/>
  <c r="R2055" i="30"/>
  <c r="Q2055" i="30"/>
  <c r="P2055" i="30"/>
  <c r="O2055" i="30"/>
  <c r="AA2054" i="30"/>
  <c r="Z2054" i="30"/>
  <c r="Y2054" i="30"/>
  <c r="X2054" i="30"/>
  <c r="V2054" i="30"/>
  <c r="U2054" i="30"/>
  <c r="T2054" i="30"/>
  <c r="S2054" i="30"/>
  <c r="R2054" i="30"/>
  <c r="Q2054" i="30"/>
  <c r="P2054" i="30"/>
  <c r="O2054" i="30"/>
  <c r="AA2053" i="30"/>
  <c r="Z2053" i="30"/>
  <c r="Y2053" i="30"/>
  <c r="X2053" i="30"/>
  <c r="V2053" i="30"/>
  <c r="U2053" i="30"/>
  <c r="T2053" i="30"/>
  <c r="S2053" i="30"/>
  <c r="R2053" i="30"/>
  <c r="Q2053" i="30"/>
  <c r="P2053" i="30"/>
  <c r="O2053" i="30"/>
  <c r="AA2052" i="30"/>
  <c r="Z2052" i="30"/>
  <c r="Y2052" i="30"/>
  <c r="X2052" i="30"/>
  <c r="V2052" i="30"/>
  <c r="U2052" i="30"/>
  <c r="T2052" i="30"/>
  <c r="S2052" i="30"/>
  <c r="R2052" i="30"/>
  <c r="Q2052" i="30"/>
  <c r="P2052" i="30"/>
  <c r="O2052" i="30"/>
  <c r="AA2051" i="30"/>
  <c r="Z2051" i="30"/>
  <c r="Y2051" i="30"/>
  <c r="X2051" i="30"/>
  <c r="V2051" i="30"/>
  <c r="U2051" i="30"/>
  <c r="T2051" i="30"/>
  <c r="S2051" i="30"/>
  <c r="R2051" i="30"/>
  <c r="Q2051" i="30"/>
  <c r="P2051" i="30"/>
  <c r="O2051" i="30"/>
  <c r="AA2050" i="30"/>
  <c r="Z2050" i="30"/>
  <c r="Y2050" i="30"/>
  <c r="X2050" i="30"/>
  <c r="V2050" i="30"/>
  <c r="U2050" i="30"/>
  <c r="T2050" i="30"/>
  <c r="S2050" i="30"/>
  <c r="R2050" i="30"/>
  <c r="Q2050" i="30"/>
  <c r="P2050" i="30"/>
  <c r="O2050" i="30"/>
  <c r="AA2049" i="30"/>
  <c r="Z2049" i="30"/>
  <c r="Y2049" i="30"/>
  <c r="X2049" i="30"/>
  <c r="V2049" i="30"/>
  <c r="U2049" i="30"/>
  <c r="T2049" i="30"/>
  <c r="S2049" i="30"/>
  <c r="R2049" i="30"/>
  <c r="Q2049" i="30"/>
  <c r="P2049" i="30"/>
  <c r="O2049" i="30"/>
  <c r="AA2048" i="30"/>
  <c r="Z2048" i="30"/>
  <c r="Y2048" i="30"/>
  <c r="X2048" i="30"/>
  <c r="V2048" i="30"/>
  <c r="U2048" i="30"/>
  <c r="T2048" i="30"/>
  <c r="S2048" i="30"/>
  <c r="R2048" i="30"/>
  <c r="Q2048" i="30"/>
  <c r="P2048" i="30"/>
  <c r="O2048" i="30"/>
  <c r="AA2047" i="30"/>
  <c r="Z2047" i="30"/>
  <c r="Y2047" i="30"/>
  <c r="X2047" i="30"/>
  <c r="V2047" i="30"/>
  <c r="U2047" i="30"/>
  <c r="T2047" i="30"/>
  <c r="S2047" i="30"/>
  <c r="R2047" i="30"/>
  <c r="Q2047" i="30"/>
  <c r="P2047" i="30"/>
  <c r="O2047" i="30"/>
  <c r="AA2046" i="30"/>
  <c r="Z2046" i="30"/>
  <c r="Y2046" i="30"/>
  <c r="X2046" i="30"/>
  <c r="V2046" i="30"/>
  <c r="U2046" i="30"/>
  <c r="T2046" i="30"/>
  <c r="S2046" i="30"/>
  <c r="R2046" i="30"/>
  <c r="Q2046" i="30"/>
  <c r="P2046" i="30"/>
  <c r="O2046" i="30"/>
  <c r="AA2045" i="30"/>
  <c r="Z2045" i="30"/>
  <c r="Y2045" i="30"/>
  <c r="X2045" i="30"/>
  <c r="V2045" i="30"/>
  <c r="U2045" i="30"/>
  <c r="T2045" i="30"/>
  <c r="S2045" i="30"/>
  <c r="R2045" i="30"/>
  <c r="Q2045" i="30"/>
  <c r="P2045" i="30"/>
  <c r="O2045" i="30"/>
  <c r="AA2044" i="30"/>
  <c r="Z2044" i="30"/>
  <c r="Y2044" i="30"/>
  <c r="X2044" i="30"/>
  <c r="V2044" i="30"/>
  <c r="U2044" i="30"/>
  <c r="T2044" i="30"/>
  <c r="S2044" i="30"/>
  <c r="R2044" i="30"/>
  <c r="Q2044" i="30"/>
  <c r="P2044" i="30"/>
  <c r="O2044" i="30"/>
  <c r="AA2043" i="30"/>
  <c r="Z2043" i="30"/>
  <c r="Y2043" i="30"/>
  <c r="X2043" i="30"/>
  <c r="V2043" i="30"/>
  <c r="U2043" i="30"/>
  <c r="T2043" i="30"/>
  <c r="S2043" i="30"/>
  <c r="R2043" i="30"/>
  <c r="Q2043" i="30"/>
  <c r="P2043" i="30"/>
  <c r="O2043" i="30"/>
  <c r="AA2042" i="30"/>
  <c r="Z2042" i="30"/>
  <c r="Y2042" i="30"/>
  <c r="X2042" i="30"/>
  <c r="V2042" i="30"/>
  <c r="U2042" i="30"/>
  <c r="T2042" i="30"/>
  <c r="S2042" i="30"/>
  <c r="R2042" i="30"/>
  <c r="Q2042" i="30"/>
  <c r="P2042" i="30"/>
  <c r="O2042" i="30"/>
  <c r="AA2041" i="30"/>
  <c r="Z2041" i="30"/>
  <c r="Y2041" i="30"/>
  <c r="X2041" i="30"/>
  <c r="V2041" i="30"/>
  <c r="U2041" i="30"/>
  <c r="T2041" i="30"/>
  <c r="S2041" i="30"/>
  <c r="R2041" i="30"/>
  <c r="Q2041" i="30"/>
  <c r="P2041" i="30"/>
  <c r="O2041" i="30"/>
  <c r="AA2040" i="30"/>
  <c r="Z2040" i="30"/>
  <c r="Y2040" i="30"/>
  <c r="X2040" i="30"/>
  <c r="V2040" i="30"/>
  <c r="U2040" i="30"/>
  <c r="T2040" i="30"/>
  <c r="S2040" i="30"/>
  <c r="R2040" i="30"/>
  <c r="Q2040" i="30"/>
  <c r="P2040" i="30"/>
  <c r="O2040" i="30"/>
  <c r="AA2039" i="30"/>
  <c r="Z2039" i="30"/>
  <c r="Y2039" i="30"/>
  <c r="X2039" i="30"/>
  <c r="V2039" i="30"/>
  <c r="U2039" i="30"/>
  <c r="T2039" i="30"/>
  <c r="S2039" i="30"/>
  <c r="R2039" i="30"/>
  <c r="Q2039" i="30"/>
  <c r="P2039" i="30"/>
  <c r="O2039" i="30"/>
  <c r="AA2038" i="30"/>
  <c r="Z2038" i="30"/>
  <c r="Y2038" i="30"/>
  <c r="X2038" i="30"/>
  <c r="V2038" i="30"/>
  <c r="U2038" i="30"/>
  <c r="T2038" i="30"/>
  <c r="S2038" i="30"/>
  <c r="R2038" i="30"/>
  <c r="Q2038" i="30"/>
  <c r="P2038" i="30"/>
  <c r="O2038" i="30"/>
  <c r="AA2037" i="30"/>
  <c r="Z2037" i="30"/>
  <c r="Y2037" i="30"/>
  <c r="X2037" i="30"/>
  <c r="V2037" i="30"/>
  <c r="U2037" i="30"/>
  <c r="T2037" i="30"/>
  <c r="S2037" i="30"/>
  <c r="R2037" i="30"/>
  <c r="Q2037" i="30"/>
  <c r="P2037" i="30"/>
  <c r="O2037" i="30"/>
  <c r="AA2036" i="30"/>
  <c r="Z2036" i="30"/>
  <c r="Y2036" i="30"/>
  <c r="X2036" i="30"/>
  <c r="V2036" i="30"/>
  <c r="U2036" i="30"/>
  <c r="T2036" i="30"/>
  <c r="S2036" i="30"/>
  <c r="R2036" i="30"/>
  <c r="Q2036" i="30"/>
  <c r="P2036" i="30"/>
  <c r="O2036" i="30"/>
  <c r="AA2035" i="30"/>
  <c r="Z2035" i="30"/>
  <c r="Y2035" i="30"/>
  <c r="X2035" i="30"/>
  <c r="V2035" i="30"/>
  <c r="U2035" i="30"/>
  <c r="T2035" i="30"/>
  <c r="S2035" i="30"/>
  <c r="R2035" i="30"/>
  <c r="Q2035" i="30"/>
  <c r="P2035" i="30"/>
  <c r="O2035" i="30"/>
  <c r="AA2034" i="30"/>
  <c r="Z2034" i="30"/>
  <c r="Y2034" i="30"/>
  <c r="X2034" i="30"/>
  <c r="V2034" i="30"/>
  <c r="U2034" i="30"/>
  <c r="T2034" i="30"/>
  <c r="S2034" i="30"/>
  <c r="R2034" i="30"/>
  <c r="Q2034" i="30"/>
  <c r="P2034" i="30"/>
  <c r="O2034" i="30"/>
  <c r="AA2033" i="30"/>
  <c r="Z2033" i="30"/>
  <c r="Y2033" i="30"/>
  <c r="X2033" i="30"/>
  <c r="V2033" i="30"/>
  <c r="U2033" i="30"/>
  <c r="T2033" i="30"/>
  <c r="S2033" i="30"/>
  <c r="R2033" i="30"/>
  <c r="Q2033" i="30"/>
  <c r="P2033" i="30"/>
  <c r="O2033" i="30"/>
  <c r="AA2032" i="30"/>
  <c r="Z2032" i="30"/>
  <c r="Y2032" i="30"/>
  <c r="X2032" i="30"/>
  <c r="V2032" i="30"/>
  <c r="U2032" i="30"/>
  <c r="T2032" i="30"/>
  <c r="S2032" i="30"/>
  <c r="R2032" i="30"/>
  <c r="Q2032" i="30"/>
  <c r="P2032" i="30"/>
  <c r="O2032" i="30"/>
  <c r="AA2031" i="30"/>
  <c r="Z2031" i="30"/>
  <c r="Y2031" i="30"/>
  <c r="X2031" i="30"/>
  <c r="V2031" i="30"/>
  <c r="U2031" i="30"/>
  <c r="T2031" i="30"/>
  <c r="S2031" i="30"/>
  <c r="R2031" i="30"/>
  <c r="Q2031" i="30"/>
  <c r="P2031" i="30"/>
  <c r="O2031" i="30"/>
  <c r="AA2030" i="30"/>
  <c r="Z2030" i="30"/>
  <c r="Y2030" i="30"/>
  <c r="X2030" i="30"/>
  <c r="V2030" i="30"/>
  <c r="U2030" i="30"/>
  <c r="T2030" i="30"/>
  <c r="S2030" i="30"/>
  <c r="R2030" i="30"/>
  <c r="Q2030" i="30"/>
  <c r="P2030" i="30"/>
  <c r="O2030" i="30"/>
  <c r="AA2029" i="30"/>
  <c r="Z2029" i="30"/>
  <c r="Y2029" i="30"/>
  <c r="X2029" i="30"/>
  <c r="V2029" i="30"/>
  <c r="U2029" i="30"/>
  <c r="T2029" i="30"/>
  <c r="S2029" i="30"/>
  <c r="R2029" i="30"/>
  <c r="Q2029" i="30"/>
  <c r="P2029" i="30"/>
  <c r="O2029" i="30"/>
  <c r="AA2028" i="30"/>
  <c r="Z2028" i="30"/>
  <c r="Y2028" i="30"/>
  <c r="X2028" i="30"/>
  <c r="V2028" i="30"/>
  <c r="U2028" i="30"/>
  <c r="T2028" i="30"/>
  <c r="S2028" i="30"/>
  <c r="R2028" i="30"/>
  <c r="Q2028" i="30"/>
  <c r="P2028" i="30"/>
  <c r="O2028" i="30"/>
  <c r="AA2027" i="30"/>
  <c r="Z2027" i="30"/>
  <c r="Y2027" i="30"/>
  <c r="X2027" i="30"/>
  <c r="V2027" i="30"/>
  <c r="U2027" i="30"/>
  <c r="T2027" i="30"/>
  <c r="S2027" i="30"/>
  <c r="R2027" i="30"/>
  <c r="Q2027" i="30"/>
  <c r="P2027" i="30"/>
  <c r="O2027" i="30"/>
  <c r="AA2026" i="30"/>
  <c r="Z2026" i="30"/>
  <c r="Y2026" i="30"/>
  <c r="X2026" i="30"/>
  <c r="V2026" i="30"/>
  <c r="U2026" i="30"/>
  <c r="T2026" i="30"/>
  <c r="S2026" i="30"/>
  <c r="R2026" i="30"/>
  <c r="Q2026" i="30"/>
  <c r="P2026" i="30"/>
  <c r="O2026" i="30"/>
  <c r="AA2025" i="30"/>
  <c r="Z2025" i="30"/>
  <c r="Y2025" i="30"/>
  <c r="X2025" i="30"/>
  <c r="V2025" i="30"/>
  <c r="U2025" i="30"/>
  <c r="T2025" i="30"/>
  <c r="S2025" i="30"/>
  <c r="R2025" i="30"/>
  <c r="Q2025" i="30"/>
  <c r="P2025" i="30"/>
  <c r="O2025" i="30"/>
  <c r="AA2024" i="30"/>
  <c r="Z2024" i="30"/>
  <c r="Y2024" i="30"/>
  <c r="X2024" i="30"/>
  <c r="V2024" i="30"/>
  <c r="U2024" i="30"/>
  <c r="T2024" i="30"/>
  <c r="S2024" i="30"/>
  <c r="R2024" i="30"/>
  <c r="Q2024" i="30"/>
  <c r="P2024" i="30"/>
  <c r="O2024" i="30"/>
  <c r="AA2023" i="30"/>
  <c r="Z2023" i="30"/>
  <c r="Y2023" i="30"/>
  <c r="X2023" i="30"/>
  <c r="V2023" i="30"/>
  <c r="U2023" i="30"/>
  <c r="T2023" i="30"/>
  <c r="S2023" i="30"/>
  <c r="R2023" i="30"/>
  <c r="Q2023" i="30"/>
  <c r="P2023" i="30"/>
  <c r="O2023" i="30"/>
  <c r="AA2022" i="30"/>
  <c r="Z2022" i="30"/>
  <c r="Y2022" i="30"/>
  <c r="X2022" i="30"/>
  <c r="V2022" i="30"/>
  <c r="U2022" i="30"/>
  <c r="T2022" i="30"/>
  <c r="S2022" i="30"/>
  <c r="R2022" i="30"/>
  <c r="Q2022" i="30"/>
  <c r="P2022" i="30"/>
  <c r="O2022" i="30"/>
  <c r="AA2021" i="30"/>
  <c r="Z2021" i="30"/>
  <c r="Y2021" i="30"/>
  <c r="X2021" i="30"/>
  <c r="V2021" i="30"/>
  <c r="U2021" i="30"/>
  <c r="T2021" i="30"/>
  <c r="S2021" i="30"/>
  <c r="R2021" i="30"/>
  <c r="Q2021" i="30"/>
  <c r="P2021" i="30"/>
  <c r="O2021" i="30"/>
  <c r="AA2020" i="30"/>
  <c r="Z2020" i="30"/>
  <c r="Y2020" i="30"/>
  <c r="X2020" i="30"/>
  <c r="V2020" i="30"/>
  <c r="U2020" i="30"/>
  <c r="T2020" i="30"/>
  <c r="S2020" i="30"/>
  <c r="R2020" i="30"/>
  <c r="Q2020" i="30"/>
  <c r="P2020" i="30"/>
  <c r="O2020" i="30"/>
  <c r="AA2019" i="30"/>
  <c r="Z2019" i="30"/>
  <c r="Y2019" i="30"/>
  <c r="X2019" i="30"/>
  <c r="V2019" i="30"/>
  <c r="U2019" i="30"/>
  <c r="T2019" i="30"/>
  <c r="S2019" i="30"/>
  <c r="R2019" i="30"/>
  <c r="Q2019" i="30"/>
  <c r="P2019" i="30"/>
  <c r="O2019" i="30"/>
  <c r="AA2018" i="30"/>
  <c r="Z2018" i="30"/>
  <c r="Y2018" i="30"/>
  <c r="X2018" i="30"/>
  <c r="V2018" i="30"/>
  <c r="U2018" i="30"/>
  <c r="T2018" i="30"/>
  <c r="S2018" i="30"/>
  <c r="R2018" i="30"/>
  <c r="Q2018" i="30"/>
  <c r="P2018" i="30"/>
  <c r="O2018" i="30"/>
  <c r="AA2017" i="30"/>
  <c r="Z2017" i="30"/>
  <c r="Y2017" i="30"/>
  <c r="X2017" i="30"/>
  <c r="V2017" i="30"/>
  <c r="U2017" i="30"/>
  <c r="T2017" i="30"/>
  <c r="S2017" i="30"/>
  <c r="R2017" i="30"/>
  <c r="Q2017" i="30"/>
  <c r="P2017" i="30"/>
  <c r="O2017" i="30"/>
  <c r="AA2016" i="30"/>
  <c r="Z2016" i="30"/>
  <c r="Y2016" i="30"/>
  <c r="X2016" i="30"/>
  <c r="V2016" i="30"/>
  <c r="U2016" i="30"/>
  <c r="T2016" i="30"/>
  <c r="S2016" i="30"/>
  <c r="R2016" i="30"/>
  <c r="Q2016" i="30"/>
  <c r="P2016" i="30"/>
  <c r="O2016" i="30"/>
  <c r="AA2015" i="30"/>
  <c r="Z2015" i="30"/>
  <c r="Y2015" i="30"/>
  <c r="X2015" i="30"/>
  <c r="V2015" i="30"/>
  <c r="U2015" i="30"/>
  <c r="T2015" i="30"/>
  <c r="S2015" i="30"/>
  <c r="R2015" i="30"/>
  <c r="Q2015" i="30"/>
  <c r="P2015" i="30"/>
  <c r="O2015" i="30"/>
  <c r="AA2014" i="30"/>
  <c r="Z2014" i="30"/>
  <c r="Y2014" i="30"/>
  <c r="X2014" i="30"/>
  <c r="V2014" i="30"/>
  <c r="U2014" i="30"/>
  <c r="T2014" i="30"/>
  <c r="S2014" i="30"/>
  <c r="R2014" i="30"/>
  <c r="Q2014" i="30"/>
  <c r="P2014" i="30"/>
  <c r="O2014" i="30"/>
  <c r="AA2013" i="30"/>
  <c r="Z2013" i="30"/>
  <c r="Y2013" i="30"/>
  <c r="X2013" i="30"/>
  <c r="V2013" i="30"/>
  <c r="U2013" i="30"/>
  <c r="T2013" i="30"/>
  <c r="S2013" i="30"/>
  <c r="R2013" i="30"/>
  <c r="Q2013" i="30"/>
  <c r="P2013" i="30"/>
  <c r="O2013" i="30"/>
  <c r="AA2012" i="30"/>
  <c r="Z2012" i="30"/>
  <c r="Y2012" i="30"/>
  <c r="X2012" i="30"/>
  <c r="V2012" i="30"/>
  <c r="U2012" i="30"/>
  <c r="T2012" i="30"/>
  <c r="S2012" i="30"/>
  <c r="R2012" i="30"/>
  <c r="Q2012" i="30"/>
  <c r="P2012" i="30"/>
  <c r="O2012" i="30"/>
  <c r="AA2011" i="30"/>
  <c r="Z2011" i="30"/>
  <c r="Y2011" i="30"/>
  <c r="X2011" i="30"/>
  <c r="V2011" i="30"/>
  <c r="U2011" i="30"/>
  <c r="T2011" i="30"/>
  <c r="S2011" i="30"/>
  <c r="R2011" i="30"/>
  <c r="Q2011" i="30"/>
  <c r="P2011" i="30"/>
  <c r="O2011" i="30"/>
  <c r="AA2010" i="30"/>
  <c r="Z2010" i="30"/>
  <c r="Y2010" i="30"/>
  <c r="X2010" i="30"/>
  <c r="V2010" i="30"/>
  <c r="U2010" i="30"/>
  <c r="T2010" i="30"/>
  <c r="S2010" i="30"/>
  <c r="R2010" i="30"/>
  <c r="Q2010" i="30"/>
  <c r="P2010" i="30"/>
  <c r="O2010" i="30"/>
  <c r="AA2009" i="30"/>
  <c r="Z2009" i="30"/>
  <c r="Y2009" i="30"/>
  <c r="X2009" i="30"/>
  <c r="V2009" i="30"/>
  <c r="U2009" i="30"/>
  <c r="T2009" i="30"/>
  <c r="S2009" i="30"/>
  <c r="R2009" i="30"/>
  <c r="Q2009" i="30"/>
  <c r="P2009" i="30"/>
  <c r="O2009" i="30"/>
  <c r="AA2008" i="30"/>
  <c r="Z2008" i="30"/>
  <c r="Y2008" i="30"/>
  <c r="X2008" i="30"/>
  <c r="V2008" i="30"/>
  <c r="U2008" i="30"/>
  <c r="T2008" i="30"/>
  <c r="S2008" i="30"/>
  <c r="R2008" i="30"/>
  <c r="Q2008" i="30"/>
  <c r="P2008" i="30"/>
  <c r="O2008" i="30"/>
  <c r="AA2007" i="30"/>
  <c r="Z2007" i="30"/>
  <c r="Y2007" i="30"/>
  <c r="X2007" i="30"/>
  <c r="V2007" i="30"/>
  <c r="U2007" i="30"/>
  <c r="T2007" i="30"/>
  <c r="S2007" i="30"/>
  <c r="R2007" i="30"/>
  <c r="Q2007" i="30"/>
  <c r="P2007" i="30"/>
  <c r="O2007" i="30"/>
  <c r="AA2006" i="30"/>
  <c r="Z2006" i="30"/>
  <c r="Y2006" i="30"/>
  <c r="X2006" i="30"/>
  <c r="V2006" i="30"/>
  <c r="U2006" i="30"/>
  <c r="T2006" i="30"/>
  <c r="S2006" i="30"/>
  <c r="R2006" i="30"/>
  <c r="Q2006" i="30"/>
  <c r="P2006" i="30"/>
  <c r="O2006" i="30"/>
  <c r="AA2005" i="30"/>
  <c r="Z2005" i="30"/>
  <c r="Y2005" i="30"/>
  <c r="X2005" i="30"/>
  <c r="V2005" i="30"/>
  <c r="U2005" i="30"/>
  <c r="T2005" i="30"/>
  <c r="S2005" i="30"/>
  <c r="R2005" i="30"/>
  <c r="Q2005" i="30"/>
  <c r="P2005" i="30"/>
  <c r="O2005" i="30"/>
  <c r="AA2004" i="30"/>
  <c r="Z2004" i="30"/>
  <c r="Y2004" i="30"/>
  <c r="X2004" i="30"/>
  <c r="V2004" i="30"/>
  <c r="U2004" i="30"/>
  <c r="T2004" i="30"/>
  <c r="S2004" i="30"/>
  <c r="R2004" i="30"/>
  <c r="Q2004" i="30"/>
  <c r="P2004" i="30"/>
  <c r="O2004" i="30"/>
  <c r="AA2003" i="30"/>
  <c r="Z2003" i="30"/>
  <c r="Y2003" i="30"/>
  <c r="X2003" i="30"/>
  <c r="V2003" i="30"/>
  <c r="U2003" i="30"/>
  <c r="T2003" i="30"/>
  <c r="S2003" i="30"/>
  <c r="R2003" i="30"/>
  <c r="Q2003" i="30"/>
  <c r="P2003" i="30"/>
  <c r="O2003" i="30"/>
  <c r="AA2002" i="30"/>
  <c r="Z2002" i="30"/>
  <c r="Y2002" i="30"/>
  <c r="X2002" i="30"/>
  <c r="V2002" i="30"/>
  <c r="U2002" i="30"/>
  <c r="T2002" i="30"/>
  <c r="S2002" i="30"/>
  <c r="R2002" i="30"/>
  <c r="Q2002" i="30"/>
  <c r="P2002" i="30"/>
  <c r="O2002" i="30"/>
  <c r="AA2001" i="30"/>
  <c r="Z2001" i="30"/>
  <c r="Y2001" i="30"/>
  <c r="X2001" i="30"/>
  <c r="V2001" i="30"/>
  <c r="U2001" i="30"/>
  <c r="T2001" i="30"/>
  <c r="S2001" i="30"/>
  <c r="R2001" i="30"/>
  <c r="Q2001" i="30"/>
  <c r="P2001" i="30"/>
  <c r="O2001" i="30"/>
  <c r="AA2000" i="30"/>
  <c r="Z2000" i="30"/>
  <c r="Y2000" i="30"/>
  <c r="X2000" i="30"/>
  <c r="V2000" i="30"/>
  <c r="U2000" i="30"/>
  <c r="T2000" i="30"/>
  <c r="S2000" i="30"/>
  <c r="R2000" i="30"/>
  <c r="Q2000" i="30"/>
  <c r="P2000" i="30"/>
  <c r="O2000" i="30"/>
  <c r="AA1999" i="30"/>
  <c r="Z1999" i="30"/>
  <c r="Y1999" i="30"/>
  <c r="X1999" i="30"/>
  <c r="V1999" i="30"/>
  <c r="U1999" i="30"/>
  <c r="T1999" i="30"/>
  <c r="S1999" i="30"/>
  <c r="R1999" i="30"/>
  <c r="Q1999" i="30"/>
  <c r="P1999" i="30"/>
  <c r="O1999" i="30"/>
  <c r="AA1998" i="30"/>
  <c r="Z1998" i="30"/>
  <c r="Y1998" i="30"/>
  <c r="X1998" i="30"/>
  <c r="V1998" i="30"/>
  <c r="U1998" i="30"/>
  <c r="T1998" i="30"/>
  <c r="S1998" i="30"/>
  <c r="R1998" i="30"/>
  <c r="Q1998" i="30"/>
  <c r="P1998" i="30"/>
  <c r="O1998" i="30"/>
  <c r="AA1997" i="30"/>
  <c r="Z1997" i="30"/>
  <c r="Y1997" i="30"/>
  <c r="X1997" i="30"/>
  <c r="V1997" i="30"/>
  <c r="U1997" i="30"/>
  <c r="T1997" i="30"/>
  <c r="S1997" i="30"/>
  <c r="R1997" i="30"/>
  <c r="Q1997" i="30"/>
  <c r="P1997" i="30"/>
  <c r="O1997" i="30"/>
  <c r="AA1996" i="30"/>
  <c r="Z1996" i="30"/>
  <c r="Y1996" i="30"/>
  <c r="X1996" i="30"/>
  <c r="V1996" i="30"/>
  <c r="U1996" i="30"/>
  <c r="T1996" i="30"/>
  <c r="S1996" i="30"/>
  <c r="R1996" i="30"/>
  <c r="Q1996" i="30"/>
  <c r="P1996" i="30"/>
  <c r="O1996" i="30"/>
  <c r="AA1995" i="30"/>
  <c r="Z1995" i="30"/>
  <c r="Y1995" i="30"/>
  <c r="X1995" i="30"/>
  <c r="V1995" i="30"/>
  <c r="U1995" i="30"/>
  <c r="T1995" i="30"/>
  <c r="S1995" i="30"/>
  <c r="R1995" i="30"/>
  <c r="Q1995" i="30"/>
  <c r="P1995" i="30"/>
  <c r="O1995" i="30"/>
  <c r="AA1994" i="30"/>
  <c r="Z1994" i="30"/>
  <c r="Y1994" i="30"/>
  <c r="X1994" i="30"/>
  <c r="V1994" i="30"/>
  <c r="U1994" i="30"/>
  <c r="T1994" i="30"/>
  <c r="S1994" i="30"/>
  <c r="R1994" i="30"/>
  <c r="Q1994" i="30"/>
  <c r="P1994" i="30"/>
  <c r="O1994" i="30"/>
  <c r="AA1993" i="30"/>
  <c r="Z1993" i="30"/>
  <c r="Y1993" i="30"/>
  <c r="X1993" i="30"/>
  <c r="V1993" i="30"/>
  <c r="U1993" i="30"/>
  <c r="T1993" i="30"/>
  <c r="S1993" i="30"/>
  <c r="R1993" i="30"/>
  <c r="Q1993" i="30"/>
  <c r="P1993" i="30"/>
  <c r="O1993" i="30"/>
  <c r="AA1992" i="30"/>
  <c r="Z1992" i="30"/>
  <c r="Y1992" i="30"/>
  <c r="X1992" i="30"/>
  <c r="V1992" i="30"/>
  <c r="U1992" i="30"/>
  <c r="T1992" i="30"/>
  <c r="S1992" i="30"/>
  <c r="R1992" i="30"/>
  <c r="Q1992" i="30"/>
  <c r="P1992" i="30"/>
  <c r="O1992" i="30"/>
  <c r="AA1991" i="30"/>
  <c r="Z1991" i="30"/>
  <c r="Y1991" i="30"/>
  <c r="X1991" i="30"/>
  <c r="V1991" i="30"/>
  <c r="U1991" i="30"/>
  <c r="T1991" i="30"/>
  <c r="S1991" i="30"/>
  <c r="R1991" i="30"/>
  <c r="Q1991" i="30"/>
  <c r="P1991" i="30"/>
  <c r="O1991" i="30"/>
  <c r="AA1990" i="30"/>
  <c r="Z1990" i="30"/>
  <c r="Y1990" i="30"/>
  <c r="X1990" i="30"/>
  <c r="V1990" i="30"/>
  <c r="U1990" i="30"/>
  <c r="T1990" i="30"/>
  <c r="S1990" i="30"/>
  <c r="R1990" i="30"/>
  <c r="Q1990" i="30"/>
  <c r="P1990" i="30"/>
  <c r="O1990" i="30"/>
  <c r="AA1989" i="30"/>
  <c r="Z1989" i="30"/>
  <c r="Y1989" i="30"/>
  <c r="X1989" i="30"/>
  <c r="V1989" i="30"/>
  <c r="U1989" i="30"/>
  <c r="T1989" i="30"/>
  <c r="S1989" i="30"/>
  <c r="R1989" i="30"/>
  <c r="Q1989" i="30"/>
  <c r="P1989" i="30"/>
  <c r="O1989" i="30"/>
  <c r="AA1988" i="30"/>
  <c r="Z1988" i="30"/>
  <c r="Y1988" i="30"/>
  <c r="X1988" i="30"/>
  <c r="V1988" i="30"/>
  <c r="U1988" i="30"/>
  <c r="T1988" i="30"/>
  <c r="S1988" i="30"/>
  <c r="R1988" i="30"/>
  <c r="Q1988" i="30"/>
  <c r="P1988" i="30"/>
  <c r="O1988" i="30"/>
  <c r="AA1987" i="30"/>
  <c r="Z1987" i="30"/>
  <c r="Y1987" i="30"/>
  <c r="X1987" i="30"/>
  <c r="V1987" i="30"/>
  <c r="U1987" i="30"/>
  <c r="T1987" i="30"/>
  <c r="S1987" i="30"/>
  <c r="R1987" i="30"/>
  <c r="Q1987" i="30"/>
  <c r="P1987" i="30"/>
  <c r="O1987" i="30"/>
  <c r="AA1986" i="30"/>
  <c r="Z1986" i="30"/>
  <c r="Y1986" i="30"/>
  <c r="X1986" i="30"/>
  <c r="V1986" i="30"/>
  <c r="U1986" i="30"/>
  <c r="T1986" i="30"/>
  <c r="S1986" i="30"/>
  <c r="R1986" i="30"/>
  <c r="Q1986" i="30"/>
  <c r="P1986" i="30"/>
  <c r="O1986" i="30"/>
  <c r="AA1985" i="30"/>
  <c r="Z1985" i="30"/>
  <c r="Y1985" i="30"/>
  <c r="X1985" i="30"/>
  <c r="V1985" i="30"/>
  <c r="U1985" i="30"/>
  <c r="T1985" i="30"/>
  <c r="S1985" i="30"/>
  <c r="R1985" i="30"/>
  <c r="Q1985" i="30"/>
  <c r="P1985" i="30"/>
  <c r="O1985" i="30"/>
  <c r="AA1984" i="30"/>
  <c r="Z1984" i="30"/>
  <c r="Y1984" i="30"/>
  <c r="X1984" i="30"/>
  <c r="V1984" i="30"/>
  <c r="U1984" i="30"/>
  <c r="T1984" i="30"/>
  <c r="S1984" i="30"/>
  <c r="R1984" i="30"/>
  <c r="Q1984" i="30"/>
  <c r="P1984" i="30"/>
  <c r="O1984" i="30"/>
  <c r="AA1983" i="30"/>
  <c r="Z1983" i="30"/>
  <c r="Y1983" i="30"/>
  <c r="X1983" i="30"/>
  <c r="V1983" i="30"/>
  <c r="U1983" i="30"/>
  <c r="T1983" i="30"/>
  <c r="S1983" i="30"/>
  <c r="R1983" i="30"/>
  <c r="Q1983" i="30"/>
  <c r="P1983" i="30"/>
  <c r="O1983" i="30"/>
  <c r="AA1982" i="30"/>
  <c r="Z1982" i="30"/>
  <c r="Y1982" i="30"/>
  <c r="X1982" i="30"/>
  <c r="V1982" i="30"/>
  <c r="U1982" i="30"/>
  <c r="T1982" i="30"/>
  <c r="S1982" i="30"/>
  <c r="R1982" i="30"/>
  <c r="Q1982" i="30"/>
  <c r="P1982" i="30"/>
  <c r="O1982" i="30"/>
  <c r="AA1981" i="30"/>
  <c r="Z1981" i="30"/>
  <c r="Y1981" i="30"/>
  <c r="X1981" i="30"/>
  <c r="V1981" i="30"/>
  <c r="U1981" i="30"/>
  <c r="T1981" i="30"/>
  <c r="S1981" i="30"/>
  <c r="R1981" i="30"/>
  <c r="Q1981" i="30"/>
  <c r="P1981" i="30"/>
  <c r="O1981" i="30"/>
  <c r="AA1980" i="30"/>
  <c r="Z1980" i="30"/>
  <c r="Y1980" i="30"/>
  <c r="X1980" i="30"/>
  <c r="V1980" i="30"/>
  <c r="U1980" i="30"/>
  <c r="T1980" i="30"/>
  <c r="S1980" i="30"/>
  <c r="R1980" i="30"/>
  <c r="Q1980" i="30"/>
  <c r="P1980" i="30"/>
  <c r="O1980" i="30"/>
  <c r="AA1979" i="30"/>
  <c r="Z1979" i="30"/>
  <c r="Y1979" i="30"/>
  <c r="X1979" i="30"/>
  <c r="V1979" i="30"/>
  <c r="U1979" i="30"/>
  <c r="T1979" i="30"/>
  <c r="S1979" i="30"/>
  <c r="R1979" i="30"/>
  <c r="Q1979" i="30"/>
  <c r="P1979" i="30"/>
  <c r="O1979" i="30"/>
  <c r="AA1978" i="30"/>
  <c r="Z1978" i="30"/>
  <c r="Y1978" i="30"/>
  <c r="X1978" i="30"/>
  <c r="V1978" i="30"/>
  <c r="U1978" i="30"/>
  <c r="T1978" i="30"/>
  <c r="S1978" i="30"/>
  <c r="R1978" i="30"/>
  <c r="Q1978" i="30"/>
  <c r="P1978" i="30"/>
  <c r="O1978" i="30"/>
  <c r="AA1977" i="30"/>
  <c r="Z1977" i="30"/>
  <c r="Y1977" i="30"/>
  <c r="X1977" i="30"/>
  <c r="V1977" i="30"/>
  <c r="U1977" i="30"/>
  <c r="T1977" i="30"/>
  <c r="S1977" i="30"/>
  <c r="R1977" i="30"/>
  <c r="Q1977" i="30"/>
  <c r="P1977" i="30"/>
  <c r="O1977" i="30"/>
  <c r="AA1976" i="30"/>
  <c r="Z1976" i="30"/>
  <c r="Y1976" i="30"/>
  <c r="X1976" i="30"/>
  <c r="V1976" i="30"/>
  <c r="U1976" i="30"/>
  <c r="T1976" i="30"/>
  <c r="S1976" i="30"/>
  <c r="R1976" i="30"/>
  <c r="Q1976" i="30"/>
  <c r="P1976" i="30"/>
  <c r="O1976" i="30"/>
  <c r="AA1975" i="30"/>
  <c r="Z1975" i="30"/>
  <c r="Y1975" i="30"/>
  <c r="X1975" i="30"/>
  <c r="V1975" i="30"/>
  <c r="U1975" i="30"/>
  <c r="T1975" i="30"/>
  <c r="S1975" i="30"/>
  <c r="R1975" i="30"/>
  <c r="Q1975" i="30"/>
  <c r="P1975" i="30"/>
  <c r="O1975" i="30"/>
  <c r="AA1974" i="30"/>
  <c r="Z1974" i="30"/>
  <c r="Y1974" i="30"/>
  <c r="X1974" i="30"/>
  <c r="V1974" i="30"/>
  <c r="U1974" i="30"/>
  <c r="T1974" i="30"/>
  <c r="S1974" i="30"/>
  <c r="R1974" i="30"/>
  <c r="Q1974" i="30"/>
  <c r="P1974" i="30"/>
  <c r="O1974" i="30"/>
  <c r="AA1973" i="30"/>
  <c r="Z1973" i="30"/>
  <c r="Y1973" i="30"/>
  <c r="X1973" i="30"/>
  <c r="V1973" i="30"/>
  <c r="U1973" i="30"/>
  <c r="T1973" i="30"/>
  <c r="S1973" i="30"/>
  <c r="R1973" i="30"/>
  <c r="Q1973" i="30"/>
  <c r="P1973" i="30"/>
  <c r="O1973" i="30"/>
  <c r="AA1972" i="30"/>
  <c r="Z1972" i="30"/>
  <c r="Y1972" i="30"/>
  <c r="X1972" i="30"/>
  <c r="V1972" i="30"/>
  <c r="U1972" i="30"/>
  <c r="T1972" i="30"/>
  <c r="S1972" i="30"/>
  <c r="R1972" i="30"/>
  <c r="Q1972" i="30"/>
  <c r="P1972" i="30"/>
  <c r="O1972" i="30"/>
  <c r="AA1971" i="30"/>
  <c r="Z1971" i="30"/>
  <c r="Y1971" i="30"/>
  <c r="X1971" i="30"/>
  <c r="V1971" i="30"/>
  <c r="U1971" i="30"/>
  <c r="T1971" i="30"/>
  <c r="S1971" i="30"/>
  <c r="R1971" i="30"/>
  <c r="Q1971" i="30"/>
  <c r="P1971" i="30"/>
  <c r="O1971" i="30"/>
  <c r="AA1970" i="30"/>
  <c r="Z1970" i="30"/>
  <c r="Y1970" i="30"/>
  <c r="X1970" i="30"/>
  <c r="V1970" i="30"/>
  <c r="U1970" i="30"/>
  <c r="T1970" i="30"/>
  <c r="S1970" i="30"/>
  <c r="R1970" i="30"/>
  <c r="Q1970" i="30"/>
  <c r="P1970" i="30"/>
  <c r="O1970" i="30"/>
  <c r="AA1969" i="30"/>
  <c r="Z1969" i="30"/>
  <c r="Y1969" i="30"/>
  <c r="X1969" i="30"/>
  <c r="V1969" i="30"/>
  <c r="U1969" i="30"/>
  <c r="T1969" i="30"/>
  <c r="S1969" i="30"/>
  <c r="R1969" i="30"/>
  <c r="Q1969" i="30"/>
  <c r="P1969" i="30"/>
  <c r="O1969" i="30"/>
  <c r="AA1968" i="30"/>
  <c r="Z1968" i="30"/>
  <c r="Y1968" i="30"/>
  <c r="X1968" i="30"/>
  <c r="V1968" i="30"/>
  <c r="U1968" i="30"/>
  <c r="T1968" i="30"/>
  <c r="S1968" i="30"/>
  <c r="R1968" i="30"/>
  <c r="Q1968" i="30"/>
  <c r="P1968" i="30"/>
  <c r="O1968" i="30"/>
  <c r="AA1967" i="30"/>
  <c r="Z1967" i="30"/>
  <c r="Y1967" i="30"/>
  <c r="X1967" i="30"/>
  <c r="V1967" i="30"/>
  <c r="U1967" i="30"/>
  <c r="T1967" i="30"/>
  <c r="S1967" i="30"/>
  <c r="R1967" i="30"/>
  <c r="Q1967" i="30"/>
  <c r="P1967" i="30"/>
  <c r="O1967" i="30"/>
  <c r="AA1966" i="30"/>
  <c r="Z1966" i="30"/>
  <c r="Y1966" i="30"/>
  <c r="X1966" i="30"/>
  <c r="V1966" i="30"/>
  <c r="U1966" i="30"/>
  <c r="T1966" i="30"/>
  <c r="S1966" i="30"/>
  <c r="R1966" i="30"/>
  <c r="Q1966" i="30"/>
  <c r="P1966" i="30"/>
  <c r="O1966" i="30"/>
  <c r="AA1965" i="30"/>
  <c r="Z1965" i="30"/>
  <c r="Y1965" i="30"/>
  <c r="X1965" i="30"/>
  <c r="V1965" i="30"/>
  <c r="U1965" i="30"/>
  <c r="T1965" i="30"/>
  <c r="S1965" i="30"/>
  <c r="R1965" i="30"/>
  <c r="Q1965" i="30"/>
  <c r="P1965" i="30"/>
  <c r="O1965" i="30"/>
  <c r="AA1964" i="30"/>
  <c r="Z1964" i="30"/>
  <c r="Y1964" i="30"/>
  <c r="X1964" i="30"/>
  <c r="V1964" i="30"/>
  <c r="U1964" i="30"/>
  <c r="T1964" i="30"/>
  <c r="S1964" i="30"/>
  <c r="R1964" i="30"/>
  <c r="Q1964" i="30"/>
  <c r="P1964" i="30"/>
  <c r="O1964" i="30"/>
  <c r="AA1963" i="30"/>
  <c r="Z1963" i="30"/>
  <c r="Y1963" i="30"/>
  <c r="X1963" i="30"/>
  <c r="V1963" i="30"/>
  <c r="U1963" i="30"/>
  <c r="T1963" i="30"/>
  <c r="S1963" i="30"/>
  <c r="R1963" i="30"/>
  <c r="Q1963" i="30"/>
  <c r="P1963" i="30"/>
  <c r="O1963" i="30"/>
  <c r="AA1962" i="30"/>
  <c r="Z1962" i="30"/>
  <c r="Y1962" i="30"/>
  <c r="X1962" i="30"/>
  <c r="V1962" i="30"/>
  <c r="U1962" i="30"/>
  <c r="T1962" i="30"/>
  <c r="S1962" i="30"/>
  <c r="R1962" i="30"/>
  <c r="Q1962" i="30"/>
  <c r="P1962" i="30"/>
  <c r="O1962" i="30"/>
  <c r="AA1961" i="30"/>
  <c r="Z1961" i="30"/>
  <c r="Y1961" i="30"/>
  <c r="X1961" i="30"/>
  <c r="V1961" i="30"/>
  <c r="U1961" i="30"/>
  <c r="T1961" i="30"/>
  <c r="S1961" i="30"/>
  <c r="R1961" i="30"/>
  <c r="Q1961" i="30"/>
  <c r="P1961" i="30"/>
  <c r="O1961" i="30"/>
  <c r="AA1960" i="30"/>
  <c r="Z1960" i="30"/>
  <c r="Y1960" i="30"/>
  <c r="X1960" i="30"/>
  <c r="V1960" i="30"/>
  <c r="U1960" i="30"/>
  <c r="T1960" i="30"/>
  <c r="S1960" i="30"/>
  <c r="R1960" i="30"/>
  <c r="Q1960" i="30"/>
  <c r="P1960" i="30"/>
  <c r="O1960" i="30"/>
  <c r="AA1959" i="30"/>
  <c r="Z1959" i="30"/>
  <c r="Y1959" i="30"/>
  <c r="X1959" i="30"/>
  <c r="V1959" i="30"/>
  <c r="U1959" i="30"/>
  <c r="T1959" i="30"/>
  <c r="S1959" i="30"/>
  <c r="R1959" i="30"/>
  <c r="Q1959" i="30"/>
  <c r="P1959" i="30"/>
  <c r="O1959" i="30"/>
  <c r="AA1958" i="30"/>
  <c r="Z1958" i="30"/>
  <c r="Y1958" i="30"/>
  <c r="X1958" i="30"/>
  <c r="V1958" i="30"/>
  <c r="U1958" i="30"/>
  <c r="T1958" i="30"/>
  <c r="S1958" i="30"/>
  <c r="R1958" i="30"/>
  <c r="Q1958" i="30"/>
  <c r="P1958" i="30"/>
  <c r="O1958" i="30"/>
  <c r="AA1957" i="30"/>
  <c r="Z1957" i="30"/>
  <c r="Y1957" i="30"/>
  <c r="X1957" i="30"/>
  <c r="V1957" i="30"/>
  <c r="U1957" i="30"/>
  <c r="T1957" i="30"/>
  <c r="S1957" i="30"/>
  <c r="R1957" i="30"/>
  <c r="Q1957" i="30"/>
  <c r="P1957" i="30"/>
  <c r="O1957" i="30"/>
  <c r="AA1956" i="30"/>
  <c r="Z1956" i="30"/>
  <c r="Y1956" i="30"/>
  <c r="X1956" i="30"/>
  <c r="V1956" i="30"/>
  <c r="U1956" i="30"/>
  <c r="T1956" i="30"/>
  <c r="S1956" i="30"/>
  <c r="R1956" i="30"/>
  <c r="Q1956" i="30"/>
  <c r="P1956" i="30"/>
  <c r="O1956" i="30"/>
  <c r="AA1955" i="30"/>
  <c r="Z1955" i="30"/>
  <c r="Y1955" i="30"/>
  <c r="X1955" i="30"/>
  <c r="V1955" i="30"/>
  <c r="U1955" i="30"/>
  <c r="T1955" i="30"/>
  <c r="S1955" i="30"/>
  <c r="R1955" i="30"/>
  <c r="Q1955" i="30"/>
  <c r="P1955" i="30"/>
  <c r="O1955" i="30"/>
  <c r="AA1954" i="30"/>
  <c r="Z1954" i="30"/>
  <c r="Y1954" i="30"/>
  <c r="X1954" i="30"/>
  <c r="V1954" i="30"/>
  <c r="U1954" i="30"/>
  <c r="T1954" i="30"/>
  <c r="S1954" i="30"/>
  <c r="R1954" i="30"/>
  <c r="Q1954" i="30"/>
  <c r="P1954" i="30"/>
  <c r="O1954" i="30"/>
  <c r="AA1953" i="30"/>
  <c r="Z1953" i="30"/>
  <c r="Y1953" i="30"/>
  <c r="X1953" i="30"/>
  <c r="V1953" i="30"/>
  <c r="U1953" i="30"/>
  <c r="T1953" i="30"/>
  <c r="S1953" i="30"/>
  <c r="R1953" i="30"/>
  <c r="Q1953" i="30"/>
  <c r="P1953" i="30"/>
  <c r="O1953" i="30"/>
  <c r="AA1952" i="30"/>
  <c r="Z1952" i="30"/>
  <c r="Y1952" i="30"/>
  <c r="X1952" i="30"/>
  <c r="V1952" i="30"/>
  <c r="U1952" i="30"/>
  <c r="T1952" i="30"/>
  <c r="S1952" i="30"/>
  <c r="R1952" i="30"/>
  <c r="Q1952" i="30"/>
  <c r="P1952" i="30"/>
  <c r="O1952" i="30"/>
  <c r="AA1951" i="30"/>
  <c r="Z1951" i="30"/>
  <c r="Y1951" i="30"/>
  <c r="X1951" i="30"/>
  <c r="V1951" i="30"/>
  <c r="U1951" i="30"/>
  <c r="T1951" i="30"/>
  <c r="S1951" i="30"/>
  <c r="R1951" i="30"/>
  <c r="Q1951" i="30"/>
  <c r="P1951" i="30"/>
  <c r="O1951" i="30"/>
  <c r="AA1950" i="30"/>
  <c r="Z1950" i="30"/>
  <c r="Y1950" i="30"/>
  <c r="X1950" i="30"/>
  <c r="V1950" i="30"/>
  <c r="U1950" i="30"/>
  <c r="T1950" i="30"/>
  <c r="S1950" i="30"/>
  <c r="R1950" i="30"/>
  <c r="Q1950" i="30"/>
  <c r="P1950" i="30"/>
  <c r="O1950" i="30"/>
  <c r="AA1949" i="30"/>
  <c r="Z1949" i="30"/>
  <c r="Y1949" i="30"/>
  <c r="X1949" i="30"/>
  <c r="V1949" i="30"/>
  <c r="U1949" i="30"/>
  <c r="T1949" i="30"/>
  <c r="S1949" i="30"/>
  <c r="R1949" i="30"/>
  <c r="Q1949" i="30"/>
  <c r="P1949" i="30"/>
  <c r="O1949" i="30"/>
  <c r="AA1948" i="30"/>
  <c r="Z1948" i="30"/>
  <c r="Y1948" i="30"/>
  <c r="X1948" i="30"/>
  <c r="V1948" i="30"/>
  <c r="U1948" i="30"/>
  <c r="T1948" i="30"/>
  <c r="S1948" i="30"/>
  <c r="R1948" i="30"/>
  <c r="Q1948" i="30"/>
  <c r="P1948" i="30"/>
  <c r="O1948" i="30"/>
  <c r="AA1947" i="30"/>
  <c r="Z1947" i="30"/>
  <c r="Y1947" i="30"/>
  <c r="X1947" i="30"/>
  <c r="V1947" i="30"/>
  <c r="U1947" i="30"/>
  <c r="T1947" i="30"/>
  <c r="S1947" i="30"/>
  <c r="R1947" i="30"/>
  <c r="Q1947" i="30"/>
  <c r="P1947" i="30"/>
  <c r="O1947" i="30"/>
  <c r="AA1946" i="30"/>
  <c r="Z1946" i="30"/>
  <c r="Y1946" i="30"/>
  <c r="X1946" i="30"/>
  <c r="V1946" i="30"/>
  <c r="U1946" i="30"/>
  <c r="T1946" i="30"/>
  <c r="S1946" i="30"/>
  <c r="R1946" i="30"/>
  <c r="Q1946" i="30"/>
  <c r="P1946" i="30"/>
  <c r="O1946" i="30"/>
  <c r="AA1945" i="30"/>
  <c r="Z1945" i="30"/>
  <c r="Y1945" i="30"/>
  <c r="X1945" i="30"/>
  <c r="V1945" i="30"/>
  <c r="U1945" i="30"/>
  <c r="T1945" i="30"/>
  <c r="S1945" i="30"/>
  <c r="R1945" i="30"/>
  <c r="Q1945" i="30"/>
  <c r="P1945" i="30"/>
  <c r="O1945" i="30"/>
  <c r="AA1944" i="30"/>
  <c r="Z1944" i="30"/>
  <c r="Y1944" i="30"/>
  <c r="X1944" i="30"/>
  <c r="V1944" i="30"/>
  <c r="U1944" i="30"/>
  <c r="T1944" i="30"/>
  <c r="S1944" i="30"/>
  <c r="R1944" i="30"/>
  <c r="Q1944" i="30"/>
  <c r="P1944" i="30"/>
  <c r="O1944" i="30"/>
  <c r="AA1943" i="30"/>
  <c r="Z1943" i="30"/>
  <c r="Y1943" i="30"/>
  <c r="X1943" i="30"/>
  <c r="V1943" i="30"/>
  <c r="U1943" i="30"/>
  <c r="T1943" i="30"/>
  <c r="S1943" i="30"/>
  <c r="R1943" i="30"/>
  <c r="Q1943" i="30"/>
  <c r="P1943" i="30"/>
  <c r="O1943" i="30"/>
  <c r="AA1942" i="30"/>
  <c r="Z1942" i="30"/>
  <c r="Y1942" i="30"/>
  <c r="X1942" i="30"/>
  <c r="V1942" i="30"/>
  <c r="U1942" i="30"/>
  <c r="T1942" i="30"/>
  <c r="S1942" i="30"/>
  <c r="R1942" i="30"/>
  <c r="Q1942" i="30"/>
  <c r="P1942" i="30"/>
  <c r="O1942" i="30"/>
  <c r="AA1941" i="30"/>
  <c r="Z1941" i="30"/>
  <c r="Y1941" i="30"/>
  <c r="X1941" i="30"/>
  <c r="V1941" i="30"/>
  <c r="U1941" i="30"/>
  <c r="T1941" i="30"/>
  <c r="S1941" i="30"/>
  <c r="R1941" i="30"/>
  <c r="Q1941" i="30"/>
  <c r="P1941" i="30"/>
  <c r="O1941" i="30"/>
  <c r="AA1940" i="30"/>
  <c r="Z1940" i="30"/>
  <c r="Y1940" i="30"/>
  <c r="X1940" i="30"/>
  <c r="V1940" i="30"/>
  <c r="U1940" i="30"/>
  <c r="T1940" i="30"/>
  <c r="S1940" i="30"/>
  <c r="R1940" i="30"/>
  <c r="Q1940" i="30"/>
  <c r="P1940" i="30"/>
  <c r="O1940" i="30"/>
  <c r="AA1939" i="30"/>
  <c r="Z1939" i="30"/>
  <c r="Y1939" i="30"/>
  <c r="X1939" i="30"/>
  <c r="V1939" i="30"/>
  <c r="U1939" i="30"/>
  <c r="T1939" i="30"/>
  <c r="S1939" i="30"/>
  <c r="R1939" i="30"/>
  <c r="Q1939" i="30"/>
  <c r="P1939" i="30"/>
  <c r="O1939" i="30"/>
  <c r="AA1938" i="30"/>
  <c r="Z1938" i="30"/>
  <c r="Y1938" i="30"/>
  <c r="X1938" i="30"/>
  <c r="V1938" i="30"/>
  <c r="U1938" i="30"/>
  <c r="T1938" i="30"/>
  <c r="S1938" i="30"/>
  <c r="R1938" i="30"/>
  <c r="Q1938" i="30"/>
  <c r="P1938" i="30"/>
  <c r="O1938" i="30"/>
  <c r="AA1937" i="30"/>
  <c r="Z1937" i="30"/>
  <c r="Y1937" i="30"/>
  <c r="X1937" i="30"/>
  <c r="V1937" i="30"/>
  <c r="U1937" i="30"/>
  <c r="T1937" i="30"/>
  <c r="S1937" i="30"/>
  <c r="R1937" i="30"/>
  <c r="Q1937" i="30"/>
  <c r="P1937" i="30"/>
  <c r="O1937" i="30"/>
  <c r="AA1936" i="30"/>
  <c r="Z1936" i="30"/>
  <c r="Y1936" i="30"/>
  <c r="X1936" i="30"/>
  <c r="V1936" i="30"/>
  <c r="U1936" i="30"/>
  <c r="T1936" i="30"/>
  <c r="S1936" i="30"/>
  <c r="R1936" i="30"/>
  <c r="Q1936" i="30"/>
  <c r="P1936" i="30"/>
  <c r="O1936" i="30"/>
  <c r="AA1935" i="30"/>
  <c r="Z1935" i="30"/>
  <c r="Y1935" i="30"/>
  <c r="X1935" i="30"/>
  <c r="V1935" i="30"/>
  <c r="U1935" i="30"/>
  <c r="T1935" i="30"/>
  <c r="S1935" i="30"/>
  <c r="R1935" i="30"/>
  <c r="Q1935" i="30"/>
  <c r="P1935" i="30"/>
  <c r="O1935" i="30"/>
  <c r="AA1934" i="30"/>
  <c r="Z1934" i="30"/>
  <c r="Y1934" i="30"/>
  <c r="X1934" i="30"/>
  <c r="V1934" i="30"/>
  <c r="U1934" i="30"/>
  <c r="T1934" i="30"/>
  <c r="S1934" i="30"/>
  <c r="R1934" i="30"/>
  <c r="Q1934" i="30"/>
  <c r="P1934" i="30"/>
  <c r="O1934" i="30"/>
  <c r="AA1933" i="30"/>
  <c r="Z1933" i="30"/>
  <c r="Y1933" i="30"/>
  <c r="X1933" i="30"/>
  <c r="V1933" i="30"/>
  <c r="U1933" i="30"/>
  <c r="T1933" i="30"/>
  <c r="S1933" i="30"/>
  <c r="R1933" i="30"/>
  <c r="Q1933" i="30"/>
  <c r="P1933" i="30"/>
  <c r="O1933" i="30"/>
  <c r="AA1932" i="30"/>
  <c r="Z1932" i="30"/>
  <c r="Y1932" i="30"/>
  <c r="X1932" i="30"/>
  <c r="V1932" i="30"/>
  <c r="U1932" i="30"/>
  <c r="T1932" i="30"/>
  <c r="S1932" i="30"/>
  <c r="R1932" i="30"/>
  <c r="Q1932" i="30"/>
  <c r="P1932" i="30"/>
  <c r="O1932" i="30"/>
  <c r="AA1931" i="30"/>
  <c r="Z1931" i="30"/>
  <c r="Y1931" i="30"/>
  <c r="X1931" i="30"/>
  <c r="V1931" i="30"/>
  <c r="U1931" i="30"/>
  <c r="T1931" i="30"/>
  <c r="S1931" i="30"/>
  <c r="R1931" i="30"/>
  <c r="Q1931" i="30"/>
  <c r="P1931" i="30"/>
  <c r="O1931" i="30"/>
  <c r="AA1930" i="30"/>
  <c r="Z1930" i="30"/>
  <c r="Y1930" i="30"/>
  <c r="X1930" i="30"/>
  <c r="V1930" i="30"/>
  <c r="U1930" i="30"/>
  <c r="T1930" i="30"/>
  <c r="S1930" i="30"/>
  <c r="R1930" i="30"/>
  <c r="Q1930" i="30"/>
  <c r="P1930" i="30"/>
  <c r="O1930" i="30"/>
  <c r="AA1929" i="30"/>
  <c r="Z1929" i="30"/>
  <c r="Y1929" i="30"/>
  <c r="X1929" i="30"/>
  <c r="V1929" i="30"/>
  <c r="U1929" i="30"/>
  <c r="T1929" i="30"/>
  <c r="S1929" i="30"/>
  <c r="R1929" i="30"/>
  <c r="Q1929" i="30"/>
  <c r="P1929" i="30"/>
  <c r="O1929" i="30"/>
  <c r="AA1928" i="30"/>
  <c r="Z1928" i="30"/>
  <c r="Y1928" i="30"/>
  <c r="X1928" i="30"/>
  <c r="V1928" i="30"/>
  <c r="U1928" i="30"/>
  <c r="T1928" i="30"/>
  <c r="S1928" i="30"/>
  <c r="R1928" i="30"/>
  <c r="Q1928" i="30"/>
  <c r="P1928" i="30"/>
  <c r="O1928" i="30"/>
  <c r="AA1927" i="30"/>
  <c r="Z1927" i="30"/>
  <c r="Y1927" i="30"/>
  <c r="X1927" i="30"/>
  <c r="V1927" i="30"/>
  <c r="U1927" i="30"/>
  <c r="T1927" i="30"/>
  <c r="S1927" i="30"/>
  <c r="R1927" i="30"/>
  <c r="Q1927" i="30"/>
  <c r="P1927" i="30"/>
  <c r="O1927" i="30"/>
  <c r="AA1926" i="30"/>
  <c r="Z1926" i="30"/>
  <c r="Y1926" i="30"/>
  <c r="X1926" i="30"/>
  <c r="V1926" i="30"/>
  <c r="U1926" i="30"/>
  <c r="T1926" i="30"/>
  <c r="S1926" i="30"/>
  <c r="R1926" i="30"/>
  <c r="Q1926" i="30"/>
  <c r="P1926" i="30"/>
  <c r="O1926" i="30"/>
  <c r="AA1925" i="30"/>
  <c r="Z1925" i="30"/>
  <c r="Y1925" i="30"/>
  <c r="X1925" i="30"/>
  <c r="V1925" i="30"/>
  <c r="U1925" i="30"/>
  <c r="T1925" i="30"/>
  <c r="S1925" i="30"/>
  <c r="R1925" i="30"/>
  <c r="Q1925" i="30"/>
  <c r="P1925" i="30"/>
  <c r="O1925" i="30"/>
  <c r="AA1924" i="30"/>
  <c r="Z1924" i="30"/>
  <c r="Y1924" i="30"/>
  <c r="X1924" i="30"/>
  <c r="V1924" i="30"/>
  <c r="U1924" i="30"/>
  <c r="T1924" i="30"/>
  <c r="S1924" i="30"/>
  <c r="R1924" i="30"/>
  <c r="Q1924" i="30"/>
  <c r="P1924" i="30"/>
  <c r="O1924" i="30"/>
  <c r="AA1923" i="30"/>
  <c r="Z1923" i="30"/>
  <c r="Y1923" i="30"/>
  <c r="X1923" i="30"/>
  <c r="V1923" i="30"/>
  <c r="U1923" i="30"/>
  <c r="T1923" i="30"/>
  <c r="S1923" i="30"/>
  <c r="R1923" i="30"/>
  <c r="Q1923" i="30"/>
  <c r="P1923" i="30"/>
  <c r="O1923" i="30"/>
  <c r="AA1922" i="30"/>
  <c r="Z1922" i="30"/>
  <c r="Y1922" i="30"/>
  <c r="X1922" i="30"/>
  <c r="V1922" i="30"/>
  <c r="U1922" i="30"/>
  <c r="T1922" i="30"/>
  <c r="S1922" i="30"/>
  <c r="R1922" i="30"/>
  <c r="Q1922" i="30"/>
  <c r="P1922" i="30"/>
  <c r="O1922" i="30"/>
  <c r="AA1921" i="30"/>
  <c r="Z1921" i="30"/>
  <c r="Y1921" i="30"/>
  <c r="X1921" i="30"/>
  <c r="V1921" i="30"/>
  <c r="U1921" i="30"/>
  <c r="T1921" i="30"/>
  <c r="S1921" i="30"/>
  <c r="R1921" i="30"/>
  <c r="Q1921" i="30"/>
  <c r="P1921" i="30"/>
  <c r="O1921" i="30"/>
  <c r="AA1920" i="30"/>
  <c r="Z1920" i="30"/>
  <c r="Y1920" i="30"/>
  <c r="X1920" i="30"/>
  <c r="V1920" i="30"/>
  <c r="U1920" i="30"/>
  <c r="T1920" i="30"/>
  <c r="S1920" i="30"/>
  <c r="R1920" i="30"/>
  <c r="Q1920" i="30"/>
  <c r="P1920" i="30"/>
  <c r="O1920" i="30"/>
  <c r="AA1919" i="30"/>
  <c r="Z1919" i="30"/>
  <c r="Y1919" i="30"/>
  <c r="X1919" i="30"/>
  <c r="V1919" i="30"/>
  <c r="U1919" i="30"/>
  <c r="T1919" i="30"/>
  <c r="S1919" i="30"/>
  <c r="R1919" i="30"/>
  <c r="Q1919" i="30"/>
  <c r="P1919" i="30"/>
  <c r="O1919" i="30"/>
  <c r="AA1918" i="30"/>
  <c r="Z1918" i="30"/>
  <c r="Y1918" i="30"/>
  <c r="X1918" i="30"/>
  <c r="V1918" i="30"/>
  <c r="U1918" i="30"/>
  <c r="T1918" i="30"/>
  <c r="S1918" i="30"/>
  <c r="R1918" i="30"/>
  <c r="Q1918" i="30"/>
  <c r="P1918" i="30"/>
  <c r="O1918" i="30"/>
  <c r="AA1917" i="30"/>
  <c r="Z1917" i="30"/>
  <c r="Y1917" i="30"/>
  <c r="X1917" i="30"/>
  <c r="V1917" i="30"/>
  <c r="U1917" i="30"/>
  <c r="T1917" i="30"/>
  <c r="S1917" i="30"/>
  <c r="R1917" i="30"/>
  <c r="Q1917" i="30"/>
  <c r="P1917" i="30"/>
  <c r="O1917" i="30"/>
  <c r="AA1916" i="30"/>
  <c r="Z1916" i="30"/>
  <c r="Y1916" i="30"/>
  <c r="X1916" i="30"/>
  <c r="V1916" i="30"/>
  <c r="U1916" i="30"/>
  <c r="T1916" i="30"/>
  <c r="S1916" i="30"/>
  <c r="R1916" i="30"/>
  <c r="Q1916" i="30"/>
  <c r="P1916" i="30"/>
  <c r="O1916" i="30"/>
  <c r="AA1915" i="30"/>
  <c r="Z1915" i="30"/>
  <c r="Y1915" i="30"/>
  <c r="X1915" i="30"/>
  <c r="V1915" i="30"/>
  <c r="U1915" i="30"/>
  <c r="T1915" i="30"/>
  <c r="S1915" i="30"/>
  <c r="R1915" i="30"/>
  <c r="Q1915" i="30"/>
  <c r="P1915" i="30"/>
  <c r="O1915" i="30"/>
  <c r="AA1914" i="30"/>
  <c r="Z1914" i="30"/>
  <c r="Y1914" i="30"/>
  <c r="X1914" i="30"/>
  <c r="V1914" i="30"/>
  <c r="U1914" i="30"/>
  <c r="T1914" i="30"/>
  <c r="S1914" i="30"/>
  <c r="R1914" i="30"/>
  <c r="Q1914" i="30"/>
  <c r="P1914" i="30"/>
  <c r="O1914" i="30"/>
  <c r="AA1913" i="30"/>
  <c r="Z1913" i="30"/>
  <c r="Y1913" i="30"/>
  <c r="X1913" i="30"/>
  <c r="V1913" i="30"/>
  <c r="U1913" i="30"/>
  <c r="T1913" i="30"/>
  <c r="S1913" i="30"/>
  <c r="R1913" i="30"/>
  <c r="Q1913" i="30"/>
  <c r="P1913" i="30"/>
  <c r="O1913" i="30"/>
  <c r="AA1912" i="30"/>
  <c r="Z1912" i="30"/>
  <c r="Y1912" i="30"/>
  <c r="X1912" i="30"/>
  <c r="V1912" i="30"/>
  <c r="U1912" i="30"/>
  <c r="T1912" i="30"/>
  <c r="S1912" i="30"/>
  <c r="R1912" i="30"/>
  <c r="Q1912" i="30"/>
  <c r="P1912" i="30"/>
  <c r="O1912" i="30"/>
  <c r="AA1911" i="30"/>
  <c r="Z1911" i="30"/>
  <c r="Y1911" i="30"/>
  <c r="X1911" i="30"/>
  <c r="V1911" i="30"/>
  <c r="U1911" i="30"/>
  <c r="T1911" i="30"/>
  <c r="S1911" i="30"/>
  <c r="R1911" i="30"/>
  <c r="Q1911" i="30"/>
  <c r="P1911" i="30"/>
  <c r="O1911" i="30"/>
  <c r="AA1910" i="30"/>
  <c r="Z1910" i="30"/>
  <c r="Y1910" i="30"/>
  <c r="X1910" i="30"/>
  <c r="V1910" i="30"/>
  <c r="U1910" i="30"/>
  <c r="T1910" i="30"/>
  <c r="S1910" i="30"/>
  <c r="R1910" i="30"/>
  <c r="Q1910" i="30"/>
  <c r="P1910" i="30"/>
  <c r="O1910" i="30"/>
  <c r="AA1909" i="30"/>
  <c r="Z1909" i="30"/>
  <c r="Y1909" i="30"/>
  <c r="X1909" i="30"/>
  <c r="V1909" i="30"/>
  <c r="U1909" i="30"/>
  <c r="T1909" i="30"/>
  <c r="S1909" i="30"/>
  <c r="R1909" i="30"/>
  <c r="Q1909" i="30"/>
  <c r="P1909" i="30"/>
  <c r="O1909" i="30"/>
  <c r="AA1908" i="30"/>
  <c r="Z1908" i="30"/>
  <c r="Y1908" i="30"/>
  <c r="X1908" i="30"/>
  <c r="V1908" i="30"/>
  <c r="U1908" i="30"/>
  <c r="T1908" i="30"/>
  <c r="S1908" i="30"/>
  <c r="R1908" i="30"/>
  <c r="Q1908" i="30"/>
  <c r="P1908" i="30"/>
  <c r="O1908" i="30"/>
  <c r="AA1907" i="30"/>
  <c r="Z1907" i="30"/>
  <c r="Y1907" i="30"/>
  <c r="X1907" i="30"/>
  <c r="V1907" i="30"/>
  <c r="U1907" i="30"/>
  <c r="T1907" i="30"/>
  <c r="S1907" i="30"/>
  <c r="R1907" i="30"/>
  <c r="Q1907" i="30"/>
  <c r="P1907" i="30"/>
  <c r="O1907" i="30"/>
  <c r="AA1906" i="30"/>
  <c r="Z1906" i="30"/>
  <c r="Y1906" i="30"/>
  <c r="X1906" i="30"/>
  <c r="V1906" i="30"/>
  <c r="U1906" i="30"/>
  <c r="T1906" i="30"/>
  <c r="S1906" i="30"/>
  <c r="R1906" i="30"/>
  <c r="Q1906" i="30"/>
  <c r="P1906" i="30"/>
  <c r="O1906" i="30"/>
  <c r="AA1905" i="30"/>
  <c r="Z1905" i="30"/>
  <c r="Y1905" i="30"/>
  <c r="X1905" i="30"/>
  <c r="V1905" i="30"/>
  <c r="U1905" i="30"/>
  <c r="T1905" i="30"/>
  <c r="S1905" i="30"/>
  <c r="R1905" i="30"/>
  <c r="Q1905" i="30"/>
  <c r="P1905" i="30"/>
  <c r="O1905" i="30"/>
  <c r="AA1904" i="30"/>
  <c r="Z1904" i="30"/>
  <c r="Y1904" i="30"/>
  <c r="X1904" i="30"/>
  <c r="V1904" i="30"/>
  <c r="U1904" i="30"/>
  <c r="T1904" i="30"/>
  <c r="S1904" i="30"/>
  <c r="R1904" i="30"/>
  <c r="Q1904" i="30"/>
  <c r="P1904" i="30"/>
  <c r="O1904" i="30"/>
  <c r="AA1903" i="30"/>
  <c r="Z1903" i="30"/>
  <c r="Y1903" i="30"/>
  <c r="X1903" i="30"/>
  <c r="V1903" i="30"/>
  <c r="U1903" i="30"/>
  <c r="T1903" i="30"/>
  <c r="S1903" i="30"/>
  <c r="R1903" i="30"/>
  <c r="Q1903" i="30"/>
  <c r="P1903" i="30"/>
  <c r="O1903" i="30"/>
  <c r="AA1902" i="30"/>
  <c r="Z1902" i="30"/>
  <c r="Y1902" i="30"/>
  <c r="X1902" i="30"/>
  <c r="V1902" i="30"/>
  <c r="U1902" i="30"/>
  <c r="T1902" i="30"/>
  <c r="S1902" i="30"/>
  <c r="R1902" i="30"/>
  <c r="Q1902" i="30"/>
  <c r="P1902" i="30"/>
  <c r="O1902" i="30"/>
  <c r="AA1901" i="30"/>
  <c r="Z1901" i="30"/>
  <c r="Y1901" i="30"/>
  <c r="X1901" i="30"/>
  <c r="V1901" i="30"/>
  <c r="U1901" i="30"/>
  <c r="T1901" i="30"/>
  <c r="S1901" i="30"/>
  <c r="R1901" i="30"/>
  <c r="Q1901" i="30"/>
  <c r="P1901" i="30"/>
  <c r="O1901" i="30"/>
  <c r="AA1900" i="30"/>
  <c r="Z1900" i="30"/>
  <c r="Y1900" i="30"/>
  <c r="X1900" i="30"/>
  <c r="V1900" i="30"/>
  <c r="U1900" i="30"/>
  <c r="T1900" i="30"/>
  <c r="S1900" i="30"/>
  <c r="R1900" i="30"/>
  <c r="Q1900" i="30"/>
  <c r="P1900" i="30"/>
  <c r="O1900" i="30"/>
  <c r="AA1899" i="30"/>
  <c r="Z1899" i="30"/>
  <c r="Y1899" i="30"/>
  <c r="X1899" i="30"/>
  <c r="V1899" i="30"/>
  <c r="U1899" i="30"/>
  <c r="T1899" i="30"/>
  <c r="S1899" i="30"/>
  <c r="R1899" i="30"/>
  <c r="Q1899" i="30"/>
  <c r="P1899" i="30"/>
  <c r="O1899" i="30"/>
  <c r="AA1898" i="30"/>
  <c r="Z1898" i="30"/>
  <c r="Y1898" i="30"/>
  <c r="X1898" i="30"/>
  <c r="V1898" i="30"/>
  <c r="U1898" i="30"/>
  <c r="T1898" i="30"/>
  <c r="S1898" i="30"/>
  <c r="R1898" i="30"/>
  <c r="Q1898" i="30"/>
  <c r="P1898" i="30"/>
  <c r="O1898" i="30"/>
  <c r="AA1897" i="30"/>
  <c r="Z1897" i="30"/>
  <c r="Y1897" i="30"/>
  <c r="X1897" i="30"/>
  <c r="V1897" i="30"/>
  <c r="U1897" i="30"/>
  <c r="T1897" i="30"/>
  <c r="S1897" i="30"/>
  <c r="R1897" i="30"/>
  <c r="Q1897" i="30"/>
  <c r="P1897" i="30"/>
  <c r="O1897" i="30"/>
  <c r="AA1896" i="30"/>
  <c r="Z1896" i="30"/>
  <c r="Y1896" i="30"/>
  <c r="X1896" i="30"/>
  <c r="V1896" i="30"/>
  <c r="U1896" i="30"/>
  <c r="T1896" i="30"/>
  <c r="S1896" i="30"/>
  <c r="R1896" i="30"/>
  <c r="Q1896" i="30"/>
  <c r="P1896" i="30"/>
  <c r="O1896" i="30"/>
  <c r="AA1895" i="30"/>
  <c r="Z1895" i="30"/>
  <c r="Y1895" i="30"/>
  <c r="X1895" i="30"/>
  <c r="V1895" i="30"/>
  <c r="U1895" i="30"/>
  <c r="T1895" i="30"/>
  <c r="S1895" i="30"/>
  <c r="R1895" i="30"/>
  <c r="Q1895" i="30"/>
  <c r="P1895" i="30"/>
  <c r="O1895" i="30"/>
  <c r="AA1894" i="30"/>
  <c r="Z1894" i="30"/>
  <c r="Y1894" i="30"/>
  <c r="X1894" i="30"/>
  <c r="V1894" i="30"/>
  <c r="U1894" i="30"/>
  <c r="T1894" i="30"/>
  <c r="S1894" i="30"/>
  <c r="R1894" i="30"/>
  <c r="Q1894" i="30"/>
  <c r="P1894" i="30"/>
  <c r="O1894" i="30"/>
  <c r="AA1893" i="30"/>
  <c r="Z1893" i="30"/>
  <c r="Y1893" i="30"/>
  <c r="X1893" i="30"/>
  <c r="V1893" i="30"/>
  <c r="U1893" i="30"/>
  <c r="T1893" i="30"/>
  <c r="S1893" i="30"/>
  <c r="R1893" i="30"/>
  <c r="Q1893" i="30"/>
  <c r="P1893" i="30"/>
  <c r="O1893" i="30"/>
  <c r="AA1892" i="30"/>
  <c r="Z1892" i="30"/>
  <c r="Y1892" i="30"/>
  <c r="X1892" i="30"/>
  <c r="V1892" i="30"/>
  <c r="U1892" i="30"/>
  <c r="T1892" i="30"/>
  <c r="S1892" i="30"/>
  <c r="R1892" i="30"/>
  <c r="Q1892" i="30"/>
  <c r="P1892" i="30"/>
  <c r="O1892" i="30"/>
  <c r="AA1891" i="30"/>
  <c r="Z1891" i="30"/>
  <c r="Y1891" i="30"/>
  <c r="X1891" i="30"/>
  <c r="V1891" i="30"/>
  <c r="U1891" i="30"/>
  <c r="T1891" i="30"/>
  <c r="S1891" i="30"/>
  <c r="R1891" i="30"/>
  <c r="Q1891" i="30"/>
  <c r="P1891" i="30"/>
  <c r="O1891" i="30"/>
  <c r="AA1890" i="30"/>
  <c r="Z1890" i="30"/>
  <c r="Y1890" i="30"/>
  <c r="X1890" i="30"/>
  <c r="V1890" i="30"/>
  <c r="U1890" i="30"/>
  <c r="T1890" i="30"/>
  <c r="S1890" i="30"/>
  <c r="R1890" i="30"/>
  <c r="Q1890" i="30"/>
  <c r="P1890" i="30"/>
  <c r="O1890" i="30"/>
  <c r="AA1889" i="30"/>
  <c r="Z1889" i="30"/>
  <c r="Y1889" i="30"/>
  <c r="X1889" i="30"/>
  <c r="V1889" i="30"/>
  <c r="U1889" i="30"/>
  <c r="T1889" i="30"/>
  <c r="S1889" i="30"/>
  <c r="R1889" i="30"/>
  <c r="Q1889" i="30"/>
  <c r="P1889" i="30"/>
  <c r="O1889" i="30"/>
  <c r="AA1888" i="30"/>
  <c r="Z1888" i="30"/>
  <c r="Y1888" i="30"/>
  <c r="X1888" i="30"/>
  <c r="V1888" i="30"/>
  <c r="U1888" i="30"/>
  <c r="T1888" i="30"/>
  <c r="S1888" i="30"/>
  <c r="R1888" i="30"/>
  <c r="Q1888" i="30"/>
  <c r="P1888" i="30"/>
  <c r="O1888" i="30"/>
  <c r="AA1887" i="30"/>
  <c r="Z1887" i="30"/>
  <c r="Y1887" i="30"/>
  <c r="X1887" i="30"/>
  <c r="V1887" i="30"/>
  <c r="U1887" i="30"/>
  <c r="T1887" i="30"/>
  <c r="S1887" i="30"/>
  <c r="R1887" i="30"/>
  <c r="Q1887" i="30"/>
  <c r="P1887" i="30"/>
  <c r="O1887" i="30"/>
  <c r="AA1886" i="30"/>
  <c r="Z1886" i="30"/>
  <c r="Y1886" i="30"/>
  <c r="X1886" i="30"/>
  <c r="V1886" i="30"/>
  <c r="U1886" i="30"/>
  <c r="T1886" i="30"/>
  <c r="S1886" i="30"/>
  <c r="R1886" i="30"/>
  <c r="Q1886" i="30"/>
  <c r="P1886" i="30"/>
  <c r="O1886" i="30"/>
  <c r="AA1885" i="30"/>
  <c r="Z1885" i="30"/>
  <c r="Y1885" i="30"/>
  <c r="X1885" i="30"/>
  <c r="V1885" i="30"/>
  <c r="U1885" i="30"/>
  <c r="T1885" i="30"/>
  <c r="S1885" i="30"/>
  <c r="R1885" i="30"/>
  <c r="Q1885" i="30"/>
  <c r="P1885" i="30"/>
  <c r="O1885" i="30"/>
  <c r="AA1884" i="30"/>
  <c r="Z1884" i="30"/>
  <c r="Y1884" i="30"/>
  <c r="X1884" i="30"/>
  <c r="V1884" i="30"/>
  <c r="U1884" i="30"/>
  <c r="T1884" i="30"/>
  <c r="S1884" i="30"/>
  <c r="R1884" i="30"/>
  <c r="Q1884" i="30"/>
  <c r="P1884" i="30"/>
  <c r="O1884" i="30"/>
  <c r="AA1883" i="30"/>
  <c r="Z1883" i="30"/>
  <c r="Y1883" i="30"/>
  <c r="X1883" i="30"/>
  <c r="V1883" i="30"/>
  <c r="U1883" i="30"/>
  <c r="T1883" i="30"/>
  <c r="S1883" i="30"/>
  <c r="R1883" i="30"/>
  <c r="Q1883" i="30"/>
  <c r="P1883" i="30"/>
  <c r="O1883" i="30"/>
  <c r="AA1882" i="30"/>
  <c r="Z1882" i="30"/>
  <c r="Y1882" i="30"/>
  <c r="X1882" i="30"/>
  <c r="V1882" i="30"/>
  <c r="U1882" i="30"/>
  <c r="T1882" i="30"/>
  <c r="S1882" i="30"/>
  <c r="R1882" i="30"/>
  <c r="Q1882" i="30"/>
  <c r="P1882" i="30"/>
  <c r="O1882" i="30"/>
  <c r="AA1881" i="30"/>
  <c r="Z1881" i="30"/>
  <c r="Y1881" i="30"/>
  <c r="X1881" i="30"/>
  <c r="V1881" i="30"/>
  <c r="U1881" i="30"/>
  <c r="T1881" i="30"/>
  <c r="S1881" i="30"/>
  <c r="R1881" i="30"/>
  <c r="Q1881" i="30"/>
  <c r="P1881" i="30"/>
  <c r="O1881" i="30"/>
  <c r="AA1880" i="30"/>
  <c r="Z1880" i="30"/>
  <c r="Y1880" i="30"/>
  <c r="X1880" i="30"/>
  <c r="V1880" i="30"/>
  <c r="U1880" i="30"/>
  <c r="T1880" i="30"/>
  <c r="S1880" i="30"/>
  <c r="R1880" i="30"/>
  <c r="Q1880" i="30"/>
  <c r="P1880" i="30"/>
  <c r="O1880" i="30"/>
  <c r="AA1879" i="30"/>
  <c r="Z1879" i="30"/>
  <c r="Y1879" i="30"/>
  <c r="X1879" i="30"/>
  <c r="V1879" i="30"/>
  <c r="U1879" i="30"/>
  <c r="T1879" i="30"/>
  <c r="S1879" i="30"/>
  <c r="R1879" i="30"/>
  <c r="Q1879" i="30"/>
  <c r="P1879" i="30"/>
  <c r="O1879" i="30"/>
  <c r="AA1878" i="30"/>
  <c r="Z1878" i="30"/>
  <c r="Y1878" i="30"/>
  <c r="X1878" i="30"/>
  <c r="V1878" i="30"/>
  <c r="U1878" i="30"/>
  <c r="T1878" i="30"/>
  <c r="S1878" i="30"/>
  <c r="R1878" i="30"/>
  <c r="Q1878" i="30"/>
  <c r="P1878" i="30"/>
  <c r="O1878" i="30"/>
  <c r="AA1877" i="30"/>
  <c r="Z1877" i="30"/>
  <c r="Y1877" i="30"/>
  <c r="X1877" i="30"/>
  <c r="V1877" i="30"/>
  <c r="U1877" i="30"/>
  <c r="T1877" i="30"/>
  <c r="S1877" i="30"/>
  <c r="R1877" i="30"/>
  <c r="Q1877" i="30"/>
  <c r="P1877" i="30"/>
  <c r="O1877" i="30"/>
  <c r="AA1876" i="30"/>
  <c r="Z1876" i="30"/>
  <c r="Y1876" i="30"/>
  <c r="X1876" i="30"/>
  <c r="V1876" i="30"/>
  <c r="U1876" i="30"/>
  <c r="T1876" i="30"/>
  <c r="S1876" i="30"/>
  <c r="R1876" i="30"/>
  <c r="Q1876" i="30"/>
  <c r="P1876" i="30"/>
  <c r="O1876" i="30"/>
  <c r="AA1875" i="30"/>
  <c r="Z1875" i="30"/>
  <c r="Y1875" i="30"/>
  <c r="X1875" i="30"/>
  <c r="V1875" i="30"/>
  <c r="U1875" i="30"/>
  <c r="T1875" i="30"/>
  <c r="S1875" i="30"/>
  <c r="R1875" i="30"/>
  <c r="Q1875" i="30"/>
  <c r="P1875" i="30"/>
  <c r="O1875" i="30"/>
  <c r="AA1874" i="30"/>
  <c r="Z1874" i="30"/>
  <c r="Y1874" i="30"/>
  <c r="X1874" i="30"/>
  <c r="V1874" i="30"/>
  <c r="U1874" i="30"/>
  <c r="T1874" i="30"/>
  <c r="S1874" i="30"/>
  <c r="R1874" i="30"/>
  <c r="Q1874" i="30"/>
  <c r="P1874" i="30"/>
  <c r="O1874" i="30"/>
  <c r="AA1873" i="30"/>
  <c r="Z1873" i="30"/>
  <c r="Y1873" i="30"/>
  <c r="X1873" i="30"/>
  <c r="V1873" i="30"/>
  <c r="U1873" i="30"/>
  <c r="T1873" i="30"/>
  <c r="S1873" i="30"/>
  <c r="R1873" i="30"/>
  <c r="Q1873" i="30"/>
  <c r="P1873" i="30"/>
  <c r="O1873" i="30"/>
  <c r="AA1872" i="30"/>
  <c r="Z1872" i="30"/>
  <c r="Y1872" i="30"/>
  <c r="X1872" i="30"/>
  <c r="V1872" i="30"/>
  <c r="U1872" i="30"/>
  <c r="T1872" i="30"/>
  <c r="S1872" i="30"/>
  <c r="R1872" i="30"/>
  <c r="Q1872" i="30"/>
  <c r="P1872" i="30"/>
  <c r="O1872" i="30"/>
  <c r="AA1871" i="30"/>
  <c r="Z1871" i="30"/>
  <c r="Y1871" i="30"/>
  <c r="X1871" i="30"/>
  <c r="V1871" i="30"/>
  <c r="U1871" i="30"/>
  <c r="T1871" i="30"/>
  <c r="S1871" i="30"/>
  <c r="R1871" i="30"/>
  <c r="Q1871" i="30"/>
  <c r="P1871" i="30"/>
  <c r="O1871" i="30"/>
  <c r="AA1870" i="30"/>
  <c r="Z1870" i="30"/>
  <c r="Y1870" i="30"/>
  <c r="X1870" i="30"/>
  <c r="V1870" i="30"/>
  <c r="U1870" i="30"/>
  <c r="T1870" i="30"/>
  <c r="S1870" i="30"/>
  <c r="R1870" i="30"/>
  <c r="Q1870" i="30"/>
  <c r="P1870" i="30"/>
  <c r="O1870" i="30"/>
  <c r="AA1869" i="30"/>
  <c r="Z1869" i="30"/>
  <c r="Y1869" i="30"/>
  <c r="X1869" i="30"/>
  <c r="V1869" i="30"/>
  <c r="U1869" i="30"/>
  <c r="T1869" i="30"/>
  <c r="S1869" i="30"/>
  <c r="R1869" i="30"/>
  <c r="Q1869" i="30"/>
  <c r="P1869" i="30"/>
  <c r="O1869" i="30"/>
  <c r="AA1868" i="30"/>
  <c r="Z1868" i="30"/>
  <c r="Y1868" i="30"/>
  <c r="X1868" i="30"/>
  <c r="V1868" i="30"/>
  <c r="U1868" i="30"/>
  <c r="T1868" i="30"/>
  <c r="S1868" i="30"/>
  <c r="R1868" i="30"/>
  <c r="Q1868" i="30"/>
  <c r="P1868" i="30"/>
  <c r="O1868" i="30"/>
  <c r="AA1867" i="30"/>
  <c r="Z1867" i="30"/>
  <c r="Y1867" i="30"/>
  <c r="X1867" i="30"/>
  <c r="V1867" i="30"/>
  <c r="U1867" i="30"/>
  <c r="T1867" i="30"/>
  <c r="S1867" i="30"/>
  <c r="R1867" i="30"/>
  <c r="Q1867" i="30"/>
  <c r="P1867" i="30"/>
  <c r="O1867" i="30"/>
  <c r="AA1866" i="30"/>
  <c r="Z1866" i="30"/>
  <c r="Y1866" i="30"/>
  <c r="X1866" i="30"/>
  <c r="V1866" i="30"/>
  <c r="U1866" i="30"/>
  <c r="T1866" i="30"/>
  <c r="S1866" i="30"/>
  <c r="R1866" i="30"/>
  <c r="Q1866" i="30"/>
  <c r="P1866" i="30"/>
  <c r="O1866" i="30"/>
  <c r="AA1865" i="30"/>
  <c r="Z1865" i="30"/>
  <c r="Y1865" i="30"/>
  <c r="X1865" i="30"/>
  <c r="V1865" i="30"/>
  <c r="U1865" i="30"/>
  <c r="T1865" i="30"/>
  <c r="S1865" i="30"/>
  <c r="R1865" i="30"/>
  <c r="Q1865" i="30"/>
  <c r="P1865" i="30"/>
  <c r="O1865" i="30"/>
  <c r="AA1864" i="30"/>
  <c r="Z1864" i="30"/>
  <c r="Y1864" i="30"/>
  <c r="X1864" i="30"/>
  <c r="V1864" i="30"/>
  <c r="U1864" i="30"/>
  <c r="T1864" i="30"/>
  <c r="S1864" i="30"/>
  <c r="R1864" i="30"/>
  <c r="Q1864" i="30"/>
  <c r="P1864" i="30"/>
  <c r="O1864" i="30"/>
  <c r="AA1863" i="30"/>
  <c r="Z1863" i="30"/>
  <c r="Y1863" i="30"/>
  <c r="X1863" i="30"/>
  <c r="V1863" i="30"/>
  <c r="U1863" i="30"/>
  <c r="T1863" i="30"/>
  <c r="S1863" i="30"/>
  <c r="R1863" i="30"/>
  <c r="Q1863" i="30"/>
  <c r="P1863" i="30"/>
  <c r="O1863" i="30"/>
  <c r="AA1862" i="30"/>
  <c r="Z1862" i="30"/>
  <c r="Y1862" i="30"/>
  <c r="X1862" i="30"/>
  <c r="V1862" i="30"/>
  <c r="U1862" i="30"/>
  <c r="T1862" i="30"/>
  <c r="S1862" i="30"/>
  <c r="R1862" i="30"/>
  <c r="Q1862" i="30"/>
  <c r="P1862" i="30"/>
  <c r="O1862" i="30"/>
  <c r="AA1861" i="30"/>
  <c r="Z1861" i="30"/>
  <c r="Y1861" i="30"/>
  <c r="X1861" i="30"/>
  <c r="V1861" i="30"/>
  <c r="U1861" i="30"/>
  <c r="T1861" i="30"/>
  <c r="S1861" i="30"/>
  <c r="R1861" i="30"/>
  <c r="Q1861" i="30"/>
  <c r="P1861" i="30"/>
  <c r="O1861" i="30"/>
  <c r="AA1860" i="30"/>
  <c r="Z1860" i="30"/>
  <c r="Y1860" i="30"/>
  <c r="X1860" i="30"/>
  <c r="V1860" i="30"/>
  <c r="U1860" i="30"/>
  <c r="T1860" i="30"/>
  <c r="S1860" i="30"/>
  <c r="R1860" i="30"/>
  <c r="Q1860" i="30"/>
  <c r="P1860" i="30"/>
  <c r="O1860" i="30"/>
  <c r="AA1859" i="30"/>
  <c r="Z1859" i="30"/>
  <c r="Y1859" i="30"/>
  <c r="X1859" i="30"/>
  <c r="V1859" i="30"/>
  <c r="U1859" i="30"/>
  <c r="T1859" i="30"/>
  <c r="S1859" i="30"/>
  <c r="R1859" i="30"/>
  <c r="Q1859" i="30"/>
  <c r="P1859" i="30"/>
  <c r="O1859" i="30"/>
  <c r="AA1858" i="30"/>
  <c r="Z1858" i="30"/>
  <c r="Y1858" i="30"/>
  <c r="X1858" i="30"/>
  <c r="V1858" i="30"/>
  <c r="U1858" i="30"/>
  <c r="T1858" i="30"/>
  <c r="S1858" i="30"/>
  <c r="R1858" i="30"/>
  <c r="Q1858" i="30"/>
  <c r="P1858" i="30"/>
  <c r="O1858" i="30"/>
  <c r="AA1857" i="30"/>
  <c r="Z1857" i="30"/>
  <c r="Y1857" i="30"/>
  <c r="X1857" i="30"/>
  <c r="V1857" i="30"/>
  <c r="U1857" i="30"/>
  <c r="T1857" i="30"/>
  <c r="S1857" i="30"/>
  <c r="R1857" i="30"/>
  <c r="Q1857" i="30"/>
  <c r="P1857" i="30"/>
  <c r="O1857" i="30"/>
  <c r="AA1856" i="30"/>
  <c r="Z1856" i="30"/>
  <c r="Y1856" i="30"/>
  <c r="X1856" i="30"/>
  <c r="V1856" i="30"/>
  <c r="U1856" i="30"/>
  <c r="T1856" i="30"/>
  <c r="S1856" i="30"/>
  <c r="R1856" i="30"/>
  <c r="Q1856" i="30"/>
  <c r="P1856" i="30"/>
  <c r="O1856" i="30"/>
  <c r="AA1855" i="30"/>
  <c r="Z1855" i="30"/>
  <c r="Y1855" i="30"/>
  <c r="X1855" i="30"/>
  <c r="V1855" i="30"/>
  <c r="U1855" i="30"/>
  <c r="T1855" i="30"/>
  <c r="S1855" i="30"/>
  <c r="R1855" i="30"/>
  <c r="Q1855" i="30"/>
  <c r="P1855" i="30"/>
  <c r="O1855" i="30"/>
  <c r="AA1854" i="30"/>
  <c r="Z1854" i="30"/>
  <c r="Y1854" i="30"/>
  <c r="X1854" i="30"/>
  <c r="V1854" i="30"/>
  <c r="U1854" i="30"/>
  <c r="T1854" i="30"/>
  <c r="S1854" i="30"/>
  <c r="R1854" i="30"/>
  <c r="Q1854" i="30"/>
  <c r="P1854" i="30"/>
  <c r="O1854" i="30"/>
  <c r="AA1853" i="30"/>
  <c r="Z1853" i="30"/>
  <c r="Y1853" i="30"/>
  <c r="X1853" i="30"/>
  <c r="V1853" i="30"/>
  <c r="U1853" i="30"/>
  <c r="T1853" i="30"/>
  <c r="S1853" i="30"/>
  <c r="R1853" i="30"/>
  <c r="Q1853" i="30"/>
  <c r="P1853" i="30"/>
  <c r="O1853" i="30"/>
  <c r="AA1852" i="30"/>
  <c r="Z1852" i="30"/>
  <c r="Y1852" i="30"/>
  <c r="X1852" i="30"/>
  <c r="V1852" i="30"/>
  <c r="U1852" i="30"/>
  <c r="T1852" i="30"/>
  <c r="S1852" i="30"/>
  <c r="R1852" i="30"/>
  <c r="Q1852" i="30"/>
  <c r="P1852" i="30"/>
  <c r="O1852" i="30"/>
  <c r="AA1851" i="30"/>
  <c r="Z1851" i="30"/>
  <c r="Y1851" i="30"/>
  <c r="X1851" i="30"/>
  <c r="V1851" i="30"/>
  <c r="U1851" i="30"/>
  <c r="T1851" i="30"/>
  <c r="S1851" i="30"/>
  <c r="R1851" i="30"/>
  <c r="Q1851" i="30"/>
  <c r="P1851" i="30"/>
  <c r="O1851" i="30"/>
  <c r="AA1850" i="30"/>
  <c r="Z1850" i="30"/>
  <c r="Y1850" i="30"/>
  <c r="X1850" i="30"/>
  <c r="V1850" i="30"/>
  <c r="U1850" i="30"/>
  <c r="T1850" i="30"/>
  <c r="S1850" i="30"/>
  <c r="R1850" i="30"/>
  <c r="Q1850" i="30"/>
  <c r="P1850" i="30"/>
  <c r="O1850" i="30"/>
  <c r="AA1849" i="30"/>
  <c r="Z1849" i="30"/>
  <c r="Y1849" i="30"/>
  <c r="X1849" i="30"/>
  <c r="V1849" i="30"/>
  <c r="U1849" i="30"/>
  <c r="T1849" i="30"/>
  <c r="S1849" i="30"/>
  <c r="R1849" i="30"/>
  <c r="Q1849" i="30"/>
  <c r="P1849" i="30"/>
  <c r="O1849" i="30"/>
  <c r="AA1848" i="30"/>
  <c r="Z1848" i="30"/>
  <c r="Y1848" i="30"/>
  <c r="X1848" i="30"/>
  <c r="V1848" i="30"/>
  <c r="U1848" i="30"/>
  <c r="T1848" i="30"/>
  <c r="S1848" i="30"/>
  <c r="R1848" i="30"/>
  <c r="Q1848" i="30"/>
  <c r="P1848" i="30"/>
  <c r="O1848" i="30"/>
  <c r="AA1847" i="30"/>
  <c r="Z1847" i="30"/>
  <c r="Y1847" i="30"/>
  <c r="X1847" i="30"/>
  <c r="V1847" i="30"/>
  <c r="U1847" i="30"/>
  <c r="T1847" i="30"/>
  <c r="S1847" i="30"/>
  <c r="R1847" i="30"/>
  <c r="Q1847" i="30"/>
  <c r="P1847" i="30"/>
  <c r="O1847" i="30"/>
  <c r="AA1846" i="30"/>
  <c r="Z1846" i="30"/>
  <c r="Y1846" i="30"/>
  <c r="X1846" i="30"/>
  <c r="V1846" i="30"/>
  <c r="U1846" i="30"/>
  <c r="T1846" i="30"/>
  <c r="S1846" i="30"/>
  <c r="R1846" i="30"/>
  <c r="Q1846" i="30"/>
  <c r="P1846" i="30"/>
  <c r="O1846" i="30"/>
  <c r="AA1845" i="30"/>
  <c r="Z1845" i="30"/>
  <c r="Y1845" i="30"/>
  <c r="X1845" i="30"/>
  <c r="V1845" i="30"/>
  <c r="U1845" i="30"/>
  <c r="T1845" i="30"/>
  <c r="S1845" i="30"/>
  <c r="R1845" i="30"/>
  <c r="Q1845" i="30"/>
  <c r="P1845" i="30"/>
  <c r="O1845" i="30"/>
  <c r="AA1844" i="30"/>
  <c r="Z1844" i="30"/>
  <c r="Y1844" i="30"/>
  <c r="X1844" i="30"/>
  <c r="V1844" i="30"/>
  <c r="U1844" i="30"/>
  <c r="T1844" i="30"/>
  <c r="S1844" i="30"/>
  <c r="R1844" i="30"/>
  <c r="Q1844" i="30"/>
  <c r="P1844" i="30"/>
  <c r="O1844" i="30"/>
  <c r="AA1843" i="30"/>
  <c r="Z1843" i="30"/>
  <c r="Y1843" i="30"/>
  <c r="X1843" i="30"/>
  <c r="V1843" i="30"/>
  <c r="U1843" i="30"/>
  <c r="T1843" i="30"/>
  <c r="S1843" i="30"/>
  <c r="R1843" i="30"/>
  <c r="Q1843" i="30"/>
  <c r="P1843" i="30"/>
  <c r="O1843" i="30"/>
  <c r="AA1842" i="30"/>
  <c r="Z1842" i="30"/>
  <c r="Y1842" i="30"/>
  <c r="X1842" i="30"/>
  <c r="V1842" i="30"/>
  <c r="U1842" i="30"/>
  <c r="T1842" i="30"/>
  <c r="S1842" i="30"/>
  <c r="R1842" i="30"/>
  <c r="Q1842" i="30"/>
  <c r="P1842" i="30"/>
  <c r="O1842" i="30"/>
  <c r="AA1841" i="30"/>
  <c r="Z1841" i="30"/>
  <c r="Y1841" i="30"/>
  <c r="X1841" i="30"/>
  <c r="V1841" i="30"/>
  <c r="U1841" i="30"/>
  <c r="T1841" i="30"/>
  <c r="S1841" i="30"/>
  <c r="R1841" i="30"/>
  <c r="Q1841" i="30"/>
  <c r="P1841" i="30"/>
  <c r="O1841" i="30"/>
  <c r="AA1840" i="30"/>
  <c r="Z1840" i="30"/>
  <c r="Y1840" i="30"/>
  <c r="X1840" i="30"/>
  <c r="V1840" i="30"/>
  <c r="U1840" i="30"/>
  <c r="T1840" i="30"/>
  <c r="S1840" i="30"/>
  <c r="R1840" i="30"/>
  <c r="Q1840" i="30"/>
  <c r="P1840" i="30"/>
  <c r="O1840" i="30"/>
  <c r="AA1839" i="30"/>
  <c r="Z1839" i="30"/>
  <c r="Y1839" i="30"/>
  <c r="X1839" i="30"/>
  <c r="V1839" i="30"/>
  <c r="U1839" i="30"/>
  <c r="T1839" i="30"/>
  <c r="S1839" i="30"/>
  <c r="R1839" i="30"/>
  <c r="Q1839" i="30"/>
  <c r="P1839" i="30"/>
  <c r="O1839" i="30"/>
  <c r="AA1838" i="30"/>
  <c r="Z1838" i="30"/>
  <c r="Y1838" i="30"/>
  <c r="X1838" i="30"/>
  <c r="V1838" i="30"/>
  <c r="U1838" i="30"/>
  <c r="T1838" i="30"/>
  <c r="S1838" i="30"/>
  <c r="R1838" i="30"/>
  <c r="Q1838" i="30"/>
  <c r="P1838" i="30"/>
  <c r="O1838" i="30"/>
  <c r="AA1837" i="30"/>
  <c r="Z1837" i="30"/>
  <c r="Y1837" i="30"/>
  <c r="X1837" i="30"/>
  <c r="V1837" i="30"/>
  <c r="U1837" i="30"/>
  <c r="T1837" i="30"/>
  <c r="S1837" i="30"/>
  <c r="R1837" i="30"/>
  <c r="Q1837" i="30"/>
  <c r="P1837" i="30"/>
  <c r="O1837" i="30"/>
  <c r="AA1836" i="30"/>
  <c r="Z1836" i="30"/>
  <c r="Y1836" i="30"/>
  <c r="X1836" i="30"/>
  <c r="V1836" i="30"/>
  <c r="U1836" i="30"/>
  <c r="T1836" i="30"/>
  <c r="S1836" i="30"/>
  <c r="R1836" i="30"/>
  <c r="Q1836" i="30"/>
  <c r="P1836" i="30"/>
  <c r="O1836" i="30"/>
  <c r="AA1835" i="30"/>
  <c r="Z1835" i="30"/>
  <c r="Y1835" i="30"/>
  <c r="X1835" i="30"/>
  <c r="V1835" i="30"/>
  <c r="U1835" i="30"/>
  <c r="T1835" i="30"/>
  <c r="S1835" i="30"/>
  <c r="R1835" i="30"/>
  <c r="Q1835" i="30"/>
  <c r="P1835" i="30"/>
  <c r="O1835" i="30"/>
  <c r="AA1834" i="30"/>
  <c r="Z1834" i="30"/>
  <c r="Y1834" i="30"/>
  <c r="X1834" i="30"/>
  <c r="V1834" i="30"/>
  <c r="U1834" i="30"/>
  <c r="T1834" i="30"/>
  <c r="S1834" i="30"/>
  <c r="R1834" i="30"/>
  <c r="Q1834" i="30"/>
  <c r="P1834" i="30"/>
  <c r="O1834" i="30"/>
  <c r="AA1833" i="30"/>
  <c r="Z1833" i="30"/>
  <c r="Y1833" i="30"/>
  <c r="X1833" i="30"/>
  <c r="V1833" i="30"/>
  <c r="U1833" i="30"/>
  <c r="T1833" i="30"/>
  <c r="S1833" i="30"/>
  <c r="R1833" i="30"/>
  <c r="Q1833" i="30"/>
  <c r="P1833" i="30"/>
  <c r="O1833" i="30"/>
  <c r="AA1832" i="30"/>
  <c r="Z1832" i="30"/>
  <c r="Y1832" i="30"/>
  <c r="X1832" i="30"/>
  <c r="V1832" i="30"/>
  <c r="U1832" i="30"/>
  <c r="T1832" i="30"/>
  <c r="S1832" i="30"/>
  <c r="R1832" i="30"/>
  <c r="Q1832" i="30"/>
  <c r="P1832" i="30"/>
  <c r="O1832" i="30"/>
  <c r="AA1831" i="30"/>
  <c r="Z1831" i="30"/>
  <c r="Y1831" i="30"/>
  <c r="X1831" i="30"/>
  <c r="V1831" i="30"/>
  <c r="U1831" i="30"/>
  <c r="T1831" i="30"/>
  <c r="S1831" i="30"/>
  <c r="R1831" i="30"/>
  <c r="Q1831" i="30"/>
  <c r="P1831" i="30"/>
  <c r="O1831" i="30"/>
  <c r="AA1830" i="30"/>
  <c r="Z1830" i="30"/>
  <c r="Y1830" i="30"/>
  <c r="X1830" i="30"/>
  <c r="V1830" i="30"/>
  <c r="U1830" i="30"/>
  <c r="T1830" i="30"/>
  <c r="S1830" i="30"/>
  <c r="R1830" i="30"/>
  <c r="Q1830" i="30"/>
  <c r="P1830" i="30"/>
  <c r="O1830" i="30"/>
  <c r="AA1829" i="30"/>
  <c r="Z1829" i="30"/>
  <c r="Y1829" i="30"/>
  <c r="X1829" i="30"/>
  <c r="V1829" i="30"/>
  <c r="U1829" i="30"/>
  <c r="T1829" i="30"/>
  <c r="S1829" i="30"/>
  <c r="R1829" i="30"/>
  <c r="Q1829" i="30"/>
  <c r="P1829" i="30"/>
  <c r="O1829" i="30"/>
  <c r="AA1828" i="30"/>
  <c r="Z1828" i="30"/>
  <c r="Y1828" i="30"/>
  <c r="X1828" i="30"/>
  <c r="V1828" i="30"/>
  <c r="U1828" i="30"/>
  <c r="T1828" i="30"/>
  <c r="S1828" i="30"/>
  <c r="R1828" i="30"/>
  <c r="Q1828" i="30"/>
  <c r="P1828" i="30"/>
  <c r="O1828" i="30"/>
  <c r="AA1827" i="30"/>
  <c r="Z1827" i="30"/>
  <c r="Y1827" i="30"/>
  <c r="X1827" i="30"/>
  <c r="V1827" i="30"/>
  <c r="U1827" i="30"/>
  <c r="T1827" i="30"/>
  <c r="S1827" i="30"/>
  <c r="R1827" i="30"/>
  <c r="Q1827" i="30"/>
  <c r="P1827" i="30"/>
  <c r="O1827" i="30"/>
  <c r="AA1826" i="30"/>
  <c r="Z1826" i="30"/>
  <c r="Y1826" i="30"/>
  <c r="X1826" i="30"/>
  <c r="V1826" i="30"/>
  <c r="U1826" i="30"/>
  <c r="T1826" i="30"/>
  <c r="S1826" i="30"/>
  <c r="R1826" i="30"/>
  <c r="Q1826" i="30"/>
  <c r="P1826" i="30"/>
  <c r="O1826" i="30"/>
  <c r="AA1825" i="30"/>
  <c r="Z1825" i="30"/>
  <c r="Y1825" i="30"/>
  <c r="X1825" i="30"/>
  <c r="V1825" i="30"/>
  <c r="U1825" i="30"/>
  <c r="T1825" i="30"/>
  <c r="S1825" i="30"/>
  <c r="R1825" i="30"/>
  <c r="Q1825" i="30"/>
  <c r="P1825" i="30"/>
  <c r="O1825" i="30"/>
  <c r="AA1824" i="30"/>
  <c r="Z1824" i="30"/>
  <c r="Y1824" i="30"/>
  <c r="X1824" i="30"/>
  <c r="V1824" i="30"/>
  <c r="U1824" i="30"/>
  <c r="T1824" i="30"/>
  <c r="S1824" i="30"/>
  <c r="R1824" i="30"/>
  <c r="Q1824" i="30"/>
  <c r="P1824" i="30"/>
  <c r="O1824" i="30"/>
  <c r="AA1823" i="30"/>
  <c r="Z1823" i="30"/>
  <c r="Y1823" i="30"/>
  <c r="X1823" i="30"/>
  <c r="V1823" i="30"/>
  <c r="U1823" i="30"/>
  <c r="T1823" i="30"/>
  <c r="S1823" i="30"/>
  <c r="R1823" i="30"/>
  <c r="Q1823" i="30"/>
  <c r="P1823" i="30"/>
  <c r="O1823" i="30"/>
  <c r="AA1822" i="30"/>
  <c r="Z1822" i="30"/>
  <c r="Y1822" i="30"/>
  <c r="X1822" i="30"/>
  <c r="V1822" i="30"/>
  <c r="U1822" i="30"/>
  <c r="T1822" i="30"/>
  <c r="S1822" i="30"/>
  <c r="R1822" i="30"/>
  <c r="Q1822" i="30"/>
  <c r="P1822" i="30"/>
  <c r="O1822" i="30"/>
  <c r="AA1821" i="30"/>
  <c r="Z1821" i="30"/>
  <c r="Y1821" i="30"/>
  <c r="X1821" i="30"/>
  <c r="V1821" i="30"/>
  <c r="U1821" i="30"/>
  <c r="T1821" i="30"/>
  <c r="S1821" i="30"/>
  <c r="R1821" i="30"/>
  <c r="Q1821" i="30"/>
  <c r="P1821" i="30"/>
  <c r="O1821" i="30"/>
  <c r="AA1820" i="30"/>
  <c r="Z1820" i="30"/>
  <c r="Y1820" i="30"/>
  <c r="X1820" i="30"/>
  <c r="V1820" i="30"/>
  <c r="U1820" i="30"/>
  <c r="T1820" i="30"/>
  <c r="S1820" i="30"/>
  <c r="R1820" i="30"/>
  <c r="Q1820" i="30"/>
  <c r="P1820" i="30"/>
  <c r="O1820" i="30"/>
  <c r="AA1819" i="30"/>
  <c r="Z1819" i="30"/>
  <c r="Y1819" i="30"/>
  <c r="X1819" i="30"/>
  <c r="V1819" i="30"/>
  <c r="U1819" i="30"/>
  <c r="T1819" i="30"/>
  <c r="S1819" i="30"/>
  <c r="R1819" i="30"/>
  <c r="Q1819" i="30"/>
  <c r="P1819" i="30"/>
  <c r="O1819" i="30"/>
  <c r="AA1818" i="30"/>
  <c r="Z1818" i="30"/>
  <c r="Y1818" i="30"/>
  <c r="X1818" i="30"/>
  <c r="V1818" i="30"/>
  <c r="U1818" i="30"/>
  <c r="T1818" i="30"/>
  <c r="S1818" i="30"/>
  <c r="R1818" i="30"/>
  <c r="Q1818" i="30"/>
  <c r="P1818" i="30"/>
  <c r="O1818" i="30"/>
  <c r="AA1817" i="30"/>
  <c r="Z1817" i="30"/>
  <c r="Y1817" i="30"/>
  <c r="X1817" i="30"/>
  <c r="V1817" i="30"/>
  <c r="U1817" i="30"/>
  <c r="T1817" i="30"/>
  <c r="S1817" i="30"/>
  <c r="R1817" i="30"/>
  <c r="Q1817" i="30"/>
  <c r="P1817" i="30"/>
  <c r="O1817" i="30"/>
  <c r="AA1816" i="30"/>
  <c r="Z1816" i="30"/>
  <c r="Y1816" i="30"/>
  <c r="X1816" i="30"/>
  <c r="V1816" i="30"/>
  <c r="U1816" i="30"/>
  <c r="T1816" i="30"/>
  <c r="S1816" i="30"/>
  <c r="R1816" i="30"/>
  <c r="Q1816" i="30"/>
  <c r="P1816" i="30"/>
  <c r="O1816" i="30"/>
  <c r="AA1815" i="30"/>
  <c r="Z1815" i="30"/>
  <c r="Y1815" i="30"/>
  <c r="X1815" i="30"/>
  <c r="V1815" i="30"/>
  <c r="U1815" i="30"/>
  <c r="T1815" i="30"/>
  <c r="S1815" i="30"/>
  <c r="R1815" i="30"/>
  <c r="Q1815" i="30"/>
  <c r="P1815" i="30"/>
  <c r="O1815" i="30"/>
  <c r="AA1814" i="30"/>
  <c r="Z1814" i="30"/>
  <c r="Y1814" i="30"/>
  <c r="X1814" i="30"/>
  <c r="V1814" i="30"/>
  <c r="U1814" i="30"/>
  <c r="T1814" i="30"/>
  <c r="S1814" i="30"/>
  <c r="R1814" i="30"/>
  <c r="Q1814" i="30"/>
  <c r="P1814" i="30"/>
  <c r="O1814" i="30"/>
  <c r="AA1813" i="30"/>
  <c r="Z1813" i="30"/>
  <c r="Y1813" i="30"/>
  <c r="X1813" i="30"/>
  <c r="V1813" i="30"/>
  <c r="U1813" i="30"/>
  <c r="T1813" i="30"/>
  <c r="S1813" i="30"/>
  <c r="R1813" i="30"/>
  <c r="Q1813" i="30"/>
  <c r="P1813" i="30"/>
  <c r="O1813" i="30"/>
  <c r="AA1812" i="30"/>
  <c r="Z1812" i="30"/>
  <c r="Y1812" i="30"/>
  <c r="X1812" i="30"/>
  <c r="V1812" i="30"/>
  <c r="U1812" i="30"/>
  <c r="T1812" i="30"/>
  <c r="S1812" i="30"/>
  <c r="R1812" i="30"/>
  <c r="Q1812" i="30"/>
  <c r="P1812" i="30"/>
  <c r="O1812" i="30"/>
  <c r="AA1811" i="30"/>
  <c r="Z1811" i="30"/>
  <c r="Y1811" i="30"/>
  <c r="X1811" i="30"/>
  <c r="V1811" i="30"/>
  <c r="U1811" i="30"/>
  <c r="T1811" i="30"/>
  <c r="S1811" i="30"/>
  <c r="R1811" i="30"/>
  <c r="Q1811" i="30"/>
  <c r="P1811" i="30"/>
  <c r="O1811" i="30"/>
  <c r="AA1810" i="30"/>
  <c r="Z1810" i="30"/>
  <c r="Y1810" i="30"/>
  <c r="X1810" i="30"/>
  <c r="V1810" i="30"/>
  <c r="U1810" i="30"/>
  <c r="T1810" i="30"/>
  <c r="S1810" i="30"/>
  <c r="R1810" i="30"/>
  <c r="Q1810" i="30"/>
  <c r="P1810" i="30"/>
  <c r="O1810" i="30"/>
  <c r="AA1809" i="30"/>
  <c r="Z1809" i="30"/>
  <c r="Y1809" i="30"/>
  <c r="X1809" i="30"/>
  <c r="V1809" i="30"/>
  <c r="U1809" i="30"/>
  <c r="T1809" i="30"/>
  <c r="S1809" i="30"/>
  <c r="R1809" i="30"/>
  <c r="Q1809" i="30"/>
  <c r="P1809" i="30"/>
  <c r="O1809" i="30"/>
  <c r="AA1808" i="30"/>
  <c r="Z1808" i="30"/>
  <c r="Y1808" i="30"/>
  <c r="X1808" i="30"/>
  <c r="V1808" i="30"/>
  <c r="U1808" i="30"/>
  <c r="T1808" i="30"/>
  <c r="S1808" i="30"/>
  <c r="R1808" i="30"/>
  <c r="Q1808" i="30"/>
  <c r="P1808" i="30"/>
  <c r="O1808" i="30"/>
  <c r="AA1807" i="30"/>
  <c r="Z1807" i="30"/>
  <c r="Y1807" i="30"/>
  <c r="X1807" i="30"/>
  <c r="V1807" i="30"/>
  <c r="U1807" i="30"/>
  <c r="T1807" i="30"/>
  <c r="S1807" i="30"/>
  <c r="R1807" i="30"/>
  <c r="Q1807" i="30"/>
  <c r="P1807" i="30"/>
  <c r="O1807" i="30"/>
  <c r="AA1806" i="30"/>
  <c r="Z1806" i="30"/>
  <c r="Y1806" i="30"/>
  <c r="X1806" i="30"/>
  <c r="V1806" i="30"/>
  <c r="U1806" i="30"/>
  <c r="T1806" i="30"/>
  <c r="S1806" i="30"/>
  <c r="R1806" i="30"/>
  <c r="Q1806" i="30"/>
  <c r="P1806" i="30"/>
  <c r="O1806" i="30"/>
  <c r="AA1805" i="30"/>
  <c r="Z1805" i="30"/>
  <c r="Y1805" i="30"/>
  <c r="X1805" i="30"/>
  <c r="V1805" i="30"/>
  <c r="U1805" i="30"/>
  <c r="T1805" i="30"/>
  <c r="S1805" i="30"/>
  <c r="R1805" i="30"/>
  <c r="Q1805" i="30"/>
  <c r="P1805" i="30"/>
  <c r="O1805" i="30"/>
  <c r="AA1804" i="30"/>
  <c r="Z1804" i="30"/>
  <c r="Y1804" i="30"/>
  <c r="X1804" i="30"/>
  <c r="V1804" i="30"/>
  <c r="U1804" i="30"/>
  <c r="T1804" i="30"/>
  <c r="S1804" i="30"/>
  <c r="R1804" i="30"/>
  <c r="Q1804" i="30"/>
  <c r="P1804" i="30"/>
  <c r="O1804" i="30"/>
  <c r="AA1803" i="30"/>
  <c r="Z1803" i="30"/>
  <c r="Y1803" i="30"/>
  <c r="X1803" i="30"/>
  <c r="V1803" i="30"/>
  <c r="U1803" i="30"/>
  <c r="T1803" i="30"/>
  <c r="S1803" i="30"/>
  <c r="R1803" i="30"/>
  <c r="Q1803" i="30"/>
  <c r="P1803" i="30"/>
  <c r="O1803" i="30"/>
  <c r="AA1802" i="30"/>
  <c r="Z1802" i="30"/>
  <c r="Y1802" i="30"/>
  <c r="X1802" i="30"/>
  <c r="V1802" i="30"/>
  <c r="U1802" i="30"/>
  <c r="T1802" i="30"/>
  <c r="S1802" i="30"/>
  <c r="R1802" i="30"/>
  <c r="Q1802" i="30"/>
  <c r="P1802" i="30"/>
  <c r="O1802" i="30"/>
  <c r="AA1801" i="30"/>
  <c r="Z1801" i="30"/>
  <c r="Y1801" i="30"/>
  <c r="X1801" i="30"/>
  <c r="V1801" i="30"/>
  <c r="U1801" i="30"/>
  <c r="T1801" i="30"/>
  <c r="S1801" i="30"/>
  <c r="R1801" i="30"/>
  <c r="Q1801" i="30"/>
  <c r="P1801" i="30"/>
  <c r="O1801" i="30"/>
  <c r="AA1800" i="30"/>
  <c r="Z1800" i="30"/>
  <c r="Y1800" i="30"/>
  <c r="X1800" i="30"/>
  <c r="V1800" i="30"/>
  <c r="U1800" i="30"/>
  <c r="T1800" i="30"/>
  <c r="S1800" i="30"/>
  <c r="R1800" i="30"/>
  <c r="Q1800" i="30"/>
  <c r="P1800" i="30"/>
  <c r="O1800" i="30"/>
  <c r="AA1799" i="30"/>
  <c r="Z1799" i="30"/>
  <c r="Y1799" i="30"/>
  <c r="X1799" i="30"/>
  <c r="V1799" i="30"/>
  <c r="U1799" i="30"/>
  <c r="T1799" i="30"/>
  <c r="S1799" i="30"/>
  <c r="R1799" i="30"/>
  <c r="Q1799" i="30"/>
  <c r="P1799" i="30"/>
  <c r="O1799" i="30"/>
  <c r="AA1798" i="30"/>
  <c r="Z1798" i="30"/>
  <c r="Y1798" i="30"/>
  <c r="X1798" i="30"/>
  <c r="V1798" i="30"/>
  <c r="U1798" i="30"/>
  <c r="T1798" i="30"/>
  <c r="S1798" i="30"/>
  <c r="R1798" i="30"/>
  <c r="Q1798" i="30"/>
  <c r="P1798" i="30"/>
  <c r="O1798" i="30"/>
  <c r="AA1797" i="30"/>
  <c r="Z1797" i="30"/>
  <c r="Y1797" i="30"/>
  <c r="X1797" i="30"/>
  <c r="V1797" i="30"/>
  <c r="U1797" i="30"/>
  <c r="T1797" i="30"/>
  <c r="S1797" i="30"/>
  <c r="R1797" i="30"/>
  <c r="Q1797" i="30"/>
  <c r="P1797" i="30"/>
  <c r="O1797" i="30"/>
  <c r="AA1796" i="30"/>
  <c r="Z1796" i="30"/>
  <c r="Y1796" i="30"/>
  <c r="X1796" i="30"/>
  <c r="V1796" i="30"/>
  <c r="U1796" i="30"/>
  <c r="T1796" i="30"/>
  <c r="S1796" i="30"/>
  <c r="R1796" i="30"/>
  <c r="Q1796" i="30"/>
  <c r="P1796" i="30"/>
  <c r="O1796" i="30"/>
  <c r="AA1795" i="30"/>
  <c r="Z1795" i="30"/>
  <c r="Y1795" i="30"/>
  <c r="X1795" i="30"/>
  <c r="V1795" i="30"/>
  <c r="U1795" i="30"/>
  <c r="T1795" i="30"/>
  <c r="S1795" i="30"/>
  <c r="R1795" i="30"/>
  <c r="Q1795" i="30"/>
  <c r="P1795" i="30"/>
  <c r="O1795" i="30"/>
  <c r="AA1794" i="30"/>
  <c r="Z1794" i="30"/>
  <c r="Y1794" i="30"/>
  <c r="X1794" i="30"/>
  <c r="V1794" i="30"/>
  <c r="U1794" i="30"/>
  <c r="T1794" i="30"/>
  <c r="S1794" i="30"/>
  <c r="R1794" i="30"/>
  <c r="Q1794" i="30"/>
  <c r="P1794" i="30"/>
  <c r="O1794" i="30"/>
  <c r="AA1793" i="30"/>
  <c r="Z1793" i="30"/>
  <c r="Y1793" i="30"/>
  <c r="X1793" i="30"/>
  <c r="V1793" i="30"/>
  <c r="U1793" i="30"/>
  <c r="T1793" i="30"/>
  <c r="S1793" i="30"/>
  <c r="R1793" i="30"/>
  <c r="Q1793" i="30"/>
  <c r="P1793" i="30"/>
  <c r="O1793" i="30"/>
  <c r="AA1792" i="30"/>
  <c r="Z1792" i="30"/>
  <c r="Y1792" i="30"/>
  <c r="X1792" i="30"/>
  <c r="V1792" i="30"/>
  <c r="U1792" i="30"/>
  <c r="T1792" i="30"/>
  <c r="S1792" i="30"/>
  <c r="R1792" i="30"/>
  <c r="Q1792" i="30"/>
  <c r="P1792" i="30"/>
  <c r="O1792" i="30"/>
  <c r="AA1791" i="30"/>
  <c r="Z1791" i="30"/>
  <c r="Y1791" i="30"/>
  <c r="X1791" i="30"/>
  <c r="V1791" i="30"/>
  <c r="U1791" i="30"/>
  <c r="T1791" i="30"/>
  <c r="S1791" i="30"/>
  <c r="R1791" i="30"/>
  <c r="Q1791" i="30"/>
  <c r="P1791" i="30"/>
  <c r="O1791" i="30"/>
  <c r="AA1790" i="30"/>
  <c r="Z1790" i="30"/>
  <c r="Y1790" i="30"/>
  <c r="X1790" i="30"/>
  <c r="V1790" i="30"/>
  <c r="U1790" i="30"/>
  <c r="T1790" i="30"/>
  <c r="S1790" i="30"/>
  <c r="R1790" i="30"/>
  <c r="Q1790" i="30"/>
  <c r="P1790" i="30"/>
  <c r="O1790" i="30"/>
  <c r="AA1789" i="30"/>
  <c r="Z1789" i="30"/>
  <c r="Y1789" i="30"/>
  <c r="X1789" i="30"/>
  <c r="V1789" i="30"/>
  <c r="U1789" i="30"/>
  <c r="T1789" i="30"/>
  <c r="S1789" i="30"/>
  <c r="R1789" i="30"/>
  <c r="Q1789" i="30"/>
  <c r="P1789" i="30"/>
  <c r="O1789" i="30"/>
  <c r="AA1788" i="30"/>
  <c r="Z1788" i="30"/>
  <c r="Y1788" i="30"/>
  <c r="X1788" i="30"/>
  <c r="V1788" i="30"/>
  <c r="U1788" i="30"/>
  <c r="T1788" i="30"/>
  <c r="S1788" i="30"/>
  <c r="R1788" i="30"/>
  <c r="Q1788" i="30"/>
  <c r="P1788" i="30"/>
  <c r="O1788" i="30"/>
  <c r="AA1787" i="30"/>
  <c r="Z1787" i="30"/>
  <c r="Y1787" i="30"/>
  <c r="X1787" i="30"/>
  <c r="V1787" i="30"/>
  <c r="U1787" i="30"/>
  <c r="T1787" i="30"/>
  <c r="S1787" i="30"/>
  <c r="R1787" i="30"/>
  <c r="Q1787" i="30"/>
  <c r="P1787" i="30"/>
  <c r="O1787" i="30"/>
  <c r="AA1786" i="30"/>
  <c r="Z1786" i="30"/>
  <c r="Y1786" i="30"/>
  <c r="X1786" i="30"/>
  <c r="V1786" i="30"/>
  <c r="U1786" i="30"/>
  <c r="T1786" i="30"/>
  <c r="S1786" i="30"/>
  <c r="R1786" i="30"/>
  <c r="Q1786" i="30"/>
  <c r="P1786" i="30"/>
  <c r="O1786" i="30"/>
  <c r="AA1785" i="30"/>
  <c r="Z1785" i="30"/>
  <c r="Y1785" i="30"/>
  <c r="X1785" i="30"/>
  <c r="V1785" i="30"/>
  <c r="U1785" i="30"/>
  <c r="T1785" i="30"/>
  <c r="S1785" i="30"/>
  <c r="R1785" i="30"/>
  <c r="Q1785" i="30"/>
  <c r="P1785" i="30"/>
  <c r="O1785" i="30"/>
  <c r="AA1784" i="30"/>
  <c r="Z1784" i="30"/>
  <c r="Y1784" i="30"/>
  <c r="X1784" i="30"/>
  <c r="V1784" i="30"/>
  <c r="U1784" i="30"/>
  <c r="T1784" i="30"/>
  <c r="S1784" i="30"/>
  <c r="R1784" i="30"/>
  <c r="Q1784" i="30"/>
  <c r="P1784" i="30"/>
  <c r="O1784" i="30"/>
  <c r="AA1783" i="30"/>
  <c r="Z1783" i="30"/>
  <c r="Y1783" i="30"/>
  <c r="X1783" i="30"/>
  <c r="V1783" i="30"/>
  <c r="U1783" i="30"/>
  <c r="T1783" i="30"/>
  <c r="S1783" i="30"/>
  <c r="R1783" i="30"/>
  <c r="Q1783" i="30"/>
  <c r="P1783" i="30"/>
  <c r="O1783" i="30"/>
  <c r="AA1782" i="30"/>
  <c r="Z1782" i="30"/>
  <c r="Y1782" i="30"/>
  <c r="X1782" i="30"/>
  <c r="V1782" i="30"/>
  <c r="U1782" i="30"/>
  <c r="T1782" i="30"/>
  <c r="S1782" i="30"/>
  <c r="R1782" i="30"/>
  <c r="Q1782" i="30"/>
  <c r="P1782" i="30"/>
  <c r="O1782" i="30"/>
  <c r="AA1781" i="30"/>
  <c r="Z1781" i="30"/>
  <c r="Y1781" i="30"/>
  <c r="X1781" i="30"/>
  <c r="V1781" i="30"/>
  <c r="U1781" i="30"/>
  <c r="T1781" i="30"/>
  <c r="S1781" i="30"/>
  <c r="R1781" i="30"/>
  <c r="Q1781" i="30"/>
  <c r="P1781" i="30"/>
  <c r="O1781" i="30"/>
  <c r="AA1780" i="30"/>
  <c r="Z1780" i="30"/>
  <c r="Y1780" i="30"/>
  <c r="X1780" i="30"/>
  <c r="V1780" i="30"/>
  <c r="U1780" i="30"/>
  <c r="T1780" i="30"/>
  <c r="S1780" i="30"/>
  <c r="R1780" i="30"/>
  <c r="Q1780" i="30"/>
  <c r="P1780" i="30"/>
  <c r="O1780" i="30"/>
  <c r="AA1779" i="30"/>
  <c r="Z1779" i="30"/>
  <c r="Y1779" i="30"/>
  <c r="X1779" i="30"/>
  <c r="V1779" i="30"/>
  <c r="U1779" i="30"/>
  <c r="T1779" i="30"/>
  <c r="S1779" i="30"/>
  <c r="R1779" i="30"/>
  <c r="Q1779" i="30"/>
  <c r="P1779" i="30"/>
  <c r="O1779" i="30"/>
  <c r="AA1778" i="30"/>
  <c r="Z1778" i="30"/>
  <c r="Y1778" i="30"/>
  <c r="X1778" i="30"/>
  <c r="V1778" i="30"/>
  <c r="U1778" i="30"/>
  <c r="T1778" i="30"/>
  <c r="S1778" i="30"/>
  <c r="R1778" i="30"/>
  <c r="Q1778" i="30"/>
  <c r="P1778" i="30"/>
  <c r="O1778" i="30"/>
  <c r="AA1777" i="30"/>
  <c r="Z1777" i="30"/>
  <c r="Y1777" i="30"/>
  <c r="X1777" i="30"/>
  <c r="V1777" i="30"/>
  <c r="U1777" i="30"/>
  <c r="T1777" i="30"/>
  <c r="S1777" i="30"/>
  <c r="R1777" i="30"/>
  <c r="Q1777" i="30"/>
  <c r="P1777" i="30"/>
  <c r="O1777" i="30"/>
  <c r="AA1776" i="30"/>
  <c r="Z1776" i="30"/>
  <c r="Y1776" i="30"/>
  <c r="X1776" i="30"/>
  <c r="V1776" i="30"/>
  <c r="U1776" i="30"/>
  <c r="T1776" i="30"/>
  <c r="S1776" i="30"/>
  <c r="R1776" i="30"/>
  <c r="Q1776" i="30"/>
  <c r="P1776" i="30"/>
  <c r="O1776" i="30"/>
  <c r="AA1775" i="30"/>
  <c r="Z1775" i="30"/>
  <c r="Y1775" i="30"/>
  <c r="X1775" i="30"/>
  <c r="V1775" i="30"/>
  <c r="U1775" i="30"/>
  <c r="T1775" i="30"/>
  <c r="S1775" i="30"/>
  <c r="R1775" i="30"/>
  <c r="Q1775" i="30"/>
  <c r="P1775" i="30"/>
  <c r="O1775" i="30"/>
  <c r="AA1774" i="30"/>
  <c r="Z1774" i="30"/>
  <c r="Y1774" i="30"/>
  <c r="X1774" i="30"/>
  <c r="V1774" i="30"/>
  <c r="U1774" i="30"/>
  <c r="T1774" i="30"/>
  <c r="S1774" i="30"/>
  <c r="R1774" i="30"/>
  <c r="Q1774" i="30"/>
  <c r="P1774" i="30"/>
  <c r="O1774" i="30"/>
  <c r="AA1773" i="30"/>
  <c r="Z1773" i="30"/>
  <c r="Y1773" i="30"/>
  <c r="X1773" i="30"/>
  <c r="V1773" i="30"/>
  <c r="U1773" i="30"/>
  <c r="T1773" i="30"/>
  <c r="S1773" i="30"/>
  <c r="R1773" i="30"/>
  <c r="Q1773" i="30"/>
  <c r="P1773" i="30"/>
  <c r="O1773" i="30"/>
  <c r="AA1772" i="30"/>
  <c r="Z1772" i="30"/>
  <c r="Y1772" i="30"/>
  <c r="X1772" i="30"/>
  <c r="V1772" i="30"/>
  <c r="U1772" i="30"/>
  <c r="T1772" i="30"/>
  <c r="S1772" i="30"/>
  <c r="R1772" i="30"/>
  <c r="Q1772" i="30"/>
  <c r="P1772" i="30"/>
  <c r="O1772" i="30"/>
  <c r="AA1771" i="30"/>
  <c r="Z1771" i="30"/>
  <c r="Y1771" i="30"/>
  <c r="X1771" i="30"/>
  <c r="V1771" i="30"/>
  <c r="U1771" i="30"/>
  <c r="T1771" i="30"/>
  <c r="S1771" i="30"/>
  <c r="R1771" i="30"/>
  <c r="Q1771" i="30"/>
  <c r="P1771" i="30"/>
  <c r="O1771" i="30"/>
  <c r="AA1770" i="30"/>
  <c r="Z1770" i="30"/>
  <c r="Y1770" i="30"/>
  <c r="X1770" i="30"/>
  <c r="V1770" i="30"/>
  <c r="U1770" i="30"/>
  <c r="T1770" i="30"/>
  <c r="S1770" i="30"/>
  <c r="R1770" i="30"/>
  <c r="Q1770" i="30"/>
  <c r="P1770" i="30"/>
  <c r="O1770" i="30"/>
  <c r="AA1769" i="30"/>
  <c r="Z1769" i="30"/>
  <c r="Y1769" i="30"/>
  <c r="X1769" i="30"/>
  <c r="V1769" i="30"/>
  <c r="U1769" i="30"/>
  <c r="T1769" i="30"/>
  <c r="S1769" i="30"/>
  <c r="R1769" i="30"/>
  <c r="Q1769" i="30"/>
  <c r="P1769" i="30"/>
  <c r="O1769" i="30"/>
  <c r="AA1768" i="30"/>
  <c r="Z1768" i="30"/>
  <c r="Y1768" i="30"/>
  <c r="X1768" i="30"/>
  <c r="V1768" i="30"/>
  <c r="U1768" i="30"/>
  <c r="T1768" i="30"/>
  <c r="S1768" i="30"/>
  <c r="R1768" i="30"/>
  <c r="Q1768" i="30"/>
  <c r="P1768" i="30"/>
  <c r="O1768" i="30"/>
  <c r="AA1767" i="30"/>
  <c r="Z1767" i="30"/>
  <c r="Y1767" i="30"/>
  <c r="X1767" i="30"/>
  <c r="V1767" i="30"/>
  <c r="U1767" i="30"/>
  <c r="T1767" i="30"/>
  <c r="S1767" i="30"/>
  <c r="R1767" i="30"/>
  <c r="Q1767" i="30"/>
  <c r="P1767" i="30"/>
  <c r="O1767" i="30"/>
  <c r="AA1766" i="30"/>
  <c r="Z1766" i="30"/>
  <c r="Y1766" i="30"/>
  <c r="X1766" i="30"/>
  <c r="V1766" i="30"/>
  <c r="U1766" i="30"/>
  <c r="T1766" i="30"/>
  <c r="S1766" i="30"/>
  <c r="R1766" i="30"/>
  <c r="Q1766" i="30"/>
  <c r="P1766" i="30"/>
  <c r="O1766" i="30"/>
  <c r="AA1765" i="30"/>
  <c r="Z1765" i="30"/>
  <c r="Y1765" i="30"/>
  <c r="X1765" i="30"/>
  <c r="V1765" i="30"/>
  <c r="U1765" i="30"/>
  <c r="T1765" i="30"/>
  <c r="S1765" i="30"/>
  <c r="R1765" i="30"/>
  <c r="Q1765" i="30"/>
  <c r="P1765" i="30"/>
  <c r="O1765" i="30"/>
  <c r="AA1764" i="30"/>
  <c r="Z1764" i="30"/>
  <c r="Y1764" i="30"/>
  <c r="X1764" i="30"/>
  <c r="V1764" i="30"/>
  <c r="U1764" i="30"/>
  <c r="T1764" i="30"/>
  <c r="S1764" i="30"/>
  <c r="R1764" i="30"/>
  <c r="Q1764" i="30"/>
  <c r="P1764" i="30"/>
  <c r="O1764" i="30"/>
  <c r="AA1763" i="30"/>
  <c r="Z1763" i="30"/>
  <c r="Y1763" i="30"/>
  <c r="X1763" i="30"/>
  <c r="V1763" i="30"/>
  <c r="U1763" i="30"/>
  <c r="T1763" i="30"/>
  <c r="S1763" i="30"/>
  <c r="R1763" i="30"/>
  <c r="Q1763" i="30"/>
  <c r="P1763" i="30"/>
  <c r="O1763" i="30"/>
  <c r="AA1762" i="30"/>
  <c r="Z1762" i="30"/>
  <c r="Y1762" i="30"/>
  <c r="X1762" i="30"/>
  <c r="V1762" i="30"/>
  <c r="U1762" i="30"/>
  <c r="T1762" i="30"/>
  <c r="S1762" i="30"/>
  <c r="R1762" i="30"/>
  <c r="Q1762" i="30"/>
  <c r="P1762" i="30"/>
  <c r="O1762" i="30"/>
  <c r="AA1761" i="30"/>
  <c r="Z1761" i="30"/>
  <c r="Y1761" i="30"/>
  <c r="X1761" i="30"/>
  <c r="V1761" i="30"/>
  <c r="U1761" i="30"/>
  <c r="T1761" i="30"/>
  <c r="S1761" i="30"/>
  <c r="R1761" i="30"/>
  <c r="Q1761" i="30"/>
  <c r="P1761" i="30"/>
  <c r="O1761" i="30"/>
  <c r="AA1760" i="30"/>
  <c r="Z1760" i="30"/>
  <c r="Y1760" i="30"/>
  <c r="X1760" i="30"/>
  <c r="V1760" i="30"/>
  <c r="U1760" i="30"/>
  <c r="T1760" i="30"/>
  <c r="S1760" i="30"/>
  <c r="R1760" i="30"/>
  <c r="Q1760" i="30"/>
  <c r="P1760" i="30"/>
  <c r="O1760" i="30"/>
  <c r="AA1759" i="30"/>
  <c r="Z1759" i="30"/>
  <c r="Y1759" i="30"/>
  <c r="X1759" i="30"/>
  <c r="V1759" i="30"/>
  <c r="U1759" i="30"/>
  <c r="T1759" i="30"/>
  <c r="S1759" i="30"/>
  <c r="R1759" i="30"/>
  <c r="Q1759" i="30"/>
  <c r="P1759" i="30"/>
  <c r="O1759" i="30"/>
  <c r="AA1758" i="30"/>
  <c r="Z1758" i="30"/>
  <c r="Y1758" i="30"/>
  <c r="X1758" i="30"/>
  <c r="V1758" i="30"/>
  <c r="U1758" i="30"/>
  <c r="T1758" i="30"/>
  <c r="S1758" i="30"/>
  <c r="R1758" i="30"/>
  <c r="Q1758" i="30"/>
  <c r="P1758" i="30"/>
  <c r="O1758" i="30"/>
  <c r="AA1757" i="30"/>
  <c r="Z1757" i="30"/>
  <c r="Y1757" i="30"/>
  <c r="X1757" i="30"/>
  <c r="V1757" i="30"/>
  <c r="U1757" i="30"/>
  <c r="T1757" i="30"/>
  <c r="S1757" i="30"/>
  <c r="R1757" i="30"/>
  <c r="Q1757" i="30"/>
  <c r="P1757" i="30"/>
  <c r="O1757" i="30"/>
  <c r="AA1756" i="30"/>
  <c r="Z1756" i="30"/>
  <c r="Y1756" i="30"/>
  <c r="X1756" i="30"/>
  <c r="V1756" i="30"/>
  <c r="U1756" i="30"/>
  <c r="T1756" i="30"/>
  <c r="S1756" i="30"/>
  <c r="R1756" i="30"/>
  <c r="Q1756" i="30"/>
  <c r="P1756" i="30"/>
  <c r="O1756" i="30"/>
  <c r="AA1755" i="30"/>
  <c r="Z1755" i="30"/>
  <c r="Y1755" i="30"/>
  <c r="X1755" i="30"/>
  <c r="V1755" i="30"/>
  <c r="U1755" i="30"/>
  <c r="T1755" i="30"/>
  <c r="S1755" i="30"/>
  <c r="R1755" i="30"/>
  <c r="Q1755" i="30"/>
  <c r="P1755" i="30"/>
  <c r="O1755" i="30"/>
  <c r="AA1754" i="30"/>
  <c r="Z1754" i="30"/>
  <c r="Y1754" i="30"/>
  <c r="X1754" i="30"/>
  <c r="V1754" i="30"/>
  <c r="U1754" i="30"/>
  <c r="T1754" i="30"/>
  <c r="S1754" i="30"/>
  <c r="R1754" i="30"/>
  <c r="Q1754" i="30"/>
  <c r="P1754" i="30"/>
  <c r="O1754" i="30"/>
  <c r="AA1753" i="30"/>
  <c r="Z1753" i="30"/>
  <c r="Y1753" i="30"/>
  <c r="X1753" i="30"/>
  <c r="V1753" i="30"/>
  <c r="U1753" i="30"/>
  <c r="T1753" i="30"/>
  <c r="S1753" i="30"/>
  <c r="R1753" i="30"/>
  <c r="Q1753" i="30"/>
  <c r="P1753" i="30"/>
  <c r="O1753" i="30"/>
  <c r="AA1752" i="30"/>
  <c r="Z1752" i="30"/>
  <c r="Y1752" i="30"/>
  <c r="X1752" i="30"/>
  <c r="V1752" i="30"/>
  <c r="U1752" i="30"/>
  <c r="T1752" i="30"/>
  <c r="S1752" i="30"/>
  <c r="R1752" i="30"/>
  <c r="Q1752" i="30"/>
  <c r="P1752" i="30"/>
  <c r="O1752" i="30"/>
  <c r="AA1751" i="30"/>
  <c r="Z1751" i="30"/>
  <c r="Y1751" i="30"/>
  <c r="X1751" i="30"/>
  <c r="V1751" i="30"/>
  <c r="U1751" i="30"/>
  <c r="T1751" i="30"/>
  <c r="S1751" i="30"/>
  <c r="R1751" i="30"/>
  <c r="Q1751" i="30"/>
  <c r="P1751" i="30"/>
  <c r="O1751" i="30"/>
  <c r="AA1750" i="30"/>
  <c r="Z1750" i="30"/>
  <c r="Y1750" i="30"/>
  <c r="X1750" i="30"/>
  <c r="V1750" i="30"/>
  <c r="U1750" i="30"/>
  <c r="T1750" i="30"/>
  <c r="S1750" i="30"/>
  <c r="R1750" i="30"/>
  <c r="Q1750" i="30"/>
  <c r="P1750" i="30"/>
  <c r="O1750" i="30"/>
  <c r="AA1749" i="30"/>
  <c r="Z1749" i="30"/>
  <c r="Y1749" i="30"/>
  <c r="X1749" i="30"/>
  <c r="V1749" i="30"/>
  <c r="U1749" i="30"/>
  <c r="T1749" i="30"/>
  <c r="S1749" i="30"/>
  <c r="R1749" i="30"/>
  <c r="Q1749" i="30"/>
  <c r="P1749" i="30"/>
  <c r="O1749" i="30"/>
  <c r="AA1748" i="30"/>
  <c r="Z1748" i="30"/>
  <c r="Y1748" i="30"/>
  <c r="X1748" i="30"/>
  <c r="V1748" i="30"/>
  <c r="U1748" i="30"/>
  <c r="T1748" i="30"/>
  <c r="S1748" i="30"/>
  <c r="R1748" i="30"/>
  <c r="Q1748" i="30"/>
  <c r="P1748" i="30"/>
  <c r="O1748" i="30"/>
  <c r="AA1747" i="30"/>
  <c r="Z1747" i="30"/>
  <c r="Y1747" i="30"/>
  <c r="X1747" i="30"/>
  <c r="V1747" i="30"/>
  <c r="U1747" i="30"/>
  <c r="T1747" i="30"/>
  <c r="S1747" i="30"/>
  <c r="R1747" i="30"/>
  <c r="Q1747" i="30"/>
  <c r="P1747" i="30"/>
  <c r="O1747" i="30"/>
  <c r="AA1746" i="30"/>
  <c r="Z1746" i="30"/>
  <c r="Y1746" i="30"/>
  <c r="X1746" i="30"/>
  <c r="V1746" i="30"/>
  <c r="U1746" i="30"/>
  <c r="T1746" i="30"/>
  <c r="S1746" i="30"/>
  <c r="R1746" i="30"/>
  <c r="Q1746" i="30"/>
  <c r="P1746" i="30"/>
  <c r="O1746" i="30"/>
  <c r="AA1745" i="30"/>
  <c r="Z1745" i="30"/>
  <c r="Y1745" i="30"/>
  <c r="X1745" i="30"/>
  <c r="V1745" i="30"/>
  <c r="U1745" i="30"/>
  <c r="T1745" i="30"/>
  <c r="S1745" i="30"/>
  <c r="R1745" i="30"/>
  <c r="Q1745" i="30"/>
  <c r="P1745" i="30"/>
  <c r="O1745" i="30"/>
  <c r="AA1744" i="30"/>
  <c r="Z1744" i="30"/>
  <c r="Y1744" i="30"/>
  <c r="X1744" i="30"/>
  <c r="V1744" i="30"/>
  <c r="U1744" i="30"/>
  <c r="T1744" i="30"/>
  <c r="S1744" i="30"/>
  <c r="R1744" i="30"/>
  <c r="Q1744" i="30"/>
  <c r="P1744" i="30"/>
  <c r="O1744" i="30"/>
  <c r="AA1743" i="30"/>
  <c r="Z1743" i="30"/>
  <c r="Y1743" i="30"/>
  <c r="X1743" i="30"/>
  <c r="V1743" i="30"/>
  <c r="U1743" i="30"/>
  <c r="T1743" i="30"/>
  <c r="S1743" i="30"/>
  <c r="R1743" i="30"/>
  <c r="Q1743" i="30"/>
  <c r="P1743" i="30"/>
  <c r="O1743" i="30"/>
  <c r="AA1742" i="30"/>
  <c r="Z1742" i="30"/>
  <c r="Y1742" i="30"/>
  <c r="X1742" i="30"/>
  <c r="V1742" i="30"/>
  <c r="U1742" i="30"/>
  <c r="T1742" i="30"/>
  <c r="S1742" i="30"/>
  <c r="R1742" i="30"/>
  <c r="Q1742" i="30"/>
  <c r="P1742" i="30"/>
  <c r="O1742" i="30"/>
  <c r="AA1741" i="30"/>
  <c r="Z1741" i="30"/>
  <c r="Y1741" i="30"/>
  <c r="X1741" i="30"/>
  <c r="V1741" i="30"/>
  <c r="U1741" i="30"/>
  <c r="T1741" i="30"/>
  <c r="S1741" i="30"/>
  <c r="R1741" i="30"/>
  <c r="Q1741" i="30"/>
  <c r="P1741" i="30"/>
  <c r="O1741" i="30"/>
  <c r="AA1740" i="30"/>
  <c r="Z1740" i="30"/>
  <c r="Y1740" i="30"/>
  <c r="X1740" i="30"/>
  <c r="V1740" i="30"/>
  <c r="U1740" i="30"/>
  <c r="T1740" i="30"/>
  <c r="S1740" i="30"/>
  <c r="R1740" i="30"/>
  <c r="Q1740" i="30"/>
  <c r="P1740" i="30"/>
  <c r="O1740" i="30"/>
  <c r="AA1739" i="30"/>
  <c r="Z1739" i="30"/>
  <c r="Y1739" i="30"/>
  <c r="X1739" i="30"/>
  <c r="V1739" i="30"/>
  <c r="U1739" i="30"/>
  <c r="T1739" i="30"/>
  <c r="S1739" i="30"/>
  <c r="R1739" i="30"/>
  <c r="Q1739" i="30"/>
  <c r="P1739" i="30"/>
  <c r="O1739" i="30"/>
  <c r="AA1738" i="30"/>
  <c r="Z1738" i="30"/>
  <c r="Y1738" i="30"/>
  <c r="X1738" i="30"/>
  <c r="V1738" i="30"/>
  <c r="U1738" i="30"/>
  <c r="T1738" i="30"/>
  <c r="S1738" i="30"/>
  <c r="R1738" i="30"/>
  <c r="Q1738" i="30"/>
  <c r="P1738" i="30"/>
  <c r="O1738" i="30"/>
  <c r="AA1737" i="30"/>
  <c r="Z1737" i="30"/>
  <c r="Y1737" i="30"/>
  <c r="X1737" i="30"/>
  <c r="V1737" i="30"/>
  <c r="N2456" i="30" s="1"/>
  <c r="U1737" i="30"/>
  <c r="T1737" i="30"/>
  <c r="S1737" i="30"/>
  <c r="R1737" i="30"/>
  <c r="Q1737" i="30"/>
  <c r="P1737" i="30"/>
  <c r="O1737" i="30"/>
  <c r="AA1736" i="30"/>
  <c r="Z1736" i="30"/>
  <c r="Y1736" i="30"/>
  <c r="X1736" i="30"/>
  <c r="V1736" i="30"/>
  <c r="U1736" i="30"/>
  <c r="T1736" i="30"/>
  <c r="S1736" i="30"/>
  <c r="R1736" i="30"/>
  <c r="Q1736" i="30"/>
  <c r="P1736" i="30"/>
  <c r="O1736" i="30"/>
  <c r="AA1731" i="30"/>
  <c r="Z1731" i="30"/>
  <c r="Y1731" i="30"/>
  <c r="X1731" i="30"/>
  <c r="V1731" i="30"/>
  <c r="N1731" i="30" s="1"/>
  <c r="U1731" i="30"/>
  <c r="T1731" i="30"/>
  <c r="S1731" i="30"/>
  <c r="R1731" i="30"/>
  <c r="Q1731" i="30"/>
  <c r="P1731" i="30"/>
  <c r="O1731" i="30"/>
  <c r="M1731" i="30"/>
  <c r="AA1730" i="30"/>
  <c r="Z1730" i="30"/>
  <c r="Y1730" i="30"/>
  <c r="X1730" i="30"/>
  <c r="V1730" i="30"/>
  <c r="N1730" i="30" s="1"/>
  <c r="U1730" i="30"/>
  <c r="T1730" i="30"/>
  <c r="S1730" i="30"/>
  <c r="R1730" i="30"/>
  <c r="Q1730" i="30"/>
  <c r="P1730" i="30"/>
  <c r="O1730" i="30"/>
  <c r="M1730" i="30"/>
  <c r="AA1729" i="30"/>
  <c r="Z1729" i="30"/>
  <c r="Y1729" i="30"/>
  <c r="X1729" i="30"/>
  <c r="V1729" i="30"/>
  <c r="N1729" i="30" s="1"/>
  <c r="U1729" i="30"/>
  <c r="T1729" i="30"/>
  <c r="S1729" i="30"/>
  <c r="R1729" i="30"/>
  <c r="Q1729" i="30"/>
  <c r="P1729" i="30"/>
  <c r="O1729" i="30"/>
  <c r="M1729" i="30"/>
  <c r="AA1728" i="30"/>
  <c r="Z1728" i="30"/>
  <c r="Y1728" i="30"/>
  <c r="X1728" i="30"/>
  <c r="V1728" i="30"/>
  <c r="U1728" i="30"/>
  <c r="T1728" i="30"/>
  <c r="S1728" i="30"/>
  <c r="R1728" i="30"/>
  <c r="Q1728" i="30"/>
  <c r="P1728" i="30"/>
  <c r="O1728" i="30"/>
  <c r="N1728" i="30"/>
  <c r="M1728" i="30"/>
  <c r="AA1727" i="30"/>
  <c r="Z1727" i="30"/>
  <c r="Y1727" i="30"/>
  <c r="X1727" i="30"/>
  <c r="V1727" i="30"/>
  <c r="N1727" i="30" s="1"/>
  <c r="U1727" i="30"/>
  <c r="T1727" i="30"/>
  <c r="S1727" i="30"/>
  <c r="R1727" i="30"/>
  <c r="Q1727" i="30"/>
  <c r="P1727" i="30"/>
  <c r="O1727" i="30"/>
  <c r="M1727" i="30"/>
  <c r="AA1726" i="30"/>
  <c r="Z1726" i="30"/>
  <c r="Y1726" i="30"/>
  <c r="X1726" i="30"/>
  <c r="V1726" i="30"/>
  <c r="U1726" i="30"/>
  <c r="T1726" i="30"/>
  <c r="S1726" i="30"/>
  <c r="R1726" i="30"/>
  <c r="Q1726" i="30"/>
  <c r="P1726" i="30"/>
  <c r="O1726" i="30"/>
  <c r="AA1725" i="30"/>
  <c r="Z1725" i="30"/>
  <c r="Y1725" i="30"/>
  <c r="X1725" i="30"/>
  <c r="V1725" i="30"/>
  <c r="U1725" i="30"/>
  <c r="T1725" i="30"/>
  <c r="S1725" i="30"/>
  <c r="R1725" i="30"/>
  <c r="Q1725" i="30"/>
  <c r="P1725" i="30"/>
  <c r="O1725" i="30"/>
  <c r="AA1724" i="30"/>
  <c r="Z1724" i="30"/>
  <c r="Y1724" i="30"/>
  <c r="X1724" i="30"/>
  <c r="V1724" i="30"/>
  <c r="U1724" i="30"/>
  <c r="T1724" i="30"/>
  <c r="S1724" i="30"/>
  <c r="R1724" i="30"/>
  <c r="Q1724" i="30"/>
  <c r="P1724" i="30"/>
  <c r="O1724" i="30"/>
  <c r="AA1723" i="30"/>
  <c r="Z1723" i="30"/>
  <c r="Y1723" i="30"/>
  <c r="X1723" i="30"/>
  <c r="V1723" i="30"/>
  <c r="U1723" i="30"/>
  <c r="T1723" i="30"/>
  <c r="S1723" i="30"/>
  <c r="R1723" i="30"/>
  <c r="Q1723" i="30"/>
  <c r="P1723" i="30"/>
  <c r="O1723" i="30"/>
  <c r="AA1722" i="30"/>
  <c r="Z1722" i="30"/>
  <c r="Y1722" i="30"/>
  <c r="X1722" i="30"/>
  <c r="V1722" i="30"/>
  <c r="U1722" i="30"/>
  <c r="T1722" i="30"/>
  <c r="S1722" i="30"/>
  <c r="R1722" i="30"/>
  <c r="Q1722" i="30"/>
  <c r="P1722" i="30"/>
  <c r="O1722" i="30"/>
  <c r="AA1721" i="30"/>
  <c r="Z1721" i="30"/>
  <c r="Y1721" i="30"/>
  <c r="X1721" i="30"/>
  <c r="V1721" i="30"/>
  <c r="U1721" i="30"/>
  <c r="T1721" i="30"/>
  <c r="S1721" i="30"/>
  <c r="R1721" i="30"/>
  <c r="Q1721" i="30"/>
  <c r="P1721" i="30"/>
  <c r="O1721" i="30"/>
  <c r="AA1720" i="30"/>
  <c r="Z1720" i="30"/>
  <c r="Y1720" i="30"/>
  <c r="X1720" i="30"/>
  <c r="V1720" i="30"/>
  <c r="U1720" i="30"/>
  <c r="T1720" i="30"/>
  <c r="S1720" i="30"/>
  <c r="R1720" i="30"/>
  <c r="Q1720" i="30"/>
  <c r="P1720" i="30"/>
  <c r="O1720" i="30"/>
  <c r="AA1719" i="30"/>
  <c r="Z1719" i="30"/>
  <c r="Y1719" i="30"/>
  <c r="X1719" i="30"/>
  <c r="V1719" i="30"/>
  <c r="U1719" i="30"/>
  <c r="T1719" i="30"/>
  <c r="S1719" i="30"/>
  <c r="R1719" i="30"/>
  <c r="Q1719" i="30"/>
  <c r="P1719" i="30"/>
  <c r="O1719" i="30"/>
  <c r="AA1718" i="30"/>
  <c r="Z1718" i="30"/>
  <c r="Y1718" i="30"/>
  <c r="X1718" i="30"/>
  <c r="V1718" i="30"/>
  <c r="U1718" i="30"/>
  <c r="T1718" i="30"/>
  <c r="S1718" i="30"/>
  <c r="R1718" i="30"/>
  <c r="Q1718" i="30"/>
  <c r="P1718" i="30"/>
  <c r="O1718" i="30"/>
  <c r="AA1717" i="30"/>
  <c r="Z1717" i="30"/>
  <c r="Y1717" i="30"/>
  <c r="X1717" i="30"/>
  <c r="V1717" i="30"/>
  <c r="U1717" i="30"/>
  <c r="T1717" i="30"/>
  <c r="S1717" i="30"/>
  <c r="R1717" i="30"/>
  <c r="Q1717" i="30"/>
  <c r="P1717" i="30"/>
  <c r="O1717" i="30"/>
  <c r="AA1716" i="30"/>
  <c r="Z1716" i="30"/>
  <c r="Y1716" i="30"/>
  <c r="X1716" i="30"/>
  <c r="V1716" i="30"/>
  <c r="U1716" i="30"/>
  <c r="T1716" i="30"/>
  <c r="S1716" i="30"/>
  <c r="R1716" i="30"/>
  <c r="Q1716" i="30"/>
  <c r="P1716" i="30"/>
  <c r="O1716" i="30"/>
  <c r="AA1715" i="30"/>
  <c r="Z1715" i="30"/>
  <c r="Y1715" i="30"/>
  <c r="X1715" i="30"/>
  <c r="V1715" i="30"/>
  <c r="U1715" i="30"/>
  <c r="T1715" i="30"/>
  <c r="S1715" i="30"/>
  <c r="R1715" i="30"/>
  <c r="Q1715" i="30"/>
  <c r="P1715" i="30"/>
  <c r="O1715" i="30"/>
  <c r="AA1714" i="30"/>
  <c r="Z1714" i="30"/>
  <c r="Y1714" i="30"/>
  <c r="X1714" i="30"/>
  <c r="V1714" i="30"/>
  <c r="U1714" i="30"/>
  <c r="T1714" i="30"/>
  <c r="S1714" i="30"/>
  <c r="R1714" i="30"/>
  <c r="Q1714" i="30"/>
  <c r="P1714" i="30"/>
  <c r="O1714" i="30"/>
  <c r="AA1713" i="30"/>
  <c r="Z1713" i="30"/>
  <c r="Y1713" i="30"/>
  <c r="X1713" i="30"/>
  <c r="V1713" i="30"/>
  <c r="U1713" i="30"/>
  <c r="T1713" i="30"/>
  <c r="S1713" i="30"/>
  <c r="R1713" i="30"/>
  <c r="Q1713" i="30"/>
  <c r="P1713" i="30"/>
  <c r="O1713" i="30"/>
  <c r="AA1712" i="30"/>
  <c r="Z1712" i="30"/>
  <c r="Y1712" i="30"/>
  <c r="X1712" i="30"/>
  <c r="V1712" i="30"/>
  <c r="U1712" i="30"/>
  <c r="T1712" i="30"/>
  <c r="S1712" i="30"/>
  <c r="R1712" i="30"/>
  <c r="Q1712" i="30"/>
  <c r="P1712" i="30"/>
  <c r="O1712" i="30"/>
  <c r="AA1711" i="30"/>
  <c r="Z1711" i="30"/>
  <c r="Y1711" i="30"/>
  <c r="X1711" i="30"/>
  <c r="V1711" i="30"/>
  <c r="U1711" i="30"/>
  <c r="T1711" i="30"/>
  <c r="S1711" i="30"/>
  <c r="R1711" i="30"/>
  <c r="Q1711" i="30"/>
  <c r="P1711" i="30"/>
  <c r="O1711" i="30"/>
  <c r="AA1710" i="30"/>
  <c r="Z1710" i="30"/>
  <c r="Y1710" i="30"/>
  <c r="X1710" i="30"/>
  <c r="V1710" i="30"/>
  <c r="U1710" i="30"/>
  <c r="T1710" i="30"/>
  <c r="S1710" i="30"/>
  <c r="R1710" i="30"/>
  <c r="Q1710" i="30"/>
  <c r="P1710" i="30"/>
  <c r="O1710" i="30"/>
  <c r="AA1709" i="30"/>
  <c r="Z1709" i="30"/>
  <c r="Y1709" i="30"/>
  <c r="X1709" i="30"/>
  <c r="V1709" i="30"/>
  <c r="U1709" i="30"/>
  <c r="T1709" i="30"/>
  <c r="S1709" i="30"/>
  <c r="R1709" i="30"/>
  <c r="Q1709" i="30"/>
  <c r="P1709" i="30"/>
  <c r="O1709" i="30"/>
  <c r="AA1708" i="30"/>
  <c r="Z1708" i="30"/>
  <c r="Y1708" i="30"/>
  <c r="X1708" i="30"/>
  <c r="V1708" i="30"/>
  <c r="U1708" i="30"/>
  <c r="T1708" i="30"/>
  <c r="S1708" i="30"/>
  <c r="R1708" i="30"/>
  <c r="Q1708" i="30"/>
  <c r="P1708" i="30"/>
  <c r="O1708" i="30"/>
  <c r="AA1707" i="30"/>
  <c r="Z1707" i="30"/>
  <c r="Y1707" i="30"/>
  <c r="X1707" i="30"/>
  <c r="V1707" i="30"/>
  <c r="U1707" i="30"/>
  <c r="T1707" i="30"/>
  <c r="S1707" i="30"/>
  <c r="R1707" i="30"/>
  <c r="Q1707" i="30"/>
  <c r="P1707" i="30"/>
  <c r="O1707" i="30"/>
  <c r="AA1706" i="30"/>
  <c r="Z1706" i="30"/>
  <c r="Y1706" i="30"/>
  <c r="X1706" i="30"/>
  <c r="V1706" i="30"/>
  <c r="U1706" i="30"/>
  <c r="T1706" i="30"/>
  <c r="S1706" i="30"/>
  <c r="R1706" i="30"/>
  <c r="Q1706" i="30"/>
  <c r="P1706" i="30"/>
  <c r="O1706" i="30"/>
  <c r="AA1705" i="30"/>
  <c r="Z1705" i="30"/>
  <c r="Y1705" i="30"/>
  <c r="X1705" i="30"/>
  <c r="V1705" i="30"/>
  <c r="U1705" i="30"/>
  <c r="T1705" i="30"/>
  <c r="S1705" i="30"/>
  <c r="R1705" i="30"/>
  <c r="Q1705" i="30"/>
  <c r="P1705" i="30"/>
  <c r="O1705" i="30"/>
  <c r="AA1704" i="30"/>
  <c r="Z1704" i="30"/>
  <c r="Y1704" i="30"/>
  <c r="X1704" i="30"/>
  <c r="V1704" i="30"/>
  <c r="U1704" i="30"/>
  <c r="T1704" i="30"/>
  <c r="S1704" i="30"/>
  <c r="R1704" i="30"/>
  <c r="Q1704" i="30"/>
  <c r="P1704" i="30"/>
  <c r="O1704" i="30"/>
  <c r="AA1703" i="30"/>
  <c r="Z1703" i="30"/>
  <c r="Y1703" i="30"/>
  <c r="X1703" i="30"/>
  <c r="V1703" i="30"/>
  <c r="U1703" i="30"/>
  <c r="T1703" i="30"/>
  <c r="S1703" i="30"/>
  <c r="R1703" i="30"/>
  <c r="Q1703" i="30"/>
  <c r="P1703" i="30"/>
  <c r="O1703" i="30"/>
  <c r="AA1702" i="30"/>
  <c r="Z1702" i="30"/>
  <c r="Y1702" i="30"/>
  <c r="X1702" i="30"/>
  <c r="V1702" i="30"/>
  <c r="U1702" i="30"/>
  <c r="T1702" i="30"/>
  <c r="S1702" i="30"/>
  <c r="R1702" i="30"/>
  <c r="Q1702" i="30"/>
  <c r="P1702" i="30"/>
  <c r="O1702" i="30"/>
  <c r="AA1701" i="30"/>
  <c r="Z1701" i="30"/>
  <c r="Y1701" i="30"/>
  <c r="X1701" i="30"/>
  <c r="V1701" i="30"/>
  <c r="U1701" i="30"/>
  <c r="T1701" i="30"/>
  <c r="S1701" i="30"/>
  <c r="R1701" i="30"/>
  <c r="Q1701" i="30"/>
  <c r="P1701" i="30"/>
  <c r="O1701" i="30"/>
  <c r="AA1700" i="30"/>
  <c r="Z1700" i="30"/>
  <c r="Y1700" i="30"/>
  <c r="X1700" i="30"/>
  <c r="V1700" i="30"/>
  <c r="U1700" i="30"/>
  <c r="T1700" i="30"/>
  <c r="S1700" i="30"/>
  <c r="R1700" i="30"/>
  <c r="Q1700" i="30"/>
  <c r="P1700" i="30"/>
  <c r="O1700" i="30"/>
  <c r="AA1699" i="30"/>
  <c r="Z1699" i="30"/>
  <c r="Y1699" i="30"/>
  <c r="X1699" i="30"/>
  <c r="V1699" i="30"/>
  <c r="U1699" i="30"/>
  <c r="T1699" i="30"/>
  <c r="S1699" i="30"/>
  <c r="R1699" i="30"/>
  <c r="Q1699" i="30"/>
  <c r="P1699" i="30"/>
  <c r="O1699" i="30"/>
  <c r="AA1698" i="30"/>
  <c r="Z1698" i="30"/>
  <c r="Y1698" i="30"/>
  <c r="X1698" i="30"/>
  <c r="V1698" i="30"/>
  <c r="U1698" i="30"/>
  <c r="T1698" i="30"/>
  <c r="S1698" i="30"/>
  <c r="R1698" i="30"/>
  <c r="Q1698" i="30"/>
  <c r="P1698" i="30"/>
  <c r="O1698" i="30"/>
  <c r="AA1697" i="30"/>
  <c r="Z1697" i="30"/>
  <c r="Y1697" i="30"/>
  <c r="X1697" i="30"/>
  <c r="V1697" i="30"/>
  <c r="U1697" i="30"/>
  <c r="T1697" i="30"/>
  <c r="S1697" i="30"/>
  <c r="R1697" i="30"/>
  <c r="Q1697" i="30"/>
  <c r="P1697" i="30"/>
  <c r="O1697" i="30"/>
  <c r="AA1696" i="30"/>
  <c r="Z1696" i="30"/>
  <c r="Y1696" i="30"/>
  <c r="X1696" i="30"/>
  <c r="V1696" i="30"/>
  <c r="U1696" i="30"/>
  <c r="T1696" i="30"/>
  <c r="S1696" i="30"/>
  <c r="R1696" i="30"/>
  <c r="Q1696" i="30"/>
  <c r="P1696" i="30"/>
  <c r="O1696" i="30"/>
  <c r="AA1695" i="30"/>
  <c r="Z1695" i="30"/>
  <c r="Y1695" i="30"/>
  <c r="X1695" i="30"/>
  <c r="V1695" i="30"/>
  <c r="U1695" i="30"/>
  <c r="T1695" i="30"/>
  <c r="S1695" i="30"/>
  <c r="R1695" i="30"/>
  <c r="Q1695" i="30"/>
  <c r="P1695" i="30"/>
  <c r="O1695" i="30"/>
  <c r="AA1694" i="30"/>
  <c r="Z1694" i="30"/>
  <c r="Y1694" i="30"/>
  <c r="X1694" i="30"/>
  <c r="V1694" i="30"/>
  <c r="U1694" i="30"/>
  <c r="T1694" i="30"/>
  <c r="S1694" i="30"/>
  <c r="R1694" i="30"/>
  <c r="Q1694" i="30"/>
  <c r="P1694" i="30"/>
  <c r="O1694" i="30"/>
  <c r="AA1693" i="30"/>
  <c r="Z1693" i="30"/>
  <c r="Y1693" i="30"/>
  <c r="X1693" i="30"/>
  <c r="V1693" i="30"/>
  <c r="U1693" i="30"/>
  <c r="T1693" i="30"/>
  <c r="S1693" i="30"/>
  <c r="R1693" i="30"/>
  <c r="Q1693" i="30"/>
  <c r="P1693" i="30"/>
  <c r="O1693" i="30"/>
  <c r="AA1692" i="30"/>
  <c r="Z1692" i="30"/>
  <c r="Y1692" i="30"/>
  <c r="X1692" i="30"/>
  <c r="V1692" i="30"/>
  <c r="U1692" i="30"/>
  <c r="T1692" i="30"/>
  <c r="S1692" i="30"/>
  <c r="R1692" i="30"/>
  <c r="Q1692" i="30"/>
  <c r="P1692" i="30"/>
  <c r="O1692" i="30"/>
  <c r="AA1691" i="30"/>
  <c r="Z1691" i="30"/>
  <c r="Y1691" i="30"/>
  <c r="X1691" i="30"/>
  <c r="V1691" i="30"/>
  <c r="U1691" i="30"/>
  <c r="T1691" i="30"/>
  <c r="S1691" i="30"/>
  <c r="R1691" i="30"/>
  <c r="Q1691" i="30"/>
  <c r="P1691" i="30"/>
  <c r="O1691" i="30"/>
  <c r="AA1690" i="30"/>
  <c r="Z1690" i="30"/>
  <c r="Y1690" i="30"/>
  <c r="X1690" i="30"/>
  <c r="V1690" i="30"/>
  <c r="U1690" i="30"/>
  <c r="T1690" i="30"/>
  <c r="S1690" i="30"/>
  <c r="R1690" i="30"/>
  <c r="Q1690" i="30"/>
  <c r="P1690" i="30"/>
  <c r="O1690" i="30"/>
  <c r="AA1689" i="30"/>
  <c r="Z1689" i="30"/>
  <c r="Y1689" i="30"/>
  <c r="X1689" i="30"/>
  <c r="V1689" i="30"/>
  <c r="U1689" i="30"/>
  <c r="T1689" i="30"/>
  <c r="S1689" i="30"/>
  <c r="R1689" i="30"/>
  <c r="Q1689" i="30"/>
  <c r="P1689" i="30"/>
  <c r="O1689" i="30"/>
  <c r="AA1688" i="30"/>
  <c r="Z1688" i="30"/>
  <c r="Y1688" i="30"/>
  <c r="X1688" i="30"/>
  <c r="V1688" i="30"/>
  <c r="U1688" i="30"/>
  <c r="T1688" i="30"/>
  <c r="S1688" i="30"/>
  <c r="R1688" i="30"/>
  <c r="Q1688" i="30"/>
  <c r="P1688" i="30"/>
  <c r="O1688" i="30"/>
  <c r="AA1687" i="30"/>
  <c r="Z1687" i="30"/>
  <c r="Y1687" i="30"/>
  <c r="X1687" i="30"/>
  <c r="V1687" i="30"/>
  <c r="U1687" i="30"/>
  <c r="T1687" i="30"/>
  <c r="S1687" i="30"/>
  <c r="R1687" i="30"/>
  <c r="Q1687" i="30"/>
  <c r="P1687" i="30"/>
  <c r="O1687" i="30"/>
  <c r="AA1686" i="30"/>
  <c r="Z1686" i="30"/>
  <c r="Y1686" i="30"/>
  <c r="X1686" i="30"/>
  <c r="V1686" i="30"/>
  <c r="U1686" i="30"/>
  <c r="T1686" i="30"/>
  <c r="S1686" i="30"/>
  <c r="R1686" i="30"/>
  <c r="Q1686" i="30"/>
  <c r="P1686" i="30"/>
  <c r="O1686" i="30"/>
  <c r="AA1685" i="30"/>
  <c r="Z1685" i="30"/>
  <c r="Y1685" i="30"/>
  <c r="X1685" i="30"/>
  <c r="V1685" i="30"/>
  <c r="U1685" i="30"/>
  <c r="T1685" i="30"/>
  <c r="S1685" i="30"/>
  <c r="R1685" i="30"/>
  <c r="Q1685" i="30"/>
  <c r="P1685" i="30"/>
  <c r="O1685" i="30"/>
  <c r="AA1684" i="30"/>
  <c r="Z1684" i="30"/>
  <c r="Y1684" i="30"/>
  <c r="X1684" i="30"/>
  <c r="V1684" i="30"/>
  <c r="U1684" i="30"/>
  <c r="T1684" i="30"/>
  <c r="S1684" i="30"/>
  <c r="R1684" i="30"/>
  <c r="Q1684" i="30"/>
  <c r="P1684" i="30"/>
  <c r="O1684" i="30"/>
  <c r="AA1683" i="30"/>
  <c r="Z1683" i="30"/>
  <c r="Y1683" i="30"/>
  <c r="X1683" i="30"/>
  <c r="V1683" i="30"/>
  <c r="U1683" i="30"/>
  <c r="T1683" i="30"/>
  <c r="S1683" i="30"/>
  <c r="R1683" i="30"/>
  <c r="Q1683" i="30"/>
  <c r="P1683" i="30"/>
  <c r="O1683" i="30"/>
  <c r="AA1682" i="30"/>
  <c r="Z1682" i="30"/>
  <c r="Y1682" i="30"/>
  <c r="X1682" i="30"/>
  <c r="V1682" i="30"/>
  <c r="U1682" i="30"/>
  <c r="T1682" i="30"/>
  <c r="S1682" i="30"/>
  <c r="R1682" i="30"/>
  <c r="Q1682" i="30"/>
  <c r="P1682" i="30"/>
  <c r="O1682" i="30"/>
  <c r="AA1681" i="30"/>
  <c r="Z1681" i="30"/>
  <c r="Y1681" i="30"/>
  <c r="X1681" i="30"/>
  <c r="V1681" i="30"/>
  <c r="U1681" i="30"/>
  <c r="T1681" i="30"/>
  <c r="S1681" i="30"/>
  <c r="R1681" i="30"/>
  <c r="Q1681" i="30"/>
  <c r="P1681" i="30"/>
  <c r="O1681" i="30"/>
  <c r="AA1680" i="30"/>
  <c r="Z1680" i="30"/>
  <c r="Y1680" i="30"/>
  <c r="X1680" i="30"/>
  <c r="V1680" i="30"/>
  <c r="U1680" i="30"/>
  <c r="T1680" i="30"/>
  <c r="S1680" i="30"/>
  <c r="R1680" i="30"/>
  <c r="Q1680" i="30"/>
  <c r="P1680" i="30"/>
  <c r="O1680" i="30"/>
  <c r="AA1679" i="30"/>
  <c r="Z1679" i="30"/>
  <c r="Y1679" i="30"/>
  <c r="X1679" i="30"/>
  <c r="V1679" i="30"/>
  <c r="U1679" i="30"/>
  <c r="T1679" i="30"/>
  <c r="S1679" i="30"/>
  <c r="R1679" i="30"/>
  <c r="Q1679" i="30"/>
  <c r="P1679" i="30"/>
  <c r="O1679" i="30"/>
  <c r="AA1678" i="30"/>
  <c r="Z1678" i="30"/>
  <c r="Y1678" i="30"/>
  <c r="X1678" i="30"/>
  <c r="V1678" i="30"/>
  <c r="U1678" i="30"/>
  <c r="T1678" i="30"/>
  <c r="S1678" i="30"/>
  <c r="R1678" i="30"/>
  <c r="Q1678" i="30"/>
  <c r="P1678" i="30"/>
  <c r="O1678" i="30"/>
  <c r="AA1677" i="30"/>
  <c r="Z1677" i="30"/>
  <c r="Y1677" i="30"/>
  <c r="X1677" i="30"/>
  <c r="V1677" i="30"/>
  <c r="U1677" i="30"/>
  <c r="T1677" i="30"/>
  <c r="S1677" i="30"/>
  <c r="R1677" i="30"/>
  <c r="Q1677" i="30"/>
  <c r="P1677" i="30"/>
  <c r="O1677" i="30"/>
  <c r="AA1676" i="30"/>
  <c r="Z1676" i="30"/>
  <c r="Y1676" i="30"/>
  <c r="X1676" i="30"/>
  <c r="V1676" i="30"/>
  <c r="U1676" i="30"/>
  <c r="T1676" i="30"/>
  <c r="S1676" i="30"/>
  <c r="R1676" i="30"/>
  <c r="Q1676" i="30"/>
  <c r="P1676" i="30"/>
  <c r="O1676" i="30"/>
  <c r="AA1675" i="30"/>
  <c r="Z1675" i="30"/>
  <c r="Y1675" i="30"/>
  <c r="X1675" i="30"/>
  <c r="V1675" i="30"/>
  <c r="U1675" i="30"/>
  <c r="T1675" i="30"/>
  <c r="S1675" i="30"/>
  <c r="R1675" i="30"/>
  <c r="Q1675" i="30"/>
  <c r="P1675" i="30"/>
  <c r="O1675" i="30"/>
  <c r="AA1674" i="30"/>
  <c r="Z1674" i="30"/>
  <c r="Y1674" i="30"/>
  <c r="X1674" i="30"/>
  <c r="V1674" i="30"/>
  <c r="U1674" i="30"/>
  <c r="T1674" i="30"/>
  <c r="S1674" i="30"/>
  <c r="R1674" i="30"/>
  <c r="Q1674" i="30"/>
  <c r="P1674" i="30"/>
  <c r="O1674" i="30"/>
  <c r="AA1673" i="30"/>
  <c r="Z1673" i="30"/>
  <c r="Y1673" i="30"/>
  <c r="X1673" i="30"/>
  <c r="V1673" i="30"/>
  <c r="U1673" i="30"/>
  <c r="T1673" i="30"/>
  <c r="S1673" i="30"/>
  <c r="R1673" i="30"/>
  <c r="Q1673" i="30"/>
  <c r="P1673" i="30"/>
  <c r="O1673" i="30"/>
  <c r="AA1672" i="30"/>
  <c r="Z1672" i="30"/>
  <c r="Y1672" i="30"/>
  <c r="X1672" i="30"/>
  <c r="V1672" i="30"/>
  <c r="U1672" i="30"/>
  <c r="T1672" i="30"/>
  <c r="S1672" i="30"/>
  <c r="R1672" i="30"/>
  <c r="Q1672" i="30"/>
  <c r="P1672" i="30"/>
  <c r="O1672" i="30"/>
  <c r="AA1671" i="30"/>
  <c r="Z1671" i="30"/>
  <c r="Y1671" i="30"/>
  <c r="X1671" i="30"/>
  <c r="V1671" i="30"/>
  <c r="U1671" i="30"/>
  <c r="T1671" i="30"/>
  <c r="S1671" i="30"/>
  <c r="R1671" i="30"/>
  <c r="Q1671" i="30"/>
  <c r="P1671" i="30"/>
  <c r="O1671" i="30"/>
  <c r="AA1670" i="30"/>
  <c r="Z1670" i="30"/>
  <c r="Y1670" i="30"/>
  <c r="X1670" i="30"/>
  <c r="V1670" i="30"/>
  <c r="U1670" i="30"/>
  <c r="T1670" i="30"/>
  <c r="S1670" i="30"/>
  <c r="R1670" i="30"/>
  <c r="Q1670" i="30"/>
  <c r="P1670" i="30"/>
  <c r="O1670" i="30"/>
  <c r="AA1669" i="30"/>
  <c r="Z1669" i="30"/>
  <c r="Y1669" i="30"/>
  <c r="X1669" i="30"/>
  <c r="V1669" i="30"/>
  <c r="U1669" i="30"/>
  <c r="T1669" i="30"/>
  <c r="S1669" i="30"/>
  <c r="R1669" i="30"/>
  <c r="Q1669" i="30"/>
  <c r="P1669" i="30"/>
  <c r="O1669" i="30"/>
  <c r="AA1668" i="30"/>
  <c r="Z1668" i="30"/>
  <c r="Y1668" i="30"/>
  <c r="X1668" i="30"/>
  <c r="V1668" i="30"/>
  <c r="U1668" i="30"/>
  <c r="T1668" i="30"/>
  <c r="S1668" i="30"/>
  <c r="R1668" i="30"/>
  <c r="Q1668" i="30"/>
  <c r="P1668" i="30"/>
  <c r="O1668" i="30"/>
  <c r="AA1667" i="30"/>
  <c r="Z1667" i="30"/>
  <c r="Y1667" i="30"/>
  <c r="X1667" i="30"/>
  <c r="V1667" i="30"/>
  <c r="U1667" i="30"/>
  <c r="T1667" i="30"/>
  <c r="S1667" i="30"/>
  <c r="R1667" i="30"/>
  <c r="Q1667" i="30"/>
  <c r="P1667" i="30"/>
  <c r="O1667" i="30"/>
  <c r="AA1666" i="30"/>
  <c r="Z1666" i="30"/>
  <c r="Y1666" i="30"/>
  <c r="X1666" i="30"/>
  <c r="V1666" i="30"/>
  <c r="U1666" i="30"/>
  <c r="T1666" i="30"/>
  <c r="S1666" i="30"/>
  <c r="R1666" i="30"/>
  <c r="Q1666" i="30"/>
  <c r="P1666" i="30"/>
  <c r="O1666" i="30"/>
  <c r="AA1665" i="30"/>
  <c r="Z1665" i="30"/>
  <c r="Y1665" i="30"/>
  <c r="X1665" i="30"/>
  <c r="V1665" i="30"/>
  <c r="U1665" i="30"/>
  <c r="T1665" i="30"/>
  <c r="S1665" i="30"/>
  <c r="R1665" i="30"/>
  <c r="Q1665" i="30"/>
  <c r="P1665" i="30"/>
  <c r="O1665" i="30"/>
  <c r="AA1664" i="30"/>
  <c r="Z1664" i="30"/>
  <c r="Y1664" i="30"/>
  <c r="X1662" i="30" s="1"/>
  <c r="X1664" i="30"/>
  <c r="V1664" i="30"/>
  <c r="U1664" i="30"/>
  <c r="T1664" i="30"/>
  <c r="S1664" i="30"/>
  <c r="R1664" i="30"/>
  <c r="Q1664" i="30"/>
  <c r="P1664" i="30"/>
  <c r="O1664" i="30"/>
  <c r="AA1663" i="30"/>
  <c r="Z1663" i="30"/>
  <c r="Y1663" i="30"/>
  <c r="X1663" i="30"/>
  <c r="V1663" i="30"/>
  <c r="U1663" i="30"/>
  <c r="T1663" i="30"/>
  <c r="S1663" i="30"/>
  <c r="R1663" i="30"/>
  <c r="Q1663" i="30"/>
  <c r="P1663" i="30"/>
  <c r="O1663" i="30"/>
  <c r="AA1661" i="30"/>
  <c r="Z1661" i="30"/>
  <c r="Y1661" i="30"/>
  <c r="X1661" i="30"/>
  <c r="V1661" i="30"/>
  <c r="U1661" i="30"/>
  <c r="T1661" i="30"/>
  <c r="S1661" i="30"/>
  <c r="R1661" i="30"/>
  <c r="Q1661" i="30"/>
  <c r="P1661" i="30"/>
  <c r="O1661" i="30"/>
  <c r="N1661" i="30"/>
  <c r="M1661" i="30"/>
  <c r="AA1660" i="30"/>
  <c r="Z1660" i="30"/>
  <c r="Y1660" i="30"/>
  <c r="X1660" i="30"/>
  <c r="V1660" i="30"/>
  <c r="N1660" i="30" s="1"/>
  <c r="U1660" i="30"/>
  <c r="T1660" i="30"/>
  <c r="S1660" i="30"/>
  <c r="R1660" i="30"/>
  <c r="Q1660" i="30"/>
  <c r="P1660" i="30"/>
  <c r="O1660" i="30"/>
  <c r="M1660" i="30"/>
  <c r="AA1659" i="30"/>
  <c r="Z1659" i="30"/>
  <c r="Y1659" i="30"/>
  <c r="X1659" i="30"/>
  <c r="V1659" i="30"/>
  <c r="U1659" i="30"/>
  <c r="T1659" i="30"/>
  <c r="S1659" i="30"/>
  <c r="R1659" i="30"/>
  <c r="Q1659" i="30"/>
  <c r="P1659" i="30"/>
  <c r="O1659" i="30"/>
  <c r="N1659" i="30"/>
  <c r="M1659" i="30"/>
  <c r="AA1658" i="30"/>
  <c r="Z1658" i="30"/>
  <c r="Y1658" i="30"/>
  <c r="X1658" i="30"/>
  <c r="V1658" i="30"/>
  <c r="N1658" i="30" s="1"/>
  <c r="U1658" i="30"/>
  <c r="T1658" i="30"/>
  <c r="S1658" i="30"/>
  <c r="R1658" i="30"/>
  <c r="Q1658" i="30"/>
  <c r="P1658" i="30"/>
  <c r="O1658" i="30"/>
  <c r="M1658" i="30"/>
  <c r="AA1657" i="30"/>
  <c r="Z1657" i="30"/>
  <c r="Y1657" i="30"/>
  <c r="X1657" i="30"/>
  <c r="V1657" i="30"/>
  <c r="N1657" i="30" s="1"/>
  <c r="U1657" i="30"/>
  <c r="T1657" i="30"/>
  <c r="S1657" i="30"/>
  <c r="R1657" i="30"/>
  <c r="Q1657" i="30"/>
  <c r="P1657" i="30"/>
  <c r="O1657" i="30"/>
  <c r="M1657" i="30"/>
  <c r="AA1656" i="30"/>
  <c r="Z1656" i="30"/>
  <c r="Y1656" i="30"/>
  <c r="X1656" i="30"/>
  <c r="V1656" i="30"/>
  <c r="N1656" i="30" s="1"/>
  <c r="U1656" i="30"/>
  <c r="T1656" i="30"/>
  <c r="S1656" i="30"/>
  <c r="R1656" i="30"/>
  <c r="Q1656" i="30"/>
  <c r="P1656" i="30"/>
  <c r="O1656" i="30"/>
  <c r="M1656" i="30"/>
  <c r="AA1655" i="30"/>
  <c r="Z1655" i="30"/>
  <c r="Y1655" i="30"/>
  <c r="X1655" i="30"/>
  <c r="V1655" i="30"/>
  <c r="U1655" i="30"/>
  <c r="T1655" i="30"/>
  <c r="S1655" i="30"/>
  <c r="R1655" i="30"/>
  <c r="Q1655" i="30"/>
  <c r="P1655" i="30"/>
  <c r="O1655" i="30"/>
  <c r="N1655" i="30"/>
  <c r="M1655" i="30"/>
  <c r="AA1654" i="30"/>
  <c r="Z1654" i="30"/>
  <c r="Y1654" i="30"/>
  <c r="X1654" i="30"/>
  <c r="V1654" i="30"/>
  <c r="N1654" i="30" s="1"/>
  <c r="U1654" i="30"/>
  <c r="T1654" i="30"/>
  <c r="S1654" i="30"/>
  <c r="R1654" i="30"/>
  <c r="Q1654" i="30"/>
  <c r="P1654" i="30"/>
  <c r="O1654" i="30"/>
  <c r="M1654" i="30"/>
  <c r="AA1653" i="30"/>
  <c r="Z1653" i="30"/>
  <c r="Y1653" i="30"/>
  <c r="X1653" i="30"/>
  <c r="V1653" i="30"/>
  <c r="U1653" i="30"/>
  <c r="T1653" i="30"/>
  <c r="S1653" i="30"/>
  <c r="R1653" i="30"/>
  <c r="Q1653" i="30"/>
  <c r="P1653" i="30"/>
  <c r="O1653" i="30"/>
  <c r="N1653" i="30"/>
  <c r="M1653" i="30"/>
  <c r="AA1652" i="30"/>
  <c r="Z1652" i="30"/>
  <c r="Y1652" i="30"/>
  <c r="X1652" i="30"/>
  <c r="V1652" i="30"/>
  <c r="N1652" i="30" s="1"/>
  <c r="U1652" i="30"/>
  <c r="T1652" i="30"/>
  <c r="S1652" i="30"/>
  <c r="R1652" i="30"/>
  <c r="Q1652" i="30"/>
  <c r="P1652" i="30"/>
  <c r="O1652" i="30"/>
  <c r="M1652" i="30"/>
  <c r="AA1651" i="30"/>
  <c r="Z1651" i="30"/>
  <c r="Y1651" i="30"/>
  <c r="X1651" i="30"/>
  <c r="V1651" i="30"/>
  <c r="U1651" i="30"/>
  <c r="T1651" i="30"/>
  <c r="S1651" i="30"/>
  <c r="R1651" i="30"/>
  <c r="Q1651" i="30"/>
  <c r="P1651" i="30"/>
  <c r="O1651" i="30"/>
  <c r="N1651" i="30"/>
  <c r="M1651" i="30"/>
  <c r="AA1650" i="30"/>
  <c r="Z1650" i="30"/>
  <c r="Y1650" i="30"/>
  <c r="X1650" i="30"/>
  <c r="V1650" i="30"/>
  <c r="N1650" i="30" s="1"/>
  <c r="U1650" i="30"/>
  <c r="T1650" i="30"/>
  <c r="S1650" i="30"/>
  <c r="R1650" i="30"/>
  <c r="Q1650" i="30"/>
  <c r="P1650" i="30"/>
  <c r="O1650" i="30"/>
  <c r="AA1649" i="30"/>
  <c r="Z1649" i="30"/>
  <c r="Y1649" i="30"/>
  <c r="X1649" i="30"/>
  <c r="V1649" i="30"/>
  <c r="U1649" i="30"/>
  <c r="T1649" i="30"/>
  <c r="S1649" i="30"/>
  <c r="R1649" i="30"/>
  <c r="Q1649" i="30"/>
  <c r="P1649" i="30"/>
  <c r="O1649" i="30"/>
  <c r="AA1648" i="30"/>
  <c r="Z1648" i="30"/>
  <c r="Y1648" i="30"/>
  <c r="X1648" i="30"/>
  <c r="V1648" i="30"/>
  <c r="U1648" i="30"/>
  <c r="T1648" i="30"/>
  <c r="S1648" i="30"/>
  <c r="R1648" i="30"/>
  <c r="Q1648" i="30"/>
  <c r="P1648" i="30"/>
  <c r="O1648" i="30"/>
  <c r="N1648" i="30"/>
  <c r="AA1647" i="30"/>
  <c r="Z1647" i="30"/>
  <c r="Y1647" i="30"/>
  <c r="X1647" i="30"/>
  <c r="V1647" i="30"/>
  <c r="U1647" i="30"/>
  <c r="T1647" i="30"/>
  <c r="S1647" i="30"/>
  <c r="R1647" i="30"/>
  <c r="Q1647" i="30"/>
  <c r="P1647" i="30"/>
  <c r="O1647" i="30"/>
  <c r="AA1646" i="30"/>
  <c r="Z1646" i="30"/>
  <c r="Y1646" i="30"/>
  <c r="X1646" i="30"/>
  <c r="V1646" i="30"/>
  <c r="U1646" i="30"/>
  <c r="T1646" i="30"/>
  <c r="S1646" i="30"/>
  <c r="R1646" i="30"/>
  <c r="Q1646" i="30"/>
  <c r="P1646" i="30"/>
  <c r="O1646" i="30"/>
  <c r="AA1645" i="30"/>
  <c r="Z1645" i="30"/>
  <c r="Y1645" i="30"/>
  <c r="X1645" i="30"/>
  <c r="V1645" i="30"/>
  <c r="U1645" i="30"/>
  <c r="T1645" i="30"/>
  <c r="S1645" i="30"/>
  <c r="R1645" i="30"/>
  <c r="Q1645" i="30"/>
  <c r="P1645" i="30"/>
  <c r="O1645" i="30"/>
  <c r="AA1644" i="30"/>
  <c r="Z1644" i="30"/>
  <c r="Y1644" i="30"/>
  <c r="X1644" i="30"/>
  <c r="V1644" i="30"/>
  <c r="U1644" i="30"/>
  <c r="T1644" i="30"/>
  <c r="S1644" i="30"/>
  <c r="R1644" i="30"/>
  <c r="Q1644" i="30"/>
  <c r="P1644" i="30"/>
  <c r="O1644" i="30"/>
  <c r="AA1643" i="30"/>
  <c r="Z1643" i="30"/>
  <c r="Y1643" i="30"/>
  <c r="X1643" i="30"/>
  <c r="V1643" i="30"/>
  <c r="N1643" i="30" s="1"/>
  <c r="U1643" i="30"/>
  <c r="T1643" i="30"/>
  <c r="S1643" i="30"/>
  <c r="R1643" i="30"/>
  <c r="Q1643" i="30"/>
  <c r="P1643" i="30"/>
  <c r="O1643" i="30"/>
  <c r="AA1642" i="30"/>
  <c r="Z1642" i="30"/>
  <c r="Y1642" i="30"/>
  <c r="X1642" i="30"/>
  <c r="V1642" i="30"/>
  <c r="U1642" i="30"/>
  <c r="T1642" i="30"/>
  <c r="S1642" i="30"/>
  <c r="R1642" i="30"/>
  <c r="Q1642" i="30"/>
  <c r="P1642" i="30"/>
  <c r="O1642" i="30"/>
  <c r="AA1641" i="30"/>
  <c r="Z1641" i="30"/>
  <c r="Y1641" i="30"/>
  <c r="X1641" i="30"/>
  <c r="V1641" i="30"/>
  <c r="U1641" i="30"/>
  <c r="T1641" i="30"/>
  <c r="S1641" i="30"/>
  <c r="R1641" i="30"/>
  <c r="Q1641" i="30"/>
  <c r="P1641" i="30"/>
  <c r="O1641" i="30"/>
  <c r="AA1640" i="30"/>
  <c r="Z1640" i="30"/>
  <c r="Y1640" i="30"/>
  <c r="X1640" i="30"/>
  <c r="V1640" i="30"/>
  <c r="U1640" i="30"/>
  <c r="T1640" i="30"/>
  <c r="S1640" i="30"/>
  <c r="R1640" i="30"/>
  <c r="Q1640" i="30"/>
  <c r="P1640" i="30"/>
  <c r="O1640" i="30"/>
  <c r="AA1639" i="30"/>
  <c r="Z1639" i="30"/>
  <c r="Y1639" i="30"/>
  <c r="X1639" i="30"/>
  <c r="V1639" i="30"/>
  <c r="U1639" i="30"/>
  <c r="T1639" i="30"/>
  <c r="S1639" i="30"/>
  <c r="R1639" i="30"/>
  <c r="Q1639" i="30"/>
  <c r="P1639" i="30"/>
  <c r="O1639" i="30"/>
  <c r="AA1638" i="30"/>
  <c r="Z1638" i="30"/>
  <c r="Y1638" i="30"/>
  <c r="X1638" i="30"/>
  <c r="V1638" i="30"/>
  <c r="U1638" i="30"/>
  <c r="T1638" i="30"/>
  <c r="S1638" i="30"/>
  <c r="R1638" i="30"/>
  <c r="Q1638" i="30"/>
  <c r="P1638" i="30"/>
  <c r="O1638" i="30"/>
  <c r="AA1637" i="30"/>
  <c r="Z1637" i="30"/>
  <c r="Y1637" i="30"/>
  <c r="X1637" i="30"/>
  <c r="V1637" i="30"/>
  <c r="U1637" i="30"/>
  <c r="T1637" i="30"/>
  <c r="S1637" i="30"/>
  <c r="R1637" i="30"/>
  <c r="Q1637" i="30"/>
  <c r="P1637" i="30"/>
  <c r="O1637" i="30"/>
  <c r="N1637" i="30"/>
  <c r="AA1636" i="30"/>
  <c r="Z1636" i="30"/>
  <c r="Y1636" i="30"/>
  <c r="X1636" i="30"/>
  <c r="V1636" i="30"/>
  <c r="U1636" i="30"/>
  <c r="T1636" i="30"/>
  <c r="S1636" i="30"/>
  <c r="R1636" i="30"/>
  <c r="Q1636" i="30"/>
  <c r="P1636" i="30"/>
  <c r="O1636" i="30"/>
  <c r="AA1635" i="30"/>
  <c r="Z1635" i="30"/>
  <c r="Y1635" i="30"/>
  <c r="X1635" i="30"/>
  <c r="V1635" i="30"/>
  <c r="U1635" i="30"/>
  <c r="T1635" i="30"/>
  <c r="S1635" i="30"/>
  <c r="R1635" i="30"/>
  <c r="Q1635" i="30"/>
  <c r="P1635" i="30"/>
  <c r="O1635" i="30"/>
  <c r="AA1634" i="30"/>
  <c r="Z1634" i="30"/>
  <c r="Y1634" i="30"/>
  <c r="X1634" i="30"/>
  <c r="V1634" i="30"/>
  <c r="U1634" i="30"/>
  <c r="T1634" i="30"/>
  <c r="S1634" i="30"/>
  <c r="R1634" i="30"/>
  <c r="Q1634" i="30"/>
  <c r="P1634" i="30"/>
  <c r="O1634" i="30"/>
  <c r="AA1633" i="30"/>
  <c r="Z1633" i="30"/>
  <c r="Y1633" i="30"/>
  <c r="X1633" i="30"/>
  <c r="V1633" i="30"/>
  <c r="U1633" i="30"/>
  <c r="T1633" i="30"/>
  <c r="S1633" i="30"/>
  <c r="R1633" i="30"/>
  <c r="Q1633" i="30"/>
  <c r="P1633" i="30"/>
  <c r="O1633" i="30"/>
  <c r="AA1632" i="30"/>
  <c r="Z1632" i="30"/>
  <c r="Y1632" i="30"/>
  <c r="X1632" i="30"/>
  <c r="V1632" i="30"/>
  <c r="U1632" i="30"/>
  <c r="T1632" i="30"/>
  <c r="S1632" i="30"/>
  <c r="R1632" i="30"/>
  <c r="Q1632" i="30"/>
  <c r="P1632" i="30"/>
  <c r="O1632" i="30"/>
  <c r="AA1631" i="30"/>
  <c r="Z1631" i="30"/>
  <c r="Y1631" i="30"/>
  <c r="X1631" i="30"/>
  <c r="V1631" i="30"/>
  <c r="U1631" i="30"/>
  <c r="T1631" i="30"/>
  <c r="S1631" i="30"/>
  <c r="R1631" i="30"/>
  <c r="Q1631" i="30"/>
  <c r="P1631" i="30"/>
  <c r="O1631" i="30"/>
  <c r="AA1630" i="30"/>
  <c r="Z1630" i="30"/>
  <c r="Y1630" i="30"/>
  <c r="X1630" i="30"/>
  <c r="V1630" i="30"/>
  <c r="U1630" i="30"/>
  <c r="T1630" i="30"/>
  <c r="S1630" i="30"/>
  <c r="R1630" i="30"/>
  <c r="Q1630" i="30"/>
  <c r="P1630" i="30"/>
  <c r="O1630" i="30"/>
  <c r="AA1629" i="30"/>
  <c r="Z1629" i="30"/>
  <c r="Y1629" i="30"/>
  <c r="X1629" i="30"/>
  <c r="V1629" i="30"/>
  <c r="U1629" i="30"/>
  <c r="T1629" i="30"/>
  <c r="S1629" i="30"/>
  <c r="R1629" i="30"/>
  <c r="Q1629" i="30"/>
  <c r="P1629" i="30"/>
  <c r="O1629" i="30"/>
  <c r="AA1628" i="30"/>
  <c r="Z1628" i="30"/>
  <c r="Y1628" i="30"/>
  <c r="X1628" i="30"/>
  <c r="V1628" i="30"/>
  <c r="U1628" i="30"/>
  <c r="T1628" i="30"/>
  <c r="S1628" i="30"/>
  <c r="R1628" i="30"/>
  <c r="Q1628" i="30"/>
  <c r="P1628" i="30"/>
  <c r="O1628" i="30"/>
  <c r="AA1627" i="30"/>
  <c r="Z1627" i="30"/>
  <c r="Y1627" i="30"/>
  <c r="X1627" i="30"/>
  <c r="V1627" i="30"/>
  <c r="U1627" i="30"/>
  <c r="T1627" i="30"/>
  <c r="S1627" i="30"/>
  <c r="R1627" i="30"/>
  <c r="Q1627" i="30"/>
  <c r="P1627" i="30"/>
  <c r="O1627" i="30"/>
  <c r="AA1626" i="30"/>
  <c r="Z1626" i="30"/>
  <c r="Y1626" i="30"/>
  <c r="X1626" i="30"/>
  <c r="V1626" i="30"/>
  <c r="U1626" i="30"/>
  <c r="T1626" i="30"/>
  <c r="S1626" i="30"/>
  <c r="R1626" i="30"/>
  <c r="Q1626" i="30"/>
  <c r="P1626" i="30"/>
  <c r="O1626" i="30"/>
  <c r="AA1625" i="30"/>
  <c r="Z1625" i="30"/>
  <c r="Y1625" i="30"/>
  <c r="X1625" i="30"/>
  <c r="V1625" i="30"/>
  <c r="U1625" i="30"/>
  <c r="T1625" i="30"/>
  <c r="S1625" i="30"/>
  <c r="R1625" i="30"/>
  <c r="Q1625" i="30"/>
  <c r="P1625" i="30"/>
  <c r="O1625" i="30"/>
  <c r="AA1624" i="30"/>
  <c r="Z1624" i="30"/>
  <c r="Y1624" i="30"/>
  <c r="X1624" i="30"/>
  <c r="V1624" i="30"/>
  <c r="U1624" i="30"/>
  <c r="T1624" i="30"/>
  <c r="S1624" i="30"/>
  <c r="R1624" i="30"/>
  <c r="Q1624" i="30"/>
  <c r="P1624" i="30"/>
  <c r="O1624" i="30"/>
  <c r="AA1623" i="30"/>
  <c r="Z1623" i="30"/>
  <c r="Y1623" i="30"/>
  <c r="X1623" i="30"/>
  <c r="V1623" i="30"/>
  <c r="U1623" i="30"/>
  <c r="T1623" i="30"/>
  <c r="S1623" i="30"/>
  <c r="R1623" i="30"/>
  <c r="Q1623" i="30"/>
  <c r="P1623" i="30"/>
  <c r="O1623" i="30"/>
  <c r="AA1622" i="30"/>
  <c r="Z1622" i="30"/>
  <c r="Y1622" i="30"/>
  <c r="X1622" i="30"/>
  <c r="V1622" i="30"/>
  <c r="U1622" i="30"/>
  <c r="T1622" i="30"/>
  <c r="S1622" i="30"/>
  <c r="R1622" i="30"/>
  <c r="Q1622" i="30"/>
  <c r="P1622" i="30"/>
  <c r="O1622" i="30"/>
  <c r="AA1621" i="30"/>
  <c r="Z1621" i="30"/>
  <c r="Y1621" i="30"/>
  <c r="X1621" i="30"/>
  <c r="V1621" i="30"/>
  <c r="U1621" i="30"/>
  <c r="T1621" i="30"/>
  <c r="S1621" i="30"/>
  <c r="R1621" i="30"/>
  <c r="Q1621" i="30"/>
  <c r="P1621" i="30"/>
  <c r="O1621" i="30"/>
  <c r="AA1620" i="30"/>
  <c r="Z1620" i="30"/>
  <c r="Y1620" i="30"/>
  <c r="X1620" i="30"/>
  <c r="V1620" i="30"/>
  <c r="U1620" i="30"/>
  <c r="T1620" i="30"/>
  <c r="S1620" i="30"/>
  <c r="R1620" i="30"/>
  <c r="Q1620" i="30"/>
  <c r="P1620" i="30"/>
  <c r="O1620" i="30"/>
  <c r="AA1619" i="30"/>
  <c r="Z1619" i="30"/>
  <c r="Y1619" i="30"/>
  <c r="X1619" i="30"/>
  <c r="V1619" i="30"/>
  <c r="U1619" i="30"/>
  <c r="T1619" i="30"/>
  <c r="S1619" i="30"/>
  <c r="R1619" i="30"/>
  <c r="Q1619" i="30"/>
  <c r="P1619" i="30"/>
  <c r="O1619" i="30"/>
  <c r="AA1618" i="30"/>
  <c r="Z1618" i="30"/>
  <c r="Y1618" i="30"/>
  <c r="X1618" i="30"/>
  <c r="V1618" i="30"/>
  <c r="U1618" i="30"/>
  <c r="T1618" i="30"/>
  <c r="S1618" i="30"/>
  <c r="R1618" i="30"/>
  <c r="Q1618" i="30"/>
  <c r="P1618" i="30"/>
  <c r="O1618" i="30"/>
  <c r="AA1617" i="30"/>
  <c r="Z1617" i="30"/>
  <c r="Y1617" i="30"/>
  <c r="X1617" i="30"/>
  <c r="V1617" i="30"/>
  <c r="U1617" i="30"/>
  <c r="T1617" i="30"/>
  <c r="S1617" i="30"/>
  <c r="R1617" i="30"/>
  <c r="Q1617" i="30"/>
  <c r="P1617" i="30"/>
  <c r="O1617" i="30"/>
  <c r="AA1616" i="30"/>
  <c r="Z1616" i="30"/>
  <c r="Y1616" i="30"/>
  <c r="X1616" i="30"/>
  <c r="V1616" i="30"/>
  <c r="U1616" i="30"/>
  <c r="T1616" i="30"/>
  <c r="S1616" i="30"/>
  <c r="R1616" i="30"/>
  <c r="Q1616" i="30"/>
  <c r="P1616" i="30"/>
  <c r="O1616" i="30"/>
  <c r="AA1615" i="30"/>
  <c r="Z1615" i="30"/>
  <c r="Y1615" i="30"/>
  <c r="X1615" i="30"/>
  <c r="V1615" i="30"/>
  <c r="U1615" i="30"/>
  <c r="T1615" i="30"/>
  <c r="S1615" i="30"/>
  <c r="R1615" i="30"/>
  <c r="Q1615" i="30"/>
  <c r="P1615" i="30"/>
  <c r="O1615" i="30"/>
  <c r="AA1614" i="30"/>
  <c r="Z1614" i="30"/>
  <c r="Y1614" i="30"/>
  <c r="X1612" i="30" s="1"/>
  <c r="X1614" i="30"/>
  <c r="V1614" i="30"/>
  <c r="U1614" i="30"/>
  <c r="T1614" i="30"/>
  <c r="S1614" i="30"/>
  <c r="R1614" i="30"/>
  <c r="Q1614" i="30"/>
  <c r="P1614" i="30"/>
  <c r="O1614" i="30"/>
  <c r="AA1613" i="30"/>
  <c r="Z1613" i="30"/>
  <c r="Y1613" i="30"/>
  <c r="X1613" i="30"/>
  <c r="V1613" i="30"/>
  <c r="U1613" i="30"/>
  <c r="T1613" i="30"/>
  <c r="S1613" i="30"/>
  <c r="R1613" i="30"/>
  <c r="Q1613" i="30"/>
  <c r="P1613" i="30"/>
  <c r="O1613" i="30"/>
  <c r="AA1611" i="30"/>
  <c r="Z1611" i="30"/>
  <c r="Y1611" i="30"/>
  <c r="X1611" i="30"/>
  <c r="V1611" i="30"/>
  <c r="U1611" i="30"/>
  <c r="T1611" i="30"/>
  <c r="S1611" i="30"/>
  <c r="R1611" i="30"/>
  <c r="Q1611" i="30"/>
  <c r="P1611" i="30"/>
  <c r="O1611" i="30"/>
  <c r="N1611" i="30"/>
  <c r="M1611" i="30"/>
  <c r="AA1610" i="30"/>
  <c r="Z1610" i="30"/>
  <c r="Y1610" i="30"/>
  <c r="X1610" i="30"/>
  <c r="V1610" i="30"/>
  <c r="U1610" i="30"/>
  <c r="T1610" i="30"/>
  <c r="S1610" i="30"/>
  <c r="R1610" i="30"/>
  <c r="Q1610" i="30"/>
  <c r="P1610" i="30"/>
  <c r="O1610" i="30"/>
  <c r="N1610" i="30"/>
  <c r="M1610" i="30"/>
  <c r="AA1609" i="30"/>
  <c r="Z1609" i="30"/>
  <c r="Y1609" i="30"/>
  <c r="X1609" i="30"/>
  <c r="V1609" i="30"/>
  <c r="N1609" i="30" s="1"/>
  <c r="U1609" i="30"/>
  <c r="T1609" i="30"/>
  <c r="S1609" i="30"/>
  <c r="R1609" i="30"/>
  <c r="Q1609" i="30"/>
  <c r="P1609" i="30"/>
  <c r="O1609" i="30"/>
  <c r="M1609" i="30"/>
  <c r="AA1608" i="30"/>
  <c r="Z1608" i="30"/>
  <c r="Y1608" i="30"/>
  <c r="X1608" i="30"/>
  <c r="V1608" i="30"/>
  <c r="U1608" i="30"/>
  <c r="T1608" i="30"/>
  <c r="S1608" i="30"/>
  <c r="R1608" i="30"/>
  <c r="Q1608" i="30"/>
  <c r="P1608" i="30"/>
  <c r="O1608" i="30"/>
  <c r="N1608" i="30"/>
  <c r="M1608" i="30"/>
  <c r="AA1607" i="30"/>
  <c r="Z1607" i="30"/>
  <c r="Y1607" i="30"/>
  <c r="X1607" i="30"/>
  <c r="V1607" i="30"/>
  <c r="N1607" i="30" s="1"/>
  <c r="U1607" i="30"/>
  <c r="T1607" i="30"/>
  <c r="S1607" i="30"/>
  <c r="R1607" i="30"/>
  <c r="Q1607" i="30"/>
  <c r="P1607" i="30"/>
  <c r="O1607" i="30"/>
  <c r="M1607" i="30"/>
  <c r="AA1606" i="30"/>
  <c r="Z1606" i="30"/>
  <c r="Y1606" i="30"/>
  <c r="X1606" i="30"/>
  <c r="V1606" i="30"/>
  <c r="U1606" i="30"/>
  <c r="T1606" i="30"/>
  <c r="S1606" i="30"/>
  <c r="R1606" i="30"/>
  <c r="Q1606" i="30"/>
  <c r="P1606" i="30"/>
  <c r="O1606" i="30"/>
  <c r="N1606" i="30"/>
  <c r="M1606" i="30"/>
  <c r="AA1605" i="30"/>
  <c r="Z1605" i="30"/>
  <c r="Y1605" i="30"/>
  <c r="X1605" i="30"/>
  <c r="V1605" i="30"/>
  <c r="N1605" i="30" s="1"/>
  <c r="U1605" i="30"/>
  <c r="T1605" i="30"/>
  <c r="S1605" i="30"/>
  <c r="R1605" i="30"/>
  <c r="Q1605" i="30"/>
  <c r="P1605" i="30"/>
  <c r="O1605" i="30"/>
  <c r="M1605" i="30"/>
  <c r="AA1604" i="30"/>
  <c r="Z1604" i="30"/>
  <c r="Y1604" i="30"/>
  <c r="X1604" i="30"/>
  <c r="V1604" i="30"/>
  <c r="U1604" i="30"/>
  <c r="T1604" i="30"/>
  <c r="S1604" i="30"/>
  <c r="R1604" i="30"/>
  <c r="Q1604" i="30"/>
  <c r="P1604" i="30"/>
  <c r="O1604" i="30"/>
  <c r="N1604" i="30"/>
  <c r="M1604" i="30"/>
  <c r="AA1603" i="30"/>
  <c r="Z1603" i="30"/>
  <c r="Y1603" i="30"/>
  <c r="X1603" i="30"/>
  <c r="V1603" i="30"/>
  <c r="N1603" i="30" s="1"/>
  <c r="U1603" i="30"/>
  <c r="T1603" i="30"/>
  <c r="S1603" i="30"/>
  <c r="R1603" i="30"/>
  <c r="Q1603" i="30"/>
  <c r="P1603" i="30"/>
  <c r="O1603" i="30"/>
  <c r="M1603" i="30"/>
  <c r="AA1602" i="30"/>
  <c r="Z1602" i="30"/>
  <c r="Y1602" i="30"/>
  <c r="X1602" i="30"/>
  <c r="V1602" i="30"/>
  <c r="U1602" i="30"/>
  <c r="T1602" i="30"/>
  <c r="S1602" i="30"/>
  <c r="R1602" i="30"/>
  <c r="Q1602" i="30"/>
  <c r="P1602" i="30"/>
  <c r="O1602" i="30"/>
  <c r="N1602" i="30"/>
  <c r="M1602" i="30"/>
  <c r="AA1601" i="30"/>
  <c r="Z1601" i="30"/>
  <c r="Y1601" i="30"/>
  <c r="X1601" i="30"/>
  <c r="V1601" i="30"/>
  <c r="N1601" i="30" s="1"/>
  <c r="U1601" i="30"/>
  <c r="T1601" i="30"/>
  <c r="S1601" i="30"/>
  <c r="R1601" i="30"/>
  <c r="Q1601" i="30"/>
  <c r="P1601" i="30"/>
  <c r="O1601" i="30"/>
  <c r="M1601" i="30"/>
  <c r="AA1600" i="30"/>
  <c r="Z1600" i="30"/>
  <c r="Y1600" i="30"/>
  <c r="X1600" i="30"/>
  <c r="V1600" i="30"/>
  <c r="U1600" i="30"/>
  <c r="T1600" i="30"/>
  <c r="S1600" i="30"/>
  <c r="R1600" i="30"/>
  <c r="Q1600" i="30"/>
  <c r="P1600" i="30"/>
  <c r="O1600" i="30"/>
  <c r="N1600" i="30"/>
  <c r="M1600" i="30"/>
  <c r="AA1599" i="30"/>
  <c r="Z1599" i="30"/>
  <c r="Y1599" i="30"/>
  <c r="X1599" i="30"/>
  <c r="V1599" i="30"/>
  <c r="U1599" i="30"/>
  <c r="T1599" i="30"/>
  <c r="S1599" i="30"/>
  <c r="R1599" i="30"/>
  <c r="Q1599" i="30"/>
  <c r="P1599" i="30"/>
  <c r="O1599" i="30"/>
  <c r="AA1598" i="30"/>
  <c r="Z1598" i="30"/>
  <c r="Y1598" i="30"/>
  <c r="X1598" i="30"/>
  <c r="V1598" i="30"/>
  <c r="U1598" i="30"/>
  <c r="T1598" i="30"/>
  <c r="S1598" i="30"/>
  <c r="R1598" i="30"/>
  <c r="Q1598" i="30"/>
  <c r="P1598" i="30"/>
  <c r="O1598" i="30"/>
  <c r="AA1597" i="30"/>
  <c r="Z1597" i="30"/>
  <c r="Y1597" i="30"/>
  <c r="X1597" i="30"/>
  <c r="V1597" i="30"/>
  <c r="U1597" i="30"/>
  <c r="T1597" i="30"/>
  <c r="S1597" i="30"/>
  <c r="R1597" i="30"/>
  <c r="Q1597" i="30"/>
  <c r="P1597" i="30"/>
  <c r="O1597" i="30"/>
  <c r="AA1596" i="30"/>
  <c r="Z1596" i="30"/>
  <c r="Y1596" i="30"/>
  <c r="X1596" i="30"/>
  <c r="V1596" i="30"/>
  <c r="U1596" i="30"/>
  <c r="T1596" i="30"/>
  <c r="S1596" i="30"/>
  <c r="R1596" i="30"/>
  <c r="Q1596" i="30"/>
  <c r="P1596" i="30"/>
  <c r="O1596" i="30"/>
  <c r="AA1595" i="30"/>
  <c r="Z1595" i="30"/>
  <c r="Y1595" i="30"/>
  <c r="X1595" i="30"/>
  <c r="V1595" i="30"/>
  <c r="U1595" i="30"/>
  <c r="T1595" i="30"/>
  <c r="S1595" i="30"/>
  <c r="R1595" i="30"/>
  <c r="Q1595" i="30"/>
  <c r="P1595" i="30"/>
  <c r="O1595" i="30"/>
  <c r="AA1594" i="30"/>
  <c r="Z1594" i="30"/>
  <c r="Y1594" i="30"/>
  <c r="X1594" i="30"/>
  <c r="V1594" i="30"/>
  <c r="U1594" i="30"/>
  <c r="T1594" i="30"/>
  <c r="S1594" i="30"/>
  <c r="R1594" i="30"/>
  <c r="Q1594" i="30"/>
  <c r="P1594" i="30"/>
  <c r="O1594" i="30"/>
  <c r="AA1593" i="30"/>
  <c r="Z1593" i="30"/>
  <c r="Y1593" i="30"/>
  <c r="X1593" i="30"/>
  <c r="V1593" i="30"/>
  <c r="U1593" i="30"/>
  <c r="T1593" i="30"/>
  <c r="S1593" i="30"/>
  <c r="R1593" i="30"/>
  <c r="Q1593" i="30"/>
  <c r="P1593" i="30"/>
  <c r="O1593" i="30"/>
  <c r="AA1592" i="30"/>
  <c r="Z1592" i="30"/>
  <c r="Y1592" i="30"/>
  <c r="X1592" i="30"/>
  <c r="V1592" i="30"/>
  <c r="U1592" i="30"/>
  <c r="T1592" i="30"/>
  <c r="S1592" i="30"/>
  <c r="R1592" i="30"/>
  <c r="Q1592" i="30"/>
  <c r="P1592" i="30"/>
  <c r="O1592" i="30"/>
  <c r="AA1591" i="30"/>
  <c r="Z1591" i="30"/>
  <c r="Y1591" i="30"/>
  <c r="X1591" i="30"/>
  <c r="V1591" i="30"/>
  <c r="U1591" i="30"/>
  <c r="T1591" i="30"/>
  <c r="S1591" i="30"/>
  <c r="R1591" i="30"/>
  <c r="Q1591" i="30"/>
  <c r="P1591" i="30"/>
  <c r="O1591" i="30"/>
  <c r="AA1590" i="30"/>
  <c r="Z1590" i="30"/>
  <c r="Y1590" i="30"/>
  <c r="X1590" i="30"/>
  <c r="V1590" i="30"/>
  <c r="U1590" i="30"/>
  <c r="T1590" i="30"/>
  <c r="S1590" i="30"/>
  <c r="R1590" i="30"/>
  <c r="Q1590" i="30"/>
  <c r="P1590" i="30"/>
  <c r="O1590" i="30"/>
  <c r="AA1589" i="30"/>
  <c r="Z1589" i="30"/>
  <c r="Y1589" i="30"/>
  <c r="X1589" i="30"/>
  <c r="V1589" i="30"/>
  <c r="U1589" i="30"/>
  <c r="T1589" i="30"/>
  <c r="S1589" i="30"/>
  <c r="R1589" i="30"/>
  <c r="Q1589" i="30"/>
  <c r="P1589" i="30"/>
  <c r="O1589" i="30"/>
  <c r="AA1588" i="30"/>
  <c r="Z1588" i="30"/>
  <c r="Y1588" i="30"/>
  <c r="X1588" i="30"/>
  <c r="V1588" i="30"/>
  <c r="U1588" i="30"/>
  <c r="T1588" i="30"/>
  <c r="S1588" i="30"/>
  <c r="R1588" i="30"/>
  <c r="Q1588" i="30"/>
  <c r="P1588" i="30"/>
  <c r="O1588" i="30"/>
  <c r="AA1587" i="30"/>
  <c r="Z1587" i="30"/>
  <c r="Y1587" i="30"/>
  <c r="X1587" i="30"/>
  <c r="V1587" i="30"/>
  <c r="U1587" i="30"/>
  <c r="T1587" i="30"/>
  <c r="S1587" i="30"/>
  <c r="R1587" i="30"/>
  <c r="Q1587" i="30"/>
  <c r="P1587" i="30"/>
  <c r="O1587" i="30"/>
  <c r="AA1586" i="30"/>
  <c r="Z1586" i="30"/>
  <c r="Y1586" i="30"/>
  <c r="X1586" i="30"/>
  <c r="V1586" i="30"/>
  <c r="U1586" i="30"/>
  <c r="T1586" i="30"/>
  <c r="S1586" i="30"/>
  <c r="R1586" i="30"/>
  <c r="Q1586" i="30"/>
  <c r="P1586" i="30"/>
  <c r="O1586" i="30"/>
  <c r="AA1585" i="30"/>
  <c r="Z1585" i="30"/>
  <c r="Y1585" i="30"/>
  <c r="X1585" i="30"/>
  <c r="V1585" i="30"/>
  <c r="U1585" i="30"/>
  <c r="T1585" i="30"/>
  <c r="S1585" i="30"/>
  <c r="R1585" i="30"/>
  <c r="Q1585" i="30"/>
  <c r="P1585" i="30"/>
  <c r="O1585" i="30"/>
  <c r="AA1584" i="30"/>
  <c r="Z1584" i="30"/>
  <c r="Y1584" i="30"/>
  <c r="X1584" i="30"/>
  <c r="V1584" i="30"/>
  <c r="U1584" i="30"/>
  <c r="T1584" i="30"/>
  <c r="S1584" i="30"/>
  <c r="R1584" i="30"/>
  <c r="Q1584" i="30"/>
  <c r="P1584" i="30"/>
  <c r="O1584" i="30"/>
  <c r="AA1583" i="30"/>
  <c r="Z1583" i="30"/>
  <c r="Y1583" i="30"/>
  <c r="X1583" i="30"/>
  <c r="V1583" i="30"/>
  <c r="U1583" i="30"/>
  <c r="T1583" i="30"/>
  <c r="S1583" i="30"/>
  <c r="R1583" i="30"/>
  <c r="Q1583" i="30"/>
  <c r="P1583" i="30"/>
  <c r="O1583" i="30"/>
  <c r="AA1582" i="30"/>
  <c r="Z1582" i="30"/>
  <c r="Y1582" i="30"/>
  <c r="X1582" i="30"/>
  <c r="V1582" i="30"/>
  <c r="U1582" i="30"/>
  <c r="T1582" i="30"/>
  <c r="S1582" i="30"/>
  <c r="R1582" i="30"/>
  <c r="Q1582" i="30"/>
  <c r="P1582" i="30"/>
  <c r="O1582" i="30"/>
  <c r="AA1581" i="30"/>
  <c r="Z1581" i="30"/>
  <c r="Y1581" i="30"/>
  <c r="X1581" i="30"/>
  <c r="V1581" i="30"/>
  <c r="U1581" i="30"/>
  <c r="T1581" i="30"/>
  <c r="S1581" i="30"/>
  <c r="R1581" i="30"/>
  <c r="Q1581" i="30"/>
  <c r="P1581" i="30"/>
  <c r="O1581" i="30"/>
  <c r="AA1580" i="30"/>
  <c r="Z1580" i="30"/>
  <c r="Y1580" i="30"/>
  <c r="X1580" i="30"/>
  <c r="V1580" i="30"/>
  <c r="U1580" i="30"/>
  <c r="T1580" i="30"/>
  <c r="S1580" i="30"/>
  <c r="R1580" i="30"/>
  <c r="Q1580" i="30"/>
  <c r="P1580" i="30"/>
  <c r="O1580" i="30"/>
  <c r="AA1579" i="30"/>
  <c r="Z1579" i="30"/>
  <c r="Y1579" i="30"/>
  <c r="X1579" i="30"/>
  <c r="V1579" i="30"/>
  <c r="U1579" i="30"/>
  <c r="T1579" i="30"/>
  <c r="S1579" i="30"/>
  <c r="R1579" i="30"/>
  <c r="Q1579" i="30"/>
  <c r="P1579" i="30"/>
  <c r="O1579" i="30"/>
  <c r="AA1578" i="30"/>
  <c r="Z1578" i="30"/>
  <c r="Y1578" i="30"/>
  <c r="X1578" i="30"/>
  <c r="V1578" i="30"/>
  <c r="U1578" i="30"/>
  <c r="T1578" i="30"/>
  <c r="S1578" i="30"/>
  <c r="R1578" i="30"/>
  <c r="Q1578" i="30"/>
  <c r="P1578" i="30"/>
  <c r="O1578" i="30"/>
  <c r="AA1577" i="30"/>
  <c r="Z1577" i="30"/>
  <c r="Y1577" i="30"/>
  <c r="X1577" i="30"/>
  <c r="V1577" i="30"/>
  <c r="U1577" i="30"/>
  <c r="T1577" i="30"/>
  <c r="S1577" i="30"/>
  <c r="R1577" i="30"/>
  <c r="Q1577" i="30"/>
  <c r="P1577" i="30"/>
  <c r="O1577" i="30"/>
  <c r="AA1576" i="30"/>
  <c r="Z1576" i="30"/>
  <c r="Y1576" i="30"/>
  <c r="X1576" i="30"/>
  <c r="V1576" i="30"/>
  <c r="U1576" i="30"/>
  <c r="T1576" i="30"/>
  <c r="S1576" i="30"/>
  <c r="R1576" i="30"/>
  <c r="Q1576" i="30"/>
  <c r="P1576" i="30"/>
  <c r="O1576" i="30"/>
  <c r="AA1575" i="30"/>
  <c r="Z1575" i="30"/>
  <c r="Y1575" i="30"/>
  <c r="X1575" i="30"/>
  <c r="V1575" i="30"/>
  <c r="U1575" i="30"/>
  <c r="T1575" i="30"/>
  <c r="S1575" i="30"/>
  <c r="R1575" i="30"/>
  <c r="Q1575" i="30"/>
  <c r="P1575" i="30"/>
  <c r="O1575" i="30"/>
  <c r="AA1574" i="30"/>
  <c r="Z1574" i="30"/>
  <c r="Y1574" i="30"/>
  <c r="X1574" i="30"/>
  <c r="V1574" i="30"/>
  <c r="U1574" i="30"/>
  <c r="T1574" i="30"/>
  <c r="S1574" i="30"/>
  <c r="R1574" i="30"/>
  <c r="Q1574" i="30"/>
  <c r="P1574" i="30"/>
  <c r="O1574" i="30"/>
  <c r="AA1573" i="30"/>
  <c r="Z1573" i="30"/>
  <c r="Y1573" i="30"/>
  <c r="X1573" i="30"/>
  <c r="V1573" i="30"/>
  <c r="U1573" i="30"/>
  <c r="T1573" i="30"/>
  <c r="S1573" i="30"/>
  <c r="R1573" i="30"/>
  <c r="Q1573" i="30"/>
  <c r="P1573" i="30"/>
  <c r="O1573" i="30"/>
  <c r="AA1572" i="30"/>
  <c r="Z1572" i="30"/>
  <c r="Y1572" i="30"/>
  <c r="X1572" i="30"/>
  <c r="V1572" i="30"/>
  <c r="U1572" i="30"/>
  <c r="T1572" i="30"/>
  <c r="S1572" i="30"/>
  <c r="R1572" i="30"/>
  <c r="Q1572" i="30"/>
  <c r="P1572" i="30"/>
  <c r="O1572" i="30"/>
  <c r="AA1571" i="30"/>
  <c r="Z1571" i="30"/>
  <c r="Y1571" i="30"/>
  <c r="X1571" i="30"/>
  <c r="V1571" i="30"/>
  <c r="U1571" i="30"/>
  <c r="T1571" i="30"/>
  <c r="S1571" i="30"/>
  <c r="R1571" i="30"/>
  <c r="Q1571" i="30"/>
  <c r="P1571" i="30"/>
  <c r="O1571" i="30"/>
  <c r="AA1570" i="30"/>
  <c r="Z1570" i="30"/>
  <c r="Y1570" i="30"/>
  <c r="X1570" i="30"/>
  <c r="V1570" i="30"/>
  <c r="U1570" i="30"/>
  <c r="T1570" i="30"/>
  <c r="S1570" i="30"/>
  <c r="R1570" i="30"/>
  <c r="Q1570" i="30"/>
  <c r="P1570" i="30"/>
  <c r="O1570" i="30"/>
  <c r="AA1569" i="30"/>
  <c r="Z1569" i="30"/>
  <c r="Y1569" i="30"/>
  <c r="X1569" i="30"/>
  <c r="V1569" i="30"/>
  <c r="U1569" i="30"/>
  <c r="T1569" i="30"/>
  <c r="S1569" i="30"/>
  <c r="R1569" i="30"/>
  <c r="Q1569" i="30"/>
  <c r="P1569" i="30"/>
  <c r="O1569" i="30"/>
  <c r="AA1568" i="30"/>
  <c r="Z1568" i="30"/>
  <c r="Y1568" i="30"/>
  <c r="X1568" i="30"/>
  <c r="V1568" i="30"/>
  <c r="U1568" i="30"/>
  <c r="T1568" i="30"/>
  <c r="S1568" i="30"/>
  <c r="R1568" i="30"/>
  <c r="Q1568" i="30"/>
  <c r="P1568" i="30"/>
  <c r="O1568" i="30"/>
  <c r="AA1567" i="30"/>
  <c r="Z1567" i="30"/>
  <c r="Y1567" i="30"/>
  <c r="X1567" i="30"/>
  <c r="V1567" i="30"/>
  <c r="U1567" i="30"/>
  <c r="T1567" i="30"/>
  <c r="S1567" i="30"/>
  <c r="R1567" i="30"/>
  <c r="Q1567" i="30"/>
  <c r="P1567" i="30"/>
  <c r="O1567" i="30"/>
  <c r="AA1566" i="30"/>
  <c r="Z1566" i="30"/>
  <c r="Y1566" i="30"/>
  <c r="X1566" i="30"/>
  <c r="V1566" i="30"/>
  <c r="U1566" i="30"/>
  <c r="T1566" i="30"/>
  <c r="S1566" i="30"/>
  <c r="R1566" i="30"/>
  <c r="Q1566" i="30"/>
  <c r="P1566" i="30"/>
  <c r="O1566" i="30"/>
  <c r="AA1565" i="30"/>
  <c r="Z1565" i="30"/>
  <c r="Y1565" i="30"/>
  <c r="X1565" i="30"/>
  <c r="V1565" i="30"/>
  <c r="U1565" i="30"/>
  <c r="T1565" i="30"/>
  <c r="S1565" i="30"/>
  <c r="R1565" i="30"/>
  <c r="Q1565" i="30"/>
  <c r="P1565" i="30"/>
  <c r="O1565" i="30"/>
  <c r="AA1564" i="30"/>
  <c r="Z1564" i="30"/>
  <c r="Y1564" i="30"/>
  <c r="X1564" i="30"/>
  <c r="V1564" i="30"/>
  <c r="U1564" i="30"/>
  <c r="T1564" i="30"/>
  <c r="S1564" i="30"/>
  <c r="R1564" i="30"/>
  <c r="Q1564" i="30"/>
  <c r="P1564" i="30"/>
  <c r="O1564" i="30"/>
  <c r="AA1563" i="30"/>
  <c r="Z1563" i="30"/>
  <c r="Y1563" i="30"/>
  <c r="X1563" i="30"/>
  <c r="V1563" i="30"/>
  <c r="U1563" i="30"/>
  <c r="T1563" i="30"/>
  <c r="S1563" i="30"/>
  <c r="R1563" i="30"/>
  <c r="Q1563" i="30"/>
  <c r="P1563" i="30"/>
  <c r="O1563" i="30"/>
  <c r="AA1562" i="30"/>
  <c r="Z1562" i="30"/>
  <c r="Y1562" i="30"/>
  <c r="X1562" i="30"/>
  <c r="V1562" i="30"/>
  <c r="U1562" i="30"/>
  <c r="T1562" i="30"/>
  <c r="S1562" i="30"/>
  <c r="R1562" i="30"/>
  <c r="Q1562" i="30"/>
  <c r="P1562" i="30"/>
  <c r="O1562" i="30"/>
  <c r="AA1561" i="30"/>
  <c r="Z1561" i="30"/>
  <c r="Y1561" i="30"/>
  <c r="X1561" i="30"/>
  <c r="V1561" i="30"/>
  <c r="U1561" i="30"/>
  <c r="T1561" i="30"/>
  <c r="S1561" i="30"/>
  <c r="R1561" i="30"/>
  <c r="Q1561" i="30"/>
  <c r="P1561" i="30"/>
  <c r="O1561" i="30"/>
  <c r="AA1560" i="30"/>
  <c r="Z1560" i="30"/>
  <c r="Y1560" i="30"/>
  <c r="X1560" i="30"/>
  <c r="V1560" i="30"/>
  <c r="U1560" i="30"/>
  <c r="T1560" i="30"/>
  <c r="S1560" i="30"/>
  <c r="R1560" i="30"/>
  <c r="Q1560" i="30"/>
  <c r="P1560" i="30"/>
  <c r="O1560" i="30"/>
  <c r="AA1559" i="30"/>
  <c r="Z1559" i="30"/>
  <c r="Y1559" i="30"/>
  <c r="X1559" i="30"/>
  <c r="V1559" i="30"/>
  <c r="U1559" i="30"/>
  <c r="T1559" i="30"/>
  <c r="S1559" i="30"/>
  <c r="R1559" i="30"/>
  <c r="Q1559" i="30"/>
  <c r="P1559" i="30"/>
  <c r="O1559" i="30"/>
  <c r="AA1558" i="30"/>
  <c r="Z1558" i="30"/>
  <c r="Y1558" i="30"/>
  <c r="X1558" i="30"/>
  <c r="V1558" i="30"/>
  <c r="U1558" i="30"/>
  <c r="T1558" i="30"/>
  <c r="S1558" i="30"/>
  <c r="R1558" i="30"/>
  <c r="Q1558" i="30"/>
  <c r="P1558" i="30"/>
  <c r="O1558" i="30"/>
  <c r="AA1557" i="30"/>
  <c r="Z1557" i="30"/>
  <c r="Y1557" i="30"/>
  <c r="X1557" i="30"/>
  <c r="V1557" i="30"/>
  <c r="U1557" i="30"/>
  <c r="T1557" i="30"/>
  <c r="S1557" i="30"/>
  <c r="R1557" i="30"/>
  <c r="Q1557" i="30"/>
  <c r="P1557" i="30"/>
  <c r="O1557" i="30"/>
  <c r="AA1556" i="30"/>
  <c r="Z1556" i="30"/>
  <c r="Y1556" i="30"/>
  <c r="X1556" i="30"/>
  <c r="V1556" i="30"/>
  <c r="U1556" i="30"/>
  <c r="T1556" i="30"/>
  <c r="S1556" i="30"/>
  <c r="R1556" i="30"/>
  <c r="Q1556" i="30"/>
  <c r="P1556" i="30"/>
  <c r="O1556" i="30"/>
  <c r="AA1555" i="30"/>
  <c r="Z1555" i="30"/>
  <c r="Y1555" i="30"/>
  <c r="X1555" i="30"/>
  <c r="V1555" i="30"/>
  <c r="U1555" i="30"/>
  <c r="T1555" i="30"/>
  <c r="S1555" i="30"/>
  <c r="R1555" i="30"/>
  <c r="Q1555" i="30"/>
  <c r="P1555" i="30"/>
  <c r="O1555" i="30"/>
  <c r="AA1554" i="30"/>
  <c r="Z1554" i="30"/>
  <c r="Y1554" i="30"/>
  <c r="X1554" i="30"/>
  <c r="V1554" i="30"/>
  <c r="U1554" i="30"/>
  <c r="T1554" i="30"/>
  <c r="S1554" i="30"/>
  <c r="R1554" i="30"/>
  <c r="Q1554" i="30"/>
  <c r="P1554" i="30"/>
  <c r="O1554" i="30"/>
  <c r="AA1553" i="30"/>
  <c r="Z1553" i="30"/>
  <c r="Y1553" i="30"/>
  <c r="X1553" i="30"/>
  <c r="V1553" i="30"/>
  <c r="U1553" i="30"/>
  <c r="T1553" i="30"/>
  <c r="S1553" i="30"/>
  <c r="R1553" i="30"/>
  <c r="Q1553" i="30"/>
  <c r="P1553" i="30"/>
  <c r="O1553" i="30"/>
  <c r="AA1552" i="30"/>
  <c r="Z1552" i="30"/>
  <c r="Y1552" i="30"/>
  <c r="X1552" i="30"/>
  <c r="V1552" i="30"/>
  <c r="U1552" i="30"/>
  <c r="T1552" i="30"/>
  <c r="S1552" i="30"/>
  <c r="R1552" i="30"/>
  <c r="Q1552" i="30"/>
  <c r="P1552" i="30"/>
  <c r="O1552" i="30"/>
  <c r="AA1551" i="30"/>
  <c r="Z1551" i="30"/>
  <c r="Y1551" i="30"/>
  <c r="X1551" i="30"/>
  <c r="V1551" i="30"/>
  <c r="U1551" i="30"/>
  <c r="T1551" i="30"/>
  <c r="S1551" i="30"/>
  <c r="R1551" i="30"/>
  <c r="Q1551" i="30"/>
  <c r="P1551" i="30"/>
  <c r="O1551" i="30"/>
  <c r="AA1550" i="30"/>
  <c r="Z1550" i="30"/>
  <c r="Y1550" i="30"/>
  <c r="X1550" i="30"/>
  <c r="V1550" i="30"/>
  <c r="U1550" i="30"/>
  <c r="T1550" i="30"/>
  <c r="S1550" i="30"/>
  <c r="R1550" i="30"/>
  <c r="Q1550" i="30"/>
  <c r="P1550" i="30"/>
  <c r="O1550" i="30"/>
  <c r="AA1549" i="30"/>
  <c r="Z1549" i="30"/>
  <c r="Y1549" i="30"/>
  <c r="X1549" i="30"/>
  <c r="V1549" i="30"/>
  <c r="U1549" i="30"/>
  <c r="T1549" i="30"/>
  <c r="S1549" i="30"/>
  <c r="R1549" i="30"/>
  <c r="Q1549" i="30"/>
  <c r="P1549" i="30"/>
  <c r="O1549" i="30"/>
  <c r="AA1548" i="30"/>
  <c r="Z1548" i="30"/>
  <c r="Y1548" i="30"/>
  <c r="X1548" i="30"/>
  <c r="V1548" i="30"/>
  <c r="U1548" i="30"/>
  <c r="T1548" i="30"/>
  <c r="S1548" i="30"/>
  <c r="R1548" i="30"/>
  <c r="Q1548" i="30"/>
  <c r="P1548" i="30"/>
  <c r="O1548" i="30"/>
  <c r="AA1547" i="30"/>
  <c r="Z1547" i="30"/>
  <c r="Y1547" i="30"/>
  <c r="X1547" i="30"/>
  <c r="V1547" i="30"/>
  <c r="U1547" i="30"/>
  <c r="T1547" i="30"/>
  <c r="S1547" i="30"/>
  <c r="R1547" i="30"/>
  <c r="Q1547" i="30"/>
  <c r="P1547" i="30"/>
  <c r="O1547" i="30"/>
  <c r="AA1546" i="30"/>
  <c r="Z1546" i="30"/>
  <c r="Y1546" i="30"/>
  <c r="X1546" i="30"/>
  <c r="V1546" i="30"/>
  <c r="U1546" i="30"/>
  <c r="T1546" i="30"/>
  <c r="S1546" i="30"/>
  <c r="R1546" i="30"/>
  <c r="Q1546" i="30"/>
  <c r="P1546" i="30"/>
  <c r="O1546" i="30"/>
  <c r="AA1545" i="30"/>
  <c r="Z1545" i="30"/>
  <c r="Y1545" i="30"/>
  <c r="X1545" i="30"/>
  <c r="V1545" i="30"/>
  <c r="U1545" i="30"/>
  <c r="T1545" i="30"/>
  <c r="S1545" i="30"/>
  <c r="R1545" i="30"/>
  <c r="Q1545" i="30"/>
  <c r="P1545" i="30"/>
  <c r="O1545" i="30"/>
  <c r="AA1544" i="30"/>
  <c r="Z1544" i="30"/>
  <c r="Y1544" i="30"/>
  <c r="X1544" i="30"/>
  <c r="V1544" i="30"/>
  <c r="U1544" i="30"/>
  <c r="T1544" i="30"/>
  <c r="S1544" i="30"/>
  <c r="R1544" i="30"/>
  <c r="Q1544" i="30"/>
  <c r="P1544" i="30"/>
  <c r="O1544" i="30"/>
  <c r="AA1543" i="30"/>
  <c r="Z1543" i="30"/>
  <c r="Y1543" i="30"/>
  <c r="X1543" i="30"/>
  <c r="V1543" i="30"/>
  <c r="U1543" i="30"/>
  <c r="T1543" i="30"/>
  <c r="S1543" i="30"/>
  <c r="R1543" i="30"/>
  <c r="Q1543" i="30"/>
  <c r="P1543" i="30"/>
  <c r="O1543" i="30"/>
  <c r="AA1542" i="30"/>
  <c r="Z1542" i="30"/>
  <c r="Y1542" i="30"/>
  <c r="X1542" i="30"/>
  <c r="V1542" i="30"/>
  <c r="U1542" i="30"/>
  <c r="T1542" i="30"/>
  <c r="S1542" i="30"/>
  <c r="R1542" i="30"/>
  <c r="Q1542" i="30"/>
  <c r="P1542" i="30"/>
  <c r="O1542" i="30"/>
  <c r="AA1541" i="30"/>
  <c r="Z1541" i="30"/>
  <c r="Y1541" i="30"/>
  <c r="X1541" i="30"/>
  <c r="V1541" i="30"/>
  <c r="U1541" i="30"/>
  <c r="T1541" i="30"/>
  <c r="S1541" i="30"/>
  <c r="R1541" i="30"/>
  <c r="Q1541" i="30"/>
  <c r="P1541" i="30"/>
  <c r="O1541" i="30"/>
  <c r="AA1540" i="30"/>
  <c r="Z1540" i="30"/>
  <c r="Y1540" i="30"/>
  <c r="X1540" i="30"/>
  <c r="V1540" i="30"/>
  <c r="U1540" i="30"/>
  <c r="T1540" i="30"/>
  <c r="S1540" i="30"/>
  <c r="R1540" i="30"/>
  <c r="Q1540" i="30"/>
  <c r="P1540" i="30"/>
  <c r="O1540" i="30"/>
  <c r="AA1539" i="30"/>
  <c r="Z1539" i="30"/>
  <c r="Y1539" i="30"/>
  <c r="X1539" i="30"/>
  <c r="V1539" i="30"/>
  <c r="U1539" i="30"/>
  <c r="T1539" i="30"/>
  <c r="S1539" i="30"/>
  <c r="R1539" i="30"/>
  <c r="Q1539" i="30"/>
  <c r="P1539" i="30"/>
  <c r="O1539" i="30"/>
  <c r="AA1538" i="30"/>
  <c r="Z1538" i="30"/>
  <c r="Y1538" i="30"/>
  <c r="X1538" i="30"/>
  <c r="V1538" i="30"/>
  <c r="U1538" i="30"/>
  <c r="T1538" i="30"/>
  <c r="S1538" i="30"/>
  <c r="R1538" i="30"/>
  <c r="Q1538" i="30"/>
  <c r="P1538" i="30"/>
  <c r="O1538" i="30"/>
  <c r="AA1537" i="30"/>
  <c r="Z1537" i="30"/>
  <c r="Y1537" i="30"/>
  <c r="X1537" i="30"/>
  <c r="V1537" i="30"/>
  <c r="U1537" i="30"/>
  <c r="T1537" i="30"/>
  <c r="S1537" i="30"/>
  <c r="R1537" i="30"/>
  <c r="Q1537" i="30"/>
  <c r="P1537" i="30"/>
  <c r="O1537" i="30"/>
  <c r="AA1536" i="30"/>
  <c r="Z1536" i="30"/>
  <c r="Y1536" i="30"/>
  <c r="X1536" i="30"/>
  <c r="V1536" i="30"/>
  <c r="U1536" i="30"/>
  <c r="T1536" i="30"/>
  <c r="S1536" i="30"/>
  <c r="R1536" i="30"/>
  <c r="Q1536" i="30"/>
  <c r="P1536" i="30"/>
  <c r="O1536" i="30"/>
  <c r="AA1535" i="30"/>
  <c r="Z1535" i="30"/>
  <c r="Y1535" i="30"/>
  <c r="X1535" i="30"/>
  <c r="V1535" i="30"/>
  <c r="U1535" i="30"/>
  <c r="T1535" i="30"/>
  <c r="S1535" i="30"/>
  <c r="R1535" i="30"/>
  <c r="Q1535" i="30"/>
  <c r="P1535" i="30"/>
  <c r="O1535" i="30"/>
  <c r="AA1534" i="30"/>
  <c r="Z1534" i="30"/>
  <c r="Y1534" i="30"/>
  <c r="X1534" i="30"/>
  <c r="V1534" i="30"/>
  <c r="U1534" i="30"/>
  <c r="T1534" i="30"/>
  <c r="S1534" i="30"/>
  <c r="R1534" i="30"/>
  <c r="Q1534" i="30"/>
  <c r="P1534" i="30"/>
  <c r="O1534" i="30"/>
  <c r="AA1533" i="30"/>
  <c r="Z1533" i="30"/>
  <c r="Y1533" i="30"/>
  <c r="X1533" i="30"/>
  <c r="V1533" i="30"/>
  <c r="U1533" i="30"/>
  <c r="T1533" i="30"/>
  <c r="S1533" i="30"/>
  <c r="R1533" i="30"/>
  <c r="Q1533" i="30"/>
  <c r="P1533" i="30"/>
  <c r="O1533" i="30"/>
  <c r="AA1532" i="30"/>
  <c r="Z1532" i="30"/>
  <c r="Y1532" i="30"/>
  <c r="X1532" i="30"/>
  <c r="V1532" i="30"/>
  <c r="U1532" i="30"/>
  <c r="T1532" i="30"/>
  <c r="S1532" i="30"/>
  <c r="R1532" i="30"/>
  <c r="Q1532" i="30"/>
  <c r="P1532" i="30"/>
  <c r="O1532" i="30"/>
  <c r="AA1531" i="30"/>
  <c r="Z1531" i="30"/>
  <c r="Y1531" i="30"/>
  <c r="X1531" i="30"/>
  <c r="V1531" i="30"/>
  <c r="U1531" i="30"/>
  <c r="T1531" i="30"/>
  <c r="S1531" i="30"/>
  <c r="R1531" i="30"/>
  <c r="Q1531" i="30"/>
  <c r="P1531" i="30"/>
  <c r="O1531" i="30"/>
  <c r="AA1530" i="30"/>
  <c r="Z1530" i="30"/>
  <c r="Y1530" i="30"/>
  <c r="X1530" i="30"/>
  <c r="V1530" i="30"/>
  <c r="U1530" i="30"/>
  <c r="T1530" i="30"/>
  <c r="S1530" i="30"/>
  <c r="R1530" i="30"/>
  <c r="Q1530" i="30"/>
  <c r="P1530" i="30"/>
  <c r="O1530" i="30"/>
  <c r="AA1529" i="30"/>
  <c r="Z1529" i="30"/>
  <c r="Y1529" i="30"/>
  <c r="X1529" i="30"/>
  <c r="V1529" i="30"/>
  <c r="U1529" i="30"/>
  <c r="T1529" i="30"/>
  <c r="S1529" i="30"/>
  <c r="R1529" i="30"/>
  <c r="Q1529" i="30"/>
  <c r="P1529" i="30"/>
  <c r="O1529" i="30"/>
  <c r="AA1528" i="30"/>
  <c r="Z1528" i="30"/>
  <c r="Y1528" i="30"/>
  <c r="X1528" i="30"/>
  <c r="V1528" i="30"/>
  <c r="U1528" i="30"/>
  <c r="T1528" i="30"/>
  <c r="S1528" i="30"/>
  <c r="R1528" i="30"/>
  <c r="Q1528" i="30"/>
  <c r="P1528" i="30"/>
  <c r="O1528" i="30"/>
  <c r="AA1527" i="30"/>
  <c r="Z1527" i="30"/>
  <c r="Y1527" i="30"/>
  <c r="X1527" i="30"/>
  <c r="V1527" i="30"/>
  <c r="U1527" i="30"/>
  <c r="T1527" i="30"/>
  <c r="S1527" i="30"/>
  <c r="R1527" i="30"/>
  <c r="Q1527" i="30"/>
  <c r="P1527" i="30"/>
  <c r="O1527" i="30"/>
  <c r="AA1526" i="30"/>
  <c r="Z1526" i="30"/>
  <c r="Y1526" i="30"/>
  <c r="X1526" i="30"/>
  <c r="V1526" i="30"/>
  <c r="U1526" i="30"/>
  <c r="T1526" i="30"/>
  <c r="S1526" i="30"/>
  <c r="R1526" i="30"/>
  <c r="Q1526" i="30"/>
  <c r="P1526" i="30"/>
  <c r="O1526" i="30"/>
  <c r="AA1525" i="30"/>
  <c r="Z1525" i="30"/>
  <c r="Y1525" i="30"/>
  <c r="X1525" i="30"/>
  <c r="V1525" i="30"/>
  <c r="U1525" i="30"/>
  <c r="T1525" i="30"/>
  <c r="S1525" i="30"/>
  <c r="R1525" i="30"/>
  <c r="Q1525" i="30"/>
  <c r="P1525" i="30"/>
  <c r="O1525" i="30"/>
  <c r="AA1524" i="30"/>
  <c r="Z1524" i="30"/>
  <c r="Y1524" i="30"/>
  <c r="X1524" i="30"/>
  <c r="V1524" i="30"/>
  <c r="U1524" i="30"/>
  <c r="T1524" i="30"/>
  <c r="S1524" i="30"/>
  <c r="R1524" i="30"/>
  <c r="Q1524" i="30"/>
  <c r="P1524" i="30"/>
  <c r="O1524" i="30"/>
  <c r="AA1523" i="30"/>
  <c r="Z1523" i="30"/>
  <c r="Y1523" i="30"/>
  <c r="X1523" i="30"/>
  <c r="V1523" i="30"/>
  <c r="U1523" i="30"/>
  <c r="T1523" i="30"/>
  <c r="S1523" i="30"/>
  <c r="R1523" i="30"/>
  <c r="Q1523" i="30"/>
  <c r="P1523" i="30"/>
  <c r="O1523" i="30"/>
  <c r="AA1522" i="30"/>
  <c r="Z1522" i="30"/>
  <c r="Y1522" i="30"/>
  <c r="X1522" i="30"/>
  <c r="V1522" i="30"/>
  <c r="U1522" i="30"/>
  <c r="T1522" i="30"/>
  <c r="S1522" i="30"/>
  <c r="R1522" i="30"/>
  <c r="Q1522" i="30"/>
  <c r="P1522" i="30"/>
  <c r="O1522" i="30"/>
  <c r="AA1521" i="30"/>
  <c r="Z1521" i="30"/>
  <c r="Y1521" i="30"/>
  <c r="X1521" i="30"/>
  <c r="V1521" i="30"/>
  <c r="U1521" i="30"/>
  <c r="T1521" i="30"/>
  <c r="S1521" i="30"/>
  <c r="R1521" i="30"/>
  <c r="Q1521" i="30"/>
  <c r="P1521" i="30"/>
  <c r="O1521" i="30"/>
  <c r="AA1520" i="30"/>
  <c r="Z1520" i="30"/>
  <c r="Y1520" i="30"/>
  <c r="X1520" i="30"/>
  <c r="V1520" i="30"/>
  <c r="U1520" i="30"/>
  <c r="T1520" i="30"/>
  <c r="S1520" i="30"/>
  <c r="R1520" i="30"/>
  <c r="Q1520" i="30"/>
  <c r="P1520" i="30"/>
  <c r="O1520" i="30"/>
  <c r="AA1519" i="30"/>
  <c r="Z1519" i="30"/>
  <c r="Y1519" i="30"/>
  <c r="X1519" i="30"/>
  <c r="V1519" i="30"/>
  <c r="U1519" i="30"/>
  <c r="T1519" i="30"/>
  <c r="S1519" i="30"/>
  <c r="R1519" i="30"/>
  <c r="Q1519" i="30"/>
  <c r="P1519" i="30"/>
  <c r="O1519" i="30"/>
  <c r="AA1518" i="30"/>
  <c r="Z1518" i="30"/>
  <c r="Y1518" i="30"/>
  <c r="X1518" i="30"/>
  <c r="V1518" i="30"/>
  <c r="U1518" i="30"/>
  <c r="T1518" i="30"/>
  <c r="S1518" i="30"/>
  <c r="R1518" i="30"/>
  <c r="Q1518" i="30"/>
  <c r="P1518" i="30"/>
  <c r="O1518" i="30"/>
  <c r="AA1517" i="30"/>
  <c r="Z1517" i="30"/>
  <c r="Y1517" i="30"/>
  <c r="X1517" i="30"/>
  <c r="V1517" i="30"/>
  <c r="U1517" i="30"/>
  <c r="T1517" i="30"/>
  <c r="S1517" i="30"/>
  <c r="R1517" i="30"/>
  <c r="Q1517" i="30"/>
  <c r="P1517" i="30"/>
  <c r="O1517" i="30"/>
  <c r="AA1516" i="30"/>
  <c r="Z1516" i="30"/>
  <c r="Y1516" i="30"/>
  <c r="X1516" i="30"/>
  <c r="V1516" i="30"/>
  <c r="U1516" i="30"/>
  <c r="T1516" i="30"/>
  <c r="S1516" i="30"/>
  <c r="R1516" i="30"/>
  <c r="Q1516" i="30"/>
  <c r="P1516" i="30"/>
  <c r="O1516" i="30"/>
  <c r="AA1515" i="30"/>
  <c r="Z1515" i="30"/>
  <c r="Y1515" i="30"/>
  <c r="X1515" i="30"/>
  <c r="V1515" i="30"/>
  <c r="U1515" i="30"/>
  <c r="T1515" i="30"/>
  <c r="S1515" i="30"/>
  <c r="R1515" i="30"/>
  <c r="Q1515" i="30"/>
  <c r="P1515" i="30"/>
  <c r="O1515" i="30"/>
  <c r="AA1514" i="30"/>
  <c r="Z1514" i="30"/>
  <c r="Y1514" i="30"/>
  <c r="X1514" i="30"/>
  <c r="V1514" i="30"/>
  <c r="U1514" i="30"/>
  <c r="T1514" i="30"/>
  <c r="S1514" i="30"/>
  <c r="R1514" i="30"/>
  <c r="Q1514" i="30"/>
  <c r="P1514" i="30"/>
  <c r="O1514" i="30"/>
  <c r="AA1513" i="30"/>
  <c r="Z1513" i="30"/>
  <c r="Y1513" i="30"/>
  <c r="X1513" i="30"/>
  <c r="V1513" i="30"/>
  <c r="U1513" i="30"/>
  <c r="T1513" i="30"/>
  <c r="S1513" i="30"/>
  <c r="R1513" i="30"/>
  <c r="Q1513" i="30"/>
  <c r="P1513" i="30"/>
  <c r="O1513" i="30"/>
  <c r="AA1512" i="30"/>
  <c r="Z1512" i="30"/>
  <c r="Y1512" i="30"/>
  <c r="X1512" i="30"/>
  <c r="V1512" i="30"/>
  <c r="U1512" i="30"/>
  <c r="T1512" i="30"/>
  <c r="S1512" i="30"/>
  <c r="R1512" i="30"/>
  <c r="Q1512" i="30"/>
  <c r="P1512" i="30"/>
  <c r="O1512" i="30"/>
  <c r="AA1511" i="30"/>
  <c r="Z1511" i="30"/>
  <c r="Y1511" i="30"/>
  <c r="X1511" i="30"/>
  <c r="V1511" i="30"/>
  <c r="U1511" i="30"/>
  <c r="T1511" i="30"/>
  <c r="S1511" i="30"/>
  <c r="R1511" i="30"/>
  <c r="Q1511" i="30"/>
  <c r="P1511" i="30"/>
  <c r="O1511" i="30"/>
  <c r="AA1510" i="30"/>
  <c r="Z1510" i="30"/>
  <c r="Y1510" i="30"/>
  <c r="X1510" i="30"/>
  <c r="V1510" i="30"/>
  <c r="U1510" i="30"/>
  <c r="T1510" i="30"/>
  <c r="S1510" i="30"/>
  <c r="R1510" i="30"/>
  <c r="Q1510" i="30"/>
  <c r="P1510" i="30"/>
  <c r="O1510" i="30"/>
  <c r="AA1509" i="30"/>
  <c r="Z1509" i="30"/>
  <c r="Y1509" i="30"/>
  <c r="X1509" i="30"/>
  <c r="V1509" i="30"/>
  <c r="U1509" i="30"/>
  <c r="T1509" i="30"/>
  <c r="S1509" i="30"/>
  <c r="R1509" i="30"/>
  <c r="Q1509" i="30"/>
  <c r="P1509" i="30"/>
  <c r="O1509" i="30"/>
  <c r="AA1508" i="30"/>
  <c r="Z1508" i="30"/>
  <c r="Y1508" i="30"/>
  <c r="X1508" i="30"/>
  <c r="V1508" i="30"/>
  <c r="U1508" i="30"/>
  <c r="T1508" i="30"/>
  <c r="S1508" i="30"/>
  <c r="R1508" i="30"/>
  <c r="Q1508" i="30"/>
  <c r="P1508" i="30"/>
  <c r="O1508" i="30"/>
  <c r="AA1507" i="30"/>
  <c r="Z1507" i="30"/>
  <c r="Y1507" i="30"/>
  <c r="X1507" i="30"/>
  <c r="V1507" i="30"/>
  <c r="U1507" i="30"/>
  <c r="T1507" i="30"/>
  <c r="S1507" i="30"/>
  <c r="R1507" i="30"/>
  <c r="Q1507" i="30"/>
  <c r="P1507" i="30"/>
  <c r="O1507" i="30"/>
  <c r="AA1506" i="30"/>
  <c r="Z1506" i="30"/>
  <c r="Y1506" i="30"/>
  <c r="X1506" i="30"/>
  <c r="V1506" i="30"/>
  <c r="U1506" i="30"/>
  <c r="T1506" i="30"/>
  <c r="S1506" i="30"/>
  <c r="R1506" i="30"/>
  <c r="Q1506" i="30"/>
  <c r="P1506" i="30"/>
  <c r="O1506" i="30"/>
  <c r="AA1505" i="30"/>
  <c r="Z1505" i="30"/>
  <c r="Y1505" i="30"/>
  <c r="X1505" i="30"/>
  <c r="V1505" i="30"/>
  <c r="U1505" i="30"/>
  <c r="T1505" i="30"/>
  <c r="S1505" i="30"/>
  <c r="R1505" i="30"/>
  <c r="Q1505" i="30"/>
  <c r="P1505" i="30"/>
  <c r="O1505" i="30"/>
  <c r="AA1504" i="30"/>
  <c r="Z1504" i="30"/>
  <c r="Y1504" i="30"/>
  <c r="X1504" i="30"/>
  <c r="V1504" i="30"/>
  <c r="U1504" i="30"/>
  <c r="T1504" i="30"/>
  <c r="S1504" i="30"/>
  <c r="R1504" i="30"/>
  <c r="Q1504" i="30"/>
  <c r="P1504" i="30"/>
  <c r="O1504" i="30"/>
  <c r="AA1503" i="30"/>
  <c r="Z1503" i="30"/>
  <c r="Y1503" i="30"/>
  <c r="X1503" i="30"/>
  <c r="V1503" i="30"/>
  <c r="U1503" i="30"/>
  <c r="T1503" i="30"/>
  <c r="S1503" i="30"/>
  <c r="R1503" i="30"/>
  <c r="Q1503" i="30"/>
  <c r="P1503" i="30"/>
  <c r="O1503" i="30"/>
  <c r="AA1502" i="30"/>
  <c r="Z1502" i="30"/>
  <c r="Y1502" i="30"/>
  <c r="X1502" i="30"/>
  <c r="V1502" i="30"/>
  <c r="U1502" i="30"/>
  <c r="T1502" i="30"/>
  <c r="S1502" i="30"/>
  <c r="R1502" i="30"/>
  <c r="Q1502" i="30"/>
  <c r="P1502" i="30"/>
  <c r="O1502" i="30"/>
  <c r="AA1501" i="30"/>
  <c r="Z1501" i="30"/>
  <c r="Y1501" i="30"/>
  <c r="X1501" i="30"/>
  <c r="V1501" i="30"/>
  <c r="U1501" i="30"/>
  <c r="T1501" i="30"/>
  <c r="S1501" i="30"/>
  <c r="R1501" i="30"/>
  <c r="Q1501" i="30"/>
  <c r="P1501" i="30"/>
  <c r="O1501" i="30"/>
  <c r="AA1500" i="30"/>
  <c r="Z1500" i="30"/>
  <c r="Y1500" i="30"/>
  <c r="X1500" i="30"/>
  <c r="V1500" i="30"/>
  <c r="U1500" i="30"/>
  <c r="T1500" i="30"/>
  <c r="S1500" i="30"/>
  <c r="R1500" i="30"/>
  <c r="Q1500" i="30"/>
  <c r="P1500" i="30"/>
  <c r="O1500" i="30"/>
  <c r="AA1499" i="30"/>
  <c r="Z1499" i="30"/>
  <c r="Y1499" i="30"/>
  <c r="X1499" i="30"/>
  <c r="V1499" i="30"/>
  <c r="U1499" i="30"/>
  <c r="T1499" i="30"/>
  <c r="S1499" i="30"/>
  <c r="R1499" i="30"/>
  <c r="Q1499" i="30"/>
  <c r="P1499" i="30"/>
  <c r="O1499" i="30"/>
  <c r="AA1498" i="30"/>
  <c r="Z1498" i="30"/>
  <c r="Y1498" i="30"/>
  <c r="X1498" i="30"/>
  <c r="V1498" i="30"/>
  <c r="U1498" i="30"/>
  <c r="T1498" i="30"/>
  <c r="S1498" i="30"/>
  <c r="R1498" i="30"/>
  <c r="Q1498" i="30"/>
  <c r="P1498" i="30"/>
  <c r="O1498" i="30"/>
  <c r="AA1497" i="30"/>
  <c r="Z1497" i="30"/>
  <c r="Y1497" i="30"/>
  <c r="X1497" i="30"/>
  <c r="V1497" i="30"/>
  <c r="U1497" i="30"/>
  <c r="T1497" i="30"/>
  <c r="S1497" i="30"/>
  <c r="R1497" i="30"/>
  <c r="Q1497" i="30"/>
  <c r="P1497" i="30"/>
  <c r="O1497" i="30"/>
  <c r="AA1496" i="30"/>
  <c r="Z1496" i="30"/>
  <c r="Y1496" i="30"/>
  <c r="X1496" i="30"/>
  <c r="V1496" i="30"/>
  <c r="U1496" i="30"/>
  <c r="T1496" i="30"/>
  <c r="S1496" i="30"/>
  <c r="R1496" i="30"/>
  <c r="Q1496" i="30"/>
  <c r="P1496" i="30"/>
  <c r="O1496" i="30"/>
  <c r="AA1495" i="30"/>
  <c r="Z1495" i="30"/>
  <c r="Y1495" i="30"/>
  <c r="X1495" i="30"/>
  <c r="V1495" i="30"/>
  <c r="U1495" i="30"/>
  <c r="T1495" i="30"/>
  <c r="S1495" i="30"/>
  <c r="R1495" i="30"/>
  <c r="Q1495" i="30"/>
  <c r="P1495" i="30"/>
  <c r="O1495" i="30"/>
  <c r="AA1494" i="30"/>
  <c r="Z1494" i="30"/>
  <c r="Y1494" i="30"/>
  <c r="X1494" i="30"/>
  <c r="V1494" i="30"/>
  <c r="U1494" i="30"/>
  <c r="T1494" i="30"/>
  <c r="S1494" i="30"/>
  <c r="R1494" i="30"/>
  <c r="Q1494" i="30"/>
  <c r="P1494" i="30"/>
  <c r="O1494" i="30"/>
  <c r="AA1493" i="30"/>
  <c r="Z1493" i="30"/>
  <c r="Y1493" i="30"/>
  <c r="X1493" i="30"/>
  <c r="V1493" i="30"/>
  <c r="U1493" i="30"/>
  <c r="T1493" i="30"/>
  <c r="S1493" i="30"/>
  <c r="R1493" i="30"/>
  <c r="Q1493" i="30"/>
  <c r="P1493" i="30"/>
  <c r="O1493" i="30"/>
  <c r="AA1492" i="30"/>
  <c r="Z1492" i="30"/>
  <c r="Y1492" i="30"/>
  <c r="X1492" i="30"/>
  <c r="V1492" i="30"/>
  <c r="U1492" i="30"/>
  <c r="T1492" i="30"/>
  <c r="S1492" i="30"/>
  <c r="R1492" i="30"/>
  <c r="Q1492" i="30"/>
  <c r="P1492" i="30"/>
  <c r="O1492" i="30"/>
  <c r="AA1491" i="30"/>
  <c r="Z1491" i="30"/>
  <c r="Y1491" i="30"/>
  <c r="X1491" i="30"/>
  <c r="V1491" i="30"/>
  <c r="U1491" i="30"/>
  <c r="T1491" i="30"/>
  <c r="S1491" i="30"/>
  <c r="R1491" i="30"/>
  <c r="Q1491" i="30"/>
  <c r="P1491" i="30"/>
  <c r="O1491" i="30"/>
  <c r="AA1490" i="30"/>
  <c r="Z1490" i="30"/>
  <c r="Y1490" i="30"/>
  <c r="X1490" i="30"/>
  <c r="V1490" i="30"/>
  <c r="U1490" i="30"/>
  <c r="T1490" i="30"/>
  <c r="S1490" i="30"/>
  <c r="R1490" i="30"/>
  <c r="Q1490" i="30"/>
  <c r="P1490" i="30"/>
  <c r="O1490" i="30"/>
  <c r="AA1489" i="30"/>
  <c r="Z1489" i="30"/>
  <c r="Y1489" i="30"/>
  <c r="X1489" i="30"/>
  <c r="V1489" i="30"/>
  <c r="U1489" i="30"/>
  <c r="T1489" i="30"/>
  <c r="S1489" i="30"/>
  <c r="R1489" i="30"/>
  <c r="Q1489" i="30"/>
  <c r="P1489" i="30"/>
  <c r="O1489" i="30"/>
  <c r="AA1488" i="30"/>
  <c r="Z1488" i="30"/>
  <c r="Y1488" i="30"/>
  <c r="X1488" i="30"/>
  <c r="V1488" i="30"/>
  <c r="U1488" i="30"/>
  <c r="T1488" i="30"/>
  <c r="S1488" i="30"/>
  <c r="R1488" i="30"/>
  <c r="Q1488" i="30"/>
  <c r="P1488" i="30"/>
  <c r="O1488" i="30"/>
  <c r="AA1487" i="30"/>
  <c r="Z1487" i="30"/>
  <c r="Y1487" i="30"/>
  <c r="X1487" i="30"/>
  <c r="V1487" i="30"/>
  <c r="U1487" i="30"/>
  <c r="T1487" i="30"/>
  <c r="S1487" i="30"/>
  <c r="R1487" i="30"/>
  <c r="Q1487" i="30"/>
  <c r="P1487" i="30"/>
  <c r="O1487" i="30"/>
  <c r="AA1486" i="30"/>
  <c r="Z1486" i="30"/>
  <c r="Y1486" i="30"/>
  <c r="X1486" i="30"/>
  <c r="V1486" i="30"/>
  <c r="U1486" i="30"/>
  <c r="T1486" i="30"/>
  <c r="S1486" i="30"/>
  <c r="R1486" i="30"/>
  <c r="Q1486" i="30"/>
  <c r="P1486" i="30"/>
  <c r="O1486" i="30"/>
  <c r="AA1485" i="30"/>
  <c r="Z1485" i="30"/>
  <c r="Y1485" i="30"/>
  <c r="X1485" i="30"/>
  <c r="V1485" i="30"/>
  <c r="U1485" i="30"/>
  <c r="T1485" i="30"/>
  <c r="S1485" i="30"/>
  <c r="R1485" i="30"/>
  <c r="Q1485" i="30"/>
  <c r="P1485" i="30"/>
  <c r="O1485" i="30"/>
  <c r="AA1484" i="30"/>
  <c r="Z1484" i="30"/>
  <c r="Y1484" i="30"/>
  <c r="X1484" i="30"/>
  <c r="V1484" i="30"/>
  <c r="U1484" i="30"/>
  <c r="T1484" i="30"/>
  <c r="S1484" i="30"/>
  <c r="R1484" i="30"/>
  <c r="Q1484" i="30"/>
  <c r="P1484" i="30"/>
  <c r="O1484" i="30"/>
  <c r="AA1483" i="30"/>
  <c r="Z1483" i="30"/>
  <c r="Y1483" i="30"/>
  <c r="X1483" i="30"/>
  <c r="V1483" i="30"/>
  <c r="U1483" i="30"/>
  <c r="T1483" i="30"/>
  <c r="S1483" i="30"/>
  <c r="R1483" i="30"/>
  <c r="Q1483" i="30"/>
  <c r="P1483" i="30"/>
  <c r="O1483" i="30"/>
  <c r="AA1482" i="30"/>
  <c r="Z1482" i="30"/>
  <c r="Y1482" i="30"/>
  <c r="X1482" i="30"/>
  <c r="V1482" i="30"/>
  <c r="U1482" i="30"/>
  <c r="T1482" i="30"/>
  <c r="S1482" i="30"/>
  <c r="R1482" i="30"/>
  <c r="Q1482" i="30"/>
  <c r="P1482" i="30"/>
  <c r="O1482" i="30"/>
  <c r="AA1481" i="30"/>
  <c r="Z1481" i="30"/>
  <c r="Y1481" i="30"/>
  <c r="X1481" i="30"/>
  <c r="V1481" i="30"/>
  <c r="U1481" i="30"/>
  <c r="T1481" i="30"/>
  <c r="S1481" i="30"/>
  <c r="R1481" i="30"/>
  <c r="Q1481" i="30"/>
  <c r="P1481" i="30"/>
  <c r="O1481" i="30"/>
  <c r="AA1480" i="30"/>
  <c r="Z1480" i="30"/>
  <c r="Y1480" i="30"/>
  <c r="X1480" i="30"/>
  <c r="V1480" i="30"/>
  <c r="U1480" i="30"/>
  <c r="T1480" i="30"/>
  <c r="S1480" i="30"/>
  <c r="R1480" i="30"/>
  <c r="Q1480" i="30"/>
  <c r="P1480" i="30"/>
  <c r="O1480" i="30"/>
  <c r="AA1479" i="30"/>
  <c r="Z1479" i="30"/>
  <c r="Y1479" i="30"/>
  <c r="X1479" i="30"/>
  <c r="V1479" i="30"/>
  <c r="U1479" i="30"/>
  <c r="T1479" i="30"/>
  <c r="S1479" i="30"/>
  <c r="R1479" i="30"/>
  <c r="Q1479" i="30"/>
  <c r="P1479" i="30"/>
  <c r="O1479" i="30"/>
  <c r="AA1478" i="30"/>
  <c r="Z1478" i="30"/>
  <c r="Y1478" i="30"/>
  <c r="X1478" i="30"/>
  <c r="V1478" i="30"/>
  <c r="U1478" i="30"/>
  <c r="T1478" i="30"/>
  <c r="S1478" i="30"/>
  <c r="R1478" i="30"/>
  <c r="Q1478" i="30"/>
  <c r="P1478" i="30"/>
  <c r="O1478" i="30"/>
  <c r="AA1477" i="30"/>
  <c r="Z1477" i="30"/>
  <c r="Y1477" i="30"/>
  <c r="X1477" i="30"/>
  <c r="V1477" i="30"/>
  <c r="U1477" i="30"/>
  <c r="T1477" i="30"/>
  <c r="S1477" i="30"/>
  <c r="R1477" i="30"/>
  <c r="Q1477" i="30"/>
  <c r="P1477" i="30"/>
  <c r="O1477" i="30"/>
  <c r="AA1476" i="30"/>
  <c r="Z1476" i="30"/>
  <c r="Y1476" i="30"/>
  <c r="X1476" i="30"/>
  <c r="V1476" i="30"/>
  <c r="U1476" i="30"/>
  <c r="T1476" i="30"/>
  <c r="S1476" i="30"/>
  <c r="R1476" i="30"/>
  <c r="Q1476" i="30"/>
  <c r="P1476" i="30"/>
  <c r="O1476" i="30"/>
  <c r="AA1475" i="30"/>
  <c r="Z1475" i="30"/>
  <c r="Y1475" i="30"/>
  <c r="X1475" i="30"/>
  <c r="V1475" i="30"/>
  <c r="U1475" i="30"/>
  <c r="T1475" i="30"/>
  <c r="S1475" i="30"/>
  <c r="R1475" i="30"/>
  <c r="Q1475" i="30"/>
  <c r="P1475" i="30"/>
  <c r="O1475" i="30"/>
  <c r="AA1474" i="30"/>
  <c r="Z1474" i="30"/>
  <c r="Y1474" i="30"/>
  <c r="X1474" i="30"/>
  <c r="V1474" i="30"/>
  <c r="U1474" i="30"/>
  <c r="T1474" i="30"/>
  <c r="S1474" i="30"/>
  <c r="R1474" i="30"/>
  <c r="Q1474" i="30"/>
  <c r="P1474" i="30"/>
  <c r="O1474" i="30"/>
  <c r="AA1473" i="30"/>
  <c r="Z1473" i="30"/>
  <c r="Y1473" i="30"/>
  <c r="X1473" i="30"/>
  <c r="V1473" i="30"/>
  <c r="U1473" i="30"/>
  <c r="T1473" i="30"/>
  <c r="S1473" i="30"/>
  <c r="R1473" i="30"/>
  <c r="Q1473" i="30"/>
  <c r="P1473" i="30"/>
  <c r="O1473" i="30"/>
  <c r="AA1472" i="30"/>
  <c r="Z1472" i="30"/>
  <c r="Y1472" i="30"/>
  <c r="X1472" i="30"/>
  <c r="V1472" i="30"/>
  <c r="U1472" i="30"/>
  <c r="T1472" i="30"/>
  <c r="S1472" i="30"/>
  <c r="R1472" i="30"/>
  <c r="Q1472" i="30"/>
  <c r="P1472" i="30"/>
  <c r="O1472" i="30"/>
  <c r="AA1471" i="30"/>
  <c r="Z1471" i="30"/>
  <c r="Y1471" i="30"/>
  <c r="X1471" i="30"/>
  <c r="V1471" i="30"/>
  <c r="U1471" i="30"/>
  <c r="T1471" i="30"/>
  <c r="S1471" i="30"/>
  <c r="R1471" i="30"/>
  <c r="Q1471" i="30"/>
  <c r="P1471" i="30"/>
  <c r="O1471" i="30"/>
  <c r="AA1470" i="30"/>
  <c r="Z1470" i="30"/>
  <c r="Y1470" i="30"/>
  <c r="X1470" i="30"/>
  <c r="V1470" i="30"/>
  <c r="U1470" i="30"/>
  <c r="T1470" i="30"/>
  <c r="S1470" i="30"/>
  <c r="R1470" i="30"/>
  <c r="Q1470" i="30"/>
  <c r="P1470" i="30"/>
  <c r="O1470" i="30"/>
  <c r="AA1469" i="30"/>
  <c r="Z1469" i="30"/>
  <c r="Y1469" i="30"/>
  <c r="X1469" i="30"/>
  <c r="V1469" i="30"/>
  <c r="U1469" i="30"/>
  <c r="T1469" i="30"/>
  <c r="S1469" i="30"/>
  <c r="R1469" i="30"/>
  <c r="Q1469" i="30"/>
  <c r="P1469" i="30"/>
  <c r="O1469" i="30"/>
  <c r="AA1468" i="30"/>
  <c r="Z1468" i="30"/>
  <c r="Y1468" i="30"/>
  <c r="X1468" i="30"/>
  <c r="V1468" i="30"/>
  <c r="U1468" i="30"/>
  <c r="T1468" i="30"/>
  <c r="S1468" i="30"/>
  <c r="R1468" i="30"/>
  <c r="Q1468" i="30"/>
  <c r="P1468" i="30"/>
  <c r="O1468" i="30"/>
  <c r="AA1467" i="30"/>
  <c r="Z1467" i="30"/>
  <c r="Y1467" i="30"/>
  <c r="X1467" i="30"/>
  <c r="V1467" i="30"/>
  <c r="U1467" i="30"/>
  <c r="T1467" i="30"/>
  <c r="S1467" i="30"/>
  <c r="R1467" i="30"/>
  <c r="Q1467" i="30"/>
  <c r="P1467" i="30"/>
  <c r="O1467" i="30"/>
  <c r="AA1466" i="30"/>
  <c r="Z1466" i="30"/>
  <c r="Y1466" i="30"/>
  <c r="X1466" i="30"/>
  <c r="V1466" i="30"/>
  <c r="U1466" i="30"/>
  <c r="T1466" i="30"/>
  <c r="S1466" i="30"/>
  <c r="R1466" i="30"/>
  <c r="Q1466" i="30"/>
  <c r="P1466" i="30"/>
  <c r="O1466" i="30"/>
  <c r="AA1465" i="30"/>
  <c r="Z1465" i="30"/>
  <c r="Y1465" i="30"/>
  <c r="X1465" i="30"/>
  <c r="V1465" i="30"/>
  <c r="U1465" i="30"/>
  <c r="T1465" i="30"/>
  <c r="S1465" i="30"/>
  <c r="R1465" i="30"/>
  <c r="Q1465" i="30"/>
  <c r="P1465" i="30"/>
  <c r="O1465" i="30"/>
  <c r="AA1464" i="30"/>
  <c r="Z1464" i="30"/>
  <c r="Y1464" i="30"/>
  <c r="X1464" i="30"/>
  <c r="V1464" i="30"/>
  <c r="U1464" i="30"/>
  <c r="T1464" i="30"/>
  <c r="S1464" i="30"/>
  <c r="R1464" i="30"/>
  <c r="Q1464" i="30"/>
  <c r="P1464" i="30"/>
  <c r="O1464" i="30"/>
  <c r="AA1463" i="30"/>
  <c r="Z1463" i="30"/>
  <c r="Y1463" i="30"/>
  <c r="X1463" i="30"/>
  <c r="V1463" i="30"/>
  <c r="U1463" i="30"/>
  <c r="T1463" i="30"/>
  <c r="S1463" i="30"/>
  <c r="R1463" i="30"/>
  <c r="Q1463" i="30"/>
  <c r="P1463" i="30"/>
  <c r="O1463" i="30"/>
  <c r="AA1462" i="30"/>
  <c r="Z1462" i="30"/>
  <c r="Y1462" i="30"/>
  <c r="X1462" i="30"/>
  <c r="V1462" i="30"/>
  <c r="U1462" i="30"/>
  <c r="T1462" i="30"/>
  <c r="S1462" i="30"/>
  <c r="R1462" i="30"/>
  <c r="Q1462" i="30"/>
  <c r="P1462" i="30"/>
  <c r="O1462" i="30"/>
  <c r="AA1461" i="30"/>
  <c r="Z1461" i="30"/>
  <c r="Y1461" i="30"/>
  <c r="X1461" i="30"/>
  <c r="V1461" i="30"/>
  <c r="U1461" i="30"/>
  <c r="T1461" i="30"/>
  <c r="S1461" i="30"/>
  <c r="R1461" i="30"/>
  <c r="Q1461" i="30"/>
  <c r="P1461" i="30"/>
  <c r="O1461" i="30"/>
  <c r="AA1460" i="30"/>
  <c r="Z1460" i="30"/>
  <c r="Y1460" i="30"/>
  <c r="X1460" i="30"/>
  <c r="V1460" i="30"/>
  <c r="U1460" i="30"/>
  <c r="T1460" i="30"/>
  <c r="S1460" i="30"/>
  <c r="R1460" i="30"/>
  <c r="Q1460" i="30"/>
  <c r="P1460" i="30"/>
  <c r="O1460" i="30"/>
  <c r="AA1459" i="30"/>
  <c r="Z1459" i="30"/>
  <c r="Y1459" i="30"/>
  <c r="X1459" i="30"/>
  <c r="V1459" i="30"/>
  <c r="U1459" i="30"/>
  <c r="T1459" i="30"/>
  <c r="S1459" i="30"/>
  <c r="R1459" i="30"/>
  <c r="Q1459" i="30"/>
  <c r="P1459" i="30"/>
  <c r="O1459" i="30"/>
  <c r="AA1458" i="30"/>
  <c r="Z1458" i="30"/>
  <c r="Y1458" i="30"/>
  <c r="X1458" i="30"/>
  <c r="V1458" i="30"/>
  <c r="U1458" i="30"/>
  <c r="T1458" i="30"/>
  <c r="S1458" i="30"/>
  <c r="R1458" i="30"/>
  <c r="Q1458" i="30"/>
  <c r="P1458" i="30"/>
  <c r="O1458" i="30"/>
  <c r="AA1457" i="30"/>
  <c r="Z1457" i="30"/>
  <c r="Y1457" i="30"/>
  <c r="X1457" i="30"/>
  <c r="V1457" i="30"/>
  <c r="U1457" i="30"/>
  <c r="T1457" i="30"/>
  <c r="S1457" i="30"/>
  <c r="R1457" i="30"/>
  <c r="Q1457" i="30"/>
  <c r="P1457" i="30"/>
  <c r="O1457" i="30"/>
  <c r="AA1456" i="30"/>
  <c r="Z1456" i="30"/>
  <c r="Y1456" i="30"/>
  <c r="X1456" i="30"/>
  <c r="V1456" i="30"/>
  <c r="U1456" i="30"/>
  <c r="T1456" i="30"/>
  <c r="S1456" i="30"/>
  <c r="R1456" i="30"/>
  <c r="Q1456" i="30"/>
  <c r="P1456" i="30"/>
  <c r="O1456" i="30"/>
  <c r="AA1455" i="30"/>
  <c r="Z1455" i="30"/>
  <c r="Y1455" i="30"/>
  <c r="X1455" i="30"/>
  <c r="V1455" i="30"/>
  <c r="U1455" i="30"/>
  <c r="T1455" i="30"/>
  <c r="S1455" i="30"/>
  <c r="R1455" i="30"/>
  <c r="Q1455" i="30"/>
  <c r="P1455" i="30"/>
  <c r="O1455" i="30"/>
  <c r="AA1454" i="30"/>
  <c r="Z1454" i="30"/>
  <c r="Y1454" i="30"/>
  <c r="X1454" i="30"/>
  <c r="V1454" i="30"/>
  <c r="U1454" i="30"/>
  <c r="T1454" i="30"/>
  <c r="S1454" i="30"/>
  <c r="R1454" i="30"/>
  <c r="Q1454" i="30"/>
  <c r="P1454" i="30"/>
  <c r="O1454" i="30"/>
  <c r="AA1453" i="30"/>
  <c r="Z1453" i="30"/>
  <c r="Y1453" i="30"/>
  <c r="X1453" i="30"/>
  <c r="V1453" i="30"/>
  <c r="U1453" i="30"/>
  <c r="T1453" i="30"/>
  <c r="S1453" i="30"/>
  <c r="R1453" i="30"/>
  <c r="Q1453" i="30"/>
  <c r="P1453" i="30"/>
  <c r="O1453" i="30"/>
  <c r="AA1452" i="30"/>
  <c r="Z1452" i="30"/>
  <c r="Y1452" i="30"/>
  <c r="X1452" i="30"/>
  <c r="V1452" i="30"/>
  <c r="U1452" i="30"/>
  <c r="T1452" i="30"/>
  <c r="S1452" i="30"/>
  <c r="R1452" i="30"/>
  <c r="Q1452" i="30"/>
  <c r="P1452" i="30"/>
  <c r="O1452" i="30"/>
  <c r="AA1451" i="30"/>
  <c r="Z1451" i="30"/>
  <c r="Y1451" i="30"/>
  <c r="X1451" i="30"/>
  <c r="V1451" i="30"/>
  <c r="U1451" i="30"/>
  <c r="T1451" i="30"/>
  <c r="S1451" i="30"/>
  <c r="R1451" i="30"/>
  <c r="Q1451" i="30"/>
  <c r="P1451" i="30"/>
  <c r="O1451" i="30"/>
  <c r="AA1450" i="30"/>
  <c r="Z1450" i="30"/>
  <c r="Y1450" i="30"/>
  <c r="X1450" i="30"/>
  <c r="V1450" i="30"/>
  <c r="U1450" i="30"/>
  <c r="T1450" i="30"/>
  <c r="S1450" i="30"/>
  <c r="R1450" i="30"/>
  <c r="Q1450" i="30"/>
  <c r="P1450" i="30"/>
  <c r="O1450" i="30"/>
  <c r="AA1449" i="30"/>
  <c r="Z1449" i="30"/>
  <c r="Y1449" i="30"/>
  <c r="X1449" i="30"/>
  <c r="V1449" i="30"/>
  <c r="U1449" i="30"/>
  <c r="T1449" i="30"/>
  <c r="S1449" i="30"/>
  <c r="R1449" i="30"/>
  <c r="Q1449" i="30"/>
  <c r="P1449" i="30"/>
  <c r="O1449" i="30"/>
  <c r="AA1448" i="30"/>
  <c r="Z1448" i="30"/>
  <c r="Y1448" i="30"/>
  <c r="X1448" i="30"/>
  <c r="V1448" i="30"/>
  <c r="U1448" i="30"/>
  <c r="T1448" i="30"/>
  <c r="S1448" i="30"/>
  <c r="R1448" i="30"/>
  <c r="Q1448" i="30"/>
  <c r="P1448" i="30"/>
  <c r="O1448" i="30"/>
  <c r="AA1447" i="30"/>
  <c r="Z1447" i="30"/>
  <c r="Y1447" i="30"/>
  <c r="X1447" i="30"/>
  <c r="V1447" i="30"/>
  <c r="U1447" i="30"/>
  <c r="T1447" i="30"/>
  <c r="S1447" i="30"/>
  <c r="R1447" i="30"/>
  <c r="Q1447" i="30"/>
  <c r="P1447" i="30"/>
  <c r="O1447" i="30"/>
  <c r="AA1446" i="30"/>
  <c r="Z1446" i="30"/>
  <c r="Y1446" i="30"/>
  <c r="X1446" i="30"/>
  <c r="V1446" i="30"/>
  <c r="U1446" i="30"/>
  <c r="T1446" i="30"/>
  <c r="S1446" i="30"/>
  <c r="R1446" i="30"/>
  <c r="Q1446" i="30"/>
  <c r="P1446" i="30"/>
  <c r="O1446" i="30"/>
  <c r="AA1445" i="30"/>
  <c r="Z1445" i="30"/>
  <c r="Y1445" i="30"/>
  <c r="X1445" i="30"/>
  <c r="V1445" i="30"/>
  <c r="U1445" i="30"/>
  <c r="T1445" i="30"/>
  <c r="S1445" i="30"/>
  <c r="R1445" i="30"/>
  <c r="Q1445" i="30"/>
  <c r="P1445" i="30"/>
  <c r="O1445" i="30"/>
  <c r="AA1444" i="30"/>
  <c r="Z1444" i="30"/>
  <c r="Y1444" i="30"/>
  <c r="X1444" i="30"/>
  <c r="V1444" i="30"/>
  <c r="U1444" i="30"/>
  <c r="T1444" i="30"/>
  <c r="S1444" i="30"/>
  <c r="R1444" i="30"/>
  <c r="Q1444" i="30"/>
  <c r="P1444" i="30"/>
  <c r="O1444" i="30"/>
  <c r="AA1443" i="30"/>
  <c r="Z1443" i="30"/>
  <c r="Y1443" i="30"/>
  <c r="X1443" i="30"/>
  <c r="V1443" i="30"/>
  <c r="U1443" i="30"/>
  <c r="T1443" i="30"/>
  <c r="S1443" i="30"/>
  <c r="R1443" i="30"/>
  <c r="Q1443" i="30"/>
  <c r="P1443" i="30"/>
  <c r="O1443" i="30"/>
  <c r="AA1442" i="30"/>
  <c r="Z1442" i="30"/>
  <c r="Y1442" i="30"/>
  <c r="X1442" i="30"/>
  <c r="V1442" i="30"/>
  <c r="U1442" i="30"/>
  <c r="T1442" i="30"/>
  <c r="S1442" i="30"/>
  <c r="R1442" i="30"/>
  <c r="Q1442" i="30"/>
  <c r="P1442" i="30"/>
  <c r="O1442" i="30"/>
  <c r="AA1441" i="30"/>
  <c r="Z1441" i="30"/>
  <c r="Y1441" i="30"/>
  <c r="X1441" i="30"/>
  <c r="V1441" i="30"/>
  <c r="U1441" i="30"/>
  <c r="T1441" i="30"/>
  <c r="S1441" i="30"/>
  <c r="R1441" i="30"/>
  <c r="Q1441" i="30"/>
  <c r="P1441" i="30"/>
  <c r="O1441" i="30"/>
  <c r="AA1440" i="30"/>
  <c r="Z1440" i="30"/>
  <c r="Y1440" i="30"/>
  <c r="X1440" i="30"/>
  <c r="V1440" i="30"/>
  <c r="U1440" i="30"/>
  <c r="T1440" i="30"/>
  <c r="S1440" i="30"/>
  <c r="R1440" i="30"/>
  <c r="Q1440" i="30"/>
  <c r="P1440" i="30"/>
  <c r="O1440" i="30"/>
  <c r="AA1439" i="30"/>
  <c r="Z1439" i="30"/>
  <c r="Y1439" i="30"/>
  <c r="X1439" i="30"/>
  <c r="V1439" i="30"/>
  <c r="U1439" i="30"/>
  <c r="T1439" i="30"/>
  <c r="S1439" i="30"/>
  <c r="R1439" i="30"/>
  <c r="Q1439" i="30"/>
  <c r="P1439" i="30"/>
  <c r="O1439" i="30"/>
  <c r="AA1438" i="30"/>
  <c r="Z1438" i="30"/>
  <c r="Y1438" i="30"/>
  <c r="X1438" i="30"/>
  <c r="V1438" i="30"/>
  <c r="U1438" i="30"/>
  <c r="T1438" i="30"/>
  <c r="S1438" i="30"/>
  <c r="R1438" i="30"/>
  <c r="Q1438" i="30"/>
  <c r="P1438" i="30"/>
  <c r="O1438" i="30"/>
  <c r="AA1437" i="30"/>
  <c r="Z1437" i="30"/>
  <c r="Y1437" i="30"/>
  <c r="X1437" i="30"/>
  <c r="V1437" i="30"/>
  <c r="U1437" i="30"/>
  <c r="T1437" i="30"/>
  <c r="S1437" i="30"/>
  <c r="R1437" i="30"/>
  <c r="Q1437" i="30"/>
  <c r="P1437" i="30"/>
  <c r="O1437" i="30"/>
  <c r="AA1436" i="30"/>
  <c r="Z1436" i="30"/>
  <c r="Y1436" i="30"/>
  <c r="X1436" i="30"/>
  <c r="V1436" i="30"/>
  <c r="U1436" i="30"/>
  <c r="T1436" i="30"/>
  <c r="S1436" i="30"/>
  <c r="R1436" i="30"/>
  <c r="Q1436" i="30"/>
  <c r="P1436" i="30"/>
  <c r="O1436" i="30"/>
  <c r="AA1435" i="30"/>
  <c r="Z1435" i="30"/>
  <c r="Y1435" i="30"/>
  <c r="X1435" i="30"/>
  <c r="V1435" i="30"/>
  <c r="U1435" i="30"/>
  <c r="T1435" i="30"/>
  <c r="S1435" i="30"/>
  <c r="R1435" i="30"/>
  <c r="Q1435" i="30"/>
  <c r="P1435" i="30"/>
  <c r="O1435" i="30"/>
  <c r="AA1434" i="30"/>
  <c r="Z1434" i="30"/>
  <c r="Y1434" i="30"/>
  <c r="X1434" i="30"/>
  <c r="V1434" i="30"/>
  <c r="U1434" i="30"/>
  <c r="T1434" i="30"/>
  <c r="S1434" i="30"/>
  <c r="R1434" i="30"/>
  <c r="Q1434" i="30"/>
  <c r="P1434" i="30"/>
  <c r="O1434" i="30"/>
  <c r="AA1433" i="30"/>
  <c r="Z1433" i="30"/>
  <c r="Y1433" i="30"/>
  <c r="X1433" i="30"/>
  <c r="V1433" i="30"/>
  <c r="U1433" i="30"/>
  <c r="T1433" i="30"/>
  <c r="S1433" i="30"/>
  <c r="R1433" i="30"/>
  <c r="Q1433" i="30"/>
  <c r="P1433" i="30"/>
  <c r="O1433" i="30"/>
  <c r="AA1432" i="30"/>
  <c r="Z1432" i="30"/>
  <c r="Y1432" i="30"/>
  <c r="X1432" i="30"/>
  <c r="V1432" i="30"/>
  <c r="U1432" i="30"/>
  <c r="T1432" i="30"/>
  <c r="S1432" i="30"/>
  <c r="R1432" i="30"/>
  <c r="Q1432" i="30"/>
  <c r="P1432" i="30"/>
  <c r="O1432" i="30"/>
  <c r="AA1431" i="30"/>
  <c r="Z1431" i="30"/>
  <c r="Y1431" i="30"/>
  <c r="X1431" i="30"/>
  <c r="V1431" i="30"/>
  <c r="U1431" i="30"/>
  <c r="T1431" i="30"/>
  <c r="S1431" i="30"/>
  <c r="R1431" i="30"/>
  <c r="Q1431" i="30"/>
  <c r="P1431" i="30"/>
  <c r="O1431" i="30"/>
  <c r="AA1430" i="30"/>
  <c r="Z1430" i="30"/>
  <c r="Y1430" i="30"/>
  <c r="X1430" i="30"/>
  <c r="V1430" i="30"/>
  <c r="U1430" i="30"/>
  <c r="T1430" i="30"/>
  <c r="S1430" i="30"/>
  <c r="R1430" i="30"/>
  <c r="Q1430" i="30"/>
  <c r="P1430" i="30"/>
  <c r="O1430" i="30"/>
  <c r="AA1429" i="30"/>
  <c r="Z1429" i="30"/>
  <c r="Y1429" i="30"/>
  <c r="X1429" i="30"/>
  <c r="V1429" i="30"/>
  <c r="U1429" i="30"/>
  <c r="T1429" i="30"/>
  <c r="S1429" i="30"/>
  <c r="R1429" i="30"/>
  <c r="Q1429" i="30"/>
  <c r="P1429" i="30"/>
  <c r="O1429" i="30"/>
  <c r="AA1428" i="30"/>
  <c r="Z1428" i="30"/>
  <c r="Y1428" i="30"/>
  <c r="X1428" i="30"/>
  <c r="V1428" i="30"/>
  <c r="U1428" i="30"/>
  <c r="T1428" i="30"/>
  <c r="S1428" i="30"/>
  <c r="R1428" i="30"/>
  <c r="Q1428" i="30"/>
  <c r="P1428" i="30"/>
  <c r="O1428" i="30"/>
  <c r="AA1427" i="30"/>
  <c r="Z1427" i="30"/>
  <c r="Y1427" i="30"/>
  <c r="X1427" i="30"/>
  <c r="V1427" i="30"/>
  <c r="U1427" i="30"/>
  <c r="T1427" i="30"/>
  <c r="S1427" i="30"/>
  <c r="R1427" i="30"/>
  <c r="Q1427" i="30"/>
  <c r="P1427" i="30"/>
  <c r="O1427" i="30"/>
  <c r="AA1426" i="30"/>
  <c r="Z1426" i="30"/>
  <c r="Y1426" i="30"/>
  <c r="X1426" i="30"/>
  <c r="V1426" i="30"/>
  <c r="U1426" i="30"/>
  <c r="T1426" i="30"/>
  <c r="S1426" i="30"/>
  <c r="R1426" i="30"/>
  <c r="Q1426" i="30"/>
  <c r="P1426" i="30"/>
  <c r="O1426" i="30"/>
  <c r="AA1425" i="30"/>
  <c r="Z1425" i="30"/>
  <c r="Y1425" i="30"/>
  <c r="X1425" i="30"/>
  <c r="V1425" i="30"/>
  <c r="U1425" i="30"/>
  <c r="T1425" i="30"/>
  <c r="S1425" i="30"/>
  <c r="R1425" i="30"/>
  <c r="Q1425" i="30"/>
  <c r="P1425" i="30"/>
  <c r="O1425" i="30"/>
  <c r="AA1424" i="30"/>
  <c r="Z1424" i="30"/>
  <c r="Y1424" i="30"/>
  <c r="X1424" i="30"/>
  <c r="V1424" i="30"/>
  <c r="U1424" i="30"/>
  <c r="T1424" i="30"/>
  <c r="S1424" i="30"/>
  <c r="R1424" i="30"/>
  <c r="Q1424" i="30"/>
  <c r="P1424" i="30"/>
  <c r="O1424" i="30"/>
  <c r="AA1423" i="30"/>
  <c r="Z1423" i="30"/>
  <c r="Y1423" i="30"/>
  <c r="X1423" i="30"/>
  <c r="V1423" i="30"/>
  <c r="U1423" i="30"/>
  <c r="T1423" i="30"/>
  <c r="S1423" i="30"/>
  <c r="R1423" i="30"/>
  <c r="Q1423" i="30"/>
  <c r="P1423" i="30"/>
  <c r="O1423" i="30"/>
  <c r="AA1422" i="30"/>
  <c r="Z1422" i="30"/>
  <c r="Y1422" i="30"/>
  <c r="X1422" i="30"/>
  <c r="V1422" i="30"/>
  <c r="U1422" i="30"/>
  <c r="T1422" i="30"/>
  <c r="S1422" i="30"/>
  <c r="R1422" i="30"/>
  <c r="Q1422" i="30"/>
  <c r="P1422" i="30"/>
  <c r="O1422" i="30"/>
  <c r="AA1421" i="30"/>
  <c r="Z1421" i="30"/>
  <c r="Y1421" i="30"/>
  <c r="X1421" i="30"/>
  <c r="V1421" i="30"/>
  <c r="U1421" i="30"/>
  <c r="T1421" i="30"/>
  <c r="S1421" i="30"/>
  <c r="R1421" i="30"/>
  <c r="Q1421" i="30"/>
  <c r="P1421" i="30"/>
  <c r="O1421" i="30"/>
  <c r="AA1420" i="30"/>
  <c r="Z1420" i="30"/>
  <c r="Y1420" i="30"/>
  <c r="X1420" i="30"/>
  <c r="V1420" i="30"/>
  <c r="U1420" i="30"/>
  <c r="T1420" i="30"/>
  <c r="S1420" i="30"/>
  <c r="R1420" i="30"/>
  <c r="Q1420" i="30"/>
  <c r="P1420" i="30"/>
  <c r="O1420" i="30"/>
  <c r="AA1419" i="30"/>
  <c r="Z1419" i="30"/>
  <c r="Y1419" i="30"/>
  <c r="X1419" i="30"/>
  <c r="V1419" i="30"/>
  <c r="U1419" i="30"/>
  <c r="T1419" i="30"/>
  <c r="S1419" i="30"/>
  <c r="R1419" i="30"/>
  <c r="Q1419" i="30"/>
  <c r="P1419" i="30"/>
  <c r="O1419" i="30"/>
  <c r="AA1418" i="30"/>
  <c r="Z1418" i="30"/>
  <c r="Y1418" i="30"/>
  <c r="X1418" i="30"/>
  <c r="V1418" i="30"/>
  <c r="U1418" i="30"/>
  <c r="T1418" i="30"/>
  <c r="S1418" i="30"/>
  <c r="R1418" i="30"/>
  <c r="Q1418" i="30"/>
  <c r="P1418" i="30"/>
  <c r="O1418" i="30"/>
  <c r="AA1417" i="30"/>
  <c r="Z1417" i="30"/>
  <c r="Y1417" i="30"/>
  <c r="X1417" i="30"/>
  <c r="V1417" i="30"/>
  <c r="U1417" i="30"/>
  <c r="T1417" i="30"/>
  <c r="S1417" i="30"/>
  <c r="R1417" i="30"/>
  <c r="Q1417" i="30"/>
  <c r="P1417" i="30"/>
  <c r="O1417" i="30"/>
  <c r="AA1416" i="30"/>
  <c r="Z1416" i="30"/>
  <c r="Y1416" i="30"/>
  <c r="X1416" i="30"/>
  <c r="V1416" i="30"/>
  <c r="U1416" i="30"/>
  <c r="T1416" i="30"/>
  <c r="S1416" i="30"/>
  <c r="R1416" i="30"/>
  <c r="Q1416" i="30"/>
  <c r="P1416" i="30"/>
  <c r="O1416" i="30"/>
  <c r="AA1415" i="30"/>
  <c r="Z1415" i="30"/>
  <c r="Y1415" i="30"/>
  <c r="X1415" i="30"/>
  <c r="V1415" i="30"/>
  <c r="U1415" i="30"/>
  <c r="T1415" i="30"/>
  <c r="S1415" i="30"/>
  <c r="R1415" i="30"/>
  <c r="Q1415" i="30"/>
  <c r="P1415" i="30"/>
  <c r="O1415" i="30"/>
  <c r="AA1414" i="30"/>
  <c r="Z1414" i="30"/>
  <c r="Y1414" i="30"/>
  <c r="X1414" i="30"/>
  <c r="V1414" i="30"/>
  <c r="U1414" i="30"/>
  <c r="T1414" i="30"/>
  <c r="S1414" i="30"/>
  <c r="R1414" i="30"/>
  <c r="Q1414" i="30"/>
  <c r="P1414" i="30"/>
  <c r="O1414" i="30"/>
  <c r="AA1413" i="30"/>
  <c r="Z1413" i="30"/>
  <c r="Y1413" i="30"/>
  <c r="X1413" i="30"/>
  <c r="V1413" i="30"/>
  <c r="U1413" i="30"/>
  <c r="T1413" i="30"/>
  <c r="S1413" i="30"/>
  <c r="R1413" i="30"/>
  <c r="Q1413" i="30"/>
  <c r="P1413" i="30"/>
  <c r="O1413" i="30"/>
  <c r="AA1412" i="30"/>
  <c r="Z1412" i="30"/>
  <c r="Y1412" i="30"/>
  <c r="X1412" i="30"/>
  <c r="V1412" i="30"/>
  <c r="U1412" i="30"/>
  <c r="T1412" i="30"/>
  <c r="S1412" i="30"/>
  <c r="R1412" i="30"/>
  <c r="Q1412" i="30"/>
  <c r="P1412" i="30"/>
  <c r="O1412" i="30"/>
  <c r="AA1411" i="30"/>
  <c r="Z1411" i="30"/>
  <c r="Y1411" i="30"/>
  <c r="X1411" i="30"/>
  <c r="V1411" i="30"/>
  <c r="U1411" i="30"/>
  <c r="T1411" i="30"/>
  <c r="S1411" i="30"/>
  <c r="R1411" i="30"/>
  <c r="Q1411" i="30"/>
  <c r="P1411" i="30"/>
  <c r="O1411" i="30"/>
  <c r="AA1410" i="30"/>
  <c r="Z1410" i="30"/>
  <c r="Y1410" i="30"/>
  <c r="X1410" i="30"/>
  <c r="V1410" i="30"/>
  <c r="U1410" i="30"/>
  <c r="T1410" i="30"/>
  <c r="S1410" i="30"/>
  <c r="R1410" i="30"/>
  <c r="Q1410" i="30"/>
  <c r="P1410" i="30"/>
  <c r="O1410" i="30"/>
  <c r="AA1409" i="30"/>
  <c r="Z1409" i="30"/>
  <c r="Y1409" i="30"/>
  <c r="X1409" i="30"/>
  <c r="V1409" i="30"/>
  <c r="U1409" i="30"/>
  <c r="T1409" i="30"/>
  <c r="S1409" i="30"/>
  <c r="R1409" i="30"/>
  <c r="Q1409" i="30"/>
  <c r="P1409" i="30"/>
  <c r="O1409" i="30"/>
  <c r="AA1408" i="30"/>
  <c r="Z1408" i="30"/>
  <c r="Y1408" i="30"/>
  <c r="X1408" i="30"/>
  <c r="V1408" i="30"/>
  <c r="U1408" i="30"/>
  <c r="T1408" i="30"/>
  <c r="S1408" i="30"/>
  <c r="R1408" i="30"/>
  <c r="Q1408" i="30"/>
  <c r="P1408" i="30"/>
  <c r="O1408" i="30"/>
  <c r="AA1407" i="30"/>
  <c r="Z1407" i="30"/>
  <c r="Y1407" i="30"/>
  <c r="X1407" i="30"/>
  <c r="V1407" i="30"/>
  <c r="U1407" i="30"/>
  <c r="T1407" i="30"/>
  <c r="S1407" i="30"/>
  <c r="R1407" i="30"/>
  <c r="Q1407" i="30"/>
  <c r="P1407" i="30"/>
  <c r="O1407" i="30"/>
  <c r="AA1406" i="30"/>
  <c r="Z1406" i="30"/>
  <c r="Y1406" i="30"/>
  <c r="X1406" i="30"/>
  <c r="V1406" i="30"/>
  <c r="U1406" i="30"/>
  <c r="T1406" i="30"/>
  <c r="S1406" i="30"/>
  <c r="R1406" i="30"/>
  <c r="Q1406" i="30"/>
  <c r="P1406" i="30"/>
  <c r="O1406" i="30"/>
  <c r="AA1405" i="30"/>
  <c r="Z1405" i="30"/>
  <c r="Y1405" i="30"/>
  <c r="X1405" i="30"/>
  <c r="V1405" i="30"/>
  <c r="U1405" i="30"/>
  <c r="T1405" i="30"/>
  <c r="S1405" i="30"/>
  <c r="R1405" i="30"/>
  <c r="Q1405" i="30"/>
  <c r="P1405" i="30"/>
  <c r="O1405" i="30"/>
  <c r="AA1404" i="30"/>
  <c r="Z1404" i="30"/>
  <c r="Y1404" i="30"/>
  <c r="X1404" i="30"/>
  <c r="V1404" i="30"/>
  <c r="U1404" i="30"/>
  <c r="T1404" i="30"/>
  <c r="S1404" i="30"/>
  <c r="R1404" i="30"/>
  <c r="Q1404" i="30"/>
  <c r="P1404" i="30"/>
  <c r="O1404" i="30"/>
  <c r="AA1403" i="30"/>
  <c r="Z1403" i="30"/>
  <c r="Y1403" i="30"/>
  <c r="X1403" i="30"/>
  <c r="V1403" i="30"/>
  <c r="U1403" i="30"/>
  <c r="T1403" i="30"/>
  <c r="S1403" i="30"/>
  <c r="R1403" i="30"/>
  <c r="Q1403" i="30"/>
  <c r="P1403" i="30"/>
  <c r="O1403" i="30"/>
  <c r="AA1402" i="30"/>
  <c r="Z1402" i="30"/>
  <c r="Y1402" i="30"/>
  <c r="X1402" i="30"/>
  <c r="V1402" i="30"/>
  <c r="U1402" i="30"/>
  <c r="T1402" i="30"/>
  <c r="S1402" i="30"/>
  <c r="R1402" i="30"/>
  <c r="Q1402" i="30"/>
  <c r="P1402" i="30"/>
  <c r="O1402" i="30"/>
  <c r="AA1401" i="30"/>
  <c r="Z1401" i="30"/>
  <c r="Y1401" i="30"/>
  <c r="X1401" i="30"/>
  <c r="V1401" i="30"/>
  <c r="U1401" i="30"/>
  <c r="T1401" i="30"/>
  <c r="S1401" i="30"/>
  <c r="R1401" i="30"/>
  <c r="Q1401" i="30"/>
  <c r="P1401" i="30"/>
  <c r="O1401" i="30"/>
  <c r="AA1400" i="30"/>
  <c r="Z1400" i="30"/>
  <c r="Y1400" i="30"/>
  <c r="X1400" i="30"/>
  <c r="V1400" i="30"/>
  <c r="U1400" i="30"/>
  <c r="T1400" i="30"/>
  <c r="S1400" i="30"/>
  <c r="R1400" i="30"/>
  <c r="Q1400" i="30"/>
  <c r="P1400" i="30"/>
  <c r="O1400" i="30"/>
  <c r="AA1399" i="30"/>
  <c r="Z1399" i="30"/>
  <c r="Y1399" i="30"/>
  <c r="X1399" i="30"/>
  <c r="V1399" i="30"/>
  <c r="U1399" i="30"/>
  <c r="T1399" i="30"/>
  <c r="S1399" i="30"/>
  <c r="R1399" i="30"/>
  <c r="Q1399" i="30"/>
  <c r="P1399" i="30"/>
  <c r="O1399" i="30"/>
  <c r="AA1398" i="30"/>
  <c r="Z1398" i="30"/>
  <c r="Y1398" i="30"/>
  <c r="X1398" i="30"/>
  <c r="V1398" i="30"/>
  <c r="U1398" i="30"/>
  <c r="T1398" i="30"/>
  <c r="S1398" i="30"/>
  <c r="R1398" i="30"/>
  <c r="Q1398" i="30"/>
  <c r="P1398" i="30"/>
  <c r="O1398" i="30"/>
  <c r="AA1397" i="30"/>
  <c r="Z1397" i="30"/>
  <c r="Y1397" i="30"/>
  <c r="X1397" i="30"/>
  <c r="V1397" i="30"/>
  <c r="U1397" i="30"/>
  <c r="T1397" i="30"/>
  <c r="S1397" i="30"/>
  <c r="R1397" i="30"/>
  <c r="Q1397" i="30"/>
  <c r="P1397" i="30"/>
  <c r="O1397" i="30"/>
  <c r="AA1396" i="30"/>
  <c r="Z1396" i="30"/>
  <c r="Y1396" i="30"/>
  <c r="X1396" i="30"/>
  <c r="V1396" i="30"/>
  <c r="U1396" i="30"/>
  <c r="T1396" i="30"/>
  <c r="S1396" i="30"/>
  <c r="R1396" i="30"/>
  <c r="Q1396" i="30"/>
  <c r="P1396" i="30"/>
  <c r="O1396" i="30"/>
  <c r="AA1395" i="30"/>
  <c r="Z1395" i="30"/>
  <c r="Y1395" i="30"/>
  <c r="X1395" i="30"/>
  <c r="V1395" i="30"/>
  <c r="U1395" i="30"/>
  <c r="T1395" i="30"/>
  <c r="S1395" i="30"/>
  <c r="R1395" i="30"/>
  <c r="Q1395" i="30"/>
  <c r="P1395" i="30"/>
  <c r="O1395" i="30"/>
  <c r="AA1394" i="30"/>
  <c r="Z1394" i="30"/>
  <c r="Y1394" i="30"/>
  <c r="X1394" i="30"/>
  <c r="V1394" i="30"/>
  <c r="U1394" i="30"/>
  <c r="T1394" i="30"/>
  <c r="S1394" i="30"/>
  <c r="R1394" i="30"/>
  <c r="Q1394" i="30"/>
  <c r="P1394" i="30"/>
  <c r="O1394" i="30"/>
  <c r="AA1393" i="30"/>
  <c r="Z1393" i="30"/>
  <c r="Y1393" i="30"/>
  <c r="X1393" i="30"/>
  <c r="V1393" i="30"/>
  <c r="U1393" i="30"/>
  <c r="T1393" i="30"/>
  <c r="S1393" i="30"/>
  <c r="R1393" i="30"/>
  <c r="Q1393" i="30"/>
  <c r="P1393" i="30"/>
  <c r="O1393" i="30"/>
  <c r="AA1392" i="30"/>
  <c r="Z1392" i="30"/>
  <c r="Y1392" i="30"/>
  <c r="X1392" i="30"/>
  <c r="V1392" i="30"/>
  <c r="U1392" i="30"/>
  <c r="T1392" i="30"/>
  <c r="S1392" i="30"/>
  <c r="R1392" i="30"/>
  <c r="Q1392" i="30"/>
  <c r="P1392" i="30"/>
  <c r="O1392" i="30"/>
  <c r="AA1391" i="30"/>
  <c r="Z1391" i="30"/>
  <c r="Y1391" i="30"/>
  <c r="X1391" i="30"/>
  <c r="V1391" i="30"/>
  <c r="U1391" i="30"/>
  <c r="T1391" i="30"/>
  <c r="S1391" i="30"/>
  <c r="R1391" i="30"/>
  <c r="Q1391" i="30"/>
  <c r="P1391" i="30"/>
  <c r="O1391" i="30"/>
  <c r="AA1390" i="30"/>
  <c r="Z1390" i="30"/>
  <c r="Y1390" i="30"/>
  <c r="X1390" i="30"/>
  <c r="V1390" i="30"/>
  <c r="U1390" i="30"/>
  <c r="T1390" i="30"/>
  <c r="S1390" i="30"/>
  <c r="R1390" i="30"/>
  <c r="Q1390" i="30"/>
  <c r="P1390" i="30"/>
  <c r="O1390" i="30"/>
  <c r="AA1389" i="30"/>
  <c r="Z1389" i="30"/>
  <c r="Y1389" i="30"/>
  <c r="X1389" i="30"/>
  <c r="V1389" i="30"/>
  <c r="U1389" i="30"/>
  <c r="T1389" i="30"/>
  <c r="S1389" i="30"/>
  <c r="R1389" i="30"/>
  <c r="Q1389" i="30"/>
  <c r="P1389" i="30"/>
  <c r="O1389" i="30"/>
  <c r="AA1388" i="30"/>
  <c r="Z1388" i="30"/>
  <c r="Y1388" i="30"/>
  <c r="X1388" i="30"/>
  <c r="V1388" i="30"/>
  <c r="U1388" i="30"/>
  <c r="T1388" i="30"/>
  <c r="S1388" i="30"/>
  <c r="R1388" i="30"/>
  <c r="Q1388" i="30"/>
  <c r="P1388" i="30"/>
  <c r="O1388" i="30"/>
  <c r="AA1387" i="30"/>
  <c r="Z1387" i="30"/>
  <c r="Y1387" i="30"/>
  <c r="X1387" i="30"/>
  <c r="V1387" i="30"/>
  <c r="U1387" i="30"/>
  <c r="T1387" i="30"/>
  <c r="S1387" i="30"/>
  <c r="R1387" i="30"/>
  <c r="Q1387" i="30"/>
  <c r="P1387" i="30"/>
  <c r="O1387" i="30"/>
  <c r="AA1386" i="30"/>
  <c r="Z1386" i="30"/>
  <c r="Y1386" i="30"/>
  <c r="X1386" i="30"/>
  <c r="V1386" i="30"/>
  <c r="U1386" i="30"/>
  <c r="T1386" i="30"/>
  <c r="S1386" i="30"/>
  <c r="R1386" i="30"/>
  <c r="Q1386" i="30"/>
  <c r="P1386" i="30"/>
  <c r="O1386" i="30"/>
  <c r="AA1385" i="30"/>
  <c r="Z1385" i="30"/>
  <c r="Y1385" i="30"/>
  <c r="X1385" i="30"/>
  <c r="V1385" i="30"/>
  <c r="U1385" i="30"/>
  <c r="T1385" i="30"/>
  <c r="S1385" i="30"/>
  <c r="R1385" i="30"/>
  <c r="Q1385" i="30"/>
  <c r="P1385" i="30"/>
  <c r="O1385" i="30"/>
  <c r="AA1384" i="30"/>
  <c r="Z1384" i="30"/>
  <c r="Y1384" i="30"/>
  <c r="X1384" i="30"/>
  <c r="V1384" i="30"/>
  <c r="U1384" i="30"/>
  <c r="T1384" i="30"/>
  <c r="S1384" i="30"/>
  <c r="R1384" i="30"/>
  <c r="Q1384" i="30"/>
  <c r="P1384" i="30"/>
  <c r="O1384" i="30"/>
  <c r="AA1383" i="30"/>
  <c r="Z1383" i="30"/>
  <c r="Y1383" i="30"/>
  <c r="X1383" i="30"/>
  <c r="V1383" i="30"/>
  <c r="U1383" i="30"/>
  <c r="T1383" i="30"/>
  <c r="S1383" i="30"/>
  <c r="R1383" i="30"/>
  <c r="Q1383" i="30"/>
  <c r="P1383" i="30"/>
  <c r="O1383" i="30"/>
  <c r="AA1382" i="30"/>
  <c r="Z1382" i="30"/>
  <c r="Y1382" i="30"/>
  <c r="X1382" i="30"/>
  <c r="V1382" i="30"/>
  <c r="U1382" i="30"/>
  <c r="T1382" i="30"/>
  <c r="S1382" i="30"/>
  <c r="R1382" i="30"/>
  <c r="Q1382" i="30"/>
  <c r="P1382" i="30"/>
  <c r="O1382" i="30"/>
  <c r="AA1381" i="30"/>
  <c r="Z1381" i="30"/>
  <c r="Y1381" i="30"/>
  <c r="X1381" i="30"/>
  <c r="V1381" i="30"/>
  <c r="U1381" i="30"/>
  <c r="T1381" i="30"/>
  <c r="S1381" i="30"/>
  <c r="R1381" i="30"/>
  <c r="Q1381" i="30"/>
  <c r="P1381" i="30"/>
  <c r="O1381" i="30"/>
  <c r="AA1380" i="30"/>
  <c r="Z1380" i="30"/>
  <c r="Y1380" i="30"/>
  <c r="X1380" i="30"/>
  <c r="V1380" i="30"/>
  <c r="U1380" i="30"/>
  <c r="T1380" i="30"/>
  <c r="S1380" i="30"/>
  <c r="R1380" i="30"/>
  <c r="Q1380" i="30"/>
  <c r="P1380" i="30"/>
  <c r="O1380" i="30"/>
  <c r="AA1379" i="30"/>
  <c r="Z1379" i="30"/>
  <c r="Y1379" i="30"/>
  <c r="X1379" i="30"/>
  <c r="V1379" i="30"/>
  <c r="U1379" i="30"/>
  <c r="T1379" i="30"/>
  <c r="S1379" i="30"/>
  <c r="R1379" i="30"/>
  <c r="Q1379" i="30"/>
  <c r="P1379" i="30"/>
  <c r="O1379" i="30"/>
  <c r="AA1378" i="30"/>
  <c r="Z1378" i="30"/>
  <c r="Y1378" i="30"/>
  <c r="X1378" i="30"/>
  <c r="V1378" i="30"/>
  <c r="U1378" i="30"/>
  <c r="T1378" i="30"/>
  <c r="S1378" i="30"/>
  <c r="R1378" i="30"/>
  <c r="Q1378" i="30"/>
  <c r="P1378" i="30"/>
  <c r="O1378" i="30"/>
  <c r="AA1377" i="30"/>
  <c r="Z1377" i="30"/>
  <c r="Y1377" i="30"/>
  <c r="X1377" i="30"/>
  <c r="V1377" i="30"/>
  <c r="U1377" i="30"/>
  <c r="T1377" i="30"/>
  <c r="S1377" i="30"/>
  <c r="R1377" i="30"/>
  <c r="Q1377" i="30"/>
  <c r="P1377" i="30"/>
  <c r="O1377" i="30"/>
  <c r="AA1376" i="30"/>
  <c r="Z1376" i="30"/>
  <c r="Y1376" i="30"/>
  <c r="X1376" i="30"/>
  <c r="V1376" i="30"/>
  <c r="U1376" i="30"/>
  <c r="T1376" i="30"/>
  <c r="S1376" i="30"/>
  <c r="R1376" i="30"/>
  <c r="Q1376" i="30"/>
  <c r="P1376" i="30"/>
  <c r="O1376" i="30"/>
  <c r="AA1375" i="30"/>
  <c r="Z1375" i="30"/>
  <c r="Y1375" i="30"/>
  <c r="X1375" i="30"/>
  <c r="V1375" i="30"/>
  <c r="U1375" i="30"/>
  <c r="T1375" i="30"/>
  <c r="S1375" i="30"/>
  <c r="R1375" i="30"/>
  <c r="Q1375" i="30"/>
  <c r="P1375" i="30"/>
  <c r="O1375" i="30"/>
  <c r="AA1374" i="30"/>
  <c r="Z1374" i="30"/>
  <c r="Y1374" i="30"/>
  <c r="X1374" i="30"/>
  <c r="V1374" i="30"/>
  <c r="U1374" i="30"/>
  <c r="T1374" i="30"/>
  <c r="S1374" i="30"/>
  <c r="R1374" i="30"/>
  <c r="Q1374" i="30"/>
  <c r="P1374" i="30"/>
  <c r="O1374" i="30"/>
  <c r="AA1373" i="30"/>
  <c r="Z1373" i="30"/>
  <c r="Y1373" i="30"/>
  <c r="X1373" i="30"/>
  <c r="V1373" i="30"/>
  <c r="U1373" i="30"/>
  <c r="T1373" i="30"/>
  <c r="S1373" i="30"/>
  <c r="R1373" i="30"/>
  <c r="Q1373" i="30"/>
  <c r="P1373" i="30"/>
  <c r="O1373" i="30"/>
  <c r="AA1372" i="30"/>
  <c r="Z1372" i="30"/>
  <c r="Y1372" i="30"/>
  <c r="X1372" i="30"/>
  <c r="V1372" i="30"/>
  <c r="U1372" i="30"/>
  <c r="T1372" i="30"/>
  <c r="S1372" i="30"/>
  <c r="R1372" i="30"/>
  <c r="Q1372" i="30"/>
  <c r="P1372" i="30"/>
  <c r="O1372" i="30"/>
  <c r="AA1371" i="30"/>
  <c r="Z1371" i="30"/>
  <c r="Y1371" i="30"/>
  <c r="X1371" i="30"/>
  <c r="V1371" i="30"/>
  <c r="U1371" i="30"/>
  <c r="T1371" i="30"/>
  <c r="S1371" i="30"/>
  <c r="R1371" i="30"/>
  <c r="Q1371" i="30"/>
  <c r="P1371" i="30"/>
  <c r="O1371" i="30"/>
  <c r="AA1370" i="30"/>
  <c r="Z1370" i="30"/>
  <c r="Y1370" i="30"/>
  <c r="X1370" i="30"/>
  <c r="V1370" i="30"/>
  <c r="U1370" i="30"/>
  <c r="T1370" i="30"/>
  <c r="S1370" i="30"/>
  <c r="R1370" i="30"/>
  <c r="Q1370" i="30"/>
  <c r="P1370" i="30"/>
  <c r="O1370" i="30"/>
  <c r="AA1369" i="30"/>
  <c r="Z1369" i="30"/>
  <c r="Y1369" i="30"/>
  <c r="X1369" i="30"/>
  <c r="V1369" i="30"/>
  <c r="U1369" i="30"/>
  <c r="T1369" i="30"/>
  <c r="S1369" i="30"/>
  <c r="R1369" i="30"/>
  <c r="Q1369" i="30"/>
  <c r="P1369" i="30"/>
  <c r="O1369" i="30"/>
  <c r="AA1368" i="30"/>
  <c r="Z1368" i="30"/>
  <c r="Y1368" i="30"/>
  <c r="X1368" i="30"/>
  <c r="V1368" i="30"/>
  <c r="U1368" i="30"/>
  <c r="T1368" i="30"/>
  <c r="S1368" i="30"/>
  <c r="R1368" i="30"/>
  <c r="Q1368" i="30"/>
  <c r="P1368" i="30"/>
  <c r="O1368" i="30"/>
  <c r="AA1367" i="30"/>
  <c r="Z1367" i="30"/>
  <c r="Y1367" i="30"/>
  <c r="X1367" i="30"/>
  <c r="V1367" i="30"/>
  <c r="U1367" i="30"/>
  <c r="T1367" i="30"/>
  <c r="S1367" i="30"/>
  <c r="R1367" i="30"/>
  <c r="Q1367" i="30"/>
  <c r="P1367" i="30"/>
  <c r="O1367" i="30"/>
  <c r="AA1366" i="30"/>
  <c r="Z1366" i="30"/>
  <c r="Y1366" i="30"/>
  <c r="X1366" i="30"/>
  <c r="V1366" i="30"/>
  <c r="U1366" i="30"/>
  <c r="T1366" i="30"/>
  <c r="S1366" i="30"/>
  <c r="R1366" i="30"/>
  <c r="Q1366" i="30"/>
  <c r="P1366" i="30"/>
  <c r="O1366" i="30"/>
  <c r="AA1365" i="30"/>
  <c r="Z1365" i="30"/>
  <c r="Y1365" i="30"/>
  <c r="X1365" i="30"/>
  <c r="V1365" i="30"/>
  <c r="U1365" i="30"/>
  <c r="T1365" i="30"/>
  <c r="S1365" i="30"/>
  <c r="R1365" i="30"/>
  <c r="Q1365" i="30"/>
  <c r="P1365" i="30"/>
  <c r="O1365" i="30"/>
  <c r="AA1364" i="30"/>
  <c r="Z1364" i="30"/>
  <c r="Y1364" i="30"/>
  <c r="X1364" i="30"/>
  <c r="V1364" i="30"/>
  <c r="U1364" i="30"/>
  <c r="T1364" i="30"/>
  <c r="S1364" i="30"/>
  <c r="R1364" i="30"/>
  <c r="Q1364" i="30"/>
  <c r="P1364" i="30"/>
  <c r="O1364" i="30"/>
  <c r="AA1363" i="30"/>
  <c r="Z1363" i="30"/>
  <c r="Y1363" i="30"/>
  <c r="X1363" i="30"/>
  <c r="V1363" i="30"/>
  <c r="U1363" i="30"/>
  <c r="T1363" i="30"/>
  <c r="S1363" i="30"/>
  <c r="R1363" i="30"/>
  <c r="Q1363" i="30"/>
  <c r="P1363" i="30"/>
  <c r="O1363" i="30"/>
  <c r="AA1362" i="30"/>
  <c r="Z1362" i="30"/>
  <c r="Y1362" i="30"/>
  <c r="X1362" i="30"/>
  <c r="V1362" i="30"/>
  <c r="U1362" i="30"/>
  <c r="T1362" i="30"/>
  <c r="S1362" i="30"/>
  <c r="R1362" i="30"/>
  <c r="Q1362" i="30"/>
  <c r="P1362" i="30"/>
  <c r="O1362" i="30"/>
  <c r="AA1361" i="30"/>
  <c r="Z1361" i="30"/>
  <c r="Y1361" i="30"/>
  <c r="X1361" i="30"/>
  <c r="V1361" i="30"/>
  <c r="U1361" i="30"/>
  <c r="T1361" i="30"/>
  <c r="S1361" i="30"/>
  <c r="R1361" i="30"/>
  <c r="Q1361" i="30"/>
  <c r="P1361" i="30"/>
  <c r="O1361" i="30"/>
  <c r="AA1360" i="30"/>
  <c r="Z1360" i="30"/>
  <c r="Y1360" i="30"/>
  <c r="X1360" i="30"/>
  <c r="V1360" i="30"/>
  <c r="U1360" i="30"/>
  <c r="T1360" i="30"/>
  <c r="S1360" i="30"/>
  <c r="R1360" i="30"/>
  <c r="Q1360" i="30"/>
  <c r="P1360" i="30"/>
  <c r="O1360" i="30"/>
  <c r="AA1359" i="30"/>
  <c r="Z1359" i="30"/>
  <c r="Y1359" i="30"/>
  <c r="X1359" i="30"/>
  <c r="V1359" i="30"/>
  <c r="U1359" i="30"/>
  <c r="T1359" i="30"/>
  <c r="S1359" i="30"/>
  <c r="R1359" i="30"/>
  <c r="Q1359" i="30"/>
  <c r="P1359" i="30"/>
  <c r="O1359" i="30"/>
  <c r="AA1358" i="30"/>
  <c r="Z1358" i="30"/>
  <c r="Y1358" i="30"/>
  <c r="X1358" i="30"/>
  <c r="V1358" i="30"/>
  <c r="U1358" i="30"/>
  <c r="T1358" i="30"/>
  <c r="S1358" i="30"/>
  <c r="R1358" i="30"/>
  <c r="Q1358" i="30"/>
  <c r="P1358" i="30"/>
  <c r="O1358" i="30"/>
  <c r="AA1357" i="30"/>
  <c r="Z1357" i="30"/>
  <c r="Y1357" i="30"/>
  <c r="X1357" i="30"/>
  <c r="V1357" i="30"/>
  <c r="U1357" i="30"/>
  <c r="T1357" i="30"/>
  <c r="S1357" i="30"/>
  <c r="R1357" i="30"/>
  <c r="Q1357" i="30"/>
  <c r="P1357" i="30"/>
  <c r="O1357" i="30"/>
  <c r="AA1356" i="30"/>
  <c r="Z1356" i="30"/>
  <c r="Y1356" i="30"/>
  <c r="X1356" i="30"/>
  <c r="V1356" i="30"/>
  <c r="U1356" i="30"/>
  <c r="T1356" i="30"/>
  <c r="S1356" i="30"/>
  <c r="R1356" i="30"/>
  <c r="Q1356" i="30"/>
  <c r="P1356" i="30"/>
  <c r="O1356" i="30"/>
  <c r="AA1355" i="30"/>
  <c r="Z1355" i="30"/>
  <c r="Y1355" i="30"/>
  <c r="X1355" i="30"/>
  <c r="V1355" i="30"/>
  <c r="U1355" i="30"/>
  <c r="T1355" i="30"/>
  <c r="S1355" i="30"/>
  <c r="R1355" i="30"/>
  <c r="Q1355" i="30"/>
  <c r="P1355" i="30"/>
  <c r="O1355" i="30"/>
  <c r="AA1354" i="30"/>
  <c r="Z1354" i="30"/>
  <c r="Y1354" i="30"/>
  <c r="X1354" i="30"/>
  <c r="V1354" i="30"/>
  <c r="U1354" i="30"/>
  <c r="T1354" i="30"/>
  <c r="S1354" i="30"/>
  <c r="R1354" i="30"/>
  <c r="Q1354" i="30"/>
  <c r="P1354" i="30"/>
  <c r="O1354" i="30"/>
  <c r="AA1353" i="30"/>
  <c r="Z1353" i="30"/>
  <c r="Y1353" i="30"/>
  <c r="X1353" i="30"/>
  <c r="V1353" i="30"/>
  <c r="U1353" i="30"/>
  <c r="T1353" i="30"/>
  <c r="S1353" i="30"/>
  <c r="R1353" i="30"/>
  <c r="Q1353" i="30"/>
  <c r="P1353" i="30"/>
  <c r="O1353" i="30"/>
  <c r="AA1352" i="30"/>
  <c r="Z1352" i="30"/>
  <c r="Y1352" i="30"/>
  <c r="X1352" i="30"/>
  <c r="V1352" i="30"/>
  <c r="U1352" i="30"/>
  <c r="T1352" i="30"/>
  <c r="S1352" i="30"/>
  <c r="R1352" i="30"/>
  <c r="Q1352" i="30"/>
  <c r="P1352" i="30"/>
  <c r="O1352" i="30"/>
  <c r="AA1351" i="30"/>
  <c r="Z1351" i="30"/>
  <c r="Y1351" i="30"/>
  <c r="X1351" i="30"/>
  <c r="V1351" i="30"/>
  <c r="U1351" i="30"/>
  <c r="T1351" i="30"/>
  <c r="S1351" i="30"/>
  <c r="R1351" i="30"/>
  <c r="Q1351" i="30"/>
  <c r="P1351" i="30"/>
  <c r="O1351" i="30"/>
  <c r="AA1350" i="30"/>
  <c r="Z1350" i="30"/>
  <c r="Y1350" i="30"/>
  <c r="X1350" i="30"/>
  <c r="V1350" i="30"/>
  <c r="U1350" i="30"/>
  <c r="T1350" i="30"/>
  <c r="S1350" i="30"/>
  <c r="R1350" i="30"/>
  <c r="Q1350" i="30"/>
  <c r="P1350" i="30"/>
  <c r="O1350" i="30"/>
  <c r="AA1349" i="30"/>
  <c r="Z1349" i="30"/>
  <c r="Y1349" i="30"/>
  <c r="X1349" i="30"/>
  <c r="V1349" i="30"/>
  <c r="U1349" i="30"/>
  <c r="T1349" i="30"/>
  <c r="S1349" i="30"/>
  <c r="R1349" i="30"/>
  <c r="Q1349" i="30"/>
  <c r="P1349" i="30"/>
  <c r="O1349" i="30"/>
  <c r="AA1348" i="30"/>
  <c r="Z1348" i="30"/>
  <c r="Y1348" i="30"/>
  <c r="X1348" i="30"/>
  <c r="V1348" i="30"/>
  <c r="U1348" i="30"/>
  <c r="T1348" i="30"/>
  <c r="S1348" i="30"/>
  <c r="R1348" i="30"/>
  <c r="Q1348" i="30"/>
  <c r="P1348" i="30"/>
  <c r="O1348" i="30"/>
  <c r="AA1347" i="30"/>
  <c r="Z1347" i="30"/>
  <c r="Y1347" i="30"/>
  <c r="X1347" i="30"/>
  <c r="V1347" i="30"/>
  <c r="U1347" i="30"/>
  <c r="T1347" i="30"/>
  <c r="S1347" i="30"/>
  <c r="R1347" i="30"/>
  <c r="Q1347" i="30"/>
  <c r="P1347" i="30"/>
  <c r="O1347" i="30"/>
  <c r="AA1346" i="30"/>
  <c r="Z1346" i="30"/>
  <c r="Y1346" i="30"/>
  <c r="X1346" i="30"/>
  <c r="V1346" i="30"/>
  <c r="U1346" i="30"/>
  <c r="T1346" i="30"/>
  <c r="S1346" i="30"/>
  <c r="R1346" i="30"/>
  <c r="Q1346" i="30"/>
  <c r="P1346" i="30"/>
  <c r="O1346" i="30"/>
  <c r="AA1345" i="30"/>
  <c r="Z1345" i="30"/>
  <c r="Y1345" i="30"/>
  <c r="X1345" i="30"/>
  <c r="V1345" i="30"/>
  <c r="U1345" i="30"/>
  <c r="T1345" i="30"/>
  <c r="S1345" i="30"/>
  <c r="R1345" i="30"/>
  <c r="Q1345" i="30"/>
  <c r="P1345" i="30"/>
  <c r="O1345" i="30"/>
  <c r="AA1344" i="30"/>
  <c r="Z1344" i="30"/>
  <c r="Y1344" i="30"/>
  <c r="X1344" i="30"/>
  <c r="V1344" i="30"/>
  <c r="U1344" i="30"/>
  <c r="T1344" i="30"/>
  <c r="S1344" i="30"/>
  <c r="R1344" i="30"/>
  <c r="Q1344" i="30"/>
  <c r="P1344" i="30"/>
  <c r="O1344" i="30"/>
  <c r="AA1343" i="30"/>
  <c r="Z1343" i="30"/>
  <c r="Y1343" i="30"/>
  <c r="X1343" i="30"/>
  <c r="V1343" i="30"/>
  <c r="U1343" i="30"/>
  <c r="T1343" i="30"/>
  <c r="S1343" i="30"/>
  <c r="R1343" i="30"/>
  <c r="Q1343" i="30"/>
  <c r="P1343" i="30"/>
  <c r="O1343" i="30"/>
  <c r="AA1342" i="30"/>
  <c r="Z1342" i="30"/>
  <c r="Y1342" i="30"/>
  <c r="X1342" i="30"/>
  <c r="V1342" i="30"/>
  <c r="U1342" i="30"/>
  <c r="T1342" i="30"/>
  <c r="S1342" i="30"/>
  <c r="R1342" i="30"/>
  <c r="Q1342" i="30"/>
  <c r="P1342" i="30"/>
  <c r="O1342" i="30"/>
  <c r="AA1341" i="30"/>
  <c r="Z1341" i="30"/>
  <c r="Y1341" i="30"/>
  <c r="X1341" i="30"/>
  <c r="V1341" i="30"/>
  <c r="U1341" i="30"/>
  <c r="T1341" i="30"/>
  <c r="S1341" i="30"/>
  <c r="R1341" i="30"/>
  <c r="Q1341" i="30"/>
  <c r="P1341" i="30"/>
  <c r="O1341" i="30"/>
  <c r="AA1340" i="30"/>
  <c r="Z1340" i="30"/>
  <c r="Y1340" i="30"/>
  <c r="X1340" i="30"/>
  <c r="V1340" i="30"/>
  <c r="U1340" i="30"/>
  <c r="T1340" i="30"/>
  <c r="S1340" i="30"/>
  <c r="R1340" i="30"/>
  <c r="Q1340" i="30"/>
  <c r="P1340" i="30"/>
  <c r="O1340" i="30"/>
  <c r="AA1339" i="30"/>
  <c r="Z1339" i="30"/>
  <c r="Y1339" i="30"/>
  <c r="X1339" i="30"/>
  <c r="V1339" i="30"/>
  <c r="U1339" i="30"/>
  <c r="T1339" i="30"/>
  <c r="S1339" i="30"/>
  <c r="R1339" i="30"/>
  <c r="Q1339" i="30"/>
  <c r="P1339" i="30"/>
  <c r="O1339" i="30"/>
  <c r="AA1338" i="30"/>
  <c r="Z1338" i="30"/>
  <c r="Y1338" i="30"/>
  <c r="X1338" i="30"/>
  <c r="V1338" i="30"/>
  <c r="U1338" i="30"/>
  <c r="T1338" i="30"/>
  <c r="S1338" i="30"/>
  <c r="R1338" i="30"/>
  <c r="Q1338" i="30"/>
  <c r="P1338" i="30"/>
  <c r="O1338" i="30"/>
  <c r="AA1337" i="30"/>
  <c r="Z1337" i="30"/>
  <c r="Y1337" i="30"/>
  <c r="X1337" i="30"/>
  <c r="V1337" i="30"/>
  <c r="U1337" i="30"/>
  <c r="T1337" i="30"/>
  <c r="S1337" i="30"/>
  <c r="R1337" i="30"/>
  <c r="Q1337" i="30"/>
  <c r="P1337" i="30"/>
  <c r="O1337" i="30"/>
  <c r="AA1336" i="30"/>
  <c r="Z1336" i="30"/>
  <c r="Y1336" i="30"/>
  <c r="X1336" i="30"/>
  <c r="V1336" i="30"/>
  <c r="U1336" i="30"/>
  <c r="T1336" i="30"/>
  <c r="S1336" i="30"/>
  <c r="R1336" i="30"/>
  <c r="Q1336" i="30"/>
  <c r="P1336" i="30"/>
  <c r="O1336" i="30"/>
  <c r="AA1335" i="30"/>
  <c r="Z1335" i="30"/>
  <c r="Y1335" i="30"/>
  <c r="X1335" i="30"/>
  <c r="V1335" i="30"/>
  <c r="U1335" i="30"/>
  <c r="T1335" i="30"/>
  <c r="S1335" i="30"/>
  <c r="R1335" i="30"/>
  <c r="Q1335" i="30"/>
  <c r="P1335" i="30"/>
  <c r="O1335" i="30"/>
  <c r="AA1334" i="30"/>
  <c r="Z1334" i="30"/>
  <c r="Y1334" i="30"/>
  <c r="X1334" i="30"/>
  <c r="V1334" i="30"/>
  <c r="U1334" i="30"/>
  <c r="T1334" i="30"/>
  <c r="S1334" i="30"/>
  <c r="R1334" i="30"/>
  <c r="Q1334" i="30"/>
  <c r="P1334" i="30"/>
  <c r="O1334" i="30"/>
  <c r="AA1333" i="30"/>
  <c r="Z1333" i="30"/>
  <c r="Y1333" i="30"/>
  <c r="X1333" i="30"/>
  <c r="V1333" i="30"/>
  <c r="U1333" i="30"/>
  <c r="T1333" i="30"/>
  <c r="S1333" i="30"/>
  <c r="R1333" i="30"/>
  <c r="Q1333" i="30"/>
  <c r="P1333" i="30"/>
  <c r="O1333" i="30"/>
  <c r="AA1332" i="30"/>
  <c r="Z1332" i="30"/>
  <c r="Y1332" i="30"/>
  <c r="X1332" i="30"/>
  <c r="V1332" i="30"/>
  <c r="U1332" i="30"/>
  <c r="T1332" i="30"/>
  <c r="S1332" i="30"/>
  <c r="R1332" i="30"/>
  <c r="Q1332" i="30"/>
  <c r="P1332" i="30"/>
  <c r="O1332" i="30"/>
  <c r="AA1331" i="30"/>
  <c r="Z1331" i="30"/>
  <c r="Y1331" i="30"/>
  <c r="X1331" i="30"/>
  <c r="V1331" i="30"/>
  <c r="U1331" i="30"/>
  <c r="T1331" i="30"/>
  <c r="S1331" i="30"/>
  <c r="R1331" i="30"/>
  <c r="Q1331" i="30"/>
  <c r="P1331" i="30"/>
  <c r="O1331" i="30"/>
  <c r="AA1330" i="30"/>
  <c r="Z1330" i="30"/>
  <c r="Y1330" i="30"/>
  <c r="X1330" i="30"/>
  <c r="V1330" i="30"/>
  <c r="U1330" i="30"/>
  <c r="T1330" i="30"/>
  <c r="S1330" i="30"/>
  <c r="R1330" i="30"/>
  <c r="Q1330" i="30"/>
  <c r="P1330" i="30"/>
  <c r="O1330" i="30"/>
  <c r="AA1329" i="30"/>
  <c r="Z1329" i="30"/>
  <c r="Y1329" i="30"/>
  <c r="X1329" i="30"/>
  <c r="V1329" i="30"/>
  <c r="U1329" i="30"/>
  <c r="T1329" i="30"/>
  <c r="S1329" i="30"/>
  <c r="R1329" i="30"/>
  <c r="Q1329" i="30"/>
  <c r="P1329" i="30"/>
  <c r="O1329" i="30"/>
  <c r="AA1328" i="30"/>
  <c r="Z1328" i="30"/>
  <c r="Y1328" i="30"/>
  <c r="X1328" i="30"/>
  <c r="V1328" i="30"/>
  <c r="U1328" i="30"/>
  <c r="T1328" i="30"/>
  <c r="S1328" i="30"/>
  <c r="R1328" i="30"/>
  <c r="Q1328" i="30"/>
  <c r="P1328" i="30"/>
  <c r="O1328" i="30"/>
  <c r="AA1327" i="30"/>
  <c r="Z1327" i="30"/>
  <c r="Y1327" i="30"/>
  <c r="X1327" i="30"/>
  <c r="V1327" i="30"/>
  <c r="U1327" i="30"/>
  <c r="T1327" i="30"/>
  <c r="S1327" i="30"/>
  <c r="R1327" i="30"/>
  <c r="Q1327" i="30"/>
  <c r="P1327" i="30"/>
  <c r="O1327" i="30"/>
  <c r="AA1326" i="30"/>
  <c r="Z1326" i="30"/>
  <c r="Y1326" i="30"/>
  <c r="X1326" i="30"/>
  <c r="V1326" i="30"/>
  <c r="U1326" i="30"/>
  <c r="T1326" i="30"/>
  <c r="S1326" i="30"/>
  <c r="R1326" i="30"/>
  <c r="Q1326" i="30"/>
  <c r="P1326" i="30"/>
  <c r="O1326" i="30"/>
  <c r="AA1325" i="30"/>
  <c r="Z1325" i="30"/>
  <c r="Y1325" i="30"/>
  <c r="X1325" i="30"/>
  <c r="V1325" i="30"/>
  <c r="U1325" i="30"/>
  <c r="T1325" i="30"/>
  <c r="S1325" i="30"/>
  <c r="R1325" i="30"/>
  <c r="Q1325" i="30"/>
  <c r="P1325" i="30"/>
  <c r="O1325" i="30"/>
  <c r="AA1324" i="30"/>
  <c r="Z1324" i="30"/>
  <c r="Y1324" i="30"/>
  <c r="X1324" i="30"/>
  <c r="V1324" i="30"/>
  <c r="U1324" i="30"/>
  <c r="T1324" i="30"/>
  <c r="S1324" i="30"/>
  <c r="R1324" i="30"/>
  <c r="Q1324" i="30"/>
  <c r="P1324" i="30"/>
  <c r="O1324" i="30"/>
  <c r="AA1323" i="30"/>
  <c r="Z1323" i="30"/>
  <c r="Y1323" i="30"/>
  <c r="X1323" i="30"/>
  <c r="V1323" i="30"/>
  <c r="U1323" i="30"/>
  <c r="T1323" i="30"/>
  <c r="S1323" i="30"/>
  <c r="R1323" i="30"/>
  <c r="Q1323" i="30"/>
  <c r="P1323" i="30"/>
  <c r="O1323" i="30"/>
  <c r="AA1322" i="30"/>
  <c r="Z1322" i="30"/>
  <c r="Y1322" i="30"/>
  <c r="X1322" i="30"/>
  <c r="V1322" i="30"/>
  <c r="U1322" i="30"/>
  <c r="T1322" i="30"/>
  <c r="S1322" i="30"/>
  <c r="R1322" i="30"/>
  <c r="Q1322" i="30"/>
  <c r="P1322" i="30"/>
  <c r="O1322" i="30"/>
  <c r="AA1321" i="30"/>
  <c r="Z1321" i="30"/>
  <c r="Y1321" i="30"/>
  <c r="X1321" i="30"/>
  <c r="V1321" i="30"/>
  <c r="U1321" i="30"/>
  <c r="T1321" i="30"/>
  <c r="S1321" i="30"/>
  <c r="R1321" i="30"/>
  <c r="Q1321" i="30"/>
  <c r="P1321" i="30"/>
  <c r="O1321" i="30"/>
  <c r="AA1320" i="30"/>
  <c r="Z1320" i="30"/>
  <c r="Y1320" i="30"/>
  <c r="X1320" i="30"/>
  <c r="V1320" i="30"/>
  <c r="U1320" i="30"/>
  <c r="T1320" i="30"/>
  <c r="S1320" i="30"/>
  <c r="R1320" i="30"/>
  <c r="Q1320" i="30"/>
  <c r="P1320" i="30"/>
  <c r="O1320" i="30"/>
  <c r="AA1319" i="30"/>
  <c r="Z1319" i="30"/>
  <c r="Y1319" i="30"/>
  <c r="X1319" i="30"/>
  <c r="V1319" i="30"/>
  <c r="U1319" i="30"/>
  <c r="T1319" i="30"/>
  <c r="S1319" i="30"/>
  <c r="R1319" i="30"/>
  <c r="Q1319" i="30"/>
  <c r="P1319" i="30"/>
  <c r="O1319" i="30"/>
  <c r="AA1318" i="30"/>
  <c r="Z1318" i="30"/>
  <c r="Y1318" i="30"/>
  <c r="X1318" i="30"/>
  <c r="V1318" i="30"/>
  <c r="U1318" i="30"/>
  <c r="T1318" i="30"/>
  <c r="S1318" i="30"/>
  <c r="R1318" i="30"/>
  <c r="Q1318" i="30"/>
  <c r="P1318" i="30"/>
  <c r="O1318" i="30"/>
  <c r="AA1317" i="30"/>
  <c r="Z1317" i="30"/>
  <c r="Y1317" i="30"/>
  <c r="X1317" i="30"/>
  <c r="V1317" i="30"/>
  <c r="U1317" i="30"/>
  <c r="T1317" i="30"/>
  <c r="S1317" i="30"/>
  <c r="R1317" i="30"/>
  <c r="Q1317" i="30"/>
  <c r="P1317" i="30"/>
  <c r="O1317" i="30"/>
  <c r="AA1316" i="30"/>
  <c r="Z1316" i="30"/>
  <c r="Y1316" i="30"/>
  <c r="X1316" i="30"/>
  <c r="V1316" i="30"/>
  <c r="U1316" i="30"/>
  <c r="T1316" i="30"/>
  <c r="S1316" i="30"/>
  <c r="R1316" i="30"/>
  <c r="Q1316" i="30"/>
  <c r="P1316" i="30"/>
  <c r="O1316" i="30"/>
  <c r="AA1315" i="30"/>
  <c r="Z1315" i="30"/>
  <c r="Y1315" i="30"/>
  <c r="X1315" i="30"/>
  <c r="V1315" i="30"/>
  <c r="U1315" i="30"/>
  <c r="T1315" i="30"/>
  <c r="S1315" i="30"/>
  <c r="R1315" i="30"/>
  <c r="Q1315" i="30"/>
  <c r="P1315" i="30"/>
  <c r="O1315" i="30"/>
  <c r="AA1314" i="30"/>
  <c r="Z1314" i="30"/>
  <c r="Y1314" i="30"/>
  <c r="X1314" i="30"/>
  <c r="V1314" i="30"/>
  <c r="U1314" i="30"/>
  <c r="T1314" i="30"/>
  <c r="S1314" i="30"/>
  <c r="R1314" i="30"/>
  <c r="Q1314" i="30"/>
  <c r="P1314" i="30"/>
  <c r="O1314" i="30"/>
  <c r="AA1313" i="30"/>
  <c r="Z1313" i="30"/>
  <c r="Y1313" i="30"/>
  <c r="X1313" i="30"/>
  <c r="V1313" i="30"/>
  <c r="U1313" i="30"/>
  <c r="T1313" i="30"/>
  <c r="S1313" i="30"/>
  <c r="R1313" i="30"/>
  <c r="Q1313" i="30"/>
  <c r="P1313" i="30"/>
  <c r="O1313" i="30"/>
  <c r="AA1312" i="30"/>
  <c r="Z1312" i="30"/>
  <c r="Y1312" i="30"/>
  <c r="X1312" i="30"/>
  <c r="V1312" i="30"/>
  <c r="U1312" i="30"/>
  <c r="T1312" i="30"/>
  <c r="S1312" i="30"/>
  <c r="R1312" i="30"/>
  <c r="Q1312" i="30"/>
  <c r="P1312" i="30"/>
  <c r="O1312" i="30"/>
  <c r="AA1311" i="30"/>
  <c r="Z1311" i="30"/>
  <c r="Y1311" i="30"/>
  <c r="X1311" i="30"/>
  <c r="V1311" i="30"/>
  <c r="U1311" i="30"/>
  <c r="T1311" i="30"/>
  <c r="S1311" i="30"/>
  <c r="R1311" i="30"/>
  <c r="Q1311" i="30"/>
  <c r="P1311" i="30"/>
  <c r="O1311" i="30"/>
  <c r="AA1310" i="30"/>
  <c r="Z1310" i="30"/>
  <c r="Y1310" i="30"/>
  <c r="X1310" i="30"/>
  <c r="V1310" i="30"/>
  <c r="U1310" i="30"/>
  <c r="T1310" i="30"/>
  <c r="S1310" i="30"/>
  <c r="R1310" i="30"/>
  <c r="Q1310" i="30"/>
  <c r="P1310" i="30"/>
  <c r="O1310" i="30"/>
  <c r="AA1309" i="30"/>
  <c r="Z1309" i="30"/>
  <c r="Y1309" i="30"/>
  <c r="X1309" i="30"/>
  <c r="V1309" i="30"/>
  <c r="U1309" i="30"/>
  <c r="T1309" i="30"/>
  <c r="S1309" i="30"/>
  <c r="R1309" i="30"/>
  <c r="Q1309" i="30"/>
  <c r="P1309" i="30"/>
  <c r="O1309" i="30"/>
  <c r="AA1308" i="30"/>
  <c r="Z1308" i="30"/>
  <c r="Y1308" i="30"/>
  <c r="X1308" i="30"/>
  <c r="V1308" i="30"/>
  <c r="U1308" i="30"/>
  <c r="T1308" i="30"/>
  <c r="S1308" i="30"/>
  <c r="R1308" i="30"/>
  <c r="Q1308" i="30"/>
  <c r="P1308" i="30"/>
  <c r="O1308" i="30"/>
  <c r="AA1307" i="30"/>
  <c r="Z1307" i="30"/>
  <c r="Y1307" i="30"/>
  <c r="X1307" i="30"/>
  <c r="V1307" i="30"/>
  <c r="U1307" i="30"/>
  <c r="T1307" i="30"/>
  <c r="S1307" i="30"/>
  <c r="R1307" i="30"/>
  <c r="Q1307" i="30"/>
  <c r="P1307" i="30"/>
  <c r="O1307" i="30"/>
  <c r="AA1306" i="30"/>
  <c r="Z1306" i="30"/>
  <c r="Y1306" i="30"/>
  <c r="X1306" i="30"/>
  <c r="V1306" i="30"/>
  <c r="U1306" i="30"/>
  <c r="T1306" i="30"/>
  <c r="S1306" i="30"/>
  <c r="R1306" i="30"/>
  <c r="Q1306" i="30"/>
  <c r="P1306" i="30"/>
  <c r="O1306" i="30"/>
  <c r="AA1305" i="30"/>
  <c r="Z1305" i="30"/>
  <c r="Y1305" i="30"/>
  <c r="X1305" i="30"/>
  <c r="V1305" i="30"/>
  <c r="U1305" i="30"/>
  <c r="T1305" i="30"/>
  <c r="S1305" i="30"/>
  <c r="R1305" i="30"/>
  <c r="Q1305" i="30"/>
  <c r="P1305" i="30"/>
  <c r="O1305" i="30"/>
  <c r="AA1304" i="30"/>
  <c r="Z1304" i="30"/>
  <c r="Y1304" i="30"/>
  <c r="X1304" i="30"/>
  <c r="V1304" i="30"/>
  <c r="U1304" i="30"/>
  <c r="T1304" i="30"/>
  <c r="S1304" i="30"/>
  <c r="R1304" i="30"/>
  <c r="Q1304" i="30"/>
  <c r="P1304" i="30"/>
  <c r="O1304" i="30"/>
  <c r="AA1303" i="30"/>
  <c r="Z1303" i="30"/>
  <c r="Y1303" i="30"/>
  <c r="X1303" i="30"/>
  <c r="V1303" i="30"/>
  <c r="U1303" i="30"/>
  <c r="T1303" i="30"/>
  <c r="S1303" i="30"/>
  <c r="R1303" i="30"/>
  <c r="Q1303" i="30"/>
  <c r="P1303" i="30"/>
  <c r="O1303" i="30"/>
  <c r="AA1302" i="30"/>
  <c r="Z1302" i="30"/>
  <c r="Y1302" i="30"/>
  <c r="X1302" i="30"/>
  <c r="V1302" i="30"/>
  <c r="U1302" i="30"/>
  <c r="T1302" i="30"/>
  <c r="S1302" i="30"/>
  <c r="R1302" i="30"/>
  <c r="Q1302" i="30"/>
  <c r="P1302" i="30"/>
  <c r="O1302" i="30"/>
  <c r="AA1301" i="30"/>
  <c r="Z1301" i="30"/>
  <c r="Y1301" i="30"/>
  <c r="X1301" i="30"/>
  <c r="V1301" i="30"/>
  <c r="U1301" i="30"/>
  <c r="T1301" i="30"/>
  <c r="S1301" i="30"/>
  <c r="R1301" i="30"/>
  <c r="Q1301" i="30"/>
  <c r="P1301" i="30"/>
  <c r="O1301" i="30"/>
  <c r="AA1300" i="30"/>
  <c r="Z1300" i="30"/>
  <c r="Y1300" i="30"/>
  <c r="X1300" i="30"/>
  <c r="V1300" i="30"/>
  <c r="U1300" i="30"/>
  <c r="T1300" i="30"/>
  <c r="S1300" i="30"/>
  <c r="R1300" i="30"/>
  <c r="Q1300" i="30"/>
  <c r="P1300" i="30"/>
  <c r="O1300" i="30"/>
  <c r="AA1299" i="30"/>
  <c r="Z1299" i="30"/>
  <c r="Y1299" i="30"/>
  <c r="X1299" i="30"/>
  <c r="V1299" i="30"/>
  <c r="U1299" i="30"/>
  <c r="T1299" i="30"/>
  <c r="S1299" i="30"/>
  <c r="R1299" i="30"/>
  <c r="Q1299" i="30"/>
  <c r="P1299" i="30"/>
  <c r="O1299" i="30"/>
  <c r="AA1298" i="30"/>
  <c r="Z1298" i="30"/>
  <c r="Y1298" i="30"/>
  <c r="X1298" i="30"/>
  <c r="V1298" i="30"/>
  <c r="U1298" i="30"/>
  <c r="T1298" i="30"/>
  <c r="S1298" i="30"/>
  <c r="R1298" i="30"/>
  <c r="Q1298" i="30"/>
  <c r="P1298" i="30"/>
  <c r="O1298" i="30"/>
  <c r="AA1297" i="30"/>
  <c r="Z1297" i="30"/>
  <c r="Y1297" i="30"/>
  <c r="X1297" i="30"/>
  <c r="V1297" i="30"/>
  <c r="U1297" i="30"/>
  <c r="T1297" i="30"/>
  <c r="S1297" i="30"/>
  <c r="R1297" i="30"/>
  <c r="Q1297" i="30"/>
  <c r="P1297" i="30"/>
  <c r="O1297" i="30"/>
  <c r="AA1296" i="30"/>
  <c r="Z1296" i="30"/>
  <c r="Y1296" i="30"/>
  <c r="X1296" i="30"/>
  <c r="V1296" i="30"/>
  <c r="U1296" i="30"/>
  <c r="T1296" i="30"/>
  <c r="S1296" i="30"/>
  <c r="R1296" i="30"/>
  <c r="Q1296" i="30"/>
  <c r="P1296" i="30"/>
  <c r="O1296" i="30"/>
  <c r="AA1295" i="30"/>
  <c r="Z1295" i="30"/>
  <c r="Y1295" i="30"/>
  <c r="X1295" i="30"/>
  <c r="V1295" i="30"/>
  <c r="U1295" i="30"/>
  <c r="T1295" i="30"/>
  <c r="S1295" i="30"/>
  <c r="R1295" i="30"/>
  <c r="Q1295" i="30"/>
  <c r="P1295" i="30"/>
  <c r="O1295" i="30"/>
  <c r="AA1294" i="30"/>
  <c r="Z1294" i="30"/>
  <c r="Y1294" i="30"/>
  <c r="X1294" i="30"/>
  <c r="V1294" i="30"/>
  <c r="U1294" i="30"/>
  <c r="T1294" i="30"/>
  <c r="S1294" i="30"/>
  <c r="R1294" i="30"/>
  <c r="Q1294" i="30"/>
  <c r="P1294" i="30"/>
  <c r="O1294" i="30"/>
  <c r="AA1293" i="30"/>
  <c r="Z1293" i="30"/>
  <c r="Y1293" i="30"/>
  <c r="X1293" i="30"/>
  <c r="V1293" i="30"/>
  <c r="U1293" i="30"/>
  <c r="T1293" i="30"/>
  <c r="S1293" i="30"/>
  <c r="R1293" i="30"/>
  <c r="Q1293" i="30"/>
  <c r="P1293" i="30"/>
  <c r="O1293" i="30"/>
  <c r="AA1292" i="30"/>
  <c r="Z1292" i="30"/>
  <c r="Y1292" i="30"/>
  <c r="X1292" i="30"/>
  <c r="V1292" i="30"/>
  <c r="U1292" i="30"/>
  <c r="T1292" i="30"/>
  <c r="S1292" i="30"/>
  <c r="R1292" i="30"/>
  <c r="Q1292" i="30"/>
  <c r="P1292" i="30"/>
  <c r="O1292" i="30"/>
  <c r="AA1291" i="30"/>
  <c r="Z1291" i="30"/>
  <c r="Y1291" i="30"/>
  <c r="X1291" i="30"/>
  <c r="V1291" i="30"/>
  <c r="U1291" i="30"/>
  <c r="T1291" i="30"/>
  <c r="S1291" i="30"/>
  <c r="R1291" i="30"/>
  <c r="Q1291" i="30"/>
  <c r="P1291" i="30"/>
  <c r="O1291" i="30"/>
  <c r="AA1290" i="30"/>
  <c r="Z1290" i="30"/>
  <c r="Y1290" i="30"/>
  <c r="X1290" i="30"/>
  <c r="V1290" i="30"/>
  <c r="U1290" i="30"/>
  <c r="T1290" i="30"/>
  <c r="S1290" i="30"/>
  <c r="R1290" i="30"/>
  <c r="Q1290" i="30"/>
  <c r="P1290" i="30"/>
  <c r="O1290" i="30"/>
  <c r="AA1289" i="30"/>
  <c r="Z1289" i="30"/>
  <c r="Y1289" i="30"/>
  <c r="X1289" i="30"/>
  <c r="V1289" i="30"/>
  <c r="U1289" i="30"/>
  <c r="T1289" i="30"/>
  <c r="S1289" i="30"/>
  <c r="R1289" i="30"/>
  <c r="Q1289" i="30"/>
  <c r="P1289" i="30"/>
  <c r="O1289" i="30"/>
  <c r="AA1288" i="30"/>
  <c r="Z1288" i="30"/>
  <c r="Y1288" i="30"/>
  <c r="X1288" i="30"/>
  <c r="V1288" i="30"/>
  <c r="U1288" i="30"/>
  <c r="T1288" i="30"/>
  <c r="S1288" i="30"/>
  <c r="R1288" i="30"/>
  <c r="Q1288" i="30"/>
  <c r="P1288" i="30"/>
  <c r="O1288" i="30"/>
  <c r="AA1287" i="30"/>
  <c r="Z1287" i="30"/>
  <c r="Y1287" i="30"/>
  <c r="X1287" i="30"/>
  <c r="V1287" i="30"/>
  <c r="U1287" i="30"/>
  <c r="T1287" i="30"/>
  <c r="S1287" i="30"/>
  <c r="R1287" i="30"/>
  <c r="Q1287" i="30"/>
  <c r="P1287" i="30"/>
  <c r="O1287" i="30"/>
  <c r="AA1286" i="30"/>
  <c r="Z1286" i="30"/>
  <c r="Y1286" i="30"/>
  <c r="X1286" i="30"/>
  <c r="V1286" i="30"/>
  <c r="U1286" i="30"/>
  <c r="T1286" i="30"/>
  <c r="S1286" i="30"/>
  <c r="R1286" i="30"/>
  <c r="Q1286" i="30"/>
  <c r="P1286" i="30"/>
  <c r="O1286" i="30"/>
  <c r="AA1285" i="30"/>
  <c r="Z1285" i="30"/>
  <c r="Y1285" i="30"/>
  <c r="X1285" i="30"/>
  <c r="V1285" i="30"/>
  <c r="U1285" i="30"/>
  <c r="T1285" i="30"/>
  <c r="S1285" i="30"/>
  <c r="R1285" i="30"/>
  <c r="Q1285" i="30"/>
  <c r="P1285" i="30"/>
  <c r="O1285" i="30"/>
  <c r="AA1284" i="30"/>
  <c r="Z1284" i="30"/>
  <c r="Y1284" i="30"/>
  <c r="X1284" i="30"/>
  <c r="V1284" i="30"/>
  <c r="U1284" i="30"/>
  <c r="T1284" i="30"/>
  <c r="S1284" i="30"/>
  <c r="R1284" i="30"/>
  <c r="Q1284" i="30"/>
  <c r="P1284" i="30"/>
  <c r="O1284" i="30"/>
  <c r="AA1283" i="30"/>
  <c r="Z1283" i="30"/>
  <c r="Y1283" i="30"/>
  <c r="X1283" i="30"/>
  <c r="V1283" i="30"/>
  <c r="U1283" i="30"/>
  <c r="T1283" i="30"/>
  <c r="S1283" i="30"/>
  <c r="R1283" i="30"/>
  <c r="Q1283" i="30"/>
  <c r="P1283" i="30"/>
  <c r="O1283" i="30"/>
  <c r="AA1282" i="30"/>
  <c r="Z1282" i="30"/>
  <c r="Y1282" i="30"/>
  <c r="X1282" i="30"/>
  <c r="V1282" i="30"/>
  <c r="U1282" i="30"/>
  <c r="T1282" i="30"/>
  <c r="S1282" i="30"/>
  <c r="R1282" i="30"/>
  <c r="Q1282" i="30"/>
  <c r="P1282" i="30"/>
  <c r="O1282" i="30"/>
  <c r="AA1281" i="30"/>
  <c r="Z1281" i="30"/>
  <c r="Y1281" i="30"/>
  <c r="X1281" i="30"/>
  <c r="V1281" i="30"/>
  <c r="U1281" i="30"/>
  <c r="T1281" i="30"/>
  <c r="S1281" i="30"/>
  <c r="R1281" i="30"/>
  <c r="Q1281" i="30"/>
  <c r="P1281" i="30"/>
  <c r="O1281" i="30"/>
  <c r="AA1280" i="30"/>
  <c r="Z1280" i="30"/>
  <c r="Y1280" i="30"/>
  <c r="X1280" i="30"/>
  <c r="V1280" i="30"/>
  <c r="U1280" i="30"/>
  <c r="T1280" i="30"/>
  <c r="S1280" i="30"/>
  <c r="R1280" i="30"/>
  <c r="Q1280" i="30"/>
  <c r="P1280" i="30"/>
  <c r="O1280" i="30"/>
  <c r="AA1279" i="30"/>
  <c r="Z1279" i="30"/>
  <c r="Y1279" i="30"/>
  <c r="X1279" i="30"/>
  <c r="V1279" i="30"/>
  <c r="U1279" i="30"/>
  <c r="T1279" i="30"/>
  <c r="S1279" i="30"/>
  <c r="R1279" i="30"/>
  <c r="Q1279" i="30"/>
  <c r="P1279" i="30"/>
  <c r="O1279" i="30"/>
  <c r="AA1278" i="30"/>
  <c r="Z1278" i="30"/>
  <c r="Y1278" i="30"/>
  <c r="X1278" i="30"/>
  <c r="V1278" i="30"/>
  <c r="U1278" i="30"/>
  <c r="T1278" i="30"/>
  <c r="S1278" i="30"/>
  <c r="R1278" i="30"/>
  <c r="Q1278" i="30"/>
  <c r="P1278" i="30"/>
  <c r="O1278" i="30"/>
  <c r="AA1277" i="30"/>
  <c r="Z1277" i="30"/>
  <c r="Y1277" i="30"/>
  <c r="X1277" i="30"/>
  <c r="V1277" i="30"/>
  <c r="U1277" i="30"/>
  <c r="T1277" i="30"/>
  <c r="S1277" i="30"/>
  <c r="R1277" i="30"/>
  <c r="Q1277" i="30"/>
  <c r="P1277" i="30"/>
  <c r="O1277" i="30"/>
  <c r="AA1276" i="30"/>
  <c r="Z1276" i="30"/>
  <c r="Y1276" i="30"/>
  <c r="X1276" i="30"/>
  <c r="V1276" i="30"/>
  <c r="U1276" i="30"/>
  <c r="T1276" i="30"/>
  <c r="S1276" i="30"/>
  <c r="R1276" i="30"/>
  <c r="Q1276" i="30"/>
  <c r="P1276" i="30"/>
  <c r="O1276" i="30"/>
  <c r="AA1275" i="30"/>
  <c r="Z1275" i="30"/>
  <c r="Y1275" i="30"/>
  <c r="X1275" i="30"/>
  <c r="V1275" i="30"/>
  <c r="U1275" i="30"/>
  <c r="T1275" i="30"/>
  <c r="S1275" i="30"/>
  <c r="R1275" i="30"/>
  <c r="Q1275" i="30"/>
  <c r="P1275" i="30"/>
  <c r="O1275" i="30"/>
  <c r="AA1274" i="30"/>
  <c r="Z1274" i="30"/>
  <c r="Y1274" i="30"/>
  <c r="X1274" i="30"/>
  <c r="V1274" i="30"/>
  <c r="U1274" i="30"/>
  <c r="T1274" i="30"/>
  <c r="S1274" i="30"/>
  <c r="R1274" i="30"/>
  <c r="Q1274" i="30"/>
  <c r="P1274" i="30"/>
  <c r="O1274" i="30"/>
  <c r="AA1273" i="30"/>
  <c r="Z1273" i="30"/>
  <c r="Y1273" i="30"/>
  <c r="X1273" i="30"/>
  <c r="V1273" i="30"/>
  <c r="U1273" i="30"/>
  <c r="T1273" i="30"/>
  <c r="S1273" i="30"/>
  <c r="R1273" i="30"/>
  <c r="Q1273" i="30"/>
  <c r="P1273" i="30"/>
  <c r="O1273" i="30"/>
  <c r="AA1272" i="30"/>
  <c r="Z1272" i="30"/>
  <c r="Y1272" i="30"/>
  <c r="X1272" i="30"/>
  <c r="V1272" i="30"/>
  <c r="U1272" i="30"/>
  <c r="T1272" i="30"/>
  <c r="S1272" i="30"/>
  <c r="R1272" i="30"/>
  <c r="Q1272" i="30"/>
  <c r="P1272" i="30"/>
  <c r="O1272" i="30"/>
  <c r="AA1271" i="30"/>
  <c r="Z1271" i="30"/>
  <c r="Y1271" i="30"/>
  <c r="X1271" i="30"/>
  <c r="V1271" i="30"/>
  <c r="U1271" i="30"/>
  <c r="T1271" i="30"/>
  <c r="S1271" i="30"/>
  <c r="R1271" i="30"/>
  <c r="Q1271" i="30"/>
  <c r="P1271" i="30"/>
  <c r="O1271" i="30"/>
  <c r="AA1270" i="30"/>
  <c r="Z1270" i="30"/>
  <c r="Y1270" i="30"/>
  <c r="X1270" i="30"/>
  <c r="V1270" i="30"/>
  <c r="U1270" i="30"/>
  <c r="T1270" i="30"/>
  <c r="S1270" i="30"/>
  <c r="R1270" i="30"/>
  <c r="Q1270" i="30"/>
  <c r="P1270" i="30"/>
  <c r="O1270" i="30"/>
  <c r="AA1269" i="30"/>
  <c r="Z1269" i="30"/>
  <c r="Y1269" i="30"/>
  <c r="X1269" i="30"/>
  <c r="V1269" i="30"/>
  <c r="U1269" i="30"/>
  <c r="T1269" i="30"/>
  <c r="S1269" i="30"/>
  <c r="R1269" i="30"/>
  <c r="Q1269" i="30"/>
  <c r="P1269" i="30"/>
  <c r="O1269" i="30"/>
  <c r="AA1268" i="30"/>
  <c r="Z1268" i="30"/>
  <c r="Y1268" i="30"/>
  <c r="X1268" i="30"/>
  <c r="V1268" i="30"/>
  <c r="U1268" i="30"/>
  <c r="T1268" i="30"/>
  <c r="S1268" i="30"/>
  <c r="R1268" i="30"/>
  <c r="Q1268" i="30"/>
  <c r="P1268" i="30"/>
  <c r="O1268" i="30"/>
  <c r="AA1267" i="30"/>
  <c r="Z1267" i="30"/>
  <c r="Y1267" i="30"/>
  <c r="X1267" i="30"/>
  <c r="V1267" i="30"/>
  <c r="U1267" i="30"/>
  <c r="T1267" i="30"/>
  <c r="S1267" i="30"/>
  <c r="R1267" i="30"/>
  <c r="Q1267" i="30"/>
  <c r="P1267" i="30"/>
  <c r="O1267" i="30"/>
  <c r="AA1266" i="30"/>
  <c r="Z1266" i="30"/>
  <c r="Y1266" i="30"/>
  <c r="X1266" i="30"/>
  <c r="V1266" i="30"/>
  <c r="U1266" i="30"/>
  <c r="T1266" i="30"/>
  <c r="S1266" i="30"/>
  <c r="R1266" i="30"/>
  <c r="Q1266" i="30"/>
  <c r="P1266" i="30"/>
  <c r="O1266" i="30"/>
  <c r="AA1265" i="30"/>
  <c r="Z1265" i="30"/>
  <c r="Y1265" i="30"/>
  <c r="X1265" i="30"/>
  <c r="V1265" i="30"/>
  <c r="U1265" i="30"/>
  <c r="T1265" i="30"/>
  <c r="S1265" i="30"/>
  <c r="R1265" i="30"/>
  <c r="Q1265" i="30"/>
  <c r="P1265" i="30"/>
  <c r="O1265" i="30"/>
  <c r="AA1264" i="30"/>
  <c r="Z1264" i="30"/>
  <c r="Y1264" i="30"/>
  <c r="X1264" i="30"/>
  <c r="V1264" i="30"/>
  <c r="U1264" i="30"/>
  <c r="T1264" i="30"/>
  <c r="S1264" i="30"/>
  <c r="R1264" i="30"/>
  <c r="Q1264" i="30"/>
  <c r="P1264" i="30"/>
  <c r="O1264" i="30"/>
  <c r="AA1263" i="30"/>
  <c r="Z1263" i="30"/>
  <c r="Y1263" i="30"/>
  <c r="X1263" i="30"/>
  <c r="V1263" i="30"/>
  <c r="U1263" i="30"/>
  <c r="T1263" i="30"/>
  <c r="S1263" i="30"/>
  <c r="R1263" i="30"/>
  <c r="Q1263" i="30"/>
  <c r="P1263" i="30"/>
  <c r="O1263" i="30"/>
  <c r="AA1262" i="30"/>
  <c r="Z1262" i="30"/>
  <c r="Y1262" i="30"/>
  <c r="X1262" i="30"/>
  <c r="V1262" i="30"/>
  <c r="U1262" i="30"/>
  <c r="T1262" i="30"/>
  <c r="S1262" i="30"/>
  <c r="R1262" i="30"/>
  <c r="Q1262" i="30"/>
  <c r="P1262" i="30"/>
  <c r="O1262" i="30"/>
  <c r="AA1261" i="30"/>
  <c r="Z1261" i="30"/>
  <c r="Y1261" i="30"/>
  <c r="X1261" i="30"/>
  <c r="V1261" i="30"/>
  <c r="U1261" i="30"/>
  <c r="T1261" i="30"/>
  <c r="S1261" i="30"/>
  <c r="R1261" i="30"/>
  <c r="Q1261" i="30"/>
  <c r="P1261" i="30"/>
  <c r="O1261" i="30"/>
  <c r="AA1260" i="30"/>
  <c r="Z1260" i="30"/>
  <c r="Y1260" i="30"/>
  <c r="X1260" i="30"/>
  <c r="V1260" i="30"/>
  <c r="U1260" i="30"/>
  <c r="T1260" i="30"/>
  <c r="S1260" i="30"/>
  <c r="R1260" i="30"/>
  <c r="Q1260" i="30"/>
  <c r="P1260" i="30"/>
  <c r="O1260" i="30"/>
  <c r="AA1259" i="30"/>
  <c r="Z1259" i="30"/>
  <c r="Y1259" i="30"/>
  <c r="X1259" i="30"/>
  <c r="V1259" i="30"/>
  <c r="U1259" i="30"/>
  <c r="T1259" i="30"/>
  <c r="S1259" i="30"/>
  <c r="R1259" i="30"/>
  <c r="Q1259" i="30"/>
  <c r="P1259" i="30"/>
  <c r="O1259" i="30"/>
  <c r="AA1258" i="30"/>
  <c r="Z1258" i="30"/>
  <c r="Y1258" i="30"/>
  <c r="X1258" i="30"/>
  <c r="V1258" i="30"/>
  <c r="U1258" i="30"/>
  <c r="T1258" i="30"/>
  <c r="S1258" i="30"/>
  <c r="R1258" i="30"/>
  <c r="Q1258" i="30"/>
  <c r="P1258" i="30"/>
  <c r="O1258" i="30"/>
  <c r="AA1257" i="30"/>
  <c r="Z1257" i="30"/>
  <c r="Y1257" i="30"/>
  <c r="X1257" i="30"/>
  <c r="V1257" i="30"/>
  <c r="U1257" i="30"/>
  <c r="T1257" i="30"/>
  <c r="S1257" i="30"/>
  <c r="R1257" i="30"/>
  <c r="Q1257" i="30"/>
  <c r="P1257" i="30"/>
  <c r="O1257" i="30"/>
  <c r="AA1256" i="30"/>
  <c r="Z1256" i="30"/>
  <c r="Y1256" i="30"/>
  <c r="X1256" i="30"/>
  <c r="V1256" i="30"/>
  <c r="U1256" i="30"/>
  <c r="T1256" i="30"/>
  <c r="S1256" i="30"/>
  <c r="R1256" i="30"/>
  <c r="Q1256" i="30"/>
  <c r="P1256" i="30"/>
  <c r="O1256" i="30"/>
  <c r="AA1255" i="30"/>
  <c r="Z1255" i="30"/>
  <c r="Y1255" i="30"/>
  <c r="X1255" i="30"/>
  <c r="V1255" i="30"/>
  <c r="U1255" i="30"/>
  <c r="T1255" i="30"/>
  <c r="S1255" i="30"/>
  <c r="R1255" i="30"/>
  <c r="Q1255" i="30"/>
  <c r="P1255" i="30"/>
  <c r="O1255" i="30"/>
  <c r="AA1254" i="30"/>
  <c r="Z1254" i="30"/>
  <c r="Y1254" i="30"/>
  <c r="X1254" i="30"/>
  <c r="V1254" i="30"/>
  <c r="U1254" i="30"/>
  <c r="T1254" i="30"/>
  <c r="S1254" i="30"/>
  <c r="R1254" i="30"/>
  <c r="Q1254" i="30"/>
  <c r="P1254" i="30"/>
  <c r="O1254" i="30"/>
  <c r="AA1253" i="30"/>
  <c r="Z1253" i="30"/>
  <c r="Y1253" i="30"/>
  <c r="X1253" i="30"/>
  <c r="V1253" i="30"/>
  <c r="U1253" i="30"/>
  <c r="T1253" i="30"/>
  <c r="S1253" i="30"/>
  <c r="R1253" i="30"/>
  <c r="Q1253" i="30"/>
  <c r="P1253" i="30"/>
  <c r="O1253" i="30"/>
  <c r="AA1252" i="30"/>
  <c r="Z1252" i="30"/>
  <c r="Y1252" i="30"/>
  <c r="X1252" i="30"/>
  <c r="V1252" i="30"/>
  <c r="U1252" i="30"/>
  <c r="T1252" i="30"/>
  <c r="S1252" i="30"/>
  <c r="R1252" i="30"/>
  <c r="Q1252" i="30"/>
  <c r="P1252" i="30"/>
  <c r="O1252" i="30"/>
  <c r="AA1251" i="30"/>
  <c r="Z1251" i="30"/>
  <c r="Y1251" i="30"/>
  <c r="X1251" i="30"/>
  <c r="V1251" i="30"/>
  <c r="U1251" i="30"/>
  <c r="T1251" i="30"/>
  <c r="S1251" i="30"/>
  <c r="R1251" i="30"/>
  <c r="Q1251" i="30"/>
  <c r="P1251" i="30"/>
  <c r="O1251" i="30"/>
  <c r="AA1250" i="30"/>
  <c r="Z1250" i="30"/>
  <c r="Y1250" i="30"/>
  <c r="X1250" i="30"/>
  <c r="V1250" i="30"/>
  <c r="U1250" i="30"/>
  <c r="T1250" i="30"/>
  <c r="S1250" i="30"/>
  <c r="R1250" i="30"/>
  <c r="Q1250" i="30"/>
  <c r="P1250" i="30"/>
  <c r="O1250" i="30"/>
  <c r="AA1249" i="30"/>
  <c r="Z1249" i="30"/>
  <c r="Y1249" i="30"/>
  <c r="X1249" i="30"/>
  <c r="V1249" i="30"/>
  <c r="U1249" i="30"/>
  <c r="T1249" i="30"/>
  <c r="S1249" i="30"/>
  <c r="R1249" i="30"/>
  <c r="Q1249" i="30"/>
  <c r="P1249" i="30"/>
  <c r="O1249" i="30"/>
  <c r="AA1248" i="30"/>
  <c r="Z1248" i="30"/>
  <c r="Y1248" i="30"/>
  <c r="X1248" i="30"/>
  <c r="V1248" i="30"/>
  <c r="U1248" i="30"/>
  <c r="T1248" i="30"/>
  <c r="S1248" i="30"/>
  <c r="R1248" i="30"/>
  <c r="Q1248" i="30"/>
  <c r="P1248" i="30"/>
  <c r="O1248" i="30"/>
  <c r="AA1247" i="30"/>
  <c r="Z1247" i="30"/>
  <c r="Y1247" i="30"/>
  <c r="X1247" i="30"/>
  <c r="V1247" i="30"/>
  <c r="U1247" i="30"/>
  <c r="T1247" i="30"/>
  <c r="S1247" i="30"/>
  <c r="R1247" i="30"/>
  <c r="Q1247" i="30"/>
  <c r="P1247" i="30"/>
  <c r="O1247" i="30"/>
  <c r="AA1246" i="30"/>
  <c r="Z1246" i="30"/>
  <c r="Y1246" i="30"/>
  <c r="X1246" i="30"/>
  <c r="V1246" i="30"/>
  <c r="U1246" i="30"/>
  <c r="T1246" i="30"/>
  <c r="S1246" i="30"/>
  <c r="R1246" i="30"/>
  <c r="Q1246" i="30"/>
  <c r="P1246" i="30"/>
  <c r="O1246" i="30"/>
  <c r="AA1245" i="30"/>
  <c r="Z1245" i="30"/>
  <c r="Y1245" i="30"/>
  <c r="X1245" i="30"/>
  <c r="V1245" i="30"/>
  <c r="U1245" i="30"/>
  <c r="T1245" i="30"/>
  <c r="S1245" i="30"/>
  <c r="R1245" i="30"/>
  <c r="Q1245" i="30"/>
  <c r="P1245" i="30"/>
  <c r="O1245" i="30"/>
  <c r="AA1244" i="30"/>
  <c r="Z1244" i="30"/>
  <c r="Y1244" i="30"/>
  <c r="X1244" i="30"/>
  <c r="V1244" i="30"/>
  <c r="U1244" i="30"/>
  <c r="T1244" i="30"/>
  <c r="S1244" i="30"/>
  <c r="R1244" i="30"/>
  <c r="Q1244" i="30"/>
  <c r="P1244" i="30"/>
  <c r="O1244" i="30"/>
  <c r="AA1243" i="30"/>
  <c r="Z1243" i="30"/>
  <c r="Y1243" i="30"/>
  <c r="X1243" i="30"/>
  <c r="V1243" i="30"/>
  <c r="U1243" i="30"/>
  <c r="T1243" i="30"/>
  <c r="S1243" i="30"/>
  <c r="R1243" i="30"/>
  <c r="Q1243" i="30"/>
  <c r="P1243" i="30"/>
  <c r="O1243" i="30"/>
  <c r="AA1242" i="30"/>
  <c r="Z1242" i="30"/>
  <c r="Y1242" i="30"/>
  <c r="X1242" i="30"/>
  <c r="V1242" i="30"/>
  <c r="U1242" i="30"/>
  <c r="T1242" i="30"/>
  <c r="S1242" i="30"/>
  <c r="R1242" i="30"/>
  <c r="Q1242" i="30"/>
  <c r="P1242" i="30"/>
  <c r="O1242" i="30"/>
  <c r="AA1241" i="30"/>
  <c r="Z1241" i="30"/>
  <c r="Y1241" i="30"/>
  <c r="X1241" i="30"/>
  <c r="V1241" i="30"/>
  <c r="U1241" i="30"/>
  <c r="T1241" i="30"/>
  <c r="S1241" i="30"/>
  <c r="R1241" i="30"/>
  <c r="Q1241" i="30"/>
  <c r="P1241" i="30"/>
  <c r="O1241" i="30"/>
  <c r="AA1240" i="30"/>
  <c r="Z1240" i="30"/>
  <c r="Y1240" i="30"/>
  <c r="X1240" i="30"/>
  <c r="V1240" i="30"/>
  <c r="U1240" i="30"/>
  <c r="T1240" i="30"/>
  <c r="S1240" i="30"/>
  <c r="R1240" i="30"/>
  <c r="Q1240" i="30"/>
  <c r="P1240" i="30"/>
  <c r="O1240" i="30"/>
  <c r="AA1239" i="30"/>
  <c r="Z1239" i="30"/>
  <c r="Y1239" i="30"/>
  <c r="X1239" i="30"/>
  <c r="V1239" i="30"/>
  <c r="U1239" i="30"/>
  <c r="T1239" i="30"/>
  <c r="S1239" i="30"/>
  <c r="R1239" i="30"/>
  <c r="Q1239" i="30"/>
  <c r="P1239" i="30"/>
  <c r="O1239" i="30"/>
  <c r="AA1238" i="30"/>
  <c r="Z1238" i="30"/>
  <c r="Y1238" i="30"/>
  <c r="X1238" i="30"/>
  <c r="V1238" i="30"/>
  <c r="U1238" i="30"/>
  <c r="T1238" i="30"/>
  <c r="S1238" i="30"/>
  <c r="R1238" i="30"/>
  <c r="Q1238" i="30"/>
  <c r="P1238" i="30"/>
  <c r="O1238" i="30"/>
  <c r="AA1237" i="30"/>
  <c r="Z1237" i="30"/>
  <c r="Y1237" i="30"/>
  <c r="X1237" i="30"/>
  <c r="V1237" i="30"/>
  <c r="U1237" i="30"/>
  <c r="T1237" i="30"/>
  <c r="S1237" i="30"/>
  <c r="R1237" i="30"/>
  <c r="Q1237" i="30"/>
  <c r="P1237" i="30"/>
  <c r="O1237" i="30"/>
  <c r="AA1236" i="30"/>
  <c r="Z1236" i="30"/>
  <c r="Y1236" i="30"/>
  <c r="X1236" i="30"/>
  <c r="V1236" i="30"/>
  <c r="U1236" i="30"/>
  <c r="T1236" i="30"/>
  <c r="S1236" i="30"/>
  <c r="R1236" i="30"/>
  <c r="Q1236" i="30"/>
  <c r="P1236" i="30"/>
  <c r="O1236" i="30"/>
  <c r="AA1235" i="30"/>
  <c r="Z1235" i="30"/>
  <c r="Y1235" i="30"/>
  <c r="X1235" i="30"/>
  <c r="V1235" i="30"/>
  <c r="U1235" i="30"/>
  <c r="T1235" i="30"/>
  <c r="S1235" i="30"/>
  <c r="R1235" i="30"/>
  <c r="Q1235" i="30"/>
  <c r="P1235" i="30"/>
  <c r="O1235" i="30"/>
  <c r="AA1234" i="30"/>
  <c r="Z1234" i="30"/>
  <c r="Y1234" i="30"/>
  <c r="X1234" i="30"/>
  <c r="V1234" i="30"/>
  <c r="U1234" i="30"/>
  <c r="T1234" i="30"/>
  <c r="S1234" i="30"/>
  <c r="R1234" i="30"/>
  <c r="Q1234" i="30"/>
  <c r="P1234" i="30"/>
  <c r="O1234" i="30"/>
  <c r="AA1233" i="30"/>
  <c r="Z1233" i="30"/>
  <c r="Y1233" i="30"/>
  <c r="X1233" i="30"/>
  <c r="V1233" i="30"/>
  <c r="U1233" i="30"/>
  <c r="T1233" i="30"/>
  <c r="S1233" i="30"/>
  <c r="R1233" i="30"/>
  <c r="Q1233" i="30"/>
  <c r="P1233" i="30"/>
  <c r="O1233" i="30"/>
  <c r="AA1232" i="30"/>
  <c r="Z1232" i="30"/>
  <c r="Y1232" i="30"/>
  <c r="X1232" i="30"/>
  <c r="V1232" i="30"/>
  <c r="U1232" i="30"/>
  <c r="T1232" i="30"/>
  <c r="S1232" i="30"/>
  <c r="R1232" i="30"/>
  <c r="Q1232" i="30"/>
  <c r="P1232" i="30"/>
  <c r="O1232" i="30"/>
  <c r="AA1231" i="30"/>
  <c r="Z1231" i="30"/>
  <c r="Y1231" i="30"/>
  <c r="X1231" i="30"/>
  <c r="V1231" i="30"/>
  <c r="U1231" i="30"/>
  <c r="T1231" i="30"/>
  <c r="S1231" i="30"/>
  <c r="R1231" i="30"/>
  <c r="Q1231" i="30"/>
  <c r="P1231" i="30"/>
  <c r="O1231" i="30"/>
  <c r="AA1230" i="30"/>
  <c r="Z1230" i="30"/>
  <c r="Y1230" i="30"/>
  <c r="X1230" i="30"/>
  <c r="V1230" i="30"/>
  <c r="U1230" i="30"/>
  <c r="T1230" i="30"/>
  <c r="S1230" i="30"/>
  <c r="R1230" i="30"/>
  <c r="Q1230" i="30"/>
  <c r="P1230" i="30"/>
  <c r="O1230" i="30"/>
  <c r="AA1229" i="30"/>
  <c r="Z1229" i="30"/>
  <c r="Y1229" i="30"/>
  <c r="X1229" i="30"/>
  <c r="V1229" i="30"/>
  <c r="U1229" i="30"/>
  <c r="T1229" i="30"/>
  <c r="S1229" i="30"/>
  <c r="R1229" i="30"/>
  <c r="Q1229" i="30"/>
  <c r="P1229" i="30"/>
  <c r="O1229" i="30"/>
  <c r="AA1228" i="30"/>
  <c r="Z1228" i="30"/>
  <c r="Y1228" i="30"/>
  <c r="X1228" i="30"/>
  <c r="V1228" i="30"/>
  <c r="U1228" i="30"/>
  <c r="T1228" i="30"/>
  <c r="S1228" i="30"/>
  <c r="R1228" i="30"/>
  <c r="Q1228" i="30"/>
  <c r="P1228" i="30"/>
  <c r="O1228" i="30"/>
  <c r="AA1227" i="30"/>
  <c r="Z1227" i="30"/>
  <c r="Y1227" i="30"/>
  <c r="X1227" i="30"/>
  <c r="V1227" i="30"/>
  <c r="U1227" i="30"/>
  <c r="T1227" i="30"/>
  <c r="S1227" i="30"/>
  <c r="R1227" i="30"/>
  <c r="Q1227" i="30"/>
  <c r="P1227" i="30"/>
  <c r="O1227" i="30"/>
  <c r="AA1226" i="30"/>
  <c r="Z1226" i="30"/>
  <c r="Y1226" i="30"/>
  <c r="X1226" i="30"/>
  <c r="V1226" i="30"/>
  <c r="U1226" i="30"/>
  <c r="T1226" i="30"/>
  <c r="S1226" i="30"/>
  <c r="R1226" i="30"/>
  <c r="Q1226" i="30"/>
  <c r="P1226" i="30"/>
  <c r="O1226" i="30"/>
  <c r="AA1225" i="30"/>
  <c r="Z1225" i="30"/>
  <c r="Y1225" i="30"/>
  <c r="X1225" i="30"/>
  <c r="V1225" i="30"/>
  <c r="U1225" i="30"/>
  <c r="T1225" i="30"/>
  <c r="S1225" i="30"/>
  <c r="R1225" i="30"/>
  <c r="Q1225" i="30"/>
  <c r="P1225" i="30"/>
  <c r="O1225" i="30"/>
  <c r="AA1224" i="30"/>
  <c r="Z1224" i="30"/>
  <c r="Y1224" i="30"/>
  <c r="X1224" i="30"/>
  <c r="V1224" i="30"/>
  <c r="U1224" i="30"/>
  <c r="T1224" i="30"/>
  <c r="S1224" i="30"/>
  <c r="R1224" i="30"/>
  <c r="Q1224" i="30"/>
  <c r="P1224" i="30"/>
  <c r="O1224" i="30"/>
  <c r="AA1223" i="30"/>
  <c r="Z1223" i="30"/>
  <c r="Y1223" i="30"/>
  <c r="X1223" i="30"/>
  <c r="V1223" i="30"/>
  <c r="U1223" i="30"/>
  <c r="T1223" i="30"/>
  <c r="S1223" i="30"/>
  <c r="R1223" i="30"/>
  <c r="Q1223" i="30"/>
  <c r="P1223" i="30"/>
  <c r="O1223" i="30"/>
  <c r="AA1222" i="30"/>
  <c r="Z1222" i="30"/>
  <c r="Y1222" i="30"/>
  <c r="X1222" i="30"/>
  <c r="V1222" i="30"/>
  <c r="U1222" i="30"/>
  <c r="T1222" i="30"/>
  <c r="S1222" i="30"/>
  <c r="R1222" i="30"/>
  <c r="Q1222" i="30"/>
  <c r="P1222" i="30"/>
  <c r="O1222" i="30"/>
  <c r="AA1221" i="30"/>
  <c r="Z1221" i="30"/>
  <c r="Y1221" i="30"/>
  <c r="X1221" i="30"/>
  <c r="V1221" i="30"/>
  <c r="U1221" i="30"/>
  <c r="T1221" i="30"/>
  <c r="S1221" i="30"/>
  <c r="R1221" i="30"/>
  <c r="Q1221" i="30"/>
  <c r="P1221" i="30"/>
  <c r="O1221" i="30"/>
  <c r="AA1220" i="30"/>
  <c r="Z1220" i="30"/>
  <c r="Y1220" i="30"/>
  <c r="X1220" i="30"/>
  <c r="V1220" i="30"/>
  <c r="U1220" i="30"/>
  <c r="T1220" i="30"/>
  <c r="S1220" i="30"/>
  <c r="R1220" i="30"/>
  <c r="Q1220" i="30"/>
  <c r="P1220" i="30"/>
  <c r="O1220" i="30"/>
  <c r="AA1219" i="30"/>
  <c r="Z1219" i="30"/>
  <c r="Y1219" i="30"/>
  <c r="X1219" i="30"/>
  <c r="V1219" i="30"/>
  <c r="U1219" i="30"/>
  <c r="T1219" i="30"/>
  <c r="S1219" i="30"/>
  <c r="R1219" i="30"/>
  <c r="Q1219" i="30"/>
  <c r="P1219" i="30"/>
  <c r="O1219" i="30"/>
  <c r="AA1218" i="30"/>
  <c r="Z1218" i="30"/>
  <c r="Y1218" i="30"/>
  <c r="X1218" i="30"/>
  <c r="V1218" i="30"/>
  <c r="U1218" i="30"/>
  <c r="T1218" i="30"/>
  <c r="S1218" i="30"/>
  <c r="R1218" i="30"/>
  <c r="Q1218" i="30"/>
  <c r="P1218" i="30"/>
  <c r="O1218" i="30"/>
  <c r="AA1217" i="30"/>
  <c r="Z1217" i="30"/>
  <c r="Y1217" i="30"/>
  <c r="X1217" i="30"/>
  <c r="V1217" i="30"/>
  <c r="U1217" i="30"/>
  <c r="T1217" i="30"/>
  <c r="S1217" i="30"/>
  <c r="R1217" i="30"/>
  <c r="Q1217" i="30"/>
  <c r="P1217" i="30"/>
  <c r="O1217" i="30"/>
  <c r="AA1216" i="30"/>
  <c r="Z1216" i="30"/>
  <c r="Y1216" i="30"/>
  <c r="X1216" i="30"/>
  <c r="V1216" i="30"/>
  <c r="U1216" i="30"/>
  <c r="T1216" i="30"/>
  <c r="S1216" i="30"/>
  <c r="R1216" i="30"/>
  <c r="Q1216" i="30"/>
  <c r="P1216" i="30"/>
  <c r="O1216" i="30"/>
  <c r="AA1215" i="30"/>
  <c r="Z1215" i="30"/>
  <c r="Y1215" i="30"/>
  <c r="X1215" i="30"/>
  <c r="V1215" i="30"/>
  <c r="U1215" i="30"/>
  <c r="T1215" i="30"/>
  <c r="S1215" i="30"/>
  <c r="R1215" i="30"/>
  <c r="Q1215" i="30"/>
  <c r="P1215" i="30"/>
  <c r="O1215" i="30"/>
  <c r="AA1214" i="30"/>
  <c r="Z1214" i="30"/>
  <c r="Y1214" i="30"/>
  <c r="X1214" i="30"/>
  <c r="V1214" i="30"/>
  <c r="U1214" i="30"/>
  <c r="T1214" i="30"/>
  <c r="S1214" i="30"/>
  <c r="R1214" i="30"/>
  <c r="Q1214" i="30"/>
  <c r="P1214" i="30"/>
  <c r="O1214" i="30"/>
  <c r="AA1213" i="30"/>
  <c r="Z1213" i="30"/>
  <c r="Y1213" i="30"/>
  <c r="X1213" i="30"/>
  <c r="V1213" i="30"/>
  <c r="U1213" i="30"/>
  <c r="T1213" i="30"/>
  <c r="S1213" i="30"/>
  <c r="R1213" i="30"/>
  <c r="Q1213" i="30"/>
  <c r="P1213" i="30"/>
  <c r="O1213" i="30"/>
  <c r="AA1212" i="30"/>
  <c r="Z1212" i="30"/>
  <c r="Y1212" i="30"/>
  <c r="X1212" i="30"/>
  <c r="V1212" i="30"/>
  <c r="U1212" i="30"/>
  <c r="T1212" i="30"/>
  <c r="S1212" i="30"/>
  <c r="R1212" i="30"/>
  <c r="Q1212" i="30"/>
  <c r="P1212" i="30"/>
  <c r="O1212" i="30"/>
  <c r="AA1211" i="30"/>
  <c r="Z1211" i="30"/>
  <c r="Y1211" i="30"/>
  <c r="X1211" i="30"/>
  <c r="V1211" i="30"/>
  <c r="U1211" i="30"/>
  <c r="T1211" i="30"/>
  <c r="S1211" i="30"/>
  <c r="R1211" i="30"/>
  <c r="Q1211" i="30"/>
  <c r="P1211" i="30"/>
  <c r="O1211" i="30"/>
  <c r="AA1210" i="30"/>
  <c r="Z1210" i="30"/>
  <c r="Y1210" i="30"/>
  <c r="X1210" i="30"/>
  <c r="V1210" i="30"/>
  <c r="U1210" i="30"/>
  <c r="T1210" i="30"/>
  <c r="S1210" i="30"/>
  <c r="R1210" i="30"/>
  <c r="Q1210" i="30"/>
  <c r="P1210" i="30"/>
  <c r="O1210" i="30"/>
  <c r="AA1209" i="30"/>
  <c r="Z1209" i="30"/>
  <c r="Y1209" i="30"/>
  <c r="X1209" i="30"/>
  <c r="V1209" i="30"/>
  <c r="U1209" i="30"/>
  <c r="T1209" i="30"/>
  <c r="S1209" i="30"/>
  <c r="R1209" i="30"/>
  <c r="Q1209" i="30"/>
  <c r="P1209" i="30"/>
  <c r="O1209" i="30"/>
  <c r="AA1208" i="30"/>
  <c r="Z1208" i="30"/>
  <c r="Y1208" i="30"/>
  <c r="X1208" i="30"/>
  <c r="V1208" i="30"/>
  <c r="U1208" i="30"/>
  <c r="T1208" i="30"/>
  <c r="S1208" i="30"/>
  <c r="R1208" i="30"/>
  <c r="Q1208" i="30"/>
  <c r="P1208" i="30"/>
  <c r="O1208" i="30"/>
  <c r="AA1207" i="30"/>
  <c r="Z1207" i="30"/>
  <c r="Y1207" i="30"/>
  <c r="X1207" i="30"/>
  <c r="V1207" i="30"/>
  <c r="U1207" i="30"/>
  <c r="T1207" i="30"/>
  <c r="S1207" i="30"/>
  <c r="R1207" i="30"/>
  <c r="Q1207" i="30"/>
  <c r="P1207" i="30"/>
  <c r="O1207" i="30"/>
  <c r="AA1206" i="30"/>
  <c r="Z1206" i="30"/>
  <c r="Y1206" i="30"/>
  <c r="X1206" i="30"/>
  <c r="V1206" i="30"/>
  <c r="U1206" i="30"/>
  <c r="T1206" i="30"/>
  <c r="S1206" i="30"/>
  <c r="R1206" i="30"/>
  <c r="Q1206" i="30"/>
  <c r="P1206" i="30"/>
  <c r="O1206" i="30"/>
  <c r="AA1205" i="30"/>
  <c r="Z1205" i="30"/>
  <c r="Y1205" i="30"/>
  <c r="X1205" i="30"/>
  <c r="V1205" i="30"/>
  <c r="U1205" i="30"/>
  <c r="T1205" i="30"/>
  <c r="S1205" i="30"/>
  <c r="R1205" i="30"/>
  <c r="Q1205" i="30"/>
  <c r="P1205" i="30"/>
  <c r="O1205" i="30"/>
  <c r="AA1204" i="30"/>
  <c r="Z1204" i="30"/>
  <c r="Y1204" i="30"/>
  <c r="X1204" i="30"/>
  <c r="V1204" i="30"/>
  <c r="U1204" i="30"/>
  <c r="T1204" i="30"/>
  <c r="S1204" i="30"/>
  <c r="R1204" i="30"/>
  <c r="Q1204" i="30"/>
  <c r="P1204" i="30"/>
  <c r="O1204" i="30"/>
  <c r="AA1203" i="30"/>
  <c r="Z1203" i="30"/>
  <c r="Y1203" i="30"/>
  <c r="X1203" i="30"/>
  <c r="V1203" i="30"/>
  <c r="U1203" i="30"/>
  <c r="T1203" i="30"/>
  <c r="S1203" i="30"/>
  <c r="R1203" i="30"/>
  <c r="Q1203" i="30"/>
  <c r="P1203" i="30"/>
  <c r="O1203" i="30"/>
  <c r="AA1202" i="30"/>
  <c r="Z1202" i="30"/>
  <c r="Y1202" i="30"/>
  <c r="X1202" i="30"/>
  <c r="V1202" i="30"/>
  <c r="U1202" i="30"/>
  <c r="T1202" i="30"/>
  <c r="S1202" i="30"/>
  <c r="R1202" i="30"/>
  <c r="Q1202" i="30"/>
  <c r="P1202" i="30"/>
  <c r="O1202" i="30"/>
  <c r="AA1201" i="30"/>
  <c r="Z1201" i="30"/>
  <c r="Y1201" i="30"/>
  <c r="X1201" i="30"/>
  <c r="V1201" i="30"/>
  <c r="U1201" i="30"/>
  <c r="T1201" i="30"/>
  <c r="S1201" i="30"/>
  <c r="R1201" i="30"/>
  <c r="Q1201" i="30"/>
  <c r="P1201" i="30"/>
  <c r="O1201" i="30"/>
  <c r="AA1200" i="30"/>
  <c r="Z1200" i="30"/>
  <c r="Y1200" i="30"/>
  <c r="X1200" i="30"/>
  <c r="V1200" i="30"/>
  <c r="U1200" i="30"/>
  <c r="T1200" i="30"/>
  <c r="S1200" i="30"/>
  <c r="R1200" i="30"/>
  <c r="Q1200" i="30"/>
  <c r="P1200" i="30"/>
  <c r="O1200" i="30"/>
  <c r="AA1199" i="30"/>
  <c r="Z1199" i="30"/>
  <c r="Y1199" i="30"/>
  <c r="X1199" i="30"/>
  <c r="V1199" i="30"/>
  <c r="U1199" i="30"/>
  <c r="T1199" i="30"/>
  <c r="S1199" i="30"/>
  <c r="R1199" i="30"/>
  <c r="Q1199" i="30"/>
  <c r="P1199" i="30"/>
  <c r="O1199" i="30"/>
  <c r="AA1198" i="30"/>
  <c r="Z1198" i="30"/>
  <c r="Y1198" i="30"/>
  <c r="X1198" i="30"/>
  <c r="V1198" i="30"/>
  <c r="U1198" i="30"/>
  <c r="T1198" i="30"/>
  <c r="S1198" i="30"/>
  <c r="R1198" i="30"/>
  <c r="Q1198" i="30"/>
  <c r="P1198" i="30"/>
  <c r="O1198" i="30"/>
  <c r="AA1197" i="30"/>
  <c r="Z1197" i="30"/>
  <c r="Y1197" i="30"/>
  <c r="X1197" i="30"/>
  <c r="V1197" i="30"/>
  <c r="U1197" i="30"/>
  <c r="T1197" i="30"/>
  <c r="S1197" i="30"/>
  <c r="R1197" i="30"/>
  <c r="Q1197" i="30"/>
  <c r="P1197" i="30"/>
  <c r="O1197" i="30"/>
  <c r="AA1196" i="30"/>
  <c r="Z1196" i="30"/>
  <c r="Y1196" i="30"/>
  <c r="X1196" i="30"/>
  <c r="V1196" i="30"/>
  <c r="U1196" i="30"/>
  <c r="T1196" i="30"/>
  <c r="S1196" i="30"/>
  <c r="R1196" i="30"/>
  <c r="Q1196" i="30"/>
  <c r="P1196" i="30"/>
  <c r="O1196" i="30"/>
  <c r="AA1195" i="30"/>
  <c r="Z1195" i="30"/>
  <c r="Y1195" i="30"/>
  <c r="X1195" i="30"/>
  <c r="V1195" i="30"/>
  <c r="U1195" i="30"/>
  <c r="T1195" i="30"/>
  <c r="S1195" i="30"/>
  <c r="R1195" i="30"/>
  <c r="Q1195" i="30"/>
  <c r="P1195" i="30"/>
  <c r="O1195" i="30"/>
  <c r="AA1194" i="30"/>
  <c r="Z1194" i="30"/>
  <c r="Y1194" i="30"/>
  <c r="X1194" i="30"/>
  <c r="V1194" i="30"/>
  <c r="U1194" i="30"/>
  <c r="T1194" i="30"/>
  <c r="S1194" i="30"/>
  <c r="R1194" i="30"/>
  <c r="Q1194" i="30"/>
  <c r="P1194" i="30"/>
  <c r="O1194" i="30"/>
  <c r="AA1193" i="30"/>
  <c r="Z1193" i="30"/>
  <c r="Y1193" i="30"/>
  <c r="X1193" i="30"/>
  <c r="V1193" i="30"/>
  <c r="U1193" i="30"/>
  <c r="T1193" i="30"/>
  <c r="S1193" i="30"/>
  <c r="R1193" i="30"/>
  <c r="Q1193" i="30"/>
  <c r="P1193" i="30"/>
  <c r="O1193" i="30"/>
  <c r="AA1192" i="30"/>
  <c r="Z1192" i="30"/>
  <c r="Y1192" i="30"/>
  <c r="X1192" i="30"/>
  <c r="V1192" i="30"/>
  <c r="U1192" i="30"/>
  <c r="T1192" i="30"/>
  <c r="S1192" i="30"/>
  <c r="R1192" i="30"/>
  <c r="Q1192" i="30"/>
  <c r="P1192" i="30"/>
  <c r="O1192" i="30"/>
  <c r="AA1191" i="30"/>
  <c r="Z1191" i="30"/>
  <c r="Y1191" i="30"/>
  <c r="X1191" i="30"/>
  <c r="V1191" i="30"/>
  <c r="U1191" i="30"/>
  <c r="T1191" i="30"/>
  <c r="S1191" i="30"/>
  <c r="R1191" i="30"/>
  <c r="Q1191" i="30"/>
  <c r="P1191" i="30"/>
  <c r="O1191" i="30"/>
  <c r="AA1190" i="30"/>
  <c r="Z1190" i="30"/>
  <c r="Y1190" i="30"/>
  <c r="X1190" i="30"/>
  <c r="V1190" i="30"/>
  <c r="U1190" i="30"/>
  <c r="T1190" i="30"/>
  <c r="S1190" i="30"/>
  <c r="R1190" i="30"/>
  <c r="Q1190" i="30"/>
  <c r="P1190" i="30"/>
  <c r="O1190" i="30"/>
  <c r="AA1189" i="30"/>
  <c r="Z1189" i="30"/>
  <c r="Y1189" i="30"/>
  <c r="X1189" i="30"/>
  <c r="V1189" i="30"/>
  <c r="U1189" i="30"/>
  <c r="T1189" i="30"/>
  <c r="S1189" i="30"/>
  <c r="R1189" i="30"/>
  <c r="Q1189" i="30"/>
  <c r="P1189" i="30"/>
  <c r="O1189" i="30"/>
  <c r="AA1188" i="30"/>
  <c r="Z1188" i="30"/>
  <c r="Y1188" i="30"/>
  <c r="X1188" i="30"/>
  <c r="V1188" i="30"/>
  <c r="U1188" i="30"/>
  <c r="T1188" i="30"/>
  <c r="S1188" i="30"/>
  <c r="R1188" i="30"/>
  <c r="Q1188" i="30"/>
  <c r="P1188" i="30"/>
  <c r="O1188" i="30"/>
  <c r="AA1187" i="30"/>
  <c r="Z1187" i="30"/>
  <c r="Y1187" i="30"/>
  <c r="X1187" i="30"/>
  <c r="V1187" i="30"/>
  <c r="U1187" i="30"/>
  <c r="T1187" i="30"/>
  <c r="S1187" i="30"/>
  <c r="R1187" i="30"/>
  <c r="Q1187" i="30"/>
  <c r="P1187" i="30"/>
  <c r="O1187" i="30"/>
  <c r="AA1186" i="30"/>
  <c r="Z1186" i="30"/>
  <c r="Y1186" i="30"/>
  <c r="X1186" i="30"/>
  <c r="V1186" i="30"/>
  <c r="U1186" i="30"/>
  <c r="T1186" i="30"/>
  <c r="S1186" i="30"/>
  <c r="R1186" i="30"/>
  <c r="Q1186" i="30"/>
  <c r="P1186" i="30"/>
  <c r="O1186" i="30"/>
  <c r="AA1185" i="30"/>
  <c r="Z1185" i="30"/>
  <c r="Y1185" i="30"/>
  <c r="X1185" i="30"/>
  <c r="V1185" i="30"/>
  <c r="U1185" i="30"/>
  <c r="T1185" i="30"/>
  <c r="S1185" i="30"/>
  <c r="R1185" i="30"/>
  <c r="Q1185" i="30"/>
  <c r="P1185" i="30"/>
  <c r="O1185" i="30"/>
  <c r="AA1184" i="30"/>
  <c r="Z1184" i="30"/>
  <c r="Y1184" i="30"/>
  <c r="X1184" i="30"/>
  <c r="V1184" i="30"/>
  <c r="U1184" i="30"/>
  <c r="T1184" i="30"/>
  <c r="S1184" i="30"/>
  <c r="R1184" i="30"/>
  <c r="Q1184" i="30"/>
  <c r="P1184" i="30"/>
  <c r="O1184" i="30"/>
  <c r="AA1183" i="30"/>
  <c r="Z1183" i="30"/>
  <c r="Y1183" i="30"/>
  <c r="X1183" i="30"/>
  <c r="V1183" i="30"/>
  <c r="U1183" i="30"/>
  <c r="T1183" i="30"/>
  <c r="S1183" i="30"/>
  <c r="R1183" i="30"/>
  <c r="Q1183" i="30"/>
  <c r="P1183" i="30"/>
  <c r="O1183" i="30"/>
  <c r="AA1182" i="30"/>
  <c r="Z1182" i="30"/>
  <c r="Y1182" i="30"/>
  <c r="X1182" i="30"/>
  <c r="V1182" i="30"/>
  <c r="U1182" i="30"/>
  <c r="T1182" i="30"/>
  <c r="S1182" i="30"/>
  <c r="R1182" i="30"/>
  <c r="Q1182" i="30"/>
  <c r="P1182" i="30"/>
  <c r="O1182" i="30"/>
  <c r="AA1181" i="30"/>
  <c r="Z1181" i="30"/>
  <c r="Y1181" i="30"/>
  <c r="X1181" i="30"/>
  <c r="V1181" i="30"/>
  <c r="U1181" i="30"/>
  <c r="T1181" i="30"/>
  <c r="S1181" i="30"/>
  <c r="R1181" i="30"/>
  <c r="Q1181" i="30"/>
  <c r="P1181" i="30"/>
  <c r="O1181" i="30"/>
  <c r="AA1180" i="30"/>
  <c r="Z1180" i="30"/>
  <c r="Y1180" i="30"/>
  <c r="X1180" i="30"/>
  <c r="V1180" i="30"/>
  <c r="U1180" i="30"/>
  <c r="T1180" i="30"/>
  <c r="S1180" i="30"/>
  <c r="R1180" i="30"/>
  <c r="Q1180" i="30"/>
  <c r="P1180" i="30"/>
  <c r="O1180" i="30"/>
  <c r="AA1179" i="30"/>
  <c r="Z1179" i="30"/>
  <c r="Y1179" i="30"/>
  <c r="X1179" i="30"/>
  <c r="V1179" i="30"/>
  <c r="U1179" i="30"/>
  <c r="T1179" i="30"/>
  <c r="S1179" i="30"/>
  <c r="R1179" i="30"/>
  <c r="Q1179" i="30"/>
  <c r="P1179" i="30"/>
  <c r="O1179" i="30"/>
  <c r="AA1178" i="30"/>
  <c r="Z1178" i="30"/>
  <c r="Y1178" i="30"/>
  <c r="X1178" i="30"/>
  <c r="V1178" i="30"/>
  <c r="U1178" i="30"/>
  <c r="T1178" i="30"/>
  <c r="S1178" i="30"/>
  <c r="R1178" i="30"/>
  <c r="Q1178" i="30"/>
  <c r="P1178" i="30"/>
  <c r="O1178" i="30"/>
  <c r="AA1177" i="30"/>
  <c r="Z1177" i="30"/>
  <c r="Y1177" i="30"/>
  <c r="X1177" i="30"/>
  <c r="V1177" i="30"/>
  <c r="U1177" i="30"/>
  <c r="T1177" i="30"/>
  <c r="S1177" i="30"/>
  <c r="R1177" i="30"/>
  <c r="Q1177" i="30"/>
  <c r="P1177" i="30"/>
  <c r="O1177" i="30"/>
  <c r="AA1176" i="30"/>
  <c r="Z1176" i="30"/>
  <c r="Y1176" i="30"/>
  <c r="X1176" i="30"/>
  <c r="V1176" i="30"/>
  <c r="U1176" i="30"/>
  <c r="T1176" i="30"/>
  <c r="S1176" i="30"/>
  <c r="R1176" i="30"/>
  <c r="Q1176" i="30"/>
  <c r="P1176" i="30"/>
  <c r="O1176" i="30"/>
  <c r="AA1175" i="30"/>
  <c r="Z1175" i="30"/>
  <c r="Y1175" i="30"/>
  <c r="X1175" i="30"/>
  <c r="V1175" i="30"/>
  <c r="U1175" i="30"/>
  <c r="T1175" i="30"/>
  <c r="S1175" i="30"/>
  <c r="R1175" i="30"/>
  <c r="Q1175" i="30"/>
  <c r="P1175" i="30"/>
  <c r="O1175" i="30"/>
  <c r="AA1174" i="30"/>
  <c r="Z1174" i="30"/>
  <c r="Y1174" i="30"/>
  <c r="X1174" i="30"/>
  <c r="V1174" i="30"/>
  <c r="U1174" i="30"/>
  <c r="T1174" i="30"/>
  <c r="S1174" i="30"/>
  <c r="R1174" i="30"/>
  <c r="Q1174" i="30"/>
  <c r="P1174" i="30"/>
  <c r="O1174" i="30"/>
  <c r="AA1173" i="30"/>
  <c r="Z1173" i="30"/>
  <c r="Y1173" i="30"/>
  <c r="X1173" i="30"/>
  <c r="V1173" i="30"/>
  <c r="U1173" i="30"/>
  <c r="T1173" i="30"/>
  <c r="S1173" i="30"/>
  <c r="R1173" i="30"/>
  <c r="Q1173" i="30"/>
  <c r="P1173" i="30"/>
  <c r="O1173" i="30"/>
  <c r="AA1172" i="30"/>
  <c r="Z1172" i="30"/>
  <c r="Y1172" i="30"/>
  <c r="X1172" i="30"/>
  <c r="V1172" i="30"/>
  <c r="U1172" i="30"/>
  <c r="T1172" i="30"/>
  <c r="S1172" i="30"/>
  <c r="R1172" i="30"/>
  <c r="Q1172" i="30"/>
  <c r="P1172" i="30"/>
  <c r="O1172" i="30"/>
  <c r="AA1171" i="30"/>
  <c r="Z1171" i="30"/>
  <c r="Y1171" i="30"/>
  <c r="X1171" i="30"/>
  <c r="V1171" i="30"/>
  <c r="U1171" i="30"/>
  <c r="T1171" i="30"/>
  <c r="S1171" i="30"/>
  <c r="R1171" i="30"/>
  <c r="Q1171" i="30"/>
  <c r="P1171" i="30"/>
  <c r="O1171" i="30"/>
  <c r="AA1170" i="30"/>
  <c r="Z1170" i="30"/>
  <c r="Y1170" i="30"/>
  <c r="X1170" i="30"/>
  <c r="V1170" i="30"/>
  <c r="U1170" i="30"/>
  <c r="T1170" i="30"/>
  <c r="S1170" i="30"/>
  <c r="R1170" i="30"/>
  <c r="Q1170" i="30"/>
  <c r="P1170" i="30"/>
  <c r="O1170" i="30"/>
  <c r="AA1169" i="30"/>
  <c r="Z1169" i="30"/>
  <c r="Y1169" i="30"/>
  <c r="X1169" i="30"/>
  <c r="V1169" i="30"/>
  <c r="U1169" i="30"/>
  <c r="T1169" i="30"/>
  <c r="S1169" i="30"/>
  <c r="R1169" i="30"/>
  <c r="Q1169" i="30"/>
  <c r="P1169" i="30"/>
  <c r="O1169" i="30"/>
  <c r="AA1168" i="30"/>
  <c r="Z1168" i="30"/>
  <c r="Y1168" i="30"/>
  <c r="X1168" i="30"/>
  <c r="V1168" i="30"/>
  <c r="U1168" i="30"/>
  <c r="T1168" i="30"/>
  <c r="S1168" i="30"/>
  <c r="R1168" i="30"/>
  <c r="Q1168" i="30"/>
  <c r="P1168" i="30"/>
  <c r="O1168" i="30"/>
  <c r="AA1167" i="30"/>
  <c r="Z1167" i="30"/>
  <c r="Y1167" i="30"/>
  <c r="X1167" i="30"/>
  <c r="V1167" i="30"/>
  <c r="U1167" i="30"/>
  <c r="T1167" i="30"/>
  <c r="S1167" i="30"/>
  <c r="R1167" i="30"/>
  <c r="Q1167" i="30"/>
  <c r="P1167" i="30"/>
  <c r="O1167" i="30"/>
  <c r="AA1166" i="30"/>
  <c r="Z1166" i="30"/>
  <c r="Y1166" i="30"/>
  <c r="X1166" i="30"/>
  <c r="V1166" i="30"/>
  <c r="U1166" i="30"/>
  <c r="T1166" i="30"/>
  <c r="S1166" i="30"/>
  <c r="R1166" i="30"/>
  <c r="Q1166" i="30"/>
  <c r="P1166" i="30"/>
  <c r="O1166" i="30"/>
  <c r="AA1165" i="30"/>
  <c r="Z1165" i="30"/>
  <c r="Y1165" i="30"/>
  <c r="X1165" i="30"/>
  <c r="V1165" i="30"/>
  <c r="U1165" i="30"/>
  <c r="T1165" i="30"/>
  <c r="S1165" i="30"/>
  <c r="R1165" i="30"/>
  <c r="Q1165" i="30"/>
  <c r="P1165" i="30"/>
  <c r="O1165" i="30"/>
  <c r="AA1164" i="30"/>
  <c r="Z1164" i="30"/>
  <c r="Y1164" i="30"/>
  <c r="X1164" i="30"/>
  <c r="V1164" i="30"/>
  <c r="U1164" i="30"/>
  <c r="T1164" i="30"/>
  <c r="S1164" i="30"/>
  <c r="R1164" i="30"/>
  <c r="Q1164" i="30"/>
  <c r="P1164" i="30"/>
  <c r="O1164" i="30"/>
  <c r="AA1163" i="30"/>
  <c r="Z1163" i="30"/>
  <c r="Y1163" i="30"/>
  <c r="X1163" i="30"/>
  <c r="V1163" i="30"/>
  <c r="U1163" i="30"/>
  <c r="T1163" i="30"/>
  <c r="S1163" i="30"/>
  <c r="R1163" i="30"/>
  <c r="Q1163" i="30"/>
  <c r="P1163" i="30"/>
  <c r="O1163" i="30"/>
  <c r="AA1162" i="30"/>
  <c r="Z1162" i="30"/>
  <c r="Y1162" i="30"/>
  <c r="X1162" i="30"/>
  <c r="V1162" i="30"/>
  <c r="U1162" i="30"/>
  <c r="T1162" i="30"/>
  <c r="S1162" i="30"/>
  <c r="R1162" i="30"/>
  <c r="Q1162" i="30"/>
  <c r="P1162" i="30"/>
  <c r="O1162" i="30"/>
  <c r="AA1161" i="30"/>
  <c r="Z1161" i="30"/>
  <c r="Y1161" i="30"/>
  <c r="X1161" i="30"/>
  <c r="V1161" i="30"/>
  <c r="U1161" i="30"/>
  <c r="T1161" i="30"/>
  <c r="S1161" i="30"/>
  <c r="R1161" i="30"/>
  <c r="Q1161" i="30"/>
  <c r="P1161" i="30"/>
  <c r="O1161" i="30"/>
  <c r="AA1160" i="30"/>
  <c r="Z1160" i="30"/>
  <c r="Y1160" i="30"/>
  <c r="X1160" i="30"/>
  <c r="V1160" i="30"/>
  <c r="U1160" i="30"/>
  <c r="T1160" i="30"/>
  <c r="S1160" i="30"/>
  <c r="R1160" i="30"/>
  <c r="Q1160" i="30"/>
  <c r="P1160" i="30"/>
  <c r="O1160" i="30"/>
  <c r="AA1159" i="30"/>
  <c r="Z1159" i="30"/>
  <c r="Y1159" i="30"/>
  <c r="X1159" i="30"/>
  <c r="V1159" i="30"/>
  <c r="U1159" i="30"/>
  <c r="T1159" i="30"/>
  <c r="S1159" i="30"/>
  <c r="R1159" i="30"/>
  <c r="Q1159" i="30"/>
  <c r="P1159" i="30"/>
  <c r="O1159" i="30"/>
  <c r="AA1158" i="30"/>
  <c r="Z1158" i="30"/>
  <c r="Y1158" i="30"/>
  <c r="X1158" i="30"/>
  <c r="V1158" i="30"/>
  <c r="U1158" i="30"/>
  <c r="T1158" i="30"/>
  <c r="S1158" i="30"/>
  <c r="R1158" i="30"/>
  <c r="Q1158" i="30"/>
  <c r="P1158" i="30"/>
  <c r="O1158" i="30"/>
  <c r="AA1157" i="30"/>
  <c r="Z1157" i="30"/>
  <c r="Y1157" i="30"/>
  <c r="X1157" i="30"/>
  <c r="V1157" i="30"/>
  <c r="U1157" i="30"/>
  <c r="T1157" i="30"/>
  <c r="S1157" i="30"/>
  <c r="R1157" i="30"/>
  <c r="Q1157" i="30"/>
  <c r="P1157" i="30"/>
  <c r="O1157" i="30"/>
  <c r="AA1156" i="30"/>
  <c r="Z1156" i="30"/>
  <c r="Y1156" i="30"/>
  <c r="X1156" i="30"/>
  <c r="V1156" i="30"/>
  <c r="U1156" i="30"/>
  <c r="T1156" i="30"/>
  <c r="S1156" i="30"/>
  <c r="R1156" i="30"/>
  <c r="Q1156" i="30"/>
  <c r="P1156" i="30"/>
  <c r="O1156" i="30"/>
  <c r="AA1155" i="30"/>
  <c r="Z1155" i="30"/>
  <c r="Y1155" i="30"/>
  <c r="X1155" i="30"/>
  <c r="V1155" i="30"/>
  <c r="U1155" i="30"/>
  <c r="T1155" i="30"/>
  <c r="S1155" i="30"/>
  <c r="R1155" i="30"/>
  <c r="Q1155" i="30"/>
  <c r="P1155" i="30"/>
  <c r="O1155" i="30"/>
  <c r="AA1154" i="30"/>
  <c r="Z1154" i="30"/>
  <c r="Y1154" i="30"/>
  <c r="X1154" i="30"/>
  <c r="V1154" i="30"/>
  <c r="U1154" i="30"/>
  <c r="T1154" i="30"/>
  <c r="S1154" i="30"/>
  <c r="R1154" i="30"/>
  <c r="Q1154" i="30"/>
  <c r="P1154" i="30"/>
  <c r="O1154" i="30"/>
  <c r="AA1153" i="30"/>
  <c r="Z1153" i="30"/>
  <c r="Y1153" i="30"/>
  <c r="X1153" i="30"/>
  <c r="V1153" i="30"/>
  <c r="U1153" i="30"/>
  <c r="T1153" i="30"/>
  <c r="S1153" i="30"/>
  <c r="R1153" i="30"/>
  <c r="Q1153" i="30"/>
  <c r="P1153" i="30"/>
  <c r="O1153" i="30"/>
  <c r="AA1152" i="30"/>
  <c r="Z1152" i="30"/>
  <c r="Y1152" i="30"/>
  <c r="X1152" i="30"/>
  <c r="V1152" i="30"/>
  <c r="U1152" i="30"/>
  <c r="T1152" i="30"/>
  <c r="S1152" i="30"/>
  <c r="R1152" i="30"/>
  <c r="Q1152" i="30"/>
  <c r="P1152" i="30"/>
  <c r="O1152" i="30"/>
  <c r="AA1151" i="30"/>
  <c r="Z1151" i="30"/>
  <c r="Y1151" i="30"/>
  <c r="X1151" i="30"/>
  <c r="V1151" i="30"/>
  <c r="U1151" i="30"/>
  <c r="T1151" i="30"/>
  <c r="S1151" i="30"/>
  <c r="R1151" i="30"/>
  <c r="Q1151" i="30"/>
  <c r="P1151" i="30"/>
  <c r="O1151" i="30"/>
  <c r="AA1150" i="30"/>
  <c r="Z1150" i="30"/>
  <c r="Y1150" i="30"/>
  <c r="X1150" i="30"/>
  <c r="V1150" i="30"/>
  <c r="U1150" i="30"/>
  <c r="T1150" i="30"/>
  <c r="S1150" i="30"/>
  <c r="R1150" i="30"/>
  <c r="Q1150" i="30"/>
  <c r="P1150" i="30"/>
  <c r="O1150" i="30"/>
  <c r="AA1149" i="30"/>
  <c r="Z1149" i="30"/>
  <c r="Y1149" i="30"/>
  <c r="X1149" i="30"/>
  <c r="V1149" i="30"/>
  <c r="U1149" i="30"/>
  <c r="T1149" i="30"/>
  <c r="S1149" i="30"/>
  <c r="R1149" i="30"/>
  <c r="Q1149" i="30"/>
  <c r="P1149" i="30"/>
  <c r="O1149" i="30"/>
  <c r="AA1148" i="30"/>
  <c r="Z1148" i="30"/>
  <c r="Y1148" i="30"/>
  <c r="X1148" i="30"/>
  <c r="V1148" i="30"/>
  <c r="U1148" i="30"/>
  <c r="T1148" i="30"/>
  <c r="S1148" i="30"/>
  <c r="R1148" i="30"/>
  <c r="Q1148" i="30"/>
  <c r="P1148" i="30"/>
  <c r="O1148" i="30"/>
  <c r="AA1147" i="30"/>
  <c r="Z1147" i="30"/>
  <c r="Y1147" i="30"/>
  <c r="X1147" i="30"/>
  <c r="V1147" i="30"/>
  <c r="U1147" i="30"/>
  <c r="T1147" i="30"/>
  <c r="S1147" i="30"/>
  <c r="R1147" i="30"/>
  <c r="Q1147" i="30"/>
  <c r="P1147" i="30"/>
  <c r="O1147" i="30"/>
  <c r="AA1146" i="30"/>
  <c r="Z1146" i="30"/>
  <c r="Y1146" i="30"/>
  <c r="X1146" i="30"/>
  <c r="V1146" i="30"/>
  <c r="U1146" i="30"/>
  <c r="T1146" i="30"/>
  <c r="S1146" i="30"/>
  <c r="R1146" i="30"/>
  <c r="Q1146" i="30"/>
  <c r="P1146" i="30"/>
  <c r="O1146" i="30"/>
  <c r="AA1145" i="30"/>
  <c r="Z1145" i="30"/>
  <c r="Y1145" i="30"/>
  <c r="X1145" i="30"/>
  <c r="V1145" i="30"/>
  <c r="U1145" i="30"/>
  <c r="T1145" i="30"/>
  <c r="S1145" i="30"/>
  <c r="R1145" i="30"/>
  <c r="Q1145" i="30"/>
  <c r="P1145" i="30"/>
  <c r="O1145" i="30"/>
  <c r="AA1144" i="30"/>
  <c r="Z1144" i="30"/>
  <c r="Y1144" i="30"/>
  <c r="X1144" i="30"/>
  <c r="V1144" i="30"/>
  <c r="U1144" i="30"/>
  <c r="T1144" i="30"/>
  <c r="S1144" i="30"/>
  <c r="R1144" i="30"/>
  <c r="Q1144" i="30"/>
  <c r="P1144" i="30"/>
  <c r="O1144" i="30"/>
  <c r="AA1143" i="30"/>
  <c r="Z1143" i="30"/>
  <c r="Y1143" i="30"/>
  <c r="X1143" i="30"/>
  <c r="V1143" i="30"/>
  <c r="U1143" i="30"/>
  <c r="T1143" i="30"/>
  <c r="S1143" i="30"/>
  <c r="R1143" i="30"/>
  <c r="Q1143" i="30"/>
  <c r="P1143" i="30"/>
  <c r="O1143" i="30"/>
  <c r="AA1142" i="30"/>
  <c r="Z1142" i="30"/>
  <c r="Y1142" i="30"/>
  <c r="X1142" i="30"/>
  <c r="V1142" i="30"/>
  <c r="U1142" i="30"/>
  <c r="T1142" i="30"/>
  <c r="S1142" i="30"/>
  <c r="R1142" i="30"/>
  <c r="Q1142" i="30"/>
  <c r="P1142" i="30"/>
  <c r="O1142" i="30"/>
  <c r="AA1141" i="30"/>
  <c r="Z1141" i="30"/>
  <c r="Y1141" i="30"/>
  <c r="X1141" i="30"/>
  <c r="V1141" i="30"/>
  <c r="U1141" i="30"/>
  <c r="T1141" i="30"/>
  <c r="S1141" i="30"/>
  <c r="R1141" i="30"/>
  <c r="Q1141" i="30"/>
  <c r="P1141" i="30"/>
  <c r="O1141" i="30"/>
  <c r="AA1140" i="30"/>
  <c r="Z1140" i="30"/>
  <c r="Y1140" i="30"/>
  <c r="X1140" i="30"/>
  <c r="V1140" i="30"/>
  <c r="U1140" i="30"/>
  <c r="T1140" i="30"/>
  <c r="S1140" i="30"/>
  <c r="R1140" i="30"/>
  <c r="Q1140" i="30"/>
  <c r="P1140" i="30"/>
  <c r="O1140" i="30"/>
  <c r="AA1139" i="30"/>
  <c r="Z1139" i="30"/>
  <c r="Y1139" i="30"/>
  <c r="X1139" i="30"/>
  <c r="V1139" i="30"/>
  <c r="U1139" i="30"/>
  <c r="T1139" i="30"/>
  <c r="S1139" i="30"/>
  <c r="R1139" i="30"/>
  <c r="Q1139" i="30"/>
  <c r="P1139" i="30"/>
  <c r="O1139" i="30"/>
  <c r="AA1138" i="30"/>
  <c r="Z1138" i="30"/>
  <c r="Y1138" i="30"/>
  <c r="X1138" i="30"/>
  <c r="V1138" i="30"/>
  <c r="U1138" i="30"/>
  <c r="T1138" i="30"/>
  <c r="S1138" i="30"/>
  <c r="R1138" i="30"/>
  <c r="Q1138" i="30"/>
  <c r="P1138" i="30"/>
  <c r="O1138" i="30"/>
  <c r="AA1137" i="30"/>
  <c r="Z1137" i="30"/>
  <c r="Y1137" i="30"/>
  <c r="X1137" i="30"/>
  <c r="V1137" i="30"/>
  <c r="U1137" i="30"/>
  <c r="T1137" i="30"/>
  <c r="S1137" i="30"/>
  <c r="R1137" i="30"/>
  <c r="Q1137" i="30"/>
  <c r="P1137" i="30"/>
  <c r="O1137" i="30"/>
  <c r="AA1136" i="30"/>
  <c r="Z1136" i="30"/>
  <c r="Y1136" i="30"/>
  <c r="X1136" i="30"/>
  <c r="V1136" i="30"/>
  <c r="U1136" i="30"/>
  <c r="T1136" i="30"/>
  <c r="S1136" i="30"/>
  <c r="R1136" i="30"/>
  <c r="Q1136" i="30"/>
  <c r="P1136" i="30"/>
  <c r="O1136" i="30"/>
  <c r="AA1135" i="30"/>
  <c r="Z1135" i="30"/>
  <c r="Y1135" i="30"/>
  <c r="X1135" i="30"/>
  <c r="V1135" i="30"/>
  <c r="U1135" i="30"/>
  <c r="T1135" i="30"/>
  <c r="S1135" i="30"/>
  <c r="R1135" i="30"/>
  <c r="Q1135" i="30"/>
  <c r="P1135" i="30"/>
  <c r="O1135" i="30"/>
  <c r="AA1134" i="30"/>
  <c r="Z1134" i="30"/>
  <c r="Y1134" i="30"/>
  <c r="X1134" i="30"/>
  <c r="V1134" i="30"/>
  <c r="U1134" i="30"/>
  <c r="T1134" i="30"/>
  <c r="S1134" i="30"/>
  <c r="R1134" i="30"/>
  <c r="Q1134" i="30"/>
  <c r="P1134" i="30"/>
  <c r="O1134" i="30"/>
  <c r="AA1133" i="30"/>
  <c r="Z1133" i="30"/>
  <c r="Y1133" i="30"/>
  <c r="X1133" i="30"/>
  <c r="V1133" i="30"/>
  <c r="U1133" i="30"/>
  <c r="T1133" i="30"/>
  <c r="S1133" i="30"/>
  <c r="R1133" i="30"/>
  <c r="Q1133" i="30"/>
  <c r="P1133" i="30"/>
  <c r="O1133" i="30"/>
  <c r="AA1132" i="30"/>
  <c r="Z1132" i="30"/>
  <c r="Y1132" i="30"/>
  <c r="X1132" i="30"/>
  <c r="V1132" i="30"/>
  <c r="U1132" i="30"/>
  <c r="T1132" i="30"/>
  <c r="S1132" i="30"/>
  <c r="R1132" i="30"/>
  <c r="Q1132" i="30"/>
  <c r="P1132" i="30"/>
  <c r="O1132" i="30"/>
  <c r="AA1131" i="30"/>
  <c r="Z1131" i="30"/>
  <c r="Y1131" i="30"/>
  <c r="X1131" i="30"/>
  <c r="V1131" i="30"/>
  <c r="U1131" i="30"/>
  <c r="T1131" i="30"/>
  <c r="S1131" i="30"/>
  <c r="R1131" i="30"/>
  <c r="Q1131" i="30"/>
  <c r="P1131" i="30"/>
  <c r="O1131" i="30"/>
  <c r="AA1130" i="30"/>
  <c r="Z1130" i="30"/>
  <c r="Y1130" i="30"/>
  <c r="X1130" i="30"/>
  <c r="V1130" i="30"/>
  <c r="U1130" i="30"/>
  <c r="T1130" i="30"/>
  <c r="S1130" i="30"/>
  <c r="R1130" i="30"/>
  <c r="Q1130" i="30"/>
  <c r="P1130" i="30"/>
  <c r="O1130" i="30"/>
  <c r="AA1129" i="30"/>
  <c r="Z1129" i="30"/>
  <c r="Y1129" i="30"/>
  <c r="X1129" i="30"/>
  <c r="V1129" i="30"/>
  <c r="U1129" i="30"/>
  <c r="T1129" i="30"/>
  <c r="S1129" i="30"/>
  <c r="R1129" i="30"/>
  <c r="Q1129" i="30"/>
  <c r="P1129" i="30"/>
  <c r="O1129" i="30"/>
  <c r="AA1128" i="30"/>
  <c r="Z1128" i="30"/>
  <c r="Y1128" i="30"/>
  <c r="X1128" i="30"/>
  <c r="V1128" i="30"/>
  <c r="U1128" i="30"/>
  <c r="T1128" i="30"/>
  <c r="S1128" i="30"/>
  <c r="R1128" i="30"/>
  <c r="Q1128" i="30"/>
  <c r="P1128" i="30"/>
  <c r="O1128" i="30"/>
  <c r="AA1127" i="30"/>
  <c r="Z1127" i="30"/>
  <c r="Y1127" i="30"/>
  <c r="X1127" i="30"/>
  <c r="V1127" i="30"/>
  <c r="U1127" i="30"/>
  <c r="T1127" i="30"/>
  <c r="S1127" i="30"/>
  <c r="R1127" i="30"/>
  <c r="Q1127" i="30"/>
  <c r="P1127" i="30"/>
  <c r="O1127" i="30"/>
  <c r="AA1126" i="30"/>
  <c r="Z1126" i="30"/>
  <c r="Y1126" i="30"/>
  <c r="X1126" i="30"/>
  <c r="V1126" i="30"/>
  <c r="U1126" i="30"/>
  <c r="T1126" i="30"/>
  <c r="S1126" i="30"/>
  <c r="R1126" i="30"/>
  <c r="Q1126" i="30"/>
  <c r="P1126" i="30"/>
  <c r="O1126" i="30"/>
  <c r="AA1125" i="30"/>
  <c r="Z1125" i="30"/>
  <c r="Y1125" i="30"/>
  <c r="X1125" i="30"/>
  <c r="V1125" i="30"/>
  <c r="U1125" i="30"/>
  <c r="T1125" i="30"/>
  <c r="S1125" i="30"/>
  <c r="R1125" i="30"/>
  <c r="Q1125" i="30"/>
  <c r="P1125" i="30"/>
  <c r="O1125" i="30"/>
  <c r="AA1124" i="30"/>
  <c r="Z1124" i="30"/>
  <c r="Y1124" i="30"/>
  <c r="X1124" i="30"/>
  <c r="V1124" i="30"/>
  <c r="U1124" i="30"/>
  <c r="T1124" i="30"/>
  <c r="S1124" i="30"/>
  <c r="R1124" i="30"/>
  <c r="Q1124" i="30"/>
  <c r="P1124" i="30"/>
  <c r="O1124" i="30"/>
  <c r="AA1123" i="30"/>
  <c r="Z1123" i="30"/>
  <c r="Y1123" i="30"/>
  <c r="X1123" i="30"/>
  <c r="V1123" i="30"/>
  <c r="U1123" i="30"/>
  <c r="T1123" i="30"/>
  <c r="S1123" i="30"/>
  <c r="R1123" i="30"/>
  <c r="Q1123" i="30"/>
  <c r="P1123" i="30"/>
  <c r="O1123" i="30"/>
  <c r="AA1122" i="30"/>
  <c r="Z1122" i="30"/>
  <c r="Y1122" i="30"/>
  <c r="X1122" i="30"/>
  <c r="V1122" i="30"/>
  <c r="U1122" i="30"/>
  <c r="T1122" i="30"/>
  <c r="S1122" i="30"/>
  <c r="R1122" i="30"/>
  <c r="Q1122" i="30"/>
  <c r="P1122" i="30"/>
  <c r="O1122" i="30"/>
  <c r="AA1121" i="30"/>
  <c r="Z1121" i="30"/>
  <c r="Y1121" i="30"/>
  <c r="X1121" i="30"/>
  <c r="V1121" i="30"/>
  <c r="U1121" i="30"/>
  <c r="T1121" i="30"/>
  <c r="S1121" i="30"/>
  <c r="R1121" i="30"/>
  <c r="Q1121" i="30"/>
  <c r="P1121" i="30"/>
  <c r="O1121" i="30"/>
  <c r="AA1120" i="30"/>
  <c r="Z1120" i="30"/>
  <c r="Y1120" i="30"/>
  <c r="X1120" i="30"/>
  <c r="V1120" i="30"/>
  <c r="U1120" i="30"/>
  <c r="T1120" i="30"/>
  <c r="S1120" i="30"/>
  <c r="R1120" i="30"/>
  <c r="Q1120" i="30"/>
  <c r="P1120" i="30"/>
  <c r="O1120" i="30"/>
  <c r="AA1119" i="30"/>
  <c r="Z1119" i="30"/>
  <c r="Y1119" i="30"/>
  <c r="X1119" i="30"/>
  <c r="V1119" i="30"/>
  <c r="U1119" i="30"/>
  <c r="T1119" i="30"/>
  <c r="S1119" i="30"/>
  <c r="R1119" i="30"/>
  <c r="Q1119" i="30"/>
  <c r="P1119" i="30"/>
  <c r="O1119" i="30"/>
  <c r="AA1118" i="30"/>
  <c r="Z1118" i="30"/>
  <c r="Y1118" i="30"/>
  <c r="X1118" i="30"/>
  <c r="V1118" i="30"/>
  <c r="U1118" i="30"/>
  <c r="T1118" i="30"/>
  <c r="S1118" i="30"/>
  <c r="R1118" i="30"/>
  <c r="Q1118" i="30"/>
  <c r="P1118" i="30"/>
  <c r="O1118" i="30"/>
  <c r="AA1117" i="30"/>
  <c r="Z1117" i="30"/>
  <c r="Y1117" i="30"/>
  <c r="X1117" i="30"/>
  <c r="V1117" i="30"/>
  <c r="U1117" i="30"/>
  <c r="T1117" i="30"/>
  <c r="S1117" i="30"/>
  <c r="R1117" i="30"/>
  <c r="Q1117" i="30"/>
  <c r="P1117" i="30"/>
  <c r="O1117" i="30"/>
  <c r="AA1116" i="30"/>
  <c r="Z1116" i="30"/>
  <c r="Y1116" i="30"/>
  <c r="X1116" i="30"/>
  <c r="V1116" i="30"/>
  <c r="U1116" i="30"/>
  <c r="T1116" i="30"/>
  <c r="S1116" i="30"/>
  <c r="R1116" i="30"/>
  <c r="Q1116" i="30"/>
  <c r="P1116" i="30"/>
  <c r="O1116" i="30"/>
  <c r="AA1115" i="30"/>
  <c r="Z1115" i="30"/>
  <c r="Y1115" i="30"/>
  <c r="X1115" i="30"/>
  <c r="V1115" i="30"/>
  <c r="U1115" i="30"/>
  <c r="T1115" i="30"/>
  <c r="S1115" i="30"/>
  <c r="R1115" i="30"/>
  <c r="Q1115" i="30"/>
  <c r="P1115" i="30"/>
  <c r="O1115" i="30"/>
  <c r="AA1114" i="30"/>
  <c r="Z1114" i="30"/>
  <c r="Y1114" i="30"/>
  <c r="X1114" i="30"/>
  <c r="V1114" i="30"/>
  <c r="U1114" i="30"/>
  <c r="T1114" i="30"/>
  <c r="S1114" i="30"/>
  <c r="R1114" i="30"/>
  <c r="Q1114" i="30"/>
  <c r="P1114" i="30"/>
  <c r="O1114" i="30"/>
  <c r="AA1113" i="30"/>
  <c r="Z1113" i="30"/>
  <c r="Y1113" i="30"/>
  <c r="X1113" i="30"/>
  <c r="V1113" i="30"/>
  <c r="U1113" i="30"/>
  <c r="T1113" i="30"/>
  <c r="S1113" i="30"/>
  <c r="R1113" i="30"/>
  <c r="Q1113" i="30"/>
  <c r="P1113" i="30"/>
  <c r="O1113" i="30"/>
  <c r="AA1112" i="30"/>
  <c r="Z1112" i="30"/>
  <c r="Y1112" i="30"/>
  <c r="X1112" i="30"/>
  <c r="V1112" i="30"/>
  <c r="U1112" i="30"/>
  <c r="T1112" i="30"/>
  <c r="S1112" i="30"/>
  <c r="R1112" i="30"/>
  <c r="Q1112" i="30"/>
  <c r="P1112" i="30"/>
  <c r="O1112" i="30"/>
  <c r="AA1111" i="30"/>
  <c r="Z1111" i="30"/>
  <c r="Y1111" i="30"/>
  <c r="X1111" i="30"/>
  <c r="V1111" i="30"/>
  <c r="U1111" i="30"/>
  <c r="T1111" i="30"/>
  <c r="S1111" i="30"/>
  <c r="R1111" i="30"/>
  <c r="Q1111" i="30"/>
  <c r="P1111" i="30"/>
  <c r="O1111" i="30"/>
  <c r="AA1110" i="30"/>
  <c r="Z1110" i="30"/>
  <c r="Y1110" i="30"/>
  <c r="X1110" i="30"/>
  <c r="V1110" i="30"/>
  <c r="U1110" i="30"/>
  <c r="T1110" i="30"/>
  <c r="S1110" i="30"/>
  <c r="R1110" i="30"/>
  <c r="Q1110" i="30"/>
  <c r="P1110" i="30"/>
  <c r="O1110" i="30"/>
  <c r="AA1109" i="30"/>
  <c r="Z1109" i="30"/>
  <c r="Y1109" i="30"/>
  <c r="X1109" i="30"/>
  <c r="V1109" i="30"/>
  <c r="U1109" i="30"/>
  <c r="T1109" i="30"/>
  <c r="S1109" i="30"/>
  <c r="R1109" i="30"/>
  <c r="Q1109" i="30"/>
  <c r="P1109" i="30"/>
  <c r="O1109" i="30"/>
  <c r="AA1108" i="30"/>
  <c r="Z1108" i="30"/>
  <c r="Y1108" i="30"/>
  <c r="X1108" i="30"/>
  <c r="V1108" i="30"/>
  <c r="U1108" i="30"/>
  <c r="T1108" i="30"/>
  <c r="S1108" i="30"/>
  <c r="R1108" i="30"/>
  <c r="Q1108" i="30"/>
  <c r="P1108" i="30"/>
  <c r="O1108" i="30"/>
  <c r="AA1107" i="30"/>
  <c r="Z1107" i="30"/>
  <c r="Y1107" i="30"/>
  <c r="X1107" i="30"/>
  <c r="V1107" i="30"/>
  <c r="U1107" i="30"/>
  <c r="T1107" i="30"/>
  <c r="S1107" i="30"/>
  <c r="R1107" i="30"/>
  <c r="Q1107" i="30"/>
  <c r="P1107" i="30"/>
  <c r="O1107" i="30"/>
  <c r="AA1106" i="30"/>
  <c r="Z1106" i="30"/>
  <c r="Y1106" i="30"/>
  <c r="X1106" i="30"/>
  <c r="V1106" i="30"/>
  <c r="U1106" i="30"/>
  <c r="T1106" i="30"/>
  <c r="S1106" i="30"/>
  <c r="R1106" i="30"/>
  <c r="Q1106" i="30"/>
  <c r="P1106" i="30"/>
  <c r="O1106" i="30"/>
  <c r="AA1105" i="30"/>
  <c r="Z1105" i="30"/>
  <c r="Y1105" i="30"/>
  <c r="X1105" i="30"/>
  <c r="V1105" i="30"/>
  <c r="U1105" i="30"/>
  <c r="T1105" i="30"/>
  <c r="S1105" i="30"/>
  <c r="R1105" i="30"/>
  <c r="Q1105" i="30"/>
  <c r="P1105" i="30"/>
  <c r="O1105" i="30"/>
  <c r="AA1104" i="30"/>
  <c r="Z1104" i="30"/>
  <c r="Y1104" i="30"/>
  <c r="X1104" i="30"/>
  <c r="V1104" i="30"/>
  <c r="U1104" i="30"/>
  <c r="T1104" i="30"/>
  <c r="S1104" i="30"/>
  <c r="R1104" i="30"/>
  <c r="Q1104" i="30"/>
  <c r="P1104" i="30"/>
  <c r="O1104" i="30"/>
  <c r="AA1103" i="30"/>
  <c r="Z1103" i="30"/>
  <c r="Y1103" i="30"/>
  <c r="X1103" i="30"/>
  <c r="V1103" i="30"/>
  <c r="U1103" i="30"/>
  <c r="T1103" i="30"/>
  <c r="S1103" i="30"/>
  <c r="R1103" i="30"/>
  <c r="Q1103" i="30"/>
  <c r="P1103" i="30"/>
  <c r="O1103" i="30"/>
  <c r="AA1102" i="30"/>
  <c r="Z1102" i="30"/>
  <c r="Y1102" i="30"/>
  <c r="X1102" i="30"/>
  <c r="V1102" i="30"/>
  <c r="U1102" i="30"/>
  <c r="T1102" i="30"/>
  <c r="S1102" i="30"/>
  <c r="R1102" i="30"/>
  <c r="Q1102" i="30"/>
  <c r="P1102" i="30"/>
  <c r="O1102" i="30"/>
  <c r="AA1101" i="30"/>
  <c r="Z1101" i="30"/>
  <c r="Y1101" i="30"/>
  <c r="X1101" i="30"/>
  <c r="V1101" i="30"/>
  <c r="U1101" i="30"/>
  <c r="T1101" i="30"/>
  <c r="S1101" i="30"/>
  <c r="R1101" i="30"/>
  <c r="Q1101" i="30"/>
  <c r="P1101" i="30"/>
  <c r="O1101" i="30"/>
  <c r="AA1100" i="30"/>
  <c r="Z1100" i="30"/>
  <c r="Y1100" i="30"/>
  <c r="X1100" i="30"/>
  <c r="V1100" i="30"/>
  <c r="U1100" i="30"/>
  <c r="T1100" i="30"/>
  <c r="S1100" i="30"/>
  <c r="R1100" i="30"/>
  <c r="Q1100" i="30"/>
  <c r="P1100" i="30"/>
  <c r="O1100" i="30"/>
  <c r="AA1099" i="30"/>
  <c r="Z1099" i="30"/>
  <c r="Y1099" i="30"/>
  <c r="X1099" i="30"/>
  <c r="V1099" i="30"/>
  <c r="U1099" i="30"/>
  <c r="T1099" i="30"/>
  <c r="S1099" i="30"/>
  <c r="R1099" i="30"/>
  <c r="Q1099" i="30"/>
  <c r="P1099" i="30"/>
  <c r="O1099" i="30"/>
  <c r="AA1098" i="30"/>
  <c r="Z1098" i="30"/>
  <c r="Y1098" i="30"/>
  <c r="X1098" i="30"/>
  <c r="V1098" i="30"/>
  <c r="U1098" i="30"/>
  <c r="T1098" i="30"/>
  <c r="S1098" i="30"/>
  <c r="R1098" i="30"/>
  <c r="Q1098" i="30"/>
  <c r="P1098" i="30"/>
  <c r="O1098" i="30"/>
  <c r="AA1097" i="30"/>
  <c r="Z1097" i="30"/>
  <c r="Y1097" i="30"/>
  <c r="X1097" i="30"/>
  <c r="V1097" i="30"/>
  <c r="U1097" i="30"/>
  <c r="T1097" i="30"/>
  <c r="S1097" i="30"/>
  <c r="R1097" i="30"/>
  <c r="Q1097" i="30"/>
  <c r="P1097" i="30"/>
  <c r="O1097" i="30"/>
  <c r="AA1096" i="30"/>
  <c r="Z1096" i="30"/>
  <c r="Y1096" i="30"/>
  <c r="X1096" i="30"/>
  <c r="V1096" i="30"/>
  <c r="U1096" i="30"/>
  <c r="T1096" i="30"/>
  <c r="S1096" i="30"/>
  <c r="R1096" i="30"/>
  <c r="Q1096" i="30"/>
  <c r="P1096" i="30"/>
  <c r="O1096" i="30"/>
  <c r="AA1095" i="30"/>
  <c r="Z1095" i="30"/>
  <c r="Y1095" i="30"/>
  <c r="X1095" i="30"/>
  <c r="V1095" i="30"/>
  <c r="U1095" i="30"/>
  <c r="T1095" i="30"/>
  <c r="S1095" i="30"/>
  <c r="R1095" i="30"/>
  <c r="Q1095" i="30"/>
  <c r="P1095" i="30"/>
  <c r="O1095" i="30"/>
  <c r="AA1094" i="30"/>
  <c r="Z1094" i="30"/>
  <c r="Y1094" i="30"/>
  <c r="X1094" i="30"/>
  <c r="V1094" i="30"/>
  <c r="U1094" i="30"/>
  <c r="T1094" i="30"/>
  <c r="S1094" i="30"/>
  <c r="R1094" i="30"/>
  <c r="Q1094" i="30"/>
  <c r="P1094" i="30"/>
  <c r="O1094" i="30"/>
  <c r="AA1093" i="30"/>
  <c r="Z1093" i="30"/>
  <c r="Y1093" i="30"/>
  <c r="X1093" i="30"/>
  <c r="V1093" i="30"/>
  <c r="U1093" i="30"/>
  <c r="T1093" i="30"/>
  <c r="S1093" i="30"/>
  <c r="R1093" i="30"/>
  <c r="Q1093" i="30"/>
  <c r="P1093" i="30"/>
  <c r="O1093" i="30"/>
  <c r="AA1092" i="30"/>
  <c r="Z1092" i="30"/>
  <c r="Y1092" i="30"/>
  <c r="X1092" i="30"/>
  <c r="V1092" i="30"/>
  <c r="U1092" i="30"/>
  <c r="T1092" i="30"/>
  <c r="S1092" i="30"/>
  <c r="R1092" i="30"/>
  <c r="Q1092" i="30"/>
  <c r="P1092" i="30"/>
  <c r="O1092" i="30"/>
  <c r="AA1091" i="30"/>
  <c r="Z1091" i="30"/>
  <c r="Y1091" i="30"/>
  <c r="X1091" i="30"/>
  <c r="V1091" i="30"/>
  <c r="U1091" i="30"/>
  <c r="T1091" i="30"/>
  <c r="S1091" i="30"/>
  <c r="R1091" i="30"/>
  <c r="Q1091" i="30"/>
  <c r="P1091" i="30"/>
  <c r="O1091" i="30"/>
  <c r="AA1090" i="30"/>
  <c r="Z1090" i="30"/>
  <c r="Y1090" i="30"/>
  <c r="X1090" i="30"/>
  <c r="V1090" i="30"/>
  <c r="U1090" i="30"/>
  <c r="T1090" i="30"/>
  <c r="S1090" i="30"/>
  <c r="R1090" i="30"/>
  <c r="Q1090" i="30"/>
  <c r="P1090" i="30"/>
  <c r="O1090" i="30"/>
  <c r="AA1089" i="30"/>
  <c r="Z1089" i="30"/>
  <c r="Y1089" i="30"/>
  <c r="X1089" i="30"/>
  <c r="V1089" i="30"/>
  <c r="U1089" i="30"/>
  <c r="T1089" i="30"/>
  <c r="S1089" i="30"/>
  <c r="R1089" i="30"/>
  <c r="Q1089" i="30"/>
  <c r="P1089" i="30"/>
  <c r="O1089" i="30"/>
  <c r="AA1088" i="30"/>
  <c r="Z1088" i="30"/>
  <c r="Y1088" i="30"/>
  <c r="X1088" i="30"/>
  <c r="V1088" i="30"/>
  <c r="U1088" i="30"/>
  <c r="T1088" i="30"/>
  <c r="S1088" i="30"/>
  <c r="R1088" i="30"/>
  <c r="Q1088" i="30"/>
  <c r="P1088" i="30"/>
  <c r="O1088" i="30"/>
  <c r="AA1087" i="30"/>
  <c r="Z1087" i="30"/>
  <c r="Y1087" i="30"/>
  <c r="X1087" i="30"/>
  <c r="V1087" i="30"/>
  <c r="U1087" i="30"/>
  <c r="T1087" i="30"/>
  <c r="S1087" i="30"/>
  <c r="R1087" i="30"/>
  <c r="Q1087" i="30"/>
  <c r="P1087" i="30"/>
  <c r="O1087" i="30"/>
  <c r="AA1086" i="30"/>
  <c r="Z1086" i="30"/>
  <c r="Y1086" i="30"/>
  <c r="X1086" i="30"/>
  <c r="V1086" i="30"/>
  <c r="U1086" i="30"/>
  <c r="T1086" i="30"/>
  <c r="S1086" i="30"/>
  <c r="R1086" i="30"/>
  <c r="Q1086" i="30"/>
  <c r="P1086" i="30"/>
  <c r="O1086" i="30"/>
  <c r="AA1085" i="30"/>
  <c r="Z1085" i="30"/>
  <c r="Y1085" i="30"/>
  <c r="X1085" i="30"/>
  <c r="V1085" i="30"/>
  <c r="U1085" i="30"/>
  <c r="T1085" i="30"/>
  <c r="S1085" i="30"/>
  <c r="R1085" i="30"/>
  <c r="Q1085" i="30"/>
  <c r="P1085" i="30"/>
  <c r="O1085" i="30"/>
  <c r="AA1084" i="30"/>
  <c r="Z1084" i="30"/>
  <c r="Y1084" i="30"/>
  <c r="X1084" i="30"/>
  <c r="V1084" i="30"/>
  <c r="U1084" i="30"/>
  <c r="T1084" i="30"/>
  <c r="S1084" i="30"/>
  <c r="R1084" i="30"/>
  <c r="Q1084" i="30"/>
  <c r="P1084" i="30"/>
  <c r="O1084" i="30"/>
  <c r="AA1083" i="30"/>
  <c r="Z1083" i="30"/>
  <c r="Y1083" i="30"/>
  <c r="X1083" i="30"/>
  <c r="V1083" i="30"/>
  <c r="U1083" i="30"/>
  <c r="T1083" i="30"/>
  <c r="S1083" i="30"/>
  <c r="R1083" i="30"/>
  <c r="Q1083" i="30"/>
  <c r="P1083" i="30"/>
  <c r="O1083" i="30"/>
  <c r="AA1082" i="30"/>
  <c r="Z1082" i="30"/>
  <c r="Y1082" i="30"/>
  <c r="X1082" i="30"/>
  <c r="V1082" i="30"/>
  <c r="U1082" i="30"/>
  <c r="T1082" i="30"/>
  <c r="S1082" i="30"/>
  <c r="R1082" i="30"/>
  <c r="Q1082" i="30"/>
  <c r="P1082" i="30"/>
  <c r="O1082" i="30"/>
  <c r="AA1081" i="30"/>
  <c r="Z1081" i="30"/>
  <c r="Y1081" i="30"/>
  <c r="X1081" i="30"/>
  <c r="V1081" i="30"/>
  <c r="U1081" i="30"/>
  <c r="T1081" i="30"/>
  <c r="S1081" i="30"/>
  <c r="R1081" i="30"/>
  <c r="Q1081" i="30"/>
  <c r="P1081" i="30"/>
  <c r="O1081" i="30"/>
  <c r="AA1080" i="30"/>
  <c r="Z1080" i="30"/>
  <c r="Y1080" i="30"/>
  <c r="X1080" i="30"/>
  <c r="V1080" i="30"/>
  <c r="U1080" i="30"/>
  <c r="T1080" i="30"/>
  <c r="S1080" i="30"/>
  <c r="R1080" i="30"/>
  <c r="Q1080" i="30"/>
  <c r="P1080" i="30"/>
  <c r="O1080" i="30"/>
  <c r="AA1079" i="30"/>
  <c r="Z1079" i="30"/>
  <c r="Y1079" i="30"/>
  <c r="X1079" i="30"/>
  <c r="V1079" i="30"/>
  <c r="U1079" i="30"/>
  <c r="T1079" i="30"/>
  <c r="S1079" i="30"/>
  <c r="R1079" i="30"/>
  <c r="Q1079" i="30"/>
  <c r="P1079" i="30"/>
  <c r="O1079" i="30"/>
  <c r="AA1078" i="30"/>
  <c r="Z1078" i="30"/>
  <c r="Y1078" i="30"/>
  <c r="X1078" i="30"/>
  <c r="V1078" i="30"/>
  <c r="U1078" i="30"/>
  <c r="T1078" i="30"/>
  <c r="S1078" i="30"/>
  <c r="R1078" i="30"/>
  <c r="Q1078" i="30"/>
  <c r="P1078" i="30"/>
  <c r="O1078" i="30"/>
  <c r="AA1077" i="30"/>
  <c r="Z1077" i="30"/>
  <c r="Y1077" i="30"/>
  <c r="X1077" i="30"/>
  <c r="V1077" i="30"/>
  <c r="U1077" i="30"/>
  <c r="T1077" i="30"/>
  <c r="S1077" i="30"/>
  <c r="R1077" i="30"/>
  <c r="Q1077" i="30"/>
  <c r="P1077" i="30"/>
  <c r="O1077" i="30"/>
  <c r="AA1076" i="30"/>
  <c r="Z1076" i="30"/>
  <c r="Y1076" i="30"/>
  <c r="X1076" i="30"/>
  <c r="V1076" i="30"/>
  <c r="U1076" i="30"/>
  <c r="T1076" i="30"/>
  <c r="S1076" i="30"/>
  <c r="R1076" i="30"/>
  <c r="Q1076" i="30"/>
  <c r="P1076" i="30"/>
  <c r="O1076" i="30"/>
  <c r="AA1075" i="30"/>
  <c r="Z1075" i="30"/>
  <c r="Y1075" i="30"/>
  <c r="X1075" i="30"/>
  <c r="V1075" i="30"/>
  <c r="U1075" i="30"/>
  <c r="T1075" i="30"/>
  <c r="S1075" i="30"/>
  <c r="R1075" i="30"/>
  <c r="Q1075" i="30"/>
  <c r="P1075" i="30"/>
  <c r="O1075" i="30"/>
  <c r="AA1074" i="30"/>
  <c r="Z1074" i="30"/>
  <c r="Y1074" i="30"/>
  <c r="X1074" i="30"/>
  <c r="V1074" i="30"/>
  <c r="U1074" i="30"/>
  <c r="T1074" i="30"/>
  <c r="S1074" i="30"/>
  <c r="R1074" i="30"/>
  <c r="Q1074" i="30"/>
  <c r="P1074" i="30"/>
  <c r="O1074" i="30"/>
  <c r="AA1073" i="30"/>
  <c r="Z1073" i="30"/>
  <c r="Y1073" i="30"/>
  <c r="X1073" i="30"/>
  <c r="V1073" i="30"/>
  <c r="U1073" i="30"/>
  <c r="T1073" i="30"/>
  <c r="S1073" i="30"/>
  <c r="R1073" i="30"/>
  <c r="Q1073" i="30"/>
  <c r="P1073" i="30"/>
  <c r="O1073" i="30"/>
  <c r="AA1072" i="30"/>
  <c r="Z1072" i="30"/>
  <c r="Y1072" i="30"/>
  <c r="X1072" i="30"/>
  <c r="V1072" i="30"/>
  <c r="U1072" i="30"/>
  <c r="T1072" i="30"/>
  <c r="S1072" i="30"/>
  <c r="R1072" i="30"/>
  <c r="Q1072" i="30"/>
  <c r="P1072" i="30"/>
  <c r="O1072" i="30"/>
  <c r="AA1071" i="30"/>
  <c r="Z1071" i="30"/>
  <c r="Y1071" i="30"/>
  <c r="X1071" i="30"/>
  <c r="V1071" i="30"/>
  <c r="U1071" i="30"/>
  <c r="T1071" i="30"/>
  <c r="S1071" i="30"/>
  <c r="R1071" i="30"/>
  <c r="Q1071" i="30"/>
  <c r="P1071" i="30"/>
  <c r="O1071" i="30"/>
  <c r="AA1070" i="30"/>
  <c r="Z1070" i="30"/>
  <c r="Y1070" i="30"/>
  <c r="X1070" i="30"/>
  <c r="V1070" i="30"/>
  <c r="U1070" i="30"/>
  <c r="T1070" i="30"/>
  <c r="S1070" i="30"/>
  <c r="R1070" i="30"/>
  <c r="Q1070" i="30"/>
  <c r="P1070" i="30"/>
  <c r="O1070" i="30"/>
  <c r="AA1069" i="30"/>
  <c r="Z1069" i="30"/>
  <c r="Y1069" i="30"/>
  <c r="X1069" i="30"/>
  <c r="V1069" i="30"/>
  <c r="U1069" i="30"/>
  <c r="T1069" i="30"/>
  <c r="S1069" i="30"/>
  <c r="R1069" i="30"/>
  <c r="Q1069" i="30"/>
  <c r="P1069" i="30"/>
  <c r="O1069" i="30"/>
  <c r="AA1068" i="30"/>
  <c r="Z1068" i="30"/>
  <c r="Y1068" i="30"/>
  <c r="X1068" i="30"/>
  <c r="V1068" i="30"/>
  <c r="U1068" i="30"/>
  <c r="T1068" i="30"/>
  <c r="S1068" i="30"/>
  <c r="R1068" i="30"/>
  <c r="Q1068" i="30"/>
  <c r="P1068" i="30"/>
  <c r="O1068" i="30"/>
  <c r="AA1067" i="30"/>
  <c r="Z1067" i="30"/>
  <c r="Y1067" i="30"/>
  <c r="X1067" i="30"/>
  <c r="V1067" i="30"/>
  <c r="U1067" i="30"/>
  <c r="T1067" i="30"/>
  <c r="S1067" i="30"/>
  <c r="R1067" i="30"/>
  <c r="Q1067" i="30"/>
  <c r="P1067" i="30"/>
  <c r="O1067" i="30"/>
  <c r="AA1066" i="30"/>
  <c r="Z1066" i="30"/>
  <c r="Y1066" i="30"/>
  <c r="X1066" i="30"/>
  <c r="V1066" i="30"/>
  <c r="U1066" i="30"/>
  <c r="T1066" i="30"/>
  <c r="S1066" i="30"/>
  <c r="R1066" i="30"/>
  <c r="Q1066" i="30"/>
  <c r="P1066" i="30"/>
  <c r="O1066" i="30"/>
  <c r="AA1065" i="30"/>
  <c r="Z1065" i="30"/>
  <c r="Y1065" i="30"/>
  <c r="X1065" i="30"/>
  <c r="V1065" i="30"/>
  <c r="U1065" i="30"/>
  <c r="T1065" i="30"/>
  <c r="S1065" i="30"/>
  <c r="R1065" i="30"/>
  <c r="Q1065" i="30"/>
  <c r="P1065" i="30"/>
  <c r="O1065" i="30"/>
  <c r="AA1064" i="30"/>
  <c r="Z1064" i="30"/>
  <c r="Y1064" i="30"/>
  <c r="X1064" i="30"/>
  <c r="V1064" i="30"/>
  <c r="U1064" i="30"/>
  <c r="T1064" i="30"/>
  <c r="S1064" i="30"/>
  <c r="R1064" i="30"/>
  <c r="Q1064" i="30"/>
  <c r="P1064" i="30"/>
  <c r="O1064" i="30"/>
  <c r="AA1063" i="30"/>
  <c r="Z1063" i="30"/>
  <c r="Y1063" i="30"/>
  <c r="X1063" i="30"/>
  <c r="V1063" i="30"/>
  <c r="U1063" i="30"/>
  <c r="T1063" i="30"/>
  <c r="S1063" i="30"/>
  <c r="R1063" i="30"/>
  <c r="Q1063" i="30"/>
  <c r="P1063" i="30"/>
  <c r="O1063" i="30"/>
  <c r="AA1062" i="30"/>
  <c r="Z1062" i="30"/>
  <c r="Y1062" i="30"/>
  <c r="X1062" i="30"/>
  <c r="V1062" i="30"/>
  <c r="U1062" i="30"/>
  <c r="T1062" i="30"/>
  <c r="S1062" i="30"/>
  <c r="R1062" i="30"/>
  <c r="Q1062" i="30"/>
  <c r="P1062" i="30"/>
  <c r="O1062" i="30"/>
  <c r="AA1061" i="30"/>
  <c r="Z1061" i="30"/>
  <c r="Y1061" i="30"/>
  <c r="X1061" i="30"/>
  <c r="V1061" i="30"/>
  <c r="U1061" i="30"/>
  <c r="T1061" i="30"/>
  <c r="S1061" i="30"/>
  <c r="R1061" i="30"/>
  <c r="Q1061" i="30"/>
  <c r="P1061" i="30"/>
  <c r="O1061" i="30"/>
  <c r="AA1060" i="30"/>
  <c r="Z1060" i="30"/>
  <c r="Y1060" i="30"/>
  <c r="X1060" i="30"/>
  <c r="V1060" i="30"/>
  <c r="U1060" i="30"/>
  <c r="T1060" i="30"/>
  <c r="S1060" i="30"/>
  <c r="R1060" i="30"/>
  <c r="Q1060" i="30"/>
  <c r="P1060" i="30"/>
  <c r="O1060" i="30"/>
  <c r="AA1059" i="30"/>
  <c r="Z1059" i="30"/>
  <c r="Y1059" i="30"/>
  <c r="X1059" i="30"/>
  <c r="V1059" i="30"/>
  <c r="U1059" i="30"/>
  <c r="T1059" i="30"/>
  <c r="S1059" i="30"/>
  <c r="R1059" i="30"/>
  <c r="Q1059" i="30"/>
  <c r="P1059" i="30"/>
  <c r="O1059" i="30"/>
  <c r="AA1058" i="30"/>
  <c r="Z1058" i="30"/>
  <c r="Y1058" i="30"/>
  <c r="X1058" i="30"/>
  <c r="V1058" i="30"/>
  <c r="U1058" i="30"/>
  <c r="T1058" i="30"/>
  <c r="S1058" i="30"/>
  <c r="R1058" i="30"/>
  <c r="Q1058" i="30"/>
  <c r="P1058" i="30"/>
  <c r="O1058" i="30"/>
  <c r="AA1057" i="30"/>
  <c r="Z1057" i="30"/>
  <c r="Y1057" i="30"/>
  <c r="X1057" i="30"/>
  <c r="V1057" i="30"/>
  <c r="U1057" i="30"/>
  <c r="T1057" i="30"/>
  <c r="S1057" i="30"/>
  <c r="R1057" i="30"/>
  <c r="Q1057" i="30"/>
  <c r="P1057" i="30"/>
  <c r="O1057" i="30"/>
  <c r="AA1056" i="30"/>
  <c r="Z1056" i="30"/>
  <c r="Y1056" i="30"/>
  <c r="X1056" i="30"/>
  <c r="V1056" i="30"/>
  <c r="U1056" i="30"/>
  <c r="T1056" i="30"/>
  <c r="S1056" i="30"/>
  <c r="R1056" i="30"/>
  <c r="Q1056" i="30"/>
  <c r="P1056" i="30"/>
  <c r="O1056" i="30"/>
  <c r="AA1055" i="30"/>
  <c r="Z1055" i="30"/>
  <c r="Y1055" i="30"/>
  <c r="X1055" i="30"/>
  <c r="V1055" i="30"/>
  <c r="U1055" i="30"/>
  <c r="T1055" i="30"/>
  <c r="S1055" i="30"/>
  <c r="R1055" i="30"/>
  <c r="Q1055" i="30"/>
  <c r="P1055" i="30"/>
  <c r="O1055" i="30"/>
  <c r="AA1054" i="30"/>
  <c r="Z1054" i="30"/>
  <c r="Y1054" i="30"/>
  <c r="X1054" i="30"/>
  <c r="V1054" i="30"/>
  <c r="U1054" i="30"/>
  <c r="T1054" i="30"/>
  <c r="S1054" i="30"/>
  <c r="R1054" i="30"/>
  <c r="Q1054" i="30"/>
  <c r="P1054" i="30"/>
  <c r="O1054" i="30"/>
  <c r="AA1053" i="30"/>
  <c r="Z1053" i="30"/>
  <c r="Y1053" i="30"/>
  <c r="X1053" i="30"/>
  <c r="V1053" i="30"/>
  <c r="U1053" i="30"/>
  <c r="T1053" i="30"/>
  <c r="S1053" i="30"/>
  <c r="R1053" i="30"/>
  <c r="Q1053" i="30"/>
  <c r="P1053" i="30"/>
  <c r="O1053" i="30"/>
  <c r="AA1052" i="30"/>
  <c r="Z1052" i="30"/>
  <c r="Y1052" i="30"/>
  <c r="X1052" i="30"/>
  <c r="V1052" i="30"/>
  <c r="U1052" i="30"/>
  <c r="T1052" i="30"/>
  <c r="S1052" i="30"/>
  <c r="R1052" i="30"/>
  <c r="Q1052" i="30"/>
  <c r="P1052" i="30"/>
  <c r="O1052" i="30"/>
  <c r="AA1051" i="30"/>
  <c r="Z1051" i="30"/>
  <c r="Y1051" i="30"/>
  <c r="X1051" i="30"/>
  <c r="V1051" i="30"/>
  <c r="U1051" i="30"/>
  <c r="T1051" i="30"/>
  <c r="S1051" i="30"/>
  <c r="R1051" i="30"/>
  <c r="Q1051" i="30"/>
  <c r="P1051" i="30"/>
  <c r="O1051" i="30"/>
  <c r="AA1050" i="30"/>
  <c r="Z1050" i="30"/>
  <c r="Y1050" i="30"/>
  <c r="X1050" i="30"/>
  <c r="V1050" i="30"/>
  <c r="U1050" i="30"/>
  <c r="T1050" i="30"/>
  <c r="S1050" i="30"/>
  <c r="R1050" i="30"/>
  <c r="Q1050" i="30"/>
  <c r="P1050" i="30"/>
  <c r="O1050" i="30"/>
  <c r="AA1049" i="30"/>
  <c r="Z1049" i="30"/>
  <c r="Y1049" i="30"/>
  <c r="X1049" i="30"/>
  <c r="V1049" i="30"/>
  <c r="U1049" i="30"/>
  <c r="T1049" i="30"/>
  <c r="S1049" i="30"/>
  <c r="R1049" i="30"/>
  <c r="Q1049" i="30"/>
  <c r="P1049" i="30"/>
  <c r="O1049" i="30"/>
  <c r="AA1048" i="30"/>
  <c r="Z1048" i="30"/>
  <c r="Y1048" i="30"/>
  <c r="X1048" i="30"/>
  <c r="V1048" i="30"/>
  <c r="U1048" i="30"/>
  <c r="T1048" i="30"/>
  <c r="S1048" i="30"/>
  <c r="R1048" i="30"/>
  <c r="Q1048" i="30"/>
  <c r="P1048" i="30"/>
  <c r="O1048" i="30"/>
  <c r="AA1047" i="30"/>
  <c r="Z1047" i="30"/>
  <c r="Y1047" i="30"/>
  <c r="X1047" i="30"/>
  <c r="V1047" i="30"/>
  <c r="U1047" i="30"/>
  <c r="T1047" i="30"/>
  <c r="S1047" i="30"/>
  <c r="R1047" i="30"/>
  <c r="Q1047" i="30"/>
  <c r="P1047" i="30"/>
  <c r="O1047" i="30"/>
  <c r="AA1046" i="30"/>
  <c r="Z1046" i="30"/>
  <c r="Y1046" i="30"/>
  <c r="X1046" i="30"/>
  <c r="V1046" i="30"/>
  <c r="U1046" i="30"/>
  <c r="T1046" i="30"/>
  <c r="S1046" i="30"/>
  <c r="R1046" i="30"/>
  <c r="Q1046" i="30"/>
  <c r="P1046" i="30"/>
  <c r="O1046" i="30"/>
  <c r="AA1045" i="30"/>
  <c r="Z1045" i="30"/>
  <c r="Y1045" i="30"/>
  <c r="X1045" i="30"/>
  <c r="V1045" i="30"/>
  <c r="U1045" i="30"/>
  <c r="T1045" i="30"/>
  <c r="S1045" i="30"/>
  <c r="R1045" i="30"/>
  <c r="Q1045" i="30"/>
  <c r="P1045" i="30"/>
  <c r="O1045" i="30"/>
  <c r="AA1044" i="30"/>
  <c r="Z1044" i="30"/>
  <c r="Y1044" i="30"/>
  <c r="X1044" i="30"/>
  <c r="V1044" i="30"/>
  <c r="U1044" i="30"/>
  <c r="T1044" i="30"/>
  <c r="S1044" i="30"/>
  <c r="R1044" i="30"/>
  <c r="Q1044" i="30"/>
  <c r="P1044" i="30"/>
  <c r="O1044" i="30"/>
  <c r="AA1043" i="30"/>
  <c r="Z1043" i="30"/>
  <c r="Y1043" i="30"/>
  <c r="X1043" i="30"/>
  <c r="V1043" i="30"/>
  <c r="U1043" i="30"/>
  <c r="T1043" i="30"/>
  <c r="S1043" i="30"/>
  <c r="R1043" i="30"/>
  <c r="Q1043" i="30"/>
  <c r="P1043" i="30"/>
  <c r="O1043" i="30"/>
  <c r="AA1042" i="30"/>
  <c r="Z1042" i="30"/>
  <c r="Y1042" i="30"/>
  <c r="X1042" i="30"/>
  <c r="V1042" i="30"/>
  <c r="U1042" i="30"/>
  <c r="T1042" i="30"/>
  <c r="S1042" i="30"/>
  <c r="R1042" i="30"/>
  <c r="Q1042" i="30"/>
  <c r="P1042" i="30"/>
  <c r="O1042" i="30"/>
  <c r="AA1041" i="30"/>
  <c r="Z1041" i="30"/>
  <c r="Y1041" i="30"/>
  <c r="X1041" i="30"/>
  <c r="V1041" i="30"/>
  <c r="U1041" i="30"/>
  <c r="T1041" i="30"/>
  <c r="S1041" i="30"/>
  <c r="R1041" i="30"/>
  <c r="Q1041" i="30"/>
  <c r="P1041" i="30"/>
  <c r="O1041" i="30"/>
  <c r="AA1040" i="30"/>
  <c r="Z1040" i="30"/>
  <c r="Y1040" i="30"/>
  <c r="X1040" i="30"/>
  <c r="V1040" i="30"/>
  <c r="U1040" i="30"/>
  <c r="T1040" i="30"/>
  <c r="S1040" i="30"/>
  <c r="R1040" i="30"/>
  <c r="Q1040" i="30"/>
  <c r="P1040" i="30"/>
  <c r="O1040" i="30"/>
  <c r="AA1039" i="30"/>
  <c r="Z1039" i="30"/>
  <c r="Y1039" i="30"/>
  <c r="X1039" i="30"/>
  <c r="V1039" i="30"/>
  <c r="U1039" i="30"/>
  <c r="T1039" i="30"/>
  <c r="S1039" i="30"/>
  <c r="R1039" i="30"/>
  <c r="Q1039" i="30"/>
  <c r="P1039" i="30"/>
  <c r="O1039" i="30"/>
  <c r="AA1038" i="30"/>
  <c r="Z1038" i="30"/>
  <c r="Y1038" i="30"/>
  <c r="X1038" i="30"/>
  <c r="V1038" i="30"/>
  <c r="U1038" i="30"/>
  <c r="T1038" i="30"/>
  <c r="S1038" i="30"/>
  <c r="R1038" i="30"/>
  <c r="Q1038" i="30"/>
  <c r="P1038" i="30"/>
  <c r="O1038" i="30"/>
  <c r="AA1037" i="30"/>
  <c r="Z1037" i="30"/>
  <c r="Y1037" i="30"/>
  <c r="X1037" i="30"/>
  <c r="V1037" i="30"/>
  <c r="U1037" i="30"/>
  <c r="T1037" i="30"/>
  <c r="S1037" i="30"/>
  <c r="R1037" i="30"/>
  <c r="Q1037" i="30"/>
  <c r="P1037" i="30"/>
  <c r="O1037" i="30"/>
  <c r="AA1036" i="30"/>
  <c r="Z1036" i="30"/>
  <c r="Y1036" i="30"/>
  <c r="X1036" i="30"/>
  <c r="V1036" i="30"/>
  <c r="U1036" i="30"/>
  <c r="T1036" i="30"/>
  <c r="S1036" i="30"/>
  <c r="R1036" i="30"/>
  <c r="Q1036" i="30"/>
  <c r="P1036" i="30"/>
  <c r="O1036" i="30"/>
  <c r="AA1035" i="30"/>
  <c r="Z1035" i="30"/>
  <c r="Y1035" i="30"/>
  <c r="X1035" i="30"/>
  <c r="V1035" i="30"/>
  <c r="U1035" i="30"/>
  <c r="T1035" i="30"/>
  <c r="S1035" i="30"/>
  <c r="R1035" i="30"/>
  <c r="Q1035" i="30"/>
  <c r="P1035" i="30"/>
  <c r="O1035" i="30"/>
  <c r="AA1034" i="30"/>
  <c r="Z1034" i="30"/>
  <c r="Y1034" i="30"/>
  <c r="X1034" i="30"/>
  <c r="V1034" i="30"/>
  <c r="U1034" i="30"/>
  <c r="T1034" i="30"/>
  <c r="S1034" i="30"/>
  <c r="R1034" i="30"/>
  <c r="Q1034" i="30"/>
  <c r="P1034" i="30"/>
  <c r="O1034" i="30"/>
  <c r="AA1033" i="30"/>
  <c r="Z1033" i="30"/>
  <c r="Y1033" i="30"/>
  <c r="X1033" i="30"/>
  <c r="V1033" i="30"/>
  <c r="U1033" i="30"/>
  <c r="T1033" i="30"/>
  <c r="S1033" i="30"/>
  <c r="R1033" i="30"/>
  <c r="Q1033" i="30"/>
  <c r="P1033" i="30"/>
  <c r="O1033" i="30"/>
  <c r="AA1032" i="30"/>
  <c r="Z1032" i="30"/>
  <c r="Y1032" i="30"/>
  <c r="X1032" i="30"/>
  <c r="V1032" i="30"/>
  <c r="U1032" i="30"/>
  <c r="T1032" i="30"/>
  <c r="S1032" i="30"/>
  <c r="R1032" i="30"/>
  <c r="Q1032" i="30"/>
  <c r="P1032" i="30"/>
  <c r="O1032" i="30"/>
  <c r="AA1031" i="30"/>
  <c r="Z1031" i="30"/>
  <c r="Y1031" i="30"/>
  <c r="X1031" i="30"/>
  <c r="V1031" i="30"/>
  <c r="U1031" i="30"/>
  <c r="T1031" i="30"/>
  <c r="S1031" i="30"/>
  <c r="R1031" i="30"/>
  <c r="Q1031" i="30"/>
  <c r="P1031" i="30"/>
  <c r="O1031" i="30"/>
  <c r="AA1030" i="30"/>
  <c r="Z1030" i="30"/>
  <c r="Y1030" i="30"/>
  <c r="X1030" i="30"/>
  <c r="V1030" i="30"/>
  <c r="U1030" i="30"/>
  <c r="T1030" i="30"/>
  <c r="S1030" i="30"/>
  <c r="R1030" i="30"/>
  <c r="Q1030" i="30"/>
  <c r="P1030" i="30"/>
  <c r="O1030" i="30"/>
  <c r="AA1029" i="30"/>
  <c r="Z1029" i="30"/>
  <c r="Y1029" i="30"/>
  <c r="X1029" i="30"/>
  <c r="V1029" i="30"/>
  <c r="U1029" i="30"/>
  <c r="T1029" i="30"/>
  <c r="S1029" i="30"/>
  <c r="R1029" i="30"/>
  <c r="Q1029" i="30"/>
  <c r="P1029" i="30"/>
  <c r="O1029" i="30"/>
  <c r="AA1028" i="30"/>
  <c r="Z1028" i="30"/>
  <c r="Y1028" i="30"/>
  <c r="X1028" i="30"/>
  <c r="V1028" i="30"/>
  <c r="U1028" i="30"/>
  <c r="T1028" i="30"/>
  <c r="S1028" i="30"/>
  <c r="R1028" i="30"/>
  <c r="Q1028" i="30"/>
  <c r="P1028" i="30"/>
  <c r="O1028" i="30"/>
  <c r="AA1027" i="30"/>
  <c r="Z1027" i="30"/>
  <c r="Y1027" i="30"/>
  <c r="X1027" i="30"/>
  <c r="V1027" i="30"/>
  <c r="U1027" i="30"/>
  <c r="T1027" i="30"/>
  <c r="S1027" i="30"/>
  <c r="R1027" i="30"/>
  <c r="Q1027" i="30"/>
  <c r="P1027" i="30"/>
  <c r="O1027" i="30"/>
  <c r="AA1026" i="30"/>
  <c r="Z1026" i="30"/>
  <c r="Y1026" i="30"/>
  <c r="X1026" i="30"/>
  <c r="V1026" i="30"/>
  <c r="U1026" i="30"/>
  <c r="T1026" i="30"/>
  <c r="S1026" i="30"/>
  <c r="R1026" i="30"/>
  <c r="Q1026" i="30"/>
  <c r="P1026" i="30"/>
  <c r="O1026" i="30"/>
  <c r="AA1025" i="30"/>
  <c r="Z1025" i="30"/>
  <c r="Y1025" i="30"/>
  <c r="X1025" i="30"/>
  <c r="V1025" i="30"/>
  <c r="U1025" i="30"/>
  <c r="T1025" i="30"/>
  <c r="S1025" i="30"/>
  <c r="R1025" i="30"/>
  <c r="Q1025" i="30"/>
  <c r="P1025" i="30"/>
  <c r="O1025" i="30"/>
  <c r="AA1024" i="30"/>
  <c r="Z1024" i="30"/>
  <c r="Y1024" i="30"/>
  <c r="X1024" i="30"/>
  <c r="V1024" i="30"/>
  <c r="U1024" i="30"/>
  <c r="T1024" i="30"/>
  <c r="S1024" i="30"/>
  <c r="R1024" i="30"/>
  <c r="Q1024" i="30"/>
  <c r="P1024" i="30"/>
  <c r="O1024" i="30"/>
  <c r="AA1023" i="30"/>
  <c r="Z1023" i="30"/>
  <c r="Y1023" i="30"/>
  <c r="X1023" i="30"/>
  <c r="V1023" i="30"/>
  <c r="U1023" i="30"/>
  <c r="T1023" i="30"/>
  <c r="S1023" i="30"/>
  <c r="R1023" i="30"/>
  <c r="Q1023" i="30"/>
  <c r="P1023" i="30"/>
  <c r="O1023" i="30"/>
  <c r="AA1022" i="30"/>
  <c r="Z1022" i="30"/>
  <c r="Y1022" i="30"/>
  <c r="X1022" i="30"/>
  <c r="V1022" i="30"/>
  <c r="U1022" i="30"/>
  <c r="T1022" i="30"/>
  <c r="S1022" i="30"/>
  <c r="R1022" i="30"/>
  <c r="Q1022" i="30"/>
  <c r="P1022" i="30"/>
  <c r="O1022" i="30"/>
  <c r="AA1021" i="30"/>
  <c r="Z1021" i="30"/>
  <c r="Y1021" i="30"/>
  <c r="X1021" i="30"/>
  <c r="V1021" i="30"/>
  <c r="U1021" i="30"/>
  <c r="T1021" i="30"/>
  <c r="S1021" i="30"/>
  <c r="R1021" i="30"/>
  <c r="Q1021" i="30"/>
  <c r="P1021" i="30"/>
  <c r="O1021" i="30"/>
  <c r="AA1020" i="30"/>
  <c r="Z1020" i="30"/>
  <c r="Y1020" i="30"/>
  <c r="X1020" i="30"/>
  <c r="V1020" i="30"/>
  <c r="U1020" i="30"/>
  <c r="T1020" i="30"/>
  <c r="S1020" i="30"/>
  <c r="R1020" i="30"/>
  <c r="Q1020" i="30"/>
  <c r="P1020" i="30"/>
  <c r="O1020" i="30"/>
  <c r="AA1019" i="30"/>
  <c r="Z1019" i="30"/>
  <c r="Y1019" i="30"/>
  <c r="X1019" i="30"/>
  <c r="V1019" i="30"/>
  <c r="U1019" i="30"/>
  <c r="T1019" i="30"/>
  <c r="S1019" i="30"/>
  <c r="R1019" i="30"/>
  <c r="Q1019" i="30"/>
  <c r="P1019" i="30"/>
  <c r="O1019" i="30"/>
  <c r="AA1018" i="30"/>
  <c r="Z1018" i="30"/>
  <c r="Y1018" i="30"/>
  <c r="X1018" i="30"/>
  <c r="V1018" i="30"/>
  <c r="U1018" i="30"/>
  <c r="T1018" i="30"/>
  <c r="S1018" i="30"/>
  <c r="R1018" i="30"/>
  <c r="Q1018" i="30"/>
  <c r="P1018" i="30"/>
  <c r="O1018" i="30"/>
  <c r="AA1017" i="30"/>
  <c r="Z1017" i="30"/>
  <c r="Y1017" i="30"/>
  <c r="X1017" i="30"/>
  <c r="V1017" i="30"/>
  <c r="U1017" i="30"/>
  <c r="T1017" i="30"/>
  <c r="S1017" i="30"/>
  <c r="R1017" i="30"/>
  <c r="Q1017" i="30"/>
  <c r="P1017" i="30"/>
  <c r="O1017" i="30"/>
  <c r="AA1016" i="30"/>
  <c r="Z1016" i="30"/>
  <c r="Y1016" i="30"/>
  <c r="X1016" i="30"/>
  <c r="V1016" i="30"/>
  <c r="U1016" i="30"/>
  <c r="T1016" i="30"/>
  <c r="S1016" i="30"/>
  <c r="R1016" i="30"/>
  <c r="Q1016" i="30"/>
  <c r="P1016" i="30"/>
  <c r="O1016" i="30"/>
  <c r="AA1015" i="30"/>
  <c r="Z1015" i="30"/>
  <c r="Y1015" i="30"/>
  <c r="X1015" i="30"/>
  <c r="V1015" i="30"/>
  <c r="U1015" i="30"/>
  <c r="T1015" i="30"/>
  <c r="S1015" i="30"/>
  <c r="R1015" i="30"/>
  <c r="Q1015" i="30"/>
  <c r="P1015" i="30"/>
  <c r="O1015" i="30"/>
  <c r="AA1014" i="30"/>
  <c r="Z1014" i="30"/>
  <c r="Y1014" i="30"/>
  <c r="X1014" i="30"/>
  <c r="V1014" i="30"/>
  <c r="U1014" i="30"/>
  <c r="T1014" i="30"/>
  <c r="S1014" i="30"/>
  <c r="R1014" i="30"/>
  <c r="Q1014" i="30"/>
  <c r="P1014" i="30"/>
  <c r="O1014" i="30"/>
  <c r="AA1013" i="30"/>
  <c r="Z1013" i="30"/>
  <c r="Y1013" i="30"/>
  <c r="X1013" i="30"/>
  <c r="V1013" i="30"/>
  <c r="U1013" i="30"/>
  <c r="T1013" i="30"/>
  <c r="S1013" i="30"/>
  <c r="R1013" i="30"/>
  <c r="Q1013" i="30"/>
  <c r="P1013" i="30"/>
  <c r="O1013" i="30"/>
  <c r="AA1012" i="30"/>
  <c r="Z1012" i="30"/>
  <c r="Y1012" i="30"/>
  <c r="X1012" i="30"/>
  <c r="V1012" i="30"/>
  <c r="U1012" i="30"/>
  <c r="T1012" i="30"/>
  <c r="S1012" i="30"/>
  <c r="R1012" i="30"/>
  <c r="Q1012" i="30"/>
  <c r="P1012" i="30"/>
  <c r="O1012" i="30"/>
  <c r="AA1011" i="30"/>
  <c r="Z1011" i="30"/>
  <c r="Y1011" i="30"/>
  <c r="X1011" i="30"/>
  <c r="V1011" i="30"/>
  <c r="U1011" i="30"/>
  <c r="T1011" i="30"/>
  <c r="S1011" i="30"/>
  <c r="R1011" i="30"/>
  <c r="Q1011" i="30"/>
  <c r="P1011" i="30"/>
  <c r="O1011" i="30"/>
  <c r="AA1010" i="30"/>
  <c r="Z1010" i="30"/>
  <c r="Y1010" i="30"/>
  <c r="X1010" i="30"/>
  <c r="V1010" i="30"/>
  <c r="U1010" i="30"/>
  <c r="T1010" i="30"/>
  <c r="S1010" i="30"/>
  <c r="R1010" i="30"/>
  <c r="Q1010" i="30"/>
  <c r="P1010" i="30"/>
  <c r="O1010" i="30"/>
  <c r="AA1009" i="30"/>
  <c r="Z1009" i="30"/>
  <c r="Y1009" i="30"/>
  <c r="X1009" i="30"/>
  <c r="V1009" i="30"/>
  <c r="U1009" i="30"/>
  <c r="T1009" i="30"/>
  <c r="S1009" i="30"/>
  <c r="R1009" i="30"/>
  <c r="Q1009" i="30"/>
  <c r="P1009" i="30"/>
  <c r="O1009" i="30"/>
  <c r="AA1008" i="30"/>
  <c r="Z1008" i="30"/>
  <c r="Y1008" i="30"/>
  <c r="X1008" i="30"/>
  <c r="V1008" i="30"/>
  <c r="U1008" i="30"/>
  <c r="T1008" i="30"/>
  <c r="S1008" i="30"/>
  <c r="R1008" i="30"/>
  <c r="Q1008" i="30"/>
  <c r="P1008" i="30"/>
  <c r="O1008" i="30"/>
  <c r="AA1007" i="30"/>
  <c r="Z1007" i="30"/>
  <c r="Y1007" i="30"/>
  <c r="X1007" i="30"/>
  <c r="V1007" i="30"/>
  <c r="U1007" i="30"/>
  <c r="T1007" i="30"/>
  <c r="S1007" i="30"/>
  <c r="R1007" i="30"/>
  <c r="Q1007" i="30"/>
  <c r="P1007" i="30"/>
  <c r="O1007" i="30"/>
  <c r="AA1006" i="30"/>
  <c r="Z1006" i="30"/>
  <c r="Y1006" i="30"/>
  <c r="X1006" i="30"/>
  <c r="V1006" i="30"/>
  <c r="U1006" i="30"/>
  <c r="T1006" i="30"/>
  <c r="S1006" i="30"/>
  <c r="R1006" i="30"/>
  <c r="Q1006" i="30"/>
  <c r="P1006" i="30"/>
  <c r="O1006" i="30"/>
  <c r="AA1005" i="30"/>
  <c r="Z1005" i="30"/>
  <c r="Y1005" i="30"/>
  <c r="X1005" i="30"/>
  <c r="V1005" i="30"/>
  <c r="U1005" i="30"/>
  <c r="T1005" i="30"/>
  <c r="S1005" i="30"/>
  <c r="R1005" i="30"/>
  <c r="Q1005" i="30"/>
  <c r="P1005" i="30"/>
  <c r="O1005" i="30"/>
  <c r="AA1004" i="30"/>
  <c r="Z1004" i="30"/>
  <c r="Y1004" i="30"/>
  <c r="X1004" i="30"/>
  <c r="V1004" i="30"/>
  <c r="U1004" i="30"/>
  <c r="T1004" i="30"/>
  <c r="S1004" i="30"/>
  <c r="R1004" i="30"/>
  <c r="Q1004" i="30"/>
  <c r="P1004" i="30"/>
  <c r="O1004" i="30"/>
  <c r="AA1003" i="30"/>
  <c r="Z1003" i="30"/>
  <c r="Y1003" i="30"/>
  <c r="X1003" i="30"/>
  <c r="V1003" i="30"/>
  <c r="U1003" i="30"/>
  <c r="T1003" i="30"/>
  <c r="S1003" i="30"/>
  <c r="R1003" i="30"/>
  <c r="Q1003" i="30"/>
  <c r="P1003" i="30"/>
  <c r="O1003" i="30"/>
  <c r="AA1002" i="30"/>
  <c r="Z1002" i="30"/>
  <c r="Y1002" i="30"/>
  <c r="X1002" i="30"/>
  <c r="V1002" i="30"/>
  <c r="U1002" i="30"/>
  <c r="T1002" i="30"/>
  <c r="S1002" i="30"/>
  <c r="R1002" i="30"/>
  <c r="Q1002" i="30"/>
  <c r="P1002" i="30"/>
  <c r="O1002" i="30"/>
  <c r="AA1001" i="30"/>
  <c r="Z1001" i="30"/>
  <c r="Y1001" i="30"/>
  <c r="X1001" i="30"/>
  <c r="V1001" i="30"/>
  <c r="U1001" i="30"/>
  <c r="T1001" i="30"/>
  <c r="S1001" i="30"/>
  <c r="R1001" i="30"/>
  <c r="Q1001" i="30"/>
  <c r="P1001" i="30"/>
  <c r="O1001" i="30"/>
  <c r="AA1000" i="30"/>
  <c r="Z1000" i="30"/>
  <c r="Y1000" i="30"/>
  <c r="X1000" i="30"/>
  <c r="V1000" i="30"/>
  <c r="U1000" i="30"/>
  <c r="T1000" i="30"/>
  <c r="S1000" i="30"/>
  <c r="R1000" i="30"/>
  <c r="Q1000" i="30"/>
  <c r="P1000" i="30"/>
  <c r="O1000" i="30"/>
  <c r="AA999" i="30"/>
  <c r="Z999" i="30"/>
  <c r="Y999" i="30"/>
  <c r="X999" i="30"/>
  <c r="V999" i="30"/>
  <c r="U999" i="30"/>
  <c r="T999" i="30"/>
  <c r="S999" i="30"/>
  <c r="R999" i="30"/>
  <c r="Q999" i="30"/>
  <c r="P999" i="30"/>
  <c r="O999" i="30"/>
  <c r="AA998" i="30"/>
  <c r="Z998" i="30"/>
  <c r="Y998" i="30"/>
  <c r="X998" i="30"/>
  <c r="V998" i="30"/>
  <c r="U998" i="30"/>
  <c r="T998" i="30"/>
  <c r="S998" i="30"/>
  <c r="R998" i="30"/>
  <c r="Q998" i="30"/>
  <c r="P998" i="30"/>
  <c r="O998" i="30"/>
  <c r="AA997" i="30"/>
  <c r="Z997" i="30"/>
  <c r="Y997" i="30"/>
  <c r="X997" i="30"/>
  <c r="V997" i="30"/>
  <c r="U997" i="30"/>
  <c r="T997" i="30"/>
  <c r="S997" i="30"/>
  <c r="R997" i="30"/>
  <c r="Q997" i="30"/>
  <c r="P997" i="30"/>
  <c r="O997" i="30"/>
  <c r="AA996" i="30"/>
  <c r="Z996" i="30"/>
  <c r="Y996" i="30"/>
  <c r="X996" i="30"/>
  <c r="V996" i="30"/>
  <c r="U996" i="30"/>
  <c r="T996" i="30"/>
  <c r="S996" i="30"/>
  <c r="R996" i="30"/>
  <c r="Q996" i="30"/>
  <c r="P996" i="30"/>
  <c r="O996" i="30"/>
  <c r="AA995" i="30"/>
  <c r="Z995" i="30"/>
  <c r="Y995" i="30"/>
  <c r="X995" i="30"/>
  <c r="V995" i="30"/>
  <c r="U995" i="30"/>
  <c r="T995" i="30"/>
  <c r="S995" i="30"/>
  <c r="R995" i="30"/>
  <c r="Q995" i="30"/>
  <c r="P995" i="30"/>
  <c r="O995" i="30"/>
  <c r="AA994" i="30"/>
  <c r="Z994" i="30"/>
  <c r="Y994" i="30"/>
  <c r="X994" i="30"/>
  <c r="V994" i="30"/>
  <c r="U994" i="30"/>
  <c r="T994" i="30"/>
  <c r="S994" i="30"/>
  <c r="R994" i="30"/>
  <c r="Q994" i="30"/>
  <c r="P994" i="30"/>
  <c r="O994" i="30"/>
  <c r="AA993" i="30"/>
  <c r="Z993" i="30"/>
  <c r="Y993" i="30"/>
  <c r="X993" i="30"/>
  <c r="V993" i="30"/>
  <c r="U993" i="30"/>
  <c r="T993" i="30"/>
  <c r="S993" i="30"/>
  <c r="R993" i="30"/>
  <c r="Q993" i="30"/>
  <c r="P993" i="30"/>
  <c r="O993" i="30"/>
  <c r="AA992" i="30"/>
  <c r="Z992" i="30"/>
  <c r="Y992" i="30"/>
  <c r="X992" i="30"/>
  <c r="V992" i="30"/>
  <c r="U992" i="30"/>
  <c r="T992" i="30"/>
  <c r="S992" i="30"/>
  <c r="R992" i="30"/>
  <c r="Q992" i="30"/>
  <c r="P992" i="30"/>
  <c r="O992" i="30"/>
  <c r="AA991" i="30"/>
  <c r="Z991" i="30"/>
  <c r="Y991" i="30"/>
  <c r="X991" i="30"/>
  <c r="V991" i="30"/>
  <c r="U991" i="30"/>
  <c r="T991" i="30"/>
  <c r="S991" i="30"/>
  <c r="R991" i="30"/>
  <c r="Q991" i="30"/>
  <c r="P991" i="30"/>
  <c r="O991" i="30"/>
  <c r="AA990" i="30"/>
  <c r="Z990" i="30"/>
  <c r="Y990" i="30"/>
  <c r="X990" i="30"/>
  <c r="V990" i="30"/>
  <c r="U990" i="30"/>
  <c r="T990" i="30"/>
  <c r="S990" i="30"/>
  <c r="R990" i="30"/>
  <c r="Q990" i="30"/>
  <c r="P990" i="30"/>
  <c r="O990" i="30"/>
  <c r="AA989" i="30"/>
  <c r="Z989" i="30"/>
  <c r="Y989" i="30"/>
  <c r="X989" i="30"/>
  <c r="V989" i="30"/>
  <c r="U989" i="30"/>
  <c r="T989" i="30"/>
  <c r="S989" i="30"/>
  <c r="R989" i="30"/>
  <c r="Q989" i="30"/>
  <c r="P989" i="30"/>
  <c r="O989" i="30"/>
  <c r="AA988" i="30"/>
  <c r="Z988" i="30"/>
  <c r="Y988" i="30"/>
  <c r="X988" i="30"/>
  <c r="V988" i="30"/>
  <c r="U988" i="30"/>
  <c r="T988" i="30"/>
  <c r="S988" i="30"/>
  <c r="R988" i="30"/>
  <c r="Q988" i="30"/>
  <c r="P988" i="30"/>
  <c r="O988" i="30"/>
  <c r="AA987" i="30"/>
  <c r="Z987" i="30"/>
  <c r="Y987" i="30"/>
  <c r="X987" i="30"/>
  <c r="V987" i="30"/>
  <c r="U987" i="30"/>
  <c r="T987" i="30"/>
  <c r="S987" i="30"/>
  <c r="R987" i="30"/>
  <c r="Q987" i="30"/>
  <c r="P987" i="30"/>
  <c r="O987" i="30"/>
  <c r="AA986" i="30"/>
  <c r="Z986" i="30"/>
  <c r="Y986" i="30"/>
  <c r="X986" i="30"/>
  <c r="V986" i="30"/>
  <c r="U986" i="30"/>
  <c r="T986" i="30"/>
  <c r="S986" i="30"/>
  <c r="R986" i="30"/>
  <c r="Q986" i="30"/>
  <c r="P986" i="30"/>
  <c r="O986" i="30"/>
  <c r="AA985" i="30"/>
  <c r="Z985" i="30"/>
  <c r="Y985" i="30"/>
  <c r="X985" i="30"/>
  <c r="V985" i="30"/>
  <c r="U985" i="30"/>
  <c r="T985" i="30"/>
  <c r="S985" i="30"/>
  <c r="R985" i="30"/>
  <c r="Q985" i="30"/>
  <c r="P985" i="30"/>
  <c r="O985" i="30"/>
  <c r="AA984" i="30"/>
  <c r="Z984" i="30"/>
  <c r="Y984" i="30"/>
  <c r="X984" i="30"/>
  <c r="V984" i="30"/>
  <c r="U984" i="30"/>
  <c r="T984" i="30"/>
  <c r="S984" i="30"/>
  <c r="R984" i="30"/>
  <c r="Q984" i="30"/>
  <c r="P984" i="30"/>
  <c r="O984" i="30"/>
  <c r="AA983" i="30"/>
  <c r="Z983" i="30"/>
  <c r="Y983" i="30"/>
  <c r="X983" i="30"/>
  <c r="V983" i="30"/>
  <c r="U983" i="30"/>
  <c r="T983" i="30"/>
  <c r="S983" i="30"/>
  <c r="R983" i="30"/>
  <c r="Q983" i="30"/>
  <c r="P983" i="30"/>
  <c r="O983" i="30"/>
  <c r="AA982" i="30"/>
  <c r="Z982" i="30"/>
  <c r="Y982" i="30"/>
  <c r="X982" i="30"/>
  <c r="V982" i="30"/>
  <c r="U982" i="30"/>
  <c r="T982" i="30"/>
  <c r="S982" i="30"/>
  <c r="R982" i="30"/>
  <c r="Q982" i="30"/>
  <c r="P982" i="30"/>
  <c r="O982" i="30"/>
  <c r="AA981" i="30"/>
  <c r="Z981" i="30"/>
  <c r="Y981" i="30"/>
  <c r="X981" i="30"/>
  <c r="V981" i="30"/>
  <c r="U981" i="30"/>
  <c r="T981" i="30"/>
  <c r="S981" i="30"/>
  <c r="R981" i="30"/>
  <c r="Q981" i="30"/>
  <c r="P981" i="30"/>
  <c r="O981" i="30"/>
  <c r="AA980" i="30"/>
  <c r="Z980" i="30"/>
  <c r="Y980" i="30"/>
  <c r="X980" i="30"/>
  <c r="V980" i="30"/>
  <c r="U980" i="30"/>
  <c r="T980" i="30"/>
  <c r="S980" i="30"/>
  <c r="R980" i="30"/>
  <c r="Q980" i="30"/>
  <c r="P980" i="30"/>
  <c r="O980" i="30"/>
  <c r="AA979" i="30"/>
  <c r="Z979" i="30"/>
  <c r="Y979" i="30"/>
  <c r="X979" i="30"/>
  <c r="V979" i="30"/>
  <c r="U979" i="30"/>
  <c r="T979" i="30"/>
  <c r="S979" i="30"/>
  <c r="R979" i="30"/>
  <c r="Q979" i="30"/>
  <c r="P979" i="30"/>
  <c r="O979" i="30"/>
  <c r="AA978" i="30"/>
  <c r="Z978" i="30"/>
  <c r="Y978" i="30"/>
  <c r="X978" i="30"/>
  <c r="V978" i="30"/>
  <c r="U978" i="30"/>
  <c r="T978" i="30"/>
  <c r="S978" i="30"/>
  <c r="R978" i="30"/>
  <c r="Q978" i="30"/>
  <c r="P978" i="30"/>
  <c r="O978" i="30"/>
  <c r="AA977" i="30"/>
  <c r="Z977" i="30"/>
  <c r="Y977" i="30"/>
  <c r="X977" i="30"/>
  <c r="V977" i="30"/>
  <c r="U977" i="30"/>
  <c r="T977" i="30"/>
  <c r="S977" i="30"/>
  <c r="R977" i="30"/>
  <c r="Q977" i="30"/>
  <c r="P977" i="30"/>
  <c r="O977" i="30"/>
  <c r="AA976" i="30"/>
  <c r="Z976" i="30"/>
  <c r="Y976" i="30"/>
  <c r="X976" i="30"/>
  <c r="V976" i="30"/>
  <c r="U976" i="30"/>
  <c r="T976" i="30"/>
  <c r="S976" i="30"/>
  <c r="R976" i="30"/>
  <c r="Q976" i="30"/>
  <c r="P976" i="30"/>
  <c r="O976" i="30"/>
  <c r="AA975" i="30"/>
  <c r="Z975" i="30"/>
  <c r="Y975" i="30"/>
  <c r="X975" i="30"/>
  <c r="V975" i="30"/>
  <c r="U975" i="30"/>
  <c r="T975" i="30"/>
  <c r="S975" i="30"/>
  <c r="R975" i="30"/>
  <c r="Q975" i="30"/>
  <c r="P975" i="30"/>
  <c r="O975" i="30"/>
  <c r="AA974" i="30"/>
  <c r="Z974" i="30"/>
  <c r="Y974" i="30"/>
  <c r="X974" i="30"/>
  <c r="V974" i="30"/>
  <c r="U974" i="30"/>
  <c r="T974" i="30"/>
  <c r="S974" i="30"/>
  <c r="R974" i="30"/>
  <c r="Q974" i="30"/>
  <c r="P974" i="30"/>
  <c r="O974" i="30"/>
  <c r="AA973" i="30"/>
  <c r="Z973" i="30"/>
  <c r="Y973" i="30"/>
  <c r="X973" i="30"/>
  <c r="V973" i="30"/>
  <c r="U973" i="30"/>
  <c r="T973" i="30"/>
  <c r="S973" i="30"/>
  <c r="R973" i="30"/>
  <c r="Q973" i="30"/>
  <c r="P973" i="30"/>
  <c r="O973" i="30"/>
  <c r="AA972" i="30"/>
  <c r="Z972" i="30"/>
  <c r="Y972" i="30"/>
  <c r="X972" i="30"/>
  <c r="V972" i="30"/>
  <c r="U972" i="30"/>
  <c r="T972" i="30"/>
  <c r="S972" i="30"/>
  <c r="R972" i="30"/>
  <c r="Q972" i="30"/>
  <c r="P972" i="30"/>
  <c r="O972" i="30"/>
  <c r="AA971" i="30"/>
  <c r="Z971" i="30"/>
  <c r="Y971" i="30"/>
  <c r="X971" i="30"/>
  <c r="V971" i="30"/>
  <c r="U971" i="30"/>
  <c r="T971" i="30"/>
  <c r="S971" i="30"/>
  <c r="R971" i="30"/>
  <c r="Q971" i="30"/>
  <c r="P971" i="30"/>
  <c r="O971" i="30"/>
  <c r="AA970" i="30"/>
  <c r="Z970" i="30"/>
  <c r="Y970" i="30"/>
  <c r="X970" i="30"/>
  <c r="V970" i="30"/>
  <c r="U970" i="30"/>
  <c r="T970" i="30"/>
  <c r="S970" i="30"/>
  <c r="R970" i="30"/>
  <c r="Q970" i="30"/>
  <c r="P970" i="30"/>
  <c r="O970" i="30"/>
  <c r="AA969" i="30"/>
  <c r="Z969" i="30"/>
  <c r="Y969" i="30"/>
  <c r="X969" i="30"/>
  <c r="V969" i="30"/>
  <c r="U969" i="30"/>
  <c r="T969" i="30"/>
  <c r="S969" i="30"/>
  <c r="R969" i="30"/>
  <c r="Q969" i="30"/>
  <c r="P969" i="30"/>
  <c r="O969" i="30"/>
  <c r="AA968" i="30"/>
  <c r="Z968" i="30"/>
  <c r="Y968" i="30"/>
  <c r="X968" i="30"/>
  <c r="V968" i="30"/>
  <c r="U968" i="30"/>
  <c r="T968" i="30"/>
  <c r="S968" i="30"/>
  <c r="R968" i="30"/>
  <c r="Q968" i="30"/>
  <c r="P968" i="30"/>
  <c r="O968" i="30"/>
  <c r="AA967" i="30"/>
  <c r="Z967" i="30"/>
  <c r="Y967" i="30"/>
  <c r="X967" i="30"/>
  <c r="V967" i="30"/>
  <c r="U967" i="30"/>
  <c r="T967" i="30"/>
  <c r="S967" i="30"/>
  <c r="R967" i="30"/>
  <c r="Q967" i="30"/>
  <c r="P967" i="30"/>
  <c r="O967" i="30"/>
  <c r="AA966" i="30"/>
  <c r="Z966" i="30"/>
  <c r="Y966" i="30"/>
  <c r="X966" i="30"/>
  <c r="V966" i="30"/>
  <c r="U966" i="30"/>
  <c r="T966" i="30"/>
  <c r="S966" i="30"/>
  <c r="R966" i="30"/>
  <c r="Q966" i="30"/>
  <c r="P966" i="30"/>
  <c r="O966" i="30"/>
  <c r="AA965" i="30"/>
  <c r="Z965" i="30"/>
  <c r="Y965" i="30"/>
  <c r="X965" i="30"/>
  <c r="V965" i="30"/>
  <c r="U965" i="30"/>
  <c r="T965" i="30"/>
  <c r="S965" i="30"/>
  <c r="R965" i="30"/>
  <c r="Q965" i="30"/>
  <c r="P965" i="30"/>
  <c r="O965" i="30"/>
  <c r="AA964" i="30"/>
  <c r="Z964" i="30"/>
  <c r="Y964" i="30"/>
  <c r="X964" i="30"/>
  <c r="V964" i="30"/>
  <c r="U964" i="30"/>
  <c r="T964" i="30"/>
  <c r="S964" i="30"/>
  <c r="R964" i="30"/>
  <c r="Q964" i="30"/>
  <c r="P964" i="30"/>
  <c r="O964" i="30"/>
  <c r="AA963" i="30"/>
  <c r="Z963" i="30"/>
  <c r="Y963" i="30"/>
  <c r="X963" i="30"/>
  <c r="V963" i="30"/>
  <c r="U963" i="30"/>
  <c r="T963" i="30"/>
  <c r="S963" i="30"/>
  <c r="R963" i="30"/>
  <c r="Q963" i="30"/>
  <c r="P963" i="30"/>
  <c r="O963" i="30"/>
  <c r="AA962" i="30"/>
  <c r="Z962" i="30"/>
  <c r="Y962" i="30"/>
  <c r="X962" i="30"/>
  <c r="V962" i="30"/>
  <c r="U962" i="30"/>
  <c r="T962" i="30"/>
  <c r="S962" i="30"/>
  <c r="R962" i="30"/>
  <c r="Q962" i="30"/>
  <c r="P962" i="30"/>
  <c r="O962" i="30"/>
  <c r="AA961" i="30"/>
  <c r="Z961" i="30"/>
  <c r="Y961" i="30"/>
  <c r="X961" i="30"/>
  <c r="V961" i="30"/>
  <c r="U961" i="30"/>
  <c r="T961" i="30"/>
  <c r="S961" i="30"/>
  <c r="R961" i="30"/>
  <c r="Q961" i="30"/>
  <c r="P961" i="30"/>
  <c r="O961" i="30"/>
  <c r="AA960" i="30"/>
  <c r="Z960" i="30"/>
  <c r="Y960" i="30"/>
  <c r="X960" i="30"/>
  <c r="V960" i="30"/>
  <c r="U960" i="30"/>
  <c r="T960" i="30"/>
  <c r="S960" i="30"/>
  <c r="R960" i="30"/>
  <c r="Q960" i="30"/>
  <c r="P960" i="30"/>
  <c r="O960" i="30"/>
  <c r="AA959" i="30"/>
  <c r="Z959" i="30"/>
  <c r="Y959" i="30"/>
  <c r="X959" i="30"/>
  <c r="V959" i="30"/>
  <c r="U959" i="30"/>
  <c r="T959" i="30"/>
  <c r="S959" i="30"/>
  <c r="R959" i="30"/>
  <c r="Q959" i="30"/>
  <c r="P959" i="30"/>
  <c r="O959" i="30"/>
  <c r="AA958" i="30"/>
  <c r="Z958" i="30"/>
  <c r="Y958" i="30"/>
  <c r="X958" i="30"/>
  <c r="V958" i="30"/>
  <c r="U958" i="30"/>
  <c r="T958" i="30"/>
  <c r="S958" i="30"/>
  <c r="R958" i="30"/>
  <c r="Q958" i="30"/>
  <c r="P958" i="30"/>
  <c r="O958" i="30"/>
  <c r="AA957" i="30"/>
  <c r="Z957" i="30"/>
  <c r="Y957" i="30"/>
  <c r="X957" i="30"/>
  <c r="V957" i="30"/>
  <c r="U957" i="30"/>
  <c r="T957" i="30"/>
  <c r="S957" i="30"/>
  <c r="R957" i="30"/>
  <c r="Q957" i="30"/>
  <c r="P957" i="30"/>
  <c r="O957" i="30"/>
  <c r="AA956" i="30"/>
  <c r="Z956" i="30"/>
  <c r="Y956" i="30"/>
  <c r="X956" i="30"/>
  <c r="V956" i="30"/>
  <c r="U956" i="30"/>
  <c r="T956" i="30"/>
  <c r="S956" i="30"/>
  <c r="R956" i="30"/>
  <c r="Q956" i="30"/>
  <c r="P956" i="30"/>
  <c r="O956" i="30"/>
  <c r="AA955" i="30"/>
  <c r="Z955" i="30"/>
  <c r="Y955" i="30"/>
  <c r="X955" i="30"/>
  <c r="V955" i="30"/>
  <c r="U955" i="30"/>
  <c r="T955" i="30"/>
  <c r="S955" i="30"/>
  <c r="R955" i="30"/>
  <c r="Q955" i="30"/>
  <c r="P955" i="30"/>
  <c r="O955" i="30"/>
  <c r="AA954" i="30"/>
  <c r="Z954" i="30"/>
  <c r="Y954" i="30"/>
  <c r="X954" i="30"/>
  <c r="V954" i="30"/>
  <c r="U954" i="30"/>
  <c r="T954" i="30"/>
  <c r="S954" i="30"/>
  <c r="R954" i="30"/>
  <c r="Q954" i="30"/>
  <c r="P954" i="30"/>
  <c r="O954" i="30"/>
  <c r="AA953" i="30"/>
  <c r="Z953" i="30"/>
  <c r="Y953" i="30"/>
  <c r="X953" i="30"/>
  <c r="V953" i="30"/>
  <c r="U953" i="30"/>
  <c r="T953" i="30"/>
  <c r="S953" i="30"/>
  <c r="R953" i="30"/>
  <c r="Q953" i="30"/>
  <c r="P953" i="30"/>
  <c r="O953" i="30"/>
  <c r="AA952" i="30"/>
  <c r="Z952" i="30"/>
  <c r="Y952" i="30"/>
  <c r="X952" i="30"/>
  <c r="V952" i="30"/>
  <c r="U952" i="30"/>
  <c r="T952" i="30"/>
  <c r="S952" i="30"/>
  <c r="R952" i="30"/>
  <c r="Q952" i="30"/>
  <c r="P952" i="30"/>
  <c r="O952" i="30"/>
  <c r="AA951" i="30"/>
  <c r="Z951" i="30"/>
  <c r="Y951" i="30"/>
  <c r="X951" i="30"/>
  <c r="V951" i="30"/>
  <c r="U951" i="30"/>
  <c r="T951" i="30"/>
  <c r="S951" i="30"/>
  <c r="R951" i="30"/>
  <c r="Q951" i="30"/>
  <c r="P951" i="30"/>
  <c r="O951" i="30"/>
  <c r="AA950" i="30"/>
  <c r="Z950" i="30"/>
  <c r="Y950" i="30"/>
  <c r="X950" i="30"/>
  <c r="V950" i="30"/>
  <c r="U950" i="30"/>
  <c r="T950" i="30"/>
  <c r="S950" i="30"/>
  <c r="R950" i="30"/>
  <c r="Q950" i="30"/>
  <c r="P950" i="30"/>
  <c r="O950" i="30"/>
  <c r="AA949" i="30"/>
  <c r="Z949" i="30"/>
  <c r="Y949" i="30"/>
  <c r="X949" i="30"/>
  <c r="V949" i="30"/>
  <c r="U949" i="30"/>
  <c r="T949" i="30"/>
  <c r="S949" i="30"/>
  <c r="R949" i="30"/>
  <c r="Q949" i="30"/>
  <c r="P949" i="30"/>
  <c r="O949" i="30"/>
  <c r="AA948" i="30"/>
  <c r="Z948" i="30"/>
  <c r="Y948" i="30"/>
  <c r="X948" i="30"/>
  <c r="V948" i="30"/>
  <c r="U948" i="30"/>
  <c r="T948" i="30"/>
  <c r="S948" i="30"/>
  <c r="R948" i="30"/>
  <c r="Q948" i="30"/>
  <c r="P948" i="30"/>
  <c r="O948" i="30"/>
  <c r="AA947" i="30"/>
  <c r="Z947" i="30"/>
  <c r="Y947" i="30"/>
  <c r="X947" i="30"/>
  <c r="V947" i="30"/>
  <c r="U947" i="30"/>
  <c r="T947" i="30"/>
  <c r="S947" i="30"/>
  <c r="R947" i="30"/>
  <c r="Q947" i="30"/>
  <c r="P947" i="30"/>
  <c r="O947" i="30"/>
  <c r="AA946" i="30"/>
  <c r="Z946" i="30"/>
  <c r="Y946" i="30"/>
  <c r="X946" i="30"/>
  <c r="V946" i="30"/>
  <c r="U946" i="30"/>
  <c r="T946" i="30"/>
  <c r="S946" i="30"/>
  <c r="R946" i="30"/>
  <c r="Q946" i="30"/>
  <c r="P946" i="30"/>
  <c r="O946" i="30"/>
  <c r="AA945" i="30"/>
  <c r="Z945" i="30"/>
  <c r="Y945" i="30"/>
  <c r="X945" i="30"/>
  <c r="V945" i="30"/>
  <c r="U945" i="30"/>
  <c r="T945" i="30"/>
  <c r="S945" i="30"/>
  <c r="R945" i="30"/>
  <c r="Q945" i="30"/>
  <c r="P945" i="30"/>
  <c r="O945" i="30"/>
  <c r="AA944" i="30"/>
  <c r="Z944" i="30"/>
  <c r="Y944" i="30"/>
  <c r="X944" i="30"/>
  <c r="V944" i="30"/>
  <c r="U944" i="30"/>
  <c r="T944" i="30"/>
  <c r="S944" i="30"/>
  <c r="R944" i="30"/>
  <c r="Q944" i="30"/>
  <c r="P944" i="30"/>
  <c r="O944" i="30"/>
  <c r="AA943" i="30"/>
  <c r="Z943" i="30"/>
  <c r="Y943" i="30"/>
  <c r="X943" i="30"/>
  <c r="V943" i="30"/>
  <c r="U943" i="30"/>
  <c r="T943" i="30"/>
  <c r="S943" i="30"/>
  <c r="R943" i="30"/>
  <c r="Q943" i="30"/>
  <c r="P943" i="30"/>
  <c r="O943" i="30"/>
  <c r="AA942" i="30"/>
  <c r="Z942" i="30"/>
  <c r="Y942" i="30"/>
  <c r="X942" i="30"/>
  <c r="V942" i="30"/>
  <c r="U942" i="30"/>
  <c r="T942" i="30"/>
  <c r="S942" i="30"/>
  <c r="R942" i="30"/>
  <c r="Q942" i="30"/>
  <c r="P942" i="30"/>
  <c r="O942" i="30"/>
  <c r="AA941" i="30"/>
  <c r="Z941" i="30"/>
  <c r="Y941" i="30"/>
  <c r="X941" i="30"/>
  <c r="V941" i="30"/>
  <c r="U941" i="30"/>
  <c r="T941" i="30"/>
  <c r="S941" i="30"/>
  <c r="R941" i="30"/>
  <c r="Q941" i="30"/>
  <c r="P941" i="30"/>
  <c r="O941" i="30"/>
  <c r="AA940" i="30"/>
  <c r="Z940" i="30"/>
  <c r="Y940" i="30"/>
  <c r="X940" i="30"/>
  <c r="V940" i="30"/>
  <c r="U940" i="30"/>
  <c r="T940" i="30"/>
  <c r="S940" i="30"/>
  <c r="R940" i="30"/>
  <c r="Q940" i="30"/>
  <c r="P940" i="30"/>
  <c r="O940" i="30"/>
  <c r="AA939" i="30"/>
  <c r="Z939" i="30"/>
  <c r="Y939" i="30"/>
  <c r="X939" i="30"/>
  <c r="V939" i="30"/>
  <c r="U939" i="30"/>
  <c r="T939" i="30"/>
  <c r="S939" i="30"/>
  <c r="R939" i="30"/>
  <c r="Q939" i="30"/>
  <c r="P939" i="30"/>
  <c r="O939" i="30"/>
  <c r="AA938" i="30"/>
  <c r="Z938" i="30"/>
  <c r="Y938" i="30"/>
  <c r="X938" i="30"/>
  <c r="V938" i="30"/>
  <c r="U938" i="30"/>
  <c r="T938" i="30"/>
  <c r="S938" i="30"/>
  <c r="R938" i="30"/>
  <c r="Q938" i="30"/>
  <c r="P938" i="30"/>
  <c r="O938" i="30"/>
  <c r="AA937" i="30"/>
  <c r="Z937" i="30"/>
  <c r="Y937" i="30"/>
  <c r="X937" i="30"/>
  <c r="V937" i="30"/>
  <c r="U937" i="30"/>
  <c r="T937" i="30"/>
  <c r="S937" i="30"/>
  <c r="R937" i="30"/>
  <c r="Q937" i="30"/>
  <c r="P937" i="30"/>
  <c r="O937" i="30"/>
  <c r="AA936" i="30"/>
  <c r="Z936" i="30"/>
  <c r="Y936" i="30"/>
  <c r="X936" i="30"/>
  <c r="V936" i="30"/>
  <c r="U936" i="30"/>
  <c r="T936" i="30"/>
  <c r="S936" i="30"/>
  <c r="R936" i="30"/>
  <c r="Q936" i="30"/>
  <c r="P936" i="30"/>
  <c r="O936" i="30"/>
  <c r="AA935" i="30"/>
  <c r="Z935" i="30"/>
  <c r="Y935" i="30"/>
  <c r="X935" i="30"/>
  <c r="V935" i="30"/>
  <c r="U935" i="30"/>
  <c r="T935" i="30"/>
  <c r="S935" i="30"/>
  <c r="R935" i="30"/>
  <c r="Q935" i="30"/>
  <c r="P935" i="30"/>
  <c r="O935" i="30"/>
  <c r="AA934" i="30"/>
  <c r="Z934" i="30"/>
  <c r="Y934" i="30"/>
  <c r="X934" i="30"/>
  <c r="V934" i="30"/>
  <c r="U934" i="30"/>
  <c r="T934" i="30"/>
  <c r="S934" i="30"/>
  <c r="R934" i="30"/>
  <c r="Q934" i="30"/>
  <c r="P934" i="30"/>
  <c r="O934" i="30"/>
  <c r="AA933" i="30"/>
  <c r="Z933" i="30"/>
  <c r="Y933" i="30"/>
  <c r="X933" i="30"/>
  <c r="V933" i="30"/>
  <c r="U933" i="30"/>
  <c r="T933" i="30"/>
  <c r="S933" i="30"/>
  <c r="R933" i="30"/>
  <c r="Q933" i="30"/>
  <c r="P933" i="30"/>
  <c r="O933" i="30"/>
  <c r="AA932" i="30"/>
  <c r="Z932" i="30"/>
  <c r="Y932" i="30"/>
  <c r="X932" i="30"/>
  <c r="V932" i="30"/>
  <c r="U932" i="30"/>
  <c r="T932" i="30"/>
  <c r="S932" i="30"/>
  <c r="R932" i="30"/>
  <c r="Q932" i="30"/>
  <c r="P932" i="30"/>
  <c r="O932" i="30"/>
  <c r="AA931" i="30"/>
  <c r="Z931" i="30"/>
  <c r="Y931" i="30"/>
  <c r="X931" i="30"/>
  <c r="V931" i="30"/>
  <c r="U931" i="30"/>
  <c r="T931" i="30"/>
  <c r="S931" i="30"/>
  <c r="R931" i="30"/>
  <c r="Q931" i="30"/>
  <c r="P931" i="30"/>
  <c r="O931" i="30"/>
  <c r="AA930" i="30"/>
  <c r="Z930" i="30"/>
  <c r="Y930" i="30"/>
  <c r="X930" i="30"/>
  <c r="V930" i="30"/>
  <c r="U930" i="30"/>
  <c r="T930" i="30"/>
  <c r="S930" i="30"/>
  <c r="R930" i="30"/>
  <c r="Q930" i="30"/>
  <c r="P930" i="30"/>
  <c r="O930" i="30"/>
  <c r="AA929" i="30"/>
  <c r="Z929" i="30"/>
  <c r="Y929" i="30"/>
  <c r="X929" i="30"/>
  <c r="V929" i="30"/>
  <c r="U929" i="30"/>
  <c r="T929" i="30"/>
  <c r="S929" i="30"/>
  <c r="R929" i="30"/>
  <c r="Q929" i="30"/>
  <c r="P929" i="30"/>
  <c r="O929" i="30"/>
  <c r="AA928" i="30"/>
  <c r="Z928" i="30"/>
  <c r="Y928" i="30"/>
  <c r="X928" i="30"/>
  <c r="V928" i="30"/>
  <c r="U928" i="30"/>
  <c r="T928" i="30"/>
  <c r="S928" i="30"/>
  <c r="R928" i="30"/>
  <c r="Q928" i="30"/>
  <c r="P928" i="30"/>
  <c r="O928" i="30"/>
  <c r="AA927" i="30"/>
  <c r="Z927" i="30"/>
  <c r="Y927" i="30"/>
  <c r="X927" i="30"/>
  <c r="V927" i="30"/>
  <c r="U927" i="30"/>
  <c r="T927" i="30"/>
  <c r="S927" i="30"/>
  <c r="R927" i="30"/>
  <c r="Q927" i="30"/>
  <c r="P927" i="30"/>
  <c r="O927" i="30"/>
  <c r="AA926" i="30"/>
  <c r="Z926" i="30"/>
  <c r="Y926" i="30"/>
  <c r="X926" i="30"/>
  <c r="V926" i="30"/>
  <c r="U926" i="30"/>
  <c r="T926" i="30"/>
  <c r="S926" i="30"/>
  <c r="R926" i="30"/>
  <c r="Q926" i="30"/>
  <c r="P926" i="30"/>
  <c r="O926" i="30"/>
  <c r="AA925" i="30"/>
  <c r="Z925" i="30"/>
  <c r="Y925" i="30"/>
  <c r="X925" i="30"/>
  <c r="V925" i="30"/>
  <c r="U925" i="30"/>
  <c r="T925" i="30"/>
  <c r="S925" i="30"/>
  <c r="R925" i="30"/>
  <c r="Q925" i="30"/>
  <c r="P925" i="30"/>
  <c r="O925" i="30"/>
  <c r="AA924" i="30"/>
  <c r="Z924" i="30"/>
  <c r="Y924" i="30"/>
  <c r="X924" i="30"/>
  <c r="V924" i="30"/>
  <c r="U924" i="30"/>
  <c r="T924" i="30"/>
  <c r="S924" i="30"/>
  <c r="R924" i="30"/>
  <c r="Q924" i="30"/>
  <c r="P924" i="30"/>
  <c r="O924" i="30"/>
  <c r="AA923" i="30"/>
  <c r="Z923" i="30"/>
  <c r="Y923" i="30"/>
  <c r="X923" i="30"/>
  <c r="V923" i="30"/>
  <c r="U923" i="30"/>
  <c r="T923" i="30"/>
  <c r="S923" i="30"/>
  <c r="R923" i="30"/>
  <c r="Q923" i="30"/>
  <c r="P923" i="30"/>
  <c r="O923" i="30"/>
  <c r="AA922" i="30"/>
  <c r="Z922" i="30"/>
  <c r="Y922" i="30"/>
  <c r="X922" i="30"/>
  <c r="V922" i="30"/>
  <c r="U922" i="30"/>
  <c r="T922" i="30"/>
  <c r="S922" i="30"/>
  <c r="R922" i="30"/>
  <c r="Q922" i="30"/>
  <c r="P922" i="30"/>
  <c r="O922" i="30"/>
  <c r="AA921" i="30"/>
  <c r="Z921" i="30"/>
  <c r="Y921" i="30"/>
  <c r="X921" i="30"/>
  <c r="V921" i="30"/>
  <c r="U921" i="30"/>
  <c r="T921" i="30"/>
  <c r="S921" i="30"/>
  <c r="R921" i="30"/>
  <c r="Q921" i="30"/>
  <c r="P921" i="30"/>
  <c r="O921" i="30"/>
  <c r="AA920" i="30"/>
  <c r="Z920" i="30"/>
  <c r="Y920" i="30"/>
  <c r="X920" i="30"/>
  <c r="V920" i="30"/>
  <c r="U920" i="30"/>
  <c r="T920" i="30"/>
  <c r="S920" i="30"/>
  <c r="R920" i="30"/>
  <c r="Q920" i="30"/>
  <c r="P920" i="30"/>
  <c r="O920" i="30"/>
  <c r="AA919" i="30"/>
  <c r="Z919" i="30"/>
  <c r="Y919" i="30"/>
  <c r="X919" i="30"/>
  <c r="V919" i="30"/>
  <c r="U919" i="30"/>
  <c r="T919" i="30"/>
  <c r="S919" i="30"/>
  <c r="R919" i="30"/>
  <c r="Q919" i="30"/>
  <c r="P919" i="30"/>
  <c r="O919" i="30"/>
  <c r="AA918" i="30"/>
  <c r="Z918" i="30"/>
  <c r="Y918" i="30"/>
  <c r="X918" i="30"/>
  <c r="V918" i="30"/>
  <c r="U918" i="30"/>
  <c r="T918" i="30"/>
  <c r="S918" i="30"/>
  <c r="R918" i="30"/>
  <c r="Q918" i="30"/>
  <c r="P918" i="30"/>
  <c r="O918" i="30"/>
  <c r="AA917" i="30"/>
  <c r="Z917" i="30"/>
  <c r="Y917" i="30"/>
  <c r="X917" i="30"/>
  <c r="V917" i="30"/>
  <c r="U917" i="30"/>
  <c r="T917" i="30"/>
  <c r="S917" i="30"/>
  <c r="R917" i="30"/>
  <c r="Q917" i="30"/>
  <c r="P917" i="30"/>
  <c r="O917" i="30"/>
  <c r="AA916" i="30"/>
  <c r="Z916" i="30"/>
  <c r="Y916" i="30"/>
  <c r="X916" i="30"/>
  <c r="V916" i="30"/>
  <c r="U916" i="30"/>
  <c r="T916" i="30"/>
  <c r="S916" i="30"/>
  <c r="R916" i="30"/>
  <c r="Q916" i="30"/>
  <c r="P916" i="30"/>
  <c r="O916" i="30"/>
  <c r="AA915" i="30"/>
  <c r="Z915" i="30"/>
  <c r="Y915" i="30"/>
  <c r="X915" i="30"/>
  <c r="V915" i="30"/>
  <c r="U915" i="30"/>
  <c r="T915" i="30"/>
  <c r="S915" i="30"/>
  <c r="R915" i="30"/>
  <c r="Q915" i="30"/>
  <c r="P915" i="30"/>
  <c r="O915" i="30"/>
  <c r="AA914" i="30"/>
  <c r="Z914" i="30"/>
  <c r="Y914" i="30"/>
  <c r="X914" i="30"/>
  <c r="V914" i="30"/>
  <c r="U914" i="30"/>
  <c r="T914" i="30"/>
  <c r="S914" i="30"/>
  <c r="R914" i="30"/>
  <c r="Q914" i="30"/>
  <c r="P914" i="30"/>
  <c r="O914" i="30"/>
  <c r="AA913" i="30"/>
  <c r="Z913" i="30"/>
  <c r="Y913" i="30"/>
  <c r="X913" i="30"/>
  <c r="V913" i="30"/>
  <c r="U913" i="30"/>
  <c r="T913" i="30"/>
  <c r="S913" i="30"/>
  <c r="R913" i="30"/>
  <c r="Q913" i="30"/>
  <c r="P913" i="30"/>
  <c r="O913" i="30"/>
  <c r="AA912" i="30"/>
  <c r="Z912" i="30"/>
  <c r="Y912" i="30"/>
  <c r="X912" i="30"/>
  <c r="V912" i="30"/>
  <c r="U912" i="30"/>
  <c r="T912" i="30"/>
  <c r="S912" i="30"/>
  <c r="R912" i="30"/>
  <c r="Q912" i="30"/>
  <c r="P912" i="30"/>
  <c r="O912" i="30"/>
  <c r="AA911" i="30"/>
  <c r="Z911" i="30"/>
  <c r="Y911" i="30"/>
  <c r="X911" i="30"/>
  <c r="V911" i="30"/>
  <c r="U911" i="30"/>
  <c r="T911" i="30"/>
  <c r="S911" i="30"/>
  <c r="R911" i="30"/>
  <c r="Q911" i="30"/>
  <c r="P911" i="30"/>
  <c r="O911" i="30"/>
  <c r="AA910" i="30"/>
  <c r="Z910" i="30"/>
  <c r="Y910" i="30"/>
  <c r="X910" i="30"/>
  <c r="V910" i="30"/>
  <c r="U910" i="30"/>
  <c r="T910" i="30"/>
  <c r="S910" i="30"/>
  <c r="R910" i="30"/>
  <c r="Q910" i="30"/>
  <c r="P910" i="30"/>
  <c r="O910" i="30"/>
  <c r="AA909" i="30"/>
  <c r="Z909" i="30"/>
  <c r="Y909" i="30"/>
  <c r="X909" i="30"/>
  <c r="V909" i="30"/>
  <c r="U909" i="30"/>
  <c r="T909" i="30"/>
  <c r="S909" i="30"/>
  <c r="R909" i="30"/>
  <c r="Q909" i="30"/>
  <c r="P909" i="30"/>
  <c r="O909" i="30"/>
  <c r="AA908" i="30"/>
  <c r="Z908" i="30"/>
  <c r="Y908" i="30"/>
  <c r="X908" i="30"/>
  <c r="V908" i="30"/>
  <c r="U908" i="30"/>
  <c r="T908" i="30"/>
  <c r="S908" i="30"/>
  <c r="R908" i="30"/>
  <c r="Q908" i="30"/>
  <c r="P908" i="30"/>
  <c r="O908" i="30"/>
  <c r="AA907" i="30"/>
  <c r="Z907" i="30"/>
  <c r="Y907" i="30"/>
  <c r="X907" i="30"/>
  <c r="V907" i="30"/>
  <c r="U907" i="30"/>
  <c r="T907" i="30"/>
  <c r="S907" i="30"/>
  <c r="R907" i="30"/>
  <c r="Q907" i="30"/>
  <c r="P907" i="30"/>
  <c r="O907" i="30"/>
  <c r="AA906" i="30"/>
  <c r="Z906" i="30"/>
  <c r="Y906" i="30"/>
  <c r="X906" i="30"/>
  <c r="V906" i="30"/>
  <c r="U906" i="30"/>
  <c r="T906" i="30"/>
  <c r="S906" i="30"/>
  <c r="R906" i="30"/>
  <c r="Q906" i="30"/>
  <c r="P906" i="30"/>
  <c r="O906" i="30"/>
  <c r="AA905" i="30"/>
  <c r="Z905" i="30"/>
  <c r="Y905" i="30"/>
  <c r="X905" i="30"/>
  <c r="V905" i="30"/>
  <c r="U905" i="30"/>
  <c r="T905" i="30"/>
  <c r="S905" i="30"/>
  <c r="R905" i="30"/>
  <c r="Q905" i="30"/>
  <c r="P905" i="30"/>
  <c r="O905" i="30"/>
  <c r="AA904" i="30"/>
  <c r="Z904" i="30"/>
  <c r="Y904" i="30"/>
  <c r="X904" i="30"/>
  <c r="V904" i="30"/>
  <c r="U904" i="30"/>
  <c r="T904" i="30"/>
  <c r="S904" i="30"/>
  <c r="R904" i="30"/>
  <c r="Q904" i="30"/>
  <c r="P904" i="30"/>
  <c r="O904" i="30"/>
  <c r="AA903" i="30"/>
  <c r="Z903" i="30"/>
  <c r="Y903" i="30"/>
  <c r="X903" i="30"/>
  <c r="V903" i="30"/>
  <c r="U903" i="30"/>
  <c r="T903" i="30"/>
  <c r="S903" i="30"/>
  <c r="R903" i="30"/>
  <c r="Q903" i="30"/>
  <c r="P903" i="30"/>
  <c r="O903" i="30"/>
  <c r="AA902" i="30"/>
  <c r="Z902" i="30"/>
  <c r="Y902" i="30"/>
  <c r="X902" i="30"/>
  <c r="V902" i="30"/>
  <c r="U902" i="30"/>
  <c r="T902" i="30"/>
  <c r="S902" i="30"/>
  <c r="R902" i="30"/>
  <c r="Q902" i="30"/>
  <c r="P902" i="30"/>
  <c r="O902" i="30"/>
  <c r="AA901" i="30"/>
  <c r="Z901" i="30"/>
  <c r="Y901" i="30"/>
  <c r="X901" i="30"/>
  <c r="V901" i="30"/>
  <c r="U901" i="30"/>
  <c r="T901" i="30"/>
  <c r="S901" i="30"/>
  <c r="R901" i="30"/>
  <c r="Q901" i="30"/>
  <c r="P901" i="30"/>
  <c r="O901" i="30"/>
  <c r="AA900" i="30"/>
  <c r="Z900" i="30"/>
  <c r="Y900" i="30"/>
  <c r="X900" i="30"/>
  <c r="V900" i="30"/>
  <c r="U900" i="30"/>
  <c r="T900" i="30"/>
  <c r="S900" i="30"/>
  <c r="R900" i="30"/>
  <c r="Q900" i="30"/>
  <c r="P900" i="30"/>
  <c r="O900" i="30"/>
  <c r="AA899" i="30"/>
  <c r="Z899" i="30"/>
  <c r="Y899" i="30"/>
  <c r="X899" i="30"/>
  <c r="V899" i="30"/>
  <c r="U899" i="30"/>
  <c r="T899" i="30"/>
  <c r="S899" i="30"/>
  <c r="R899" i="30"/>
  <c r="Q899" i="30"/>
  <c r="P899" i="30"/>
  <c r="O899" i="30"/>
  <c r="AA898" i="30"/>
  <c r="Z898" i="30"/>
  <c r="Y898" i="30"/>
  <c r="X898" i="30"/>
  <c r="V898" i="30"/>
  <c r="U898" i="30"/>
  <c r="T898" i="30"/>
  <c r="S898" i="30"/>
  <c r="R898" i="30"/>
  <c r="Q898" i="30"/>
  <c r="P898" i="30"/>
  <c r="O898" i="30"/>
  <c r="AA897" i="30"/>
  <c r="Z897" i="30"/>
  <c r="Y897" i="30"/>
  <c r="X897" i="30"/>
  <c r="V897" i="30"/>
  <c r="U897" i="30"/>
  <c r="T897" i="30"/>
  <c r="S897" i="30"/>
  <c r="R897" i="30"/>
  <c r="Q897" i="30"/>
  <c r="P897" i="30"/>
  <c r="O897" i="30"/>
  <c r="AA896" i="30"/>
  <c r="Z896" i="30"/>
  <c r="Y896" i="30"/>
  <c r="X896" i="30"/>
  <c r="V896" i="30"/>
  <c r="U896" i="30"/>
  <c r="T896" i="30"/>
  <c r="S896" i="30"/>
  <c r="R896" i="30"/>
  <c r="Q896" i="30"/>
  <c r="P896" i="30"/>
  <c r="O896" i="30"/>
  <c r="AA895" i="30"/>
  <c r="Z895" i="30"/>
  <c r="Y895" i="30"/>
  <c r="X895" i="30"/>
  <c r="V895" i="30"/>
  <c r="U895" i="30"/>
  <c r="T895" i="30"/>
  <c r="S895" i="30"/>
  <c r="R895" i="30"/>
  <c r="Q895" i="30"/>
  <c r="P895" i="30"/>
  <c r="O895" i="30"/>
  <c r="AA894" i="30"/>
  <c r="Z894" i="30"/>
  <c r="Y894" i="30"/>
  <c r="X894" i="30"/>
  <c r="V894" i="30"/>
  <c r="U894" i="30"/>
  <c r="T894" i="30"/>
  <c r="S894" i="30"/>
  <c r="R894" i="30"/>
  <c r="Q894" i="30"/>
  <c r="P894" i="30"/>
  <c r="O894" i="30"/>
  <c r="AA893" i="30"/>
  <c r="Z893" i="30"/>
  <c r="Y893" i="30"/>
  <c r="X893" i="30"/>
  <c r="V893" i="30"/>
  <c r="U893" i="30"/>
  <c r="T893" i="30"/>
  <c r="S893" i="30"/>
  <c r="R893" i="30"/>
  <c r="Q893" i="30"/>
  <c r="P893" i="30"/>
  <c r="O893" i="30"/>
  <c r="AA892" i="30"/>
  <c r="Z892" i="30"/>
  <c r="Y892" i="30"/>
  <c r="X892" i="30"/>
  <c r="V892" i="30"/>
  <c r="U892" i="30"/>
  <c r="T892" i="30"/>
  <c r="S892" i="30"/>
  <c r="R892" i="30"/>
  <c r="Q892" i="30"/>
  <c r="P892" i="30"/>
  <c r="O892" i="30"/>
  <c r="AA891" i="30"/>
  <c r="Z891" i="30"/>
  <c r="Y891" i="30"/>
  <c r="X891" i="30"/>
  <c r="V891" i="30"/>
  <c r="U891" i="30"/>
  <c r="T891" i="30"/>
  <c r="S891" i="30"/>
  <c r="R891" i="30"/>
  <c r="Q891" i="30"/>
  <c r="P891" i="30"/>
  <c r="O891" i="30"/>
  <c r="AA890" i="30"/>
  <c r="Z890" i="30"/>
  <c r="Y890" i="30"/>
  <c r="X890" i="30"/>
  <c r="V890" i="30"/>
  <c r="U890" i="30"/>
  <c r="T890" i="30"/>
  <c r="S890" i="30"/>
  <c r="R890" i="30"/>
  <c r="Q890" i="30"/>
  <c r="P890" i="30"/>
  <c r="O890" i="30"/>
  <c r="AA889" i="30"/>
  <c r="Z889" i="30"/>
  <c r="Y889" i="30"/>
  <c r="X889" i="30"/>
  <c r="V889" i="30"/>
  <c r="U889" i="30"/>
  <c r="T889" i="30"/>
  <c r="S889" i="30"/>
  <c r="R889" i="30"/>
  <c r="Q889" i="30"/>
  <c r="P889" i="30"/>
  <c r="O889" i="30"/>
  <c r="AA888" i="30"/>
  <c r="Z888" i="30"/>
  <c r="Y888" i="30"/>
  <c r="X888" i="30"/>
  <c r="V888" i="30"/>
  <c r="U888" i="30"/>
  <c r="T888" i="30"/>
  <c r="S888" i="30"/>
  <c r="R888" i="30"/>
  <c r="Q888" i="30"/>
  <c r="P888" i="30"/>
  <c r="O888" i="30"/>
  <c r="AA887" i="30"/>
  <c r="Z887" i="30"/>
  <c r="Y887" i="30"/>
  <c r="X887" i="30"/>
  <c r="V887" i="30"/>
  <c r="U887" i="30"/>
  <c r="T887" i="30"/>
  <c r="S887" i="30"/>
  <c r="R887" i="30"/>
  <c r="Q887" i="30"/>
  <c r="P887" i="30"/>
  <c r="O887" i="30"/>
  <c r="AA886" i="30"/>
  <c r="Z886" i="30"/>
  <c r="Y886" i="30"/>
  <c r="X886" i="30"/>
  <c r="V886" i="30"/>
  <c r="U886" i="30"/>
  <c r="T886" i="30"/>
  <c r="S886" i="30"/>
  <c r="R886" i="30"/>
  <c r="Q886" i="30"/>
  <c r="P886" i="30"/>
  <c r="O886" i="30"/>
  <c r="AA885" i="30"/>
  <c r="Z885" i="30"/>
  <c r="Y885" i="30"/>
  <c r="X885" i="30"/>
  <c r="V885" i="30"/>
  <c r="U885" i="30"/>
  <c r="T885" i="30"/>
  <c r="S885" i="30"/>
  <c r="R885" i="30"/>
  <c r="Q885" i="30"/>
  <c r="P885" i="30"/>
  <c r="O885" i="30"/>
  <c r="AA884" i="30"/>
  <c r="Z884" i="30"/>
  <c r="Y884" i="30"/>
  <c r="X884" i="30"/>
  <c r="V884" i="30"/>
  <c r="U884" i="30"/>
  <c r="T884" i="30"/>
  <c r="S884" i="30"/>
  <c r="R884" i="30"/>
  <c r="Q884" i="30"/>
  <c r="P884" i="30"/>
  <c r="O884" i="30"/>
  <c r="AA883" i="30"/>
  <c r="Z883" i="30"/>
  <c r="Y883" i="30"/>
  <c r="X883" i="30"/>
  <c r="V883" i="30"/>
  <c r="U883" i="30"/>
  <c r="T883" i="30"/>
  <c r="S883" i="30"/>
  <c r="R883" i="30"/>
  <c r="Q883" i="30"/>
  <c r="P883" i="30"/>
  <c r="O883" i="30"/>
  <c r="AA882" i="30"/>
  <c r="Z882" i="30"/>
  <c r="Y882" i="30"/>
  <c r="X882" i="30"/>
  <c r="V882" i="30"/>
  <c r="U882" i="30"/>
  <c r="T882" i="30"/>
  <c r="S882" i="30"/>
  <c r="R882" i="30"/>
  <c r="Q882" i="30"/>
  <c r="P882" i="30"/>
  <c r="O882" i="30"/>
  <c r="AA881" i="30"/>
  <c r="Z881" i="30"/>
  <c r="Y881" i="30"/>
  <c r="X881" i="30"/>
  <c r="V881" i="30"/>
  <c r="U881" i="30"/>
  <c r="T881" i="30"/>
  <c r="S881" i="30"/>
  <c r="R881" i="30"/>
  <c r="Q881" i="30"/>
  <c r="P881" i="30"/>
  <c r="O881" i="30"/>
  <c r="AA880" i="30"/>
  <c r="Z880" i="30"/>
  <c r="Y880" i="30"/>
  <c r="X880" i="30"/>
  <c r="V880" i="30"/>
  <c r="U880" i="30"/>
  <c r="T880" i="30"/>
  <c r="S880" i="30"/>
  <c r="R880" i="30"/>
  <c r="Q880" i="30"/>
  <c r="P880" i="30"/>
  <c r="O880" i="30"/>
  <c r="AA879" i="30"/>
  <c r="Z879" i="30"/>
  <c r="Y879" i="30"/>
  <c r="X879" i="30"/>
  <c r="V879" i="30"/>
  <c r="U879" i="30"/>
  <c r="T879" i="30"/>
  <c r="S879" i="30"/>
  <c r="R879" i="30"/>
  <c r="Q879" i="30"/>
  <c r="P879" i="30"/>
  <c r="O879" i="30"/>
  <c r="AA878" i="30"/>
  <c r="Z878" i="30"/>
  <c r="Y878" i="30"/>
  <c r="X878" i="30"/>
  <c r="V878" i="30"/>
  <c r="U878" i="30"/>
  <c r="T878" i="30"/>
  <c r="S878" i="30"/>
  <c r="R878" i="30"/>
  <c r="Q878" i="30"/>
  <c r="P878" i="30"/>
  <c r="O878" i="30"/>
  <c r="AA877" i="30"/>
  <c r="Z877" i="30"/>
  <c r="Y877" i="30"/>
  <c r="X877" i="30"/>
  <c r="V877" i="30"/>
  <c r="U877" i="30"/>
  <c r="T877" i="30"/>
  <c r="S877" i="30"/>
  <c r="R877" i="30"/>
  <c r="Q877" i="30"/>
  <c r="P877" i="30"/>
  <c r="O877" i="30"/>
  <c r="AA876" i="30"/>
  <c r="Z876" i="30"/>
  <c r="Y876" i="30"/>
  <c r="X876" i="30"/>
  <c r="V876" i="30"/>
  <c r="U876" i="30"/>
  <c r="T876" i="30"/>
  <c r="S876" i="30"/>
  <c r="R876" i="30"/>
  <c r="Q876" i="30"/>
  <c r="P876" i="30"/>
  <c r="O876" i="30"/>
  <c r="AA875" i="30"/>
  <c r="Z875" i="30"/>
  <c r="Y875" i="30"/>
  <c r="X875" i="30"/>
  <c r="V875" i="30"/>
  <c r="U875" i="30"/>
  <c r="T875" i="30"/>
  <c r="S875" i="30"/>
  <c r="R875" i="30"/>
  <c r="Q875" i="30"/>
  <c r="P875" i="30"/>
  <c r="O875" i="30"/>
  <c r="AA874" i="30"/>
  <c r="Z874" i="30"/>
  <c r="Y874" i="30"/>
  <c r="X874" i="30"/>
  <c r="V874" i="30"/>
  <c r="U874" i="30"/>
  <c r="T874" i="30"/>
  <c r="S874" i="30"/>
  <c r="R874" i="30"/>
  <c r="Q874" i="30"/>
  <c r="P874" i="30"/>
  <c r="O874" i="30"/>
  <c r="AA873" i="30"/>
  <c r="Z873" i="30"/>
  <c r="Y873" i="30"/>
  <c r="X873" i="30"/>
  <c r="V873" i="30"/>
  <c r="U873" i="30"/>
  <c r="T873" i="30"/>
  <c r="S873" i="30"/>
  <c r="R873" i="30"/>
  <c r="Q873" i="30"/>
  <c r="P873" i="30"/>
  <c r="O873" i="30"/>
  <c r="AA872" i="30"/>
  <c r="Z872" i="30"/>
  <c r="Y872" i="30"/>
  <c r="X872" i="30"/>
  <c r="V872" i="30"/>
  <c r="U872" i="30"/>
  <c r="T872" i="30"/>
  <c r="S872" i="30"/>
  <c r="R872" i="30"/>
  <c r="Q872" i="30"/>
  <c r="P872" i="30"/>
  <c r="O872" i="30"/>
  <c r="AA871" i="30"/>
  <c r="Z871" i="30"/>
  <c r="Y871" i="30"/>
  <c r="X871" i="30"/>
  <c r="V871" i="30"/>
  <c r="U871" i="30"/>
  <c r="T871" i="30"/>
  <c r="S871" i="30"/>
  <c r="R871" i="30"/>
  <c r="Q871" i="30"/>
  <c r="P871" i="30"/>
  <c r="O871" i="30"/>
  <c r="AA870" i="30"/>
  <c r="Z870" i="30"/>
  <c r="Y870" i="30"/>
  <c r="X870" i="30"/>
  <c r="V870" i="30"/>
  <c r="U870" i="30"/>
  <c r="T870" i="30"/>
  <c r="S870" i="30"/>
  <c r="R870" i="30"/>
  <c r="Q870" i="30"/>
  <c r="P870" i="30"/>
  <c r="O870" i="30"/>
  <c r="AA869" i="30"/>
  <c r="Z869" i="30"/>
  <c r="Y869" i="30"/>
  <c r="X869" i="30"/>
  <c r="V869" i="30"/>
  <c r="U869" i="30"/>
  <c r="T869" i="30"/>
  <c r="S869" i="30"/>
  <c r="R869" i="30"/>
  <c r="Q869" i="30"/>
  <c r="P869" i="30"/>
  <c r="O869" i="30"/>
  <c r="AA868" i="30"/>
  <c r="Z868" i="30"/>
  <c r="Y868" i="30"/>
  <c r="X868" i="30"/>
  <c r="V868" i="30"/>
  <c r="U868" i="30"/>
  <c r="T868" i="30"/>
  <c r="S868" i="30"/>
  <c r="R868" i="30"/>
  <c r="Q868" i="30"/>
  <c r="P868" i="30"/>
  <c r="O868" i="30"/>
  <c r="AA867" i="30"/>
  <c r="Z867" i="30"/>
  <c r="Y867" i="30"/>
  <c r="X867" i="30"/>
  <c r="V867" i="30"/>
  <c r="U867" i="30"/>
  <c r="T867" i="30"/>
  <c r="S867" i="30"/>
  <c r="R867" i="30"/>
  <c r="Q867" i="30"/>
  <c r="P867" i="30"/>
  <c r="O867" i="30"/>
  <c r="AA866" i="30"/>
  <c r="Z866" i="30"/>
  <c r="Y866" i="30"/>
  <c r="X866" i="30"/>
  <c r="V866" i="30"/>
  <c r="U866" i="30"/>
  <c r="T866" i="30"/>
  <c r="S866" i="30"/>
  <c r="R866" i="30"/>
  <c r="Q866" i="30"/>
  <c r="P866" i="30"/>
  <c r="O866" i="30"/>
  <c r="AA865" i="30"/>
  <c r="Z865" i="30"/>
  <c r="Y865" i="30"/>
  <c r="X865" i="30"/>
  <c r="V865" i="30"/>
  <c r="U865" i="30"/>
  <c r="T865" i="30"/>
  <c r="S865" i="30"/>
  <c r="R865" i="30"/>
  <c r="Q865" i="30"/>
  <c r="P865" i="30"/>
  <c r="O865" i="30"/>
  <c r="AA864" i="30"/>
  <c r="Z864" i="30"/>
  <c r="Y864" i="30"/>
  <c r="X864" i="30"/>
  <c r="V864" i="30"/>
  <c r="U864" i="30"/>
  <c r="T864" i="30"/>
  <c r="S864" i="30"/>
  <c r="R864" i="30"/>
  <c r="Q864" i="30"/>
  <c r="P864" i="30"/>
  <c r="O864" i="30"/>
  <c r="AA863" i="30"/>
  <c r="Z863" i="30"/>
  <c r="Y863" i="30"/>
  <c r="X863" i="30"/>
  <c r="V863" i="30"/>
  <c r="U863" i="30"/>
  <c r="T863" i="30"/>
  <c r="S863" i="30"/>
  <c r="R863" i="30"/>
  <c r="Q863" i="30"/>
  <c r="P863" i="30"/>
  <c r="O863" i="30"/>
  <c r="AA862" i="30"/>
  <c r="Z862" i="30"/>
  <c r="Y862" i="30"/>
  <c r="X862" i="30"/>
  <c r="V862" i="30"/>
  <c r="U862" i="30"/>
  <c r="T862" i="30"/>
  <c r="S862" i="30"/>
  <c r="R862" i="30"/>
  <c r="Q862" i="30"/>
  <c r="P862" i="30"/>
  <c r="O862" i="30"/>
  <c r="AA861" i="30"/>
  <c r="Z861" i="30"/>
  <c r="Y861" i="30"/>
  <c r="X861" i="30"/>
  <c r="V861" i="30"/>
  <c r="U861" i="30"/>
  <c r="T861" i="30"/>
  <c r="S861" i="30"/>
  <c r="R861" i="30"/>
  <c r="Q861" i="30"/>
  <c r="P861" i="30"/>
  <c r="O861" i="30"/>
  <c r="AA860" i="30"/>
  <c r="Z860" i="30"/>
  <c r="Y860" i="30"/>
  <c r="X860" i="30"/>
  <c r="V860" i="30"/>
  <c r="U860" i="30"/>
  <c r="T860" i="30"/>
  <c r="S860" i="30"/>
  <c r="R860" i="30"/>
  <c r="Q860" i="30"/>
  <c r="P860" i="30"/>
  <c r="O860" i="30"/>
  <c r="AA859" i="30"/>
  <c r="Z859" i="30"/>
  <c r="Y859" i="30"/>
  <c r="X859" i="30"/>
  <c r="V859" i="30"/>
  <c r="U859" i="30"/>
  <c r="T859" i="30"/>
  <c r="S859" i="30"/>
  <c r="R859" i="30"/>
  <c r="Q859" i="30"/>
  <c r="P859" i="30"/>
  <c r="O859" i="30"/>
  <c r="AA858" i="30"/>
  <c r="Z858" i="30"/>
  <c r="Y858" i="30"/>
  <c r="X858" i="30"/>
  <c r="V858" i="30"/>
  <c r="U858" i="30"/>
  <c r="T858" i="30"/>
  <c r="S858" i="30"/>
  <c r="R858" i="30"/>
  <c r="Q858" i="30"/>
  <c r="P858" i="30"/>
  <c r="O858" i="30"/>
  <c r="AA857" i="30"/>
  <c r="Z857" i="30"/>
  <c r="Y857" i="30"/>
  <c r="X857" i="30"/>
  <c r="V857" i="30"/>
  <c r="U857" i="30"/>
  <c r="T857" i="30"/>
  <c r="S857" i="30"/>
  <c r="R857" i="30"/>
  <c r="Q857" i="30"/>
  <c r="P857" i="30"/>
  <c r="O857" i="30"/>
  <c r="AA856" i="30"/>
  <c r="Z856" i="30"/>
  <c r="Y856" i="30"/>
  <c r="X856" i="30"/>
  <c r="V856" i="30"/>
  <c r="U856" i="30"/>
  <c r="T856" i="30"/>
  <c r="S856" i="30"/>
  <c r="R856" i="30"/>
  <c r="Q856" i="30"/>
  <c r="P856" i="30"/>
  <c r="O856" i="30"/>
  <c r="AA855" i="30"/>
  <c r="Z855" i="30"/>
  <c r="Y855" i="30"/>
  <c r="X855" i="30"/>
  <c r="V855" i="30"/>
  <c r="U855" i="30"/>
  <c r="T855" i="30"/>
  <c r="S855" i="30"/>
  <c r="R855" i="30"/>
  <c r="Q855" i="30"/>
  <c r="P855" i="30"/>
  <c r="O855" i="30"/>
  <c r="AA854" i="30"/>
  <c r="Z854" i="30"/>
  <c r="Y854" i="30"/>
  <c r="X854" i="30"/>
  <c r="V854" i="30"/>
  <c r="U854" i="30"/>
  <c r="T854" i="30"/>
  <c r="S854" i="30"/>
  <c r="R854" i="30"/>
  <c r="Q854" i="30"/>
  <c r="P854" i="30"/>
  <c r="O854" i="30"/>
  <c r="AA853" i="30"/>
  <c r="Z853" i="30"/>
  <c r="Y853" i="30"/>
  <c r="X853" i="30"/>
  <c r="V853" i="30"/>
  <c r="U853" i="30"/>
  <c r="T853" i="30"/>
  <c r="S853" i="30"/>
  <c r="R853" i="30"/>
  <c r="Q853" i="30"/>
  <c r="P853" i="30"/>
  <c r="O853" i="30"/>
  <c r="AA852" i="30"/>
  <c r="Z852" i="30"/>
  <c r="Y852" i="30"/>
  <c r="X852" i="30"/>
  <c r="V852" i="30"/>
  <c r="U852" i="30"/>
  <c r="T852" i="30"/>
  <c r="S852" i="30"/>
  <c r="R852" i="30"/>
  <c r="Q852" i="30"/>
  <c r="P852" i="30"/>
  <c r="O852" i="30"/>
  <c r="AA851" i="30"/>
  <c r="Z851" i="30"/>
  <c r="Y851" i="30"/>
  <c r="X851" i="30"/>
  <c r="V851" i="30"/>
  <c r="U851" i="30"/>
  <c r="T851" i="30"/>
  <c r="S851" i="30"/>
  <c r="R851" i="30"/>
  <c r="Q851" i="30"/>
  <c r="P851" i="30"/>
  <c r="O851" i="30"/>
  <c r="AA850" i="30"/>
  <c r="Z850" i="30"/>
  <c r="Y850" i="30"/>
  <c r="X850" i="30"/>
  <c r="V850" i="30"/>
  <c r="U850" i="30"/>
  <c r="T850" i="30"/>
  <c r="S850" i="30"/>
  <c r="R850" i="30"/>
  <c r="Q850" i="30"/>
  <c r="P850" i="30"/>
  <c r="O850" i="30"/>
  <c r="AA849" i="30"/>
  <c r="Z849" i="30"/>
  <c r="Y849" i="30"/>
  <c r="X849" i="30"/>
  <c r="V849" i="30"/>
  <c r="U849" i="30"/>
  <c r="T849" i="30"/>
  <c r="S849" i="30"/>
  <c r="R849" i="30"/>
  <c r="Q849" i="30"/>
  <c r="P849" i="30"/>
  <c r="O849" i="30"/>
  <c r="AA848" i="30"/>
  <c r="Z848" i="30"/>
  <c r="Y848" i="30"/>
  <c r="X848" i="30"/>
  <c r="V848" i="30"/>
  <c r="U848" i="30"/>
  <c r="T848" i="30"/>
  <c r="S848" i="30"/>
  <c r="R848" i="30"/>
  <c r="Q848" i="30"/>
  <c r="P848" i="30"/>
  <c r="O848" i="30"/>
  <c r="AA847" i="30"/>
  <c r="Z847" i="30"/>
  <c r="Y847" i="30"/>
  <c r="X847" i="30"/>
  <c r="V847" i="30"/>
  <c r="U847" i="30"/>
  <c r="T847" i="30"/>
  <c r="S847" i="30"/>
  <c r="R847" i="30"/>
  <c r="Q847" i="30"/>
  <c r="P847" i="30"/>
  <c r="O847" i="30"/>
  <c r="AA846" i="30"/>
  <c r="Z846" i="30"/>
  <c r="Y846" i="30"/>
  <c r="X846" i="30"/>
  <c r="V846" i="30"/>
  <c r="U846" i="30"/>
  <c r="T846" i="30"/>
  <c r="S846" i="30"/>
  <c r="R846" i="30"/>
  <c r="Q846" i="30"/>
  <c r="P846" i="30"/>
  <c r="O846" i="30"/>
  <c r="AA845" i="30"/>
  <c r="Z845" i="30"/>
  <c r="Y845" i="30"/>
  <c r="X845" i="30"/>
  <c r="V845" i="30"/>
  <c r="U845" i="30"/>
  <c r="T845" i="30"/>
  <c r="S845" i="30"/>
  <c r="R845" i="30"/>
  <c r="Q845" i="30"/>
  <c r="P845" i="30"/>
  <c r="O845" i="30"/>
  <c r="AA844" i="30"/>
  <c r="Z844" i="30"/>
  <c r="Y844" i="30"/>
  <c r="X844" i="30"/>
  <c r="V844" i="30"/>
  <c r="U844" i="30"/>
  <c r="T844" i="30"/>
  <c r="S844" i="30"/>
  <c r="R844" i="30"/>
  <c r="Q844" i="30"/>
  <c r="P844" i="30"/>
  <c r="O844" i="30"/>
  <c r="AA843" i="30"/>
  <c r="Z843" i="30"/>
  <c r="Y843" i="30"/>
  <c r="X843" i="30"/>
  <c r="V843" i="30"/>
  <c r="U843" i="30"/>
  <c r="T843" i="30"/>
  <c r="S843" i="30"/>
  <c r="R843" i="30"/>
  <c r="Q843" i="30"/>
  <c r="P843" i="30"/>
  <c r="O843" i="30"/>
  <c r="AA842" i="30"/>
  <c r="Z842" i="30"/>
  <c r="Y842" i="30"/>
  <c r="X842" i="30"/>
  <c r="V842" i="30"/>
  <c r="U842" i="30"/>
  <c r="T842" i="30"/>
  <c r="S842" i="30"/>
  <c r="R842" i="30"/>
  <c r="Q842" i="30"/>
  <c r="P842" i="30"/>
  <c r="O842" i="30"/>
  <c r="AA841" i="30"/>
  <c r="Z841" i="30"/>
  <c r="Y841" i="30"/>
  <c r="X841" i="30"/>
  <c r="V841" i="30"/>
  <c r="U841" i="30"/>
  <c r="T841" i="30"/>
  <c r="S841" i="30"/>
  <c r="R841" i="30"/>
  <c r="Q841" i="30"/>
  <c r="P841" i="30"/>
  <c r="O841" i="30"/>
  <c r="AA840" i="30"/>
  <c r="Z840" i="30"/>
  <c r="Y840" i="30"/>
  <c r="X840" i="30"/>
  <c r="V840" i="30"/>
  <c r="U840" i="30"/>
  <c r="T840" i="30"/>
  <c r="S840" i="30"/>
  <c r="R840" i="30"/>
  <c r="Q840" i="30"/>
  <c r="P840" i="30"/>
  <c r="O840" i="30"/>
  <c r="AA839" i="30"/>
  <c r="Z839" i="30"/>
  <c r="Y839" i="30"/>
  <c r="X839" i="30"/>
  <c r="V839" i="30"/>
  <c r="U839" i="30"/>
  <c r="T839" i="30"/>
  <c r="S839" i="30"/>
  <c r="R839" i="30"/>
  <c r="Q839" i="30"/>
  <c r="P839" i="30"/>
  <c r="O839" i="30"/>
  <c r="AA838" i="30"/>
  <c r="Z838" i="30"/>
  <c r="Y838" i="30"/>
  <c r="X838" i="30"/>
  <c r="V838" i="30"/>
  <c r="U838" i="30"/>
  <c r="T838" i="30"/>
  <c r="S838" i="30"/>
  <c r="R838" i="30"/>
  <c r="Q838" i="30"/>
  <c r="P838" i="30"/>
  <c r="O838" i="30"/>
  <c r="AA837" i="30"/>
  <c r="Z837" i="30"/>
  <c r="Y837" i="30"/>
  <c r="X837" i="30"/>
  <c r="V837" i="30"/>
  <c r="U837" i="30"/>
  <c r="T837" i="30"/>
  <c r="S837" i="30"/>
  <c r="R837" i="30"/>
  <c r="Q837" i="30"/>
  <c r="P837" i="30"/>
  <c r="O837" i="30"/>
  <c r="AA836" i="30"/>
  <c r="Z836" i="30"/>
  <c r="Y836" i="30"/>
  <c r="X836" i="30"/>
  <c r="V836" i="30"/>
  <c r="U836" i="30"/>
  <c r="T836" i="30"/>
  <c r="S836" i="30"/>
  <c r="R836" i="30"/>
  <c r="Q836" i="30"/>
  <c r="P836" i="30"/>
  <c r="O836" i="30"/>
  <c r="AA835" i="30"/>
  <c r="Z835" i="30"/>
  <c r="Y835" i="30"/>
  <c r="X835" i="30"/>
  <c r="V835" i="30"/>
  <c r="U835" i="30"/>
  <c r="T835" i="30"/>
  <c r="S835" i="30"/>
  <c r="R835" i="30"/>
  <c r="Q835" i="30"/>
  <c r="P835" i="30"/>
  <c r="O835" i="30"/>
  <c r="AA834" i="30"/>
  <c r="Z834" i="30"/>
  <c r="Y834" i="30"/>
  <c r="X834" i="30"/>
  <c r="V834" i="30"/>
  <c r="U834" i="30"/>
  <c r="T834" i="30"/>
  <c r="S834" i="30"/>
  <c r="R834" i="30"/>
  <c r="Q834" i="30"/>
  <c r="P834" i="30"/>
  <c r="O834" i="30"/>
  <c r="AA833" i="30"/>
  <c r="Z833" i="30"/>
  <c r="Y833" i="30"/>
  <c r="X833" i="30"/>
  <c r="V833" i="30"/>
  <c r="U833" i="30"/>
  <c r="T833" i="30"/>
  <c r="S833" i="30"/>
  <c r="R833" i="30"/>
  <c r="Q833" i="30"/>
  <c r="P833" i="30"/>
  <c r="O833" i="30"/>
  <c r="AA832" i="30"/>
  <c r="Z832" i="30"/>
  <c r="Y832" i="30"/>
  <c r="X832" i="30"/>
  <c r="V832" i="30"/>
  <c r="U832" i="30"/>
  <c r="T832" i="30"/>
  <c r="S832" i="30"/>
  <c r="R832" i="30"/>
  <c r="Q832" i="30"/>
  <c r="P832" i="30"/>
  <c r="O832" i="30"/>
  <c r="AA831" i="30"/>
  <c r="Z831" i="30"/>
  <c r="Y831" i="30"/>
  <c r="X831" i="30"/>
  <c r="V831" i="30"/>
  <c r="U831" i="30"/>
  <c r="T831" i="30"/>
  <c r="S831" i="30"/>
  <c r="R831" i="30"/>
  <c r="Q831" i="30"/>
  <c r="P831" i="30"/>
  <c r="O831" i="30"/>
  <c r="AA830" i="30"/>
  <c r="Z830" i="30"/>
  <c r="Y830" i="30"/>
  <c r="X830" i="30"/>
  <c r="V830" i="30"/>
  <c r="U830" i="30"/>
  <c r="T830" i="30"/>
  <c r="S830" i="30"/>
  <c r="R830" i="30"/>
  <c r="Q830" i="30"/>
  <c r="P830" i="30"/>
  <c r="O830" i="30"/>
  <c r="AA829" i="30"/>
  <c r="Z829" i="30"/>
  <c r="Y829" i="30"/>
  <c r="X829" i="30"/>
  <c r="V829" i="30"/>
  <c r="U829" i="30"/>
  <c r="T829" i="30"/>
  <c r="S829" i="30"/>
  <c r="R829" i="30"/>
  <c r="Q829" i="30"/>
  <c r="P829" i="30"/>
  <c r="O829" i="30"/>
  <c r="AA828" i="30"/>
  <c r="Z828" i="30"/>
  <c r="Y828" i="30"/>
  <c r="X828" i="30"/>
  <c r="V828" i="30"/>
  <c r="U828" i="30"/>
  <c r="T828" i="30"/>
  <c r="S828" i="30"/>
  <c r="R828" i="30"/>
  <c r="Q828" i="30"/>
  <c r="P828" i="30"/>
  <c r="O828" i="30"/>
  <c r="AA827" i="30"/>
  <c r="Z827" i="30"/>
  <c r="Y827" i="30"/>
  <c r="X827" i="30"/>
  <c r="V827" i="30"/>
  <c r="U827" i="30"/>
  <c r="T827" i="30"/>
  <c r="S827" i="30"/>
  <c r="R827" i="30"/>
  <c r="Q827" i="30"/>
  <c r="P827" i="30"/>
  <c r="O827" i="30"/>
  <c r="AA826" i="30"/>
  <c r="Z826" i="30"/>
  <c r="Y826" i="30"/>
  <c r="X826" i="30"/>
  <c r="V826" i="30"/>
  <c r="U826" i="30"/>
  <c r="T826" i="30"/>
  <c r="S826" i="30"/>
  <c r="R826" i="30"/>
  <c r="Q826" i="30"/>
  <c r="P826" i="30"/>
  <c r="O826" i="30"/>
  <c r="AA825" i="30"/>
  <c r="Z825" i="30"/>
  <c r="Y825" i="30"/>
  <c r="X825" i="30"/>
  <c r="V825" i="30"/>
  <c r="U825" i="30"/>
  <c r="T825" i="30"/>
  <c r="S825" i="30"/>
  <c r="R825" i="30"/>
  <c r="Q825" i="30"/>
  <c r="P825" i="30"/>
  <c r="O825" i="30"/>
  <c r="AA824" i="30"/>
  <c r="Z824" i="30"/>
  <c r="Y824" i="30"/>
  <c r="X824" i="30"/>
  <c r="V824" i="30"/>
  <c r="U824" i="30"/>
  <c r="T824" i="30"/>
  <c r="S824" i="30"/>
  <c r="R824" i="30"/>
  <c r="Q824" i="30"/>
  <c r="P824" i="30"/>
  <c r="O824" i="30"/>
  <c r="AA823" i="30"/>
  <c r="Z823" i="30"/>
  <c r="Y823" i="30"/>
  <c r="X823" i="30"/>
  <c r="V823" i="30"/>
  <c r="U823" i="30"/>
  <c r="T823" i="30"/>
  <c r="S823" i="30"/>
  <c r="R823" i="30"/>
  <c r="Q823" i="30"/>
  <c r="P823" i="30"/>
  <c r="O823" i="30"/>
  <c r="AA822" i="30"/>
  <c r="Z822" i="30"/>
  <c r="Y822" i="30"/>
  <c r="X822" i="30"/>
  <c r="V822" i="30"/>
  <c r="U822" i="30"/>
  <c r="T822" i="30"/>
  <c r="S822" i="30"/>
  <c r="R822" i="30"/>
  <c r="Q822" i="30"/>
  <c r="P822" i="30"/>
  <c r="O822" i="30"/>
  <c r="AA821" i="30"/>
  <c r="Z821" i="30"/>
  <c r="Y821" i="30"/>
  <c r="X821" i="30"/>
  <c r="V821" i="30"/>
  <c r="U821" i="30"/>
  <c r="T821" i="30"/>
  <c r="S821" i="30"/>
  <c r="R821" i="30"/>
  <c r="Q821" i="30"/>
  <c r="P821" i="30"/>
  <c r="O821" i="30"/>
  <c r="AA820" i="30"/>
  <c r="Z820" i="30"/>
  <c r="Y820" i="30"/>
  <c r="X820" i="30"/>
  <c r="V820" i="30"/>
  <c r="U820" i="30"/>
  <c r="T820" i="30"/>
  <c r="S820" i="30"/>
  <c r="R820" i="30"/>
  <c r="Q820" i="30"/>
  <c r="P820" i="30"/>
  <c r="O820" i="30"/>
  <c r="AA819" i="30"/>
  <c r="Z819" i="30"/>
  <c r="Y819" i="30"/>
  <c r="X819" i="30"/>
  <c r="V819" i="30"/>
  <c r="U819" i="30"/>
  <c r="T819" i="30"/>
  <c r="S819" i="30"/>
  <c r="R819" i="30"/>
  <c r="Q819" i="30"/>
  <c r="P819" i="30"/>
  <c r="O819" i="30"/>
  <c r="AA818" i="30"/>
  <c r="Z818" i="30"/>
  <c r="Y818" i="30"/>
  <c r="X818" i="30"/>
  <c r="V818" i="30"/>
  <c r="U818" i="30"/>
  <c r="T818" i="30"/>
  <c r="S818" i="30"/>
  <c r="R818" i="30"/>
  <c r="Q818" i="30"/>
  <c r="P818" i="30"/>
  <c r="O818" i="30"/>
  <c r="AA817" i="30"/>
  <c r="Z817" i="30"/>
  <c r="Y817" i="30"/>
  <c r="X817" i="30"/>
  <c r="V817" i="30"/>
  <c r="U817" i="30"/>
  <c r="T817" i="30"/>
  <c r="S817" i="30"/>
  <c r="R817" i="30"/>
  <c r="Q817" i="30"/>
  <c r="P817" i="30"/>
  <c r="O817" i="30"/>
  <c r="AA816" i="30"/>
  <c r="Z816" i="30"/>
  <c r="Y816" i="30"/>
  <c r="X816" i="30"/>
  <c r="V816" i="30"/>
  <c r="U816" i="30"/>
  <c r="T816" i="30"/>
  <c r="S816" i="30"/>
  <c r="R816" i="30"/>
  <c r="Q816" i="30"/>
  <c r="P816" i="30"/>
  <c r="O816" i="30"/>
  <c r="AA815" i="30"/>
  <c r="Z815" i="30"/>
  <c r="Y815" i="30"/>
  <c r="X815" i="30"/>
  <c r="V815" i="30"/>
  <c r="U815" i="30"/>
  <c r="T815" i="30"/>
  <c r="S815" i="30"/>
  <c r="R815" i="30"/>
  <c r="Q815" i="30"/>
  <c r="P815" i="30"/>
  <c r="O815" i="30"/>
  <c r="AA814" i="30"/>
  <c r="Z814" i="30"/>
  <c r="Y814" i="30"/>
  <c r="X814" i="30"/>
  <c r="V814" i="30"/>
  <c r="U814" i="30"/>
  <c r="T814" i="30"/>
  <c r="S814" i="30"/>
  <c r="R814" i="30"/>
  <c r="Q814" i="30"/>
  <c r="P814" i="30"/>
  <c r="O814" i="30"/>
  <c r="AA813" i="30"/>
  <c r="Z813" i="30"/>
  <c r="Y813" i="30"/>
  <c r="X813" i="30"/>
  <c r="V813" i="30"/>
  <c r="U813" i="30"/>
  <c r="T813" i="30"/>
  <c r="S813" i="30"/>
  <c r="R813" i="30"/>
  <c r="Q813" i="30"/>
  <c r="P813" i="30"/>
  <c r="O813" i="30"/>
  <c r="AA812" i="30"/>
  <c r="Z812" i="30"/>
  <c r="Y812" i="30"/>
  <c r="X812" i="30"/>
  <c r="V812" i="30"/>
  <c r="U812" i="30"/>
  <c r="T812" i="30"/>
  <c r="S812" i="30"/>
  <c r="R812" i="30"/>
  <c r="Q812" i="30"/>
  <c r="P812" i="30"/>
  <c r="O812" i="30"/>
  <c r="AA811" i="30"/>
  <c r="Z811" i="30"/>
  <c r="Y811" i="30"/>
  <c r="X811" i="30"/>
  <c r="V811" i="30"/>
  <c r="U811" i="30"/>
  <c r="T811" i="30"/>
  <c r="S811" i="30"/>
  <c r="R811" i="30"/>
  <c r="Q811" i="30"/>
  <c r="P811" i="30"/>
  <c r="O811" i="30"/>
  <c r="AA810" i="30"/>
  <c r="Z810" i="30"/>
  <c r="Y810" i="30"/>
  <c r="X810" i="30"/>
  <c r="V810" i="30"/>
  <c r="U810" i="30"/>
  <c r="T810" i="30"/>
  <c r="S810" i="30"/>
  <c r="R810" i="30"/>
  <c r="Q810" i="30"/>
  <c r="P810" i="30"/>
  <c r="O810" i="30"/>
  <c r="AA809" i="30"/>
  <c r="Z809" i="30"/>
  <c r="Y809" i="30"/>
  <c r="X809" i="30"/>
  <c r="V809" i="30"/>
  <c r="U809" i="30"/>
  <c r="T809" i="30"/>
  <c r="S809" i="30"/>
  <c r="R809" i="30"/>
  <c r="Q809" i="30"/>
  <c r="P809" i="30"/>
  <c r="O809" i="30"/>
  <c r="AA808" i="30"/>
  <c r="Z808" i="30"/>
  <c r="Y808" i="30"/>
  <c r="X808" i="30"/>
  <c r="V808" i="30"/>
  <c r="U808" i="30"/>
  <c r="T808" i="30"/>
  <c r="S808" i="30"/>
  <c r="R808" i="30"/>
  <c r="Q808" i="30"/>
  <c r="P808" i="30"/>
  <c r="O808" i="30"/>
  <c r="AA807" i="30"/>
  <c r="Z807" i="30"/>
  <c r="Y807" i="30"/>
  <c r="X807" i="30"/>
  <c r="V807" i="30"/>
  <c r="U807" i="30"/>
  <c r="T807" i="30"/>
  <c r="S807" i="30"/>
  <c r="R807" i="30"/>
  <c r="Q807" i="30"/>
  <c r="P807" i="30"/>
  <c r="O807" i="30"/>
  <c r="AA806" i="30"/>
  <c r="Z806" i="30"/>
  <c r="Y806" i="30"/>
  <c r="X806" i="30"/>
  <c r="V806" i="30"/>
  <c r="U806" i="30"/>
  <c r="T806" i="30"/>
  <c r="S806" i="30"/>
  <c r="R806" i="30"/>
  <c r="Q806" i="30"/>
  <c r="P806" i="30"/>
  <c r="O806" i="30"/>
  <c r="AA805" i="30"/>
  <c r="Z805" i="30"/>
  <c r="Y805" i="30"/>
  <c r="X805" i="30"/>
  <c r="V805" i="30"/>
  <c r="U805" i="30"/>
  <c r="T805" i="30"/>
  <c r="S805" i="30"/>
  <c r="R805" i="30"/>
  <c r="Q805" i="30"/>
  <c r="P805" i="30"/>
  <c r="O805" i="30"/>
  <c r="AA804" i="30"/>
  <c r="Z804" i="30"/>
  <c r="Y804" i="30"/>
  <c r="X804" i="30"/>
  <c r="V804" i="30"/>
  <c r="U804" i="30"/>
  <c r="T804" i="30"/>
  <c r="S804" i="30"/>
  <c r="R804" i="30"/>
  <c r="Q804" i="30"/>
  <c r="P804" i="30"/>
  <c r="O804" i="30"/>
  <c r="AA803" i="30"/>
  <c r="Z803" i="30"/>
  <c r="Y803" i="30"/>
  <c r="X803" i="30"/>
  <c r="V803" i="30"/>
  <c r="U803" i="30"/>
  <c r="T803" i="30"/>
  <c r="S803" i="30"/>
  <c r="R803" i="30"/>
  <c r="Q803" i="30"/>
  <c r="P803" i="30"/>
  <c r="O803" i="30"/>
  <c r="AA802" i="30"/>
  <c r="Z802" i="30"/>
  <c r="Y802" i="30"/>
  <c r="X802" i="30"/>
  <c r="V802" i="30"/>
  <c r="U802" i="30"/>
  <c r="T802" i="30"/>
  <c r="S802" i="30"/>
  <c r="R802" i="30"/>
  <c r="Q802" i="30"/>
  <c r="P802" i="30"/>
  <c r="O802" i="30"/>
  <c r="AA801" i="30"/>
  <c r="Z801" i="30"/>
  <c r="Y801" i="30"/>
  <c r="X801" i="30"/>
  <c r="V801" i="30"/>
  <c r="U801" i="30"/>
  <c r="T801" i="30"/>
  <c r="S801" i="30"/>
  <c r="R801" i="30"/>
  <c r="Q801" i="30"/>
  <c r="P801" i="30"/>
  <c r="O801" i="30"/>
  <c r="AA800" i="30"/>
  <c r="Z800" i="30"/>
  <c r="Y800" i="30"/>
  <c r="X800" i="30"/>
  <c r="V800" i="30"/>
  <c r="U800" i="30"/>
  <c r="T800" i="30"/>
  <c r="S800" i="30"/>
  <c r="R800" i="30"/>
  <c r="Q800" i="30"/>
  <c r="P800" i="30"/>
  <c r="O800" i="30"/>
  <c r="AA799" i="30"/>
  <c r="Z799" i="30"/>
  <c r="Y799" i="30"/>
  <c r="X799" i="30"/>
  <c r="V799" i="30"/>
  <c r="U799" i="30"/>
  <c r="T799" i="30"/>
  <c r="S799" i="30"/>
  <c r="R799" i="30"/>
  <c r="Q799" i="30"/>
  <c r="P799" i="30"/>
  <c r="O799" i="30"/>
  <c r="AA798" i="30"/>
  <c r="Z798" i="30"/>
  <c r="Y798" i="30"/>
  <c r="X798" i="30"/>
  <c r="V798" i="30"/>
  <c r="U798" i="30"/>
  <c r="T798" i="30"/>
  <c r="S798" i="30"/>
  <c r="R798" i="30"/>
  <c r="Q798" i="30"/>
  <c r="P798" i="30"/>
  <c r="O798" i="30"/>
  <c r="AA797" i="30"/>
  <c r="Z797" i="30"/>
  <c r="Y797" i="30"/>
  <c r="X797" i="30"/>
  <c r="V797" i="30"/>
  <c r="U797" i="30"/>
  <c r="T797" i="30"/>
  <c r="S797" i="30"/>
  <c r="R797" i="30"/>
  <c r="Q797" i="30"/>
  <c r="P797" i="30"/>
  <c r="O797" i="30"/>
  <c r="AA796" i="30"/>
  <c r="Z796" i="30"/>
  <c r="Y796" i="30"/>
  <c r="X796" i="30"/>
  <c r="V796" i="30"/>
  <c r="U796" i="30"/>
  <c r="T796" i="30"/>
  <c r="S796" i="30"/>
  <c r="R796" i="30"/>
  <c r="Q796" i="30"/>
  <c r="P796" i="30"/>
  <c r="O796" i="30"/>
  <c r="AA795" i="30"/>
  <c r="Z795" i="30"/>
  <c r="Y795" i="30"/>
  <c r="X795" i="30"/>
  <c r="V795" i="30"/>
  <c r="U795" i="30"/>
  <c r="T795" i="30"/>
  <c r="S795" i="30"/>
  <c r="R795" i="30"/>
  <c r="Q795" i="30"/>
  <c r="P795" i="30"/>
  <c r="O795" i="30"/>
  <c r="AA794" i="30"/>
  <c r="Z794" i="30"/>
  <c r="Y794" i="30"/>
  <c r="X794" i="30"/>
  <c r="V794" i="30"/>
  <c r="U794" i="30"/>
  <c r="T794" i="30"/>
  <c r="S794" i="30"/>
  <c r="R794" i="30"/>
  <c r="Q794" i="30"/>
  <c r="P794" i="30"/>
  <c r="O794" i="30"/>
  <c r="AA793" i="30"/>
  <c r="Z793" i="30"/>
  <c r="Y793" i="30"/>
  <c r="X793" i="30"/>
  <c r="V793" i="30"/>
  <c r="U793" i="30"/>
  <c r="T793" i="30"/>
  <c r="S793" i="30"/>
  <c r="R793" i="30"/>
  <c r="Q793" i="30"/>
  <c r="P793" i="30"/>
  <c r="O793" i="30"/>
  <c r="AA792" i="30"/>
  <c r="Z792" i="30"/>
  <c r="Y792" i="30"/>
  <c r="X792" i="30"/>
  <c r="V792" i="30"/>
  <c r="U792" i="30"/>
  <c r="T792" i="30"/>
  <c r="S792" i="30"/>
  <c r="R792" i="30"/>
  <c r="Q792" i="30"/>
  <c r="P792" i="30"/>
  <c r="O792" i="30"/>
  <c r="AA791" i="30"/>
  <c r="Z791" i="30"/>
  <c r="Y791" i="30"/>
  <c r="X791" i="30"/>
  <c r="V791" i="30"/>
  <c r="U791" i="30"/>
  <c r="T791" i="30"/>
  <c r="S791" i="30"/>
  <c r="R791" i="30"/>
  <c r="Q791" i="30"/>
  <c r="P791" i="30"/>
  <c r="O791" i="30"/>
  <c r="AA790" i="30"/>
  <c r="Z790" i="30"/>
  <c r="Y790" i="30"/>
  <c r="X790" i="30"/>
  <c r="V790" i="30"/>
  <c r="U790" i="30"/>
  <c r="T790" i="30"/>
  <c r="S790" i="30"/>
  <c r="R790" i="30"/>
  <c r="Q790" i="30"/>
  <c r="P790" i="30"/>
  <c r="O790" i="30"/>
  <c r="AA789" i="30"/>
  <c r="Z789" i="30"/>
  <c r="Y789" i="30"/>
  <c r="X789" i="30"/>
  <c r="V789" i="30"/>
  <c r="U789" i="30"/>
  <c r="T789" i="30"/>
  <c r="S789" i="30"/>
  <c r="R789" i="30"/>
  <c r="Q789" i="30"/>
  <c r="P789" i="30"/>
  <c r="O789" i="30"/>
  <c r="AA788" i="30"/>
  <c r="Z788" i="30"/>
  <c r="Y788" i="30"/>
  <c r="X788" i="30"/>
  <c r="V788" i="30"/>
  <c r="U788" i="30"/>
  <c r="T788" i="30"/>
  <c r="S788" i="30"/>
  <c r="R788" i="30"/>
  <c r="Q788" i="30"/>
  <c r="P788" i="30"/>
  <c r="O788" i="30"/>
  <c r="AA787" i="30"/>
  <c r="Z787" i="30"/>
  <c r="Y787" i="30"/>
  <c r="X787" i="30"/>
  <c r="V787" i="30"/>
  <c r="U787" i="30"/>
  <c r="T787" i="30"/>
  <c r="S787" i="30"/>
  <c r="R787" i="30"/>
  <c r="Q787" i="30"/>
  <c r="P787" i="30"/>
  <c r="O787" i="30"/>
  <c r="AA786" i="30"/>
  <c r="Z786" i="30"/>
  <c r="Y786" i="30"/>
  <c r="X786" i="30"/>
  <c r="V786" i="30"/>
  <c r="U786" i="30"/>
  <c r="T786" i="30"/>
  <c r="S786" i="30"/>
  <c r="R786" i="30"/>
  <c r="Q786" i="30"/>
  <c r="P786" i="30"/>
  <c r="O786" i="30"/>
  <c r="AA785" i="30"/>
  <c r="Z785" i="30"/>
  <c r="Y785" i="30"/>
  <c r="X785" i="30"/>
  <c r="V785" i="30"/>
  <c r="U785" i="30"/>
  <c r="T785" i="30"/>
  <c r="S785" i="30"/>
  <c r="R785" i="30"/>
  <c r="Q785" i="30"/>
  <c r="P785" i="30"/>
  <c r="O785" i="30"/>
  <c r="AA784" i="30"/>
  <c r="Z784" i="30"/>
  <c r="Y784" i="30"/>
  <c r="X784" i="30"/>
  <c r="V784" i="30"/>
  <c r="U784" i="30"/>
  <c r="T784" i="30"/>
  <c r="S784" i="30"/>
  <c r="R784" i="30"/>
  <c r="Q784" i="30"/>
  <c r="P784" i="30"/>
  <c r="O784" i="30"/>
  <c r="AA783" i="30"/>
  <c r="Z783" i="30"/>
  <c r="Y783" i="30"/>
  <c r="X783" i="30"/>
  <c r="V783" i="30"/>
  <c r="U783" i="30"/>
  <c r="T783" i="30"/>
  <c r="S783" i="30"/>
  <c r="R783" i="30"/>
  <c r="Q783" i="30"/>
  <c r="P783" i="30"/>
  <c r="O783" i="30"/>
  <c r="AA782" i="30"/>
  <c r="Z782" i="30"/>
  <c r="Y782" i="30"/>
  <c r="X782" i="30"/>
  <c r="V782" i="30"/>
  <c r="U782" i="30"/>
  <c r="T782" i="30"/>
  <c r="S782" i="30"/>
  <c r="R782" i="30"/>
  <c r="Q782" i="30"/>
  <c r="P782" i="30"/>
  <c r="O782" i="30"/>
  <c r="AA781" i="30"/>
  <c r="Z781" i="30"/>
  <c r="Y781" i="30"/>
  <c r="X781" i="30"/>
  <c r="V781" i="30"/>
  <c r="U781" i="30"/>
  <c r="T781" i="30"/>
  <c r="S781" i="30"/>
  <c r="R781" i="30"/>
  <c r="Q781" i="30"/>
  <c r="P781" i="30"/>
  <c r="O781" i="30"/>
  <c r="AA780" i="30"/>
  <c r="Z780" i="30"/>
  <c r="Y780" i="30"/>
  <c r="X780" i="30"/>
  <c r="V780" i="30"/>
  <c r="U780" i="30"/>
  <c r="T780" i="30"/>
  <c r="S780" i="30"/>
  <c r="R780" i="30"/>
  <c r="Q780" i="30"/>
  <c r="P780" i="30"/>
  <c r="O780" i="30"/>
  <c r="AA779" i="30"/>
  <c r="Z779" i="30"/>
  <c r="Y779" i="30"/>
  <c r="X779" i="30"/>
  <c r="V779" i="30"/>
  <c r="U779" i="30"/>
  <c r="T779" i="30"/>
  <c r="S779" i="30"/>
  <c r="R779" i="30"/>
  <c r="Q779" i="30"/>
  <c r="P779" i="30"/>
  <c r="O779" i="30"/>
  <c r="AA778" i="30"/>
  <c r="Z778" i="30"/>
  <c r="Y778" i="30"/>
  <c r="X778" i="30"/>
  <c r="V778" i="30"/>
  <c r="U778" i="30"/>
  <c r="T778" i="30"/>
  <c r="S778" i="30"/>
  <c r="R778" i="30"/>
  <c r="Q778" i="30"/>
  <c r="P778" i="30"/>
  <c r="O778" i="30"/>
  <c r="AA777" i="30"/>
  <c r="Z777" i="30"/>
  <c r="Y777" i="30"/>
  <c r="X777" i="30"/>
  <c r="V777" i="30"/>
  <c r="U777" i="30"/>
  <c r="T777" i="30"/>
  <c r="S777" i="30"/>
  <c r="R777" i="30"/>
  <c r="Q777" i="30"/>
  <c r="P777" i="30"/>
  <c r="O777" i="30"/>
  <c r="AA776" i="30"/>
  <c r="Z776" i="30"/>
  <c r="Y776" i="30"/>
  <c r="X776" i="30"/>
  <c r="V776" i="30"/>
  <c r="U776" i="30"/>
  <c r="T776" i="30"/>
  <c r="S776" i="30"/>
  <c r="R776" i="30"/>
  <c r="Q776" i="30"/>
  <c r="P776" i="30"/>
  <c r="O776" i="30"/>
  <c r="AA775" i="30"/>
  <c r="Z775" i="30"/>
  <c r="Y775" i="30"/>
  <c r="X775" i="30"/>
  <c r="V775" i="30"/>
  <c r="U775" i="30"/>
  <c r="T775" i="30"/>
  <c r="S775" i="30"/>
  <c r="R775" i="30"/>
  <c r="Q775" i="30"/>
  <c r="P775" i="30"/>
  <c r="O775" i="30"/>
  <c r="AA774" i="30"/>
  <c r="Z774" i="30"/>
  <c r="Y774" i="30"/>
  <c r="X774" i="30"/>
  <c r="V774" i="30"/>
  <c r="U774" i="30"/>
  <c r="T774" i="30"/>
  <c r="S774" i="30"/>
  <c r="R774" i="30"/>
  <c r="Q774" i="30"/>
  <c r="P774" i="30"/>
  <c r="O774" i="30"/>
  <c r="AA773" i="30"/>
  <c r="Z773" i="30"/>
  <c r="Y773" i="30"/>
  <c r="X773" i="30"/>
  <c r="V773" i="30"/>
  <c r="U773" i="30"/>
  <c r="T773" i="30"/>
  <c r="S773" i="30"/>
  <c r="R773" i="30"/>
  <c r="Q773" i="30"/>
  <c r="P773" i="30"/>
  <c r="O773" i="30"/>
  <c r="AA772" i="30"/>
  <c r="Z772" i="30"/>
  <c r="Y772" i="30"/>
  <c r="X772" i="30"/>
  <c r="V772" i="30"/>
  <c r="U772" i="30"/>
  <c r="T772" i="30"/>
  <c r="S772" i="30"/>
  <c r="R772" i="30"/>
  <c r="Q772" i="30"/>
  <c r="P772" i="30"/>
  <c r="O772" i="30"/>
  <c r="AA771" i="30"/>
  <c r="Z771" i="30"/>
  <c r="Y771" i="30"/>
  <c r="X771" i="30"/>
  <c r="V771" i="30"/>
  <c r="U771" i="30"/>
  <c r="T771" i="30"/>
  <c r="S771" i="30"/>
  <c r="R771" i="30"/>
  <c r="Q771" i="30"/>
  <c r="P771" i="30"/>
  <c r="O771" i="30"/>
  <c r="AA770" i="30"/>
  <c r="Z770" i="30"/>
  <c r="Y770" i="30"/>
  <c r="X770" i="30"/>
  <c r="V770" i="30"/>
  <c r="U770" i="30"/>
  <c r="T770" i="30"/>
  <c r="S770" i="30"/>
  <c r="R770" i="30"/>
  <c r="Q770" i="30"/>
  <c r="P770" i="30"/>
  <c r="O770" i="30"/>
  <c r="AA769" i="30"/>
  <c r="Z769" i="30"/>
  <c r="Y769" i="30"/>
  <c r="X769" i="30"/>
  <c r="V769" i="30"/>
  <c r="U769" i="30"/>
  <c r="T769" i="30"/>
  <c r="S769" i="30"/>
  <c r="R769" i="30"/>
  <c r="Q769" i="30"/>
  <c r="P769" i="30"/>
  <c r="O769" i="30"/>
  <c r="AA768" i="30"/>
  <c r="Z768" i="30"/>
  <c r="Y768" i="30"/>
  <c r="X768" i="30"/>
  <c r="V768" i="30"/>
  <c r="U768" i="30"/>
  <c r="T768" i="30"/>
  <c r="S768" i="30"/>
  <c r="R768" i="30"/>
  <c r="Q768" i="30"/>
  <c r="P768" i="30"/>
  <c r="O768" i="30"/>
  <c r="AA767" i="30"/>
  <c r="Z767" i="30"/>
  <c r="Y767" i="30"/>
  <c r="X767" i="30"/>
  <c r="V767" i="30"/>
  <c r="U767" i="30"/>
  <c r="T767" i="30"/>
  <c r="S767" i="30"/>
  <c r="R767" i="30"/>
  <c r="Q767" i="30"/>
  <c r="P767" i="30"/>
  <c r="O767" i="30"/>
  <c r="AA766" i="30"/>
  <c r="Z766" i="30"/>
  <c r="Y766" i="30"/>
  <c r="X766" i="30"/>
  <c r="V766" i="30"/>
  <c r="U766" i="30"/>
  <c r="T766" i="30"/>
  <c r="S766" i="30"/>
  <c r="R766" i="30"/>
  <c r="Q766" i="30"/>
  <c r="P766" i="30"/>
  <c r="O766" i="30"/>
  <c r="AA765" i="30"/>
  <c r="Z765" i="30"/>
  <c r="Y765" i="30"/>
  <c r="X765" i="30"/>
  <c r="V765" i="30"/>
  <c r="U765" i="30"/>
  <c r="T765" i="30"/>
  <c r="S765" i="30"/>
  <c r="R765" i="30"/>
  <c r="Q765" i="30"/>
  <c r="P765" i="30"/>
  <c r="O765" i="30"/>
  <c r="AA764" i="30"/>
  <c r="Z764" i="30"/>
  <c r="Y764" i="30"/>
  <c r="X764" i="30"/>
  <c r="V764" i="30"/>
  <c r="U764" i="30"/>
  <c r="T764" i="30"/>
  <c r="S764" i="30"/>
  <c r="R764" i="30"/>
  <c r="Q764" i="30"/>
  <c r="P764" i="30"/>
  <c r="O764" i="30"/>
  <c r="AA763" i="30"/>
  <c r="Z763" i="30"/>
  <c r="Y763" i="30"/>
  <c r="X763" i="30"/>
  <c r="V763" i="30"/>
  <c r="U763" i="30"/>
  <c r="T763" i="30"/>
  <c r="S763" i="30"/>
  <c r="R763" i="30"/>
  <c r="Q763" i="30"/>
  <c r="P763" i="30"/>
  <c r="O763" i="30"/>
  <c r="AA762" i="30"/>
  <c r="Z762" i="30"/>
  <c r="Y762" i="30"/>
  <c r="X762" i="30"/>
  <c r="V762" i="30"/>
  <c r="U762" i="30"/>
  <c r="T762" i="30"/>
  <c r="S762" i="30"/>
  <c r="R762" i="30"/>
  <c r="Q762" i="30"/>
  <c r="P762" i="30"/>
  <c r="O762" i="30"/>
  <c r="AA761" i="30"/>
  <c r="Z761" i="30"/>
  <c r="Y761" i="30"/>
  <c r="X761" i="30"/>
  <c r="V761" i="30"/>
  <c r="U761" i="30"/>
  <c r="T761" i="30"/>
  <c r="S761" i="30"/>
  <c r="R761" i="30"/>
  <c r="Q761" i="30"/>
  <c r="P761" i="30"/>
  <c r="O761" i="30"/>
  <c r="AA760" i="30"/>
  <c r="Z760" i="30"/>
  <c r="Y760" i="30"/>
  <c r="X760" i="30"/>
  <c r="V760" i="30"/>
  <c r="U760" i="30"/>
  <c r="T760" i="30"/>
  <c r="S760" i="30"/>
  <c r="R760" i="30"/>
  <c r="Q760" i="30"/>
  <c r="P760" i="30"/>
  <c r="O760" i="30"/>
  <c r="AA759" i="30"/>
  <c r="Z759" i="30"/>
  <c r="Y759" i="30"/>
  <c r="X759" i="30"/>
  <c r="V759" i="30"/>
  <c r="U759" i="30"/>
  <c r="T759" i="30"/>
  <c r="S759" i="30"/>
  <c r="R759" i="30"/>
  <c r="Q759" i="30"/>
  <c r="P759" i="30"/>
  <c r="O759" i="30"/>
  <c r="AA758" i="30"/>
  <c r="Z758" i="30"/>
  <c r="Y758" i="30"/>
  <c r="X758" i="30"/>
  <c r="V758" i="30"/>
  <c r="U758" i="30"/>
  <c r="T758" i="30"/>
  <c r="S758" i="30"/>
  <c r="R758" i="30"/>
  <c r="Q758" i="30"/>
  <c r="P758" i="30"/>
  <c r="O758" i="30"/>
  <c r="AA757" i="30"/>
  <c r="Z757" i="30"/>
  <c r="Y757" i="30"/>
  <c r="X757" i="30"/>
  <c r="V757" i="30"/>
  <c r="U757" i="30"/>
  <c r="T757" i="30"/>
  <c r="S757" i="30"/>
  <c r="R757" i="30"/>
  <c r="Q757" i="30"/>
  <c r="P757" i="30"/>
  <c r="O757" i="30"/>
  <c r="AA756" i="30"/>
  <c r="Z756" i="30"/>
  <c r="Y756" i="30"/>
  <c r="X756" i="30"/>
  <c r="V756" i="30"/>
  <c r="U756" i="30"/>
  <c r="T756" i="30"/>
  <c r="S756" i="30"/>
  <c r="R756" i="30"/>
  <c r="Q756" i="30"/>
  <c r="P756" i="30"/>
  <c r="O756" i="30"/>
  <c r="AA755" i="30"/>
  <c r="Z755" i="30"/>
  <c r="Y755" i="30"/>
  <c r="X755" i="30"/>
  <c r="V755" i="30"/>
  <c r="U755" i="30"/>
  <c r="T755" i="30"/>
  <c r="S755" i="30"/>
  <c r="R755" i="30"/>
  <c r="Q755" i="30"/>
  <c r="P755" i="30"/>
  <c r="O755" i="30"/>
  <c r="AA754" i="30"/>
  <c r="Z754" i="30"/>
  <c r="Y754" i="30"/>
  <c r="X754" i="30"/>
  <c r="V754" i="30"/>
  <c r="U754" i="30"/>
  <c r="T754" i="30"/>
  <c r="S754" i="30"/>
  <c r="R754" i="30"/>
  <c r="Q754" i="30"/>
  <c r="P754" i="30"/>
  <c r="O754" i="30"/>
  <c r="AA753" i="30"/>
  <c r="Z753" i="30"/>
  <c r="Y753" i="30"/>
  <c r="X753" i="30"/>
  <c r="V753" i="30"/>
  <c r="U753" i="30"/>
  <c r="T753" i="30"/>
  <c r="S753" i="30"/>
  <c r="R753" i="30"/>
  <c r="Q753" i="30"/>
  <c r="P753" i="30"/>
  <c r="O753" i="30"/>
  <c r="AA752" i="30"/>
  <c r="Z752" i="30"/>
  <c r="Y752" i="30"/>
  <c r="X752" i="30"/>
  <c r="V752" i="30"/>
  <c r="U752" i="30"/>
  <c r="T752" i="30"/>
  <c r="S752" i="30"/>
  <c r="R752" i="30"/>
  <c r="Q752" i="30"/>
  <c r="P752" i="30"/>
  <c r="O752" i="30"/>
  <c r="AA751" i="30"/>
  <c r="Z751" i="30"/>
  <c r="Y751" i="30"/>
  <c r="X751" i="30"/>
  <c r="V751" i="30"/>
  <c r="U751" i="30"/>
  <c r="T751" i="30"/>
  <c r="S751" i="30"/>
  <c r="R751" i="30"/>
  <c r="Q751" i="30"/>
  <c r="P751" i="30"/>
  <c r="O751" i="30"/>
  <c r="AA750" i="30"/>
  <c r="Z750" i="30"/>
  <c r="Y750" i="30"/>
  <c r="X750" i="30"/>
  <c r="V750" i="30"/>
  <c r="U750" i="30"/>
  <c r="T750" i="30"/>
  <c r="S750" i="30"/>
  <c r="R750" i="30"/>
  <c r="Q750" i="30"/>
  <c r="P750" i="30"/>
  <c r="O750" i="30"/>
  <c r="AA749" i="30"/>
  <c r="Z749" i="30"/>
  <c r="Y749" i="30"/>
  <c r="X749" i="30"/>
  <c r="V749" i="30"/>
  <c r="U749" i="30"/>
  <c r="T749" i="30"/>
  <c r="S749" i="30"/>
  <c r="R749" i="30"/>
  <c r="Q749" i="30"/>
  <c r="P749" i="30"/>
  <c r="O749" i="30"/>
  <c r="AA748" i="30"/>
  <c r="Z748" i="30"/>
  <c r="Y748" i="30"/>
  <c r="X748" i="30"/>
  <c r="V748" i="30"/>
  <c r="U748" i="30"/>
  <c r="T748" i="30"/>
  <c r="S748" i="30"/>
  <c r="R748" i="30"/>
  <c r="Q748" i="30"/>
  <c r="P748" i="30"/>
  <c r="O748" i="30"/>
  <c r="AA747" i="30"/>
  <c r="Z747" i="30"/>
  <c r="Y747" i="30"/>
  <c r="X747" i="30"/>
  <c r="V747" i="30"/>
  <c r="U747" i="30"/>
  <c r="T747" i="30"/>
  <c r="S747" i="30"/>
  <c r="R747" i="30"/>
  <c r="Q747" i="30"/>
  <c r="P747" i="30"/>
  <c r="O747" i="30"/>
  <c r="AA746" i="30"/>
  <c r="Z746" i="30"/>
  <c r="Y746" i="30"/>
  <c r="X746" i="30"/>
  <c r="V746" i="30"/>
  <c r="U746" i="30"/>
  <c r="T746" i="30"/>
  <c r="S746" i="30"/>
  <c r="R746" i="30"/>
  <c r="Q746" i="30"/>
  <c r="P746" i="30"/>
  <c r="O746" i="30"/>
  <c r="AA745" i="30"/>
  <c r="Z745" i="30"/>
  <c r="Y745" i="30"/>
  <c r="X745" i="30"/>
  <c r="V745" i="30"/>
  <c r="U745" i="30"/>
  <c r="T745" i="30"/>
  <c r="S745" i="30"/>
  <c r="R745" i="30"/>
  <c r="Q745" i="30"/>
  <c r="P745" i="30"/>
  <c r="O745" i="30"/>
  <c r="AA744" i="30"/>
  <c r="Z744" i="30"/>
  <c r="Y744" i="30"/>
  <c r="X744" i="30"/>
  <c r="V744" i="30"/>
  <c r="U744" i="30"/>
  <c r="T744" i="30"/>
  <c r="S744" i="30"/>
  <c r="R744" i="30"/>
  <c r="Q744" i="30"/>
  <c r="P744" i="30"/>
  <c r="O744" i="30"/>
  <c r="AA743" i="30"/>
  <c r="Z743" i="30"/>
  <c r="Y743" i="30"/>
  <c r="X743" i="30"/>
  <c r="V743" i="30"/>
  <c r="U743" i="30"/>
  <c r="T743" i="30"/>
  <c r="S743" i="30"/>
  <c r="R743" i="30"/>
  <c r="Q743" i="30"/>
  <c r="P743" i="30"/>
  <c r="O743" i="30"/>
  <c r="AA742" i="30"/>
  <c r="Z742" i="30"/>
  <c r="Y742" i="30"/>
  <c r="X742" i="30"/>
  <c r="V742" i="30"/>
  <c r="U742" i="30"/>
  <c r="T742" i="30"/>
  <c r="S742" i="30"/>
  <c r="R742" i="30"/>
  <c r="Q742" i="30"/>
  <c r="P742" i="30"/>
  <c r="O742" i="30"/>
  <c r="AA741" i="30"/>
  <c r="Z741" i="30"/>
  <c r="Y741" i="30"/>
  <c r="X741" i="30"/>
  <c r="V741" i="30"/>
  <c r="U741" i="30"/>
  <c r="T741" i="30"/>
  <c r="S741" i="30"/>
  <c r="R741" i="30"/>
  <c r="Q741" i="30"/>
  <c r="P741" i="30"/>
  <c r="O741" i="30"/>
  <c r="AA740" i="30"/>
  <c r="Z740" i="30"/>
  <c r="Y740" i="30"/>
  <c r="X740" i="30"/>
  <c r="V740" i="30"/>
  <c r="U740" i="30"/>
  <c r="T740" i="30"/>
  <c r="S740" i="30"/>
  <c r="R740" i="30"/>
  <c r="Q740" i="30"/>
  <c r="P740" i="30"/>
  <c r="O740" i="30"/>
  <c r="AA739" i="30"/>
  <c r="Z739" i="30"/>
  <c r="Y739" i="30"/>
  <c r="X739" i="30"/>
  <c r="V739" i="30"/>
  <c r="U739" i="30"/>
  <c r="T739" i="30"/>
  <c r="S739" i="30"/>
  <c r="R739" i="30"/>
  <c r="Q739" i="30"/>
  <c r="P739" i="30"/>
  <c r="O739" i="30"/>
  <c r="AA738" i="30"/>
  <c r="Z738" i="30"/>
  <c r="Y738" i="30"/>
  <c r="X738" i="30"/>
  <c r="V738" i="30"/>
  <c r="U738" i="30"/>
  <c r="T738" i="30"/>
  <c r="S738" i="30"/>
  <c r="R738" i="30"/>
  <c r="Q738" i="30"/>
  <c r="P738" i="30"/>
  <c r="O738" i="30"/>
  <c r="AA737" i="30"/>
  <c r="Z737" i="30"/>
  <c r="Y737" i="30"/>
  <c r="X737" i="30"/>
  <c r="V737" i="30"/>
  <c r="U737" i="30"/>
  <c r="T737" i="30"/>
  <c r="S737" i="30"/>
  <c r="R737" i="30"/>
  <c r="Q737" i="30"/>
  <c r="P737" i="30"/>
  <c r="O737" i="30"/>
  <c r="AA736" i="30"/>
  <c r="Z736" i="30"/>
  <c r="Y736" i="30"/>
  <c r="X736" i="30"/>
  <c r="V736" i="30"/>
  <c r="U736" i="30"/>
  <c r="T736" i="30"/>
  <c r="S736" i="30"/>
  <c r="R736" i="30"/>
  <c r="Q736" i="30"/>
  <c r="P736" i="30"/>
  <c r="O736" i="30"/>
  <c r="AA735" i="30"/>
  <c r="Z735" i="30"/>
  <c r="Y735" i="30"/>
  <c r="X735" i="30"/>
  <c r="V735" i="30"/>
  <c r="U735" i="30"/>
  <c r="T735" i="30"/>
  <c r="S735" i="30"/>
  <c r="R735" i="30"/>
  <c r="Q735" i="30"/>
  <c r="P735" i="30"/>
  <c r="O735" i="30"/>
  <c r="AA734" i="30"/>
  <c r="Z734" i="30"/>
  <c r="Y734" i="30"/>
  <c r="X734" i="30"/>
  <c r="V734" i="30"/>
  <c r="U734" i="30"/>
  <c r="T734" i="30"/>
  <c r="S734" i="30"/>
  <c r="R734" i="30"/>
  <c r="Q734" i="30"/>
  <c r="P734" i="30"/>
  <c r="O734" i="30"/>
  <c r="AA733" i="30"/>
  <c r="Z733" i="30"/>
  <c r="Y733" i="30"/>
  <c r="X733" i="30"/>
  <c r="V733" i="30"/>
  <c r="U733" i="30"/>
  <c r="T733" i="30"/>
  <c r="S733" i="30"/>
  <c r="R733" i="30"/>
  <c r="Q733" i="30"/>
  <c r="P733" i="30"/>
  <c r="O733" i="30"/>
  <c r="AA732" i="30"/>
  <c r="Z732" i="30"/>
  <c r="Y732" i="30"/>
  <c r="X732" i="30"/>
  <c r="V732" i="30"/>
  <c r="U732" i="30"/>
  <c r="T732" i="30"/>
  <c r="S732" i="30"/>
  <c r="R732" i="30"/>
  <c r="Q732" i="30"/>
  <c r="P732" i="30"/>
  <c r="O732" i="30"/>
  <c r="AA731" i="30"/>
  <c r="Z731" i="30"/>
  <c r="Y731" i="30"/>
  <c r="X731" i="30"/>
  <c r="V731" i="30"/>
  <c r="U731" i="30"/>
  <c r="T731" i="30"/>
  <c r="S731" i="30"/>
  <c r="R731" i="30"/>
  <c r="Q731" i="30"/>
  <c r="P731" i="30"/>
  <c r="O731" i="30"/>
  <c r="AA730" i="30"/>
  <c r="Z730" i="30"/>
  <c r="Y730" i="30"/>
  <c r="X730" i="30"/>
  <c r="V730" i="30"/>
  <c r="U730" i="30"/>
  <c r="T730" i="30"/>
  <c r="S730" i="30"/>
  <c r="R730" i="30"/>
  <c r="Q730" i="30"/>
  <c r="P730" i="30"/>
  <c r="O730" i="30"/>
  <c r="AA729" i="30"/>
  <c r="Z729" i="30"/>
  <c r="Y729" i="30"/>
  <c r="X729" i="30"/>
  <c r="V729" i="30"/>
  <c r="U729" i="30"/>
  <c r="T729" i="30"/>
  <c r="S729" i="30"/>
  <c r="R729" i="30"/>
  <c r="Q729" i="30"/>
  <c r="P729" i="30"/>
  <c r="O729" i="30"/>
  <c r="AA728" i="30"/>
  <c r="Z728" i="30"/>
  <c r="Y728" i="30"/>
  <c r="X728" i="30"/>
  <c r="V728" i="30"/>
  <c r="U728" i="30"/>
  <c r="T728" i="30"/>
  <c r="S728" i="30"/>
  <c r="R728" i="30"/>
  <c r="Q728" i="30"/>
  <c r="P728" i="30"/>
  <c r="O728" i="30"/>
  <c r="AA727" i="30"/>
  <c r="Z727" i="30"/>
  <c r="Y727" i="30"/>
  <c r="X727" i="30"/>
  <c r="V727" i="30"/>
  <c r="U727" i="30"/>
  <c r="T727" i="30"/>
  <c r="S727" i="30"/>
  <c r="R727" i="30"/>
  <c r="Q727" i="30"/>
  <c r="P727" i="30"/>
  <c r="O727" i="30"/>
  <c r="AA726" i="30"/>
  <c r="Z726" i="30"/>
  <c r="Y726" i="30"/>
  <c r="X726" i="30"/>
  <c r="V726" i="30"/>
  <c r="U726" i="30"/>
  <c r="T726" i="30"/>
  <c r="S726" i="30"/>
  <c r="R726" i="30"/>
  <c r="Q726" i="30"/>
  <c r="P726" i="30"/>
  <c r="O726" i="30"/>
  <c r="AA725" i="30"/>
  <c r="Z725" i="30"/>
  <c r="Y725" i="30"/>
  <c r="X725" i="30"/>
  <c r="V725" i="30"/>
  <c r="U725" i="30"/>
  <c r="T725" i="30"/>
  <c r="S725" i="30"/>
  <c r="R725" i="30"/>
  <c r="Q725" i="30"/>
  <c r="P725" i="30"/>
  <c r="O725" i="30"/>
  <c r="AA724" i="30"/>
  <c r="Z724" i="30"/>
  <c r="Y724" i="30"/>
  <c r="X724" i="30"/>
  <c r="V724" i="30"/>
  <c r="U724" i="30"/>
  <c r="T724" i="30"/>
  <c r="S724" i="30"/>
  <c r="R724" i="30"/>
  <c r="Q724" i="30"/>
  <c r="P724" i="30"/>
  <c r="O724" i="30"/>
  <c r="AA723" i="30"/>
  <c r="Z723" i="30"/>
  <c r="Y723" i="30"/>
  <c r="X723" i="30"/>
  <c r="V723" i="30"/>
  <c r="U723" i="30"/>
  <c r="T723" i="30"/>
  <c r="S723" i="30"/>
  <c r="R723" i="30"/>
  <c r="Q723" i="30"/>
  <c r="P723" i="30"/>
  <c r="O723" i="30"/>
  <c r="AA722" i="30"/>
  <c r="Z722" i="30"/>
  <c r="Y722" i="30"/>
  <c r="X722" i="30"/>
  <c r="V722" i="30"/>
  <c r="U722" i="30"/>
  <c r="T722" i="30"/>
  <c r="S722" i="30"/>
  <c r="R722" i="30"/>
  <c r="Q722" i="30"/>
  <c r="P722" i="30"/>
  <c r="O722" i="30"/>
  <c r="AA721" i="30"/>
  <c r="Z721" i="30"/>
  <c r="Y721" i="30"/>
  <c r="X721" i="30"/>
  <c r="V721" i="30"/>
  <c r="U721" i="30"/>
  <c r="T721" i="30"/>
  <c r="S721" i="30"/>
  <c r="R721" i="30"/>
  <c r="Q721" i="30"/>
  <c r="P721" i="30"/>
  <c r="O721" i="30"/>
  <c r="AA720" i="30"/>
  <c r="Z720" i="30"/>
  <c r="Y720" i="30"/>
  <c r="X720" i="30"/>
  <c r="V720" i="30"/>
  <c r="U720" i="30"/>
  <c r="T720" i="30"/>
  <c r="S720" i="30"/>
  <c r="R720" i="30"/>
  <c r="Q720" i="30"/>
  <c r="P720" i="30"/>
  <c r="O720" i="30"/>
  <c r="AA719" i="30"/>
  <c r="Z719" i="30"/>
  <c r="Y719" i="30"/>
  <c r="X719" i="30"/>
  <c r="V719" i="30"/>
  <c r="U719" i="30"/>
  <c r="T719" i="30"/>
  <c r="S719" i="30"/>
  <c r="R719" i="30"/>
  <c r="Q719" i="30"/>
  <c r="P719" i="30"/>
  <c r="O719" i="30"/>
  <c r="AA718" i="30"/>
  <c r="Z718" i="30"/>
  <c r="Y718" i="30"/>
  <c r="X718" i="30"/>
  <c r="V718" i="30"/>
  <c r="U718" i="30"/>
  <c r="T718" i="30"/>
  <c r="S718" i="30"/>
  <c r="R718" i="30"/>
  <c r="Q718" i="30"/>
  <c r="P718" i="30"/>
  <c r="O718" i="30"/>
  <c r="AA717" i="30"/>
  <c r="Z717" i="30"/>
  <c r="Y717" i="30"/>
  <c r="X717" i="30"/>
  <c r="V717" i="30"/>
  <c r="U717" i="30"/>
  <c r="T717" i="30"/>
  <c r="S717" i="30"/>
  <c r="R717" i="30"/>
  <c r="Q717" i="30"/>
  <c r="P717" i="30"/>
  <c r="O717" i="30"/>
  <c r="AA716" i="30"/>
  <c r="Z716" i="30"/>
  <c r="Y716" i="30"/>
  <c r="X716" i="30"/>
  <c r="V716" i="30"/>
  <c r="U716" i="30"/>
  <c r="T716" i="30"/>
  <c r="S716" i="30"/>
  <c r="R716" i="30"/>
  <c r="Q716" i="30"/>
  <c r="P716" i="30"/>
  <c r="O716" i="30"/>
  <c r="AA715" i="30"/>
  <c r="Z715" i="30"/>
  <c r="Y715" i="30"/>
  <c r="X715" i="30"/>
  <c r="V715" i="30"/>
  <c r="U715" i="30"/>
  <c r="T715" i="30"/>
  <c r="S715" i="30"/>
  <c r="R715" i="30"/>
  <c r="Q715" i="30"/>
  <c r="P715" i="30"/>
  <c r="O715" i="30"/>
  <c r="AA714" i="30"/>
  <c r="Z714" i="30"/>
  <c r="Y714" i="30"/>
  <c r="X714" i="30"/>
  <c r="V714" i="30"/>
  <c r="U714" i="30"/>
  <c r="T714" i="30"/>
  <c r="S714" i="30"/>
  <c r="R714" i="30"/>
  <c r="Q714" i="30"/>
  <c r="P714" i="30"/>
  <c r="O714" i="30"/>
  <c r="AA713" i="30"/>
  <c r="Z713" i="30"/>
  <c r="Y713" i="30"/>
  <c r="X713" i="30"/>
  <c r="V713" i="30"/>
  <c r="U713" i="30"/>
  <c r="T713" i="30"/>
  <c r="S713" i="30"/>
  <c r="R713" i="30"/>
  <c r="Q713" i="30"/>
  <c r="P713" i="30"/>
  <c r="O713" i="30"/>
  <c r="AA712" i="30"/>
  <c r="Z712" i="30"/>
  <c r="Y712" i="30"/>
  <c r="X712" i="30"/>
  <c r="V712" i="30"/>
  <c r="U712" i="30"/>
  <c r="T712" i="30"/>
  <c r="S712" i="30"/>
  <c r="R712" i="30"/>
  <c r="Q712" i="30"/>
  <c r="P712" i="30"/>
  <c r="O712" i="30"/>
  <c r="AA711" i="30"/>
  <c r="Z711" i="30"/>
  <c r="Y711" i="30"/>
  <c r="X711" i="30"/>
  <c r="V711" i="30"/>
  <c r="U711" i="30"/>
  <c r="T711" i="30"/>
  <c r="S711" i="30"/>
  <c r="R711" i="30"/>
  <c r="Q711" i="30"/>
  <c r="P711" i="30"/>
  <c r="O711" i="30"/>
  <c r="AA710" i="30"/>
  <c r="Z710" i="30"/>
  <c r="Y710" i="30"/>
  <c r="X710" i="30"/>
  <c r="V710" i="30"/>
  <c r="U710" i="30"/>
  <c r="T710" i="30"/>
  <c r="S710" i="30"/>
  <c r="R710" i="30"/>
  <c r="Q710" i="30"/>
  <c r="P710" i="30"/>
  <c r="O710" i="30"/>
  <c r="AA709" i="30"/>
  <c r="Z709" i="30"/>
  <c r="Y709" i="30"/>
  <c r="X709" i="30"/>
  <c r="V709" i="30"/>
  <c r="U709" i="30"/>
  <c r="T709" i="30"/>
  <c r="S709" i="30"/>
  <c r="R709" i="30"/>
  <c r="Q709" i="30"/>
  <c r="P709" i="30"/>
  <c r="O709" i="30"/>
  <c r="AA708" i="30"/>
  <c r="Z708" i="30"/>
  <c r="Y708" i="30"/>
  <c r="X708" i="30"/>
  <c r="V708" i="30"/>
  <c r="U708" i="30"/>
  <c r="T708" i="30"/>
  <c r="S708" i="30"/>
  <c r="R708" i="30"/>
  <c r="Q708" i="30"/>
  <c r="P708" i="30"/>
  <c r="O708" i="30"/>
  <c r="AA707" i="30"/>
  <c r="Z707" i="30"/>
  <c r="Y707" i="30"/>
  <c r="X707" i="30"/>
  <c r="V707" i="30"/>
  <c r="U707" i="30"/>
  <c r="T707" i="30"/>
  <c r="S707" i="30"/>
  <c r="R707" i="30"/>
  <c r="Q707" i="30"/>
  <c r="P707" i="30"/>
  <c r="O707" i="30"/>
  <c r="AA706" i="30"/>
  <c r="Z706" i="30"/>
  <c r="Y706" i="30"/>
  <c r="X706" i="30"/>
  <c r="V706" i="30"/>
  <c r="U706" i="30"/>
  <c r="T706" i="30"/>
  <c r="S706" i="30"/>
  <c r="R706" i="30"/>
  <c r="Q706" i="30"/>
  <c r="P706" i="30"/>
  <c r="O706" i="30"/>
  <c r="AA705" i="30"/>
  <c r="Z705" i="30"/>
  <c r="Y705" i="30"/>
  <c r="X705" i="30"/>
  <c r="V705" i="30"/>
  <c r="U705" i="30"/>
  <c r="T705" i="30"/>
  <c r="S705" i="30"/>
  <c r="R705" i="30"/>
  <c r="Q705" i="30"/>
  <c r="P705" i="30"/>
  <c r="O705" i="30"/>
  <c r="AA704" i="30"/>
  <c r="Z704" i="30"/>
  <c r="Y704" i="30"/>
  <c r="X704" i="30"/>
  <c r="V704" i="30"/>
  <c r="U704" i="30"/>
  <c r="T704" i="30"/>
  <c r="S704" i="30"/>
  <c r="R704" i="30"/>
  <c r="Q704" i="30"/>
  <c r="P704" i="30"/>
  <c r="O704" i="30"/>
  <c r="AA703" i="30"/>
  <c r="Z703" i="30"/>
  <c r="Y703" i="30"/>
  <c r="X703" i="30"/>
  <c r="V703" i="30"/>
  <c r="U703" i="30"/>
  <c r="T703" i="30"/>
  <c r="S703" i="30"/>
  <c r="R703" i="30"/>
  <c r="Q703" i="30"/>
  <c r="P703" i="30"/>
  <c r="O703" i="30"/>
  <c r="AA702" i="30"/>
  <c r="Z702" i="30"/>
  <c r="Y702" i="30"/>
  <c r="X702" i="30"/>
  <c r="V702" i="30"/>
  <c r="U702" i="30"/>
  <c r="T702" i="30"/>
  <c r="S702" i="30"/>
  <c r="R702" i="30"/>
  <c r="Q702" i="30"/>
  <c r="P702" i="30"/>
  <c r="O702" i="30"/>
  <c r="AA701" i="30"/>
  <c r="Z701" i="30"/>
  <c r="Y701" i="30"/>
  <c r="X701" i="30"/>
  <c r="V701" i="30"/>
  <c r="U701" i="30"/>
  <c r="T701" i="30"/>
  <c r="S701" i="30"/>
  <c r="R701" i="30"/>
  <c r="Q701" i="30"/>
  <c r="P701" i="30"/>
  <c r="O701" i="30"/>
  <c r="AA700" i="30"/>
  <c r="Z700" i="30"/>
  <c r="Y700" i="30"/>
  <c r="X700" i="30"/>
  <c r="V700" i="30"/>
  <c r="U700" i="30"/>
  <c r="T700" i="30"/>
  <c r="S700" i="30"/>
  <c r="R700" i="30"/>
  <c r="Q700" i="30"/>
  <c r="P700" i="30"/>
  <c r="O700" i="30"/>
  <c r="AA699" i="30"/>
  <c r="Z699" i="30"/>
  <c r="Y699" i="30"/>
  <c r="X699" i="30"/>
  <c r="V699" i="30"/>
  <c r="U699" i="30"/>
  <c r="T699" i="30"/>
  <c r="S699" i="30"/>
  <c r="R699" i="30"/>
  <c r="Q699" i="30"/>
  <c r="P699" i="30"/>
  <c r="O699" i="30"/>
  <c r="AA698" i="30"/>
  <c r="Z698" i="30"/>
  <c r="Y698" i="30"/>
  <c r="X698" i="30"/>
  <c r="V698" i="30"/>
  <c r="U698" i="30"/>
  <c r="T698" i="30"/>
  <c r="S698" i="30"/>
  <c r="R698" i="30"/>
  <c r="Q698" i="30"/>
  <c r="P698" i="30"/>
  <c r="O698" i="30"/>
  <c r="AA697" i="30"/>
  <c r="Z697" i="30"/>
  <c r="Y697" i="30"/>
  <c r="X697" i="30"/>
  <c r="V697" i="30"/>
  <c r="U697" i="30"/>
  <c r="T697" i="30"/>
  <c r="S697" i="30"/>
  <c r="R697" i="30"/>
  <c r="Q697" i="30"/>
  <c r="P697" i="30"/>
  <c r="O697" i="30"/>
  <c r="AA696" i="30"/>
  <c r="Z696" i="30"/>
  <c r="Y696" i="30"/>
  <c r="X696" i="30"/>
  <c r="V696" i="30"/>
  <c r="U696" i="30"/>
  <c r="T696" i="30"/>
  <c r="S696" i="30"/>
  <c r="R696" i="30"/>
  <c r="Q696" i="30"/>
  <c r="P696" i="30"/>
  <c r="O696" i="30"/>
  <c r="AA695" i="30"/>
  <c r="Z695" i="30"/>
  <c r="Y695" i="30"/>
  <c r="X695" i="30"/>
  <c r="V695" i="30"/>
  <c r="U695" i="30"/>
  <c r="T695" i="30"/>
  <c r="S695" i="30"/>
  <c r="R695" i="30"/>
  <c r="Q695" i="30"/>
  <c r="P695" i="30"/>
  <c r="O695" i="30"/>
  <c r="AA694" i="30"/>
  <c r="Z694" i="30"/>
  <c r="Y694" i="30"/>
  <c r="X694" i="30"/>
  <c r="V694" i="30"/>
  <c r="U694" i="30"/>
  <c r="T694" i="30"/>
  <c r="S694" i="30"/>
  <c r="R694" i="30"/>
  <c r="Q694" i="30"/>
  <c r="P694" i="30"/>
  <c r="O694" i="30"/>
  <c r="AA693" i="30"/>
  <c r="Z693" i="30"/>
  <c r="Y693" i="30"/>
  <c r="X693" i="30"/>
  <c r="V693" i="30"/>
  <c r="U693" i="30"/>
  <c r="T693" i="30"/>
  <c r="S693" i="30"/>
  <c r="R693" i="30"/>
  <c r="Q693" i="30"/>
  <c r="P693" i="30"/>
  <c r="O693" i="30"/>
  <c r="AA692" i="30"/>
  <c r="Z692" i="30"/>
  <c r="Y692" i="30"/>
  <c r="X692" i="30"/>
  <c r="V692" i="30"/>
  <c r="U692" i="30"/>
  <c r="T692" i="30"/>
  <c r="S692" i="30"/>
  <c r="R692" i="30"/>
  <c r="Q692" i="30"/>
  <c r="P692" i="30"/>
  <c r="O692" i="30"/>
  <c r="AA691" i="30"/>
  <c r="Z691" i="30"/>
  <c r="Y691" i="30"/>
  <c r="X691" i="30"/>
  <c r="V691" i="30"/>
  <c r="U691" i="30"/>
  <c r="T691" i="30"/>
  <c r="S691" i="30"/>
  <c r="R691" i="30"/>
  <c r="Q691" i="30"/>
  <c r="P691" i="30"/>
  <c r="O691" i="30"/>
  <c r="AA690" i="30"/>
  <c r="Z690" i="30"/>
  <c r="Y690" i="30"/>
  <c r="X690" i="30"/>
  <c r="V690" i="30"/>
  <c r="U690" i="30"/>
  <c r="T690" i="30"/>
  <c r="S690" i="30"/>
  <c r="R690" i="30"/>
  <c r="Q690" i="30"/>
  <c r="P690" i="30"/>
  <c r="O690" i="30"/>
  <c r="AA689" i="30"/>
  <c r="Z689" i="30"/>
  <c r="Y689" i="30"/>
  <c r="X689" i="30"/>
  <c r="V689" i="30"/>
  <c r="U689" i="30"/>
  <c r="T689" i="30"/>
  <c r="S689" i="30"/>
  <c r="R689" i="30"/>
  <c r="Q689" i="30"/>
  <c r="P689" i="30"/>
  <c r="O689" i="30"/>
  <c r="AA688" i="30"/>
  <c r="Z688" i="30"/>
  <c r="Y688" i="30"/>
  <c r="X688" i="30"/>
  <c r="V688" i="30"/>
  <c r="U688" i="30"/>
  <c r="T688" i="30"/>
  <c r="S688" i="30"/>
  <c r="R688" i="30"/>
  <c r="Q688" i="30"/>
  <c r="P688" i="30"/>
  <c r="O688" i="30"/>
  <c r="AA687" i="30"/>
  <c r="Z687" i="30"/>
  <c r="Y687" i="30"/>
  <c r="X687" i="30"/>
  <c r="V687" i="30"/>
  <c r="U687" i="30"/>
  <c r="T687" i="30"/>
  <c r="S687" i="30"/>
  <c r="R687" i="30"/>
  <c r="Q687" i="30"/>
  <c r="P687" i="30"/>
  <c r="O687" i="30"/>
  <c r="AA686" i="30"/>
  <c r="Z686" i="30"/>
  <c r="Y686" i="30"/>
  <c r="X686" i="30"/>
  <c r="V686" i="30"/>
  <c r="U686" i="30"/>
  <c r="T686" i="30"/>
  <c r="S686" i="30"/>
  <c r="R686" i="30"/>
  <c r="Q686" i="30"/>
  <c r="P686" i="30"/>
  <c r="O686" i="30"/>
  <c r="AA685" i="30"/>
  <c r="Z685" i="30"/>
  <c r="Y685" i="30"/>
  <c r="X685" i="30"/>
  <c r="V685" i="30"/>
  <c r="U685" i="30"/>
  <c r="T685" i="30"/>
  <c r="S685" i="30"/>
  <c r="R685" i="30"/>
  <c r="Q685" i="30"/>
  <c r="P685" i="30"/>
  <c r="O685" i="30"/>
  <c r="AA684" i="30"/>
  <c r="Z684" i="30"/>
  <c r="Y684" i="30"/>
  <c r="X684" i="30"/>
  <c r="V684" i="30"/>
  <c r="U684" i="30"/>
  <c r="T684" i="30"/>
  <c r="S684" i="30"/>
  <c r="R684" i="30"/>
  <c r="Q684" i="30"/>
  <c r="P684" i="30"/>
  <c r="O684" i="30"/>
  <c r="AA683" i="30"/>
  <c r="Z683" i="30"/>
  <c r="Y683" i="30"/>
  <c r="X683" i="30"/>
  <c r="V683" i="30"/>
  <c r="U683" i="30"/>
  <c r="T683" i="30"/>
  <c r="S683" i="30"/>
  <c r="R683" i="30"/>
  <c r="Q683" i="30"/>
  <c r="P683" i="30"/>
  <c r="O683" i="30"/>
  <c r="AA682" i="30"/>
  <c r="Z682" i="30"/>
  <c r="Y682" i="30"/>
  <c r="X682" i="30"/>
  <c r="V682" i="30"/>
  <c r="U682" i="30"/>
  <c r="T682" i="30"/>
  <c r="S682" i="30"/>
  <c r="R682" i="30"/>
  <c r="Q682" i="30"/>
  <c r="P682" i="30"/>
  <c r="O682" i="30"/>
  <c r="AA681" i="30"/>
  <c r="Z681" i="30"/>
  <c r="Y681" i="30"/>
  <c r="X681" i="30"/>
  <c r="V681" i="30"/>
  <c r="U681" i="30"/>
  <c r="T681" i="30"/>
  <c r="S681" i="30"/>
  <c r="R681" i="30"/>
  <c r="Q681" i="30"/>
  <c r="P681" i="30"/>
  <c r="O681" i="30"/>
  <c r="AA680" i="30"/>
  <c r="Z680" i="30"/>
  <c r="Y680" i="30"/>
  <c r="X680" i="30"/>
  <c r="V680" i="30"/>
  <c r="U680" i="30"/>
  <c r="T680" i="30"/>
  <c r="S680" i="30"/>
  <c r="R680" i="30"/>
  <c r="Q680" i="30"/>
  <c r="P680" i="30"/>
  <c r="O680" i="30"/>
  <c r="AA679" i="30"/>
  <c r="Z679" i="30"/>
  <c r="Y679" i="30"/>
  <c r="X679" i="30"/>
  <c r="V679" i="30"/>
  <c r="U679" i="30"/>
  <c r="T679" i="30"/>
  <c r="S679" i="30"/>
  <c r="R679" i="30"/>
  <c r="Q679" i="30"/>
  <c r="P679" i="30"/>
  <c r="O679" i="30"/>
  <c r="AA678" i="30"/>
  <c r="Z678" i="30"/>
  <c r="Y678" i="30"/>
  <c r="X678" i="30"/>
  <c r="V678" i="30"/>
  <c r="U678" i="30"/>
  <c r="T678" i="30"/>
  <c r="S678" i="30"/>
  <c r="R678" i="30"/>
  <c r="Q678" i="30"/>
  <c r="P678" i="30"/>
  <c r="O678" i="30"/>
  <c r="AA677" i="30"/>
  <c r="Z677" i="30"/>
  <c r="Y677" i="30"/>
  <c r="X677" i="30"/>
  <c r="V677" i="30"/>
  <c r="U677" i="30"/>
  <c r="T677" i="30"/>
  <c r="S677" i="30"/>
  <c r="R677" i="30"/>
  <c r="Q677" i="30"/>
  <c r="P677" i="30"/>
  <c r="O677" i="30"/>
  <c r="AA676" i="30"/>
  <c r="Z676" i="30"/>
  <c r="Y676" i="30"/>
  <c r="X676" i="30"/>
  <c r="V676" i="30"/>
  <c r="U676" i="30"/>
  <c r="T676" i="30"/>
  <c r="S676" i="30"/>
  <c r="R676" i="30"/>
  <c r="Q676" i="30"/>
  <c r="P676" i="30"/>
  <c r="O676" i="30"/>
  <c r="AA675" i="30"/>
  <c r="Z675" i="30"/>
  <c r="Y675" i="30"/>
  <c r="X675" i="30"/>
  <c r="V675" i="30"/>
  <c r="U675" i="30"/>
  <c r="T675" i="30"/>
  <c r="S675" i="30"/>
  <c r="R675" i="30"/>
  <c r="Q675" i="30"/>
  <c r="P675" i="30"/>
  <c r="O675" i="30"/>
  <c r="AA674" i="30"/>
  <c r="Z674" i="30"/>
  <c r="Y674" i="30"/>
  <c r="X674" i="30"/>
  <c r="V674" i="30"/>
  <c r="U674" i="30"/>
  <c r="T674" i="30"/>
  <c r="S674" i="30"/>
  <c r="R674" i="30"/>
  <c r="Q674" i="30"/>
  <c r="P674" i="30"/>
  <c r="O674" i="30"/>
  <c r="AA673" i="30"/>
  <c r="Z673" i="30"/>
  <c r="Y673" i="30"/>
  <c r="X673" i="30"/>
  <c r="V673" i="30"/>
  <c r="U673" i="30"/>
  <c r="T673" i="30"/>
  <c r="S673" i="30"/>
  <c r="R673" i="30"/>
  <c r="Q673" i="30"/>
  <c r="P673" i="30"/>
  <c r="O673" i="30"/>
  <c r="AA672" i="30"/>
  <c r="Z672" i="30"/>
  <c r="Y672" i="30"/>
  <c r="X672" i="30"/>
  <c r="V672" i="30"/>
  <c r="U672" i="30"/>
  <c r="T672" i="30"/>
  <c r="S672" i="30"/>
  <c r="R672" i="30"/>
  <c r="Q672" i="30"/>
  <c r="P672" i="30"/>
  <c r="O672" i="30"/>
  <c r="AA671" i="30"/>
  <c r="Z671" i="30"/>
  <c r="Y671" i="30"/>
  <c r="X671" i="30"/>
  <c r="V671" i="30"/>
  <c r="U671" i="30"/>
  <c r="T671" i="30"/>
  <c r="S671" i="30"/>
  <c r="R671" i="30"/>
  <c r="Q671" i="30"/>
  <c r="P671" i="30"/>
  <c r="O671" i="30"/>
  <c r="AA670" i="30"/>
  <c r="Z670" i="30"/>
  <c r="Y670" i="30"/>
  <c r="X670" i="30"/>
  <c r="V670" i="30"/>
  <c r="U670" i="30"/>
  <c r="T670" i="30"/>
  <c r="S670" i="30"/>
  <c r="R670" i="30"/>
  <c r="Q670" i="30"/>
  <c r="P670" i="30"/>
  <c r="O670" i="30"/>
  <c r="AA669" i="30"/>
  <c r="Z669" i="30"/>
  <c r="Y669" i="30"/>
  <c r="X669" i="30"/>
  <c r="V669" i="30"/>
  <c r="U669" i="30"/>
  <c r="T669" i="30"/>
  <c r="S669" i="30"/>
  <c r="R669" i="30"/>
  <c r="Q669" i="30"/>
  <c r="P669" i="30"/>
  <c r="O669" i="30"/>
  <c r="AA668" i="30"/>
  <c r="Z668" i="30"/>
  <c r="Y668" i="30"/>
  <c r="X668" i="30"/>
  <c r="V668" i="30"/>
  <c r="U668" i="30"/>
  <c r="T668" i="30"/>
  <c r="S668" i="30"/>
  <c r="R668" i="30"/>
  <c r="Q668" i="30"/>
  <c r="P668" i="30"/>
  <c r="O668" i="30"/>
  <c r="AA667" i="30"/>
  <c r="Z667" i="30"/>
  <c r="Y667" i="30"/>
  <c r="X667" i="30"/>
  <c r="V667" i="30"/>
  <c r="U667" i="30"/>
  <c r="T667" i="30"/>
  <c r="S667" i="30"/>
  <c r="R667" i="30"/>
  <c r="Q667" i="30"/>
  <c r="P667" i="30"/>
  <c r="O667" i="30"/>
  <c r="AA666" i="30"/>
  <c r="Z666" i="30"/>
  <c r="Y666" i="30"/>
  <c r="X666" i="30"/>
  <c r="V666" i="30"/>
  <c r="U666" i="30"/>
  <c r="T666" i="30"/>
  <c r="S666" i="30"/>
  <c r="R666" i="30"/>
  <c r="Q666" i="30"/>
  <c r="P666" i="30"/>
  <c r="O666" i="30"/>
  <c r="AA665" i="30"/>
  <c r="Z665" i="30"/>
  <c r="Y665" i="30"/>
  <c r="X665" i="30"/>
  <c r="V665" i="30"/>
  <c r="U665" i="30"/>
  <c r="T665" i="30"/>
  <c r="S665" i="30"/>
  <c r="R665" i="30"/>
  <c r="Q665" i="30"/>
  <c r="P665" i="30"/>
  <c r="O665" i="30"/>
  <c r="AA664" i="30"/>
  <c r="Z664" i="30"/>
  <c r="Y664" i="30"/>
  <c r="X664" i="30"/>
  <c r="V664" i="30"/>
  <c r="U664" i="30"/>
  <c r="T664" i="30"/>
  <c r="S664" i="30"/>
  <c r="R664" i="30"/>
  <c r="Q664" i="30"/>
  <c r="P664" i="30"/>
  <c r="O664" i="30"/>
  <c r="AA663" i="30"/>
  <c r="Z663" i="30"/>
  <c r="Y663" i="30"/>
  <c r="X663" i="30"/>
  <c r="V663" i="30"/>
  <c r="U663" i="30"/>
  <c r="T663" i="30"/>
  <c r="S663" i="30"/>
  <c r="R663" i="30"/>
  <c r="Q663" i="30"/>
  <c r="P663" i="30"/>
  <c r="O663" i="30"/>
  <c r="AA662" i="30"/>
  <c r="Z662" i="30"/>
  <c r="Y662" i="30"/>
  <c r="X662" i="30"/>
  <c r="V662" i="30"/>
  <c r="U662" i="30"/>
  <c r="T662" i="30"/>
  <c r="S662" i="30"/>
  <c r="R662" i="30"/>
  <c r="Q662" i="30"/>
  <c r="P662" i="30"/>
  <c r="O662" i="30"/>
  <c r="AA661" i="30"/>
  <c r="Z661" i="30"/>
  <c r="Y661" i="30"/>
  <c r="X661" i="30"/>
  <c r="V661" i="30"/>
  <c r="U661" i="30"/>
  <c r="T661" i="30"/>
  <c r="S661" i="30"/>
  <c r="R661" i="30"/>
  <c r="Q661" i="30"/>
  <c r="P661" i="30"/>
  <c r="O661" i="30"/>
  <c r="AA660" i="30"/>
  <c r="Z660" i="30"/>
  <c r="Y660" i="30"/>
  <c r="X660" i="30"/>
  <c r="V660" i="30"/>
  <c r="U660" i="30"/>
  <c r="T660" i="30"/>
  <c r="S660" i="30"/>
  <c r="R660" i="30"/>
  <c r="Q660" i="30"/>
  <c r="P660" i="30"/>
  <c r="O660" i="30"/>
  <c r="AA659" i="30"/>
  <c r="Z659" i="30"/>
  <c r="Y659" i="30"/>
  <c r="X659" i="30"/>
  <c r="V659" i="30"/>
  <c r="U659" i="30"/>
  <c r="T659" i="30"/>
  <c r="S659" i="30"/>
  <c r="R659" i="30"/>
  <c r="Q659" i="30"/>
  <c r="P659" i="30"/>
  <c r="O659" i="30"/>
  <c r="AA658" i="30"/>
  <c r="Z658" i="30"/>
  <c r="Y658" i="30"/>
  <c r="X658" i="30"/>
  <c r="V658" i="30"/>
  <c r="U658" i="30"/>
  <c r="T658" i="30"/>
  <c r="S658" i="30"/>
  <c r="R658" i="30"/>
  <c r="Q658" i="30"/>
  <c r="P658" i="30"/>
  <c r="O658" i="30"/>
  <c r="AA657" i="30"/>
  <c r="Z657" i="30"/>
  <c r="Y657" i="30"/>
  <c r="X657" i="30"/>
  <c r="V657" i="30"/>
  <c r="U657" i="30"/>
  <c r="T657" i="30"/>
  <c r="S657" i="30"/>
  <c r="R657" i="30"/>
  <c r="Q657" i="30"/>
  <c r="P657" i="30"/>
  <c r="O657" i="30"/>
  <c r="AA656" i="30"/>
  <c r="Z656" i="30"/>
  <c r="Y656" i="30"/>
  <c r="X656" i="30"/>
  <c r="V656" i="30"/>
  <c r="U656" i="30"/>
  <c r="T656" i="30"/>
  <c r="S656" i="30"/>
  <c r="R656" i="30"/>
  <c r="Q656" i="30"/>
  <c r="P656" i="30"/>
  <c r="O656" i="30"/>
  <c r="AA655" i="30"/>
  <c r="Z655" i="30"/>
  <c r="Y655" i="30"/>
  <c r="X655" i="30"/>
  <c r="V655" i="30"/>
  <c r="U655" i="30"/>
  <c r="T655" i="30"/>
  <c r="S655" i="30"/>
  <c r="R655" i="30"/>
  <c r="Q655" i="30"/>
  <c r="P655" i="30"/>
  <c r="O655" i="30"/>
  <c r="AA654" i="30"/>
  <c r="Z654" i="30"/>
  <c r="Y654" i="30"/>
  <c r="X654" i="30"/>
  <c r="V654" i="30"/>
  <c r="U654" i="30"/>
  <c r="T654" i="30"/>
  <c r="S654" i="30"/>
  <c r="R654" i="30"/>
  <c r="Q654" i="30"/>
  <c r="P654" i="30"/>
  <c r="O654" i="30"/>
  <c r="AA653" i="30"/>
  <c r="Z653" i="30"/>
  <c r="Y653" i="30"/>
  <c r="X653" i="30"/>
  <c r="V653" i="30"/>
  <c r="U653" i="30"/>
  <c r="T653" i="30"/>
  <c r="S653" i="30"/>
  <c r="R653" i="30"/>
  <c r="Q653" i="30"/>
  <c r="P653" i="30"/>
  <c r="O653" i="30"/>
  <c r="AA652" i="30"/>
  <c r="Z652" i="30"/>
  <c r="Y652" i="30"/>
  <c r="X652" i="30"/>
  <c r="V652" i="30"/>
  <c r="U652" i="30"/>
  <c r="T652" i="30"/>
  <c r="S652" i="30"/>
  <c r="R652" i="30"/>
  <c r="Q652" i="30"/>
  <c r="P652" i="30"/>
  <c r="O652" i="30"/>
  <c r="AA651" i="30"/>
  <c r="Z651" i="30"/>
  <c r="Y651" i="30"/>
  <c r="X651" i="30"/>
  <c r="V651" i="30"/>
  <c r="U651" i="30"/>
  <c r="T651" i="30"/>
  <c r="S651" i="30"/>
  <c r="R651" i="30"/>
  <c r="Q651" i="30"/>
  <c r="P651" i="30"/>
  <c r="O651" i="30"/>
  <c r="AA650" i="30"/>
  <c r="Z650" i="30"/>
  <c r="Y650" i="30"/>
  <c r="X650" i="30"/>
  <c r="V650" i="30"/>
  <c r="U650" i="30"/>
  <c r="T650" i="30"/>
  <c r="S650" i="30"/>
  <c r="R650" i="30"/>
  <c r="Q650" i="30"/>
  <c r="P650" i="30"/>
  <c r="O650" i="30"/>
  <c r="AA649" i="30"/>
  <c r="Z649" i="30"/>
  <c r="Y649" i="30"/>
  <c r="X649" i="30"/>
  <c r="V649" i="30"/>
  <c r="U649" i="30"/>
  <c r="T649" i="30"/>
  <c r="S649" i="30"/>
  <c r="R649" i="30"/>
  <c r="Q649" i="30"/>
  <c r="P649" i="30"/>
  <c r="O649" i="30"/>
  <c r="AA648" i="30"/>
  <c r="Z648" i="30"/>
  <c r="Y648" i="30"/>
  <c r="X648" i="30"/>
  <c r="V648" i="30"/>
  <c r="U648" i="30"/>
  <c r="T648" i="30"/>
  <c r="S648" i="30"/>
  <c r="R648" i="30"/>
  <c r="Q648" i="30"/>
  <c r="P648" i="30"/>
  <c r="O648" i="30"/>
  <c r="AA647" i="30"/>
  <c r="Z647" i="30"/>
  <c r="Y647" i="30"/>
  <c r="X647" i="30"/>
  <c r="V647" i="30"/>
  <c r="U647" i="30"/>
  <c r="T647" i="30"/>
  <c r="S647" i="30"/>
  <c r="R647" i="30"/>
  <c r="Q647" i="30"/>
  <c r="P647" i="30"/>
  <c r="O647" i="30"/>
  <c r="AA646" i="30"/>
  <c r="Z646" i="30"/>
  <c r="Y646" i="30"/>
  <c r="X646" i="30"/>
  <c r="V646" i="30"/>
  <c r="U646" i="30"/>
  <c r="T646" i="30"/>
  <c r="S646" i="30"/>
  <c r="R646" i="30"/>
  <c r="Q646" i="30"/>
  <c r="P646" i="30"/>
  <c r="O646" i="30"/>
  <c r="AA645" i="30"/>
  <c r="Z645" i="30"/>
  <c r="Y645" i="30"/>
  <c r="X645" i="30"/>
  <c r="V645" i="30"/>
  <c r="U645" i="30"/>
  <c r="T645" i="30"/>
  <c r="S645" i="30"/>
  <c r="R645" i="30"/>
  <c r="Q645" i="30"/>
  <c r="P645" i="30"/>
  <c r="O645" i="30"/>
  <c r="AA644" i="30"/>
  <c r="Z644" i="30"/>
  <c r="Y644" i="30"/>
  <c r="X644" i="30"/>
  <c r="V644" i="30"/>
  <c r="U644" i="30"/>
  <c r="T644" i="30"/>
  <c r="S644" i="30"/>
  <c r="R644" i="30"/>
  <c r="Q644" i="30"/>
  <c r="P644" i="30"/>
  <c r="O644" i="30"/>
  <c r="AA643" i="30"/>
  <c r="Z643" i="30"/>
  <c r="Y643" i="30"/>
  <c r="X643" i="30"/>
  <c r="V643" i="30"/>
  <c r="U643" i="30"/>
  <c r="T643" i="30"/>
  <c r="S643" i="30"/>
  <c r="R643" i="30"/>
  <c r="Q643" i="30"/>
  <c r="P643" i="30"/>
  <c r="O643" i="30"/>
  <c r="AA642" i="30"/>
  <c r="Z642" i="30"/>
  <c r="Y642" i="30"/>
  <c r="X642" i="30"/>
  <c r="V642" i="30"/>
  <c r="U642" i="30"/>
  <c r="T642" i="30"/>
  <c r="S642" i="30"/>
  <c r="R642" i="30"/>
  <c r="Q642" i="30"/>
  <c r="P642" i="30"/>
  <c r="O642" i="30"/>
  <c r="AA641" i="30"/>
  <c r="Z641" i="30"/>
  <c r="Y641" i="30"/>
  <c r="X641" i="30"/>
  <c r="V641" i="30"/>
  <c r="U641" i="30"/>
  <c r="T641" i="30"/>
  <c r="S641" i="30"/>
  <c r="R641" i="30"/>
  <c r="Q641" i="30"/>
  <c r="P641" i="30"/>
  <c r="O641" i="30"/>
  <c r="AA640" i="30"/>
  <c r="Z640" i="30"/>
  <c r="Y640" i="30"/>
  <c r="X640" i="30"/>
  <c r="V640" i="30"/>
  <c r="U640" i="30"/>
  <c r="T640" i="30"/>
  <c r="S640" i="30"/>
  <c r="R640" i="30"/>
  <c r="Q640" i="30"/>
  <c r="P640" i="30"/>
  <c r="O640" i="30"/>
  <c r="AA639" i="30"/>
  <c r="Z639" i="30"/>
  <c r="Y639" i="30"/>
  <c r="X637" i="30" s="1"/>
  <c r="X639" i="30"/>
  <c r="V639" i="30"/>
  <c r="U639" i="30"/>
  <c r="T639" i="30"/>
  <c r="S639" i="30"/>
  <c r="R639" i="30"/>
  <c r="Q639" i="30"/>
  <c r="P639" i="30"/>
  <c r="O639" i="30"/>
  <c r="AA638" i="30"/>
  <c r="Z638" i="30"/>
  <c r="Y638" i="30"/>
  <c r="X638" i="30"/>
  <c r="V638" i="30"/>
  <c r="U638" i="30"/>
  <c r="T638" i="30"/>
  <c r="S638" i="30"/>
  <c r="R638" i="30"/>
  <c r="Q638" i="30"/>
  <c r="P638" i="30"/>
  <c r="O638" i="30"/>
  <c r="AA366" i="30"/>
  <c r="Z366" i="30"/>
  <c r="Y366" i="30"/>
  <c r="X366" i="30"/>
  <c r="V366" i="30"/>
  <c r="U366" i="30"/>
  <c r="T366" i="30"/>
  <c r="S366" i="30"/>
  <c r="R366" i="30"/>
  <c r="Q366" i="30"/>
  <c r="P366" i="30"/>
  <c r="O366" i="30"/>
  <c r="X365" i="30"/>
  <c r="W365" i="30"/>
  <c r="I20" i="13" s="1"/>
  <c r="S365" i="30"/>
  <c r="R365" i="30"/>
  <c r="Q365" i="30"/>
  <c r="O365" i="30"/>
  <c r="G20" i="13" s="1"/>
  <c r="N365" i="30"/>
  <c r="M365" i="30"/>
  <c r="AA364" i="30"/>
  <c r="Z364" i="30"/>
  <c r="Y364" i="30"/>
  <c r="X364" i="30"/>
  <c r="V364" i="30"/>
  <c r="U364" i="30"/>
  <c r="T364" i="30"/>
  <c r="S364" i="30"/>
  <c r="R364" i="30"/>
  <c r="Q364" i="30"/>
  <c r="P364" i="30"/>
  <c r="O364" i="30"/>
  <c r="N364" i="30"/>
  <c r="M364" i="30"/>
  <c r="AA363" i="30"/>
  <c r="Z363" i="30"/>
  <c r="Y363" i="30"/>
  <c r="X363" i="30"/>
  <c r="V363" i="30"/>
  <c r="U363" i="30"/>
  <c r="T363" i="30"/>
  <c r="S363" i="30"/>
  <c r="R363" i="30"/>
  <c r="Q363" i="30"/>
  <c r="P363" i="30"/>
  <c r="O363" i="30"/>
  <c r="N363" i="30"/>
  <c r="M363" i="30"/>
  <c r="AA362" i="30"/>
  <c r="Z362" i="30"/>
  <c r="Y362" i="30"/>
  <c r="X362" i="30"/>
  <c r="V362" i="30"/>
  <c r="N362" i="30" s="1"/>
  <c r="U362" i="30"/>
  <c r="T362" i="30"/>
  <c r="S362" i="30"/>
  <c r="R362" i="30"/>
  <c r="Q362" i="30"/>
  <c r="P362" i="30"/>
  <c r="O362" i="30"/>
  <c r="M362" i="30"/>
  <c r="AA361" i="30"/>
  <c r="Z361" i="30"/>
  <c r="Y361" i="30"/>
  <c r="X361" i="30"/>
  <c r="V361" i="30"/>
  <c r="N361" i="30" s="1"/>
  <c r="U361" i="30"/>
  <c r="T361" i="30"/>
  <c r="S361" i="30"/>
  <c r="R361" i="30"/>
  <c r="Q361" i="30"/>
  <c r="P361" i="30"/>
  <c r="O361" i="30"/>
  <c r="M361" i="30"/>
  <c r="AA360" i="30"/>
  <c r="Z360" i="30"/>
  <c r="Y360" i="30"/>
  <c r="X360" i="30"/>
  <c r="V360" i="30"/>
  <c r="N360" i="30" s="1"/>
  <c r="U360" i="30"/>
  <c r="T360" i="30"/>
  <c r="S360" i="30"/>
  <c r="R360" i="30"/>
  <c r="Q360" i="30"/>
  <c r="P360" i="30"/>
  <c r="O360" i="30"/>
  <c r="M360" i="30"/>
  <c r="AA359" i="30"/>
  <c r="Z359" i="30"/>
  <c r="Y359" i="30"/>
  <c r="X359" i="30"/>
  <c r="V359" i="30"/>
  <c r="N359" i="30" s="1"/>
  <c r="U359" i="30"/>
  <c r="T359" i="30"/>
  <c r="S359" i="30"/>
  <c r="R359" i="30"/>
  <c r="Q359" i="30"/>
  <c r="P359" i="30"/>
  <c r="O359" i="30"/>
  <c r="M359" i="30"/>
  <c r="AA358" i="30"/>
  <c r="Z358" i="30"/>
  <c r="Y358" i="30"/>
  <c r="X358" i="30"/>
  <c r="V358" i="30"/>
  <c r="N358" i="30" s="1"/>
  <c r="U358" i="30"/>
  <c r="T358" i="30"/>
  <c r="S358" i="30"/>
  <c r="R358" i="30"/>
  <c r="Q358" i="30"/>
  <c r="P358" i="30"/>
  <c r="O358" i="30"/>
  <c r="M358" i="30"/>
  <c r="AA357" i="30"/>
  <c r="Z357" i="30"/>
  <c r="Y357" i="30"/>
  <c r="X357" i="30"/>
  <c r="V357" i="30"/>
  <c r="N357" i="30" s="1"/>
  <c r="U357" i="30"/>
  <c r="T357" i="30"/>
  <c r="S357" i="30"/>
  <c r="R357" i="30"/>
  <c r="Q357" i="30"/>
  <c r="P357" i="30"/>
  <c r="O357" i="30"/>
  <c r="M357" i="30"/>
  <c r="AA356" i="30"/>
  <c r="Z356" i="30"/>
  <c r="Y356" i="30"/>
  <c r="X356" i="30"/>
  <c r="V356" i="30"/>
  <c r="N356" i="30" s="1"/>
  <c r="U356" i="30"/>
  <c r="T356" i="30"/>
  <c r="S356" i="30"/>
  <c r="R356" i="30"/>
  <c r="Q356" i="30"/>
  <c r="P356" i="30"/>
  <c r="O356" i="30"/>
  <c r="AA355" i="30"/>
  <c r="Z355" i="30"/>
  <c r="Y355" i="30"/>
  <c r="X355" i="30"/>
  <c r="V355" i="30"/>
  <c r="N355" i="30" s="1"/>
  <c r="U355" i="30"/>
  <c r="T355" i="30"/>
  <c r="S355" i="30"/>
  <c r="R355" i="30"/>
  <c r="Q355" i="30"/>
  <c r="P355" i="30"/>
  <c r="O355" i="30"/>
  <c r="AA354" i="30"/>
  <c r="Z354" i="30"/>
  <c r="Y354" i="30"/>
  <c r="X354" i="30"/>
  <c r="V354" i="30"/>
  <c r="N354" i="30" s="1"/>
  <c r="U354" i="30"/>
  <c r="T354" i="30"/>
  <c r="S354" i="30"/>
  <c r="R354" i="30"/>
  <c r="Q354" i="30"/>
  <c r="P354" i="30"/>
  <c r="O354" i="30"/>
  <c r="AA353" i="30"/>
  <c r="Z353" i="30"/>
  <c r="Y353" i="30"/>
  <c r="X353" i="30"/>
  <c r="V353" i="30"/>
  <c r="N353" i="30" s="1"/>
  <c r="U353" i="30"/>
  <c r="T353" i="30"/>
  <c r="S353" i="30"/>
  <c r="R353" i="30"/>
  <c r="Q353" i="30"/>
  <c r="P353" i="30"/>
  <c r="O353" i="30"/>
  <c r="AA352" i="30"/>
  <c r="Z352" i="30"/>
  <c r="Y352" i="30"/>
  <c r="X352" i="30"/>
  <c r="V352" i="30"/>
  <c r="U352" i="30"/>
  <c r="T352" i="30"/>
  <c r="S352" i="30"/>
  <c r="R352" i="30"/>
  <c r="Q352" i="30"/>
  <c r="P352" i="30"/>
  <c r="O352" i="30"/>
  <c r="N352" i="30"/>
  <c r="AA351" i="30"/>
  <c r="Z351" i="30"/>
  <c r="Y351" i="30"/>
  <c r="X351" i="30"/>
  <c r="V351" i="30"/>
  <c r="U351" i="30"/>
  <c r="T351" i="30"/>
  <c r="S351" i="30"/>
  <c r="R351" i="30"/>
  <c r="Q351" i="30"/>
  <c r="P351" i="30"/>
  <c r="O351" i="30"/>
  <c r="AA350" i="30"/>
  <c r="Z350" i="30"/>
  <c r="Y350" i="30"/>
  <c r="X350" i="30"/>
  <c r="V350" i="30"/>
  <c r="N350" i="30" s="1"/>
  <c r="U350" i="30"/>
  <c r="T350" i="30"/>
  <c r="S350" i="30"/>
  <c r="R350" i="30"/>
  <c r="Q350" i="30"/>
  <c r="P350" i="30"/>
  <c r="O350" i="30"/>
  <c r="AA349" i="30"/>
  <c r="Z349" i="30"/>
  <c r="Y349" i="30"/>
  <c r="X349" i="30"/>
  <c r="V349" i="30"/>
  <c r="U349" i="30"/>
  <c r="T349" i="30"/>
  <c r="S349" i="30"/>
  <c r="R349" i="30"/>
  <c r="Q349" i="30"/>
  <c r="P349" i="30"/>
  <c r="O349" i="30"/>
  <c r="AA348" i="30"/>
  <c r="Z348" i="30"/>
  <c r="Y348" i="30"/>
  <c r="X348" i="30"/>
  <c r="V348" i="30"/>
  <c r="U348" i="30"/>
  <c r="T348" i="30"/>
  <c r="S348" i="30"/>
  <c r="R348" i="30"/>
  <c r="Q348" i="30"/>
  <c r="P348" i="30"/>
  <c r="O348" i="30"/>
  <c r="AA347" i="30"/>
  <c r="Z347" i="30"/>
  <c r="Y347" i="30"/>
  <c r="X347" i="30"/>
  <c r="V347" i="30"/>
  <c r="U347" i="30"/>
  <c r="T347" i="30"/>
  <c r="S347" i="30"/>
  <c r="R347" i="30"/>
  <c r="Q347" i="30"/>
  <c r="P347" i="30"/>
  <c r="O347" i="30"/>
  <c r="AA346" i="30"/>
  <c r="Z346" i="30"/>
  <c r="Y346" i="30"/>
  <c r="X346" i="30"/>
  <c r="V346" i="30"/>
  <c r="U346" i="30"/>
  <c r="T346" i="30"/>
  <c r="S346" i="30"/>
  <c r="R346" i="30"/>
  <c r="Q346" i="30"/>
  <c r="P346" i="30"/>
  <c r="O346" i="30"/>
  <c r="AA345" i="30"/>
  <c r="Z345" i="30"/>
  <c r="Y345" i="30"/>
  <c r="X345" i="30"/>
  <c r="V345" i="30"/>
  <c r="U345" i="30"/>
  <c r="T345" i="30"/>
  <c r="S345" i="30"/>
  <c r="R345" i="30"/>
  <c r="Q345" i="30"/>
  <c r="P345" i="30"/>
  <c r="O345" i="30"/>
  <c r="AA344" i="30"/>
  <c r="Z344" i="30"/>
  <c r="Y344" i="30"/>
  <c r="X344" i="30"/>
  <c r="V344" i="30"/>
  <c r="U344" i="30"/>
  <c r="T344" i="30"/>
  <c r="S344" i="30"/>
  <c r="R344" i="30"/>
  <c r="Q344" i="30"/>
  <c r="P344" i="30"/>
  <c r="O344" i="30"/>
  <c r="AA343" i="30"/>
  <c r="Z343" i="30"/>
  <c r="Y343" i="30"/>
  <c r="X343" i="30"/>
  <c r="V343" i="30"/>
  <c r="U343" i="30"/>
  <c r="T343" i="30"/>
  <c r="S343" i="30"/>
  <c r="R343" i="30"/>
  <c r="Q343" i="30"/>
  <c r="P343" i="30"/>
  <c r="O343" i="30"/>
  <c r="AA342" i="30"/>
  <c r="Z342" i="30"/>
  <c r="Y342" i="30"/>
  <c r="X342" i="30"/>
  <c r="V342" i="30"/>
  <c r="U342" i="30"/>
  <c r="T342" i="30"/>
  <c r="S342" i="30"/>
  <c r="R342" i="30"/>
  <c r="Q342" i="30"/>
  <c r="P342" i="30"/>
  <c r="O342" i="30"/>
  <c r="AA341" i="30"/>
  <c r="Z341" i="30"/>
  <c r="Y341" i="30"/>
  <c r="X341" i="30"/>
  <c r="V341" i="30"/>
  <c r="U341" i="30"/>
  <c r="T341" i="30"/>
  <c r="S341" i="30"/>
  <c r="R341" i="30"/>
  <c r="Q341" i="30"/>
  <c r="P341" i="30"/>
  <c r="O341" i="30"/>
  <c r="AA340" i="30"/>
  <c r="Z340" i="30"/>
  <c r="Y340" i="30"/>
  <c r="X340" i="30"/>
  <c r="V340" i="30"/>
  <c r="U340" i="30"/>
  <c r="T340" i="30"/>
  <c r="S340" i="30"/>
  <c r="R340" i="30"/>
  <c r="Q340" i="30"/>
  <c r="P340" i="30"/>
  <c r="O340" i="30"/>
  <c r="AA339" i="30"/>
  <c r="Z339" i="30"/>
  <c r="Y339" i="30"/>
  <c r="X339" i="30"/>
  <c r="V339" i="30"/>
  <c r="U339" i="30"/>
  <c r="T339" i="30"/>
  <c r="S339" i="30"/>
  <c r="R339" i="30"/>
  <c r="Q339" i="30"/>
  <c r="P339" i="30"/>
  <c r="O339" i="30"/>
  <c r="AA338" i="30"/>
  <c r="Z338" i="30"/>
  <c r="Y338" i="30"/>
  <c r="X338" i="30"/>
  <c r="V338" i="30"/>
  <c r="U338" i="30"/>
  <c r="T338" i="30"/>
  <c r="S338" i="30"/>
  <c r="R338" i="30"/>
  <c r="Q338" i="30"/>
  <c r="P338" i="30"/>
  <c r="O338" i="30"/>
  <c r="AA337" i="30"/>
  <c r="Z337" i="30"/>
  <c r="Y337" i="30"/>
  <c r="X337" i="30"/>
  <c r="V337" i="30"/>
  <c r="U337" i="30"/>
  <c r="T337" i="30"/>
  <c r="S337" i="30"/>
  <c r="R337" i="30"/>
  <c r="Q337" i="30"/>
  <c r="P337" i="30"/>
  <c r="O337" i="30"/>
  <c r="AA336" i="30"/>
  <c r="Z336" i="30"/>
  <c r="Y336" i="30"/>
  <c r="X336" i="30"/>
  <c r="V336" i="30"/>
  <c r="U336" i="30"/>
  <c r="T336" i="30"/>
  <c r="S336" i="30"/>
  <c r="R336" i="30"/>
  <c r="Q336" i="30"/>
  <c r="P336" i="30"/>
  <c r="O336" i="30"/>
  <c r="AA335" i="30"/>
  <c r="Z335" i="30"/>
  <c r="Y335" i="30"/>
  <c r="X335" i="30"/>
  <c r="V335" i="30"/>
  <c r="U335" i="30"/>
  <c r="T335" i="30"/>
  <c r="S335" i="30"/>
  <c r="R335" i="30"/>
  <c r="Q335" i="30"/>
  <c r="P335" i="30"/>
  <c r="O335" i="30"/>
  <c r="AA334" i="30"/>
  <c r="Z334" i="30"/>
  <c r="Y334" i="30"/>
  <c r="X334" i="30"/>
  <c r="V334" i="30"/>
  <c r="U334" i="30"/>
  <c r="T334" i="30"/>
  <c r="S334" i="30"/>
  <c r="R334" i="30"/>
  <c r="Q334" i="30"/>
  <c r="P334" i="30"/>
  <c r="O334" i="30"/>
  <c r="AA333" i="30"/>
  <c r="Z333" i="30"/>
  <c r="Y333" i="30"/>
  <c r="X333" i="30"/>
  <c r="V333" i="30"/>
  <c r="U333" i="30"/>
  <c r="T333" i="30"/>
  <c r="S333" i="30"/>
  <c r="R333" i="30"/>
  <c r="Q333" i="30"/>
  <c r="P333" i="30"/>
  <c r="O333" i="30"/>
  <c r="AA332" i="30"/>
  <c r="Z332" i="30"/>
  <c r="Y332" i="30"/>
  <c r="X332" i="30"/>
  <c r="V332" i="30"/>
  <c r="U332" i="30"/>
  <c r="T332" i="30"/>
  <c r="S332" i="30"/>
  <c r="R332" i="30"/>
  <c r="Q332" i="30"/>
  <c r="P332" i="30"/>
  <c r="O332" i="30"/>
  <c r="AA331" i="30"/>
  <c r="Z331" i="30"/>
  <c r="Y331" i="30"/>
  <c r="X331" i="30"/>
  <c r="V331" i="30"/>
  <c r="U331" i="30"/>
  <c r="T331" i="30"/>
  <c r="S331" i="30"/>
  <c r="R331" i="30"/>
  <c r="Q331" i="30"/>
  <c r="P331" i="30"/>
  <c r="O331" i="30"/>
  <c r="AA330" i="30"/>
  <c r="Z330" i="30"/>
  <c r="Y330" i="30"/>
  <c r="X330" i="30"/>
  <c r="V330" i="30"/>
  <c r="U330" i="30"/>
  <c r="T330" i="30"/>
  <c r="S330" i="30"/>
  <c r="R330" i="30"/>
  <c r="Q330" i="30"/>
  <c r="P330" i="30"/>
  <c r="O330" i="30"/>
  <c r="AA329" i="30"/>
  <c r="Z329" i="30"/>
  <c r="Y329" i="30"/>
  <c r="X329" i="30"/>
  <c r="V329" i="30"/>
  <c r="U329" i="30"/>
  <c r="T329" i="30"/>
  <c r="S329" i="30"/>
  <c r="R329" i="30"/>
  <c r="Q329" i="30"/>
  <c r="P329" i="30"/>
  <c r="O329" i="30"/>
  <c r="AA328" i="30"/>
  <c r="Z328" i="30"/>
  <c r="Y328" i="30"/>
  <c r="X328" i="30"/>
  <c r="V328" i="30"/>
  <c r="U328" i="30"/>
  <c r="T328" i="30"/>
  <c r="S328" i="30"/>
  <c r="R328" i="30"/>
  <c r="Q328" i="30"/>
  <c r="P328" i="30"/>
  <c r="O328" i="30"/>
  <c r="AA327" i="30"/>
  <c r="Z327" i="30"/>
  <c r="Y327" i="30"/>
  <c r="X327" i="30"/>
  <c r="V327" i="30"/>
  <c r="U327" i="30"/>
  <c r="T327" i="30"/>
  <c r="S327" i="30"/>
  <c r="R327" i="30"/>
  <c r="Q327" i="30"/>
  <c r="P327" i="30"/>
  <c r="O327" i="30"/>
  <c r="AA326" i="30"/>
  <c r="Z326" i="30"/>
  <c r="Y326" i="30"/>
  <c r="X326" i="30"/>
  <c r="V326" i="30"/>
  <c r="U326" i="30"/>
  <c r="T326" i="30"/>
  <c r="S326" i="30"/>
  <c r="R326" i="30"/>
  <c r="Q326" i="30"/>
  <c r="P326" i="30"/>
  <c r="O326" i="30"/>
  <c r="AA325" i="30"/>
  <c r="Z325" i="30"/>
  <c r="Y325" i="30"/>
  <c r="X325" i="30"/>
  <c r="V325" i="30"/>
  <c r="U325" i="30"/>
  <c r="T325" i="30"/>
  <c r="S325" i="30"/>
  <c r="R325" i="30"/>
  <c r="Q325" i="30"/>
  <c r="P325" i="30"/>
  <c r="O325" i="30"/>
  <c r="AA324" i="30"/>
  <c r="Z324" i="30"/>
  <c r="Y324" i="30"/>
  <c r="X324" i="30"/>
  <c r="V324" i="30"/>
  <c r="U324" i="30"/>
  <c r="T324" i="30"/>
  <c r="S324" i="30"/>
  <c r="R324" i="30"/>
  <c r="Q324" i="30"/>
  <c r="P324" i="30"/>
  <c r="O324" i="30"/>
  <c r="AA323" i="30"/>
  <c r="Z323" i="30"/>
  <c r="Y323" i="30"/>
  <c r="X323" i="30"/>
  <c r="V323" i="30"/>
  <c r="U323" i="30"/>
  <c r="T323" i="30"/>
  <c r="S323" i="30"/>
  <c r="R323" i="30"/>
  <c r="Q323" i="30"/>
  <c r="P323" i="30"/>
  <c r="O323" i="30"/>
  <c r="AA322" i="30"/>
  <c r="Z322" i="30"/>
  <c r="Y322" i="30"/>
  <c r="X322" i="30"/>
  <c r="V322" i="30"/>
  <c r="U322" i="30"/>
  <c r="T322" i="30"/>
  <c r="S322" i="30"/>
  <c r="R322" i="30"/>
  <c r="Q322" i="30"/>
  <c r="P322" i="30"/>
  <c r="O322" i="30"/>
  <c r="AA321" i="30"/>
  <c r="Z321" i="30"/>
  <c r="Y321" i="30"/>
  <c r="X321" i="30"/>
  <c r="V321" i="30"/>
  <c r="U321" i="30"/>
  <c r="T321" i="30"/>
  <c r="S321" i="30"/>
  <c r="R321" i="30"/>
  <c r="Q321" i="30"/>
  <c r="P321" i="30"/>
  <c r="O321" i="30"/>
  <c r="AA320" i="30"/>
  <c r="Z320" i="30"/>
  <c r="Y320" i="30"/>
  <c r="X320" i="30"/>
  <c r="V320" i="30"/>
  <c r="U320" i="30"/>
  <c r="T320" i="30"/>
  <c r="S320" i="30"/>
  <c r="R320" i="30"/>
  <c r="Q320" i="30"/>
  <c r="P320" i="30"/>
  <c r="O320" i="30"/>
  <c r="AA319" i="30"/>
  <c r="Z319" i="30"/>
  <c r="Y319" i="30"/>
  <c r="X319" i="30"/>
  <c r="V319" i="30"/>
  <c r="U319" i="30"/>
  <c r="T319" i="30"/>
  <c r="S319" i="30"/>
  <c r="R319" i="30"/>
  <c r="Q319" i="30"/>
  <c r="P319" i="30"/>
  <c r="O319" i="30"/>
  <c r="AA318" i="30"/>
  <c r="Z318" i="30"/>
  <c r="Y318" i="30"/>
  <c r="X318" i="30"/>
  <c r="V318" i="30"/>
  <c r="U318" i="30"/>
  <c r="T318" i="30"/>
  <c r="S318" i="30"/>
  <c r="R318" i="30"/>
  <c r="Q318" i="30"/>
  <c r="P318" i="30"/>
  <c r="O318" i="30"/>
  <c r="AA317" i="30"/>
  <c r="Z317" i="30"/>
  <c r="Y317" i="30"/>
  <c r="X315" i="30" s="1"/>
  <c r="X317" i="30"/>
  <c r="V317" i="30"/>
  <c r="U317" i="30"/>
  <c r="T317" i="30"/>
  <c r="S317" i="30"/>
  <c r="R317" i="30"/>
  <c r="Q317" i="30"/>
  <c r="P317" i="30"/>
  <c r="O317" i="30"/>
  <c r="AA316" i="30"/>
  <c r="Z316" i="30"/>
  <c r="Y316" i="30"/>
  <c r="X316" i="30"/>
  <c r="V316" i="30"/>
  <c r="U316" i="30"/>
  <c r="T316" i="30"/>
  <c r="S316" i="30"/>
  <c r="R316" i="30"/>
  <c r="Q316" i="30"/>
  <c r="P316" i="30"/>
  <c r="O316" i="30"/>
  <c r="AA314" i="30"/>
  <c r="Z314" i="30"/>
  <c r="Y314" i="30"/>
  <c r="X314" i="30"/>
  <c r="V314" i="30"/>
  <c r="N314" i="30" s="1"/>
  <c r="U314" i="30"/>
  <c r="T314" i="30"/>
  <c r="S314" i="30"/>
  <c r="R314" i="30"/>
  <c r="Q314" i="30"/>
  <c r="P314" i="30"/>
  <c r="O314" i="30"/>
  <c r="M314" i="30"/>
  <c r="AA313" i="30"/>
  <c r="Z313" i="30"/>
  <c r="Y313" i="30"/>
  <c r="X313" i="30"/>
  <c r="V313" i="30"/>
  <c r="N313" i="30" s="1"/>
  <c r="U313" i="30"/>
  <c r="T313" i="30"/>
  <c r="S313" i="30"/>
  <c r="R313" i="30"/>
  <c r="Q313" i="30"/>
  <c r="P313" i="30"/>
  <c r="O313" i="30"/>
  <c r="M313" i="30"/>
  <c r="AA312" i="30"/>
  <c r="Z312" i="30"/>
  <c r="Y312" i="30"/>
  <c r="X312" i="30"/>
  <c r="V312" i="30"/>
  <c r="N312" i="30" s="1"/>
  <c r="U312" i="30"/>
  <c r="T312" i="30"/>
  <c r="S312" i="30"/>
  <c r="R312" i="30"/>
  <c r="Q312" i="30"/>
  <c r="P312" i="30"/>
  <c r="O312" i="30"/>
  <c r="M312" i="30"/>
  <c r="AA311" i="30"/>
  <c r="Z311" i="30"/>
  <c r="Y311" i="30"/>
  <c r="X311" i="30"/>
  <c r="V311" i="30"/>
  <c r="N311" i="30" s="1"/>
  <c r="U311" i="30"/>
  <c r="T311" i="30"/>
  <c r="S311" i="30"/>
  <c r="R311" i="30"/>
  <c r="Q311" i="30"/>
  <c r="P311" i="30"/>
  <c r="O311" i="30"/>
  <c r="M311" i="30"/>
  <c r="AA310" i="30"/>
  <c r="Z310" i="30"/>
  <c r="Y310" i="30"/>
  <c r="X310" i="30"/>
  <c r="V310" i="30"/>
  <c r="N310" i="30" s="1"/>
  <c r="U310" i="30"/>
  <c r="T310" i="30"/>
  <c r="S310" i="30"/>
  <c r="R310" i="30"/>
  <c r="Q310" i="30"/>
  <c r="P310" i="30"/>
  <c r="O310" i="30"/>
  <c r="M310" i="30"/>
  <c r="AA309" i="30"/>
  <c r="Z309" i="30"/>
  <c r="Y309" i="30"/>
  <c r="X309" i="30"/>
  <c r="V309" i="30"/>
  <c r="N309" i="30" s="1"/>
  <c r="U309" i="30"/>
  <c r="T309" i="30"/>
  <c r="S309" i="30"/>
  <c r="R309" i="30"/>
  <c r="Q309" i="30"/>
  <c r="P309" i="30"/>
  <c r="O309" i="30"/>
  <c r="M309" i="30"/>
  <c r="AA308" i="30"/>
  <c r="Z308" i="30"/>
  <c r="Y308" i="30"/>
  <c r="X308" i="30"/>
  <c r="V308" i="30"/>
  <c r="N308" i="30" s="1"/>
  <c r="U308" i="30"/>
  <c r="T308" i="30"/>
  <c r="S308" i="30"/>
  <c r="R308" i="30"/>
  <c r="Q308" i="30"/>
  <c r="P308" i="30"/>
  <c r="O308" i="30"/>
  <c r="M308" i="30"/>
  <c r="AA307" i="30"/>
  <c r="Z307" i="30"/>
  <c r="Y307" i="30"/>
  <c r="X307" i="30"/>
  <c r="V307" i="30"/>
  <c r="N307" i="30" s="1"/>
  <c r="U307" i="30"/>
  <c r="T307" i="30"/>
  <c r="S307" i="30"/>
  <c r="R307" i="30"/>
  <c r="Q307" i="30"/>
  <c r="P307" i="30"/>
  <c r="O307" i="30"/>
  <c r="M307" i="30"/>
  <c r="AA306" i="30"/>
  <c r="Z306" i="30"/>
  <c r="Y306" i="30"/>
  <c r="X306" i="30"/>
  <c r="V306" i="30"/>
  <c r="N306" i="30" s="1"/>
  <c r="U306" i="30"/>
  <c r="T306" i="30"/>
  <c r="S306" i="30"/>
  <c r="R306" i="30"/>
  <c r="Q306" i="30"/>
  <c r="P306" i="30"/>
  <c r="O306" i="30"/>
  <c r="M306" i="30"/>
  <c r="AA276" i="30"/>
  <c r="Z276" i="30"/>
  <c r="Y276" i="30"/>
  <c r="X276" i="30"/>
  <c r="V276" i="30"/>
  <c r="U276" i="30"/>
  <c r="T276" i="30"/>
  <c r="S276" i="30"/>
  <c r="R276" i="30"/>
  <c r="Q276" i="30"/>
  <c r="P276" i="30"/>
  <c r="O276" i="30"/>
  <c r="AA274" i="30"/>
  <c r="Z274" i="30"/>
  <c r="Y274" i="30"/>
  <c r="X274" i="30"/>
  <c r="V274" i="30"/>
  <c r="N274" i="30" s="1"/>
  <c r="U274" i="30"/>
  <c r="T274" i="30"/>
  <c r="S274" i="30"/>
  <c r="R274" i="30"/>
  <c r="Q274" i="30"/>
  <c r="P274" i="30"/>
  <c r="O274" i="30"/>
  <c r="M274" i="30"/>
  <c r="AA273" i="30"/>
  <c r="Z273" i="30"/>
  <c r="Y273" i="30"/>
  <c r="X273" i="30"/>
  <c r="V273" i="30"/>
  <c r="N273" i="30" s="1"/>
  <c r="U273" i="30"/>
  <c r="T273" i="30"/>
  <c r="S273" i="30"/>
  <c r="R273" i="30"/>
  <c r="Q273" i="30"/>
  <c r="P273" i="30"/>
  <c r="O273" i="30"/>
  <c r="M273" i="30"/>
  <c r="AA272" i="30"/>
  <c r="Z272" i="30"/>
  <c r="Y272" i="30"/>
  <c r="X272" i="30"/>
  <c r="V272" i="30"/>
  <c r="N272" i="30" s="1"/>
  <c r="U272" i="30"/>
  <c r="T272" i="30"/>
  <c r="S272" i="30"/>
  <c r="R272" i="30"/>
  <c r="Q272" i="30"/>
  <c r="P272" i="30"/>
  <c r="O272" i="30"/>
  <c r="M272" i="30"/>
  <c r="AA271" i="30"/>
  <c r="Z271" i="30"/>
  <c r="Y271" i="30"/>
  <c r="X271" i="30"/>
  <c r="V271" i="30"/>
  <c r="N271" i="30" s="1"/>
  <c r="U271" i="30"/>
  <c r="T271" i="30"/>
  <c r="S271" i="30"/>
  <c r="R271" i="30"/>
  <c r="Q271" i="30"/>
  <c r="P271" i="30"/>
  <c r="O271" i="30"/>
  <c r="M271" i="30"/>
  <c r="AA270" i="30"/>
  <c r="Z270" i="30"/>
  <c r="Y270" i="30"/>
  <c r="X270" i="30"/>
  <c r="V270" i="30"/>
  <c r="N270" i="30" s="1"/>
  <c r="U270" i="30"/>
  <c r="T270" i="30"/>
  <c r="S270" i="30"/>
  <c r="R270" i="30"/>
  <c r="Q270" i="30"/>
  <c r="P270" i="30"/>
  <c r="O270" i="30"/>
  <c r="M270" i="30"/>
  <c r="AA269" i="30"/>
  <c r="Z269" i="30"/>
  <c r="Y269" i="30"/>
  <c r="X269" i="30"/>
  <c r="V269" i="30"/>
  <c r="N269" i="30" s="1"/>
  <c r="U269" i="30"/>
  <c r="T269" i="30"/>
  <c r="S269" i="30"/>
  <c r="R269" i="30"/>
  <c r="Q269" i="30"/>
  <c r="P269" i="30"/>
  <c r="O269" i="30"/>
  <c r="M269" i="30"/>
  <c r="AA268" i="30"/>
  <c r="Z268" i="30"/>
  <c r="Y268" i="30"/>
  <c r="X268" i="30"/>
  <c r="V268" i="30"/>
  <c r="N268" i="30" s="1"/>
  <c r="U268" i="30"/>
  <c r="T268" i="30"/>
  <c r="S268" i="30"/>
  <c r="R268" i="30"/>
  <c r="Q268" i="30"/>
  <c r="P268" i="30"/>
  <c r="O268" i="30"/>
  <c r="M268" i="30"/>
  <c r="AA267" i="30"/>
  <c r="Z267" i="30"/>
  <c r="Y267" i="30"/>
  <c r="X267" i="30"/>
  <c r="V267" i="30"/>
  <c r="N267" i="30" s="1"/>
  <c r="U267" i="30"/>
  <c r="T267" i="30"/>
  <c r="S267" i="30"/>
  <c r="R267" i="30"/>
  <c r="Q267" i="30"/>
  <c r="P267" i="30"/>
  <c r="O267" i="30"/>
  <c r="M267" i="30"/>
  <c r="AA266" i="30"/>
  <c r="Z266" i="30"/>
  <c r="Y266" i="30"/>
  <c r="X266" i="30"/>
  <c r="V266" i="30"/>
  <c r="N266" i="30" s="1"/>
  <c r="U266" i="30"/>
  <c r="T266" i="30"/>
  <c r="S266" i="30"/>
  <c r="R266" i="30"/>
  <c r="Q266" i="30"/>
  <c r="P266" i="30"/>
  <c r="O266" i="30"/>
  <c r="M266" i="30"/>
  <c r="AA265" i="30"/>
  <c r="Z265" i="30"/>
  <c r="Y265" i="30"/>
  <c r="X265" i="30"/>
  <c r="V265" i="30"/>
  <c r="U265" i="30"/>
  <c r="T265" i="30"/>
  <c r="S265" i="30"/>
  <c r="R265" i="30"/>
  <c r="Q265" i="30"/>
  <c r="P265" i="30"/>
  <c r="O265" i="30"/>
  <c r="AA264" i="30"/>
  <c r="Z264" i="30"/>
  <c r="Y264" i="30"/>
  <c r="X264" i="30"/>
  <c r="V264" i="30"/>
  <c r="U264" i="30"/>
  <c r="T264" i="30"/>
  <c r="S264" i="30"/>
  <c r="R264" i="30"/>
  <c r="Q264" i="30"/>
  <c r="P264" i="30"/>
  <c r="O264" i="30"/>
  <c r="AA263" i="30"/>
  <c r="Z263" i="30"/>
  <c r="Y263" i="30"/>
  <c r="X263" i="30"/>
  <c r="V263" i="30"/>
  <c r="U263" i="30"/>
  <c r="T263" i="30"/>
  <c r="S263" i="30"/>
  <c r="R263" i="30"/>
  <c r="Q263" i="30"/>
  <c r="P263" i="30"/>
  <c r="O263" i="30"/>
  <c r="AA262" i="30"/>
  <c r="Z262" i="30"/>
  <c r="Y262" i="30"/>
  <c r="X262" i="30"/>
  <c r="V262" i="30"/>
  <c r="U262" i="30"/>
  <c r="T262" i="30"/>
  <c r="S262" i="30"/>
  <c r="R262" i="30"/>
  <c r="Q262" i="30"/>
  <c r="P262" i="30"/>
  <c r="O262" i="30"/>
  <c r="AA261" i="30"/>
  <c r="Z261" i="30"/>
  <c r="Y261" i="30"/>
  <c r="X261" i="30"/>
  <c r="V261" i="30"/>
  <c r="U261" i="30"/>
  <c r="T261" i="30"/>
  <c r="S261" i="30"/>
  <c r="R261" i="30"/>
  <c r="Q261" i="30"/>
  <c r="P261" i="30"/>
  <c r="O261" i="30"/>
  <c r="AA260" i="30"/>
  <c r="Z260" i="30"/>
  <c r="Y260" i="30"/>
  <c r="X260" i="30"/>
  <c r="V260" i="30"/>
  <c r="U260" i="30"/>
  <c r="T260" i="30"/>
  <c r="S260" i="30"/>
  <c r="R260" i="30"/>
  <c r="Q260" i="30"/>
  <c r="P260" i="30"/>
  <c r="O260" i="30"/>
  <c r="AA259" i="30"/>
  <c r="Z259" i="30"/>
  <c r="Y259" i="30"/>
  <c r="X259" i="30"/>
  <c r="V259" i="30"/>
  <c r="U259" i="30"/>
  <c r="T259" i="30"/>
  <c r="S259" i="30"/>
  <c r="R259" i="30"/>
  <c r="Q259" i="30"/>
  <c r="P259" i="30"/>
  <c r="O259" i="30"/>
  <c r="AA258" i="30"/>
  <c r="Z258" i="30"/>
  <c r="Y258" i="30"/>
  <c r="X258" i="30"/>
  <c r="V258" i="30"/>
  <c r="U258" i="30"/>
  <c r="T258" i="30"/>
  <c r="S258" i="30"/>
  <c r="R258" i="30"/>
  <c r="Q258" i="30"/>
  <c r="P258" i="30"/>
  <c r="O258" i="30"/>
  <c r="AA257" i="30"/>
  <c r="Z257" i="30"/>
  <c r="Y257" i="30"/>
  <c r="X257" i="30"/>
  <c r="V257" i="30"/>
  <c r="N257" i="30" s="1"/>
  <c r="U257" i="30"/>
  <c r="T257" i="30"/>
  <c r="S257" i="30"/>
  <c r="R257" i="30"/>
  <c r="Q257" i="30"/>
  <c r="P257" i="30"/>
  <c r="O257" i="30"/>
  <c r="AA256" i="30"/>
  <c r="Z256" i="30"/>
  <c r="Y256" i="30"/>
  <c r="X256" i="30"/>
  <c r="V256" i="30"/>
  <c r="U256" i="30"/>
  <c r="T256" i="30"/>
  <c r="S256" i="30"/>
  <c r="R256" i="30"/>
  <c r="Q256" i="30"/>
  <c r="P256" i="30"/>
  <c r="O256" i="30"/>
  <c r="AA255" i="30"/>
  <c r="Z255" i="30"/>
  <c r="Y255" i="30"/>
  <c r="X255" i="30"/>
  <c r="V255" i="30"/>
  <c r="U255" i="30"/>
  <c r="T255" i="30"/>
  <c r="S255" i="30"/>
  <c r="R255" i="30"/>
  <c r="Q255" i="30"/>
  <c r="P255" i="30"/>
  <c r="O255" i="30"/>
  <c r="AA254" i="30"/>
  <c r="Z254" i="30"/>
  <c r="Y254" i="30"/>
  <c r="X254" i="30"/>
  <c r="V254" i="30"/>
  <c r="U254" i="30"/>
  <c r="T254" i="30"/>
  <c r="S254" i="30"/>
  <c r="R254" i="30"/>
  <c r="Q254" i="30"/>
  <c r="P254" i="30"/>
  <c r="O254" i="30"/>
  <c r="AA253" i="30"/>
  <c r="Z253" i="30"/>
  <c r="Y253" i="30"/>
  <c r="X253" i="30"/>
  <c r="V253" i="30"/>
  <c r="U253" i="30"/>
  <c r="T253" i="30"/>
  <c r="S253" i="30"/>
  <c r="R253" i="30"/>
  <c r="Q253" i="30"/>
  <c r="P253" i="30"/>
  <c r="O253" i="30"/>
  <c r="AA252" i="30"/>
  <c r="Z252" i="30"/>
  <c r="Y252" i="30"/>
  <c r="X252" i="30"/>
  <c r="V252" i="30"/>
  <c r="U252" i="30"/>
  <c r="T252" i="30"/>
  <c r="S252" i="30"/>
  <c r="R252" i="30"/>
  <c r="Q252" i="30"/>
  <c r="P252" i="30"/>
  <c r="O252" i="30"/>
  <c r="AA251" i="30"/>
  <c r="Z251" i="30"/>
  <c r="Y251" i="30"/>
  <c r="X251" i="30"/>
  <c r="V251" i="30"/>
  <c r="U251" i="30"/>
  <c r="T251" i="30"/>
  <c r="S251" i="30"/>
  <c r="R251" i="30"/>
  <c r="Q251" i="30"/>
  <c r="P251" i="30"/>
  <c r="O251" i="30"/>
  <c r="AA250" i="30"/>
  <c r="Z250" i="30"/>
  <c r="Y250" i="30"/>
  <c r="X250" i="30"/>
  <c r="V250" i="30"/>
  <c r="U250" i="30"/>
  <c r="T250" i="30"/>
  <c r="S250" i="30"/>
  <c r="R250" i="30"/>
  <c r="Q250" i="30"/>
  <c r="P250" i="30"/>
  <c r="O250" i="30"/>
  <c r="AA249" i="30"/>
  <c r="Z249" i="30"/>
  <c r="Y249" i="30"/>
  <c r="X249" i="30"/>
  <c r="V249" i="30"/>
  <c r="U249" i="30"/>
  <c r="T249" i="30"/>
  <c r="S249" i="30"/>
  <c r="R249" i="30"/>
  <c r="Q249" i="30"/>
  <c r="P249" i="30"/>
  <c r="O249" i="30"/>
  <c r="AA248" i="30"/>
  <c r="Z248" i="30"/>
  <c r="Y248" i="30"/>
  <c r="X248" i="30"/>
  <c r="V248" i="30"/>
  <c r="U248" i="30"/>
  <c r="T248" i="30"/>
  <c r="S248" i="30"/>
  <c r="R248" i="30"/>
  <c r="Q248" i="30"/>
  <c r="P248" i="30"/>
  <c r="O248" i="30"/>
  <c r="AA247" i="30"/>
  <c r="Z247" i="30"/>
  <c r="Y247" i="30"/>
  <c r="X247" i="30"/>
  <c r="V247" i="30"/>
  <c r="U247" i="30"/>
  <c r="T247" i="30"/>
  <c r="S247" i="30"/>
  <c r="R247" i="30"/>
  <c r="Q247" i="30"/>
  <c r="P247" i="30"/>
  <c r="O247" i="30"/>
  <c r="AA246" i="30"/>
  <c r="Z246" i="30"/>
  <c r="Y246" i="30"/>
  <c r="X246" i="30"/>
  <c r="V246" i="30"/>
  <c r="U246" i="30"/>
  <c r="T246" i="30"/>
  <c r="S246" i="30"/>
  <c r="R246" i="30"/>
  <c r="Q246" i="30"/>
  <c r="P246" i="30"/>
  <c r="O246" i="30"/>
  <c r="AA245" i="30"/>
  <c r="Z245" i="30"/>
  <c r="Y245" i="30"/>
  <c r="X245" i="30"/>
  <c r="V245" i="30"/>
  <c r="U245" i="30"/>
  <c r="T245" i="30"/>
  <c r="S245" i="30"/>
  <c r="R245" i="30"/>
  <c r="Q245" i="30"/>
  <c r="P245" i="30"/>
  <c r="O245" i="30"/>
  <c r="AA244" i="30"/>
  <c r="Z244" i="30"/>
  <c r="Y244" i="30"/>
  <c r="X244" i="30"/>
  <c r="V244" i="30"/>
  <c r="U244" i="30"/>
  <c r="T244" i="30"/>
  <c r="S244" i="30"/>
  <c r="R244" i="30"/>
  <c r="Q244" i="30"/>
  <c r="P244" i="30"/>
  <c r="O244" i="30"/>
  <c r="AA243" i="30"/>
  <c r="Z243" i="30"/>
  <c r="Y243" i="30"/>
  <c r="X243" i="30"/>
  <c r="V243" i="30"/>
  <c r="U243" i="30"/>
  <c r="T243" i="30"/>
  <c r="S243" i="30"/>
  <c r="R243" i="30"/>
  <c r="Q243" i="30"/>
  <c r="P243" i="30"/>
  <c r="O243" i="30"/>
  <c r="AA242" i="30"/>
  <c r="Z242" i="30"/>
  <c r="Y242" i="30"/>
  <c r="X242" i="30"/>
  <c r="V242" i="30"/>
  <c r="U242" i="30"/>
  <c r="T242" i="30"/>
  <c r="S242" i="30"/>
  <c r="R242" i="30"/>
  <c r="Q242" i="30"/>
  <c r="P242" i="30"/>
  <c r="O242" i="30"/>
  <c r="AA241" i="30"/>
  <c r="Z241" i="30"/>
  <c r="Y241" i="30"/>
  <c r="X241" i="30"/>
  <c r="V241" i="30"/>
  <c r="U241" i="30"/>
  <c r="T241" i="30"/>
  <c r="S241" i="30"/>
  <c r="R241" i="30"/>
  <c r="Q241" i="30"/>
  <c r="P241" i="30"/>
  <c r="O241" i="30"/>
  <c r="AA240" i="30"/>
  <c r="Z240" i="30"/>
  <c r="Y240" i="30"/>
  <c r="X240" i="30"/>
  <c r="V240" i="30"/>
  <c r="U240" i="30"/>
  <c r="T240" i="30"/>
  <c r="S240" i="30"/>
  <c r="R240" i="30"/>
  <c r="Q240" i="30"/>
  <c r="P240" i="30"/>
  <c r="O240" i="30"/>
  <c r="AA239" i="30"/>
  <c r="Z239" i="30"/>
  <c r="Y239" i="30"/>
  <c r="X239" i="30"/>
  <c r="V239" i="30"/>
  <c r="U239" i="30"/>
  <c r="T239" i="30"/>
  <c r="S239" i="30"/>
  <c r="R239" i="30"/>
  <c r="Q239" i="30"/>
  <c r="P239" i="30"/>
  <c r="O239" i="30"/>
  <c r="AA238" i="30"/>
  <c r="Z238" i="30"/>
  <c r="Y238" i="30"/>
  <c r="X238" i="30"/>
  <c r="V238" i="30"/>
  <c r="U238" i="30"/>
  <c r="T238" i="30"/>
  <c r="S238" i="30"/>
  <c r="R238" i="30"/>
  <c r="Q238" i="30"/>
  <c r="P238" i="30"/>
  <c r="O238" i="30"/>
  <c r="AA237" i="30"/>
  <c r="Z237" i="30"/>
  <c r="Y237" i="30"/>
  <c r="X237" i="30"/>
  <c r="V237" i="30"/>
  <c r="U237" i="30"/>
  <c r="T237" i="30"/>
  <c r="S237" i="30"/>
  <c r="R237" i="30"/>
  <c r="Q237" i="30"/>
  <c r="P237" i="30"/>
  <c r="O237" i="30"/>
  <c r="AA236" i="30"/>
  <c r="Z236" i="30"/>
  <c r="Y236" i="30"/>
  <c r="X236" i="30"/>
  <c r="V236" i="30"/>
  <c r="U236" i="30"/>
  <c r="T236" i="30"/>
  <c r="S236" i="30"/>
  <c r="R236" i="30"/>
  <c r="Q236" i="30"/>
  <c r="P236" i="30"/>
  <c r="O236" i="30"/>
  <c r="AA235" i="30"/>
  <c r="Z235" i="30"/>
  <c r="Y235" i="30"/>
  <c r="X235" i="30"/>
  <c r="V235" i="30"/>
  <c r="U235" i="30"/>
  <c r="T235" i="30"/>
  <c r="S235" i="30"/>
  <c r="R235" i="30"/>
  <c r="Q235" i="30"/>
  <c r="P235" i="30"/>
  <c r="O235" i="30"/>
  <c r="AA234" i="30"/>
  <c r="Z234" i="30"/>
  <c r="Y234" i="30"/>
  <c r="X234" i="30"/>
  <c r="V234" i="30"/>
  <c r="U234" i="30"/>
  <c r="T234" i="30"/>
  <c r="S234" i="30"/>
  <c r="R234" i="30"/>
  <c r="Q234" i="30"/>
  <c r="P234" i="30"/>
  <c r="O234" i="30"/>
  <c r="AA233" i="30"/>
  <c r="Z233" i="30"/>
  <c r="Y233" i="30"/>
  <c r="X233" i="30"/>
  <c r="V233" i="30"/>
  <c r="U233" i="30"/>
  <c r="T233" i="30"/>
  <c r="S233" i="30"/>
  <c r="R233" i="30"/>
  <c r="Q233" i="30"/>
  <c r="P233" i="30"/>
  <c r="O233" i="30"/>
  <c r="AA232" i="30"/>
  <c r="Z232" i="30"/>
  <c r="Y232" i="30"/>
  <c r="X232" i="30"/>
  <c r="V232" i="30"/>
  <c r="U232" i="30"/>
  <c r="T232" i="30"/>
  <c r="S232" i="30"/>
  <c r="R232" i="30"/>
  <c r="Q232" i="30"/>
  <c r="P232" i="30"/>
  <c r="O232" i="30"/>
  <c r="AA231" i="30"/>
  <c r="Z231" i="30"/>
  <c r="Y231" i="30"/>
  <c r="X231" i="30"/>
  <c r="V231" i="30"/>
  <c r="U231" i="30"/>
  <c r="T231" i="30"/>
  <c r="S231" i="30"/>
  <c r="R231" i="30"/>
  <c r="Q231" i="30"/>
  <c r="P231" i="30"/>
  <c r="O231" i="30"/>
  <c r="AA230" i="30"/>
  <c r="Z230" i="30"/>
  <c r="Y230" i="30"/>
  <c r="X230" i="30"/>
  <c r="V230" i="30"/>
  <c r="U230" i="30"/>
  <c r="T230" i="30"/>
  <c r="S230" i="30"/>
  <c r="R230" i="30"/>
  <c r="Q230" i="30"/>
  <c r="P230" i="30"/>
  <c r="O230" i="30"/>
  <c r="AA229" i="30"/>
  <c r="Z229" i="30"/>
  <c r="Y229" i="30"/>
  <c r="X229" i="30"/>
  <c r="V229" i="30"/>
  <c r="U229" i="30"/>
  <c r="T229" i="30"/>
  <c r="S229" i="30"/>
  <c r="R229" i="30"/>
  <c r="Q229" i="30"/>
  <c r="P229" i="30"/>
  <c r="O229" i="30"/>
  <c r="AA228" i="30"/>
  <c r="Z228" i="30"/>
  <c r="Y228" i="30"/>
  <c r="X228" i="30"/>
  <c r="V228" i="30"/>
  <c r="N228" i="30" s="1"/>
  <c r="U228" i="30"/>
  <c r="T228" i="30"/>
  <c r="S228" i="30"/>
  <c r="R228" i="30"/>
  <c r="Q228" i="30"/>
  <c r="P228" i="30"/>
  <c r="O228" i="30"/>
  <c r="AA227" i="30"/>
  <c r="Z227" i="30"/>
  <c r="Y227" i="30"/>
  <c r="X227" i="30"/>
  <c r="V227" i="30"/>
  <c r="U227" i="30"/>
  <c r="T227" i="30"/>
  <c r="S227" i="30"/>
  <c r="R227" i="30"/>
  <c r="Q227" i="30"/>
  <c r="P227" i="30"/>
  <c r="O227" i="30"/>
  <c r="AA226" i="30"/>
  <c r="Z226" i="30"/>
  <c r="Y226" i="30"/>
  <c r="X226" i="30"/>
  <c r="V226" i="30"/>
  <c r="U226" i="30"/>
  <c r="T226" i="30"/>
  <c r="S226" i="30"/>
  <c r="R226" i="30"/>
  <c r="Q226" i="30"/>
  <c r="P226" i="30"/>
  <c r="O226" i="30"/>
  <c r="AA225" i="30"/>
  <c r="Z225" i="30"/>
  <c r="Y225" i="30"/>
  <c r="X225" i="30"/>
  <c r="V225" i="30"/>
  <c r="U225" i="30"/>
  <c r="T225" i="30"/>
  <c r="S225" i="30"/>
  <c r="R225" i="30"/>
  <c r="Q225" i="30"/>
  <c r="P225" i="30"/>
  <c r="O225" i="30"/>
  <c r="AA224" i="30"/>
  <c r="Z224" i="30"/>
  <c r="Y224" i="30"/>
  <c r="X224" i="30"/>
  <c r="V224" i="30"/>
  <c r="U224" i="30"/>
  <c r="T224" i="30"/>
  <c r="S224" i="30"/>
  <c r="R224" i="30"/>
  <c r="Q224" i="30"/>
  <c r="P224" i="30"/>
  <c r="O224" i="30"/>
  <c r="AA223" i="30"/>
  <c r="Z223" i="30"/>
  <c r="Y223" i="30"/>
  <c r="X223" i="30"/>
  <c r="V223" i="30"/>
  <c r="U223" i="30"/>
  <c r="T223" i="30"/>
  <c r="S223" i="30"/>
  <c r="R223" i="30"/>
  <c r="Q223" i="30"/>
  <c r="P223" i="30"/>
  <c r="O223" i="30"/>
  <c r="AA222" i="30"/>
  <c r="Z222" i="30"/>
  <c r="Y222" i="30"/>
  <c r="X222" i="30"/>
  <c r="V222" i="30"/>
  <c r="U222" i="30"/>
  <c r="T222" i="30"/>
  <c r="S222" i="30"/>
  <c r="R222" i="30"/>
  <c r="Q222" i="30"/>
  <c r="P222" i="30"/>
  <c r="O222" i="30"/>
  <c r="AA221" i="30"/>
  <c r="Z221" i="30"/>
  <c r="Y221" i="30"/>
  <c r="X221" i="30"/>
  <c r="V221" i="30"/>
  <c r="U221" i="30"/>
  <c r="T221" i="30"/>
  <c r="S221" i="30"/>
  <c r="R221" i="30"/>
  <c r="Q221" i="30"/>
  <c r="P221" i="30"/>
  <c r="O221" i="30"/>
  <c r="AA220" i="30"/>
  <c r="Z220" i="30"/>
  <c r="Y220" i="30"/>
  <c r="X220" i="30"/>
  <c r="V220" i="30"/>
  <c r="U220" i="30"/>
  <c r="T220" i="30"/>
  <c r="S220" i="30"/>
  <c r="R220" i="30"/>
  <c r="Q220" i="30"/>
  <c r="P220" i="30"/>
  <c r="O220" i="30"/>
  <c r="AA219" i="30"/>
  <c r="Z219" i="30"/>
  <c r="Y219" i="30"/>
  <c r="X219" i="30"/>
  <c r="V219" i="30"/>
  <c r="U219" i="30"/>
  <c r="T219" i="30"/>
  <c r="S219" i="30"/>
  <c r="R219" i="30"/>
  <c r="Q219" i="30"/>
  <c r="P219" i="30"/>
  <c r="O219" i="30"/>
  <c r="AA218" i="30"/>
  <c r="Z218" i="30"/>
  <c r="Y218" i="30"/>
  <c r="X218" i="30"/>
  <c r="V218" i="30"/>
  <c r="U218" i="30"/>
  <c r="T218" i="30"/>
  <c r="S218" i="30"/>
  <c r="R218" i="30"/>
  <c r="Q218" i="30"/>
  <c r="P218" i="30"/>
  <c r="O218" i="30"/>
  <c r="AA217" i="30"/>
  <c r="Z217" i="30"/>
  <c r="Y217" i="30"/>
  <c r="X217" i="30"/>
  <c r="V217" i="30"/>
  <c r="U217" i="30"/>
  <c r="T217" i="30"/>
  <c r="S217" i="30"/>
  <c r="R217" i="30"/>
  <c r="Q217" i="30"/>
  <c r="P217" i="30"/>
  <c r="O217" i="30"/>
  <c r="AA216" i="30"/>
  <c r="Z216" i="30"/>
  <c r="Y216" i="30"/>
  <c r="X216" i="30"/>
  <c r="V216" i="30"/>
  <c r="U216" i="30"/>
  <c r="T216" i="30"/>
  <c r="S216" i="30"/>
  <c r="R216" i="30"/>
  <c r="Q216" i="30"/>
  <c r="P216" i="30"/>
  <c r="O216" i="30"/>
  <c r="AA215" i="30"/>
  <c r="Z215" i="30"/>
  <c r="Y215" i="30"/>
  <c r="X215" i="30"/>
  <c r="V215" i="30"/>
  <c r="U215" i="30"/>
  <c r="T215" i="30"/>
  <c r="S215" i="30"/>
  <c r="R215" i="30"/>
  <c r="Q215" i="30"/>
  <c r="P215" i="30"/>
  <c r="O215" i="30"/>
  <c r="AA214" i="30"/>
  <c r="Z214" i="30"/>
  <c r="Y214" i="30"/>
  <c r="X214" i="30"/>
  <c r="V214" i="30"/>
  <c r="U214" i="30"/>
  <c r="T214" i="30"/>
  <c r="S214" i="30"/>
  <c r="R214" i="30"/>
  <c r="Q214" i="30"/>
  <c r="P214" i="30"/>
  <c r="O214" i="30"/>
  <c r="AA213" i="30"/>
  <c r="Z213" i="30"/>
  <c r="Y213" i="30"/>
  <c r="X213" i="30"/>
  <c r="V213" i="30"/>
  <c r="U213" i="30"/>
  <c r="T213" i="30"/>
  <c r="S213" i="30"/>
  <c r="R213" i="30"/>
  <c r="Q213" i="30"/>
  <c r="P213" i="30"/>
  <c r="O213" i="30"/>
  <c r="AA212" i="30"/>
  <c r="Z212" i="30"/>
  <c r="Y212" i="30"/>
  <c r="X210" i="30" s="1"/>
  <c r="X212" i="30"/>
  <c r="V212" i="30"/>
  <c r="U212" i="30"/>
  <c r="T212" i="30"/>
  <c r="S212" i="30"/>
  <c r="R212" i="30"/>
  <c r="Q212" i="30"/>
  <c r="P212" i="30"/>
  <c r="O212" i="30"/>
  <c r="AA211" i="30"/>
  <c r="Z211" i="30"/>
  <c r="Y211" i="30"/>
  <c r="X211" i="30"/>
  <c r="V211" i="30"/>
  <c r="U211" i="30"/>
  <c r="T211" i="30"/>
  <c r="S211" i="30"/>
  <c r="R211" i="30"/>
  <c r="Q211" i="30"/>
  <c r="P211" i="30"/>
  <c r="O211" i="30"/>
  <c r="AA209" i="30"/>
  <c r="Z209" i="30"/>
  <c r="Y209" i="30"/>
  <c r="X209" i="30"/>
  <c r="V209" i="30"/>
  <c r="N209" i="30" s="1"/>
  <c r="U209" i="30"/>
  <c r="T209" i="30"/>
  <c r="S209" i="30"/>
  <c r="R209" i="30"/>
  <c r="Q209" i="30"/>
  <c r="P209" i="30"/>
  <c r="O209" i="30"/>
  <c r="M209" i="30"/>
  <c r="AA208" i="30"/>
  <c r="Z208" i="30"/>
  <c r="Y208" i="30"/>
  <c r="X208" i="30"/>
  <c r="V208" i="30"/>
  <c r="N208" i="30" s="1"/>
  <c r="U208" i="30"/>
  <c r="T208" i="30"/>
  <c r="S208" i="30"/>
  <c r="R208" i="30"/>
  <c r="Q208" i="30"/>
  <c r="P208" i="30"/>
  <c r="O208" i="30"/>
  <c r="M208" i="30"/>
  <c r="AA207" i="30"/>
  <c r="Z207" i="30"/>
  <c r="Y207" i="30"/>
  <c r="X207" i="30"/>
  <c r="V207" i="30"/>
  <c r="N207" i="30" s="1"/>
  <c r="U207" i="30"/>
  <c r="T207" i="30"/>
  <c r="S207" i="30"/>
  <c r="R207" i="30"/>
  <c r="Q207" i="30"/>
  <c r="P207" i="30"/>
  <c r="O207" i="30"/>
  <c r="M207" i="30"/>
  <c r="AA206" i="30"/>
  <c r="Z206" i="30"/>
  <c r="Y206" i="30"/>
  <c r="X206" i="30"/>
  <c r="V206" i="30"/>
  <c r="N206" i="30" s="1"/>
  <c r="U206" i="30"/>
  <c r="T206" i="30"/>
  <c r="S206" i="30"/>
  <c r="R206" i="30"/>
  <c r="Q206" i="30"/>
  <c r="P206" i="30"/>
  <c r="O206" i="30"/>
  <c r="M206" i="30"/>
  <c r="AA205" i="30"/>
  <c r="Z205" i="30"/>
  <c r="Y205" i="30"/>
  <c r="X205" i="30"/>
  <c r="V205" i="30"/>
  <c r="N205" i="30" s="1"/>
  <c r="U205" i="30"/>
  <c r="T205" i="30"/>
  <c r="S205" i="30"/>
  <c r="R205" i="30"/>
  <c r="Q205" i="30"/>
  <c r="P205" i="30"/>
  <c r="O205" i="30"/>
  <c r="M205" i="30"/>
  <c r="AA204" i="30"/>
  <c r="Z204" i="30"/>
  <c r="Y204" i="30"/>
  <c r="X204" i="30"/>
  <c r="V204" i="30"/>
  <c r="N204" i="30" s="1"/>
  <c r="U204" i="30"/>
  <c r="T204" i="30"/>
  <c r="S204" i="30"/>
  <c r="R204" i="30"/>
  <c r="Q204" i="30"/>
  <c r="P204" i="30"/>
  <c r="O204" i="30"/>
  <c r="M204" i="30"/>
  <c r="AA203" i="30"/>
  <c r="Z203" i="30"/>
  <c r="Y203" i="30"/>
  <c r="X203" i="30"/>
  <c r="V203" i="30"/>
  <c r="N203" i="30" s="1"/>
  <c r="U203" i="30"/>
  <c r="T203" i="30"/>
  <c r="S203" i="30"/>
  <c r="R203" i="30"/>
  <c r="Q203" i="30"/>
  <c r="P203" i="30"/>
  <c r="O203" i="30"/>
  <c r="M203" i="30"/>
  <c r="AA202" i="30"/>
  <c r="Z202" i="30"/>
  <c r="Y202" i="30"/>
  <c r="X202" i="30"/>
  <c r="V202" i="30"/>
  <c r="N202" i="30" s="1"/>
  <c r="U202" i="30"/>
  <c r="T202" i="30"/>
  <c r="S202" i="30"/>
  <c r="R202" i="30"/>
  <c r="Q202" i="30"/>
  <c r="P202" i="30"/>
  <c r="O202" i="30"/>
  <c r="M202" i="30"/>
  <c r="AA201" i="30"/>
  <c r="Z201" i="30"/>
  <c r="Y201" i="30"/>
  <c r="X201" i="30"/>
  <c r="V201" i="30"/>
  <c r="N201" i="30" s="1"/>
  <c r="U201" i="30"/>
  <c r="T201" i="30"/>
  <c r="S201" i="30"/>
  <c r="R201" i="30"/>
  <c r="Q201" i="30"/>
  <c r="P201" i="30"/>
  <c r="O201" i="30"/>
  <c r="M201" i="30"/>
  <c r="AA200" i="30"/>
  <c r="Z200" i="30"/>
  <c r="Y200" i="30"/>
  <c r="X200" i="30"/>
  <c r="V200" i="30"/>
  <c r="U200" i="30"/>
  <c r="T200" i="30"/>
  <c r="S200" i="30"/>
  <c r="R200" i="30"/>
  <c r="Q200" i="30"/>
  <c r="P200" i="30"/>
  <c r="O200" i="30"/>
  <c r="AA199" i="30"/>
  <c r="Z199" i="30"/>
  <c r="Y199" i="30"/>
  <c r="X199" i="30"/>
  <c r="V199" i="30"/>
  <c r="U199" i="30"/>
  <c r="T199" i="30"/>
  <c r="S199" i="30"/>
  <c r="R199" i="30"/>
  <c r="Q199" i="30"/>
  <c r="P199" i="30"/>
  <c r="O199" i="30"/>
  <c r="AA198" i="30"/>
  <c r="Z198" i="30"/>
  <c r="Y198" i="30"/>
  <c r="X198" i="30"/>
  <c r="V198" i="30"/>
  <c r="U198" i="30"/>
  <c r="T198" i="30"/>
  <c r="S198" i="30"/>
  <c r="R198" i="30"/>
  <c r="Q198" i="30"/>
  <c r="P198" i="30"/>
  <c r="O198" i="30"/>
  <c r="AA197" i="30"/>
  <c r="Z197" i="30"/>
  <c r="Y197" i="30"/>
  <c r="X197" i="30"/>
  <c r="V197" i="30"/>
  <c r="U197" i="30"/>
  <c r="T197" i="30"/>
  <c r="S197" i="30"/>
  <c r="R197" i="30"/>
  <c r="Q197" i="30"/>
  <c r="P197" i="30"/>
  <c r="O197" i="30"/>
  <c r="AA196" i="30"/>
  <c r="Z196" i="30"/>
  <c r="Y196" i="30"/>
  <c r="X196" i="30"/>
  <c r="V196" i="30"/>
  <c r="U196" i="30"/>
  <c r="T196" i="30"/>
  <c r="S196" i="30"/>
  <c r="R196" i="30"/>
  <c r="Q196" i="30"/>
  <c r="P196" i="30"/>
  <c r="O196" i="30"/>
  <c r="AA195" i="30"/>
  <c r="Z195" i="30"/>
  <c r="Y195" i="30"/>
  <c r="X195" i="30"/>
  <c r="V195" i="30"/>
  <c r="U195" i="30"/>
  <c r="T195" i="30"/>
  <c r="S195" i="30"/>
  <c r="R195" i="30"/>
  <c r="Q195" i="30"/>
  <c r="P195" i="30"/>
  <c r="O195" i="30"/>
  <c r="AA194" i="30"/>
  <c r="Z194" i="30"/>
  <c r="Y194" i="30"/>
  <c r="X194" i="30"/>
  <c r="V194" i="30"/>
  <c r="U194" i="30"/>
  <c r="T194" i="30"/>
  <c r="S194" i="30"/>
  <c r="R194" i="30"/>
  <c r="Q194" i="30"/>
  <c r="P194" i="30"/>
  <c r="O194" i="30"/>
  <c r="AA193" i="30"/>
  <c r="Z193" i="30"/>
  <c r="Y193" i="30"/>
  <c r="X193" i="30"/>
  <c r="V193" i="30"/>
  <c r="N193" i="30" s="1"/>
  <c r="U193" i="30"/>
  <c r="T193" i="30"/>
  <c r="S193" i="30"/>
  <c r="R193" i="30"/>
  <c r="Q193" i="30"/>
  <c r="P193" i="30"/>
  <c r="O193" i="30"/>
  <c r="AA192" i="30"/>
  <c r="Z192" i="30"/>
  <c r="Y192" i="30"/>
  <c r="X192" i="30"/>
  <c r="V192" i="30"/>
  <c r="U192" i="30"/>
  <c r="T192" i="30"/>
  <c r="S192" i="30"/>
  <c r="R192" i="30"/>
  <c r="Q192" i="30"/>
  <c r="P192" i="30"/>
  <c r="O192" i="30"/>
  <c r="AA191" i="30"/>
  <c r="Z191" i="30"/>
  <c r="Y191" i="30"/>
  <c r="X191" i="30"/>
  <c r="V191" i="30"/>
  <c r="U191" i="30"/>
  <c r="T191" i="30"/>
  <c r="S191" i="30"/>
  <c r="R191" i="30"/>
  <c r="Q191" i="30"/>
  <c r="P191" i="30"/>
  <c r="O191" i="30"/>
  <c r="AA190" i="30"/>
  <c r="Z190" i="30"/>
  <c r="Y190" i="30"/>
  <c r="X190" i="30"/>
  <c r="V190" i="30"/>
  <c r="U190" i="30"/>
  <c r="T190" i="30"/>
  <c r="S190" i="30"/>
  <c r="R190" i="30"/>
  <c r="Q190" i="30"/>
  <c r="P190" i="30"/>
  <c r="O190" i="30"/>
  <c r="AA189" i="30"/>
  <c r="Z189" i="30"/>
  <c r="Y189" i="30"/>
  <c r="X189" i="30"/>
  <c r="V189" i="30"/>
  <c r="U189" i="30"/>
  <c r="T189" i="30"/>
  <c r="S189" i="30"/>
  <c r="R189" i="30"/>
  <c r="Q189" i="30"/>
  <c r="P189" i="30"/>
  <c r="O189" i="30"/>
  <c r="AA188" i="30"/>
  <c r="Z188" i="30"/>
  <c r="Y188" i="30"/>
  <c r="X188" i="30"/>
  <c r="V188" i="30"/>
  <c r="U188" i="30"/>
  <c r="T188" i="30"/>
  <c r="S188" i="30"/>
  <c r="R188" i="30"/>
  <c r="Q188" i="30"/>
  <c r="P188" i="30"/>
  <c r="O188" i="30"/>
  <c r="AA187" i="30"/>
  <c r="Z187" i="30"/>
  <c r="Y187" i="30"/>
  <c r="X187" i="30"/>
  <c r="V187" i="30"/>
  <c r="U187" i="30"/>
  <c r="T187" i="30"/>
  <c r="S187" i="30"/>
  <c r="R187" i="30"/>
  <c r="Q187" i="30"/>
  <c r="P187" i="30"/>
  <c r="O187" i="30"/>
  <c r="AA186" i="30"/>
  <c r="Z186" i="30"/>
  <c r="Y186" i="30"/>
  <c r="X186" i="30"/>
  <c r="V186" i="30"/>
  <c r="U186" i="30"/>
  <c r="T186" i="30"/>
  <c r="S186" i="30"/>
  <c r="R186" i="30"/>
  <c r="Q186" i="30"/>
  <c r="P186" i="30"/>
  <c r="O186" i="30"/>
  <c r="AA185" i="30"/>
  <c r="Z185" i="30"/>
  <c r="Y185" i="30"/>
  <c r="X185" i="30"/>
  <c r="V185" i="30"/>
  <c r="U185" i="30"/>
  <c r="T185" i="30"/>
  <c r="S185" i="30"/>
  <c r="R185" i="30"/>
  <c r="Q185" i="30"/>
  <c r="P185" i="30"/>
  <c r="O185" i="30"/>
  <c r="AA184" i="30"/>
  <c r="Z184" i="30"/>
  <c r="Y184" i="30"/>
  <c r="X184" i="30"/>
  <c r="V184" i="30"/>
  <c r="U184" i="30"/>
  <c r="T184" i="30"/>
  <c r="S184" i="30"/>
  <c r="R184" i="30"/>
  <c r="Q184" i="30"/>
  <c r="P184" i="30"/>
  <c r="O184" i="30"/>
  <c r="AA183" i="30"/>
  <c r="Z183" i="30"/>
  <c r="Y183" i="30"/>
  <c r="X183" i="30"/>
  <c r="V183" i="30"/>
  <c r="U183" i="30"/>
  <c r="T183" i="30"/>
  <c r="S183" i="30"/>
  <c r="R183" i="30"/>
  <c r="Q183" i="30"/>
  <c r="P183" i="30"/>
  <c r="O183" i="30"/>
  <c r="AA182" i="30"/>
  <c r="Z182" i="30"/>
  <c r="Y182" i="30"/>
  <c r="X182" i="30"/>
  <c r="V182" i="30"/>
  <c r="U182" i="30"/>
  <c r="T182" i="30"/>
  <c r="S182" i="30"/>
  <c r="R182" i="30"/>
  <c r="Q182" i="30"/>
  <c r="P182" i="30"/>
  <c r="O182" i="30"/>
  <c r="AA181" i="30"/>
  <c r="Z181" i="30"/>
  <c r="Y181" i="30"/>
  <c r="X181" i="30"/>
  <c r="V181" i="30"/>
  <c r="U181" i="30"/>
  <c r="T181" i="30"/>
  <c r="S181" i="30"/>
  <c r="R181" i="30"/>
  <c r="Q181" i="30"/>
  <c r="P181" i="30"/>
  <c r="O181" i="30"/>
  <c r="AA180" i="30"/>
  <c r="Z180" i="30"/>
  <c r="Y180" i="30"/>
  <c r="X180" i="30"/>
  <c r="V180" i="30"/>
  <c r="U180" i="30"/>
  <c r="T180" i="30"/>
  <c r="S180" i="30"/>
  <c r="R180" i="30"/>
  <c r="Q180" i="30"/>
  <c r="P180" i="30"/>
  <c r="O180" i="30"/>
  <c r="AA179" i="30"/>
  <c r="Z179" i="30"/>
  <c r="Y179" i="30"/>
  <c r="X179" i="30"/>
  <c r="V179" i="30"/>
  <c r="U179" i="30"/>
  <c r="T179" i="30"/>
  <c r="S179" i="30"/>
  <c r="R179" i="30"/>
  <c r="Q179" i="30"/>
  <c r="P179" i="30"/>
  <c r="O179" i="30"/>
  <c r="AA178" i="30"/>
  <c r="Z178" i="30"/>
  <c r="Y178" i="30"/>
  <c r="X178" i="30"/>
  <c r="V178" i="30"/>
  <c r="U178" i="30"/>
  <c r="T178" i="30"/>
  <c r="S178" i="30"/>
  <c r="R178" i="30"/>
  <c r="Q178" i="30"/>
  <c r="P178" i="30"/>
  <c r="O178" i="30"/>
  <c r="AA177" i="30"/>
  <c r="Z177" i="30"/>
  <c r="Y177" i="30"/>
  <c r="X177" i="30"/>
  <c r="V177" i="30"/>
  <c r="U177" i="30"/>
  <c r="T177" i="30"/>
  <c r="S177" i="30"/>
  <c r="R177" i="30"/>
  <c r="Q177" i="30"/>
  <c r="P177" i="30"/>
  <c r="O177" i="30"/>
  <c r="AA176" i="30"/>
  <c r="Z176" i="30"/>
  <c r="Y176" i="30"/>
  <c r="X176" i="30"/>
  <c r="V176" i="30"/>
  <c r="U176" i="30"/>
  <c r="T176" i="30"/>
  <c r="S176" i="30"/>
  <c r="R176" i="30"/>
  <c r="Q176" i="30"/>
  <c r="P176" i="30"/>
  <c r="O176" i="30"/>
  <c r="AA175" i="30"/>
  <c r="Z175" i="30"/>
  <c r="Y175" i="30"/>
  <c r="X175" i="30"/>
  <c r="V175" i="30"/>
  <c r="U175" i="30"/>
  <c r="T175" i="30"/>
  <c r="S175" i="30"/>
  <c r="R175" i="30"/>
  <c r="Q175" i="30"/>
  <c r="P175" i="30"/>
  <c r="O175" i="30"/>
  <c r="AA174" i="30"/>
  <c r="Z174" i="30"/>
  <c r="Y174" i="30"/>
  <c r="X174" i="30"/>
  <c r="V174" i="30"/>
  <c r="U174" i="30"/>
  <c r="T174" i="30"/>
  <c r="S174" i="30"/>
  <c r="R174" i="30"/>
  <c r="Q174" i="30"/>
  <c r="P174" i="30"/>
  <c r="O174" i="30"/>
  <c r="AA173" i="30"/>
  <c r="Z173" i="30"/>
  <c r="Y173" i="30"/>
  <c r="X173" i="30"/>
  <c r="V173" i="30"/>
  <c r="U173" i="30"/>
  <c r="T173" i="30"/>
  <c r="S173" i="30"/>
  <c r="R173" i="30"/>
  <c r="Q173" i="30"/>
  <c r="P173" i="30"/>
  <c r="O173" i="30"/>
  <c r="AA172" i="30"/>
  <c r="Z172" i="30"/>
  <c r="Y172" i="30"/>
  <c r="X172" i="30"/>
  <c r="V172" i="30"/>
  <c r="U172" i="30"/>
  <c r="T172" i="30"/>
  <c r="S172" i="30"/>
  <c r="R172" i="30"/>
  <c r="Q172" i="30"/>
  <c r="P172" i="30"/>
  <c r="O172" i="30"/>
  <c r="AA171" i="30"/>
  <c r="Z171" i="30"/>
  <c r="Y171" i="30"/>
  <c r="X171" i="30"/>
  <c r="V171" i="30"/>
  <c r="N171" i="30" s="1"/>
  <c r="U171" i="30"/>
  <c r="T171" i="30"/>
  <c r="S171" i="30"/>
  <c r="R171" i="30"/>
  <c r="Q171" i="30"/>
  <c r="P171" i="30"/>
  <c r="O171" i="30"/>
  <c r="AA170" i="30"/>
  <c r="Z170" i="30"/>
  <c r="Y170" i="30"/>
  <c r="X170" i="30"/>
  <c r="V170" i="30"/>
  <c r="U170" i="30"/>
  <c r="T170" i="30"/>
  <c r="S170" i="30"/>
  <c r="R170" i="30"/>
  <c r="Q170" i="30"/>
  <c r="P170" i="30"/>
  <c r="O170" i="30"/>
  <c r="AA169" i="30"/>
  <c r="Z169" i="30"/>
  <c r="Y169" i="30"/>
  <c r="X169" i="30"/>
  <c r="V169" i="30"/>
  <c r="U169" i="30"/>
  <c r="T169" i="30"/>
  <c r="S169" i="30"/>
  <c r="R169" i="30"/>
  <c r="Q169" i="30"/>
  <c r="P169" i="30"/>
  <c r="O169" i="30"/>
  <c r="AA168" i="30"/>
  <c r="Z168" i="30"/>
  <c r="Y168" i="30"/>
  <c r="X168" i="30"/>
  <c r="V168" i="30"/>
  <c r="U168" i="30"/>
  <c r="T168" i="30"/>
  <c r="S168" i="30"/>
  <c r="R168" i="30"/>
  <c r="Q168" i="30"/>
  <c r="P168" i="30"/>
  <c r="O168" i="30"/>
  <c r="AA167" i="30"/>
  <c r="Z167" i="30"/>
  <c r="Y167" i="30"/>
  <c r="X167" i="30"/>
  <c r="V167" i="30"/>
  <c r="U167" i="30"/>
  <c r="T167" i="30"/>
  <c r="S167" i="30"/>
  <c r="R167" i="30"/>
  <c r="Q167" i="30"/>
  <c r="P167" i="30"/>
  <c r="O167" i="30"/>
  <c r="AA166" i="30"/>
  <c r="Z166" i="30"/>
  <c r="Y166" i="30"/>
  <c r="X166" i="30"/>
  <c r="V166" i="30"/>
  <c r="U166" i="30"/>
  <c r="T166" i="30"/>
  <c r="S166" i="30"/>
  <c r="R166" i="30"/>
  <c r="Q166" i="30"/>
  <c r="P166" i="30"/>
  <c r="O166" i="30"/>
  <c r="AA165" i="30"/>
  <c r="Z165" i="30"/>
  <c r="Y165" i="30"/>
  <c r="X165" i="30"/>
  <c r="V165" i="30"/>
  <c r="U165" i="30"/>
  <c r="T165" i="30"/>
  <c r="S165" i="30"/>
  <c r="R165" i="30"/>
  <c r="Q165" i="30"/>
  <c r="P165" i="30"/>
  <c r="O165" i="30"/>
  <c r="AA164" i="30"/>
  <c r="Z164" i="30"/>
  <c r="Y164" i="30"/>
  <c r="X164" i="30"/>
  <c r="V164" i="30"/>
  <c r="U164" i="30"/>
  <c r="T164" i="30"/>
  <c r="S164" i="30"/>
  <c r="R164" i="30"/>
  <c r="Q164" i="30"/>
  <c r="P164" i="30"/>
  <c r="O164" i="30"/>
  <c r="AA163" i="30"/>
  <c r="Z163" i="30"/>
  <c r="Y163" i="30"/>
  <c r="X163" i="30"/>
  <c r="V163" i="30"/>
  <c r="U163" i="30"/>
  <c r="T163" i="30"/>
  <c r="S163" i="30"/>
  <c r="R163" i="30"/>
  <c r="Q163" i="30"/>
  <c r="P163" i="30"/>
  <c r="O163" i="30"/>
  <c r="AA162" i="30"/>
  <c r="Z162" i="30"/>
  <c r="Y162" i="30"/>
  <c r="X160" i="30" s="1"/>
  <c r="X162" i="30"/>
  <c r="V162" i="30"/>
  <c r="U162" i="30"/>
  <c r="T162" i="30"/>
  <c r="S162" i="30"/>
  <c r="R162" i="30"/>
  <c r="Q162" i="30"/>
  <c r="P162" i="30"/>
  <c r="O162" i="30"/>
  <c r="AA161" i="30"/>
  <c r="Z161" i="30"/>
  <c r="Y161" i="30"/>
  <c r="X161" i="30"/>
  <c r="V161" i="30"/>
  <c r="U161" i="30"/>
  <c r="T161" i="30"/>
  <c r="S161" i="30"/>
  <c r="R161" i="30"/>
  <c r="Q161" i="30"/>
  <c r="P161" i="30"/>
  <c r="O161" i="30"/>
  <c r="AA159" i="30"/>
  <c r="Z159" i="30"/>
  <c r="Y159" i="30"/>
  <c r="X159" i="30"/>
  <c r="V159" i="30"/>
  <c r="N159" i="30" s="1"/>
  <c r="U159" i="30"/>
  <c r="T159" i="30"/>
  <c r="S159" i="30"/>
  <c r="R159" i="30"/>
  <c r="Q159" i="30"/>
  <c r="P159" i="30"/>
  <c r="O159" i="30"/>
  <c r="M159" i="30"/>
  <c r="AA158" i="30"/>
  <c r="Z158" i="30"/>
  <c r="Y158" i="30"/>
  <c r="X158" i="30"/>
  <c r="V158" i="30"/>
  <c r="N158" i="30" s="1"/>
  <c r="U158" i="30"/>
  <c r="T158" i="30"/>
  <c r="S158" i="30"/>
  <c r="R158" i="30"/>
  <c r="Q158" i="30"/>
  <c r="P158" i="30"/>
  <c r="O158" i="30"/>
  <c r="M158" i="30"/>
  <c r="AA157" i="30"/>
  <c r="Z157" i="30"/>
  <c r="Y157" i="30"/>
  <c r="X157" i="30"/>
  <c r="V157" i="30"/>
  <c r="N157" i="30" s="1"/>
  <c r="U157" i="30"/>
  <c r="T157" i="30"/>
  <c r="S157" i="30"/>
  <c r="R157" i="30"/>
  <c r="Q157" i="30"/>
  <c r="P157" i="30"/>
  <c r="O157" i="30"/>
  <c r="M157" i="30"/>
  <c r="AA156" i="30"/>
  <c r="Z156" i="30"/>
  <c r="Y156" i="30"/>
  <c r="X156" i="30"/>
  <c r="V156" i="30"/>
  <c r="N156" i="30" s="1"/>
  <c r="U156" i="30"/>
  <c r="T156" i="30"/>
  <c r="S156" i="30"/>
  <c r="R156" i="30"/>
  <c r="Q156" i="30"/>
  <c r="P156" i="30"/>
  <c r="O156" i="30"/>
  <c r="M156" i="30"/>
  <c r="AA155" i="30"/>
  <c r="Z155" i="30"/>
  <c r="Y155" i="30"/>
  <c r="X155" i="30"/>
  <c r="V155" i="30"/>
  <c r="N155" i="30" s="1"/>
  <c r="U155" i="30"/>
  <c r="T155" i="30"/>
  <c r="S155" i="30"/>
  <c r="R155" i="30"/>
  <c r="Q155" i="30"/>
  <c r="P155" i="30"/>
  <c r="O155" i="30"/>
  <c r="M155" i="30"/>
  <c r="AA154" i="30"/>
  <c r="Z154" i="30"/>
  <c r="Y154" i="30"/>
  <c r="X154" i="30"/>
  <c r="V154" i="30"/>
  <c r="N154" i="30" s="1"/>
  <c r="U154" i="30"/>
  <c r="T154" i="30"/>
  <c r="S154" i="30"/>
  <c r="R154" i="30"/>
  <c r="Q154" i="30"/>
  <c r="P154" i="30"/>
  <c r="O154" i="30"/>
  <c r="M154" i="30"/>
  <c r="AA153" i="30"/>
  <c r="Z153" i="30"/>
  <c r="Y153" i="30"/>
  <c r="X153" i="30"/>
  <c r="V153" i="30"/>
  <c r="N153" i="30" s="1"/>
  <c r="U153" i="30"/>
  <c r="T153" i="30"/>
  <c r="S153" i="30"/>
  <c r="R153" i="30"/>
  <c r="Q153" i="30"/>
  <c r="P153" i="30"/>
  <c r="O153" i="30"/>
  <c r="M153" i="30"/>
  <c r="AA152" i="30"/>
  <c r="Z152" i="30"/>
  <c r="Y152" i="30"/>
  <c r="X152" i="30"/>
  <c r="V152" i="30"/>
  <c r="N152" i="30" s="1"/>
  <c r="U152" i="30"/>
  <c r="T152" i="30"/>
  <c r="S152" i="30"/>
  <c r="R152" i="30"/>
  <c r="Q152" i="30"/>
  <c r="P152" i="30"/>
  <c r="O152" i="30"/>
  <c r="AA151" i="30"/>
  <c r="Z151" i="30"/>
  <c r="Y151" i="30"/>
  <c r="X151" i="30"/>
  <c r="V151" i="30"/>
  <c r="N151" i="30" s="1"/>
  <c r="U151" i="30"/>
  <c r="T151" i="30"/>
  <c r="S151" i="30"/>
  <c r="R151" i="30"/>
  <c r="Q151" i="30"/>
  <c r="P151" i="30"/>
  <c r="O151" i="30"/>
  <c r="AA150" i="30"/>
  <c r="Z150" i="30"/>
  <c r="Y150" i="30"/>
  <c r="X150" i="30"/>
  <c r="V150" i="30"/>
  <c r="U150" i="30"/>
  <c r="T150" i="30"/>
  <c r="S150" i="30"/>
  <c r="R150" i="30"/>
  <c r="Q150" i="30"/>
  <c r="P150" i="30"/>
  <c r="O150" i="30"/>
  <c r="AA149" i="30"/>
  <c r="Z149" i="30"/>
  <c r="Y149" i="30"/>
  <c r="X149" i="30"/>
  <c r="V149" i="30"/>
  <c r="U149" i="30"/>
  <c r="T149" i="30"/>
  <c r="S149" i="30"/>
  <c r="R149" i="30"/>
  <c r="Q149" i="30"/>
  <c r="P149" i="30"/>
  <c r="O149" i="30"/>
  <c r="AA148" i="30"/>
  <c r="Z148" i="30"/>
  <c r="Y148" i="30"/>
  <c r="X148" i="30"/>
  <c r="V148" i="30"/>
  <c r="U148" i="30"/>
  <c r="T148" i="30"/>
  <c r="S148" i="30"/>
  <c r="R148" i="30"/>
  <c r="Q148" i="30"/>
  <c r="P148" i="30"/>
  <c r="O148" i="30"/>
  <c r="AA147" i="30"/>
  <c r="Z147" i="30"/>
  <c r="Y147" i="30"/>
  <c r="X147" i="30"/>
  <c r="V147" i="30"/>
  <c r="U147" i="30"/>
  <c r="T147" i="30"/>
  <c r="S147" i="30"/>
  <c r="R147" i="30"/>
  <c r="Q147" i="30"/>
  <c r="P147" i="30"/>
  <c r="O147" i="30"/>
  <c r="AA146" i="30"/>
  <c r="Z146" i="30"/>
  <c r="Y146" i="30"/>
  <c r="X146" i="30"/>
  <c r="V146" i="30"/>
  <c r="U146" i="30"/>
  <c r="T146" i="30"/>
  <c r="S146" i="30"/>
  <c r="R146" i="30"/>
  <c r="Q146" i="30"/>
  <c r="P146" i="30"/>
  <c r="O146" i="30"/>
  <c r="AA145" i="30"/>
  <c r="Z145" i="30"/>
  <c r="Y145" i="30"/>
  <c r="X145" i="30"/>
  <c r="V145" i="30"/>
  <c r="N145" i="30" s="1"/>
  <c r="U145" i="30"/>
  <c r="T145" i="30"/>
  <c r="S145" i="30"/>
  <c r="R145" i="30"/>
  <c r="Q145" i="30"/>
  <c r="P145" i="30"/>
  <c r="O145" i="30"/>
  <c r="AA144" i="30"/>
  <c r="Z144" i="30"/>
  <c r="Y144" i="30"/>
  <c r="X144" i="30"/>
  <c r="V144" i="30"/>
  <c r="U144" i="30"/>
  <c r="T144" i="30"/>
  <c r="S144" i="30"/>
  <c r="R144" i="30"/>
  <c r="Q144" i="30"/>
  <c r="P144" i="30"/>
  <c r="O144" i="30"/>
  <c r="AA143" i="30"/>
  <c r="Z143" i="30"/>
  <c r="Y143" i="30"/>
  <c r="X143" i="30"/>
  <c r="V143" i="30"/>
  <c r="U143" i="30"/>
  <c r="T143" i="30"/>
  <c r="S143" i="30"/>
  <c r="R143" i="30"/>
  <c r="Q143" i="30"/>
  <c r="P143" i="30"/>
  <c r="O143" i="30"/>
  <c r="AA142" i="30"/>
  <c r="Z142" i="30"/>
  <c r="Y142" i="30"/>
  <c r="X142" i="30"/>
  <c r="V142" i="30"/>
  <c r="U142" i="30"/>
  <c r="T142" i="30"/>
  <c r="S142" i="30"/>
  <c r="R142" i="30"/>
  <c r="Q142" i="30"/>
  <c r="P142" i="30"/>
  <c r="O142" i="30"/>
  <c r="AA141" i="30"/>
  <c r="Z141" i="30"/>
  <c r="Y141" i="30"/>
  <c r="X141" i="30"/>
  <c r="V141" i="30"/>
  <c r="U141" i="30"/>
  <c r="T141" i="30"/>
  <c r="S141" i="30"/>
  <c r="R141" i="30"/>
  <c r="Q141" i="30"/>
  <c r="P141" i="30"/>
  <c r="O141" i="30"/>
  <c r="AA140" i="30"/>
  <c r="Z140" i="30"/>
  <c r="Y140" i="30"/>
  <c r="X140" i="30"/>
  <c r="V140" i="30"/>
  <c r="U140" i="30"/>
  <c r="T140" i="30"/>
  <c r="S140" i="30"/>
  <c r="R140" i="30"/>
  <c r="Q140" i="30"/>
  <c r="P140" i="30"/>
  <c r="O140" i="30"/>
  <c r="AA139" i="30"/>
  <c r="Z139" i="30"/>
  <c r="Y139" i="30"/>
  <c r="X139" i="30"/>
  <c r="V139" i="30"/>
  <c r="U139" i="30"/>
  <c r="T139" i="30"/>
  <c r="S139" i="30"/>
  <c r="R139" i="30"/>
  <c r="Q139" i="30"/>
  <c r="P139" i="30"/>
  <c r="O139" i="30"/>
  <c r="AA138" i="30"/>
  <c r="Z138" i="30"/>
  <c r="Y138" i="30"/>
  <c r="X138" i="30"/>
  <c r="V138" i="30"/>
  <c r="U138" i="30"/>
  <c r="T138" i="30"/>
  <c r="S138" i="30"/>
  <c r="R138" i="30"/>
  <c r="Q138" i="30"/>
  <c r="P138" i="30"/>
  <c r="O138" i="30"/>
  <c r="AA137" i="30"/>
  <c r="Z137" i="30"/>
  <c r="Y137" i="30"/>
  <c r="X137" i="30"/>
  <c r="V137" i="30"/>
  <c r="U137" i="30"/>
  <c r="T137" i="30"/>
  <c r="S137" i="30"/>
  <c r="R137" i="30"/>
  <c r="Q137" i="30"/>
  <c r="P137" i="30"/>
  <c r="O137" i="30"/>
  <c r="AA136" i="30"/>
  <c r="Z136" i="30"/>
  <c r="Y136" i="30"/>
  <c r="X136" i="30"/>
  <c r="V136" i="30"/>
  <c r="U136" i="30"/>
  <c r="T136" i="30"/>
  <c r="S136" i="30"/>
  <c r="R136" i="30"/>
  <c r="Q136" i="30"/>
  <c r="P136" i="30"/>
  <c r="O136" i="30"/>
  <c r="AA135" i="30"/>
  <c r="Z135" i="30"/>
  <c r="Y135" i="30"/>
  <c r="X135" i="30"/>
  <c r="V135" i="30"/>
  <c r="U135" i="30"/>
  <c r="T135" i="30"/>
  <c r="S135" i="30"/>
  <c r="R135" i="30"/>
  <c r="Q135" i="30"/>
  <c r="P135" i="30"/>
  <c r="O135" i="30"/>
  <c r="AA134" i="30"/>
  <c r="Z134" i="30"/>
  <c r="Y134" i="30"/>
  <c r="X134" i="30"/>
  <c r="V134" i="30"/>
  <c r="U134" i="30"/>
  <c r="T134" i="30"/>
  <c r="S134" i="30"/>
  <c r="R134" i="30"/>
  <c r="Q134" i="30"/>
  <c r="P134" i="30"/>
  <c r="O134" i="30"/>
  <c r="AA133" i="30"/>
  <c r="Z133" i="30"/>
  <c r="Y133" i="30"/>
  <c r="X133" i="30"/>
  <c r="V133" i="30"/>
  <c r="U133" i="30"/>
  <c r="T133" i="30"/>
  <c r="S133" i="30"/>
  <c r="R133" i="30"/>
  <c r="Q133" i="30"/>
  <c r="P133" i="30"/>
  <c r="O133" i="30"/>
  <c r="AA132" i="30"/>
  <c r="Z132" i="30"/>
  <c r="Y132" i="30"/>
  <c r="X132" i="30"/>
  <c r="V132" i="30"/>
  <c r="U132" i="30"/>
  <c r="T132" i="30"/>
  <c r="S132" i="30"/>
  <c r="R132" i="30"/>
  <c r="Q132" i="30"/>
  <c r="P132" i="30"/>
  <c r="O132" i="30"/>
  <c r="AA131" i="30"/>
  <c r="Z131" i="30"/>
  <c r="Y131" i="30"/>
  <c r="X131" i="30"/>
  <c r="V131" i="30"/>
  <c r="U131" i="30"/>
  <c r="T131" i="30"/>
  <c r="S131" i="30"/>
  <c r="R131" i="30"/>
  <c r="Q131" i="30"/>
  <c r="P131" i="30"/>
  <c r="O131" i="30"/>
  <c r="AA130" i="30"/>
  <c r="Z130" i="30"/>
  <c r="Y130" i="30"/>
  <c r="X130" i="30"/>
  <c r="V130" i="30"/>
  <c r="U130" i="30"/>
  <c r="T130" i="30"/>
  <c r="S130" i="30"/>
  <c r="R130" i="30"/>
  <c r="Q130" i="30"/>
  <c r="P130" i="30"/>
  <c r="O130" i="30"/>
  <c r="AA129" i="30"/>
  <c r="Z129" i="30"/>
  <c r="Y129" i="30"/>
  <c r="X129" i="30"/>
  <c r="V129" i="30"/>
  <c r="U129" i="30"/>
  <c r="T129" i="30"/>
  <c r="S129" i="30"/>
  <c r="R129" i="30"/>
  <c r="Q129" i="30"/>
  <c r="P129" i="30"/>
  <c r="O129" i="30"/>
  <c r="AA128" i="30"/>
  <c r="Z128" i="30"/>
  <c r="Y128" i="30"/>
  <c r="X128" i="30"/>
  <c r="V128" i="30"/>
  <c r="U128" i="30"/>
  <c r="T128" i="30"/>
  <c r="S128" i="30"/>
  <c r="R128" i="30"/>
  <c r="Q128" i="30"/>
  <c r="P128" i="30"/>
  <c r="O128" i="30"/>
  <c r="AA127" i="30"/>
  <c r="Z127" i="30"/>
  <c r="Y127" i="30"/>
  <c r="X127" i="30"/>
  <c r="V127" i="30"/>
  <c r="U127" i="30"/>
  <c r="T127" i="30"/>
  <c r="S127" i="30"/>
  <c r="R127" i="30"/>
  <c r="Q127" i="30"/>
  <c r="P127" i="30"/>
  <c r="O127" i="30"/>
  <c r="AA126" i="30"/>
  <c r="Z126" i="30"/>
  <c r="Y126" i="30"/>
  <c r="X126" i="30"/>
  <c r="V126" i="30"/>
  <c r="U126" i="30"/>
  <c r="T126" i="30"/>
  <c r="S126" i="30"/>
  <c r="R126" i="30"/>
  <c r="Q126" i="30"/>
  <c r="P126" i="30"/>
  <c r="O126" i="30"/>
  <c r="AA125" i="30"/>
  <c r="Z125" i="30"/>
  <c r="Y125" i="30"/>
  <c r="X125" i="30"/>
  <c r="V125" i="30"/>
  <c r="U125" i="30"/>
  <c r="T125" i="30"/>
  <c r="S125" i="30"/>
  <c r="R125" i="30"/>
  <c r="Q125" i="30"/>
  <c r="P125" i="30"/>
  <c r="O125" i="30"/>
  <c r="AA124" i="30"/>
  <c r="Z124" i="30"/>
  <c r="Y124" i="30"/>
  <c r="X124" i="30"/>
  <c r="V124" i="30"/>
  <c r="U124" i="30"/>
  <c r="T124" i="30"/>
  <c r="S124" i="30"/>
  <c r="R124" i="30"/>
  <c r="Q124" i="30"/>
  <c r="P124" i="30"/>
  <c r="O124" i="30"/>
  <c r="AA123" i="30"/>
  <c r="Z123" i="30"/>
  <c r="Y123" i="30"/>
  <c r="X123" i="30"/>
  <c r="V123" i="30"/>
  <c r="U123" i="30"/>
  <c r="T123" i="30"/>
  <c r="S123" i="30"/>
  <c r="R123" i="30"/>
  <c r="Q123" i="30"/>
  <c r="P123" i="30"/>
  <c r="O123" i="30"/>
  <c r="AA122" i="30"/>
  <c r="Z122" i="30"/>
  <c r="Y122" i="30"/>
  <c r="X120" i="30" s="1"/>
  <c r="X122" i="30"/>
  <c r="V122" i="30"/>
  <c r="U122" i="30"/>
  <c r="T122" i="30"/>
  <c r="S122" i="30"/>
  <c r="R122" i="30"/>
  <c r="Q122" i="30"/>
  <c r="P122" i="30"/>
  <c r="O122" i="30"/>
  <c r="AA121" i="30"/>
  <c r="Z121" i="30"/>
  <c r="Y121" i="30"/>
  <c r="X121" i="30"/>
  <c r="V121" i="30"/>
  <c r="U121" i="30"/>
  <c r="T121" i="30"/>
  <c r="S121" i="30"/>
  <c r="R121" i="30"/>
  <c r="Q121" i="30"/>
  <c r="P121" i="30"/>
  <c r="O121" i="30"/>
  <c r="AA119" i="30"/>
  <c r="Z119" i="30"/>
  <c r="Y119" i="30"/>
  <c r="X119" i="30"/>
  <c r="V119" i="30"/>
  <c r="N119" i="30" s="1"/>
  <c r="U119" i="30"/>
  <c r="T119" i="30"/>
  <c r="S119" i="30"/>
  <c r="R119" i="30"/>
  <c r="Q119" i="30"/>
  <c r="P119" i="30"/>
  <c r="O119" i="30"/>
  <c r="M119" i="30"/>
  <c r="AA118" i="30"/>
  <c r="Z118" i="30"/>
  <c r="Y118" i="30"/>
  <c r="X118" i="30"/>
  <c r="V118" i="30"/>
  <c r="N118" i="30" s="1"/>
  <c r="U118" i="30"/>
  <c r="T118" i="30"/>
  <c r="S118" i="30"/>
  <c r="R118" i="30"/>
  <c r="Q118" i="30"/>
  <c r="P118" i="30"/>
  <c r="O118" i="30"/>
  <c r="M118" i="30"/>
  <c r="AA117" i="30"/>
  <c r="Z117" i="30"/>
  <c r="Y117" i="30"/>
  <c r="X117" i="30"/>
  <c r="V117" i="30"/>
  <c r="N117" i="30" s="1"/>
  <c r="U117" i="30"/>
  <c r="T117" i="30"/>
  <c r="S117" i="30"/>
  <c r="R117" i="30"/>
  <c r="Q117" i="30"/>
  <c r="P117" i="30"/>
  <c r="O117" i="30"/>
  <c r="M117" i="30"/>
  <c r="AA116" i="30"/>
  <c r="Z116" i="30"/>
  <c r="Y116" i="30"/>
  <c r="X116" i="30"/>
  <c r="V116" i="30"/>
  <c r="N116" i="30" s="1"/>
  <c r="U116" i="30"/>
  <c r="T116" i="30"/>
  <c r="S116" i="30"/>
  <c r="R116" i="30"/>
  <c r="Q116" i="30"/>
  <c r="P116" i="30"/>
  <c r="O116" i="30"/>
  <c r="M116" i="30"/>
  <c r="AA115" i="30"/>
  <c r="Z115" i="30"/>
  <c r="Y115" i="30"/>
  <c r="X115" i="30"/>
  <c r="V115" i="30"/>
  <c r="N115" i="30" s="1"/>
  <c r="U115" i="30"/>
  <c r="T115" i="30"/>
  <c r="S115" i="30"/>
  <c r="R115" i="30"/>
  <c r="Q115" i="30"/>
  <c r="P115" i="30"/>
  <c r="O115" i="30"/>
  <c r="M115" i="30"/>
  <c r="AA114" i="30"/>
  <c r="Z114" i="30"/>
  <c r="Y114" i="30"/>
  <c r="X114" i="30"/>
  <c r="V114" i="30"/>
  <c r="N114" i="30" s="1"/>
  <c r="U114" i="30"/>
  <c r="T114" i="30"/>
  <c r="S114" i="30"/>
  <c r="R114" i="30"/>
  <c r="Q114" i="30"/>
  <c r="P114" i="30"/>
  <c r="O114" i="30"/>
  <c r="M114" i="30"/>
  <c r="AA113" i="30"/>
  <c r="Z113" i="30"/>
  <c r="Y113" i="30"/>
  <c r="X113" i="30"/>
  <c r="V113" i="30"/>
  <c r="N113" i="30" s="1"/>
  <c r="U113" i="30"/>
  <c r="T113" i="30"/>
  <c r="S113" i="30"/>
  <c r="R113" i="30"/>
  <c r="Q113" i="30"/>
  <c r="P113" i="30"/>
  <c r="O113" i="30"/>
  <c r="M113" i="30"/>
  <c r="AA112" i="30"/>
  <c r="Z112" i="30"/>
  <c r="Y112" i="30"/>
  <c r="X112" i="30"/>
  <c r="V112" i="30"/>
  <c r="U112" i="30"/>
  <c r="T112" i="30"/>
  <c r="S112" i="30"/>
  <c r="R112" i="30"/>
  <c r="Q112" i="30"/>
  <c r="P112" i="30"/>
  <c r="O112" i="30"/>
  <c r="AA111" i="30"/>
  <c r="Z111" i="30"/>
  <c r="Y111" i="30"/>
  <c r="X111" i="30"/>
  <c r="V111" i="30"/>
  <c r="U111" i="30"/>
  <c r="T111" i="30"/>
  <c r="S111" i="30"/>
  <c r="R111" i="30"/>
  <c r="Q111" i="30"/>
  <c r="P111" i="30"/>
  <c r="O111" i="30"/>
  <c r="AA110" i="30"/>
  <c r="Z110" i="30"/>
  <c r="Y110" i="30"/>
  <c r="X110" i="30"/>
  <c r="V110" i="30"/>
  <c r="U110" i="30"/>
  <c r="T110" i="30"/>
  <c r="S110" i="30"/>
  <c r="R110" i="30"/>
  <c r="Q110" i="30"/>
  <c r="P110" i="30"/>
  <c r="O110" i="30"/>
  <c r="AA109" i="30"/>
  <c r="Z109" i="30"/>
  <c r="Y109" i="30"/>
  <c r="X109" i="30"/>
  <c r="V109" i="30"/>
  <c r="U109" i="30"/>
  <c r="T109" i="30"/>
  <c r="S109" i="30"/>
  <c r="R109" i="30"/>
  <c r="Q109" i="30"/>
  <c r="P109" i="30"/>
  <c r="O109" i="30"/>
  <c r="AA108" i="30"/>
  <c r="Z108" i="30"/>
  <c r="Y108" i="30"/>
  <c r="X108" i="30"/>
  <c r="V108" i="30"/>
  <c r="U108" i="30"/>
  <c r="T108" i="30"/>
  <c r="S108" i="30"/>
  <c r="R108" i="30"/>
  <c r="Q108" i="30"/>
  <c r="P108" i="30"/>
  <c r="O108" i="30"/>
  <c r="AA107" i="30"/>
  <c r="Z107" i="30"/>
  <c r="Y107" i="30"/>
  <c r="X107" i="30"/>
  <c r="V107" i="30"/>
  <c r="U107" i="30"/>
  <c r="T107" i="30"/>
  <c r="S107" i="30"/>
  <c r="R107" i="30"/>
  <c r="Q107" i="30"/>
  <c r="P107" i="30"/>
  <c r="O107" i="30"/>
  <c r="AA106" i="30"/>
  <c r="Z106" i="30"/>
  <c r="Y106" i="30"/>
  <c r="X106" i="30"/>
  <c r="V106" i="30"/>
  <c r="U106" i="30"/>
  <c r="T106" i="30"/>
  <c r="S106" i="30"/>
  <c r="R106" i="30"/>
  <c r="Q106" i="30"/>
  <c r="P106" i="30"/>
  <c r="O106" i="30"/>
  <c r="AA105" i="30"/>
  <c r="Z105" i="30"/>
  <c r="Y105" i="30"/>
  <c r="X105" i="30"/>
  <c r="V105" i="30"/>
  <c r="U105" i="30"/>
  <c r="T105" i="30"/>
  <c r="S105" i="30"/>
  <c r="R105" i="30"/>
  <c r="Q105" i="30"/>
  <c r="P105" i="30"/>
  <c r="O105" i="30"/>
  <c r="AA104" i="30"/>
  <c r="Z104" i="30"/>
  <c r="Y104" i="30"/>
  <c r="X104" i="30"/>
  <c r="V104" i="30"/>
  <c r="U104" i="30"/>
  <c r="T104" i="30"/>
  <c r="S104" i="30"/>
  <c r="R104" i="30"/>
  <c r="Q104" i="30"/>
  <c r="P104" i="30"/>
  <c r="O104" i="30"/>
  <c r="AA103" i="30"/>
  <c r="Z103" i="30"/>
  <c r="Y103" i="30"/>
  <c r="X103" i="30"/>
  <c r="V103" i="30"/>
  <c r="U103" i="30"/>
  <c r="T103" i="30"/>
  <c r="S103" i="30"/>
  <c r="R103" i="30"/>
  <c r="Q103" i="30"/>
  <c r="P103" i="30"/>
  <c r="O103" i="30"/>
  <c r="AA102" i="30"/>
  <c r="Z102" i="30"/>
  <c r="Y102" i="30"/>
  <c r="X102" i="30"/>
  <c r="V102" i="30"/>
  <c r="U102" i="30"/>
  <c r="T102" i="30"/>
  <c r="S102" i="30"/>
  <c r="R102" i="30"/>
  <c r="Q102" i="30"/>
  <c r="P102" i="30"/>
  <c r="O102" i="30"/>
  <c r="AA101" i="30"/>
  <c r="Z101" i="30"/>
  <c r="Y101" i="30"/>
  <c r="X101" i="30"/>
  <c r="V101" i="30"/>
  <c r="U101" i="30"/>
  <c r="T101" i="30"/>
  <c r="S101" i="30"/>
  <c r="R101" i="30"/>
  <c r="Q101" i="30"/>
  <c r="P101" i="30"/>
  <c r="O101" i="30"/>
  <c r="AA100" i="30"/>
  <c r="Z100" i="30"/>
  <c r="Y100" i="30"/>
  <c r="X100" i="30"/>
  <c r="V100" i="30"/>
  <c r="U100" i="30"/>
  <c r="T100" i="30"/>
  <c r="S100" i="30"/>
  <c r="R100" i="30"/>
  <c r="Q100" i="30"/>
  <c r="P100" i="30"/>
  <c r="O100" i="30"/>
  <c r="AA99" i="30"/>
  <c r="Z99" i="30"/>
  <c r="Y99" i="30"/>
  <c r="X99" i="30"/>
  <c r="V99" i="30"/>
  <c r="U99" i="30"/>
  <c r="T99" i="30"/>
  <c r="S99" i="30"/>
  <c r="R99" i="30"/>
  <c r="Q99" i="30"/>
  <c r="P99" i="30"/>
  <c r="O99" i="30"/>
  <c r="AA98" i="30"/>
  <c r="Z98" i="30"/>
  <c r="Y98" i="30"/>
  <c r="X98" i="30"/>
  <c r="V98" i="30"/>
  <c r="U98" i="30"/>
  <c r="T98" i="30"/>
  <c r="S98" i="30"/>
  <c r="R98" i="30"/>
  <c r="Q98" i="30"/>
  <c r="P98" i="30"/>
  <c r="O98" i="30"/>
  <c r="AA97" i="30"/>
  <c r="Z97" i="30"/>
  <c r="Y97" i="30"/>
  <c r="X97" i="30"/>
  <c r="V97" i="30"/>
  <c r="U97" i="30"/>
  <c r="T97" i="30"/>
  <c r="S97" i="30"/>
  <c r="R97" i="30"/>
  <c r="Q97" i="30"/>
  <c r="P97" i="30"/>
  <c r="O97" i="30"/>
  <c r="AA96" i="30"/>
  <c r="Z96" i="30"/>
  <c r="Y96" i="30"/>
  <c r="X96" i="30"/>
  <c r="V96" i="30"/>
  <c r="U96" i="30"/>
  <c r="T96" i="30"/>
  <c r="S96" i="30"/>
  <c r="R96" i="30"/>
  <c r="Q96" i="30"/>
  <c r="P96" i="30"/>
  <c r="O96" i="30"/>
  <c r="AA95" i="30"/>
  <c r="Z95" i="30"/>
  <c r="Y95" i="30"/>
  <c r="X95" i="30"/>
  <c r="V95" i="30"/>
  <c r="U95" i="30"/>
  <c r="T95" i="30"/>
  <c r="S95" i="30"/>
  <c r="R95" i="30"/>
  <c r="Q95" i="30"/>
  <c r="P95" i="30"/>
  <c r="O95" i="30"/>
  <c r="AA94" i="30"/>
  <c r="Z94" i="30"/>
  <c r="Y94" i="30"/>
  <c r="X94" i="30"/>
  <c r="V94" i="30"/>
  <c r="U94" i="30"/>
  <c r="T94" i="30"/>
  <c r="S94" i="30"/>
  <c r="R94" i="30"/>
  <c r="Q94" i="30"/>
  <c r="P94" i="30"/>
  <c r="O94" i="30"/>
  <c r="AA93" i="30"/>
  <c r="Z93" i="30"/>
  <c r="Y93" i="30"/>
  <c r="X93" i="30"/>
  <c r="V93" i="30"/>
  <c r="U93" i="30"/>
  <c r="T93" i="30"/>
  <c r="S93" i="30"/>
  <c r="R93" i="30"/>
  <c r="Q93" i="30"/>
  <c r="P93" i="30"/>
  <c r="O93" i="30"/>
  <c r="AA92" i="30"/>
  <c r="Z92" i="30"/>
  <c r="Y92" i="30"/>
  <c r="X92" i="30"/>
  <c r="V92" i="30"/>
  <c r="U92" i="30"/>
  <c r="T92" i="30"/>
  <c r="S92" i="30"/>
  <c r="R92" i="30"/>
  <c r="Q92" i="30"/>
  <c r="P92" i="30"/>
  <c r="O92" i="30"/>
  <c r="AA91" i="30"/>
  <c r="Z91" i="30"/>
  <c r="Y91" i="30"/>
  <c r="X91" i="30"/>
  <c r="V91" i="30"/>
  <c r="U91" i="30"/>
  <c r="T91" i="30"/>
  <c r="S91" i="30"/>
  <c r="R91" i="30"/>
  <c r="Q91" i="30"/>
  <c r="P91" i="30"/>
  <c r="O91" i="30"/>
  <c r="AA90" i="30"/>
  <c r="Z90" i="30"/>
  <c r="Y90" i="30"/>
  <c r="X90" i="30"/>
  <c r="V90" i="30"/>
  <c r="U90" i="30"/>
  <c r="T90" i="30"/>
  <c r="S90" i="30"/>
  <c r="R90" i="30"/>
  <c r="Q90" i="30"/>
  <c r="P90" i="30"/>
  <c r="O90" i="30"/>
  <c r="AA89" i="30"/>
  <c r="Z89" i="30"/>
  <c r="Y89" i="30"/>
  <c r="X89" i="30"/>
  <c r="V89" i="30"/>
  <c r="U89" i="30"/>
  <c r="T89" i="30"/>
  <c r="S89" i="30"/>
  <c r="R89" i="30"/>
  <c r="Q89" i="30"/>
  <c r="P89" i="30"/>
  <c r="O89" i="30"/>
  <c r="AA88" i="30"/>
  <c r="Z88" i="30"/>
  <c r="Y88" i="30"/>
  <c r="X88" i="30"/>
  <c r="V88" i="30"/>
  <c r="U88" i="30"/>
  <c r="T88" i="30"/>
  <c r="S88" i="30"/>
  <c r="R88" i="30"/>
  <c r="Q88" i="30"/>
  <c r="P88" i="30"/>
  <c r="O88" i="30"/>
  <c r="AA87" i="30"/>
  <c r="Z87" i="30"/>
  <c r="Y87" i="30"/>
  <c r="X87" i="30"/>
  <c r="V87" i="30"/>
  <c r="U87" i="30"/>
  <c r="T87" i="30"/>
  <c r="S87" i="30"/>
  <c r="R87" i="30"/>
  <c r="Q87" i="30"/>
  <c r="P87" i="30"/>
  <c r="O87" i="30"/>
  <c r="AA86" i="30"/>
  <c r="Z86" i="30"/>
  <c r="Y86" i="30"/>
  <c r="X86" i="30"/>
  <c r="V86" i="30"/>
  <c r="U86" i="30"/>
  <c r="T86" i="30"/>
  <c r="S86" i="30"/>
  <c r="R86" i="30"/>
  <c r="Q86" i="30"/>
  <c r="P86" i="30"/>
  <c r="O86" i="30"/>
  <c r="AA85" i="30"/>
  <c r="Z85" i="30"/>
  <c r="Y85" i="30"/>
  <c r="X85" i="30"/>
  <c r="V85" i="30"/>
  <c r="U85" i="30"/>
  <c r="T85" i="30"/>
  <c r="S85" i="30"/>
  <c r="R85" i="30"/>
  <c r="Q85" i="30"/>
  <c r="P85" i="30"/>
  <c r="O85" i="30"/>
  <c r="AA84" i="30"/>
  <c r="Z84" i="30"/>
  <c r="Y84" i="30"/>
  <c r="X84" i="30"/>
  <c r="V84" i="30"/>
  <c r="U84" i="30"/>
  <c r="T84" i="30"/>
  <c r="S84" i="30"/>
  <c r="R84" i="30"/>
  <c r="Q84" i="30"/>
  <c r="P84" i="30"/>
  <c r="O84" i="30"/>
  <c r="AA83" i="30"/>
  <c r="Z83" i="30"/>
  <c r="Y83" i="30"/>
  <c r="X83" i="30"/>
  <c r="V83" i="30"/>
  <c r="U83" i="30"/>
  <c r="T83" i="30"/>
  <c r="S83" i="30"/>
  <c r="R83" i="30"/>
  <c r="Q83" i="30"/>
  <c r="P83" i="30"/>
  <c r="O83" i="30"/>
  <c r="AA82" i="30"/>
  <c r="Z82" i="30"/>
  <c r="Y82" i="30"/>
  <c r="X82" i="30"/>
  <c r="V82" i="30"/>
  <c r="U82" i="30"/>
  <c r="T82" i="30"/>
  <c r="S82" i="30"/>
  <c r="R82" i="30"/>
  <c r="Q82" i="30"/>
  <c r="P82" i="30"/>
  <c r="O82" i="30"/>
  <c r="AA81" i="30"/>
  <c r="Z81" i="30"/>
  <c r="Y81" i="30"/>
  <c r="X81" i="30"/>
  <c r="V81" i="30"/>
  <c r="U81" i="30"/>
  <c r="T81" i="30"/>
  <c r="S81" i="30"/>
  <c r="R81" i="30"/>
  <c r="Q81" i="30"/>
  <c r="P81" i="30"/>
  <c r="O81" i="30"/>
  <c r="AA80" i="30"/>
  <c r="Z80" i="30"/>
  <c r="Y80" i="30"/>
  <c r="X80" i="30"/>
  <c r="V80" i="30"/>
  <c r="U80" i="30"/>
  <c r="T80" i="30"/>
  <c r="S80" i="30"/>
  <c r="R80" i="30"/>
  <c r="Q80" i="30"/>
  <c r="P80" i="30"/>
  <c r="O80" i="30"/>
  <c r="AA79" i="30"/>
  <c r="Z79" i="30"/>
  <c r="Y79" i="30"/>
  <c r="X79" i="30"/>
  <c r="V79" i="30"/>
  <c r="U79" i="30"/>
  <c r="T79" i="30"/>
  <c r="S79" i="30"/>
  <c r="R79" i="30"/>
  <c r="Q79" i="30"/>
  <c r="P79" i="30"/>
  <c r="O79" i="30"/>
  <c r="AA78" i="30"/>
  <c r="Z78" i="30"/>
  <c r="Y78" i="30"/>
  <c r="X78" i="30"/>
  <c r="V78" i="30"/>
  <c r="U78" i="30"/>
  <c r="T78" i="30"/>
  <c r="S78" i="30"/>
  <c r="R78" i="30"/>
  <c r="Q78" i="30"/>
  <c r="P78" i="30"/>
  <c r="O78" i="30"/>
  <c r="AA77" i="30"/>
  <c r="Z77" i="30"/>
  <c r="Y77" i="30"/>
  <c r="X77" i="30"/>
  <c r="V77" i="30"/>
  <c r="U77" i="30"/>
  <c r="T77" i="30"/>
  <c r="S77" i="30"/>
  <c r="R77" i="30"/>
  <c r="Q77" i="30"/>
  <c r="P77" i="30"/>
  <c r="O77" i="30"/>
  <c r="AA76" i="30"/>
  <c r="Z76" i="30"/>
  <c r="Y76" i="30"/>
  <c r="X76" i="30"/>
  <c r="V76" i="30"/>
  <c r="U76" i="30"/>
  <c r="T76" i="30"/>
  <c r="S76" i="30"/>
  <c r="R76" i="30"/>
  <c r="Q76" i="30"/>
  <c r="P76" i="30"/>
  <c r="O76" i="30"/>
  <c r="AA75" i="30"/>
  <c r="Z75" i="30"/>
  <c r="Y75" i="30"/>
  <c r="X75" i="30"/>
  <c r="V75" i="30"/>
  <c r="U75" i="30"/>
  <c r="T75" i="30"/>
  <c r="S75" i="30"/>
  <c r="R75" i="30"/>
  <c r="Q75" i="30"/>
  <c r="P75" i="30"/>
  <c r="O75" i="30"/>
  <c r="AA74" i="30"/>
  <c r="Z74" i="30"/>
  <c r="Y74" i="30"/>
  <c r="X74" i="30"/>
  <c r="V74" i="30"/>
  <c r="U74" i="30"/>
  <c r="T74" i="30"/>
  <c r="S74" i="30"/>
  <c r="R74" i="30"/>
  <c r="Q74" i="30"/>
  <c r="P74" i="30"/>
  <c r="O74" i="30"/>
  <c r="AA73" i="30"/>
  <c r="Z73" i="30"/>
  <c r="Y73" i="30"/>
  <c r="X73" i="30"/>
  <c r="V73" i="30"/>
  <c r="U73" i="30"/>
  <c r="T73" i="30"/>
  <c r="S73" i="30"/>
  <c r="R73" i="30"/>
  <c r="Q73" i="30"/>
  <c r="P73" i="30"/>
  <c r="O73" i="30"/>
  <c r="AA72" i="30"/>
  <c r="Z72" i="30"/>
  <c r="Y72" i="30"/>
  <c r="X72" i="30"/>
  <c r="V72" i="30"/>
  <c r="U72" i="30"/>
  <c r="T72" i="30"/>
  <c r="S72" i="30"/>
  <c r="R72" i="30"/>
  <c r="Q72" i="30"/>
  <c r="P72" i="30"/>
  <c r="O72" i="30"/>
  <c r="AA71" i="30"/>
  <c r="Z71" i="30"/>
  <c r="Y71" i="30"/>
  <c r="X71" i="30"/>
  <c r="V71" i="30"/>
  <c r="U71" i="30"/>
  <c r="T71" i="30"/>
  <c r="S71" i="30"/>
  <c r="R71" i="30"/>
  <c r="Q71" i="30"/>
  <c r="P71" i="30"/>
  <c r="O71" i="30"/>
  <c r="AA70" i="30"/>
  <c r="Z70" i="30"/>
  <c r="Y70" i="30"/>
  <c r="X70" i="30"/>
  <c r="V70" i="30"/>
  <c r="U70" i="30"/>
  <c r="T70" i="30"/>
  <c r="S70" i="30"/>
  <c r="R70" i="30"/>
  <c r="Q70" i="30"/>
  <c r="P70" i="30"/>
  <c r="O70" i="30"/>
  <c r="AA69" i="30"/>
  <c r="Z69" i="30"/>
  <c r="Y69" i="30"/>
  <c r="X69" i="30"/>
  <c r="V69" i="30"/>
  <c r="U69" i="30"/>
  <c r="T69" i="30"/>
  <c r="S69" i="30"/>
  <c r="R69" i="30"/>
  <c r="Q69" i="30"/>
  <c r="P69" i="30"/>
  <c r="O69" i="30"/>
  <c r="AA68" i="30"/>
  <c r="Z68" i="30"/>
  <c r="Y68" i="30"/>
  <c r="X68" i="30"/>
  <c r="V68" i="30"/>
  <c r="U68" i="30"/>
  <c r="T68" i="30"/>
  <c r="S68" i="30"/>
  <c r="R68" i="30"/>
  <c r="Q68" i="30"/>
  <c r="P68" i="30"/>
  <c r="O68" i="30"/>
  <c r="AA67" i="30"/>
  <c r="Z67" i="30"/>
  <c r="Y67" i="30"/>
  <c r="X65" i="30" s="1"/>
  <c r="X67" i="30"/>
  <c r="V67" i="30"/>
  <c r="U67" i="30"/>
  <c r="T67" i="30"/>
  <c r="S67" i="30"/>
  <c r="R67" i="30"/>
  <c r="Q67" i="30"/>
  <c r="P67" i="30"/>
  <c r="O67" i="30"/>
  <c r="AA66" i="30"/>
  <c r="Z66" i="30"/>
  <c r="Y66" i="30"/>
  <c r="X66" i="30"/>
  <c r="V66" i="30"/>
  <c r="U66" i="30"/>
  <c r="T66" i="30"/>
  <c r="S66" i="30"/>
  <c r="R66" i="30"/>
  <c r="Q66" i="30"/>
  <c r="P66" i="30"/>
  <c r="O66" i="30"/>
  <c r="AA64" i="30"/>
  <c r="Z64" i="30"/>
  <c r="Y64" i="30"/>
  <c r="X64" i="30"/>
  <c r="V64" i="30"/>
  <c r="N64" i="30" s="1"/>
  <c r="U64" i="30"/>
  <c r="T64" i="30"/>
  <c r="S64" i="30"/>
  <c r="R64" i="30"/>
  <c r="Q64" i="30"/>
  <c r="P64" i="30"/>
  <c r="O64" i="30"/>
  <c r="M64" i="30"/>
  <c r="AA63" i="30"/>
  <c r="Z63" i="30"/>
  <c r="Y63" i="30"/>
  <c r="X63" i="30"/>
  <c r="V63" i="30"/>
  <c r="N63" i="30" s="1"/>
  <c r="U63" i="30"/>
  <c r="T63" i="30"/>
  <c r="S63" i="30"/>
  <c r="R63" i="30"/>
  <c r="Q63" i="30"/>
  <c r="P63" i="30"/>
  <c r="O63" i="30"/>
  <c r="M63" i="30"/>
  <c r="AA62" i="30"/>
  <c r="Z62" i="30"/>
  <c r="Y62" i="30"/>
  <c r="X62" i="30"/>
  <c r="V62" i="30"/>
  <c r="N62" i="30" s="1"/>
  <c r="U62" i="30"/>
  <c r="T62" i="30"/>
  <c r="S62" i="30"/>
  <c r="R62" i="30"/>
  <c r="Q62" i="30"/>
  <c r="P62" i="30"/>
  <c r="O62" i="30"/>
  <c r="M62" i="30"/>
  <c r="AA61" i="30"/>
  <c r="Z61" i="30"/>
  <c r="Y61" i="30"/>
  <c r="X61" i="30"/>
  <c r="V61" i="30"/>
  <c r="N61" i="30" s="1"/>
  <c r="U61" i="30"/>
  <c r="T61" i="30"/>
  <c r="S61" i="30"/>
  <c r="R61" i="30"/>
  <c r="Q61" i="30"/>
  <c r="P61" i="30"/>
  <c r="O61" i="30"/>
  <c r="M61" i="30"/>
  <c r="AA60" i="30"/>
  <c r="Z60" i="30"/>
  <c r="Y60" i="30"/>
  <c r="X60" i="30"/>
  <c r="V60" i="30"/>
  <c r="N60" i="30" s="1"/>
  <c r="U60" i="30"/>
  <c r="T60" i="30"/>
  <c r="S60" i="30"/>
  <c r="R60" i="30"/>
  <c r="Q60" i="30"/>
  <c r="P60" i="30"/>
  <c r="O60" i="30"/>
  <c r="M60" i="30"/>
  <c r="AA59" i="30"/>
  <c r="Z59" i="30"/>
  <c r="Y59" i="30"/>
  <c r="X59" i="30"/>
  <c r="V59" i="30"/>
  <c r="N59" i="30" s="1"/>
  <c r="U59" i="30"/>
  <c r="T59" i="30"/>
  <c r="S59" i="30"/>
  <c r="R59" i="30"/>
  <c r="Q59" i="30"/>
  <c r="P59" i="30"/>
  <c r="O59" i="30"/>
  <c r="M59" i="30"/>
  <c r="AA58" i="30"/>
  <c r="Z58" i="30"/>
  <c r="Y58" i="30"/>
  <c r="X58" i="30"/>
  <c r="V58" i="30"/>
  <c r="N58" i="30" s="1"/>
  <c r="U58" i="30"/>
  <c r="T58" i="30"/>
  <c r="S58" i="30"/>
  <c r="R58" i="30"/>
  <c r="Q58" i="30"/>
  <c r="P58" i="30"/>
  <c r="O58" i="30"/>
  <c r="M58" i="30"/>
  <c r="AA57" i="30"/>
  <c r="Z57" i="30"/>
  <c r="Y57" i="30"/>
  <c r="X57" i="30"/>
  <c r="V57" i="30"/>
  <c r="N57" i="30" s="1"/>
  <c r="U57" i="30"/>
  <c r="T57" i="30"/>
  <c r="S57" i="30"/>
  <c r="R57" i="30"/>
  <c r="Q57" i="30"/>
  <c r="P57" i="30"/>
  <c r="O57" i="30"/>
  <c r="M57" i="30"/>
  <c r="AA56" i="30"/>
  <c r="Z56" i="30"/>
  <c r="Y56" i="30"/>
  <c r="X56" i="30"/>
  <c r="V56" i="30"/>
  <c r="N56" i="30" s="1"/>
  <c r="U56" i="30"/>
  <c r="T56" i="30"/>
  <c r="S56" i="30"/>
  <c r="R56" i="30"/>
  <c r="Q56" i="30"/>
  <c r="P56" i="30"/>
  <c r="O56" i="30"/>
  <c r="M56" i="30"/>
  <c r="AA55" i="30"/>
  <c r="Z55" i="30"/>
  <c r="Y55" i="30"/>
  <c r="X55" i="30"/>
  <c r="V55" i="30"/>
  <c r="U55" i="30"/>
  <c r="T55" i="30"/>
  <c r="S55" i="30"/>
  <c r="R55" i="30"/>
  <c r="Q55" i="30"/>
  <c r="P55" i="30"/>
  <c r="O55" i="30"/>
  <c r="AA54" i="30"/>
  <c r="Z54" i="30"/>
  <c r="Y54" i="30"/>
  <c r="X54" i="30"/>
  <c r="V54" i="30"/>
  <c r="U54" i="30"/>
  <c r="T54" i="30"/>
  <c r="S54" i="30"/>
  <c r="R54" i="30"/>
  <c r="Q54" i="30"/>
  <c r="P54" i="30"/>
  <c r="O54" i="30"/>
  <c r="AA53" i="30"/>
  <c r="Z53" i="30"/>
  <c r="Y53" i="30"/>
  <c r="X53" i="30"/>
  <c r="V53" i="30"/>
  <c r="U53" i="30"/>
  <c r="T53" i="30"/>
  <c r="S53" i="30"/>
  <c r="R53" i="30"/>
  <c r="Q53" i="30"/>
  <c r="P53" i="30"/>
  <c r="O53" i="30"/>
  <c r="AA52" i="30"/>
  <c r="Z52" i="30"/>
  <c r="Y52" i="30"/>
  <c r="X52" i="30"/>
  <c r="V52" i="30"/>
  <c r="U52" i="30"/>
  <c r="T52" i="30"/>
  <c r="S52" i="30"/>
  <c r="R52" i="30"/>
  <c r="Q52" i="30"/>
  <c r="P52" i="30"/>
  <c r="O52" i="30"/>
  <c r="AA51" i="30"/>
  <c r="Z51" i="30"/>
  <c r="Y51" i="30"/>
  <c r="X51" i="30"/>
  <c r="V51" i="30"/>
  <c r="U51" i="30"/>
  <c r="T51" i="30"/>
  <c r="S51" i="30"/>
  <c r="R51" i="30"/>
  <c r="Q51" i="30"/>
  <c r="P51" i="30"/>
  <c r="O51" i="30"/>
  <c r="AA50" i="30"/>
  <c r="Z50" i="30"/>
  <c r="Y50" i="30"/>
  <c r="X50" i="30"/>
  <c r="V50" i="30"/>
  <c r="U50" i="30"/>
  <c r="T50" i="30"/>
  <c r="S50" i="30"/>
  <c r="R50" i="30"/>
  <c r="Q50" i="30"/>
  <c r="P50" i="30"/>
  <c r="O50" i="30"/>
  <c r="AA49" i="30"/>
  <c r="Z49" i="30"/>
  <c r="Y49" i="30"/>
  <c r="X49" i="30"/>
  <c r="V49" i="30"/>
  <c r="U49" i="30"/>
  <c r="T49" i="30"/>
  <c r="S49" i="30"/>
  <c r="R49" i="30"/>
  <c r="Q49" i="30"/>
  <c r="P49" i="30"/>
  <c r="O49" i="30"/>
  <c r="AA48" i="30"/>
  <c r="Z48" i="30"/>
  <c r="Y48" i="30"/>
  <c r="X48" i="30"/>
  <c r="V48" i="30"/>
  <c r="U48" i="30"/>
  <c r="T48" i="30"/>
  <c r="S48" i="30"/>
  <c r="R48" i="30"/>
  <c r="Q48" i="30"/>
  <c r="P48" i="30"/>
  <c r="O48" i="30"/>
  <c r="AA47" i="30"/>
  <c r="Z47" i="30"/>
  <c r="Y47" i="30"/>
  <c r="X47" i="30"/>
  <c r="V47" i="30"/>
  <c r="U47" i="30"/>
  <c r="T47" i="30"/>
  <c r="S47" i="30"/>
  <c r="R47" i="30"/>
  <c r="Q47" i="30"/>
  <c r="P47" i="30"/>
  <c r="O47" i="30"/>
  <c r="AA46" i="30"/>
  <c r="Z46" i="30"/>
  <c r="Y46" i="30"/>
  <c r="X46" i="30"/>
  <c r="V46" i="30"/>
  <c r="U46" i="30"/>
  <c r="T46" i="30"/>
  <c r="S46" i="30"/>
  <c r="R46" i="30"/>
  <c r="Q46" i="30"/>
  <c r="P46" i="30"/>
  <c r="O46" i="30"/>
  <c r="AA45" i="30"/>
  <c r="Z45" i="30"/>
  <c r="Y45" i="30"/>
  <c r="X45" i="30"/>
  <c r="V45" i="30"/>
  <c r="U45" i="30"/>
  <c r="T45" i="30"/>
  <c r="S45" i="30"/>
  <c r="R45" i="30"/>
  <c r="Q45" i="30"/>
  <c r="P45" i="30"/>
  <c r="O45" i="30"/>
  <c r="AA44" i="30"/>
  <c r="Z44" i="30"/>
  <c r="Y44" i="30"/>
  <c r="X44" i="30"/>
  <c r="V44" i="30"/>
  <c r="U44" i="30"/>
  <c r="T44" i="30"/>
  <c r="S44" i="30"/>
  <c r="R44" i="30"/>
  <c r="Q44" i="30"/>
  <c r="P44" i="30"/>
  <c r="O44" i="30"/>
  <c r="AA43" i="30"/>
  <c r="Z43" i="30"/>
  <c r="Y43" i="30"/>
  <c r="X43" i="30"/>
  <c r="V43" i="30"/>
  <c r="U43" i="30"/>
  <c r="T43" i="30"/>
  <c r="S43" i="30"/>
  <c r="R43" i="30"/>
  <c r="Q43" i="30"/>
  <c r="P43" i="30"/>
  <c r="O43" i="30"/>
  <c r="AA42" i="30"/>
  <c r="Z42" i="30"/>
  <c r="Y42" i="30"/>
  <c r="X42" i="30"/>
  <c r="V42" i="30"/>
  <c r="U42" i="30"/>
  <c r="T42" i="30"/>
  <c r="S42" i="30"/>
  <c r="R42" i="30"/>
  <c r="Q42" i="30"/>
  <c r="P42" i="30"/>
  <c r="O42" i="30"/>
  <c r="AA41" i="30"/>
  <c r="Z41" i="30"/>
  <c r="Y41" i="30"/>
  <c r="X41" i="30"/>
  <c r="V41" i="30"/>
  <c r="U41" i="30"/>
  <c r="T41" i="30"/>
  <c r="S41" i="30"/>
  <c r="R41" i="30"/>
  <c r="Q41" i="30"/>
  <c r="P41" i="30"/>
  <c r="O41" i="30"/>
  <c r="AA40" i="30"/>
  <c r="Z40" i="30"/>
  <c r="Y40" i="30"/>
  <c r="X40" i="30"/>
  <c r="V40" i="30"/>
  <c r="U40" i="30"/>
  <c r="T40" i="30"/>
  <c r="S40" i="30"/>
  <c r="R40" i="30"/>
  <c r="Q40" i="30"/>
  <c r="P40" i="30"/>
  <c r="O40" i="30"/>
  <c r="AA39" i="30"/>
  <c r="Z39" i="30"/>
  <c r="Y39" i="30"/>
  <c r="X39" i="30"/>
  <c r="V39" i="30"/>
  <c r="U39" i="30"/>
  <c r="T39" i="30"/>
  <c r="S39" i="30"/>
  <c r="R39" i="30"/>
  <c r="Q39" i="30"/>
  <c r="P39" i="30"/>
  <c r="O39" i="30"/>
  <c r="AA38" i="30"/>
  <c r="Z38" i="30"/>
  <c r="Y38" i="30"/>
  <c r="X38" i="30"/>
  <c r="V38" i="30"/>
  <c r="U38" i="30"/>
  <c r="T38" i="30"/>
  <c r="S38" i="30"/>
  <c r="R38" i="30"/>
  <c r="Q38" i="30"/>
  <c r="P38" i="30"/>
  <c r="O38" i="30"/>
  <c r="AA37" i="30"/>
  <c r="Z37" i="30"/>
  <c r="Y37" i="30"/>
  <c r="X37" i="30"/>
  <c r="V37" i="30"/>
  <c r="U37" i="30"/>
  <c r="T37" i="30"/>
  <c r="S37" i="30"/>
  <c r="R37" i="30"/>
  <c r="Q37" i="30"/>
  <c r="P37" i="30"/>
  <c r="O37" i="30"/>
  <c r="AA36" i="30"/>
  <c r="Z36" i="30"/>
  <c r="Y36" i="30"/>
  <c r="X36" i="30"/>
  <c r="V36" i="30"/>
  <c r="U36" i="30"/>
  <c r="T36" i="30"/>
  <c r="S36" i="30"/>
  <c r="R36" i="30"/>
  <c r="Q36" i="30"/>
  <c r="P36" i="30"/>
  <c r="O36" i="30"/>
  <c r="AA35" i="30"/>
  <c r="Z35" i="30"/>
  <c r="Y35" i="30"/>
  <c r="X35" i="30"/>
  <c r="V35" i="30"/>
  <c r="U35" i="30"/>
  <c r="T35" i="30"/>
  <c r="S35" i="30"/>
  <c r="R35" i="30"/>
  <c r="Q35" i="30"/>
  <c r="P35" i="30"/>
  <c r="O35" i="30"/>
  <c r="AA34" i="30"/>
  <c r="Z34" i="30"/>
  <c r="Y34" i="30"/>
  <c r="X34" i="30"/>
  <c r="V34" i="30"/>
  <c r="U34" i="30"/>
  <c r="T34" i="30"/>
  <c r="S34" i="30"/>
  <c r="R34" i="30"/>
  <c r="Q34" i="30"/>
  <c r="P34" i="30"/>
  <c r="O34" i="30"/>
  <c r="AA33" i="30"/>
  <c r="Z33" i="30"/>
  <c r="Y33" i="30"/>
  <c r="X33" i="30"/>
  <c r="V33" i="30"/>
  <c r="U33" i="30"/>
  <c r="T33" i="30"/>
  <c r="S33" i="30"/>
  <c r="R33" i="30"/>
  <c r="Q33" i="30"/>
  <c r="P33" i="30"/>
  <c r="O33" i="30"/>
  <c r="AA32" i="30"/>
  <c r="Z32" i="30"/>
  <c r="Y32" i="30"/>
  <c r="X32" i="30"/>
  <c r="V32" i="30"/>
  <c r="U32" i="30"/>
  <c r="T32" i="30"/>
  <c r="S32" i="30"/>
  <c r="R32" i="30"/>
  <c r="Q32" i="30"/>
  <c r="P32" i="30"/>
  <c r="O32" i="30"/>
  <c r="AA31" i="30"/>
  <c r="Z31" i="30"/>
  <c r="Y31" i="30"/>
  <c r="X31" i="30"/>
  <c r="V31" i="30"/>
  <c r="U31" i="30"/>
  <c r="T31" i="30"/>
  <c r="S31" i="30"/>
  <c r="R31" i="30"/>
  <c r="Q31" i="30"/>
  <c r="P31" i="30"/>
  <c r="O31" i="30"/>
  <c r="AA30" i="30"/>
  <c r="Z30" i="30"/>
  <c r="Y30" i="30"/>
  <c r="X30" i="30"/>
  <c r="V30" i="30"/>
  <c r="U30" i="30"/>
  <c r="T30" i="30"/>
  <c r="S30" i="30"/>
  <c r="R30" i="30"/>
  <c r="Q30" i="30"/>
  <c r="P30" i="30"/>
  <c r="O30" i="30"/>
  <c r="AA29" i="30"/>
  <c r="Z29" i="30"/>
  <c r="Y29" i="30"/>
  <c r="X29" i="30"/>
  <c r="V29" i="30"/>
  <c r="U29" i="30"/>
  <c r="T29" i="30"/>
  <c r="S29" i="30"/>
  <c r="R29" i="30"/>
  <c r="Q29" i="30"/>
  <c r="P29" i="30"/>
  <c r="O29" i="30"/>
  <c r="AA28" i="30"/>
  <c r="Z28" i="30"/>
  <c r="Y28" i="30"/>
  <c r="X28" i="30"/>
  <c r="V28" i="30"/>
  <c r="U28" i="30"/>
  <c r="T28" i="30"/>
  <c r="S28" i="30"/>
  <c r="R28" i="30"/>
  <c r="Q28" i="30"/>
  <c r="P28" i="30"/>
  <c r="O28" i="30"/>
  <c r="AA27" i="30"/>
  <c r="Z27" i="30"/>
  <c r="Y27" i="30"/>
  <c r="X27" i="30"/>
  <c r="V27" i="30"/>
  <c r="U27" i="30"/>
  <c r="T27" i="30"/>
  <c r="S27" i="30"/>
  <c r="R27" i="30"/>
  <c r="Q27" i="30"/>
  <c r="P27" i="30"/>
  <c r="O27" i="30"/>
  <c r="AA26" i="30"/>
  <c r="Z26" i="30"/>
  <c r="Y26" i="30"/>
  <c r="X26" i="30"/>
  <c r="V26" i="30"/>
  <c r="U26" i="30"/>
  <c r="T26" i="30"/>
  <c r="S26" i="30"/>
  <c r="R26" i="30"/>
  <c r="Q26" i="30"/>
  <c r="P26" i="30"/>
  <c r="O26" i="30"/>
  <c r="AA25" i="30"/>
  <c r="Z25" i="30"/>
  <c r="Y25" i="30"/>
  <c r="X25" i="30"/>
  <c r="V25" i="30"/>
  <c r="U25" i="30"/>
  <c r="T25" i="30"/>
  <c r="S25" i="30"/>
  <c r="R25" i="30"/>
  <c r="Q25" i="30"/>
  <c r="P25" i="30"/>
  <c r="O25" i="30"/>
  <c r="AA24" i="30"/>
  <c r="Z24" i="30"/>
  <c r="Y24" i="30"/>
  <c r="X24" i="30"/>
  <c r="V24" i="30"/>
  <c r="U24" i="30"/>
  <c r="T24" i="30"/>
  <c r="S24" i="30"/>
  <c r="R24" i="30"/>
  <c r="Q24" i="30"/>
  <c r="P24" i="30"/>
  <c r="O24" i="30"/>
  <c r="AA23" i="30"/>
  <c r="Z23" i="30"/>
  <c r="Y23" i="30"/>
  <c r="X23" i="30"/>
  <c r="V23" i="30"/>
  <c r="U23" i="30"/>
  <c r="T23" i="30"/>
  <c r="S23" i="30"/>
  <c r="R23" i="30"/>
  <c r="Q23" i="30"/>
  <c r="P23" i="30"/>
  <c r="O23" i="30"/>
  <c r="AA22" i="30"/>
  <c r="Z22" i="30"/>
  <c r="Y22" i="30"/>
  <c r="X22" i="30"/>
  <c r="V22" i="30"/>
  <c r="U22" i="30"/>
  <c r="T22" i="30"/>
  <c r="S22" i="30"/>
  <c r="R22" i="30"/>
  <c r="Q22" i="30"/>
  <c r="P22" i="30"/>
  <c r="O22" i="30"/>
  <c r="AA21" i="30"/>
  <c r="Z21" i="30"/>
  <c r="Y21" i="30"/>
  <c r="X21" i="30"/>
  <c r="V21" i="30"/>
  <c r="U21" i="30"/>
  <c r="T21" i="30"/>
  <c r="S21" i="30"/>
  <c r="R21" i="30"/>
  <c r="Q21" i="30"/>
  <c r="P21" i="30"/>
  <c r="O21" i="30"/>
  <c r="AA20" i="30"/>
  <c r="Z20" i="30"/>
  <c r="Y20" i="30"/>
  <c r="X20" i="30"/>
  <c r="V20" i="30"/>
  <c r="U20" i="30"/>
  <c r="T20" i="30"/>
  <c r="S20" i="30"/>
  <c r="R20" i="30"/>
  <c r="Q20" i="30"/>
  <c r="P20" i="30"/>
  <c r="O20" i="30"/>
  <c r="AA19" i="30"/>
  <c r="Z19" i="30"/>
  <c r="Y19" i="30"/>
  <c r="X19" i="30"/>
  <c r="V19" i="30"/>
  <c r="U19" i="30"/>
  <c r="T19" i="30"/>
  <c r="S19" i="30"/>
  <c r="R19" i="30"/>
  <c r="Q19" i="30"/>
  <c r="P19" i="30"/>
  <c r="O19" i="30"/>
  <c r="AA18" i="30"/>
  <c r="Z18" i="30"/>
  <c r="Y18" i="30"/>
  <c r="X18" i="30"/>
  <c r="V18" i="30"/>
  <c r="U18" i="30"/>
  <c r="T18" i="30"/>
  <c r="S18" i="30"/>
  <c r="R18" i="30"/>
  <c r="Q18" i="30"/>
  <c r="P18" i="30"/>
  <c r="O18" i="30"/>
  <c r="AA17" i="30"/>
  <c r="Z17" i="30"/>
  <c r="Y17" i="30"/>
  <c r="X17" i="30"/>
  <c r="V17" i="30"/>
  <c r="U17" i="30"/>
  <c r="T17" i="30"/>
  <c r="S17" i="30"/>
  <c r="R17" i="30"/>
  <c r="Q17" i="30"/>
  <c r="P17" i="30"/>
  <c r="O17" i="30"/>
  <c r="AA16" i="30"/>
  <c r="Z16" i="30"/>
  <c r="Y16" i="30"/>
  <c r="X16" i="30"/>
  <c r="V16" i="30"/>
  <c r="U16" i="30"/>
  <c r="T16" i="30"/>
  <c r="S16" i="30"/>
  <c r="R16" i="30"/>
  <c r="Q16" i="30"/>
  <c r="P16" i="30"/>
  <c r="O16" i="30"/>
  <c r="AA15" i="30"/>
  <c r="Z15" i="30"/>
  <c r="Y15" i="30"/>
  <c r="X15" i="30"/>
  <c r="V15" i="30"/>
  <c r="U15" i="30"/>
  <c r="T15" i="30"/>
  <c r="S15" i="30"/>
  <c r="R15" i="30"/>
  <c r="Q15" i="30"/>
  <c r="P15" i="30"/>
  <c r="O15" i="30"/>
  <c r="AA14" i="30"/>
  <c r="Z14" i="30"/>
  <c r="Y14" i="30"/>
  <c r="X14" i="30"/>
  <c r="V14" i="30"/>
  <c r="U14" i="30"/>
  <c r="T14" i="30"/>
  <c r="S14" i="30"/>
  <c r="R14" i="30"/>
  <c r="Q14" i="30"/>
  <c r="P14" i="30"/>
  <c r="O14" i="30"/>
  <c r="AA13" i="30"/>
  <c r="Z13" i="30"/>
  <c r="Y13" i="30"/>
  <c r="X13" i="30"/>
  <c r="V13" i="30"/>
  <c r="U13" i="30"/>
  <c r="T13" i="30"/>
  <c r="S13" i="30"/>
  <c r="R13" i="30"/>
  <c r="Q13" i="30"/>
  <c r="P13" i="30"/>
  <c r="O13" i="30"/>
  <c r="AA12" i="30"/>
  <c r="Z12" i="30"/>
  <c r="Y12" i="30"/>
  <c r="X12" i="30"/>
  <c r="V12" i="30"/>
  <c r="U12" i="30"/>
  <c r="T12" i="30"/>
  <c r="S12" i="30"/>
  <c r="R12" i="30"/>
  <c r="Q12" i="30"/>
  <c r="P12" i="30"/>
  <c r="O12" i="30"/>
  <c r="AA11" i="30"/>
  <c r="Z11" i="30"/>
  <c r="Y11" i="30"/>
  <c r="X11" i="30"/>
  <c r="V11" i="30"/>
  <c r="U11" i="30"/>
  <c r="T11" i="30"/>
  <c r="S11" i="30"/>
  <c r="R11" i="30"/>
  <c r="Q11" i="30"/>
  <c r="P11" i="30"/>
  <c r="O11" i="30"/>
  <c r="AA10" i="30"/>
  <c r="Z10" i="30"/>
  <c r="Y10" i="30"/>
  <c r="X10" i="30"/>
  <c r="V10" i="30"/>
  <c r="U10" i="30"/>
  <c r="T10" i="30"/>
  <c r="S10" i="30"/>
  <c r="R10" i="30"/>
  <c r="Q10" i="30"/>
  <c r="P10" i="30"/>
  <c r="O10" i="30"/>
  <c r="AA9" i="30"/>
  <c r="Z9" i="30"/>
  <c r="Y9" i="30"/>
  <c r="X9" i="30"/>
  <c r="V9" i="30"/>
  <c r="U9" i="30"/>
  <c r="T9" i="30"/>
  <c r="S9" i="30"/>
  <c r="R9" i="30"/>
  <c r="Q9" i="30"/>
  <c r="P9" i="30"/>
  <c r="O9" i="30"/>
  <c r="AA8" i="30"/>
  <c r="Z8" i="30"/>
  <c r="Y8" i="30"/>
  <c r="X8" i="30"/>
  <c r="V8" i="30"/>
  <c r="U8" i="30"/>
  <c r="T8" i="30"/>
  <c r="S8" i="30"/>
  <c r="R8" i="30"/>
  <c r="Q8" i="30"/>
  <c r="P8" i="30"/>
  <c r="O8" i="30"/>
  <c r="AA7" i="30"/>
  <c r="Z7" i="30"/>
  <c r="Y7" i="30"/>
  <c r="X7" i="30"/>
  <c r="V7" i="30"/>
  <c r="U7" i="30"/>
  <c r="T7" i="30"/>
  <c r="S7" i="30"/>
  <c r="R7" i="30"/>
  <c r="Q7" i="30"/>
  <c r="P7" i="30"/>
  <c r="O7" i="30"/>
  <c r="AA6" i="30"/>
  <c r="Z6" i="30"/>
  <c r="Y6" i="30"/>
  <c r="X4" i="30" s="1"/>
  <c r="X6" i="30"/>
  <c r="V6" i="30"/>
  <c r="U6" i="30"/>
  <c r="T6" i="30"/>
  <c r="S6" i="30"/>
  <c r="R6" i="30"/>
  <c r="Q6" i="30"/>
  <c r="P6" i="30"/>
  <c r="O6" i="30"/>
  <c r="Q10" i="14"/>
  <c r="U9" i="14"/>
  <c r="Q9" i="14"/>
  <c r="E38" i="13"/>
  <c r="E36" i="13"/>
  <c r="E34" i="13"/>
  <c r="L26" i="13"/>
  <c r="K26" i="13"/>
  <c r="H26" i="13"/>
  <c r="G26" i="13"/>
  <c r="E26" i="13" s="1"/>
  <c r="D26" i="13"/>
  <c r="F1734" i="30" s="1"/>
  <c r="M1734" i="30" s="1"/>
  <c r="L25" i="13"/>
  <c r="K25" i="13"/>
  <c r="H25" i="13"/>
  <c r="G25" i="13"/>
  <c r="E25" i="13" s="1"/>
  <c r="D25" i="13"/>
  <c r="F1733" i="30" s="1"/>
  <c r="M1733" i="30" s="1"/>
  <c r="L24" i="13"/>
  <c r="K24" i="13"/>
  <c r="H24" i="13"/>
  <c r="G24" i="13"/>
  <c r="E24" i="13" s="1"/>
  <c r="D24" i="13"/>
  <c r="D23" i="13"/>
  <c r="F1662" i="30" s="1"/>
  <c r="D22" i="13"/>
  <c r="D21" i="13"/>
  <c r="F637" i="30" s="1"/>
  <c r="D20" i="13"/>
  <c r="F365" i="30" s="1"/>
  <c r="D19" i="13"/>
  <c r="F315" i="30" s="1"/>
  <c r="D18" i="13"/>
  <c r="D17" i="13"/>
  <c r="F210" i="30" s="1"/>
  <c r="D16" i="13"/>
  <c r="D15" i="13"/>
  <c r="D14" i="13"/>
  <c r="D13" i="13"/>
  <c r="F4" i="30" s="1"/>
  <c r="M52" i="30" s="1"/>
  <c r="O12" i="13"/>
  <c r="O8" i="13"/>
  <c r="L6" i="30" a="1"/>
  <c r="F625" i="31"/>
  <c r="E145" i="31"/>
  <c r="D145" i="31"/>
  <c r="E4" i="31"/>
  <c r="F30" i="31"/>
  <c r="D4" i="31"/>
  <c r="E625" i="31"/>
  <c r="D625" i="31"/>
  <c r="F145" i="31"/>
  <c r="E30" i="31"/>
  <c r="D29" i="31"/>
  <c r="K682" i="31" a="1"/>
  <c r="D30" i="31"/>
  <c r="F4" i="31"/>
  <c r="F29" i="31"/>
  <c r="E29" i="31"/>
  <c r="J682" i="31" a="1"/>
  <c r="K681" i="31" a="1"/>
  <c r="J681" i="31" a="1"/>
  <c r="K680" i="31" a="1"/>
  <c r="J680" i="31" a="1"/>
  <c r="K679" i="31" a="1"/>
  <c r="J679" i="31" a="1"/>
  <c r="K678" i="31" a="1"/>
  <c r="J678" i="31" a="1"/>
  <c r="K677" i="31" a="1"/>
  <c r="J677" i="31" a="1"/>
  <c r="K676" i="31" a="1"/>
  <c r="J676" i="31" a="1"/>
  <c r="K675" i="31" a="1"/>
  <c r="J675" i="31" a="1"/>
  <c r="K674" i="31" a="1"/>
  <c r="J674" i="31" a="1"/>
  <c r="K673" i="31" a="1"/>
  <c r="J673" i="31" a="1"/>
  <c r="K672" i="31" a="1"/>
  <c r="J672" i="31" a="1"/>
  <c r="K671" i="31" a="1"/>
  <c r="J671" i="31" a="1"/>
  <c r="K670" i="31" a="1"/>
  <c r="J670" i="31" a="1"/>
  <c r="K669" i="31" a="1"/>
  <c r="J669" i="31" a="1"/>
  <c r="K668" i="31" a="1"/>
  <c r="J668" i="31" a="1"/>
  <c r="K667" i="31" a="1"/>
  <c r="J667" i="31" a="1"/>
  <c r="K666" i="31" a="1"/>
  <c r="J666" i="31" a="1"/>
  <c r="K665" i="31" a="1"/>
  <c r="J665" i="31" a="1"/>
  <c r="K664" i="31" a="1"/>
  <c r="J664" i="31" a="1"/>
  <c r="K663" i="31" a="1"/>
  <c r="J663" i="31" a="1"/>
  <c r="K662" i="31" a="1"/>
  <c r="J662" i="31" a="1"/>
  <c r="K661" i="31" a="1"/>
  <c r="J661" i="31" a="1"/>
  <c r="K660" i="31" a="1"/>
  <c r="J660" i="31" a="1"/>
  <c r="K659" i="31" a="1"/>
  <c r="J659" i="31" a="1"/>
  <c r="K658" i="31" a="1"/>
  <c r="J658" i="31" a="1"/>
  <c r="K657" i="31" a="1"/>
  <c r="J657" i="31" a="1"/>
  <c r="K656" i="31" a="1"/>
  <c r="J656" i="31" a="1"/>
  <c r="K655" i="31" a="1"/>
  <c r="J655" i="31" a="1"/>
  <c r="K654" i="31" a="1"/>
  <c r="J654" i="31" a="1"/>
  <c r="K653" i="31" a="1"/>
  <c r="J653" i="31" a="1"/>
  <c r="K652" i="31" a="1"/>
  <c r="J652" i="31" a="1"/>
  <c r="K651" i="31" a="1"/>
  <c r="J651" i="31" a="1"/>
  <c r="K650" i="31" a="1"/>
  <c r="J650" i="31" a="1"/>
  <c r="K649" i="31" a="1"/>
  <c r="J649" i="31" a="1"/>
  <c r="K648" i="31" a="1"/>
  <c r="J648" i="31" a="1"/>
  <c r="K647" i="31" a="1"/>
  <c r="J647" i="31" a="1"/>
  <c r="K646" i="31" a="1"/>
  <c r="J646" i="31" a="1"/>
  <c r="K645" i="31" a="1"/>
  <c r="J645" i="31" a="1"/>
  <c r="K644" i="31" a="1"/>
  <c r="J644" i="31" a="1"/>
  <c r="K643" i="31" a="1"/>
  <c r="J643" i="31" a="1"/>
  <c r="K642" i="31" a="1"/>
  <c r="J642" i="31" a="1"/>
  <c r="K641" i="31" a="1"/>
  <c r="J641" i="31" a="1"/>
  <c r="K640" i="31" a="1"/>
  <c r="J640" i="31" a="1"/>
  <c r="K639" i="31" a="1"/>
  <c r="J639" i="31" a="1"/>
  <c r="K638" i="31" a="1"/>
  <c r="J638" i="31" a="1"/>
  <c r="K637" i="31" a="1"/>
  <c r="J637" i="31" a="1"/>
  <c r="K636" i="31" a="1"/>
  <c r="J636" i="31" a="1"/>
  <c r="K635" i="31" a="1"/>
  <c r="J635" i="31" a="1"/>
  <c r="K634" i="31" a="1"/>
  <c r="J634" i="31" a="1"/>
  <c r="K633" i="31" a="1"/>
  <c r="J633" i="31" a="1"/>
  <c r="K632" i="31" a="1"/>
  <c r="J632" i="31" a="1"/>
  <c r="K631" i="31" a="1"/>
  <c r="J631" i="31" a="1"/>
  <c r="K630" i="31" a="1"/>
  <c r="J630" i="31" a="1"/>
  <c r="K629" i="31" a="1"/>
  <c r="J629" i="31" a="1"/>
  <c r="K628" i="31" a="1"/>
  <c r="J628" i="31" a="1"/>
  <c r="K625" i="31" a="1"/>
  <c r="K617" i="31" a="1"/>
  <c r="J617" i="31" a="1"/>
  <c r="K616" i="31" a="1"/>
  <c r="J616" i="31" a="1"/>
  <c r="K615" i="31" a="1"/>
  <c r="J615" i="31" a="1"/>
  <c r="K614" i="31" a="1"/>
  <c r="J614" i="31" a="1"/>
  <c r="K613" i="31" a="1"/>
  <c r="J613" i="31" a="1"/>
  <c r="K612" i="31" a="1"/>
  <c r="J612" i="31" a="1"/>
  <c r="K611" i="31" a="1"/>
  <c r="J611" i="31" a="1"/>
  <c r="K610" i="31" a="1"/>
  <c r="J610" i="31" a="1"/>
  <c r="K609" i="31" a="1"/>
  <c r="J609" i="31" a="1"/>
  <c r="K608" i="31" a="1"/>
  <c r="J608" i="31" a="1"/>
  <c r="K607" i="31" a="1"/>
  <c r="J607" i="31" a="1"/>
  <c r="K606" i="31" a="1"/>
  <c r="J606" i="31" a="1"/>
  <c r="K605" i="31" a="1"/>
  <c r="J605" i="31" a="1"/>
  <c r="K604" i="31" a="1"/>
  <c r="J604" i="31" a="1"/>
  <c r="K603" i="31" a="1"/>
  <c r="J603" i="31" a="1"/>
  <c r="K602" i="31" a="1"/>
  <c r="J602" i="31" a="1"/>
  <c r="K601" i="31" a="1"/>
  <c r="J601" i="31" a="1"/>
  <c r="K600" i="31" a="1"/>
  <c r="J600" i="31" a="1"/>
  <c r="K599" i="31" a="1"/>
  <c r="J599" i="31" a="1"/>
  <c r="K598" i="31" a="1"/>
  <c r="J598" i="31" a="1"/>
  <c r="K597" i="31" a="1"/>
  <c r="J597" i="31" a="1"/>
  <c r="K596" i="31" a="1"/>
  <c r="J596" i="31" a="1"/>
  <c r="K595" i="31" a="1"/>
  <c r="J595" i="31" a="1"/>
  <c r="K594" i="31" a="1"/>
  <c r="J594" i="31" a="1"/>
  <c r="K593" i="31" a="1"/>
  <c r="J593" i="31" a="1"/>
  <c r="K592" i="31" a="1"/>
  <c r="J592" i="31" a="1"/>
  <c r="K591" i="31" a="1"/>
  <c r="J591" i="31" a="1"/>
  <c r="K590" i="31" a="1"/>
  <c r="J590" i="31" a="1"/>
  <c r="K589" i="31" a="1"/>
  <c r="J589" i="31" a="1"/>
  <c r="K588" i="31" a="1"/>
  <c r="J588" i="31" a="1"/>
  <c r="K587" i="31" a="1"/>
  <c r="J587" i="31" a="1"/>
  <c r="K586" i="31" a="1"/>
  <c r="J586" i="31" a="1"/>
  <c r="K585" i="31" a="1"/>
  <c r="J585" i="31" a="1"/>
  <c r="K584" i="31" a="1"/>
  <c r="J584" i="31" a="1"/>
  <c r="K583" i="31" a="1"/>
  <c r="J583" i="31" a="1"/>
  <c r="K582" i="31" a="1"/>
  <c r="J582" i="31" a="1"/>
  <c r="K581" i="31" a="1"/>
  <c r="J581" i="31" a="1"/>
  <c r="K580" i="31" a="1"/>
  <c r="J580" i="31" a="1"/>
  <c r="K579" i="31" a="1"/>
  <c r="J579" i="31" a="1"/>
  <c r="K578" i="31" a="1"/>
  <c r="J578" i="31" a="1"/>
  <c r="K577" i="31" a="1"/>
  <c r="J577" i="31" a="1"/>
  <c r="K576" i="31" a="1"/>
  <c r="J576" i="31" a="1"/>
  <c r="K575" i="31" a="1"/>
  <c r="J575" i="31" a="1"/>
  <c r="K574" i="31" a="1"/>
  <c r="J574" i="31" a="1"/>
  <c r="K573" i="31" a="1"/>
  <c r="J573" i="31" a="1"/>
  <c r="K572" i="31" a="1"/>
  <c r="J572" i="31" a="1"/>
  <c r="K571" i="31" a="1"/>
  <c r="J571" i="31" a="1"/>
  <c r="K570" i="31" a="1"/>
  <c r="J570" i="31" a="1"/>
  <c r="K569" i="31" a="1"/>
  <c r="J569" i="31" a="1"/>
  <c r="K568" i="31" a="1"/>
  <c r="J568" i="31" a="1"/>
  <c r="K567" i="31" a="1"/>
  <c r="J567" i="31" a="1"/>
  <c r="K566" i="31" a="1"/>
  <c r="J566" i="31" a="1"/>
  <c r="K565" i="31" a="1"/>
  <c r="J565" i="31" a="1"/>
  <c r="K564" i="31" a="1"/>
  <c r="J564" i="31" a="1"/>
  <c r="K563" i="31" a="1"/>
  <c r="J563" i="31" a="1"/>
  <c r="K562" i="31" a="1"/>
  <c r="J562" i="31" a="1"/>
  <c r="K561" i="31" a="1"/>
  <c r="J561" i="31" a="1"/>
  <c r="K560" i="31" a="1"/>
  <c r="J560" i="31" a="1"/>
  <c r="K559" i="31" a="1"/>
  <c r="J559" i="31" a="1"/>
  <c r="K558" i="31" a="1"/>
  <c r="J558" i="31" a="1"/>
  <c r="K557" i="31" a="1"/>
  <c r="J557" i="31" a="1"/>
  <c r="K556" i="31" a="1"/>
  <c r="J556" i="31" a="1"/>
  <c r="K555" i="31" a="1"/>
  <c r="J555" i="31" a="1"/>
  <c r="K554" i="31" a="1"/>
  <c r="J554" i="31" a="1"/>
  <c r="K553" i="31" a="1"/>
  <c r="J553" i="31" a="1"/>
  <c r="K552" i="31" a="1"/>
  <c r="J552" i="31" a="1"/>
  <c r="K551" i="31" a="1"/>
  <c r="J551" i="31" a="1"/>
  <c r="K550" i="31" a="1"/>
  <c r="J550" i="31" a="1"/>
  <c r="K549" i="31" a="1"/>
  <c r="J549" i="31" a="1"/>
  <c r="K548" i="31" a="1"/>
  <c r="J548" i="31" a="1"/>
  <c r="K547" i="31" a="1"/>
  <c r="J547" i="31" a="1"/>
  <c r="K546" i="31" a="1"/>
  <c r="J546" i="31" a="1"/>
  <c r="K545" i="31" a="1"/>
  <c r="J545" i="31" a="1"/>
  <c r="K544" i="31" a="1"/>
  <c r="J544" i="31" a="1"/>
  <c r="K543" i="31" a="1"/>
  <c r="J543" i="31" a="1"/>
  <c r="K542" i="31" a="1"/>
  <c r="J542" i="31" a="1"/>
  <c r="K541" i="31" a="1"/>
  <c r="J541" i="31" a="1"/>
  <c r="K540" i="31" a="1"/>
  <c r="J540" i="31" a="1"/>
  <c r="K539" i="31" a="1"/>
  <c r="J539" i="31" a="1"/>
  <c r="K538" i="31" a="1"/>
  <c r="J538" i="31" a="1"/>
  <c r="K537" i="31" a="1"/>
  <c r="J537" i="31" a="1"/>
  <c r="K536" i="31" a="1"/>
  <c r="J536" i="31" a="1"/>
  <c r="K535" i="31" a="1"/>
  <c r="J535" i="31" a="1"/>
  <c r="K534" i="31" a="1"/>
  <c r="J534" i="31" a="1"/>
  <c r="K533" i="31" a="1"/>
  <c r="J533" i="31" a="1"/>
  <c r="K532" i="31" a="1"/>
  <c r="J532" i="31" a="1"/>
  <c r="K531" i="31" a="1"/>
  <c r="J531" i="31" a="1"/>
  <c r="K530" i="31" a="1"/>
  <c r="J530" i="31" a="1"/>
  <c r="K529" i="31" a="1"/>
  <c r="J529" i="31" a="1"/>
  <c r="K528" i="31" a="1"/>
  <c r="J528" i="31" a="1"/>
  <c r="K527" i="31" a="1"/>
  <c r="J527" i="31" a="1"/>
  <c r="K526" i="31" a="1"/>
  <c r="J526" i="31" a="1"/>
  <c r="K525" i="31" a="1"/>
  <c r="J525" i="31" a="1"/>
  <c r="K524" i="31" a="1"/>
  <c r="J524" i="31" a="1"/>
  <c r="K523" i="31" a="1"/>
  <c r="J523" i="31" a="1"/>
  <c r="K522" i="31" a="1"/>
  <c r="J522" i="31" a="1"/>
  <c r="K521" i="31" a="1"/>
  <c r="J521" i="31" a="1"/>
  <c r="K520" i="31" a="1"/>
  <c r="J520" i="31" a="1"/>
  <c r="K519" i="31" a="1"/>
  <c r="J519" i="31" a="1"/>
  <c r="K518" i="31" a="1"/>
  <c r="J518" i="31" a="1"/>
  <c r="K517" i="31" a="1"/>
  <c r="J517" i="31" a="1"/>
  <c r="K516" i="31" a="1"/>
  <c r="J516" i="31" a="1"/>
  <c r="K515" i="31" a="1"/>
  <c r="J515" i="31" a="1"/>
  <c r="K514" i="31" a="1"/>
  <c r="J514" i="31" a="1"/>
  <c r="K513" i="31" a="1"/>
  <c r="J513" i="31" a="1"/>
  <c r="K512" i="31" a="1"/>
  <c r="J512" i="31" a="1"/>
  <c r="K511" i="31" a="1"/>
  <c r="J511" i="31" a="1"/>
  <c r="K510" i="31" a="1"/>
  <c r="J510" i="31" a="1"/>
  <c r="K509" i="31" a="1"/>
  <c r="J509" i="31" a="1"/>
  <c r="K508" i="31" a="1"/>
  <c r="J508" i="31" a="1"/>
  <c r="K507" i="31" a="1"/>
  <c r="J507" i="31" a="1"/>
  <c r="K506" i="31" a="1"/>
  <c r="J506" i="31" a="1"/>
  <c r="K505" i="31" a="1"/>
  <c r="J505" i="31" a="1"/>
  <c r="K504" i="31" a="1"/>
  <c r="J504" i="31" a="1"/>
  <c r="K503" i="31" a="1"/>
  <c r="J503" i="31" a="1"/>
  <c r="K502" i="31" a="1"/>
  <c r="J502" i="31" a="1"/>
  <c r="K501" i="31" a="1"/>
  <c r="J501" i="31" a="1"/>
  <c r="K500" i="31" a="1"/>
  <c r="J500" i="31" a="1"/>
  <c r="K499" i="31" a="1"/>
  <c r="J499" i="31" a="1"/>
  <c r="K498" i="31" a="1"/>
  <c r="J498" i="31" a="1"/>
  <c r="K497" i="31" a="1"/>
  <c r="J497" i="31" a="1"/>
  <c r="K496" i="31" a="1"/>
  <c r="J496" i="31" a="1"/>
  <c r="K495" i="31" a="1"/>
  <c r="J495" i="31" a="1"/>
  <c r="K494" i="31" a="1"/>
  <c r="J494" i="31" a="1"/>
  <c r="K493" i="31" a="1"/>
  <c r="J493" i="31" a="1"/>
  <c r="K492" i="31" a="1"/>
  <c r="J492" i="31" a="1"/>
  <c r="K491" i="31" a="1"/>
  <c r="J491" i="31" a="1"/>
  <c r="K490" i="31" a="1"/>
  <c r="J490" i="31" a="1"/>
  <c r="K489" i="31" a="1"/>
  <c r="J489" i="31" a="1"/>
  <c r="K488" i="31" a="1"/>
  <c r="J488" i="31" a="1"/>
  <c r="K487" i="31" a="1"/>
  <c r="J487" i="31" a="1"/>
  <c r="K486" i="31" a="1"/>
  <c r="J486" i="31" a="1"/>
  <c r="K485" i="31" a="1"/>
  <c r="J485" i="31" a="1"/>
  <c r="K484" i="31" a="1"/>
  <c r="J484" i="31" a="1"/>
  <c r="K483" i="31" a="1"/>
  <c r="J483" i="31" a="1"/>
  <c r="K482" i="31" a="1"/>
  <c r="J482" i="31" a="1"/>
  <c r="K481" i="31" a="1"/>
  <c r="J481" i="31" a="1"/>
  <c r="K480" i="31" a="1"/>
  <c r="J480" i="31" a="1"/>
  <c r="K479" i="31" a="1"/>
  <c r="J479" i="31" a="1"/>
  <c r="K478" i="31" a="1"/>
  <c r="J478" i="31" a="1"/>
  <c r="K477" i="31" a="1"/>
  <c r="J477" i="31" a="1"/>
  <c r="K476" i="31" a="1"/>
  <c r="J476" i="31" a="1"/>
  <c r="K475" i="31" a="1"/>
  <c r="J475" i="31" a="1"/>
  <c r="K474" i="31" a="1"/>
  <c r="J474" i="31" a="1"/>
  <c r="K473" i="31" a="1"/>
  <c r="J473" i="31" a="1"/>
  <c r="K472" i="31" a="1"/>
  <c r="J472" i="31" a="1"/>
  <c r="K471" i="31" a="1"/>
  <c r="J471" i="31" a="1"/>
  <c r="K470" i="31" a="1"/>
  <c r="J470" i="31" a="1"/>
  <c r="K469" i="31" a="1"/>
  <c r="J469" i="31" a="1"/>
  <c r="K468" i="31" a="1"/>
  <c r="J468" i="31" a="1"/>
  <c r="K467" i="31" a="1"/>
  <c r="J467" i="31" a="1"/>
  <c r="K466" i="31" a="1"/>
  <c r="J466" i="31" a="1"/>
  <c r="K465" i="31" a="1"/>
  <c r="J465" i="31" a="1"/>
  <c r="K464" i="31" a="1"/>
  <c r="J464" i="31" a="1"/>
  <c r="K463" i="31" a="1"/>
  <c r="J463" i="31" a="1"/>
  <c r="K462" i="31" a="1"/>
  <c r="J462" i="31" a="1"/>
  <c r="K461" i="31" a="1"/>
  <c r="J461" i="31" a="1"/>
  <c r="K460" i="31" a="1"/>
  <c r="J460" i="31" a="1"/>
  <c r="K459" i="31" a="1"/>
  <c r="J459" i="31" a="1"/>
  <c r="K458" i="31" a="1"/>
  <c r="J458" i="31" a="1"/>
  <c r="K457" i="31" a="1"/>
  <c r="J457" i="31" a="1"/>
  <c r="K456" i="31" a="1"/>
  <c r="J456" i="31" a="1"/>
  <c r="K455" i="31" a="1"/>
  <c r="J455" i="31" a="1"/>
  <c r="K454" i="31" a="1"/>
  <c r="J454" i="31" a="1"/>
  <c r="K453" i="31" a="1"/>
  <c r="J453" i="31" a="1"/>
  <c r="K452" i="31" a="1"/>
  <c r="J452" i="31" a="1"/>
  <c r="K451" i="31" a="1"/>
  <c r="J451" i="31" a="1"/>
  <c r="K450" i="31" a="1"/>
  <c r="J450" i="31" a="1"/>
  <c r="K449" i="31" a="1"/>
  <c r="J449" i="31" a="1"/>
  <c r="K448" i="31" a="1"/>
  <c r="J448" i="31" a="1"/>
  <c r="K447" i="31" a="1"/>
  <c r="J447" i="31" a="1"/>
  <c r="K446" i="31" a="1"/>
  <c r="J446" i="31" a="1"/>
  <c r="K445" i="31" a="1"/>
  <c r="J445" i="31" a="1"/>
  <c r="K444" i="31" a="1"/>
  <c r="J444" i="31" a="1"/>
  <c r="K443" i="31" a="1"/>
  <c r="J443" i="31" a="1"/>
  <c r="K442" i="31" a="1"/>
  <c r="J442" i="31" a="1"/>
  <c r="K441" i="31" a="1"/>
  <c r="J441" i="31" a="1"/>
  <c r="K440" i="31" a="1"/>
  <c r="J440" i="31" a="1"/>
  <c r="K439" i="31" a="1"/>
  <c r="J439" i="31" a="1"/>
  <c r="K438" i="31" a="1"/>
  <c r="J438" i="31" a="1"/>
  <c r="K437" i="31" a="1"/>
  <c r="J437" i="31" a="1"/>
  <c r="K436" i="31" a="1"/>
  <c r="J436" i="31" a="1"/>
  <c r="K435" i="31" a="1"/>
  <c r="J435" i="31" a="1"/>
  <c r="K434" i="31" a="1"/>
  <c r="J434" i="31" a="1"/>
  <c r="K433" i="31" a="1"/>
  <c r="J433" i="31" a="1"/>
  <c r="K432" i="31" a="1"/>
  <c r="J432" i="31" a="1"/>
  <c r="K431" i="31" a="1"/>
  <c r="J431" i="31" a="1"/>
  <c r="K430" i="31" a="1"/>
  <c r="J430" i="31" a="1"/>
  <c r="K429" i="31" a="1"/>
  <c r="J429" i="31" a="1"/>
  <c r="K428" i="31" a="1"/>
  <c r="J428" i="31" a="1"/>
  <c r="K427" i="31" a="1"/>
  <c r="J427" i="31" a="1"/>
  <c r="K426" i="31" a="1"/>
  <c r="J426" i="31" a="1"/>
  <c r="K425" i="31" a="1"/>
  <c r="J425" i="31" a="1"/>
  <c r="K424" i="31" a="1"/>
  <c r="J424" i="31" a="1"/>
  <c r="K423" i="31" a="1"/>
  <c r="J423" i="31" a="1"/>
  <c r="K422" i="31" a="1"/>
  <c r="J422" i="31" a="1"/>
  <c r="K421" i="31" a="1"/>
  <c r="J421" i="31" a="1"/>
  <c r="K420" i="31" a="1"/>
  <c r="J420" i="31" a="1"/>
  <c r="K419" i="31" a="1"/>
  <c r="J419" i="31" a="1"/>
  <c r="K418" i="31" a="1"/>
  <c r="J418" i="31" a="1"/>
  <c r="K417" i="31" a="1"/>
  <c r="J417" i="31" a="1"/>
  <c r="K416" i="31" a="1"/>
  <c r="J416" i="31" a="1"/>
  <c r="K415" i="31" a="1"/>
  <c r="J415" i="31" a="1"/>
  <c r="K414" i="31" a="1"/>
  <c r="J414" i="31" a="1"/>
  <c r="K413" i="31" a="1"/>
  <c r="J413" i="31" a="1"/>
  <c r="K412" i="31" a="1"/>
  <c r="J412" i="31" a="1"/>
  <c r="K411" i="31" a="1"/>
  <c r="J411" i="31" a="1"/>
  <c r="K410" i="31" a="1"/>
  <c r="J410" i="31" a="1"/>
  <c r="K409" i="31" a="1"/>
  <c r="J409" i="31" a="1"/>
  <c r="K408" i="31" a="1"/>
  <c r="J408" i="31" a="1"/>
  <c r="K407" i="31" a="1"/>
  <c r="J407" i="31" a="1"/>
  <c r="K406" i="31" a="1"/>
  <c r="J406" i="31" a="1"/>
  <c r="K405" i="31" a="1"/>
  <c r="J405" i="31" a="1"/>
  <c r="K404" i="31" a="1"/>
  <c r="J404" i="31" a="1"/>
  <c r="K403" i="31" a="1"/>
  <c r="J403" i="31" a="1"/>
  <c r="K402" i="31" a="1"/>
  <c r="J402" i="31" a="1"/>
  <c r="K401" i="31" a="1"/>
  <c r="J401" i="31" a="1"/>
  <c r="K400" i="31" a="1"/>
  <c r="J400" i="31" a="1"/>
  <c r="K399" i="31" a="1"/>
  <c r="J399" i="31" a="1"/>
  <c r="K398" i="31" a="1"/>
  <c r="J398" i="31" a="1"/>
  <c r="K397" i="31" a="1"/>
  <c r="J397" i="31" a="1"/>
  <c r="K396" i="31" a="1"/>
  <c r="J396" i="31" a="1"/>
  <c r="K395" i="31" a="1"/>
  <c r="J395" i="31" a="1"/>
  <c r="K394" i="31" a="1"/>
  <c r="J394" i="31" a="1"/>
  <c r="K393" i="31" a="1"/>
  <c r="J393" i="31" a="1"/>
  <c r="K392" i="31" a="1"/>
  <c r="J392" i="31" a="1"/>
  <c r="K391" i="31" a="1"/>
  <c r="J391" i="31" a="1"/>
  <c r="K390" i="31" a="1"/>
  <c r="J390" i="31" a="1"/>
  <c r="K389" i="31" a="1"/>
  <c r="J389" i="31" a="1"/>
  <c r="K388" i="31" a="1"/>
  <c r="J388" i="31" a="1"/>
  <c r="K387" i="31" a="1"/>
  <c r="J387" i="31" a="1"/>
  <c r="K386" i="31" a="1"/>
  <c r="J386" i="31" a="1"/>
  <c r="K385" i="31" a="1"/>
  <c r="J385" i="31" a="1"/>
  <c r="K384" i="31" a="1"/>
  <c r="J384" i="31" a="1"/>
  <c r="K383" i="31" a="1"/>
  <c r="J383" i="31" a="1"/>
  <c r="K382" i="31" a="1"/>
  <c r="J382" i="31" a="1"/>
  <c r="K381" i="31" a="1"/>
  <c r="J381" i="31" a="1"/>
  <c r="K380" i="31" a="1"/>
  <c r="J380" i="31" a="1"/>
  <c r="K379" i="31" a="1"/>
  <c r="J379" i="31" a="1"/>
  <c r="K378" i="31" a="1"/>
  <c r="J378" i="31" a="1"/>
  <c r="K377" i="31" a="1"/>
  <c r="J377" i="31" a="1"/>
  <c r="K376" i="31" a="1"/>
  <c r="J376" i="31" a="1"/>
  <c r="K375" i="31" a="1"/>
  <c r="J375" i="31" a="1"/>
  <c r="K374" i="31" a="1"/>
  <c r="J374" i="31" a="1"/>
  <c r="K373" i="31" a="1"/>
  <c r="J373" i="31" a="1"/>
  <c r="K372" i="31" a="1"/>
  <c r="J372" i="31" a="1"/>
  <c r="K371" i="31" a="1"/>
  <c r="J371" i="31" a="1"/>
  <c r="K370" i="31" a="1"/>
  <c r="J370" i="31" a="1"/>
  <c r="K369" i="31" a="1"/>
  <c r="J369" i="31" a="1"/>
  <c r="K368" i="31" a="1"/>
  <c r="J368" i="31" a="1"/>
  <c r="K367" i="31" a="1"/>
  <c r="J367" i="31" a="1"/>
  <c r="K366" i="31" a="1"/>
  <c r="J366" i="31" a="1"/>
  <c r="K365" i="31" a="1"/>
  <c r="J365" i="31" a="1"/>
  <c r="K364" i="31" a="1"/>
  <c r="J364" i="31" a="1"/>
  <c r="K363" i="31" a="1"/>
  <c r="J363" i="31" a="1"/>
  <c r="K362" i="31" a="1"/>
  <c r="J362" i="31" a="1"/>
  <c r="K361" i="31" a="1"/>
  <c r="J361" i="31" a="1"/>
  <c r="K360" i="31" a="1"/>
  <c r="J360" i="31" a="1"/>
  <c r="K359" i="31" a="1"/>
  <c r="J359" i="31" a="1"/>
  <c r="K358" i="31" a="1"/>
  <c r="J358" i="31" a="1"/>
  <c r="K357" i="31" a="1"/>
  <c r="J357" i="31" a="1"/>
  <c r="K356" i="31" a="1"/>
  <c r="J356" i="31" a="1"/>
  <c r="K355" i="31" a="1"/>
  <c r="J355" i="31" a="1"/>
  <c r="K354" i="31" a="1"/>
  <c r="J354" i="31" a="1"/>
  <c r="K353" i="31" a="1"/>
  <c r="J353" i="31" a="1"/>
  <c r="K352" i="31" a="1"/>
  <c r="J352" i="31" a="1"/>
  <c r="K351" i="31" a="1"/>
  <c r="J351" i="31" a="1"/>
  <c r="K350" i="31" a="1"/>
  <c r="J350" i="31" a="1"/>
  <c r="K349" i="31" a="1"/>
  <c r="J349" i="31" a="1"/>
  <c r="K348" i="31" a="1"/>
  <c r="J348" i="31" a="1"/>
  <c r="K347" i="31" a="1"/>
  <c r="J347" i="31" a="1"/>
  <c r="K346" i="31" a="1"/>
  <c r="J346" i="31" a="1"/>
  <c r="K345" i="31" a="1"/>
  <c r="J345" i="31" a="1"/>
  <c r="K344" i="31" a="1"/>
  <c r="J344" i="31" a="1"/>
  <c r="K343" i="31" a="1"/>
  <c r="J343" i="31" a="1"/>
  <c r="K342" i="31" a="1"/>
  <c r="J342" i="31" a="1"/>
  <c r="K341" i="31" a="1"/>
  <c r="J341" i="31" a="1"/>
  <c r="K340" i="31" a="1"/>
  <c r="J340" i="31" a="1"/>
  <c r="K339" i="31" a="1"/>
  <c r="J339" i="31" a="1"/>
  <c r="K338" i="31" a="1"/>
  <c r="J338" i="31" a="1"/>
  <c r="K337" i="31" a="1"/>
  <c r="J337" i="31" a="1"/>
  <c r="K336" i="31" a="1"/>
  <c r="J336" i="31" a="1"/>
  <c r="K335" i="31" a="1"/>
  <c r="J335" i="31" a="1"/>
  <c r="K334" i="31" a="1"/>
  <c r="J334" i="31" a="1"/>
  <c r="K333" i="31" a="1"/>
  <c r="J333" i="31" a="1"/>
  <c r="K332" i="31" a="1"/>
  <c r="J332" i="31" a="1"/>
  <c r="K331" i="31" a="1"/>
  <c r="J331" i="31" a="1"/>
  <c r="K330" i="31" a="1"/>
  <c r="J330" i="31" a="1"/>
  <c r="K329" i="31" a="1"/>
  <c r="J329" i="31" a="1"/>
  <c r="K328" i="31" a="1"/>
  <c r="J328" i="31" a="1"/>
  <c r="K327" i="31" a="1"/>
  <c r="J327" i="31" a="1"/>
  <c r="K326" i="31" a="1"/>
  <c r="J326" i="31" a="1"/>
  <c r="K325" i="31" a="1"/>
  <c r="J325" i="31" a="1"/>
  <c r="K324" i="31" a="1"/>
  <c r="J324" i="31" a="1"/>
  <c r="K323" i="31" a="1"/>
  <c r="J323" i="31" a="1"/>
  <c r="K322" i="31" a="1"/>
  <c r="J322" i="31" a="1"/>
  <c r="K321" i="31" a="1"/>
  <c r="J321" i="31" a="1"/>
  <c r="K320" i="31" a="1"/>
  <c r="J320" i="31" a="1"/>
  <c r="K319" i="31" a="1"/>
  <c r="J319" i="31" a="1"/>
  <c r="K318" i="31" a="1"/>
  <c r="J318" i="31" a="1"/>
  <c r="K317" i="31" a="1"/>
  <c r="J317" i="31" a="1"/>
  <c r="K316" i="31" a="1"/>
  <c r="J316" i="31" a="1"/>
  <c r="K315" i="31" a="1"/>
  <c r="J315" i="31" a="1"/>
  <c r="K314" i="31" a="1"/>
  <c r="J314" i="31" a="1"/>
  <c r="K313" i="31" a="1"/>
  <c r="J313" i="31" a="1"/>
  <c r="K312" i="31" a="1"/>
  <c r="J312" i="31" a="1"/>
  <c r="K311" i="31" a="1"/>
  <c r="J311" i="31" a="1"/>
  <c r="K310" i="31" a="1"/>
  <c r="J310" i="31" a="1"/>
  <c r="K309" i="31" a="1"/>
  <c r="J309" i="31" a="1"/>
  <c r="K308" i="31" a="1"/>
  <c r="J308" i="31" a="1"/>
  <c r="K307" i="31" a="1"/>
  <c r="J307" i="31" a="1"/>
  <c r="K306" i="31" a="1"/>
  <c r="J306" i="31" a="1"/>
  <c r="K305" i="31" a="1"/>
  <c r="J305" i="31" a="1"/>
  <c r="K304" i="31" a="1"/>
  <c r="J304" i="31" a="1"/>
  <c r="K303" i="31" a="1"/>
  <c r="J303" i="31" a="1"/>
  <c r="K302" i="31" a="1"/>
  <c r="J302" i="31" a="1"/>
  <c r="K301" i="31" a="1"/>
  <c r="J301" i="31" a="1"/>
  <c r="K300" i="31" a="1"/>
  <c r="J300" i="31" a="1"/>
  <c r="K299" i="31" a="1"/>
  <c r="J299" i="31" a="1"/>
  <c r="K298" i="31" a="1"/>
  <c r="J298" i="31" a="1"/>
  <c r="K297" i="31" a="1"/>
  <c r="J297" i="31" a="1"/>
  <c r="K296" i="31" a="1"/>
  <c r="J296" i="31" a="1"/>
  <c r="K295" i="31" a="1"/>
  <c r="J295" i="31" a="1"/>
  <c r="K294" i="31" a="1"/>
  <c r="J294" i="31" a="1"/>
  <c r="K293" i="31" a="1"/>
  <c r="J293" i="31" a="1"/>
  <c r="K292" i="31" a="1"/>
  <c r="J292" i="31" a="1"/>
  <c r="K291" i="31" a="1"/>
  <c r="J291" i="31" a="1"/>
  <c r="K290" i="31" a="1"/>
  <c r="J290" i="31" a="1"/>
  <c r="K289" i="31" a="1"/>
  <c r="J289" i="31" a="1"/>
  <c r="K288" i="31" a="1"/>
  <c r="J288" i="31" a="1"/>
  <c r="K287" i="31" a="1"/>
  <c r="J287" i="31" a="1"/>
  <c r="K286" i="31" a="1"/>
  <c r="J286" i="31" a="1"/>
  <c r="K285" i="31" a="1"/>
  <c r="J285" i="31" a="1"/>
  <c r="K284" i="31" a="1"/>
  <c r="J284" i="31" a="1"/>
  <c r="K283" i="31" a="1"/>
  <c r="J283" i="31" a="1"/>
  <c r="K282" i="31" a="1"/>
  <c r="J282" i="31" a="1"/>
  <c r="K281" i="31" a="1"/>
  <c r="J281" i="31" a="1"/>
  <c r="K280" i="31" a="1"/>
  <c r="J280" i="31" a="1"/>
  <c r="K279" i="31" a="1"/>
  <c r="J279" i="31" a="1"/>
  <c r="K278" i="31" a="1"/>
  <c r="J278" i="31" a="1"/>
  <c r="K277" i="31" a="1"/>
  <c r="J277" i="31" a="1"/>
  <c r="K276" i="31" a="1"/>
  <c r="J276" i="31" a="1"/>
  <c r="K275" i="31" a="1"/>
  <c r="J275" i="31" a="1"/>
  <c r="K274" i="31" a="1"/>
  <c r="J274" i="31" a="1"/>
  <c r="K273" i="31" a="1"/>
  <c r="J273" i="31" a="1"/>
  <c r="K272" i="31" a="1"/>
  <c r="J272" i="31" a="1"/>
  <c r="K271" i="31" a="1"/>
  <c r="J271" i="31" a="1"/>
  <c r="K270" i="31" a="1"/>
  <c r="J270" i="31" a="1"/>
  <c r="K269" i="31" a="1"/>
  <c r="J269" i="31" a="1"/>
  <c r="K268" i="31" a="1"/>
  <c r="J268" i="31" a="1"/>
  <c r="K267" i="31" a="1"/>
  <c r="J267" i="31" a="1"/>
  <c r="K266" i="31" a="1"/>
  <c r="J266" i="31" a="1"/>
  <c r="K265" i="31" a="1"/>
  <c r="J265" i="31" a="1"/>
  <c r="K264" i="31" a="1"/>
  <c r="J264" i="31" a="1"/>
  <c r="K263" i="31" a="1"/>
  <c r="J263" i="31" a="1"/>
  <c r="K262" i="31" a="1"/>
  <c r="J262" i="31" a="1"/>
  <c r="K261" i="31" a="1"/>
  <c r="J261" i="31" a="1"/>
  <c r="K260" i="31" a="1"/>
  <c r="J260" i="31" a="1"/>
  <c r="K259" i="31" a="1"/>
  <c r="J259" i="31" a="1"/>
  <c r="K258" i="31" a="1"/>
  <c r="J258" i="31" a="1"/>
  <c r="K257" i="31" a="1"/>
  <c r="J257" i="31" a="1"/>
  <c r="K256" i="31" a="1"/>
  <c r="J256" i="31" a="1"/>
  <c r="K255" i="31" a="1"/>
  <c r="J255" i="31" a="1"/>
  <c r="K254" i="31" a="1"/>
  <c r="J254" i="31" a="1"/>
  <c r="K253" i="31" a="1"/>
  <c r="J253" i="31" a="1"/>
  <c r="K252" i="31" a="1"/>
  <c r="J252" i="31" a="1"/>
  <c r="K251" i="31" a="1"/>
  <c r="J251" i="31" a="1"/>
  <c r="K250" i="31" a="1"/>
  <c r="J250" i="31" a="1"/>
  <c r="K249" i="31" a="1"/>
  <c r="J249" i="31" a="1"/>
  <c r="K248" i="31" a="1"/>
  <c r="J248" i="31" a="1"/>
  <c r="K247" i="31" a="1"/>
  <c r="J247" i="31" a="1"/>
  <c r="K246" i="31" a="1"/>
  <c r="J246" i="31" a="1"/>
  <c r="K245" i="31" a="1"/>
  <c r="J245" i="31" a="1"/>
  <c r="K244" i="31" a="1"/>
  <c r="J244" i="31" a="1"/>
  <c r="K243" i="31" a="1"/>
  <c r="J243" i="31" a="1"/>
  <c r="K242" i="31" a="1"/>
  <c r="J242" i="31" a="1"/>
  <c r="K241" i="31" a="1"/>
  <c r="J241" i="31" a="1"/>
  <c r="K240" i="31" a="1"/>
  <c r="J240" i="31" a="1"/>
  <c r="K239" i="31" a="1"/>
  <c r="J239" i="31" a="1"/>
  <c r="K238" i="31" a="1"/>
  <c r="J238" i="31" a="1"/>
  <c r="K237" i="31" a="1"/>
  <c r="J237" i="31" a="1"/>
  <c r="K236" i="31" a="1"/>
  <c r="J236" i="31" a="1"/>
  <c r="K235" i="31" a="1"/>
  <c r="J235" i="31" a="1"/>
  <c r="K234" i="31" a="1"/>
  <c r="J234" i="31" a="1"/>
  <c r="K233" i="31" a="1"/>
  <c r="J233" i="31" a="1"/>
  <c r="K232" i="31" a="1"/>
  <c r="J232" i="31" a="1"/>
  <c r="K231" i="31" a="1"/>
  <c r="J231" i="31" a="1"/>
  <c r="K230" i="31" a="1"/>
  <c r="J230" i="31" a="1"/>
  <c r="K229" i="31" a="1"/>
  <c r="J229" i="31" a="1"/>
  <c r="K228" i="31" a="1"/>
  <c r="J228" i="31" a="1"/>
  <c r="K227" i="31" a="1"/>
  <c r="J227" i="31" a="1"/>
  <c r="K226" i="31" a="1"/>
  <c r="J226" i="31" a="1"/>
  <c r="K225" i="31" a="1"/>
  <c r="J225" i="31" a="1"/>
  <c r="K224" i="31" a="1"/>
  <c r="J224" i="31" a="1"/>
  <c r="K223" i="31" a="1"/>
  <c r="J223" i="31" a="1"/>
  <c r="K222" i="31" a="1"/>
  <c r="J222" i="31" a="1"/>
  <c r="K221" i="31" a="1"/>
  <c r="J221" i="31" a="1"/>
  <c r="K220" i="31" a="1"/>
  <c r="J220" i="31" a="1"/>
  <c r="K219" i="31" a="1"/>
  <c r="J219" i="31" a="1"/>
  <c r="K218" i="31" a="1"/>
  <c r="J218" i="31" a="1"/>
  <c r="K217" i="31" a="1"/>
  <c r="J217" i="31" a="1"/>
  <c r="K216" i="31" a="1"/>
  <c r="J216" i="31" a="1"/>
  <c r="K215" i="31" a="1"/>
  <c r="J215" i="31" a="1"/>
  <c r="K214" i="31" a="1"/>
  <c r="J214" i="31" a="1"/>
  <c r="K213" i="31" a="1"/>
  <c r="J213" i="31" a="1"/>
  <c r="K212" i="31" a="1"/>
  <c r="J212" i="31" a="1"/>
  <c r="K211" i="31" a="1"/>
  <c r="J211" i="31" a="1"/>
  <c r="K210" i="31" a="1"/>
  <c r="J210" i="31" a="1"/>
  <c r="K209" i="31" a="1"/>
  <c r="J209" i="31" a="1"/>
  <c r="K208" i="31" a="1"/>
  <c r="J208" i="31" a="1"/>
  <c r="K207" i="31" a="1"/>
  <c r="J207" i="31" a="1"/>
  <c r="K206" i="31" a="1"/>
  <c r="J206" i="31" a="1"/>
  <c r="K205" i="31" a="1"/>
  <c r="J205" i="31" a="1"/>
  <c r="K204" i="31" a="1"/>
  <c r="J204" i="31" a="1"/>
  <c r="K203" i="31" a="1"/>
  <c r="J203" i="31" a="1"/>
  <c r="K202" i="31" a="1"/>
  <c r="J202" i="31" a="1"/>
  <c r="K201" i="31" a="1"/>
  <c r="J201" i="31" a="1"/>
  <c r="K200" i="31" a="1"/>
  <c r="J200" i="31" a="1"/>
  <c r="K199" i="31" a="1"/>
  <c r="J199" i="31" a="1"/>
  <c r="K198" i="31" a="1"/>
  <c r="J198" i="31" a="1"/>
  <c r="K197" i="31" a="1"/>
  <c r="J197" i="31" a="1"/>
  <c r="K196" i="31" a="1"/>
  <c r="J196" i="31" a="1"/>
  <c r="K195" i="31" a="1"/>
  <c r="J195" i="31" a="1"/>
  <c r="K194" i="31" a="1"/>
  <c r="J194" i="31" a="1"/>
  <c r="K193" i="31" a="1"/>
  <c r="J193" i="31" a="1"/>
  <c r="K192" i="31" a="1"/>
  <c r="J192" i="31" a="1"/>
  <c r="K191" i="31" a="1"/>
  <c r="J191" i="31" a="1"/>
  <c r="K190" i="31" a="1"/>
  <c r="J190" i="31" a="1"/>
  <c r="K189" i="31" a="1"/>
  <c r="J189" i="31" a="1"/>
  <c r="K188" i="31" a="1"/>
  <c r="J188" i="31" a="1"/>
  <c r="K187" i="31" a="1"/>
  <c r="J187" i="31" a="1"/>
  <c r="K186" i="31" a="1"/>
  <c r="J186" i="31" a="1"/>
  <c r="K185" i="31" a="1"/>
  <c r="J185" i="31" a="1"/>
  <c r="K184" i="31" a="1"/>
  <c r="J184" i="31" a="1"/>
  <c r="K183" i="31" a="1"/>
  <c r="J183" i="31" a="1"/>
  <c r="K182" i="31" a="1"/>
  <c r="J182" i="31" a="1"/>
  <c r="K181" i="31" a="1"/>
  <c r="J181" i="31" a="1"/>
  <c r="K180" i="31" a="1"/>
  <c r="J180" i="31" a="1"/>
  <c r="K179" i="31" a="1"/>
  <c r="J179" i="31" a="1"/>
  <c r="K178" i="31" a="1"/>
  <c r="J178" i="31" a="1"/>
  <c r="K177" i="31" a="1"/>
  <c r="J177" i="31" a="1"/>
  <c r="K176" i="31" a="1"/>
  <c r="J176" i="31" a="1"/>
  <c r="K175" i="31" a="1"/>
  <c r="J175" i="31" a="1"/>
  <c r="K174" i="31" a="1"/>
  <c r="J174" i="31" a="1"/>
  <c r="K173" i="31" a="1"/>
  <c r="J173" i="31" a="1"/>
  <c r="K172" i="31" a="1"/>
  <c r="J172" i="31" a="1"/>
  <c r="K171" i="31" a="1"/>
  <c r="J171" i="31" a="1"/>
  <c r="K170" i="31" a="1"/>
  <c r="J170" i="31" a="1"/>
  <c r="K169" i="31" a="1"/>
  <c r="J169" i="31" a="1"/>
  <c r="K168" i="31" a="1"/>
  <c r="J168" i="31" a="1"/>
  <c r="K167" i="31" a="1"/>
  <c r="J167" i="31" a="1"/>
  <c r="K166" i="31" a="1"/>
  <c r="J166" i="31" a="1"/>
  <c r="K165" i="31" a="1"/>
  <c r="J165" i="31" a="1"/>
  <c r="K164" i="31" a="1"/>
  <c r="J164" i="31" a="1"/>
  <c r="K163" i="31" a="1"/>
  <c r="J163" i="31" a="1"/>
  <c r="K162" i="31" a="1"/>
  <c r="J162" i="31" a="1"/>
  <c r="K161" i="31" a="1"/>
  <c r="J161" i="31" a="1"/>
  <c r="K160" i="31" a="1"/>
  <c r="J160" i="31" a="1"/>
  <c r="K159" i="31" a="1"/>
  <c r="J159" i="31" a="1"/>
  <c r="K158" i="31" a="1"/>
  <c r="J158" i="31" a="1"/>
  <c r="K157" i="31" a="1"/>
  <c r="J157" i="31" a="1"/>
  <c r="K156" i="31" a="1"/>
  <c r="J156" i="31" a="1"/>
  <c r="K155" i="31" a="1"/>
  <c r="J155" i="31" a="1"/>
  <c r="K154" i="31" a="1"/>
  <c r="J154" i="31" a="1"/>
  <c r="K153" i="31" a="1"/>
  <c r="J153" i="31" a="1"/>
  <c r="K152" i="31" a="1"/>
  <c r="J152" i="31" a="1"/>
  <c r="K151" i="31" a="1"/>
  <c r="J151" i="31" a="1"/>
  <c r="K150" i="31" a="1"/>
  <c r="J150" i="31" a="1"/>
  <c r="K149" i="31" a="1"/>
  <c r="J149" i="31" a="1"/>
  <c r="K148" i="31" a="1"/>
  <c r="J148" i="31" a="1"/>
  <c r="K145" i="31" a="1"/>
  <c r="K136" i="31" a="1"/>
  <c r="J136" i="31" a="1"/>
  <c r="K135" i="31" a="1"/>
  <c r="J135" i="31" a="1"/>
  <c r="K134" i="31" a="1"/>
  <c r="J134" i="31" a="1"/>
  <c r="K133" i="31" a="1"/>
  <c r="J133" i="31" a="1"/>
  <c r="K132" i="31" a="1"/>
  <c r="J132" i="31" a="1"/>
  <c r="K131" i="31" a="1"/>
  <c r="J131" i="31" a="1"/>
  <c r="K130" i="31" a="1"/>
  <c r="J130" i="31" a="1"/>
  <c r="K129" i="31" a="1"/>
  <c r="J129" i="31" a="1"/>
  <c r="K128" i="31" a="1"/>
  <c r="J128" i="31" a="1"/>
  <c r="K127" i="31" a="1"/>
  <c r="J127" i="31" a="1"/>
  <c r="K126" i="31" a="1"/>
  <c r="J126" i="31" a="1"/>
  <c r="K125" i="31" a="1"/>
  <c r="J125" i="31" a="1"/>
  <c r="K124" i="31" a="1"/>
  <c r="J124" i="31" a="1"/>
  <c r="K123" i="31" a="1"/>
  <c r="J123" i="31" a="1"/>
  <c r="K122" i="31" a="1"/>
  <c r="J122" i="31" a="1"/>
  <c r="K121" i="31" a="1"/>
  <c r="J121" i="31" a="1"/>
  <c r="K120" i="31" a="1"/>
  <c r="J120" i="31" a="1"/>
  <c r="K119" i="31" a="1"/>
  <c r="J119" i="31" a="1"/>
  <c r="K118" i="31" a="1"/>
  <c r="J118" i="31" a="1"/>
  <c r="K117" i="31" a="1"/>
  <c r="J117" i="31" a="1"/>
  <c r="K116" i="31" a="1"/>
  <c r="J116" i="31" a="1"/>
  <c r="K115" i="31" a="1"/>
  <c r="J115" i="31" a="1"/>
  <c r="K114" i="31" a="1"/>
  <c r="J114" i="31" a="1"/>
  <c r="K113" i="31" a="1"/>
  <c r="J113" i="31" a="1"/>
  <c r="K112" i="31" a="1"/>
  <c r="J112" i="31" a="1"/>
  <c r="K111" i="31" a="1"/>
  <c r="J111" i="31" a="1"/>
  <c r="K110" i="31" a="1"/>
  <c r="J110" i="31" a="1"/>
  <c r="K109" i="31" a="1"/>
  <c r="J109" i="31" a="1"/>
  <c r="K108" i="31" a="1"/>
  <c r="J108" i="31" a="1"/>
  <c r="K107" i="31" a="1"/>
  <c r="J107" i="31" a="1"/>
  <c r="K106" i="31" a="1"/>
  <c r="J106" i="31" a="1"/>
  <c r="K105" i="31" a="1"/>
  <c r="J105" i="31" a="1"/>
  <c r="K104" i="31" a="1"/>
  <c r="J104" i="31" a="1"/>
  <c r="K103" i="31" a="1"/>
  <c r="J103" i="31" a="1"/>
  <c r="K102" i="31" a="1"/>
  <c r="J102" i="31" a="1"/>
  <c r="K101" i="31" a="1"/>
  <c r="J101" i="31" a="1"/>
  <c r="K100" i="31" a="1"/>
  <c r="J100" i="31" a="1"/>
  <c r="K99" i="31" a="1"/>
  <c r="J99" i="31" a="1"/>
  <c r="K98" i="31" a="1"/>
  <c r="J98" i="31" a="1"/>
  <c r="K97" i="31" a="1"/>
  <c r="J97" i="31" a="1"/>
  <c r="K96" i="31" a="1"/>
  <c r="J96" i="31" a="1"/>
  <c r="K95" i="31" a="1"/>
  <c r="J95" i="31" a="1"/>
  <c r="K94" i="31" a="1"/>
  <c r="J94" i="31" a="1"/>
  <c r="K93" i="31" a="1"/>
  <c r="J93" i="31" a="1"/>
  <c r="K92" i="31" a="1"/>
  <c r="J92" i="31" a="1"/>
  <c r="K91" i="31" a="1"/>
  <c r="J91" i="31" a="1"/>
  <c r="K90" i="31" a="1"/>
  <c r="J90" i="31" a="1"/>
  <c r="K89" i="31" a="1"/>
  <c r="J89" i="31" a="1"/>
  <c r="K88" i="31" a="1"/>
  <c r="J88" i="31" a="1"/>
  <c r="K87" i="31" a="1"/>
  <c r="J87" i="31" a="1"/>
  <c r="K86" i="31" a="1"/>
  <c r="J86" i="31" a="1"/>
  <c r="K85" i="31" a="1"/>
  <c r="J85" i="31" a="1"/>
  <c r="K84" i="31" a="1"/>
  <c r="J84" i="31" a="1"/>
  <c r="K83" i="31" a="1"/>
  <c r="J83" i="31" a="1"/>
  <c r="K82" i="31" a="1"/>
  <c r="J82" i="31" a="1"/>
  <c r="K81" i="31" a="1"/>
  <c r="J81" i="31" a="1"/>
  <c r="K80" i="31" a="1"/>
  <c r="J80" i="31" a="1"/>
  <c r="K79" i="31" a="1"/>
  <c r="J79" i="31" a="1"/>
  <c r="K78" i="31" a="1"/>
  <c r="J78" i="31" a="1"/>
  <c r="K77" i="31" a="1"/>
  <c r="J77" i="31" a="1"/>
  <c r="K76" i="31" a="1"/>
  <c r="J76" i="31" a="1"/>
  <c r="K75" i="31" a="1"/>
  <c r="J75" i="31" a="1"/>
  <c r="K74" i="31" a="1"/>
  <c r="J74" i="31" a="1"/>
  <c r="K73" i="31" a="1"/>
  <c r="J73" i="31" a="1"/>
  <c r="K72" i="31" a="1"/>
  <c r="J72" i="31" a="1"/>
  <c r="K71" i="31" a="1"/>
  <c r="J71" i="31" a="1"/>
  <c r="K70" i="31" a="1"/>
  <c r="J70" i="31" a="1"/>
  <c r="K69" i="31" a="1"/>
  <c r="J69" i="31" a="1"/>
  <c r="K68" i="31" a="1"/>
  <c r="J68" i="31" a="1"/>
  <c r="K67" i="31" a="1"/>
  <c r="J67" i="31" a="1"/>
  <c r="K66" i="31" a="1"/>
  <c r="J66" i="31" a="1"/>
  <c r="K65" i="31" a="1"/>
  <c r="J65" i="31" a="1"/>
  <c r="K64" i="31" a="1"/>
  <c r="J64" i="31" a="1"/>
  <c r="K63" i="31" a="1"/>
  <c r="J63" i="31" a="1"/>
  <c r="K62" i="31" a="1"/>
  <c r="J62" i="31" a="1"/>
  <c r="K61" i="31" a="1"/>
  <c r="J61" i="31" a="1"/>
  <c r="K60" i="31" a="1"/>
  <c r="J60" i="31" a="1"/>
  <c r="K59" i="31" a="1"/>
  <c r="J59" i="31" a="1"/>
  <c r="K58" i="31" a="1"/>
  <c r="J58" i="31" a="1"/>
  <c r="K57" i="31" a="1"/>
  <c r="J57" i="31" a="1"/>
  <c r="K56" i="31" a="1"/>
  <c r="J56" i="31" a="1"/>
  <c r="K55" i="31" a="1"/>
  <c r="J55" i="31" a="1"/>
  <c r="K54" i="31" a="1"/>
  <c r="J54" i="31" a="1"/>
  <c r="K53" i="31" a="1"/>
  <c r="J53" i="31" a="1"/>
  <c r="K52" i="31" a="1"/>
  <c r="J52" i="31" a="1"/>
  <c r="K51" i="31" a="1"/>
  <c r="J51" i="31" a="1"/>
  <c r="K50" i="31" a="1"/>
  <c r="J50" i="31" a="1"/>
  <c r="K49" i="31" a="1"/>
  <c r="J49" i="31" a="1"/>
  <c r="K48" i="31" a="1"/>
  <c r="J48" i="31" a="1"/>
  <c r="K47" i="31" a="1"/>
  <c r="J47" i="31" a="1"/>
  <c r="K46" i="31" a="1"/>
  <c r="J46" i="31" a="1"/>
  <c r="K45" i="31" a="1"/>
  <c r="J45" i="31" a="1"/>
  <c r="K44" i="31" a="1"/>
  <c r="J44" i="31" a="1"/>
  <c r="K43" i="31" a="1"/>
  <c r="J43" i="31" a="1"/>
  <c r="K42" i="31" a="1"/>
  <c r="J42" i="31" a="1"/>
  <c r="K41" i="31" a="1"/>
  <c r="J41" i="31" a="1"/>
  <c r="K40" i="31" a="1"/>
  <c r="J40" i="31" a="1"/>
  <c r="K39" i="31" a="1"/>
  <c r="J39" i="31" a="1"/>
  <c r="K38" i="31" a="1"/>
  <c r="J38" i="31" a="1"/>
  <c r="K37" i="31" a="1"/>
  <c r="J37" i="31" a="1"/>
  <c r="K36" i="31" a="1"/>
  <c r="J36" i="31" a="1"/>
  <c r="K35" i="31" a="1"/>
  <c r="J35" i="31" a="1"/>
  <c r="K34" i="31" a="1"/>
  <c r="J34" i="31" a="1"/>
  <c r="K33" i="31" a="1"/>
  <c r="J33" i="31" a="1"/>
  <c r="K30" i="31" a="1"/>
  <c r="K29" i="31" a="1"/>
  <c r="J29" i="31" a="1"/>
  <c r="K23" i="31" a="1"/>
  <c r="J23" i="31" a="1"/>
  <c r="K22" i="31" a="1"/>
  <c r="J22" i="31" a="1"/>
  <c r="K21" i="31" a="1"/>
  <c r="J21" i="31" a="1"/>
  <c r="K20" i="31" a="1"/>
  <c r="J20" i="31" a="1"/>
  <c r="K19" i="31" a="1"/>
  <c r="J19" i="31" a="1"/>
  <c r="K18" i="31" a="1"/>
  <c r="J18" i="31" a="1"/>
  <c r="K17" i="31" a="1"/>
  <c r="J17" i="31" a="1"/>
  <c r="K16" i="31" a="1"/>
  <c r="J16" i="31" a="1"/>
  <c r="K15" i="31" a="1"/>
  <c r="J15" i="31" a="1"/>
  <c r="K14" i="31" a="1"/>
  <c r="J14" i="31" a="1"/>
  <c r="K13" i="31" a="1"/>
  <c r="J13" i="31" a="1"/>
  <c r="K12" i="31" a="1"/>
  <c r="J12" i="31" a="1"/>
  <c r="K11" i="31" a="1"/>
  <c r="J11" i="31" a="1"/>
  <c r="K10" i="31" a="1"/>
  <c r="J10" i="31" a="1"/>
  <c r="K9" i="31" a="1"/>
  <c r="J9" i="31" a="1"/>
  <c r="K8" i="31" a="1"/>
  <c r="J8" i="31" a="1"/>
  <c r="K7" i="31" a="1"/>
  <c r="J7" i="31" a="1"/>
  <c r="K4" i="31" a="1"/>
  <c r="E3222" i="30"/>
  <c r="E1735" i="30"/>
  <c r="E1734" i="30"/>
  <c r="E1733" i="30"/>
  <c r="E1732" i="30"/>
  <c r="E1662" i="30"/>
  <c r="E1612" i="30"/>
  <c r="E637" i="30"/>
  <c r="B365" i="30"/>
  <c r="B315" i="30"/>
  <c r="E304" i="30"/>
  <c r="D303" i="30"/>
  <c r="C302" i="30"/>
  <c r="E300" i="30"/>
  <c r="D299" i="30"/>
  <c r="C298" i="30"/>
  <c r="E296" i="30"/>
  <c r="D295" i="30"/>
  <c r="C294" i="30"/>
  <c r="E292" i="30"/>
  <c r="D291" i="30"/>
  <c r="C290" i="30"/>
  <c r="E288" i="30"/>
  <c r="D287" i="30"/>
  <c r="C286" i="30"/>
  <c r="E284" i="30"/>
  <c r="D283" i="30"/>
  <c r="C282" i="30"/>
  <c r="E280" i="30"/>
  <c r="D279" i="30"/>
  <c r="C278" i="30"/>
  <c r="E275" i="30"/>
  <c r="E210" i="30"/>
  <c r="E160" i="30"/>
  <c r="E120" i="30"/>
  <c r="E65" i="30"/>
  <c r="D4" i="30"/>
  <c r="C1735" i="30"/>
  <c r="C1734" i="30"/>
  <c r="C1732" i="30"/>
  <c r="C1612" i="30"/>
  <c r="D315" i="30"/>
  <c r="C304" i="30"/>
  <c r="D301" i="30"/>
  <c r="E298" i="30"/>
  <c r="C296" i="30"/>
  <c r="D293" i="30"/>
  <c r="E290" i="30"/>
  <c r="C288" i="30"/>
  <c r="D285" i="30"/>
  <c r="E282" i="30"/>
  <c r="E278" i="30"/>
  <c r="C275" i="30"/>
  <c r="C210" i="30"/>
  <c r="C120" i="30"/>
  <c r="B3222" i="30"/>
  <c r="B1734" i="30"/>
  <c r="B1732" i="30"/>
  <c r="B1612" i="30"/>
  <c r="C315" i="30"/>
  <c r="C305" i="30"/>
  <c r="D302" i="30"/>
  <c r="E299" i="30"/>
  <c r="C297" i="30"/>
  <c r="C293" i="30"/>
  <c r="D290" i="30"/>
  <c r="E287" i="30"/>
  <c r="C285" i="30"/>
  <c r="E283" i="30"/>
  <c r="C281" i="30"/>
  <c r="C277" i="30"/>
  <c r="B210" i="30"/>
  <c r="B120" i="30"/>
  <c r="D3222" i="30"/>
  <c r="D1735" i="30"/>
  <c r="D1734" i="30"/>
  <c r="D1733" i="30"/>
  <c r="D1732" i="30"/>
  <c r="D1662" i="30"/>
  <c r="D1612" i="30"/>
  <c r="D637" i="30"/>
  <c r="E315" i="30"/>
  <c r="E305" i="30"/>
  <c r="D304" i="30"/>
  <c r="C303" i="30"/>
  <c r="E301" i="30"/>
  <c r="D300" i="30"/>
  <c r="C299" i="30"/>
  <c r="E297" i="30"/>
  <c r="D296" i="30"/>
  <c r="C295" i="30"/>
  <c r="E293" i="30"/>
  <c r="D292" i="30"/>
  <c r="C291" i="30"/>
  <c r="E289" i="30"/>
  <c r="D288" i="30"/>
  <c r="C287" i="30"/>
  <c r="E285" i="30"/>
  <c r="D284" i="30"/>
  <c r="C283" i="30"/>
  <c r="E281" i="30"/>
  <c r="D280" i="30"/>
  <c r="C279" i="30"/>
  <c r="E277" i="30"/>
  <c r="D275" i="30"/>
  <c r="D210" i="30"/>
  <c r="D160" i="30"/>
  <c r="D120" i="30"/>
  <c r="D65" i="30"/>
  <c r="C4" i="30"/>
  <c r="C3222" i="30"/>
  <c r="C1733" i="30"/>
  <c r="C1662" i="30"/>
  <c r="C637" i="30"/>
  <c r="D305" i="30"/>
  <c r="E302" i="30"/>
  <c r="C300" i="30"/>
  <c r="D297" i="30"/>
  <c r="E294" i="30"/>
  <c r="C292" i="30"/>
  <c r="D289" i="30"/>
  <c r="E286" i="30"/>
  <c r="C284" i="30"/>
  <c r="D281" i="30"/>
  <c r="C280" i="30"/>
  <c r="D277" i="30"/>
  <c r="C160" i="30"/>
  <c r="C65" i="30"/>
  <c r="B4" i="30"/>
  <c r="B1735" i="30"/>
  <c r="B1733" i="30"/>
  <c r="B1662" i="30"/>
  <c r="B637" i="30"/>
  <c r="E303" i="30"/>
  <c r="C301" i="30"/>
  <c r="D298" i="30"/>
  <c r="E295" i="30"/>
  <c r="D294" i="30"/>
  <c r="E291" i="30"/>
  <c r="C289" i="30"/>
  <c r="D286" i="30"/>
  <c r="D282" i="30"/>
  <c r="E279" i="30"/>
  <c r="D278" i="30"/>
  <c r="B275" i="30"/>
  <c r="B160" i="30"/>
  <c r="B65" i="30"/>
  <c r="G5283" i="30"/>
  <c r="G5279" i="30"/>
  <c r="G5275" i="30"/>
  <c r="G5271" i="30"/>
  <c r="G5267" i="30"/>
  <c r="G5263" i="30"/>
  <c r="G5259" i="30"/>
  <c r="G5255" i="30"/>
  <c r="G5251" i="30"/>
  <c r="G5247" i="30"/>
  <c r="G5243" i="30"/>
  <c r="G5239" i="30"/>
  <c r="G5235" i="30"/>
  <c r="G5231" i="30"/>
  <c r="G5227" i="30"/>
  <c r="G5223" i="30"/>
  <c r="G5219" i="30"/>
  <c r="G5215" i="30"/>
  <c r="G5211" i="30"/>
  <c r="G5207" i="30"/>
  <c r="G5203" i="30"/>
  <c r="G5199" i="30"/>
  <c r="G5195" i="30"/>
  <c r="G5191" i="30"/>
  <c r="G5187" i="30"/>
  <c r="G5183" i="30"/>
  <c r="G5179" i="30"/>
  <c r="G5175" i="30"/>
  <c r="G5171" i="30"/>
  <c r="G5167" i="30"/>
  <c r="G5163" i="30"/>
  <c r="G5159" i="30"/>
  <c r="G5155" i="30"/>
  <c r="G5151" i="30"/>
  <c r="G5147" i="30"/>
  <c r="G5143" i="30"/>
  <c r="G5139" i="30"/>
  <c r="G5135" i="30"/>
  <c r="G5131" i="30"/>
  <c r="G5127" i="30"/>
  <c r="G5123" i="30"/>
  <c r="G5119" i="30"/>
  <c r="G5115" i="30"/>
  <c r="G5111" i="30"/>
  <c r="G5107" i="30"/>
  <c r="G5103" i="30"/>
  <c r="G5099" i="30"/>
  <c r="G5095" i="30"/>
  <c r="G5091" i="30"/>
  <c r="G5087" i="30"/>
  <c r="G5083" i="30"/>
  <c r="G5079" i="30"/>
  <c r="G5075" i="30"/>
  <c r="G5071" i="30"/>
  <c r="G5067" i="30"/>
  <c r="G5063" i="30"/>
  <c r="G5059" i="30"/>
  <c r="G5055" i="30"/>
  <c r="G5051" i="30"/>
  <c r="G5047" i="30"/>
  <c r="G5043" i="30"/>
  <c r="G5039" i="30"/>
  <c r="G5035" i="30"/>
  <c r="G5031" i="30"/>
  <c r="G5027" i="30"/>
  <c r="G5023" i="30"/>
  <c r="G5019" i="30"/>
  <c r="G5015" i="30"/>
  <c r="G5011" i="30"/>
  <c r="G5007" i="30"/>
  <c r="G5003" i="30"/>
  <c r="G4999" i="30"/>
  <c r="G4995" i="30"/>
  <c r="G4991" i="30"/>
  <c r="G4987" i="30"/>
  <c r="G4983" i="30"/>
  <c r="G4979" i="30"/>
  <c r="G4975" i="30"/>
  <c r="G4971" i="30"/>
  <c r="G4967" i="30"/>
  <c r="G4963" i="30"/>
  <c r="G4959" i="30"/>
  <c r="G4955" i="30"/>
  <c r="G4951" i="30"/>
  <c r="G4947" i="30"/>
  <c r="G4943" i="30"/>
  <c r="G4939" i="30"/>
  <c r="G4935" i="30"/>
  <c r="G4931" i="30"/>
  <c r="G4927" i="30"/>
  <c r="G4923" i="30"/>
  <c r="G4919" i="30"/>
  <c r="G4915" i="30"/>
  <c r="G4911" i="30"/>
  <c r="G4907" i="30"/>
  <c r="G4903" i="30"/>
  <c r="G4899" i="30"/>
  <c r="G4895" i="30"/>
  <c r="G4891" i="30"/>
  <c r="G4887" i="30"/>
  <c r="G4883" i="30"/>
  <c r="G4879" i="30"/>
  <c r="G4875" i="30"/>
  <c r="G4871" i="30"/>
  <c r="G5286" i="30"/>
  <c r="G5282" i="30"/>
  <c r="G5278" i="30"/>
  <c r="G5274" i="30"/>
  <c r="G5270" i="30"/>
  <c r="G5266" i="30"/>
  <c r="G5262" i="30"/>
  <c r="G5258" i="30"/>
  <c r="G5254" i="30"/>
  <c r="G5250" i="30"/>
  <c r="G5246" i="30"/>
  <c r="G5242" i="30"/>
  <c r="G5238" i="30"/>
  <c r="G5234" i="30"/>
  <c r="G5230" i="30"/>
  <c r="G5226" i="30"/>
  <c r="G5222" i="30"/>
  <c r="G5218" i="30"/>
  <c r="G5214" i="30"/>
  <c r="G5210" i="30"/>
  <c r="G5206" i="30"/>
  <c r="G5202" i="30"/>
  <c r="G5198" i="30"/>
  <c r="G5194" i="30"/>
  <c r="G5190" i="30"/>
  <c r="G5186" i="30"/>
  <c r="G5182" i="30"/>
  <c r="G5178" i="30"/>
  <c r="G5174" i="30"/>
  <c r="G5170" i="30"/>
  <c r="G5166" i="30"/>
  <c r="G5162" i="30"/>
  <c r="G5158" i="30"/>
  <c r="G5154" i="30"/>
  <c r="G5150" i="30"/>
  <c r="G5146" i="30"/>
  <c r="G5142" i="30"/>
  <c r="G5138" i="30"/>
  <c r="G5134" i="30"/>
  <c r="G5130" i="30"/>
  <c r="G5126" i="30"/>
  <c r="G5122" i="30"/>
  <c r="G5118" i="30"/>
  <c r="G5114" i="30"/>
  <c r="G5110" i="30"/>
  <c r="G5106" i="30"/>
  <c r="G5102" i="30"/>
  <c r="G5098" i="30"/>
  <c r="G5094" i="30"/>
  <c r="G5090" i="30"/>
  <c r="G5086" i="30"/>
  <c r="G5082" i="30"/>
  <c r="G5078" i="30"/>
  <c r="G5074" i="30"/>
  <c r="G5070" i="30"/>
  <c r="G5066" i="30"/>
  <c r="G5062" i="30"/>
  <c r="G5058" i="30"/>
  <c r="G5054" i="30"/>
  <c r="G5050" i="30"/>
  <c r="G5046" i="30"/>
  <c r="G5042" i="30"/>
  <c r="G5038" i="30"/>
  <c r="G5034" i="30"/>
  <c r="G5030" i="30"/>
  <c r="G5026" i="30"/>
  <c r="G5022" i="30"/>
  <c r="G5018" i="30"/>
  <c r="G5014" i="30"/>
  <c r="G5010" i="30"/>
  <c r="G5006" i="30"/>
  <c r="G5002" i="30"/>
  <c r="G4998" i="30"/>
  <c r="G4994" i="30"/>
  <c r="G4990" i="30"/>
  <c r="G4986" i="30"/>
  <c r="G4982" i="30"/>
  <c r="G4978" i="30"/>
  <c r="G4974" i="30"/>
  <c r="G4970" i="30"/>
  <c r="G4966" i="30"/>
  <c r="G4962" i="30"/>
  <c r="G4958" i="30"/>
  <c r="G4954" i="30"/>
  <c r="G4950" i="30"/>
  <c r="G4946" i="30"/>
  <c r="G4942" i="30"/>
  <c r="G4938" i="30"/>
  <c r="G4934" i="30"/>
  <c r="G4930" i="30"/>
  <c r="G4926" i="30"/>
  <c r="G4922" i="30"/>
  <c r="G4918" i="30"/>
  <c r="G4914" i="30"/>
  <c r="G4910" i="30"/>
  <c r="G4906" i="30"/>
  <c r="G4902" i="30"/>
  <c r="G4898" i="30"/>
  <c r="G4894" i="30"/>
  <c r="G4890" i="30"/>
  <c r="G4886" i="30"/>
  <c r="G4882" i="30"/>
  <c r="G4878" i="30"/>
  <c r="G4874" i="30"/>
  <c r="G4870" i="30"/>
  <c r="G4866" i="30"/>
  <c r="G4862" i="30"/>
  <c r="G4858" i="30"/>
  <c r="G4854" i="30"/>
  <c r="G4850" i="30"/>
  <c r="G4846" i="30"/>
  <c r="G4842" i="30"/>
  <c r="G4838" i="30"/>
  <c r="G4834" i="30"/>
  <c r="G4830" i="30"/>
  <c r="G4826" i="30"/>
  <c r="G4822" i="30"/>
  <c r="G4818" i="30"/>
  <c r="G4814" i="30"/>
  <c r="G4810" i="30"/>
  <c r="G4806" i="30"/>
  <c r="G4802" i="30"/>
  <c r="G4798" i="30"/>
  <c r="G4794" i="30"/>
  <c r="G4790" i="30"/>
  <c r="G4786" i="30"/>
  <c r="G4782" i="30"/>
  <c r="G5285" i="30"/>
  <c r="G5277" i="30"/>
  <c r="G5269" i="30"/>
  <c r="G5261" i="30"/>
  <c r="G5253" i="30"/>
  <c r="G5245" i="30"/>
  <c r="G5237" i="30"/>
  <c r="G5229" i="30"/>
  <c r="G5221" i="30"/>
  <c r="G5213" i="30"/>
  <c r="G5205" i="30"/>
  <c r="G5197" i="30"/>
  <c r="G5189" i="30"/>
  <c r="G5181" i="30"/>
  <c r="G5173" i="30"/>
  <c r="G5165" i="30"/>
  <c r="G5157" i="30"/>
  <c r="G5149" i="30"/>
  <c r="G5141" i="30"/>
  <c r="G5133" i="30"/>
  <c r="G5125" i="30"/>
  <c r="G5117" i="30"/>
  <c r="G5109" i="30"/>
  <c r="G5101" i="30"/>
  <c r="G5093" i="30"/>
  <c r="G5085" i="30"/>
  <c r="G5077" i="30"/>
  <c r="G5069" i="30"/>
  <c r="G5061" i="30"/>
  <c r="G5053" i="30"/>
  <c r="G5045" i="30"/>
  <c r="G5037" i="30"/>
  <c r="G5029" i="30"/>
  <c r="G5021" i="30"/>
  <c r="G5013" i="30"/>
  <c r="G5005" i="30"/>
  <c r="G4997" i="30"/>
  <c r="G4989" i="30"/>
  <c r="G4981" i="30"/>
  <c r="G4973" i="30"/>
  <c r="G4965" i="30"/>
  <c r="G4957" i="30"/>
  <c r="G4949" i="30"/>
  <c r="G4941" i="30"/>
  <c r="G4933" i="30"/>
  <c r="G4925" i="30"/>
  <c r="G4917" i="30"/>
  <c r="G4909" i="30"/>
  <c r="G4901" i="30"/>
  <c r="G4893" i="30"/>
  <c r="G4885" i="30"/>
  <c r="G4877" i="30"/>
  <c r="G4869" i="30"/>
  <c r="G4864" i="30"/>
  <c r="G4859" i="30"/>
  <c r="G4853" i="30"/>
  <c r="G4848" i="30"/>
  <c r="G4843" i="30"/>
  <c r="G4837" i="30"/>
  <c r="G4832" i="30"/>
  <c r="G4827" i="30"/>
  <c r="G4821" i="30"/>
  <c r="G4816" i="30"/>
  <c r="G4811" i="30"/>
  <c r="G4805" i="30"/>
  <c r="G4800" i="30"/>
  <c r="G4795" i="30"/>
  <c r="G4789" i="30"/>
  <c r="G4784" i="30"/>
  <c r="G4779" i="30"/>
  <c r="G4775" i="30"/>
  <c r="G4771" i="30"/>
  <c r="G4767" i="30"/>
  <c r="G4763" i="30"/>
  <c r="G4759" i="30"/>
  <c r="G4755" i="30"/>
  <c r="G4751" i="30"/>
  <c r="G4747" i="30"/>
  <c r="G4743" i="30"/>
  <c r="G4739" i="30"/>
  <c r="G4735" i="30"/>
  <c r="G4731" i="30"/>
  <c r="G4727" i="30"/>
  <c r="G4723" i="30"/>
  <c r="G4719" i="30"/>
  <c r="G4715" i="30"/>
  <c r="G4711" i="30"/>
  <c r="G4707" i="30"/>
  <c r="G4703" i="30"/>
  <c r="G4699" i="30"/>
  <c r="G4695" i="30"/>
  <c r="G4691" i="30"/>
  <c r="G4687" i="30"/>
  <c r="G4683" i="30"/>
  <c r="G4679" i="30"/>
  <c r="G4675" i="30"/>
  <c r="G4671" i="30"/>
  <c r="G4667" i="30"/>
  <c r="G4663" i="30"/>
  <c r="G4659" i="30"/>
  <c r="G4655" i="30"/>
  <c r="G4651" i="30"/>
  <c r="G4647" i="30"/>
  <c r="G4643" i="30"/>
  <c r="G4639" i="30"/>
  <c r="G4635" i="30"/>
  <c r="G4631" i="30"/>
  <c r="G4627" i="30"/>
  <c r="G4623" i="30"/>
  <c r="G4619" i="30"/>
  <c r="G4615" i="30"/>
  <c r="G4611" i="30"/>
  <c r="G4607" i="30"/>
  <c r="G4603" i="30"/>
  <c r="G4599" i="30"/>
  <c r="G4595" i="30"/>
  <c r="G4591" i="30"/>
  <c r="G4587" i="30"/>
  <c r="G4583" i="30"/>
  <c r="G4579" i="30"/>
  <c r="G4575" i="30"/>
  <c r="G4571" i="30"/>
  <c r="G4567" i="30"/>
  <c r="G4563" i="30"/>
  <c r="G4559" i="30"/>
  <c r="G4555" i="30"/>
  <c r="G4551" i="30"/>
  <c r="G5284" i="30"/>
  <c r="G5276" i="30"/>
  <c r="G5268" i="30"/>
  <c r="G5260" i="30"/>
  <c r="G5252" i="30"/>
  <c r="G5244" i="30"/>
  <c r="G5236" i="30"/>
  <c r="G5228" i="30"/>
  <c r="G5220" i="30"/>
  <c r="G5212" i="30"/>
  <c r="G5204" i="30"/>
  <c r="G5196" i="30"/>
  <c r="G5188" i="30"/>
  <c r="G5180" i="30"/>
  <c r="G5172" i="30"/>
  <c r="G5164" i="30"/>
  <c r="G5156" i="30"/>
  <c r="G5148" i="30"/>
  <c r="G5140" i="30"/>
  <c r="G5132" i="30"/>
  <c r="G5124" i="30"/>
  <c r="G5116" i="30"/>
  <c r="G5108" i="30"/>
  <c r="G5100" i="30"/>
  <c r="G5092" i="30"/>
  <c r="G5084" i="30"/>
  <c r="G5076" i="30"/>
  <c r="G5068" i="30"/>
  <c r="G5060" i="30"/>
  <c r="G5052" i="30"/>
  <c r="G5044" i="30"/>
  <c r="G5036" i="30"/>
  <c r="G5028" i="30"/>
  <c r="G5020" i="30"/>
  <c r="G5012" i="30"/>
  <c r="G5004" i="30"/>
  <c r="G4996" i="30"/>
  <c r="G4988" i="30"/>
  <c r="G4980" i="30"/>
  <c r="G4972" i="30"/>
  <c r="G4964" i="30"/>
  <c r="G4956" i="30"/>
  <c r="G4948" i="30"/>
  <c r="G4940" i="30"/>
  <c r="G4932" i="30"/>
  <c r="G4924" i="30"/>
  <c r="G4916" i="30"/>
  <c r="G4908" i="30"/>
  <c r="G4900" i="30"/>
  <c r="G4892" i="30"/>
  <c r="G4884" i="30"/>
  <c r="G4876" i="30"/>
  <c r="G4868" i="30"/>
  <c r="G4863" i="30"/>
  <c r="G4857" i="30"/>
  <c r="G4852" i="30"/>
  <c r="G4847" i="30"/>
  <c r="G4841" i="30"/>
  <c r="G4836" i="30"/>
  <c r="G4831" i="30"/>
  <c r="G4825" i="30"/>
  <c r="G4820" i="30"/>
  <c r="G4815" i="30"/>
  <c r="G4809" i="30"/>
  <c r="G4804" i="30"/>
  <c r="G4799" i="30"/>
  <c r="G4793" i="30"/>
  <c r="G4788" i="30"/>
  <c r="G4783" i="30"/>
  <c r="G4778" i="30"/>
  <c r="G4774" i="30"/>
  <c r="G4770" i="30"/>
  <c r="G4766" i="30"/>
  <c r="G4762" i="30"/>
  <c r="G5281" i="30"/>
  <c r="G5273" i="30"/>
  <c r="G5265" i="30"/>
  <c r="G5257" i="30"/>
  <c r="G5249" i="30"/>
  <c r="G5241" i="30"/>
  <c r="G5233" i="30"/>
  <c r="G5225" i="30"/>
  <c r="G5217" i="30"/>
  <c r="G5209" i="30"/>
  <c r="G5201" i="30"/>
  <c r="G5193" i="30"/>
  <c r="G5185" i="30"/>
  <c r="G5177" i="30"/>
  <c r="G5169" i="30"/>
  <c r="G5161" i="30"/>
  <c r="G5153" i="30"/>
  <c r="G5145" i="30"/>
  <c r="G5137" i="30"/>
  <c r="G5129" i="30"/>
  <c r="G5121" i="30"/>
  <c r="G5113" i="30"/>
  <c r="G5105" i="30"/>
  <c r="G5097" i="30"/>
  <c r="G5089" i="30"/>
  <c r="G5081" i="30"/>
  <c r="G5073" i="30"/>
  <c r="G5065" i="30"/>
  <c r="G5057" i="30"/>
  <c r="G5049" i="30"/>
  <c r="G5041" i="30"/>
  <c r="G5033" i="30"/>
  <c r="G5025" i="30"/>
  <c r="G5017" i="30"/>
  <c r="G5009" i="30"/>
  <c r="G5001" i="30"/>
  <c r="G4993" i="30"/>
  <c r="G4985" i="30"/>
  <c r="G4977" i="30"/>
  <c r="G4969" i="30"/>
  <c r="G4961" i="30"/>
  <c r="G4953" i="30"/>
  <c r="G4945" i="30"/>
  <c r="G4937" i="30"/>
  <c r="G4929" i="30"/>
  <c r="G4921" i="30"/>
  <c r="G4913" i="30"/>
  <c r="G4905" i="30"/>
  <c r="G4897" i="30"/>
  <c r="G4889" i="30"/>
  <c r="G4881" i="30"/>
  <c r="G4873" i="30"/>
  <c r="G4867" i="30"/>
  <c r="G4861" i="30"/>
  <c r="G4856" i="30"/>
  <c r="G4851" i="30"/>
  <c r="G4845" i="30"/>
  <c r="G4840" i="30"/>
  <c r="G4835" i="30"/>
  <c r="G4829" i="30"/>
  <c r="G4824" i="30"/>
  <c r="G4819" i="30"/>
  <c r="G4813" i="30"/>
  <c r="G4808" i="30"/>
  <c r="G4803" i="30"/>
  <c r="G4797" i="30"/>
  <c r="G4792" i="30"/>
  <c r="G4787" i="30"/>
  <c r="G4781" i="30"/>
  <c r="G4777" i="30"/>
  <c r="G4773" i="30"/>
  <c r="G4769" i="30"/>
  <c r="G4765" i="30"/>
  <c r="G4761" i="30"/>
  <c r="G4757" i="30"/>
  <c r="G4753" i="30"/>
  <c r="G4749" i="30"/>
  <c r="G4745" i="30"/>
  <c r="G4741" i="30"/>
  <c r="G4737" i="30"/>
  <c r="G4733" i="30"/>
  <c r="G4729" i="30"/>
  <c r="G4725" i="30"/>
  <c r="G4721" i="30"/>
  <c r="G4717" i="30"/>
  <c r="G4713" i="30"/>
  <c r="G4709" i="30"/>
  <c r="G4705" i="30"/>
  <c r="G4701" i="30"/>
  <c r="G4697" i="30"/>
  <c r="G4693" i="30"/>
  <c r="G4689" i="30"/>
  <c r="G5280" i="30"/>
  <c r="G5248" i="30"/>
  <c r="G5216" i="30"/>
  <c r="G5184" i="30"/>
  <c r="G5152" i="30"/>
  <c r="G5120" i="30"/>
  <c r="G5088" i="30"/>
  <c r="G5056" i="30"/>
  <c r="G5024" i="30"/>
  <c r="G4992" i="30"/>
  <c r="G4960" i="30"/>
  <c r="G4928" i="30"/>
  <c r="G4896" i="30"/>
  <c r="G4865" i="30"/>
  <c r="G4844" i="30"/>
  <c r="G4823" i="30"/>
  <c r="G4801" i="30"/>
  <c r="G4780" i="30"/>
  <c r="G4764" i="30"/>
  <c r="G4754" i="30"/>
  <c r="G4746" i="30"/>
  <c r="G4738" i="30"/>
  <c r="G4730" i="30"/>
  <c r="G4722" i="30"/>
  <c r="G4714" i="30"/>
  <c r="G4706" i="30"/>
  <c r="G4698" i="30"/>
  <c r="G4690" i="30"/>
  <c r="G4684" i="30"/>
  <c r="G4678" i="30"/>
  <c r="G4673" i="30"/>
  <c r="G4668" i="30"/>
  <c r="G4662" i="30"/>
  <c r="G4657" i="30"/>
  <c r="G4652" i="30"/>
  <c r="G4646" i="30"/>
  <c r="G4641" i="30"/>
  <c r="G4636" i="30"/>
  <c r="G4630" i="30"/>
  <c r="G4625" i="30"/>
  <c r="G4620" i="30"/>
  <c r="G4614" i="30"/>
  <c r="G4609" i="30"/>
  <c r="G4604" i="30"/>
  <c r="G4598" i="30"/>
  <c r="G4593" i="30"/>
  <c r="G4588" i="30"/>
  <c r="G4582" i="30"/>
  <c r="G4577" i="30"/>
  <c r="G4572" i="30"/>
  <c r="G4566" i="30"/>
  <c r="G4561" i="30"/>
  <c r="G4556" i="30"/>
  <c r="G4550" i="30"/>
  <c r="G4546" i="30"/>
  <c r="G4542" i="30"/>
  <c r="G4538" i="30"/>
  <c r="G4534" i="30"/>
  <c r="G4530" i="30"/>
  <c r="G4526" i="30"/>
  <c r="G4522" i="30"/>
  <c r="G4518" i="30"/>
  <c r="G4514" i="30"/>
  <c r="G4510" i="30"/>
  <c r="G4506" i="30"/>
  <c r="G4502" i="30"/>
  <c r="G4498" i="30"/>
  <c r="G4494" i="30"/>
  <c r="G4490" i="30"/>
  <c r="G4486" i="30"/>
  <c r="G4482" i="30"/>
  <c r="G4478" i="30"/>
  <c r="G4474" i="30"/>
  <c r="G4470" i="30"/>
  <c r="G4466" i="30"/>
  <c r="G4462" i="30"/>
  <c r="G4458" i="30"/>
  <c r="G4454" i="30"/>
  <c r="G4450" i="30"/>
  <c r="G4446" i="30"/>
  <c r="G4442" i="30"/>
  <c r="G4438" i="30"/>
  <c r="G4434" i="30"/>
  <c r="G4430" i="30"/>
  <c r="G4426" i="30"/>
  <c r="G4422" i="30"/>
  <c r="G4418" i="30"/>
  <c r="G4414" i="30"/>
  <c r="G4410" i="30"/>
  <c r="G4406" i="30"/>
  <c r="G4402" i="30"/>
  <c r="G4398" i="30"/>
  <c r="G4394" i="30"/>
  <c r="G4390" i="30"/>
  <c r="G4386" i="30"/>
  <c r="G4382" i="30"/>
  <c r="G4378" i="30"/>
  <c r="G4374" i="30"/>
  <c r="G4370" i="30"/>
  <c r="G4366" i="30"/>
  <c r="G4362" i="30"/>
  <c r="G4358" i="30"/>
  <c r="G4354" i="30"/>
  <c r="G4350" i="30"/>
  <c r="G4346" i="30"/>
  <c r="G4342" i="30"/>
  <c r="G4338" i="30"/>
  <c r="G4334" i="30"/>
  <c r="G4330" i="30"/>
  <c r="G4326" i="30"/>
  <c r="G4322" i="30"/>
  <c r="G4318" i="30"/>
  <c r="G4314" i="30"/>
  <c r="G4310" i="30"/>
  <c r="G4306" i="30"/>
  <c r="G4302" i="30"/>
  <c r="G4298" i="30"/>
  <c r="G4294" i="30"/>
  <c r="G4290" i="30"/>
  <c r="G4286" i="30"/>
  <c r="G4282" i="30"/>
  <c r="G4278" i="30"/>
  <c r="G4274" i="30"/>
  <c r="G4270" i="30"/>
  <c r="G4266" i="30"/>
  <c r="G4262" i="30"/>
  <c r="G4258" i="30"/>
  <c r="G4254" i="30"/>
  <c r="G4250" i="30"/>
  <c r="G4246" i="30"/>
  <c r="G5272" i="30"/>
  <c r="G5240" i="30"/>
  <c r="G5208" i="30"/>
  <c r="G5176" i="30"/>
  <c r="G5144" i="30"/>
  <c r="G5112" i="30"/>
  <c r="G5080" i="30"/>
  <c r="G5048" i="30"/>
  <c r="G5016" i="30"/>
  <c r="G4984" i="30"/>
  <c r="G4952" i="30"/>
  <c r="G4920" i="30"/>
  <c r="G4888" i="30"/>
  <c r="G4860" i="30"/>
  <c r="G4839" i="30"/>
  <c r="G4817" i="30"/>
  <c r="G4796" i="30"/>
  <c r="G4776" i="30"/>
  <c r="G4760" i="30"/>
  <c r="G4752" i="30"/>
  <c r="G4744" i="30"/>
  <c r="G4736" i="30"/>
  <c r="G4728" i="30"/>
  <c r="G4720" i="30"/>
  <c r="G4712" i="30"/>
  <c r="G4704" i="30"/>
  <c r="G4696" i="30"/>
  <c r="G4688" i="30"/>
  <c r="G4682" i="30"/>
  <c r="G4677" i="30"/>
  <c r="G4672" i="30"/>
  <c r="G4666" i="30"/>
  <c r="G4661" i="30"/>
  <c r="G4656" i="30"/>
  <c r="G4650" i="30"/>
  <c r="G4645" i="30"/>
  <c r="G4640" i="30"/>
  <c r="G4634" i="30"/>
  <c r="G4629" i="30"/>
  <c r="G4624" i="30"/>
  <c r="G4618" i="30"/>
  <c r="G4613" i="30"/>
  <c r="G4608" i="30"/>
  <c r="G4602" i="30"/>
  <c r="G4597" i="30"/>
  <c r="G4592" i="30"/>
  <c r="G4586" i="30"/>
  <c r="G4581" i="30"/>
  <c r="G4576" i="30"/>
  <c r="G4570" i="30"/>
  <c r="G4565" i="30"/>
  <c r="G4560" i="30"/>
  <c r="G4554" i="30"/>
  <c r="G4549" i="30"/>
  <c r="G4545" i="30"/>
  <c r="G4541" i="30"/>
  <c r="G4537" i="30"/>
  <c r="G4533" i="30"/>
  <c r="G4529" i="30"/>
  <c r="G4525" i="30"/>
  <c r="G4521" i="30"/>
  <c r="G4517" i="30"/>
  <c r="G4513" i="30"/>
  <c r="G4509" i="30"/>
  <c r="G4505" i="30"/>
  <c r="G4501" i="30"/>
  <c r="G4497" i="30"/>
  <c r="G4493" i="30"/>
  <c r="G4489" i="30"/>
  <c r="G4485" i="30"/>
  <c r="G4481" i="30"/>
  <c r="G4477" i="30"/>
  <c r="G4473" i="30"/>
  <c r="G4469" i="30"/>
  <c r="G4465" i="30"/>
  <c r="G4461" i="30"/>
  <c r="G4457" i="30"/>
  <c r="G4453" i="30"/>
  <c r="G4449" i="30"/>
  <c r="G4445" i="30"/>
  <c r="G4441" i="30"/>
  <c r="G4437" i="30"/>
  <c r="G4433" i="30"/>
  <c r="G4429" i="30"/>
  <c r="G4425" i="30"/>
  <c r="G4421" i="30"/>
  <c r="G4417" i="30"/>
  <c r="G4413" i="30"/>
  <c r="G4409" i="30"/>
  <c r="G4405" i="30"/>
  <c r="G5264" i="30"/>
  <c r="G5232" i="30"/>
  <c r="G5200" i="30"/>
  <c r="G5168" i="30"/>
  <c r="G5136" i="30"/>
  <c r="G5104" i="30"/>
  <c r="G5072" i="30"/>
  <c r="G5040" i="30"/>
  <c r="G5008" i="30"/>
  <c r="G4976" i="30"/>
  <c r="G4944" i="30"/>
  <c r="G4912" i="30"/>
  <c r="G4880" i="30"/>
  <c r="G4855" i="30"/>
  <c r="G4833" i="30"/>
  <c r="G4812" i="30"/>
  <c r="G4791" i="30"/>
  <c r="G4772" i="30"/>
  <c r="G4758" i="30"/>
  <c r="G4750" i="30"/>
  <c r="G4742" i="30"/>
  <c r="G4734" i="30"/>
  <c r="G4726" i="30"/>
  <c r="G4718" i="30"/>
  <c r="G4710" i="30"/>
  <c r="G4702" i="30"/>
  <c r="G4694" i="30"/>
  <c r="G4686" i="30"/>
  <c r="G4681" i="30"/>
  <c r="G4676" i="30"/>
  <c r="G4670" i="30"/>
  <c r="G4665" i="30"/>
  <c r="G4660" i="30"/>
  <c r="G4654" i="30"/>
  <c r="G4649" i="30"/>
  <c r="G4644" i="30"/>
  <c r="G4638" i="30"/>
  <c r="G4633" i="30"/>
  <c r="G4628" i="30"/>
  <c r="G4622" i="30"/>
  <c r="G4617" i="30"/>
  <c r="G4612" i="30"/>
  <c r="G4606" i="30"/>
  <c r="G4601" i="30"/>
  <c r="G4596" i="30"/>
  <c r="G4590" i="30"/>
  <c r="G4585" i="30"/>
  <c r="G4580" i="30"/>
  <c r="G4574" i="30"/>
  <c r="G4569" i="30"/>
  <c r="G4564" i="30"/>
  <c r="G4558" i="30"/>
  <c r="G4553" i="30"/>
  <c r="G4548" i="30"/>
  <c r="G4544" i="30"/>
  <c r="G4540" i="30"/>
  <c r="G4536" i="30"/>
  <c r="G4532" i="30"/>
  <c r="G4528" i="30"/>
  <c r="G4524" i="30"/>
  <c r="G4520" i="30"/>
  <c r="G4516" i="30"/>
  <c r="G4512" i="30"/>
  <c r="G4508" i="30"/>
  <c r="G4504" i="30"/>
  <c r="G4500" i="30"/>
  <c r="G4496" i="30"/>
  <c r="G4492" i="30"/>
  <c r="G4488" i="30"/>
  <c r="G4484" i="30"/>
  <c r="G4480" i="30"/>
  <c r="G4476" i="30"/>
  <c r="G4472" i="30"/>
  <c r="G4468" i="30"/>
  <c r="G4464" i="30"/>
  <c r="G4460" i="30"/>
  <c r="G4456" i="30"/>
  <c r="G4452" i="30"/>
  <c r="G4448" i="30"/>
  <c r="G4444" i="30"/>
  <c r="G4440" i="30"/>
  <c r="G4436" i="30"/>
  <c r="G4432" i="30"/>
  <c r="G4428" i="30"/>
  <c r="G4424" i="30"/>
  <c r="G4420" i="30"/>
  <c r="G4416" i="30"/>
  <c r="G4412" i="30"/>
  <c r="G4408" i="30"/>
  <c r="G4404" i="30"/>
  <c r="G4400" i="30"/>
  <c r="G4396" i="30"/>
  <c r="G4392" i="30"/>
  <c r="G4388" i="30"/>
  <c r="G4384" i="30"/>
  <c r="G4380" i="30"/>
  <c r="G4376" i="30"/>
  <c r="G4372" i="30"/>
  <c r="G4368" i="30"/>
  <c r="G4364" i="30"/>
  <c r="G4360" i="30"/>
  <c r="G4356" i="30"/>
  <c r="G4352" i="30"/>
  <c r="G4348" i="30"/>
  <c r="G4344" i="30"/>
  <c r="G4340" i="30"/>
  <c r="G4336" i="30"/>
  <c r="G4332" i="30"/>
  <c r="G4328" i="30"/>
  <c r="G4324" i="30"/>
  <c r="G4320" i="30"/>
  <c r="G4316" i="30"/>
  <c r="G4312" i="30"/>
  <c r="G4308" i="30"/>
  <c r="G4304" i="30"/>
  <c r="G4300" i="30"/>
  <c r="G4296" i="30"/>
  <c r="G4292" i="30"/>
  <c r="G4288" i="30"/>
  <c r="G4284" i="30"/>
  <c r="G4280" i="30"/>
  <c r="G4276" i="30"/>
  <c r="G4272" i="30"/>
  <c r="G4268" i="30"/>
  <c r="G4264" i="30"/>
  <c r="G4260" i="30"/>
  <c r="G4256" i="30"/>
  <c r="G5256" i="30"/>
  <c r="G5128" i="30"/>
  <c r="G5000" i="30"/>
  <c r="G4872" i="30"/>
  <c r="G4785" i="30"/>
  <c r="G4740" i="30"/>
  <c r="G4708" i="30"/>
  <c r="G4680" i="30"/>
  <c r="G4658" i="30"/>
  <c r="G4637" i="30"/>
  <c r="G4616" i="30"/>
  <c r="G4594" i="30"/>
  <c r="G4573" i="30"/>
  <c r="G4552" i="30"/>
  <c r="G4535" i="30"/>
  <c r="G4519" i="30"/>
  <c r="G4503" i="30"/>
  <c r="G4487" i="30"/>
  <c r="G4471" i="30"/>
  <c r="G4455" i="30"/>
  <c r="G4439" i="30"/>
  <c r="G4423" i="30"/>
  <c r="G4407" i="30"/>
  <c r="G4397" i="30"/>
  <c r="G4389" i="30"/>
  <c r="G4381" i="30"/>
  <c r="G4373" i="30"/>
  <c r="G4365" i="30"/>
  <c r="G4357" i="30"/>
  <c r="G4349" i="30"/>
  <c r="G4341" i="30"/>
  <c r="G4333" i="30"/>
  <c r="G4325" i="30"/>
  <c r="G4317" i="30"/>
  <c r="G4309" i="30"/>
  <c r="G4301" i="30"/>
  <c r="G4293" i="30"/>
  <c r="G4285" i="30"/>
  <c r="G4277" i="30"/>
  <c r="G4269" i="30"/>
  <c r="G4261" i="30"/>
  <c r="G4253" i="30"/>
  <c r="G4248" i="30"/>
  <c r="G4243" i="30"/>
  <c r="G4239" i="30"/>
  <c r="G4235" i="30"/>
  <c r="G4231" i="30"/>
  <c r="G4227" i="30"/>
  <c r="G4223" i="30"/>
  <c r="G4219" i="30"/>
  <c r="G4215" i="30"/>
  <c r="G4211" i="30"/>
  <c r="G4207" i="30"/>
  <c r="G4203" i="30"/>
  <c r="G4199" i="30"/>
  <c r="G4195" i="30"/>
  <c r="G4191" i="30"/>
  <c r="G4187" i="30"/>
  <c r="G4183" i="30"/>
  <c r="G4179" i="30"/>
  <c r="G4175" i="30"/>
  <c r="G4171" i="30"/>
  <c r="G4167" i="30"/>
  <c r="G4163" i="30"/>
  <c r="G4159" i="30"/>
  <c r="G4155" i="30"/>
  <c r="G4151" i="30"/>
  <c r="G4147" i="30"/>
  <c r="G4143" i="30"/>
  <c r="G4139" i="30"/>
  <c r="G4135" i="30"/>
  <c r="G4131" i="30"/>
  <c r="G4127" i="30"/>
  <c r="G4123" i="30"/>
  <c r="G4119" i="30"/>
  <c r="G4115" i="30"/>
  <c r="G4111" i="30"/>
  <c r="G4107" i="30"/>
  <c r="G4103" i="30"/>
  <c r="G4099" i="30"/>
  <c r="G4095" i="30"/>
  <c r="G4091" i="30"/>
  <c r="G4087" i="30"/>
  <c r="G4083" i="30"/>
  <c r="G4079" i="30"/>
  <c r="G4075" i="30"/>
  <c r="G4071" i="30"/>
  <c r="G4067" i="30"/>
  <c r="G4063" i="30"/>
  <c r="G4059" i="30"/>
  <c r="G4055" i="30"/>
  <c r="G4051" i="30"/>
  <c r="G4047" i="30"/>
  <c r="G4043" i="30"/>
  <c r="G4039" i="30"/>
  <c r="G4035" i="30"/>
  <c r="G4031" i="30"/>
  <c r="G4027" i="30"/>
  <c r="G4023" i="30"/>
  <c r="G4019" i="30"/>
  <c r="G4015" i="30"/>
  <c r="G4011" i="30"/>
  <c r="G4007" i="30"/>
  <c r="G4003" i="30"/>
  <c r="G3999" i="30"/>
  <c r="G3995" i="30"/>
  <c r="G3991" i="30"/>
  <c r="G3987" i="30"/>
  <c r="G3983" i="30"/>
  <c r="G3979" i="30"/>
  <c r="G3975" i="30"/>
  <c r="G3971" i="30"/>
  <c r="G3967" i="30"/>
  <c r="G3963" i="30"/>
  <c r="G3959" i="30"/>
  <c r="G3955" i="30"/>
  <c r="G3951" i="30"/>
  <c r="G3947" i="30"/>
  <c r="G3943" i="30"/>
  <c r="G3939" i="30"/>
  <c r="G3935" i="30"/>
  <c r="G3931" i="30"/>
  <c r="G3927" i="30"/>
  <c r="G3923" i="30"/>
  <c r="G3919" i="30"/>
  <c r="G3915" i="30"/>
  <c r="G3911" i="30"/>
  <c r="G3907" i="30"/>
  <c r="G3903" i="30"/>
  <c r="G3899" i="30"/>
  <c r="G3895" i="30"/>
  <c r="G3891" i="30"/>
  <c r="G3887" i="30"/>
  <c r="G3883" i="30"/>
  <c r="G3879" i="30"/>
  <c r="G3875" i="30"/>
  <c r="G3871" i="30"/>
  <c r="G3867" i="30"/>
  <c r="G3863" i="30"/>
  <c r="G3859" i="30"/>
  <c r="G3855" i="30"/>
  <c r="G3851" i="30"/>
  <c r="G3847" i="30"/>
  <c r="G3843" i="30"/>
  <c r="G3839" i="30"/>
  <c r="G3835" i="30"/>
  <c r="G3831" i="30"/>
  <c r="G3827" i="30"/>
  <c r="G3823" i="30"/>
  <c r="G3819" i="30"/>
  <c r="G3815" i="30"/>
  <c r="G3811" i="30"/>
  <c r="G3807" i="30"/>
  <c r="G3803" i="30"/>
  <c r="G3799" i="30"/>
  <c r="G3795" i="30"/>
  <c r="G3791" i="30"/>
  <c r="G3787" i="30"/>
  <c r="G3783" i="30"/>
  <c r="G3779" i="30"/>
  <c r="G3775" i="30"/>
  <c r="G3771" i="30"/>
  <c r="G3767" i="30"/>
  <c r="G3763" i="30"/>
  <c r="G3759" i="30"/>
  <c r="G3755" i="30"/>
  <c r="G3751" i="30"/>
  <c r="G3747" i="30"/>
  <c r="G3743" i="30"/>
  <c r="G3739" i="30"/>
  <c r="G3735" i="30"/>
  <c r="G3731" i="30"/>
  <c r="G3727" i="30"/>
  <c r="G3723" i="30"/>
  <c r="G3719" i="30"/>
  <c r="G3715" i="30"/>
  <c r="G3711" i="30"/>
  <c r="G3707" i="30"/>
  <c r="G3703" i="30"/>
  <c r="G3699" i="30"/>
  <c r="G3695" i="30"/>
  <c r="G3691" i="30"/>
  <c r="G3687" i="30"/>
  <c r="G3683" i="30"/>
  <c r="G3679" i="30"/>
  <c r="G3675" i="30"/>
  <c r="G3671" i="30"/>
  <c r="G3667" i="30"/>
  <c r="G3663" i="30"/>
  <c r="G3659" i="30"/>
  <c r="G3655" i="30"/>
  <c r="G3651" i="30"/>
  <c r="G3647" i="30"/>
  <c r="G3643" i="30"/>
  <c r="G3639" i="30"/>
  <c r="G3635" i="30"/>
  <c r="G3631" i="30"/>
  <c r="G3627" i="30"/>
  <c r="G3623" i="30"/>
  <c r="G3619" i="30"/>
  <c r="G3615" i="30"/>
  <c r="G3611" i="30"/>
  <c r="G3607" i="30"/>
  <c r="G3603" i="30"/>
  <c r="G3599" i="30"/>
  <c r="G3595" i="30"/>
  <c r="G3591" i="30"/>
  <c r="G3587" i="30"/>
  <c r="G3583" i="30"/>
  <c r="G3579" i="30"/>
  <c r="G3575" i="30"/>
  <c r="G3571" i="30"/>
  <c r="G3567" i="30"/>
  <c r="G3563" i="30"/>
  <c r="G3559" i="30"/>
  <c r="G3555" i="30"/>
  <c r="G3551" i="30"/>
  <c r="G3547" i="30"/>
  <c r="G3543" i="30"/>
  <c r="G3539" i="30"/>
  <c r="G3535" i="30"/>
  <c r="G3531" i="30"/>
  <c r="G3527" i="30"/>
  <c r="G3523" i="30"/>
  <c r="G3519" i="30"/>
  <c r="G3515" i="30"/>
  <c r="G3511" i="30"/>
  <c r="G3507" i="30"/>
  <c r="G3503" i="30"/>
  <c r="G3499" i="30"/>
  <c r="G3495" i="30"/>
  <c r="G3491" i="30"/>
  <c r="G3487" i="30"/>
  <c r="G3483" i="30"/>
  <c r="G3479" i="30"/>
  <c r="G3475" i="30"/>
  <c r="G3471" i="30"/>
  <c r="G3467" i="30"/>
  <c r="G3463" i="30"/>
  <c r="G3459" i="30"/>
  <c r="G3455" i="30"/>
  <c r="G3451" i="30"/>
  <c r="G3447" i="30"/>
  <c r="G3443" i="30"/>
  <c r="G3439" i="30"/>
  <c r="G3435" i="30"/>
  <c r="G3431" i="30"/>
  <c r="G3427" i="30"/>
  <c r="G3423" i="30"/>
  <c r="G3419" i="30"/>
  <c r="G3415" i="30"/>
  <c r="G3411" i="30"/>
  <c r="G3407" i="30"/>
  <c r="G3403" i="30"/>
  <c r="G3399" i="30"/>
  <c r="G5224" i="30"/>
  <c r="G5096" i="30"/>
  <c r="G4968" i="30"/>
  <c r="G4849" i="30"/>
  <c r="G4768" i="30"/>
  <c r="G4732" i="30"/>
  <c r="G4700" i="30"/>
  <c r="G4674" i="30"/>
  <c r="G4653" i="30"/>
  <c r="G4632" i="30"/>
  <c r="G4610" i="30"/>
  <c r="G4589" i="30"/>
  <c r="G4568" i="30"/>
  <c r="G4547" i="30"/>
  <c r="G4531" i="30"/>
  <c r="G4515" i="30"/>
  <c r="G4499" i="30"/>
  <c r="G4483" i="30"/>
  <c r="G4467" i="30"/>
  <c r="G4451" i="30"/>
  <c r="G4435" i="30"/>
  <c r="G4419" i="30"/>
  <c r="G4403" i="30"/>
  <c r="G4395" i="30"/>
  <c r="G4387" i="30"/>
  <c r="G4379" i="30"/>
  <c r="G4371" i="30"/>
  <c r="G4363" i="30"/>
  <c r="G4355" i="30"/>
  <c r="G4347" i="30"/>
  <c r="G4339" i="30"/>
  <c r="G4331" i="30"/>
  <c r="G4323" i="30"/>
  <c r="G4315" i="30"/>
  <c r="G4307" i="30"/>
  <c r="G4299" i="30"/>
  <c r="G4291" i="30"/>
  <c r="G4283" i="30"/>
  <c r="G4275" i="30"/>
  <c r="G4267" i="30"/>
  <c r="G4259" i="30"/>
  <c r="G4252" i="30"/>
  <c r="G4247" i="30"/>
  <c r="G4242" i="30"/>
  <c r="G4238" i="30"/>
  <c r="G4234" i="30"/>
  <c r="G4230" i="30"/>
  <c r="G4226" i="30"/>
  <c r="G4222" i="30"/>
  <c r="G4218" i="30"/>
  <c r="G4214" i="30"/>
  <c r="G4210" i="30"/>
  <c r="G4206" i="30"/>
  <c r="G4202" i="30"/>
  <c r="G4198" i="30"/>
  <c r="G4194" i="30"/>
  <c r="G4190" i="30"/>
  <c r="G4186" i="30"/>
  <c r="G4182" i="30"/>
  <c r="G4178" i="30"/>
  <c r="G4174" i="30"/>
  <c r="G4170" i="30"/>
  <c r="G4166" i="30"/>
  <c r="G4162" i="30"/>
  <c r="G4158" i="30"/>
  <c r="G4154" i="30"/>
  <c r="G4150" i="30"/>
  <c r="G4146" i="30"/>
  <c r="G4142" i="30"/>
  <c r="G4138" i="30"/>
  <c r="G4134" i="30"/>
  <c r="G4130" i="30"/>
  <c r="G4126" i="30"/>
  <c r="G4122" i="30"/>
  <c r="G4118" i="30"/>
  <c r="G4114" i="30"/>
  <c r="G4110" i="30"/>
  <c r="G4106" i="30"/>
  <c r="G4102" i="30"/>
  <c r="G4098" i="30"/>
  <c r="G4094" i="30"/>
  <c r="G4090" i="30"/>
  <c r="G4086" i="30"/>
  <c r="G4082" i="30"/>
  <c r="G4078" i="30"/>
  <c r="G4074" i="30"/>
  <c r="G4070" i="30"/>
  <c r="G4066" i="30"/>
  <c r="G4062" i="30"/>
  <c r="G4058" i="30"/>
  <c r="G4054" i="30"/>
  <c r="G4050" i="30"/>
  <c r="G4046" i="30"/>
  <c r="G4042" i="30"/>
  <c r="G4038" i="30"/>
  <c r="G4034" i="30"/>
  <c r="G4030" i="30"/>
  <c r="G4026" i="30"/>
  <c r="G4022" i="30"/>
  <c r="G4018" i="30"/>
  <c r="G4014" i="30"/>
  <c r="G4010" i="30"/>
  <c r="G4006" i="30"/>
  <c r="G4002" i="30"/>
  <c r="G3998" i="30"/>
  <c r="G3994" i="30"/>
  <c r="G3990" i="30"/>
  <c r="G3986" i="30"/>
  <c r="G3982" i="30"/>
  <c r="G3978" i="30"/>
  <c r="G3974" i="30"/>
  <c r="G3970" i="30"/>
  <c r="G3966" i="30"/>
  <c r="G3962" i="30"/>
  <c r="G3958" i="30"/>
  <c r="G3954" i="30"/>
  <c r="G3950" i="30"/>
  <c r="G3946" i="30"/>
  <c r="G3942" i="30"/>
  <c r="G3938" i="30"/>
  <c r="G3934" i="30"/>
  <c r="G3930" i="30"/>
  <c r="G3926" i="30"/>
  <c r="G3922" i="30"/>
  <c r="G3918" i="30"/>
  <c r="G3914" i="30"/>
  <c r="G3910" i="30"/>
  <c r="G3906" i="30"/>
  <c r="G3902" i="30"/>
  <c r="G3898" i="30"/>
  <c r="G3894" i="30"/>
  <c r="G3890" i="30"/>
  <c r="G3886" i="30"/>
  <c r="G3882" i="30"/>
  <c r="G3878" i="30"/>
  <c r="G3874" i="30"/>
  <c r="G3870" i="30"/>
  <c r="G3866" i="30"/>
  <c r="G3862" i="30"/>
  <c r="G3858" i="30"/>
  <c r="G3854" i="30"/>
  <c r="G3850" i="30"/>
  <c r="G3846" i="30"/>
  <c r="G3842" i="30"/>
  <c r="G3838" i="30"/>
  <c r="G3834" i="30"/>
  <c r="G3830" i="30"/>
  <c r="G3826" i="30"/>
  <c r="G3822" i="30"/>
  <c r="G3818" i="30"/>
  <c r="G3814" i="30"/>
  <c r="G3810" i="30"/>
  <c r="G3806" i="30"/>
  <c r="G3802" i="30"/>
  <c r="G3798" i="30"/>
  <c r="G3794" i="30"/>
  <c r="G3790" i="30"/>
  <c r="G3786" i="30"/>
  <c r="G3782" i="30"/>
  <c r="G3778" i="30"/>
  <c r="G3774" i="30"/>
  <c r="G3770" i="30"/>
  <c r="G3766" i="30"/>
  <c r="G3762" i="30"/>
  <c r="G3758" i="30"/>
  <c r="G3754" i="30"/>
  <c r="G3750" i="30"/>
  <c r="G3746" i="30"/>
  <c r="G3742" i="30"/>
  <c r="G3738" i="30"/>
  <c r="G3734" i="30"/>
  <c r="G3730" i="30"/>
  <c r="G3726" i="30"/>
  <c r="G3722" i="30"/>
  <c r="G3718" i="30"/>
  <c r="G3714" i="30"/>
  <c r="G3710" i="30"/>
  <c r="G3706" i="30"/>
  <c r="G3702" i="30"/>
  <c r="G3698" i="30"/>
  <c r="G3694" i="30"/>
  <c r="G3690" i="30"/>
  <c r="G3686" i="30"/>
  <c r="G3682" i="30"/>
  <c r="G3678" i="30"/>
  <c r="G3674" i="30"/>
  <c r="G3670" i="30"/>
  <c r="G3666" i="30"/>
  <c r="G3662" i="30"/>
  <c r="G3658" i="30"/>
  <c r="G3654" i="30"/>
  <c r="G3650" i="30"/>
  <c r="G3646" i="30"/>
  <c r="G3642" i="30"/>
  <c r="G3638" i="30"/>
  <c r="G3634" i="30"/>
  <c r="G3630" i="30"/>
  <c r="G3626" i="30"/>
  <c r="G3622" i="30"/>
  <c r="G3618" i="30"/>
  <c r="G3614" i="30"/>
  <c r="G3610" i="30"/>
  <c r="G3606" i="30"/>
  <c r="G3602" i="30"/>
  <c r="G3598" i="30"/>
  <c r="G3594" i="30"/>
  <c r="G3590" i="30"/>
  <c r="G3586" i="30"/>
  <c r="G3582" i="30"/>
  <c r="G3578" i="30"/>
  <c r="G3574" i="30"/>
  <c r="G3570" i="30"/>
  <c r="G3566" i="30"/>
  <c r="G3562" i="30"/>
  <c r="G3558" i="30"/>
  <c r="G3554" i="30"/>
  <c r="G3550" i="30"/>
  <c r="G3546" i="30"/>
  <c r="G3542" i="30"/>
  <c r="G3538" i="30"/>
  <c r="G3534" i="30"/>
  <c r="G3530" i="30"/>
  <c r="G3526" i="30"/>
  <c r="G3522" i="30"/>
  <c r="G3518" i="30"/>
  <c r="G3514" i="30"/>
  <c r="G3510" i="30"/>
  <c r="G3506" i="30"/>
  <c r="G3502" i="30"/>
  <c r="G3498" i="30"/>
  <c r="G3494" i="30"/>
  <c r="G3490" i="30"/>
  <c r="G3486" i="30"/>
  <c r="G3482" i="30"/>
  <c r="G3478" i="30"/>
  <c r="G3474" i="30"/>
  <c r="G3470" i="30"/>
  <c r="G3466" i="30"/>
  <c r="G3462" i="30"/>
  <c r="G3458" i="30"/>
  <c r="G3454" i="30"/>
  <c r="G3450" i="30"/>
  <c r="G3446" i="30"/>
  <c r="G3442" i="30"/>
  <c r="G3438" i="30"/>
  <c r="G3434" i="30"/>
  <c r="G3430" i="30"/>
  <c r="G3426" i="30"/>
  <c r="G3422" i="30"/>
  <c r="G3418" i="30"/>
  <c r="G3414" i="30"/>
  <c r="G3410" i="30"/>
  <c r="G3406" i="30"/>
  <c r="G3402" i="30"/>
  <c r="G3398" i="30"/>
  <c r="G5192" i="30"/>
  <c r="G5160" i="30"/>
  <c r="G4904" i="30"/>
  <c r="G4748" i="30"/>
  <c r="G4685" i="30"/>
  <c r="G4642" i="30"/>
  <c r="G4600" i="30"/>
  <c r="G4557" i="30"/>
  <c r="G4523" i="30"/>
  <c r="G4491" i="30"/>
  <c r="G4459" i="30"/>
  <c r="G4427" i="30"/>
  <c r="G4399" i="30"/>
  <c r="G4383" i="30"/>
  <c r="G4367" i="30"/>
  <c r="G4351" i="30"/>
  <c r="G4335" i="30"/>
  <c r="G4319" i="30"/>
  <c r="G4303" i="30"/>
  <c r="G4287" i="30"/>
  <c r="G4271" i="30"/>
  <c r="G4255" i="30"/>
  <c r="G4244" i="30"/>
  <c r="G4236" i="30"/>
  <c r="G4228" i="30"/>
  <c r="G4220" i="30"/>
  <c r="G4212" i="30"/>
  <c r="G4204" i="30"/>
  <c r="G4196" i="30"/>
  <c r="G4188" i="30"/>
  <c r="G4180" i="30"/>
  <c r="G4172" i="30"/>
  <c r="G4164" i="30"/>
  <c r="G4156" i="30"/>
  <c r="G4148" i="30"/>
  <c r="G4140" i="30"/>
  <c r="G4132" i="30"/>
  <c r="G4124" i="30"/>
  <c r="G4116" i="30"/>
  <c r="G4108" i="30"/>
  <c r="G4100" i="30"/>
  <c r="G4092" i="30"/>
  <c r="G4084" i="30"/>
  <c r="G4076" i="30"/>
  <c r="G4068" i="30"/>
  <c r="G4060" i="30"/>
  <c r="G4052" i="30"/>
  <c r="G4044" i="30"/>
  <c r="G4036" i="30"/>
  <c r="G4028" i="30"/>
  <c r="G4020" i="30"/>
  <c r="G4012" i="30"/>
  <c r="G4004" i="30"/>
  <c r="G3996" i="30"/>
  <c r="G3988" i="30"/>
  <c r="G3980" i="30"/>
  <c r="G3972" i="30"/>
  <c r="G3964" i="30"/>
  <c r="G3956" i="30"/>
  <c r="G3948" i="30"/>
  <c r="G3940" i="30"/>
  <c r="G3932" i="30"/>
  <c r="G3924" i="30"/>
  <c r="G3916" i="30"/>
  <c r="G3908" i="30"/>
  <c r="G3900" i="30"/>
  <c r="G3892" i="30"/>
  <c r="G3884" i="30"/>
  <c r="G3876" i="30"/>
  <c r="G3868" i="30"/>
  <c r="G3860" i="30"/>
  <c r="G3852" i="30"/>
  <c r="G3844" i="30"/>
  <c r="G3836" i="30"/>
  <c r="G3828" i="30"/>
  <c r="G3820" i="30"/>
  <c r="G3812" i="30"/>
  <c r="G3804" i="30"/>
  <c r="G3796" i="30"/>
  <c r="G3788" i="30"/>
  <c r="G3780" i="30"/>
  <c r="G3772" i="30"/>
  <c r="G3764" i="30"/>
  <c r="G3756" i="30"/>
  <c r="G3748" i="30"/>
  <c r="G3740" i="30"/>
  <c r="G3732" i="30"/>
  <c r="G3724" i="30"/>
  <c r="G3716" i="30"/>
  <c r="G3708" i="30"/>
  <c r="G3700" i="30"/>
  <c r="G3692" i="30"/>
  <c r="G3684" i="30"/>
  <c r="G3676" i="30"/>
  <c r="G3668" i="30"/>
  <c r="G3660" i="30"/>
  <c r="G3652" i="30"/>
  <c r="G3644" i="30"/>
  <c r="G3636" i="30"/>
  <c r="G3628" i="30"/>
  <c r="G3620" i="30"/>
  <c r="G3612" i="30"/>
  <c r="G3604" i="30"/>
  <c r="G3596" i="30"/>
  <c r="G3588" i="30"/>
  <c r="G3580" i="30"/>
  <c r="G3572" i="30"/>
  <c r="G3564" i="30"/>
  <c r="G3556" i="30"/>
  <c r="G3548" i="30"/>
  <c r="G3540" i="30"/>
  <c r="G3532" i="30"/>
  <c r="G3524" i="30"/>
  <c r="G3516" i="30"/>
  <c r="G3508" i="30"/>
  <c r="G3500" i="30"/>
  <c r="G3492" i="30"/>
  <c r="G3484" i="30"/>
  <c r="G3476" i="30"/>
  <c r="G3468" i="30"/>
  <c r="G3460" i="30"/>
  <c r="G3452" i="30"/>
  <c r="G3444" i="30"/>
  <c r="G3436" i="30"/>
  <c r="G3428" i="30"/>
  <c r="G3420" i="30"/>
  <c r="G3412" i="30"/>
  <c r="G3404" i="30"/>
  <c r="G3396" i="30"/>
  <c r="G3392" i="30"/>
  <c r="G3388" i="30"/>
  <c r="G3384" i="30"/>
  <c r="G3380" i="30"/>
  <c r="G3376" i="30"/>
  <c r="G3372" i="30"/>
  <c r="G3368" i="30"/>
  <c r="G3364" i="30"/>
  <c r="G3360" i="30"/>
  <c r="G3356" i="30"/>
  <c r="G3352" i="30"/>
  <c r="G3348" i="30"/>
  <c r="G3344" i="30"/>
  <c r="G3340" i="30"/>
  <c r="G3336" i="30"/>
  <c r="G3332" i="30"/>
  <c r="G3328" i="30"/>
  <c r="G3324" i="30"/>
  <c r="G3320" i="30"/>
  <c r="G3316" i="30"/>
  <c r="G3312" i="30"/>
  <c r="G3308" i="30"/>
  <c r="G3304" i="30"/>
  <c r="G3300" i="30"/>
  <c r="G3296" i="30"/>
  <c r="G3292" i="30"/>
  <c r="G3288" i="30"/>
  <c r="G3284" i="30"/>
  <c r="G3280" i="30"/>
  <c r="G3276" i="30"/>
  <c r="G3272" i="30"/>
  <c r="G3268" i="30"/>
  <c r="G3264" i="30"/>
  <c r="G3260" i="30"/>
  <c r="G3256" i="30"/>
  <c r="G3252" i="30"/>
  <c r="G3248" i="30"/>
  <c r="G3244" i="30"/>
  <c r="G3240" i="30"/>
  <c r="G3236" i="30"/>
  <c r="G3232" i="30"/>
  <c r="G3228" i="30"/>
  <c r="G3219" i="30"/>
  <c r="G3215" i="30"/>
  <c r="G3211" i="30"/>
  <c r="G3207" i="30"/>
  <c r="G3203" i="30"/>
  <c r="G3199" i="30"/>
  <c r="G3195" i="30"/>
  <c r="G3191" i="30"/>
  <c r="G3187" i="30"/>
  <c r="G3183" i="30"/>
  <c r="G3179" i="30"/>
  <c r="G3175" i="30"/>
  <c r="G3171" i="30"/>
  <c r="G3167" i="30"/>
  <c r="G3163" i="30"/>
  <c r="G3159" i="30"/>
  <c r="G3155" i="30"/>
  <c r="G3151" i="30"/>
  <c r="G3147" i="30"/>
  <c r="G3143" i="30"/>
  <c r="G3139" i="30"/>
  <c r="G3135" i="30"/>
  <c r="G3131" i="30"/>
  <c r="G3127" i="30"/>
  <c r="G3123" i="30"/>
  <c r="G3119" i="30"/>
  <c r="G3115" i="30"/>
  <c r="G3111" i="30"/>
  <c r="G3107" i="30"/>
  <c r="G3103" i="30"/>
  <c r="G3099" i="30"/>
  <c r="G3095" i="30"/>
  <c r="G3091" i="30"/>
  <c r="G3087" i="30"/>
  <c r="G3083" i="30"/>
  <c r="G3079" i="30"/>
  <c r="G3075" i="30"/>
  <c r="G3071" i="30"/>
  <c r="G3067" i="30"/>
  <c r="G3063" i="30"/>
  <c r="G3059" i="30"/>
  <c r="G3055" i="30"/>
  <c r="G3051" i="30"/>
  <c r="G3047" i="30"/>
  <c r="G3043" i="30"/>
  <c r="G3039" i="30"/>
  <c r="G3035" i="30"/>
  <c r="G3031" i="30"/>
  <c r="G3027" i="30"/>
  <c r="G3023" i="30"/>
  <c r="G3019" i="30"/>
  <c r="G3015" i="30"/>
  <c r="G3011" i="30"/>
  <c r="G3007" i="30"/>
  <c r="G3003" i="30"/>
  <c r="G2999" i="30"/>
  <c r="G2995" i="30"/>
  <c r="G2991" i="30"/>
  <c r="G2987" i="30"/>
  <c r="G2983" i="30"/>
  <c r="G2979" i="30"/>
  <c r="G2975" i="30"/>
  <c r="G2971" i="30"/>
  <c r="G2967" i="30"/>
  <c r="G2963" i="30"/>
  <c r="G2959" i="30"/>
  <c r="G2955" i="30"/>
  <c r="G2951" i="30"/>
  <c r="G2947" i="30"/>
  <c r="G2943" i="30"/>
  <c r="G2939" i="30"/>
  <c r="G2935" i="30"/>
  <c r="G2931" i="30"/>
  <c r="G2927" i="30"/>
  <c r="G2923" i="30"/>
  <c r="G2919" i="30"/>
  <c r="G2915" i="30"/>
  <c r="G2911" i="30"/>
  <c r="G2907" i="30"/>
  <c r="G2903" i="30"/>
  <c r="G2899" i="30"/>
  <c r="G2895" i="30"/>
  <c r="G2891" i="30"/>
  <c r="G2887" i="30"/>
  <c r="G2883" i="30"/>
  <c r="G5064" i="30"/>
  <c r="G4828" i="30"/>
  <c r="G4724" i="30"/>
  <c r="G4669" i="30"/>
  <c r="G4626" i="30"/>
  <c r="G4584" i="30"/>
  <c r="G4543" i="30"/>
  <c r="G4511" i="30"/>
  <c r="G4479" i="30"/>
  <c r="G4447" i="30"/>
  <c r="G4415" i="30"/>
  <c r="G4393" i="30"/>
  <c r="G4377" i="30"/>
  <c r="G4361" i="30"/>
  <c r="G4345" i="30"/>
  <c r="G4329" i="30"/>
  <c r="G4313" i="30"/>
  <c r="G4297" i="30"/>
  <c r="G4281" i="30"/>
  <c r="G4265" i="30"/>
  <c r="G4251" i="30"/>
  <c r="G4241" i="30"/>
  <c r="G4233" i="30"/>
  <c r="G4225" i="30"/>
  <c r="G4217" i="30"/>
  <c r="G4209" i="30"/>
  <c r="G4201" i="30"/>
  <c r="G4193" i="30"/>
  <c r="G4185" i="30"/>
  <c r="G4177" i="30"/>
  <c r="G4169" i="30"/>
  <c r="G4161" i="30"/>
  <c r="G4153" i="30"/>
  <c r="G4145" i="30"/>
  <c r="G4137" i="30"/>
  <c r="G4129" i="30"/>
  <c r="G4121" i="30"/>
  <c r="G4113" i="30"/>
  <c r="G4105" i="30"/>
  <c r="G4097" i="30"/>
  <c r="G4089" i="30"/>
  <c r="G4081" i="30"/>
  <c r="G4073" i="30"/>
  <c r="G4065" i="30"/>
  <c r="G4057" i="30"/>
  <c r="G4049" i="30"/>
  <c r="G4041" i="30"/>
  <c r="G4033" i="30"/>
  <c r="G4025" i="30"/>
  <c r="G4017" i="30"/>
  <c r="G4009" i="30"/>
  <c r="G4001" i="30"/>
  <c r="G3993" i="30"/>
  <c r="G3985" i="30"/>
  <c r="G3977" i="30"/>
  <c r="G3969" i="30"/>
  <c r="G3961" i="30"/>
  <c r="G3953" i="30"/>
  <c r="G3945" i="30"/>
  <c r="G3937" i="30"/>
  <c r="G3929" i="30"/>
  <c r="G3921" i="30"/>
  <c r="G3913" i="30"/>
  <c r="G3905" i="30"/>
  <c r="G3897" i="30"/>
  <c r="G3889" i="30"/>
  <c r="G3881" i="30"/>
  <c r="G3873" i="30"/>
  <c r="G3865" i="30"/>
  <c r="G3857" i="30"/>
  <c r="G3849" i="30"/>
  <c r="G3841" i="30"/>
  <c r="G3833" i="30"/>
  <c r="G3825" i="30"/>
  <c r="G3817" i="30"/>
  <c r="G3809" i="30"/>
  <c r="G3801" i="30"/>
  <c r="G3793" i="30"/>
  <c r="G3785" i="30"/>
  <c r="G3777" i="30"/>
  <c r="G3769" i="30"/>
  <c r="G3761" i="30"/>
  <c r="G3753" i="30"/>
  <c r="G3745" i="30"/>
  <c r="G3737" i="30"/>
  <c r="G3729" i="30"/>
  <c r="G3721" i="30"/>
  <c r="G3713" i="30"/>
  <c r="G3705" i="30"/>
  <c r="G3697" i="30"/>
  <c r="G3689" i="30"/>
  <c r="G3681" i="30"/>
  <c r="G3673" i="30"/>
  <c r="G3665" i="30"/>
  <c r="G3657" i="30"/>
  <c r="G3649" i="30"/>
  <c r="G3641" i="30"/>
  <c r="G3633" i="30"/>
  <c r="G3625" i="30"/>
  <c r="G3617" i="30"/>
  <c r="G3609" i="30"/>
  <c r="G3601" i="30"/>
  <c r="G3593" i="30"/>
  <c r="G3585" i="30"/>
  <c r="G3577" i="30"/>
  <c r="G3569" i="30"/>
  <c r="G3561" i="30"/>
  <c r="G3553" i="30"/>
  <c r="G3545" i="30"/>
  <c r="G3537" i="30"/>
  <c r="G3529" i="30"/>
  <c r="G3521" i="30"/>
  <c r="G3513" i="30"/>
  <c r="G3505" i="30"/>
  <c r="G3497" i="30"/>
  <c r="G3489" i="30"/>
  <c r="G3481" i="30"/>
  <c r="G3473" i="30"/>
  <c r="G3465" i="30"/>
  <c r="G3457" i="30"/>
  <c r="G3449" i="30"/>
  <c r="G3441" i="30"/>
  <c r="G3433" i="30"/>
  <c r="G3425" i="30"/>
  <c r="G3417" i="30"/>
  <c r="G3409" i="30"/>
  <c r="G3401" i="30"/>
  <c r="G3395" i="30"/>
  <c r="G3391" i="30"/>
  <c r="G3387" i="30"/>
  <c r="G3383" i="30"/>
  <c r="G3379" i="30"/>
  <c r="G3375" i="30"/>
  <c r="G3371" i="30"/>
  <c r="G3367" i="30"/>
  <c r="G3363" i="30"/>
  <c r="G3359" i="30"/>
  <c r="G3355" i="30"/>
  <c r="G3351" i="30"/>
  <c r="G3347" i="30"/>
  <c r="G3343" i="30"/>
  <c r="G3339" i="30"/>
  <c r="G3335" i="30"/>
  <c r="G3331" i="30"/>
  <c r="G3327" i="30"/>
  <c r="G3323" i="30"/>
  <c r="G3319" i="30"/>
  <c r="G3315" i="30"/>
  <c r="G3311" i="30"/>
  <c r="G3307" i="30"/>
  <c r="G3303" i="30"/>
  <c r="G3299" i="30"/>
  <c r="G3295" i="30"/>
  <c r="G3291" i="30"/>
  <c r="G3287" i="30"/>
  <c r="G3283" i="30"/>
  <c r="G3279" i="30"/>
  <c r="G3275" i="30"/>
  <c r="G3271" i="30"/>
  <c r="G3267" i="30"/>
  <c r="G3263" i="30"/>
  <c r="G3259" i="30"/>
  <c r="G3255" i="30"/>
  <c r="G3251" i="30"/>
  <c r="G3247" i="30"/>
  <c r="G3243" i="30"/>
  <c r="G3239" i="30"/>
  <c r="G3235" i="30"/>
  <c r="G3231" i="30"/>
  <c r="G3227" i="30"/>
  <c r="G3222" i="30"/>
  <c r="G3218" i="30"/>
  <c r="G3214" i="30"/>
  <c r="G3210" i="30"/>
  <c r="G3206" i="30"/>
  <c r="G3202" i="30"/>
  <c r="G3198" i="30"/>
  <c r="G3194" i="30"/>
  <c r="G3190" i="30"/>
  <c r="G3186" i="30"/>
  <c r="G3182" i="30"/>
  <c r="G3178" i="30"/>
  <c r="G3174" i="30"/>
  <c r="G3170" i="30"/>
  <c r="G3166" i="30"/>
  <c r="G3162" i="30"/>
  <c r="G3158" i="30"/>
  <c r="G3154" i="30"/>
  <c r="G3150" i="30"/>
  <c r="G3146" i="30"/>
  <c r="G3142" i="30"/>
  <c r="G3138" i="30"/>
  <c r="G3134" i="30"/>
  <c r="G3130" i="30"/>
  <c r="G3126" i="30"/>
  <c r="G3122" i="30"/>
  <c r="G3118" i="30"/>
  <c r="G3114" i="30"/>
  <c r="G3110" i="30"/>
  <c r="G3106" i="30"/>
  <c r="G3102" i="30"/>
  <c r="G3098" i="30"/>
  <c r="G3094" i="30"/>
  <c r="G3090" i="30"/>
  <c r="G3086" i="30"/>
  <c r="G3082" i="30"/>
  <c r="G3078" i="30"/>
  <c r="G3074" i="30"/>
  <c r="G3070" i="30"/>
  <c r="G3066" i="30"/>
  <c r="G3062" i="30"/>
  <c r="G3058" i="30"/>
  <c r="G3054" i="30"/>
  <c r="G3050" i="30"/>
  <c r="G3046" i="30"/>
  <c r="G3042" i="30"/>
  <c r="G3038" i="30"/>
  <c r="G3034" i="30"/>
  <c r="G3030" i="30"/>
  <c r="G3026" i="30"/>
  <c r="G3022" i="30"/>
  <c r="G3018" i="30"/>
  <c r="G3014" i="30"/>
  <c r="G3010" i="30"/>
  <c r="G3006" i="30"/>
  <c r="G3002" i="30"/>
  <c r="G2998" i="30"/>
  <c r="G2994" i="30"/>
  <c r="G2990" i="30"/>
  <c r="G2986" i="30"/>
  <c r="G2982" i="30"/>
  <c r="G2978" i="30"/>
  <c r="G2974" i="30"/>
  <c r="G2970" i="30"/>
  <c r="G2966" i="30"/>
  <c r="G2962" i="30"/>
  <c r="G2958" i="30"/>
  <c r="G2954" i="30"/>
  <c r="G2950" i="30"/>
  <c r="G2946" i="30"/>
  <c r="G2942" i="30"/>
  <c r="G2938" i="30"/>
  <c r="G2934" i="30"/>
  <c r="G2930" i="30"/>
  <c r="G2926" i="30"/>
  <c r="G2922" i="30"/>
  <c r="G2918" i="30"/>
  <c r="G2914" i="30"/>
  <c r="G2910" i="30"/>
  <c r="G2906" i="30"/>
  <c r="G2902" i="30"/>
  <c r="G2898" i="30"/>
  <c r="G2894" i="30"/>
  <c r="G2890" i="30"/>
  <c r="G2886" i="30"/>
  <c r="G5032" i="30"/>
  <c r="G4807" i="30"/>
  <c r="G4716" i="30"/>
  <c r="G4664" i="30"/>
  <c r="G4621" i="30"/>
  <c r="G4578" i="30"/>
  <c r="G4539" i="30"/>
  <c r="G4507" i="30"/>
  <c r="G4475" i="30"/>
  <c r="G4443" i="30"/>
  <c r="G4411" i="30"/>
  <c r="G4391" i="30"/>
  <c r="G4375" i="30"/>
  <c r="G4359" i="30"/>
  <c r="G4343" i="30"/>
  <c r="G4327" i="30"/>
  <c r="G4311" i="30"/>
  <c r="G4295" i="30"/>
  <c r="G4279" i="30"/>
  <c r="G4263" i="30"/>
  <c r="G4249" i="30"/>
  <c r="G4240" i="30"/>
  <c r="G4232" i="30"/>
  <c r="G4224" i="30"/>
  <c r="G4216" i="30"/>
  <c r="G4208" i="30"/>
  <c r="G4200" i="30"/>
  <c r="G4192" i="30"/>
  <c r="G4184" i="30"/>
  <c r="G4176" i="30"/>
  <c r="G4168" i="30"/>
  <c r="G4160" i="30"/>
  <c r="G4152" i="30"/>
  <c r="G4144" i="30"/>
  <c r="G4136" i="30"/>
  <c r="G4128" i="30"/>
  <c r="G4120" i="30"/>
  <c r="G4112" i="30"/>
  <c r="G4104" i="30"/>
  <c r="G4096" i="30"/>
  <c r="G4088" i="30"/>
  <c r="G4080" i="30"/>
  <c r="G4072" i="30"/>
  <c r="G4064" i="30"/>
  <c r="G4056" i="30"/>
  <c r="G4048" i="30"/>
  <c r="G4040" i="30"/>
  <c r="G4032" i="30"/>
  <c r="G4024" i="30"/>
  <c r="G4016" i="30"/>
  <c r="G4008" i="30"/>
  <c r="G4000" i="30"/>
  <c r="G3992" i="30"/>
  <c r="G3984" i="30"/>
  <c r="G3976" i="30"/>
  <c r="G3968" i="30"/>
  <c r="G3960" i="30"/>
  <c r="G3952" i="30"/>
  <c r="G3944" i="30"/>
  <c r="G3936" i="30"/>
  <c r="G3928" i="30"/>
  <c r="G3920" i="30"/>
  <c r="G3912" i="30"/>
  <c r="G3904" i="30"/>
  <c r="G3896" i="30"/>
  <c r="G3888" i="30"/>
  <c r="G3880" i="30"/>
  <c r="G3872" i="30"/>
  <c r="G3864" i="30"/>
  <c r="G3856" i="30"/>
  <c r="G3848" i="30"/>
  <c r="G3840" i="30"/>
  <c r="G3832" i="30"/>
  <c r="G3824" i="30"/>
  <c r="G3816" i="30"/>
  <c r="G3808" i="30"/>
  <c r="G3800" i="30"/>
  <c r="G3792" i="30"/>
  <c r="G3784" i="30"/>
  <c r="G3776" i="30"/>
  <c r="G3768" i="30"/>
  <c r="G3760" i="30"/>
  <c r="G3752" i="30"/>
  <c r="G3744" i="30"/>
  <c r="G3736" i="30"/>
  <c r="G3728" i="30"/>
  <c r="G3720" i="30"/>
  <c r="G3712" i="30"/>
  <c r="G3704" i="30"/>
  <c r="G3696" i="30"/>
  <c r="G3688" i="30"/>
  <c r="G3680" i="30"/>
  <c r="G3672" i="30"/>
  <c r="G3664" i="30"/>
  <c r="G3656" i="30"/>
  <c r="G3648" i="30"/>
  <c r="G3640" i="30"/>
  <c r="G3632" i="30"/>
  <c r="G3624" i="30"/>
  <c r="G3616" i="30"/>
  <c r="G3608" i="30"/>
  <c r="G3600" i="30"/>
  <c r="G3592" i="30"/>
  <c r="G3584" i="30"/>
  <c r="G3576" i="30"/>
  <c r="G3568" i="30"/>
  <c r="G3560" i="30"/>
  <c r="G3552" i="30"/>
  <c r="G3544" i="30"/>
  <c r="G3536" i="30"/>
  <c r="G3528" i="30"/>
  <c r="G3520" i="30"/>
  <c r="G3512" i="30"/>
  <c r="G3504" i="30"/>
  <c r="G3496" i="30"/>
  <c r="G3488" i="30"/>
  <c r="G3480" i="30"/>
  <c r="G3472" i="30"/>
  <c r="G3464" i="30"/>
  <c r="G3456" i="30"/>
  <c r="G3448" i="30"/>
  <c r="G3440" i="30"/>
  <c r="G3432" i="30"/>
  <c r="G3424" i="30"/>
  <c r="G3416" i="30"/>
  <c r="G3408" i="30"/>
  <c r="G3400" i="30"/>
  <c r="G3394" i="30"/>
  <c r="G3390" i="30"/>
  <c r="G3386" i="30"/>
  <c r="G3382" i="30"/>
  <c r="G3378" i="30"/>
  <c r="G3374" i="30"/>
  <c r="G3370" i="30"/>
  <c r="G3366" i="30"/>
  <c r="G3362" i="30"/>
  <c r="G3358" i="30"/>
  <c r="G3354" i="30"/>
  <c r="G3350" i="30"/>
  <c r="G3346" i="30"/>
  <c r="G3342" i="30"/>
  <c r="G3338" i="30"/>
  <c r="G3334" i="30"/>
  <c r="G3330" i="30"/>
  <c r="G3326" i="30"/>
  <c r="G3322" i="30"/>
  <c r="G3318" i="30"/>
  <c r="G3314" i="30"/>
  <c r="G3310" i="30"/>
  <c r="G3306" i="30"/>
  <c r="G3302" i="30"/>
  <c r="G3298" i="30"/>
  <c r="G3294" i="30"/>
  <c r="G3290" i="30"/>
  <c r="G3286" i="30"/>
  <c r="G3282" i="30"/>
  <c r="G3278" i="30"/>
  <c r="G3274" i="30"/>
  <c r="G3270" i="30"/>
  <c r="G3266" i="30"/>
  <c r="G3262" i="30"/>
  <c r="G3258" i="30"/>
  <c r="G3254" i="30"/>
  <c r="G3250" i="30"/>
  <c r="G3246" i="30"/>
  <c r="G3242" i="30"/>
  <c r="G3238" i="30"/>
  <c r="G3234" i="30"/>
  <c r="G3230" i="30"/>
  <c r="G3226" i="30"/>
  <c r="G3221" i="30"/>
  <c r="G3217" i="30"/>
  <c r="G3213" i="30"/>
  <c r="G3209" i="30"/>
  <c r="G3205" i="30"/>
  <c r="G3201" i="30"/>
  <c r="G3197" i="30"/>
  <c r="G3193" i="30"/>
  <c r="G3189" i="30"/>
  <c r="G3185" i="30"/>
  <c r="G3181" i="30"/>
  <c r="G3177" i="30"/>
  <c r="G3173" i="30"/>
  <c r="G3169" i="30"/>
  <c r="G3165" i="30"/>
  <c r="G3161" i="30"/>
  <c r="G3157" i="30"/>
  <c r="G3153" i="30"/>
  <c r="G3149" i="30"/>
  <c r="G3145" i="30"/>
  <c r="G3141" i="30"/>
  <c r="G3137" i="30"/>
  <c r="G3133" i="30"/>
  <c r="G3129" i="30"/>
  <c r="G3125" i="30"/>
  <c r="G3121" i="30"/>
  <c r="G3117" i="30"/>
  <c r="G3113" i="30"/>
  <c r="G3109" i="30"/>
  <c r="G3105" i="30"/>
  <c r="G3101" i="30"/>
  <c r="G3097" i="30"/>
  <c r="G3093" i="30"/>
  <c r="G3089" i="30"/>
  <c r="G3085" i="30"/>
  <c r="G3081" i="30"/>
  <c r="G3077" i="30"/>
  <c r="G3073" i="30"/>
  <c r="G3069" i="30"/>
  <c r="G3065" i="30"/>
  <c r="G3061" i="30"/>
  <c r="G3057" i="30"/>
  <c r="G3053" i="30"/>
  <c r="G3049" i="30"/>
  <c r="G3045" i="30"/>
  <c r="G3041" i="30"/>
  <c r="G3037" i="30"/>
  <c r="G3033" i="30"/>
  <c r="G3029" i="30"/>
  <c r="G3025" i="30"/>
  <c r="G3021" i="30"/>
  <c r="G3017" i="30"/>
  <c r="G3013" i="30"/>
  <c r="G3009" i="30"/>
  <c r="G3005" i="30"/>
  <c r="G3001" i="30"/>
  <c r="G2997" i="30"/>
  <c r="G2993" i="30"/>
  <c r="G2989" i="30"/>
  <c r="G2985" i="30"/>
  <c r="G2981" i="30"/>
  <c r="G2977" i="30"/>
  <c r="G2973" i="30"/>
  <c r="G2969" i="30"/>
  <c r="G2965" i="30"/>
  <c r="G2961" i="30"/>
  <c r="G2957" i="30"/>
  <c r="G2953" i="30"/>
  <c r="G2949" i="30"/>
  <c r="G2945" i="30"/>
  <c r="G2941" i="30"/>
  <c r="G2937" i="30"/>
  <c r="G2933" i="30"/>
  <c r="G2929" i="30"/>
  <c r="G2925" i="30"/>
  <c r="G2921" i="30"/>
  <c r="G2917" i="30"/>
  <c r="G2913" i="30"/>
  <c r="G2909" i="30"/>
  <c r="G2905" i="30"/>
  <c r="G2901" i="30"/>
  <c r="G2897" i="30"/>
  <c r="G2893" i="30"/>
  <c r="G2889" i="30"/>
  <c r="G2885" i="30"/>
  <c r="G4936" i="30"/>
  <c r="G4605" i="30"/>
  <c r="G4463" i="30"/>
  <c r="G4369" i="30"/>
  <c r="G4305" i="30"/>
  <c r="G4245" i="30"/>
  <c r="G4213" i="30"/>
  <c r="G4181" i="30"/>
  <c r="G4149" i="30"/>
  <c r="G4117" i="30"/>
  <c r="G4085" i="30"/>
  <c r="G4053" i="30"/>
  <c r="G4021" i="30"/>
  <c r="G3989" i="30"/>
  <c r="G3957" i="30"/>
  <c r="G3925" i="30"/>
  <c r="G3893" i="30"/>
  <c r="G3861" i="30"/>
  <c r="G3829" i="30"/>
  <c r="G3797" i="30"/>
  <c r="G3765" i="30"/>
  <c r="G3733" i="30"/>
  <c r="G3701" i="30"/>
  <c r="G3669" i="30"/>
  <c r="G3637" i="30"/>
  <c r="G3605" i="30"/>
  <c r="G3573" i="30"/>
  <c r="G3541" i="30"/>
  <c r="G3509" i="30"/>
  <c r="G3477" i="30"/>
  <c r="G3445" i="30"/>
  <c r="G3413" i="30"/>
  <c r="G3389" i="30"/>
  <c r="G3373" i="30"/>
  <c r="G3357" i="30"/>
  <c r="G3341" i="30"/>
  <c r="G3325" i="30"/>
  <c r="G3309" i="30"/>
  <c r="G3293" i="30"/>
  <c r="G3277" i="30"/>
  <c r="G3261" i="30"/>
  <c r="G3245" i="30"/>
  <c r="G3229" i="30"/>
  <c r="G3212" i="30"/>
  <c r="G3196" i="30"/>
  <c r="G3180" i="30"/>
  <c r="G3164" i="30"/>
  <c r="G3148" i="30"/>
  <c r="G3132" i="30"/>
  <c r="G3116" i="30"/>
  <c r="G3100" i="30"/>
  <c r="G3084" i="30"/>
  <c r="G3068" i="30"/>
  <c r="G3052" i="30"/>
  <c r="G3036" i="30"/>
  <c r="G3020" i="30"/>
  <c r="G3004" i="30"/>
  <c r="G2988" i="30"/>
  <c r="G2972" i="30"/>
  <c r="G2956" i="30"/>
  <c r="G2940" i="30"/>
  <c r="G2924" i="30"/>
  <c r="G2908" i="30"/>
  <c r="G2892" i="30"/>
  <c r="G2881" i="30"/>
  <c r="G2877" i="30"/>
  <c r="G2873" i="30"/>
  <c r="G2869" i="30"/>
  <c r="G2865" i="30"/>
  <c r="G2861" i="30"/>
  <c r="G2857" i="30"/>
  <c r="G2853" i="30"/>
  <c r="G2849" i="30"/>
  <c r="G2845" i="30"/>
  <c r="G2841" i="30"/>
  <c r="G2837" i="30"/>
  <c r="G2833" i="30"/>
  <c r="G2829" i="30"/>
  <c r="G2825" i="30"/>
  <c r="G2821" i="30"/>
  <c r="G2817" i="30"/>
  <c r="G2813" i="30"/>
  <c r="G2809" i="30"/>
  <c r="G2805" i="30"/>
  <c r="G2801" i="30"/>
  <c r="G2797" i="30"/>
  <c r="G2793" i="30"/>
  <c r="G2789" i="30"/>
  <c r="G2785" i="30"/>
  <c r="G2781" i="30"/>
  <c r="G2777" i="30"/>
  <c r="G2773" i="30"/>
  <c r="G2769" i="30"/>
  <c r="G2765" i="30"/>
  <c r="G2761" i="30"/>
  <c r="G2757" i="30"/>
  <c r="G2753" i="30"/>
  <c r="G2749" i="30"/>
  <c r="G2745" i="30"/>
  <c r="G2741" i="30"/>
  <c r="G2737" i="30"/>
  <c r="G2733" i="30"/>
  <c r="G2729" i="30"/>
  <c r="G2725" i="30"/>
  <c r="G2721" i="30"/>
  <c r="G2717" i="30"/>
  <c r="G2713" i="30"/>
  <c r="G2709" i="30"/>
  <c r="G2705" i="30"/>
  <c r="G2701" i="30"/>
  <c r="G2697" i="30"/>
  <c r="G2693" i="30"/>
  <c r="G2689" i="30"/>
  <c r="G2685" i="30"/>
  <c r="G2681" i="30"/>
  <c r="G2677" i="30"/>
  <c r="G2673" i="30"/>
  <c r="G2669" i="30"/>
  <c r="G2665" i="30"/>
  <c r="G2661" i="30"/>
  <c r="G2657" i="30"/>
  <c r="G2653" i="30"/>
  <c r="G2649" i="30"/>
  <c r="G2645" i="30"/>
  <c r="G2641" i="30"/>
  <c r="G2637" i="30"/>
  <c r="G2633" i="30"/>
  <c r="G2629" i="30"/>
  <c r="G2625" i="30"/>
  <c r="G2621" i="30"/>
  <c r="G2617" i="30"/>
  <c r="G2613" i="30"/>
  <c r="G2609" i="30"/>
  <c r="G2605" i="30"/>
  <c r="G2601" i="30"/>
  <c r="G2597" i="30"/>
  <c r="G2593" i="30"/>
  <c r="G2589" i="30"/>
  <c r="G2585" i="30"/>
  <c r="G2581" i="30"/>
  <c r="G2577" i="30"/>
  <c r="G2573" i="30"/>
  <c r="G2569" i="30"/>
  <c r="G2565" i="30"/>
  <c r="G2561" i="30"/>
  <c r="G2557" i="30"/>
  <c r="G2553" i="30"/>
  <c r="G2549" i="30"/>
  <c r="G2545" i="30"/>
  <c r="G2541" i="30"/>
  <c r="G2537" i="30"/>
  <c r="G2533" i="30"/>
  <c r="G2529" i="30"/>
  <c r="G2525" i="30"/>
  <c r="G2521" i="30"/>
  <c r="G2517" i="30"/>
  <c r="G2513" i="30"/>
  <c r="G2509" i="30"/>
  <c r="G2505" i="30"/>
  <c r="G2501" i="30"/>
  <c r="G2497" i="30"/>
  <c r="G2493" i="30"/>
  <c r="G2489" i="30"/>
  <c r="G2485" i="30"/>
  <c r="G2481" i="30"/>
  <c r="G2477" i="30"/>
  <c r="G2473" i="30"/>
  <c r="G2469" i="30"/>
  <c r="G2465" i="30"/>
  <c r="G2461" i="30"/>
  <c r="G2457" i="30"/>
  <c r="G2453" i="30"/>
  <c r="G2449" i="30"/>
  <c r="G2445" i="30"/>
  <c r="G2441" i="30"/>
  <c r="G2437" i="30"/>
  <c r="G2433" i="30"/>
  <c r="G2429" i="30"/>
  <c r="G2425" i="30"/>
  <c r="G2421" i="30"/>
  <c r="G2417" i="30"/>
  <c r="G2413" i="30"/>
  <c r="G4756" i="30"/>
  <c r="G4562" i="30"/>
  <c r="G4431" i="30"/>
  <c r="G4353" i="30"/>
  <c r="G4289" i="30"/>
  <c r="G4237" i="30"/>
  <c r="G4205" i="30"/>
  <c r="G4173" i="30"/>
  <c r="G4141" i="30"/>
  <c r="G4109" i="30"/>
  <c r="G4077" i="30"/>
  <c r="G4045" i="30"/>
  <c r="G4013" i="30"/>
  <c r="G3981" i="30"/>
  <c r="G3949" i="30"/>
  <c r="G3917" i="30"/>
  <c r="G3885" i="30"/>
  <c r="G3853" i="30"/>
  <c r="G3821" i="30"/>
  <c r="G3789" i="30"/>
  <c r="G3757" i="30"/>
  <c r="G3725" i="30"/>
  <c r="G3693" i="30"/>
  <c r="G3661" i="30"/>
  <c r="G3629" i="30"/>
  <c r="G3597" i="30"/>
  <c r="G3565" i="30"/>
  <c r="G3533" i="30"/>
  <c r="G3501" i="30"/>
  <c r="G3469" i="30"/>
  <c r="G3437" i="30"/>
  <c r="G3405" i="30"/>
  <c r="G3385" i="30"/>
  <c r="G3369" i="30"/>
  <c r="G3353" i="30"/>
  <c r="G3337" i="30"/>
  <c r="G3321" i="30"/>
  <c r="G3305" i="30"/>
  <c r="G3289" i="30"/>
  <c r="G3273" i="30"/>
  <c r="G3257" i="30"/>
  <c r="G3241" i="30"/>
  <c r="G3225" i="30"/>
  <c r="G3208" i="30"/>
  <c r="G3192" i="30"/>
  <c r="G3176" i="30"/>
  <c r="G3160" i="30"/>
  <c r="G3144" i="30"/>
  <c r="G3128" i="30"/>
  <c r="G3112" i="30"/>
  <c r="G3096" i="30"/>
  <c r="G3080" i="30"/>
  <c r="G3064" i="30"/>
  <c r="G3048" i="30"/>
  <c r="G3032" i="30"/>
  <c r="G3016" i="30"/>
  <c r="G3000" i="30"/>
  <c r="G2984" i="30"/>
  <c r="G2968" i="30"/>
  <c r="G2952" i="30"/>
  <c r="G2936" i="30"/>
  <c r="G2920" i="30"/>
  <c r="G2904" i="30"/>
  <c r="G2888" i="30"/>
  <c r="G2880" i="30"/>
  <c r="G2876" i="30"/>
  <c r="G2872" i="30"/>
  <c r="G2868" i="30"/>
  <c r="G2864" i="30"/>
  <c r="G2860" i="30"/>
  <c r="G2856" i="30"/>
  <c r="G2852" i="30"/>
  <c r="G2848" i="30"/>
  <c r="G2844" i="30"/>
  <c r="G2840" i="30"/>
  <c r="G2836" i="30"/>
  <c r="G2832" i="30"/>
  <c r="G2828" i="30"/>
  <c r="G2824" i="30"/>
  <c r="G2820" i="30"/>
  <c r="G2816" i="30"/>
  <c r="G2812" i="30"/>
  <c r="G2808" i="30"/>
  <c r="G2804" i="30"/>
  <c r="G2800" i="30"/>
  <c r="G2796" i="30"/>
  <c r="G2792" i="30"/>
  <c r="G2788" i="30"/>
  <c r="G2784" i="30"/>
  <c r="G2780" i="30"/>
  <c r="G2776" i="30"/>
  <c r="G2772" i="30"/>
  <c r="G2768" i="30"/>
  <c r="G2764" i="30"/>
  <c r="G2760" i="30"/>
  <c r="G2756" i="30"/>
  <c r="G2752" i="30"/>
  <c r="G2748" i="30"/>
  <c r="G2744" i="30"/>
  <c r="G2740" i="30"/>
  <c r="G2736" i="30"/>
  <c r="G2732" i="30"/>
  <c r="G2728" i="30"/>
  <c r="G2724" i="30"/>
  <c r="G2720" i="30"/>
  <c r="G2716" i="30"/>
  <c r="G2712" i="30"/>
  <c r="G2708" i="30"/>
  <c r="G2704" i="30"/>
  <c r="G2700" i="30"/>
  <c r="G2696" i="30"/>
  <c r="G2692" i="30"/>
  <c r="G2688" i="30"/>
  <c r="G2684" i="30"/>
  <c r="G2680" i="30"/>
  <c r="G2676" i="30"/>
  <c r="G2672" i="30"/>
  <c r="G2668" i="30"/>
  <c r="G2664" i="30"/>
  <c r="G2660" i="30"/>
  <c r="G2656" i="30"/>
  <c r="G2652" i="30"/>
  <c r="G2648" i="30"/>
  <c r="G2644" i="30"/>
  <c r="G2640" i="30"/>
  <c r="G2636" i="30"/>
  <c r="G2632" i="30"/>
  <c r="G2628" i="30"/>
  <c r="G2624" i="30"/>
  <c r="G2620" i="30"/>
  <c r="G2616" i="30"/>
  <c r="G2612" i="30"/>
  <c r="G2608" i="30"/>
  <c r="G2604" i="30"/>
  <c r="G2600" i="30"/>
  <c r="G2596" i="30"/>
  <c r="G2592" i="30"/>
  <c r="G2588" i="30"/>
  <c r="G2584" i="30"/>
  <c r="G2580" i="30"/>
  <c r="G2576" i="30"/>
  <c r="G2572" i="30"/>
  <c r="G2568" i="30"/>
  <c r="G2564" i="30"/>
  <c r="G2560" i="30"/>
  <c r="G2556" i="30"/>
  <c r="G2552" i="30"/>
  <c r="G2548" i="30"/>
  <c r="G2544" i="30"/>
  <c r="G2540" i="30"/>
  <c r="G2536" i="30"/>
  <c r="G2532" i="30"/>
  <c r="G2528" i="30"/>
  <c r="G2524" i="30"/>
  <c r="G2520" i="30"/>
  <c r="G2516" i="30"/>
  <c r="G2512" i="30"/>
  <c r="G2508" i="30"/>
  <c r="G2504" i="30"/>
  <c r="G2500" i="30"/>
  <c r="G2496" i="30"/>
  <c r="G2492" i="30"/>
  <c r="G2488" i="30"/>
  <c r="G2484" i="30"/>
  <c r="G2480" i="30"/>
  <c r="G2476" i="30"/>
  <c r="G2472" i="30"/>
  <c r="G2468" i="30"/>
  <c r="G2464" i="30"/>
  <c r="G2460" i="30"/>
  <c r="G2456" i="30"/>
  <c r="G2452" i="30"/>
  <c r="G2448" i="30"/>
  <c r="G2444" i="30"/>
  <c r="G2440" i="30"/>
  <c r="G2436" i="30"/>
  <c r="G2432" i="30"/>
  <c r="G2428" i="30"/>
  <c r="G2424" i="30"/>
  <c r="G2420" i="30"/>
  <c r="G2416" i="30"/>
  <c r="G4692" i="30"/>
  <c r="G4527" i="30"/>
  <c r="G4401" i="30"/>
  <c r="G4337" i="30"/>
  <c r="G4273" i="30"/>
  <c r="G4229" i="30"/>
  <c r="G4197" i="30"/>
  <c r="G4165" i="30"/>
  <c r="G4133" i="30"/>
  <c r="G4101" i="30"/>
  <c r="G4069" i="30"/>
  <c r="G4037" i="30"/>
  <c r="G4005" i="30"/>
  <c r="G3973" i="30"/>
  <c r="G3941" i="30"/>
  <c r="G3909" i="30"/>
  <c r="G3877" i="30"/>
  <c r="G3845" i="30"/>
  <c r="G3813" i="30"/>
  <c r="G3781" i="30"/>
  <c r="G3749" i="30"/>
  <c r="G3717" i="30"/>
  <c r="G3685" i="30"/>
  <c r="G3653" i="30"/>
  <c r="G3621" i="30"/>
  <c r="G3589" i="30"/>
  <c r="G3557" i="30"/>
  <c r="G3525" i="30"/>
  <c r="G3493" i="30"/>
  <c r="G3461" i="30"/>
  <c r="G3429" i="30"/>
  <c r="G3397" i="30"/>
  <c r="G3381" i="30"/>
  <c r="G3365" i="30"/>
  <c r="G3349" i="30"/>
  <c r="G3333" i="30"/>
  <c r="G3317" i="30"/>
  <c r="G3301" i="30"/>
  <c r="G3285" i="30"/>
  <c r="G3269" i="30"/>
  <c r="G3253" i="30"/>
  <c r="G3237" i="30"/>
  <c r="G3220" i="30"/>
  <c r="G3204" i="30"/>
  <c r="G3188" i="30"/>
  <c r="G3172" i="30"/>
  <c r="G3156" i="30"/>
  <c r="G3140" i="30"/>
  <c r="G3124" i="30"/>
  <c r="G3108" i="30"/>
  <c r="G3092" i="30"/>
  <c r="G3076" i="30"/>
  <c r="G3060" i="30"/>
  <c r="G3044" i="30"/>
  <c r="G3028" i="30"/>
  <c r="G3012" i="30"/>
  <c r="G2996" i="30"/>
  <c r="G2980" i="30"/>
  <c r="G2964" i="30"/>
  <c r="G2948" i="30"/>
  <c r="G2932" i="30"/>
  <c r="G2916" i="30"/>
  <c r="G2900" i="30"/>
  <c r="G2884" i="30"/>
  <c r="G2879" i="30"/>
  <c r="G2875" i="30"/>
  <c r="G2871" i="30"/>
  <c r="G2867" i="30"/>
  <c r="G2863" i="30"/>
  <c r="G2859" i="30"/>
  <c r="G2855" i="30"/>
  <c r="G2851" i="30"/>
  <c r="G2847" i="30"/>
  <c r="G2843" i="30"/>
  <c r="G2839" i="30"/>
  <c r="G2835" i="30"/>
  <c r="G2831" i="30"/>
  <c r="G2827" i="30"/>
  <c r="G2823" i="30"/>
  <c r="G2819" i="30"/>
  <c r="G2815" i="30"/>
  <c r="G2811" i="30"/>
  <c r="G2807" i="30"/>
  <c r="G2803" i="30"/>
  <c r="G2799" i="30"/>
  <c r="G2795" i="30"/>
  <c r="G2791" i="30"/>
  <c r="G2787" i="30"/>
  <c r="G2783" i="30"/>
  <c r="G2779" i="30"/>
  <c r="G2775" i="30"/>
  <c r="G2771" i="30"/>
  <c r="G2767" i="30"/>
  <c r="G2763" i="30"/>
  <c r="G2759" i="30"/>
  <c r="G2755" i="30"/>
  <c r="G2751" i="30"/>
  <c r="G2747" i="30"/>
  <c r="G2743" i="30"/>
  <c r="G2739" i="30"/>
  <c r="G2735" i="30"/>
  <c r="G2731" i="30"/>
  <c r="G2727" i="30"/>
  <c r="G2723" i="30"/>
  <c r="G2719" i="30"/>
  <c r="G2715" i="30"/>
  <c r="G2711" i="30"/>
  <c r="G2707" i="30"/>
  <c r="G2703" i="30"/>
  <c r="G2699" i="30"/>
  <c r="G2695" i="30"/>
  <c r="G2691" i="30"/>
  <c r="G2687" i="30"/>
  <c r="G2683" i="30"/>
  <c r="G2679" i="30"/>
  <c r="G2675" i="30"/>
  <c r="G2671" i="30"/>
  <c r="G2667" i="30"/>
  <c r="G2663" i="30"/>
  <c r="G2659" i="30"/>
  <c r="G2655" i="30"/>
  <c r="G2651" i="30"/>
  <c r="G2647" i="30"/>
  <c r="G2643" i="30"/>
  <c r="G2639" i="30"/>
  <c r="G2635" i="30"/>
  <c r="G2631" i="30"/>
  <c r="G2627" i="30"/>
  <c r="G2623" i="30"/>
  <c r="G2619" i="30"/>
  <c r="G2615" i="30"/>
  <c r="G2611" i="30"/>
  <c r="G2607" i="30"/>
  <c r="G2603" i="30"/>
  <c r="G2599" i="30"/>
  <c r="G2595" i="30"/>
  <c r="G2591" i="30"/>
  <c r="G2587" i="30"/>
  <c r="G2583" i="30"/>
  <c r="G2579" i="30"/>
  <c r="G2575" i="30"/>
  <c r="G2571" i="30"/>
  <c r="G2567" i="30"/>
  <c r="G2563" i="30"/>
  <c r="G2559" i="30"/>
  <c r="G2555" i="30"/>
  <c r="G2551" i="30"/>
  <c r="G2547" i="30"/>
  <c r="G2543" i="30"/>
  <c r="G2539" i="30"/>
  <c r="G2535" i="30"/>
  <c r="G2531" i="30"/>
  <c r="G2527" i="30"/>
  <c r="G2523" i="30"/>
  <c r="G2519" i="30"/>
  <c r="G2515" i="30"/>
  <c r="G2511" i="30"/>
  <c r="G2507" i="30"/>
  <c r="G2503" i="30"/>
  <c r="G2499" i="30"/>
  <c r="G2495" i="30"/>
  <c r="G2491" i="30"/>
  <c r="G2487" i="30"/>
  <c r="G2483" i="30"/>
  <c r="G2479" i="30"/>
  <c r="G2475" i="30"/>
  <c r="G2471" i="30"/>
  <c r="G2467" i="30"/>
  <c r="G2463" i="30"/>
  <c r="G2459" i="30"/>
  <c r="G2455" i="30"/>
  <c r="G2451" i="30"/>
  <c r="G2447" i="30"/>
  <c r="G2443" i="30"/>
  <c r="G2439" i="30"/>
  <c r="G2435" i="30"/>
  <c r="G2431" i="30"/>
  <c r="G2427" i="30"/>
  <c r="G2423" i="30"/>
  <c r="G2419" i="30"/>
  <c r="G2415" i="30"/>
  <c r="G4648" i="30"/>
  <c r="G4495" i="30"/>
  <c r="G4385" i="30"/>
  <c r="G4321" i="30"/>
  <c r="G4257" i="30"/>
  <c r="G4221" i="30"/>
  <c r="G4189" i="30"/>
  <c r="G4157" i="30"/>
  <c r="G4125" i="30"/>
  <c r="G4093" i="30"/>
  <c r="G4061" i="30"/>
  <c r="G4029" i="30"/>
  <c r="G3997" i="30"/>
  <c r="G3965" i="30"/>
  <c r="G3933" i="30"/>
  <c r="G3901" i="30"/>
  <c r="G3869" i="30"/>
  <c r="G3837" i="30"/>
  <c r="G3805" i="30"/>
  <c r="G3773" i="30"/>
  <c r="G3741" i="30"/>
  <c r="G3709" i="30"/>
  <c r="G3677" i="30"/>
  <c r="G3645" i="30"/>
  <c r="G3613" i="30"/>
  <c r="G3581" i="30"/>
  <c r="G3549" i="30"/>
  <c r="G3517" i="30"/>
  <c r="G3485" i="30"/>
  <c r="G3453" i="30"/>
  <c r="G3421" i="30"/>
  <c r="G3393" i="30"/>
  <c r="G3377" i="30"/>
  <c r="G3361" i="30"/>
  <c r="G3345" i="30"/>
  <c r="G3329" i="30"/>
  <c r="G3313" i="30"/>
  <c r="G3297" i="30"/>
  <c r="G3281" i="30"/>
  <c r="G3265" i="30"/>
  <c r="G3249" i="30"/>
  <c r="G3233" i="30"/>
  <c r="G3216" i="30"/>
  <c r="G3200" i="30"/>
  <c r="G3184" i="30"/>
  <c r="G3168" i="30"/>
  <c r="G3152" i="30"/>
  <c r="G3136" i="30"/>
  <c r="G3120" i="30"/>
  <c r="G3104" i="30"/>
  <c r="G3088" i="30"/>
  <c r="G3072" i="30"/>
  <c r="G3056" i="30"/>
  <c r="G3040" i="30"/>
  <c r="G3024" i="30"/>
  <c r="G3008" i="30"/>
  <c r="G2992" i="30"/>
  <c r="G2976" i="30"/>
  <c r="G2960" i="30"/>
  <c r="G2944" i="30"/>
  <c r="G2928" i="30"/>
  <c r="G2912" i="30"/>
  <c r="G2896" i="30"/>
  <c r="G2882" i="30"/>
  <c r="G2878" i="30"/>
  <c r="G2874" i="30"/>
  <c r="G2870" i="30"/>
  <c r="G2866" i="30"/>
  <c r="G2862" i="30"/>
  <c r="G2858" i="30"/>
  <c r="G2854" i="30"/>
  <c r="G2850" i="30"/>
  <c r="G2846" i="30"/>
  <c r="G2842" i="30"/>
  <c r="G2838" i="30"/>
  <c r="G2834" i="30"/>
  <c r="G2830" i="30"/>
  <c r="G2826" i="30"/>
  <c r="G2822" i="30"/>
  <c r="G2818" i="30"/>
  <c r="G2814" i="30"/>
  <c r="G2810" i="30"/>
  <c r="G2806" i="30"/>
  <c r="G2802" i="30"/>
  <c r="G2798" i="30"/>
  <c r="G2794" i="30"/>
  <c r="G2790" i="30"/>
  <c r="G2786" i="30"/>
  <c r="G2782" i="30"/>
  <c r="G2778" i="30"/>
  <c r="G2774" i="30"/>
  <c r="G2770" i="30"/>
  <c r="G2766" i="30"/>
  <c r="G2762" i="30"/>
  <c r="G2758" i="30"/>
  <c r="G2754" i="30"/>
  <c r="G2750" i="30"/>
  <c r="G2746" i="30"/>
  <c r="G2742" i="30"/>
  <c r="G2738" i="30"/>
  <c r="G2734" i="30"/>
  <c r="G2730" i="30"/>
  <c r="G2726" i="30"/>
  <c r="G2722" i="30"/>
  <c r="G2718" i="30"/>
  <c r="G2714" i="30"/>
  <c r="G2710" i="30"/>
  <c r="G2706" i="30"/>
  <c r="G2702" i="30"/>
  <c r="G2698" i="30"/>
  <c r="G2694" i="30"/>
  <c r="G2690" i="30"/>
  <c r="G2686" i="30"/>
  <c r="G2682" i="30"/>
  <c r="G2678" i="30"/>
  <c r="G2674" i="30"/>
  <c r="G2670" i="30"/>
  <c r="G2666" i="30"/>
  <c r="G2662" i="30"/>
  <c r="G2658" i="30"/>
  <c r="G2654" i="30"/>
  <c r="G2650" i="30"/>
  <c r="G2646" i="30"/>
  <c r="G2642" i="30"/>
  <c r="G2638" i="30"/>
  <c r="G2634" i="30"/>
  <c r="G2630" i="30"/>
  <c r="G2626" i="30"/>
  <c r="G2610" i="30"/>
  <c r="G2594" i="30"/>
  <c r="G2578" i="30"/>
  <c r="G2562" i="30"/>
  <c r="G2546" i="30"/>
  <c r="G2530" i="30"/>
  <c r="G2514" i="30"/>
  <c r="G2498" i="30"/>
  <c r="G2482" i="30"/>
  <c r="G2466" i="30"/>
  <c r="G2450" i="30"/>
  <c r="G2434" i="30"/>
  <c r="G2418" i="30"/>
  <c r="G2410" i="30"/>
  <c r="G2406" i="30"/>
  <c r="G2402" i="30"/>
  <c r="G2398" i="30"/>
  <c r="G2394" i="30"/>
  <c r="G2390" i="30"/>
  <c r="G2386" i="30"/>
  <c r="G2382" i="30"/>
  <c r="G2378" i="30"/>
  <c r="G2374" i="30"/>
  <c r="G2370" i="30"/>
  <c r="G2366" i="30"/>
  <c r="G2362" i="30"/>
  <c r="G2358" i="30"/>
  <c r="G2354" i="30"/>
  <c r="G2350" i="30"/>
  <c r="G2346" i="30"/>
  <c r="G2342" i="30"/>
  <c r="G2338" i="30"/>
  <c r="G2334" i="30"/>
  <c r="G2330" i="30"/>
  <c r="G2326" i="30"/>
  <c r="G2322" i="30"/>
  <c r="G2318" i="30"/>
  <c r="G2314" i="30"/>
  <c r="G2310" i="30"/>
  <c r="G2306" i="30"/>
  <c r="G2302" i="30"/>
  <c r="G2298" i="30"/>
  <c r="G2294" i="30"/>
  <c r="G2290" i="30"/>
  <c r="G2286" i="30"/>
  <c r="G2282" i="30"/>
  <c r="G2278" i="30"/>
  <c r="G2274" i="30"/>
  <c r="G2270" i="30"/>
  <c r="G2266" i="30"/>
  <c r="G2262" i="30"/>
  <c r="G2258" i="30"/>
  <c r="G2254" i="30"/>
  <c r="G2250" i="30"/>
  <c r="G2246" i="30"/>
  <c r="G2242" i="30"/>
  <c r="G2238" i="30"/>
  <c r="G2234" i="30"/>
  <c r="G2230" i="30"/>
  <c r="G2226" i="30"/>
  <c r="G2222" i="30"/>
  <c r="G2218" i="30"/>
  <c r="G2214" i="30"/>
  <c r="G2210" i="30"/>
  <c r="G2206" i="30"/>
  <c r="G2202" i="30"/>
  <c r="G2198" i="30"/>
  <c r="G2194" i="30"/>
  <c r="G2190" i="30"/>
  <c r="G2186" i="30"/>
  <c r="G2182" i="30"/>
  <c r="G2178" i="30"/>
  <c r="G2174" i="30"/>
  <c r="G2170" i="30"/>
  <c r="G2166" i="30"/>
  <c r="G2162" i="30"/>
  <c r="G2158" i="30"/>
  <c r="G2154" i="30"/>
  <c r="G2150" i="30"/>
  <c r="G2146" i="30"/>
  <c r="G2142" i="30"/>
  <c r="G2138" i="30"/>
  <c r="G2134" i="30"/>
  <c r="G2130" i="30"/>
  <c r="G2126" i="30"/>
  <c r="G2122" i="30"/>
  <c r="G2118" i="30"/>
  <c r="G2114" i="30"/>
  <c r="G2110" i="30"/>
  <c r="G2106" i="30"/>
  <c r="G2102" i="30"/>
  <c r="G2098" i="30"/>
  <c r="G2094" i="30"/>
  <c r="G2090" i="30"/>
  <c r="G2086" i="30"/>
  <c r="G2082" i="30"/>
  <c r="G2078" i="30"/>
  <c r="G2074" i="30"/>
  <c r="G2070" i="30"/>
  <c r="G2066" i="30"/>
  <c r="G2062" i="30"/>
  <c r="G2058" i="30"/>
  <c r="G2054" i="30"/>
  <c r="G2050" i="30"/>
  <c r="G2046" i="30"/>
  <c r="G2042" i="30"/>
  <c r="G2038" i="30"/>
  <c r="G2034" i="30"/>
  <c r="G2030" i="30"/>
  <c r="G2026" i="30"/>
  <c r="G2022" i="30"/>
  <c r="G2018" i="30"/>
  <c r="G2014" i="30"/>
  <c r="G2010" i="30"/>
  <c r="G2006" i="30"/>
  <c r="G2002" i="30"/>
  <c r="G1998" i="30"/>
  <c r="G1994" i="30"/>
  <c r="G1990" i="30"/>
  <c r="G1986" i="30"/>
  <c r="G1982" i="30"/>
  <c r="G1978" i="30"/>
  <c r="G1974" i="30"/>
  <c r="G1970" i="30"/>
  <c r="G1966" i="30"/>
  <c r="G1962" i="30"/>
  <c r="G1958" i="30"/>
  <c r="G1954" i="30"/>
  <c r="G1950" i="30"/>
  <c r="G1946" i="30"/>
  <c r="G1942" i="30"/>
  <c r="G1938" i="30"/>
  <c r="G1934" i="30"/>
  <c r="G1930" i="30"/>
  <c r="G1926" i="30"/>
  <c r="G1922" i="30"/>
  <c r="G1918" i="30"/>
  <c r="G1914" i="30"/>
  <c r="G1910" i="30"/>
  <c r="G1906" i="30"/>
  <c r="G1902" i="30"/>
  <c r="G1898" i="30"/>
  <c r="G1894" i="30"/>
  <c r="G1890" i="30"/>
  <c r="G1886" i="30"/>
  <c r="G1882" i="30"/>
  <c r="G1878" i="30"/>
  <c r="G1874" i="30"/>
  <c r="G1870" i="30"/>
  <c r="G1866" i="30"/>
  <c r="G1862" i="30"/>
  <c r="G1858" i="30"/>
  <c r="G1854" i="30"/>
  <c r="G1850" i="30"/>
  <c r="G1846" i="30"/>
  <c r="G1842" i="30"/>
  <c r="G1838" i="30"/>
  <c r="G1834" i="30"/>
  <c r="G1830" i="30"/>
  <c r="G1826" i="30"/>
  <c r="G1822" i="30"/>
  <c r="G1818" i="30"/>
  <c r="G1814" i="30"/>
  <c r="G1810" i="30"/>
  <c r="G1806" i="30"/>
  <c r="G1802" i="30"/>
  <c r="G1798" i="30"/>
  <c r="G1794" i="30"/>
  <c r="G1790" i="30"/>
  <c r="G1786" i="30"/>
  <c r="G1782" i="30"/>
  <c r="G1778" i="30"/>
  <c r="G1774" i="30"/>
  <c r="G1770" i="30"/>
  <c r="G1766" i="30"/>
  <c r="G1762" i="30"/>
  <c r="G1758" i="30"/>
  <c r="G1754" i="30"/>
  <c r="G1750" i="30"/>
  <c r="G1746" i="30"/>
  <c r="G1742" i="30"/>
  <c r="G1738" i="30"/>
  <c r="G1733" i="30"/>
  <c r="G1729" i="30"/>
  <c r="G1725" i="30"/>
  <c r="G1721" i="30"/>
  <c r="G1717" i="30"/>
  <c r="G1713" i="30"/>
  <c r="G1709" i="30"/>
  <c r="G1705" i="30"/>
  <c r="G1701" i="30"/>
  <c r="G1697" i="30"/>
  <c r="G1693" i="30"/>
  <c r="G1689" i="30"/>
  <c r="G1685" i="30"/>
  <c r="G1681" i="30"/>
  <c r="G1677" i="30"/>
  <c r="G1673" i="30"/>
  <c r="G1669" i="30"/>
  <c r="G1665" i="30"/>
  <c r="G1649" i="30"/>
  <c r="G1645" i="30"/>
  <c r="G1641" i="30"/>
  <c r="G1637" i="30"/>
  <c r="G1633" i="30"/>
  <c r="G1629" i="30"/>
  <c r="G1625" i="30"/>
  <c r="G1621" i="30"/>
  <c r="G1617" i="30"/>
  <c r="G1612" i="30"/>
  <c r="G1608" i="30"/>
  <c r="G1604" i="30"/>
  <c r="G1600" i="30"/>
  <c r="G1596" i="30"/>
  <c r="G1592" i="30"/>
  <c r="G1588" i="30"/>
  <c r="G1584" i="30"/>
  <c r="G1580" i="30"/>
  <c r="G1576" i="30"/>
  <c r="G1572" i="30"/>
  <c r="G1568" i="30"/>
  <c r="G1564" i="30"/>
  <c r="G1560" i="30"/>
  <c r="G1556" i="30"/>
  <c r="G1552" i="30"/>
  <c r="G1548" i="30"/>
  <c r="G1544" i="30"/>
  <c r="G1540" i="30"/>
  <c r="G1536" i="30"/>
  <c r="G1532" i="30"/>
  <c r="G1528" i="30"/>
  <c r="G1524" i="30"/>
  <c r="G1520" i="30"/>
  <c r="G1516" i="30"/>
  <c r="G1512" i="30"/>
  <c r="G1508" i="30"/>
  <c r="G1504" i="30"/>
  <c r="G1500" i="30"/>
  <c r="G1496" i="30"/>
  <c r="G1492" i="30"/>
  <c r="G1488" i="30"/>
  <c r="G1484" i="30"/>
  <c r="G1480" i="30"/>
  <c r="G1476" i="30"/>
  <c r="G1472" i="30"/>
  <c r="G1468" i="30"/>
  <c r="G1464" i="30"/>
  <c r="G1460" i="30"/>
  <c r="G1456" i="30"/>
  <c r="G1452" i="30"/>
  <c r="G1448" i="30"/>
  <c r="G1444" i="30"/>
  <c r="G1440" i="30"/>
  <c r="G1436" i="30"/>
  <c r="G1432" i="30"/>
  <c r="G2622" i="30"/>
  <c r="G2606" i="30"/>
  <c r="G2590" i="30"/>
  <c r="G2574" i="30"/>
  <c r="G2558" i="30"/>
  <c r="G2542" i="30"/>
  <c r="G2526" i="30"/>
  <c r="G2510" i="30"/>
  <c r="G2494" i="30"/>
  <c r="G2478" i="30"/>
  <c r="G2462" i="30"/>
  <c r="G2446" i="30"/>
  <c r="G2430" i="30"/>
  <c r="G2414" i="30"/>
  <c r="G2409" i="30"/>
  <c r="G2405" i="30"/>
  <c r="G2401" i="30"/>
  <c r="G2397" i="30"/>
  <c r="G2393" i="30"/>
  <c r="G2389" i="30"/>
  <c r="G2385" i="30"/>
  <c r="G2381" i="30"/>
  <c r="G2377" i="30"/>
  <c r="G2373" i="30"/>
  <c r="G2369" i="30"/>
  <c r="G2365" i="30"/>
  <c r="G2361" i="30"/>
  <c r="G2357" i="30"/>
  <c r="G2353" i="30"/>
  <c r="G2349" i="30"/>
  <c r="G2345" i="30"/>
  <c r="G2341" i="30"/>
  <c r="G2337" i="30"/>
  <c r="G2333" i="30"/>
  <c r="G2329" i="30"/>
  <c r="G2325" i="30"/>
  <c r="G2321" i="30"/>
  <c r="G2317" i="30"/>
  <c r="G2313" i="30"/>
  <c r="G2309" i="30"/>
  <c r="G2305" i="30"/>
  <c r="G2301" i="30"/>
  <c r="G2297" i="30"/>
  <c r="G2293" i="30"/>
  <c r="G2289" i="30"/>
  <c r="G2285" i="30"/>
  <c r="G2281" i="30"/>
  <c r="G2277" i="30"/>
  <c r="G2273" i="30"/>
  <c r="G2269" i="30"/>
  <c r="G2265" i="30"/>
  <c r="G2261" i="30"/>
  <c r="G2257" i="30"/>
  <c r="G2253" i="30"/>
  <c r="G2249" i="30"/>
  <c r="G2245" i="30"/>
  <c r="G2241" i="30"/>
  <c r="G2237" i="30"/>
  <c r="G2233" i="30"/>
  <c r="G2229" i="30"/>
  <c r="G2225" i="30"/>
  <c r="G2221" i="30"/>
  <c r="G2217" i="30"/>
  <c r="G2213" i="30"/>
  <c r="G2209" i="30"/>
  <c r="G2205" i="30"/>
  <c r="G2201" i="30"/>
  <c r="G2197" i="30"/>
  <c r="G2193" i="30"/>
  <c r="G2189" i="30"/>
  <c r="G2185" i="30"/>
  <c r="G2181" i="30"/>
  <c r="G2177" i="30"/>
  <c r="G2173" i="30"/>
  <c r="G2169" i="30"/>
  <c r="G2165" i="30"/>
  <c r="G2161" i="30"/>
  <c r="G2157" i="30"/>
  <c r="G2153" i="30"/>
  <c r="G2149" i="30"/>
  <c r="G2145" i="30"/>
  <c r="G2141" i="30"/>
  <c r="G2137" i="30"/>
  <c r="G2133" i="30"/>
  <c r="G2129" i="30"/>
  <c r="G2125" i="30"/>
  <c r="G2121" i="30"/>
  <c r="G2117" i="30"/>
  <c r="G2113" i="30"/>
  <c r="G2109" i="30"/>
  <c r="G2105" i="30"/>
  <c r="G2101" i="30"/>
  <c r="G2097" i="30"/>
  <c r="G2093" i="30"/>
  <c r="G2089" i="30"/>
  <c r="G2085" i="30"/>
  <c r="G2081" i="30"/>
  <c r="G2077" i="30"/>
  <c r="G2073" i="30"/>
  <c r="G2069" i="30"/>
  <c r="G2065" i="30"/>
  <c r="G2061" i="30"/>
  <c r="G2057" i="30"/>
  <c r="G2053" i="30"/>
  <c r="G2049" i="30"/>
  <c r="G2045" i="30"/>
  <c r="G2041" i="30"/>
  <c r="G2037" i="30"/>
  <c r="G2033" i="30"/>
  <c r="G2029" i="30"/>
  <c r="G2025" i="30"/>
  <c r="G2021" i="30"/>
  <c r="G2017" i="30"/>
  <c r="G2013" i="30"/>
  <c r="G2009" i="30"/>
  <c r="G2005" i="30"/>
  <c r="G2001" i="30"/>
  <c r="G1997" i="30"/>
  <c r="G1993" i="30"/>
  <c r="G1989" i="30"/>
  <c r="G1985" i="30"/>
  <c r="G1981" i="30"/>
  <c r="G1977" i="30"/>
  <c r="G1973" i="30"/>
  <c r="G1969" i="30"/>
  <c r="G1965" i="30"/>
  <c r="G1961" i="30"/>
  <c r="G1957" i="30"/>
  <c r="G1953" i="30"/>
  <c r="G1949" i="30"/>
  <c r="G1945" i="30"/>
  <c r="G1941" i="30"/>
  <c r="G1937" i="30"/>
  <c r="G1933" i="30"/>
  <c r="G1929" i="30"/>
  <c r="G1925" i="30"/>
  <c r="G1921" i="30"/>
  <c r="G1917" i="30"/>
  <c r="G1913" i="30"/>
  <c r="G1909" i="30"/>
  <c r="G1905" i="30"/>
  <c r="G1901" i="30"/>
  <c r="G1897" i="30"/>
  <c r="G1893" i="30"/>
  <c r="G1889" i="30"/>
  <c r="G1885" i="30"/>
  <c r="G1881" i="30"/>
  <c r="G1877" i="30"/>
  <c r="G1873" i="30"/>
  <c r="G1869" i="30"/>
  <c r="G1865" i="30"/>
  <c r="G1861" i="30"/>
  <c r="G1857" i="30"/>
  <c r="G1853" i="30"/>
  <c r="G1849" i="30"/>
  <c r="G1845" i="30"/>
  <c r="G1841" i="30"/>
  <c r="G1837" i="30"/>
  <c r="G1833" i="30"/>
  <c r="G1829" i="30"/>
  <c r="G1825" i="30"/>
  <c r="G1821" i="30"/>
  <c r="G1817" i="30"/>
  <c r="G1813" i="30"/>
  <c r="G1809" i="30"/>
  <c r="G1805" i="30"/>
  <c r="G1801" i="30"/>
  <c r="G1797" i="30"/>
  <c r="G1793" i="30"/>
  <c r="G1789" i="30"/>
  <c r="G1785" i="30"/>
  <c r="G1781" i="30"/>
  <c r="G1777" i="30"/>
  <c r="G1773" i="30"/>
  <c r="G1769" i="30"/>
  <c r="G1765" i="30"/>
  <c r="G1761" i="30"/>
  <c r="G1757" i="30"/>
  <c r="G1753" i="30"/>
  <c r="G1749" i="30"/>
  <c r="G1745" i="30"/>
  <c r="G1741" i="30"/>
  <c r="G1732" i="30"/>
  <c r="G1728" i="30"/>
  <c r="G1724" i="30"/>
  <c r="G1720" i="30"/>
  <c r="G1716" i="30"/>
  <c r="G1712" i="30"/>
  <c r="G1708" i="30"/>
  <c r="G1704" i="30"/>
  <c r="G1700" i="30"/>
  <c r="G1696" i="30"/>
  <c r="G1692" i="30"/>
  <c r="G1688" i="30"/>
  <c r="G1684" i="30"/>
  <c r="G1680" i="30"/>
  <c r="G1676" i="30"/>
  <c r="G1672" i="30"/>
  <c r="G1668" i="30"/>
  <c r="G1648" i="30"/>
  <c r="G1644" i="30"/>
  <c r="G1640" i="30"/>
  <c r="G1636" i="30"/>
  <c r="G1632" i="30"/>
  <c r="G1628" i="30"/>
  <c r="G1624" i="30"/>
  <c r="G1620" i="30"/>
  <c r="G1616" i="30"/>
  <c r="G1611" i="30"/>
  <c r="G1607" i="30"/>
  <c r="G1603" i="30"/>
  <c r="G1599" i="30"/>
  <c r="G1595" i="30"/>
  <c r="G1591" i="30"/>
  <c r="G1587" i="30"/>
  <c r="G1583" i="30"/>
  <c r="G1579" i="30"/>
  <c r="G1575" i="30"/>
  <c r="G1571" i="30"/>
  <c r="G1567" i="30"/>
  <c r="G1563" i="30"/>
  <c r="G1559" i="30"/>
  <c r="G1555" i="30"/>
  <c r="G1551" i="30"/>
  <c r="G1547" i="30"/>
  <c r="G1543" i="30"/>
  <c r="G1539" i="30"/>
  <c r="G1535" i="30"/>
  <c r="G1531" i="30"/>
  <c r="G1527" i="30"/>
  <c r="G1523" i="30"/>
  <c r="G1519" i="30"/>
  <c r="G1515" i="30"/>
  <c r="G1511" i="30"/>
  <c r="G1507" i="30"/>
  <c r="G1503" i="30"/>
  <c r="G1499" i="30"/>
  <c r="G1495" i="30"/>
  <c r="G1491" i="30"/>
  <c r="G1487" i="30"/>
  <c r="G1483" i="30"/>
  <c r="G1479" i="30"/>
  <c r="G1475" i="30"/>
  <c r="G1471" i="30"/>
  <c r="G1467" i="30"/>
  <c r="G1463" i="30"/>
  <c r="G1459" i="30"/>
  <c r="G1455" i="30"/>
  <c r="G1451" i="30"/>
  <c r="G1447" i="30"/>
  <c r="G1443" i="30"/>
  <c r="G1439" i="30"/>
  <c r="G1435" i="30"/>
  <c r="G1431" i="30"/>
  <c r="G2618" i="30"/>
  <c r="G2602" i="30"/>
  <c r="G2586" i="30"/>
  <c r="G2570" i="30"/>
  <c r="G2554" i="30"/>
  <c r="G2538" i="30"/>
  <c r="G2522" i="30"/>
  <c r="G2506" i="30"/>
  <c r="G2490" i="30"/>
  <c r="G2474" i="30"/>
  <c r="G2458" i="30"/>
  <c r="G2442" i="30"/>
  <c r="G2426" i="30"/>
  <c r="G2412" i="30"/>
  <c r="G2408" i="30"/>
  <c r="G2404" i="30"/>
  <c r="G2400" i="30"/>
  <c r="G2396" i="30"/>
  <c r="G2392" i="30"/>
  <c r="G2388" i="30"/>
  <c r="G2384" i="30"/>
  <c r="G2380" i="30"/>
  <c r="G2376" i="30"/>
  <c r="G2372" i="30"/>
  <c r="G2368" i="30"/>
  <c r="G2364" i="30"/>
  <c r="G2360" i="30"/>
  <c r="G2356" i="30"/>
  <c r="G2352" i="30"/>
  <c r="G2348" i="30"/>
  <c r="G2344" i="30"/>
  <c r="G2340" i="30"/>
  <c r="G2336" i="30"/>
  <c r="G2332" i="30"/>
  <c r="G2328" i="30"/>
  <c r="G2324" i="30"/>
  <c r="G2320" i="30"/>
  <c r="G2316" i="30"/>
  <c r="G2312" i="30"/>
  <c r="G2308" i="30"/>
  <c r="G2304" i="30"/>
  <c r="G2300" i="30"/>
  <c r="G2296" i="30"/>
  <c r="G2292" i="30"/>
  <c r="G2288" i="30"/>
  <c r="G2284" i="30"/>
  <c r="G2280" i="30"/>
  <c r="G2276" i="30"/>
  <c r="G2272" i="30"/>
  <c r="G2268" i="30"/>
  <c r="G2264" i="30"/>
  <c r="G2260" i="30"/>
  <c r="G2256" i="30"/>
  <c r="G2252" i="30"/>
  <c r="G2248" i="30"/>
  <c r="G2244" i="30"/>
  <c r="G2240" i="30"/>
  <c r="G2236" i="30"/>
  <c r="G2232" i="30"/>
  <c r="G2228" i="30"/>
  <c r="G2224" i="30"/>
  <c r="G2220" i="30"/>
  <c r="G2216" i="30"/>
  <c r="G2212" i="30"/>
  <c r="G2208" i="30"/>
  <c r="G2204" i="30"/>
  <c r="G2200" i="30"/>
  <c r="G2196" i="30"/>
  <c r="G2192" i="30"/>
  <c r="G2188" i="30"/>
  <c r="G2184" i="30"/>
  <c r="G2180" i="30"/>
  <c r="G2176" i="30"/>
  <c r="G2172" i="30"/>
  <c r="G2168" i="30"/>
  <c r="G2164" i="30"/>
  <c r="G2160" i="30"/>
  <c r="G2156" i="30"/>
  <c r="G2152" i="30"/>
  <c r="G2148" i="30"/>
  <c r="G2144" i="30"/>
  <c r="G2140" i="30"/>
  <c r="G2136" i="30"/>
  <c r="G2132" i="30"/>
  <c r="G2128" i="30"/>
  <c r="G2124" i="30"/>
  <c r="G2120" i="30"/>
  <c r="G2116" i="30"/>
  <c r="G2112" i="30"/>
  <c r="G2108" i="30"/>
  <c r="G2104" i="30"/>
  <c r="G2100" i="30"/>
  <c r="G2096" i="30"/>
  <c r="G2092" i="30"/>
  <c r="G2088" i="30"/>
  <c r="G2084" i="30"/>
  <c r="G2080" i="30"/>
  <c r="G2076" i="30"/>
  <c r="G2072" i="30"/>
  <c r="G2068" i="30"/>
  <c r="G2064" i="30"/>
  <c r="G2060" i="30"/>
  <c r="G2056" i="30"/>
  <c r="G2052" i="30"/>
  <c r="G2048" i="30"/>
  <c r="G2044" i="30"/>
  <c r="G2040" i="30"/>
  <c r="G2036" i="30"/>
  <c r="G2032" i="30"/>
  <c r="G2028" i="30"/>
  <c r="G2024" i="30"/>
  <c r="G2020" i="30"/>
  <c r="G2016" i="30"/>
  <c r="G2012" i="30"/>
  <c r="G2008" i="30"/>
  <c r="G2004" i="30"/>
  <c r="G2000" i="30"/>
  <c r="G1996" i="30"/>
  <c r="G1992" i="30"/>
  <c r="G1988" i="30"/>
  <c r="G1984" i="30"/>
  <c r="G1980" i="30"/>
  <c r="G1976" i="30"/>
  <c r="G1972" i="30"/>
  <c r="G1968" i="30"/>
  <c r="G1964" i="30"/>
  <c r="G1960" i="30"/>
  <c r="G1956" i="30"/>
  <c r="G1952" i="30"/>
  <c r="G1948" i="30"/>
  <c r="G1944" i="30"/>
  <c r="G1940" i="30"/>
  <c r="G1936" i="30"/>
  <c r="G1932" i="30"/>
  <c r="G1928" i="30"/>
  <c r="G1924" i="30"/>
  <c r="G1920" i="30"/>
  <c r="G1916" i="30"/>
  <c r="G1912" i="30"/>
  <c r="G1908" i="30"/>
  <c r="G1904" i="30"/>
  <c r="G1900" i="30"/>
  <c r="G1896" i="30"/>
  <c r="G1892" i="30"/>
  <c r="G1888" i="30"/>
  <c r="G1884" i="30"/>
  <c r="G1880" i="30"/>
  <c r="G1876" i="30"/>
  <c r="G1872" i="30"/>
  <c r="G1868" i="30"/>
  <c r="G1864" i="30"/>
  <c r="G1860" i="30"/>
  <c r="G1856" i="30"/>
  <c r="G1852" i="30"/>
  <c r="G1848" i="30"/>
  <c r="G1844" i="30"/>
  <c r="G1840" i="30"/>
  <c r="G1836" i="30"/>
  <c r="G1832" i="30"/>
  <c r="G1828" i="30"/>
  <c r="G1824" i="30"/>
  <c r="G1820" i="30"/>
  <c r="G1816" i="30"/>
  <c r="G1812" i="30"/>
  <c r="G1808" i="30"/>
  <c r="G1804" i="30"/>
  <c r="G1800" i="30"/>
  <c r="G1796" i="30"/>
  <c r="G1792" i="30"/>
  <c r="G1788" i="30"/>
  <c r="G1784" i="30"/>
  <c r="G1780" i="30"/>
  <c r="G1776" i="30"/>
  <c r="G1772" i="30"/>
  <c r="G1768" i="30"/>
  <c r="G1764" i="30"/>
  <c r="G1760" i="30"/>
  <c r="G1756" i="30"/>
  <c r="G1752" i="30"/>
  <c r="G1748" i="30"/>
  <c r="G1744" i="30"/>
  <c r="G1740" i="30"/>
  <c r="G1735" i="30"/>
  <c r="G1731" i="30"/>
  <c r="G1727" i="30"/>
  <c r="G1723" i="30"/>
  <c r="G1719" i="30"/>
  <c r="G1715" i="30"/>
  <c r="G1711" i="30"/>
  <c r="G1707" i="30"/>
  <c r="G1703" i="30"/>
  <c r="G1699" i="30"/>
  <c r="G1695" i="30"/>
  <c r="G1691" i="30"/>
  <c r="G1687" i="30"/>
  <c r="G1683" i="30"/>
  <c r="G1679" i="30"/>
  <c r="G1675" i="30"/>
  <c r="G1671" i="30"/>
  <c r="G1667" i="30"/>
  <c r="G1662" i="30" a="1"/>
  <c r="G1647" i="30"/>
  <c r="G1643" i="30"/>
  <c r="G1639" i="30"/>
  <c r="G1635" i="30"/>
  <c r="G1631" i="30"/>
  <c r="G1627" i="30"/>
  <c r="G1623" i="30"/>
  <c r="G1619" i="30"/>
  <c r="G1615" i="30"/>
  <c r="G1610" i="30"/>
  <c r="G1606" i="30"/>
  <c r="G1602" i="30"/>
  <c r="G1598" i="30"/>
  <c r="G1594" i="30"/>
  <c r="G1590" i="30"/>
  <c r="G1586" i="30"/>
  <c r="G1582" i="30"/>
  <c r="G1578" i="30"/>
  <c r="G1574" i="30"/>
  <c r="G1570" i="30"/>
  <c r="G1566" i="30"/>
  <c r="G1562" i="30"/>
  <c r="G1558" i="30"/>
  <c r="G1554" i="30"/>
  <c r="G1550" i="30"/>
  <c r="G1546" i="30"/>
  <c r="G1542" i="30"/>
  <c r="G1538" i="30"/>
  <c r="G1534" i="30"/>
  <c r="G1530" i="30"/>
  <c r="G1526" i="30"/>
  <c r="G1522" i="30"/>
  <c r="G1518" i="30"/>
  <c r="G1514" i="30"/>
  <c r="G1510" i="30"/>
  <c r="G1506" i="30"/>
  <c r="G1502" i="30"/>
  <c r="G1498" i="30"/>
  <c r="G1494" i="30"/>
  <c r="G1490" i="30"/>
  <c r="G1486" i="30"/>
  <c r="G1482" i="30"/>
  <c r="G1478" i="30"/>
  <c r="G1474" i="30"/>
  <c r="G1470" i="30"/>
  <c r="G1466" i="30"/>
  <c r="G1462" i="30"/>
  <c r="G1458" i="30"/>
  <c r="G1454" i="30"/>
  <c r="G1450" i="30"/>
  <c r="G1446" i="30"/>
  <c r="G1442" i="30"/>
  <c r="G1438" i="30"/>
  <c r="G1434" i="30"/>
  <c r="G2614" i="30"/>
  <c r="G2598" i="30"/>
  <c r="G2582" i="30"/>
  <c r="G2566" i="30"/>
  <c r="G2550" i="30"/>
  <c r="G2534" i="30"/>
  <c r="G2518" i="30"/>
  <c r="G2502" i="30"/>
  <c r="G2486" i="30"/>
  <c r="G2470" i="30"/>
  <c r="G2454" i="30"/>
  <c r="G2438" i="30"/>
  <c r="G2422" i="30"/>
  <c r="G2411" i="30"/>
  <c r="G2407" i="30"/>
  <c r="G2403" i="30"/>
  <c r="G2399" i="30"/>
  <c r="G2395" i="30"/>
  <c r="G2391" i="30"/>
  <c r="G2387" i="30"/>
  <c r="G2383" i="30"/>
  <c r="G2379" i="30"/>
  <c r="G2375" i="30"/>
  <c r="G2371" i="30"/>
  <c r="G2367" i="30"/>
  <c r="G2363" i="30"/>
  <c r="G2359" i="30"/>
  <c r="G2355" i="30"/>
  <c r="G2351" i="30"/>
  <c r="G2347" i="30"/>
  <c r="G2343" i="30"/>
  <c r="G2339" i="30"/>
  <c r="G2335" i="30"/>
  <c r="G2331" i="30"/>
  <c r="G2327" i="30"/>
  <c r="G2323" i="30"/>
  <c r="G2319" i="30"/>
  <c r="G2315" i="30"/>
  <c r="G2311" i="30"/>
  <c r="G2307" i="30"/>
  <c r="G2303" i="30"/>
  <c r="G2299" i="30"/>
  <c r="G2295" i="30"/>
  <c r="G2291" i="30"/>
  <c r="G2287" i="30"/>
  <c r="G2283" i="30"/>
  <c r="G2279" i="30"/>
  <c r="G2275" i="30"/>
  <c r="G2271" i="30"/>
  <c r="G2267" i="30"/>
  <c r="G2263" i="30"/>
  <c r="G2259" i="30"/>
  <c r="G2255" i="30"/>
  <c r="G2251" i="30"/>
  <c r="G2247" i="30"/>
  <c r="G2243" i="30"/>
  <c r="G2239" i="30"/>
  <c r="G2235" i="30"/>
  <c r="G2231" i="30"/>
  <c r="G2227" i="30"/>
  <c r="G2223" i="30"/>
  <c r="G2219" i="30"/>
  <c r="G2215" i="30"/>
  <c r="G2211" i="30"/>
  <c r="G2207" i="30"/>
  <c r="G2203" i="30"/>
  <c r="G2199" i="30"/>
  <c r="G2195" i="30"/>
  <c r="G2191" i="30"/>
  <c r="G2187" i="30"/>
  <c r="G2183" i="30"/>
  <c r="G2179" i="30"/>
  <c r="G2175" i="30"/>
  <c r="G2171" i="30"/>
  <c r="G2167" i="30"/>
  <c r="G2163" i="30"/>
  <c r="G2159" i="30"/>
  <c r="G2155" i="30"/>
  <c r="G2151" i="30"/>
  <c r="G2147" i="30"/>
  <c r="G2143" i="30"/>
  <c r="G2139" i="30"/>
  <c r="G2135" i="30"/>
  <c r="G2131" i="30"/>
  <c r="G2127" i="30"/>
  <c r="G2123" i="30"/>
  <c r="G2119" i="30"/>
  <c r="G2115" i="30"/>
  <c r="G2111" i="30"/>
  <c r="G2107" i="30"/>
  <c r="G2103" i="30"/>
  <c r="G2099" i="30"/>
  <c r="G2095" i="30"/>
  <c r="G2091" i="30"/>
  <c r="G2087" i="30"/>
  <c r="G2083" i="30"/>
  <c r="G2079" i="30"/>
  <c r="G2075" i="30"/>
  <c r="G2071" i="30"/>
  <c r="G2067" i="30"/>
  <c r="G2063" i="30"/>
  <c r="G2059" i="30"/>
  <c r="G2055" i="30"/>
  <c r="G2051" i="30"/>
  <c r="G2047" i="30"/>
  <c r="G2043" i="30"/>
  <c r="G2039" i="30"/>
  <c r="G2035" i="30"/>
  <c r="G2031" i="30"/>
  <c r="G2027" i="30"/>
  <c r="G2023" i="30"/>
  <c r="G2019" i="30"/>
  <c r="G2015" i="30"/>
  <c r="G2011" i="30"/>
  <c r="G2007" i="30"/>
  <c r="G2003" i="30"/>
  <c r="G1999" i="30"/>
  <c r="G1995" i="30"/>
  <c r="G1991" i="30"/>
  <c r="G1987" i="30"/>
  <c r="G1983" i="30"/>
  <c r="G1979" i="30"/>
  <c r="G1975" i="30"/>
  <c r="G1971" i="30"/>
  <c r="G1967" i="30"/>
  <c r="G1963" i="30"/>
  <c r="G1959" i="30"/>
  <c r="G1955" i="30"/>
  <c r="G1951" i="30"/>
  <c r="G1947" i="30"/>
  <c r="G1943" i="30"/>
  <c r="G1939" i="30"/>
  <c r="G1935" i="30"/>
  <c r="G1931" i="30"/>
  <c r="G1927" i="30"/>
  <c r="G1923" i="30"/>
  <c r="G1919" i="30"/>
  <c r="G1915" i="30"/>
  <c r="G1911" i="30"/>
  <c r="G1907" i="30"/>
  <c r="G1903" i="30"/>
  <c r="G1899" i="30"/>
  <c r="G1895" i="30"/>
  <c r="G1891" i="30"/>
  <c r="G1887" i="30"/>
  <c r="G1883" i="30"/>
  <c r="G1879" i="30"/>
  <c r="G1875" i="30"/>
  <c r="G1871" i="30"/>
  <c r="G1867" i="30"/>
  <c r="G1863" i="30"/>
  <c r="G1859" i="30"/>
  <c r="G1855" i="30"/>
  <c r="G1851" i="30"/>
  <c r="G1847" i="30"/>
  <c r="G1843" i="30"/>
  <c r="G1839" i="30"/>
  <c r="G1835" i="30"/>
  <c r="G1831" i="30"/>
  <c r="G1827" i="30"/>
  <c r="G1823" i="30"/>
  <c r="G1819" i="30"/>
  <c r="G1815" i="30"/>
  <c r="G1811" i="30"/>
  <c r="G1807" i="30"/>
  <c r="G1803" i="30"/>
  <c r="G1799" i="30"/>
  <c r="G1795" i="30"/>
  <c r="G1791" i="30"/>
  <c r="G1787" i="30"/>
  <c r="G1783" i="30"/>
  <c r="G1779" i="30"/>
  <c r="G1775" i="30"/>
  <c r="G1771" i="30"/>
  <c r="G1767" i="30"/>
  <c r="G1763" i="30"/>
  <c r="G1759" i="30"/>
  <c r="G1755" i="30"/>
  <c r="G1751" i="30"/>
  <c r="G1747" i="30"/>
  <c r="G1743" i="30"/>
  <c r="G1739" i="30"/>
  <c r="G1734" i="30"/>
  <c r="G1730" i="30"/>
  <c r="G1726" i="30"/>
  <c r="G1722" i="30"/>
  <c r="G1718" i="30"/>
  <c r="G1714" i="30"/>
  <c r="G1710" i="30"/>
  <c r="G1706" i="30"/>
  <c r="G1702" i="30"/>
  <c r="G1698" i="30"/>
  <c r="G1694" i="30"/>
  <c r="G1690" i="30"/>
  <c r="G1686" i="30"/>
  <c r="G1682" i="30"/>
  <c r="G1678" i="30"/>
  <c r="G1674" i="30"/>
  <c r="G1670" i="30"/>
  <c r="G1666" i="30"/>
  <c r="G1650" i="30"/>
  <c r="G1646" i="30"/>
  <c r="G1642" i="30"/>
  <c r="G1638" i="30"/>
  <c r="G1634" i="30"/>
  <c r="G1630" i="30"/>
  <c r="G1626" i="30"/>
  <c r="G1622" i="30"/>
  <c r="G1618" i="30"/>
  <c r="G1609" i="30"/>
  <c r="G1605" i="30"/>
  <c r="G1601" i="30"/>
  <c r="G1597" i="30"/>
  <c r="G1593" i="30"/>
  <c r="G1589" i="30"/>
  <c r="G1585" i="30"/>
  <c r="G1581" i="30"/>
  <c r="G1577" i="30"/>
  <c r="G1573" i="30"/>
  <c r="G1569" i="30"/>
  <c r="G1565" i="30"/>
  <c r="G1561" i="30"/>
  <c r="G1557" i="30"/>
  <c r="G1553" i="30"/>
  <c r="G1549" i="30"/>
  <c r="G1545" i="30"/>
  <c r="G1541" i="30"/>
  <c r="G1537" i="30"/>
  <c r="G1533" i="30"/>
  <c r="G1529" i="30"/>
  <c r="G1525" i="30"/>
  <c r="G1521" i="30"/>
  <c r="G1517" i="30"/>
  <c r="G1513" i="30"/>
  <c r="G1509" i="30"/>
  <c r="G1505" i="30"/>
  <c r="G1501" i="30"/>
  <c r="G1497" i="30"/>
  <c r="G1493" i="30"/>
  <c r="G1489" i="30"/>
  <c r="G1485" i="30"/>
  <c r="G1481" i="30"/>
  <c r="G1477" i="30"/>
  <c r="G1473" i="30"/>
  <c r="G1469" i="30"/>
  <c r="G1465" i="30"/>
  <c r="G1461" i="30"/>
  <c r="G1457" i="30"/>
  <c r="G1453" i="30"/>
  <c r="G1449" i="30"/>
  <c r="G1445" i="30"/>
  <c r="G1441" i="30"/>
  <c r="G1437" i="30"/>
  <c r="G1433" i="30"/>
  <c r="G1430" i="30"/>
  <c r="G1426" i="30"/>
  <c r="G1422" i="30"/>
  <c r="G1418" i="30"/>
  <c r="G1414" i="30"/>
  <c r="G1410" i="30"/>
  <c r="G1406" i="30"/>
  <c r="G1402" i="30"/>
  <c r="G1398" i="30"/>
  <c r="G1394" i="30"/>
  <c r="G1390" i="30"/>
  <c r="G1386" i="30"/>
  <c r="G1382" i="30"/>
  <c r="G1378" i="30"/>
  <c r="G1374" i="30"/>
  <c r="G1370" i="30"/>
  <c r="G1366" i="30"/>
  <c r="G1362" i="30"/>
  <c r="G1358" i="30"/>
  <c r="G1354" i="30"/>
  <c r="G1350" i="30"/>
  <c r="G1346" i="30"/>
  <c r="G1342" i="30"/>
  <c r="G1338" i="30"/>
  <c r="G1334" i="30"/>
  <c r="G1330" i="30"/>
  <c r="G1326" i="30"/>
  <c r="G1322" i="30"/>
  <c r="G1318" i="30"/>
  <c r="G1314" i="30"/>
  <c r="G1310" i="30"/>
  <c r="G1306" i="30"/>
  <c r="G1302" i="30"/>
  <c r="G1298" i="30"/>
  <c r="G1294" i="30"/>
  <c r="G1290" i="30"/>
  <c r="G1286" i="30"/>
  <c r="G1282" i="30"/>
  <c r="G1278" i="30"/>
  <c r="G1274" i="30"/>
  <c r="G1270" i="30"/>
  <c r="G1266" i="30"/>
  <c r="G1262" i="30"/>
  <c r="G1258" i="30"/>
  <c r="G1254" i="30"/>
  <c r="G1250" i="30"/>
  <c r="G1246" i="30"/>
  <c r="G1242" i="30"/>
  <c r="G1238" i="30"/>
  <c r="G1234" i="30"/>
  <c r="G1230" i="30"/>
  <c r="G1226" i="30"/>
  <c r="G1222" i="30"/>
  <c r="G1218" i="30"/>
  <c r="G1214" i="30"/>
  <c r="G1210" i="30"/>
  <c r="G1206" i="30"/>
  <c r="G1202" i="30"/>
  <c r="G1198" i="30"/>
  <c r="G1194" i="30"/>
  <c r="G1190" i="30"/>
  <c r="G1186" i="30"/>
  <c r="G1182" i="30"/>
  <c r="G1178" i="30"/>
  <c r="G1174" i="30"/>
  <c r="G1170" i="30"/>
  <c r="G1166" i="30"/>
  <c r="G1162" i="30"/>
  <c r="G1158" i="30"/>
  <c r="G1154" i="30"/>
  <c r="G1150" i="30"/>
  <c r="G1146" i="30"/>
  <c r="G1142" i="30"/>
  <c r="G1138" i="30"/>
  <c r="G1134" i="30"/>
  <c r="G1130" i="30"/>
  <c r="G1126" i="30"/>
  <c r="G1122" i="30"/>
  <c r="G1118" i="30"/>
  <c r="G1114" i="30"/>
  <c r="G1110" i="30"/>
  <c r="G1106" i="30"/>
  <c r="G1102" i="30"/>
  <c r="G1098" i="30"/>
  <c r="G1094" i="30"/>
  <c r="G1090" i="30"/>
  <c r="G1086" i="30"/>
  <c r="G1082" i="30"/>
  <c r="G1078" i="30"/>
  <c r="G1074" i="30"/>
  <c r="G1070" i="30"/>
  <c r="G1066" i="30"/>
  <c r="G1062" i="30"/>
  <c r="G1058" i="30"/>
  <c r="G1054" i="30"/>
  <c r="G1050" i="30"/>
  <c r="G1046" i="30"/>
  <c r="G1042" i="30"/>
  <c r="G1038" i="30"/>
  <c r="G1034" i="30"/>
  <c r="G1030" i="30"/>
  <c r="G1026" i="30"/>
  <c r="G1022" i="30"/>
  <c r="G1018" i="30"/>
  <c r="G1014" i="30"/>
  <c r="G1010" i="30"/>
  <c r="G1006" i="30"/>
  <c r="G1002" i="30"/>
  <c r="G998" i="30"/>
  <c r="G994" i="30"/>
  <c r="G990" i="30"/>
  <c r="G986" i="30"/>
  <c r="G982" i="30"/>
  <c r="G978" i="30"/>
  <c r="G974" i="30"/>
  <c r="G970" i="30"/>
  <c r="G966" i="30"/>
  <c r="G962" i="30"/>
  <c r="G958" i="30"/>
  <c r="G954" i="30"/>
  <c r="G950" i="30"/>
  <c r="G946" i="30"/>
  <c r="G942" i="30"/>
  <c r="G938" i="30"/>
  <c r="G934" i="30"/>
  <c r="G930" i="30"/>
  <c r="G926" i="30"/>
  <c r="G922" i="30"/>
  <c r="G918" i="30"/>
  <c r="G914" i="30"/>
  <c r="G910" i="30"/>
  <c r="G906" i="30"/>
  <c r="G902" i="30"/>
  <c r="G898" i="30"/>
  <c r="G894" i="30"/>
  <c r="G890" i="30"/>
  <c r="G886" i="30"/>
  <c r="G882" i="30"/>
  <c r="G878" i="30"/>
  <c r="G874" i="30"/>
  <c r="G870" i="30"/>
  <c r="G866" i="30"/>
  <c r="G862" i="30"/>
  <c r="G858" i="30"/>
  <c r="G854" i="30"/>
  <c r="G850" i="30"/>
  <c r="G846" i="30"/>
  <c r="G842" i="30"/>
  <c r="G838" i="30"/>
  <c r="G834" i="30"/>
  <c r="G830" i="30"/>
  <c r="G826" i="30"/>
  <c r="G822" i="30"/>
  <c r="G818" i="30"/>
  <c r="G814" i="30"/>
  <c r="G810" i="30"/>
  <c r="G806" i="30"/>
  <c r="G802" i="30"/>
  <c r="G798" i="30"/>
  <c r="G794" i="30"/>
  <c r="G790" i="30"/>
  <c r="G786" i="30"/>
  <c r="G782" i="30"/>
  <c r="G778" i="30"/>
  <c r="G774" i="30"/>
  <c r="G770" i="30"/>
  <c r="G766" i="30"/>
  <c r="G762" i="30"/>
  <c r="G758" i="30"/>
  <c r="G754" i="30"/>
  <c r="G750" i="30"/>
  <c r="G746" i="30"/>
  <c r="G742" i="30"/>
  <c r="G738" i="30"/>
  <c r="G734" i="30"/>
  <c r="G730" i="30"/>
  <c r="G726" i="30"/>
  <c r="G722" i="30"/>
  <c r="G718" i="30"/>
  <c r="G714" i="30"/>
  <c r="G710" i="30"/>
  <c r="G706" i="30"/>
  <c r="G702" i="30"/>
  <c r="G698" i="30"/>
  <c r="G694" i="30"/>
  <c r="G690" i="30"/>
  <c r="G686" i="30"/>
  <c r="G682" i="30"/>
  <c r="G678" i="30"/>
  <c r="G674" i="30"/>
  <c r="G670" i="30"/>
  <c r="G666" i="30"/>
  <c r="G662" i="30"/>
  <c r="G658" i="30"/>
  <c r="G654" i="30"/>
  <c r="G650" i="30"/>
  <c r="G646" i="30"/>
  <c r="G642" i="30"/>
  <c r="G637" i="30"/>
  <c r="G641" i="30"/>
  <c r="G640" i="30"/>
  <c r="G1429" i="30"/>
  <c r="G1425" i="30"/>
  <c r="G1421" i="30"/>
  <c r="G1417" i="30"/>
  <c r="G1413" i="30"/>
  <c r="G1409" i="30"/>
  <c r="G1405" i="30"/>
  <c r="G1401" i="30"/>
  <c r="G1397" i="30"/>
  <c r="G1393" i="30"/>
  <c r="G1389" i="30"/>
  <c r="G1385" i="30"/>
  <c r="G1381" i="30"/>
  <c r="G1377" i="30"/>
  <c r="G1373" i="30"/>
  <c r="G1369" i="30"/>
  <c r="G1365" i="30"/>
  <c r="G1361" i="30"/>
  <c r="G1357" i="30"/>
  <c r="G1353" i="30"/>
  <c r="G1349" i="30"/>
  <c r="G1345" i="30"/>
  <c r="G1341" i="30"/>
  <c r="G1337" i="30"/>
  <c r="G1333" i="30"/>
  <c r="G1329" i="30"/>
  <c r="G1325" i="30"/>
  <c r="G1321" i="30"/>
  <c r="G1317" i="30"/>
  <c r="G1313" i="30"/>
  <c r="G1309" i="30"/>
  <c r="G1305" i="30"/>
  <c r="G1301" i="30"/>
  <c r="G1297" i="30"/>
  <c r="G1293" i="30"/>
  <c r="G1289" i="30"/>
  <c r="G1285" i="30"/>
  <c r="G1281" i="30"/>
  <c r="G1277" i="30"/>
  <c r="G1273" i="30"/>
  <c r="G1269" i="30"/>
  <c r="G1265" i="30"/>
  <c r="G1261" i="30"/>
  <c r="G1257" i="30"/>
  <c r="G1253" i="30"/>
  <c r="G1249" i="30"/>
  <c r="G1245" i="30"/>
  <c r="G1241" i="30"/>
  <c r="G1237" i="30"/>
  <c r="G1233" i="30"/>
  <c r="G1229" i="30"/>
  <c r="G1225" i="30"/>
  <c r="G1221" i="30"/>
  <c r="G1217" i="30"/>
  <c r="G1213" i="30"/>
  <c r="G1209" i="30"/>
  <c r="G1205" i="30"/>
  <c r="G1201" i="30"/>
  <c r="G1197" i="30"/>
  <c r="G1193" i="30"/>
  <c r="G1189" i="30"/>
  <c r="G1185" i="30"/>
  <c r="G1181" i="30"/>
  <c r="G1177" i="30"/>
  <c r="G1173" i="30"/>
  <c r="G1169" i="30"/>
  <c r="G1165" i="30"/>
  <c r="G1161" i="30"/>
  <c r="G1157" i="30"/>
  <c r="G1153" i="30"/>
  <c r="G1149" i="30"/>
  <c r="G1145" i="30"/>
  <c r="G1141" i="30"/>
  <c r="G1137" i="30"/>
  <c r="G1133" i="30"/>
  <c r="G1129" i="30"/>
  <c r="G1125" i="30"/>
  <c r="G1121" i="30"/>
  <c r="G1117" i="30"/>
  <c r="G1113" i="30"/>
  <c r="G1109" i="30"/>
  <c r="G1105" i="30"/>
  <c r="G1101" i="30"/>
  <c r="G1097" i="30"/>
  <c r="G1093" i="30"/>
  <c r="G1089" i="30"/>
  <c r="G1085" i="30"/>
  <c r="G1081" i="30"/>
  <c r="G1077" i="30"/>
  <c r="G1073" i="30"/>
  <c r="G1069" i="30"/>
  <c r="G1065" i="30"/>
  <c r="G1061" i="30"/>
  <c r="G1057" i="30"/>
  <c r="G1053" i="30"/>
  <c r="G1049" i="30"/>
  <c r="G1045" i="30"/>
  <c r="G1041" i="30"/>
  <c r="G1037" i="30"/>
  <c r="G1033" i="30"/>
  <c r="G1029" i="30"/>
  <c r="G1025" i="30"/>
  <c r="G1021" i="30"/>
  <c r="G1017" i="30"/>
  <c r="G1013" i="30"/>
  <c r="G1009" i="30"/>
  <c r="G1005" i="30"/>
  <c r="G1001" i="30"/>
  <c r="G997" i="30"/>
  <c r="G993" i="30"/>
  <c r="G989" i="30"/>
  <c r="G985" i="30"/>
  <c r="G981" i="30"/>
  <c r="G977" i="30"/>
  <c r="G973" i="30"/>
  <c r="G969" i="30"/>
  <c r="G965" i="30"/>
  <c r="G961" i="30"/>
  <c r="G957" i="30"/>
  <c r="G953" i="30"/>
  <c r="G949" i="30"/>
  <c r="G945" i="30"/>
  <c r="G941" i="30"/>
  <c r="G937" i="30"/>
  <c r="G933" i="30"/>
  <c r="G929" i="30"/>
  <c r="G925" i="30"/>
  <c r="G921" i="30"/>
  <c r="G917" i="30"/>
  <c r="G913" i="30"/>
  <c r="G909" i="30"/>
  <c r="G905" i="30"/>
  <c r="G901" i="30"/>
  <c r="G897" i="30"/>
  <c r="G893" i="30"/>
  <c r="G889" i="30"/>
  <c r="G885" i="30"/>
  <c r="G881" i="30"/>
  <c r="G877" i="30"/>
  <c r="G873" i="30"/>
  <c r="G869" i="30"/>
  <c r="G865" i="30"/>
  <c r="G861" i="30"/>
  <c r="G857" i="30"/>
  <c r="G853" i="30"/>
  <c r="G849" i="30"/>
  <c r="G845" i="30"/>
  <c r="G841" i="30"/>
  <c r="G837" i="30"/>
  <c r="G833" i="30"/>
  <c r="G829" i="30"/>
  <c r="G825" i="30"/>
  <c r="G821" i="30"/>
  <c r="G817" i="30"/>
  <c r="G813" i="30"/>
  <c r="G809" i="30"/>
  <c r="G805" i="30"/>
  <c r="G801" i="30"/>
  <c r="G797" i="30"/>
  <c r="G793" i="30"/>
  <c r="G789" i="30"/>
  <c r="G785" i="30"/>
  <c r="G781" i="30"/>
  <c r="G777" i="30"/>
  <c r="G773" i="30"/>
  <c r="G769" i="30"/>
  <c r="G765" i="30"/>
  <c r="G761" i="30"/>
  <c r="G757" i="30"/>
  <c r="G753" i="30"/>
  <c r="G749" i="30"/>
  <c r="G745" i="30"/>
  <c r="G741" i="30"/>
  <c r="G737" i="30"/>
  <c r="G733" i="30"/>
  <c r="G729" i="30"/>
  <c r="G725" i="30"/>
  <c r="G721" i="30"/>
  <c r="G717" i="30"/>
  <c r="G713" i="30"/>
  <c r="G709" i="30"/>
  <c r="G705" i="30"/>
  <c r="G701" i="30"/>
  <c r="G697" i="30"/>
  <c r="G693" i="30"/>
  <c r="G689" i="30"/>
  <c r="G685" i="30"/>
  <c r="G681" i="30"/>
  <c r="G677" i="30"/>
  <c r="G673" i="30"/>
  <c r="G669" i="30"/>
  <c r="G665" i="30"/>
  <c r="G661" i="30"/>
  <c r="G657" i="30"/>
  <c r="G653" i="30"/>
  <c r="G649" i="30"/>
  <c r="G1428" i="30"/>
  <c r="G1424" i="30"/>
  <c r="G1420" i="30"/>
  <c r="G1416" i="30"/>
  <c r="G1412" i="30"/>
  <c r="G1408" i="30"/>
  <c r="G1404" i="30"/>
  <c r="G1400" i="30"/>
  <c r="G1396" i="30"/>
  <c r="G1392" i="30"/>
  <c r="G1388" i="30"/>
  <c r="G1384" i="30"/>
  <c r="G1380" i="30"/>
  <c r="G1376" i="30"/>
  <c r="G1372" i="30"/>
  <c r="G1368" i="30"/>
  <c r="G1364" i="30"/>
  <c r="G1360" i="30"/>
  <c r="G1356" i="30"/>
  <c r="G1352" i="30"/>
  <c r="G1348" i="30"/>
  <c r="G1344" i="30"/>
  <c r="G1340" i="30"/>
  <c r="G1336" i="30"/>
  <c r="G1332" i="30"/>
  <c r="G1328" i="30"/>
  <c r="G1324" i="30"/>
  <c r="G1320" i="30"/>
  <c r="G1316" i="30"/>
  <c r="G1312" i="30"/>
  <c r="G1308" i="30"/>
  <c r="G1304" i="30"/>
  <c r="G1300" i="30"/>
  <c r="G1296" i="30"/>
  <c r="G1292" i="30"/>
  <c r="G1288" i="30"/>
  <c r="G1284" i="30"/>
  <c r="G1280" i="30"/>
  <c r="G1276" i="30"/>
  <c r="G1272" i="30"/>
  <c r="G1268" i="30"/>
  <c r="G1264" i="30"/>
  <c r="G1260" i="30"/>
  <c r="G1256" i="30"/>
  <c r="G1252" i="30"/>
  <c r="G1248" i="30"/>
  <c r="G1244" i="30"/>
  <c r="G1240" i="30"/>
  <c r="G1236" i="30"/>
  <c r="G1232" i="30"/>
  <c r="G1228" i="30"/>
  <c r="G1224" i="30"/>
  <c r="G1220" i="30"/>
  <c r="G1216" i="30"/>
  <c r="G1212" i="30"/>
  <c r="G1208" i="30"/>
  <c r="G1204" i="30"/>
  <c r="G1200" i="30"/>
  <c r="G1196" i="30"/>
  <c r="G1192" i="30"/>
  <c r="G1188" i="30"/>
  <c r="G1184" i="30"/>
  <c r="G1180" i="30"/>
  <c r="G1176" i="30"/>
  <c r="G1172" i="30"/>
  <c r="G1168" i="30"/>
  <c r="G1164" i="30"/>
  <c r="G1160" i="30"/>
  <c r="G1156" i="30"/>
  <c r="G1152" i="30"/>
  <c r="G1148" i="30"/>
  <c r="G1144" i="30"/>
  <c r="G1140" i="30"/>
  <c r="G1136" i="30"/>
  <c r="G1132" i="30"/>
  <c r="G1128" i="30"/>
  <c r="G1124" i="30"/>
  <c r="G1120" i="30"/>
  <c r="G1116" i="30"/>
  <c r="G1112" i="30"/>
  <c r="G1108" i="30"/>
  <c r="G1104" i="30"/>
  <c r="G1100" i="30"/>
  <c r="G1096" i="30"/>
  <c r="G1092" i="30"/>
  <c r="G1088" i="30"/>
  <c r="G1084" i="30"/>
  <c r="G1080" i="30"/>
  <c r="G1076" i="30"/>
  <c r="G1072" i="30"/>
  <c r="G1068" i="30"/>
  <c r="G1064" i="30"/>
  <c r="G1060" i="30"/>
  <c r="G1056" i="30"/>
  <c r="G1052" i="30"/>
  <c r="G1048" i="30"/>
  <c r="G1044" i="30"/>
  <c r="G1040" i="30"/>
  <c r="G1036" i="30"/>
  <c r="G1032" i="30"/>
  <c r="G1028" i="30"/>
  <c r="G1024" i="30"/>
  <c r="G1020" i="30"/>
  <c r="G1016" i="30"/>
  <c r="G1012" i="30"/>
  <c r="G1008" i="30"/>
  <c r="G1004" i="30"/>
  <c r="G1000" i="30"/>
  <c r="G996" i="30"/>
  <c r="G992" i="30"/>
  <c r="G988" i="30"/>
  <c r="G984" i="30"/>
  <c r="G980" i="30"/>
  <c r="G976" i="30"/>
  <c r="G972" i="30"/>
  <c r="G968" i="30"/>
  <c r="G964" i="30"/>
  <c r="G960" i="30"/>
  <c r="G956" i="30"/>
  <c r="G952" i="30"/>
  <c r="G948" i="30"/>
  <c r="G944" i="30"/>
  <c r="G940" i="30"/>
  <c r="G936" i="30"/>
  <c r="G932" i="30"/>
  <c r="G928" i="30"/>
  <c r="G924" i="30"/>
  <c r="G920" i="30"/>
  <c r="G916" i="30"/>
  <c r="G912" i="30"/>
  <c r="G908" i="30"/>
  <c r="G904" i="30"/>
  <c r="G900" i="30"/>
  <c r="G896" i="30"/>
  <c r="G892" i="30"/>
  <c r="G888" i="30"/>
  <c r="G884" i="30"/>
  <c r="G880" i="30"/>
  <c r="G876" i="30"/>
  <c r="G872" i="30"/>
  <c r="G868" i="30"/>
  <c r="G864" i="30"/>
  <c r="G860" i="30"/>
  <c r="G856" i="30"/>
  <c r="G852" i="30"/>
  <c r="G848" i="30"/>
  <c r="G844" i="30"/>
  <c r="G840" i="30"/>
  <c r="G836" i="30"/>
  <c r="G832" i="30"/>
  <c r="G828" i="30"/>
  <c r="G824" i="30"/>
  <c r="G820" i="30"/>
  <c r="G816" i="30"/>
  <c r="G812" i="30"/>
  <c r="G808" i="30"/>
  <c r="G804" i="30"/>
  <c r="G800" i="30"/>
  <c r="G796" i="30"/>
  <c r="G792" i="30"/>
  <c r="G788" i="30"/>
  <c r="G784" i="30"/>
  <c r="G780" i="30"/>
  <c r="G776" i="30"/>
  <c r="G772" i="30"/>
  <c r="G768" i="30"/>
  <c r="G764" i="30"/>
  <c r="G760" i="30"/>
  <c r="G756" i="30"/>
  <c r="G752" i="30"/>
  <c r="G748" i="30"/>
  <c r="G744" i="30"/>
  <c r="G740" i="30"/>
  <c r="G736" i="30"/>
  <c r="G732" i="30"/>
  <c r="G728" i="30"/>
  <c r="G724" i="30"/>
  <c r="G720" i="30"/>
  <c r="G716" i="30"/>
  <c r="G712" i="30"/>
  <c r="G708" i="30"/>
  <c r="G704" i="30"/>
  <c r="G700" i="30"/>
  <c r="G696" i="30"/>
  <c r="G692" i="30"/>
  <c r="G688" i="30"/>
  <c r="G684" i="30"/>
  <c r="G680" i="30"/>
  <c r="G676" i="30"/>
  <c r="G672" i="30"/>
  <c r="G668" i="30"/>
  <c r="G664" i="30"/>
  <c r="G660" i="30"/>
  <c r="G656" i="30"/>
  <c r="G652" i="30"/>
  <c r="G648" i="30"/>
  <c r="G644" i="30"/>
  <c r="G1427" i="30"/>
  <c r="G1423" i="30"/>
  <c r="G1419" i="30"/>
  <c r="G1415" i="30"/>
  <c r="G1411" i="30"/>
  <c r="G1407" i="30"/>
  <c r="G1403" i="30"/>
  <c r="G1399" i="30"/>
  <c r="G1395" i="30"/>
  <c r="G1391" i="30"/>
  <c r="G1387" i="30"/>
  <c r="G1383" i="30"/>
  <c r="G1379" i="30"/>
  <c r="G1375" i="30"/>
  <c r="G1371" i="30"/>
  <c r="G1367" i="30"/>
  <c r="G1363" i="30"/>
  <c r="G1359" i="30"/>
  <c r="G1355" i="30"/>
  <c r="G1351" i="30"/>
  <c r="G1347" i="30"/>
  <c r="G1343" i="30"/>
  <c r="G1339" i="30"/>
  <c r="G1335" i="30"/>
  <c r="G1331" i="30"/>
  <c r="G1327" i="30"/>
  <c r="G1323" i="30"/>
  <c r="G1319" i="30"/>
  <c r="G1315" i="30"/>
  <c r="G1311" i="30"/>
  <c r="G1307" i="30"/>
  <c r="G1303" i="30"/>
  <c r="G1299" i="30"/>
  <c r="G1295" i="30"/>
  <c r="G1291" i="30"/>
  <c r="G1287" i="30"/>
  <c r="G1283" i="30"/>
  <c r="G1279" i="30"/>
  <c r="G1275" i="30"/>
  <c r="G1271" i="30"/>
  <c r="G1267" i="30"/>
  <c r="G1263" i="30"/>
  <c r="G1259" i="30"/>
  <c r="G1255" i="30"/>
  <c r="G1251" i="30"/>
  <c r="G1247" i="30"/>
  <c r="G1243" i="30"/>
  <c r="G1239" i="30"/>
  <c r="G1235" i="30"/>
  <c r="G1231" i="30"/>
  <c r="G1227" i="30"/>
  <c r="G1223" i="30"/>
  <c r="G1219" i="30"/>
  <c r="G1215" i="30"/>
  <c r="G1211" i="30"/>
  <c r="G1207" i="30"/>
  <c r="G1203" i="30"/>
  <c r="G1199" i="30"/>
  <c r="G1195" i="30"/>
  <c r="G1191" i="30"/>
  <c r="G1187" i="30"/>
  <c r="G1183" i="30"/>
  <c r="G1179" i="30"/>
  <c r="G1175" i="30"/>
  <c r="G1171" i="30"/>
  <c r="G1167" i="30"/>
  <c r="G1163" i="30"/>
  <c r="G1159" i="30"/>
  <c r="G1155" i="30"/>
  <c r="G1151" i="30"/>
  <c r="G1147" i="30"/>
  <c r="G1143" i="30"/>
  <c r="G1139" i="30"/>
  <c r="G1135" i="30"/>
  <c r="G1131" i="30"/>
  <c r="G1127" i="30"/>
  <c r="G1123" i="30"/>
  <c r="G1119" i="30"/>
  <c r="G1115" i="30"/>
  <c r="G1111" i="30"/>
  <c r="G1107" i="30"/>
  <c r="G1103" i="30"/>
  <c r="G1099" i="30"/>
  <c r="G1095" i="30"/>
  <c r="G1091" i="30"/>
  <c r="G1087" i="30"/>
  <c r="G1083" i="30"/>
  <c r="G1079" i="30"/>
  <c r="G1075" i="30"/>
  <c r="G1071" i="30"/>
  <c r="G1067" i="30"/>
  <c r="G1063" i="30"/>
  <c r="G1059" i="30"/>
  <c r="G1055" i="30"/>
  <c r="G1051" i="30"/>
  <c r="G1047" i="30"/>
  <c r="G1043" i="30"/>
  <c r="G1039" i="30"/>
  <c r="G1035" i="30"/>
  <c r="G1031" i="30"/>
  <c r="G1027" i="30"/>
  <c r="G1023" i="30"/>
  <c r="G1019" i="30"/>
  <c r="G1015" i="30"/>
  <c r="G1011" i="30"/>
  <c r="G1007" i="30"/>
  <c r="G1003" i="30"/>
  <c r="G999" i="30"/>
  <c r="G995" i="30"/>
  <c r="G991" i="30"/>
  <c r="G987" i="30"/>
  <c r="G983" i="30"/>
  <c r="G979" i="30"/>
  <c r="G975" i="30"/>
  <c r="G971" i="30"/>
  <c r="G967" i="30"/>
  <c r="G963" i="30"/>
  <c r="G959" i="30"/>
  <c r="G955" i="30"/>
  <c r="G951" i="30"/>
  <c r="G947" i="30"/>
  <c r="G943" i="30"/>
  <c r="G939" i="30"/>
  <c r="G935" i="30"/>
  <c r="G931" i="30"/>
  <c r="G927" i="30"/>
  <c r="G923" i="30"/>
  <c r="G919" i="30"/>
  <c r="G915" i="30"/>
  <c r="G911" i="30"/>
  <c r="G907" i="30"/>
  <c r="G903" i="30"/>
  <c r="G899" i="30"/>
  <c r="G895" i="30"/>
  <c r="G891" i="30"/>
  <c r="G887" i="30"/>
  <c r="G883" i="30"/>
  <c r="G879" i="30"/>
  <c r="G875" i="30"/>
  <c r="G871" i="30"/>
  <c r="G867" i="30"/>
  <c r="G863" i="30"/>
  <c r="G859" i="30"/>
  <c r="G855" i="30"/>
  <c r="G851" i="30"/>
  <c r="G847" i="30"/>
  <c r="G843" i="30"/>
  <c r="G839" i="30"/>
  <c r="G835" i="30"/>
  <c r="G831" i="30"/>
  <c r="G827" i="30"/>
  <c r="G823" i="30"/>
  <c r="G819" i="30"/>
  <c r="G815" i="30"/>
  <c r="G811" i="30"/>
  <c r="G807" i="30"/>
  <c r="G803" i="30"/>
  <c r="G799" i="30"/>
  <c r="G795" i="30"/>
  <c r="G791" i="30"/>
  <c r="G787" i="30"/>
  <c r="G783" i="30"/>
  <c r="G779" i="30"/>
  <c r="G775" i="30"/>
  <c r="G771" i="30"/>
  <c r="G767" i="30"/>
  <c r="G763" i="30"/>
  <c r="G759" i="30"/>
  <c r="G755" i="30"/>
  <c r="G751" i="30"/>
  <c r="G747" i="30"/>
  <c r="G743" i="30"/>
  <c r="G739" i="30"/>
  <c r="G735" i="30"/>
  <c r="G731" i="30"/>
  <c r="G727" i="30"/>
  <c r="G723" i="30"/>
  <c r="G719" i="30"/>
  <c r="G715" i="30"/>
  <c r="G711" i="30"/>
  <c r="G707" i="30"/>
  <c r="G703" i="30"/>
  <c r="G699" i="30"/>
  <c r="G695" i="30"/>
  <c r="G691" i="30"/>
  <c r="G687" i="30"/>
  <c r="G683" i="30"/>
  <c r="G679" i="30"/>
  <c r="G675" i="30"/>
  <c r="G671" i="30"/>
  <c r="G667" i="30"/>
  <c r="G663" i="30"/>
  <c r="G659" i="30"/>
  <c r="G655" i="30"/>
  <c r="G651" i="30"/>
  <c r="G647" i="30"/>
  <c r="G643" i="30"/>
  <c r="G645" i="30"/>
  <c r="G362" i="30"/>
  <c r="G358" i="30"/>
  <c r="G354" i="30"/>
  <c r="G350" i="30"/>
  <c r="G346" i="30"/>
  <c r="G342" i="30"/>
  <c r="G338" i="30"/>
  <c r="G334" i="30"/>
  <c r="G330" i="30"/>
  <c r="G326" i="30"/>
  <c r="G322" i="30"/>
  <c r="G318" i="30"/>
  <c r="G365" i="30" a="1"/>
  <c r="G361" i="30"/>
  <c r="G357" i="30"/>
  <c r="G353" i="30"/>
  <c r="G349" i="30"/>
  <c r="G345" i="30"/>
  <c r="G341" i="30"/>
  <c r="G337" i="30"/>
  <c r="G333" i="30"/>
  <c r="G329" i="30"/>
  <c r="G325" i="30"/>
  <c r="G321" i="30"/>
  <c r="G364" i="30"/>
  <c r="G360" i="30"/>
  <c r="G356" i="30"/>
  <c r="G352" i="30"/>
  <c r="G348" i="30"/>
  <c r="G344" i="30"/>
  <c r="G340" i="30"/>
  <c r="G336" i="30"/>
  <c r="G332" i="30"/>
  <c r="G328" i="30"/>
  <c r="G324" i="30"/>
  <c r="G320" i="30"/>
  <c r="G363" i="30"/>
  <c r="G359" i="30"/>
  <c r="G355" i="30"/>
  <c r="G351" i="30"/>
  <c r="G347" i="30"/>
  <c r="G343" i="30"/>
  <c r="G339" i="30"/>
  <c r="G335" i="30"/>
  <c r="G331" i="30"/>
  <c r="G327" i="30"/>
  <c r="G323" i="30"/>
  <c r="G319" i="30"/>
  <c r="G312" i="30"/>
  <c r="G308" i="30"/>
  <c r="G304" i="30"/>
  <c r="G300" i="30"/>
  <c r="G296" i="30"/>
  <c r="G292" i="30"/>
  <c r="G288" i="30"/>
  <c r="G284" i="30"/>
  <c r="G280" i="30"/>
  <c r="G283" i="30"/>
  <c r="G286" i="30"/>
  <c r="G315" i="30" a="1"/>
  <c r="G311" i="30"/>
  <c r="G307" i="30"/>
  <c r="G303" i="30"/>
  <c r="G299" i="30"/>
  <c r="G295" i="30"/>
  <c r="G291" i="30"/>
  <c r="G287" i="30"/>
  <c r="G279" i="30"/>
  <c r="G278" i="30"/>
  <c r="G314" i="30"/>
  <c r="G310" i="30"/>
  <c r="G306" i="30"/>
  <c r="G302" i="30"/>
  <c r="G298" i="30"/>
  <c r="G294" i="30"/>
  <c r="G282" i="30"/>
  <c r="G313" i="30"/>
  <c r="G309" i="30"/>
  <c r="G305" i="30"/>
  <c r="G301" i="30"/>
  <c r="G297" i="30"/>
  <c r="G293" i="30"/>
  <c r="G289" i="30"/>
  <c r="G285" i="30"/>
  <c r="G281" i="30"/>
  <c r="G277" i="30"/>
  <c r="G290" i="30"/>
  <c r="G272" i="30"/>
  <c r="G268" i="30"/>
  <c r="G264" i="30"/>
  <c r="G260" i="30"/>
  <c r="G256" i="30"/>
  <c r="G252" i="30"/>
  <c r="G248" i="30"/>
  <c r="G244" i="30"/>
  <c r="G240" i="30"/>
  <c r="G236" i="30"/>
  <c r="G232" i="30"/>
  <c r="G228" i="30"/>
  <c r="G224" i="30"/>
  <c r="G220" i="30"/>
  <c r="G216" i="30"/>
  <c r="G271" i="30"/>
  <c r="G259" i="30"/>
  <c r="G243" i="30"/>
  <c r="G231" i="30"/>
  <c r="G219" i="30"/>
  <c r="G274" i="30"/>
  <c r="G270" i="30"/>
  <c r="G266" i="30"/>
  <c r="G262" i="30"/>
  <c r="G258" i="30"/>
  <c r="G254" i="30"/>
  <c r="G250" i="30"/>
  <c r="G246" i="30"/>
  <c r="G242" i="30"/>
  <c r="G238" i="30"/>
  <c r="G234" i="30"/>
  <c r="G230" i="30"/>
  <c r="G226" i="30"/>
  <c r="G222" i="30"/>
  <c r="G218" i="30"/>
  <c r="G214" i="30"/>
  <c r="G275" i="30" a="1"/>
  <c r="G263" i="30"/>
  <c r="G251" i="30"/>
  <c r="G239" i="30"/>
  <c r="G227" i="30"/>
  <c r="G215" i="30"/>
  <c r="G273" i="30"/>
  <c r="G269" i="30"/>
  <c r="G265" i="30"/>
  <c r="G261" i="30"/>
  <c r="G257" i="30"/>
  <c r="G253" i="30"/>
  <c r="G249" i="30"/>
  <c r="G245" i="30"/>
  <c r="G241" i="30"/>
  <c r="G237" i="30"/>
  <c r="G233" i="30"/>
  <c r="G229" i="30"/>
  <c r="G225" i="30"/>
  <c r="G221" i="30"/>
  <c r="G217" i="30"/>
  <c r="G213" i="30"/>
  <c r="G267" i="30"/>
  <c r="G255" i="30"/>
  <c r="G247" i="30"/>
  <c r="G235" i="30"/>
  <c r="G223" i="30"/>
  <c r="G207" i="30"/>
  <c r="G203" i="30"/>
  <c r="G199" i="30"/>
  <c r="G195" i="30"/>
  <c r="G191" i="30"/>
  <c r="G187" i="30"/>
  <c r="G183" i="30"/>
  <c r="G179" i="30"/>
  <c r="G175" i="30"/>
  <c r="G171" i="30"/>
  <c r="G167" i="30"/>
  <c r="G163" i="30"/>
  <c r="G192" i="30"/>
  <c r="G176" i="30"/>
  <c r="G164" i="30"/>
  <c r="G210" i="30" a="1"/>
  <c r="G206" i="30"/>
  <c r="G202" i="30"/>
  <c r="G198" i="30"/>
  <c r="G194" i="30"/>
  <c r="G190" i="30"/>
  <c r="G186" i="30"/>
  <c r="G182" i="30"/>
  <c r="G178" i="30"/>
  <c r="G174" i="30"/>
  <c r="G170" i="30"/>
  <c r="G166" i="30"/>
  <c r="G184" i="30"/>
  <c r="G172" i="30"/>
  <c r="G209" i="30"/>
  <c r="G205" i="30"/>
  <c r="G201" i="30"/>
  <c r="G197" i="30"/>
  <c r="G193" i="30"/>
  <c r="G189" i="30"/>
  <c r="G185" i="30"/>
  <c r="G181" i="30"/>
  <c r="G177" i="30"/>
  <c r="G173" i="30"/>
  <c r="G169" i="30"/>
  <c r="G165" i="30"/>
  <c r="G208" i="30"/>
  <c r="G204" i="30"/>
  <c r="G200" i="30"/>
  <c r="G196" i="30"/>
  <c r="G188" i="30"/>
  <c r="G180" i="30"/>
  <c r="G168" i="30"/>
  <c r="G157" i="30"/>
  <c r="G153" i="30"/>
  <c r="G149" i="30"/>
  <c r="G145" i="30"/>
  <c r="G141" i="30"/>
  <c r="G137" i="30"/>
  <c r="G133" i="30"/>
  <c r="G129" i="30"/>
  <c r="G125" i="30"/>
  <c r="G124" i="30"/>
  <c r="G154" i="30"/>
  <c r="G146" i="30"/>
  <c r="G134" i="30"/>
  <c r="G160" i="30" a="1"/>
  <c r="G156" i="30"/>
  <c r="G152" i="30"/>
  <c r="G148" i="30"/>
  <c r="G144" i="30"/>
  <c r="G140" i="30"/>
  <c r="G136" i="30"/>
  <c r="G132" i="30"/>
  <c r="G128" i="30"/>
  <c r="G150" i="30"/>
  <c r="G138" i="30"/>
  <c r="G126" i="30"/>
  <c r="G159" i="30"/>
  <c r="G155" i="30"/>
  <c r="G151" i="30"/>
  <c r="G147" i="30"/>
  <c r="G143" i="30"/>
  <c r="G139" i="30"/>
  <c r="G135" i="30"/>
  <c r="G131" i="30"/>
  <c r="G127" i="30"/>
  <c r="G123" i="30"/>
  <c r="G158" i="30"/>
  <c r="G142" i="30"/>
  <c r="G130" i="30"/>
  <c r="G117" i="30"/>
  <c r="G113" i="30"/>
  <c r="G109" i="30"/>
  <c r="G105" i="30"/>
  <c r="G101" i="30"/>
  <c r="G97" i="30"/>
  <c r="G93" i="30"/>
  <c r="G89" i="30"/>
  <c r="G85" i="30"/>
  <c r="G81" i="30"/>
  <c r="G77" i="30"/>
  <c r="G73" i="30"/>
  <c r="G69" i="30"/>
  <c r="G72" i="30"/>
  <c r="G114" i="30"/>
  <c r="G102" i="30"/>
  <c r="G90" i="30"/>
  <c r="G82" i="30"/>
  <c r="G70" i="30"/>
  <c r="G120" i="30" a="1"/>
  <c r="G116" i="30"/>
  <c r="G112" i="30"/>
  <c r="G108" i="30"/>
  <c r="G104" i="30"/>
  <c r="G100" i="30"/>
  <c r="G96" i="30"/>
  <c r="G92" i="30"/>
  <c r="G88" i="30"/>
  <c r="G84" i="30"/>
  <c r="G80" i="30"/>
  <c r="G76" i="30"/>
  <c r="G68" i="30"/>
  <c r="G110" i="30"/>
  <c r="G98" i="30"/>
  <c r="G86" i="30"/>
  <c r="G119" i="30"/>
  <c r="G115" i="30"/>
  <c r="G111" i="30"/>
  <c r="G107" i="30"/>
  <c r="G103" i="30"/>
  <c r="G99" i="30"/>
  <c r="G95" i="30"/>
  <c r="G91" i="30"/>
  <c r="G87" i="30"/>
  <c r="G83" i="30"/>
  <c r="G79" i="30"/>
  <c r="G75" i="30"/>
  <c r="G71" i="30"/>
  <c r="G118" i="30"/>
  <c r="G106" i="30"/>
  <c r="G94" i="30"/>
  <c r="G78" i="30"/>
  <c r="G74" i="30"/>
  <c r="G60" i="30"/>
  <c r="G65" i="30" a="1"/>
  <c r="G59" i="30"/>
  <c r="G55" i="30"/>
  <c r="G51" i="30"/>
  <c r="G47" i="30"/>
  <c r="G43" i="30"/>
  <c r="G39" i="30"/>
  <c r="G35" i="30"/>
  <c r="G31" i="30"/>
  <c r="G27" i="30"/>
  <c r="G23" i="30"/>
  <c r="G19" i="30"/>
  <c r="G15" i="30"/>
  <c r="G11" i="30"/>
  <c r="G7" i="30"/>
  <c r="G61" i="30"/>
  <c r="G53" i="30"/>
  <c r="G45" i="30"/>
  <c r="G37" i="30"/>
  <c r="G29" i="30"/>
  <c r="G21" i="30"/>
  <c r="G9" i="30"/>
  <c r="G56" i="30"/>
  <c r="G48" i="30"/>
  <c r="G40" i="30"/>
  <c r="G32" i="30"/>
  <c r="G24" i="30"/>
  <c r="G16" i="30"/>
  <c r="G8" i="30"/>
  <c r="G62" i="30"/>
  <c r="G58" i="30"/>
  <c r="G54" i="30"/>
  <c r="G50" i="30"/>
  <c r="G46" i="30"/>
  <c r="G42" i="30"/>
  <c r="G38" i="30"/>
  <c r="G34" i="30"/>
  <c r="G30" i="30"/>
  <c r="G26" i="30"/>
  <c r="G22" i="30"/>
  <c r="G18" i="30"/>
  <c r="G14" i="30"/>
  <c r="G10" i="30"/>
  <c r="G57" i="30"/>
  <c r="G49" i="30"/>
  <c r="G41" i="30"/>
  <c r="G33" i="30"/>
  <c r="G25" i="30"/>
  <c r="G17" i="30"/>
  <c r="G13" i="30"/>
  <c r="G4" i="30"/>
  <c r="G52" i="30"/>
  <c r="G44" i="30"/>
  <c r="G36" i="30"/>
  <c r="G28" i="30"/>
  <c r="G20" i="30"/>
  <c r="G12" i="30"/>
  <c r="H654" i="31"/>
  <c r="I638" i="31"/>
  <c r="I670" i="31"/>
  <c r="H637" i="31"/>
  <c r="I633" i="31"/>
  <c r="I647" i="31"/>
  <c r="H166" i="31"/>
  <c r="H198" i="31"/>
  <c r="H230" i="31"/>
  <c r="I172" i="31"/>
  <c r="I204" i="31"/>
  <c r="I236" i="31"/>
  <c r="H165" i="31"/>
  <c r="H197" i="31"/>
  <c r="H628" i="31"/>
  <c r="H660" i="31"/>
  <c r="I648" i="31"/>
  <c r="I680" i="31"/>
  <c r="H635" i="31"/>
  <c r="H667" i="31"/>
  <c r="I645" i="31"/>
  <c r="H682" i="31"/>
  <c r="H164" i="31"/>
  <c r="H196" i="31"/>
  <c r="H228" i="31"/>
  <c r="I174" i="31"/>
  <c r="I206" i="31"/>
  <c r="I238" i="31"/>
  <c r="H171" i="31"/>
  <c r="H203" i="31"/>
  <c r="H658" i="31"/>
  <c r="I642" i="31"/>
  <c r="I674" i="31"/>
  <c r="H641" i="31"/>
  <c r="H681" i="31"/>
  <c r="I665" i="31"/>
  <c r="I653" i="31"/>
  <c r="H170" i="31"/>
  <c r="I29" i="31"/>
  <c r="H656" i="31"/>
  <c r="I636" i="31"/>
  <c r="I668" i="31"/>
  <c r="H647" i="31"/>
  <c r="H677" i="31"/>
  <c r="I641" i="31"/>
  <c r="I661" i="31"/>
  <c r="H176" i="31"/>
  <c r="H208" i="31"/>
  <c r="I154" i="31"/>
  <c r="I186" i="31"/>
  <c r="I218" i="31"/>
  <c r="H151" i="31"/>
  <c r="H183" i="31"/>
  <c r="H218" i="31"/>
  <c r="H153" i="31"/>
  <c r="H229" i="31"/>
  <c r="H241" i="31"/>
  <c r="I276" i="31"/>
  <c r="H235" i="31"/>
  <c r="I163" i="31"/>
  <c r="H245" i="31"/>
  <c r="I225" i="31"/>
  <c r="H289" i="31"/>
  <c r="H321" i="31"/>
  <c r="I283" i="31"/>
  <c r="I315" i="31"/>
  <c r="I347" i="31"/>
  <c r="I379" i="31"/>
  <c r="H286" i="31"/>
  <c r="H318" i="31"/>
  <c r="I176" i="31"/>
  <c r="H211" i="31"/>
  <c r="I207" i="31"/>
  <c r="I262" i="31"/>
  <c r="I197" i="31"/>
  <c r="H263" i="31"/>
  <c r="I253" i="31"/>
  <c r="H287" i="31"/>
  <c r="H319" i="31"/>
  <c r="H274" i="31"/>
  <c r="I309" i="31"/>
  <c r="I341" i="31"/>
  <c r="I373" i="31"/>
  <c r="H276" i="31"/>
  <c r="H308" i="31"/>
  <c r="H340" i="31"/>
  <c r="I216" i="31"/>
  <c r="H209" i="31"/>
  <c r="I183" i="31"/>
  <c r="I256" i="31"/>
  <c r="I173" i="31"/>
  <c r="H253" i="31"/>
  <c r="I243" i="31"/>
  <c r="I237" i="31"/>
  <c r="H293" i="31"/>
  <c r="H325" i="31"/>
  <c r="I287" i="31"/>
  <c r="I319" i="31"/>
  <c r="I351" i="31"/>
  <c r="I383" i="31"/>
  <c r="H282" i="31"/>
  <c r="H314" i="31"/>
  <c r="H226" i="31"/>
  <c r="H161" i="31"/>
  <c r="H231" i="31"/>
  <c r="H240" i="31"/>
  <c r="I274" i="31"/>
  <c r="H234" i="31"/>
  <c r="I155" i="31"/>
  <c r="H244" i="31"/>
  <c r="I193" i="31"/>
  <c r="H283" i="31"/>
  <c r="H315" i="31"/>
  <c r="I245" i="31"/>
  <c r="I297" i="31"/>
  <c r="I329" i="31"/>
  <c r="I361" i="31"/>
  <c r="I209" i="31"/>
  <c r="H304" i="31"/>
  <c r="H336" i="31"/>
  <c r="H358" i="31"/>
  <c r="I399" i="31"/>
  <c r="I431" i="31"/>
  <c r="I463" i="31"/>
  <c r="I366" i="31"/>
  <c r="H400" i="31"/>
  <c r="H271" i="31"/>
  <c r="I352" i="31"/>
  <c r="I396" i="31"/>
  <c r="I428" i="31"/>
  <c r="I460" i="31"/>
  <c r="H438" i="31"/>
  <c r="H487" i="31"/>
  <c r="H519" i="31"/>
  <c r="H551" i="31"/>
  <c r="H350" i="31"/>
  <c r="I393" i="31"/>
  <c r="I425" i="31"/>
  <c r="I457" i="31"/>
  <c r="I318" i="31"/>
  <c r="H376" i="31"/>
  <c r="H414" i="31"/>
  <c r="H339" i="31"/>
  <c r="I376" i="31"/>
  <c r="I406" i="31"/>
  <c r="I438" i="31"/>
  <c r="I282" i="31"/>
  <c r="H434" i="31"/>
  <c r="H477" i="31"/>
  <c r="H509" i="31"/>
  <c r="H541" i="31"/>
  <c r="I296" i="31"/>
  <c r="H365" i="31"/>
  <c r="I403" i="31"/>
  <c r="I435" i="31"/>
  <c r="I169" i="31"/>
  <c r="H359" i="31"/>
  <c r="H404" i="31"/>
  <c r="I316" i="31"/>
  <c r="I368" i="31"/>
  <c r="I400" i="31"/>
  <c r="I432" i="31"/>
  <c r="I464" i="31"/>
  <c r="H430" i="31"/>
  <c r="H475" i="31"/>
  <c r="H507" i="31"/>
  <c r="H539" i="31"/>
  <c r="I304" i="31"/>
  <c r="H366" i="31"/>
  <c r="I405" i="31"/>
  <c r="I437" i="31"/>
  <c r="I277" i="31"/>
  <c r="H360" i="31"/>
  <c r="H402" i="31"/>
  <c r="H266" i="31"/>
  <c r="I360" i="31"/>
  <c r="I402" i="31"/>
  <c r="I434" i="31"/>
  <c r="I466" i="31"/>
  <c r="H442" i="31"/>
  <c r="H489" i="31"/>
  <c r="H521" i="31"/>
  <c r="H553" i="31"/>
  <c r="H583" i="31"/>
  <c r="H437" i="31"/>
  <c r="I485" i="31"/>
  <c r="I517" i="31"/>
  <c r="I549" i="31"/>
  <c r="I581" i="31"/>
  <c r="I613" i="31"/>
  <c r="H608" i="31"/>
  <c r="I346" i="31"/>
  <c r="H565" i="31"/>
  <c r="H407" i="31"/>
  <c r="I471" i="31"/>
  <c r="I503" i="31"/>
  <c r="I535" i="31"/>
  <c r="I567" i="31"/>
  <c r="I599" i="31"/>
  <c r="H588" i="31"/>
  <c r="I298" i="31"/>
  <c r="H456" i="31"/>
  <c r="H496" i="31"/>
  <c r="H528" i="31"/>
  <c r="H558" i="31"/>
  <c r="I338" i="31"/>
  <c r="H587" i="31"/>
  <c r="H429" i="31"/>
  <c r="I481" i="31"/>
  <c r="I513" i="31"/>
  <c r="I545" i="31"/>
  <c r="I577" i="31"/>
  <c r="I609" i="31"/>
  <c r="H600" i="31"/>
  <c r="H379" i="31"/>
  <c r="H577" i="31"/>
  <c r="H423" i="31"/>
  <c r="I475" i="31"/>
  <c r="I507" i="31"/>
  <c r="I539" i="31"/>
  <c r="I571" i="31"/>
  <c r="I603" i="31"/>
  <c r="H596" i="31"/>
  <c r="H427" i="31"/>
  <c r="I378" i="31"/>
  <c r="H464" i="31"/>
  <c r="H492" i="31"/>
  <c r="H524" i="31"/>
  <c r="H564" i="31"/>
  <c r="H395" i="31"/>
  <c r="H474" i="31"/>
  <c r="H538" i="31"/>
  <c r="H614" i="31"/>
  <c r="I514" i="31"/>
  <c r="I616" i="31"/>
  <c r="I520" i="31"/>
  <c r="I548" i="31"/>
  <c r="I558" i="31"/>
  <c r="I500" i="31"/>
  <c r="I34" i="31"/>
  <c r="I98" i="31"/>
  <c r="I125" i="31"/>
  <c r="I95" i="31"/>
  <c r="I56" i="31"/>
  <c r="I120" i="31"/>
  <c r="I133" i="31"/>
  <c r="H99" i="31"/>
  <c r="H110" i="31"/>
  <c r="H96" i="31"/>
  <c r="H53" i="31"/>
  <c r="H117" i="31"/>
  <c r="H37" i="31"/>
  <c r="I16" i="31"/>
  <c r="I58" i="31"/>
  <c r="I87" i="31"/>
  <c r="I65" i="31"/>
  <c r="H130" i="31"/>
  <c r="H125" i="31"/>
  <c r="I6" i="31"/>
  <c r="I506" i="31"/>
  <c r="I576" i="31"/>
  <c r="H593" i="31"/>
  <c r="H486" i="31"/>
  <c r="H550" i="31"/>
  <c r="I490" i="31"/>
  <c r="I604" i="31"/>
  <c r="I496" i="31"/>
  <c r="I572" i="31"/>
  <c r="I566" i="31"/>
  <c r="I508" i="31"/>
  <c r="I38" i="31"/>
  <c r="I102" i="31"/>
  <c r="I35" i="31"/>
  <c r="I99" i="31"/>
  <c r="I60" i="31"/>
  <c r="I124" i="31"/>
  <c r="H103" i="31"/>
  <c r="H122" i="31"/>
  <c r="H100" i="31"/>
  <c r="H57" i="31"/>
  <c r="H121" i="31"/>
  <c r="H41" i="31"/>
  <c r="I20" i="31"/>
  <c r="I74" i="31"/>
  <c r="I103" i="31"/>
  <c r="I109" i="31"/>
  <c r="H72" i="31"/>
  <c r="H109" i="31"/>
  <c r="I12" i="31"/>
  <c r="I538" i="31"/>
  <c r="H603" i="31"/>
  <c r="H413" i="31"/>
  <c r="H514" i="31"/>
  <c r="H598" i="31"/>
  <c r="I562" i="31"/>
  <c r="I472" i="31"/>
  <c r="H609" i="31"/>
  <c r="I574" i="31"/>
  <c r="I516" i="31"/>
  <c r="I42" i="31"/>
  <c r="I96" i="31"/>
  <c r="H56" i="31"/>
  <c r="I17" i="31"/>
  <c r="H435" i="31"/>
  <c r="I518" i="31"/>
  <c r="I46" i="31"/>
  <c r="I68" i="31"/>
  <c r="H44" i="31"/>
  <c r="H38" i="31"/>
  <c r="H81" i="31"/>
  <c r="H92" i="31"/>
  <c r="I59" i="31"/>
  <c r="H63" i="31"/>
  <c r="I129" i="31"/>
  <c r="I22" i="31"/>
  <c r="I75" i="31"/>
  <c r="H79" i="31"/>
  <c r="H97" i="31"/>
  <c r="I91" i="31"/>
  <c r="H7" i="31"/>
  <c r="H21" i="31"/>
  <c r="H20" i="31"/>
  <c r="H18" i="31"/>
  <c r="H537" i="31"/>
  <c r="I615" i="31"/>
  <c r="H544" i="31"/>
  <c r="H388" i="31"/>
  <c r="I529" i="31"/>
  <c r="H568" i="31"/>
  <c r="H356" i="31"/>
  <c r="I523" i="31"/>
  <c r="I354" i="31"/>
  <c r="H476" i="31"/>
  <c r="H428" i="31"/>
  <c r="H459" i="31"/>
  <c r="I584" i="31"/>
  <c r="I66" i="31"/>
  <c r="I127" i="31"/>
  <c r="H67" i="31"/>
  <c r="H58" i="31"/>
  <c r="I53" i="31"/>
  <c r="H45" i="31"/>
  <c r="I532" i="31"/>
  <c r="H518" i="31"/>
  <c r="I580" i="31"/>
  <c r="I610" i="31"/>
  <c r="I134" i="31"/>
  <c r="I92" i="31"/>
  <c r="H135" i="31"/>
  <c r="H89" i="31"/>
  <c r="I101" i="31"/>
  <c r="H34" i="31"/>
  <c r="H482" i="31"/>
  <c r="I608" i="31"/>
  <c r="H617" i="31"/>
  <c r="H478" i="31"/>
  <c r="I43" i="31"/>
  <c r="H127" i="31"/>
  <c r="I84" i="31"/>
  <c r="I78" i="31"/>
  <c r="I19" i="31"/>
  <c r="H9" i="31"/>
  <c r="I630" i="31"/>
  <c r="H163" i="31"/>
  <c r="H633" i="31"/>
  <c r="H194" i="31"/>
  <c r="I660" i="31"/>
  <c r="H676" i="31"/>
  <c r="H200" i="31"/>
  <c r="I210" i="31"/>
  <c r="H207" i="31"/>
  <c r="I231" i="31"/>
  <c r="I267" i="31"/>
  <c r="I273" i="31"/>
  <c r="I371" i="31"/>
  <c r="H210" i="31"/>
  <c r="I254" i="31"/>
  <c r="H237" i="31"/>
  <c r="H262" i="31"/>
  <c r="I365" i="31"/>
  <c r="H332" i="31"/>
  <c r="I151" i="31"/>
  <c r="I161" i="31"/>
  <c r="H275" i="31"/>
  <c r="I375" i="31"/>
  <c r="H338" i="31"/>
  <c r="I223" i="31"/>
  <c r="I265" i="31"/>
  <c r="I185" i="31"/>
  <c r="I353" i="31"/>
  <c r="H328" i="31"/>
  <c r="I423" i="31"/>
  <c r="H343" i="31"/>
  <c r="I452" i="31"/>
  <c r="H511" i="31"/>
  <c r="H382" i="31"/>
  <c r="I286" i="31"/>
  <c r="H362" i="31"/>
  <c r="H409" i="31"/>
  <c r="H533" i="31"/>
  <c r="I395" i="31"/>
  <c r="I284" i="31"/>
  <c r="I424" i="31"/>
  <c r="H467" i="31"/>
  <c r="H357" i="31"/>
  <c r="H351" i="31"/>
  <c r="H346" i="31"/>
  <c r="I458" i="31"/>
  <c r="H545" i="31"/>
  <c r="I509" i="31"/>
  <c r="I605" i="31"/>
  <c r="H589" i="31"/>
  <c r="I559" i="31"/>
  <c r="H455" i="31"/>
  <c r="H520" i="31"/>
  <c r="H579" i="31"/>
  <c r="I569" i="31"/>
  <c r="H347" i="31"/>
  <c r="I467" i="31"/>
  <c r="I563" i="31"/>
  <c r="H448" i="31"/>
  <c r="H548" i="31"/>
  <c r="H522" i="31"/>
  <c r="H595" i="31"/>
  <c r="I89" i="31"/>
  <c r="I79" i="31"/>
  <c r="I85" i="31"/>
  <c r="H80" i="31"/>
  <c r="H98" i="31"/>
  <c r="I128" i="31"/>
  <c r="H542" i="31"/>
  <c r="H470" i="31"/>
  <c r="I586" i="31"/>
  <c r="I105" i="31"/>
  <c r="I83" i="31"/>
  <c r="I97" i="31"/>
  <c r="H134" i="31"/>
  <c r="I61" i="31"/>
  <c r="H90" i="31"/>
  <c r="I492" i="31"/>
  <c r="I530" i="31"/>
  <c r="I542" i="31"/>
  <c r="H50" i="31"/>
  <c r="I147" i="31"/>
  <c r="H129" i="31"/>
  <c r="I45" i="31"/>
  <c r="I73" i="31"/>
  <c r="H12" i="31"/>
  <c r="H630" i="31"/>
  <c r="H662" i="31"/>
  <c r="I646" i="31"/>
  <c r="I678" i="31"/>
  <c r="H645" i="31"/>
  <c r="I659" i="31"/>
  <c r="I677" i="31"/>
  <c r="H174" i="31"/>
  <c r="H206" i="31"/>
  <c r="I148" i="31"/>
  <c r="I180" i="31"/>
  <c r="I212" i="31"/>
  <c r="I244" i="31"/>
  <c r="H173" i="31"/>
  <c r="H205" i="31"/>
  <c r="H636" i="31"/>
  <c r="H668" i="31"/>
  <c r="I656" i="31"/>
  <c r="H673" i="31"/>
  <c r="H643" i="31"/>
  <c r="H675" i="31"/>
  <c r="I657" i="31"/>
  <c r="H172" i="31"/>
  <c r="H204" i="31"/>
  <c r="I150" i="31"/>
  <c r="I182" i="31"/>
  <c r="I214" i="31"/>
  <c r="I246" i="31"/>
  <c r="H179" i="31"/>
  <c r="H634" i="31"/>
  <c r="H666" i="31"/>
  <c r="I650" i="31"/>
  <c r="I682" i="31"/>
  <c r="H649" i="31"/>
  <c r="I643" i="31"/>
  <c r="I681" i="31"/>
  <c r="H178" i="31"/>
  <c r="H632" i="31"/>
  <c r="H664" i="31"/>
  <c r="I644" i="31"/>
  <c r="I676" i="31"/>
  <c r="H655" i="31"/>
  <c r="I631" i="31"/>
  <c r="I673" i="31"/>
  <c r="H152" i="31"/>
  <c r="H184" i="31"/>
  <c r="H216" i="31"/>
  <c r="I162" i="31"/>
  <c r="I194" i="31"/>
  <c r="I226" i="31"/>
  <c r="H159" i="31"/>
  <c r="H191" i="31"/>
  <c r="I168" i="31"/>
  <c r="H185" i="31"/>
  <c r="I167" i="31"/>
  <c r="I252" i="31"/>
  <c r="I157" i="31"/>
  <c r="H249" i="31"/>
  <c r="I195" i="31"/>
  <c r="I251" i="31"/>
  <c r="H268" i="31"/>
  <c r="H297" i="31"/>
  <c r="H329" i="31"/>
  <c r="I291" i="31"/>
  <c r="I323" i="31"/>
  <c r="I355" i="31"/>
  <c r="I387" i="31"/>
  <c r="H294" i="31"/>
  <c r="H326" i="31"/>
  <c r="I208" i="31"/>
  <c r="H219" i="31"/>
  <c r="H233" i="31"/>
  <c r="I270" i="31"/>
  <c r="I229" i="31"/>
  <c r="I171" i="31"/>
  <c r="I261" i="31"/>
  <c r="H295" i="31"/>
  <c r="H327" i="31"/>
  <c r="I285" i="31"/>
  <c r="I317" i="31"/>
  <c r="I349" i="31"/>
  <c r="I381" i="31"/>
  <c r="H284" i="31"/>
  <c r="H316" i="31"/>
  <c r="H202" i="31"/>
  <c r="I248" i="31"/>
  <c r="H217" i="31"/>
  <c r="I215" i="31"/>
  <c r="I264" i="31"/>
  <c r="I205" i="31"/>
  <c r="H261" i="31"/>
  <c r="I255" i="31"/>
  <c r="H264" i="31"/>
  <c r="H301" i="31"/>
  <c r="I153" i="31"/>
  <c r="I295" i="31"/>
  <c r="I327" i="31"/>
  <c r="I359" i="31"/>
  <c r="I177" i="31"/>
  <c r="H290" i="31"/>
  <c r="H322" i="31"/>
  <c r="I160" i="31"/>
  <c r="H193" i="31"/>
  <c r="I159" i="31"/>
  <c r="I250" i="31"/>
  <c r="I149" i="31"/>
  <c r="H243" i="31"/>
  <c r="I187" i="31"/>
  <c r="I249" i="31"/>
  <c r="H256" i="31"/>
  <c r="H291" i="31"/>
  <c r="H323" i="31"/>
  <c r="H267" i="31"/>
  <c r="I305" i="31"/>
  <c r="I337" i="31"/>
  <c r="I369" i="31"/>
  <c r="H260" i="31"/>
  <c r="H312" i="31"/>
  <c r="H250" i="31"/>
  <c r="I372" i="31"/>
  <c r="I407" i="31"/>
  <c r="I439" i="31"/>
  <c r="I310" i="31"/>
  <c r="H375" i="31"/>
  <c r="H408" i="31"/>
  <c r="I300" i="31"/>
  <c r="H361" i="31"/>
  <c r="I404" i="31"/>
  <c r="I436" i="31"/>
  <c r="I362" i="31"/>
  <c r="H454" i="31"/>
  <c r="H495" i="31"/>
  <c r="H527" i="31"/>
  <c r="I288" i="31"/>
  <c r="I364" i="31"/>
  <c r="I401" i="31"/>
  <c r="I433" i="31"/>
  <c r="I465" i="31"/>
  <c r="H344" i="31"/>
  <c r="H390" i="31"/>
  <c r="H422" i="31"/>
  <c r="I344" i="31"/>
  <c r="H385" i="31"/>
  <c r="I414" i="31"/>
  <c r="I446" i="31"/>
  <c r="H348" i="31"/>
  <c r="H450" i="31"/>
  <c r="H485" i="31"/>
  <c r="H517" i="31"/>
  <c r="H549" i="31"/>
  <c r="I328" i="31"/>
  <c r="H374" i="31"/>
  <c r="I411" i="31"/>
  <c r="I443" i="31"/>
  <c r="I294" i="31"/>
  <c r="H368" i="31"/>
  <c r="H412" i="31"/>
  <c r="H335" i="31"/>
  <c r="H377" i="31"/>
  <c r="I408" i="31"/>
  <c r="I440" i="31"/>
  <c r="I314" i="31"/>
  <c r="H446" i="31"/>
  <c r="H483" i="31"/>
  <c r="H515" i="31"/>
  <c r="H547" i="31"/>
  <c r="H333" i="31"/>
  <c r="I380" i="31"/>
  <c r="I413" i="31"/>
  <c r="I445" i="31"/>
  <c r="I302" i="31"/>
  <c r="I374" i="31"/>
  <c r="H410" i="31"/>
  <c r="I292" i="31"/>
  <c r="H369" i="31"/>
  <c r="I410" i="31"/>
  <c r="I442" i="31"/>
  <c r="I334" i="31"/>
  <c r="H458" i="31"/>
  <c r="H497" i="31"/>
  <c r="H529" i="31"/>
  <c r="H559" i="31"/>
  <c r="I306" i="31"/>
  <c r="H453" i="31"/>
  <c r="I493" i="31"/>
  <c r="I525" i="31"/>
  <c r="I557" i="31"/>
  <c r="I589" i="31"/>
  <c r="H560" i="31"/>
  <c r="H279" i="31"/>
  <c r="H364" i="31"/>
  <c r="H573" i="31"/>
  <c r="H433" i="31"/>
  <c r="I479" i="31"/>
  <c r="I511" i="31"/>
  <c r="I543" i="31"/>
  <c r="I575" i="31"/>
  <c r="I607" i="31"/>
  <c r="I290" i="31"/>
  <c r="H371" i="31"/>
  <c r="H472" i="31"/>
  <c r="H504" i="31"/>
  <c r="H536" i="31"/>
  <c r="H562" i="31"/>
  <c r="H563" i="31"/>
  <c r="I370" i="31"/>
  <c r="H445" i="31"/>
  <c r="I489" i="31"/>
  <c r="I521" i="31"/>
  <c r="I553" i="31"/>
  <c r="I585" i="31"/>
  <c r="I617" i="31"/>
  <c r="H610" i="31"/>
  <c r="H403" i="31"/>
  <c r="H585" i="31"/>
  <c r="H441" i="31"/>
  <c r="I483" i="31"/>
  <c r="I515" i="31"/>
  <c r="I547" i="31"/>
  <c r="I579" i="31"/>
  <c r="I611" i="31"/>
  <c r="H606" i="31"/>
  <c r="H439" i="31"/>
  <c r="H405" i="31"/>
  <c r="H468" i="31"/>
  <c r="H500" i="31"/>
  <c r="H532" i="31"/>
  <c r="H586" i="31"/>
  <c r="H419" i="31"/>
  <c r="H490" i="31"/>
  <c r="H554" i="31"/>
  <c r="H372" i="31"/>
  <c r="I546" i="31"/>
  <c r="I564" i="31"/>
  <c r="I552" i="31"/>
  <c r="H463" i="31"/>
  <c r="I590" i="31"/>
  <c r="I540" i="31"/>
  <c r="I50" i="31"/>
  <c r="I114" i="31"/>
  <c r="I47" i="31"/>
  <c r="I111" i="31"/>
  <c r="I72" i="31"/>
  <c r="I136" i="31"/>
  <c r="H51" i="31"/>
  <c r="H115" i="31"/>
  <c r="H48" i="31"/>
  <c r="H112" i="31"/>
  <c r="H69" i="31"/>
  <c r="H133" i="31"/>
  <c r="H42" i="31"/>
  <c r="I11" i="31"/>
  <c r="I106" i="31"/>
  <c r="I135" i="31"/>
  <c r="H43" i="31"/>
  <c r="H88" i="31"/>
  <c r="H126" i="31"/>
  <c r="H494" i="31"/>
  <c r="I612" i="31"/>
  <c r="H615" i="31"/>
  <c r="I330" i="31"/>
  <c r="H502" i="31"/>
  <c r="H556" i="31"/>
  <c r="I522" i="31"/>
  <c r="H607" i="31"/>
  <c r="I528" i="31"/>
  <c r="I470" i="31"/>
  <c r="I594" i="31"/>
  <c r="I556" i="31"/>
  <c r="I54" i="31"/>
  <c r="I118" i="31"/>
  <c r="I51" i="31"/>
  <c r="I115" i="31"/>
  <c r="I76" i="31"/>
  <c r="I33" i="31"/>
  <c r="H55" i="31"/>
  <c r="H119" i="31"/>
  <c r="H52" i="31"/>
  <c r="H116" i="31"/>
  <c r="H73" i="31"/>
  <c r="H46" i="31"/>
  <c r="H35" i="31"/>
  <c r="I8" i="31"/>
  <c r="I90" i="31"/>
  <c r="I48" i="31"/>
  <c r="H59" i="31"/>
  <c r="H104" i="31"/>
  <c r="H74" i="31"/>
  <c r="H526" i="31"/>
  <c r="I596" i="31"/>
  <c r="H613" i="31"/>
  <c r="H444" i="31"/>
  <c r="H530" i="31"/>
  <c r="I322" i="31"/>
  <c r="I592" i="31"/>
  <c r="I504" i="31"/>
  <c r="I478" i="31"/>
  <c r="I598" i="31"/>
  <c r="I588" i="31"/>
  <c r="I122" i="31"/>
  <c r="I41" i="31"/>
  <c r="H124" i="31"/>
  <c r="H436" i="31"/>
  <c r="I474" i="31"/>
  <c r="I602" i="31"/>
  <c r="I110" i="31"/>
  <c r="I132" i="31"/>
  <c r="H108" i="31"/>
  <c r="I7" i="31"/>
  <c r="H36" i="31"/>
  <c r="H113" i="31"/>
  <c r="I123" i="31"/>
  <c r="H60" i="31"/>
  <c r="I52" i="31"/>
  <c r="I77" i="31"/>
  <c r="I36" i="31"/>
  <c r="H136" i="31"/>
  <c r="H86" i="31"/>
  <c r="I121" i="31"/>
  <c r="H22" i="31"/>
  <c r="H23" i="31"/>
  <c r="H11" i="31"/>
  <c r="H16" i="31"/>
  <c r="H15" i="31"/>
  <c r="I450" i="31"/>
  <c r="I597" i="31"/>
  <c r="H411" i="31"/>
  <c r="H581" i="31"/>
  <c r="I487" i="31"/>
  <c r="I551" i="31"/>
  <c r="H443" i="31"/>
  <c r="H480" i="31"/>
  <c r="H578" i="31"/>
  <c r="H461" i="31"/>
  <c r="I561" i="31"/>
  <c r="H616" i="31"/>
  <c r="H457" i="31"/>
  <c r="I587" i="31"/>
  <c r="H247" i="31"/>
  <c r="H508" i="31"/>
  <c r="H602" i="31"/>
  <c r="H582" i="31"/>
  <c r="H601" i="31"/>
  <c r="I606" i="31"/>
  <c r="I130" i="31"/>
  <c r="I88" i="31"/>
  <c r="H131" i="31"/>
  <c r="H70" i="31"/>
  <c r="H40" i="31"/>
  <c r="I64" i="31"/>
  <c r="H39" i="31"/>
  <c r="I486" i="31"/>
  <c r="H574" i="31"/>
  <c r="I560" i="31"/>
  <c r="I37" i="31"/>
  <c r="I67" i="31"/>
  <c r="I57" i="31"/>
  <c r="H68" i="31"/>
  <c r="H62" i="31"/>
  <c r="I13" i="31"/>
  <c r="H91" i="31"/>
  <c r="H590" i="31"/>
  <c r="I582" i="31"/>
  <c r="I498" i="31"/>
  <c r="I510" i="31"/>
  <c r="I614" i="31"/>
  <c r="H75" i="31"/>
  <c r="I570" i="31"/>
  <c r="H47" i="31"/>
  <c r="I113" i="31"/>
  <c r="H54" i="31"/>
  <c r="I100" i="31"/>
  <c r="H102" i="31"/>
  <c r="H19" i="31"/>
  <c r="J147" i="31" a="1"/>
  <c r="H646" i="31"/>
  <c r="I662" i="31"/>
  <c r="H661" i="31"/>
  <c r="H190" i="31"/>
  <c r="I164" i="31"/>
  <c r="I228" i="31"/>
  <c r="H189" i="31"/>
  <c r="H652" i="31"/>
  <c r="I672" i="31"/>
  <c r="H659" i="31"/>
  <c r="I655" i="31"/>
  <c r="H188" i="31"/>
  <c r="I166" i="31"/>
  <c r="I230" i="31"/>
  <c r="H650" i="31"/>
  <c r="I666" i="31"/>
  <c r="H665" i="31"/>
  <c r="H162" i="31"/>
  <c r="H648" i="31"/>
  <c r="H639" i="31"/>
  <c r="I671" i="31"/>
  <c r="I178" i="31"/>
  <c r="I242" i="31"/>
  <c r="H221" i="31"/>
  <c r="I268" i="31"/>
  <c r="H265" i="31"/>
  <c r="H281" i="31"/>
  <c r="I307" i="31"/>
  <c r="I275" i="31"/>
  <c r="H177" i="31"/>
  <c r="H255" i="31"/>
  <c r="H311" i="31"/>
  <c r="I333" i="31"/>
  <c r="H239" i="31"/>
  <c r="I184" i="31"/>
  <c r="H248" i="31"/>
  <c r="I211" i="31"/>
  <c r="H285" i="31"/>
  <c r="I311" i="31"/>
  <c r="H306" i="31"/>
  <c r="I224" i="31"/>
  <c r="I266" i="31"/>
  <c r="H259" i="31"/>
  <c r="H280" i="31"/>
  <c r="I289" i="31"/>
  <c r="I385" i="31"/>
  <c r="H349" i="31"/>
  <c r="I455" i="31"/>
  <c r="H392" i="31"/>
  <c r="I384" i="31"/>
  <c r="H479" i="31"/>
  <c r="H543" i="31"/>
  <c r="I417" i="31"/>
  <c r="H367" i="31"/>
  <c r="I308" i="31"/>
  <c r="I430" i="31"/>
  <c r="H469" i="31"/>
  <c r="H269" i="31"/>
  <c r="I459" i="31"/>
  <c r="I350" i="31"/>
  <c r="H354" i="31"/>
  <c r="I456" i="31"/>
  <c r="H531" i="31"/>
  <c r="I397" i="31"/>
  <c r="I461" i="31"/>
  <c r="H426" i="31"/>
  <c r="I394" i="31"/>
  <c r="H481" i="31"/>
  <c r="H575" i="31"/>
  <c r="I477" i="31"/>
  <c r="I573" i="31"/>
  <c r="H431" i="31"/>
  <c r="H465" i="31"/>
  <c r="I527" i="31"/>
  <c r="H572" i="31"/>
  <c r="H488" i="31"/>
  <c r="H594" i="31"/>
  <c r="H399" i="31"/>
  <c r="I505" i="31"/>
  <c r="H584" i="31"/>
  <c r="H391" i="31"/>
  <c r="I499" i="31"/>
  <c r="I595" i="31"/>
  <c r="I386" i="31"/>
  <c r="H516" i="31"/>
  <c r="H258" i="31"/>
  <c r="I482" i="31"/>
  <c r="I488" i="31"/>
  <c r="I468" i="31"/>
  <c r="I81" i="31"/>
  <c r="I104" i="31"/>
  <c r="H66" i="31"/>
  <c r="H118" i="31"/>
  <c r="I117" i="31"/>
  <c r="H128" i="31"/>
  <c r="I18" i="31"/>
  <c r="I550" i="31"/>
  <c r="H451" i="31"/>
  <c r="H591" i="31"/>
  <c r="I534" i="31"/>
  <c r="I86" i="31"/>
  <c r="I44" i="31"/>
  <c r="H78" i="31"/>
  <c r="H105" i="31"/>
  <c r="I23" i="31"/>
  <c r="I112" i="31"/>
  <c r="H61" i="31"/>
  <c r="H447" i="31"/>
  <c r="H576" i="31"/>
  <c r="H599" i="31"/>
  <c r="I484" i="31"/>
  <c r="I119" i="31"/>
  <c r="H612" i="31"/>
  <c r="H111" i="31"/>
  <c r="H132" i="31"/>
  <c r="I126" i="31"/>
  <c r="H49" i="31"/>
  <c r="H106" i="31"/>
  <c r="H33" i="31"/>
  <c r="H14" i="31"/>
  <c r="K147" i="31" a="1"/>
  <c r="H638" i="31"/>
  <c r="H670" i="31"/>
  <c r="I654" i="31"/>
  <c r="H671" i="31"/>
  <c r="H653" i="31"/>
  <c r="I649" i="31"/>
  <c r="H150" i="31"/>
  <c r="H182" i="31"/>
  <c r="H214" i="31"/>
  <c r="I156" i="31"/>
  <c r="I188" i="31"/>
  <c r="I220" i="31"/>
  <c r="H149" i="31"/>
  <c r="H181" i="31"/>
  <c r="H120" i="31"/>
  <c r="H644" i="31"/>
  <c r="I632" i="31"/>
  <c r="I664" i="31"/>
  <c r="H679" i="31"/>
  <c r="H651" i="31"/>
  <c r="I637" i="31"/>
  <c r="I679" i="31"/>
  <c r="H148" i="31"/>
  <c r="H180" i="31"/>
  <c r="H212" i="31"/>
  <c r="I158" i="31"/>
  <c r="I190" i="31"/>
  <c r="I222" i="31"/>
  <c r="H155" i="31"/>
  <c r="H187" i="31"/>
  <c r="H642" i="31"/>
  <c r="H674" i="31"/>
  <c r="I658" i="31"/>
  <c r="I635" i="31"/>
  <c r="H657" i="31"/>
  <c r="H680" i="31"/>
  <c r="I663" i="31"/>
  <c r="H154" i="31"/>
  <c r="H186" i="31"/>
  <c r="H640" i="31"/>
  <c r="H672" i="31"/>
  <c r="I652" i="31"/>
  <c r="H631" i="31"/>
  <c r="H663" i="31"/>
  <c r="I651" i="31"/>
  <c r="I639" i="31"/>
  <c r="H160" i="31"/>
  <c r="H192" i="31"/>
  <c r="H224" i="31"/>
  <c r="I170" i="31"/>
  <c r="I202" i="31"/>
  <c r="I234" i="31"/>
  <c r="H167" i="31"/>
  <c r="H199" i="31"/>
  <c r="I200" i="31"/>
  <c r="H213" i="31"/>
  <c r="I199" i="31"/>
  <c r="I260" i="31"/>
  <c r="I189" i="31"/>
  <c r="H257" i="31"/>
  <c r="I227" i="31"/>
  <c r="I259" i="31"/>
  <c r="H272" i="31"/>
  <c r="H305" i="31"/>
  <c r="I217" i="31"/>
  <c r="I299" i="31"/>
  <c r="I331" i="31"/>
  <c r="I363" i="31"/>
  <c r="H252" i="31"/>
  <c r="H302" i="31"/>
  <c r="H334" i="31"/>
  <c r="I240" i="31"/>
  <c r="H227" i="31"/>
  <c r="I247" i="31"/>
  <c r="I278" i="31"/>
  <c r="I241" i="31"/>
  <c r="I203" i="31"/>
  <c r="I269" i="31"/>
  <c r="H303" i="31"/>
  <c r="H238" i="31"/>
  <c r="I293" i="31"/>
  <c r="I325" i="31"/>
  <c r="I357" i="31"/>
  <c r="I389" i="31"/>
  <c r="H292" i="31"/>
  <c r="H324" i="31"/>
  <c r="I152" i="31"/>
  <c r="H169" i="31"/>
  <c r="H225" i="31"/>
  <c r="I239" i="31"/>
  <c r="I272" i="31"/>
  <c r="I233" i="31"/>
  <c r="I179" i="31"/>
  <c r="I263" i="31"/>
  <c r="I279" i="31"/>
  <c r="H309" i="31"/>
  <c r="H254" i="31"/>
  <c r="I303" i="31"/>
  <c r="I335" i="31"/>
  <c r="I367" i="31"/>
  <c r="H246" i="31"/>
  <c r="H298" i="31"/>
  <c r="H330" i="31"/>
  <c r="I192" i="31"/>
  <c r="H215" i="31"/>
  <c r="I191" i="31"/>
  <c r="I258" i="31"/>
  <c r="I181" i="31"/>
  <c r="H251" i="31"/>
  <c r="I219" i="31"/>
  <c r="I257" i="31"/>
  <c r="I271" i="31"/>
  <c r="H299" i="31"/>
  <c r="H331" i="31"/>
  <c r="I281" i="31"/>
  <c r="I313" i="31"/>
  <c r="I345" i="31"/>
  <c r="I377" i="31"/>
  <c r="H288" i="31"/>
  <c r="H320" i="31"/>
  <c r="I312" i="31"/>
  <c r="H381" i="31"/>
  <c r="I415" i="31"/>
  <c r="I447" i="31"/>
  <c r="I340" i="31"/>
  <c r="H384" i="31"/>
  <c r="H416" i="31"/>
  <c r="I332" i="31"/>
  <c r="H370" i="31"/>
  <c r="I412" i="31"/>
  <c r="I444" i="31"/>
  <c r="H380" i="31"/>
  <c r="H471" i="31"/>
  <c r="H503" i="31"/>
  <c r="H535" i="31"/>
  <c r="I320" i="31"/>
  <c r="H373" i="31"/>
  <c r="I409" i="31"/>
  <c r="I441" i="31"/>
  <c r="H270" i="31"/>
  <c r="I358" i="31"/>
  <c r="H398" i="31"/>
  <c r="H278" i="31"/>
  <c r="H353" i="31"/>
  <c r="I390" i="31"/>
  <c r="I422" i="31"/>
  <c r="I454" i="31"/>
  <c r="H387" i="31"/>
  <c r="H466" i="31"/>
  <c r="H493" i="31"/>
  <c r="H525" i="31"/>
  <c r="I201" i="31"/>
  <c r="H337" i="31"/>
  <c r="I388" i="31"/>
  <c r="I419" i="31"/>
  <c r="I451" i="31"/>
  <c r="I326" i="31"/>
  <c r="I382" i="31"/>
  <c r="H420" i="31"/>
  <c r="H345" i="31"/>
  <c r="H386" i="31"/>
  <c r="I416" i="31"/>
  <c r="I448" i="31"/>
  <c r="H355" i="31"/>
  <c r="H462" i="31"/>
  <c r="H491" i="31"/>
  <c r="H523" i="31"/>
  <c r="H555" i="31"/>
  <c r="I348" i="31"/>
  <c r="H389" i="31"/>
  <c r="I421" i="31"/>
  <c r="I453" i="31"/>
  <c r="I336" i="31"/>
  <c r="H383" i="31"/>
  <c r="H418" i="31"/>
  <c r="I324" i="31"/>
  <c r="H378" i="31"/>
  <c r="I418" i="31"/>
  <c r="H393" i="31"/>
  <c r="H473" i="31"/>
  <c r="H505" i="31"/>
  <c r="H567" i="31"/>
  <c r="H363" i="31"/>
  <c r="I469" i="31"/>
  <c r="I501" i="31"/>
  <c r="I533" i="31"/>
  <c r="I565" i="31"/>
  <c r="H566" i="31"/>
  <c r="H397" i="31"/>
  <c r="H449" i="31"/>
  <c r="I519" i="31"/>
  <c r="I583" i="31"/>
  <c r="H421" i="31"/>
  <c r="H512" i="31"/>
  <c r="H571" i="31"/>
  <c r="I497" i="31"/>
  <c r="I593" i="31"/>
  <c r="H561" i="31"/>
  <c r="I491" i="31"/>
  <c r="I555" i="31"/>
  <c r="H570" i="31"/>
  <c r="H432" i="31"/>
  <c r="H540" i="31"/>
  <c r="H506" i="31"/>
  <c r="I578" i="31"/>
  <c r="I494" i="31"/>
  <c r="H597" i="31"/>
  <c r="I63" i="31"/>
  <c r="I49" i="31"/>
  <c r="H64" i="31"/>
  <c r="H85" i="31"/>
  <c r="I9" i="31"/>
  <c r="H107" i="31"/>
  <c r="H510" i="31"/>
  <c r="H452" i="31"/>
  <c r="I554" i="31"/>
  <c r="I502" i="31"/>
  <c r="I70" i="31"/>
  <c r="I131" i="31"/>
  <c r="H71" i="31"/>
  <c r="H82" i="31"/>
  <c r="I15" i="31"/>
  <c r="I80" i="31"/>
  <c r="H94" i="31"/>
  <c r="H611" i="31"/>
  <c r="H546" i="31"/>
  <c r="I536" i="31"/>
  <c r="I55" i="31"/>
  <c r="H77" i="31"/>
  <c r="I524" i="31"/>
  <c r="H65" i="31"/>
  <c r="I62" i="31"/>
  <c r="H95" i="31"/>
  <c r="H76" i="31"/>
  <c r="H8" i="31"/>
  <c r="H10" i="31"/>
  <c r="H629" i="31"/>
  <c r="I675" i="31"/>
  <c r="H158" i="31"/>
  <c r="H222" i="31"/>
  <c r="I196" i="31"/>
  <c r="H157" i="31"/>
  <c r="H29" i="31"/>
  <c r="I640" i="31"/>
  <c r="I629" i="31"/>
  <c r="I667" i="31"/>
  <c r="H156" i="31"/>
  <c r="H220" i="31"/>
  <c r="I198" i="31"/>
  <c r="H195" i="31"/>
  <c r="I634" i="31"/>
  <c r="I669" i="31"/>
  <c r="H678" i="31"/>
  <c r="I628" i="31"/>
  <c r="H669" i="31"/>
  <c r="H168" i="31"/>
  <c r="H232" i="31"/>
  <c r="H175" i="31"/>
  <c r="I232" i="31"/>
  <c r="I221" i="31"/>
  <c r="H236" i="31"/>
  <c r="H313" i="31"/>
  <c r="I339" i="31"/>
  <c r="H310" i="31"/>
  <c r="I175" i="31"/>
  <c r="I165" i="31"/>
  <c r="H273" i="31"/>
  <c r="I301" i="31"/>
  <c r="H300" i="31"/>
  <c r="H201" i="31"/>
  <c r="I280" i="31"/>
  <c r="H242" i="31"/>
  <c r="H317" i="31"/>
  <c r="I343" i="31"/>
  <c r="H277" i="31"/>
  <c r="H223" i="31"/>
  <c r="I213" i="31"/>
  <c r="I235" i="31"/>
  <c r="H307" i="31"/>
  <c r="I321" i="31"/>
  <c r="H296" i="31"/>
  <c r="I391" i="31"/>
  <c r="H352" i="31"/>
  <c r="H424" i="31"/>
  <c r="I420" i="31"/>
  <c r="H417" i="31"/>
  <c r="H341" i="31"/>
  <c r="I449" i="31"/>
  <c r="H406" i="31"/>
  <c r="I398" i="31"/>
  <c r="I462" i="31"/>
  <c r="H501" i="31"/>
  <c r="I356" i="31"/>
  <c r="I427" i="31"/>
  <c r="H396" i="31"/>
  <c r="I392" i="31"/>
  <c r="H401" i="31"/>
  <c r="H499" i="31"/>
  <c r="H342" i="31"/>
  <c r="I429" i="31"/>
  <c r="H394" i="31"/>
  <c r="I426" i="31"/>
  <c r="H425" i="31"/>
  <c r="H513" i="31"/>
  <c r="H415" i="31"/>
  <c r="I541" i="31"/>
  <c r="H592" i="31"/>
  <c r="H557" i="31"/>
  <c r="I495" i="31"/>
  <c r="I591" i="31"/>
  <c r="H440" i="31"/>
  <c r="H552" i="31"/>
  <c r="I473" i="31"/>
  <c r="I537" i="31"/>
  <c r="I601" i="31"/>
  <c r="H569" i="31"/>
  <c r="I531" i="31"/>
  <c r="H580" i="31"/>
  <c r="I342" i="31"/>
  <c r="H484" i="31"/>
  <c r="H460" i="31"/>
  <c r="H604" i="31"/>
  <c r="I600" i="31"/>
  <c r="I526" i="31"/>
  <c r="I82" i="31"/>
  <c r="I40" i="31"/>
  <c r="H83" i="31"/>
  <c r="H101" i="31"/>
  <c r="I21" i="31"/>
  <c r="I39" i="31"/>
  <c r="H93" i="31"/>
  <c r="I480" i="31"/>
  <c r="H534" i="31"/>
  <c r="H605" i="31"/>
  <c r="I476" i="31"/>
  <c r="I93" i="31"/>
  <c r="I108" i="31"/>
  <c r="H87" i="31"/>
  <c r="H84" i="31"/>
  <c r="H114" i="31"/>
  <c r="I71" i="31"/>
  <c r="I14" i="31"/>
  <c r="I544" i="31"/>
  <c r="H498" i="31"/>
  <c r="I568" i="31"/>
  <c r="H147" i="31"/>
  <c r="H123" i="31"/>
  <c r="I512" i="31"/>
  <c r="I107" i="31"/>
  <c r="I116" i="31"/>
  <c r="I10" i="31"/>
  <c r="I69" i="31"/>
  <c r="I94" i="31"/>
  <c r="H17" i="31"/>
  <c r="H13" i="31"/>
  <c r="G6" i="30"/>
  <c r="H6" i="31"/>
  <c r="G162" i="30"/>
  <c r="A367" i="30"/>
  <c r="G1737" i="30"/>
  <c r="G639" i="30"/>
  <c r="G122" i="30"/>
  <c r="G3224" i="30"/>
  <c r="G317" i="30"/>
  <c r="G67" i="30"/>
  <c r="G1664" i="30"/>
  <c r="G212" i="30"/>
  <c r="G1614" i="30"/>
  <c r="K6" i="31" a="1"/>
  <c r="J6" i="31" a="1"/>
  <c r="H627" i="31"/>
  <c r="I627" i="31"/>
  <c r="K627" i="31" a="1"/>
  <c r="J627" i="31" a="1"/>
  <c r="K32" i="31" a="1"/>
  <c r="J32" i="31" a="1"/>
  <c r="H32" i="31"/>
  <c r="I32" i="31"/>
  <c r="D33" i="13" l="1"/>
  <c r="N181" i="30"/>
  <c r="N30" i="30"/>
  <c r="N2185" i="30"/>
  <c r="I30" i="31"/>
  <c r="H30" i="31"/>
  <c r="J32" i="31"/>
  <c r="K32" i="31"/>
  <c r="J627" i="31"/>
  <c r="K627" i="31"/>
  <c r="I625" i="31"/>
  <c r="H625" i="31"/>
  <c r="J6" i="31"/>
  <c r="K6" i="31"/>
  <c r="H4" i="31"/>
  <c r="H145" i="31"/>
  <c r="D256" i="29" s="1"/>
  <c r="K147" i="31"/>
  <c r="J147" i="31"/>
  <c r="I145" i="31"/>
  <c r="I4" i="31"/>
  <c r="G65" i="30"/>
  <c r="G120" i="30"/>
  <c r="G160" i="30"/>
  <c r="G210" i="30"/>
  <c r="G275" i="30"/>
  <c r="G315" i="30"/>
  <c r="G365" i="30"/>
  <c r="G1662" i="30"/>
  <c r="K4" i="31"/>
  <c r="J7" i="31"/>
  <c r="K7" i="31"/>
  <c r="J8" i="31"/>
  <c r="K8" i="31"/>
  <c r="J9" i="31"/>
  <c r="K9" i="31"/>
  <c r="J10" i="31"/>
  <c r="K10" i="31"/>
  <c r="J11" i="31"/>
  <c r="K11" i="31"/>
  <c r="J12" i="31"/>
  <c r="K12" i="31"/>
  <c r="J13" i="31"/>
  <c r="K13" i="31"/>
  <c r="J14" i="31"/>
  <c r="K14" i="31"/>
  <c r="J15" i="31"/>
  <c r="K15" i="31"/>
  <c r="J16" i="31"/>
  <c r="K16" i="31"/>
  <c r="J17" i="31"/>
  <c r="K17" i="31"/>
  <c r="J18" i="31"/>
  <c r="K18" i="31"/>
  <c r="J19" i="31"/>
  <c r="K19" i="31"/>
  <c r="J20" i="31"/>
  <c r="K20" i="31"/>
  <c r="J21" i="31"/>
  <c r="K21" i="31"/>
  <c r="J22" i="31"/>
  <c r="K22" i="31"/>
  <c r="J23" i="31"/>
  <c r="K23" i="31"/>
  <c r="J29" i="31"/>
  <c r="K29" i="31"/>
  <c r="K30" i="31"/>
  <c r="J33" i="31"/>
  <c r="K33" i="31"/>
  <c r="J34" i="31"/>
  <c r="K34" i="31"/>
  <c r="J35" i="31"/>
  <c r="K35" i="31"/>
  <c r="J36" i="31"/>
  <c r="K36" i="31"/>
  <c r="J37" i="31"/>
  <c r="K37" i="31"/>
  <c r="J38" i="31"/>
  <c r="K38" i="31"/>
  <c r="J39" i="31"/>
  <c r="K39" i="31"/>
  <c r="J40" i="31"/>
  <c r="K40" i="31"/>
  <c r="J41" i="31"/>
  <c r="K41" i="31"/>
  <c r="J42" i="31"/>
  <c r="K42" i="31"/>
  <c r="J43" i="31"/>
  <c r="K43" i="31"/>
  <c r="J44" i="31"/>
  <c r="K44" i="31"/>
  <c r="J45" i="31"/>
  <c r="K45" i="31"/>
  <c r="J46" i="31"/>
  <c r="K46" i="31"/>
  <c r="J47" i="31"/>
  <c r="K47" i="31"/>
  <c r="J48" i="31"/>
  <c r="K48" i="31"/>
  <c r="J49" i="31"/>
  <c r="K49" i="31"/>
  <c r="J50" i="31"/>
  <c r="K50" i="31"/>
  <c r="J51" i="31"/>
  <c r="K51" i="31"/>
  <c r="J52" i="31"/>
  <c r="K52" i="31"/>
  <c r="J53" i="31"/>
  <c r="K53" i="31"/>
  <c r="J54" i="31"/>
  <c r="K54" i="31"/>
  <c r="J55" i="31"/>
  <c r="K55" i="31"/>
  <c r="J56" i="31"/>
  <c r="K56" i="31"/>
  <c r="J57" i="31"/>
  <c r="K57" i="31"/>
  <c r="J58" i="31"/>
  <c r="K58" i="31"/>
  <c r="J59" i="31"/>
  <c r="K59" i="31"/>
  <c r="J60" i="31"/>
  <c r="K60" i="31"/>
  <c r="J61" i="31"/>
  <c r="K61" i="31"/>
  <c r="J62" i="31"/>
  <c r="K62" i="31"/>
  <c r="J63" i="31"/>
  <c r="K63" i="31"/>
  <c r="J64" i="31"/>
  <c r="K64" i="31"/>
  <c r="J65" i="31"/>
  <c r="K65" i="31"/>
  <c r="J66" i="31"/>
  <c r="K66" i="31"/>
  <c r="J67" i="31"/>
  <c r="K67" i="31"/>
  <c r="J68" i="31"/>
  <c r="K68" i="31"/>
  <c r="J69" i="31"/>
  <c r="K69" i="31"/>
  <c r="J70" i="31"/>
  <c r="K70" i="31"/>
  <c r="J71" i="31"/>
  <c r="K71" i="31"/>
  <c r="J72" i="31"/>
  <c r="K72" i="31"/>
  <c r="J73" i="31"/>
  <c r="K73" i="31"/>
  <c r="J74" i="31"/>
  <c r="K74" i="31"/>
  <c r="J75" i="31"/>
  <c r="K75" i="31"/>
  <c r="J76" i="31"/>
  <c r="K76" i="31"/>
  <c r="J77" i="31"/>
  <c r="K77" i="31"/>
  <c r="J78" i="31"/>
  <c r="K78" i="31"/>
  <c r="J79" i="31"/>
  <c r="K79" i="31"/>
  <c r="J80" i="31"/>
  <c r="K80" i="31"/>
  <c r="J81" i="31"/>
  <c r="K81" i="31"/>
  <c r="J82" i="31"/>
  <c r="K82" i="31"/>
  <c r="J83" i="31"/>
  <c r="K83" i="31"/>
  <c r="J84" i="31"/>
  <c r="K84" i="31"/>
  <c r="J85" i="31"/>
  <c r="K85" i="31"/>
  <c r="J86" i="31"/>
  <c r="K86" i="31"/>
  <c r="J87" i="31"/>
  <c r="K87" i="31"/>
  <c r="J88" i="31"/>
  <c r="K88" i="31"/>
  <c r="J89" i="31"/>
  <c r="K89" i="31"/>
  <c r="J90" i="31"/>
  <c r="K90" i="31"/>
  <c r="J91" i="31"/>
  <c r="K91" i="31"/>
  <c r="J92" i="31"/>
  <c r="K92" i="31"/>
  <c r="J93" i="31"/>
  <c r="K93" i="31"/>
  <c r="J94" i="31"/>
  <c r="K94" i="31"/>
  <c r="J95" i="31"/>
  <c r="K95" i="31"/>
  <c r="J96" i="31"/>
  <c r="K96" i="31"/>
  <c r="J97" i="31"/>
  <c r="K97" i="31"/>
  <c r="J98" i="31"/>
  <c r="K98" i="31"/>
  <c r="J99" i="31"/>
  <c r="K99" i="31"/>
  <c r="J100" i="31"/>
  <c r="K100" i="31"/>
  <c r="J101" i="31"/>
  <c r="K101" i="31"/>
  <c r="J102" i="31"/>
  <c r="K102" i="31"/>
  <c r="J103" i="31"/>
  <c r="K103" i="31"/>
  <c r="J104" i="31"/>
  <c r="K104" i="31"/>
  <c r="J105" i="31"/>
  <c r="K105" i="31"/>
  <c r="J106" i="31"/>
  <c r="K106" i="31"/>
  <c r="J107" i="31"/>
  <c r="K107" i="31"/>
  <c r="J108" i="31"/>
  <c r="K108" i="31"/>
  <c r="J109" i="31"/>
  <c r="K109" i="31"/>
  <c r="J110" i="31"/>
  <c r="K110" i="31"/>
  <c r="J111" i="31"/>
  <c r="K111" i="31"/>
  <c r="J112" i="31"/>
  <c r="K112" i="31"/>
  <c r="J113" i="31"/>
  <c r="K113" i="31"/>
  <c r="J114" i="31"/>
  <c r="K114" i="31"/>
  <c r="J115" i="31"/>
  <c r="K115" i="31"/>
  <c r="J116" i="31"/>
  <c r="K116" i="31"/>
  <c r="J117" i="31"/>
  <c r="K117" i="31"/>
  <c r="J118" i="31"/>
  <c r="K118" i="31"/>
  <c r="J119" i="31"/>
  <c r="K119" i="31"/>
  <c r="J120" i="31"/>
  <c r="K120" i="31"/>
  <c r="J121" i="31"/>
  <c r="K121" i="31"/>
  <c r="J122" i="31"/>
  <c r="K122" i="31"/>
  <c r="J123" i="31"/>
  <c r="K123" i="31"/>
  <c r="J124" i="31"/>
  <c r="K124" i="31"/>
  <c r="J125" i="31"/>
  <c r="K125" i="31"/>
  <c r="J126" i="31"/>
  <c r="K126" i="31"/>
  <c r="J127" i="31"/>
  <c r="K127" i="31"/>
  <c r="J128" i="31"/>
  <c r="K128" i="31"/>
  <c r="J129" i="31"/>
  <c r="K129" i="31"/>
  <c r="J130" i="31"/>
  <c r="K130" i="31"/>
  <c r="J131" i="31"/>
  <c r="K131" i="31"/>
  <c r="J132" i="31"/>
  <c r="K132" i="31"/>
  <c r="J133" i="31"/>
  <c r="K133" i="31"/>
  <c r="J134" i="31"/>
  <c r="K134" i="31"/>
  <c r="J135" i="31"/>
  <c r="K135" i="31"/>
  <c r="J136" i="31"/>
  <c r="K136" i="31"/>
  <c r="K145" i="31"/>
  <c r="J148" i="31"/>
  <c r="K148" i="31"/>
  <c r="J149" i="31"/>
  <c r="K149" i="31"/>
  <c r="J150" i="31"/>
  <c r="K150" i="31"/>
  <c r="J151" i="31"/>
  <c r="K151" i="31"/>
  <c r="J152" i="31"/>
  <c r="K152" i="31"/>
  <c r="J153" i="31"/>
  <c r="K153" i="31"/>
  <c r="J154" i="31"/>
  <c r="K154" i="31"/>
  <c r="J155" i="31"/>
  <c r="K155" i="31"/>
  <c r="J156" i="31"/>
  <c r="K156" i="31"/>
  <c r="J157" i="31"/>
  <c r="K157" i="31"/>
  <c r="J158" i="31"/>
  <c r="K158" i="31"/>
  <c r="J159" i="31"/>
  <c r="K159" i="31"/>
  <c r="J160" i="31"/>
  <c r="K160" i="31"/>
  <c r="J161" i="31"/>
  <c r="K161" i="31"/>
  <c r="J162" i="31"/>
  <c r="K162" i="31"/>
  <c r="J163" i="31"/>
  <c r="K163" i="31"/>
  <c r="J164" i="31"/>
  <c r="K164" i="31"/>
  <c r="J165" i="31"/>
  <c r="K165" i="31"/>
  <c r="J166" i="31"/>
  <c r="K166" i="31"/>
  <c r="J167" i="31"/>
  <c r="K167" i="31"/>
  <c r="J168" i="31"/>
  <c r="K168" i="31"/>
  <c r="J169" i="31"/>
  <c r="K169" i="31"/>
  <c r="J170" i="31"/>
  <c r="K170" i="31"/>
  <c r="J171" i="31"/>
  <c r="K171" i="31"/>
  <c r="J172" i="31"/>
  <c r="K172" i="31"/>
  <c r="J173" i="31"/>
  <c r="K173" i="31"/>
  <c r="J174" i="31"/>
  <c r="K174" i="31"/>
  <c r="J175" i="31"/>
  <c r="K175" i="31"/>
  <c r="J176" i="31"/>
  <c r="K176" i="31"/>
  <c r="J177" i="31"/>
  <c r="K177" i="31"/>
  <c r="J178" i="31"/>
  <c r="K178" i="31"/>
  <c r="J179" i="31"/>
  <c r="K179" i="31"/>
  <c r="J180" i="31"/>
  <c r="K180" i="31"/>
  <c r="J181" i="31"/>
  <c r="K181" i="31"/>
  <c r="J182" i="31"/>
  <c r="K182" i="31"/>
  <c r="J183" i="31"/>
  <c r="K183" i="31"/>
  <c r="J184" i="31"/>
  <c r="K184" i="31"/>
  <c r="J185" i="31"/>
  <c r="K185" i="31"/>
  <c r="J186" i="31"/>
  <c r="K186" i="31"/>
  <c r="J187" i="31"/>
  <c r="K187" i="31"/>
  <c r="J188" i="31"/>
  <c r="K188" i="31"/>
  <c r="J189" i="31"/>
  <c r="K189" i="31"/>
  <c r="J190" i="31"/>
  <c r="K190" i="31"/>
  <c r="J191" i="31"/>
  <c r="K191" i="31"/>
  <c r="J192" i="31"/>
  <c r="K192" i="31"/>
  <c r="J193" i="31"/>
  <c r="K193" i="31"/>
  <c r="J194" i="31"/>
  <c r="K194" i="31"/>
  <c r="J195" i="31"/>
  <c r="K195" i="31"/>
  <c r="J196" i="31"/>
  <c r="K196" i="31"/>
  <c r="J197" i="31"/>
  <c r="K197" i="31"/>
  <c r="J198" i="31"/>
  <c r="K198" i="31"/>
  <c r="J199" i="31"/>
  <c r="K199" i="31"/>
  <c r="J200" i="31"/>
  <c r="K200" i="31"/>
  <c r="J201" i="31"/>
  <c r="K201" i="31"/>
  <c r="J202" i="31"/>
  <c r="K202" i="31"/>
  <c r="J203" i="31"/>
  <c r="K203" i="31"/>
  <c r="J204" i="31"/>
  <c r="K204" i="31"/>
  <c r="J205" i="31"/>
  <c r="K205" i="31"/>
  <c r="J206" i="31"/>
  <c r="K206" i="31"/>
  <c r="J207" i="31"/>
  <c r="K207" i="31"/>
  <c r="J208" i="31"/>
  <c r="K208" i="31"/>
  <c r="J209" i="31"/>
  <c r="K209" i="31"/>
  <c r="J210" i="31"/>
  <c r="K210" i="31"/>
  <c r="J211" i="31"/>
  <c r="K211" i="31"/>
  <c r="J212" i="31"/>
  <c r="K212" i="31"/>
  <c r="J213" i="31"/>
  <c r="K213" i="31"/>
  <c r="J214" i="31"/>
  <c r="K214" i="31"/>
  <c r="J215" i="31"/>
  <c r="K215" i="31"/>
  <c r="J216" i="31"/>
  <c r="K216" i="31"/>
  <c r="J217" i="31"/>
  <c r="K217" i="31"/>
  <c r="J218" i="31"/>
  <c r="K218" i="31"/>
  <c r="J219" i="31"/>
  <c r="K219" i="31"/>
  <c r="J220" i="31"/>
  <c r="K220" i="31"/>
  <c r="J221" i="31"/>
  <c r="K221" i="31"/>
  <c r="J222" i="31"/>
  <c r="K222" i="31"/>
  <c r="J223" i="31"/>
  <c r="K223" i="31"/>
  <c r="J224" i="31"/>
  <c r="K224" i="31"/>
  <c r="J225" i="31"/>
  <c r="K225" i="31"/>
  <c r="J226" i="31"/>
  <c r="K226" i="31"/>
  <c r="J227" i="31"/>
  <c r="K227" i="31"/>
  <c r="J228" i="31"/>
  <c r="K228" i="31"/>
  <c r="J229" i="31"/>
  <c r="K229" i="31"/>
  <c r="J230" i="31"/>
  <c r="K230" i="31"/>
  <c r="J231" i="31"/>
  <c r="K231" i="31"/>
  <c r="J232" i="31"/>
  <c r="K232" i="31"/>
  <c r="J233" i="31"/>
  <c r="K233" i="31"/>
  <c r="J234" i="31"/>
  <c r="K234" i="31"/>
  <c r="J235" i="31"/>
  <c r="K235" i="31"/>
  <c r="J236" i="31"/>
  <c r="K236" i="31"/>
  <c r="J237" i="31"/>
  <c r="K237" i="31"/>
  <c r="J238" i="31"/>
  <c r="K238" i="31"/>
  <c r="J239" i="31"/>
  <c r="K239" i="31"/>
  <c r="J240" i="31"/>
  <c r="K240" i="31"/>
  <c r="J241" i="31"/>
  <c r="K241" i="31"/>
  <c r="J242" i="31"/>
  <c r="K242" i="31"/>
  <c r="J243" i="31"/>
  <c r="K243" i="31"/>
  <c r="J244" i="31"/>
  <c r="K244" i="31"/>
  <c r="J245" i="31"/>
  <c r="K245" i="31"/>
  <c r="J246" i="31"/>
  <c r="K246" i="31"/>
  <c r="J247" i="31"/>
  <c r="K247" i="31"/>
  <c r="J248" i="31"/>
  <c r="K248" i="31"/>
  <c r="J249" i="31"/>
  <c r="K249" i="31"/>
  <c r="J250" i="31"/>
  <c r="K250" i="31"/>
  <c r="J251" i="31"/>
  <c r="K251" i="31"/>
  <c r="J252" i="31"/>
  <c r="K252" i="31"/>
  <c r="J253" i="31"/>
  <c r="K253" i="31"/>
  <c r="J254" i="31"/>
  <c r="K254" i="31"/>
  <c r="J255" i="31"/>
  <c r="K255" i="31"/>
  <c r="J256" i="31"/>
  <c r="K256" i="31"/>
  <c r="J257" i="31"/>
  <c r="K257" i="31"/>
  <c r="J258" i="31"/>
  <c r="K258" i="31"/>
  <c r="J259" i="31"/>
  <c r="K259" i="31"/>
  <c r="J260" i="31"/>
  <c r="K260" i="31"/>
  <c r="J261" i="31"/>
  <c r="K261" i="31"/>
  <c r="J262" i="31"/>
  <c r="K262" i="31"/>
  <c r="J263" i="31"/>
  <c r="K263" i="31"/>
  <c r="J264" i="31"/>
  <c r="K264" i="31"/>
  <c r="J265" i="31"/>
  <c r="K265" i="31"/>
  <c r="J266" i="31"/>
  <c r="K266" i="31"/>
  <c r="J267" i="31"/>
  <c r="K267" i="31"/>
  <c r="J268" i="31"/>
  <c r="K268" i="31"/>
  <c r="J269" i="31"/>
  <c r="K269" i="31"/>
  <c r="J270" i="31"/>
  <c r="K270" i="31"/>
  <c r="J271" i="31"/>
  <c r="K271" i="31"/>
  <c r="J272" i="31"/>
  <c r="K272" i="31"/>
  <c r="J273" i="31"/>
  <c r="K273" i="31"/>
  <c r="J274" i="31"/>
  <c r="K274" i="31"/>
  <c r="J275" i="31"/>
  <c r="K275" i="31"/>
  <c r="J276" i="31"/>
  <c r="K276" i="31"/>
  <c r="J277" i="31"/>
  <c r="K277" i="31"/>
  <c r="J278" i="31"/>
  <c r="K278" i="31"/>
  <c r="J279" i="31"/>
  <c r="K279" i="31"/>
  <c r="J280" i="31"/>
  <c r="K280" i="31"/>
  <c r="J281" i="31"/>
  <c r="K281" i="31"/>
  <c r="J282" i="31"/>
  <c r="K282" i="31"/>
  <c r="J283" i="31"/>
  <c r="K283" i="31"/>
  <c r="J284" i="31"/>
  <c r="K284" i="31"/>
  <c r="J285" i="31"/>
  <c r="K285" i="31"/>
  <c r="J286" i="31"/>
  <c r="K286" i="31"/>
  <c r="J287" i="31"/>
  <c r="K287" i="31"/>
  <c r="J288" i="31"/>
  <c r="K288" i="31"/>
  <c r="J289" i="31"/>
  <c r="K289" i="31"/>
  <c r="J290" i="31"/>
  <c r="K290" i="31"/>
  <c r="J291" i="31"/>
  <c r="K291" i="31"/>
  <c r="J292" i="31"/>
  <c r="K292" i="31"/>
  <c r="J293" i="31"/>
  <c r="K293" i="31"/>
  <c r="J294" i="31"/>
  <c r="K294" i="31"/>
  <c r="J295" i="31"/>
  <c r="K295" i="31"/>
  <c r="J296" i="31"/>
  <c r="K296" i="31"/>
  <c r="J297" i="31"/>
  <c r="K297" i="31"/>
  <c r="J298" i="31"/>
  <c r="K298" i="31"/>
  <c r="J299" i="31"/>
  <c r="K299" i="31"/>
  <c r="J300" i="31"/>
  <c r="K300" i="31"/>
  <c r="J301" i="31"/>
  <c r="K301" i="31"/>
  <c r="J302" i="31"/>
  <c r="K302" i="31"/>
  <c r="J303" i="31"/>
  <c r="K303" i="31"/>
  <c r="J304" i="31"/>
  <c r="K304" i="31"/>
  <c r="J305" i="31"/>
  <c r="K305" i="31"/>
  <c r="J306" i="31"/>
  <c r="K306" i="31"/>
  <c r="J307" i="31"/>
  <c r="K307" i="31"/>
  <c r="J308" i="31"/>
  <c r="K308" i="31"/>
  <c r="J309" i="31"/>
  <c r="K309" i="31"/>
  <c r="J310" i="31"/>
  <c r="K310" i="31"/>
  <c r="J311" i="31"/>
  <c r="K311" i="31"/>
  <c r="J312" i="31"/>
  <c r="K312" i="31"/>
  <c r="J313" i="31"/>
  <c r="K313" i="31"/>
  <c r="J314" i="31"/>
  <c r="K314" i="31"/>
  <c r="J315" i="31"/>
  <c r="K315" i="31"/>
  <c r="J316" i="31"/>
  <c r="K316" i="31"/>
  <c r="J317" i="31"/>
  <c r="K317" i="31"/>
  <c r="J318" i="31"/>
  <c r="K318" i="31"/>
  <c r="J319" i="31"/>
  <c r="K319" i="31"/>
  <c r="J320" i="31"/>
  <c r="K320" i="31"/>
  <c r="J321" i="31"/>
  <c r="K321" i="31"/>
  <c r="J322" i="31"/>
  <c r="K322" i="31"/>
  <c r="J323" i="31"/>
  <c r="K323" i="31"/>
  <c r="J324" i="31"/>
  <c r="K324" i="31"/>
  <c r="J325" i="31"/>
  <c r="K325" i="31"/>
  <c r="J326" i="31"/>
  <c r="K326" i="31"/>
  <c r="J327" i="31"/>
  <c r="K327" i="31"/>
  <c r="J328" i="31"/>
  <c r="K328" i="31"/>
  <c r="J329" i="31"/>
  <c r="K329" i="31"/>
  <c r="J330" i="31"/>
  <c r="K330" i="31"/>
  <c r="J331" i="31"/>
  <c r="K331" i="31"/>
  <c r="J332" i="31"/>
  <c r="K332" i="31"/>
  <c r="J333" i="31"/>
  <c r="K333" i="31"/>
  <c r="J334" i="31"/>
  <c r="K334" i="31"/>
  <c r="J335" i="31"/>
  <c r="K335" i="31"/>
  <c r="J336" i="31"/>
  <c r="K336" i="31"/>
  <c r="J337" i="31"/>
  <c r="K337" i="31"/>
  <c r="J338" i="31"/>
  <c r="K338" i="31"/>
  <c r="J339" i="31"/>
  <c r="K339" i="31"/>
  <c r="J340" i="31"/>
  <c r="K340" i="31"/>
  <c r="J341" i="31"/>
  <c r="K341" i="31"/>
  <c r="J342" i="31"/>
  <c r="K342" i="31"/>
  <c r="J343" i="31"/>
  <c r="K343" i="31"/>
  <c r="J344" i="31"/>
  <c r="K344" i="31"/>
  <c r="J345" i="31"/>
  <c r="K345" i="31"/>
  <c r="J346" i="31"/>
  <c r="K346" i="31"/>
  <c r="J347" i="31"/>
  <c r="K347" i="31"/>
  <c r="J348" i="31"/>
  <c r="K348" i="31"/>
  <c r="J349" i="31"/>
  <c r="K349" i="31"/>
  <c r="J350" i="31"/>
  <c r="K350" i="31"/>
  <c r="J351" i="31"/>
  <c r="K351" i="31"/>
  <c r="J352" i="31"/>
  <c r="K352" i="31"/>
  <c r="J353" i="31"/>
  <c r="K353" i="31"/>
  <c r="J354" i="31"/>
  <c r="K354" i="31"/>
  <c r="J355" i="31"/>
  <c r="K355" i="31"/>
  <c r="J356" i="31"/>
  <c r="K356" i="31"/>
  <c r="J357" i="31"/>
  <c r="K357" i="31"/>
  <c r="J358" i="31"/>
  <c r="K358" i="31"/>
  <c r="J359" i="31"/>
  <c r="K359" i="31"/>
  <c r="J360" i="31"/>
  <c r="K360" i="31"/>
  <c r="J361" i="31"/>
  <c r="K361" i="31"/>
  <c r="J362" i="31"/>
  <c r="K362" i="31"/>
  <c r="J363" i="31"/>
  <c r="K363" i="31"/>
  <c r="J364" i="31"/>
  <c r="K364" i="31"/>
  <c r="J365" i="31"/>
  <c r="K365" i="31"/>
  <c r="J366" i="31"/>
  <c r="K366" i="31"/>
  <c r="J367" i="31"/>
  <c r="K367" i="31"/>
  <c r="J368" i="31"/>
  <c r="K368" i="31"/>
  <c r="J369" i="31"/>
  <c r="K369" i="31"/>
  <c r="J370" i="31"/>
  <c r="K370" i="31"/>
  <c r="J371" i="31"/>
  <c r="K371" i="31"/>
  <c r="J372" i="31"/>
  <c r="K372" i="31"/>
  <c r="J373" i="31"/>
  <c r="K373" i="31"/>
  <c r="J374" i="31"/>
  <c r="K374" i="31"/>
  <c r="J375" i="31"/>
  <c r="K375" i="31"/>
  <c r="J376" i="31"/>
  <c r="K376" i="31"/>
  <c r="J377" i="31"/>
  <c r="K377" i="31"/>
  <c r="J378" i="31"/>
  <c r="K378" i="31"/>
  <c r="J379" i="31"/>
  <c r="K379" i="31"/>
  <c r="J380" i="31"/>
  <c r="K380" i="31"/>
  <c r="J381" i="31"/>
  <c r="K381" i="31"/>
  <c r="J382" i="31"/>
  <c r="K382" i="31"/>
  <c r="J383" i="31"/>
  <c r="K383" i="31"/>
  <c r="J384" i="31"/>
  <c r="K384" i="31"/>
  <c r="J385" i="31"/>
  <c r="K385" i="31"/>
  <c r="J386" i="31"/>
  <c r="K386" i="31"/>
  <c r="J387" i="31"/>
  <c r="K387" i="31"/>
  <c r="J388" i="31"/>
  <c r="K388" i="31"/>
  <c r="J389" i="31"/>
  <c r="K389" i="31"/>
  <c r="J390" i="31"/>
  <c r="K390" i="31"/>
  <c r="J391" i="31"/>
  <c r="K391" i="31"/>
  <c r="J392" i="31"/>
  <c r="K392" i="31"/>
  <c r="J393" i="31"/>
  <c r="K393" i="31"/>
  <c r="J394" i="31"/>
  <c r="K394" i="31"/>
  <c r="J395" i="31"/>
  <c r="K395" i="31"/>
  <c r="J396" i="31"/>
  <c r="K396" i="31"/>
  <c r="J397" i="31"/>
  <c r="K397" i="31"/>
  <c r="J398" i="31"/>
  <c r="K398" i="31"/>
  <c r="J399" i="31"/>
  <c r="K399" i="31"/>
  <c r="J400" i="31"/>
  <c r="K400" i="31"/>
  <c r="J401" i="31"/>
  <c r="K401" i="31"/>
  <c r="J402" i="31"/>
  <c r="K402" i="31"/>
  <c r="J403" i="31"/>
  <c r="K403" i="31"/>
  <c r="J404" i="31"/>
  <c r="K404" i="31"/>
  <c r="J405" i="31"/>
  <c r="K405" i="31"/>
  <c r="J406" i="31"/>
  <c r="K406" i="31"/>
  <c r="J407" i="31"/>
  <c r="K407" i="31"/>
  <c r="J408" i="31"/>
  <c r="K408" i="31"/>
  <c r="J409" i="31"/>
  <c r="K409" i="31"/>
  <c r="J410" i="31"/>
  <c r="K410" i="31"/>
  <c r="J411" i="31"/>
  <c r="K411" i="31"/>
  <c r="J412" i="31"/>
  <c r="K412" i="31"/>
  <c r="J413" i="31"/>
  <c r="K413" i="31"/>
  <c r="J414" i="31"/>
  <c r="K414" i="31"/>
  <c r="J415" i="31"/>
  <c r="K415" i="31"/>
  <c r="J416" i="31"/>
  <c r="K416" i="31"/>
  <c r="J417" i="31"/>
  <c r="K417" i="31"/>
  <c r="J418" i="31"/>
  <c r="K418" i="31"/>
  <c r="J419" i="31"/>
  <c r="K419" i="31"/>
  <c r="J420" i="31"/>
  <c r="K420" i="31"/>
  <c r="J421" i="31"/>
  <c r="K421" i="31"/>
  <c r="J422" i="31"/>
  <c r="K422" i="31"/>
  <c r="J423" i="31"/>
  <c r="K423" i="31"/>
  <c r="J424" i="31"/>
  <c r="K424" i="31"/>
  <c r="J425" i="31"/>
  <c r="K425" i="31"/>
  <c r="J426" i="31"/>
  <c r="K426" i="31"/>
  <c r="J427" i="31"/>
  <c r="K427" i="31"/>
  <c r="J428" i="31"/>
  <c r="K428" i="31"/>
  <c r="J429" i="31"/>
  <c r="K429" i="31"/>
  <c r="J430" i="31"/>
  <c r="K430" i="31"/>
  <c r="J431" i="31"/>
  <c r="K431" i="31"/>
  <c r="J432" i="31"/>
  <c r="K432" i="31"/>
  <c r="J433" i="31"/>
  <c r="K433" i="31"/>
  <c r="J434" i="31"/>
  <c r="K434" i="31"/>
  <c r="J435" i="31"/>
  <c r="K435" i="31"/>
  <c r="J436" i="31"/>
  <c r="K436" i="31"/>
  <c r="J437" i="31"/>
  <c r="K437" i="31"/>
  <c r="J438" i="31"/>
  <c r="K438" i="31"/>
  <c r="J439" i="31"/>
  <c r="K439" i="31"/>
  <c r="J440" i="31"/>
  <c r="K440" i="31"/>
  <c r="J441" i="31"/>
  <c r="K441" i="31"/>
  <c r="J442" i="31"/>
  <c r="K442" i="31"/>
  <c r="J443" i="31"/>
  <c r="K443" i="31"/>
  <c r="J444" i="31"/>
  <c r="K444" i="31"/>
  <c r="J445" i="31"/>
  <c r="K445" i="31"/>
  <c r="J446" i="31"/>
  <c r="K446" i="31"/>
  <c r="J447" i="31"/>
  <c r="K447" i="31"/>
  <c r="J448" i="31"/>
  <c r="K448" i="31"/>
  <c r="J449" i="31"/>
  <c r="K449" i="31"/>
  <c r="J450" i="31"/>
  <c r="K450" i="31"/>
  <c r="J451" i="31"/>
  <c r="K451" i="31"/>
  <c r="J452" i="31"/>
  <c r="K452" i="31"/>
  <c r="J453" i="31"/>
  <c r="K453" i="31"/>
  <c r="J454" i="31"/>
  <c r="K454" i="31"/>
  <c r="J455" i="31"/>
  <c r="K455" i="31"/>
  <c r="J456" i="31"/>
  <c r="K456" i="31"/>
  <c r="J457" i="31"/>
  <c r="K457" i="31"/>
  <c r="J458" i="31"/>
  <c r="K458" i="31"/>
  <c r="J459" i="31"/>
  <c r="K459" i="31"/>
  <c r="J460" i="31"/>
  <c r="K460" i="31"/>
  <c r="J461" i="31"/>
  <c r="K461" i="31"/>
  <c r="J462" i="31"/>
  <c r="K462" i="31"/>
  <c r="J463" i="31"/>
  <c r="K463" i="31"/>
  <c r="J464" i="31"/>
  <c r="K464" i="31"/>
  <c r="J465" i="31"/>
  <c r="K465" i="31"/>
  <c r="J466" i="31"/>
  <c r="K466" i="31"/>
  <c r="J467" i="31"/>
  <c r="K467" i="31"/>
  <c r="J468" i="31"/>
  <c r="K468" i="31"/>
  <c r="J469" i="31"/>
  <c r="K469" i="31"/>
  <c r="J470" i="31"/>
  <c r="K470" i="31"/>
  <c r="J471" i="31"/>
  <c r="K471" i="31"/>
  <c r="J472" i="31"/>
  <c r="K472" i="31"/>
  <c r="J473" i="31"/>
  <c r="K473" i="31"/>
  <c r="J474" i="31"/>
  <c r="K474" i="31"/>
  <c r="J475" i="31"/>
  <c r="K475" i="31"/>
  <c r="J476" i="31"/>
  <c r="K476" i="31"/>
  <c r="J477" i="31"/>
  <c r="K477" i="31"/>
  <c r="J478" i="31"/>
  <c r="K478" i="31"/>
  <c r="J479" i="31"/>
  <c r="K479" i="31"/>
  <c r="J480" i="31"/>
  <c r="K480" i="31"/>
  <c r="J481" i="31"/>
  <c r="K481" i="31"/>
  <c r="J482" i="31"/>
  <c r="K482" i="31"/>
  <c r="J483" i="31"/>
  <c r="K483" i="31"/>
  <c r="J484" i="31"/>
  <c r="K484" i="31"/>
  <c r="J485" i="31"/>
  <c r="K485" i="31"/>
  <c r="J486" i="31"/>
  <c r="K486" i="31"/>
  <c r="J487" i="31"/>
  <c r="K487" i="31"/>
  <c r="J488" i="31"/>
  <c r="K488" i="31"/>
  <c r="J489" i="31"/>
  <c r="K489" i="31"/>
  <c r="J490" i="31"/>
  <c r="K490" i="31"/>
  <c r="J491" i="31"/>
  <c r="K491" i="31"/>
  <c r="J492" i="31"/>
  <c r="K492" i="31"/>
  <c r="J493" i="31"/>
  <c r="K493" i="31"/>
  <c r="J494" i="31"/>
  <c r="K494" i="31"/>
  <c r="J495" i="31"/>
  <c r="K495" i="31"/>
  <c r="J496" i="31"/>
  <c r="K496" i="31"/>
  <c r="J497" i="31"/>
  <c r="K497" i="31"/>
  <c r="J498" i="31"/>
  <c r="K498" i="31"/>
  <c r="J499" i="31"/>
  <c r="K499" i="31"/>
  <c r="J500" i="31"/>
  <c r="K500" i="31"/>
  <c r="J501" i="31"/>
  <c r="K501" i="31"/>
  <c r="J502" i="31"/>
  <c r="K502" i="31"/>
  <c r="J503" i="31"/>
  <c r="K503" i="31"/>
  <c r="J504" i="31"/>
  <c r="K504" i="31"/>
  <c r="J505" i="31"/>
  <c r="K505" i="31"/>
  <c r="J506" i="31"/>
  <c r="K506" i="31"/>
  <c r="J507" i="31"/>
  <c r="K507" i="31"/>
  <c r="J508" i="31"/>
  <c r="K508" i="31"/>
  <c r="J509" i="31"/>
  <c r="K509" i="31"/>
  <c r="J510" i="31"/>
  <c r="K510" i="31"/>
  <c r="J511" i="31"/>
  <c r="K511" i="31"/>
  <c r="J512" i="31"/>
  <c r="K512" i="31"/>
  <c r="J513" i="31"/>
  <c r="K513" i="31"/>
  <c r="J514" i="31"/>
  <c r="K514" i="31"/>
  <c r="J515" i="31"/>
  <c r="K515" i="31"/>
  <c r="J516" i="31"/>
  <c r="K516" i="31"/>
  <c r="J517" i="31"/>
  <c r="K517" i="31"/>
  <c r="J518" i="31"/>
  <c r="K518" i="31"/>
  <c r="J519" i="31"/>
  <c r="K519" i="31"/>
  <c r="J520" i="31"/>
  <c r="K520" i="31"/>
  <c r="J521" i="31"/>
  <c r="K521" i="31"/>
  <c r="J522" i="31"/>
  <c r="K522" i="31"/>
  <c r="J523" i="31"/>
  <c r="K523" i="31"/>
  <c r="J524" i="31"/>
  <c r="K524" i="31"/>
  <c r="J525" i="31"/>
  <c r="K525" i="31"/>
  <c r="J526" i="31"/>
  <c r="K526" i="31"/>
  <c r="J527" i="31"/>
  <c r="K527" i="31"/>
  <c r="J528" i="31"/>
  <c r="K528" i="31"/>
  <c r="J529" i="31"/>
  <c r="K529" i="31"/>
  <c r="J530" i="31"/>
  <c r="K530" i="31"/>
  <c r="J531" i="31"/>
  <c r="K531" i="31"/>
  <c r="J532" i="31"/>
  <c r="K532" i="31"/>
  <c r="J533" i="31"/>
  <c r="K533" i="31"/>
  <c r="J534" i="31"/>
  <c r="K534" i="31"/>
  <c r="J535" i="31"/>
  <c r="K535" i="31"/>
  <c r="J536" i="31"/>
  <c r="K536" i="31"/>
  <c r="J537" i="31"/>
  <c r="K537" i="31"/>
  <c r="J538" i="31"/>
  <c r="K538" i="31"/>
  <c r="J539" i="31"/>
  <c r="K539" i="31"/>
  <c r="J540" i="31"/>
  <c r="K540" i="31"/>
  <c r="J541" i="31"/>
  <c r="K541" i="31"/>
  <c r="J542" i="31"/>
  <c r="K542" i="31"/>
  <c r="J543" i="31"/>
  <c r="K543" i="31"/>
  <c r="J544" i="31"/>
  <c r="K544" i="31"/>
  <c r="J545" i="31"/>
  <c r="K545" i="31"/>
  <c r="J546" i="31"/>
  <c r="K546" i="31"/>
  <c r="J547" i="31"/>
  <c r="K547" i="31"/>
  <c r="J548" i="31"/>
  <c r="K548" i="31"/>
  <c r="J549" i="31"/>
  <c r="K549" i="31"/>
  <c r="J550" i="31"/>
  <c r="K550" i="31"/>
  <c r="J551" i="31"/>
  <c r="K551" i="31"/>
  <c r="J552" i="31"/>
  <c r="K552" i="31"/>
  <c r="J553" i="31"/>
  <c r="K553" i="31"/>
  <c r="J554" i="31"/>
  <c r="K554" i="31"/>
  <c r="J555" i="31"/>
  <c r="K555" i="31"/>
  <c r="J556" i="31"/>
  <c r="K556" i="31"/>
  <c r="J557" i="31"/>
  <c r="K557" i="31"/>
  <c r="J558" i="31"/>
  <c r="K558" i="31"/>
  <c r="J559" i="31"/>
  <c r="K559" i="31"/>
  <c r="J560" i="31"/>
  <c r="K560" i="31"/>
  <c r="J561" i="31"/>
  <c r="K561" i="31"/>
  <c r="J562" i="31"/>
  <c r="K562" i="31"/>
  <c r="J563" i="31"/>
  <c r="K563" i="31"/>
  <c r="J564" i="31"/>
  <c r="K564" i="31"/>
  <c r="J565" i="31"/>
  <c r="K565" i="31"/>
  <c r="J566" i="31"/>
  <c r="K566" i="31"/>
  <c r="J567" i="31"/>
  <c r="K567" i="31"/>
  <c r="J568" i="31"/>
  <c r="K568" i="31"/>
  <c r="J569" i="31"/>
  <c r="K569" i="31"/>
  <c r="J570" i="31"/>
  <c r="K570" i="31"/>
  <c r="J571" i="31"/>
  <c r="K571" i="31"/>
  <c r="J572" i="31"/>
  <c r="K572" i="31"/>
  <c r="J573" i="31"/>
  <c r="K573" i="31"/>
  <c r="J574" i="31"/>
  <c r="K574" i="31"/>
  <c r="J575" i="31"/>
  <c r="K575" i="31"/>
  <c r="J576" i="31"/>
  <c r="K576" i="31"/>
  <c r="J577" i="31"/>
  <c r="K577" i="31"/>
  <c r="J578" i="31"/>
  <c r="K578" i="31"/>
  <c r="J579" i="31"/>
  <c r="K579" i="31"/>
  <c r="J580" i="31"/>
  <c r="K580" i="31"/>
  <c r="J581" i="31"/>
  <c r="K581" i="31"/>
  <c r="J582" i="31"/>
  <c r="K582" i="31"/>
  <c r="J583" i="31"/>
  <c r="K583" i="31"/>
  <c r="J584" i="31"/>
  <c r="K584" i="31"/>
  <c r="J585" i="31"/>
  <c r="K585" i="31"/>
  <c r="J586" i="31"/>
  <c r="K586" i="31"/>
  <c r="J587" i="31"/>
  <c r="K587" i="31"/>
  <c r="J588" i="31"/>
  <c r="K588" i="31"/>
  <c r="J589" i="31"/>
  <c r="K589" i="31"/>
  <c r="J590" i="31"/>
  <c r="K590" i="31"/>
  <c r="J591" i="31"/>
  <c r="K591" i="31"/>
  <c r="J592" i="31"/>
  <c r="K592" i="31"/>
  <c r="J593" i="31"/>
  <c r="K593" i="31"/>
  <c r="J594" i="31"/>
  <c r="K594" i="31"/>
  <c r="J595" i="31"/>
  <c r="K595" i="31"/>
  <c r="J596" i="31"/>
  <c r="K596" i="31"/>
  <c r="J597" i="31"/>
  <c r="K597" i="31"/>
  <c r="J598" i="31"/>
  <c r="K598" i="31"/>
  <c r="J599" i="31"/>
  <c r="K599" i="31"/>
  <c r="J600" i="31"/>
  <c r="K600" i="31"/>
  <c r="J601" i="31"/>
  <c r="K601" i="31"/>
  <c r="J602" i="31"/>
  <c r="K602" i="31"/>
  <c r="J603" i="31"/>
  <c r="K603" i="31"/>
  <c r="J604" i="31"/>
  <c r="K604" i="31"/>
  <c r="J605" i="31"/>
  <c r="K605" i="31"/>
  <c r="J606" i="31"/>
  <c r="K606" i="31"/>
  <c r="J607" i="31"/>
  <c r="K607" i="31"/>
  <c r="J608" i="31"/>
  <c r="K608" i="31"/>
  <c r="J609" i="31"/>
  <c r="K609" i="31"/>
  <c r="J610" i="31"/>
  <c r="K610" i="31"/>
  <c r="J611" i="31"/>
  <c r="K611" i="31"/>
  <c r="J612" i="31"/>
  <c r="K612" i="31"/>
  <c r="J613" i="31"/>
  <c r="K613" i="31"/>
  <c r="J614" i="31"/>
  <c r="K614" i="31"/>
  <c r="J615" i="31"/>
  <c r="K615" i="31"/>
  <c r="J616" i="31"/>
  <c r="K616" i="31"/>
  <c r="J617" i="31"/>
  <c r="K617" i="31"/>
  <c r="K625" i="31"/>
  <c r="J628" i="31"/>
  <c r="K628" i="31"/>
  <c r="J629" i="31"/>
  <c r="K629" i="31"/>
  <c r="J630" i="31"/>
  <c r="K630" i="31"/>
  <c r="J631" i="31"/>
  <c r="K631" i="31"/>
  <c r="J632" i="31"/>
  <c r="K632" i="31"/>
  <c r="J633" i="31"/>
  <c r="K633" i="31"/>
  <c r="J634" i="31"/>
  <c r="K634" i="31"/>
  <c r="J635" i="31"/>
  <c r="K635" i="31"/>
  <c r="J636" i="31"/>
  <c r="K636" i="31"/>
  <c r="J637" i="31"/>
  <c r="K637" i="31"/>
  <c r="J638" i="31"/>
  <c r="K638" i="31"/>
  <c r="J639" i="31"/>
  <c r="K639" i="31"/>
  <c r="J640" i="31"/>
  <c r="K640" i="31"/>
  <c r="J641" i="31"/>
  <c r="K641" i="31"/>
  <c r="J642" i="31"/>
  <c r="K642" i="31"/>
  <c r="J643" i="31"/>
  <c r="K643" i="31"/>
  <c r="J644" i="31"/>
  <c r="K644" i="31"/>
  <c r="J645" i="31"/>
  <c r="K645" i="31"/>
  <c r="J646" i="31"/>
  <c r="K646" i="31"/>
  <c r="J647" i="31"/>
  <c r="K647" i="31"/>
  <c r="J648" i="31"/>
  <c r="K648" i="31"/>
  <c r="J649" i="31"/>
  <c r="K649" i="31"/>
  <c r="J650" i="31"/>
  <c r="K650" i="31"/>
  <c r="J651" i="31"/>
  <c r="K651" i="31"/>
  <c r="J652" i="31"/>
  <c r="K652" i="31"/>
  <c r="J653" i="31"/>
  <c r="K653" i="31"/>
  <c r="J654" i="31"/>
  <c r="K654" i="31"/>
  <c r="J655" i="31"/>
  <c r="K655" i="31"/>
  <c r="J656" i="31"/>
  <c r="K656" i="31"/>
  <c r="J657" i="31"/>
  <c r="K657" i="31"/>
  <c r="J658" i="31"/>
  <c r="K658" i="31"/>
  <c r="J659" i="31"/>
  <c r="K659" i="31"/>
  <c r="J660" i="31"/>
  <c r="K660" i="31"/>
  <c r="J661" i="31"/>
  <c r="K661" i="31"/>
  <c r="J662" i="31"/>
  <c r="K662" i="31"/>
  <c r="J663" i="31"/>
  <c r="K663" i="31"/>
  <c r="J664" i="31"/>
  <c r="K664" i="31"/>
  <c r="J665" i="31"/>
  <c r="K665" i="31"/>
  <c r="J666" i="31"/>
  <c r="K666" i="31"/>
  <c r="J667" i="31"/>
  <c r="K667" i="31"/>
  <c r="J668" i="31"/>
  <c r="K668" i="31"/>
  <c r="J669" i="31"/>
  <c r="K669" i="31"/>
  <c r="J670" i="31"/>
  <c r="K670" i="31"/>
  <c r="J671" i="31"/>
  <c r="K671" i="31"/>
  <c r="J672" i="31"/>
  <c r="K672" i="31"/>
  <c r="J673" i="31"/>
  <c r="K673" i="31"/>
  <c r="J674" i="31"/>
  <c r="K674" i="31"/>
  <c r="J675" i="31"/>
  <c r="K675" i="31"/>
  <c r="J676" i="31"/>
  <c r="K676" i="31"/>
  <c r="J677" i="31"/>
  <c r="K677" i="31"/>
  <c r="J678" i="31"/>
  <c r="K678" i="31"/>
  <c r="J679" i="31"/>
  <c r="K679" i="31"/>
  <c r="J680" i="31"/>
  <c r="K680" i="31"/>
  <c r="J681" i="31"/>
  <c r="K681" i="31"/>
  <c r="J682" i="31"/>
  <c r="K682" i="31"/>
  <c r="E45" i="13"/>
  <c r="E46" i="13"/>
  <c r="M263" i="30"/>
  <c r="M259" i="30"/>
  <c r="M255" i="30"/>
  <c r="M251" i="30"/>
  <c r="M247" i="30"/>
  <c r="M243" i="30"/>
  <c r="M239" i="30"/>
  <c r="M235" i="30"/>
  <c r="M231" i="30"/>
  <c r="M227" i="30"/>
  <c r="M223" i="30"/>
  <c r="M219" i="30"/>
  <c r="M215" i="30"/>
  <c r="M262" i="30"/>
  <c r="M258" i="30"/>
  <c r="M254" i="30"/>
  <c r="M250" i="30"/>
  <c r="M246" i="30"/>
  <c r="M242" i="30"/>
  <c r="M238" i="30"/>
  <c r="M234" i="30"/>
  <c r="M230" i="30"/>
  <c r="M226" i="30"/>
  <c r="M222" i="30"/>
  <c r="M218" i="30"/>
  <c r="M214" i="30"/>
  <c r="M265" i="30"/>
  <c r="M261" i="30"/>
  <c r="M257" i="30"/>
  <c r="M253" i="30"/>
  <c r="M249" i="30"/>
  <c r="M245" i="30"/>
  <c r="M241" i="30"/>
  <c r="M237" i="30"/>
  <c r="M233" i="30"/>
  <c r="M229" i="30"/>
  <c r="M225" i="30"/>
  <c r="M221" i="30"/>
  <c r="M217" i="30"/>
  <c r="M213" i="30"/>
  <c r="M264" i="30"/>
  <c r="M260" i="30"/>
  <c r="M256" i="30"/>
  <c r="M252" i="30"/>
  <c r="M248" i="30"/>
  <c r="M244" i="30"/>
  <c r="M240" i="30"/>
  <c r="M236" i="30"/>
  <c r="M232" i="30"/>
  <c r="M228" i="30"/>
  <c r="M224" i="30"/>
  <c r="M220" i="30"/>
  <c r="M216" i="30"/>
  <c r="M212" i="30"/>
  <c r="O14" i="13"/>
  <c r="O22" i="13"/>
  <c r="M6" i="30"/>
  <c r="M10" i="30"/>
  <c r="M14" i="30"/>
  <c r="M18" i="30"/>
  <c r="M22" i="30"/>
  <c r="M26" i="30"/>
  <c r="M30" i="30"/>
  <c r="M33" i="30"/>
  <c r="M37" i="30"/>
  <c r="M41" i="30"/>
  <c r="M45" i="30"/>
  <c r="M49" i="30"/>
  <c r="M53" i="30"/>
  <c r="O18" i="13"/>
  <c r="O15" i="13"/>
  <c r="M350" i="30"/>
  <c r="M346" i="30"/>
  <c r="M342" i="30"/>
  <c r="M338" i="30"/>
  <c r="M334" i="30"/>
  <c r="M330" i="30"/>
  <c r="M326" i="30"/>
  <c r="M322" i="30"/>
  <c r="M318" i="30"/>
  <c r="M356" i="30"/>
  <c r="M354" i="30"/>
  <c r="F138" i="29" s="1"/>
  <c r="M352" i="30"/>
  <c r="M349" i="30"/>
  <c r="M345" i="30"/>
  <c r="M341" i="30"/>
  <c r="M337" i="30"/>
  <c r="M333" i="30"/>
  <c r="M329" i="30"/>
  <c r="M325" i="30"/>
  <c r="M321" i="30"/>
  <c r="M317" i="30"/>
  <c r="F142" i="29" s="1"/>
  <c r="M351" i="30"/>
  <c r="M348" i="30"/>
  <c r="M344" i="30"/>
  <c r="M340" i="30"/>
  <c r="M336" i="30"/>
  <c r="M332" i="30"/>
  <c r="M328" i="30"/>
  <c r="M324" i="30"/>
  <c r="M320" i="30"/>
  <c r="M355" i="30"/>
  <c r="M353" i="30"/>
  <c r="M347" i="30"/>
  <c r="M343" i="30"/>
  <c r="M339" i="30"/>
  <c r="M335" i="30"/>
  <c r="M331" i="30"/>
  <c r="M327" i="30"/>
  <c r="M323" i="30"/>
  <c r="M319" i="30"/>
  <c r="M1726" i="30"/>
  <c r="M1722" i="30"/>
  <c r="M1718" i="30"/>
  <c r="M1714" i="30"/>
  <c r="M1710" i="30"/>
  <c r="M1706" i="30"/>
  <c r="M1702" i="30"/>
  <c r="M1698" i="30"/>
  <c r="M1694" i="30"/>
  <c r="M1690" i="30"/>
  <c r="M1686" i="30"/>
  <c r="M1682" i="30"/>
  <c r="M1678" i="30"/>
  <c r="M1674" i="30"/>
  <c r="M1670" i="30"/>
  <c r="M1666" i="30"/>
  <c r="M1725" i="30"/>
  <c r="M1721" i="30"/>
  <c r="M1717" i="30"/>
  <c r="M1713" i="30"/>
  <c r="M1709" i="30"/>
  <c r="M1705" i="30"/>
  <c r="M1701" i="30"/>
  <c r="M1697" i="30"/>
  <c r="M1693" i="30"/>
  <c r="M1689" i="30"/>
  <c r="M1685" i="30"/>
  <c r="M1681" i="30"/>
  <c r="M1677" i="30"/>
  <c r="M1673" i="30"/>
  <c r="M1669" i="30"/>
  <c r="M1665" i="30"/>
  <c r="M1724" i="30"/>
  <c r="M1720" i="30"/>
  <c r="M1716" i="30"/>
  <c r="M1712" i="30"/>
  <c r="M1708" i="30"/>
  <c r="M1704" i="30"/>
  <c r="M1700" i="30"/>
  <c r="M1696" i="30"/>
  <c r="M1692" i="30"/>
  <c r="M1688" i="30"/>
  <c r="M1684" i="30"/>
  <c r="M1680" i="30"/>
  <c r="M1676" i="30"/>
  <c r="M1672" i="30"/>
  <c r="M1668" i="30"/>
  <c r="M1664" i="30"/>
  <c r="M1723" i="30"/>
  <c r="M1719" i="30"/>
  <c r="M1715" i="30"/>
  <c r="M1711" i="30"/>
  <c r="M1707" i="30"/>
  <c r="M1703" i="30"/>
  <c r="M1699" i="30"/>
  <c r="M1695" i="30"/>
  <c r="M1691" i="30"/>
  <c r="M1687" i="30"/>
  <c r="M1683" i="30"/>
  <c r="M1679" i="30"/>
  <c r="M1675" i="30"/>
  <c r="M1671" i="30"/>
  <c r="M1667" i="30"/>
  <c r="M7" i="30"/>
  <c r="M11" i="30"/>
  <c r="M15" i="30"/>
  <c r="M19" i="30"/>
  <c r="M23" i="30"/>
  <c r="M27" i="30"/>
  <c r="M34" i="30"/>
  <c r="M38" i="30"/>
  <c r="M42" i="30"/>
  <c r="M46" i="30"/>
  <c r="M50" i="30"/>
  <c r="M54" i="30"/>
  <c r="O20" i="13"/>
  <c r="O24" i="13"/>
  <c r="M8" i="30"/>
  <c r="M12" i="30"/>
  <c r="M16" i="30"/>
  <c r="M20" i="30"/>
  <c r="M24" i="30"/>
  <c r="M28" i="30"/>
  <c r="M31" i="30"/>
  <c r="M35" i="30"/>
  <c r="M39" i="30"/>
  <c r="M43" i="30"/>
  <c r="M47" i="30"/>
  <c r="M51" i="30"/>
  <c r="M55" i="30"/>
  <c r="F120" i="30"/>
  <c r="O16" i="13"/>
  <c r="O17" i="13"/>
  <c r="M1599" i="30"/>
  <c r="M1595" i="30"/>
  <c r="M1591" i="30"/>
  <c r="M1587" i="30"/>
  <c r="M1583" i="30"/>
  <c r="M1579" i="30"/>
  <c r="M1575" i="30"/>
  <c r="M1571" i="30"/>
  <c r="M1567" i="30"/>
  <c r="M1563" i="30"/>
  <c r="M1559" i="30"/>
  <c r="M1555" i="30"/>
  <c r="M1551" i="30"/>
  <c r="M1547" i="30"/>
  <c r="M1543" i="30"/>
  <c r="M1539" i="30"/>
  <c r="M1597" i="30"/>
  <c r="M1593" i="30"/>
  <c r="M1589" i="30"/>
  <c r="M1585" i="30"/>
  <c r="M1581" i="30"/>
  <c r="M1577" i="30"/>
  <c r="M1573" i="30"/>
  <c r="M1569" i="30"/>
  <c r="M1565" i="30"/>
  <c r="M1561" i="30"/>
  <c r="M1557" i="30"/>
  <c r="M1553" i="30"/>
  <c r="M1549" i="30"/>
  <c r="M1545" i="30"/>
  <c r="M1541" i="30"/>
  <c r="M1537" i="30"/>
  <c r="M1533" i="30"/>
  <c r="M1529" i="30"/>
  <c r="M1525" i="30"/>
  <c r="M1521" i="30"/>
  <c r="M1517" i="30"/>
  <c r="M1513" i="30"/>
  <c r="M1509" i="30"/>
  <c r="M1505" i="30"/>
  <c r="M1501" i="30"/>
  <c r="M1497" i="30"/>
  <c r="M1493" i="30"/>
  <c r="M1489" i="30"/>
  <c r="M1485" i="30"/>
  <c r="M1481" i="30"/>
  <c r="M1477" i="30"/>
  <c r="M1473" i="30"/>
  <c r="M1469" i="30"/>
  <c r="M1465" i="30"/>
  <c r="M1461" i="30"/>
  <c r="M1457" i="30"/>
  <c r="M1453" i="30"/>
  <c r="M1449" i="30"/>
  <c r="M1445" i="30"/>
  <c r="M1441" i="30"/>
  <c r="M1437" i="30"/>
  <c r="M1433" i="30"/>
  <c r="M1429" i="30"/>
  <c r="M1425" i="30"/>
  <c r="M1421" i="30"/>
  <c r="M1417" i="30"/>
  <c r="M1413" i="30"/>
  <c r="M1409" i="30"/>
  <c r="M1405" i="30"/>
  <c r="M1401" i="30"/>
  <c r="M1397" i="30"/>
  <c r="M1393" i="30"/>
  <c r="M1389" i="30"/>
  <c r="M1385" i="30"/>
  <c r="M1381" i="30"/>
  <c r="M1377" i="30"/>
  <c r="M1373" i="30"/>
  <c r="M1369" i="30"/>
  <c r="M1365" i="30"/>
  <c r="M1361" i="30"/>
  <c r="M1596" i="30"/>
  <c r="M1592" i="30"/>
  <c r="M1588" i="30"/>
  <c r="M1584" i="30"/>
  <c r="M1580" i="30"/>
  <c r="M1576" i="30"/>
  <c r="M1572" i="30"/>
  <c r="M1568" i="30"/>
  <c r="M1564" i="30"/>
  <c r="M1560" i="30"/>
  <c r="M1556" i="30"/>
  <c r="M1552" i="30"/>
  <c r="M1548" i="30"/>
  <c r="M1544" i="30"/>
  <c r="M1540" i="30"/>
  <c r="M1536" i="30"/>
  <c r="M1532" i="30"/>
  <c r="M1528" i="30"/>
  <c r="M1524" i="30"/>
  <c r="M1520" i="30"/>
  <c r="M1516" i="30"/>
  <c r="M1512" i="30"/>
  <c r="M1508" i="30"/>
  <c r="M1504" i="30"/>
  <c r="M1500" i="30"/>
  <c r="M1496" i="30"/>
  <c r="M1492" i="30"/>
  <c r="M1488" i="30"/>
  <c r="M1484" i="30"/>
  <c r="M1480" i="30"/>
  <c r="M1476" i="30"/>
  <c r="M1472" i="30"/>
  <c r="M1468" i="30"/>
  <c r="M1464" i="30"/>
  <c r="M1460" i="30"/>
  <c r="M1456" i="30"/>
  <c r="M1452" i="30"/>
  <c r="M1448" i="30"/>
  <c r="M1444" i="30"/>
  <c r="M1440" i="30"/>
  <c r="M1436" i="30"/>
  <c r="M1432" i="30"/>
  <c r="M1428" i="30"/>
  <c r="M1424" i="30"/>
  <c r="M1598" i="30"/>
  <c r="M1582" i="30"/>
  <c r="M1566" i="30"/>
  <c r="M1550" i="30"/>
  <c r="M1535" i="30"/>
  <c r="M1527" i="30"/>
  <c r="M1519" i="30"/>
  <c r="M1511" i="30"/>
  <c r="M1503" i="30"/>
  <c r="M1495" i="30"/>
  <c r="M1487" i="30"/>
  <c r="M1479" i="30"/>
  <c r="M1471" i="30"/>
  <c r="M1463" i="30"/>
  <c r="M1455" i="30"/>
  <c r="M1447" i="30"/>
  <c r="M1439" i="30"/>
  <c r="M1431" i="30"/>
  <c r="M1423" i="30"/>
  <c r="M1418" i="30"/>
  <c r="M1412" i="30"/>
  <c r="M1407" i="30"/>
  <c r="M1402" i="30"/>
  <c r="M1396" i="30"/>
  <c r="M1391" i="30"/>
  <c r="M1386" i="30"/>
  <c r="M1380" i="30"/>
  <c r="M1375" i="30"/>
  <c r="M1370" i="30"/>
  <c r="M1364" i="30"/>
  <c r="M1359" i="30"/>
  <c r="M1355" i="30"/>
  <c r="M1351" i="30"/>
  <c r="M1347" i="30"/>
  <c r="M1343" i="30"/>
  <c r="M1339" i="30"/>
  <c r="M1335" i="30"/>
  <c r="M1331" i="30"/>
  <c r="M1327" i="30"/>
  <c r="M1323" i="30"/>
  <c r="M1319" i="30"/>
  <c r="M1315" i="30"/>
  <c r="M1311" i="30"/>
  <c r="M1307" i="30"/>
  <c r="M1303" i="30"/>
  <c r="M1299" i="30"/>
  <c r="M1295" i="30"/>
  <c r="M1291" i="30"/>
  <c r="M1287" i="30"/>
  <c r="M1283" i="30"/>
  <c r="M1279" i="30"/>
  <c r="M1275" i="30"/>
  <c r="M1271" i="30"/>
  <c r="M1267" i="30"/>
  <c r="M1263" i="30"/>
  <c r="M1259" i="30"/>
  <c r="M1255" i="30"/>
  <c r="M1251" i="30"/>
  <c r="M1247" i="30"/>
  <c r="M1243" i="30"/>
  <c r="M1239" i="30"/>
  <c r="M1235" i="30"/>
  <c r="M1231" i="30"/>
  <c r="M1227" i="30"/>
  <c r="M1223" i="30"/>
  <c r="M1219" i="30"/>
  <c r="M1215" i="30"/>
  <c r="M1211" i="30"/>
  <c r="M1207" i="30"/>
  <c r="M1203" i="30"/>
  <c r="M1199" i="30"/>
  <c r="M1195" i="30"/>
  <c r="M1191" i="30"/>
  <c r="M1187" i="30"/>
  <c r="M1183" i="30"/>
  <c r="M1179" i="30"/>
  <c r="M1175" i="30"/>
  <c r="M1171" i="30"/>
  <c r="M1167" i="30"/>
  <c r="M1163" i="30"/>
  <c r="M1159" i="30"/>
  <c r="M1155" i="30"/>
  <c r="M1151" i="30"/>
  <c r="M1147" i="30"/>
  <c r="M1143" i="30"/>
  <c r="M1594" i="30"/>
  <c r="M1578" i="30"/>
  <c r="M1562" i="30"/>
  <c r="M1546" i="30"/>
  <c r="M1534" i="30"/>
  <c r="M1526" i="30"/>
  <c r="M1518" i="30"/>
  <c r="M1510" i="30"/>
  <c r="M1502" i="30"/>
  <c r="M1494" i="30"/>
  <c r="M1486" i="30"/>
  <c r="M1478" i="30"/>
  <c r="M1470" i="30"/>
  <c r="M1462" i="30"/>
  <c r="M1454" i="30"/>
  <c r="M1446" i="30"/>
  <c r="M1438" i="30"/>
  <c r="M1430" i="30"/>
  <c r="M1422" i="30"/>
  <c r="M1416" i="30"/>
  <c r="M1411" i="30"/>
  <c r="M1406" i="30"/>
  <c r="M1400" i="30"/>
  <c r="M1395" i="30"/>
  <c r="M1390" i="30"/>
  <c r="M1384" i="30"/>
  <c r="M1379" i="30"/>
  <c r="M1374" i="30"/>
  <c r="M1368" i="30"/>
  <c r="M1363" i="30"/>
  <c r="M1358" i="30"/>
  <c r="M1354" i="30"/>
  <c r="M1350" i="30"/>
  <c r="M1346" i="30"/>
  <c r="M1342" i="30"/>
  <c r="M1338" i="30"/>
  <c r="M1334" i="30"/>
  <c r="M1330" i="30"/>
  <c r="M1326" i="30"/>
  <c r="M1322" i="30"/>
  <c r="M1318" i="30"/>
  <c r="M1314" i="30"/>
  <c r="M1310" i="30"/>
  <c r="M1306" i="30"/>
  <c r="M1302" i="30"/>
  <c r="M1298" i="30"/>
  <c r="M1294" i="30"/>
  <c r="M1290" i="30"/>
  <c r="M1286" i="30"/>
  <c r="M1282" i="30"/>
  <c r="M1278" i="30"/>
  <c r="M1274" i="30"/>
  <c r="M1270" i="30"/>
  <c r="M1266" i="30"/>
  <c r="M1262" i="30"/>
  <c r="M1258" i="30"/>
  <c r="M1254" i="30"/>
  <c r="M1250" i="30"/>
  <c r="M1246" i="30"/>
  <c r="M1242" i="30"/>
  <c r="M1238" i="30"/>
  <c r="M1234" i="30"/>
  <c r="M1230" i="30"/>
  <c r="M1226" i="30"/>
  <c r="M1222" i="30"/>
  <c r="M1218" i="30"/>
  <c r="M1214" i="30"/>
  <c r="M1210" i="30"/>
  <c r="M1206" i="30"/>
  <c r="M1202" i="30"/>
  <c r="M1198" i="30"/>
  <c r="M1194" i="30"/>
  <c r="M1190" i="30"/>
  <c r="M1186" i="30"/>
  <c r="M1182" i="30"/>
  <c r="M1178" i="30"/>
  <c r="M1174" i="30"/>
  <c r="M1170" i="30"/>
  <c r="M1166" i="30"/>
  <c r="M1162" i="30"/>
  <c r="M1158" i="30"/>
  <c r="M1154" i="30"/>
  <c r="M1150" i="30"/>
  <c r="M1146" i="30"/>
  <c r="M1142" i="30"/>
  <c r="M1590" i="30"/>
  <c r="M1574" i="30"/>
  <c r="M1558" i="30"/>
  <c r="M1542" i="30"/>
  <c r="M1531" i="30"/>
  <c r="M1523" i="30"/>
  <c r="M1515" i="30"/>
  <c r="M1507" i="30"/>
  <c r="M1499" i="30"/>
  <c r="M1491" i="30"/>
  <c r="M1483" i="30"/>
  <c r="M1475" i="30"/>
  <c r="M1467" i="30"/>
  <c r="M1459" i="30"/>
  <c r="M1451" i="30"/>
  <c r="M1443" i="30"/>
  <c r="M1435" i="30"/>
  <c r="M1427" i="30"/>
  <c r="M1420" i="30"/>
  <c r="M1415" i="30"/>
  <c r="M1410" i="30"/>
  <c r="M1404" i="30"/>
  <c r="M1399" i="30"/>
  <c r="M1394" i="30"/>
  <c r="F144" i="29" s="1"/>
  <c r="M1388" i="30"/>
  <c r="M1383" i="30"/>
  <c r="M1378" i="30"/>
  <c r="M1372" i="30"/>
  <c r="M1367" i="30"/>
  <c r="M1362" i="30"/>
  <c r="M1357" i="30"/>
  <c r="M1353" i="30"/>
  <c r="M1349" i="30"/>
  <c r="M1345" i="30"/>
  <c r="M1341" i="30"/>
  <c r="M1337" i="30"/>
  <c r="M1333" i="30"/>
  <c r="M1329" i="30"/>
  <c r="M1325" i="30"/>
  <c r="M1321" i="30"/>
  <c r="M1317" i="30"/>
  <c r="M1313" i="30"/>
  <c r="M1309" i="30"/>
  <c r="M1305" i="30"/>
  <c r="M1301" i="30"/>
  <c r="M1297" i="30"/>
  <c r="M1293" i="30"/>
  <c r="M1289" i="30"/>
  <c r="M1285" i="30"/>
  <c r="M1281" i="30"/>
  <c r="M1277" i="30"/>
  <c r="M1273" i="30"/>
  <c r="M1269" i="30"/>
  <c r="M1265" i="30"/>
  <c r="M1261" i="30"/>
  <c r="M1257" i="30"/>
  <c r="M1253" i="30"/>
  <c r="M1249" i="30"/>
  <c r="M1245" i="30"/>
  <c r="M1241" i="30"/>
  <c r="M1237" i="30"/>
  <c r="M1233" i="30"/>
  <c r="M1229" i="30"/>
  <c r="M1225" i="30"/>
  <c r="M1221" i="30"/>
  <c r="M1217" i="30"/>
  <c r="M1213" i="30"/>
  <c r="M1209" i="30"/>
  <c r="M1205" i="30"/>
  <c r="M1201" i="30"/>
  <c r="M1197" i="30"/>
  <c r="M1193" i="30"/>
  <c r="M1189" i="30"/>
  <c r="M1185" i="30"/>
  <c r="M1181" i="30"/>
  <c r="M1177" i="30"/>
  <c r="M1173" i="30"/>
  <c r="M1169" i="30"/>
  <c r="M1165" i="30"/>
  <c r="M1161" i="30"/>
  <c r="M1157" i="30"/>
  <c r="M1153" i="30"/>
  <c r="M1149" i="30"/>
  <c r="M1145" i="30"/>
  <c r="M1586" i="30"/>
  <c r="M1530" i="30"/>
  <c r="M1498" i="30"/>
  <c r="M1466" i="30"/>
  <c r="M1434" i="30"/>
  <c r="M1408" i="30"/>
  <c r="M1387" i="30"/>
  <c r="M1366" i="30"/>
  <c r="M1348" i="30"/>
  <c r="M1332" i="30"/>
  <c r="M1316" i="30"/>
  <c r="M1300" i="30"/>
  <c r="M1284" i="30"/>
  <c r="M1268" i="30"/>
  <c r="M1252" i="30"/>
  <c r="M1236" i="30"/>
  <c r="M1220" i="30"/>
  <c r="M1204" i="30"/>
  <c r="M1188" i="30"/>
  <c r="M1172" i="30"/>
  <c r="M1156" i="30"/>
  <c r="M1141" i="30"/>
  <c r="M1137" i="30"/>
  <c r="M1133" i="30"/>
  <c r="M1129" i="30"/>
  <c r="M1125" i="30"/>
  <c r="M1121" i="30"/>
  <c r="M1117" i="30"/>
  <c r="M1113" i="30"/>
  <c r="M1109" i="30"/>
  <c r="M1105" i="30"/>
  <c r="M1101" i="30"/>
  <c r="M1097" i="30"/>
  <c r="M1093" i="30"/>
  <c r="M1089" i="30"/>
  <c r="M1085" i="30"/>
  <c r="M1081" i="30"/>
  <c r="M1077" i="30"/>
  <c r="M1073" i="30"/>
  <c r="M1069" i="30"/>
  <c r="M1065" i="30"/>
  <c r="M1061" i="30"/>
  <c r="M1057" i="30"/>
  <c r="M1053" i="30"/>
  <c r="M1049" i="30"/>
  <c r="M1045" i="30"/>
  <c r="M1041" i="30"/>
  <c r="M1037" i="30"/>
  <c r="M1033" i="30"/>
  <c r="M1029" i="30"/>
  <c r="M1025" i="30"/>
  <c r="M1021" i="30"/>
  <c r="M1017" i="30"/>
  <c r="M1013" i="30"/>
  <c r="M1009" i="30"/>
  <c r="M1005" i="30"/>
  <c r="M1001" i="30"/>
  <c r="M997" i="30"/>
  <c r="M993" i="30"/>
  <c r="M989" i="30"/>
  <c r="M985" i="30"/>
  <c r="M981" i="30"/>
  <c r="M977" i="30"/>
  <c r="M973" i="30"/>
  <c r="M969" i="30"/>
  <c r="M965" i="30"/>
  <c r="M961" i="30"/>
  <c r="M957" i="30"/>
  <c r="M953" i="30"/>
  <c r="M949" i="30"/>
  <c r="M945" i="30"/>
  <c r="F155" i="29" s="1"/>
  <c r="M941" i="30"/>
  <c r="M937" i="30"/>
  <c r="M933" i="30"/>
  <c r="M929" i="30"/>
  <c r="M925" i="30"/>
  <c r="M921" i="30"/>
  <c r="M917" i="30"/>
  <c r="M913" i="30"/>
  <c r="M909" i="30"/>
  <c r="M905" i="30"/>
  <c r="M901" i="30"/>
  <c r="M897" i="30"/>
  <c r="M893" i="30"/>
  <c r="M889" i="30"/>
  <c r="M1570" i="30"/>
  <c r="M1522" i="30"/>
  <c r="M1490" i="30"/>
  <c r="M1458" i="30"/>
  <c r="M1426" i="30"/>
  <c r="M1403" i="30"/>
  <c r="M1382" i="30"/>
  <c r="M1360" i="30"/>
  <c r="M1344" i="30"/>
  <c r="M1328" i="30"/>
  <c r="M1312" i="30"/>
  <c r="M1296" i="30"/>
  <c r="M1280" i="30"/>
  <c r="M1264" i="30"/>
  <c r="M1248" i="30"/>
  <c r="M1232" i="30"/>
  <c r="M1216" i="30"/>
  <c r="M1200" i="30"/>
  <c r="M1184" i="30"/>
  <c r="M1168" i="30"/>
  <c r="M1152" i="30"/>
  <c r="M1140" i="30"/>
  <c r="M1136" i="30"/>
  <c r="M1132" i="30"/>
  <c r="M1128" i="30"/>
  <c r="M1124" i="30"/>
  <c r="M1120" i="30"/>
  <c r="M1116" i="30"/>
  <c r="M1112" i="30"/>
  <c r="M1108" i="30"/>
  <c r="M1104" i="30"/>
  <c r="M1100" i="30"/>
  <c r="M1096" i="30"/>
  <c r="M1092" i="30"/>
  <c r="M1088" i="30"/>
  <c r="M1084" i="30"/>
  <c r="M1080" i="30"/>
  <c r="M1076" i="30"/>
  <c r="M1072" i="30"/>
  <c r="M1068" i="30"/>
  <c r="M1064" i="30"/>
  <c r="M1060" i="30"/>
  <c r="M1056" i="30"/>
  <c r="M1052" i="30"/>
  <c r="M1048" i="30"/>
  <c r="M1044" i="30"/>
  <c r="M1040" i="30"/>
  <c r="M1036" i="30"/>
  <c r="M1032" i="30"/>
  <c r="M1028" i="30"/>
  <c r="M1024" i="30"/>
  <c r="M1020" i="30"/>
  <c r="M1016" i="30"/>
  <c r="M1012" i="30"/>
  <c r="M1008" i="30"/>
  <c r="M1004" i="30"/>
  <c r="M1000" i="30"/>
  <c r="M996" i="30"/>
  <c r="M992" i="30"/>
  <c r="M988" i="30"/>
  <c r="M984" i="30"/>
  <c r="M980" i="30"/>
  <c r="M976" i="30"/>
  <c r="M972" i="30"/>
  <c r="M968" i="30"/>
  <c r="M964" i="30"/>
  <c r="M960" i="30"/>
  <c r="M956" i="30"/>
  <c r="M952" i="30"/>
  <c r="M948" i="30"/>
  <c r="M944" i="30"/>
  <c r="M940" i="30"/>
  <c r="M936" i="30"/>
  <c r="M932" i="30"/>
  <c r="M928" i="30"/>
  <c r="M924" i="30"/>
  <c r="M920" i="30"/>
  <c r="M916" i="30"/>
  <c r="M912" i="30"/>
  <c r="M908" i="30"/>
  <c r="M904" i="30"/>
  <c r="M900" i="30"/>
  <c r="M896" i="30"/>
  <c r="M892" i="30"/>
  <c r="M888" i="30"/>
  <c r="M1554" i="30"/>
  <c r="M1514" i="30"/>
  <c r="M1482" i="30"/>
  <c r="M1450" i="30"/>
  <c r="M1419" i="30"/>
  <c r="M1398" i="30"/>
  <c r="M1376" i="30"/>
  <c r="M1356" i="30"/>
  <c r="M1340" i="30"/>
  <c r="M1324" i="30"/>
  <c r="M1308" i="30"/>
  <c r="M1292" i="30"/>
  <c r="M1276" i="30"/>
  <c r="M1260" i="30"/>
  <c r="M1244" i="30"/>
  <c r="M1228" i="30"/>
  <c r="M1212" i="30"/>
  <c r="M1196" i="30"/>
  <c r="M1180" i="30"/>
  <c r="M1164" i="30"/>
  <c r="M1148" i="30"/>
  <c r="M1139" i="30"/>
  <c r="M1135" i="30"/>
  <c r="M1131" i="30"/>
  <c r="M1127" i="30"/>
  <c r="M1123" i="30"/>
  <c r="M1119" i="30"/>
  <c r="M1115" i="30"/>
  <c r="M1111" i="30"/>
  <c r="M1107" i="30"/>
  <c r="M1103" i="30"/>
  <c r="M1099" i="30"/>
  <c r="M1095" i="30"/>
  <c r="M1091" i="30"/>
  <c r="M1087" i="30"/>
  <c r="M1083" i="30"/>
  <c r="M1079" i="30"/>
  <c r="M1075" i="30"/>
  <c r="M1071" i="30"/>
  <c r="M1067" i="30"/>
  <c r="M1063" i="30"/>
  <c r="M1059" i="30"/>
  <c r="M1055" i="30"/>
  <c r="M1051" i="30"/>
  <c r="M1047" i="30"/>
  <c r="M1043" i="30"/>
  <c r="M1039" i="30"/>
  <c r="M1035" i="30"/>
  <c r="M1031" i="30"/>
  <c r="M1027" i="30"/>
  <c r="M1023" i="30"/>
  <c r="M1019" i="30"/>
  <c r="M1015" i="30"/>
  <c r="M1011" i="30"/>
  <c r="M1007" i="30"/>
  <c r="M1003" i="30"/>
  <c r="M999" i="30"/>
  <c r="M995" i="30"/>
  <c r="M991" i="30"/>
  <c r="M987" i="30"/>
  <c r="M983" i="30"/>
  <c r="M979" i="30"/>
  <c r="M975" i="30"/>
  <c r="M971" i="30"/>
  <c r="M967" i="30"/>
  <c r="M963" i="30"/>
  <c r="M959" i="30"/>
  <c r="M955" i="30"/>
  <c r="M951" i="30"/>
  <c r="M947" i="30"/>
  <c r="M943" i="30"/>
  <c r="M939" i="30"/>
  <c r="M935" i="30"/>
  <c r="M931" i="30"/>
  <c r="M927" i="30"/>
  <c r="M923" i="30"/>
  <c r="M919" i="30"/>
  <c r="M915" i="30"/>
  <c r="M911" i="30"/>
  <c r="M907" i="30"/>
  <c r="M903" i="30"/>
  <c r="M899" i="30"/>
  <c r="M895" i="30"/>
  <c r="M891" i="30"/>
  <c r="M887" i="30"/>
  <c r="M1538" i="30"/>
  <c r="M1506" i="30"/>
  <c r="M1474" i="30"/>
  <c r="M1442" i="30"/>
  <c r="M1414" i="30"/>
  <c r="M1392" i="30"/>
  <c r="M1371" i="30"/>
  <c r="M1352" i="30"/>
  <c r="M1336" i="30"/>
  <c r="M1320" i="30"/>
  <c r="M1304" i="30"/>
  <c r="M1288" i="30"/>
  <c r="M1272" i="30"/>
  <c r="M1256" i="30"/>
  <c r="M1240" i="30"/>
  <c r="M1224" i="30"/>
  <c r="M1208" i="30"/>
  <c r="M1192" i="30"/>
  <c r="M1176" i="30"/>
  <c r="M1160" i="30"/>
  <c r="M1144" i="30"/>
  <c r="M1138" i="30"/>
  <c r="M1134" i="30"/>
  <c r="M1130" i="30"/>
  <c r="M1126" i="30"/>
  <c r="M1122" i="30"/>
  <c r="M1118" i="30"/>
  <c r="M1114" i="30"/>
  <c r="M1110" i="30"/>
  <c r="M1106" i="30"/>
  <c r="M1102" i="30"/>
  <c r="M1098" i="30"/>
  <c r="M1094" i="30"/>
  <c r="M1090" i="30"/>
  <c r="M1086" i="30"/>
  <c r="M1082" i="30"/>
  <c r="M1078" i="30"/>
  <c r="M1074" i="30"/>
  <c r="M1070" i="30"/>
  <c r="M1066" i="30"/>
  <c r="M1062" i="30"/>
  <c r="M1058" i="30"/>
  <c r="M1054" i="30"/>
  <c r="M1050" i="30"/>
  <c r="M1046" i="30"/>
  <c r="M1042" i="30"/>
  <c r="M1038" i="30"/>
  <c r="M1034" i="30"/>
  <c r="M1030" i="30"/>
  <c r="M1026" i="30"/>
  <c r="M1022" i="30"/>
  <c r="M1018" i="30"/>
  <c r="M1014" i="30"/>
  <c r="M1010" i="30"/>
  <c r="M1006" i="30"/>
  <c r="M1002" i="30"/>
  <c r="M998" i="30"/>
  <c r="M994" i="30"/>
  <c r="M990" i="30"/>
  <c r="M986" i="30"/>
  <c r="M982" i="30"/>
  <c r="M978" i="30"/>
  <c r="M974" i="30"/>
  <c r="M970" i="30"/>
  <c r="M966" i="30"/>
  <c r="M962" i="30"/>
  <c r="M958" i="30"/>
  <c r="M954" i="30"/>
  <c r="M950" i="30"/>
  <c r="M946" i="30"/>
  <c r="M942" i="30"/>
  <c r="M938" i="30"/>
  <c r="M934" i="30"/>
  <c r="M930" i="30"/>
  <c r="M926" i="30"/>
  <c r="M922" i="30"/>
  <c r="M918" i="30"/>
  <c r="M914" i="30"/>
  <c r="M910" i="30"/>
  <c r="M906" i="30"/>
  <c r="M902" i="30"/>
  <c r="F150" i="29" s="1"/>
  <c r="M898" i="30"/>
  <c r="M894" i="30"/>
  <c r="M890" i="30"/>
  <c r="M886" i="30"/>
  <c r="M885" i="30"/>
  <c r="M881" i="30"/>
  <c r="M877" i="30"/>
  <c r="M873" i="30"/>
  <c r="M869" i="30"/>
  <c r="M865" i="30"/>
  <c r="M861" i="30"/>
  <c r="M857" i="30"/>
  <c r="M853" i="30"/>
  <c r="M849" i="30"/>
  <c r="M845" i="30"/>
  <c r="M841" i="30"/>
  <c r="M837" i="30"/>
  <c r="M833" i="30"/>
  <c r="M829" i="30"/>
  <c r="M825" i="30"/>
  <c r="M821" i="30"/>
  <c r="M817" i="30"/>
  <c r="M813" i="30"/>
  <c r="M809" i="30"/>
  <c r="M805" i="30"/>
  <c r="M801" i="30"/>
  <c r="M797" i="30"/>
  <c r="M793" i="30"/>
  <c r="M789" i="30"/>
  <c r="M785" i="30"/>
  <c r="M781" i="30"/>
  <c r="M777" i="30"/>
  <c r="M773" i="30"/>
  <c r="M769" i="30"/>
  <c r="M765" i="30"/>
  <c r="M761" i="30"/>
  <c r="M757" i="30"/>
  <c r="M753" i="30"/>
  <c r="M749" i="30"/>
  <c r="M745" i="30"/>
  <c r="M741" i="30"/>
  <c r="M737" i="30"/>
  <c r="M733" i="30"/>
  <c r="M729" i="30"/>
  <c r="M725" i="30"/>
  <c r="M721" i="30"/>
  <c r="M717" i="30"/>
  <c r="M713" i="30"/>
  <c r="M709" i="30"/>
  <c r="M705" i="30"/>
  <c r="M701" i="30"/>
  <c r="M697" i="30"/>
  <c r="M693" i="30"/>
  <c r="M689" i="30"/>
  <c r="M685" i="30"/>
  <c r="M681" i="30"/>
  <c r="M677" i="30"/>
  <c r="M673" i="30"/>
  <c r="M669" i="30"/>
  <c r="M665" i="30"/>
  <c r="M661" i="30"/>
  <c r="M657" i="30"/>
  <c r="M653" i="30"/>
  <c r="M649" i="30"/>
  <c r="M645" i="30"/>
  <c r="M641" i="30"/>
  <c r="M884" i="30"/>
  <c r="M880" i="30"/>
  <c r="M876" i="30"/>
  <c r="M872" i="30"/>
  <c r="M868" i="30"/>
  <c r="M864" i="30"/>
  <c r="M860" i="30"/>
  <c r="M856" i="30"/>
  <c r="M852" i="30"/>
  <c r="M848" i="30"/>
  <c r="M844" i="30"/>
  <c r="M840" i="30"/>
  <c r="M836" i="30"/>
  <c r="M832" i="30"/>
  <c r="M828" i="30"/>
  <c r="M824" i="30"/>
  <c r="M820" i="30"/>
  <c r="M816" i="30"/>
  <c r="M812" i="30"/>
  <c r="M808" i="30"/>
  <c r="M804" i="30"/>
  <c r="M800" i="30"/>
  <c r="M796" i="30"/>
  <c r="M792" i="30"/>
  <c r="M788" i="30"/>
  <c r="M784" i="30"/>
  <c r="M780" i="30"/>
  <c r="M776" i="30"/>
  <c r="M772" i="30"/>
  <c r="M768" i="30"/>
  <c r="M764" i="30"/>
  <c r="M760" i="30"/>
  <c r="M756" i="30"/>
  <c r="M752" i="30"/>
  <c r="M748" i="30"/>
  <c r="M744" i="30"/>
  <c r="M740" i="30"/>
  <c r="M736" i="30"/>
  <c r="M732" i="30"/>
  <c r="M728" i="30"/>
  <c r="M724" i="30"/>
  <c r="M720" i="30"/>
  <c r="M716" i="30"/>
  <c r="M712" i="30"/>
  <c r="M708" i="30"/>
  <c r="M704" i="30"/>
  <c r="M700" i="30"/>
  <c r="M696" i="30"/>
  <c r="M692" i="30"/>
  <c r="M688" i="30"/>
  <c r="M684" i="30"/>
  <c r="M680" i="30"/>
  <c r="M676" i="30"/>
  <c r="M672" i="30"/>
  <c r="M668" i="30"/>
  <c r="M664" i="30"/>
  <c r="M660" i="30"/>
  <c r="M656" i="30"/>
  <c r="M652" i="30"/>
  <c r="M648" i="30"/>
  <c r="M644" i="30"/>
  <c r="M640" i="30"/>
  <c r="M883" i="30"/>
  <c r="M879" i="30"/>
  <c r="M875" i="30"/>
  <c r="M871" i="30"/>
  <c r="M867" i="30"/>
  <c r="M863" i="30"/>
  <c r="M859" i="30"/>
  <c r="M855" i="30"/>
  <c r="M851" i="30"/>
  <c r="M847" i="30"/>
  <c r="M843" i="30"/>
  <c r="M839" i="30"/>
  <c r="M835" i="30"/>
  <c r="M831" i="30"/>
  <c r="M827" i="30"/>
  <c r="M823" i="30"/>
  <c r="M819" i="30"/>
  <c r="M815" i="30"/>
  <c r="M811" i="30"/>
  <c r="M807" i="30"/>
  <c r="M803" i="30"/>
  <c r="M799" i="30"/>
  <c r="M795" i="30"/>
  <c r="M791" i="30"/>
  <c r="M787" i="30"/>
  <c r="M783" i="30"/>
  <c r="M779" i="30"/>
  <c r="M775" i="30"/>
  <c r="M771" i="30"/>
  <c r="M767" i="30"/>
  <c r="M763" i="30"/>
  <c r="M759" i="30"/>
  <c r="M755" i="30"/>
  <c r="M751" i="30"/>
  <c r="M747" i="30"/>
  <c r="M743" i="30"/>
  <c r="M739" i="30"/>
  <c r="M735" i="30"/>
  <c r="M731" i="30"/>
  <c r="M727" i="30"/>
  <c r="M723" i="30"/>
  <c r="M719" i="30"/>
  <c r="M715" i="30"/>
  <c r="M711" i="30"/>
  <c r="M707" i="30"/>
  <c r="M703" i="30"/>
  <c r="M699" i="30"/>
  <c r="M695" i="30"/>
  <c r="M691" i="30"/>
  <c r="M687" i="30"/>
  <c r="M683" i="30"/>
  <c r="M679" i="30"/>
  <c r="M675" i="30"/>
  <c r="M671" i="30"/>
  <c r="M667" i="30"/>
  <c r="M663" i="30"/>
  <c r="M659" i="30"/>
  <c r="M655" i="30"/>
  <c r="M651" i="30"/>
  <c r="M647" i="30"/>
  <c r="M643" i="30"/>
  <c r="M639" i="30"/>
  <c r="M882" i="30"/>
  <c r="M878" i="30"/>
  <c r="M874" i="30"/>
  <c r="M870" i="30"/>
  <c r="M866" i="30"/>
  <c r="M862" i="30"/>
  <c r="M858" i="30"/>
  <c r="M854" i="30"/>
  <c r="M850" i="30"/>
  <c r="M846" i="30"/>
  <c r="M842" i="30"/>
  <c r="M838" i="30"/>
  <c r="M834" i="30"/>
  <c r="M830" i="30"/>
  <c r="M826" i="30"/>
  <c r="M822" i="30"/>
  <c r="M818" i="30"/>
  <c r="M814" i="30"/>
  <c r="M810" i="30"/>
  <c r="M806" i="30"/>
  <c r="M802" i="30"/>
  <c r="M798" i="30"/>
  <c r="M794" i="30"/>
  <c r="M790" i="30"/>
  <c r="M786" i="30"/>
  <c r="M782" i="30"/>
  <c r="M778" i="30"/>
  <c r="M774" i="30"/>
  <c r="M770" i="30"/>
  <c r="M766" i="30"/>
  <c r="M762" i="30"/>
  <c r="M758" i="30"/>
  <c r="M754" i="30"/>
  <c r="M750" i="30"/>
  <c r="M746" i="30"/>
  <c r="M742" i="30"/>
  <c r="M738" i="30"/>
  <c r="M734" i="30"/>
  <c r="M730" i="30"/>
  <c r="M726" i="30"/>
  <c r="M722" i="30"/>
  <c r="M718" i="30"/>
  <c r="M714" i="30"/>
  <c r="M710" i="30"/>
  <c r="M706" i="30"/>
  <c r="M702" i="30"/>
  <c r="M698" i="30"/>
  <c r="M694" i="30"/>
  <c r="M690" i="30"/>
  <c r="M686" i="30"/>
  <c r="M682" i="30"/>
  <c r="M678" i="30"/>
  <c r="M674" i="30"/>
  <c r="M670" i="30"/>
  <c r="M666" i="30"/>
  <c r="M662" i="30"/>
  <c r="M658" i="30"/>
  <c r="M654" i="30"/>
  <c r="M650" i="30"/>
  <c r="M646" i="30"/>
  <c r="M642" i="30"/>
  <c r="M9" i="30"/>
  <c r="M13" i="30"/>
  <c r="M17" i="30"/>
  <c r="M21" i="30"/>
  <c r="M25" i="30"/>
  <c r="M29" i="30"/>
  <c r="M32" i="30"/>
  <c r="M36" i="30"/>
  <c r="M40" i="30"/>
  <c r="M44" i="30"/>
  <c r="M48" i="30"/>
  <c r="S120" i="30"/>
  <c r="N5280" i="30"/>
  <c r="N5276" i="30"/>
  <c r="N5272" i="30"/>
  <c r="N5268" i="30"/>
  <c r="N5264" i="30"/>
  <c r="N5260" i="30"/>
  <c r="N5256" i="30"/>
  <c r="N5252" i="30"/>
  <c r="N5248" i="30"/>
  <c r="N5244" i="30"/>
  <c r="N5240" i="30"/>
  <c r="N5236" i="30"/>
  <c r="N5232" i="30"/>
  <c r="N5228" i="30"/>
  <c r="N5224" i="30"/>
  <c r="N5220" i="30"/>
  <c r="N5216" i="30"/>
  <c r="N5212" i="30"/>
  <c r="N5208" i="30"/>
  <c r="N5204" i="30"/>
  <c r="N5200" i="30"/>
  <c r="N5196" i="30"/>
  <c r="N5192" i="30"/>
  <c r="N5188" i="30"/>
  <c r="N5184" i="30"/>
  <c r="N5180" i="30"/>
  <c r="N5176" i="30"/>
  <c r="N5172" i="30"/>
  <c r="N5168" i="30"/>
  <c r="N5164" i="30"/>
  <c r="N5160" i="30"/>
  <c r="N5156" i="30"/>
  <c r="N5152" i="30"/>
  <c r="N5148" i="30"/>
  <c r="N5144" i="30"/>
  <c r="N5140" i="30"/>
  <c r="N5136" i="30"/>
  <c r="N5132" i="30"/>
  <c r="N5128" i="30"/>
  <c r="N5124" i="30"/>
  <c r="N5120" i="30"/>
  <c r="N5116" i="30"/>
  <c r="N5112" i="30"/>
  <c r="N5108" i="30"/>
  <c r="N5104" i="30"/>
  <c r="N5100" i="30"/>
  <c r="N5096" i="30"/>
  <c r="N5092" i="30"/>
  <c r="N5088" i="30"/>
  <c r="N5084" i="30"/>
  <c r="N5080" i="30"/>
  <c r="N5076" i="30"/>
  <c r="N5072" i="30"/>
  <c r="N5068" i="30"/>
  <c r="N5064" i="30"/>
  <c r="N5060" i="30"/>
  <c r="N5056" i="30"/>
  <c r="N5052" i="30"/>
  <c r="N5048" i="30"/>
  <c r="N5044" i="30"/>
  <c r="N5040" i="30"/>
  <c r="N5036" i="30"/>
  <c r="N5032" i="30"/>
  <c r="N5028" i="30"/>
  <c r="N5024" i="30"/>
  <c r="N5020" i="30"/>
  <c r="N5016" i="30"/>
  <c r="N5012" i="30"/>
  <c r="N5008" i="30"/>
  <c r="N5004" i="30"/>
  <c r="N5000" i="30"/>
  <c r="N4996" i="30"/>
  <c r="N4992" i="30"/>
  <c r="N4988" i="30"/>
  <c r="N4984" i="30"/>
  <c r="N4980" i="30"/>
  <c r="N4976" i="30"/>
  <c r="N4972" i="30"/>
  <c r="N4968" i="30"/>
  <c r="N4964" i="30"/>
  <c r="N4960" i="30"/>
  <c r="N4956" i="30"/>
  <c r="N4952" i="30"/>
  <c r="N4948" i="30"/>
  <c r="N5279" i="30"/>
  <c r="N5275" i="30"/>
  <c r="N5271" i="30"/>
  <c r="N5267" i="30"/>
  <c r="N5263" i="30"/>
  <c r="N5259" i="30"/>
  <c r="N5255" i="30"/>
  <c r="N5251" i="30"/>
  <c r="N5247" i="30"/>
  <c r="N5243" i="30"/>
  <c r="N5239" i="30"/>
  <c r="N5235" i="30"/>
  <c r="N5231" i="30"/>
  <c r="N5227" i="30"/>
  <c r="N5223" i="30"/>
  <c r="N5219" i="30"/>
  <c r="N5215" i="30"/>
  <c r="N5211" i="30"/>
  <c r="N5207" i="30"/>
  <c r="N5203" i="30"/>
  <c r="N5199" i="30"/>
  <c r="N5195" i="30"/>
  <c r="N5191" i="30"/>
  <c r="N5187" i="30"/>
  <c r="N5183" i="30"/>
  <c r="N5179" i="30"/>
  <c r="N5175" i="30"/>
  <c r="N5171" i="30"/>
  <c r="N5167" i="30"/>
  <c r="N5163" i="30"/>
  <c r="N5159" i="30"/>
  <c r="N5155" i="30"/>
  <c r="N5151" i="30"/>
  <c r="N5147" i="30"/>
  <c r="N5143" i="30"/>
  <c r="N5139" i="30"/>
  <c r="N5135" i="30"/>
  <c r="N5131" i="30"/>
  <c r="N5127" i="30"/>
  <c r="N5123" i="30"/>
  <c r="N5119" i="30"/>
  <c r="N5115" i="30"/>
  <c r="N5111" i="30"/>
  <c r="N5107" i="30"/>
  <c r="N5103" i="30"/>
  <c r="N5099" i="30"/>
  <c r="N5095" i="30"/>
  <c r="N5091" i="30"/>
  <c r="N5087" i="30"/>
  <c r="N5083" i="30"/>
  <c r="N5079" i="30"/>
  <c r="N5075" i="30"/>
  <c r="N5071" i="30"/>
  <c r="N5067" i="30"/>
  <c r="N5063" i="30"/>
  <c r="N5059" i="30"/>
  <c r="N5278" i="30"/>
  <c r="N5274" i="30"/>
  <c r="N5270" i="30"/>
  <c r="N5266" i="30"/>
  <c r="N5262" i="30"/>
  <c r="N5258" i="30"/>
  <c r="N5254" i="30"/>
  <c r="N5250" i="30"/>
  <c r="N5246" i="30"/>
  <c r="N5242" i="30"/>
  <c r="N5238" i="30"/>
  <c r="N5234" i="30"/>
  <c r="N5230" i="30"/>
  <c r="N5226" i="30"/>
  <c r="N5222" i="30"/>
  <c r="N5218" i="30"/>
  <c r="N5214" i="30"/>
  <c r="N5210" i="30"/>
  <c r="N5206" i="30"/>
  <c r="N5202" i="30"/>
  <c r="N5198" i="30"/>
  <c r="N5194" i="30"/>
  <c r="N5190" i="30"/>
  <c r="N5186" i="30"/>
  <c r="N5182" i="30"/>
  <c r="N5178" i="30"/>
  <c r="N5174" i="30"/>
  <c r="N5170" i="30"/>
  <c r="N5166" i="30"/>
  <c r="N5162" i="30"/>
  <c r="N5158" i="30"/>
  <c r="N5154" i="30"/>
  <c r="N5150" i="30"/>
  <c r="N5146" i="30"/>
  <c r="N5142" i="30"/>
  <c r="N5138" i="30"/>
  <c r="N5134" i="30"/>
  <c r="N5130" i="30"/>
  <c r="N5126" i="30"/>
  <c r="N5122" i="30"/>
  <c r="N5118" i="30"/>
  <c r="N5114" i="30"/>
  <c r="N5110" i="30"/>
  <c r="N5106" i="30"/>
  <c r="N5102" i="30"/>
  <c r="N5098" i="30"/>
  <c r="N5094" i="30"/>
  <c r="N5090" i="30"/>
  <c r="N5086" i="30"/>
  <c r="N5082" i="30"/>
  <c r="N5078" i="30"/>
  <c r="N5074" i="30"/>
  <c r="N5070" i="30"/>
  <c r="N5066" i="30"/>
  <c r="N5062" i="30"/>
  <c r="N5058" i="30"/>
  <c r="N5054" i="30"/>
  <c r="N5050" i="30"/>
  <c r="N5046" i="30"/>
  <c r="N5042" i="30"/>
  <c r="N5038" i="30"/>
  <c r="N5034" i="30"/>
  <c r="N5030" i="30"/>
  <c r="N5026" i="30"/>
  <c r="N5022" i="30"/>
  <c r="N5018" i="30"/>
  <c r="N5014" i="30"/>
  <c r="N5010" i="30"/>
  <c r="N5281" i="30"/>
  <c r="N5277" i="30"/>
  <c r="N5273" i="30"/>
  <c r="N5269" i="30"/>
  <c r="N5265" i="30"/>
  <c r="N5261" i="30"/>
  <c r="N5257" i="30"/>
  <c r="N5253" i="30"/>
  <c r="N5249" i="30"/>
  <c r="N5245" i="30"/>
  <c r="N5241" i="30"/>
  <c r="N5237" i="30"/>
  <c r="N5233" i="30"/>
  <c r="N5229" i="30"/>
  <c r="N5225" i="30"/>
  <c r="N5221" i="30"/>
  <c r="N5217" i="30"/>
  <c r="N5213" i="30"/>
  <c r="N5209" i="30"/>
  <c r="N5205" i="30"/>
  <c r="N5201" i="30"/>
  <c r="N5197" i="30"/>
  <c r="N5193" i="30"/>
  <c r="N5189" i="30"/>
  <c r="N5185" i="30"/>
  <c r="N5181" i="30"/>
  <c r="N5177" i="30"/>
  <c r="N5173" i="30"/>
  <c r="N5169" i="30"/>
  <c r="N5165" i="30"/>
  <c r="N5161" i="30"/>
  <c r="N5157" i="30"/>
  <c r="N5153" i="30"/>
  <c r="N5149" i="30"/>
  <c r="N5145" i="30"/>
  <c r="N5141" i="30"/>
  <c r="N5137" i="30"/>
  <c r="N5133" i="30"/>
  <c r="N5129" i="30"/>
  <c r="N5125" i="30"/>
  <c r="N5121" i="30"/>
  <c r="N5117" i="30"/>
  <c r="N5113" i="30"/>
  <c r="N5109" i="30"/>
  <c r="N5105" i="30"/>
  <c r="N5093" i="30"/>
  <c r="N5077" i="30"/>
  <c r="N5061" i="30"/>
  <c r="N5051" i="30"/>
  <c r="N5043" i="30"/>
  <c r="N5035" i="30"/>
  <c r="N5027" i="30"/>
  <c r="N5019" i="30"/>
  <c r="N5011" i="30"/>
  <c r="N5005" i="30"/>
  <c r="N4999" i="30"/>
  <c r="N4994" i="30"/>
  <c r="N4989" i="30"/>
  <c r="N4983" i="30"/>
  <c r="N4978" i="30"/>
  <c r="N4973" i="30"/>
  <c r="N4967" i="30"/>
  <c r="N4962" i="30"/>
  <c r="N4957" i="30"/>
  <c r="N4951" i="30"/>
  <c r="N4946" i="30"/>
  <c r="N4942" i="30"/>
  <c r="N4938" i="30"/>
  <c r="N4934" i="30"/>
  <c r="N4930" i="30"/>
  <c r="N4926" i="30"/>
  <c r="N4922" i="30"/>
  <c r="N4918" i="30"/>
  <c r="N4914" i="30"/>
  <c r="N4910" i="30"/>
  <c r="N4906" i="30"/>
  <c r="N4902" i="30"/>
  <c r="N4898" i="30"/>
  <c r="N4894" i="30"/>
  <c r="N4890" i="30"/>
  <c r="N4886" i="30"/>
  <c r="N4882" i="30"/>
  <c r="N4878" i="30"/>
  <c r="N4874" i="30"/>
  <c r="N5089" i="30"/>
  <c r="N5073" i="30"/>
  <c r="N5057" i="30"/>
  <c r="N5049" i="30"/>
  <c r="N5041" i="30"/>
  <c r="N5033" i="30"/>
  <c r="N5025" i="30"/>
  <c r="N5017" i="30"/>
  <c r="N5009" i="30"/>
  <c r="N5003" i="30"/>
  <c r="N4998" i="30"/>
  <c r="N4993" i="30"/>
  <c r="N4987" i="30"/>
  <c r="N4982" i="30"/>
  <c r="N4977" i="30"/>
  <c r="N4971" i="30"/>
  <c r="N4966" i="30"/>
  <c r="N4961" i="30"/>
  <c r="N4955" i="30"/>
  <c r="N4950" i="30"/>
  <c r="N4945" i="30"/>
  <c r="N4941" i="30"/>
  <c r="N4937" i="30"/>
  <c r="N4933" i="30"/>
  <c r="N4929" i="30"/>
  <c r="N4925" i="30"/>
  <c r="N4921" i="30"/>
  <c r="N4917" i="30"/>
  <c r="N4913" i="30"/>
  <c r="N4909" i="30"/>
  <c r="N4905" i="30"/>
  <c r="N4901" i="30"/>
  <c r="N4897" i="30"/>
  <c r="N4893" i="30"/>
  <c r="N4889" i="30"/>
  <c r="N4885" i="30"/>
  <c r="N4881" i="30"/>
  <c r="N4877" i="30"/>
  <c r="N4873" i="30"/>
  <c r="N4869" i="30"/>
  <c r="N4865" i="30"/>
  <c r="N4861" i="30"/>
  <c r="N4857" i="30"/>
  <c r="N4853" i="30"/>
  <c r="N4849" i="30"/>
  <c r="N4845" i="30"/>
  <c r="N4841" i="30"/>
  <c r="N4837" i="30"/>
  <c r="N4833" i="30"/>
  <c r="N4829" i="30"/>
  <c r="N4825" i="30"/>
  <c r="N4821" i="30"/>
  <c r="N4817" i="30"/>
  <c r="N4813" i="30"/>
  <c r="N4809" i="30"/>
  <c r="N4805" i="30"/>
  <c r="N4801" i="30"/>
  <c r="N4797" i="30"/>
  <c r="N4793" i="30"/>
  <c r="N4789" i="30"/>
  <c r="N4785" i="30"/>
  <c r="N4781" i="30"/>
  <c r="N4777" i="30"/>
  <c r="N4773" i="30"/>
  <c r="N4769" i="30"/>
  <c r="N4765" i="30"/>
  <c r="N4761" i="30"/>
  <c r="N4757" i="30"/>
  <c r="N5101" i="30"/>
  <c r="N5085" i="30"/>
  <c r="N5069" i="30"/>
  <c r="N5055" i="30"/>
  <c r="N5047" i="30"/>
  <c r="N5039" i="30"/>
  <c r="N5031" i="30"/>
  <c r="N5023" i="30"/>
  <c r="N5015" i="30"/>
  <c r="N5007" i="30"/>
  <c r="N5002" i="30"/>
  <c r="N4997" i="30"/>
  <c r="N4991" i="30"/>
  <c r="N4986" i="30"/>
  <c r="N4981" i="30"/>
  <c r="N4975" i="30"/>
  <c r="N4970" i="30"/>
  <c r="N4965" i="30"/>
  <c r="N4959" i="30"/>
  <c r="N4954" i="30"/>
  <c r="N4949" i="30"/>
  <c r="N4944" i="30"/>
  <c r="N4940" i="30"/>
  <c r="N4936" i="30"/>
  <c r="N4932" i="30"/>
  <c r="N4928" i="30"/>
  <c r="N4924" i="30"/>
  <c r="N4920" i="30"/>
  <c r="N4916" i="30"/>
  <c r="N4912" i="30"/>
  <c r="N4908" i="30"/>
  <c r="N4904" i="30"/>
  <c r="N4900" i="30"/>
  <c r="N4896" i="30"/>
  <c r="N4892" i="30"/>
  <c r="N4888" i="30"/>
  <c r="N4884" i="30"/>
  <c r="N4880" i="30"/>
  <c r="N4876" i="30"/>
  <c r="N4872" i="30"/>
  <c r="N4868" i="30"/>
  <c r="N4864" i="30"/>
  <c r="N4860" i="30"/>
  <c r="N4856" i="30"/>
  <c r="N4852" i="30"/>
  <c r="N4848" i="30"/>
  <c r="N4844" i="30"/>
  <c r="N4840" i="30"/>
  <c r="N4836" i="30"/>
  <c r="N4832" i="30"/>
  <c r="N4828" i="30"/>
  <c r="N4824" i="30"/>
  <c r="N4820" i="30"/>
  <c r="N4816" i="30"/>
  <c r="N4812" i="30"/>
  <c r="N4808" i="30"/>
  <c r="N4804" i="30"/>
  <c r="N4800" i="30"/>
  <c r="N4796" i="30"/>
  <c r="N4792" i="30"/>
  <c r="N4788" i="30"/>
  <c r="N4784" i="30"/>
  <c r="N4780" i="30"/>
  <c r="N4776" i="30"/>
  <c r="N4772" i="30"/>
  <c r="N4768" i="30"/>
  <c r="N4764" i="30"/>
  <c r="N4760" i="30"/>
  <c r="N4756" i="30"/>
  <c r="N4752" i="30"/>
  <c r="N4748" i="30"/>
  <c r="N4744" i="30"/>
  <c r="N4740" i="30"/>
  <c r="N4736" i="30"/>
  <c r="N4732" i="30"/>
  <c r="N4728" i="30"/>
  <c r="N4724" i="30"/>
  <c r="N4720" i="30"/>
  <c r="N4716" i="30"/>
  <c r="N4712" i="30"/>
  <c r="N4708" i="30"/>
  <c r="N4704" i="30"/>
  <c r="N4700" i="30"/>
  <c r="N4696" i="30"/>
  <c r="N5097" i="30"/>
  <c r="N5081" i="30"/>
  <c r="N5065" i="30"/>
  <c r="N5053" i="30"/>
  <c r="N5045" i="30"/>
  <c r="N5037" i="30"/>
  <c r="N5029" i="30"/>
  <c r="N5021" i="30"/>
  <c r="N5013" i="30"/>
  <c r="N5006" i="30"/>
  <c r="N5001" i="30"/>
  <c r="N4995" i="30"/>
  <c r="N4990" i="30"/>
  <c r="N4985" i="30"/>
  <c r="N4979" i="30"/>
  <c r="N4974" i="30"/>
  <c r="N4969" i="30"/>
  <c r="N4963" i="30"/>
  <c r="N4958" i="30"/>
  <c r="N4953" i="30"/>
  <c r="N4947" i="30"/>
  <c r="N4943" i="30"/>
  <c r="N4939" i="30"/>
  <c r="N4935" i="30"/>
  <c r="N4931" i="30"/>
  <c r="N4927" i="30"/>
  <c r="N4923" i="30"/>
  <c r="N4919" i="30"/>
  <c r="N4915" i="30"/>
  <c r="N4911" i="30"/>
  <c r="N4907" i="30"/>
  <c r="N4903" i="30"/>
  <c r="N4899" i="30"/>
  <c r="N4895" i="30"/>
  <c r="N4891" i="30"/>
  <c r="N4887" i="30"/>
  <c r="N4883" i="30"/>
  <c r="N4879" i="30"/>
  <c r="N4875" i="30"/>
  <c r="N4871" i="30"/>
  <c r="N4867" i="30"/>
  <c r="N4863" i="30"/>
  <c r="N4859" i="30"/>
  <c r="N4855" i="30"/>
  <c r="N4851" i="30"/>
  <c r="N4847" i="30"/>
  <c r="N4843" i="30"/>
  <c r="N4839" i="30"/>
  <c r="N4835" i="30"/>
  <c r="N4831" i="30"/>
  <c r="N4827" i="30"/>
  <c r="N4823" i="30"/>
  <c r="N4819" i="30"/>
  <c r="N4815" i="30"/>
  <c r="N4811" i="30"/>
  <c r="N4807" i="30"/>
  <c r="N4803" i="30"/>
  <c r="N4799" i="30"/>
  <c r="N4795" i="30"/>
  <c r="N4791" i="30"/>
  <c r="N4787" i="30"/>
  <c r="N4783" i="30"/>
  <c r="N4779" i="30"/>
  <c r="N4775" i="30"/>
  <c r="N4771" i="30"/>
  <c r="N4767" i="30"/>
  <c r="N4763" i="30"/>
  <c r="N4759" i="30"/>
  <c r="N4755" i="30"/>
  <c r="N4751" i="30"/>
  <c r="N4747" i="30"/>
  <c r="N4743" i="30"/>
  <c r="N4739" i="30"/>
  <c r="N4735" i="30"/>
  <c r="N4731" i="30"/>
  <c r="N4727" i="30"/>
  <c r="N4723" i="30"/>
  <c r="N4719" i="30"/>
  <c r="N4715" i="30"/>
  <c r="N4711" i="30"/>
  <c r="N4707" i="30"/>
  <c r="N4703" i="30"/>
  <c r="N4699" i="30"/>
  <c r="N4695" i="30"/>
  <c r="N4691" i="30"/>
  <c r="N4862" i="30"/>
  <c r="N4846" i="30"/>
  <c r="N4830" i="30"/>
  <c r="N4814" i="30"/>
  <c r="N4798" i="30"/>
  <c r="N4782" i="30"/>
  <c r="N4766" i="30"/>
  <c r="N4753" i="30"/>
  <c r="N4745" i="30"/>
  <c r="N4737" i="30"/>
  <c r="N4729" i="30"/>
  <c r="N4721" i="30"/>
  <c r="N4713" i="30"/>
  <c r="N4705" i="30"/>
  <c r="N4697" i="30"/>
  <c r="N4690" i="30"/>
  <c r="N4686" i="30"/>
  <c r="N4682" i="30"/>
  <c r="N4678" i="30"/>
  <c r="N4674" i="30"/>
  <c r="N4670" i="30"/>
  <c r="N4666" i="30"/>
  <c r="N4662" i="30"/>
  <c r="N4658" i="30"/>
  <c r="N4654" i="30"/>
  <c r="N4650" i="30"/>
  <c r="N4646" i="30"/>
  <c r="N4642" i="30"/>
  <c r="N4638" i="30"/>
  <c r="N4634" i="30"/>
  <c r="N4630" i="30"/>
  <c r="N4626" i="30"/>
  <c r="N4622" i="30"/>
  <c r="N4618" i="30"/>
  <c r="N4614" i="30"/>
  <c r="N4610" i="30"/>
  <c r="N4606" i="30"/>
  <c r="N4602" i="30"/>
  <c r="N4598" i="30"/>
  <c r="N4594" i="30"/>
  <c r="N4590" i="30"/>
  <c r="N4586" i="30"/>
  <c r="N4582" i="30"/>
  <c r="N4578" i="30"/>
  <c r="N4574" i="30"/>
  <c r="N4570" i="30"/>
  <c r="N4566" i="30"/>
  <c r="N4562" i="30"/>
  <c r="N4558" i="30"/>
  <c r="N4554" i="30"/>
  <c r="N4550" i="30"/>
  <c r="N4546" i="30"/>
  <c r="N4542" i="30"/>
  <c r="N4538" i="30"/>
  <c r="N4534" i="30"/>
  <c r="N4530" i="30"/>
  <c r="N4526" i="30"/>
  <c r="N4522" i="30"/>
  <c r="N4518" i="30"/>
  <c r="N4514" i="30"/>
  <c r="N4510" i="30"/>
  <c r="N4506" i="30"/>
  <c r="N4502" i="30"/>
  <c r="N4498" i="30"/>
  <c r="N4494" i="30"/>
  <c r="N4490" i="30"/>
  <c r="N4486" i="30"/>
  <c r="N4482" i="30"/>
  <c r="N4478" i="30"/>
  <c r="N4474" i="30"/>
  <c r="N4470" i="30"/>
  <c r="N4466" i="30"/>
  <c r="N4462" i="30"/>
  <c r="N4458" i="30"/>
  <c r="N4454" i="30"/>
  <c r="N4450" i="30"/>
  <c r="N4446" i="30"/>
  <c r="N4442" i="30"/>
  <c r="N4438" i="30"/>
  <c r="N4434" i="30"/>
  <c r="N4430" i="30"/>
  <c r="N4426" i="30"/>
  <c r="N4422" i="30"/>
  <c r="N4418" i="30"/>
  <c r="N4414" i="30"/>
  <c r="N4858" i="30"/>
  <c r="N4842" i="30"/>
  <c r="N4826" i="30"/>
  <c r="N4810" i="30"/>
  <c r="N4794" i="30"/>
  <c r="N4778" i="30"/>
  <c r="N4762" i="30"/>
  <c r="N4750" i="30"/>
  <c r="N4742" i="30"/>
  <c r="N4734" i="30"/>
  <c r="N4726" i="30"/>
  <c r="N4718" i="30"/>
  <c r="N4710" i="30"/>
  <c r="N4702" i="30"/>
  <c r="N4694" i="30"/>
  <c r="N4689" i="30"/>
  <c r="N4685" i="30"/>
  <c r="N4681" i="30"/>
  <c r="N4677" i="30"/>
  <c r="N4673" i="30"/>
  <c r="N4669" i="30"/>
  <c r="N4665" i="30"/>
  <c r="N4661" i="30"/>
  <c r="N4657" i="30"/>
  <c r="N4653" i="30"/>
  <c r="N4649" i="30"/>
  <c r="N4645" i="30"/>
  <c r="N4641" i="30"/>
  <c r="N4637" i="30"/>
  <c r="N4633" i="30"/>
  <c r="N4629" i="30"/>
  <c r="N4625" i="30"/>
  <c r="N4621" i="30"/>
  <c r="N4617" i="30"/>
  <c r="N4613" i="30"/>
  <c r="N4609" i="30"/>
  <c r="N4605" i="30"/>
  <c r="N4601" i="30"/>
  <c r="N4597" i="30"/>
  <c r="N4593" i="30"/>
  <c r="N4589" i="30"/>
  <c r="N4585" i="30"/>
  <c r="N4581" i="30"/>
  <c r="N4577" i="30"/>
  <c r="N4573" i="30"/>
  <c r="N4569" i="30"/>
  <c r="N4565" i="30"/>
  <c r="N4561" i="30"/>
  <c r="N4557" i="30"/>
  <c r="N4553" i="30"/>
  <c r="N4549" i="30"/>
  <c r="N4545" i="30"/>
  <c r="N4541" i="30"/>
  <c r="N4537" i="30"/>
  <c r="N4533" i="30"/>
  <c r="N4529" i="30"/>
  <c r="N4525" i="30"/>
  <c r="N4521" i="30"/>
  <c r="N4517" i="30"/>
  <c r="N4513" i="30"/>
  <c r="N4509" i="30"/>
  <c r="N4505" i="30"/>
  <c r="N4501" i="30"/>
  <c r="N4497" i="30"/>
  <c r="N4493" i="30"/>
  <c r="N4489" i="30"/>
  <c r="N4485" i="30"/>
  <c r="N4481" i="30"/>
  <c r="N4477" i="30"/>
  <c r="N4473" i="30"/>
  <c r="N4469" i="30"/>
  <c r="N4465" i="30"/>
  <c r="N4461" i="30"/>
  <c r="N4457" i="30"/>
  <c r="N4453" i="30"/>
  <c r="N4449" i="30"/>
  <c r="N4445" i="30"/>
  <c r="N4441" i="30"/>
  <c r="N4437" i="30"/>
  <c r="N4433" i="30"/>
  <c r="N4429" i="30"/>
  <c r="N4425" i="30"/>
  <c r="N4421" i="30"/>
  <c r="N4417" i="30"/>
  <c r="N4413" i="30"/>
  <c r="N4870" i="30"/>
  <c r="N4854" i="30"/>
  <c r="N4838" i="30"/>
  <c r="N4822" i="30"/>
  <c r="N4806" i="30"/>
  <c r="N4790" i="30"/>
  <c r="N4774" i="30"/>
  <c r="N4758" i="30"/>
  <c r="N4749" i="30"/>
  <c r="N4741" i="30"/>
  <c r="N4733" i="30"/>
  <c r="N4725" i="30"/>
  <c r="N4717" i="30"/>
  <c r="N4709" i="30"/>
  <c r="N4701" i="30"/>
  <c r="N4693" i="30"/>
  <c r="N4688" i="30"/>
  <c r="N4684" i="30"/>
  <c r="N4680" i="30"/>
  <c r="N4676" i="30"/>
  <c r="N4672" i="30"/>
  <c r="N4668" i="30"/>
  <c r="N4664" i="30"/>
  <c r="N4660" i="30"/>
  <c r="N4656" i="30"/>
  <c r="N4652" i="30"/>
  <c r="N4648" i="30"/>
  <c r="N4644" i="30"/>
  <c r="N4640" i="30"/>
  <c r="N4636" i="30"/>
  <c r="N4632" i="30"/>
  <c r="N4628" i="30"/>
  <c r="N4624" i="30"/>
  <c r="N4620" i="30"/>
  <c r="N4616" i="30"/>
  <c r="N4612" i="30"/>
  <c r="N4608" i="30"/>
  <c r="N4604" i="30"/>
  <c r="N4600" i="30"/>
  <c r="N4596" i="30"/>
  <c r="N4592" i="30"/>
  <c r="N4588" i="30"/>
  <c r="N4584" i="30"/>
  <c r="N4580" i="30"/>
  <c r="N4576" i="30"/>
  <c r="N4572" i="30"/>
  <c r="N4568" i="30"/>
  <c r="N4564" i="30"/>
  <c r="N4560" i="30"/>
  <c r="N4556" i="30"/>
  <c r="N4552" i="30"/>
  <c r="N4548" i="30"/>
  <c r="N4544" i="30"/>
  <c r="N4540" i="30"/>
  <c r="N4536" i="30"/>
  <c r="N4532" i="30"/>
  <c r="N4528" i="30"/>
  <c r="N4524" i="30"/>
  <c r="N4520" i="30"/>
  <c r="N4516" i="30"/>
  <c r="N4512" i="30"/>
  <c r="N4508" i="30"/>
  <c r="N4504" i="30"/>
  <c r="N4500" i="30"/>
  <c r="N4496" i="30"/>
  <c r="N4492" i="30"/>
  <c r="N4488" i="30"/>
  <c r="N4484" i="30"/>
  <c r="N4480" i="30"/>
  <c r="N4476" i="30"/>
  <c r="N4472" i="30"/>
  <c r="N4468" i="30"/>
  <c r="N4464" i="30"/>
  <c r="N4460" i="30"/>
  <c r="N4456" i="30"/>
  <c r="N4452" i="30"/>
  <c r="N4448" i="30"/>
  <c r="N4444" i="30"/>
  <c r="N4440" i="30"/>
  <c r="N4866" i="30"/>
  <c r="N4850" i="30"/>
  <c r="N4834" i="30"/>
  <c r="N4818" i="30"/>
  <c r="N4802" i="30"/>
  <c r="N4786" i="30"/>
  <c r="N4770" i="30"/>
  <c r="N4754" i="30"/>
  <c r="N4746" i="30"/>
  <c r="N4738" i="30"/>
  <c r="N4730" i="30"/>
  <c r="N4722" i="30"/>
  <c r="N4714" i="30"/>
  <c r="N4706" i="30"/>
  <c r="N4698" i="30"/>
  <c r="N4692" i="30"/>
  <c r="N4687" i="30"/>
  <c r="N4683" i="30"/>
  <c r="N4679" i="30"/>
  <c r="N4675" i="30"/>
  <c r="N4671" i="30"/>
  <c r="N4667" i="30"/>
  <c r="N4663" i="30"/>
  <c r="N4659" i="30"/>
  <c r="N4655" i="30"/>
  <c r="N4651" i="30"/>
  <c r="N4647" i="30"/>
  <c r="N4643" i="30"/>
  <c r="N4639" i="30"/>
  <c r="N4635" i="30"/>
  <c r="N4631" i="30"/>
  <c r="N4627" i="30"/>
  <c r="N4623" i="30"/>
  <c r="N4619" i="30"/>
  <c r="N4615" i="30"/>
  <c r="N4611" i="30"/>
  <c r="N4607" i="30"/>
  <c r="N4603" i="30"/>
  <c r="N4599" i="30"/>
  <c r="N4595" i="30"/>
  <c r="N4591" i="30"/>
  <c r="N4587" i="30"/>
  <c r="N4583" i="30"/>
  <c r="N4579" i="30"/>
  <c r="N4575" i="30"/>
  <c r="N4571" i="30"/>
  <c r="N4567" i="30"/>
  <c r="N4563" i="30"/>
  <c r="N4559" i="30"/>
  <c r="N4555" i="30"/>
  <c r="N4551" i="30"/>
  <c r="N4547" i="30"/>
  <c r="N4543" i="30"/>
  <c r="N4539" i="30"/>
  <c r="N4535" i="30"/>
  <c r="N4531" i="30"/>
  <c r="N4527" i="30"/>
  <c r="N4523" i="30"/>
  <c r="N4519" i="30"/>
  <c r="N4515" i="30"/>
  <c r="N4511" i="30"/>
  <c r="N4507" i="30"/>
  <c r="N4503" i="30"/>
  <c r="N4499" i="30"/>
  <c r="N4495" i="30"/>
  <c r="N4483" i="30"/>
  <c r="N4467" i="30"/>
  <c r="N4451" i="30"/>
  <c r="N4436" i="30"/>
  <c r="N4428" i="30"/>
  <c r="N4420" i="30"/>
  <c r="N4412" i="30"/>
  <c r="N4408" i="30"/>
  <c r="N4404" i="30"/>
  <c r="N4400" i="30"/>
  <c r="N4396" i="30"/>
  <c r="N4392" i="30"/>
  <c r="N4388" i="30"/>
  <c r="N4384" i="30"/>
  <c r="N4380" i="30"/>
  <c r="N4376" i="30"/>
  <c r="N4372" i="30"/>
  <c r="N4368" i="30"/>
  <c r="N4364" i="30"/>
  <c r="N4360" i="30"/>
  <c r="N4356" i="30"/>
  <c r="N4352" i="30"/>
  <c r="N4348" i="30"/>
  <c r="N4344" i="30"/>
  <c r="N4340" i="30"/>
  <c r="N4336" i="30"/>
  <c r="N4332" i="30"/>
  <c r="N4328" i="30"/>
  <c r="N4324" i="30"/>
  <c r="N4320" i="30"/>
  <c r="N4316" i="30"/>
  <c r="N4312" i="30"/>
  <c r="N4308" i="30"/>
  <c r="N4304" i="30"/>
  <c r="N4300" i="30"/>
  <c r="N4296" i="30"/>
  <c r="N4292" i="30"/>
  <c r="N4288" i="30"/>
  <c r="N4284" i="30"/>
  <c r="N4280" i="30"/>
  <c r="N4276" i="30"/>
  <c r="N4272" i="30"/>
  <c r="N4268" i="30"/>
  <c r="N4264" i="30"/>
  <c r="N4260" i="30"/>
  <c r="N4256" i="30"/>
  <c r="N4252" i="30"/>
  <c r="N4248" i="30"/>
  <c r="N4244" i="30"/>
  <c r="N4240" i="30"/>
  <c r="N4236" i="30"/>
  <c r="N4232" i="30"/>
  <c r="N4228" i="30"/>
  <c r="N4224" i="30"/>
  <c r="N4220" i="30"/>
  <c r="N4216" i="30"/>
  <c r="N4212" i="30"/>
  <c r="N4208" i="30"/>
  <c r="N4204" i="30"/>
  <c r="N4200" i="30"/>
  <c r="N4196" i="30"/>
  <c r="N4192" i="30"/>
  <c r="N4188" i="30"/>
  <c r="N4184" i="30"/>
  <c r="N4180" i="30"/>
  <c r="N4176" i="30"/>
  <c r="N4172" i="30"/>
  <c r="N4168" i="30"/>
  <c r="N4164" i="30"/>
  <c r="N4160" i="30"/>
  <c r="N4156" i="30"/>
  <c r="N4152" i="30"/>
  <c r="N4148" i="30"/>
  <c r="N4144" i="30"/>
  <c r="N4140" i="30"/>
  <c r="N4136" i="30"/>
  <c r="N4132" i="30"/>
  <c r="N4128" i="30"/>
  <c r="N4124" i="30"/>
  <c r="N4120" i="30"/>
  <c r="N4116" i="30"/>
  <c r="N4112" i="30"/>
  <c r="N4479" i="30"/>
  <c r="N4463" i="30"/>
  <c r="N4447" i="30"/>
  <c r="N4435" i="30"/>
  <c r="N4427" i="30"/>
  <c r="N4419" i="30"/>
  <c r="N4411" i="30"/>
  <c r="N4407" i="30"/>
  <c r="N4403" i="30"/>
  <c r="N4399" i="30"/>
  <c r="N4395" i="30"/>
  <c r="N4391" i="30"/>
  <c r="N4387" i="30"/>
  <c r="N4383" i="30"/>
  <c r="N4379" i="30"/>
  <c r="N4375" i="30"/>
  <c r="N4371" i="30"/>
  <c r="N4367" i="30"/>
  <c r="N4363" i="30"/>
  <c r="N4359" i="30"/>
  <c r="N4355" i="30"/>
  <c r="N4351" i="30"/>
  <c r="N4347" i="30"/>
  <c r="N4343" i="30"/>
  <c r="N4339" i="30"/>
  <c r="N4335" i="30"/>
  <c r="N4331" i="30"/>
  <c r="N4327" i="30"/>
  <c r="N4323" i="30"/>
  <c r="N4319" i="30"/>
  <c r="N4315" i="30"/>
  <c r="N4311" i="30"/>
  <c r="N4307" i="30"/>
  <c r="N4303" i="30"/>
  <c r="N4299" i="30"/>
  <c r="N4295" i="30"/>
  <c r="N4291" i="30"/>
  <c r="N4287" i="30"/>
  <c r="N4283" i="30"/>
  <c r="N4279" i="30"/>
  <c r="N4275" i="30"/>
  <c r="N4271" i="30"/>
  <c r="N4267" i="30"/>
  <c r="N4263" i="30"/>
  <c r="N4259" i="30"/>
  <c r="N4255" i="30"/>
  <c r="N4251" i="30"/>
  <c r="N4247" i="30"/>
  <c r="N4243" i="30"/>
  <c r="N4239" i="30"/>
  <c r="N4235" i="30"/>
  <c r="N4231" i="30"/>
  <c r="N4227" i="30"/>
  <c r="N4223" i="30"/>
  <c r="N4219" i="30"/>
  <c r="N4215" i="30"/>
  <c r="N4211" i="30"/>
  <c r="N4207" i="30"/>
  <c r="N4203" i="30"/>
  <c r="N4199" i="30"/>
  <c r="N4491" i="30"/>
  <c r="N4475" i="30"/>
  <c r="N4459" i="30"/>
  <c r="N4443" i="30"/>
  <c r="N4432" i="30"/>
  <c r="N4424" i="30"/>
  <c r="N4416" i="30"/>
  <c r="N4410" i="30"/>
  <c r="N4406" i="30"/>
  <c r="N4402" i="30"/>
  <c r="N4398" i="30"/>
  <c r="N4394" i="30"/>
  <c r="N4390" i="30"/>
  <c r="N4386" i="30"/>
  <c r="N4382" i="30"/>
  <c r="N4378" i="30"/>
  <c r="N4374" i="30"/>
  <c r="N4370" i="30"/>
  <c r="N4366" i="30"/>
  <c r="N4362" i="30"/>
  <c r="N4358" i="30"/>
  <c r="N4354" i="30"/>
  <c r="N4350" i="30"/>
  <c r="N4346" i="30"/>
  <c r="N4342" i="30"/>
  <c r="N4338" i="30"/>
  <c r="N4334" i="30"/>
  <c r="N4330" i="30"/>
  <c r="N4326" i="30"/>
  <c r="N4322" i="30"/>
  <c r="N4318" i="30"/>
  <c r="N4314" i="30"/>
  <c r="N4310" i="30"/>
  <c r="N4306" i="30"/>
  <c r="N4302" i="30"/>
  <c r="N4298" i="30"/>
  <c r="N4294" i="30"/>
  <c r="N4290" i="30"/>
  <c r="N4286" i="30"/>
  <c r="N4282" i="30"/>
  <c r="N4278" i="30"/>
  <c r="N4274" i="30"/>
  <c r="N4270" i="30"/>
  <c r="N4266" i="30"/>
  <c r="N4262" i="30"/>
  <c r="N4258" i="30"/>
  <c r="N4254" i="30"/>
  <c r="N4250" i="30"/>
  <c r="N4246" i="30"/>
  <c r="N4242" i="30"/>
  <c r="N4238" i="30"/>
  <c r="N4234" i="30"/>
  <c r="N4230" i="30"/>
  <c r="N4226" i="30"/>
  <c r="N4222" i="30"/>
  <c r="N4218" i="30"/>
  <c r="N4214" i="30"/>
  <c r="N4210" i="30"/>
  <c r="N4206" i="30"/>
  <c r="N4202" i="30"/>
  <c r="N4198" i="30"/>
  <c r="N4194" i="30"/>
  <c r="N4190" i="30"/>
  <c r="N4186" i="30"/>
  <c r="N4182" i="30"/>
  <c r="N4178" i="30"/>
  <c r="N4174" i="30"/>
  <c r="N4170" i="30"/>
  <c r="N4166" i="30"/>
  <c r="N4162" i="30"/>
  <c r="N4158" i="30"/>
  <c r="N4154" i="30"/>
  <c r="N4150" i="30"/>
  <c r="N4146" i="30"/>
  <c r="N4142" i="30"/>
  <c r="N4138" i="30"/>
  <c r="N4134" i="30"/>
  <c r="N4130" i="30"/>
  <c r="N4126" i="30"/>
  <c r="N4122" i="30"/>
  <c r="N4118" i="30"/>
  <c r="N4114" i="30"/>
  <c r="N4110" i="30"/>
  <c r="N4106" i="30"/>
  <c r="N4102" i="30"/>
  <c r="N4487" i="30"/>
  <c r="N4471" i="30"/>
  <c r="N4455" i="30"/>
  <c r="N4439" i="30"/>
  <c r="N4431" i="30"/>
  <c r="N4423" i="30"/>
  <c r="N4415" i="30"/>
  <c r="N4409" i="30"/>
  <c r="N4405" i="30"/>
  <c r="N4401" i="30"/>
  <c r="N4397" i="30"/>
  <c r="N4393" i="30"/>
  <c r="N4389" i="30"/>
  <c r="N4385" i="30"/>
  <c r="N4381" i="30"/>
  <c r="N4377" i="30"/>
  <c r="N4373" i="30"/>
  <c r="N4369" i="30"/>
  <c r="N4365" i="30"/>
  <c r="N4361" i="30"/>
  <c r="N4357" i="30"/>
  <c r="N4353" i="30"/>
  <c r="N4349" i="30"/>
  <c r="N4345" i="30"/>
  <c r="N4341" i="30"/>
  <c r="N4337" i="30"/>
  <c r="N4333" i="30"/>
  <c r="N4329" i="30"/>
  <c r="N4325" i="30"/>
  <c r="N4321" i="30"/>
  <c r="N4317" i="30"/>
  <c r="N4313" i="30"/>
  <c r="N4309" i="30"/>
  <c r="N4305" i="30"/>
  <c r="N4301" i="30"/>
  <c r="N4297" i="30"/>
  <c r="N4293" i="30"/>
  <c r="N4289" i="30"/>
  <c r="N4285" i="30"/>
  <c r="N4281" i="30"/>
  <c r="N4277" i="30"/>
  <c r="N4273" i="30"/>
  <c r="N4269" i="30"/>
  <c r="N4265" i="30"/>
  <c r="N4261" i="30"/>
  <c r="N4257" i="30"/>
  <c r="N4253" i="30"/>
  <c r="N4249" i="30"/>
  <c r="N4245" i="30"/>
  <c r="N4241" i="30"/>
  <c r="N4237" i="30"/>
  <c r="N4233" i="30"/>
  <c r="N4229" i="30"/>
  <c r="N4225" i="30"/>
  <c r="N4221" i="30"/>
  <c r="N4217" i="30"/>
  <c r="N4213" i="30"/>
  <c r="N4209" i="30"/>
  <c r="N4205" i="30"/>
  <c r="N4195" i="30"/>
  <c r="N4187" i="30"/>
  <c r="N4179" i="30"/>
  <c r="N4171" i="30"/>
  <c r="N4163" i="30"/>
  <c r="N4155" i="30"/>
  <c r="N4147" i="30"/>
  <c r="N4139" i="30"/>
  <c r="N4131" i="30"/>
  <c r="N4123" i="30"/>
  <c r="N4115" i="30"/>
  <c r="N4108" i="30"/>
  <c r="N4103" i="30"/>
  <c r="N4098" i="30"/>
  <c r="N4094" i="30"/>
  <c r="N4090" i="30"/>
  <c r="N4086" i="30"/>
  <c r="N4082" i="30"/>
  <c r="N4078" i="30"/>
  <c r="N4074" i="30"/>
  <c r="N4070" i="30"/>
  <c r="N4066" i="30"/>
  <c r="N4062" i="30"/>
  <c r="N4058" i="30"/>
  <c r="N4054" i="30"/>
  <c r="N4050" i="30"/>
  <c r="N4046" i="30"/>
  <c r="N4042" i="30"/>
  <c r="N4038" i="30"/>
  <c r="N4034" i="30"/>
  <c r="N4030" i="30"/>
  <c r="N4026" i="30"/>
  <c r="N4022" i="30"/>
  <c r="N4018" i="30"/>
  <c r="N4014" i="30"/>
  <c r="N4010" i="30"/>
  <c r="N4006" i="30"/>
  <c r="N4002" i="30"/>
  <c r="N3998" i="30"/>
  <c r="N3994" i="30"/>
  <c r="N3990" i="30"/>
  <c r="N3986" i="30"/>
  <c r="N3982" i="30"/>
  <c r="N3978" i="30"/>
  <c r="N3974" i="30"/>
  <c r="N3970" i="30"/>
  <c r="N3966" i="30"/>
  <c r="N3962" i="30"/>
  <c r="N3958" i="30"/>
  <c r="N3954" i="30"/>
  <c r="N3950" i="30"/>
  <c r="N3946" i="30"/>
  <c r="N3942" i="30"/>
  <c r="N3938" i="30"/>
  <c r="N3934" i="30"/>
  <c r="N3930" i="30"/>
  <c r="N3926" i="30"/>
  <c r="N3922" i="30"/>
  <c r="N3918" i="30"/>
  <c r="N3914" i="30"/>
  <c r="N3910" i="30"/>
  <c r="N3906" i="30"/>
  <c r="N3902" i="30"/>
  <c r="N3898" i="30"/>
  <c r="N3894" i="30"/>
  <c r="N3890" i="30"/>
  <c r="N3886" i="30"/>
  <c r="N3882" i="30"/>
  <c r="N3878" i="30"/>
  <c r="N3874" i="30"/>
  <c r="N3870" i="30"/>
  <c r="N3866" i="30"/>
  <c r="N3862" i="30"/>
  <c r="N3858" i="30"/>
  <c r="N3854" i="30"/>
  <c r="N3850" i="30"/>
  <c r="N3846" i="30"/>
  <c r="N3842" i="30"/>
  <c r="N3838" i="30"/>
  <c r="N3834" i="30"/>
  <c r="N3830" i="30"/>
  <c r="N3826" i="30"/>
  <c r="N3822" i="30"/>
  <c r="N3818" i="30"/>
  <c r="N3814" i="30"/>
  <c r="N3810" i="30"/>
  <c r="N3806" i="30"/>
  <c r="N3802" i="30"/>
  <c r="N3798" i="30"/>
  <c r="N3794" i="30"/>
  <c r="N3790" i="30"/>
  <c r="N3786" i="30"/>
  <c r="N3782" i="30"/>
  <c r="N3778" i="30"/>
  <c r="N3774" i="30"/>
  <c r="N3770" i="30"/>
  <c r="N3766" i="30"/>
  <c r="N3762" i="30"/>
  <c r="N3758" i="30"/>
  <c r="N3754" i="30"/>
  <c r="N3750" i="30"/>
  <c r="N3746" i="30"/>
  <c r="N3742" i="30"/>
  <c r="N3738" i="30"/>
  <c r="N3734" i="30"/>
  <c r="N3730" i="30"/>
  <c r="N3726" i="30"/>
  <c r="N3722" i="30"/>
  <c r="N3718" i="30"/>
  <c r="N3714" i="30"/>
  <c r="N3710" i="30"/>
  <c r="N3706" i="30"/>
  <c r="N3702" i="30"/>
  <c r="N3698" i="30"/>
  <c r="N3694" i="30"/>
  <c r="N3690" i="30"/>
  <c r="N3686" i="30"/>
  <c r="N3682" i="30"/>
  <c r="N3678" i="30"/>
  <c r="N3674" i="30"/>
  <c r="N3670" i="30"/>
  <c r="N3666" i="30"/>
  <c r="N3662" i="30"/>
  <c r="N3658" i="30"/>
  <c r="N3654" i="30"/>
  <c r="N3650" i="30"/>
  <c r="N3646" i="30"/>
  <c r="N3642" i="30"/>
  <c r="N3638" i="30"/>
  <c r="N3634" i="30"/>
  <c r="N3630" i="30"/>
  <c r="N3626" i="30"/>
  <c r="N3622" i="30"/>
  <c r="N3618" i="30"/>
  <c r="N3614" i="30"/>
  <c r="N3610" i="30"/>
  <c r="N3606" i="30"/>
  <c r="N3602" i="30"/>
  <c r="N3598" i="30"/>
  <c r="N3594" i="30"/>
  <c r="N3590" i="30"/>
  <c r="N3586" i="30"/>
  <c r="N3582" i="30"/>
  <c r="N3578" i="30"/>
  <c r="N3574" i="30"/>
  <c r="N3570" i="30"/>
  <c r="N3566" i="30"/>
  <c r="N3562" i="30"/>
  <c r="N3558" i="30"/>
  <c r="N3554" i="30"/>
  <c r="N3550" i="30"/>
  <c r="N3546" i="30"/>
  <c r="N3542" i="30"/>
  <c r="N3538" i="30"/>
  <c r="N3534" i="30"/>
  <c r="N3530" i="30"/>
  <c r="N3526" i="30"/>
  <c r="N3522" i="30"/>
  <c r="N3518" i="30"/>
  <c r="N4193" i="30"/>
  <c r="N4185" i="30"/>
  <c r="N4177" i="30"/>
  <c r="N4169" i="30"/>
  <c r="N4161" i="30"/>
  <c r="N4153" i="30"/>
  <c r="N4145" i="30"/>
  <c r="N4137" i="30"/>
  <c r="N4129" i="30"/>
  <c r="N4121" i="30"/>
  <c r="N4113" i="30"/>
  <c r="N4107" i="30"/>
  <c r="N4101" i="30"/>
  <c r="N4097" i="30"/>
  <c r="N4093" i="30"/>
  <c r="N4089" i="30"/>
  <c r="N4085" i="30"/>
  <c r="N4081" i="30"/>
  <c r="N4077" i="30"/>
  <c r="N4073" i="30"/>
  <c r="N4069" i="30"/>
  <c r="N4065" i="30"/>
  <c r="N4061" i="30"/>
  <c r="N4057" i="30"/>
  <c r="N4053" i="30"/>
  <c r="N4049" i="30"/>
  <c r="N4045" i="30"/>
  <c r="N4041" i="30"/>
  <c r="N4037" i="30"/>
  <c r="N4033" i="30"/>
  <c r="N4029" i="30"/>
  <c r="N4025" i="30"/>
  <c r="N4021" i="30"/>
  <c r="N4017" i="30"/>
  <c r="N4013" i="30"/>
  <c r="N4009" i="30"/>
  <c r="N4005" i="30"/>
  <c r="N4001" i="30"/>
  <c r="N3997" i="30"/>
  <c r="N3993" i="30"/>
  <c r="N3989" i="30"/>
  <c r="N3985" i="30"/>
  <c r="N3981" i="30"/>
  <c r="N3977" i="30"/>
  <c r="N3973" i="30"/>
  <c r="N3969" i="30"/>
  <c r="N3965" i="30"/>
  <c r="N3961" i="30"/>
  <c r="N3957" i="30"/>
  <c r="N3953" i="30"/>
  <c r="N3949" i="30"/>
  <c r="N3945" i="30"/>
  <c r="N3941" i="30"/>
  <c r="N3937" i="30"/>
  <c r="N3933" i="30"/>
  <c r="N3929" i="30"/>
  <c r="N3925" i="30"/>
  <c r="N3921" i="30"/>
  <c r="N3917" i="30"/>
  <c r="N3913" i="30"/>
  <c r="N3909" i="30"/>
  <c r="N3905" i="30"/>
  <c r="N4201" i="30"/>
  <c r="N4191" i="30"/>
  <c r="N4183" i="30"/>
  <c r="N4175" i="30"/>
  <c r="N4167" i="30"/>
  <c r="N4159" i="30"/>
  <c r="N4151" i="30"/>
  <c r="N4143" i="30"/>
  <c r="N4135" i="30"/>
  <c r="N4127" i="30"/>
  <c r="N4119" i="30"/>
  <c r="N4111" i="30"/>
  <c r="N4105" i="30"/>
  <c r="N4100" i="30"/>
  <c r="N4096" i="30"/>
  <c r="N4092" i="30"/>
  <c r="N4088" i="30"/>
  <c r="N4084" i="30"/>
  <c r="N4080" i="30"/>
  <c r="N4076" i="30"/>
  <c r="N4072" i="30"/>
  <c r="N4068" i="30"/>
  <c r="N4064" i="30"/>
  <c r="N4060" i="30"/>
  <c r="N4056" i="30"/>
  <c r="N4052" i="30"/>
  <c r="N4048" i="30"/>
  <c r="N4044" i="30"/>
  <c r="N4040" i="30"/>
  <c r="N4036" i="30"/>
  <c r="N4032" i="30"/>
  <c r="N4028" i="30"/>
  <c r="N4024" i="30"/>
  <c r="N4020" i="30"/>
  <c r="N4016" i="30"/>
  <c r="N4012" i="30"/>
  <c r="N4008" i="30"/>
  <c r="N4004" i="30"/>
  <c r="N4000" i="30"/>
  <c r="N3996" i="30"/>
  <c r="N3992" i="30"/>
  <c r="N3988" i="30"/>
  <c r="N3984" i="30"/>
  <c r="N3980" i="30"/>
  <c r="N3976" i="30"/>
  <c r="N3972" i="30"/>
  <c r="N3968" i="30"/>
  <c r="N3964" i="30"/>
  <c r="N3960" i="30"/>
  <c r="N3956" i="30"/>
  <c r="N3952" i="30"/>
  <c r="N3948" i="30"/>
  <c r="N3944" i="30"/>
  <c r="N3940" i="30"/>
  <c r="N3936" i="30"/>
  <c r="N3932" i="30"/>
  <c r="N3928" i="30"/>
  <c r="N3924" i="30"/>
  <c r="N3920" i="30"/>
  <c r="N3916" i="30"/>
  <c r="N3912" i="30"/>
  <c r="N3908" i="30"/>
  <c r="N3904" i="30"/>
  <c r="N3900" i="30"/>
  <c r="N3896" i="30"/>
  <c r="N3892" i="30"/>
  <c r="N3888" i="30"/>
  <c r="N3884" i="30"/>
  <c r="N3880" i="30"/>
  <c r="N3876" i="30"/>
  <c r="N3872" i="30"/>
  <c r="N3868" i="30"/>
  <c r="N3864" i="30"/>
  <c r="N3860" i="30"/>
  <c r="N3856" i="30"/>
  <c r="N3852" i="30"/>
  <c r="N3848" i="30"/>
  <c r="N3844" i="30"/>
  <c r="N3840" i="30"/>
  <c r="N3836" i="30"/>
  <c r="N3832" i="30"/>
  <c r="N3828" i="30"/>
  <c r="N3824" i="30"/>
  <c r="N3820" i="30"/>
  <c r="N3816" i="30"/>
  <c r="N3812" i="30"/>
  <c r="N3808" i="30"/>
  <c r="N3804" i="30"/>
  <c r="N3800" i="30"/>
  <c r="N3796" i="30"/>
  <c r="N3792" i="30"/>
  <c r="N3788" i="30"/>
  <c r="N3784" i="30"/>
  <c r="N3780" i="30"/>
  <c r="N3776" i="30"/>
  <c r="N3772" i="30"/>
  <c r="N3768" i="30"/>
  <c r="N3764" i="30"/>
  <c r="N3760" i="30"/>
  <c r="N3756" i="30"/>
  <c r="N3752" i="30"/>
  <c r="N3748" i="30"/>
  <c r="N3744" i="30"/>
  <c r="N3740" i="30"/>
  <c r="N3736" i="30"/>
  <c r="N3732" i="30"/>
  <c r="N3728" i="30"/>
  <c r="N3724" i="30"/>
  <c r="N3720" i="30"/>
  <c r="N3716" i="30"/>
  <c r="N3712" i="30"/>
  <c r="N3708" i="30"/>
  <c r="N3704" i="30"/>
  <c r="N3700" i="30"/>
  <c r="N3696" i="30"/>
  <c r="N3692" i="30"/>
  <c r="N3688" i="30"/>
  <c r="N3684" i="30"/>
  <c r="N3680" i="30"/>
  <c r="N3676" i="30"/>
  <c r="N3672" i="30"/>
  <c r="N3668" i="30"/>
  <c r="N3664" i="30"/>
  <c r="N3660" i="30"/>
  <c r="N3656" i="30"/>
  <c r="N3652" i="30"/>
  <c r="N3648" i="30"/>
  <c r="N3644" i="30"/>
  <c r="N3640" i="30"/>
  <c r="N3636" i="30"/>
  <c r="N3632" i="30"/>
  <c r="N3628" i="30"/>
  <c r="N3624" i="30"/>
  <c r="N3620" i="30"/>
  <c r="N3616" i="30"/>
  <c r="N3612" i="30"/>
  <c r="N3608" i="30"/>
  <c r="N3604" i="30"/>
  <c r="N3600" i="30"/>
  <c r="N3596" i="30"/>
  <c r="N3592" i="30"/>
  <c r="N3588" i="30"/>
  <c r="N3584" i="30"/>
  <c r="N3580" i="30"/>
  <c r="N3576" i="30"/>
  <c r="N3572" i="30"/>
  <c r="N3568" i="30"/>
  <c r="N3564" i="30"/>
  <c r="N3560" i="30"/>
  <c r="N3556" i="30"/>
  <c r="N3552" i="30"/>
  <c r="N3548" i="30"/>
  <c r="N3544" i="30"/>
  <c r="N3540" i="30"/>
  <c r="N3536" i="30"/>
  <c r="N3532" i="30"/>
  <c r="N3528" i="30"/>
  <c r="N3524" i="30"/>
  <c r="N3520" i="30"/>
  <c r="N3516" i="30"/>
  <c r="N3512" i="30"/>
  <c r="N3508" i="30"/>
  <c r="N3504" i="30"/>
  <c r="N3500" i="30"/>
  <c r="N3496" i="30"/>
  <c r="N3492" i="30"/>
  <c r="N3488" i="30"/>
  <c r="N3484" i="30"/>
  <c r="N3480" i="30"/>
  <c r="N3476" i="30"/>
  <c r="N4197" i="30"/>
  <c r="N4189" i="30"/>
  <c r="N4181" i="30"/>
  <c r="N4173" i="30"/>
  <c r="N4165" i="30"/>
  <c r="N4157" i="30"/>
  <c r="N4149" i="30"/>
  <c r="N4141" i="30"/>
  <c r="N4133" i="30"/>
  <c r="N4125" i="30"/>
  <c r="N4117" i="30"/>
  <c r="N4109" i="30"/>
  <c r="N4104" i="30"/>
  <c r="N4099" i="30"/>
  <c r="N4095" i="30"/>
  <c r="N4091" i="30"/>
  <c r="N4087" i="30"/>
  <c r="N4083" i="30"/>
  <c r="N4079" i="30"/>
  <c r="N4075" i="30"/>
  <c r="N4071" i="30"/>
  <c r="N4067" i="30"/>
  <c r="N4063" i="30"/>
  <c r="N4059" i="30"/>
  <c r="N4055" i="30"/>
  <c r="N4051" i="30"/>
  <c r="N4047" i="30"/>
  <c r="N4043" i="30"/>
  <c r="N4039" i="30"/>
  <c r="N4035" i="30"/>
  <c r="N4031" i="30"/>
  <c r="N4027" i="30"/>
  <c r="N4023" i="30"/>
  <c r="N4019" i="30"/>
  <c r="N4015" i="30"/>
  <c r="N4011" i="30"/>
  <c r="N4007" i="30"/>
  <c r="N4003" i="30"/>
  <c r="N3999" i="30"/>
  <c r="N3995" i="30"/>
  <c r="N3991" i="30"/>
  <c r="N3987" i="30"/>
  <c r="N3983" i="30"/>
  <c r="N3979" i="30"/>
  <c r="N3975" i="30"/>
  <c r="N3971" i="30"/>
  <c r="N3967" i="30"/>
  <c r="N3963" i="30"/>
  <c r="N3959" i="30"/>
  <c r="N3955" i="30"/>
  <c r="N3951" i="30"/>
  <c r="N3947" i="30"/>
  <c r="N3943" i="30"/>
  <c r="N3939" i="30"/>
  <c r="N3935" i="30"/>
  <c r="N3931" i="30"/>
  <c r="N3927" i="30"/>
  <c r="N3923" i="30"/>
  <c r="N3919" i="30"/>
  <c r="N3915" i="30"/>
  <c r="N3911" i="30"/>
  <c r="N3907" i="30"/>
  <c r="N3903" i="30"/>
  <c r="N3899" i="30"/>
  <c r="N3895" i="30"/>
  <c r="N3891" i="30"/>
  <c r="N3887" i="30"/>
  <c r="N3883" i="30"/>
  <c r="N3879" i="30"/>
  <c r="N3875" i="30"/>
  <c r="N3871" i="30"/>
  <c r="N3867" i="30"/>
  <c r="N3863" i="30"/>
  <c r="N3859" i="30"/>
  <c r="N3855" i="30"/>
  <c r="N3851" i="30"/>
  <c r="N3847" i="30"/>
  <c r="N3843" i="30"/>
  <c r="N3839" i="30"/>
  <c r="N3835" i="30"/>
  <c r="N3831" i="30"/>
  <c r="N3827" i="30"/>
  <c r="N3823" i="30"/>
  <c r="N3819" i="30"/>
  <c r="N3815" i="30"/>
  <c r="N3811" i="30"/>
  <c r="N3807" i="30"/>
  <c r="N3803" i="30"/>
  <c r="N3799" i="30"/>
  <c r="N3795" i="30"/>
  <c r="N3791" i="30"/>
  <c r="N3787" i="30"/>
  <c r="N3783" i="30"/>
  <c r="N3779" i="30"/>
  <c r="N3775" i="30"/>
  <c r="N3771" i="30"/>
  <c r="N3767" i="30"/>
  <c r="N3763" i="30"/>
  <c r="N3759" i="30"/>
  <c r="N3893" i="30"/>
  <c r="N3877" i="30"/>
  <c r="N3861" i="30"/>
  <c r="N3845" i="30"/>
  <c r="N3829" i="30"/>
  <c r="N3813" i="30"/>
  <c r="N3797" i="30"/>
  <c r="N3781" i="30"/>
  <c r="N3765" i="30"/>
  <c r="N3753" i="30"/>
  <c r="N3745" i="30"/>
  <c r="N3737" i="30"/>
  <c r="N3729" i="30"/>
  <c r="N3721" i="30"/>
  <c r="N3713" i="30"/>
  <c r="N3705" i="30"/>
  <c r="N3697" i="30"/>
  <c r="N3689" i="30"/>
  <c r="N3681" i="30"/>
  <c r="N3673" i="30"/>
  <c r="N3665" i="30"/>
  <c r="N3657" i="30"/>
  <c r="N3649" i="30"/>
  <c r="N3641" i="30"/>
  <c r="N3633" i="30"/>
  <c r="N3625" i="30"/>
  <c r="N3617" i="30"/>
  <c r="N3609" i="30"/>
  <c r="N3601" i="30"/>
  <c r="N3593" i="30"/>
  <c r="N3585" i="30"/>
  <c r="N3577" i="30"/>
  <c r="N3569" i="30"/>
  <c r="N3561" i="30"/>
  <c r="N3553" i="30"/>
  <c r="N3545" i="30"/>
  <c r="N3537" i="30"/>
  <c r="N3529" i="30"/>
  <c r="N3521" i="30"/>
  <c r="N3493" i="30"/>
  <c r="N3482" i="30"/>
  <c r="N3432" i="30"/>
  <c r="N3428" i="30"/>
  <c r="N3424" i="30"/>
  <c r="N3412" i="30"/>
  <c r="N3404" i="30"/>
  <c r="N3388" i="30"/>
  <c r="N3384" i="30"/>
  <c r="N3380" i="30"/>
  <c r="N3376" i="30"/>
  <c r="N3372" i="30"/>
  <c r="N3368" i="30"/>
  <c r="N3364" i="30"/>
  <c r="N3360" i="30"/>
  <c r="N3356" i="30"/>
  <c r="N3352" i="30"/>
  <c r="N3348" i="30"/>
  <c r="N3344" i="30"/>
  <c r="N3340" i="30"/>
  <c r="N3336" i="30"/>
  <c r="N3332" i="30"/>
  <c r="N3312" i="30"/>
  <c r="N3304" i="30"/>
  <c r="N3296" i="30"/>
  <c r="N3292" i="30"/>
  <c r="N3288" i="30"/>
  <c r="N3276" i="30"/>
  <c r="N3272" i="30"/>
  <c r="N3256" i="30"/>
  <c r="N3244" i="30"/>
  <c r="N3889" i="30"/>
  <c r="N3873" i="30"/>
  <c r="N3857" i="30"/>
  <c r="N3841" i="30"/>
  <c r="N3825" i="30"/>
  <c r="N3809" i="30"/>
  <c r="N3793" i="30"/>
  <c r="N3777" i="30"/>
  <c r="N3761" i="30"/>
  <c r="N3751" i="30"/>
  <c r="N3743" i="30"/>
  <c r="N3735" i="30"/>
  <c r="N3727" i="30"/>
  <c r="N3719" i="30"/>
  <c r="N3711" i="30"/>
  <c r="N3703" i="30"/>
  <c r="N3695" i="30"/>
  <c r="N3687" i="30"/>
  <c r="N3679" i="30"/>
  <c r="N3671" i="30"/>
  <c r="N3663" i="30"/>
  <c r="N3655" i="30"/>
  <c r="N3647" i="30"/>
  <c r="N3639" i="30"/>
  <c r="N3631" i="30"/>
  <c r="N3623" i="30"/>
  <c r="N3615" i="30"/>
  <c r="N3607" i="30"/>
  <c r="N3599" i="30"/>
  <c r="N3591" i="30"/>
  <c r="N3583" i="30"/>
  <c r="N3575" i="30"/>
  <c r="N3567" i="30"/>
  <c r="N3559" i="30"/>
  <c r="N3551" i="30"/>
  <c r="N3543" i="30"/>
  <c r="N3535" i="30"/>
  <c r="N3527" i="30"/>
  <c r="N3519" i="30"/>
  <c r="N3513" i="30"/>
  <c r="N3507" i="30"/>
  <c r="N3502" i="30"/>
  <c r="N3497" i="30"/>
  <c r="N3491" i="30"/>
  <c r="N3486" i="30"/>
  <c r="N3481" i="30"/>
  <c r="N3475" i="30"/>
  <c r="N3471" i="30"/>
  <c r="N3467" i="30"/>
  <c r="N3463" i="30"/>
  <c r="N3459" i="30"/>
  <c r="N3455" i="30"/>
  <c r="N3451" i="30"/>
  <c r="N3447" i="30"/>
  <c r="N3443" i="30"/>
  <c r="N3439" i="30"/>
  <c r="N3435" i="30"/>
  <c r="N3431" i="30"/>
  <c r="N3427" i="30"/>
  <c r="N3423" i="30"/>
  <c r="N3419" i="30"/>
  <c r="N3415" i="30"/>
  <c r="N3411" i="30"/>
  <c r="N3407" i="30"/>
  <c r="N3403" i="30"/>
  <c r="N3399" i="30"/>
  <c r="N3395" i="30"/>
  <c r="N3391" i="30"/>
  <c r="N3387" i="30"/>
  <c r="N3383" i="30"/>
  <c r="N3379" i="30"/>
  <c r="N3375" i="30"/>
  <c r="N3371" i="30"/>
  <c r="N3367" i="30"/>
  <c r="N3363" i="30"/>
  <c r="N3359" i="30"/>
  <c r="N3355" i="30"/>
  <c r="N3351" i="30"/>
  <c r="N3347" i="30"/>
  <c r="N3343" i="30"/>
  <c r="N3339" i="30"/>
  <c r="N3335" i="30"/>
  <c r="N3331" i="30"/>
  <c r="N3327" i="30"/>
  <c r="N3323" i="30"/>
  <c r="N3319" i="30"/>
  <c r="N3315" i="30"/>
  <c r="N3311" i="30"/>
  <c r="N3307" i="30"/>
  <c r="N3303" i="30"/>
  <c r="N3299" i="30"/>
  <c r="N3295" i="30"/>
  <c r="N3291" i="30"/>
  <c r="N3287" i="30"/>
  <c r="N3283" i="30"/>
  <c r="N3279" i="30"/>
  <c r="N3275" i="30"/>
  <c r="N3271" i="30"/>
  <c r="N3267" i="30"/>
  <c r="N3263" i="30"/>
  <c r="N3259" i="30"/>
  <c r="N3255" i="30"/>
  <c r="N3251" i="30"/>
  <c r="N3247" i="30"/>
  <c r="N3243" i="30"/>
  <c r="N3239" i="30"/>
  <c r="N3235" i="30"/>
  <c r="N3231" i="30"/>
  <c r="N3227" i="30"/>
  <c r="N3509" i="30"/>
  <c r="N3456" i="30"/>
  <c r="N3452" i="30"/>
  <c r="N3400" i="30"/>
  <c r="N3396" i="30"/>
  <c r="N3328" i="30"/>
  <c r="N3320" i="30"/>
  <c r="N3316" i="30"/>
  <c r="N3300" i="30"/>
  <c r="N3284" i="30"/>
  <c r="N3264" i="30"/>
  <c r="N3260" i="30"/>
  <c r="N3252" i="30"/>
  <c r="N3240" i="30"/>
  <c r="N3236" i="30"/>
  <c r="N3232" i="30"/>
  <c r="N3228" i="30"/>
  <c r="N3901" i="30"/>
  <c r="N3885" i="30"/>
  <c r="N3869" i="30"/>
  <c r="N3853" i="30"/>
  <c r="N3837" i="30"/>
  <c r="N3821" i="30"/>
  <c r="N3805" i="30"/>
  <c r="N3789" i="30"/>
  <c r="N3773" i="30"/>
  <c r="N3757" i="30"/>
  <c r="N3749" i="30"/>
  <c r="N3741" i="30"/>
  <c r="N3733" i="30"/>
  <c r="N3725" i="30"/>
  <c r="N3717" i="30"/>
  <c r="N3709" i="30"/>
  <c r="N3701" i="30"/>
  <c r="N3693" i="30"/>
  <c r="N3685" i="30"/>
  <c r="N3677" i="30"/>
  <c r="N3669" i="30"/>
  <c r="N3661" i="30"/>
  <c r="N3653" i="30"/>
  <c r="N3645" i="30"/>
  <c r="N3637" i="30"/>
  <c r="N3629" i="30"/>
  <c r="N3621" i="30"/>
  <c r="N3613" i="30"/>
  <c r="N3605" i="30"/>
  <c r="N3597" i="30"/>
  <c r="N3589" i="30"/>
  <c r="N3581" i="30"/>
  <c r="N3573" i="30"/>
  <c r="N3565" i="30"/>
  <c r="N3557" i="30"/>
  <c r="N3549" i="30"/>
  <c r="N3541" i="30"/>
  <c r="N3533" i="30"/>
  <c r="N3525" i="30"/>
  <c r="N3517" i="30"/>
  <c r="N3511" i="30"/>
  <c r="N3506" i="30"/>
  <c r="N3501" i="30"/>
  <c r="N3495" i="30"/>
  <c r="N3490" i="30"/>
  <c r="N3485" i="30"/>
  <c r="N3479" i="30"/>
  <c r="N3474" i="30"/>
  <c r="N3470" i="30"/>
  <c r="N3466" i="30"/>
  <c r="N3462" i="30"/>
  <c r="N3458" i="30"/>
  <c r="N3454" i="30"/>
  <c r="N3450" i="30"/>
  <c r="N3446" i="30"/>
  <c r="N3442" i="30"/>
  <c r="N3438" i="30"/>
  <c r="N3434" i="30"/>
  <c r="N3430" i="30"/>
  <c r="N3426" i="30"/>
  <c r="N3422" i="30"/>
  <c r="N3418" i="30"/>
  <c r="N3414" i="30"/>
  <c r="N3410" i="30"/>
  <c r="N3406" i="30"/>
  <c r="N3402" i="30"/>
  <c r="N3398" i="30"/>
  <c r="N3394" i="30"/>
  <c r="N3390" i="30"/>
  <c r="N3386" i="30"/>
  <c r="N3382" i="30"/>
  <c r="N3378" i="30"/>
  <c r="N3374" i="30"/>
  <c r="N3370" i="30"/>
  <c r="N3366" i="30"/>
  <c r="N3362" i="30"/>
  <c r="N3358" i="30"/>
  <c r="N3354" i="30"/>
  <c r="N3350" i="30"/>
  <c r="N3346" i="30"/>
  <c r="N3342" i="30"/>
  <c r="N3338" i="30"/>
  <c r="N3334" i="30"/>
  <c r="N3330" i="30"/>
  <c r="N3326" i="30"/>
  <c r="N3322" i="30"/>
  <c r="N3318" i="30"/>
  <c r="N3314" i="30"/>
  <c r="N3310" i="30"/>
  <c r="N3306" i="30"/>
  <c r="N3302" i="30"/>
  <c r="N3298" i="30"/>
  <c r="N3294" i="30"/>
  <c r="N3290" i="30"/>
  <c r="N3286" i="30"/>
  <c r="N3282" i="30"/>
  <c r="N3278" i="30"/>
  <c r="N3274" i="30"/>
  <c r="N3270" i="30"/>
  <c r="N3266" i="30"/>
  <c r="N3262" i="30"/>
  <c r="N3258" i="30"/>
  <c r="N3254" i="30"/>
  <c r="N3250" i="30"/>
  <c r="N3246" i="30"/>
  <c r="N3242" i="30"/>
  <c r="N3238" i="30"/>
  <c r="N3234" i="30"/>
  <c r="N3230" i="30"/>
  <c r="N3226" i="30"/>
  <c r="N3514" i="30"/>
  <c r="N3503" i="30"/>
  <c r="N3487" i="30"/>
  <c r="N3472" i="30"/>
  <c r="N3468" i="30"/>
  <c r="N3464" i="30"/>
  <c r="N3460" i="30"/>
  <c r="N3448" i="30"/>
  <c r="N3444" i="30"/>
  <c r="N3440" i="30"/>
  <c r="N3436" i="30"/>
  <c r="N3392" i="30"/>
  <c r="N3324" i="30"/>
  <c r="N3280" i="30"/>
  <c r="N3897" i="30"/>
  <c r="N3881" i="30"/>
  <c r="N3865" i="30"/>
  <c r="N3849" i="30"/>
  <c r="N3833" i="30"/>
  <c r="N3817" i="30"/>
  <c r="N3801" i="30"/>
  <c r="N3785" i="30"/>
  <c r="N3769" i="30"/>
  <c r="N3755" i="30"/>
  <c r="N3747" i="30"/>
  <c r="N3739" i="30"/>
  <c r="N3731" i="30"/>
  <c r="N3723" i="30"/>
  <c r="N3715" i="30"/>
  <c r="N3707" i="30"/>
  <c r="N3699" i="30"/>
  <c r="N3691" i="30"/>
  <c r="N3683" i="30"/>
  <c r="N3675" i="30"/>
  <c r="N3667" i="30"/>
  <c r="N3659" i="30"/>
  <c r="N3651" i="30"/>
  <c r="N3643" i="30"/>
  <c r="N3635" i="30"/>
  <c r="N3627" i="30"/>
  <c r="N3619" i="30"/>
  <c r="N3611" i="30"/>
  <c r="N3603" i="30"/>
  <c r="N3595" i="30"/>
  <c r="N3587" i="30"/>
  <c r="N3579" i="30"/>
  <c r="N3571" i="30"/>
  <c r="N3563" i="30"/>
  <c r="N3555" i="30"/>
  <c r="N3547" i="30"/>
  <c r="N3539" i="30"/>
  <c r="N3531" i="30"/>
  <c r="N3523" i="30"/>
  <c r="N3515" i="30"/>
  <c r="N3510" i="30"/>
  <c r="N3505" i="30"/>
  <c r="N3499" i="30"/>
  <c r="N3494" i="30"/>
  <c r="N3489" i="30"/>
  <c r="N3483" i="30"/>
  <c r="N3478" i="30"/>
  <c r="N3473" i="30"/>
  <c r="N3469" i="30"/>
  <c r="N3465" i="30"/>
  <c r="N3461" i="30"/>
  <c r="N3457" i="30"/>
  <c r="N3453" i="30"/>
  <c r="N3449" i="30"/>
  <c r="N3445" i="30"/>
  <c r="N3441" i="30"/>
  <c r="N3437" i="30"/>
  <c r="N3433" i="30"/>
  <c r="N3429" i="30"/>
  <c r="N3425" i="30"/>
  <c r="N3421" i="30"/>
  <c r="N3417" i="30"/>
  <c r="N3413" i="30"/>
  <c r="N3409" i="30"/>
  <c r="N3405" i="30"/>
  <c r="N3401" i="30"/>
  <c r="N3397" i="30"/>
  <c r="N3393" i="30"/>
  <c r="N3389" i="30"/>
  <c r="N3385" i="30"/>
  <c r="N3381" i="30"/>
  <c r="N3377" i="30"/>
  <c r="N3373" i="30"/>
  <c r="N3369" i="30"/>
  <c r="N3365" i="30"/>
  <c r="N3361" i="30"/>
  <c r="N3357" i="30"/>
  <c r="N3353" i="30"/>
  <c r="N3349" i="30"/>
  <c r="N3345" i="30"/>
  <c r="N3341" i="30"/>
  <c r="N3337" i="30"/>
  <c r="N3333" i="30"/>
  <c r="N3329" i="30"/>
  <c r="N3325" i="30"/>
  <c r="N3321" i="30"/>
  <c r="N3317" i="30"/>
  <c r="N3313" i="30"/>
  <c r="N3309" i="30"/>
  <c r="N3305" i="30"/>
  <c r="N3301" i="30"/>
  <c r="N3297" i="30"/>
  <c r="N3293" i="30"/>
  <c r="N3289" i="30"/>
  <c r="N3285" i="30"/>
  <c r="N3281" i="30"/>
  <c r="N3277" i="30"/>
  <c r="N3273" i="30"/>
  <c r="N3269" i="30"/>
  <c r="N3265" i="30"/>
  <c r="N3261" i="30"/>
  <c r="N3257" i="30"/>
  <c r="N3253" i="30"/>
  <c r="N3249" i="30"/>
  <c r="N3245" i="30"/>
  <c r="N3241" i="30"/>
  <c r="N3237" i="30"/>
  <c r="N3233" i="30"/>
  <c r="N3229" i="30"/>
  <c r="N3225" i="30"/>
  <c r="N3498" i="30"/>
  <c r="N3477" i="30"/>
  <c r="N3420" i="30"/>
  <c r="N3416" i="30"/>
  <c r="N3408" i="30"/>
  <c r="N3308" i="30"/>
  <c r="N3268" i="30"/>
  <c r="N3248" i="30"/>
  <c r="S210" i="30"/>
  <c r="T365" i="30"/>
  <c r="U365" i="30" s="1"/>
  <c r="N3209" i="30"/>
  <c r="N3205" i="30"/>
  <c r="N3201" i="30"/>
  <c r="N3197" i="30"/>
  <c r="N3193" i="30"/>
  <c r="N3189" i="30"/>
  <c r="N3185" i="30"/>
  <c r="N3181" i="30"/>
  <c r="N3177" i="30"/>
  <c r="N3173" i="30"/>
  <c r="N3169" i="30"/>
  <c r="N3165" i="30"/>
  <c r="N3161" i="30"/>
  <c r="N3157" i="30"/>
  <c r="N3153" i="30"/>
  <c r="N3148" i="30"/>
  <c r="N3144" i="30"/>
  <c r="N3140" i="30"/>
  <c r="N3135" i="30"/>
  <c r="N3130" i="30"/>
  <c r="N3126" i="30"/>
  <c r="N3122" i="30"/>
  <c r="N3118" i="30"/>
  <c r="N3112" i="30"/>
  <c r="N3107" i="30"/>
  <c r="N3102" i="30"/>
  <c r="N3098" i="30"/>
  <c r="N3094" i="30"/>
  <c r="N3090" i="30"/>
  <c r="N3085" i="30"/>
  <c r="N3080" i="30"/>
  <c r="N3075" i="30"/>
  <c r="N3070" i="30"/>
  <c r="N3065" i="30"/>
  <c r="N3061" i="30"/>
  <c r="N3057" i="30"/>
  <c r="N3052" i="30"/>
  <c r="N3047" i="30"/>
  <c r="N3043" i="30"/>
  <c r="N3039" i="30"/>
  <c r="N3035" i="30"/>
  <c r="N3031" i="30"/>
  <c r="N3027" i="30"/>
  <c r="N3023" i="30"/>
  <c r="N3019" i="30"/>
  <c r="N3015" i="30"/>
  <c r="N3011" i="30"/>
  <c r="N3007" i="30"/>
  <c r="N3002" i="30"/>
  <c r="N2998" i="30"/>
  <c r="N2993" i="30"/>
  <c r="N2989" i="30"/>
  <c r="N2985" i="30"/>
  <c r="N3208" i="30"/>
  <c r="N3204" i="30"/>
  <c r="N3200" i="30"/>
  <c r="N3196" i="30"/>
  <c r="N3192" i="30"/>
  <c r="N3188" i="30"/>
  <c r="N3184" i="30"/>
  <c r="N3180" i="30"/>
  <c r="N3176" i="30"/>
  <c r="N3172" i="30"/>
  <c r="N3168" i="30"/>
  <c r="N3164" i="30"/>
  <c r="N3160" i="30"/>
  <c r="N3156" i="30"/>
  <c r="N3152" i="30"/>
  <c r="N3147" i="30"/>
  <c r="N3143" i="30"/>
  <c r="N3139" i="30"/>
  <c r="N3134" i="30"/>
  <c r="N3129" i="30"/>
  <c r="N3125" i="30"/>
  <c r="N3121" i="30"/>
  <c r="N3116" i="30"/>
  <c r="N3111" i="30"/>
  <c r="N3106" i="30"/>
  <c r="N3101" i="30"/>
  <c r="N3097" i="30"/>
  <c r="N3093" i="30"/>
  <c r="N3088" i="30"/>
  <c r="N3084" i="30"/>
  <c r="N3079" i="30"/>
  <c r="N3074" i="30"/>
  <c r="N3068" i="30"/>
  <c r="N3064" i="30"/>
  <c r="N3060" i="30"/>
  <c r="N3056" i="30"/>
  <c r="N3051" i="30"/>
  <c r="N3046" i="30"/>
  <c r="N3042" i="30"/>
  <c r="N3038" i="30"/>
  <c r="N3034" i="30"/>
  <c r="N3030" i="30"/>
  <c r="N3026" i="30"/>
  <c r="N3022" i="30"/>
  <c r="N3018" i="30"/>
  <c r="N3014" i="30"/>
  <c r="N3010" i="30"/>
  <c r="N3006" i="30"/>
  <c r="N3001" i="30"/>
  <c r="N2996" i="30"/>
  <c r="N2992" i="30"/>
  <c r="N2988" i="30"/>
  <c r="N2984" i="30"/>
  <c r="N2979" i="30"/>
  <c r="N2974" i="30"/>
  <c r="N2968" i="30"/>
  <c r="N2963" i="30"/>
  <c r="N2959" i="30"/>
  <c r="N2955" i="30"/>
  <c r="N2951" i="30"/>
  <c r="N2947" i="30"/>
  <c r="N2943" i="30"/>
  <c r="N2938" i="30"/>
  <c r="N2934" i="30"/>
  <c r="N2928" i="30"/>
  <c r="N2923" i="30"/>
  <c r="N2918" i="30"/>
  <c r="N2912" i="30"/>
  <c r="N2908" i="30"/>
  <c r="N2903" i="30"/>
  <c r="N2898" i="30"/>
  <c r="N2893" i="30"/>
  <c r="N2889" i="30"/>
  <c r="N2884" i="30"/>
  <c r="N2879" i="30"/>
  <c r="N2875" i="30"/>
  <c r="N2870" i="30"/>
  <c r="N2866" i="30"/>
  <c r="N2862" i="30"/>
  <c r="N2858" i="30"/>
  <c r="N2854" i="30"/>
  <c r="N2850" i="30"/>
  <c r="N2846" i="30"/>
  <c r="N2841" i="30"/>
  <c r="N2837" i="30"/>
  <c r="N2833" i="30"/>
  <c r="N2828" i="30"/>
  <c r="N2824" i="30"/>
  <c r="N2820" i="30"/>
  <c r="N2815" i="30"/>
  <c r="N2811" i="30"/>
  <c r="N2806" i="30"/>
  <c r="N2801" i="30"/>
  <c r="N2797" i="30"/>
  <c r="N2793" i="30"/>
  <c r="N2788" i="30"/>
  <c r="N2784" i="30"/>
  <c r="N2780" i="30"/>
  <c r="N2775" i="30"/>
  <c r="N2771" i="30"/>
  <c r="N2766" i="30"/>
  <c r="N2760" i="30"/>
  <c r="N2756" i="30"/>
  <c r="N2752" i="30"/>
  <c r="N2747" i="30"/>
  <c r="N2742" i="30"/>
  <c r="N2737" i="30"/>
  <c r="N2733" i="30"/>
  <c r="N2729" i="30"/>
  <c r="N2725" i="30"/>
  <c r="N2721" i="30"/>
  <c r="N2717" i="30"/>
  <c r="N2713" i="30"/>
  <c r="N2709" i="30"/>
  <c r="N2705" i="30"/>
  <c r="N2701" i="30"/>
  <c r="N2697" i="30"/>
  <c r="N2693" i="30"/>
  <c r="N2689" i="30"/>
  <c r="N2685" i="30"/>
  <c r="N2681" i="30"/>
  <c r="N3207" i="30"/>
  <c r="N3203" i="30"/>
  <c r="N3199" i="30"/>
  <c r="N3195" i="30"/>
  <c r="N3191" i="30"/>
  <c r="N3187" i="30"/>
  <c r="N3183" i="30"/>
  <c r="N3179" i="30"/>
  <c r="N3175" i="30"/>
  <c r="N3171" i="30"/>
  <c r="N3167" i="30"/>
  <c r="N3163" i="30"/>
  <c r="N3159" i="30"/>
  <c r="N3155" i="30"/>
  <c r="N3151" i="30"/>
  <c r="N3146" i="30"/>
  <c r="N3142" i="30"/>
  <c r="N3138" i="30"/>
  <c r="N3132" i="30"/>
  <c r="N3128" i="30"/>
  <c r="N3124" i="30"/>
  <c r="N3120" i="30"/>
  <c r="N3115" i="30"/>
  <c r="N3110" i="30"/>
  <c r="N3104" i="30"/>
  <c r="N3100" i="30"/>
  <c r="N3096" i="30"/>
  <c r="N3092" i="30"/>
  <c r="N3087" i="30"/>
  <c r="N3083" i="30"/>
  <c r="N3078" i="30"/>
  <c r="N3072" i="30"/>
  <c r="N3067" i="30"/>
  <c r="N3063" i="30"/>
  <c r="N3059" i="30"/>
  <c r="N3055" i="30"/>
  <c r="N3050" i="30"/>
  <c r="N3045" i="30"/>
  <c r="N3041" i="30"/>
  <c r="N3037" i="30"/>
  <c r="N3033" i="30"/>
  <c r="N3029" i="30"/>
  <c r="N3025" i="30"/>
  <c r="N3021" i="30"/>
  <c r="N3017" i="30"/>
  <c r="N3013" i="30"/>
  <c r="N3009" i="30"/>
  <c r="N3004" i="30"/>
  <c r="N3000" i="30"/>
  <c r="N2995" i="30"/>
  <c r="N2991" i="30"/>
  <c r="N2987" i="30"/>
  <c r="N2983" i="30"/>
  <c r="N2978" i="30"/>
  <c r="N2972" i="30"/>
  <c r="N2967" i="30"/>
  <c r="N2962" i="30"/>
  <c r="N2958" i="30"/>
  <c r="N2954" i="30"/>
  <c r="N2950" i="30"/>
  <c r="N2946" i="30"/>
  <c r="N2942" i="30"/>
  <c r="N2937" i="30"/>
  <c r="N2932" i="30"/>
  <c r="N2927" i="30"/>
  <c r="N2922" i="30"/>
  <c r="N2916" i="30"/>
  <c r="N2911" i="30"/>
  <c r="N2907" i="30"/>
  <c r="N2902" i="30"/>
  <c r="N2896" i="30"/>
  <c r="N2892" i="30"/>
  <c r="N2888" i="30"/>
  <c r="N2883" i="30"/>
  <c r="N2878" i="30"/>
  <c r="N2874" i="30"/>
  <c r="N2869" i="30"/>
  <c r="N3202" i="30"/>
  <c r="N3186" i="30"/>
  <c r="N3170" i="30"/>
  <c r="N3154" i="30"/>
  <c r="N3136" i="30"/>
  <c r="N3119" i="30"/>
  <c r="N3099" i="30"/>
  <c r="N3082" i="30"/>
  <c r="N3062" i="30"/>
  <c r="N3044" i="30"/>
  <c r="N3028" i="30"/>
  <c r="N3012" i="30"/>
  <c r="N2994" i="30"/>
  <c r="N2980" i="30"/>
  <c r="N2970" i="30"/>
  <c r="N2960" i="30"/>
  <c r="N2952" i="30"/>
  <c r="N2944" i="30"/>
  <c r="N2935" i="30"/>
  <c r="N2924" i="30"/>
  <c r="N2914" i="30"/>
  <c r="N2904" i="30"/>
  <c r="N2894" i="30"/>
  <c r="N2886" i="30"/>
  <c r="N2876" i="30"/>
  <c r="N2867" i="30"/>
  <c r="N2861" i="30"/>
  <c r="N2856" i="30"/>
  <c r="N2851" i="30"/>
  <c r="N2844" i="30"/>
  <c r="N2839" i="30"/>
  <c r="N2834" i="30"/>
  <c r="N2827" i="30"/>
  <c r="N2822" i="30"/>
  <c r="N2816" i="30"/>
  <c r="N2810" i="30"/>
  <c r="N2803" i="30"/>
  <c r="N2798" i="30"/>
  <c r="N2792" i="30"/>
  <c r="N2786" i="30"/>
  <c r="N2781" i="30"/>
  <c r="N2774" i="30"/>
  <c r="N2768" i="30"/>
  <c r="N2762" i="30"/>
  <c r="N2755" i="30"/>
  <c r="N2750" i="30"/>
  <c r="N2743" i="30"/>
  <c r="N2736" i="30"/>
  <c r="N2731" i="30"/>
  <c r="N2726" i="30"/>
  <c r="N2720" i="30"/>
  <c r="N2715" i="30"/>
  <c r="N2710" i="30"/>
  <c r="N2704" i="30"/>
  <c r="N2699" i="30"/>
  <c r="N2694" i="30"/>
  <c r="N2688" i="30"/>
  <c r="N2683" i="30"/>
  <c r="N2678" i="30"/>
  <c r="N2674" i="30"/>
  <c r="N2670" i="30"/>
  <c r="N2666" i="30"/>
  <c r="N2662" i="30"/>
  <c r="N2658" i="30"/>
  <c r="N2654" i="30"/>
  <c r="N2650" i="30"/>
  <c r="N2646" i="30"/>
  <c r="N2642" i="30"/>
  <c r="N2637" i="30"/>
  <c r="N2633" i="30"/>
  <c r="N2629" i="30"/>
  <c r="N2625" i="30"/>
  <c r="N2621" i="30"/>
  <c r="N2617" i="30"/>
  <c r="N2613" i="30"/>
  <c r="N2609" i="30"/>
  <c r="N2605" i="30"/>
  <c r="N2601" i="30"/>
  <c r="N3198" i="30"/>
  <c r="N3182" i="30"/>
  <c r="N3166" i="30"/>
  <c r="N3150" i="30"/>
  <c r="N3131" i="30"/>
  <c r="N3114" i="30"/>
  <c r="N3095" i="30"/>
  <c r="N3076" i="30"/>
  <c r="N3058" i="30"/>
  <c r="N3040" i="30"/>
  <c r="N3024" i="30"/>
  <c r="N3008" i="30"/>
  <c r="N2990" i="30"/>
  <c r="N2976" i="30"/>
  <c r="N2966" i="30"/>
  <c r="N2957" i="30"/>
  <c r="N2949" i="30"/>
  <c r="N2940" i="30"/>
  <c r="N2931" i="30"/>
  <c r="N2920" i="30"/>
  <c r="N2910" i="30"/>
  <c r="N2900" i="30"/>
  <c r="N2891" i="30"/>
  <c r="N2882" i="30"/>
  <c r="N2872" i="30"/>
  <c r="N2865" i="30"/>
  <c r="N2860" i="30"/>
  <c r="N2855" i="30"/>
  <c r="N2849" i="30"/>
  <c r="N2843" i="30"/>
  <c r="N2838" i="30"/>
  <c r="N2832" i="30"/>
  <c r="N2826" i="30"/>
  <c r="N2821" i="30"/>
  <c r="N2814" i="30"/>
  <c r="N2808" i="30"/>
  <c r="N2802" i="30"/>
  <c r="N2796" i="30"/>
  <c r="N2791" i="30"/>
  <c r="N2785" i="30"/>
  <c r="N2779" i="30"/>
  <c r="N2773" i="30"/>
  <c r="N2767" i="30"/>
  <c r="N2759" i="30"/>
  <c r="N2754" i="30"/>
  <c r="N2748" i="30"/>
  <c r="N2740" i="30"/>
  <c r="N2735" i="30"/>
  <c r="N2730" i="30"/>
  <c r="N2724" i="30"/>
  <c r="N2719" i="30"/>
  <c r="N2714" i="30"/>
  <c r="N2708" i="30"/>
  <c r="N2703" i="30"/>
  <c r="N2698" i="30"/>
  <c r="N2692" i="30"/>
  <c r="N2687" i="30"/>
  <c r="N2682" i="30"/>
  <c r="N2677" i="30"/>
  <c r="N2673" i="30"/>
  <c r="N2669" i="30"/>
  <c r="N2665" i="30"/>
  <c r="N2661" i="30"/>
  <c r="N2657" i="30"/>
  <c r="N2653" i="30"/>
  <c r="N2649" i="30"/>
  <c r="N2645" i="30"/>
  <c r="N2640" i="30"/>
  <c r="N2636" i="30"/>
  <c r="N2632" i="30"/>
  <c r="N2628" i="30"/>
  <c r="N2624" i="30"/>
  <c r="N2620" i="30"/>
  <c r="N2616" i="30"/>
  <c r="N2612" i="30"/>
  <c r="N2608" i="30"/>
  <c r="N2604" i="30"/>
  <c r="N2600" i="30"/>
  <c r="N2596" i="30"/>
  <c r="N2592" i="30"/>
  <c r="N2588" i="30"/>
  <c r="N2584" i="30"/>
  <c r="N2580" i="30"/>
  <c r="N2576" i="30"/>
  <c r="N2571" i="30"/>
  <c r="N2567" i="30"/>
  <c r="N2563" i="30"/>
  <c r="N2559" i="30"/>
  <c r="N2555" i="30"/>
  <c r="N2551" i="30"/>
  <c r="N2547" i="30"/>
  <c r="N2542" i="30"/>
  <c r="N2538" i="30"/>
  <c r="N2534" i="30"/>
  <c r="N2530" i="30"/>
  <c r="N2524" i="30"/>
  <c r="N2520" i="30"/>
  <c r="N3210" i="30"/>
  <c r="N3194" i="30"/>
  <c r="N3178" i="30"/>
  <c r="N3162" i="30"/>
  <c r="N3145" i="30"/>
  <c r="N3127" i="30"/>
  <c r="N3108" i="30"/>
  <c r="N3091" i="30"/>
  <c r="N3071" i="30"/>
  <c r="N3054" i="30"/>
  <c r="N3036" i="30"/>
  <c r="N3020" i="30"/>
  <c r="N3003" i="30"/>
  <c r="N2986" i="30"/>
  <c r="N2975" i="30"/>
  <c r="N2964" i="30"/>
  <c r="N2956" i="30"/>
  <c r="N2948" i="30"/>
  <c r="N2939" i="30"/>
  <c r="N2930" i="30"/>
  <c r="N2919" i="30"/>
  <c r="N2909" i="30"/>
  <c r="N2899" i="30"/>
  <c r="N2890" i="30"/>
  <c r="N2880" i="30"/>
  <c r="N2871" i="30"/>
  <c r="N2864" i="30"/>
  <c r="N2859" i="30"/>
  <c r="N2853" i="30"/>
  <c r="N2848" i="30"/>
  <c r="N2842" i="30"/>
  <c r="N2836" i="30"/>
  <c r="N2831" i="30"/>
  <c r="N2825" i="30"/>
  <c r="N2819" i="30"/>
  <c r="N2813" i="30"/>
  <c r="N2807" i="30"/>
  <c r="N2800" i="30"/>
  <c r="N2795" i="30"/>
  <c r="N2790" i="30"/>
  <c r="N2783" i="30"/>
  <c r="N2778" i="30"/>
  <c r="N2772" i="30"/>
  <c r="N2764" i="30"/>
  <c r="N2758" i="30"/>
  <c r="N2753" i="30"/>
  <c r="N2746" i="30"/>
  <c r="N2739" i="30"/>
  <c r="N2734" i="30"/>
  <c r="N2728" i="30"/>
  <c r="N2723" i="30"/>
  <c r="N2718" i="30"/>
  <c r="N2712" i="30"/>
  <c r="N2707" i="30"/>
  <c r="N2702" i="30"/>
  <c r="N2696" i="30"/>
  <c r="N2691" i="30"/>
  <c r="N2686" i="30"/>
  <c r="N2680" i="30"/>
  <c r="N2676" i="30"/>
  <c r="N2672" i="30"/>
  <c r="N2668" i="30"/>
  <c r="N2664" i="30"/>
  <c r="N2660" i="30"/>
  <c r="N2656" i="30"/>
  <c r="N2652" i="30"/>
  <c r="N2648" i="30"/>
  <c r="N2644" i="30"/>
  <c r="N2639" i="30"/>
  <c r="N2635" i="30"/>
  <c r="N2631" i="30"/>
  <c r="N2627" i="30"/>
  <c r="N2623" i="30"/>
  <c r="N2619" i="30"/>
  <c r="N2615" i="30"/>
  <c r="N2611" i="30"/>
  <c r="N2607" i="30"/>
  <c r="N2603" i="30"/>
  <c r="N2599" i="30"/>
  <c r="N2595" i="30"/>
  <c r="N2591" i="30"/>
  <c r="N3174" i="30"/>
  <c r="N3103" i="30"/>
  <c r="N3032" i="30"/>
  <c r="N2971" i="30"/>
  <c r="N2936" i="30"/>
  <c r="N2895" i="30"/>
  <c r="N2863" i="30"/>
  <c r="N2840" i="30"/>
  <c r="N2818" i="30"/>
  <c r="N2794" i="30"/>
  <c r="N2770" i="30"/>
  <c r="N2744" i="30"/>
  <c r="N2722" i="30"/>
  <c r="N2700" i="30"/>
  <c r="N2679" i="30"/>
  <c r="N2663" i="30"/>
  <c r="N2647" i="30"/>
  <c r="N2630" i="30"/>
  <c r="N2614" i="30"/>
  <c r="N2598" i="30"/>
  <c r="N2590" i="30"/>
  <c r="N2585" i="30"/>
  <c r="N2579" i="30"/>
  <c r="N2574" i="30"/>
  <c r="N2568" i="30"/>
  <c r="N2562" i="30"/>
  <c r="N2557" i="30"/>
  <c r="N2552" i="30"/>
  <c r="N2546" i="30"/>
  <c r="N2540" i="30"/>
  <c r="N2535" i="30"/>
  <c r="N2528" i="30"/>
  <c r="N2522" i="30"/>
  <c r="N2517" i="30"/>
  <c r="N2513" i="30"/>
  <c r="N2509" i="30"/>
  <c r="N2504" i="30"/>
  <c r="N2500" i="30"/>
  <c r="N2495" i="30"/>
  <c r="N2490" i="30"/>
  <c r="N2485" i="30"/>
  <c r="N2480" i="30"/>
  <c r="N2476" i="30"/>
  <c r="N2471" i="30"/>
  <c r="N2467" i="30"/>
  <c r="N2462" i="30"/>
  <c r="N2457" i="30"/>
  <c r="N2452" i="30"/>
  <c r="N2447" i="30"/>
  <c r="N2442" i="30"/>
  <c r="N2438" i="30"/>
  <c r="N2434" i="30"/>
  <c r="N2430" i="30"/>
  <c r="N2426" i="30"/>
  <c r="N2422" i="30"/>
  <c r="N2418" i="30"/>
  <c r="N2411" i="30"/>
  <c r="N2406" i="30"/>
  <c r="N2402" i="30"/>
  <c r="N2398" i="30"/>
  <c r="N2394" i="30"/>
  <c r="N2390" i="30"/>
  <c r="N2386" i="30"/>
  <c r="N2381" i="30"/>
  <c r="N2376" i="30"/>
  <c r="N2372" i="30"/>
  <c r="N2367" i="30"/>
  <c r="N2363" i="30"/>
  <c r="N2359" i="30"/>
  <c r="N2355" i="30"/>
  <c r="N2350" i="30"/>
  <c r="N2346" i="30"/>
  <c r="N2340" i="30"/>
  <c r="N2335" i="30"/>
  <c r="N2330" i="30"/>
  <c r="N2326" i="30"/>
  <c r="N2322" i="30"/>
  <c r="N2318" i="30"/>
  <c r="N2314" i="30"/>
  <c r="N2310" i="30"/>
  <c r="N2304" i="30"/>
  <c r="N2299" i="30"/>
  <c r="N2295" i="30"/>
  <c r="N2291" i="30"/>
  <c r="N2286" i="30"/>
  <c r="N2281" i="30"/>
  <c r="N2277" i="30"/>
  <c r="N2273" i="30"/>
  <c r="N2269" i="30"/>
  <c r="N2265" i="30"/>
  <c r="N2261" i="30"/>
  <c r="N2256" i="30"/>
  <c r="N2251" i="30"/>
  <c r="N2246" i="30"/>
  <c r="N2242" i="30"/>
  <c r="N2238" i="30"/>
  <c r="N2234" i="30"/>
  <c r="N2230" i="30"/>
  <c r="N2226" i="30"/>
  <c r="N2220" i="30"/>
  <c r="N2216" i="30"/>
  <c r="N2212" i="30"/>
  <c r="N2208" i="30"/>
  <c r="N2203" i="30"/>
  <c r="N2198" i="30"/>
  <c r="N2194" i="30"/>
  <c r="N2190" i="30"/>
  <c r="N2186" i="30"/>
  <c r="N2182" i="30"/>
  <c r="N2178" i="30"/>
  <c r="N2174" i="30"/>
  <c r="N2168" i="30"/>
  <c r="N2163" i="30"/>
  <c r="N3158" i="30"/>
  <c r="N3086" i="30"/>
  <c r="N3016" i="30"/>
  <c r="N2961" i="30"/>
  <c r="N2926" i="30"/>
  <c r="N2887" i="30"/>
  <c r="N2857" i="30"/>
  <c r="N2835" i="30"/>
  <c r="N2812" i="30"/>
  <c r="N2787" i="30"/>
  <c r="N2763" i="30"/>
  <c r="N2738" i="30"/>
  <c r="N2716" i="30"/>
  <c r="N2695" i="30"/>
  <c r="N2675" i="30"/>
  <c r="N2659" i="30"/>
  <c r="N2643" i="30"/>
  <c r="N2626" i="30"/>
  <c r="N2610" i="30"/>
  <c r="N2597" i="30"/>
  <c r="N2589" i="30"/>
  <c r="N2583" i="30"/>
  <c r="N2578" i="30"/>
  <c r="N2572" i="30"/>
  <c r="N2566" i="30"/>
  <c r="N2561" i="30"/>
  <c r="N2556" i="30"/>
  <c r="N2550" i="30"/>
  <c r="N2544" i="30"/>
  <c r="N2539" i="30"/>
  <c r="N2533" i="30"/>
  <c r="N2527" i="30"/>
  <c r="N2521" i="30"/>
  <c r="N2516" i="30"/>
  <c r="N2512" i="30"/>
  <c r="N2508" i="30"/>
  <c r="N2503" i="30"/>
  <c r="N2499" i="30"/>
  <c r="N2494" i="30"/>
  <c r="N2488" i="30"/>
  <c r="N2484" i="30"/>
  <c r="N2479" i="30"/>
  <c r="N2475" i="30"/>
  <c r="N2470" i="30"/>
  <c r="N2466" i="30"/>
  <c r="N2461" i="30"/>
  <c r="N2451" i="30"/>
  <c r="N2446" i="30"/>
  <c r="N2441" i="30"/>
  <c r="N2437" i="30"/>
  <c r="N2433" i="30"/>
  <c r="N2429" i="30"/>
  <c r="N2425" i="30"/>
  <c r="N2421" i="30"/>
  <c r="N2416" i="30"/>
  <c r="N2410" i="30"/>
  <c r="N2405" i="30"/>
  <c r="N2401" i="30"/>
  <c r="N2397" i="30"/>
  <c r="N2393" i="30"/>
  <c r="N2389" i="30"/>
  <c r="N2384" i="30"/>
  <c r="N2380" i="30"/>
  <c r="N2375" i="30"/>
  <c r="N2371" i="30"/>
  <c r="N2366" i="30"/>
  <c r="N2362" i="30"/>
  <c r="N2358" i="30"/>
  <c r="N2354" i="30"/>
  <c r="N2349" i="30"/>
  <c r="N2344" i="30"/>
  <c r="N2339" i="30"/>
  <c r="N2334" i="30"/>
  <c r="N2329" i="30"/>
  <c r="N2325" i="30"/>
  <c r="N2321" i="30"/>
  <c r="N2317" i="30"/>
  <c r="N2313" i="30"/>
  <c r="N2308" i="30"/>
  <c r="N2303" i="30"/>
  <c r="N2298" i="30"/>
  <c r="N2294" i="30"/>
  <c r="N2290" i="30"/>
  <c r="N2284" i="30"/>
  <c r="N2280" i="30"/>
  <c r="N2276" i="30"/>
  <c r="N2272" i="30"/>
  <c r="N2268" i="30"/>
  <c r="N2264" i="30"/>
  <c r="N2260" i="30"/>
  <c r="N2255" i="30"/>
  <c r="N2250" i="30"/>
  <c r="N2245" i="30"/>
  <c r="N2241" i="30"/>
  <c r="N2237" i="30"/>
  <c r="N2233" i="30"/>
  <c r="N2229" i="30"/>
  <c r="N2224" i="30"/>
  <c r="N2219" i="30"/>
  <c r="N2215" i="30"/>
  <c r="N2211" i="30"/>
  <c r="N2207" i="30"/>
  <c r="N2202" i="30"/>
  <c r="N2197" i="30"/>
  <c r="N2193" i="30"/>
  <c r="N2189" i="30"/>
  <c r="N2181" i="30"/>
  <c r="N2177" i="30"/>
  <c r="N2172" i="30"/>
  <c r="N2167" i="30"/>
  <c r="N2162" i="30"/>
  <c r="N2158" i="30"/>
  <c r="N2152" i="30"/>
  <c r="N2148" i="30"/>
  <c r="N2144" i="30"/>
  <c r="N2140" i="30"/>
  <c r="N2136" i="30"/>
  <c r="N2131" i="30"/>
  <c r="N2127" i="30"/>
  <c r="N2122" i="30"/>
  <c r="N2118" i="30"/>
  <c r="N2113" i="30"/>
  <c r="N2108" i="30"/>
  <c r="N2104" i="30"/>
  <c r="N2100" i="30"/>
  <c r="N2095" i="30"/>
  <c r="N2090" i="30"/>
  <c r="N2085" i="30"/>
  <c r="N2081" i="30"/>
  <c r="N2076" i="30"/>
  <c r="N2071" i="30"/>
  <c r="N2066" i="30"/>
  <c r="N2062" i="30"/>
  <c r="N2058" i="30"/>
  <c r="N2054" i="30"/>
  <c r="N2050" i="30"/>
  <c r="N2046" i="30"/>
  <c r="N2041" i="30"/>
  <c r="N2037" i="30"/>
  <c r="N2033" i="30"/>
  <c r="N2029" i="30"/>
  <c r="N2025" i="30"/>
  <c r="N2021" i="30"/>
  <c r="N2017" i="30"/>
  <c r="N2013" i="30"/>
  <c r="N2009" i="30"/>
  <c r="N2005" i="30"/>
  <c r="N2001" i="30"/>
  <c r="N1997" i="30"/>
  <c r="N1993" i="30"/>
  <c r="N1989" i="30"/>
  <c r="N1985" i="30"/>
  <c r="N1981" i="30"/>
  <c r="N1976" i="30"/>
  <c r="N1972" i="30"/>
  <c r="N1968" i="30"/>
  <c r="N3206" i="30"/>
  <c r="N3141" i="30"/>
  <c r="N3066" i="30"/>
  <c r="N2999" i="30"/>
  <c r="N2953" i="30"/>
  <c r="N2915" i="30"/>
  <c r="N2877" i="30"/>
  <c r="N2852" i="30"/>
  <c r="N2830" i="30"/>
  <c r="N2804" i="30"/>
  <c r="N2782" i="30"/>
  <c r="N2757" i="30"/>
  <c r="N2732" i="30"/>
  <c r="N2711" i="30"/>
  <c r="N2690" i="30"/>
  <c r="N2671" i="30"/>
  <c r="N2655" i="30"/>
  <c r="N2638" i="30"/>
  <c r="N2622" i="30"/>
  <c r="N2606" i="30"/>
  <c r="N2594" i="30"/>
  <c r="N2587" i="30"/>
  <c r="N2582" i="30"/>
  <c r="N2577" i="30"/>
  <c r="N2570" i="30"/>
  <c r="N2565" i="30"/>
  <c r="N2560" i="30"/>
  <c r="N2554" i="30"/>
  <c r="N2549" i="30"/>
  <c r="N2543" i="30"/>
  <c r="N2537" i="30"/>
  <c r="N2532" i="30"/>
  <c r="N2526" i="30"/>
  <c r="N2519" i="30"/>
  <c r="N2515" i="30"/>
  <c r="N2511" i="30"/>
  <c r="N2507" i="30"/>
  <c r="N2502" i="30"/>
  <c r="N2498" i="30"/>
  <c r="N2492" i="30"/>
  <c r="N2487" i="30"/>
  <c r="N2483" i="30"/>
  <c r="N2478" i="30"/>
  <c r="N2474" i="30"/>
  <c r="N2469" i="30"/>
  <c r="N2464" i="30"/>
  <c r="N2460" i="30"/>
  <c r="N2455" i="30"/>
  <c r="N2450" i="30"/>
  <c r="N2444" i="30"/>
  <c r="N2440" i="30"/>
  <c r="N2436" i="30"/>
  <c r="N2432" i="30"/>
  <c r="N2428" i="30"/>
  <c r="N2424" i="30"/>
  <c r="N2420" i="30"/>
  <c r="N2415" i="30"/>
  <c r="N2408" i="30"/>
  <c r="N2404" i="30"/>
  <c r="N2400" i="30"/>
  <c r="N2396" i="30"/>
  <c r="N2392" i="30"/>
  <c r="N2388" i="30"/>
  <c r="N2383" i="30"/>
  <c r="N2379" i="30"/>
  <c r="N2374" i="30"/>
  <c r="N2370" i="30"/>
  <c r="N2365" i="30"/>
  <c r="N2361" i="30"/>
  <c r="N2357" i="30"/>
  <c r="N2352" i="30"/>
  <c r="N2348" i="30"/>
  <c r="N2343" i="30"/>
  <c r="N2338" i="30"/>
  <c r="N2332" i="30"/>
  <c r="N2328" i="30"/>
  <c r="N2324" i="30"/>
  <c r="N2320" i="30"/>
  <c r="N2316" i="30"/>
  <c r="N2312" i="30"/>
  <c r="N2307" i="30"/>
  <c r="N2302" i="30"/>
  <c r="N2297" i="30"/>
  <c r="N2293" i="30"/>
  <c r="N2288" i="30"/>
  <c r="N2283" i="30"/>
  <c r="N2279" i="30"/>
  <c r="N2275" i="30"/>
  <c r="N2271" i="30"/>
  <c r="N2267" i="30"/>
  <c r="N2263" i="30"/>
  <c r="N2259" i="30"/>
  <c r="N2254" i="30"/>
  <c r="N2248" i="30"/>
  <c r="N2244" i="30"/>
  <c r="N2240" i="30"/>
  <c r="N2236" i="30"/>
  <c r="N2232" i="30"/>
  <c r="N2228" i="30"/>
  <c r="N2223" i="30"/>
  <c r="N2218" i="30"/>
  <c r="N2214" i="30"/>
  <c r="N2210" i="30"/>
  <c r="N2206" i="30"/>
  <c r="N2200" i="30"/>
  <c r="N2196" i="30"/>
  <c r="N2192" i="30"/>
  <c r="N2188" i="30"/>
  <c r="N2184" i="30"/>
  <c r="N2180" i="30"/>
  <c r="N2176" i="30"/>
  <c r="N2171" i="30"/>
  <c r="N2166" i="30"/>
  <c r="N2161" i="30"/>
  <c r="N2156" i="30"/>
  <c r="N2151" i="30"/>
  <c r="N2147" i="30"/>
  <c r="N2143" i="30"/>
  <c r="N2139" i="30"/>
  <c r="N2135" i="30"/>
  <c r="N2130" i="30"/>
  <c r="N2126" i="30"/>
  <c r="N2121" i="30"/>
  <c r="N2116" i="30"/>
  <c r="N2112" i="30"/>
  <c r="N2107" i="30"/>
  <c r="N2103" i="30"/>
  <c r="N2099" i="30"/>
  <c r="N2094" i="30"/>
  <c r="N2088" i="30"/>
  <c r="N2084" i="30"/>
  <c r="N2080" i="30"/>
  <c r="N2075" i="30"/>
  <c r="N2070" i="30"/>
  <c r="N2065" i="30"/>
  <c r="N2061" i="30"/>
  <c r="N2057" i="30"/>
  <c r="N2053" i="30"/>
  <c r="N2049" i="30"/>
  <c r="N2044" i="30"/>
  <c r="N2040" i="30"/>
  <c r="N2036" i="30"/>
  <c r="N2032" i="30"/>
  <c r="N2028" i="30"/>
  <c r="N2024" i="30"/>
  <c r="N3190" i="30"/>
  <c r="N3123" i="30"/>
  <c r="N3048" i="30"/>
  <c r="N2982" i="30"/>
  <c r="N2945" i="30"/>
  <c r="N2906" i="30"/>
  <c r="N2868" i="30"/>
  <c r="N2847" i="30"/>
  <c r="N2823" i="30"/>
  <c r="N2799" i="30"/>
  <c r="N2727" i="30"/>
  <c r="N2651" i="30"/>
  <c r="N2593" i="30"/>
  <c r="N2569" i="30"/>
  <c r="N2548" i="30"/>
  <c r="N2523" i="30"/>
  <c r="N2506" i="30"/>
  <c r="N2486" i="30"/>
  <c r="N2468" i="30"/>
  <c r="N2454" i="30"/>
  <c r="N2435" i="30"/>
  <c r="N2419" i="30"/>
  <c r="N2399" i="30"/>
  <c r="N2382" i="30"/>
  <c r="N2364" i="30"/>
  <c r="N2347" i="30"/>
  <c r="N2327" i="30"/>
  <c r="N2311" i="30"/>
  <c r="N2292" i="30"/>
  <c r="N2274" i="30"/>
  <c r="N2258" i="30"/>
  <c r="N2239" i="30"/>
  <c r="N2222" i="30"/>
  <c r="N2204" i="30"/>
  <c r="N2187" i="30"/>
  <c r="N2175" i="30"/>
  <c r="N2159" i="30"/>
  <c r="N2149" i="30"/>
  <c r="N2141" i="30"/>
  <c r="N2132" i="30"/>
  <c r="N2123" i="30"/>
  <c r="N2114" i="30"/>
  <c r="N2105" i="30"/>
  <c r="N2096" i="30"/>
  <c r="N2086" i="30"/>
  <c r="N2078" i="30"/>
  <c r="N2067" i="30"/>
  <c r="N2059" i="30"/>
  <c r="N2051" i="30"/>
  <c r="N2042" i="30"/>
  <c r="N2034" i="30"/>
  <c r="N2026" i="30"/>
  <c r="N2019" i="30"/>
  <c r="N2014" i="30"/>
  <c r="N2008" i="30"/>
  <c r="N2003" i="30"/>
  <c r="N1998" i="30"/>
  <c r="N1992" i="30"/>
  <c r="N1987" i="30"/>
  <c r="N1982" i="30"/>
  <c r="N1975" i="30"/>
  <c r="N1970" i="30"/>
  <c r="N1965" i="30"/>
  <c r="N2706" i="30"/>
  <c r="N2634" i="30"/>
  <c r="N2586" i="30"/>
  <c r="N2564" i="30"/>
  <c r="N2541" i="30"/>
  <c r="N2518" i="30"/>
  <c r="N2501" i="30"/>
  <c r="N2482" i="30"/>
  <c r="N2463" i="30"/>
  <c r="N2448" i="30"/>
  <c r="N2431" i="30"/>
  <c r="N2412" i="30"/>
  <c r="N2395" i="30"/>
  <c r="N2378" i="30"/>
  <c r="N2360" i="30"/>
  <c r="N2341" i="30"/>
  <c r="N2323" i="30"/>
  <c r="N2306" i="30"/>
  <c r="N2287" i="30"/>
  <c r="N2270" i="30"/>
  <c r="N2252" i="30"/>
  <c r="N2235" i="30"/>
  <c r="N2217" i="30"/>
  <c r="N2199" i="30"/>
  <c r="N2170" i="30"/>
  <c r="N2155" i="30"/>
  <c r="N2146" i="30"/>
  <c r="N2138" i="30"/>
  <c r="N2129" i="30"/>
  <c r="N2120" i="30"/>
  <c r="N2111" i="30"/>
  <c r="N2102" i="30"/>
  <c r="N2092" i="30"/>
  <c r="N2083" i="30"/>
  <c r="N2074" i="30"/>
  <c r="N2064" i="30"/>
  <c r="N2056" i="30"/>
  <c r="N2048" i="30"/>
  <c r="N2039" i="30"/>
  <c r="N2031" i="30"/>
  <c r="N2023" i="30"/>
  <c r="N2018" i="30"/>
  <c r="N2012" i="30"/>
  <c r="N2007" i="30"/>
  <c r="N2002" i="30"/>
  <c r="N1996" i="30"/>
  <c r="N1991" i="30"/>
  <c r="N1986" i="30"/>
  <c r="N1980" i="30"/>
  <c r="N1974" i="30"/>
  <c r="N1969" i="30"/>
  <c r="N1964" i="30"/>
  <c r="N1959" i="30"/>
  <c r="N1955" i="30"/>
  <c r="N1950" i="30"/>
  <c r="N1946" i="30"/>
  <c r="N1941" i="30"/>
  <c r="N1937" i="30"/>
  <c r="N1932" i="30"/>
  <c r="N1928" i="30"/>
  <c r="N1923" i="30"/>
  <c r="N1919" i="30"/>
  <c r="N1914" i="30"/>
  <c r="N1910" i="30"/>
  <c r="N1905" i="30"/>
  <c r="N1901" i="30"/>
  <c r="N1896" i="30"/>
  <c r="N1892" i="30"/>
  <c r="N1887" i="30"/>
  <c r="N1883" i="30"/>
  <c r="N1879" i="30"/>
  <c r="N1872" i="30"/>
  <c r="N1868" i="30"/>
  <c r="N2776" i="30"/>
  <c r="N2684" i="30"/>
  <c r="N2618" i="30"/>
  <c r="N2581" i="30"/>
  <c r="N2558" i="30"/>
  <c r="N2536" i="30"/>
  <c r="N2514" i="30"/>
  <c r="N2496" i="30"/>
  <c r="N2477" i="30"/>
  <c r="N2459" i="30"/>
  <c r="N2443" i="30"/>
  <c r="N2427" i="30"/>
  <c r="N2407" i="30"/>
  <c r="N2391" i="30"/>
  <c r="N2373" i="30"/>
  <c r="N2356" i="30"/>
  <c r="N2336" i="30"/>
  <c r="N2319" i="30"/>
  <c r="N2300" i="30"/>
  <c r="N2282" i="30"/>
  <c r="N2266" i="30"/>
  <c r="N2247" i="30"/>
  <c r="N2231" i="30"/>
  <c r="N2213" i="30"/>
  <c r="N2195" i="30"/>
  <c r="N2183" i="30"/>
  <c r="N2164" i="30"/>
  <c r="N2154" i="30"/>
  <c r="N2145" i="30"/>
  <c r="N2137" i="30"/>
  <c r="N2128" i="30"/>
  <c r="N2119" i="30"/>
  <c r="N2110" i="30"/>
  <c r="N2101" i="30"/>
  <c r="N2091" i="30"/>
  <c r="N2082" i="30"/>
  <c r="N2072" i="30"/>
  <c r="N2063" i="30"/>
  <c r="N2055" i="30"/>
  <c r="N2047" i="30"/>
  <c r="N2038" i="30"/>
  <c r="N2030" i="30"/>
  <c r="N2022" i="30"/>
  <c r="N2016" i="30"/>
  <c r="N2011" i="30"/>
  <c r="N2006" i="30"/>
  <c r="N2000" i="30"/>
  <c r="N1995" i="30"/>
  <c r="N1990" i="30"/>
  <c r="N1984" i="30"/>
  <c r="N1979" i="30"/>
  <c r="N1973" i="30"/>
  <c r="N1967" i="30"/>
  <c r="N1963" i="30"/>
  <c r="N1958" i="30"/>
  <c r="N1954" i="30"/>
  <c r="N1949" i="30"/>
  <c r="N1945" i="30"/>
  <c r="N1940" i="30"/>
  <c r="N1936" i="30"/>
  <c r="N1931" i="30"/>
  <c r="N1927" i="30"/>
  <c r="N1922" i="30"/>
  <c r="N1917" i="30"/>
  <c r="N1913" i="30"/>
  <c r="N1908" i="30"/>
  <c r="N1904" i="30"/>
  <c r="N1900" i="30"/>
  <c r="N1895" i="30"/>
  <c r="N1891" i="30"/>
  <c r="N1886" i="30"/>
  <c r="N1882" i="30"/>
  <c r="N1876" i="30"/>
  <c r="N1871" i="30"/>
  <c r="N1867" i="30"/>
  <c r="N2751" i="30"/>
  <c r="N2667" i="30"/>
  <c r="N2602" i="30"/>
  <c r="N2575" i="30"/>
  <c r="N2553" i="30"/>
  <c r="N2531" i="30"/>
  <c r="N2510" i="30"/>
  <c r="N2491" i="30"/>
  <c r="N2472" i="30"/>
  <c r="N2439" i="30"/>
  <c r="N2423" i="30"/>
  <c r="N2403" i="30"/>
  <c r="N2387" i="30"/>
  <c r="N2368" i="30"/>
  <c r="N2351" i="30"/>
  <c r="N2331" i="30"/>
  <c r="N2315" i="30"/>
  <c r="N2296" i="30"/>
  <c r="N2278" i="30"/>
  <c r="N2262" i="30"/>
  <c r="N2243" i="30"/>
  <c r="N2227" i="30"/>
  <c r="N2209" i="30"/>
  <c r="N2191" i="30"/>
  <c r="N2179" i="30"/>
  <c r="N2160" i="30"/>
  <c r="N2150" i="30"/>
  <c r="N2142" i="30"/>
  <c r="N2134" i="30"/>
  <c r="N2124" i="30"/>
  <c r="N2115" i="30"/>
  <c r="N2106" i="30"/>
  <c r="N2098" i="30"/>
  <c r="N2087" i="30"/>
  <c r="N2079" i="30"/>
  <c r="N2068" i="30"/>
  <c r="N2060" i="30"/>
  <c r="N2052" i="30"/>
  <c r="N2043" i="30"/>
  <c r="N2035" i="30"/>
  <c r="N2027" i="30"/>
  <c r="N2020" i="30"/>
  <c r="N2015" i="30"/>
  <c r="N2010" i="30"/>
  <c r="N2004" i="30"/>
  <c r="N1999" i="30"/>
  <c r="N1994" i="30"/>
  <c r="N1988" i="30"/>
  <c r="N1983" i="30"/>
  <c r="N1978" i="30"/>
  <c r="N1971" i="30"/>
  <c r="N1966" i="30"/>
  <c r="N1961" i="30"/>
  <c r="N1957" i="30"/>
  <c r="N1952" i="30"/>
  <c r="N1948" i="30"/>
  <c r="N1944" i="30"/>
  <c r="N1939" i="30"/>
  <c r="N1935" i="30"/>
  <c r="N1930" i="30"/>
  <c r="N1925" i="30"/>
  <c r="N1921" i="30"/>
  <c r="N1916" i="30"/>
  <c r="N1912" i="30"/>
  <c r="N1907" i="30"/>
  <c r="N1903" i="30"/>
  <c r="N1899" i="30"/>
  <c r="N1894" i="30"/>
  <c r="N1889" i="30"/>
  <c r="N1885" i="30"/>
  <c r="N1881" i="30"/>
  <c r="N1875" i="30"/>
  <c r="N1870" i="30"/>
  <c r="N1866" i="30"/>
  <c r="N1861" i="30"/>
  <c r="N1856" i="30"/>
  <c r="N1960" i="30"/>
  <c r="N1943" i="30"/>
  <c r="N1924" i="30"/>
  <c r="N1906" i="30"/>
  <c r="N1888" i="30"/>
  <c r="N1869" i="30"/>
  <c r="N1860" i="30"/>
  <c r="N1853" i="30"/>
  <c r="N1847" i="30"/>
  <c r="N1842" i="30"/>
  <c r="N1838" i="30"/>
  <c r="N1834" i="30"/>
  <c r="N1829" i="30"/>
  <c r="N1824" i="30"/>
  <c r="N1820" i="30"/>
  <c r="N1815" i="30"/>
  <c r="N1810" i="30"/>
  <c r="N1805" i="30"/>
  <c r="N1800" i="30"/>
  <c r="N1796" i="30"/>
  <c r="N1791" i="30"/>
  <c r="N1786" i="30"/>
  <c r="N1780" i="30"/>
  <c r="N1775" i="30"/>
  <c r="N1770" i="30"/>
  <c r="N1765" i="30"/>
  <c r="N1761" i="30"/>
  <c r="N1757" i="30"/>
  <c r="N1753" i="30"/>
  <c r="N1748" i="30"/>
  <c r="N1742" i="30"/>
  <c r="N1738" i="30"/>
  <c r="N1956" i="30"/>
  <c r="N1938" i="30"/>
  <c r="N1920" i="30"/>
  <c r="N1902" i="30"/>
  <c r="N1884" i="30"/>
  <c r="N1864" i="30"/>
  <c r="N1859" i="30"/>
  <c r="N1852" i="30"/>
  <c r="N1846" i="30"/>
  <c r="N1841" i="30"/>
  <c r="N1837" i="30"/>
  <c r="N1832" i="30"/>
  <c r="N1828" i="30"/>
  <c r="N1823" i="30"/>
  <c r="N1819" i="30"/>
  <c r="N1814" i="30"/>
  <c r="N1808" i="30"/>
  <c r="N1804" i="30"/>
  <c r="N1799" i="30"/>
  <c r="N1795" i="30"/>
  <c r="N1789" i="30"/>
  <c r="N1784" i="30"/>
  <c r="N1779" i="30"/>
  <c r="N1774" i="30"/>
  <c r="N1768" i="30"/>
  <c r="N1764" i="30"/>
  <c r="N1760" i="30"/>
  <c r="N1756" i="30"/>
  <c r="N1752" i="30"/>
  <c r="N1747" i="30"/>
  <c r="N1741" i="30"/>
  <c r="N1737" i="30"/>
  <c r="N1855" i="30"/>
  <c r="N1839" i="30"/>
  <c r="N1792" i="30"/>
  <c r="N1951" i="30"/>
  <c r="N1934" i="30"/>
  <c r="N1915" i="30"/>
  <c r="N1897" i="30"/>
  <c r="N1880" i="30"/>
  <c r="N1863" i="30"/>
  <c r="N1858" i="30"/>
  <c r="N1851" i="30"/>
  <c r="N1844" i="30"/>
  <c r="N1840" i="30"/>
  <c r="N1836" i="30"/>
  <c r="N1831" i="30"/>
  <c r="N1827" i="30"/>
  <c r="N1822" i="30"/>
  <c r="N1817" i="30"/>
  <c r="N1812" i="30"/>
  <c r="N1807" i="30"/>
  <c r="N1803" i="30"/>
  <c r="N1798" i="30"/>
  <c r="N1793" i="30"/>
  <c r="N1788" i="30"/>
  <c r="N1783" i="30"/>
  <c r="N1778" i="30"/>
  <c r="N1772" i="30"/>
  <c r="N1767" i="30"/>
  <c r="N1763" i="30"/>
  <c r="N1759" i="30"/>
  <c r="N1755" i="30"/>
  <c r="N1751" i="30"/>
  <c r="N1744" i="30"/>
  <c r="N1740" i="30"/>
  <c r="N1848" i="30"/>
  <c r="N1835" i="30"/>
  <c r="N1830" i="30"/>
  <c r="N1806" i="30"/>
  <c r="N1787" i="30"/>
  <c r="N1766" i="30"/>
  <c r="N1947" i="30"/>
  <c r="N1929" i="30"/>
  <c r="N1911" i="30"/>
  <c r="N1893" i="30"/>
  <c r="N1874" i="30"/>
  <c r="N1862" i="30"/>
  <c r="N1802" i="30"/>
  <c r="N1782" i="30"/>
  <c r="N1739" i="30"/>
  <c r="N1743" i="30"/>
  <c r="N1750" i="30"/>
  <c r="N1754" i="30"/>
  <c r="N1758" i="30"/>
  <c r="N1762" i="30"/>
  <c r="N1771" i="30"/>
  <c r="N1776" i="30"/>
  <c r="N1797" i="30"/>
  <c r="N1811" i="30"/>
  <c r="N1816" i="30"/>
  <c r="N1821" i="30"/>
  <c r="N1825" i="30"/>
  <c r="N1843" i="30"/>
  <c r="N1826" i="30"/>
  <c r="N1777" i="30"/>
  <c r="N1849" i="30"/>
  <c r="N1850" i="30"/>
  <c r="N1745" i="30"/>
  <c r="N1746" i="30"/>
  <c r="N1773" i="30"/>
  <c r="N1794" i="30"/>
  <c r="N1813" i="30"/>
  <c r="N1818" i="30"/>
  <c r="N1845" i="30"/>
  <c r="N1898" i="30"/>
  <c r="N1769" i="30"/>
  <c r="N1785" i="30"/>
  <c r="N1790" i="30"/>
  <c r="N1809" i="30"/>
  <c r="N1833" i="30"/>
  <c r="N1865" i="30"/>
  <c r="N1749" i="30"/>
  <c r="N1781" i="30"/>
  <c r="N1801" i="30"/>
  <c r="N1854" i="30"/>
  <c r="N1857" i="30"/>
  <c r="N1890" i="30"/>
  <c r="N1926" i="30"/>
  <c r="N1953" i="30"/>
  <c r="N1962" i="30"/>
  <c r="N2069" i="30"/>
  <c r="N2125" i="30"/>
  <c r="N2369" i="30"/>
  <c r="N2473" i="30"/>
  <c r="N1877" i="30"/>
  <c r="N1878" i="30"/>
  <c r="N1909" i="30"/>
  <c r="N1918" i="30"/>
  <c r="N2073" i="30"/>
  <c r="N2165" i="30"/>
  <c r="N2301" i="30"/>
  <c r="N2337" i="30"/>
  <c r="N2497" i="30"/>
  <c r="N2777" i="30"/>
  <c r="N1873" i="30"/>
  <c r="N1933" i="30"/>
  <c r="N1942" i="30"/>
  <c r="N2093" i="30"/>
  <c r="N2253" i="30"/>
  <c r="N2342" i="30"/>
  <c r="N2413" i="30"/>
  <c r="N2414" i="30"/>
  <c r="N2449" i="30"/>
  <c r="N2097" i="30"/>
  <c r="N2133" i="30"/>
  <c r="N2205" i="30"/>
  <c r="N3049" i="30"/>
  <c r="N2045" i="30"/>
  <c r="N2089" i="30"/>
  <c r="N2117" i="30"/>
  <c r="N2157" i="30"/>
  <c r="N2201" i="30"/>
  <c r="N2249" i="30"/>
  <c r="N2289" i="30"/>
  <c r="N2333" i="30"/>
  <c r="N2353" i="30"/>
  <c r="N2409" i="30"/>
  <c r="N2445" i="30"/>
  <c r="N2465" i="30"/>
  <c r="N2493" i="30"/>
  <c r="N2805" i="30"/>
  <c r="N1977" i="30"/>
  <c r="N2077" i="30"/>
  <c r="N2109" i="30"/>
  <c r="N2153" i="30"/>
  <c r="N2173" i="30"/>
  <c r="N2225" i="30"/>
  <c r="N2285" i="30"/>
  <c r="N2309" i="30"/>
  <c r="N2345" i="30"/>
  <c r="N2385" i="30"/>
  <c r="N2417" i="30"/>
  <c r="N2489" i="30"/>
  <c r="N2545" i="30"/>
  <c r="N2573" i="30"/>
  <c r="N2169" i="30"/>
  <c r="N2221" i="30"/>
  <c r="N2257" i="30"/>
  <c r="N2305" i="30"/>
  <c r="N2377" i="30"/>
  <c r="N2453" i="30"/>
  <c r="N2458" i="30"/>
  <c r="N2481" i="30"/>
  <c r="N2505" i="30"/>
  <c r="N2529" i="30"/>
  <c r="N2745" i="30"/>
  <c r="N2765" i="30"/>
  <c r="N2881" i="30"/>
  <c r="N2965" i="30"/>
  <c r="N3109" i="30"/>
  <c r="N2525" i="30"/>
  <c r="N2641" i="30"/>
  <c r="N2741" i="30"/>
  <c r="N2749" i="30"/>
  <c r="N2809" i="30"/>
  <c r="N2873" i="30"/>
  <c r="N2901" i="30"/>
  <c r="N2921" i="30"/>
  <c r="N2941" i="30"/>
  <c r="N2977" i="30"/>
  <c r="N3077" i="30"/>
  <c r="N2769" i="30"/>
  <c r="N2817" i="30"/>
  <c r="N2845" i="30"/>
  <c r="N2905" i="30"/>
  <c r="N2925" i="30"/>
  <c r="N2981" i="30"/>
  <c r="N3137" i="30"/>
  <c r="N2897" i="30"/>
  <c r="N2917" i="30"/>
  <c r="N2933" i="30"/>
  <c r="N2973" i="30"/>
  <c r="N3005" i="30"/>
  <c r="N3073" i="30"/>
  <c r="N3105" i="30"/>
  <c r="N3133" i="30"/>
  <c r="N2761" i="30"/>
  <c r="N2789" i="30"/>
  <c r="N2829" i="30"/>
  <c r="N2885" i="30"/>
  <c r="N2913" i="30"/>
  <c r="N2929" i="30"/>
  <c r="N2969" i="30"/>
  <c r="N2997" i="30"/>
  <c r="N3069" i="30"/>
  <c r="N3089" i="30"/>
  <c r="N3117" i="30"/>
  <c r="N3053" i="30"/>
  <c r="N3081" i="30"/>
  <c r="N3113" i="30"/>
  <c r="N3149" i="30"/>
  <c r="N1726" i="30"/>
  <c r="N1724" i="30"/>
  <c r="N1722" i="30"/>
  <c r="N1720" i="30"/>
  <c r="N1718" i="30"/>
  <c r="N1716" i="30"/>
  <c r="N1714" i="30"/>
  <c r="N1712" i="30"/>
  <c r="N1710" i="30"/>
  <c r="N1708" i="30"/>
  <c r="N1706" i="30"/>
  <c r="N1704" i="30"/>
  <c r="N1702" i="30"/>
  <c r="N1700" i="30"/>
  <c r="N1698" i="30"/>
  <c r="N1696" i="30"/>
  <c r="N1694" i="30"/>
  <c r="N1692" i="30"/>
  <c r="N1690" i="30"/>
  <c r="N1688" i="30"/>
  <c r="N1686" i="30"/>
  <c r="N1684" i="30"/>
  <c r="N1682" i="30"/>
  <c r="N1680" i="30"/>
  <c r="N1678" i="30"/>
  <c r="N1676" i="30"/>
  <c r="N1674" i="30"/>
  <c r="N1672" i="30"/>
  <c r="N1670" i="30"/>
  <c r="N1668" i="30"/>
  <c r="N1666" i="30"/>
  <c r="N1664" i="30"/>
  <c r="N1725" i="30"/>
  <c r="N1723" i="30"/>
  <c r="N1721" i="30"/>
  <c r="N1719" i="30"/>
  <c r="N1717" i="30"/>
  <c r="N1715" i="30"/>
  <c r="N1713" i="30"/>
  <c r="N1711" i="30"/>
  <c r="N1709" i="30"/>
  <c r="N1707" i="30"/>
  <c r="N1705" i="30"/>
  <c r="N1703" i="30"/>
  <c r="N1701" i="30"/>
  <c r="N1699" i="30"/>
  <c r="N1697" i="30"/>
  <c r="N1695" i="30"/>
  <c r="N1693" i="30"/>
  <c r="N1691" i="30"/>
  <c r="N1689" i="30"/>
  <c r="N1687" i="30"/>
  <c r="N1685" i="30"/>
  <c r="N1683" i="30"/>
  <c r="N1681" i="30"/>
  <c r="N1679" i="30"/>
  <c r="N1677" i="30"/>
  <c r="N1675" i="30"/>
  <c r="N1673" i="30"/>
  <c r="N1671" i="30"/>
  <c r="N1669" i="30"/>
  <c r="N1667" i="30"/>
  <c r="N1665" i="30"/>
  <c r="N1649" i="30"/>
  <c r="N1647" i="30"/>
  <c r="N1645" i="30"/>
  <c r="N1641" i="30"/>
  <c r="N1639" i="30"/>
  <c r="N1635" i="30"/>
  <c r="N1633" i="30"/>
  <c r="N1631" i="30"/>
  <c r="N1629" i="30"/>
  <c r="N1627" i="30"/>
  <c r="N1625" i="30"/>
  <c r="N1623" i="30"/>
  <c r="N1621" i="30"/>
  <c r="N1619" i="30"/>
  <c r="N1617" i="30"/>
  <c r="N1615" i="30"/>
  <c r="N1646" i="30"/>
  <c r="N1640" i="30"/>
  <c r="N1638" i="30"/>
  <c r="N1634" i="30"/>
  <c r="N1624" i="30"/>
  <c r="N1616" i="30"/>
  <c r="N1614" i="30"/>
  <c r="N1644" i="30"/>
  <c r="N1636" i="30"/>
  <c r="N1620" i="30"/>
  <c r="N1626" i="30"/>
  <c r="N1618" i="30"/>
  <c r="N1628" i="30"/>
  <c r="N1632" i="30"/>
  <c r="N1622" i="30"/>
  <c r="N1630" i="30"/>
  <c r="N1642" i="30"/>
  <c r="N1599" i="30"/>
  <c r="N1597" i="30"/>
  <c r="N1595" i="30"/>
  <c r="N1593" i="30"/>
  <c r="N1591" i="30"/>
  <c r="N1589" i="30"/>
  <c r="N1587" i="30"/>
  <c r="N1585" i="30"/>
  <c r="N1583" i="30"/>
  <c r="N1581" i="30"/>
  <c r="N1579" i="30"/>
  <c r="N1577" i="30"/>
  <c r="N1575" i="30"/>
  <c r="N1573" i="30"/>
  <c r="N1571" i="30"/>
  <c r="N1569" i="30"/>
  <c r="N1567" i="30"/>
  <c r="N1565" i="30"/>
  <c r="N1563" i="30"/>
  <c r="N1561" i="30"/>
  <c r="N1559" i="30"/>
  <c r="N1557" i="30"/>
  <c r="N1555" i="30"/>
  <c r="N1553" i="30"/>
  <c r="N1551" i="30"/>
  <c r="N1549" i="30"/>
  <c r="N1547" i="30"/>
  <c r="N1545" i="30"/>
  <c r="N1543" i="30"/>
  <c r="N1541" i="30"/>
  <c r="N1598" i="30"/>
  <c r="N1596" i="30"/>
  <c r="N1594" i="30"/>
  <c r="N1592" i="30"/>
  <c r="N1590" i="30"/>
  <c r="N1588" i="30"/>
  <c r="N1586" i="30"/>
  <c r="N1584" i="30"/>
  <c r="N1582" i="30"/>
  <c r="N1580" i="30"/>
  <c r="N1578" i="30"/>
  <c r="N1576" i="30"/>
  <c r="N1574" i="30"/>
  <c r="N1572" i="30"/>
  <c r="N1570" i="30"/>
  <c r="N1568" i="30"/>
  <c r="N1566" i="30"/>
  <c r="N1564" i="30"/>
  <c r="N1562" i="30"/>
  <c r="N1560" i="30"/>
  <c r="N1558" i="30"/>
  <c r="N1556" i="30"/>
  <c r="N1554" i="30"/>
  <c r="N1552" i="30"/>
  <c r="N1550" i="30"/>
  <c r="N1548" i="30"/>
  <c r="N1546" i="30"/>
  <c r="N1544" i="30"/>
  <c r="N1542" i="30"/>
  <c r="N1540" i="30"/>
  <c r="N1538" i="30"/>
  <c r="N1536" i="30"/>
  <c r="N1534" i="30"/>
  <c r="N1532" i="30"/>
  <c r="N1530" i="30"/>
  <c r="N1528" i="30"/>
  <c r="N1526" i="30"/>
  <c r="N1524" i="30"/>
  <c r="N1522" i="30"/>
  <c r="N1520" i="30"/>
  <c r="N1518" i="30"/>
  <c r="N1516" i="30"/>
  <c r="N1514" i="30"/>
  <c r="N1512" i="30"/>
  <c r="N1510" i="30"/>
  <c r="N1508" i="30"/>
  <c r="N1506" i="30"/>
  <c r="N1504" i="30"/>
  <c r="N1502" i="30"/>
  <c r="N1500" i="30"/>
  <c r="N1498" i="30"/>
  <c r="N1496" i="30"/>
  <c r="N1494" i="30"/>
  <c r="N1492" i="30"/>
  <c r="N1490" i="30"/>
  <c r="N1488" i="30"/>
  <c r="N1486" i="30"/>
  <c r="N1484" i="30"/>
  <c r="N1482" i="30"/>
  <c r="N1480" i="30"/>
  <c r="N1478" i="30"/>
  <c r="N1476" i="30"/>
  <c r="N1474" i="30"/>
  <c r="N1472" i="30"/>
  <c r="N1470" i="30"/>
  <c r="N1468" i="30"/>
  <c r="N1466" i="30"/>
  <c r="N1464" i="30"/>
  <c r="N1462" i="30"/>
  <c r="N1460" i="30"/>
  <c r="N1458" i="30"/>
  <c r="N1456" i="30"/>
  <c r="N1454" i="30"/>
  <c r="N1452" i="30"/>
  <c r="N1450" i="30"/>
  <c r="N1448" i="30"/>
  <c r="N1446" i="30"/>
  <c r="N1444" i="30"/>
  <c r="N1442" i="30"/>
  <c r="N1440" i="30"/>
  <c r="N1438" i="30"/>
  <c r="N1436" i="30"/>
  <c r="N1434" i="30"/>
  <c r="N1432" i="30"/>
  <c r="N1430" i="30"/>
  <c r="N1533" i="30"/>
  <c r="N1525" i="30"/>
  <c r="N1517" i="30"/>
  <c r="N1509" i="30"/>
  <c r="N1501" i="30"/>
  <c r="N1493" i="30"/>
  <c r="N1485" i="30"/>
  <c r="N1477" i="30"/>
  <c r="N1469" i="30"/>
  <c r="N1461" i="30"/>
  <c r="N1453" i="30"/>
  <c r="N1445" i="30"/>
  <c r="N1437" i="30"/>
  <c r="N1429" i="30"/>
  <c r="N1427" i="30"/>
  <c r="N1425" i="30"/>
  <c r="N1423" i="30"/>
  <c r="N1421" i="30"/>
  <c r="N1419" i="30"/>
  <c r="N1417" i="30"/>
  <c r="N1415" i="30"/>
  <c r="N1413" i="30"/>
  <c r="N1411" i="30"/>
  <c r="N1409" i="30"/>
  <c r="N1407" i="30"/>
  <c r="N1405" i="30"/>
  <c r="N1403" i="30"/>
  <c r="N1401" i="30"/>
  <c r="N1399" i="30"/>
  <c r="N1397" i="30"/>
  <c r="N1395" i="30"/>
  <c r="N1393" i="30"/>
  <c r="N1391" i="30"/>
  <c r="N1389" i="30"/>
  <c r="N1387" i="30"/>
  <c r="N1385" i="30"/>
  <c r="N1383" i="30"/>
  <c r="N1381" i="30"/>
  <c r="N1379" i="30"/>
  <c r="N1377" i="30"/>
  <c r="N1375" i="30"/>
  <c r="N1373" i="30"/>
  <c r="N1371" i="30"/>
  <c r="N1369" i="30"/>
  <c r="N1367" i="30"/>
  <c r="N1365" i="30"/>
  <c r="N1363" i="30"/>
  <c r="N1361" i="30"/>
  <c r="N1359" i="30"/>
  <c r="N1357" i="30"/>
  <c r="N1355" i="30"/>
  <c r="N1353" i="30"/>
  <c r="N1351" i="30"/>
  <c r="N1349" i="30"/>
  <c r="N1347" i="30"/>
  <c r="N1345" i="30"/>
  <c r="N1343" i="30"/>
  <c r="N1341" i="30"/>
  <c r="N1339" i="30"/>
  <c r="N1337" i="30"/>
  <c r="N1335" i="30"/>
  <c r="N1333" i="30"/>
  <c r="N1331" i="30"/>
  <c r="N1329" i="30"/>
  <c r="N1327" i="30"/>
  <c r="N1325" i="30"/>
  <c r="N1323" i="30"/>
  <c r="N1321" i="30"/>
  <c r="N1319" i="30"/>
  <c r="N1317" i="30"/>
  <c r="N1315" i="30"/>
  <c r="N1313" i="30"/>
  <c r="N1311" i="30"/>
  <c r="N1309" i="30"/>
  <c r="N1307" i="30"/>
  <c r="N1305" i="30"/>
  <c r="N1303" i="30"/>
  <c r="N1301" i="30"/>
  <c r="N1299" i="30"/>
  <c r="N1297" i="30"/>
  <c r="N1295" i="30"/>
  <c r="N1293" i="30"/>
  <c r="N1291" i="30"/>
  <c r="N1289" i="30"/>
  <c r="N1287" i="30"/>
  <c r="N1527" i="30"/>
  <c r="N1521" i="30"/>
  <c r="N1515" i="30"/>
  <c r="N1495" i="30"/>
  <c r="N1489" i="30"/>
  <c r="N1483" i="30"/>
  <c r="N1463" i="30"/>
  <c r="N1457" i="30"/>
  <c r="N1451" i="30"/>
  <c r="N1431" i="30"/>
  <c r="N1428" i="30"/>
  <c r="N1420" i="30"/>
  <c r="N1412" i="30"/>
  <c r="N1404" i="30"/>
  <c r="N1396" i="30"/>
  <c r="N1388" i="30"/>
  <c r="N1380" i="30"/>
  <c r="N1372" i="30"/>
  <c r="N1364" i="30"/>
  <c r="N1356" i="30"/>
  <c r="N1348" i="30"/>
  <c r="N1340" i="30"/>
  <c r="N1332" i="30"/>
  <c r="N1324" i="30"/>
  <c r="N1316" i="30"/>
  <c r="N1308" i="30"/>
  <c r="N1300" i="30"/>
  <c r="N1292" i="30"/>
  <c r="N1170" i="30"/>
  <c r="N1168" i="30"/>
  <c r="N1166" i="30"/>
  <c r="N1164" i="30"/>
  <c r="N1162" i="30"/>
  <c r="N1160" i="30"/>
  <c r="N1158" i="30"/>
  <c r="N1156" i="30"/>
  <c r="N1154" i="30"/>
  <c r="N1152" i="30"/>
  <c r="N1150" i="30"/>
  <c r="N1148" i="30"/>
  <c r="N1146" i="30"/>
  <c r="N1144" i="30"/>
  <c r="N1142" i="30"/>
  <c r="N1140" i="30"/>
  <c r="N1138" i="30"/>
  <c r="N1136" i="30"/>
  <c r="N1134" i="30"/>
  <c r="N1132" i="30"/>
  <c r="N1130" i="30"/>
  <c r="N1128" i="30"/>
  <c r="N1126" i="30"/>
  <c r="N1124" i="30"/>
  <c r="N1122" i="30"/>
  <c r="N1120" i="30"/>
  <c r="N1118" i="30"/>
  <c r="N1116" i="30"/>
  <c r="N1114" i="30"/>
  <c r="N1112" i="30"/>
  <c r="N1110" i="30"/>
  <c r="N1108" i="30"/>
  <c r="N1106" i="30"/>
  <c r="N1104" i="30"/>
  <c r="N1102" i="30"/>
  <c r="N1100" i="30"/>
  <c r="N1098" i="30"/>
  <c r="N1096" i="30"/>
  <c r="N1094" i="30"/>
  <c r="N1092" i="30"/>
  <c r="N1090" i="30"/>
  <c r="N1088" i="30"/>
  <c r="N1086" i="30"/>
  <c r="N1084" i="30"/>
  <c r="N1082" i="30"/>
  <c r="N1080" i="30"/>
  <c r="N1078" i="30"/>
  <c r="N1076" i="30"/>
  <c r="N1074" i="30"/>
  <c r="N1072" i="30"/>
  <c r="N1070" i="30"/>
  <c r="N1068" i="30"/>
  <c r="N1066" i="30"/>
  <c r="N1064" i="30"/>
  <c r="N1062" i="30"/>
  <c r="N1060" i="30"/>
  <c r="N1058" i="30"/>
  <c r="N1056" i="30"/>
  <c r="N1054" i="30"/>
  <c r="N1052" i="30"/>
  <c r="N1050" i="30"/>
  <c r="N1048" i="30"/>
  <c r="N1046" i="30"/>
  <c r="N1044" i="30"/>
  <c r="N959" i="30"/>
  <c r="N957" i="30"/>
  <c r="N955" i="30"/>
  <c r="N953" i="30"/>
  <c r="N951" i="30"/>
  <c r="N949" i="30"/>
  <c r="N947" i="30"/>
  <c r="N945" i="30"/>
  <c r="N943" i="30"/>
  <c r="N941" i="30"/>
  <c r="N939" i="30"/>
  <c r="N937" i="30"/>
  <c r="N935" i="30"/>
  <c r="N933" i="30"/>
  <c r="N931" i="30"/>
  <c r="N929" i="30"/>
  <c r="N927" i="30"/>
  <c r="N925" i="30"/>
  <c r="N923" i="30"/>
  <c r="N921" i="30"/>
  <c r="N919" i="30"/>
  <c r="N917" i="30"/>
  <c r="N915" i="30"/>
  <c r="N913" i="30"/>
  <c r="N911" i="30"/>
  <c r="N909" i="30"/>
  <c r="N907" i="30"/>
  <c r="N905" i="30"/>
  <c r="N903" i="30"/>
  <c r="N901" i="30"/>
  <c r="N899" i="30"/>
  <c r="N897" i="30"/>
  <c r="N895" i="30"/>
  <c r="N893" i="30"/>
  <c r="N891" i="30"/>
  <c r="N889" i="30"/>
  <c r="N887" i="30"/>
  <c r="N885" i="30"/>
  <c r="N883" i="30"/>
  <c r="N881" i="30"/>
  <c r="N879" i="30"/>
  <c r="N877" i="30"/>
  <c r="N875" i="30"/>
  <c r="N873" i="30"/>
  <c r="N871" i="30"/>
  <c r="N869" i="30"/>
  <c r="N867" i="30"/>
  <c r="N865" i="30"/>
  <c r="N863" i="30"/>
  <c r="N861" i="30"/>
  <c r="N859" i="30"/>
  <c r="N857" i="30"/>
  <c r="N855" i="30"/>
  <c r="N853" i="30"/>
  <c r="N851" i="30"/>
  <c r="N849" i="30"/>
  <c r="N847" i="30"/>
  <c r="N845" i="30"/>
  <c r="N843" i="30"/>
  <c r="N841" i="30"/>
  <c r="N812" i="30"/>
  <c r="N810" i="30"/>
  <c r="N808" i="30"/>
  <c r="N806" i="30"/>
  <c r="N804" i="30"/>
  <c r="N802" i="30"/>
  <c r="N800" i="30"/>
  <c r="N798" i="30"/>
  <c r="N796" i="30"/>
  <c r="N794" i="30"/>
  <c r="N792" i="30"/>
  <c r="N790" i="30"/>
  <c r="N788" i="30"/>
  <c r="N786" i="30"/>
  <c r="N784" i="30"/>
  <c r="N782" i="30"/>
  <c r="N780" i="30"/>
  <c r="N1523" i="30"/>
  <c r="N1513" i="30"/>
  <c r="N1507" i="30"/>
  <c r="N1479" i="30"/>
  <c r="N1473" i="30"/>
  <c r="N1467" i="30"/>
  <c r="N1439" i="30"/>
  <c r="N1433" i="30"/>
  <c r="N1426" i="30"/>
  <c r="N1406" i="30"/>
  <c r="N1400" i="30"/>
  <c r="N1394" i="30"/>
  <c r="N1374" i="30"/>
  <c r="N1368" i="30"/>
  <c r="N1362" i="30"/>
  <c r="N1342" i="30"/>
  <c r="N1336" i="30"/>
  <c r="N1330" i="30"/>
  <c r="N1310" i="30"/>
  <c r="N1304" i="30"/>
  <c r="N1298" i="30"/>
  <c r="N1167" i="30"/>
  <c r="N1159" i="30"/>
  <c r="N1151" i="30"/>
  <c r="N1143" i="30"/>
  <c r="N1135" i="30"/>
  <c r="N1127" i="30"/>
  <c r="N1119" i="30"/>
  <c r="N1111" i="30"/>
  <c r="N1103" i="30"/>
  <c r="N1095" i="30"/>
  <c r="N1087" i="30"/>
  <c r="N1079" i="30"/>
  <c r="N1071" i="30"/>
  <c r="N1063" i="30"/>
  <c r="N1055" i="30"/>
  <c r="N1047" i="30"/>
  <c r="N956" i="30"/>
  <c r="N948" i="30"/>
  <c r="N940" i="30"/>
  <c r="N932" i="30"/>
  <c r="N924" i="30"/>
  <c r="N916" i="30"/>
  <c r="N908" i="30"/>
  <c r="N900" i="30"/>
  <c r="N892" i="30"/>
  <c r="N884" i="30"/>
  <c r="N876" i="30"/>
  <c r="N868" i="30"/>
  <c r="N860" i="30"/>
  <c r="N852" i="30"/>
  <c r="N844" i="30"/>
  <c r="N809" i="30"/>
  <c r="N801" i="30"/>
  <c r="N793" i="30"/>
  <c r="N785" i="30"/>
  <c r="N681" i="30"/>
  <c r="N679" i="30"/>
  <c r="N660" i="30"/>
  <c r="N650" i="30"/>
  <c r="N648" i="30"/>
  <c r="N641" i="30"/>
  <c r="N1535" i="30"/>
  <c r="N1529" i="30"/>
  <c r="N1519" i="30"/>
  <c r="N1491" i="30"/>
  <c r="N1481" i="30"/>
  <c r="N1475" i="30"/>
  <c r="N1447" i="30"/>
  <c r="N1537" i="30"/>
  <c r="N1531" i="30"/>
  <c r="N1503" i="30"/>
  <c r="N1497" i="30"/>
  <c r="N1487" i="30"/>
  <c r="N1459" i="30"/>
  <c r="N1449" i="30"/>
  <c r="N1443" i="30"/>
  <c r="N1422" i="30"/>
  <c r="N1416" i="30"/>
  <c r="N1410" i="30"/>
  <c r="N1390" i="30"/>
  <c r="N1384" i="30"/>
  <c r="N1378" i="30"/>
  <c r="N1358" i="30"/>
  <c r="N1352" i="30"/>
  <c r="N1346" i="30"/>
  <c r="N1326" i="30"/>
  <c r="N1320" i="30"/>
  <c r="N1314" i="30"/>
  <c r="N1294" i="30"/>
  <c r="N1288" i="30"/>
  <c r="N1171" i="30"/>
  <c r="N1163" i="30"/>
  <c r="N1155" i="30"/>
  <c r="N1147" i="30"/>
  <c r="N1139" i="30"/>
  <c r="N1131" i="30"/>
  <c r="N1123" i="30"/>
  <c r="N1539" i="30"/>
  <c r="N1511" i="30"/>
  <c r="N1505" i="30"/>
  <c r="N1499" i="30"/>
  <c r="N1471" i="30"/>
  <c r="N1465" i="30"/>
  <c r="N1455" i="30"/>
  <c r="N1424" i="30"/>
  <c r="N1418" i="30"/>
  <c r="N1398" i="30"/>
  <c r="N1392" i="30"/>
  <c r="N1386" i="30"/>
  <c r="N1366" i="30"/>
  <c r="N1360" i="30"/>
  <c r="N1354" i="30"/>
  <c r="N1334" i="30"/>
  <c r="N1328" i="30"/>
  <c r="N1322" i="30"/>
  <c r="N1302" i="30"/>
  <c r="N1296" i="30"/>
  <c r="N1290" i="30"/>
  <c r="N1285" i="30"/>
  <c r="N1283" i="30"/>
  <c r="N1281" i="30"/>
  <c r="N1279" i="30"/>
  <c r="N1277" i="30"/>
  <c r="N1275" i="30"/>
  <c r="N1273" i="30"/>
  <c r="N1271" i="30"/>
  <c r="N1269" i="30"/>
  <c r="N1267" i="30"/>
  <c r="N1265" i="30"/>
  <c r="N1263" i="30"/>
  <c r="N1261" i="30"/>
  <c r="N1259" i="30"/>
  <c r="N1257" i="30"/>
  <c r="N1255" i="30"/>
  <c r="N1253" i="30"/>
  <c r="N1251" i="30"/>
  <c r="N1249" i="30"/>
  <c r="N1247" i="30"/>
  <c r="N1245" i="30"/>
  <c r="N1243" i="30"/>
  <c r="N1241" i="30"/>
  <c r="N1239" i="30"/>
  <c r="N1237" i="30"/>
  <c r="N1235" i="30"/>
  <c r="N1233" i="30"/>
  <c r="N1231" i="30"/>
  <c r="N1229" i="30"/>
  <c r="N1227" i="30"/>
  <c r="N1225" i="30"/>
  <c r="N1223" i="30"/>
  <c r="N1221" i="30"/>
  <c r="N1219" i="30"/>
  <c r="N1217" i="30"/>
  <c r="N1215" i="30"/>
  <c r="N1213" i="30"/>
  <c r="N1211" i="30"/>
  <c r="N1209" i="30"/>
  <c r="N1207" i="30"/>
  <c r="N1205" i="30"/>
  <c r="N1203" i="30"/>
  <c r="N1201" i="30"/>
  <c r="N1199" i="30"/>
  <c r="N1197" i="30"/>
  <c r="N1195" i="30"/>
  <c r="N1193" i="30"/>
  <c r="N1191" i="30"/>
  <c r="N1189" i="30"/>
  <c r="N1187" i="30"/>
  <c r="N1185" i="30"/>
  <c r="N1183" i="30"/>
  <c r="N1181" i="30"/>
  <c r="N1179" i="30"/>
  <c r="N1177" i="30"/>
  <c r="N1175" i="30"/>
  <c r="N1173" i="30"/>
  <c r="N1165" i="30"/>
  <c r="N1157" i="30"/>
  <c r="N1149" i="30"/>
  <c r="N1141" i="30"/>
  <c r="N1133" i="30"/>
  <c r="N1125" i="30"/>
  <c r="N1117" i="30"/>
  <c r="N1435" i="30"/>
  <c r="N1402" i="30"/>
  <c r="N1376" i="30"/>
  <c r="N1350" i="30"/>
  <c r="N1282" i="30"/>
  <c r="N1274" i="30"/>
  <c r="N1266" i="30"/>
  <c r="N1258" i="30"/>
  <c r="N1250" i="30"/>
  <c r="N1242" i="30"/>
  <c r="N1234" i="30"/>
  <c r="N1226" i="30"/>
  <c r="N1218" i="30"/>
  <c r="N1210" i="30"/>
  <c r="N1202" i="30"/>
  <c r="N1194" i="30"/>
  <c r="N1186" i="30"/>
  <c r="N1178" i="30"/>
  <c r="N1169" i="30"/>
  <c r="N1137" i="30"/>
  <c r="N1113" i="30"/>
  <c r="N1107" i="30"/>
  <c r="N1101" i="30"/>
  <c r="N1081" i="30"/>
  <c r="N1075" i="30"/>
  <c r="N1069" i="30"/>
  <c r="N1049" i="30"/>
  <c r="N1043" i="30"/>
  <c r="N960" i="30"/>
  <c r="N954" i="30"/>
  <c r="N934" i="30"/>
  <c r="N928" i="30"/>
  <c r="N922" i="30"/>
  <c r="N902" i="30"/>
  <c r="N896" i="30"/>
  <c r="N890" i="30"/>
  <c r="N870" i="30"/>
  <c r="N864" i="30"/>
  <c r="N858" i="30"/>
  <c r="N838" i="30"/>
  <c r="N836" i="30"/>
  <c r="N834" i="30"/>
  <c r="N832" i="30"/>
  <c r="N830" i="30"/>
  <c r="N828" i="30"/>
  <c r="N826" i="30"/>
  <c r="N824" i="30"/>
  <c r="N822" i="30"/>
  <c r="N820" i="30"/>
  <c r="N818" i="30"/>
  <c r="N816" i="30"/>
  <c r="N814" i="30"/>
  <c r="N811" i="30"/>
  <c r="N805" i="30"/>
  <c r="N799" i="30"/>
  <c r="N779" i="30"/>
  <c r="N777" i="30"/>
  <c r="N775" i="30"/>
  <c r="N773" i="30"/>
  <c r="N771" i="30"/>
  <c r="N769" i="30"/>
  <c r="N767" i="30"/>
  <c r="N765" i="30"/>
  <c r="N763" i="30"/>
  <c r="N761" i="30"/>
  <c r="N759" i="30"/>
  <c r="N757" i="30"/>
  <c r="N755" i="30"/>
  <c r="N753" i="30"/>
  <c r="N751" i="30"/>
  <c r="N749" i="30"/>
  <c r="N747" i="30"/>
  <c r="N745" i="30"/>
  <c r="N743" i="30"/>
  <c r="N741" i="30"/>
  <c r="N739" i="30"/>
  <c r="N737" i="30"/>
  <c r="N735" i="30"/>
  <c r="N733" i="30"/>
  <c r="N731" i="30"/>
  <c r="N729" i="30"/>
  <c r="N727" i="30"/>
  <c r="N725" i="30"/>
  <c r="N723" i="30"/>
  <c r="N721" i="30"/>
  <c r="N719" i="30"/>
  <c r="N717" i="30"/>
  <c r="N715" i="30"/>
  <c r="N713" i="30"/>
  <c r="N711" i="30"/>
  <c r="N709" i="30"/>
  <c r="N707" i="30"/>
  <c r="N705" i="30"/>
  <c r="N703" i="30"/>
  <c r="N701" i="30"/>
  <c r="N699" i="30"/>
  <c r="N697" i="30"/>
  <c r="N695" i="30"/>
  <c r="N693" i="30"/>
  <c r="N691" i="30"/>
  <c r="N689" i="30"/>
  <c r="N687" i="30"/>
  <c r="N685" i="30"/>
  <c r="N683" i="30"/>
  <c r="N680" i="30"/>
  <c r="N677" i="30"/>
  <c r="N675" i="30"/>
  <c r="N673" i="30"/>
  <c r="N671" i="30"/>
  <c r="N669" i="30"/>
  <c r="N667" i="30"/>
  <c r="N665" i="30"/>
  <c r="N663" i="30"/>
  <c r="N1441" i="30"/>
  <c r="N1408" i="30"/>
  <c r="N1382" i="30"/>
  <c r="N1306" i="30"/>
  <c r="N1284" i="30"/>
  <c r="N1276" i="30"/>
  <c r="N1268" i="30"/>
  <c r="N1260" i="30"/>
  <c r="N1252" i="30"/>
  <c r="N1244" i="30"/>
  <c r="N1236" i="30"/>
  <c r="N1228" i="30"/>
  <c r="N1220" i="30"/>
  <c r="N1212" i="30"/>
  <c r="N1204" i="30"/>
  <c r="N1196" i="30"/>
  <c r="N1188" i="30"/>
  <c r="N1180" i="30"/>
  <c r="N1161" i="30"/>
  <c r="N1129" i="30"/>
  <c r="N1115" i="30"/>
  <c r="N1109" i="30"/>
  <c r="N1089" i="30"/>
  <c r="N1083" i="30"/>
  <c r="N1077" i="30"/>
  <c r="N1057" i="30"/>
  <c r="N1051" i="30"/>
  <c r="N1045" i="30"/>
  <c r="N1040" i="30"/>
  <c r="N1038" i="30"/>
  <c r="N1036" i="30"/>
  <c r="N1034" i="30"/>
  <c r="N1032" i="30"/>
  <c r="N1030" i="30"/>
  <c r="N1028" i="30"/>
  <c r="N1026" i="30"/>
  <c r="N1024" i="30"/>
  <c r="N1022" i="30"/>
  <c r="N1020" i="30"/>
  <c r="N1018" i="30"/>
  <c r="N1016" i="30"/>
  <c r="N1014" i="30"/>
  <c r="N1012" i="30"/>
  <c r="N1010" i="30"/>
  <c r="N1008" i="30"/>
  <c r="N1006" i="30"/>
  <c r="N1004" i="30"/>
  <c r="N1002" i="30"/>
  <c r="N1000" i="30"/>
  <c r="N998" i="30"/>
  <c r="N996" i="30"/>
  <c r="N994" i="30"/>
  <c r="N992" i="30"/>
  <c r="N990" i="30"/>
  <c r="N988" i="30"/>
  <c r="N986" i="30"/>
  <c r="N984" i="30"/>
  <c r="N982" i="30"/>
  <c r="N980" i="30"/>
  <c r="N978" i="30"/>
  <c r="N976" i="30"/>
  <c r="N974" i="30"/>
  <c r="N972" i="30"/>
  <c r="N970" i="30"/>
  <c r="N968" i="30"/>
  <c r="N966" i="30"/>
  <c r="N964" i="30"/>
  <c r="N962" i="30"/>
  <c r="N942" i="30"/>
  <c r="N936" i="30"/>
  <c r="N930" i="30"/>
  <c r="N910" i="30"/>
  <c r="N904" i="30"/>
  <c r="N898" i="30"/>
  <c r="N878" i="30"/>
  <c r="N872" i="30"/>
  <c r="N866" i="30"/>
  <c r="N846" i="30"/>
  <c r="N807" i="30"/>
  <c r="N787" i="30"/>
  <c r="N781" i="30"/>
  <c r="N657" i="30"/>
  <c r="N1414" i="30"/>
  <c r="N1338" i="30"/>
  <c r="N1312" i="30"/>
  <c r="N1286" i="30"/>
  <c r="N1278" i="30"/>
  <c r="N1270" i="30"/>
  <c r="N1262" i="30"/>
  <c r="N1254" i="30"/>
  <c r="N1246" i="30"/>
  <c r="N1238" i="30"/>
  <c r="N1230" i="30"/>
  <c r="N1222" i="30"/>
  <c r="N1214" i="30"/>
  <c r="N1206" i="30"/>
  <c r="N1198" i="30"/>
  <c r="N1190" i="30"/>
  <c r="N1182" i="30"/>
  <c r="N1174" i="30"/>
  <c r="N1153" i="30"/>
  <c r="N1121" i="30"/>
  <c r="N1097" i="30"/>
  <c r="N1091" i="30"/>
  <c r="N1085" i="30"/>
  <c r="N1065" i="30"/>
  <c r="N1059" i="30"/>
  <c r="N1053" i="30"/>
  <c r="N950" i="30"/>
  <c r="N944" i="30"/>
  <c r="N938" i="30"/>
  <c r="N918" i="30"/>
  <c r="N912" i="30"/>
  <c r="N906" i="30"/>
  <c r="N886" i="30"/>
  <c r="N880" i="30"/>
  <c r="N874" i="30"/>
  <c r="N854" i="30"/>
  <c r="N848" i="30"/>
  <c r="N842" i="30"/>
  <c r="N839" i="30"/>
  <c r="N837" i="30"/>
  <c r="N835" i="30"/>
  <c r="N833" i="30"/>
  <c r="N831" i="30"/>
  <c r="N829" i="30"/>
  <c r="N827" i="30"/>
  <c r="N825" i="30"/>
  <c r="N823" i="30"/>
  <c r="N821" i="30"/>
  <c r="N819" i="30"/>
  <c r="N817" i="30"/>
  <c r="N815" i="30"/>
  <c r="N795" i="30"/>
  <c r="N789" i="30"/>
  <c r="N783" i="30"/>
  <c r="N778" i="30"/>
  <c r="N776" i="30"/>
  <c r="N774" i="30"/>
  <c r="N772" i="30"/>
  <c r="N770" i="30"/>
  <c r="N768" i="30"/>
  <c r="N766" i="30"/>
  <c r="N764" i="30"/>
  <c r="N762" i="30"/>
  <c r="N760" i="30"/>
  <c r="N758" i="30"/>
  <c r="N756" i="30"/>
  <c r="N754" i="30"/>
  <c r="N752" i="30"/>
  <c r="N750" i="30"/>
  <c r="N748" i="30"/>
  <c r="N746" i="30"/>
  <c r="N744" i="30"/>
  <c r="N742" i="30"/>
  <c r="N740" i="30"/>
  <c r="N738" i="30"/>
  <c r="N736" i="30"/>
  <c r="N734" i="30"/>
  <c r="N732" i="30"/>
  <c r="N730" i="30"/>
  <c r="N728" i="30"/>
  <c r="N726" i="30"/>
  <c r="N724" i="30"/>
  <c r="N722" i="30"/>
  <c r="N720" i="30"/>
  <c r="N718" i="30"/>
  <c r="N716" i="30"/>
  <c r="N714" i="30"/>
  <c r="N712" i="30"/>
  <c r="N710" i="30"/>
  <c r="N708" i="30"/>
  <c r="N706" i="30"/>
  <c r="N704" i="30"/>
  <c r="N702" i="30"/>
  <c r="N700" i="30"/>
  <c r="N1370" i="30"/>
  <c r="N1344" i="30"/>
  <c r="N1318" i="30"/>
  <c r="N1280" i="30"/>
  <c r="N1272" i="30"/>
  <c r="N1264" i="30"/>
  <c r="N1256" i="30"/>
  <c r="N1248" i="30"/>
  <c r="N1240" i="30"/>
  <c r="N1232" i="30"/>
  <c r="N1224" i="30"/>
  <c r="N1216" i="30"/>
  <c r="N1208" i="30"/>
  <c r="N1200" i="30"/>
  <c r="N1192" i="30"/>
  <c r="N1184" i="30"/>
  <c r="N1176" i="30"/>
  <c r="N1145" i="30"/>
  <c r="N1105" i="30"/>
  <c r="N1099" i="30"/>
  <c r="N1093" i="30"/>
  <c r="N1073" i="30"/>
  <c r="N1067" i="30"/>
  <c r="N1061" i="30"/>
  <c r="N1041" i="30"/>
  <c r="N1039" i="30"/>
  <c r="N1037" i="30"/>
  <c r="N1035" i="30"/>
  <c r="N1033" i="30"/>
  <c r="N1031" i="30"/>
  <c r="N1029" i="30"/>
  <c r="N1021" i="30"/>
  <c r="N1013" i="30"/>
  <c r="N1005" i="30"/>
  <c r="N997" i="30"/>
  <c r="N989" i="30"/>
  <c r="N981" i="30"/>
  <c r="N973" i="30"/>
  <c r="N965" i="30"/>
  <c r="N952" i="30"/>
  <c r="N926" i="30"/>
  <c r="N850" i="30"/>
  <c r="N803" i="30"/>
  <c r="N698" i="30"/>
  <c r="N690" i="30"/>
  <c r="N672" i="30"/>
  <c r="N664" i="30"/>
  <c r="N661" i="30"/>
  <c r="N1023" i="30"/>
  <c r="N1015" i="30"/>
  <c r="N1007" i="30"/>
  <c r="N999" i="30"/>
  <c r="N991" i="30"/>
  <c r="N983" i="30"/>
  <c r="N975" i="30"/>
  <c r="N967" i="30"/>
  <c r="N958" i="30"/>
  <c r="N882" i="30"/>
  <c r="N856" i="30"/>
  <c r="N692" i="30"/>
  <c r="N684" i="30"/>
  <c r="N674" i="30"/>
  <c r="N666" i="30"/>
  <c r="N652" i="30"/>
  <c r="N649" i="30"/>
  <c r="N646" i="30"/>
  <c r="N644" i="30"/>
  <c r="N1025" i="30"/>
  <c r="N1017" i="30"/>
  <c r="N1009" i="30"/>
  <c r="N1001" i="30"/>
  <c r="N993" i="30"/>
  <c r="N985" i="30"/>
  <c r="N977" i="30"/>
  <c r="N969" i="30"/>
  <c r="N914" i="30"/>
  <c r="N888" i="30"/>
  <c r="N862" i="30"/>
  <c r="N791" i="30"/>
  <c r="N694" i="30"/>
  <c r="N686" i="30"/>
  <c r="N676" i="30"/>
  <c r="N668" i="30"/>
  <c r="N963" i="30"/>
  <c r="N946" i="30"/>
  <c r="N894" i="30"/>
  <c r="N797" i="30"/>
  <c r="N688" i="30"/>
  <c r="N653" i="30"/>
  <c r="N1027" i="30"/>
  <c r="N1019" i="30"/>
  <c r="N1011" i="30"/>
  <c r="N1003" i="30"/>
  <c r="N995" i="30"/>
  <c r="N987" i="30"/>
  <c r="N979" i="30"/>
  <c r="N920" i="30"/>
  <c r="N670" i="30"/>
  <c r="N659" i="30"/>
  <c r="N656" i="30"/>
  <c r="N971" i="30"/>
  <c r="N640" i="30"/>
  <c r="N696" i="30"/>
  <c r="N645" i="30"/>
  <c r="N642" i="30"/>
  <c r="N651" i="30"/>
  <c r="N662" i="30"/>
  <c r="N647" i="30"/>
  <c r="N654" i="30"/>
  <c r="N961" i="30"/>
  <c r="N643" i="30"/>
  <c r="N678" i="30"/>
  <c r="N682" i="30"/>
  <c r="N813" i="30"/>
  <c r="N655" i="30"/>
  <c r="N840" i="30"/>
  <c r="N1172" i="30"/>
  <c r="N639" i="30"/>
  <c r="N658" i="30"/>
  <c r="N1042" i="30"/>
  <c r="N333" i="30"/>
  <c r="N331" i="30"/>
  <c r="N324" i="30"/>
  <c r="N317" i="30"/>
  <c r="N337" i="30"/>
  <c r="N335" i="30"/>
  <c r="N328" i="30"/>
  <c r="N321" i="30"/>
  <c r="N329" i="30"/>
  <c r="N351" i="30"/>
  <c r="N349" i="30"/>
  <c r="N347" i="30"/>
  <c r="N345" i="30"/>
  <c r="N343" i="30"/>
  <c r="N341" i="30"/>
  <c r="N339" i="30"/>
  <c r="S315" i="30" s="1"/>
  <c r="N319" i="30"/>
  <c r="N336" i="30"/>
  <c r="N332" i="30"/>
  <c r="N325" i="30"/>
  <c r="N323" i="30"/>
  <c r="N348" i="30"/>
  <c r="N346" i="30"/>
  <c r="N344" i="30"/>
  <c r="N342" i="30"/>
  <c r="N340" i="30"/>
  <c r="N338" i="30"/>
  <c r="N327" i="30"/>
  <c r="R315" i="30" s="1"/>
  <c r="N320" i="30"/>
  <c r="N330" i="30"/>
  <c r="N318" i="30"/>
  <c r="N334" i="30"/>
  <c r="N326" i="30"/>
  <c r="N322" i="30"/>
  <c r="N262" i="30"/>
  <c r="N255" i="30"/>
  <c r="N237" i="30"/>
  <c r="N223" i="30"/>
  <c r="N215" i="30"/>
  <c r="N213" i="30"/>
  <c r="N264" i="30"/>
  <c r="N259" i="30"/>
  <c r="N231" i="30"/>
  <c r="N229" i="30"/>
  <c r="N227" i="30"/>
  <c r="N217" i="30"/>
  <c r="N212" i="30"/>
  <c r="N260" i="30"/>
  <c r="N226" i="30"/>
  <c r="N256" i="30"/>
  <c r="N238" i="30"/>
  <c r="N236" i="30"/>
  <c r="N233" i="30"/>
  <c r="N224" i="30"/>
  <c r="N222" i="30"/>
  <c r="N214" i="30"/>
  <c r="N230" i="30"/>
  <c r="N265" i="30"/>
  <c r="N219" i="30"/>
  <c r="N241" i="30"/>
  <c r="N258" i="30"/>
  <c r="N242" i="30"/>
  <c r="N246" i="30"/>
  <c r="N250" i="30"/>
  <c r="N254" i="30"/>
  <c r="N261" i="30"/>
  <c r="N216" i="30"/>
  <c r="N245" i="30"/>
  <c r="N253" i="30"/>
  <c r="N263" i="30"/>
  <c r="N220" i="30"/>
  <c r="N225" i="30"/>
  <c r="N234" i="30"/>
  <c r="N239" i="30"/>
  <c r="N243" i="30"/>
  <c r="N247" i="30"/>
  <c r="N251" i="30"/>
  <c r="N249" i="30"/>
  <c r="N218" i="30"/>
  <c r="N221" i="30"/>
  <c r="N232" i="30"/>
  <c r="N235" i="30"/>
  <c r="N240" i="30"/>
  <c r="N244" i="30"/>
  <c r="N248" i="30"/>
  <c r="N252" i="30"/>
  <c r="N200" i="30"/>
  <c r="N198" i="30"/>
  <c r="N196" i="30"/>
  <c r="N194" i="30"/>
  <c r="N192" i="30"/>
  <c r="N190" i="30"/>
  <c r="N188" i="30"/>
  <c r="N186" i="30"/>
  <c r="N184" i="30"/>
  <c r="N182" i="30"/>
  <c r="N180" i="30"/>
  <c r="N178" i="30"/>
  <c r="N176" i="30"/>
  <c r="N174" i="30"/>
  <c r="N172" i="30"/>
  <c r="N170" i="30"/>
  <c r="N168" i="30"/>
  <c r="N166" i="30"/>
  <c r="N164" i="30"/>
  <c r="N162" i="30"/>
  <c r="N165" i="30"/>
  <c r="N199" i="30"/>
  <c r="N197" i="30"/>
  <c r="N195" i="30"/>
  <c r="N191" i="30"/>
  <c r="N189" i="30"/>
  <c r="N187" i="30"/>
  <c r="N185" i="30"/>
  <c r="N183" i="30"/>
  <c r="N179" i="30"/>
  <c r="N177" i="30"/>
  <c r="N175" i="30"/>
  <c r="N173" i="30"/>
  <c r="N169" i="30"/>
  <c r="N167" i="30"/>
  <c r="N163" i="30"/>
  <c r="N143" i="30"/>
  <c r="N122" i="30"/>
  <c r="N127" i="30"/>
  <c r="N125" i="30"/>
  <c r="N139" i="30"/>
  <c r="N133" i="30"/>
  <c r="N128" i="30"/>
  <c r="N126" i="30"/>
  <c r="N124" i="30"/>
  <c r="N130" i="30"/>
  <c r="N138" i="30"/>
  <c r="N132" i="30"/>
  <c r="N149" i="30"/>
  <c r="N123" i="30"/>
  <c r="N144" i="30"/>
  <c r="N148" i="30"/>
  <c r="N131" i="30"/>
  <c r="N137" i="30"/>
  <c r="N146" i="30"/>
  <c r="N150" i="30"/>
  <c r="N135" i="30"/>
  <c r="N141" i="30"/>
  <c r="N136" i="30"/>
  <c r="N142" i="30"/>
  <c r="N129" i="30"/>
  <c r="N134" i="30"/>
  <c r="N140" i="30"/>
  <c r="N147" i="30"/>
  <c r="N111" i="30"/>
  <c r="N109" i="30"/>
  <c r="N107" i="30"/>
  <c r="N94" i="30"/>
  <c r="N92" i="30"/>
  <c r="N90" i="30"/>
  <c r="N88" i="30"/>
  <c r="N86" i="30"/>
  <c r="N84" i="30"/>
  <c r="N82" i="30"/>
  <c r="N80" i="30"/>
  <c r="N78" i="30"/>
  <c r="N98" i="30"/>
  <c r="N75" i="30"/>
  <c r="N93" i="30"/>
  <c r="N87" i="30"/>
  <c r="N83" i="30"/>
  <c r="N81" i="30"/>
  <c r="N77" i="30"/>
  <c r="N104" i="30"/>
  <c r="N89" i="30"/>
  <c r="N85" i="30"/>
  <c r="N110" i="30"/>
  <c r="N105" i="30"/>
  <c r="N103" i="30"/>
  <c r="N97" i="30"/>
  <c r="N74" i="30"/>
  <c r="N72" i="30"/>
  <c r="N70" i="30"/>
  <c r="N68" i="30"/>
  <c r="N96" i="30"/>
  <c r="N73" i="30"/>
  <c r="N71" i="30"/>
  <c r="N69" i="30"/>
  <c r="N67" i="30"/>
  <c r="N108" i="30"/>
  <c r="N91" i="30"/>
  <c r="N79" i="30"/>
  <c r="N101" i="30"/>
  <c r="N106" i="30"/>
  <c r="N95" i="30"/>
  <c r="N100" i="30"/>
  <c r="N102" i="30"/>
  <c r="N76" i="30"/>
  <c r="N99" i="30"/>
  <c r="N48" i="30"/>
  <c r="N55" i="30"/>
  <c r="N53" i="30"/>
  <c r="N45" i="30"/>
  <c r="N43" i="30"/>
  <c r="N41" i="30"/>
  <c r="N39" i="30"/>
  <c r="N37" i="30"/>
  <c r="N35" i="30"/>
  <c r="N33" i="30"/>
  <c r="N31" i="30"/>
  <c r="N29" i="30"/>
  <c r="N27" i="30"/>
  <c r="N25" i="30"/>
  <c r="N23" i="30"/>
  <c r="N21" i="30"/>
  <c r="N19" i="30"/>
  <c r="N17" i="30"/>
  <c r="N15" i="30"/>
  <c r="N13" i="30"/>
  <c r="N11" i="30"/>
  <c r="N9" i="30"/>
  <c r="N7" i="30"/>
  <c r="N10" i="30"/>
  <c r="N54" i="30"/>
  <c r="N52" i="30"/>
  <c r="N46" i="30"/>
  <c r="N44" i="30"/>
  <c r="N42" i="30"/>
  <c r="N40" i="30"/>
  <c r="N38" i="30"/>
  <c r="N36" i="30"/>
  <c r="N34" i="30"/>
  <c r="N32" i="30"/>
  <c r="N28" i="30"/>
  <c r="N26" i="30"/>
  <c r="N24" i="30"/>
  <c r="N22" i="30"/>
  <c r="N20" i="30"/>
  <c r="N18" i="30"/>
  <c r="N16" i="30"/>
  <c r="N14" i="30"/>
  <c r="N12" i="30"/>
  <c r="N8" i="30"/>
  <c r="N6" i="30"/>
  <c r="N49" i="30"/>
  <c r="N47" i="30"/>
  <c r="N50" i="30"/>
  <c r="N51" i="30"/>
  <c r="W63" i="30"/>
  <c r="P13" i="13"/>
  <c r="X296" i="30"/>
  <c r="W296" i="30" s="1"/>
  <c r="T296" i="30"/>
  <c r="P296" i="30"/>
  <c r="AA296" i="30"/>
  <c r="S296" i="30"/>
  <c r="O296" i="30"/>
  <c r="U296" i="30"/>
  <c r="Q296" i="30"/>
  <c r="Z296" i="30"/>
  <c r="V296" i="30"/>
  <c r="N296" i="30" s="1"/>
  <c r="R296" i="30"/>
  <c r="Y296" i="30"/>
  <c r="Z120" i="30"/>
  <c r="Y120" i="30"/>
  <c r="AA120" i="30"/>
  <c r="P15" i="13"/>
  <c r="Q15" i="13" s="1"/>
  <c r="Z210" i="30"/>
  <c r="AA210" i="30"/>
  <c r="Y210" i="30"/>
  <c r="P17" i="13"/>
  <c r="Q17" i="13" s="1"/>
  <c r="AA279" i="30"/>
  <c r="S279" i="30"/>
  <c r="O279" i="30"/>
  <c r="Z279" i="30"/>
  <c r="V279" i="30"/>
  <c r="R279" i="30"/>
  <c r="T279" i="30"/>
  <c r="P279" i="30"/>
  <c r="X279" i="30"/>
  <c r="W279" i="30" s="1"/>
  <c r="Y279" i="30"/>
  <c r="U279" i="30"/>
  <c r="Q279" i="30"/>
  <c r="AA283" i="30"/>
  <c r="S283" i="30"/>
  <c r="O283" i="30"/>
  <c r="X283" i="30"/>
  <c r="W283" i="30" s="1"/>
  <c r="T283" i="30"/>
  <c r="Z283" i="30"/>
  <c r="V283" i="30"/>
  <c r="R283" i="30"/>
  <c r="P283" i="30"/>
  <c r="Y283" i="30"/>
  <c r="U283" i="30"/>
  <c r="Q283" i="30"/>
  <c r="AA287" i="30"/>
  <c r="S287" i="30"/>
  <c r="O287" i="30"/>
  <c r="V287" i="30"/>
  <c r="X287" i="30"/>
  <c r="W287" i="30" s="1"/>
  <c r="P287" i="30"/>
  <c r="Z287" i="30"/>
  <c r="R287" i="30"/>
  <c r="T287" i="30"/>
  <c r="Y287" i="30"/>
  <c r="U287" i="30"/>
  <c r="Q287" i="30"/>
  <c r="AA291" i="30"/>
  <c r="S291" i="30"/>
  <c r="O291" i="30"/>
  <c r="P291" i="30"/>
  <c r="Z291" i="30"/>
  <c r="V291" i="30"/>
  <c r="N291" i="30" s="1"/>
  <c r="R291" i="30"/>
  <c r="T291" i="30"/>
  <c r="Y291" i="30"/>
  <c r="U291" i="30"/>
  <c r="Q291" i="30"/>
  <c r="X291" i="30"/>
  <c r="W291" i="30" s="1"/>
  <c r="AA295" i="30"/>
  <c r="S295" i="30"/>
  <c r="O295" i="30"/>
  <c r="T295" i="30"/>
  <c r="Z295" i="30"/>
  <c r="V295" i="30"/>
  <c r="R295" i="30"/>
  <c r="X295" i="30"/>
  <c r="W295" i="30" s="1"/>
  <c r="P295" i="30"/>
  <c r="Y295" i="30"/>
  <c r="U295" i="30"/>
  <c r="Q295" i="30"/>
  <c r="AA299" i="30"/>
  <c r="S299" i="30"/>
  <c r="O299" i="30"/>
  <c r="X299" i="30"/>
  <c r="W299" i="30" s="1"/>
  <c r="P299" i="30"/>
  <c r="Z299" i="30"/>
  <c r="V299" i="30"/>
  <c r="R299" i="30"/>
  <c r="T299" i="30"/>
  <c r="Y299" i="30"/>
  <c r="U299" i="30"/>
  <c r="Q299" i="30"/>
  <c r="AA303" i="30"/>
  <c r="S303" i="30"/>
  <c r="O303" i="30"/>
  <c r="T303" i="30"/>
  <c r="Z303" i="30"/>
  <c r="V303" i="30"/>
  <c r="R303" i="30"/>
  <c r="X303" i="30"/>
  <c r="W303" i="30" s="1"/>
  <c r="P303" i="30"/>
  <c r="Y303" i="30"/>
  <c r="U303" i="30"/>
  <c r="Q303" i="30"/>
  <c r="Z365" i="30"/>
  <c r="AA365" i="30"/>
  <c r="Y365" i="30"/>
  <c r="P20" i="13"/>
  <c r="Z1612" i="30"/>
  <c r="Y1612" i="30"/>
  <c r="AA1612" i="30"/>
  <c r="W1661" i="30"/>
  <c r="W1657" i="30"/>
  <c r="W1653" i="30"/>
  <c r="W1658" i="30"/>
  <c r="W1654" i="30"/>
  <c r="W1650" i="30"/>
  <c r="W1649" i="30"/>
  <c r="W1648" i="30"/>
  <c r="W1647" i="30"/>
  <c r="W1646" i="30"/>
  <c r="W1645" i="30"/>
  <c r="W1644" i="30"/>
  <c r="W1643" i="30"/>
  <c r="W1642" i="30"/>
  <c r="W1641" i="30"/>
  <c r="W1640" i="30"/>
  <c r="W1639" i="30"/>
  <c r="W1638" i="30"/>
  <c r="W1637" i="30"/>
  <c r="W1636" i="30"/>
  <c r="W1635" i="30"/>
  <c r="W1634" i="30"/>
  <c r="W1633" i="30"/>
  <c r="W1632" i="30"/>
  <c r="W1631" i="30"/>
  <c r="W1630" i="30"/>
  <c r="W1629" i="30"/>
  <c r="W1628" i="30"/>
  <c r="W1627" i="30"/>
  <c r="W1626" i="30"/>
  <c r="W1625" i="30"/>
  <c r="W1624" i="30"/>
  <c r="W1623" i="30"/>
  <c r="W1622" i="30"/>
  <c r="W1621" i="30"/>
  <c r="W1620" i="30"/>
  <c r="W1619" i="30"/>
  <c r="W1618" i="30"/>
  <c r="W1617" i="30"/>
  <c r="W1616" i="30"/>
  <c r="W1615" i="30"/>
  <c r="W1614" i="30"/>
  <c r="P22" i="13"/>
  <c r="Q22" i="13" s="1"/>
  <c r="P25" i="13"/>
  <c r="X284" i="30"/>
  <c r="W284" i="30" s="1"/>
  <c r="T284" i="30"/>
  <c r="P284" i="30"/>
  <c r="AA284" i="30"/>
  <c r="U284" i="30"/>
  <c r="S284" i="30"/>
  <c r="O284" i="30"/>
  <c r="Y284" i="30"/>
  <c r="Q284" i="30"/>
  <c r="Z284" i="30"/>
  <c r="V284" i="30"/>
  <c r="R284" i="30"/>
  <c r="X288" i="30"/>
  <c r="W288" i="30" s="1"/>
  <c r="T288" i="30"/>
  <c r="P288" i="30"/>
  <c r="Y288" i="30"/>
  <c r="U288" i="30"/>
  <c r="AA288" i="30"/>
  <c r="S288" i="30"/>
  <c r="O288" i="30"/>
  <c r="Q288" i="30"/>
  <c r="Z288" i="30"/>
  <c r="V288" i="30"/>
  <c r="R288" i="30"/>
  <c r="X300" i="30"/>
  <c r="W300" i="30" s="1"/>
  <c r="T300" i="30"/>
  <c r="P300" i="30"/>
  <c r="AA300" i="30"/>
  <c r="S300" i="30"/>
  <c r="U300" i="30"/>
  <c r="O300" i="30"/>
  <c r="Y300" i="30"/>
  <c r="Q300" i="30"/>
  <c r="Z300" i="30"/>
  <c r="V300" i="30"/>
  <c r="R300" i="30"/>
  <c r="X304" i="30"/>
  <c r="W304" i="30" s="1"/>
  <c r="T304" i="30"/>
  <c r="P304" i="30"/>
  <c r="AA304" i="30"/>
  <c r="U304" i="30"/>
  <c r="S304" i="30"/>
  <c r="O304" i="30"/>
  <c r="Y304" i="30"/>
  <c r="Q304" i="30"/>
  <c r="Z304" i="30"/>
  <c r="V304" i="30"/>
  <c r="N304" i="30" s="1"/>
  <c r="R304" i="30"/>
  <c r="Z290" i="30"/>
  <c r="V290" i="30"/>
  <c r="R290" i="30"/>
  <c r="Y290" i="30"/>
  <c r="AA290" i="30"/>
  <c r="S290" i="30"/>
  <c r="O290" i="30"/>
  <c r="U290" i="30"/>
  <c r="Q290" i="30"/>
  <c r="X290" i="30"/>
  <c r="W290" i="30" s="1"/>
  <c r="T290" i="30"/>
  <c r="P290" i="30"/>
  <c r="Z294" i="30"/>
  <c r="V294" i="30"/>
  <c r="R294" i="30"/>
  <c r="O294" i="30"/>
  <c r="Y294" i="30"/>
  <c r="U294" i="30"/>
  <c r="Q294" i="30"/>
  <c r="AA294" i="30"/>
  <c r="S294" i="30"/>
  <c r="X294" i="30"/>
  <c r="W294" i="30" s="1"/>
  <c r="T294" i="30"/>
  <c r="P294" i="30"/>
  <c r="Z298" i="30"/>
  <c r="V298" i="30"/>
  <c r="N298" i="30" s="1"/>
  <c r="R298" i="30"/>
  <c r="Y298" i="30"/>
  <c r="AA298" i="30"/>
  <c r="S298" i="30"/>
  <c r="U298" i="30"/>
  <c r="Q298" i="30"/>
  <c r="O298" i="30"/>
  <c r="X298" i="30"/>
  <c r="W298" i="30" s="1"/>
  <c r="T298" i="30"/>
  <c r="P298" i="30"/>
  <c r="P24" i="13"/>
  <c r="Q24" i="13" s="1"/>
  <c r="I24" i="13" s="1"/>
  <c r="W2906" i="30"/>
  <c r="W2838" i="30"/>
  <c r="W2834" i="30"/>
  <c r="W2830" i="30"/>
  <c r="W2826" i="30"/>
  <c r="W2822" i="30"/>
  <c r="W2818" i="30"/>
  <c r="W2814" i="30"/>
  <c r="W2810" i="30"/>
  <c r="W2806" i="30"/>
  <c r="W2802" i="30"/>
  <c r="W2798" i="30"/>
  <c r="W2794" i="30"/>
  <c r="W2790" i="30"/>
  <c r="W2786" i="30"/>
  <c r="W2782" i="30"/>
  <c r="W2778" i="30"/>
  <c r="W2774" i="30"/>
  <c r="W2770" i="30"/>
  <c r="W2766" i="30"/>
  <c r="W2762" i="30"/>
  <c r="W2758" i="30"/>
  <c r="W2754" i="30"/>
  <c r="W2750" i="30"/>
  <c r="W2746" i="30"/>
  <c r="W2742" i="30"/>
  <c r="W2738" i="30"/>
  <c r="W2734" i="30"/>
  <c r="W2730" i="30"/>
  <c r="W2726" i="30"/>
  <c r="W2722" i="30"/>
  <c r="W2718" i="30"/>
  <c r="W2714" i="30"/>
  <c r="W2710" i="30"/>
  <c r="W2706" i="30"/>
  <c r="W2702" i="30"/>
  <c r="W2698" i="30"/>
  <c r="W2694" i="30"/>
  <c r="W2690" i="30"/>
  <c r="W2686" i="30"/>
  <c r="W2682" i="30"/>
  <c r="W2678" i="30"/>
  <c r="W2674" i="30"/>
  <c r="W2670" i="30"/>
  <c r="W2666" i="30"/>
  <c r="W2662" i="30"/>
  <c r="W2658" i="30"/>
  <c r="W2654" i="30"/>
  <c r="W2650" i="30"/>
  <c r="W2646" i="30"/>
  <c r="W2642" i="30"/>
  <c r="W2638" i="30"/>
  <c r="W2634" i="30"/>
  <c r="W2630" i="30"/>
  <c r="W2626" i="30"/>
  <c r="W2622" i="30"/>
  <c r="W2618" i="30"/>
  <c r="W2614" i="30"/>
  <c r="W2610" i="30"/>
  <c r="W2606" i="30"/>
  <c r="W2602" i="30"/>
  <c r="W2598" i="30"/>
  <c r="W2594" i="30"/>
  <c r="W2590" i="30"/>
  <c r="W2586" i="30"/>
  <c r="W2582" i="30"/>
  <c r="W2578" i="30"/>
  <c r="W2574" i="30"/>
  <c r="W2570" i="30"/>
  <c r="W2566" i="30"/>
  <c r="W2562" i="30"/>
  <c r="W2558" i="30"/>
  <c r="W2554" i="30"/>
  <c r="W2550" i="30"/>
  <c r="W2546" i="30"/>
  <c r="W2542" i="30"/>
  <c r="W2538" i="30"/>
  <c r="W2534" i="30"/>
  <c r="W2530" i="30"/>
  <c r="W2526" i="30"/>
  <c r="W2522" i="30"/>
  <c r="W2518" i="30"/>
  <c r="W2514" i="30"/>
  <c r="W2510" i="30"/>
  <c r="W2506" i="30"/>
  <c r="W2502" i="30"/>
  <c r="W2498" i="30"/>
  <c r="W2494" i="30"/>
  <c r="W2490" i="30"/>
  <c r="W2486" i="30"/>
  <c r="W2482" i="30"/>
  <c r="W2478" i="30"/>
  <c r="W2474" i="30"/>
  <c r="W2470" i="30"/>
  <c r="W2466" i="30"/>
  <c r="W2462" i="30"/>
  <c r="W2458" i="30"/>
  <c r="W2454" i="30"/>
  <c r="W2450" i="30"/>
  <c r="W2446" i="30"/>
  <c r="W2442" i="30"/>
  <c r="W2438" i="30"/>
  <c r="W2434" i="30"/>
  <c r="W2430" i="30"/>
  <c r="W2426" i="30"/>
  <c r="W2422" i="30"/>
  <c r="W2418" i="30"/>
  <c r="W2414" i="30"/>
  <c r="W2410" i="30"/>
  <c r="W2406" i="30"/>
  <c r="W2402" i="30"/>
  <c r="W2398" i="30"/>
  <c r="W2394" i="30"/>
  <c r="W2390" i="30"/>
  <c r="W2386" i="30"/>
  <c r="W2382" i="30"/>
  <c r="W2378" i="30"/>
  <c r="W2374" i="30"/>
  <c r="W2370" i="30"/>
  <c r="W2366" i="30"/>
  <c r="W2362" i="30"/>
  <c r="W2358" i="30"/>
  <c r="W2354" i="30"/>
  <c r="W2350" i="30"/>
  <c r="W2346" i="30"/>
  <c r="W2342" i="30"/>
  <c r="W2338" i="30"/>
  <c r="W2334" i="30"/>
  <c r="W2330" i="30"/>
  <c r="W2326" i="30"/>
  <c r="W2322" i="30"/>
  <c r="W2318" i="30"/>
  <c r="W2314" i="30"/>
  <c r="W2310" i="30"/>
  <c r="W2306" i="30"/>
  <c r="W2302" i="30"/>
  <c r="W2298" i="30"/>
  <c r="W2294" i="30"/>
  <c r="W2290" i="30"/>
  <c r="W2286" i="30"/>
  <c r="W2282" i="30"/>
  <c r="W2278" i="30"/>
  <c r="W2274" i="30"/>
  <c r="W2270" i="30"/>
  <c r="W2266" i="30"/>
  <c r="W2262" i="30"/>
  <c r="W2258" i="30"/>
  <c r="W2254" i="30"/>
  <c r="W2250" i="30"/>
  <c r="W2246" i="30"/>
  <c r="W2242" i="30"/>
  <c r="W3219" i="30"/>
  <c r="W3215" i="30"/>
  <c r="W3211" i="30"/>
  <c r="W3207" i="30"/>
  <c r="W3203" i="30"/>
  <c r="W3199" i="30"/>
  <c r="W3195" i="30"/>
  <c r="W3191" i="30"/>
  <c r="W3187" i="30"/>
  <c r="W3183" i="30"/>
  <c r="W3179" i="30"/>
  <c r="W3175" i="30"/>
  <c r="W3171" i="30"/>
  <c r="W3167" i="30"/>
  <c r="W3163" i="30"/>
  <c r="W3159" i="30"/>
  <c r="W3155" i="30"/>
  <c r="W3151" i="30"/>
  <c r="W3147" i="30"/>
  <c r="W3143" i="30"/>
  <c r="W3139" i="30"/>
  <c r="W3135" i="30"/>
  <c r="W3131" i="30"/>
  <c r="W3127" i="30"/>
  <c r="W3123" i="30"/>
  <c r="W3119" i="30"/>
  <c r="W3115" i="30"/>
  <c r="W3111" i="30"/>
  <c r="W3107" i="30"/>
  <c r="W3103" i="30"/>
  <c r="W3099" i="30"/>
  <c r="W3095" i="30"/>
  <c r="W3091" i="30"/>
  <c r="W3087" i="30"/>
  <c r="W3083" i="30"/>
  <c r="W3079" i="30"/>
  <c r="W3075" i="30"/>
  <c r="W3071" i="30"/>
  <c r="W3067" i="30"/>
  <c r="W3063" i="30"/>
  <c r="W3059" i="30"/>
  <c r="W3055" i="30"/>
  <c r="W3051" i="30"/>
  <c r="W3047" i="30"/>
  <c r="W3043" i="30"/>
  <c r="W3039" i="30"/>
  <c r="W3035" i="30"/>
  <c r="W3031" i="30"/>
  <c r="W3027" i="30"/>
  <c r="W3023" i="30"/>
  <c r="W3019" i="30"/>
  <c r="W3015" i="30"/>
  <c r="W3011" i="30"/>
  <c r="W3007" i="30"/>
  <c r="W3003" i="30"/>
  <c r="W2999" i="30"/>
  <c r="W2995" i="30"/>
  <c r="W2991" i="30"/>
  <c r="W2987" i="30"/>
  <c r="W2983" i="30"/>
  <c r="W2979" i="30"/>
  <c r="W2975" i="30"/>
  <c r="W2971" i="30"/>
  <c r="W2967" i="30"/>
  <c r="W2963" i="30"/>
  <c r="W2959" i="30"/>
  <c r="W2955" i="30"/>
  <c r="W2951" i="30"/>
  <c r="W2947" i="30"/>
  <c r="W2943" i="30"/>
  <c r="W2939" i="30"/>
  <c r="W2935" i="30"/>
  <c r="W2931" i="30"/>
  <c r="W2927" i="30"/>
  <c r="W2923" i="30"/>
  <c r="W2919" i="30"/>
  <c r="W2915" i="30"/>
  <c r="W2911" i="30"/>
  <c r="W2907" i="30"/>
  <c r="W2903" i="30"/>
  <c r="W2899" i="30"/>
  <c r="W2895" i="30"/>
  <c r="W2891" i="30"/>
  <c r="W2887" i="30"/>
  <c r="W2883" i="30"/>
  <c r="W2879" i="30"/>
  <c r="W2875" i="30"/>
  <c r="W2871" i="30"/>
  <c r="W2867" i="30"/>
  <c r="W2863" i="30"/>
  <c r="W2859" i="30"/>
  <c r="W2855" i="30"/>
  <c r="W2851" i="30"/>
  <c r="W2847" i="30"/>
  <c r="W2843" i="30"/>
  <c r="W2839" i="30"/>
  <c r="W2835" i="30"/>
  <c r="W2831" i="30"/>
  <c r="W2827" i="30"/>
  <c r="W2823" i="30"/>
  <c r="W2819" i="30"/>
  <c r="W2815" i="30"/>
  <c r="W2811" i="30"/>
  <c r="W2807" i="30"/>
  <c r="W2803" i="30"/>
  <c r="W2799" i="30"/>
  <c r="W2795" i="30"/>
  <c r="W2791" i="30"/>
  <c r="W2787" i="30"/>
  <c r="W2783" i="30"/>
  <c r="W2779" i="30"/>
  <c r="W2775" i="30"/>
  <c r="W2771" i="30"/>
  <c r="W2767" i="30"/>
  <c r="W2763" i="30"/>
  <c r="W2759" i="30"/>
  <c r="W2755" i="30"/>
  <c r="W2751" i="30"/>
  <c r="W2747" i="30"/>
  <c r="W2743" i="30"/>
  <c r="W2739" i="30"/>
  <c r="W2735" i="30"/>
  <c r="W2731" i="30"/>
  <c r="W2727" i="30"/>
  <c r="W2723" i="30"/>
  <c r="W2719" i="30"/>
  <c r="W2715" i="30"/>
  <c r="W2711" i="30"/>
  <c r="W2707" i="30"/>
  <c r="W2703" i="30"/>
  <c r="W2699" i="30"/>
  <c r="W2695" i="30"/>
  <c r="W2691" i="30"/>
  <c r="W2687" i="30"/>
  <c r="W2683" i="30"/>
  <c r="W2679" i="30"/>
  <c r="W2675" i="30"/>
  <c r="W2671" i="30"/>
  <c r="W2667" i="30"/>
  <c r="W2663" i="30"/>
  <c r="W2659" i="30"/>
  <c r="W2655" i="30"/>
  <c r="W2651" i="30"/>
  <c r="W2647" i="30"/>
  <c r="W2643" i="30"/>
  <c r="W2639" i="30"/>
  <c r="W2635" i="30"/>
  <c r="W2631" i="30"/>
  <c r="W2627" i="30"/>
  <c r="W2623" i="30"/>
  <c r="W2619" i="30"/>
  <c r="W2615" i="30"/>
  <c r="W2611" i="30"/>
  <c r="W2607" i="30"/>
  <c r="W2603" i="30"/>
  <c r="W2599" i="30"/>
  <c r="W2595" i="30"/>
  <c r="W2591" i="30"/>
  <c r="W2587" i="30"/>
  <c r="W2583" i="30"/>
  <c r="W2579" i="30"/>
  <c r="W2575" i="30"/>
  <c r="W2571" i="30"/>
  <c r="W2567" i="30"/>
  <c r="W2563" i="30"/>
  <c r="W2559" i="30"/>
  <c r="W2555" i="30"/>
  <c r="W2551" i="30"/>
  <c r="W2547" i="30"/>
  <c r="W2543" i="30"/>
  <c r="W2539" i="30"/>
  <c r="W2535" i="30"/>
  <c r="W2531" i="30"/>
  <c r="W2527" i="30"/>
  <c r="W2523" i="30"/>
  <c r="W2519" i="30"/>
  <c r="W2515" i="30"/>
  <c r="W2511" i="30"/>
  <c r="W2507" i="30"/>
  <c r="W2503" i="30"/>
  <c r="W2499" i="30"/>
  <c r="W2495" i="30"/>
  <c r="W2491" i="30"/>
  <c r="W2487" i="30"/>
  <c r="W2483" i="30"/>
  <c r="W2479" i="30"/>
  <c r="W2475" i="30"/>
  <c r="W2238" i="30"/>
  <c r="W2230" i="30"/>
  <c r="W2222" i="30"/>
  <c r="W2214" i="30"/>
  <c r="W2206" i="30"/>
  <c r="W2198" i="30"/>
  <c r="W2190" i="30"/>
  <c r="W2182" i="30"/>
  <c r="W2174" i="30"/>
  <c r="W2166" i="30"/>
  <c r="W2158" i="30"/>
  <c r="W2150" i="30"/>
  <c r="W2142" i="30"/>
  <c r="W2134" i="30"/>
  <c r="W2126" i="30"/>
  <c r="W2118" i="30"/>
  <c r="W2110" i="30"/>
  <c r="W2102" i="30"/>
  <c r="W2094" i="30"/>
  <c r="W2086" i="30"/>
  <c r="W2078" i="30"/>
  <c r="W2070" i="30"/>
  <c r="W2062" i="30"/>
  <c r="W2054" i="30"/>
  <c r="W2046" i="30"/>
  <c r="W2038" i="30"/>
  <c r="W2236" i="30"/>
  <c r="W2228" i="30"/>
  <c r="W2220" i="30"/>
  <c r="W2212" i="30"/>
  <c r="W2204" i="30"/>
  <c r="W2196" i="30"/>
  <c r="W2188" i="30"/>
  <c r="W2180" i="30"/>
  <c r="W2172" i="30"/>
  <c r="W2164" i="30"/>
  <c r="W2156" i="30"/>
  <c r="W2148" i="30"/>
  <c r="W2140" i="30"/>
  <c r="W2132" i="30"/>
  <c r="W2124" i="30"/>
  <c r="W2116" i="30"/>
  <c r="W2108" i="30"/>
  <c r="W2100" i="30"/>
  <c r="W2092" i="30"/>
  <c r="W2084" i="30"/>
  <c r="W2467" i="30"/>
  <c r="W2451" i="30"/>
  <c r="W2435" i="30"/>
  <c r="W2419" i="30"/>
  <c r="W2403" i="30"/>
  <c r="W2387" i="30"/>
  <c r="W2371" i="30"/>
  <c r="W2355" i="30"/>
  <c r="W2339" i="30"/>
  <c r="W2323" i="30"/>
  <c r="W2307" i="30"/>
  <c r="W2291" i="30"/>
  <c r="W2275" i="30"/>
  <c r="W2259" i="30"/>
  <c r="W2243" i="30"/>
  <c r="W2234" i="30"/>
  <c r="W2226" i="30"/>
  <c r="W2218" i="30"/>
  <c r="W2210" i="30"/>
  <c r="W2202" i="30"/>
  <c r="W2194" i="30"/>
  <c r="W2186" i="30"/>
  <c r="W2178" i="30"/>
  <c r="W2170" i="30"/>
  <c r="W2162" i="30"/>
  <c r="W2154" i="30"/>
  <c r="W2146" i="30"/>
  <c r="W2138" i="30"/>
  <c r="W2130" i="30"/>
  <c r="W2122" i="30"/>
  <c r="W2114" i="30"/>
  <c r="W2106" i="30"/>
  <c r="W2098" i="30"/>
  <c r="W2090" i="30"/>
  <c r="W2082" i="30"/>
  <c r="W2068" i="30"/>
  <c r="W2052" i="30"/>
  <c r="W2036" i="30"/>
  <c r="W2463" i="30"/>
  <c r="W2447" i="30"/>
  <c r="W2431" i="30"/>
  <c r="W2415" i="30"/>
  <c r="W2399" i="30"/>
  <c r="W2383" i="30"/>
  <c r="W2367" i="30"/>
  <c r="W2351" i="30"/>
  <c r="W2335" i="30"/>
  <c r="W2319" i="30"/>
  <c r="W2303" i="30"/>
  <c r="W2287" i="30"/>
  <c r="W2271" i="30"/>
  <c r="W2255" i="30"/>
  <c r="W2239" i="30"/>
  <c r="W2231" i="30"/>
  <c r="W2223" i="30"/>
  <c r="W2215" i="30"/>
  <c r="W2207" i="30"/>
  <c r="W2199" i="30"/>
  <c r="W2191" i="30"/>
  <c r="W2183" i="30"/>
  <c r="W2175" i="30"/>
  <c r="W2167" i="30"/>
  <c r="W2159" i="30"/>
  <c r="W2151" i="30"/>
  <c r="W2143" i="30"/>
  <c r="W2135" i="30"/>
  <c r="W2127" i="30"/>
  <c r="W2119" i="30"/>
  <c r="W2111" i="30"/>
  <c r="W2103" i="30"/>
  <c r="W2095" i="30"/>
  <c r="W2087" i="30"/>
  <c r="W2079" i="30"/>
  <c r="W2074" i="30"/>
  <c r="W2063" i="30"/>
  <c r="W2058" i="30"/>
  <c r="W2047" i="30"/>
  <c r="W2042" i="30"/>
  <c r="W2031" i="30"/>
  <c r="W2027" i="30"/>
  <c r="W2023" i="30"/>
  <c r="W2019" i="30"/>
  <c r="W2015" i="30"/>
  <c r="W2011" i="30"/>
  <c r="W2007" i="30"/>
  <c r="W2003" i="30"/>
  <c r="W1999" i="30"/>
  <c r="W1995" i="30"/>
  <c r="W1991" i="30"/>
  <c r="W1987" i="30"/>
  <c r="W1983" i="30"/>
  <c r="W1980" i="30"/>
  <c r="W1975" i="30"/>
  <c r="W1972" i="30"/>
  <c r="W1967" i="30"/>
  <c r="W1964" i="30"/>
  <c r="W1959" i="30"/>
  <c r="W1956" i="30"/>
  <c r="W1951" i="30"/>
  <c r="W1948" i="30"/>
  <c r="W1943" i="30"/>
  <c r="W1940" i="30"/>
  <c r="W1935" i="30"/>
  <c r="W1932" i="30"/>
  <c r="W1927" i="30"/>
  <c r="W1919" i="30"/>
  <c r="W1911" i="30"/>
  <c r="W1903" i="30"/>
  <c r="W2459" i="30"/>
  <c r="W2443" i="30"/>
  <c r="W2427" i="30"/>
  <c r="W2411" i="30"/>
  <c r="W2395" i="30"/>
  <c r="W2379" i="30"/>
  <c r="W2363" i="30"/>
  <c r="W2347" i="30"/>
  <c r="W2331" i="30"/>
  <c r="W2315" i="30"/>
  <c r="W2299" i="30"/>
  <c r="W2283" i="30"/>
  <c r="W2267" i="30"/>
  <c r="W2251" i="30"/>
  <c r="W2076" i="30"/>
  <c r="W2060" i="30"/>
  <c r="W2044" i="30"/>
  <c r="W2471" i="30"/>
  <c r="W2455" i="30"/>
  <c r="W2439" i="30"/>
  <c r="W2423" i="30"/>
  <c r="W2407" i="30"/>
  <c r="W2391" i="30"/>
  <c r="W2375" i="30"/>
  <c r="W2359" i="30"/>
  <c r="W2343" i="30"/>
  <c r="W2327" i="30"/>
  <c r="W2311" i="30"/>
  <c r="W2295" i="30"/>
  <c r="W2279" i="30"/>
  <c r="W2263" i="30"/>
  <c r="W2247" i="30"/>
  <c r="W2071" i="30"/>
  <c r="W2066" i="30"/>
  <c r="W2055" i="30"/>
  <c r="W2050" i="30"/>
  <c r="W2039" i="30"/>
  <c r="W2034" i="30"/>
  <c r="W2028" i="30"/>
  <c r="W2024" i="30"/>
  <c r="W2020" i="30"/>
  <c r="W2016" i="30"/>
  <c r="W2012" i="30"/>
  <c r="W2008" i="30"/>
  <c r="W2004" i="30"/>
  <c r="W2000" i="30"/>
  <c r="W1996" i="30"/>
  <c r="W1992" i="30"/>
  <c r="W1988" i="30"/>
  <c r="W1984" i="30"/>
  <c r="W1979" i="30"/>
  <c r="W1976" i="30"/>
  <c r="W1971" i="30"/>
  <c r="W1968" i="30"/>
  <c r="W1963" i="30"/>
  <c r="W1960" i="30"/>
  <c r="W1955" i="30"/>
  <c r="W1952" i="30"/>
  <c r="W1947" i="30"/>
  <c r="W1944" i="30"/>
  <c r="W1939" i="30"/>
  <c r="W1936" i="30"/>
  <c r="W1931" i="30"/>
  <c r="W1928" i="30"/>
  <c r="W1923" i="30"/>
  <c r="W1920" i="30"/>
  <c r="W1915" i="30"/>
  <c r="W1912" i="30"/>
  <c r="W1907" i="30"/>
  <c r="W1904" i="30"/>
  <c r="W1899" i="30"/>
  <c r="W1896" i="30"/>
  <c r="W1892" i="30"/>
  <c r="W1888" i="30"/>
  <c r="W1884" i="30"/>
  <c r="W1880" i="30"/>
  <c r="W1876" i="30"/>
  <c r="W1872" i="30"/>
  <c r="W1868" i="30"/>
  <c r="W1864" i="30"/>
  <c r="W1860" i="30"/>
  <c r="W1856" i="30"/>
  <c r="W1852" i="30"/>
  <c r="W1848" i="30"/>
  <c r="W1844" i="30"/>
  <c r="W1840" i="30"/>
  <c r="W1836" i="30"/>
  <c r="W1832" i="30"/>
  <c r="W1828" i="30"/>
  <c r="W1824" i="30"/>
  <c r="W1820" i="30"/>
  <c r="W1816" i="30"/>
  <c r="W1812" i="30"/>
  <c r="W1808" i="30"/>
  <c r="W1804" i="30"/>
  <c r="W1800" i="30"/>
  <c r="W1796" i="30"/>
  <c r="W1792" i="30"/>
  <c r="W1788" i="30"/>
  <c r="W1784" i="30"/>
  <c r="W1780" i="30"/>
  <c r="W1776" i="30"/>
  <c r="W1772" i="30"/>
  <c r="W1768" i="30"/>
  <c r="W1764" i="30"/>
  <c r="W1760" i="30"/>
  <c r="W1756" i="30"/>
  <c r="W1752" i="30"/>
  <c r="W1748" i="30"/>
  <c r="W1744" i="30"/>
  <c r="W1740" i="30"/>
  <c r="X280" i="30"/>
  <c r="W280" i="30" s="1"/>
  <c r="T280" i="30"/>
  <c r="P280" i="30"/>
  <c r="O280" i="30"/>
  <c r="Q280" i="30"/>
  <c r="AA280" i="30"/>
  <c r="S280" i="30"/>
  <c r="Y280" i="30"/>
  <c r="U280" i="30"/>
  <c r="Z280" i="30"/>
  <c r="V280" i="30"/>
  <c r="R280" i="30"/>
  <c r="X292" i="30"/>
  <c r="W292" i="30" s="1"/>
  <c r="T292" i="30"/>
  <c r="P292" i="30"/>
  <c r="Q292" i="30"/>
  <c r="AA292" i="30"/>
  <c r="S292" i="30"/>
  <c r="O292" i="30"/>
  <c r="Y292" i="30"/>
  <c r="Z292" i="30"/>
  <c r="V292" i="30"/>
  <c r="R292" i="30"/>
  <c r="U292" i="30"/>
  <c r="Z278" i="30"/>
  <c r="V278" i="30"/>
  <c r="R278" i="30"/>
  <c r="Q278" i="30"/>
  <c r="AA278" i="30"/>
  <c r="S278" i="30"/>
  <c r="Y278" i="30"/>
  <c r="U278" i="30"/>
  <c r="O278" i="30"/>
  <c r="X278" i="30"/>
  <c r="W278" i="30" s="1"/>
  <c r="T278" i="30"/>
  <c r="P278" i="30"/>
  <c r="Z282" i="30"/>
  <c r="V282" i="30"/>
  <c r="R282" i="30"/>
  <c r="Q282" i="30"/>
  <c r="S282" i="30"/>
  <c r="Y282" i="30"/>
  <c r="U282" i="30"/>
  <c r="AA282" i="30"/>
  <c r="O282" i="30"/>
  <c r="X282" i="30"/>
  <c r="W282" i="30" s="1"/>
  <c r="T282" i="30"/>
  <c r="P282" i="30"/>
  <c r="Z286" i="30"/>
  <c r="V286" i="30"/>
  <c r="R286" i="30"/>
  <c r="Y286" i="30"/>
  <c r="Q286" i="30"/>
  <c r="AA286" i="30"/>
  <c r="O286" i="30"/>
  <c r="U286" i="30"/>
  <c r="S286" i="30"/>
  <c r="X286" i="30"/>
  <c r="W286" i="30" s="1"/>
  <c r="T286" i="30"/>
  <c r="P286" i="30"/>
  <c r="Z302" i="30"/>
  <c r="V302" i="30"/>
  <c r="R302" i="30"/>
  <c r="U302" i="30"/>
  <c r="AA302" i="30"/>
  <c r="O302" i="30"/>
  <c r="Y302" i="30"/>
  <c r="Q302" i="30"/>
  <c r="X302" i="30"/>
  <c r="W302" i="30" s="1"/>
  <c r="T302" i="30"/>
  <c r="P302" i="30"/>
  <c r="S302" i="30"/>
  <c r="L6" i="30"/>
  <c r="AA65" i="30"/>
  <c r="Y65" i="30"/>
  <c r="Z65" i="30"/>
  <c r="P14" i="13"/>
  <c r="Y160" i="30"/>
  <c r="AA160" i="30"/>
  <c r="Z160" i="30"/>
  <c r="P16" i="13"/>
  <c r="Q16" i="13" s="1"/>
  <c r="Y275" i="30"/>
  <c r="AA275" i="30"/>
  <c r="Z275" i="30"/>
  <c r="P18" i="13"/>
  <c r="Q18" i="13" s="1"/>
  <c r="Y277" i="30"/>
  <c r="X275" i="30" s="1"/>
  <c r="U277" i="30"/>
  <c r="Q277" i="30"/>
  <c r="T277" i="30"/>
  <c r="X277" i="30"/>
  <c r="W277" i="30" s="1"/>
  <c r="P277" i="30"/>
  <c r="Z277" i="30"/>
  <c r="R277" i="30"/>
  <c r="AA277" i="30"/>
  <c r="S277" i="30"/>
  <c r="O277" i="30"/>
  <c r="V277" i="30"/>
  <c r="Y281" i="30"/>
  <c r="U281" i="30"/>
  <c r="Q281" i="30"/>
  <c r="T281" i="30"/>
  <c r="R281" i="30"/>
  <c r="X281" i="30"/>
  <c r="W281" i="30" s="1"/>
  <c r="P281" i="30"/>
  <c r="Z281" i="30"/>
  <c r="V281" i="30"/>
  <c r="AA281" i="30"/>
  <c r="S281" i="30"/>
  <c r="O281" i="30"/>
  <c r="Y285" i="30"/>
  <c r="U285" i="30"/>
  <c r="Q285" i="30"/>
  <c r="R285" i="30"/>
  <c r="X285" i="30"/>
  <c r="W285" i="30" s="1"/>
  <c r="T285" i="30"/>
  <c r="P285" i="30"/>
  <c r="Z285" i="30"/>
  <c r="V285" i="30"/>
  <c r="AA285" i="30"/>
  <c r="S285" i="30"/>
  <c r="O285" i="30"/>
  <c r="Y289" i="30"/>
  <c r="U289" i="30"/>
  <c r="Q289" i="30"/>
  <c r="X289" i="30"/>
  <c r="W289" i="30" s="1"/>
  <c r="T289" i="30"/>
  <c r="Z289" i="30"/>
  <c r="V289" i="30"/>
  <c r="R289" i="30"/>
  <c r="P289" i="30"/>
  <c r="AA289" i="30"/>
  <c r="S289" i="30"/>
  <c r="O289" i="30"/>
  <c r="Y293" i="30"/>
  <c r="U293" i="30"/>
  <c r="Q293" i="30"/>
  <c r="Z293" i="30"/>
  <c r="R293" i="30"/>
  <c r="X293" i="30"/>
  <c r="W293" i="30" s="1"/>
  <c r="T293" i="30"/>
  <c r="P293" i="30"/>
  <c r="AA293" i="30"/>
  <c r="S293" i="30"/>
  <c r="O293" i="30"/>
  <c r="V293" i="30"/>
  <c r="Y297" i="30"/>
  <c r="U297" i="30"/>
  <c r="Q297" i="30"/>
  <c r="X297" i="30"/>
  <c r="W297" i="30" s="1"/>
  <c r="T297" i="30"/>
  <c r="P297" i="30"/>
  <c r="Z297" i="30"/>
  <c r="R297" i="30"/>
  <c r="AA297" i="30"/>
  <c r="S297" i="30"/>
  <c r="O297" i="30"/>
  <c r="V297" i="30"/>
  <c r="N297" i="30" s="1"/>
  <c r="Y301" i="30"/>
  <c r="U301" i="30"/>
  <c r="Q301" i="30"/>
  <c r="T301" i="30"/>
  <c r="Z301" i="30"/>
  <c r="V301" i="30"/>
  <c r="N301" i="30" s="1"/>
  <c r="X301" i="30"/>
  <c r="W301" i="30" s="1"/>
  <c r="P301" i="30"/>
  <c r="R301" i="30"/>
  <c r="AA301" i="30"/>
  <c r="S301" i="30"/>
  <c r="O301" i="30"/>
  <c r="Y305" i="30"/>
  <c r="U305" i="30"/>
  <c r="Q305" i="30"/>
  <c r="V305" i="30"/>
  <c r="X305" i="30"/>
  <c r="W305" i="30" s="1"/>
  <c r="T305" i="30"/>
  <c r="P305" i="30"/>
  <c r="Z305" i="30"/>
  <c r="R305" i="30"/>
  <c r="AA305" i="30"/>
  <c r="S305" i="30"/>
  <c r="O305" i="30"/>
  <c r="Y315" i="30"/>
  <c r="AA315" i="30"/>
  <c r="Z315" i="30"/>
  <c r="P19" i="13"/>
  <c r="AA637" i="30"/>
  <c r="Y637" i="30"/>
  <c r="Z637" i="30"/>
  <c r="P21" i="13"/>
  <c r="AA1662" i="30"/>
  <c r="Z1662" i="30"/>
  <c r="Y1662" i="30"/>
  <c r="P23" i="13"/>
  <c r="P26" i="13"/>
  <c r="W5285" i="30"/>
  <c r="W5286" i="30"/>
  <c r="W5280" i="30"/>
  <c r="W5276" i="30"/>
  <c r="W5272" i="30"/>
  <c r="W5268" i="30"/>
  <c r="W5264" i="30"/>
  <c r="W5260" i="30"/>
  <c r="W5256" i="30"/>
  <c r="W5252" i="30"/>
  <c r="W5248" i="30"/>
  <c r="W5244" i="30"/>
  <c r="W5240" i="30"/>
  <c r="W5281" i="30"/>
  <c r="W5245" i="30"/>
  <c r="W5241" i="30"/>
  <c r="W5237" i="30"/>
  <c r="W5233" i="30"/>
  <c r="W5229" i="30"/>
  <c r="W5225" i="30"/>
  <c r="W5221" i="30"/>
  <c r="W5217" i="30"/>
  <c r="W5213" i="30"/>
  <c r="W5209" i="30"/>
  <c r="W5205" i="30"/>
  <c r="W5201" i="30"/>
  <c r="W5197" i="30"/>
  <c r="W5193" i="30"/>
  <c r="W5189" i="30"/>
  <c r="W5185" i="30"/>
  <c r="W5181" i="30"/>
  <c r="W5177" i="30"/>
  <c r="W5173" i="30"/>
  <c r="W5169" i="30"/>
  <c r="W5165" i="30"/>
  <c r="W5161" i="30"/>
  <c r="W5157" i="30"/>
  <c r="W5153" i="30"/>
  <c r="W5149" i="30"/>
  <c r="W5145" i="30"/>
  <c r="W5141" i="30"/>
  <c r="W5137" i="30"/>
  <c r="W5133" i="30"/>
  <c r="W5129" i="30"/>
  <c r="W5125" i="30"/>
  <c r="W5121" i="30"/>
  <c r="W5117" i="30"/>
  <c r="W5113" i="30"/>
  <c r="W5109" i="30"/>
  <c r="W5105" i="30"/>
  <c r="W5101" i="30"/>
  <c r="W5097" i="30"/>
  <c r="W5093" i="30"/>
  <c r="W5089" i="30"/>
  <c r="W5085" i="30"/>
  <c r="W5081" i="30"/>
  <c r="W5077" i="30"/>
  <c r="W5073" i="30"/>
  <c r="W5069" i="30"/>
  <c r="W5065" i="30"/>
  <c r="W5061" i="30"/>
  <c r="W5057" i="30"/>
  <c r="W5053" i="30"/>
  <c r="W5049" i="30"/>
  <c r="W5045" i="30"/>
  <c r="W5041" i="30"/>
  <c r="W5037" i="30"/>
  <c r="W5033" i="30"/>
  <c r="W5029" i="30"/>
  <c r="W5025" i="30"/>
  <c r="W5021" i="30"/>
  <c r="W5017" i="30"/>
  <c r="W5013" i="30"/>
  <c r="W5009" i="30"/>
  <c r="W5005" i="30"/>
  <c r="W5001" i="30"/>
  <c r="W4997" i="30"/>
  <c r="W4993" i="30"/>
  <c r="W4989" i="30"/>
  <c r="W4985" i="30"/>
  <c r="W4981" i="30"/>
  <c r="W4977" i="30"/>
  <c r="W4973" i="30"/>
  <c r="W4969" i="30"/>
  <c r="W4965" i="30"/>
  <c r="W4961" i="30"/>
  <c r="W4957" i="30"/>
  <c r="W4953" i="30"/>
  <c r="W4949" i="30"/>
  <c r="W4945" i="30"/>
  <c r="W4941" i="30"/>
  <c r="W4937" i="30"/>
  <c r="W4933" i="30"/>
  <c r="W4929" i="30"/>
  <c r="W4925" i="30"/>
  <c r="W4921" i="30"/>
  <c r="W4917" i="30"/>
  <c r="W4913" i="30"/>
  <c r="W4909" i="30"/>
  <c r="W4905" i="30"/>
  <c r="W4901" i="30"/>
  <c r="W4897" i="30"/>
  <c r="W4893" i="30"/>
  <c r="W4889" i="30"/>
  <c r="W4885" i="30"/>
  <c r="W4881" i="30"/>
  <c r="W4877" i="30"/>
  <c r="W4873" i="30"/>
  <c r="W4869" i="30"/>
  <c r="W4865" i="30"/>
  <c r="W4861" i="30"/>
  <c r="W4857" i="30"/>
  <c r="W4853" i="30"/>
  <c r="W4849" i="30"/>
  <c r="W4845" i="30"/>
  <c r="W4841" i="30"/>
  <c r="W4837" i="30"/>
  <c r="W4833" i="30"/>
  <c r="W4829" i="30"/>
  <c r="W4825" i="30"/>
  <c r="W4821" i="30"/>
  <c r="W4817" i="30"/>
  <c r="W4813" i="30"/>
  <c r="W4809" i="30"/>
  <c r="W4805" i="30"/>
  <c r="W4801" i="30"/>
  <c r="W4797" i="30"/>
  <c r="W4793" i="30"/>
  <c r="W4789" i="30"/>
  <c r="W4785" i="30"/>
  <c r="W4781" i="30"/>
  <c r="W4777" i="30"/>
  <c r="W4773" i="30"/>
  <c r="W4769" i="30"/>
  <c r="W4765" i="30"/>
  <c r="W4761" i="30"/>
  <c r="W4757" i="30"/>
  <c r="W4753" i="30"/>
  <c r="W4749" i="30"/>
  <c r="W4745" i="30"/>
  <c r="W4741" i="30"/>
  <c r="W4737" i="30"/>
  <c r="W4733" i="30"/>
  <c r="W4729" i="30"/>
  <c r="W4725" i="30"/>
  <c r="W4721" i="30"/>
  <c r="W4717" i="30"/>
  <c r="W4713" i="30"/>
  <c r="W4709" i="30"/>
  <c r="W4705" i="30"/>
  <c r="W4701" i="30"/>
  <c r="W4697" i="30"/>
  <c r="W4693" i="30"/>
  <c r="W4689" i="30"/>
  <c r="W4685" i="30"/>
  <c r="W4681" i="30"/>
  <c r="W4677" i="30"/>
  <c r="W4673" i="30"/>
  <c r="W4669" i="30"/>
  <c r="W4665" i="30"/>
  <c r="W4661" i="30"/>
  <c r="W4657" i="30"/>
  <c r="W4653" i="30"/>
  <c r="W4649" i="30"/>
  <c r="W4645" i="30"/>
  <c r="W4641" i="30"/>
  <c r="W4637" i="30"/>
  <c r="W4633" i="30"/>
  <c r="W4629" i="30"/>
  <c r="W4625" i="30"/>
  <c r="W4621" i="30"/>
  <c r="W4617" i="30"/>
  <c r="W4613" i="30"/>
  <c r="W4609" i="30"/>
  <c r="W4605" i="30"/>
  <c r="W4601" i="30"/>
  <c r="W4597" i="30"/>
  <c r="W4593" i="30"/>
  <c r="W4589" i="30"/>
  <c r="W4585" i="30"/>
  <c r="W4581" i="30"/>
  <c r="W4577" i="30"/>
  <c r="W4573" i="30"/>
  <c r="W4569" i="30"/>
  <c r="W4565" i="30"/>
  <c r="W4561" i="30"/>
  <c r="W4557" i="30"/>
  <c r="W4553" i="30"/>
  <c r="W4549" i="30"/>
  <c r="W4545" i="30"/>
  <c r="W4541" i="30"/>
  <c r="W4537" i="30"/>
  <c r="W4533" i="30"/>
  <c r="W4529" i="30"/>
  <c r="W4525" i="30"/>
  <c r="W4521" i="30"/>
  <c r="W4517" i="30"/>
  <c r="W4513" i="30"/>
  <c r="W4509" i="30"/>
  <c r="W4505" i="30"/>
  <c r="W4501" i="30"/>
  <c r="W4497" i="30"/>
  <c r="W4493" i="30"/>
  <c r="W4489" i="30"/>
  <c r="W4485" i="30"/>
  <c r="W4481" i="30"/>
  <c r="W4477" i="30"/>
  <c r="W4473" i="30"/>
  <c r="W4469" i="30"/>
  <c r="W4465" i="30"/>
  <c r="W4461" i="30"/>
  <c r="W4457" i="30"/>
  <c r="W4453" i="30"/>
  <c r="W4449" i="30"/>
  <c r="W4445" i="30"/>
  <c r="W4441" i="30"/>
  <c r="W4437" i="30"/>
  <c r="W4433" i="30"/>
  <c r="W4429" i="30"/>
  <c r="W4425" i="30"/>
  <c r="W4421" i="30"/>
  <c r="W4417" i="30"/>
  <c r="W4413" i="30"/>
  <c r="W4409" i="30"/>
  <c r="W4405" i="30"/>
  <c r="W4401" i="30"/>
  <c r="W4397" i="30"/>
  <c r="W4393" i="30"/>
  <c r="W4389" i="30"/>
  <c r="W4385" i="30"/>
  <c r="W4381" i="30"/>
  <c r="W4377" i="30"/>
  <c r="W4373" i="30"/>
  <c r="W4369" i="30"/>
  <c r="W4365" i="30"/>
  <c r="W4361" i="30"/>
  <c r="W4357" i="30"/>
  <c r="W4353" i="30"/>
  <c r="W4349" i="30"/>
  <c r="W4345" i="30"/>
  <c r="W4341" i="30"/>
  <c r="W4337" i="30"/>
  <c r="W4333" i="30"/>
  <c r="W4329" i="30"/>
  <c r="W4325" i="30"/>
  <c r="W4321" i="30"/>
  <c r="W4317" i="30"/>
  <c r="W4313" i="30"/>
  <c r="W4309" i="30"/>
  <c r="W4305" i="30"/>
  <c r="W4301" i="30"/>
  <c r="W4297" i="30"/>
  <c r="W4293" i="30"/>
  <c r="W4289" i="30"/>
  <c r="W4285" i="30"/>
  <c r="W4281" i="30"/>
  <c r="W4277" i="30"/>
  <c r="W4273" i="30"/>
  <c r="W4269" i="30"/>
  <c r="W4265" i="30"/>
  <c r="W4261" i="30"/>
  <c r="W4257" i="30"/>
  <c r="W4253" i="30"/>
  <c r="W4249" i="30"/>
  <c r="W4245" i="30"/>
  <c r="W4241" i="30"/>
  <c r="W4237" i="30"/>
  <c r="W4233" i="30"/>
  <c r="W4229" i="30"/>
  <c r="W4225" i="30"/>
  <c r="W4221" i="30"/>
  <c r="W4217" i="30"/>
  <c r="W4213" i="30"/>
  <c r="W4209" i="30"/>
  <c r="W4205" i="30"/>
  <c r="W4201" i="30"/>
  <c r="W4197" i="30"/>
  <c r="W4193" i="30"/>
  <c r="W4189" i="30"/>
  <c r="W4185" i="30"/>
  <c r="W4181" i="30"/>
  <c r="W4177" i="30"/>
  <c r="W4173" i="30"/>
  <c r="W4169" i="30"/>
  <c r="W4165" i="30"/>
  <c r="W4161" i="30"/>
  <c r="W4157" i="30"/>
  <c r="W4153" i="30"/>
  <c r="W4149" i="30"/>
  <c r="W4145" i="30"/>
  <c r="W4141" i="30"/>
  <c r="W4137" i="30"/>
  <c r="W4133" i="30"/>
  <c r="W4129" i="30"/>
  <c r="W4125" i="30"/>
  <c r="W4121" i="30"/>
  <c r="W4117" i="30"/>
  <c r="W4113" i="30"/>
  <c r="W4109" i="30"/>
  <c r="W4105" i="30"/>
  <c r="W4101" i="30"/>
  <c r="W4097" i="30"/>
  <c r="W4093" i="30"/>
  <c r="W4089" i="30"/>
  <c r="W4085" i="30"/>
  <c r="W4081" i="30"/>
  <c r="W4077" i="30"/>
  <c r="W4073" i="30"/>
  <c r="W4069" i="30"/>
  <c r="W4065" i="30"/>
  <c r="W4061" i="30"/>
  <c r="W4057" i="30"/>
  <c r="W4053" i="30"/>
  <c r="W4049" i="30"/>
  <c r="W4045" i="30"/>
  <c r="W4041" i="30"/>
  <c r="W4037" i="30"/>
  <c r="W4033" i="30"/>
  <c r="W4029" i="30"/>
  <c r="W4025" i="30"/>
  <c r="W4021" i="30"/>
  <c r="W4017" i="30"/>
  <c r="W4013" i="30"/>
  <c r="W4009" i="30"/>
  <c r="W4005" i="30"/>
  <c r="W4001" i="30"/>
  <c r="W3997" i="30"/>
  <c r="W3993" i="30"/>
  <c r="W3989" i="30"/>
  <c r="W3985" i="30"/>
  <c r="W3981" i="30"/>
  <c r="W3977" i="30"/>
  <c r="W3973" i="30"/>
  <c r="W3969" i="30"/>
  <c r="W3965" i="30"/>
  <c r="W3961" i="30"/>
  <c r="W3957" i="30"/>
  <c r="W3953" i="30"/>
  <c r="W3949" i="30"/>
  <c r="W3945" i="30"/>
  <c r="W3941" i="30"/>
  <c r="W3937" i="30"/>
  <c r="W3933" i="30"/>
  <c r="W3929" i="30"/>
  <c r="W3925" i="30"/>
  <c r="W3921" i="30"/>
  <c r="W3917" i="30"/>
  <c r="W3913" i="30"/>
  <c r="W3909" i="30"/>
  <c r="W3905" i="30"/>
  <c r="W3901" i="30"/>
  <c r="W3897" i="30"/>
  <c r="W3893" i="30"/>
  <c r="W3889" i="30"/>
  <c r="W3885" i="30"/>
  <c r="W3881" i="30"/>
  <c r="W3877" i="30"/>
  <c r="W3873" i="30"/>
  <c r="W3869" i="30"/>
  <c r="W3865" i="30"/>
  <c r="W3861" i="30"/>
  <c r="W3857" i="30"/>
  <c r="W3853" i="30"/>
  <c r="W3849" i="30"/>
  <c r="W3845" i="30"/>
  <c r="W3841" i="30"/>
  <c r="W3837" i="30"/>
  <c r="W3833" i="30"/>
  <c r="W3829" i="30"/>
  <c r="W3825" i="30"/>
  <c r="W3821" i="30"/>
  <c r="W3817" i="30"/>
  <c r="W3813" i="30"/>
  <c r="W3809" i="30"/>
  <c r="W3805" i="30"/>
  <c r="W3801" i="30"/>
  <c r="W3797" i="30"/>
  <c r="W3793" i="30"/>
  <c r="W3789" i="30"/>
  <c r="W3785" i="30"/>
  <c r="W5283" i="30"/>
  <c r="W5278" i="30"/>
  <c r="W5274" i="30"/>
  <c r="W5266" i="30"/>
  <c r="W5258" i="30"/>
  <c r="W5250" i="30"/>
  <c r="W5242" i="30"/>
  <c r="W5234" i="30"/>
  <c r="W5226" i="30"/>
  <c r="W5218" i="30"/>
  <c r="W5210" i="30"/>
  <c r="W5202" i="30"/>
  <c r="W5194" i="30"/>
  <c r="W5186" i="30"/>
  <c r="W5178" i="30"/>
  <c r="W5170" i="30"/>
  <c r="W5162" i="30"/>
  <c r="W5154" i="30"/>
  <c r="W5146" i="30"/>
  <c r="W5138" i="30"/>
  <c r="W5130" i="30"/>
  <c r="W5122" i="30"/>
  <c r="W5114" i="30"/>
  <c r="W5106" i="30"/>
  <c r="W5098" i="30"/>
  <c r="W5090" i="30"/>
  <c r="W5082" i="30"/>
  <c r="W5074" i="30"/>
  <c r="W5066" i="30"/>
  <c r="W5058" i="30"/>
  <c r="W5050" i="30"/>
  <c r="W5042" i="30"/>
  <c r="W5034" i="30"/>
  <c r="W5026" i="30"/>
  <c r="W5018" i="30"/>
  <c r="W5010" i="30"/>
  <c r="W5002" i="30"/>
  <c r="W4994" i="30"/>
  <c r="W4986" i="30"/>
  <c r="W4978" i="30"/>
  <c r="W4970" i="30"/>
  <c r="W4962" i="30"/>
  <c r="W4954" i="30"/>
  <c r="W4946" i="30"/>
  <c r="W4938" i="30"/>
  <c r="W4930" i="30"/>
  <c r="W4922" i="30"/>
  <c r="W4914" i="30"/>
  <c r="W4906" i="30"/>
  <c r="W4898" i="30"/>
  <c r="W4890" i="30"/>
  <c r="W4882" i="30"/>
  <c r="W4874" i="30"/>
  <c r="W4866" i="30"/>
  <c r="W4858" i="30"/>
  <c r="W4850" i="30"/>
  <c r="W4842" i="30"/>
  <c r="W4834" i="30"/>
  <c r="W4826" i="30"/>
  <c r="W4818" i="30"/>
  <c r="W4810" i="30"/>
  <c r="W4802" i="30"/>
  <c r="W4794" i="30"/>
  <c r="W4786" i="30"/>
  <c r="W4778" i="30"/>
  <c r="W5270" i="30"/>
  <c r="W5262" i="30"/>
  <c r="W5254" i="30"/>
  <c r="W5246" i="30"/>
  <c r="W5238" i="30"/>
  <c r="W5230" i="30"/>
  <c r="W5222" i="30"/>
  <c r="W5214" i="30"/>
  <c r="W5206" i="30"/>
  <c r="W5198" i="30"/>
  <c r="W5190" i="30"/>
  <c r="W5182" i="30"/>
  <c r="W5174" i="30"/>
  <c r="W5166" i="30"/>
  <c r="W5158" i="30"/>
  <c r="W5150" i="30"/>
  <c r="W5142" i="30"/>
  <c r="W5134" i="30"/>
  <c r="W5126" i="30"/>
  <c r="W5118" i="30"/>
  <c r="W5110" i="30"/>
  <c r="W5102" i="30"/>
  <c r="W5094" i="30"/>
  <c r="W5086" i="30"/>
  <c r="W5078" i="30"/>
  <c r="W5070" i="30"/>
  <c r="W5062" i="30"/>
  <c r="W5054" i="30"/>
  <c r="W5046" i="30"/>
  <c r="W5038" i="30"/>
  <c r="W5030" i="30"/>
  <c r="W5022" i="30"/>
  <c r="W5014" i="30"/>
  <c r="W5006" i="30"/>
  <c r="W4998" i="30"/>
  <c r="W4990" i="30"/>
  <c r="W4982" i="30"/>
  <c r="W4974" i="30"/>
  <c r="W4966" i="30"/>
  <c r="W4958" i="30"/>
  <c r="W4950" i="30"/>
  <c r="W4942" i="30"/>
  <c r="W4934" i="30"/>
  <c r="W4926" i="30"/>
  <c r="W4918" i="30"/>
  <c r="W4910" i="30"/>
  <c r="W4902" i="30"/>
  <c r="W4894" i="30"/>
  <c r="W4886" i="30"/>
  <c r="W4878" i="30"/>
  <c r="W4870" i="30"/>
  <c r="W4862" i="30"/>
  <c r="W4854" i="30"/>
  <c r="W4846" i="30"/>
  <c r="W4838" i="30"/>
  <c r="W4830" i="30"/>
  <c r="W4822" i="30"/>
  <c r="W4814" i="30"/>
  <c r="W4806" i="30"/>
  <c r="W4798" i="30"/>
  <c r="W4790" i="30"/>
  <c r="W4782" i="30"/>
  <c r="W4774" i="30"/>
  <c r="W4766" i="30"/>
  <c r="W4758" i="30"/>
  <c r="W4750" i="30"/>
  <c r="W4742" i="30"/>
  <c r="W4734" i="30"/>
  <c r="W4726" i="30"/>
  <c r="W4718" i="30"/>
  <c r="W4710" i="30"/>
  <c r="W4702" i="30"/>
  <c r="W4694" i="30"/>
  <c r="W4686" i="30"/>
  <c r="W4678" i="30"/>
  <c r="W4670" i="30"/>
  <c r="W4662" i="30"/>
  <c r="W4654" i="30"/>
  <c r="W4646" i="30"/>
  <c r="W4638" i="30"/>
  <c r="W4630" i="30"/>
  <c r="W4622" i="30"/>
  <c r="W4614" i="30"/>
  <c r="W4606" i="30"/>
  <c r="W4598" i="30"/>
  <c r="W4590" i="30"/>
  <c r="W4582" i="30"/>
  <c r="W4574" i="30"/>
  <c r="W4566" i="30"/>
  <c r="W4558" i="30"/>
  <c r="W4550" i="30"/>
  <c r="W4542" i="30"/>
  <c r="W4534" i="30"/>
  <c r="W4526" i="30"/>
  <c r="W4518" i="30"/>
  <c r="W4510" i="30"/>
  <c r="W4502" i="30"/>
  <c r="W4494" i="30"/>
  <c r="W4486" i="30"/>
  <c r="W4478" i="30"/>
  <c r="W4470" i="30"/>
  <c r="W4462" i="30"/>
  <c r="W4454" i="30"/>
  <c r="W4446" i="30"/>
  <c r="W4438" i="30"/>
  <c r="W4430" i="30"/>
  <c r="W4422" i="30"/>
  <c r="W4414" i="30"/>
  <c r="W4406" i="30"/>
  <c r="W4398" i="30"/>
  <c r="W4390" i="30"/>
  <c r="W4382" i="30"/>
  <c r="W4374" i="30"/>
  <c r="W4366" i="30"/>
  <c r="W4358" i="30"/>
  <c r="W4350" i="30"/>
  <c r="W4342" i="30"/>
  <c r="W4334" i="30"/>
  <c r="W4326" i="30"/>
  <c r="W4318" i="30"/>
  <c r="W4310" i="30"/>
  <c r="W4302" i="30"/>
  <c r="W4294" i="30"/>
  <c r="W4286" i="30"/>
  <c r="W4278" i="30"/>
  <c r="W4270" i="30"/>
  <c r="W4262" i="30"/>
  <c r="W4254" i="30"/>
  <c r="W4246" i="30"/>
  <c r="W4238" i="30"/>
  <c r="W4230" i="30"/>
  <c r="W4222" i="30"/>
  <c r="W4214" i="30"/>
  <c r="W4206" i="30"/>
  <c r="W4198" i="30"/>
  <c r="W4190" i="30"/>
  <c r="W4182" i="30"/>
  <c r="W4174" i="30"/>
  <c r="W4166" i="30"/>
  <c r="W4158" i="30"/>
  <c r="W4150" i="30"/>
  <c r="W4142" i="30"/>
  <c r="W4134" i="30"/>
  <c r="W4126" i="30"/>
  <c r="W4118" i="30"/>
  <c r="W4110" i="30"/>
  <c r="W4102" i="30"/>
  <c r="W4094" i="30"/>
  <c r="W4086" i="30"/>
  <c r="W4078" i="30"/>
  <c r="W4070" i="30"/>
  <c r="W4062" i="30"/>
  <c r="W4054" i="30"/>
  <c r="W4046" i="30"/>
  <c r="W4038" i="30"/>
  <c r="W4030" i="30"/>
  <c r="W4022" i="30"/>
  <c r="W4014" i="30"/>
  <c r="W4006" i="30"/>
  <c r="W3998" i="30"/>
  <c r="W3990" i="30"/>
  <c r="W3982" i="30"/>
  <c r="W3974" i="30"/>
  <c r="W3966" i="30"/>
  <c r="W3958" i="30"/>
  <c r="W3950" i="30"/>
  <c r="W3942" i="30"/>
  <c r="W3934" i="30"/>
  <c r="W3926" i="30"/>
  <c r="W3918" i="30"/>
  <c r="W3910" i="30"/>
  <c r="W3902" i="30"/>
  <c r="W3894" i="30"/>
  <c r="W3886" i="30"/>
  <c r="W3878" i="30"/>
  <c r="W3870" i="30"/>
  <c r="W3862" i="30"/>
  <c r="W3854" i="30"/>
  <c r="W3846" i="30"/>
  <c r="W3838" i="30"/>
  <c r="W3830" i="30"/>
  <c r="W3822" i="30"/>
  <c r="W3814" i="30"/>
  <c r="W3806" i="30"/>
  <c r="W3798" i="30"/>
  <c r="W3790" i="30"/>
  <c r="W3782" i="30"/>
  <c r="W3778" i="30"/>
  <c r="W3774" i="30"/>
  <c r="W4770" i="30"/>
  <c r="W4754" i="30"/>
  <c r="W4738" i="30"/>
  <c r="W4722" i="30"/>
  <c r="W4706" i="30"/>
  <c r="W4690" i="30"/>
  <c r="W4674" i="30"/>
  <c r="W4658" i="30"/>
  <c r="W4642" i="30"/>
  <c r="W4626" i="30"/>
  <c r="W4610" i="30"/>
  <c r="W4594" i="30"/>
  <c r="W4578" i="30"/>
  <c r="W4562" i="30"/>
  <c r="W4546" i="30"/>
  <c r="W4530" i="30"/>
  <c r="W4514" i="30"/>
  <c r="W4498" i="30"/>
  <c r="W4482" i="30"/>
  <c r="W4466" i="30"/>
  <c r="W4450" i="30"/>
  <c r="W4434" i="30"/>
  <c r="W4418" i="30"/>
  <c r="W4402" i="30"/>
  <c r="W4386" i="30"/>
  <c r="W4370" i="30"/>
  <c r="W4354" i="30"/>
  <c r="W4338" i="30"/>
  <c r="W4322" i="30"/>
  <c r="W4306" i="30"/>
  <c r="W4290" i="30"/>
  <c r="W4274" i="30"/>
  <c r="W4258" i="30"/>
  <c r="W4242" i="30"/>
  <c r="W4226" i="30"/>
  <c r="W4210" i="30"/>
  <c r="W4194" i="30"/>
  <c r="W4178" i="30"/>
  <c r="W4162" i="30"/>
  <c r="W4146" i="30"/>
  <c r="W4130" i="30"/>
  <c r="W4114" i="30"/>
  <c r="W4098" i="30"/>
  <c r="W4082" i="30"/>
  <c r="W4066" i="30"/>
  <c r="W4050" i="30"/>
  <c r="W4034" i="30"/>
  <c r="W4018" i="30"/>
  <c r="W4002" i="30"/>
  <c r="W3986" i="30"/>
  <c r="W3970" i="30"/>
  <c r="W3954" i="30"/>
  <c r="W3938" i="30"/>
  <c r="W3922" i="30"/>
  <c r="W3906" i="30"/>
  <c r="W3890" i="30"/>
  <c r="W3874" i="30"/>
  <c r="W3858" i="30"/>
  <c r="W3842" i="30"/>
  <c r="W3826" i="30"/>
  <c r="W3810" i="30"/>
  <c r="W3794" i="30"/>
  <c r="W3509" i="30"/>
  <c r="W3502" i="30"/>
  <c r="W3493" i="30"/>
  <c r="W3486" i="30"/>
  <c r="W3477" i="30"/>
  <c r="W3470" i="30"/>
  <c r="W3461" i="30"/>
  <c r="W3457" i="30"/>
  <c r="W3453" i="30"/>
  <c r="W3449" i="30"/>
  <c r="W3445" i="30"/>
  <c r="W3441" i="30"/>
  <c r="W3437" i="30"/>
  <c r="W3433" i="30"/>
  <c r="W3429" i="30"/>
  <c r="W3425" i="30"/>
  <c r="W3421" i="30"/>
  <c r="W3417" i="30"/>
  <c r="W3413" i="30"/>
  <c r="W3409" i="30"/>
  <c r="W3405" i="30"/>
  <c r="W3401" i="30"/>
  <c r="W3397" i="30"/>
  <c r="W3393" i="30"/>
  <c r="W3389" i="30"/>
  <c r="W3385" i="30"/>
  <c r="W3381" i="30"/>
  <c r="W3377" i="30"/>
  <c r="W3373" i="30"/>
  <c r="W3369" i="30"/>
  <c r="W3365" i="30"/>
  <c r="W3361" i="30"/>
  <c r="W3357" i="30"/>
  <c r="W3353" i="30"/>
  <c r="W3349" i="30"/>
  <c r="W3345" i="30"/>
  <c r="W3341" i="30"/>
  <c r="W3337" i="30"/>
  <c r="W3333" i="30"/>
  <c r="W3329" i="30"/>
  <c r="W3325" i="30"/>
  <c r="W3321" i="30"/>
  <c r="W3317" i="30"/>
  <c r="W3313" i="30"/>
  <c r="W3309" i="30"/>
  <c r="W3305" i="30"/>
  <c r="W3301" i="30"/>
  <c r="W3297" i="30"/>
  <c r="W3293" i="30"/>
  <c r="W3289" i="30"/>
  <c r="W3285" i="30"/>
  <c r="W3281" i="30"/>
  <c r="W3277" i="30"/>
  <c r="W3273" i="30"/>
  <c r="W3269" i="30"/>
  <c r="W3265" i="30"/>
  <c r="W3261" i="30"/>
  <c r="W3257" i="30"/>
  <c r="W3253" i="30"/>
  <c r="W3249" i="30"/>
  <c r="W3245" i="30"/>
  <c r="W3241" i="30"/>
  <c r="W3237" i="30"/>
  <c r="W3233" i="30"/>
  <c r="W3229" i="30"/>
  <c r="W3225" i="30"/>
  <c r="W3781" i="30"/>
  <c r="W3769" i="30"/>
  <c r="W3766" i="30"/>
  <c r="W3761" i="30"/>
  <c r="W3758" i="30"/>
  <c r="W3753" i="30"/>
  <c r="W3750" i="30"/>
  <c r="W3745" i="30"/>
  <c r="W3742" i="30"/>
  <c r="W3737" i="30"/>
  <c r="W3734" i="30"/>
  <c r="W3729" i="30"/>
  <c r="W3726" i="30"/>
  <c r="W3721" i="30"/>
  <c r="W3718" i="30"/>
  <c r="W3713" i="30"/>
  <c r="W3710" i="30"/>
  <c r="W3705" i="30"/>
  <c r="W3702" i="30"/>
  <c r="W3697" i="30"/>
  <c r="W3694" i="30"/>
  <c r="W3689" i="30"/>
  <c r="W3686" i="30"/>
  <c r="W3681" i="30"/>
  <c r="W3678" i="30"/>
  <c r="W3673" i="30"/>
  <c r="W3670" i="30"/>
  <c r="W3665" i="30"/>
  <c r="W3662" i="30"/>
  <c r="W3657" i="30"/>
  <c r="W3654" i="30"/>
  <c r="W3649" i="30"/>
  <c r="W3646" i="30"/>
  <c r="W3641" i="30"/>
  <c r="W3638" i="30"/>
  <c r="W3633" i="30"/>
  <c r="W3630" i="30"/>
  <c r="W3625" i="30"/>
  <c r="W3622" i="30"/>
  <c r="W3617" i="30"/>
  <c r="W3614" i="30"/>
  <c r="W3609" i="30"/>
  <c r="W3606" i="30"/>
  <c r="W3601" i="30"/>
  <c r="W3598" i="30"/>
  <c r="W3593" i="30"/>
  <c r="W3590" i="30"/>
  <c r="W3585" i="30"/>
  <c r="W3582" i="30"/>
  <c r="W3577" i="30"/>
  <c r="W3574" i="30"/>
  <c r="W3569" i="30"/>
  <c r="W3566" i="30"/>
  <c r="W3561" i="30"/>
  <c r="W3558" i="30"/>
  <c r="W3553" i="30"/>
  <c r="W3550" i="30"/>
  <c r="W3545" i="30"/>
  <c r="W3542" i="30"/>
  <c r="W3537" i="30"/>
  <c r="W3534" i="30"/>
  <c r="W3529" i="30"/>
  <c r="W3526" i="30"/>
  <c r="W3521" i="30"/>
  <c r="W3518" i="30"/>
  <c r="W3513" i="30"/>
  <c r="W3497" i="30"/>
  <c r="W3481" i="30"/>
  <c r="W3465" i="30"/>
  <c r="W4762" i="30"/>
  <c r="W4746" i="30"/>
  <c r="W4730" i="30"/>
  <c r="W4714" i="30"/>
  <c r="W4698" i="30"/>
  <c r="W4682" i="30"/>
  <c r="W4666" i="30"/>
  <c r="W4650" i="30"/>
  <c r="W4634" i="30"/>
  <c r="W4618" i="30"/>
  <c r="W4602" i="30"/>
  <c r="W4586" i="30"/>
  <c r="W4570" i="30"/>
  <c r="W4554" i="30"/>
  <c r="W4538" i="30"/>
  <c r="W4522" i="30"/>
  <c r="W4506" i="30"/>
  <c r="W4490" i="30"/>
  <c r="W4474" i="30"/>
  <c r="W4458" i="30"/>
  <c r="W4442" i="30"/>
  <c r="W4426" i="30"/>
  <c r="W4410" i="30"/>
  <c r="W4394" i="30"/>
  <c r="W4378" i="30"/>
  <c r="W4362" i="30"/>
  <c r="W4346" i="30"/>
  <c r="W4330" i="30"/>
  <c r="W4314" i="30"/>
  <c r="W4298" i="30"/>
  <c r="W4282" i="30"/>
  <c r="W4266" i="30"/>
  <c r="W4250" i="30"/>
  <c r="W4234" i="30"/>
  <c r="W4218" i="30"/>
  <c r="W4202" i="30"/>
  <c r="W4186" i="30"/>
  <c r="W4170" i="30"/>
  <c r="W4154" i="30"/>
  <c r="W4138" i="30"/>
  <c r="W4122" i="30"/>
  <c r="W4106" i="30"/>
  <c r="W4090" i="30"/>
  <c r="W4074" i="30"/>
  <c r="W4058" i="30"/>
  <c r="W4042" i="30"/>
  <c r="W4026" i="30"/>
  <c r="W4010" i="30"/>
  <c r="W3994" i="30"/>
  <c r="W3978" i="30"/>
  <c r="W3962" i="30"/>
  <c r="W3946" i="30"/>
  <c r="W3930" i="30"/>
  <c r="W3914" i="30"/>
  <c r="W3898" i="30"/>
  <c r="W3882" i="30"/>
  <c r="W3866" i="30"/>
  <c r="W3850" i="30"/>
  <c r="W3834" i="30"/>
  <c r="W3818" i="30"/>
  <c r="W3802" i="30"/>
  <c r="W3786" i="30"/>
  <c r="W3777" i="30"/>
  <c r="W3501" i="30"/>
  <c r="W3485" i="30"/>
  <c r="W3469" i="30"/>
  <c r="W3773" i="30"/>
  <c r="W3770" i="30"/>
  <c r="W3765" i="30"/>
  <c r="W3762" i="30"/>
  <c r="W3757" i="30"/>
  <c r="W3754" i="30"/>
  <c r="W3749" i="30"/>
  <c r="W3746" i="30"/>
  <c r="W3741" i="30"/>
  <c r="W3738" i="30"/>
  <c r="W3733" i="30"/>
  <c r="W3730" i="30"/>
  <c r="W3725" i="30"/>
  <c r="W3722" i="30"/>
  <c r="W3717" i="30"/>
  <c r="W3714" i="30"/>
  <c r="W3709" i="30"/>
  <c r="W3706" i="30"/>
  <c r="W3701" i="30"/>
  <c r="W3698" i="30"/>
  <c r="W3693" i="30"/>
  <c r="W3690" i="30"/>
  <c r="W3685" i="30"/>
  <c r="W3682" i="30"/>
  <c r="W3677" i="30"/>
  <c r="W3674" i="30"/>
  <c r="W3669" i="30"/>
  <c r="W3666" i="30"/>
  <c r="W3661" i="30"/>
  <c r="W3658" i="30"/>
  <c r="W3653" i="30"/>
  <c r="W3650" i="30"/>
  <c r="W3645" i="30"/>
  <c r="W3642" i="30"/>
  <c r="W3637" i="30"/>
  <c r="W3634" i="30"/>
  <c r="W3629" i="30"/>
  <c r="W3626" i="30"/>
  <c r="W3621" i="30"/>
  <c r="W3618" i="30"/>
  <c r="W3613" i="30"/>
  <c r="W3610" i="30"/>
  <c r="W3605" i="30"/>
  <c r="W3602" i="30"/>
  <c r="W3597" i="30"/>
  <c r="W3594" i="30"/>
  <c r="W3589" i="30"/>
  <c r="W3586" i="30"/>
  <c r="W3581" i="30"/>
  <c r="W3578" i="30"/>
  <c r="W3573" i="30"/>
  <c r="W3570" i="30"/>
  <c r="W3565" i="30"/>
  <c r="W3562" i="30"/>
  <c r="W3557" i="30"/>
  <c r="W3554" i="30"/>
  <c r="W3549" i="30"/>
  <c r="W3546" i="30"/>
  <c r="W3541" i="30"/>
  <c r="W3538" i="30"/>
  <c r="W3533" i="30"/>
  <c r="W3530" i="30"/>
  <c r="W3525" i="30"/>
  <c r="W3522" i="30"/>
  <c r="W3517" i="30"/>
  <c r="W3514" i="30"/>
  <c r="W3505" i="30"/>
  <c r="W3498" i="30"/>
  <c r="W3489" i="30"/>
  <c r="W3482" i="30"/>
  <c r="W3473" i="30"/>
  <c r="W3466" i="30"/>
  <c r="N3224" i="30"/>
  <c r="Q20" i="13"/>
  <c r="W47" i="30"/>
  <c r="W50" i="30"/>
  <c r="W59" i="30"/>
  <c r="W62" i="30"/>
  <c r="W64" i="30"/>
  <c r="W67" i="30"/>
  <c r="W69" i="30"/>
  <c r="W71" i="30"/>
  <c r="W73" i="30"/>
  <c r="W75" i="30"/>
  <c r="W96" i="30"/>
  <c r="W98" i="30"/>
  <c r="W102" i="30"/>
  <c r="W104" i="30"/>
  <c r="N112" i="30"/>
  <c r="W116" i="30"/>
  <c r="W119" i="30"/>
  <c r="W122" i="30"/>
  <c r="W129" i="30"/>
  <c r="W134" i="30"/>
  <c r="W140" i="30"/>
  <c r="W143" i="30"/>
  <c r="W147" i="30"/>
  <c r="W151" i="30"/>
  <c r="W155" i="30"/>
  <c r="W159" i="30"/>
  <c r="W163" i="30"/>
  <c r="W165" i="30"/>
  <c r="W167" i="30"/>
  <c r="W169" i="30"/>
  <c r="W171" i="30"/>
  <c r="W173" i="30"/>
  <c r="W175" i="30"/>
  <c r="W177" i="30"/>
  <c r="W179" i="30"/>
  <c r="W181" i="30"/>
  <c r="W183" i="30"/>
  <c r="W185" i="30"/>
  <c r="W187" i="30"/>
  <c r="W189" i="30"/>
  <c r="W191" i="30"/>
  <c r="W193" i="30"/>
  <c r="W195" i="30"/>
  <c r="W197" i="30"/>
  <c r="W199" i="30"/>
  <c r="W201" i="30"/>
  <c r="W203" i="30"/>
  <c r="W205" i="30"/>
  <c r="W207" i="30"/>
  <c r="W209" i="30"/>
  <c r="W212" i="30"/>
  <c r="W214" i="30"/>
  <c r="W219" i="30"/>
  <c r="W222" i="30"/>
  <c r="W224" i="30"/>
  <c r="W233" i="30"/>
  <c r="W236" i="30"/>
  <c r="W238" i="30"/>
  <c r="W242" i="30"/>
  <c r="W246" i="30"/>
  <c r="W250" i="30"/>
  <c r="W254" i="30"/>
  <c r="W256" i="30"/>
  <c r="W261" i="30"/>
  <c r="W268" i="30"/>
  <c r="W311" i="30"/>
  <c r="W314" i="30"/>
  <c r="W319" i="30"/>
  <c r="W321" i="30"/>
  <c r="W326" i="30"/>
  <c r="W328" i="30"/>
  <c r="W335" i="30"/>
  <c r="W337" i="30"/>
  <c r="W339" i="30"/>
  <c r="W341" i="30"/>
  <c r="W343" i="30"/>
  <c r="W345" i="30"/>
  <c r="W347" i="30"/>
  <c r="W349" i="30"/>
  <c r="W351" i="30"/>
  <c r="W353" i="30"/>
  <c r="W355" i="30"/>
  <c r="W357" i="30"/>
  <c r="W359" i="30"/>
  <c r="W361" i="30"/>
  <c r="W363" i="30"/>
  <c r="W651" i="30"/>
  <c r="W665" i="30"/>
  <c r="W667" i="30"/>
  <c r="W671" i="30"/>
  <c r="W684" i="30"/>
  <c r="W686" i="30"/>
  <c r="W690" i="30"/>
  <c r="W694" i="30"/>
  <c r="W698" i="30"/>
  <c r="W702" i="30"/>
  <c r="W704" i="30"/>
  <c r="W706" i="30"/>
  <c r="W710" i="30"/>
  <c r="W714" i="30"/>
  <c r="W718" i="30"/>
  <c r="W724" i="30"/>
  <c r="W726" i="30"/>
  <c r="W732" i="30"/>
  <c r="W736" i="30"/>
  <c r="W738" i="30"/>
  <c r="W744" i="30"/>
  <c r="W748" i="30"/>
  <c r="W750" i="30"/>
  <c r="W754" i="30"/>
  <c r="W758" i="30"/>
  <c r="W762" i="30"/>
  <c r="W766" i="30"/>
  <c r="W770" i="30"/>
  <c r="W774" i="30"/>
  <c r="W778" i="30"/>
  <c r="W782" i="30"/>
  <c r="W788" i="30"/>
  <c r="W790" i="30"/>
  <c r="W794" i="30"/>
  <c r="W796" i="30"/>
  <c r="W798" i="30"/>
  <c r="W800" i="30"/>
  <c r="W804" i="30"/>
  <c r="W806" i="30"/>
  <c r="W808" i="30"/>
  <c r="W810" i="30"/>
  <c r="W812" i="30"/>
  <c r="W843" i="30"/>
  <c r="W847" i="30"/>
  <c r="W851" i="30"/>
  <c r="W853" i="30"/>
  <c r="W857" i="30"/>
  <c r="W863" i="30"/>
  <c r="W865" i="30"/>
  <c r="W871" i="30"/>
  <c r="W875" i="30"/>
  <c r="W877" i="30"/>
  <c r="W881" i="30"/>
  <c r="W885" i="30"/>
  <c r="W889" i="30"/>
  <c r="W895" i="30"/>
  <c r="W897" i="30"/>
  <c r="W901" i="30"/>
  <c r="W905" i="30"/>
  <c r="W907" i="30"/>
  <c r="W911" i="30"/>
  <c r="W915" i="30"/>
  <c r="W919" i="30"/>
  <c r="W923" i="30"/>
  <c r="W927" i="30"/>
  <c r="W929" i="30"/>
  <c r="W935" i="30"/>
  <c r="W937" i="30"/>
  <c r="W943" i="30"/>
  <c r="W947" i="30"/>
  <c r="W949" i="30"/>
  <c r="W953" i="30"/>
  <c r="W957" i="30"/>
  <c r="W1048" i="30"/>
  <c r="W1054" i="30"/>
  <c r="W1062" i="30"/>
  <c r="W1064" i="30"/>
  <c r="W1068" i="30"/>
  <c r="W1070" i="30"/>
  <c r="W1074" i="30"/>
  <c r="W1078" i="30"/>
  <c r="W1082" i="30"/>
  <c r="W1086" i="30"/>
  <c r="W1090" i="30"/>
  <c r="W1094" i="30"/>
  <c r="W1098" i="30"/>
  <c r="W1100" i="30"/>
  <c r="W1102" i="30"/>
  <c r="W1106" i="30"/>
  <c r="W1110" i="30"/>
  <c r="W1742" i="30"/>
  <c r="W1746" i="30"/>
  <c r="W1750" i="30"/>
  <c r="W1754" i="30"/>
  <c r="W1758" i="30"/>
  <c r="W1762" i="30"/>
  <c r="W1766" i="30"/>
  <c r="W1770" i="30"/>
  <c r="W1774" i="30"/>
  <c r="W1778" i="30"/>
  <c r="W1782" i="30"/>
  <c r="W1786" i="30"/>
  <c r="W1790" i="30"/>
  <c r="W1794" i="30"/>
  <c r="W1798" i="30"/>
  <c r="W1802" i="30"/>
  <c r="W1806" i="30"/>
  <c r="W1810" i="30"/>
  <c r="W1814" i="30"/>
  <c r="W1818" i="30"/>
  <c r="W1822" i="30"/>
  <c r="W1826" i="30"/>
  <c r="W1830" i="30"/>
  <c r="W1834" i="30"/>
  <c r="W1838" i="30"/>
  <c r="W1842" i="30"/>
  <c r="W1846" i="30"/>
  <c r="W1850" i="30"/>
  <c r="W1854" i="30"/>
  <c r="W1858" i="30"/>
  <c r="W1862" i="30"/>
  <c r="W1866" i="30"/>
  <c r="W1870" i="30"/>
  <c r="W1874" i="30"/>
  <c r="W1878" i="30"/>
  <c r="W1882" i="30"/>
  <c r="W1886" i="30"/>
  <c r="W1890" i="30"/>
  <c r="W1894" i="30"/>
  <c r="Q14" i="13"/>
  <c r="W7" i="30"/>
  <c r="W9" i="30"/>
  <c r="W11" i="30"/>
  <c r="W13" i="30"/>
  <c r="W15" i="30"/>
  <c r="W17" i="30"/>
  <c r="W19" i="30"/>
  <c r="W21" i="30"/>
  <c r="W23" i="30"/>
  <c r="W25" i="30"/>
  <c r="W27" i="30"/>
  <c r="W29" i="30"/>
  <c r="W31" i="30"/>
  <c r="W33" i="30"/>
  <c r="W35" i="30"/>
  <c r="W37" i="30"/>
  <c r="W39" i="30"/>
  <c r="W41" i="30"/>
  <c r="W43" i="30"/>
  <c r="W45" i="30"/>
  <c r="W51" i="30"/>
  <c r="W53" i="30"/>
  <c r="W55" i="30"/>
  <c r="W57" i="30"/>
  <c r="W60" i="30"/>
  <c r="W76" i="30"/>
  <c r="W78" i="30"/>
  <c r="W80" i="30"/>
  <c r="W82" i="30"/>
  <c r="W84" i="30"/>
  <c r="W86" i="30"/>
  <c r="W88" i="30"/>
  <c r="W90" i="30"/>
  <c r="W92" i="30"/>
  <c r="W94" i="30"/>
  <c r="W99" i="30"/>
  <c r="W107" i="30"/>
  <c r="W109" i="30"/>
  <c r="W111" i="30"/>
  <c r="W112" i="30"/>
  <c r="W114" i="30"/>
  <c r="W123" i="30"/>
  <c r="W125" i="30"/>
  <c r="W127" i="30"/>
  <c r="W132" i="30"/>
  <c r="W135" i="30"/>
  <c r="W138" i="30"/>
  <c r="W141" i="30"/>
  <c r="W144" i="30"/>
  <c r="W148" i="30"/>
  <c r="W152" i="30"/>
  <c r="W156" i="30"/>
  <c r="W217" i="30"/>
  <c r="W220" i="30"/>
  <c r="W225" i="30"/>
  <c r="W227" i="30"/>
  <c r="W229" i="30"/>
  <c r="W231" i="30"/>
  <c r="W234" i="30"/>
  <c r="W239" i="30"/>
  <c r="W243" i="30"/>
  <c r="W247" i="30"/>
  <c r="W251" i="30"/>
  <c r="W259" i="30"/>
  <c r="W264" i="30"/>
  <c r="W266" i="30"/>
  <c r="W271" i="30"/>
  <c r="W273" i="30"/>
  <c r="W306" i="30"/>
  <c r="W309" i="30"/>
  <c r="W317" i="30"/>
  <c r="W322" i="30"/>
  <c r="W324" i="30"/>
  <c r="W331" i="30"/>
  <c r="W333" i="30"/>
  <c r="W640" i="30"/>
  <c r="W642" i="30"/>
  <c r="W647" i="30"/>
  <c r="W649" i="30"/>
  <c r="W654" i="30"/>
  <c r="W659" i="30"/>
  <c r="W661" i="30"/>
  <c r="W678" i="30"/>
  <c r="W680" i="30"/>
  <c r="W813" i="30"/>
  <c r="W815" i="30"/>
  <c r="W817" i="30"/>
  <c r="W819" i="30"/>
  <c r="W821" i="30"/>
  <c r="W823" i="30"/>
  <c r="W825" i="30"/>
  <c r="W827" i="30"/>
  <c r="W829" i="30"/>
  <c r="W831" i="30"/>
  <c r="W833" i="30"/>
  <c r="W835" i="30"/>
  <c r="W837" i="30"/>
  <c r="W839" i="30"/>
  <c r="W962" i="30"/>
  <c r="W964" i="30"/>
  <c r="W966" i="30"/>
  <c r="W968" i="30"/>
  <c r="W970" i="30"/>
  <c r="W972" i="30"/>
  <c r="W974" i="30"/>
  <c r="W976" i="30"/>
  <c r="W978" i="30"/>
  <c r="W980" i="30"/>
  <c r="W982" i="30"/>
  <c r="W984" i="30"/>
  <c r="W986" i="30"/>
  <c r="W988" i="30"/>
  <c r="W990" i="30"/>
  <c r="W992" i="30"/>
  <c r="W994" i="30"/>
  <c r="W996" i="30"/>
  <c r="W998" i="30"/>
  <c r="W1000" i="30"/>
  <c r="W1002" i="30"/>
  <c r="W1004" i="30"/>
  <c r="W1006" i="30"/>
  <c r="W1008" i="30"/>
  <c r="W1010" i="30"/>
  <c r="W1012" i="30"/>
  <c r="W1014" i="30"/>
  <c r="W1016" i="30"/>
  <c r="W1018" i="30"/>
  <c r="W1020" i="30"/>
  <c r="W1022" i="30"/>
  <c r="W1024" i="30"/>
  <c r="W1026" i="30"/>
  <c r="W1028" i="30"/>
  <c r="W1030" i="30"/>
  <c r="W1032" i="30"/>
  <c r="W1034" i="30"/>
  <c r="W1036" i="30"/>
  <c r="W1038" i="30"/>
  <c r="W1040" i="30"/>
  <c r="W1173" i="30"/>
  <c r="W1175" i="30"/>
  <c r="W1177" i="30"/>
  <c r="W1179" i="30"/>
  <c r="W1181" i="30"/>
  <c r="W1183" i="30"/>
  <c r="W1185" i="30"/>
  <c r="W1187" i="30"/>
  <c r="W1189" i="30"/>
  <c r="W1191" i="30"/>
  <c r="W1193" i="30"/>
  <c r="W1195" i="30"/>
  <c r="W1197" i="30"/>
  <c r="W1199" i="30"/>
  <c r="W1201" i="30"/>
  <c r="W1203" i="30"/>
  <c r="W1205" i="30"/>
  <c r="W1207" i="30"/>
  <c r="W1209" i="30"/>
  <c r="W1211" i="30"/>
  <c r="W1213" i="30"/>
  <c r="W1215" i="30"/>
  <c r="W1217" i="30"/>
  <c r="W1219" i="30"/>
  <c r="W1221" i="30"/>
  <c r="W1223" i="30"/>
  <c r="W1225" i="30"/>
  <c r="W1227" i="30"/>
  <c r="W1229" i="30"/>
  <c r="W1231" i="30"/>
  <c r="W1233" i="30"/>
  <c r="W1235" i="30"/>
  <c r="W1237" i="30"/>
  <c r="W1239" i="30"/>
  <c r="W1241" i="30"/>
  <c r="W1243" i="30"/>
  <c r="W1245" i="30"/>
  <c r="W1247" i="30"/>
  <c r="W1249" i="30"/>
  <c r="W1251" i="30"/>
  <c r="W1253" i="30"/>
  <c r="W1255" i="30"/>
  <c r="W1257" i="30"/>
  <c r="W1259" i="30"/>
  <c r="W1261" i="30"/>
  <c r="W1263" i="30"/>
  <c r="W1265" i="30"/>
  <c r="W1267" i="30"/>
  <c r="W1269" i="30"/>
  <c r="W1271" i="30"/>
  <c r="W1273" i="30"/>
  <c r="W1275" i="30"/>
  <c r="W1277" i="30"/>
  <c r="W1279" i="30"/>
  <c r="W1281" i="30"/>
  <c r="W1283" i="30"/>
  <c r="W1285" i="30"/>
  <c r="W1287" i="30"/>
  <c r="W1289" i="30"/>
  <c r="W1291" i="30"/>
  <c r="W1293" i="30"/>
  <c r="W1295" i="30"/>
  <c r="W1297" i="30"/>
  <c r="W1299" i="30"/>
  <c r="W1301" i="30"/>
  <c r="W1303" i="30"/>
  <c r="W1305" i="30"/>
  <c r="W1307" i="30"/>
  <c r="W1309" i="30"/>
  <c r="W1311" i="30"/>
  <c r="W1313" i="30"/>
  <c r="W1315" i="30"/>
  <c r="W1317" i="30"/>
  <c r="W1319" i="30"/>
  <c r="W1321" i="30"/>
  <c r="W1323" i="30"/>
  <c r="W1325" i="30"/>
  <c r="W1327" i="30"/>
  <c r="W1329" i="30"/>
  <c r="W1331" i="30"/>
  <c r="W1333" i="30"/>
  <c r="W1335" i="30"/>
  <c r="W1337" i="30"/>
  <c r="W1339" i="30"/>
  <c r="W1341" i="30"/>
  <c r="W1343" i="30"/>
  <c r="W1345" i="30"/>
  <c r="W1347" i="30"/>
  <c r="W1349" i="30"/>
  <c r="W1351" i="30"/>
  <c r="W1353" i="30"/>
  <c r="W1355" i="30"/>
  <c r="W1357" i="30"/>
  <c r="W1359" i="30"/>
  <c r="W1361" i="30"/>
  <c r="W1363" i="30"/>
  <c r="W1365" i="30"/>
  <c r="W1367" i="30"/>
  <c r="W1369" i="30"/>
  <c r="W1371" i="30"/>
  <c r="W1373" i="30"/>
  <c r="W1375" i="30"/>
  <c r="W1377" i="30"/>
  <c r="W1379" i="30"/>
  <c r="W1381" i="30"/>
  <c r="W1383" i="30"/>
  <c r="W1385" i="30"/>
  <c r="W1387" i="30"/>
  <c r="W1389" i="30"/>
  <c r="W1391" i="30"/>
  <c r="W1393" i="30"/>
  <c r="W1395" i="30"/>
  <c r="W1397" i="30"/>
  <c r="W1399" i="30"/>
  <c r="W1401" i="30"/>
  <c r="W1403" i="30"/>
  <c r="W1405" i="30"/>
  <c r="W1407" i="30"/>
  <c r="W1409" i="30"/>
  <c r="W1411" i="30"/>
  <c r="W1413" i="30"/>
  <c r="W1415" i="30"/>
  <c r="W1417" i="30"/>
  <c r="W1419" i="30"/>
  <c r="W1421" i="30"/>
  <c r="W1423" i="30"/>
  <c r="W1425" i="30"/>
  <c r="W1427" i="30"/>
  <c r="W1429" i="30"/>
  <c r="W1431" i="30"/>
  <c r="W1433" i="30"/>
  <c r="W1435" i="30"/>
  <c r="W1437" i="30"/>
  <c r="W1439" i="30"/>
  <c r="W1441" i="30"/>
  <c r="W1443" i="30"/>
  <c r="W1445" i="30"/>
  <c r="W1447" i="30"/>
  <c r="W1449" i="30"/>
  <c r="W1451" i="30"/>
  <c r="W1453" i="30"/>
  <c r="W1455" i="30"/>
  <c r="W1457" i="30"/>
  <c r="W1459" i="30"/>
  <c r="W1461" i="30"/>
  <c r="W1463" i="30"/>
  <c r="W1465" i="30"/>
  <c r="W1467" i="30"/>
  <c r="W1469" i="30"/>
  <c r="W1471" i="30"/>
  <c r="W1473" i="30"/>
  <c r="W1475" i="30"/>
  <c r="W1477" i="30"/>
  <c r="W1479" i="30"/>
  <c r="W1481" i="30"/>
  <c r="W1483" i="30"/>
  <c r="W1485" i="30"/>
  <c r="W1487" i="30"/>
  <c r="W1489" i="30"/>
  <c r="W1491" i="30"/>
  <c r="W1493" i="30"/>
  <c r="W1495" i="30"/>
  <c r="W1497" i="30"/>
  <c r="W1499" i="30"/>
  <c r="W1501" i="30"/>
  <c r="W1503" i="30"/>
  <c r="W1505" i="30"/>
  <c r="W1507" i="30"/>
  <c r="W1509" i="30"/>
  <c r="W1511" i="30"/>
  <c r="W1513" i="30"/>
  <c r="W1515" i="30"/>
  <c r="W1517" i="30"/>
  <c r="W1519" i="30"/>
  <c r="W1521" i="30"/>
  <c r="W1523" i="30"/>
  <c r="W1525" i="30"/>
  <c r="W1527" i="30"/>
  <c r="W1529" i="30"/>
  <c r="W1531" i="30"/>
  <c r="W1533" i="30"/>
  <c r="W1535" i="30"/>
  <c r="W1537" i="30"/>
  <c r="W1539" i="30"/>
  <c r="W1541" i="30"/>
  <c r="W1543" i="30"/>
  <c r="W1545" i="30"/>
  <c r="W1547" i="30"/>
  <c r="W1549" i="30"/>
  <c r="W1551" i="30"/>
  <c r="W1553" i="30"/>
  <c r="W1555" i="30"/>
  <c r="W1557" i="30"/>
  <c r="W1559" i="30"/>
  <c r="W1561" i="30"/>
  <c r="W1563" i="30"/>
  <c r="W1565" i="30"/>
  <c r="W1567" i="30"/>
  <c r="W1569" i="30"/>
  <c r="W1571" i="30"/>
  <c r="W1573" i="30"/>
  <c r="W1575" i="30"/>
  <c r="W1577" i="30"/>
  <c r="W1579" i="30"/>
  <c r="W1581" i="30"/>
  <c r="W1583" i="30"/>
  <c r="W1585" i="30"/>
  <c r="W1587" i="30"/>
  <c r="W1589" i="30"/>
  <c r="W1591" i="30"/>
  <c r="W1593" i="30"/>
  <c r="W1595" i="30"/>
  <c r="W1597" i="30"/>
  <c r="W1599" i="30"/>
  <c r="W1601" i="30"/>
  <c r="W1603" i="30"/>
  <c r="W1605" i="30"/>
  <c r="W1607" i="30"/>
  <c r="W1609" i="30"/>
  <c r="W1611" i="30"/>
  <c r="W1652" i="30"/>
  <c r="W1656" i="30"/>
  <c r="W1660" i="30"/>
  <c r="W1739" i="30"/>
  <c r="W1743" i="30"/>
  <c r="W1747" i="30"/>
  <c r="W1751" i="30"/>
  <c r="W1755" i="30"/>
  <c r="W1759" i="30"/>
  <c r="W1763" i="30"/>
  <c r="W1767" i="30"/>
  <c r="W1771" i="30"/>
  <c r="W1775" i="30"/>
  <c r="W1779" i="30"/>
  <c r="W1783" i="30"/>
  <c r="W1787" i="30"/>
  <c r="W1791" i="30"/>
  <c r="W1795" i="30"/>
  <c r="W1799" i="30"/>
  <c r="W1803" i="30"/>
  <c r="W1807" i="30"/>
  <c r="W1811" i="30"/>
  <c r="W1815" i="30"/>
  <c r="W1819" i="30"/>
  <c r="W1823" i="30"/>
  <c r="W1827" i="30"/>
  <c r="W1831" i="30"/>
  <c r="W1835" i="30"/>
  <c r="W1839" i="30"/>
  <c r="W1843" i="30"/>
  <c r="W1847" i="30"/>
  <c r="W1851" i="30"/>
  <c r="W1855" i="30"/>
  <c r="W1859" i="30"/>
  <c r="W1863" i="30"/>
  <c r="W1867" i="30"/>
  <c r="W1871" i="30"/>
  <c r="W1875" i="30"/>
  <c r="W1879" i="30"/>
  <c r="W1883" i="30"/>
  <c r="W1887" i="30"/>
  <c r="W1891" i="30"/>
  <c r="W1895" i="30"/>
  <c r="W72" i="30"/>
  <c r="W105" i="30"/>
  <c r="W130" i="30"/>
  <c r="W149" i="30"/>
  <c r="W166" i="30"/>
  <c r="W170" i="30"/>
  <c r="W178" i="30"/>
  <c r="W184" i="30"/>
  <c r="W190" i="30"/>
  <c r="W194" i="30"/>
  <c r="W196" i="30"/>
  <c r="W198" i="30"/>
  <c r="W200" i="30"/>
  <c r="W202" i="30"/>
  <c r="W204" i="30"/>
  <c r="W206" i="30"/>
  <c r="W208" i="30"/>
  <c r="W213" i="30"/>
  <c r="W215" i="30"/>
  <c r="W218" i="30"/>
  <c r="W223" i="30"/>
  <c r="W237" i="30"/>
  <c r="W244" i="30"/>
  <c r="W248" i="30"/>
  <c r="W255" i="30"/>
  <c r="W262" i="30"/>
  <c r="W269" i="30"/>
  <c r="W307" i="30"/>
  <c r="W310" i="30"/>
  <c r="W312" i="30"/>
  <c r="W329" i="30"/>
  <c r="W336" i="30"/>
  <c r="W338" i="30"/>
  <c r="W342" i="30"/>
  <c r="W348" i="30"/>
  <c r="W350" i="30"/>
  <c r="W356" i="30"/>
  <c r="W360" i="30"/>
  <c r="W364" i="30"/>
  <c r="W664" i="30"/>
  <c r="W668" i="30"/>
  <c r="W672" i="30"/>
  <c r="W674" i="30"/>
  <c r="W676" i="30"/>
  <c r="W685" i="30"/>
  <c r="W687" i="30"/>
  <c r="W693" i="30"/>
  <c r="W697" i="30"/>
  <c r="W701" i="30"/>
  <c r="W703" i="30"/>
  <c r="W707" i="30"/>
  <c r="W709" i="30"/>
  <c r="W713" i="30"/>
  <c r="W715" i="30"/>
  <c r="W719" i="30"/>
  <c r="W723" i="30"/>
  <c r="W725" i="30"/>
  <c r="W729" i="30"/>
  <c r="W731" i="30"/>
  <c r="W735" i="30"/>
  <c r="W737" i="30"/>
  <c r="W741" i="30"/>
  <c r="W745" i="30"/>
  <c r="W749" i="30"/>
  <c r="W751" i="30"/>
  <c r="W755" i="30"/>
  <c r="W757" i="30"/>
  <c r="W759" i="30"/>
  <c r="W761" i="30"/>
  <c r="W763" i="30"/>
  <c r="W767" i="30"/>
  <c r="W769" i="30"/>
  <c r="W773" i="30"/>
  <c r="W775" i="30"/>
  <c r="W779" i="30"/>
  <c r="W781" i="30"/>
  <c r="W783" i="30"/>
  <c r="W787" i="30"/>
  <c r="W789" i="30"/>
  <c r="W793" i="30"/>
  <c r="W797" i="30"/>
  <c r="W799" i="30"/>
  <c r="W805" i="30"/>
  <c r="W807" i="30"/>
  <c r="W809" i="30"/>
  <c r="W928" i="30"/>
  <c r="W1900" i="30"/>
  <c r="W1908" i="30"/>
  <c r="W1916" i="30"/>
  <c r="W1924" i="30"/>
  <c r="W644" i="30"/>
  <c r="W646" i="30"/>
  <c r="W653" i="30"/>
  <c r="W656" i="30"/>
  <c r="W663" i="30"/>
  <c r="W669" i="30"/>
  <c r="W673" i="30"/>
  <c r="W675" i="30"/>
  <c r="W677" i="30"/>
  <c r="W682" i="30"/>
  <c r="W688" i="30"/>
  <c r="W692" i="30"/>
  <c r="W696" i="30"/>
  <c r="W700" i="30"/>
  <c r="W708" i="30"/>
  <c r="W712" i="30"/>
  <c r="W716" i="30"/>
  <c r="W720" i="30"/>
  <c r="W722" i="30"/>
  <c r="W728" i="30"/>
  <c r="W730" i="30"/>
  <c r="W734" i="30"/>
  <c r="W740" i="30"/>
  <c r="W742" i="30"/>
  <c r="W746" i="30"/>
  <c r="W752" i="30"/>
  <c r="W756" i="30"/>
  <c r="W760" i="30"/>
  <c r="W764" i="30"/>
  <c r="W768" i="30"/>
  <c r="W772" i="30"/>
  <c r="W776" i="30"/>
  <c r="W780" i="30"/>
  <c r="W784" i="30"/>
  <c r="W786" i="30"/>
  <c r="W792" i="30"/>
  <c r="W802" i="30"/>
  <c r="W841" i="30"/>
  <c r="W845" i="30"/>
  <c r="W849" i="30"/>
  <c r="W855" i="30"/>
  <c r="W859" i="30"/>
  <c r="W861" i="30"/>
  <c r="W867" i="30"/>
  <c r="W869" i="30"/>
  <c r="W873" i="30"/>
  <c r="W879" i="30"/>
  <c r="W883" i="30"/>
  <c r="W887" i="30"/>
  <c r="W891" i="30"/>
  <c r="W893" i="30"/>
  <c r="W899" i="30"/>
  <c r="W903" i="30"/>
  <c r="W909" i="30"/>
  <c r="W913" i="30"/>
  <c r="W917" i="30"/>
  <c r="W921" i="30"/>
  <c r="W925" i="30"/>
  <c r="W931" i="30"/>
  <c r="W933" i="30"/>
  <c r="W939" i="30"/>
  <c r="W941" i="30"/>
  <c r="W945" i="30"/>
  <c r="W951" i="30"/>
  <c r="W955" i="30"/>
  <c r="W959" i="30"/>
  <c r="W1042" i="30"/>
  <c r="W1044" i="30"/>
  <c r="W1046" i="30"/>
  <c r="W1050" i="30"/>
  <c r="W1052" i="30"/>
  <c r="W1056" i="30"/>
  <c r="W1058" i="30"/>
  <c r="W1060" i="30"/>
  <c r="W1066" i="30"/>
  <c r="W1072" i="30"/>
  <c r="W1076" i="30"/>
  <c r="W1080" i="30"/>
  <c r="W1084" i="30"/>
  <c r="W1088" i="30"/>
  <c r="W1092" i="30"/>
  <c r="W1096" i="30"/>
  <c r="W1104" i="30"/>
  <c r="W1108" i="30"/>
  <c r="W1112" i="30"/>
  <c r="W1114" i="30"/>
  <c r="W1116" i="30"/>
  <c r="W1118" i="30"/>
  <c r="W1120" i="30"/>
  <c r="W1122" i="30"/>
  <c r="W1124" i="30"/>
  <c r="W1126" i="30"/>
  <c r="W1128" i="30"/>
  <c r="W1130" i="30"/>
  <c r="W1132" i="30"/>
  <c r="W1134" i="30"/>
  <c r="W1136" i="30"/>
  <c r="W1138" i="30"/>
  <c r="W1140" i="30"/>
  <c r="W1142" i="30"/>
  <c r="W1144" i="30"/>
  <c r="W1146" i="30"/>
  <c r="W1148" i="30"/>
  <c r="W1150" i="30"/>
  <c r="W1152" i="30"/>
  <c r="W1154" i="30"/>
  <c r="W1156" i="30"/>
  <c r="W1158" i="30"/>
  <c r="W1160" i="30"/>
  <c r="W1162" i="30"/>
  <c r="W1164" i="30"/>
  <c r="W1166" i="30"/>
  <c r="W1168" i="30"/>
  <c r="W1170" i="30"/>
  <c r="W1664" i="30"/>
  <c r="W1666" i="30"/>
  <c r="W1668" i="30"/>
  <c r="W1670" i="30"/>
  <c r="W1672" i="30"/>
  <c r="W1674" i="30"/>
  <c r="W1676" i="30"/>
  <c r="W1678" i="30"/>
  <c r="W1680" i="30"/>
  <c r="W1682" i="30"/>
  <c r="W1684" i="30"/>
  <c r="W1686" i="30"/>
  <c r="W1688" i="30"/>
  <c r="W1690" i="30"/>
  <c r="W1692" i="30"/>
  <c r="W1694" i="30"/>
  <c r="W1696" i="30"/>
  <c r="W1698" i="30"/>
  <c r="W1700" i="30"/>
  <c r="W1702" i="30"/>
  <c r="W1704" i="30"/>
  <c r="W1706" i="30"/>
  <c r="W1708" i="30"/>
  <c r="W1710" i="30"/>
  <c r="W1712" i="30"/>
  <c r="W1714" i="30"/>
  <c r="W1716" i="30"/>
  <c r="W1718" i="30"/>
  <c r="W1720" i="30"/>
  <c r="W1722" i="30"/>
  <c r="W1724" i="30"/>
  <c r="W1726" i="30"/>
  <c r="W1728" i="30"/>
  <c r="W1730" i="30"/>
  <c r="W1738" i="30"/>
  <c r="W48" i="30"/>
  <c r="W61" i="30"/>
  <c r="W68" i="30"/>
  <c r="W70" i="30"/>
  <c r="W74" i="30"/>
  <c r="W95" i="30"/>
  <c r="W97" i="30"/>
  <c r="W100" i="30"/>
  <c r="W103" i="30"/>
  <c r="W115" i="30"/>
  <c r="W117" i="30"/>
  <c r="W136" i="30"/>
  <c r="W142" i="30"/>
  <c r="W145" i="30"/>
  <c r="W153" i="30"/>
  <c r="W157" i="30"/>
  <c r="W162" i="30"/>
  <c r="W164" i="30"/>
  <c r="W168" i="30"/>
  <c r="W172" i="30"/>
  <c r="W174" i="30"/>
  <c r="W176" i="30"/>
  <c r="W180" i="30"/>
  <c r="W182" i="30"/>
  <c r="W186" i="30"/>
  <c r="W188" i="30"/>
  <c r="W192" i="30"/>
  <c r="W221" i="30"/>
  <c r="W232" i="30"/>
  <c r="W235" i="30"/>
  <c r="W240" i="30"/>
  <c r="W252" i="30"/>
  <c r="W257" i="30"/>
  <c r="W318" i="30"/>
  <c r="W320" i="30"/>
  <c r="W327" i="30"/>
  <c r="W334" i="30"/>
  <c r="W340" i="30"/>
  <c r="W344" i="30"/>
  <c r="W346" i="30"/>
  <c r="W352" i="30"/>
  <c r="W354" i="30"/>
  <c r="W358" i="30"/>
  <c r="W362" i="30"/>
  <c r="W643" i="30"/>
  <c r="W645" i="30"/>
  <c r="W652" i="30"/>
  <c r="W655" i="30"/>
  <c r="W657" i="30"/>
  <c r="W662" i="30"/>
  <c r="W666" i="30"/>
  <c r="W670" i="30"/>
  <c r="W683" i="30"/>
  <c r="W689" i="30"/>
  <c r="W691" i="30"/>
  <c r="W695" i="30"/>
  <c r="W699" i="30"/>
  <c r="W705" i="30"/>
  <c r="W711" i="30"/>
  <c r="W717" i="30"/>
  <c r="W721" i="30"/>
  <c r="W727" i="30"/>
  <c r="W733" i="30"/>
  <c r="W739" i="30"/>
  <c r="W743" i="30"/>
  <c r="W747" i="30"/>
  <c r="W753" i="30"/>
  <c r="W765" i="30"/>
  <c r="W771" i="30"/>
  <c r="W777" i="30"/>
  <c r="W785" i="30"/>
  <c r="W791" i="30"/>
  <c r="W795" i="30"/>
  <c r="W801" i="30"/>
  <c r="W803" i="30"/>
  <c r="W811" i="30"/>
  <c r="W840" i="30"/>
  <c r="W842" i="30"/>
  <c r="W844" i="30"/>
  <c r="W846" i="30"/>
  <c r="W848" i="30"/>
  <c r="W850" i="30"/>
  <c r="W852" i="30"/>
  <c r="W854" i="30"/>
  <c r="W856" i="30"/>
  <c r="W858" i="30"/>
  <c r="W860" i="30"/>
  <c r="W862" i="30"/>
  <c r="W864" i="30"/>
  <c r="W866" i="30"/>
  <c r="W868" i="30"/>
  <c r="W870" i="30"/>
  <c r="W872" i="30"/>
  <c r="W874" i="30"/>
  <c r="W876" i="30"/>
  <c r="W878" i="30"/>
  <c r="W880" i="30"/>
  <c r="W882" i="30"/>
  <c r="W884" i="30"/>
  <c r="W886" i="30"/>
  <c r="W888" i="30"/>
  <c r="W890" i="30"/>
  <c r="W892" i="30"/>
  <c r="W894" i="30"/>
  <c r="W896" i="30"/>
  <c r="W898" i="30"/>
  <c r="W900" i="30"/>
  <c r="W902" i="30"/>
  <c r="W904" i="30"/>
  <c r="W906" i="30"/>
  <c r="W908" i="30"/>
  <c r="W910" i="30"/>
  <c r="W912" i="30"/>
  <c r="W914" i="30"/>
  <c r="W916" i="30"/>
  <c r="W918" i="30"/>
  <c r="W920" i="30"/>
  <c r="W922" i="30"/>
  <c r="W924" i="30"/>
  <c r="W926" i="30"/>
  <c r="W930" i="30"/>
  <c r="W932" i="30"/>
  <c r="W934" i="30"/>
  <c r="W936" i="30"/>
  <c r="W938" i="30"/>
  <c r="W940" i="30"/>
  <c r="W942" i="30"/>
  <c r="W944" i="30"/>
  <c r="W946" i="30"/>
  <c r="W948" i="30"/>
  <c r="W950" i="30"/>
  <c r="W952" i="30"/>
  <c r="W954" i="30"/>
  <c r="W956" i="30"/>
  <c r="W958" i="30"/>
  <c r="W960" i="30"/>
  <c r="W1043" i="30"/>
  <c r="W1045" i="30"/>
  <c r="W1047" i="30"/>
  <c r="W1049" i="30"/>
  <c r="W1051" i="30"/>
  <c r="W1053" i="30"/>
  <c r="W1055" i="30"/>
  <c r="W1057" i="30"/>
  <c r="W1059" i="30"/>
  <c r="W1061" i="30"/>
  <c r="W1063" i="30"/>
  <c r="W1065" i="30"/>
  <c r="W1067" i="30"/>
  <c r="W1069" i="30"/>
  <c r="W1071" i="30"/>
  <c r="W1073" i="30"/>
  <c r="W1075" i="30"/>
  <c r="W1077" i="30"/>
  <c r="W1079" i="30"/>
  <c r="W1081" i="30"/>
  <c r="W1083" i="30"/>
  <c r="W1085" i="30"/>
  <c r="W1087" i="30"/>
  <c r="W1089" i="30"/>
  <c r="W1091" i="30"/>
  <c r="W1093" i="30"/>
  <c r="W1095" i="30"/>
  <c r="W1097" i="30"/>
  <c r="W1099" i="30"/>
  <c r="W1101" i="30"/>
  <c r="W1103" i="30"/>
  <c r="W1105" i="30"/>
  <c r="W1107" i="30"/>
  <c r="W1109" i="30"/>
  <c r="W1111" i="30"/>
  <c r="W1113" i="30"/>
  <c r="W1115" i="30"/>
  <c r="W1117" i="30"/>
  <c r="W1119" i="30"/>
  <c r="W1121" i="30"/>
  <c r="W1123" i="30"/>
  <c r="W1125" i="30"/>
  <c r="W1127" i="30"/>
  <c r="W1129" i="30"/>
  <c r="W1131" i="30"/>
  <c r="W1133" i="30"/>
  <c r="W1135" i="30"/>
  <c r="W1137" i="30"/>
  <c r="W1139" i="30"/>
  <c r="W1141" i="30"/>
  <c r="W1143" i="30"/>
  <c r="W1145" i="30"/>
  <c r="W1147" i="30"/>
  <c r="W1149" i="30"/>
  <c r="W1151" i="30"/>
  <c r="W1153" i="30"/>
  <c r="W1155" i="30"/>
  <c r="W1157" i="30"/>
  <c r="W1159" i="30"/>
  <c r="W1161" i="30"/>
  <c r="W1163" i="30"/>
  <c r="W1165" i="30"/>
  <c r="W1167" i="30"/>
  <c r="W1169" i="30"/>
  <c r="W1171" i="30"/>
  <c r="W1665" i="30"/>
  <c r="W1667" i="30"/>
  <c r="W1669" i="30"/>
  <c r="W1671" i="30"/>
  <c r="W1673" i="30"/>
  <c r="W1675" i="30"/>
  <c r="W1677" i="30"/>
  <c r="W1679" i="30"/>
  <c r="W1681" i="30"/>
  <c r="W1683" i="30"/>
  <c r="W1685" i="30"/>
  <c r="W1687" i="30"/>
  <c r="W1689" i="30"/>
  <c r="W1691" i="30"/>
  <c r="W1693" i="30"/>
  <c r="W1695" i="30"/>
  <c r="W1697" i="30"/>
  <c r="W1699" i="30"/>
  <c r="W1701" i="30"/>
  <c r="W1703" i="30"/>
  <c r="W1705" i="30"/>
  <c r="W1707" i="30"/>
  <c r="W1709" i="30"/>
  <c r="W1711" i="30"/>
  <c r="W1713" i="30"/>
  <c r="W1715" i="30"/>
  <c r="W1717" i="30"/>
  <c r="W1719" i="30"/>
  <c r="W1721" i="30"/>
  <c r="W1723" i="30"/>
  <c r="W1725" i="30"/>
  <c r="W1727" i="30"/>
  <c r="W1729" i="30"/>
  <c r="W1731" i="30"/>
  <c r="W6" i="30"/>
  <c r="W8" i="30"/>
  <c r="W10" i="30"/>
  <c r="W12" i="30"/>
  <c r="W14" i="30"/>
  <c r="W16" i="30"/>
  <c r="W18" i="30"/>
  <c r="W20" i="30"/>
  <c r="W22" i="30"/>
  <c r="W24" i="30"/>
  <c r="W26" i="30"/>
  <c r="W28" i="30"/>
  <c r="W30" i="30"/>
  <c r="W32" i="30"/>
  <c r="W34" i="30"/>
  <c r="W36" i="30"/>
  <c r="W38" i="30"/>
  <c r="W40" i="30"/>
  <c r="W42" i="30"/>
  <c r="W44" i="30"/>
  <c r="W46" i="30"/>
  <c r="W49" i="30"/>
  <c r="W52" i="30"/>
  <c r="W54" i="30"/>
  <c r="W56" i="30"/>
  <c r="W58" i="30"/>
  <c r="W77" i="30"/>
  <c r="W79" i="30"/>
  <c r="W81" i="30"/>
  <c r="W83" i="30"/>
  <c r="W85" i="30"/>
  <c r="W87" i="30"/>
  <c r="W89" i="30"/>
  <c r="W91" i="30"/>
  <c r="W93" i="30"/>
  <c r="W101" i="30"/>
  <c r="W106" i="30"/>
  <c r="W108" i="30"/>
  <c r="W110" i="30"/>
  <c r="W113" i="30"/>
  <c r="W118" i="30"/>
  <c r="W124" i="30"/>
  <c r="W126" i="30"/>
  <c r="W128" i="30"/>
  <c r="W131" i="30"/>
  <c r="W133" i="30"/>
  <c r="W137" i="30"/>
  <c r="W139" i="30"/>
  <c r="W146" i="30"/>
  <c r="W150" i="30"/>
  <c r="W154" i="30"/>
  <c r="W158" i="30"/>
  <c r="W216" i="30"/>
  <c r="W226" i="30"/>
  <c r="W228" i="30"/>
  <c r="W230" i="30"/>
  <c r="W241" i="30"/>
  <c r="W245" i="30"/>
  <c r="W249" i="30"/>
  <c r="W253" i="30"/>
  <c r="W258" i="30"/>
  <c r="W260" i="30"/>
  <c r="W263" i="30"/>
  <c r="W265" i="30"/>
  <c r="W267" i="30"/>
  <c r="W270" i="30"/>
  <c r="W272" i="30"/>
  <c r="W274" i="30"/>
  <c r="W308" i="30"/>
  <c r="W313" i="30"/>
  <c r="W323" i="30"/>
  <c r="W325" i="30"/>
  <c r="W330" i="30"/>
  <c r="W332" i="30"/>
  <c r="W639" i="30"/>
  <c r="W641" i="30"/>
  <c r="W648" i="30"/>
  <c r="W650" i="30"/>
  <c r="W658" i="30"/>
  <c r="W660" i="30"/>
  <c r="W679" i="30"/>
  <c r="W681" i="30"/>
  <c r="W814" i="30"/>
  <c r="W816" i="30"/>
  <c r="W818" i="30"/>
  <c r="W820" i="30"/>
  <c r="W822" i="30"/>
  <c r="W824" i="30"/>
  <c r="W826" i="30"/>
  <c r="W828" i="30"/>
  <c r="W830" i="30"/>
  <c r="W832" i="30"/>
  <c r="W834" i="30"/>
  <c r="W836" i="30"/>
  <c r="W838" i="30"/>
  <c r="W961" i="30"/>
  <c r="W963" i="30"/>
  <c r="W965" i="30"/>
  <c r="W967" i="30"/>
  <c r="W969" i="30"/>
  <c r="W971" i="30"/>
  <c r="W973" i="30"/>
  <c r="W975" i="30"/>
  <c r="W977" i="30"/>
  <c r="W979" i="30"/>
  <c r="W981" i="30"/>
  <c r="W983" i="30"/>
  <c r="W985" i="30"/>
  <c r="W987" i="30"/>
  <c r="W989" i="30"/>
  <c r="W991" i="30"/>
  <c r="W993" i="30"/>
  <c r="W995" i="30"/>
  <c r="W997" i="30"/>
  <c r="W999" i="30"/>
  <c r="W1001" i="30"/>
  <c r="W1003" i="30"/>
  <c r="W1005" i="30"/>
  <c r="W1007" i="30"/>
  <c r="W1009" i="30"/>
  <c r="W1011" i="30"/>
  <c r="W1013" i="30"/>
  <c r="W1015" i="30"/>
  <c r="W1017" i="30"/>
  <c r="W1019" i="30"/>
  <c r="W1021" i="30"/>
  <c r="W1023" i="30"/>
  <c r="W1025" i="30"/>
  <c r="W1027" i="30"/>
  <c r="W1029" i="30"/>
  <c r="W1031" i="30"/>
  <c r="W1033" i="30"/>
  <c r="W1035" i="30"/>
  <c r="W1037" i="30"/>
  <c r="W1039" i="30"/>
  <c r="W1041" i="30"/>
  <c r="W1172" i="30"/>
  <c r="W1174" i="30"/>
  <c r="W1176" i="30"/>
  <c r="W1178" i="30"/>
  <c r="W1180" i="30"/>
  <c r="W1182" i="30"/>
  <c r="W1184" i="30"/>
  <c r="W1186" i="30"/>
  <c r="W1188" i="30"/>
  <c r="W1190" i="30"/>
  <c r="W1192" i="30"/>
  <c r="W1194" i="30"/>
  <c r="W1196" i="30"/>
  <c r="W1198" i="30"/>
  <c r="W1200" i="30"/>
  <c r="W1202" i="30"/>
  <c r="W1204" i="30"/>
  <c r="W1206" i="30"/>
  <c r="W1208" i="30"/>
  <c r="W1210" i="30"/>
  <c r="W1212" i="30"/>
  <c r="W1214" i="30"/>
  <c r="W1216" i="30"/>
  <c r="W1218" i="30"/>
  <c r="W1220" i="30"/>
  <c r="W1222" i="30"/>
  <c r="W1224" i="30"/>
  <c r="W1226" i="30"/>
  <c r="W1228" i="30"/>
  <c r="W1230" i="30"/>
  <c r="W1232" i="30"/>
  <c r="W1234" i="30"/>
  <c r="W1236" i="30"/>
  <c r="W1238" i="30"/>
  <c r="W1240" i="30"/>
  <c r="W1242" i="30"/>
  <c r="W1244" i="30"/>
  <c r="W1246" i="30"/>
  <c r="W1248" i="30"/>
  <c r="W1250" i="30"/>
  <c r="W1252" i="30"/>
  <c r="W1254" i="30"/>
  <c r="W1256" i="30"/>
  <c r="W1258" i="30"/>
  <c r="W1260" i="30"/>
  <c r="W1262" i="30"/>
  <c r="W1264" i="30"/>
  <c r="W1266" i="30"/>
  <c r="W1268" i="30"/>
  <c r="W1270" i="30"/>
  <c r="W1272" i="30"/>
  <c r="W1274" i="30"/>
  <c r="W1276" i="30"/>
  <c r="W1278" i="30"/>
  <c r="W1280" i="30"/>
  <c r="W1282" i="30"/>
  <c r="W1284" i="30"/>
  <c r="W1286" i="30"/>
  <c r="W1288" i="30"/>
  <c r="W1290" i="30"/>
  <c r="W1292" i="30"/>
  <c r="W1294" i="30"/>
  <c r="W1296" i="30"/>
  <c r="W1298" i="30"/>
  <c r="W1300" i="30"/>
  <c r="W1302" i="30"/>
  <c r="W1304" i="30"/>
  <c r="W1306" i="30"/>
  <c r="W1308" i="30"/>
  <c r="W1310" i="30"/>
  <c r="W1312" i="30"/>
  <c r="W1314" i="30"/>
  <c r="W1316" i="30"/>
  <c r="W1318" i="30"/>
  <c r="W1320" i="30"/>
  <c r="W1322" i="30"/>
  <c r="W1324" i="30"/>
  <c r="W1326" i="30"/>
  <c r="W1328" i="30"/>
  <c r="W1330" i="30"/>
  <c r="W1332" i="30"/>
  <c r="W1334" i="30"/>
  <c r="W1336" i="30"/>
  <c r="W1338" i="30"/>
  <c r="W1340" i="30"/>
  <c r="W1342" i="30"/>
  <c r="W1344" i="30"/>
  <c r="W1346" i="30"/>
  <c r="W1348" i="30"/>
  <c r="W1350" i="30"/>
  <c r="W1352" i="30"/>
  <c r="W1354" i="30"/>
  <c r="W1356" i="30"/>
  <c r="W1358" i="30"/>
  <c r="W1360" i="30"/>
  <c r="W1362" i="30"/>
  <c r="W1364" i="30"/>
  <c r="W1366" i="30"/>
  <c r="W1368" i="30"/>
  <c r="W1370" i="30"/>
  <c r="W1372" i="30"/>
  <c r="W1374" i="30"/>
  <c r="W1376" i="30"/>
  <c r="W1378" i="30"/>
  <c r="W1380" i="30"/>
  <c r="W1382" i="30"/>
  <c r="W1384" i="30"/>
  <c r="W1386" i="30"/>
  <c r="W1388" i="30"/>
  <c r="W1390" i="30"/>
  <c r="W1392" i="30"/>
  <c r="W1394" i="30"/>
  <c r="W1396" i="30"/>
  <c r="W1398" i="30"/>
  <c r="W1400" i="30"/>
  <c r="W1402" i="30"/>
  <c r="W1404" i="30"/>
  <c r="W1406" i="30"/>
  <c r="W1408" i="30"/>
  <c r="W1410" i="30"/>
  <c r="W1412" i="30"/>
  <c r="W1414" i="30"/>
  <c r="W1416" i="30"/>
  <c r="W1418" i="30"/>
  <c r="W1420" i="30"/>
  <c r="W1422" i="30"/>
  <c r="W1424" i="30"/>
  <c r="W1426" i="30"/>
  <c r="W1428" i="30"/>
  <c r="W1430" i="30"/>
  <c r="W1432" i="30"/>
  <c r="W1434" i="30"/>
  <c r="W1436" i="30"/>
  <c r="W1438" i="30"/>
  <c r="W1440" i="30"/>
  <c r="W1442" i="30"/>
  <c r="W1444" i="30"/>
  <c r="W1446" i="30"/>
  <c r="W1448" i="30"/>
  <c r="W1450" i="30"/>
  <c r="W1452" i="30"/>
  <c r="W1454" i="30"/>
  <c r="W1456" i="30"/>
  <c r="W1458" i="30"/>
  <c r="W1460" i="30"/>
  <c r="W1462" i="30"/>
  <c r="W1464" i="30"/>
  <c r="W1466" i="30"/>
  <c r="W1468" i="30"/>
  <c r="W1470" i="30"/>
  <c r="W1472" i="30"/>
  <c r="W1474" i="30"/>
  <c r="W1476" i="30"/>
  <c r="W1478" i="30"/>
  <c r="W1480" i="30"/>
  <c r="W1482" i="30"/>
  <c r="W1484" i="30"/>
  <c r="W1486" i="30"/>
  <c r="W1488" i="30"/>
  <c r="W1490" i="30"/>
  <c r="W1492" i="30"/>
  <c r="W1494" i="30"/>
  <c r="W1496" i="30"/>
  <c r="W1498" i="30"/>
  <c r="W1500" i="30"/>
  <c r="W1502" i="30"/>
  <c r="W1504" i="30"/>
  <c r="W1506" i="30"/>
  <c r="W1508" i="30"/>
  <c r="W1510" i="30"/>
  <c r="W1512" i="30"/>
  <c r="W1514" i="30"/>
  <c r="W1516" i="30"/>
  <c r="W1518" i="30"/>
  <c r="W1520" i="30"/>
  <c r="W1522" i="30"/>
  <c r="W1524" i="30"/>
  <c r="W1526" i="30"/>
  <c r="W1528" i="30"/>
  <c r="W1530" i="30"/>
  <c r="W1532" i="30"/>
  <c r="W1534" i="30"/>
  <c r="W1536" i="30"/>
  <c r="W1538" i="30"/>
  <c r="W1540" i="30"/>
  <c r="W1542" i="30"/>
  <c r="W1544" i="30"/>
  <c r="W1546" i="30"/>
  <c r="W1548" i="30"/>
  <c r="W1550" i="30"/>
  <c r="W1552" i="30"/>
  <c r="W1554" i="30"/>
  <c r="W1556" i="30"/>
  <c r="W1558" i="30"/>
  <c r="W1560" i="30"/>
  <c r="W1562" i="30"/>
  <c r="W1564" i="30"/>
  <c r="W1566" i="30"/>
  <c r="W1568" i="30"/>
  <c r="W1570" i="30"/>
  <c r="W1572" i="30"/>
  <c r="W1574" i="30"/>
  <c r="W1576" i="30"/>
  <c r="W1578" i="30"/>
  <c r="W1580" i="30"/>
  <c r="W1582" i="30"/>
  <c r="W1584" i="30"/>
  <c r="W1586" i="30"/>
  <c r="W1588" i="30"/>
  <c r="W1590" i="30"/>
  <c r="W1592" i="30"/>
  <c r="W1594" i="30"/>
  <c r="W1596" i="30"/>
  <c r="W1598" i="30"/>
  <c r="W1600" i="30"/>
  <c r="W1602" i="30"/>
  <c r="W1604" i="30"/>
  <c r="W1606" i="30"/>
  <c r="W1608" i="30"/>
  <c r="W1610" i="30"/>
  <c r="W1651" i="30"/>
  <c r="W1655" i="30"/>
  <c r="W1659" i="30"/>
  <c r="W1737" i="30"/>
  <c r="W1741" i="30"/>
  <c r="W1745" i="30"/>
  <c r="W1749" i="30"/>
  <c r="W1753" i="30"/>
  <c r="W1757" i="30"/>
  <c r="W1761" i="30"/>
  <c r="W1765" i="30"/>
  <c r="W1769" i="30"/>
  <c r="W1773" i="30"/>
  <c r="W1777" i="30"/>
  <c r="W1781" i="30"/>
  <c r="W1785" i="30"/>
  <c r="W1789" i="30"/>
  <c r="W1793" i="30"/>
  <c r="W1797" i="30"/>
  <c r="W1801" i="30"/>
  <c r="W1805" i="30"/>
  <c r="W1809" i="30"/>
  <c r="W1813" i="30"/>
  <c r="W1817" i="30"/>
  <c r="W1821" i="30"/>
  <c r="W1825" i="30"/>
  <c r="W1829" i="30"/>
  <c r="W1833" i="30"/>
  <c r="W1837" i="30"/>
  <c r="W1841" i="30"/>
  <c r="W1845" i="30"/>
  <c r="W1849" i="30"/>
  <c r="W1853" i="30"/>
  <c r="W1857" i="30"/>
  <c r="W1861" i="30"/>
  <c r="W1865" i="30"/>
  <c r="W1869" i="30"/>
  <c r="W1873" i="30"/>
  <c r="W1877" i="30"/>
  <c r="W1881" i="30"/>
  <c r="W1885" i="30"/>
  <c r="W1889" i="30"/>
  <c r="W1893" i="30"/>
  <c r="W1897" i="30"/>
  <c r="W1901" i="30"/>
  <c r="W1905" i="30"/>
  <c r="W1909" i="30"/>
  <c r="W1913" i="30"/>
  <c r="W1917" i="30"/>
  <c r="W1921" i="30"/>
  <c r="W1925" i="30"/>
  <c r="W1929" i="30"/>
  <c r="W1933" i="30"/>
  <c r="W1937" i="30"/>
  <c r="W1941" i="30"/>
  <c r="W1945" i="30"/>
  <c r="W1949" i="30"/>
  <c r="W1953" i="30"/>
  <c r="W1957" i="30"/>
  <c r="W1961" i="30"/>
  <c r="W1965" i="30"/>
  <c r="W1969" i="30"/>
  <c r="W1973" i="30"/>
  <c r="W1977" i="30"/>
  <c r="W1981" i="30"/>
  <c r="F1612" i="30"/>
  <c r="O13" i="13"/>
  <c r="O19" i="13"/>
  <c r="O21" i="13"/>
  <c r="O23" i="13"/>
  <c r="O25" i="13"/>
  <c r="P365" i="30"/>
  <c r="H20" i="13" s="1"/>
  <c r="F1732" i="30"/>
  <c r="M1732" i="30" s="1"/>
  <c r="W1902" i="30"/>
  <c r="W1910" i="30"/>
  <c r="W1918" i="30"/>
  <c r="W1926" i="30"/>
  <c r="W1934" i="30"/>
  <c r="W1942" i="30"/>
  <c r="W1950" i="30"/>
  <c r="W1958" i="30"/>
  <c r="W1966" i="30"/>
  <c r="W1974" i="30"/>
  <c r="W1982" i="30"/>
  <c r="W2043" i="30"/>
  <c r="W2059" i="30"/>
  <c r="W2075" i="30"/>
  <c r="W2080" i="30"/>
  <c r="W2088" i="30"/>
  <c r="W2096" i="30"/>
  <c r="W2104" i="30"/>
  <c r="W2112" i="30"/>
  <c r="W2120" i="30"/>
  <c r="W2128" i="30"/>
  <c r="W2136" i="30"/>
  <c r="W2144" i="30"/>
  <c r="W2152" i="30"/>
  <c r="W2160" i="30"/>
  <c r="W2168" i="30"/>
  <c r="W2176" i="30"/>
  <c r="W2184" i="30"/>
  <c r="W2192" i="30"/>
  <c r="W2200" i="30"/>
  <c r="W2208" i="30"/>
  <c r="W2216" i="30"/>
  <c r="W2224" i="30"/>
  <c r="W2232" i="30"/>
  <c r="W2240" i="30"/>
  <c r="W2256" i="30"/>
  <c r="W2272" i="30"/>
  <c r="W2288" i="30"/>
  <c r="W2304" i="30"/>
  <c r="W2320" i="30"/>
  <c r="W2336" i="30"/>
  <c r="W2352" i="30"/>
  <c r="W2368" i="30"/>
  <c r="W2384" i="30"/>
  <c r="W2400" i="30"/>
  <c r="W2416" i="30"/>
  <c r="W2432" i="30"/>
  <c r="W2448" i="30"/>
  <c r="W2464" i="30"/>
  <c r="D12" i="13"/>
  <c r="F160" i="30"/>
  <c r="M167" i="30" s="1"/>
  <c r="F275" i="30"/>
  <c r="W1986" i="30"/>
  <c r="W1990" i="30"/>
  <c r="W1994" i="30"/>
  <c r="W1998" i="30"/>
  <c r="W2002" i="30"/>
  <c r="W2006" i="30"/>
  <c r="W2010" i="30"/>
  <c r="W2014" i="30"/>
  <c r="W2018" i="30"/>
  <c r="W2022" i="30"/>
  <c r="W2026" i="30"/>
  <c r="W2030" i="30"/>
  <c r="W2032" i="30"/>
  <c r="W2037" i="30"/>
  <c r="W2048" i="30"/>
  <c r="W2053" i="30"/>
  <c r="W2064" i="30"/>
  <c r="W2069" i="30"/>
  <c r="W2083" i="30"/>
  <c r="W2091" i="30"/>
  <c r="W2099" i="30"/>
  <c r="W2107" i="30"/>
  <c r="W2115" i="30"/>
  <c r="W2123" i="30"/>
  <c r="W2131" i="30"/>
  <c r="W2139" i="30"/>
  <c r="W2147" i="30"/>
  <c r="W2155" i="30"/>
  <c r="W2163" i="30"/>
  <c r="W2171" i="30"/>
  <c r="W2179" i="30"/>
  <c r="W2187" i="30"/>
  <c r="W2195" i="30"/>
  <c r="W2203" i="30"/>
  <c r="W2211" i="30"/>
  <c r="W2219" i="30"/>
  <c r="W2227" i="30"/>
  <c r="W2235" i="30"/>
  <c r="W2244" i="30"/>
  <c r="W2260" i="30"/>
  <c r="W2276" i="30"/>
  <c r="W2292" i="30"/>
  <c r="W2308" i="30"/>
  <c r="W2324" i="30"/>
  <c r="W2340" i="30"/>
  <c r="W2356" i="30"/>
  <c r="W2372" i="30"/>
  <c r="W2388" i="30"/>
  <c r="W2404" i="30"/>
  <c r="W2420" i="30"/>
  <c r="W2436" i="30"/>
  <c r="W2452" i="30"/>
  <c r="W2468" i="30"/>
  <c r="W3226" i="30"/>
  <c r="W3230" i="30"/>
  <c r="W3234" i="30"/>
  <c r="W3238" i="30"/>
  <c r="W3242" i="30"/>
  <c r="W3246" i="30"/>
  <c r="W3250" i="30"/>
  <c r="W3254" i="30"/>
  <c r="W3258" i="30"/>
  <c r="W3262" i="30"/>
  <c r="W3266" i="30"/>
  <c r="W3270" i="30"/>
  <c r="W3274" i="30"/>
  <c r="W3278" i="30"/>
  <c r="W3282" i="30"/>
  <c r="W3286" i="30"/>
  <c r="W3290" i="30"/>
  <c r="W3294" i="30"/>
  <c r="W3298" i="30"/>
  <c r="W3302" i="30"/>
  <c r="W3306" i="30"/>
  <c r="W3310" i="30"/>
  <c r="W3314" i="30"/>
  <c r="W3318" i="30"/>
  <c r="W3322" i="30"/>
  <c r="W3326" i="30"/>
  <c r="W3330" i="30"/>
  <c r="W3334" i="30"/>
  <c r="W3338" i="30"/>
  <c r="W3342" i="30"/>
  <c r="W3346" i="30"/>
  <c r="W3350" i="30"/>
  <c r="W3354" i="30"/>
  <c r="W3358" i="30"/>
  <c r="W3362" i="30"/>
  <c r="W3366" i="30"/>
  <c r="W3370" i="30"/>
  <c r="W3374" i="30"/>
  <c r="W3378" i="30"/>
  <c r="W3382" i="30"/>
  <c r="W3386" i="30"/>
  <c r="W3390" i="30"/>
  <c r="W3394" i="30"/>
  <c r="W3398" i="30"/>
  <c r="W3402" i="30"/>
  <c r="W3406" i="30"/>
  <c r="W3410" i="30"/>
  <c r="W3414" i="30"/>
  <c r="W3418" i="30"/>
  <c r="W3422" i="30"/>
  <c r="W3426" i="30"/>
  <c r="W3430" i="30"/>
  <c r="W3434" i="30"/>
  <c r="W3438" i="30"/>
  <c r="W3442" i="30"/>
  <c r="W3446" i="30"/>
  <c r="W3450" i="30"/>
  <c r="W3454" i="30"/>
  <c r="W3458" i="30"/>
  <c r="W3462" i="30"/>
  <c r="W3474" i="30"/>
  <c r="W3478" i="30"/>
  <c r="W3490" i="30"/>
  <c r="W3494" i="30"/>
  <c r="W3506" i="30"/>
  <c r="W3510" i="30"/>
  <c r="F65" i="30"/>
  <c r="O26" i="13"/>
  <c r="W1898" i="30"/>
  <c r="W1906" i="30"/>
  <c r="W1914" i="30"/>
  <c r="W1922" i="30"/>
  <c r="W1930" i="30"/>
  <c r="W1938" i="30"/>
  <c r="W1946" i="30"/>
  <c r="W1954" i="30"/>
  <c r="W1962" i="30"/>
  <c r="W1970" i="30"/>
  <c r="W1978" i="30"/>
  <c r="W2035" i="30"/>
  <c r="W2051" i="30"/>
  <c r="W2067" i="30"/>
  <c r="W2248" i="30"/>
  <c r="W2264" i="30"/>
  <c r="W2280" i="30"/>
  <c r="W2296" i="30"/>
  <c r="W2312" i="30"/>
  <c r="W2328" i="30"/>
  <c r="W2344" i="30"/>
  <c r="W2360" i="30"/>
  <c r="W2376" i="30"/>
  <c r="W2392" i="30"/>
  <c r="W2408" i="30"/>
  <c r="W2424" i="30"/>
  <c r="W2440" i="30"/>
  <c r="W2456" i="30"/>
  <c r="W2472" i="30"/>
  <c r="W2476" i="30"/>
  <c r="W2480" i="30"/>
  <c r="W2484" i="30"/>
  <c r="W2488" i="30"/>
  <c r="W2492" i="30"/>
  <c r="W2496" i="30"/>
  <c r="W2500" i="30"/>
  <c r="W2504" i="30"/>
  <c r="W2508" i="30"/>
  <c r="W2512" i="30"/>
  <c r="W2516" i="30"/>
  <c r="W2520" i="30"/>
  <c r="W2524" i="30"/>
  <c r="W2528" i="30"/>
  <c r="W2532" i="30"/>
  <c r="W2536" i="30"/>
  <c r="W2540" i="30"/>
  <c r="W2544" i="30"/>
  <c r="W2548" i="30"/>
  <c r="W2552" i="30"/>
  <c r="W2556" i="30"/>
  <c r="W2560" i="30"/>
  <c r="W2564" i="30"/>
  <c r="W2568" i="30"/>
  <c r="W2572" i="30"/>
  <c r="W2576" i="30"/>
  <c r="W2580" i="30"/>
  <c r="W2584" i="30"/>
  <c r="W2588" i="30"/>
  <c r="W2592" i="30"/>
  <c r="W2596" i="30"/>
  <c r="W2600" i="30"/>
  <c r="W2604" i="30"/>
  <c r="W2608" i="30"/>
  <c r="W2612" i="30"/>
  <c r="W2616" i="30"/>
  <c r="W2620" i="30"/>
  <c r="W2624" i="30"/>
  <c r="W2628" i="30"/>
  <c r="W2632" i="30"/>
  <c r="W2636" i="30"/>
  <c r="W2640" i="30"/>
  <c r="W2644" i="30"/>
  <c r="W2648" i="30"/>
  <c r="W2652" i="30"/>
  <c r="W2656" i="30"/>
  <c r="W2660" i="30"/>
  <c r="W2664" i="30"/>
  <c r="W2668" i="30"/>
  <c r="W2672" i="30"/>
  <c r="W2676" i="30"/>
  <c r="W2680" i="30"/>
  <c r="W2684" i="30"/>
  <c r="W2688" i="30"/>
  <c r="W2692" i="30"/>
  <c r="W2696" i="30"/>
  <c r="W2700" i="30"/>
  <c r="W2704" i="30"/>
  <c r="W2708" i="30"/>
  <c r="W2712" i="30"/>
  <c r="W2716" i="30"/>
  <c r="W2720" i="30"/>
  <c r="W2724" i="30"/>
  <c r="W2728" i="30"/>
  <c r="W2732" i="30"/>
  <c r="W2736" i="30"/>
  <c r="W2740" i="30"/>
  <c r="W2744" i="30"/>
  <c r="W2748" i="30"/>
  <c r="W2752" i="30"/>
  <c r="W2756" i="30"/>
  <c r="W2760" i="30"/>
  <c r="W2764" i="30"/>
  <c r="W2768" i="30"/>
  <c r="W2772" i="30"/>
  <c r="W2776" i="30"/>
  <c r="W2780" i="30"/>
  <c r="W2784" i="30"/>
  <c r="W2788" i="30"/>
  <c r="W2792" i="30"/>
  <c r="W2796" i="30"/>
  <c r="W2800" i="30"/>
  <c r="W2804" i="30"/>
  <c r="W2808" i="30"/>
  <c r="W2812" i="30"/>
  <c r="W2816" i="30"/>
  <c r="W2820" i="30"/>
  <c r="W2824" i="30"/>
  <c r="W2828" i="30"/>
  <c r="W2832" i="30"/>
  <c r="W2836" i="30"/>
  <c r="W2840" i="30"/>
  <c r="W2844" i="30"/>
  <c r="W2848" i="30"/>
  <c r="W2852" i="30"/>
  <c r="W2856" i="30"/>
  <c r="W2860" i="30"/>
  <c r="W2864" i="30"/>
  <c r="W2868" i="30"/>
  <c r="W2872" i="30"/>
  <c r="W2876" i="30"/>
  <c r="W2880" i="30"/>
  <c r="W2884" i="30"/>
  <c r="W2888" i="30"/>
  <c r="W2892" i="30"/>
  <c r="W2896" i="30"/>
  <c r="W2900" i="30"/>
  <c r="W2904" i="30"/>
  <c r="W2908" i="30"/>
  <c r="W2912" i="30"/>
  <c r="W2916" i="30"/>
  <c r="W2920" i="30"/>
  <c r="W2924" i="30"/>
  <c r="W2928" i="30"/>
  <c r="W2932" i="30"/>
  <c r="W2936" i="30"/>
  <c r="W2940" i="30"/>
  <c r="W2944" i="30"/>
  <c r="W2948" i="30"/>
  <c r="W2952" i="30"/>
  <c r="W2956" i="30"/>
  <c r="W2960" i="30"/>
  <c r="W2964" i="30"/>
  <c r="W2968" i="30"/>
  <c r="W2972" i="30"/>
  <c r="W2976" i="30"/>
  <c r="W2980" i="30"/>
  <c r="W2984" i="30"/>
  <c r="W2988" i="30"/>
  <c r="W2992" i="30"/>
  <c r="W2996" i="30"/>
  <c r="W3000" i="30"/>
  <c r="W3004" i="30"/>
  <c r="W3008" i="30"/>
  <c r="W3012" i="30"/>
  <c r="W3016" i="30"/>
  <c r="W3020" i="30"/>
  <c r="W3024" i="30"/>
  <c r="W3028" i="30"/>
  <c r="W3032" i="30"/>
  <c r="W3036" i="30"/>
  <c r="W3040" i="30"/>
  <c r="W3044" i="30"/>
  <c r="W3048" i="30"/>
  <c r="W3052" i="30"/>
  <c r="W3056" i="30"/>
  <c r="W3060" i="30"/>
  <c r="W3064" i="30"/>
  <c r="W3068" i="30"/>
  <c r="W3072" i="30"/>
  <c r="W3076" i="30"/>
  <c r="W3080" i="30"/>
  <c r="W3084" i="30"/>
  <c r="W3088" i="30"/>
  <c r="W3092" i="30"/>
  <c r="W3096" i="30"/>
  <c r="W3100" i="30"/>
  <c r="W3104" i="30"/>
  <c r="W3108" i="30"/>
  <c r="W3112" i="30"/>
  <c r="W3116" i="30"/>
  <c r="W3120" i="30"/>
  <c r="W3124" i="30"/>
  <c r="W3128" i="30"/>
  <c r="W3132" i="30"/>
  <c r="W3136" i="30"/>
  <c r="W3140" i="30"/>
  <c r="W3144" i="30"/>
  <c r="W3148" i="30"/>
  <c r="W3152" i="30"/>
  <c r="W3156" i="30"/>
  <c r="W3160" i="30"/>
  <c r="W3164" i="30"/>
  <c r="W3168" i="30"/>
  <c r="W3172" i="30"/>
  <c r="W3176" i="30"/>
  <c r="W3180" i="30"/>
  <c r="W3184" i="30"/>
  <c r="W3188" i="30"/>
  <c r="W3192" i="30"/>
  <c r="W3196" i="30"/>
  <c r="W3200" i="30"/>
  <c r="W3204" i="30"/>
  <c r="W3208" i="30"/>
  <c r="W3212" i="30"/>
  <c r="W3216" i="30"/>
  <c r="W3220" i="30"/>
  <c r="W1985" i="30"/>
  <c r="W1989" i="30"/>
  <c r="W1993" i="30"/>
  <c r="W1997" i="30"/>
  <c r="W2001" i="30"/>
  <c r="W2005" i="30"/>
  <c r="W2009" i="30"/>
  <c r="W2013" i="30"/>
  <c r="W2017" i="30"/>
  <c r="W2021" i="30"/>
  <c r="W2025" i="30"/>
  <c r="W2029" i="30"/>
  <c r="W2040" i="30"/>
  <c r="W2045" i="30"/>
  <c r="W2056" i="30"/>
  <c r="W2061" i="30"/>
  <c r="W2072" i="30"/>
  <c r="W2077" i="30"/>
  <c r="W2085" i="30"/>
  <c r="W2093" i="30"/>
  <c r="W2101" i="30"/>
  <c r="W2109" i="30"/>
  <c r="W2117" i="30"/>
  <c r="W2125" i="30"/>
  <c r="W2133" i="30"/>
  <c r="W2141" i="30"/>
  <c r="W2149" i="30"/>
  <c r="W2157" i="30"/>
  <c r="W2165" i="30"/>
  <c r="W2173" i="30"/>
  <c r="W2181" i="30"/>
  <c r="W2189" i="30"/>
  <c r="W2197" i="30"/>
  <c r="W2205" i="30"/>
  <c r="W2213" i="30"/>
  <c r="W2221" i="30"/>
  <c r="W2229" i="30"/>
  <c r="W2237" i="30"/>
  <c r="W2252" i="30"/>
  <c r="W2268" i="30"/>
  <c r="W2284" i="30"/>
  <c r="W2300" i="30"/>
  <c r="W2316" i="30"/>
  <c r="W2332" i="30"/>
  <c r="W2348" i="30"/>
  <c r="W2364" i="30"/>
  <c r="W2380" i="30"/>
  <c r="W2396" i="30"/>
  <c r="W2412" i="30"/>
  <c r="W2428" i="30"/>
  <c r="W2444" i="30"/>
  <c r="W2460" i="30"/>
  <c r="W2241" i="30"/>
  <c r="W2245" i="30"/>
  <c r="W2249" i="30"/>
  <c r="W2253" i="30"/>
  <c r="W2257" i="30"/>
  <c r="W2261" i="30"/>
  <c r="W2265" i="30"/>
  <c r="W2269" i="30"/>
  <c r="W2273" i="30"/>
  <c r="W2277" i="30"/>
  <c r="W2281" i="30"/>
  <c r="W2285" i="30"/>
  <c r="W2289" i="30"/>
  <c r="W2293" i="30"/>
  <c r="W2297" i="30"/>
  <c r="W2301" i="30"/>
  <c r="W2305" i="30"/>
  <c r="W2309" i="30"/>
  <c r="W2313" i="30"/>
  <c r="W2317" i="30"/>
  <c r="W2321" i="30"/>
  <c r="W2325" i="30"/>
  <c r="W2329" i="30"/>
  <c r="W2333" i="30"/>
  <c r="W2337" i="30"/>
  <c r="W2341" i="30"/>
  <c r="W2345" i="30"/>
  <c r="W2349" i="30"/>
  <c r="W2353" i="30"/>
  <c r="W2357" i="30"/>
  <c r="W2361" i="30"/>
  <c r="W2365" i="30"/>
  <c r="W2369" i="30"/>
  <c r="W2373" i="30"/>
  <c r="W2377" i="30"/>
  <c r="W2381" i="30"/>
  <c r="W2385" i="30"/>
  <c r="W2389" i="30"/>
  <c r="W2393" i="30"/>
  <c r="W2397" i="30"/>
  <c r="W2401" i="30"/>
  <c r="W2405" i="30"/>
  <c r="W2409" i="30"/>
  <c r="W2413" i="30"/>
  <c r="W2417" i="30"/>
  <c r="W2421" i="30"/>
  <c r="W2425" i="30"/>
  <c r="W2429" i="30"/>
  <c r="W2433" i="30"/>
  <c r="W2437" i="30"/>
  <c r="W2441" i="30"/>
  <c r="W2445" i="30"/>
  <c r="W2449" i="30"/>
  <c r="W2453" i="30"/>
  <c r="W2457" i="30"/>
  <c r="W2461" i="30"/>
  <c r="W2465" i="30"/>
  <c r="W2469" i="30"/>
  <c r="W2473" i="30"/>
  <c r="W2477" i="30"/>
  <c r="W2481" i="30"/>
  <c r="W2485" i="30"/>
  <c r="W2489" i="30"/>
  <c r="W2493" i="30"/>
  <c r="W2497" i="30"/>
  <c r="W2501" i="30"/>
  <c r="W2505" i="30"/>
  <c r="W2509" i="30"/>
  <c r="W2513" i="30"/>
  <c r="W2517" i="30"/>
  <c r="W2521" i="30"/>
  <c r="W2525" i="30"/>
  <c r="W2529" i="30"/>
  <c r="W2533" i="30"/>
  <c r="W2537" i="30"/>
  <c r="W2541" i="30"/>
  <c r="W2545" i="30"/>
  <c r="W2549" i="30"/>
  <c r="W2553" i="30"/>
  <c r="W2557" i="30"/>
  <c r="W2561" i="30"/>
  <c r="W2565" i="30"/>
  <c r="W2569" i="30"/>
  <c r="W2573" i="30"/>
  <c r="W2577" i="30"/>
  <c r="W2581" i="30"/>
  <c r="W2585" i="30"/>
  <c r="W2589" i="30"/>
  <c r="W2593" i="30"/>
  <c r="W2597" i="30"/>
  <c r="W2601" i="30"/>
  <c r="W2605" i="30"/>
  <c r="W2609" i="30"/>
  <c r="W2613" i="30"/>
  <c r="W2617" i="30"/>
  <c r="W2621" i="30"/>
  <c r="W2625" i="30"/>
  <c r="W2629" i="30"/>
  <c r="W2633" i="30"/>
  <c r="W2637" i="30"/>
  <c r="W2641" i="30"/>
  <c r="W2645" i="30"/>
  <c r="W2649" i="30"/>
  <c r="W2653" i="30"/>
  <c r="W2657" i="30"/>
  <c r="W2661" i="30"/>
  <c r="W2665" i="30"/>
  <c r="W2669" i="30"/>
  <c r="W2673" i="30"/>
  <c r="W2677" i="30"/>
  <c r="W2681" i="30"/>
  <c r="W2685" i="30"/>
  <c r="W2689" i="30"/>
  <c r="W2693" i="30"/>
  <c r="W2697" i="30"/>
  <c r="W2701" i="30"/>
  <c r="W2705" i="30"/>
  <c r="W2709" i="30"/>
  <c r="W2713" i="30"/>
  <c r="W2717" i="30"/>
  <c r="W2721" i="30"/>
  <c r="W2725" i="30"/>
  <c r="W2729" i="30"/>
  <c r="W2733" i="30"/>
  <c r="W2737" i="30"/>
  <c r="W2741" i="30"/>
  <c r="W2745" i="30"/>
  <c r="W2749" i="30"/>
  <c r="W2753" i="30"/>
  <c r="W2757" i="30"/>
  <c r="W2761" i="30"/>
  <c r="W2765" i="30"/>
  <c r="W2769" i="30"/>
  <c r="W2773" i="30"/>
  <c r="W2777" i="30"/>
  <c r="W2781" i="30"/>
  <c r="W2785" i="30"/>
  <c r="W2789" i="30"/>
  <c r="W2793" i="30"/>
  <c r="W2797" i="30"/>
  <c r="W2801" i="30"/>
  <c r="W2805" i="30"/>
  <c r="W2809" i="30"/>
  <c r="W2813" i="30"/>
  <c r="W2817" i="30"/>
  <c r="W2821" i="30"/>
  <c r="W2825" i="30"/>
  <c r="W2829" i="30"/>
  <c r="W2833" i="30"/>
  <c r="W2837" i="30"/>
  <c r="W2841" i="30"/>
  <c r="W2845" i="30"/>
  <c r="W2849" i="30"/>
  <c r="W2853" i="30"/>
  <c r="W2857" i="30"/>
  <c r="W2861" i="30"/>
  <c r="W2865" i="30"/>
  <c r="W2869" i="30"/>
  <c r="W2873" i="30"/>
  <c r="W2877" i="30"/>
  <c r="W2881" i="30"/>
  <c r="W2885" i="30"/>
  <c r="W2889" i="30"/>
  <c r="W2893" i="30"/>
  <c r="W2897" i="30"/>
  <c r="W2901" i="30"/>
  <c r="W2905" i="30"/>
  <c r="W2909" i="30"/>
  <c r="W2913" i="30"/>
  <c r="W2917" i="30"/>
  <c r="W2921" i="30"/>
  <c r="W2925" i="30"/>
  <c r="W2929" i="30"/>
  <c r="W2933" i="30"/>
  <c r="W2937" i="30"/>
  <c r="W2941" i="30"/>
  <c r="W2945" i="30"/>
  <c r="W2949" i="30"/>
  <c r="W2953" i="30"/>
  <c r="W2957" i="30"/>
  <c r="W2961" i="30"/>
  <c r="W2965" i="30"/>
  <c r="W2969" i="30"/>
  <c r="W2973" i="30"/>
  <c r="W2977" i="30"/>
  <c r="W2981" i="30"/>
  <c r="W2985" i="30"/>
  <c r="W2989" i="30"/>
  <c r="W2993" i="30"/>
  <c r="W2997" i="30"/>
  <c r="W3001" i="30"/>
  <c r="W3005" i="30"/>
  <c r="W3009" i="30"/>
  <c r="W3013" i="30"/>
  <c r="W3017" i="30"/>
  <c r="W3021" i="30"/>
  <c r="W3025" i="30"/>
  <c r="W3029" i="30"/>
  <c r="W3033" i="30"/>
  <c r="W3037" i="30"/>
  <c r="W3041" i="30"/>
  <c r="W3045" i="30"/>
  <c r="W3049" i="30"/>
  <c r="W3053" i="30"/>
  <c r="W3057" i="30"/>
  <c r="W3061" i="30"/>
  <c r="W3065" i="30"/>
  <c r="W3069" i="30"/>
  <c r="W3073" i="30"/>
  <c r="W3077" i="30"/>
  <c r="W3081" i="30"/>
  <c r="W3085" i="30"/>
  <c r="W3089" i="30"/>
  <c r="W3093" i="30"/>
  <c r="W3097" i="30"/>
  <c r="W3101" i="30"/>
  <c r="W3105" i="30"/>
  <c r="W3109" i="30"/>
  <c r="W3113" i="30"/>
  <c r="W3117" i="30"/>
  <c r="W3121" i="30"/>
  <c r="W3125" i="30"/>
  <c r="W3129" i="30"/>
  <c r="W3133" i="30"/>
  <c r="W3137" i="30"/>
  <c r="W3141" i="30"/>
  <c r="W3145" i="30"/>
  <c r="W3149" i="30"/>
  <c r="W3153" i="30"/>
  <c r="W3157" i="30"/>
  <c r="W3161" i="30"/>
  <c r="W3165" i="30"/>
  <c r="W3169" i="30"/>
  <c r="W3173" i="30"/>
  <c r="W3177" i="30"/>
  <c r="W3181" i="30"/>
  <c r="W3185" i="30"/>
  <c r="W3189" i="30"/>
  <c r="W3193" i="30"/>
  <c r="W3197" i="30"/>
  <c r="W3201" i="30"/>
  <c r="W3205" i="30"/>
  <c r="W3209" i="30"/>
  <c r="W3213" i="30"/>
  <c r="W3217" i="30"/>
  <c r="W3221" i="30"/>
  <c r="W3227" i="30"/>
  <c r="W3231" i="30"/>
  <c r="W3235" i="30"/>
  <c r="W3239" i="30"/>
  <c r="W3243" i="30"/>
  <c r="W3247" i="30"/>
  <c r="W3251" i="30"/>
  <c r="W3255" i="30"/>
  <c r="W3259" i="30"/>
  <c r="W3263" i="30"/>
  <c r="W3267" i="30"/>
  <c r="W3271" i="30"/>
  <c r="W3275" i="30"/>
  <c r="W3279" i="30"/>
  <c r="W3283" i="30"/>
  <c r="W3287" i="30"/>
  <c r="W3291" i="30"/>
  <c r="W3295" i="30"/>
  <c r="W3299" i="30"/>
  <c r="W3303" i="30"/>
  <c r="W3307" i="30"/>
  <c r="W3311" i="30"/>
  <c r="W3315" i="30"/>
  <c r="W3319" i="30"/>
  <c r="W3323" i="30"/>
  <c r="W3327" i="30"/>
  <c r="W3331" i="30"/>
  <c r="W3335" i="30"/>
  <c r="W3339" i="30"/>
  <c r="W3343" i="30"/>
  <c r="W3347" i="30"/>
  <c r="W3351" i="30"/>
  <c r="W3355" i="30"/>
  <c r="W3359" i="30"/>
  <c r="W3363" i="30"/>
  <c r="W3367" i="30"/>
  <c r="W3371" i="30"/>
  <c r="W3375" i="30"/>
  <c r="W3379" i="30"/>
  <c r="W3383" i="30"/>
  <c r="W3387" i="30"/>
  <c r="W3391" i="30"/>
  <c r="W3395" i="30"/>
  <c r="W3399" i="30"/>
  <c r="W3403" i="30"/>
  <c r="W3407" i="30"/>
  <c r="W3411" i="30"/>
  <c r="W3415" i="30"/>
  <c r="W3419" i="30"/>
  <c r="W3423" i="30"/>
  <c r="W3427" i="30"/>
  <c r="W3431" i="30"/>
  <c r="W3435" i="30"/>
  <c r="W3439" i="30"/>
  <c r="W3443" i="30"/>
  <c r="W3447" i="30"/>
  <c r="W3451" i="30"/>
  <c r="W3455" i="30"/>
  <c r="W3459" i="30"/>
  <c r="W3468" i="30"/>
  <c r="W3484" i="30"/>
  <c r="W3500" i="30"/>
  <c r="W3788" i="30"/>
  <c r="W3804" i="30"/>
  <c r="W3820" i="30"/>
  <c r="W3836" i="30"/>
  <c r="W3852" i="30"/>
  <c r="W3868" i="30"/>
  <c r="W3884" i="30"/>
  <c r="W3900" i="30"/>
  <c r="W3916" i="30"/>
  <c r="W3932" i="30"/>
  <c r="W3948" i="30"/>
  <c r="W3964" i="30"/>
  <c r="W3980" i="30"/>
  <c r="W3996" i="30"/>
  <c r="W4012" i="30"/>
  <c r="W4028" i="30"/>
  <c r="W4044" i="30"/>
  <c r="W4060" i="30"/>
  <c r="W4076" i="30"/>
  <c r="W4092" i="30"/>
  <c r="W4108" i="30"/>
  <c r="W4124" i="30"/>
  <c r="W4140" i="30"/>
  <c r="W4156" i="30"/>
  <c r="W4172" i="30"/>
  <c r="W4188" i="30"/>
  <c r="W4204" i="30"/>
  <c r="W4220" i="30"/>
  <c r="W4236" i="30"/>
  <c r="W4252" i="30"/>
  <c r="W4268" i="30"/>
  <c r="W4284" i="30"/>
  <c r="W4300" i="30"/>
  <c r="W4316" i="30"/>
  <c r="W4332" i="30"/>
  <c r="W4348" i="30"/>
  <c r="W4364" i="30"/>
  <c r="W4380" i="30"/>
  <c r="W4396" i="30"/>
  <c r="W4412" i="30"/>
  <c r="W4428" i="30"/>
  <c r="W4444" i="30"/>
  <c r="W4460" i="30"/>
  <c r="W4476" i="30"/>
  <c r="W4492" i="30"/>
  <c r="W4508" i="30"/>
  <c r="W4524" i="30"/>
  <c r="W4540" i="30"/>
  <c r="W4556" i="30"/>
  <c r="W4572" i="30"/>
  <c r="W4588" i="30"/>
  <c r="W4604" i="30"/>
  <c r="W4620" i="30"/>
  <c r="W4636" i="30"/>
  <c r="W4652" i="30"/>
  <c r="W4668" i="30"/>
  <c r="W4684" i="30"/>
  <c r="W4700" i="30"/>
  <c r="W4716" i="30"/>
  <c r="W4732" i="30"/>
  <c r="W4748" i="30"/>
  <c r="W4764" i="30"/>
  <c r="W2033" i="30"/>
  <c r="W2041" i="30"/>
  <c r="W2049" i="30"/>
  <c r="W2057" i="30"/>
  <c r="W2065" i="30"/>
  <c r="W2073" i="30"/>
  <c r="W2081" i="30"/>
  <c r="W2089" i="30"/>
  <c r="W2097" i="30"/>
  <c r="W2105" i="30"/>
  <c r="W2113" i="30"/>
  <c r="W2121" i="30"/>
  <c r="W2129" i="30"/>
  <c r="W2137" i="30"/>
  <c r="W2145" i="30"/>
  <c r="W2153" i="30"/>
  <c r="W2161" i="30"/>
  <c r="W2169" i="30"/>
  <c r="W2177" i="30"/>
  <c r="W2185" i="30"/>
  <c r="W2193" i="30"/>
  <c r="W2201" i="30"/>
  <c r="W2209" i="30"/>
  <c r="W2217" i="30"/>
  <c r="W2225" i="30"/>
  <c r="W2233" i="30"/>
  <c r="W3464" i="30"/>
  <c r="W3480" i="30"/>
  <c r="W3496" i="30"/>
  <c r="W3783" i="30"/>
  <c r="W3799" i="30"/>
  <c r="W3815" i="30"/>
  <c r="W3831" i="30"/>
  <c r="W3847" i="30"/>
  <c r="W3863" i="30"/>
  <c r="W3879" i="30"/>
  <c r="W3895" i="30"/>
  <c r="W3911" i="30"/>
  <c r="W3927" i="30"/>
  <c r="W3943" i="30"/>
  <c r="W3959" i="30"/>
  <c r="W3975" i="30"/>
  <c r="W3991" i="30"/>
  <c r="W4007" i="30"/>
  <c r="W4023" i="30"/>
  <c r="W4039" i="30"/>
  <c r="W4055" i="30"/>
  <c r="W4071" i="30"/>
  <c r="W4087" i="30"/>
  <c r="W4103" i="30"/>
  <c r="W4119" i="30"/>
  <c r="W4135" i="30"/>
  <c r="W4151" i="30"/>
  <c r="W4167" i="30"/>
  <c r="W4183" i="30"/>
  <c r="W4199" i="30"/>
  <c r="W4215" i="30"/>
  <c r="W4231" i="30"/>
  <c r="W4247" i="30"/>
  <c r="W4263" i="30"/>
  <c r="W4279" i="30"/>
  <c r="W4295" i="30"/>
  <c r="W4311" i="30"/>
  <c r="W4327" i="30"/>
  <c r="W4343" i="30"/>
  <c r="W4359" i="30"/>
  <c r="W4375" i="30"/>
  <c r="W4391" i="30"/>
  <c r="W4407" i="30"/>
  <c r="W4423" i="30"/>
  <c r="W4439" i="30"/>
  <c r="W4455" i="30"/>
  <c r="W4471" i="30"/>
  <c r="W4487" i="30"/>
  <c r="W4503" i="30"/>
  <c r="W4519" i="30"/>
  <c r="W4535" i="30"/>
  <c r="W4551" i="30"/>
  <c r="W4567" i="30"/>
  <c r="W4583" i="30"/>
  <c r="W4599" i="30"/>
  <c r="W4615" i="30"/>
  <c r="W4631" i="30"/>
  <c r="W4647" i="30"/>
  <c r="W4663" i="30"/>
  <c r="W4679" i="30"/>
  <c r="W4695" i="30"/>
  <c r="W4711" i="30"/>
  <c r="W4727" i="30"/>
  <c r="W4743" i="30"/>
  <c r="W4759" i="30"/>
  <c r="W4775" i="30"/>
  <c r="W2842" i="30"/>
  <c r="W2846" i="30"/>
  <c r="W2850" i="30"/>
  <c r="W2854" i="30"/>
  <c r="W2858" i="30"/>
  <c r="W2862" i="30"/>
  <c r="W2866" i="30"/>
  <c r="W2870" i="30"/>
  <c r="W2874" i="30"/>
  <c r="W2878" i="30"/>
  <c r="W2882" i="30"/>
  <c r="W2886" i="30"/>
  <c r="W2890" i="30"/>
  <c r="W2894" i="30"/>
  <c r="W2898" i="30"/>
  <c r="W2902" i="30"/>
  <c r="W2910" i="30"/>
  <c r="W2914" i="30"/>
  <c r="W2918" i="30"/>
  <c r="W2922" i="30"/>
  <c r="W2926" i="30"/>
  <c r="W2930" i="30"/>
  <c r="W2934" i="30"/>
  <c r="W2938" i="30"/>
  <c r="W2942" i="30"/>
  <c r="W2946" i="30"/>
  <c r="W2950" i="30"/>
  <c r="W2954" i="30"/>
  <c r="W2958" i="30"/>
  <c r="W2962" i="30"/>
  <c r="W2966" i="30"/>
  <c r="W2970" i="30"/>
  <c r="W2974" i="30"/>
  <c r="W2978" i="30"/>
  <c r="W2982" i="30"/>
  <c r="W2986" i="30"/>
  <c r="W2990" i="30"/>
  <c r="W2994" i="30"/>
  <c r="W2998" i="30"/>
  <c r="W3002" i="30"/>
  <c r="W3006" i="30"/>
  <c r="W3010" i="30"/>
  <c r="W3014" i="30"/>
  <c r="W3018" i="30"/>
  <c r="W3022" i="30"/>
  <c r="W3026" i="30"/>
  <c r="W3030" i="30"/>
  <c r="W3034" i="30"/>
  <c r="W3038" i="30"/>
  <c r="W3042" i="30"/>
  <c r="W3046" i="30"/>
  <c r="W3050" i="30"/>
  <c r="W3054" i="30"/>
  <c r="W3058" i="30"/>
  <c r="W3062" i="30"/>
  <c r="W3066" i="30"/>
  <c r="W3070" i="30"/>
  <c r="W3074" i="30"/>
  <c r="W3078" i="30"/>
  <c r="W3082" i="30"/>
  <c r="W3086" i="30"/>
  <c r="W3090" i="30"/>
  <c r="W3094" i="30"/>
  <c r="W3098" i="30"/>
  <c r="W3102" i="30"/>
  <c r="W3106" i="30"/>
  <c r="W3110" i="30"/>
  <c r="W3114" i="30"/>
  <c r="W3118" i="30"/>
  <c r="W3122" i="30"/>
  <c r="W3126" i="30"/>
  <c r="W3130" i="30"/>
  <c r="W3134" i="30"/>
  <c r="W3138" i="30"/>
  <c r="W3142" i="30"/>
  <c r="W3146" i="30"/>
  <c r="W3150" i="30"/>
  <c r="W3154" i="30"/>
  <c r="W3158" i="30"/>
  <c r="W3162" i="30"/>
  <c r="W3166" i="30"/>
  <c r="W3170" i="30"/>
  <c r="W3174" i="30"/>
  <c r="W3178" i="30"/>
  <c r="W3182" i="30"/>
  <c r="W3186" i="30"/>
  <c r="W3190" i="30"/>
  <c r="W3194" i="30"/>
  <c r="W3198" i="30"/>
  <c r="W3202" i="30"/>
  <c r="W3206" i="30"/>
  <c r="W3210" i="30"/>
  <c r="W3214" i="30"/>
  <c r="W3218" i="30"/>
  <c r="W3224" i="30"/>
  <c r="W3228" i="30"/>
  <c r="W3232" i="30"/>
  <c r="W3236" i="30"/>
  <c r="W3240" i="30"/>
  <c r="W3244" i="30"/>
  <c r="W3248" i="30"/>
  <c r="W3252" i="30"/>
  <c r="W3256" i="30"/>
  <c r="W3260" i="30"/>
  <c r="W3264" i="30"/>
  <c r="W3268" i="30"/>
  <c r="W3272" i="30"/>
  <c r="W3276" i="30"/>
  <c r="W3280" i="30"/>
  <c r="W3284" i="30"/>
  <c r="W3288" i="30"/>
  <c r="W3292" i="30"/>
  <c r="W3296" i="30"/>
  <c r="W3300" i="30"/>
  <c r="W3304" i="30"/>
  <c r="W3308" i="30"/>
  <c r="W3312" i="30"/>
  <c r="W3316" i="30"/>
  <c r="W3320" i="30"/>
  <c r="W3324" i="30"/>
  <c r="W3328" i="30"/>
  <c r="W3332" i="30"/>
  <c r="W3336" i="30"/>
  <c r="W3340" i="30"/>
  <c r="W3344" i="30"/>
  <c r="W3348" i="30"/>
  <c r="W3352" i="30"/>
  <c r="W3356" i="30"/>
  <c r="W3360" i="30"/>
  <c r="W3364" i="30"/>
  <c r="W3368" i="30"/>
  <c r="W3372" i="30"/>
  <c r="W3376" i="30"/>
  <c r="W3380" i="30"/>
  <c r="W3384" i="30"/>
  <c r="W3388" i="30"/>
  <c r="W3392" i="30"/>
  <c r="W3396" i="30"/>
  <c r="W3400" i="30"/>
  <c r="W3404" i="30"/>
  <c r="W3408" i="30"/>
  <c r="W3412" i="30"/>
  <c r="W3416" i="30"/>
  <c r="W3420" i="30"/>
  <c r="W3424" i="30"/>
  <c r="W3428" i="30"/>
  <c r="W3432" i="30"/>
  <c r="W3436" i="30"/>
  <c r="W3440" i="30"/>
  <c r="W3444" i="30"/>
  <c r="W3448" i="30"/>
  <c r="W3452" i="30"/>
  <c r="W3456" i="30"/>
  <c r="W3460" i="30"/>
  <c r="W3476" i="30"/>
  <c r="W3492" i="30"/>
  <c r="W3508" i="30"/>
  <c r="W3796" i="30"/>
  <c r="W3812" i="30"/>
  <c r="W3828" i="30"/>
  <c r="W3844" i="30"/>
  <c r="W3860" i="30"/>
  <c r="W3876" i="30"/>
  <c r="W3892" i="30"/>
  <c r="W3908" i="30"/>
  <c r="W3924" i="30"/>
  <c r="W3940" i="30"/>
  <c r="W3956" i="30"/>
  <c r="W3972" i="30"/>
  <c r="W3988" i="30"/>
  <c r="W4004" i="30"/>
  <c r="W4020" i="30"/>
  <c r="W4036" i="30"/>
  <c r="W4052" i="30"/>
  <c r="W4068" i="30"/>
  <c r="W4084" i="30"/>
  <c r="W4100" i="30"/>
  <c r="W4116" i="30"/>
  <c r="W4132" i="30"/>
  <c r="W4148" i="30"/>
  <c r="W4164" i="30"/>
  <c r="W4180" i="30"/>
  <c r="W4196" i="30"/>
  <c r="W4212" i="30"/>
  <c r="W4228" i="30"/>
  <c r="W4244" i="30"/>
  <c r="W4260" i="30"/>
  <c r="W4276" i="30"/>
  <c r="W4292" i="30"/>
  <c r="W4308" i="30"/>
  <c r="W4324" i="30"/>
  <c r="W4340" i="30"/>
  <c r="W4356" i="30"/>
  <c r="W4372" i="30"/>
  <c r="W4388" i="30"/>
  <c r="W4404" i="30"/>
  <c r="W4420" i="30"/>
  <c r="W4436" i="30"/>
  <c r="W4452" i="30"/>
  <c r="W4468" i="30"/>
  <c r="W4484" i="30"/>
  <c r="W4500" i="30"/>
  <c r="W4516" i="30"/>
  <c r="W4532" i="30"/>
  <c r="W4548" i="30"/>
  <c r="W4564" i="30"/>
  <c r="W4580" i="30"/>
  <c r="W4596" i="30"/>
  <c r="W4612" i="30"/>
  <c r="W4628" i="30"/>
  <c r="W4644" i="30"/>
  <c r="W4660" i="30"/>
  <c r="W4676" i="30"/>
  <c r="W4692" i="30"/>
  <c r="W4708" i="30"/>
  <c r="W4724" i="30"/>
  <c r="W4740" i="30"/>
  <c r="W4756" i="30"/>
  <c r="W4772" i="30"/>
  <c r="W3472" i="30"/>
  <c r="W3488" i="30"/>
  <c r="W3504" i="30"/>
  <c r="W3791" i="30"/>
  <c r="W3807" i="30"/>
  <c r="W3823" i="30"/>
  <c r="W3839" i="30"/>
  <c r="W3855" i="30"/>
  <c r="W3871" i="30"/>
  <c r="W3887" i="30"/>
  <c r="W3903" i="30"/>
  <c r="W3919" i="30"/>
  <c r="W3935" i="30"/>
  <c r="W3951" i="30"/>
  <c r="W3967" i="30"/>
  <c r="W3983" i="30"/>
  <c r="W3999" i="30"/>
  <c r="W4015" i="30"/>
  <c r="W4031" i="30"/>
  <c r="W4047" i="30"/>
  <c r="W4063" i="30"/>
  <c r="W4079" i="30"/>
  <c r="W4095" i="30"/>
  <c r="W4111" i="30"/>
  <c r="W4127" i="30"/>
  <c r="W4143" i="30"/>
  <c r="W4159" i="30"/>
  <c r="W4175" i="30"/>
  <c r="W4191" i="30"/>
  <c r="W4207" i="30"/>
  <c r="W4223" i="30"/>
  <c r="W4239" i="30"/>
  <c r="W4255" i="30"/>
  <c r="W4271" i="30"/>
  <c r="W4287" i="30"/>
  <c r="W4303" i="30"/>
  <c r="W4319" i="30"/>
  <c r="W4335" i="30"/>
  <c r="W4351" i="30"/>
  <c r="W4367" i="30"/>
  <c r="W4383" i="30"/>
  <c r="W4399" i="30"/>
  <c r="W4415" i="30"/>
  <c r="W4431" i="30"/>
  <c r="W4447" i="30"/>
  <c r="W4463" i="30"/>
  <c r="W4479" i="30"/>
  <c r="W4495" i="30"/>
  <c r="W4511" i="30"/>
  <c r="W4527" i="30"/>
  <c r="W4543" i="30"/>
  <c r="W4559" i="30"/>
  <c r="W4575" i="30"/>
  <c r="W4591" i="30"/>
  <c r="W4607" i="30"/>
  <c r="W4623" i="30"/>
  <c r="W4639" i="30"/>
  <c r="W4655" i="30"/>
  <c r="W4671" i="30"/>
  <c r="W4687" i="30"/>
  <c r="W4703" i="30"/>
  <c r="W4719" i="30"/>
  <c r="W4735" i="30"/>
  <c r="W4751" i="30"/>
  <c r="W4767" i="30"/>
  <c r="W3463" i="30"/>
  <c r="W3467" i="30"/>
  <c r="W3471" i="30"/>
  <c r="W3475" i="30"/>
  <c r="W3479" i="30"/>
  <c r="W3483" i="30"/>
  <c r="W3487" i="30"/>
  <c r="W3491" i="30"/>
  <c r="W3495" i="30"/>
  <c r="W3499" i="30"/>
  <c r="W3503" i="30"/>
  <c r="W3507" i="30"/>
  <c r="W3511" i="30"/>
  <c r="W3515" i="30"/>
  <c r="W3519" i="30"/>
  <c r="W3523" i="30"/>
  <c r="W3527" i="30"/>
  <c r="W3531" i="30"/>
  <c r="W3535" i="30"/>
  <c r="W3539" i="30"/>
  <c r="W3543" i="30"/>
  <c r="W3547" i="30"/>
  <c r="W3551" i="30"/>
  <c r="W3555" i="30"/>
  <c r="W3559" i="30"/>
  <c r="W3563" i="30"/>
  <c r="W3567" i="30"/>
  <c r="W3571" i="30"/>
  <c r="W3575" i="30"/>
  <c r="W3579" i="30"/>
  <c r="W3583" i="30"/>
  <c r="W3587" i="30"/>
  <c r="W3591" i="30"/>
  <c r="W3595" i="30"/>
  <c r="W3599" i="30"/>
  <c r="W3603" i="30"/>
  <c r="W3607" i="30"/>
  <c r="W3611" i="30"/>
  <c r="W3615" i="30"/>
  <c r="W3619" i="30"/>
  <c r="W3623" i="30"/>
  <c r="W3627" i="30"/>
  <c r="W3631" i="30"/>
  <c r="W3635" i="30"/>
  <c r="W3639" i="30"/>
  <c r="W3643" i="30"/>
  <c r="W3647" i="30"/>
  <c r="W3651" i="30"/>
  <c r="W3655" i="30"/>
  <c r="W3659" i="30"/>
  <c r="W3663" i="30"/>
  <c r="W3667" i="30"/>
  <c r="W3671" i="30"/>
  <c r="W3675" i="30"/>
  <c r="W3679" i="30"/>
  <c r="W3683" i="30"/>
  <c r="W3687" i="30"/>
  <c r="W3691" i="30"/>
  <c r="W3695" i="30"/>
  <c r="W3699" i="30"/>
  <c r="W3703" i="30"/>
  <c r="W3707" i="30"/>
  <c r="W3711" i="30"/>
  <c r="W3715" i="30"/>
  <c r="W3719" i="30"/>
  <c r="W3723" i="30"/>
  <c r="W3727" i="30"/>
  <c r="W3731" i="30"/>
  <c r="W3735" i="30"/>
  <c r="W3739" i="30"/>
  <c r="W3743" i="30"/>
  <c r="W3747" i="30"/>
  <c r="W3751" i="30"/>
  <c r="W3755" i="30"/>
  <c r="W3759" i="30"/>
  <c r="W3763" i="30"/>
  <c r="W3767" i="30"/>
  <c r="W3771" i="30"/>
  <c r="W3775" i="30"/>
  <c r="W3779" i="30"/>
  <c r="W5253" i="30"/>
  <c r="W5261" i="30"/>
  <c r="W5269" i="30"/>
  <c r="W5277" i="30"/>
  <c r="W3784" i="30"/>
  <c r="W3787" i="30"/>
  <c r="W3792" i="30"/>
  <c r="W3795" i="30"/>
  <c r="W3800" i="30"/>
  <c r="W3803" i="30"/>
  <c r="W3808" i="30"/>
  <c r="W3811" i="30"/>
  <c r="W3816" i="30"/>
  <c r="W3819" i="30"/>
  <c r="W3824" i="30"/>
  <c r="W3827" i="30"/>
  <c r="W3832" i="30"/>
  <c r="W3835" i="30"/>
  <c r="W3840" i="30"/>
  <c r="W3843" i="30"/>
  <c r="W3848" i="30"/>
  <c r="W3851" i="30"/>
  <c r="W3856" i="30"/>
  <c r="W3859" i="30"/>
  <c r="W3864" i="30"/>
  <c r="W3867" i="30"/>
  <c r="W3872" i="30"/>
  <c r="W3875" i="30"/>
  <c r="W3880" i="30"/>
  <c r="W3883" i="30"/>
  <c r="W3888" i="30"/>
  <c r="W3891" i="30"/>
  <c r="W3896" i="30"/>
  <c r="W3899" i="30"/>
  <c r="W3904" i="30"/>
  <c r="W3907" i="30"/>
  <c r="W3912" i="30"/>
  <c r="W3915" i="30"/>
  <c r="W3920" i="30"/>
  <c r="W3923" i="30"/>
  <c r="W3928" i="30"/>
  <c r="W3931" i="30"/>
  <c r="W3936" i="30"/>
  <c r="W3939" i="30"/>
  <c r="W3944" i="30"/>
  <c r="W3947" i="30"/>
  <c r="W3952" i="30"/>
  <c r="W3955" i="30"/>
  <c r="W3960" i="30"/>
  <c r="W3963" i="30"/>
  <c r="W3968" i="30"/>
  <c r="W3971" i="30"/>
  <c r="W3976" i="30"/>
  <c r="W3979" i="30"/>
  <c r="W3984" i="30"/>
  <c r="W3987" i="30"/>
  <c r="W3992" i="30"/>
  <c r="W3995" i="30"/>
  <c r="W4000" i="30"/>
  <c r="W4003" i="30"/>
  <c r="W4008" i="30"/>
  <c r="W4011" i="30"/>
  <c r="W4016" i="30"/>
  <c r="W4019" i="30"/>
  <c r="W4024" i="30"/>
  <c r="W4027" i="30"/>
  <c r="W4032" i="30"/>
  <c r="W4035" i="30"/>
  <c r="W4040" i="30"/>
  <c r="W4043" i="30"/>
  <c r="W4048" i="30"/>
  <c r="W4051" i="30"/>
  <c r="W4056" i="30"/>
  <c r="W4059" i="30"/>
  <c r="W4064" i="30"/>
  <c r="W4067" i="30"/>
  <c r="W4072" i="30"/>
  <c r="W4075" i="30"/>
  <c r="W4080" i="30"/>
  <c r="W4083" i="30"/>
  <c r="W4088" i="30"/>
  <c r="W4091" i="30"/>
  <c r="W4096" i="30"/>
  <c r="W4099" i="30"/>
  <c r="W4104" i="30"/>
  <c r="W4107" i="30"/>
  <c r="W4112" i="30"/>
  <c r="W4115" i="30"/>
  <c r="W4120" i="30"/>
  <c r="W4123" i="30"/>
  <c r="W4128" i="30"/>
  <c r="W4131" i="30"/>
  <c r="W4136" i="30"/>
  <c r="W4139" i="30"/>
  <c r="W4144" i="30"/>
  <c r="W4147" i="30"/>
  <c r="W4152" i="30"/>
  <c r="W4155" i="30"/>
  <c r="W4160" i="30"/>
  <c r="W4163" i="30"/>
  <c r="W4168" i="30"/>
  <c r="W4171" i="30"/>
  <c r="W4176" i="30"/>
  <c r="W4179" i="30"/>
  <c r="W4184" i="30"/>
  <c r="W4187" i="30"/>
  <c r="W4192" i="30"/>
  <c r="W4195" i="30"/>
  <c r="W4200" i="30"/>
  <c r="W4203" i="30"/>
  <c r="W4208" i="30"/>
  <c r="W4211" i="30"/>
  <c r="W4216" i="30"/>
  <c r="W4219" i="30"/>
  <c r="W4224" i="30"/>
  <c r="W4227" i="30"/>
  <c r="W4232" i="30"/>
  <c r="W4235" i="30"/>
  <c r="W4240" i="30"/>
  <c r="W4243" i="30"/>
  <c r="W4248" i="30"/>
  <c r="W4251" i="30"/>
  <c r="W4256" i="30"/>
  <c r="W4259" i="30"/>
  <c r="W4264" i="30"/>
  <c r="W4267" i="30"/>
  <c r="W4272" i="30"/>
  <c r="W4275" i="30"/>
  <c r="W4280" i="30"/>
  <c r="W4283" i="30"/>
  <c r="W4288" i="30"/>
  <c r="W4291" i="30"/>
  <c r="W4296" i="30"/>
  <c r="W4299" i="30"/>
  <c r="W4304" i="30"/>
  <c r="W4307" i="30"/>
  <c r="W4312" i="30"/>
  <c r="W4315" i="30"/>
  <c r="W4320" i="30"/>
  <c r="W4323" i="30"/>
  <c r="W4328" i="30"/>
  <c r="W4331" i="30"/>
  <c r="W4336" i="30"/>
  <c r="W4339" i="30"/>
  <c r="W4344" i="30"/>
  <c r="W4347" i="30"/>
  <c r="W4352" i="30"/>
  <c r="W4355" i="30"/>
  <c r="W4360" i="30"/>
  <c r="W4363" i="30"/>
  <c r="W4368" i="30"/>
  <c r="W4371" i="30"/>
  <c r="W4376" i="30"/>
  <c r="W4379" i="30"/>
  <c r="W4384" i="30"/>
  <c r="W4387" i="30"/>
  <c r="W4392" i="30"/>
  <c r="W4395" i="30"/>
  <c r="W4400" i="30"/>
  <c r="W4403" i="30"/>
  <c r="W4408" i="30"/>
  <c r="W4411" i="30"/>
  <c r="W4416" i="30"/>
  <c r="W4419" i="30"/>
  <c r="W4424" i="30"/>
  <c r="W4427" i="30"/>
  <c r="W4432" i="30"/>
  <c r="W4435" i="30"/>
  <c r="W4440" i="30"/>
  <c r="W4443" i="30"/>
  <c r="W4448" i="30"/>
  <c r="W4451" i="30"/>
  <c r="W4456" i="30"/>
  <c r="W4459" i="30"/>
  <c r="W4464" i="30"/>
  <c r="W4467" i="30"/>
  <c r="W4472" i="30"/>
  <c r="W4475" i="30"/>
  <c r="W4480" i="30"/>
  <c r="W4483" i="30"/>
  <c r="W4488" i="30"/>
  <c r="W4491" i="30"/>
  <c r="W4496" i="30"/>
  <c r="W4499" i="30"/>
  <c r="W4504" i="30"/>
  <c r="W4507" i="30"/>
  <c r="W4512" i="30"/>
  <c r="W4515" i="30"/>
  <c r="W4520" i="30"/>
  <c r="W4523" i="30"/>
  <c r="W4528" i="30"/>
  <c r="W4531" i="30"/>
  <c r="W4536" i="30"/>
  <c r="W4539" i="30"/>
  <c r="W4544" i="30"/>
  <c r="W4547" i="30"/>
  <c r="W4552" i="30"/>
  <c r="W4555" i="30"/>
  <c r="W4560" i="30"/>
  <c r="W4563" i="30"/>
  <c r="W4568" i="30"/>
  <c r="W4571" i="30"/>
  <c r="W4576" i="30"/>
  <c r="W4579" i="30"/>
  <c r="W4584" i="30"/>
  <c r="W4587" i="30"/>
  <c r="W4592" i="30"/>
  <c r="W4595" i="30"/>
  <c r="W4600" i="30"/>
  <c r="W4603" i="30"/>
  <c r="W4608" i="30"/>
  <c r="W4611" i="30"/>
  <c r="W4616" i="30"/>
  <c r="W4619" i="30"/>
  <c r="W4624" i="30"/>
  <c r="W4627" i="30"/>
  <c r="W4632" i="30"/>
  <c r="W4635" i="30"/>
  <c r="W4640" i="30"/>
  <c r="W4643" i="30"/>
  <c r="W4648" i="30"/>
  <c r="W4651" i="30"/>
  <c r="W4656" i="30"/>
  <c r="W4659" i="30"/>
  <c r="W4664" i="30"/>
  <c r="W4667" i="30"/>
  <c r="W4672" i="30"/>
  <c r="W4675" i="30"/>
  <c r="W4680" i="30"/>
  <c r="W4683" i="30"/>
  <c r="W4688" i="30"/>
  <c r="W4691" i="30"/>
  <c r="W4696" i="30"/>
  <c r="W4699" i="30"/>
  <c r="W4704" i="30"/>
  <c r="W4707" i="30"/>
  <c r="W4712" i="30"/>
  <c r="W4715" i="30"/>
  <c r="W4720" i="30"/>
  <c r="W4723" i="30"/>
  <c r="W4728" i="30"/>
  <c r="W4731" i="30"/>
  <c r="W4736" i="30"/>
  <c r="W4739" i="30"/>
  <c r="W4744" i="30"/>
  <c r="W4747" i="30"/>
  <c r="W4752" i="30"/>
  <c r="W4755" i="30"/>
  <c r="W4760" i="30"/>
  <c r="W4763" i="30"/>
  <c r="W4768" i="30"/>
  <c r="W4771" i="30"/>
  <c r="W4776" i="30"/>
  <c r="W4779" i="30"/>
  <c r="W4784" i="30"/>
  <c r="W4787" i="30"/>
  <c r="W4792" i="30"/>
  <c r="W4795" i="30"/>
  <c r="W4800" i="30"/>
  <c r="W4803" i="30"/>
  <c r="W4808" i="30"/>
  <c r="W4811" i="30"/>
  <c r="W4816" i="30"/>
  <c r="W4819" i="30"/>
  <c r="W4824" i="30"/>
  <c r="W4827" i="30"/>
  <c r="W4832" i="30"/>
  <c r="W4835" i="30"/>
  <c r="W4840" i="30"/>
  <c r="W4843" i="30"/>
  <c r="W4848" i="30"/>
  <c r="W4851" i="30"/>
  <c r="W4856" i="30"/>
  <c r="W4859" i="30"/>
  <c r="W4864" i="30"/>
  <c r="W4867" i="30"/>
  <c r="W4872" i="30"/>
  <c r="W4875" i="30"/>
  <c r="W4880" i="30"/>
  <c r="W4883" i="30"/>
  <c r="W4888" i="30"/>
  <c r="W4891" i="30"/>
  <c r="W4896" i="30"/>
  <c r="W4899" i="30"/>
  <c r="W4904" i="30"/>
  <c r="W4907" i="30"/>
  <c r="W4912" i="30"/>
  <c r="W4915" i="30"/>
  <c r="W4920" i="30"/>
  <c r="W4923" i="30"/>
  <c r="W4928" i="30"/>
  <c r="W4931" i="30"/>
  <c r="W4936" i="30"/>
  <c r="W4939" i="30"/>
  <c r="W4944" i="30"/>
  <c r="W4947" i="30"/>
  <c r="W4952" i="30"/>
  <c r="W4955" i="30"/>
  <c r="W4960" i="30"/>
  <c r="W4963" i="30"/>
  <c r="W4968" i="30"/>
  <c r="W4971" i="30"/>
  <c r="W4976" i="30"/>
  <c r="W4979" i="30"/>
  <c r="W4984" i="30"/>
  <c r="W4987" i="30"/>
  <c r="W4992" i="30"/>
  <c r="W4995" i="30"/>
  <c r="W5000" i="30"/>
  <c r="W5003" i="30"/>
  <c r="W5008" i="30"/>
  <c r="W5011" i="30"/>
  <c r="W5016" i="30"/>
  <c r="W5019" i="30"/>
  <c r="W5024" i="30"/>
  <c r="W5027" i="30"/>
  <c r="W5032" i="30"/>
  <c r="W5035" i="30"/>
  <c r="W5040" i="30"/>
  <c r="W5043" i="30"/>
  <c r="W5048" i="30"/>
  <c r="W5051" i="30"/>
  <c r="W5056" i="30"/>
  <c r="W5059" i="30"/>
  <c r="W5064" i="30"/>
  <c r="W5067" i="30"/>
  <c r="W5072" i="30"/>
  <c r="W5075" i="30"/>
  <c r="W5080" i="30"/>
  <c r="W5083" i="30"/>
  <c r="W5088" i="30"/>
  <c r="W5091" i="30"/>
  <c r="W5096" i="30"/>
  <c r="W5099" i="30"/>
  <c r="W5104" i="30"/>
  <c r="W5107" i="30"/>
  <c r="W5112" i="30"/>
  <c r="W5115" i="30"/>
  <c r="W5120" i="30"/>
  <c r="W5123" i="30"/>
  <c r="W5128" i="30"/>
  <c r="W5131" i="30"/>
  <c r="W5136" i="30"/>
  <c r="W5139" i="30"/>
  <c r="W5144" i="30"/>
  <c r="W5147" i="30"/>
  <c r="W5152" i="30"/>
  <c r="W5155" i="30"/>
  <c r="W5160" i="30"/>
  <c r="W5163" i="30"/>
  <c r="W5168" i="30"/>
  <c r="W5171" i="30"/>
  <c r="W5176" i="30"/>
  <c r="W5179" i="30"/>
  <c r="W5184" i="30"/>
  <c r="W5187" i="30"/>
  <c r="W5192" i="30"/>
  <c r="W5195" i="30"/>
  <c r="W5200" i="30"/>
  <c r="W5203" i="30"/>
  <c r="W5208" i="30"/>
  <c r="W5211" i="30"/>
  <c r="W5216" i="30"/>
  <c r="W5219" i="30"/>
  <c r="W5224" i="30"/>
  <c r="W5227" i="30"/>
  <c r="W5232" i="30"/>
  <c r="W5235" i="30"/>
  <c r="W5243" i="30"/>
  <c r="W5251" i="30"/>
  <c r="W5259" i="30"/>
  <c r="W5267" i="30"/>
  <c r="W5275" i="30"/>
  <c r="W3512" i="30"/>
  <c r="W3516" i="30"/>
  <c r="W3520" i="30"/>
  <c r="W3524" i="30"/>
  <c r="W3528" i="30"/>
  <c r="W3532" i="30"/>
  <c r="W3536" i="30"/>
  <c r="W3540" i="30"/>
  <c r="W3544" i="30"/>
  <c r="W3548" i="30"/>
  <c r="W3552" i="30"/>
  <c r="W3556" i="30"/>
  <c r="W3560" i="30"/>
  <c r="W3564" i="30"/>
  <c r="W3568" i="30"/>
  <c r="W3572" i="30"/>
  <c r="W3576" i="30"/>
  <c r="W3580" i="30"/>
  <c r="W3584" i="30"/>
  <c r="W3588" i="30"/>
  <c r="W3592" i="30"/>
  <c r="W3596" i="30"/>
  <c r="W3600" i="30"/>
  <c r="W3604" i="30"/>
  <c r="W3608" i="30"/>
  <c r="W3612" i="30"/>
  <c r="W3616" i="30"/>
  <c r="W3620" i="30"/>
  <c r="W3624" i="30"/>
  <c r="W3628" i="30"/>
  <c r="W3632" i="30"/>
  <c r="W3636" i="30"/>
  <c r="W3640" i="30"/>
  <c r="W3644" i="30"/>
  <c r="W3648" i="30"/>
  <c r="W3652" i="30"/>
  <c r="W3656" i="30"/>
  <c r="W3660" i="30"/>
  <c r="W3664" i="30"/>
  <c r="W3668" i="30"/>
  <c r="W3672" i="30"/>
  <c r="W3676" i="30"/>
  <c r="W3680" i="30"/>
  <c r="W3684" i="30"/>
  <c r="W3688" i="30"/>
  <c r="W3692" i="30"/>
  <c r="W3696" i="30"/>
  <c r="W3700" i="30"/>
  <c r="W3704" i="30"/>
  <c r="W3708" i="30"/>
  <c r="W3712" i="30"/>
  <c r="W3716" i="30"/>
  <c r="W3720" i="30"/>
  <c r="W3724" i="30"/>
  <c r="W3728" i="30"/>
  <c r="W3732" i="30"/>
  <c r="W3736" i="30"/>
  <c r="W3740" i="30"/>
  <c r="W3744" i="30"/>
  <c r="W3748" i="30"/>
  <c r="W3752" i="30"/>
  <c r="W3756" i="30"/>
  <c r="W3760" i="30"/>
  <c r="W3764" i="30"/>
  <c r="W3768" i="30"/>
  <c r="W3772" i="30"/>
  <c r="W3776" i="30"/>
  <c r="W3780" i="30"/>
  <c r="W5249" i="30"/>
  <c r="W5257" i="30"/>
  <c r="W5265" i="30"/>
  <c r="W5273" i="30"/>
  <c r="W5279" i="30"/>
  <c r="W4780" i="30"/>
  <c r="W4783" i="30"/>
  <c r="W4788" i="30"/>
  <c r="W4791" i="30"/>
  <c r="W4796" i="30"/>
  <c r="W4799" i="30"/>
  <c r="W4804" i="30"/>
  <c r="W4807" i="30"/>
  <c r="W4812" i="30"/>
  <c r="W4815" i="30"/>
  <c r="W4820" i="30"/>
  <c r="W4823" i="30"/>
  <c r="W4828" i="30"/>
  <c r="W4831" i="30"/>
  <c r="W4836" i="30"/>
  <c r="W4839" i="30"/>
  <c r="W4844" i="30"/>
  <c r="W4847" i="30"/>
  <c r="W4852" i="30"/>
  <c r="W4855" i="30"/>
  <c r="W4860" i="30"/>
  <c r="W4863" i="30"/>
  <c r="W4868" i="30"/>
  <c r="W4871" i="30"/>
  <c r="W4876" i="30"/>
  <c r="W4879" i="30"/>
  <c r="W4884" i="30"/>
  <c r="W4887" i="30"/>
  <c r="W4892" i="30"/>
  <c r="W4895" i="30"/>
  <c r="W4900" i="30"/>
  <c r="W4903" i="30"/>
  <c r="W4908" i="30"/>
  <c r="W4911" i="30"/>
  <c r="W4916" i="30"/>
  <c r="W4919" i="30"/>
  <c r="W4924" i="30"/>
  <c r="W4927" i="30"/>
  <c r="W4932" i="30"/>
  <c r="W4935" i="30"/>
  <c r="W4940" i="30"/>
  <c r="W4943" i="30"/>
  <c r="W4948" i="30"/>
  <c r="W4951" i="30"/>
  <c r="W4956" i="30"/>
  <c r="W4959" i="30"/>
  <c r="W4964" i="30"/>
  <c r="W4967" i="30"/>
  <c r="W4972" i="30"/>
  <c r="W4975" i="30"/>
  <c r="W4980" i="30"/>
  <c r="W4983" i="30"/>
  <c r="W4988" i="30"/>
  <c r="W4991" i="30"/>
  <c r="W4996" i="30"/>
  <c r="W4999" i="30"/>
  <c r="W5004" i="30"/>
  <c r="W5007" i="30"/>
  <c r="W5012" i="30"/>
  <c r="W5015" i="30"/>
  <c r="W5020" i="30"/>
  <c r="W5023" i="30"/>
  <c r="W5028" i="30"/>
  <c r="W5031" i="30"/>
  <c r="W5036" i="30"/>
  <c r="W5039" i="30"/>
  <c r="W5044" i="30"/>
  <c r="W5047" i="30"/>
  <c r="W5052" i="30"/>
  <c r="W5055" i="30"/>
  <c r="W5060" i="30"/>
  <c r="W5063" i="30"/>
  <c r="W5068" i="30"/>
  <c r="W5071" i="30"/>
  <c r="W5076" i="30"/>
  <c r="W5079" i="30"/>
  <c r="W5084" i="30"/>
  <c r="W5087" i="30"/>
  <c r="W5092" i="30"/>
  <c r="W5095" i="30"/>
  <c r="W5100" i="30"/>
  <c r="W5103" i="30"/>
  <c r="W5108" i="30"/>
  <c r="W5111" i="30"/>
  <c r="W5116" i="30"/>
  <c r="W5119" i="30"/>
  <c r="W5124" i="30"/>
  <c r="W5127" i="30"/>
  <c r="W5132" i="30"/>
  <c r="W5135" i="30"/>
  <c r="W5140" i="30"/>
  <c r="W5143" i="30"/>
  <c r="W5148" i="30"/>
  <c r="W5151" i="30"/>
  <c r="W5156" i="30"/>
  <c r="W5159" i="30"/>
  <c r="W5164" i="30"/>
  <c r="W5167" i="30"/>
  <c r="W5172" i="30"/>
  <c r="W5175" i="30"/>
  <c r="W5180" i="30"/>
  <c r="W5183" i="30"/>
  <c r="W5188" i="30"/>
  <c r="W5191" i="30"/>
  <c r="W5196" i="30"/>
  <c r="W5199" i="30"/>
  <c r="W5204" i="30"/>
  <c r="W5207" i="30"/>
  <c r="W5212" i="30"/>
  <c r="W5215" i="30"/>
  <c r="W5220" i="30"/>
  <c r="W5223" i="30"/>
  <c r="W5228" i="30"/>
  <c r="W5231" i="30"/>
  <c r="W5236" i="30"/>
  <c r="W5239" i="30"/>
  <c r="W5247" i="30"/>
  <c r="W5255" i="30"/>
  <c r="W5263" i="30"/>
  <c r="W5271" i="30"/>
  <c r="W5284" i="30"/>
  <c r="W5282" i="30"/>
  <c r="D266" i="29" l="1"/>
  <c r="D271" i="29"/>
  <c r="D260" i="29"/>
  <c r="D263" i="29"/>
  <c r="D255" i="29"/>
  <c r="D262" i="29"/>
  <c r="D261" i="29"/>
  <c r="D275" i="29"/>
  <c r="D269" i="29"/>
  <c r="D272" i="29"/>
  <c r="D274" i="29"/>
  <c r="D257" i="29"/>
  <c r="D267" i="29"/>
  <c r="D264" i="29"/>
  <c r="D259" i="29"/>
  <c r="D270" i="29"/>
  <c r="D268" i="29"/>
  <c r="D258" i="29"/>
  <c r="D273" i="29"/>
  <c r="M315" i="30"/>
  <c r="F119" i="29"/>
  <c r="F154" i="29"/>
  <c r="M210" i="30"/>
  <c r="F145" i="29"/>
  <c r="J30" i="31"/>
  <c r="J145" i="31"/>
  <c r="J4" i="31"/>
  <c r="J625" i="31"/>
  <c r="M1662" i="30"/>
  <c r="F149" i="29" s="1"/>
  <c r="Q19" i="13"/>
  <c r="Q23" i="13"/>
  <c r="Q21" i="13"/>
  <c r="Q13" i="13"/>
  <c r="N1735" i="30"/>
  <c r="Q1735" i="30"/>
  <c r="N637" i="30"/>
  <c r="N65" i="30"/>
  <c r="R65" i="30"/>
  <c r="N4" i="30"/>
  <c r="N120" i="30"/>
  <c r="N210" i="30"/>
  <c r="O315" i="30"/>
  <c r="P315" i="30" s="1"/>
  <c r="H19" i="13" s="1"/>
  <c r="O637" i="30"/>
  <c r="P637" i="30" s="1"/>
  <c r="O4" i="30"/>
  <c r="E48" i="13" s="1"/>
  <c r="E49" i="13" s="1"/>
  <c r="O210" i="30"/>
  <c r="P210" i="30" s="1"/>
  <c r="H17" i="13" s="1"/>
  <c r="Q26" i="13"/>
  <c r="I26" i="13" s="1"/>
  <c r="Q4" i="30"/>
  <c r="E53" i="13" s="1"/>
  <c r="M4" i="30"/>
  <c r="Q25" i="13"/>
  <c r="I25" i="13" s="1"/>
  <c r="V365" i="30"/>
  <c r="L20" i="13" s="1"/>
  <c r="K20" i="13"/>
  <c r="M112" i="30"/>
  <c r="M110" i="30"/>
  <c r="M106" i="30"/>
  <c r="M102" i="30"/>
  <c r="M98" i="30"/>
  <c r="M94" i="30"/>
  <c r="M90" i="30"/>
  <c r="M86" i="30"/>
  <c r="M82" i="30"/>
  <c r="M78" i="30"/>
  <c r="M74" i="30"/>
  <c r="M70" i="30"/>
  <c r="M109" i="30"/>
  <c r="M105" i="30"/>
  <c r="M101" i="30"/>
  <c r="M97" i="30"/>
  <c r="M93" i="30"/>
  <c r="M89" i="30"/>
  <c r="M85" i="30"/>
  <c r="M81" i="30"/>
  <c r="M77" i="30"/>
  <c r="M73" i="30"/>
  <c r="M69" i="30"/>
  <c r="M108" i="30"/>
  <c r="M104" i="30"/>
  <c r="M100" i="30"/>
  <c r="M96" i="30"/>
  <c r="M92" i="30"/>
  <c r="M88" i="30"/>
  <c r="M84" i="30"/>
  <c r="M80" i="30"/>
  <c r="M76" i="30"/>
  <c r="M72" i="30"/>
  <c r="M68" i="30"/>
  <c r="M111" i="30"/>
  <c r="M107" i="30"/>
  <c r="M103" i="30"/>
  <c r="M99" i="30"/>
  <c r="M95" i="30"/>
  <c r="M91" i="30"/>
  <c r="M87" i="30"/>
  <c r="M83" i="30"/>
  <c r="M79" i="30"/>
  <c r="M75" i="30"/>
  <c r="M71" i="30"/>
  <c r="M67" i="30"/>
  <c r="M197" i="30"/>
  <c r="M190" i="30"/>
  <c r="M186" i="30"/>
  <c r="M182" i="30"/>
  <c r="M179" i="30"/>
  <c r="M175" i="30"/>
  <c r="M168" i="30"/>
  <c r="M164" i="30"/>
  <c r="M200" i="30"/>
  <c r="M196" i="30"/>
  <c r="F116" i="29" s="1"/>
  <c r="M193" i="30"/>
  <c r="M189" i="30"/>
  <c r="M185" i="30"/>
  <c r="F159" i="29" s="1"/>
  <c r="M178" i="30"/>
  <c r="M174" i="30"/>
  <c r="M171" i="30"/>
  <c r="M163" i="30"/>
  <c r="M199" i="30"/>
  <c r="F124" i="29" s="1"/>
  <c r="M195" i="30"/>
  <c r="M192" i="30"/>
  <c r="M188" i="30"/>
  <c r="M184" i="30"/>
  <c r="M181" i="30"/>
  <c r="M177" i="30"/>
  <c r="M173" i="30"/>
  <c r="M170" i="30"/>
  <c r="M166" i="30"/>
  <c r="F135" i="29" s="1"/>
  <c r="M162" i="30"/>
  <c r="M198" i="30"/>
  <c r="M194" i="30"/>
  <c r="M191" i="30"/>
  <c r="M187" i="30"/>
  <c r="M183" i="30"/>
  <c r="M180" i="30"/>
  <c r="F156" i="29" s="1"/>
  <c r="M176" i="30"/>
  <c r="M172" i="30"/>
  <c r="M169" i="30"/>
  <c r="M165" i="30"/>
  <c r="M637" i="30"/>
  <c r="F157" i="29" s="1"/>
  <c r="M150" i="30"/>
  <c r="M146" i="30"/>
  <c r="F121" i="29" s="1"/>
  <c r="M142" i="30"/>
  <c r="M138" i="30"/>
  <c r="M134" i="30"/>
  <c r="F128" i="29" s="1"/>
  <c r="M130" i="30"/>
  <c r="M126" i="30"/>
  <c r="M122" i="30"/>
  <c r="F136" i="29" s="1"/>
  <c r="M149" i="30"/>
  <c r="M145" i="30"/>
  <c r="M141" i="30"/>
  <c r="M137" i="30"/>
  <c r="M133" i="30"/>
  <c r="M129" i="30"/>
  <c r="M125" i="30"/>
  <c r="M152" i="30"/>
  <c r="M148" i="30"/>
  <c r="M144" i="30"/>
  <c r="M140" i="30"/>
  <c r="M136" i="30"/>
  <c r="M132" i="30"/>
  <c r="M128" i="30"/>
  <c r="M124" i="30"/>
  <c r="M151" i="30"/>
  <c r="M147" i="30"/>
  <c r="M143" i="30"/>
  <c r="M139" i="30"/>
  <c r="M135" i="30"/>
  <c r="M131" i="30"/>
  <c r="M127" i="30"/>
  <c r="M123" i="30"/>
  <c r="F127" i="29" s="1"/>
  <c r="M1649" i="30"/>
  <c r="M1646" i="30"/>
  <c r="M1643" i="30"/>
  <c r="M1639" i="30"/>
  <c r="M1636" i="30"/>
  <c r="M1632" i="30"/>
  <c r="M1628" i="30"/>
  <c r="M1624" i="30"/>
  <c r="M1620" i="30"/>
  <c r="M1616" i="30"/>
  <c r="M1645" i="30"/>
  <c r="M1642" i="30"/>
  <c r="M1638" i="30"/>
  <c r="M1635" i="30"/>
  <c r="M1631" i="30"/>
  <c r="M1627" i="30"/>
  <c r="M1623" i="30"/>
  <c r="M1619" i="30"/>
  <c r="M1615" i="30"/>
  <c r="M1648" i="30"/>
  <c r="M1644" i="30"/>
  <c r="M1641" i="30"/>
  <c r="M1634" i="30"/>
  <c r="M1630" i="30"/>
  <c r="M1626" i="30"/>
  <c r="M1622" i="30"/>
  <c r="M1618" i="30"/>
  <c r="M1614" i="30"/>
  <c r="M1650" i="30"/>
  <c r="M1647" i="30"/>
  <c r="M1640" i="30"/>
  <c r="M1637" i="30"/>
  <c r="M1633" i="30"/>
  <c r="M1629" i="30"/>
  <c r="M1625" i="30"/>
  <c r="M1621" i="30"/>
  <c r="M1617" i="30"/>
  <c r="R3222" i="30"/>
  <c r="Q3222" i="30"/>
  <c r="S3222" i="30"/>
  <c r="N1612" i="30"/>
  <c r="S1662" i="30"/>
  <c r="S1735" i="30"/>
  <c r="R1735" i="30"/>
  <c r="E54" i="13" s="1"/>
  <c r="Q1612" i="30"/>
  <c r="R4" i="30"/>
  <c r="S65" i="30"/>
  <c r="S4" i="30"/>
  <c r="Q65" i="30"/>
  <c r="R210" i="30"/>
  <c r="S1612" i="30"/>
  <c r="S160" i="30"/>
  <c r="R160" i="30"/>
  <c r="Q210" i="30"/>
  <c r="N315" i="30"/>
  <c r="O1612" i="30"/>
  <c r="P1612" i="30" s="1"/>
  <c r="H22" i="13" s="1"/>
  <c r="R1612" i="30"/>
  <c r="S637" i="30"/>
  <c r="R1662" i="30"/>
  <c r="Q1662" i="30"/>
  <c r="O120" i="30"/>
  <c r="G15" i="13" s="1"/>
  <c r="Q120" i="30"/>
  <c r="Q637" i="30"/>
  <c r="O1735" i="30"/>
  <c r="G8" i="13" s="1"/>
  <c r="H8" i="13" s="1"/>
  <c r="N1662" i="30"/>
  <c r="O1662" i="30"/>
  <c r="R637" i="30"/>
  <c r="Q315" i="30"/>
  <c r="T315" i="30" s="1"/>
  <c r="U315" i="30" s="1"/>
  <c r="O160" i="30"/>
  <c r="Q160" i="30"/>
  <c r="N160" i="30"/>
  <c r="R120" i="30"/>
  <c r="N289" i="30"/>
  <c r="N305" i="30"/>
  <c r="N293" i="30"/>
  <c r="N277" i="30"/>
  <c r="N287" i="30"/>
  <c r="N299" i="30"/>
  <c r="S275" i="30" s="1"/>
  <c r="N283" i="30"/>
  <c r="N300" i="30"/>
  <c r="N288" i="30"/>
  <c r="N284" i="30"/>
  <c r="N303" i="30"/>
  <c r="N295" i="30"/>
  <c r="N285" i="30"/>
  <c r="N281" i="30"/>
  <c r="N302" i="30"/>
  <c r="N286" i="30"/>
  <c r="N282" i="30"/>
  <c r="N292" i="30"/>
  <c r="N294" i="30"/>
  <c r="N290" i="30"/>
  <c r="N280" i="30"/>
  <c r="N278" i="30"/>
  <c r="N279" i="30"/>
  <c r="O65" i="30"/>
  <c r="W1735" i="30"/>
  <c r="I8" i="13" s="1"/>
  <c r="W637" i="30"/>
  <c r="W160" i="30"/>
  <c r="I16" i="13" s="1"/>
  <c r="O3222" i="30"/>
  <c r="N3222" i="30"/>
  <c r="W210" i="30"/>
  <c r="I17" i="13" s="1"/>
  <c r="W275" i="30"/>
  <c r="I18" i="13" s="1"/>
  <c r="W1612" i="30"/>
  <c r="I22" i="13" s="1"/>
  <c r="W120" i="30"/>
  <c r="I15" i="13" s="1"/>
  <c r="W4" i="30"/>
  <c r="G19" i="13"/>
  <c r="W65" i="30"/>
  <c r="I14" i="13" s="1"/>
  <c r="W3222" i="30"/>
  <c r="I10" i="13" s="1"/>
  <c r="M305" i="30"/>
  <c r="M301" i="30"/>
  <c r="M297" i="30"/>
  <c r="M293" i="30"/>
  <c r="M289" i="30"/>
  <c r="M285" i="30"/>
  <c r="M281" i="30"/>
  <c r="M277" i="30"/>
  <c r="M298" i="30"/>
  <c r="M304" i="30"/>
  <c r="M300" i="30"/>
  <c r="M296" i="30"/>
  <c r="M288" i="30"/>
  <c r="M284" i="30"/>
  <c r="F130" i="29" s="1"/>
  <c r="M302" i="30"/>
  <c r="F151" i="29" s="1"/>
  <c r="M294" i="30"/>
  <c r="M290" i="30"/>
  <c r="M286" i="30"/>
  <c r="M282" i="30"/>
  <c r="M278" i="30"/>
  <c r="M292" i="30"/>
  <c r="M280" i="30"/>
  <c r="M303" i="30"/>
  <c r="F153" i="29" s="1"/>
  <c r="M299" i="30"/>
  <c r="M295" i="30"/>
  <c r="M291" i="30"/>
  <c r="M287" i="30"/>
  <c r="M283" i="30"/>
  <c r="M279" i="30"/>
  <c r="W1662" i="30"/>
  <c r="W315" i="30"/>
  <c r="I23" i="13" l="1"/>
  <c r="C273" i="29"/>
  <c r="C270" i="29"/>
  <c r="C257" i="29"/>
  <c r="C269" i="29"/>
  <c r="C255" i="29"/>
  <c r="C263" i="29"/>
  <c r="C259" i="29"/>
  <c r="C274" i="29"/>
  <c r="C275" i="29"/>
  <c r="C266" i="29"/>
  <c r="C258" i="29"/>
  <c r="C264" i="29"/>
  <c r="C272" i="29"/>
  <c r="C261" i="29"/>
  <c r="C260" i="29"/>
  <c r="C268" i="29"/>
  <c r="C267" i="29"/>
  <c r="C271" i="29"/>
  <c r="C262" i="29"/>
  <c r="C256" i="29"/>
  <c r="D99" i="29"/>
  <c r="F132" i="29"/>
  <c r="F118" i="29"/>
  <c r="F131" i="29"/>
  <c r="F117" i="29"/>
  <c r="F141" i="29"/>
  <c r="D110" i="29"/>
  <c r="F137" i="29"/>
  <c r="F122" i="29"/>
  <c r="D108" i="29"/>
  <c r="F148" i="29"/>
  <c r="F126" i="29"/>
  <c r="F147" i="29"/>
  <c r="F158" i="29"/>
  <c r="F139" i="29"/>
  <c r="F152" i="29"/>
  <c r="F120" i="29"/>
  <c r="F143" i="29"/>
  <c r="F146" i="29"/>
  <c r="G17" i="13"/>
  <c r="F134" i="29"/>
  <c r="F125" i="29"/>
  <c r="P65" i="30"/>
  <c r="H14" i="13" s="1"/>
  <c r="D100" i="29"/>
  <c r="D101" i="29"/>
  <c r="D103" i="29"/>
  <c r="D102" i="29"/>
  <c r="D106" i="29"/>
  <c r="D107" i="29"/>
  <c r="D104" i="29"/>
  <c r="D105" i="29"/>
  <c r="I19" i="13"/>
  <c r="G13" i="13"/>
  <c r="P4" i="30"/>
  <c r="H13" i="13" s="1"/>
  <c r="T210" i="30"/>
  <c r="U210" i="30" s="1"/>
  <c r="V210" i="30" s="1"/>
  <c r="L17" i="13" s="1"/>
  <c r="T4" i="30"/>
  <c r="U4" i="30" s="1"/>
  <c r="K13" i="13" s="1"/>
  <c r="E55" i="13"/>
  <c r="E56" i="13" s="1"/>
  <c r="E57" i="13" s="1"/>
  <c r="E58" i="13" s="1"/>
  <c r="I13" i="13"/>
  <c r="E50" i="13"/>
  <c r="G21" i="13"/>
  <c r="T637" i="30"/>
  <c r="U637" i="30" s="1"/>
  <c r="K21" i="13" s="1"/>
  <c r="R275" i="30"/>
  <c r="G14" i="13"/>
  <c r="T1735" i="30"/>
  <c r="U1735" i="30" s="1"/>
  <c r="K8" i="13" s="1"/>
  <c r="L8" i="13" s="1"/>
  <c r="Q275" i="30"/>
  <c r="M160" i="30"/>
  <c r="F140" i="29" s="1"/>
  <c r="M120" i="30"/>
  <c r="F133" i="29" s="1"/>
  <c r="M1612" i="30"/>
  <c r="F123" i="29" s="1"/>
  <c r="M65" i="30"/>
  <c r="D109" i="29" s="1"/>
  <c r="T3222" i="30"/>
  <c r="U3222" i="30" s="1"/>
  <c r="K10" i="13" s="1"/>
  <c r="P1735" i="30"/>
  <c r="G22" i="13"/>
  <c r="N275" i="30"/>
  <c r="T1662" i="30"/>
  <c r="U1662" i="30" s="1"/>
  <c r="T1612" i="30"/>
  <c r="U1612" i="30" s="1"/>
  <c r="T65" i="30"/>
  <c r="U65" i="30" s="1"/>
  <c r="V65" i="30" s="1"/>
  <c r="L14" i="13" s="1"/>
  <c r="P120" i="30"/>
  <c r="H15" i="13" s="1"/>
  <c r="T160" i="30"/>
  <c r="U160" i="30" s="1"/>
  <c r="T120" i="30"/>
  <c r="U120" i="30" s="1"/>
  <c r="V120" i="30" s="1"/>
  <c r="L15" i="13" s="1"/>
  <c r="P1662" i="30"/>
  <c r="H23" i="13" s="1"/>
  <c r="G23" i="13"/>
  <c r="P160" i="30"/>
  <c r="H16" i="13" s="1"/>
  <c r="G16" i="13"/>
  <c r="O275" i="30"/>
  <c r="P275" i="30" s="1"/>
  <c r="H18" i="13" s="1"/>
  <c r="H21" i="13"/>
  <c r="P3222" i="30"/>
  <c r="G10" i="13"/>
  <c r="H10" i="13" s="1"/>
  <c r="K19" i="13"/>
  <c r="V315" i="30"/>
  <c r="L19" i="13" s="1"/>
  <c r="M275" i="30"/>
  <c r="F129" i="29" s="1"/>
  <c r="I21" i="13"/>
  <c r="A256" i="29" l="1"/>
  <c r="A267" i="29"/>
  <c r="D183" i="29"/>
  <c r="C155" i="29"/>
  <c r="C148" i="29"/>
  <c r="C144" i="29"/>
  <c r="C123" i="29"/>
  <c r="C117" i="29"/>
  <c r="C122" i="29"/>
  <c r="C145" i="29"/>
  <c r="C118" i="29"/>
  <c r="C147" i="29"/>
  <c r="C139" i="29"/>
  <c r="C134" i="29"/>
  <c r="C130" i="29"/>
  <c r="C125" i="29"/>
  <c r="C116" i="29"/>
  <c r="C146" i="29"/>
  <c r="C135" i="29"/>
  <c r="C151" i="29"/>
  <c r="C143" i="29"/>
  <c r="C152" i="29"/>
  <c r="C133" i="29"/>
  <c r="C128" i="29"/>
  <c r="C138" i="29"/>
  <c r="C136" i="29"/>
  <c r="C154" i="29"/>
  <c r="C127" i="29"/>
  <c r="C119" i="29"/>
  <c r="C153" i="29"/>
  <c r="C124" i="29"/>
  <c r="C142" i="29"/>
  <c r="C126" i="29"/>
  <c r="C121" i="29"/>
  <c r="C150" i="29"/>
  <c r="C149" i="29"/>
  <c r="C140" i="29"/>
  <c r="C132" i="29"/>
  <c r="C141" i="29"/>
  <c r="C156" i="29"/>
  <c r="C129" i="29"/>
  <c r="C137" i="29"/>
  <c r="C120" i="29"/>
  <c r="C131" i="29"/>
  <c r="D188" i="29"/>
  <c r="D219" i="29"/>
  <c r="D202" i="29"/>
  <c r="D220" i="29"/>
  <c r="D191" i="29"/>
  <c r="D206" i="29"/>
  <c r="D217" i="29"/>
  <c r="D212" i="29"/>
  <c r="D196" i="29"/>
  <c r="D244" i="29"/>
  <c r="D239" i="29"/>
  <c r="D203" i="29"/>
  <c r="D222" i="29"/>
  <c r="D194" i="29"/>
  <c r="D232" i="29"/>
  <c r="D235" i="29"/>
  <c r="D207" i="29"/>
  <c r="D242" i="29"/>
  <c r="D218" i="29"/>
  <c r="D241" i="29"/>
  <c r="D225" i="29"/>
  <c r="D209" i="29"/>
  <c r="D193" i="29"/>
  <c r="D204" i="29"/>
  <c r="D228" i="29"/>
  <c r="D187" i="29"/>
  <c r="D186" i="29"/>
  <c r="D223" i="29"/>
  <c r="D230" i="29"/>
  <c r="D233" i="29"/>
  <c r="D201" i="29"/>
  <c r="D208" i="29"/>
  <c r="D192" i="29"/>
  <c r="D236" i="29"/>
  <c r="D231" i="29"/>
  <c r="D195" i="29"/>
  <c r="D210" i="29"/>
  <c r="D190" i="29"/>
  <c r="D224" i="29"/>
  <c r="D227" i="29"/>
  <c r="D199" i="29"/>
  <c r="D238" i="29"/>
  <c r="D214" i="29"/>
  <c r="D237" i="29"/>
  <c r="D221" i="29"/>
  <c r="D205" i="29"/>
  <c r="D189" i="29"/>
  <c r="D185" i="29"/>
  <c r="D216" i="29"/>
  <c r="D200" i="29"/>
  <c r="D184" i="29"/>
  <c r="D211" i="29"/>
  <c r="D234" i="29"/>
  <c r="D198" i="29"/>
  <c r="D240" i="29"/>
  <c r="D243" i="29"/>
  <c r="D215" i="29"/>
  <c r="D246" i="29"/>
  <c r="D226" i="29"/>
  <c r="D245" i="29"/>
  <c r="D229" i="29"/>
  <c r="D213" i="29"/>
  <c r="D197" i="29"/>
  <c r="C110" i="29"/>
  <c r="C109" i="29"/>
  <c r="C104" i="29"/>
  <c r="C103" i="29"/>
  <c r="C107" i="29"/>
  <c r="C101" i="29"/>
  <c r="C106" i="29"/>
  <c r="C100" i="29"/>
  <c r="C99" i="29"/>
  <c r="C105" i="29"/>
  <c r="C102" i="29"/>
  <c r="C108" i="29"/>
  <c r="V4" i="30"/>
  <c r="L13" i="13" s="1"/>
  <c r="K17" i="13"/>
  <c r="I12" i="13"/>
  <c r="V637" i="30"/>
  <c r="L21" i="13" s="1"/>
  <c r="T275" i="30"/>
  <c r="U275" i="30" s="1"/>
  <c r="V275" i="30" s="1"/>
  <c r="L18" i="13" s="1"/>
  <c r="V1612" i="30"/>
  <c r="L22" i="13" s="1"/>
  <c r="K22" i="13"/>
  <c r="G18" i="13"/>
  <c r="E20" i="13" s="1"/>
  <c r="K15" i="13"/>
  <c r="K14" i="13"/>
  <c r="V1735" i="30"/>
  <c r="E16" i="13"/>
  <c r="V1662" i="30"/>
  <c r="L23" i="13" s="1"/>
  <c r="K23" i="13"/>
  <c r="K16" i="13"/>
  <c r="V160" i="30"/>
  <c r="L16" i="13" s="1"/>
  <c r="V3222" i="30"/>
  <c r="L10" i="13"/>
  <c r="C183" i="29" l="1"/>
  <c r="C245" i="29"/>
  <c r="C243" i="29"/>
  <c r="C216" i="29"/>
  <c r="C192" i="29"/>
  <c r="C222" i="29"/>
  <c r="C197" i="29"/>
  <c r="C226" i="29"/>
  <c r="C240" i="29"/>
  <c r="C185" i="29"/>
  <c r="C237" i="29"/>
  <c r="C227" i="29"/>
  <c r="C195" i="29"/>
  <c r="C208" i="29"/>
  <c r="C223" i="29"/>
  <c r="C204" i="29"/>
  <c r="C241" i="29"/>
  <c r="C235" i="29"/>
  <c r="C203" i="29"/>
  <c r="C212" i="29"/>
  <c r="C220" i="29"/>
  <c r="C221" i="29"/>
  <c r="C230" i="29"/>
  <c r="C196" i="29"/>
  <c r="C213" i="29"/>
  <c r="C246" i="29"/>
  <c r="C198" i="29"/>
  <c r="C184" i="29"/>
  <c r="C189" i="29"/>
  <c r="C214" i="29"/>
  <c r="C224" i="29"/>
  <c r="C231" i="29"/>
  <c r="C201" i="29"/>
  <c r="C186" i="29"/>
  <c r="C193" i="29"/>
  <c r="C218" i="29"/>
  <c r="C232" i="29"/>
  <c r="C239" i="29"/>
  <c r="C217" i="29"/>
  <c r="C202" i="29"/>
  <c r="C211" i="29"/>
  <c r="C210" i="29"/>
  <c r="C225" i="29"/>
  <c r="C229" i="29"/>
  <c r="C215" i="29"/>
  <c r="C234" i="29"/>
  <c r="C200" i="29"/>
  <c r="C205" i="29"/>
  <c r="C238" i="29"/>
  <c r="C190" i="29"/>
  <c r="C236" i="29"/>
  <c r="C233" i="29"/>
  <c r="C187" i="29"/>
  <c r="C209" i="29"/>
  <c r="C242" i="29"/>
  <c r="C194" i="29"/>
  <c r="C244" i="29"/>
  <c r="C206" i="29"/>
  <c r="C219" i="29"/>
  <c r="C199" i="29"/>
  <c r="C228" i="29"/>
  <c r="C207" i="29"/>
  <c r="C191" i="29"/>
  <c r="C188" i="29"/>
  <c r="E23" i="13"/>
  <c r="E17" i="13"/>
  <c r="E21" i="13"/>
  <c r="E15" i="13"/>
  <c r="K18" i="13"/>
  <c r="E14" i="13"/>
  <c r="E22" i="13"/>
  <c r="E18" i="13"/>
  <c r="E19" i="13"/>
  <c r="E13" i="13"/>
  <c r="K12" i="13" l="1"/>
  <c r="L12" i="13" s="1"/>
  <c r="G12" i="13"/>
  <c r="H12" i="13" s="1"/>
  <c r="E1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tc={40717009-AE34-4015-959E-28D117099607}</author>
    <author>tc={E56FF84B-2E2C-470D-BBBD-701BD4F03D08}</author>
    <author>tc={F97F4E18-B5B2-45ED-BE75-D8DC8526B352}</author>
  </authors>
  <commentList>
    <comment ref="I8" authorId="0" shapeId="0" xr:uid="{40717009-AE34-4015-959E-28D1170996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Unify the size of mkt cap: MAM Equities size</t>
        </r>
      </text>
    </comment>
    <comment ref="I10" authorId="1" shapeId="0" xr:uid="{E56FF84B-2E2C-470D-BBBD-701BD4F03D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Unify the size of mkt cap: MAM Equities size</t>
        </r>
      </text>
    </comment>
    <comment ref="I13" authorId="2" shapeId="0" xr:uid="{F97F4E18-B5B2-45ED-BE75-D8DC8526B3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real ETF Carbon Emissions we owns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<sst xmlns="http://schemas.openxmlformats.org/spreadsheetml/2006/main" count="58021" uniqueCount="20762">
  <si>
    <t>ESG Portfolio</t>
  </si>
  <si>
    <t>Instrument</t>
  </si>
  <si>
    <t>Current ESG</t>
  </si>
  <si>
    <t>Predicted ESG</t>
  </si>
  <si>
    <t>Type</t>
  </si>
  <si>
    <t>% of AUM</t>
  </si>
  <si>
    <t>Normalized Weight</t>
  </si>
  <si>
    <t>ESG Score</t>
  </si>
  <si>
    <t>ESG Rating</t>
  </si>
  <si>
    <t>Carbon Emissions (metric tons)</t>
  </si>
  <si>
    <t>ISAC LN Equity</t>
  </si>
  <si>
    <t>ACWI US Equity</t>
  </si>
  <si>
    <t>Percentage</t>
  </si>
  <si>
    <t>Equities</t>
  </si>
  <si>
    <t>BLUE EP Equity</t>
  </si>
  <si>
    <t>ETF</t>
  </si>
  <si>
    <t>MGSEIAE LX Equity</t>
  </si>
  <si>
    <t>SICAV</t>
  </si>
  <si>
    <t>HIOEFEA ID Equity</t>
  </si>
  <si>
    <t>Open-End Fund</t>
  </si>
  <si>
    <t>NEMSBIE LX Equity</t>
  </si>
  <si>
    <t>TRVEFIC LX Equity</t>
  </si>
  <si>
    <t>TRESGFE ID Equity</t>
  </si>
  <si>
    <t>UBPIICE LX Equity</t>
  </si>
  <si>
    <t>ESML US Equity</t>
  </si>
  <si>
    <t>KGRN US Equity</t>
  </si>
  <si>
    <t>NNAABIU LX Equity</t>
  </si>
  <si>
    <t>BWAC US Equity</t>
  </si>
  <si>
    <t>Equity stock</t>
  </si>
  <si>
    <t>NOACU US Equity</t>
  </si>
  <si>
    <t>GMBTU US Equity</t>
  </si>
  <si>
    <t>Aternative Funds</t>
  </si>
  <si>
    <t>LTSGENA LX Equity</t>
  </si>
  <si>
    <t>IMPACTI KY Equity</t>
  </si>
  <si>
    <t>Hedge Fund</t>
  </si>
  <si>
    <t>ECOVIST KY Equity</t>
  </si>
  <si>
    <t>Alternatives</t>
  </si>
  <si>
    <t>Date</t>
  </si>
  <si>
    <t>Fund Name:</t>
  </si>
  <si>
    <t>BLUE FP Equity</t>
  </si>
  <si>
    <t>Fund Cap(million):</t>
  </si>
  <si>
    <t>Current</t>
  </si>
  <si>
    <t>Fund Weighted Average ESG Score:</t>
  </si>
  <si>
    <t>Fund ESG Rating:</t>
  </si>
  <si>
    <t>Carbon Emissions:</t>
  </si>
  <si>
    <t>Forcast</t>
  </si>
  <si>
    <t>Adjustment</t>
  </si>
  <si>
    <t>Fund ESG Score Adjustment %</t>
  </si>
  <si>
    <t>Fund ESG Quality Score</t>
  </si>
  <si>
    <t>ESG Industry</t>
  </si>
  <si>
    <t>ESG Rating Trend</t>
  </si>
  <si>
    <t>Environmental Score</t>
  </si>
  <si>
    <t>Social Score</t>
  </si>
  <si>
    <t>Governance Score</t>
  </si>
  <si>
    <t>Weighted Average Score</t>
  </si>
  <si>
    <t>Carbon Emissions</t>
  </si>
  <si>
    <t>CE weights</t>
  </si>
  <si>
    <t>Intensity Year</t>
  </si>
  <si>
    <t>Scope Key</t>
  </si>
  <si>
    <t>ESG Headline</t>
  </si>
  <si>
    <t>BXB AU Equity</t>
  </si>
  <si>
    <t>Brambles Ltd</t>
  </si>
  <si>
    <t>AU000000BXB1</t>
  </si>
  <si>
    <t>Commercial Services &amp; Supplies</t>
  </si>
  <si>
    <t>AAA</t>
  </si>
  <si>
    <t>0</t>
  </si>
  <si>
    <t>2019</t>
  </si>
  <si>
    <t>Reported</t>
  </si>
  <si>
    <t>Sets benchmark through sustainability focused business and robust internal control frameworks</t>
  </si>
  <si>
    <t>WCN CN Equity</t>
  </si>
  <si>
    <t>Waste Connections Inc</t>
  </si>
  <si>
    <t>CA94106B1013</t>
  </si>
  <si>
    <t>BBB</t>
  </si>
  <si>
    <t>1</t>
  </si>
  <si>
    <t>Shortcomings in toxic waste management systems</t>
  </si>
  <si>
    <t>SGSN SW Equity</t>
  </si>
  <si>
    <t>SGS SA</t>
  </si>
  <si>
    <t>CH0002497458</t>
  </si>
  <si>
    <t>Professional Services</t>
  </si>
  <si>
    <t>Improved data security policy; ESG integration across programs</t>
  </si>
  <si>
    <t>GIVN SW Equity</t>
  </si>
  <si>
    <t>Givaudan SA</t>
  </si>
  <si>
    <t>CH0010645932</t>
  </si>
  <si>
    <t>Specialty Chemicals</t>
  </si>
  <si>
    <t>Strong environmental strategy and robust chemical management</t>
  </si>
  <si>
    <t>KNIN SW Equity</t>
  </si>
  <si>
    <t>Kuehne + Nagel International A</t>
  </si>
  <si>
    <t>CH0025238863</t>
  </si>
  <si>
    <t>Marine Transport</t>
  </si>
  <si>
    <t>Improved board structure and robust safety controls; labor risks persist amid coronavirus crisis</t>
  </si>
  <si>
    <t>SIE GR Equity</t>
  </si>
  <si>
    <t>Siemens AG</t>
  </si>
  <si>
    <t>DE0007236101</t>
  </si>
  <si>
    <t>Industrial Conglomerates</t>
  </si>
  <si>
    <t>AA</t>
  </si>
  <si>
    <t>-1</t>
  </si>
  <si>
    <t>Relatively strong governance practices and cleantech strategy; but bribery probes drive downgrade</t>
  </si>
  <si>
    <t>EOAN GR Equity</t>
  </si>
  <si>
    <t>E.ON SE</t>
  </si>
  <si>
    <t>DE000ENAG999</t>
  </si>
  <si>
    <t>Utilities</t>
  </si>
  <si>
    <t>Acquisition of assets with low environmental footprint, but workforce management could be an issue</t>
  </si>
  <si>
    <t>DE000HLAG475</t>
  </si>
  <si>
    <t>E.Segmt-Moderate</t>
  </si>
  <si>
    <t>SY1 GR Equity</t>
  </si>
  <si>
    <t>Symrise AG</t>
  </si>
  <si>
    <t>DE000SYM9999</t>
  </si>
  <si>
    <t>A</t>
  </si>
  <si>
    <t>Comprehensive environmental strategy but lags peers in phasing out chemicals of high concern</t>
  </si>
  <si>
    <t>MAERSKB DC Equity</t>
  </si>
  <si>
    <t>AP Moller - Maersk A/S</t>
  </si>
  <si>
    <t>DK0010244508</t>
  </si>
  <si>
    <t>Credit line linked to progress in reduction of carbon emission</t>
  </si>
  <si>
    <t>VWS DC Equity</t>
  </si>
  <si>
    <t>Vestas Wind Systems A/S</t>
  </si>
  <si>
    <t>DK0010268606</t>
  </si>
  <si>
    <t>Electrical Equipment</t>
  </si>
  <si>
    <t>ESG integration across operations; strategic focus on integrated hybrid renewable energy solutions</t>
  </si>
  <si>
    <t>ORSTED DC Equity</t>
  </si>
  <si>
    <t>Orsted AS</t>
  </si>
  <si>
    <t>DK0060094928</t>
  </si>
  <si>
    <t>Focus towards strengthening its renewable energy pipeline</t>
  </si>
  <si>
    <t>SGRE SM Equity</t>
  </si>
  <si>
    <t>Siemens Gamesa Renewable Energ</t>
  </si>
  <si>
    <t>ES0143416115</t>
  </si>
  <si>
    <t>2020</t>
  </si>
  <si>
    <t>Well-positioned to cater to growing demand for energy from low-carbon renewable sources</t>
  </si>
  <si>
    <t>IBE SM Equity</t>
  </si>
  <si>
    <t>Iberdrola SA</t>
  </si>
  <si>
    <t>ES0144580Y14</t>
  </si>
  <si>
    <t>Strong ESG performance along with a continued focus on decarbonization</t>
  </si>
  <si>
    <t>ES0176252718</t>
  </si>
  <si>
    <t>Hotels &amp; Travel</t>
  </si>
  <si>
    <t>Leads peers in offering cleantech solutions</t>
  </si>
  <si>
    <t>WRT1V FH Equity</t>
  </si>
  <si>
    <t>Wartsila OYJ Abp</t>
  </si>
  <si>
    <t>FI0009003727</t>
  </si>
  <si>
    <t>Industrial Machinery</t>
  </si>
  <si>
    <t>Continued investments to develop solutions for circular economy</t>
  </si>
  <si>
    <t>VIE FP Equity</t>
  </si>
  <si>
    <t>Veolia Environnement SA</t>
  </si>
  <si>
    <t>FR0000124141</t>
  </si>
  <si>
    <t>Improved data security mechanisms and robust programs to retain skilled employees</t>
  </si>
  <si>
    <t>BVI FP Equity</t>
  </si>
  <si>
    <t>Bureau Veritas SA</t>
  </si>
  <si>
    <t>FR0006174348</t>
  </si>
  <si>
    <t>Geographic diversity to ease decarbonization pressures</t>
  </si>
  <si>
    <t>ENGI FP Equity</t>
  </si>
  <si>
    <t>Engie SA</t>
  </si>
  <si>
    <t>FR0010208488</t>
  </si>
  <si>
    <t>Shifting gears to meet France's targeted reduction in nuclear power</t>
  </si>
  <si>
    <t>EDF FP Equity</t>
  </si>
  <si>
    <t>Electricite de France SA</t>
  </si>
  <si>
    <t>FR0010242511</t>
  </si>
  <si>
    <t>Low environmental footprint as SSE focuses on electric networks and renewables</t>
  </si>
  <si>
    <t>SSE LN Equity</t>
  </si>
  <si>
    <t>SSE PLC</t>
  </si>
  <si>
    <t>GB0007908733</t>
  </si>
  <si>
    <t>Robust talent retention strategies; strong corporate governance</t>
  </si>
  <si>
    <t>REL LN Equity</t>
  </si>
  <si>
    <t>RELX PLC</t>
  </si>
  <si>
    <t>GB00B2B0DG97</t>
  </si>
  <si>
    <t>Strong governance practices support the rating</t>
  </si>
  <si>
    <t>UU/ LN Equity</t>
  </si>
  <si>
    <t>United Utilities Group PLC</t>
  </si>
  <si>
    <t>GB00B39J2M42</t>
  </si>
  <si>
    <t>Robust corporate governance practices</t>
  </si>
  <si>
    <t>SPX LN Equity</t>
  </si>
  <si>
    <t>Spirax-Sarco Engineering PLC</t>
  </si>
  <si>
    <t>GB00BWFGQN14</t>
  </si>
  <si>
    <t>Industry-leading product safety protocols; corporate governance practices lead home market peers</t>
  </si>
  <si>
    <t>8001 JP Equity</t>
  </si>
  <si>
    <t>ITOCHU Corp</t>
  </si>
  <si>
    <t>JP3143600009</t>
  </si>
  <si>
    <t>Trading Companies &amp; Distributors</t>
  </si>
  <si>
    <t>Robust food safety measures; limited efforts to manage water stress-related risks</t>
  </si>
  <si>
    <t>2875 JP Equity</t>
  </si>
  <si>
    <t>Toyo Suisan Kaisha Ltd</t>
  </si>
  <si>
    <t>JP3613000003</t>
  </si>
  <si>
    <t>Food Products</t>
  </si>
  <si>
    <t>Outperforms most peers in employee management practices</t>
  </si>
  <si>
    <t>6268 JP Equity</t>
  </si>
  <si>
    <t>Nabtesco Corp</t>
  </si>
  <si>
    <t>JP3651210001</t>
  </si>
  <si>
    <t>Strong environmental risk mitigation programs, weak corporate governance</t>
  </si>
  <si>
    <t>JP3665200006</t>
  </si>
  <si>
    <t>Leads peers in labor management initiatives, but lags in corporate governance practices</t>
  </si>
  <si>
    <t>6005 JP Equity</t>
  </si>
  <si>
    <t>Miura Co Ltd</t>
  </si>
  <si>
    <t>JP3880800002</t>
  </si>
  <si>
    <t>E.Segmt-Moderately Low</t>
  </si>
  <si>
    <t>Lags peers in health and safety management</t>
  </si>
  <si>
    <t>586 HK Equity</t>
  </si>
  <si>
    <t>China Conch Venture Holdings L</t>
  </si>
  <si>
    <t>KYG2116J1085</t>
  </si>
  <si>
    <t>Construction &amp; Engineering</t>
  </si>
  <si>
    <t>BB</t>
  </si>
  <si>
    <t>Regulatory penalties imposed over alleged anti-competitive activities; governance risks persist</t>
  </si>
  <si>
    <t>1 HK Equity</t>
  </si>
  <si>
    <t>CK Hutchison Holdings Ltd</t>
  </si>
  <si>
    <t>KYG217651051</t>
  </si>
  <si>
    <t>B</t>
  </si>
  <si>
    <t>KYG8187G1055</t>
  </si>
  <si>
    <t>Sustained focus on the development of products for low carbon economy</t>
  </si>
  <si>
    <t>DSM NA Equity</t>
  </si>
  <si>
    <t>Koninklijke DSM NV</t>
  </si>
  <si>
    <t>NL0000009827</t>
  </si>
  <si>
    <t>NL0000852580</t>
  </si>
  <si>
    <t>ARCAD NA Equity</t>
  </si>
  <si>
    <t>Arcadis NV</t>
  </si>
  <si>
    <t>NL0006237562</t>
  </si>
  <si>
    <t>Industry-leading sustainable seafood sourcing programs; water use is among highest in peer set</t>
  </si>
  <si>
    <t>MOWI NO Equity</t>
  </si>
  <si>
    <t>Mowi ASA</t>
  </si>
  <si>
    <t>NO0003054108</t>
  </si>
  <si>
    <t>NO0003096208</t>
  </si>
  <si>
    <t>NO0010310956</t>
  </si>
  <si>
    <t>NO0010365521</t>
  </si>
  <si>
    <t>Aggressive renewable energy expansion and decarbonization targets support the rating</t>
  </si>
  <si>
    <t>EDP PL Equity</t>
  </si>
  <si>
    <t>EDP - Energias de Portugal SA</t>
  </si>
  <si>
    <t>PTEDP0AM0009</t>
  </si>
  <si>
    <t>Maintains niche focus on clean technology</t>
  </si>
  <si>
    <t>ALFA SS Equity</t>
  </si>
  <si>
    <t>Alfa Laval AB</t>
  </si>
  <si>
    <t>SE0000695876</t>
  </si>
  <si>
    <t>O&amp;M segment restructuring may pose downsizing risks, yet labor programs appear to be strong</t>
  </si>
  <si>
    <t>KEP SP Equity</t>
  </si>
  <si>
    <t>Keppel Corp Ltd</t>
  </si>
  <si>
    <t>SG1U68934629</t>
  </si>
  <si>
    <t>Sustained investments to fund infrastructure upgrades</t>
  </si>
  <si>
    <t>AWK US Equity</t>
  </si>
  <si>
    <t>American Water Works Co Inc</t>
  </si>
  <si>
    <t>US0304201033</t>
  </si>
  <si>
    <t>People Gas acquisition to alter risk profile</t>
  </si>
  <si>
    <t>WTRG US Equity</t>
  </si>
  <si>
    <t>Essential Utilities Inc</t>
  </si>
  <si>
    <t>US29670G1022</t>
  </si>
  <si>
    <t>GLDD US Equity</t>
  </si>
  <si>
    <t>Great Lakes Dredge &amp; Dock Corp</t>
  </si>
  <si>
    <t>US3906071093</t>
  </si>
  <si>
    <t>Merger activity may enhance clean technology potential and pose workforce management challenges</t>
  </si>
  <si>
    <t>IR US Equity</t>
  </si>
  <si>
    <t>Ingersoll Rand Inc</t>
  </si>
  <si>
    <t>US45687V1061</t>
  </si>
  <si>
    <t>2018</t>
  </si>
  <si>
    <t>US5352191093</t>
  </si>
  <si>
    <t>E.Segmt-Moderately High</t>
  </si>
  <si>
    <t>Efforts to improve greenhouse gas emissions profile</t>
  </si>
  <si>
    <t>RSG US Equity</t>
  </si>
  <si>
    <t>Republic Services Inc</t>
  </si>
  <si>
    <t>US7607591002</t>
  </si>
  <si>
    <t>2</t>
  </si>
  <si>
    <t>Sustained efforts toward waste management; health and safety risk persist</t>
  </si>
  <si>
    <t>WM US Equity</t>
  </si>
  <si>
    <t>Waste Management Inc</t>
  </si>
  <si>
    <t>US94106L1098</t>
  </si>
  <si>
    <t>Sustained research and development investment supports cleantech strategy</t>
  </si>
  <si>
    <t>XYL US Equity</t>
  </si>
  <si>
    <t>Xylem Inc/NY</t>
  </si>
  <si>
    <t>US98419M1009</t>
  </si>
  <si>
    <t>ADCB UH Equity</t>
  </si>
  <si>
    <t>Abu Dhabi Commercial Bank PJSC</t>
  </si>
  <si>
    <t>AEA000201011</t>
  </si>
  <si>
    <t>E.CSI</t>
  </si>
  <si>
    <t>Leader in customer protection framework and data handling practices; trails peers in board structure</t>
  </si>
  <si>
    <t>ALDAR UH Equity</t>
  </si>
  <si>
    <t>Aldar Properties PJSC</t>
  </si>
  <si>
    <t>AEA002001013</t>
  </si>
  <si>
    <t>Lags peers in demonstrating robust governance practices</t>
  </si>
  <si>
    <t>EMAAR UH Equity</t>
  </si>
  <si>
    <t>Emaar Properties PJSC</t>
  </si>
  <si>
    <t>AEE000301011</t>
  </si>
  <si>
    <t>Lags peers in implementing comprehensive health and safety controls, despite operational scale</t>
  </si>
  <si>
    <t>ETISALAT UH Equity</t>
  </si>
  <si>
    <t>Emirates Telecommunications Gr</t>
  </si>
  <si>
    <t>AEE000401019</t>
  </si>
  <si>
    <t>Strong data security measures; however, corruption and governance risks persist</t>
  </si>
  <si>
    <t>EMIRATES UH Equity</t>
  </si>
  <si>
    <t>Emirates NBD Bank PJSC</t>
  </si>
  <si>
    <t>AEE000801010</t>
  </si>
  <si>
    <t>Improved social programs but governance risks constrain rating</t>
  </si>
  <si>
    <t>EMAARMLS UH Equity</t>
  </si>
  <si>
    <t>Emaar Malls PJSC</t>
  </si>
  <si>
    <t>AEE001501015</t>
  </si>
  <si>
    <t>CCC</t>
  </si>
  <si>
    <t>FAB UH Equity</t>
  </si>
  <si>
    <t>First Abu Dhabi Bank PJSC</t>
  </si>
  <si>
    <t>AEN000101016</t>
  </si>
  <si>
    <t>Poised to handle risks of digital banking, but weak governance</t>
  </si>
  <si>
    <t>SLB US Equity</t>
  </si>
  <si>
    <t>Schlumberger NV</t>
  </si>
  <si>
    <t>AN8068571086</t>
  </si>
  <si>
    <t>Strong governance and business ethics practices</t>
  </si>
  <si>
    <t>RBI AV Equity</t>
  </si>
  <si>
    <t>Raiffeisen Bank International</t>
  </si>
  <si>
    <t>AT0000606306</t>
  </si>
  <si>
    <t>Improved data privacy measures drive upgrade</t>
  </si>
  <si>
    <t>EBS AV Equity</t>
  </si>
  <si>
    <t>Erste Group Bank AG</t>
  </si>
  <si>
    <t>AT0000652011</t>
  </si>
  <si>
    <t>Leads peers in ESG integration in lending, corporate governance and financial inclusion</t>
  </si>
  <si>
    <t>OMV AV Equity</t>
  </si>
  <si>
    <t>OMV AG</t>
  </si>
  <si>
    <t>AT0000743059</t>
  </si>
  <si>
    <t>Industry-leading environmental policies and track record</t>
  </si>
  <si>
    <t>VER AV Equity</t>
  </si>
  <si>
    <t>Verbund AG</t>
  </si>
  <si>
    <t>AT0000746409</t>
  </si>
  <si>
    <t>Low air pollution operations result in low risk exposure, support the rating</t>
  </si>
  <si>
    <t>VOE AV Equity</t>
  </si>
  <si>
    <t>voestalpine AG</t>
  </si>
  <si>
    <t>AT0000937503</t>
  </si>
  <si>
    <t>Leads peers in carbon and toxic emissions management and performance</t>
  </si>
  <si>
    <t>AGL AU Equity</t>
  </si>
  <si>
    <t>AGL Energy Ltd</t>
  </si>
  <si>
    <t>AU000000AGL7</t>
  </si>
  <si>
    <t>Significant coal generation portfolio; clear decarbonization targets</t>
  </si>
  <si>
    <t>ALL AU Equity</t>
  </si>
  <si>
    <t>Aristocrat Leisure Ltd</t>
  </si>
  <si>
    <t>AU000000ALL7</t>
  </si>
  <si>
    <t>Responsible gaming and governance practices lead peers</t>
  </si>
  <si>
    <t>AMP AU Equity</t>
  </si>
  <si>
    <t>AMP Ltd</t>
  </si>
  <si>
    <t>AU000000AMP6</t>
  </si>
  <si>
    <t>Regulatory approval pending for AMP Life sale; Royal Commission inquiry weigh on rating</t>
  </si>
  <si>
    <t>ANZ AU Equity</t>
  </si>
  <si>
    <t>Australia &amp; New Zealand Bankin</t>
  </si>
  <si>
    <t>AU000000ANZ3</t>
  </si>
  <si>
    <t>Involvement in controversies constrain the company's strong ESG performance</t>
  </si>
  <si>
    <t>APA Group</t>
  </si>
  <si>
    <t>AU000000APA1</t>
  </si>
  <si>
    <t>Environmental risk management and governance practices remain robust</t>
  </si>
  <si>
    <t>APT AU Equity</t>
  </si>
  <si>
    <t>Afterpay Ltd</t>
  </si>
  <si>
    <t>AU000000APT1</t>
  </si>
  <si>
    <t>Leads industry peers in adopting strong governance practices</t>
  </si>
  <si>
    <t>AST AU Equity</t>
  </si>
  <si>
    <t>AusNet Services</t>
  </si>
  <si>
    <t>AU000000AST5</t>
  </si>
  <si>
    <t>Low emissions risk exposure due to T&amp;D operations</t>
  </si>
  <si>
    <t>ASX AU Equity</t>
  </si>
  <si>
    <t>ASX Ltd</t>
  </si>
  <si>
    <t>AU000000ASX7</t>
  </si>
  <si>
    <t>Strong governance and talent management practices, decrease in staff attrition</t>
  </si>
  <si>
    <t>AZJ AU Equity</t>
  </si>
  <si>
    <t>Aurizon Holdings Ltd</t>
  </si>
  <si>
    <t>AU000000AZJ1</t>
  </si>
  <si>
    <t>Governance structures remain robust; ongoing restructuring may present labor challenges</t>
  </si>
  <si>
    <t>BHP AU Equity</t>
  </si>
  <si>
    <t>BHP Group Ltd</t>
  </si>
  <si>
    <t>AU000000BHP4</t>
  </si>
  <si>
    <t>Strong governance and business ethics practices; expansion projects face community opposition</t>
  </si>
  <si>
    <t>BSL AU Equity</t>
  </si>
  <si>
    <t>BlueScope Steel Ltd</t>
  </si>
  <si>
    <t>AU000000BSL0</t>
  </si>
  <si>
    <t>Strong board structure and safety performance; but labor unrest risk remains a concern</t>
  </si>
  <si>
    <t>CBA AU Equity</t>
  </si>
  <si>
    <t>Commonwealth Bank of Australia</t>
  </si>
  <si>
    <t>AU000000CBA7</t>
  </si>
  <si>
    <t>Enhanced assessment of ESG risk in corporate lending and strong uptake of green bonds drive upgrade</t>
  </si>
  <si>
    <t>CCL AU Equity</t>
  </si>
  <si>
    <t>Coca-Cola Amatil Ltd</t>
  </si>
  <si>
    <t>AU000000CCL2</t>
  </si>
  <si>
    <t>Well-prepared to meet evolving packaging regulations in Australia</t>
  </si>
  <si>
    <t>CIM AU Equity</t>
  </si>
  <si>
    <t>CIMIC Group Ltd</t>
  </si>
  <si>
    <t>AU000000CIM7</t>
  </si>
  <si>
    <t>Strong cleantech opportunities but governance practices weigh on assessment</t>
  </si>
  <si>
    <t>COH AU Equity</t>
  </si>
  <si>
    <t>Cochlear Ltd</t>
  </si>
  <si>
    <t>AU000000COH5</t>
  </si>
  <si>
    <t>Strong business ethics policies and programs drive the upgrade</t>
  </si>
  <si>
    <t>CPU AU Equity</t>
  </si>
  <si>
    <t>Computershare Ltd</t>
  </si>
  <si>
    <t>AU000000CPU5</t>
  </si>
  <si>
    <t>Leads peers in business ethics and data security management practices</t>
  </si>
  <si>
    <t>CSL AU Equity</t>
  </si>
  <si>
    <t>CSL Ltd</t>
  </si>
  <si>
    <t>AU000000CSL8</t>
  </si>
  <si>
    <t>Numerous product recalls in line with the high exposure to product quality and safety risks</t>
  </si>
  <si>
    <t>CWN AU Equity</t>
  </si>
  <si>
    <t>Crown Resorts Ltd</t>
  </si>
  <si>
    <t>AU000000CWN6</t>
  </si>
  <si>
    <t>Large-scale layoffs due to COVID-19; license to operate Barangaroo complex not approved</t>
  </si>
  <si>
    <t>AU000000DXS1</t>
  </si>
  <si>
    <t>Robust occupational health and safety management programs</t>
  </si>
  <si>
    <t>EVN AU Equity</t>
  </si>
  <si>
    <t>Evolution Mining Ltd</t>
  </si>
  <si>
    <t>AU000000EVN4</t>
  </si>
  <si>
    <t>Strong business ethics protocols and another fatality-free year</t>
  </si>
  <si>
    <t>FMG AU Equity</t>
  </si>
  <si>
    <t>Fortescue Metals Group Ltd</t>
  </si>
  <si>
    <t>AU000000FMG4</t>
  </si>
  <si>
    <t>Leading governance practices, but lacks relatively robust focus on talent development</t>
  </si>
  <si>
    <t>AU000000GMG2</t>
  </si>
  <si>
    <t>Strong green building investment focus, combined with robust governance practices, drive performance</t>
  </si>
  <si>
    <t>AU000000GPT8</t>
  </si>
  <si>
    <t>Leads peers in corporate governance and ESG integration in underwriting</t>
  </si>
  <si>
    <t>IAG AU Equity</t>
  </si>
  <si>
    <t>Insurance Australia Group Ltd</t>
  </si>
  <si>
    <t>AU000000IAG3</t>
  </si>
  <si>
    <t>Leads peers in governance practices; relatively weak employee management programs</t>
  </si>
  <si>
    <t>AU000000JHX1</t>
  </si>
  <si>
    <t>Sector leading practices on governance, and construction quality assurance</t>
  </si>
  <si>
    <t>AU000000LLC3</t>
  </si>
  <si>
    <t>Strong structural governance and staff engagement programs</t>
  </si>
  <si>
    <t>MFG AU Equity</t>
  </si>
  <si>
    <t>Magellan Financial Group Ltd</t>
  </si>
  <si>
    <t>AU000000MFG4</t>
  </si>
  <si>
    <t>Strong responsible investment strategies, but faces multiple regulatory investigations</t>
  </si>
  <si>
    <t>AU000000MGR9</t>
  </si>
  <si>
    <t>Strong governance and ESG risk management in corporate lending, but sales controversies persist</t>
  </si>
  <si>
    <t>MPL AU Equity</t>
  </si>
  <si>
    <t>Medibank Pvt Ltd</t>
  </si>
  <si>
    <t>AU000000MPL3</t>
  </si>
  <si>
    <t>Industry leader in safety management, strong overall governance framework</t>
  </si>
  <si>
    <t>MQG AU Equity</t>
  </si>
  <si>
    <t>Macquarie Group Ltd</t>
  </si>
  <si>
    <t>AU000000MQG1</t>
  </si>
  <si>
    <t>Enhanced assessment of governance practices and lower water risk exposure drive upgrade</t>
  </si>
  <si>
    <t>NAB AU Equity</t>
  </si>
  <si>
    <t>National Australia Bank Ltd</t>
  </si>
  <si>
    <t>AU000000NAB4</t>
  </si>
  <si>
    <t>Scope 3 emission reduction targets; coal seam gas extraction increases environmental risk profile</t>
  </si>
  <si>
    <t>NCM AU Equity</t>
  </si>
  <si>
    <t>Newcrest Mining Ltd</t>
  </si>
  <si>
    <t>AU000000NCM7</t>
  </si>
  <si>
    <t>Strong GHG emission management initiatives, below-par executive pay practices.</t>
  </si>
  <si>
    <t>NST AU Equity</t>
  </si>
  <si>
    <t>Northern Star Resources Ltd</t>
  </si>
  <si>
    <t>AU000000NST8</t>
  </si>
  <si>
    <t>ORG AU Equity</t>
  </si>
  <si>
    <t>Origin Energy Ltd</t>
  </si>
  <si>
    <t>AU000000ORG5</t>
  </si>
  <si>
    <t>Strong ESG integration into investment decisions drives upgrade</t>
  </si>
  <si>
    <t>ORI AU Equity</t>
  </si>
  <si>
    <t>Orica Ltd</t>
  </si>
  <si>
    <t>AU000000ORI1</t>
  </si>
  <si>
    <t>Strong business ethics policies and data security management initiatives</t>
  </si>
  <si>
    <t>QAN AU Equity</t>
  </si>
  <si>
    <t>Qantas Airways Ltd</t>
  </si>
  <si>
    <t>AU000000QAN2</t>
  </si>
  <si>
    <t>Strong corporate governance structure; lags peers in labor-management practices</t>
  </si>
  <si>
    <t>QBE AU Equity</t>
  </si>
  <si>
    <t>QBE Insurance Group Ltd</t>
  </si>
  <si>
    <t>AU000000QBE9</t>
  </si>
  <si>
    <t>Strong safety and environmental measures;  stakeholder backlash over impact of expansion activity</t>
  </si>
  <si>
    <t>REA AU Equity</t>
  </si>
  <si>
    <t>REA Group Ltd</t>
  </si>
  <si>
    <t>AU000000REA9</t>
  </si>
  <si>
    <t>Community oppositions persist despite engagement initiatives</t>
  </si>
  <si>
    <t>RHC AU Equity</t>
  </si>
  <si>
    <t>Ramsay Health Care Ltd</t>
  </si>
  <si>
    <t>AU000000RHC8</t>
  </si>
  <si>
    <t>Strong governance structure; lags peers on green building efforts</t>
  </si>
  <si>
    <t>RIO AU Equity</t>
  </si>
  <si>
    <t>Rio Tinto Ltd</t>
  </si>
  <si>
    <t>AU000000RIO1</t>
  </si>
  <si>
    <t>Robust governance and business ethics practices</t>
  </si>
  <si>
    <t>S32 AU Equity</t>
  </si>
  <si>
    <t>South32 Ltd</t>
  </si>
  <si>
    <t>AU000000S320</t>
  </si>
  <si>
    <t>Continues to demonstrate sector leadership in green building practices and gender diversity</t>
  </si>
  <si>
    <t>AU000000SCG8</t>
  </si>
  <si>
    <t>Improved performance on overall governance, strong service quality framework drive the upgrade</t>
  </si>
  <si>
    <t>SEK AU Equity</t>
  </si>
  <si>
    <t>SEEK Ltd</t>
  </si>
  <si>
    <t>AU000000SEK6</t>
  </si>
  <si>
    <t>Initiatives on carbon emissions management lag peers and governance concerns persist</t>
  </si>
  <si>
    <t>AU000000SGP0</t>
  </si>
  <si>
    <t>Increasing natural gas asset portfolio reinforces carbon mitigation strategy</t>
  </si>
  <si>
    <t>SHL AU Equity</t>
  </si>
  <si>
    <t>Sonic Healthcare Ltd</t>
  </si>
  <si>
    <t>AU000000SHL7</t>
  </si>
  <si>
    <t>Strong focus on responsible investing and cybersecurity</t>
  </si>
  <si>
    <t>SOL AU Equity</t>
  </si>
  <si>
    <t>Washington H Soul Pattinson &amp;</t>
  </si>
  <si>
    <t>AU000000SOL3</t>
  </si>
  <si>
    <t>STO AU Equity</t>
  </si>
  <si>
    <t>Santos Ltd</t>
  </si>
  <si>
    <t>AU000000STO6</t>
  </si>
  <si>
    <t>Increased focus on responsible gambling and data protection measures amid COVID-19</t>
  </si>
  <si>
    <t>SUN AU Equity</t>
  </si>
  <si>
    <t>Suncorp Group Ltd</t>
  </si>
  <si>
    <t>AU000000SUN6</t>
  </si>
  <si>
    <t>Continued leadership in anti-corruption practices and employee safety management</t>
  </si>
  <si>
    <t>AU000000SYD9</t>
  </si>
  <si>
    <t>Strong governance and data security practices; labor related risks persist</t>
  </si>
  <si>
    <t>TAH AU Equity</t>
  </si>
  <si>
    <t>Tabcorp Holdings Ltd</t>
  </si>
  <si>
    <t>AU000000TAH8</t>
  </si>
  <si>
    <t>Robust responsible drinking efforts, but water mitigation strategy lags those of peers</t>
  </si>
  <si>
    <t>AU000000TCL6</t>
  </si>
  <si>
    <t>Improvements in human capital development; substantial green-certified portfolio</t>
  </si>
  <si>
    <t>TLS AU Equity</t>
  </si>
  <si>
    <t>Telstra Corp Ltd</t>
  </si>
  <si>
    <t>AU000000TLS2</t>
  </si>
  <si>
    <t>Concerns regarding allegations of money laundering and weak consumer protection practices persist</t>
  </si>
  <si>
    <t>TWE AU Equity</t>
  </si>
  <si>
    <t>Treasury Wine Estates Ltd</t>
  </si>
  <si>
    <t>AU000000TWE9</t>
  </si>
  <si>
    <t>Strong business ethics policies and improvement in corporate governance practices drive upgrade</t>
  </si>
  <si>
    <t>Vicinity Centres</t>
  </si>
  <si>
    <t>AU000000VCX7</t>
  </si>
  <si>
    <t>Strong governance performance; labor management challenges persist</t>
  </si>
  <si>
    <t>WBC AU Equity</t>
  </si>
  <si>
    <t>Westpac Banking Corp</t>
  </si>
  <si>
    <t>AU000000WBC1</t>
  </si>
  <si>
    <t>Robust governance structure, anti-corruption policies, and carbon management</t>
  </si>
  <si>
    <t>WES AU Equity</t>
  </si>
  <si>
    <t>Wesfarmers Ltd</t>
  </si>
  <si>
    <t>AU000000WES1</t>
  </si>
  <si>
    <t>Strong data protection programs; but gaps in talent management persist</t>
  </si>
  <si>
    <t>WOW AU Equity</t>
  </si>
  <si>
    <t>Woolworths Group Ltd</t>
  </si>
  <si>
    <t>AU000000WOW2</t>
  </si>
  <si>
    <t>Governance practices and data security programs lead those of peers; labor management issues persist</t>
  </si>
  <si>
    <t>WPL AU Equity</t>
  </si>
  <si>
    <t>Woodside Petroleum Ltd</t>
  </si>
  <si>
    <t>AU000000WPL2</t>
  </si>
  <si>
    <t>Expansion in retail despite unfavorable economic conditions</t>
  </si>
  <si>
    <t>WTC AU Equity</t>
  </si>
  <si>
    <t>WiseTech Global Ltd</t>
  </si>
  <si>
    <t>AU000000WTC3</t>
  </si>
  <si>
    <t>COL AU Equity</t>
  </si>
  <si>
    <t>Coles Group Ltd</t>
  </si>
  <si>
    <t>AU0000030678</t>
  </si>
  <si>
    <t>ALD AU Equity</t>
  </si>
  <si>
    <t>Ampol Ltd</t>
  </si>
  <si>
    <t>AU0000088338</t>
  </si>
  <si>
    <t>Well-articulated programs across ESG areas</t>
  </si>
  <si>
    <t>TPG AU Equity</t>
  </si>
  <si>
    <t>TPG Telecom Ltd</t>
  </si>
  <si>
    <t>AU0000090128</t>
  </si>
  <si>
    <t>Strong corporate behavior practices drive upgrade</t>
  </si>
  <si>
    <t>SOLB BB Equity</t>
  </si>
  <si>
    <t>Solvay SA</t>
  </si>
  <si>
    <t>BE0003470755</t>
  </si>
  <si>
    <t>Maintains robust human capital initiatives and anti-corruption measures</t>
  </si>
  <si>
    <t>KBC BB Equity</t>
  </si>
  <si>
    <t>KBC Group NV</t>
  </si>
  <si>
    <t>BE0003565737</t>
  </si>
  <si>
    <t>E.Segmt-Low</t>
  </si>
  <si>
    <t>Improved corporate governance practices drive the upgrade</t>
  </si>
  <si>
    <t>SOF BB Equity</t>
  </si>
  <si>
    <t>Sofina SA</t>
  </si>
  <si>
    <t>BE0003717312</t>
  </si>
  <si>
    <t>Strong governance practices; limited preparedness to mitigate cyber-security risks</t>
  </si>
  <si>
    <t>UCB BB Equity</t>
  </si>
  <si>
    <t>UCB SA</t>
  </si>
  <si>
    <t>BE0003739530</t>
  </si>
  <si>
    <t>Improved governance practices drive upgrade; employee programs continue to lag those of most peers</t>
  </si>
  <si>
    <t>GBLB BB Equity</t>
  </si>
  <si>
    <t>Groupe Bruxelles Lambert SA</t>
  </si>
  <si>
    <t>BE0003797140</t>
  </si>
  <si>
    <t>Main transmission system operator in countries with renewable energy growth</t>
  </si>
  <si>
    <t>PROX BB Equity</t>
  </si>
  <si>
    <t>Proximus SADP</t>
  </si>
  <si>
    <t>BE0003810273</t>
  </si>
  <si>
    <t>Strong data security initiatives; labor management issues persist</t>
  </si>
  <si>
    <t>GLPG NA Equity</t>
  </si>
  <si>
    <t>Galapagos NV</t>
  </si>
  <si>
    <t>BE0003818359</t>
  </si>
  <si>
    <t>Strong governance framework and talent retention programs relative to peers</t>
  </si>
  <si>
    <t>ELI BB Equity</t>
  </si>
  <si>
    <t>Elia Group SA/NV</t>
  </si>
  <si>
    <t>BE0003822393</t>
  </si>
  <si>
    <t>Strong efforts to reduce environmental footprint across its value chain, accounting concerns persist</t>
  </si>
  <si>
    <t>COLR BB Equity</t>
  </si>
  <si>
    <t>Etablissements Franz Colruyt N</t>
  </si>
  <si>
    <t>BE0974256852</t>
  </si>
  <si>
    <t>Extensive R&amp;D efforts to cater to the growing market for clean mobility</t>
  </si>
  <si>
    <t>AGS BB Equity</t>
  </si>
  <si>
    <t>Ageas SA/NV</t>
  </si>
  <si>
    <t>BE0974264930</t>
  </si>
  <si>
    <t>Improved talent management initiatives, but weak governance practices relative to peers</t>
  </si>
  <si>
    <t>ABI BB Equity</t>
  </si>
  <si>
    <t>Anheuser-Busch InBev SA/NV</t>
  </si>
  <si>
    <t>BE0974293251</t>
  </si>
  <si>
    <t>Weak corporate governance practices continue to underpin the rating</t>
  </si>
  <si>
    <t>UMI BB Equity</t>
  </si>
  <si>
    <t>Umicore SA</t>
  </si>
  <si>
    <t>BE0974320526</t>
  </si>
  <si>
    <t>Improved efforts on human capital management drive upgrade</t>
  </si>
  <si>
    <t>241 HK Equity</t>
  </si>
  <si>
    <t>Alibaba Health Information Tec</t>
  </si>
  <si>
    <t>BMG0171K1018</t>
  </si>
  <si>
    <t>Weak data protection mechanisms and ESG integration</t>
  </si>
  <si>
    <t>1060 HK Equity</t>
  </si>
  <si>
    <t>Alibaba Pictures Group Ltd</t>
  </si>
  <si>
    <t>BMG0171W1055</t>
  </si>
  <si>
    <t>Strong environmental management strategy</t>
  </si>
  <si>
    <t>ACGL US Equity</t>
  </si>
  <si>
    <t>Arch Capital Group Ltd</t>
  </si>
  <si>
    <t>BMG0450A1053</t>
  </si>
  <si>
    <t>Efforts to protect biodiversity and water quality; lacks robust anti-corruption policies</t>
  </si>
  <si>
    <t>ATH US Equity</t>
  </si>
  <si>
    <t>Athene Holding Ltd</t>
  </si>
  <si>
    <t>BMG0684D1074</t>
  </si>
  <si>
    <t>Rising fleet emission heightens exposure to carbon regulatory risk</t>
  </si>
  <si>
    <t>AXTA US Equity</t>
  </si>
  <si>
    <t>Axalta Coating Systems Ltd</t>
  </si>
  <si>
    <t>BMG0750C1082</t>
  </si>
  <si>
    <t>Continues to improve traceability to meet zero-deforestation commitment</t>
  </si>
  <si>
    <t>371 HK Equity</t>
  </si>
  <si>
    <t>Beijing Enterprises Water Grou</t>
  </si>
  <si>
    <t>BMG0957L1090</t>
  </si>
  <si>
    <t>Improved governance and anti-corruption practices drive upgrade</t>
  </si>
  <si>
    <t>1114 HK Equity</t>
  </si>
  <si>
    <t>Brilliance China Automotive Ho</t>
  </si>
  <si>
    <t>BMG1368B1028</t>
  </si>
  <si>
    <t>Continued business expansion of gas distribution network</t>
  </si>
  <si>
    <t>BG US Equity</t>
  </si>
  <si>
    <t>Bunge Ltd</t>
  </si>
  <si>
    <t>BMG169621056</t>
  </si>
  <si>
    <t>384 HK Equity</t>
  </si>
  <si>
    <t>China Gas Holdings Ltd</t>
  </si>
  <si>
    <t>BMG2109G1033</t>
  </si>
  <si>
    <t>Governance practices continue to lag peers</t>
  </si>
  <si>
    <t>1193 HK Equity</t>
  </si>
  <si>
    <t>China Resources Gas Group Ltd</t>
  </si>
  <si>
    <t>BMG2113B1081</t>
  </si>
  <si>
    <t>Board practice concerns and shareholder discontent at directors' re-election</t>
  </si>
  <si>
    <t>8083 HK Equity</t>
  </si>
  <si>
    <t>China Youzan Ltd</t>
  </si>
  <si>
    <t>BMG2164J1099</t>
  </si>
  <si>
    <t>Broad privacy rights to users and ESG-risk integration in lending lead to rating upgrade</t>
  </si>
  <si>
    <t>1038 HK Equity</t>
  </si>
  <si>
    <t>CK Infrastructure Holdings Ltd</t>
  </si>
  <si>
    <t>BMG2178K1009</t>
  </si>
  <si>
    <t>Improvement in management of some ESG risks drives upgrade</t>
  </si>
  <si>
    <t>1199 HK Equity</t>
  </si>
  <si>
    <t>COSCO SHIPPING Ports Ltd</t>
  </si>
  <si>
    <t>BMG2442N1048</t>
  </si>
  <si>
    <t>Limited data security and labor management programs</t>
  </si>
  <si>
    <t>BAP US Equity</t>
  </si>
  <si>
    <t>Credicorp Ltd</t>
  </si>
  <si>
    <t>BMG2519Y1084</t>
  </si>
  <si>
    <t>Enhanced human capital management; significant governance risks persist</t>
  </si>
  <si>
    <t>RE US Equity</t>
  </si>
  <si>
    <t>Everest Re Group Ltd</t>
  </si>
  <si>
    <t>BMG3223R1088</t>
  </si>
  <si>
    <t>Strong talent management programs; improvement in board composition</t>
  </si>
  <si>
    <t>493 HK Equity</t>
  </si>
  <si>
    <t>GOME Retail Holdings Ltd</t>
  </si>
  <si>
    <t>BMG3978C1249</t>
  </si>
  <si>
    <t>Strong ESG Integration into investment management process; weak talent management initiatives</t>
  </si>
  <si>
    <t>HKL SP Equity</t>
  </si>
  <si>
    <t>Hongkong Land Holdings Ltd</t>
  </si>
  <si>
    <t>BMG4587L1090</t>
  </si>
  <si>
    <t>Tight family control remains and COVID-19 may see elevated labor risks</t>
  </si>
  <si>
    <t>INFO US Equity</t>
  </si>
  <si>
    <t>IHS Markit Ltd</t>
  </si>
  <si>
    <t>BMG475671050</t>
  </si>
  <si>
    <t>Tight family control maintained through cross shareholdings with parent firm</t>
  </si>
  <si>
    <t>IVZ US Equity</t>
  </si>
  <si>
    <t>Invesco Ltd</t>
  </si>
  <si>
    <t>BMG491BT1088</t>
  </si>
  <si>
    <t>Below-par governance practices and  high exposure to business ethics-related risks</t>
  </si>
  <si>
    <t>JM SP Equity</t>
  </si>
  <si>
    <t>Jardine Matheson Holdings Ltd</t>
  </si>
  <si>
    <t>BMG507361001</t>
  </si>
  <si>
    <t>Strategic focus on clean tech; limited talent management programs</t>
  </si>
  <si>
    <t>JS SP Equity</t>
  </si>
  <si>
    <t>Jardine Strategic Holdings Ltd</t>
  </si>
  <si>
    <t>BMG507641022</t>
  </si>
  <si>
    <t>Overall ESG initiatives trail those of industry peers</t>
  </si>
  <si>
    <t>135 HK Equity</t>
  </si>
  <si>
    <t>Kunlun Energy Co Ltd</t>
  </si>
  <si>
    <t>BMG5320C1082</t>
  </si>
  <si>
    <t>Strong governance drives upgrade; lags in talent management, responsible investment</t>
  </si>
  <si>
    <t>MRVL US Equity</t>
  </si>
  <si>
    <t>Marvell Technology Group Ltd</t>
  </si>
  <si>
    <t>BMG5876H1051</t>
  </si>
  <si>
    <t>Improved board structure, but limited anti-corruption controls and community engagement efforts</t>
  </si>
  <si>
    <t>2689 HK Equity</t>
  </si>
  <si>
    <t>Nine Dragons Paper Holdings Lt</t>
  </si>
  <si>
    <t>BMG653181005</t>
  </si>
  <si>
    <t>Robust responsible marketing programs; improvement in workplace safety performance</t>
  </si>
  <si>
    <t>RNR US Equity</t>
  </si>
  <si>
    <t>RenaissanceRe Holdings Ltd</t>
  </si>
  <si>
    <t>BMG7496G1033</t>
  </si>
  <si>
    <t>Strong ethical and corporate governance practices</t>
  </si>
  <si>
    <t>152 HK Equity</t>
  </si>
  <si>
    <t>Shenzhen International Holding</t>
  </si>
  <si>
    <t>BMG8086V1467</t>
  </si>
  <si>
    <t>Strong consumer protection and talent management programs relative to peers</t>
  </si>
  <si>
    <t>ABEV3 BZ Equity</t>
  </si>
  <si>
    <t>Ambev SA</t>
  </si>
  <si>
    <t>BRABEVACNOR1</t>
  </si>
  <si>
    <t>Strong responsible lending framework; governance issues and controversies persist</t>
  </si>
  <si>
    <t>B3SA3 BZ Equity</t>
  </si>
  <si>
    <t>B3 SA - Brasil Bolsa Balcao</t>
  </si>
  <si>
    <t>BRB3SAACNOR6</t>
  </si>
  <si>
    <t>BBAS3 BZ Equity</t>
  </si>
  <si>
    <t>Banco do Brasil SA</t>
  </si>
  <si>
    <t>BRBBASACNOR3</t>
  </si>
  <si>
    <t>Improvements in executive pay disclosure drive upgrade</t>
  </si>
  <si>
    <t>BBDC3 BZ Equity</t>
  </si>
  <si>
    <t>Banco Bradesco SA</t>
  </si>
  <si>
    <t>BRBBDCACNOR1</t>
  </si>
  <si>
    <t>BRBBDCACNPR8</t>
  </si>
  <si>
    <t>Persistent weak performance on talent management and governance</t>
  </si>
  <si>
    <t>BBSE3 BZ Equity</t>
  </si>
  <si>
    <t>BB Seguridade Participacoes SA</t>
  </si>
  <si>
    <t>BRBBSEACNOR5</t>
  </si>
  <si>
    <t>Investigations over alleged involvement in corruption continue</t>
  </si>
  <si>
    <t>BRBPACUNT006</t>
  </si>
  <si>
    <t>Improved quality protocols drive upgrade but "Weak Flesh" scandal continues to impact reputation</t>
  </si>
  <si>
    <t>BRDT3 BZ Equity</t>
  </si>
  <si>
    <t>Petrobras Distribuidora SA</t>
  </si>
  <si>
    <t>BRBRDTACNOR1</t>
  </si>
  <si>
    <t>Robust workforce management practices; weak corporate governance performance</t>
  </si>
  <si>
    <t>BRFS3 BZ Equity</t>
  </si>
  <si>
    <t>BRF SA</t>
  </si>
  <si>
    <t>BRBRFSACNOR8</t>
  </si>
  <si>
    <t>Robust anti-corruption framework and community engagement initiatives drive the upgrade</t>
  </si>
  <si>
    <t>BTOW3 BZ Equity</t>
  </si>
  <si>
    <t>B2W Cia Digital</t>
  </si>
  <si>
    <t>BRBTOWACNOR8</t>
  </si>
  <si>
    <t>Operations dominated by hydropower generation and electricity network lower emissions footprint</t>
  </si>
  <si>
    <t>CCRO3 BZ Equity</t>
  </si>
  <si>
    <t>CCR SA</t>
  </si>
  <si>
    <t>BRCCROACNOR2</t>
  </si>
  <si>
    <t>Robust sustainable sourcing programs and strong supply chain strategies</t>
  </si>
  <si>
    <t>BRCMIGACNPR3</t>
  </si>
  <si>
    <t>Strong carbon reduction efforts and clear focus on clean technology</t>
  </si>
  <si>
    <t>CRFB3 BZ Equity</t>
  </si>
  <si>
    <t>Atacadao SA</t>
  </si>
  <si>
    <t>BRCRFBACNOR2</t>
  </si>
  <si>
    <t>Weak corporate governance practices persist; scant efforts to mitigate environmental risks</t>
  </si>
  <si>
    <t>CSAN3 BZ Equity</t>
  </si>
  <si>
    <t>Cosan SA</t>
  </si>
  <si>
    <t>BRCSANACNOR6</t>
  </si>
  <si>
    <t>Low-carbon generation mix supports strong rating</t>
  </si>
  <si>
    <t>CSNA3 BZ Equity</t>
  </si>
  <si>
    <t>Cia Siderurgica Nacional SA</t>
  </si>
  <si>
    <t>BRCSNAACNOR6</t>
  </si>
  <si>
    <t>Weak internal oversight and high community opposition weigh on rating</t>
  </si>
  <si>
    <t>EGIE3 BZ Equity</t>
  </si>
  <si>
    <t>Engie Brasil Energia SA</t>
  </si>
  <si>
    <t>BREGIEACNOR9</t>
  </si>
  <si>
    <t>Electric T&amp;D operations limit environmental footprint</t>
  </si>
  <si>
    <t>ELET3 BZ Equity</t>
  </si>
  <si>
    <t>Centrais Eletricas Brasileiras</t>
  </si>
  <si>
    <t>BRELETACNOR6</t>
  </si>
  <si>
    <t>BRENGICDAM16</t>
  </si>
  <si>
    <t>Overall ESG performance improves, though governance risks persist</t>
  </si>
  <si>
    <t>EQTL3 BZ Equity</t>
  </si>
  <si>
    <t>Equatorial Energia SA</t>
  </si>
  <si>
    <t>BREQTLACNOR0</t>
  </si>
  <si>
    <t>Improved anti-corruption measures drive the rating upgrade</t>
  </si>
  <si>
    <t>BRGGBRACNPR8</t>
  </si>
  <si>
    <t>Limited efforts to address data privacy and demographic-centered ESG risks</t>
  </si>
  <si>
    <t>GNDI3 BZ Equity</t>
  </si>
  <si>
    <t>Notre Dame Intermedica Partici</t>
  </si>
  <si>
    <t>BRGNDIACNOR2</t>
  </si>
  <si>
    <t>Anti-corruption and talent development programs lag those of better-performing peers</t>
  </si>
  <si>
    <t>HAPV3 BZ Equity</t>
  </si>
  <si>
    <t>Hapvida Participacoes e Invest</t>
  </si>
  <si>
    <t>BRHAPVACNOR4</t>
  </si>
  <si>
    <t>Methodology enhancements drive downgrade</t>
  </si>
  <si>
    <t>HYPE3 BZ Equity</t>
  </si>
  <si>
    <t>Hypera SA</t>
  </si>
  <si>
    <t>BRHYPEACNOR0</t>
  </si>
  <si>
    <t>Leads peers in most ESG parameters; lags in governance practices</t>
  </si>
  <si>
    <t>BRITSAACNPR7</t>
  </si>
  <si>
    <t>Deteriorated labor, H&amp;S and anti-corruption practices add doubts over ESG risk management</t>
  </si>
  <si>
    <t>BRITUBACNPR1</t>
  </si>
  <si>
    <t>Environmental management remains on par; weak board structure</t>
  </si>
  <si>
    <t>JBSS3 BZ Equity</t>
  </si>
  <si>
    <t>JBS SA</t>
  </si>
  <si>
    <t>BRJBSSACNOR8</t>
  </si>
  <si>
    <t>Labor management challenges and governance risks persist</t>
  </si>
  <si>
    <t>BRKLBNCDAM18</t>
  </si>
  <si>
    <t>Continues to lead peers in implementing robust supply chain management policies</t>
  </si>
  <si>
    <t>BRLAMEACNPR6</t>
  </si>
  <si>
    <t>Labor management and data privacy initiatives continue to trail those of peers</t>
  </si>
  <si>
    <t>LREN3 BZ Equity</t>
  </si>
  <si>
    <t>Lojas Renner SA</t>
  </si>
  <si>
    <t>BRLRENACNOR1</t>
  </si>
  <si>
    <t>Corporate governance concerns related to ownership and control persist</t>
  </si>
  <si>
    <t>MGLU3 BZ Equity</t>
  </si>
  <si>
    <t>Magazine Luiza SA</t>
  </si>
  <si>
    <t>BRMGLUACNOR2</t>
  </si>
  <si>
    <t>Investigation into ethics-related controversies expose subpar overall governance practices</t>
  </si>
  <si>
    <t>NTCO3 BZ Equity</t>
  </si>
  <si>
    <t>Natura &amp; Co Holding SA</t>
  </si>
  <si>
    <t>BRNTCOACNOR5</t>
  </si>
  <si>
    <t>PETR3 BZ Equity</t>
  </si>
  <si>
    <t>Petroleo Brasileiro SA</t>
  </si>
  <si>
    <t>BRPETRACNOR9</t>
  </si>
  <si>
    <t>Data security and labor management programs continue to trail those of peers</t>
  </si>
  <si>
    <t>BRPETRACNPR6</t>
  </si>
  <si>
    <t>Increased focus on carbon emission management; but governance concerns persist</t>
  </si>
  <si>
    <t>RADL3 BZ Equity</t>
  </si>
  <si>
    <t>Raia Drogasil SA</t>
  </si>
  <si>
    <t>BRRADLACNOR0</t>
  </si>
  <si>
    <t>Strong ESG risk management</t>
  </si>
  <si>
    <t>RAIL3 BZ Equity</t>
  </si>
  <si>
    <t>Rumo SA</t>
  </si>
  <si>
    <t>BRRAILACNOR9</t>
  </si>
  <si>
    <t>Strong consumer financial protection and business conduct risk controls relative to peers</t>
  </si>
  <si>
    <t>RENT3 BZ Equity</t>
  </si>
  <si>
    <t>Localiza Rent a Car SA</t>
  </si>
  <si>
    <t>BRRENTACNOR4</t>
  </si>
  <si>
    <t>High leakage rate despite water scarcity in service area; weak corporate governance practices</t>
  </si>
  <si>
    <t>BRSANBCDAM13</t>
  </si>
  <si>
    <t>Lags peers in data privacy measures, corporate governance practices</t>
  </si>
  <si>
    <t>SBSP3 BZ Equity</t>
  </si>
  <si>
    <t>Cia de Saneamento Basico do Es</t>
  </si>
  <si>
    <t>BRSBSPACNOR5</t>
  </si>
  <si>
    <t>Lawsuit alleging conflict with local community could increase operational risks</t>
  </si>
  <si>
    <t>BRSULACDAM12</t>
  </si>
  <si>
    <t>Improved ability to alleviate risks related to corruption and political instability</t>
  </si>
  <si>
    <t>SUZB3 BZ Equity</t>
  </si>
  <si>
    <t>Suzano SA</t>
  </si>
  <si>
    <t>BRSUZBACNOR0</t>
  </si>
  <si>
    <t>Retail and distribution business line minimize environmental impacts</t>
  </si>
  <si>
    <t>TIMS3 BZ Equity</t>
  </si>
  <si>
    <t>TIM SA/Brazil</t>
  </si>
  <si>
    <t>BRTIMSACNOR5</t>
  </si>
  <si>
    <t>Accounting issues persist, pending settlement of damages to Brumadinho victims and the state</t>
  </si>
  <si>
    <t>UGPA3 BZ Equity</t>
  </si>
  <si>
    <t>Ultrapar Participacoes SA</t>
  </si>
  <si>
    <t>BRUGPAACNOR8</t>
  </si>
  <si>
    <t>Strong data security policies despite involvement in a related investigation</t>
  </si>
  <si>
    <t>VALE3 BZ Equity</t>
  </si>
  <si>
    <t>Vale SA</t>
  </si>
  <si>
    <t>BRVALEACNOR0</t>
  </si>
  <si>
    <t>Below-par performance on corporate governance and labor management practices.</t>
  </si>
  <si>
    <t>VIVT3 BZ Equity</t>
  </si>
  <si>
    <t>Telefonica Brasil SA</t>
  </si>
  <si>
    <t>BRVIVTACNOR0</t>
  </si>
  <si>
    <t>Clean tech product line continues to indicate strong environmental focus</t>
  </si>
  <si>
    <t>VVAR3 BZ Equity</t>
  </si>
  <si>
    <t>Via Varejo S/A</t>
  </si>
  <si>
    <t>BRVVARACNOR1</t>
  </si>
  <si>
    <t>Strong safety and labor management practices, pay practices lag</t>
  </si>
  <si>
    <t>WEGE3 BZ Equity</t>
  </si>
  <si>
    <t>WEG SA</t>
  </si>
  <si>
    <t>BRWEGEACNOR0</t>
  </si>
  <si>
    <t>Strong carbon mitigation and data privacy programs; Covid-19 to pose labor management challenges</t>
  </si>
  <si>
    <t>AEM CN Equity</t>
  </si>
  <si>
    <t>Agnico Eagle Mines Ltd</t>
  </si>
  <si>
    <t>CA0084741085</t>
  </si>
  <si>
    <t>Lower emission footprint due to energy network and renewable power generation dominated operations</t>
  </si>
  <si>
    <t>AC CN Equity</t>
  </si>
  <si>
    <t>Air Canada</t>
  </si>
  <si>
    <t>CA0089118776</t>
  </si>
  <si>
    <t>Above average performance on governance drives the upgrade</t>
  </si>
  <si>
    <t>AQN CN Equity</t>
  </si>
  <si>
    <t>Algonquin Power &amp; Utilities Co</t>
  </si>
  <si>
    <t>CA0158571053</t>
  </si>
  <si>
    <t>Commitment to carbon neutrality by 2050</t>
  </si>
  <si>
    <t>ATD/B CN Equity</t>
  </si>
  <si>
    <t>Alimentation Couche-Tard Inc</t>
  </si>
  <si>
    <t>CA01626P4033</t>
  </si>
  <si>
    <t>Diversification from fossil-fuel power generation and focus on T&amp;D may limit carbon footprint</t>
  </si>
  <si>
    <t>ALA CN Equity</t>
  </si>
  <si>
    <t>AltaGas Ltd</t>
  </si>
  <si>
    <t>CA0213611001</t>
  </si>
  <si>
    <t>Improved governance and anti-corruption practices</t>
  </si>
  <si>
    <t>ACO/X CN Equity</t>
  </si>
  <si>
    <t>Atco Ltd/Canada</t>
  </si>
  <si>
    <t>CA0467894006</t>
  </si>
  <si>
    <t>BCE CN Equity</t>
  </si>
  <si>
    <t>BCE Inc</t>
  </si>
  <si>
    <t>CA05534B7604</t>
  </si>
  <si>
    <t>Strong corporate governance framework and data security measures</t>
  </si>
  <si>
    <t>BLDP CN Equity</t>
  </si>
  <si>
    <t>Ballard Power Systems Inc</t>
  </si>
  <si>
    <t>CA0585861085</t>
  </si>
  <si>
    <t>Corporate governance continues to lead peers; improved ESG focus in lending and employee engagement</t>
  </si>
  <si>
    <t>BMO CN Equity</t>
  </si>
  <si>
    <t>Bank of Montreal</t>
  </si>
  <si>
    <t>CA0636711016</t>
  </si>
  <si>
    <t>Strong safety performance, but environmental management efforts hindered by past controversies</t>
  </si>
  <si>
    <t>BNS CN Equity</t>
  </si>
  <si>
    <t>Bank of Nova Scotia/The</t>
  </si>
  <si>
    <t>CA0641491075</t>
  </si>
  <si>
    <t>Strong overall governance practices; continues to face tax investigations</t>
  </si>
  <si>
    <t>ABX CN Equity</t>
  </si>
  <si>
    <t>Barrick Gold Corp</t>
  </si>
  <si>
    <t>CA0679011084</t>
  </si>
  <si>
    <t>Evidence of improving data security and governance practices drive the upgrade</t>
  </si>
  <si>
    <t>BHC CN Equity</t>
  </si>
  <si>
    <t>Bausch Health Cos Inc</t>
  </si>
  <si>
    <t>CA0717341071</t>
  </si>
  <si>
    <t>Improvement in responsible investing practices drives upgrade</t>
  </si>
  <si>
    <t>BB CN Equity</t>
  </si>
  <si>
    <t>BlackBerry Ltd</t>
  </si>
  <si>
    <t>CA09228F1036</t>
  </si>
  <si>
    <t>Reliance on hydro-power lowers risks related to carbon emissions</t>
  </si>
  <si>
    <t>BAM/A CN Equity</t>
  </si>
  <si>
    <t>Brookfield Asset Management In</t>
  </si>
  <si>
    <t>CA1125851040</t>
  </si>
  <si>
    <t>Strong safety and labor management programs; high water withdrawal intensity compared to peers</t>
  </si>
  <si>
    <t>BEPC CN Equity</t>
  </si>
  <si>
    <t>Brookfield Renewable Corp</t>
  </si>
  <si>
    <t>CA11284V1058</t>
  </si>
  <si>
    <t>Despite COVID-19 headwinds, relatively low ESG risk profile drives 'maintain' rating</t>
  </si>
  <si>
    <t>BTO CN Equity</t>
  </si>
  <si>
    <t>B2Gold Corp</t>
  </si>
  <si>
    <t>CA11777Q2099</t>
  </si>
  <si>
    <t>Increasing GHG emissions intensity despite strong focus on packaging waste</t>
  </si>
  <si>
    <t>CAE CN Equity</t>
  </si>
  <si>
    <t>CAE Inc</t>
  </si>
  <si>
    <t>CA1247651088</t>
  </si>
  <si>
    <t>Significant initiatives in the cleantech market</t>
  </si>
  <si>
    <t>CCL/B CN Equity</t>
  </si>
  <si>
    <t>CCL Industries Inc</t>
  </si>
  <si>
    <t>CA1249003098</t>
  </si>
  <si>
    <t>Resolution of tax avoidance allegations drives upgrade</t>
  </si>
  <si>
    <t>GIB/A CN Equity</t>
  </si>
  <si>
    <t>CGI Inc</t>
  </si>
  <si>
    <t>CA12532H1047</t>
  </si>
  <si>
    <t>Relatively strong focus on human capital development, while green-certified portfolio lags peers</t>
  </si>
  <si>
    <t>CCO CN Equity</t>
  </si>
  <si>
    <t>Cameco Corp</t>
  </si>
  <si>
    <t>CA13321L1085</t>
  </si>
  <si>
    <t>Robust corporate governance framework and product safety programs</t>
  </si>
  <si>
    <t>CA1349211054</t>
  </si>
  <si>
    <t>Community impact risks and gaps in ethics compliance contribute to downgrade</t>
  </si>
  <si>
    <t>CM CN Equity</t>
  </si>
  <si>
    <t>Canadian Imperial Bank of Comm</t>
  </si>
  <si>
    <t>CA1360691010</t>
  </si>
  <si>
    <t>Strong business ethics management and community engagement initiatives</t>
  </si>
  <si>
    <t>CNR CN Equity</t>
  </si>
  <si>
    <t>Canadian National Railway Co</t>
  </si>
  <si>
    <t>CA1363751027</t>
  </si>
  <si>
    <t>Derailments and fatalities raise safety concerns; labor risks persist amid union suits</t>
  </si>
  <si>
    <t>CNQ CN Equity</t>
  </si>
  <si>
    <t>Canadian Natural Resources Ltd</t>
  </si>
  <si>
    <t>CA1363851017</t>
  </si>
  <si>
    <t>Ownership control and structure could hinder minority shareholder interests</t>
  </si>
  <si>
    <t>CP CN Equity</t>
  </si>
  <si>
    <t>Canadian Pacific Railway Ltd</t>
  </si>
  <si>
    <t>CA13645T1003</t>
  </si>
  <si>
    <t>T&amp;D operations continue to curb emission footprint; ownership structure remains a laggard</t>
  </si>
  <si>
    <t>CTC/A CN Equity</t>
  </si>
  <si>
    <t>Canadian Tire Corp Ltd</t>
  </si>
  <si>
    <t>CA1366812024</t>
  </si>
  <si>
    <t>Addresses unique risks related to medial cannabis production; employee programs remain subpar</t>
  </si>
  <si>
    <t>CU CN Equity</t>
  </si>
  <si>
    <t>Canadian Utilities Ltd</t>
  </si>
  <si>
    <t>CA1367178326</t>
  </si>
  <si>
    <t>Robust governance practices; but oil sands operations present carbon-related risks</t>
  </si>
  <si>
    <t>WEED CN Equity</t>
  </si>
  <si>
    <t>Canopy Growth Corp</t>
  </si>
  <si>
    <t>CA1380351009</t>
  </si>
  <si>
    <t>Limited employee-centered programs to meet potential integration challenges from acquisitions.</t>
  </si>
  <si>
    <t>CVE CN Equity</t>
  </si>
  <si>
    <t>Cenovus Energy Inc</t>
  </si>
  <si>
    <t>CA15135U1093</t>
  </si>
  <si>
    <t>CSU CN Equity</t>
  </si>
  <si>
    <t>Constellation Software Inc/Can</t>
  </si>
  <si>
    <t>CA21037X1006</t>
  </si>
  <si>
    <t>Efforts to reduce reliance on coal-based generation</t>
  </si>
  <si>
    <t>DOL CN Equity</t>
  </si>
  <si>
    <t>Dollarama Inc</t>
  </si>
  <si>
    <t>CA25675T1075</t>
  </si>
  <si>
    <t>Limited efforts to mitigate cybersecurity risks</t>
  </si>
  <si>
    <t>EMA CN Equity</t>
  </si>
  <si>
    <t>Emera Inc</t>
  </si>
  <si>
    <t>CA2908761018</t>
  </si>
  <si>
    <t>Community opposition causes delays to pipeline projects</t>
  </si>
  <si>
    <t>EMP/A CN Equity</t>
  </si>
  <si>
    <t>Empire Co Ltd</t>
  </si>
  <si>
    <t>CA2918434077</t>
  </si>
  <si>
    <t>Laggard in integrating ESG factors into investment; governance issues persist</t>
  </si>
  <si>
    <t>ENB CN Equity</t>
  </si>
  <si>
    <t>Enbridge Inc</t>
  </si>
  <si>
    <t>CA29250N1050</t>
  </si>
  <si>
    <t>Cobre Panama integration may intensify pollution risks, with increased mine waste and emissions</t>
  </si>
  <si>
    <t>FFH CN Equity</t>
  </si>
  <si>
    <t>Fairfax Financial Holdings Ltd</t>
  </si>
  <si>
    <t>CA3039011026</t>
  </si>
  <si>
    <t>Strong corporate governance, but unremarkable ethics framework may impede overall governance</t>
  </si>
  <si>
    <t>FM CN Equity</t>
  </si>
  <si>
    <t>First Quantum Minerals Ltd</t>
  </si>
  <si>
    <t>CA3359341052</t>
  </si>
  <si>
    <t>Electric networks-focused   operations bode well for environmental risk profile; strong governance</t>
  </si>
  <si>
    <t>FSV CN Equity</t>
  </si>
  <si>
    <t>FirstService Corp</t>
  </si>
  <si>
    <t>CA33767E2024</t>
  </si>
  <si>
    <t>Metals royalty business lowers ESG risks  as compared to mine operators</t>
  </si>
  <si>
    <t>FTS CN Equity</t>
  </si>
  <si>
    <t>Fortis Inc/Canada</t>
  </si>
  <si>
    <t>CA3495531079</t>
  </si>
  <si>
    <t>Limited compliance initiatives for waste management operations, may pose regulatory challenges</t>
  </si>
  <si>
    <t>FNV CN Equity</t>
  </si>
  <si>
    <t>Franco-Nevada Corp</t>
  </si>
  <si>
    <t>CA3518581051</t>
  </si>
  <si>
    <t>Robust environmental and social programs</t>
  </si>
  <si>
    <t>GFL CN Equity</t>
  </si>
  <si>
    <t>GFL Environmental Inc</t>
  </si>
  <si>
    <t>CA36168Q1046</t>
  </si>
  <si>
    <t>Strong ESG integration, with improvements in investment outlook of asset management subsidiaries</t>
  </si>
  <si>
    <t>GIL CN Equity</t>
  </si>
  <si>
    <t>Gildan Activewear Inc</t>
  </si>
  <si>
    <t>CA3759161035</t>
  </si>
  <si>
    <t>Business mix of electric T&amp;D and presence in Canada limit the environmental footprint</t>
  </si>
  <si>
    <t>GWO CN Equity</t>
  </si>
  <si>
    <t>Great-West Lifeco Inc</t>
  </si>
  <si>
    <t>CA39138C1068</t>
  </si>
  <si>
    <t>Apprehensions over talent management and data protection mechanisms persist</t>
  </si>
  <si>
    <t>H CN Equity</t>
  </si>
  <si>
    <t>Hydro One Ltd</t>
  </si>
  <si>
    <t>CA4488112083</t>
  </si>
  <si>
    <t>Oil sand operations heighten carbon-related risks</t>
  </si>
  <si>
    <t>IAG CN Equity</t>
  </si>
  <si>
    <t>iA Financial Corp Inc</t>
  </si>
  <si>
    <t>CA45075E1043</t>
  </si>
  <si>
    <t>ESG integration in investing activities drives upgrade</t>
  </si>
  <si>
    <t>IMO CN Equity</t>
  </si>
  <si>
    <t>Imperial Oil Ltd</t>
  </si>
  <si>
    <t>CA4530384086</t>
  </si>
  <si>
    <t>Robust governance structure, concerns about greenhouse gas mitigation capacity persist</t>
  </si>
  <si>
    <t>IFC CN Equity</t>
  </si>
  <si>
    <t>Intact Financial Corp</t>
  </si>
  <si>
    <t>CA45823T1066</t>
  </si>
  <si>
    <t>Carbon emissions remain a key issue, internal strategy committee exists</t>
  </si>
  <si>
    <t>IPL CN Equity</t>
  </si>
  <si>
    <t>Inter Pipeline Ltd</t>
  </si>
  <si>
    <t>CA45833V1094</t>
  </si>
  <si>
    <t>Eased concerns on executive compensation and strong safety performance;  waste issues persist</t>
  </si>
  <si>
    <t>KEY CN Equity</t>
  </si>
  <si>
    <t>Keyera Corp</t>
  </si>
  <si>
    <t>CA4932711001</t>
  </si>
  <si>
    <t>Above-average governance practices but trails peers in safety management initiatives</t>
  </si>
  <si>
    <t>K CN Equity</t>
  </si>
  <si>
    <t>Kinross Gold Corp</t>
  </si>
  <si>
    <t>CA4969024047</t>
  </si>
  <si>
    <t>Strong supply chain management practices; heightened exposure to risks related to data security</t>
  </si>
  <si>
    <t>KL CN Equity</t>
  </si>
  <si>
    <t>Kirkland Lake Gold Ltd</t>
  </si>
  <si>
    <t>CA49741E1007</t>
  </si>
  <si>
    <t>Strong safety culture reflected in declining incident rate; governance issues persist</t>
  </si>
  <si>
    <t>L CN Equity</t>
  </si>
  <si>
    <t>Loblaw Cos Ltd</t>
  </si>
  <si>
    <t>CA5394811015</t>
  </si>
  <si>
    <t>Robust governance practices; strategic involvement in cleantech space</t>
  </si>
  <si>
    <t>LUN CN Equity</t>
  </si>
  <si>
    <t>Lundin Mining Corp</t>
  </si>
  <si>
    <t>CA5503721063</t>
  </si>
  <si>
    <t>Strong ESG integration into investment activities and focus on emerging health risks</t>
  </si>
  <si>
    <t>MG CN Equity</t>
  </si>
  <si>
    <t>Magna International Inc</t>
  </si>
  <si>
    <t>CA5592224011</t>
  </si>
  <si>
    <t>MFC CN Equity</t>
  </si>
  <si>
    <t>Manulife Financial Corp</t>
  </si>
  <si>
    <t>CA56501R1064</t>
  </si>
  <si>
    <t>Enhanced assessment of environmental risk exposure drives upgrade</t>
  </si>
  <si>
    <t>MRU CN Equity</t>
  </si>
  <si>
    <t>Metro Inc/CN</t>
  </si>
  <si>
    <t>CA59162N1096</t>
  </si>
  <si>
    <t>Comprehensive health &amp; safety strategy and carbon mitigation efforts</t>
  </si>
  <si>
    <t>NA CN Equity</t>
  </si>
  <si>
    <t>National Bank of Canada</t>
  </si>
  <si>
    <t>CA6330671034</t>
  </si>
  <si>
    <t>Trails peers in governance practices</t>
  </si>
  <si>
    <t>NTR CN Equity</t>
  </si>
  <si>
    <t>Nutrien Ltd</t>
  </si>
  <si>
    <t>CA67077M1086</t>
  </si>
  <si>
    <t>Improved performance on social parameters and inclusion of corporate behavior theme drive upgrade</t>
  </si>
  <si>
    <t>ONEX CN Equity</t>
  </si>
  <si>
    <t>Onex Corp</t>
  </si>
  <si>
    <t>CA68272K1030</t>
  </si>
  <si>
    <t>Limited efforts for managing environmental impacts</t>
  </si>
  <si>
    <t>OTEX CN Equity</t>
  </si>
  <si>
    <t>Open Text Corp</t>
  </si>
  <si>
    <t>CA6837151068</t>
  </si>
  <si>
    <t>Leads global peers in corporate governance practices</t>
  </si>
  <si>
    <t>PAAS CN Equity</t>
  </si>
  <si>
    <t>Pan American Silver Corp</t>
  </si>
  <si>
    <t>CA6979001089</t>
  </si>
  <si>
    <t>Focus on expansion of its pipeline network; opposition on Jordan Cove project continues</t>
  </si>
  <si>
    <t>PKI CN Equity</t>
  </si>
  <si>
    <t>Parkland Corp/Canada</t>
  </si>
  <si>
    <t>CA70137W1086</t>
  </si>
  <si>
    <t>Robust green investment focus, employee development programs drive upgrade</t>
  </si>
  <si>
    <t>PPL CN Equity</t>
  </si>
  <si>
    <t>Pembina Pipeline Corp</t>
  </si>
  <si>
    <t>CA7063271034</t>
  </si>
  <si>
    <t>Moderate governance practices, however, data security risks persist</t>
  </si>
  <si>
    <t>POW CN Equity</t>
  </si>
  <si>
    <t>Power Corp of Canada</t>
  </si>
  <si>
    <t>CA7392391016</t>
  </si>
  <si>
    <t>Labor-related issues persist</t>
  </si>
  <si>
    <t>QBR/B CN Equity</t>
  </si>
  <si>
    <t>Quebecor Inc</t>
  </si>
  <si>
    <t>CA7481932084</t>
  </si>
  <si>
    <t>Increased talent management and green investments; yet lagging construction quality assurance</t>
  </si>
  <si>
    <t>QSR CN Equity</t>
  </si>
  <si>
    <t>Restaurant Brands Internationa</t>
  </si>
  <si>
    <t>CA76131D1033</t>
  </si>
  <si>
    <t>Strong staff management programs; corporate governance practices on par with those of leading peers</t>
  </si>
  <si>
    <t>CA7669101031</t>
  </si>
  <si>
    <t>Continues to implement strong labor-management and data security initiatives</t>
  </si>
  <si>
    <t>RBA CN Equity</t>
  </si>
  <si>
    <t>Ritchie Bros Auctioneers Inc</t>
  </si>
  <si>
    <t>CA7677441056</t>
  </si>
  <si>
    <t>Challenges in human capital management, focuses on green financing opportunities</t>
  </si>
  <si>
    <t>RCI/B CN Equity</t>
  </si>
  <si>
    <t>Rogers Communications Inc</t>
  </si>
  <si>
    <t>CA7751092007</t>
  </si>
  <si>
    <t>Lagging efforts to address water stress risks</t>
  </si>
  <si>
    <t>RY CN Equity</t>
  </si>
  <si>
    <t>Royal Bank of Canada</t>
  </si>
  <si>
    <t>CA7800871021</t>
  </si>
  <si>
    <t>SAP CN Equity</t>
  </si>
  <si>
    <t>Saputo Inc</t>
  </si>
  <si>
    <t>CA8029121057</t>
  </si>
  <si>
    <t>Supply chain support functions lower risk exposure to data security, driving the upgrade</t>
  </si>
  <si>
    <t>SJR/B CN Equity</t>
  </si>
  <si>
    <t>Shaw Communications Inc</t>
  </si>
  <si>
    <t>CA82028K2002</t>
  </si>
  <si>
    <t>Strong ESG integration in investment management, and robust governance practices relative to peers</t>
  </si>
  <si>
    <t>SHOP CN Equity</t>
  </si>
  <si>
    <t>Shopify Inc</t>
  </si>
  <si>
    <t>CA82509L1076</t>
  </si>
  <si>
    <t>Oil sand operations continue to elevate environmental risk profile</t>
  </si>
  <si>
    <t>SLF CN Equity</t>
  </si>
  <si>
    <t>Sun Life Financial Inc</t>
  </si>
  <si>
    <t>CA8667961053</t>
  </si>
  <si>
    <t>Improved corporate governance practices drive upgrade</t>
  </si>
  <si>
    <t>SU CN Equity</t>
  </si>
  <si>
    <t>Suncor Energy Inc</t>
  </si>
  <si>
    <t>CA8672241079</t>
  </si>
  <si>
    <t>Overall governance performance appears strong, but community opposition remains a challenge</t>
  </si>
  <si>
    <t>X CN Equity</t>
  </si>
  <si>
    <t>TMX Group Ltd</t>
  </si>
  <si>
    <t>CA87262K1057</t>
  </si>
  <si>
    <t>Strong safety management practices; pressure grows for CEO change</t>
  </si>
  <si>
    <t>TRP CN Equity</t>
  </si>
  <si>
    <t>TC Energy Corp</t>
  </si>
  <si>
    <t>CA87807B1076</t>
  </si>
  <si>
    <t>TELUS has chosen Ericsson and Nokia for its 5G rollout</t>
  </si>
  <si>
    <t>TECK/B CN Equity</t>
  </si>
  <si>
    <t>Teck Resources Ltd</t>
  </si>
  <si>
    <t>CA8787422044</t>
  </si>
  <si>
    <t>Improvement in corporate governance practices; business restructuring may elevate attrition risks</t>
  </si>
  <si>
    <t>T CN Equity</t>
  </si>
  <si>
    <t>TELUS Corp</t>
  </si>
  <si>
    <t>CA87971M1032</t>
  </si>
  <si>
    <t>Increase in human capital management challenges drive downgrade</t>
  </si>
  <si>
    <t>TRI CN Equity</t>
  </si>
  <si>
    <t>Thomson Reuters Corp</t>
  </si>
  <si>
    <t>CA8849037095</t>
  </si>
  <si>
    <t>Robust anti-corruption strategy and corporate governance practices</t>
  </si>
  <si>
    <t>TD CN Equity</t>
  </si>
  <si>
    <t>Toronto-Dominion Bank/The</t>
  </si>
  <si>
    <t>CA8911605092</t>
  </si>
  <si>
    <t>WSP CN Equity</t>
  </si>
  <si>
    <t>WSP Global Inc</t>
  </si>
  <si>
    <t>CA92938W2022</t>
  </si>
  <si>
    <t>Temporary pay increase to support employees amid the coronavirus outbreak</t>
  </si>
  <si>
    <t>Improved ethics practices drive the upgrade</t>
  </si>
  <si>
    <t>WN CN Equity</t>
  </si>
  <si>
    <t>George Weston Ltd</t>
  </si>
  <si>
    <t>CA9611485090</t>
  </si>
  <si>
    <t>Strong safety and environmental initiatives, but sub-par corporate governance practices</t>
  </si>
  <si>
    <t>WPM CN Equity</t>
  </si>
  <si>
    <t>Wheaton Precious Metals Corp</t>
  </si>
  <si>
    <t>CA9628791027</t>
  </si>
  <si>
    <t>YRI CN Equity</t>
  </si>
  <si>
    <t>Yamana Gold Inc</t>
  </si>
  <si>
    <t>CA98462Y1007</t>
  </si>
  <si>
    <t>Strong governance; lags industry leaders in adopting strong human capital development programs</t>
  </si>
  <si>
    <t>SPSN SW Equity</t>
  </si>
  <si>
    <t>Swiss Prime Site AG</t>
  </si>
  <si>
    <t>CH0008038389</t>
  </si>
  <si>
    <t>Supply chain oversight reinforced to address key challenges in cocoa production</t>
  </si>
  <si>
    <t>SCMN SW Equity</t>
  </si>
  <si>
    <t>Swisscom AG</t>
  </si>
  <si>
    <t>CH0008742519</t>
  </si>
  <si>
    <t>Focus on eliminating child labor in cocoa supply chains</t>
  </si>
  <si>
    <t>BARN SW Equity</t>
  </si>
  <si>
    <t>Barry Callebaut AG</t>
  </si>
  <si>
    <t>CH0009002962</t>
  </si>
  <si>
    <t>LISN SW Equity</t>
  </si>
  <si>
    <t>Chocoladefabriken Lindt &amp; Spru</t>
  </si>
  <si>
    <t>CH0010570759</t>
  </si>
  <si>
    <t>LISP SW Equity</t>
  </si>
  <si>
    <t>CH0010570767</t>
  </si>
  <si>
    <t>Strong corporate governance strategy and ESG integration in investment decisions relative to peers</t>
  </si>
  <si>
    <t>ZURN SW Equity</t>
  </si>
  <si>
    <t>Zurich Insurance Group AG</t>
  </si>
  <si>
    <t>CH0011075394</t>
  </si>
  <si>
    <t>Robust human capital and governance practices but continues to face product recalls</t>
  </si>
  <si>
    <t>NOVN SW Equity</t>
  </si>
  <si>
    <t>Novartis AG</t>
  </si>
  <si>
    <t>CH0012005267</t>
  </si>
  <si>
    <t>Enhanced assessment of environmental risk exposure in financing and investment policies</t>
  </si>
  <si>
    <t>ROG SW Equity</t>
  </si>
  <si>
    <t>Roche Holding AG</t>
  </si>
  <si>
    <t>CH0012032048</t>
  </si>
  <si>
    <t>Improved data security initiatives; COVID-19 linked layoffs may affect workforce morale</t>
  </si>
  <si>
    <t>CSGN SW Equity</t>
  </si>
  <si>
    <t>Credit Suisse Group AG</t>
  </si>
  <si>
    <t>CH0012138530</t>
  </si>
  <si>
    <t>Robust carbon and water management system relative to peers</t>
  </si>
  <si>
    <t>ADEN SW Equity</t>
  </si>
  <si>
    <t>Adecco Group AG</t>
  </si>
  <si>
    <t>CH0012138605</t>
  </si>
  <si>
    <t>Revised emissions reduction targets and broader policy directives in light of 2030 commitments</t>
  </si>
  <si>
    <t>CLN SW Equity</t>
  </si>
  <si>
    <t>Clariant AG</t>
  </si>
  <si>
    <t>CH0012142631</t>
  </si>
  <si>
    <t>Cleantech commitment realized through new business model, targets IoT infrastructure</t>
  </si>
  <si>
    <t>LHN SW Equity</t>
  </si>
  <si>
    <t>LafargeHolcim Ltd</t>
  </si>
  <si>
    <t>CH0012214059</t>
  </si>
  <si>
    <t>Vertically integrated operations offer an advantage over peers</t>
  </si>
  <si>
    <t>ABBN SW Equity</t>
  </si>
  <si>
    <t>ABB Ltd</t>
  </si>
  <si>
    <t>CH0012221716</t>
  </si>
  <si>
    <t>Governance and product quality performance continue to stand out among peers</t>
  </si>
  <si>
    <t>UHR SW Equity</t>
  </si>
  <si>
    <t>Swatch Group AG/The</t>
  </si>
  <si>
    <t>CH0012255151</t>
  </si>
  <si>
    <t>Corporate governance practices on par with industry peers; weak climate change risk mitigation</t>
  </si>
  <si>
    <t>STMN SW Equity</t>
  </si>
  <si>
    <t>Straumann Holding AG</t>
  </si>
  <si>
    <t>CH0012280076</t>
  </si>
  <si>
    <t>Diversity-led programs to mitigate employee management-related risks</t>
  </si>
  <si>
    <t>BALN SW Equity</t>
  </si>
  <si>
    <t>Baloise Holding AG</t>
  </si>
  <si>
    <t>CH0012410517</t>
  </si>
  <si>
    <t>Enhanced anti-corruption measures and robust talent management</t>
  </si>
  <si>
    <t>TEMN SW Equity</t>
  </si>
  <si>
    <t>Temenos AG</t>
  </si>
  <si>
    <t>CH0012453913</t>
  </si>
  <si>
    <t>Leads peers in talent management and governance practices</t>
  </si>
  <si>
    <t>SOON SW Equity</t>
  </si>
  <si>
    <t>Sonova Holding AG</t>
  </si>
  <si>
    <t>CH0012549785</t>
  </si>
  <si>
    <t>Improved efforts to integrate ESG factors in investment activities drives upgrade</t>
  </si>
  <si>
    <t>LONN SW Equity</t>
  </si>
  <si>
    <t>Lonza Group AG</t>
  </si>
  <si>
    <t>CH0013841017</t>
  </si>
  <si>
    <t>Board and ownership structure concerns</t>
  </si>
  <si>
    <t>SLHN SW Equity</t>
  </si>
  <si>
    <t>Swiss Life Holding AG</t>
  </si>
  <si>
    <t>CH0014852781</t>
  </si>
  <si>
    <t>Improved talent management initiatives drive upgrade</t>
  </si>
  <si>
    <t>EMSN SW Equity</t>
  </si>
  <si>
    <t>EMS-Chemie Holding AG</t>
  </si>
  <si>
    <t>CH0016440353</t>
  </si>
  <si>
    <t>Market expansion opens opportunities but may elevate corruption risks</t>
  </si>
  <si>
    <t>PGHN SW Equity</t>
  </si>
  <si>
    <t>Partners Group Holding AG</t>
  </si>
  <si>
    <t>CH0024608827</t>
  </si>
  <si>
    <t>SCHP SW Equity</t>
  </si>
  <si>
    <t>Schindler Holding AG</t>
  </si>
  <si>
    <t>CH0024638196</t>
  </si>
  <si>
    <t>SCHN SW Equity</t>
  </si>
  <si>
    <t>CH0024638212</t>
  </si>
  <si>
    <t>Efforts to mitigate labor-related risks in supply chain, robust governance practices underpin rating</t>
  </si>
  <si>
    <t>On track to meet carbon reduction targets, but safety performance lags peers</t>
  </si>
  <si>
    <t>LOGN SW Equity</t>
  </si>
  <si>
    <t>Logitech International SA</t>
  </si>
  <si>
    <t>CH0025751329</t>
  </si>
  <si>
    <t>Leading environmental and social mitigation programs, yet controversies persist</t>
  </si>
  <si>
    <t>GEBN SW Equity</t>
  </si>
  <si>
    <t>Geberit AG</t>
  </si>
  <si>
    <t>CH0030170408</t>
  </si>
  <si>
    <t>Strong data privacy measures and ESG integration; corporate governance challenges persist</t>
  </si>
  <si>
    <t>NESN SW Equity</t>
  </si>
  <si>
    <t>Nestle SA</t>
  </si>
  <si>
    <t>CH0038863350</t>
  </si>
  <si>
    <t>Corporate governance and responsible investing practices leads global industry peers</t>
  </si>
  <si>
    <t>CB US Equity</t>
  </si>
  <si>
    <t>Chubb Ltd</t>
  </si>
  <si>
    <t>CH0044328745</t>
  </si>
  <si>
    <t>Strong commitment to conflict-free sourcing; but potential concerns on board structure persist</t>
  </si>
  <si>
    <t>BAER SW Equity</t>
  </si>
  <si>
    <t>Julius Baer Group Ltd</t>
  </si>
  <si>
    <t>CH0102484968</t>
  </si>
  <si>
    <t>E.Segmt-High</t>
  </si>
  <si>
    <t>Limited programs to mitigate e-waste risks leads to downgrade</t>
  </si>
  <si>
    <t>TEL US Equity</t>
  </si>
  <si>
    <t>TE Connectivity Ltd</t>
  </si>
  <si>
    <t>CH0102993182</t>
  </si>
  <si>
    <t>Well-articulated ESG practices across the board</t>
  </si>
  <si>
    <t>GRMN US Equity</t>
  </si>
  <si>
    <t>Garmin Ltd</t>
  </si>
  <si>
    <t>CH0114405324</t>
  </si>
  <si>
    <t>Best-in-class performance within beverages</t>
  </si>
  <si>
    <t>SREN SW Equity</t>
  </si>
  <si>
    <t>Swiss Re AG</t>
  </si>
  <si>
    <t>CH0126881561</t>
  </si>
  <si>
    <t>Vertical integration reduces risks embedded in supply chain</t>
  </si>
  <si>
    <t>CCH LN Equity</t>
  </si>
  <si>
    <t>Coca-Cola HBC AG</t>
  </si>
  <si>
    <t>CH0198251305</t>
  </si>
  <si>
    <t>Relatively robust ESG risk management integration in financing, asset and wealth management</t>
  </si>
  <si>
    <t>CFR SW Equity</t>
  </si>
  <si>
    <t>Cie Financiere Richemont SA</t>
  </si>
  <si>
    <t>CH0210483332</t>
  </si>
  <si>
    <t>Strong employee engagement initiatives and access to healthcare opportunities drive the upgrade</t>
  </si>
  <si>
    <t>UBSG SW Equity</t>
  </si>
  <si>
    <t>UBS Group AG</t>
  </si>
  <si>
    <t>CH0244767585</t>
  </si>
  <si>
    <t>Strong governance practices; sub-par chemical safety management</t>
  </si>
  <si>
    <t>VIFN SW Equity</t>
  </si>
  <si>
    <t>Vifor Pharma AG</t>
  </si>
  <si>
    <t>CH0364749348</t>
  </si>
  <si>
    <t>Multiple allegations of anti-competitive practices drive rating downgrade</t>
  </si>
  <si>
    <t>SIKA SW Equity</t>
  </si>
  <si>
    <t>Sika AG</t>
  </si>
  <si>
    <t>CH0418792922</t>
  </si>
  <si>
    <t>Overall weak management of ESG risks</t>
  </si>
  <si>
    <t>ALC SW Equity</t>
  </si>
  <si>
    <t>Alcon Inc</t>
  </si>
  <si>
    <t>CH0432492467</t>
  </si>
  <si>
    <t>Strong governance practices relative to peers</t>
  </si>
  <si>
    <t>CMPC CI Equity</t>
  </si>
  <si>
    <t>Empresas CMPC SA</t>
  </si>
  <si>
    <t>CL0000001314</t>
  </si>
  <si>
    <t>Weak corporate governance performance relative to peers weighs on ESG profile</t>
  </si>
  <si>
    <t>ENELCHIL CI Equity</t>
  </si>
  <si>
    <t>Enel Chile SA</t>
  </si>
  <si>
    <t>CL0002266774</t>
  </si>
  <si>
    <t>Leader in most ESG parameters but falls short on the governance front</t>
  </si>
  <si>
    <t>CHILE CI Equity</t>
  </si>
  <si>
    <t>Banco de Chile</t>
  </si>
  <si>
    <t>CLP0939W1081</t>
  </si>
  <si>
    <t>Responsible marketing and sustainable practices support rating</t>
  </si>
  <si>
    <t>BSAN CI Equity</t>
  </si>
  <si>
    <t>Banco Santander Chile</t>
  </si>
  <si>
    <t>CLP1506A1070</t>
  </si>
  <si>
    <t>Leads peers in customer protection framework, but lags in executive pay practices</t>
  </si>
  <si>
    <t>CCU CI Equity</t>
  </si>
  <si>
    <t>Cia Cervecerias Unidas SA</t>
  </si>
  <si>
    <t>CLP249051044</t>
  </si>
  <si>
    <t>Significant efforts to mitigate biodiversity risks, aggressive targets for renewables</t>
  </si>
  <si>
    <t>BCI CI Equity</t>
  </si>
  <si>
    <t>Banco de Credito e Inversiones</t>
  </si>
  <si>
    <t>CLP321331116</t>
  </si>
  <si>
    <t>Capitalizing on opportunities in producing low carbon energy</t>
  </si>
  <si>
    <t>COLBUN CI Equity</t>
  </si>
  <si>
    <t>Colbun SA</t>
  </si>
  <si>
    <t>CLP3615W1037</t>
  </si>
  <si>
    <t>Weak board structure and labor policies, compared to industry peers</t>
  </si>
  <si>
    <t>ENELAM CI Equity</t>
  </si>
  <si>
    <t>Enel Americas SA</t>
  </si>
  <si>
    <t>CLP371861061</t>
  </si>
  <si>
    <t>Robust environmental strategy, steady commitment to clean technology development</t>
  </si>
  <si>
    <t>FALAB CI Equity</t>
  </si>
  <si>
    <t>Falabella SA</t>
  </si>
  <si>
    <t>CLP3880F1085</t>
  </si>
  <si>
    <t>Lags peers in governance and social risk mitigation</t>
  </si>
  <si>
    <t>COPEC CI Equity</t>
  </si>
  <si>
    <t>Empresas COPEC SA</t>
  </si>
  <si>
    <t>CLP7847L1080</t>
  </si>
  <si>
    <t>Strong corporate governance, but relatively weak business ethics and construction quality strategies</t>
  </si>
  <si>
    <t>CLP8716X1082</t>
  </si>
  <si>
    <t>Strong governance practices; labor management issues persist</t>
  </si>
  <si>
    <t>000001 CH Equity</t>
  </si>
  <si>
    <t>Ping An Bank Co Ltd</t>
  </si>
  <si>
    <t>CNE000000040</t>
  </si>
  <si>
    <t>Limited ESG risk management programs for financing and investments</t>
  </si>
  <si>
    <t>000002 CH Equity</t>
  </si>
  <si>
    <t>China Vanke Co Ltd</t>
  </si>
  <si>
    <t>CNE0000000T2</t>
  </si>
  <si>
    <t>ESG risk management programs appear to be limited</t>
  </si>
  <si>
    <t>600887 CH Equity</t>
  </si>
  <si>
    <t>Inner Mongolia Yili Industrial</t>
  </si>
  <si>
    <t>CNE000000JP5</t>
  </si>
  <si>
    <t>Issues in corporate governance practices drive downgrade</t>
  </si>
  <si>
    <t>600104 CH Equity</t>
  </si>
  <si>
    <t>SAIC Motor Corp Ltd</t>
  </si>
  <si>
    <t>CNE000000TY6</t>
  </si>
  <si>
    <t>ESG intergration in investing activities drive upgrade</t>
  </si>
  <si>
    <t>000858 CH Equity</t>
  </si>
  <si>
    <t>Wuliangye Yibin Co Ltd</t>
  </si>
  <si>
    <t>CNE000000VQ8</t>
  </si>
  <si>
    <t>Strong quality management and anti-corruption initiatives; limited water conservation efforts</t>
  </si>
  <si>
    <t>600000 CH Equity</t>
  </si>
  <si>
    <t>Shanghai Pudong Development Ba</t>
  </si>
  <si>
    <t>CNE0000011B7</t>
  </si>
  <si>
    <t>Alleged involvement in unethical practices indicates weak governance</t>
  </si>
  <si>
    <t>600276 CH Equity</t>
  </si>
  <si>
    <t>Jiangsu Hengrui Medicine Co Lt</t>
  </si>
  <si>
    <t>CNE0000014W7</t>
  </si>
  <si>
    <t>Fleet emissions exceed industry average; labor management risks persist</t>
  </si>
  <si>
    <t>600016 CH Equity</t>
  </si>
  <si>
    <t>China Minsheng Banking Corp Lt</t>
  </si>
  <si>
    <t>CNE0000015Y0</t>
  </si>
  <si>
    <t>Weak practices to mitigate water-related risks; lack of a responsible marketing policy</t>
  </si>
  <si>
    <t>600309 CH Equity</t>
  </si>
  <si>
    <t>Wanhua Chemical Group Co Ltd</t>
  </si>
  <si>
    <t>CNE0000016J9</t>
  </si>
  <si>
    <t>Lags industry peers in mitigating climate change-related risks</t>
  </si>
  <si>
    <t>600519 CH Equity</t>
  </si>
  <si>
    <t>Kweichow Moutai Co Ltd</t>
  </si>
  <si>
    <t>CNE0000018R8</t>
  </si>
  <si>
    <t>Performance on key ESG parameters improves, but overall governance still lags industry peers</t>
  </si>
  <si>
    <t>600585 CH Equity</t>
  </si>
  <si>
    <t>Anhui Conch Cement Co Ltd</t>
  </si>
  <si>
    <t>CNE0000019V8</t>
  </si>
  <si>
    <t>Strong employee training programs and financial inclusion</t>
  </si>
  <si>
    <t>600036 CH Equity</t>
  </si>
  <si>
    <t>China Merchants Bank Co Ltd</t>
  </si>
  <si>
    <t>CNE000001B33</t>
  </si>
  <si>
    <t>Lag peers in mitigating unethical business practices risks</t>
  </si>
  <si>
    <t>600030 CH Equity</t>
  </si>
  <si>
    <t>CITIC Securities Co Ltd</t>
  </si>
  <si>
    <t>CNE000001DB6</t>
  </si>
  <si>
    <t>Robust governance practices, employee benefits programs</t>
  </si>
  <si>
    <t>600900 CH Equity</t>
  </si>
  <si>
    <t>China Yangtze Power Co Ltd</t>
  </si>
  <si>
    <t>CNE000001G87</t>
  </si>
  <si>
    <t>Strong financial inclusion measures; concerns over corporate governance practices continue</t>
  </si>
  <si>
    <t>600048 CH Equity</t>
  </si>
  <si>
    <t>Poly Developments and Holdings</t>
  </si>
  <si>
    <t>CNE000001ND1</t>
  </si>
  <si>
    <t>601398 CH Equity</t>
  </si>
  <si>
    <t>Industrial &amp; Commercial Bank o</t>
  </si>
  <si>
    <t>CNE000001P37</t>
  </si>
  <si>
    <t>Lacks comprehensive chemical management system; relatively high carbon emission intensity</t>
  </si>
  <si>
    <t>601166 CH Equity</t>
  </si>
  <si>
    <t>Industrial Bank Co Ltd</t>
  </si>
  <si>
    <t>CNE000001QZ7</t>
  </si>
  <si>
    <t>Limited anti-corruption and safety initiatives</t>
  </si>
  <si>
    <t>601318 CH Equity</t>
  </si>
  <si>
    <t>Ping An Insurance Group Co of</t>
  </si>
  <si>
    <t>CNE000001R84</t>
  </si>
  <si>
    <t>Apprehensions over business ethics and safety management remain</t>
  </si>
  <si>
    <t>601328 CH Equity</t>
  </si>
  <si>
    <t>Bank of Communications Co Ltd</t>
  </si>
  <si>
    <t>CNE1000000S2</t>
  </si>
  <si>
    <t>Continues to face high risks of water stress but lacks mitigation mechanisms</t>
  </si>
  <si>
    <t>3993 HK Equity</t>
  </si>
  <si>
    <t>China Molybdenum Co Ltd</t>
  </si>
  <si>
    <t>CNE100000114</t>
  </si>
  <si>
    <t>Coal- and gas-intensive operations pose regulatory risks</t>
  </si>
  <si>
    <t>1066 HK Equity</t>
  </si>
  <si>
    <t>Shandong Weigao Group Medical</t>
  </si>
  <si>
    <t>CNE100000171</t>
  </si>
  <si>
    <t>Continued lack of evidence on robust policies and program aimed at managing ESG-related risks</t>
  </si>
  <si>
    <t>998 HK Equity</t>
  </si>
  <si>
    <t>China CITIC Bank Corp Ltd</t>
  </si>
  <si>
    <t>CNE1000001Q4</t>
  </si>
  <si>
    <t>753 HK Equity</t>
  </si>
  <si>
    <t>Air China Ltd</t>
  </si>
  <si>
    <t>CNE1000001S0</t>
  </si>
  <si>
    <t>Corporate governance practices lead peers; limited evidence of policies related to ethics, conduct</t>
  </si>
  <si>
    <t>914 HK Equity</t>
  </si>
  <si>
    <t>CNE1000001W2</t>
  </si>
  <si>
    <t>3988 HK Equity</t>
  </si>
  <si>
    <t>Bank of China Ltd</t>
  </si>
  <si>
    <t>CNE1000001Z5</t>
  </si>
  <si>
    <t>Limited ESG due diligence, enhanced opportunities in green bonds</t>
  </si>
  <si>
    <t>694 HK Equity</t>
  </si>
  <si>
    <t>Beijing Capital International</t>
  </si>
  <si>
    <t>CNE100000221</t>
  </si>
  <si>
    <t>Improved carbon emissions performance; no lay-offs announced due to Covid-19</t>
  </si>
  <si>
    <t>1211 HK Equity</t>
  </si>
  <si>
    <t>BYD Co Ltd</t>
  </si>
  <si>
    <t>CNE100000296</t>
  </si>
  <si>
    <t>Large-scale hydro plants could have significant impacts on biodiversity</t>
  </si>
  <si>
    <t>552 HK Equity</t>
  </si>
  <si>
    <t>China Communications Services</t>
  </si>
  <si>
    <t>CNE1000002G3</t>
  </si>
  <si>
    <t>Consumer protection policies challenged by controversy</t>
  </si>
  <si>
    <t>939 HK Equity</t>
  </si>
  <si>
    <t>China Construction Bank Corp</t>
  </si>
  <si>
    <t>CNE1000002H1</t>
  </si>
  <si>
    <t>Programs adopted to deliver on construction quality, but occupational safety management lags peers</t>
  </si>
  <si>
    <t>1919 HK Equity</t>
  </si>
  <si>
    <t>COSCO SHIPPING Holdings Co Ltd</t>
  </si>
  <si>
    <t>CNE1000002J7</t>
  </si>
  <si>
    <t>Strong data privacy programs and continued focus on carbon reduction</t>
  </si>
  <si>
    <t>2628 HK Equity</t>
  </si>
  <si>
    <t>China Life Insurance Co Ltd</t>
  </si>
  <si>
    <t>CNE1000002L3</t>
  </si>
  <si>
    <t>Challenges on risk controls and talent management practices weigh on ESG performance</t>
  </si>
  <si>
    <t>3968 HK Equity</t>
  </si>
  <si>
    <t>CNE1000002M1</t>
  </si>
  <si>
    <t>3323 HK Equity</t>
  </si>
  <si>
    <t>China National Building Materi</t>
  </si>
  <si>
    <t>CNE1000002N9</t>
  </si>
  <si>
    <t>Weak data protection mechanisms relative to industry leading peers</t>
  </si>
  <si>
    <t>2883 HK Equity</t>
  </si>
  <si>
    <t>China Oilfield Services Ltd</t>
  </si>
  <si>
    <t>CNE1000002P4</t>
  </si>
  <si>
    <t>Weak consumer protection practices; expanding green financing portfolio</t>
  </si>
  <si>
    <t>386 HK Equity</t>
  </si>
  <si>
    <t>China Petroleum &amp; Chemical Cor</t>
  </si>
  <si>
    <t>CNE1000002Q2</t>
  </si>
  <si>
    <t>Improvements in ESG integration and data protection drive upgrade</t>
  </si>
  <si>
    <t>1088 HK Equity</t>
  </si>
  <si>
    <t>China Shenhua Energy Co Ltd</t>
  </si>
  <si>
    <t>CNE1000002R0</t>
  </si>
  <si>
    <t>1055 HK Equity</t>
  </si>
  <si>
    <t>China Southern Airlines Co Ltd</t>
  </si>
  <si>
    <t>CNE1000002T6</t>
  </si>
  <si>
    <t>Limited anti-corruption strategies; governance issues persist</t>
  </si>
  <si>
    <t>489 HK Equity</t>
  </si>
  <si>
    <t>Dongfeng Motor Group Co Ltd</t>
  </si>
  <si>
    <t>CNE100000312</t>
  </si>
  <si>
    <t>Strong talent management and corporate governance practices</t>
  </si>
  <si>
    <t>2333 HK Equity</t>
  </si>
  <si>
    <t>Great Wall Motor Co Ltd</t>
  </si>
  <si>
    <t>CNE100000338</t>
  </si>
  <si>
    <t>Controversy on alleged money laundering involvement weigh on rating</t>
  </si>
  <si>
    <t>1398 HK Equity</t>
  </si>
  <si>
    <t>CNE1000003G1</t>
  </si>
  <si>
    <t>Limited ethical compliance mechanisms; governance concerns persist</t>
  </si>
  <si>
    <t>177 HK Equity</t>
  </si>
  <si>
    <t>Jiangsu Expressway Co Ltd</t>
  </si>
  <si>
    <t>CNE1000003J5</t>
  </si>
  <si>
    <t>Reduced biodiversity risks; governance concerns remain</t>
  </si>
  <si>
    <t>857 HK Equity</t>
  </si>
  <si>
    <t>PetroChina Co Ltd</t>
  </si>
  <si>
    <t>CNE1000003W8</t>
  </si>
  <si>
    <t>Minor improvements in health and safety, human capital development practices</t>
  </si>
  <si>
    <t>2318 HK Equity</t>
  </si>
  <si>
    <t>CNE1000003X6</t>
  </si>
  <si>
    <t>Weak management initiatives on carbon emission, corruption and labor, relative to peers</t>
  </si>
  <si>
    <t>696 HK Equity</t>
  </si>
  <si>
    <t>TravelSky Technology Ltd</t>
  </si>
  <si>
    <t>CNE1000004J3</t>
  </si>
  <si>
    <t>Fluctuating auto sales and COVID-19 impact heighten restructuring-related risks</t>
  </si>
  <si>
    <t>168 HK Equity</t>
  </si>
  <si>
    <t>Tsingtao Brewery Co Ltd</t>
  </si>
  <si>
    <t>CNE1000004K1</t>
  </si>
  <si>
    <t>Evidence of strong talent management, but trails leading industry peers in managing other ESG risks</t>
  </si>
  <si>
    <t>2338 HK Equity</t>
  </si>
  <si>
    <t>Weichai Power Co Ltd</t>
  </si>
  <si>
    <t>CNE1000004L9</t>
  </si>
  <si>
    <t>Elevated corporate governance risks; limited community engagement efforts</t>
  </si>
  <si>
    <t>1171 HK Equity</t>
  </si>
  <si>
    <t>Yanzhou Coal Mining Co Ltd</t>
  </si>
  <si>
    <t>CNE1000004Q8</t>
  </si>
  <si>
    <t>Weak corporate governance practices</t>
  </si>
  <si>
    <t>576 HK Equity</t>
  </si>
  <si>
    <t>Zhejiang Expressway Co Ltd</t>
  </si>
  <si>
    <t>CNE1000004S4</t>
  </si>
  <si>
    <t>Inclusion of Corporate Behavior theme in the assessment drives upgrade</t>
  </si>
  <si>
    <t>3898 HK Equity</t>
  </si>
  <si>
    <t>Zhuzhou CRRC Times Electric Co</t>
  </si>
  <si>
    <t>CNE1000004X4</t>
  </si>
  <si>
    <t>Improved product safety oversight and data breach detection drive upgrade</t>
  </si>
  <si>
    <t>763 HK Equity</t>
  </si>
  <si>
    <t>ZTE Corp</t>
  </si>
  <si>
    <t>CNE1000004Y2</t>
  </si>
  <si>
    <t>Strong emission reduction performance; concerns over board and ownership structure persist</t>
  </si>
  <si>
    <t>2899 HK Equity</t>
  </si>
  <si>
    <t>Zijin Mining Group Co Ltd</t>
  </si>
  <si>
    <t>CNE100000502</t>
  </si>
  <si>
    <t>Strong governance policies and oversight, despite regulatory lapses, drive upgrade</t>
  </si>
  <si>
    <t>2328 HK Equity</t>
  </si>
  <si>
    <t>PICC Property &amp; Casualty Co Lt</t>
  </si>
  <si>
    <t>CNE100000593</t>
  </si>
  <si>
    <t>Business ethics policies remain weak despite high exposure to corruption-related risks</t>
  </si>
  <si>
    <t>002142 CH Equity</t>
  </si>
  <si>
    <t>Bank of Ningbo Co Ltd</t>
  </si>
  <si>
    <t>CNE1000005P7</t>
  </si>
  <si>
    <t>Limited initiatives for carbon emissions and safety risk management</t>
  </si>
  <si>
    <t>902 HK Equity</t>
  </si>
  <si>
    <t>Huaneng Power International In</t>
  </si>
  <si>
    <t>CNE1000006Z4</t>
  </si>
  <si>
    <t>Corruption allegations and safety accidents continue to cloud business ethics and safety management</t>
  </si>
  <si>
    <t>390 HK Equity</t>
  </si>
  <si>
    <t>China Railway Group Ltd</t>
  </si>
  <si>
    <t>CNE1000007Z2</t>
  </si>
  <si>
    <t>Strong board structure relative to home market peers</t>
  </si>
  <si>
    <t>601601 CH Equity</t>
  </si>
  <si>
    <t>China Pacific Insurance Group</t>
  </si>
  <si>
    <t>CNE1000008M8</t>
  </si>
  <si>
    <t>Lags peers in talent management initiatives; leads peers in data privacy mechanisms</t>
  </si>
  <si>
    <t>2601 HK Equity</t>
  </si>
  <si>
    <t>CNE1000009Q7</t>
  </si>
  <si>
    <t>601668 CH Equity</t>
  </si>
  <si>
    <t>China State Construction Engin</t>
  </si>
  <si>
    <t>CNE100000F46</t>
  </si>
  <si>
    <t>Improvement in talent management initiatives and corporate governance practices drive upgrade</t>
  </si>
  <si>
    <t>1099 HK Equity</t>
  </si>
  <si>
    <t>Sinopharm Group Co Ltd</t>
  </si>
  <si>
    <t>CNE100000FN7</t>
  </si>
  <si>
    <t>Disputes over the Porgera mine lease extension may elevate labor-related risks</t>
  </si>
  <si>
    <t>601888 CH Equity</t>
  </si>
  <si>
    <t>China Tourism Group Duty Free</t>
  </si>
  <si>
    <t>CNE100000G29</t>
  </si>
  <si>
    <t>Lacks proactive measures to preempt corruption</t>
  </si>
  <si>
    <t>300015 CH Equity</t>
  </si>
  <si>
    <t>Aier Eye Hospital Group Co Ltd</t>
  </si>
  <si>
    <t>CNE100000GR6</t>
  </si>
  <si>
    <t>Governance practices continue to weigh on rating</t>
  </si>
  <si>
    <t>002304 CH Equity</t>
  </si>
  <si>
    <t>Jiangsu Yanghe Brewery Joint-S</t>
  </si>
  <si>
    <t>CNE100000HB8</t>
  </si>
  <si>
    <t>Labor management and data security programs continue to trail those of industry peers</t>
  </si>
  <si>
    <t>916 HK Equity</t>
  </si>
  <si>
    <t>China Longyuan Power Group Cor</t>
  </si>
  <si>
    <t>CNE100000HD4</t>
  </si>
  <si>
    <t>Weak on privacy policies; lacks robust responsible marketing policy</t>
  </si>
  <si>
    <t>1988 HK Equity</t>
  </si>
  <si>
    <t>CNE100000HF9</t>
  </si>
  <si>
    <t>Efforts to promote responsible drinking drive rating; lags peers in overall ESG integration</t>
  </si>
  <si>
    <t>2208 HK Equity</t>
  </si>
  <si>
    <t>Xinjiang Goldwind Science &amp; Te</t>
  </si>
  <si>
    <t>CNE100000PP1</t>
  </si>
  <si>
    <t>Focus on increasing wind power capacity continues</t>
  </si>
  <si>
    <t>2238 HK Equity</t>
  </si>
  <si>
    <t>Guangzhou Automobile Group Co</t>
  </si>
  <si>
    <t>CNE100000Q35</t>
  </si>
  <si>
    <t>Improved employee engagement and ESG risk management programs drive upgrade</t>
  </si>
  <si>
    <t>1288 HK Equity</t>
  </si>
  <si>
    <t>Agricultural Bank of China Ltd</t>
  </si>
  <si>
    <t>CNE100000Q43</t>
  </si>
  <si>
    <t>Improved data privacy policy and financial inclusion opportunities drive upgrade</t>
  </si>
  <si>
    <t>601288 CH Equity</t>
  </si>
  <si>
    <t>CNE100000RJ0</t>
  </si>
  <si>
    <t>601818 C1 Equity</t>
  </si>
  <si>
    <t>China Everbright Bank Co Ltd</t>
  </si>
  <si>
    <t>CNE100000SL4</t>
  </si>
  <si>
    <t>Customer privacy policy appears limited; management of environmental risks leads peers</t>
  </si>
  <si>
    <t>002475 CH Equity</t>
  </si>
  <si>
    <t>Luxshare Precision Industry Co</t>
  </si>
  <si>
    <t>CNE100000TP3</t>
  </si>
  <si>
    <t>Limited labor management initiatives despite sharp increase in workforce</t>
  </si>
  <si>
    <t>300122 CH Equity</t>
  </si>
  <si>
    <t>Chongqing Zhifei Biological Pr</t>
  </si>
  <si>
    <t>CNE100000V20</t>
  </si>
  <si>
    <t>Increased regulatory scrutiny over vaccine safety management and ethical conduct</t>
  </si>
  <si>
    <t>1157 HK Equity</t>
  </si>
  <si>
    <t>Zoomlion Heavy Industry Scienc</t>
  </si>
  <si>
    <t>CNE100000X85</t>
  </si>
  <si>
    <t>Strong EV sales growth amidst slowdown in overall sales; may face COVID-related uncertainties</t>
  </si>
  <si>
    <t>1336 HK Equity</t>
  </si>
  <si>
    <t>New China Life Insurance Co Lt</t>
  </si>
  <si>
    <t>CNE100001922</t>
  </si>
  <si>
    <t>Improved employee management and governance practices, yet restructuring risks persist</t>
  </si>
  <si>
    <t>6837 HK Equity</t>
  </si>
  <si>
    <t>Haitong Securities Co Ltd</t>
  </si>
  <si>
    <t>CNE1000019K9</t>
  </si>
  <si>
    <t>Lags peers in integrating ESG factors in investment decisions</t>
  </si>
  <si>
    <t>2196 HK Equity</t>
  </si>
  <si>
    <t>Shanghai Fosun Pharmaceutical</t>
  </si>
  <si>
    <t>CNE100001M79</t>
  </si>
  <si>
    <t>Weak governance structure, talent retention strategy and anti-corruption framework</t>
  </si>
  <si>
    <t>1339 HK Equity</t>
  </si>
  <si>
    <t>People's Insurance Co Group of</t>
  </si>
  <si>
    <t>CNE100001MK7</t>
  </si>
  <si>
    <t>Relatively robust employee programs, but limited anti-corruption initiatives</t>
  </si>
  <si>
    <t>6881 HK Equity</t>
  </si>
  <si>
    <t>China Galaxy Securities Co Ltd</t>
  </si>
  <si>
    <t>CNE100001NT6</t>
  </si>
  <si>
    <t>Strong environmental performance and governance structure; labor practices lag industry peers</t>
  </si>
  <si>
    <t>000333 CH Equity</t>
  </si>
  <si>
    <t>Midea Group Co Ltd</t>
  </si>
  <si>
    <t>CNE100001QQ5</t>
  </si>
  <si>
    <t>1359 HK Equity</t>
  </si>
  <si>
    <t>China Cinda Asset Management C</t>
  </si>
  <si>
    <t>CNE100001QS1</t>
  </si>
  <si>
    <t>Lags peers in human capital management and mitigating ESG-related risks in investee companies</t>
  </si>
  <si>
    <t>002714 CH Equity</t>
  </si>
  <si>
    <t>Muyuan Foods Co Ltd</t>
  </si>
  <si>
    <t>CNE100001RQ3</t>
  </si>
  <si>
    <t>Limited perceived efforts to address key ESG risks</t>
  </si>
  <si>
    <t>603288 CH Equity</t>
  </si>
  <si>
    <t>Foshan Haitian Flavouring &amp; Fo</t>
  </si>
  <si>
    <t>CNE100001SL2</t>
  </si>
  <si>
    <t>Improvement in governance performance drives the upgrade</t>
  </si>
  <si>
    <t>1776 HK Equity</t>
  </si>
  <si>
    <t>GF Securities Co Ltd</t>
  </si>
  <si>
    <t>CNE100001TQ9</t>
  </si>
  <si>
    <t>Lags global peers on integrating ESG factors into investment decisions</t>
  </si>
  <si>
    <t>3606 HK Equity</t>
  </si>
  <si>
    <t>Fuyao Glass Industry Group Co</t>
  </si>
  <si>
    <t>CNE100001TR7</t>
  </si>
  <si>
    <t>Subpar ESG-integration initiatives</t>
  </si>
  <si>
    <t>6886 HK Equity</t>
  </si>
  <si>
    <t>Huatai Securities Co Ltd</t>
  </si>
  <si>
    <t>CNE100001YQ9</t>
  </si>
  <si>
    <t>Potential government influence on board decisions, relatively weak health and safety management</t>
  </si>
  <si>
    <t>3908 HK Equity</t>
  </si>
  <si>
    <t>China International Capital Co</t>
  </si>
  <si>
    <t>CNE100002359</t>
  </si>
  <si>
    <t>Improvements in corporate governance drive upgrade</t>
  </si>
  <si>
    <t>2799 HK Equity</t>
  </si>
  <si>
    <t>China Huarong Asset Management</t>
  </si>
  <si>
    <t>CNE100002367</t>
  </si>
  <si>
    <t>Leads peers in governance and employee management practices; lags in data security measures</t>
  </si>
  <si>
    <t>300498 CH Equity</t>
  </si>
  <si>
    <t>Wens Foodstuffs Group Co Ltd</t>
  </si>
  <si>
    <t>CNE100002508</t>
  </si>
  <si>
    <t>Improved ESG integration in investments contributes to the upgrade</t>
  </si>
  <si>
    <t>1658 HK Equity</t>
  </si>
  <si>
    <t>Postal Savings Bank of China C</t>
  </si>
  <si>
    <t>CNE1000029W3</t>
  </si>
  <si>
    <t>Governance practices related to board composition and ownership structure lag those of peers</t>
  </si>
  <si>
    <t>001979 CH Equity</t>
  </si>
  <si>
    <t>China Merchants Shekou Industr</t>
  </si>
  <si>
    <t>CNE100002FC6</t>
  </si>
  <si>
    <t>Ethical compliance efforts lag those of peers; minor improvement in employee engagement initiatives</t>
  </si>
  <si>
    <t>601229 CH Equity</t>
  </si>
  <si>
    <t>Bank of Shanghai Co Ltd</t>
  </si>
  <si>
    <t>CNE100002FM5</t>
  </si>
  <si>
    <t>6060 HK Equity</t>
  </si>
  <si>
    <t>ZhongAn Online P&amp;C Insurance C</t>
  </si>
  <si>
    <t>CNE100002QY7</t>
  </si>
  <si>
    <t>Strong clean technology initiatives but high exposure to risks related to product safety</t>
  </si>
  <si>
    <t>3319 HK Equity</t>
  </si>
  <si>
    <t>A-Living Smart City Services C</t>
  </si>
  <si>
    <t>CNE100002RY5</t>
  </si>
  <si>
    <t>Board and ownership structure related risks weigh on the rating</t>
  </si>
  <si>
    <t>603259 CH Equity</t>
  </si>
  <si>
    <t>WuXi AppTec Co Ltd</t>
  </si>
  <si>
    <t>CNE1000031K4</t>
  </si>
  <si>
    <t>Weak ESG integration in investment decisions relative to peers</t>
  </si>
  <si>
    <t>300750 CH Equity</t>
  </si>
  <si>
    <t>Contemporary Amperex Technolog</t>
  </si>
  <si>
    <t>CNE100003662</t>
  </si>
  <si>
    <t>Maintains product quality standards but troubled with frequent recalls</t>
  </si>
  <si>
    <t>788 HK Equity</t>
  </si>
  <si>
    <t>China Tower Corp Ltd</t>
  </si>
  <si>
    <t>CNE100003688</t>
  </si>
  <si>
    <t>Robust financial inclusion and consumer protection initiatives relative to peers</t>
  </si>
  <si>
    <t>2359 HK Equity</t>
  </si>
  <si>
    <t>CNE100003F19</t>
  </si>
  <si>
    <t>300760 CH Equity</t>
  </si>
  <si>
    <t>Shenzhen Mindray Bio-Medical E</t>
  </si>
  <si>
    <t>CNE100003G67</t>
  </si>
  <si>
    <t>Majority independent board, pay committee to support management oversight</t>
  </si>
  <si>
    <t>601658 CH Equity</t>
  </si>
  <si>
    <t>CNE100003PZ4</t>
  </si>
  <si>
    <t>Continues to lead peers in most ESG parameters; improved data handling practices</t>
  </si>
  <si>
    <t>3347 HK Equity</t>
  </si>
  <si>
    <t>Hangzhou Tigermed Consulting C</t>
  </si>
  <si>
    <t>CNE1000040M1</t>
  </si>
  <si>
    <t>Strengthened business ethics policies amidst ongoing corruption allegations</t>
  </si>
  <si>
    <t>6690 HK Equity</t>
  </si>
  <si>
    <t>Haier Smart Home Co Ltd</t>
  </si>
  <si>
    <t>CNE1000048K8</t>
  </si>
  <si>
    <t>Low-emission transmission assets; corporate governance practices on par with those of peers</t>
  </si>
  <si>
    <t>COB07PA00086</t>
  </si>
  <si>
    <t>Strong ESG integration but weak governance practices</t>
  </si>
  <si>
    <t>Lags in data security and talent management initiatives</t>
  </si>
  <si>
    <t>ECOPETL CB Equity</t>
  </si>
  <si>
    <t>Ecopetrol SA</t>
  </si>
  <si>
    <t>COC04PA00016</t>
  </si>
  <si>
    <t>Slower pace of decarbonization compared to peers and modest corporate behavior practices</t>
  </si>
  <si>
    <t>Leading access to healthcare programs; risk of public scrutiny on drug pricing continues</t>
  </si>
  <si>
    <t>ISA CB Equity</t>
  </si>
  <si>
    <t>Interconexion Electrica SA ESP</t>
  </si>
  <si>
    <t>COE15PA00026</t>
  </si>
  <si>
    <t>Prudent consumer protection initiatives and risk management controls</t>
  </si>
  <si>
    <t>GRUPOSUR CB Equity</t>
  </si>
  <si>
    <t>Grupo de Inversiones Surameric</t>
  </si>
  <si>
    <t>COT13PA00086</t>
  </si>
  <si>
    <t>Improved corporate governance practices</t>
  </si>
  <si>
    <t>Growth in direct retailing and online operations increase operational risks</t>
  </si>
  <si>
    <t>CEZ CP Equity</t>
  </si>
  <si>
    <t>CEZ AS</t>
  </si>
  <si>
    <t>CZ0005112300</t>
  </si>
  <si>
    <t>Lowered environmental risk exposure drives upgrade</t>
  </si>
  <si>
    <t>KOMB CP Equity</t>
  </si>
  <si>
    <t>Komercni banka as</t>
  </si>
  <si>
    <t>CZ0008019106</t>
  </si>
  <si>
    <t>UTDI GR Equity</t>
  </si>
  <si>
    <t>United Internet AG</t>
  </si>
  <si>
    <t>DE0005089031</t>
  </si>
  <si>
    <t>Minimal EV sales growth, vehicle recall rate increased</t>
  </si>
  <si>
    <t>DBK GR Equity</t>
  </si>
  <si>
    <t>Deutsche Bank AG</t>
  </si>
  <si>
    <t>DE0005140008</t>
  </si>
  <si>
    <t>BC8 GR Equity</t>
  </si>
  <si>
    <t>Bechtle AG</t>
  </si>
  <si>
    <t>DE0005158703</t>
  </si>
  <si>
    <t>Strong environment stewardship focused packaging and raw material sourcing</t>
  </si>
  <si>
    <t>BMW GR Equity</t>
  </si>
  <si>
    <t>Bayerische Motoren Werke AG</t>
  </si>
  <si>
    <t>DE0005190003</t>
  </si>
  <si>
    <t>Improved anti-corruption measures drive upgrade</t>
  </si>
  <si>
    <t>DE0005190037</t>
  </si>
  <si>
    <t>Governance practices remain strong, but business ethics policies lag those of peers</t>
  </si>
  <si>
    <t>BEI GR Equity</t>
  </si>
  <si>
    <t>Beiersdorf AG</t>
  </si>
  <si>
    <t>DE0005200000</t>
  </si>
  <si>
    <t>Improved governance practices drive upgrade</t>
  </si>
  <si>
    <t>AFX GR Equity</t>
  </si>
  <si>
    <t>Carl Zeiss Meditec AG</t>
  </si>
  <si>
    <t>DE0005313704</t>
  </si>
  <si>
    <t>5G network expansion in Germany may continue to face challenges</t>
  </si>
  <si>
    <t>CON GR Equity</t>
  </si>
  <si>
    <t>Continental AG</t>
  </si>
  <si>
    <t>DE0005439004</t>
  </si>
  <si>
    <t>Lags most peers in labor management programs, which may be particularly critical during COVID-19</t>
  </si>
  <si>
    <t>LXS GR Equity</t>
  </si>
  <si>
    <t>LANXESS AG</t>
  </si>
  <si>
    <t>DE0005470405</t>
  </si>
  <si>
    <t>Weak environmental impact mitigation and chemical safety management strategy</t>
  </si>
  <si>
    <t>DPW GR Equity</t>
  </si>
  <si>
    <t>Deutsche Post AG</t>
  </si>
  <si>
    <t>DE0005552004</t>
  </si>
  <si>
    <t>Strong corporate governance, robust policies to promote ethical business conduct, relative to peers</t>
  </si>
  <si>
    <t>DTE GR Equity</t>
  </si>
  <si>
    <t>Deutsche Telekom AG</t>
  </si>
  <si>
    <t>DE0005557508</t>
  </si>
  <si>
    <t>Integrated approach to biodiversity management, increased focus on transport safety</t>
  </si>
  <si>
    <t>FRE GR Equity</t>
  </si>
  <si>
    <t>Fresenius SE &amp; Co KGaA</t>
  </si>
  <si>
    <t>DE0005785604</t>
  </si>
  <si>
    <t>Robust programs to reduce the carbon footprint</t>
  </si>
  <si>
    <t>FME GR Equity</t>
  </si>
  <si>
    <t>Fresenius Medical Care AG &amp; Co</t>
  </si>
  <si>
    <t>DE0005785802</t>
  </si>
  <si>
    <t>FUCHS PETROLUB SE</t>
  </si>
  <si>
    <t>DE0005790430</t>
  </si>
  <si>
    <t>Strong chemical safety management practices; high water withdrawal intensity</t>
  </si>
  <si>
    <t>DB1 GR Equity</t>
  </si>
  <si>
    <t>Deutsche Boerse AG</t>
  </si>
  <si>
    <t>DE0005810055</t>
  </si>
  <si>
    <t>Strong health and safety management system; bribery allegations persist</t>
  </si>
  <si>
    <t>HEI GR Equity</t>
  </si>
  <si>
    <t>HeidelbergCement AG</t>
  </si>
  <si>
    <t>DE0006047004</t>
  </si>
  <si>
    <t>Proactive measures to manage key ESG risks</t>
  </si>
  <si>
    <t>HEN GR Equity</t>
  </si>
  <si>
    <t>Henkel AG &amp; Co KGaA</t>
  </si>
  <si>
    <t>DE0006048408</t>
  </si>
  <si>
    <t>Lags peers in corporate governance performance</t>
  </si>
  <si>
    <t>DE0006048432</t>
  </si>
  <si>
    <t>Outperforms peers in talent management; robust access to healthcare strategy</t>
  </si>
  <si>
    <t>1COV GR Equity</t>
  </si>
  <si>
    <t>Covestro AG</t>
  </si>
  <si>
    <t>DE0006062144</t>
  </si>
  <si>
    <t>COVID-19 pandemic may drive increasing demand for group's engineering solutions for vaccine, plasma</t>
  </si>
  <si>
    <t>HOT GR Equity</t>
  </si>
  <si>
    <t>HOCHTIEF AG</t>
  </si>
  <si>
    <t>DE0006070006</t>
  </si>
  <si>
    <t>Strong ESG programs help maintain industry leadership position</t>
  </si>
  <si>
    <t>IFX GR Equity</t>
  </si>
  <si>
    <t>Infineon Technologies AG</t>
  </si>
  <si>
    <t>DE0006231004</t>
  </si>
  <si>
    <t>Environmental footprint to remain high in medium-term despite aggressive renewable expansion targets</t>
  </si>
  <si>
    <t>NEM GR Equity</t>
  </si>
  <si>
    <t>Nemetschek SE</t>
  </si>
  <si>
    <t>DE0006452907</t>
  </si>
  <si>
    <t>Labor risks persist amidst proposed layoffs</t>
  </si>
  <si>
    <t>MRK GR Equity</t>
  </si>
  <si>
    <t>Merck KGaA</t>
  </si>
  <si>
    <t>DE0006599905</t>
  </si>
  <si>
    <t>Industry-leading employee-centered programs</t>
  </si>
  <si>
    <t>G1A GR Equity</t>
  </si>
  <si>
    <t>GEA Group AG</t>
  </si>
  <si>
    <t>DE0006602006</t>
  </si>
  <si>
    <t>Increased risk exposure to product quality and modest performance drive the downgrade</t>
  </si>
  <si>
    <t>PUM GR Equity</t>
  </si>
  <si>
    <t>Puma SE</t>
  </si>
  <si>
    <t>DE0006969603</t>
  </si>
  <si>
    <t>RWE GR Equity</t>
  </si>
  <si>
    <t>RWE AG</t>
  </si>
  <si>
    <t>DE0007037129</t>
  </si>
  <si>
    <t>Dieselgate litigations and business restructuring risks</t>
  </si>
  <si>
    <t>DAI GR Equity</t>
  </si>
  <si>
    <t>Daimler AG</t>
  </si>
  <si>
    <t>DE0007100000</t>
  </si>
  <si>
    <t>SAP GR Equity</t>
  </si>
  <si>
    <t>SAP SE</t>
  </si>
  <si>
    <t>DE0007164600</t>
  </si>
  <si>
    <t>Improved data privacy and cybersecurity measures drive upgrade</t>
  </si>
  <si>
    <t>Sartorius AG</t>
  </si>
  <si>
    <t>DE0007165631</t>
  </si>
  <si>
    <t>Strong corporate governance practices; mitigation of risks related to climate change</t>
  </si>
  <si>
    <t>Subpar data security measures; leads peers in corporate governance performance</t>
  </si>
  <si>
    <t>DE0007664039</t>
  </si>
  <si>
    <t>LHA GR Equity</t>
  </si>
  <si>
    <t>Deutsche Lufthansa AG</t>
  </si>
  <si>
    <t>DE0008232125</t>
  </si>
  <si>
    <t>Industry-leading product stewardship and supplier engagement</t>
  </si>
  <si>
    <t>HNR1 GR Equity</t>
  </si>
  <si>
    <t>Hannover Rueck SE</t>
  </si>
  <si>
    <t>DE0008402215</t>
  </si>
  <si>
    <t>Strong corporate governance, ethics, and labor management policies underpin rating</t>
  </si>
  <si>
    <t>ALV GR Equity</t>
  </si>
  <si>
    <t>Allianz SE</t>
  </si>
  <si>
    <t>DE0008404005</t>
  </si>
  <si>
    <t>Quality assurance measures on par with those of peers, yet lagging green property investments</t>
  </si>
  <si>
    <t>MUV2 GR Equity</t>
  </si>
  <si>
    <t>Muenchener Rueckversicherungs-</t>
  </si>
  <si>
    <t>DE0008430026</t>
  </si>
  <si>
    <t>Relatively strong governance structure; modest data security practices</t>
  </si>
  <si>
    <t>MTX GR Equity</t>
  </si>
  <si>
    <t>MTU Aero Engines AG</t>
  </si>
  <si>
    <t>DE000A0D9PT0</t>
  </si>
  <si>
    <t>Leads peers in governance practices and talent management initiatives</t>
  </si>
  <si>
    <t>DWNI GR Equity</t>
  </si>
  <si>
    <t>Deutsche Wohnen SE</t>
  </si>
  <si>
    <t>DE000A0HN5C6</t>
  </si>
  <si>
    <t>Strong talent development programs, robust governance structure</t>
  </si>
  <si>
    <t>G24 GR Equity</t>
  </si>
  <si>
    <t>Scout24 AG</t>
  </si>
  <si>
    <t>DE000A12DM80</t>
  </si>
  <si>
    <t>Strong carbon reduction efforts</t>
  </si>
  <si>
    <t>HFG GR Equity</t>
  </si>
  <si>
    <t>HelloFresh SE</t>
  </si>
  <si>
    <t>DE000A161408</t>
  </si>
  <si>
    <t>Rapid growth through acquisitions potentially poses corporate governance risks</t>
  </si>
  <si>
    <t>BNR GR Equity</t>
  </si>
  <si>
    <t>Brenntag SE</t>
  </si>
  <si>
    <t>DE000A1DAHH0</t>
  </si>
  <si>
    <t>Strong governance practices and robust internal controls; reduced R&amp;D expenditure</t>
  </si>
  <si>
    <t>ADS GR Equity</t>
  </si>
  <si>
    <t>adidas AG</t>
  </si>
  <si>
    <t>DE000A1EWWW0</t>
  </si>
  <si>
    <t>Leads in ESG integration into its investment and talent management initiatives</t>
  </si>
  <si>
    <t>O2D GR Equity</t>
  </si>
  <si>
    <t>Telefonica Deutschland Holding</t>
  </si>
  <si>
    <t>DE000A1J5RX9</t>
  </si>
  <si>
    <t>Strong corporate governance practices and safety management programs</t>
  </si>
  <si>
    <t>VNA GR Equity</t>
  </si>
  <si>
    <t>Vonovia SE</t>
  </si>
  <si>
    <t>DE000A1ML7J1</t>
  </si>
  <si>
    <t>Comprehensive environmental strategy and strong focus on monetizing clean tech opportunities</t>
  </si>
  <si>
    <t>DHER GR Equity</t>
  </si>
  <si>
    <t>Delivery Hero SE</t>
  </si>
  <si>
    <t>DE000A2E4K43</t>
  </si>
  <si>
    <t>Mounting glyphosate-related litigations</t>
  </si>
  <si>
    <t>TMV GR Equity</t>
  </si>
  <si>
    <t>TeamViewer AG</t>
  </si>
  <si>
    <t>DE000A2YN900</t>
  </si>
  <si>
    <t>Strengthened data privacy and green financing measures drive upgrade</t>
  </si>
  <si>
    <t>BAS GR Equity</t>
  </si>
  <si>
    <t>BASF SE</t>
  </si>
  <si>
    <t>DE000BASF111</t>
  </si>
  <si>
    <t>BAYN GR Equity</t>
  </si>
  <si>
    <t>Bayer AG</t>
  </si>
  <si>
    <t>DE000BAY0017</t>
  </si>
  <si>
    <t>Labor programs appear limited; related controversies persist</t>
  </si>
  <si>
    <t>CBK GR Equity</t>
  </si>
  <si>
    <t>Commerzbank AG</t>
  </si>
  <si>
    <t>DE000CBK1001</t>
  </si>
  <si>
    <t>Strong chemical safety programs; Limited efforts to reduce air emissions and waste</t>
  </si>
  <si>
    <t>Robust governance practices relative to peers; but COVID-19 headwinds pose labor challenges</t>
  </si>
  <si>
    <t>ENR GR Equity</t>
  </si>
  <si>
    <t>Siemens Energy AG</t>
  </si>
  <si>
    <t>DE000ENER6Y0</t>
  </si>
  <si>
    <t>Strong shareholder rights; clean technology offering expanded via joint venture</t>
  </si>
  <si>
    <t>EVK GR Equity</t>
  </si>
  <si>
    <t>Evonik Industries AG</t>
  </si>
  <si>
    <t>DE000EVNK013</t>
  </si>
  <si>
    <t>Robust focus on human capital development, leading governance practices relative to peers</t>
  </si>
  <si>
    <t>KBX GR Equity</t>
  </si>
  <si>
    <t>Knorr-Bremse AG</t>
  </si>
  <si>
    <t>DE000KBX1006</t>
  </si>
  <si>
    <t>Lags peers in overall governance; product quality issues persist</t>
  </si>
  <si>
    <t>KGX GR Equity</t>
  </si>
  <si>
    <t>KION Group AG</t>
  </si>
  <si>
    <t>DE000KGX8881</t>
  </si>
  <si>
    <t>LEG GR Equity</t>
  </si>
  <si>
    <t>LEG Immobilien SE</t>
  </si>
  <si>
    <t>DE000LEG1110</t>
  </si>
  <si>
    <t>Continues reliance on fossil fuels and lags in renewables uptake</t>
  </si>
  <si>
    <t>Porsche Automobil Holding SE</t>
  </si>
  <si>
    <t>DE000PAH0038</t>
  </si>
  <si>
    <t>Above-average performance on corporate governance and labor management practices</t>
  </si>
  <si>
    <t>SHL GR Equity</t>
  </si>
  <si>
    <t>Siemens Healthineers AG</t>
  </si>
  <si>
    <t>DE000SHL1006</t>
  </si>
  <si>
    <t>Improved workplace safety performance and corporate governance</t>
  </si>
  <si>
    <t>UN01 GR Equity</t>
  </si>
  <si>
    <t>Uniper SE</t>
  </si>
  <si>
    <t>DE000UNSE018</t>
  </si>
  <si>
    <t>ZAL GR Equity</t>
  </si>
  <si>
    <t>Zalando SE</t>
  </si>
  <si>
    <t>DE000ZAL1111</t>
  </si>
  <si>
    <t>Improvement in corporate behavior programs; leads peers in talent management initiatives</t>
  </si>
  <si>
    <t>CARLB DC Equity</t>
  </si>
  <si>
    <t>Carlsberg AS</t>
  </si>
  <si>
    <t>DK0010181759</t>
  </si>
  <si>
    <t>Demonstrates robust governance framework; lags peers in talent development initiatives</t>
  </si>
  <si>
    <t>MAERSKA DC Equity</t>
  </si>
  <si>
    <t>DK0010244425</t>
  </si>
  <si>
    <t>Strong performance in green financing practice drives upgrade, but ongoing controversies remain</t>
  </si>
  <si>
    <t>Resolution of kickback allegation drives upgrade</t>
  </si>
  <si>
    <t>GMAB DC Equity</t>
  </si>
  <si>
    <t>Genmab A/S</t>
  </si>
  <si>
    <t>DK0010272202</t>
  </si>
  <si>
    <t>Robust governance practices; low exposure to carbon regulatory risk</t>
  </si>
  <si>
    <t>GN DC Equity</t>
  </si>
  <si>
    <t>GN Store Nord AS</t>
  </si>
  <si>
    <t>DK0010272632</t>
  </si>
  <si>
    <t>DANSKE DC Equity</t>
  </si>
  <si>
    <t>Danske Bank A/S</t>
  </si>
  <si>
    <t>DK0010274414</t>
  </si>
  <si>
    <t>Robust governance and environmental practices</t>
  </si>
  <si>
    <t>LUN DC Equity</t>
  </si>
  <si>
    <t>H Lundbeck A/S</t>
  </si>
  <si>
    <t>DK0010287234</t>
  </si>
  <si>
    <t>Outperforms peers in responsible sourcing and corporate governance practices</t>
  </si>
  <si>
    <t>DSV DC Equity</t>
  </si>
  <si>
    <t>DSV PANALPINA A/S</t>
  </si>
  <si>
    <t>DK0060079531</t>
  </si>
  <si>
    <t>Monetizing cleantech opportunities with products in bioenergy and strong chemical management system</t>
  </si>
  <si>
    <t>Robust talent management programs, but product safety litigations continue</t>
  </si>
  <si>
    <t>CHR DC Equity</t>
  </si>
  <si>
    <t>Chr Hansen Holding A/S</t>
  </si>
  <si>
    <t>DK0060227585</t>
  </si>
  <si>
    <t>Robust access to healthcare strategy and employee engagement initiatives</t>
  </si>
  <si>
    <t>PNDORA DC Equity</t>
  </si>
  <si>
    <t>Pandora A/S</t>
  </si>
  <si>
    <t>DK0060252690</t>
  </si>
  <si>
    <t>Strong ESG Integration into investment management process</t>
  </si>
  <si>
    <t>NZYMB DC Equity</t>
  </si>
  <si>
    <t>Novozymes A/S</t>
  </si>
  <si>
    <t>DK0060336014</t>
  </si>
  <si>
    <t>COLOB DC Equity</t>
  </si>
  <si>
    <t>Coloplast A/S</t>
  </si>
  <si>
    <t>DK0060448595</t>
  </si>
  <si>
    <t>Structured product quality systems, robust human capital management strategies</t>
  </si>
  <si>
    <t>NOVOB DC Equity</t>
  </si>
  <si>
    <t>Novo Nordisk A/S</t>
  </si>
  <si>
    <t>DK0060534915</t>
  </si>
  <si>
    <t>Strong corporate governance practices compared to home market peers, notably board structure</t>
  </si>
  <si>
    <t>TRYG DC Equity</t>
  </si>
  <si>
    <t>Tryg A/S</t>
  </si>
  <si>
    <t>DK0060636678</t>
  </si>
  <si>
    <t>Enhanced assessment of customer protection practices drives downgrade</t>
  </si>
  <si>
    <t>DEMANT DC Equity</t>
  </si>
  <si>
    <t>Demant A/S</t>
  </si>
  <si>
    <t>DK0060738599</t>
  </si>
  <si>
    <t>Strong biodiversity and noise management initiatives</t>
  </si>
  <si>
    <t>AMBUB DC Equity</t>
  </si>
  <si>
    <t>Ambu A/S</t>
  </si>
  <si>
    <t>DK0060946788</t>
  </si>
  <si>
    <t>Labor management and anti-corruption policies remain moderate, despite recent improvements</t>
  </si>
  <si>
    <t>DK0061534450</t>
  </si>
  <si>
    <t>Strong ESG management but uncertainties prevail due to the COVID-19 pandemic</t>
  </si>
  <si>
    <t>COMI EY Equity</t>
  </si>
  <si>
    <t>Commercial International Bank</t>
  </si>
  <si>
    <t>EGS60121C018</t>
  </si>
  <si>
    <t>Relatively strong focus on sustainable opportunities; talent retention and data practices lead peers</t>
  </si>
  <si>
    <t>AENA SM Equity</t>
  </si>
  <si>
    <t>Aena SME SA</t>
  </si>
  <si>
    <t>ES0105046009</t>
  </si>
  <si>
    <t>Improvement in human capital management initiatives; customer protection efforts lag peers</t>
  </si>
  <si>
    <t>CLNX SM Equity</t>
  </si>
  <si>
    <t>Cellnex Telecom SA</t>
  </si>
  <si>
    <t>ES0105066007</t>
  </si>
  <si>
    <t>Shift to gas could benefit in the near term, but long-term challenges remain</t>
  </si>
  <si>
    <t>AMS SM Equity</t>
  </si>
  <si>
    <t>Amadeus IT Group SA</t>
  </si>
  <si>
    <t>ES0109067019</t>
  </si>
  <si>
    <t>Overall governance structure on par with peers</t>
  </si>
  <si>
    <t>BBVA SM Equity</t>
  </si>
  <si>
    <t>Banco Bilbao Vizcaya Argentari</t>
  </si>
  <si>
    <t>ES0113211835</t>
  </si>
  <si>
    <t>Aggressive decarbonization targets and focus on renewables.</t>
  </si>
  <si>
    <t>SAN SM Equity</t>
  </si>
  <si>
    <t>Banco Santander SA</t>
  </si>
  <si>
    <t>ES0113900J37</t>
  </si>
  <si>
    <t>Low operational risks, robust efforts to manage greenhouse gas emissions risk</t>
  </si>
  <si>
    <t>NTGY SM Equity</t>
  </si>
  <si>
    <t>Naturgy Energy Group SA</t>
  </si>
  <si>
    <t>ES0116870314</t>
  </si>
  <si>
    <t>Merger with Bankia may pose human capital challenges but bank has strong talent retention programs</t>
  </si>
  <si>
    <t>FER SM Equity</t>
  </si>
  <si>
    <t>Ferrovial SA</t>
  </si>
  <si>
    <t>ES0118900010</t>
  </si>
  <si>
    <t>ELE SM Equity</t>
  </si>
  <si>
    <t>Endesa SA</t>
  </si>
  <si>
    <t>ES0130670112</t>
  </si>
  <si>
    <t>ENG SM Equity</t>
  </si>
  <si>
    <t>Enagas SA</t>
  </si>
  <si>
    <t>ES0130960018</t>
  </si>
  <si>
    <t>Robust supply chain initiatives; strong data privacy measures</t>
  </si>
  <si>
    <t>CABK SM Equity</t>
  </si>
  <si>
    <t>CaixaBank SA</t>
  </si>
  <si>
    <t>ES0140609019</t>
  </si>
  <si>
    <t>Leads peers in health and safety management</t>
  </si>
  <si>
    <t>Increasing trend in employee turnover; improved anti-corruption measures</t>
  </si>
  <si>
    <t>Continued investments to integrate renewables</t>
  </si>
  <si>
    <t>ITX SM Equity</t>
  </si>
  <si>
    <t>Industria de Diseno Textil SA</t>
  </si>
  <si>
    <t>ES0148396007</t>
  </si>
  <si>
    <t>Target of net-zero carbon emissions by 2050</t>
  </si>
  <si>
    <t>ACS SM Equity</t>
  </si>
  <si>
    <t>ACS Actividades de Construccio</t>
  </si>
  <si>
    <t>ES0167050915</t>
  </si>
  <si>
    <t>Security vulnerability at Telefonica Brasil highlights persistent data privacy challenges</t>
  </si>
  <si>
    <t>GRF SM Equity</t>
  </si>
  <si>
    <t>Grifols SA</t>
  </si>
  <si>
    <t>ES0171996087</t>
  </si>
  <si>
    <t>REE SM Equity</t>
  </si>
  <si>
    <t>Red Electrica Corp SA</t>
  </si>
  <si>
    <t>ES0173093024</t>
  </si>
  <si>
    <t>Acquisitions continue to pose employee-centered risks for an otherwise strong ESG performer</t>
  </si>
  <si>
    <t>REP SM Equity</t>
  </si>
  <si>
    <t>Repsol SA</t>
  </si>
  <si>
    <t>ES0173516115</t>
  </si>
  <si>
    <t>Improved data privacy mechanisms and attrition rate drive upgrade</t>
  </si>
  <si>
    <t>TEF SM Equity</t>
  </si>
  <si>
    <t>Telefonica SA</t>
  </si>
  <si>
    <t>ES0178430E18</t>
  </si>
  <si>
    <t>KESKOB FH Equity</t>
  </si>
  <si>
    <t>Kesko Oyj</t>
  </si>
  <si>
    <t>FI0009000202</t>
  </si>
  <si>
    <t>Robust fiber sourcing practices and product innovation catering to environment-conscious consumers</t>
  </si>
  <si>
    <t>NOKIA FH Equity</t>
  </si>
  <si>
    <t>Nokia Oyj</t>
  </si>
  <si>
    <t>FI0009000681</t>
  </si>
  <si>
    <t>Among industry leaders in water and emission management as well as responsible sourcing of timber.</t>
  </si>
  <si>
    <t>SAMPO FH Equity</t>
  </si>
  <si>
    <t>Sampo Oyj</t>
  </si>
  <si>
    <t>FI0009003305</t>
  </si>
  <si>
    <t>Acquisition of majority shares in Uniper increases  decarbonization risks</t>
  </si>
  <si>
    <t>Continues to gain from 5G services offered, outperforms peers with robust governance practices</t>
  </si>
  <si>
    <t>STERV FH Equity</t>
  </si>
  <si>
    <t>Stora Enso Oyj</t>
  </si>
  <si>
    <t>FI0009005961</t>
  </si>
  <si>
    <t>Improved supply chain transparency, but apprehensions over deforestation-linked companies persist</t>
  </si>
  <si>
    <t>UPM FH Equity</t>
  </si>
  <si>
    <t>UPM-Kymmene Oyj</t>
  </si>
  <si>
    <t>FI0009005987</t>
  </si>
  <si>
    <t>Strong labor management and environmental programs, but governance-related risks remain</t>
  </si>
  <si>
    <t>FORTUM FH Equity</t>
  </si>
  <si>
    <t>Fortum Oyj</t>
  </si>
  <si>
    <t>FI0009007132</t>
  </si>
  <si>
    <t>Leads peers in talent management and anti-corruption programs</t>
  </si>
  <si>
    <t>ELISA FH Equity</t>
  </si>
  <si>
    <t>Elisa Oyj</t>
  </si>
  <si>
    <t>FI0009007884</t>
  </si>
  <si>
    <t>Robust environmental risk management and governance practices drive upgrade</t>
  </si>
  <si>
    <t>NESTE FH Equity</t>
  </si>
  <si>
    <t>Neste Oyj</t>
  </si>
  <si>
    <t>FI0009013296</t>
  </si>
  <si>
    <t>Allegations of bribery and human rights violations persist</t>
  </si>
  <si>
    <t>KNEBV FH Equity</t>
  </si>
  <si>
    <t>Kone Oyj</t>
  </si>
  <si>
    <t>FI0009013403</t>
  </si>
  <si>
    <t>Increasing focus on fintech solutions calls for robust client data protection</t>
  </si>
  <si>
    <t>ORNBV FH Equity</t>
  </si>
  <si>
    <t>Orion Oyj</t>
  </si>
  <si>
    <t>FI0009014377</t>
  </si>
  <si>
    <t>Increasing focus on developing clean technology</t>
  </si>
  <si>
    <t>NDA SS Equity</t>
  </si>
  <si>
    <t>Nordea Bank Abp</t>
  </si>
  <si>
    <t>FI4000297767</t>
  </si>
  <si>
    <t>Robust performance across key issues</t>
  </si>
  <si>
    <t>BOL FP Equity</t>
  </si>
  <si>
    <t>Bollore SA</t>
  </si>
  <si>
    <t>FR0000039299</t>
  </si>
  <si>
    <t>Lags peers in chemical management and sustainable sourcing programs</t>
  </si>
  <si>
    <t>ACA FP Equity</t>
  </si>
  <si>
    <t>Credit Agricole SA</t>
  </si>
  <si>
    <t>FR0000045072</t>
  </si>
  <si>
    <t>Below-par board performance drives downgrade</t>
  </si>
  <si>
    <t>ATO FP Equity</t>
  </si>
  <si>
    <t>Atos SE</t>
  </si>
  <si>
    <t>FR0000051732</t>
  </si>
  <si>
    <t>Continued investment focus on green buildings</t>
  </si>
  <si>
    <t>TEP FP Equity</t>
  </si>
  <si>
    <t>Teleperformance</t>
  </si>
  <si>
    <t>FR0000051807</t>
  </si>
  <si>
    <t>Continued cleantech R&amp;D strategy, COVID-19 impact presents potential restructuring</t>
  </si>
  <si>
    <t>RMS FP Equity</t>
  </si>
  <si>
    <t>Hermes International</t>
  </si>
  <si>
    <t>FR0000052292</t>
  </si>
  <si>
    <t>Strong effort on clean technology development supports sustained rating</t>
  </si>
  <si>
    <t>UBI FP Equity</t>
  </si>
  <si>
    <t>Ubisoft Entertainment SA</t>
  </si>
  <si>
    <t>FR0000054470</t>
  </si>
  <si>
    <t>Focus on strengthening cybersecurity measures and increasing healthy product selection</t>
  </si>
  <si>
    <t>FR0000064578</t>
  </si>
  <si>
    <t>Leads peers in ESG integration and human capital management programs</t>
  </si>
  <si>
    <t>SAF FP Equity</t>
  </si>
  <si>
    <t>Safran SA</t>
  </si>
  <si>
    <t>FR0000073272</t>
  </si>
  <si>
    <t>Environment management efforts continue to improve</t>
  </si>
  <si>
    <t>AI FP Equity</t>
  </si>
  <si>
    <t>Air Liquide SA</t>
  </si>
  <si>
    <t>FR0000120073</t>
  </si>
  <si>
    <t>Robust environmental product stewardship, strong corporate governance structure</t>
  </si>
  <si>
    <t>CA FP Equity</t>
  </si>
  <si>
    <t>Carrefour SA</t>
  </si>
  <si>
    <t>FR0000120172</t>
  </si>
  <si>
    <t>Data protection measures challenged by controversies involving partners</t>
  </si>
  <si>
    <t>CNP FP Equity</t>
  </si>
  <si>
    <t>CNP Assurances</t>
  </si>
  <si>
    <t>FR0000120222</t>
  </si>
  <si>
    <t>FP FP Equity</t>
  </si>
  <si>
    <t>TOTAL SE</t>
  </si>
  <si>
    <t>FR0000120271</t>
  </si>
  <si>
    <t>Ongoing quality-related controversies persist; robust efforts to improve access to healthcare</t>
  </si>
  <si>
    <t>OR FP Equity</t>
  </si>
  <si>
    <t>L'Oreal SA</t>
  </si>
  <si>
    <t>FR0000120321</t>
  </si>
  <si>
    <t>Industry leader in ESG integration, robust cyber risks mitigation mechanisms relative to peers</t>
  </si>
  <si>
    <t>AC FP Equity</t>
  </si>
  <si>
    <t>Accor SA</t>
  </si>
  <si>
    <t>FR0000120404</t>
  </si>
  <si>
    <t>Leading programs and strategies to boost healthy food portfolio</t>
  </si>
  <si>
    <t>EN FP Equity</t>
  </si>
  <si>
    <t>Bouygues SA</t>
  </si>
  <si>
    <t>FR0000120503</t>
  </si>
  <si>
    <t>Leads peers in mitigating ESG-related risks in investee companies; robust staff management programs</t>
  </si>
  <si>
    <t>SAN FP Equity</t>
  </si>
  <si>
    <t>Sanofi</t>
  </si>
  <si>
    <t>FR0000120578</t>
  </si>
  <si>
    <t>Increased focus on environmental management, robust responsible marketing practices</t>
  </si>
  <si>
    <t>CS FP Equity</t>
  </si>
  <si>
    <t>AXA SA</t>
  </si>
  <si>
    <t>FR0000120628</t>
  </si>
  <si>
    <t>Substantial influence of controlling shareholder continues to weigh on governance</t>
  </si>
  <si>
    <t>BN FP Equity</t>
  </si>
  <si>
    <t>Danone SA</t>
  </si>
  <si>
    <t>FR0000120644</t>
  </si>
  <si>
    <t>Corporate governance remains key strength</t>
  </si>
  <si>
    <t>KN FP Equity</t>
  </si>
  <si>
    <t>Natixis SA</t>
  </si>
  <si>
    <t>FR0000120685</t>
  </si>
  <si>
    <t>Limited R&amp;D investment, workforce engagement weigh on rating</t>
  </si>
  <si>
    <t>RI FP Equity</t>
  </si>
  <si>
    <t>Pernod Ricard SA</t>
  </si>
  <si>
    <t>FR0000120693</t>
  </si>
  <si>
    <t>Improved ESG integration in investment decisions</t>
  </si>
  <si>
    <t>MC FP Equity</t>
  </si>
  <si>
    <t>LVMH Moet Hennessy Louis Vuitt</t>
  </si>
  <si>
    <t>FR0000121014</t>
  </si>
  <si>
    <t>Workforce-related risks persist as COVID-19-related closures led to major layoffs</t>
  </si>
  <si>
    <t>RF FP Equity</t>
  </si>
  <si>
    <t>Eurazeo SE</t>
  </si>
  <si>
    <t>FR0000121121</t>
  </si>
  <si>
    <t>Environmental targets met ahead of time; COVID-19 poses labor management challenges</t>
  </si>
  <si>
    <t>EO FP Equity</t>
  </si>
  <si>
    <t>Faurecia SE</t>
  </si>
  <si>
    <t>FR0000121147</t>
  </si>
  <si>
    <t>Robust labor management efforts amidst COVID-19 headwinds</t>
  </si>
  <si>
    <t>MF FP Equity</t>
  </si>
  <si>
    <t>Wendel SE</t>
  </si>
  <si>
    <t>FR0000121204</t>
  </si>
  <si>
    <t>Ongoing probes into alleged tax evasions and subsequent tax payout</t>
  </si>
  <si>
    <t>SW FP Equity</t>
  </si>
  <si>
    <t>Sodexo SA</t>
  </si>
  <si>
    <t>FR0000121220</t>
  </si>
  <si>
    <t>Improvements in governance drive upgrade</t>
  </si>
  <si>
    <t>ML FP Equity</t>
  </si>
  <si>
    <t>Cie Generale des Etablissement</t>
  </si>
  <si>
    <t>FR0000121261</t>
  </si>
  <si>
    <t>Issues on SEB's board structure drives score</t>
  </si>
  <si>
    <t>HO FP Equity</t>
  </si>
  <si>
    <t>Thales SA</t>
  </si>
  <si>
    <t>FR0000121329</t>
  </si>
  <si>
    <t>Demonstrated green building commitment</t>
  </si>
  <si>
    <t>KER FP Equity</t>
  </si>
  <si>
    <t>Kering SA</t>
  </si>
  <si>
    <t>FR0000121485</t>
  </si>
  <si>
    <t>Strong efforts towards clean tech initiatives</t>
  </si>
  <si>
    <t>EL FP Equity</t>
  </si>
  <si>
    <t>EssilorLuxottica SA</t>
  </si>
  <si>
    <t>FR0000121667</t>
  </si>
  <si>
    <t>SK FP Equity</t>
  </si>
  <si>
    <t>SEB SA</t>
  </si>
  <si>
    <t>FR0000121709</t>
  </si>
  <si>
    <t>Restructuring broadens cleantech portfolio, but may pose challenges to carbon emissions reduction</t>
  </si>
  <si>
    <t>FR0000121964</t>
  </si>
  <si>
    <t>Altran acquisition could heighten employee integration risks</t>
  </si>
  <si>
    <t>SU FP Equity</t>
  </si>
  <si>
    <t>Schneider Electric SE</t>
  </si>
  <si>
    <t>FR0000121972</t>
  </si>
  <si>
    <t>Strong corporate governance practices</t>
  </si>
  <si>
    <t>Strengthening governance practices drives the upgrade</t>
  </si>
  <si>
    <t>SGO FP Equity</t>
  </si>
  <si>
    <t>Cie de Saint-Gobain</t>
  </si>
  <si>
    <t>FR0000125007</t>
  </si>
  <si>
    <t>Focus on environmental impact mitigation may help temper climate-related risks</t>
  </si>
  <si>
    <t>CAP FP Equity</t>
  </si>
  <si>
    <t>Capgemini SE</t>
  </si>
  <si>
    <t>FR0000125338</t>
  </si>
  <si>
    <t>Decreasing trend of Lost Time Incident Rate indicates improving H&amp;S management</t>
  </si>
  <si>
    <t>DG FP Equity</t>
  </si>
  <si>
    <t>Vinci SA</t>
  </si>
  <si>
    <t>FR0000125486</t>
  </si>
  <si>
    <t>Strong data privacy safeguards; board entrenchment persists</t>
  </si>
  <si>
    <t>VIV FP Equity</t>
  </si>
  <si>
    <t>Vivendi SE</t>
  </si>
  <si>
    <t>FR0000127771</t>
  </si>
  <si>
    <t>Strong human capital management; opportunities in clean technology</t>
  </si>
  <si>
    <t>RCO FP Equity</t>
  </si>
  <si>
    <t>Remy Cointreau SA</t>
  </si>
  <si>
    <t>FR0000130395</t>
  </si>
  <si>
    <t>Strong focus on lending to small and medium enterprises (SME) drives upgrade</t>
  </si>
  <si>
    <t>FGR FP Equity</t>
  </si>
  <si>
    <t>Eiffage SA</t>
  </si>
  <si>
    <t>FR0000130452</t>
  </si>
  <si>
    <t>Decreasing customer complaints and robust corporate governance practices drive upgrade</t>
  </si>
  <si>
    <t>PUB FP Equity</t>
  </si>
  <si>
    <t>Publicis Groupe SA</t>
  </si>
  <si>
    <t>FR0000130577</t>
  </si>
  <si>
    <t>Restructuring plans and increasing EU fleet emissions present risks</t>
  </si>
  <si>
    <t>DSY FP Equity</t>
  </si>
  <si>
    <t>Dassault Systemes SE</t>
  </si>
  <si>
    <t>FR0000130650</t>
  </si>
  <si>
    <t>ESG performance impacted by heightened exposure to corporate behavior risks</t>
  </si>
  <si>
    <t>GLE FP Equity</t>
  </si>
  <si>
    <t>Societe Generale SA</t>
  </si>
  <si>
    <t>FR0000130809</t>
  </si>
  <si>
    <t>Robust service quality and ethical compliance measures; limited data security programs</t>
  </si>
  <si>
    <t>BNP FP Equity</t>
  </si>
  <si>
    <t>BNP Paribas SA</t>
  </si>
  <si>
    <t>FR0000131104</t>
  </si>
  <si>
    <t>Corporate governance risks persist, despite minor improvements</t>
  </si>
  <si>
    <t>RNO FP Equity</t>
  </si>
  <si>
    <t>Renault SA</t>
  </si>
  <si>
    <t>FR0000131906</t>
  </si>
  <si>
    <t>Leading responsible investing practices relative to peers</t>
  </si>
  <si>
    <t>ORA FP Equity</t>
  </si>
  <si>
    <t>Orange SA</t>
  </si>
  <si>
    <t>FR0000133308</t>
  </si>
  <si>
    <t>ORP FP Equity</t>
  </si>
  <si>
    <t>Orpea SA</t>
  </si>
  <si>
    <t>FR0000184798</t>
  </si>
  <si>
    <t>Robust green investment strategy and adaptive approach to changing urban functions</t>
  </si>
  <si>
    <t>ILD FP Equity</t>
  </si>
  <si>
    <t>Iliad SA</t>
  </si>
  <si>
    <t>FR0004035913</t>
  </si>
  <si>
    <t>AMUN FP Equity</t>
  </si>
  <si>
    <t>Amundi SA</t>
  </si>
  <si>
    <t>FR0004125920</t>
  </si>
  <si>
    <t>Bombardier transportation acquisition could elevate labor risks, alter ownership structure</t>
  </si>
  <si>
    <t>FR0010040865</t>
  </si>
  <si>
    <t>Improved product quality programs and anti-corruption measures</t>
  </si>
  <si>
    <t>Acquisitions, R&amp;D investments to boost cleantech portfolio</t>
  </si>
  <si>
    <t>ALO FP Equity</t>
  </si>
  <si>
    <t>Alstom SA</t>
  </si>
  <si>
    <t>FR0010220475</t>
  </si>
  <si>
    <t>Robust carbon mitigation strategy; strong corporate governance practices</t>
  </si>
  <si>
    <t>Leading anti-corruption and community engagement practices; continued corporate governance concerns</t>
  </si>
  <si>
    <t>IPN FP Equity</t>
  </si>
  <si>
    <t>Ipsen SA</t>
  </si>
  <si>
    <t>FR0010259150</t>
  </si>
  <si>
    <t>Strengthened ESG consideration through proxy voting policy drives upgrade</t>
  </si>
  <si>
    <t>LR FP Equity</t>
  </si>
  <si>
    <t>Legrand SA</t>
  </si>
  <si>
    <t>FR0010307819</t>
  </si>
  <si>
    <t>Limited community engagement programs, strong health and safety policies</t>
  </si>
  <si>
    <t>AKE FP Equity</t>
  </si>
  <si>
    <t>Arkema SA</t>
  </si>
  <si>
    <t>FR0010313833</t>
  </si>
  <si>
    <t>Investments to develop water treatment and waste management solutions in diverse geographies</t>
  </si>
  <si>
    <t>ADP FP Equity</t>
  </si>
  <si>
    <t>Aeroports de Paris</t>
  </si>
  <si>
    <t>FR0010340141</t>
  </si>
  <si>
    <t>Strong talent management but subpar information security-focused measures</t>
  </si>
  <si>
    <t>SCR FP Equity</t>
  </si>
  <si>
    <t>SCOR SE</t>
  </si>
  <si>
    <t>FR0010411983</t>
  </si>
  <si>
    <t>Issues in board practices drive the downgrade</t>
  </si>
  <si>
    <t>GET FP Equity</t>
  </si>
  <si>
    <t>Getlink SE</t>
  </si>
  <si>
    <t>FR0010533075</t>
  </si>
  <si>
    <t>SEV FP Equity</t>
  </si>
  <si>
    <t>Suez SA</t>
  </si>
  <si>
    <t>FR0010613471</t>
  </si>
  <si>
    <t>Strong clean technology engagement; pandemic linked layoffs may affect workforce morale</t>
  </si>
  <si>
    <t>EDEN FP Equity</t>
  </si>
  <si>
    <t>Edenred</t>
  </si>
  <si>
    <t>FR0010908533</t>
  </si>
  <si>
    <t>Improved anti-corruption and employee retention measures; lacks strategy to improve product quality</t>
  </si>
  <si>
    <t>WLN FP Equity</t>
  </si>
  <si>
    <t>Worldline SA/France</t>
  </si>
  <si>
    <t>FR0011981968</t>
  </si>
  <si>
    <t>DIM FP Equity</t>
  </si>
  <si>
    <t>Sartorius Stedim Biotech</t>
  </si>
  <si>
    <t>FR0013154002</t>
  </si>
  <si>
    <t>Employee management challenges, governance concerns remain</t>
  </si>
  <si>
    <t>FR FP Equity</t>
  </si>
  <si>
    <t>Valeo SA</t>
  </si>
  <si>
    <t>FR0013176526</t>
  </si>
  <si>
    <t>Industry leader in mine safety; implements strong anti-corruption initiatives</t>
  </si>
  <si>
    <t>BIM FP Equity</t>
  </si>
  <si>
    <t>BioMerieux</t>
  </si>
  <si>
    <t>FR0013280286</t>
  </si>
  <si>
    <t>Enhanced anti-corruption measures; strong board structure</t>
  </si>
  <si>
    <t>FR0013326246</t>
  </si>
  <si>
    <t>Relatively strong programs on managing ESG risks and opportunities</t>
  </si>
  <si>
    <t>FDJ FP Equity</t>
  </si>
  <si>
    <t>La Francaise des Jeux SAEM</t>
  </si>
  <si>
    <t>FR0013451333</t>
  </si>
  <si>
    <t>Robust green investment focus, employee development programs drive leadership</t>
  </si>
  <si>
    <t>ERF FP Equity</t>
  </si>
  <si>
    <t>Eurofins Scientific SE</t>
  </si>
  <si>
    <t>FR0014000MR3</t>
  </si>
  <si>
    <t>Leads peers in mitigating climate change risk and in corporate governance practices</t>
  </si>
  <si>
    <t>ANTO LN Equity</t>
  </si>
  <si>
    <t>Antofagasta PLC</t>
  </si>
  <si>
    <t>GB0000456144</t>
  </si>
  <si>
    <t>Strong safety and water performance among distillers &amp; vintners</t>
  </si>
  <si>
    <t>AHT LN Equity</t>
  </si>
  <si>
    <t>Ashtead Group PLC</t>
  </si>
  <si>
    <t>GB0000536739</t>
  </si>
  <si>
    <t>Strong ESG integration in investment process; robust talent management</t>
  </si>
  <si>
    <t>BDEV LN Equity</t>
  </si>
  <si>
    <t>Barratt Developments PLC</t>
  </si>
  <si>
    <t>GB0000811801</t>
  </si>
  <si>
    <t>Strong innovation capacity, continues to face corruption allegations</t>
  </si>
  <si>
    <t>GB0001367019</t>
  </si>
  <si>
    <t>Numerous controversies continue to weigh on the rating</t>
  </si>
  <si>
    <t>AV/ LN Equity</t>
  </si>
  <si>
    <t>Aviva PLC</t>
  </si>
  <si>
    <t>GB0002162385</t>
  </si>
  <si>
    <t>Strong corporate governance practices and labor management programs, but limited supplier engagement</t>
  </si>
  <si>
    <t>DGE LN Equity</t>
  </si>
  <si>
    <t>Diageo PLC</t>
  </si>
  <si>
    <t>GB0002374006</t>
  </si>
  <si>
    <t>Strong responsible lending framework, but risk of regulatory scrutiny persists</t>
  </si>
  <si>
    <t>SDR LN Equity</t>
  </si>
  <si>
    <t>Schroders PLC</t>
  </si>
  <si>
    <t>GB0002405495</t>
  </si>
  <si>
    <t>BA/ LN Equity</t>
  </si>
  <si>
    <t>BAE Systems PLC</t>
  </si>
  <si>
    <t>GB0002634946</t>
  </si>
  <si>
    <t>2020-22 business plan likely to increase human capital challenges</t>
  </si>
  <si>
    <t>BATS LN Equity</t>
  </si>
  <si>
    <t>British American Tobacco PLC</t>
  </si>
  <si>
    <t>GB0002875804</t>
  </si>
  <si>
    <t>Strong corporate governance and ESG integration</t>
  </si>
  <si>
    <t>HLMA LN Equity</t>
  </si>
  <si>
    <t>Halma PLC</t>
  </si>
  <si>
    <t>GB0004052071</t>
  </si>
  <si>
    <t>Strong data security and employee initiatives to address COVID-19 challenges</t>
  </si>
  <si>
    <t>STAN LN Equity</t>
  </si>
  <si>
    <t>Standard Chartered PLC</t>
  </si>
  <si>
    <t>GB0004082847</t>
  </si>
  <si>
    <t>Strong efforts to mitigate water stress and governance-related risks</t>
  </si>
  <si>
    <t>IMB LN Equity</t>
  </si>
  <si>
    <t>Imperial Brands PLC</t>
  </si>
  <si>
    <t>GB0004544929</t>
  </si>
  <si>
    <t>Concerns over director performance underpin downgrade</t>
  </si>
  <si>
    <t>HSBA LN Equity</t>
  </si>
  <si>
    <t>HSBC Holdings PLC</t>
  </si>
  <si>
    <t>GB0005405286</t>
  </si>
  <si>
    <t>Construction quality issues being addressed with process improvements, inhouse material production</t>
  </si>
  <si>
    <t>LGEN LN Equity</t>
  </si>
  <si>
    <t>Legal &amp; General Group PLC</t>
  </si>
  <si>
    <t>GB0005603997</t>
  </si>
  <si>
    <t>Leads peers in corporate governance practices; strong talent management programs</t>
  </si>
  <si>
    <t>MRW LN Equity</t>
  </si>
  <si>
    <t>Wm Morrison Supermarkets PLC</t>
  </si>
  <si>
    <t>GB0006043169</t>
  </si>
  <si>
    <t>ABF LN Equity</t>
  </si>
  <si>
    <t>Associated British Foods PLC</t>
  </si>
  <si>
    <t>GB0006731235</t>
  </si>
  <si>
    <t>Relatively robust practices for most ESG parameters; trails peers in data handling practices</t>
  </si>
  <si>
    <t>PSON LN Equity</t>
  </si>
  <si>
    <t>Pearson PLC</t>
  </si>
  <si>
    <t>GB0006776081</t>
  </si>
  <si>
    <t>PSN LN Equity</t>
  </si>
  <si>
    <t>Persimmon PLC</t>
  </si>
  <si>
    <t>GB0006825383</t>
  </si>
  <si>
    <t>BP introduces targets to manage the GHG footprint of its operations and products</t>
  </si>
  <si>
    <t>PRU LN Equity</t>
  </si>
  <si>
    <t>Prudential PLC</t>
  </si>
  <si>
    <t>GB0007099541</t>
  </si>
  <si>
    <t>Strong ethics and corporate governance practices drive upgrade</t>
  </si>
  <si>
    <t>RIO LN Equity</t>
  </si>
  <si>
    <t>Rio Tinto PLC</t>
  </si>
  <si>
    <t>GB0007188757</t>
  </si>
  <si>
    <t>Demonstrates strong focus on sustainable homes; relatively strong governance practices</t>
  </si>
  <si>
    <t>STJ LN Equity</t>
  </si>
  <si>
    <t>St James's Place PLC</t>
  </si>
  <si>
    <t>GB0007669376</t>
  </si>
  <si>
    <t>Ongoing product liability lawsuits, multiple recalls</t>
  </si>
  <si>
    <t>Closure of China bribery allegation investigations; yet, multiple product-liability lawsuits remain</t>
  </si>
  <si>
    <t>BP/ LN Equity</t>
  </si>
  <si>
    <t>BP PLC</t>
  </si>
  <si>
    <t>GB0007980591</t>
  </si>
  <si>
    <t>Employee programs appear robust, but product quality issues persist</t>
  </si>
  <si>
    <t>LLOY LN Equity</t>
  </si>
  <si>
    <t>Lloyds Banking Group PLC</t>
  </si>
  <si>
    <t>GB0008706128</t>
  </si>
  <si>
    <t>Labor management and pandemic headwinds ahead of the next phase of the planned transformation</t>
  </si>
  <si>
    <t>TW/ LN Equity</t>
  </si>
  <si>
    <t>Taylor Wimpey PLC</t>
  </si>
  <si>
    <t>GB0008782301</t>
  </si>
  <si>
    <t>SN/ LN Equity</t>
  </si>
  <si>
    <t>Smith &amp; Nephew PLC</t>
  </si>
  <si>
    <t>GB0009223206</t>
  </si>
  <si>
    <t>Conscious effort to improve data protection mechanisms, continues to expand service portfolio</t>
  </si>
  <si>
    <t>GSK LN Equity</t>
  </si>
  <si>
    <t>GlaxoSmithKline PLC</t>
  </si>
  <si>
    <t>GB0009252882</t>
  </si>
  <si>
    <t>AZN LN Equity</t>
  </si>
  <si>
    <t>AstraZeneca PLC</t>
  </si>
  <si>
    <t>GB0009895292</t>
  </si>
  <si>
    <t>Robust governance practices; relatively weak implementation of supply chain management policies</t>
  </si>
  <si>
    <t>BT/A LN Equity</t>
  </si>
  <si>
    <t>BT Group PLC</t>
  </si>
  <si>
    <t>GB0030913577</t>
  </si>
  <si>
    <t>Leads peers in chemical management programs and sustainable timber-sourcing practices</t>
  </si>
  <si>
    <t>BARC LN Equity</t>
  </si>
  <si>
    <t>Barclays PLC</t>
  </si>
  <si>
    <t>GB0031348658</t>
  </si>
  <si>
    <t>Leads peers in managing data security risks from surge in online sales</t>
  </si>
  <si>
    <t>ITRK LN Equity</t>
  </si>
  <si>
    <t>Intertek Group PLC</t>
  </si>
  <si>
    <t>GB0031638363</t>
  </si>
  <si>
    <t>Improved cybersecurity and ESG risk monitoring drive upgrade</t>
  </si>
  <si>
    <t>BRBY LN Equity</t>
  </si>
  <si>
    <t>Burberry Group PLC</t>
  </si>
  <si>
    <t>GB0031743007</t>
  </si>
  <si>
    <t>Industry leading practices on environmental and social sustainability</t>
  </si>
  <si>
    <t>NXT LN Equity</t>
  </si>
  <si>
    <t>Next PLC</t>
  </si>
  <si>
    <t>GB0032089863</t>
  </si>
  <si>
    <t>Cost cuts introduced; focus on managing the carbon footprint</t>
  </si>
  <si>
    <t>KGF LN Equity</t>
  </si>
  <si>
    <t>Kingfisher PLC</t>
  </si>
  <si>
    <t>GB0033195214</t>
  </si>
  <si>
    <t>SBRY LN Equity</t>
  </si>
  <si>
    <t>J Sainsbury PLC</t>
  </si>
  <si>
    <t>GB00B019KW72</t>
  </si>
  <si>
    <t>Strong governance structure; however, sustainable sourcing and product quality programs trail peers</t>
  </si>
  <si>
    <t>ADM LN Equity</t>
  </si>
  <si>
    <t>Admiral Group PLC</t>
  </si>
  <si>
    <t>GB00B02J6398</t>
  </si>
  <si>
    <t>Strong corporate governance and employee health and safety practices underpin rating</t>
  </si>
  <si>
    <t>BKG LN Equity</t>
  </si>
  <si>
    <t>Berkeley Group Holdings PLC</t>
  </si>
  <si>
    <t>GB00B02L3W35</t>
  </si>
  <si>
    <t>Strong corporate governance practices and anti-corruption measures</t>
  </si>
  <si>
    <t>RDSA LN Equity</t>
  </si>
  <si>
    <t>Royal Dutch Shell PLC</t>
  </si>
  <si>
    <t>GB00B03MLX29</t>
  </si>
  <si>
    <t>Strong corporate governance; however, frequent acquisitions may weigh on employee retention</t>
  </si>
  <si>
    <t>RDSB LN Equity</t>
  </si>
  <si>
    <t>GB00B03MM408</t>
  </si>
  <si>
    <t>Strong environmental stewardship, continued expansion in natural and healthy products market</t>
  </si>
  <si>
    <t>BNZL LN Equity</t>
  </si>
  <si>
    <t>Bunzl PLC</t>
  </si>
  <si>
    <t>GB00B0744B38</t>
  </si>
  <si>
    <t>Data security incidents, despite robust information security framework</t>
  </si>
  <si>
    <t>RTO LN Equity</t>
  </si>
  <si>
    <t>Rentokil Initial PLC</t>
  </si>
  <si>
    <t>GB00B082RF11</t>
  </si>
  <si>
    <t>Robust ESG programs help sustain industry leading position</t>
  </si>
  <si>
    <t>HIK LN Equity</t>
  </si>
  <si>
    <t>Hikma Pharmaceuticals PLC</t>
  </si>
  <si>
    <t>GB00B0LCW083</t>
  </si>
  <si>
    <t>Strong governance structures and business ethics policies drive upgrade</t>
  </si>
  <si>
    <t>LSEG LN Equity</t>
  </si>
  <si>
    <t>London Stock Exchange Group PL</t>
  </si>
  <si>
    <t>GB00B0SWJX34</t>
  </si>
  <si>
    <t>Labor management concern around major layoffs due to the COVID-19 pandemic</t>
  </si>
  <si>
    <t>ULVR LN Equity</t>
  </si>
  <si>
    <t>Unilever PLC</t>
  </si>
  <si>
    <t>GB00B10RZP78</t>
  </si>
  <si>
    <t>Trails peers in most ESG parameters; relatively robust governance practices</t>
  </si>
  <si>
    <t>EXPN LN Equity</t>
  </si>
  <si>
    <t>Experian PLC</t>
  </si>
  <si>
    <t>GB00B19NLV48</t>
  </si>
  <si>
    <t>Robust governance structures and employee programs to manage restructuring challenges</t>
  </si>
  <si>
    <t>MNDI LN Equity</t>
  </si>
  <si>
    <t>Mondi PLC</t>
  </si>
  <si>
    <t>GB00B1CRLC47</t>
  </si>
  <si>
    <t>Strengthened protocols to mitigate corruption risks; worker strike at Cerrejon raises concern</t>
  </si>
  <si>
    <t>SVT LN Equity</t>
  </si>
  <si>
    <t>Severn Trent PLC</t>
  </si>
  <si>
    <t>GB00B1FH8J72</t>
  </si>
  <si>
    <t>Strong integration of ESG principles in private equity investments</t>
  </si>
  <si>
    <t>WTB LN Equity</t>
  </si>
  <si>
    <t>Whitbread PLC</t>
  </si>
  <si>
    <t>GB00B1KJJ408</t>
  </si>
  <si>
    <t>Strong chemical management programs, but limited initiatives to access underserved market</t>
  </si>
  <si>
    <t>HL/ LN Equity</t>
  </si>
  <si>
    <t>Hargreaves Lansdown PLC</t>
  </si>
  <si>
    <t>GB00B1VZ0M25</t>
  </si>
  <si>
    <t>SMIN LN Equity</t>
  </si>
  <si>
    <t>Smiths Group PLC</t>
  </si>
  <si>
    <t>GB00B1WY2338</t>
  </si>
  <si>
    <t>Lags peers in adopting strong Corporate Governance practices</t>
  </si>
  <si>
    <t>AAL LN Equity</t>
  </si>
  <si>
    <t>Anglo American PLC</t>
  </si>
  <si>
    <t>GB00B1XZS820</t>
  </si>
  <si>
    <t>III LN Equity</t>
  </si>
  <si>
    <t>3i Group PLC</t>
  </si>
  <si>
    <t>GB00B1YW4409</t>
  </si>
  <si>
    <t>Strong data security measures, but weak commitment to maintaining product quality and safety</t>
  </si>
  <si>
    <t>Reckitt Benckiser Group PLC</t>
  </si>
  <si>
    <t>GB00B24CGK77</t>
  </si>
  <si>
    <t>Strong focus on managing occupational safety and corporate governance risks</t>
  </si>
  <si>
    <t>FRES LN Equity</t>
  </si>
  <si>
    <t>Fresnillo PLC</t>
  </si>
  <si>
    <t>GB00B2QPKJ12</t>
  </si>
  <si>
    <t>Strong governance structure and community engagement initiatives drive upgrade</t>
  </si>
  <si>
    <t>OCDO LN Equity</t>
  </si>
  <si>
    <t>Ocado Group PLC</t>
  </si>
  <si>
    <t>GB00B3MBS747</t>
  </si>
  <si>
    <t>Strong governance oversight, enhanced assessment of environmental risk exposure drives upgrade</t>
  </si>
  <si>
    <t>GB00B5ZN1N88</t>
  </si>
  <si>
    <t>Leads peers in overall governance performance and talent management initiatives</t>
  </si>
  <si>
    <t>RR/ LN Equity</t>
  </si>
  <si>
    <t>Rolls-Royce Holdings PLC</t>
  </si>
  <si>
    <t>GB00B63H8491</t>
  </si>
  <si>
    <t>Weak corporate governance and labor management practices</t>
  </si>
  <si>
    <t>EVR LN Equity</t>
  </si>
  <si>
    <t>Evraz PLC</t>
  </si>
  <si>
    <t>GB00B71N6K86</t>
  </si>
  <si>
    <t>NMC LN Equity</t>
  </si>
  <si>
    <t>NMC Health PLC</t>
  </si>
  <si>
    <t>GB00B7FC0762</t>
  </si>
  <si>
    <t>Lags peers in strategies that could drive cleantech innovation</t>
  </si>
  <si>
    <t>NWG LN Equity</t>
  </si>
  <si>
    <t>Natwest Group PLC</t>
  </si>
  <si>
    <t>GB00B7T77214</t>
  </si>
  <si>
    <t>SGE LN Equity</t>
  </si>
  <si>
    <t>Sage Group PLC/The</t>
  </si>
  <si>
    <t>GB00B8C3BL03</t>
  </si>
  <si>
    <t>Best-in-class sustainability targets and environmental performance across its value chain</t>
  </si>
  <si>
    <t>LBTYA US Equity</t>
  </si>
  <si>
    <t>Liberty Global PLC</t>
  </si>
  <si>
    <t>GB00B8W67662</t>
  </si>
  <si>
    <t>Low environmental risk profile; strong environment management programs</t>
  </si>
  <si>
    <t>LBTYK US Equity</t>
  </si>
  <si>
    <t>GB00B8W67B19</t>
  </si>
  <si>
    <t>Improved data handling practices drive the upgrade; leads peers in most ESG parameters</t>
  </si>
  <si>
    <t>AVV LN Equity</t>
  </si>
  <si>
    <t>AVEVA Group PLC</t>
  </si>
  <si>
    <t>GB00BBG9VN75</t>
  </si>
  <si>
    <t>Sound governance practices and anti-corruption efforts drive upgrade</t>
  </si>
  <si>
    <t>CPG LN Equity</t>
  </si>
  <si>
    <t>Compass Group PLC</t>
  </si>
  <si>
    <t>GB00BD6K4575</t>
  </si>
  <si>
    <t>CCEP US Equity</t>
  </si>
  <si>
    <t>Coca-Cola European Partners PL</t>
  </si>
  <si>
    <t>GB00BDCPN049</t>
  </si>
  <si>
    <t>Data security and ethics related risks persist despite strong policies</t>
  </si>
  <si>
    <t>NG/ LN Equity</t>
  </si>
  <si>
    <t>National Grid PLC</t>
  </si>
  <si>
    <t>GB00BDR05C01</t>
  </si>
  <si>
    <t>Increased data security measures, strong governance practices</t>
  </si>
  <si>
    <t>SLA LN Equity</t>
  </si>
  <si>
    <t>Standard Life Aberdeen PLC</t>
  </si>
  <si>
    <t>GB00BF8Q6K64</t>
  </si>
  <si>
    <t>Continued efforts for transition towards low carbon economy</t>
  </si>
  <si>
    <t>ST US Equity</t>
  </si>
  <si>
    <t>Sensata Technologies Holding P</t>
  </si>
  <si>
    <t>GB00BFMBMT84</t>
  </si>
  <si>
    <t>Weak perceived consumer protection and absence of proactive sales practices drive downgrade</t>
  </si>
  <si>
    <t>BHP LN Equity</t>
  </si>
  <si>
    <t>BHP Group PLC</t>
  </si>
  <si>
    <t>GB00BH0P3Z91</t>
  </si>
  <si>
    <t>Best practices in data privacy; ESG integration in investment operations</t>
  </si>
  <si>
    <t>VOD LN Equity</t>
  </si>
  <si>
    <t>Vodafone Group PLC</t>
  </si>
  <si>
    <t>GB00BH4HKS39</t>
  </si>
  <si>
    <t>Strong efforts to offer healthy and sustainable products</t>
  </si>
  <si>
    <t>IHG LN Equity</t>
  </si>
  <si>
    <t>InterContinental Hotels Group</t>
  </si>
  <si>
    <t>GB00BHJYC057</t>
  </si>
  <si>
    <t>Strong perceived programs across ESG parameters</t>
  </si>
  <si>
    <t>CRDA LN Equity</t>
  </si>
  <si>
    <t>Croda International PLC</t>
  </si>
  <si>
    <t>GB00BJFFLV09</t>
  </si>
  <si>
    <t>Enhanced talent management measures drive the upgrade</t>
  </si>
  <si>
    <t>MNG LN Equity</t>
  </si>
  <si>
    <t>M&amp;G PLC</t>
  </si>
  <si>
    <t>GB00BKFB1C65</t>
  </si>
  <si>
    <t>RSA LN Equity</t>
  </si>
  <si>
    <t>RSA Insurance Group PLC</t>
  </si>
  <si>
    <t>GB00BKKMKR23</t>
  </si>
  <si>
    <t>Improvement in board structure and ESG integration</t>
  </si>
  <si>
    <t>TSCO LN Equity</t>
  </si>
  <si>
    <t>Tesco PLC</t>
  </si>
  <si>
    <t>GB00BLGZ9862</t>
  </si>
  <si>
    <t>Increased employee turnover due to business restructuring</t>
  </si>
  <si>
    <t>INF LN Equity</t>
  </si>
  <si>
    <t>Informa PLC</t>
  </si>
  <si>
    <t>GB00BMJ6DW54</t>
  </si>
  <si>
    <t>Robust supply chain management policies; challenges in workforce management persists</t>
  </si>
  <si>
    <t>AUTO LN Equity</t>
  </si>
  <si>
    <t>Auto Trader Group PLC</t>
  </si>
  <si>
    <t>GB00BVYVFW23</t>
  </si>
  <si>
    <t>Strong corporate governance performance but limited cleantech initiatives</t>
  </si>
  <si>
    <t>Emission control and clean energy technologies business enable continuous growth</t>
  </si>
  <si>
    <t>DLG LN Equity</t>
  </si>
  <si>
    <t>Direct Line Insurance Group PL</t>
  </si>
  <si>
    <t>GB00BY9D0Y18</t>
  </si>
  <si>
    <t>Governance risks persist despite some improvements</t>
  </si>
  <si>
    <t>GB00BYW0PQ60</t>
  </si>
  <si>
    <t>Improvement in privacy and data security programs drive upgrade; labor management issues persist</t>
  </si>
  <si>
    <t>JD/ LN Equity</t>
  </si>
  <si>
    <t>JD Sports Fashion PLC</t>
  </si>
  <si>
    <t>GB00BYX91H57</t>
  </si>
  <si>
    <t>MRO LN Equity</t>
  </si>
  <si>
    <t>Melrose Industries PLC</t>
  </si>
  <si>
    <t>GB00BZ1G4322</t>
  </si>
  <si>
    <t>Weak focus on acknowledging emerging health risks in China</t>
  </si>
  <si>
    <t>JMAT LN Equity</t>
  </si>
  <si>
    <t>Johnson Matthey PLC</t>
  </si>
  <si>
    <t>GB00BZ4BQC70</t>
  </si>
  <si>
    <t>Improvement in access to healthcare and corporate governance practice</t>
  </si>
  <si>
    <t>HTO GA Equity</t>
  </si>
  <si>
    <t>Hellenic Telecommunications Or</t>
  </si>
  <si>
    <t>GRS260333000</t>
  </si>
  <si>
    <t>Robust employee and green investment policies, but high governance risks</t>
  </si>
  <si>
    <t>BELA GA Equity</t>
  </si>
  <si>
    <t>JUMBO SA</t>
  </si>
  <si>
    <t>GRS282183003</t>
  </si>
  <si>
    <t>Improved ESG integration in investment decisions drives upgrade</t>
  </si>
  <si>
    <t>OPAP GA Equity</t>
  </si>
  <si>
    <t>OPAP SA</t>
  </si>
  <si>
    <t>GRS419003009</t>
  </si>
  <si>
    <t>Improved policies to tackle bribery and corruption, drive the upgrade</t>
  </si>
  <si>
    <t>966 HK Equity</t>
  </si>
  <si>
    <t>China Taiping Insurance Holdin</t>
  </si>
  <si>
    <t>HK0000055878</t>
  </si>
  <si>
    <t>Weak data security and labor management programs</t>
  </si>
  <si>
    <t>570 HK Equity</t>
  </si>
  <si>
    <t>China Traditional Chinese Medi</t>
  </si>
  <si>
    <t>HK0000056256</t>
  </si>
  <si>
    <t>Multiple related party transactions persist, lags peers in water withdrawal performance</t>
  </si>
  <si>
    <t>1972 HK Equity</t>
  </si>
  <si>
    <t>Swire Properties Ltd</t>
  </si>
  <si>
    <t>HK0000063609</t>
  </si>
  <si>
    <t>Group-wide approach towards sustainability, but governance practices lag those of peers</t>
  </si>
  <si>
    <t>1299 HK Equity</t>
  </si>
  <si>
    <t>AIA Group Ltd</t>
  </si>
  <si>
    <t>HK0000069689</t>
  </si>
  <si>
    <t>Strong governance practices and workforce management programs</t>
  </si>
  <si>
    <t>3360 HK Equity</t>
  </si>
  <si>
    <t>Far East Horizon Ltd</t>
  </si>
  <si>
    <t>HK0000077468</t>
  </si>
  <si>
    <t>Strong measures to control risk related to carbon emission; corporate governance concerns persist</t>
  </si>
  <si>
    <t>6808 HK Equity</t>
  </si>
  <si>
    <t>Sun Art Retail Group Ltd</t>
  </si>
  <si>
    <t>HK0000083920</t>
  </si>
  <si>
    <t>Ongoing antitrust investigation; risks in governance practices persist</t>
  </si>
  <si>
    <t>HK0000093390</t>
  </si>
  <si>
    <t>Energy network-dominated operations reduce environmental risks; weak governance oversight</t>
  </si>
  <si>
    <t>HK0000179108</t>
  </si>
  <si>
    <t>Well-placed to address risks associated with increasing digitalization of services</t>
  </si>
  <si>
    <t>1347 HK Equity</t>
  </si>
  <si>
    <t>Hua Hong Semiconductor Ltd</t>
  </si>
  <si>
    <t>HK0000218211</t>
  </si>
  <si>
    <t>Lacks robust anti-corruption risk management and corporate governance practices</t>
  </si>
  <si>
    <t>17 HK Equity</t>
  </si>
  <si>
    <t>New World Development Co Ltd</t>
  </si>
  <si>
    <t>HK0000608585</t>
  </si>
  <si>
    <t>Defined strategy on harnessing property energy efficiency</t>
  </si>
  <si>
    <t>2 HK Equity</t>
  </si>
  <si>
    <t>CLP Holdings Ltd</t>
  </si>
  <si>
    <t>HK0002007356</t>
  </si>
  <si>
    <t>Strong focus on green building, and corporate governance; sub-par safety record</t>
  </si>
  <si>
    <t>3 HK Equity</t>
  </si>
  <si>
    <t>Hong Kong &amp; China Gas Co Ltd</t>
  </si>
  <si>
    <t>HK0003000038</t>
  </si>
  <si>
    <t>Challenges in human capital management and corporate governance</t>
  </si>
  <si>
    <t>4 HK Equity</t>
  </si>
  <si>
    <t>Wharf Holdings Ltd/The</t>
  </si>
  <si>
    <t>HK0004000045</t>
  </si>
  <si>
    <t>Board structure poses potential governance risks</t>
  </si>
  <si>
    <t>6 HK Equity</t>
  </si>
  <si>
    <t>Power Assets Holdings Ltd</t>
  </si>
  <si>
    <t>HK0006000050</t>
  </si>
  <si>
    <t>Strong safety and labor management programs</t>
  </si>
  <si>
    <t>11 HK Equity</t>
  </si>
  <si>
    <t>Hang Seng Bank Ltd</t>
  </si>
  <si>
    <t>HK0011000095</t>
  </si>
  <si>
    <t>Strong health and safety management mechanisms; corporate governance performance lags peers</t>
  </si>
  <si>
    <t>12 HK Equity</t>
  </si>
  <si>
    <t>Henderson Land Development Co</t>
  </si>
  <si>
    <t>HK0012000102</t>
  </si>
  <si>
    <t>Lags leading peers on employee health and safety measures; above average green building focus</t>
  </si>
  <si>
    <t>16 HK Equity</t>
  </si>
  <si>
    <t>Sun Hung Kai Properties Ltd</t>
  </si>
  <si>
    <t>HK0016000132</t>
  </si>
  <si>
    <t>Modest anti-corruption policies and weak governance structures persist</t>
  </si>
  <si>
    <t>19 HK Equity</t>
  </si>
  <si>
    <t>Swire Pacific Ltd</t>
  </si>
  <si>
    <t>HK0019000162</t>
  </si>
  <si>
    <t>Weak corporate governance relative to peers drives downgrade</t>
  </si>
  <si>
    <t>23 HK Equity</t>
  </si>
  <si>
    <t>Bank of East Asia Ltd/The</t>
  </si>
  <si>
    <t>HK0023000190</t>
  </si>
  <si>
    <t>Continued efforts to divert waste away from landfills, limited anti-corruption compliance systems</t>
  </si>
  <si>
    <t>27 HK Equity</t>
  </si>
  <si>
    <t>Galaxy Entertainment Group Ltd</t>
  </si>
  <si>
    <t>HK0027032686</t>
  </si>
  <si>
    <t>Board composition may support independent oversight, but anti-corruption measures appear limited</t>
  </si>
  <si>
    <t>66 HK Equity</t>
  </si>
  <si>
    <t>MTR Corp Ltd</t>
  </si>
  <si>
    <t>HK0066009694</t>
  </si>
  <si>
    <t>improve the efficiency of water usage and quality; however, governance concerns persist</t>
  </si>
  <si>
    <t>83 HK Equity</t>
  </si>
  <si>
    <t>Sino Land Co Ltd</t>
  </si>
  <si>
    <t>HK0083000502</t>
  </si>
  <si>
    <t>Rapid increase in the workforce may exacerbate labor management challenges</t>
  </si>
  <si>
    <t>101 HK Equity</t>
  </si>
  <si>
    <t>Hang Lung Properties Ltd</t>
  </si>
  <si>
    <t>HK0101000591</t>
  </si>
  <si>
    <t>Improved board composition drives upgrade, though overall ESG initiatives lag those of its peers</t>
  </si>
  <si>
    <t>144 HK Equity</t>
  </si>
  <si>
    <t>China Merchants Port Holdings</t>
  </si>
  <si>
    <t>HK0144000764</t>
  </si>
  <si>
    <t>Strong corporate governance and controls against business malpractices</t>
  </si>
  <si>
    <t>165 HK Equity</t>
  </si>
  <si>
    <t>China Everbright Ltd</t>
  </si>
  <si>
    <t>HK0165000859</t>
  </si>
  <si>
    <t>Increased exposure to risk of corruption</t>
  </si>
  <si>
    <t>257 HK Equity</t>
  </si>
  <si>
    <t>China Everbright Environment G</t>
  </si>
  <si>
    <t>HK0257001336</t>
  </si>
  <si>
    <t>Enhancements in responsible investment management and anti-corruption policies</t>
  </si>
  <si>
    <t>267 HK Equity</t>
  </si>
  <si>
    <t>CITIC Ltd</t>
  </si>
  <si>
    <t>HK0267001375</t>
  </si>
  <si>
    <t>Increasing R&amp;D investments; board structure remains weak</t>
  </si>
  <si>
    <t>270 HK Equity</t>
  </si>
  <si>
    <t>Guangdong Investment Ltd</t>
  </si>
  <si>
    <t>HK0270001396</t>
  </si>
  <si>
    <t>Strong green building focus, lags peers on corporate governance</t>
  </si>
  <si>
    <t>285 HK Equity</t>
  </si>
  <si>
    <t>BYD Electronic International C</t>
  </si>
  <si>
    <t>HK0285041858</t>
  </si>
  <si>
    <t>Strong programs on green investments; strengthened health and safety management</t>
  </si>
  <si>
    <t>291 HK Equity</t>
  </si>
  <si>
    <t>China Resources Beer Holdings</t>
  </si>
  <si>
    <t>HK0291001490</t>
  </si>
  <si>
    <t>High employee attrition rate, however, relatively strong governance practices</t>
  </si>
  <si>
    <t>388 HK Equity</t>
  </si>
  <si>
    <t>Hong Kong Exchanges &amp; Clearing</t>
  </si>
  <si>
    <t>HK0388045442</t>
  </si>
  <si>
    <t>Reliance on coal heightens environmental and regulatory risks</t>
  </si>
  <si>
    <t>392 HK Equity</t>
  </si>
  <si>
    <t>Beijing Enterprises Holdings L</t>
  </si>
  <si>
    <t>HK0392044647</t>
  </si>
  <si>
    <t>Concerns over board structure and measures to address problem gambling persist</t>
  </si>
  <si>
    <t>656 HK Equity</t>
  </si>
  <si>
    <t>Fosun International Ltd</t>
  </si>
  <si>
    <t>HK0656038673</t>
  </si>
  <si>
    <t>Improved performance in overall ESG parameters</t>
  </si>
  <si>
    <t>669 HK Equity</t>
  </si>
  <si>
    <t>Techtronic Industries Co Ltd</t>
  </si>
  <si>
    <t>HK0669013440</t>
  </si>
  <si>
    <t>Limited anti-corruption controls; modest talent retention initiatives</t>
  </si>
  <si>
    <t>688 HK Equity</t>
  </si>
  <si>
    <t>China Overseas Land &amp; Investme</t>
  </si>
  <si>
    <t>HK0688002218</t>
  </si>
  <si>
    <t>Strong corporate governance relative to peers, however, employee attrition remains high</t>
  </si>
  <si>
    <t>817 HK Equity</t>
  </si>
  <si>
    <t>China Jinmao Holdings Group Lt</t>
  </si>
  <si>
    <t>HK0817039453</t>
  </si>
  <si>
    <t>Recent director movements reduce board independence</t>
  </si>
  <si>
    <t>HK0823032773</t>
  </si>
  <si>
    <t>836 HK Equity</t>
  </si>
  <si>
    <t>China Resources Power Holdings</t>
  </si>
  <si>
    <t>HK0836012952</t>
  </si>
  <si>
    <t>Strong safeguards to address product safety concerns; lags peers in ethical compliance</t>
  </si>
  <si>
    <t>880 HK Equity</t>
  </si>
  <si>
    <t>SJM Holdings Ltd</t>
  </si>
  <si>
    <t>HK0880043028</t>
  </si>
  <si>
    <t>Robust greenhouse gas mitigation strategies and anti-corruption policies</t>
  </si>
  <si>
    <t>992 HK Equity</t>
  </si>
  <si>
    <t>Lenovo Group Ltd</t>
  </si>
  <si>
    <t>HK0992009065</t>
  </si>
  <si>
    <t>Weak efforts to mitigate environmental risks</t>
  </si>
  <si>
    <t>1093 HK Equity</t>
  </si>
  <si>
    <t>CSPC Pharmaceutical Group Ltd</t>
  </si>
  <si>
    <t>HK1093012172</t>
  </si>
  <si>
    <t>Strong labor management practices; but governance-related risks persist</t>
  </si>
  <si>
    <t>2388 HK Equity</t>
  </si>
  <si>
    <t>BOC Hong Kong Holdings Ltd</t>
  </si>
  <si>
    <t>HK2388011192</t>
  </si>
  <si>
    <t>Labor initiatives in line with peers, but lacks comprehensive approach to managing emissions</t>
  </si>
  <si>
    <t>3808 HK Equity</t>
  </si>
  <si>
    <t>Sinotruk Hong Kong Ltd</t>
  </si>
  <si>
    <t>HK3808041546</t>
  </si>
  <si>
    <t>High exposure to water risks; weak corporate governance</t>
  </si>
  <si>
    <t>OTP HB Equity</t>
  </si>
  <si>
    <t>OTP Bank Nyrt</t>
  </si>
  <si>
    <t>HU0000061726</t>
  </si>
  <si>
    <t>Lacks notable programs across all ESG parameters</t>
  </si>
  <si>
    <t>RICHT HB Equity</t>
  </si>
  <si>
    <t>Richter Gedeon Nyrt</t>
  </si>
  <si>
    <t>HU0000123096</t>
  </si>
  <si>
    <t>Lacks comprehensive environmental strategy</t>
  </si>
  <si>
    <t>MOL HB Equity</t>
  </si>
  <si>
    <t>MOL Hungarian Oil &amp; Gas PLC</t>
  </si>
  <si>
    <t>HU0000153937</t>
  </si>
  <si>
    <t>Improved data protection and cybersecurity framework; but weak corporate governance practices</t>
  </si>
  <si>
    <t>INDF IJ Equity</t>
  </si>
  <si>
    <t>Indofood Sukses Makmur Tbk PT</t>
  </si>
  <si>
    <t>ID1000057003</t>
  </si>
  <si>
    <t>Corporate behavior controversies drive subpar governance performance</t>
  </si>
  <si>
    <t>UNTR IJ Equity</t>
  </si>
  <si>
    <t>United Tractors Tbk PT</t>
  </si>
  <si>
    <t>ID1000058407</t>
  </si>
  <si>
    <t>Weak customer protection practices drive downgrade</t>
  </si>
  <si>
    <t>Sets benchmark with strong corporate governance practices</t>
  </si>
  <si>
    <t>INTP IJ Equity</t>
  </si>
  <si>
    <t>Indocement Tunggal Prakarsa Tb</t>
  </si>
  <si>
    <t>ID1000061302</t>
  </si>
  <si>
    <t>Improved corporate governance, but continues to lag peers in managing carbon emissions</t>
  </si>
  <si>
    <t>INKP IJ Equity</t>
  </si>
  <si>
    <t>Indah Kiat Pulp &amp; Paper Tbk PT</t>
  </si>
  <si>
    <t>ID1000062201</t>
  </si>
  <si>
    <t>Initiatives towards ESG integration in lending and improved data privacy and cyber security measures</t>
  </si>
  <si>
    <t>Robust social pillar policies and practices weigh on rating</t>
  </si>
  <si>
    <t>GGRM IJ Equity</t>
  </si>
  <si>
    <t>Gudang Garam Tbk PT</t>
  </si>
  <si>
    <t>ID1000068604</t>
  </si>
  <si>
    <t>Improvement in governance practices and environmental performance drive upgrade</t>
  </si>
  <si>
    <t>Governance practices appear on par with those of peers, but lags in employee development initiatives</t>
  </si>
  <si>
    <t>BRPT IJ Equity</t>
  </si>
  <si>
    <t>Barito Pacific Tbk PT</t>
  </si>
  <si>
    <t>ID1000085707</t>
  </si>
  <si>
    <t>Weak governance practices continue to weigh on the rating</t>
  </si>
  <si>
    <t>Strong corporate governance structure supports industry leading position</t>
  </si>
  <si>
    <t>BMRI IJ Equity</t>
  </si>
  <si>
    <t>Bank Mandiri Persero Tbk PT</t>
  </si>
  <si>
    <t>ID1000095003</t>
  </si>
  <si>
    <t>Weak efforts to address ESG risks</t>
  </si>
  <si>
    <t>Allergan acquisition could pose employee integration and management challenges</t>
  </si>
  <si>
    <t>UNVR IJ Equity</t>
  </si>
  <si>
    <t>Unilever Indonesia Tbk PT</t>
  </si>
  <si>
    <t>ID1000095706</t>
  </si>
  <si>
    <t>Worst in class governance performance drives the rating downgrade</t>
  </si>
  <si>
    <t>BBNI IJ Equity</t>
  </si>
  <si>
    <t>Bank Negara Indonesia Persero</t>
  </si>
  <si>
    <t>ID1000096605</t>
  </si>
  <si>
    <t>Robust labor management programs amid COVID-19 economic headwinds</t>
  </si>
  <si>
    <t>Allegations of antitrust violations weigh on governance performance</t>
  </si>
  <si>
    <t>SMGR IJ Equity</t>
  </si>
  <si>
    <t>Semen Indonesia Persero Tbk PT</t>
  </si>
  <si>
    <t>ID1000106800</t>
  </si>
  <si>
    <t>Governance and quality management practices lead those of peers</t>
  </si>
  <si>
    <t>Decreasing warranty payment to sales ratio drives upgrade</t>
  </si>
  <si>
    <t>BBCA IJ Equity</t>
  </si>
  <si>
    <t>Bank Central Asia Tbk PT</t>
  </si>
  <si>
    <t>ID1000109507</t>
  </si>
  <si>
    <t>Well-prepared to alleviate labor-related risks; corruption risks persist</t>
  </si>
  <si>
    <t>ADRO IJ Equity</t>
  </si>
  <si>
    <t>Adaro Energy Tbk PT</t>
  </si>
  <si>
    <t>ID1000111305</t>
  </si>
  <si>
    <t>Industry leading management programs drive progress in emissions reduction targets</t>
  </si>
  <si>
    <t>Strong corporate governance, but lags peers in responsible investment practices</t>
  </si>
  <si>
    <t>PGAS IJ Equity</t>
  </si>
  <si>
    <t>Perusahaan Gas Negara Tbk PT</t>
  </si>
  <si>
    <t>ID1000111602</t>
  </si>
  <si>
    <t>Governance structures reflect robust oversight of management and ethics practices</t>
  </si>
  <si>
    <t>Sustained water conservation efforts and ESG integration across operations drive the upgrade</t>
  </si>
  <si>
    <t>CPIN IJ Equity</t>
  </si>
  <si>
    <t>Charoen Pokphand Indonesia Tbk</t>
  </si>
  <si>
    <t>ID1000117708</t>
  </si>
  <si>
    <t>Robust efforts to offer healthy food products; strong corporate governance practices</t>
  </si>
  <si>
    <t>Leads global peers in governance practices and human capital management</t>
  </si>
  <si>
    <t>BBRI IJ Equity</t>
  </si>
  <si>
    <t>Bank Rakyat Indonesia Persero</t>
  </si>
  <si>
    <t>ID1000118201</t>
  </si>
  <si>
    <t>Strong initiatives in carbon mitigation and sustainable product development</t>
  </si>
  <si>
    <t>Relatively strong overall governance structures continue to drive rating</t>
  </si>
  <si>
    <t>ASII IJ Equity</t>
  </si>
  <si>
    <t>Astra International Tbk PT</t>
  </si>
  <si>
    <t>ID1000122807</t>
  </si>
  <si>
    <t>Leads in corporate governance practices and packaging products</t>
  </si>
  <si>
    <t>Weak governance practices relative to peers; substantial product recalls persist</t>
  </si>
  <si>
    <t>KLBF IJ Equity</t>
  </si>
  <si>
    <t>Kalbe Farma Tbk PT</t>
  </si>
  <si>
    <t>ID1000125107</t>
  </si>
  <si>
    <t>Widescale layoff raises concerns about productivity</t>
  </si>
  <si>
    <t>Addresses product quality risks, but lags peers in managing other ESG risks</t>
  </si>
  <si>
    <t>TLKM IJ Equity</t>
  </si>
  <si>
    <t>Telkom Indonesia Persero Tbk P</t>
  </si>
  <si>
    <t>ID1000129000</t>
  </si>
  <si>
    <t>Leads industry peers in anti-corruption framework and corporate governance</t>
  </si>
  <si>
    <t>Emphasis on corporate behavior assessment drives downgrade</t>
  </si>
  <si>
    <t>CRH ID Equity</t>
  </si>
  <si>
    <t>CRH PLC</t>
  </si>
  <si>
    <t>IE0001827041</t>
  </si>
  <si>
    <t>Enhanced employee engagement initiatives drive upgrade</t>
  </si>
  <si>
    <t>DCC LN Equity</t>
  </si>
  <si>
    <t>DCC PLC</t>
  </si>
  <si>
    <t>IE0002424939</t>
  </si>
  <si>
    <t>Ongoing business restructuring, COVID-19 linked slowdown elevate risks of potential layoffs</t>
  </si>
  <si>
    <t>KYG ID Equity</t>
  </si>
  <si>
    <t>Kerry Group PLC</t>
  </si>
  <si>
    <t>IE0004906560</t>
  </si>
  <si>
    <t>Concerns over board's entrenchment drive downgrade</t>
  </si>
  <si>
    <t>KSP ID Equity</t>
  </si>
  <si>
    <t>Kingspan Group PLC</t>
  </si>
  <si>
    <t>IE0004927939</t>
  </si>
  <si>
    <t>SKG ID Equity</t>
  </si>
  <si>
    <t>Smurfit Kappa Group PLC</t>
  </si>
  <si>
    <t>IE00B1RR8406</t>
  </si>
  <si>
    <t>Robust anti-corruption strategy, but product recalls continues</t>
  </si>
  <si>
    <t>ACN US Equity</t>
  </si>
  <si>
    <t>Accenture PLC</t>
  </si>
  <si>
    <t>IE00B4BNMY34</t>
  </si>
  <si>
    <t>Strong carbon emission management, cleantech focus capitalizes on growing indoor air quality market</t>
  </si>
  <si>
    <t>JAZZ US Equity</t>
  </si>
  <si>
    <t>Jazz Pharmaceuticals PLC</t>
  </si>
  <si>
    <t>IE00B4Q5ZN47</t>
  </si>
  <si>
    <t>Apprehensions over weak human capital initiatives and corporate governance practices persist</t>
  </si>
  <si>
    <t>STX US Equity</t>
  </si>
  <si>
    <t>Seagate Technology PLC</t>
  </si>
  <si>
    <t>IE00B58JVZ52</t>
  </si>
  <si>
    <t>Robust governance structure; relatively weak labor management practices</t>
  </si>
  <si>
    <t>ETN US Equity</t>
  </si>
  <si>
    <t>Eaton Corp PLC</t>
  </si>
  <si>
    <t>IE00B8KQN827</t>
  </si>
  <si>
    <t>Improvements in nearly all key ESG parameters drive the upgrade</t>
  </si>
  <si>
    <t>WLTW US Equity</t>
  </si>
  <si>
    <t>Willis Towers Watson PLC</t>
  </si>
  <si>
    <t>IE00BDB6Q211</t>
  </si>
  <si>
    <t>ALLE US Equity</t>
  </si>
  <si>
    <t>Allegion plc</t>
  </si>
  <si>
    <t>IE00BFRT3W74</t>
  </si>
  <si>
    <t>Merger with The Stars Group poses integration challenges and increased regulatory scrutiny</t>
  </si>
  <si>
    <t>STE US Equity</t>
  </si>
  <si>
    <t>STERIS PLC</t>
  </si>
  <si>
    <t>IE00BFY8C754</t>
  </si>
  <si>
    <t>TT US Equity</t>
  </si>
  <si>
    <t>Trane Technologies PLC</t>
  </si>
  <si>
    <t>IE00BK9ZQ967</t>
  </si>
  <si>
    <t>Detailed carbon mitigation strategy with improved GHG performance</t>
  </si>
  <si>
    <t>AON US Equity</t>
  </si>
  <si>
    <t>Aon PLC</t>
  </si>
  <si>
    <t>IE00BLP1HW54</t>
  </si>
  <si>
    <t>Talent management challenges continue</t>
  </si>
  <si>
    <t>PNR US Equity</t>
  </si>
  <si>
    <t>Pentair PLC</t>
  </si>
  <si>
    <t>IE00BLS09M33</t>
  </si>
  <si>
    <t>Risks related to environmental management persist</t>
  </si>
  <si>
    <t>HZNP US Equity</t>
  </si>
  <si>
    <t>Horizon Therapeutics Plc</t>
  </si>
  <si>
    <t>IE00BQPVQZ61</t>
  </si>
  <si>
    <t>MDT US Equity</t>
  </si>
  <si>
    <t>Medtronic PLC</t>
  </si>
  <si>
    <t>IE00BTN1Y115</t>
  </si>
  <si>
    <t>Ongoing business ethics controversies and investigations over alleged role in opioids crisis</t>
  </si>
  <si>
    <t>FLTRL EB Equity</t>
  </si>
  <si>
    <t>Flutter Entertainment PLC</t>
  </si>
  <si>
    <t>IE00BWT6H894</t>
  </si>
  <si>
    <t>Strong corporate governance and robust talent engagement programs, relative to peers</t>
  </si>
  <si>
    <t>JCI US Equity</t>
  </si>
  <si>
    <t>Johnson Controls International</t>
  </si>
  <si>
    <t>IE00BY7QL619</t>
  </si>
  <si>
    <t>Overall robust internal control framework</t>
  </si>
  <si>
    <t>LIN US Equity</t>
  </si>
  <si>
    <t>Linde PLC</t>
  </si>
  <si>
    <t>IE00BZ12WP82</t>
  </si>
  <si>
    <t>Relatively robust practices in most ESG parameters; lags peers in data security measures</t>
  </si>
  <si>
    <t>NICE IT Equity</t>
  </si>
  <si>
    <t>Nice Ltd</t>
  </si>
  <si>
    <t>IL0002730112</t>
  </si>
  <si>
    <t>Sound quality assurance and labor programs; criticism on Israeli West Bank operations persists</t>
  </si>
  <si>
    <t>ICL IT Equity</t>
  </si>
  <si>
    <t>ICL Group Ltd</t>
  </si>
  <si>
    <t>IL0002810146</t>
  </si>
  <si>
    <t>Lags peers in talent management programs</t>
  </si>
  <si>
    <t>LUMI IT Equity</t>
  </si>
  <si>
    <t>Bank Leumi Le-Israel BM</t>
  </si>
  <si>
    <t>IL0006046119</t>
  </si>
  <si>
    <t>Weakening corporate governance practices</t>
  </si>
  <si>
    <t>POLI IT Equity</t>
  </si>
  <si>
    <t>Bank Hapoalim BM</t>
  </si>
  <si>
    <t>IL0006625771</t>
  </si>
  <si>
    <t>Leads peers in governance performance and data security management initiatives</t>
  </si>
  <si>
    <t>DSCT IT Equity</t>
  </si>
  <si>
    <t>Israel Discount Bank Ltd</t>
  </si>
  <si>
    <t>IL0006912120</t>
  </si>
  <si>
    <t>Improved ESG risk management measures drive the upgrade</t>
  </si>
  <si>
    <t>MZTF IT Equity</t>
  </si>
  <si>
    <t>Mizrahi Tefahot Bank Ltd</t>
  </si>
  <si>
    <t>IL0006954379</t>
  </si>
  <si>
    <t>ESLT IT Equity</t>
  </si>
  <si>
    <t>Elbit Systems Ltd</t>
  </si>
  <si>
    <t>IL0010811243</t>
  </si>
  <si>
    <t>CHKP US Equity</t>
  </si>
  <si>
    <t>Check Point Software Technolog</t>
  </si>
  <si>
    <t>IL0010824113</t>
  </si>
  <si>
    <t>Strong focus on sustainability initiatives</t>
  </si>
  <si>
    <t>AZRG IT Equity</t>
  </si>
  <si>
    <t>Azrieli Group Ltd</t>
  </si>
  <si>
    <t>IL0011194789</t>
  </si>
  <si>
    <t>Improvements in cyber-risk mitigation measures</t>
  </si>
  <si>
    <t>WIX US Equity</t>
  </si>
  <si>
    <t>Wix.com Ltd</t>
  </si>
  <si>
    <t>IL0011301780</t>
  </si>
  <si>
    <t>Weak safety management and business ethics practices</t>
  </si>
  <si>
    <t>CYBR US Equity</t>
  </si>
  <si>
    <t>CyberArk Software Ltd</t>
  </si>
  <si>
    <t>IL0011334468</t>
  </si>
  <si>
    <t>COVID-19 may result in reduced reliance on contract workers</t>
  </si>
  <si>
    <t>ISCD IT Equity</t>
  </si>
  <si>
    <t>Isracard Ltd</t>
  </si>
  <si>
    <t>IL0011574030</t>
  </si>
  <si>
    <t>Robust environmental management system; below-par board practices</t>
  </si>
  <si>
    <t>ENT LN Equity</t>
  </si>
  <si>
    <t>Entain PLC</t>
  </si>
  <si>
    <t>IM00B5VQMV65</t>
  </si>
  <si>
    <t>Leads industry peers in implementing sustainable sourcing practices for palm oil procurement</t>
  </si>
  <si>
    <t>NRP SJ Equity</t>
  </si>
  <si>
    <t>NEPI Rockcastle PLC</t>
  </si>
  <si>
    <t>IM00BDD7WV31</t>
  </si>
  <si>
    <t>Improved implementation of ESG principles in lending leads to upgrade</t>
  </si>
  <si>
    <t>HDFC IN Equity</t>
  </si>
  <si>
    <t>Housing Development Finance Co</t>
  </si>
  <si>
    <t>INE001A01036</t>
  </si>
  <si>
    <t>Governance structure stronger than that of most of the better-performing industry peers</t>
  </si>
  <si>
    <t>RIL IN Equity</t>
  </si>
  <si>
    <t>Reliance Industries Ltd</t>
  </si>
  <si>
    <t>INE002A01018</t>
  </si>
  <si>
    <t>Robust internal controls and financial inclusion measures; modest governance practices</t>
  </si>
  <si>
    <t>INFO IN Equity</t>
  </si>
  <si>
    <t>Infosys Ltd</t>
  </si>
  <si>
    <t>INE009A01021</t>
  </si>
  <si>
    <t>Focus on renewable energy drive rating</t>
  </si>
  <si>
    <t>APNT IN Equity</t>
  </si>
  <si>
    <t>Asian Paints Ltd</t>
  </si>
  <si>
    <t>INE021A01026</t>
  </si>
  <si>
    <t>Leads in talent management programs; lacks robust governance practices</t>
  </si>
  <si>
    <t>HUVR IN Equity</t>
  </si>
  <si>
    <t>Hindustan Unilever Ltd</t>
  </si>
  <si>
    <t>INE030A01027</t>
  </si>
  <si>
    <t>Leader in ESG integration across business lines</t>
  </si>
  <si>
    <t>ICICIBC IN Equity</t>
  </si>
  <si>
    <t>ICICI Bank Ltd</t>
  </si>
  <si>
    <t>INE090A01021</t>
  </si>
  <si>
    <t>Inorganic growth strategy could heighten human capital risks</t>
  </si>
  <si>
    <t>KMB IN Equity</t>
  </si>
  <si>
    <t>Kotak Mahindra Bank Ltd</t>
  </si>
  <si>
    <t>INE237A01028</t>
  </si>
  <si>
    <t>Continues to lead peers in most ESG parameters; strengthened employee management programs</t>
  </si>
  <si>
    <t>BAF IN Equity</t>
  </si>
  <si>
    <t>Bajaj Finance Ltd</t>
  </si>
  <si>
    <t>INE296A01024</t>
  </si>
  <si>
    <t>Committed to a sustainable future</t>
  </si>
  <si>
    <t>ADANIGR IN Equity</t>
  </si>
  <si>
    <t>Adani Green Energy Ltd</t>
  </si>
  <si>
    <t>INE364U01010</t>
  </si>
  <si>
    <t>Strong carbon emissions reduction targets; controversies highlight environmental management gaps</t>
  </si>
  <si>
    <t>TCS IN Equity</t>
  </si>
  <si>
    <t>Tata Consultancy Services Ltd</t>
  </si>
  <si>
    <t>INE467B01029</t>
  </si>
  <si>
    <t>Low operational risks and robust efforts to manage occupational incidents</t>
  </si>
  <si>
    <t>G IM Equity</t>
  </si>
  <si>
    <t>Assicurazioni Generali SpA</t>
  </si>
  <si>
    <t>IT0000062072</t>
  </si>
  <si>
    <t>Significant investments to strengthen the grid system</t>
  </si>
  <si>
    <t>MB IM Equity</t>
  </si>
  <si>
    <t>Mediobanca Banca di Credito Fi</t>
  </si>
  <si>
    <t>IT0000062957</t>
  </si>
  <si>
    <t>Governance and product quality performance continue to be strong compared to industry peers</t>
  </si>
  <si>
    <t>ISP IM Equity</t>
  </si>
  <si>
    <t>Intesa Sanpaolo SpA</t>
  </si>
  <si>
    <t>IT0000072618</t>
  </si>
  <si>
    <t>Governance and labor related risks persist</t>
  </si>
  <si>
    <t>ENEL IM Equity</t>
  </si>
  <si>
    <t>Enel SpA</t>
  </si>
  <si>
    <t>IT0003128367</t>
  </si>
  <si>
    <t>ENI IM Equity</t>
  </si>
  <si>
    <t>Eni SpA</t>
  </si>
  <si>
    <t>IT0003132476</t>
  </si>
  <si>
    <t>Regulatory and liability risks persist in the aftermath of the Genoa incident</t>
  </si>
  <si>
    <t>SRG IM Equity</t>
  </si>
  <si>
    <t>Snam SpA</t>
  </si>
  <si>
    <t>IT0003153415</t>
  </si>
  <si>
    <t>Adoption of policies on forced labor and child labor, ESG integration in investments drive upgrade</t>
  </si>
  <si>
    <t>TRN IM Equity</t>
  </si>
  <si>
    <t>Terna Rete Elettrica Nazionale</t>
  </si>
  <si>
    <t>IT0003242622</t>
  </si>
  <si>
    <t>Modest employee development initiatives and anti-corruption programs</t>
  </si>
  <si>
    <t>DIA IM Equity</t>
  </si>
  <si>
    <t>DiaSorin SpA</t>
  </si>
  <si>
    <t>IT0003492391</t>
  </si>
  <si>
    <t>Leads peers in governance and quality management practices</t>
  </si>
  <si>
    <t>TIT IM Equity</t>
  </si>
  <si>
    <t>Telecom Italia SpA/Milano</t>
  </si>
  <si>
    <t>IT0003497168</t>
  </si>
  <si>
    <t>IT0003497176</t>
  </si>
  <si>
    <t>Sustained focus on labor management; lags peers in environmental sustainability efforts</t>
  </si>
  <si>
    <t>ATL IM Equity</t>
  </si>
  <si>
    <t>Atlantia SpA</t>
  </si>
  <si>
    <t>IT0003506190</t>
  </si>
  <si>
    <t>Moderate measures to address governance and labor management risks</t>
  </si>
  <si>
    <t>PST IM Equity</t>
  </si>
  <si>
    <t>Poste Italiane SpA</t>
  </si>
  <si>
    <t>IT0003796171</t>
  </si>
  <si>
    <t>Increased customer complaints and customer relations controversies weigh on rating</t>
  </si>
  <si>
    <t>REC IM Equity</t>
  </si>
  <si>
    <t>Recordati Industria Chimica e</t>
  </si>
  <si>
    <t>IT0003828271</t>
  </si>
  <si>
    <t>Talent management programs lead those of peers</t>
  </si>
  <si>
    <t>AMP IM Equity</t>
  </si>
  <si>
    <t>Amplifon SpA</t>
  </si>
  <si>
    <t>IT0004056880</t>
  </si>
  <si>
    <t>Increased focus to address water risks, yet labor management poses challenges</t>
  </si>
  <si>
    <t>PRY IM Equity</t>
  </si>
  <si>
    <t>Prysmian SpA</t>
  </si>
  <si>
    <t>IT0004176001</t>
  </si>
  <si>
    <t>Robust anti-corruption practices; weak safety performance</t>
  </si>
  <si>
    <t>MONC IM Equity</t>
  </si>
  <si>
    <t>Moncler SpA</t>
  </si>
  <si>
    <t>IT0004965148</t>
  </si>
  <si>
    <t>Quality performance improvement drives upgrade</t>
  </si>
  <si>
    <t>INW IM Equity</t>
  </si>
  <si>
    <t>Infrastrutture Wireless Italia</t>
  </si>
  <si>
    <t>IT0005090300</t>
  </si>
  <si>
    <t>Pandemic and restructuring related job cuts pose human capital management challenges</t>
  </si>
  <si>
    <t>UCG IM Equity</t>
  </si>
  <si>
    <t>UniCredit SpA</t>
  </si>
  <si>
    <t>IT0005239360</t>
  </si>
  <si>
    <t>Leads peers in governance practices and environmental risks mitigation.</t>
  </si>
  <si>
    <t>NEXI IM Equity</t>
  </si>
  <si>
    <t>Nexi SpA</t>
  </si>
  <si>
    <t>IT0005366767</t>
  </si>
  <si>
    <t>Leads peers in corporate governance and health and safety practices</t>
  </si>
  <si>
    <t>GLEN LN Equity</t>
  </si>
  <si>
    <t>Glencore PLC</t>
  </si>
  <si>
    <t>JE00B4T3BW64</t>
  </si>
  <si>
    <t>POLY LN Equity</t>
  </si>
  <si>
    <t>Polymetal International PLC</t>
  </si>
  <si>
    <t>JE00B6T5S470</t>
  </si>
  <si>
    <t>Strong green investment focus, robust talent development programs compared to peers</t>
  </si>
  <si>
    <t>APTV US Equity</t>
  </si>
  <si>
    <t>Aptiv PLC</t>
  </si>
  <si>
    <t>JE00B783TY65</t>
  </si>
  <si>
    <t>Demonstrates commitment to green investment and governance; lags peers in human capital development</t>
  </si>
  <si>
    <t>WPP LN Equity</t>
  </si>
  <si>
    <t>WPP PLC</t>
  </si>
  <si>
    <t>JE00B8KF9B49</t>
  </si>
  <si>
    <t>Relatively weak human capital management initiatives drive the downgrade</t>
  </si>
  <si>
    <t>AMCR US Equity</t>
  </si>
  <si>
    <t>Amcor PLC</t>
  </si>
  <si>
    <t>JE00BJ1F3079</t>
  </si>
  <si>
    <t>Robust business ethics practices, but lagging talent development programs compared to peers</t>
  </si>
  <si>
    <t>FERG LN Equity</t>
  </si>
  <si>
    <t>Ferguson PLC</t>
  </si>
  <si>
    <t>JE00BJVNSS43</t>
  </si>
  <si>
    <t>Improved governance structure, human capital management and green capital deployment</t>
  </si>
  <si>
    <t>NVCR US Equity</t>
  </si>
  <si>
    <t>Novocure Ltd</t>
  </si>
  <si>
    <t>JE00BYSS4X48</t>
  </si>
  <si>
    <t>Detailed business ethics policies and programs, but talent management strategy lags that of peers</t>
  </si>
  <si>
    <t>JP3027670003</t>
  </si>
  <si>
    <t>Modest perceived efforts on employee engagement</t>
  </si>
  <si>
    <t>JP3027680002</t>
  </si>
  <si>
    <t>Defined strategy on energy-efficient logistics delivery, but corporate governance lags leading peers</t>
  </si>
  <si>
    <t>JP3039710003</t>
  </si>
  <si>
    <t>Focus on green building investment but lags peers on strong governance practices</t>
  </si>
  <si>
    <t>JP3040880001</t>
  </si>
  <si>
    <t>Governance concerns persist; strong focus on "zero emissions"</t>
  </si>
  <si>
    <t>JP3045540006</t>
  </si>
  <si>
    <t>Increasing involvement in the cleantech space; subpar talent management efforts</t>
  </si>
  <si>
    <t>JP3046390005</t>
  </si>
  <si>
    <t>Modest governance practices; robust data security measures</t>
  </si>
  <si>
    <t>JP3047510007</t>
  </si>
  <si>
    <t>Ethical compliance and corporate governance practices continue to lag those of peers</t>
  </si>
  <si>
    <t>JP3047550003</t>
  </si>
  <si>
    <t>Robust environmental management system</t>
  </si>
  <si>
    <t>JP3048110005</t>
  </si>
  <si>
    <t>Cleantech portfolio may help tap growing green building demand, but emissions mitigation lags peers</t>
  </si>
  <si>
    <t>7259 JP Equity</t>
  </si>
  <si>
    <t>JP3102000001</t>
  </si>
  <si>
    <t>Improved employee safety programs; trails peers in managing supply chain environmental footprint</t>
  </si>
  <si>
    <t>3626 JP Equity</t>
  </si>
  <si>
    <t>TIS Inc</t>
  </si>
  <si>
    <t>JP3104890003</t>
  </si>
  <si>
    <t>Strong efforts to reduce environmental impact</t>
  </si>
  <si>
    <t>8572 JP Equity</t>
  </si>
  <si>
    <t>Acom Co Ltd</t>
  </si>
  <si>
    <t>JP3108600002</t>
  </si>
  <si>
    <t>Robust talent retention programs, concerns on pay practices and board independence persist</t>
  </si>
  <si>
    <t>7747 JP Equity</t>
  </si>
  <si>
    <t>Asahi Intecc Co Ltd</t>
  </si>
  <si>
    <t>JP3110650003</t>
  </si>
  <si>
    <t>Labor management initiatives on par with those of peers, but lags on corporate governance practices</t>
  </si>
  <si>
    <t>3407 JP Equity</t>
  </si>
  <si>
    <t>Asahi Kasei Corp</t>
  </si>
  <si>
    <t>JP3111200006</t>
  </si>
  <si>
    <t>Ongoing business ethics controversies weigh on overall performance</t>
  </si>
  <si>
    <t>5201 JP Equity</t>
  </si>
  <si>
    <t>AGC Inc</t>
  </si>
  <si>
    <t>JP3112000009</t>
  </si>
  <si>
    <t>Lagging efforts on property greening</t>
  </si>
  <si>
    <t>2502 JP Equity</t>
  </si>
  <si>
    <t>Asahi Group Holdings Ltd</t>
  </si>
  <si>
    <t>JP3116000005</t>
  </si>
  <si>
    <t>Relatively robust employee programs, but limited cleantech monetization</t>
  </si>
  <si>
    <t>2802 JP Equity</t>
  </si>
  <si>
    <t>Ajinomoto Co Inc</t>
  </si>
  <si>
    <t>JP3119600009</t>
  </si>
  <si>
    <t>Improved carbon emissions management; strengthened governance practices</t>
  </si>
  <si>
    <t>6857 JP Equity</t>
  </si>
  <si>
    <t>Advantest Corp</t>
  </si>
  <si>
    <t>JP3122400009</t>
  </si>
  <si>
    <t>Robust initiatives to reduce packaging footprint; corporate governance practices trail peers</t>
  </si>
  <si>
    <t>6113 JP Equity</t>
  </si>
  <si>
    <t>Amada Co Ltd</t>
  </si>
  <si>
    <t>JP3122800000</t>
  </si>
  <si>
    <t>2784 JP Equity</t>
  </si>
  <si>
    <t>Alfresa Holdings Corp</t>
  </si>
  <si>
    <t>JP3126340003</t>
  </si>
  <si>
    <t>Lags peers in overall ESG performance, despite improved talent management programs</t>
  </si>
  <si>
    <t>3291 JP Equity</t>
  </si>
  <si>
    <t>Iida Group Holdings Co Ltd</t>
  </si>
  <si>
    <t>JP3131090007</t>
  </si>
  <si>
    <t>Weak labor management and data security programs compared to peers</t>
  </si>
  <si>
    <t>7202 JP Equity</t>
  </si>
  <si>
    <t>Isuzu Motors Ltd</t>
  </si>
  <si>
    <t>JP3137200006</t>
  </si>
  <si>
    <t>Leads peers across key ESG parameters, notably governance and access to healthcare</t>
  </si>
  <si>
    <t>5019 JP Equity</t>
  </si>
  <si>
    <t>Idemitsu Kosan Co Ltd</t>
  </si>
  <si>
    <t>JP3142500002</t>
  </si>
  <si>
    <t>Strong efforts to address toxic emissions relative to peers; weak governance practices persist</t>
  </si>
  <si>
    <t>2593 JP Equity</t>
  </si>
  <si>
    <t>Ito En Ltd</t>
  </si>
  <si>
    <t>JP3143000002</t>
  </si>
  <si>
    <t>Pay committee may strengthen oversight of pay practices, but issues over board structure remain</t>
  </si>
  <si>
    <t>Notable progress in carbon emissions reduction</t>
  </si>
  <si>
    <t>4739 JP Equity</t>
  </si>
  <si>
    <t>Itochu Techno-Solutions Corp</t>
  </si>
  <si>
    <t>JP3143900003</t>
  </si>
  <si>
    <t>Outperforms most home market peers in corporate governance</t>
  </si>
  <si>
    <t>2670 JP Equity</t>
  </si>
  <si>
    <t>ABC-Mart Inc</t>
  </si>
  <si>
    <t>JP3152740001</t>
  </si>
  <si>
    <t>Concerns on pay practices and board independence persist</t>
  </si>
  <si>
    <t>4523 JP Equity</t>
  </si>
  <si>
    <t>Eisai Co Ltd</t>
  </si>
  <si>
    <t>JP3160400002</t>
  </si>
  <si>
    <t>Improvement in ethical conduct and practices drive upgrade</t>
  </si>
  <si>
    <t>4088 JP Equity</t>
  </si>
  <si>
    <t>Air Water Inc</t>
  </si>
  <si>
    <t>JP3160670000</t>
  </si>
  <si>
    <t>Data security measures remain strong amidst breach allegation</t>
  </si>
  <si>
    <t>6273 JP Equity</t>
  </si>
  <si>
    <t>SMC Corp</t>
  </si>
  <si>
    <t>JP3162600005</t>
  </si>
  <si>
    <t>Talent management initiatives lag those of peers</t>
  </si>
  <si>
    <t>9143 JP Equity</t>
  </si>
  <si>
    <t>SG Holdings Co Ltd</t>
  </si>
  <si>
    <t>JP3162770006</t>
  </si>
  <si>
    <t>Improved carbon emissions management and governance</t>
  </si>
  <si>
    <t>9684 JP Equity</t>
  </si>
  <si>
    <t>Square Enix Holdings Co Ltd</t>
  </si>
  <si>
    <t>JP3164630000</t>
  </si>
  <si>
    <t>Governance practices lag those of global peers</t>
  </si>
  <si>
    <t>6723 JP Equity</t>
  </si>
  <si>
    <t>Renesas Electronics Corp</t>
  </si>
  <si>
    <t>JP3164720009</t>
  </si>
  <si>
    <t>Strong internal controls with commitment to business ethics</t>
  </si>
  <si>
    <t>8630 JP Equity</t>
  </si>
  <si>
    <t>Sompo Holdings Inc</t>
  </si>
  <si>
    <t>JP3165000005</t>
  </si>
  <si>
    <t>Leads peers in initiatives to capitalize on the demand shift to clean technology</t>
  </si>
  <si>
    <t>9613 JP Equity</t>
  </si>
  <si>
    <t>NTT Data Corp</t>
  </si>
  <si>
    <t>JP3165700000</t>
  </si>
  <si>
    <t>Product safety litigations continue; sustained focus on access to healthcare</t>
  </si>
  <si>
    <t>4684 JP Equity</t>
  </si>
  <si>
    <t>Obic Co Ltd</t>
  </si>
  <si>
    <t>JP3173400007</t>
  </si>
  <si>
    <t>3861 JP Equity</t>
  </si>
  <si>
    <t>Oji Holdings Corp</t>
  </si>
  <si>
    <t>JP3174410005</t>
  </si>
  <si>
    <t>Strong carbon mitigation strategy</t>
  </si>
  <si>
    <t>9532 JP Equity</t>
  </si>
  <si>
    <t>Osaka Gas Co Ltd</t>
  </si>
  <si>
    <t>JP3180400008</t>
  </si>
  <si>
    <t>Strong talent management and business ethics programs offset weak corporate governance practices</t>
  </si>
  <si>
    <t>8697 JP Equity</t>
  </si>
  <si>
    <t>Japan Exchange Group Inc</t>
  </si>
  <si>
    <t>JP3183200009</t>
  </si>
  <si>
    <t>Robust policies in environmental &amp; social parameters drive rating</t>
  </si>
  <si>
    <t>4768 JP Equity</t>
  </si>
  <si>
    <t>Otsuka Corp</t>
  </si>
  <si>
    <t>JP3188200004</t>
  </si>
  <si>
    <t>Financial impacts of COVID-related closures continue to pose labor issues</t>
  </si>
  <si>
    <t>4578 JP Equity</t>
  </si>
  <si>
    <t>Otsuka Holdings Co Ltd</t>
  </si>
  <si>
    <t>JP3188220002</t>
  </si>
  <si>
    <t>Improvement in data privacy and security mechanisms drive upgrade</t>
  </si>
  <si>
    <t>1802 JP Equity</t>
  </si>
  <si>
    <t>Obayashi Corp</t>
  </si>
  <si>
    <t>JP3190000004</t>
  </si>
  <si>
    <t>Ongoing product safety and corporate behavior-related controversies</t>
  </si>
  <si>
    <t>9007 JP Equity</t>
  </si>
  <si>
    <t>Odakyu Electric Railway Co Ltd</t>
  </si>
  <si>
    <t>JP3196000008</t>
  </si>
  <si>
    <t>Strong product stewardship and chemical management strategy</t>
  </si>
  <si>
    <t>4528 JP Equity</t>
  </si>
  <si>
    <t>Ono Pharmaceutical Co Ltd</t>
  </si>
  <si>
    <t>JP3197600004</t>
  </si>
  <si>
    <t>Weak talent management; data security practices appear on par with peers</t>
  </si>
  <si>
    <t>6645 JP Equity</t>
  </si>
  <si>
    <t>Omron Corp</t>
  </si>
  <si>
    <t>JP3197800000</t>
  </si>
  <si>
    <t>Favorable governance practices sustain the rating</t>
  </si>
  <si>
    <t>4661 JP Equity</t>
  </si>
  <si>
    <t>Oriental Land Co Ltd/Japan</t>
  </si>
  <si>
    <t>JP3198900007</t>
  </si>
  <si>
    <t>Strong health and safety management compared to peers</t>
  </si>
  <si>
    <t>8591 JP Equity</t>
  </si>
  <si>
    <t>ORIX Corp</t>
  </si>
  <si>
    <t>JP3200450009</t>
  </si>
  <si>
    <t>Manufacturing protocols are stringent, but efforts to mitigate environmental impact appear limited</t>
  </si>
  <si>
    <t>7733 JP Equity</t>
  </si>
  <si>
    <t>Olympus Corp</t>
  </si>
  <si>
    <t>JP3201200007</t>
  </si>
  <si>
    <t>Despite governance reform, ongoing investigation related to bribery continues to raise concerns</t>
  </si>
  <si>
    <t>4452 JP Equity</t>
  </si>
  <si>
    <t>Kao Corp</t>
  </si>
  <si>
    <t>JP3205800000</t>
  </si>
  <si>
    <t>Comprehensive environmental management system</t>
  </si>
  <si>
    <t>2371 JP Equity</t>
  </si>
  <si>
    <t>Kakaku.com Inc</t>
  </si>
  <si>
    <t>JP3206000006</t>
  </si>
  <si>
    <t>Concerns related to governance, particularly pay disparity, weigh on the rating</t>
  </si>
  <si>
    <t>6952 JP Equity</t>
  </si>
  <si>
    <t>Casio Computer Co Ltd</t>
  </si>
  <si>
    <t>JP3209000003</t>
  </si>
  <si>
    <t>Issues on board structure and pay practices weigh on rating</t>
  </si>
  <si>
    <t>1812 JP Equity</t>
  </si>
  <si>
    <t>Kajima Corp</t>
  </si>
  <si>
    <t>JP3210200006</t>
  </si>
  <si>
    <t>Implements water management programs in own operations and along the supply chain</t>
  </si>
  <si>
    <t>2229 JP Equity</t>
  </si>
  <si>
    <t>Calbee Inc</t>
  </si>
  <si>
    <t>JP3220580009</t>
  </si>
  <si>
    <t>Restructuring indicates business focus shift; lags peers in managing supply chain labor issues</t>
  </si>
  <si>
    <t>9503 JP Equity</t>
  </si>
  <si>
    <t>Kansai Electric Power Co Inc/T</t>
  </si>
  <si>
    <t>JP3228600007</t>
  </si>
  <si>
    <t>Temporary shutdown of nuclear units for safety inspections likely to affect emission intensity</t>
  </si>
  <si>
    <t>4613 JP Equity</t>
  </si>
  <si>
    <t>Kansai Paint Co Ltd</t>
  </si>
  <si>
    <t>JP3229400001</t>
  </si>
  <si>
    <t>Strong focus and performance on carbon reduction persist</t>
  </si>
  <si>
    <t>7181 JP Equity</t>
  </si>
  <si>
    <t>Japan Post Insurance Co Ltd</t>
  </si>
  <si>
    <t>JP3233250004</t>
  </si>
  <si>
    <t>Strong commitment to conflict-free sourcing; detailed anti-corruption compliance framework</t>
  </si>
  <si>
    <t>6861 JP Equity</t>
  </si>
  <si>
    <t>Keyence Corp</t>
  </si>
  <si>
    <t>JP3236200006</t>
  </si>
  <si>
    <t>Strong focus on employee engagement and product quality</t>
  </si>
  <si>
    <t>Continued focus on innovation, but COVID-19 may exacerbate restructuring-related labor risks</t>
  </si>
  <si>
    <t>2801 JP Equity</t>
  </si>
  <si>
    <t>Kikkoman Corp</t>
  </si>
  <si>
    <t>JP3240400006</t>
  </si>
  <si>
    <t>Robust efforts to reduce product packaging and promote responsible consumption of alcohol</t>
  </si>
  <si>
    <t>7751 JP Equity</t>
  </si>
  <si>
    <t>Canon Inc</t>
  </si>
  <si>
    <t>JP3242800005</t>
  </si>
  <si>
    <t>Strong emission reduction performance, but labor risks could increase due to COVID-19</t>
  </si>
  <si>
    <t>9508 JP Equity</t>
  </si>
  <si>
    <t>Kyushu Electric Power Co Inc</t>
  </si>
  <si>
    <t>JP3246400000</t>
  </si>
  <si>
    <t>Relatively strong workforce management and occupational safety practices</t>
  </si>
  <si>
    <t>9142 JP Equity</t>
  </si>
  <si>
    <t>Kyushu Railway Co</t>
  </si>
  <si>
    <t>JP3247010006</t>
  </si>
  <si>
    <t>Improvement in corporate governance practices</t>
  </si>
  <si>
    <t>6971 JP Equity</t>
  </si>
  <si>
    <t>Kyocera Corp</t>
  </si>
  <si>
    <t>JP3249600002</t>
  </si>
  <si>
    <t>Strong perceived environmental management efforts relative to those of peers</t>
  </si>
  <si>
    <t>4151 JP Equity</t>
  </si>
  <si>
    <t>Kyowa Kirin Co Ltd</t>
  </si>
  <si>
    <t>JP3256000005</t>
  </si>
  <si>
    <t>2503 JP Equity</t>
  </si>
  <si>
    <t>Kirin Holdings Co Ltd</t>
  </si>
  <si>
    <t>JP3258000003</t>
  </si>
  <si>
    <t>Continued strong performance in carbon emissions management</t>
  </si>
  <si>
    <t>9041 JP Equity</t>
  </si>
  <si>
    <t>Kintetsu Group Holdings Co Ltd</t>
  </si>
  <si>
    <t>JP3260800002</t>
  </si>
  <si>
    <t>Consistently strong carbon mitigation programs; lags in labor engagement</t>
  </si>
  <si>
    <t>6326 JP Equity</t>
  </si>
  <si>
    <t>Kubota Corp</t>
  </si>
  <si>
    <t>JP3266400005</t>
  </si>
  <si>
    <t>Methodology enhancements drive upgrade</t>
  </si>
  <si>
    <t>7459 JP Equity</t>
  </si>
  <si>
    <t>Medipal Holdings Corp</t>
  </si>
  <si>
    <t>JP3268950007</t>
  </si>
  <si>
    <t>Diversified business operation, energy efficiency initiatives lower carbon-related risk</t>
  </si>
  <si>
    <t>3405 JP Equity</t>
  </si>
  <si>
    <t>Kuraray Co Ltd</t>
  </si>
  <si>
    <t>JP3269600007</t>
  </si>
  <si>
    <t>Relatively weak policies and programs for chemical management</t>
  </si>
  <si>
    <t>3141 JP Equity</t>
  </si>
  <si>
    <t>Welcia Holdings Co Ltd</t>
  </si>
  <si>
    <t>JP3274280001</t>
  </si>
  <si>
    <t>Related party transaction with Toyota Motor continues</t>
  </si>
  <si>
    <t>9008 JP Equity</t>
  </si>
  <si>
    <t>Keio Corp</t>
  </si>
  <si>
    <t>JP3277800003</t>
  </si>
  <si>
    <t>Lacks notable strategy to mitigate governance risk</t>
  </si>
  <si>
    <t>9009 JP Equity</t>
  </si>
  <si>
    <t>Keisei Electric Railway Co Ltd</t>
  </si>
  <si>
    <t>JP3278600006</t>
  </si>
  <si>
    <t>Industry-leading safety performance; trails peers in environmental programs</t>
  </si>
  <si>
    <t>9045 JP Equity</t>
  </si>
  <si>
    <t>Keihan Holdings Co Ltd</t>
  </si>
  <si>
    <t>JP3279400000</t>
  </si>
  <si>
    <t>Robust environmental management continues; occupational safety remains a key risk</t>
  </si>
  <si>
    <t>9006 JP Equity</t>
  </si>
  <si>
    <t>Keikyu Corp</t>
  </si>
  <si>
    <t>JP3280200001</t>
  </si>
  <si>
    <t>Data security programs and governance practices continue to trail those of peers</t>
  </si>
  <si>
    <t>4922 JP Equity</t>
  </si>
  <si>
    <t>Kose Corp</t>
  </si>
  <si>
    <t>JP3283650004</t>
  </si>
  <si>
    <t>Weak corporate governance leads to downgrade</t>
  </si>
  <si>
    <t>7276 JP Equity</t>
  </si>
  <si>
    <t>Koito Manufacturing Co Ltd</t>
  </si>
  <si>
    <t>JP3284600008</t>
  </si>
  <si>
    <t>Consistent focus on product quality controls, but apprehensions over chemical safety persist</t>
  </si>
  <si>
    <t>3038 JP Equity</t>
  </si>
  <si>
    <t>Kobe Bussan Co Ltd</t>
  </si>
  <si>
    <t>JP3291200008</t>
  </si>
  <si>
    <t>Strong ESG initiatives to mitigate H&amp;S, labor disruption risks linked to COVID pandemic</t>
  </si>
  <si>
    <t>2579 JP Equity</t>
  </si>
  <si>
    <t>Coca-Cola Bottlers Japan Holdi</t>
  </si>
  <si>
    <t>JP3293200006</t>
  </si>
  <si>
    <t>Some efforts to protect customer privacy; possible workforce restructuring from Chiba Bank tie-up</t>
  </si>
  <si>
    <t>1605 JP Equity</t>
  </si>
  <si>
    <t>Inpex Corp</t>
  </si>
  <si>
    <t>JP3294460005</t>
  </si>
  <si>
    <t>Strong data protection measures; corporate governance lags those of global peers</t>
  </si>
  <si>
    <t>3349 JP Equity</t>
  </si>
  <si>
    <t>Cosmos Pharmaceutical Corp</t>
  </si>
  <si>
    <t>JP3298400007</t>
  </si>
  <si>
    <t>Limited R&amp;D investment, board structure continues to lag those of global peers</t>
  </si>
  <si>
    <t>9766 JP Equity</t>
  </si>
  <si>
    <t>Konami Holdings Corp</t>
  </si>
  <si>
    <t>JP3300200007</t>
  </si>
  <si>
    <t>Product quality programs and business ethics practices remain strong</t>
  </si>
  <si>
    <t>4967 JP Equity</t>
  </si>
  <si>
    <t>Kobayashi Pharmaceutical Co Lt</t>
  </si>
  <si>
    <t>JP3301100008</t>
  </si>
  <si>
    <t>Alleviated board concerns drive upgrade</t>
  </si>
  <si>
    <t>6301 JP Equity</t>
  </si>
  <si>
    <t>Komatsu Ltd</t>
  </si>
  <si>
    <t>JP3304200003</t>
  </si>
  <si>
    <t>Modest efforts to mitigate risks related to cybersecurity and workforce management</t>
  </si>
  <si>
    <t>7186 JP Equity</t>
  </si>
  <si>
    <t>Concordia Financial Group Ltd</t>
  </si>
  <si>
    <t>JP3305990008</t>
  </si>
  <si>
    <t>Strengthened anti-corruption commitment as a UN Global Compact signatory</t>
  </si>
  <si>
    <t>4751 JP Equity</t>
  </si>
  <si>
    <t>CyberAgent Inc</t>
  </si>
  <si>
    <t>JP3311400000</t>
  </si>
  <si>
    <t>Robust employee development initiatives, strong quality management practices</t>
  </si>
  <si>
    <t>3436 JP Equity</t>
  </si>
  <si>
    <t>SUMCO Corp</t>
  </si>
  <si>
    <t>JP3322930003</t>
  </si>
  <si>
    <t>Improvements in corporate governance practices drive the upgrade</t>
  </si>
  <si>
    <t>4536 JP Equity</t>
  </si>
  <si>
    <t>Santen Pharmaceutical Co Ltd</t>
  </si>
  <si>
    <t>JP3336000009</t>
  </si>
  <si>
    <t>Leader in carbon footprint management; relatively weak efforts on sustainable raw material sourcing</t>
  </si>
  <si>
    <t>2587 JP Equity</t>
  </si>
  <si>
    <t>Suntory Beverage &amp; Food Ltd</t>
  </si>
  <si>
    <t>JP3336560002</t>
  </si>
  <si>
    <t>Robust policies on product safety and chemical management continue to weigh on rating</t>
  </si>
  <si>
    <t>9989 JP Equity</t>
  </si>
  <si>
    <t>Sundrug Co Ltd</t>
  </si>
  <si>
    <t>JP3336600006</t>
  </si>
  <si>
    <t>Robust supply chain monitoring; governance concerns persist</t>
  </si>
  <si>
    <t>4507 JP Equity</t>
  </si>
  <si>
    <t>Shionogi &amp; Co Ltd</t>
  </si>
  <si>
    <t>JP3347200002</t>
  </si>
  <si>
    <t>Supply chain practices and data security measures trail those of most industry peers</t>
  </si>
  <si>
    <t>6869 JP Equity</t>
  </si>
  <si>
    <t>Sysmex Corp</t>
  </si>
  <si>
    <t>JP3351100007</t>
  </si>
  <si>
    <t>8355 JP Equity</t>
  </si>
  <si>
    <t>Shizuoka Bank Ltd/The</t>
  </si>
  <si>
    <t>JP3351200005</t>
  </si>
  <si>
    <t>Strong chemical management practices; labor unrest risks persists</t>
  </si>
  <si>
    <t>4911 JP Equity</t>
  </si>
  <si>
    <t>Shiseido Co Ltd</t>
  </si>
  <si>
    <t>JP3351600006</t>
  </si>
  <si>
    <t>Robust human capital development strategy relative to peers</t>
  </si>
  <si>
    <t>7701 JP Equity</t>
  </si>
  <si>
    <t>Shimadzu Corp</t>
  </si>
  <si>
    <t>JP3357200009</t>
  </si>
  <si>
    <t>Strong environmental management programs; weak corporate governance practices persist</t>
  </si>
  <si>
    <t>7309 JP Equity</t>
  </si>
  <si>
    <t>Shimano Inc</t>
  </si>
  <si>
    <t>JP3358000002</t>
  </si>
  <si>
    <t>Strong water conservation practices, but lags peers in carbon performance</t>
  </si>
  <si>
    <t>8227 JP Equity</t>
  </si>
  <si>
    <t>Shimamura Co Ltd</t>
  </si>
  <si>
    <t>JP3358200008</t>
  </si>
  <si>
    <t>Maintaining strong privacy and data security practices</t>
  </si>
  <si>
    <t>1803 JP Equity</t>
  </si>
  <si>
    <t>Shimizu Corp</t>
  </si>
  <si>
    <t>JP3358800005</t>
  </si>
  <si>
    <t>Updated water stress exposure assessment drives upgrade</t>
  </si>
  <si>
    <t>6753 JP Equity</t>
  </si>
  <si>
    <t>Sharp Corp/Japan</t>
  </si>
  <si>
    <t>JP3359600008</t>
  </si>
  <si>
    <t>Strong environmental management strategy relative to industry peers</t>
  </si>
  <si>
    <t>3003 JP Equity</t>
  </si>
  <si>
    <t>Hulic Co Ltd</t>
  </si>
  <si>
    <t>JP3360800001</t>
  </si>
  <si>
    <t>Strong focus on climate change management strategy</t>
  </si>
  <si>
    <t>4063 JP Equity</t>
  </si>
  <si>
    <t>Shin-Etsu Chemical Co Ltd</t>
  </si>
  <si>
    <t>JP3371200001</t>
  </si>
  <si>
    <t>Robust labor management practices in operations and supply chain</t>
  </si>
  <si>
    <t>Continued product recalls raise potential quality management risks</t>
  </si>
  <si>
    <t>5401 JP Equity</t>
  </si>
  <si>
    <t>Nippon Steel Corp</t>
  </si>
  <si>
    <t>JP3381000003</t>
  </si>
  <si>
    <t>Increased vehicle recalls, management oversight risks</t>
  </si>
  <si>
    <t>3769 JP Equity</t>
  </si>
  <si>
    <t>GMO Payment Gateway Inc</t>
  </si>
  <si>
    <t>JP3385890003</t>
  </si>
  <si>
    <t>Leads peers in product quality management</t>
  </si>
  <si>
    <t>4185 JP Equity</t>
  </si>
  <si>
    <t>JSR Corp</t>
  </si>
  <si>
    <t>JP3385980002</t>
  </si>
  <si>
    <t>Robust data protection and workforce management practices</t>
  </si>
  <si>
    <t>5411 JP Equity</t>
  </si>
  <si>
    <t>JFE Holdings Inc</t>
  </si>
  <si>
    <t>JP3386030005</t>
  </si>
  <si>
    <t>Strong labor management practices; governance structure lags that of peers</t>
  </si>
  <si>
    <t>5020 JP Equity</t>
  </si>
  <si>
    <t>ENEOS Holdings Inc</t>
  </si>
  <si>
    <t>JP3386450005</t>
  </si>
  <si>
    <t>Strong initiatives on employee engagement and data security, gaps on corporate governance persist</t>
  </si>
  <si>
    <t>8267 JP Equity</t>
  </si>
  <si>
    <t>Aeon Co Ltd</t>
  </si>
  <si>
    <t>JP3388200002</t>
  </si>
  <si>
    <t>Robust environmental management programs</t>
  </si>
  <si>
    <t>7269 JP Equity</t>
  </si>
  <si>
    <t>Suzuki Motor Corp</t>
  </si>
  <si>
    <t>JP3397200001</t>
  </si>
  <si>
    <t>Robust environmental programs; but governance concerns persist</t>
  </si>
  <si>
    <t>9987 JP Equity</t>
  </si>
  <si>
    <t>Suzuken Co Ltd/Aichi Japan</t>
  </si>
  <si>
    <t>JP3398000004</t>
  </si>
  <si>
    <t>Safety programs lag those of peers; strong focus on clean technology development</t>
  </si>
  <si>
    <t>3092 JP Equity</t>
  </si>
  <si>
    <t>ZOZO Inc</t>
  </si>
  <si>
    <t>JP3399310006</t>
  </si>
  <si>
    <t>Governance concerns persist; strategic focus on cleantech innovation</t>
  </si>
  <si>
    <t>6923 JP Equity</t>
  </si>
  <si>
    <t>Stanley Electric Co Ltd</t>
  </si>
  <si>
    <t>JP3399400005</t>
  </si>
  <si>
    <t>Improved quality assurance, but limited green building focus, despite raised transition risks</t>
  </si>
  <si>
    <t>9719 JP Equity</t>
  </si>
  <si>
    <t>SCSK Corp</t>
  </si>
  <si>
    <t>JP3400400002</t>
  </si>
  <si>
    <t>Relatively strong mineral tracing policies and human capital development initiatives</t>
  </si>
  <si>
    <t>4005 JP Equity</t>
  </si>
  <si>
    <t>Sumitomo Chemical Co Ltd</t>
  </si>
  <si>
    <t>JP3401400001</t>
  </si>
  <si>
    <t>Low risk profile in terms workforce management and safety;</t>
  </si>
  <si>
    <t>5713 JP Equity</t>
  </si>
  <si>
    <t>Sumitomo Metal Mining Co Ltd</t>
  </si>
  <si>
    <t>JP3402600005</t>
  </si>
  <si>
    <t>Strong mitigation of product quality and labor management risks</t>
  </si>
  <si>
    <t>8053 JP Equity</t>
  </si>
  <si>
    <t>Sumitomo Corp</t>
  </si>
  <si>
    <t>JP3404600003</t>
  </si>
  <si>
    <t>Weak executive pay practices and lack of an independent board drive downgrade</t>
  </si>
  <si>
    <t>5802 JP Equity</t>
  </si>
  <si>
    <t>Sumitomo Electric Industries L</t>
  </si>
  <si>
    <t>JP3407400005</t>
  </si>
  <si>
    <t>Continued focus on zero energy homes; concerns over shareholder dissent against chairman remain</t>
  </si>
  <si>
    <t>8830 JP Equity</t>
  </si>
  <si>
    <t>Sumitomo Realty &amp; Development</t>
  </si>
  <si>
    <t>JP3409000001</t>
  </si>
  <si>
    <t>Strong anti-corruption framework drives the upgrade</t>
  </si>
  <si>
    <t>6724 JP Equity</t>
  </si>
  <si>
    <t>Seiko Epson Corp</t>
  </si>
  <si>
    <t>JP3414750004</t>
  </si>
  <si>
    <t>Strong data security measures; lags peers on labor management and product safety programs</t>
  </si>
  <si>
    <t>9024 JP Equity</t>
  </si>
  <si>
    <t>Seibu Holdings Inc</t>
  </si>
  <si>
    <t>JP3417200007</t>
  </si>
  <si>
    <t>Improved employee diversity and engagement initiatives</t>
  </si>
  <si>
    <t>6460 JP Equity</t>
  </si>
  <si>
    <t>Sega Sammy Holdings Inc</t>
  </si>
  <si>
    <t>JP3419050004</t>
  </si>
  <si>
    <t>Strong labor management programs; robust safety initiatives to minimize risk of workplace incidents</t>
  </si>
  <si>
    <t>4204 JP Equity</t>
  </si>
  <si>
    <t>Sekisui Chemical Co Ltd</t>
  </si>
  <si>
    <t>JP3419400001</t>
  </si>
  <si>
    <t>Low-risk profile in e-waste and chemical management, coupled with robust mitigation practices</t>
  </si>
  <si>
    <t>1928 JP Equity</t>
  </si>
  <si>
    <t>Sekisui House Ltd</t>
  </si>
  <si>
    <t>JP3420600003</t>
  </si>
  <si>
    <t>Improved efforts in corporate governance practices drive upgrade</t>
  </si>
  <si>
    <t>9735 JP Equity</t>
  </si>
  <si>
    <t>Secom Co Ltd</t>
  </si>
  <si>
    <t>JP3421800008</t>
  </si>
  <si>
    <t>ESG performance gains increased significance as the company rethinks business strategy</t>
  </si>
  <si>
    <t>3382 JP Equity</t>
  </si>
  <si>
    <t>Seven &amp; i Holdings Co Ltd</t>
  </si>
  <si>
    <t>JP3422950000</t>
  </si>
  <si>
    <t>Trails peers in corporate governance and talent engagement programs</t>
  </si>
  <si>
    <t>8439 JP Equity</t>
  </si>
  <si>
    <t>Tokyo Century Corp</t>
  </si>
  <si>
    <t>JP3424950008</t>
  </si>
  <si>
    <t>2331 JP Equity</t>
  </si>
  <si>
    <t>Sohgo Security Services Co Ltd</t>
  </si>
  <si>
    <t>JP3431900004</t>
  </si>
  <si>
    <t>Carbon mitigation initiatives focused on meeting 2050 goals</t>
  </si>
  <si>
    <t>6758 JP Equity</t>
  </si>
  <si>
    <t>JP3435000009</t>
  </si>
  <si>
    <t>Leads peers in anti-corruption programs, but product safety litigations continue</t>
  </si>
  <si>
    <t>Robust environmental programs; limited product reformulation efforts</t>
  </si>
  <si>
    <t>2413 JP Equity</t>
  </si>
  <si>
    <t>M3 Inc</t>
  </si>
  <si>
    <t>JP3435750009</t>
  </si>
  <si>
    <t>Strong ethics compliance measures in supply chain; potential labor-related risks from restructuring</t>
  </si>
  <si>
    <t>9984 JP Equity</t>
  </si>
  <si>
    <t>SoftBank Group Corp</t>
  </si>
  <si>
    <t>JP3436100006</t>
  </si>
  <si>
    <t>Sustained efforts on ESG integration driving upgrade</t>
  </si>
  <si>
    <t>Strong packaging material waste management strategies; governance concerns persists</t>
  </si>
  <si>
    <t>8473 JP Equity</t>
  </si>
  <si>
    <t>SBI Holdings Inc/Japan</t>
  </si>
  <si>
    <t>JP3436120004</t>
  </si>
  <si>
    <t>Sustained cleantech focus on improving building ventilation, but governance continues to lag peers</t>
  </si>
  <si>
    <t>1801 JP Equity</t>
  </si>
  <si>
    <t>Taisei Corp</t>
  </si>
  <si>
    <t>JP3443600006</t>
  </si>
  <si>
    <t>Lags peers in construction quality and green investment related initiatives</t>
  </si>
  <si>
    <t>5233 JP Equity</t>
  </si>
  <si>
    <t>Taiheiyo Cement Corp</t>
  </si>
  <si>
    <t>JP3449020001</t>
  </si>
  <si>
    <t>Improvement in corporate governance practices; strong product stewardship programs</t>
  </si>
  <si>
    <t>4502 JP Equity</t>
  </si>
  <si>
    <t>Takeda Pharmaceutical Co Ltd</t>
  </si>
  <si>
    <t>JP3463000004</t>
  </si>
  <si>
    <t>Comprehensive programs to ensure maintain product quality, and improved employee engagement programs</t>
  </si>
  <si>
    <t>4568 JP Equity</t>
  </si>
  <si>
    <t>Daiichi Sankyo Co Ltd</t>
  </si>
  <si>
    <t>JP3475350009</t>
  </si>
  <si>
    <t>Improved governance and labor management performance drives rating upgrade</t>
  </si>
  <si>
    <t>8750 JP Equity</t>
  </si>
  <si>
    <t>Dai-ichi Life Holdings Inc</t>
  </si>
  <si>
    <t>JP3476480003</t>
  </si>
  <si>
    <t>Robust employee engagement programs to boost productivity; but governance concerns persist</t>
  </si>
  <si>
    <t>6367 JP Equity</t>
  </si>
  <si>
    <t>Daikin Industries Ltd</t>
  </si>
  <si>
    <t>JP3481800005</t>
  </si>
  <si>
    <t>SDG-oriented management approach contributes to strong ESG performance</t>
  </si>
  <si>
    <t>1878 JP Equity</t>
  </si>
  <si>
    <t>Daito Trust Construction Co Lt</t>
  </si>
  <si>
    <t>JP3486800000</t>
  </si>
  <si>
    <t>7912 JP Equity</t>
  </si>
  <si>
    <t>Dai Nippon Printing Co Ltd</t>
  </si>
  <si>
    <t>JP3493800001</t>
  </si>
  <si>
    <t>Long term net zero carbon buildings focus, allegations of unethical conduct</t>
  </si>
  <si>
    <t>4506 JP Equity</t>
  </si>
  <si>
    <t>Sumitomo Dainippon Pharma Co L</t>
  </si>
  <si>
    <t>JP3495000006</t>
  </si>
  <si>
    <t>Improved governance practices; product quality remains strong</t>
  </si>
  <si>
    <t>9433 JP Equity</t>
  </si>
  <si>
    <t>KDDI Corp</t>
  </si>
  <si>
    <t>JP3496400007</t>
  </si>
  <si>
    <t>High share of network operations lowers risks linked to carbon emission; weak governance oversight</t>
  </si>
  <si>
    <t>6383 JP Equity</t>
  </si>
  <si>
    <t>Daifuku Co Ltd</t>
  </si>
  <si>
    <t>JP3497400006</t>
  </si>
  <si>
    <t>Carbon-intensive thermal assets transferred may support to achieve low-intensity target</t>
  </si>
  <si>
    <t>8308 JP Equity</t>
  </si>
  <si>
    <t>Resona Holdings Inc</t>
  </si>
  <si>
    <t>JP3500610005</t>
  </si>
  <si>
    <t>Limited perceived efforts in cybersecurity programs; governance risks persist</t>
  </si>
  <si>
    <t>8601 JP Equity</t>
  </si>
  <si>
    <t>Daiwa Securities Group Inc</t>
  </si>
  <si>
    <t>JP3502200003</t>
  </si>
  <si>
    <t>Strong chemical safety initiatives, on-par governance structure</t>
  </si>
  <si>
    <t>1925 JP Equity</t>
  </si>
  <si>
    <t>Daiwa House Industry Co Ltd</t>
  </si>
  <si>
    <t>JP3505000004</t>
  </si>
  <si>
    <t>Strong management of insurance risks linked with public health trends and demographic change</t>
  </si>
  <si>
    <t>4519 JP Equity</t>
  </si>
  <si>
    <t>Chugai Pharmaceutical Co Ltd</t>
  </si>
  <si>
    <t>JP3519400000</t>
  </si>
  <si>
    <t>Workforce and environmental impact management initiatives align with peers; governance risks remain</t>
  </si>
  <si>
    <t>9504 JP Equity</t>
  </si>
  <si>
    <t>Chugoku Electric Power Co Inc/</t>
  </si>
  <si>
    <t>JP3522200009</t>
  </si>
  <si>
    <t>Decreasing product recalls; lags global peers in corporate governance practices</t>
  </si>
  <si>
    <t>9502 JP Equity</t>
  </si>
  <si>
    <t>Chubu Electric Power Co Inc</t>
  </si>
  <si>
    <t>JP3526600006</t>
  </si>
  <si>
    <t>Improvement in board composition; robust data security measures</t>
  </si>
  <si>
    <t>3391 JP Equity</t>
  </si>
  <si>
    <t>Tsuruha Holdings Inc</t>
  </si>
  <si>
    <t>JP3536150000</t>
  </si>
  <si>
    <t>Strong employee engagement and development programs;but governance concerns persist</t>
  </si>
  <si>
    <t>6762 JP Equity</t>
  </si>
  <si>
    <t>TDK Corp</t>
  </si>
  <si>
    <t>JP3538800008</t>
  </si>
  <si>
    <t>Strong potential to benefit from the growing demand for low-carbon products</t>
  </si>
  <si>
    <t>8795 JP Equity</t>
  </si>
  <si>
    <t>T&amp;D Holdings Inc</t>
  </si>
  <si>
    <t>JP3539220008</t>
  </si>
  <si>
    <t>Weak governance and talent management practices</t>
  </si>
  <si>
    <t>6481 JP Equity</t>
  </si>
  <si>
    <t>THK Co Ltd</t>
  </si>
  <si>
    <t>JP3539250005</t>
  </si>
  <si>
    <t>Strong carbon reduction programs</t>
  </si>
  <si>
    <t>4543 JP Equity</t>
  </si>
  <si>
    <t>Terumo Corp</t>
  </si>
  <si>
    <t>JP3546800008</t>
  </si>
  <si>
    <t>Relatively strong governance practices, lags peers in demonstrating strong worker safety programs</t>
  </si>
  <si>
    <t>2181 JP Equity</t>
  </si>
  <si>
    <t>Persol Holdings Co Ltd</t>
  </si>
  <si>
    <t>JP3547670004</t>
  </si>
  <si>
    <t>Sustained efforts towards talent retention; improvement in corporate governance</t>
  </si>
  <si>
    <t>6146 JP Equity</t>
  </si>
  <si>
    <t>Disco Corp</t>
  </si>
  <si>
    <t>JP3548600000</t>
  </si>
  <si>
    <t>Low safety-related risks and on par corporate governance practices continue to support rating</t>
  </si>
  <si>
    <t>6902 JP Equity</t>
  </si>
  <si>
    <t>Denso Corp</t>
  </si>
  <si>
    <t>JP3551500006</t>
  </si>
  <si>
    <t>Carbon mitigation strategy remains strong amid stringent regulations</t>
  </si>
  <si>
    <t>4324 JP Equity</t>
  </si>
  <si>
    <t>Dentsu Group Inc</t>
  </si>
  <si>
    <t>JP3551520004</t>
  </si>
  <si>
    <t>Daichi clean-up concerns persist over frozen wall effectiveness and disposal of contaminated water</t>
  </si>
  <si>
    <t>9022 JP Equity</t>
  </si>
  <si>
    <t>Central Japan Railway Co</t>
  </si>
  <si>
    <t>JP3566800003</t>
  </si>
  <si>
    <t>3289 JP Equity</t>
  </si>
  <si>
    <t>Tokyu Fudosan Holdings Corp</t>
  </si>
  <si>
    <t>JP3569200003</t>
  </si>
  <si>
    <t>Improved carbon mitigation strategy</t>
  </si>
  <si>
    <t>8035 JP Equity</t>
  </si>
  <si>
    <t>Tokyo Electron Ltd</t>
  </si>
  <si>
    <t>JP3571400005</t>
  </si>
  <si>
    <t>Integrated approach to waste management and cleantech product development</t>
  </si>
  <si>
    <t>9531 JP Equity</t>
  </si>
  <si>
    <t>Tokyo Gas Co Ltd</t>
  </si>
  <si>
    <t>JP3573000001</t>
  </si>
  <si>
    <t>Strong performance in carbon emissions management offset by ongoing governance risks</t>
  </si>
  <si>
    <t>9005 JP Equity</t>
  </si>
  <si>
    <t>Tokyu Corp</t>
  </si>
  <si>
    <t>JP3574200006</t>
  </si>
  <si>
    <t>Employee incentives appear on par with industry peers; corporate governance risks persist</t>
  </si>
  <si>
    <t>9501 JP Equity</t>
  </si>
  <si>
    <t>Tokyo Electric Power Co Holdin</t>
  </si>
  <si>
    <t>JP3585800000</t>
  </si>
  <si>
    <t>Robust business ethics policies</t>
  </si>
  <si>
    <t>6502 JP Equity</t>
  </si>
  <si>
    <t>Toshiba Corp</t>
  </si>
  <si>
    <t>JP3592200004</t>
  </si>
  <si>
    <t>Carbon-intensive operations pose regulatory risks; weak governance practices and labor policies</t>
  </si>
  <si>
    <t>4042 JP Equity</t>
  </si>
  <si>
    <t>Tosoh Corp</t>
  </si>
  <si>
    <t>JP3595200001</t>
  </si>
  <si>
    <t>5332 JP Equity</t>
  </si>
  <si>
    <t>TOTO Ltd</t>
  </si>
  <si>
    <t>JP3596200000</t>
  </si>
  <si>
    <t>Robust environmental management strategy</t>
  </si>
  <si>
    <t>9001 JP Equity</t>
  </si>
  <si>
    <t>Tobu Railway Co Ltd</t>
  </si>
  <si>
    <t>JP3597800006</t>
  </si>
  <si>
    <t>Group reorganization reflects improved corporate governance practices</t>
  </si>
  <si>
    <t>9602 JP Equity</t>
  </si>
  <si>
    <t>Toho Co Ltd/Tokyo</t>
  </si>
  <si>
    <t>JP3598600009</t>
  </si>
  <si>
    <t>Controversy related to alleged involvement in anti-competitive trade practices drives the downgrade</t>
  </si>
  <si>
    <t>9533 JP Equity</t>
  </si>
  <si>
    <t>Toho Gas Co Ltd</t>
  </si>
  <si>
    <t>JP3600200004</t>
  </si>
  <si>
    <t>Lower recall rates; board and ownership structure continue to pose governance risks</t>
  </si>
  <si>
    <t>9506 JP Equity</t>
  </si>
  <si>
    <t>Tohoku Electric Power Co Inc</t>
  </si>
  <si>
    <t>JP3605400005</t>
  </si>
  <si>
    <t>Cross-shareholdings, multiple RPTs and poor board structure weigh on governance performance</t>
  </si>
  <si>
    <t>Tax transparency allegations drive downgrade</t>
  </si>
  <si>
    <t>3402 JP Equity</t>
  </si>
  <si>
    <t>Toray Industries Inc</t>
  </si>
  <si>
    <t>JP3621000003</t>
  </si>
  <si>
    <t>Improved data security and talent management programs; weak governance practices persist</t>
  </si>
  <si>
    <t>5938 JP Equity</t>
  </si>
  <si>
    <t>Lixil Corp</t>
  </si>
  <si>
    <t>JP3626800001</t>
  </si>
  <si>
    <t>Improved data security initiatives drive upgrade</t>
  </si>
  <si>
    <t>7911 JP Equity</t>
  </si>
  <si>
    <t>Toppan Printing Co Ltd</t>
  </si>
  <si>
    <t>JP3629000005</t>
  </si>
  <si>
    <t>Proactive carbon mitigation programs; Low ESG risks</t>
  </si>
  <si>
    <t>7203 JP Equity</t>
  </si>
  <si>
    <t>Toyota Motor Corp</t>
  </si>
  <si>
    <t>JP3633400001</t>
  </si>
  <si>
    <t>Board structure strengthened, focus on sustainable fiber sourcing continues</t>
  </si>
  <si>
    <t>6201 JP Equity</t>
  </si>
  <si>
    <t>Toyota Industries Corp</t>
  </si>
  <si>
    <t>JP3634600005</t>
  </si>
  <si>
    <t>Strong carbon emissions management; intensifying labor risks due to COVID-19</t>
  </si>
  <si>
    <t>8015 JP Equity</t>
  </si>
  <si>
    <t>Toyota Tsusho Corp</t>
  </si>
  <si>
    <t>JP3635000007</t>
  </si>
  <si>
    <t>Toxic emission and waste management measures lag peers</t>
  </si>
  <si>
    <t>4704 JP Equity</t>
  </si>
  <si>
    <t>Trend Micro Inc/Japan</t>
  </si>
  <si>
    <t>JP3637300009</t>
  </si>
  <si>
    <t>7532 JP Equity</t>
  </si>
  <si>
    <t>Pan Pacific International Hold</t>
  </si>
  <si>
    <t>JP3639650005</t>
  </si>
  <si>
    <t>Strong efforts to deliver healthy and safe products</t>
  </si>
  <si>
    <t>9048 JP Equity</t>
  </si>
  <si>
    <t>Nagoya Railroad Co Ltd</t>
  </si>
  <si>
    <t>JP3649800004</t>
  </si>
  <si>
    <t>Limited environmental risk management programs underpin rating</t>
  </si>
  <si>
    <t>Robust performance in carbon and toxic emissions mitigation</t>
  </si>
  <si>
    <t>9021 JP Equity</t>
  </si>
  <si>
    <t>West Japan Railway Co</t>
  </si>
  <si>
    <t>JP3659000008</t>
  </si>
  <si>
    <t>Improved corporate governance performance drives the upgrade</t>
  </si>
  <si>
    <t>4021 JP Equity</t>
  </si>
  <si>
    <t>Nissan Chemical Corp</t>
  </si>
  <si>
    <t>JP3670800006</t>
  </si>
  <si>
    <t>Strong programs on social risks management drive the upgrade; gaps in corporate governance persist</t>
  </si>
  <si>
    <t>7201 JP Equity</t>
  </si>
  <si>
    <t>Nissan Motor Co Ltd</t>
  </si>
  <si>
    <t>JP3672400003</t>
  </si>
  <si>
    <t>Strong efforts to capitalize on cleantech; governance concerns persist</t>
  </si>
  <si>
    <t>2897 JP Equity</t>
  </si>
  <si>
    <t>Nissin Foods Holdings Co Ltd</t>
  </si>
  <si>
    <t>JP3675600005</t>
  </si>
  <si>
    <t>Community engagement programs remain limited</t>
  </si>
  <si>
    <t>2002 JP Equity</t>
  </si>
  <si>
    <t>Nisshin Seifun Group Inc</t>
  </si>
  <si>
    <t>JP3676800000</t>
  </si>
  <si>
    <t>Trails industry peers on environmental and governance pillars</t>
  </si>
  <si>
    <t>6988 JP Equity</t>
  </si>
  <si>
    <t>Nitto Denko Corp</t>
  </si>
  <si>
    <t>JP3684000007</t>
  </si>
  <si>
    <t>Improved anti-corruption policies; lags peers in employee management initiatives</t>
  </si>
  <si>
    <t>2127 JP Equity</t>
  </si>
  <si>
    <t>Nihon M&amp;A Center Inc</t>
  </si>
  <si>
    <t>JP3689050007</t>
  </si>
  <si>
    <t>Strong focus on cleantech innovation continues</t>
  </si>
  <si>
    <t>4716 JP Equity</t>
  </si>
  <si>
    <t>Oracle Corp Japan</t>
  </si>
  <si>
    <t>JP3689500001</t>
  </si>
  <si>
    <t>Lacks strong systems to monitor responsible marketing policies</t>
  </si>
  <si>
    <t>5333 JP Equity</t>
  </si>
  <si>
    <t>NGK Insulators Ltd</t>
  </si>
  <si>
    <t>JP3695200000</t>
  </si>
  <si>
    <t>Continues to trail peers on most ESG parameters</t>
  </si>
  <si>
    <t>9706 JP Equity</t>
  </si>
  <si>
    <t>Japan Airport Terminal Co Ltd</t>
  </si>
  <si>
    <t>JP3699400002</t>
  </si>
  <si>
    <t>Strong carbon mitigation partly offset by modest labor engagement practices</t>
  </si>
  <si>
    <t>4091 JP Equity</t>
  </si>
  <si>
    <t>Nippon Sanso Holdings Corp</t>
  </si>
  <si>
    <t>JP3711600001</t>
  </si>
  <si>
    <t>Strong labor management and cybersecurity policies continue to underpin the rating</t>
  </si>
  <si>
    <t>4516 JP Equity</t>
  </si>
  <si>
    <t>Nippon Shinyaku Co Ltd</t>
  </si>
  <si>
    <t>JP3717600005</t>
  </si>
  <si>
    <t>Strong clean technology product portfolio and data security framework</t>
  </si>
  <si>
    <t>6471 JP Equity</t>
  </si>
  <si>
    <t>NSK Ltd</t>
  </si>
  <si>
    <t>JP3720800006</t>
  </si>
  <si>
    <t>Robust anti-corruption compliance mechanisms; staff management strategy trails those of peers</t>
  </si>
  <si>
    <t>2914 JP Equity</t>
  </si>
  <si>
    <t>Japan Tobacco Inc</t>
  </si>
  <si>
    <t>JP3726800000</t>
  </si>
  <si>
    <t>Moderate employment and cybersecurity practices</t>
  </si>
  <si>
    <t>8303 JP Equity</t>
  </si>
  <si>
    <t>Shinsei Bank Ltd</t>
  </si>
  <si>
    <t>JP3729000004</t>
  </si>
  <si>
    <t>Robust labor engagement programs, company-wide quality management framework</t>
  </si>
  <si>
    <t>9062 JP Equity</t>
  </si>
  <si>
    <t>Nippon Express Co Ltd</t>
  </si>
  <si>
    <t>JP3729400006</t>
  </si>
  <si>
    <t>Lacks notable programs to mitigate governance risks</t>
  </si>
  <si>
    <t>9434 JP Equity</t>
  </si>
  <si>
    <t>SoftBank Corp</t>
  </si>
  <si>
    <t>JP3732000009</t>
  </si>
  <si>
    <t>Leads peers on environmental performance; appears to lack phase-out plans for chemicals of concern</t>
  </si>
  <si>
    <t>6701 JP Equity</t>
  </si>
  <si>
    <t>NEC Corp</t>
  </si>
  <si>
    <t>JP3733000008</t>
  </si>
  <si>
    <t>Strong food quality management; but lags peers in healthy food offerings</t>
  </si>
  <si>
    <t>6594 JP Equity</t>
  </si>
  <si>
    <t>Nidec Corp</t>
  </si>
  <si>
    <t>JP3734800000</t>
  </si>
  <si>
    <t>Sustained efforts in ESG integration drive upgrade</t>
  </si>
  <si>
    <t>9432 JP Equity</t>
  </si>
  <si>
    <t>Nippon Telegraph &amp; Telephone C</t>
  </si>
  <si>
    <t>JP3735400008</t>
  </si>
  <si>
    <t>Continued focus on reducing emissions amid increasingly stringent environmental regulations</t>
  </si>
  <si>
    <t>5334 JP Equity</t>
  </si>
  <si>
    <t>NGK Spark Plug Co Ltd</t>
  </si>
  <si>
    <t>JP3738600000</t>
  </si>
  <si>
    <t>Strong labor management programs; supply chain management and governance issues persist</t>
  </si>
  <si>
    <t>2282 JP Equity</t>
  </si>
  <si>
    <t>NH Foods Ltd</t>
  </si>
  <si>
    <t>JP3743000006</t>
  </si>
  <si>
    <t>Governance performance trails peers, leading data security measures</t>
  </si>
  <si>
    <t>4612 JP Equity</t>
  </si>
  <si>
    <t>Nippon Paint Holdings Co Ltd</t>
  </si>
  <si>
    <t>JP3749400002</t>
  </si>
  <si>
    <t>Lacks notable programs to mitigate risks related to talent retention and corporate governance</t>
  </si>
  <si>
    <t>2702 JP Equity</t>
  </si>
  <si>
    <t>McDonald's Holdings Co Japan L</t>
  </si>
  <si>
    <t>JP3750500005</t>
  </si>
  <si>
    <t>Improvements in ESG risk assessment policies of financing and advisory business drive upgrade</t>
  </si>
  <si>
    <t>6178 JP Equity</t>
  </si>
  <si>
    <t>Japan Post Holdings Co Ltd</t>
  </si>
  <si>
    <t>JP3752900005</t>
  </si>
  <si>
    <t>Leads peers in employee management programs; robust data security initiatives</t>
  </si>
  <si>
    <t>9101 JP Equity</t>
  </si>
  <si>
    <t>Nippon Yusen KK</t>
  </si>
  <si>
    <t>JP3753000003</t>
  </si>
  <si>
    <t>Leads home market peers in governance, but lags in green certifications</t>
  </si>
  <si>
    <t>9843 JP Equity</t>
  </si>
  <si>
    <t>Nitori Holdings Co Ltd</t>
  </si>
  <si>
    <t>JP3756100008</t>
  </si>
  <si>
    <t>Strong data protection focus; trails in talent management</t>
  </si>
  <si>
    <t>7974 JP Equity</t>
  </si>
  <si>
    <t>Nintendo Co Ltd</t>
  </si>
  <si>
    <t>JP3756600007</t>
  </si>
  <si>
    <t>Enhanced clean technology strategies</t>
  </si>
  <si>
    <t>Strong efforts to reduce environmental impact, but labor management challenges persist</t>
  </si>
  <si>
    <t>3659 JP Equity</t>
  </si>
  <si>
    <t>Nexon Co Ltd</t>
  </si>
  <si>
    <t>JP3758190007</t>
  </si>
  <si>
    <t>Strong labor management practices and safety risk mitigation programs</t>
  </si>
  <si>
    <t>8604 JP Equity</t>
  </si>
  <si>
    <t>Nomura Holdings Inc</t>
  </si>
  <si>
    <t>JP3762600009</t>
  </si>
  <si>
    <t>Lags peers in efforts to reduce impact of packaging materials on the environment</t>
  </si>
  <si>
    <t>4307 JP Equity</t>
  </si>
  <si>
    <t>Nomura Research Institute Ltd</t>
  </si>
  <si>
    <t>JP3762800005</t>
  </si>
  <si>
    <t>Robust programs to mitigate risks related to data protection</t>
  </si>
  <si>
    <t>3231 JP Equity</t>
  </si>
  <si>
    <t>Nomura Real Estate Holdings In</t>
  </si>
  <si>
    <t>JP3762900003</t>
  </si>
  <si>
    <t>Aggressive carbon reduction commitments outperform those of peers</t>
  </si>
  <si>
    <t>2433 JP Equity</t>
  </si>
  <si>
    <t>Hakuhodo DY Holdings Inc</t>
  </si>
  <si>
    <t>JP3766550002</t>
  </si>
  <si>
    <t>Maintains product quality standards; corporate governance practices trail peers</t>
  </si>
  <si>
    <t>6965 JP Equity</t>
  </si>
  <si>
    <t>Hamamatsu Photonics KK</t>
  </si>
  <si>
    <t>JP3771800004</t>
  </si>
  <si>
    <t>Corporate governance concerns drive the downgrade</t>
  </si>
  <si>
    <t>9042 JP Equity</t>
  </si>
  <si>
    <t>Hankyu Hanshin Holdings Inc</t>
  </si>
  <si>
    <t>JP3774200004</t>
  </si>
  <si>
    <t>Lack of stringent policies in mitigating labor risks amid social innovation framework</t>
  </si>
  <si>
    <t>7832 JP Equity</t>
  </si>
  <si>
    <t>Bandai Namco Holdings Inc</t>
  </si>
  <si>
    <t>JP3778630008</t>
  </si>
  <si>
    <t>The inclusion of the corporate behavior theme weigh in on the rating</t>
  </si>
  <si>
    <t>9435 JP Equity</t>
  </si>
  <si>
    <t>Hikari Tsushin Inc</t>
  </si>
  <si>
    <t>JP3783420007</t>
  </si>
  <si>
    <t>Weak chemical safety programs and packaging waste management policies</t>
  </si>
  <si>
    <t>9020 JP Equity</t>
  </si>
  <si>
    <t>East Japan Railway Co</t>
  </si>
  <si>
    <t>JP3783600004</t>
  </si>
  <si>
    <t>Robust social risks management policies and programs</t>
  </si>
  <si>
    <t>4530 JP Equity</t>
  </si>
  <si>
    <t>Hisamitsu Pharmaceutical Co In</t>
  </si>
  <si>
    <t>JP3784600003</t>
  </si>
  <si>
    <t>Strengthened governance practices drive upgrade</t>
  </si>
  <si>
    <t>5486 JP Equity</t>
  </si>
  <si>
    <t>Hitachi Metals Ltd</t>
  </si>
  <si>
    <t>JP3786200000</t>
  </si>
  <si>
    <t>Initiatives on risk management policies and board structure drive the upgrade</t>
  </si>
  <si>
    <t>6501 JP Equity</t>
  </si>
  <si>
    <t>Hitachi Ltd</t>
  </si>
  <si>
    <t>JP3788600009</t>
  </si>
  <si>
    <t>Improved initiatives to gauge employee morale and trace conflict minerals</t>
  </si>
  <si>
    <t>6806 JP Equity</t>
  </si>
  <si>
    <t>Hirose Electric Co Ltd</t>
  </si>
  <si>
    <t>JP3799000009</t>
  </si>
  <si>
    <t>Controversies surrounding quality issues continue to heighten reputational risk</t>
  </si>
  <si>
    <t>7956 JP Equity</t>
  </si>
  <si>
    <t>Pigeon Corp</t>
  </si>
  <si>
    <t>JP3801600002</t>
  </si>
  <si>
    <t>Leads peers in employee management initiatives despite risks from restructuring</t>
  </si>
  <si>
    <t>9983 JP Equity</t>
  </si>
  <si>
    <t>Fast Retailing Co Ltd</t>
  </si>
  <si>
    <t>JP3802300008</t>
  </si>
  <si>
    <t>6954 JP Equity</t>
  </si>
  <si>
    <t>FANUC Corp</t>
  </si>
  <si>
    <t>JP3802400006</t>
  </si>
  <si>
    <t>Reduced exposure to risks related to supply chain and use of conflict minerals drive the upgrade</t>
  </si>
  <si>
    <t>8354 JP Equity</t>
  </si>
  <si>
    <t>Fukuoka Financial Group Inc</t>
  </si>
  <si>
    <t>JP3805010000</t>
  </si>
  <si>
    <t>Governance practices continue to outperform Japanese market peers</t>
  </si>
  <si>
    <t>4901 JP Equity</t>
  </si>
  <si>
    <t>FUJIFILM Holdings Corp</t>
  </si>
  <si>
    <t>JP3814000000</t>
  </si>
  <si>
    <t>Talent development initiatives and overall governance appear weak</t>
  </si>
  <si>
    <t>7270 JP Equity</t>
  </si>
  <si>
    <t>Subaru Corp</t>
  </si>
  <si>
    <t>JP3814800003</t>
  </si>
  <si>
    <t>Leads peers in corporate governance; lags in talent retention mechanisms</t>
  </si>
  <si>
    <t>6702 JP Equity</t>
  </si>
  <si>
    <t>Fujitsu Ltd</t>
  </si>
  <si>
    <t>JP3818000006</t>
  </si>
  <si>
    <t>Improved internal controls, and board governance practices</t>
  </si>
  <si>
    <t>6504 JP Equity</t>
  </si>
  <si>
    <t>Fuji Electric Co Ltd</t>
  </si>
  <si>
    <t>JP3820000002</t>
  </si>
  <si>
    <t>Weak governance practices relative to peers, labor management challenges from restructuring plan</t>
  </si>
  <si>
    <t>6448 JP Equity</t>
  </si>
  <si>
    <t>Brother Industries Ltd</t>
  </si>
  <si>
    <t>JP3830000000</t>
  </si>
  <si>
    <t>Trails most peers on chemical management</t>
  </si>
  <si>
    <t>5108 JP Equity</t>
  </si>
  <si>
    <t>Bridgestone Corp</t>
  </si>
  <si>
    <t>JP3830800003</t>
  </si>
  <si>
    <t>Board composition and labor policies relatively weak compared to global peers</t>
  </si>
  <si>
    <t>4587 JP Equity</t>
  </si>
  <si>
    <t>PeptiDream Inc</t>
  </si>
  <si>
    <t>JP3836750004</t>
  </si>
  <si>
    <t>Strategic focus on smart solutions supported by R&amp;D</t>
  </si>
  <si>
    <t>7741 JP Equity</t>
  </si>
  <si>
    <t>Hoya Corp</t>
  </si>
  <si>
    <t>JP3837800006</t>
  </si>
  <si>
    <t>Strong labor management practices; EV development lags most peers</t>
  </si>
  <si>
    <t>6465 JP Equity</t>
  </si>
  <si>
    <t>Hoshizaki Corp</t>
  </si>
  <si>
    <t>JP3845770001</t>
  </si>
  <si>
    <t>Above-par labor management practices; governance risks persist</t>
  </si>
  <si>
    <t>7267 JP Equity</t>
  </si>
  <si>
    <t>Honda Motor Co Ltd</t>
  </si>
  <si>
    <t>JP3854600008</t>
  </si>
  <si>
    <t>New business opportunities in the cleantech market; sustained focus on product safety and quality</t>
  </si>
  <si>
    <t>4927 JP Equity</t>
  </si>
  <si>
    <t>Pola Orbis Holdings Inc</t>
  </si>
  <si>
    <t>JP3855900001</t>
  </si>
  <si>
    <t>6586 JP Equity</t>
  </si>
  <si>
    <t>Makita Corp</t>
  </si>
  <si>
    <t>JP3862400003</t>
  </si>
  <si>
    <t>Lags peers in corporate governance practices and anti-corruption initiatives</t>
  </si>
  <si>
    <t>6752 JP Equity</t>
  </si>
  <si>
    <t>Panasonic Corp</t>
  </si>
  <si>
    <t>JP3866800000</t>
  </si>
  <si>
    <t>Customer protection initiatives and human capital management leads most peers</t>
  </si>
  <si>
    <t>7261 JP Equity</t>
  </si>
  <si>
    <t>Mazda Motor Corp</t>
  </si>
  <si>
    <t>JP3868400007</t>
  </si>
  <si>
    <t>8252 JP Equity</t>
  </si>
  <si>
    <t>Marui Group Co Ltd</t>
  </si>
  <si>
    <t>JP3870400003</t>
  </si>
  <si>
    <t>Improved talent management programs and corporate governance practices</t>
  </si>
  <si>
    <t>8002 JP Equity</t>
  </si>
  <si>
    <t>Marubeni Corp</t>
  </si>
  <si>
    <t>JP3877600001</t>
  </si>
  <si>
    <t>Lagging consumer protection practices; tax controversy constrains governance performance</t>
  </si>
  <si>
    <t>Employs strong consumer protection and human capital initiatives</t>
  </si>
  <si>
    <t>9962 JP Equity</t>
  </si>
  <si>
    <t>MISUMI Group Inc</t>
  </si>
  <si>
    <t>JP3885400006</t>
  </si>
  <si>
    <t>Strong environmental sustainability programs, but lags peers in adopting robust governance practices</t>
  </si>
  <si>
    <t>8411 JP Equity</t>
  </si>
  <si>
    <t>Mizuho Financial Group Inc</t>
  </si>
  <si>
    <t>JP3885780001</t>
  </si>
  <si>
    <t>Governance practices, coupled with additional environmental and social risks drive the downgrade</t>
  </si>
  <si>
    <t>4183 JP Equity</t>
  </si>
  <si>
    <t>Mitsui Chemicals Inc</t>
  </si>
  <si>
    <t>JP3888300005</t>
  </si>
  <si>
    <t>Updated water stress risk assessment drives upgrade</t>
  </si>
  <si>
    <t>8725 JP Equity</t>
  </si>
  <si>
    <t>MS&amp;AD Insurance Group Holdings</t>
  </si>
  <si>
    <t>JP3890310000</t>
  </si>
  <si>
    <t>8316 JP Equity</t>
  </si>
  <si>
    <t>Sumitomo Mitsui Financial Grou</t>
  </si>
  <si>
    <t>JP3890350006</t>
  </si>
  <si>
    <t>Clean technologies remain a key strategy</t>
  </si>
  <si>
    <t>8309 JP Equity</t>
  </si>
  <si>
    <t>Sumitomo Mitsui Trust Holdings</t>
  </si>
  <si>
    <t>JP3892100003</t>
  </si>
  <si>
    <t>Leader in instituting policies and programs on ethical business conduct.</t>
  </si>
  <si>
    <t>8801 JP Equity</t>
  </si>
  <si>
    <t>Mitsui Fudosan Co Ltd</t>
  </si>
  <si>
    <t>JP3893200000</t>
  </si>
  <si>
    <t>Cleantech strategy leverages on relatively high R&amp;D spending; lags in corporate governance practices</t>
  </si>
  <si>
    <t>8031 JP Equity</t>
  </si>
  <si>
    <t>Mitsui &amp; Co Ltd</t>
  </si>
  <si>
    <t>JP3893600001</t>
  </si>
  <si>
    <t>Challenges related to labor management undermine overall ESG performance</t>
  </si>
  <si>
    <t>4182 JP Equity</t>
  </si>
  <si>
    <t>Mitsubishi Gas Chemical Co Inc</t>
  </si>
  <si>
    <t>JP3896800004</t>
  </si>
  <si>
    <t>Prolonged investigations on alleged control gaps limit ESG performance</t>
  </si>
  <si>
    <t>4188 JP Equity</t>
  </si>
  <si>
    <t>Mitsubishi Chemical Holdings C</t>
  </si>
  <si>
    <t>JP3897700005</t>
  </si>
  <si>
    <t>Strong business ethics program, but workforce management lags peers</t>
  </si>
  <si>
    <t>8058 JP Equity</t>
  </si>
  <si>
    <t>Mitsubishi Corp</t>
  </si>
  <si>
    <t>JP3898400001</t>
  </si>
  <si>
    <t>Strong practices across most ESG parameters except in board practices and executive pay governance</t>
  </si>
  <si>
    <t>8802 JP Equity</t>
  </si>
  <si>
    <t>Mitsubishi Estate Co Ltd</t>
  </si>
  <si>
    <t>JP3899600005</t>
  </si>
  <si>
    <t>7011 JP Equity</t>
  </si>
  <si>
    <t>Mitsubishi Heavy Industries Lt</t>
  </si>
  <si>
    <t>JP3900000005</t>
  </si>
  <si>
    <t>Relatively weak product safety and quality management</t>
  </si>
  <si>
    <t>6503 JP Equity</t>
  </si>
  <si>
    <t>Mitsubishi Electric Corp</t>
  </si>
  <si>
    <t>JP3902400005</t>
  </si>
  <si>
    <t>Strong labor management programs relative to peers; tax transparency controversy remains</t>
  </si>
  <si>
    <t>8306 JP Equity</t>
  </si>
  <si>
    <t>Mitsubishi UFJ Financial Group</t>
  </si>
  <si>
    <t>JP3902900004</t>
  </si>
  <si>
    <t>Limited ethics policies and programs relative to peers</t>
  </si>
  <si>
    <t>6479 JP Equity</t>
  </si>
  <si>
    <t>MINEBEA MITSUMI Inc</t>
  </si>
  <si>
    <t>JP3906000009</t>
  </si>
  <si>
    <t>Continues to implement strong product safety and quality measures</t>
  </si>
  <si>
    <t>8766 JP Equity</t>
  </si>
  <si>
    <t>Tokio Marine Holdings Inc</t>
  </si>
  <si>
    <t>JP3910660004</t>
  </si>
  <si>
    <t>Strong R&amp;D investment demonstrates focus on robotics segment</t>
  </si>
  <si>
    <t>6981 JP Equity</t>
  </si>
  <si>
    <t>Murata Manufacturing Co Ltd</t>
  </si>
  <si>
    <t>JP3914400001</t>
  </si>
  <si>
    <t>Strong employee management and data security practices</t>
  </si>
  <si>
    <t>2269 JP Equity</t>
  </si>
  <si>
    <t>MEIJI Holdings Co Ltd</t>
  </si>
  <si>
    <t>JP3918000005</t>
  </si>
  <si>
    <t>Weak overall governance practices and policies drive downgrade</t>
  </si>
  <si>
    <t>4385 JP Equity</t>
  </si>
  <si>
    <t>Mercari Inc</t>
  </si>
  <si>
    <t>JP3921290007</t>
  </si>
  <si>
    <t>Improved employee engagement practices; board-related issues persist</t>
  </si>
  <si>
    <t>3064 JP Equity</t>
  </si>
  <si>
    <t>MonotaRO Co Ltd</t>
  </si>
  <si>
    <t>JP3922950005</t>
  </si>
  <si>
    <t>Improved board structure; concerns on driver shortage and moving services segment remain</t>
  </si>
  <si>
    <t>2267 JP Equity</t>
  </si>
  <si>
    <t>Yakult Honsha Co Ltd</t>
  </si>
  <si>
    <t>JP3931600005</t>
  </si>
  <si>
    <t>Overall governance performance outperforms peers</t>
  </si>
  <si>
    <t>6506 JP Equity</t>
  </si>
  <si>
    <t>Yaskawa Electric Corp</t>
  </si>
  <si>
    <t>JP3932000007</t>
  </si>
  <si>
    <t>Strong waste reduction, quality and supply chain labor management</t>
  </si>
  <si>
    <t>4689 JP Equity</t>
  </si>
  <si>
    <t>Z Holdings Corp</t>
  </si>
  <si>
    <t>JP3933800009</t>
  </si>
  <si>
    <t>Lower recalls and improved employee engagement practices drive upgrade</t>
  </si>
  <si>
    <t>2212 JP Equity</t>
  </si>
  <si>
    <t>Yamazaki Baking Co Ltd</t>
  </si>
  <si>
    <t>JP3935600001</t>
  </si>
  <si>
    <t>Strong labor management practices relative to peers; governance issues persist</t>
  </si>
  <si>
    <t>9831 JP Equity</t>
  </si>
  <si>
    <t>Yamada Holdings Co Ltd</t>
  </si>
  <si>
    <t>JP3939000000</t>
  </si>
  <si>
    <t>Ongoing controversies related to alleged sales malpractices</t>
  </si>
  <si>
    <t>9064 JP Equity</t>
  </si>
  <si>
    <t>Yamato Holdings Co Ltd</t>
  </si>
  <si>
    <t>JP3940000007</t>
  </si>
  <si>
    <t>Relatively weak packaging waste management measures and corporate governance practice</t>
  </si>
  <si>
    <t>4503 JP Equity</t>
  </si>
  <si>
    <t>Astellas Pharma Inc</t>
  </si>
  <si>
    <t>JP3942400007</t>
  </si>
  <si>
    <t>Strong chemical safety management, well positioned to capitalize on clean tech opportunities</t>
  </si>
  <si>
    <t>7951 JP Equity</t>
  </si>
  <si>
    <t>Yamaha Corp</t>
  </si>
  <si>
    <t>JP3942600002</t>
  </si>
  <si>
    <t>Sub-par chemical management and packaging waste management programs</t>
  </si>
  <si>
    <t>7272 JP Equity</t>
  </si>
  <si>
    <t>Yamaha Motor Co Ltd</t>
  </si>
  <si>
    <t>JP3942800008</t>
  </si>
  <si>
    <t>Weak consumer financial protection and governance performance relative to peers drives downgrade</t>
  </si>
  <si>
    <t>4732 JP Equity</t>
  </si>
  <si>
    <t>USS Co Ltd</t>
  </si>
  <si>
    <t>JP3944130008</t>
  </si>
  <si>
    <t>Improved corporate governance practices; strong employee management programs</t>
  </si>
  <si>
    <t>7182 JP Equity</t>
  </si>
  <si>
    <t>Japan Post Bank Co Ltd</t>
  </si>
  <si>
    <t>JP3946750001</t>
  </si>
  <si>
    <t>Increased focus on clean technology products; trails peers in corporate governance performance</t>
  </si>
  <si>
    <t>8113 JP Equity</t>
  </si>
  <si>
    <t>Unicharm Corp</t>
  </si>
  <si>
    <t>JP3951600000</t>
  </si>
  <si>
    <t>Improvements on social risk management practices drive upgrade; governance issues persist</t>
  </si>
  <si>
    <t>6841 JP Equity</t>
  </si>
  <si>
    <t>Yokogawa Electric Corp</t>
  </si>
  <si>
    <t>JP3955000009</t>
  </si>
  <si>
    <t>Weak governance practices, particularly board structure, continue to weigh on the rating</t>
  </si>
  <si>
    <t>4912 JP Equity</t>
  </si>
  <si>
    <t>Lion Corp</t>
  </si>
  <si>
    <t>JP3965400009</t>
  </si>
  <si>
    <t>Weak talent retention strategy and employee engagement programs</t>
  </si>
  <si>
    <t>4755 JP Equity</t>
  </si>
  <si>
    <t>JP3967200001</t>
  </si>
  <si>
    <t>Strong labor management initiatives; corporate governance practices lags those of peers</t>
  </si>
  <si>
    <t>6098 JP Equity</t>
  </si>
  <si>
    <t>Recruit Holdings Co Ltd</t>
  </si>
  <si>
    <t>JP3970300004</t>
  </si>
  <si>
    <t>Strong clean tech potential and employee retention practices; lags global peers in board structure</t>
  </si>
  <si>
    <t>Enhanced environmental risk exposure drives upgrade, but sales culture controversies persist</t>
  </si>
  <si>
    <t>7752 JP Equity</t>
  </si>
  <si>
    <t>Ricoh Co Ltd</t>
  </si>
  <si>
    <t>JP3973400009</t>
  </si>
  <si>
    <t>Strengthened commitment in reducing GHG emissions; labor management and safety concerns persist</t>
  </si>
  <si>
    <t>7453 JP Equity</t>
  </si>
  <si>
    <t>Ryohin Keikaku Co Ltd</t>
  </si>
  <si>
    <t>JP3976300008</t>
  </si>
  <si>
    <t>Recurring product safety issues, labor challenges heightened by COVID-19 impact</t>
  </si>
  <si>
    <t>5947 JP Equity</t>
  </si>
  <si>
    <t>Rinnai Corp</t>
  </si>
  <si>
    <t>JP3977400005</t>
  </si>
  <si>
    <t>Strengthened corporate governance practices; continues to focus on improving water recycling rate</t>
  </si>
  <si>
    <t>6920 JP Equity</t>
  </si>
  <si>
    <t>Lasertec Corp</t>
  </si>
  <si>
    <t>JP3979200007</t>
  </si>
  <si>
    <t>Robust programs against corruption and bribery; concerns over pay and ownership structure persist</t>
  </si>
  <si>
    <t>2651 JP Equity</t>
  </si>
  <si>
    <t>Lawson Inc</t>
  </si>
  <si>
    <t>JP3982100004</t>
  </si>
  <si>
    <t>Marginally improved governance, ESG integration, and data security practices; rising labor concerns</t>
  </si>
  <si>
    <t>6963 JP Equity</t>
  </si>
  <si>
    <t>Rohm Co Ltd</t>
  </si>
  <si>
    <t>JP3982800009</t>
  </si>
  <si>
    <t>Chaebol structure remains and responsible investment efforts appear limited</t>
  </si>
  <si>
    <t>000120 KS Equity</t>
  </si>
  <si>
    <t>CJ Logistics Corp</t>
  </si>
  <si>
    <t>KR7000120006</t>
  </si>
  <si>
    <t>Relatively strong employee engagement initiatives but lags peers in business ethics practices</t>
  </si>
  <si>
    <t>000270 KS Equity</t>
  </si>
  <si>
    <t>KR7000270009</t>
  </si>
  <si>
    <t>Strong climate change mitigation and corporate governance practices</t>
  </si>
  <si>
    <t>Sustained focus on workplace health and safety; corporate governance practices remain strong</t>
  </si>
  <si>
    <t>000660 KS Equity</t>
  </si>
  <si>
    <t>SK Hynix Inc</t>
  </si>
  <si>
    <t>KR7000660001</t>
  </si>
  <si>
    <t>Limited initiatives to improve workforce morale and facilitate skill development</t>
  </si>
  <si>
    <t>000720 KS Equity</t>
  </si>
  <si>
    <t>Hyundai Engineering &amp; Construc</t>
  </si>
  <si>
    <t>KR7000720003</t>
  </si>
  <si>
    <t>Robust efforts in responsible sourcing but lags peers in corporate governance practices</t>
  </si>
  <si>
    <t>000810 KS Equity</t>
  </si>
  <si>
    <t>Samsung Fire &amp; Marine Insuranc</t>
  </si>
  <si>
    <t>KR7000810002</t>
  </si>
  <si>
    <t>Safety and labor management practices continue to lag those of peers</t>
  </si>
  <si>
    <t>Robust privacy and data security mechanisms to combat evolving data security-related risks</t>
  </si>
  <si>
    <t>000880 KS Equity</t>
  </si>
  <si>
    <t>Hanwha Corp</t>
  </si>
  <si>
    <t>KR7000880005</t>
  </si>
  <si>
    <t>Restructuring continues with stake sale in Lotte Capital &amp; Lotte Card</t>
  </si>
  <si>
    <t>001040 KS Equity</t>
  </si>
  <si>
    <t>CJ Corp</t>
  </si>
  <si>
    <t>KR7001040005</t>
  </si>
  <si>
    <t>Labor management challenges from COVID-19 pandemic; controversy over engine defects</t>
  </si>
  <si>
    <t>001450 KS Equity</t>
  </si>
  <si>
    <t>Hyundai Marine &amp; Fire Insuranc</t>
  </si>
  <si>
    <t>KR7001450006</t>
  </si>
  <si>
    <t>Industry-leading water and waste management practices</t>
  </si>
  <si>
    <t>002790 KS Equity</t>
  </si>
  <si>
    <t>AMOREPACIFIC Group</t>
  </si>
  <si>
    <t>KR7002790004</t>
  </si>
  <si>
    <t>Strong ESG risk assessment structures for underwriting and investments</t>
  </si>
  <si>
    <t>003550 KS Equity</t>
  </si>
  <si>
    <t>LG Corp</t>
  </si>
  <si>
    <t>KR7003550001</t>
  </si>
  <si>
    <t>Enhanced pay disclosure and board structure drive corporate governance performance</t>
  </si>
  <si>
    <t>004020 KS Equity</t>
  </si>
  <si>
    <t>Hyundai Steel Co</t>
  </si>
  <si>
    <t>KR7004020004</t>
  </si>
  <si>
    <t>004990 KS Equity</t>
  </si>
  <si>
    <t>Lotte Corp</t>
  </si>
  <si>
    <t>KR7004990008</t>
  </si>
  <si>
    <t>005380 KS Equity</t>
  </si>
  <si>
    <t>Hyundai Motor Co</t>
  </si>
  <si>
    <t>KR7005380001</t>
  </si>
  <si>
    <t>Resolved chaebol cross-shareholding ties streamline governance structure</t>
  </si>
  <si>
    <t>Robust anti-corruption strategy relative to peers; labor management challenges persist</t>
  </si>
  <si>
    <t>005490 KS Equity</t>
  </si>
  <si>
    <t>POSCO</t>
  </si>
  <si>
    <t>KR7005490008</t>
  </si>
  <si>
    <t>Relatively robust data security measures; customer management lags peers</t>
  </si>
  <si>
    <t>005830 KS Equity</t>
  </si>
  <si>
    <t>DB Insurance Co Ltd</t>
  </si>
  <si>
    <t>KR7005830005</t>
  </si>
  <si>
    <t>Improved transparency on product stewardship measures</t>
  </si>
  <si>
    <t>005930 KS Equity</t>
  </si>
  <si>
    <t>Samsung Electronics Co Ltd</t>
  </si>
  <si>
    <t>KR7005930003</t>
  </si>
  <si>
    <t>Weak corporate governance; recent product recall</t>
  </si>
  <si>
    <t>KR7005931001</t>
  </si>
  <si>
    <t>Weak labor management; but maintains modest data and privacy policies amid coronavirus crisis</t>
  </si>
  <si>
    <t>Strong talent management programs;lags in data security management</t>
  </si>
  <si>
    <t>006360 KS Equity</t>
  </si>
  <si>
    <t>GS Engineering &amp; Construction</t>
  </si>
  <si>
    <t>KR7006360002</t>
  </si>
  <si>
    <t>Maintains strong clean technology focus</t>
  </si>
  <si>
    <t>006400 KS Equity</t>
  </si>
  <si>
    <t>Samsung SDI Co Ltd</t>
  </si>
  <si>
    <t>KR7006400006</t>
  </si>
  <si>
    <t>Labor management challenges compounded by COVID-19 and ongoing restructuring</t>
  </si>
  <si>
    <t>Focus on extending beyond hardware, towards software offerings, weighs on the rating</t>
  </si>
  <si>
    <t>006800 KS Equity</t>
  </si>
  <si>
    <t>Mirae Asset Daewoo Co Ltd</t>
  </si>
  <si>
    <t>KR7006800007</t>
  </si>
  <si>
    <t>Indictment in emissions manipulation scandal overshadows its environmental management practices</t>
  </si>
  <si>
    <t>007070 KS Equity</t>
  </si>
  <si>
    <t>GS Retail Co Ltd</t>
  </si>
  <si>
    <t>KR7007070006</t>
  </si>
  <si>
    <t>Improved governance practices, lags peers in safety initiatives</t>
  </si>
  <si>
    <t>007310 KS Equity</t>
  </si>
  <si>
    <t>Ottogi Corp</t>
  </si>
  <si>
    <t>KR7007310006</t>
  </si>
  <si>
    <t>Workplace fatalities and allegations of unsettled labor compensation</t>
  </si>
  <si>
    <t>008770 KS Equity</t>
  </si>
  <si>
    <t>Hotel Shilla Co Ltd</t>
  </si>
  <si>
    <t>KR7008770000</t>
  </si>
  <si>
    <t>Corporate governance practices trail those of global and domestic peers</t>
  </si>
  <si>
    <t>009150 KS Equity</t>
  </si>
  <si>
    <t>Samsung Electro-Mechanics Co L</t>
  </si>
  <si>
    <t>KR7009150004</t>
  </si>
  <si>
    <t>Corporate governance and corporate behavior programs and practices weigh on rating</t>
  </si>
  <si>
    <t>Strong governance practices; acquisitions may add to talent management challenges</t>
  </si>
  <si>
    <t>009540 KS Equity</t>
  </si>
  <si>
    <t>Korea Shipbuilding &amp; Offshore</t>
  </si>
  <si>
    <t>KR7009540006</t>
  </si>
  <si>
    <t>Significant increase in carbon footprint and continues to lag global peers in corporate governance</t>
  </si>
  <si>
    <t>009830 KS Equity</t>
  </si>
  <si>
    <t>Hanwha Solutions Corp</t>
  </si>
  <si>
    <t>KR7009830001</t>
  </si>
  <si>
    <t>Improved pay disclosure practices; risks related to board and ownership remain</t>
  </si>
  <si>
    <t>010130 KS Equity</t>
  </si>
  <si>
    <t>Korea Zinc Co Ltd</t>
  </si>
  <si>
    <t>KR7010130003</t>
  </si>
  <si>
    <t>Gaps persist in corporate governance practices and talent management</t>
  </si>
  <si>
    <t>010140 KS Equity</t>
  </si>
  <si>
    <t>Samsung Heavy Industries Co Lt</t>
  </si>
  <si>
    <t>KR7010140002</t>
  </si>
  <si>
    <t>Limited decarbonization efforts and ongoing controversies weigh on ESG performance</t>
  </si>
  <si>
    <t>010950 KS Equity</t>
  </si>
  <si>
    <t>S-Oil Corp</t>
  </si>
  <si>
    <t>KR7010950004</t>
  </si>
  <si>
    <t>Series of alleged anti-competitive practices may increase risks of fines and regulatory scrutiny</t>
  </si>
  <si>
    <t>011070 KS Equity</t>
  </si>
  <si>
    <t>LG Innotek Co Ltd</t>
  </si>
  <si>
    <t>KR7011070000</t>
  </si>
  <si>
    <t>Improvements across ESG parameters drive the upgrade</t>
  </si>
  <si>
    <t>011170 KS Equity</t>
  </si>
  <si>
    <t>Lotte Chemical Corp</t>
  </si>
  <si>
    <t>KR7011170008</t>
  </si>
  <si>
    <t>Limited anti-corruption and employee management programs</t>
  </si>
  <si>
    <t>012330 KS Equity</t>
  </si>
  <si>
    <t>Hyundai Mobis Co Ltd</t>
  </si>
  <si>
    <t>KR7012330007</t>
  </si>
  <si>
    <t>No significant changes in overall ESG profile since last years review</t>
  </si>
  <si>
    <t>012510 KS Equity</t>
  </si>
  <si>
    <t>Douzone Bizon Co Ltd</t>
  </si>
  <si>
    <t>KR7012510004</t>
  </si>
  <si>
    <t>Legacy and ongoing controversies weigh on the rating</t>
  </si>
  <si>
    <t>015760 KS Equity</t>
  </si>
  <si>
    <t>Korea Electric Power Corp</t>
  </si>
  <si>
    <t>KR7015760002</t>
  </si>
  <si>
    <t>Robust governance practices compared to home market peers</t>
  </si>
  <si>
    <t>017670 KS Equity</t>
  </si>
  <si>
    <t>SK Telecom Co Ltd</t>
  </si>
  <si>
    <t>KR7017670001</t>
  </si>
  <si>
    <t>ESG initiatives on labor management, health &amp; safety drive upgrade</t>
  </si>
  <si>
    <t>018260 KS Equity</t>
  </si>
  <si>
    <t>Samsung SDS Co Ltd</t>
  </si>
  <si>
    <t>KR7018260000</t>
  </si>
  <si>
    <t>Limited ESG disclosures, relatively weak governance practices</t>
  </si>
  <si>
    <t>019170 KS Equity</t>
  </si>
  <si>
    <t>Shin Poong Pharmaceutical Co L</t>
  </si>
  <si>
    <t>KR7019170000</t>
  </si>
  <si>
    <t>Undersized board may hinder management oversight</t>
  </si>
  <si>
    <t>021240 KS Equity</t>
  </si>
  <si>
    <t>Coway Co Ltd</t>
  </si>
  <si>
    <t>KR7021240007</t>
  </si>
  <si>
    <t>Governance related risks weigh on the rating</t>
  </si>
  <si>
    <t>023530 KS Equity</t>
  </si>
  <si>
    <t>Lotte Shopping Co Ltd</t>
  </si>
  <si>
    <t>KR7023530009</t>
  </si>
  <si>
    <t>Strong governance performance, improved supply chain management drive the upgrade</t>
  </si>
  <si>
    <t>028050 KS Equity</t>
  </si>
  <si>
    <t>Samsung Engineering Co Ltd</t>
  </si>
  <si>
    <t>KR7028050003</t>
  </si>
  <si>
    <t>028260 KS Equity</t>
  </si>
  <si>
    <t>Samsung C&amp;T Corp</t>
  </si>
  <si>
    <t>KR7028260008</t>
  </si>
  <si>
    <t>Leading peers in managing conflict metals and hazardous chemical</t>
  </si>
  <si>
    <t>Leads global peers in internal controls framework and corporate governance</t>
  </si>
  <si>
    <t>028300 KS Equity</t>
  </si>
  <si>
    <t>HLB Inc</t>
  </si>
  <si>
    <t>KR7028300002</t>
  </si>
  <si>
    <t>Group-wide initiatives for career development, H&amp;S; Concerns linked to family control remain</t>
  </si>
  <si>
    <t>Continued focus on safety; cleantech strategy remains limited</t>
  </si>
  <si>
    <t>032500 KS Equity</t>
  </si>
  <si>
    <t>KMW Co Ltd</t>
  </si>
  <si>
    <t>KR7032500001</t>
  </si>
  <si>
    <t>Strong focus on managing risks related to problem gambling</t>
  </si>
  <si>
    <t>032640 KS Equity</t>
  </si>
  <si>
    <t>LG Uplus Corp</t>
  </si>
  <si>
    <t>KR7032640005</t>
  </si>
  <si>
    <t>Leads in governance and data security measures</t>
  </si>
  <si>
    <t>033780 KS Equity</t>
  </si>
  <si>
    <t>KT&amp;G Corp</t>
  </si>
  <si>
    <t>KR7033780008</t>
  </si>
  <si>
    <t>Improved performance on ESG parameters drives the upgrade</t>
  </si>
  <si>
    <t>Well-positioned to capture low-VOC coatings market; concerns over labor management</t>
  </si>
  <si>
    <t>034020 KS Equity</t>
  </si>
  <si>
    <t>Doosan Heavy Industries &amp; Cons</t>
  </si>
  <si>
    <t>KR7034020008</t>
  </si>
  <si>
    <t>Relatively modest management practices across ESG pillars</t>
  </si>
  <si>
    <t>034220 KS Equity</t>
  </si>
  <si>
    <t>LG Display Co Ltd</t>
  </si>
  <si>
    <t>KR7034220004</t>
  </si>
  <si>
    <t>Strong data protection programs, limited employee engagement initiatives</t>
  </si>
  <si>
    <t>034730 KS Equity</t>
  </si>
  <si>
    <t>SK Holdings Co Ltd</t>
  </si>
  <si>
    <t>KR7034730002</t>
  </si>
  <si>
    <t>Enhanced anti-corruption controls drive upgrade</t>
  </si>
  <si>
    <t>Product quality controls lag peers; large number of product recalls persists</t>
  </si>
  <si>
    <t>035250 KS Equity</t>
  </si>
  <si>
    <t>Kangwon Land Inc</t>
  </si>
  <si>
    <t>KR7035250000</t>
  </si>
  <si>
    <t>Increasing focus on eco-label- certified and low-carbon products</t>
  </si>
  <si>
    <t>035420 KS Equity</t>
  </si>
  <si>
    <t>NAVER Corp</t>
  </si>
  <si>
    <t>KR7035420009</t>
  </si>
  <si>
    <t>Corporate governance practices continues to lag those of its peers</t>
  </si>
  <si>
    <t>035720 KS Equity</t>
  </si>
  <si>
    <t>Kakao Corp</t>
  </si>
  <si>
    <t>KR7035720002</t>
  </si>
  <si>
    <t>Strong performance in talent management and green financing practices</t>
  </si>
  <si>
    <t>Robust environmental management; governance practices lag those of peers</t>
  </si>
  <si>
    <t>035760 KS Equity</t>
  </si>
  <si>
    <t>CJ ENM Co Ltd</t>
  </si>
  <si>
    <t>KR7035760008</t>
  </si>
  <si>
    <t>Weak business ethics policies; controversy tied to unfair business practices drive downgrade</t>
  </si>
  <si>
    <t>036570 KS Equity</t>
  </si>
  <si>
    <t>NCSoft Corp</t>
  </si>
  <si>
    <t>KR7036570000</t>
  </si>
  <si>
    <t>Talent management and governance practices lag those of peers</t>
  </si>
  <si>
    <t>Robust human capital development programs may help address high attrition</t>
  </si>
  <si>
    <t>047810 KS Equity</t>
  </si>
  <si>
    <t>Korea Aerospace Industries Ltd</t>
  </si>
  <si>
    <t>KR7047810007</t>
  </si>
  <si>
    <t>Lacks sustainability programs across operations</t>
  </si>
  <si>
    <t>051900 KS Equity</t>
  </si>
  <si>
    <t>LG Household &amp; Health Care Ltd</t>
  </si>
  <si>
    <t>KR7051900009</t>
  </si>
  <si>
    <t>Improved carbon emissions performance amid more stringent environmental regulations</t>
  </si>
  <si>
    <t>Strong ESG risk management practices drive upgrade</t>
  </si>
  <si>
    <t>051910 KS Equity</t>
  </si>
  <si>
    <t>LG Chem Ltd</t>
  </si>
  <si>
    <t>KR7051910008</t>
  </si>
  <si>
    <t>Controversies weigh in on rating</t>
  </si>
  <si>
    <t>Continues to face lawsuits alleging misleading marketing for some of its products (Eliquis, Abilify)</t>
  </si>
  <si>
    <t>055550 KS Equity</t>
  </si>
  <si>
    <t>Shinhan Financial Group Co Ltd</t>
  </si>
  <si>
    <t>KR7055550008</t>
  </si>
  <si>
    <t>Robust carbon emisions management programs</t>
  </si>
  <si>
    <t>066570 KS Equity</t>
  </si>
  <si>
    <t>LG Electronics Inc</t>
  </si>
  <si>
    <t>KR7066570003</t>
  </si>
  <si>
    <t>Governance practices trail those of peers, but robust anti-corruption strategy relative to peers</t>
  </si>
  <si>
    <t>068270 KS Equity</t>
  </si>
  <si>
    <t>Celltrion Inc</t>
  </si>
  <si>
    <t>KR7068270008</t>
  </si>
  <si>
    <t>Talent management challenges and below-par ethical conduct policies</t>
  </si>
  <si>
    <t>Decommissioning of fossil fuel-based generation; capacity additions to renewable portfolio</t>
  </si>
  <si>
    <t>081660 KS Equity</t>
  </si>
  <si>
    <t>Fila Holdings Corp</t>
  </si>
  <si>
    <t>KR7081660003</t>
  </si>
  <si>
    <t>Carbon mitigation strategy remains strong; investigations into awarded contracts continue</t>
  </si>
  <si>
    <t>086280 KS Equity</t>
  </si>
  <si>
    <t>Hyundai Glovis Co Ltd</t>
  </si>
  <si>
    <t>KR7086280005</t>
  </si>
  <si>
    <t>Extensive food safety and quality controls, but governance practices lag those of global peers</t>
  </si>
  <si>
    <t>086790 KS Equity</t>
  </si>
  <si>
    <t>Hana Financial Group Inc</t>
  </si>
  <si>
    <t>KR7086790003</t>
  </si>
  <si>
    <t>Weak customer protection practices relative to peers</t>
  </si>
  <si>
    <t>090430 KS Equity</t>
  </si>
  <si>
    <t>Amorepacific Corp</t>
  </si>
  <si>
    <t>KR7090430000</t>
  </si>
  <si>
    <t>ESG management strategies are industry-typical, but for corporate governance practice</t>
  </si>
  <si>
    <t>091990 KS Equity</t>
  </si>
  <si>
    <t>Celltrion Healthcare Co Ltd</t>
  </si>
  <si>
    <t>KR7091990002</t>
  </si>
  <si>
    <t>Relatively weak business ethics policies, controversy involving former CEO underpin downgrade</t>
  </si>
  <si>
    <t>Strong data protection measures, but recent controversies may cause concerns</t>
  </si>
  <si>
    <t>096530 KS Equity</t>
  </si>
  <si>
    <t>Seegene Inc</t>
  </si>
  <si>
    <t>KR7096530001</t>
  </si>
  <si>
    <t>Minimal ethical compliance mitigation framework</t>
  </si>
  <si>
    <t>096770 KS Equity</t>
  </si>
  <si>
    <t>SK Innovation Co Ltd</t>
  </si>
  <si>
    <t>KR7096770003</t>
  </si>
  <si>
    <t>Lags its peers in implementing robust employee management and anti-corruption programs</t>
  </si>
  <si>
    <t>Continues to lead in privacy and data security despite SolarWinds hack</t>
  </si>
  <si>
    <t>097950 KS Equity</t>
  </si>
  <si>
    <t>CJ CheilJedang Corp</t>
  </si>
  <si>
    <t>KR7097950000</t>
  </si>
  <si>
    <t>Modest programs for data security and talent management</t>
  </si>
  <si>
    <t>105560 KS Equity</t>
  </si>
  <si>
    <t>KB Financial Group Inc</t>
  </si>
  <si>
    <t>KR7105560007</t>
  </si>
  <si>
    <t>Persistent governance risks and limited employee initiatives continue to underpin the rating</t>
  </si>
  <si>
    <t>128940 KS Equity</t>
  </si>
  <si>
    <t>Hanmi Pharm Co Ltd</t>
  </si>
  <si>
    <t>KR7128940004</t>
  </si>
  <si>
    <t>Weak employee engagement; limited R&amp;D investments</t>
  </si>
  <si>
    <t>161390 KS Equity</t>
  </si>
  <si>
    <t>Hankook Tire &amp; Technology Co L</t>
  </si>
  <si>
    <t>KR7161390000</t>
  </si>
  <si>
    <t>Limited environmental risk mitigation; robust food safety programs</t>
  </si>
  <si>
    <t>196170 KS Equity</t>
  </si>
  <si>
    <t>Alteogen Inc</t>
  </si>
  <si>
    <t>KR7196170005</t>
  </si>
  <si>
    <t>Data security measures appear on par with peers; lagging efforts to expand healthy product selection</t>
  </si>
  <si>
    <t>207940 KS Equity</t>
  </si>
  <si>
    <t>Samsung Biologics Co Ltd</t>
  </si>
  <si>
    <t>KR7207940008</t>
  </si>
  <si>
    <t>Below-par toxic emissions management and chemical safety management practices</t>
  </si>
  <si>
    <t>251270 KS Equity</t>
  </si>
  <si>
    <t>Netmarble Corp</t>
  </si>
  <si>
    <t>KR7251270005</t>
  </si>
  <si>
    <t>Strong financial inclusion efforts relative to peers</t>
  </si>
  <si>
    <t>263750 KS Equity</t>
  </si>
  <si>
    <t>Pearl Abyss Corp</t>
  </si>
  <si>
    <t>KR7263750002</t>
  </si>
  <si>
    <t>Robust mobile banking internal controls; modest governance practices</t>
  </si>
  <si>
    <t>267250 KS Equity</t>
  </si>
  <si>
    <t>Hyundai Heavy Industries Holdi</t>
  </si>
  <si>
    <t>KR7267250009</t>
  </si>
  <si>
    <t>Strong talent management programs and risk management oversight</t>
  </si>
  <si>
    <t>271560 KS Equity</t>
  </si>
  <si>
    <t>Orion Corp/Republic of Korea</t>
  </si>
  <si>
    <t>KR7271560005</t>
  </si>
  <si>
    <t>Human capital management practices among global peers</t>
  </si>
  <si>
    <t>282330 KS Equity</t>
  </si>
  <si>
    <t>BGF retail Co Ltd</t>
  </si>
  <si>
    <t>KR7282330000</t>
  </si>
  <si>
    <t>285130 KS Equity</t>
  </si>
  <si>
    <t>SK Chemicals Co Ltd</t>
  </si>
  <si>
    <t>KR7285130001</t>
  </si>
  <si>
    <t>316140 KS Equity</t>
  </si>
  <si>
    <t>Woori Financial Group Inc</t>
  </si>
  <si>
    <t>KR7316140003</t>
  </si>
  <si>
    <t>Weak governance structure and practices relative to peers underpin downgrade</t>
  </si>
  <si>
    <t>NBK KK Equity</t>
  </si>
  <si>
    <t>National Bank of Kuwait SAKP</t>
  </si>
  <si>
    <t>KW0EQ0100010</t>
  </si>
  <si>
    <t>Significant exposure to corruption and ethics related risks</t>
  </si>
  <si>
    <t>GBK KK Equity</t>
  </si>
  <si>
    <t>Gulf Bank KSCP</t>
  </si>
  <si>
    <t>KW0EQ0100028</t>
  </si>
  <si>
    <t>Relatively weak management of overall ESG risks</t>
  </si>
  <si>
    <t>KFH KK Equity</t>
  </si>
  <si>
    <t>Kuwait Finance House KSCP</t>
  </si>
  <si>
    <t>KW0EQ0100085</t>
  </si>
  <si>
    <t>On par with peers on corporate governance, but lags on anti-corruption measures</t>
  </si>
  <si>
    <t>BOUBYAN KK Equity</t>
  </si>
  <si>
    <t>Boubyan Bank KSCP</t>
  </si>
  <si>
    <t>KW0EQ0102065</t>
  </si>
  <si>
    <t>MABANEE KK Equity</t>
  </si>
  <si>
    <t>Mabanee Co KPSC</t>
  </si>
  <si>
    <t>KW0EQ0400725</t>
  </si>
  <si>
    <t>Ethical compliance efforts and employee engagement programs lag better-performing peers</t>
  </si>
  <si>
    <t>AGLTY KK Equity</t>
  </si>
  <si>
    <t>Agility Public Warehousing Co</t>
  </si>
  <si>
    <t>KW0EQ0601041</t>
  </si>
  <si>
    <t>Improved commitment to sustainable sourcing; lacks transparency over supply chain</t>
  </si>
  <si>
    <t>ZAIN KK Equity</t>
  </si>
  <si>
    <t>Mobile Telecommunications Co K</t>
  </si>
  <si>
    <t>KW0EQ0601058</t>
  </si>
  <si>
    <t>Outperforms home market peers in governance practices</t>
  </si>
  <si>
    <t>3383 HK Equity</t>
  </si>
  <si>
    <t>Agile Group Holdings Ltd</t>
  </si>
  <si>
    <t>KYG011981035</t>
  </si>
  <si>
    <t>Poor employee management framework drives the downgrade</t>
  </si>
  <si>
    <t>1590 TT Equity</t>
  </si>
  <si>
    <t>Airtac International Group</t>
  </si>
  <si>
    <t>KYG014081064</t>
  </si>
  <si>
    <t>Data security programs include audits and proactive breach controls</t>
  </si>
  <si>
    <t>1789 HK Equity</t>
  </si>
  <si>
    <t>AK Medical Holdings Ltd</t>
  </si>
  <si>
    <t>KYG020141019</t>
  </si>
  <si>
    <t>Improvements in data security initiatives drive upgrade</t>
  </si>
  <si>
    <t>2020 HK Equity</t>
  </si>
  <si>
    <t>ANTA Sports Products Ltd</t>
  </si>
  <si>
    <t>KYG040111059</t>
  </si>
  <si>
    <t>Improved talent retention programs drive upgrade</t>
  </si>
  <si>
    <t>522 HK Equity</t>
  </si>
  <si>
    <t>ASM Pacific Technology Ltd</t>
  </si>
  <si>
    <t>KYG0535Q1331</t>
  </si>
  <si>
    <t>Lags peers on chemical safety management</t>
  </si>
  <si>
    <t>3998 HK Equity</t>
  </si>
  <si>
    <t>Bosideng International Holding</t>
  </si>
  <si>
    <t>KYG126521064</t>
  </si>
  <si>
    <t>Improved environmental and responsible marketing strategy; governance practices fare well with peers</t>
  </si>
  <si>
    <t>1876 HK Equity</t>
  </si>
  <si>
    <t>Budweiser Brewing Co APAC Ltd</t>
  </si>
  <si>
    <t>KYG1674K1013</t>
  </si>
  <si>
    <t>Strong business ethics practices drive upgrade</t>
  </si>
  <si>
    <t>5871 TT Equity</t>
  </si>
  <si>
    <t>Chailease Holding Co Ltd</t>
  </si>
  <si>
    <t>KYG202881093</t>
  </si>
  <si>
    <t>Relatively weak programs to improve occupational safety and encourage ethical business conduct</t>
  </si>
  <si>
    <t>1109 HK Equity</t>
  </si>
  <si>
    <t>China Resources Land Ltd</t>
  </si>
  <si>
    <t>KYG2108Y1052</t>
  </si>
  <si>
    <t>Weak efforts to address environmental risks</t>
  </si>
  <si>
    <t>2319 HK Equity</t>
  </si>
  <si>
    <t>China Mengniu Dairy Co Ltd</t>
  </si>
  <si>
    <t>KYG210961051</t>
  </si>
  <si>
    <t>Leads peers in business ethics and talent management practices</t>
  </si>
  <si>
    <t>867 HK Equity</t>
  </si>
  <si>
    <t>China Medical System Holdings</t>
  </si>
  <si>
    <t>KYG211081248</t>
  </si>
  <si>
    <t>Limited carbon and toxic emissions management despite tightening environmental regulations</t>
  </si>
  <si>
    <t>1313 HK Equity</t>
  </si>
  <si>
    <t>China Resources Cement Holding</t>
  </si>
  <si>
    <t>KYG2113L1068</t>
  </si>
  <si>
    <t>Weak performance on managing emission and water intensity constrain rating</t>
  </si>
  <si>
    <t>1378 HK Equity</t>
  </si>
  <si>
    <t>China Hongqiao Group Ltd</t>
  </si>
  <si>
    <t>KYG211501005</t>
  </si>
  <si>
    <t>Corporate governance practices, particularly related to board structure, trail those of global peers</t>
  </si>
  <si>
    <t>6863 HK Equity</t>
  </si>
  <si>
    <t>China Huishan Dairy Holdings C</t>
  </si>
  <si>
    <t>KYG2117A1067</t>
  </si>
  <si>
    <t>Governance practices on par with peers, but lags in data security measures</t>
  </si>
  <si>
    <t>2669 HK Equity</t>
  </si>
  <si>
    <t>China Overseas Property Holdin</t>
  </si>
  <si>
    <t>KYG2118M1096</t>
  </si>
  <si>
    <t>Weak perceived risk management efforts and ethics policies</t>
  </si>
  <si>
    <t>1268 HK Equity</t>
  </si>
  <si>
    <t>China Meidong Auto Holdings Lt</t>
  </si>
  <si>
    <t>KYG211921021</t>
  </si>
  <si>
    <t>Corporate governance structure remains weak despite incremental improvement</t>
  </si>
  <si>
    <t>3333 HK Equity</t>
  </si>
  <si>
    <t>China Evergrande Group</t>
  </si>
  <si>
    <t>KYG2119W1069</t>
  </si>
  <si>
    <t>Limited responsible advertising mechanisms; employee engagement strategy lags those of peers</t>
  </si>
  <si>
    <t>3883 HK Equity</t>
  </si>
  <si>
    <t>China Aoyuan Group Ltd</t>
  </si>
  <si>
    <t>KYG2119Z1090</t>
  </si>
  <si>
    <t>Improvement in employee management initiatives drive the  upgrade</t>
  </si>
  <si>
    <t>6169 HK Equity</t>
  </si>
  <si>
    <t>China Yuhua Education Corp Ltd</t>
  </si>
  <si>
    <t>KYG2120K1094</t>
  </si>
  <si>
    <t>Robust quality control procedures and governance practices offset subpar environmental management</t>
  </si>
  <si>
    <t>667 HK Equity</t>
  </si>
  <si>
    <t>China East Education Holdings</t>
  </si>
  <si>
    <t>KYG2120T1004</t>
  </si>
  <si>
    <t>Weak governance practices and increased exposure to data security-related risks drive the downgrade</t>
  </si>
  <si>
    <t>6186 HK Equity</t>
  </si>
  <si>
    <t>China Feihe Ltd</t>
  </si>
  <si>
    <t>KYG2121Q1055</t>
  </si>
  <si>
    <t>Incremental improvements in risk management programs</t>
  </si>
  <si>
    <t>772 HK Equity</t>
  </si>
  <si>
    <t>China Literature Ltd</t>
  </si>
  <si>
    <t>KYG2121R1039</t>
  </si>
  <si>
    <t>Demonstrates relatively strong occupational safety initiatives compared to peers</t>
  </si>
  <si>
    <t>884 HK Equity</t>
  </si>
  <si>
    <t>CIFI Holdings Group Co Ltd</t>
  </si>
  <si>
    <t>KYG2140A1076</t>
  </si>
  <si>
    <t>Sustained efforts towards improving service quality drives the upgrade</t>
  </si>
  <si>
    <t>2128 HK Equity</t>
  </si>
  <si>
    <t>China Lesso Group Holdings Ltd</t>
  </si>
  <si>
    <t>KYG2157Q1029</t>
  </si>
  <si>
    <t>Lags global peers in corporate governance practices, particularly in board and ownership structure</t>
  </si>
  <si>
    <t>839 HK Equity</t>
  </si>
  <si>
    <t>China Education Group Holdings</t>
  </si>
  <si>
    <t>KYG2163M1033</t>
  </si>
  <si>
    <t>3311 HK Equity</t>
  </si>
  <si>
    <t>China State Construction Inter</t>
  </si>
  <si>
    <t>KYG216771363</t>
  </si>
  <si>
    <t>Lags peers in governance practices, employee safety programs</t>
  </si>
  <si>
    <t>Appears to lack strong programs to manage ESG risks and opportunities</t>
  </si>
  <si>
    <t>1113 HK Equity</t>
  </si>
  <si>
    <t>CK Asset Holdings Ltd</t>
  </si>
  <si>
    <t>KYG2177B1014</t>
  </si>
  <si>
    <t>Acquisitions may increase exposure to labor management challenges</t>
  </si>
  <si>
    <t>2007 HK Equity</t>
  </si>
  <si>
    <t>Country Garden Holdings Co Ltd</t>
  </si>
  <si>
    <t>KYG245241032</t>
  </si>
  <si>
    <t>Robust food safety programs; limited water risk mitigation measures</t>
  </si>
  <si>
    <t>6098 HK Equity</t>
  </si>
  <si>
    <t>Country Garden Services Holdin</t>
  </si>
  <si>
    <t>KYG2453A1085</t>
  </si>
  <si>
    <t>Improvement in chemical safety risk control and initiatives in cleantech</t>
  </si>
  <si>
    <t>3799 HK Equity</t>
  </si>
  <si>
    <t>Dali Foods Group Co Ltd</t>
  </si>
  <si>
    <t>KYG2743Y1061</t>
  </si>
  <si>
    <t>Pipeline expansion could heighten H&amp;S and biodiversity-related risks</t>
  </si>
  <si>
    <t>2018 HK Equity</t>
  </si>
  <si>
    <t>AAC Technologies Holdings Inc</t>
  </si>
  <si>
    <t>KYG2953R1149</t>
  </si>
  <si>
    <t>Relatively strong corporate governance practices, but anti-corruption framework appears weak</t>
  </si>
  <si>
    <t>2688 HK Equity</t>
  </si>
  <si>
    <t>ENN Energy Holdings Ltd</t>
  </si>
  <si>
    <t>KYG3066L1014</t>
  </si>
  <si>
    <t>Weak corporate behavior practices, fewer vehicle recalls</t>
  </si>
  <si>
    <t>1821 HK Equity</t>
  </si>
  <si>
    <t>ESR Cayman Ltd</t>
  </si>
  <si>
    <t>KYG319891092</t>
  </si>
  <si>
    <t>Lags peers on human capital development programs; robust quality management strategies</t>
  </si>
  <si>
    <t>175 HK Equity</t>
  </si>
  <si>
    <t>Geely Automobile Holdings Ltd</t>
  </si>
  <si>
    <t>KYG3777B1032</t>
  </si>
  <si>
    <t>Talent management initiatives trail those of peers</t>
  </si>
  <si>
    <t>1548 HK Equity</t>
  </si>
  <si>
    <t>Genscript Biotech Corp</t>
  </si>
  <si>
    <t>KYG3825B1059</t>
  </si>
  <si>
    <t>Anti-corruption initiatives drive the upgrade</t>
  </si>
  <si>
    <t>2869 HK Equity</t>
  </si>
  <si>
    <t>Greentown Service Group Co Ltd</t>
  </si>
  <si>
    <t>KYG410121084</t>
  </si>
  <si>
    <t>Shortcomings in anti-corruption and innovation efforts</t>
  </si>
  <si>
    <t>1882 HK Equity</t>
  </si>
  <si>
    <t>Haitian International Holdings</t>
  </si>
  <si>
    <t>KYG4232C1087</t>
  </si>
  <si>
    <t>Limited efforts to offset workforce-related risks</t>
  </si>
  <si>
    <t>6862 HK Equity</t>
  </si>
  <si>
    <t>Haidilao International Holding</t>
  </si>
  <si>
    <t>KYG4290A1013</t>
  </si>
  <si>
    <t>Lacks notable programs across ESG parameters</t>
  </si>
  <si>
    <t>1044 HK Equity</t>
  </si>
  <si>
    <t>Hengan International Group Co</t>
  </si>
  <si>
    <t>KYG4402L1510</t>
  </si>
  <si>
    <t>Exposure to strict EU GDPR regulations may increase risks related to data security</t>
  </si>
  <si>
    <t>1801 HK Equity</t>
  </si>
  <si>
    <t>Innovent Biologics Inc</t>
  </si>
  <si>
    <t>KYG4818G1010</t>
  </si>
  <si>
    <t>Robust ethical compliance programs but limited employee development initiatives</t>
  </si>
  <si>
    <t>1638 HK Equity</t>
  </si>
  <si>
    <t>Kaisa Group Holdings Ltd</t>
  </si>
  <si>
    <t>KYG521321003</t>
  </si>
  <si>
    <t>Weak focus on ESG integration in operations</t>
  </si>
  <si>
    <t>148 HK Equity</t>
  </si>
  <si>
    <t>Kingboard Holdings Ltd</t>
  </si>
  <si>
    <t>KYG525621408</t>
  </si>
  <si>
    <t>Evidence of enhanced quality system and green building initiatives drive upgrade</t>
  </si>
  <si>
    <t>268 HK Equity</t>
  </si>
  <si>
    <t>Kingdee International Software</t>
  </si>
  <si>
    <t>KYG525681477</t>
  </si>
  <si>
    <t>High exposure to chemical safety-related risks</t>
  </si>
  <si>
    <t>1888 HK Equity</t>
  </si>
  <si>
    <t>Kingboard Laminates Holdings L</t>
  </si>
  <si>
    <t>KYG5257K1076</t>
  </si>
  <si>
    <t>Strong employee management and data security initiatives</t>
  </si>
  <si>
    <t>3888 HK Equity</t>
  </si>
  <si>
    <t>Kingsoft Corp Ltd</t>
  </si>
  <si>
    <t>KYG5264Y1089</t>
  </si>
  <si>
    <t>Strong employee development programs but governance practices lags those of peers</t>
  </si>
  <si>
    <t>1797 HK Equity</t>
  </si>
  <si>
    <t>Koolearn Technology Holding Lt</t>
  </si>
  <si>
    <t>KYG5313A1013</t>
  </si>
  <si>
    <t>Enhanced privacy and data protection measures drive upgrade</t>
  </si>
  <si>
    <t>1813 HK Equity</t>
  </si>
  <si>
    <t>KWG Group Holdings Ltd</t>
  </si>
  <si>
    <t>KYG532241042</t>
  </si>
  <si>
    <t>Strong efforts to enhance service quality</t>
  </si>
  <si>
    <t>1024 HK Equity</t>
  </si>
  <si>
    <t>Kuaishou Technology</t>
  </si>
  <si>
    <t>KYG532631028</t>
  </si>
  <si>
    <t>Substantial growth in green certified properties</t>
  </si>
  <si>
    <t>3692 HK Equity</t>
  </si>
  <si>
    <t>Hansoh Pharmaceutical Group Co</t>
  </si>
  <si>
    <t>KYG549581067</t>
  </si>
  <si>
    <t>2331 HK Equity</t>
  </si>
  <si>
    <t>Li Ning Co Ltd</t>
  </si>
  <si>
    <t>KYG5496K1242</t>
  </si>
  <si>
    <t>Improved talent management practice, but weak on mitigation risk of unethical business behaviors.</t>
  </si>
  <si>
    <t>3380 HK Equity</t>
  </si>
  <si>
    <t>Logan Group Co Ltd</t>
  </si>
  <si>
    <t>KYG555551095</t>
  </si>
  <si>
    <t>Lacks programs to sustainably source raw materials</t>
  </si>
  <si>
    <t>960 HK Equity</t>
  </si>
  <si>
    <t>Longfor Group Holdings Ltd</t>
  </si>
  <si>
    <t>KYG5635P1090</t>
  </si>
  <si>
    <t>Strong governance focus, lacks a comprehensive health and safety management framework</t>
  </si>
  <si>
    <t>3690 HK Equity</t>
  </si>
  <si>
    <t>Meituan</t>
  </si>
  <si>
    <t>KYG596691041</t>
  </si>
  <si>
    <t>Leads industry peers in adopting programs on encouraging ethical business conduct</t>
  </si>
  <si>
    <t>853 HK Equity</t>
  </si>
  <si>
    <t>Microport Scientific Corp</t>
  </si>
  <si>
    <t>KYG608371046</t>
  </si>
  <si>
    <t>Strong data protection measures, labor challenges persist</t>
  </si>
  <si>
    <t>425 HK Equity</t>
  </si>
  <si>
    <t>Minth Group Ltd</t>
  </si>
  <si>
    <t>KYG6145U1094</t>
  </si>
  <si>
    <t>Relatively strong product quality but ethical compliance mechanisms lags better performing peers</t>
  </si>
  <si>
    <t>1833 HK Equity</t>
  </si>
  <si>
    <t>Ping An Healthcare and Technol</t>
  </si>
  <si>
    <t>KYG711391022</t>
  </si>
  <si>
    <t>Downgrade driven by new recent changes in board leadership with retention of former CEO as Chairman</t>
  </si>
  <si>
    <t>1928 HK Equity</t>
  </si>
  <si>
    <t>Sands China Ltd</t>
  </si>
  <si>
    <t>KYG7800X1079</t>
  </si>
  <si>
    <t>Leads peers in social parameters but lags in governance</t>
  </si>
  <si>
    <t>1030 HK Equity</t>
  </si>
  <si>
    <t>Seazen Group Ltd</t>
  </si>
  <si>
    <t>KYG7956A1094</t>
  </si>
  <si>
    <t>Limited data security mechanisms despite increased exposure to privacy-related risks</t>
  </si>
  <si>
    <t>2313 HK Equity</t>
  </si>
  <si>
    <t>Shenzhou International Group H</t>
  </si>
  <si>
    <t>KYG8087W1015</t>
  </si>
  <si>
    <t>Subpar privacy and data protection programs; business ethics programs lag better-performing peers</t>
  </si>
  <si>
    <t>813 HK Equity</t>
  </si>
  <si>
    <t>Shimao Group Holdings Ltd</t>
  </si>
  <si>
    <t>KYG810431042</t>
  </si>
  <si>
    <t>Local workforce unaffected amid COVID-19 challenges</t>
  </si>
  <si>
    <t>KYG814771047</t>
  </si>
  <si>
    <t>Trails peers in risk management frameworks for workplace safety and anti-corruption</t>
  </si>
  <si>
    <t>1177 HK Equity</t>
  </si>
  <si>
    <t>Sino Biopharmaceutical Ltd</t>
  </si>
  <si>
    <t>KYG8167W1380</t>
  </si>
  <si>
    <t>Leads peers in chemical management system</t>
  </si>
  <si>
    <t>6415 TT Equity</t>
  </si>
  <si>
    <t>Silergy Corp</t>
  </si>
  <si>
    <t>KYG8190F1028</t>
  </si>
  <si>
    <t>Demonstrates focus on increasing green building certifications</t>
  </si>
  <si>
    <t>2005 HK Equity</t>
  </si>
  <si>
    <t>SSY Group Ltd</t>
  </si>
  <si>
    <t>KYG8406X1034</t>
  </si>
  <si>
    <t>1918 HK Equity</t>
  </si>
  <si>
    <t>Sunac China Holdings Ltd</t>
  </si>
  <si>
    <t>KYG8569A1067</t>
  </si>
  <si>
    <t>Lags its peers with robust talent management initiatives</t>
  </si>
  <si>
    <t>2382 HK Equity</t>
  </si>
  <si>
    <t>Sunny Optical Technology Group</t>
  </si>
  <si>
    <t>KYG8586D1097</t>
  </si>
  <si>
    <t>Well positioned to capture clean tech opportunities but lags peers in talent retention strategy</t>
  </si>
  <si>
    <t>700 HK Equity</t>
  </si>
  <si>
    <t>Tencent Holdings Ltd</t>
  </si>
  <si>
    <t>KYG875721634</t>
  </si>
  <si>
    <t>Upsurge of online sales due to COVID-19 could aid growth</t>
  </si>
  <si>
    <t>1530 HK Equity</t>
  </si>
  <si>
    <t>3SBio Inc</t>
  </si>
  <si>
    <t>KYG8875G1029</t>
  </si>
  <si>
    <t>322 HK Equity</t>
  </si>
  <si>
    <t>Tingyi Cayman Islands Holding</t>
  </si>
  <si>
    <t>KYG8878S1030</t>
  </si>
  <si>
    <t>Lacks strong efforts on green investments</t>
  </si>
  <si>
    <t>220 HK Equity</t>
  </si>
  <si>
    <t>Uni-President China Holdings L</t>
  </si>
  <si>
    <t>KYG9222R1065</t>
  </si>
  <si>
    <t>Strong labor management programs, but limited cleantech initiatives</t>
  </si>
  <si>
    <t>151 HK Equity</t>
  </si>
  <si>
    <t>Want Want China Holdings Ltd</t>
  </si>
  <si>
    <t>KYG9431R1039</t>
  </si>
  <si>
    <t>Strong talent development initiatives, but issues related to WeChat weigh on the rating</t>
  </si>
  <si>
    <t>1997 HK Equity</t>
  </si>
  <si>
    <t>Wharf Real Estate Investment C</t>
  </si>
  <si>
    <t>KYG9593A1040</t>
  </si>
  <si>
    <t>288 HK Equity</t>
  </si>
  <si>
    <t>WH Group Ltd</t>
  </si>
  <si>
    <t>KYG960071028</t>
  </si>
  <si>
    <t>Lacks notable programs to mitigate water stress risks</t>
  </si>
  <si>
    <t>2269 HK Equity</t>
  </si>
  <si>
    <t>Wuxi Biologics Cayman Inc</t>
  </si>
  <si>
    <t>KYG970081173</t>
  </si>
  <si>
    <t>Lack of focus on the upstream stages; corporate governance practices trail those of peers</t>
  </si>
  <si>
    <t>1128 HK Equity</t>
  </si>
  <si>
    <t>Wynn Macau Ltd</t>
  </si>
  <si>
    <t>KYG981491007</t>
  </si>
  <si>
    <t>Stronger overall governance structures</t>
  </si>
  <si>
    <t>868 HK Equity</t>
  </si>
  <si>
    <t>Xinyi Glass Holdings Ltd</t>
  </si>
  <si>
    <t>KYG9828G1082</t>
  </si>
  <si>
    <t>Limited perceived efforts in green building investments</t>
  </si>
  <si>
    <t>968 HK Equity</t>
  </si>
  <si>
    <t>Xinyi Solar Holdings Ltd</t>
  </si>
  <si>
    <t>KYG9829N1025</t>
  </si>
  <si>
    <t>Evidence of limited sustainability measures in supply chain; increased social risks due to COVID-19</t>
  </si>
  <si>
    <t>1585 HK Equity</t>
  </si>
  <si>
    <t>Yadea Group Holdings Ltd</t>
  </si>
  <si>
    <t>KYG9830F1063</t>
  </si>
  <si>
    <t>Improved talent management practices, but anti-corruption practices lag better-performing peers</t>
  </si>
  <si>
    <t>1810 HK Equity</t>
  </si>
  <si>
    <t>Xiaomi Corp</t>
  </si>
  <si>
    <t>KYG9830T1067</t>
  </si>
  <si>
    <t>Limited perceived responsible gambling measures; local employment unaffected amid COVID-19 impact</t>
  </si>
  <si>
    <t>1579 HK Equity</t>
  </si>
  <si>
    <t>Yihai International Holding Lt</t>
  </si>
  <si>
    <t>KYG984191075</t>
  </si>
  <si>
    <t>Limited carbon mitigation programs, strong in labor management and business ethics</t>
  </si>
  <si>
    <t>4958 TT Equity</t>
  </si>
  <si>
    <t>Zhen Ding Technology Holding L</t>
  </si>
  <si>
    <t>KYG989221000</t>
  </si>
  <si>
    <t>Well-positioned to capitalize on cleantech but lags peers in board practices</t>
  </si>
  <si>
    <t>881 HK Equity</t>
  </si>
  <si>
    <t>Zhongsheng Group Holdings Ltd</t>
  </si>
  <si>
    <t>KYG9894K1085</t>
  </si>
  <si>
    <t>Leader in two-wheeler EVs, relatively strong overall governance structures</t>
  </si>
  <si>
    <t>2013 HK Equity</t>
  </si>
  <si>
    <t>Weimob Inc</t>
  </si>
  <si>
    <t>KYG9T20A1060</t>
  </si>
  <si>
    <t>Supply chain risks persist amidst soaring revenues and supply chain related controversy</t>
  </si>
  <si>
    <t>RCL US Equity</t>
  </si>
  <si>
    <t>Royal Caribbean Cruises Ltd</t>
  </si>
  <si>
    <t>LR0008862868</t>
  </si>
  <si>
    <t>Limited efforts to manage water stress risks, lagging governance practices</t>
  </si>
  <si>
    <t>SES SA</t>
  </si>
  <si>
    <t>LU0088087324</t>
  </si>
  <si>
    <t>Lacks robust talent attraction and retention mechanisms</t>
  </si>
  <si>
    <t>TEN IM Equity</t>
  </si>
  <si>
    <t>Tenaris SA</t>
  </si>
  <si>
    <t>LU0156801721</t>
  </si>
  <si>
    <t>Poor relative chemical safety management, ongoing labor controversy</t>
  </si>
  <si>
    <t>REIN LX Equity</t>
  </si>
  <si>
    <t>Reinet Investments SCA</t>
  </si>
  <si>
    <t>LU0383812293</t>
  </si>
  <si>
    <t>Weak data security practices; modest labor management programs</t>
  </si>
  <si>
    <t>GLOB US Equity</t>
  </si>
  <si>
    <t>Globant SA</t>
  </si>
  <si>
    <t>LU0974299876</t>
  </si>
  <si>
    <t>Corporate governance risks persist; increased safety and labor management challenges due to COVID-19</t>
  </si>
  <si>
    <t>MT NA Equity</t>
  </si>
  <si>
    <t>ArcelorMittal SA</t>
  </si>
  <si>
    <t>LU1598757687</t>
  </si>
  <si>
    <t>AT1 GR Equity</t>
  </si>
  <si>
    <t>Aroundtown SA</t>
  </si>
  <si>
    <t>LU1673108939</t>
  </si>
  <si>
    <t>COVID protocols continue to impact crisis management strategies</t>
  </si>
  <si>
    <t>ALE PW Equity</t>
  </si>
  <si>
    <t>Allegro.eu SA</t>
  </si>
  <si>
    <t>LU2237380790</t>
  </si>
  <si>
    <t>Strong workforce management; lags peers in data security framework</t>
  </si>
  <si>
    <t>GAPB MM Equity</t>
  </si>
  <si>
    <t>Grupo Aeroportuario del Pacifi</t>
  </si>
  <si>
    <t>MX01GA000004</t>
  </si>
  <si>
    <t>Lags peers in carbon emission mitigation strategy</t>
  </si>
  <si>
    <t>IENOVA* MM Equity</t>
  </si>
  <si>
    <t>Infraestructura Energetica Nov</t>
  </si>
  <si>
    <t>MX01IE060002</t>
  </si>
  <si>
    <t>Lags peers in integrating ESG factors into investment decisions</t>
  </si>
  <si>
    <t>MX01KO000002</t>
  </si>
  <si>
    <t>Strong focus on cleantech; but R&amp;D initiatives and data protection measures lag those of peers</t>
  </si>
  <si>
    <t>MX01ME090003</t>
  </si>
  <si>
    <t>EU ETS continues to impact viability in Europe; higher fatalities compared to 2018</t>
  </si>
  <si>
    <t>ORBIA* MM Equity</t>
  </si>
  <si>
    <t>Orbia Advance Corp SAB de CV</t>
  </si>
  <si>
    <t>MX01OR010004</t>
  </si>
  <si>
    <t>Defined energy management strategy, but lacks similar focus on green building certifications</t>
  </si>
  <si>
    <t>WALMEX* MM Equity</t>
  </si>
  <si>
    <t>Wal-Mart de Mexico SAB de CV</t>
  </si>
  <si>
    <t>MX01WA000038</t>
  </si>
  <si>
    <t>Limited data protection measures and weak board structure underpin the rating</t>
  </si>
  <si>
    <t>MXCFFU000001</t>
  </si>
  <si>
    <t>As a pureplay intelligence and signaling systems provider, the company has less exposure to risks as</t>
  </si>
  <si>
    <t>ASURB MM Equity</t>
  </si>
  <si>
    <t>Grupo Aeroportuario del Surest</t>
  </si>
  <si>
    <t>MXP001661018</t>
  </si>
  <si>
    <t>Strong environmental and social policies</t>
  </si>
  <si>
    <t>AMXL MM Equity</t>
  </si>
  <si>
    <t>America Movil SAB de CV</t>
  </si>
  <si>
    <t>MXP001691213</t>
  </si>
  <si>
    <t>Minimal measures to address key ESG risks</t>
  </si>
  <si>
    <t>MXP225611567</t>
  </si>
  <si>
    <t>Persistent data discrepancies may cast doubts on ESG-risk management systems</t>
  </si>
  <si>
    <t>MXP320321310</t>
  </si>
  <si>
    <t>Strong food safety measures, labor challenges persist</t>
  </si>
  <si>
    <t>GFINBURO MM Equity</t>
  </si>
  <si>
    <t>Grupo Financiero Inbursa SAB d</t>
  </si>
  <si>
    <t>MXP370641013</t>
  </si>
  <si>
    <t>Despite improvements, lag in green investment and human capital development persists</t>
  </si>
  <si>
    <t>GFNORTEO MM Equity</t>
  </si>
  <si>
    <t>Grupo Financiero Banorte SAB d</t>
  </si>
  <si>
    <t>MXP370711014</t>
  </si>
  <si>
    <t>Strong safety performance; limited community engagement programs</t>
  </si>
  <si>
    <t>GMEXICOB MM Equity</t>
  </si>
  <si>
    <t>Grupo Mexico SAB de CV</t>
  </si>
  <si>
    <t>MXP370841019</t>
  </si>
  <si>
    <t>Labor and governance related risks persist despite some improvements in data security policies</t>
  </si>
  <si>
    <t>GCARSOA1 MM Equity</t>
  </si>
  <si>
    <t>Grupo Carso SAB de CV</t>
  </si>
  <si>
    <t>MXP461181085</t>
  </si>
  <si>
    <t>Lawsuit over allegedly causing 78 deaths cast doubts over risk management systems</t>
  </si>
  <si>
    <t>GRUMAB MM Equity</t>
  </si>
  <si>
    <t>Gruma SAB de CV</t>
  </si>
  <si>
    <t>MXP4948K1056</t>
  </si>
  <si>
    <t>Robust environmental initiatives, but board practices and dual class share structure raise concerns</t>
  </si>
  <si>
    <t>BIMBOA MM Equity</t>
  </si>
  <si>
    <t>Grupo Bimbo SAB de CV</t>
  </si>
  <si>
    <t>MXP495211262</t>
  </si>
  <si>
    <t>Continues to trail peers in most ESG parameters; leads in data handling practices</t>
  </si>
  <si>
    <t>MXP4987V1378</t>
  </si>
  <si>
    <t>Commitment to cyber security drives upgrade</t>
  </si>
  <si>
    <t>PE&amp;OLES* MM Equity</t>
  </si>
  <si>
    <t>Industrias Penoles SAB de CV</t>
  </si>
  <si>
    <t>MXP554091415</t>
  </si>
  <si>
    <t>Labor unrest still a major concern in multiple sites, improving carbon emissions performance</t>
  </si>
  <si>
    <t>KIMBERA MM Equity</t>
  </si>
  <si>
    <t>Kimberly-Clark de Mexico SAB d</t>
  </si>
  <si>
    <t>MXP606941179</t>
  </si>
  <si>
    <t>Risks of labor related disruptions remain high amidst COVID-19 outbreak</t>
  </si>
  <si>
    <t>CIMB MK Equity</t>
  </si>
  <si>
    <t>CIMB Group Holdings Bhd</t>
  </si>
  <si>
    <t>MYL1023OO000</t>
  </si>
  <si>
    <t>Lacks water management strategies</t>
  </si>
  <si>
    <t>HLFG MK Equity</t>
  </si>
  <si>
    <t>Hong Leong Financial Group Bhd</t>
  </si>
  <si>
    <t>MYL1082OO006</t>
  </si>
  <si>
    <t>Efforts to improve product packaging drive upgrade; weak water risk mitigation programs</t>
  </si>
  <si>
    <t>MAY MK Equity</t>
  </si>
  <si>
    <t>Malayan Banking Bhd</t>
  </si>
  <si>
    <t>MYL1155OO000</t>
  </si>
  <si>
    <t>Improved data protection measures drive the upgrade</t>
  </si>
  <si>
    <t>PBK MK Equity</t>
  </si>
  <si>
    <t>Public Bank Bhd</t>
  </si>
  <si>
    <t>MYL1295OO004</t>
  </si>
  <si>
    <t>Weak governance performance; but strong community engagement initiatives</t>
  </si>
  <si>
    <t>GENP MK Equity</t>
  </si>
  <si>
    <t>Genting Plantations Bhd</t>
  </si>
  <si>
    <t>MYL2291OO002</t>
  </si>
  <si>
    <t>Leads peers in chemical management; continues to lag in corporate governance practices</t>
  </si>
  <si>
    <t>GENT MK Equity</t>
  </si>
  <si>
    <t>Genting Bhd</t>
  </si>
  <si>
    <t>MYL3182OO002</t>
  </si>
  <si>
    <t>Strong corporate governance framework and internal controls</t>
  </si>
  <si>
    <t>MISC MK Equity</t>
  </si>
  <si>
    <t>MISC Bhd</t>
  </si>
  <si>
    <t>MYL3816OO005</t>
  </si>
  <si>
    <t>Better performance on digital transition enhance the cypher security capability</t>
  </si>
  <si>
    <t>PEP MK Equity</t>
  </si>
  <si>
    <t>PPB Group Bhd</t>
  </si>
  <si>
    <t>MYL4065OO008</t>
  </si>
  <si>
    <t>GENM MK Equity</t>
  </si>
  <si>
    <t>Genting Malaysia Bhd</t>
  </si>
  <si>
    <t>MYL4715OO008</t>
  </si>
  <si>
    <t>Leader in human capital management and data security framework</t>
  </si>
  <si>
    <t>T MK Equity</t>
  </si>
  <si>
    <t>Telekom Malaysia Bhd</t>
  </si>
  <si>
    <t>MYL4863OO006</t>
  </si>
  <si>
    <t>Efforts to uphold community relations with indigenous people drive the upgrade</t>
  </si>
  <si>
    <t>MAHB MK Equity</t>
  </si>
  <si>
    <t>Malaysia Airports Holdings Bhd</t>
  </si>
  <si>
    <t>MYL5014OO005</t>
  </si>
  <si>
    <t>Strong initiatives to manage corruption risks, yet responsible gambling practices trail peers</t>
  </si>
  <si>
    <t>HART MK Equity</t>
  </si>
  <si>
    <t>Hartalega Holdings Bhd</t>
  </si>
  <si>
    <t>MYL5168OO009</t>
  </si>
  <si>
    <t>Continued focus on emission reduction; governance risks persist</t>
  </si>
  <si>
    <t>PCHEM MK Equity</t>
  </si>
  <si>
    <t>Petronas Chemicals Group Bhd</t>
  </si>
  <si>
    <t>MYL5183OO008</t>
  </si>
  <si>
    <t>Strong safety and quality management;  subpar efforts in nutrition and health</t>
  </si>
  <si>
    <t>IHH MK Equity</t>
  </si>
  <si>
    <t>IHH Healthcare Bhd</t>
  </si>
  <si>
    <t>MYL5225OO007</t>
  </si>
  <si>
    <t>Thousands of jobs at risk due to impact of COVID-19</t>
  </si>
  <si>
    <t>TNB MK Equity</t>
  </si>
  <si>
    <t>Tenaga Nasional Bhd</t>
  </si>
  <si>
    <t>MYL5347OO009</t>
  </si>
  <si>
    <t>Well positioned to tackle data security and labor management challenges</t>
  </si>
  <si>
    <t>GAM MK Equity</t>
  </si>
  <si>
    <t>Gamuda Bhd</t>
  </si>
  <si>
    <t>MYL5398OO002</t>
  </si>
  <si>
    <t>Strong board structure; limited programs to reduce community impacts and monitor safety performance</t>
  </si>
  <si>
    <t>HLBK MK Equity</t>
  </si>
  <si>
    <t>Hong Leong Bank Bhd</t>
  </si>
  <si>
    <t>MYL5819OO007</t>
  </si>
  <si>
    <t>Improved talent development initiatives; governance framework lags best practices</t>
  </si>
  <si>
    <t>MAXIS MK Equity</t>
  </si>
  <si>
    <t>Maxis Bhd</t>
  </si>
  <si>
    <t>MYL6012OO008</t>
  </si>
  <si>
    <t>Limited efforts to minimize impact to environment constrain rating</t>
  </si>
  <si>
    <t>PTG MK Equity</t>
  </si>
  <si>
    <t>Petronas Gas Bhd</t>
  </si>
  <si>
    <t>MYL6033OO004</t>
  </si>
  <si>
    <t>Improved data security and anti-corruption measures drive the upgrade</t>
  </si>
  <si>
    <t>AXIATA MK Equity</t>
  </si>
  <si>
    <t>Axiata Group Bhd</t>
  </si>
  <si>
    <t>MYL6888OO001</t>
  </si>
  <si>
    <t>Higher GHG intensity, moderate efforts to increase renewables and mitigate emissions</t>
  </si>
  <si>
    <t>DIGI MK Equity</t>
  </si>
  <si>
    <t>DiGi.Com Bhd</t>
  </si>
  <si>
    <t>MYL6947OO005</t>
  </si>
  <si>
    <t>Weak mitigation of occupational safety and ethical compliance risks</t>
  </si>
  <si>
    <t>SUCB MK Equity</t>
  </si>
  <si>
    <t>Supermax Corp Bhd</t>
  </si>
  <si>
    <t>MYL7106OO007</t>
  </si>
  <si>
    <t>Weak governance and consumer protection practices relative to peers</t>
  </si>
  <si>
    <t>TOPG MK Equity</t>
  </si>
  <si>
    <t>Top Glove Corp Bhd</t>
  </si>
  <si>
    <t>MYL7113OO003</t>
  </si>
  <si>
    <t>Continues to undertake robust data security policies and labor-management programs</t>
  </si>
  <si>
    <t>KRI MK Equity</t>
  </si>
  <si>
    <t>Kossan Rubber Industries</t>
  </si>
  <si>
    <t>MYL7153OO009</t>
  </si>
  <si>
    <t>Notable measures to mitigate risks of potential damage to biodiversity but governance issues persist</t>
  </si>
  <si>
    <t>DLG MK Equity</t>
  </si>
  <si>
    <t>Dialog Group Bhd</t>
  </si>
  <si>
    <t>MYL7277OO006</t>
  </si>
  <si>
    <t>Moderate labor management and data security practices; however, corruption risks persist</t>
  </si>
  <si>
    <t>PMAH MK Equity</t>
  </si>
  <si>
    <t>Press Metal Aluminium Holdings</t>
  </si>
  <si>
    <t>MYL8869OO009</t>
  </si>
  <si>
    <t>Improved government practices and competitive workforce engagement initiatives</t>
  </si>
  <si>
    <t>HEIO NA Equity</t>
  </si>
  <si>
    <t>Heineken Holding NV</t>
  </si>
  <si>
    <t>NL0000008977</t>
  </si>
  <si>
    <t>KPN NA Equity</t>
  </si>
  <si>
    <t>Koninklijke KPN NV</t>
  </si>
  <si>
    <t>NL0000009082</t>
  </si>
  <si>
    <t>Improved governance; but poor labor practices pose significant reputational and operational risks</t>
  </si>
  <si>
    <t>HEIA NA Equity</t>
  </si>
  <si>
    <t>Heineken NV</t>
  </si>
  <si>
    <t>NL0000009165</t>
  </si>
  <si>
    <t>Improvements in governance framework and carbon mitigation measures drive upgrade</t>
  </si>
  <si>
    <t>PHIA NA Equity</t>
  </si>
  <si>
    <t>Koninklijke Philips NV</t>
  </si>
  <si>
    <t>NL0000009538</t>
  </si>
  <si>
    <t>Robust business ethics policies drive the upgrade</t>
  </si>
  <si>
    <t>Lacks disclosure on safety parameters</t>
  </si>
  <si>
    <t>STM FP Equity</t>
  </si>
  <si>
    <t>STMicroelectronics NV</t>
  </si>
  <si>
    <t>NL0000226223</t>
  </si>
  <si>
    <t>Corporate governance practices continue to trail peers</t>
  </si>
  <si>
    <t>AIR FP Equity</t>
  </si>
  <si>
    <t>Airbus SE</t>
  </si>
  <si>
    <t>NL0000235190</t>
  </si>
  <si>
    <t>Strong supplier oversight and workforce management</t>
  </si>
  <si>
    <t>AGN NA Equity</t>
  </si>
  <si>
    <t>Aegon NV</t>
  </si>
  <si>
    <t>NL0000303709</t>
  </si>
  <si>
    <t>Improvements in mitigating environmental footprint; safety track record still trails peers</t>
  </si>
  <si>
    <t>ASM NA Equity</t>
  </si>
  <si>
    <t>ASM International NV</t>
  </si>
  <si>
    <t>NL0000334118</t>
  </si>
  <si>
    <t>Mergers and acquisitions pose employee-centered risks; product recalls continue to be high</t>
  </si>
  <si>
    <t>RAND NA Equity</t>
  </si>
  <si>
    <t>Randstad NV</t>
  </si>
  <si>
    <t>NL0000379121</t>
  </si>
  <si>
    <t>WKL NA Equity</t>
  </si>
  <si>
    <t>Wolters Kluwer NV</t>
  </si>
  <si>
    <t>NL0000395903</t>
  </si>
  <si>
    <t>Continued investments to develop cleantech and strong water management initiatives</t>
  </si>
  <si>
    <t>VPK NA Equity</t>
  </si>
  <si>
    <t>Koninklijke Vopak NV</t>
  </si>
  <si>
    <t>NL0009432491</t>
  </si>
  <si>
    <t>Product quality issues and bribery investigation lead to financial liabilities</t>
  </si>
  <si>
    <t>LYB US Equity</t>
  </si>
  <si>
    <t>LyondellBasell Industries NV</t>
  </si>
  <si>
    <t>NL0009434992</t>
  </si>
  <si>
    <t>Leveraging research capacity to introduce new life insurance products</t>
  </si>
  <si>
    <t>NXPI US Equity</t>
  </si>
  <si>
    <t>NXP Semiconductors NV</t>
  </si>
  <si>
    <t>NL0009538784</t>
  </si>
  <si>
    <t>YNDX US Equity</t>
  </si>
  <si>
    <t>Yandex NV</t>
  </si>
  <si>
    <t>NL0009805522</t>
  </si>
  <si>
    <t>Strong efforts in managing customer privacy and data security</t>
  </si>
  <si>
    <t>ASML NA Equity</t>
  </si>
  <si>
    <t>ASML Holding NV</t>
  </si>
  <si>
    <t>NL0010273215</t>
  </si>
  <si>
    <t>Industry-leading programs for managing key risks</t>
  </si>
  <si>
    <t>CNHI US Equity</t>
  </si>
  <si>
    <t>CNH Industrial NV</t>
  </si>
  <si>
    <t>NL0010545661</t>
  </si>
  <si>
    <t>Robust carbon emissions and spill reduction strategies, strong environmental performance record</t>
  </si>
  <si>
    <t>NN NA Equity</t>
  </si>
  <si>
    <t>NN Group NV</t>
  </si>
  <si>
    <t>NL0010773842</t>
  </si>
  <si>
    <t>Updated water stress assessment drives upgrade</t>
  </si>
  <si>
    <t>ARGX BB Equity</t>
  </si>
  <si>
    <t>Argenx SE</t>
  </si>
  <si>
    <t>NL0010832176</t>
  </si>
  <si>
    <t>On par with global peers on business ethics; lags in talent management</t>
  </si>
  <si>
    <t>NL0011540547</t>
  </si>
  <si>
    <t>Public Interest Foundation limits accountability to shareholders</t>
  </si>
  <si>
    <t>RACE US Equity</t>
  </si>
  <si>
    <t>Ferrari NV</t>
  </si>
  <si>
    <t>NL0011585146</t>
  </si>
  <si>
    <t>Robust initiatives to manage ESG risks</t>
  </si>
  <si>
    <t>AD NA Equity</t>
  </si>
  <si>
    <t>Koninklijke Ahold Delhaize NV</t>
  </si>
  <si>
    <t>NL0011794037</t>
  </si>
  <si>
    <t>Strong labor management practices, but corporate governance issues persist</t>
  </si>
  <si>
    <t>INGA NA Equity</t>
  </si>
  <si>
    <t>ING Groep NV</t>
  </si>
  <si>
    <t>NL0011821202</t>
  </si>
  <si>
    <t>Robust privacy and data security mechanisms to combat evolving data security risks</t>
  </si>
  <si>
    <t>TKWY NA Equity</t>
  </si>
  <si>
    <t>Just Eat Takeaway.com NV</t>
  </si>
  <si>
    <t>NL0012015705</t>
  </si>
  <si>
    <t>Talent management programs appear limited; robust governance performance</t>
  </si>
  <si>
    <t>EXO IM Equity</t>
  </si>
  <si>
    <t>EXOR NV</t>
  </si>
  <si>
    <t>NL0012059018</t>
  </si>
  <si>
    <t>Challenges in human capital management drives downgrade</t>
  </si>
  <si>
    <t>QGEN US Equity</t>
  </si>
  <si>
    <t>QIAGEN NV</t>
  </si>
  <si>
    <t>NL0012169213</t>
  </si>
  <si>
    <t>Strong quality management, relatively weak ownership structure</t>
  </si>
  <si>
    <t>ADYEN NA Equity</t>
  </si>
  <si>
    <t>Adyen NV</t>
  </si>
  <si>
    <t>NL0012969182</t>
  </si>
  <si>
    <t>Surge in online sales amid COVID-19; labor challenges persist</t>
  </si>
  <si>
    <t>AKZA NA Equity</t>
  </si>
  <si>
    <t>Akzo Nobel NV</t>
  </si>
  <si>
    <t>NL0013267909</t>
  </si>
  <si>
    <t>Continued strength in governance oversight and policies drives upgrade</t>
  </si>
  <si>
    <t>PRX NA Equity</t>
  </si>
  <si>
    <t>Prosus NV</t>
  </si>
  <si>
    <t>NL0013654783</t>
  </si>
  <si>
    <t>Improvements in governance practices drive the upgrade</t>
  </si>
  <si>
    <t>STLA US Equity</t>
  </si>
  <si>
    <t>Stellantis NV</t>
  </si>
  <si>
    <t>NL00150001Q9</t>
  </si>
  <si>
    <t>Strong responsible investment framework, but employee attrition remains high</t>
  </si>
  <si>
    <t>CPR IM Equity</t>
  </si>
  <si>
    <t>Davide Campari-Milano NV</t>
  </si>
  <si>
    <t>NL0015435975</t>
  </si>
  <si>
    <t>Comprehensive talent retention strategies; industry-typical governance practices</t>
  </si>
  <si>
    <t>Subpar data security management; strong efforts to extend payment solutions to underserved markets</t>
  </si>
  <si>
    <t>ORK NO Equity</t>
  </si>
  <si>
    <t>Orkla ASA</t>
  </si>
  <si>
    <t>NO0003733800</t>
  </si>
  <si>
    <t>Industry leading chemical safety strategy; robust environmental management</t>
  </si>
  <si>
    <t>NHY NO Equity</t>
  </si>
  <si>
    <t>Norsk Hydro ASA</t>
  </si>
  <si>
    <t>NO0005052605</t>
  </si>
  <si>
    <t>Labor management and data security initiatives on par with peers</t>
  </si>
  <si>
    <t>DNB NO Equity</t>
  </si>
  <si>
    <t>DNB ASA</t>
  </si>
  <si>
    <t>NO0010031479</t>
  </si>
  <si>
    <t>Potential EV benefits from impending PSA merger; labor risks elevated by COVID-19</t>
  </si>
  <si>
    <t>TEL NO Equity</t>
  </si>
  <si>
    <t>Telenor ASA</t>
  </si>
  <si>
    <t>NO0010063308</t>
  </si>
  <si>
    <t>Robust responsible marketing policy and improving safety performance, but limited green practices</t>
  </si>
  <si>
    <t>EQNR NO Equity</t>
  </si>
  <si>
    <t>Equinor ASA</t>
  </si>
  <si>
    <t>NO0010096985</t>
  </si>
  <si>
    <t>Limited measures to deal with risks related to labor management and cybersecurity</t>
  </si>
  <si>
    <t>YAR NO Equity</t>
  </si>
  <si>
    <t>Yara International ASA</t>
  </si>
  <si>
    <t>NO0010208051</t>
  </si>
  <si>
    <t>GJF NO Equity</t>
  </si>
  <si>
    <t>Gjensidige Forsikring ASA</t>
  </si>
  <si>
    <t>NO0010582521</t>
  </si>
  <si>
    <t>Sustained supply chain oversight and product innovations to achieve 2025 sustainability targets</t>
  </si>
  <si>
    <t>SCHB NO Equity</t>
  </si>
  <si>
    <t>Schibsted ASA</t>
  </si>
  <si>
    <t>NO0010736879</t>
  </si>
  <si>
    <t>Demonstrated strong carbon emission and safety performance</t>
  </si>
  <si>
    <t>ADE NO Equity</t>
  </si>
  <si>
    <t>Adevinta ASA</t>
  </si>
  <si>
    <t>NO0010844038</t>
  </si>
  <si>
    <t>Reduction in consumer complaints, strong cybersecurity and green financing drive upgrade</t>
  </si>
  <si>
    <t>AIA NZ Equity</t>
  </si>
  <si>
    <t>Auckland International Airport</t>
  </si>
  <si>
    <t>NZAIAE0002S6</t>
  </si>
  <si>
    <t>Strong policies to preempt and address ESG risks continue</t>
  </si>
  <si>
    <t>ATM NZ Equity</t>
  </si>
  <si>
    <t>a2 Milk Co Ltd/The</t>
  </si>
  <si>
    <t>NZATME0002S8</t>
  </si>
  <si>
    <t>Industry-leading environmental policies and performance</t>
  </si>
  <si>
    <t>FPH NZ Equity</t>
  </si>
  <si>
    <t>Fisher &amp; Paykel Healthcare Cor</t>
  </si>
  <si>
    <t>NZFAPE0001S2</t>
  </si>
  <si>
    <t>New carbon reduction targets; lags peers in managing water-related risks</t>
  </si>
  <si>
    <t>MEL NZ Equity</t>
  </si>
  <si>
    <t>Meridian Energy Ltd</t>
  </si>
  <si>
    <t>NZMELE0002S7</t>
  </si>
  <si>
    <t>Improved efforts in talent management</t>
  </si>
  <si>
    <t>RYM NZ Equity</t>
  </si>
  <si>
    <t>Ryman Healthcare Ltd</t>
  </si>
  <si>
    <t>NZRYME0001S4</t>
  </si>
  <si>
    <t>Strong talent management amid business expansion activities</t>
  </si>
  <si>
    <t>SPK NZ Equity</t>
  </si>
  <si>
    <t>Spark New Zealand Ltd</t>
  </si>
  <si>
    <t>NZTELE0001S4</t>
  </si>
  <si>
    <t>Lacks strong community engagement initiatives, robust governance structures</t>
  </si>
  <si>
    <t>XRO AU Equity</t>
  </si>
  <si>
    <t>Xero Ltd</t>
  </si>
  <si>
    <t>NZXROE0001S2</t>
  </si>
  <si>
    <t>Strong governance performance, limited efforts to mitigate environmental risks</t>
  </si>
  <si>
    <t>CCL US Equity</t>
  </si>
  <si>
    <t>Carnival Corp</t>
  </si>
  <si>
    <t>PA1436583006</t>
  </si>
  <si>
    <t>Strong performance across most ESG parameters; improved human capital development programs</t>
  </si>
  <si>
    <t>OSH AU Equity</t>
  </si>
  <si>
    <t>Oil Search Ltd</t>
  </si>
  <si>
    <t>PG0008579883</t>
  </si>
  <si>
    <t>Pureplay renewable energy operations and robust biodiversity impact management maintain rating</t>
  </si>
  <si>
    <t>AEV PM Equity</t>
  </si>
  <si>
    <t>Aboitiz Equity Ventures Inc</t>
  </si>
  <si>
    <t>PHY0001Z1040</t>
  </si>
  <si>
    <t>Strong patient care service quality and employee management programs</t>
  </si>
  <si>
    <t>AP PM Equity</t>
  </si>
  <si>
    <t>Aboitiz Power Corp</t>
  </si>
  <si>
    <t>PHY0005M1090</t>
  </si>
  <si>
    <t>Strong governance performance drives the rating upgrade</t>
  </si>
  <si>
    <t>AC PM Equity</t>
  </si>
  <si>
    <t>Ayala Corp</t>
  </si>
  <si>
    <t>PHY0486V1154</t>
  </si>
  <si>
    <t>ALI PM Equity</t>
  </si>
  <si>
    <t>Ayala Land Inc</t>
  </si>
  <si>
    <t>PHY0488F1004</t>
  </si>
  <si>
    <t>Increasing complaints due to alleged inadequate passenger safety measures amid COVID-19 pandemic</t>
  </si>
  <si>
    <t>BDO PM Equity</t>
  </si>
  <si>
    <t>BDO Unibank Inc</t>
  </si>
  <si>
    <t>PHY077751022</t>
  </si>
  <si>
    <t>Labor unrest persists despite efforts to improve employee engagement</t>
  </si>
  <si>
    <t>BPI PM Equity</t>
  </si>
  <si>
    <t>Bank of the Philippine Islands</t>
  </si>
  <si>
    <t>PHY0967S1694</t>
  </si>
  <si>
    <t>Robust carbon mitigation strategies and governance practices, poor H&amp;S performance</t>
  </si>
  <si>
    <t>GTCAP PM Equity</t>
  </si>
  <si>
    <t>GT Capital Holdings Inc</t>
  </si>
  <si>
    <t>PHY290451046</t>
  </si>
  <si>
    <t>Improvements across social and governance pillar lag decarbonization strategy</t>
  </si>
  <si>
    <t>JGS PM Equity</t>
  </si>
  <si>
    <t>JG Summit Holdings Inc</t>
  </si>
  <si>
    <t>PHY444251177</t>
  </si>
  <si>
    <t>Business mix dominated by coal power generation; governance issues persist</t>
  </si>
  <si>
    <t>JFC PM Equity</t>
  </si>
  <si>
    <t>Jollibee Foods Corp</t>
  </si>
  <si>
    <t>PHY4466S1007</t>
  </si>
  <si>
    <t>Strong ESG practices pertaining to workforce and suppliers, but lags in governance</t>
  </si>
  <si>
    <t>MBT PM Equity</t>
  </si>
  <si>
    <t>Metropolitan Bank &amp; Trust Co</t>
  </si>
  <si>
    <t>PHY6028G1361</t>
  </si>
  <si>
    <t>Improved governance practices allay apprehensions on board effectiveness; strong quality management</t>
  </si>
  <si>
    <t>TEL PM Equity</t>
  </si>
  <si>
    <t>PLDT Inc</t>
  </si>
  <si>
    <t>PHY7072Q1032</t>
  </si>
  <si>
    <t>Enhanced assessment of consumer protection practices and weak governance drive downgrade</t>
  </si>
  <si>
    <t>SM PM Equity</t>
  </si>
  <si>
    <t>SM Investments Corp</t>
  </si>
  <si>
    <t>PHY806761029</t>
  </si>
  <si>
    <t>Leads peers in financial inclusion and talent management; data privacy processes lags peers</t>
  </si>
  <si>
    <t>SMPH PM Equity</t>
  </si>
  <si>
    <t>SM Prime Holdings Inc</t>
  </si>
  <si>
    <t>PHY8076N1120</t>
  </si>
  <si>
    <t>Improved staff engagement programs help drive the upgrade</t>
  </si>
  <si>
    <t>MCB PA Equity</t>
  </si>
  <si>
    <t>MCB Bank Ltd</t>
  </si>
  <si>
    <t>PK0055601014</t>
  </si>
  <si>
    <t>COVID-19 headwinds impact diversified businesses; relatively weak governance practices</t>
  </si>
  <si>
    <t>OGDC PA Equity</t>
  </si>
  <si>
    <t>Oil &amp; Gas Development Co Ltd</t>
  </si>
  <si>
    <t>PK0080201012</t>
  </si>
  <si>
    <t>Board practices trail global and home market peers</t>
  </si>
  <si>
    <t>HBL PA Equity</t>
  </si>
  <si>
    <t>Habib Bank Ltd</t>
  </si>
  <si>
    <t>PK0085101019</t>
  </si>
  <si>
    <t>Relatively weak practices to mitigate ethical risk drive downgrade</t>
  </si>
  <si>
    <t>CPS PW Equity</t>
  </si>
  <si>
    <t>Cyfrowy Polsat SA</t>
  </si>
  <si>
    <t>PLCFRPT00013</t>
  </si>
  <si>
    <t>Weak governance framework weighs on rating</t>
  </si>
  <si>
    <t>DNP PW Equity</t>
  </si>
  <si>
    <t>Dino Polska SA</t>
  </si>
  <si>
    <t>PLDINPL00011</t>
  </si>
  <si>
    <t>Supports workforce needs during COVID-19 crisis, but lags peers in governance practices</t>
  </si>
  <si>
    <t>KGH PW Equity</t>
  </si>
  <si>
    <t>KGHM Polska Miedz SA</t>
  </si>
  <si>
    <t>PLKGHM000017</t>
  </si>
  <si>
    <t>Workforce support measures during COVID-19, but safety management lags peers</t>
  </si>
  <si>
    <t>CDR PW Equity</t>
  </si>
  <si>
    <t>CD Projekt SA</t>
  </si>
  <si>
    <t>PLOPTTC00011</t>
  </si>
  <si>
    <t>Board engagement with cyber security drives upgrade</t>
  </si>
  <si>
    <t>PEO PW Equity</t>
  </si>
  <si>
    <t>Bank Polska Kasa Opieki SA</t>
  </si>
  <si>
    <t>PLPEKAO00016</t>
  </si>
  <si>
    <t>Lags peers in corporate governance and business ethics management practices</t>
  </si>
  <si>
    <t>PGN PW Equity</t>
  </si>
  <si>
    <t>Polskie Gornictwo Naftowe i Ga</t>
  </si>
  <si>
    <t>PLPGNIG00014</t>
  </si>
  <si>
    <t>Trails peers in managing most social risks; improved efforts at financial inclusion</t>
  </si>
  <si>
    <t>PKN PW Equity</t>
  </si>
  <si>
    <t>Polski Koncern Naftowy ORLEN S</t>
  </si>
  <si>
    <t>PLPKN0000018</t>
  </si>
  <si>
    <t>Leads peers in corporate governance; limited data security management initiatives</t>
  </si>
  <si>
    <t>PKO PW Equity</t>
  </si>
  <si>
    <t>Powszechna Kasa Oszczednosci B</t>
  </si>
  <si>
    <t>PLPKO0000016</t>
  </si>
  <si>
    <t>Strong product stewardship relative to peers; but labor management issues persist</t>
  </si>
  <si>
    <t>PZU PW Equity</t>
  </si>
  <si>
    <t>Powszechny Zaklad Ubezpieczen</t>
  </si>
  <si>
    <t>PLPZU0000011</t>
  </si>
  <si>
    <t>Limited initiatives to address community-related issues drive downgrade; safety concerns persist</t>
  </si>
  <si>
    <t>OPL PW Equity</t>
  </si>
  <si>
    <t>Orange Polska SA</t>
  </si>
  <si>
    <t>PLTLKPL00017</t>
  </si>
  <si>
    <t>Subpar data protection measures</t>
  </si>
  <si>
    <t>BES PL Equity</t>
  </si>
  <si>
    <t>Banco Espirito Santo SA</t>
  </si>
  <si>
    <t>PTBES0AM0007</t>
  </si>
  <si>
    <t>Leads peers in internal controls but lags in data privacy measures</t>
  </si>
  <si>
    <t>Limited carbon mitigation capacity, relatively weak anti-corruption measures</t>
  </si>
  <si>
    <t>GALP PL Equity</t>
  </si>
  <si>
    <t>Galp Energia SGPS SA</t>
  </si>
  <si>
    <t>PTGAL0AM0009</t>
  </si>
  <si>
    <t>Strong health and safety track record</t>
  </si>
  <si>
    <t>JMT PL Equity</t>
  </si>
  <si>
    <t>Jeronimo Martins SGPS SA</t>
  </si>
  <si>
    <t>PTJMT0AE0001</t>
  </si>
  <si>
    <t>Improvement in cybersecurity monitoring; appears to lag in corporate governance practices</t>
  </si>
  <si>
    <t>QIBK QD Equity</t>
  </si>
  <si>
    <t>Qatar Islamic Bank SAQ</t>
  </si>
  <si>
    <t>QA0006929853</t>
  </si>
  <si>
    <t>Robust climate change mitigation programs; weak corporate governance</t>
  </si>
  <si>
    <t>QNBK QD Equity</t>
  </si>
  <si>
    <t>Qatar National Bank QPSC</t>
  </si>
  <si>
    <t>QA0006929895</t>
  </si>
  <si>
    <t>Strong business ethics policies, but corporate governance risks persist</t>
  </si>
  <si>
    <t>ORDS QD Equity</t>
  </si>
  <si>
    <t>Ooredoo QPSC</t>
  </si>
  <si>
    <t>QA0007227737</t>
  </si>
  <si>
    <t>IQCD QD Equity</t>
  </si>
  <si>
    <t>Industries Qatar QSC</t>
  </si>
  <si>
    <t>QA000A0KD6K3</t>
  </si>
  <si>
    <t>MARK QD Equity</t>
  </si>
  <si>
    <t>Masraf Al Rayan QSC</t>
  </si>
  <si>
    <t>QA000A0M8VM3</t>
  </si>
  <si>
    <t>Industry-leading carbon management and environmental performance</t>
  </si>
  <si>
    <t>MPHC QD Equity</t>
  </si>
  <si>
    <t>Mesaieed Petrochemical Holding</t>
  </si>
  <si>
    <t>QA000VSUG130</t>
  </si>
  <si>
    <t>Leading efforts in sustainable sourcing of raw materials</t>
  </si>
  <si>
    <t>ALRS RM Equity</t>
  </si>
  <si>
    <t>Alrosa PJSC</t>
  </si>
  <si>
    <t>RU0007252813</t>
  </si>
  <si>
    <t>Corporate governance practices continues to lag peers, drives downgrade</t>
  </si>
  <si>
    <t>GMKN RM Equity</t>
  </si>
  <si>
    <t>MMC Norilsk Nickel PJSC</t>
  </si>
  <si>
    <t>RU0007288411</t>
  </si>
  <si>
    <t>Strong talent retention programs, robust data privacy and cybersecurity mechanisms</t>
  </si>
  <si>
    <t>GAZP RM Equity</t>
  </si>
  <si>
    <t>Gazprom PJSC</t>
  </si>
  <si>
    <t>RU0007661625</t>
  </si>
  <si>
    <t>Limited preparedness to alleviate the risk of potential involvement in unethical behavior</t>
  </si>
  <si>
    <t>SNGS RM Equity</t>
  </si>
  <si>
    <t>Surgutneftegas PJSC</t>
  </si>
  <si>
    <t>RU0008926258</t>
  </si>
  <si>
    <t>Relatively weak corporate governance practices, heightened exposure to environmental risks</t>
  </si>
  <si>
    <t>LKOH RM Equity</t>
  </si>
  <si>
    <t>LUKOIL PJSC</t>
  </si>
  <si>
    <t>RU0009024277</t>
  </si>
  <si>
    <t>Improvement in responsible commercial lending performance drives upgrade</t>
  </si>
  <si>
    <t>RU0009029524</t>
  </si>
  <si>
    <t>Sub-par environmental management strategy</t>
  </si>
  <si>
    <t>SBER RM Equity</t>
  </si>
  <si>
    <t>Sberbank of Russia PJSC</t>
  </si>
  <si>
    <t>RU0009029540</t>
  </si>
  <si>
    <t>Poor corporate governance practices, strong toxic emission performance</t>
  </si>
  <si>
    <t>NLMK RM Equity</t>
  </si>
  <si>
    <t>Novolipetsk Steel PJSC</t>
  </si>
  <si>
    <t>RU0009046452</t>
  </si>
  <si>
    <t>Drastic cleanup charges related to oil spill and SOx emissions remain high</t>
  </si>
  <si>
    <t>CHMF RM Equity</t>
  </si>
  <si>
    <t>Severstal PAO</t>
  </si>
  <si>
    <t>RU0009046510</t>
  </si>
  <si>
    <t>Concerns over governance practices and ethics-related controversies</t>
  </si>
  <si>
    <t>ROSN RM Equity</t>
  </si>
  <si>
    <t>Rosneft Oil Co PJSC</t>
  </si>
  <si>
    <t>RU000A0J2Q06</t>
  </si>
  <si>
    <t>Improved data security practices drive the rating upgrade</t>
  </si>
  <si>
    <t>PLZL RM Equity</t>
  </si>
  <si>
    <t>Polyus PJSC</t>
  </si>
  <si>
    <t>RU000A0JNAA8</t>
  </si>
  <si>
    <t>Business ethics management remain weak</t>
  </si>
  <si>
    <t>IRAO RM Equity</t>
  </si>
  <si>
    <t>Inter RAO UES PJSC</t>
  </si>
  <si>
    <t>RU000A0JPNM1</t>
  </si>
  <si>
    <t>MOEX RM Equity</t>
  </si>
  <si>
    <t>Moscow Exchange MICEX-RTS PJSC</t>
  </si>
  <si>
    <t>RU000A0JR4A1</t>
  </si>
  <si>
    <t>Robust carbon management; lags peers in oil spill management and anti-corruption initiatives</t>
  </si>
  <si>
    <t>RIBL AB Equity</t>
  </si>
  <si>
    <t>Riyad Bank</t>
  </si>
  <si>
    <t>SA0007879048</t>
  </si>
  <si>
    <t>Oversight of key governance functions appears to trail that of peers</t>
  </si>
  <si>
    <t>BJAZ AB Equity</t>
  </si>
  <si>
    <t>Bank Al-Jazira</t>
  </si>
  <si>
    <t>SA0007879055</t>
  </si>
  <si>
    <t>Weak corporate governance practices and anti-corruption measures; robust carbon management</t>
  </si>
  <si>
    <t>SABB AB Equity</t>
  </si>
  <si>
    <t>Saudi British Bank/The</t>
  </si>
  <si>
    <t>SA0007879089</t>
  </si>
  <si>
    <t>Strong health and safety management but lags in labor management practices</t>
  </si>
  <si>
    <t>SA0007879097</t>
  </si>
  <si>
    <t>Safety performance continues to trail peers; fatalities indicate potential gaps in safety management</t>
  </si>
  <si>
    <t>ARNB AB Equity</t>
  </si>
  <si>
    <t>Arab National Bank</t>
  </si>
  <si>
    <t>SA0007879105</t>
  </si>
  <si>
    <t>Strong community engagement initiatives and business ethics policies</t>
  </si>
  <si>
    <t>RJHI AB Equity</t>
  </si>
  <si>
    <t>Al Rajhi Bank</t>
  </si>
  <si>
    <t>SA0007879113</t>
  </si>
  <si>
    <t>Improved carbon mitigation practices</t>
  </si>
  <si>
    <t>SABIC AB Equity</t>
  </si>
  <si>
    <t>Saudi Basic Industries Corp</t>
  </si>
  <si>
    <t>SA0007879121</t>
  </si>
  <si>
    <t>Increased transparency on programs and strategies to mitigate social risks</t>
  </si>
  <si>
    <t>SAFCO AB Equity</t>
  </si>
  <si>
    <t>SABIC Agri-Nutrients Co</t>
  </si>
  <si>
    <t>SA0007879139</t>
  </si>
  <si>
    <t>Strong environmental management initiatives; leading safety performance compared to peers</t>
  </si>
  <si>
    <t>SAVOLA AB Equity</t>
  </si>
  <si>
    <t>Savola Group/The</t>
  </si>
  <si>
    <t>SA0007879162</t>
  </si>
  <si>
    <t>High exposure to business ethics risks leads to downgrade</t>
  </si>
  <si>
    <t>SACCO AB Equity</t>
  </si>
  <si>
    <t>Saudi Cement Co</t>
  </si>
  <si>
    <t>SA0007879469</t>
  </si>
  <si>
    <t>Improvement in business ethics policies drive upgrade</t>
  </si>
  <si>
    <t>STC AB Equity</t>
  </si>
  <si>
    <t>Saudi Telecom Co</t>
  </si>
  <si>
    <t>SA0007879543</t>
  </si>
  <si>
    <t>Improved emissions mitigation strategy; below-par water management</t>
  </si>
  <si>
    <t>SECO AB Equity</t>
  </si>
  <si>
    <t>Saudi Electricity Co</t>
  </si>
  <si>
    <t>SA0007879550</t>
  </si>
  <si>
    <t>Lags peers in corporate governance and human capital management</t>
  </si>
  <si>
    <t>BSFR AB Equity</t>
  </si>
  <si>
    <t>Banque Saudi Fransi</t>
  </si>
  <si>
    <t>SA0007879782</t>
  </si>
  <si>
    <t>Limited talent management programs weigh on rating</t>
  </si>
  <si>
    <t>ALBI AB Equity</t>
  </si>
  <si>
    <t>Bank AlBilad</t>
  </si>
  <si>
    <t>SA000A0D9HK3</t>
  </si>
  <si>
    <t>The board has an independent director majority, though related party transactions continue</t>
  </si>
  <si>
    <t>EEC AB Equity</t>
  </si>
  <si>
    <t>Etihad Etisalat Co</t>
  </si>
  <si>
    <t>SA000A0DM9P2</t>
  </si>
  <si>
    <t>TAWUNIYA AB Equity</t>
  </si>
  <si>
    <t>Co for Cooperative Insurance/T</t>
  </si>
  <si>
    <t>SA000A0DPSH3</t>
  </si>
  <si>
    <t>ALMARAI AB Equity</t>
  </si>
  <si>
    <t>Almarai Co JSC</t>
  </si>
  <si>
    <t>SA000A0ETHT1</t>
  </si>
  <si>
    <t>Weak governance performance pertaining to board structure and pay practices</t>
  </si>
  <si>
    <t>YANSAB AB Equity</t>
  </si>
  <si>
    <t>Yanbu National Petrochemical C</t>
  </si>
  <si>
    <t>SA000A0HNF36</t>
  </si>
  <si>
    <t>Comprehensive environmental strategy, but concerns over corporate governance persist</t>
  </si>
  <si>
    <t>SIPCHEM AB Equity</t>
  </si>
  <si>
    <t>Sahara International Petrochem</t>
  </si>
  <si>
    <t>SA000A0KFKK0</t>
  </si>
  <si>
    <t>KAYAN AB Equity</t>
  </si>
  <si>
    <t>Saudi Kayan Petrochemical Co</t>
  </si>
  <si>
    <t>SA000A0MQCJ2</t>
  </si>
  <si>
    <t>Strong labor management practices</t>
  </si>
  <si>
    <t>ALARKAN AB Equity</t>
  </si>
  <si>
    <t>Dar Al Arkan Real Estate Devel</t>
  </si>
  <si>
    <t>SA11U0S23612</t>
  </si>
  <si>
    <t>Limited programs to manage ESG risks</t>
  </si>
  <si>
    <t>ALINMA AB Equity</t>
  </si>
  <si>
    <t>Alinma Bank</t>
  </si>
  <si>
    <t>SA122050HV19</t>
  </si>
  <si>
    <t>Limited measures to address key ESG risks</t>
  </si>
  <si>
    <t>MAADEN AB Equity</t>
  </si>
  <si>
    <t>Saudi Arabian Mining Co</t>
  </si>
  <si>
    <t>SA123GA0ITH7</t>
  </si>
  <si>
    <t>Polluting power generation portfolio and low governance score weigh on the rating</t>
  </si>
  <si>
    <t>SA13L050IE10</t>
  </si>
  <si>
    <t>Lagging governance performance and weak customer protection practices drive downgrade</t>
  </si>
  <si>
    <t>ARAMCO AB Equity</t>
  </si>
  <si>
    <t>Saudi Arabian Oil Co</t>
  </si>
  <si>
    <t>SA14TG012N13</t>
  </si>
  <si>
    <t>Improvement in cyber awareness drives upgrade</t>
  </si>
  <si>
    <t>HEXAB SS Equity</t>
  </si>
  <si>
    <t>Hexagon AB</t>
  </si>
  <si>
    <t>SE0000103699</t>
  </si>
  <si>
    <t>Corruption-related risks persist</t>
  </si>
  <si>
    <t>ELUXB SS Equity</t>
  </si>
  <si>
    <t>Electrolux AB</t>
  </si>
  <si>
    <t>SE0000103814</t>
  </si>
  <si>
    <t>Trails peers in data privacy security and talent management initiatives</t>
  </si>
  <si>
    <t>HMB SS Equity</t>
  </si>
  <si>
    <t>H &amp; M Hennes &amp; Mauritz AB</t>
  </si>
  <si>
    <t>SE0000106270</t>
  </si>
  <si>
    <t>Strong food safety and nutrition programs; but lags in governance structures and water management</t>
  </si>
  <si>
    <t>INDUC SS Equity</t>
  </si>
  <si>
    <t>Industrivarden AB</t>
  </si>
  <si>
    <t>SE0000107203</t>
  </si>
  <si>
    <t>Governance risks continue to persist</t>
  </si>
  <si>
    <t>INVEB SS Equity</t>
  </si>
  <si>
    <t>Investor AB</t>
  </si>
  <si>
    <t>SE0000107419</t>
  </si>
  <si>
    <t>Strong environmental management system but high GHG emission intensity than its peers</t>
  </si>
  <si>
    <t>SKFB SS Equity</t>
  </si>
  <si>
    <t>SKF AB</t>
  </si>
  <si>
    <t>SE0000108227</t>
  </si>
  <si>
    <t>Subpar governance practices and environmental strategy</t>
  </si>
  <si>
    <t>ERICB SS Equity</t>
  </si>
  <si>
    <t>Telefonaktiebolaget LM Ericsso</t>
  </si>
  <si>
    <t>SE0000108656</t>
  </si>
  <si>
    <t>Lack of sustainability programs, poor anti-corruption and health and safety measures in place</t>
  </si>
  <si>
    <t>LUNDB SS Equity</t>
  </si>
  <si>
    <t>L E Lundbergforetagen AB</t>
  </si>
  <si>
    <t>SE0000108847</t>
  </si>
  <si>
    <t>Limited perceived efforts to improve corporate governance and talent management</t>
  </si>
  <si>
    <t>SCAB SS Equity</t>
  </si>
  <si>
    <t>Svenska Cellulosa AB SCA</t>
  </si>
  <si>
    <t>SE0000112724</t>
  </si>
  <si>
    <t>Lagging governance practices and water management efforts</t>
  </si>
  <si>
    <t>SKAB SS Equity</t>
  </si>
  <si>
    <t>Skanska AB</t>
  </si>
  <si>
    <t>SE0000113250</t>
  </si>
  <si>
    <t>Limited disclosure on policies to mitigate risks related to privacy and data security</t>
  </si>
  <si>
    <t>VOLVB SS Equity</t>
  </si>
  <si>
    <t>Volvo AB</t>
  </si>
  <si>
    <t>SE0000115446</t>
  </si>
  <si>
    <t>Contractor fatalities and governance risk continue to weigh on rating</t>
  </si>
  <si>
    <t>SEBA SS Equity</t>
  </si>
  <si>
    <t>Skandinaviska Enskilda Banken</t>
  </si>
  <si>
    <t>SE0000148884</t>
  </si>
  <si>
    <t>Overall corporate governance practices lag its Swedish peers</t>
  </si>
  <si>
    <t>SECUB SS Equity</t>
  </si>
  <si>
    <t>Securitas AB</t>
  </si>
  <si>
    <t>SE0000163594</t>
  </si>
  <si>
    <t>Strong supply chain management program could mitigate pandemic led disruption</t>
  </si>
  <si>
    <t>SWEDA SS Equity</t>
  </si>
  <si>
    <t>Swedbank AB</t>
  </si>
  <si>
    <t>SE0000242455</t>
  </si>
  <si>
    <t>Leads peers in sustainable cotton sourcing; strong data protection to cater to growing online sales</t>
  </si>
  <si>
    <t>SWMA SS Equity</t>
  </si>
  <si>
    <t>Swedish Match AB</t>
  </si>
  <si>
    <t>SE0000310336</t>
  </si>
  <si>
    <t>BALDB SS Equity</t>
  </si>
  <si>
    <t>Fastighets AB Balder</t>
  </si>
  <si>
    <t>SE0000455057</t>
  </si>
  <si>
    <t>Strong ESG risk management practices</t>
  </si>
  <si>
    <t>ICA SS Equity</t>
  </si>
  <si>
    <t>ICA Gruppen AB</t>
  </si>
  <si>
    <t>SE0000652216</t>
  </si>
  <si>
    <t>COVID-19 linked slowdown, closures and staff reduction may exacerbate labor risks</t>
  </si>
  <si>
    <t>SAND SS Equity</t>
  </si>
  <si>
    <t>Sandvik AB</t>
  </si>
  <si>
    <t>SE0000667891</t>
  </si>
  <si>
    <t>Strategic clean technology focus with a strong portfolio of products</t>
  </si>
  <si>
    <t>TELIA SS Equity</t>
  </si>
  <si>
    <t>Telia Co AB</t>
  </si>
  <si>
    <t>SE0000667925</t>
  </si>
  <si>
    <t>Strong efforts for incorporating responsible investment practices</t>
  </si>
  <si>
    <t>Strong governance structure, environmental management and employee safety programs drive performance</t>
  </si>
  <si>
    <t>LNDNF US Equity</t>
  </si>
  <si>
    <t>Lundin Energy AB</t>
  </si>
  <si>
    <t>SE0000825820</t>
  </si>
  <si>
    <t>Lags home market peers in corporate governance practices, particularly in board and ownership</t>
  </si>
  <si>
    <t>HUSQB SS Equity</t>
  </si>
  <si>
    <t>Husqvarna AB</t>
  </si>
  <si>
    <t>SE0001662230</t>
  </si>
  <si>
    <t>Disrupted truck demand amid COVID-19 crisis poses labor management challenges</t>
  </si>
  <si>
    <t>TEL2B SS Equity</t>
  </si>
  <si>
    <t>Tele2 AB</t>
  </si>
  <si>
    <t>SE0005190238</t>
  </si>
  <si>
    <t>Robust governance practices compared to peers, but relatively limited workforce management programs</t>
  </si>
  <si>
    <t>ASSAB SS Equity</t>
  </si>
  <si>
    <t>Assa Abloy AB</t>
  </si>
  <si>
    <t>SE0007100581</t>
  </si>
  <si>
    <t>Strong governance, however complexity related to managing a large workforce constrain the rating</t>
  </si>
  <si>
    <t>SHBA SS Equity</t>
  </si>
  <si>
    <t>Svenska Handelsbanken AB</t>
  </si>
  <si>
    <t>SE0007100599</t>
  </si>
  <si>
    <t>Initiatives in data handling practices and reaching underserved markets drive the upgrade</t>
  </si>
  <si>
    <t>NIBEB SS Equity</t>
  </si>
  <si>
    <t>Nibe Industrier AB</t>
  </si>
  <si>
    <t>SE0008321293</t>
  </si>
  <si>
    <t>Better supply chain oversight, but limited market growth opportunities</t>
  </si>
  <si>
    <t>ESSITYB SS Equity</t>
  </si>
  <si>
    <t>Essity AB</t>
  </si>
  <si>
    <t>SE0009922164</t>
  </si>
  <si>
    <t>Weak business ethics practices and board structure drive downgrade</t>
  </si>
  <si>
    <t>LATOB SS Equity</t>
  </si>
  <si>
    <t>Investment AB Latour</t>
  </si>
  <si>
    <t>SE0010100958</t>
  </si>
  <si>
    <t>Industry leading position reinforced by strong data protection programs</t>
  </si>
  <si>
    <t>ATCOA SS Equity</t>
  </si>
  <si>
    <t>Atlas Copco AB</t>
  </si>
  <si>
    <t>SE0011166610</t>
  </si>
  <si>
    <t>COVID-19-linked layoffs may elevate labor related risks associated with ongoing restructuring</t>
  </si>
  <si>
    <t>ATCOB SS Equity</t>
  </si>
  <si>
    <t>SE0011166628</t>
  </si>
  <si>
    <t>Industry-leading anti-corruption and human rights programs underpin the rating</t>
  </si>
  <si>
    <t>EPIA SS Equity</t>
  </si>
  <si>
    <t>Epiroc AB</t>
  </si>
  <si>
    <t>SE0011166933</t>
  </si>
  <si>
    <t>BOL SS Equity</t>
  </si>
  <si>
    <t>Boliden AB</t>
  </si>
  <si>
    <t>SE0012455673</t>
  </si>
  <si>
    <t>Strong health, safety, and environmental management</t>
  </si>
  <si>
    <t>EVO SS Equity</t>
  </si>
  <si>
    <t>Evolution Gaming Group AB</t>
  </si>
  <si>
    <t>SE0012673267</t>
  </si>
  <si>
    <t>Robust supply chain management initiatives</t>
  </si>
  <si>
    <t>EQT SS Equity</t>
  </si>
  <si>
    <t>EQT AB</t>
  </si>
  <si>
    <t>SE0012853455</t>
  </si>
  <si>
    <t>Commercial 5G launch backed by robust labor upskilling programs and cybersecurity practices</t>
  </si>
  <si>
    <t>KINVB SS Equity</t>
  </si>
  <si>
    <t>Kinnevik AB</t>
  </si>
  <si>
    <t>SE0014684528</t>
  </si>
  <si>
    <t>On track to meet emissions reduction targets, but acquisitions may broaden environmental footprint</t>
  </si>
  <si>
    <t>VMS SP Equity</t>
  </si>
  <si>
    <t>Venture Corp Ltd</t>
  </si>
  <si>
    <t>SG0531000230</t>
  </si>
  <si>
    <t>Nordic leader in ESG integration and green mortgage lending</t>
  </si>
  <si>
    <t>STE SP Equity</t>
  </si>
  <si>
    <t>Singapore Technologies Enginee</t>
  </si>
  <si>
    <t>SG1F60858221</t>
  </si>
  <si>
    <t>SGX SP Equity</t>
  </si>
  <si>
    <t>Singapore Exchange Ltd</t>
  </si>
  <si>
    <t>SG1J26887955</t>
  </si>
  <si>
    <t>Strong focus on environmental impact management and product innovation</t>
  </si>
  <si>
    <t>CAPL SP Equity</t>
  </si>
  <si>
    <t>CapitaLand Ltd</t>
  </si>
  <si>
    <t>SG1J27887962</t>
  </si>
  <si>
    <t>Business ethics practices are on par with peers, but labor management programs appear to be weak</t>
  </si>
  <si>
    <t>DBS SP Equity</t>
  </si>
  <si>
    <t>DBS Group Holdings Ltd</t>
  </si>
  <si>
    <t>SG1L01001701</t>
  </si>
  <si>
    <t>Upholds industry-leading anti-corruption practices</t>
  </si>
  <si>
    <t>UOB SP Equity</t>
  </si>
  <si>
    <t>United Overseas Bank Ltd</t>
  </si>
  <si>
    <t>SG1M31001969</t>
  </si>
  <si>
    <t>SG1M51904654</t>
  </si>
  <si>
    <t>Improved corporate governance practices and health and safety performance drive upgrade</t>
  </si>
  <si>
    <t>SG1M77906915</t>
  </si>
  <si>
    <t>Continued focus on maintaining strong safety performance and commitment to reducing emissions</t>
  </si>
  <si>
    <t>SG1Q52922370</t>
  </si>
  <si>
    <t>Labor management practices challenged by worker protests</t>
  </si>
  <si>
    <t>CIT SP Equity</t>
  </si>
  <si>
    <t>City Developments Ltd</t>
  </si>
  <si>
    <t>SG1R89002252</t>
  </si>
  <si>
    <t>Strong data privacy measures and ESG integration in its investment process</t>
  </si>
  <si>
    <t>SG1S03926213</t>
  </si>
  <si>
    <t>Strong corporate governance performance relative to peers</t>
  </si>
  <si>
    <t>OCBC SP Equity</t>
  </si>
  <si>
    <t>Oversea-Chinese Banking Corp L</t>
  </si>
  <si>
    <t>SG1S04926220</t>
  </si>
  <si>
    <t>Governance practices compares favorably among home market peers</t>
  </si>
  <si>
    <t>UOL SP Equity</t>
  </si>
  <si>
    <t>UOL Group Ltd</t>
  </si>
  <si>
    <t>SG1S83002349</t>
  </si>
  <si>
    <t>Robust cleantech strategy and corporate governance practices</t>
  </si>
  <si>
    <t>WIL SP Equity</t>
  </si>
  <si>
    <t>Wilmar International Ltd</t>
  </si>
  <si>
    <t>SG1T56930848</t>
  </si>
  <si>
    <t>ST SP Equity</t>
  </si>
  <si>
    <t>Singapore Telecommunications L</t>
  </si>
  <si>
    <t>SG1T75931496</t>
  </si>
  <si>
    <t>Robust track record in environmental and safety management; governance practices lead those of peers</t>
  </si>
  <si>
    <t>Improvement in ESG risk management of project finance loans</t>
  </si>
  <si>
    <t>SIA SP Equity</t>
  </si>
  <si>
    <t>Singapore Airlines Ltd</t>
  </si>
  <si>
    <t>SG1V61937297</t>
  </si>
  <si>
    <t>Leads global peers in overall corporate governance performance</t>
  </si>
  <si>
    <t>SG2D18969584</t>
  </si>
  <si>
    <t>Weakening governance practices, but strong safety management and employee management practices</t>
  </si>
  <si>
    <t>2588 HK Equity</t>
  </si>
  <si>
    <t>BOC Aviation Ltd</t>
  </si>
  <si>
    <t>SG9999015267</t>
  </si>
  <si>
    <t>Weakening governance practices drive downgrade</t>
  </si>
  <si>
    <t>GENS SP Equity</t>
  </si>
  <si>
    <t>Genting Singapore Ltd</t>
  </si>
  <si>
    <t>SGXE21576413</t>
  </si>
  <si>
    <t>Demonstrated focus on green building investment, but corporate governance lags leading peers</t>
  </si>
  <si>
    <t>TH0001010014</t>
  </si>
  <si>
    <t>Strong green building focus and health and safety management practices</t>
  </si>
  <si>
    <t>TH0003010R12</t>
  </si>
  <si>
    <t>Low employee turnover, relatively average policies and programs on ESG risk management</t>
  </si>
  <si>
    <t>TH0016010017</t>
  </si>
  <si>
    <t>TCFD adoption and increased sustainable financing activity drive rating upgrade</t>
  </si>
  <si>
    <t>TH0016010R14</t>
  </si>
  <si>
    <t>Continues to demonstrate strong health and safety programs, robust corporate governance practices</t>
  </si>
  <si>
    <t>TH0101010R14</t>
  </si>
  <si>
    <t>Exit from High Carbon Stock Approach Steering Committee criticized by environmental groups</t>
  </si>
  <si>
    <t>TH0201010R12</t>
  </si>
  <si>
    <t>Strong ESG framework, however, continues to face data security related controversies</t>
  </si>
  <si>
    <t>TH0221010R10</t>
  </si>
  <si>
    <t>TH0264010R10</t>
  </si>
  <si>
    <t>Elevated labor management challenges due to COVID-19</t>
  </si>
  <si>
    <t>TH0268010R11</t>
  </si>
  <si>
    <t>Strong green building focus, but human capital development programs appear weak</t>
  </si>
  <si>
    <t>TH0355010R16</t>
  </si>
  <si>
    <t>Governance risks posed by ownership structure, limited employee benefits drive downgrade</t>
  </si>
  <si>
    <t>TH0375010R14</t>
  </si>
  <si>
    <t>Poor governance practices and gaps in responsible gambling efforts</t>
  </si>
  <si>
    <t>TH0465010R13</t>
  </si>
  <si>
    <t>Improved data privacy and security mechanisms drive the upgrade.</t>
  </si>
  <si>
    <t>TH0481010R10</t>
  </si>
  <si>
    <t>Sustained carbon emissions management</t>
  </si>
  <si>
    <t>TH0637010R17</t>
  </si>
  <si>
    <t>Leads peers in talent management and board structure; fairly robust customer protection framework</t>
  </si>
  <si>
    <t>TH0646010R18</t>
  </si>
  <si>
    <t>TH0737010R15</t>
  </si>
  <si>
    <t>Improvements in safety measures drive upgrade; minimal progress in water reduction</t>
  </si>
  <si>
    <t>TH0765010R16</t>
  </si>
  <si>
    <t>Accelerating business through 5G</t>
  </si>
  <si>
    <t>TH1027010R10</t>
  </si>
  <si>
    <t>Strong labor management practices and safety performance</t>
  </si>
  <si>
    <t>TH1074010R12</t>
  </si>
  <si>
    <t>TH3545010R19</t>
  </si>
  <si>
    <t>Well-positioned to address labor-related risks, though anti-corruption measures remain limited</t>
  </si>
  <si>
    <t>TH5456010R17</t>
  </si>
  <si>
    <t>Curtailed controversy impact; strong carbon emissions management</t>
  </si>
  <si>
    <t>TH6068010R19</t>
  </si>
  <si>
    <t>Robust cyber-security policies; low exposure to risks related to labor management</t>
  </si>
  <si>
    <t>TH6488010R19</t>
  </si>
  <si>
    <t>TH6999010R15</t>
  </si>
  <si>
    <t>Leading employee management framework; corporate governance issues remain</t>
  </si>
  <si>
    <t>TH7545010R15</t>
  </si>
  <si>
    <t>Power generation operations continue to pose ESG risks</t>
  </si>
  <si>
    <t>TH8319010R14</t>
  </si>
  <si>
    <t>Leading carbon management and environmental performance</t>
  </si>
  <si>
    <t>TH8752010R16</t>
  </si>
  <si>
    <t>Strong data security programs drive upgrade; corporate governance issues persist</t>
  </si>
  <si>
    <t>AKBNK TI Equity</t>
  </si>
  <si>
    <t>Akbank TAS</t>
  </si>
  <si>
    <t>TRAAKBNK91N6</t>
  </si>
  <si>
    <t>ASELS TI Equity</t>
  </si>
  <si>
    <t>Aselsan Elektronik Sanayi Ve T</t>
  </si>
  <si>
    <t>TRAASELS91H2</t>
  </si>
  <si>
    <t>Enhanced water management plan; trails leading peers in chemical safety management</t>
  </si>
  <si>
    <t>EREGL TI Equity</t>
  </si>
  <si>
    <t>Eregli Demir ve Celik Fabrikal</t>
  </si>
  <si>
    <t>TRAEREGL91G3</t>
  </si>
  <si>
    <t>Reduced air pollutant emissions and improved governance practices</t>
  </si>
  <si>
    <t>GARAN TI Equity</t>
  </si>
  <si>
    <t>Turkiye Garanti Bankasi AS</t>
  </si>
  <si>
    <t>TRAGARAN91N1</t>
  </si>
  <si>
    <t>Focus on developing  energy storage options and electric vehicles underpin rating</t>
  </si>
  <si>
    <t>TCELL TI Equity</t>
  </si>
  <si>
    <t>Turkcell Iletisim Hizmetleri A</t>
  </si>
  <si>
    <t>TRATCELL91M1</t>
  </si>
  <si>
    <t>Lags peers in talent management and cybersecurity programs</t>
  </si>
  <si>
    <t>TUPRS TI Equity</t>
  </si>
  <si>
    <t>Turkiye Petrol Rafinerileri AS</t>
  </si>
  <si>
    <t>TRATUPRS91E8</t>
  </si>
  <si>
    <t>Strong responsible lending practices but some governance concerns persist</t>
  </si>
  <si>
    <t>BIMAS TI Equity</t>
  </si>
  <si>
    <t>BIM Birlesik Magazalar AS</t>
  </si>
  <si>
    <t>TREBIMM00018</t>
  </si>
  <si>
    <t>Moderate environmental footprint; robust talent management programs</t>
  </si>
  <si>
    <t>1101 TT Equity</t>
  </si>
  <si>
    <t>Taiwan Cement Corp</t>
  </si>
  <si>
    <t>TW0001101004</t>
  </si>
  <si>
    <t>Weak board structure, limited anti-corruption controls</t>
  </si>
  <si>
    <t>1102 TT Equity</t>
  </si>
  <si>
    <t>Asia Cement Corp</t>
  </si>
  <si>
    <t>TW0001102002</t>
  </si>
  <si>
    <t>Focus on renewables and gas-fired power generation limits environmental footprint</t>
  </si>
  <si>
    <t>1216 TT Equity</t>
  </si>
  <si>
    <t>Uni-President Enterprises Corp</t>
  </si>
  <si>
    <t>TW0001216000</t>
  </si>
  <si>
    <t>Limited decarbonization efforts, with gas-fired capacity additions</t>
  </si>
  <si>
    <t>1301 TT Equity</t>
  </si>
  <si>
    <t>Formosa Plastics Corp</t>
  </si>
  <si>
    <t>TW0001301000</t>
  </si>
  <si>
    <t>Robust quality programs; lags on environmental measures</t>
  </si>
  <si>
    <t>1303 TT Equity</t>
  </si>
  <si>
    <t>Nan Ya Plastics Corp</t>
  </si>
  <si>
    <t>TW0001303006</t>
  </si>
  <si>
    <t>Improved ESG risk integration in corporate lending; lagging corporate governance practices</t>
  </si>
  <si>
    <t>1326 TT Equity</t>
  </si>
  <si>
    <t>Formosa Chemicals &amp; Fibre Corp</t>
  </si>
  <si>
    <t>TW0001326007</t>
  </si>
  <si>
    <t>Governance concerns persist</t>
  </si>
  <si>
    <t>1476 TT Equity</t>
  </si>
  <si>
    <t>Eclat Textile Co Ltd</t>
  </si>
  <si>
    <t>TW0001476000</t>
  </si>
  <si>
    <t>Lags peers in demonstrating strong board and ownership structure</t>
  </si>
  <si>
    <t>2002 TT Equity</t>
  </si>
  <si>
    <t>China Steel Corp</t>
  </si>
  <si>
    <t>TW0002002003</t>
  </si>
  <si>
    <t>Re-assessment of controversy drives upgrade but governance framework continues to remain weak</t>
  </si>
  <si>
    <t>2049 TT Equity</t>
  </si>
  <si>
    <t>Hiwin Technologies Corp</t>
  </si>
  <si>
    <t>TW0002049004</t>
  </si>
  <si>
    <t>Improved data security practices, but governance concerns weigh on the rating</t>
  </si>
  <si>
    <t>2207 TT Equity</t>
  </si>
  <si>
    <t>Hotai Motor Co Ltd</t>
  </si>
  <si>
    <t>TW0002207008</t>
  </si>
  <si>
    <t>Health and safety performance still lags those of peers</t>
  </si>
  <si>
    <t>2301 TT Equity</t>
  </si>
  <si>
    <t>Lite-On Technology Corp</t>
  </si>
  <si>
    <t>TW0002301009</t>
  </si>
  <si>
    <t>Lagging labor management programs</t>
  </si>
  <si>
    <t>2303 TT Equity</t>
  </si>
  <si>
    <t>United Microelectronics Corp</t>
  </si>
  <si>
    <t>TW0002303005</t>
  </si>
  <si>
    <t>Increasing investments in carbon mitigation to support stronger emissions reduction target</t>
  </si>
  <si>
    <t>2308 TT Equity</t>
  </si>
  <si>
    <t>Delta Electronics Inc</t>
  </si>
  <si>
    <t>TW0002308004</t>
  </si>
  <si>
    <t>Governance practices, controversies related to impact of Taroko mine extension weigh on rating</t>
  </si>
  <si>
    <t>2317 TT Equity</t>
  </si>
  <si>
    <t>Hon Hai Precision Industry Co</t>
  </si>
  <si>
    <t>TW0002317005</t>
  </si>
  <si>
    <t>Overall environmental management practices trail those of peers</t>
  </si>
  <si>
    <t>2327 TT Equity</t>
  </si>
  <si>
    <t>Yageo Corp</t>
  </si>
  <si>
    <t>TW0002327004</t>
  </si>
  <si>
    <t>Improved carbon mitigation measures and corporate governance practices drive upgrade</t>
  </si>
  <si>
    <t>2330 TT Equity</t>
  </si>
  <si>
    <t>Taiwan Semiconductor Manufactu</t>
  </si>
  <si>
    <t>TW0002330008</t>
  </si>
  <si>
    <t>Sub-par corporate governance practices</t>
  </si>
  <si>
    <t>Leveraging digital capabilities while driving financial inclusion</t>
  </si>
  <si>
    <t>2345 TT Equity</t>
  </si>
  <si>
    <t>Accton Technology Corp</t>
  </si>
  <si>
    <t>TW0002345006</t>
  </si>
  <si>
    <t>Improved carbon reduction targets; chemical safety management lags peers</t>
  </si>
  <si>
    <t>2353 TT Equity</t>
  </si>
  <si>
    <t>Acer Inc</t>
  </si>
  <si>
    <t>TW0002353000</t>
  </si>
  <si>
    <t>Robust environmental programs; below-par corporate governance and business ethics practices</t>
  </si>
  <si>
    <t>2357 TT Equity</t>
  </si>
  <si>
    <t>Asustek Computer Inc</t>
  </si>
  <si>
    <t>TW0002357001</t>
  </si>
  <si>
    <t>Corporate governance practices on par with those of global peers</t>
  </si>
  <si>
    <t>2377 TT Equity</t>
  </si>
  <si>
    <t>Micro-Star International Co Lt</t>
  </si>
  <si>
    <t>TW0002377009</t>
  </si>
  <si>
    <t>Leads peers in anti-corruption measures, but continues to lag on corporate governance practices</t>
  </si>
  <si>
    <t>2379 TT Equity</t>
  </si>
  <si>
    <t>Realtek Semiconductor Corp</t>
  </si>
  <si>
    <t>TW0002379005</t>
  </si>
  <si>
    <t>Strong data protection measures, but lags peers in corporate governance practices</t>
  </si>
  <si>
    <t>2382 TT Equity</t>
  </si>
  <si>
    <t>Quanta Computer Inc</t>
  </si>
  <si>
    <t>TW0002382009</t>
  </si>
  <si>
    <t>Strong human capital development focus; corporate governance practices lag those of leading peers</t>
  </si>
  <si>
    <t>2395 TT Equity</t>
  </si>
  <si>
    <t>Advantech Co Ltd</t>
  </si>
  <si>
    <t>TW0002395001</t>
  </si>
  <si>
    <t>Strong talent retention programs; high water usage intensity relative to peers</t>
  </si>
  <si>
    <t>2408 TT Equity</t>
  </si>
  <si>
    <t>Nanya Technology Corp</t>
  </si>
  <si>
    <t>TW0002408002</t>
  </si>
  <si>
    <t>Targeted R&amp;D investments present substantial cleantech opportunities</t>
  </si>
  <si>
    <t>2409 TT Equity</t>
  </si>
  <si>
    <t>AU Optronics Corp</t>
  </si>
  <si>
    <t>TW0002409000</t>
  </si>
  <si>
    <t>Issues on labor management and weak chemical safety policies weigh on rating</t>
  </si>
  <si>
    <t>2412 TT Equity</t>
  </si>
  <si>
    <t>Chunghwa Telecom Co Ltd</t>
  </si>
  <si>
    <t>TW0002412004</t>
  </si>
  <si>
    <t>2454 TT Equity</t>
  </si>
  <si>
    <t>MediaTek Inc</t>
  </si>
  <si>
    <t>TW0002454006</t>
  </si>
  <si>
    <t>Strengthened strategic focus on ESG-related issues, strong water conservation programs</t>
  </si>
  <si>
    <t>2474 TT Equity</t>
  </si>
  <si>
    <t>Catcher Technology Co Ltd</t>
  </si>
  <si>
    <t>TW0002474004</t>
  </si>
  <si>
    <t>Board independence could enable effective oversight of management</t>
  </si>
  <si>
    <t>2492 TT Equity</t>
  </si>
  <si>
    <t>Walsin Technology Corp</t>
  </si>
  <si>
    <t>TW0002492006</t>
  </si>
  <si>
    <t>Robust conflict mineral policy and strong supply chain management underpin the rating</t>
  </si>
  <si>
    <t>2542 TT Equity</t>
  </si>
  <si>
    <t>Highwealth Construction Corp</t>
  </si>
  <si>
    <t>TW0002542008</t>
  </si>
  <si>
    <t>Improvements on social parameters add to the strong product recycling and conflict mineral policies</t>
  </si>
  <si>
    <t>2633 TT Equity</t>
  </si>
  <si>
    <t>Taiwan High Speed Rail Corp</t>
  </si>
  <si>
    <t>TW0002633005</t>
  </si>
  <si>
    <t>Relatively weak governance practices and supply chain audit mechanisms drive downgrade</t>
  </si>
  <si>
    <t>2801 TT Equity</t>
  </si>
  <si>
    <t>Chang Hwa Commercial Bank Ltd</t>
  </si>
  <si>
    <t>TW0002801008</t>
  </si>
  <si>
    <t>Moderate governance practices, trails peers in conflict-free material sourcing initiatives</t>
  </si>
  <si>
    <t>2834 TT Equity</t>
  </si>
  <si>
    <t>Taiwan Business Bank</t>
  </si>
  <si>
    <t>TW0002834009</t>
  </si>
  <si>
    <t>Strong initiatives to trace raw materials; workforce challenges persist</t>
  </si>
  <si>
    <t>2880 TT Equity</t>
  </si>
  <si>
    <t>Hua Nan Financial Holdings Co</t>
  </si>
  <si>
    <t>TW0002880002</t>
  </si>
  <si>
    <t>Strong cleantech initiatives, but weak talent management programs</t>
  </si>
  <si>
    <t>2881 TT Equity</t>
  </si>
  <si>
    <t>Fubon Financial Holding Co Ltd</t>
  </si>
  <si>
    <t>TW0002881000</t>
  </si>
  <si>
    <t>Limited cleantech portfolio; continues to improve water recycling rate</t>
  </si>
  <si>
    <t>2882 TT Equity</t>
  </si>
  <si>
    <t>Cathay Financial Holding Co Lt</t>
  </si>
  <si>
    <t>TW0002882008</t>
  </si>
  <si>
    <t>Robust chemical safety initiatives drive score</t>
  </si>
  <si>
    <t>2883 TT Equity</t>
  </si>
  <si>
    <t>China Development Financial Ho</t>
  </si>
  <si>
    <t>TW0002883006</t>
  </si>
  <si>
    <t>Industry-leading data security programs, robust labor management</t>
  </si>
  <si>
    <t>2884 TT Equity</t>
  </si>
  <si>
    <t>E.Sun Financial Holding Co Ltd</t>
  </si>
  <si>
    <t>TW0002884004</t>
  </si>
  <si>
    <t>Strong initiatives for managing human capital, but governance issues persist</t>
  </si>
  <si>
    <t>2885 TT Equity</t>
  </si>
  <si>
    <t>Yuanta Financial Holding Co Lt</t>
  </si>
  <si>
    <t>TW0002885001</t>
  </si>
  <si>
    <t>Continued labor rights allegations at units in developing markets</t>
  </si>
  <si>
    <t>2886 TT Equity</t>
  </si>
  <si>
    <t>Mega Financial Holding Co Ltd</t>
  </si>
  <si>
    <t>TW0002886009</t>
  </si>
  <si>
    <t>Weak environmental policies drive overall rating</t>
  </si>
  <si>
    <t>2887 TT Equity</t>
  </si>
  <si>
    <t>Taishin Financial Holding Co L</t>
  </si>
  <si>
    <t>TW0002887007</t>
  </si>
  <si>
    <t>Limited health and safety programs relative to peers</t>
  </si>
  <si>
    <t>2890 TT Equity</t>
  </si>
  <si>
    <t>SinoPac Financial Holdings Co</t>
  </si>
  <si>
    <t>TW0002890001</t>
  </si>
  <si>
    <t>Improving safety and anti-corruption control measures</t>
  </si>
  <si>
    <t>2891 TT Equity</t>
  </si>
  <si>
    <t>CTBC Financial Holding Co Ltd</t>
  </si>
  <si>
    <t>TW0002891009</t>
  </si>
  <si>
    <t>Initiated employee engagement programs; continues to adopt limited data security measures</t>
  </si>
  <si>
    <t>2892 TT Equity</t>
  </si>
  <si>
    <t>First Financial Holding Co Ltd</t>
  </si>
  <si>
    <t>TW0002892007</t>
  </si>
  <si>
    <t>Strong data protection mechanisms and customer financial protection programs, relative to peers</t>
  </si>
  <si>
    <t>2912 TT Equity</t>
  </si>
  <si>
    <t>President Chain Store Corp</t>
  </si>
  <si>
    <t>TW0002912003</t>
  </si>
  <si>
    <t>Improvements on data handling and governance practices drive the upgrade</t>
  </si>
  <si>
    <t>3008 TT Equity</t>
  </si>
  <si>
    <t>Largan Precision Co Ltd</t>
  </si>
  <si>
    <t>TW0003008009</t>
  </si>
  <si>
    <t>Strong focus on ESG-integrated investment; improved ethics policies and privacy protection practices</t>
  </si>
  <si>
    <t>3034 TT Equity</t>
  </si>
  <si>
    <t>Novatek Microelectronics Corp</t>
  </si>
  <si>
    <t>TW0003034005</t>
  </si>
  <si>
    <t>Adherence to best practices in data privacy and investment operations</t>
  </si>
  <si>
    <t>3037 TT Equity</t>
  </si>
  <si>
    <t>Unimicron Technology Corp</t>
  </si>
  <si>
    <t>TW0003037008</t>
  </si>
  <si>
    <t>Improved corporate governance, talent management practices and ESG integration</t>
  </si>
  <si>
    <t>3045 TT Equity</t>
  </si>
  <si>
    <t>Taiwan Mobile Co Ltd</t>
  </si>
  <si>
    <t>TW0003045001</t>
  </si>
  <si>
    <t>Improved customer data protection practices</t>
  </si>
  <si>
    <t>3105 TT Equity</t>
  </si>
  <si>
    <t>Win Semiconductors Corp</t>
  </si>
  <si>
    <t>TW0003105003</t>
  </si>
  <si>
    <t>Lagging consumer protection and corporate governance practices</t>
  </si>
  <si>
    <t>3231 TT Equity</t>
  </si>
  <si>
    <t>Wistron Corp</t>
  </si>
  <si>
    <t>TW0003231007</t>
  </si>
  <si>
    <t>Improved climate risk and complaints management drive upgrade</t>
  </si>
  <si>
    <t>3711 TT Equity</t>
  </si>
  <si>
    <t>ASE Technology Holding Co Ltd</t>
  </si>
  <si>
    <t>TW0003711008</t>
  </si>
  <si>
    <t>Strong responsible lending practices, but some corporate governance concerns persist</t>
  </si>
  <si>
    <t>4743 TT Equity</t>
  </si>
  <si>
    <t>Oneness Biotech Co Ltd</t>
  </si>
  <si>
    <t>TW0004743000</t>
  </si>
  <si>
    <t>Improved ESG risk integration in corporate financing drives upgrade</t>
  </si>
  <si>
    <t>4904 TT Equity</t>
  </si>
  <si>
    <t>Far EasTone Telecommunications</t>
  </si>
  <si>
    <t>TW0004904008</t>
  </si>
  <si>
    <t>ESG integration in lending and impact investing efforts drive upgrade</t>
  </si>
  <si>
    <t>4938 TT Equity</t>
  </si>
  <si>
    <t>Pegatron Corp</t>
  </si>
  <si>
    <t>TW0004938006</t>
  </si>
  <si>
    <t>Leads peers in talent management and consumer financial protection</t>
  </si>
  <si>
    <t>5269 TT Equity</t>
  </si>
  <si>
    <t>ASMedia Technology Inc</t>
  </si>
  <si>
    <t>TW0005269005</t>
  </si>
  <si>
    <t>Strong labor management programs and quality assurance measures</t>
  </si>
  <si>
    <t>5876 TT Equity</t>
  </si>
  <si>
    <t>Shanghai Commercial &amp; Savings</t>
  </si>
  <si>
    <t>TW0005876007</t>
  </si>
  <si>
    <t>Unclear strategies on how to diversity cleantech products</t>
  </si>
  <si>
    <t>5880 TT Equity</t>
  </si>
  <si>
    <t>Taiwan Cooperative Financial H</t>
  </si>
  <si>
    <t>TW0005880009</t>
  </si>
  <si>
    <t>Limited cleantech portfolio; falls short of adopting strong governance practices</t>
  </si>
  <si>
    <t>6488 TT Equity</t>
  </si>
  <si>
    <t>Globalwafers Co Ltd</t>
  </si>
  <si>
    <t>TW0006488000</t>
  </si>
  <si>
    <t>6669 TT Equity</t>
  </si>
  <si>
    <t>Wiwynn Corp</t>
  </si>
  <si>
    <t>TW0006669005</t>
  </si>
  <si>
    <t>Above-par labor management and data security practices; but governance risks persist</t>
  </si>
  <si>
    <t>9910 TT Equity</t>
  </si>
  <si>
    <t>Feng TAY Enterprise Co Ltd</t>
  </si>
  <si>
    <t>TW0009910000</t>
  </si>
  <si>
    <t>Strong talent management strategy; limited measures for responsible sourcing of conflict minerals</t>
  </si>
  <si>
    <t>9921 TT Equity</t>
  </si>
  <si>
    <t>Giant Manufacturing Co Ltd</t>
  </si>
  <si>
    <t>TW0009921007</t>
  </si>
  <si>
    <t>Outperforms peers with target-driven focus on mineral tracing</t>
  </si>
  <si>
    <t>AFL US Equity</t>
  </si>
  <si>
    <t>Aflac Inc</t>
  </si>
  <si>
    <t>US0010551028</t>
  </si>
  <si>
    <t>Strong water and talent management programs; lags peers in adopting a cleantech strategy</t>
  </si>
  <si>
    <t>US00123Q1040</t>
  </si>
  <si>
    <t>Talent retention programs lag those of peers; quality management performance appears strong</t>
  </si>
  <si>
    <t>AES US Equity</t>
  </si>
  <si>
    <t>AES Corp/The</t>
  </si>
  <si>
    <t>US00130H1059</t>
  </si>
  <si>
    <t>Strong data security practices; however, corporate governance policies remain weak</t>
  </si>
  <si>
    <t>T US Equity</t>
  </si>
  <si>
    <t>AT&amp;T Inc</t>
  </si>
  <si>
    <t>US00206R1023</t>
  </si>
  <si>
    <t>Labor related controversies and weak programs exacerbate associated labor risks</t>
  </si>
  <si>
    <t>ABT US Equity</t>
  </si>
  <si>
    <t>Abbott Laboratories</t>
  </si>
  <si>
    <t>US0028241000</t>
  </si>
  <si>
    <t>Weak perceived performance across ESG parameters</t>
  </si>
  <si>
    <t>ABBV US Equity</t>
  </si>
  <si>
    <t>AbbVie Inc</t>
  </si>
  <si>
    <t>US00287Y1091</t>
  </si>
  <si>
    <t>Increased focus on anti-money laundering efforts and whistleblower protection</t>
  </si>
  <si>
    <t>ABMD US Equity</t>
  </si>
  <si>
    <t>ABIOMED Inc</t>
  </si>
  <si>
    <t>US0036541003</t>
  </si>
  <si>
    <t>Strengthened business ethics policies drive upgrade</t>
  </si>
  <si>
    <t>ATVI US Equity</t>
  </si>
  <si>
    <t>Activision Blizzard Inc</t>
  </si>
  <si>
    <t>US00507V1098</t>
  </si>
  <si>
    <t>Limited employee engagement and clean technology initiatives; governance practices on par with peers</t>
  </si>
  <si>
    <t>ADBE US Equity</t>
  </si>
  <si>
    <t>Adobe Inc</t>
  </si>
  <si>
    <t>US00724F1012</t>
  </si>
  <si>
    <t>Enhanced labor management policies and programs across in-house operations and supply chain</t>
  </si>
  <si>
    <t>AAP US Equity</t>
  </si>
  <si>
    <t>Advance Auto Parts Inc</t>
  </si>
  <si>
    <t>US00751Y1064</t>
  </si>
  <si>
    <t>Robust corporate governance practices, but below-par chemical safety management</t>
  </si>
  <si>
    <t>AMD US Equity</t>
  </si>
  <si>
    <t>Advanced Micro Devices Inc</t>
  </si>
  <si>
    <t>US0079031078</t>
  </si>
  <si>
    <t>Limited product safety and supply chain management systems</t>
  </si>
  <si>
    <t>A US Equity</t>
  </si>
  <si>
    <t>Agilent Technologies Inc</t>
  </si>
  <si>
    <t>US00846U1016</t>
  </si>
  <si>
    <t>APD US Equity</t>
  </si>
  <si>
    <t>Air Products and Chemicals Inc</t>
  </si>
  <si>
    <t>US0091581068</t>
  </si>
  <si>
    <t>Lack of ESG due diligence in investments and limited talent programs constrain the rating</t>
  </si>
  <si>
    <t>AKAM US Equity</t>
  </si>
  <si>
    <t>Akamai Technologies Inc</t>
  </si>
  <si>
    <t>US00971T1016</t>
  </si>
  <si>
    <t>Emphasis on corporate behavior in governance assessment drives downgrade</t>
  </si>
  <si>
    <t>ALB US Equity</t>
  </si>
  <si>
    <t>Albemarle Corp</t>
  </si>
  <si>
    <t>US0126531013</t>
  </si>
  <si>
    <t>Challenges remain in balancing talent retention and labor redundancy</t>
  </si>
  <si>
    <t>US0152711091</t>
  </si>
  <si>
    <t>Increased focus on governance assessment; product recalls persist</t>
  </si>
  <si>
    <t>ALXN US Equity</t>
  </si>
  <si>
    <t>Alexion Pharmaceuticals Inc</t>
  </si>
  <si>
    <t>US0153511094</t>
  </si>
  <si>
    <t>Alibaba Group Holding Ltd</t>
  </si>
  <si>
    <t>US01609W1027</t>
  </si>
  <si>
    <t>Robust quality management programs underpin rating</t>
  </si>
  <si>
    <t>ALGN US Equity</t>
  </si>
  <si>
    <t>Align Technology Inc</t>
  </si>
  <si>
    <t>US0162551016</t>
  </si>
  <si>
    <t>Y US Equity</t>
  </si>
  <si>
    <t>Alleghany Corp</t>
  </si>
  <si>
    <t>US0171751003</t>
  </si>
  <si>
    <t>Robust employee management initiatives amid continued business expansion</t>
  </si>
  <si>
    <t>LNT US Equity</t>
  </si>
  <si>
    <t>Alliant Energy Corp</t>
  </si>
  <si>
    <t>US0188021085</t>
  </si>
  <si>
    <t>Leads peers in governance practices; relatively limited workforce management programs</t>
  </si>
  <si>
    <t>ALL US Equity</t>
  </si>
  <si>
    <t>Allstate Corp/The</t>
  </si>
  <si>
    <t>US0200021014</t>
  </si>
  <si>
    <t>Comprehensive talent retention strategy and conflict minerals program</t>
  </si>
  <si>
    <t>ALLY US Equity</t>
  </si>
  <si>
    <t>Ally Financial Inc</t>
  </si>
  <si>
    <t>US02005N1000</t>
  </si>
  <si>
    <t>Overall robust initiatives to manage ESG risks, but ownership structure weak relative to peers</t>
  </si>
  <si>
    <t>ALNY US Equity</t>
  </si>
  <si>
    <t>Alnylam Pharmaceuticals Inc</t>
  </si>
  <si>
    <t>US02043Q1076</t>
  </si>
  <si>
    <t>Industry-leading occupational safety measures; below-par carbon mitigation strategy</t>
  </si>
  <si>
    <t>GOOG US Equity</t>
  </si>
  <si>
    <t>Alphabet Inc</t>
  </si>
  <si>
    <t>US02079K1079</t>
  </si>
  <si>
    <t>Talent management initiatives continue to trail those of better-performing peers</t>
  </si>
  <si>
    <t>GOOGL US Equity</t>
  </si>
  <si>
    <t>US02079K3059</t>
  </si>
  <si>
    <t>Improved measures to mitigate carbon emissions</t>
  </si>
  <si>
    <t>ATUS US Equity</t>
  </si>
  <si>
    <t>Altice USA Inc</t>
  </si>
  <si>
    <t>US02156K1034</t>
  </si>
  <si>
    <t>Relatively weak governance, but strong efforts to invest in environmentally sustainable properties</t>
  </si>
  <si>
    <t>MO US Equity</t>
  </si>
  <si>
    <t>Altria Group Inc</t>
  </si>
  <si>
    <t>US02209S1033</t>
  </si>
  <si>
    <t>Enhanced oversight and improvement in talent management programs drive upgrade</t>
  </si>
  <si>
    <t>AMZN US Equity</t>
  </si>
  <si>
    <t>Amazon.com Inc</t>
  </si>
  <si>
    <t>US0231351067</t>
  </si>
  <si>
    <t>Improved human capital development initiatives, but governance concerns persist</t>
  </si>
  <si>
    <t>UHAL US Equity</t>
  </si>
  <si>
    <t>AMERCO</t>
  </si>
  <si>
    <t>US0235861004</t>
  </si>
  <si>
    <t>Lacks ESG integration in investments; weak data security mechanisms.</t>
  </si>
  <si>
    <t>AEE US Equity</t>
  </si>
  <si>
    <t>Ameren Corp</t>
  </si>
  <si>
    <t>US0236081024</t>
  </si>
  <si>
    <t>Dominance of coal power generation with aggressive renewable energy addition to reduce GHG footprint</t>
  </si>
  <si>
    <t>AEP US Equity</t>
  </si>
  <si>
    <t>American Electric Power Co Inc</t>
  </si>
  <si>
    <t>US0255371017</t>
  </si>
  <si>
    <t>Proactive climate risk mitigation policies</t>
  </si>
  <si>
    <t>AXP US Equity</t>
  </si>
  <si>
    <t>American Express Co</t>
  </si>
  <si>
    <t>US0258161092</t>
  </si>
  <si>
    <t>Risky involvement in the auto finance market; stabilized employee turnover</t>
  </si>
  <si>
    <t>AFG US Equity</t>
  </si>
  <si>
    <t>American Financial Group Inc/O</t>
  </si>
  <si>
    <t>US0259321042</t>
  </si>
  <si>
    <t>AIG US Equity</t>
  </si>
  <si>
    <t>American International Group I</t>
  </si>
  <si>
    <t>US0268747849</t>
  </si>
  <si>
    <t>US03027X1000</t>
  </si>
  <si>
    <t>Minimal measures to address data security and corruption risks</t>
  </si>
  <si>
    <t>ABC US Equity</t>
  </si>
  <si>
    <t>AmerisourceBergen Corp</t>
  </si>
  <si>
    <t>US03073E1055</t>
  </si>
  <si>
    <t>AMP US Equity</t>
  </si>
  <si>
    <t>Ameriprise Financial Inc</t>
  </si>
  <si>
    <t>US03076C1062</t>
  </si>
  <si>
    <t>AME US Equity</t>
  </si>
  <si>
    <t>AMETEK Inc</t>
  </si>
  <si>
    <t>US0311001004</t>
  </si>
  <si>
    <t>Vehicle rental business poses low ESG-related risks, but concerns on board structure persist</t>
  </si>
  <si>
    <t>AMGN US Equity</t>
  </si>
  <si>
    <t>Amgen Inc</t>
  </si>
  <si>
    <t>US0311621009</t>
  </si>
  <si>
    <t>Improved water and labor management programs drive upgrade</t>
  </si>
  <si>
    <t>APH US Equity</t>
  </si>
  <si>
    <t>Amphenol Corp</t>
  </si>
  <si>
    <t>US0320951017</t>
  </si>
  <si>
    <t>Investment in electric T&amp;D operations and efforts geared towards decarbonization</t>
  </si>
  <si>
    <t>ADI US Equity</t>
  </si>
  <si>
    <t>Analog Devices Inc</t>
  </si>
  <si>
    <t>US0326541051</t>
  </si>
  <si>
    <t>Continues to lead global peers across governance and environmental pillars</t>
  </si>
  <si>
    <t>US0357104092</t>
  </si>
  <si>
    <t>Lags industry peers in mitigating climate change risks and ESG integration in investing decisions</t>
  </si>
  <si>
    <t>ANSS US Equity</t>
  </si>
  <si>
    <t>ANSYS Inc</t>
  </si>
  <si>
    <t>US03662Q1058</t>
  </si>
  <si>
    <t>Improved efforts to mitigate risks related to climate change drive the upgrade</t>
  </si>
  <si>
    <t>ANTM US Equity</t>
  </si>
  <si>
    <t>Anthem Inc</t>
  </si>
  <si>
    <t>US0367521038</t>
  </si>
  <si>
    <t>Strong governance framework drives the upgrade</t>
  </si>
  <si>
    <t>APO US Equity</t>
  </si>
  <si>
    <t>Apollo Global Management Inc</t>
  </si>
  <si>
    <t>US03768E1055</t>
  </si>
  <si>
    <t>AAPL US Equity</t>
  </si>
  <si>
    <t>Apple Inc</t>
  </si>
  <si>
    <t>US0378331005</t>
  </si>
  <si>
    <t>AMAT US Equity</t>
  </si>
  <si>
    <t>Applied Materials Inc</t>
  </si>
  <si>
    <t>US0382221051</t>
  </si>
  <si>
    <t>Talent management programs drive upgrade</t>
  </si>
  <si>
    <t>ARMK US Equity</t>
  </si>
  <si>
    <t>Aramark</t>
  </si>
  <si>
    <t>US03852U1060</t>
  </si>
  <si>
    <t>Lacks industry-best practices for emission control and labor management</t>
  </si>
  <si>
    <t>ADM US Equity</t>
  </si>
  <si>
    <t>Archer-Daniels-Midland Co</t>
  </si>
  <si>
    <t>US0394831020</t>
  </si>
  <si>
    <t>Overall strong ESG strategy; yet, repeated Form 483s indicate potential product quality issues</t>
  </si>
  <si>
    <t>ANET US Equity</t>
  </si>
  <si>
    <t>Arista Networks Inc</t>
  </si>
  <si>
    <t>US0404131064</t>
  </si>
  <si>
    <t>Limited labor management initiatives despite increasing workforce</t>
  </si>
  <si>
    <t>ARW US Equity</t>
  </si>
  <si>
    <t>Arrow Electronics Inc</t>
  </si>
  <si>
    <t>US0427351004</t>
  </si>
  <si>
    <t>Strategic focus on cleantech; impending acquisition may pose staff integration challenges</t>
  </si>
  <si>
    <t>AIZ US Equity</t>
  </si>
  <si>
    <t>Assurant Inc</t>
  </si>
  <si>
    <t>US04621X1081</t>
  </si>
  <si>
    <t>Strong corporate behavior policies drive upgrade</t>
  </si>
  <si>
    <t>ATO US Equity</t>
  </si>
  <si>
    <t>Atmos Energy Corp</t>
  </si>
  <si>
    <t>US0495601058</t>
  </si>
  <si>
    <t>ADSK US Equity</t>
  </si>
  <si>
    <t>Autodesk Inc</t>
  </si>
  <si>
    <t>US0527691069</t>
  </si>
  <si>
    <t>Improved programs to address challenges related to data security</t>
  </si>
  <si>
    <t>Autohome Inc</t>
  </si>
  <si>
    <t>US05278C1071</t>
  </si>
  <si>
    <t>Weak corporate governance practices and human capital initiatives</t>
  </si>
  <si>
    <t>ALV US Equity</t>
  </si>
  <si>
    <t>Autoliv Inc</t>
  </si>
  <si>
    <t>US0528001094</t>
  </si>
  <si>
    <t>ADP US Equity</t>
  </si>
  <si>
    <t>Automatic Data Processing Inc</t>
  </si>
  <si>
    <t>US0530151036</t>
  </si>
  <si>
    <t>AZO US Equity</t>
  </si>
  <si>
    <t>AutoZone Inc</t>
  </si>
  <si>
    <t>US0533321024</t>
  </si>
  <si>
    <t>Lagging measures to mitigate business ethics-related risks; labor challenges persist</t>
  </si>
  <si>
    <t>AVLR US Equity</t>
  </si>
  <si>
    <t>Avalara Inc</t>
  </si>
  <si>
    <t>US05338G1067</t>
  </si>
  <si>
    <t>Reassessment of water stress exposure and evaluation of community engagement efforts drive upgrade</t>
  </si>
  <si>
    <t>US0534841012</t>
  </si>
  <si>
    <t>Improvements to governance practices yet lags in employee management initiatives</t>
  </si>
  <si>
    <t>AVTR US Equity</t>
  </si>
  <si>
    <t>Avantor Inc</t>
  </si>
  <si>
    <t>US05352A1007</t>
  </si>
  <si>
    <t>Issues on pay practices weigh on the rating</t>
  </si>
  <si>
    <t>AVY US Equity</t>
  </si>
  <si>
    <t>Avery Dennison Corp</t>
  </si>
  <si>
    <t>US0536111091</t>
  </si>
  <si>
    <t>Improved data privacy mechanisms drive upgrade</t>
  </si>
  <si>
    <t>US0567521085</t>
  </si>
  <si>
    <t>Decreased exposure to biodiversity-related risks drives the upgrade</t>
  </si>
  <si>
    <t>BKR US Equity</t>
  </si>
  <si>
    <t>Baker Hughes Co</t>
  </si>
  <si>
    <t>US05722G1004</t>
  </si>
  <si>
    <t>BLL US Equity</t>
  </si>
  <si>
    <t>Ball Corp</t>
  </si>
  <si>
    <t>US0584981064</t>
  </si>
  <si>
    <t>BAC US Equity</t>
  </si>
  <si>
    <t>Bank of America Corp</t>
  </si>
  <si>
    <t>US0605051046</t>
  </si>
  <si>
    <t>Improvements in data security drive the upgrade</t>
  </si>
  <si>
    <t>BK US Equity</t>
  </si>
  <si>
    <t>Bank of New York Mellon Corp/T</t>
  </si>
  <si>
    <t>US0640581007</t>
  </si>
  <si>
    <t>Detailed business ethics policies and programs in line with leading global peers</t>
  </si>
  <si>
    <t>US06684L1035</t>
  </si>
  <si>
    <t>Lags peers in most ESG pillars</t>
  </si>
  <si>
    <t>Persistent issues related to construction quality and high staff attrition</t>
  </si>
  <si>
    <t>BAX US Equity</t>
  </si>
  <si>
    <t>Baxter International Inc</t>
  </si>
  <si>
    <t>US0718131099</t>
  </si>
  <si>
    <t>BDX US Equity</t>
  </si>
  <si>
    <t>Becton Dickinson and Co</t>
  </si>
  <si>
    <t>US0758871091</t>
  </si>
  <si>
    <t>Weakened environmental performaance and governance practices lead to downgrade</t>
  </si>
  <si>
    <t>US07725L1026</t>
  </si>
  <si>
    <t>Robust environmental management system; below-par board practices relative to peers</t>
  </si>
  <si>
    <t>WRB US Equity</t>
  </si>
  <si>
    <t>W R Berkley Corp</t>
  </si>
  <si>
    <t>US0844231029</t>
  </si>
  <si>
    <t>Strong recycling efforts; board concerns persist</t>
  </si>
  <si>
    <t>BRK/B US Equity</t>
  </si>
  <si>
    <t>Berkshire Hathaway Inc</t>
  </si>
  <si>
    <t>US0846707026</t>
  </si>
  <si>
    <t>Strong governance drives upgrade; multiple controversies suggest potential gap in internal controls</t>
  </si>
  <si>
    <t>BBY US Equity</t>
  </si>
  <si>
    <t>Best Buy Co Inc</t>
  </si>
  <si>
    <t>US0865161014</t>
  </si>
  <si>
    <t>Leads peers in governance, cyber management and responsible investing, but controversies weigh</t>
  </si>
  <si>
    <t>US0900401060</t>
  </si>
  <si>
    <t>Improved product quality performance, but governance practices lag those of better-performing peers</t>
  </si>
  <si>
    <t>BIO US Equity</t>
  </si>
  <si>
    <t>Bio-Rad Laboratories Inc</t>
  </si>
  <si>
    <t>US0905722072</t>
  </si>
  <si>
    <t>Improved ethical compliance efforts; product quality concerns persist</t>
  </si>
  <si>
    <t>BMRN US Equity</t>
  </si>
  <si>
    <t>BioMarin Pharmaceutical Inc</t>
  </si>
  <si>
    <t>US09061G1013</t>
  </si>
  <si>
    <t>BIIB US Equity</t>
  </si>
  <si>
    <t>Biogen Inc</t>
  </si>
  <si>
    <t>US09062X1037</t>
  </si>
  <si>
    <t>Leadership continuity and passive approach to ESG among the main risks</t>
  </si>
  <si>
    <t>BKI US Equity</t>
  </si>
  <si>
    <t>Black Knight Inc</t>
  </si>
  <si>
    <t>US09215C1053</t>
  </si>
  <si>
    <t>Improved board structure, robust labor management and data security programs</t>
  </si>
  <si>
    <t>BLK US Equity</t>
  </si>
  <si>
    <t>BlackRock Inc</t>
  </si>
  <si>
    <t>US09247X1019</t>
  </si>
  <si>
    <t>Limited initiatives to develop and maintain a skilled workforce</t>
  </si>
  <si>
    <t>BX US Equity</t>
  </si>
  <si>
    <t>Blackstone Group Inc/The</t>
  </si>
  <si>
    <t>US09260D1072</t>
  </si>
  <si>
    <t>Subpar corporate governance performance, lack of employee-focused initiatives drive downgrade</t>
  </si>
  <si>
    <t>BA US Equity</t>
  </si>
  <si>
    <t>Boeing Co/The</t>
  </si>
  <si>
    <t>US0970231058</t>
  </si>
  <si>
    <t>Strong product quality, but trails peers in human capital management</t>
  </si>
  <si>
    <t>BKNG US Equity</t>
  </si>
  <si>
    <t>Booking Holdings Inc</t>
  </si>
  <si>
    <t>US09857L1089</t>
  </si>
  <si>
    <t>BAH US Equity</t>
  </si>
  <si>
    <t>Booz Allen Hamilton Holding Co</t>
  </si>
  <si>
    <t>US0995021062</t>
  </si>
  <si>
    <t>Employee engagement strategies appear limited relative to industry peers</t>
  </si>
  <si>
    <t>BWA US Equity</t>
  </si>
  <si>
    <t>BorgWarner Inc</t>
  </si>
  <si>
    <t>US0997241064</t>
  </si>
  <si>
    <t>Industry leader in integrating ESG signals into its investment process and products</t>
  </si>
  <si>
    <t>US1011211018</t>
  </si>
  <si>
    <t>Corporate governance practices drive downgrade</t>
  </si>
  <si>
    <t>BSX US Equity</t>
  </si>
  <si>
    <t>Boston Scientific Corp</t>
  </si>
  <si>
    <t>US1011371077</t>
  </si>
  <si>
    <t>737 Max probe concludes, yet COVID-19 slowdown poses restructuring risks</t>
  </si>
  <si>
    <t>BMY US Equity</t>
  </si>
  <si>
    <t>Bristol-Myers Squibb Co</t>
  </si>
  <si>
    <t>US1101221083</t>
  </si>
  <si>
    <t>Potential labor challenges amid COVID-19</t>
  </si>
  <si>
    <t>BR US Equity</t>
  </si>
  <si>
    <t>Broadridge Financial Solutions</t>
  </si>
  <si>
    <t>US11133T1034</t>
  </si>
  <si>
    <t>Strong corporate governance performance; gaps in data security persist despite improvements</t>
  </si>
  <si>
    <t>AVGO US Equity</t>
  </si>
  <si>
    <t>Broadcom Inc</t>
  </si>
  <si>
    <t>US11135F1012</t>
  </si>
  <si>
    <t>Potential acquisition could enhance clean tech earning potential</t>
  </si>
  <si>
    <t>BRO US Equity</t>
  </si>
  <si>
    <t>Brown &amp; Brown Inc</t>
  </si>
  <si>
    <t>US1152361010</t>
  </si>
  <si>
    <t>Demonstrated focus on green investment, with half of portfolio certified to green building standards</t>
  </si>
  <si>
    <t>BF/B US Equity</t>
  </si>
  <si>
    <t>Brown-Forman Corp</t>
  </si>
  <si>
    <t>US1156372096</t>
  </si>
  <si>
    <t>Enhanced human capital development initiatives drive upgrade</t>
  </si>
  <si>
    <t>BURL US Equity</t>
  </si>
  <si>
    <t>Burlington Stores Inc</t>
  </si>
  <si>
    <t>US1220171060</t>
  </si>
  <si>
    <t>CBOE US Equity</t>
  </si>
  <si>
    <t>Cboe Global Markets Inc</t>
  </si>
  <si>
    <t>US12503M1080</t>
  </si>
  <si>
    <t>Strong governance practices, but data security programs lag those of peers</t>
  </si>
  <si>
    <t>CBRE US Equity</t>
  </si>
  <si>
    <t>CBRE Group Inc</t>
  </si>
  <si>
    <t>US12504L1098</t>
  </si>
  <si>
    <t>Human capital challenges due to restructuring clouds high R&amp;D capacity</t>
  </si>
  <si>
    <t>CDW US Equity</t>
  </si>
  <si>
    <t>CDW Corp/DE</t>
  </si>
  <si>
    <t>US12514G1085</t>
  </si>
  <si>
    <t>Talent management practices continue to trail those of peers</t>
  </si>
  <si>
    <t>CF US Equity</t>
  </si>
  <si>
    <t>CF Industries Holdings Inc</t>
  </si>
  <si>
    <t>US1252691001</t>
  </si>
  <si>
    <t>Lowered water risk exposure underpins the upgrade</t>
  </si>
  <si>
    <t>CHRW US Equity</t>
  </si>
  <si>
    <t>CH Robinson Worldwide Inc</t>
  </si>
  <si>
    <t>US12541W2098</t>
  </si>
  <si>
    <t>Improved talent management strategies drive rating upgrade</t>
  </si>
  <si>
    <t>CI US Equity</t>
  </si>
  <si>
    <t>Cigna Corp</t>
  </si>
  <si>
    <t>US1255231003</t>
  </si>
  <si>
    <t>Policies to combat corruption and manage talent continue to trail those of peers</t>
  </si>
  <si>
    <t>CME US Equity</t>
  </si>
  <si>
    <t>CME Group Inc</t>
  </si>
  <si>
    <t>US12572Q1058</t>
  </si>
  <si>
    <t>Best practices on corporate governance, business ethics, and talent management</t>
  </si>
  <si>
    <t>CMS US Equity</t>
  </si>
  <si>
    <t>CMS Energy Corp</t>
  </si>
  <si>
    <t>US1258961002</t>
  </si>
  <si>
    <t>Corporate governance drives upgrade</t>
  </si>
  <si>
    <t>CSX US Equity</t>
  </si>
  <si>
    <t>CSX Corp</t>
  </si>
  <si>
    <t>US1264081035</t>
  </si>
  <si>
    <t>Improved management of chemical safety and carbon reduction drive the upgrade</t>
  </si>
  <si>
    <t>CVS US Equity</t>
  </si>
  <si>
    <t>CVS Health Corp</t>
  </si>
  <si>
    <t>US1266501006</t>
  </si>
  <si>
    <t>Strengthened GHG emission reduction goals; governance improvement supports management oversight</t>
  </si>
  <si>
    <t>CABO US Equity</t>
  </si>
  <si>
    <t>Cable One Inc</t>
  </si>
  <si>
    <t>US12685J1051</t>
  </si>
  <si>
    <t>Express Scripts business integration strengthens ESG performance</t>
  </si>
  <si>
    <t>COG US Equity</t>
  </si>
  <si>
    <t>Cabot Oil &amp; Gas Corp</t>
  </si>
  <si>
    <t>US1270971039</t>
  </si>
  <si>
    <t>Strong ethical business practices, but may face increased governance risks.</t>
  </si>
  <si>
    <t>CDNS US Equity</t>
  </si>
  <si>
    <t>Cadence Design Systems Inc</t>
  </si>
  <si>
    <t>US1273871087</t>
  </si>
  <si>
    <t>Low emission-related risks; corporate governance practices continue to lead peers</t>
  </si>
  <si>
    <t>US1331311027</t>
  </si>
  <si>
    <t>Negative shareholder votes and persistent safety concerns may indicate challenges ahead</t>
  </si>
  <si>
    <t>CPB US Equity</t>
  </si>
  <si>
    <t>Campbell Soup Co</t>
  </si>
  <si>
    <t>US1344291091</t>
  </si>
  <si>
    <t>Ongoing controversies related to business ethics and service quality</t>
  </si>
  <si>
    <t>COF US Equity</t>
  </si>
  <si>
    <t>Capital One Financial Corp</t>
  </si>
  <si>
    <t>US14040H1059</t>
  </si>
  <si>
    <t>Strong labor management and corporate governance; trails in data security management</t>
  </si>
  <si>
    <t>CAH US Equity</t>
  </si>
  <si>
    <t>Cardinal Health Inc</t>
  </si>
  <si>
    <t>US14149Y1082</t>
  </si>
  <si>
    <t>Shale assets may face financial challenges amid oil price crisis, fracking concerns persist</t>
  </si>
  <si>
    <t>KMX US Equity</t>
  </si>
  <si>
    <t>CarMax Inc</t>
  </si>
  <si>
    <t>US1431301027</t>
  </si>
  <si>
    <t>Well-placed in cleantech and employee-centered initiatives</t>
  </si>
  <si>
    <t>CARR US Equity</t>
  </si>
  <si>
    <t>Carrier Global Corp</t>
  </si>
  <si>
    <t>US14448C1045</t>
  </si>
  <si>
    <t>Relatively average focus on green investments, lags peers in adopting strong governance practices</t>
  </si>
  <si>
    <t>CVNA US Equity</t>
  </si>
  <si>
    <t>Carvana Co</t>
  </si>
  <si>
    <t>US1468691027</t>
  </si>
  <si>
    <t>Strong programs to mitigate environmental risks</t>
  </si>
  <si>
    <t>CTLT US Equity</t>
  </si>
  <si>
    <t>Catalent Inc</t>
  </si>
  <si>
    <t>US1488061029</t>
  </si>
  <si>
    <t>Highest controversies among US consumer finance peers - 15 as of May 2020, weigh on rating</t>
  </si>
  <si>
    <t>CAT US Equity</t>
  </si>
  <si>
    <t>Caterpillar Inc</t>
  </si>
  <si>
    <t>US1491231015</t>
  </si>
  <si>
    <t>Alleged involvement in the US opioid crisis weighs on otherwise strong ESG performance</t>
  </si>
  <si>
    <t>CE US Equity</t>
  </si>
  <si>
    <t>Celanese Corp</t>
  </si>
  <si>
    <t>US1508701034</t>
  </si>
  <si>
    <t>Improvement in labor management and data security initiatives drive upgrade</t>
  </si>
  <si>
    <t>CNC US Equity</t>
  </si>
  <si>
    <t>Centene Corp</t>
  </si>
  <si>
    <t>US15135B1017</t>
  </si>
  <si>
    <t>Relatively strong corporate governance practices and environmental emission management programs</t>
  </si>
  <si>
    <t>CNP US Equity</t>
  </si>
  <si>
    <t>CenterPoint Energy Inc</t>
  </si>
  <si>
    <t>US15189T1079</t>
  </si>
  <si>
    <t>CDAY US Equity</t>
  </si>
  <si>
    <t>Ceridian HCM Holding Inc</t>
  </si>
  <si>
    <t>US15677J1088</t>
  </si>
  <si>
    <t>CERN US Equity</t>
  </si>
  <si>
    <t>Cerner Corp</t>
  </si>
  <si>
    <t>US1567821046</t>
  </si>
  <si>
    <t>Continued focus on improving safety performance, but COVID-19 related layoffs persist</t>
  </si>
  <si>
    <t>CHTR US Equity</t>
  </si>
  <si>
    <t>Charter Communications Inc</t>
  </si>
  <si>
    <t>US16119P1084</t>
  </si>
  <si>
    <t>Strong pay practices; below-par performance on environmental and social parameters</t>
  </si>
  <si>
    <t>LNG US Equity</t>
  </si>
  <si>
    <t>Cheniere Energy Inc</t>
  </si>
  <si>
    <t>US16411R2085</t>
  </si>
  <si>
    <t>Relatively strong ethics practices, data security challenges persist</t>
  </si>
  <si>
    <t>CVX US Equity</t>
  </si>
  <si>
    <t>Chevron Corp</t>
  </si>
  <si>
    <t>US1667641005</t>
  </si>
  <si>
    <t>Improved efforts to protect biodiversity and low emission footprint</t>
  </si>
  <si>
    <t>CHWY US Equity</t>
  </si>
  <si>
    <t>Chewy Inc</t>
  </si>
  <si>
    <t>US16679L1098</t>
  </si>
  <si>
    <t>CMG US Equity</t>
  </si>
  <si>
    <t>Chipotle Mexican Grill Inc</t>
  </si>
  <si>
    <t>US1696561059</t>
  </si>
  <si>
    <t>Industry-leading data security systems; however, talent management risks persist</t>
  </si>
  <si>
    <t>CHD US Equity</t>
  </si>
  <si>
    <t>Church &amp; Dwight Co Inc</t>
  </si>
  <si>
    <t>US1713401024</t>
  </si>
  <si>
    <t>Rise in broadband service demand to raise data protection risks during Covid-19 outbreak</t>
  </si>
  <si>
    <t>CINF US Equity</t>
  </si>
  <si>
    <t>Cincinnati Financial Corp</t>
  </si>
  <si>
    <t>US1720621010</t>
  </si>
  <si>
    <t>Strong business ethics policy; but carbon mitigation strategy remains limited</t>
  </si>
  <si>
    <t>CSCO US Equity</t>
  </si>
  <si>
    <t>Cisco Systems Inc/Delaware</t>
  </si>
  <si>
    <t>US17275R1023</t>
  </si>
  <si>
    <t>Plans to acquire Noble Energy, environment risk profile may remain unaltered</t>
  </si>
  <si>
    <t>CTAS US Equity</t>
  </si>
  <si>
    <t>Cintas Corp</t>
  </si>
  <si>
    <t>US1729081059</t>
  </si>
  <si>
    <t>Data security programs and governance practices trail those of peers</t>
  </si>
  <si>
    <t>C US Equity</t>
  </si>
  <si>
    <t>Citigroup Inc</t>
  </si>
  <si>
    <t>US1729674242</t>
  </si>
  <si>
    <t>Robust labor management practices outweighed by multiple lawsuits over labor violations</t>
  </si>
  <si>
    <t>CFG US Equity</t>
  </si>
  <si>
    <t>Citizens Financial Group Inc</t>
  </si>
  <si>
    <t>US1746101054</t>
  </si>
  <si>
    <t>Consistent focus on sustainable palm oil sourcing commitment, limited natural product offering</t>
  </si>
  <si>
    <t>CTXS US Equity</t>
  </si>
  <si>
    <t>Citrix Systems Inc</t>
  </si>
  <si>
    <t>US1773761002</t>
  </si>
  <si>
    <t>Improved efforts in talent management, but ESG investment risks pertain</t>
  </si>
  <si>
    <t>CLX US Equity</t>
  </si>
  <si>
    <t>Clorox Co/The</t>
  </si>
  <si>
    <t>US1890541097</t>
  </si>
  <si>
    <t>NET US Equity</t>
  </si>
  <si>
    <t>Cloudflare Inc</t>
  </si>
  <si>
    <t>US18915M1071</t>
  </si>
  <si>
    <t>KO US Equity</t>
  </si>
  <si>
    <t>Coca-Cola Co/The</t>
  </si>
  <si>
    <t>US1912161007</t>
  </si>
  <si>
    <t>CGNX US Equity</t>
  </si>
  <si>
    <t>Cognex Corp</t>
  </si>
  <si>
    <t>US1924221039</t>
  </si>
  <si>
    <t>Modest processes to protect data privacy; leads peers in risk governance practices</t>
  </si>
  <si>
    <t>CTSH US Equity</t>
  </si>
  <si>
    <t>Cognizant Technology Solutions</t>
  </si>
  <si>
    <t>US1924461023</t>
  </si>
  <si>
    <t>Well-placed in cleantech opportunities; data security challenges remain</t>
  </si>
  <si>
    <t>CL US Equity</t>
  </si>
  <si>
    <t>Colgate-Palmolive Co</t>
  </si>
  <si>
    <t>US1941621039</t>
  </si>
  <si>
    <t>Robust governance structure and chemical safety programs, relative to peers</t>
  </si>
  <si>
    <t>CMCSA US Equity</t>
  </si>
  <si>
    <t>Comcast Corp</t>
  </si>
  <si>
    <t>US20030N1019</t>
  </si>
  <si>
    <t>Leads peers in corporate governance practices, but lags in talent management</t>
  </si>
  <si>
    <t>US2044481040</t>
  </si>
  <si>
    <t>Industry-leading programs across most key issues; lags leading peers in corporate governance</t>
  </si>
  <si>
    <t>CAG US Equity</t>
  </si>
  <si>
    <t>Conagra Brands Inc</t>
  </si>
  <si>
    <t>US2058871029</t>
  </si>
  <si>
    <t>Robust sustainability measures in operations; board practices and ownership structure raise concerns</t>
  </si>
  <si>
    <t>COP US Equity</t>
  </si>
  <si>
    <t>ConocoPhillips</t>
  </si>
  <si>
    <t>US20825C1045</t>
  </si>
  <si>
    <t>ED US Equity</t>
  </si>
  <si>
    <t>Consolidated Edison Inc</t>
  </si>
  <si>
    <t>US2091151041</t>
  </si>
  <si>
    <t>Strong corporate governance performance drives the upgrade</t>
  </si>
  <si>
    <t>STZ US Equity</t>
  </si>
  <si>
    <t>Constellation Brands Inc</t>
  </si>
  <si>
    <t>US21036P1084</t>
  </si>
  <si>
    <t>COO US Equity</t>
  </si>
  <si>
    <t>Cooper Cos Inc/The</t>
  </si>
  <si>
    <t>US2166484020</t>
  </si>
  <si>
    <t>Limited retention strategies as workforce management complexities persist</t>
  </si>
  <si>
    <t>CPRT US Equity</t>
  </si>
  <si>
    <t>Copart Inc</t>
  </si>
  <si>
    <t>US2172041061</t>
  </si>
  <si>
    <t>Improved governance performance; food safety issues persist</t>
  </si>
  <si>
    <t>GLW US Equity</t>
  </si>
  <si>
    <t>Corning Inc</t>
  </si>
  <si>
    <t>US2193501051</t>
  </si>
  <si>
    <t>Governance practices on par with peers; robust environmental management</t>
  </si>
  <si>
    <t>CTVA US Equity</t>
  </si>
  <si>
    <t>Corteva Inc</t>
  </si>
  <si>
    <t>US22052L1044</t>
  </si>
  <si>
    <t>Low emission T&amp;D assets and increasing focus on renewables limit the environmental footprint</t>
  </si>
  <si>
    <t>COST US Equity</t>
  </si>
  <si>
    <t>Costco Wholesale Corp</t>
  </si>
  <si>
    <t>US22160K1051</t>
  </si>
  <si>
    <t>High water risks in Californian and Mexican operations</t>
  </si>
  <si>
    <t>CSGP US Equity</t>
  </si>
  <si>
    <t>CoStar Group Inc</t>
  </si>
  <si>
    <t>US22160N1090</t>
  </si>
  <si>
    <t>Improvement in human capital development programs; however, substantial product recalls persist</t>
  </si>
  <si>
    <t>COUP US Equity</t>
  </si>
  <si>
    <t>Coupa Software Inc</t>
  </si>
  <si>
    <t>US22266L1061</t>
  </si>
  <si>
    <t>Strong business ethics policies and practices compared to global peers</t>
  </si>
  <si>
    <t>CRWD US Equity</t>
  </si>
  <si>
    <t>Crowdstrike Holdings Inc</t>
  </si>
  <si>
    <t>US22788C1053</t>
  </si>
  <si>
    <t>Robust chemical management and mineral sourcing policies compare favorably with peers</t>
  </si>
  <si>
    <t>US22822V1017</t>
  </si>
  <si>
    <t>High research potential, but lags peers in chemical safety and environmental strategy</t>
  </si>
  <si>
    <t>CCK US Equity</t>
  </si>
  <si>
    <t>Crown Holdings Inc</t>
  </si>
  <si>
    <t>US2283681060</t>
  </si>
  <si>
    <t>Strong business ethics policies drive upgrade; labor management and data security challenges persist</t>
  </si>
  <si>
    <t>CMI US Equity</t>
  </si>
  <si>
    <t>Cummins Inc</t>
  </si>
  <si>
    <t>US2310211063</t>
  </si>
  <si>
    <t>Limited data security measures and board entrenchment concerns</t>
  </si>
  <si>
    <t>DHI US Equity</t>
  </si>
  <si>
    <t>DR Horton Inc</t>
  </si>
  <si>
    <t>US23331A1097</t>
  </si>
  <si>
    <t>Strong data security programs; subpar talent management initiatives</t>
  </si>
  <si>
    <t>DTE US Equity</t>
  </si>
  <si>
    <t>DTE Energy Co</t>
  </si>
  <si>
    <t>US2333311072</t>
  </si>
  <si>
    <t>Lags peers in talent management strategies</t>
  </si>
  <si>
    <t>DHR US Equity</t>
  </si>
  <si>
    <t>Danaher Corp</t>
  </si>
  <si>
    <t>US2358511028</t>
  </si>
  <si>
    <t>Improvements in governance practices and moderate labor management programs</t>
  </si>
  <si>
    <t>US23703Q2030</t>
  </si>
  <si>
    <t>Asbestos related liabilities persist, lags efforts in innovating environmentally friendly products</t>
  </si>
  <si>
    <t>DRI US Equity</t>
  </si>
  <si>
    <t>Darden Restaurants Inc</t>
  </si>
  <si>
    <t>US2371941053</t>
  </si>
  <si>
    <t>Strong safety performance; strategic involvement in clean technology</t>
  </si>
  <si>
    <t>DDOG US Equity</t>
  </si>
  <si>
    <t>Datadog Inc</t>
  </si>
  <si>
    <t>US23804L1035</t>
  </si>
  <si>
    <t>Strong ethics management framework and practices drive the upgrade</t>
  </si>
  <si>
    <t>DVA US Equity</t>
  </si>
  <si>
    <t>DaVita Inc</t>
  </si>
  <si>
    <t>US23918K1088</t>
  </si>
  <si>
    <t>Committed towards decarbonization of generation portfolio, despite current reliance on coal</t>
  </si>
  <si>
    <t>DE US Equity</t>
  </si>
  <si>
    <t>Deere &amp; Co</t>
  </si>
  <si>
    <t>US2441991054</t>
  </si>
  <si>
    <t>Relatively strong human capital management efforts; heightened product quality risks due to recalls</t>
  </si>
  <si>
    <t>DELL US Equity</t>
  </si>
  <si>
    <t>Dell Technologies Inc</t>
  </si>
  <si>
    <t>US24703L2025</t>
  </si>
  <si>
    <t>DAL US Equity</t>
  </si>
  <si>
    <t>Delta Air Lines Inc</t>
  </si>
  <si>
    <t>US2473617023</t>
  </si>
  <si>
    <t>Labor practices remain strong, but food quality management lags that of industry peers</t>
  </si>
  <si>
    <t>XRAY US Equity</t>
  </si>
  <si>
    <t>DENTSPLY SIRONA Inc</t>
  </si>
  <si>
    <t>US24906P1093</t>
  </si>
  <si>
    <t>Leads peers in data security management</t>
  </si>
  <si>
    <t>DXCM US Equity</t>
  </si>
  <si>
    <t>US2521311074</t>
  </si>
  <si>
    <t>Improved governance practices shadowed by  weak anti-corruption compliance measures</t>
  </si>
  <si>
    <t>US2538681030</t>
  </si>
  <si>
    <t>Leads peers in corporate governance, but labor-related risks from business restructuring persist</t>
  </si>
  <si>
    <t>DIS US Equity</t>
  </si>
  <si>
    <t>Walt Disney Co/The</t>
  </si>
  <si>
    <t>US2546871060</t>
  </si>
  <si>
    <t>Business and workforce changes continue to pose employee-centered challenges</t>
  </si>
  <si>
    <t>DFS US Equity</t>
  </si>
  <si>
    <t>Discover Financial Services</t>
  </si>
  <si>
    <t>US2547091080</t>
  </si>
  <si>
    <t>Strong data privacy policy, but COVID-19 uncertainties could elevate potential labor disruptions</t>
  </si>
  <si>
    <t>DISCA US Equity</t>
  </si>
  <si>
    <t>Discovery Inc</t>
  </si>
  <si>
    <t>US25470F1049</t>
  </si>
  <si>
    <t>Strong human capital management efforts despite workforce restructuring</t>
  </si>
  <si>
    <t>DISCK US Equity</t>
  </si>
  <si>
    <t>US25470F3029</t>
  </si>
  <si>
    <t>Improved policies to tackle bribery and corruption; product recalls continue</t>
  </si>
  <si>
    <t>DISH US Equity</t>
  </si>
  <si>
    <t>DISH Network Corp</t>
  </si>
  <si>
    <t>US25470M1099</t>
  </si>
  <si>
    <t>Continuing industry leadership in green building investments and employee development programs</t>
  </si>
  <si>
    <t>DOCU US Equity</t>
  </si>
  <si>
    <t>DocuSign Inc</t>
  </si>
  <si>
    <t>US2561631068</t>
  </si>
  <si>
    <t>Human capital management challenges may be exacerbated amid business expansion</t>
  </si>
  <si>
    <t>DG US Equity</t>
  </si>
  <si>
    <t>Dollar General Corp</t>
  </si>
  <si>
    <t>US2566771059</t>
  </si>
  <si>
    <t>DLTR US Equity</t>
  </si>
  <si>
    <t>Dollar Tree Inc</t>
  </si>
  <si>
    <t>US2567461080</t>
  </si>
  <si>
    <t>Data protection practices and customer management processes continue to lag global peers</t>
  </si>
  <si>
    <t>D US Equity</t>
  </si>
  <si>
    <t>Dominion Energy Inc</t>
  </si>
  <si>
    <t>US25746U1097</t>
  </si>
  <si>
    <t>Strong workforce management programs; modest data security programs</t>
  </si>
  <si>
    <t>DPZ US Equity</t>
  </si>
  <si>
    <t>Domino's Pizza Inc</t>
  </si>
  <si>
    <t>US25754A2015</t>
  </si>
  <si>
    <t>DOV US Equity</t>
  </si>
  <si>
    <t>Dover Corp</t>
  </si>
  <si>
    <t>US2600031080</t>
  </si>
  <si>
    <t>Governance and data security risks persist as the company braces for new challenges</t>
  </si>
  <si>
    <t>DOW US Equity</t>
  </si>
  <si>
    <t>Dow Inc</t>
  </si>
  <si>
    <t>US2605571031</t>
  </si>
  <si>
    <t>Leads in data security management; token initiatives for talent management</t>
  </si>
  <si>
    <t>DKNG US Equity</t>
  </si>
  <si>
    <t>DraftKings Inc</t>
  </si>
  <si>
    <t>US26142R1041</t>
  </si>
  <si>
    <t>Poor labor-management programs despite involvement in related controversies</t>
  </si>
  <si>
    <t>DBX US Equity</t>
  </si>
  <si>
    <t>Dropbox Inc</t>
  </si>
  <si>
    <t>US26210C1045</t>
  </si>
  <si>
    <t>Improvement in privacy and data security policies drive upgrade; labor management issues persist</t>
  </si>
  <si>
    <t>US2644115055</t>
  </si>
  <si>
    <t>Decarbonization focuses on methane emissions and generation portfolio</t>
  </si>
  <si>
    <t>DUK US Equity</t>
  </si>
  <si>
    <t>Duke Energy Corp</t>
  </si>
  <si>
    <t>US26441C2044</t>
  </si>
  <si>
    <t>Plan to hire 10,000 more workers could heighten labor management challenges</t>
  </si>
  <si>
    <t>DD US Equity</t>
  </si>
  <si>
    <t>DuPont de Nemours Inc</t>
  </si>
  <si>
    <t>US26614N1028</t>
  </si>
  <si>
    <t>Strong anti-corruption practices offset by weak board structure</t>
  </si>
  <si>
    <t>DT US Equity</t>
  </si>
  <si>
    <t>Dynatrace Inc</t>
  </si>
  <si>
    <t>US2681501092</t>
  </si>
  <si>
    <t>Strong environmental management system, but lack of phase out plans for chemicals of high concern</t>
  </si>
  <si>
    <t>EOG US Equity</t>
  </si>
  <si>
    <t>EOG Resources Inc</t>
  </si>
  <si>
    <t>US26875P1012</t>
  </si>
  <si>
    <t>Strong responsible gaming practices; limited data security measures</t>
  </si>
  <si>
    <t>EMN US Equity</t>
  </si>
  <si>
    <t>Eastman Chemical Co</t>
  </si>
  <si>
    <t>US2774321002</t>
  </si>
  <si>
    <t>Talent management measures lag peers</t>
  </si>
  <si>
    <t>EBAY US Equity</t>
  </si>
  <si>
    <t>eBay Inc</t>
  </si>
  <si>
    <t>US2786421030</t>
  </si>
  <si>
    <t>Despite broader green building commitment, green-certified portfolio continues to lag peers</t>
  </si>
  <si>
    <t>ECL US Equity</t>
  </si>
  <si>
    <t>Ecolab Inc</t>
  </si>
  <si>
    <t>US2788651006</t>
  </si>
  <si>
    <t>Coal ash litigation settlement for North Carolina basins</t>
  </si>
  <si>
    <t>EIX US Equity</t>
  </si>
  <si>
    <t>Edison International</t>
  </si>
  <si>
    <t>US2810201077</t>
  </si>
  <si>
    <t>Separation of nutrition and biosciences business may increase share of carbon-intensive businesses</t>
  </si>
  <si>
    <t>EW US Equity</t>
  </si>
  <si>
    <t>Edwards Lifesciences Corp</t>
  </si>
  <si>
    <t>US28176E1082</t>
  </si>
  <si>
    <t>Restructuring and spinoff could pose employee management-related challenges</t>
  </si>
  <si>
    <t>ELAN US Equity</t>
  </si>
  <si>
    <t>Elanco Animal Health Inc</t>
  </si>
  <si>
    <t>US28414H1032</t>
  </si>
  <si>
    <t>Limited community engagement and environmental protection initiatives</t>
  </si>
  <si>
    <t>EA US Equity</t>
  </si>
  <si>
    <t>Electronic Arts Inc</t>
  </si>
  <si>
    <t>US2855121099</t>
  </si>
  <si>
    <t>Environmental management performance continues to lag peers</t>
  </si>
  <si>
    <t>EMR US Equity</t>
  </si>
  <si>
    <t>Emerson Electric Co</t>
  </si>
  <si>
    <t>US2910111044</t>
  </si>
  <si>
    <t>Strong business ethics policies drive upgrade; human capital development challenges persist</t>
  </si>
  <si>
    <t>ENPH US Equity</t>
  </si>
  <si>
    <t>Enphase Energy Inc</t>
  </si>
  <si>
    <t>US29355A1079</t>
  </si>
  <si>
    <t>ETR US Equity</t>
  </si>
  <si>
    <t>Entergy Corp</t>
  </si>
  <si>
    <t>US29364G1031</t>
  </si>
  <si>
    <t>Operations in wildfire-prone California increases biodiversity-related risks</t>
  </si>
  <si>
    <t>EPAM US Equity</t>
  </si>
  <si>
    <t>EPAM Systems Inc</t>
  </si>
  <si>
    <t>US29414B1044</t>
  </si>
  <si>
    <t>Strong talent management practices; continues to face product recalls</t>
  </si>
  <si>
    <t>EFX US Equity</t>
  </si>
  <si>
    <t>Equifax Inc</t>
  </si>
  <si>
    <t>US2944291051</t>
  </si>
  <si>
    <t>Weak anti-corruption measures; multiple restructuring event may pose talent management challenges</t>
  </si>
  <si>
    <t>US29444U7000</t>
  </si>
  <si>
    <t>Strong data security practices; however, corporate governance related risks weigh on the rating</t>
  </si>
  <si>
    <t>EQH US Equity</t>
  </si>
  <si>
    <t>Equitable Holdings Inc</t>
  </si>
  <si>
    <t>US29452E1010</t>
  </si>
  <si>
    <t>Transformation of core business drive initiatives centered on labor management and energy-efficiency</t>
  </si>
  <si>
    <t>US29472R1086</t>
  </si>
  <si>
    <t>US29476L1070</t>
  </si>
  <si>
    <t>Gas-fired plants substituting nuclear may negatively impact carbon emissions</t>
  </si>
  <si>
    <t>ERIE US Equity</t>
  </si>
  <si>
    <t>Erie Indemnity Co</t>
  </si>
  <si>
    <t>US29530P1021</t>
  </si>
  <si>
    <t>Limited innovation capacities to benefit from growing demand for cleantech solutions</t>
  </si>
  <si>
    <t>Robust data and privacy controls, but litigation from a 2017 data breach remains ongoing</t>
  </si>
  <si>
    <t>US2971781057</t>
  </si>
  <si>
    <t>Robust talent management initiatives may help address challenges posed by acquisitions</t>
  </si>
  <si>
    <t>ETSY US Equity</t>
  </si>
  <si>
    <t>Etsy Inc</t>
  </si>
  <si>
    <t>US29786A1060</t>
  </si>
  <si>
    <t>Strong integration of responsible investment principles</t>
  </si>
  <si>
    <t>EVRG US Equity</t>
  </si>
  <si>
    <t>Evergy Inc</t>
  </si>
  <si>
    <t>US30034W1062</t>
  </si>
  <si>
    <t>Demonstrates weak ESG focus</t>
  </si>
  <si>
    <t>ES US Equity</t>
  </si>
  <si>
    <t>Eversource Energy</t>
  </si>
  <si>
    <t>US30040W1080</t>
  </si>
  <si>
    <t>Relatively strong focus on corporate governance, green investment</t>
  </si>
  <si>
    <t>EXAS US Equity</t>
  </si>
  <si>
    <t>Exact Sciences Corp</t>
  </si>
  <si>
    <t>US30063P1057</t>
  </si>
  <si>
    <t>Lags peers in integrating ESG factors into investment decisions and underwriting activities</t>
  </si>
  <si>
    <t>EXC US Equity</t>
  </si>
  <si>
    <t>Exelon Corp</t>
  </si>
  <si>
    <t>US30161N1019</t>
  </si>
  <si>
    <t>EXPE US Equity</t>
  </si>
  <si>
    <t>Expedia Group Inc</t>
  </si>
  <si>
    <t>US30212P3038</t>
  </si>
  <si>
    <t>Relatively weak programs on green building, and human capital development</t>
  </si>
  <si>
    <t>EXPD US Equity</t>
  </si>
  <si>
    <t>Expeditors International of Wa</t>
  </si>
  <si>
    <t>US3021301094</t>
  </si>
  <si>
    <t>US30225T1025</t>
  </si>
  <si>
    <t>Reliance on fossil fuel generation and limited transition capex could heighten environmental risks</t>
  </si>
  <si>
    <t>XOM US Equity</t>
  </si>
  <si>
    <t>Exxon Mobil Corp</t>
  </si>
  <si>
    <t>US30231G1022</t>
  </si>
  <si>
    <t>FMC US Equity</t>
  </si>
  <si>
    <t>FMC Corp</t>
  </si>
  <si>
    <t>US3024913036</t>
  </si>
  <si>
    <t>Strengthened employee programs drive upgrade</t>
  </si>
  <si>
    <t>FB US Equity</t>
  </si>
  <si>
    <t>Facebook Inc</t>
  </si>
  <si>
    <t>US30303M1027</t>
  </si>
  <si>
    <t>Premature nuclear plant closures may impact carbon abatement targets</t>
  </si>
  <si>
    <t>FDS US Equity</t>
  </si>
  <si>
    <t>FactSet Research Systems Inc</t>
  </si>
  <si>
    <t>US3030751057</t>
  </si>
  <si>
    <t>FICO US Equity</t>
  </si>
  <si>
    <t>Fair Isaac Corp</t>
  </si>
  <si>
    <t>US3032501047</t>
  </si>
  <si>
    <t>Low exposure to key ESG risks, strong governance structure</t>
  </si>
  <si>
    <t>FAST US Equity</t>
  </si>
  <si>
    <t>Fastenal Co</t>
  </si>
  <si>
    <t>US3119001044</t>
  </si>
  <si>
    <t>Weakening corporate governance structure and practices</t>
  </si>
  <si>
    <t>FDX US Equity</t>
  </si>
  <si>
    <t>FedEx Corp</t>
  </si>
  <si>
    <t>US31428X1063</t>
  </si>
  <si>
    <t>Carbon savings continue; risks related to fire-incidents at refineries and spills persist</t>
  </si>
  <si>
    <t>FFIV US Equity</t>
  </si>
  <si>
    <t>F5 Networks Inc</t>
  </si>
  <si>
    <t>US3156161024</t>
  </si>
  <si>
    <t>Strategy to phase out chemicals of high concern but lags peers in environmental mitigation programs</t>
  </si>
  <si>
    <t>FIS US Equity</t>
  </si>
  <si>
    <t>Fidelity National Information</t>
  </si>
  <si>
    <t>US31620M1062</t>
  </si>
  <si>
    <t>Corporate behavior controversies drive weak governance performance</t>
  </si>
  <si>
    <t>FNF US Equity</t>
  </si>
  <si>
    <t>Fidelity National Financial In</t>
  </si>
  <si>
    <t>US31620R3030</t>
  </si>
  <si>
    <t>Strong internal controls and framework to promote ethical conduct</t>
  </si>
  <si>
    <t>FITB US Equity</t>
  </si>
  <si>
    <t>Fifth Third Bancorp</t>
  </si>
  <si>
    <t>US3167731005</t>
  </si>
  <si>
    <t>US3168271043</t>
  </si>
  <si>
    <t>FRC US Equity</t>
  </si>
  <si>
    <t>First Republic Bank/CA</t>
  </si>
  <si>
    <t>US33616C1009</t>
  </si>
  <si>
    <t>Improved board structure and strong carbon strategy, but labor risks persist with employee lawsuits</t>
  </si>
  <si>
    <t>FISV US Equity</t>
  </si>
  <si>
    <t>Fiserv Inc</t>
  </si>
  <si>
    <t>US3377381088</t>
  </si>
  <si>
    <t>Improved employee management programs, mineral tracing policies, and strong governance</t>
  </si>
  <si>
    <t>FE US Equity</t>
  </si>
  <si>
    <t>FirstEnergy Corp</t>
  </si>
  <si>
    <t>US3379321074</t>
  </si>
  <si>
    <t>Enhancements in talent management drive the upgrade</t>
  </si>
  <si>
    <t>FLT US Equity</t>
  </si>
  <si>
    <t>FleetCor Technologies Inc</t>
  </si>
  <si>
    <t>US3390411052</t>
  </si>
  <si>
    <t>Weak climate change mitigation and corporate governance</t>
  </si>
  <si>
    <t>F US Equity</t>
  </si>
  <si>
    <t>Ford Motor Co</t>
  </si>
  <si>
    <t>US3453708600</t>
  </si>
  <si>
    <t>Stakeholder scrutiny on alleged sales culture controversies</t>
  </si>
  <si>
    <t>FTNT US Equity</t>
  </si>
  <si>
    <t>Fortinet Inc</t>
  </si>
  <si>
    <t>US34959E1091</t>
  </si>
  <si>
    <t>Limited employee management initiatives; robust information security measures</t>
  </si>
  <si>
    <t>FTV US Equity</t>
  </si>
  <si>
    <t>Fortive Corp</t>
  </si>
  <si>
    <t>US34959J1088</t>
  </si>
  <si>
    <t>FBHS US Equity</t>
  </si>
  <si>
    <t>Fortune Brands Home &amp; Security</t>
  </si>
  <si>
    <t>US34964C1062</t>
  </si>
  <si>
    <t>Business consolidation opens up opportunities, but may elevate workforce-related challenges</t>
  </si>
  <si>
    <t>FOXA US Equity</t>
  </si>
  <si>
    <t>Fox Corp</t>
  </si>
  <si>
    <t>US35137L1052</t>
  </si>
  <si>
    <t>Ongoing alleged bribery scandal and greater emphasis on Governance drive downgrade</t>
  </si>
  <si>
    <t>BEN US Equity</t>
  </si>
  <si>
    <t>Franklin Resources Inc</t>
  </si>
  <si>
    <t>US3546131018</t>
  </si>
  <si>
    <t>Poor governance measures weigh on overall ESG performance</t>
  </si>
  <si>
    <t>FCX US Equity</t>
  </si>
  <si>
    <t>Freeport-McMoRan Inc</t>
  </si>
  <si>
    <t>US35671D8570</t>
  </si>
  <si>
    <t>Announces job cuts affecting 10% of its salaried workforce; EV benefits from VW partnership</t>
  </si>
  <si>
    <t>US36165L1089</t>
  </si>
  <si>
    <t>Maintains commitment to data security; weak board structure impacts governance performance</t>
  </si>
  <si>
    <t>GSX Techedu Inc</t>
  </si>
  <si>
    <t>US36257Y1091</t>
  </si>
  <si>
    <t>Improved governance practices; labor-related risks linked to restructuring, COVID-19 remain</t>
  </si>
  <si>
    <t>AJG US Equity</t>
  </si>
  <si>
    <t>Arthur J Gallagher &amp; Co</t>
  </si>
  <si>
    <t>US3635761097</t>
  </si>
  <si>
    <t>Strong governance practices; average programs to manage environmental and social risks</t>
  </si>
  <si>
    <t>IT US Equity</t>
  </si>
  <si>
    <t>Gartner Inc</t>
  </si>
  <si>
    <t>US3666511072</t>
  </si>
  <si>
    <t>Improvements in data security drive upgrade</t>
  </si>
  <si>
    <t>GNRC US Equity</t>
  </si>
  <si>
    <t>Generac Holdings Inc</t>
  </si>
  <si>
    <t>US3687361044</t>
  </si>
  <si>
    <t>Recent acquisition may pose talent management challenges</t>
  </si>
  <si>
    <t>GD US Equity</t>
  </si>
  <si>
    <t>General Dynamics Corp</t>
  </si>
  <si>
    <t>US3695501086</t>
  </si>
  <si>
    <t>Labor unrest at Grasberg mine in 2020</t>
  </si>
  <si>
    <t>GE US Equity</t>
  </si>
  <si>
    <t>General Electric Co</t>
  </si>
  <si>
    <t>US3696041033</t>
  </si>
  <si>
    <t>Few employee incentives and limited data protection policy</t>
  </si>
  <si>
    <t>GIS US Equity</t>
  </si>
  <si>
    <t>General Mills Inc</t>
  </si>
  <si>
    <t>US3703341046</t>
  </si>
  <si>
    <t>Limited employee-centered programs to meet potential integration challenges from acquisition</t>
  </si>
  <si>
    <t>GM US Equity</t>
  </si>
  <si>
    <t>General Motors Co</t>
  </si>
  <si>
    <t>US37045V1008</t>
  </si>
  <si>
    <t>Focus on data privacy and security; employee retention programs lag those of peers</t>
  </si>
  <si>
    <t>GPC US Equity</t>
  </si>
  <si>
    <t>Genuine Parts Co</t>
  </si>
  <si>
    <t>US3724601055</t>
  </si>
  <si>
    <t>GILD US Equity</t>
  </si>
  <si>
    <t>Gilead Sciences Inc</t>
  </si>
  <si>
    <t>US3755581036</t>
  </si>
  <si>
    <t>Relatively strong overall governance structures, but lags peers in labor management efforts</t>
  </si>
  <si>
    <t>GPN US Equity</t>
  </si>
  <si>
    <t>Global Payments Inc</t>
  </si>
  <si>
    <t>US37940X1028</t>
  </si>
  <si>
    <t>Covid-19 crisis may add to labor management challenges from strategic restructuring, asset sale</t>
  </si>
  <si>
    <t>GL US Equity</t>
  </si>
  <si>
    <t>Globe Life Inc</t>
  </si>
  <si>
    <t>US37959E1029</t>
  </si>
  <si>
    <t>Strong efforts to mitigate environmental risks; diversification in healthy food</t>
  </si>
  <si>
    <t>GDDY US Equity</t>
  </si>
  <si>
    <t>GoDaddy Inc</t>
  </si>
  <si>
    <t>US3802371076</t>
  </si>
  <si>
    <t>Improved electrification strategy; labor risks persist</t>
  </si>
  <si>
    <t>GS US Equity</t>
  </si>
  <si>
    <t>Goldman Sachs Group Inc/The</t>
  </si>
  <si>
    <t>US38141G1040</t>
  </si>
  <si>
    <t>GWW US Equity</t>
  </si>
  <si>
    <t>WW Grainger Inc</t>
  </si>
  <si>
    <t>US3848021040</t>
  </si>
  <si>
    <t>GWRE US Equity</t>
  </si>
  <si>
    <t>Guidewire Software Inc</t>
  </si>
  <si>
    <t>US40171V1008</t>
  </si>
  <si>
    <t>Enhanced employee management measures drive the upgrade</t>
  </si>
  <si>
    <t>HCA US Equity</t>
  </si>
  <si>
    <t>HCA Healthcare Inc</t>
  </si>
  <si>
    <t>US40412C1018</t>
  </si>
  <si>
    <t>Robust corporate governance practices offset by weak focus on talent management initiatives</t>
  </si>
  <si>
    <t>HPQ US Equity</t>
  </si>
  <si>
    <t>HP Inc</t>
  </si>
  <si>
    <t>US40434L1052</t>
  </si>
  <si>
    <t>Enhanced employee engagement measures drive the upgrade</t>
  </si>
  <si>
    <t>HAL US Equity</t>
  </si>
  <si>
    <t>Halliburton Co</t>
  </si>
  <si>
    <t>US4062161017</t>
  </si>
  <si>
    <t>Relatively robust ESG integration in its investments helps maintain rating</t>
  </si>
  <si>
    <t>HIG US Equity</t>
  </si>
  <si>
    <t>Hartford Financial Services Gr</t>
  </si>
  <si>
    <t>US4165151048</t>
  </si>
  <si>
    <t>Robust governance practices, sustained focus on green product offerings</t>
  </si>
  <si>
    <t>HAS US Equity</t>
  </si>
  <si>
    <t>Hasbro Inc</t>
  </si>
  <si>
    <t>US4180561072</t>
  </si>
  <si>
    <t>Strong data security and talent management programs</t>
  </si>
  <si>
    <t>US42250P1030</t>
  </si>
  <si>
    <t>Robust anti-corruption programs; labor protests over personal safety issues amid COVID-19 pandemic</t>
  </si>
  <si>
    <t>HEI US Equity</t>
  </si>
  <si>
    <t>HEICO Corp</t>
  </si>
  <si>
    <t>US4228061093</t>
  </si>
  <si>
    <t>Strong workforce management and cybersecurity programs; sub-par corporate governance practices</t>
  </si>
  <si>
    <t>HEI/A US Equity</t>
  </si>
  <si>
    <t>US4228062083</t>
  </si>
  <si>
    <t>Weak decarbonization targets and governance practices weigh on the rating</t>
  </si>
  <si>
    <t>JKHY US Equity</t>
  </si>
  <si>
    <t>Jack Henry &amp; Associates Inc</t>
  </si>
  <si>
    <t>US4262811015</t>
  </si>
  <si>
    <t>Enhancements in governance practices, including leadership change, drive the upgrade</t>
  </si>
  <si>
    <t>HSY US Equity</t>
  </si>
  <si>
    <t>Hershey Co/The</t>
  </si>
  <si>
    <t>US4278661081</t>
  </si>
  <si>
    <t>Lags in setting carbon emission reduction targets</t>
  </si>
  <si>
    <t>HES US Equity</t>
  </si>
  <si>
    <t>Hess Corp</t>
  </si>
  <si>
    <t>US42809H1077</t>
  </si>
  <si>
    <t>Strong governance practices drive upgrade</t>
  </si>
  <si>
    <t>HPE US Equity</t>
  </si>
  <si>
    <t>Hewlett Packard Enterprise Co</t>
  </si>
  <si>
    <t>US42824C1099</t>
  </si>
  <si>
    <t>Leading supply chain labor management and product quality maintenance systems</t>
  </si>
  <si>
    <t>HLT US Equity</t>
  </si>
  <si>
    <t>Hilton Worldwide Holdings Inc</t>
  </si>
  <si>
    <t>US43300A2033</t>
  </si>
  <si>
    <t>Strong green investment focus, steady improvement in people management programs</t>
  </si>
  <si>
    <t>HOLX US Equity</t>
  </si>
  <si>
    <t>Hologic Inc</t>
  </si>
  <si>
    <t>US4364401012</t>
  </si>
  <si>
    <t>Relatively weak board composition, limited cleantech prospects</t>
  </si>
  <si>
    <t>HD US Equity</t>
  </si>
  <si>
    <t>Home Depot Inc/The</t>
  </si>
  <si>
    <t>US4370761029</t>
  </si>
  <si>
    <t>HON US Equity</t>
  </si>
  <si>
    <t>Honeywell International Inc</t>
  </si>
  <si>
    <t>US4385161066</t>
  </si>
  <si>
    <t>HRL US Equity</t>
  </si>
  <si>
    <t>Hormel Foods Corp</t>
  </si>
  <si>
    <t>US4404521001</t>
  </si>
  <si>
    <t>Continued efforts to address child labor issues in the supply chain</t>
  </si>
  <si>
    <t>US44107P1049</t>
  </si>
  <si>
    <t>Robust carbon management and anti-corruption measures; strong safety track record</t>
  </si>
  <si>
    <t>HWM US Equity</t>
  </si>
  <si>
    <t>Howmet Aerospace Inc</t>
  </si>
  <si>
    <t>US4432011082</t>
  </si>
  <si>
    <t>Leads peers in e-waste and data privacy measures; workforce risks impact the rating signal</t>
  </si>
  <si>
    <t>US44332N1063</t>
  </si>
  <si>
    <t>Strong data privacy measures offset by labor management issues</t>
  </si>
  <si>
    <t>HUBS US Equity</t>
  </si>
  <si>
    <t>HubSpot Inc</t>
  </si>
  <si>
    <t>US4435731009</t>
  </si>
  <si>
    <t>Robust quality control and talent management programs, improved anti-corruption measures</t>
  </si>
  <si>
    <t>HUM US Equity</t>
  </si>
  <si>
    <t>Humana Inc</t>
  </si>
  <si>
    <t>US4448591028</t>
  </si>
  <si>
    <t>Strong governance and data security practices</t>
  </si>
  <si>
    <t>JBHT US Equity</t>
  </si>
  <si>
    <t>JB Hunt Transport Services Inc</t>
  </si>
  <si>
    <t>US4456581077</t>
  </si>
  <si>
    <t>Relatively strong governance practices, but COVID-19 slowdown presents staff management challenges</t>
  </si>
  <si>
    <t>HBAN US Equity</t>
  </si>
  <si>
    <t>Huntington Bancshares Inc/OH</t>
  </si>
  <si>
    <t>US4461501045</t>
  </si>
  <si>
    <t>Lower water-risk exposure and strong programs to counter corruption risks</t>
  </si>
  <si>
    <t>HII US Equity</t>
  </si>
  <si>
    <t>Huntington Ingalls Industries</t>
  </si>
  <si>
    <t>US4464131063</t>
  </si>
  <si>
    <t>Strong green investments, but lacks strategy for online peer-to-peer platforms</t>
  </si>
  <si>
    <t>Hutchison China MediTech Ltd</t>
  </si>
  <si>
    <t>US44842L1035</t>
  </si>
  <si>
    <t>Relatively strong governance structures and labor programs, yet layoffs from restructuring persist</t>
  </si>
  <si>
    <t>HUYA Inc</t>
  </si>
  <si>
    <t>US44852D1081</t>
  </si>
  <si>
    <t>IAC US Equity</t>
  </si>
  <si>
    <t>IAC/InterActiveCorp</t>
  </si>
  <si>
    <t>US44891N1090</t>
  </si>
  <si>
    <t>Governance framework compares favorably to peers; lags in efforts to insure evolving health risks</t>
  </si>
  <si>
    <t>IPGP US Equity</t>
  </si>
  <si>
    <t>IPG Photonics Corp</t>
  </si>
  <si>
    <t>US44980X1090</t>
  </si>
  <si>
    <t>Limited efforts to curb carbon intensity may heighten long-term regulatory risk</t>
  </si>
  <si>
    <t>IEX US Equity</t>
  </si>
  <si>
    <t>IDEX Corp</t>
  </si>
  <si>
    <t>US45167R1041</t>
  </si>
  <si>
    <t>IDXX US Equity</t>
  </si>
  <si>
    <t>IDEXX Laboratories Inc</t>
  </si>
  <si>
    <t>US45168D1046</t>
  </si>
  <si>
    <t>Independent board structure, comprehensive quality management</t>
  </si>
  <si>
    <t>ITW US Equity</t>
  </si>
  <si>
    <t>Illinois Tool Works Inc</t>
  </si>
  <si>
    <t>US4523081093</t>
  </si>
  <si>
    <t>Weak governance practices and limited talent retention and development initiatives</t>
  </si>
  <si>
    <t>ILMN US Equity</t>
  </si>
  <si>
    <t>Illumina Inc</t>
  </si>
  <si>
    <t>US4523271090</t>
  </si>
  <si>
    <t>Corporate governance concerns persist, despite spin-off of Match Group</t>
  </si>
  <si>
    <t>INCY US Equity</t>
  </si>
  <si>
    <t>Incyte Corp</t>
  </si>
  <si>
    <t>US45337C1027</t>
  </si>
  <si>
    <t>Trails peers in managing chemical safety and governance issues</t>
  </si>
  <si>
    <t>Strong governance and labor management practices drive rating</t>
  </si>
  <si>
    <t>PODD US Equity</t>
  </si>
  <si>
    <t>Insulet Corp</t>
  </si>
  <si>
    <t>US45784P1012</t>
  </si>
  <si>
    <t>Leads peers in overall governance practices; strong product quality performance</t>
  </si>
  <si>
    <t>INTC US Equity</t>
  </si>
  <si>
    <t>Intel Corp</t>
  </si>
  <si>
    <t>US4581401001</t>
  </si>
  <si>
    <t>Strong corporate governance practices; workforce engagement risks persist</t>
  </si>
  <si>
    <t>ICE US Equity</t>
  </si>
  <si>
    <t>Intercontinental Exchange Inc</t>
  </si>
  <si>
    <t>US45866F1049</t>
  </si>
  <si>
    <t>Improved ESG integration efforts drive upgrade</t>
  </si>
  <si>
    <t>IBM US Equity</t>
  </si>
  <si>
    <t>International Business Machine</t>
  </si>
  <si>
    <t>US4592001014</t>
  </si>
  <si>
    <t>Strengthened employee management programs drive upgrade</t>
  </si>
  <si>
    <t>IFF US Equity</t>
  </si>
  <si>
    <t>International Flavors &amp; Fragra</t>
  </si>
  <si>
    <t>US4595061015</t>
  </si>
  <si>
    <t>IP US Equity</t>
  </si>
  <si>
    <t>International Paper Co</t>
  </si>
  <si>
    <t>US4601461035</t>
  </si>
  <si>
    <t>IPG US Equity</t>
  </si>
  <si>
    <t>Interpublic Group of Cos Inc/T</t>
  </si>
  <si>
    <t>US4606901001</t>
  </si>
  <si>
    <t>Strong water conservation programs; however, workforce-related challenges remain</t>
  </si>
  <si>
    <t>INTU US Equity</t>
  </si>
  <si>
    <t>Intuit Inc</t>
  </si>
  <si>
    <t>US4612021034</t>
  </si>
  <si>
    <t>Strong internal controls and policies to promote ethical conduct, relative to peers</t>
  </si>
  <si>
    <t>ISRG US Equity</t>
  </si>
  <si>
    <t>Intuitive Surgical Inc</t>
  </si>
  <si>
    <t>US46120E6023</t>
  </si>
  <si>
    <t>Deploying investment and resources towards emerging technologies, including clean technologies</t>
  </si>
  <si>
    <t>US46187W1071</t>
  </si>
  <si>
    <t>IONS US Equity</t>
  </si>
  <si>
    <t>Ionis Pharmaceuticals Inc</t>
  </si>
  <si>
    <t>US4622221004</t>
  </si>
  <si>
    <t>Improved environmental programs, governance risks remain</t>
  </si>
  <si>
    <t>IQV US Equity</t>
  </si>
  <si>
    <t>IQVIA Holdings Inc</t>
  </si>
  <si>
    <t>US46266C1053</t>
  </si>
  <si>
    <t>US46267X1081</t>
  </si>
  <si>
    <t>Strong ESG programs, but recent controversies indicate potential gaps in policies</t>
  </si>
  <si>
    <t>US46284V1017</t>
  </si>
  <si>
    <t>iShares MSCI India ETF</t>
  </si>
  <si>
    <t>US46429B5984</t>
  </si>
  <si>
    <t>Improved governance structure but limited efforts on managing social and environmental risks</t>
  </si>
  <si>
    <t>US46591M1099</t>
  </si>
  <si>
    <t>JPM US Equity</t>
  </si>
  <si>
    <t>JPMorgan Chase &amp; Co</t>
  </si>
  <si>
    <t>US46625H1005</t>
  </si>
  <si>
    <t>Weak overall governance performance drives the downgrade</t>
  </si>
  <si>
    <t>J US Equity</t>
  </si>
  <si>
    <t>Jacobs Engineering Group Inc</t>
  </si>
  <si>
    <t>US4698141078</t>
  </si>
  <si>
    <t>Shortcomings in corporate governance practices drive the downgrade</t>
  </si>
  <si>
    <t>US47215P1066</t>
  </si>
  <si>
    <t>Gaps in talent management underscored by the significant employee turnover in FY 2019</t>
  </si>
  <si>
    <t>JNJ US Equity</t>
  </si>
  <si>
    <t>Johnson &amp; Johnson</t>
  </si>
  <si>
    <t>US4781601046</t>
  </si>
  <si>
    <t>Enhancements in data security drive upgrade</t>
  </si>
  <si>
    <t>JNPR US Equity</t>
  </si>
  <si>
    <t>Juniper Networks Inc</t>
  </si>
  <si>
    <t>US48203R1041</t>
  </si>
  <si>
    <t>KLAC US Equity</t>
  </si>
  <si>
    <t>KLA Corp</t>
  </si>
  <si>
    <t>US4824801009</t>
  </si>
  <si>
    <t>Recent M&amp;A activity heightens human capital challenges</t>
  </si>
  <si>
    <t>US4824971042</t>
  </si>
  <si>
    <t>Relatively strong corporate governance practices; lags peers in strong environmental focus</t>
  </si>
  <si>
    <t>KKR US Equity</t>
  </si>
  <si>
    <t>KKR &amp; Co Inc</t>
  </si>
  <si>
    <t>US48251W1045</t>
  </si>
  <si>
    <t>Ongoing business ethics controversies, multiple product safety lawsuits</t>
  </si>
  <si>
    <t>KSU US Equity</t>
  </si>
  <si>
    <t>Kansas City Southern</t>
  </si>
  <si>
    <t>US4851703029</t>
  </si>
  <si>
    <t>Talent management initiatives continue to lag those of peers</t>
  </si>
  <si>
    <t>K US Equity</t>
  </si>
  <si>
    <t>Kellogg Co</t>
  </si>
  <si>
    <t>US4878361082</t>
  </si>
  <si>
    <t>Acquisitions could heighten employee integration risk</t>
  </si>
  <si>
    <t>KDP US Equity</t>
  </si>
  <si>
    <t>Keurig Dr Pepper Inc</t>
  </si>
  <si>
    <t>US49271V1008</t>
  </si>
  <si>
    <t>Lags peers in green building and data security initiatives</t>
  </si>
  <si>
    <t>KEY US Equity</t>
  </si>
  <si>
    <t>KeyCorp</t>
  </si>
  <si>
    <t>US4932671088</t>
  </si>
  <si>
    <t>KEYS US Equity</t>
  </si>
  <si>
    <t>Keysight Technologies Inc</t>
  </si>
  <si>
    <t>US49338L1035</t>
  </si>
  <si>
    <t>Governance performance and labor practices remain strong</t>
  </si>
  <si>
    <t>KMB US Equity</t>
  </si>
  <si>
    <t>Kimberly-Clark Corp</t>
  </si>
  <si>
    <t>US4943681035</t>
  </si>
  <si>
    <t>Robust efforts to offer healthier food and address upstream water stress-related risks</t>
  </si>
  <si>
    <t>KMI US Equity</t>
  </si>
  <si>
    <t>Kinder Morgan Inc</t>
  </si>
  <si>
    <t>US49456B1017</t>
  </si>
  <si>
    <t>Robust efforts to improve product packaging; lags peers in responsible marketing practices</t>
  </si>
  <si>
    <t>Kingsoft Cloud Holdings Ltd</t>
  </si>
  <si>
    <t>US49639K1016</t>
  </si>
  <si>
    <t>Improved efforts in human capital management; robust internal controls framework</t>
  </si>
  <si>
    <t>KNX US Equity</t>
  </si>
  <si>
    <t>Knight-Swift Transportation Ho</t>
  </si>
  <si>
    <t>US4990491049</t>
  </si>
  <si>
    <t>Labor management programs compare favorably with those of global peers</t>
  </si>
  <si>
    <t>KHC US Equity</t>
  </si>
  <si>
    <t>Kraft Heinz Co/The</t>
  </si>
  <si>
    <t>US5007541064</t>
  </si>
  <si>
    <t>KR US Equity</t>
  </si>
  <si>
    <t>Kroger Co/The</t>
  </si>
  <si>
    <t>US5010441013</t>
  </si>
  <si>
    <t>Strong business ethics practices and community engagement initiatives</t>
  </si>
  <si>
    <t>LKQ US Equity</t>
  </si>
  <si>
    <t>LKQ Corp</t>
  </si>
  <si>
    <t>US5018892084</t>
  </si>
  <si>
    <t>Robust data security framework, but lags in talent management</t>
  </si>
  <si>
    <t>US50202M1027</t>
  </si>
  <si>
    <t>Safety monitoring and employee engagement programs trail those of peers</t>
  </si>
  <si>
    <t>LHX US Equity</t>
  </si>
  <si>
    <t>L3Harris Technologies Inc</t>
  </si>
  <si>
    <t>US5024311095</t>
  </si>
  <si>
    <t>Water stress-related risks and governance concerns remain</t>
  </si>
  <si>
    <t>LH US Equity</t>
  </si>
  <si>
    <t>Laboratory Corp of America Hol</t>
  </si>
  <si>
    <t>US50540R4092</t>
  </si>
  <si>
    <t>Strong employee management and data protection measures amid COVID-19</t>
  </si>
  <si>
    <t>LRCX US Equity</t>
  </si>
  <si>
    <t>Lam Research Corp</t>
  </si>
  <si>
    <t>US5128071082</t>
  </si>
  <si>
    <t>Improvements on board structure and data security measures drive the upgrade</t>
  </si>
  <si>
    <t>LW US Equity</t>
  </si>
  <si>
    <t>Lamb Weston Holdings Inc</t>
  </si>
  <si>
    <t>US5132721045</t>
  </si>
  <si>
    <t>LVS US Equity</t>
  </si>
  <si>
    <t>Las Vegas Sands Corp</t>
  </si>
  <si>
    <t>US5178341070</t>
  </si>
  <si>
    <t>Strong measures to manage restructuring and COVID-19-related workforce challenges</t>
  </si>
  <si>
    <t>EL US Equity</t>
  </si>
  <si>
    <t>Estee Lauder Cos Inc/The</t>
  </si>
  <si>
    <t>US5184391044</t>
  </si>
  <si>
    <t>Industry-typical practices to preempt corruption and data breach</t>
  </si>
  <si>
    <t>LEA US Equity</t>
  </si>
  <si>
    <t>Lear Corp</t>
  </si>
  <si>
    <t>US5218652049</t>
  </si>
  <si>
    <t>Strong governance structure and strategic focus on inclusion and talent development initiatives</t>
  </si>
  <si>
    <t>LDOS US Equity</t>
  </si>
  <si>
    <t>Leidos Holdings Inc</t>
  </si>
  <si>
    <t>US5253271028</t>
  </si>
  <si>
    <t>Strong quality assurance programs and corporate governance performance</t>
  </si>
  <si>
    <t>LEN US Equity</t>
  </si>
  <si>
    <t>Lennar Corp</t>
  </si>
  <si>
    <t>US5260571048</t>
  </si>
  <si>
    <t>Strong efforts to manage labor challenges, but anti-corruption protocols trail those of peers</t>
  </si>
  <si>
    <t>LII US Equity</t>
  </si>
  <si>
    <t>Lennox International Inc</t>
  </si>
  <si>
    <t>US5261071071</t>
  </si>
  <si>
    <t>LBRDK US Equity</t>
  </si>
  <si>
    <t>Liberty Broadband Corp</t>
  </si>
  <si>
    <t>US5303073051</t>
  </si>
  <si>
    <t>Improved product quality performance drives the upgrade</t>
  </si>
  <si>
    <t>US5312294094</t>
  </si>
  <si>
    <t>Strong workforce management initiatives; board issues prevail</t>
  </si>
  <si>
    <t>US5312296073</t>
  </si>
  <si>
    <t>Integrated approach to urban design and sector-leading safety programs drive performance</t>
  </si>
  <si>
    <t>US5312298541</t>
  </si>
  <si>
    <t>Lacks comprehensive quality assurance and site safety mechanisms despite production volume</t>
  </si>
  <si>
    <t>LLY US Equity</t>
  </si>
  <si>
    <t>Eli Lilly and Co</t>
  </si>
  <si>
    <t>US5324571083</t>
  </si>
  <si>
    <t>Product lines target better indoor air quality; appears to lag peers in cleantech strategy</t>
  </si>
  <si>
    <t>LNC US Equity</t>
  </si>
  <si>
    <t>Lincoln National Corp</t>
  </si>
  <si>
    <t>US5341871094</t>
  </si>
  <si>
    <t>Limited talent management and data protection initiatives</t>
  </si>
  <si>
    <t>LYV US Equity</t>
  </si>
  <si>
    <t>Live Nation Entertainment Inc</t>
  </si>
  <si>
    <t>US5380341090</t>
  </si>
  <si>
    <t>Corporate governance structure trails that of peers</t>
  </si>
  <si>
    <t>LMT US Equity</t>
  </si>
  <si>
    <t>Lockheed Martin Corp</t>
  </si>
  <si>
    <t>US5398301094</t>
  </si>
  <si>
    <t>L US Equity</t>
  </si>
  <si>
    <t>Loews Corp</t>
  </si>
  <si>
    <t>US5404241086</t>
  </si>
  <si>
    <t>Lags in corporate governance; limited talent engagement programs</t>
  </si>
  <si>
    <t>LOW US Equity</t>
  </si>
  <si>
    <t>Lowe's Cos Inc</t>
  </si>
  <si>
    <t>US5486611073</t>
  </si>
  <si>
    <t>Employee management programs remain strong, but product quality and pricing litigations persist</t>
  </si>
  <si>
    <t>LULU US Equity</t>
  </si>
  <si>
    <t>Lululemon Athletica Inc</t>
  </si>
  <si>
    <t>US5500211090</t>
  </si>
  <si>
    <t>Strong focus on enhancing cybersecurity and responsible investment</t>
  </si>
  <si>
    <t>LUMN US Equity</t>
  </si>
  <si>
    <t>Lumen Technologies Inc</t>
  </si>
  <si>
    <t>US5502411037</t>
  </si>
  <si>
    <t>Strong employee benefits; governance issues persist</t>
  </si>
  <si>
    <t>MTB US Equity</t>
  </si>
  <si>
    <t>M&amp;T Bank Corp</t>
  </si>
  <si>
    <t>US55261F1049</t>
  </si>
  <si>
    <t>Robust workforce management and COVID-19 measures, but product quality issues persist</t>
  </si>
  <si>
    <t>MGM US Equity</t>
  </si>
  <si>
    <t>MGM Resorts International</t>
  </si>
  <si>
    <t>US5529531015</t>
  </si>
  <si>
    <t>Notable measures to mitigate persistent risks of talent management, but governance concerns persist</t>
  </si>
  <si>
    <t>MSCI US Equity</t>
  </si>
  <si>
    <t>MSCI Inc</t>
  </si>
  <si>
    <t>US55354G1004</t>
  </si>
  <si>
    <t>Improved data protection and continued focus on sustainable timber sourcing drive upgrade</t>
  </si>
  <si>
    <t>Magnit PJSC</t>
  </si>
  <si>
    <t>US55953Q2021</t>
  </si>
  <si>
    <t>Sustained focus in supply chain monitoring; lags peers in sustainable cotton sourcing</t>
  </si>
  <si>
    <t>MPC US Equity</t>
  </si>
  <si>
    <t>Marathon Petroleum Corp</t>
  </si>
  <si>
    <t>US56585A1025</t>
  </si>
  <si>
    <t>Layoffs and limited engagement initiatives may impact employee morale</t>
  </si>
  <si>
    <t>MKL US Equity</t>
  </si>
  <si>
    <t>Markel Corp</t>
  </si>
  <si>
    <t>US5705351048</t>
  </si>
  <si>
    <t>Relatively robust risk management practices but lags domestic peers in board structure</t>
  </si>
  <si>
    <t>MKTX US Equity</t>
  </si>
  <si>
    <t>MarketAxess Holdings Inc</t>
  </si>
  <si>
    <t>US57060D1081</t>
  </si>
  <si>
    <t>COVID-19 impact on labor may present challenges</t>
  </si>
  <si>
    <t>MMC US Equity</t>
  </si>
  <si>
    <t>Marsh &amp; McLennan Cos Inc</t>
  </si>
  <si>
    <t>US5717481023</t>
  </si>
  <si>
    <t>MAR US Equity</t>
  </si>
  <si>
    <t>Marriott International Inc/MD</t>
  </si>
  <si>
    <t>US5719032022</t>
  </si>
  <si>
    <t>MLM US Equity</t>
  </si>
  <si>
    <t>Martin Marietta Materials Inc</t>
  </si>
  <si>
    <t>US5732841060</t>
  </si>
  <si>
    <t>MAS US Equity</t>
  </si>
  <si>
    <t>Masco Corp</t>
  </si>
  <si>
    <t>US5745991068</t>
  </si>
  <si>
    <t>Improvement in staff engagement and training programs drives upgrade</t>
  </si>
  <si>
    <t>MASI US Equity</t>
  </si>
  <si>
    <t>Masimo Corp</t>
  </si>
  <si>
    <t>US5747951003</t>
  </si>
  <si>
    <t>Leveraging research capacity of climate change</t>
  </si>
  <si>
    <t>MA US Equity</t>
  </si>
  <si>
    <t>Mastercard Inc</t>
  </si>
  <si>
    <t>US57636Q1040</t>
  </si>
  <si>
    <t>New data breach incident challenges the company's data protection measures</t>
  </si>
  <si>
    <t>MTCH US Equity</t>
  </si>
  <si>
    <t>Match Group Inc</t>
  </si>
  <si>
    <t>US57667L1070</t>
  </si>
  <si>
    <t>Formation of sustainability committee strengthens environmental management oversight and performance</t>
  </si>
  <si>
    <t>MXIM US Equity</t>
  </si>
  <si>
    <t>Maxim Integrated Products Inc</t>
  </si>
  <si>
    <t>US57772K1016</t>
  </si>
  <si>
    <t>Continued acquisition and divestment activities in 2020 could heighten labor-related challenges</t>
  </si>
  <si>
    <t>MKC US Equity</t>
  </si>
  <si>
    <t>McCormick &amp; Co Inc/MD</t>
  </si>
  <si>
    <t>US5797802064</t>
  </si>
  <si>
    <t>MCD US Equity</t>
  </si>
  <si>
    <t>McDonald's Corp</t>
  </si>
  <si>
    <t>US5801351017</t>
  </si>
  <si>
    <t>MCK US Equity</t>
  </si>
  <si>
    <t>McKesson Corp</t>
  </si>
  <si>
    <t>US58155Q1031</t>
  </si>
  <si>
    <t>Spin-off from InterActiveCorp (IAC) appears to have alleviated certain corporate governance concerns</t>
  </si>
  <si>
    <t>US58463J3041</t>
  </si>
  <si>
    <t>Strong governance and talent management; subpar water-related strategies</t>
  </si>
  <si>
    <t>US5854641009</t>
  </si>
  <si>
    <t>Leading initiatives to manage supply chain labor risks</t>
  </si>
  <si>
    <t>MELI US Equity</t>
  </si>
  <si>
    <t>MercadoLibre Inc</t>
  </si>
  <si>
    <t>US58733R1023</t>
  </si>
  <si>
    <t>High proportion of franchised operations present challenges in labor management, food safety</t>
  </si>
  <si>
    <t>MRK US Equity</t>
  </si>
  <si>
    <t>Merck &amp; Co Inc</t>
  </si>
  <si>
    <t>US58933Y1055</t>
  </si>
  <si>
    <t>Concerns over opioid allegations continue; product quality practices enhanced</t>
  </si>
  <si>
    <t>MET US Equity</t>
  </si>
  <si>
    <t>MetLife Inc</t>
  </si>
  <si>
    <t>US59156R1086</t>
  </si>
  <si>
    <t>Weak corporate governance practices compared to peers</t>
  </si>
  <si>
    <t>MTD US Equity</t>
  </si>
  <si>
    <t>Mettler-Toledo International I</t>
  </si>
  <si>
    <t>US5926881054</t>
  </si>
  <si>
    <t>Enhanced commitment to environmentally friendly operations</t>
  </si>
  <si>
    <t>MSFT US Equity</t>
  </si>
  <si>
    <t>Microsoft Corp</t>
  </si>
  <si>
    <t>US5949181045</t>
  </si>
  <si>
    <t>Strong employee initiatives, limited measures to mitigate data protection risks</t>
  </si>
  <si>
    <t>MCHP US Equity</t>
  </si>
  <si>
    <t>Microchip Technology Inc</t>
  </si>
  <si>
    <t>US5950171042</t>
  </si>
  <si>
    <t>Robust access to healthcare efforts, but product safety lawsuits continue</t>
  </si>
  <si>
    <t>MU US Equity</t>
  </si>
  <si>
    <t>Micron Technology Inc</t>
  </si>
  <si>
    <t>US5951121038</t>
  </si>
  <si>
    <t>Strong efforts to integrate ESG into investment decisions and corporate governance practices</t>
  </si>
  <si>
    <t>US59522J1034</t>
  </si>
  <si>
    <t>Robust governance and product quality management practices</t>
  </si>
  <si>
    <t>US6074091090</t>
  </si>
  <si>
    <t>MRNA US Equity</t>
  </si>
  <si>
    <t>Moderna Inc</t>
  </si>
  <si>
    <t>US60770K1079</t>
  </si>
  <si>
    <t>Modest talent retention programs; board entrenchment concern persists</t>
  </si>
  <si>
    <t>MHK US Equity</t>
  </si>
  <si>
    <t>Mohawk Industries Inc</t>
  </si>
  <si>
    <t>US6081901042</t>
  </si>
  <si>
    <t>Sustained efforts toward talent retention; but limited clean technology portfolio</t>
  </si>
  <si>
    <t>MOH US Equity</t>
  </si>
  <si>
    <t>Molina Healthcare Inc</t>
  </si>
  <si>
    <t>US60855R1005</t>
  </si>
  <si>
    <t>Weakening CG practices over the previous year drive downgrade</t>
  </si>
  <si>
    <t>TAP US Equity</t>
  </si>
  <si>
    <t>Molson Coors Beverage Co</t>
  </si>
  <si>
    <t>US60871R2094</t>
  </si>
  <si>
    <t>Covid-19 vaccine candidate in late clinical trial stage may lead to increased scrutiny over quality</t>
  </si>
  <si>
    <t>US60879B1070</t>
  </si>
  <si>
    <t>Alleged violation of securities law amid weak board structure leads to the downgrade</t>
  </si>
  <si>
    <t>MDLZ US Equity</t>
  </si>
  <si>
    <t>Mondelez International Inc</t>
  </si>
  <si>
    <t>US6092071058</t>
  </si>
  <si>
    <t>Leads peers in overall governance, but lags in service quality and data security</t>
  </si>
  <si>
    <t>MDB US Equity</t>
  </si>
  <si>
    <t>MongoDB Inc</t>
  </si>
  <si>
    <t>US60937P1066</t>
  </si>
  <si>
    <t>Improved board independence underpins upgrade; overall robust ESG risk management initiatives</t>
  </si>
  <si>
    <t>MPWR US Equity</t>
  </si>
  <si>
    <t>Monolithic Power Systems Inc</t>
  </si>
  <si>
    <t>US6098391054</t>
  </si>
  <si>
    <t>Minimal employee management initiatives and data security oversight</t>
  </si>
  <si>
    <t>MNST US Equity</t>
  </si>
  <si>
    <t>Monster Beverage Corp</t>
  </si>
  <si>
    <t>US61174X1090</t>
  </si>
  <si>
    <t>MCO US Equity</t>
  </si>
  <si>
    <t>Moody's Corp</t>
  </si>
  <si>
    <t>US6153691059</t>
  </si>
  <si>
    <t>Limited employee management programs; increasing trend of controversies related to data security</t>
  </si>
  <si>
    <t>MS US Equity</t>
  </si>
  <si>
    <t>Morgan Stanley</t>
  </si>
  <si>
    <t>US6174464486</t>
  </si>
  <si>
    <t>Trails peers in governance and talent management programs</t>
  </si>
  <si>
    <t>MOS US Equity</t>
  </si>
  <si>
    <t>Mosaic Co/The</t>
  </si>
  <si>
    <t>US61945C1036</t>
  </si>
  <si>
    <t>Product safety concerns persist, limited measures to reduce operational footprint</t>
  </si>
  <si>
    <t>MSI US Equity</t>
  </si>
  <si>
    <t>Motorola Solutions Inc</t>
  </si>
  <si>
    <t>US6200763075</t>
  </si>
  <si>
    <t>Internal controls framework and human capital management leads global peers</t>
  </si>
  <si>
    <t>US62914V1061</t>
  </si>
  <si>
    <t>NRG US Equity</t>
  </si>
  <si>
    <t>NRG Energy Inc</t>
  </si>
  <si>
    <t>US6293775085</t>
  </si>
  <si>
    <t>Strong strategy to reduce water consumption and carbon emissions</t>
  </si>
  <si>
    <t>NVR US Equity</t>
  </si>
  <si>
    <t>NVR Inc</t>
  </si>
  <si>
    <t>US62944T1051</t>
  </si>
  <si>
    <t>Strong talent management programs amid continuing employee-centered risks from M&amp;As</t>
  </si>
  <si>
    <t>NDAQ US Equity</t>
  </si>
  <si>
    <t>Nasdaq Inc</t>
  </si>
  <si>
    <t>US6311031081</t>
  </si>
  <si>
    <t>EVs focus could boost long term growth, governance risks</t>
  </si>
  <si>
    <t>NTAP US Equity</t>
  </si>
  <si>
    <t>NetApp Inc</t>
  </si>
  <si>
    <t>US64110D1046</t>
  </si>
  <si>
    <t>Aggressive decarbonization targets, yet limited focus on renewables</t>
  </si>
  <si>
    <t>NFLX US Equity</t>
  </si>
  <si>
    <t>Netflix Inc</t>
  </si>
  <si>
    <t>US64110L1061</t>
  </si>
  <si>
    <t>Demonstrates commitment to building green homes, but limited initiatives on product quality</t>
  </si>
  <si>
    <t>US64110W1027</t>
  </si>
  <si>
    <t>NBIX US Equity</t>
  </si>
  <si>
    <t>Neurocrine Biosciences Inc</t>
  </si>
  <si>
    <t>US64125C1099</t>
  </si>
  <si>
    <t>Improved employee engagement initiatives drive the upgrade</t>
  </si>
  <si>
    <t>US6475811070</t>
  </si>
  <si>
    <t>Board-related changes drive upgrade</t>
  </si>
  <si>
    <t>NWL US Equity</t>
  </si>
  <si>
    <t>Newell Brands Inc</t>
  </si>
  <si>
    <t>US6512291062</t>
  </si>
  <si>
    <t>NEM US Equity</t>
  </si>
  <si>
    <t>Newmont Corp</t>
  </si>
  <si>
    <t>US6516391066</t>
  </si>
  <si>
    <t>Improved governance structures drive the upgrade</t>
  </si>
  <si>
    <t>NWSA US Equity</t>
  </si>
  <si>
    <t>News Corp</t>
  </si>
  <si>
    <t>US65249B1098</t>
  </si>
  <si>
    <t>Industry leader in mine safety; community opposition over alleged excessive water use</t>
  </si>
  <si>
    <t>NEE US Equity</t>
  </si>
  <si>
    <t>NextEra Energy Inc</t>
  </si>
  <si>
    <t>US65339F1012</t>
  </si>
  <si>
    <t>Risks related to governance structures and human capital persist</t>
  </si>
  <si>
    <t>NKE US Equity</t>
  </si>
  <si>
    <t>NIKE Inc</t>
  </si>
  <si>
    <t>US6541061031</t>
  </si>
  <si>
    <t>Focus on decarbonization of generation portfolio</t>
  </si>
  <si>
    <t>NI US Equity</t>
  </si>
  <si>
    <t>NiSource Inc</t>
  </si>
  <si>
    <t>US65473P1057</t>
  </si>
  <si>
    <t>US65487X1028</t>
  </si>
  <si>
    <t>Commitment to retire coal power plants may bode well with environmental footprint reduction efforts</t>
  </si>
  <si>
    <t>NDSN US Equity</t>
  </si>
  <si>
    <t>Nordson Corp</t>
  </si>
  <si>
    <t>US6556631025</t>
  </si>
  <si>
    <t>Weak governance performance persists.</t>
  </si>
  <si>
    <t>NSC US Equity</t>
  </si>
  <si>
    <t>Norfolk Southern Corp</t>
  </si>
  <si>
    <t>US6558441084</t>
  </si>
  <si>
    <t>Strong anti-corruption measures drive upgrade</t>
  </si>
  <si>
    <t>NTRS US Equity</t>
  </si>
  <si>
    <t>Northern Trust Corp</t>
  </si>
  <si>
    <t>US6658591044</t>
  </si>
  <si>
    <t>Increasing injury rates amid restructuring and efforts to boost efficiency</t>
  </si>
  <si>
    <t>NOC US Equity</t>
  </si>
  <si>
    <t>Northrop Grumman Corp</t>
  </si>
  <si>
    <t>US6668071029</t>
  </si>
  <si>
    <t>Leads peers across ESG parameters; initiated improvements in data handling practices</t>
  </si>
  <si>
    <t>NLOK US Equity</t>
  </si>
  <si>
    <t>NortonLifeLock Inc</t>
  </si>
  <si>
    <t>US6687711084</t>
  </si>
  <si>
    <t>Robust anti-corruption and quality control programs, but labor-related lawsuits persist</t>
  </si>
  <si>
    <t>US6698881090</t>
  </si>
  <si>
    <t>NUE US Equity</t>
  </si>
  <si>
    <t>Nucor Corp</t>
  </si>
  <si>
    <t>US6703461052</t>
  </si>
  <si>
    <t>Robust labor management practices; limited management initiatives on carbon emissions</t>
  </si>
  <si>
    <t>NVDA US Equity</t>
  </si>
  <si>
    <t>NVIDIA Corp</t>
  </si>
  <si>
    <t>US67066G1040</t>
  </si>
  <si>
    <t>Strong human capital management initiatives despite employee-centered risks from acquisitions</t>
  </si>
  <si>
    <t>OGE US Equity</t>
  </si>
  <si>
    <t>OGE Energy Corp</t>
  </si>
  <si>
    <t>US6708371033</t>
  </si>
  <si>
    <t>Efforts towards decarbonization of generation portfolio</t>
  </si>
  <si>
    <t>ORLY US Equity</t>
  </si>
  <si>
    <t>O'Reilly Automotive Inc</t>
  </si>
  <si>
    <t>US67103H1077</t>
  </si>
  <si>
    <t>Below-par labor management and data security practices</t>
  </si>
  <si>
    <t>OXY US Equity</t>
  </si>
  <si>
    <t>Occidental Petroleum Corp</t>
  </si>
  <si>
    <t>US6745991058</t>
  </si>
  <si>
    <t>Leading carbon capture and utilization practices</t>
  </si>
  <si>
    <t>OKTA US Equity</t>
  </si>
  <si>
    <t>Okta Inc</t>
  </si>
  <si>
    <t>US6792951054</t>
  </si>
  <si>
    <t>Strengthening data privacy policies and programs</t>
  </si>
  <si>
    <t>ODFL US Equity</t>
  </si>
  <si>
    <t>Old Dominion Freight Line Inc</t>
  </si>
  <si>
    <t>US6795801009</t>
  </si>
  <si>
    <t>Strong corporate governance performance; potential labor risks amid COVID-19 crisis</t>
  </si>
  <si>
    <t>OMC US Equity</t>
  </si>
  <si>
    <t>Omnicom Group Inc</t>
  </si>
  <si>
    <t>US6819191064</t>
  </si>
  <si>
    <t>Risks related to human capital persist in the absence of substantial employee engagement initiatives</t>
  </si>
  <si>
    <t>US6819361006</t>
  </si>
  <si>
    <t>Human capital development programs lag those of leading peers despite incremental improvements</t>
  </si>
  <si>
    <t>ON US Equity</t>
  </si>
  <si>
    <t>ON Semiconductor Corp</t>
  </si>
  <si>
    <t>US6821891057</t>
  </si>
  <si>
    <t>Strong talent retention strategy to deal with complexities from restructuring</t>
  </si>
  <si>
    <t>OKE US Equity</t>
  </si>
  <si>
    <t>ONEOK Inc</t>
  </si>
  <si>
    <t>US6826801036</t>
  </si>
  <si>
    <t>Robust carbon mitigation measures and occupational safety practices</t>
  </si>
  <si>
    <t>ORCL US Equity</t>
  </si>
  <si>
    <t>Oracle Corp</t>
  </si>
  <si>
    <t>US68389X1054</t>
  </si>
  <si>
    <t>Workforce-centered controversies increase, as layoffs, recruitments continue</t>
  </si>
  <si>
    <t>OTIS US Equity</t>
  </si>
  <si>
    <t>Otis Worldwide Corp</t>
  </si>
  <si>
    <t>US68902V1070</t>
  </si>
  <si>
    <t>Strong corporate governance but limited employee management programs</t>
  </si>
  <si>
    <t>OC US Equity</t>
  </si>
  <si>
    <t>Owens Corning</t>
  </si>
  <si>
    <t>US6907421019</t>
  </si>
  <si>
    <t>Sustained strong corporate governance performance</t>
  </si>
  <si>
    <t>PCG US Equity</t>
  </si>
  <si>
    <t>PG&amp;E Corp</t>
  </si>
  <si>
    <t>US69331C1080</t>
  </si>
  <si>
    <t>PG&amp;E emerges out of bankruptcy but wildfire related liabilities remain a concern</t>
  </si>
  <si>
    <t>PNC US Equity</t>
  </si>
  <si>
    <t>PNC Financial Services Group I</t>
  </si>
  <si>
    <t>US6934751057</t>
  </si>
  <si>
    <t>Governance structure and talent management initiatives leads most industry peers</t>
  </si>
  <si>
    <t>PPG US Equity</t>
  </si>
  <si>
    <t>PPG Industries Inc</t>
  </si>
  <si>
    <t>US6935061076</t>
  </si>
  <si>
    <t>Low carbon and water withdrawal intensity relative to peers</t>
  </si>
  <si>
    <t>PPL US Equity</t>
  </si>
  <si>
    <t>PPL Corp</t>
  </si>
  <si>
    <t>US69351T1060</t>
  </si>
  <si>
    <t>Proposed divestment of WPD could alter the environmental risk profile</t>
  </si>
  <si>
    <t>PPD US Equity</t>
  </si>
  <si>
    <t>PPD Inc</t>
  </si>
  <si>
    <t>US69355F1021</t>
  </si>
  <si>
    <t>Performance on most ESG parameters on par with peers, but lags on the talent management front</t>
  </si>
  <si>
    <t>PTC US Equity</t>
  </si>
  <si>
    <t>PTC Inc</t>
  </si>
  <si>
    <t>US69370C1009</t>
  </si>
  <si>
    <t>Robust talent management initiatives and overall strong governance performance</t>
  </si>
  <si>
    <t>PCAR US Equity</t>
  </si>
  <si>
    <t>PACCAR Inc</t>
  </si>
  <si>
    <t>US6937181088</t>
  </si>
  <si>
    <t>Strong board practices, but lockout challenges labor management practices</t>
  </si>
  <si>
    <t>PKG US Equity</t>
  </si>
  <si>
    <t>Packaging Corp of America</t>
  </si>
  <si>
    <t>US6951561090</t>
  </si>
  <si>
    <t>Improved employee management strategy, but limited programs to reduce GHG emissions</t>
  </si>
  <si>
    <t>PANW US Equity</t>
  </si>
  <si>
    <t>Palo Alto Networks Inc</t>
  </si>
  <si>
    <t>US6974351057</t>
  </si>
  <si>
    <t>Gaps in corporate governance practices and talent management programs persist</t>
  </si>
  <si>
    <t>PH US Equity</t>
  </si>
  <si>
    <t>Parker-Hannifin Corp</t>
  </si>
  <si>
    <t>US7010941042</t>
  </si>
  <si>
    <t>Minority shareholder influence remains limited, labor-related risks persist</t>
  </si>
  <si>
    <t>PAYX US Equity</t>
  </si>
  <si>
    <t>Paychex Inc</t>
  </si>
  <si>
    <t>US7043261079</t>
  </si>
  <si>
    <t>Improved information security management system, modest overall ESG performance</t>
  </si>
  <si>
    <t>PAYC US Equity</t>
  </si>
  <si>
    <t>Paycom Software Inc</t>
  </si>
  <si>
    <t>US70432V1026</t>
  </si>
  <si>
    <t>Strengthening data protection measures</t>
  </si>
  <si>
    <t>PYPL US Equity</t>
  </si>
  <si>
    <t>PayPal Holdings Inc</t>
  </si>
  <si>
    <t>US70450Y1038</t>
  </si>
  <si>
    <t>PTON US Equity</t>
  </si>
  <si>
    <t>Peloton Interactive Inc</t>
  </si>
  <si>
    <t>US70614W1009</t>
  </si>
  <si>
    <t>Lack of programs to mitigate operational risks in supply chain</t>
  </si>
  <si>
    <t>PEP US Equity</t>
  </si>
  <si>
    <t>PepsiCo Inc</t>
  </si>
  <si>
    <t>US7134481081</t>
  </si>
  <si>
    <t>Strong environmental mitigation, expanding its footprint in healthy snacks and non-soda beverages</t>
  </si>
  <si>
    <t>PKI US Equity</t>
  </si>
  <si>
    <t>PerkinElmer Inc</t>
  </si>
  <si>
    <t>US7140461093</t>
  </si>
  <si>
    <t>Robust corporate governance; but business ethics policies and programs lag best practices</t>
  </si>
  <si>
    <t>PFE US Equity</t>
  </si>
  <si>
    <t>Pfizer Inc</t>
  </si>
  <si>
    <t>US7170811035</t>
  </si>
  <si>
    <t>Ongoing safety litigations; allegations of unethical business persist</t>
  </si>
  <si>
    <t>PM US Equity</t>
  </si>
  <si>
    <t>Philip Morris International In</t>
  </si>
  <si>
    <t>US7181721090</t>
  </si>
  <si>
    <t>Governance performance subdued by multiple business ethics controversies</t>
  </si>
  <si>
    <t>PSX US Equity</t>
  </si>
  <si>
    <t>Phillips 66</t>
  </si>
  <si>
    <t>US7185461040</t>
  </si>
  <si>
    <t>Midstream expansion plans deferred; continued investments in growth of renewable fuels</t>
  </si>
  <si>
    <t>US71922G2093</t>
  </si>
  <si>
    <t>Apprehensions over corporate governance practices drive downgrade</t>
  </si>
  <si>
    <t>US7223041028</t>
  </si>
  <si>
    <t>Continued environmental footprint reduction, lacks in renewables uptake</t>
  </si>
  <si>
    <t>PNW US Equity</t>
  </si>
  <si>
    <t>Pinnacle West Capital Corp</t>
  </si>
  <si>
    <t>US7234841010</t>
  </si>
  <si>
    <t>Limited perceived measures to manage risks related to data privacy and security</t>
  </si>
  <si>
    <t>PINS US Equity</t>
  </si>
  <si>
    <t>Pinterest Inc</t>
  </si>
  <si>
    <t>US72352L1061</t>
  </si>
  <si>
    <t>Carbon mitigation management remains weak despite high exposure to unconventional O&amp;G operations</t>
  </si>
  <si>
    <t>PXD US Equity</t>
  </si>
  <si>
    <t>Pioneer Natural Resources Co</t>
  </si>
  <si>
    <t>US7237871071</t>
  </si>
  <si>
    <t>PLUG US Equity</t>
  </si>
  <si>
    <t>Plug Power Inc</t>
  </si>
  <si>
    <t>US72919P2020</t>
  </si>
  <si>
    <t>POOL US Equity</t>
  </si>
  <si>
    <t>Pool Corp</t>
  </si>
  <si>
    <t>US73278L1052</t>
  </si>
  <si>
    <t>TROW US Equity</t>
  </si>
  <si>
    <t>T Rowe Price Group Inc</t>
  </si>
  <si>
    <t>US74144T1088</t>
  </si>
  <si>
    <t>Strong ESG integration into investments</t>
  </si>
  <si>
    <t>PFG US Equity</t>
  </si>
  <si>
    <t>Principal Financial Group Inc</t>
  </si>
  <si>
    <t>US74251V1026</t>
  </si>
  <si>
    <t>Strong talent management; concerns in corporate governance practices persist</t>
  </si>
  <si>
    <t>PG US Equity</t>
  </si>
  <si>
    <t>Procter &amp; Gamble Co/The</t>
  </si>
  <si>
    <t>US7427181091</t>
  </si>
  <si>
    <t>Faces allegations of misleading advertisement and forced labor in supply chain</t>
  </si>
  <si>
    <t>PGR US Equity</t>
  </si>
  <si>
    <t>Progressive Corp/The</t>
  </si>
  <si>
    <t>US7433151039</t>
  </si>
  <si>
    <t>US74340W1036</t>
  </si>
  <si>
    <t>Strong programs on green property investments and human capital development</t>
  </si>
  <si>
    <t>PRU US Equity</t>
  </si>
  <si>
    <t>Prudential Financial Inc</t>
  </si>
  <si>
    <t>US7443201022</t>
  </si>
  <si>
    <t>Strong data protection practices; leads peers in talent management</t>
  </si>
  <si>
    <t>PEG US Equity</t>
  </si>
  <si>
    <t>Public Service Enterprise Grou</t>
  </si>
  <si>
    <t>US7445731067</t>
  </si>
  <si>
    <t>US74460D1090</t>
  </si>
  <si>
    <t>Lags peers in adopting robust programs to manage ESG risks and opportunities</t>
  </si>
  <si>
    <t>PHM US Equity</t>
  </si>
  <si>
    <t>PulteGroup Inc</t>
  </si>
  <si>
    <t>US7458671010</t>
  </si>
  <si>
    <t>Overall governance practices drive upgrade</t>
  </si>
  <si>
    <t>QRVO US Equity</t>
  </si>
  <si>
    <t>Qorvo Inc</t>
  </si>
  <si>
    <t>US74736K1016</t>
  </si>
  <si>
    <t>Limited perceived initiatives to address human capital management challenges amid restructuring</t>
  </si>
  <si>
    <t>QCOM US Equity</t>
  </si>
  <si>
    <t>QUALCOMM Inc</t>
  </si>
  <si>
    <t>US7475251036</t>
  </si>
  <si>
    <t>Enhanced talent management strategies drive upgrade</t>
  </si>
  <si>
    <t>DGX US Equity</t>
  </si>
  <si>
    <t>Quest Diagnostics Inc</t>
  </si>
  <si>
    <t>US74834L1008</t>
  </si>
  <si>
    <t>Robust labor programs; faces product quality litigations over alleged faulty CervicalCheck tests</t>
  </si>
  <si>
    <t>RPM US Equity</t>
  </si>
  <si>
    <t>RPM International Inc</t>
  </si>
  <si>
    <t>US7496851038</t>
  </si>
  <si>
    <t>Strong governance structure; chemical safety management lags that of peers</t>
  </si>
  <si>
    <t>RJF US Equity</t>
  </si>
  <si>
    <t>Raymond James Financial Inc</t>
  </si>
  <si>
    <t>US7547301090</t>
  </si>
  <si>
    <t>RTX US Equity</t>
  </si>
  <si>
    <t>Raytheon Technologies Corp</t>
  </si>
  <si>
    <t>US75513E1010</t>
  </si>
  <si>
    <t>Large scale restructurings may increase labor management challenges</t>
  </si>
  <si>
    <t>US7561091049</t>
  </si>
  <si>
    <t>Lags peers in portfolio greening and human capital management</t>
  </si>
  <si>
    <t>US7588491032</t>
  </si>
  <si>
    <t>Strong corporate governance practices, human capital development programs</t>
  </si>
  <si>
    <t>REGN US Equity</t>
  </si>
  <si>
    <t>Regeneron Pharmaceuticals Inc</t>
  </si>
  <si>
    <t>US75886F1075</t>
  </si>
  <si>
    <t>Strong talent management efforts; allegation of unethical business</t>
  </si>
  <si>
    <t>RF US Equity</t>
  </si>
  <si>
    <t>Regions Financial Corp</t>
  </si>
  <si>
    <t>US7591EP1005</t>
  </si>
  <si>
    <t>Enhanced assessment of environmental risk exposure and participation in green finance drive upgrade</t>
  </si>
  <si>
    <t>RGA US Equity</t>
  </si>
  <si>
    <t>Reinsurance Group of America I</t>
  </si>
  <si>
    <t>US7593516047</t>
  </si>
  <si>
    <t>Improved data protection measures and responsible investment framework drive the upgrade</t>
  </si>
  <si>
    <t>RMD US Equity</t>
  </si>
  <si>
    <t>ResMed Inc</t>
  </si>
  <si>
    <t>US7611521078</t>
  </si>
  <si>
    <t>Strong product quality; corporate behavior practices lag those of better-performing peers</t>
  </si>
  <si>
    <t>RNG US Equity</t>
  </si>
  <si>
    <t>RingCentral Inc</t>
  </si>
  <si>
    <t>US76680R2067</t>
  </si>
  <si>
    <t>Strong data security initiatives but appears to lag in management of human capital risks</t>
  </si>
  <si>
    <t>RHI US Equity</t>
  </si>
  <si>
    <t>Robert Half International Inc</t>
  </si>
  <si>
    <t>US7703231032</t>
  </si>
  <si>
    <t>Robust information security framework and strong corporate governance underpin the rating</t>
  </si>
  <si>
    <t>ROK US Equity</t>
  </si>
  <si>
    <t>Rockwell Automation Inc</t>
  </si>
  <si>
    <t>US7739031091</t>
  </si>
  <si>
    <t>Steady progress in maintaining positive environmental performance</t>
  </si>
  <si>
    <t>ROKU US Equity</t>
  </si>
  <si>
    <t>Roku Inc</t>
  </si>
  <si>
    <t>US77543R1023</t>
  </si>
  <si>
    <t>Relatively strong governance performance; environmental and social risks, however, persist</t>
  </si>
  <si>
    <t>ROL US Equity</t>
  </si>
  <si>
    <t>Rollins Inc</t>
  </si>
  <si>
    <t>US7757111049</t>
  </si>
  <si>
    <t>Despite few improvements, corporate governance practices, notably board composition, trail peers</t>
  </si>
  <si>
    <t>ROP US Equity</t>
  </si>
  <si>
    <t>Roper Technologies Inc</t>
  </si>
  <si>
    <t>US7766961061</t>
  </si>
  <si>
    <t>Asset light business model exposes group to lower ESG risks</t>
  </si>
  <si>
    <t>ROST US Equity</t>
  </si>
  <si>
    <t>Ross Stores Inc</t>
  </si>
  <si>
    <t>US7782961038</t>
  </si>
  <si>
    <t>Lags peers in data security and workforce management practices</t>
  </si>
  <si>
    <t>SPGI US Equity</t>
  </si>
  <si>
    <t>S&amp;P Global Inc</t>
  </si>
  <si>
    <t>US78409V1044</t>
  </si>
  <si>
    <t>US78410G1040</t>
  </si>
  <si>
    <t>Moderate policies to alleviate potential labor issues, however corruption risks persist</t>
  </si>
  <si>
    <t>SEIC US Equity</t>
  </si>
  <si>
    <t>SEI Investments Co</t>
  </si>
  <si>
    <t>US7841171033</t>
  </si>
  <si>
    <t>Weak employee engagement and retention efforts; lags peers in governance and ESG-based investment</t>
  </si>
  <si>
    <t>SSNC US Equity</t>
  </si>
  <si>
    <t>SS&amp;C Technologies Holdings Inc</t>
  </si>
  <si>
    <t>US78467J1007</t>
  </si>
  <si>
    <t>Challenges in strengthening corporate governance practices and addressing human capital risks</t>
  </si>
  <si>
    <t>SIVB US Equity</t>
  </si>
  <si>
    <t>SVB Financial Group</t>
  </si>
  <si>
    <t>US78486Q1013</t>
  </si>
  <si>
    <t>Leads peers in corporate and risk governance; lacks disclosure on cyber-risk mitigation</t>
  </si>
  <si>
    <t>CRM US Equity</t>
  </si>
  <si>
    <t>salesforce.com Inc</t>
  </si>
  <si>
    <t>US79466L3024</t>
  </si>
  <si>
    <t>SRPT US Equity</t>
  </si>
  <si>
    <t>Sarepta Therapeutics Inc</t>
  </si>
  <si>
    <t>US8036071004</t>
  </si>
  <si>
    <t>HSIC US Equity</t>
  </si>
  <si>
    <t>Henry Schein Inc</t>
  </si>
  <si>
    <t>US8064071025</t>
  </si>
  <si>
    <t>Subpar governance performance drives downgrade</t>
  </si>
  <si>
    <t>SCHW US Equity</t>
  </si>
  <si>
    <t>Charles Schwab Corp/The</t>
  </si>
  <si>
    <t>US8085131055</t>
  </si>
  <si>
    <t>Re-assessment of controversy drives upgrade for Charles Schwab</t>
  </si>
  <si>
    <t>SGEN US Equity</t>
  </si>
  <si>
    <t>Seagen Inc</t>
  </si>
  <si>
    <t>US81181C1045</t>
  </si>
  <si>
    <t>SEE US Equity</t>
  </si>
  <si>
    <t>Sealed Air Corp</t>
  </si>
  <si>
    <t>US81211K1007</t>
  </si>
  <si>
    <t>Lagging in labor management while with goals for sustainable packaging innovation</t>
  </si>
  <si>
    <t>SRE US Equity</t>
  </si>
  <si>
    <t>Sempra Energy</t>
  </si>
  <si>
    <t>US8168511090</t>
  </si>
  <si>
    <t>Business focus on T&amp;D results in low emissions footprint;  health and safety issues persist</t>
  </si>
  <si>
    <t>NOW US Equity</t>
  </si>
  <si>
    <t>ServiceNow Inc</t>
  </si>
  <si>
    <t>US81762P1021</t>
  </si>
  <si>
    <t>Leads peers in governance and data security management</t>
  </si>
  <si>
    <t>SHW US Equity</t>
  </si>
  <si>
    <t>Sherwin-Williams Co/The</t>
  </si>
  <si>
    <t>US8243481061</t>
  </si>
  <si>
    <t>US8288061091</t>
  </si>
  <si>
    <t>Subpar talent management and governance practices offset focus on green investment</t>
  </si>
  <si>
    <t>SIRI US Equity</t>
  </si>
  <si>
    <t>Sirius XM Holdings Inc</t>
  </si>
  <si>
    <t>US82968B1035</t>
  </si>
  <si>
    <t>On par with peers in data security and business ethics programs</t>
  </si>
  <si>
    <t>SWKS US Equity</t>
  </si>
  <si>
    <t>Skyworks Solutions Inc</t>
  </si>
  <si>
    <t>US83088M1027</t>
  </si>
  <si>
    <t>Strong programs for talent development and for conflict-free sourcing from suppliers</t>
  </si>
  <si>
    <t>WORK US Equity</t>
  </si>
  <si>
    <t>Slack Technologies Inc</t>
  </si>
  <si>
    <t>US83088V1026</t>
  </si>
  <si>
    <t>Strong data security framework, but limited talent management programs</t>
  </si>
  <si>
    <t>AOS US Equity</t>
  </si>
  <si>
    <t>A O Smith Corp</t>
  </si>
  <si>
    <t>US8318652091</t>
  </si>
  <si>
    <t>Widened focus on carbon emission mitigation but corporate governance issues persist</t>
  </si>
  <si>
    <t>SJM US Equity</t>
  </si>
  <si>
    <t>J M Smucker Co/The</t>
  </si>
  <si>
    <t>US8326964058</t>
  </si>
  <si>
    <t>Strong business ethics compliance and reduced water risk drive the upgrade</t>
  </si>
  <si>
    <t>SNA US Equity</t>
  </si>
  <si>
    <t>Snap-on Inc</t>
  </si>
  <si>
    <t>US8330341012</t>
  </si>
  <si>
    <t>Robust anti-corruption programs amid limited employee engagement programs</t>
  </si>
  <si>
    <t>SNAP US Equity</t>
  </si>
  <si>
    <t>Snap Inc</t>
  </si>
  <si>
    <t>US83304A1060</t>
  </si>
  <si>
    <t>Control disproportionately concentrated with co-founders</t>
  </si>
  <si>
    <t>SNOW US Equity</t>
  </si>
  <si>
    <t>Snowflake Inc</t>
  </si>
  <si>
    <t>US8334451098</t>
  </si>
  <si>
    <t>Talent management and cybersecurity measures trail those of industry peers</t>
  </si>
  <si>
    <t>SEDG US Equity</t>
  </si>
  <si>
    <t>SolarEdge Technologies Inc</t>
  </si>
  <si>
    <t>US83417M1045</t>
  </si>
  <si>
    <t>Community opposition on lithium mining operations in Atacama Desert</t>
  </si>
  <si>
    <t>SO US Equity</t>
  </si>
  <si>
    <t>Southern Co/The</t>
  </si>
  <si>
    <t>US8425871071</t>
  </si>
  <si>
    <t>Talent programs fall short of tackling heightened workforce complexities amid acquisitions</t>
  </si>
  <si>
    <t>SCCO US Equity</t>
  </si>
  <si>
    <t>Southern Copper Corp</t>
  </si>
  <si>
    <t>US84265V1052</t>
  </si>
  <si>
    <t>Continued focus on decarbonization of generation fleet</t>
  </si>
  <si>
    <t>LUV US Equity</t>
  </si>
  <si>
    <t>Southwest Airlines Co</t>
  </si>
  <si>
    <t>US8447411088</t>
  </si>
  <si>
    <t>Long-standing community protests in Mexican and Peruvian mines remain a concern</t>
  </si>
  <si>
    <t>SPLK US Equity</t>
  </si>
  <si>
    <t>Splunk Inc</t>
  </si>
  <si>
    <t>US8486371045</t>
  </si>
  <si>
    <t>No planned layoffs yet in 2020; pay cuts amid COVID-19 crisis may pose labor management challenges</t>
  </si>
  <si>
    <t>SQ US Equity</t>
  </si>
  <si>
    <t>Square Inc</t>
  </si>
  <si>
    <t>US8522341036</t>
  </si>
  <si>
    <t>Strong data security and corporate governance practices</t>
  </si>
  <si>
    <t>SWK US Equity</t>
  </si>
  <si>
    <t>Stanley Black &amp; Decker Inc</t>
  </si>
  <si>
    <t>US8545021011</t>
  </si>
  <si>
    <t>Improvements in talent management does not subvert weak corporate governance practices</t>
  </si>
  <si>
    <t>SBUX US Equity</t>
  </si>
  <si>
    <t>Starbucks Corp</t>
  </si>
  <si>
    <t>US8552441094</t>
  </si>
  <si>
    <t>Cost-cutting measures pose morale risks and may slow automation efforts</t>
  </si>
  <si>
    <t>STT US Equity</t>
  </si>
  <si>
    <t>State Street Corp</t>
  </si>
  <si>
    <t>US8574771031</t>
  </si>
  <si>
    <t>Strong packaging improvement initiatives</t>
  </si>
  <si>
    <t>STLD US Equity</t>
  </si>
  <si>
    <t>Steel Dynamics Inc</t>
  </si>
  <si>
    <t>US8581191009</t>
  </si>
  <si>
    <t>Strong responsible investment policies and robust corporate governance framework remain a strength</t>
  </si>
  <si>
    <t>SYK US Equity</t>
  </si>
  <si>
    <t>Stryker Corp</t>
  </si>
  <si>
    <t>US8636671013</t>
  </si>
  <si>
    <t>Improved carbon emission performance, but lags peers in water management practices</t>
  </si>
  <si>
    <t>US8666741041</t>
  </si>
  <si>
    <t>RUN US Equity</t>
  </si>
  <si>
    <t>Sunrun Inc</t>
  </si>
  <si>
    <t>US86771W1053</t>
  </si>
  <si>
    <t>Lags peers in green property investments; and in adopting robust human capital development programs</t>
  </si>
  <si>
    <t>SNPS US Equity</t>
  </si>
  <si>
    <t>Synopsys Inc</t>
  </si>
  <si>
    <t>US8716071076</t>
  </si>
  <si>
    <t>SYF US Equity</t>
  </si>
  <si>
    <t>Synchrony Financial</t>
  </si>
  <si>
    <t>US87165B1035</t>
  </si>
  <si>
    <t>Improving ESG risks management leading to rating upgrade</t>
  </si>
  <si>
    <t>SYY US Equity</t>
  </si>
  <si>
    <t>Sysco Corp</t>
  </si>
  <si>
    <t>US8718291078</t>
  </si>
  <si>
    <t>Gaps in customer service persist; however focus on employee engagement programs underpins rating</t>
  </si>
  <si>
    <t>TJX US Equity</t>
  </si>
  <si>
    <t>TJX Cos Inc/The</t>
  </si>
  <si>
    <t>US8725401090</t>
  </si>
  <si>
    <t>Relatively strong business ethics policy; labor management challenges persist</t>
  </si>
  <si>
    <t>TMUS US Equity</t>
  </si>
  <si>
    <t>T-Mobile US Inc</t>
  </si>
  <si>
    <t>US8725901040</t>
  </si>
  <si>
    <t>Strong supply chain labor oversight; but labor management programs seem limited</t>
  </si>
  <si>
    <t>TTWO US Equity</t>
  </si>
  <si>
    <t>Take-Two Interactive Software</t>
  </si>
  <si>
    <t>US8740541094</t>
  </si>
  <si>
    <t>Labor management policies and ownership structure under focus post the merger with Sprint</t>
  </si>
  <si>
    <t>US8740801043</t>
  </si>
  <si>
    <t>Strong focus on data privacy; but lags peers in talent management</t>
  </si>
  <si>
    <t>TGT US Equity</t>
  </si>
  <si>
    <t>Target Corp</t>
  </si>
  <si>
    <t>US87612E1064</t>
  </si>
  <si>
    <t>Limited responsible marketing initiatives; corporate governance practices lag those of global peers</t>
  </si>
  <si>
    <t>Tatneft PJSC</t>
  </si>
  <si>
    <t>US8766292051</t>
  </si>
  <si>
    <t>Strong business ethics framework, continued focus on chemical safety programs drive the upgrade</t>
  </si>
  <si>
    <t>TDOC US Equity</t>
  </si>
  <si>
    <t>Teladoc Health Inc</t>
  </si>
  <si>
    <t>US87918A1051</t>
  </si>
  <si>
    <t>Robust data security measures</t>
  </si>
  <si>
    <t>TDY US Equity</t>
  </si>
  <si>
    <t>Teledyne Technologies Inc</t>
  </si>
  <si>
    <t>US8793601050</t>
  </si>
  <si>
    <t>Improved governance practices, weak labor management programs</t>
  </si>
  <si>
    <t>TFX US Equity</t>
  </si>
  <si>
    <t>Teleflex Inc</t>
  </si>
  <si>
    <t>US8793691069</t>
  </si>
  <si>
    <t>Robust governance practices, but lags peers in product quality management</t>
  </si>
  <si>
    <t>TXG US Equity</t>
  </si>
  <si>
    <t>10X Genomics Inc</t>
  </si>
  <si>
    <t>US88025U1097</t>
  </si>
  <si>
    <t>Weak ownership structure and business ethics programs relative to peers</t>
  </si>
  <si>
    <t>US88034P1093</t>
  </si>
  <si>
    <t>Potential risks related to corporate governance practices persist</t>
  </si>
  <si>
    <t>TER US Equity</t>
  </si>
  <si>
    <t>Teradyne Inc</t>
  </si>
  <si>
    <t>US8807701029</t>
  </si>
  <si>
    <t>Limited human capital development initiatives</t>
  </si>
  <si>
    <t>TSLA US Equity</t>
  </si>
  <si>
    <t>Tesla Inc</t>
  </si>
  <si>
    <t>US88160R1014</t>
  </si>
  <si>
    <t>Leader in EV production, but labor and product risks may constrain growth</t>
  </si>
  <si>
    <t>Teva Pharmaceutical Industries</t>
  </si>
  <si>
    <t>US8816242098</t>
  </si>
  <si>
    <t>TXN US Equity</t>
  </si>
  <si>
    <t>Texas Instruments Inc</t>
  </si>
  <si>
    <t>US8825081040</t>
  </si>
  <si>
    <t>Extensive labor engagement programs amid COVID19-related challenges</t>
  </si>
  <si>
    <t>TXT US Equity</t>
  </si>
  <si>
    <t>Textron Inc</t>
  </si>
  <si>
    <t>US8832031012</t>
  </si>
  <si>
    <t>Trails peers in robust information security management programs</t>
  </si>
  <si>
    <t>TTD US Equity</t>
  </si>
  <si>
    <t>Trade Desk Inc/The</t>
  </si>
  <si>
    <t>US88339J1051</t>
  </si>
  <si>
    <t>TMO US Equity</t>
  </si>
  <si>
    <t>Thermo Fisher Scientific Inc</t>
  </si>
  <si>
    <t>US8835561023</t>
  </si>
  <si>
    <t>MMM US Equity</t>
  </si>
  <si>
    <t>3M Co</t>
  </si>
  <si>
    <t>US88579Y1010</t>
  </si>
  <si>
    <t>Strong governance and employee management practices; relatively limited product quality monitoring</t>
  </si>
  <si>
    <t>TSCO US Equity</t>
  </si>
  <si>
    <t>Tractor Supply Co</t>
  </si>
  <si>
    <t>US8923561067</t>
  </si>
  <si>
    <t>Corporate governance practices continue to weigh on the rating</t>
  </si>
  <si>
    <t>TW US Equity</t>
  </si>
  <si>
    <t>Tradeweb Markets Inc</t>
  </si>
  <si>
    <t>US8926721064</t>
  </si>
  <si>
    <t>TDG US Equity</t>
  </si>
  <si>
    <t>TransDigm Group Inc</t>
  </si>
  <si>
    <t>US8936411003</t>
  </si>
  <si>
    <t>Rising complaints could lead to increased regulatory scrutiny</t>
  </si>
  <si>
    <t>TRU US Equity</t>
  </si>
  <si>
    <t>TransUnion</t>
  </si>
  <si>
    <t>US89400J1079</t>
  </si>
  <si>
    <t>Strong data protection practices and board structure</t>
  </si>
  <si>
    <t>TRV US Equity</t>
  </si>
  <si>
    <t>Travelers Cos Inc/The</t>
  </si>
  <si>
    <t>US89417E1091</t>
  </si>
  <si>
    <t>Steady progress in mineral traceability programs and smelter verification</t>
  </si>
  <si>
    <t>TRMB US Equity</t>
  </si>
  <si>
    <t>Trimble Inc</t>
  </si>
  <si>
    <t>US8962391004</t>
  </si>
  <si>
    <t>Weak governance structure relative to peers</t>
  </si>
  <si>
    <t>US89677Q1076</t>
  </si>
  <si>
    <t>Robust talent retention programs and governance practices relative to peers</t>
  </si>
  <si>
    <t>TFC US Equity</t>
  </si>
  <si>
    <t>Truist Financial Corp</t>
  </si>
  <si>
    <t>US89832Q1094</t>
  </si>
  <si>
    <t>Data security framework challenges contribute to downgrade</t>
  </si>
  <si>
    <t>TWLO US Equity</t>
  </si>
  <si>
    <t>Twilio Inc</t>
  </si>
  <si>
    <t>US90138F1021</t>
  </si>
  <si>
    <t>TWTR US Equity</t>
  </si>
  <si>
    <t>Twitter Inc</t>
  </si>
  <si>
    <t>US90184L1026</t>
  </si>
  <si>
    <t>Improvements in privacy and data security measures drive upgrade</t>
  </si>
  <si>
    <t>TYL US Equity</t>
  </si>
  <si>
    <t>Tyler Technologies Inc</t>
  </si>
  <si>
    <t>US9022521051</t>
  </si>
  <si>
    <t>Lower water-risk exposure drives upgrade; ties to multiple controversies cast doubts on ESG efforts</t>
  </si>
  <si>
    <t>TSN US Equity</t>
  </si>
  <si>
    <t>Tyson Foods Inc</t>
  </si>
  <si>
    <t>US9024941034</t>
  </si>
  <si>
    <t>US9026531049</t>
  </si>
  <si>
    <t>Leads peers in corporate governance and business ethics management practices</t>
  </si>
  <si>
    <t>UGI US Equity</t>
  </si>
  <si>
    <t>UGI Corp</t>
  </si>
  <si>
    <t>US9026811052</t>
  </si>
  <si>
    <t>USB US Equity</t>
  </si>
  <si>
    <t>US Bancorp</t>
  </si>
  <si>
    <t>US9029733048</t>
  </si>
  <si>
    <t>Perceived legal and regulatory risks, and COVID-19 impact continue to pose operational challenges</t>
  </si>
  <si>
    <t>UBER US Equity</t>
  </si>
  <si>
    <t>Uber Technologies Inc</t>
  </si>
  <si>
    <t>US90353T1007</t>
  </si>
  <si>
    <t>Below-par data security practices; strong governance structure</t>
  </si>
  <si>
    <t>ULTA US Equity</t>
  </si>
  <si>
    <t>Ulta Beauty Inc</t>
  </si>
  <si>
    <t>US90384S3031</t>
  </si>
  <si>
    <t>Merger puts pressure on employee turnover, but shows UR+W's resiliency in construction site safety</t>
  </si>
  <si>
    <t>UNP US Equity</t>
  </si>
  <si>
    <t>Union Pacific Corp</t>
  </si>
  <si>
    <t>US9078181081</t>
  </si>
  <si>
    <t>Streamlining efforts could intensify labor management challenges</t>
  </si>
  <si>
    <t>UPS US Equity</t>
  </si>
  <si>
    <t>United Parcel Service Inc</t>
  </si>
  <si>
    <t>US9113121068</t>
  </si>
  <si>
    <t>Improved board structure; elevated labor risks amid employee lawsuits and COVID-19 safety concerns</t>
  </si>
  <si>
    <t>URI US Equity</t>
  </si>
  <si>
    <t>United Rentals Inc</t>
  </si>
  <si>
    <t>US9113631090</t>
  </si>
  <si>
    <t>UNH US Equity</t>
  </si>
  <si>
    <t>UnitedHealth Group Inc</t>
  </si>
  <si>
    <t>US91324P1021</t>
  </si>
  <si>
    <t>Strengthened anti-corruption measures, but service quality-related controversies persist</t>
  </si>
  <si>
    <t>UHS US Equity</t>
  </si>
  <si>
    <t>Universal Health Services Inc</t>
  </si>
  <si>
    <t>US9139031002</t>
  </si>
  <si>
    <t>Ongoing settlement discussions for certain alleged human right violations and billing investigations</t>
  </si>
  <si>
    <t>VFC US Equity</t>
  </si>
  <si>
    <t>VF Corp</t>
  </si>
  <si>
    <t>US9182041080</t>
  </si>
  <si>
    <t>Continues to expand its portfolio of products made from sustainable raw materials</t>
  </si>
  <si>
    <t>MTN US Equity</t>
  </si>
  <si>
    <t>Vail Resorts Inc</t>
  </si>
  <si>
    <t>US91879Q1094</t>
  </si>
  <si>
    <t>Leads peers in governance practices but COVID-related closures pose labor management challenges</t>
  </si>
  <si>
    <t>VLO US Equity</t>
  </si>
  <si>
    <t>Valero Energy Corp</t>
  </si>
  <si>
    <t>US91913Y1001</t>
  </si>
  <si>
    <t>Increased revenue from alternative energy sources</t>
  </si>
  <si>
    <t>VAR US Equity</t>
  </si>
  <si>
    <t>Varian Medical Systems Inc</t>
  </si>
  <si>
    <t>US92220P1057</t>
  </si>
  <si>
    <t>Employee programs fall short to tackle heightened workforce challenges due to recent acquisitions</t>
  </si>
  <si>
    <t>VEEV US Equity</t>
  </si>
  <si>
    <t>Veeva Systems Inc</t>
  </si>
  <si>
    <t>US9224751084</t>
  </si>
  <si>
    <t>Apprehensions over governance practices drive rating downgrade</t>
  </si>
  <si>
    <t>US92276F1003</t>
  </si>
  <si>
    <t>Industry average programs on managing its ESG related risks and opportunities</t>
  </si>
  <si>
    <t>US92339V3087</t>
  </si>
  <si>
    <t>Continues to lack focus on green investments</t>
  </si>
  <si>
    <t>VRSN US Equity</t>
  </si>
  <si>
    <t>VeriSign Inc</t>
  </si>
  <si>
    <t>US92343E1029</t>
  </si>
  <si>
    <t>Limited data security management measures</t>
  </si>
  <si>
    <t>VZ US Equity</t>
  </si>
  <si>
    <t>Verizon Communications Inc</t>
  </si>
  <si>
    <t>US92343V1044</t>
  </si>
  <si>
    <t>Workforce management and consumer data privacy challenges persist</t>
  </si>
  <si>
    <t>VRSK US Equity</t>
  </si>
  <si>
    <t>Verisk Analytics Inc</t>
  </si>
  <si>
    <t>US92345Y1064</t>
  </si>
  <si>
    <t>VRTX US Equity</t>
  </si>
  <si>
    <t>Vertex Pharmaceuticals Inc</t>
  </si>
  <si>
    <t>US92532F1003</t>
  </si>
  <si>
    <t>Industry-leading talent management and anti-corruption programs</t>
  </si>
  <si>
    <t>VIAC US Equity</t>
  </si>
  <si>
    <t>ViacomCBS Inc</t>
  </si>
  <si>
    <t>US92556H2067</t>
  </si>
  <si>
    <t>Relatively strong business ethics programs; but labor-related risks persist</t>
  </si>
  <si>
    <t>VTRS US Equity</t>
  </si>
  <si>
    <t>Viatris Inc</t>
  </si>
  <si>
    <t>US92556V1061</t>
  </si>
  <si>
    <t>Improved talent management initiatives; product quality and safety issues persist</t>
  </si>
  <si>
    <t>US9256521090</t>
  </si>
  <si>
    <t>US92763W1036</t>
  </si>
  <si>
    <t>Labor challenges remain despite reduced workforce</t>
  </si>
  <si>
    <t>V US Equity</t>
  </si>
  <si>
    <t>Visa Inc</t>
  </si>
  <si>
    <t>US92826C8394</t>
  </si>
  <si>
    <t>VST US Equity</t>
  </si>
  <si>
    <t>Vistra Corp</t>
  </si>
  <si>
    <t>US92840M1027</t>
  </si>
  <si>
    <t>Despite aggressive targets to curb future carbon emission, limited focus on renewables</t>
  </si>
  <si>
    <t>VMW US Equity</t>
  </si>
  <si>
    <t>VMware Inc</t>
  </si>
  <si>
    <t>US9285634021</t>
  </si>
  <si>
    <t>Sustained data security and cleantech initiatives</t>
  </si>
  <si>
    <t>US9290421091</t>
  </si>
  <si>
    <t>Relatively high employee turnover rate could indicate weakness in talent management programs</t>
  </si>
  <si>
    <t>VOYA US Equity</t>
  </si>
  <si>
    <t>Voya Financial Inc</t>
  </si>
  <si>
    <t>US9290891004</t>
  </si>
  <si>
    <t>Strong overall governance structure; human capital management challenges persist</t>
  </si>
  <si>
    <t>VMC US Equity</t>
  </si>
  <si>
    <t>Vulcan Materials Co</t>
  </si>
  <si>
    <t>US9291601097</t>
  </si>
  <si>
    <t>Lags peers in implementing comprehensive environmental management systems</t>
  </si>
  <si>
    <t>US92936U1097</t>
  </si>
  <si>
    <t>Limited evidence of green building initiatives</t>
  </si>
  <si>
    <t>WEC US Equity</t>
  </si>
  <si>
    <t>WEC Energy Group Inc</t>
  </si>
  <si>
    <t>US92939U1060</t>
  </si>
  <si>
    <t>T&amp;D operations curb emissions, but coal-dominated generation leads to high GHG intensity</t>
  </si>
  <si>
    <t>WAB US Equity</t>
  </si>
  <si>
    <t>Westinghouse Air Brake Technol</t>
  </si>
  <si>
    <t>US9297401088</t>
  </si>
  <si>
    <t>Cleantech strategy is on par with industry peers; layoffs continue to pose employee-related risks</t>
  </si>
  <si>
    <t>WMT US Equity</t>
  </si>
  <si>
    <t>Walmart Inc</t>
  </si>
  <si>
    <t>US9311421039</t>
  </si>
  <si>
    <t>Leading ESG programs overshadowed by multiple controversies</t>
  </si>
  <si>
    <t>WBA US Equity</t>
  </si>
  <si>
    <t>Walgreens Boots Alliance Inc</t>
  </si>
  <si>
    <t>US9314271084</t>
  </si>
  <si>
    <t>Strong employee support initiatives; responsible dispensing remains a key challenge</t>
  </si>
  <si>
    <t>WAT US Equity</t>
  </si>
  <si>
    <t>Waters Corp</t>
  </si>
  <si>
    <t>US9418481035</t>
  </si>
  <si>
    <t>W US Equity</t>
  </si>
  <si>
    <t>Wayfair Inc</t>
  </si>
  <si>
    <t>US94419L1017</t>
  </si>
  <si>
    <t>Above-average labor management; corporate governance practices trail those of peers</t>
  </si>
  <si>
    <t>US9485961018</t>
  </si>
  <si>
    <t>Poor governance practices and data security management drive downgrade</t>
  </si>
  <si>
    <t>WFC US Equity</t>
  </si>
  <si>
    <t>Wells Fargo &amp; Co</t>
  </si>
  <si>
    <t>US9497461015</t>
  </si>
  <si>
    <t>US95040Q1040</t>
  </si>
  <si>
    <t>Focus on human capital development amid business acquisitions</t>
  </si>
  <si>
    <t>WST US Equity</t>
  </si>
  <si>
    <t>West Pharmaceutical Services I</t>
  </si>
  <si>
    <t>US9553061055</t>
  </si>
  <si>
    <t>Strong performance across ESG parameters; improved ethics compliance programs drive upgrade</t>
  </si>
  <si>
    <t>WDC US Equity</t>
  </si>
  <si>
    <t>Western Digital Corp</t>
  </si>
  <si>
    <t>US9581021055</t>
  </si>
  <si>
    <t>Strong corporate behavior practices add to governance performance, driving the upgrade</t>
  </si>
  <si>
    <t>WU US Equity</t>
  </si>
  <si>
    <t>Western Union Co/The</t>
  </si>
  <si>
    <t>US9598021098</t>
  </si>
  <si>
    <t>Strong governance practices and initiatives for underserved markets</t>
  </si>
  <si>
    <t>WRK US Equity</t>
  </si>
  <si>
    <t>Westrock Co</t>
  </si>
  <si>
    <t>US96145D1054</t>
  </si>
  <si>
    <t>US9621661043</t>
  </si>
  <si>
    <t>Lowered water-related risk exposure drives upgrade</t>
  </si>
  <si>
    <t>WHR US Equity</t>
  </si>
  <si>
    <t>Whirlpool Corp</t>
  </si>
  <si>
    <t>US9633201069</t>
  </si>
  <si>
    <t>WMB US Equity</t>
  </si>
  <si>
    <t>Williams Cos Inc/The</t>
  </si>
  <si>
    <t>US9694571004</t>
  </si>
  <si>
    <t>Community oppositions on project expansion persist</t>
  </si>
  <si>
    <t>WDAY US Equity</t>
  </si>
  <si>
    <t>Workday Inc</t>
  </si>
  <si>
    <t>US98138H1014</t>
  </si>
  <si>
    <t>Strong talent management practices drive the upgrade</t>
  </si>
  <si>
    <t>WYNN US Equity</t>
  </si>
  <si>
    <t>Wynn Resorts Ltd</t>
  </si>
  <si>
    <t>US9831341071</t>
  </si>
  <si>
    <t>Lower water risk exposure drives upgrade but issues in ownership structure persist</t>
  </si>
  <si>
    <t>XPO US Equity</t>
  </si>
  <si>
    <t>XPO Logistics Inc</t>
  </si>
  <si>
    <t>US9837931008</t>
  </si>
  <si>
    <t>Allegations of labor rights violations; talent management challenges linked to restructuring plans</t>
  </si>
  <si>
    <t>US98387E2054</t>
  </si>
  <si>
    <t>Strong quality assurance measures; labor management initiatives trail peers</t>
  </si>
  <si>
    <t>XEL US Equity</t>
  </si>
  <si>
    <t>Xcel Energy Inc</t>
  </si>
  <si>
    <t>US98389B1008</t>
  </si>
  <si>
    <t>XLNX US Equity</t>
  </si>
  <si>
    <t>Xilinx Inc</t>
  </si>
  <si>
    <t>US9839191015</t>
  </si>
  <si>
    <t>Comprehensive programs to avoid conflict minerals but lags peers in talent retention strategy</t>
  </si>
  <si>
    <t>US98422D1054</t>
  </si>
  <si>
    <t>Strong electric vehicle-centric growth strategy; poor perceived governance structure</t>
  </si>
  <si>
    <t>YUM US Equity</t>
  </si>
  <si>
    <t>Yum! Brands Inc</t>
  </si>
  <si>
    <t>US9884981013</t>
  </si>
  <si>
    <t>Labor management challenges persist</t>
  </si>
  <si>
    <t>YUMC US Equity</t>
  </si>
  <si>
    <t>Yum China Holdings Inc</t>
  </si>
  <si>
    <t>US98850P1093</t>
  </si>
  <si>
    <t>Assessment of business ethics practices and sustainable packaging initiatives drive the upgrade</t>
  </si>
  <si>
    <t>Zai Lab Ltd</t>
  </si>
  <si>
    <t>US98887Q1040</t>
  </si>
  <si>
    <t>Continued improvement on smelter certifications</t>
  </si>
  <si>
    <t>ZBRA US Equity</t>
  </si>
  <si>
    <t>Zebra Technologies Corp</t>
  </si>
  <si>
    <t>US9892071054</t>
  </si>
  <si>
    <t>Robust data protection measures and overall governance performance</t>
  </si>
  <si>
    <t>ZEN US Equity</t>
  </si>
  <si>
    <t>Zendesk Inc</t>
  </si>
  <si>
    <t>US98936J1016</t>
  </si>
  <si>
    <t>Improvements in human capital programs contribute to upgrade</t>
  </si>
  <si>
    <t>Z US Equity</t>
  </si>
  <si>
    <t>Zillow Group Inc</t>
  </si>
  <si>
    <t>US98954M2008</t>
  </si>
  <si>
    <t>Ongoing product liability claims, multiple product recalls</t>
  </si>
  <si>
    <t>ZBH US Equity</t>
  </si>
  <si>
    <t>Zimmer Biomet Holdings Inc</t>
  </si>
  <si>
    <t>US98956P1021</t>
  </si>
  <si>
    <t>Improved quality management system drives upgrade, but safety and quality issues persist</t>
  </si>
  <si>
    <t>ZTS US Equity</t>
  </si>
  <si>
    <t>Zoetis Inc</t>
  </si>
  <si>
    <t>US98978V1035</t>
  </si>
  <si>
    <t>Strong data security management system, but high exposure to privacy risks persists</t>
  </si>
  <si>
    <t>US98980A1051</t>
  </si>
  <si>
    <t>Data security incidents expose risk management vulnerabilities</t>
  </si>
  <si>
    <t>ZS US Equity</t>
  </si>
  <si>
    <t>Zscaler Inc</t>
  </si>
  <si>
    <t>US98980G1022</t>
  </si>
  <si>
    <t>Investigation into alleged forex manipulation; greater participation in sustainable finance</t>
  </si>
  <si>
    <t>ZM US Equity</t>
  </si>
  <si>
    <t>Zoom Video Communications Inc</t>
  </si>
  <si>
    <t>US98980L1017</t>
  </si>
  <si>
    <t>Question raised over its ability to continue as a going concern</t>
  </si>
  <si>
    <t>NED SJ Equity</t>
  </si>
  <si>
    <t>Nedbank Group Ltd</t>
  </si>
  <si>
    <t>ZAE000004875</t>
  </si>
  <si>
    <t>Improved board performance leads to upgrade</t>
  </si>
  <si>
    <t>SOL SJ Equity</t>
  </si>
  <si>
    <t>Sasol Ltd</t>
  </si>
  <si>
    <t>ZAE000006896</t>
  </si>
  <si>
    <t>Improved overall safety performance but lagging corporate governance practices</t>
  </si>
  <si>
    <t>SHP SJ Equity</t>
  </si>
  <si>
    <t>Shoprite Holdings Ltd</t>
  </si>
  <si>
    <t>ZAE000012084</t>
  </si>
  <si>
    <t>AMS SJ Equity</t>
  </si>
  <si>
    <t>Anglo American Platinum Ltd</t>
  </si>
  <si>
    <t>ZAE000013181</t>
  </si>
  <si>
    <t>Strong data protection measures; corporate governance issues persist</t>
  </si>
  <si>
    <t>HAR SJ Equity</t>
  </si>
  <si>
    <t>Harmony Gold Mining Co Ltd</t>
  </si>
  <si>
    <t>ZAE000015228</t>
  </si>
  <si>
    <t>Strong environmental risk management; labor challenges persist</t>
  </si>
  <si>
    <t>NPN SJ Equity</t>
  </si>
  <si>
    <t>Naspers Ltd</t>
  </si>
  <si>
    <t>ZAE000015889</t>
  </si>
  <si>
    <t>Weak ESG integration in product development and investment operations</t>
  </si>
  <si>
    <t>GFI SJ Equity</t>
  </si>
  <si>
    <t>Gold Fields Ltd</t>
  </si>
  <si>
    <t>ZAE000018123</t>
  </si>
  <si>
    <t>Improvement in governance practices drives upgrade</t>
  </si>
  <si>
    <t>DSY SJ Equity</t>
  </si>
  <si>
    <t>Discovery Ltd</t>
  </si>
  <si>
    <t>ZAE000022331</t>
  </si>
  <si>
    <t>Safety incidents persist; strong governance initiatives</t>
  </si>
  <si>
    <t>REM SJ Equity</t>
  </si>
  <si>
    <t>Remgro Ltd</t>
  </si>
  <si>
    <t>ZAE000026480</t>
  </si>
  <si>
    <t>Corporate governance improvements drive upgrade</t>
  </si>
  <si>
    <t>NHM SJ Equity</t>
  </si>
  <si>
    <t>Northam Platinum Ltd</t>
  </si>
  <si>
    <t>ZAE000030912</t>
  </si>
  <si>
    <t>Limited preparedness to address ethics-related risks continues to weigh-down the rating</t>
  </si>
  <si>
    <t>CPI SJ Equity</t>
  </si>
  <si>
    <t>Capitec Bank Holdings Ltd</t>
  </si>
  <si>
    <t>ZAE000035861</t>
  </si>
  <si>
    <t>Business restructuring poses labor-related issues; mine sale may lower exposure to safety risks</t>
  </si>
  <si>
    <t>MTN SJ Equity</t>
  </si>
  <si>
    <t>MTN Group</t>
  </si>
  <si>
    <t>ZAE000042164</t>
  </si>
  <si>
    <t>Strong governance performance helps uphold industry leading position</t>
  </si>
  <si>
    <t>ANG SJ Equity</t>
  </si>
  <si>
    <t>AngloGold Ashanti Ltd</t>
  </si>
  <si>
    <t>ZAE000043485</t>
  </si>
  <si>
    <t>Strong responsible lending policies and staff engagement programs</t>
  </si>
  <si>
    <t>WHL SJ Equity</t>
  </si>
  <si>
    <t>Woolworths Holdings Ltd/South</t>
  </si>
  <si>
    <t>ZAE000063863</t>
  </si>
  <si>
    <t>FSR SJ Equity</t>
  </si>
  <si>
    <t>FirstRand Ltd</t>
  </si>
  <si>
    <t>ZAE000066304</t>
  </si>
  <si>
    <t>Strong corporate governance strategy and management oversight</t>
  </si>
  <si>
    <t>APN SJ Equity</t>
  </si>
  <si>
    <t>Aspen Pharmacare Holdings Ltd</t>
  </si>
  <si>
    <t>ZAE000066692</t>
  </si>
  <si>
    <t>SLM SJ Equity</t>
  </si>
  <si>
    <t>Sanlam Ltd</t>
  </si>
  <si>
    <t>ZAE000070660</t>
  </si>
  <si>
    <t>Strong governance framework, potential layoffs curbed by improved metal prices</t>
  </si>
  <si>
    <t>TBS SJ Equity</t>
  </si>
  <si>
    <t>Tiger Brands Ltd</t>
  </si>
  <si>
    <t>ZAE000071080</t>
  </si>
  <si>
    <t>Robust safety performance and anti-corruption strategy</t>
  </si>
  <si>
    <t>IMP SJ Equity</t>
  </si>
  <si>
    <t>Impala Platinum Holdings Ltd</t>
  </si>
  <si>
    <t>ZAE000083648</t>
  </si>
  <si>
    <t>Leading safety management initiatives and improving carbon emission performance</t>
  </si>
  <si>
    <t>EXX SJ Equity</t>
  </si>
  <si>
    <t>Exxaro Resources Ltd</t>
  </si>
  <si>
    <t>ZAE000084992</t>
  </si>
  <si>
    <t>Leads peers in cybersecurity and financial inclusion; risks related to talent management may go up</t>
  </si>
  <si>
    <t>KIO SJ Equity</t>
  </si>
  <si>
    <t>Kumba Iron Ore Ltd</t>
  </si>
  <si>
    <t>ZAE000085346</t>
  </si>
  <si>
    <t>Strong ethics controls and board diversity drive upgrade, COVID-19 poses long-term labor challenges</t>
  </si>
  <si>
    <t>SBK SJ Equity</t>
  </si>
  <si>
    <t>Standard Bank Group Ltd</t>
  </si>
  <si>
    <t>ZAE000109815</t>
  </si>
  <si>
    <t>Market-leading initiatives in labor management and cybersecurity policies</t>
  </si>
  <si>
    <t>BVT SJ Equity</t>
  </si>
  <si>
    <t>Bidvest Group Ltd/The</t>
  </si>
  <si>
    <t>ZAE000117321</t>
  </si>
  <si>
    <t>Robust employee management programs, but data security initiatives trail those of peers</t>
  </si>
  <si>
    <t>VOD SJ Equity</t>
  </si>
  <si>
    <t>Vodacom Group Ltd</t>
  </si>
  <si>
    <t>ZAE000132577</t>
  </si>
  <si>
    <t>Strong focus on sustainable energy management; unentrenched board could aid management oversight</t>
  </si>
  <si>
    <t>CLS SJ Equity</t>
  </si>
  <si>
    <t>Clicks Group Ltd</t>
  </si>
  <si>
    <t>ZAE000134854</t>
  </si>
  <si>
    <t>Strong labor practices in the supply chain; robust governance</t>
  </si>
  <si>
    <t>ZAE000179420</t>
  </si>
  <si>
    <t>Strong governance practices relative to peers; lagging efforts in expanding healthy food selection</t>
  </si>
  <si>
    <t>MRP SJ Equity</t>
  </si>
  <si>
    <t>Mr Price Group Ltd</t>
  </si>
  <si>
    <t>ZAE000200457</t>
  </si>
  <si>
    <t>Strong corporate governance and ESG integration in investment</t>
  </si>
  <si>
    <t>BID SJ Equity</t>
  </si>
  <si>
    <t>Bid Corp Ltd</t>
  </si>
  <si>
    <t>ZAE000216537</t>
  </si>
  <si>
    <t>Strong efforts on SME loans and investments in the African community</t>
  </si>
  <si>
    <t>OMU SJ Equity</t>
  </si>
  <si>
    <t>Old Mutual Ltd</t>
  </si>
  <si>
    <t>ZAE000255360</t>
  </si>
  <si>
    <t>Lags peers in managing safety risks and labor issues</t>
  </si>
  <si>
    <t>ABG SJ Equity</t>
  </si>
  <si>
    <t>Absa Group Ltd</t>
  </si>
  <si>
    <t>ZAE000255915</t>
  </si>
  <si>
    <t>Strong governance and labor management policies</t>
  </si>
  <si>
    <t>SSW SJ Equity</t>
  </si>
  <si>
    <t>Sibanye Stillwater Ltd</t>
  </si>
  <si>
    <t>ZAE000259701</t>
  </si>
  <si>
    <t>MCG SJ Equity</t>
  </si>
  <si>
    <t>MultiChoice Group</t>
  </si>
  <si>
    <t>ZAE000265971</t>
  </si>
  <si>
    <t>Real Estate Development &amp; Diversified Activities</t>
  </si>
  <si>
    <t>Telecommunication Services</t>
  </si>
  <si>
    <t>Banks</t>
  </si>
  <si>
    <t>Energy Equipment &amp; Services</t>
  </si>
  <si>
    <t>Integrated Oil &amp; Gas</t>
  </si>
  <si>
    <t>Casinos &amp; Gaming</t>
  </si>
  <si>
    <t>Diversified Financials</t>
  </si>
  <si>
    <t>Software &amp; Services</t>
  </si>
  <si>
    <t>Road &amp; Rail Transport</t>
  </si>
  <si>
    <t>Metals and Mining - Non-Precious Metals</t>
  </si>
  <si>
    <t>Health Care Equipment &amp; Supplies</t>
  </si>
  <si>
    <t>Biotechnology</t>
  </si>
  <si>
    <t>Metals and Mining - Precious Metals</t>
  </si>
  <si>
    <t>Steel</t>
  </si>
  <si>
    <t>Real Estate Management &amp; Services</t>
  </si>
  <si>
    <t>Property &amp; Casualty Insurance</t>
  </si>
  <si>
    <t>Asset Management &amp; Custody Banks</t>
  </si>
  <si>
    <t>Life &amp; Health Insurance</t>
  </si>
  <si>
    <t>Investment Banking &amp; Brokerage</t>
  </si>
  <si>
    <t>Commodity Chemicals</t>
  </si>
  <si>
    <t>Interactive Media &amp; Services</t>
  </si>
  <si>
    <t>Health Care Providers &amp; Services</t>
  </si>
  <si>
    <t>Oil &amp; Gas Exploration &amp; Production</t>
  </si>
  <si>
    <t>Transportation Infrastructure</t>
  </si>
  <si>
    <t>Beverages</t>
  </si>
  <si>
    <t>Retail - Consumer Discretionary</t>
  </si>
  <si>
    <t>Retail - Food &amp; Staples</t>
  </si>
  <si>
    <t>Oil &amp; Gas Refining, Marketing, Transportation &amp; Storage</t>
  </si>
  <si>
    <t>Diversified Chemicals</t>
  </si>
  <si>
    <t>Pharmaceuticals</t>
  </si>
  <si>
    <t>Media &amp; Entertainment</t>
  </si>
  <si>
    <t>Multi-Line Insurance &amp; Brokerage</t>
  </si>
  <si>
    <t>Semiconductors &amp; Semiconductor Equipment</t>
  </si>
  <si>
    <t>Containers &amp; Packaging</t>
  </si>
  <si>
    <t>Textiles, Apparel &amp; Luxury Goods</t>
  </si>
  <si>
    <t>Auto Components</t>
  </si>
  <si>
    <t>NPI CN Equity</t>
  </si>
  <si>
    <t>Northland Power Inc</t>
  </si>
  <si>
    <t>CA6665111002</t>
  </si>
  <si>
    <t>Restaurants</t>
  </si>
  <si>
    <t>TIH CN Equity</t>
  </si>
  <si>
    <t>Toromont Industries Ltd</t>
  </si>
  <si>
    <t>CA8911021050</t>
  </si>
  <si>
    <t>Construction Materials</t>
  </si>
  <si>
    <t>Technology Hardware, Storage &amp; Peripherals</t>
  </si>
  <si>
    <t>Building Products</t>
  </si>
  <si>
    <t>Electronic Equipment, Instruments &amp; Components</t>
  </si>
  <si>
    <t>Household Durables</t>
  </si>
  <si>
    <t>3328 HK Equity</t>
  </si>
  <si>
    <t>CNE100000205</t>
  </si>
  <si>
    <t>Automobiles</t>
  </si>
  <si>
    <t>6030 HK Equity</t>
  </si>
  <si>
    <t>CNE1000016V2</t>
  </si>
  <si>
    <t>2202 HK Equity</t>
  </si>
  <si>
    <t>CNE100001SR9</t>
  </si>
  <si>
    <t>Household &amp; Personal Products</t>
  </si>
  <si>
    <t>DE000A0Q4R85</t>
  </si>
  <si>
    <t>Air Freight &amp; Logistics</t>
  </si>
  <si>
    <t>Aerospace &amp; Defense</t>
  </si>
  <si>
    <t>Construction &amp; Farm Machinery &amp; Heavy Trucks</t>
  </si>
  <si>
    <t>Paper &amp; Forest Products</t>
  </si>
  <si>
    <t>-2</t>
  </si>
  <si>
    <t>Tobacco</t>
  </si>
  <si>
    <t>IE00BQT3WG13</t>
  </si>
  <si>
    <t>FLTR LN Equity</t>
  </si>
  <si>
    <t>IE00BYYR0489</t>
  </si>
  <si>
    <t>IE00BZCQB185</t>
  </si>
  <si>
    <t>TEVA IT Equity</t>
  </si>
  <si>
    <t>IL0006290147</t>
  </si>
  <si>
    <t>Improvements in privacy and cybersecurity policies drive upgrade</t>
  </si>
  <si>
    <t>Weak perceived focus on responsible investing; improved efforts at cybersecurity</t>
  </si>
  <si>
    <t>SBILIFE IN Equity</t>
  </si>
  <si>
    <t>SBI Life Insurance Co Ltd</t>
  </si>
  <si>
    <t>INE123W01016</t>
  </si>
  <si>
    <t>IPRU IN Equity</t>
  </si>
  <si>
    <t>ICICI Prudential Life Insuranc</t>
  </si>
  <si>
    <t>INE726G01019</t>
  </si>
  <si>
    <t>Leads peers in customer protection and governance efforts</t>
  </si>
  <si>
    <t>FBK IM Equity</t>
  </si>
  <si>
    <t>FinecoBank Banca Fineco SpA</t>
  </si>
  <si>
    <t>IT0000072170</t>
  </si>
  <si>
    <t>Leisure Products</t>
  </si>
  <si>
    <t>Airlines</t>
  </si>
  <si>
    <t>Strong data privacy controls drive upgrade</t>
  </si>
  <si>
    <t>003490 KS Equity</t>
  </si>
  <si>
    <t>Korean Air Lines Co Ltd</t>
  </si>
  <si>
    <t>KR7003490000</t>
  </si>
  <si>
    <t>Lags peers in corporate governance practices and human capital management initiatives</t>
  </si>
  <si>
    <t>Improved focus on acknowledging emerging health risks in Korea</t>
  </si>
  <si>
    <t>024110 KS Equity</t>
  </si>
  <si>
    <t>Industrial Bank of Korea</t>
  </si>
  <si>
    <t>KR7024110009</t>
  </si>
  <si>
    <t>032830 KS Equity</t>
  </si>
  <si>
    <t>Samsung Life Insurance Co Ltd</t>
  </si>
  <si>
    <t>KR7032830002</t>
  </si>
  <si>
    <t>Trails peers in labor and supply chain management, but data security initiatives appear strong</t>
  </si>
  <si>
    <t>139480 KS Equity</t>
  </si>
  <si>
    <t>E-MART Inc</t>
  </si>
  <si>
    <t>KR7139480008</t>
  </si>
  <si>
    <t xml:space="preserve"> </t>
  </si>
  <si>
    <t>Diversified Consumer Services</t>
  </si>
  <si>
    <t>IOI MK Equity</t>
  </si>
  <si>
    <t>IOI Corp Bhd</t>
  </si>
  <si>
    <t>MYL1961OO001</t>
  </si>
  <si>
    <t>SIME MK Equity</t>
  </si>
  <si>
    <t>Sime Darby Bhd</t>
  </si>
  <si>
    <t>MYL4197OO009</t>
  </si>
  <si>
    <t>SDPL MK Equity</t>
  </si>
  <si>
    <t>Sime Darby Plantation Bhd</t>
  </si>
  <si>
    <t>MYL5285OO001</t>
  </si>
  <si>
    <t>Environmental risk mitigation strategies remain weak</t>
  </si>
  <si>
    <t>Efforts to enhance productivity may be tested by ongoing restructuring</t>
  </si>
  <si>
    <t>Alleged ties to deforestation and labor abuses could lead to brand damage and market restriction</t>
  </si>
  <si>
    <t>SCHA NO Equity</t>
  </si>
  <si>
    <t>NO0003028904</t>
  </si>
  <si>
    <t>TATN RM Equity</t>
  </si>
  <si>
    <t>RU0009033591</t>
  </si>
  <si>
    <t>State ownership and multiple voting rights</t>
  </si>
  <si>
    <t>LUNE SS Equity</t>
  </si>
  <si>
    <t>EPIB SS Equity</t>
  </si>
  <si>
    <t>SE0011166941</t>
  </si>
  <si>
    <t>TH0015010R16</t>
  </si>
  <si>
    <t>TH0128010R17</t>
  </si>
  <si>
    <t>Relatively robust risk management practices and cyber-diligence; staff management challenges persist</t>
  </si>
  <si>
    <t>Major layoffs due to financial impacts of COVID-related travel restrictions drive the downgrade</t>
  </si>
  <si>
    <t>Consumer Finance</t>
  </si>
  <si>
    <t>CG US Equity</t>
  </si>
  <si>
    <t>Carlyle Group Inc/The</t>
  </si>
  <si>
    <t>US14316J1088</t>
  </si>
  <si>
    <t>Strong ESG integration into investment decisions; corporate governance lags that of global peers</t>
  </si>
  <si>
    <t>US2791581091</t>
  </si>
  <si>
    <t>US29274F1049</t>
  </si>
  <si>
    <t>US29278D1054</t>
  </si>
  <si>
    <t>FOX US Equity</t>
  </si>
  <si>
    <t>US35137L2043</t>
  </si>
  <si>
    <t>US3682872078</t>
  </si>
  <si>
    <t>US46630Q2021</t>
  </si>
  <si>
    <t>US69343P1057</t>
  </si>
  <si>
    <t>-3</t>
  </si>
  <si>
    <t>BFAM US Equity</t>
  </si>
  <si>
    <t>Bright Horizons Family Solutio</t>
  </si>
  <si>
    <t>US1091941005</t>
  </si>
  <si>
    <t>SBNY US Equity</t>
  </si>
  <si>
    <t>Signature Bank/New York NY</t>
  </si>
  <si>
    <t>US82669G1040</t>
  </si>
  <si>
    <t>US8740391003</t>
  </si>
  <si>
    <t>Enhanced assessment of consumer protection risk and weak ethics policies drive downgrade</t>
  </si>
  <si>
    <t>WTS US Equity</t>
  </si>
  <si>
    <t>Watts Water Technologies Inc</t>
  </si>
  <si>
    <t>US9427491025</t>
  </si>
  <si>
    <t>Industry</t>
  </si>
  <si>
    <t>HLE GR Equity</t>
  </si>
  <si>
    <t>Hella GmbH &amp; Co KGaA</t>
  </si>
  <si>
    <t>DE000A13SX22</t>
  </si>
  <si>
    <t>ABC LN Equity</t>
  </si>
  <si>
    <t>Abcam PLC</t>
  </si>
  <si>
    <t>GB00B6774699</t>
  </si>
  <si>
    <t>LIVN US Equity</t>
  </si>
  <si>
    <t>LivaNova PLC</t>
  </si>
  <si>
    <t>GB00BYMT0J19</t>
  </si>
  <si>
    <t>GG00B8P59C08</t>
  </si>
  <si>
    <t>TOM NO Equity</t>
  </si>
  <si>
    <t>TOMRA Systems ASA</t>
  </si>
  <si>
    <t>NO0005668905</t>
  </si>
  <si>
    <t>BLKB US Equity</t>
  </si>
  <si>
    <t>Blackbaud Inc</t>
  </si>
  <si>
    <t>US09227Q1004</t>
  </si>
  <si>
    <t>EBS US Equity</t>
  </si>
  <si>
    <t>Emergent BioSolutions Inc</t>
  </si>
  <si>
    <t>US29089Q1058</t>
  </si>
  <si>
    <t>US41068X1000</t>
  </si>
  <si>
    <t>ITRI US Equity</t>
  </si>
  <si>
    <t>Itron Inc</t>
  </si>
  <si>
    <t>US4657411066</t>
  </si>
  <si>
    <t>PLNT US Equity</t>
  </si>
  <si>
    <t>Planet Fitness Inc</t>
  </si>
  <si>
    <t>US72703H1014</t>
  </si>
  <si>
    <t>STRA US Equity</t>
  </si>
  <si>
    <t>Strategic Education Inc</t>
  </si>
  <si>
    <t>US86272C1036</t>
  </si>
  <si>
    <t>BRPR3 BZ Equity</t>
  </si>
  <si>
    <t>BR Properties SA</t>
  </si>
  <si>
    <t>BRBRPRACNOR9</t>
  </si>
  <si>
    <t>002410 CH Equity</t>
  </si>
  <si>
    <t>Glodon Co Ltd</t>
  </si>
  <si>
    <t>CNE100000PH8</t>
  </si>
  <si>
    <t>HDFCB IN Equity</t>
  </si>
  <si>
    <t>HDFC Bank Ltd</t>
  </si>
  <si>
    <t>INE040A01034</t>
  </si>
  <si>
    <t>HAVL IN Equity</t>
  </si>
  <si>
    <t>Havells India Ltd</t>
  </si>
  <si>
    <t>INE176B01034</t>
  </si>
  <si>
    <t>Improved ethical and compliance framework</t>
  </si>
  <si>
    <t>VBL IN Equity</t>
  </si>
  <si>
    <t>Varun Beverages Ltd</t>
  </si>
  <si>
    <t>INE200M01013</t>
  </si>
  <si>
    <t>INFOE IN Equity</t>
  </si>
  <si>
    <t>Info Edge India Ltd</t>
  </si>
  <si>
    <t>INE663F01024</t>
  </si>
  <si>
    <t>Continued strengthening of data privacy framework drives the upgrade</t>
  </si>
  <si>
    <t>HDFCLIFE IN Equity</t>
  </si>
  <si>
    <t>HDFC Life Insurance Co Ltd</t>
  </si>
  <si>
    <t>INE795G01014</t>
  </si>
  <si>
    <t>Improvement in governance practices drives the upgrade</t>
  </si>
  <si>
    <t>058470 KS Equity</t>
  </si>
  <si>
    <t>LEENO Industrial Inc</t>
  </si>
  <si>
    <t>KR7058470006</t>
  </si>
  <si>
    <t>Stagnant performance across ESG issues</t>
  </si>
  <si>
    <t>9988 HK Equity</t>
  </si>
  <si>
    <t>KYG017191142</t>
  </si>
  <si>
    <t>MGNT RM Equity</t>
  </si>
  <si>
    <t>RU000A0JKQU8</t>
  </si>
  <si>
    <t>5274 TT Equity</t>
  </si>
  <si>
    <t>ASPEED Technology Inc</t>
  </si>
  <si>
    <t>TW0005274005</t>
  </si>
  <si>
    <t>US81141R1005</t>
  </si>
  <si>
    <t>6728 JP Equity</t>
  </si>
  <si>
    <t>Ulvac Inc</t>
  </si>
  <si>
    <t>JP3126190002</t>
  </si>
  <si>
    <t>9616 JP Equity</t>
  </si>
  <si>
    <t>Kyoritsu Maintenance Co Ltd</t>
  </si>
  <si>
    <t>JP3253900009</t>
  </si>
  <si>
    <t>4921 JP Equity</t>
  </si>
  <si>
    <t>Fancl Corp</t>
  </si>
  <si>
    <t>JP3802670004</t>
  </si>
  <si>
    <t>7944 JP Equity</t>
  </si>
  <si>
    <t>Roland Corp</t>
  </si>
  <si>
    <t>JP3983400007</t>
  </si>
  <si>
    <t>NOMD US Equity</t>
  </si>
  <si>
    <t>Nomad Foods Ltd</t>
  </si>
  <si>
    <t>VGG6564A1057</t>
  </si>
  <si>
    <r>
      <t xml:space="preserve">   (+)  </t>
    </r>
    <r>
      <rPr>
        <sz val="11"/>
        <color rgb="FF000000"/>
        <rFont val="Calibri"/>
        <family val="2"/>
        <scheme val="minor"/>
      </rPr>
      <t>Fund ESG Trend Positive</t>
    </r>
  </si>
  <si>
    <r>
      <t xml:space="preserve">   (-)  </t>
    </r>
    <r>
      <rPr>
        <sz val="11"/>
        <color rgb="FF000000"/>
        <rFont val="Calibri"/>
        <family val="2"/>
        <scheme val="minor"/>
      </rPr>
      <t>Fund ESG Trend Negative</t>
    </r>
  </si>
  <si>
    <r>
      <t xml:space="preserve">   (-) </t>
    </r>
    <r>
      <rPr>
        <sz val="11"/>
        <color rgb="FF000000"/>
        <rFont val="Calibri"/>
        <family val="2"/>
        <scheme val="minor"/>
      </rPr>
      <t xml:space="preserve"> FundESG Laggards</t>
    </r>
  </si>
  <si>
    <t>Fund ESG Rating</t>
  </si>
  <si>
    <t>ID</t>
  </si>
  <si>
    <t>Name</t>
  </si>
  <si>
    <t>ISIN</t>
  </si>
  <si>
    <t>RSG AU Equity</t>
  </si>
  <si>
    <t>RESOLUTE MINING LTD</t>
  </si>
  <si>
    <t>Lower risk to land disturbance and improved labor practices drive upgrade</t>
  </si>
  <si>
    <t>SOLVAY SA</t>
  </si>
  <si>
    <t>FLNG NO Equity</t>
  </si>
  <si>
    <t>FLEX LNG LTD</t>
  </si>
  <si>
    <t>LAND SW Equity</t>
  </si>
  <si>
    <t>LANDIS+GYR GROUP AG</t>
  </si>
  <si>
    <t>HEI GY Equity</t>
  </si>
  <si>
    <t>HEIDELBERGCEMENT AG</t>
  </si>
  <si>
    <t>1COV GY Equity</t>
  </si>
  <si>
    <t>COVESTRO AG</t>
  </si>
  <si>
    <t>NDA GY Equity</t>
  </si>
  <si>
    <t>AURUBIS AG</t>
  </si>
  <si>
    <t>UPM-KYMMENE OYJ</t>
  </si>
  <si>
    <t>FORTUM OYJ</t>
  </si>
  <si>
    <t>NEX FP Equity</t>
  </si>
  <si>
    <t>NEXANS SA</t>
  </si>
  <si>
    <t>COMPAGNIE DE SAINT GOBAIN</t>
  </si>
  <si>
    <t>ENGIE</t>
  </si>
  <si>
    <t>ARKEMA</t>
  </si>
  <si>
    <t>RXL FP Equity</t>
  </si>
  <si>
    <t>REXEL SA</t>
  </si>
  <si>
    <t>ALHGR FP Equity</t>
  </si>
  <si>
    <t>HOFFMANN GREEN CEMENT TECHNO</t>
  </si>
  <si>
    <t>CNA LN Equity</t>
  </si>
  <si>
    <t>CENTRICA PLC</t>
  </si>
  <si>
    <t>Focus on consumer solutions; impending headcount reductions</t>
  </si>
  <si>
    <t>DRX LN Equity</t>
  </si>
  <si>
    <t>DRAX GROUP PLC</t>
  </si>
  <si>
    <t>WG/ LN Equity</t>
  </si>
  <si>
    <t>JOHN WOOD GROUP PLC</t>
  </si>
  <si>
    <t>UKW LN Equity</t>
  </si>
  <si>
    <t>GREENCOAT UK WIND PLC</t>
  </si>
  <si>
    <t>HTOO US Equity</t>
  </si>
  <si>
    <t>FUSION FUEL GREEN PLC-A</t>
  </si>
  <si>
    <t>SALT US Equity</t>
  </si>
  <si>
    <t>SCORPIO BULKERS INC</t>
  </si>
  <si>
    <t>OCI NA Equity</t>
  </si>
  <si>
    <t>OCI NV</t>
  </si>
  <si>
    <t>Modest environmental strategy; high carbon intensity</t>
  </si>
  <si>
    <t>YARA INTERNATIONAL ASA</t>
  </si>
  <si>
    <t>OHTME NO Equity</t>
  </si>
  <si>
    <t>OHT ASA</t>
  </si>
  <si>
    <t>NVG PL Equity</t>
  </si>
  <si>
    <t>NAVIGATOR CO SA/THE</t>
  </si>
  <si>
    <t>Strong corporate governance practices and lowered water risk exposure underpin upgrade</t>
  </si>
  <si>
    <t>SSABB SS Equity</t>
  </si>
  <si>
    <t>SSAB AB - B SHARES</t>
  </si>
  <si>
    <t>NFE US Equity</t>
  </si>
  <si>
    <t>NEW FORTRESS ENERGY INC</t>
  </si>
  <si>
    <t>SVST LI Equity</t>
  </si>
  <si>
    <t>SEVERSTAL - GDR REG S</t>
  </si>
  <si>
    <t>ARGO US Equity</t>
  </si>
  <si>
    <t>Argo Group International Holdi</t>
  </si>
  <si>
    <t>BMG0464B1072</t>
  </si>
  <si>
    <t>Improved efforts in integrating ESG into investment decisions</t>
  </si>
  <si>
    <t>AGO US Equity</t>
  </si>
  <si>
    <t>Assured Guaranty Ltd</t>
  </si>
  <si>
    <t>BMG0585R1060</t>
  </si>
  <si>
    <t>Improved efforts in data privacy mechanisms drive the upgrade</t>
  </si>
  <si>
    <t>AXS US Equity</t>
  </si>
  <si>
    <t>Axis Capital Holdings Ltd</t>
  </si>
  <si>
    <t>BMG0692U1099</t>
  </si>
  <si>
    <t>Weak human capital management and data protection practices</t>
  </si>
  <si>
    <t>ESNT US Equity</t>
  </si>
  <si>
    <t>Essent Group Ltd</t>
  </si>
  <si>
    <t>BMG3198U1027</t>
  </si>
  <si>
    <t>HELE US Equity</t>
  </si>
  <si>
    <t>Helen of Troy Ltd</t>
  </si>
  <si>
    <t>BMG4388N1065</t>
  </si>
  <si>
    <t>NCLH US Equity</t>
  </si>
  <si>
    <t>Norwegian Cruise Line Holdings</t>
  </si>
  <si>
    <t>BMG667211046</t>
  </si>
  <si>
    <t>Limited safety measures and stranded crew on docked ships suggest shortcomings in managing crisis</t>
  </si>
  <si>
    <t>SIG US Equity</t>
  </si>
  <si>
    <t>Signet Jewelers Ltd</t>
  </si>
  <si>
    <t>BMG812761002</t>
  </si>
  <si>
    <t>LILAK US Equity</t>
  </si>
  <si>
    <t>Liberty Latin America Ltd</t>
  </si>
  <si>
    <t>BMG9001E1286</t>
  </si>
  <si>
    <t>TRTN US Equity</t>
  </si>
  <si>
    <t>Triton International Ltd</t>
  </si>
  <si>
    <t>BMG9078F1077</t>
  </si>
  <si>
    <t>WTM US Equity</t>
  </si>
  <si>
    <t>White Mountains Insurance Grou</t>
  </si>
  <si>
    <t>BMG9618E1075</t>
  </si>
  <si>
    <t>IMAX US Equity</t>
  </si>
  <si>
    <t>IMAX Corp</t>
  </si>
  <si>
    <t>CA45245E1097</t>
  </si>
  <si>
    <t>LGF/A US Equity</t>
  </si>
  <si>
    <t>Lions Gate Entertainment Corp</t>
  </si>
  <si>
    <t>CA5359194019</t>
  </si>
  <si>
    <t>DOOR US Equity</t>
  </si>
  <si>
    <t>Masonite International Corp</t>
  </si>
  <si>
    <t>CA5753851099</t>
  </si>
  <si>
    <t>NOVT US Equity</t>
  </si>
  <si>
    <t>Novanta Inc</t>
  </si>
  <si>
    <t>CA67000B1040</t>
  </si>
  <si>
    <t>XENE US Equity</t>
  </si>
  <si>
    <t>Xenon Pharmaceuticals Inc</t>
  </si>
  <si>
    <t>CA98420N1050</t>
  </si>
  <si>
    <t>ZYME US Equity</t>
  </si>
  <si>
    <t>Zymeworks Inc</t>
  </si>
  <si>
    <t>CA98985W1023</t>
  </si>
  <si>
    <t>CRSP US Equity</t>
  </si>
  <si>
    <t>CRISPR Therapeutics AG</t>
  </si>
  <si>
    <t>CH0334081137</t>
  </si>
  <si>
    <t>FTI US Equity</t>
  </si>
  <si>
    <t>TechnipFMC PLC</t>
  </si>
  <si>
    <t>GB00BDSFG982</t>
  </si>
  <si>
    <t>Robust policies to mitigate corruption-related risks</t>
  </si>
  <si>
    <t>CWK US Equity</t>
  </si>
  <si>
    <t>Cushman &amp; Wakefield PLC</t>
  </si>
  <si>
    <t>GB00BFZ4N465</t>
  </si>
  <si>
    <t>TROX US Equity</t>
  </si>
  <si>
    <t>Tronox Holdings PLC</t>
  </si>
  <si>
    <t>GB00BJT16S69</t>
  </si>
  <si>
    <t>LXFR US Equity</t>
  </si>
  <si>
    <t>Luxfer Holdings PLC</t>
  </si>
  <si>
    <t>GB00BNK03D49</t>
  </si>
  <si>
    <t>NLSN US Equity</t>
  </si>
  <si>
    <t>Nielsen Holdings PLC</t>
  </si>
  <si>
    <t>GB00BWFY5505</t>
  </si>
  <si>
    <t>Robust information security framework; talent management programs include global best practices</t>
  </si>
  <si>
    <t>MIME US Equity</t>
  </si>
  <si>
    <t>Mimecast Ltd</t>
  </si>
  <si>
    <t>GB00BYT5JK65</t>
  </si>
  <si>
    <t>ALKS US Equity</t>
  </si>
  <si>
    <t>Alkermes PLC</t>
  </si>
  <si>
    <t>IE00B56GVS15</t>
  </si>
  <si>
    <t>PRTA US Equity</t>
  </si>
  <si>
    <t>Prothena Corp PLC</t>
  </si>
  <si>
    <t>IE00B91XRN20</t>
  </si>
  <si>
    <t>ADNT US Equity</t>
  </si>
  <si>
    <t>Adient PLC</t>
  </si>
  <si>
    <t>IE00BD845X29</t>
  </si>
  <si>
    <t>PRGO US Equity</t>
  </si>
  <si>
    <t>Perrigo Co PLC</t>
  </si>
  <si>
    <t>IE00BGH1M568</t>
  </si>
  <si>
    <t>Strong governance performance, improved talent management practices drive upgrade</t>
  </si>
  <si>
    <t>ENDP US Equity</t>
  </si>
  <si>
    <t>Endo International PLC</t>
  </si>
  <si>
    <t>IE00BJ3V9050</t>
  </si>
  <si>
    <t>CMPR US Equity</t>
  </si>
  <si>
    <t>Cimpress PLC</t>
  </si>
  <si>
    <t>IE00BKYC3F77</t>
  </si>
  <si>
    <t>JHG US Equity</t>
  </si>
  <si>
    <t>Janus Henderson Group PLC</t>
  </si>
  <si>
    <t>JE00BYPZJM29</t>
  </si>
  <si>
    <t>Leads peers in ESG integration in investment decisions</t>
  </si>
  <si>
    <t>AMBA US Equity</t>
  </si>
  <si>
    <t>Ambarella Inc</t>
  </si>
  <si>
    <t>KYG037AX1015</t>
  </si>
  <si>
    <t>FN US Equity</t>
  </si>
  <si>
    <t>Fabrinet</t>
  </si>
  <si>
    <t>KYG3323L1005</t>
  </si>
  <si>
    <t>FDP US Equity</t>
  </si>
  <si>
    <t>Fresh Del Monte Produce Inc</t>
  </si>
  <si>
    <t>KYG367381053</t>
  </si>
  <si>
    <t>HLF US Equity</t>
  </si>
  <si>
    <t>Herbalife Nutrition Ltd</t>
  </si>
  <si>
    <t>KYG4412G1010</t>
  </si>
  <si>
    <t>Fully independent committees for oversight of audit and pay practices</t>
  </si>
  <si>
    <t>ICHR US Equity</t>
  </si>
  <si>
    <t>Ichor Holdings Ltd</t>
  </si>
  <si>
    <t>KYG4740B1059</t>
  </si>
  <si>
    <t>TBPH US Equity</t>
  </si>
  <si>
    <t>Theravance Biopharma Inc</t>
  </si>
  <si>
    <t>KYG8807B1068</t>
  </si>
  <si>
    <t>TSE US Equity</t>
  </si>
  <si>
    <t>Trinseo SA</t>
  </si>
  <si>
    <t>LU1057788488</t>
  </si>
  <si>
    <t>OEC US Equity</t>
  </si>
  <si>
    <t>Orion Engineered Carbons SA</t>
  </si>
  <si>
    <t>LU1092234845</t>
  </si>
  <si>
    <t>CLB US Equity</t>
  </si>
  <si>
    <t>Core Laboratories NV</t>
  </si>
  <si>
    <t>NL0000200384</t>
  </si>
  <si>
    <t>QURE US Equity</t>
  </si>
  <si>
    <t>uniQure NV</t>
  </si>
  <si>
    <t>NL0010696654</t>
  </si>
  <si>
    <t>ESTC US Equity</t>
  </si>
  <si>
    <t>Elastic NV</t>
  </si>
  <si>
    <t>NL0013056914</t>
  </si>
  <si>
    <t>EVTC US Equity</t>
  </si>
  <si>
    <t>EVERTEC Inc</t>
  </si>
  <si>
    <t>PR30040P1032</t>
  </si>
  <si>
    <t>BPOP US Equity</t>
  </si>
  <si>
    <t>Popular Inc</t>
  </si>
  <si>
    <t>PR7331747001</t>
  </si>
  <si>
    <t>FLEX US Equity</t>
  </si>
  <si>
    <t>Flex Ltd</t>
  </si>
  <si>
    <t>SG9999000020</t>
  </si>
  <si>
    <t>Solid governance structure; labor management challenges persist</t>
  </si>
  <si>
    <t>AAON US Equity</t>
  </si>
  <si>
    <t>AAON Inc</t>
  </si>
  <si>
    <t>US0003602069</t>
  </si>
  <si>
    <t>AIR US Equity</t>
  </si>
  <si>
    <t>AAR Corp</t>
  </si>
  <si>
    <t>US0003611052</t>
  </si>
  <si>
    <t>ACCO US Equity</t>
  </si>
  <si>
    <t>ACCO Brands Corp</t>
  </si>
  <si>
    <t>US00081T1088</t>
  </si>
  <si>
    <t>ADT US Equity</t>
  </si>
  <si>
    <t>ADT Inc</t>
  </si>
  <si>
    <t>US00090Q1031</t>
  </si>
  <si>
    <t>ABM US Equity</t>
  </si>
  <si>
    <t>ABM Industries Inc</t>
  </si>
  <si>
    <t>US0009571003</t>
  </si>
  <si>
    <t>AGCO US Equity</t>
  </si>
  <si>
    <t>AGCO Corp</t>
  </si>
  <si>
    <t>US0010841023</t>
  </si>
  <si>
    <t>Robust employee training programs; but board and pay practices remain weak</t>
  </si>
  <si>
    <t>AMN US Equity</t>
  </si>
  <si>
    <t>AMN Healthcare Services Inc</t>
  </si>
  <si>
    <t>US0017441017</t>
  </si>
  <si>
    <t>APG US Equity</t>
  </si>
  <si>
    <t>API Group Corp</t>
  </si>
  <si>
    <t>US00187Y1001</t>
  </si>
  <si>
    <t>ASGN US Equity</t>
  </si>
  <si>
    <t>ASGN Inc</t>
  </si>
  <si>
    <t>US00191U1025</t>
  </si>
  <si>
    <t>AAN US Equity</t>
  </si>
  <si>
    <t>Aaron's Co Inc/The</t>
  </si>
  <si>
    <t>US00258W1080</t>
  </si>
  <si>
    <t>ACHC US Equity</t>
  </si>
  <si>
    <t>Acadia Healthcare Co Inc</t>
  </si>
  <si>
    <t>US00404A1097</t>
  </si>
  <si>
    <t>ACAD US Equity</t>
  </si>
  <si>
    <t>ACADIA Pharmaceuticals Inc</t>
  </si>
  <si>
    <t>US0042251084</t>
  </si>
  <si>
    <t>XLRN US Equity</t>
  </si>
  <si>
    <t>Acceleron Pharma Inc</t>
  </si>
  <si>
    <t>US00434H1086</t>
  </si>
  <si>
    <t>ACEL US Equity</t>
  </si>
  <si>
    <t>Accel Entertainment Inc</t>
  </si>
  <si>
    <t>US00436Q1067</t>
  </si>
  <si>
    <t>ACCD US Equity</t>
  </si>
  <si>
    <t>Accolade Inc</t>
  </si>
  <si>
    <t>US00437E1029</t>
  </si>
  <si>
    <t>ACIW US Equity</t>
  </si>
  <si>
    <t>ACI Worldwide Inc</t>
  </si>
  <si>
    <t>US0044981019</t>
  </si>
  <si>
    <t>AYI US Equity</t>
  </si>
  <si>
    <t>Acuity Brands Inc</t>
  </si>
  <si>
    <t>US00508Y1029</t>
  </si>
  <si>
    <t>ADPT US Equity</t>
  </si>
  <si>
    <t>Adaptive Biotechnologies Corp</t>
  </si>
  <si>
    <t>US00650F1093</t>
  </si>
  <si>
    <t>ADUS US Equity</t>
  </si>
  <si>
    <t>Addus HomeCare Corp</t>
  </si>
  <si>
    <t>US0067391062</t>
  </si>
  <si>
    <t>ADTN US Equity</t>
  </si>
  <si>
    <t>ADTRAN Inc</t>
  </si>
  <si>
    <t>US00738A1060</t>
  </si>
  <si>
    <t>ACM US Equity</t>
  </si>
  <si>
    <t>AECOM</t>
  </si>
  <si>
    <t>US00766T1007</t>
  </si>
  <si>
    <t>AEGN US Equity</t>
  </si>
  <si>
    <t>Aegion Corp</t>
  </si>
  <si>
    <t>US00770F1049</t>
  </si>
  <si>
    <t>WMS US Equity</t>
  </si>
  <si>
    <t>Advanced Drainage Systems Inc</t>
  </si>
  <si>
    <t>US00790R1041</t>
  </si>
  <si>
    <t>AEIS US Equity</t>
  </si>
  <si>
    <t>Advanced Energy Industries Inc</t>
  </si>
  <si>
    <t>US0079731008</t>
  </si>
  <si>
    <t>AVAV US Equity</t>
  </si>
  <si>
    <t>AeroVironment Inc</t>
  </si>
  <si>
    <t>US0080731088</t>
  </si>
  <si>
    <t>AMG US Equity</t>
  </si>
  <si>
    <t>Affiliated Managers Group Inc</t>
  </si>
  <si>
    <t>US0082521081</t>
  </si>
  <si>
    <t>AGIO US Equity</t>
  </si>
  <si>
    <t>Agios Pharmaceuticals Inc</t>
  </si>
  <si>
    <t>US00847X1046</t>
  </si>
  <si>
    <t>US0084921008</t>
  </si>
  <si>
    <t>AL US Equity</t>
  </si>
  <si>
    <t>Air Lease Corp</t>
  </si>
  <si>
    <t>US00912X3026</t>
  </si>
  <si>
    <t>ALG US Equity</t>
  </si>
  <si>
    <t>Alamo Group Inc</t>
  </si>
  <si>
    <t>US0113111076</t>
  </si>
  <si>
    <t>ALRM US Equity</t>
  </si>
  <si>
    <t>Alarm.com Holdings Inc</t>
  </si>
  <si>
    <t>US0116421050</t>
  </si>
  <si>
    <t>ALK US Equity</t>
  </si>
  <si>
    <t>Alaska Air Group Inc</t>
  </si>
  <si>
    <t>US0116591092</t>
  </si>
  <si>
    <t>AA US Equity</t>
  </si>
  <si>
    <t>Alcoa Corp</t>
  </si>
  <si>
    <t>US0138721065</t>
  </si>
  <si>
    <t>US0144911049</t>
  </si>
  <si>
    <t>ALLK US Equity</t>
  </si>
  <si>
    <t>Allakos Inc</t>
  </si>
  <si>
    <t>US01671P1003</t>
  </si>
  <si>
    <t>ATI US Equity</t>
  </si>
  <si>
    <t>Allegheny Technologies Inc</t>
  </si>
  <si>
    <t>US01741R1023</t>
  </si>
  <si>
    <t>ADS US Equity</t>
  </si>
  <si>
    <t>Alliance Data Systems Corp</t>
  </si>
  <si>
    <t>US0185811082</t>
  </si>
  <si>
    <t>ALSN US Equity</t>
  </si>
  <si>
    <t>Allison Transmission Holdings</t>
  </si>
  <si>
    <t>US01973R1014</t>
  </si>
  <si>
    <t>ALLO US Equity</t>
  </si>
  <si>
    <t>Allogene Therapeutics Inc</t>
  </si>
  <si>
    <t>US0197701065</t>
  </si>
  <si>
    <t>MDRX US Equity</t>
  </si>
  <si>
    <t>Allscripts Healthcare Solution</t>
  </si>
  <si>
    <t>US01988P1084</t>
  </si>
  <si>
    <t>ATEC US Equity</t>
  </si>
  <si>
    <t>Alphatec Holdings Inc</t>
  </si>
  <si>
    <t>US02081G2012</t>
  </si>
  <si>
    <t>ALTR US Equity</t>
  </si>
  <si>
    <t>Altair Engineering Inc</t>
  </si>
  <si>
    <t>US0213691035</t>
  </si>
  <si>
    <t>AYX US Equity</t>
  </si>
  <si>
    <t>Alteryx Inc</t>
  </si>
  <si>
    <t>US02156B1035</t>
  </si>
  <si>
    <t>AIMC US Equity</t>
  </si>
  <si>
    <t>Altra Industrial Motion Corp</t>
  </si>
  <si>
    <t>US02208R1068</t>
  </si>
  <si>
    <t>AMAL US Equity</t>
  </si>
  <si>
    <t>Amalgamated Financial Corp</t>
  </si>
  <si>
    <t>US0226711010</t>
  </si>
  <si>
    <t>AMED US Equity</t>
  </si>
  <si>
    <t>Amedisys Inc</t>
  </si>
  <si>
    <t>US0234361089</t>
  </si>
  <si>
    <t>US0240131047</t>
  </si>
  <si>
    <t>AXL US Equity</t>
  </si>
  <si>
    <t>American Axle &amp; Manufacturing</t>
  </si>
  <si>
    <t>US0240611030</t>
  </si>
  <si>
    <t>US0248351001</t>
  </si>
  <si>
    <t>AEO US Equity</t>
  </si>
  <si>
    <t>American Eagle Outfitters Inc</t>
  </si>
  <si>
    <t>US02553E1064</t>
  </si>
  <si>
    <t>AEL US Equity</t>
  </si>
  <si>
    <t>American Equity Investment Lif</t>
  </si>
  <si>
    <t>US0256762065</t>
  </si>
  <si>
    <t>US02665T3068</t>
  </si>
  <si>
    <t>APEI US Equity</t>
  </si>
  <si>
    <t>American Public Education Inc</t>
  </si>
  <si>
    <t>US02913V1035</t>
  </si>
  <si>
    <t>AWR US Equity</t>
  </si>
  <si>
    <t>American States Water Co</t>
  </si>
  <si>
    <t>US0298991011</t>
  </si>
  <si>
    <t>US03064D1081</t>
  </si>
  <si>
    <t>ABCB US Equity</t>
  </si>
  <si>
    <t>Ameris Bancorp</t>
  </si>
  <si>
    <t>US03076K1088</t>
  </si>
  <si>
    <t>FOLD US Equity</t>
  </si>
  <si>
    <t>Amicus Therapeutics Inc</t>
  </si>
  <si>
    <t>US03152W1099</t>
  </si>
  <si>
    <t>AMKR US Equity</t>
  </si>
  <si>
    <t>Amkor Technology Inc</t>
  </si>
  <si>
    <t>US0316521006</t>
  </si>
  <si>
    <t>AMRS US Equity</t>
  </si>
  <si>
    <t>Amyris Inc</t>
  </si>
  <si>
    <t>US03236M2008</t>
  </si>
  <si>
    <t>ANAB US Equity</t>
  </si>
  <si>
    <t>AnaptysBio Inc</t>
  </si>
  <si>
    <t>US0327241065</t>
  </si>
  <si>
    <t>PLAN US Equity</t>
  </si>
  <si>
    <t>Anaplan Inc</t>
  </si>
  <si>
    <t>US03272L1089</t>
  </si>
  <si>
    <t>ANGO US Equity</t>
  </si>
  <si>
    <t>AngioDynamics Inc</t>
  </si>
  <si>
    <t>US03475V1017</t>
  </si>
  <si>
    <t>ATRS US Equity</t>
  </si>
  <si>
    <t>Antares Pharma Inc</t>
  </si>
  <si>
    <t>US0366421065</t>
  </si>
  <si>
    <t>AR US Equity</t>
  </si>
  <si>
    <t>Antero Resources Corp</t>
  </si>
  <si>
    <t>US03674X1063</t>
  </si>
  <si>
    <t>AM US Equity</t>
  </si>
  <si>
    <t>Antero Midstream Corp</t>
  </si>
  <si>
    <t>US03676B1026</t>
  </si>
  <si>
    <t>APA US Equity</t>
  </si>
  <si>
    <t>APA Corp</t>
  </si>
  <si>
    <t>US03743Q1085</t>
  </si>
  <si>
    <t>US03750L1098</t>
  </si>
  <si>
    <t>APLS US Equity</t>
  </si>
  <si>
    <t>Apellis Pharmaceuticals Inc</t>
  </si>
  <si>
    <t>US03753U1060</t>
  </si>
  <si>
    <t>US03762U1051</t>
  </si>
  <si>
    <t>APPN US Equity</t>
  </si>
  <si>
    <t>Appian Corp</t>
  </si>
  <si>
    <t>US03782L1017</t>
  </si>
  <si>
    <t>US03784Y2000</t>
  </si>
  <si>
    <t>ATR US Equity</t>
  </si>
  <si>
    <t>AptarGroup Inc</t>
  </si>
  <si>
    <t>US0383361039</t>
  </si>
  <si>
    <t>US0389231087</t>
  </si>
  <si>
    <t>ARCB US Equity</t>
  </si>
  <si>
    <t>ArcBest Corp</t>
  </si>
  <si>
    <t>US03937C1053</t>
  </si>
  <si>
    <t>Efforts to improve fuel efficiency; continues to lag peers in carbon emission management</t>
  </si>
  <si>
    <t>AROC US Equity</t>
  </si>
  <si>
    <t>Archrock Inc</t>
  </si>
  <si>
    <t>US03957W1062</t>
  </si>
  <si>
    <t>ACA US Equity</t>
  </si>
  <si>
    <t>Arcosa Inc</t>
  </si>
  <si>
    <t>US0396531008</t>
  </si>
  <si>
    <t>ARNC US Equity</t>
  </si>
  <si>
    <t>Arconic Corp</t>
  </si>
  <si>
    <t>US03966V1070</t>
  </si>
  <si>
    <t>RCUS US Equity</t>
  </si>
  <si>
    <t>Arcus Biosciences Inc</t>
  </si>
  <si>
    <t>US03969F1093</t>
  </si>
  <si>
    <t>ARCT US Equity</t>
  </si>
  <si>
    <t>Arcturus Therapeutics Holdings</t>
  </si>
  <si>
    <t>US03969T1097</t>
  </si>
  <si>
    <t>ARES US Equity</t>
  </si>
  <si>
    <t>Ares Management Corp</t>
  </si>
  <si>
    <t>US03990B1017</t>
  </si>
  <si>
    <t>ARNA US Equity</t>
  </si>
  <si>
    <t>Arena Pharmaceuticals Inc</t>
  </si>
  <si>
    <t>US0400476075</t>
  </si>
  <si>
    <t>AGX US Equity</t>
  </si>
  <si>
    <t>Argan Inc</t>
  </si>
  <si>
    <t>US04010E1091</t>
  </si>
  <si>
    <t>US04208T1088</t>
  </si>
  <si>
    <t>AWI US Equity</t>
  </si>
  <si>
    <t>Armstrong World Industries Inc</t>
  </si>
  <si>
    <t>US04247X1028</t>
  </si>
  <si>
    <t>ARWR US Equity</t>
  </si>
  <si>
    <t>Arrowhead Pharmaceuticals Inc</t>
  </si>
  <si>
    <t>US04280A1007</t>
  </si>
  <si>
    <t>APAM US Equity</t>
  </si>
  <si>
    <t>Artisan Partners Asset Managem</t>
  </si>
  <si>
    <t>US04316A1088</t>
  </si>
  <si>
    <t>ARVN US Equity</t>
  </si>
  <si>
    <t>Arvinas Inc</t>
  </si>
  <si>
    <t>US04335A1051</t>
  </si>
  <si>
    <t>ABG US Equity</t>
  </si>
  <si>
    <t>Asbury Automotive Group Inc</t>
  </si>
  <si>
    <t>US0434361046</t>
  </si>
  <si>
    <t>AZPN US Equity</t>
  </si>
  <si>
    <t>Aspen Technology Inc</t>
  </si>
  <si>
    <t>US0453271035</t>
  </si>
  <si>
    <t>ASTE US Equity</t>
  </si>
  <si>
    <t>Astec Industries Inc</t>
  </si>
  <si>
    <t>US0462241011</t>
  </si>
  <si>
    <t>HOME US Equity</t>
  </si>
  <si>
    <t>At Home Group Inc</t>
  </si>
  <si>
    <t>US04650Y1001</t>
  </si>
  <si>
    <t>ATRA US Equity</t>
  </si>
  <si>
    <t>Atara Biotherapeutics Inc</t>
  </si>
  <si>
    <t>US0465131078</t>
  </si>
  <si>
    <t>ATKR US Equity</t>
  </si>
  <si>
    <t>Atkore Inc</t>
  </si>
  <si>
    <t>US0476491081</t>
  </si>
  <si>
    <t>ATRC US Equity</t>
  </si>
  <si>
    <t>AtriCure Inc</t>
  </si>
  <si>
    <t>US04963C2098</t>
  </si>
  <si>
    <t>ATRI US Equity</t>
  </si>
  <si>
    <t>Atrion Corp</t>
  </si>
  <si>
    <t>US0499041053</t>
  </si>
  <si>
    <t>AN US Equity</t>
  </si>
  <si>
    <t>AutoNation Inc</t>
  </si>
  <si>
    <t>US05329W1027</t>
  </si>
  <si>
    <t>AVNS US Equity</t>
  </si>
  <si>
    <t>Avanos Medical Inc</t>
  </si>
  <si>
    <t>US05350V1061</t>
  </si>
  <si>
    <t>AVYA US Equity</t>
  </si>
  <si>
    <t>Avaya Holdings Corp</t>
  </si>
  <si>
    <t>US05351X1019</t>
  </si>
  <si>
    <t>AVNT US Equity</t>
  </si>
  <si>
    <t>Avient Corp</t>
  </si>
  <si>
    <t>US05368V1061</t>
  </si>
  <si>
    <t>No evidence of reduction targets despite inherently toxic emission intensive business segments</t>
  </si>
  <si>
    <t>CAR US Equity</t>
  </si>
  <si>
    <t>Avis Budget Group Inc</t>
  </si>
  <si>
    <t>US0537741052</t>
  </si>
  <si>
    <t>AVA US Equity</t>
  </si>
  <si>
    <t>Avista Corp</t>
  </si>
  <si>
    <t>US05379B1070</t>
  </si>
  <si>
    <t>AVT US Equity</t>
  </si>
  <si>
    <t>Avnet Inc</t>
  </si>
  <si>
    <t>US0538071038</t>
  </si>
  <si>
    <t>AXON US Equity</t>
  </si>
  <si>
    <t>Axon Enterprise Inc</t>
  </si>
  <si>
    <t>US05464C1018</t>
  </si>
  <si>
    <t>AXSM US Equity</t>
  </si>
  <si>
    <t>Axsome Therapeutics Inc</t>
  </si>
  <si>
    <t>US05464T1043</t>
  </si>
  <si>
    <t>AZEK US Equity</t>
  </si>
  <si>
    <t>AZEK Co Inc/The</t>
  </si>
  <si>
    <t>US05478C1053</t>
  </si>
  <si>
    <t>BGS US Equity</t>
  </si>
  <si>
    <t>B&amp;G Foods Inc</t>
  </si>
  <si>
    <t>US05508R1068</t>
  </si>
  <si>
    <t>BJ US Equity</t>
  </si>
  <si>
    <t>BJ's Wholesale Club Holdings I</t>
  </si>
  <si>
    <t>US05550J1016</t>
  </si>
  <si>
    <t>BOKF US Equity</t>
  </si>
  <si>
    <t>BOK Financial Corp</t>
  </si>
  <si>
    <t>US05561Q2012</t>
  </si>
  <si>
    <t>BWXT US Equity</t>
  </si>
  <si>
    <t>BWX Technologies Inc</t>
  </si>
  <si>
    <t>US05605H1005</t>
  </si>
  <si>
    <t>BMI US Equity</t>
  </si>
  <si>
    <t>Badger Meter Inc</t>
  </si>
  <si>
    <t>US0565251081</t>
  </si>
  <si>
    <t>BCPC US Equity</t>
  </si>
  <si>
    <t>Balchem Corp</t>
  </si>
  <si>
    <t>US0576652004</t>
  </si>
  <si>
    <t>BXS US Equity</t>
  </si>
  <si>
    <t>BancorpSouth Bank</t>
  </si>
  <si>
    <t>US05971J1025</t>
  </si>
  <si>
    <t>BAND US Equity</t>
  </si>
  <si>
    <t>Bandwidth Inc</t>
  </si>
  <si>
    <t>US05988J1034</t>
  </si>
  <si>
    <t>BOH US Equity</t>
  </si>
  <si>
    <t>Bank of Hawaii Corp</t>
  </si>
  <si>
    <t>US0625401098</t>
  </si>
  <si>
    <t>OZK US Equity</t>
  </si>
  <si>
    <t>Bank OZK</t>
  </si>
  <si>
    <t>US06417N1037</t>
  </si>
  <si>
    <t>BKU US Equity</t>
  </si>
  <si>
    <t>BankUnited Inc</t>
  </si>
  <si>
    <t>US06652K1034</t>
  </si>
  <si>
    <t>BANR US Equity</t>
  </si>
  <si>
    <t>Banner Corp</t>
  </si>
  <si>
    <t>US06652V2088</t>
  </si>
  <si>
    <t>Subpar employee programs to tackle heightened talent challenges due to recent acquisitions</t>
  </si>
  <si>
    <t>B US Equity</t>
  </si>
  <si>
    <t>Barnes Group Inc</t>
  </si>
  <si>
    <t>US0678061096</t>
  </si>
  <si>
    <t>BECN US Equity</t>
  </si>
  <si>
    <t>Beacon Roofing Supply Inc</t>
  </si>
  <si>
    <t>US0736851090</t>
  </si>
  <si>
    <t>BEAM US Equity</t>
  </si>
  <si>
    <t>Beam Therapeutics Inc</t>
  </si>
  <si>
    <t>US07373V1052</t>
  </si>
  <si>
    <t>BBBY US Equity</t>
  </si>
  <si>
    <t>Bed Bath &amp; Beyond Inc</t>
  </si>
  <si>
    <t>US0758961009</t>
  </si>
  <si>
    <t>BHE US Equity</t>
  </si>
  <si>
    <t>Benchmark Electronics Inc</t>
  </si>
  <si>
    <t>US08160H1014</t>
  </si>
  <si>
    <t>BHLB US Equity</t>
  </si>
  <si>
    <t>Berkshire Hills Bancorp Inc</t>
  </si>
  <si>
    <t>US0846801076</t>
  </si>
  <si>
    <t>BERY US Equity</t>
  </si>
  <si>
    <t>Berry Global Group Inc</t>
  </si>
  <si>
    <t>US08579W1036</t>
  </si>
  <si>
    <t>BYND US Equity</t>
  </si>
  <si>
    <t>Beyond Meat Inc</t>
  </si>
  <si>
    <t>US08862E1091</t>
  </si>
  <si>
    <t>BIG US Equity</t>
  </si>
  <si>
    <t>Big Lots Inc</t>
  </si>
  <si>
    <t>US0893021032</t>
  </si>
  <si>
    <t>BIGC US Equity</t>
  </si>
  <si>
    <t>BigCommerce Holdings Inc</t>
  </si>
  <si>
    <t>US08975P1084</t>
  </si>
  <si>
    <t>BILL US Equity</t>
  </si>
  <si>
    <t>Bill.com Holdings Inc</t>
  </si>
  <si>
    <t>US0900431000</t>
  </si>
  <si>
    <t>BCRX US Equity</t>
  </si>
  <si>
    <t>BioCryst Pharmaceuticals Inc</t>
  </si>
  <si>
    <t>US09058V1035</t>
  </si>
  <si>
    <t>TECH US Equity</t>
  </si>
  <si>
    <t>Bio-Techne Corp</t>
  </si>
  <si>
    <t>US09073M1045</t>
  </si>
  <si>
    <t>BL US Equity</t>
  </si>
  <si>
    <t>Blackline Inc</t>
  </si>
  <si>
    <t>US09239B1098</t>
  </si>
  <si>
    <t>US09257W1009</t>
  </si>
  <si>
    <t>HRB US Equity</t>
  </si>
  <si>
    <t>H&amp;R Block Inc</t>
  </si>
  <si>
    <t>US0936711052</t>
  </si>
  <si>
    <t>Human capital development and financial safety risks persist</t>
  </si>
  <si>
    <t>BE US Equity</t>
  </si>
  <si>
    <t>Bloom Energy Corp</t>
  </si>
  <si>
    <t>US0937121079</t>
  </si>
  <si>
    <t>BLUE US Equity</t>
  </si>
  <si>
    <t>Bluebird Bio Inc</t>
  </si>
  <si>
    <t>US09609G1004</t>
  </si>
  <si>
    <t>BPMC US Equity</t>
  </si>
  <si>
    <t>Blueprint Medicines Corp</t>
  </si>
  <si>
    <t>US09627Y1091</t>
  </si>
  <si>
    <t>WIFI US Equity</t>
  </si>
  <si>
    <t>Boingo Wireless Inc</t>
  </si>
  <si>
    <t>US09739C1027</t>
  </si>
  <si>
    <t>BCC US Equity</t>
  </si>
  <si>
    <t>Boise Cascade Co</t>
  </si>
  <si>
    <t>US09739D1000</t>
  </si>
  <si>
    <t>Maintains strong efforts in sustainable forestry</t>
  </si>
  <si>
    <t>BOOT US Equity</t>
  </si>
  <si>
    <t>Boot Barn Holdings Inc</t>
  </si>
  <si>
    <t>US0994061002</t>
  </si>
  <si>
    <t>SAM US Equity</t>
  </si>
  <si>
    <t>Boston Beer Co Inc/The</t>
  </si>
  <si>
    <t>US1005571070</t>
  </si>
  <si>
    <t>EPAY US Equity</t>
  </si>
  <si>
    <t>Bottomline Technologies DE Inc</t>
  </si>
  <si>
    <t>US1013881065</t>
  </si>
  <si>
    <t>BOX US Equity</t>
  </si>
  <si>
    <t>Box Inc</t>
  </si>
  <si>
    <t>US10316T1043</t>
  </si>
  <si>
    <t>BYD US Equity</t>
  </si>
  <si>
    <t>Boyd Gaming Corp</t>
  </si>
  <si>
    <t>US1033041013</t>
  </si>
  <si>
    <t>BRC US Equity</t>
  </si>
  <si>
    <t>Brady Corp</t>
  </si>
  <si>
    <t>US1046741062</t>
  </si>
  <si>
    <t>US1053682035</t>
  </si>
  <si>
    <t>BHF US Equity</t>
  </si>
  <si>
    <t>Brighthouse Financial Inc</t>
  </si>
  <si>
    <t>US10922N1037</t>
  </si>
  <si>
    <t>EAT US Equity</t>
  </si>
  <si>
    <t>Brinker International Inc</t>
  </si>
  <si>
    <t>US1096411004</t>
  </si>
  <si>
    <t>BCO US Equity</t>
  </si>
  <si>
    <t>Brink's Co/The</t>
  </si>
  <si>
    <t>US1096961040</t>
  </si>
  <si>
    <t>US11120U1051</t>
  </si>
  <si>
    <t>BKD US Equity</t>
  </si>
  <si>
    <t>Brookdale Senior Living Inc</t>
  </si>
  <si>
    <t>US1124631045</t>
  </si>
  <si>
    <t>BRKS US Equity</t>
  </si>
  <si>
    <t>Brooks Automation Inc</t>
  </si>
  <si>
    <t>US1143401024</t>
  </si>
  <si>
    <t>BRKR US Equity</t>
  </si>
  <si>
    <t>Bruker Corp</t>
  </si>
  <si>
    <t>US1167941087</t>
  </si>
  <si>
    <t>BC US Equity</t>
  </si>
  <si>
    <t>Brunswick Corp/DE</t>
  </si>
  <si>
    <t>US1170431092</t>
  </si>
  <si>
    <t>BMTC US Equity</t>
  </si>
  <si>
    <t>Bryn Mawr Bank Corp</t>
  </si>
  <si>
    <t>US1176651099</t>
  </si>
  <si>
    <t>BLDR US Equity</t>
  </si>
  <si>
    <t>Builders FirstSource Inc</t>
  </si>
  <si>
    <t>US12008R1077</t>
  </si>
  <si>
    <t>CDK US Equity</t>
  </si>
  <si>
    <t>CDK Global Inc</t>
  </si>
  <si>
    <t>US12508E1010</t>
  </si>
  <si>
    <t>Strong talent management programs; lags peers in data security management</t>
  </si>
  <si>
    <t>CIT US Equity</t>
  </si>
  <si>
    <t>CIT Group Inc</t>
  </si>
  <si>
    <t>US1255818015</t>
  </si>
  <si>
    <t>Lags peers in human capital policies and data privacy measures</t>
  </si>
  <si>
    <t>CCMP US Equity</t>
  </si>
  <si>
    <t>CMC Materials Inc</t>
  </si>
  <si>
    <t>US12571T1007</t>
  </si>
  <si>
    <t>CNO US Equity</t>
  </si>
  <si>
    <t>CNO Financial Group Inc</t>
  </si>
  <si>
    <t>US12621E1038</t>
  </si>
  <si>
    <t>Strengthened data privacy measures drive upgrade</t>
  </si>
  <si>
    <t>CSGS US Equity</t>
  </si>
  <si>
    <t>CSG Systems International Inc</t>
  </si>
  <si>
    <t>US1263491094</t>
  </si>
  <si>
    <t>CTS US Equity</t>
  </si>
  <si>
    <t>CTS Corp</t>
  </si>
  <si>
    <t>US1265011056</t>
  </si>
  <si>
    <t>CNX US Equity</t>
  </si>
  <si>
    <t>CNX Resources Corp</t>
  </si>
  <si>
    <t>US12653C1080</t>
  </si>
  <si>
    <t>Strong mechanisms for community relations management relative to peers</t>
  </si>
  <si>
    <t>CVBF US Equity</t>
  </si>
  <si>
    <t>CVB Financial Corp</t>
  </si>
  <si>
    <t>US1266001056</t>
  </si>
  <si>
    <t>CACI US Equity</t>
  </si>
  <si>
    <t>CACI International Inc</t>
  </si>
  <si>
    <t>US1271903049</t>
  </si>
  <si>
    <t>WHD US Equity</t>
  </si>
  <si>
    <t>Cactus Inc</t>
  </si>
  <si>
    <t>US1272031071</t>
  </si>
  <si>
    <t>CADE US Equity</t>
  </si>
  <si>
    <t>Cadence BanCorp</t>
  </si>
  <si>
    <t>US12739A1007</t>
  </si>
  <si>
    <t>CZR US Equity</t>
  </si>
  <si>
    <t>Caesars Entertainment Inc</t>
  </si>
  <si>
    <t>US12769G1004</t>
  </si>
  <si>
    <t>CALM US Equity</t>
  </si>
  <si>
    <t>Cal-Maine Foods Inc</t>
  </si>
  <si>
    <t>US1280302027</t>
  </si>
  <si>
    <t>CALX US Equity</t>
  </si>
  <si>
    <t>Calix Inc</t>
  </si>
  <si>
    <t>US13100M5094</t>
  </si>
  <si>
    <t>ELY US Equity</t>
  </si>
  <si>
    <t>Callaway Golf Co</t>
  </si>
  <si>
    <t>US1311931042</t>
  </si>
  <si>
    <t>CAC US Equity</t>
  </si>
  <si>
    <t>Camden National Corp</t>
  </si>
  <si>
    <t>US1330341082</t>
  </si>
  <si>
    <t>CMD US Equity</t>
  </si>
  <si>
    <t>Cantel Medical Corp</t>
  </si>
  <si>
    <t>US1380981084</t>
  </si>
  <si>
    <t>CARA US Equity</t>
  </si>
  <si>
    <t>Cara Therapeutics Inc</t>
  </si>
  <si>
    <t>US1407551092</t>
  </si>
  <si>
    <t>CSII US Equity</t>
  </si>
  <si>
    <t>Cardiovascular Systems Inc</t>
  </si>
  <si>
    <t>US1416191062</t>
  </si>
  <si>
    <t>CDLX US Equity</t>
  </si>
  <si>
    <t>Cardlytics Inc</t>
  </si>
  <si>
    <t>US14161W1053</t>
  </si>
  <si>
    <t>CDNA US Equity</t>
  </si>
  <si>
    <t>CareDx Inc</t>
  </si>
  <si>
    <t>US14167L1035</t>
  </si>
  <si>
    <t>CARG US Equity</t>
  </si>
  <si>
    <t>Cargurus Inc</t>
  </si>
  <si>
    <t>US1417881091</t>
  </si>
  <si>
    <t>CSL US Equity</t>
  </si>
  <si>
    <t>Carlisle Cos Inc</t>
  </si>
  <si>
    <t>US1423391002</t>
  </si>
  <si>
    <t>CRI US Equity</t>
  </si>
  <si>
    <t>Carter's Inc</t>
  </si>
  <si>
    <t>US1462291097</t>
  </si>
  <si>
    <t>CASY US Equity</t>
  </si>
  <si>
    <t>Casey's General Stores Inc</t>
  </si>
  <si>
    <t>US1475281036</t>
  </si>
  <si>
    <t>CATY US Equity</t>
  </si>
  <si>
    <t>Cathay General Bancorp</t>
  </si>
  <si>
    <t>US1491501045</t>
  </si>
  <si>
    <t>CVCO US Equity</t>
  </si>
  <si>
    <t>Cavco Industries Inc</t>
  </si>
  <si>
    <t>US1495681074</t>
  </si>
  <si>
    <t>US15202L1070</t>
  </si>
  <si>
    <t>Strengthened employee engagement and development programs</t>
  </si>
  <si>
    <t>CCS US Equity</t>
  </si>
  <si>
    <t>Century Communities Inc</t>
  </si>
  <si>
    <t>US1565043007</t>
  </si>
  <si>
    <t>CRNC US Equity</t>
  </si>
  <si>
    <t>Cerence Inc</t>
  </si>
  <si>
    <t>US1567271093</t>
  </si>
  <si>
    <t>CERS US Equity</t>
  </si>
  <si>
    <t>Cerus Corp</t>
  </si>
  <si>
    <t>US1570851014</t>
  </si>
  <si>
    <t>CHX US Equity</t>
  </si>
  <si>
    <t>ChampionX Corp</t>
  </si>
  <si>
    <t>US15872M1045</t>
  </si>
  <si>
    <t>CHNG US Equity</t>
  </si>
  <si>
    <t>Change Healthcare Inc</t>
  </si>
  <si>
    <t>US15912K1007</t>
  </si>
  <si>
    <t>CRL US Equity</t>
  </si>
  <si>
    <t>Charles River Laboratories Int</t>
  </si>
  <si>
    <t>US1598641074</t>
  </si>
  <si>
    <t>GTLS US Equity</t>
  </si>
  <si>
    <t>Chart Industries Inc</t>
  </si>
  <si>
    <t>US16115Q3083</t>
  </si>
  <si>
    <t>CAKE US Equity</t>
  </si>
  <si>
    <t>Cheesecake Factory Inc/The</t>
  </si>
  <si>
    <t>US1630721017</t>
  </si>
  <si>
    <t>CHGG US Equity</t>
  </si>
  <si>
    <t>Chegg Inc</t>
  </si>
  <si>
    <t>US1630921096</t>
  </si>
  <si>
    <t>CHE US Equity</t>
  </si>
  <si>
    <t>Chemed Corp</t>
  </si>
  <si>
    <t>US16359R1032</t>
  </si>
  <si>
    <t>CCXI US Equity</t>
  </si>
  <si>
    <t>ChemoCentryx Inc</t>
  </si>
  <si>
    <t>US16383L1061</t>
  </si>
  <si>
    <t>CC US Equity</t>
  </si>
  <si>
    <t>Chemours Co/The</t>
  </si>
  <si>
    <t>US1638511089</t>
  </si>
  <si>
    <t>CPK US Equity</t>
  </si>
  <si>
    <t>Chesapeake Utilities Corp</t>
  </si>
  <si>
    <t>US1653031088</t>
  </si>
  <si>
    <t>US16934Q2084</t>
  </si>
  <si>
    <t>CHH US Equity</t>
  </si>
  <si>
    <t>Choice Hotels International In</t>
  </si>
  <si>
    <t>US1699051066</t>
  </si>
  <si>
    <t>CHDN US Equity</t>
  </si>
  <si>
    <t>Churchill Downs Inc</t>
  </si>
  <si>
    <t>US1714841087</t>
  </si>
  <si>
    <t>CIEN US Equity</t>
  </si>
  <si>
    <t>Ciena Corp</t>
  </si>
  <si>
    <t>US1717793095</t>
  </si>
  <si>
    <t>XEC US Equity</t>
  </si>
  <si>
    <t>Cimarex Energy Co</t>
  </si>
  <si>
    <t>US1717981013</t>
  </si>
  <si>
    <t>CBB US Equity</t>
  </si>
  <si>
    <t>Cincinnati Bell Inc</t>
  </si>
  <si>
    <t>US1718715022</t>
  </si>
  <si>
    <t>CNK US Equity</t>
  </si>
  <si>
    <t>Cinemark Holdings Inc</t>
  </si>
  <si>
    <t>US17243V1026</t>
  </si>
  <si>
    <t>CRUS US Equity</t>
  </si>
  <si>
    <t>Cirrus Logic Inc</t>
  </si>
  <si>
    <t>US1727551004</t>
  </si>
  <si>
    <t>Strong commitment to conflict-free sourcing; lags peers in monetizing cleantech opportunities</t>
  </si>
  <si>
    <t>CLH US Equity</t>
  </si>
  <si>
    <t>Clean Harbors Inc</t>
  </si>
  <si>
    <t>US1844961078</t>
  </si>
  <si>
    <t>CLNE US Equity</t>
  </si>
  <si>
    <t>Clean Energy Fuels Corp</t>
  </si>
  <si>
    <t>US1844991018</t>
  </si>
  <si>
    <t>CWEN US Equity</t>
  </si>
  <si>
    <t>Clearway Energy Inc</t>
  </si>
  <si>
    <t>US18539C2044</t>
  </si>
  <si>
    <t>CLF US Equity</t>
  </si>
  <si>
    <t>Cleveland-Cliffs Inc</t>
  </si>
  <si>
    <t>US1858991011</t>
  </si>
  <si>
    <t>CLDR US Equity</t>
  </si>
  <si>
    <t>Cloudera Inc</t>
  </si>
  <si>
    <t>US18914U1007</t>
  </si>
  <si>
    <t>CDE US Equity</t>
  </si>
  <si>
    <t>Coeur Mining Inc</t>
  </si>
  <si>
    <t>US1921085049</t>
  </si>
  <si>
    <t>Strong labor engagement initiatives and safety performance drive upgrade</t>
  </si>
  <si>
    <t>CCOI US Equity</t>
  </si>
  <si>
    <t>Cogent Communications Holdings</t>
  </si>
  <si>
    <t>US19239V3024</t>
  </si>
  <si>
    <t>COHR US Equity</t>
  </si>
  <si>
    <t>Coherent Inc</t>
  </si>
  <si>
    <t>US1924791031</t>
  </si>
  <si>
    <t>CNS US Equity</t>
  </si>
  <si>
    <t>Cohen &amp; Steers Inc</t>
  </si>
  <si>
    <t>US19247A1007</t>
  </si>
  <si>
    <t>CHRS US Equity</t>
  </si>
  <si>
    <t>Coherus Biosciences Inc</t>
  </si>
  <si>
    <t>US19249H1032</t>
  </si>
  <si>
    <t>COLL US Equity</t>
  </si>
  <si>
    <t>Collegium Pharmaceutical Inc</t>
  </si>
  <si>
    <t>US19459J1043</t>
  </si>
  <si>
    <t>US19626G1085</t>
  </si>
  <si>
    <t>COLB US Equity</t>
  </si>
  <si>
    <t>Columbia Banking System Inc</t>
  </si>
  <si>
    <t>US1972361026</t>
  </si>
  <si>
    <t>US1982872038</t>
  </si>
  <si>
    <t>COLM US Equity</t>
  </si>
  <si>
    <t>Columbia Sportswear Co</t>
  </si>
  <si>
    <t>US1985161066</t>
  </si>
  <si>
    <t>CMCO US Equity</t>
  </si>
  <si>
    <t>Columbus McKinnon Corp/NY</t>
  </si>
  <si>
    <t>US1993331057</t>
  </si>
  <si>
    <t>FIX US Equity</t>
  </si>
  <si>
    <t>Comfort Systems USA Inc</t>
  </si>
  <si>
    <t>US1999081045</t>
  </si>
  <si>
    <t>Comerica Inc</t>
  </si>
  <si>
    <t>US2003401070</t>
  </si>
  <si>
    <t>Improvement in corporate governance practices drive upgrade</t>
  </si>
  <si>
    <t>CBSH US Equity</t>
  </si>
  <si>
    <t>Commerce Bancshares Inc/MO</t>
  </si>
  <si>
    <t>US2005251036</t>
  </si>
  <si>
    <t>CMC US Equity</t>
  </si>
  <si>
    <t>Commercial Metals Co</t>
  </si>
  <si>
    <t>US2017231034</t>
  </si>
  <si>
    <t>COMM US Equity</t>
  </si>
  <si>
    <t>CommScope Holding Co Inc</t>
  </si>
  <si>
    <t>US20337X1090</t>
  </si>
  <si>
    <t>CBU US Equity</t>
  </si>
  <si>
    <t>Community Bank System Inc</t>
  </si>
  <si>
    <t>US2036071064</t>
  </si>
  <si>
    <t>CTBI US Equity</t>
  </si>
  <si>
    <t>Community Trust Bancorp Inc</t>
  </si>
  <si>
    <t>US2041491083</t>
  </si>
  <si>
    <t>CVLT US Equity</t>
  </si>
  <si>
    <t>CommVault Systems Inc</t>
  </si>
  <si>
    <t>US2041661024</t>
  </si>
  <si>
    <t>CMP US Equity</t>
  </si>
  <si>
    <t>Compass Minerals International</t>
  </si>
  <si>
    <t>US20451N1019</t>
  </si>
  <si>
    <t>CNXC US Equity</t>
  </si>
  <si>
    <t>Concentrix Corp</t>
  </si>
  <si>
    <t>US20602D1019</t>
  </si>
  <si>
    <t>CNDT US Equity</t>
  </si>
  <si>
    <t>Conduent Inc</t>
  </si>
  <si>
    <t>US2067871036</t>
  </si>
  <si>
    <t>CNMD US Equity</t>
  </si>
  <si>
    <t>CONMED Corp</t>
  </si>
  <si>
    <t>US2074101013</t>
  </si>
  <si>
    <t>CTB US Equity</t>
  </si>
  <si>
    <t>Cooper Tire &amp; Rubber Co</t>
  </si>
  <si>
    <t>US2168311072</t>
  </si>
  <si>
    <t>CORT US Equity</t>
  </si>
  <si>
    <t>Corcept Therapeutics Inc</t>
  </si>
  <si>
    <t>US2183521028</t>
  </si>
  <si>
    <t>US21870Q1058</t>
  </si>
  <si>
    <t>CLGX US Equity</t>
  </si>
  <si>
    <t>CoreLogic Inc/United States</t>
  </si>
  <si>
    <t>US21871D1037</t>
  </si>
  <si>
    <t>CSOD US Equity</t>
  </si>
  <si>
    <t>Cornerstone OnDemand Inc</t>
  </si>
  <si>
    <t>US21925Y1038</t>
  </si>
  <si>
    <t>US22002T1088</t>
  </si>
  <si>
    <t>CRVL US Equity</t>
  </si>
  <si>
    <t>CorVel Corp</t>
  </si>
  <si>
    <t>US2210061097</t>
  </si>
  <si>
    <t>COTY US Equity</t>
  </si>
  <si>
    <t>Coty Inc</t>
  </si>
  <si>
    <t>US2220702037</t>
  </si>
  <si>
    <t>US2227955026</t>
  </si>
  <si>
    <t>CVA US Equity</t>
  </si>
  <si>
    <t>Covanta Holding Corp</t>
  </si>
  <si>
    <t>US22282E1029</t>
  </si>
  <si>
    <t>CVET US Equity</t>
  </si>
  <si>
    <t>Covetrus Inc</t>
  </si>
  <si>
    <t>US22304C1009</t>
  </si>
  <si>
    <t>COWN US Equity</t>
  </si>
  <si>
    <t>Cowen Inc</t>
  </si>
  <si>
    <t>US2236226062</t>
  </si>
  <si>
    <t>Efforts taken to improve ESG integration</t>
  </si>
  <si>
    <t>CBRL US Equity</t>
  </si>
  <si>
    <t>Cracker Barrel Old Country Sto</t>
  </si>
  <si>
    <t>US22410J1060</t>
  </si>
  <si>
    <t>CR US Equity</t>
  </si>
  <si>
    <t>Crane Co</t>
  </si>
  <si>
    <t>US2243991054</t>
  </si>
  <si>
    <t>CACC US Equity</t>
  </si>
  <si>
    <t>Credit Acceptance Corp</t>
  </si>
  <si>
    <t>US2253101016</t>
  </si>
  <si>
    <t>CREE US Equity</t>
  </si>
  <si>
    <t>Cree Inc</t>
  </si>
  <si>
    <t>US2254471012</t>
  </si>
  <si>
    <t>CROX US Equity</t>
  </si>
  <si>
    <t>Crocs Inc</t>
  </si>
  <si>
    <t>US2270461096</t>
  </si>
  <si>
    <t>CYRX US Equity</t>
  </si>
  <si>
    <t>CryoPort Inc</t>
  </si>
  <si>
    <t>US2290503075</t>
  </si>
  <si>
    <t>US2296631094</t>
  </si>
  <si>
    <t>CUB US Equity</t>
  </si>
  <si>
    <t>Cubic Corp</t>
  </si>
  <si>
    <t>US2296691064</t>
  </si>
  <si>
    <t>CFR US Equity</t>
  </si>
  <si>
    <t>Cullen/Frost Bankers Inc</t>
  </si>
  <si>
    <t>US2298991090</t>
  </si>
  <si>
    <t>CW US Equity</t>
  </si>
  <si>
    <t>Curtiss-Wright Corp</t>
  </si>
  <si>
    <t>US2315611010</t>
  </si>
  <si>
    <t>US23283R1005</t>
  </si>
  <si>
    <t>DXC US Equity</t>
  </si>
  <si>
    <t>DXC Technology Co</t>
  </si>
  <si>
    <t>US23355L1061</t>
  </si>
  <si>
    <t>DAN US Equity</t>
  </si>
  <si>
    <t>Dana Inc</t>
  </si>
  <si>
    <t>US2358252052</t>
  </si>
  <si>
    <t>DAR US Equity</t>
  </si>
  <si>
    <t>Darling Ingredients Inc</t>
  </si>
  <si>
    <t>US2372661015</t>
  </si>
  <si>
    <t>PLAY US Equity</t>
  </si>
  <si>
    <t>Dave &amp; Buster's Entertainment</t>
  </si>
  <si>
    <t>US2383371091</t>
  </si>
  <si>
    <t>DCPH US Equity</t>
  </si>
  <si>
    <t>Deciphera Pharmaceuticals Inc</t>
  </si>
  <si>
    <t>US24344T1016</t>
  </si>
  <si>
    <t>DECK US Equity</t>
  </si>
  <si>
    <t>Deckers Outdoor Corp</t>
  </si>
  <si>
    <t>US2435371073</t>
  </si>
  <si>
    <t>DK US Equity</t>
  </si>
  <si>
    <t>Delek US Holdings Inc</t>
  </si>
  <si>
    <t>US24665A1034</t>
  </si>
  <si>
    <t>DLX US Equity</t>
  </si>
  <si>
    <t>Deluxe Corp</t>
  </si>
  <si>
    <t>US2480191012</t>
  </si>
  <si>
    <t>DNLI US Equity</t>
  </si>
  <si>
    <t>Denali Therapeutics Inc</t>
  </si>
  <si>
    <t>US24823R1059</t>
  </si>
  <si>
    <t>DHIL US Equity</t>
  </si>
  <si>
    <t>Diamond Hill Investment Group</t>
  </si>
  <si>
    <t>US25264R2076</t>
  </si>
  <si>
    <t>US2527843013</t>
  </si>
  <si>
    <t>FANG US Equity</t>
  </si>
  <si>
    <t>Diamondback Energy Inc</t>
  </si>
  <si>
    <t>US25278X1090</t>
  </si>
  <si>
    <t>GHG emission mitigation programs lag those of peers</t>
  </si>
  <si>
    <t>DRNA US Equity</t>
  </si>
  <si>
    <t>Dicerna Pharmaceuticals Inc</t>
  </si>
  <si>
    <t>US2530311081</t>
  </si>
  <si>
    <t>APPS US Equity</t>
  </si>
  <si>
    <t>Digital Turbine Inc</t>
  </si>
  <si>
    <t>US25400W1027</t>
  </si>
  <si>
    <t>DIN US Equity</t>
  </si>
  <si>
    <t>Dine Brands Global Inc</t>
  </si>
  <si>
    <t>US2544231069</t>
  </si>
  <si>
    <t>DLB US Equity</t>
  </si>
  <si>
    <t>Dolby Laboratories Inc</t>
  </si>
  <si>
    <t>US25659T1079</t>
  </si>
  <si>
    <t>UFS US Equity</t>
  </si>
  <si>
    <t>Domtar Corp</t>
  </si>
  <si>
    <t>US2575592033</t>
  </si>
  <si>
    <t>DCI US Equity</t>
  </si>
  <si>
    <t>Donaldson Co Inc</t>
  </si>
  <si>
    <t>US2576511099</t>
  </si>
  <si>
    <t>DORM US Equity</t>
  </si>
  <si>
    <t>Dorman Products Inc</t>
  </si>
  <si>
    <t>US2582781009</t>
  </si>
  <si>
    <t>US25960P1093</t>
  </si>
  <si>
    <t>PLOW US Equity</t>
  </si>
  <si>
    <t>Douglas Dynamics Inc</t>
  </si>
  <si>
    <t>US25960R1059</t>
  </si>
  <si>
    <t>DRQ US Equity</t>
  </si>
  <si>
    <t>Dril-Quip Inc</t>
  </si>
  <si>
    <t>US2620371045</t>
  </si>
  <si>
    <t>DCO US Equity</t>
  </si>
  <si>
    <t>Ducommun Inc</t>
  </si>
  <si>
    <t>US2641471097</t>
  </si>
  <si>
    <t>DY US Equity</t>
  </si>
  <si>
    <t>Dycom Industries Inc</t>
  </si>
  <si>
    <t>US2674751019</t>
  </si>
  <si>
    <t>DVAX US Equity</t>
  </si>
  <si>
    <t>Dynavax Technologies Corp</t>
  </si>
  <si>
    <t>US2681582019</t>
  </si>
  <si>
    <t>LOCO US Equity</t>
  </si>
  <si>
    <t>El Pollo Loco Holdings Inc</t>
  </si>
  <si>
    <t>US2686031079</t>
  </si>
  <si>
    <t>EQT US Equity</t>
  </si>
  <si>
    <t>EQT Corp</t>
  </si>
  <si>
    <t>US26884L1098</t>
  </si>
  <si>
    <t>Improved corporate governance performance; lags peers in environmental emissions mitigation</t>
  </si>
  <si>
    <t>US26884U1097</t>
  </si>
  <si>
    <t>EGRX US Equity</t>
  </si>
  <si>
    <t>Eagle Pharmaceuticals Inc/DE</t>
  </si>
  <si>
    <t>US2697961082</t>
  </si>
  <si>
    <t>EWBC US Equity</t>
  </si>
  <si>
    <t>East West Bancorp Inc</t>
  </si>
  <si>
    <t>US27579R1041</t>
  </si>
  <si>
    <t>Lagging efforts on employee engagement and data security compared to peers</t>
  </si>
  <si>
    <t>US27616P1030</t>
  </si>
  <si>
    <t>ECHO US Equity</t>
  </si>
  <si>
    <t>Echo Global Logistics Inc</t>
  </si>
  <si>
    <t>US27875T1016</t>
  </si>
  <si>
    <t>EPC US Equity</t>
  </si>
  <si>
    <t>Edgewell Personal Care Co</t>
  </si>
  <si>
    <t>US28035Q1022</t>
  </si>
  <si>
    <t>EDIT US Equity</t>
  </si>
  <si>
    <t>Editas Medicine Inc</t>
  </si>
  <si>
    <t>US28106W1036</t>
  </si>
  <si>
    <t>EHTH US Equity</t>
  </si>
  <si>
    <t>eHealth Inc</t>
  </si>
  <si>
    <t>US28238P1093</t>
  </si>
  <si>
    <t>Weak talent management initiatives and consumer protection programs</t>
  </si>
  <si>
    <t>EGHT US Equity</t>
  </si>
  <si>
    <t>8x8 Inc</t>
  </si>
  <si>
    <t>US2829141009</t>
  </si>
  <si>
    <t>US28852N1090</t>
  </si>
  <si>
    <t>EME US Equity</t>
  </si>
  <si>
    <t>EMCOR Group Inc</t>
  </si>
  <si>
    <t>US29084Q1004</t>
  </si>
  <si>
    <t>US2921041065</t>
  </si>
  <si>
    <t>ECPG US Equity</t>
  </si>
  <si>
    <t>Encore Capital Group Inc</t>
  </si>
  <si>
    <t>US2925541029</t>
  </si>
  <si>
    <t>EHC US Equity</t>
  </si>
  <si>
    <t>Encompass Health Corp</t>
  </si>
  <si>
    <t>US29261A1007</t>
  </si>
  <si>
    <t>ENR US Equity</t>
  </si>
  <si>
    <t>Energizer Holdings Inc</t>
  </si>
  <si>
    <t>US29272W1099</t>
  </si>
  <si>
    <t>ENS US Equity</t>
  </si>
  <si>
    <t>EnerSys</t>
  </si>
  <si>
    <t>US29275Y1029</t>
  </si>
  <si>
    <t>EPAC US Equity</t>
  </si>
  <si>
    <t>Enerpac Tool Group Corp</t>
  </si>
  <si>
    <t>US2927651040</t>
  </si>
  <si>
    <t>US29336T1007</t>
  </si>
  <si>
    <t>NPO US Equity</t>
  </si>
  <si>
    <t>EnPro Industries Inc</t>
  </si>
  <si>
    <t>US29355X1072</t>
  </si>
  <si>
    <t>ENSG US Equity</t>
  </si>
  <si>
    <t>Ensign Group Inc/The</t>
  </si>
  <si>
    <t>US29358P1012</t>
  </si>
  <si>
    <t>ENTG US Equity</t>
  </si>
  <si>
    <t>Entegris Inc</t>
  </si>
  <si>
    <t>US29362U1043</t>
  </si>
  <si>
    <t>ENV US Equity</t>
  </si>
  <si>
    <t>Envestnet Inc</t>
  </si>
  <si>
    <t>US29404K1060</t>
  </si>
  <si>
    <t>NVST US Equity</t>
  </si>
  <si>
    <t>Envista Holdings Corp</t>
  </si>
  <si>
    <t>US29415F1049</t>
  </si>
  <si>
    <t>PLUS US Equity</t>
  </si>
  <si>
    <t>ePlus Inc</t>
  </si>
  <si>
    <t>US2942681071</t>
  </si>
  <si>
    <t>EPZM US Equity</t>
  </si>
  <si>
    <t>Epizyme Inc</t>
  </si>
  <si>
    <t>US29428V1044</t>
  </si>
  <si>
    <t>ETRN US Equity</t>
  </si>
  <si>
    <t>Equitrans Midstream Corp</t>
  </si>
  <si>
    <t>US2946001011</t>
  </si>
  <si>
    <t>ESE US Equity</t>
  </si>
  <si>
    <t>ESCO Technologies Inc</t>
  </si>
  <si>
    <t>US2963151046</t>
  </si>
  <si>
    <t>ESPR US Equity</t>
  </si>
  <si>
    <t>Esperion Therapeutics Inc</t>
  </si>
  <si>
    <t>US29664W1053</t>
  </si>
  <si>
    <t>US29670E1073</t>
  </si>
  <si>
    <t>EEFT US Equity</t>
  </si>
  <si>
    <t>Euronet Worldwide Inc</t>
  </si>
  <si>
    <t>US2987361092</t>
  </si>
  <si>
    <t>EVR US Equity</t>
  </si>
  <si>
    <t>Evercore Inc</t>
  </si>
  <si>
    <t>US29977A1051</t>
  </si>
  <si>
    <t>EVBG US Equity</t>
  </si>
  <si>
    <t>Everbridge Inc</t>
  </si>
  <si>
    <t>US29978A1043</t>
  </si>
  <si>
    <t>EVRI US Equity</t>
  </si>
  <si>
    <t>Everi Holdings Inc</t>
  </si>
  <si>
    <t>US30034T1034</t>
  </si>
  <si>
    <t>AQUA US Equity</t>
  </si>
  <si>
    <t>Evoqua Water Technologies Corp</t>
  </si>
  <si>
    <t>US30057T1051</t>
  </si>
  <si>
    <t>EXEL US Equity</t>
  </si>
  <si>
    <t>Exelixis Inc</t>
  </si>
  <si>
    <t>US30161Q1040</t>
  </si>
  <si>
    <t>EXLS US Equity</t>
  </si>
  <si>
    <t>ExlService Holdings Inc</t>
  </si>
  <si>
    <t>US3020811044</t>
  </si>
  <si>
    <t>EXPI US Equity</t>
  </si>
  <si>
    <t>eXp World Holdings Inc</t>
  </si>
  <si>
    <t>US30212W1009</t>
  </si>
  <si>
    <t>EXPO US Equity</t>
  </si>
  <si>
    <t>Exponent Inc</t>
  </si>
  <si>
    <t>US30214U1025</t>
  </si>
  <si>
    <t>US30224P2002</t>
  </si>
  <si>
    <t>FLIR US Equity</t>
  </si>
  <si>
    <t>FLIR Systems Inc</t>
  </si>
  <si>
    <t>US3024451011</t>
  </si>
  <si>
    <t>Moderate policies and practices across all ESG pillars</t>
  </si>
  <si>
    <t>FCN US Equity</t>
  </si>
  <si>
    <t>FTI Consulting Inc</t>
  </si>
  <si>
    <t>US3029411093</t>
  </si>
  <si>
    <t>FARO US Equity</t>
  </si>
  <si>
    <t>FARO Technologies Inc</t>
  </si>
  <si>
    <t>US3116421021</t>
  </si>
  <si>
    <t>FSLY US Equity</t>
  </si>
  <si>
    <t>Fastly Inc</t>
  </si>
  <si>
    <t>US31188V1008</t>
  </si>
  <si>
    <t>FATE US Equity</t>
  </si>
  <si>
    <t>Fate Therapeutics Inc</t>
  </si>
  <si>
    <t>US31189P1021</t>
  </si>
  <si>
    <t>AGM US Equity</t>
  </si>
  <si>
    <t>Federal Agricultural Mortgage</t>
  </si>
  <si>
    <t>US3131483063</t>
  </si>
  <si>
    <t>US3137472060</t>
  </si>
  <si>
    <t>Demonstrates strong focus on green investments, but governance practices lag those of peers</t>
  </si>
  <si>
    <t>FSS US Equity</t>
  </si>
  <si>
    <t>Federal Signal Corp</t>
  </si>
  <si>
    <t>US3138551086</t>
  </si>
  <si>
    <t>FHI US Equity</t>
  </si>
  <si>
    <t>Federated Hermes Inc</t>
  </si>
  <si>
    <t>US3142111034</t>
  </si>
  <si>
    <t>FGEN US Equity</t>
  </si>
  <si>
    <t>FibroGen Inc</t>
  </si>
  <si>
    <t>US31572Q8087</t>
  </si>
  <si>
    <t>FEYE US Equity</t>
  </si>
  <si>
    <t>FireEye Inc</t>
  </si>
  <si>
    <t>US31816Q1013</t>
  </si>
  <si>
    <t>FAF US Equity</t>
  </si>
  <si>
    <t>First American Financial Corp</t>
  </si>
  <si>
    <t>US31847R1023</t>
  </si>
  <si>
    <t>Strong talent management initiatives and corporate governance practices</t>
  </si>
  <si>
    <t>BUSE US Equity</t>
  </si>
  <si>
    <t>First Busey Corp</t>
  </si>
  <si>
    <t>US3193832041</t>
  </si>
  <si>
    <t>FFBC US Equity</t>
  </si>
  <si>
    <t>First Financial Bancorp</t>
  </si>
  <si>
    <t>US3202091092</t>
  </si>
  <si>
    <t>FFIN US Equity</t>
  </si>
  <si>
    <t>First Financial Bankshares Inc</t>
  </si>
  <si>
    <t>US32020R1095</t>
  </si>
  <si>
    <t>FHN US Equity</t>
  </si>
  <si>
    <t>First Horizon Corp</t>
  </si>
  <si>
    <t>US3205171057</t>
  </si>
  <si>
    <t>FHB US Equity</t>
  </si>
  <si>
    <t>First Hawaiian Inc</t>
  </si>
  <si>
    <t>US32051X1081</t>
  </si>
  <si>
    <t>US32054K1034</t>
  </si>
  <si>
    <t>FIBK US Equity</t>
  </si>
  <si>
    <t>First Interstate BancSystem In</t>
  </si>
  <si>
    <t>US32055Y2019</t>
  </si>
  <si>
    <t>Strong corporate governance; lags peers in data protection</t>
  </si>
  <si>
    <t>FSLR US Equity</t>
  </si>
  <si>
    <t>First Solar Inc</t>
  </si>
  <si>
    <t>US3364331070</t>
  </si>
  <si>
    <t>Lawsuit settlements may lead to increased costs; ongoing restructuring heighten risk of talent loss</t>
  </si>
  <si>
    <t>FBC US Equity</t>
  </si>
  <si>
    <t>Flagstar Bancorp Inc</t>
  </si>
  <si>
    <t>US3379307057</t>
  </si>
  <si>
    <t>Improved corporate governance and risk management framework drive upgrade</t>
  </si>
  <si>
    <t>FIVE US Equity</t>
  </si>
  <si>
    <t>Five Below Inc</t>
  </si>
  <si>
    <t>US33829M1018</t>
  </si>
  <si>
    <t>FIVN US Equity</t>
  </si>
  <si>
    <t>Five9 Inc</t>
  </si>
  <si>
    <t>US3383071012</t>
  </si>
  <si>
    <t>FND US Equity</t>
  </si>
  <si>
    <t>Floor &amp; Decor Holdings Inc</t>
  </si>
  <si>
    <t>US3397501012</t>
  </si>
  <si>
    <t>FLR US Equity</t>
  </si>
  <si>
    <t>Fluor Corp</t>
  </si>
  <si>
    <t>US3434121022</t>
  </si>
  <si>
    <t>FLO US Equity</t>
  </si>
  <si>
    <t>Flowers Foods Inc</t>
  </si>
  <si>
    <t>US3434981011</t>
  </si>
  <si>
    <t>FLS US Equity</t>
  </si>
  <si>
    <t>Flowserve Corp</t>
  </si>
  <si>
    <t>US34354P1057</t>
  </si>
  <si>
    <t>FL US Equity</t>
  </si>
  <si>
    <t>Foot Locker Inc</t>
  </si>
  <si>
    <t>US3448491049</t>
  </si>
  <si>
    <t>FORM US Equity</t>
  </si>
  <si>
    <t>FormFactor Inc</t>
  </si>
  <si>
    <t>US3463751087</t>
  </si>
  <si>
    <t>US35086T1097</t>
  </si>
  <si>
    <t>FOXF US Equity</t>
  </si>
  <si>
    <t>Fox Factory Holding Corp</t>
  </si>
  <si>
    <t>US35138V1026</t>
  </si>
  <si>
    <t>FELE US Equity</t>
  </si>
  <si>
    <t>Franklin Electric Co Inc</t>
  </si>
  <si>
    <t>US3535141028</t>
  </si>
  <si>
    <t>US35471R1068</t>
  </si>
  <si>
    <t>FRPT US Equity</t>
  </si>
  <si>
    <t>Freshpet Inc</t>
  </si>
  <si>
    <t>US3580391056</t>
  </si>
  <si>
    <t>FREQ US Equity</t>
  </si>
  <si>
    <t>Frequency Therapeutics Inc</t>
  </si>
  <si>
    <t>US35803L1089</t>
  </si>
  <si>
    <t>FTDR US Equity</t>
  </si>
  <si>
    <t>frontdoor Inc</t>
  </si>
  <si>
    <t>US35905A1097</t>
  </si>
  <si>
    <t>FCEL US Equity</t>
  </si>
  <si>
    <t>FuelCell Energy Inc</t>
  </si>
  <si>
    <t>US35952H6018</t>
  </si>
  <si>
    <t>FLGT US Equity</t>
  </si>
  <si>
    <t>Fulgent Genetics Inc</t>
  </si>
  <si>
    <t>US3596641098</t>
  </si>
  <si>
    <t>FUL US Equity</t>
  </si>
  <si>
    <t>HB Fuller Co</t>
  </si>
  <si>
    <t>US3596941068</t>
  </si>
  <si>
    <t>Strong carbon emission mitigation performance offset by below-par chemical safety measures</t>
  </si>
  <si>
    <t>FULT US Equity</t>
  </si>
  <si>
    <t>Fulton Financial Corp</t>
  </si>
  <si>
    <t>US3602711000</t>
  </si>
  <si>
    <t>Leads peers in risk management and consumer protection programs</t>
  </si>
  <si>
    <t>GATX US Equity</t>
  </si>
  <si>
    <t>GATX Corp</t>
  </si>
  <si>
    <t>US3614481030</t>
  </si>
  <si>
    <t>GMS US Equity</t>
  </si>
  <si>
    <t>GMS Inc</t>
  </si>
  <si>
    <t>US36251C1036</t>
  </si>
  <si>
    <t>US36467J1088</t>
  </si>
  <si>
    <t>GME US Equity</t>
  </si>
  <si>
    <t>GameStop Corp</t>
  </si>
  <si>
    <t>US36467W1099</t>
  </si>
  <si>
    <t>GPS US Equity</t>
  </si>
  <si>
    <t>Gap Inc/The</t>
  </si>
  <si>
    <t>US3647601083</t>
  </si>
  <si>
    <t>GNTX US Equity</t>
  </si>
  <si>
    <t>Gentex Corp</t>
  </si>
  <si>
    <t>US3719011096</t>
  </si>
  <si>
    <t>GNMK US Equity</t>
  </si>
  <si>
    <t>GenMark Diagnostics Inc</t>
  </si>
  <si>
    <t>US3723091043</t>
  </si>
  <si>
    <t>GNW US Equity</t>
  </si>
  <si>
    <t>Genworth Financial Inc</t>
  </si>
  <si>
    <t>US37247D1063</t>
  </si>
  <si>
    <t>Limited integration of ESG principles into investments constrain the rating</t>
  </si>
  <si>
    <t>THRM US Equity</t>
  </si>
  <si>
    <t>Gentherm Inc</t>
  </si>
  <si>
    <t>US37253A1034</t>
  </si>
  <si>
    <t>ROCK US Equity</t>
  </si>
  <si>
    <t>Gibraltar Industries Inc</t>
  </si>
  <si>
    <t>US3746891072</t>
  </si>
  <si>
    <t>GBCI US Equity</t>
  </si>
  <si>
    <t>Glacier Bancorp Inc</t>
  </si>
  <si>
    <t>US37637Q1058</t>
  </si>
  <si>
    <t>GKOS US Equity</t>
  </si>
  <si>
    <t>Glaukos Corp</t>
  </si>
  <si>
    <t>US3773221029</t>
  </si>
  <si>
    <t>GBT US Equity</t>
  </si>
  <si>
    <t>Global Blood Therapeutics Inc</t>
  </si>
  <si>
    <t>US37890U1088</t>
  </si>
  <si>
    <t>GSAT US Equity</t>
  </si>
  <si>
    <t>Globalstar Inc</t>
  </si>
  <si>
    <t>US3789734080</t>
  </si>
  <si>
    <t>GMED US Equity</t>
  </si>
  <si>
    <t>Globus Medical Inc</t>
  </si>
  <si>
    <t>US3795772082</t>
  </si>
  <si>
    <t>GT US Equity</t>
  </si>
  <si>
    <t>Goodyear Tire &amp; Rubber Co/The</t>
  </si>
  <si>
    <t>US3825501014</t>
  </si>
  <si>
    <t>GSHD US Equity</t>
  </si>
  <si>
    <t>Goosehead Insurance Inc</t>
  </si>
  <si>
    <t>US38267D1090</t>
  </si>
  <si>
    <t>GRA US Equity</t>
  </si>
  <si>
    <t>W R Grace &amp; Co</t>
  </si>
  <si>
    <t>US38388F1084</t>
  </si>
  <si>
    <t>GGG US Equity</t>
  </si>
  <si>
    <t>Graco Inc</t>
  </si>
  <si>
    <t>US3841091040</t>
  </si>
  <si>
    <t>GHC US Equity</t>
  </si>
  <si>
    <t>Graham Holdings Co</t>
  </si>
  <si>
    <t>US3846371041</t>
  </si>
  <si>
    <t>LOPE US Equity</t>
  </si>
  <si>
    <t>Grand Canyon Education Inc</t>
  </si>
  <si>
    <t>US38526M1062</t>
  </si>
  <si>
    <t>GVA US Equity</t>
  </si>
  <si>
    <t>Granite Construction Inc</t>
  </si>
  <si>
    <t>US3873281071</t>
  </si>
  <si>
    <t>GPK US Equity</t>
  </si>
  <si>
    <t>Graphic Packaging Holding Co</t>
  </si>
  <si>
    <t>US3886891015</t>
  </si>
  <si>
    <t>GTN US Equity</t>
  </si>
  <si>
    <t>Gray Television Inc</t>
  </si>
  <si>
    <t>US3893751061</t>
  </si>
  <si>
    <t>GWB US Equity</t>
  </si>
  <si>
    <t>Great Western Bancorp Inc</t>
  </si>
  <si>
    <t>US3914161043</t>
  </si>
  <si>
    <t>GRBK US Equity</t>
  </si>
  <si>
    <t>Green Brick Partners Inc</t>
  </si>
  <si>
    <t>US3927091013</t>
  </si>
  <si>
    <t>GDOT US Equity</t>
  </si>
  <si>
    <t>Green Dot Corp</t>
  </si>
  <si>
    <t>US39304D1028</t>
  </si>
  <si>
    <t>Enhancements in governance practices drive the upgrade</t>
  </si>
  <si>
    <t>GEF US Equity</t>
  </si>
  <si>
    <t>Greif Inc</t>
  </si>
  <si>
    <t>US3976241071</t>
  </si>
  <si>
    <t>GO US Equity</t>
  </si>
  <si>
    <t>Grocery Outlet Holding Corp</t>
  </si>
  <si>
    <t>US39874R1014</t>
  </si>
  <si>
    <t>GPI US Equity</t>
  </si>
  <si>
    <t>Group 1 Automotive Inc</t>
  </si>
  <si>
    <t>US3989051095</t>
  </si>
  <si>
    <t>GRWG US Equity</t>
  </si>
  <si>
    <t>GrowGeneration Corp</t>
  </si>
  <si>
    <t>US39986L1098</t>
  </si>
  <si>
    <t>GRUB US Equity</t>
  </si>
  <si>
    <t>Grubhub Inc</t>
  </si>
  <si>
    <t>US4001101025</t>
  </si>
  <si>
    <t>GH US Equity</t>
  </si>
  <si>
    <t>Guardant Health Inc</t>
  </si>
  <si>
    <t>US40131M1099</t>
  </si>
  <si>
    <t>HNI US Equity</t>
  </si>
  <si>
    <t>HNI Corp</t>
  </si>
  <si>
    <t>US4042511000</t>
  </si>
  <si>
    <t>HMSY US Equity</t>
  </si>
  <si>
    <t>HMS Holdings Corp</t>
  </si>
  <si>
    <t>US40425J1016</t>
  </si>
  <si>
    <t>HAE US Equity</t>
  </si>
  <si>
    <t>Haemonetics Corp</t>
  </si>
  <si>
    <t>US4050241003</t>
  </si>
  <si>
    <t>HAIN US Equity</t>
  </si>
  <si>
    <t>Hain Celestial Group Inc/The</t>
  </si>
  <si>
    <t>US4052171000</t>
  </si>
  <si>
    <t>HALO US Equity</t>
  </si>
  <si>
    <t>Halozyme Therapeutics Inc</t>
  </si>
  <si>
    <t>US40637H1095</t>
  </si>
  <si>
    <t>HWC US Equity</t>
  </si>
  <si>
    <t>Hancock Whitney Corp</t>
  </si>
  <si>
    <t>US4101201097</t>
  </si>
  <si>
    <t>HBI US Equity</t>
  </si>
  <si>
    <t>Hanesbrands Inc</t>
  </si>
  <si>
    <t>US4103451021</t>
  </si>
  <si>
    <t>Supply chain aligned with international labor standards; pandemic may impact employee morale</t>
  </si>
  <si>
    <t>HNGR US Equity</t>
  </si>
  <si>
    <t>Hanger Inc</t>
  </si>
  <si>
    <t>US41043F2083</t>
  </si>
  <si>
    <t>THG US Equity</t>
  </si>
  <si>
    <t>Hanover Insurance Group Inc/Th</t>
  </si>
  <si>
    <t>US4108671052</t>
  </si>
  <si>
    <t>Notable measures to mitigate persistent talent management challenges</t>
  </si>
  <si>
    <t>HOG US Equity</t>
  </si>
  <si>
    <t>Harley-Davidson Inc</t>
  </si>
  <si>
    <t>US4128221086</t>
  </si>
  <si>
    <t>Labor management risks amidst layoffs</t>
  </si>
  <si>
    <t>HLIT US Equity</t>
  </si>
  <si>
    <t>Harmonic Inc</t>
  </si>
  <si>
    <t>US4131601027</t>
  </si>
  <si>
    <t>HVT US Equity</t>
  </si>
  <si>
    <t>Haverty Furniture Cos Inc</t>
  </si>
  <si>
    <t>US4195961010</t>
  </si>
  <si>
    <t>HE US Equity</t>
  </si>
  <si>
    <t>Hawaiian Electric Industries I</t>
  </si>
  <si>
    <t>US4198701009</t>
  </si>
  <si>
    <t>HCSG US Equity</t>
  </si>
  <si>
    <t>Healthcare Services Group Inc</t>
  </si>
  <si>
    <t>US4219061086</t>
  </si>
  <si>
    <t>US42225P5017</t>
  </si>
  <si>
    <t>HQY US Equity</t>
  </si>
  <si>
    <t>HealthEquity Inc</t>
  </si>
  <si>
    <t>US42226A1079</t>
  </si>
  <si>
    <t>HTLF US Equity</t>
  </si>
  <si>
    <t>Heartland Financial USA Inc</t>
  </si>
  <si>
    <t>US42234Q1022</t>
  </si>
  <si>
    <t>HL US Equity</t>
  </si>
  <si>
    <t>Hecla Mining Co</t>
  </si>
  <si>
    <t>US4227041062</t>
  </si>
  <si>
    <t>HSII US Equity</t>
  </si>
  <si>
    <t>Heidrick &amp; Struggles Internati</t>
  </si>
  <si>
    <t>US4228191023</t>
  </si>
  <si>
    <t>HP US Equity</t>
  </si>
  <si>
    <t>Helmerich &amp; Payne Inc</t>
  </si>
  <si>
    <t>US4234521015</t>
  </si>
  <si>
    <t>HRI US Equity</t>
  </si>
  <si>
    <t>Herc Holdings Inc</t>
  </si>
  <si>
    <t>US42704L1044</t>
  </si>
  <si>
    <t>HFWA US Equity</t>
  </si>
  <si>
    <t>Heritage Financial Corp/WA</t>
  </si>
  <si>
    <t>US42722X1063</t>
  </si>
  <si>
    <t>HRTX US Equity</t>
  </si>
  <si>
    <t>Heron Therapeutics Inc</t>
  </si>
  <si>
    <t>US4277461020</t>
  </si>
  <si>
    <t>HSKA US Equity</t>
  </si>
  <si>
    <t>Heska Corp</t>
  </si>
  <si>
    <t>US42805E3062</t>
  </si>
  <si>
    <t>HXL US Equity</t>
  </si>
  <si>
    <t>Hexcel Corp</t>
  </si>
  <si>
    <t>US4282911084</t>
  </si>
  <si>
    <t>HIBB US Equity</t>
  </si>
  <si>
    <t>Hibbett Sports Inc</t>
  </si>
  <si>
    <t>US4285671016</t>
  </si>
  <si>
    <t>HRC US Equity</t>
  </si>
  <si>
    <t>Hill-Rom Holdings Inc</t>
  </si>
  <si>
    <t>US4314751029</t>
  </si>
  <si>
    <t>HI US Equity</t>
  </si>
  <si>
    <t>Hillenbrand Inc</t>
  </si>
  <si>
    <t>US4315711089</t>
  </si>
  <si>
    <t>HTH US Equity</t>
  </si>
  <si>
    <t>Hilltop Holdings Inc</t>
  </si>
  <si>
    <t>US4327481010</t>
  </si>
  <si>
    <t>HGV US Equity</t>
  </si>
  <si>
    <t>Hilton Grand Vacations Inc</t>
  </si>
  <si>
    <t>US43283X1054</t>
  </si>
  <si>
    <t>HFC US Equity</t>
  </si>
  <si>
    <t>HollyFrontier Corp</t>
  </si>
  <si>
    <t>US4361061082</t>
  </si>
  <si>
    <t>Strong health and safety management; lacks comprehensive environmental strategy</t>
  </si>
  <si>
    <t>HMST US Equity</t>
  </si>
  <si>
    <t>HomeStreet Inc</t>
  </si>
  <si>
    <t>US43785V1026</t>
  </si>
  <si>
    <t>HMN US Equity</t>
  </si>
  <si>
    <t>Horace Mann Educators Corp</t>
  </si>
  <si>
    <t>US4403271046</t>
  </si>
  <si>
    <t>Enhancements in responsible investment management drive upgrade</t>
  </si>
  <si>
    <t>TWNK US Equity</t>
  </si>
  <si>
    <t>Hostess Brands Inc</t>
  </si>
  <si>
    <t>US44109J1060</t>
  </si>
  <si>
    <t>HHC US Equity</t>
  </si>
  <si>
    <t>Howard Hughes Corp/The</t>
  </si>
  <si>
    <t>US44267D1072</t>
  </si>
  <si>
    <t>HUBG US Equity</t>
  </si>
  <si>
    <t>Hub Group Inc</t>
  </si>
  <si>
    <t>US4433201062</t>
  </si>
  <si>
    <t>HUBB US Equity</t>
  </si>
  <si>
    <t>Hubbell Inc</t>
  </si>
  <si>
    <t>US4435106079</t>
  </si>
  <si>
    <t>US4440971095</t>
  </si>
  <si>
    <t>HURN US Equity</t>
  </si>
  <si>
    <t>Huron Consulting Group Inc</t>
  </si>
  <si>
    <t>US4474621020</t>
  </si>
  <si>
    <t>HY US Equity</t>
  </si>
  <si>
    <t>Hyster-Yale Materials Handling</t>
  </si>
  <si>
    <t>US4491721050</t>
  </si>
  <si>
    <t>IAA US Equity</t>
  </si>
  <si>
    <t>IAA Inc</t>
  </si>
  <si>
    <t>US4492531037</t>
  </si>
  <si>
    <t>ICFI US Equity</t>
  </si>
  <si>
    <t>ICF International Inc</t>
  </si>
  <si>
    <t>US44925C1036</t>
  </si>
  <si>
    <t>ICUI US Equity</t>
  </si>
  <si>
    <t>ICU Medical Inc</t>
  </si>
  <si>
    <t>US44930G1076</t>
  </si>
  <si>
    <t>IESC US Equity</t>
  </si>
  <si>
    <t>IES Holdings Inc</t>
  </si>
  <si>
    <t>US44951W1062</t>
  </si>
  <si>
    <t>IRTC US Equity</t>
  </si>
  <si>
    <t>iRhythm Technologies Inc</t>
  </si>
  <si>
    <t>US4500561067</t>
  </si>
  <si>
    <t>US45031U1016</t>
  </si>
  <si>
    <t>ITT US Equity</t>
  </si>
  <si>
    <t>ITT Inc</t>
  </si>
  <si>
    <t>US45073V1089</t>
  </si>
  <si>
    <t>IHRT US Equity</t>
  </si>
  <si>
    <t>iHeartMedia Inc</t>
  </si>
  <si>
    <t>US45174J5092</t>
  </si>
  <si>
    <t>IMGN US Equity</t>
  </si>
  <si>
    <t>ImmunoGen Inc</t>
  </si>
  <si>
    <t>US45253H1014</t>
  </si>
  <si>
    <t>NARI US Equity</t>
  </si>
  <si>
    <t>Inari Medical Inc</t>
  </si>
  <si>
    <t>US45332Y1091</t>
  </si>
  <si>
    <t>US45378A1060</t>
  </si>
  <si>
    <t>INDB US Equity</t>
  </si>
  <si>
    <t>Independent Bank Corp</t>
  </si>
  <si>
    <t>US4538361084</t>
  </si>
  <si>
    <t>INFN US Equity</t>
  </si>
  <si>
    <t>Infinera Corp</t>
  </si>
  <si>
    <t>US45667G1031</t>
  </si>
  <si>
    <t>NGVT US Equity</t>
  </si>
  <si>
    <t>Ingevity Corp</t>
  </si>
  <si>
    <t>US45688C1071</t>
  </si>
  <si>
    <t>INGR US Equity</t>
  </si>
  <si>
    <t>Ingredion Inc</t>
  </si>
  <si>
    <t>US4571871023</t>
  </si>
  <si>
    <t>NSIT US Equity</t>
  </si>
  <si>
    <t>Insight Enterprises Inc</t>
  </si>
  <si>
    <t>US45765U1034</t>
  </si>
  <si>
    <t>INSM US Equity</t>
  </si>
  <si>
    <t>Insmed Inc</t>
  </si>
  <si>
    <t>US4576693075</t>
  </si>
  <si>
    <t>IOSP US Equity</t>
  </si>
  <si>
    <t>Innospec Inc</t>
  </si>
  <si>
    <t>US45768S1050</t>
  </si>
  <si>
    <t>IPHI US Equity</t>
  </si>
  <si>
    <t>Inphi Corp</t>
  </si>
  <si>
    <t>US45772F1075</t>
  </si>
  <si>
    <t>INSP US Equity</t>
  </si>
  <si>
    <t>Inspire Medical Systems Inc</t>
  </si>
  <si>
    <t>US4577301090</t>
  </si>
  <si>
    <t>INO US Equity</t>
  </si>
  <si>
    <t>Inovio Pharmaceuticals Inc</t>
  </si>
  <si>
    <t>US45773H2013</t>
  </si>
  <si>
    <t>NSP US Equity</t>
  </si>
  <si>
    <t>Insperity Inc</t>
  </si>
  <si>
    <t>US45778Q1076</t>
  </si>
  <si>
    <t>INGN US Equity</t>
  </si>
  <si>
    <t>Inogen Inc</t>
  </si>
  <si>
    <t>US45780L1044</t>
  </si>
  <si>
    <t>US45781V1017</t>
  </si>
  <si>
    <t>IART US Equity</t>
  </si>
  <si>
    <t>Integra LifeSciences Holdings</t>
  </si>
  <si>
    <t>US4579852082</t>
  </si>
  <si>
    <t>ITGR US Equity</t>
  </si>
  <si>
    <t>Integer Holdings Corp</t>
  </si>
  <si>
    <t>US45826H1095</t>
  </si>
  <si>
    <t>NTLA US Equity</t>
  </si>
  <si>
    <t>Intellia Therapeutics Inc</t>
  </si>
  <si>
    <t>US45826J1051</t>
  </si>
  <si>
    <t>IBKR US Equity</t>
  </si>
  <si>
    <t>Interactive Brokers Group Inc</t>
  </si>
  <si>
    <t>US45841N1072</t>
  </si>
  <si>
    <t>IDCC US Equity</t>
  </si>
  <si>
    <t>InterDigital Inc</t>
  </si>
  <si>
    <t>US45867G1013</t>
  </si>
  <si>
    <t>IBOC US Equity</t>
  </si>
  <si>
    <t>International Bancshares Corp</t>
  </si>
  <si>
    <t>US4590441030</t>
  </si>
  <si>
    <t>XENT US Equity</t>
  </si>
  <si>
    <t>Intersect ENT Inc</t>
  </si>
  <si>
    <t>US46071F1030</t>
  </si>
  <si>
    <t>ITCI US Equity</t>
  </si>
  <si>
    <t>Intra-Cellular Therapies Inc</t>
  </si>
  <si>
    <t>US46116X1019</t>
  </si>
  <si>
    <t>ISBC US Equity</t>
  </si>
  <si>
    <t>Investors Bancorp Inc</t>
  </si>
  <si>
    <t>US46146L1017</t>
  </si>
  <si>
    <t>NVTA US Equity</t>
  </si>
  <si>
    <t>Invitae Corp</t>
  </si>
  <si>
    <t>US46185L1035</t>
  </si>
  <si>
    <t>IOVA US Equity</t>
  </si>
  <si>
    <t>Iovance Biotherapeutics Inc</t>
  </si>
  <si>
    <t>US4622601007</t>
  </si>
  <si>
    <t>IRDM US Equity</t>
  </si>
  <si>
    <t>Iridium Communications Inc</t>
  </si>
  <si>
    <t>US46269C1027</t>
  </si>
  <si>
    <t>IRBT US Equity</t>
  </si>
  <si>
    <t>iRobot Corp</t>
  </si>
  <si>
    <t>US4627261005</t>
  </si>
  <si>
    <t>US46590V1008</t>
  </si>
  <si>
    <t>JBL US Equity</t>
  </si>
  <si>
    <t>Jabil Inc</t>
  </si>
  <si>
    <t>US4663131039</t>
  </si>
  <si>
    <t>JACK US Equity</t>
  </si>
  <si>
    <t>Jack in the Box Inc</t>
  </si>
  <si>
    <t>US4663671091</t>
  </si>
  <si>
    <t>JEF US Equity</t>
  </si>
  <si>
    <t>Jefferies Financial Group Inc</t>
  </si>
  <si>
    <t>US47233W1099</t>
  </si>
  <si>
    <t>JELD US Equity</t>
  </si>
  <si>
    <t>JELD-WEN Holding Inc</t>
  </si>
  <si>
    <t>US47580P1030</t>
  </si>
  <si>
    <t>JBLU US Equity</t>
  </si>
  <si>
    <t>JetBlue Airways Corp</t>
  </si>
  <si>
    <t>US4771431016</t>
  </si>
  <si>
    <t>JBT US Equity</t>
  </si>
  <si>
    <t>John Bean Technologies Corp</t>
  </si>
  <si>
    <t>US4778391049</t>
  </si>
  <si>
    <t>JOUT US Equity</t>
  </si>
  <si>
    <t>Johnson Outdoors Inc</t>
  </si>
  <si>
    <t>US4791671088</t>
  </si>
  <si>
    <t>JLL US Equity</t>
  </si>
  <si>
    <t>Jones Lang LaSalle Inc</t>
  </si>
  <si>
    <t>US48020Q1076</t>
  </si>
  <si>
    <t>KAR US Equity</t>
  </si>
  <si>
    <t>KAR Auction Services Inc</t>
  </si>
  <si>
    <t>US48238T1097</t>
  </si>
  <si>
    <t>KBR US Equity</t>
  </si>
  <si>
    <t>KBR Inc</t>
  </si>
  <si>
    <t>US48242W1062</t>
  </si>
  <si>
    <t>US48251K1007</t>
  </si>
  <si>
    <t>KRTX US Equity</t>
  </si>
  <si>
    <t>Karuna Therapeutics Inc</t>
  </si>
  <si>
    <t>US48576A1007</t>
  </si>
  <si>
    <t>KPTI US Equity</t>
  </si>
  <si>
    <t>Karyopharm Therapeutics Inc</t>
  </si>
  <si>
    <t>US48576U1060</t>
  </si>
  <si>
    <t>KBH US Equity</t>
  </si>
  <si>
    <t>KB Home</t>
  </si>
  <si>
    <t>US48666K1097</t>
  </si>
  <si>
    <t>KELYA US Equity</t>
  </si>
  <si>
    <t>Kelly Services Inc</t>
  </si>
  <si>
    <t>US4881522084</t>
  </si>
  <si>
    <t>KMPR US Equity</t>
  </si>
  <si>
    <t>Kemper Corp</t>
  </si>
  <si>
    <t>US4884011002</t>
  </si>
  <si>
    <t>Weak human capital initiatives and data protection policies</t>
  </si>
  <si>
    <t>KMT US Equity</t>
  </si>
  <si>
    <t>Kennametal Inc</t>
  </si>
  <si>
    <t>US4891701009</t>
  </si>
  <si>
    <t>KW US Equity</t>
  </si>
  <si>
    <t>Kennedy-Wilson Holdings Inc</t>
  </si>
  <si>
    <t>US4893981070</t>
  </si>
  <si>
    <t>KFRC US Equity</t>
  </si>
  <si>
    <t>Kforce Inc</t>
  </si>
  <si>
    <t>US4937321010</t>
  </si>
  <si>
    <t>US49427F1084</t>
  </si>
  <si>
    <t>Strong human capital focus drives the upgrade</t>
  </si>
  <si>
    <t>KE US Equity</t>
  </si>
  <si>
    <t>Kimball Electronics Inc</t>
  </si>
  <si>
    <t>US49428J1097</t>
  </si>
  <si>
    <t>US49446R1095</t>
  </si>
  <si>
    <t>Green building focus lags industry peers, despite new initiatives</t>
  </si>
  <si>
    <t>KNSL US Equity</t>
  </si>
  <si>
    <t>Kinsale Capital Group Inc</t>
  </si>
  <si>
    <t>US49714P1084</t>
  </si>
  <si>
    <t>Weak talent management initiatives and ESG integration</t>
  </si>
  <si>
    <t>KNL US Equity</t>
  </si>
  <si>
    <t>Knoll Inc</t>
  </si>
  <si>
    <t>US4989042001</t>
  </si>
  <si>
    <t>KN US Equity</t>
  </si>
  <si>
    <t>Knowles Corp</t>
  </si>
  <si>
    <t>US49926D1090</t>
  </si>
  <si>
    <t>KOD US Equity</t>
  </si>
  <si>
    <t>Kodiak Sciences Inc</t>
  </si>
  <si>
    <t>US50015M1099</t>
  </si>
  <si>
    <t>KSS US Equity</t>
  </si>
  <si>
    <t>Kohl's Corp</t>
  </si>
  <si>
    <t>US5002551043</t>
  </si>
  <si>
    <t>Below average data security mechanisms</t>
  </si>
  <si>
    <t>KTB US Equity</t>
  </si>
  <si>
    <t>Kontoor Brands Inc</t>
  </si>
  <si>
    <t>US50050N1037</t>
  </si>
  <si>
    <t>KOP US Equity</t>
  </si>
  <si>
    <t>Koppers Holdings Inc</t>
  </si>
  <si>
    <t>US50060P1066</t>
  </si>
  <si>
    <t>KFY US Equity</t>
  </si>
  <si>
    <t>Korn Ferry</t>
  </si>
  <si>
    <t>US5006432000</t>
  </si>
  <si>
    <t>KOS US Equity</t>
  </si>
  <si>
    <t>Kosmos Energy Ltd</t>
  </si>
  <si>
    <t>US5006881065</t>
  </si>
  <si>
    <t>KTOS US Equity</t>
  </si>
  <si>
    <t>Kratos Defense &amp; Security Solu</t>
  </si>
  <si>
    <t>US50077B2079</t>
  </si>
  <si>
    <t>KLIC US Equity</t>
  </si>
  <si>
    <t>Kulicke &amp; Soffa Industries Inc</t>
  </si>
  <si>
    <t>US5012421013</t>
  </si>
  <si>
    <t>KURA US Equity</t>
  </si>
  <si>
    <t>Kura Oncology Inc</t>
  </si>
  <si>
    <t>US50127T1097</t>
  </si>
  <si>
    <t>LB US Equity</t>
  </si>
  <si>
    <t>L Brands Inc</t>
  </si>
  <si>
    <t>US5017971046</t>
  </si>
  <si>
    <t>LHCG US Equity</t>
  </si>
  <si>
    <t>LHC Group Inc</t>
  </si>
  <si>
    <t>US50187A1079</t>
  </si>
  <si>
    <t>LGIH US Equity</t>
  </si>
  <si>
    <t>LGI Homes Inc</t>
  </si>
  <si>
    <t>US50187T1060</t>
  </si>
  <si>
    <t>LCII US Equity</t>
  </si>
  <si>
    <t>LCI Industries</t>
  </si>
  <si>
    <t>US50189K1034</t>
  </si>
  <si>
    <t>LPLA US Equity</t>
  </si>
  <si>
    <t>LPL Financial Holdings Inc</t>
  </si>
  <si>
    <t>US50212V1008</t>
  </si>
  <si>
    <t>LZB US Equity</t>
  </si>
  <si>
    <t>La-Z-Boy Inc</t>
  </si>
  <si>
    <t>US5053361078</t>
  </si>
  <si>
    <t>US5128161099</t>
  </si>
  <si>
    <t>LSTR US Equity</t>
  </si>
  <si>
    <t>Landstar System Inc</t>
  </si>
  <si>
    <t>US5150981018</t>
  </si>
  <si>
    <t>LSCC US Equity</t>
  </si>
  <si>
    <t>Lattice Semiconductor Corp</t>
  </si>
  <si>
    <t>US5184151042</t>
  </si>
  <si>
    <t>LEG US Equity</t>
  </si>
  <si>
    <t>Leggett &amp; Platt Inc</t>
  </si>
  <si>
    <t>US5246601075</t>
  </si>
  <si>
    <t>Weak chemical safety policies compared to peers</t>
  </si>
  <si>
    <t>LMND US Equity</t>
  </si>
  <si>
    <t>Lemonade Inc</t>
  </si>
  <si>
    <t>US52567D1072</t>
  </si>
  <si>
    <t>TREE US Equity</t>
  </si>
  <si>
    <t>LendingTree Inc</t>
  </si>
  <si>
    <t>US52603B1070</t>
  </si>
  <si>
    <t>M&amp;A activities may increase human capital management challenges</t>
  </si>
  <si>
    <t>LEVI US Equity</t>
  </si>
  <si>
    <t>Levi Strauss &amp; Co</t>
  </si>
  <si>
    <t>US52736R1023</t>
  </si>
  <si>
    <t>LGND US Equity</t>
  </si>
  <si>
    <t>Ligand Pharmaceuticals Inc</t>
  </si>
  <si>
    <t>US53220K5048</t>
  </si>
  <si>
    <t>US53223X1072</t>
  </si>
  <si>
    <t>Strong focus on human capital development</t>
  </si>
  <si>
    <t>LECO US Equity</t>
  </si>
  <si>
    <t>Lincoln Electric Holdings Inc</t>
  </si>
  <si>
    <t>US5339001068</t>
  </si>
  <si>
    <t>LNN US Equity</t>
  </si>
  <si>
    <t>Lindsay Corp</t>
  </si>
  <si>
    <t>US5355551061</t>
  </si>
  <si>
    <t>LAD US Equity</t>
  </si>
  <si>
    <t>Lithia Motors Inc</t>
  </si>
  <si>
    <t>US5367971034</t>
  </si>
  <si>
    <t>LFUS US Equity</t>
  </si>
  <si>
    <t>Littelfuse Inc</t>
  </si>
  <si>
    <t>US5370081045</t>
  </si>
  <si>
    <t>LOB US Equity</t>
  </si>
  <si>
    <t>Live Oak Bancshares Inc</t>
  </si>
  <si>
    <t>US53803X1054</t>
  </si>
  <si>
    <t>LPSN US Equity</t>
  </si>
  <si>
    <t>LivePerson Inc</t>
  </si>
  <si>
    <t>US5381461012</t>
  </si>
  <si>
    <t>LTHM US Equity</t>
  </si>
  <si>
    <t>Livent Corp</t>
  </si>
  <si>
    <t>US53814L1089</t>
  </si>
  <si>
    <t>RAMP US Equity</t>
  </si>
  <si>
    <t>LiveRamp Holdings Inc</t>
  </si>
  <si>
    <t>US53815P1084</t>
  </si>
  <si>
    <t>LPX US Equity</t>
  </si>
  <si>
    <t>Louisiana-Pacific Corp</t>
  </si>
  <si>
    <t>US5463471053</t>
  </si>
  <si>
    <t>LITE US Equity</t>
  </si>
  <si>
    <t>Lumentum Holdings Inc</t>
  </si>
  <si>
    <t>US55024U1097</t>
  </si>
  <si>
    <t>LMNX US Equity</t>
  </si>
  <si>
    <t>Luminex Corp</t>
  </si>
  <si>
    <t>US55027E1029</t>
  </si>
  <si>
    <t>MDC US Equity</t>
  </si>
  <si>
    <t>MDC Holdings Inc</t>
  </si>
  <si>
    <t>US5526761086</t>
  </si>
  <si>
    <t>MDU US Equity</t>
  </si>
  <si>
    <t>MDU Resources Group Inc</t>
  </si>
  <si>
    <t>US5526901096</t>
  </si>
  <si>
    <t>US55272X1028</t>
  </si>
  <si>
    <t>MTG US Equity</t>
  </si>
  <si>
    <t>MGIC Investment Corp</t>
  </si>
  <si>
    <t>US5528481030</t>
  </si>
  <si>
    <t>MKSI US Equity</t>
  </si>
  <si>
    <t>MKS Instruments Inc</t>
  </si>
  <si>
    <t>US55306N1046</t>
  </si>
  <si>
    <t>MSA US Equity</t>
  </si>
  <si>
    <t>MSA Safety Inc</t>
  </si>
  <si>
    <t>US5534981064</t>
  </si>
  <si>
    <t>MSM US Equity</t>
  </si>
  <si>
    <t>MSC Industrial Direct Co Inc</t>
  </si>
  <si>
    <t>US5535301064</t>
  </si>
  <si>
    <t>MTSC US Equity</t>
  </si>
  <si>
    <t>MTS Systems Corp</t>
  </si>
  <si>
    <t>US5537771033</t>
  </si>
  <si>
    <t>MYRG US Equity</t>
  </si>
  <si>
    <t>MYR Group Inc</t>
  </si>
  <si>
    <t>US55405W1045</t>
  </si>
  <si>
    <t>US5543821012</t>
  </si>
  <si>
    <t>MIC US Equity</t>
  </si>
  <si>
    <t>Macquarie Infrastructure Corp</t>
  </si>
  <si>
    <t>US55608B1052</t>
  </si>
  <si>
    <t>MGNX US Equity</t>
  </si>
  <si>
    <t>MacroGenics Inc</t>
  </si>
  <si>
    <t>US5560991094</t>
  </si>
  <si>
    <t>M US Equity</t>
  </si>
  <si>
    <t>Macy's Inc</t>
  </si>
  <si>
    <t>US55616P1049</t>
  </si>
  <si>
    <t>SHOO US Equity</t>
  </si>
  <si>
    <t>Steven Madden Ltd</t>
  </si>
  <si>
    <t>US5562691080</t>
  </si>
  <si>
    <t>MSGS US Equity</t>
  </si>
  <si>
    <t>Madison Square Garden Sports C</t>
  </si>
  <si>
    <t>US55825T1034</t>
  </si>
  <si>
    <t>MDGL US Equity</t>
  </si>
  <si>
    <t>Madrigal Pharmaceuticals Inc</t>
  </si>
  <si>
    <t>US5588681057</t>
  </si>
  <si>
    <t>MGLN US Equity</t>
  </si>
  <si>
    <t>Magellan Health Inc</t>
  </si>
  <si>
    <t>US5590792074</t>
  </si>
  <si>
    <t>MGNI US Equity</t>
  </si>
  <si>
    <t>Magnite Inc</t>
  </si>
  <si>
    <t>US55955D1000</t>
  </si>
  <si>
    <t>MBUU US Equity</t>
  </si>
  <si>
    <t>Malibu Boats Inc</t>
  </si>
  <si>
    <t>US56117J1007</t>
  </si>
  <si>
    <t>MANH US Equity</t>
  </si>
  <si>
    <t>Manhattan Associates Inc</t>
  </si>
  <si>
    <t>US5627501092</t>
  </si>
  <si>
    <t>MAN US Equity</t>
  </si>
  <si>
    <t>ManpowerGroup Inc</t>
  </si>
  <si>
    <t>US56418H1005</t>
  </si>
  <si>
    <t>Robust privacy and data security mechanisms continue to drive rating</t>
  </si>
  <si>
    <t>MRO US Equity</t>
  </si>
  <si>
    <t>Marathon Oil Corp</t>
  </si>
  <si>
    <t>US5658491064</t>
  </si>
  <si>
    <t>MMI US Equity</t>
  </si>
  <si>
    <t>Marcus &amp; Millichap Inc</t>
  </si>
  <si>
    <t>US5663241090</t>
  </si>
  <si>
    <t>HZO US Equity</t>
  </si>
  <si>
    <t>MarineMax Inc</t>
  </si>
  <si>
    <t>US5679081084</t>
  </si>
  <si>
    <t>VAC US Equity</t>
  </si>
  <si>
    <t>Marriott Vacations Worldwide C</t>
  </si>
  <si>
    <t>US57164Y1073</t>
  </si>
  <si>
    <t>Hotel closures due to COVID-19 cause major layoffs</t>
  </si>
  <si>
    <t>MTZ US Equity</t>
  </si>
  <si>
    <t>MasTec Inc</t>
  </si>
  <si>
    <t>US5763231090</t>
  </si>
  <si>
    <t>MTDR US Equity</t>
  </si>
  <si>
    <t>Matador Resources Co</t>
  </si>
  <si>
    <t>US5764852050</t>
  </si>
  <si>
    <t>MAT US Equity</t>
  </si>
  <si>
    <t>Mattel Inc</t>
  </si>
  <si>
    <t>US5770811025</t>
  </si>
  <si>
    <t>Executive compensation raises some pay-performance alignment concerns</t>
  </si>
  <si>
    <t>MATW US Equity</t>
  </si>
  <si>
    <t>Matthews International Corp</t>
  </si>
  <si>
    <t>US5771281012</t>
  </si>
  <si>
    <t>MXL US Equity</t>
  </si>
  <si>
    <t>MaxLinear Inc</t>
  </si>
  <si>
    <t>US57776J1007</t>
  </si>
  <si>
    <t>MAXR US Equity</t>
  </si>
  <si>
    <t>Maxar Technologies Inc</t>
  </si>
  <si>
    <t>US57778K1051</t>
  </si>
  <si>
    <t>MMS US Equity</t>
  </si>
  <si>
    <t>MAXIMUS Inc</t>
  </si>
  <si>
    <t>US5779331041</t>
  </si>
  <si>
    <t>MGRC US Equity</t>
  </si>
  <si>
    <t>McGrath RentCorp</t>
  </si>
  <si>
    <t>US5805891091</t>
  </si>
  <si>
    <t>MDLA US Equity</t>
  </si>
  <si>
    <t>Medallia Inc</t>
  </si>
  <si>
    <t>US5840211099</t>
  </si>
  <si>
    <t>MED US Equity</t>
  </si>
  <si>
    <t>Medifast Inc</t>
  </si>
  <si>
    <t>US58470H1014</t>
  </si>
  <si>
    <t>MD US Equity</t>
  </si>
  <si>
    <t>MEDNAX Inc</t>
  </si>
  <si>
    <t>US58502B1061</t>
  </si>
  <si>
    <t>MEDP US Equity</t>
  </si>
  <si>
    <t>Medpace Holdings Inc</t>
  </si>
  <si>
    <t>US58506Q1094</t>
  </si>
  <si>
    <t>MRCY US Equity</t>
  </si>
  <si>
    <t>Mercury Systems Inc</t>
  </si>
  <si>
    <t>US5893781089</t>
  </si>
  <si>
    <t>VIVO US Equity</t>
  </si>
  <si>
    <t>Meridian Bioscience Inc</t>
  </si>
  <si>
    <t>US5895841014</t>
  </si>
  <si>
    <t>MMSI US Equity</t>
  </si>
  <si>
    <t>Merit Medical Systems Inc</t>
  </si>
  <si>
    <t>US5898891040</t>
  </si>
  <si>
    <t>MTH US Equity</t>
  </si>
  <si>
    <t>Meritage Homes Corp</t>
  </si>
  <si>
    <t>US59001A1025</t>
  </si>
  <si>
    <t>MTOR US Equity</t>
  </si>
  <si>
    <t>Meritor Inc</t>
  </si>
  <si>
    <t>US59001K1007</t>
  </si>
  <si>
    <t>MRSN US Equity</t>
  </si>
  <si>
    <t>Mersana Therapeutics Inc</t>
  </si>
  <si>
    <t>US59045L1061</t>
  </si>
  <si>
    <t>MEI US Equity</t>
  </si>
  <si>
    <t>Methode Electronics Inc</t>
  </si>
  <si>
    <t>US5915202007</t>
  </si>
  <si>
    <t>MSTR US Equity</t>
  </si>
  <si>
    <t>MicroStrategy Inc</t>
  </si>
  <si>
    <t>US5949724083</t>
  </si>
  <si>
    <t>MIDD US Equity</t>
  </si>
  <si>
    <t>Middleby Corp/The</t>
  </si>
  <si>
    <t>US5962781010</t>
  </si>
  <si>
    <t>MLHR US Equity</t>
  </si>
  <si>
    <t>Herman Miller Inc</t>
  </si>
  <si>
    <t>US6005441000</t>
  </si>
  <si>
    <t>MTX US Equity</t>
  </si>
  <si>
    <t>Minerals Technologies Inc</t>
  </si>
  <si>
    <t>US6031581068</t>
  </si>
  <si>
    <t>MRTX US Equity</t>
  </si>
  <si>
    <t>Mirati Therapeutics Inc</t>
  </si>
  <si>
    <t>US60468T1051</t>
  </si>
  <si>
    <t>MODN US Equity</t>
  </si>
  <si>
    <t>Model N Inc</t>
  </si>
  <si>
    <t>US6075251024</t>
  </si>
  <si>
    <t>MODV US Equity</t>
  </si>
  <si>
    <t>ModivCare Inc</t>
  </si>
  <si>
    <t>US60783X1046</t>
  </si>
  <si>
    <t>MNRO US Equity</t>
  </si>
  <si>
    <t>Monro Inc</t>
  </si>
  <si>
    <t>US6102361010</t>
  </si>
  <si>
    <t>MEG US Equity</t>
  </si>
  <si>
    <t>Montrose Environmental Group I</t>
  </si>
  <si>
    <t>US6151111019</t>
  </si>
  <si>
    <t>MOG/A US Equity</t>
  </si>
  <si>
    <t>Moog Inc</t>
  </si>
  <si>
    <t>US6153942023</t>
  </si>
  <si>
    <t>MORN US Equity</t>
  </si>
  <si>
    <t>Morningstar Inc</t>
  </si>
  <si>
    <t>US6177001095</t>
  </si>
  <si>
    <t>COOP US Equity</t>
  </si>
  <si>
    <t>Mr Cooper Group Inc</t>
  </si>
  <si>
    <t>US62482R1077</t>
  </si>
  <si>
    <t>MUR US Equity</t>
  </si>
  <si>
    <t>Murphy Oil Corp</t>
  </si>
  <si>
    <t>US6267171022</t>
  </si>
  <si>
    <t>MUSA US Equity</t>
  </si>
  <si>
    <t>Murphy USA Inc</t>
  </si>
  <si>
    <t>US6267551025</t>
  </si>
  <si>
    <t>MYE US Equity</t>
  </si>
  <si>
    <t>Myers Industries Inc</t>
  </si>
  <si>
    <t>US6284641098</t>
  </si>
  <si>
    <t>MYGN US Equity</t>
  </si>
  <si>
    <t>Myriad Genetics Inc</t>
  </si>
  <si>
    <t>US62855J1043</t>
  </si>
  <si>
    <t>NCR US Equity</t>
  </si>
  <si>
    <t>NCR Corp</t>
  </si>
  <si>
    <t>US62886E1082</t>
  </si>
  <si>
    <t>NMIH US Equity</t>
  </si>
  <si>
    <t>NMI Holdings Inc</t>
  </si>
  <si>
    <t>US6292093050</t>
  </si>
  <si>
    <t>Improved data privacy and cyber security measures drive upgrade</t>
  </si>
  <si>
    <t>NOV US Equity</t>
  </si>
  <si>
    <t>NOV Inc</t>
  </si>
  <si>
    <t>US62955J1034</t>
  </si>
  <si>
    <t>Robust anti-corruption and safety management practices relative to peers</t>
  </si>
  <si>
    <t>NSTG US Equity</t>
  </si>
  <si>
    <t>NanoString Technologies Inc</t>
  </si>
  <si>
    <t>US63009R1095</t>
  </si>
  <si>
    <t>NTRA US Equity</t>
  </si>
  <si>
    <t>Natera Inc</t>
  </si>
  <si>
    <t>US6323071042</t>
  </si>
  <si>
    <t>NBHC US Equity</t>
  </si>
  <si>
    <t>National Bank Holdings Corp</t>
  </si>
  <si>
    <t>US6337071046</t>
  </si>
  <si>
    <t>NFG US Equity</t>
  </si>
  <si>
    <t>National Fuel Gas Co</t>
  </si>
  <si>
    <t>US6361801011</t>
  </si>
  <si>
    <t>US63633D1046</t>
  </si>
  <si>
    <t>NATI US Equity</t>
  </si>
  <si>
    <t>National Instruments Corp</t>
  </si>
  <si>
    <t>US6365181022</t>
  </si>
  <si>
    <t>NRC US Equity</t>
  </si>
  <si>
    <t>National Research Corp</t>
  </si>
  <si>
    <t>US6373722023</t>
  </si>
  <si>
    <t>US6374171063</t>
  </si>
  <si>
    <t>Lags peers in capitalizing on green building opportunities</t>
  </si>
  <si>
    <t>US6378701063</t>
  </si>
  <si>
    <t>EYE US Equity</t>
  </si>
  <si>
    <t>National Vision Holdings Inc</t>
  </si>
  <si>
    <t>US63845R1077</t>
  </si>
  <si>
    <t>NTUS US Equity</t>
  </si>
  <si>
    <t>Natus Medical Inc</t>
  </si>
  <si>
    <t>US6390501038</t>
  </si>
  <si>
    <t>NAV US Equity</t>
  </si>
  <si>
    <t>Navistar International Corp</t>
  </si>
  <si>
    <t>US63934E1082</t>
  </si>
  <si>
    <t>NKTR US Equity</t>
  </si>
  <si>
    <t>Nektar Therapeutics</t>
  </si>
  <si>
    <t>US6402681083</t>
  </si>
  <si>
    <t>NEOG US Equity</t>
  </si>
  <si>
    <t>Neogen Corp</t>
  </si>
  <si>
    <t>US6404911066</t>
  </si>
  <si>
    <t>NEO US Equity</t>
  </si>
  <si>
    <t>NeoGenomics Inc</t>
  </si>
  <si>
    <t>US64049M2098</t>
  </si>
  <si>
    <t>NTGR US Equity</t>
  </si>
  <si>
    <t>NETGEAR Inc</t>
  </si>
  <si>
    <t>US64111Q1040</t>
  </si>
  <si>
    <t>NVRO US Equity</t>
  </si>
  <si>
    <t>Nevro Corp</t>
  </si>
  <si>
    <t>US64157F1030</t>
  </si>
  <si>
    <t>NJR US Equity</t>
  </si>
  <si>
    <t>New Jersey Resources Corp</t>
  </si>
  <si>
    <t>US6460251068</t>
  </si>
  <si>
    <t>US64828T2015</t>
  </si>
  <si>
    <t>NEWR US Equity</t>
  </si>
  <si>
    <t>New Relic Inc</t>
  </si>
  <si>
    <t>US64829B1008</t>
  </si>
  <si>
    <t>NYCB US Equity</t>
  </si>
  <si>
    <t>New York Community Bancorp Inc</t>
  </si>
  <si>
    <t>US6494451031</t>
  </si>
  <si>
    <t>NYT US Equity</t>
  </si>
  <si>
    <t>New York Times Co/The</t>
  </si>
  <si>
    <t>US6501111073</t>
  </si>
  <si>
    <t>Strong talent management and governance underpins rating</t>
  </si>
  <si>
    <t>NXST US Equity</t>
  </si>
  <si>
    <t>Nexstar Media Group Inc</t>
  </si>
  <si>
    <t>US65336K1034</t>
  </si>
  <si>
    <t>NEP US Equity</t>
  </si>
  <si>
    <t>NextEra Energy Partners LP</t>
  </si>
  <si>
    <t>US65341B1061</t>
  </si>
  <si>
    <t>NXGN US Equity</t>
  </si>
  <si>
    <t>NextGen Healthcare Inc</t>
  </si>
  <si>
    <t>US65343C1027</t>
  </si>
  <si>
    <t>NKLA US Equity</t>
  </si>
  <si>
    <t>Nikola Corp</t>
  </si>
  <si>
    <t>US6541101050</t>
  </si>
  <si>
    <t>JWN US Equity</t>
  </si>
  <si>
    <t>Nordstrom Inc</t>
  </si>
  <si>
    <t>US6556641008</t>
  </si>
  <si>
    <t>Store closures amidst Covid-19 raises labor management risks</t>
  </si>
  <si>
    <t>NWN US Equity</t>
  </si>
  <si>
    <t>Northwest Natural Holding Co</t>
  </si>
  <si>
    <t>US66765N1054</t>
  </si>
  <si>
    <t>NVAX US Equity</t>
  </si>
  <si>
    <t>Novavax Inc</t>
  </si>
  <si>
    <t>US6700024010</t>
  </si>
  <si>
    <t>NUS US Equity</t>
  </si>
  <si>
    <t>Nu Skin Enterprises Inc</t>
  </si>
  <si>
    <t>US67018T1051</t>
  </si>
  <si>
    <t>NUAN US Equity</t>
  </si>
  <si>
    <t>Nuance Communications Inc</t>
  </si>
  <si>
    <t>US67020Y1001</t>
  </si>
  <si>
    <t>NTNX US Equity</t>
  </si>
  <si>
    <t>Nutanix Inc</t>
  </si>
  <si>
    <t>US67059N1081</t>
  </si>
  <si>
    <t>NUVA US Equity</t>
  </si>
  <si>
    <t>NuVasive Inc</t>
  </si>
  <si>
    <t>US6707041058</t>
  </si>
  <si>
    <t>OI US Equity</t>
  </si>
  <si>
    <t>O-I Glass Inc</t>
  </si>
  <si>
    <t>US67098H1041</t>
  </si>
  <si>
    <t>OSIS US Equity</t>
  </si>
  <si>
    <t>OSI Systems Inc</t>
  </si>
  <si>
    <t>US6710441055</t>
  </si>
  <si>
    <t>OII US Equity</t>
  </si>
  <si>
    <t>Oceaneering International Inc</t>
  </si>
  <si>
    <t>US6752321025</t>
  </si>
  <si>
    <t>OCFC US Equity</t>
  </si>
  <si>
    <t>OceanFirst Financial Corp</t>
  </si>
  <si>
    <t>US6752341080</t>
  </si>
  <si>
    <t>Improved data security and risk governance; human capital risks from M&amp;A activity</t>
  </si>
  <si>
    <t>ONB US Equity</t>
  </si>
  <si>
    <t>Old National Bancorp/IN</t>
  </si>
  <si>
    <t>US6800331075</t>
  </si>
  <si>
    <t>OLLI US Equity</t>
  </si>
  <si>
    <t>Ollie's Bargain Outlet Holding</t>
  </si>
  <si>
    <t>US6811161099</t>
  </si>
  <si>
    <t>OMCL US Equity</t>
  </si>
  <si>
    <t>Omnicell Inc</t>
  </si>
  <si>
    <t>US68213N1090</t>
  </si>
  <si>
    <t>OGS US Equity</t>
  </si>
  <si>
    <t>ONE Gas Inc</t>
  </si>
  <si>
    <t>US68235P1084</t>
  </si>
  <si>
    <t>FLWS US Equity</t>
  </si>
  <si>
    <t>1-800-Flowers.com Inc</t>
  </si>
  <si>
    <t>US68243Q1067</t>
  </si>
  <si>
    <t>OMF US Equity</t>
  </si>
  <si>
    <t>OneMain Holdings Inc</t>
  </si>
  <si>
    <t>US68268W1036</t>
  </si>
  <si>
    <t>ONEM US Equity</t>
  </si>
  <si>
    <t>1Life Healthcare Inc</t>
  </si>
  <si>
    <t>US68269G1076</t>
  </si>
  <si>
    <t>ONTO US Equity</t>
  </si>
  <si>
    <t>Onto Innovation Inc</t>
  </si>
  <si>
    <t>US6833441057</t>
  </si>
  <si>
    <t>LPRO US Equity</t>
  </si>
  <si>
    <t>Open Lending Corp</t>
  </si>
  <si>
    <t>US68373J1043</t>
  </si>
  <si>
    <t>OPK US Equity</t>
  </si>
  <si>
    <t>OPKO Health Inc</t>
  </si>
  <si>
    <t>US68375N1037</t>
  </si>
  <si>
    <t>OSUR US Equity</t>
  </si>
  <si>
    <t>OraSure Technologies Inc</t>
  </si>
  <si>
    <t>US68554V1089</t>
  </si>
  <si>
    <t>ORA US Equity</t>
  </si>
  <si>
    <t>Ormat Technologies Inc</t>
  </si>
  <si>
    <t>US6866881021</t>
  </si>
  <si>
    <t>KIDS US Equity</t>
  </si>
  <si>
    <t>OrthoPediatrics Corp</t>
  </si>
  <si>
    <t>US68752L1008</t>
  </si>
  <si>
    <t>OFIX US Equity</t>
  </si>
  <si>
    <t>Orthofix Medical Inc</t>
  </si>
  <si>
    <t>US68752M1080</t>
  </si>
  <si>
    <t>OSK US Equity</t>
  </si>
  <si>
    <t>Oshkosh Corp</t>
  </si>
  <si>
    <t>US6882392011</t>
  </si>
  <si>
    <t>US69007J1060</t>
  </si>
  <si>
    <t>OSTK US Equity</t>
  </si>
  <si>
    <t>Overstock.com Inc</t>
  </si>
  <si>
    <t>US6903701018</t>
  </si>
  <si>
    <t>OVV US Equity</t>
  </si>
  <si>
    <t>Ovintiv Inc</t>
  </si>
  <si>
    <t>US69047Q1022</t>
  </si>
  <si>
    <t>Corporate reorganization met with oil price downtrend risks</t>
  </si>
  <si>
    <t>OMI US Equity</t>
  </si>
  <si>
    <t>Owens &amp; Minor Inc</t>
  </si>
  <si>
    <t>US6907321029</t>
  </si>
  <si>
    <t>OXM US Equity</t>
  </si>
  <si>
    <t>Oxford Industries Inc</t>
  </si>
  <si>
    <t>US6914973093</t>
  </si>
  <si>
    <t>PAE US Equity</t>
  </si>
  <si>
    <t>PAE Inc</t>
  </si>
  <si>
    <t>US69290Y1091</t>
  </si>
  <si>
    <t>PDCE US Equity</t>
  </si>
  <si>
    <t>PDC Energy Inc</t>
  </si>
  <si>
    <t>US69327R1014</t>
  </si>
  <si>
    <t>PRAH US Equity</t>
  </si>
  <si>
    <t>PRA Health Sciences Inc</t>
  </si>
  <si>
    <t>US69354M1080</t>
  </si>
  <si>
    <t>PRAA US Equity</t>
  </si>
  <si>
    <t>PRA Group Inc</t>
  </si>
  <si>
    <t>US69354N1063</t>
  </si>
  <si>
    <t>PVH US Equity</t>
  </si>
  <si>
    <t>PVH Corp</t>
  </si>
  <si>
    <t>US6936561009</t>
  </si>
  <si>
    <t>Robust management of supply chain and chemical safety risks</t>
  </si>
  <si>
    <t>PTCT US Equity</t>
  </si>
  <si>
    <t>PTC Therapeutics Inc</t>
  </si>
  <si>
    <t>US69366J2006</t>
  </si>
  <si>
    <t>PACB US Equity</t>
  </si>
  <si>
    <t>Pacific Biosciences of Califor</t>
  </si>
  <si>
    <t>US69404D1081</t>
  </si>
  <si>
    <t>PCRX US Equity</t>
  </si>
  <si>
    <t>Pacira BioSciences Inc</t>
  </si>
  <si>
    <t>US6951271005</t>
  </si>
  <si>
    <t>PACW US Equity</t>
  </si>
  <si>
    <t>PacWest Bancorp</t>
  </si>
  <si>
    <t>US6952631033</t>
  </si>
  <si>
    <t>PLMR US Equity</t>
  </si>
  <si>
    <t>Palomar Holdings Inc</t>
  </si>
  <si>
    <t>US69753M1053</t>
  </si>
  <si>
    <t>PZZA US Equity</t>
  </si>
  <si>
    <t>Papa John's International Inc</t>
  </si>
  <si>
    <t>US6988131024</t>
  </si>
  <si>
    <t>PAR US Equity</t>
  </si>
  <si>
    <t>PAR Technology Corp</t>
  </si>
  <si>
    <t>US6988841036</t>
  </si>
  <si>
    <t>US69924R1086</t>
  </si>
  <si>
    <t>US7005171050</t>
  </si>
  <si>
    <t>PDCO US Equity</t>
  </si>
  <si>
    <t>Patterson Cos Inc</t>
  </si>
  <si>
    <t>US7033951036</t>
  </si>
  <si>
    <t>PCTY US Equity</t>
  </si>
  <si>
    <t>Paylocity Holding Corp</t>
  </si>
  <si>
    <t>US70438V1061</t>
  </si>
  <si>
    <t>US70509V1008</t>
  </si>
  <si>
    <t>PEGA US Equity</t>
  </si>
  <si>
    <t>Pegasystems Inc</t>
  </si>
  <si>
    <t>US7055731035</t>
  </si>
  <si>
    <t>Penn National Gaming Inc</t>
  </si>
  <si>
    <t>US7075691094</t>
  </si>
  <si>
    <t>PNTG US Equity</t>
  </si>
  <si>
    <t>Pennant Group Inc/The</t>
  </si>
  <si>
    <t>US70805E1091</t>
  </si>
  <si>
    <t>US70931T1034</t>
  </si>
  <si>
    <t>PFSI US Equity</t>
  </si>
  <si>
    <t>PennyMac Financial Services In</t>
  </si>
  <si>
    <t>US70932M1071</t>
  </si>
  <si>
    <t>PEN US Equity</t>
  </si>
  <si>
    <t>Penumbra Inc</t>
  </si>
  <si>
    <t>US70975L1070</t>
  </si>
  <si>
    <t>PBCT US Equity</t>
  </si>
  <si>
    <t>People's United Financial Inc</t>
  </si>
  <si>
    <t>US7127041058</t>
  </si>
  <si>
    <t>Leads peers in customer protection framework and employee management practices</t>
  </si>
  <si>
    <t>PRFT US Equity</t>
  </si>
  <si>
    <t>Perficient Inc</t>
  </si>
  <si>
    <t>US71375U1016</t>
  </si>
  <si>
    <t>PFGC US Equity</t>
  </si>
  <si>
    <t>Performance Food Group Co</t>
  </si>
  <si>
    <t>US71377A1034</t>
  </si>
  <si>
    <t>PRSP US Equity</t>
  </si>
  <si>
    <t>Perspecta Inc</t>
  </si>
  <si>
    <t>US7153471005</t>
  </si>
  <si>
    <t>PSNL US Equity</t>
  </si>
  <si>
    <t>Personalis Inc</t>
  </si>
  <si>
    <t>US71535D1063</t>
  </si>
  <si>
    <t>PETQ US Equity</t>
  </si>
  <si>
    <t>PetIQ Inc</t>
  </si>
  <si>
    <t>US71639T1060</t>
  </si>
  <si>
    <t>US71943U1043</t>
  </si>
  <si>
    <t>US7201902068</t>
  </si>
  <si>
    <t>PNFP US Equity</t>
  </si>
  <si>
    <t>Pinnacle Financial Partners In</t>
  </si>
  <si>
    <t>US72346Q1040</t>
  </si>
  <si>
    <t>PBI US Equity</t>
  </si>
  <si>
    <t>Pitney Bowes Inc</t>
  </si>
  <si>
    <t>US7244791007</t>
  </si>
  <si>
    <t>PAGP US Equity</t>
  </si>
  <si>
    <t>Plains GP Holdings LP</t>
  </si>
  <si>
    <t>US72651A2078</t>
  </si>
  <si>
    <t>PLT US Equity</t>
  </si>
  <si>
    <t>Plantronics Inc</t>
  </si>
  <si>
    <t>US7274931085</t>
  </si>
  <si>
    <t>PLXS US Equity</t>
  </si>
  <si>
    <t>Plexus Corp</t>
  </si>
  <si>
    <t>US7291321005</t>
  </si>
  <si>
    <t>PII US Equity</t>
  </si>
  <si>
    <t>Polaris Inc</t>
  </si>
  <si>
    <t>US7310681025</t>
  </si>
  <si>
    <t>Product quality issues continue</t>
  </si>
  <si>
    <t>POST US Equity</t>
  </si>
  <si>
    <t>Post Holdings Inc</t>
  </si>
  <si>
    <t>US7374461041</t>
  </si>
  <si>
    <t>US7376301039</t>
  </si>
  <si>
    <t>POWI US Equity</t>
  </si>
  <si>
    <t>Power Integrations Inc</t>
  </si>
  <si>
    <t>US7392761034</t>
  </si>
  <si>
    <t>PINC US Equity</t>
  </si>
  <si>
    <t>Premier Inc</t>
  </si>
  <si>
    <t>US74051N1028</t>
  </si>
  <si>
    <t>PFC US Equity</t>
  </si>
  <si>
    <t>Premier Financial Corp</t>
  </si>
  <si>
    <t>US74052F1084</t>
  </si>
  <si>
    <t>PBH US Equity</t>
  </si>
  <si>
    <t>Prestige Consumer Healthcare I</t>
  </si>
  <si>
    <t>US74112D1019</t>
  </si>
  <si>
    <t>PSMT US Equity</t>
  </si>
  <si>
    <t>PriceSmart Inc</t>
  </si>
  <si>
    <t>US7415111092</t>
  </si>
  <si>
    <t>PRIM US Equity</t>
  </si>
  <si>
    <t>Primoris Services Corp</t>
  </si>
  <si>
    <t>US74164F1030</t>
  </si>
  <si>
    <t>PRI US Equity</t>
  </si>
  <si>
    <t>Primerica Inc</t>
  </si>
  <si>
    <t>US74164M1080</t>
  </si>
  <si>
    <t>PRA US Equity</t>
  </si>
  <si>
    <t>ProAssurance Corp</t>
  </si>
  <si>
    <t>US74267C1062</t>
  </si>
  <si>
    <t>Improved efforts on talent management and retention</t>
  </si>
  <si>
    <t>PRG US Equity</t>
  </si>
  <si>
    <t>PROG Holdings Inc</t>
  </si>
  <si>
    <t>US74319R1014</t>
  </si>
  <si>
    <t>PRGS US Equity</t>
  </si>
  <si>
    <t>Progress Software Corp</t>
  </si>
  <si>
    <t>US7433121008</t>
  </si>
  <si>
    <t>PFPT US Equity</t>
  </si>
  <si>
    <t>Proofpoint Inc</t>
  </si>
  <si>
    <t>US7434241037</t>
  </si>
  <si>
    <t>PRO US Equity</t>
  </si>
  <si>
    <t>PROS Holdings Inc</t>
  </si>
  <si>
    <t>US74346Y1038</t>
  </si>
  <si>
    <t>PB US Equity</t>
  </si>
  <si>
    <t>Prosperity Bancshares Inc</t>
  </si>
  <si>
    <t>US7436061052</t>
  </si>
  <si>
    <t>PRLB US Equity</t>
  </si>
  <si>
    <t>Proto Labs Inc</t>
  </si>
  <si>
    <t>US7437131094</t>
  </si>
  <si>
    <t>PRVB US Equity</t>
  </si>
  <si>
    <t>Provention Bio Inc</t>
  </si>
  <si>
    <t>US74374N1028</t>
  </si>
  <si>
    <t>PFS US Equity</t>
  </si>
  <si>
    <t>Provident Financial Services I</t>
  </si>
  <si>
    <t>US74386T1051</t>
  </si>
  <si>
    <t>Internal control framework leads peers but challenges on customer and human capital management</t>
  </si>
  <si>
    <t>PSTG US Equity</t>
  </si>
  <si>
    <t>Pure Storage Inc</t>
  </si>
  <si>
    <t>US74624M1027</t>
  </si>
  <si>
    <t>QCRH US Equity</t>
  </si>
  <si>
    <t>QCR Holdings Inc</t>
  </si>
  <si>
    <t>US74727A1043</t>
  </si>
  <si>
    <t>Recent M&amp;A events have potential to impact workforce morale and productivity</t>
  </si>
  <si>
    <t>KWR US Equity</t>
  </si>
  <si>
    <t>Quaker Chemical Corp</t>
  </si>
  <si>
    <t>US7473161070</t>
  </si>
  <si>
    <t>US74736A1034</t>
  </si>
  <si>
    <t>QTWO US Equity</t>
  </si>
  <si>
    <t>Q2 Holdings Inc</t>
  </si>
  <si>
    <t>US74736L1098</t>
  </si>
  <si>
    <t>QLYS US Equity</t>
  </si>
  <si>
    <t>Qualys Inc</t>
  </si>
  <si>
    <t>US74758T3032</t>
  </si>
  <si>
    <t>PWR US Equity</t>
  </si>
  <si>
    <t>Quanta Services Inc</t>
  </si>
  <si>
    <t>US74762E1029</t>
  </si>
  <si>
    <t>QTRX US Equity</t>
  </si>
  <si>
    <t>Quanterix Corp</t>
  </si>
  <si>
    <t>US74766Q1013</t>
  </si>
  <si>
    <t>QDEL US Equity</t>
  </si>
  <si>
    <t>Quidel Corp</t>
  </si>
  <si>
    <t>US74838J1016</t>
  </si>
  <si>
    <t>QUOT US Equity</t>
  </si>
  <si>
    <t>Quotient Technology Inc</t>
  </si>
  <si>
    <t>US7491191034</t>
  </si>
  <si>
    <t>QRTEA US Equity</t>
  </si>
  <si>
    <t>Qurate Retail Inc</t>
  </si>
  <si>
    <t>US74915M1009</t>
  </si>
  <si>
    <t>Weak corporate governance practices and data security policies</t>
  </si>
  <si>
    <t>RCM US Equity</t>
  </si>
  <si>
    <t>R1 RCM Inc</t>
  </si>
  <si>
    <t>US7493971052</t>
  </si>
  <si>
    <t>RLI US Equity</t>
  </si>
  <si>
    <t>RLI Corp</t>
  </si>
  <si>
    <t>US7496071074</t>
  </si>
  <si>
    <t>Apprehensions persist over ESG integration in investments and underwriting</t>
  </si>
  <si>
    <t>US74965L1017</t>
  </si>
  <si>
    <t>RH US Equity</t>
  </si>
  <si>
    <t>RH</t>
  </si>
  <si>
    <t>US74967X1037</t>
  </si>
  <si>
    <t>RXT US Equity</t>
  </si>
  <si>
    <t>Rackspace Technology Inc</t>
  </si>
  <si>
    <t>US7501021056</t>
  </si>
  <si>
    <t>RDN US Equity</t>
  </si>
  <si>
    <t>Radian Group Inc</t>
  </si>
  <si>
    <t>US7502361014</t>
  </si>
  <si>
    <t>RDNT US Equity</t>
  </si>
  <si>
    <t>RadNet Inc</t>
  </si>
  <si>
    <t>US7504911022</t>
  </si>
  <si>
    <t>RMBS US Equity</t>
  </si>
  <si>
    <t>Rambus Inc</t>
  </si>
  <si>
    <t>US7509171069</t>
  </si>
  <si>
    <t>RL US Equity</t>
  </si>
  <si>
    <t>Ralph Lauren Corp</t>
  </si>
  <si>
    <t>US7512121010</t>
  </si>
  <si>
    <t>Increased commitment to reduce environmental footprint</t>
  </si>
  <si>
    <t>RRC US Equity</t>
  </si>
  <si>
    <t>Range Resources Corp</t>
  </si>
  <si>
    <t>US75281A1097</t>
  </si>
  <si>
    <t>RPD US Equity</t>
  </si>
  <si>
    <t>Rapid7 Inc</t>
  </si>
  <si>
    <t>US7534221046</t>
  </si>
  <si>
    <t>RAVN US Equity</t>
  </si>
  <si>
    <t>Raven Industries Inc</t>
  </si>
  <si>
    <t>US7542121089</t>
  </si>
  <si>
    <t>US7549071030</t>
  </si>
  <si>
    <t>Strong governance structure; weak environmental management and health and safety initiatives</t>
  </si>
  <si>
    <t>RLGY US Equity</t>
  </si>
  <si>
    <t>Realogy Holdings Corp</t>
  </si>
  <si>
    <t>US75605Y1064</t>
  </si>
  <si>
    <t>RP US Equity</t>
  </si>
  <si>
    <t>RealPage Inc</t>
  </si>
  <si>
    <t>US75606N1090</t>
  </si>
  <si>
    <t>RETA US Equity</t>
  </si>
  <si>
    <t>Reata Pharmaceuticals Inc</t>
  </si>
  <si>
    <t>US75615P1030</t>
  </si>
  <si>
    <t>RRR US Equity</t>
  </si>
  <si>
    <t>Red Rock Resorts Inc</t>
  </si>
  <si>
    <t>US75700L1089</t>
  </si>
  <si>
    <t>RDFN US Equity</t>
  </si>
  <si>
    <t>Redfin Corp</t>
  </si>
  <si>
    <t>US75737F1084</t>
  </si>
  <si>
    <t>US7580754023</t>
  </si>
  <si>
    <t>RBC US Equity</t>
  </si>
  <si>
    <t>Regal Beloit Corp</t>
  </si>
  <si>
    <t>US7587501039</t>
  </si>
  <si>
    <t>RGNX US Equity</t>
  </si>
  <si>
    <t>REGENXBIO Inc</t>
  </si>
  <si>
    <t>US75901B1070</t>
  </si>
  <si>
    <t>RS US Equity</t>
  </si>
  <si>
    <t>Reliance Steel &amp; Aluminum Co</t>
  </si>
  <si>
    <t>US7595091023</t>
  </si>
  <si>
    <t>RLMD US Equity</t>
  </si>
  <si>
    <t>Relmada Therapeutics Inc</t>
  </si>
  <si>
    <t>US75955J4022</t>
  </si>
  <si>
    <t>REGI US Equity</t>
  </si>
  <si>
    <t>Renewable Energy Group Inc</t>
  </si>
  <si>
    <t>US75972A3014</t>
  </si>
  <si>
    <t>RGEN US Equity</t>
  </si>
  <si>
    <t>Repligen Corp</t>
  </si>
  <si>
    <t>US7599161095</t>
  </si>
  <si>
    <t>RCII US Equity</t>
  </si>
  <si>
    <t>Rent-A-Center Inc/TX</t>
  </si>
  <si>
    <t>US76009N1000</t>
  </si>
  <si>
    <t>REZI US Equity</t>
  </si>
  <si>
    <t>Resideo Technologies Inc</t>
  </si>
  <si>
    <t>US76118Y1047</t>
  </si>
  <si>
    <t>US76131V2025</t>
  </si>
  <si>
    <t>RVNC US Equity</t>
  </si>
  <si>
    <t>Revance Therapeutics Inc</t>
  </si>
  <si>
    <t>US7613301099</t>
  </si>
  <si>
    <t>RXN US Equity</t>
  </si>
  <si>
    <t>Rexnord Corp</t>
  </si>
  <si>
    <t>US76169B1026</t>
  </si>
  <si>
    <t>US76169C1009</t>
  </si>
  <si>
    <t>RYTM US Equity</t>
  </si>
  <si>
    <t>Rhythm Pharmaceuticals Inc</t>
  </si>
  <si>
    <t>US76243J1051</t>
  </si>
  <si>
    <t>RBBN US Equity</t>
  </si>
  <si>
    <t>Ribbon Communications Inc</t>
  </si>
  <si>
    <t>US7625441040</t>
  </si>
  <si>
    <t>RKT US Equity</t>
  </si>
  <si>
    <t>Rocket Cos Inc</t>
  </si>
  <si>
    <t>US77311W1018</t>
  </si>
  <si>
    <t>RCKT US Equity</t>
  </si>
  <si>
    <t>Rocket Pharmaceuticals Inc</t>
  </si>
  <si>
    <t>US77313F1066</t>
  </si>
  <si>
    <t>ROG US Equity</t>
  </si>
  <si>
    <t>Rogers Corp</t>
  </si>
  <si>
    <t>US7751331015</t>
  </si>
  <si>
    <t>RGLD US Equity</t>
  </si>
  <si>
    <t>Royal Gold Inc</t>
  </si>
  <si>
    <t>US7802871084</t>
  </si>
  <si>
    <t>RUSHA US Equity</t>
  </si>
  <si>
    <t>Rush Enterprises Inc</t>
  </si>
  <si>
    <t>US7818462092</t>
  </si>
  <si>
    <t>R US Equity</t>
  </si>
  <si>
    <t>Ryder System Inc</t>
  </si>
  <si>
    <t>US7835491082</t>
  </si>
  <si>
    <t>US78377T1079</t>
  </si>
  <si>
    <t>SJW US Equity</t>
  </si>
  <si>
    <t>SJW Group</t>
  </si>
  <si>
    <t>US7843051043</t>
  </si>
  <si>
    <t>US78440X8048</t>
  </si>
  <si>
    <t>SLM US Equity</t>
  </si>
  <si>
    <t>SLM Corp</t>
  </si>
  <si>
    <t>US78442P1066</t>
  </si>
  <si>
    <t>Improvements in customer data and human capital management drive ratings upgrade.</t>
  </si>
  <si>
    <t>SPSC US Equity</t>
  </si>
  <si>
    <t>SPS Commerce Inc</t>
  </si>
  <si>
    <t>US78463M1071</t>
  </si>
  <si>
    <t>SP US Equity</t>
  </si>
  <si>
    <t>SP Plus Corp</t>
  </si>
  <si>
    <t>US78469C1036</t>
  </si>
  <si>
    <t>FLOW US Equity</t>
  </si>
  <si>
    <t>SPX FLOW Inc</t>
  </si>
  <si>
    <t>US78469X1072</t>
  </si>
  <si>
    <t>SVMK US Equity</t>
  </si>
  <si>
    <t>SVMK Inc</t>
  </si>
  <si>
    <t>US78489X1037</t>
  </si>
  <si>
    <t>US78573L1061</t>
  </si>
  <si>
    <t>SABR US Equity</t>
  </si>
  <si>
    <t>Sabre Corp</t>
  </si>
  <si>
    <t>US78573M1045</t>
  </si>
  <si>
    <t>SAGE US Equity</t>
  </si>
  <si>
    <t>Sage Therapeutics Inc</t>
  </si>
  <si>
    <t>US78667J1088</t>
  </si>
  <si>
    <t>SAIA US Equity</t>
  </si>
  <si>
    <t>Saia Inc</t>
  </si>
  <si>
    <t>US78709Y1055</t>
  </si>
  <si>
    <t>SAIL US Equity</t>
  </si>
  <si>
    <t>Sailpoint Technologies Holding</t>
  </si>
  <si>
    <t>US78781P1057</t>
  </si>
  <si>
    <t>JOE US Equity</t>
  </si>
  <si>
    <t>St Joe Co/The</t>
  </si>
  <si>
    <t>US7901481009</t>
  </si>
  <si>
    <t>SBH US Equity</t>
  </si>
  <si>
    <t>Sally Beauty Holdings Inc</t>
  </si>
  <si>
    <t>US79546E1047</t>
  </si>
  <si>
    <t>SAFM US Equity</t>
  </si>
  <si>
    <t>Sanderson Farms Inc</t>
  </si>
  <si>
    <t>US8000131040</t>
  </si>
  <si>
    <t>SGMO US Equity</t>
  </si>
  <si>
    <t>Sangamo Therapeutics Inc</t>
  </si>
  <si>
    <t>US8006771062</t>
  </si>
  <si>
    <t>SCHN US Equity</t>
  </si>
  <si>
    <t>Schnitzer Steel Industries Inc</t>
  </si>
  <si>
    <t>US8068821060</t>
  </si>
  <si>
    <t>SNDR US Equity</t>
  </si>
  <si>
    <t>Schneider National Inc</t>
  </si>
  <si>
    <t>US80689H1023</t>
  </si>
  <si>
    <t>SCHL US Equity</t>
  </si>
  <si>
    <t>Scholastic Corp</t>
  </si>
  <si>
    <t>US8070661058</t>
  </si>
  <si>
    <t>SRRK US Equity</t>
  </si>
  <si>
    <t>Scholar Rock Holding Corp</t>
  </si>
  <si>
    <t>US80706P1030</t>
  </si>
  <si>
    <t>SDGR US Equity</t>
  </si>
  <si>
    <t>Schrodinger Inc/United States</t>
  </si>
  <si>
    <t>US80810D1037</t>
  </si>
  <si>
    <t>SAIC US Equity</t>
  </si>
  <si>
    <t>Science Applications Internati</t>
  </si>
  <si>
    <t>US8086251076</t>
  </si>
  <si>
    <t>SGMS US Equity</t>
  </si>
  <si>
    <t>Scientific Games Corp</t>
  </si>
  <si>
    <t>US80874P1093</t>
  </si>
  <si>
    <t>SMG US Equity</t>
  </si>
  <si>
    <t>Scotts Miracle-Gro Co/The</t>
  </si>
  <si>
    <t>US8101861065</t>
  </si>
  <si>
    <t>Strong performance in corporate governance but fares poorly in reducing toxic emissions and waste</t>
  </si>
  <si>
    <t>SEAS US Equity</t>
  </si>
  <si>
    <t>SeaWorld Entertainment Inc</t>
  </si>
  <si>
    <t>US81282V1008</t>
  </si>
  <si>
    <t>SEM US Equity</t>
  </si>
  <si>
    <t>Select Medical Holdings Corp</t>
  </si>
  <si>
    <t>US81619Q1058</t>
  </si>
  <si>
    <t>SIGI US Equity</t>
  </si>
  <si>
    <t>Selective Insurance Group Inc</t>
  </si>
  <si>
    <t>US8163001071</t>
  </si>
  <si>
    <t>Improved governance structure and robust data protection drive upgrade</t>
  </si>
  <si>
    <t>SMTC US Equity</t>
  </si>
  <si>
    <t>Semtech Corp</t>
  </si>
  <si>
    <t>US8168501018</t>
  </si>
  <si>
    <t>SXT US Equity</t>
  </si>
  <si>
    <t>Sensient Technologies Corp</t>
  </si>
  <si>
    <t>US81725T1007</t>
  </si>
  <si>
    <t>SCI US Equity</t>
  </si>
  <si>
    <t>Service Corp International/US</t>
  </si>
  <si>
    <t>US8175651046</t>
  </si>
  <si>
    <t>US81761L1026</t>
  </si>
  <si>
    <t>SFBS US Equity</t>
  </si>
  <si>
    <t>ServisFirst Bancshares Inc</t>
  </si>
  <si>
    <t>US81768T1088</t>
  </si>
  <si>
    <t>SHAK US Equity</t>
  </si>
  <si>
    <t>Shake Shack Inc</t>
  </si>
  <si>
    <t>US8190471016</t>
  </si>
  <si>
    <t>SHEN US Equity</t>
  </si>
  <si>
    <t>Shenandoah Telecommunications</t>
  </si>
  <si>
    <t>US82312B1061</t>
  </si>
  <si>
    <t>SWAV US Equity</t>
  </si>
  <si>
    <t>Shockwave Medical Inc</t>
  </si>
  <si>
    <t>US82489T1043</t>
  </si>
  <si>
    <t>SHYF US Equity</t>
  </si>
  <si>
    <t>Shyft Group Inc/The</t>
  </si>
  <si>
    <t>US8256981031</t>
  </si>
  <si>
    <t>SIBN US Equity</t>
  </si>
  <si>
    <t>SI-BONE Inc</t>
  </si>
  <si>
    <t>US8257041090</t>
  </si>
  <si>
    <t>SLAB US Equity</t>
  </si>
  <si>
    <t>Silicon Laboratories Inc</t>
  </si>
  <si>
    <t>US8269191024</t>
  </si>
  <si>
    <t>SILK US Equity</t>
  </si>
  <si>
    <t>Silk Road Medical Inc</t>
  </si>
  <si>
    <t>US82710M1009</t>
  </si>
  <si>
    <t>SFNC US Equity</t>
  </si>
  <si>
    <t>Simmons First National Corp</t>
  </si>
  <si>
    <t>US8287302009</t>
  </si>
  <si>
    <t>SMPL US Equity</t>
  </si>
  <si>
    <t>Simply Good Foods Co/The</t>
  </si>
  <si>
    <t>US82900L1026</t>
  </si>
  <si>
    <t>SLP US Equity</t>
  </si>
  <si>
    <t>Simulations Plus Inc</t>
  </si>
  <si>
    <t>US8292141053</t>
  </si>
  <si>
    <t>SBGI US Equity</t>
  </si>
  <si>
    <t>Sinclair Broadcast Group Inc</t>
  </si>
  <si>
    <t>US8292261091</t>
  </si>
  <si>
    <t>US82981J1097</t>
  </si>
  <si>
    <t>SITE US Equity</t>
  </si>
  <si>
    <t>SiteOne Landscape Supply Inc</t>
  </si>
  <si>
    <t>US82982L1035</t>
  </si>
  <si>
    <t>SIX US Equity</t>
  </si>
  <si>
    <t>Six Flags Entertainment Corp</t>
  </si>
  <si>
    <t>US83001A1025</t>
  </si>
  <si>
    <t>SKY US Equity</t>
  </si>
  <si>
    <t>Skyline Champion Corp</t>
  </si>
  <si>
    <t>US8308301055</t>
  </si>
  <si>
    <t>SNBR US Equity</t>
  </si>
  <si>
    <t>Sleep Number Corp</t>
  </si>
  <si>
    <t>US83125X1037</t>
  </si>
  <si>
    <t>SMAR US Equity</t>
  </si>
  <si>
    <t>Smartsheet Inc</t>
  </si>
  <si>
    <t>US83200N1037</t>
  </si>
  <si>
    <t>SON US Equity</t>
  </si>
  <si>
    <t>Sonoco Products Co</t>
  </si>
  <si>
    <t>US8354951027</t>
  </si>
  <si>
    <t>SONO US Equity</t>
  </si>
  <si>
    <t>Sonos Inc</t>
  </si>
  <si>
    <t>US83570H1086</t>
  </si>
  <si>
    <t>SRNE US Equity</t>
  </si>
  <si>
    <t>Sorrento Therapeutics Inc</t>
  </si>
  <si>
    <t>US83587F2020</t>
  </si>
  <si>
    <t>SJI US Equity</t>
  </si>
  <si>
    <t>South Jersey Industries Inc</t>
  </si>
  <si>
    <t>US8385181081</t>
  </si>
  <si>
    <t>SSB US Equity</t>
  </si>
  <si>
    <t>South State Corp</t>
  </si>
  <si>
    <t>US8404411097</t>
  </si>
  <si>
    <t>SWX US Equity</t>
  </si>
  <si>
    <t>Southwest Gas Holdings Inc</t>
  </si>
  <si>
    <t>US8448951025</t>
  </si>
  <si>
    <t>SWN US Equity</t>
  </si>
  <si>
    <t>Southwestern Energy Co</t>
  </si>
  <si>
    <t>US8454671095</t>
  </si>
  <si>
    <t>SPTN US Equity</t>
  </si>
  <si>
    <t>SpartanNash Co</t>
  </si>
  <si>
    <t>US8472151005</t>
  </si>
  <si>
    <t>SPB US Equity</t>
  </si>
  <si>
    <t>Spectrum Brands Holdings Inc</t>
  </si>
  <si>
    <t>US84790A1051</t>
  </si>
  <si>
    <t>SPR US Equity</t>
  </si>
  <si>
    <t>Spirit AeroSystems Holdings In</t>
  </si>
  <si>
    <t>US8485741099</t>
  </si>
  <si>
    <t>Heightened labor management challenges amid 737 Max production reduction and COVID-19 crisis</t>
  </si>
  <si>
    <t>SR US Equity</t>
  </si>
  <si>
    <t>Spire Inc</t>
  </si>
  <si>
    <t>US84857L1017</t>
  </si>
  <si>
    <t>US84860W3007</t>
  </si>
  <si>
    <t>SWTX US Equity</t>
  </si>
  <si>
    <t>SpringWorks Therapeutics Inc</t>
  </si>
  <si>
    <t>US85205L1070</t>
  </si>
  <si>
    <t>SFM US Equity</t>
  </si>
  <si>
    <t>Sprouts Farmers Market Inc</t>
  </si>
  <si>
    <t>US85208M1027</t>
  </si>
  <si>
    <t>SPT US Equity</t>
  </si>
  <si>
    <t>Sprout Social Inc</t>
  </si>
  <si>
    <t>US85209W1099</t>
  </si>
  <si>
    <t>STAA US Equity</t>
  </si>
  <si>
    <t>STAAR Surgical Co</t>
  </si>
  <si>
    <t>US8523123052</t>
  </si>
  <si>
    <t>US85254J1025</t>
  </si>
  <si>
    <t>STMP US Equity</t>
  </si>
  <si>
    <t>Stamps.com Inc</t>
  </si>
  <si>
    <t>US8528572006</t>
  </si>
  <si>
    <t>US85571B1052</t>
  </si>
  <si>
    <t>SCS US Equity</t>
  </si>
  <si>
    <t>Steelcase Inc</t>
  </si>
  <si>
    <t>US8581552036</t>
  </si>
  <si>
    <t>SCL US Equity</t>
  </si>
  <si>
    <t>Stepan Co</t>
  </si>
  <si>
    <t>US8585861003</t>
  </si>
  <si>
    <t>STC US Equity</t>
  </si>
  <si>
    <t>Stewart Information Services C</t>
  </si>
  <si>
    <t>US8603721015</t>
  </si>
  <si>
    <t>Weak talent management and data security mechanisms</t>
  </si>
  <si>
    <t>SF US Equity</t>
  </si>
  <si>
    <t>Stifel Financial Corp</t>
  </si>
  <si>
    <t>US8606301021</t>
  </si>
  <si>
    <t>SFIX US Equity</t>
  </si>
  <si>
    <t>Stitch Fix Inc</t>
  </si>
  <si>
    <t>US8608971078</t>
  </si>
  <si>
    <t>SNEX US Equity</t>
  </si>
  <si>
    <t>StoneX Group Inc</t>
  </si>
  <si>
    <t>US8618961085</t>
  </si>
  <si>
    <t>US8621211007</t>
  </si>
  <si>
    <t>SUM US Equity</t>
  </si>
  <si>
    <t>Summit Materials Inc</t>
  </si>
  <si>
    <t>US86614U1007</t>
  </si>
  <si>
    <t>NOVA US Equity</t>
  </si>
  <si>
    <t>Sunnova Energy International I</t>
  </si>
  <si>
    <t>US86745K1043</t>
  </si>
  <si>
    <t>SPWR US Equity</t>
  </si>
  <si>
    <t>SunPower Corp</t>
  </si>
  <si>
    <t>US8676524064</t>
  </si>
  <si>
    <t>Reduced exposure to the risk of water shortage and improved water performance</t>
  </si>
  <si>
    <t>US8678921011</t>
  </si>
  <si>
    <t>SYKE US Equity</t>
  </si>
  <si>
    <t>Sykes Enterprises Inc</t>
  </si>
  <si>
    <t>US8712371033</t>
  </si>
  <si>
    <t>SYNA US Equity</t>
  </si>
  <si>
    <t>Synaptics Inc</t>
  </si>
  <si>
    <t>US87157D1090</t>
  </si>
  <si>
    <t>SNV US Equity</t>
  </si>
  <si>
    <t>Synovus Financial Corp</t>
  </si>
  <si>
    <t>US87161C5013</t>
  </si>
  <si>
    <t>SNX US Equity</t>
  </si>
  <si>
    <t>SYNNEX Corp</t>
  </si>
  <si>
    <t>US87162W1009</t>
  </si>
  <si>
    <t>SYNH US Equity</t>
  </si>
  <si>
    <t>Syneos Health Inc</t>
  </si>
  <si>
    <t>US87166B1026</t>
  </si>
  <si>
    <t>TCF US Equity</t>
  </si>
  <si>
    <t>TCF Financial Corp</t>
  </si>
  <si>
    <t>US8723071036</t>
  </si>
  <si>
    <t>TFSL US Equity</t>
  </si>
  <si>
    <t>TFS Financial Corp</t>
  </si>
  <si>
    <t>US87240R1077</t>
  </si>
  <si>
    <t>TPH US Equity</t>
  </si>
  <si>
    <t>Tri Pointe Homes Inc</t>
  </si>
  <si>
    <t>US87265H1095</t>
  </si>
  <si>
    <t>TPIC US Equity</t>
  </si>
  <si>
    <t>TPI Composites Inc</t>
  </si>
  <si>
    <t>US87266J1043</t>
  </si>
  <si>
    <t>TNDM US Equity</t>
  </si>
  <si>
    <t>Tandem Diabetes Care Inc</t>
  </si>
  <si>
    <t>US8753722037</t>
  </si>
  <si>
    <t>TPR US Equity</t>
  </si>
  <si>
    <t>Tapestry Inc</t>
  </si>
  <si>
    <t>US8760301072</t>
  </si>
  <si>
    <t>Leads global peers on labor-management practices, but lags on chemical safety issues</t>
  </si>
  <si>
    <t>TRGP US Equity</t>
  </si>
  <si>
    <t>Targa Resources Corp</t>
  </si>
  <si>
    <t>US87612G1013</t>
  </si>
  <si>
    <t>Limited programs to mitigate ESG risks</t>
  </si>
  <si>
    <t>TMHC US Equity</t>
  </si>
  <si>
    <t>Taylor Morrison Home Corp</t>
  </si>
  <si>
    <t>US87724P1066</t>
  </si>
  <si>
    <t>TGNA US Equity</t>
  </si>
  <si>
    <t>TEGNA Inc</t>
  </si>
  <si>
    <t>US87901J1051</t>
  </si>
  <si>
    <t>TRC US Equity</t>
  </si>
  <si>
    <t>Tejon Ranch Co</t>
  </si>
  <si>
    <t>US8790801091</t>
  </si>
  <si>
    <t>TDS US Equity</t>
  </si>
  <si>
    <t>Telephone and Data Systems Inc</t>
  </si>
  <si>
    <t>US8794338298</t>
  </si>
  <si>
    <t>TPX US Equity</t>
  </si>
  <si>
    <t>Tempur Sealy International Inc</t>
  </si>
  <si>
    <t>US88023U1016</t>
  </si>
  <si>
    <t>TENB US Equity</t>
  </si>
  <si>
    <t>Tenable Holdings Inc</t>
  </si>
  <si>
    <t>US88025T1025</t>
  </si>
  <si>
    <t>THC US Equity</t>
  </si>
  <si>
    <t>Tenet Healthcare Corp</t>
  </si>
  <si>
    <t>US88033G4073</t>
  </si>
  <si>
    <t>TNC US Equity</t>
  </si>
  <si>
    <t>Tennant Co</t>
  </si>
  <si>
    <t>US8803451033</t>
  </si>
  <si>
    <t>TDC US Equity</t>
  </si>
  <si>
    <t>Teradata Corp</t>
  </si>
  <si>
    <t>US88076W1036</t>
  </si>
  <si>
    <t>TEX US Equity</t>
  </si>
  <si>
    <t>Terex Corp</t>
  </si>
  <si>
    <t>US8807791038</t>
  </si>
  <si>
    <t>TMX US Equity</t>
  </si>
  <si>
    <t>Terminix Global Holdings Inc</t>
  </si>
  <si>
    <t>US88087E1001</t>
  </si>
  <si>
    <t>TTEK US Equity</t>
  </si>
  <si>
    <t>Tetra Tech Inc</t>
  </si>
  <si>
    <t>US88162G1031</t>
  </si>
  <si>
    <t>TCBI US Equity</t>
  </si>
  <si>
    <t>Texas Capital Bancshares Inc</t>
  </si>
  <si>
    <t>US88224Q1076</t>
  </si>
  <si>
    <t>Robust product safety programs; weak governance practices</t>
  </si>
  <si>
    <t>TPL US Equity</t>
  </si>
  <si>
    <t>Texas Pacific Land Corp</t>
  </si>
  <si>
    <t>US88262P1021</t>
  </si>
  <si>
    <t>TXRH US Equity</t>
  </si>
  <si>
    <t>Texas Roadhouse Inc</t>
  </si>
  <si>
    <t>US8826811098</t>
  </si>
  <si>
    <t>TGTX US Equity</t>
  </si>
  <si>
    <t>TG Therapeutics Inc</t>
  </si>
  <si>
    <t>US88322Q1085</t>
  </si>
  <si>
    <t>ODP US Equity</t>
  </si>
  <si>
    <t>ODP Corp/The</t>
  </si>
  <si>
    <t>US88337F1057</t>
  </si>
  <si>
    <t>REAL US Equity</t>
  </si>
  <si>
    <t>RealReal Inc/The</t>
  </si>
  <si>
    <t>US88339P1012</t>
  </si>
  <si>
    <t>THO US Equity</t>
  </si>
  <si>
    <t>Thor Industries Inc</t>
  </si>
  <si>
    <t>US8851601018</t>
  </si>
  <si>
    <t>DDD US Equity</t>
  </si>
  <si>
    <t>3D Systems Corp</t>
  </si>
  <si>
    <t>US88554D2053</t>
  </si>
  <si>
    <t>TLRY US Equity</t>
  </si>
  <si>
    <t>Tilray Inc</t>
  </si>
  <si>
    <t>US88688T1007</t>
  </si>
  <si>
    <t>TKR US Equity</t>
  </si>
  <si>
    <t>Timken Co/The</t>
  </si>
  <si>
    <t>US8873891043</t>
  </si>
  <si>
    <t>TVTY US Equity</t>
  </si>
  <si>
    <t>Tivity Health Inc</t>
  </si>
  <si>
    <t>US88870R1023</t>
  </si>
  <si>
    <t>TOL US Equity</t>
  </si>
  <si>
    <t>Toll Brothers Inc</t>
  </si>
  <si>
    <t>US8894781033</t>
  </si>
  <si>
    <t>Alleged safety and quality lapses cause apprehensions over strength of management programs</t>
  </si>
  <si>
    <t>BLD US Equity</t>
  </si>
  <si>
    <t>TopBuild Corp</t>
  </si>
  <si>
    <t>US89055F1030</t>
  </si>
  <si>
    <t>TTC US Equity</t>
  </si>
  <si>
    <t>Toro Co/The</t>
  </si>
  <si>
    <t>US8910921084</t>
  </si>
  <si>
    <t>TNL US Equity</t>
  </si>
  <si>
    <t>Travel + Leisure Co</t>
  </si>
  <si>
    <t>US8941641024</t>
  </si>
  <si>
    <t>Strong governance practices; but acquisition may pose data security risks</t>
  </si>
  <si>
    <t>THS US Equity</t>
  </si>
  <si>
    <t>TreeHouse Foods Inc</t>
  </si>
  <si>
    <t>US89469A1043</t>
  </si>
  <si>
    <t>TREX US Equity</t>
  </si>
  <si>
    <t>Trex Co Inc</t>
  </si>
  <si>
    <t>US89531P1057</t>
  </si>
  <si>
    <t>TRS US Equity</t>
  </si>
  <si>
    <t>TriMas Corp</t>
  </si>
  <si>
    <t>US8962152091</t>
  </si>
  <si>
    <t>TNET US Equity</t>
  </si>
  <si>
    <t>TriNet Group Inc</t>
  </si>
  <si>
    <t>US8962881079</t>
  </si>
  <si>
    <t>TRN US Equity</t>
  </si>
  <si>
    <t>Trinity Industries Inc</t>
  </si>
  <si>
    <t>US8965221091</t>
  </si>
  <si>
    <t>TSC US Equity</t>
  </si>
  <si>
    <t>TriState Capital Holdings Inc</t>
  </si>
  <si>
    <t>US89678F1003</t>
  </si>
  <si>
    <t>TBK US Equity</t>
  </si>
  <si>
    <t>Triumph Bancorp Inc</t>
  </si>
  <si>
    <t>US89679E3009</t>
  </si>
  <si>
    <t>TRIP US Equity</t>
  </si>
  <si>
    <t>TripAdvisor Inc</t>
  </si>
  <si>
    <t>US8969452015</t>
  </si>
  <si>
    <t>Talent management challenges persist</t>
  </si>
  <si>
    <t>TBI US Equity</t>
  </si>
  <si>
    <t>TrueBlue Inc</t>
  </si>
  <si>
    <t>US89785X1019</t>
  </si>
  <si>
    <t>TRUP US Equity</t>
  </si>
  <si>
    <t>Trupanion Inc</t>
  </si>
  <si>
    <t>US8982021060</t>
  </si>
  <si>
    <t>TRMK US Equity</t>
  </si>
  <si>
    <t>Trustmark Corp</t>
  </si>
  <si>
    <t>US8984021027</t>
  </si>
  <si>
    <t>TTEC US Equity</t>
  </si>
  <si>
    <t>TTEC Holdings Inc</t>
  </si>
  <si>
    <t>US89854H1023</t>
  </si>
  <si>
    <t>TUP US Equity</t>
  </si>
  <si>
    <t>Tupperware Brands Corp</t>
  </si>
  <si>
    <t>US8998961044</t>
  </si>
  <si>
    <t>TPTX US Equity</t>
  </si>
  <si>
    <t>Turning Point Therapeutics Inc</t>
  </si>
  <si>
    <t>US90041T1088</t>
  </si>
  <si>
    <t>TWST US Equity</t>
  </si>
  <si>
    <t>Twist Bioscience Corp</t>
  </si>
  <si>
    <t>US90184D1000</t>
  </si>
  <si>
    <t>US90187B4086</t>
  </si>
  <si>
    <t>IIVI US Equity</t>
  </si>
  <si>
    <t>II-VI Inc</t>
  </si>
  <si>
    <t>US9021041085</t>
  </si>
  <si>
    <t>TWOU US Equity</t>
  </si>
  <si>
    <t>2U Inc</t>
  </si>
  <si>
    <t>US90214J1016</t>
  </si>
  <si>
    <t>UMBF US Equity</t>
  </si>
  <si>
    <t>UMB Financial Corp</t>
  </si>
  <si>
    <t>US9027881088</t>
  </si>
  <si>
    <t>UFPI US Equity</t>
  </si>
  <si>
    <t>UFP Industries Inc</t>
  </si>
  <si>
    <t>US90278Q1085</t>
  </si>
  <si>
    <t>USCR US Equity</t>
  </si>
  <si>
    <t>US Concrete Inc</t>
  </si>
  <si>
    <t>US90333L2016</t>
  </si>
  <si>
    <t>USPH US Equity</t>
  </si>
  <si>
    <t>US Physical Therapy Inc</t>
  </si>
  <si>
    <t>US90337L1089</t>
  </si>
  <si>
    <t>UCTT US Equity</t>
  </si>
  <si>
    <t>Ultra Clean Holdings Inc</t>
  </si>
  <si>
    <t>US90385V1070</t>
  </si>
  <si>
    <t>RARE US Equity</t>
  </si>
  <si>
    <t>Ultragenyx Pharmaceutical Inc</t>
  </si>
  <si>
    <t>US90400D1081</t>
  </si>
  <si>
    <t>UMPQ US Equity</t>
  </si>
  <si>
    <t>Umpqua Holdings Corp</t>
  </si>
  <si>
    <t>US9042141039</t>
  </si>
  <si>
    <t>UAA US Equity</t>
  </si>
  <si>
    <t>Under Armour Inc</t>
  </si>
  <si>
    <t>US9043111072</t>
  </si>
  <si>
    <t>Strong monitoring of supply chain labor initiatives offset by persistent governance issues</t>
  </si>
  <si>
    <t>UA US Equity</t>
  </si>
  <si>
    <t>US9043112062</t>
  </si>
  <si>
    <t>UNF US Equity</t>
  </si>
  <si>
    <t>UniFirst Corp/MA</t>
  </si>
  <si>
    <t>US9047081040</t>
  </si>
  <si>
    <t>UCBI US Equity</t>
  </si>
  <si>
    <t>United Community Banks Inc/GA</t>
  </si>
  <si>
    <t>US90984P3038</t>
  </si>
  <si>
    <t>Increased focus on employee development programs drives upgrade</t>
  </si>
  <si>
    <t>UBSI US Equity</t>
  </si>
  <si>
    <t>United Bankshares Inc/WV</t>
  </si>
  <si>
    <t>US9099071071</t>
  </si>
  <si>
    <t>UNFI US Equity</t>
  </si>
  <si>
    <t>United Natural Foods Inc</t>
  </si>
  <si>
    <t>US9111631035</t>
  </si>
  <si>
    <t>USFD US Equity</t>
  </si>
  <si>
    <t>US Foods Holding Corp</t>
  </si>
  <si>
    <t>US9120081099</t>
  </si>
  <si>
    <t>X US Equity</t>
  </si>
  <si>
    <t>United States Steel Corp</t>
  </si>
  <si>
    <t>US9129091081</t>
  </si>
  <si>
    <t>UTHR US Equity</t>
  </si>
  <si>
    <t>United Therapeutics Corp</t>
  </si>
  <si>
    <t>US91307C1027</t>
  </si>
  <si>
    <t>Lags peers with weak corporate governance</t>
  </si>
  <si>
    <t>UTL US Equity</t>
  </si>
  <si>
    <t>Unitil Corp</t>
  </si>
  <si>
    <t>US9132591077</t>
  </si>
  <si>
    <t>US91325V1089</t>
  </si>
  <si>
    <t>OLED US Equity</t>
  </si>
  <si>
    <t>Universal Display Corp</t>
  </si>
  <si>
    <t>US91347P1057</t>
  </si>
  <si>
    <t>UVSP US Equity</t>
  </si>
  <si>
    <t>Univest Financial Corp</t>
  </si>
  <si>
    <t>US9152711001</t>
  </si>
  <si>
    <t>UNM US Equity</t>
  </si>
  <si>
    <t>Unum Group</t>
  </si>
  <si>
    <t>US91529Y1064</t>
  </si>
  <si>
    <t>UPWK US Equity</t>
  </si>
  <si>
    <t>Upwork Inc</t>
  </si>
  <si>
    <t>US91688F1049</t>
  </si>
  <si>
    <t>URBN US Equity</t>
  </si>
  <si>
    <t>Urban Outfitters Inc</t>
  </si>
  <si>
    <t>US9170471026</t>
  </si>
  <si>
    <t>VLY US Equity</t>
  </si>
  <si>
    <t>Valley National Bancorp</t>
  </si>
  <si>
    <t>US9197941076</t>
  </si>
  <si>
    <t>VMI US Equity</t>
  </si>
  <si>
    <t>Valmont Industries Inc</t>
  </si>
  <si>
    <t>US9202531011</t>
  </si>
  <si>
    <t>VVV US Equity</t>
  </si>
  <si>
    <t>Valvoline Inc</t>
  </si>
  <si>
    <t>US92047W1018</t>
  </si>
  <si>
    <t>VAPO US Equity</t>
  </si>
  <si>
    <t>Vapotherm Inc</t>
  </si>
  <si>
    <t>US9221071072</t>
  </si>
  <si>
    <t>VREX US Equity</t>
  </si>
  <si>
    <t>Varex Imaging Corp</t>
  </si>
  <si>
    <t>US92214X1063</t>
  </si>
  <si>
    <t>VRNS US Equity</t>
  </si>
  <si>
    <t>Varonis Systems Inc</t>
  </si>
  <si>
    <t>US9222801022</t>
  </si>
  <si>
    <t>VECO US Equity</t>
  </si>
  <si>
    <t>Veeco Instruments Inc</t>
  </si>
  <si>
    <t>US9224171002</t>
  </si>
  <si>
    <t>VEC US Equity</t>
  </si>
  <si>
    <t>Vectrus Inc</t>
  </si>
  <si>
    <t>US92242T1016</t>
  </si>
  <si>
    <t>VNE US Equity</t>
  </si>
  <si>
    <t>Veoneer Inc</t>
  </si>
  <si>
    <t>US92336X1090</t>
  </si>
  <si>
    <t>VCYT US Equity</t>
  </si>
  <si>
    <t>Veracyte Inc</t>
  </si>
  <si>
    <t>US92337F1075</t>
  </si>
  <si>
    <t>VRNT US Equity</t>
  </si>
  <si>
    <t>Verint Systems Inc</t>
  </si>
  <si>
    <t>US92343X1000</t>
  </si>
  <si>
    <t>VCEL US Equity</t>
  </si>
  <si>
    <t>Vericel Corp</t>
  </si>
  <si>
    <t>US92346J1088</t>
  </si>
  <si>
    <t>VRRM US Equity</t>
  </si>
  <si>
    <t>Verra Mobility Corp</t>
  </si>
  <si>
    <t>US92511U1025</t>
  </si>
  <si>
    <t>VRT US Equity</t>
  </si>
  <si>
    <t>Vertiv Holdings Co</t>
  </si>
  <si>
    <t>US92537N1081</t>
  </si>
  <si>
    <t>VVI US Equity</t>
  </si>
  <si>
    <t>Viad Corp</t>
  </si>
  <si>
    <t>US92552R4065</t>
  </si>
  <si>
    <t>VSAT US Equity</t>
  </si>
  <si>
    <t>Viasat Inc</t>
  </si>
  <si>
    <t>US92552V1008</t>
  </si>
  <si>
    <t>VCTR US Equity</t>
  </si>
  <si>
    <t>Victory Capital Holdings Inc</t>
  </si>
  <si>
    <t>US92645B1035</t>
  </si>
  <si>
    <t>Responsible investing practices drive upgrade</t>
  </si>
  <si>
    <t>SPCE US Equity</t>
  </si>
  <si>
    <t>Virgin Galactic Holdings Inc</t>
  </si>
  <si>
    <t>US92766K1060</t>
  </si>
  <si>
    <t>VIRT US Equity</t>
  </si>
  <si>
    <t>Virtu Financial Inc</t>
  </si>
  <si>
    <t>US9282541013</t>
  </si>
  <si>
    <t>VRTS US Equity</t>
  </si>
  <si>
    <t>Virtus Investment Partners Inc</t>
  </si>
  <si>
    <t>US92828Q1094</t>
  </si>
  <si>
    <t>VSH US Equity</t>
  </si>
  <si>
    <t>Vishay Intertechnology Inc</t>
  </si>
  <si>
    <t>US9282981086</t>
  </si>
  <si>
    <t>VPG US Equity</t>
  </si>
  <si>
    <t>Vishay Precision Group Inc</t>
  </si>
  <si>
    <t>US92835K1034</t>
  </si>
  <si>
    <t>VC US Equity</t>
  </si>
  <si>
    <t>Visteon Corp</t>
  </si>
  <si>
    <t>US92839U2069</t>
  </si>
  <si>
    <t>VITL US Equity</t>
  </si>
  <si>
    <t>Vital Farms Inc</t>
  </si>
  <si>
    <t>US92847W1036</t>
  </si>
  <si>
    <t>VCRA US Equity</t>
  </si>
  <si>
    <t>Vocera Communications Inc</t>
  </si>
  <si>
    <t>US92857F1075</t>
  </si>
  <si>
    <t>VG US Equity</t>
  </si>
  <si>
    <t>Vonage Holdings Corp</t>
  </si>
  <si>
    <t>US92886T2015</t>
  </si>
  <si>
    <t>VNT US Equity</t>
  </si>
  <si>
    <t>Vontier Corp</t>
  </si>
  <si>
    <t>US9288811014</t>
  </si>
  <si>
    <t>VRM US Equity</t>
  </si>
  <si>
    <t>Vroom Inc</t>
  </si>
  <si>
    <t>US92918V1098</t>
  </si>
  <si>
    <t>WDFC US Equity</t>
  </si>
  <si>
    <t>WD-40 Co</t>
  </si>
  <si>
    <t>US9292361071</t>
  </si>
  <si>
    <t>WSFS US Equity</t>
  </si>
  <si>
    <t>WSFS Financial Corp</t>
  </si>
  <si>
    <t>US9293281021</t>
  </si>
  <si>
    <t>WNC US Equity</t>
  </si>
  <si>
    <t>Wabash National Corp</t>
  </si>
  <si>
    <t>US9295661071</t>
  </si>
  <si>
    <t>WAFD US Equity</t>
  </si>
  <si>
    <t>Washington Federal Inc</t>
  </si>
  <si>
    <t>US9388241096</t>
  </si>
  <si>
    <t>Talent management and data security policies lag those of peers</t>
  </si>
  <si>
    <t>US9396531017</t>
  </si>
  <si>
    <t>WSO US Equity</t>
  </si>
  <si>
    <t>Watsco Inc</t>
  </si>
  <si>
    <t>US9426222009</t>
  </si>
  <si>
    <t>WBS US Equity</t>
  </si>
  <si>
    <t>Webster Financial Corp</t>
  </si>
  <si>
    <t>US9478901096</t>
  </si>
  <si>
    <t>US9487411038</t>
  </si>
  <si>
    <t>WBT US Equity</t>
  </si>
  <si>
    <t>Welbilt Inc</t>
  </si>
  <si>
    <t>US9490901041</t>
  </si>
  <si>
    <t>WEN US Equity</t>
  </si>
  <si>
    <t>Wendy's Co/The</t>
  </si>
  <si>
    <t>US95058W1009</t>
  </si>
  <si>
    <t>WERN US Equity</t>
  </si>
  <si>
    <t>Werner Enterprises Inc</t>
  </si>
  <si>
    <t>US9507551086</t>
  </si>
  <si>
    <t>WCC US Equity</t>
  </si>
  <si>
    <t>WESCO International Inc</t>
  </si>
  <si>
    <t>US95082P1057</t>
  </si>
  <si>
    <t>WAL US Equity</t>
  </si>
  <si>
    <t>Western Alliance Bancorp</t>
  </si>
  <si>
    <t>US9576381092</t>
  </si>
  <si>
    <t>WEX US Equity</t>
  </si>
  <si>
    <t>WEX Inc</t>
  </si>
  <si>
    <t>US96208T1043</t>
  </si>
  <si>
    <t>JW/A US Equity</t>
  </si>
  <si>
    <t>John Wiley &amp; Sons Inc</t>
  </si>
  <si>
    <t>US9682232064</t>
  </si>
  <si>
    <t>WSM US Equity</t>
  </si>
  <si>
    <t>Williams-Sonoma Inc</t>
  </si>
  <si>
    <t>US9699041011</t>
  </si>
  <si>
    <t>WSC US Equity</t>
  </si>
  <si>
    <t>WillScot Mobile Mini Holdings</t>
  </si>
  <si>
    <t>US9713781048</t>
  </si>
  <si>
    <t>WING US Equity</t>
  </si>
  <si>
    <t>Wingstop Inc</t>
  </si>
  <si>
    <t>US9741551033</t>
  </si>
  <si>
    <t>WGO US Equity</t>
  </si>
  <si>
    <t>Winnebago Industries Inc</t>
  </si>
  <si>
    <t>US9746371007</t>
  </si>
  <si>
    <t>WTFC US Equity</t>
  </si>
  <si>
    <t>Wintrust Financial Corp</t>
  </si>
  <si>
    <t>US97650W1080</t>
  </si>
  <si>
    <t>WWW US Equity</t>
  </si>
  <si>
    <t>Wolverine World Wide Inc</t>
  </si>
  <si>
    <t>US9780971035</t>
  </si>
  <si>
    <t>WWD US Equity</t>
  </si>
  <si>
    <t>Woodward Inc</t>
  </si>
  <si>
    <t>US9807451037</t>
  </si>
  <si>
    <t>WKHS US Equity</t>
  </si>
  <si>
    <t>Workhorse Group Inc</t>
  </si>
  <si>
    <t>US98138J2069</t>
  </si>
  <si>
    <t>WK US Equity</t>
  </si>
  <si>
    <t>Workiva Inc</t>
  </si>
  <si>
    <t>US98139A1051</t>
  </si>
  <si>
    <t>INT US Equity</t>
  </si>
  <si>
    <t>World Fuel Services Corp</t>
  </si>
  <si>
    <t>US9814751064</t>
  </si>
  <si>
    <t>WWE US Equity</t>
  </si>
  <si>
    <t>World Wrestling Entertainment</t>
  </si>
  <si>
    <t>US98156Q1085</t>
  </si>
  <si>
    <t>WW US Equity</t>
  </si>
  <si>
    <t>WW International Inc</t>
  </si>
  <si>
    <t>US98262P1012</t>
  </si>
  <si>
    <t>WH US Equity</t>
  </si>
  <si>
    <t>Wyndham Hotels &amp; Resorts Inc</t>
  </si>
  <si>
    <t>US98311A1051</t>
  </si>
  <si>
    <t>XPER US Equity</t>
  </si>
  <si>
    <t>Xperi Holding Corp</t>
  </si>
  <si>
    <t>US98390M1036</t>
  </si>
  <si>
    <t>Trails industry peers in talent management programs</t>
  </si>
  <si>
    <t>US9840171030</t>
  </si>
  <si>
    <t>XNCR US Equity</t>
  </si>
  <si>
    <t>Xencor Inc</t>
  </si>
  <si>
    <t>US98401F1057</t>
  </si>
  <si>
    <t>XRX US Equity</t>
  </si>
  <si>
    <t>Xerox Holdings Corp</t>
  </si>
  <si>
    <t>US98421M1062</t>
  </si>
  <si>
    <t>Reduced exposure to labor-related risks in the supply chain drives the upgrade</t>
  </si>
  <si>
    <t>YMAB US Equity</t>
  </si>
  <si>
    <t>Y-mAbs Therapeutics Inc</t>
  </si>
  <si>
    <t>US9842411095</t>
  </si>
  <si>
    <t>YELP US Equity</t>
  </si>
  <si>
    <t>Yelp Inc</t>
  </si>
  <si>
    <t>US9858171054</t>
  </si>
  <si>
    <t>YEXT US Equity</t>
  </si>
  <si>
    <t>Yext Inc</t>
  </si>
  <si>
    <t>US98585N1063</t>
  </si>
  <si>
    <t>YETI US Equity</t>
  </si>
  <si>
    <t>YETI Holdings Inc</t>
  </si>
  <si>
    <t>US98585X1046</t>
  </si>
  <si>
    <t>ZION US Equity</t>
  </si>
  <si>
    <t>Zions Bancorp NA</t>
  </si>
  <si>
    <t>US9897011071</t>
  </si>
  <si>
    <t>Leads peers in workforce management and governance practices</t>
  </si>
  <si>
    <t>ZIOP US Equity</t>
  </si>
  <si>
    <t>ZIOPHARM Oncology Inc</t>
  </si>
  <si>
    <t>US98973P1012</t>
  </si>
  <si>
    <t>ZGNX US Equity</t>
  </si>
  <si>
    <t>Zogenix Inc</t>
  </si>
  <si>
    <t>US98978L2043</t>
  </si>
  <si>
    <t>ZI US Equity</t>
  </si>
  <si>
    <t>ZoomInfo Technologies Inc</t>
  </si>
  <si>
    <t>US98980F1049</t>
  </si>
  <si>
    <t>Leads in data security management practices</t>
  </si>
  <si>
    <t>ZUMZ US Equity</t>
  </si>
  <si>
    <t>Zumiez Inc</t>
  </si>
  <si>
    <t>US9898171015</t>
  </si>
  <si>
    <t>ZUO US Equity</t>
  </si>
  <si>
    <t>Zuora Inc</t>
  </si>
  <si>
    <t>US98983V1061</t>
  </si>
  <si>
    <t>ZNGA US Equity</t>
  </si>
  <si>
    <t>Zynga Inc</t>
  </si>
  <si>
    <t>US98986T1088</t>
  </si>
  <si>
    <t>BHVN US Equity</t>
  </si>
  <si>
    <t>Biohaven Pharmaceutical Holdin</t>
  </si>
  <si>
    <t>VGG111961055</t>
  </si>
  <si>
    <t>CPRI US Equity</t>
  </si>
  <si>
    <t>Capri Holdings Ltd</t>
  </si>
  <si>
    <t>VGG1890L1076</t>
  </si>
  <si>
    <t>New sustainability commitments, but limited progress in implementation</t>
  </si>
  <si>
    <t>ALKB DC Equity</t>
  </si>
  <si>
    <t>ALK-Abello A/S</t>
  </si>
  <si>
    <t>DK0060027142</t>
  </si>
  <si>
    <t>SOL SM Equity</t>
  </si>
  <si>
    <t>Soltec Power Holdings SA</t>
  </si>
  <si>
    <t>ES0105513008</t>
  </si>
  <si>
    <t>RAIVV FH Equity</t>
  </si>
  <si>
    <t>Raisio Oyj</t>
  </si>
  <si>
    <t>FI0009002943</t>
  </si>
  <si>
    <t>Hoffmann Green Cement Technolo</t>
  </si>
  <si>
    <t>FR0013451044</t>
  </si>
  <si>
    <t>SMDS LN Equity</t>
  </si>
  <si>
    <t>DS Smith PLC</t>
  </si>
  <si>
    <t>GB0008220112</t>
  </si>
  <si>
    <t>CWR LN Equity</t>
  </si>
  <si>
    <t>Ceres Power Holdings PLC</t>
  </si>
  <si>
    <t>GB00BG5KQW09</t>
  </si>
  <si>
    <t>CSP LN Equity</t>
  </si>
  <si>
    <t>Countryside Properties PLC</t>
  </si>
  <si>
    <t>GB00BYPHNG03</t>
  </si>
  <si>
    <t>NNOX US Equity</t>
  </si>
  <si>
    <t>Nano-X Imaging Ltd</t>
  </si>
  <si>
    <t>IL0011681371</t>
  </si>
  <si>
    <t>Safaricom PLC</t>
  </si>
  <si>
    <t>KE1000001402</t>
  </si>
  <si>
    <t>BFSA GR Equity</t>
  </si>
  <si>
    <t>Befesa SA</t>
  </si>
  <si>
    <t>LU1704650164</t>
  </si>
  <si>
    <t>LIGHT NA Equity</t>
  </si>
  <si>
    <t>Signify NV</t>
  </si>
  <si>
    <t>NL0011821392</t>
  </si>
  <si>
    <t>BFIT NA Equity</t>
  </si>
  <si>
    <t>Basic-Fit NV</t>
  </si>
  <si>
    <t>NL0011872650</t>
  </si>
  <si>
    <t>HEX NO Equity</t>
  </si>
  <si>
    <t>Hexagon Composites ASA</t>
  </si>
  <si>
    <t>NO0003067902</t>
  </si>
  <si>
    <t>NRS NO Equity</t>
  </si>
  <si>
    <t>Norway Royal Salmon ASA</t>
  </si>
  <si>
    <t>NO0010331838</t>
  </si>
  <si>
    <t>COR PL Equity</t>
  </si>
  <si>
    <t>Corticeira Amorim SGPS SA</t>
  </si>
  <si>
    <t>PTCOR0AE0006</t>
  </si>
  <si>
    <t>THULE SS Equity</t>
  </si>
  <si>
    <t>Thule Group AB</t>
  </si>
  <si>
    <t>SE0006422390</t>
  </si>
  <si>
    <t>LAUR US Equity</t>
  </si>
  <si>
    <t>Laureate Education Inc</t>
  </si>
  <si>
    <t>US5186132032</t>
  </si>
  <si>
    <t>LOOP US Equity</t>
  </si>
  <si>
    <t>Loop Industries Inc</t>
  </si>
  <si>
    <t>US5435181046</t>
  </si>
  <si>
    <t>686 HK Equity</t>
  </si>
  <si>
    <t>Beijing Energy International H</t>
  </si>
  <si>
    <t>BMG1146K1018</t>
  </si>
  <si>
    <t>CEWL SP Equity</t>
  </si>
  <si>
    <t>China Everbright Water Ltd</t>
  </si>
  <si>
    <t>BMG2116Y1057</t>
  </si>
  <si>
    <t>Lack of practical water leakage oversight</t>
  </si>
  <si>
    <t>182 HK Equity</t>
  </si>
  <si>
    <t>Concord New Energy Group Ltd</t>
  </si>
  <si>
    <t>BMG2345T1099</t>
  </si>
  <si>
    <t>600703 CH Equity</t>
  </si>
  <si>
    <t>Sanan Optoelectronics Co Ltd</t>
  </si>
  <si>
    <t>CNE000000KB3</t>
  </si>
  <si>
    <t>Lagging water reduction programs and very aggressive on accounting practices</t>
  </si>
  <si>
    <t>002074 CH Equity</t>
  </si>
  <si>
    <t>Gotion High-tech Co Ltd</t>
  </si>
  <si>
    <t>CNE000001NY7</t>
  </si>
  <si>
    <t>Strategic focus on clean-tech; limited labor management programs</t>
  </si>
  <si>
    <t>895 HK Equity</t>
  </si>
  <si>
    <t>Dongjiang Environmental Co Ltd</t>
  </si>
  <si>
    <t>CNE1000001B6</t>
  </si>
  <si>
    <t>002202 CH Equity</t>
  </si>
  <si>
    <t>CNE1000008S5</t>
  </si>
  <si>
    <t>002459 CH Equity</t>
  </si>
  <si>
    <t>JA Solar Technology Co Ltd</t>
  </si>
  <si>
    <t>CNE100000SD1</t>
  </si>
  <si>
    <t>Lags peers in governance practices; strong focus in clean technology applications</t>
  </si>
  <si>
    <t>002506 CH Equity</t>
  </si>
  <si>
    <t>GCL System Integration Technol</t>
  </si>
  <si>
    <t>CNE100000WW3</t>
  </si>
  <si>
    <t>Limited employee engagement programs; poor governance practices</t>
  </si>
  <si>
    <t>1798 HK Equity</t>
  </si>
  <si>
    <t>China Datang Corp Renewable Po</t>
  </si>
  <si>
    <t>CNE100000X69</t>
  </si>
  <si>
    <t>002594 CH Equity</t>
  </si>
  <si>
    <t>CNE100001526</t>
  </si>
  <si>
    <t>300274 CH Equity</t>
  </si>
  <si>
    <t>Sungrow Power Supply Co Ltd</t>
  </si>
  <si>
    <t>CNE1000018M7</t>
  </si>
  <si>
    <t>601012 CH Equity</t>
  </si>
  <si>
    <t>LONGi Green Energy Technology</t>
  </si>
  <si>
    <t>CNE100001FR6</t>
  </si>
  <si>
    <t>Well positioned to cater to renewable energy market; weak water management practices</t>
  </si>
  <si>
    <t>300376 CH Equity</t>
  </si>
  <si>
    <t>East Group Co Ltd</t>
  </si>
  <si>
    <t>CNE100001RT7</t>
  </si>
  <si>
    <t>Lags peers in governance practice; strong cleantech focus</t>
  </si>
  <si>
    <t>1330 HK Equity</t>
  </si>
  <si>
    <t>Dynagreen Environmental Protec</t>
  </si>
  <si>
    <t>CNE100001SH0</t>
  </si>
  <si>
    <t>300450 CH Equity</t>
  </si>
  <si>
    <t>Wuxi Lead Intelligent Equipmen</t>
  </si>
  <si>
    <t>CNE100001ZF9</t>
  </si>
  <si>
    <t>Comfortably positioned to capitalize on cleantech opportunities in China market</t>
  </si>
  <si>
    <t>601816 CH Equity</t>
  </si>
  <si>
    <t>Beijing-Shanghai High Speed Ra</t>
  </si>
  <si>
    <t>CNE100003RV9</t>
  </si>
  <si>
    <t>HK0405033157</t>
  </si>
  <si>
    <t>1381 HK Equity</t>
  </si>
  <si>
    <t>Canvest Environmental Protecti</t>
  </si>
  <si>
    <t>KYG183221004</t>
  </si>
  <si>
    <t>Waste-to-energy operations could help capitalize on opportunities in the renewable energy market</t>
  </si>
  <si>
    <t>658 HK Equity</t>
  </si>
  <si>
    <t>China High Speed Transmission</t>
  </si>
  <si>
    <t>KYG2112D1051</t>
  </si>
  <si>
    <t>1363 HK Equity</t>
  </si>
  <si>
    <t>CT Environmental Group Ltd</t>
  </si>
  <si>
    <t>KYG258851156</t>
  </si>
  <si>
    <t>1257 HK Equity</t>
  </si>
  <si>
    <t>China Everbright Greentech Ltd</t>
  </si>
  <si>
    <t>KYG2R55E1030</t>
  </si>
  <si>
    <t>3800 HK Equity</t>
  </si>
  <si>
    <t>GCL-Poly Energy Holdings Ltd</t>
  </si>
  <si>
    <t>KYG3774X1088</t>
  </si>
  <si>
    <t>Well-positioned to serve the demand for renewable energy market</t>
  </si>
  <si>
    <t>410 HK Equity</t>
  </si>
  <si>
    <t>SOHO China Ltd</t>
  </si>
  <si>
    <t>KYG826001003</t>
  </si>
  <si>
    <t>Green building and talent management programs, though not sector-leading</t>
  </si>
  <si>
    <t>819 HK Equity</t>
  </si>
  <si>
    <t>Tianneng Power International L</t>
  </si>
  <si>
    <t>KYG8655K1094</t>
  </si>
  <si>
    <t>3393 HK Equity</t>
  </si>
  <si>
    <t>Wasion Holdings Ltd</t>
  </si>
  <si>
    <t>KYG9463P1081</t>
  </si>
  <si>
    <t>US47759T1007</t>
  </si>
  <si>
    <t>US65481N1000</t>
  </si>
  <si>
    <t>ROR LN Equity</t>
  </si>
  <si>
    <t>Rotork PLC</t>
  </si>
  <si>
    <t>GB00BVFNZH21</t>
  </si>
  <si>
    <t>HLI US Equity</t>
  </si>
  <si>
    <t>Houlihan Lokey Inc</t>
  </si>
  <si>
    <t>US4415931009</t>
  </si>
  <si>
    <t>BNP PARIBAS EASY ECPI GLOBAL</t>
  </si>
  <si>
    <t>LU2194447293</t>
  </si>
  <si>
    <t xml:space="preserve">GLBL SUST EQ-I/A EUR </t>
  </si>
  <si>
    <t>LU0914729453</t>
  </si>
  <si>
    <t>HERMES IMPACT OPP EQ-F EUR A</t>
  </si>
  <si>
    <t>IE00BD3FNW57</t>
  </si>
  <si>
    <t>NORDEA 1 EMERG STARS EQ-BIE</t>
  </si>
  <si>
    <t>LU0602539271</t>
  </si>
  <si>
    <t>TRIOD SCV I-GLO EQ IMPA-IACC</t>
  </si>
  <si>
    <t>LU0309381191</t>
  </si>
  <si>
    <t>TRIUM ESG EMISSIONS IMP-FEUR</t>
  </si>
  <si>
    <t>IE00BKDV3Y45</t>
  </si>
  <si>
    <t>UBAM-POSTIVE IMPACT EQ-ICEUR</t>
  </si>
  <si>
    <t>LU1861462635</t>
  </si>
  <si>
    <t>BETTER WORLD ACQUISITION COR</t>
  </si>
  <si>
    <t>US08772B1044</t>
  </si>
  <si>
    <t>ISHARES ESG MSCI USA SMALL-C</t>
  </si>
  <si>
    <t>US46435U6635</t>
  </si>
  <si>
    <t>KRANESHARES MSCI CHNENVIRON</t>
  </si>
  <si>
    <t>US5007678502</t>
  </si>
  <si>
    <t>NATURAL ORDER ACQUISITION CO</t>
  </si>
  <si>
    <t>US63889L2060</t>
  </si>
  <si>
    <t>NORDEA 1 SICAV NA STR-BIUSD</t>
  </si>
  <si>
    <t>LU0772957808</t>
  </si>
  <si>
    <t>QUEEN'S GAMBIT GROWTH CAPITAL</t>
  </si>
  <si>
    <t>KYG7315C1270</t>
  </si>
  <si>
    <t>Bonds</t>
  </si>
  <si>
    <t>BLUEORCHARD MICROFIN-D EUR H</t>
  </si>
  <si>
    <t xml:space="preserve">LU1399444295 </t>
  </si>
  <si>
    <t>ORCHDEU LX Equity</t>
  </si>
  <si>
    <t xml:space="preserve">BANK OF AMERICA </t>
  </si>
  <si>
    <t xml:space="preserve">US06051GJC42 </t>
  </si>
  <si>
    <t>Corporate Bond</t>
  </si>
  <si>
    <t xml:space="preserve">BLUEORCHARD- EMRG MKT SDG- BOC </t>
  </si>
  <si>
    <t>LU1857274671</t>
  </si>
  <si>
    <t>BLEMSBO LX Equity</t>
  </si>
  <si>
    <t xml:space="preserve">ISHARES GLOBAL GREEN BOND ET </t>
  </si>
  <si>
    <t xml:space="preserve">US46435U4408 </t>
  </si>
  <si>
    <t>BGRN US Equity</t>
  </si>
  <si>
    <t xml:space="preserve">TIAA-CREF SHRT DUR IMPCT-INS </t>
  </si>
  <si>
    <t xml:space="preserve">US87249N8341 </t>
  </si>
  <si>
    <t>TSDJX US Equity</t>
  </si>
  <si>
    <t>Alternative Funds-Hedge Fund</t>
  </si>
  <si>
    <t>LO FUNDS-TERRENEUVE-SH€NA</t>
  </si>
  <si>
    <t>IMPACTIVE CAPITAL Master Fund</t>
  </si>
  <si>
    <t>Tortoise Energy Transition Strategy</t>
  </si>
  <si>
    <t>Comments</t>
  </si>
  <si>
    <t>1.ESG Rating Methodology:</t>
  </si>
  <si>
    <t>The Overall ESG rating represents either the Intangible Value Assesment Rating (IVA) or the Govenment ESG Rating of the issuer. IVA Ratings indicate how well an issuer manages its most material ESG risks relative to sector peers. Government Ratings indicates overall environmental, social, and governance (ESG) performance of a region. Regions with low risk exposure and stong management of ESG risk factors socre highest (AAA); regions with high risk exposure land weak management of ESG risk factors score lowest (CCC). Ratings are based on a seven-letter scale: Best(AAA) to Worst (CCC).</t>
  </si>
  <si>
    <t xml:space="preserve">ESG industries are defined by the GICS sub-industries, which MSCI group to form resonable peer sets wherein companies face relatively similar key ESG issues. </t>
  </si>
  <si>
    <t>The ESG Rating Trend indicates the rating change from previous to current in terms of the number of rating notches downgraded or upgraded. +3 = three notch upgrade, -2 = two notch downgrade, 0 = maintain, and blank = new rating</t>
  </si>
  <si>
    <t>One short sentence summary of overall performance and trend.</t>
  </si>
  <si>
    <t>The score represents the weighted average of the scores received on all the Key Issues contributing to the final rating of the company.</t>
  </si>
  <si>
    <t>This figure represents the company's most recenty reported or estimated Scope 1 + Scope 2 greenhouse gas emissions. Scope 1 emissions are those from sources owned or controlled by the company, typically direct combustions of fuel as in a furnace or vehicle. Scope 2 emissions are those caused by the generation of electricity purchased by the company.</t>
  </si>
  <si>
    <t>This figure represents the most recent year for Scope 1+2 Intensity. And we will use the most recent year's carbon emissions as the forcast number of the next year in ESG portfolio analysis.</t>
  </si>
  <si>
    <t xml:space="preserve">This field indicates whether the Scope 1+2 emissions figure was reported by the company or estimated. </t>
  </si>
  <si>
    <t>Weight</t>
  </si>
  <si>
    <t>EI871954     Corp</t>
  </si>
  <si>
    <t>KDB 4 ⅝ 11/16/21</t>
  </si>
  <si>
    <t>US50065TAC71</t>
  </si>
  <si>
    <t>JK963737     Corp</t>
  </si>
  <si>
    <t>BSTDBK 4 ⅞ 05/06/21</t>
  </si>
  <si>
    <t>XS1405888576</t>
  </si>
  <si>
    <t>AM940473     Corp</t>
  </si>
  <si>
    <t>SHNHAN 2 ⅞ 03/28/22</t>
  </si>
  <si>
    <t>US82460EAK64</t>
  </si>
  <si>
    <t>JK963739     Corp</t>
  </si>
  <si>
    <t>BOAD 5 ½ 05/06/21</t>
  </si>
  <si>
    <t>XS1350670839</t>
  </si>
  <si>
    <t>QJ123012     Corp</t>
  </si>
  <si>
    <t>BNCE 4 ⅜ 10/14/25</t>
  </si>
  <si>
    <t>USP14517AA73</t>
  </si>
  <si>
    <t>AM247227     Corp</t>
  </si>
  <si>
    <t>SCBTB 3.2 07/26/22</t>
  </si>
  <si>
    <t>XS1555809927</t>
  </si>
  <si>
    <t>QZ660312     Corp</t>
  </si>
  <si>
    <t>RHBCMK 2.503 10/06/21</t>
  </si>
  <si>
    <t>XS1494426932</t>
  </si>
  <si>
    <t>QZ727764     Corp</t>
  </si>
  <si>
    <t>KBANK 2 ⅜ 04/06/22</t>
  </si>
  <si>
    <t>XS1496392330</t>
  </si>
  <si>
    <t>EJ009937     Corp</t>
  </si>
  <si>
    <t>BANCO 3 ⅞ 02/08/22</t>
  </si>
  <si>
    <t>US05968AAA43</t>
  </si>
  <si>
    <t>AM767684     Corp</t>
  </si>
  <si>
    <t>PTABNK 5 ⅜ 03/14/22</t>
  </si>
  <si>
    <t>XS1520309839</t>
  </si>
  <si>
    <t>EJ531019     Corp</t>
  </si>
  <si>
    <t>MIVIVI 3 ½ 01/31/23</t>
  </si>
  <si>
    <t>USP42009AA12</t>
  </si>
  <si>
    <t>EJ371510     Corp</t>
  </si>
  <si>
    <t>BBLTB 3 ⅞ 09/27/22</t>
  </si>
  <si>
    <t>USY0606WBU37</t>
  </si>
  <si>
    <t>EJ459453     Corp</t>
  </si>
  <si>
    <t>DBKAZ 4 ⅛ 12/10/22</t>
  </si>
  <si>
    <t>XS0860582435</t>
  </si>
  <si>
    <t>EJ231849     Corp</t>
  </si>
  <si>
    <t>CAF 4 ⅜ 06/15/22</t>
  </si>
  <si>
    <t>US219868BS46</t>
  </si>
  <si>
    <t>XS0592233729</t>
  </si>
  <si>
    <t>AN426633     Corp</t>
  </si>
  <si>
    <t>BNDES 4 ¾ 05/09/24</t>
  </si>
  <si>
    <t>USP14486AM92</t>
  </si>
  <si>
    <t>XS0783934085</t>
  </si>
  <si>
    <t>AR545179     Corp</t>
  </si>
  <si>
    <t>BKMBOM 4 ⅞ 03/14/23</t>
  </si>
  <si>
    <t>XS1789474274</t>
  </si>
  <si>
    <t>XS1673684509</t>
  </si>
  <si>
    <t>QZ890530     Corp</t>
  </si>
  <si>
    <t>GLBACO 4 ½ 10/20/21</t>
  </si>
  <si>
    <t>USP47718AC86</t>
  </si>
  <si>
    <t>LW890582     Corp</t>
  </si>
  <si>
    <t>CREAL 7 ¼ 07/20/23</t>
  </si>
  <si>
    <t>USP32457AA44</t>
  </si>
  <si>
    <t>Strong corporate governance framework and robust internal controls, relative to those of peers</t>
  </si>
  <si>
    <t>Performance</t>
  </si>
  <si>
    <t>Instrument Information</t>
  </si>
  <si>
    <t>ESG</t>
  </si>
  <si>
    <t>Carbon Footprint</t>
  </si>
  <si>
    <t>Ticker</t>
  </si>
  <si>
    <t>Geographic region</t>
  </si>
  <si>
    <t>Sector</t>
  </si>
  <si>
    <t xml:space="preserve">Total return </t>
  </si>
  <si>
    <t>Weight %</t>
  </si>
  <si>
    <t xml:space="preserve">Contribution to Return </t>
  </si>
  <si>
    <t>Market Value</t>
  </si>
  <si>
    <t>P&amp;L</t>
  </si>
  <si>
    <t>Normalized weight</t>
  </si>
  <si>
    <t>Weight % (AUM)</t>
  </si>
  <si>
    <t>Holdings</t>
  </si>
  <si>
    <t>DK</t>
  </si>
  <si>
    <t>US</t>
  </si>
  <si>
    <t>DE</t>
  </si>
  <si>
    <t>ES</t>
  </si>
  <si>
    <t>FR</t>
  </si>
  <si>
    <t>Market Cap (€ m)</t>
  </si>
  <si>
    <t>Health Care</t>
  </si>
  <si>
    <t>BE</t>
  </si>
  <si>
    <t>CA</t>
  </si>
  <si>
    <t>KR</t>
  </si>
  <si>
    <t>TW</t>
  </si>
  <si>
    <t>BR</t>
  </si>
  <si>
    <t>AR</t>
  </si>
  <si>
    <t>CL</t>
  </si>
  <si>
    <t>Fund Cap (€ m)</t>
  </si>
  <si>
    <t>KE</t>
  </si>
  <si>
    <t>Price change %</t>
  </si>
  <si>
    <t>ES06445809L2</t>
  </si>
  <si>
    <t>Fund Weighted Average ESG Score</t>
  </si>
  <si>
    <t>Fund ESG Quality</t>
  </si>
  <si>
    <r>
      <rPr>
        <i/>
        <sz val="10"/>
        <color rgb="FF00B050"/>
        <rFont val="Calibri"/>
        <family val="2"/>
        <scheme val="minor"/>
      </rPr>
      <t xml:space="preserve">(+) </t>
    </r>
    <r>
      <rPr>
        <i/>
        <sz val="10"/>
        <color theme="1"/>
        <rFont val="Calibri"/>
        <family val="2"/>
        <scheme val="minor"/>
      </rPr>
      <t>Fund ESG Trend Positive</t>
    </r>
  </si>
  <si>
    <r>
      <rPr>
        <i/>
        <sz val="10"/>
        <color rgb="FFFF0000"/>
        <rFont val="Calibri"/>
        <family val="2"/>
        <scheme val="minor"/>
      </rPr>
      <t>(-)</t>
    </r>
    <r>
      <rPr>
        <i/>
        <sz val="10"/>
        <color theme="1"/>
        <rFont val="Calibri"/>
        <family val="2"/>
        <scheme val="minor"/>
      </rPr>
      <t xml:space="preserve"> Fund ESG Trend Negative</t>
    </r>
  </si>
  <si>
    <r>
      <rPr>
        <i/>
        <sz val="10"/>
        <color rgb="FFFF0000"/>
        <rFont val="Calibri"/>
        <family val="2"/>
        <scheme val="minor"/>
      </rPr>
      <t>(-)</t>
    </r>
    <r>
      <rPr>
        <i/>
        <sz val="10"/>
        <color theme="1"/>
        <rFont val="Calibri"/>
        <family val="2"/>
        <scheme val="minor"/>
      </rPr>
      <t xml:space="preserve"> Fund ESG Laggards</t>
    </r>
  </si>
  <si>
    <t>ESG Analysis</t>
  </si>
  <si>
    <t>1.Summary Chart</t>
  </si>
  <si>
    <t>2. Instrument Table</t>
  </si>
  <si>
    <t>PH</t>
  </si>
  <si>
    <t>MO</t>
  </si>
  <si>
    <t>IT</t>
  </si>
  <si>
    <t>KW</t>
  </si>
  <si>
    <t>PK</t>
  </si>
  <si>
    <t>CNK</t>
  </si>
  <si>
    <t>Abu Dhabi Commercial Bank P.J.S.C.</t>
  </si>
  <si>
    <t>SBH</t>
  </si>
  <si>
    <t>ALDAR PROPERTIES PJSC</t>
  </si>
  <si>
    <t>CSX</t>
  </si>
  <si>
    <t>EMAAR PROPERTIES (P.J.S.C)</t>
  </si>
  <si>
    <t>COG</t>
  </si>
  <si>
    <t>Emirates Telecommunications Group Company PJSC</t>
  </si>
  <si>
    <t>CTS</t>
  </si>
  <si>
    <t>EMIRATES NBD BANK (P.J.S.C)</t>
  </si>
  <si>
    <t>MG</t>
  </si>
  <si>
    <t>EMAAR MALLS P.J.S.C.</t>
  </si>
  <si>
    <t>Initiatives to improve business sustainability remain limited</t>
  </si>
  <si>
    <t>SMG</t>
  </si>
  <si>
    <t>FIRST ABU DHABI BANK P.J.S.C</t>
  </si>
  <si>
    <t>GT</t>
  </si>
  <si>
    <t>Schlumberger N.V.</t>
  </si>
  <si>
    <t>SJM</t>
  </si>
  <si>
    <t>Raiffeisen Bank International AG</t>
  </si>
  <si>
    <t>UFS</t>
  </si>
  <si>
    <t>SO</t>
  </si>
  <si>
    <t>OMV Aktiengesellschaft</t>
  </si>
  <si>
    <t>SWN</t>
  </si>
  <si>
    <t>VERBUND AG</t>
  </si>
  <si>
    <t>SPGI</t>
  </si>
  <si>
    <t>MLM</t>
  </si>
  <si>
    <t>AGL ENERGY LIMITED</t>
  </si>
  <si>
    <t>DRI</t>
  </si>
  <si>
    <t>ARISTOCRAT LEISURE LIMITED</t>
  </si>
  <si>
    <t>HRI</t>
  </si>
  <si>
    <t>AMP LIMITED</t>
  </si>
  <si>
    <t>BCE</t>
  </si>
  <si>
    <t>AUSTRALIA AND NEW ZEALAND BANKING GROUP LIMITED</t>
  </si>
  <si>
    <t>SYK</t>
  </si>
  <si>
    <t>APH</t>
  </si>
  <si>
    <t>AFTERPAY LIMITED</t>
  </si>
  <si>
    <t>MUR</t>
  </si>
  <si>
    <t>AUSNET SERVICES LTD.</t>
  </si>
  <si>
    <t>FDS</t>
  </si>
  <si>
    <t>ASX LIMITED</t>
  </si>
  <si>
    <t>AFL</t>
  </si>
  <si>
    <t>AURIZON HOLDINGS LIMITED</t>
  </si>
  <si>
    <t>BCO</t>
  </si>
  <si>
    <t>BHP GROUP LIMITED</t>
  </si>
  <si>
    <t>JACK</t>
  </si>
  <si>
    <t>BLUESCOPE STEEL LIMITED</t>
  </si>
  <si>
    <t>VSH</t>
  </si>
  <si>
    <t>BRAMBLES LIMITED</t>
  </si>
  <si>
    <t>WGO</t>
  </si>
  <si>
    <t>COMMONWEALTH BANK OF AUSTRALIA</t>
  </si>
  <si>
    <t>LPX</t>
  </si>
  <si>
    <t>COCA-COLA AMATIL LIMITED</t>
  </si>
  <si>
    <t>D</t>
  </si>
  <si>
    <t>CIMIC GROUP LIMITED</t>
  </si>
  <si>
    <t>6</t>
  </si>
  <si>
    <t>COCHLEAR LIMITED</t>
  </si>
  <si>
    <t>PROX</t>
  </si>
  <si>
    <t>COMPUTERSHARE LIMITED</t>
  </si>
  <si>
    <t>BNP</t>
  </si>
  <si>
    <t>CSL LIMITED</t>
  </si>
  <si>
    <t>ABBN</t>
  </si>
  <si>
    <t>CROWN RESORTS LIMITED</t>
  </si>
  <si>
    <t>CS</t>
  </si>
  <si>
    <t>DEXUS</t>
  </si>
  <si>
    <t>4768</t>
  </si>
  <si>
    <t>EVOLUTION MINING LIMITED</t>
  </si>
  <si>
    <t>ALL</t>
  </si>
  <si>
    <t>FORTESCUE METALS GROUP LTD</t>
  </si>
  <si>
    <t>MTOR</t>
  </si>
  <si>
    <t>GOODMAN GROUP</t>
  </si>
  <si>
    <t>ABF</t>
  </si>
  <si>
    <t>THE GPT GROUP</t>
  </si>
  <si>
    <t>BT.A</t>
  </si>
  <si>
    <t>INSURANCE AUSTRALIA GROUP LIMITED</t>
  </si>
  <si>
    <t>5019</t>
  </si>
  <si>
    <t>JAMES HARDIE INDUSTRIES PUBLIC LIMITED COMPANY</t>
  </si>
  <si>
    <t>BDEV</t>
  </si>
  <si>
    <t>LENDLEASE GROUP</t>
  </si>
  <si>
    <t>AMD</t>
  </si>
  <si>
    <t>ALXN</t>
  </si>
  <si>
    <t>MIRVAC GROUP</t>
  </si>
  <si>
    <t>BRKR</t>
  </si>
  <si>
    <t>MEDIBANK PRIVATE LIMITED</t>
  </si>
  <si>
    <t>AMP</t>
  </si>
  <si>
    <t>MACQUARIE GROUP LIMITED</t>
  </si>
  <si>
    <t>CMCO</t>
  </si>
  <si>
    <t>NATIONAL AUSTRALIA BANK LIMITED</t>
  </si>
  <si>
    <t>BILL</t>
  </si>
  <si>
    <t>NEWCREST MINING LIMITED</t>
  </si>
  <si>
    <t>CERS</t>
  </si>
  <si>
    <t>NORTHERN STAR RESOURCES LTD</t>
  </si>
  <si>
    <t>COST</t>
  </si>
  <si>
    <t>ORIGIN ENERGY LIMITED</t>
  </si>
  <si>
    <t>CSGS</t>
  </si>
  <si>
    <t>ORICA LIMITED</t>
  </si>
  <si>
    <t>6762</t>
  </si>
  <si>
    <t>QANTAS AIRWAYS LIMITED</t>
  </si>
  <si>
    <t>Ongoing COVID-19-related cost cuts and outsourcing pose labor management challenges</t>
  </si>
  <si>
    <t>AAL</t>
  </si>
  <si>
    <t>QBE INSURANCE GROUP LIMITED</t>
  </si>
  <si>
    <t>8058</t>
  </si>
  <si>
    <t>REA GROUP LTD</t>
  </si>
  <si>
    <t>6201</t>
  </si>
  <si>
    <t>RAMSAY HEALTH CARE LIMITED</t>
  </si>
  <si>
    <t>BAYN</t>
  </si>
  <si>
    <t>RIO TINTO LIMITED</t>
  </si>
  <si>
    <t>BNZL</t>
  </si>
  <si>
    <t>RESOLUTE MINING LIMITED</t>
  </si>
  <si>
    <t>AU000000RSG6</t>
  </si>
  <si>
    <t>NOKIA</t>
  </si>
  <si>
    <t>SOUTH32 LIMITED</t>
  </si>
  <si>
    <t>STERV</t>
  </si>
  <si>
    <t>SCENTRE GROUP</t>
  </si>
  <si>
    <t>2353</t>
  </si>
  <si>
    <t>SEEK LIMITED</t>
  </si>
  <si>
    <t>L</t>
  </si>
  <si>
    <t>STOCKLAND CORPORATION LTD</t>
  </si>
  <si>
    <t>ARE</t>
  </si>
  <si>
    <t>SONIC HEALTHCARE LIMITED</t>
  </si>
  <si>
    <t>0285</t>
  </si>
  <si>
    <t>WASHINGTON H. SOUL PATTINSON AND COMPANY LIMITED</t>
  </si>
  <si>
    <t>CAP</t>
  </si>
  <si>
    <t>SANTOS LIMITED</t>
  </si>
  <si>
    <t>SUNCORP GROUP LIMITED</t>
  </si>
  <si>
    <t>BAJFINANCE</t>
  </si>
  <si>
    <t>SYDNEY AIRPORT HOLDINGS PTY LIMITED</t>
  </si>
  <si>
    <t>Strong health and safety controls, robust noise mitigation strategy</t>
  </si>
  <si>
    <t>HEXA B</t>
  </si>
  <si>
    <t>TABCORP HOLDINGS LIMITED</t>
  </si>
  <si>
    <t>AYI</t>
  </si>
  <si>
    <t>TRANSURBAN GROUP</t>
  </si>
  <si>
    <t>601390</t>
  </si>
  <si>
    <t>TELSTRA CORPORATION LIMITED</t>
  </si>
  <si>
    <t>LLC</t>
  </si>
  <si>
    <t>TREASURY WINE ESTATES LIMITED</t>
  </si>
  <si>
    <t>BAC</t>
  </si>
  <si>
    <t>WESTPAC BANKING CORPORATION</t>
  </si>
  <si>
    <t>1878</t>
  </si>
  <si>
    <t>WESFARMERS LIMITED</t>
  </si>
  <si>
    <t>CTAS</t>
  </si>
  <si>
    <t>WOOLWORTHS GROUP LIMITED</t>
  </si>
  <si>
    <t>CTBI</t>
  </si>
  <si>
    <t>WOODSIDE PETROLEUM LTD.</t>
  </si>
  <si>
    <t>DORM</t>
  </si>
  <si>
    <t>ECPG</t>
  </si>
  <si>
    <t>COLES GROUP LIMITED</t>
  </si>
  <si>
    <t>EPAY</t>
  </si>
  <si>
    <t>AMPOL LIMITED</t>
  </si>
  <si>
    <t>FFIV</t>
  </si>
  <si>
    <t>TPG TELECOM LIMITED</t>
  </si>
  <si>
    <t>Weak perceived labor management programs to help in tackling merger-related complexities</t>
  </si>
  <si>
    <t>BIIB</t>
  </si>
  <si>
    <t>Concerns over PFAS contamination and corporate governance practices drive downgrade</t>
  </si>
  <si>
    <t>BDMS</t>
  </si>
  <si>
    <t>KBC GROEP N.V.</t>
  </si>
  <si>
    <t>HELE</t>
  </si>
  <si>
    <t>SOFINA S.A.</t>
  </si>
  <si>
    <t>INCY</t>
  </si>
  <si>
    <t>SNEX</t>
  </si>
  <si>
    <t>GROEP BRUSSEL LAMBERT NV</t>
  </si>
  <si>
    <t>8113</t>
  </si>
  <si>
    <t>PROXIMUS NV</t>
  </si>
  <si>
    <t>6841</t>
  </si>
  <si>
    <t>GALAPAGOS NV</t>
  </si>
  <si>
    <t>6861</t>
  </si>
  <si>
    <t>ELIA GROUP SA</t>
  </si>
  <si>
    <t>601998</t>
  </si>
  <si>
    <t>ETABLISSEMENTEN FRANZ COLRUYT N.V.</t>
  </si>
  <si>
    <t>1109</t>
  </si>
  <si>
    <t>AGEAS SA</t>
  </si>
  <si>
    <t>2651</t>
  </si>
  <si>
    <t>ANHEUSER-BUSCH INBEV SA</t>
  </si>
  <si>
    <t>BSX</t>
  </si>
  <si>
    <t>UMICORE SA</t>
  </si>
  <si>
    <t>BNS</t>
  </si>
  <si>
    <t>ALIBABA HEALTH INFORMATION TECHNOLOGY LIMITED</t>
  </si>
  <si>
    <t>CAG</t>
  </si>
  <si>
    <t>Alibaba Pictures Group Limited</t>
  </si>
  <si>
    <t>KOMB</t>
  </si>
  <si>
    <t>ARCH CAPITAL GROUP LTD.</t>
  </si>
  <si>
    <t>ISRG</t>
  </si>
  <si>
    <t>ARGO GROUP INTERNATIONAL HOLDINGS, LTD.</t>
  </si>
  <si>
    <t>LHCG</t>
  </si>
  <si>
    <t>ASSURED GUARANTY LTD.</t>
  </si>
  <si>
    <t>JKHY</t>
  </si>
  <si>
    <t>ATHENE HOLDING LTD.</t>
  </si>
  <si>
    <t>KFRC</t>
  </si>
  <si>
    <t>AXIS CAPITAL HOLDINGS LIMITED</t>
  </si>
  <si>
    <t>KLIC</t>
  </si>
  <si>
    <t>AXALTA COATING SYSTEMS LTD.</t>
  </si>
  <si>
    <t>601808</t>
  </si>
  <si>
    <t>BEIJING ENTERPRISES WATER GROUP LIMITED</t>
  </si>
  <si>
    <t>2875</t>
  </si>
  <si>
    <t>Beijing Energy International Holding Co., Ltd</t>
  </si>
  <si>
    <t>4204</t>
  </si>
  <si>
    <t>BRILLIANCE CHINA AUTOMOTIVE HOLDINGS LIMITED</t>
  </si>
  <si>
    <t>GENP</t>
  </si>
  <si>
    <t>BUNGE LIMITED</t>
  </si>
  <si>
    <t>3323</t>
  </si>
  <si>
    <t>CHINA GAS HOLDINGS LIMITED</t>
  </si>
  <si>
    <t>C31</t>
  </si>
  <si>
    <t>CHINA RESOURCES GAS GROUP LIMITED</t>
  </si>
  <si>
    <t>ASGN</t>
  </si>
  <si>
    <t>China Everbright Water Limited</t>
  </si>
  <si>
    <t>THRM</t>
  </si>
  <si>
    <t>China Youzan Limited</t>
  </si>
  <si>
    <t>HRTX</t>
  </si>
  <si>
    <t>CK INFRASTRUCTURE HOLDINGS LIMITED</t>
  </si>
  <si>
    <t>BPOP</t>
  </si>
  <si>
    <t>CONCORD NEW ENERGY GROUP LIMITED</t>
  </si>
  <si>
    <t>9062</t>
  </si>
  <si>
    <t>COSCO SHIPPING Ports Limited</t>
  </si>
  <si>
    <t>9433</t>
  </si>
  <si>
    <t>CREDICORP LTD.</t>
  </si>
  <si>
    <t>CMC</t>
  </si>
  <si>
    <t>ESSENT GROUP LTD</t>
  </si>
  <si>
    <t>FM</t>
  </si>
  <si>
    <t>EVEREST RE GROUP, LTD.</t>
  </si>
  <si>
    <t>AEIS</t>
  </si>
  <si>
    <t>FLEX LNG LTD.</t>
  </si>
  <si>
    <t>BMG359472021</t>
  </si>
  <si>
    <t>AEO</t>
  </si>
  <si>
    <t>GOME Retail Holdings Limited</t>
  </si>
  <si>
    <t>388</t>
  </si>
  <si>
    <t>HELEN OF TROY LIMITED</t>
  </si>
  <si>
    <t>392</t>
  </si>
  <si>
    <t>Hongkong Land Holdings Limited</t>
  </si>
  <si>
    <t>493</t>
  </si>
  <si>
    <t>IHS MARKIT LTD.</t>
  </si>
  <si>
    <t>4452</t>
  </si>
  <si>
    <t>INVESCO LTD.</t>
  </si>
  <si>
    <t>AI</t>
  </si>
  <si>
    <t>JARDINE MATHESON HOLDINGS LIMITED</t>
  </si>
  <si>
    <t>4739</t>
  </si>
  <si>
    <t>JARDINE STRATEGIC HOLDINGS LIMITED</t>
  </si>
  <si>
    <t>AKBNK</t>
  </si>
  <si>
    <t>KUNLUN ENERGY COMPANY LIMITED</t>
  </si>
  <si>
    <t>FTS</t>
  </si>
  <si>
    <t>MARVELL TECHNOLOGY GROUP LTD.</t>
  </si>
  <si>
    <t>RHC</t>
  </si>
  <si>
    <t>NINE DRAGONS PAPER (HOLDINGS) LIMITED</t>
  </si>
  <si>
    <t>600011</t>
  </si>
  <si>
    <t>NORWEGIAN CRUISE LINE HOLDINGS LTD.</t>
  </si>
  <si>
    <t>CEZ</t>
  </si>
  <si>
    <t>RENAISSANCERE HOLDINGS LTD.</t>
  </si>
  <si>
    <t>992</t>
  </si>
  <si>
    <t>SHENZHEN INTERNATIONAL HOLDINGS LIMITED</t>
  </si>
  <si>
    <t>CNO</t>
  </si>
  <si>
    <t>SIGNET JEWELERS LIMITED</t>
  </si>
  <si>
    <t>CNP</t>
  </si>
  <si>
    <t>LIBERTY LATIN AMERICA LTD.</t>
  </si>
  <si>
    <t>WES</t>
  </si>
  <si>
    <t>TRITON INTERNATIONAL LIMITED</t>
  </si>
  <si>
    <t>2379</t>
  </si>
  <si>
    <t>WHITE MOUNTAINS INSURANCE GROUP, LTD.</t>
  </si>
  <si>
    <t>CR</t>
  </si>
  <si>
    <t>AMBEV S.A.</t>
  </si>
  <si>
    <t>CUZ</t>
  </si>
  <si>
    <t>B3 S.A. - BRASIL, BOLSA, BALCAO</t>
  </si>
  <si>
    <t>6481</t>
  </si>
  <si>
    <t>BANCO DO BRASIL S.A.</t>
  </si>
  <si>
    <t>MS</t>
  </si>
  <si>
    <t>Banco Bradesco S.A.</t>
  </si>
  <si>
    <t>WBC</t>
  </si>
  <si>
    <t>XRO</t>
  </si>
  <si>
    <t>BB Seguridade Participacoes S.A.</t>
  </si>
  <si>
    <t>DCI</t>
  </si>
  <si>
    <t>BANCO BTG PACTUAL S.A.</t>
  </si>
  <si>
    <t>DHR</t>
  </si>
  <si>
    <t>Petrobras Distribuidora S.A.</t>
  </si>
  <si>
    <t>DGE</t>
  </si>
  <si>
    <t>BRF S.A.</t>
  </si>
  <si>
    <t>CLGX</t>
  </si>
  <si>
    <t>BR Properties S.A.</t>
  </si>
  <si>
    <t>FBC</t>
  </si>
  <si>
    <t>B2W - COMPANHIA DIGITAL</t>
  </si>
  <si>
    <t>FCX</t>
  </si>
  <si>
    <t>CCR S.A.</t>
  </si>
  <si>
    <t>FE</t>
  </si>
  <si>
    <t>Companhia Energetica de Minas Gerais - CEMIG</t>
  </si>
  <si>
    <t>LUMI</t>
  </si>
  <si>
    <t>ATACADAO S.A.</t>
  </si>
  <si>
    <t>CCRO3</t>
  </si>
  <si>
    <t>COSAN S.A.</t>
  </si>
  <si>
    <t>COH</t>
  </si>
  <si>
    <t>Companhia Siderurgica Nacional</t>
  </si>
  <si>
    <t>INDF</t>
  </si>
  <si>
    <t>ENGIE BRASIL ENERGIA S.A.</t>
  </si>
  <si>
    <t>INKP</t>
  </si>
  <si>
    <t>Centrais Eletricas Brasileiras S.A.</t>
  </si>
  <si>
    <t>CSU</t>
  </si>
  <si>
    <t>ENERGISA S.A.</t>
  </si>
  <si>
    <t>ACA</t>
  </si>
  <si>
    <t>EQUATORIAL ENERGIA S.A.</t>
  </si>
  <si>
    <t>97GM</t>
  </si>
  <si>
    <t>GERDAU S.A.</t>
  </si>
  <si>
    <t>DRX</t>
  </si>
  <si>
    <t>Notre Dame Intermedica Participacoes S.A.</t>
  </si>
  <si>
    <t>8601</t>
  </si>
  <si>
    <t>Hapvida Participacoes e Investimentos S/A</t>
  </si>
  <si>
    <t>GPK</t>
  </si>
  <si>
    <t>Hypera S.A.</t>
  </si>
  <si>
    <t>006800</t>
  </si>
  <si>
    <t>ITAUSA S.A.</t>
  </si>
  <si>
    <t>AIR</t>
  </si>
  <si>
    <t>ITAU UNIBANCO HOLDING S.A.</t>
  </si>
  <si>
    <t>SMDS</t>
  </si>
  <si>
    <t>JBS S.A.</t>
  </si>
  <si>
    <t>EXX</t>
  </si>
  <si>
    <t>KLABIN S.A.</t>
  </si>
  <si>
    <t>EL</t>
  </si>
  <si>
    <t>LOJAS AMERICANAS S.A.</t>
  </si>
  <si>
    <t>LUND B</t>
  </si>
  <si>
    <t>LOJAS RENNER S.A.</t>
  </si>
  <si>
    <t>H78</t>
  </si>
  <si>
    <t>MAGAZINE LUIZA S.A.</t>
  </si>
  <si>
    <t>J</t>
  </si>
  <si>
    <t>NATURA &amp; CO HOLDING S.A.</t>
  </si>
  <si>
    <t>032500</t>
  </si>
  <si>
    <t>Petroleo Brasileiro S.A. (Petrobras)</t>
  </si>
  <si>
    <t>COV</t>
  </si>
  <si>
    <t>KSS</t>
  </si>
  <si>
    <t>RAIA DROGASIL S.A.</t>
  </si>
  <si>
    <t>GFC</t>
  </si>
  <si>
    <t>RUMO S.A.</t>
  </si>
  <si>
    <t>VIFN</t>
  </si>
  <si>
    <t>LOCALIZA RENT A CAR S.A.</t>
  </si>
  <si>
    <t>GGB</t>
  </si>
  <si>
    <t>Banco Santander (Brasil) S.A.</t>
  </si>
  <si>
    <t>086280</t>
  </si>
  <si>
    <t>Companhia de Saneamento Basico do Estado de Sao Paulo - SABESP</t>
  </si>
  <si>
    <t>GAPB</t>
  </si>
  <si>
    <t>SUL AMERICA S.A.</t>
  </si>
  <si>
    <t>MFC</t>
  </si>
  <si>
    <t>SUZANO S.A.</t>
  </si>
  <si>
    <t>JHG</t>
  </si>
  <si>
    <t>TIM S/A</t>
  </si>
  <si>
    <t>ILD</t>
  </si>
  <si>
    <t>ULTRAPAR PARTICIPACOES S.A.</t>
  </si>
  <si>
    <t>600690</t>
  </si>
  <si>
    <t>VALE S.A.</t>
  </si>
  <si>
    <t>601166</t>
  </si>
  <si>
    <t>TELEFONICA BRASIL S.A.</t>
  </si>
  <si>
    <t>011170</t>
  </si>
  <si>
    <t>VIA VAREJO S.A.</t>
  </si>
  <si>
    <t>IAG</t>
  </si>
  <si>
    <t>IBE</t>
  </si>
  <si>
    <t>MINES AGNICO EAGLE LIMITEE</t>
  </si>
  <si>
    <t>AIR CANADA</t>
  </si>
  <si>
    <t>LZB</t>
  </si>
  <si>
    <t>ALGONQUIN POWER &amp; UTILITIES CORP.</t>
  </si>
  <si>
    <t>JMT</t>
  </si>
  <si>
    <t>ALIMENTATION COUCHE-TARD INC.</t>
  </si>
  <si>
    <t>MAA</t>
  </si>
  <si>
    <t>AltaGas Ltd.</t>
  </si>
  <si>
    <t>M44U</t>
  </si>
  <si>
    <t>ATCO LTD.</t>
  </si>
  <si>
    <t>UNVR</t>
  </si>
  <si>
    <t>BCE Inc.</t>
  </si>
  <si>
    <t>UCG</t>
  </si>
  <si>
    <t>BALLARD POWER SYSTEMS INC.</t>
  </si>
  <si>
    <t>INGA</t>
  </si>
  <si>
    <t>BANQUE DE MONTREAL</t>
  </si>
  <si>
    <t>051910</t>
  </si>
  <si>
    <t>THE BANK OF NOVA SCOTIA</t>
  </si>
  <si>
    <t>STO</t>
  </si>
  <si>
    <t>SOCIETE AURIFERE BARRICK</t>
  </si>
  <si>
    <t>UDR</t>
  </si>
  <si>
    <t>BAUSCH HEALTH COMPANIES INC.</t>
  </si>
  <si>
    <t>KRZ</t>
  </si>
  <si>
    <t>BlackBerry Limited</t>
  </si>
  <si>
    <t>MTZ</t>
  </si>
  <si>
    <t>BROOKFIELD ASSET MANAGEMENT INC.</t>
  </si>
  <si>
    <t>LI</t>
  </si>
  <si>
    <t>ML</t>
  </si>
  <si>
    <t>B2GOLD CORP.</t>
  </si>
  <si>
    <t>XOM</t>
  </si>
  <si>
    <t>CAE INC.</t>
  </si>
  <si>
    <t>HON</t>
  </si>
  <si>
    <t>CCL INDUSTRIES INC.</t>
  </si>
  <si>
    <t>035760</t>
  </si>
  <si>
    <t>CGI INC.</t>
  </si>
  <si>
    <t>ORBIA*</t>
  </si>
  <si>
    <t>CORPORATION CAMECO</t>
  </si>
  <si>
    <t>NHY</t>
  </si>
  <si>
    <t>FONDS DE PLACEMENT IMMOBILIER D'IMMEUBLES RESIDENTIELS CANADIEN</t>
  </si>
  <si>
    <t>SSAB A</t>
  </si>
  <si>
    <t>BANQUE CANADIENNE IMPERIALE DE COMMERCE</t>
  </si>
  <si>
    <t>1802</t>
  </si>
  <si>
    <t>Compagnie des chemins de fer nationaux du Canada</t>
  </si>
  <si>
    <t>OMV</t>
  </si>
  <si>
    <t>CANADIAN NATURAL RESOURCES LIMITED</t>
  </si>
  <si>
    <t>8697</t>
  </si>
  <si>
    <t>CHEMIN DE FER CANADIEN PACIFIQUE LIMITEE</t>
  </si>
  <si>
    <t>C6L</t>
  </si>
  <si>
    <t>CANADIAN TIRE CORPORATION, LIMITED</t>
  </si>
  <si>
    <t>DEMANT</t>
  </si>
  <si>
    <t>CANADIAN UTILITIES LIMITED</t>
  </si>
  <si>
    <t>WKL</t>
  </si>
  <si>
    <t>Canopy Growth Corporation</t>
  </si>
  <si>
    <t>SMIN</t>
  </si>
  <si>
    <t>Cenovus Energy Inc.</t>
  </si>
  <si>
    <t>III</t>
  </si>
  <si>
    <t>Constellation Software Inc.</t>
  </si>
  <si>
    <t>SALM</t>
  </si>
  <si>
    <t>DOLLARAMA INC.</t>
  </si>
  <si>
    <t>PKO</t>
  </si>
  <si>
    <t>EMERA INCORPORATED</t>
  </si>
  <si>
    <t>PSON</t>
  </si>
  <si>
    <t>EMPIRE COMPANY LIMITED</t>
  </si>
  <si>
    <t>OCFC</t>
  </si>
  <si>
    <t>Enbridge Inc.</t>
  </si>
  <si>
    <t>SGMO</t>
  </si>
  <si>
    <t>FAIRFAX FINANCIAL HOLDINGS LIMITED</t>
  </si>
  <si>
    <t>NXGN</t>
  </si>
  <si>
    <t>FIRST QUANTUM MINERALS LTD.</t>
  </si>
  <si>
    <t>OSUR</t>
  </si>
  <si>
    <t>OTEX</t>
  </si>
  <si>
    <t>Fortis Inc.</t>
  </si>
  <si>
    <t>MODV</t>
  </si>
  <si>
    <t>Franco-Nevada Corporation</t>
  </si>
  <si>
    <t>PB</t>
  </si>
  <si>
    <t>GFL ENVIRONMENTAL INC.</t>
  </si>
  <si>
    <t>QBE</t>
  </si>
  <si>
    <t>LES VETEMENTS DE SPORT GILDAN INC.</t>
  </si>
  <si>
    <t>RATCH</t>
  </si>
  <si>
    <t>GREAT-WEST LIFECO INC.</t>
  </si>
  <si>
    <t>PAYX</t>
  </si>
  <si>
    <t>HYDRO ONE LIMITED</t>
  </si>
  <si>
    <t>PCAR</t>
  </si>
  <si>
    <t>iA Societe Financiere Inc.</t>
  </si>
  <si>
    <t>SPTN</t>
  </si>
  <si>
    <t>IMAX CORPORATION</t>
  </si>
  <si>
    <t>MKTX</t>
  </si>
  <si>
    <t>COMPAGNIE PETROLIERE IMPERIALE LTEE</t>
  </si>
  <si>
    <t>RGLD</t>
  </si>
  <si>
    <t>Intact Corporation financiere</t>
  </si>
  <si>
    <t>SCHN</t>
  </si>
  <si>
    <t>INTER PIPELINE LTD.</t>
  </si>
  <si>
    <t>SCHW</t>
  </si>
  <si>
    <t>KEYERA CORP.</t>
  </si>
  <si>
    <t>NATI</t>
  </si>
  <si>
    <t>KINROSS GOLD CORPORATION</t>
  </si>
  <si>
    <t>SP</t>
  </si>
  <si>
    <t>KIRKLAND LAKE GOLD LTD.</t>
  </si>
  <si>
    <t>MNRO</t>
  </si>
  <si>
    <t>Lions Gate Entertainment Corp.</t>
  </si>
  <si>
    <t>REC</t>
  </si>
  <si>
    <t>LES COMPAGNIES LOBLAW LIMITEE</t>
  </si>
  <si>
    <t>PEGA</t>
  </si>
  <si>
    <t>Lundin Mining Corporation</t>
  </si>
  <si>
    <t>TROW</t>
  </si>
  <si>
    <t>Magna International Inc.</t>
  </si>
  <si>
    <t>WDFC</t>
  </si>
  <si>
    <t>MANULIFE FINANCIAL CORP</t>
  </si>
  <si>
    <t>XRAY</t>
  </si>
  <si>
    <t>Masonite International Corporation</t>
  </si>
  <si>
    <t>WERN</t>
  </si>
  <si>
    <t>METRO INC.</t>
  </si>
  <si>
    <t>Strong corporate governance practices and robust quality control measures</t>
  </si>
  <si>
    <t>UBSI</t>
  </si>
  <si>
    <t>BANQUE NATIONALE DU CANADA</t>
  </si>
  <si>
    <t>UCTT</t>
  </si>
  <si>
    <t>NORTHLAND POWER INC.</t>
  </si>
  <si>
    <t>VSAT</t>
  </si>
  <si>
    <t>NOVANTA INC.</t>
  </si>
  <si>
    <t>MYE</t>
  </si>
  <si>
    <t>Nutrien Ltd.</t>
  </si>
  <si>
    <t>PPG</t>
  </si>
  <si>
    <t>ONEX CORPORATION</t>
  </si>
  <si>
    <t>PNC</t>
  </si>
  <si>
    <t>Open Text Corporation</t>
  </si>
  <si>
    <t>NVR</t>
  </si>
  <si>
    <t>Pan American Silver Corp.</t>
  </si>
  <si>
    <t>WPM</t>
  </si>
  <si>
    <t>PARKLAND CORPORATION</t>
  </si>
  <si>
    <t>RY</t>
  </si>
  <si>
    <t>PEMBINA PIPELINE CORPORATION</t>
  </si>
  <si>
    <t>Z74</t>
  </si>
  <si>
    <t>POWER CORPORATION DU CANADA</t>
  </si>
  <si>
    <t>RHI</t>
  </si>
  <si>
    <t>QUEBECOR INC.</t>
  </si>
  <si>
    <t>VALE3</t>
  </si>
  <si>
    <t>Restaurant Brands International Inc.</t>
  </si>
  <si>
    <t>WEC</t>
  </si>
  <si>
    <t>RIOCAN REAL ESTATE INVESTMENT TRUST</t>
  </si>
  <si>
    <t>RNR</t>
  </si>
  <si>
    <t>RITCHIE BROS. AUCTIONEERS INCORPORATED</t>
  </si>
  <si>
    <t>VMW</t>
  </si>
  <si>
    <t>Rogers Communications Inc.</t>
  </si>
  <si>
    <t>WSO</t>
  </si>
  <si>
    <t>BANQUE ROYALE DU CANADA</t>
  </si>
  <si>
    <t>YAR</t>
  </si>
  <si>
    <t>SAPUTO INC.</t>
  </si>
  <si>
    <t>SAF</t>
  </si>
  <si>
    <t>SHAW COMMUNICATIONS INC.</t>
  </si>
  <si>
    <t>Improved data security practices; risks related to corporate governance and labor management persist</t>
  </si>
  <si>
    <t>SOL</t>
  </si>
  <si>
    <t>SHOPIFY INC.</t>
  </si>
  <si>
    <t>Sun Life Financial Inc.</t>
  </si>
  <si>
    <t>Suncor Energy Inc.</t>
  </si>
  <si>
    <t>ANTM</t>
  </si>
  <si>
    <t>TMX Group Limited</t>
  </si>
  <si>
    <t>TDY</t>
  </si>
  <si>
    <t>TC Energy Corporation</t>
  </si>
  <si>
    <t>T</t>
  </si>
  <si>
    <t>Ressources Teck Limitee</t>
  </si>
  <si>
    <t>WTB</t>
  </si>
  <si>
    <t>TELUS Corporation</t>
  </si>
  <si>
    <t>WW</t>
  </si>
  <si>
    <t>THOMSON REUTERS CORPORATION</t>
  </si>
  <si>
    <t>OMI</t>
  </si>
  <si>
    <t>INDUSTRIES TOROMONT LTEE</t>
  </si>
  <si>
    <t>EGIE3</t>
  </si>
  <si>
    <t>LA BANQUE TORONTO-DOMINION</t>
  </si>
  <si>
    <t>WEGE3</t>
  </si>
  <si>
    <t>GROUPE WSP GLOBAL INC.</t>
  </si>
  <si>
    <t>WCC</t>
  </si>
  <si>
    <t>WASTE CONNECTIONS, INC.</t>
  </si>
  <si>
    <t>EOAN</t>
  </si>
  <si>
    <t>GEORGE WESTON LIMITEE</t>
  </si>
  <si>
    <t>LHA</t>
  </si>
  <si>
    <t>Wheaton Precious Metals Corp.</t>
  </si>
  <si>
    <t>028050</t>
  </si>
  <si>
    <t>TENAGA</t>
  </si>
  <si>
    <t>YAMANA GOLD INC.</t>
  </si>
  <si>
    <t>MEL</t>
  </si>
  <si>
    <t>SCR</t>
  </si>
  <si>
    <t>RBA</t>
  </si>
  <si>
    <t>2303</t>
  </si>
  <si>
    <t>Dip in governance; but labor management, and data protection practices remain strong</t>
  </si>
  <si>
    <t>1476</t>
  </si>
  <si>
    <t>ECOPETROL</t>
  </si>
  <si>
    <t>Chocoladefabriken Lindt &amp; Spruengli AG</t>
  </si>
  <si>
    <t>MTX</t>
  </si>
  <si>
    <t>2327</t>
  </si>
  <si>
    <t>QIBK</t>
  </si>
  <si>
    <t>Robust ESG-related programs, but business ethics and product safety lawsuits continue</t>
  </si>
  <si>
    <t>MARK</t>
  </si>
  <si>
    <t>021240</t>
  </si>
  <si>
    <t>COLBUN</t>
  </si>
  <si>
    <t>2007</t>
  </si>
  <si>
    <t>008770</t>
  </si>
  <si>
    <t>LEG</t>
  </si>
  <si>
    <t>HES</t>
  </si>
  <si>
    <t>The Swatch Group AG</t>
  </si>
  <si>
    <t>CP</t>
  </si>
  <si>
    <t>CPB</t>
  </si>
  <si>
    <t>CRI</t>
  </si>
  <si>
    <t>TEMENOS AG</t>
  </si>
  <si>
    <t>DLB</t>
  </si>
  <si>
    <t>WM</t>
  </si>
  <si>
    <t>ECL</t>
  </si>
  <si>
    <t>GRA</t>
  </si>
  <si>
    <t>EMS-CHEMIE HOLDING AG</t>
  </si>
  <si>
    <t>LHX</t>
  </si>
  <si>
    <t>ITW</t>
  </si>
  <si>
    <t>ITGR</t>
  </si>
  <si>
    <t>NCR</t>
  </si>
  <si>
    <t>Kuehne + Nagel International AG</t>
  </si>
  <si>
    <t>AXS</t>
  </si>
  <si>
    <t>Logitech international S.A.</t>
  </si>
  <si>
    <t>ACN</t>
  </si>
  <si>
    <t>AMG</t>
  </si>
  <si>
    <t>Nestle S.A.</t>
  </si>
  <si>
    <t>DRE</t>
  </si>
  <si>
    <t>Chubb Limited</t>
  </si>
  <si>
    <t>JWN</t>
  </si>
  <si>
    <t>Julius Baer Gruppe AG</t>
  </si>
  <si>
    <t>HPQ</t>
  </si>
  <si>
    <t>TE Connectivity Ltd.</t>
  </si>
  <si>
    <t>CLX</t>
  </si>
  <si>
    <t>Garmin Ltd.</t>
  </si>
  <si>
    <t>CMA</t>
  </si>
  <si>
    <t>CMI</t>
  </si>
  <si>
    <t>BAX</t>
  </si>
  <si>
    <t>COMPAGNIE FINANCIERE RICHEMONT SA</t>
  </si>
  <si>
    <t>BARC</t>
  </si>
  <si>
    <t>4613</t>
  </si>
  <si>
    <t>4716</t>
  </si>
  <si>
    <t>4732</t>
  </si>
  <si>
    <t>Landis+Gyr Group AG</t>
  </si>
  <si>
    <t>CH0371153492</t>
  </si>
  <si>
    <t>ALB</t>
  </si>
  <si>
    <t>4967</t>
  </si>
  <si>
    <t>Alcon AG</t>
  </si>
  <si>
    <t>BVI</t>
  </si>
  <si>
    <t>Empresas CMPC S.A.</t>
  </si>
  <si>
    <t>ABMD</t>
  </si>
  <si>
    <t>Enel Chile S.A.</t>
  </si>
  <si>
    <t>AMAT</t>
  </si>
  <si>
    <t>ASSA B</t>
  </si>
  <si>
    <t>Banco Santander-Chile</t>
  </si>
  <si>
    <t>CATY</t>
  </si>
  <si>
    <t>COMPANIA CERVECERIAS UNIDAS S.A.</t>
  </si>
  <si>
    <t>CHMF</t>
  </si>
  <si>
    <t>Colbun S.A.</t>
  </si>
  <si>
    <t>CLH</t>
  </si>
  <si>
    <t>Enel Americas S.A.</t>
  </si>
  <si>
    <t>576</t>
  </si>
  <si>
    <t>FALABELLA S.A.</t>
  </si>
  <si>
    <t>9766</t>
  </si>
  <si>
    <t>Empresas Copec S.A.</t>
  </si>
  <si>
    <t>6503</t>
  </si>
  <si>
    <t>Sociedad Quimica y Minera de Chile S.A.</t>
  </si>
  <si>
    <t>6702</t>
  </si>
  <si>
    <t>Ping An Bank Co., Ltd.</t>
  </si>
  <si>
    <t>9432</t>
  </si>
  <si>
    <t>CHINA VANKE CO., LTD.</t>
  </si>
  <si>
    <t>6758</t>
  </si>
  <si>
    <t>Inner Mongolia Yili Industrial Group Co., Ltd.</t>
  </si>
  <si>
    <t>BHP</t>
  </si>
  <si>
    <t>SANAN OPTOELECTRONICS CO., LTD.</t>
  </si>
  <si>
    <t>BXB</t>
  </si>
  <si>
    <t>SAIC Motor Corporation Limited</t>
  </si>
  <si>
    <t>FME</t>
  </si>
  <si>
    <t>Wuliangye Yibin Co., Ltd.</t>
  </si>
  <si>
    <t>ASELS</t>
  </si>
  <si>
    <t>SHANGHAI PUDONG DEVELOPMENT BANK CO., LTD.</t>
  </si>
  <si>
    <t>ATI</t>
  </si>
  <si>
    <t>JIANGSU HENGRUI MEDICINE CO.,LTD.</t>
  </si>
  <si>
    <t>AVT</t>
  </si>
  <si>
    <t>CHINA MINSHENG BANKING CORP., LTD.</t>
  </si>
  <si>
    <t>BAP</t>
  </si>
  <si>
    <t>Wanhua Chemical Group Co., Ltd.</t>
  </si>
  <si>
    <t>AZO</t>
  </si>
  <si>
    <t>Kweichow Moutai Co., Ltd.</t>
  </si>
  <si>
    <t>BC</t>
  </si>
  <si>
    <t>ANHUI CONCH CEMENT COMPANY LIMITED</t>
  </si>
  <si>
    <t>CACC</t>
  </si>
  <si>
    <t>China Merchants Bank Co., Ltd.</t>
  </si>
  <si>
    <t>IBM</t>
  </si>
  <si>
    <t>CITIC Securities Company Limited</t>
  </si>
  <si>
    <t>1928</t>
  </si>
  <si>
    <t>China Yangtze Power Co., Ltd.</t>
  </si>
  <si>
    <t>FOLD</t>
  </si>
  <si>
    <t>Poly Developments and Holdings Group Co., Ltd.</t>
  </si>
  <si>
    <t>AMED</t>
  </si>
  <si>
    <t>Guoxuan High-tech Co., Ltd.</t>
  </si>
  <si>
    <t>EGHT</t>
  </si>
  <si>
    <t>INDUSTRIAL AND COMMERCIAL BANK OF CHINA LIMITED</t>
  </si>
  <si>
    <t>DISH</t>
  </si>
  <si>
    <t>INDUSTRIAL BANK CO.,LTD.</t>
  </si>
  <si>
    <t>2002</t>
  </si>
  <si>
    <t>Ping An Insurance (Group) Company of China, Ltd.</t>
  </si>
  <si>
    <t>BTO</t>
  </si>
  <si>
    <t>Bank of Communications Co., Ltd.</t>
  </si>
  <si>
    <t>HFWA</t>
  </si>
  <si>
    <t>China Molybdenum Co., Ltd.</t>
  </si>
  <si>
    <t>HLIT</t>
  </si>
  <si>
    <t>Shandong Weigao Group Medical Polymer Company Limited</t>
  </si>
  <si>
    <t>INTC</t>
  </si>
  <si>
    <t>Dongjiang Environmental Company Limited</t>
  </si>
  <si>
    <t>7202</t>
  </si>
  <si>
    <t>CHINA CITIC BANK CORPORATION LIMITED</t>
  </si>
  <si>
    <t>8001</t>
  </si>
  <si>
    <t>Air China Limited</t>
  </si>
  <si>
    <t>8308</t>
  </si>
  <si>
    <t>8031</t>
  </si>
  <si>
    <t>BANK OF CHINA LIMITED</t>
  </si>
  <si>
    <t>HSIC</t>
  </si>
  <si>
    <t>HUBG</t>
  </si>
  <si>
    <t>Beijing Capital International Airport Company Limited</t>
  </si>
  <si>
    <t>HTLF</t>
  </si>
  <si>
    <t>BYD COMPANY LIMITED</t>
  </si>
  <si>
    <t>MTCH</t>
  </si>
  <si>
    <t>China Communications Services Corporation Limited</t>
  </si>
  <si>
    <t>GRMN</t>
  </si>
  <si>
    <t>CHINA CONSTRUCTION BANK CORPORATION</t>
  </si>
  <si>
    <t>IBOC</t>
  </si>
  <si>
    <t>COSCO SHIPPING Holdings Co., Ltd.</t>
  </si>
  <si>
    <t>IIVI</t>
  </si>
  <si>
    <t>China Life Insurance Company Limited</t>
  </si>
  <si>
    <t>7741</t>
  </si>
  <si>
    <t>MNST</t>
  </si>
  <si>
    <t>China National Building Material Company Limited</t>
  </si>
  <si>
    <t>6988</t>
  </si>
  <si>
    <t>China Oilfield Services Limited</t>
  </si>
  <si>
    <t>BLL</t>
  </si>
  <si>
    <t>China Petroleum &amp; Chemical Corporation</t>
  </si>
  <si>
    <t>2005</t>
  </si>
  <si>
    <t>China Shenhua Energy Company Limited</t>
  </si>
  <si>
    <t>China Southern Airlines Company Limited</t>
  </si>
  <si>
    <t>BHC</t>
  </si>
  <si>
    <t>DONGFENG MOTOR GROUP COMPANY LIMITED</t>
  </si>
  <si>
    <t>BRC</t>
  </si>
  <si>
    <t>Great Wall Motor Company Limited</t>
  </si>
  <si>
    <t>IPGP</t>
  </si>
  <si>
    <t>KTOS</t>
  </si>
  <si>
    <t>Jiangsu Expressway Company Limited</t>
  </si>
  <si>
    <t>JOUT</t>
  </si>
  <si>
    <t>PetroChina Company Limited</t>
  </si>
  <si>
    <t>2871</t>
  </si>
  <si>
    <t>2914</t>
  </si>
  <si>
    <t>8830</t>
  </si>
  <si>
    <t>Tsingtao Brewery Company Limited</t>
  </si>
  <si>
    <t>8801</t>
  </si>
  <si>
    <t>Weichai Power Co., Ltd.</t>
  </si>
  <si>
    <t>4063</t>
  </si>
  <si>
    <t>Yanzhou Coal Mining Company Limited</t>
  </si>
  <si>
    <t>4188</t>
  </si>
  <si>
    <t>ZHEJIANG EXPRESSWAY CO., LTD.</t>
  </si>
  <si>
    <t>4523</t>
  </si>
  <si>
    <t>Zhuzhou CRRC Times Electric Co., Ltd.</t>
  </si>
  <si>
    <t>3808</t>
  </si>
  <si>
    <t>ZTE Corporation</t>
  </si>
  <si>
    <t>3861</t>
  </si>
  <si>
    <t>Zijin Mining Group Company Limited</t>
  </si>
  <si>
    <t>3998</t>
  </si>
  <si>
    <t>PICC Property and Casualty Company Limited</t>
  </si>
  <si>
    <t>3383</t>
  </si>
  <si>
    <t>Bank of Ningbo Co., Ltd</t>
  </si>
  <si>
    <t>ASM</t>
  </si>
  <si>
    <t>HUANENG POWER INTERNATIONAL, INC.</t>
  </si>
  <si>
    <t>APEI</t>
  </si>
  <si>
    <t>China Railway Group Limited</t>
  </si>
  <si>
    <t>NTUS</t>
  </si>
  <si>
    <t>CHINA PACIFIC INSURANCE (GROUP) CO., LTD.</t>
  </si>
  <si>
    <t>BLDP</t>
  </si>
  <si>
    <t>XINJIANG GOLDWIND SCIENCE &amp; TECHNOLOGY CO.,LTD</t>
  </si>
  <si>
    <t>J37</t>
  </si>
  <si>
    <t>China State Construction Engineering Corporation Limited</t>
  </si>
  <si>
    <t>9064</t>
  </si>
  <si>
    <t>SINOPHARM GROUP CO. LTD.</t>
  </si>
  <si>
    <t>9101</t>
  </si>
  <si>
    <t>China Tourism Group Duty Free Corporation Limited</t>
  </si>
  <si>
    <t>9532</t>
  </si>
  <si>
    <t>Aier Eye Hospital Group Co., Ltd.</t>
  </si>
  <si>
    <t>MFG</t>
  </si>
  <si>
    <t>Jiangsu Yanghe Brewery Joint-stock Co., Ltd.</t>
  </si>
  <si>
    <t>ARGO</t>
  </si>
  <si>
    <t>CHINA LONGYUAN POWER GROUP CORPORATION LIMITED</t>
  </si>
  <si>
    <t>4921</t>
  </si>
  <si>
    <t>AKAM</t>
  </si>
  <si>
    <t>Glodon Company Limited</t>
  </si>
  <si>
    <t>ANG</t>
  </si>
  <si>
    <t>CIM</t>
  </si>
  <si>
    <t>Guangzhou Automobile Group Co., Ltd</t>
  </si>
  <si>
    <t>APN</t>
  </si>
  <si>
    <t>AGRICULTURAL BANK OF CHINA LIMITED</t>
  </si>
  <si>
    <t>ORA</t>
  </si>
  <si>
    <t>CMG</t>
  </si>
  <si>
    <t>JA Solar Technology Co., Ltd.</t>
  </si>
  <si>
    <t>CME</t>
  </si>
  <si>
    <t>CHINA EVERBRIGHT BANK COMPANY LIMITED</t>
  </si>
  <si>
    <t>5938</t>
  </si>
  <si>
    <t>Luxshare Precision Industry Co., Ltd.</t>
  </si>
  <si>
    <t>5947</t>
  </si>
  <si>
    <t>Chongqing Zhifei Biological Products Co Ltd</t>
  </si>
  <si>
    <t>6005</t>
  </si>
  <si>
    <t>GCL System Integration Technology Co., Ltd.</t>
  </si>
  <si>
    <t>SUN</t>
  </si>
  <si>
    <t>China Datang Corporation Renewable Power Co., Limited</t>
  </si>
  <si>
    <t>GE</t>
  </si>
  <si>
    <t>Zoomlion Heavy Industry Science And Technology Co., Ltd</t>
  </si>
  <si>
    <t>TLS</t>
  </si>
  <si>
    <t>SPK</t>
  </si>
  <si>
    <t>1093</t>
  </si>
  <si>
    <t>Sungrow Power Supply Co., Ltd.</t>
  </si>
  <si>
    <t>CNR</t>
  </si>
  <si>
    <t>NEW CHINA LIFE INSURANCE COMPANY LTD.</t>
  </si>
  <si>
    <t>6383</t>
  </si>
  <si>
    <t>Haitong Securities Co., Ltd.</t>
  </si>
  <si>
    <t>COF</t>
  </si>
  <si>
    <t>LONGi Green Energy Technology Co., Ltd.</t>
  </si>
  <si>
    <t>GIB.A</t>
  </si>
  <si>
    <t>Shanghai Fosun Pharmaceutical (Group) Co., Ltd.</t>
  </si>
  <si>
    <t>CPT</t>
  </si>
  <si>
    <t>The People's Insurance Company (Group) of China Limited</t>
  </si>
  <si>
    <t>GIL</t>
  </si>
  <si>
    <t>China Galaxy Securities Co., Ltd.</t>
  </si>
  <si>
    <t>ADP</t>
  </si>
  <si>
    <t>Midea Group Co., Ltd.</t>
  </si>
  <si>
    <t>CHINA CINDA ASSET MANAGEMENT CO., LTD.</t>
  </si>
  <si>
    <t>1193</t>
  </si>
  <si>
    <t>Muyuan Foods Co.,Ltd</t>
  </si>
  <si>
    <t>DGX</t>
  </si>
  <si>
    <t>East Group Co., Ltd</t>
  </si>
  <si>
    <t>6752</t>
  </si>
  <si>
    <t>Dynagreen Environmental Protection Group Co., Ltd.</t>
  </si>
  <si>
    <t>ESE</t>
  </si>
  <si>
    <t>Foshan Haitian Flavouring and Food Co Ltd</t>
  </si>
  <si>
    <t>601328</t>
  </si>
  <si>
    <t>GF Securities Co., Ltd.</t>
  </si>
  <si>
    <t>EOG</t>
  </si>
  <si>
    <t>FUYAO GLASS INDUSTRY GROUP CO., LTD.</t>
  </si>
  <si>
    <t>EVR</t>
  </si>
  <si>
    <t>HUATAI SECURITIES CO.,LTD.</t>
  </si>
  <si>
    <t>FRT</t>
  </si>
  <si>
    <t>Wuxi Lead Intelligent Equipment CO.,LTD.</t>
  </si>
  <si>
    <t>BSANTANDER</t>
  </si>
  <si>
    <t>China International Capital Corporation Limited</t>
  </si>
  <si>
    <t>BIMAS</t>
  </si>
  <si>
    <t>China Huarong Asset Management Co., Ltd.</t>
  </si>
  <si>
    <t>C09</t>
  </si>
  <si>
    <t>WENS FOODSTUFF GROUP CO., LTD.</t>
  </si>
  <si>
    <t>BZU</t>
  </si>
  <si>
    <t>POSTAL SAVINGS BANK OF CHINA CO., LTD.</t>
  </si>
  <si>
    <t>LKQ</t>
  </si>
  <si>
    <t>CHINA MERCHANTS SHEKOU INDUSTRIAL ZONE HOLDINGS CO.,LTD</t>
  </si>
  <si>
    <t>600016</t>
  </si>
  <si>
    <t>Bank of Shanghai Co., Ltd.</t>
  </si>
  <si>
    <t>ZhongAn Online P &amp; C Insurance Co., Ltd.</t>
  </si>
  <si>
    <t>CPALL</t>
  </si>
  <si>
    <t>A Living Smart City Services Co Ltd</t>
  </si>
  <si>
    <t>COR</t>
  </si>
  <si>
    <t>WuXi AppTec Co., Ltd.</t>
  </si>
  <si>
    <t>CSAN3</t>
  </si>
  <si>
    <t>Contemporary Amperex Technology Co., Limited</t>
  </si>
  <si>
    <t>7261</t>
  </si>
  <si>
    <t>China Tower Corporation Limited</t>
  </si>
  <si>
    <t>DANSKE</t>
  </si>
  <si>
    <t>028300</t>
  </si>
  <si>
    <t>Shenzhen Mindray Bio-Medical Electronics Co Ltd</t>
  </si>
  <si>
    <t>DCC</t>
  </si>
  <si>
    <t>ENG</t>
  </si>
  <si>
    <t>Beijing-Shanghai High Speed Railway Co Ltd</t>
  </si>
  <si>
    <t>GTN</t>
  </si>
  <si>
    <t>Hangzhou Tigermed Consulting Co., Ltd</t>
  </si>
  <si>
    <t>NIBE B</t>
  </si>
  <si>
    <t>Haier Smart Home Co., Ltd.</t>
  </si>
  <si>
    <t>EO</t>
  </si>
  <si>
    <t>BANCOLOMBIA S.A.</t>
  </si>
  <si>
    <t>HTH</t>
  </si>
  <si>
    <t>ECOPETROL S.A.</t>
  </si>
  <si>
    <t>2301</t>
  </si>
  <si>
    <t>Interconexion Electrica S.A. E.S.P.</t>
  </si>
  <si>
    <t>HUBB</t>
  </si>
  <si>
    <t>Grupo de Inversiones Suramericana S.A.</t>
  </si>
  <si>
    <t>2880</t>
  </si>
  <si>
    <t>CEZ, a.s.</t>
  </si>
  <si>
    <t>2886</t>
  </si>
  <si>
    <t>Komercni banka, a.s.</t>
  </si>
  <si>
    <t>2890</t>
  </si>
  <si>
    <t>7309</t>
  </si>
  <si>
    <t>Deutsche Bank Aktiengesellschaft</t>
  </si>
  <si>
    <t>FSR</t>
  </si>
  <si>
    <t>3231</t>
  </si>
  <si>
    <t>Bayerische Motoren Werke Aktiengesellschaft</t>
  </si>
  <si>
    <t>FLNG</t>
  </si>
  <si>
    <t>600660</t>
  </si>
  <si>
    <t>Beiersdorf Aktiengesellschaft</t>
  </si>
  <si>
    <t>GEBN</t>
  </si>
  <si>
    <t>FMG</t>
  </si>
  <si>
    <t>Continental Aktiengesellschaft</t>
  </si>
  <si>
    <t>GAMUDA</t>
  </si>
  <si>
    <t>GRUMAB</t>
  </si>
  <si>
    <t>KBR</t>
  </si>
  <si>
    <t>KFY</t>
  </si>
  <si>
    <t>Fresenius SE &amp; Co. KGaA</t>
  </si>
  <si>
    <t>KMB</t>
  </si>
  <si>
    <t>Fresenius Medical Care AG &amp; Co. KGaA</t>
  </si>
  <si>
    <t>KMX</t>
  </si>
  <si>
    <t>HEIA</t>
  </si>
  <si>
    <t>Deutsche Boerse Aktiengesellschaft</t>
  </si>
  <si>
    <t>600887</t>
  </si>
  <si>
    <t>HM B</t>
  </si>
  <si>
    <t>Henkel AG &amp; Co. KGaA</t>
  </si>
  <si>
    <t>009540</t>
  </si>
  <si>
    <t>CBK</t>
  </si>
  <si>
    <t>005380</t>
  </si>
  <si>
    <t>HOCHTIEF Aktiengesellschaft</t>
  </si>
  <si>
    <t>GIS</t>
  </si>
  <si>
    <t>024110</t>
  </si>
  <si>
    <t>NEMETSCHEK SE</t>
  </si>
  <si>
    <t>JGS</t>
  </si>
  <si>
    <t>MERCK Kommanditgesellschaft auf Aktien</t>
  </si>
  <si>
    <t>600276</t>
  </si>
  <si>
    <t>GEA Group Aktiengesellschaft</t>
  </si>
  <si>
    <t>IMP</t>
  </si>
  <si>
    <t>Aurubis AG</t>
  </si>
  <si>
    <t>DE0006766504</t>
  </si>
  <si>
    <t>IHG</t>
  </si>
  <si>
    <t>PUMA SE</t>
  </si>
  <si>
    <t>ITX</t>
  </si>
  <si>
    <t>RWE Aktiengesellschaft</t>
  </si>
  <si>
    <t>NOVO B</t>
  </si>
  <si>
    <t>SSE</t>
  </si>
  <si>
    <t>006360</t>
  </si>
  <si>
    <t>066570</t>
  </si>
  <si>
    <t>Siemens Aktiengesellschaft</t>
  </si>
  <si>
    <t>TRYG</t>
  </si>
  <si>
    <t>Volkswagen Aktiengesellschaft</t>
  </si>
  <si>
    <t>Deutsche Lufthansa Aktiengesellschaft</t>
  </si>
  <si>
    <t>Strong business ethics practices drive the upgrade</t>
  </si>
  <si>
    <t>VG</t>
  </si>
  <si>
    <t>9508</t>
  </si>
  <si>
    <t>023530</t>
  </si>
  <si>
    <t>Muenchener Rueckversicherungs-Gesellschaft Aktiengesellschaft in Muenchen</t>
  </si>
  <si>
    <t>TCELL</t>
  </si>
  <si>
    <t>MRK</t>
  </si>
  <si>
    <t>8604</t>
  </si>
  <si>
    <t>iShares MSCI Brazil UCITS ETF (DE)</t>
  </si>
  <si>
    <t>MXIM</t>
  </si>
  <si>
    <t>SCA B</t>
  </si>
  <si>
    <t>HELLA GmbH &amp; Co. KGaA</t>
  </si>
  <si>
    <t>RI</t>
  </si>
  <si>
    <t>PTT</t>
  </si>
  <si>
    <t>PGHN</t>
  </si>
  <si>
    <t>ADIDAS AG</t>
  </si>
  <si>
    <t>KER</t>
  </si>
  <si>
    <t>Telefonica Deutschland Holding AG</t>
  </si>
  <si>
    <t>NUS</t>
  </si>
  <si>
    <t>8010</t>
  </si>
  <si>
    <t>4300</t>
  </si>
  <si>
    <t>3030</t>
  </si>
  <si>
    <t>KRC</t>
  </si>
  <si>
    <t>Bayer Aktiengesellschaft</t>
  </si>
  <si>
    <t>5110</t>
  </si>
  <si>
    <t>Commerzbank Aktiengesellschaft</t>
  </si>
  <si>
    <t>MKL</t>
  </si>
  <si>
    <t>MMS</t>
  </si>
  <si>
    <t>MATW</t>
  </si>
  <si>
    <t>ORDS</t>
  </si>
  <si>
    <t>Hapag-Lloyd Aktiengesellschaft</t>
  </si>
  <si>
    <t>PEG</t>
  </si>
  <si>
    <t>Knorr-Bremse Aktiengesellschaft</t>
  </si>
  <si>
    <t>SCCO</t>
  </si>
  <si>
    <t>KION GROUP AG</t>
  </si>
  <si>
    <t>NDSN</t>
  </si>
  <si>
    <t>PODD</t>
  </si>
  <si>
    <t>QCOM</t>
  </si>
  <si>
    <t>QCRH</t>
  </si>
  <si>
    <t>QDEL</t>
  </si>
  <si>
    <t>POWI</t>
  </si>
  <si>
    <t>MIDD</t>
  </si>
  <si>
    <t>CARLSBERG A/S</t>
  </si>
  <si>
    <t>RCII</t>
  </si>
  <si>
    <t>A.P. MOELLER - MAERSK A/S</t>
  </si>
  <si>
    <t>MKSI</t>
  </si>
  <si>
    <t>ONTO</t>
  </si>
  <si>
    <t>VESTAS WIND SYSTEMS A/S</t>
  </si>
  <si>
    <t>RBI</t>
  </si>
  <si>
    <t>GENMAB A/S</t>
  </si>
  <si>
    <t>MLHR</t>
  </si>
  <si>
    <t>GN STORE NORD A/S</t>
  </si>
  <si>
    <t>NTGR</t>
  </si>
  <si>
    <t>DANSKE BANK A/S</t>
  </si>
  <si>
    <t>MDGL</t>
  </si>
  <si>
    <t>H. LUNDBECK A/S</t>
  </si>
  <si>
    <t>POW</t>
  </si>
  <si>
    <t>ALK-ABELLO A/S</t>
  </si>
  <si>
    <t>MPWR</t>
  </si>
  <si>
    <t>DSV Panalpina A/S</t>
  </si>
  <si>
    <t>UHAL</t>
  </si>
  <si>
    <t>Orsted A/S</t>
  </si>
  <si>
    <t>RDN</t>
  </si>
  <si>
    <t>CHR. HANSEN HOLDING A/S</t>
  </si>
  <si>
    <t>RDS.A</t>
  </si>
  <si>
    <t>PANDORA A/S</t>
  </si>
  <si>
    <t>NOVOZYMES A/S</t>
  </si>
  <si>
    <t>RNO</t>
  </si>
  <si>
    <t>COLOPLAST A/S</t>
  </si>
  <si>
    <t>WFC</t>
  </si>
  <si>
    <t>NOVO NORDISK A/S</t>
  </si>
  <si>
    <t>STAN</t>
  </si>
  <si>
    <t>TRYG A/S</t>
  </si>
  <si>
    <t>SHP</t>
  </si>
  <si>
    <t>ULVR</t>
  </si>
  <si>
    <t>AMBU A/S</t>
  </si>
  <si>
    <t>PNW</t>
  </si>
  <si>
    <t>Maersk Drilling A/S</t>
  </si>
  <si>
    <t>DK0061135753</t>
  </si>
  <si>
    <t>UHS</t>
  </si>
  <si>
    <t>322</t>
  </si>
  <si>
    <t>Commercial International Bank (Egypt) S.A.E.</t>
  </si>
  <si>
    <t>WEN</t>
  </si>
  <si>
    <t>Aena SME, S.A.</t>
  </si>
  <si>
    <t>PRO</t>
  </si>
  <si>
    <t>Cellnex Telecom S.A.</t>
  </si>
  <si>
    <t>PXD</t>
  </si>
  <si>
    <t>TD</t>
  </si>
  <si>
    <t>WBS</t>
  </si>
  <si>
    <t>Banco Bilbao Vizcaya Argentaria, S.A.</t>
  </si>
  <si>
    <t>XEL</t>
  </si>
  <si>
    <t>BANCO SANTANDER, S.A.</t>
  </si>
  <si>
    <t>VNO</t>
  </si>
  <si>
    <t>Naturgy Energy Group, S.A.</t>
  </si>
  <si>
    <t>CUBE</t>
  </si>
  <si>
    <t>Ferrovial, S.A.</t>
  </si>
  <si>
    <t>VOE</t>
  </si>
  <si>
    <t>Endesa, Sociedad Anonima</t>
  </si>
  <si>
    <t>SAM</t>
  </si>
  <si>
    <t>Enagas, S.A.</t>
  </si>
  <si>
    <t>WU</t>
  </si>
  <si>
    <t>Caixabank, S.A.</t>
  </si>
  <si>
    <t>SVT</t>
  </si>
  <si>
    <t>Siemens Gamesa Renewable Energy, S.A.</t>
  </si>
  <si>
    <t>SNA</t>
  </si>
  <si>
    <t>Iberdrola, S.A.</t>
  </si>
  <si>
    <t>UU.</t>
  </si>
  <si>
    <t>Industria de Diseno Textil, S.A.</t>
  </si>
  <si>
    <t>WSM</t>
  </si>
  <si>
    <t>ACS, ACTIVIDADES DE CONSTRUCCION Y SERVICIOS, S.A.</t>
  </si>
  <si>
    <t>Grifols, S.A.</t>
  </si>
  <si>
    <t>ROR</t>
  </si>
  <si>
    <t>Red Electrica Corporacion, S.A.</t>
  </si>
  <si>
    <t>TCS</t>
  </si>
  <si>
    <t>Repsol S.A.</t>
  </si>
  <si>
    <t>BRFS3</t>
  </si>
  <si>
    <t>Melia Hotels International S.A.</t>
  </si>
  <si>
    <t>1020</t>
  </si>
  <si>
    <t>Telefonica S.A.</t>
  </si>
  <si>
    <t>600309</t>
  </si>
  <si>
    <t>9506</t>
  </si>
  <si>
    <t>009150</t>
  </si>
  <si>
    <t>005930</t>
  </si>
  <si>
    <t>000001</t>
  </si>
  <si>
    <t>Wartsila Oyj Abp</t>
  </si>
  <si>
    <t>SKY</t>
  </si>
  <si>
    <t>BCOLOMBIA</t>
  </si>
  <si>
    <t>UTL</t>
  </si>
  <si>
    <t>096770</t>
  </si>
  <si>
    <t>MCB</t>
  </si>
  <si>
    <t>QNBK</t>
  </si>
  <si>
    <t>KONE Oyj</t>
  </si>
  <si>
    <t>2049</t>
  </si>
  <si>
    <t>ALDAR</t>
  </si>
  <si>
    <t>NBK</t>
  </si>
  <si>
    <t>BOLLORE SE</t>
  </si>
  <si>
    <t>GBK</t>
  </si>
  <si>
    <t>FR0000044448</t>
  </si>
  <si>
    <t>012510</t>
  </si>
  <si>
    <t>CREDIT AGRICOLE SA</t>
  </si>
  <si>
    <t>VAR</t>
  </si>
  <si>
    <t>ATOS SE</t>
  </si>
  <si>
    <t>DPZ</t>
  </si>
  <si>
    <t>TELEPERFORMANCE SE</t>
  </si>
  <si>
    <t>WMT</t>
  </si>
  <si>
    <t>HERMES INTERNATIONAL S.C.A.</t>
  </si>
  <si>
    <t>GLW</t>
  </si>
  <si>
    <t>UBISOFT ENTERTAINMENT S.A.</t>
  </si>
  <si>
    <t>RCL</t>
  </si>
  <si>
    <t>COVIVIO SA</t>
  </si>
  <si>
    <t>CAH</t>
  </si>
  <si>
    <t>SAFRAN SA</t>
  </si>
  <si>
    <t>FHN</t>
  </si>
  <si>
    <t>L'AIR LIQUIDE SOCIETE ANONYME POUR L'ETUDE ET L'EXPLOITATION DES PROCEDES GEORGES CLAUDE SA</t>
  </si>
  <si>
    <t>FLS</t>
  </si>
  <si>
    <t>CARREFOUR SA</t>
  </si>
  <si>
    <t>KIM</t>
  </si>
  <si>
    <t>CNP ASSURANCES SA</t>
  </si>
  <si>
    <t>STAR</t>
  </si>
  <si>
    <t>EIX</t>
  </si>
  <si>
    <t>L'OREAL SA</t>
  </si>
  <si>
    <t>TRV</t>
  </si>
  <si>
    <t>ACCOR SA</t>
  </si>
  <si>
    <t>SYY</t>
  </si>
  <si>
    <t>BOUYGUES S.A.</t>
  </si>
  <si>
    <t>Leads peers in business ethics management</t>
  </si>
  <si>
    <t>LGF.A</t>
  </si>
  <si>
    <t>SANOFI SA</t>
  </si>
  <si>
    <t>LH</t>
  </si>
  <si>
    <t>FICO</t>
  </si>
  <si>
    <t>DANONE SA</t>
  </si>
  <si>
    <t>CHH</t>
  </si>
  <si>
    <t>NATIXIS SA</t>
  </si>
  <si>
    <t>CCO</t>
  </si>
  <si>
    <t>PERNOD RICARD SA</t>
  </si>
  <si>
    <t>AEP</t>
  </si>
  <si>
    <t>LVMH MOET HENNESSY LOUIS VUITTON SE</t>
  </si>
  <si>
    <t>CRM</t>
  </si>
  <si>
    <t>EURAZEO SE</t>
  </si>
  <si>
    <t>BBCA</t>
  </si>
  <si>
    <t>FAURECIA SE</t>
  </si>
  <si>
    <t>AEL</t>
  </si>
  <si>
    <t>WENDEL SE</t>
  </si>
  <si>
    <t>BBL</t>
  </si>
  <si>
    <t>SODEXO SA</t>
  </si>
  <si>
    <t>HWM</t>
  </si>
  <si>
    <t>COMPAGNIE GENERALE DES ETABLISSEMENTS MICHELIN SCA</t>
  </si>
  <si>
    <t>AGM</t>
  </si>
  <si>
    <t>THALES SA</t>
  </si>
  <si>
    <t>12</t>
  </si>
  <si>
    <t>KERING SA</t>
  </si>
  <si>
    <t>4751</t>
  </si>
  <si>
    <t>ESSILORLUXOTTICA SA</t>
  </si>
  <si>
    <t>AJG</t>
  </si>
  <si>
    <t>AME</t>
  </si>
  <si>
    <t>KLEPIERRE SA</t>
  </si>
  <si>
    <t>G</t>
  </si>
  <si>
    <t>SCHNEIDER ELECTRIC SE</t>
  </si>
  <si>
    <t>175</t>
  </si>
  <si>
    <t>VEOLIA ENVIRONNEMENT SA</t>
  </si>
  <si>
    <t>BDX</t>
  </si>
  <si>
    <t>COMPAGNIE DE SAINT-GOBAIN SA</t>
  </si>
  <si>
    <t>BEM</t>
  </si>
  <si>
    <t>CAPGEMINI SE</t>
  </si>
  <si>
    <t>2502</t>
  </si>
  <si>
    <t>VINCI SA</t>
  </si>
  <si>
    <t>ANZ</t>
  </si>
  <si>
    <t>VIVENDI SE</t>
  </si>
  <si>
    <t>SM</t>
  </si>
  <si>
    <t>REMY COINTREAU SA</t>
  </si>
  <si>
    <t>2433</t>
  </si>
  <si>
    <t>EIFFAGE SA</t>
  </si>
  <si>
    <t>CBRL</t>
  </si>
  <si>
    <t>PUBLICIS GROUPE SA</t>
  </si>
  <si>
    <t>CHDN</t>
  </si>
  <si>
    <t>DASSAULT SYSTEMES SE</t>
  </si>
  <si>
    <t>BIM</t>
  </si>
  <si>
    <t>SOCIETE GENERALE SA</t>
  </si>
  <si>
    <t>EN</t>
  </si>
  <si>
    <t>BNP PARIBAS SA</t>
  </si>
  <si>
    <t>BP.</t>
  </si>
  <si>
    <t>RENAULT SA</t>
  </si>
  <si>
    <t>BA.</t>
  </si>
  <si>
    <t>ORANGE SA</t>
  </si>
  <si>
    <t>COWN</t>
  </si>
  <si>
    <t>ORPEA S.A.</t>
  </si>
  <si>
    <t>CSCO</t>
  </si>
  <si>
    <t>ILIAD SA</t>
  </si>
  <si>
    <t>ADEN</t>
  </si>
  <si>
    <t>AMUNDI SA</t>
  </si>
  <si>
    <t>1140</t>
  </si>
  <si>
    <t>BUREAU VERITAS SA</t>
  </si>
  <si>
    <t>HOT</t>
  </si>
  <si>
    <t>GECINA SA</t>
  </si>
  <si>
    <t>PUM</t>
  </si>
  <si>
    <t>ENGIE SA</t>
  </si>
  <si>
    <t>VOW</t>
  </si>
  <si>
    <t>ALSTOM SA</t>
  </si>
  <si>
    <t>FORTUM</t>
  </si>
  <si>
    <t>ELECTRICITE DE FRANCE SA</t>
  </si>
  <si>
    <t>CNA</t>
  </si>
  <si>
    <t>IPSEN SA</t>
  </si>
  <si>
    <t>ADS</t>
  </si>
  <si>
    <t>LEGRAND S.A.</t>
  </si>
  <si>
    <t>DBK</t>
  </si>
  <si>
    <t>ARKEMA SA</t>
  </si>
  <si>
    <t>G1A</t>
  </si>
  <si>
    <t>AEROPORTS DE PARIS SA</t>
  </si>
  <si>
    <t>U9E</t>
  </si>
  <si>
    <t>NSP</t>
  </si>
  <si>
    <t>FR0010451203</t>
  </si>
  <si>
    <t>AVA</t>
  </si>
  <si>
    <t>GETLINK S.E.</t>
  </si>
  <si>
    <t>AVB</t>
  </si>
  <si>
    <t>SUEZ SA</t>
  </si>
  <si>
    <t>489</t>
  </si>
  <si>
    <t>EDENRED S.A.</t>
  </si>
  <si>
    <t>AXL</t>
  </si>
  <si>
    <t>WORLDLINE SA</t>
  </si>
  <si>
    <t>BA</t>
  </si>
  <si>
    <t>SARTORIUS STEDIM BIOTECH S.A.</t>
  </si>
  <si>
    <t>Increased workforce amid multiple acquisitions may pose workforce integration challenges</t>
  </si>
  <si>
    <t>658</t>
  </si>
  <si>
    <t>VALEO SE</t>
  </si>
  <si>
    <t>669</t>
  </si>
  <si>
    <t>BIOMERIEUX SA</t>
  </si>
  <si>
    <t>0696</t>
  </si>
  <si>
    <t>UNIBAIL-RODAMCO-WESTFIELD SE</t>
  </si>
  <si>
    <t>BUSE</t>
  </si>
  <si>
    <t>Hoffmann Green Cement Technologies SAS</t>
  </si>
  <si>
    <t>0570</t>
  </si>
  <si>
    <t>LA FRANCAISE DES JEUX SA</t>
  </si>
  <si>
    <t>0552</t>
  </si>
  <si>
    <t>EUROFINS SCIENTIFIC SE</t>
  </si>
  <si>
    <t>CAC</t>
  </si>
  <si>
    <t>ANTOFAGASTA PLC</t>
  </si>
  <si>
    <t>ENSG</t>
  </si>
  <si>
    <t>ASHTEAD GROUP PUBLIC LIMITED COMPANY</t>
  </si>
  <si>
    <t>DXCM</t>
  </si>
  <si>
    <t>BARRATT DEVELOPMENTS P L C</t>
  </si>
  <si>
    <t>BMI</t>
  </si>
  <si>
    <t>BRITISH LAND COMPANY PUBLIC LIMITED COMPANY(THE)</t>
  </si>
  <si>
    <t>FSLR</t>
  </si>
  <si>
    <t>AVIVA PLC</t>
  </si>
  <si>
    <t>FLWS</t>
  </si>
  <si>
    <t>DIAGEO PLC</t>
  </si>
  <si>
    <t>DLTR</t>
  </si>
  <si>
    <t>SCHRODERS PLC</t>
  </si>
  <si>
    <t>IP</t>
  </si>
  <si>
    <t>BAE SYSTEMS PLC</t>
  </si>
  <si>
    <t>868</t>
  </si>
  <si>
    <t>BRITISH AMERICAN TOBACCO P.L.C.</t>
  </si>
  <si>
    <t>600585</t>
  </si>
  <si>
    <t>HALMA PUBLIC LIMITED COMPANY</t>
  </si>
  <si>
    <t>STANDARD CHARTERED PLC</t>
  </si>
  <si>
    <t>2503</t>
  </si>
  <si>
    <t>IMPERIAL BRANDS PLC</t>
  </si>
  <si>
    <t>Strong corporate governance structure and water conservation strategies</t>
  </si>
  <si>
    <t>BMRI</t>
  </si>
  <si>
    <t>HSBC HOLDINGS PLC</t>
  </si>
  <si>
    <t>ENB</t>
  </si>
  <si>
    <t>LEGAL &amp; GENERAL GROUP PLC</t>
  </si>
  <si>
    <t>7951</t>
  </si>
  <si>
    <t>WM MORRISON SUPERMARKETS P L C</t>
  </si>
  <si>
    <t>8309</t>
  </si>
  <si>
    <t>ASSOCIATED BRITISH FOODS PLC</t>
  </si>
  <si>
    <t>6506</t>
  </si>
  <si>
    <t>PEARSON PLC</t>
  </si>
  <si>
    <t>6645</t>
  </si>
  <si>
    <t>PERSIMMON PUBLIC LIMITED COMPANY</t>
  </si>
  <si>
    <t>ICUI</t>
  </si>
  <si>
    <t>PRUDENTIAL PUBLIC LIMITED COMPANY</t>
  </si>
  <si>
    <t>GTLS</t>
  </si>
  <si>
    <t>RIO TINTO PLC</t>
  </si>
  <si>
    <t>IMGN</t>
  </si>
  <si>
    <t>ST. JAMES'S PLACE PLC</t>
  </si>
  <si>
    <t>6857</t>
  </si>
  <si>
    <t>HWC</t>
  </si>
  <si>
    <t>BP P.L.C.</t>
  </si>
  <si>
    <t>1060</t>
  </si>
  <si>
    <t>DS SMITH PLC</t>
  </si>
  <si>
    <t>6963</t>
  </si>
  <si>
    <t>LLOYDS BANKING GROUP PLC</t>
  </si>
  <si>
    <t>HCSG</t>
  </si>
  <si>
    <t>TAYLOR WIMPEY PLC</t>
  </si>
  <si>
    <t>BHE</t>
  </si>
  <si>
    <t>SMITH &amp; NEPHEW PLC</t>
  </si>
  <si>
    <t>BF.B</t>
  </si>
  <si>
    <t>GLAXOSMITHKLINE PLC</t>
  </si>
  <si>
    <t>2670</t>
  </si>
  <si>
    <t>ASTRAZENECA PLC</t>
  </si>
  <si>
    <t>CCL</t>
  </si>
  <si>
    <t>BT GROUP PLC</t>
  </si>
  <si>
    <t>2319</t>
  </si>
  <si>
    <t>BARCLAYS PLC</t>
  </si>
  <si>
    <t>1801</t>
  </si>
  <si>
    <t>INTERTEK GROUP PLC</t>
  </si>
  <si>
    <t>BXP</t>
  </si>
  <si>
    <t>BURBERRY GROUP PLC</t>
  </si>
  <si>
    <t>CF</t>
  </si>
  <si>
    <t>NEXT PLC</t>
  </si>
  <si>
    <t>601633</t>
  </si>
  <si>
    <t>KINGFISHER PLC</t>
  </si>
  <si>
    <t>2382</t>
  </si>
  <si>
    <t>J SAINSBURY PLC</t>
  </si>
  <si>
    <t>2388</t>
  </si>
  <si>
    <t>ADMIRAL GROUP PLC</t>
  </si>
  <si>
    <t>BRK.A</t>
  </si>
  <si>
    <t>THE BERKELEY GROUP HOLDINGS PLC</t>
  </si>
  <si>
    <t>LFUS</t>
  </si>
  <si>
    <t>GB00B033F229</t>
  </si>
  <si>
    <t>QRTEA</t>
  </si>
  <si>
    <t>ROYAL DUTCH SHELL PLC</t>
  </si>
  <si>
    <t>JBHT</t>
  </si>
  <si>
    <t>JNPR</t>
  </si>
  <si>
    <t>BUNZL PUBLIC LIMITED COMPANY</t>
  </si>
  <si>
    <t>LECO</t>
  </si>
  <si>
    <t>RENTOKIL INITIAL PLC</t>
  </si>
  <si>
    <t>4021</t>
  </si>
  <si>
    <t>HIKMA PHARMACEUTICALS PUBLIC LIMITED COMPANY</t>
  </si>
  <si>
    <t>4506</t>
  </si>
  <si>
    <t>LONDON STOCK EXCHANGE GROUP PLC</t>
  </si>
  <si>
    <t>3888</t>
  </si>
  <si>
    <t>UNILEVER PLC</t>
  </si>
  <si>
    <t>601988</t>
  </si>
  <si>
    <t>EXPERIAN PLC</t>
  </si>
  <si>
    <t>3003</t>
  </si>
  <si>
    <t>MONDI PLC</t>
  </si>
  <si>
    <t>ATRC</t>
  </si>
  <si>
    <t>SEVERN TRENT PLC</t>
  </si>
  <si>
    <t>BBBY</t>
  </si>
  <si>
    <t>WHITBREAD PLC</t>
  </si>
  <si>
    <t>ASTE</t>
  </si>
  <si>
    <t>GB00B1VNSX38</t>
  </si>
  <si>
    <t>ATEC</t>
  </si>
  <si>
    <t>HARGREAVES LANSDOWN PLC</t>
  </si>
  <si>
    <t>WTRG</t>
  </si>
  <si>
    <t>SMITHS GROUP PLC</t>
  </si>
  <si>
    <t>9042</t>
  </si>
  <si>
    <t>ANGLO AMERICAN PLC</t>
  </si>
  <si>
    <t>BHLB</t>
  </si>
  <si>
    <t>3I GROUP PLC</t>
  </si>
  <si>
    <t>9602</t>
  </si>
  <si>
    <t>RECKITT BENCKISER GROUP PLC</t>
  </si>
  <si>
    <t>HDFCBANK</t>
  </si>
  <si>
    <t>3769</t>
  </si>
  <si>
    <t>FRESNILLO PLC</t>
  </si>
  <si>
    <t>4088</t>
  </si>
  <si>
    <t>UNITED UTILITIES GROUP PLC</t>
  </si>
  <si>
    <t>291</t>
  </si>
  <si>
    <t>OCADO GROUP PLC</t>
  </si>
  <si>
    <t>384</t>
  </si>
  <si>
    <t>JOHN WOOD GROUP P.L.C.</t>
  </si>
  <si>
    <t>GB00B5N0P849</t>
  </si>
  <si>
    <t>4507</t>
  </si>
  <si>
    <t>SEGRO PUBLIC LIMITED COMPANY</t>
  </si>
  <si>
    <t>4922</t>
  </si>
  <si>
    <t>ROLLS-ROYCE HOLDINGS PLC</t>
  </si>
  <si>
    <t>Restructuring risks and financial pressure mount amid COVID-19 downturn</t>
  </si>
  <si>
    <t>TATN</t>
  </si>
  <si>
    <t>ABCAM PLC</t>
  </si>
  <si>
    <t>EVRAZ PLC</t>
  </si>
  <si>
    <t>2357</t>
  </si>
  <si>
    <t>NMC HEALTH PLC</t>
  </si>
  <si>
    <t>601088</t>
  </si>
  <si>
    <t>NATWEST GROUP PLC</t>
  </si>
  <si>
    <t>GGRM</t>
  </si>
  <si>
    <t>THE SAGE GROUP PLC.</t>
  </si>
  <si>
    <t>COO</t>
  </si>
  <si>
    <t>GB00B8SC6K54</t>
  </si>
  <si>
    <t>CVA</t>
  </si>
  <si>
    <t>LIBERTY GLOBAL PLC</t>
  </si>
  <si>
    <t>OPK</t>
  </si>
  <si>
    <t>RIO</t>
  </si>
  <si>
    <t>AVEVA GROUP PLC</t>
  </si>
  <si>
    <t>EAT</t>
  </si>
  <si>
    <t>COMPASS GROUP PLC</t>
  </si>
  <si>
    <t>Strong governance practices; but challenges persist in maintaining food safety and quality</t>
  </si>
  <si>
    <t>EBS</t>
  </si>
  <si>
    <t>COCA-COLA EUROPEAN PARTNERS PLC</t>
  </si>
  <si>
    <t>DRQ</t>
  </si>
  <si>
    <t>NATIONAL GRID PLC</t>
  </si>
  <si>
    <t>DUK</t>
  </si>
  <si>
    <t>TECHNIPFMC PLC</t>
  </si>
  <si>
    <t>BUENAVC1</t>
  </si>
  <si>
    <t>STANDARD LIFE ABERDEEN PLC</t>
  </si>
  <si>
    <t>CTC.A</t>
  </si>
  <si>
    <t>SENSATA TECHNOLOGIES HOLDING PLC</t>
  </si>
  <si>
    <t>2882</t>
  </si>
  <si>
    <t>CUSHMAN &amp; WAKEFIELD PLC</t>
  </si>
  <si>
    <t>600030</t>
  </si>
  <si>
    <t>CERES POWER HOLDINGS PLC</t>
  </si>
  <si>
    <t>BHP GROUP PLC</t>
  </si>
  <si>
    <t>COLO B</t>
  </si>
  <si>
    <t>VODAFONE GROUP PUBLIC LIMITED COMPANY</t>
  </si>
  <si>
    <t>SGO</t>
  </si>
  <si>
    <t>INTERCONTINENTAL HOTELS GROUP PLC</t>
  </si>
  <si>
    <t>CPU</t>
  </si>
  <si>
    <t>CRODA INTERNATIONAL PUBLIC LIMITED COMPANY</t>
  </si>
  <si>
    <t>GMAB</t>
  </si>
  <si>
    <t>TRONOX HOLDINGS PLC</t>
  </si>
  <si>
    <t>000002</t>
  </si>
  <si>
    <t>RSA INSURANCE GROUP PLC</t>
  </si>
  <si>
    <t>D05</t>
  </si>
  <si>
    <t>TESCO PLC</t>
  </si>
  <si>
    <t>005830</t>
  </si>
  <si>
    <t>INFORMA PLC</t>
  </si>
  <si>
    <t>2308</t>
  </si>
  <si>
    <t>LUXFER HOLDINGS PLC</t>
  </si>
  <si>
    <t>7747</t>
  </si>
  <si>
    <t>ROTORK P.L.C.</t>
  </si>
  <si>
    <t>SEB A</t>
  </si>
  <si>
    <t>AUTO TRADER GROUP PLC</t>
  </si>
  <si>
    <t>HAL</t>
  </si>
  <si>
    <t>SPIRAX-SARCO ENGINEERING PLC</t>
  </si>
  <si>
    <t>EDF</t>
  </si>
  <si>
    <t>NIELSEN HOLDINGS PLC</t>
  </si>
  <si>
    <t>GWW</t>
  </si>
  <si>
    <t>DIRECT LINE INSURANCE GROUP PLC</t>
  </si>
  <si>
    <t>FGR</t>
  </si>
  <si>
    <t>LIVANOVA PLC</t>
  </si>
  <si>
    <t>HRB</t>
  </si>
  <si>
    <t>COUNTRYSIDE PROPERTIES PLC</t>
  </si>
  <si>
    <t>2892</t>
  </si>
  <si>
    <t>MIMECAST LIMITED</t>
  </si>
  <si>
    <t>656</t>
  </si>
  <si>
    <t>LAND SECURITIES GROUP PLC</t>
  </si>
  <si>
    <t>JPM</t>
  </si>
  <si>
    <t>JD SPORTS FASHION PLC</t>
  </si>
  <si>
    <t>J36</t>
  </si>
  <si>
    <t>MELROSE INDUSTRIES PLC</t>
  </si>
  <si>
    <t>IMO</t>
  </si>
  <si>
    <t>JOHNSON MATTHEY PLC</t>
  </si>
  <si>
    <t>GFI</t>
  </si>
  <si>
    <t>Syncona Ltd</t>
  </si>
  <si>
    <t>BN4</t>
  </si>
  <si>
    <t>HELLENIC TELECOMMUNICATIONS ORGANIZATION S.A.</t>
  </si>
  <si>
    <t>IFC</t>
  </si>
  <si>
    <t>JUMBO S.A.</t>
  </si>
  <si>
    <t>GRF</t>
  </si>
  <si>
    <t>GREEK ORGANISATION OF FOOTBALL PROGNOSTICS S.A.</t>
  </si>
  <si>
    <t>Robust management initiatives in responsible gambling and data protection</t>
  </si>
  <si>
    <t>270</t>
  </si>
  <si>
    <t>China Taiping Insurance Holdings Company Limited</t>
  </si>
  <si>
    <t>K</t>
  </si>
  <si>
    <t>China Traditional Chinese Medicine Holdings Co. Limited</t>
  </si>
  <si>
    <t>ACGL</t>
  </si>
  <si>
    <t>SWIRE PROPERTIES LIMITED</t>
  </si>
  <si>
    <t>7733</t>
  </si>
  <si>
    <t>AIA Group Limited</t>
  </si>
  <si>
    <t>086790</t>
  </si>
  <si>
    <t>Far East Horizon Limited</t>
  </si>
  <si>
    <t>LNG</t>
  </si>
  <si>
    <t>Sun Art Retail Group Ltd.</t>
  </si>
  <si>
    <t>LNT</t>
  </si>
  <si>
    <t>HKT Trust and HKT Limited</t>
  </si>
  <si>
    <t>RMS</t>
  </si>
  <si>
    <t>HK ELECTRIC INVESTMENTS LIMITED</t>
  </si>
  <si>
    <t>LMT</t>
  </si>
  <si>
    <t>HUA HONG SEMICONDUCTOR LIMITED</t>
  </si>
  <si>
    <t>2542</t>
  </si>
  <si>
    <t>New World Development Company Limited</t>
  </si>
  <si>
    <t>600703</t>
  </si>
  <si>
    <t>CLP HOLDINGS LIMITED</t>
  </si>
  <si>
    <t>LHN</t>
  </si>
  <si>
    <t>THE HONG KONG AND CHINA GAS COMPANY LIMITED</t>
  </si>
  <si>
    <t>7944</t>
  </si>
  <si>
    <t>The Wharf (Holdings) Limited</t>
  </si>
  <si>
    <t>KGF</t>
  </si>
  <si>
    <t>Power Assets Holdings Limited</t>
  </si>
  <si>
    <t>GMKN</t>
  </si>
  <si>
    <t>Hang Seng Bank Limited</t>
  </si>
  <si>
    <t>PE&amp;OLES*</t>
  </si>
  <si>
    <t>HENDERSON LAND DEVELOPMENT COMPANY LIMITED</t>
  </si>
  <si>
    <t>MAC</t>
  </si>
  <si>
    <t>SUN HUNG KAI PROPERTIES LIMITED</t>
  </si>
  <si>
    <t>MMC</t>
  </si>
  <si>
    <t>SWIRE PACIFIC LIMITED</t>
  </si>
  <si>
    <t>MFA</t>
  </si>
  <si>
    <t>The Bank of East Asia, Limited</t>
  </si>
  <si>
    <t>ORCL</t>
  </si>
  <si>
    <t>Galaxy Entertainment Group Limited</t>
  </si>
  <si>
    <t>MSFT</t>
  </si>
  <si>
    <t>MTR CORPORATION LIMITED</t>
  </si>
  <si>
    <t>MCO</t>
  </si>
  <si>
    <t>Sino Land Company Limited</t>
  </si>
  <si>
    <t>8952</t>
  </si>
  <si>
    <t>HANG LUNG PROPERTIES LIMITED</t>
  </si>
  <si>
    <t>NA</t>
  </si>
  <si>
    <t>China Merchants Port Holdings Company Limited</t>
  </si>
  <si>
    <t>MEGACPO</t>
  </si>
  <si>
    <t>China Everbright Limited</t>
  </si>
  <si>
    <t>NVTK</t>
  </si>
  <si>
    <t>China Everbright Environment Group Limited</t>
  </si>
  <si>
    <t>OFC</t>
  </si>
  <si>
    <t>CITIC Limited</t>
  </si>
  <si>
    <t>X</t>
  </si>
  <si>
    <t>GUANGDONG INVESTMENT LIMITED</t>
  </si>
  <si>
    <t>9962</t>
  </si>
  <si>
    <t>BYD Electronic (International) Company Limited</t>
  </si>
  <si>
    <t>9843</t>
  </si>
  <si>
    <t>China Resources Beer (Holdings) Company Limited</t>
  </si>
  <si>
    <t>MRW</t>
  </si>
  <si>
    <t>Hong Kong Exchanges and Clearing Limited</t>
  </si>
  <si>
    <t>DSM</t>
  </si>
  <si>
    <t>BEIJING ENTERPRISES HOLDINGS LIMITED</t>
  </si>
  <si>
    <t>NG.</t>
  </si>
  <si>
    <t>YUEXIU REAL ESTATE INVESTMENT TRUST</t>
  </si>
  <si>
    <t>SKF B</t>
  </si>
  <si>
    <t>FOSUN INTERNATIONAL LIMITED</t>
  </si>
  <si>
    <t>6701</t>
  </si>
  <si>
    <t>TECHTRONIC INDUSTRIES COMPANY LIMITED</t>
  </si>
  <si>
    <t>NKE</t>
  </si>
  <si>
    <t>CHINA OVERSEAS LAND &amp; INVESTMENT LTD.</t>
  </si>
  <si>
    <t>ORK</t>
  </si>
  <si>
    <t>China Jinmao Holdings Group Limited</t>
  </si>
  <si>
    <t>NESN</t>
  </si>
  <si>
    <t>Link Real Estate Investment Trust</t>
  </si>
  <si>
    <t>BKNG</t>
  </si>
  <si>
    <t>China Resources Power Holdings Company Limited</t>
  </si>
  <si>
    <t>NOVN</t>
  </si>
  <si>
    <t>SJM Holdings Limited</t>
  </si>
  <si>
    <t>VER</t>
  </si>
  <si>
    <t>Lenovo Group Limited</t>
  </si>
  <si>
    <t>PLZL</t>
  </si>
  <si>
    <t>CSPC PHARMACEUTICAL GROUP LIMITED</t>
  </si>
  <si>
    <t>PHIA</t>
  </si>
  <si>
    <t>BOC HONG KONG (HOLDINGS) LIMITED</t>
  </si>
  <si>
    <t>VOLV B</t>
  </si>
  <si>
    <t>Sinotruk (Hong Kong) Limited</t>
  </si>
  <si>
    <t>7020</t>
  </si>
  <si>
    <t>OTP Bank Nyrt.</t>
  </si>
  <si>
    <t>Business ethics practices lead peers; recent lapses in controls to preempt money laundering</t>
  </si>
  <si>
    <t>2350</t>
  </si>
  <si>
    <t>Richter Gedeon Vegyeszeti Gyar Nyilvanosan Mukodo Rt.</t>
  </si>
  <si>
    <t>KNL</t>
  </si>
  <si>
    <t>MOL Magyar Olaj- es Gazipari Nyilvanosan Mukodo Reszvenytarsasag</t>
  </si>
  <si>
    <t>RAND</t>
  </si>
  <si>
    <t>PT Indofood Sukses Makmur Tbk</t>
  </si>
  <si>
    <t>SOF</t>
  </si>
  <si>
    <t>PT United Tractors Tbk</t>
  </si>
  <si>
    <t>OXM</t>
  </si>
  <si>
    <t>PT Indocement Tunggal Prakarsa Tbk</t>
  </si>
  <si>
    <t>OMC</t>
  </si>
  <si>
    <t>PT Indah Kiat Pulp &amp; Paper Tbk</t>
  </si>
  <si>
    <t>MANH</t>
  </si>
  <si>
    <t>PT Gudang Garam Tbk</t>
  </si>
  <si>
    <t>PBI</t>
  </si>
  <si>
    <t>PT Barito Pacific Tbk</t>
  </si>
  <si>
    <t>SFNC</t>
  </si>
  <si>
    <t>PT Bank Mandiri (Persero) Tbk</t>
  </si>
  <si>
    <t>MRVL</t>
  </si>
  <si>
    <t>PT Unilever Indonesia Tbk</t>
  </si>
  <si>
    <t>Robust sustainable packaging initiatives and business ethics practices</t>
  </si>
  <si>
    <t>PLXS</t>
  </si>
  <si>
    <t>PT Bank Negara Indonesia (Persero) Tbk</t>
  </si>
  <si>
    <t>MDRX</t>
  </si>
  <si>
    <t>PT Semen Indonesia (Persero) Tbk</t>
  </si>
  <si>
    <t>OFIX</t>
  </si>
  <si>
    <t>PT Bank Central Asia Tbk</t>
  </si>
  <si>
    <t>MSTR</t>
  </si>
  <si>
    <t>PT Adaro Energy Tbk</t>
  </si>
  <si>
    <t>PRAA</t>
  </si>
  <si>
    <t>PT Perusahaan Gas Negara Tbk</t>
  </si>
  <si>
    <t>TIT</t>
  </si>
  <si>
    <t>PT Charoen Pokphand Indonesia Tbk</t>
  </si>
  <si>
    <t>PT Bank Rakyat Indonesia (Persero) Tbk</t>
  </si>
  <si>
    <t>Weak consumer financial protection and governance practices</t>
  </si>
  <si>
    <t>MTSC</t>
  </si>
  <si>
    <t>PT Astra International Tbk</t>
  </si>
  <si>
    <t>RDNT</t>
  </si>
  <si>
    <t>PT Kalbe Farma Tbk</t>
  </si>
  <si>
    <t>SLP</t>
  </si>
  <si>
    <t>PT Telkom Indonesia (Persero) Tbk</t>
  </si>
  <si>
    <t>FP</t>
  </si>
  <si>
    <t>CRH PUBLIC LIMITED COMPANY</t>
  </si>
  <si>
    <t>PGR</t>
  </si>
  <si>
    <t>DCC PUBLIC LIMITED COMPANY</t>
  </si>
  <si>
    <t>MYGN</t>
  </si>
  <si>
    <t>Kerry Group plc</t>
  </si>
  <si>
    <t>PDCO</t>
  </si>
  <si>
    <t>KINGSPAN GROUP PUBLIC LIMITED COMPANY</t>
  </si>
  <si>
    <t>NTAP</t>
  </si>
  <si>
    <t>SMURFIT KAPPA GROUP PUBLIC LIMITED COMPANY</t>
  </si>
  <si>
    <t>USCR</t>
  </si>
  <si>
    <t>ACCENTURE PUBLIC LIMITED COMPANY</t>
  </si>
  <si>
    <t>SNPS</t>
  </si>
  <si>
    <t>JAZZ PHARMACEUTICALS PUBLIC LIMITED COMPANY</t>
  </si>
  <si>
    <t>NVAX</t>
  </si>
  <si>
    <t>ALKERMES PUBLIC LIMITED COMPANY</t>
  </si>
  <si>
    <t>STLD</t>
  </si>
  <si>
    <t>SEAGATE TECHNOLOGY PUBLIC LIMITED COMPANY</t>
  </si>
  <si>
    <t>MSCI</t>
  </si>
  <si>
    <t>EATON CORPORATION PUBLIC LIMITED COMPANY</t>
  </si>
  <si>
    <t>PLT</t>
  </si>
  <si>
    <t>Prothena Corporation PLC</t>
  </si>
  <si>
    <t>SWKS</t>
  </si>
  <si>
    <t>ADIENT PUBLIC LIMITED COMPANY</t>
  </si>
  <si>
    <t>SYKE</t>
  </si>
  <si>
    <t>Willis Towers Watson Public Limited Company</t>
  </si>
  <si>
    <t>UTHR</t>
  </si>
  <si>
    <t>ALLEGION PUBLIC LIMITED COMPANY</t>
  </si>
  <si>
    <t>WWD</t>
  </si>
  <si>
    <t>STERIS plc</t>
  </si>
  <si>
    <t>AXON</t>
  </si>
  <si>
    <t>PERRIGO COMPANY PUBLIC LIMITED COMPANY</t>
  </si>
  <si>
    <t>TSCO</t>
  </si>
  <si>
    <t>ENDO INTERNATIONAL PUBLIC LIMITED COMPANY</t>
  </si>
  <si>
    <t>ZBRA</t>
  </si>
  <si>
    <t>TRANE TECHNOLOGIES PLC</t>
  </si>
  <si>
    <t>TTEC</t>
  </si>
  <si>
    <t>Cimpress plc</t>
  </si>
  <si>
    <t>TTWO</t>
  </si>
  <si>
    <t>Aon plc</t>
  </si>
  <si>
    <t>TXRH</t>
  </si>
  <si>
    <t>PENTAIR PUBLIC LIMITED COMPANY</t>
  </si>
  <si>
    <t>PII</t>
  </si>
  <si>
    <t>Fusion Fuel Green PLC</t>
  </si>
  <si>
    <t>IE00BNC17X36</t>
  </si>
  <si>
    <t>REE</t>
  </si>
  <si>
    <t>HORIZON THERAPEUTICS PUBLIC LIMITED COMPANY</t>
  </si>
  <si>
    <t>SCB</t>
  </si>
  <si>
    <t>iShares MSCI China A UCITS ETF USD (Acc)</t>
  </si>
  <si>
    <t>SCC</t>
  </si>
  <si>
    <t>MEDTRONIC PUBLIC LIMITED COMPANY</t>
  </si>
  <si>
    <t>MF</t>
  </si>
  <si>
    <t>FLUTTER ENTERTAINMENT PLC</t>
  </si>
  <si>
    <t>REL</t>
  </si>
  <si>
    <t>JOHNSON CONTROLS INTERNATIONAL PLC</t>
  </si>
  <si>
    <t>Robust focus on sustainable business operations and strong Internet-of-Things product portfolio</t>
  </si>
  <si>
    <t>RRC</t>
  </si>
  <si>
    <t>RYANAIR HOLDINGS PUBLIC LIMITED COMPANY</t>
  </si>
  <si>
    <t>IE00BYTBXV33</t>
  </si>
  <si>
    <t>TRS</t>
  </si>
  <si>
    <t>iShares MSCI Saudi Arabia Capped UCITS ETF USD Acc</t>
  </si>
  <si>
    <t>TKR</t>
  </si>
  <si>
    <t>LINDE PUBLIC LIMITED COMPANY</t>
  </si>
  <si>
    <t>UGI</t>
  </si>
  <si>
    <t>iShares MSCI India UCITS ETF USD Acc</t>
  </si>
  <si>
    <t>V03</t>
  </si>
  <si>
    <t>NICE LTD</t>
  </si>
  <si>
    <t>WHL</t>
  </si>
  <si>
    <t>ICL GROUP LTD</t>
  </si>
  <si>
    <t>WAB</t>
  </si>
  <si>
    <t>BANK LEUMI LE ISRAEL B.M.</t>
  </si>
  <si>
    <t>REG</t>
  </si>
  <si>
    <t>TEVA PHARMACEUTICAL INDUSTRIES LIMITED</t>
  </si>
  <si>
    <t>SAN</t>
  </si>
  <si>
    <t>BANK HAPOALIM B.M.</t>
  </si>
  <si>
    <t>TUP</t>
  </si>
  <si>
    <t>ISRAEL DISCOUNT BANK LIMITED</t>
  </si>
  <si>
    <t>WAT</t>
  </si>
  <si>
    <t>MIZRAHI TEFAHOT BANK LTD</t>
  </si>
  <si>
    <t>WLTW</t>
  </si>
  <si>
    <t>ELBIT SYSTEMS LTD</t>
  </si>
  <si>
    <t>THO</t>
  </si>
  <si>
    <t>CHECK POINT SOFTWARE TECHNOLOGIES LTD.</t>
  </si>
  <si>
    <t>UNH</t>
  </si>
  <si>
    <t>AZRIELI GROUP LTD.</t>
  </si>
  <si>
    <t>GENM</t>
  </si>
  <si>
    <t>WIX.COM LTD</t>
  </si>
  <si>
    <t>RELIANCE</t>
  </si>
  <si>
    <t>CYBERARK SOFTWARE LTD.</t>
  </si>
  <si>
    <t>JD.</t>
  </si>
  <si>
    <t>Isracard Ltd.</t>
  </si>
  <si>
    <t>AEV</t>
  </si>
  <si>
    <t>EQTL3</t>
  </si>
  <si>
    <t>Entain plc</t>
  </si>
  <si>
    <t>Leads peers in implementing proactive data privacy measures</t>
  </si>
  <si>
    <t>2290</t>
  </si>
  <si>
    <t>NEPI ROCKCASTLE PLC</t>
  </si>
  <si>
    <t>HOUSING DEVELOPMENT FINANCE CORPORATION LIMITED</t>
  </si>
  <si>
    <t>600000</t>
  </si>
  <si>
    <t>RELIANCE INDUSTRIES LIMITED</t>
  </si>
  <si>
    <t>600048</t>
  </si>
  <si>
    <t>INFOSYS LIMITED</t>
  </si>
  <si>
    <t>MINT</t>
  </si>
  <si>
    <t>ASIAN PAINTS LIMITED</t>
  </si>
  <si>
    <t>BTS</t>
  </si>
  <si>
    <t>HINDUSTAN UNILEVER LIMITED</t>
  </si>
  <si>
    <t>017670</t>
  </si>
  <si>
    <t>HDFC BANK LIMITED</t>
  </si>
  <si>
    <t>SRNE</t>
  </si>
  <si>
    <t>ICICI BANK LIMITED</t>
  </si>
  <si>
    <t>000810</t>
  </si>
  <si>
    <t>SBI LIFE INSURANCE COMPANY LIMITED</t>
  </si>
  <si>
    <t>ACO.X</t>
  </si>
  <si>
    <t>HAVELLS INDIA LIMITED</t>
  </si>
  <si>
    <t>SCL</t>
  </si>
  <si>
    <t>VARUN BEVERAGES LIMITED</t>
  </si>
  <si>
    <t>1303</t>
  </si>
  <si>
    <t>KOTAK MAHINDRA BANK LIMITED</t>
  </si>
  <si>
    <t>SY1</t>
  </si>
  <si>
    <t>BAJAJ FINANCE LIMITED</t>
  </si>
  <si>
    <t>1326</t>
  </si>
  <si>
    <t>ADANI GREEN ENERGY LIMITED</t>
  </si>
  <si>
    <t>004020</t>
  </si>
  <si>
    <t>TATA CONSULTANCY SERVICES LIMITED</t>
  </si>
  <si>
    <t>EMIRATESNBD</t>
  </si>
  <si>
    <t>INFO EDGE (INDIA) LIMITED</t>
  </si>
  <si>
    <t>WALMEX*</t>
  </si>
  <si>
    <t>ICICI PRUDENTIAL LIFE INSURANCE COMPANY LIMITED</t>
  </si>
  <si>
    <t>AP</t>
  </si>
  <si>
    <t>HDFC LIFE INSURANCE COMPANY LIMITED</t>
  </si>
  <si>
    <t>ACIW</t>
  </si>
  <si>
    <t>ASSICURAZIONI GENERALI - SOCIETA PER AZIONI</t>
  </si>
  <si>
    <t>MZTF</t>
  </si>
  <si>
    <t>MEDIOBANCA BANCA DI CREDITO FINANZIARIO SOCIETA PER AZIONI</t>
  </si>
  <si>
    <t>010140</t>
  </si>
  <si>
    <t>FINECOBANK BANCA FINECO S.P.A.</t>
  </si>
  <si>
    <t>AGL</t>
  </si>
  <si>
    <t>INTESA SANPAOLO SPA</t>
  </si>
  <si>
    <t>BCI</t>
  </si>
  <si>
    <t>BUZZI UNICEM SPA</t>
  </si>
  <si>
    <t>IT0001347308</t>
  </si>
  <si>
    <t>CMPC</t>
  </si>
  <si>
    <t>ENEL - SPA</t>
  </si>
  <si>
    <t>ETISALAT</t>
  </si>
  <si>
    <t>ENI S.P.A.</t>
  </si>
  <si>
    <t>MABANEE</t>
  </si>
  <si>
    <t>SNAM S.P.A.</t>
  </si>
  <si>
    <t>000120</t>
  </si>
  <si>
    <t>TERNA - RETE ELETTRICA NAZIONALE SOCIETA PER AZIONI</t>
  </si>
  <si>
    <t>MAR</t>
  </si>
  <si>
    <t>DIASORIN S.P.A.</t>
  </si>
  <si>
    <t>CNQ</t>
  </si>
  <si>
    <t>TELECOM ITALIA SPA</t>
  </si>
  <si>
    <t>MDC</t>
  </si>
  <si>
    <t>LUN</t>
  </si>
  <si>
    <t>ATLANTIA S.P.A.</t>
  </si>
  <si>
    <t>HD</t>
  </si>
  <si>
    <t>POSTE ITALIANE - SOCIETA PER AZIONI</t>
  </si>
  <si>
    <t>BKD</t>
  </si>
  <si>
    <t>RECORDATI INDUSTRIA CHIMICA E FARMACEUTICA S.P.A.</t>
  </si>
  <si>
    <t>DTE</t>
  </si>
  <si>
    <t>AMPLIFON S.P.A.</t>
  </si>
  <si>
    <t>MTH</t>
  </si>
  <si>
    <t>PRYSMIAN S.P.A.</t>
  </si>
  <si>
    <t>SPG</t>
  </si>
  <si>
    <t>MONCLER S.P.A.</t>
  </si>
  <si>
    <t>IFF</t>
  </si>
  <si>
    <t>INFRASTRUTTURE WIRELESS ITALIANE S.P.A.</t>
  </si>
  <si>
    <t>DIN</t>
  </si>
  <si>
    <t>UNICREDIT, SOCIETA PER AZIONI</t>
  </si>
  <si>
    <t>AVY</t>
  </si>
  <si>
    <t>NEXI SPA</t>
  </si>
  <si>
    <t>SF</t>
  </si>
  <si>
    <t>GLENCORE PLC</t>
  </si>
  <si>
    <t>NLY</t>
  </si>
  <si>
    <t>POLYMETAL INTERNATIONAL PLC</t>
  </si>
  <si>
    <t>SVC</t>
  </si>
  <si>
    <t>APTIV PLC</t>
  </si>
  <si>
    <t>VIAC</t>
  </si>
  <si>
    <t>AMCOR PLC</t>
  </si>
  <si>
    <t>SPR</t>
  </si>
  <si>
    <t>FERGUSON PLC</t>
  </si>
  <si>
    <t>MCD</t>
  </si>
  <si>
    <t>JANUS HENDERSON GROUP PLC</t>
  </si>
  <si>
    <t>CACI</t>
  </si>
  <si>
    <t>WY</t>
  </si>
  <si>
    <t>Nippon Building Fund Inc.</t>
  </si>
  <si>
    <t>BAM.A</t>
  </si>
  <si>
    <t>Japan Real Estate Investment Corporation</t>
  </si>
  <si>
    <t>KSU</t>
  </si>
  <si>
    <t>Japan Metropolitan Fund Investment Corporation</t>
  </si>
  <si>
    <t>MCK</t>
  </si>
  <si>
    <t>ORIX JREIT Inc.</t>
  </si>
  <si>
    <t>PCG</t>
  </si>
  <si>
    <t>United Urban Investment Corporation</t>
  </si>
  <si>
    <t>WAL</t>
  </si>
  <si>
    <t>DAIWA HOUSE REIT INVESTMENT CORPORATION</t>
  </si>
  <si>
    <t>RWT</t>
  </si>
  <si>
    <t>GLP J-REIT</t>
  </si>
  <si>
    <t>JLL</t>
  </si>
  <si>
    <t>Nippon Prologis REIT, Inc.</t>
  </si>
  <si>
    <t>DRH</t>
  </si>
  <si>
    <t>Nomura Real Estate Master Fund, Inc.</t>
  </si>
  <si>
    <t>GD</t>
  </si>
  <si>
    <t>AISIN SEIKI CO., LTD.</t>
  </si>
  <si>
    <t>AN</t>
  </si>
  <si>
    <t>TIS Inc.</t>
  </si>
  <si>
    <t>UNP</t>
  </si>
  <si>
    <t>ACOM CO., LTD.</t>
  </si>
  <si>
    <t>BBRI</t>
  </si>
  <si>
    <t>ASAHI INTECC CO., LTD.</t>
  </si>
  <si>
    <t>BARN</t>
  </si>
  <si>
    <t>ASAHI KASEI CORPORATION</t>
  </si>
  <si>
    <t>ABC</t>
  </si>
  <si>
    <t>AGC Inc.</t>
  </si>
  <si>
    <t>4689</t>
  </si>
  <si>
    <t>Asahi Group Holdings, Ltd.</t>
  </si>
  <si>
    <t>4755</t>
  </si>
  <si>
    <t>Ajinomoto Co., Inc.</t>
  </si>
  <si>
    <t>27</t>
  </si>
  <si>
    <t>ADVANTEST CORPORATION</t>
  </si>
  <si>
    <t>PLD</t>
  </si>
  <si>
    <t>AMADA CO.,LTD.</t>
  </si>
  <si>
    <t>ALO</t>
  </si>
  <si>
    <t>ULVAC,Inc.</t>
  </si>
  <si>
    <t>ALK B</t>
  </si>
  <si>
    <t>Alfresa Holdings Corporation</t>
  </si>
  <si>
    <t>144</t>
  </si>
  <si>
    <t>Iida Group Holdings Co.,Ltd.</t>
  </si>
  <si>
    <t>152</t>
  </si>
  <si>
    <t>ISUZU MOTORS LIMITED</t>
  </si>
  <si>
    <t>600377</t>
  </si>
  <si>
    <t>Idemitsu Kosan Co.,Ltd.</t>
  </si>
  <si>
    <t>BEI</t>
  </si>
  <si>
    <t>ITO EN,LTD.</t>
  </si>
  <si>
    <t>AMGN</t>
  </si>
  <si>
    <t>ITOCHU Corporation</t>
  </si>
  <si>
    <t>AC</t>
  </si>
  <si>
    <t>ITOCHU Techno-Solutions Corporation</t>
  </si>
  <si>
    <t>66</t>
  </si>
  <si>
    <t>ABC-MART,INC.</t>
  </si>
  <si>
    <t>Eisai Co., Ltd.</t>
  </si>
  <si>
    <t>2413</t>
  </si>
  <si>
    <t>AIR WATER INC.</t>
  </si>
  <si>
    <t>CDNS</t>
  </si>
  <si>
    <t>SMC CORPORATION</t>
  </si>
  <si>
    <t>COLB</t>
  </si>
  <si>
    <t>SG HOLDINGS CO.,LTD.</t>
  </si>
  <si>
    <t>COLM</t>
  </si>
  <si>
    <t>SQUARE ENIX HOLDINGS CO.,LTD.</t>
  </si>
  <si>
    <t>CINF</t>
  </si>
  <si>
    <t>Renesas Electronics Corporation</t>
  </si>
  <si>
    <t>CERN</t>
  </si>
  <si>
    <t>Sompo Holdings, Inc.</t>
  </si>
  <si>
    <t>CREE</t>
  </si>
  <si>
    <t>NTT DATA CORPORATION</t>
  </si>
  <si>
    <t>AGX</t>
  </si>
  <si>
    <t>OBIC Co.,Ltd.</t>
  </si>
  <si>
    <t>ADM</t>
  </si>
  <si>
    <t>Oji Holdings Corporation</t>
  </si>
  <si>
    <t>7267</t>
  </si>
  <si>
    <t>OSAKA GAS CO., LTD.</t>
  </si>
  <si>
    <t>601111</t>
  </si>
  <si>
    <t>Japan Exchange Group, Inc.</t>
  </si>
  <si>
    <t>SAMPO</t>
  </si>
  <si>
    <t>OTSUKA CORPORATION</t>
  </si>
  <si>
    <t>EDP</t>
  </si>
  <si>
    <t>Otsuka Holdings Co., Ltd.</t>
  </si>
  <si>
    <t>BMW</t>
  </si>
  <si>
    <t>OBAYASHI CORPORATION</t>
  </si>
  <si>
    <t>Odakyu Electric Railway Co.,Ltd.</t>
  </si>
  <si>
    <t>CON</t>
  </si>
  <si>
    <t>ONO PHARMACEUTICAL CO., LTD.</t>
  </si>
  <si>
    <t>HEI</t>
  </si>
  <si>
    <t>OMRON Corporation</t>
  </si>
  <si>
    <t>BALD B</t>
  </si>
  <si>
    <t>ORIENTAL LAND CO.,LTD.</t>
  </si>
  <si>
    <t>AMS</t>
  </si>
  <si>
    <t>ORIX CORPORATION</t>
  </si>
  <si>
    <t>2345</t>
  </si>
  <si>
    <t>OLYMPUS CORPORATION</t>
  </si>
  <si>
    <t>AWI</t>
  </si>
  <si>
    <t>Kao Corporation</t>
  </si>
  <si>
    <t>694</t>
  </si>
  <si>
    <t>0700</t>
  </si>
  <si>
    <t>CASIO COMPUTER CO.,LTD.</t>
  </si>
  <si>
    <t>DECK</t>
  </si>
  <si>
    <t>KAJIMA CORPORATION</t>
  </si>
  <si>
    <t>DVAX</t>
  </si>
  <si>
    <t>817</t>
  </si>
  <si>
    <t>The Kansai Electric Power Company, Incorporated</t>
  </si>
  <si>
    <t>ERIE</t>
  </si>
  <si>
    <t>KANSAI PAINT CO.,LTD.</t>
  </si>
  <si>
    <t>EXAS</t>
  </si>
  <si>
    <t>JAPAN POST INSURANCE Co.,Ltd.</t>
  </si>
  <si>
    <t>EXLS</t>
  </si>
  <si>
    <t>KEYENCE CORPORATION</t>
  </si>
  <si>
    <t>EXPE</t>
  </si>
  <si>
    <t>KIKKOMAN CORPORATION</t>
  </si>
  <si>
    <t>DHIL</t>
  </si>
  <si>
    <t>CANON INC.</t>
  </si>
  <si>
    <t>DISCA</t>
  </si>
  <si>
    <t>Kyushu Electric Power Company, Incorporated</t>
  </si>
  <si>
    <t>Kyushu Railway Company</t>
  </si>
  <si>
    <t>FCEL</t>
  </si>
  <si>
    <t>KYOCERA CORPORATION</t>
  </si>
  <si>
    <t>FFIN</t>
  </si>
  <si>
    <t>KYORITSU MAINTENANCE CO.,LTD.</t>
  </si>
  <si>
    <t>HIBB</t>
  </si>
  <si>
    <t>Kyowa Kirin Co., Ltd.</t>
  </si>
  <si>
    <t>HURN</t>
  </si>
  <si>
    <t>Kirin Holdings Company, Limited</t>
  </si>
  <si>
    <t>TVTY</t>
  </si>
  <si>
    <t>Kintetsu Group Holdings Co.,Ltd.</t>
  </si>
  <si>
    <t>ICFI</t>
  </si>
  <si>
    <t>KUBOTA CORPORATION</t>
  </si>
  <si>
    <t>IDXX</t>
  </si>
  <si>
    <t>MEDIPAL HOLDINGS CORPORATION</t>
  </si>
  <si>
    <t>IESC</t>
  </si>
  <si>
    <t>KURARAY CO.,LTD.</t>
  </si>
  <si>
    <t>ILMN</t>
  </si>
  <si>
    <t>WELCIA HOLDINGS CO.,LTD.</t>
  </si>
  <si>
    <t>GBCI</t>
  </si>
  <si>
    <t>Keio Corporation</t>
  </si>
  <si>
    <t>6981</t>
  </si>
  <si>
    <t>Keisei Electric Railway Co.,Ltd.</t>
  </si>
  <si>
    <t>601919</t>
  </si>
  <si>
    <t>Keihan Holdings Co.,Ltd.</t>
  </si>
  <si>
    <t>BOH</t>
  </si>
  <si>
    <t>Keikyu Corporation</t>
  </si>
  <si>
    <t>CAR</t>
  </si>
  <si>
    <t>KOSE Corporation</t>
  </si>
  <si>
    <t>1882</t>
  </si>
  <si>
    <t>KOITO MANUFACTURING CO., LTD.</t>
  </si>
  <si>
    <t>CSR</t>
  </si>
  <si>
    <t>KOBE BUSSAN CO.,LTD.</t>
  </si>
  <si>
    <t>KELYA</t>
  </si>
  <si>
    <t>Coca-Cola Bottlers Japan Holdings Inc.</t>
  </si>
  <si>
    <t>2897</t>
  </si>
  <si>
    <t>INPEX CORPORATION</t>
  </si>
  <si>
    <t>3883</t>
  </si>
  <si>
    <t>COSMOS Pharmaceutical Corporation</t>
  </si>
  <si>
    <t>2212</t>
  </si>
  <si>
    <t>KONAMI HOLDINGS CORPORATION</t>
  </si>
  <si>
    <t>ARWR</t>
  </si>
  <si>
    <t>KOBAYASHI PHARMACEUTICAL CO.,LTD.</t>
  </si>
  <si>
    <t>SRPT</t>
  </si>
  <si>
    <t>KOMATSU LTD.</t>
  </si>
  <si>
    <t>ARNA</t>
  </si>
  <si>
    <t>Concordia Financial Group, Ltd.</t>
  </si>
  <si>
    <t>RAIVV</t>
  </si>
  <si>
    <t>CyberAgent,Inc.</t>
  </si>
  <si>
    <t>9041</t>
  </si>
  <si>
    <t>SUMCO CORPORATION</t>
  </si>
  <si>
    <t>9531</t>
  </si>
  <si>
    <t>SANTEN PHARMACEUTICAL CO., LTD.</t>
  </si>
  <si>
    <t>3407</t>
  </si>
  <si>
    <t>Suntory Beverage &amp; Food Limited</t>
  </si>
  <si>
    <t>ADBE</t>
  </si>
  <si>
    <t>SUNDRUG CO.,LTD.</t>
  </si>
  <si>
    <t>FNV</t>
  </si>
  <si>
    <t>Shionogi &amp; Co., Ltd.</t>
  </si>
  <si>
    <t>CHD</t>
  </si>
  <si>
    <t>SYSMEX CORPORATION</t>
  </si>
  <si>
    <t>PRY</t>
  </si>
  <si>
    <t>THE SHIZUOKA BANK, LTD.</t>
  </si>
  <si>
    <t>4091</t>
  </si>
  <si>
    <t>Shiseido Company, Limited</t>
  </si>
  <si>
    <t>ATL</t>
  </si>
  <si>
    <t>Shimadzu Corporation</t>
  </si>
  <si>
    <t>SBRY</t>
  </si>
  <si>
    <t>SHIMANO INC.</t>
  </si>
  <si>
    <t>4901</t>
  </si>
  <si>
    <t>SHIMAMURA CO., Ltd.</t>
  </si>
  <si>
    <t>SHIMIZU CORPORATION</t>
  </si>
  <si>
    <t>CLB</t>
  </si>
  <si>
    <t>Sharp Corporation</t>
  </si>
  <si>
    <t>AOT</t>
  </si>
  <si>
    <t>Hulic Co.,Ltd.</t>
  </si>
  <si>
    <t>966</t>
  </si>
  <si>
    <t>Shin-Etsu Chemical Co., Ltd.</t>
  </si>
  <si>
    <t>NIPPON STEEL CORPORATION</t>
  </si>
  <si>
    <t>6146</t>
  </si>
  <si>
    <t>GMO Payment Gateway, Inc.</t>
  </si>
  <si>
    <t>TAH</t>
  </si>
  <si>
    <t>JSR Corporation</t>
  </si>
  <si>
    <t>ATM</t>
  </si>
  <si>
    <t>JFE Holdings, Inc.</t>
  </si>
  <si>
    <t>6301</t>
  </si>
  <si>
    <t>ENEOS Holdings, Inc.</t>
  </si>
  <si>
    <t>1038</t>
  </si>
  <si>
    <t>AEON CO.,LTD.</t>
  </si>
  <si>
    <t>CNX</t>
  </si>
  <si>
    <t>SUZUKI MOTOR CORPORATION</t>
  </si>
  <si>
    <t>FPH</t>
  </si>
  <si>
    <t>SUZUKEN CO.,LTD.</t>
  </si>
  <si>
    <t>DEI</t>
  </si>
  <si>
    <t>ZOZO, Inc.</t>
  </si>
  <si>
    <t>1199</t>
  </si>
  <si>
    <t>Stanley Electric Co., Ltd.</t>
  </si>
  <si>
    <t>EQR</t>
  </si>
  <si>
    <t>SCSK Corporation</t>
  </si>
  <si>
    <t>EMN</t>
  </si>
  <si>
    <t>SUMITOMO CHEMICAL COMPANY, LIMITED</t>
  </si>
  <si>
    <t>ALD</t>
  </si>
  <si>
    <t>Sumitomo Metal Mining Co., Ltd.</t>
  </si>
  <si>
    <t>EXC</t>
  </si>
  <si>
    <t>SUMITOMO CORPORATION</t>
  </si>
  <si>
    <t>FLO</t>
  </si>
  <si>
    <t>Sumitomo Electric Industries, Ltd.</t>
  </si>
  <si>
    <t>FMC</t>
  </si>
  <si>
    <t>Sumitomo Realty &amp; Development Co., Ltd.</t>
  </si>
  <si>
    <t>FNF</t>
  </si>
  <si>
    <t>SEIKO EPSON CORPORATION</t>
  </si>
  <si>
    <t>FUL</t>
  </si>
  <si>
    <t>SEIBU HOLDINGS INC.</t>
  </si>
  <si>
    <t>FIX</t>
  </si>
  <si>
    <t>SEGA SAMMY HOLDINGS INC.</t>
  </si>
  <si>
    <t>2883</t>
  </si>
  <si>
    <t>Sekisui Chemical Co., Ltd.</t>
  </si>
  <si>
    <t>IHRT</t>
  </si>
  <si>
    <t>Sekisui House,Ltd.</t>
  </si>
  <si>
    <t>CPF</t>
  </si>
  <si>
    <t>SECOM CO., LTD.</t>
  </si>
  <si>
    <t>KOF</t>
  </si>
  <si>
    <t>Seven &amp; i Holdings Co., Ltd.</t>
  </si>
  <si>
    <t>CSL</t>
  </si>
  <si>
    <t>Tokyo Century Corporation</t>
  </si>
  <si>
    <t>GGG</t>
  </si>
  <si>
    <t>SOHGO SECURITY SERVICES CO.,LTD.</t>
  </si>
  <si>
    <t>GME</t>
  </si>
  <si>
    <t>SONY CORPORATION</t>
  </si>
  <si>
    <t>000157</t>
  </si>
  <si>
    <t>600900</t>
  </si>
  <si>
    <t>SoftBank Group Corp.</t>
  </si>
  <si>
    <t>GPC</t>
  </si>
  <si>
    <t>SBI Holdings, Inc.</t>
  </si>
  <si>
    <t>DNB</t>
  </si>
  <si>
    <t>TAISEI CORPORATION</t>
  </si>
  <si>
    <t>DSV</t>
  </si>
  <si>
    <t>TAIHEIYO CEMENT CORPORATION</t>
  </si>
  <si>
    <t>NTGY</t>
  </si>
  <si>
    <t>Takeda Pharmaceutical Company Limited</t>
  </si>
  <si>
    <t>DAIICHI SANKYO COMPANY, LIMITED</t>
  </si>
  <si>
    <t>SECU B</t>
  </si>
  <si>
    <t>Dai-ichi Life Holdings, Inc.</t>
  </si>
  <si>
    <t>HL</t>
  </si>
  <si>
    <t>DAIKIN INDUSTRIES,LTD.</t>
  </si>
  <si>
    <t>EMSN</t>
  </si>
  <si>
    <t>DAITO TRUST CONSTRUCTION CO.,LTD.</t>
  </si>
  <si>
    <t>EGRX</t>
  </si>
  <si>
    <t>Dai Nippon Printing Co., Ltd.</t>
  </si>
  <si>
    <t>EFC</t>
  </si>
  <si>
    <t>Sumitomo Dainippon Pharma Co., Ltd.</t>
  </si>
  <si>
    <t>EREGL</t>
  </si>
  <si>
    <t>KDDI CORPORATION</t>
  </si>
  <si>
    <t>HFC</t>
  </si>
  <si>
    <t>DAIFUKU CO.,LTD.</t>
  </si>
  <si>
    <t>HRL</t>
  </si>
  <si>
    <t>Resona Holdings, Inc.</t>
  </si>
  <si>
    <t>ENEL</t>
  </si>
  <si>
    <t>Daiwa Securities Group Inc.</t>
  </si>
  <si>
    <t>Potential ethics-focused risks; governance practices show slight improvement</t>
  </si>
  <si>
    <t>INVE B</t>
  </si>
  <si>
    <t>DAIWA HOUSE INDUSTRY CO.,LTD.</t>
  </si>
  <si>
    <t>HST</t>
  </si>
  <si>
    <t>CHUGAI PHARMACEUTICAL CO., LTD.</t>
  </si>
  <si>
    <t>2885</t>
  </si>
  <si>
    <t>The Chugoku Electric Power Company, Incorporated</t>
  </si>
  <si>
    <t>IEX</t>
  </si>
  <si>
    <t>Chubu Electric Power Company, Incorporated</t>
  </si>
  <si>
    <t>3034</t>
  </si>
  <si>
    <t>TSURUHA HOLDINGS INC.</t>
  </si>
  <si>
    <t>9921</t>
  </si>
  <si>
    <t>TDK CORPORATION</t>
  </si>
  <si>
    <t>SGRE</t>
  </si>
  <si>
    <t>T&amp;D Holdings, Inc.</t>
  </si>
  <si>
    <t>RICHTER</t>
  </si>
  <si>
    <t>THK CO.,LTD.</t>
  </si>
  <si>
    <t>ARCB</t>
  </si>
  <si>
    <t>TERUMO CORPORATION</t>
  </si>
  <si>
    <t>686</t>
  </si>
  <si>
    <t>PERSOL HOLDINGS CO.,LTD.</t>
  </si>
  <si>
    <t>KMT</t>
  </si>
  <si>
    <t>DISCO CORPORATION</t>
  </si>
  <si>
    <t>KO</t>
  </si>
  <si>
    <t>DENSO CORPORATION</t>
  </si>
  <si>
    <t>601601</t>
  </si>
  <si>
    <t>DENTSU GROUP INC.</t>
  </si>
  <si>
    <t>Central Japan Railway Company</t>
  </si>
  <si>
    <t>600837</t>
  </si>
  <si>
    <t>Tokyu Fudosan Holdings Corporation</t>
  </si>
  <si>
    <t>GLE</t>
  </si>
  <si>
    <t>Tokyo Electron Limited</t>
  </si>
  <si>
    <t>HEX</t>
  </si>
  <si>
    <t>TOKYO GAS CO.,LTD.</t>
  </si>
  <si>
    <t>IPN</t>
  </si>
  <si>
    <t>TOKYU CORPORATION</t>
  </si>
  <si>
    <t>LII</t>
  </si>
  <si>
    <t>Tokyo Electric Power Company Holdings, Incorporated</t>
  </si>
  <si>
    <t>7974</t>
  </si>
  <si>
    <t>TOSHIBA CORPORATION</t>
  </si>
  <si>
    <t>Strengthened ethics and governance framework; growing investor criticism over AGM proceedings</t>
  </si>
  <si>
    <t>JMAT</t>
  </si>
  <si>
    <t>TOSOH CORPORATION</t>
  </si>
  <si>
    <t>PFS</t>
  </si>
  <si>
    <t>TOTO LTD.</t>
  </si>
  <si>
    <t>AGN</t>
  </si>
  <si>
    <t>TOBU RAILWAY CO., LTD.</t>
  </si>
  <si>
    <t>MAT</t>
  </si>
  <si>
    <t>TOHO CO., LTD.</t>
  </si>
  <si>
    <t>9009</t>
  </si>
  <si>
    <t>TOHO GAS CO., LTD.</t>
  </si>
  <si>
    <t>2371</t>
  </si>
  <si>
    <t>Tohoku Electric Power Company, Incorporated</t>
  </si>
  <si>
    <t>051900</t>
  </si>
  <si>
    <t>TOYO SUISAN KAISHA, LTD.</t>
  </si>
  <si>
    <t>MTB</t>
  </si>
  <si>
    <t>TORAY INDUSTRIES, INC.</t>
  </si>
  <si>
    <t>9008</t>
  </si>
  <si>
    <t>LIXIL Corporation</t>
  </si>
  <si>
    <t>LLOY</t>
  </si>
  <si>
    <t>TOPPAN PRINTING CO., LTD.</t>
  </si>
  <si>
    <t>ENELAM</t>
  </si>
  <si>
    <t>TOYOTA MOTOR CORPORATION</t>
  </si>
  <si>
    <t>TOYOTA INDUSTRIES CORPORATION</t>
  </si>
  <si>
    <t>2454</t>
  </si>
  <si>
    <t>TOYOTA TSUSHO CORPORATION</t>
  </si>
  <si>
    <t>MBT</t>
  </si>
  <si>
    <t>Trend Micro Incorporated</t>
  </si>
  <si>
    <t>IDCC</t>
  </si>
  <si>
    <t>Pan Pacific International Holdings Corporation</t>
  </si>
  <si>
    <t>BLDR</t>
  </si>
  <si>
    <t>Nagoya Railroad Co., Ltd.</t>
  </si>
  <si>
    <t>NFG</t>
  </si>
  <si>
    <t>Nabtesco Corporation</t>
  </si>
  <si>
    <t>SLM</t>
  </si>
  <si>
    <t>West Japan Railway Company</t>
  </si>
  <si>
    <t>S68</t>
  </si>
  <si>
    <t>NICHIREI CORPORATION</t>
  </si>
  <si>
    <t>SWED A</t>
  </si>
  <si>
    <t>Nissan Chemical Corporation</t>
  </si>
  <si>
    <t>NI</t>
  </si>
  <si>
    <t>NISSAN MOTOR CO.,LTD.</t>
  </si>
  <si>
    <t>Concerns remain over ownership structure; aggressive strategy towards EV market</t>
  </si>
  <si>
    <t>NZYM B</t>
  </si>
  <si>
    <t>NISSIN FOODS HOLDINGS CO.,LTD.</t>
  </si>
  <si>
    <t>9007</t>
  </si>
  <si>
    <t>NISSHIN SEIFUN GROUP INC.</t>
  </si>
  <si>
    <t>7010</t>
  </si>
  <si>
    <t>NITTO DENKO CORPORATION</t>
  </si>
  <si>
    <t>Nihon M&amp;A Center Inc.</t>
  </si>
  <si>
    <t>GSF</t>
  </si>
  <si>
    <t>ORACLE CORPORATION JAPAN</t>
  </si>
  <si>
    <t>PAH3</t>
  </si>
  <si>
    <t>NGK INSULATORS, LTD.</t>
  </si>
  <si>
    <t>SOLB</t>
  </si>
  <si>
    <t>Japan Airport Terminal Co.,Ltd.</t>
  </si>
  <si>
    <t>RY4C</t>
  </si>
  <si>
    <t>NIPPON SANSO HOLDINGS CORPORATION</t>
  </si>
  <si>
    <t>LPSN</t>
  </si>
  <si>
    <t>Nippon Shinyaku Co., Ltd.</t>
  </si>
  <si>
    <t>OXY</t>
  </si>
  <si>
    <t>NSK Ltd.</t>
  </si>
  <si>
    <t>PDCE</t>
  </si>
  <si>
    <t>JAPAN TOBACCO INC.</t>
  </si>
  <si>
    <t>NDAQ</t>
  </si>
  <si>
    <t>Shinsei Bank, Limited</t>
  </si>
  <si>
    <t>SAIA</t>
  </si>
  <si>
    <t>NIPPON EXPRESS CO., LTD.</t>
  </si>
  <si>
    <t>PNFP</t>
  </si>
  <si>
    <t>SoftBank Corp.</t>
  </si>
  <si>
    <t>MELI</t>
  </si>
  <si>
    <t>NEC Corporation</t>
  </si>
  <si>
    <t>SIGI</t>
  </si>
  <si>
    <t>NIDEC CORPORATION</t>
  </si>
  <si>
    <t>SHOO</t>
  </si>
  <si>
    <t>NIPPON TELEGRAPH AND TELEPHONE CORPORATION</t>
  </si>
  <si>
    <t>MGLN</t>
  </si>
  <si>
    <t>NGK SPARK PLUG CO., LTD.</t>
  </si>
  <si>
    <t>QBR.B</t>
  </si>
  <si>
    <t>NH Foods Ltd.</t>
  </si>
  <si>
    <t>PAAS</t>
  </si>
  <si>
    <t>NIPPON PAINT HOLDINGS CO., LTD.</t>
  </si>
  <si>
    <t>OLED</t>
  </si>
  <si>
    <t>McDonald's Holdings Company (Japan), Ltd.</t>
  </si>
  <si>
    <t>PRGS</t>
  </si>
  <si>
    <t>JAPAN POST HOLDINGS Co.,Ltd.</t>
  </si>
  <si>
    <t>OMCL</t>
  </si>
  <si>
    <t>Nippon Yusen Kabushiki Kaisha</t>
  </si>
  <si>
    <t>SCHL</t>
  </si>
  <si>
    <t>Nitori Holdings Co., Ltd.</t>
  </si>
  <si>
    <t>PFG</t>
  </si>
  <si>
    <t>Nintendo Co., Ltd.</t>
  </si>
  <si>
    <t>RMBS</t>
  </si>
  <si>
    <t>NEXON Co., Ltd.</t>
  </si>
  <si>
    <t>NXST</t>
  </si>
  <si>
    <t>Nomura Holdings, Inc.</t>
  </si>
  <si>
    <t>PENN</t>
  </si>
  <si>
    <t>Nomura Research Institute, Ltd.</t>
  </si>
  <si>
    <t>WSFS</t>
  </si>
  <si>
    <t>Nomura Real Estate Holdings, Inc.</t>
  </si>
  <si>
    <t>WTFC</t>
  </si>
  <si>
    <t>HAKUHODO DY HOLDINGS INCORPORATED</t>
  </si>
  <si>
    <t>TRMK</t>
  </si>
  <si>
    <t>HAMAMATSU PHOTONICS K.K.</t>
  </si>
  <si>
    <t>UFPI</t>
  </si>
  <si>
    <t>Hankyu Hanshin Holdings,Inc.</t>
  </si>
  <si>
    <t>NNN</t>
  </si>
  <si>
    <t>BANDAI NAMCO Holdings Inc.</t>
  </si>
  <si>
    <t>NJR</t>
  </si>
  <si>
    <t>HIKARI TSUSHIN, INC.</t>
  </si>
  <si>
    <t>SGSN</t>
  </si>
  <si>
    <t>East Japan Railway Company</t>
  </si>
  <si>
    <t>INTUCH</t>
  </si>
  <si>
    <t>HISAMITSU PHARMACEUTICAL CO.,INC.</t>
  </si>
  <si>
    <t>RF</t>
  </si>
  <si>
    <t>Hitachi Metals, Ltd.</t>
  </si>
  <si>
    <t>SNX</t>
  </si>
  <si>
    <t>Hitachi, Ltd.</t>
  </si>
  <si>
    <t>S63</t>
  </si>
  <si>
    <t>HIROSE ELECTRIC CO., LTD.</t>
  </si>
  <si>
    <t>NPO</t>
  </si>
  <si>
    <t>PIGEON CORPORATION</t>
  </si>
  <si>
    <t>SCHA</t>
  </si>
  <si>
    <t>FAST RETAILING CO., LTD.</t>
  </si>
  <si>
    <t>FANUC CORPORATION</t>
  </si>
  <si>
    <t>SHO</t>
  </si>
  <si>
    <t>FANCL CORPORATION</t>
  </si>
  <si>
    <t>TEL</t>
  </si>
  <si>
    <t>Fukuoka Financial Group, Inc.</t>
  </si>
  <si>
    <t>TEN</t>
  </si>
  <si>
    <t>FUJIFILM Holdings Corporation</t>
  </si>
  <si>
    <t>SUBARU CORPORATION</t>
  </si>
  <si>
    <t>RBC</t>
  </si>
  <si>
    <t>FUJITSU LIMITED</t>
  </si>
  <si>
    <t>HO</t>
  </si>
  <si>
    <t>FUJI ELECTRIC CO., LTD.</t>
  </si>
  <si>
    <t>ONB</t>
  </si>
  <si>
    <t>BROTHER INDUSTRIES, LTD.</t>
  </si>
  <si>
    <t>PPL</t>
  </si>
  <si>
    <t>BRIDGESTONE CORPORATION</t>
  </si>
  <si>
    <t>TMO</t>
  </si>
  <si>
    <t>HOYA CORPORATION</t>
  </si>
  <si>
    <t>TRP</t>
  </si>
  <si>
    <t>HOSHIZAKI CORPORATION</t>
  </si>
  <si>
    <t>THS</t>
  </si>
  <si>
    <t>HONDA MOTOR CO., LTD.</t>
  </si>
  <si>
    <t>ZURN</t>
  </si>
  <si>
    <t>RGA</t>
  </si>
  <si>
    <t>Makita Corporation</t>
  </si>
  <si>
    <t>SPB</t>
  </si>
  <si>
    <t>Panasonic Corporation</t>
  </si>
  <si>
    <t>WEX</t>
  </si>
  <si>
    <t>Mazda Motor Corporation</t>
  </si>
  <si>
    <t>VVI</t>
  </si>
  <si>
    <t>MARUI GROUP CO.,LTD.</t>
  </si>
  <si>
    <t>TBI</t>
  </si>
  <si>
    <t>Marubeni Corporation</t>
  </si>
  <si>
    <t>OHI</t>
  </si>
  <si>
    <t>MIURA CO., LTD.</t>
  </si>
  <si>
    <t>RAIL3</t>
  </si>
  <si>
    <t>MISUMI Group Inc.</t>
  </si>
  <si>
    <t>600104</t>
  </si>
  <si>
    <t>Mizuho Financial Group, Inc.</t>
  </si>
  <si>
    <t>SAP</t>
  </si>
  <si>
    <t>Mitsui Chemicals, Inc.</t>
  </si>
  <si>
    <t>ENGI11</t>
  </si>
  <si>
    <t>MS&amp;AD Insurance Group Holdings, Inc.</t>
  </si>
  <si>
    <t>DIALOG</t>
  </si>
  <si>
    <t>Sumitomo Mitsui Financial Group, Inc.</t>
  </si>
  <si>
    <t>1120</t>
  </si>
  <si>
    <t>Sumitomo Mitsui Trust Holdings, Inc.</t>
  </si>
  <si>
    <t>VRNT</t>
  </si>
  <si>
    <t>Mitsui Fudosan Co., Ltd.</t>
  </si>
  <si>
    <t>THG</t>
  </si>
  <si>
    <t>MITSUI &amp; CO., LTD.</t>
  </si>
  <si>
    <t>AIRPORT</t>
  </si>
  <si>
    <t>MITSUBISHI GAS CHEMICAL COMPANY,INC.</t>
  </si>
  <si>
    <t>9021</t>
  </si>
  <si>
    <t>Mitsubishi Chemical Holdings Corporation</t>
  </si>
  <si>
    <t>Strong chemical safety management; carbon mitigation strategy lags that of peers</t>
  </si>
  <si>
    <t>Mitsubishi Corporation</t>
  </si>
  <si>
    <t>DDD</t>
  </si>
  <si>
    <t>Mitsubishi Estate Company, Limited</t>
  </si>
  <si>
    <t>MMM</t>
  </si>
  <si>
    <t>Mitsubishi Heavy Industries, Ltd.</t>
  </si>
  <si>
    <t>AOS</t>
  </si>
  <si>
    <t>Mitsubishi Electric Corporation</t>
  </si>
  <si>
    <t>Mitsubishi UFJ Financial Group, Inc.</t>
  </si>
  <si>
    <t>MINEBEA MITSUMI Inc.</t>
  </si>
  <si>
    <t>ABM</t>
  </si>
  <si>
    <t>Tokio Marine Holdings, Inc.</t>
  </si>
  <si>
    <t>ABG</t>
  </si>
  <si>
    <t>Murata Manufacturing Co., Ltd.</t>
  </si>
  <si>
    <t>Lags peers in governance practices, but retains focus on opportunities in clean technology</t>
  </si>
  <si>
    <t>ACAD</t>
  </si>
  <si>
    <t>Meiji Holdings Co.,Ltd.</t>
  </si>
  <si>
    <t>ACCO</t>
  </si>
  <si>
    <t>AEX</t>
  </si>
  <si>
    <t>8572</t>
  </si>
  <si>
    <t>YAKULT HONSHA CO.,LTD.</t>
  </si>
  <si>
    <t>ACS</t>
  </si>
  <si>
    <t>YASKAWA Electric Corporation</t>
  </si>
  <si>
    <t>ACM</t>
  </si>
  <si>
    <t>Z Holdings Corporation</t>
  </si>
  <si>
    <t>AES</t>
  </si>
  <si>
    <t>YAMAZAKI BAKING CO., LTD.</t>
  </si>
  <si>
    <t>AGCO</t>
  </si>
  <si>
    <t>YAMADA HOLDINGS CO.,LTD.</t>
  </si>
  <si>
    <t>7259</t>
  </si>
  <si>
    <t>YAMATO HOLDINGS CO.,LTD.</t>
  </si>
  <si>
    <t>ALRS</t>
  </si>
  <si>
    <t>Astellas Pharma Inc.</t>
  </si>
  <si>
    <t>ALG</t>
  </si>
  <si>
    <t>YAMAHA CORPORATION</t>
  </si>
  <si>
    <t>6113</t>
  </si>
  <si>
    <t>Yamaha Motor Co., Ltd.</t>
  </si>
  <si>
    <t>AMN</t>
  </si>
  <si>
    <t>USS Co., Ltd.</t>
  </si>
  <si>
    <t>JAPAN POST BANK Co.,Ltd.</t>
  </si>
  <si>
    <t>MAERSK B</t>
  </si>
  <si>
    <t>UNICHARM CORPORATION</t>
  </si>
  <si>
    <t>Yokogawa Electric Corporation</t>
  </si>
  <si>
    <t>0522</t>
  </si>
  <si>
    <t>Lion Corporation</t>
  </si>
  <si>
    <t>ASML</t>
  </si>
  <si>
    <t>Rakuten, Inc.</t>
  </si>
  <si>
    <t>ASX</t>
  </si>
  <si>
    <t>Recruit Holdings Co.,Ltd.</t>
  </si>
  <si>
    <t>RICOH COMPANY,LTD.</t>
  </si>
  <si>
    <t>2409</t>
  </si>
  <si>
    <t>RYOHIN KEIKAKU CO., LTD.</t>
  </si>
  <si>
    <t>AAON</t>
  </si>
  <si>
    <t>RINNAI CORPORATION</t>
  </si>
  <si>
    <t>VCEL</t>
  </si>
  <si>
    <t>Lasertec Corporation</t>
  </si>
  <si>
    <t>ABT</t>
  </si>
  <si>
    <t>Lawson, Inc.</t>
  </si>
  <si>
    <t>ROHM COMPANY LIMITED</t>
  </si>
  <si>
    <t>ADCB</t>
  </si>
  <si>
    <t>Roland Corporation</t>
  </si>
  <si>
    <t>ATVI</t>
  </si>
  <si>
    <t>SAFARICOM PLC</t>
  </si>
  <si>
    <t>EPAC</t>
  </si>
  <si>
    <t>CJ Logistics Corporation</t>
  </si>
  <si>
    <t>KIA MOTORS CORPORATION</t>
  </si>
  <si>
    <t>ADTN</t>
  </si>
  <si>
    <t>SK hynix Inc.</t>
  </si>
  <si>
    <t>AAP</t>
  </si>
  <si>
    <t>HYUNDAI ENGINEERING &amp; CONSTRUCTION CO.,LTD</t>
  </si>
  <si>
    <t>ADVANC</t>
  </si>
  <si>
    <t>SAMSUNG FIRE &amp; MARINE INSURANCE CO.,LTD</t>
  </si>
  <si>
    <t>2395</t>
  </si>
  <si>
    <t>HANWHA CORP</t>
  </si>
  <si>
    <t>8267</t>
  </si>
  <si>
    <t>CJ Corporation</t>
  </si>
  <si>
    <t>AVAV</t>
  </si>
  <si>
    <t>HYUNDAI MARINE &amp; FIRE INSURANCE CO., LTD.</t>
  </si>
  <si>
    <t>AGLTY</t>
  </si>
  <si>
    <t>KOREAN AIR LINES CO.,LTD</t>
  </si>
  <si>
    <t>AEM</t>
  </si>
  <si>
    <t>LG Corp.</t>
  </si>
  <si>
    <t>ADC</t>
  </si>
  <si>
    <t>HYUNDAI STEEL COMPANY</t>
  </si>
  <si>
    <t>Lotte Corporation</t>
  </si>
  <si>
    <t>APD</t>
  </si>
  <si>
    <t>HYUNDAI MOTOR COMPANY</t>
  </si>
  <si>
    <t>2802</t>
  </si>
  <si>
    <t>AKZA</t>
  </si>
  <si>
    <t>DB INSURANCE CO.,LTD</t>
  </si>
  <si>
    <t>ALK</t>
  </si>
  <si>
    <t>SAMSUNG ELECTRONICS CO,.LTD</t>
  </si>
  <si>
    <t>ALFA</t>
  </si>
  <si>
    <t>2784</t>
  </si>
  <si>
    <t>GS Engineering &amp; Construction Corp</t>
  </si>
  <si>
    <t>ALGN</t>
  </si>
  <si>
    <t>SAMSUNG SDI CO., LTD.</t>
  </si>
  <si>
    <t>ATD.B</t>
  </si>
  <si>
    <t>MIRAE ASSET DAEWOO CO.,LTD.</t>
  </si>
  <si>
    <t>Y</t>
  </si>
  <si>
    <t>GS Retail Co.,Ltd</t>
  </si>
  <si>
    <t>OTTOGI CORPORATION</t>
  </si>
  <si>
    <t>ALV</t>
  </si>
  <si>
    <t>HOTEL SHILLA CO.,LTD</t>
  </si>
  <si>
    <t>SAMSUNG ELECTRO-MECHANICS CO.,LTD</t>
  </si>
  <si>
    <t>2280</t>
  </si>
  <si>
    <t>KOREA SHIPBUILDING &amp; OFFSHORE ENGINEERING CO.,LTD.</t>
  </si>
  <si>
    <t>ALNY</t>
  </si>
  <si>
    <t>HANWHA SOLUTIONS CORPORATION</t>
  </si>
  <si>
    <t>AIMC</t>
  </si>
  <si>
    <t>KOREA ZINC INC</t>
  </si>
  <si>
    <t>SAMSUNG HEAVY INDUSTRIES CO.,LTD</t>
  </si>
  <si>
    <t>AMZN</t>
  </si>
  <si>
    <t>S-Oil Corporation</t>
  </si>
  <si>
    <t>AMBU B</t>
  </si>
  <si>
    <t>LG INNOTEK CO.,LTD</t>
  </si>
  <si>
    <t>AEE</t>
  </si>
  <si>
    <t>LOTTE CHEMICAL CORPORATION</t>
  </si>
  <si>
    <t>AMXL</t>
  </si>
  <si>
    <t>HYUNDAI MOBIS CO.,LTD</t>
  </si>
  <si>
    <t>ACC</t>
  </si>
  <si>
    <t>Duzon Bizon Co Ltd</t>
  </si>
  <si>
    <t>AXP</t>
  </si>
  <si>
    <t>KOREA ELECTRIC POWER CORPORATION</t>
  </si>
  <si>
    <t>AFG</t>
  </si>
  <si>
    <t>SK TELECOM CO.,LTD</t>
  </si>
  <si>
    <t>AIG</t>
  </si>
  <si>
    <t>SAMSUNG SDS CO.,LTD.</t>
  </si>
  <si>
    <t>AWR</t>
  </si>
  <si>
    <t>SHINPOONG PHARMACEUTICAL CO.,LTD</t>
  </si>
  <si>
    <t>AMT</t>
  </si>
  <si>
    <t>COWAY Co., Ltd.</t>
  </si>
  <si>
    <t>LOTTE SHOPPING CO.,LTD.</t>
  </si>
  <si>
    <t>ABCB</t>
  </si>
  <si>
    <t>INDUSTRIAL BANK OF KOREA</t>
  </si>
  <si>
    <t>AMKR</t>
  </si>
  <si>
    <t>SAMSUNG ENGINEERING CO.,LTD</t>
  </si>
  <si>
    <t>090430</t>
  </si>
  <si>
    <t>SAMSUNG C&amp;T CORPORATION</t>
  </si>
  <si>
    <t>ADI</t>
  </si>
  <si>
    <t>HLB INC.</t>
  </si>
  <si>
    <t>ANGO</t>
  </si>
  <si>
    <t>KMW CO. LTD.</t>
  </si>
  <si>
    <t>ANSS</t>
  </si>
  <si>
    <t>ATRS</t>
  </si>
  <si>
    <t>Samsung Life Insurance Co., Ltd.</t>
  </si>
  <si>
    <t>ANTO</t>
  </si>
  <si>
    <t>KT&amp;G Corporation</t>
  </si>
  <si>
    <t>AAPL</t>
  </si>
  <si>
    <t>DOOSAN HEAVY INDUSTRIES &amp; CONSTRUCTION CO.,LTD</t>
  </si>
  <si>
    <t>ATR</t>
  </si>
  <si>
    <t>LG Display Co., Ltd.</t>
  </si>
  <si>
    <t>1080</t>
  </si>
  <si>
    <t>SK Holdings Co., Ltd.</t>
  </si>
  <si>
    <t>ABR</t>
  </si>
  <si>
    <t>ARCAD</t>
  </si>
  <si>
    <t>NAVER Corporation</t>
  </si>
  <si>
    <t>ARMT34</t>
  </si>
  <si>
    <t>Kakao Corp.</t>
  </si>
  <si>
    <t>AKE</t>
  </si>
  <si>
    <t>CJ ENM CO., Ltd.</t>
  </si>
  <si>
    <t>ARW</t>
  </si>
  <si>
    <t>NCSOFT CORPORATION</t>
  </si>
  <si>
    <t>5201</t>
  </si>
  <si>
    <t>KOREA AEROSPACE INDUSTRIES, LTD.</t>
  </si>
  <si>
    <t>LG HOUSEHOLD &amp; HEALTH CARE LTD</t>
  </si>
  <si>
    <t>A17U</t>
  </si>
  <si>
    <t>LG CHEM LTD</t>
  </si>
  <si>
    <t>AHT</t>
  </si>
  <si>
    <t>Shinhan Financial Group Co., Ltd.</t>
  </si>
  <si>
    <t>1102</t>
  </si>
  <si>
    <t>Leeno Industrial Inc</t>
  </si>
  <si>
    <t>ASIANPAINT</t>
  </si>
  <si>
    <t>LG ELECTRONICS INC.</t>
  </si>
  <si>
    <t>AZPN</t>
  </si>
  <si>
    <t>Celltrion, Inc.</t>
  </si>
  <si>
    <t>AIZ</t>
  </si>
  <si>
    <t>FILA Holdings Corporation</t>
  </si>
  <si>
    <t>AGO</t>
  </si>
  <si>
    <t>HYUNDAI GLOVIS Co., LTD.</t>
  </si>
  <si>
    <t>4503</t>
  </si>
  <si>
    <t>Hana Financial Group Inc.</t>
  </si>
  <si>
    <t>ASII</t>
  </si>
  <si>
    <t>AMOREPACIFIC CORP.</t>
  </si>
  <si>
    <t>AZN</t>
  </si>
  <si>
    <t>Celltrion HealthCare Co Ltd</t>
  </si>
  <si>
    <t>ATCO A</t>
  </si>
  <si>
    <t>SEEGENE, INC.</t>
  </si>
  <si>
    <t>SK Innovation Co., Ltd.</t>
  </si>
  <si>
    <t>ATO</t>
  </si>
  <si>
    <t>CJ CheilJedang Corporation</t>
  </si>
  <si>
    <t>KB Financial Group Inc.</t>
  </si>
  <si>
    <t>ATRI</t>
  </si>
  <si>
    <t>Hanmi Pharm. Co., Ltd.</t>
  </si>
  <si>
    <t>AIA</t>
  </si>
  <si>
    <t>E-MART Inc.</t>
  </si>
  <si>
    <t>ADSK</t>
  </si>
  <si>
    <t>HANKOOK TIRE &amp; TECHNOLOGY CO., LTD.</t>
  </si>
  <si>
    <t>AVV</t>
  </si>
  <si>
    <t>SAMSUNG BIOLOGICS CO.,LTD.</t>
  </si>
  <si>
    <t>AV.</t>
  </si>
  <si>
    <t>Netmarble Corporation</t>
  </si>
  <si>
    <t>ALI</t>
  </si>
  <si>
    <t>PearlAbyss Corp</t>
  </si>
  <si>
    <t>BGS</t>
  </si>
  <si>
    <t>HYUNDAI HEAVY INDUSTRIES HOLDINGS CO., LTD.</t>
  </si>
  <si>
    <t>BTOW3</t>
  </si>
  <si>
    <t>ORION CORP.</t>
  </si>
  <si>
    <t>BAS</t>
  </si>
  <si>
    <t>BGF Retail Co Ltd</t>
  </si>
  <si>
    <t>TFC</t>
  </si>
  <si>
    <t>SK Chemicals Co., Ltd.</t>
  </si>
  <si>
    <t>Woori Financial Group Inc.</t>
  </si>
  <si>
    <t>BOKF</t>
  </si>
  <si>
    <t>National Bank of Kuwait S.A.K.P</t>
  </si>
  <si>
    <t>BRPR3</t>
  </si>
  <si>
    <t>Gulf Bank K.S.C.P</t>
  </si>
  <si>
    <t>5108</t>
  </si>
  <si>
    <t>KUWAIT FINANCE HOUSE K.S.C.P</t>
  </si>
  <si>
    <t>6448</t>
  </si>
  <si>
    <t>BOUBYAN BANK K.S.C.P.</t>
  </si>
  <si>
    <t>Inclusion of business ethics assessment drive upgrade</t>
  </si>
  <si>
    <t>002594</t>
  </si>
  <si>
    <t>Mabanee Company KPSC</t>
  </si>
  <si>
    <t>Relatively weak disclosures on ESG related policies and programs</t>
  </si>
  <si>
    <t>Agility Public Warehousing Company K.S.C.P.</t>
  </si>
  <si>
    <t>BCPC</t>
  </si>
  <si>
    <t>MOBILE TELECOMMUNICATIONS COMPANY K.S.C.P</t>
  </si>
  <si>
    <t>BALN</t>
  </si>
  <si>
    <t>AGILE GROUP HOLDINGS LIMITED</t>
  </si>
  <si>
    <t>BBVA</t>
  </si>
  <si>
    <t>AIRTAC INTERNATIONAL GROUP</t>
  </si>
  <si>
    <t>BBD</t>
  </si>
  <si>
    <t>ALIBABA GROUP HOLDING LIMITED</t>
  </si>
  <si>
    <t>BKESF</t>
  </si>
  <si>
    <t>AMBARELLA INC</t>
  </si>
  <si>
    <t>ANTA SPORTS PRODUCTS LIMITED</t>
  </si>
  <si>
    <t>SANB3</t>
  </si>
  <si>
    <t>ASM PACIFIC TECHNOLOGY LIMITED</t>
  </si>
  <si>
    <t>CHILE</t>
  </si>
  <si>
    <t>BOSIDENG INTERNATIONAL HOLDINGS LIMITED</t>
  </si>
  <si>
    <t>BBAS3</t>
  </si>
  <si>
    <t>Budweiser Brewing Company APAC Ltd</t>
  </si>
  <si>
    <t>POLI</t>
  </si>
  <si>
    <t>CANVEST ENVIRONMENTAL PROTECTION GROUP COMPANY LIMITED</t>
  </si>
  <si>
    <t>BKMB</t>
  </si>
  <si>
    <t>CHAILEASE HOLDING COMPANY LIMITED</t>
  </si>
  <si>
    <t>BBNI</t>
  </si>
  <si>
    <t>CHINA RESOURCES LAND LIMITED</t>
  </si>
  <si>
    <t>BPI</t>
  </si>
  <si>
    <t>CHINA MENGNIU DAIRY COMPANY LIMITED</t>
  </si>
  <si>
    <t>PEO</t>
  </si>
  <si>
    <t>CHINA MEDICAL SYSTEM HOLDINGS LIMITED</t>
  </si>
  <si>
    <t>VTBR</t>
  </si>
  <si>
    <t>CHINA HIGH SPEED TRANSMISSION EQUIPMENT GROUP CO., LTD.</t>
  </si>
  <si>
    <t>23</t>
  </si>
  <si>
    <t>CHINA RESOURCES CEMENT HOLDINGS LIMITED</t>
  </si>
  <si>
    <t>BMO</t>
  </si>
  <si>
    <t>CHINA HONGQIAO GROUP LIMITED</t>
  </si>
  <si>
    <t>BK</t>
  </si>
  <si>
    <t>CHINA CONCH VENTURE HOLDINGS LIMITED</t>
  </si>
  <si>
    <t>002142</t>
  </si>
  <si>
    <t>CHINA OVERSEAS PROPERTY HOLDINGS LIMITED</t>
  </si>
  <si>
    <t>BANR</t>
  </si>
  <si>
    <t>CHINA MEIDONG AUTO HOLDINGS LIMITED</t>
  </si>
  <si>
    <t>BRPT</t>
  </si>
  <si>
    <t>CHINA EVERGRANDE GROUP</t>
  </si>
  <si>
    <t>BECN</t>
  </si>
  <si>
    <t>CHINA AOYUAN GROUP LIMITED</t>
  </si>
  <si>
    <t>BC8</t>
  </si>
  <si>
    <t>CHINA YUHUA EDUCATION CORPORATION LIMITED</t>
  </si>
  <si>
    <t>BBY</t>
  </si>
  <si>
    <t>China East Education Holdings Ltd</t>
  </si>
  <si>
    <t>BVT</t>
  </si>
  <si>
    <t>BIG</t>
  </si>
  <si>
    <t>BIO</t>
  </si>
  <si>
    <t>CIFI HOLDINGS (GROUP) CO. LTD.</t>
  </si>
  <si>
    <t>GRBK</t>
  </si>
  <si>
    <t>CHINA LESSO GROUP HOLDINGS LIMITED</t>
  </si>
  <si>
    <t>BCRX</t>
  </si>
  <si>
    <t>CHINA EDUCATION GROUP HOLDINGS LIMITED</t>
  </si>
  <si>
    <t>BMRN</t>
  </si>
  <si>
    <t>CHINA STATE CONSTRUCTION INTERNATIONAL HOLDINGS LIMITED</t>
  </si>
  <si>
    <t>BLKB</t>
  </si>
  <si>
    <t>CK HUTCHISON HOLDINGS LIMITED</t>
  </si>
  <si>
    <t>BLK</t>
  </si>
  <si>
    <t>CK ASSET HOLDINGS LIMITED</t>
  </si>
  <si>
    <t>BSL</t>
  </si>
  <si>
    <t>COUNTRY GARDEN HOLDINGS COMPANY LIMITED</t>
  </si>
  <si>
    <t>BOL</t>
  </si>
  <si>
    <t>COUNTRY GARDEN SERVICES HOLDINGS COMPANY LIMITED</t>
  </si>
  <si>
    <t>CT ENVIRONMENTAL GROUP LIMITED</t>
  </si>
  <si>
    <t>BWA</t>
  </si>
  <si>
    <t>BOUBYAN</t>
  </si>
  <si>
    <t>AAC TECHNOLOGIES HOLDINGS INC.</t>
  </si>
  <si>
    <t>BYD</t>
  </si>
  <si>
    <t>CHINA EVERBRIGHT GREENTECH LIMITED</t>
  </si>
  <si>
    <t>BDN</t>
  </si>
  <si>
    <t>ENN ENERGY HOLDINGS LIMITED</t>
  </si>
  <si>
    <t>1114</t>
  </si>
  <si>
    <t>ESR Cayman Limited</t>
  </si>
  <si>
    <t>BMY</t>
  </si>
  <si>
    <t>FABRINET</t>
  </si>
  <si>
    <t>BATS</t>
  </si>
  <si>
    <t>FRESH DEL MONTE PRODUCE INC.</t>
  </si>
  <si>
    <t>BLND</t>
  </si>
  <si>
    <t>GCL-POLY ENERGY HOLDINGS LIMITED</t>
  </si>
  <si>
    <t>BRKS</t>
  </si>
  <si>
    <t>GEELY AUTOMOBILE HOLDINGS LIMITED</t>
  </si>
  <si>
    <t>BRO</t>
  </si>
  <si>
    <t>BMTC</t>
  </si>
  <si>
    <t>CIMB</t>
  </si>
  <si>
    <t>HAITIAN INTERNATIONAL HOLDINGS LIMITED</t>
  </si>
  <si>
    <t>BG</t>
  </si>
  <si>
    <t>HAIDILAO INTERNATIONAL HOLDING LTD.</t>
  </si>
  <si>
    <t>BRBY</t>
  </si>
  <si>
    <t>HENGAN INTERNATIONAL GROUP COMPANY LIMITED</t>
  </si>
  <si>
    <t>CAE</t>
  </si>
  <si>
    <t>HERBALIFE NUTRITION LTD.</t>
  </si>
  <si>
    <t>7751</t>
  </si>
  <si>
    <t>ICHOR HOLDINGS, LTD.</t>
  </si>
  <si>
    <t>6952</t>
  </si>
  <si>
    <t>CBRE</t>
  </si>
  <si>
    <t>KAISA GROUP HOLDINGS LTD.</t>
  </si>
  <si>
    <t>CCL.B</t>
  </si>
  <si>
    <t>KINGBOARD HOLDINGS LIMITED</t>
  </si>
  <si>
    <t>CEMEXCPO</t>
  </si>
  <si>
    <t>KINGDEE INTERNATIONAL SOFTWARE GROUP COMPANY LIMITED</t>
  </si>
  <si>
    <t>8439</t>
  </si>
  <si>
    <t>KINGBOARD LAMINATES HOLDINGS LIMITED</t>
  </si>
  <si>
    <t>CHRW</t>
  </si>
  <si>
    <t>KINGSOFT CORPORATION LIMITED</t>
  </si>
  <si>
    <t>4519</t>
  </si>
  <si>
    <t>Koolearn Technology Holding Ltd</t>
  </si>
  <si>
    <t>CIT</t>
  </si>
  <si>
    <t>KWG GROUP HOLDINGS LIMITED</t>
  </si>
  <si>
    <t>241</t>
  </si>
  <si>
    <t>267</t>
  </si>
  <si>
    <t>HANSOH PHARMACEUTICAL GROUP COMPANY LIMITED</t>
  </si>
  <si>
    <t>097950</t>
  </si>
  <si>
    <t>001040</t>
  </si>
  <si>
    <t>LOGAN GROUP COMPANY LIMITED</t>
  </si>
  <si>
    <t>LONGFOR GROUP HOLDINGS LIMITED</t>
  </si>
  <si>
    <t>CMS</t>
  </si>
  <si>
    <t>MEITUAN</t>
  </si>
  <si>
    <t>MICROPORT SCIENTIFIC CORPORATION</t>
  </si>
  <si>
    <t>135</t>
  </si>
  <si>
    <t>MINTH GROUP LIMITED</t>
  </si>
  <si>
    <t>2579</t>
  </si>
  <si>
    <t>Ping An Healthcare and Technology Co Ltd</t>
  </si>
  <si>
    <t>CNMD</t>
  </si>
  <si>
    <t>Sands China Ltd.</t>
  </si>
  <si>
    <t>3349</t>
  </si>
  <si>
    <t>SEAZEN GROUP LIMITED</t>
  </si>
  <si>
    <t>CVBF</t>
  </si>
  <si>
    <t>SHENZHOU INTERNATIONAL GROUP HOLDINGS LIMITED</t>
  </si>
  <si>
    <t>CVS</t>
  </si>
  <si>
    <t>SHIMAO GROUP HOLDINGS LIMITED</t>
  </si>
  <si>
    <t>CCMP</t>
  </si>
  <si>
    <t>SINA CORPORATION</t>
  </si>
  <si>
    <t>CALM</t>
  </si>
  <si>
    <t>SINO BIOPHARMACEUTICAL LIMITED</t>
  </si>
  <si>
    <t>ELY</t>
  </si>
  <si>
    <t>SITC International Holdings Co Ltd</t>
  </si>
  <si>
    <t>CAR.UN</t>
  </si>
  <si>
    <t>SILERGY CORP.</t>
  </si>
  <si>
    <t>CM</t>
  </si>
  <si>
    <t>SOHO CHINA LIMITED</t>
  </si>
  <si>
    <t>CU</t>
  </si>
  <si>
    <t>SSY GROUP LIMITED</t>
  </si>
  <si>
    <t>CMD</t>
  </si>
  <si>
    <t>SUNAC CHINA HOLDINGS LIMITED</t>
  </si>
  <si>
    <t>BXMT</t>
  </si>
  <si>
    <t>SUNNY OPTICAL TECHNOLOGY (GROUP) COMPANY LIMITED</t>
  </si>
  <si>
    <t>CPI</t>
  </si>
  <si>
    <t>TIANNENG POWER INTERNATIONAL LIMITED</t>
  </si>
  <si>
    <t>AFX</t>
  </si>
  <si>
    <t>TENCENT HOLDINGS LIMITED</t>
  </si>
  <si>
    <t>THERAVANCE BIOPHARMA, INC.</t>
  </si>
  <si>
    <t>CARL B</t>
  </si>
  <si>
    <t>3SBIO INC.</t>
  </si>
  <si>
    <t>CASY</t>
  </si>
  <si>
    <t>TINGYI (CAYMAN ISLANDS) HOLDING CORP.</t>
  </si>
  <si>
    <t>2474</t>
  </si>
  <si>
    <t>UNI-PRESIDENT CHINA HOLDINGS LTD.</t>
  </si>
  <si>
    <t>CAT</t>
  </si>
  <si>
    <t>WANT WANT CHINA HOLDINGS LIMITED</t>
  </si>
  <si>
    <t>CVCO</t>
  </si>
  <si>
    <t>WASION HOLDINGS LIMITED</t>
  </si>
  <si>
    <t>CE</t>
  </si>
  <si>
    <t>WHARF REAL ESTATE INVESTMENT COMPANY LIMITED</t>
  </si>
  <si>
    <t>CNC</t>
  </si>
  <si>
    <t>WH GROUP LIMITED</t>
  </si>
  <si>
    <t>EBR</t>
  </si>
  <si>
    <t>WUXI BIOLOGICS (CAYMAN) INC.</t>
  </si>
  <si>
    <t>9022</t>
  </si>
  <si>
    <t>Wynn Macau, Limited</t>
  </si>
  <si>
    <t>CPN</t>
  </si>
  <si>
    <t>XINYI GLASS HOLDINGS LIMITED</t>
  </si>
  <si>
    <t>LUMN</t>
  </si>
  <si>
    <t>XINYI SOLAR HOLDINGS LIMITED</t>
  </si>
  <si>
    <t>CWR</t>
  </si>
  <si>
    <t>2801</t>
  </si>
  <si>
    <t>XIAOMI CORPORATION</t>
  </si>
  <si>
    <t>CRL</t>
  </si>
  <si>
    <t>Yihai International Holding Ltd</t>
  </si>
  <si>
    <t>CPIN</t>
  </si>
  <si>
    <t>ZHEN DING TECHNOLOGY HOLDING LIMITED</t>
  </si>
  <si>
    <t>CHTR</t>
  </si>
  <si>
    <t>ZHONGSHENG GROUP HOLDINGS LIMITED</t>
  </si>
  <si>
    <t>CHKP</t>
  </si>
  <si>
    <t>WEIMOB INC.</t>
  </si>
  <si>
    <t>CAKE</t>
  </si>
  <si>
    <t>ROYAL CARIBBEAN CRUISES LTD.</t>
  </si>
  <si>
    <t>CHE</t>
  </si>
  <si>
    <t>TCF</t>
  </si>
  <si>
    <t>TENARIS S.A.</t>
  </si>
  <si>
    <t>CPK</t>
  </si>
  <si>
    <t>Reinet Investments S.C.A.</t>
  </si>
  <si>
    <t>CVX</t>
  </si>
  <si>
    <t>GLOBANT S.A.</t>
  </si>
  <si>
    <t>601939</t>
  </si>
  <si>
    <t>Trinseo S.A.</t>
  </si>
  <si>
    <t>257</t>
  </si>
  <si>
    <t>Orion Engineered Carbons S.A.</t>
  </si>
  <si>
    <t>0165</t>
  </si>
  <si>
    <t>601628</t>
  </si>
  <si>
    <t>867</t>
  </si>
  <si>
    <t>Befesa S.A.</t>
  </si>
  <si>
    <t>600036</t>
  </si>
  <si>
    <t>Grupo Aeroportuario del Pacifico, S.A.B. de C.V.</t>
  </si>
  <si>
    <t>603993</t>
  </si>
  <si>
    <t>Infraestructura Energetica Nova, S.A.B. de C.V.</t>
  </si>
  <si>
    <t>688</t>
  </si>
  <si>
    <t>COCA-COLA FEMSA, S.A.B. DE C.V.</t>
  </si>
  <si>
    <t>600028</t>
  </si>
  <si>
    <t>Megacable Holdings, S.A.B. de C.V.</t>
  </si>
  <si>
    <t>836</t>
  </si>
  <si>
    <t>Orbia Advance Corporation S.A.B. de CV</t>
  </si>
  <si>
    <t>600029</t>
  </si>
  <si>
    <t>Wal-Mart de Mexico, S.A.B. de C.V.</t>
  </si>
  <si>
    <t>3311</t>
  </si>
  <si>
    <t>Fibra Uno Administracion, S.A. de C.V</t>
  </si>
  <si>
    <t>Grupo Aeroportuario del Sureste, S.A.B. de C.V.</t>
  </si>
  <si>
    <t>182</t>
  </si>
  <si>
    <t>America Movil, S.A.B. de C.V.</t>
  </si>
  <si>
    <t>2891</t>
  </si>
  <si>
    <t>CEMEX, Sociedad Anonima Bursatil de Capital Variable</t>
  </si>
  <si>
    <t>LISN</t>
  </si>
  <si>
    <t>Fomento Economico Mexicano, S.A.B. de C.V.</t>
  </si>
  <si>
    <t>Grupo Financiero Inbursa, S.A.B. de C.V.</t>
  </si>
  <si>
    <t>Grupo Financiero Banorte, S.A.B. de C.V.</t>
  </si>
  <si>
    <t>9502</t>
  </si>
  <si>
    <t>Grupo Mexico, Sociedad Anonima Bursatil de Capital Variable</t>
  </si>
  <si>
    <t>9504</t>
  </si>
  <si>
    <t>GRUPO CARSO, S.A.B. DE C.V.</t>
  </si>
  <si>
    <t>2412</t>
  </si>
  <si>
    <t>GRUMA, S.A.B. DE C.V.</t>
  </si>
  <si>
    <t>CIEN</t>
  </si>
  <si>
    <t>Grupo Bimbo S.A.B. de C.V.</t>
  </si>
  <si>
    <t>XEC</t>
  </si>
  <si>
    <t>GRUPO TELEVISA, S.A.B.</t>
  </si>
  <si>
    <t>CBB</t>
  </si>
  <si>
    <t>INDUSTRIAS PENOLES, S.A.B. DE C.V.</t>
  </si>
  <si>
    <t>CRUS</t>
  </si>
  <si>
    <t>Kimberly-Clark de Mexico, S.A.B. de C.V.</t>
  </si>
  <si>
    <t>C</t>
  </si>
  <si>
    <t>CIMB GROUP HOLDINGS BERHAD</t>
  </si>
  <si>
    <t>CFG</t>
  </si>
  <si>
    <t>HONG LEONG FINANCIAL GROUP BERHAD</t>
  </si>
  <si>
    <t>CTXS</t>
  </si>
  <si>
    <t>MALAYAN BANKING BERHAD</t>
  </si>
  <si>
    <t>CLN</t>
  </si>
  <si>
    <t>PUBLIC BANK BHD</t>
  </si>
  <si>
    <t>CLNE</t>
  </si>
  <si>
    <t>IOI CORPORATION BERHAD</t>
  </si>
  <si>
    <t>CLF</t>
  </si>
  <si>
    <t>GENTING PLANTATIONS BERHAD</t>
  </si>
  <si>
    <t>CSGP</t>
  </si>
  <si>
    <t>GENTING BERHAD</t>
  </si>
  <si>
    <t>TPR</t>
  </si>
  <si>
    <t>MISC BERHAD</t>
  </si>
  <si>
    <t>PPB GROUP BERHAD</t>
  </si>
  <si>
    <t>CGNX</t>
  </si>
  <si>
    <t>SIME DARBY BERHAD</t>
  </si>
  <si>
    <t>CTSH</t>
  </si>
  <si>
    <t>GENTING MALAYSIA BERHAD</t>
  </si>
  <si>
    <t>CNS</t>
  </si>
  <si>
    <t>TELEKOM MALAYSIA BERHAD</t>
  </si>
  <si>
    <t>COHR</t>
  </si>
  <si>
    <t>MALAYSIA AIRPORTS HOLDINGS BERHAD</t>
  </si>
  <si>
    <t>CMCSA</t>
  </si>
  <si>
    <t>PETRONAS CHEMICALS GROUP BERHAD</t>
  </si>
  <si>
    <t>CVLT</t>
  </si>
  <si>
    <t>IHH HEALTHCARE BERHAD</t>
  </si>
  <si>
    <t>CBSH</t>
  </si>
  <si>
    <t>SIME DARBY PLANTATION BERHAD</t>
  </si>
  <si>
    <t>COMI</t>
  </si>
  <si>
    <t>TENAGA NASIONAL BERHAD</t>
  </si>
  <si>
    <t>CBA</t>
  </si>
  <si>
    <t>GAMUDA BERHAD</t>
  </si>
  <si>
    <t>CBU</t>
  </si>
  <si>
    <t>HONG LEONG BANK BERHAD</t>
  </si>
  <si>
    <t>CFR</t>
  </si>
  <si>
    <t>MAXIS BERHAD</t>
  </si>
  <si>
    <t>CIG</t>
  </si>
  <si>
    <t>PETRONAS GAS BERHAD</t>
  </si>
  <si>
    <t>CSNA3</t>
  </si>
  <si>
    <t>AXIATA GROUP BERHAD</t>
  </si>
  <si>
    <t>SBSP3</t>
  </si>
  <si>
    <t>DIGI.COM BERHAD</t>
  </si>
  <si>
    <t>CCU</t>
  </si>
  <si>
    <t>SUPERMAX CORPORATION BERHAD</t>
  </si>
  <si>
    <t>CPG</t>
  </si>
  <si>
    <t>TOP GLOVE CORPORATION BHD.</t>
  </si>
  <si>
    <t>CMP</t>
  </si>
  <si>
    <t>Kossan Rubber Industries Bhd</t>
  </si>
  <si>
    <t>COP</t>
  </si>
  <si>
    <t>DIALOG GROUP BERHAD</t>
  </si>
  <si>
    <t>ED</t>
  </si>
  <si>
    <t>PRESS METAL ALUMINIUM HOLDINGS BERHAD</t>
  </si>
  <si>
    <t>STZ</t>
  </si>
  <si>
    <t>Heineken Holding N.V.</t>
  </si>
  <si>
    <t>CTB</t>
  </si>
  <si>
    <t>Koninklijke KPN N.V.</t>
  </si>
  <si>
    <t>CPRT</t>
  </si>
  <si>
    <t>Heineken N.V.</t>
  </si>
  <si>
    <t>CRVL</t>
  </si>
  <si>
    <t>Koninklijke Philips N.V.</t>
  </si>
  <si>
    <t>CORT</t>
  </si>
  <si>
    <t>Koninklijke DSM N.V.</t>
  </si>
  <si>
    <t>INGR</t>
  </si>
  <si>
    <t>Core Laboratories N.V.</t>
  </si>
  <si>
    <t>CSGN</t>
  </si>
  <si>
    <t>STMicroelectronics N.V.</t>
  </si>
  <si>
    <t>CABK</t>
  </si>
  <si>
    <t>CROX</t>
  </si>
  <si>
    <t>AEGON N.V.</t>
  </si>
  <si>
    <t>CRDA</t>
  </si>
  <si>
    <t>ASM International N.V.</t>
  </si>
  <si>
    <t>CCK</t>
  </si>
  <si>
    <t>SBM Offshore N.V.</t>
  </si>
  <si>
    <t>NL0000360618</t>
  </si>
  <si>
    <t>CWN</t>
  </si>
  <si>
    <t>Randstad N.V.</t>
  </si>
  <si>
    <t>CYRX</t>
  </si>
  <si>
    <t>Wolters Kluwer N.V.</t>
  </si>
  <si>
    <t>CUB</t>
  </si>
  <si>
    <t>Koninklijke Boskalis Westminster N.V.</t>
  </si>
  <si>
    <t>ARCADIS N.V.</t>
  </si>
  <si>
    <t>CW</t>
  </si>
  <si>
    <t>Koninklijke Vopak N.V.</t>
  </si>
  <si>
    <t>DHI</t>
  </si>
  <si>
    <t>LyondellBasell Industries N.V.</t>
  </si>
  <si>
    <t>4568</t>
  </si>
  <si>
    <t>NXP Semiconductors N.V.</t>
  </si>
  <si>
    <t>6367</t>
  </si>
  <si>
    <t>Yandex N.V.</t>
  </si>
  <si>
    <t>1925</t>
  </si>
  <si>
    <t>ASML Holding N.V.</t>
  </si>
  <si>
    <t>6902</t>
  </si>
  <si>
    <t>CNH Industrial N.V.</t>
  </si>
  <si>
    <t>4324</t>
  </si>
  <si>
    <t>OCI N.V.</t>
  </si>
  <si>
    <t>NL0010558797</t>
  </si>
  <si>
    <t>DVA</t>
  </si>
  <si>
    <t>Uniqure NV</t>
  </si>
  <si>
    <t>7912</t>
  </si>
  <si>
    <t>NN Group N.V.</t>
  </si>
  <si>
    <t>DAI</t>
  </si>
  <si>
    <t>IMCD N.V.</t>
  </si>
  <si>
    <t>NL0010801007</t>
  </si>
  <si>
    <t>DAR</t>
  </si>
  <si>
    <t>argenx SE</t>
  </si>
  <si>
    <t>DSY</t>
  </si>
  <si>
    <t>ABN AMRO Bank N.V.</t>
  </si>
  <si>
    <t>035720</t>
  </si>
  <si>
    <t>Ferrari N.V.</t>
  </si>
  <si>
    <t>Koninklijke Ahold Delhaize N.V.</t>
  </si>
  <si>
    <t>DAL</t>
  </si>
  <si>
    <t>ING Groep N.V.</t>
  </si>
  <si>
    <t>DLX</t>
  </si>
  <si>
    <t>Signify N.V.</t>
  </si>
  <si>
    <t>DB1</t>
  </si>
  <si>
    <t>Basic-Fit N.V.</t>
  </si>
  <si>
    <t>DPW</t>
  </si>
  <si>
    <t>Just Eat Takeaway.com N.V.</t>
  </si>
  <si>
    <t>EXOR N.V.</t>
  </si>
  <si>
    <t>SITC</t>
  </si>
  <si>
    <t>Qiagen N.V.</t>
  </si>
  <si>
    <t>DIA</t>
  </si>
  <si>
    <t>DLR</t>
  </si>
  <si>
    <t>DFS</t>
  </si>
  <si>
    <t>Akzo Nobel N.V.</t>
  </si>
  <si>
    <t>Prosus N.V.</t>
  </si>
  <si>
    <t>7532</t>
  </si>
  <si>
    <t>STELLANTIS N.V.</t>
  </si>
  <si>
    <t>034020</t>
  </si>
  <si>
    <t>Davide Campari-Milano N.V.</t>
  </si>
  <si>
    <t>DOV</t>
  </si>
  <si>
    <t>SCHIBSTED ASA</t>
  </si>
  <si>
    <t>LCII</t>
  </si>
  <si>
    <t>MOWI ASA</t>
  </si>
  <si>
    <t>RADL3</t>
  </si>
  <si>
    <t>HEXAGON COMPOSITES ASA</t>
  </si>
  <si>
    <t>DCO</t>
  </si>
  <si>
    <t>LEROY SEAFOOD GROUP ASA</t>
  </si>
  <si>
    <t>DY</t>
  </si>
  <si>
    <t>ORKLA ASA</t>
  </si>
  <si>
    <t>2884</t>
  </si>
  <si>
    <t>EME</t>
  </si>
  <si>
    <t>TOMRA SYSTEMS ASA</t>
  </si>
  <si>
    <t>ENI</t>
  </si>
  <si>
    <t>9020</t>
  </si>
  <si>
    <t>TELENOR ASA</t>
  </si>
  <si>
    <t>EWBC</t>
  </si>
  <si>
    <t>EQUINOR ASA</t>
  </si>
  <si>
    <t>EW</t>
  </si>
  <si>
    <t>ESLT</t>
  </si>
  <si>
    <t>SALMAR ASA</t>
  </si>
  <si>
    <t>EGCO</t>
  </si>
  <si>
    <t>ELUX B</t>
  </si>
  <si>
    <t>GRIEG SEAFOOD ASA</t>
  </si>
  <si>
    <t>EA</t>
  </si>
  <si>
    <t>GJENSIDIGE FORSIKRING ASA</t>
  </si>
  <si>
    <t>LLY</t>
  </si>
  <si>
    <t>ELI</t>
  </si>
  <si>
    <t>ADEVINTA ASA</t>
  </si>
  <si>
    <t>ELISA</t>
  </si>
  <si>
    <t>Oht ASA</t>
  </si>
  <si>
    <t>NO0010893803</t>
  </si>
  <si>
    <t>EMAAR</t>
  </si>
  <si>
    <t>AUCKLAND INTERNATIONAL AIRPORT LIMITED</t>
  </si>
  <si>
    <t>EMA</t>
  </si>
  <si>
    <t>A2 Milk Company Ltd</t>
  </si>
  <si>
    <t>EMR</t>
  </si>
  <si>
    <t>FISHER &amp; PAYKEL HEALTHCARE CORPORATION LIMITED</t>
  </si>
  <si>
    <t>EMP.A</t>
  </si>
  <si>
    <t>MERIDIAN ENERGY LIMITED</t>
  </si>
  <si>
    <t>ELE</t>
  </si>
  <si>
    <t>RYMAN HEALTHCARE LIMITED</t>
  </si>
  <si>
    <t>ENS</t>
  </si>
  <si>
    <t>SPARK NEW ZEALAND LIMITED</t>
  </si>
  <si>
    <t>EPC</t>
  </si>
  <si>
    <t>XERO LIMITED</t>
  </si>
  <si>
    <t>ENTG</t>
  </si>
  <si>
    <t>Carnival Corporation</t>
  </si>
  <si>
    <t>ETR</t>
  </si>
  <si>
    <t>OIL SEARCH LIMITED</t>
  </si>
  <si>
    <t>EPR</t>
  </si>
  <si>
    <t>ABOITIZ EQUITY VENTURES INC.</t>
  </si>
  <si>
    <t>EFX</t>
  </si>
  <si>
    <t>ABOITIZ POWER CORP.</t>
  </si>
  <si>
    <t>EQIX</t>
  </si>
  <si>
    <t>AYALA CORPORATION</t>
  </si>
  <si>
    <t>EQT</t>
  </si>
  <si>
    <t>AYALA LAND INC.</t>
  </si>
  <si>
    <t>ELS</t>
  </si>
  <si>
    <t>BDO UNIBANK, INC.</t>
  </si>
  <si>
    <t>ESS</t>
  </si>
  <si>
    <t>BANK OF THE PHILIPPINE ISLANDS</t>
  </si>
  <si>
    <t>GT CAPITAL HOLDINGS, INC.</t>
  </si>
  <si>
    <t>COLR</t>
  </si>
  <si>
    <t>JG SUMMIT HOLDINGS INC.</t>
  </si>
  <si>
    <t>JOLLIBEE FOODS CORP.</t>
  </si>
  <si>
    <t>EEFT</t>
  </si>
  <si>
    <t>METROPOLITAN BANK &amp; TRUST CO.</t>
  </si>
  <si>
    <t>RE</t>
  </si>
  <si>
    <t>PLDT Inc.</t>
  </si>
  <si>
    <t>EXEL</t>
  </si>
  <si>
    <t>SM INVESTMENTS CORPORATION</t>
  </si>
  <si>
    <t>EXPD</t>
  </si>
  <si>
    <t>SM PRIME HOLDINGS INC.</t>
  </si>
  <si>
    <t>EXPN</t>
  </si>
  <si>
    <t>MCB BANK LIMITED</t>
  </si>
  <si>
    <t>EXPO</t>
  </si>
  <si>
    <t>Oil and Gas Development Co Ltd</t>
  </si>
  <si>
    <t>XPO</t>
  </si>
  <si>
    <t>HABIB BANK LIMITED</t>
  </si>
  <si>
    <t>EXR</t>
  </si>
  <si>
    <t>CYFROWY POLSAT SPOLKA AKCYJNA</t>
  </si>
  <si>
    <t>6954</t>
  </si>
  <si>
    <t>DINO POLSKA SPOLKA AKCYJNA</t>
  </si>
  <si>
    <t>FARO</t>
  </si>
  <si>
    <t>KGHM POLSKA MIEDZ SPOLKA AKCYJNA</t>
  </si>
  <si>
    <t>NEE</t>
  </si>
  <si>
    <t>FCN</t>
  </si>
  <si>
    <t>BANK POLSKA KASA OPIEKI - SPOLKA AKCYJNA</t>
  </si>
  <si>
    <t>6504</t>
  </si>
  <si>
    <t>POLSKIE GORNICTWO NAFTOWE I GAZOWNICTWO SPOLKA AKCYJNA</t>
  </si>
  <si>
    <t>FFH</t>
  </si>
  <si>
    <t>POLSKI KONCERN NAFTOWY ORLEN SPOLKA AKCYJNA</t>
  </si>
  <si>
    <t>4904</t>
  </si>
  <si>
    <t>POWSZECHNA KASA OSZCZEDNOSCI BANK POLSKI SPOLKA AKCYJNA</t>
  </si>
  <si>
    <t>9983</t>
  </si>
  <si>
    <t>POWSZECHNY ZAKLAD UBEZPIECZEN SPOLKA AKCYJNA</t>
  </si>
  <si>
    <t>FAST</t>
  </si>
  <si>
    <t>ORANGE POLSKA SPOLKA AKCYJNA</t>
  </si>
  <si>
    <t>FSS</t>
  </si>
  <si>
    <t>Evertec, Inc.</t>
  </si>
  <si>
    <t>FHI</t>
  </si>
  <si>
    <t>POPULAR, INC.</t>
  </si>
  <si>
    <t>FDX</t>
  </si>
  <si>
    <t>Banco Espirito Santo, S.A. - Em Liquidacao</t>
  </si>
  <si>
    <t>9910</t>
  </si>
  <si>
    <t>Corticeira Amorim, S.G.P.S., S.A.</t>
  </si>
  <si>
    <t>FIS</t>
  </si>
  <si>
    <t>EDP - Energias de Portugal, S.A.</t>
  </si>
  <si>
    <t>FITB</t>
  </si>
  <si>
    <t>Galp Energia, SGPS, S.A.</t>
  </si>
  <si>
    <t>PACW</t>
  </si>
  <si>
    <t>Jeronimo Martins, SGPS, S.A.</t>
  </si>
  <si>
    <t>PFC</t>
  </si>
  <si>
    <t>THE NAVIGATOR COMPANY, S.A.</t>
  </si>
  <si>
    <t>PTPTI0AM0006</t>
  </si>
  <si>
    <t>FFBC</t>
  </si>
  <si>
    <t>Qatar Islamic Bank (Q.P.S.C)</t>
  </si>
  <si>
    <t>QATAR NATIONAL BANK (Q.P.S.C.)</t>
  </si>
  <si>
    <t>FISV</t>
  </si>
  <si>
    <t>Ooredoo Q.P.S.C.</t>
  </si>
  <si>
    <t>FLEX</t>
  </si>
  <si>
    <t>Industries Qatar Q.P.S.C</t>
  </si>
  <si>
    <t>FLR</t>
  </si>
  <si>
    <t>Masraf Al Rayan (Q.P.S.C.)</t>
  </si>
  <si>
    <t>FEMSAB</t>
  </si>
  <si>
    <t>Mesaieed Petrochemical Holding Company Q.S.C.</t>
  </si>
  <si>
    <t>FL</t>
  </si>
  <si>
    <t>AK ALROSA PAO</t>
  </si>
  <si>
    <t>F</t>
  </si>
  <si>
    <t>GMK NORIL'SKIY NIKEL' PAO</t>
  </si>
  <si>
    <t>FORM</t>
  </si>
  <si>
    <t>GAZPROM PAO</t>
  </si>
  <si>
    <t>1301</t>
  </si>
  <si>
    <t>SURGUTNEFTEGAZ PAO</t>
  </si>
  <si>
    <t>AGS</t>
  </si>
  <si>
    <t>NK LUKOIL PAO</t>
  </si>
  <si>
    <t>FELE</t>
  </si>
  <si>
    <t>BEN</t>
  </si>
  <si>
    <t>SBERBANK ROSSII PAO</t>
  </si>
  <si>
    <t>FSP</t>
  </si>
  <si>
    <t>TATNEFT' PAO</t>
  </si>
  <si>
    <t>FRE</t>
  </si>
  <si>
    <t>NOVOLIPETSK STEEL PAO</t>
  </si>
  <si>
    <t>FDP</t>
  </si>
  <si>
    <t>SEVERSTAL' PAO</t>
  </si>
  <si>
    <t>2881</t>
  </si>
  <si>
    <t>NK ROSNEFT' PAO</t>
  </si>
  <si>
    <t>7270</t>
  </si>
  <si>
    <t>MAGNIT PAO</t>
  </si>
  <si>
    <t>8354</t>
  </si>
  <si>
    <t>POLYUS PAO</t>
  </si>
  <si>
    <t>FULT</t>
  </si>
  <si>
    <t>INTER RAO YEES PAO</t>
  </si>
  <si>
    <t>GATX</t>
  </si>
  <si>
    <t>MOSKOVSKAYA BIRZHA MMVB-RTS PAO</t>
  </si>
  <si>
    <t>3800</t>
  </si>
  <si>
    <t>Riyad Bank SJSC</t>
  </si>
  <si>
    <t>GN</t>
  </si>
  <si>
    <t>Bank Aljazira JSC</t>
  </si>
  <si>
    <t>NOVT</t>
  </si>
  <si>
    <t>The Saudi British Bank SJSC</t>
  </si>
  <si>
    <t>GLPG</t>
  </si>
  <si>
    <t>Samba Financial Group SJSC</t>
  </si>
  <si>
    <t>Merger with National Commercial Bank could pose challenges related to human capital management</t>
  </si>
  <si>
    <t>GALP</t>
  </si>
  <si>
    <t>TGNA</t>
  </si>
  <si>
    <t>Al Rajhi Banking &amp; Investment Corporation SJSC</t>
  </si>
  <si>
    <t>GPS</t>
  </si>
  <si>
    <t>Saudi Basic Industries Corporation SJSC</t>
  </si>
  <si>
    <t>SABIC Agri-Nutrients Co.</t>
  </si>
  <si>
    <t>Improvements in toxic emissions and chemical safety-related risk mitigation programs drive upgrade</t>
  </si>
  <si>
    <t>ENGI</t>
  </si>
  <si>
    <t>Savola Group Company</t>
  </si>
  <si>
    <t>GAZP</t>
  </si>
  <si>
    <t>Saudi Cement Company SJSC</t>
  </si>
  <si>
    <t>Saudi Telecom Company SJSC</t>
  </si>
  <si>
    <t>GNTX</t>
  </si>
  <si>
    <t>Saudi Electricity Company SJSC</t>
  </si>
  <si>
    <t>GENTING</t>
  </si>
  <si>
    <t>Banque Saudi Fransi SJSC</t>
  </si>
  <si>
    <t>GNW</t>
  </si>
  <si>
    <t>BANK ALBILAD SJSC</t>
  </si>
  <si>
    <t>WN</t>
  </si>
  <si>
    <t>Etihad Etisalat Company SJSC</t>
  </si>
  <si>
    <t>ROCK</t>
  </si>
  <si>
    <t>The Company for Cooperative Insurance SJSC</t>
  </si>
  <si>
    <t>GILD</t>
  </si>
  <si>
    <t>Almarai Company SJSC</t>
  </si>
  <si>
    <t>GIVN</t>
  </si>
  <si>
    <t>Yanbu National Petrochemicals Company SJSC</t>
  </si>
  <si>
    <t>GSK</t>
  </si>
  <si>
    <t>Sahara International Petrochemical Company SJSC</t>
  </si>
  <si>
    <t>EVRI</t>
  </si>
  <si>
    <t>Saudi Kayan Petrochemical Company SJSC</t>
  </si>
  <si>
    <t>GPN</t>
  </si>
  <si>
    <t>DAR AL ARKAN REAL ESTATE DEVELOPMENT COMPANY SJSC</t>
  </si>
  <si>
    <t>GSAT</t>
  </si>
  <si>
    <t>Alinma Bank SJSC</t>
  </si>
  <si>
    <t>VVAR3</t>
  </si>
  <si>
    <t>Saudi Arabian Mining Company SJSC</t>
  </si>
  <si>
    <t>GS</t>
  </si>
  <si>
    <t>The National Commercial Bank SJSC</t>
  </si>
  <si>
    <t>GVA</t>
  </si>
  <si>
    <t>Saudi Arabian Oil Company</t>
  </si>
  <si>
    <t>GLDD</t>
  </si>
  <si>
    <t>Hexagon Aktiebolag</t>
  </si>
  <si>
    <t>GWO</t>
  </si>
  <si>
    <t>Aktiebolaget Electrolux</t>
  </si>
  <si>
    <t>OPAP</t>
  </si>
  <si>
    <t>GEF</t>
  </si>
  <si>
    <t>Aktiebolaget Industrivarden</t>
  </si>
  <si>
    <t>GPI</t>
  </si>
  <si>
    <t>Investor Aktiebolag</t>
  </si>
  <si>
    <t>GBLB</t>
  </si>
  <si>
    <t>Aktiebolaget SKF</t>
  </si>
  <si>
    <t>BN</t>
  </si>
  <si>
    <t>Telefonaktiebolaget LM Ericsson</t>
  </si>
  <si>
    <t>GET</t>
  </si>
  <si>
    <t>L E Lundbergforetagen Aktiebolag (publ)</t>
  </si>
  <si>
    <t>ASURB</t>
  </si>
  <si>
    <t>Svenska Cellulosa Aktiebolaget SCA</t>
  </si>
  <si>
    <t>BIMBOA</t>
  </si>
  <si>
    <t>GCARSOA1</t>
  </si>
  <si>
    <t>Aktiebolaget Volvo</t>
  </si>
  <si>
    <t>GFNORTEO</t>
  </si>
  <si>
    <t>SSAB AB</t>
  </si>
  <si>
    <t>SE0000120669</t>
  </si>
  <si>
    <t>GFINBURO</t>
  </si>
  <si>
    <t>Skandinaviska Enskilda Banken AB</t>
  </si>
  <si>
    <t>GMEXICOB</t>
  </si>
  <si>
    <t>TLEVISACPO</t>
  </si>
  <si>
    <t>6965</t>
  </si>
  <si>
    <t>PEAK</t>
  </si>
  <si>
    <t>ICA Gruppen Aktiebolag</t>
  </si>
  <si>
    <t>Sandvik Aktiebolag</t>
  </si>
  <si>
    <t>Telia Company AB</t>
  </si>
  <si>
    <t>9435</t>
  </si>
  <si>
    <t>6806</t>
  </si>
  <si>
    <t>4530</t>
  </si>
  <si>
    <t>BillerudKorsnas Aktiebolag (publ)</t>
  </si>
  <si>
    <t>SE0000862997</t>
  </si>
  <si>
    <t>HNI</t>
  </si>
  <si>
    <t>Husqvarna Aktiebolag</t>
  </si>
  <si>
    <t>HSBA</t>
  </si>
  <si>
    <t>012330</t>
  </si>
  <si>
    <t>HBL</t>
  </si>
  <si>
    <t>ASSA ABLOY AB</t>
  </si>
  <si>
    <t>HAE</t>
  </si>
  <si>
    <t>HAIN</t>
  </si>
  <si>
    <t>NIBE Industrier AB</t>
  </si>
  <si>
    <t>ICA</t>
  </si>
  <si>
    <t>Essity Aktiebolag (publ)</t>
  </si>
  <si>
    <t>HLMA</t>
  </si>
  <si>
    <t>Investmentaktiebolaget Latour</t>
  </si>
  <si>
    <t>HALO</t>
  </si>
  <si>
    <t>Atlas Copco Aktiebolag</t>
  </si>
  <si>
    <t>HBI</t>
  </si>
  <si>
    <t>101</t>
  </si>
  <si>
    <t>Epiroc Aktiebolag</t>
  </si>
  <si>
    <t>11</t>
  </si>
  <si>
    <t>HNGR</t>
  </si>
  <si>
    <t>HNR1</t>
  </si>
  <si>
    <t>Evolution Gaming Group AB (publ)</t>
  </si>
  <si>
    <t>009830</t>
  </si>
  <si>
    <t>000880</t>
  </si>
  <si>
    <t>HL.</t>
  </si>
  <si>
    <t>VENTURE CORPORATION LIMITED</t>
  </si>
  <si>
    <t>HOG</t>
  </si>
  <si>
    <t>SINGAPORE TECHNOLOGIES ENGINEERING LTD</t>
  </si>
  <si>
    <t>HAR</t>
  </si>
  <si>
    <t>SINGAPORE EXCHANGE LIMITED</t>
  </si>
  <si>
    <t>HIG</t>
  </si>
  <si>
    <t>CAPITALAND LIMITED</t>
  </si>
  <si>
    <t>HAS</t>
  </si>
  <si>
    <t>DBS GROUP HOLDINGS LTD</t>
  </si>
  <si>
    <t>HAVELLS</t>
  </si>
  <si>
    <t>UNITED OVERSEAS BANK LIMITED</t>
  </si>
  <si>
    <t>HVT</t>
  </si>
  <si>
    <t>CapitaLand Integrated Commercial Trust</t>
  </si>
  <si>
    <t>HE</t>
  </si>
  <si>
    <t>Ascendas Real Estate Investment Trust</t>
  </si>
  <si>
    <t>WELL</t>
  </si>
  <si>
    <t>Suntec Real Estate Investment Trust</t>
  </si>
  <si>
    <t>EHC</t>
  </si>
  <si>
    <t>CITY DEVELOPMENTS LIMITED</t>
  </si>
  <si>
    <t>HSII</t>
  </si>
  <si>
    <t>MAPLETREE LOGISTICS TRUST</t>
  </si>
  <si>
    <t>HEIO</t>
  </si>
  <si>
    <t>OVERSEA-CHINESE BANKING CORPORATION LIMITED</t>
  </si>
  <si>
    <t>HTO</t>
  </si>
  <si>
    <t>UOL GROUP LIMITED</t>
  </si>
  <si>
    <t>HP</t>
  </si>
  <si>
    <t>WILMAR INTERNATIONAL LIMITED</t>
  </si>
  <si>
    <t>1044</t>
  </si>
  <si>
    <t>SINGAPORE TELECOMMUNICATIONS LIMITED</t>
  </si>
  <si>
    <t>HEN</t>
  </si>
  <si>
    <t>KEPPEL CORPORATION LIMITED</t>
  </si>
  <si>
    <t>SINGAPORE AIRLINES LIMITED</t>
  </si>
  <si>
    <t>HLF</t>
  </si>
  <si>
    <t>MAPLETREE COMMERCIAL TRUST</t>
  </si>
  <si>
    <t>HSY</t>
  </si>
  <si>
    <t>FLEX LTD.</t>
  </si>
  <si>
    <t>HSKA</t>
  </si>
  <si>
    <t>BOC AVIATION LIMITED</t>
  </si>
  <si>
    <t>HXL</t>
  </si>
  <si>
    <t>GENTING SINGAPORE LIMITED</t>
  </si>
  <si>
    <t>HIK</t>
  </si>
  <si>
    <t>Bangkok Bank Public Company Limited</t>
  </si>
  <si>
    <t>HRC</t>
  </si>
  <si>
    <t>The Siam Cement Public Company Limited</t>
  </si>
  <si>
    <t>HINDUNILVR</t>
  </si>
  <si>
    <t>The Siam Commercial Bank Public Company Limited</t>
  </si>
  <si>
    <t>6501</t>
  </si>
  <si>
    <t>Kasikornbank Public Company Limited</t>
  </si>
  <si>
    <t>5486</t>
  </si>
  <si>
    <t>HOLX</t>
  </si>
  <si>
    <t>Charoen Pokphand Foods Public Company Limited</t>
  </si>
  <si>
    <t>2317</t>
  </si>
  <si>
    <t>Minor International Public Company Limited</t>
  </si>
  <si>
    <t>3</t>
  </si>
  <si>
    <t>Intouch Holdings Public Company Limited</t>
  </si>
  <si>
    <t>HLBANK</t>
  </si>
  <si>
    <t>BTS Group Holdings Public Company Limited</t>
  </si>
  <si>
    <t>HLFG</t>
  </si>
  <si>
    <t>Bangkok Dusit Medical Services Public Company Limited</t>
  </si>
  <si>
    <t>Robust quality framework and data security practices relative to peers</t>
  </si>
  <si>
    <t>HMN</t>
  </si>
  <si>
    <t>Advanced Info Service Public Company Limited</t>
  </si>
  <si>
    <t>2207</t>
  </si>
  <si>
    <t>PTT EXPLORATION AND PRODUCTION PUBLIC COMPANY LIMITED</t>
  </si>
  <si>
    <t>HDFC</t>
  </si>
  <si>
    <t>True Corporation Public Company Limited</t>
  </si>
  <si>
    <t>HUM</t>
  </si>
  <si>
    <t>ELECTRICITY GENERATING PUBLIC COMPANY LIMITED</t>
  </si>
  <si>
    <t>HBAN</t>
  </si>
  <si>
    <t>Central Pattana Public Company Limited</t>
  </si>
  <si>
    <t>HUSQ B</t>
  </si>
  <si>
    <t>RATCH GROUP PUBLIC COMPANY LIMITED</t>
  </si>
  <si>
    <t>HCM</t>
  </si>
  <si>
    <t>PTT Public Company Limited</t>
  </si>
  <si>
    <t>000660</t>
  </si>
  <si>
    <t>CP All Public Company Limited</t>
  </si>
  <si>
    <t>000720</t>
  </si>
  <si>
    <t>Airports of Thailand Public Company Limited</t>
  </si>
  <si>
    <t>Relatively strong biodiversity initiatives drive rating</t>
  </si>
  <si>
    <t>001450</t>
  </si>
  <si>
    <t>Indorama Ventures Public Company Limited</t>
  </si>
  <si>
    <t>ICICIBANK</t>
  </si>
  <si>
    <t>PTT Global Chemical Public Company Limited</t>
  </si>
  <si>
    <t>ICL</t>
  </si>
  <si>
    <t>Energy Absolute Public Company Limited</t>
  </si>
  <si>
    <t>IMAX</t>
  </si>
  <si>
    <t>SRISAWAD CORPORATION PUBLIC COMPANY LIMITED</t>
  </si>
  <si>
    <t>1605</t>
  </si>
  <si>
    <t>Muangthai Capital Public Company Limited</t>
  </si>
  <si>
    <t>IOICORP</t>
  </si>
  <si>
    <t>Global Power Synergy Public Company Limited</t>
  </si>
  <si>
    <t>2593</t>
  </si>
  <si>
    <t>Bangkok Expressway and Metro Public Company Limited</t>
  </si>
  <si>
    <t>IMB</t>
  </si>
  <si>
    <t>B.Grimm Power Public Company Limited</t>
  </si>
  <si>
    <t>INDB</t>
  </si>
  <si>
    <t>Gulf Energy Development Public Company Limited</t>
  </si>
  <si>
    <t>INTP</t>
  </si>
  <si>
    <t>Osotspa Public Company Limited</t>
  </si>
  <si>
    <t>IQCD</t>
  </si>
  <si>
    <t>AKBANK TURK ANONIM SIRKETI</t>
  </si>
  <si>
    <t>INDU A</t>
  </si>
  <si>
    <t>ASELSAN ELEKTRONIK SANAYI VE TICARET ANONIM SIRKETI</t>
  </si>
  <si>
    <t>IFX</t>
  </si>
  <si>
    <t>EREGLI DEMIR VE CELIK FABRIKALARI TURK ANONIM SIRKETI</t>
  </si>
  <si>
    <t>INFN</t>
  </si>
  <si>
    <t>TURKIYE GARANTI BANKASI ANONIM SIRKETI</t>
  </si>
  <si>
    <t>NAUKRI</t>
  </si>
  <si>
    <t>TURKCELL ILETISIM HIZMETLERI ANONIM SIRKETI</t>
  </si>
  <si>
    <t>INFY</t>
  </si>
  <si>
    <t>TURKIYE PETROL RAFINERILERI ANONIM SIRKETI</t>
  </si>
  <si>
    <t>2IS</t>
  </si>
  <si>
    <t>BIM BIRLESIK MAGAZALAR ANONIM SIRKETI</t>
  </si>
  <si>
    <t>IOSP</t>
  </si>
  <si>
    <t>Taiwan Cement Corp.</t>
  </si>
  <si>
    <t>INO</t>
  </si>
  <si>
    <t>Asia Cement Corporation</t>
  </si>
  <si>
    <t>NSIT</t>
  </si>
  <si>
    <t>UNI-PRESIDENT ENTERPRISES CORP.</t>
  </si>
  <si>
    <t>INSM</t>
  </si>
  <si>
    <t>Formosa Plastics Corporation</t>
  </si>
  <si>
    <t>IART</t>
  </si>
  <si>
    <t>NAN YA PLASTICS CORPORATION</t>
  </si>
  <si>
    <t>IBKR</t>
  </si>
  <si>
    <t>FORMOSA CHEMICALS &amp; FIBRE CORPORATION</t>
  </si>
  <si>
    <t>ISA</t>
  </si>
  <si>
    <t>IPG</t>
  </si>
  <si>
    <t>China Steel Corporation</t>
  </si>
  <si>
    <t>ITRK</t>
  </si>
  <si>
    <t>HIWIN TECHNOLOGIES CORP.</t>
  </si>
  <si>
    <t>ISP</t>
  </si>
  <si>
    <t>HOTAI MOTOR CO.,LTD.</t>
  </si>
  <si>
    <t>INTU</t>
  </si>
  <si>
    <t>LITE-ON TECHNOLOGY CORPORATION</t>
  </si>
  <si>
    <t>IVZ</t>
  </si>
  <si>
    <t>UNITED MICROELECTRONICS CORP.</t>
  </si>
  <si>
    <t>LATO B</t>
  </si>
  <si>
    <t>DELTA ELECTRONICS, INC.</t>
  </si>
  <si>
    <t>IONS</t>
  </si>
  <si>
    <t>HON HAI PRECISION INDUSTRY CO., LTD.</t>
  </si>
  <si>
    <t>DSCT</t>
  </si>
  <si>
    <t>YAGEO CORPORATION</t>
  </si>
  <si>
    <t>Overall governance structure drives rating</t>
  </si>
  <si>
    <t>ITSA3</t>
  </si>
  <si>
    <t>Taiwan Semiconductor Manufacturing Co., Ltd.</t>
  </si>
  <si>
    <t>ITRI</t>
  </si>
  <si>
    <t>Accton Technology Corp.</t>
  </si>
  <si>
    <t>JBSS3</t>
  </si>
  <si>
    <t>ACER INCORPORATED</t>
  </si>
  <si>
    <t>5411</t>
  </si>
  <si>
    <t>ASUSTEK COMPUTER INCORPORATION</t>
  </si>
  <si>
    <t>4185</t>
  </si>
  <si>
    <t>MICRO-STAR INTERNATIONAL CO.,LTD.</t>
  </si>
  <si>
    <t>JBL</t>
  </si>
  <si>
    <t>Realtek Semiconductor Corp.</t>
  </si>
  <si>
    <t>9706</t>
  </si>
  <si>
    <t>QUANTA COMPUTER INC.</t>
  </si>
  <si>
    <t>JBLU</t>
  </si>
  <si>
    <t>ADVANTECH Co., Ltd.</t>
  </si>
  <si>
    <t>002074</t>
  </si>
  <si>
    <t>NANYA TECHNOLOGY CORPORATION</t>
  </si>
  <si>
    <t>JW.A</t>
  </si>
  <si>
    <t>AU Optronics Corp.</t>
  </si>
  <si>
    <t>WG.</t>
  </si>
  <si>
    <t>Chunghwa Telecom Co., Ltd.</t>
  </si>
  <si>
    <t>JNJ</t>
  </si>
  <si>
    <t>MediaTek Inc.</t>
  </si>
  <si>
    <t>JFC</t>
  </si>
  <si>
    <t>CATCHER TECHNOLOGY CO., LTD.</t>
  </si>
  <si>
    <t>BELA</t>
  </si>
  <si>
    <t>WALSIN TECHNOLOGY CORPORATION</t>
  </si>
  <si>
    <t>1812</t>
  </si>
  <si>
    <t>Highwealth Construction Corp.</t>
  </si>
  <si>
    <t>KBH</t>
  </si>
  <si>
    <t>Taiwan High Speed Rail Corporation</t>
  </si>
  <si>
    <t>KBC</t>
  </si>
  <si>
    <t>CHANG HWA COMMERCIAL BANK, LTD.</t>
  </si>
  <si>
    <t>KGH</t>
  </si>
  <si>
    <t>TAIWAN BUSINESS BANK,LTD.</t>
  </si>
  <si>
    <t>HUA NAN FINANCIAL HOLDINGS CO., LTD.</t>
  </si>
  <si>
    <t>KLAC</t>
  </si>
  <si>
    <t>Fubon Financial Holding Co., Ltd.</t>
  </si>
  <si>
    <t>3038</t>
  </si>
  <si>
    <t>CATHAY FINANCIAL HOLDING CO., LTD.</t>
  </si>
  <si>
    <t>7276</t>
  </si>
  <si>
    <t>CHINA DEVELOPMENT FINANCIAL HOLDING CORP.</t>
  </si>
  <si>
    <t>033780</t>
  </si>
  <si>
    <t>E.SUN FINANCIAL HOLDING COMPANY,LTD.</t>
  </si>
  <si>
    <t>6326</t>
  </si>
  <si>
    <t>Yuanta Financial Holdings Co., Ltd</t>
  </si>
  <si>
    <t>3405</t>
  </si>
  <si>
    <t>Mega Financial Holding Company Ltd.</t>
  </si>
  <si>
    <t>1813</t>
  </si>
  <si>
    <t>Taishin Financial Holding Co., Ltd.</t>
  </si>
  <si>
    <t>6971</t>
  </si>
  <si>
    <t>SINOPAC FINANCIAL HOLDINGS COMPANY LIMITED</t>
  </si>
  <si>
    <t>9616</t>
  </si>
  <si>
    <t>CTBC Financial Holding Co., Ltd.</t>
  </si>
  <si>
    <t>4151</t>
  </si>
  <si>
    <t>First Financial Holding Co. Ltd.</t>
  </si>
  <si>
    <t>KLBF</t>
  </si>
  <si>
    <t>PRESIDENT CHAIN STORE CORPORATION</t>
  </si>
  <si>
    <t>035250</t>
  </si>
  <si>
    <t>LARGAN Precision Co Ltd</t>
  </si>
  <si>
    <t>9503</t>
  </si>
  <si>
    <t>NOVATEK MICROELECTRONICS CORP.</t>
  </si>
  <si>
    <t>KBANK</t>
  </si>
  <si>
    <t>UNIMICRON TECHNOLOGY CORP.</t>
  </si>
  <si>
    <t>TAIWAN MOBILE CO., LTD.</t>
  </si>
  <si>
    <t>9045</t>
  </si>
  <si>
    <t>WIN SEMICONDUCTORS CORP.</t>
  </si>
  <si>
    <t>9006</t>
  </si>
  <si>
    <t>Wistron Corporation</t>
  </si>
  <si>
    <t>ASE Technology Holding Co., Ltd.</t>
  </si>
  <si>
    <t>KESKOB</t>
  </si>
  <si>
    <t>ONENESS BIOTECH CO., LTD.</t>
  </si>
  <si>
    <t>KEY</t>
  </si>
  <si>
    <t>Far EasTone Telecommunications Co., Ltd.</t>
  </si>
  <si>
    <t>000270</t>
  </si>
  <si>
    <t>Pegatron Corporation</t>
  </si>
  <si>
    <t>KIMBERA</t>
  </si>
  <si>
    <t>Asmedia Technology Inc</t>
  </si>
  <si>
    <t>148</t>
  </si>
  <si>
    <t>Aspeed Technology Inc</t>
  </si>
  <si>
    <t>1888</t>
  </si>
  <si>
    <t>THE SHANGHAI COMMERCIAL &amp; SAVINGS BANK, LTD.</t>
  </si>
  <si>
    <t>0268</t>
  </si>
  <si>
    <t>Taiwan Cooperative Financial Holding Co., Ltd.</t>
  </si>
  <si>
    <t>KRX</t>
  </si>
  <si>
    <t>GLOBALWAFERS CO., LTD.</t>
  </si>
  <si>
    <t>KINV B</t>
  </si>
  <si>
    <t>Wiwynn Corporation</t>
  </si>
  <si>
    <t>KLBAY</t>
  </si>
  <si>
    <t>Feng Tay Enterprises Co Ltd</t>
  </si>
  <si>
    <t>KNEBV</t>
  </si>
  <si>
    <t>GIANT MANUFACTURING CO., LTD.</t>
  </si>
  <si>
    <t>AD</t>
  </si>
  <si>
    <t>AAON, INC.'</t>
  </si>
  <si>
    <t>KPN</t>
  </si>
  <si>
    <t>AAR CORP.</t>
  </si>
  <si>
    <t>VPK</t>
  </si>
  <si>
    <t>ACCO BRANDS CORPORATION</t>
  </si>
  <si>
    <t>KOP</t>
  </si>
  <si>
    <t>ADT INC.</t>
  </si>
  <si>
    <t>015760</t>
  </si>
  <si>
    <t>ABM INDUSTRIES INCORPORATED</t>
  </si>
  <si>
    <t>010130</t>
  </si>
  <si>
    <t>AFLAC INCORPORATED</t>
  </si>
  <si>
    <t>003490</t>
  </si>
  <si>
    <t>AGCO CORPORATION</t>
  </si>
  <si>
    <t>KOSSAN</t>
  </si>
  <si>
    <t>AGNC INVESTMENT CORP.</t>
  </si>
  <si>
    <t>KOTAKBANK</t>
  </si>
  <si>
    <t>THE AES CORPORATION</t>
  </si>
  <si>
    <t>MDLZ</t>
  </si>
  <si>
    <t>AMN HEALTHCARE SERVICES, INC.</t>
  </si>
  <si>
    <t>API GROUP CORPORATION</t>
  </si>
  <si>
    <t>KNIN</t>
  </si>
  <si>
    <t>ASGN INCORPORATED</t>
  </si>
  <si>
    <t>KIO</t>
  </si>
  <si>
    <t>AT&amp;T INC.</t>
  </si>
  <si>
    <t>KFH</t>
  </si>
  <si>
    <t>Aaron's Company Inc</t>
  </si>
  <si>
    <t>600519</t>
  </si>
  <si>
    <t>ABBOTT LABORATORIES</t>
  </si>
  <si>
    <t>OR</t>
  </si>
  <si>
    <t>ABBVIE INC.</t>
  </si>
  <si>
    <t>LXS</t>
  </si>
  <si>
    <t>ABIOMED, INC.</t>
  </si>
  <si>
    <t>3008</t>
  </si>
  <si>
    <t>ACADIA HEALTHCARE COMPANY, INC.</t>
  </si>
  <si>
    <t>003550</t>
  </si>
  <si>
    <t>ACADIA PHARMACEUTICALS INC.</t>
  </si>
  <si>
    <t>034220</t>
  </si>
  <si>
    <t>032640</t>
  </si>
  <si>
    <t>ACCEL ENTERTAINMENT, INC.</t>
  </si>
  <si>
    <t>MC</t>
  </si>
  <si>
    <t>SR</t>
  </si>
  <si>
    <t>ACI WORLDWIDE, INC.</t>
  </si>
  <si>
    <t>LRCX</t>
  </si>
  <si>
    <t>ACTIVISION BLIZZARD, INC.</t>
  </si>
  <si>
    <t>LAND</t>
  </si>
  <si>
    <t>ACUITY BRANDS, INC.</t>
  </si>
  <si>
    <t>LSTR</t>
  </si>
  <si>
    <t>LVS</t>
  </si>
  <si>
    <t>ADDUS HOMECARE CORPORATION</t>
  </si>
  <si>
    <t>6920</t>
  </si>
  <si>
    <t>ADOBE INC.</t>
  </si>
  <si>
    <t>LSCC</t>
  </si>
  <si>
    <t>ADTRAN, INC.</t>
  </si>
  <si>
    <t>LEA</t>
  </si>
  <si>
    <t>ADVANCE AUTO PARTS, INC.</t>
  </si>
  <si>
    <t>058470</t>
  </si>
  <si>
    <t>LGEN</t>
  </si>
  <si>
    <t>AEGION CORPORATION</t>
  </si>
  <si>
    <t>LR</t>
  </si>
  <si>
    <t>ADVANCED MICRO DEVICES, INC.</t>
  </si>
  <si>
    <t>LEN</t>
  </si>
  <si>
    <t>ADVANCED DRAINAGE SYSTEMS, INC.</t>
  </si>
  <si>
    <t>LSG</t>
  </si>
  <si>
    <t>ADVANCED ENERGY INDUSTRIES, INC.</t>
  </si>
  <si>
    <t>JEF</t>
  </si>
  <si>
    <t>AEROVIRONMENT, INC.</t>
  </si>
  <si>
    <t>2331</t>
  </si>
  <si>
    <t>AFFILIATED MANAGERS GROUP, INC.</t>
  </si>
  <si>
    <t>LGND</t>
  </si>
  <si>
    <t>AGILENT TECHNOLOGIES, INC.</t>
  </si>
  <si>
    <t>LB</t>
  </si>
  <si>
    <t>LNC</t>
  </si>
  <si>
    <t>AGREE REALTY CORPORATION</t>
  </si>
  <si>
    <t>LNN</t>
  </si>
  <si>
    <t>AIR LEASE CORPORATION</t>
  </si>
  <si>
    <t>4912</t>
  </si>
  <si>
    <t>AIR PRODUCTS AND CHEMICALS, INC.</t>
  </si>
  <si>
    <t>LAD</t>
  </si>
  <si>
    <t>AKAMAI TECHNOLOGIES, INC.</t>
  </si>
  <si>
    <t>LYV</t>
  </si>
  <si>
    <t>ALAMO GROUP INC.</t>
  </si>
  <si>
    <t>ALARM.COM HOLDINGS, INC.</t>
  </si>
  <si>
    <t>RENT3</t>
  </si>
  <si>
    <t>ALASKA AIR GROUP, INC.</t>
  </si>
  <si>
    <t>LOGN</t>
  </si>
  <si>
    <t>ALBEMARLE CORPORATION</t>
  </si>
  <si>
    <t>LAME3</t>
  </si>
  <si>
    <t>ALCOA CORPORATION</t>
  </si>
  <si>
    <t>LREN3</t>
  </si>
  <si>
    <t>ALEXANDER &amp; BALDWIN, INC.</t>
  </si>
  <si>
    <t>LONN</t>
  </si>
  <si>
    <t>ALEXANDRIA REAL ESTATE EQUITIES, INC.</t>
  </si>
  <si>
    <t>004990</t>
  </si>
  <si>
    <t>ALEXION PHARMACEUTICALS, INC.</t>
  </si>
  <si>
    <t>LOW</t>
  </si>
  <si>
    <t>LMNX</t>
  </si>
  <si>
    <t>ALIGN TECHNOLOGY, INC.</t>
  </si>
  <si>
    <t>LUNE</t>
  </si>
  <si>
    <t>8252</t>
  </si>
  <si>
    <t>ALLEGHANY CORPORATION</t>
  </si>
  <si>
    <t>MRU</t>
  </si>
  <si>
    <t>ALLEGHENY TECHNOLOGIES INCORPORATED</t>
  </si>
  <si>
    <t>MTG</t>
  </si>
  <si>
    <t>ALLIANCE DATA SYSTEMS CORPORATION</t>
  </si>
  <si>
    <t>MGM</t>
  </si>
  <si>
    <t>ALLIANT ENERGY CORPORATION</t>
  </si>
  <si>
    <t>2377</t>
  </si>
  <si>
    <t>ALLISON TRANSMISSION HOLDINGS, INC.</t>
  </si>
  <si>
    <t>6479</t>
  </si>
  <si>
    <t>MISC</t>
  </si>
  <si>
    <t>ALLSCRIPTS HEALTHCARE SOLUTIONS, INC.</t>
  </si>
  <si>
    <t>MOL</t>
  </si>
  <si>
    <t>THE ALLSTATE CORPORATION</t>
  </si>
  <si>
    <t>MSM</t>
  </si>
  <si>
    <t>ALLY FINANCIAL INC.</t>
  </si>
  <si>
    <t>MTN</t>
  </si>
  <si>
    <t>ALNYLAM PHARMACEUTICALS, INC.</t>
  </si>
  <si>
    <t>SYD</t>
  </si>
  <si>
    <t>ALPHABET INC.</t>
  </si>
  <si>
    <t>MQG</t>
  </si>
  <si>
    <t>MIC</t>
  </si>
  <si>
    <t>ALPHATEC HOLDINGS, INC.</t>
  </si>
  <si>
    <t>M</t>
  </si>
  <si>
    <t>ALTAIR ENGINEERING INC.</t>
  </si>
  <si>
    <t>MGNT</t>
  </si>
  <si>
    <t>ALTERYX, INC.</t>
  </si>
  <si>
    <t>ALTICE USA, INC.</t>
  </si>
  <si>
    <t>6586</t>
  </si>
  <si>
    <t>ALTRA INDUSTRIAL MOTION CORP.</t>
  </si>
  <si>
    <t>MAYBANK</t>
  </si>
  <si>
    <t>Altria Group, Inc.</t>
  </si>
  <si>
    <t>APPS</t>
  </si>
  <si>
    <t>AMALGAMATED BANK</t>
  </si>
  <si>
    <t>TGTX</t>
  </si>
  <si>
    <t>AMAZON.COM, INC.</t>
  </si>
  <si>
    <t>MAN</t>
  </si>
  <si>
    <t>AMEDISYS, INC.</t>
  </si>
  <si>
    <t>MRO</t>
  </si>
  <si>
    <t>MOWI</t>
  </si>
  <si>
    <t>AMEREN CORPORATION</t>
  </si>
  <si>
    <t>8002</t>
  </si>
  <si>
    <t>AMERICAN ASSETS TRUST, INC.</t>
  </si>
  <si>
    <t>MAS</t>
  </si>
  <si>
    <t>AMERICAN AXLE &amp; MANUFACTURING HOLDINGS, INC.</t>
  </si>
  <si>
    <t>MASI</t>
  </si>
  <si>
    <t>AMERICAN CAMPUS COMMUNITIES, INC.</t>
  </si>
  <si>
    <t>MA</t>
  </si>
  <si>
    <t>AMERICAN ELECTRIC POWER COMPANY, INC.</t>
  </si>
  <si>
    <t>MKC</t>
  </si>
  <si>
    <t>AMERICAN EAGLE OUTFITTERS, INC.</t>
  </si>
  <si>
    <t>2702</t>
  </si>
  <si>
    <t>AMERICAN EQUITY INVESTMENT LIFE HOLDING COMPANY</t>
  </si>
  <si>
    <t>MGRC</t>
  </si>
  <si>
    <t>AMERICAN EXPRESS COMPANY</t>
  </si>
  <si>
    <t>MPW</t>
  </si>
  <si>
    <t>AMERICAN FINANCIAL GROUP, INC.</t>
  </si>
  <si>
    <t>7459</t>
  </si>
  <si>
    <t>AMERICAN HOMES 4 RENT</t>
  </si>
  <si>
    <t>MED</t>
  </si>
  <si>
    <t>AMERICAN INTERNATIONAL GROUP, INC.</t>
  </si>
  <si>
    <t>MB</t>
  </si>
  <si>
    <t>AMERICAN STATES WATER COMPANY</t>
  </si>
  <si>
    <t>MRCY</t>
  </si>
  <si>
    <t>AMERICAN TOWER CORPORATION</t>
  </si>
  <si>
    <t>VIVO</t>
  </si>
  <si>
    <t>AMERICAN WATER WORKS COMPANY, INC.</t>
  </si>
  <si>
    <t>MMSI</t>
  </si>
  <si>
    <t>AMERICOLD REALTY TRUST</t>
  </si>
  <si>
    <t>MET</t>
  </si>
  <si>
    <t>AMERISOURCEBERGEN CORPORATION</t>
  </si>
  <si>
    <t>Product quality issues and allegations of role in US opioid epidemic persist</t>
  </si>
  <si>
    <t>MEI</t>
  </si>
  <si>
    <t>AMERIPRISE FINANCIAL, INC.</t>
  </si>
  <si>
    <t>TMUS</t>
  </si>
  <si>
    <t>AMERIS BANCORP</t>
  </si>
  <si>
    <t>MTD</t>
  </si>
  <si>
    <t>AMETEK, INC.</t>
  </si>
  <si>
    <t>MCHP</t>
  </si>
  <si>
    <t>AMGEN INC.</t>
  </si>
  <si>
    <t>MU</t>
  </si>
  <si>
    <t>AMICUS THERAPEUTICS, INC.</t>
  </si>
  <si>
    <t>8766</t>
  </si>
  <si>
    <t>AMKOR TECHNOLOGY, INC.</t>
  </si>
  <si>
    <t>AMPHENOL CORPORATION</t>
  </si>
  <si>
    <t>0425</t>
  </si>
  <si>
    <t>AMYRIS, INC.</t>
  </si>
  <si>
    <t>MGR</t>
  </si>
  <si>
    <t>ANALOG DEVICES, INC.</t>
  </si>
  <si>
    <t>8802</t>
  </si>
  <si>
    <t>4182</t>
  </si>
  <si>
    <t>ANAPLAN, INC.</t>
  </si>
  <si>
    <t>7011</t>
  </si>
  <si>
    <t>ANGIODYNAMICS, INC.</t>
  </si>
  <si>
    <t>8306</t>
  </si>
  <si>
    <t>ANNALY CAPITAL MANAGEMENT, INC.</t>
  </si>
  <si>
    <t>4183</t>
  </si>
  <si>
    <t>ANSYS, INC.</t>
  </si>
  <si>
    <t>8411</t>
  </si>
  <si>
    <t>ANTARES PHARMA, INC.</t>
  </si>
  <si>
    <t>MTSS</t>
  </si>
  <si>
    <t>ANTERO RESOURCES CORPORATION</t>
  </si>
  <si>
    <t>ZAIN</t>
  </si>
  <si>
    <t>ANTHEM, INC.</t>
  </si>
  <si>
    <t>MHK</t>
  </si>
  <si>
    <t>ANTERO MIDSTREAM CORPORATION</t>
  </si>
  <si>
    <t>MOH</t>
  </si>
  <si>
    <t>APA CORPORATION</t>
  </si>
  <si>
    <t>TAP</t>
  </si>
  <si>
    <t>APARTMENT INCOME REIT CORP.</t>
  </si>
  <si>
    <t>MNDI</t>
  </si>
  <si>
    <t>APELLIS PHARMACEUTICALS, INC.</t>
  </si>
  <si>
    <t>3064</t>
  </si>
  <si>
    <t>APOLLO COMMERCIAL REAL ESTATE FINANCE, INC.</t>
  </si>
  <si>
    <t>MOG.A</t>
  </si>
  <si>
    <t>APOLLO GLOBAL MANAGEMENT, INC.</t>
  </si>
  <si>
    <t>MORN</t>
  </si>
  <si>
    <t>APPIAN CORPORATION</t>
  </si>
  <si>
    <t>MSI</t>
  </si>
  <si>
    <t>APPLE INC.</t>
  </si>
  <si>
    <t>MRP</t>
  </si>
  <si>
    <t>Apple Hospitality REIT, Inc.</t>
  </si>
  <si>
    <t>MUV2</t>
  </si>
  <si>
    <t>APPLIED MATERIALS, INC.</t>
  </si>
  <si>
    <t>7832</t>
  </si>
  <si>
    <t>APTARGROUP, INC.</t>
  </si>
  <si>
    <t>2408</t>
  </si>
  <si>
    <t>ARAMARK</t>
  </si>
  <si>
    <t>036570</t>
  </si>
  <si>
    <t>ARBOR REALTY TRUST, INC.</t>
  </si>
  <si>
    <t>6723</t>
  </si>
  <si>
    <t>ARCBEST CORPORATION</t>
  </si>
  <si>
    <t>5333</t>
  </si>
  <si>
    <t>ARCHER-DANIELS-MIDLAND COMPANY</t>
  </si>
  <si>
    <t>5334</t>
  </si>
  <si>
    <t>ARCHROCK INC.</t>
  </si>
  <si>
    <t>035420</t>
  </si>
  <si>
    <t>ARCOSA, INC.</t>
  </si>
  <si>
    <t>6594</t>
  </si>
  <si>
    <t>ARCONIC CORPORATION</t>
  </si>
  <si>
    <t>2282</t>
  </si>
  <si>
    <t>4612</t>
  </si>
  <si>
    <t>Arcturus Therapeutics Holdings Inc</t>
  </si>
  <si>
    <t>5401</t>
  </si>
  <si>
    <t>Ares Management Corporation</t>
  </si>
  <si>
    <t>7201</t>
  </si>
  <si>
    <t>ARENA PHARMACEUTICALS, INC.</t>
  </si>
  <si>
    <t>ROSN</t>
  </si>
  <si>
    <t>ARGAN, INC.</t>
  </si>
  <si>
    <t>NRG</t>
  </si>
  <si>
    <t>ARISTA NETWORKS, INC.</t>
  </si>
  <si>
    <t>6471</t>
  </si>
  <si>
    <t>ARMADA HOFFLER PROPERTIES, INC.</t>
  </si>
  <si>
    <t>9613</t>
  </si>
  <si>
    <t>ARMSTRONG WORLD INDUSTRIES, INC.</t>
  </si>
  <si>
    <t>NVDA</t>
  </si>
  <si>
    <t>ARROW ELECTRONICS, INC.</t>
  </si>
  <si>
    <t>6268</t>
  </si>
  <si>
    <t>ARROWHEAD PHARMACEUTICALS, INC.</t>
  </si>
  <si>
    <t>9048</t>
  </si>
  <si>
    <t>ARTISAN PARTNERS ASSET MANAGEMENT INC.</t>
  </si>
  <si>
    <t>NPN</t>
  </si>
  <si>
    <t>NAB</t>
  </si>
  <si>
    <t>ASBURY AUTOMOTIVE GROUP, INC.</t>
  </si>
  <si>
    <t>FAB</t>
  </si>
  <si>
    <t>ASPEN TECHNOLOGY, INC.</t>
  </si>
  <si>
    <t>NHI</t>
  </si>
  <si>
    <t>ASSURANT, INC.</t>
  </si>
  <si>
    <t>NOV</t>
  </si>
  <si>
    <t>ASTEC INDUSTRIES, INC.</t>
  </si>
  <si>
    <t>NRC</t>
  </si>
  <si>
    <t>AT HOME GROUP INC.</t>
  </si>
  <si>
    <t>KN</t>
  </si>
  <si>
    <t>NAV</t>
  </si>
  <si>
    <t>ATKORE INC</t>
  </si>
  <si>
    <t>NED</t>
  </si>
  <si>
    <t>ATMOS ENERGY CORPORATION</t>
  </si>
  <si>
    <t>LKOH</t>
  </si>
  <si>
    <t>ATRICURE, INC.</t>
  </si>
  <si>
    <t>ATRION CORPORATION</t>
  </si>
  <si>
    <t>NKTR</t>
  </si>
  <si>
    <t>AUTODESK, INC.</t>
  </si>
  <si>
    <t>NEO</t>
  </si>
  <si>
    <t>NEOG</t>
  </si>
  <si>
    <t>AUTOLIV, INC.</t>
  </si>
  <si>
    <t>NESTE</t>
  </si>
  <si>
    <t>AUTOMATIC DATA PROCESSING, INC.</t>
  </si>
  <si>
    <t>NFLX</t>
  </si>
  <si>
    <t>AUTONATION, INC.</t>
  </si>
  <si>
    <t>NBIX</t>
  </si>
  <si>
    <t>AUTOZONE, INC.</t>
  </si>
  <si>
    <t>CLS</t>
  </si>
  <si>
    <t>AVALARA, INC.</t>
  </si>
  <si>
    <t>17</t>
  </si>
  <si>
    <t>AVALONBAY COMMUNITIES, INC.</t>
  </si>
  <si>
    <t>NYCB</t>
  </si>
  <si>
    <t>AVANOS MEDICAL, INC.</t>
  </si>
  <si>
    <t>NYT</t>
  </si>
  <si>
    <t>AVAYA HOLDINGS CORP.</t>
  </si>
  <si>
    <t>NCM</t>
  </si>
  <si>
    <t>AVANTOR, INC.</t>
  </si>
  <si>
    <t>NWL</t>
  </si>
  <si>
    <t>AVERY DENNISON CORPORATION</t>
  </si>
  <si>
    <t>NEM</t>
  </si>
  <si>
    <t>AVIENT CORPORATION</t>
  </si>
  <si>
    <t>NEX</t>
  </si>
  <si>
    <t>AVIS BUDGET GROUP, INC.</t>
  </si>
  <si>
    <t>NXT</t>
  </si>
  <si>
    <t>AVISTA CORPORATION</t>
  </si>
  <si>
    <t>NICE</t>
  </si>
  <si>
    <t>AVNET, INC.</t>
  </si>
  <si>
    <t>2127</t>
  </si>
  <si>
    <t>AXON ENTERPRISE, INC.</t>
  </si>
  <si>
    <t>2689</t>
  </si>
  <si>
    <t>AXSOME THERAPEUTICS, INC.</t>
  </si>
  <si>
    <t>4516</t>
  </si>
  <si>
    <t>THE AZEK COMPANY INC.</t>
  </si>
  <si>
    <t>B&amp;G FOODS, INC.</t>
  </si>
  <si>
    <t>4307</t>
  </si>
  <si>
    <t>BJ'S WHOLESALE CLUB HOLDINGS, INC.</t>
  </si>
  <si>
    <t>NDA</t>
  </si>
  <si>
    <t>BOK FINANCIAL CORPORATION</t>
  </si>
  <si>
    <t>NDA FI</t>
  </si>
  <si>
    <t>BWX TECHNOLOGIES, INC.</t>
  </si>
  <si>
    <t>NSC</t>
  </si>
  <si>
    <t>BADGER METER, INC.</t>
  </si>
  <si>
    <t>NHM</t>
  </si>
  <si>
    <t>BAIDU, INC.</t>
  </si>
  <si>
    <t>NST</t>
  </si>
  <si>
    <t>BAKER HUGHES COMPANY</t>
  </si>
  <si>
    <t>NTRS</t>
  </si>
  <si>
    <t>BALCHEM CORPORATION</t>
  </si>
  <si>
    <t>NOC</t>
  </si>
  <si>
    <t>BALL CORPORATION</t>
  </si>
  <si>
    <t>NLMK</t>
  </si>
  <si>
    <t>Banco del Estado de Chile</t>
  </si>
  <si>
    <t>NUVA</t>
  </si>
  <si>
    <t>BANCORPSOUTH BANK</t>
  </si>
  <si>
    <t>NUAN</t>
  </si>
  <si>
    <t>BANDWIDTH INC.</t>
  </si>
  <si>
    <t>NUE</t>
  </si>
  <si>
    <t>BANK OF AMERICA CORPORATION</t>
  </si>
  <si>
    <t>ORLY</t>
  </si>
  <si>
    <t>BANK OF HAWAII CORPORATION</t>
  </si>
  <si>
    <t>4684</t>
  </si>
  <si>
    <t>The Bank of New York Mellon Corporation</t>
  </si>
  <si>
    <t>OGE</t>
  </si>
  <si>
    <t>Bank Ozk</t>
  </si>
  <si>
    <t>ON</t>
  </si>
  <si>
    <t>BANKUNITED, INC.</t>
  </si>
  <si>
    <t>4528</t>
  </si>
  <si>
    <t>BANNER CORPORATION</t>
  </si>
  <si>
    <t>068270</t>
  </si>
  <si>
    <t>BAOZUN INC.</t>
  </si>
  <si>
    <t>4661</t>
  </si>
  <si>
    <t>BARNES GROUP INC.</t>
  </si>
  <si>
    <t>8591</t>
  </si>
  <si>
    <t>BAXTER INTERNATIONAL INC.</t>
  </si>
  <si>
    <t>OSIS</t>
  </si>
  <si>
    <t>BEACON ROOFING SUPPLY, INC.</t>
  </si>
  <si>
    <t>OII</t>
  </si>
  <si>
    <t>OGDC</t>
  </si>
  <si>
    <t>BECTON, DICKINSON AND COMPANY</t>
  </si>
  <si>
    <t>OSH</t>
  </si>
  <si>
    <t>BED BATH &amp; BEYOND INC.</t>
  </si>
  <si>
    <t>ODFL</t>
  </si>
  <si>
    <t>Beigene Ltd</t>
  </si>
  <si>
    <t>OKE</t>
  </si>
  <si>
    <t>BENCHMARK ELECTRONICS, INC.</t>
  </si>
  <si>
    <t>ONEX</t>
  </si>
  <si>
    <t>W. R. BERKLEY CORPORATION</t>
  </si>
  <si>
    <t>CDR</t>
  </si>
  <si>
    <t>BERKSHIRE HATHAWAY INC.</t>
  </si>
  <si>
    <t>ORI</t>
  </si>
  <si>
    <t>BERKSHIRE HILLS BANCORP, INC.</t>
  </si>
  <si>
    <t>ORG</t>
  </si>
  <si>
    <t>BERRY GLOBAL GROUP, INC.</t>
  </si>
  <si>
    <t>ORNBV</t>
  </si>
  <si>
    <t>BEST BUY CO., INC.</t>
  </si>
  <si>
    <t>BEYOND MEAT, INC.</t>
  </si>
  <si>
    <t>ORP</t>
  </si>
  <si>
    <t>BIG LOTS, INC.</t>
  </si>
  <si>
    <t>OTP</t>
  </si>
  <si>
    <t>Bigcommerce Holdings, Inc.</t>
  </si>
  <si>
    <t>OSK</t>
  </si>
  <si>
    <t>BILIBILI INC.</t>
  </si>
  <si>
    <t>007310</t>
  </si>
  <si>
    <t>O39</t>
  </si>
  <si>
    <t>BIO-RAD LABORATORIES, INC.</t>
  </si>
  <si>
    <t>OSTK</t>
  </si>
  <si>
    <t>BIOCRYST PHARMACEUTICALS, INC.</t>
  </si>
  <si>
    <t>OC</t>
  </si>
  <si>
    <t>BIOMARIN PHARMACEUTICAL INC.</t>
  </si>
  <si>
    <t>PETGAS</t>
  </si>
  <si>
    <t>BIOGEN INC.</t>
  </si>
  <si>
    <t>Strong employee management practices and business ethics programs, relative to peers</t>
  </si>
  <si>
    <t>2328</t>
  </si>
  <si>
    <t>BIO-TECHNE CORPORATION</t>
  </si>
  <si>
    <t>7956</t>
  </si>
  <si>
    <t>BLACK KNIGHT, INC.</t>
  </si>
  <si>
    <t>005490</t>
  </si>
  <si>
    <t>BLACKBAUD, INC.</t>
  </si>
  <si>
    <t>PPB</t>
  </si>
  <si>
    <t>BLACKLINE, INC</t>
  </si>
  <si>
    <t>PTTEP</t>
  </si>
  <si>
    <t>BLACKROCK, INC.</t>
  </si>
  <si>
    <t>002790</t>
  </si>
  <si>
    <t>BLACKSTONE MORTGAGE TRUST, INC.</t>
  </si>
  <si>
    <t>PKG</t>
  </si>
  <si>
    <t>THE BLACKSTONE GROUP INC.</t>
  </si>
  <si>
    <t>FLTR</t>
  </si>
  <si>
    <t>H &amp; R BLOCK, INC.</t>
  </si>
  <si>
    <t>PZZA</t>
  </si>
  <si>
    <t>BLOOM ENERGY CORPORATION</t>
  </si>
  <si>
    <t>PAR</t>
  </si>
  <si>
    <t>BLUEBIRD BIO, INC.</t>
  </si>
  <si>
    <t>PTC</t>
  </si>
  <si>
    <t>THE BOEING COMPANY</t>
  </si>
  <si>
    <t>PBCT</t>
  </si>
  <si>
    <t>BOINGO WIRELESS, INC.</t>
  </si>
  <si>
    <t>PEP</t>
  </si>
  <si>
    <t>BOISE CASCADE COMPANY</t>
  </si>
  <si>
    <t>PRFT</t>
  </si>
  <si>
    <t>BOOKING HOLDINGS INC.</t>
  </si>
  <si>
    <t>PKI</t>
  </si>
  <si>
    <t>BOOT BARN HOLDINGS, INC.</t>
  </si>
  <si>
    <t>PSN</t>
  </si>
  <si>
    <t>BOOZ ALLEN HAMILTON HOLDING CORPORATION</t>
  </si>
  <si>
    <t>PGAS</t>
  </si>
  <si>
    <t>BORGWARNER INC.</t>
  </si>
  <si>
    <t>601857</t>
  </si>
  <si>
    <t>THE BOSTON BEER COMPANY, INC.</t>
  </si>
  <si>
    <t>BRDT3</t>
  </si>
  <si>
    <t>BOSTON PROPERTIES, INC.</t>
  </si>
  <si>
    <t>APBRX</t>
  </si>
  <si>
    <t>BOSTON SCIENTIFIC CORPORATION</t>
  </si>
  <si>
    <t>BOTTOMLINE TECHNOLOGIES (DE), INC.</t>
  </si>
  <si>
    <t>PFE</t>
  </si>
  <si>
    <t>BOX, INC.</t>
  </si>
  <si>
    <t>BOYD GAMING CORPORATION</t>
  </si>
  <si>
    <t>PVH</t>
  </si>
  <si>
    <t>BRADY CORPORATION</t>
  </si>
  <si>
    <t>PDM</t>
  </si>
  <si>
    <t>BRANDYWINE REALTY TRUST</t>
  </si>
  <si>
    <t>601318</t>
  </si>
  <si>
    <t>BRIGHT HORIZONS FAMILY SOLUTIONS INC.</t>
  </si>
  <si>
    <t>BRIGHTHOUSE FINANCIAL, INC.</t>
  </si>
  <si>
    <t>PLUG</t>
  </si>
  <si>
    <t>BRINKER INTERNATIONAL, INC.</t>
  </si>
  <si>
    <t>RL</t>
  </si>
  <si>
    <t>THE BRINK'S COMPANY</t>
  </si>
  <si>
    <t>PKN</t>
  </si>
  <si>
    <t>BRISTOL-MYERS SQUIBB COMPANY</t>
  </si>
  <si>
    <t>PGN</t>
  </si>
  <si>
    <t>BRIXMOR PROPERTY GROUP INC.</t>
  </si>
  <si>
    <t>AVNT</t>
  </si>
  <si>
    <t>BROADRIDGE FINANCIAL SOLUTIONS, INC.</t>
  </si>
  <si>
    <t>POOL</t>
  </si>
  <si>
    <t>BROADCOM INC.</t>
  </si>
  <si>
    <t>NVG</t>
  </si>
  <si>
    <t>BROOKDALE SENIOR LIVING INC.</t>
  </si>
  <si>
    <t>PCH</t>
  </si>
  <si>
    <t>BROOKS AUTOMATION, INC.</t>
  </si>
  <si>
    <t>2912</t>
  </si>
  <si>
    <t>BROWN &amp; BROWN, INC.</t>
  </si>
  <si>
    <t>PBH</t>
  </si>
  <si>
    <t>BROWN-FORMAN CORPORATION</t>
  </si>
  <si>
    <t>PSMT</t>
  </si>
  <si>
    <t>BRUKER CORPORATION</t>
  </si>
  <si>
    <t>PRA</t>
  </si>
  <si>
    <t>BRUNSWICK CORPORATION</t>
  </si>
  <si>
    <t>PG</t>
  </si>
  <si>
    <t>BRYN MAWR BANK CORPORATION</t>
  </si>
  <si>
    <t>PRU</t>
  </si>
  <si>
    <t>BUILDERS FIRSTSOURCE, INC.</t>
  </si>
  <si>
    <t>BURLINGTON STORES, INC.</t>
  </si>
  <si>
    <t>PBBANK</t>
  </si>
  <si>
    <t>Cboe Global Markets, Inc.</t>
  </si>
  <si>
    <t>PSA</t>
  </si>
  <si>
    <t>CBRE GROUP, INC.</t>
  </si>
  <si>
    <t>PUB</t>
  </si>
  <si>
    <t>CDK GLOBAL, INC.</t>
  </si>
  <si>
    <t>PHM</t>
  </si>
  <si>
    <t>CDW CORPORATION</t>
  </si>
  <si>
    <t>QAN</t>
  </si>
  <si>
    <t>CF INDUSTRIES HOLDINGS, INC.</t>
  </si>
  <si>
    <t>QGEN</t>
  </si>
  <si>
    <t>C.H. ROBINSON WORLDWIDE, INC.</t>
  </si>
  <si>
    <t>KWR</t>
  </si>
  <si>
    <t>CIGNA CORPORATION</t>
  </si>
  <si>
    <t>CIT GROUP INC.</t>
  </si>
  <si>
    <t>PWR</t>
  </si>
  <si>
    <t>CMC MATERIALS, INC.</t>
  </si>
  <si>
    <t>7752</t>
  </si>
  <si>
    <t>CME GROUP INC.</t>
  </si>
  <si>
    <t>RPM</t>
  </si>
  <si>
    <t>CMS ENERGY CORPORATION</t>
  </si>
  <si>
    <t>RWE</t>
  </si>
  <si>
    <t>CNO FINANCIAL GROUP, INC.</t>
  </si>
  <si>
    <t>7453</t>
  </si>
  <si>
    <t>CSG SYSTEMS INTERNATIONAL, INC.</t>
  </si>
  <si>
    <t>RAVN</t>
  </si>
  <si>
    <t>CSX Corporation</t>
  </si>
  <si>
    <t>RJF</t>
  </si>
  <si>
    <t>CTS CORPORATION</t>
  </si>
  <si>
    <t>RYN</t>
  </si>
  <si>
    <t>CNX RESOURCES CORPORATION</t>
  </si>
  <si>
    <t>REA</t>
  </si>
  <si>
    <t>CVB FINANCIAL CORP.</t>
  </si>
  <si>
    <t>O</t>
  </si>
  <si>
    <t>CVS HEALTH CORPORATION</t>
  </si>
  <si>
    <t>REGN</t>
  </si>
  <si>
    <t>CABLE ONE, INC.</t>
  </si>
  <si>
    <t>RS</t>
  </si>
  <si>
    <t>CABOT OIL &amp; GAS CORPORATION</t>
  </si>
  <si>
    <t>REM</t>
  </si>
  <si>
    <t>CACI INTERNATIONAL INC.</t>
  </si>
  <si>
    <t>RCO</t>
  </si>
  <si>
    <t>CACTUS, INC.</t>
  </si>
  <si>
    <t>RTO</t>
  </si>
  <si>
    <t>CADENCE DESIGN SYSTEMS, INC.</t>
  </si>
  <si>
    <t>CSII</t>
  </si>
  <si>
    <t>CADENCE BANCORPORATION</t>
  </si>
  <si>
    <t>RGEN</t>
  </si>
  <si>
    <t>CAESARS ENTERTAINMENT, INC.</t>
  </si>
  <si>
    <t>REP</t>
  </si>
  <si>
    <t>CAL-MAINE FOODS, INC.</t>
  </si>
  <si>
    <t>RSG</t>
  </si>
  <si>
    <t>CALIX, INC.</t>
  </si>
  <si>
    <t>RMD</t>
  </si>
  <si>
    <t>CALLAWAY GOLF COMPANY</t>
  </si>
  <si>
    <t>CAMDEN NATIONAL CORPORATION</t>
  </si>
  <si>
    <t>RXL</t>
  </si>
  <si>
    <t>CAMDEN PROPERTY TRUST</t>
  </si>
  <si>
    <t>PRIM</t>
  </si>
  <si>
    <t>CAMPBELL SOUP COMPANY</t>
  </si>
  <si>
    <t>CANTEL MEDICAL CORP.</t>
  </si>
  <si>
    <t>1010</t>
  </si>
  <si>
    <t>CAPITAL ONE FINANCIAL CORPORATION</t>
  </si>
  <si>
    <t>RHHBY</t>
  </si>
  <si>
    <t>ROK</t>
  </si>
  <si>
    <t>CARDINAL HEALTH, INC.</t>
  </si>
  <si>
    <t>RCI.B</t>
  </si>
  <si>
    <t>CARDIOVASCULAR SYSTEMS, INC.</t>
  </si>
  <si>
    <t>ROG</t>
  </si>
  <si>
    <t>CARDLYTICS, INC.</t>
  </si>
  <si>
    <t>ROL</t>
  </si>
  <si>
    <t>CAREDX, INC.</t>
  </si>
  <si>
    <t>RR.</t>
  </si>
  <si>
    <t>CarGurus Inc</t>
  </si>
  <si>
    <t>ROP</t>
  </si>
  <si>
    <t>CARLISLE COMPANIES INCORPORATED</t>
  </si>
  <si>
    <t>ROST</t>
  </si>
  <si>
    <t>CarMax, Inc.</t>
  </si>
  <si>
    <t>RSA</t>
  </si>
  <si>
    <t>THE CARLYLE GROUP INC.</t>
  </si>
  <si>
    <t>NWG</t>
  </si>
  <si>
    <t>CARRIER GLOBAL CORPORATION</t>
  </si>
  <si>
    <t>BOKA</t>
  </si>
  <si>
    <t>CARTER'S, INC.</t>
  </si>
  <si>
    <t>RUSHA</t>
  </si>
  <si>
    <t>CARVANA CO.</t>
  </si>
  <si>
    <t>R</t>
  </si>
  <si>
    <t>CASEY'S GENERAL STORES, INC.</t>
  </si>
  <si>
    <t>RYM</t>
  </si>
  <si>
    <t>CATALENT, INC.</t>
  </si>
  <si>
    <t>010950</t>
  </si>
  <si>
    <t>CATERPILLAR INC.</t>
  </si>
  <si>
    <t>FALABELLA</t>
  </si>
  <si>
    <t>CATHAY GENERAL BANCORP</t>
  </si>
  <si>
    <t>4536</t>
  </si>
  <si>
    <t>CAVCO INDUSTRIES, INC.</t>
  </si>
  <si>
    <t>8473</t>
  </si>
  <si>
    <t>CELANESE CORPORATION</t>
  </si>
  <si>
    <t>SBMO</t>
  </si>
  <si>
    <t>CENTENE CORPORATION</t>
  </si>
  <si>
    <t>SSB</t>
  </si>
  <si>
    <t>CENTERPOINT ENERGY, INC.</t>
  </si>
  <si>
    <t>SK</t>
  </si>
  <si>
    <t>INVESTORS REAL ESTATE TRUST</t>
  </si>
  <si>
    <t>9735</t>
  </si>
  <si>
    <t>CENTURY COMMUNITIES, INC.</t>
  </si>
  <si>
    <t>SEK</t>
  </si>
  <si>
    <t>CERENCE INC.</t>
  </si>
  <si>
    <t>6460</t>
  </si>
  <si>
    <t>CERIDIAN HCM HOLDING INC.</t>
  </si>
  <si>
    <t>SGRO</t>
  </si>
  <si>
    <t>CERNER CORPORATION</t>
  </si>
  <si>
    <t>SEIC</t>
  </si>
  <si>
    <t>CERUS CORPORATION</t>
  </si>
  <si>
    <t>6724</t>
  </si>
  <si>
    <t>CHAMPIONX CORPORATION</t>
  </si>
  <si>
    <t>8227</t>
  </si>
  <si>
    <t>CHANGE HEALTHCARE INC.</t>
  </si>
  <si>
    <t>1803</t>
  </si>
  <si>
    <t>CHARLES RIVER LABORATORIES INTERNATIONAL, INC.</t>
  </si>
  <si>
    <t>019170</t>
  </si>
  <si>
    <t>CHART INDUSTRIES, INC.</t>
  </si>
  <si>
    <t>8355</t>
  </si>
  <si>
    <t>CHARTER COMMUNICATIONS, INC.</t>
  </si>
  <si>
    <t>SINAN</t>
  </si>
  <si>
    <t>THE CHEESECAKE FACTORY INCORPORATED</t>
  </si>
  <si>
    <t>SLG</t>
  </si>
  <si>
    <t>CHEGG, INC.</t>
  </si>
  <si>
    <t>SMPH</t>
  </si>
  <si>
    <t>CHEMED CORPORATION</t>
  </si>
  <si>
    <t>6273</t>
  </si>
  <si>
    <t>9984</t>
  </si>
  <si>
    <t>THE CHEMOURS COMPANY</t>
  </si>
  <si>
    <t>CHENIERE ENERGY, INC.</t>
  </si>
  <si>
    <t>410</t>
  </si>
  <si>
    <t>CHESAPEAKE UTILITIES CORPORATION</t>
  </si>
  <si>
    <t>9684</t>
  </si>
  <si>
    <t>CHEVRON CORPORATION</t>
  </si>
  <si>
    <t>3092</t>
  </si>
  <si>
    <t>CHEWY, INC.</t>
  </si>
  <si>
    <t>SGM</t>
  </si>
  <si>
    <t>CHIMERA INVESTMENT CORPORATION</t>
  </si>
  <si>
    <t>3436</t>
  </si>
  <si>
    <t>CHIPOTLE MEXICAN GRILL, INC.</t>
  </si>
  <si>
    <t>4005</t>
  </si>
  <si>
    <t>CHOICE HOTELS INTERNATIONAL, INC.</t>
  </si>
  <si>
    <t>8053</t>
  </si>
  <si>
    <t>CHURCH &amp; DWIGHT CO., INC.</t>
  </si>
  <si>
    <t>9989</t>
  </si>
  <si>
    <t>CHURCHILL DOWNS INCORPORATED</t>
  </si>
  <si>
    <t>9987</t>
  </si>
  <si>
    <t>CIENA CORPORATION</t>
  </si>
  <si>
    <t>7269</t>
  </si>
  <si>
    <t>CIMAREX ENERGY CO.</t>
  </si>
  <si>
    <t>SIVB</t>
  </si>
  <si>
    <t>CINCINNATI BELL INC.</t>
  </si>
  <si>
    <t>SLHN</t>
  </si>
  <si>
    <t>CINCINNATI FINANCIAL CORPORATION</t>
  </si>
  <si>
    <t>6869</t>
  </si>
  <si>
    <t>CINEMARK HOLDINGS, INC.</t>
  </si>
  <si>
    <t>SCOM</t>
  </si>
  <si>
    <t>CIRRUS LOGIC, INC.</t>
  </si>
  <si>
    <t>SGE</t>
  </si>
  <si>
    <t>CISCO SYSTEMS, INC.</t>
  </si>
  <si>
    <t>LDOS</t>
  </si>
  <si>
    <t>CINTAS CORPORATION</t>
  </si>
  <si>
    <t>1090</t>
  </si>
  <si>
    <t>CITIGROUP INC.</t>
  </si>
  <si>
    <t>006400</t>
  </si>
  <si>
    <t>CITIZENS FINANCIAL GROUP, INC.</t>
  </si>
  <si>
    <t>SAFM</t>
  </si>
  <si>
    <t>CITRIX SYSTEMS, INC.</t>
  </si>
  <si>
    <t>SAND</t>
  </si>
  <si>
    <t>CLEAN HARBORS, INC.</t>
  </si>
  <si>
    <t>SRT</t>
  </si>
  <si>
    <t>CLEAN ENERGY FUELS CORP.</t>
  </si>
  <si>
    <t>DIM</t>
  </si>
  <si>
    <t>CLEARWAY ENERGY, INC.</t>
  </si>
  <si>
    <t>2010</t>
  </si>
  <si>
    <t>CLEVELAND-CLIFFS INC.</t>
  </si>
  <si>
    <t>THE CLOROX COMPANY</t>
  </si>
  <si>
    <t>2310</t>
  </si>
  <si>
    <t>CLOUDERA, INC.</t>
  </si>
  <si>
    <t>2050</t>
  </si>
  <si>
    <t>CLOUDFLARE, INC.</t>
  </si>
  <si>
    <t>SBER</t>
  </si>
  <si>
    <t>THE COCA-COLA COMPANY</t>
  </si>
  <si>
    <t>COEUR MINING, INC.</t>
  </si>
  <si>
    <t>COGENT COMMUNICATIONS HOLDINGS, INC.</t>
  </si>
  <si>
    <t>SLB</t>
  </si>
  <si>
    <t>COGNEX CORPORATION</t>
  </si>
  <si>
    <t>SU</t>
  </si>
  <si>
    <t>COGNIZANT TECHNOLOGY SOLUTIONS CORPORATION</t>
  </si>
  <si>
    <t>SDR</t>
  </si>
  <si>
    <t>COHERENT, INC.</t>
  </si>
  <si>
    <t>SGMS</t>
  </si>
  <si>
    <t>COHEN &amp; STEERS, INC.</t>
  </si>
  <si>
    <t>SEE</t>
  </si>
  <si>
    <t>COHERUS BIOSCIENCES, INC.</t>
  </si>
  <si>
    <t>SGEN</t>
  </si>
  <si>
    <t>COLGATE-PALMOLIVE COMPANY</t>
  </si>
  <si>
    <t>SNBR</t>
  </si>
  <si>
    <t>Collegium Pharmaceutical, Inc.</t>
  </si>
  <si>
    <t>SMGR</t>
  </si>
  <si>
    <t>COLONY CAPITAL, INC.</t>
  </si>
  <si>
    <t>SRE</t>
  </si>
  <si>
    <t>COLUMBIA BANKING SYSTEM, INC.</t>
  </si>
  <si>
    <t>SMTC</t>
  </si>
  <si>
    <t>COLUMBIA PROPERTY TRUST, INC.</t>
  </si>
  <si>
    <t>SXT</t>
  </si>
  <si>
    <t>COLUMBIA SPORTSWEAR COMPANY</t>
  </si>
  <si>
    <t>SCI</t>
  </si>
  <si>
    <t>COLUMBUS MCKINNON CORPORATION</t>
  </si>
  <si>
    <t>3382</t>
  </si>
  <si>
    <t>COMFORT SYSTEMS USA, INC.</t>
  </si>
  <si>
    <t>1066</t>
  </si>
  <si>
    <t>COMCAST CORPORATION</t>
  </si>
  <si>
    <t>371</t>
  </si>
  <si>
    <t>COMERICA INCORPORATED</t>
  </si>
  <si>
    <t>600196</t>
  </si>
  <si>
    <t>COMMERCE BANCSHARES, INC.</t>
  </si>
  <si>
    <t>6753</t>
  </si>
  <si>
    <t>COMMERCIAL METALS COMPANY</t>
  </si>
  <si>
    <t>SJR.B</t>
  </si>
  <si>
    <t>COMMSCOPE HOLDING COMPANY, INC.</t>
  </si>
  <si>
    <t>SHEN</t>
  </si>
  <si>
    <t>COMMUNITY BANK SYSTEM, INC.</t>
  </si>
  <si>
    <t>002672</t>
  </si>
  <si>
    <t>COMMUNITY TRUST BANCORP, INC.</t>
  </si>
  <si>
    <t>2313</t>
  </si>
  <si>
    <t>COMMVAULT SYSTEMS, INC.</t>
  </si>
  <si>
    <t>SHW</t>
  </si>
  <si>
    <t>Compania de Minas Buenaventura S.A.A.</t>
  </si>
  <si>
    <t>7701</t>
  </si>
  <si>
    <t>COMPASS MINERALS INTERNATIONAL, INC.</t>
  </si>
  <si>
    <t>813</t>
  </si>
  <si>
    <t>CONAGRA BRANDS, INC.</t>
  </si>
  <si>
    <t>055550</t>
  </si>
  <si>
    <t>CONCENTRIX CORPORATION</t>
  </si>
  <si>
    <t>8303</t>
  </si>
  <si>
    <t>CONDUENT INCORPORATED</t>
  </si>
  <si>
    <t>4911</t>
  </si>
  <si>
    <t>CONMED CORPORATION</t>
  </si>
  <si>
    <t>SIE</t>
  </si>
  <si>
    <t>CONOCOPHILLIPS</t>
  </si>
  <si>
    <t>SBNY</t>
  </si>
  <si>
    <t>CONSOLIDATED EDISON, INC.</t>
  </si>
  <si>
    <t>SIKA</t>
  </si>
  <si>
    <t>CONSTELLATION BRANDS, INC.</t>
  </si>
  <si>
    <t>SLAB</t>
  </si>
  <si>
    <t>THE COOPER COMPANIES, INC.</t>
  </si>
  <si>
    <t>SIME</t>
  </si>
  <si>
    <t>COOPER TIRE &amp; RUBBER COMPANY</t>
  </si>
  <si>
    <t>SBGI</t>
  </si>
  <si>
    <t>COPART, INC.</t>
  </si>
  <si>
    <t>1177</t>
  </si>
  <si>
    <t>CORCEPT THERAPEUTICS INCORPORATED</t>
  </si>
  <si>
    <t>83</t>
  </si>
  <si>
    <t>CORESITE REALTY CORPORATION</t>
  </si>
  <si>
    <t>SKA B</t>
  </si>
  <si>
    <t>CORELOGIC, INC.</t>
  </si>
  <si>
    <t>SN.</t>
  </si>
  <si>
    <t>CORNERSTONE ONDEMAND, INC.</t>
  </si>
  <si>
    <t>SK3</t>
  </si>
  <si>
    <t>CORNING INCORPORATED</t>
  </si>
  <si>
    <t>SRG</t>
  </si>
  <si>
    <t>Corporacion Andina de Fomento</t>
  </si>
  <si>
    <t>SW</t>
  </si>
  <si>
    <t>CORPORATE OFFICE PROPERTIES TRUST</t>
  </si>
  <si>
    <t>SHL</t>
  </si>
  <si>
    <t>CORTEVA, INC.</t>
  </si>
  <si>
    <t>SON</t>
  </si>
  <si>
    <t>CORVEL CORPORATION</t>
  </si>
  <si>
    <t>SOON</t>
  </si>
  <si>
    <t>COSTCO WHOLESALE CORPORATION</t>
  </si>
  <si>
    <t>RBBN</t>
  </si>
  <si>
    <t>COSTAR GROUP, INC.</t>
  </si>
  <si>
    <t>SJI</t>
  </si>
  <si>
    <t>COTY INC.</t>
  </si>
  <si>
    <t>LUV</t>
  </si>
  <si>
    <t>COUPA SOFTWARE INCORPORATED</t>
  </si>
  <si>
    <t>LSI</t>
  </si>
  <si>
    <t>COUSINS PROPERTIES INCORPORATED</t>
  </si>
  <si>
    <t>SHYF</t>
  </si>
  <si>
    <t>COVANTA HOLDING CORPORATION</t>
  </si>
  <si>
    <t>SPX</t>
  </si>
  <si>
    <t>JOE</t>
  </si>
  <si>
    <t>COWEN INC.</t>
  </si>
  <si>
    <t>STJ</t>
  </si>
  <si>
    <t>Cracker Barrel Old Country Store, Inc.</t>
  </si>
  <si>
    <t>STAA</t>
  </si>
  <si>
    <t>CRANE CO.</t>
  </si>
  <si>
    <t>STMP</t>
  </si>
  <si>
    <t>CREDIT ACCEPTANCE CORPORATION</t>
  </si>
  <si>
    <t>SBK</t>
  </si>
  <si>
    <t>Cree, Inc.</t>
  </si>
  <si>
    <t>SLA</t>
  </si>
  <si>
    <t>CROCS, INC.</t>
  </si>
  <si>
    <t>6923</t>
  </si>
  <si>
    <t>CROWDSTRIKE HOLDINGS, INC.</t>
  </si>
  <si>
    <t>SWK</t>
  </si>
  <si>
    <t>CROWN CASTLE INTERNATIONAL CORP.</t>
  </si>
  <si>
    <t>SBUX</t>
  </si>
  <si>
    <t>CROWN HOLDINGS, INC.</t>
  </si>
  <si>
    <t>STT</t>
  </si>
  <si>
    <t>CRYOPORT, INC.</t>
  </si>
  <si>
    <t>EQNR</t>
  </si>
  <si>
    <t>CUBESMART</t>
  </si>
  <si>
    <t>SCS</t>
  </si>
  <si>
    <t>CUBIC CORPORATION</t>
  </si>
  <si>
    <t>STC</t>
  </si>
  <si>
    <t>CULLEN/FROST BANKERS, INC.</t>
  </si>
  <si>
    <t>STMN</t>
  </si>
  <si>
    <t>CUMMINS INC.</t>
  </si>
  <si>
    <t>STRA</t>
  </si>
  <si>
    <t>CURTISS-WRIGHT CORPORATION</t>
  </si>
  <si>
    <t>SULA11</t>
  </si>
  <si>
    <t>CYRUSONE INC.</t>
  </si>
  <si>
    <t>9719</t>
  </si>
  <si>
    <t>D.R. HORTON, INC.</t>
  </si>
  <si>
    <t>5802</t>
  </si>
  <si>
    <t>DTE ENERGY COMPANY</t>
  </si>
  <si>
    <t>5713</t>
  </si>
  <si>
    <t>DXC TECHNOLOGY COMPANY</t>
  </si>
  <si>
    <t>8316</t>
  </si>
  <si>
    <t>DANA INCORPORATED</t>
  </si>
  <si>
    <t>SUI</t>
  </si>
  <si>
    <t>DANAHER CORPORATION</t>
  </si>
  <si>
    <t>16</t>
  </si>
  <si>
    <t>Daqo New Energy Corp.</t>
  </si>
  <si>
    <t>SLF</t>
  </si>
  <si>
    <t>DARDEN RESTAURANTS, INC.</t>
  </si>
  <si>
    <t>SPWR</t>
  </si>
  <si>
    <t>DARLING INGREDIENTS INC.</t>
  </si>
  <si>
    <t>DATADOG, INC.</t>
  </si>
  <si>
    <t>T82U</t>
  </si>
  <si>
    <t>DAVE &amp; BUSTER'S ENTERTAINMENT, INC.</t>
  </si>
  <si>
    <t>SUPERMX</t>
  </si>
  <si>
    <t>DAVITA INC.</t>
  </si>
  <si>
    <t>GRUPOSURA</t>
  </si>
  <si>
    <t>SNGS</t>
  </si>
  <si>
    <t>DECKERS OUTDOOR CORPORATION</t>
  </si>
  <si>
    <t>DEERE &amp; COMPANY</t>
  </si>
  <si>
    <t>SUZB3</t>
  </si>
  <si>
    <t>DELEK US HOLDINGS, INC.</t>
  </si>
  <si>
    <t>SHB A</t>
  </si>
  <si>
    <t>DELL TECHNOLOGIES INC.</t>
  </si>
  <si>
    <t>UHR</t>
  </si>
  <si>
    <t>DELTA AIR LINES, INC.</t>
  </si>
  <si>
    <t>SWMA</t>
  </si>
  <si>
    <t>DELUXE CORPORATION</t>
  </si>
  <si>
    <t>19</t>
  </si>
  <si>
    <t>SPSN</t>
  </si>
  <si>
    <t>DENTSPLY SIRONA INC.</t>
  </si>
  <si>
    <t>SCMN</t>
  </si>
  <si>
    <t>DEXCOM, INC.</t>
  </si>
  <si>
    <t>NLOK</t>
  </si>
  <si>
    <t>DIAMOND HILL INVESTMENT GROUP, INC.</t>
  </si>
  <si>
    <t>SYNA</t>
  </si>
  <si>
    <t>DIAMONDROCK HOSPITALITY COMPANY</t>
  </si>
  <si>
    <t>SNV</t>
  </si>
  <si>
    <t>DIAMONDBACK ENERGY, INC.</t>
  </si>
  <si>
    <t>8083</t>
  </si>
  <si>
    <t>DICERNA PHARMACEUTICALS, INC.</t>
  </si>
  <si>
    <t>8795</t>
  </si>
  <si>
    <t>DIGITAL REALTY TRUST, INC.</t>
  </si>
  <si>
    <t>5233</t>
  </si>
  <si>
    <t>DIGITAL TURBINE, INC.</t>
  </si>
  <si>
    <t>TRN</t>
  </si>
  <si>
    <t>DINE BRANDS GLOBAL, INC.</t>
  </si>
  <si>
    <t>4543</t>
  </si>
  <si>
    <t>THE WALT DISNEY COMPANY</t>
  </si>
  <si>
    <t>Stronger data protection measures relative to peers drive rating upgrade</t>
  </si>
  <si>
    <t>TFSL</t>
  </si>
  <si>
    <t>DISCOVER FINANCIAL SERVICES</t>
  </si>
  <si>
    <t>TJX</t>
  </si>
  <si>
    <t>DISCOVERY, INC.</t>
  </si>
  <si>
    <t>9001</t>
  </si>
  <si>
    <t>9533</t>
  </si>
  <si>
    <t>DISH NETWORK CORPORATION</t>
  </si>
  <si>
    <t>9005</t>
  </si>
  <si>
    <t>DOCUSIGN, INC.</t>
  </si>
  <si>
    <t>7911</t>
  </si>
  <si>
    <t>DOLBY LABORATORIES, INC.</t>
  </si>
  <si>
    <t>3402</t>
  </si>
  <si>
    <t>DOLLAR GENERAL CORPORATION</t>
  </si>
  <si>
    <t>6502</t>
  </si>
  <si>
    <t>DOLLAR TREE, INC.</t>
  </si>
  <si>
    <t>4042</t>
  </si>
  <si>
    <t>Dominion Energy, Inc.</t>
  </si>
  <si>
    <t>5332</t>
  </si>
  <si>
    <t>DOMINO'S PIZZA, INC.</t>
  </si>
  <si>
    <t>7203</t>
  </si>
  <si>
    <t>DOMTAR CORPORATION</t>
  </si>
  <si>
    <t>8015</t>
  </si>
  <si>
    <t>DONALDSON COMPANY, INC.</t>
  </si>
  <si>
    <t>3391</t>
  </si>
  <si>
    <t>DORMAN PRODUCTS, INC.</t>
  </si>
  <si>
    <t>2887</t>
  </si>
  <si>
    <t>DOUGLAS EMMETT, INC.</t>
  </si>
  <si>
    <t>2834</t>
  </si>
  <si>
    <t>DOUGLAS DYNAMICS, INC.</t>
  </si>
  <si>
    <t>1101</t>
  </si>
  <si>
    <t>DOVER CORPORATION</t>
  </si>
  <si>
    <t>2633</t>
  </si>
  <si>
    <t>DOW INC.</t>
  </si>
  <si>
    <t>3045</t>
  </si>
  <si>
    <t>DRAFTKINGS INC.</t>
  </si>
  <si>
    <t>2330</t>
  </si>
  <si>
    <t>DRIL-QUIP, INC.</t>
  </si>
  <si>
    <t>DROPBOX, INC.</t>
  </si>
  <si>
    <t>4502</t>
  </si>
  <si>
    <t>DUCOMMUN INCORPORATED</t>
  </si>
  <si>
    <t>TGT</t>
  </si>
  <si>
    <t>DUKE REALTY CORPORATION</t>
  </si>
  <si>
    <t>TW.</t>
  </si>
  <si>
    <t>DUKE ENERGY CORPORATION</t>
  </si>
  <si>
    <t>TECH</t>
  </si>
  <si>
    <t>DUPONT DE NEMOURS, INC.</t>
  </si>
  <si>
    <t>TECK</t>
  </si>
  <si>
    <t>DYCOM INDUSTRIES, INC.</t>
  </si>
  <si>
    <t>TRC</t>
  </si>
  <si>
    <t>DYNATRACE, INC.</t>
  </si>
  <si>
    <t>TEL2 B</t>
  </si>
  <si>
    <t>DYNAVAX TECHNOLOGIES CORPORATION</t>
  </si>
  <si>
    <t>VIVT3</t>
  </si>
  <si>
    <t>EL POLLO LOCO HOLDINGS, INC</t>
  </si>
  <si>
    <t>TFX</t>
  </si>
  <si>
    <t>EOG RESOURCES, INC.</t>
  </si>
  <si>
    <t>ERIC B</t>
  </si>
  <si>
    <t>EQT CORPORATION</t>
  </si>
  <si>
    <t>TEF</t>
  </si>
  <si>
    <t>EPR PROPERTIES</t>
  </si>
  <si>
    <t>TM</t>
  </si>
  <si>
    <t>EAGLE PHARMACEUTICALS, INC.</t>
  </si>
  <si>
    <t>OPL</t>
  </si>
  <si>
    <t>EAST WEST BANCORP, INC.</t>
  </si>
  <si>
    <t>TLKM</t>
  </si>
  <si>
    <t>EASTERLY GOVERNMENT PROPERTIES, INC.</t>
  </si>
  <si>
    <t>TEP</t>
  </si>
  <si>
    <t>EASTMAN CHEMICAL COMPANY</t>
  </si>
  <si>
    <t>TDS</t>
  </si>
  <si>
    <t>EBAY INC.</t>
  </si>
  <si>
    <t>TELIA</t>
  </si>
  <si>
    <t>ECHO GLOBAL LOGISTICS, INC.</t>
  </si>
  <si>
    <t>TEMN</t>
  </si>
  <si>
    <t>ECOLAB INC.</t>
  </si>
  <si>
    <t>TPX</t>
  </si>
  <si>
    <t>THC</t>
  </si>
  <si>
    <t>Edgewell Personal Care Company</t>
  </si>
  <si>
    <t>TNC</t>
  </si>
  <si>
    <t>EDISON INTERNATIONAL</t>
  </si>
  <si>
    <t>TDC</t>
  </si>
  <si>
    <t>TER</t>
  </si>
  <si>
    <t>EDWARDS LIFESCIENCES CORPORATION</t>
  </si>
  <si>
    <t>TEX</t>
  </si>
  <si>
    <t>EHEALTH, INC.</t>
  </si>
  <si>
    <t>TTEK</t>
  </si>
  <si>
    <t>8X8, INC.</t>
  </si>
  <si>
    <t>TEVA</t>
  </si>
  <si>
    <t>ELANCO ANIMAL HEALTH INCORPORATED</t>
  </si>
  <si>
    <t>ELECTRONIC ARTS INC.</t>
  </si>
  <si>
    <t>TCBI</t>
  </si>
  <si>
    <t>ELLINGTON FINANCIAL INC.</t>
  </si>
  <si>
    <t>TXN</t>
  </si>
  <si>
    <t>EMCOR GROUP, INC.</t>
  </si>
  <si>
    <t>TXT</t>
  </si>
  <si>
    <t>EMERGENT BIOSOLUTIONS INC.</t>
  </si>
  <si>
    <t>TRI</t>
  </si>
  <si>
    <t>EMERSON ELECTRIC CO.</t>
  </si>
  <si>
    <t>0819</t>
  </si>
  <si>
    <t>EMPIRE STATE REALTY TRUST, INC.</t>
  </si>
  <si>
    <t>TBS</t>
  </si>
  <si>
    <t>ENCORE CAPITAL GROUP, INC.</t>
  </si>
  <si>
    <t>9501</t>
  </si>
  <si>
    <t>ENCOMPASS HEALTH CORPORATION</t>
  </si>
  <si>
    <t>8035</t>
  </si>
  <si>
    <t>Energizer Holdings, Inc.</t>
  </si>
  <si>
    <t>TOL</t>
  </si>
  <si>
    <t>TOM</t>
  </si>
  <si>
    <t>ENERSYS</t>
  </si>
  <si>
    <t>TOPGLOV</t>
  </si>
  <si>
    <t>ENERPAC TOOL GROUP CORP.</t>
  </si>
  <si>
    <t>GL</t>
  </si>
  <si>
    <t>TTC</t>
  </si>
  <si>
    <t>ENLINK MIDSTREAM, LLC</t>
  </si>
  <si>
    <t>TIH</t>
  </si>
  <si>
    <t>ENPHASE ENERGY, INC.</t>
  </si>
  <si>
    <t>TDG</t>
  </si>
  <si>
    <t>EnPro Industries, Inc.</t>
  </si>
  <si>
    <t>4704</t>
  </si>
  <si>
    <t>THE ENSIGN GROUP, INC.</t>
  </si>
  <si>
    <t>TREX</t>
  </si>
  <si>
    <t>ENTEGRIS, INC.</t>
  </si>
  <si>
    <t>ENTERGY CORPORATION</t>
  </si>
  <si>
    <t>TRUE</t>
  </si>
  <si>
    <t>ENVESTNET, INC.</t>
  </si>
  <si>
    <t>600600</t>
  </si>
  <si>
    <t>EPAM SYSTEMS, INC.</t>
  </si>
  <si>
    <t>TUPRS</t>
  </si>
  <si>
    <t>ENVISTA HOLDINGS CORPORATION</t>
  </si>
  <si>
    <t>GARAN</t>
  </si>
  <si>
    <t>EPLUS INC.</t>
  </si>
  <si>
    <t>TYL</t>
  </si>
  <si>
    <t>EPIZYME, INC.</t>
  </si>
  <si>
    <t>TSN</t>
  </si>
  <si>
    <t>EQUIFAX INC.</t>
  </si>
  <si>
    <t>UCB</t>
  </si>
  <si>
    <t>EQUINIX, INC.</t>
  </si>
  <si>
    <t>6728</t>
  </si>
  <si>
    <t>EQUITABLE HOLDINGS, INC</t>
  </si>
  <si>
    <t>UMBF</t>
  </si>
  <si>
    <t>Equitrans Midstream Corporation</t>
  </si>
  <si>
    <t>U14</t>
  </si>
  <si>
    <t>EQUITY LIFESTYLE PROPERTIES, INC.</t>
  </si>
  <si>
    <t>UPM</t>
  </si>
  <si>
    <t>EQUITY RESIDENTIAL</t>
  </si>
  <si>
    <t>USB</t>
  </si>
  <si>
    <t>ERIE INDEMNITY COMPANY</t>
  </si>
  <si>
    <t>USPH</t>
  </si>
  <si>
    <t>ESCO TECHNOLOGIES INC.</t>
  </si>
  <si>
    <t>UBI</t>
  </si>
  <si>
    <t>ESPERION THERAPEUTICS, INC.</t>
  </si>
  <si>
    <t>UGPA3</t>
  </si>
  <si>
    <t>ESSENTIAL PROPERTIES REALTY TRUST, INC.</t>
  </si>
  <si>
    <t>UMI</t>
  </si>
  <si>
    <t>Essential Utilities, Inc.</t>
  </si>
  <si>
    <t>UMPQ</t>
  </si>
  <si>
    <t>ESSEX PROPERTY TRUST, INC.</t>
  </si>
  <si>
    <t>UAA</t>
  </si>
  <si>
    <t>ETSY, INC.</t>
  </si>
  <si>
    <t>EURONET WORLDWIDE, INC.</t>
  </si>
  <si>
    <t>0220</t>
  </si>
  <si>
    <t>EVERCORE INC.</t>
  </si>
  <si>
    <t>1216</t>
  </si>
  <si>
    <t>EVERBRIDGE, INC.</t>
  </si>
  <si>
    <t>URMCY</t>
  </si>
  <si>
    <t>EVERI HOLDINGS INC.</t>
  </si>
  <si>
    <t>UNF</t>
  </si>
  <si>
    <t>Evergy, Inc.</t>
  </si>
  <si>
    <t>3037</t>
  </si>
  <si>
    <t>UCBI</t>
  </si>
  <si>
    <t>EVOQUA WATER TECHNOLOGIES CORP.</t>
  </si>
  <si>
    <t>UTDI</t>
  </si>
  <si>
    <t>EXACT SCIENCES CORPORATION</t>
  </si>
  <si>
    <t>UNFI</t>
  </si>
  <si>
    <t>EXELON CORPORATION</t>
  </si>
  <si>
    <t>U11</t>
  </si>
  <si>
    <t>EXELIXIS, INC.</t>
  </si>
  <si>
    <t>UPS</t>
  </si>
  <si>
    <t>EXLSERVICE HOLDINGS, INC.</t>
  </si>
  <si>
    <t>URI</t>
  </si>
  <si>
    <t>EXPEDIA GROUP, INC.</t>
  </si>
  <si>
    <t>RTX</t>
  </si>
  <si>
    <t>UNTR</t>
  </si>
  <si>
    <t>EXPEDITORS INTERNATIONAL OF WASHINGTON, INC</t>
  </si>
  <si>
    <t>KMPR</t>
  </si>
  <si>
    <t>EXPONENT, INC.</t>
  </si>
  <si>
    <t>UVSP</t>
  </si>
  <si>
    <t>EXTENDED STAY AMERICA, INC.</t>
  </si>
  <si>
    <t>UNM</t>
  </si>
  <si>
    <t>EXTRA SPACE STORAGE INC.</t>
  </si>
  <si>
    <t>URBN</t>
  </si>
  <si>
    <t>EXXON MOBIL CORPORATION</t>
  </si>
  <si>
    <t>VFC</t>
  </si>
  <si>
    <t>FLIR SYSTEMS, INC.</t>
  </si>
  <si>
    <t>FMC CORPORATION</t>
  </si>
  <si>
    <t>VLO</t>
  </si>
  <si>
    <t>FTI CONSULTING, INC.</t>
  </si>
  <si>
    <t>VLY</t>
  </si>
  <si>
    <t>FACEBOOK, INC.</t>
  </si>
  <si>
    <t>VMI</t>
  </si>
  <si>
    <t>FACTSET RESEARCH SYSTEMS INC.</t>
  </si>
  <si>
    <t>VECO</t>
  </si>
  <si>
    <t>FAIR ISAAC CORPORATION</t>
  </si>
  <si>
    <t>VTR</t>
  </si>
  <si>
    <t>FARO TECHNOLOGIES, INC.</t>
  </si>
  <si>
    <t>VIE</t>
  </si>
  <si>
    <t>FASTLY, INC.</t>
  </si>
  <si>
    <t>VRSN</t>
  </si>
  <si>
    <t>VZ</t>
  </si>
  <si>
    <t>FASTENAL COMPANY</t>
  </si>
  <si>
    <t>VRTX</t>
  </si>
  <si>
    <t>FEDERAL AGRICULTURAL MORTGAGE CORPORATION</t>
  </si>
  <si>
    <t>VWS</t>
  </si>
  <si>
    <t>FEDERAL REALTY INVESTMENT TRUST</t>
  </si>
  <si>
    <t>DG</t>
  </si>
  <si>
    <t>FEDERAL SIGNAL CORPORATION</t>
  </si>
  <si>
    <t>VC</t>
  </si>
  <si>
    <t>FEDERATED HERMES, INC.</t>
  </si>
  <si>
    <t>VIV</t>
  </si>
  <si>
    <t>FEDEX CORPORATION</t>
  </si>
  <si>
    <t>VOD</t>
  </si>
  <si>
    <t>F5 NETWORKS, INC.</t>
  </si>
  <si>
    <t>WRB</t>
  </si>
  <si>
    <t>WNC</t>
  </si>
  <si>
    <t>FIDELITY NATIONAL INFORMATION SERVICES, INC.</t>
  </si>
  <si>
    <t>2492</t>
  </si>
  <si>
    <t>FIDELITY NATIONAL FINANCIAL, INC.</t>
  </si>
  <si>
    <t>WRT1V</t>
  </si>
  <si>
    <t>FIFTH THIRD BANCORP</t>
  </si>
  <si>
    <t>WAFD</t>
  </si>
  <si>
    <t>51JOB, INC.</t>
  </si>
  <si>
    <t>GHC</t>
  </si>
  <si>
    <t>FIREEYE, INC.</t>
  </si>
  <si>
    <t>WRE</t>
  </si>
  <si>
    <t>FIRST AMERICAN FINANCIAL CORPORATION</t>
  </si>
  <si>
    <t>3393</t>
  </si>
  <si>
    <t>FIRST BUSEY CORPORATION</t>
  </si>
  <si>
    <t>WTS</t>
  </si>
  <si>
    <t>FIRST FINANCIAL BANCORP.</t>
  </si>
  <si>
    <t>000338</t>
  </si>
  <si>
    <t>FIRST FINANCIAL BANKSHARES, INC.</t>
  </si>
  <si>
    <t>WRI</t>
  </si>
  <si>
    <t>FIRST HORIZON CORPORATION</t>
  </si>
  <si>
    <t>WST</t>
  </si>
  <si>
    <t>FIRST HAWAIIAN, INC.</t>
  </si>
  <si>
    <t>WDC</t>
  </si>
  <si>
    <t>FIRST INDUSTRIAL REALTY TRUST, INC.</t>
  </si>
  <si>
    <t>EVN</t>
  </si>
  <si>
    <t>FIRST INTERSTATE BANCSYSTEM, INC.</t>
  </si>
  <si>
    <t>4</t>
  </si>
  <si>
    <t>FIRST REPUBLIC BANK</t>
  </si>
  <si>
    <t>WHR</t>
  </si>
  <si>
    <t>FIRST SOLAR, INC.</t>
  </si>
  <si>
    <t>WTM</t>
  </si>
  <si>
    <t>FISERV, INC.</t>
  </si>
  <si>
    <t>WMB</t>
  </si>
  <si>
    <t>FLAGSTAR BANCORP, INC.</t>
  </si>
  <si>
    <t>F34</t>
  </si>
  <si>
    <t>FIRSTENERGY CORP.</t>
  </si>
  <si>
    <t>FERG</t>
  </si>
  <si>
    <t>FIVE BELOW, INC.</t>
  </si>
  <si>
    <t>WWW</t>
  </si>
  <si>
    <t>FIVE9, INC.</t>
  </si>
  <si>
    <t>WPL</t>
  </si>
  <si>
    <t>FLEETCOR TECHNOLOGIES, INC.</t>
  </si>
  <si>
    <t>WOW</t>
  </si>
  <si>
    <t>FLOOR &amp; DECOR HOLDINGS, INC.</t>
  </si>
  <si>
    <t>INT</t>
  </si>
  <si>
    <t>FLUOR CORPORATION</t>
  </si>
  <si>
    <t>WWE</t>
  </si>
  <si>
    <t>FLOWERS FOODS, INC.</t>
  </si>
  <si>
    <t>000858</t>
  </si>
  <si>
    <t>FLOWSERVE CORPORATION</t>
  </si>
  <si>
    <t>TNL</t>
  </si>
  <si>
    <t>FOOT LOCKER, INC.</t>
  </si>
  <si>
    <t>WYNN</t>
  </si>
  <si>
    <t>FORD MOTOR COMPANY</t>
  </si>
  <si>
    <t>XLNX</t>
  </si>
  <si>
    <t>FORMFACTOR, INC.</t>
  </si>
  <si>
    <t>2688</t>
  </si>
  <si>
    <t>FORTINET, INC.</t>
  </si>
  <si>
    <t>002202</t>
  </si>
  <si>
    <t>FORTIVE CORPORATION</t>
  </si>
  <si>
    <t>FORTUNE BRANDS HOME &amp; SECURITY, INC.</t>
  </si>
  <si>
    <t>2267</t>
  </si>
  <si>
    <t>FOUR CORNERS PROPERTY TRUST, INC.</t>
  </si>
  <si>
    <t>9831</t>
  </si>
  <si>
    <t>FOX CORPORATION</t>
  </si>
  <si>
    <t>YUM</t>
  </si>
  <si>
    <t>7272</t>
  </si>
  <si>
    <t>FOX FACTORY HOLDING CORP.</t>
  </si>
  <si>
    <t>000776</t>
  </si>
  <si>
    <t>FRANKLIN ELECTRIC CO., INC.</t>
  </si>
  <si>
    <t>600188</t>
  </si>
  <si>
    <t>FRANKLIN RESOURCES, INC.</t>
  </si>
  <si>
    <t>ZIOP</t>
  </si>
  <si>
    <t>FRANKLIN STREET PROPERTIES CORP.</t>
  </si>
  <si>
    <t>000063</t>
  </si>
  <si>
    <t>FREEPORT-MCMORAN INC.</t>
  </si>
  <si>
    <t>3898</t>
  </si>
  <si>
    <t>601899</t>
  </si>
  <si>
    <t>ZBH</t>
  </si>
  <si>
    <t>FRONTDOOR, INC.</t>
  </si>
  <si>
    <t>ZUMZ</t>
  </si>
  <si>
    <t>FUELCELL ENERGY, INC.</t>
  </si>
  <si>
    <t>EBAY</t>
  </si>
  <si>
    <t>EHTH</t>
  </si>
  <si>
    <t>H.B. FULLER COMPANY</t>
  </si>
  <si>
    <t>PLUS</t>
  </si>
  <si>
    <t>FULTON FINANCIAL CORPORATION</t>
  </si>
  <si>
    <t>IRBT</t>
  </si>
  <si>
    <t>GATX CORPORATION</t>
  </si>
  <si>
    <t>LULU</t>
  </si>
  <si>
    <t>GDS HOLDINGS LIMITED</t>
  </si>
  <si>
    <t>9888</t>
  </si>
  <si>
    <t>GMS Inc.</t>
  </si>
  <si>
    <t>3333</t>
  </si>
  <si>
    <t>IRDM</t>
  </si>
  <si>
    <t>ARTHUR J. GALLAGHER &amp; CO.</t>
  </si>
  <si>
    <t>HI</t>
  </si>
  <si>
    <t>Gaming and Leisure Properties, Inc.</t>
  </si>
  <si>
    <t>3626</t>
  </si>
  <si>
    <t>GAMESTOP CORP.</t>
  </si>
  <si>
    <t>8725</t>
  </si>
  <si>
    <t>THE GAP, INC.</t>
  </si>
  <si>
    <t>Robust product stewardship, but labor management challenges persist</t>
  </si>
  <si>
    <t>REI.UN</t>
  </si>
  <si>
    <t>GARTNER, INC.</t>
  </si>
  <si>
    <t>V</t>
  </si>
  <si>
    <t>151</t>
  </si>
  <si>
    <t>GENERAC HOLDINGS INC.</t>
  </si>
  <si>
    <t>HARTA</t>
  </si>
  <si>
    <t>GENERAL DYNAMICS CORPORATION</t>
  </si>
  <si>
    <t>HYPE3</t>
  </si>
  <si>
    <t>GENERAL ELECTRIC COMPANY</t>
  </si>
  <si>
    <t>AWK</t>
  </si>
  <si>
    <t>GENERAL MILLS, INC.</t>
  </si>
  <si>
    <t>VMC</t>
  </si>
  <si>
    <t>GENERAL MOTORS COMPANY</t>
  </si>
  <si>
    <t>1530</t>
  </si>
  <si>
    <t>GENTEX CORPORATION</t>
  </si>
  <si>
    <t>JOBS</t>
  </si>
  <si>
    <t>GENMARK DIAGNOSTICS, INC.</t>
  </si>
  <si>
    <t>AQN</t>
  </si>
  <si>
    <t>GENUINE PARTS COMPANY</t>
  </si>
  <si>
    <t>ALA</t>
  </si>
  <si>
    <t>GENWORTH FINANCIAL, INC.</t>
  </si>
  <si>
    <t>8984</t>
  </si>
  <si>
    <t>GENTHERM INCORPORATED</t>
  </si>
  <si>
    <t>BKG</t>
  </si>
  <si>
    <t>GIBRALTAR INDUSTRIES, INC.</t>
  </si>
  <si>
    <t>BX</t>
  </si>
  <si>
    <t>GILEAD SCIENCES, INC.</t>
  </si>
  <si>
    <t>CRIP34</t>
  </si>
  <si>
    <t>GLACIER BANCORP, INC.</t>
  </si>
  <si>
    <t>CPS</t>
  </si>
  <si>
    <t>GLAUKOS CORPORATION</t>
  </si>
  <si>
    <t>DXPPY</t>
  </si>
  <si>
    <t>KDP</t>
  </si>
  <si>
    <t>GLOBALSTAR, INC.</t>
  </si>
  <si>
    <t>ALLY</t>
  </si>
  <si>
    <t>GLOBAL PAYMENTS INC.</t>
  </si>
  <si>
    <t>GPT</t>
  </si>
  <si>
    <t>GLOBUS MEDICAL, INC.</t>
  </si>
  <si>
    <t>405</t>
  </si>
  <si>
    <t>GLOBE LIFE INC.</t>
  </si>
  <si>
    <t>GRT</t>
  </si>
  <si>
    <t>GODADDY INC.</t>
  </si>
  <si>
    <t>IPL</t>
  </si>
  <si>
    <t>THE GOLDMAN SACHS GROUP, INC.</t>
  </si>
  <si>
    <t>JHX</t>
  </si>
  <si>
    <t>THE GOODYEAR TIRE &amp; RUBBER COMPANY</t>
  </si>
  <si>
    <t>8953</t>
  </si>
  <si>
    <t>GOOSEHEAD INSURANCE, INC.</t>
  </si>
  <si>
    <t>W. R. GRACE &amp; CO.</t>
  </si>
  <si>
    <t>823</t>
  </si>
  <si>
    <t>GRACO INC</t>
  </si>
  <si>
    <t>M1LC34</t>
  </si>
  <si>
    <t>GRAHAM HOLDINGS COMPANY</t>
  </si>
  <si>
    <t>9999</t>
  </si>
  <si>
    <t>W. W. GRAINGER, INC.</t>
  </si>
  <si>
    <t>9901</t>
  </si>
  <si>
    <t>GRAND CANYON EDUCATION, INC.</t>
  </si>
  <si>
    <t>8951</t>
  </si>
  <si>
    <t>GRANITE CONSTRUCTION INCORPORATED</t>
  </si>
  <si>
    <t>8954</t>
  </si>
  <si>
    <t>GRAPHIC PACKAGING HOLDING COMPANY</t>
  </si>
  <si>
    <t>GRAY TELEVISION, INC.</t>
  </si>
  <si>
    <t>SESG</t>
  </si>
  <si>
    <t>GREAT LAKES DREDGE &amp; DOCK CORPORATION</t>
  </si>
  <si>
    <t>SQM</t>
  </si>
  <si>
    <t>GREAT WESTERN BANCORP, INC.</t>
  </si>
  <si>
    <t>SGP</t>
  </si>
  <si>
    <t>GREEN BRICK PARTNERS, INC.</t>
  </si>
  <si>
    <t>AXIATA</t>
  </si>
  <si>
    <t>GREEN DOT CORPORATION</t>
  </si>
  <si>
    <t>TCL</t>
  </si>
  <si>
    <t>GREIF, INC.</t>
  </si>
  <si>
    <t>8960</t>
  </si>
  <si>
    <t>FIVE</t>
  </si>
  <si>
    <t>GROUP 1 AUTOMOTIVE, INC.</t>
  </si>
  <si>
    <t>FRES</t>
  </si>
  <si>
    <t>GRUBHUB INC.</t>
  </si>
  <si>
    <t>FRC</t>
  </si>
  <si>
    <t>GUARDANT HEALTH, INC.</t>
  </si>
  <si>
    <t>LEVI</t>
  </si>
  <si>
    <t>GUIDEWIRE SOFTWARE, INC.</t>
  </si>
  <si>
    <t>COL</t>
  </si>
  <si>
    <t>HCA HEALTHCARE, INC.</t>
  </si>
  <si>
    <t>HNI CORPORATION</t>
  </si>
  <si>
    <t>AROC</t>
  </si>
  <si>
    <t>HMS HOLDINGS CORP.</t>
  </si>
  <si>
    <t>ORSTED</t>
  </si>
  <si>
    <t>HP INC.</t>
  </si>
  <si>
    <t>ZION</t>
  </si>
  <si>
    <t>HAEMONETICS CORPORATION</t>
  </si>
  <si>
    <t>VOYA</t>
  </si>
  <si>
    <t>THE HAIN CELESTIAL GROUP, INC.</t>
  </si>
  <si>
    <t>BPAC3</t>
  </si>
  <si>
    <t>HALLIBURTON COMPANY</t>
  </si>
  <si>
    <t>LXFR</t>
  </si>
  <si>
    <t>HALOZYME THERAPEUTICS, INC.</t>
  </si>
  <si>
    <t>FIBK</t>
  </si>
  <si>
    <t>HANCOCK WHITNEY CORPORATION</t>
  </si>
  <si>
    <t>LAUR</t>
  </si>
  <si>
    <t>HANESBRANDS INC.</t>
  </si>
  <si>
    <t>9434</t>
  </si>
  <si>
    <t>HANGER, INC.</t>
  </si>
  <si>
    <t>PST</t>
  </si>
  <si>
    <t>HANNON ARMSTRONG SUSTAINABLE INFRASTRUCTURE CAPITAL, INC.</t>
  </si>
  <si>
    <t>HLE</t>
  </si>
  <si>
    <t>THE HANOVER INSURANCE GROUP, INC.</t>
  </si>
  <si>
    <t>KBX</t>
  </si>
  <si>
    <t>HARLEY-DAVIDSON, INC.</t>
  </si>
  <si>
    <t>HY</t>
  </si>
  <si>
    <t>HARMONIC INC.</t>
  </si>
  <si>
    <t>2588</t>
  </si>
  <si>
    <t>THE HARTFORD FINANCIAL SERVICES GROUP, INC.</t>
  </si>
  <si>
    <t>Hasbro, Inc.</t>
  </si>
  <si>
    <t>HAVERTY FURNITURE COMPANIES, INC.</t>
  </si>
  <si>
    <t>RHBBANK</t>
  </si>
  <si>
    <t>HAWAIIAN ELECTRIC INDUSTRIES, INC.</t>
  </si>
  <si>
    <t>5876</t>
  </si>
  <si>
    <t>HEALTHCARE SERVICES GROUP, INC.</t>
  </si>
  <si>
    <t>BURL</t>
  </si>
  <si>
    <t>HEALTHCARE TRUST OF AMERICA, INC.</t>
  </si>
  <si>
    <t>CREAL*</t>
  </si>
  <si>
    <t>HEALTHEQUITY, INC.</t>
  </si>
  <si>
    <t>034730</t>
  </si>
  <si>
    <t>HEARTLAND FINANCIAL USA, INC.</t>
  </si>
  <si>
    <t>HEALTHPEAK PROPERTIES, INC.</t>
  </si>
  <si>
    <t>HECLA MINING COMPANY</t>
  </si>
  <si>
    <t>HLAG</t>
  </si>
  <si>
    <t>HEICO CORPORATION</t>
  </si>
  <si>
    <t>011070</t>
  </si>
  <si>
    <t>HEIDRICK &amp; STRUGGLES INTERNATIONAL, INC.</t>
  </si>
  <si>
    <t>601398</t>
  </si>
  <si>
    <t>HELMERICH &amp; PAYNE, INC.</t>
  </si>
  <si>
    <t>JACK HENRY &amp; ASSOCIATES, INC.</t>
  </si>
  <si>
    <t>028260</t>
  </si>
  <si>
    <t>HERC HOLDINGS INC.</t>
  </si>
  <si>
    <t>018260</t>
  </si>
  <si>
    <t>HERITAGE FINANCIAL CORPORATION</t>
  </si>
  <si>
    <t>007070</t>
  </si>
  <si>
    <t>HERON THERAPEUTICS, INC.</t>
  </si>
  <si>
    <t>THE HERSHEY COMPANY</t>
  </si>
  <si>
    <t>047810</t>
  </si>
  <si>
    <t>HESKA CORPORATION</t>
  </si>
  <si>
    <t>601818</t>
  </si>
  <si>
    <t>HESS CORPORATION</t>
  </si>
  <si>
    <t>8750</t>
  </si>
  <si>
    <t>HEWLETT PACKARD ENTERPRISE COMPANY</t>
  </si>
  <si>
    <t>BCC</t>
  </si>
  <si>
    <t>HEXCEL CORPORATION</t>
  </si>
  <si>
    <t>BXS</t>
  </si>
  <si>
    <t>HIBBETT SPORTS, INC.</t>
  </si>
  <si>
    <t>3908</t>
  </si>
  <si>
    <t>HILL-ROM HOLDINGS, INC.</t>
  </si>
  <si>
    <t>1313</t>
  </si>
  <si>
    <t>HILLENBRAND, INC.</t>
  </si>
  <si>
    <t>1180</t>
  </si>
  <si>
    <t>HILLTOP HOLDINGS INC.</t>
  </si>
  <si>
    <t>SEM</t>
  </si>
  <si>
    <t>HILTON GRAND VACATIONS INC.</t>
  </si>
  <si>
    <t>601336</t>
  </si>
  <si>
    <t>HILTON WORLDWIDE HOLDINGS INC.</t>
  </si>
  <si>
    <t>ITUB</t>
  </si>
  <si>
    <t>HOLLYFRONTIER CORPORATION</t>
  </si>
  <si>
    <t>HOLOGIC, INC.</t>
  </si>
  <si>
    <t>1050</t>
  </si>
  <si>
    <t>THE HOME DEPOT, INC.</t>
  </si>
  <si>
    <t>601688</t>
  </si>
  <si>
    <t>HOMESTREET, INC.</t>
  </si>
  <si>
    <t>1359</t>
  </si>
  <si>
    <t>HONEYWELL INTERNATIONAL INC.</t>
  </si>
  <si>
    <t>601881</t>
  </si>
  <si>
    <t>HORACE MANN EDUCATORS CORPORATION</t>
  </si>
  <si>
    <t>601229</t>
  </si>
  <si>
    <t>HORMEL FOODS CORPORATION</t>
  </si>
  <si>
    <t>PM</t>
  </si>
  <si>
    <t>HOST HOTELS &amp; RESORTS, INC.</t>
  </si>
  <si>
    <t>AMAL</t>
  </si>
  <si>
    <t>HOSTESS BRANDS, INC.</t>
  </si>
  <si>
    <t>601238</t>
  </si>
  <si>
    <t>HOULIHAN LOKEY, INC.</t>
  </si>
  <si>
    <t>COPEC</t>
  </si>
  <si>
    <t>THE HOWARD HUGHES CORPORATION</t>
  </si>
  <si>
    <t>KAR</t>
  </si>
  <si>
    <t>HOWMET AEROSPACE INC.</t>
  </si>
  <si>
    <t>BWXT</t>
  </si>
  <si>
    <t>HUB GROUP, INC.</t>
  </si>
  <si>
    <t>C38U</t>
  </si>
  <si>
    <t>HUAZHU GROUP LIMITED</t>
  </si>
  <si>
    <t>BERY</t>
  </si>
  <si>
    <t>HUBBELL INCORPORATED</t>
  </si>
  <si>
    <t>MPL</t>
  </si>
  <si>
    <t>HUBSPOT, INC.</t>
  </si>
  <si>
    <t>ICICIPRULI</t>
  </si>
  <si>
    <t>HUDSON PACIFIC PROPERTIES, INC.</t>
  </si>
  <si>
    <t>ESATD</t>
  </si>
  <si>
    <t>HUMANA INC.</t>
  </si>
  <si>
    <t>1658</t>
  </si>
  <si>
    <t>J. B. HUNT TRANSPORT SERVICES, INC.</t>
  </si>
  <si>
    <t>HUNTINGTON BANCSHARES INCORPORATED</t>
  </si>
  <si>
    <t>EVK</t>
  </si>
  <si>
    <t>HUNTINGTON INGALLS INDUSTRIES, INC.</t>
  </si>
  <si>
    <t>FN</t>
  </si>
  <si>
    <t>HURON CONSULTING GROUP INC.</t>
  </si>
  <si>
    <t>PZU</t>
  </si>
  <si>
    <t>1972</t>
  </si>
  <si>
    <t>1211</t>
  </si>
  <si>
    <t>IAC/INTERACTIVECORP.</t>
  </si>
  <si>
    <t>333</t>
  </si>
  <si>
    <t>HYSTER-YALE MATERIALS HANDLING, INC.</t>
  </si>
  <si>
    <t>BID</t>
  </si>
  <si>
    <t>IAA, INC.</t>
  </si>
  <si>
    <t>SNDR</t>
  </si>
  <si>
    <t>ICF INTERNATIONAL, INC.</t>
  </si>
  <si>
    <t>3105</t>
  </si>
  <si>
    <t>ICU MEDICAL, INC.</t>
  </si>
  <si>
    <t>9143</t>
  </si>
  <si>
    <t>IES HOLDINGS, INC.</t>
  </si>
  <si>
    <t>IPG PHOTONICS CORPORATION</t>
  </si>
  <si>
    <t>2222</t>
  </si>
  <si>
    <t>IRAO</t>
  </si>
  <si>
    <t>ISTAR INC.</t>
  </si>
  <si>
    <t>AGNC</t>
  </si>
  <si>
    <t>ITT INC.</t>
  </si>
  <si>
    <t>IDEX CORPORATION</t>
  </si>
  <si>
    <t>KDB</t>
  </si>
  <si>
    <t>IDEXX LABORATORIES, INC.</t>
  </si>
  <si>
    <t>IHEARTMEDIA, INC.</t>
  </si>
  <si>
    <t>ILLINOIS TOOL WORKS INC.</t>
  </si>
  <si>
    <t>CANDF</t>
  </si>
  <si>
    <t>ILLUMINA, INC.</t>
  </si>
  <si>
    <t>1150</t>
  </si>
  <si>
    <t>IMMUNOGEN, INC.</t>
  </si>
  <si>
    <t>DAN</t>
  </si>
  <si>
    <t>INARI MEDICAL, INC.</t>
  </si>
  <si>
    <t>SEV</t>
  </si>
  <si>
    <t>INCYTE CORPORATION</t>
  </si>
  <si>
    <t>SIX</t>
  </si>
  <si>
    <t>INDEPENDENCE REALTY TRUST, INC</t>
  </si>
  <si>
    <t>ESPR</t>
  </si>
  <si>
    <t>INDEPENDENT BANK CORP.</t>
  </si>
  <si>
    <t>INFINERA CORPORATION</t>
  </si>
  <si>
    <t>TNET</t>
  </si>
  <si>
    <t>INGERSOLL RAND INC.</t>
  </si>
  <si>
    <t>CDW</t>
  </si>
  <si>
    <t>INGEVITY CORPORATION</t>
  </si>
  <si>
    <t>REGI</t>
  </si>
  <si>
    <t>INGREDION INCORPORATED</t>
  </si>
  <si>
    <t>FHB</t>
  </si>
  <si>
    <t>INSIGHT ENTERPRISES, INC.</t>
  </si>
  <si>
    <t>JBT</t>
  </si>
  <si>
    <t>INSMED INCORPORATED</t>
  </si>
  <si>
    <t>ADRO</t>
  </si>
  <si>
    <t>INNOSPEC INC.</t>
  </si>
  <si>
    <t>880</t>
  </si>
  <si>
    <t>INPHI CORPORATION</t>
  </si>
  <si>
    <t>3141</t>
  </si>
  <si>
    <t>MYRG</t>
  </si>
  <si>
    <t>INOVIO PHARMACEUTICALS, INC.</t>
  </si>
  <si>
    <t>TREE</t>
  </si>
  <si>
    <t>INSPERITY, INC.</t>
  </si>
  <si>
    <t>FLT</t>
  </si>
  <si>
    <t>2181</t>
  </si>
  <si>
    <t>INNOVATIVE INDUSTRIAL PROPERTIES, INC.</t>
  </si>
  <si>
    <t>4938</t>
  </si>
  <si>
    <t>INSULET CORPORATION</t>
  </si>
  <si>
    <t>Improved talent development initiatives and product quality management systems drives upgrade</t>
  </si>
  <si>
    <t>CXP</t>
  </si>
  <si>
    <t>INTEGRA LIFESCIENCES HOLDINGS CORPORATION</t>
  </si>
  <si>
    <t>TRGP</t>
  </si>
  <si>
    <t>INTEL CORPORATION</t>
  </si>
  <si>
    <t>SIG</t>
  </si>
  <si>
    <t>INTEGER HOLDINGS CORPORATION</t>
  </si>
  <si>
    <t>105560</t>
  </si>
  <si>
    <t>REINI</t>
  </si>
  <si>
    <t>INTERACTIVE BROKERS GROUP, INC.</t>
  </si>
  <si>
    <t>VBL</t>
  </si>
  <si>
    <t>INTERCONTINENTAL EXCHANGE, INC.</t>
  </si>
  <si>
    <t>6465</t>
  </si>
  <si>
    <t>InterDigital Wireless, Inc.</t>
  </si>
  <si>
    <t>LOPE</t>
  </si>
  <si>
    <t>INTERNATIONAL BANCSHARES CORPORATION</t>
  </si>
  <si>
    <t>B3SA3</t>
  </si>
  <si>
    <t>INTERNATIONAL BUSINESS MACHINES CORPORATION</t>
  </si>
  <si>
    <t>RB.</t>
  </si>
  <si>
    <t>INTERNATIONAL FLAVORS &amp; FRAGRANCES INC.</t>
  </si>
  <si>
    <t>VRTS</t>
  </si>
  <si>
    <t>INTERNATIONAL PAPER COMPANY</t>
  </si>
  <si>
    <t>RXN</t>
  </si>
  <si>
    <t>THE INTERPUBLIC GROUP OF COMPANIES, INC.</t>
  </si>
  <si>
    <t>Improvements in human capital management and corporate governance practices drive rating upgrade</t>
  </si>
  <si>
    <t>ECHO</t>
  </si>
  <si>
    <t>INTERSECT ENT, INC.</t>
  </si>
  <si>
    <t>CDNA</t>
  </si>
  <si>
    <t>CCXI</t>
  </si>
  <si>
    <t>INTUIT INC.</t>
  </si>
  <si>
    <t>2799</t>
  </si>
  <si>
    <t>INTUITIVE SURGICAL, INC.</t>
  </si>
  <si>
    <t>Strong corporate governance practices, but ongoing product liability lawsuits</t>
  </si>
  <si>
    <t>2269</t>
  </si>
  <si>
    <t>INVESTORS BANCORP, INC.</t>
  </si>
  <si>
    <t>MD</t>
  </si>
  <si>
    <t>INVITAE CORPORATION</t>
  </si>
  <si>
    <t>IVL</t>
  </si>
  <si>
    <t>INVITATION HOMES INC.</t>
  </si>
  <si>
    <t>WKHS</t>
  </si>
  <si>
    <t>IONIS PHARMACEUTICALS, INC.</t>
  </si>
  <si>
    <t>VRSK</t>
  </si>
  <si>
    <t>WMS</t>
  </si>
  <si>
    <t>IQVIA HOLDINGS INC</t>
  </si>
  <si>
    <t>SFBS</t>
  </si>
  <si>
    <t>IQIYI, INC.</t>
  </si>
  <si>
    <t>4743</t>
  </si>
  <si>
    <t>IRIDIUM COMMUNICATIONS INC.</t>
  </si>
  <si>
    <t>COTY</t>
  </si>
  <si>
    <t>IROBOT CORPORATION</t>
  </si>
  <si>
    <t>DOOR</t>
  </si>
  <si>
    <t>IRON MOUNTAIN INCORPORATED</t>
  </si>
  <si>
    <t>601668</t>
  </si>
  <si>
    <t>BKU</t>
  </si>
  <si>
    <t>ITRON, INC.</t>
  </si>
  <si>
    <t>081660</t>
  </si>
  <si>
    <t>JBG SMITH PROPERTIES</t>
  </si>
  <si>
    <t>PMT</t>
  </si>
  <si>
    <t>JOYY INC.</t>
  </si>
  <si>
    <t>9024</t>
  </si>
  <si>
    <t>JPMORGAN CHASE &amp; CO.</t>
  </si>
  <si>
    <t>7182</t>
  </si>
  <si>
    <t>BANK VTB PAO</t>
  </si>
  <si>
    <t>PNDORA</t>
  </si>
  <si>
    <t>JABIL INC.</t>
  </si>
  <si>
    <t>CCS</t>
  </si>
  <si>
    <t>JACK IN THE BOX INC.</t>
  </si>
  <si>
    <t>NXPI</t>
  </si>
  <si>
    <t>JACOBS ENGINEERING GROUP INC.</t>
  </si>
  <si>
    <t>TPG</t>
  </si>
  <si>
    <t>JD.COM, INC.</t>
  </si>
  <si>
    <t>GM</t>
  </si>
  <si>
    <t>JEFFERIES FINANCIAL GROUP INC.</t>
  </si>
  <si>
    <t>RPAI</t>
  </si>
  <si>
    <t>JELD-WEN HOLDING, INC.</t>
  </si>
  <si>
    <t>OSP</t>
  </si>
  <si>
    <t>JETBLUE AIRWAYS CORPORATION</t>
  </si>
  <si>
    <t>STWD</t>
  </si>
  <si>
    <t>JinkoSolar Holding Co., Ltd.</t>
  </si>
  <si>
    <t>ADUS</t>
  </si>
  <si>
    <t>JOHN BEAN TECHNOLOGIES CORPORATION</t>
  </si>
  <si>
    <t>1099</t>
  </si>
  <si>
    <t>JOHNSON &amp; JOHNSON</t>
  </si>
  <si>
    <t>601888</t>
  </si>
  <si>
    <t>JOHNSON OUTDOORS INC.</t>
  </si>
  <si>
    <t>Robust supply chain oversight; but trails peers in managing chemical safety risks</t>
  </si>
  <si>
    <t>ABEV3</t>
  </si>
  <si>
    <t>JONES LANG LASALLE INCORPORATED</t>
  </si>
  <si>
    <t>ARI</t>
  </si>
  <si>
    <t>JUNIPER NETWORKS, INC.</t>
  </si>
  <si>
    <t>1128</t>
  </si>
  <si>
    <t>KAR AUCTION SERVICES, INC.</t>
  </si>
  <si>
    <t>RP</t>
  </si>
  <si>
    <t>KBR, INC.</t>
  </si>
  <si>
    <t>300015</t>
  </si>
  <si>
    <t>KLA CORPORATION</t>
  </si>
  <si>
    <t>BAER</t>
  </si>
  <si>
    <t>Ke Holdings Inc</t>
  </si>
  <si>
    <t>RCM</t>
  </si>
  <si>
    <t>KKR REAL ESTATE FINANCE TRUST INC.</t>
  </si>
  <si>
    <t>KMI</t>
  </si>
  <si>
    <t>KKR &amp; CO. INC.</t>
  </si>
  <si>
    <t>Strong ESG integration in asset management, but weak governance practices limit rating</t>
  </si>
  <si>
    <t>DOL</t>
  </si>
  <si>
    <t>KANSAS CITY SOUTHERN</t>
  </si>
  <si>
    <t>002304</t>
  </si>
  <si>
    <t>TWO</t>
  </si>
  <si>
    <t>KARYOPHARM THERAPEUTICS INC.</t>
  </si>
  <si>
    <t>MAXIS</t>
  </si>
  <si>
    <t>KB HOME</t>
  </si>
  <si>
    <t>0960</t>
  </si>
  <si>
    <t>KELLOGG COMPANY</t>
  </si>
  <si>
    <t>300498</t>
  </si>
  <si>
    <t>KELLY SERVICES, INC.</t>
  </si>
  <si>
    <t>KEMPER CORPORATION</t>
  </si>
  <si>
    <t>FTNT</t>
  </si>
  <si>
    <t>KENNAMETAL INC.</t>
  </si>
  <si>
    <t>1638</t>
  </si>
  <si>
    <t>KENNEDY-WILSON HOLDINGS, INC.</t>
  </si>
  <si>
    <t>0916</t>
  </si>
  <si>
    <t>KEURIG DR PEPPER INC.</t>
  </si>
  <si>
    <t>1918</t>
  </si>
  <si>
    <t>KEYCORP</t>
  </si>
  <si>
    <t>PEB</t>
  </si>
  <si>
    <t>KEYSIGHT TECHNOLOGIES, INC.</t>
  </si>
  <si>
    <t>DQ</t>
  </si>
  <si>
    <t>KFORCE INC.</t>
  </si>
  <si>
    <t>CHR</t>
  </si>
  <si>
    <t>KILROY REALTY CORPORATION</t>
  </si>
  <si>
    <t>JKS</t>
  </si>
  <si>
    <t>KIMBALL ELECTRONICS, INC.</t>
  </si>
  <si>
    <t>ABN</t>
  </si>
  <si>
    <t>KIMBERLY-CLARK CORPORATION</t>
  </si>
  <si>
    <t>GNRC</t>
  </si>
  <si>
    <t>KIMCO REALTY CORPORATION</t>
  </si>
  <si>
    <t>8630</t>
  </si>
  <si>
    <t>KINDER MORGAN, INC.</t>
  </si>
  <si>
    <t>5020</t>
  </si>
  <si>
    <t>3360</t>
  </si>
  <si>
    <t>KINSALE CAPITAL GROUP, INC.</t>
  </si>
  <si>
    <t>881</t>
  </si>
  <si>
    <t>KNOLL, INC.</t>
  </si>
  <si>
    <t>032830</t>
  </si>
  <si>
    <t>KNIGHT-SWIFT TRANSPORTATION HOLDINGS INC.</t>
  </si>
  <si>
    <t>CALX</t>
  </si>
  <si>
    <t>KNOWLES CORPORATION</t>
  </si>
  <si>
    <t>MXL</t>
  </si>
  <si>
    <t>1179</t>
  </si>
  <si>
    <t>KOHL'S CORPORATION</t>
  </si>
  <si>
    <t>PRI</t>
  </si>
  <si>
    <t>Kontoor Brands, Inc.</t>
  </si>
  <si>
    <t>9142</t>
  </si>
  <si>
    <t>Koppers Holdings Inc.</t>
  </si>
  <si>
    <t>SSNC</t>
  </si>
  <si>
    <t>KORN FERRY</t>
  </si>
  <si>
    <t>OZK</t>
  </si>
  <si>
    <t>Korea Development Bank</t>
  </si>
  <si>
    <t>SPSC</t>
  </si>
  <si>
    <t>KOSMOS ENERGY LTD.</t>
  </si>
  <si>
    <t>THE KRAFT HEINZ COMPANY</t>
  </si>
  <si>
    <t>LYB</t>
  </si>
  <si>
    <t>KRATOS DEFENSE &amp; SECURITY SOLUTIONS, INC.</t>
  </si>
  <si>
    <t>002410</t>
  </si>
  <si>
    <t>THE KROGER CO.</t>
  </si>
  <si>
    <t>PLOW</t>
  </si>
  <si>
    <t>KULICKE AND SOFFA INDUSTRIES, INC.</t>
  </si>
  <si>
    <t>COLD</t>
  </si>
  <si>
    <t>L BRANDS, INC.</t>
  </si>
  <si>
    <t>FAF</t>
  </si>
  <si>
    <t>LHC GROUP, INC.</t>
  </si>
  <si>
    <t>GNMK</t>
  </si>
  <si>
    <t>LGI HOMES, INC.</t>
  </si>
  <si>
    <t>AZRG</t>
  </si>
  <si>
    <t>LKQ CORPORATION</t>
  </si>
  <si>
    <t>APO</t>
  </si>
  <si>
    <t>LCI INDUSTRIES</t>
  </si>
  <si>
    <t>2128</t>
  </si>
  <si>
    <t>Li Auto Inc.</t>
  </si>
  <si>
    <t>WEED</t>
  </si>
  <si>
    <t>LPL FINANCIAL HOLDINGS INC.</t>
  </si>
  <si>
    <t>CBOE</t>
  </si>
  <si>
    <t>L3HARRIS TECHNOLOGIES, INC.</t>
  </si>
  <si>
    <t>HPP</t>
  </si>
  <si>
    <t>LA-Z-BOY INCORPORATED</t>
  </si>
  <si>
    <t>VPG</t>
  </si>
  <si>
    <t>LABORATORY CORPORATION OF AMERICA HOLDINGS</t>
  </si>
  <si>
    <t>EDEN</t>
  </si>
  <si>
    <t>LAM RESEARCH CORPORATION</t>
  </si>
  <si>
    <t>TSLA</t>
  </si>
  <si>
    <t>LAMAR ADVERTISING COMPANY</t>
  </si>
  <si>
    <t>9988</t>
  </si>
  <si>
    <t>LAMB WESTON HOLDINGS, INC.</t>
  </si>
  <si>
    <t>LANDSTAR SYSTEM, INC.</t>
  </si>
  <si>
    <t>KKR</t>
  </si>
  <si>
    <t>LAS VEGAS SANDS CORP.</t>
  </si>
  <si>
    <t>002459</t>
  </si>
  <si>
    <t>LATTICE SEMICONDUCTOR CORPORATION</t>
  </si>
  <si>
    <t>PRX</t>
  </si>
  <si>
    <t>THE ESTEE LAUDER COMPANIES INC.</t>
  </si>
  <si>
    <t>STX</t>
  </si>
  <si>
    <t>LAUREATE EDUCATION, INC.</t>
  </si>
  <si>
    <t>OCDO</t>
  </si>
  <si>
    <t>LEAR CORPORATION</t>
  </si>
  <si>
    <t>GDOT</t>
  </si>
  <si>
    <t>LEGGETT &amp; PLATT, INCORPORATED</t>
  </si>
  <si>
    <t>BGRIM</t>
  </si>
  <si>
    <t>LEIDOS HOLDINGS, INC.</t>
  </si>
  <si>
    <t>AZJ</t>
  </si>
  <si>
    <t>LEMONADE, INC.</t>
  </si>
  <si>
    <t>ENV</t>
  </si>
  <si>
    <t>LENDINGTREE, INC.</t>
  </si>
  <si>
    <t>128940</t>
  </si>
  <si>
    <t>LENNAR CORPORATION</t>
  </si>
  <si>
    <t>HTA</t>
  </si>
  <si>
    <t>LENNOX INTERNATIONAL INC.</t>
  </si>
  <si>
    <t>FER</t>
  </si>
  <si>
    <t>LEVI STRAUSS &amp; CO.</t>
  </si>
  <si>
    <t>002475</t>
  </si>
  <si>
    <t>LIBERTY BROADBAND CORPORATION</t>
  </si>
  <si>
    <t>096530</t>
  </si>
  <si>
    <t>LIBERTY SIRIUS XM</t>
  </si>
  <si>
    <t>SBILIFE</t>
  </si>
  <si>
    <t>300122</t>
  </si>
  <si>
    <t>FORMULA ONE GROUP</t>
  </si>
  <si>
    <t>853</t>
  </si>
  <si>
    <t>LIGAND PHARMACEUTICALS INCORPORATED</t>
  </si>
  <si>
    <t>1308</t>
  </si>
  <si>
    <t>LIFE STORAGE, INC.</t>
  </si>
  <si>
    <t>ELI LILLY AND COMPANY</t>
  </si>
  <si>
    <t>LINCOLN ELECTRIC HOLDINGS, INC.</t>
  </si>
  <si>
    <t>AMRS</t>
  </si>
  <si>
    <t>LINCOLN NATIONAL CORPORATION</t>
  </si>
  <si>
    <t>SBRA</t>
  </si>
  <si>
    <t>LINDBLAD EXPEDITIONS HOLDINGS, INC.</t>
  </si>
  <si>
    <t>T1AL34</t>
  </si>
  <si>
    <t>LINDSAY CORPORATION</t>
  </si>
  <si>
    <t>1299</t>
  </si>
  <si>
    <t>LITHIA MOTORS, INC.</t>
  </si>
  <si>
    <t>PACB</t>
  </si>
  <si>
    <t>LITTELFUSE, INC.</t>
  </si>
  <si>
    <t>002506</t>
  </si>
  <si>
    <t>LIVE NATION ENTERTAINMENT, INC.</t>
  </si>
  <si>
    <t>PCHEM</t>
  </si>
  <si>
    <t>Live Oak Bancshares, Inc.</t>
  </si>
  <si>
    <t>NBHC</t>
  </si>
  <si>
    <t>LIVEPERSON, INC.</t>
  </si>
  <si>
    <t>HHC</t>
  </si>
  <si>
    <t>LIVENT CORPORATION</t>
  </si>
  <si>
    <t>NOAH</t>
  </si>
  <si>
    <t>LIVERAMP HOLDINGS, INC.</t>
  </si>
  <si>
    <t>HCA</t>
  </si>
  <si>
    <t>LOCKHEED MARTIN CORPORATION</t>
  </si>
  <si>
    <t>IPHI</t>
  </si>
  <si>
    <t>LOEWS CORPORATION</t>
  </si>
  <si>
    <t>4578</t>
  </si>
  <si>
    <t>BAH</t>
  </si>
  <si>
    <t>LOUISIANA-PACIFIC CORPORATION</t>
  </si>
  <si>
    <t>ZGNX</t>
  </si>
  <si>
    <t>LOWE'S COMPANIES, INC.</t>
  </si>
  <si>
    <t>LPLA</t>
  </si>
  <si>
    <t>LULULEMON ATHLETICA INC.</t>
  </si>
  <si>
    <t>4927</t>
  </si>
  <si>
    <t>LUMEN TECHNOLOGIES, INC.</t>
  </si>
  <si>
    <t>1798</t>
  </si>
  <si>
    <t>LUMENTUM HOLDINGS INC.</t>
  </si>
  <si>
    <t>GJF</t>
  </si>
  <si>
    <t>LUMINEX CORPORATION</t>
  </si>
  <si>
    <t>1590</t>
  </si>
  <si>
    <t>M&amp;T BANK CORPORATION</t>
  </si>
  <si>
    <t>KNX</t>
  </si>
  <si>
    <t>M.D.C. HOLDINGS, INC.</t>
  </si>
  <si>
    <t>AAT</t>
  </si>
  <si>
    <t>MDU RESOURCES GROUP, INC.</t>
  </si>
  <si>
    <t>EXPI</t>
  </si>
  <si>
    <t>MFA FINANCIAL, INC.</t>
  </si>
  <si>
    <t>ENT</t>
  </si>
  <si>
    <t>MGIC INVESTMENT CORPORATION</t>
  </si>
  <si>
    <t>NPI</t>
  </si>
  <si>
    <t>MGM RESORTS INTERNATIONAL</t>
  </si>
  <si>
    <t>MPC</t>
  </si>
  <si>
    <t>MKS INSTRUMENTS, INC.</t>
  </si>
  <si>
    <t>1378</t>
  </si>
  <si>
    <t>MSA Safety Incorporated</t>
  </si>
  <si>
    <t>HII</t>
  </si>
  <si>
    <t>MSC INDUSTRIAL DIRECT CO., INC.</t>
  </si>
  <si>
    <t>PCRX</t>
  </si>
  <si>
    <t>MSCI INC.</t>
  </si>
  <si>
    <t>2229</t>
  </si>
  <si>
    <t>MTS SYSTEMS CORPORATION</t>
  </si>
  <si>
    <t>RLGY</t>
  </si>
  <si>
    <t>MYR GROUP INC.</t>
  </si>
  <si>
    <t>CSOD</t>
  </si>
  <si>
    <t>THE MACERICH COMPANY</t>
  </si>
  <si>
    <t>SFM</t>
  </si>
  <si>
    <t>MACQUARIE INFRASTRUCTURE CORPORATION</t>
  </si>
  <si>
    <t>FUNO11</t>
  </si>
  <si>
    <t>STAG</t>
  </si>
  <si>
    <t>MACY'S, INC.</t>
  </si>
  <si>
    <t>NRS</t>
  </si>
  <si>
    <t>STEVEN MADDEN, LTD.</t>
  </si>
  <si>
    <t>CHGG</t>
  </si>
  <si>
    <t>MADISON SQUARE GARDEN SPORTS CORP.</t>
  </si>
  <si>
    <t>ARMK</t>
  </si>
  <si>
    <t>MADRIGAL PHARMACEUTICALS, INC.</t>
  </si>
  <si>
    <t>AL</t>
  </si>
  <si>
    <t>MAGELLAN HEALTH, INC.</t>
  </si>
  <si>
    <t>N2IU</t>
  </si>
  <si>
    <t>TWE</t>
  </si>
  <si>
    <t>MAGNITE, INC.</t>
  </si>
  <si>
    <t>HLI</t>
  </si>
  <si>
    <t>MALIBU BOATS, INC.</t>
  </si>
  <si>
    <t>MGLU3</t>
  </si>
  <si>
    <t>MANHATTAN ASSOCIATES, INC.</t>
  </si>
  <si>
    <t>WIFI</t>
  </si>
  <si>
    <t>MANPOWERGROUP INC.</t>
  </si>
  <si>
    <t>KOS</t>
  </si>
  <si>
    <t>MARATHON OIL CORPORATION</t>
  </si>
  <si>
    <t>RLJ</t>
  </si>
  <si>
    <t>MARATHON PETROLEUM CORPORATION</t>
  </si>
  <si>
    <t>139480</t>
  </si>
  <si>
    <t>GLEN</t>
  </si>
  <si>
    <t>MARINEMAX, INC.</t>
  </si>
  <si>
    <t>MOS</t>
  </si>
  <si>
    <t>Markel Corporation</t>
  </si>
  <si>
    <t>Lags peers in responsible investment principles</t>
  </si>
  <si>
    <t>YNDX</t>
  </si>
  <si>
    <t>MARKETAXESS HOLDINGS INC.</t>
  </si>
  <si>
    <t>SREN</t>
  </si>
  <si>
    <t>MARRIOTT VACATIONS WORLDWIDE CORPORATION</t>
  </si>
  <si>
    <t>AVYA</t>
  </si>
  <si>
    <t>MARSH &amp; MCLENNAN COMPANIES, INC.</t>
  </si>
  <si>
    <t>1363</t>
  </si>
  <si>
    <t>MARRIOTT INTERNATIONAL, INC.</t>
  </si>
  <si>
    <t>6808</t>
  </si>
  <si>
    <t>MARTIN MARIETTA MATERIALS, INC.</t>
  </si>
  <si>
    <t>5871</t>
  </si>
  <si>
    <t>MASCO CORPORATION</t>
  </si>
  <si>
    <t>PHOR</t>
  </si>
  <si>
    <t>MASIMO CORPORATION</t>
  </si>
  <si>
    <t>On par with peers in corporate governance practices; but employee-centered programs appear limited</t>
  </si>
  <si>
    <t>COMM</t>
  </si>
  <si>
    <t>MASTEC, INC.</t>
  </si>
  <si>
    <t>OEC</t>
  </si>
  <si>
    <t>MASTERCARD INCORPORATED.</t>
  </si>
  <si>
    <t>ENPH</t>
  </si>
  <si>
    <t>MATADOR RESOURCES COMPANY</t>
  </si>
  <si>
    <t>HMST</t>
  </si>
  <si>
    <t>MATCH GROUP, INC.</t>
  </si>
  <si>
    <t>ZNGA</t>
  </si>
  <si>
    <t>MATTEL, INC.</t>
  </si>
  <si>
    <t>MATTHEWS INTERNATIONAL CORPORATION</t>
  </si>
  <si>
    <t>FBHS</t>
  </si>
  <si>
    <t>MAXIM INTEGRATED PRODUCTS, INC.</t>
  </si>
  <si>
    <t>XYL</t>
  </si>
  <si>
    <t>MAXLINEAR, INC.</t>
  </si>
  <si>
    <t>BJ</t>
  </si>
  <si>
    <t>MAXAR TECHNOLOGIES INC.</t>
  </si>
  <si>
    <t>APTV</t>
  </si>
  <si>
    <t>MAXIMUS, INC.</t>
  </si>
  <si>
    <t>ALKS</t>
  </si>
  <si>
    <t>MCCORMICK &amp; COMPANY, INCORPORATED</t>
  </si>
  <si>
    <t>300274</t>
  </si>
  <si>
    <t>MCDONALD'S CORPORATION</t>
  </si>
  <si>
    <t>PTTGC</t>
  </si>
  <si>
    <t>MCGRATH RENTCORP</t>
  </si>
  <si>
    <t>MONC</t>
  </si>
  <si>
    <t>MCKESSON CORPORATION</t>
  </si>
  <si>
    <t>ACHC</t>
  </si>
  <si>
    <t>MEDALLIA, INC.</t>
  </si>
  <si>
    <t>AEGN</t>
  </si>
  <si>
    <t>MEDICAL PROPERTIES TRUST, INC.</t>
  </si>
  <si>
    <t>POLY</t>
  </si>
  <si>
    <t>MEDIFAST, INC.</t>
  </si>
  <si>
    <t>CHNG</t>
  </si>
  <si>
    <t>MEDNAX, INC.</t>
  </si>
  <si>
    <t>MEDPACE HOLDINGS, INC.</t>
  </si>
  <si>
    <t>VAC</t>
  </si>
  <si>
    <t>MELCO RESORTS &amp; ENTERTAINMENT LIMITED</t>
  </si>
  <si>
    <t>3659</t>
  </si>
  <si>
    <t>MERCADOLIBRE, INC.</t>
  </si>
  <si>
    <t>ALSN</t>
  </si>
  <si>
    <t>MERCK &amp; CO., INC.</t>
  </si>
  <si>
    <t>CG</t>
  </si>
  <si>
    <t>MERCURY SYSTEMS, INC.</t>
  </si>
  <si>
    <t>JAZZ</t>
  </si>
  <si>
    <t>MERIDIAN BIOSCIENCE, INC.</t>
  </si>
  <si>
    <t>6823</t>
  </si>
  <si>
    <t>MERIT MEDICAL SYSTEMS, INC.</t>
  </si>
  <si>
    <t>TMX</t>
  </si>
  <si>
    <t>MERITAGE HOMES CORPORATION</t>
  </si>
  <si>
    <t>5880</t>
  </si>
  <si>
    <t>MERITOR, INC.</t>
  </si>
  <si>
    <t>CPRI</t>
  </si>
  <si>
    <t>TRIP</t>
  </si>
  <si>
    <t>METHODE ELECTRONICS, INC.</t>
  </si>
  <si>
    <t>4958</t>
  </si>
  <si>
    <t>METLIFE, INC.</t>
  </si>
  <si>
    <t>PFPT</t>
  </si>
  <si>
    <t>METTLER-TOLEDO INTERNATIONAL INC.</t>
  </si>
  <si>
    <t>5269</t>
  </si>
  <si>
    <t>MICROSOFT CORPORATION</t>
  </si>
  <si>
    <t>GWRE</t>
  </si>
  <si>
    <t>MICROSTRATEGY INCORPORATED</t>
  </si>
  <si>
    <t>POST</t>
  </si>
  <si>
    <t>MICROCHIP TECHNOLOGY INCORPORATED</t>
  </si>
  <si>
    <t>LOCO</t>
  </si>
  <si>
    <t>MICRON TECHNOLOGY, INC.</t>
  </si>
  <si>
    <t>MTDR</t>
  </si>
  <si>
    <t>MID-AMERICA APARTMENT COMMUNITIES, INC.</t>
  </si>
  <si>
    <t>THE MIDDLEBY CORPORATION</t>
  </si>
  <si>
    <t>EPAM</t>
  </si>
  <si>
    <t>HERMAN MILLER, INC.</t>
  </si>
  <si>
    <t>FB</t>
  </si>
  <si>
    <t>MINERALS TECHNOLOGIES INC.</t>
  </si>
  <si>
    <t>PRLB</t>
  </si>
  <si>
    <t>601319</t>
  </si>
  <si>
    <t>MOBIL'NYE TELESISTEMY PAO</t>
  </si>
  <si>
    <t>YELP</t>
  </si>
  <si>
    <t>MODEL N, INC.</t>
  </si>
  <si>
    <t>TRU</t>
  </si>
  <si>
    <t>MODERNA, INC.</t>
  </si>
  <si>
    <t>PSX</t>
  </si>
  <si>
    <t>MODIVCARE INC.</t>
  </si>
  <si>
    <t>601012</t>
  </si>
  <si>
    <t>MOHAWK INDUSTRIES, INC.</t>
  </si>
  <si>
    <t>V1IP34</t>
  </si>
  <si>
    <t>MOLINA HEALTHCARE, INC.</t>
  </si>
  <si>
    <t>VCRA</t>
  </si>
  <si>
    <t>MOLSON COORS BEVERAGE COMPANY</t>
  </si>
  <si>
    <t>TSE</t>
  </si>
  <si>
    <t>MOMO INC.</t>
  </si>
  <si>
    <t>NMHLY</t>
  </si>
  <si>
    <t>Mondelez International, Inc.</t>
  </si>
  <si>
    <t>GTCAP</t>
  </si>
  <si>
    <t>MONGODB, INC.</t>
  </si>
  <si>
    <t>SPLK</t>
  </si>
  <si>
    <t>MONOLITHIC POWER SYSTEMS, INC.</t>
  </si>
  <si>
    <t>DLG</t>
  </si>
  <si>
    <t>MONRO, INC.</t>
  </si>
  <si>
    <t>5274</t>
  </si>
  <si>
    <t>MONSTER BEVERAGE CORPORATION</t>
  </si>
  <si>
    <t>BRX</t>
  </si>
  <si>
    <t>MONTROSE ENVIRONMENTAL GROUP, INC.</t>
  </si>
  <si>
    <t>GMED</t>
  </si>
  <si>
    <t>MOODY'S CORPORATION</t>
  </si>
  <si>
    <t>NMIH</t>
  </si>
  <si>
    <t>MOOG INC.</t>
  </si>
  <si>
    <t>NOW</t>
  </si>
  <si>
    <t>MORGAN STANLEY</t>
  </si>
  <si>
    <t>MORNINGSTAR, INC.</t>
  </si>
  <si>
    <t>IHH</t>
  </si>
  <si>
    <t>THE MOSAIC COMPANY</t>
  </si>
  <si>
    <t>PANW</t>
  </si>
  <si>
    <t>MOTOROLA SOLUTIONS, INC.</t>
  </si>
  <si>
    <t>MOEX</t>
  </si>
  <si>
    <t>MR. COOPER GROUP INC.</t>
  </si>
  <si>
    <t>300347</t>
  </si>
  <si>
    <t>MURPHY OIL CORPORATION</t>
  </si>
  <si>
    <t>MURPHY USA INC.</t>
  </si>
  <si>
    <t>QLYS</t>
  </si>
  <si>
    <t>MYERS INDUSTRIES, INC.</t>
  </si>
  <si>
    <t>MYRIAD GENETICS, INC.</t>
  </si>
  <si>
    <t>161390</t>
  </si>
  <si>
    <t>NCR CORPORATION</t>
  </si>
  <si>
    <t>RHP</t>
  </si>
  <si>
    <t>NIO INC.</t>
  </si>
  <si>
    <t>WPC</t>
  </si>
  <si>
    <t>NMI HOLDINGS, INC.</t>
  </si>
  <si>
    <t>PLAY</t>
  </si>
  <si>
    <t>NRG ENERGY, INC.</t>
  </si>
  <si>
    <t>AMBA</t>
  </si>
  <si>
    <t>NVR, Inc.</t>
  </si>
  <si>
    <t>WDAY</t>
  </si>
  <si>
    <t>NOV INC.</t>
  </si>
  <si>
    <t>FANG</t>
  </si>
  <si>
    <t>NANOSTRING TECHNOLOGIES, INC.</t>
  </si>
  <si>
    <t>O2D</t>
  </si>
  <si>
    <t>NASDAQ, INC.</t>
  </si>
  <si>
    <t>SYNC</t>
  </si>
  <si>
    <t>NATERA, INC.</t>
  </si>
  <si>
    <t>NATIONAL BANK HOLDINGS CORPORATION</t>
  </si>
  <si>
    <t>ABBV</t>
  </si>
  <si>
    <t>NATIONAL FUEL GAS COMPANY</t>
  </si>
  <si>
    <t>ETN</t>
  </si>
  <si>
    <t>NATIONAL HEALTH INVESTORS, INC.</t>
  </si>
  <si>
    <t>3281</t>
  </si>
  <si>
    <t>NATIONAL INSTRUMENTS CORPORATION</t>
  </si>
  <si>
    <t>0884</t>
  </si>
  <si>
    <t>NATIONAL RESEARCH CORPORATION</t>
  </si>
  <si>
    <t>1030</t>
  </si>
  <si>
    <t>NATIONAL RETAIL PROPERTIES, INC.</t>
  </si>
  <si>
    <t>YY</t>
  </si>
  <si>
    <t>NATIONAL STORAGE AFFILIATES TRUST</t>
  </si>
  <si>
    <t>PRTA</t>
  </si>
  <si>
    <t>NATIONAL VISION HOLDINGS, INC.</t>
  </si>
  <si>
    <t>ATH</t>
  </si>
  <si>
    <t>NATUS MEDICAL INCORPORATED</t>
  </si>
  <si>
    <t>ZTS</t>
  </si>
  <si>
    <t>NAVISTAR INTERNATIONAL CORPORATION</t>
  </si>
  <si>
    <t>3283</t>
  </si>
  <si>
    <t>NEKTAR THERAPEUTICS</t>
  </si>
  <si>
    <t>NCLH</t>
  </si>
  <si>
    <t>NEOGEN CORPORATION</t>
  </si>
  <si>
    <t>CONE</t>
  </si>
  <si>
    <t>NEOGENOMICS, INC.</t>
  </si>
  <si>
    <t>BFAM</t>
  </si>
  <si>
    <t>NETAPP, INC.</t>
  </si>
  <si>
    <t>NETFLIX, INC.</t>
  </si>
  <si>
    <t>WPP</t>
  </si>
  <si>
    <t>NETEASE, INC.</t>
  </si>
  <si>
    <t>OCI</t>
  </si>
  <si>
    <t>NETGEAR, INC.</t>
  </si>
  <si>
    <t>NEUROCRINE BIOSCIENCES, INC.</t>
  </si>
  <si>
    <t>NEVRO CORP.</t>
  </si>
  <si>
    <t>UKW</t>
  </si>
  <si>
    <t>NEW FORTRESS ENERGY INC.</t>
  </si>
  <si>
    <t>US6443931000</t>
  </si>
  <si>
    <t>APAM</t>
  </si>
  <si>
    <t>NEW JERSEY RESOURCES CORPORATION</t>
  </si>
  <si>
    <t>KHC</t>
  </si>
  <si>
    <t>NEW ORIENTAL EDUCATION &amp; TECHNOLOGY GROUP INC.</t>
  </si>
  <si>
    <t>NN</t>
  </si>
  <si>
    <t>NEW RESIDENTIAL INVESTMENT CORP.</t>
  </si>
  <si>
    <t>MODN</t>
  </si>
  <si>
    <t>NEW RELIC, INC.</t>
  </si>
  <si>
    <t>IENOVA*</t>
  </si>
  <si>
    <t>NEW YORK COMMUNITY BANCORP, INC.</t>
  </si>
  <si>
    <t>AMH</t>
  </si>
  <si>
    <t>THE NEW YORK TIMES COMPANY</t>
  </si>
  <si>
    <t>EVTC</t>
  </si>
  <si>
    <t>NEWELL BRANDS INC.</t>
  </si>
  <si>
    <t>HASI</t>
  </si>
  <si>
    <t>NEWMONT CORPORATION</t>
  </si>
  <si>
    <t>SEAS</t>
  </si>
  <si>
    <t>NEWS CORPORATION</t>
  </si>
  <si>
    <t>EPZM</t>
  </si>
  <si>
    <t>NEXSTAR MEDIA GROUP, INC.</t>
  </si>
  <si>
    <t>CCH</t>
  </si>
  <si>
    <t>NEXTERA ENERGY, INC.</t>
  </si>
  <si>
    <t>BBSE3</t>
  </si>
  <si>
    <t>NEXTERA ENERGY PARTNERS, LP</t>
  </si>
  <si>
    <t>NRZ</t>
  </si>
  <si>
    <t>NEXTGEN HEALTHCARE, INC.</t>
  </si>
  <si>
    <t>AHH</t>
  </si>
  <si>
    <t>NIKE, INC.</t>
  </si>
  <si>
    <t>FBK</t>
  </si>
  <si>
    <t>Nikola Corporation</t>
  </si>
  <si>
    <t>TSC</t>
  </si>
  <si>
    <t>NISOURCE INC.</t>
  </si>
  <si>
    <t>LIND</t>
  </si>
  <si>
    <t>NIU Technologies</t>
  </si>
  <si>
    <t>4587</t>
  </si>
  <si>
    <t>NOAH HOLDINGS LIMITED</t>
  </si>
  <si>
    <t>CDE</t>
  </si>
  <si>
    <t>NORDSON CORPORATION</t>
  </si>
  <si>
    <t>ESNT</t>
  </si>
  <si>
    <t>NORDSTROM, INC.</t>
  </si>
  <si>
    <t>DOC</t>
  </si>
  <si>
    <t>NORFOLK SOUTHERN CORPORATION</t>
  </si>
  <si>
    <t>2587</t>
  </si>
  <si>
    <t>NORTHERN TRUST CORPORATION</t>
  </si>
  <si>
    <t>LBTYA</t>
  </si>
  <si>
    <t>Northrop Grumman Corporation</t>
  </si>
  <si>
    <t>NORTHWEST NATURAL HOLDING COMPANY</t>
  </si>
  <si>
    <t>1330</t>
  </si>
  <si>
    <t>NORTONLIFELOCK INC.</t>
  </si>
  <si>
    <t>Security measures remain strong; business ethics issues elevate governance risks</t>
  </si>
  <si>
    <t>NWSA</t>
  </si>
  <si>
    <t>NOVATEK PAO</t>
  </si>
  <si>
    <t>BLUE</t>
  </si>
  <si>
    <t>NOVAVAX, INC.</t>
  </si>
  <si>
    <t>PTCT</t>
  </si>
  <si>
    <t>NU SKIN ENTERPRISES, INC.</t>
  </si>
  <si>
    <t>VNA</t>
  </si>
  <si>
    <t>NUANCE COMMUNICATIONS, INC.</t>
  </si>
  <si>
    <t>KGX</t>
  </si>
  <si>
    <t>NUCOR CORPORATION</t>
  </si>
  <si>
    <t>REXR</t>
  </si>
  <si>
    <t>NUTANIX, INC.</t>
  </si>
  <si>
    <t>NSTG</t>
  </si>
  <si>
    <t>NVIDIA CORPORATION</t>
  </si>
  <si>
    <t>AGIO</t>
  </si>
  <si>
    <t>NUVASIVE, INC.</t>
  </si>
  <si>
    <t>CWEN.A</t>
  </si>
  <si>
    <t>OGE ENERGY CORP.</t>
  </si>
  <si>
    <t>SAIC</t>
  </si>
  <si>
    <t>O-I GLASS, INC.</t>
  </si>
  <si>
    <t>Weak governance practices drive downgrade</t>
  </si>
  <si>
    <t>MRTX</t>
  </si>
  <si>
    <t>O'Reilly Automotive, Inc.</t>
  </si>
  <si>
    <t>IR</t>
  </si>
  <si>
    <t>OSI SYSTEMS, INC.</t>
  </si>
  <si>
    <t>288</t>
  </si>
  <si>
    <t>OCCIDENTAL PETROLEUM CORPORATION</t>
  </si>
  <si>
    <t>FPE</t>
  </si>
  <si>
    <t>OCEANEERING INTERNATIONAL, INC.</t>
  </si>
  <si>
    <t>FOXF</t>
  </si>
  <si>
    <t>OCEANFIRST FINANCIAL CORP.</t>
  </si>
  <si>
    <t>IRT</t>
  </si>
  <si>
    <t>OKTA, INC.</t>
  </si>
  <si>
    <t>MUSA</t>
  </si>
  <si>
    <t>OLD DOMINION FREIGHT LINE, INC.</t>
  </si>
  <si>
    <t>SRC</t>
  </si>
  <si>
    <t>OLD NATIONAL BANCORP</t>
  </si>
  <si>
    <t>3289</t>
  </si>
  <si>
    <t>OLLIE'S BARGAIN OUTLET HOLDINGS, INC.</t>
  </si>
  <si>
    <t>FEYE</t>
  </si>
  <si>
    <t>OMNICOM GROUP INC.</t>
  </si>
  <si>
    <t>BDO</t>
  </si>
  <si>
    <t>OMEGA HEALTHCARE INVESTORS, INC.</t>
  </si>
  <si>
    <t>OMNICELL, INC.</t>
  </si>
  <si>
    <t>DIGI</t>
  </si>
  <si>
    <t>ON SEMICONDUCTOR CORPORATION</t>
  </si>
  <si>
    <t>LSEG</t>
  </si>
  <si>
    <t>ONE GAS, INC.</t>
  </si>
  <si>
    <t>601288</t>
  </si>
  <si>
    <t>1-800-FLOWERS.COM, INC.</t>
  </si>
  <si>
    <t>ONEOK, INC.</t>
  </si>
  <si>
    <t>ALLE</t>
  </si>
  <si>
    <t>ONEMAIN HOLDINGS, INC.</t>
  </si>
  <si>
    <t>FATE</t>
  </si>
  <si>
    <t>1LIFE HEALTHCARE, INC</t>
  </si>
  <si>
    <t>XLRN</t>
  </si>
  <si>
    <t>ONTO INNOVATION INC.</t>
  </si>
  <si>
    <t>VEEV</t>
  </si>
  <si>
    <t>OPEN LENDING CORPORATION</t>
  </si>
  <si>
    <t>HLT</t>
  </si>
  <si>
    <t>OPKO HEALTH, INC.</t>
  </si>
  <si>
    <t>RNG</t>
  </si>
  <si>
    <t>ORACLE CORPORATION</t>
  </si>
  <si>
    <t>PINC</t>
  </si>
  <si>
    <t>ORASURE TECHNOLOGIES, INC.</t>
  </si>
  <si>
    <t>MPHC</t>
  </si>
  <si>
    <t>ORMAT TECHNOLOGIES, INC.</t>
  </si>
  <si>
    <t>MMI</t>
  </si>
  <si>
    <t>MGNX</t>
  </si>
  <si>
    <t>ORTHOFIX MEDICAL INC.</t>
  </si>
  <si>
    <t>OSHKOSH CORPORATION</t>
  </si>
  <si>
    <t>CNHI</t>
  </si>
  <si>
    <t>OTIS WORLDWIDE CORPORATION</t>
  </si>
  <si>
    <t>VCYT</t>
  </si>
  <si>
    <t>OUTFRONT MEDIA INC.</t>
  </si>
  <si>
    <t>LGIH</t>
  </si>
  <si>
    <t>OVERSTOCK.COM, INC.</t>
  </si>
  <si>
    <t>ESRT</t>
  </si>
  <si>
    <t>OVINTIV INC.</t>
  </si>
  <si>
    <t>ICE</t>
  </si>
  <si>
    <t>Owens &amp; Minor, Inc.</t>
  </si>
  <si>
    <t>TWTR</t>
  </si>
  <si>
    <t>OWENS CORNING</t>
  </si>
  <si>
    <t>3291</t>
  </si>
  <si>
    <t>OXFORD INDUSTRIES INC</t>
  </si>
  <si>
    <t>OMF</t>
  </si>
  <si>
    <t>QTS</t>
  </si>
  <si>
    <t>PDC ENERGY, INC.</t>
  </si>
  <si>
    <t>WIX</t>
  </si>
  <si>
    <t>PG&amp;E CORPORATION</t>
  </si>
  <si>
    <t>KPTI</t>
  </si>
  <si>
    <t>TNDM</t>
  </si>
  <si>
    <t>THE PNC FINANCIAL SERVICES GROUP, INC.</t>
  </si>
  <si>
    <t>GLPI</t>
  </si>
  <si>
    <t>PPG INDUSTRIES, INC.</t>
  </si>
  <si>
    <t>XNCR</t>
  </si>
  <si>
    <t>PPL CORPORATION</t>
  </si>
  <si>
    <t>6098</t>
  </si>
  <si>
    <t>PRA HEALTH SCIENCES, INC.</t>
  </si>
  <si>
    <t>SAWAD</t>
  </si>
  <si>
    <t>PRA GROUP, INC.</t>
  </si>
  <si>
    <t>VRNS</t>
  </si>
  <si>
    <t>PPD, INC.</t>
  </si>
  <si>
    <t>DELL</t>
  </si>
  <si>
    <t>PVH CORP.</t>
  </si>
  <si>
    <t>PAGP</t>
  </si>
  <si>
    <t>PTC THERAPEUTICS, INC.</t>
  </si>
  <si>
    <t>PRGO</t>
  </si>
  <si>
    <t>PTC INC.</t>
  </si>
  <si>
    <t>2518</t>
  </si>
  <si>
    <t>PACCAR INC</t>
  </si>
  <si>
    <t>STAY</t>
  </si>
  <si>
    <t>PACIFIC BIOSCIENCES OF CALIFORNIA, INC.</t>
  </si>
  <si>
    <t>RARE</t>
  </si>
  <si>
    <t>PACIRA BIOSCIENCES, INC.</t>
  </si>
  <si>
    <t>CARA</t>
  </si>
  <si>
    <t>PACKAGING CORPORATION OF AMERICA</t>
  </si>
  <si>
    <t>968</t>
  </si>
  <si>
    <t>PACWEST BANCORP</t>
  </si>
  <si>
    <t>1268</t>
  </si>
  <si>
    <t>PALO ALTO NETWORKS, INC.</t>
  </si>
  <si>
    <t>SIRI</t>
  </si>
  <si>
    <t>6415</t>
  </si>
  <si>
    <t>PAPA JOHN'S INTERNATIONAL, INC.</t>
  </si>
  <si>
    <t>BFSA</t>
  </si>
  <si>
    <t>PAR TECHNOLOGY CORPORATION</t>
  </si>
  <si>
    <t>3380</t>
  </si>
  <si>
    <t>PARAMOUNT GROUP, INC.</t>
  </si>
  <si>
    <t>586</t>
  </si>
  <si>
    <t>PARK HOTELS &amp; RESORTS INC.</t>
  </si>
  <si>
    <t>AMUN</t>
  </si>
  <si>
    <t>PARKER-HANNIFIN CORPORATION</t>
  </si>
  <si>
    <t>MBUU</t>
  </si>
  <si>
    <t>PATTERSON COMPANIES, INC.</t>
  </si>
  <si>
    <t>INGN</t>
  </si>
  <si>
    <t>PAYCHEX, INC.</t>
  </si>
  <si>
    <t>DRNA</t>
  </si>
  <si>
    <t>PAYCOM SOFTWARE, INC.</t>
  </si>
  <si>
    <t>RVNC</t>
  </si>
  <si>
    <t>PAYLOCITY HOLDING CORPORATION</t>
  </si>
  <si>
    <t>OUT</t>
  </si>
  <si>
    <t>PAYPAL HOLDINGS, INC.</t>
  </si>
  <si>
    <t>Continued inorganic growth through acquisitions may increase data security-related risks</t>
  </si>
  <si>
    <t>QURE</t>
  </si>
  <si>
    <t>PEBBLEBROOK HOTEL TRUST</t>
  </si>
  <si>
    <t>WSP</t>
  </si>
  <si>
    <t>PEGASYSTEMS INC.</t>
  </si>
  <si>
    <t>OGS</t>
  </si>
  <si>
    <t>PELOTON INTERACTIVE, INC.</t>
  </si>
  <si>
    <t>300376</t>
  </si>
  <si>
    <t>PENN NATIONAL GAMING, INC.</t>
  </si>
  <si>
    <t>002714</t>
  </si>
  <si>
    <t>THE PENNANT GROUP, INC.</t>
  </si>
  <si>
    <t>603288</t>
  </si>
  <si>
    <t>PENNYMAC MORTGAGE INVESTMENT TRUST</t>
  </si>
  <si>
    <t>2638</t>
  </si>
  <si>
    <t>PENNYMAC FINANCIAL SERVICES, INC.</t>
  </si>
  <si>
    <t>PENUMBRA, INC.</t>
  </si>
  <si>
    <t>PCTY</t>
  </si>
  <si>
    <t>PEOPLE'S UNITED FINANCIAL, INC.</t>
  </si>
  <si>
    <t>QUOT</t>
  </si>
  <si>
    <t>Pepsico, Inc.</t>
  </si>
  <si>
    <t>MGNI</t>
  </si>
  <si>
    <t>PERFICIENT, INC.</t>
  </si>
  <si>
    <t>RLMD</t>
  </si>
  <si>
    <t>PERFORMANCE FOOD GROUP COMPANY</t>
  </si>
  <si>
    <t>ENLC</t>
  </si>
  <si>
    <t>PERKINELMER, INC.</t>
  </si>
  <si>
    <t>WLN</t>
  </si>
  <si>
    <t>PERSPECTA INC.</t>
  </si>
  <si>
    <t>TWOU</t>
  </si>
  <si>
    <t>QTWO</t>
  </si>
  <si>
    <t>PETIQ, INC.</t>
  </si>
  <si>
    <t>6178</t>
  </si>
  <si>
    <t>PFIZER INC.</t>
  </si>
  <si>
    <t>ENDP</t>
  </si>
  <si>
    <t>Philip Morris International Inc.</t>
  </si>
  <si>
    <t>FIVN</t>
  </si>
  <si>
    <t>PHILLIPS 66</t>
  </si>
  <si>
    <t>APLE</t>
  </si>
  <si>
    <t>PHOSAGRO PAO</t>
  </si>
  <si>
    <t>MEDP</t>
  </si>
  <si>
    <t>PHYSICIANS REALTY TRUST</t>
  </si>
  <si>
    <t>HMSY</t>
  </si>
  <si>
    <t>PIEDMONT OFFICE REALTY TRUST, INC.</t>
  </si>
  <si>
    <t>GRUB</t>
  </si>
  <si>
    <t>PINDUODUO INC.</t>
  </si>
  <si>
    <t>MSA</t>
  </si>
  <si>
    <t>PINNACLE FINANCIAL PARTNERS, INC.</t>
  </si>
  <si>
    <t>GPSC</t>
  </si>
  <si>
    <t>PINNACLE WEST CAPITAL CORPORATION</t>
  </si>
  <si>
    <t>SQ</t>
  </si>
  <si>
    <t>PINTEREST, INC.</t>
  </si>
  <si>
    <t>STOR</t>
  </si>
  <si>
    <t>PIONEER NATURAL RESOURCES COMPANY</t>
  </si>
  <si>
    <t>ANET</t>
  </si>
  <si>
    <t>PITNEY BOWES INC.</t>
  </si>
  <si>
    <t>W1BO34</t>
  </si>
  <si>
    <t>PLAINS GP HOLDINGS, L.P</t>
  </si>
  <si>
    <t>PAYC</t>
  </si>
  <si>
    <t>PLANET FITNESS, INC.</t>
  </si>
  <si>
    <t>SABR</t>
  </si>
  <si>
    <t>PLANTRONICS, INC.</t>
  </si>
  <si>
    <t>NOMD</t>
  </si>
  <si>
    <t>PLEXUS CORP.</t>
  </si>
  <si>
    <t>ATKR</t>
  </si>
  <si>
    <t>PLUG POWER INC.</t>
  </si>
  <si>
    <t>CTLT</t>
  </si>
  <si>
    <t>POLARIS INC.</t>
  </si>
  <si>
    <t>ZEN</t>
  </si>
  <si>
    <t>POOL CORPORATION</t>
  </si>
  <si>
    <t>LOB</t>
  </si>
  <si>
    <t>Post Holdings, Inc.</t>
  </si>
  <si>
    <t>VIRT</t>
  </si>
  <si>
    <t>POTLATCHDELTIC CORPORATION</t>
  </si>
  <si>
    <t>9618</t>
  </si>
  <si>
    <t>POWER INTEGRATIONS, INC.</t>
  </si>
  <si>
    <t>ISBC</t>
  </si>
  <si>
    <t>PREMIER, INC.</t>
  </si>
  <si>
    <t>SYF</t>
  </si>
  <si>
    <t>PREMIER FINANCIAL CORP.</t>
  </si>
  <si>
    <t>ARES</t>
  </si>
  <si>
    <t>PRESTIGE CONSUMER HEALTHCARE INC.</t>
  </si>
  <si>
    <t>BOX</t>
  </si>
  <si>
    <t>T. ROWE PRICE GROUP, INC.</t>
  </si>
  <si>
    <t>INFO</t>
  </si>
  <si>
    <t>PRICESMART, INC.</t>
  </si>
  <si>
    <t>TBPH</t>
  </si>
  <si>
    <t>PRIMORIS SERVICES CORPORATION</t>
  </si>
  <si>
    <t>NEP</t>
  </si>
  <si>
    <t>PRIMERICA, INC.</t>
  </si>
  <si>
    <t>PRINCIPAL FINANCIAL GROUP, INC.</t>
  </si>
  <si>
    <t>2G2</t>
  </si>
  <si>
    <t>PROASSURANCE CORPORATION</t>
  </si>
  <si>
    <t>PNR</t>
  </si>
  <si>
    <t>THE PROCTER &amp; GAMBLE COMPANY</t>
  </si>
  <si>
    <t>EMAARMALLS</t>
  </si>
  <si>
    <t>PROG Holdings, Inc</t>
  </si>
  <si>
    <t>HQY</t>
  </si>
  <si>
    <t>PROGRESS SOFTWARE CORPORATION</t>
  </si>
  <si>
    <t>SAGE</t>
  </si>
  <si>
    <t>THE PROGRESSIVE CORPORATION</t>
  </si>
  <si>
    <t>ATRA</t>
  </si>
  <si>
    <t>PROLOGIS, INC.</t>
  </si>
  <si>
    <t>TRUP</t>
  </si>
  <si>
    <t>PROOFPOINT, INC.</t>
  </si>
  <si>
    <t>SCG</t>
  </si>
  <si>
    <t>PROS HOLDINGS, INC.</t>
  </si>
  <si>
    <t>ARGX</t>
  </si>
  <si>
    <t>PROSPERITY BANCSHARES, INC.</t>
  </si>
  <si>
    <t>CYB</t>
  </si>
  <si>
    <t>Proto Labs, Inc.</t>
  </si>
  <si>
    <t>XENT</t>
  </si>
  <si>
    <t>PROVIDENT FINANCIAL SERVICES, INC.</t>
  </si>
  <si>
    <t>TBK</t>
  </si>
  <si>
    <t>PRUDENTIAL FINANCIAL, INC.</t>
  </si>
  <si>
    <t>CLNX</t>
  </si>
  <si>
    <t>PUBLIC SERVICE ENTERPRISE GROUP INCORPORATED</t>
  </si>
  <si>
    <t>Strong ethics practices and aggressive toxic emission reduction targets</t>
  </si>
  <si>
    <t>W</t>
  </si>
  <si>
    <t>PUBLIC STORAGE</t>
  </si>
  <si>
    <t>HUBS</t>
  </si>
  <si>
    <t>PULTEGROUP, INC.</t>
  </si>
  <si>
    <t>MTC</t>
  </si>
  <si>
    <t>PURE STORAGE, INC.</t>
  </si>
  <si>
    <t>GWB</t>
  </si>
  <si>
    <t>QCR HOLDINGS, INC.</t>
  </si>
  <si>
    <t>ZAL</t>
  </si>
  <si>
    <t>QUAKER CHEMICAL CORPORATION</t>
  </si>
  <si>
    <t>ITCI</t>
  </si>
  <si>
    <t>QTS REALTY TRUST, INC.</t>
  </si>
  <si>
    <t>PRAH</t>
  </si>
  <si>
    <t>QORVO, INC.</t>
  </si>
  <si>
    <t>XENE</t>
  </si>
  <si>
    <t>Q2 HOLDINGS, INC.</t>
  </si>
  <si>
    <t>KEYS</t>
  </si>
  <si>
    <t>QUALCOMM INCORPORATED</t>
  </si>
  <si>
    <t>VEC</t>
  </si>
  <si>
    <t>SEDG</t>
  </si>
  <si>
    <t>QUANTA SERVICES, INC.</t>
  </si>
  <si>
    <t>VCTR</t>
  </si>
  <si>
    <t>AVNS</t>
  </si>
  <si>
    <t>QUEST DIAGNOSTICS INCORPORATED</t>
  </si>
  <si>
    <t>CDK</t>
  </si>
  <si>
    <t>QUIDEL CORPORATION</t>
  </si>
  <si>
    <t>HZNP</t>
  </si>
  <si>
    <t>QUOTIENT TECHNOLOGY INC.</t>
  </si>
  <si>
    <t>CHRS</t>
  </si>
  <si>
    <t>QURATE RETAIL, INC.</t>
  </si>
  <si>
    <t>BOOT</t>
  </si>
  <si>
    <t>R1 RCM INC.</t>
  </si>
  <si>
    <t>1347</t>
  </si>
  <si>
    <t>RLI CORP.</t>
  </si>
  <si>
    <t>PGRE</t>
  </si>
  <si>
    <t>RLJ LODGING TRUST</t>
  </si>
  <si>
    <t>NVRO</t>
  </si>
  <si>
    <t>STLA</t>
  </si>
  <si>
    <t>RPM INTERNATIONAL INC.</t>
  </si>
  <si>
    <t>LBRDA</t>
  </si>
  <si>
    <t>RADIAN GROUP INC.</t>
  </si>
  <si>
    <t>6488</t>
  </si>
  <si>
    <t>RADNET, INC.</t>
  </si>
  <si>
    <t>207940</t>
  </si>
  <si>
    <t>RAMBUS INC.</t>
  </si>
  <si>
    <t>FGEN</t>
  </si>
  <si>
    <t>RALPH LAUREN CORPORATION</t>
  </si>
  <si>
    <t>CCOI</t>
  </si>
  <si>
    <t>RANGE RESOURCES CORPORATION</t>
  </si>
  <si>
    <t>FRPT</t>
  </si>
  <si>
    <t>RAPID7, INC.</t>
  </si>
  <si>
    <t>SYNH</t>
  </si>
  <si>
    <t>RAVEN INDUSTRIES, INC.</t>
  </si>
  <si>
    <t>AXTA</t>
  </si>
  <si>
    <t>RAYMOND JAMES FINANCIAL, INC.</t>
  </si>
  <si>
    <t>WBA</t>
  </si>
  <si>
    <t>RAYONIER INC.</t>
  </si>
  <si>
    <t>196170</t>
  </si>
  <si>
    <t>RAYTHEON TECHNOLOGIES CORPORATION</t>
  </si>
  <si>
    <t>RUN</t>
  </si>
  <si>
    <t>REALOGY HOLDINGS CORP.</t>
  </si>
  <si>
    <t>UBSG</t>
  </si>
  <si>
    <t>REALPAGE, INC.</t>
  </si>
  <si>
    <t>MOMO</t>
  </si>
  <si>
    <t>REALTY INCOME CORPORATION</t>
  </si>
  <si>
    <t>THULE</t>
  </si>
  <si>
    <t>INF</t>
  </si>
  <si>
    <t>RED ROCK RESORTS, INC.</t>
  </si>
  <si>
    <t>LAMR</t>
  </si>
  <si>
    <t>REDFIN CORPORATION</t>
  </si>
  <si>
    <t>CDAY</t>
  </si>
  <si>
    <t>REDWOOD TRUST, INC.</t>
  </si>
  <si>
    <t>RCKT</t>
  </si>
  <si>
    <t>REGAL BELOIT CORPORATION</t>
  </si>
  <si>
    <t>NEWR</t>
  </si>
  <si>
    <t>REGENCY CENTERS CORPORATION</t>
  </si>
  <si>
    <t>WK</t>
  </si>
  <si>
    <t>REGENERON PHARMACEUTICALS, INC.</t>
  </si>
  <si>
    <t>JCI</t>
  </si>
  <si>
    <t>Regenxbio Inc</t>
  </si>
  <si>
    <t>QSR</t>
  </si>
  <si>
    <t>REGIONS FINANCIAL CORPORATION</t>
  </si>
  <si>
    <t>1381</t>
  </si>
  <si>
    <t>REINSURANCE GROUP OF AMERICA, INCORPORATED</t>
  </si>
  <si>
    <t>CCI</t>
  </si>
  <si>
    <t>RELIANCE STEEL &amp; ALUMINUM CO.</t>
  </si>
  <si>
    <t>SUM</t>
  </si>
  <si>
    <t>QRVO</t>
  </si>
  <si>
    <t>RENEWABLE ENERGY GROUP, INC.</t>
  </si>
  <si>
    <t>SHAK</t>
  </si>
  <si>
    <t>REPLIGEN CORPORATION</t>
  </si>
  <si>
    <t>NVTA</t>
  </si>
  <si>
    <t>RENT-A-CENTER, INC.</t>
  </si>
  <si>
    <t>ERF</t>
  </si>
  <si>
    <t>REPUBLIC SERVICES, INC.</t>
  </si>
  <si>
    <t>IRM</t>
  </si>
  <si>
    <t>RESMED INC.</t>
  </si>
  <si>
    <t>MDT</t>
  </si>
  <si>
    <t>RESIDEO TECHNOLOGIES, INC.</t>
  </si>
  <si>
    <t>XHR</t>
  </si>
  <si>
    <t>RETAIL PROPERTIES OF AMERICA, INC.</t>
  </si>
  <si>
    <t>DEA</t>
  </si>
  <si>
    <t>REVANCE THERAPEUTICS, INC.</t>
  </si>
  <si>
    <t>AENA</t>
  </si>
  <si>
    <t>REXNORD CORPORATION</t>
  </si>
  <si>
    <t>ZG</t>
  </si>
  <si>
    <t>REXFORD INDUSTRIAL REALTY, INC</t>
  </si>
  <si>
    <t>FND</t>
  </si>
  <si>
    <t>NSA</t>
  </si>
  <si>
    <t>RIBBON COMMUNICATIONS OPERATING COMPANY, INC.</t>
  </si>
  <si>
    <t>GDDY</t>
  </si>
  <si>
    <t>RINGCENTRAL, INC.</t>
  </si>
  <si>
    <t>ETSY</t>
  </si>
  <si>
    <t>ROBERT HALF INTERNATIONAL INC.</t>
  </si>
  <si>
    <t>GFL</t>
  </si>
  <si>
    <t>Rocket Companies Inc</t>
  </si>
  <si>
    <t>ROCKET PHARMACEUTICALS, INC.</t>
  </si>
  <si>
    <t>EVO</t>
  </si>
  <si>
    <t>ROCKWELL AUTOMATION, INC.</t>
  </si>
  <si>
    <t>MEG</t>
  </si>
  <si>
    <t>ROGERS CORPORATION</t>
  </si>
  <si>
    <t>AUTO</t>
  </si>
  <si>
    <t>ROKU, INC.</t>
  </si>
  <si>
    <t>USFD</t>
  </si>
  <si>
    <t>ROLLINS, INC.</t>
  </si>
  <si>
    <t>SIMEPLT</t>
  </si>
  <si>
    <t>ROPER TECHNOLOGIES, INC.</t>
  </si>
  <si>
    <t>HZO</t>
  </si>
  <si>
    <t>ROSS STORES, INC.</t>
  </si>
  <si>
    <t>BPMC</t>
  </si>
  <si>
    <t>ROYAL GOLD, INC.</t>
  </si>
  <si>
    <t>RUSH ENTERPRISES, INC.</t>
  </si>
  <si>
    <t>UNIT</t>
  </si>
  <si>
    <t>RYDER SYSTEM, INC.</t>
  </si>
  <si>
    <t>COLL</t>
  </si>
  <si>
    <t>RYMAN HOSPITALITY PROPERTIES, INC.</t>
  </si>
  <si>
    <t>SHOP</t>
  </si>
  <si>
    <t>S&amp;P GLOBAL INC.</t>
  </si>
  <si>
    <t>9991</t>
  </si>
  <si>
    <t>SBA Communications Corporation</t>
  </si>
  <si>
    <t>CC</t>
  </si>
  <si>
    <t>SEI INVESTMENTS COMPANY</t>
  </si>
  <si>
    <t>300450</t>
  </si>
  <si>
    <t>SJW GROUP</t>
  </si>
  <si>
    <t>EQH</t>
  </si>
  <si>
    <t>SL GREEN REALTY CORP.</t>
  </si>
  <si>
    <t>Strong green building focus; lags peers on corporate governance</t>
  </si>
  <si>
    <t>1113</t>
  </si>
  <si>
    <t>SLM CORPORATION</t>
  </si>
  <si>
    <t>WING</t>
  </si>
  <si>
    <t>SPS COMMERCE, INC.</t>
  </si>
  <si>
    <t>S32</t>
  </si>
  <si>
    <t>SS&amp;C TECHNOLOGIES HOLDINGS, INC.</t>
  </si>
  <si>
    <t>ENR</t>
  </si>
  <si>
    <t>SP PLUS CORPORATION</t>
  </si>
  <si>
    <t>COOP</t>
  </si>
  <si>
    <t>SPX FLOW, INC.</t>
  </si>
  <si>
    <t>GKOS</t>
  </si>
  <si>
    <t>SVB FINANCIAL GROUP</t>
  </si>
  <si>
    <t>OLLI</t>
  </si>
  <si>
    <t>SVMK INC.</t>
  </si>
  <si>
    <t>SABRA HEALTH CARE REIT, INC.</t>
  </si>
  <si>
    <t>ALRM</t>
  </si>
  <si>
    <t>SABRE CORPORATION</t>
  </si>
  <si>
    <t>INW</t>
  </si>
  <si>
    <t>SAGE THERAPEUTICS, INC.</t>
  </si>
  <si>
    <t>FSV</t>
  </si>
  <si>
    <t>SAIA, INC.</t>
  </si>
  <si>
    <t>CABO</t>
  </si>
  <si>
    <t>SAILPOINT TECHNOLOGIES HOLDINGS, INC.</t>
  </si>
  <si>
    <t>NTRA</t>
  </si>
  <si>
    <t>THE ST. JOE COMPANY</t>
  </si>
  <si>
    <t>TDOC</t>
  </si>
  <si>
    <t>SALESFORCE.COM, INC.</t>
  </si>
  <si>
    <t>RPD</t>
  </si>
  <si>
    <t>SALLY BEAUTY HOLDINGS, INC.</t>
  </si>
  <si>
    <t>BLD</t>
  </si>
  <si>
    <t>SANDERSON FARMS, INC.</t>
  </si>
  <si>
    <t>PYPL</t>
  </si>
  <si>
    <t>SANGAMO THERAPEUTICS, INC.</t>
  </si>
  <si>
    <t>PLNT</t>
  </si>
  <si>
    <t>SAREPTA THERAPEUTICS, INC.</t>
  </si>
  <si>
    <t>PFGC</t>
  </si>
  <si>
    <t>SASOL LIMITED</t>
  </si>
  <si>
    <t>US8038663006</t>
  </si>
  <si>
    <t>AST</t>
  </si>
  <si>
    <t>HENRY SCHEIN, INC.</t>
  </si>
  <si>
    <t>GBT</t>
  </si>
  <si>
    <t>SCHNITZER STEEL INDUSTRIES, INC.</t>
  </si>
  <si>
    <t>KL</t>
  </si>
  <si>
    <t>SCHNEIDER NATIONAL, INC.</t>
  </si>
  <si>
    <t>TPH</t>
  </si>
  <si>
    <t>SCHOLASTIC CORPORATION</t>
  </si>
  <si>
    <t>TWNK</t>
  </si>
  <si>
    <t>LITE</t>
  </si>
  <si>
    <t>Schrodinger Inc</t>
  </si>
  <si>
    <t>UBER</t>
  </si>
  <si>
    <t>THE CHARLES SCHWAB CORPORATION</t>
  </si>
  <si>
    <t>PEN</t>
  </si>
  <si>
    <t>SCIENCE APPLICATIONS INTERNATIONAL CORPORATION</t>
  </si>
  <si>
    <t>WSC</t>
  </si>
  <si>
    <t>SCIENTIFIC GAMES CORPORATION</t>
  </si>
  <si>
    <t>RGNX</t>
  </si>
  <si>
    <t>THE SCOTTS MIRACLE-GRO COMPANY</t>
  </si>
  <si>
    <t>KURA</t>
  </si>
  <si>
    <t>SEA LIMITED</t>
  </si>
  <si>
    <t>3462</t>
  </si>
  <si>
    <t>SEAGEN INC.</t>
  </si>
  <si>
    <t>NLSN</t>
  </si>
  <si>
    <t>SEALED AIR CORPORATION</t>
  </si>
  <si>
    <t>NVCR</t>
  </si>
  <si>
    <t>SEAWORLD ENTERTAINMENT, INC.</t>
  </si>
  <si>
    <t>HOME</t>
  </si>
  <si>
    <t>SELECT MEDICAL HOLDINGS CORPORATION</t>
  </si>
  <si>
    <t>MIME</t>
  </si>
  <si>
    <t>SELECTIVE INSURANCE GROUP, INC.</t>
  </si>
  <si>
    <t>7181</t>
  </si>
  <si>
    <t>SEMTECH CORPORATION</t>
  </si>
  <si>
    <t>FLOW</t>
  </si>
  <si>
    <t>SEMPRA ENERGY</t>
  </si>
  <si>
    <t>MSGS</t>
  </si>
  <si>
    <t>SENSIENT TECHNOLOGIES CORPORATION</t>
  </si>
  <si>
    <t>PSTG</t>
  </si>
  <si>
    <t>SERVICE CORPORATION INTERNATIONAL</t>
  </si>
  <si>
    <t>ANAB</t>
  </si>
  <si>
    <t>SERVICE PROPERTIES TRUST</t>
  </si>
  <si>
    <t>Relatively weak governance framework weighs on overall ESG performance</t>
  </si>
  <si>
    <t>1COV</t>
  </si>
  <si>
    <t>SERVICENOW, INC.</t>
  </si>
  <si>
    <t>G24</t>
  </si>
  <si>
    <t>SERVISFIRST BANCSHARES, INC.</t>
  </si>
  <si>
    <t>SITE</t>
  </si>
  <si>
    <t>US8181503025</t>
  </si>
  <si>
    <t>HPE</t>
  </si>
  <si>
    <t>SHAKE SHACK INC.</t>
  </si>
  <si>
    <t>GOOGL</t>
  </si>
  <si>
    <t>Shenandoah Telecommunications Company</t>
  </si>
  <si>
    <t>THE SHERWIN-WILLIAMS COMPANY</t>
  </si>
  <si>
    <t>GMS</t>
  </si>
  <si>
    <t>SHINHAN BANK</t>
  </si>
  <si>
    <t>CADE</t>
  </si>
  <si>
    <t>H</t>
  </si>
  <si>
    <t>THE SHYFT GROUP, INC.</t>
  </si>
  <si>
    <t>AXSM</t>
  </si>
  <si>
    <t>LIVN</t>
  </si>
  <si>
    <t>SIGNATURE BANK</t>
  </si>
  <si>
    <t>2669</t>
  </si>
  <si>
    <t>SILICON LABORATORIES INC.</t>
  </si>
  <si>
    <t>6160</t>
  </si>
  <si>
    <t>APLS</t>
  </si>
  <si>
    <t>SIMMONS FIRST NATIONAL CORPORATION</t>
  </si>
  <si>
    <t>FCPT</t>
  </si>
  <si>
    <t>SIMON PROPERTY GROUP, INC.</t>
  </si>
  <si>
    <t>HDFCLIFE</t>
  </si>
  <si>
    <t>THE SIMPLY GOOD FOODS COMPANY</t>
  </si>
  <si>
    <t>STE</t>
  </si>
  <si>
    <t>SIMULATIONS PLUS, INC.</t>
  </si>
  <si>
    <t>3799</t>
  </si>
  <si>
    <t>SINCLAIR BROADCAST GROUP, INC.</t>
  </si>
  <si>
    <t>SIRIUS XM HOLDINGS INC.</t>
  </si>
  <si>
    <t>1548</t>
  </si>
  <si>
    <t>SITE CENTERS CORP.</t>
  </si>
  <si>
    <t>RRR</t>
  </si>
  <si>
    <t>SITEONE LANDSCAPE SUPPLY, INC.</t>
  </si>
  <si>
    <t>NTNX</t>
  </si>
  <si>
    <t>SIX FLAGS ENTERTAINMENT CORPORATION</t>
  </si>
  <si>
    <t>001979</t>
  </si>
  <si>
    <t>SKYLINE CHAMPION CORPORATION</t>
  </si>
  <si>
    <t>RACE</t>
  </si>
  <si>
    <t>SKYWORKS SOLUTIONS, INC.</t>
  </si>
  <si>
    <t>SLACK TECHNOLOGIES, INC.</t>
  </si>
  <si>
    <t>2869</t>
  </si>
  <si>
    <t>SLEEP NUMBER CORPORATION</t>
  </si>
  <si>
    <t>WBT</t>
  </si>
  <si>
    <t>A. O. SMITH CORPORATION</t>
  </si>
  <si>
    <t>EDIT</t>
  </si>
  <si>
    <t>CSP</t>
  </si>
  <si>
    <t>THE J. M. SMUCKER COMPANY</t>
  </si>
  <si>
    <t>7186</t>
  </si>
  <si>
    <t>SNAP-ON INCORPORATED</t>
  </si>
  <si>
    <t>IMCD</t>
  </si>
  <si>
    <t>SNAP INC.</t>
  </si>
  <si>
    <t>Snowflake Inc.</t>
  </si>
  <si>
    <t>RETA</t>
  </si>
  <si>
    <t>SOLAREDGE TECHNOLOGIES, INC.</t>
  </si>
  <si>
    <t>WTC</t>
  </si>
  <si>
    <t>SONOCO PRODUCTS COMPANY</t>
  </si>
  <si>
    <t>APA</t>
  </si>
  <si>
    <t>GNDI3</t>
  </si>
  <si>
    <t>SORRENTO THERAPEUTICS, INC.</t>
  </si>
  <si>
    <t>1579</t>
  </si>
  <si>
    <t>SOUTH JERSEY INDUSTRIES, INC.</t>
  </si>
  <si>
    <t>1789</t>
  </si>
  <si>
    <t>SOUTH STATE CORPORATION</t>
  </si>
  <si>
    <t>ADT</t>
  </si>
  <si>
    <t>THE SOUTHERN COMPANY</t>
  </si>
  <si>
    <t>NTLA</t>
  </si>
  <si>
    <t>SOUTHERN COPPER CORPORATION</t>
  </si>
  <si>
    <t>ENELCHILE</t>
  </si>
  <si>
    <t>SOUTHWEST AIRLINES CO.</t>
  </si>
  <si>
    <t>SOUTHWEST GAS HOLDINGS, INC.</t>
  </si>
  <si>
    <t>1585</t>
  </si>
  <si>
    <t>SOUTHWESTERN ENERGY COMPANY</t>
  </si>
  <si>
    <t>NGVT</t>
  </si>
  <si>
    <t>SPARTANNASH COMPANY</t>
  </si>
  <si>
    <t>CCEP</t>
  </si>
  <si>
    <t>SPECTRUM BRANDS HOLDINGS, INC.</t>
  </si>
  <si>
    <t>ITT</t>
  </si>
  <si>
    <t>SPIRIT AEROSYSTEMS HOLDINGS, INC.</t>
  </si>
  <si>
    <t>BFIT</t>
  </si>
  <si>
    <t>Spire Inc.</t>
  </si>
  <si>
    <t>FTV</t>
  </si>
  <si>
    <t>SPIRIT REALTY CAPITAL, INC.</t>
  </si>
  <si>
    <t>WCN</t>
  </si>
  <si>
    <t>SPLUNK INC.</t>
  </si>
  <si>
    <t>TTD</t>
  </si>
  <si>
    <t>1257</t>
  </si>
  <si>
    <t>SPROUTS FARMERS MARKET, INC.</t>
  </si>
  <si>
    <t>TWLO</t>
  </si>
  <si>
    <t>UN01</t>
  </si>
  <si>
    <t>SQUARE, INC.</t>
  </si>
  <si>
    <t>TRTN</t>
  </si>
  <si>
    <t>STAAR SURGICAL COMPANY</t>
  </si>
  <si>
    <t>TPIC</t>
  </si>
  <si>
    <t>STAG INDUSTRIAL, INC.</t>
  </si>
  <si>
    <t>KNSL</t>
  </si>
  <si>
    <t>STAMPS.COM INC.</t>
  </si>
  <si>
    <t>YETI</t>
  </si>
  <si>
    <t>STANLEY BLACK &amp; DECKER, INC.</t>
  </si>
  <si>
    <t>ADNT</t>
  </si>
  <si>
    <t>STARBUCKS CORPORATION</t>
  </si>
  <si>
    <t>6060</t>
  </si>
  <si>
    <t>STARWOOD PROPERTY TRUST, INC.</t>
  </si>
  <si>
    <t>LIGHT</t>
  </si>
  <si>
    <t>STATE STREET CORPORATION</t>
  </si>
  <si>
    <t>TKWY</t>
  </si>
  <si>
    <t>STEEL DYNAMICS, INC.</t>
  </si>
  <si>
    <t>CVE</t>
  </si>
  <si>
    <t>STEELCASE INC.</t>
  </si>
  <si>
    <t>EVBG</t>
  </si>
  <si>
    <t>STEPAN COMPANY</t>
  </si>
  <si>
    <t>6169</t>
  </si>
  <si>
    <t>STEWART INFORMATION SERVICES CORPORATION</t>
  </si>
  <si>
    <t>STIFEL FINANCIAL CORP.</t>
  </si>
  <si>
    <t>VVV</t>
  </si>
  <si>
    <t>STITCH FIX, INC.</t>
  </si>
  <si>
    <t>FLGT</t>
  </si>
  <si>
    <t>STONEX GROUP INC.</t>
  </si>
  <si>
    <t>IRTC</t>
  </si>
  <si>
    <t>STORE CAPITAL CORPORATION</t>
  </si>
  <si>
    <t>IQV</t>
  </si>
  <si>
    <t>STRATEGIC EDUCATION, INC.</t>
  </si>
  <si>
    <t>COUP</t>
  </si>
  <si>
    <t>STRYKER CORPORATION</t>
  </si>
  <si>
    <t>VST</t>
  </si>
  <si>
    <t>SUMMIT MATERIALS, INC.</t>
  </si>
  <si>
    <t>ABI</t>
  </si>
  <si>
    <t>SUN COMMUNITIES, INC.</t>
  </si>
  <si>
    <t>9698</t>
  </si>
  <si>
    <t>SUNNOVA ENERGY INTERNATIONAL INC.</t>
  </si>
  <si>
    <t>GRWG</t>
  </si>
  <si>
    <t>SUNPOWER CORPORATION</t>
  </si>
  <si>
    <t>2057</t>
  </si>
  <si>
    <t>SUNRUN INC.</t>
  </si>
  <si>
    <t>SUNSTONE HOTEL INVESTORS, INC.</t>
  </si>
  <si>
    <t>SYKES ENTERPRISES, INCORPORATED</t>
  </si>
  <si>
    <t>TRMB</t>
  </si>
  <si>
    <t>SYNAPTICS INCORPORATED</t>
  </si>
  <si>
    <t>1CG</t>
  </si>
  <si>
    <t>SYNOPSYS, INC.</t>
  </si>
  <si>
    <t>BL</t>
  </si>
  <si>
    <t>SYNOVUS FINANCIAL CORP.</t>
  </si>
  <si>
    <t>LW</t>
  </si>
  <si>
    <t>SYNNEX CORPORATION</t>
  </si>
  <si>
    <t>IIPR</t>
  </si>
  <si>
    <t>SYNCHRONY FINANCIAL</t>
  </si>
  <si>
    <t>HGV</t>
  </si>
  <si>
    <t>SYNEOS HEALTH, INC.</t>
  </si>
  <si>
    <t>SJW</t>
  </si>
  <si>
    <t>SYSCO CORPORATION</t>
  </si>
  <si>
    <t>CNDT</t>
  </si>
  <si>
    <t>TCF FINANCIAL CORPORATION</t>
  </si>
  <si>
    <t>ICHR</t>
  </si>
  <si>
    <t>TFS FINANCIAL CORPORATION</t>
  </si>
  <si>
    <t>EXO</t>
  </si>
  <si>
    <t>THE TJX COMPANIES, INC.</t>
  </si>
  <si>
    <t>ALTR</t>
  </si>
  <si>
    <t>T-MOBILE US, INC.</t>
  </si>
  <si>
    <t>DNP</t>
  </si>
  <si>
    <t>TRI POINTE HOMES, INC.</t>
  </si>
  <si>
    <t>BHF</t>
  </si>
  <si>
    <t>TPI COMPOSITES, INC.</t>
  </si>
  <si>
    <t>BAND</t>
  </si>
  <si>
    <t>CDLX</t>
  </si>
  <si>
    <t>TAKE-TWO INTERACTIVE SOFTWARE, INC.</t>
  </si>
  <si>
    <t>ESSITY A</t>
  </si>
  <si>
    <t>TAL EDUCATION GROUP</t>
  </si>
  <si>
    <t>SWX</t>
  </si>
  <si>
    <t>TANDEM DIABETES CARE, INC.</t>
  </si>
  <si>
    <t>CLNY</t>
  </si>
  <si>
    <t>TAPESTRY, INC.</t>
  </si>
  <si>
    <t>JELD</t>
  </si>
  <si>
    <t>TARGET CORPORATION</t>
  </si>
  <si>
    <t>VRRM</t>
  </si>
  <si>
    <t>TARGA RESOURCES CORP.</t>
  </si>
  <si>
    <t>1T1</t>
  </si>
  <si>
    <t>SBAC</t>
  </si>
  <si>
    <t>TAYLOR MORRISON HOME CORPORATION</t>
  </si>
  <si>
    <t>VREX</t>
  </si>
  <si>
    <t>TEGNA INC.</t>
  </si>
  <si>
    <t>INVH</t>
  </si>
  <si>
    <t>TEJON RANCH CO.</t>
  </si>
  <si>
    <t>ULTA</t>
  </si>
  <si>
    <t>TELADOC HEALTH, INC.</t>
  </si>
  <si>
    <t>SNAP</t>
  </si>
  <si>
    <t>TELEDYNE TECHNOLOGIES INCORPORATED</t>
  </si>
  <si>
    <t>DXC</t>
  </si>
  <si>
    <t>TELEFLEX INCORPORATED</t>
  </si>
  <si>
    <t>AYX</t>
  </si>
  <si>
    <t>TELEPHONE AND DATA SYSTEMS, INC.</t>
  </si>
  <si>
    <t>OKTA</t>
  </si>
  <si>
    <t>TEMPUR SEALY INTERNATIONAL, INC.</t>
  </si>
  <si>
    <t>YEXT</t>
  </si>
  <si>
    <t>CLDR</t>
  </si>
  <si>
    <t>ZYME</t>
  </si>
  <si>
    <t>TENET HEALTHCARE CORPORATION</t>
  </si>
  <si>
    <t>267250</t>
  </si>
  <si>
    <t>TENNANT COMPANY</t>
  </si>
  <si>
    <t>CVNA</t>
  </si>
  <si>
    <t>TENCENT MUSIC ENTERTAINMENT GROUP</t>
  </si>
  <si>
    <t>BHVN</t>
  </si>
  <si>
    <t>TERADATA CORPORATION</t>
  </si>
  <si>
    <t>KREF</t>
  </si>
  <si>
    <t>TERADYNE, INC.</t>
  </si>
  <si>
    <t>251270</t>
  </si>
  <si>
    <t>TEREX CORPORATION</t>
  </si>
  <si>
    <t>AM</t>
  </si>
  <si>
    <t>TERMINIX GLOBAL HOLDINGS, INC.</t>
  </si>
  <si>
    <t>APPN</t>
  </si>
  <si>
    <t>TESLA, INC.</t>
  </si>
  <si>
    <t>1821</t>
  </si>
  <si>
    <t>TETRA TECH, INC.</t>
  </si>
  <si>
    <t>MRSN</t>
  </si>
  <si>
    <t>TEXAS CAPITAL BANCSHARES, INC.</t>
  </si>
  <si>
    <t>ATUS</t>
  </si>
  <si>
    <t>TEXAS INSTRUMENTS INCORPORATED</t>
  </si>
  <si>
    <t>SMPL</t>
  </si>
  <si>
    <t>IOVA</t>
  </si>
  <si>
    <t>TEXAS ROADHOUSE, INC.</t>
  </si>
  <si>
    <t>JBGS</t>
  </si>
  <si>
    <t>TEXTRON INC.</t>
  </si>
  <si>
    <t>BKR</t>
  </si>
  <si>
    <t>TG THERAPEUTICS, INC.</t>
  </si>
  <si>
    <t>APT</t>
  </si>
  <si>
    <t>THE ODP CORPORATION</t>
  </si>
  <si>
    <t>AVTR</t>
  </si>
  <si>
    <t>THE TRADE DESK, INC.</t>
  </si>
  <si>
    <t>NRP</t>
  </si>
  <si>
    <t>THE REALREAL, INC.</t>
  </si>
  <si>
    <t>PMETAL</t>
  </si>
  <si>
    <t>THERMO FISHER SCIENTIFIC INC.</t>
  </si>
  <si>
    <t>RDFN</t>
  </si>
  <si>
    <t>THOR INDUSTRIES, INC.</t>
  </si>
  <si>
    <t>CRFB3</t>
  </si>
  <si>
    <t>3D SYSTEMS CORPORATION</t>
  </si>
  <si>
    <t>3M COMPANY</t>
  </si>
  <si>
    <t>PETQ</t>
  </si>
  <si>
    <t>TILRAY, INC.</t>
  </si>
  <si>
    <t>091990</t>
  </si>
  <si>
    <t>THE TIMKEN COMPANY</t>
  </si>
  <si>
    <t>263750</t>
  </si>
  <si>
    <t>TIVITY HEALTH, INC.</t>
  </si>
  <si>
    <t>KIDS</t>
  </si>
  <si>
    <t>TOLL BROTHERS, INC.</t>
  </si>
  <si>
    <t>DWNI</t>
  </si>
  <si>
    <t>TOPBUILD CORP.</t>
  </si>
  <si>
    <t>DD</t>
  </si>
  <si>
    <t>THE TORO COMPANY</t>
  </si>
  <si>
    <t>RYTM</t>
  </si>
  <si>
    <t>TRACTOR SUPPLY COMPANY</t>
  </si>
  <si>
    <t>839</t>
  </si>
  <si>
    <t>SPCE</t>
  </si>
  <si>
    <t>TRANSDIGM GROUP INCORPORATED</t>
  </si>
  <si>
    <t>Reduced workforce as COVID-19 pandemic hits aerospace and defense industry</t>
  </si>
  <si>
    <t>AT1</t>
  </si>
  <si>
    <t>TRANSUNION</t>
  </si>
  <si>
    <t>ROKU</t>
  </si>
  <si>
    <t>TRAVEL + LEISURE CO.</t>
  </si>
  <si>
    <t>BKI</t>
  </si>
  <si>
    <t>The Travelers Companies, Inc.</t>
  </si>
  <si>
    <t>9688</t>
  </si>
  <si>
    <t>TREEHOUSE FOODS, INC.</t>
  </si>
  <si>
    <t>271560</t>
  </si>
  <si>
    <t>TREX COMPANY, INC.</t>
  </si>
  <si>
    <t>CARG</t>
  </si>
  <si>
    <t>TRIMAS CORPORATION</t>
  </si>
  <si>
    <t>ADANIGREEN</t>
  </si>
  <si>
    <t>TRIMBLE INC.</t>
  </si>
  <si>
    <t>MDB</t>
  </si>
  <si>
    <t>TRINET GROUP, INC.</t>
  </si>
  <si>
    <t>EYE</t>
  </si>
  <si>
    <t>TRINITY INDUSTRIES, INC.</t>
  </si>
  <si>
    <t>DCPH</t>
  </si>
  <si>
    <t>Trip.com Group Limited</t>
  </si>
  <si>
    <t>TriState Capital Holdings, Inc.</t>
  </si>
  <si>
    <t>VICI</t>
  </si>
  <si>
    <t>TRIUMPH BANCORP, INC.</t>
  </si>
  <si>
    <t>HFG</t>
  </si>
  <si>
    <t>TRIPADVISOR, INC.</t>
  </si>
  <si>
    <t>SAIL</t>
  </si>
  <si>
    <t>TRUEBLUE, INC.</t>
  </si>
  <si>
    <t>772</t>
  </si>
  <si>
    <t>TRUPANION, INC.</t>
  </si>
  <si>
    <t>LIN</t>
  </si>
  <si>
    <t>Truist Financial Corporation</t>
  </si>
  <si>
    <t>SFIX</t>
  </si>
  <si>
    <t>TRUSTMARK CORPORATION</t>
  </si>
  <si>
    <t>AQUA</t>
  </si>
  <si>
    <t>TTEC HOLDINGS, INC.</t>
  </si>
  <si>
    <t>6669</t>
  </si>
  <si>
    <t>TUPPERWARE BRANDS CORPORATION</t>
  </si>
  <si>
    <t>1997</t>
  </si>
  <si>
    <t>QTRX</t>
  </si>
  <si>
    <t>TWILIO INC.</t>
  </si>
  <si>
    <t>DNLI</t>
  </si>
  <si>
    <t>GULF</t>
  </si>
  <si>
    <t>TWITTER, INC.</t>
  </si>
  <si>
    <t>Increased focus on business ethics, including content integrity</t>
  </si>
  <si>
    <t>282330</t>
  </si>
  <si>
    <t>TWO HARBORS INVESTMENT CORP.</t>
  </si>
  <si>
    <t>285130</t>
  </si>
  <si>
    <t>II-VI INCORPORATED</t>
  </si>
  <si>
    <t>PTON</t>
  </si>
  <si>
    <t>2U, INC.</t>
  </si>
  <si>
    <t>LILA</t>
  </si>
  <si>
    <t>TYLER TECHNOLOGIES, INC.</t>
  </si>
  <si>
    <t>NTR</t>
  </si>
  <si>
    <t>TYSON FOODS, INC.</t>
  </si>
  <si>
    <t>UDR, INC.</t>
  </si>
  <si>
    <t>Demonstrates relatively weak governance and talent management frameworks</t>
  </si>
  <si>
    <t>3319</t>
  </si>
  <si>
    <t>UGI CORPORATION</t>
  </si>
  <si>
    <t>WHD</t>
  </si>
  <si>
    <t>UMB Financial Corporation</t>
  </si>
  <si>
    <t>AVLR</t>
  </si>
  <si>
    <t>UFP INDUSTRIES, INC.</t>
  </si>
  <si>
    <t>DBX</t>
  </si>
  <si>
    <t>U.S. BANCORP</t>
  </si>
  <si>
    <t>ZS</t>
  </si>
  <si>
    <t>U.S. CONCRETE, INC.</t>
  </si>
  <si>
    <t>RCUS</t>
  </si>
  <si>
    <t>U. S. PHYSICAL THERAPY, INC.</t>
  </si>
  <si>
    <t>9626</t>
  </si>
  <si>
    <t>UBER TECHNOLOGIES, INC.</t>
  </si>
  <si>
    <t>WH</t>
  </si>
  <si>
    <t>ULTA BEAUTY, INC.</t>
  </si>
  <si>
    <t>I1QY34</t>
  </si>
  <si>
    <t>ULTRA CLEAN HOLDINGS, INC.</t>
  </si>
  <si>
    <t>SMAR</t>
  </si>
  <si>
    <t>ST</t>
  </si>
  <si>
    <t>UMPQUA HOLDINGS CORPORATION</t>
  </si>
  <si>
    <t>DOCU</t>
  </si>
  <si>
    <t>UNDER ARMOUR, INC.</t>
  </si>
  <si>
    <t>AVGO</t>
  </si>
  <si>
    <t>ZUO</t>
  </si>
  <si>
    <t>UNIFIRST CORPORATION</t>
  </si>
  <si>
    <t>GSHD</t>
  </si>
  <si>
    <t>UNION PACIFIC CORPORATION</t>
  </si>
  <si>
    <t>INSP</t>
  </si>
  <si>
    <t>UNITED COMMUNITY BANKS, INC.</t>
  </si>
  <si>
    <t>CHX</t>
  </si>
  <si>
    <t>UNITED BANKSHARES, INC.</t>
  </si>
  <si>
    <t>603259</t>
  </si>
  <si>
    <t>UNITED NATURAL FOODS, INC.</t>
  </si>
  <si>
    <t>UNITED PARCEL SERVICE, INC.</t>
  </si>
  <si>
    <t>3711</t>
  </si>
  <si>
    <t>UNITED RENTALS, INC.</t>
  </si>
  <si>
    <t>1833</t>
  </si>
  <si>
    <t>US FOODS HOLDING CORP.</t>
  </si>
  <si>
    <t>HAPV3</t>
  </si>
  <si>
    <t>UNITED STATES STEEL CORPORATION</t>
  </si>
  <si>
    <t>PRSP</t>
  </si>
  <si>
    <t>UNITED THERAPEUTICS CORPORATION</t>
  </si>
  <si>
    <t>NEXI</t>
  </si>
  <si>
    <t>UNITEDHEALTH GROUP INCORPORATED</t>
  </si>
  <si>
    <t>HUYA</t>
  </si>
  <si>
    <t>UNITIL CORPORATION</t>
  </si>
  <si>
    <t>NKLA</t>
  </si>
  <si>
    <t>UNITI GROUP INC.</t>
  </si>
  <si>
    <t>SRRK</t>
  </si>
  <si>
    <t>UNIVERSAL DISPLAY CORPORATION</t>
  </si>
  <si>
    <t>4385</t>
  </si>
  <si>
    <t>UNIVERSAL HEALTH SERVICES, INC.</t>
  </si>
  <si>
    <t>300750</t>
  </si>
  <si>
    <t>Univest Financial Corporation</t>
  </si>
  <si>
    <t>UNUM GROUP</t>
  </si>
  <si>
    <t>VRT</t>
  </si>
  <si>
    <t>EPI A</t>
  </si>
  <si>
    <t>URBAN OUTFITTERS, INC.</t>
  </si>
  <si>
    <t>V.F. CORPORATION</t>
  </si>
  <si>
    <t>EVRG</t>
  </si>
  <si>
    <t>VAIL RESORTS, INC.</t>
  </si>
  <si>
    <t>1810</t>
  </si>
  <si>
    <t>VALERO ENERGY CORPORATION</t>
  </si>
  <si>
    <t>ADYEN</t>
  </si>
  <si>
    <t>VALLEY NATIONAL BANCORP</t>
  </si>
  <si>
    <t>VALMONT INDUSTRIES, INC.</t>
  </si>
  <si>
    <t>VNE</t>
  </si>
  <si>
    <t>VALVOLINE INC.</t>
  </si>
  <si>
    <t>G13</t>
  </si>
  <si>
    <t>VAPOTHERM, INC.</t>
  </si>
  <si>
    <t>EPRT</t>
  </si>
  <si>
    <t>VAREX IMAGING CORPORATION</t>
  </si>
  <si>
    <t>OMU</t>
  </si>
  <si>
    <t>VARIAN MEDICAL SYSTEMS, INC.</t>
  </si>
  <si>
    <t>TLRY</t>
  </si>
  <si>
    <t>VARONIS SYSTEMS, INC.</t>
  </si>
  <si>
    <t>TENB</t>
  </si>
  <si>
    <t>VEECO INSTRUMENTS INC.</t>
  </si>
  <si>
    <t>PRVB</t>
  </si>
  <si>
    <t>VECTRUS, INC.</t>
  </si>
  <si>
    <t>VEEVA SYSTEMS INC.</t>
  </si>
  <si>
    <t>ALLK</t>
  </si>
  <si>
    <t>VENTAS, INC.</t>
  </si>
  <si>
    <t>DHER</t>
  </si>
  <si>
    <t>VEONEER, INC.</t>
  </si>
  <si>
    <t>P1DD34</t>
  </si>
  <si>
    <t>CWK</t>
  </si>
  <si>
    <t>VEREIT, INC.</t>
  </si>
  <si>
    <t>788</t>
  </si>
  <si>
    <t>VERISIGN, INC.</t>
  </si>
  <si>
    <t>SONO</t>
  </si>
  <si>
    <t>VERIZON COMMUNICATIONS INC.</t>
  </si>
  <si>
    <t>FTDR</t>
  </si>
  <si>
    <t>VERINT SYSTEMS INC.</t>
  </si>
  <si>
    <t>ELAN</t>
  </si>
  <si>
    <t>VERISK ANALYTICS, INC.</t>
  </si>
  <si>
    <t>NIO</t>
  </si>
  <si>
    <t>VERICEL CORPORATION</t>
  </si>
  <si>
    <t>CI</t>
  </si>
  <si>
    <t>VERRA MOBILITY CORPORATION</t>
  </si>
  <si>
    <t>PAE</t>
  </si>
  <si>
    <t>VERTEX PHARMACEUTICALS INCORPORATED</t>
  </si>
  <si>
    <t>3690</t>
  </si>
  <si>
    <t>6862</t>
  </si>
  <si>
    <t>VIAD CORP</t>
  </si>
  <si>
    <t>300760</t>
  </si>
  <si>
    <t>VIASAT, INC.</t>
  </si>
  <si>
    <t>BNR</t>
  </si>
  <si>
    <t>VIACOMCBS INC.</t>
  </si>
  <si>
    <t>YMAB</t>
  </si>
  <si>
    <t>VIATRIS INC.</t>
  </si>
  <si>
    <t>KOD</t>
  </si>
  <si>
    <t>VICI PROPERTIES INC.</t>
  </si>
  <si>
    <t>SVMK</t>
  </si>
  <si>
    <t>VICTORY CAPITAL HOLDINGS, INC.</t>
  </si>
  <si>
    <t>ARVN</t>
  </si>
  <si>
    <t>VIPSHOP HOLDINGS LIMITED</t>
  </si>
  <si>
    <t>3E1</t>
  </si>
  <si>
    <t>VIRTU FINANCIAL, INC.</t>
  </si>
  <si>
    <t>UPWK</t>
  </si>
  <si>
    <t>VISA INC.</t>
  </si>
  <si>
    <t>Leveraging new payment opportunities and workforce diversity initiatives</t>
  </si>
  <si>
    <t>GH</t>
  </si>
  <si>
    <t>VIRTUS INVESTMENT PARTNERS, INC.</t>
  </si>
  <si>
    <t>RAMP</t>
  </si>
  <si>
    <t>VISHAY INTERTECHNOLOGY, INC.</t>
  </si>
  <si>
    <t>REZI</t>
  </si>
  <si>
    <t>VISHAY PRECISION GROUP, INC.</t>
  </si>
  <si>
    <t>LTHM</t>
  </si>
  <si>
    <t>VISTEON CORPORATION</t>
  </si>
  <si>
    <t>NWN</t>
  </si>
  <si>
    <t>VISTRA CORP.</t>
  </si>
  <si>
    <t>ALLO</t>
  </si>
  <si>
    <t>PLAN</t>
  </si>
  <si>
    <t>VMWARE, INC.</t>
  </si>
  <si>
    <t>VOCERA COMMUNICATIONS, INC.</t>
  </si>
  <si>
    <t>MCG</t>
  </si>
  <si>
    <t>VONAGE HOLDINGS CORP.</t>
  </si>
  <si>
    <t>SIBN</t>
  </si>
  <si>
    <t>VONTIER CORPORATION</t>
  </si>
  <si>
    <t>NIU</t>
  </si>
  <si>
    <t>VORNADO REALTY TRUST</t>
  </si>
  <si>
    <t>GMG</t>
  </si>
  <si>
    <t>VOYA FINANCIAL, INC.</t>
  </si>
  <si>
    <t>VULCAN MATERIALS COMPANY</t>
  </si>
  <si>
    <t>ETRN</t>
  </si>
  <si>
    <t>TMHC</t>
  </si>
  <si>
    <t>WD-40 COMPANY</t>
  </si>
  <si>
    <t>TWST</t>
  </si>
  <si>
    <t>WSFS FINANCIAL CORPORATION</t>
  </si>
  <si>
    <t>PFSI</t>
  </si>
  <si>
    <t>W.P. CAREY INC.</t>
  </si>
  <si>
    <t>WRK</t>
  </si>
  <si>
    <t>WEC ENERGY GROUP, INC.</t>
  </si>
  <si>
    <t>VAPO</t>
  </si>
  <si>
    <t>WABASH NATIONAL CORPORATION</t>
  </si>
  <si>
    <t>ABX</t>
  </si>
  <si>
    <t>WESTINGHOUSE AIR BRAKE TECHNOLOGIES CORPORATION</t>
  </si>
  <si>
    <t>MRNA</t>
  </si>
  <si>
    <t>WALMART INC.</t>
  </si>
  <si>
    <t>TME</t>
  </si>
  <si>
    <t>WALGREENS BOOTS ALLIANCE, INC.</t>
  </si>
  <si>
    <t>PINS</t>
  </si>
  <si>
    <t>WASHINGTON FEDERAL, INC.</t>
  </si>
  <si>
    <t>2013</t>
  </si>
  <si>
    <t>WASHINGTON REAL ESTATE INVESTMENT TRUST</t>
  </si>
  <si>
    <t>MAXR</t>
  </si>
  <si>
    <t>WASTE MANAGEMENT, INC.</t>
  </si>
  <si>
    <t>WATERS CORPORATION</t>
  </si>
  <si>
    <t>316140</t>
  </si>
  <si>
    <t>WATSCO, INC.</t>
  </si>
  <si>
    <t>MDU</t>
  </si>
  <si>
    <t>WATTS WATER TECHNOLOGIES, INC.</t>
  </si>
  <si>
    <t>FOXA</t>
  </si>
  <si>
    <t>WAYFAIR INC.</t>
  </si>
  <si>
    <t>WEBSTER FINANCIAL CORPORATION</t>
  </si>
  <si>
    <t>NFE</t>
  </si>
  <si>
    <t>WEIBO CORPORATION</t>
  </si>
  <si>
    <t>DIS</t>
  </si>
  <si>
    <t>WEINGARTEN REALTY INVESTORS</t>
  </si>
  <si>
    <t>RLI</t>
  </si>
  <si>
    <t>WELBILT, INC.</t>
  </si>
  <si>
    <t>CVET</t>
  </si>
  <si>
    <t>WELLS FARGO &amp; COMPANY</t>
  </si>
  <si>
    <t>SWAV</t>
  </si>
  <si>
    <t>WELLTOWER INC</t>
  </si>
  <si>
    <t>TIMS3</t>
  </si>
  <si>
    <t>THE WENDY'S COMPANY</t>
  </si>
  <si>
    <t>WERNER ENTERPRISES, INC.</t>
  </si>
  <si>
    <t>1797</t>
  </si>
  <si>
    <t>WESCO INTERNATIONAL, INC.</t>
  </si>
  <si>
    <t>DOW</t>
  </si>
  <si>
    <t>WEST PHARMACEUTICAL SERVICES, INC.</t>
  </si>
  <si>
    <t>PLMR</t>
  </si>
  <si>
    <t>WESTERN ALLIANCE BANCORPORATION</t>
  </si>
  <si>
    <t>DRLCO</t>
  </si>
  <si>
    <t>WESTERN DIGITAL CORPORATION</t>
  </si>
  <si>
    <t>SILK</t>
  </si>
  <si>
    <t>THE WESTERN UNION COMPANY</t>
  </si>
  <si>
    <t>TROX</t>
  </si>
  <si>
    <t>WESTROCK COMPANY</t>
  </si>
  <si>
    <t>BYND</t>
  </si>
  <si>
    <t>WEX INC.</t>
  </si>
  <si>
    <t>ISCD</t>
  </si>
  <si>
    <t>WEYERHAEUSER COMPANY</t>
  </si>
  <si>
    <t>ALC</t>
  </si>
  <si>
    <t>WHIRLPOOL CORPORATION</t>
  </si>
  <si>
    <t>ADE</t>
  </si>
  <si>
    <t>JOHN WILEY &amp; SONS, INC.</t>
  </si>
  <si>
    <t>TPTX</t>
  </si>
  <si>
    <t>THE WILLIAMS COMPANIES, INC.</t>
  </si>
  <si>
    <t>ZM</t>
  </si>
  <si>
    <t>WILLIAMS-SONOMA, INC.</t>
  </si>
  <si>
    <t>VCX</t>
  </si>
  <si>
    <t>WILLSCOT MOBILE MINI HOLDINGS CORP.</t>
  </si>
  <si>
    <t>FSLY</t>
  </si>
  <si>
    <t>WINGSTOP INC.</t>
  </si>
  <si>
    <t>KTB</t>
  </si>
  <si>
    <t>WINNEBAGO INDUSTRIES, INC.</t>
  </si>
  <si>
    <t>WORK</t>
  </si>
  <si>
    <t>WINTRUST FINANCIAL CORPORATION</t>
  </si>
  <si>
    <t>CRWD</t>
  </si>
  <si>
    <t>WOLVERINE WORLD WIDE, INC.</t>
  </si>
  <si>
    <t>IAA</t>
  </si>
  <si>
    <t>WOODWARD, INC.</t>
  </si>
  <si>
    <t>CTVA</t>
  </si>
  <si>
    <t>WORKDAY, INC.</t>
  </si>
  <si>
    <t>GSX</t>
  </si>
  <si>
    <t>WORKHORSE GROUP INC.</t>
  </si>
  <si>
    <t>PSNL</t>
  </si>
  <si>
    <t>WORKIVA INC.</t>
  </si>
  <si>
    <t>0667</t>
  </si>
  <si>
    <t>WORLD FUEL SERVICES CORPORATION</t>
  </si>
  <si>
    <t>3692</t>
  </si>
  <si>
    <t>WORLD WRESTLING ENTERTAINMENT, INC.</t>
  </si>
  <si>
    <t>REAL</t>
  </si>
  <si>
    <t>WW International, Inc.</t>
  </si>
  <si>
    <t>CHWY</t>
  </si>
  <si>
    <t>WYNDHAM HOTELS &amp; RESORTS, INC.</t>
  </si>
  <si>
    <t>AMCR</t>
  </si>
  <si>
    <t>WYNN RESORTS, LIMITED</t>
  </si>
  <si>
    <t>KRTX</t>
  </si>
  <si>
    <t>XPO LOGISTICS, INC.</t>
  </si>
  <si>
    <t>GO</t>
  </si>
  <si>
    <t>X5 RETAIL GROUP NV</t>
  </si>
  <si>
    <t>ADPT</t>
  </si>
  <si>
    <t>Xcel Energy Inc.</t>
  </si>
  <si>
    <t>MDLA</t>
  </si>
  <si>
    <t>XPERI HOLDING CORPORATION</t>
  </si>
  <si>
    <t>1876</t>
  </si>
  <si>
    <t>XILINX, INC.</t>
  </si>
  <si>
    <t>NOVA</t>
  </si>
  <si>
    <t>XENIA HOTELS &amp; RESORTS, INC.</t>
  </si>
  <si>
    <t>DT</t>
  </si>
  <si>
    <t>XRX</t>
  </si>
  <si>
    <t>XYLEM INC.</t>
  </si>
  <si>
    <t>TXG</t>
  </si>
  <si>
    <t>XEROX HOLDINGS CORPORATION</t>
  </si>
  <si>
    <t>SWTX</t>
  </si>
  <si>
    <t>XPENG INC.</t>
  </si>
  <si>
    <t>NET</t>
  </si>
  <si>
    <t>Y-mAbs Therapeutics, Inc</t>
  </si>
  <si>
    <t>TMV</t>
  </si>
  <si>
    <t>YELP INC.</t>
  </si>
  <si>
    <t>CRNC</t>
  </si>
  <si>
    <t>PPD</t>
  </si>
  <si>
    <t>YETI HOLDINGS, INC.</t>
  </si>
  <si>
    <t>FREQ</t>
  </si>
  <si>
    <t>YUM! Brands, Inc.</t>
  </si>
  <si>
    <t>NVST</t>
  </si>
  <si>
    <t>YUM CHINA HOLDINGS, INC.</t>
  </si>
  <si>
    <t>DDOG</t>
  </si>
  <si>
    <t>PNTG</t>
  </si>
  <si>
    <t>ZEBRA TECHNOLOGIES CORPORATION</t>
  </si>
  <si>
    <t>BEAM</t>
  </si>
  <si>
    <t>ZENDESK, INC.</t>
  </si>
  <si>
    <t>ZILLOW GROUP, INC.</t>
  </si>
  <si>
    <t>MNG</t>
  </si>
  <si>
    <t>ZIMMER BIOMET HOLDINGS, INC.</t>
  </si>
  <si>
    <t>6186</t>
  </si>
  <si>
    <t>ZIONS BANCORPORATION, NATIONAL ASSOCIATION</t>
  </si>
  <si>
    <t>FDJ</t>
  </si>
  <si>
    <t>ZIOPHARM ONCOLOGY, INC.</t>
  </si>
  <si>
    <t>SPT</t>
  </si>
  <si>
    <t>ZOGENIX, INC.</t>
  </si>
  <si>
    <t>ACEL</t>
  </si>
  <si>
    <t>ZOETIS INC.</t>
  </si>
  <si>
    <t>CMPR</t>
  </si>
  <si>
    <t>ZTO Express (Cayman) Inc</t>
  </si>
  <si>
    <t>NTCO3</t>
  </si>
  <si>
    <t>ZSCALER, INC.</t>
  </si>
  <si>
    <t>601816</t>
  </si>
  <si>
    <t>ZOOM VIDEO COMMUNICATIONS, INC.</t>
  </si>
  <si>
    <t>OI</t>
  </si>
  <si>
    <t>ZUMIEZ INC.</t>
  </si>
  <si>
    <t>ONEM</t>
  </si>
  <si>
    <t>SDGR</t>
  </si>
  <si>
    <t>ZYNGA INC.</t>
  </si>
  <si>
    <t>OVV</t>
  </si>
  <si>
    <t>Banco Nacional de Desenvolvimento Economico e Social (BNDES)</t>
  </si>
  <si>
    <t>ARNC</t>
  </si>
  <si>
    <t>BANCO NACIONAL DE COMERCIO EXTERIOR, SOCIEDAD NACIONAL DE CREDITO</t>
  </si>
  <si>
    <t>ARCT</t>
  </si>
  <si>
    <t>Credito Real, S.A.B. de C.V., SOFOM, E.N.R.</t>
  </si>
  <si>
    <t>CARR</t>
  </si>
  <si>
    <t>Fondo MIVIVIENDA S.A.</t>
  </si>
  <si>
    <t>SSW</t>
  </si>
  <si>
    <t>Global Bank Corporation</t>
  </si>
  <si>
    <t>OTIS</t>
  </si>
  <si>
    <t>Bangkok Bank Public Co Ltd (Hong Kong Branch)</t>
  </si>
  <si>
    <t>VNT</t>
  </si>
  <si>
    <t>Biohaven Pharmaceutical Holding Company Ltd</t>
  </si>
  <si>
    <t>NARI</t>
  </si>
  <si>
    <t>Capri Holdings Limited</t>
  </si>
  <si>
    <t>ZI</t>
  </si>
  <si>
    <t>Nomad Foods Limited</t>
  </si>
  <si>
    <t>ACCD</t>
  </si>
  <si>
    <t>Development Bank of the Philippines</t>
  </si>
  <si>
    <t>AON</t>
  </si>
  <si>
    <t>PKO Finance AB (publ)</t>
  </si>
  <si>
    <t>KC</t>
  </si>
  <si>
    <t>Joint Stock Company Development Bank of Kazakhstan</t>
  </si>
  <si>
    <t>FWONA</t>
  </si>
  <si>
    <t>BANQUE OUEST AFRICAINE DE DEVELOPPEMENT</t>
  </si>
  <si>
    <t>Black Sea Trade and Development Bank</t>
  </si>
  <si>
    <t>RHB BANK BERHAD</t>
  </si>
  <si>
    <t>DKNG</t>
  </si>
  <si>
    <t>KasikornBank PCL (Hong Kong Branch)</t>
  </si>
  <si>
    <t>APG</t>
  </si>
  <si>
    <t>EASTERN AND SOUTHERN AFRICAN TRADE AND DEVELOPMENT BANK</t>
  </si>
  <si>
    <t>YRI</t>
  </si>
  <si>
    <t>THE SIAM COMMERCIAL BANK PUBLIC COMPANY LIMITED</t>
  </si>
  <si>
    <t>XPER</t>
  </si>
  <si>
    <t>VRM</t>
  </si>
  <si>
    <t>Bank Muscat SAOG</t>
  </si>
  <si>
    <t>FLIR</t>
  </si>
  <si>
    <t>Nedbank Group Limited</t>
  </si>
  <si>
    <t>AZEK</t>
  </si>
  <si>
    <t>LMND</t>
  </si>
  <si>
    <t>SHOPRITE HOLDINGS LIMITED</t>
  </si>
  <si>
    <t>VTRS</t>
  </si>
  <si>
    <t>Anglo American Platinum Limited</t>
  </si>
  <si>
    <t>IAC</t>
  </si>
  <si>
    <t>HARMONY GOLD MINING COMPANY LIMITED</t>
  </si>
  <si>
    <t>Business ethics framework is aligned with industry peers; fatalities in operations persist</t>
  </si>
  <si>
    <t>ALEX</t>
  </si>
  <si>
    <t>NASPERS LIMITED</t>
  </si>
  <si>
    <t>LPRO</t>
  </si>
  <si>
    <t>Gold Fields Limited</t>
  </si>
  <si>
    <t>ODP</t>
  </si>
  <si>
    <t>DISCOVERY LIMITED</t>
  </si>
  <si>
    <t>CPR</t>
  </si>
  <si>
    <t>REMGRO LIMITED</t>
  </si>
  <si>
    <t>VITL</t>
  </si>
  <si>
    <t>Northam Platinum Limited</t>
  </si>
  <si>
    <t>RXT</t>
  </si>
  <si>
    <t>Capitec Bank Holdings Limited</t>
  </si>
  <si>
    <t>BIGC</t>
  </si>
  <si>
    <t>MTN GROUP LIMITED</t>
  </si>
  <si>
    <t>RKT</t>
  </si>
  <si>
    <t>ANGLOGOLD ASHANTI LTD</t>
  </si>
  <si>
    <t>L87A</t>
  </si>
  <si>
    <t>WOOLWORTHS HOLDINGS LIMITED</t>
  </si>
  <si>
    <t>CZR</t>
  </si>
  <si>
    <t>FIRSTRAND LIMITED</t>
  </si>
  <si>
    <t>BEPC</t>
  </si>
  <si>
    <t>ASPEN PHARMACARE HOLDINGS LIMITED</t>
  </si>
  <si>
    <t>Settlement reached over drug pricing investigations by EU and UK authorities</t>
  </si>
  <si>
    <t>NNOX</t>
  </si>
  <si>
    <t>SANLAM LIMITED</t>
  </si>
  <si>
    <t>BEKE</t>
  </si>
  <si>
    <t>TIGER BRANDS LIMITED</t>
  </si>
  <si>
    <t>Relatively strong anti-corruption framework; continued litigation over the 2018 listeria outbreak</t>
  </si>
  <si>
    <t>Impala Platinum Holdings Limited</t>
  </si>
  <si>
    <t>XPEV</t>
  </si>
  <si>
    <t>EXXARO RESOURCES LIMITED</t>
  </si>
  <si>
    <t>SNOW</t>
  </si>
  <si>
    <t>KUMBA IRON ORE LIMITED</t>
  </si>
  <si>
    <t>STANDARD BANK GROUP LIMITED</t>
  </si>
  <si>
    <t>AL0</t>
  </si>
  <si>
    <t>THE BIDVEST GROUP LIMITED</t>
  </si>
  <si>
    <t>PRG</t>
  </si>
  <si>
    <t>VODACOM GROUP LIMITED</t>
  </si>
  <si>
    <t>CLICKS GROUP LIMITED</t>
  </si>
  <si>
    <t>CNXC</t>
  </si>
  <si>
    <t>GROWTHPOINT PROPERTIES LIMITED</t>
  </si>
  <si>
    <t>AAN</t>
  </si>
  <si>
    <t>AIRC</t>
  </si>
  <si>
    <t>BID CORPORATION LIMITED</t>
  </si>
  <si>
    <t>OLD MUTUAL LIMITED</t>
  </si>
  <si>
    <t>TPL</t>
  </si>
  <si>
    <t>ABSA GROUP LIMITED</t>
  </si>
  <si>
    <t>1024</t>
  </si>
  <si>
    <t>SIBANYE STILLWATER LIMITED</t>
  </si>
  <si>
    <t>MultiChoice Group Ltd</t>
  </si>
  <si>
    <t>Bond</t>
  </si>
  <si>
    <t>Holding %</t>
  </si>
  <si>
    <t>Holdings %</t>
  </si>
  <si>
    <t>Thematic</t>
  </si>
  <si>
    <t>ATONRA SUSTAINABLR FUTURE FUND</t>
  </si>
  <si>
    <t>XS1668108175</t>
  </si>
  <si>
    <t>JMLNARSF Index</t>
  </si>
  <si>
    <t>Corprate Bond</t>
  </si>
  <si>
    <t>Portfolio AUM</t>
  </si>
  <si>
    <t>Alternatives AUM %</t>
  </si>
  <si>
    <t>Market cap(m) we owned</t>
  </si>
  <si>
    <t>Market Cap(m) of instrument</t>
  </si>
  <si>
    <t>Benchmark</t>
  </si>
  <si>
    <t>Fund Ticker:</t>
  </si>
  <si>
    <t>(Drop-down list to choose the Instrument)</t>
  </si>
  <si>
    <t>2871 JP Equity</t>
  </si>
  <si>
    <t>Nichirei Corp</t>
  </si>
  <si>
    <t>1308 HK Equity</t>
  </si>
  <si>
    <t>SITC International Holdings Co</t>
  </si>
  <si>
    <t>SALM NO Equity</t>
  </si>
  <si>
    <t>Salmar ASA</t>
  </si>
  <si>
    <t>LSG NO Equity</t>
  </si>
  <si>
    <t>Leroy Seafood Group ASA</t>
  </si>
  <si>
    <t>GSF NO Equity</t>
  </si>
  <si>
    <t>Grieg Seafood ASA</t>
  </si>
  <si>
    <t>LIND US Equity</t>
  </si>
  <si>
    <t>Lindblad Expeditions Holdings</t>
  </si>
  <si>
    <t>HLAG GR Equity</t>
  </si>
  <si>
    <t>Hapag-Lloyd AG</t>
  </si>
  <si>
    <t>MEL SM Equity</t>
  </si>
  <si>
    <t>Melia Hotels International SA</t>
  </si>
  <si>
    <t>BOKA NA Equity</t>
  </si>
  <si>
    <t>Boskalis Westminster</t>
  </si>
  <si>
    <t>JP</t>
  </si>
  <si>
    <t>Industrials</t>
  </si>
  <si>
    <t>Consumer Staples</t>
  </si>
  <si>
    <t>HK</t>
  </si>
  <si>
    <t>NO</t>
  </si>
  <si>
    <t>SE</t>
  </si>
  <si>
    <t>CN</t>
  </si>
  <si>
    <t>AU</t>
  </si>
  <si>
    <t>SG</t>
  </si>
  <si>
    <t>CH</t>
  </si>
  <si>
    <t>Consumer Discretionary</t>
  </si>
  <si>
    <t>NL</t>
  </si>
  <si>
    <t>Materials</t>
  </si>
  <si>
    <t>FI</t>
  </si>
  <si>
    <t>GB</t>
  </si>
  <si>
    <t>PT</t>
  </si>
  <si>
    <t>Financials</t>
  </si>
  <si>
    <t>Information Technology</t>
  </si>
  <si>
    <t>Communication Services</t>
  </si>
  <si>
    <t>IE</t>
  </si>
  <si>
    <t>Dexcom Inc</t>
  </si>
  <si>
    <t>IBP US Equity</t>
  </si>
  <si>
    <t>Installed Building Products In</t>
  </si>
  <si>
    <t>US45780R1014</t>
  </si>
  <si>
    <t>DNMR US Equity</t>
  </si>
  <si>
    <t>Danimer Scientific Inc</t>
  </si>
  <si>
    <t>US2362721001</t>
  </si>
  <si>
    <t>HU</t>
  </si>
  <si>
    <t>IN</t>
  </si>
  <si>
    <t>RU</t>
  </si>
  <si>
    <t>MX</t>
  </si>
  <si>
    <t>ZA</t>
  </si>
  <si>
    <t>Real Estate</t>
  </si>
  <si>
    <t>LU</t>
  </si>
  <si>
    <t>IL</t>
  </si>
  <si>
    <t>Energy</t>
  </si>
  <si>
    <t>BM</t>
  </si>
  <si>
    <t>PR</t>
  </si>
  <si>
    <t>TH</t>
  </si>
  <si>
    <t>KY</t>
  </si>
  <si>
    <t>Kia Corp</t>
  </si>
  <si>
    <t>Sony Group Corp</t>
  </si>
  <si>
    <t>Aisin Corp</t>
  </si>
  <si>
    <t>Rakuten Group Inc</t>
  </si>
  <si>
    <t>QA</t>
  </si>
  <si>
    <t>RO</t>
  </si>
  <si>
    <t>PL</t>
  </si>
  <si>
    <t>MY</t>
  </si>
  <si>
    <t>TR</t>
  </si>
  <si>
    <t>AE</t>
  </si>
  <si>
    <t>RKT LN Equity</t>
  </si>
  <si>
    <t>NZ</t>
  </si>
  <si>
    <t>AT</t>
  </si>
  <si>
    <t>PE</t>
  </si>
  <si>
    <t>JE</t>
  </si>
  <si>
    <t>IM</t>
  </si>
  <si>
    <t>UY</t>
  </si>
  <si>
    <t>CPUXX AU Equity</t>
  </si>
  <si>
    <t>AU0000141582</t>
  </si>
  <si>
    <t>CO</t>
  </si>
  <si>
    <t>CZ</t>
  </si>
  <si>
    <t>SA</t>
  </si>
  <si>
    <t>EG</t>
  </si>
  <si>
    <t>GR</t>
  </si>
  <si>
    <t>JO</t>
  </si>
  <si>
    <t>CY</t>
  </si>
  <si>
    <t>(No disclosure portion)</t>
  </si>
  <si>
    <t>BAC Corp</t>
  </si>
  <si>
    <t xml:space="preserve">Rating </t>
  </si>
  <si>
    <t>Moody's</t>
  </si>
  <si>
    <t>S&amp;P</t>
  </si>
  <si>
    <t>Fitch</t>
  </si>
  <si>
    <t>Economic Association</t>
  </si>
  <si>
    <t>Strategy</t>
  </si>
  <si>
    <t>TG</t>
  </si>
  <si>
    <t>BI</t>
  </si>
  <si>
    <t>VE</t>
  </si>
  <si>
    <t>KZ</t>
  </si>
  <si>
    <t>OM</t>
  </si>
  <si>
    <t>PA</t>
  </si>
  <si>
    <t>GLOBAL</t>
  </si>
  <si>
    <t>EURO MTN</t>
  </si>
  <si>
    <t>EURO-DOLLAR</t>
  </si>
  <si>
    <t>TERM</t>
  </si>
  <si>
    <t>Security Type</t>
  </si>
  <si>
    <t>EURO NON-DOLLAR</t>
  </si>
  <si>
    <t>BBRIIJ 3.95 03/28/24</t>
  </si>
  <si>
    <t>XS1963534968</t>
  </si>
  <si>
    <t>NG</t>
  </si>
  <si>
    <t>AP450922     Corp</t>
  </si>
  <si>
    <t>BCICI 3 ½ 10/12/27</t>
  </si>
  <si>
    <t>US05890PZA73</t>
  </si>
  <si>
    <t>QZ105888     Corp</t>
  </si>
  <si>
    <t>SMIND 2 ⅛ 08/30/26</t>
  </si>
  <si>
    <t>XS1477561606</t>
  </si>
  <si>
    <t>AZ227136     Corp</t>
  </si>
  <si>
    <t>BSTDBK 3 ½ 06/25/24</t>
  </si>
  <si>
    <t>XS2018639539</t>
  </si>
  <si>
    <t>AQ734316     Corp</t>
  </si>
  <si>
    <t>BINTPE 3 ⅜ 01/18/23</t>
  </si>
  <si>
    <t>USP13435AB16</t>
  </si>
  <si>
    <t>JK934088     Corp</t>
  </si>
  <si>
    <t>GRUPOS 5 ½ 04/29/26</t>
  </si>
  <si>
    <t>USG42036AB25</t>
  </si>
  <si>
    <t>AO350328     Corp</t>
  </si>
  <si>
    <t>BOAD 5 07/27/27</t>
  </si>
  <si>
    <t>XS1650033571</t>
  </si>
  <si>
    <t>AU821036     Corp</t>
  </si>
  <si>
    <t>AFREXI 5 ¼ 10/11/23</t>
  </si>
  <si>
    <t>XS1892247963</t>
  </si>
  <si>
    <t>AQ544489     Corp</t>
  </si>
  <si>
    <t>INDOIS 3 ¾ 03/01/23</t>
  </si>
  <si>
    <t>US71567RAJ59</t>
  </si>
  <si>
    <t>AN962169     Corp</t>
  </si>
  <si>
    <t>AFREXI 4 ⅛ 06/20/24</t>
  </si>
  <si>
    <t>XS1633896813</t>
  </si>
  <si>
    <t>AF218034     Corp</t>
  </si>
  <si>
    <t>COFIDE 4 ¾ 07/15/25</t>
  </si>
  <si>
    <t>USP3R94GAK53</t>
  </si>
  <si>
    <t>ZP932668     Corp</t>
  </si>
  <si>
    <t>EBRD 1 ½ 02/13/25</t>
  </si>
  <si>
    <t>US29874QEE08</t>
  </si>
  <si>
    <t>LW951651     Corp</t>
  </si>
  <si>
    <t>GEBGG 6 07/26/23</t>
  </si>
  <si>
    <t>XS1405775880</t>
  </si>
  <si>
    <t>BJ163282     Corp</t>
  </si>
  <si>
    <t>CABEI 2 05/06/25</t>
  </si>
  <si>
    <t>XS2158595251</t>
  </si>
  <si>
    <t>HN</t>
  </si>
  <si>
    <t>ZS694865     Corp</t>
  </si>
  <si>
    <t>PTABNK 4 ⅞ 05/23/24</t>
  </si>
  <si>
    <t>XS1827041721</t>
  </si>
  <si>
    <t>AX003580     Corp</t>
  </si>
  <si>
    <t>INDOIS 3.9 08/20/24</t>
  </si>
  <si>
    <t>US71567RAL06</t>
  </si>
  <si>
    <t>AW941095     Corp</t>
  </si>
  <si>
    <t>SCBTB 4.4 02/11/29</t>
  </si>
  <si>
    <t>XS1945125547</t>
  </si>
  <si>
    <t>AP134415     Corp</t>
  </si>
  <si>
    <t>BISTPP 3.65 09/19/22</t>
  </si>
  <si>
    <t>USP15383AC95</t>
  </si>
  <si>
    <t>ZP665349     Corp</t>
  </si>
  <si>
    <t>BCOLO 3 01/29/25</t>
  </si>
  <si>
    <t>US05968LAM46</t>
  </si>
  <si>
    <t>AV325101     Corp</t>
  </si>
  <si>
    <t>SHNHAN 3 ⅞ 11/05/23</t>
  </si>
  <si>
    <t>US82460EAM21</t>
  </si>
  <si>
    <t>AW855352     Corp</t>
  </si>
  <si>
    <t>ASIA 2 ⅝ 01/30/24</t>
  </si>
  <si>
    <t>US045167EL39</t>
  </si>
  <si>
    <t>AT536732     Corp</t>
  </si>
  <si>
    <t>BBRIIJ 4 ⅝ 07/20/23</t>
  </si>
  <si>
    <t>XS1852235586</t>
  </si>
  <si>
    <t>AR519486     Corp</t>
  </si>
  <si>
    <t>EBRD 2 ¾ 03/07/23</t>
  </si>
  <si>
    <t>US29874QDH48</t>
  </si>
  <si>
    <t>ZP490845     Corp</t>
  </si>
  <si>
    <t>ASIA 1 ⅞ 01/24/30</t>
  </si>
  <si>
    <t>US045167ER09</t>
  </si>
  <si>
    <t>AX009628     Corp</t>
  </si>
  <si>
    <t>CREAL 9 ½ 02/07/26</t>
  </si>
  <si>
    <t>USP32466AA50</t>
  </si>
  <si>
    <t>AX957435     Corp</t>
  </si>
  <si>
    <t>BMRIIJ 3 ¾ 04/11/24</t>
  </si>
  <si>
    <t>XS1978319108</t>
  </si>
  <si>
    <t>BJ814642     Corp</t>
  </si>
  <si>
    <t>REPHUN 1 ¾ 06/05/35</t>
  </si>
  <si>
    <t>XS2181689659</t>
  </si>
  <si>
    <t>ZQ933511     Corp</t>
  </si>
  <si>
    <t>DAYCOV 4 ¼ 12/13/24</t>
  </si>
  <si>
    <t>XS2092941330</t>
  </si>
  <si>
    <t>BJ095649     Corp</t>
  </si>
  <si>
    <t>PARGUY 4.95 04/28/31</t>
  </si>
  <si>
    <t>USP75744AJ47</t>
  </si>
  <si>
    <t>PY</t>
  </si>
  <si>
    <t>ZS157271     Corp</t>
  </si>
  <si>
    <t>GLBACO 5 ¼ 04/16/29</t>
  </si>
  <si>
    <t>USP47718AE43</t>
  </si>
  <si>
    <t>ZR511989     Corp</t>
  </si>
  <si>
    <t>BCP 2.7 01/11/25</t>
  </si>
  <si>
    <t>US05971V2A26</t>
  </si>
  <si>
    <t>EK395201     Corp</t>
  </si>
  <si>
    <t>ENTEL 4 ¾ 08/01/26</t>
  </si>
  <si>
    <t>USP37115AF26</t>
  </si>
  <si>
    <t>AQ690556     Corp</t>
  </si>
  <si>
    <t>KBANK 3.256 07/12/23</t>
  </si>
  <si>
    <t>XS1717207960</t>
  </si>
  <si>
    <t>AU498475     Corp</t>
  </si>
  <si>
    <t>BBLTB 4.05 03/19/24</t>
  </si>
  <si>
    <t>USY0606WBY58</t>
  </si>
  <si>
    <t>AZ126863     Corp</t>
  </si>
  <si>
    <t>KOREA 2 06/19/24</t>
  </si>
  <si>
    <t>US50064FAR55</t>
  </si>
  <si>
    <t>ZP302659     Corp</t>
  </si>
  <si>
    <t>BANCO 2.704 01/09/25</t>
  </si>
  <si>
    <t>US05968AAG13</t>
  </si>
  <si>
    <t>AU498479     Corp</t>
  </si>
  <si>
    <t>BBLTB 4.45 09/19/28</t>
  </si>
  <si>
    <t>USY0606WBZ24</t>
  </si>
  <si>
    <t>AZ128898     Corp</t>
  </si>
  <si>
    <t>TBCBGE 5 ¾ 06/19/24</t>
  </si>
  <si>
    <t>XS1843434363</t>
  </si>
  <si>
    <t>ZQ215379     Corp</t>
  </si>
  <si>
    <t>MUTHIN 6 ⅛ 10/31/22</t>
  </si>
  <si>
    <t>US62828M2A84</t>
  </si>
  <si>
    <t>BJ083567     Corp</t>
  </si>
  <si>
    <t>CITNAT 1 ¾ 05/04/25</t>
  </si>
  <si>
    <t>US50050HAM88</t>
  </si>
  <si>
    <t>AP786493     Corp</t>
  </si>
  <si>
    <t>MULT 4 ⅜ 11/09/22</t>
  </si>
  <si>
    <t>USP69895AA12</t>
  </si>
  <si>
    <t>AX698687     Corp</t>
  </si>
  <si>
    <t>TIGO 6 ¼ 03/25/29</t>
  </si>
  <si>
    <t>USL6388GHV51</t>
  </si>
  <si>
    <t>EK353005     Corp</t>
  </si>
  <si>
    <t>BIMBOA 3 ⅞ 06/27/24</t>
  </si>
  <si>
    <t>USP4949BAJ37</t>
  </si>
  <si>
    <t>EK866796     Corp</t>
  </si>
  <si>
    <t>BANGAN 4 ⅞ 04/21/25</t>
  </si>
  <si>
    <t>USP1024TAN92</t>
  </si>
  <si>
    <t>EJ266756     Corp</t>
  </si>
  <si>
    <t>KTZKZ 6.95 07/10/42</t>
  </si>
  <si>
    <t>XS0799658637</t>
  </si>
  <si>
    <t>AN081474     Corp</t>
  </si>
  <si>
    <t>CMPCCI 4 ⅜ 04/04/27</t>
  </si>
  <si>
    <t>USP58072AL66</t>
  </si>
  <si>
    <t>AM037534     Corp</t>
  </si>
  <si>
    <t>FIBRBZ 5 ½ 01/17/27</t>
  </si>
  <si>
    <t>US31572UAF30</t>
  </si>
  <si>
    <t>EK123140     Corp</t>
  </si>
  <si>
    <t>BINTPE 6 ⅝ 03/19/29</t>
  </si>
  <si>
    <t>USP13435AA33</t>
  </si>
  <si>
    <t>AV386982     Corp</t>
  </si>
  <si>
    <t>RECLIN 5 ¼ 11/13/23</t>
  </si>
  <si>
    <t>XS1902341939</t>
  </si>
  <si>
    <t>JK463929     Corp</t>
  </si>
  <si>
    <t>ICICI 4 03/18/26</t>
  </si>
  <si>
    <t>US45112FAJ57</t>
  </si>
  <si>
    <t>BJ326643     Corp</t>
  </si>
  <si>
    <t>CPIPGR 2 ¾ 05/12/26</t>
  </si>
  <si>
    <t>XS2171875839</t>
  </si>
  <si>
    <t>EJ422275     Corp</t>
  </si>
  <si>
    <t>BANGUA 5 ½ 11/01/22</t>
  </si>
  <si>
    <t>USG47661AA43</t>
  </si>
  <si>
    <t>AM114541     Corp</t>
  </si>
  <si>
    <t>SBIIN 3 ¼ 01/24/22</t>
  </si>
  <si>
    <t>XS1551709568</t>
  </si>
  <si>
    <t>AS239293     Corp</t>
  </si>
  <si>
    <t>UOBSP 3.2 04/23/21</t>
  </si>
  <si>
    <t>US91127LAA89</t>
  </si>
  <si>
    <t>LW140865     Corp</t>
  </si>
  <si>
    <t>AFREXI 4 05/24/21</t>
  </si>
  <si>
    <t>XS1418627821</t>
  </si>
  <si>
    <t>BG740687     Corp</t>
  </si>
  <si>
    <t>IFC 0 ½ 03/20/23</t>
  </si>
  <si>
    <t>US45950KCS78</t>
  </si>
  <si>
    <t>ZP292153     Corp</t>
  </si>
  <si>
    <t>MGFLIN 5.9 01/13/23</t>
  </si>
  <si>
    <t>XS2090080172</t>
  </si>
  <si>
    <t>ZP623675     Corp</t>
  </si>
  <si>
    <t>ARBANK 6 ½ 01/28/25</t>
  </si>
  <si>
    <t>XS2080321198</t>
  </si>
  <si>
    <t>ZP956357     Corp</t>
  </si>
  <si>
    <t>GFMEGA 8 ¼ 02/11/25</t>
  </si>
  <si>
    <t>USP73699BH55</t>
  </si>
  <si>
    <t>JK837637     Corp</t>
  </si>
  <si>
    <t>ASIA 2 04/24/26</t>
  </si>
  <si>
    <t>US045167DN04</t>
  </si>
  <si>
    <t>JV534160     Corp</t>
  </si>
  <si>
    <t>KDB 3 01/13/26</t>
  </si>
  <si>
    <t>US500630CJ53</t>
  </si>
  <si>
    <t>ZP486250     Corp</t>
  </si>
  <si>
    <t>RDEDOR 4 ½ 01/22/30</t>
  </si>
  <si>
    <t>USL7915TAA09</t>
  </si>
  <si>
    <t>AU886043     Corp</t>
  </si>
  <si>
    <t>TIGO 6 ⅝ 10/15/26</t>
  </si>
  <si>
    <t>XS1894610119</t>
  </si>
  <si>
    <t>AP968986     Corp</t>
  </si>
  <si>
    <t>SCBTB 2 ¾ 05/16/23</t>
  </si>
  <si>
    <t>XS1718991414</t>
  </si>
  <si>
    <t>AN839598     Corp</t>
  </si>
  <si>
    <t>UBANL 7 ¾ 06/08/22</t>
  </si>
  <si>
    <t>XS1623828966</t>
  </si>
  <si>
    <t>AV647793     Corp</t>
  </si>
  <si>
    <t>POWFIN 6.15 12/06/28</t>
  </si>
  <si>
    <t>US73928RAA41</t>
  </si>
  <si>
    <t>LW810846     Corp</t>
  </si>
  <si>
    <t>SUZANO 5 ¾ 07/14/26</t>
  </si>
  <si>
    <t>USA9890AAA81</t>
  </si>
  <si>
    <t>BJ050158     Corp</t>
  </si>
  <si>
    <t>GUATEM 5 ⅜ 04/24/32</t>
  </si>
  <si>
    <t>USP5015VAK28</t>
  </si>
  <si>
    <t>BJ262913     Corp</t>
  </si>
  <si>
    <t>BMETR 3.65 05/07/30</t>
  </si>
  <si>
    <t>USP37466AR35</t>
  </si>
  <si>
    <t>AT851469     Corp</t>
  </si>
  <si>
    <t>POWFIN 5 ¼ 08/10/28</t>
  </si>
  <si>
    <t>XS1864036576</t>
  </si>
  <si>
    <t>AZ191357     Corp</t>
  </si>
  <si>
    <t>CHILE 3 ½ 01/25/50</t>
  </si>
  <si>
    <t>US168863DL94</t>
  </si>
  <si>
    <t>AW941093     Corp</t>
  </si>
  <si>
    <t>SCBTB 3.9 02/11/24</t>
  </si>
  <si>
    <t>XS1945125463</t>
  </si>
  <si>
    <t>EJ767592     Corp</t>
  </si>
  <si>
    <t>TSELEC 4 ⅝ 07/26/23</t>
  </si>
  <si>
    <t>USP9339SAM63</t>
  </si>
  <si>
    <t>EK377436     Corp</t>
  </si>
  <si>
    <t>COFIDE 5 ¼ 07/15/29</t>
  </si>
  <si>
    <t>USP3R94GAA71</t>
  </si>
  <si>
    <t>EJ141226     Corp</t>
  </si>
  <si>
    <t>BCP 6 ⅛ 04/24/27</t>
  </si>
  <si>
    <t>USP09646AE32</t>
  </si>
  <si>
    <t>ZQ123007     Corp</t>
  </si>
  <si>
    <t>BOAD 4.7 10/22/31</t>
  </si>
  <si>
    <t>XS2063540038</t>
  </si>
  <si>
    <t>ZP631688     Corp</t>
  </si>
  <si>
    <t>CHILE 2.55 01/27/32</t>
  </si>
  <si>
    <t>US168863DN50</t>
  </si>
  <si>
    <t>BK119462     Corp</t>
  </si>
  <si>
    <t>MAGYAR 1 ⅜ 06/24/25</t>
  </si>
  <si>
    <t>XS2010030752</t>
  </si>
  <si>
    <t>ZR820642     Corp</t>
  </si>
  <si>
    <t>BINTPE 3 ¼ 10/04/26</t>
  </si>
  <si>
    <t>USP13435AC98</t>
  </si>
  <si>
    <t>AZ186494     Corp</t>
  </si>
  <si>
    <t>RECLIN 3 ⅜ 07/25/24</t>
  </si>
  <si>
    <t>XS2013002824</t>
  </si>
  <si>
    <t>EI637308     Corp</t>
  </si>
  <si>
    <t>WOORIB 5 ⅞ 04/13/21</t>
  </si>
  <si>
    <t>US98105HAB69</t>
  </si>
  <si>
    <t>BH344030     Corp</t>
  </si>
  <si>
    <t>AFDB 0 ¾ 04/03/23</t>
  </si>
  <si>
    <t>US008281BC08</t>
  </si>
  <si>
    <t>AO583824     Corp</t>
  </si>
  <si>
    <t>AXSBIN 3 08/08/22</t>
  </si>
  <si>
    <t>XS1659030305</t>
  </si>
  <si>
    <t>BK277053     Corp</t>
  </si>
  <si>
    <t>BCP 3 ⅛ 07/01/30</t>
  </si>
  <si>
    <t>US05971V2C81</t>
  </si>
  <si>
    <t>BG183775     Corp</t>
  </si>
  <si>
    <t>MUTHIN 4.4 09/02/23</t>
  </si>
  <si>
    <t>US62828M2B67</t>
  </si>
  <si>
    <t>ZS356573     Corp</t>
  </si>
  <si>
    <t>EMTESA 5 ⅛ 05/02/49</t>
  </si>
  <si>
    <t>USP37146AA81</t>
  </si>
  <si>
    <t>EJ263276     Corp</t>
  </si>
  <si>
    <t>DAVIVI 5 ⅞ 07/09/22</t>
  </si>
  <si>
    <t>USP0918ZAX44</t>
  </si>
  <si>
    <t>BJ947643     Corp</t>
  </si>
  <si>
    <t>HLSTWR 7 12/18/25</t>
  </si>
  <si>
    <t>XS2189784957</t>
  </si>
  <si>
    <t>AQ846240     Corp</t>
  </si>
  <si>
    <t>HIDRVS 5.95 01/24/25</t>
  </si>
  <si>
    <t>USL48008AA19</t>
  </si>
  <si>
    <t>EURO-ZONE</t>
  </si>
  <si>
    <t>KFW 0 ⅛ 06/03/22</t>
  </si>
  <si>
    <t>XS2007223709</t>
  </si>
  <si>
    <t>ZR236840     Corp</t>
  </si>
  <si>
    <t>KFW 1 ¼ 08/28/23</t>
  </si>
  <si>
    <t>XS2046690827</t>
  </si>
  <si>
    <t>AU920470     Corp</t>
  </si>
  <si>
    <t>IRISH 1.35 03/18/31</t>
  </si>
  <si>
    <t>IE00BFZRQ242</t>
  </si>
  <si>
    <t>BK595859     Corp</t>
  </si>
  <si>
    <t>KFW 0 09/15/28</t>
  </si>
  <si>
    <t>XS2209794408</t>
  </si>
  <si>
    <t>AW898690     Corp</t>
  </si>
  <si>
    <t>DNBNO 0 ¾ 01/31/24</t>
  </si>
  <si>
    <t>XS1945126867</t>
  </si>
  <si>
    <t>AV074370     Corp</t>
  </si>
  <si>
    <t>KOMINS 0 ⅝ 06/01/23</t>
  </si>
  <si>
    <t>XS1897258098</t>
  </si>
  <si>
    <t>AX752667     Corp</t>
  </si>
  <si>
    <t>KOMINS 0 ⅜ 03/27/24</t>
  </si>
  <si>
    <t>XS1968465572</t>
  </si>
  <si>
    <t>AT118416     Corp</t>
  </si>
  <si>
    <t>ASIA 0.37 06/26/23</t>
  </si>
  <si>
    <t>XS1842116961</t>
  </si>
  <si>
    <t>AM609916     Corp</t>
  </si>
  <si>
    <t>EIB 1 ½ 03/02/27</t>
  </si>
  <si>
    <t>XS1572222526</t>
  </si>
  <si>
    <t>BM658650     Corp</t>
  </si>
  <si>
    <t>KOMINS 0 ¼ 11/26/27</t>
  </si>
  <si>
    <t>XS2259127269</t>
  </si>
  <si>
    <t>ZS667638     Corp</t>
  </si>
  <si>
    <t>KFW 0.01 05/05/27</t>
  </si>
  <si>
    <t>XS1999841445</t>
  </si>
  <si>
    <t>AQ919615     Corp</t>
  </si>
  <si>
    <t>ONT 2.65 02/05/25</t>
  </si>
  <si>
    <t>CA68323AER10</t>
  </si>
  <si>
    <t>AQ945757     Corp</t>
  </si>
  <si>
    <t>KFW 1 ⅜ 02/02/28</t>
  </si>
  <si>
    <t>XS1764081110</t>
  </si>
  <si>
    <t>JK609301     Corp</t>
  </si>
  <si>
    <t>IFC 2 ⅛ 04/07/26</t>
  </si>
  <si>
    <t>US45950VHX73</t>
  </si>
  <si>
    <t>BG036171     Corp</t>
  </si>
  <si>
    <t>ONT 1.85 02/01/27</t>
  </si>
  <si>
    <t>CA68333ZAJ62</t>
  </si>
  <si>
    <t>AQ788423     Corp</t>
  </si>
  <si>
    <t>EIB 0 ⅞ 01/30/25</t>
  </si>
  <si>
    <t>XS1757428088</t>
  </si>
  <si>
    <t>QJ130526     Corp</t>
  </si>
  <si>
    <t>EDF 3 ⅝ 10/13/25</t>
  </si>
  <si>
    <t>US268317AS33</t>
  </si>
  <si>
    <t>PRIV PLACEMENT</t>
  </si>
  <si>
    <t>ZS054266     Corp</t>
  </si>
  <si>
    <t>EIB 1 11/14/42</t>
  </si>
  <si>
    <t>XS1980857319</t>
  </si>
  <si>
    <t>BK143531     Corp</t>
  </si>
  <si>
    <t>EIB 0.01 11/15/35</t>
  </si>
  <si>
    <t>XS2194790262</t>
  </si>
  <si>
    <t>ZO388813     Corp</t>
  </si>
  <si>
    <t>EIB 0 ⅜ 09/17/30</t>
  </si>
  <si>
    <t>XS2230650405</t>
  </si>
  <si>
    <t>BK883764     Corp</t>
  </si>
  <si>
    <t>MTRC 1 ⅝ 08/19/30</t>
  </si>
  <si>
    <t>XS2213668085</t>
  </si>
  <si>
    <t>ZR530127     Corp</t>
  </si>
  <si>
    <t>KFW 1 ¾ 09/14/29</t>
  </si>
  <si>
    <t>US500769JD71</t>
  </si>
  <si>
    <t>AX081520     Corp</t>
  </si>
  <si>
    <t>VZ 3 ⅞ 02/08/29</t>
  </si>
  <si>
    <t>US92343VES97</t>
  </si>
  <si>
    <t>AZ343843     Corp</t>
  </si>
  <si>
    <t>RESFER 0 ¾ 05/25/36</t>
  </si>
  <si>
    <t>XS2022425024</t>
  </si>
  <si>
    <t>AN964384     Corp</t>
  </si>
  <si>
    <t>AAPL 3 06/20/27</t>
  </si>
  <si>
    <t>US037833CX61</t>
  </si>
  <si>
    <t>UV576667     Corp</t>
  </si>
  <si>
    <t>EIB 0 ½ 11/15/23</t>
  </si>
  <si>
    <t>XS1280834992</t>
  </si>
  <si>
    <t>AT047159     Corp</t>
  </si>
  <si>
    <t>DNBNO 0 ⅝ 06/19/25</t>
  </si>
  <si>
    <t>XS1839888754</t>
  </si>
  <si>
    <t>QJ774067     Corp</t>
  </si>
  <si>
    <t>SO 4.15 12/01/25</t>
  </si>
  <si>
    <t>US843646AM23</t>
  </si>
  <si>
    <t>QZ810993     Corp</t>
  </si>
  <si>
    <t>EDF 1 10/13/26</t>
  </si>
  <si>
    <t>FR0013213295</t>
  </si>
  <si>
    <t>ZO494643     Corp</t>
  </si>
  <si>
    <t>RENTEN 0 09/22/27</t>
  </si>
  <si>
    <t>XS2233120554</t>
  </si>
  <si>
    <t>AP317237     Corp</t>
  </si>
  <si>
    <t>KFW 2 09/29/22</t>
  </si>
  <si>
    <t>US500769HP20</t>
  </si>
  <si>
    <t>AR442366     Corp</t>
  </si>
  <si>
    <t>Q 2.45 03/01/23</t>
  </si>
  <si>
    <t>CA748148BY81</t>
  </si>
  <si>
    <t>ZO420387     Corp</t>
  </si>
  <si>
    <t>JPM 0.653 09/16/24</t>
  </si>
  <si>
    <t>US46647PBS48</t>
  </si>
  <si>
    <t>ZQ181719     Corp</t>
  </si>
  <si>
    <t>BAC 2.456 10/22/25</t>
  </si>
  <si>
    <t>US06051GHW24</t>
  </si>
  <si>
    <t>DOMESTIC MTN</t>
  </si>
  <si>
    <t>BK233776     Corp</t>
  </si>
  <si>
    <t>INTNED 1.4 07/01/26</t>
  </si>
  <si>
    <t>US456837AU72</t>
  </si>
  <si>
    <t>AT651473     Corp</t>
  </si>
  <si>
    <t>KOHNPW 3 ¾ 07/25/23</t>
  </si>
  <si>
    <t>USY4899GDC43</t>
  </si>
  <si>
    <t>BM341378     Corp</t>
  </si>
  <si>
    <t>QTC 1 ¼ 03/10/31</t>
  </si>
  <si>
    <t>AU3SG0002371</t>
  </si>
  <si>
    <t>AUSTRALIAN</t>
  </si>
  <si>
    <t>AZ321335     Corp</t>
  </si>
  <si>
    <t>CHILE 0.83 07/02/31</t>
  </si>
  <si>
    <t>XS1843433639</t>
  </si>
  <si>
    <t>ZP989326     Corp</t>
  </si>
  <si>
    <t>AGFRNC 0 03/25/25</t>
  </si>
  <si>
    <t>FR0013483526</t>
  </si>
  <si>
    <t>AV577225     Corp</t>
  </si>
  <si>
    <t>INTNED 2 ½ 11/15/30</t>
  </si>
  <si>
    <t>XS1909186451</t>
  </si>
  <si>
    <t>BM014982     Corp</t>
  </si>
  <si>
    <t>NSWTC 1 ¼ 11/20/30</t>
  </si>
  <si>
    <t>AU3SG0002348</t>
  </si>
  <si>
    <t>BH550431     Corp</t>
  </si>
  <si>
    <t>ONTPOW 3.215 04/08/30</t>
  </si>
  <si>
    <t>CA68321ZAG69</t>
  </si>
  <si>
    <t>CANADIAN</t>
  </si>
  <si>
    <t>AU408562     Corp</t>
  </si>
  <si>
    <t>EIB 0 ⅜ 05/15/26</t>
  </si>
  <si>
    <t>XS1878833695</t>
  </si>
  <si>
    <t>AZ659736     Corp</t>
  </si>
  <si>
    <t>BNS 2 ⅜ 01/18/23</t>
  </si>
  <si>
    <t>US064159QD10</t>
  </si>
  <si>
    <t>AX451552     Corp</t>
  </si>
  <si>
    <t>POLAND 1 03/07/29</t>
  </si>
  <si>
    <t>XS1958534528</t>
  </si>
  <si>
    <t>AO476335     Corp</t>
  </si>
  <si>
    <t>EIB 3.3 02/03/28</t>
  </si>
  <si>
    <t>AU3CB0245884</t>
  </si>
  <si>
    <t>AM201788     Corp</t>
  </si>
  <si>
    <t>NEDWBK 0.7 01/25/23</t>
  </si>
  <si>
    <t>XS1555168951</t>
  </si>
  <si>
    <t>ZO479457     Corp</t>
  </si>
  <si>
    <t>EIB 0 ¾ 09/23/30</t>
  </si>
  <si>
    <t>US298785JH03</t>
  </si>
  <si>
    <t>AU558012     Corp</t>
  </si>
  <si>
    <t>SOGRPR 1 ⅛ 10/22/28</t>
  </si>
  <si>
    <t>FR0013372299</t>
  </si>
  <si>
    <t>AV684984     Corp</t>
  </si>
  <si>
    <t>KRC 4 ¾ 12/15/28</t>
  </si>
  <si>
    <t>US49427RAN26</t>
  </si>
  <si>
    <t>US DOMESTIC</t>
  </si>
  <si>
    <t>AV573176     Corp</t>
  </si>
  <si>
    <t>INTNED 4 ⅝ 01/06/26</t>
  </si>
  <si>
    <t>US45685NAA46</t>
  </si>
  <si>
    <t>AR007189     Corp</t>
  </si>
  <si>
    <t>BRKHEC 3.65 08/01/48</t>
  </si>
  <si>
    <t>US595620AS49</t>
  </si>
  <si>
    <t>BH592122     Corp</t>
  </si>
  <si>
    <t>SNCF 0 ⅝ 04/17/30</t>
  </si>
  <si>
    <t>FR0013507647</t>
  </si>
  <si>
    <t>AM072036     Corp</t>
  </si>
  <si>
    <t>ENELIM 1 09/16/24</t>
  </si>
  <si>
    <t>XS1550149204</t>
  </si>
  <si>
    <t>LW170813     Corp</t>
  </si>
  <si>
    <t>IDF 0 ½ 06/14/25</t>
  </si>
  <si>
    <t>FR0013183167</t>
  </si>
  <si>
    <t>BH449604     Corp</t>
  </si>
  <si>
    <t>CPPIBC 0 ¼ 04/06/27</t>
  </si>
  <si>
    <t>XS2152308727</t>
  </si>
  <si>
    <t>BH496185     Corp</t>
  </si>
  <si>
    <t>LUCSHI 2 04/06/29</t>
  </si>
  <si>
    <t>XS2153459123</t>
  </si>
  <si>
    <t>AW471947     Corp</t>
  </si>
  <si>
    <t>EBRD 0 01/10/24</t>
  </si>
  <si>
    <t>XS1933817824</t>
  </si>
  <si>
    <t>AX392848     Corp</t>
  </si>
  <si>
    <t>QTC 2 ½ 03/06/29</t>
  </si>
  <si>
    <t>AU3SG0001928</t>
  </si>
  <si>
    <t>ZS518157     Corp</t>
  </si>
  <si>
    <t>MAFUAE 4.638 05/14/29</t>
  </si>
  <si>
    <t>XS1991188548</t>
  </si>
  <si>
    <t>AV645348     Corp</t>
  </si>
  <si>
    <t>IBRD 3 ⅛ 11/20/25</t>
  </si>
  <si>
    <t>US45905U6L39</t>
  </si>
  <si>
    <t>BN533183     Corp</t>
  </si>
  <si>
    <t>DNBNO 0.01 01/21/31</t>
  </si>
  <si>
    <t>XS2289593670</t>
  </si>
  <si>
    <t>AV931382     Corp</t>
  </si>
  <si>
    <t>EQR 4.15 12/01/28</t>
  </si>
  <si>
    <t>US26884ABK88</t>
  </si>
  <si>
    <t>AP609974     Corp</t>
  </si>
  <si>
    <t>IFC 2 10/24/22</t>
  </si>
  <si>
    <t>US45950VLH77</t>
  </si>
  <si>
    <t>ZS647950     Corp</t>
  </si>
  <si>
    <t>AGR 3.8 06/01/29</t>
  </si>
  <si>
    <t>US05351WAB90</t>
  </si>
  <si>
    <t>ZR827048     Corp</t>
  </si>
  <si>
    <t>EUROF 0.15 10/10/34</t>
  </si>
  <si>
    <t>XS2055744689</t>
  </si>
  <si>
    <t>AS645405     Corp</t>
  </si>
  <si>
    <t>BAC 3.499 05/17/22</t>
  </si>
  <si>
    <t>US06051GHH56</t>
  </si>
  <si>
    <t>AQ688736     Corp</t>
  </si>
  <si>
    <t>ENELIM 1 ⅛ 09/16/26</t>
  </si>
  <si>
    <t>XS1750986744</t>
  </si>
  <si>
    <t>AS347362     Corp</t>
  </si>
  <si>
    <t>NIB 0 ½ 11/03/25</t>
  </si>
  <si>
    <t>XS1815070633</t>
  </si>
  <si>
    <t>AQ025581     Corp</t>
  </si>
  <si>
    <t>TOYOTA 0 07/21/21</t>
  </si>
  <si>
    <t>XS1720639779</t>
  </si>
  <si>
    <t>JK696785     Corp</t>
  </si>
  <si>
    <t>EIB 2 ⅛ 04/13/26</t>
  </si>
  <si>
    <t>US298785HD17</t>
  </si>
  <si>
    <t>AW544811     Corp</t>
  </si>
  <si>
    <t>BRKHEC 4 ¼ 07/15/49</t>
  </si>
  <si>
    <t>US595620AU94</t>
  </si>
  <si>
    <t>AV324644     Corp</t>
  </si>
  <si>
    <t>NSWTC 3 11/15/28</t>
  </si>
  <si>
    <t>AU3SG0001878</t>
  </si>
  <si>
    <t>AW767364     Corp</t>
  </si>
  <si>
    <t>ONTPOW 4.248 01/18/49</t>
  </si>
  <si>
    <t>CA68321ZAC55</t>
  </si>
  <si>
    <t>AW661655     Corp</t>
  </si>
  <si>
    <t>DLR 2 ½ 01/16/26</t>
  </si>
  <si>
    <t>XS1891174341</t>
  </si>
  <si>
    <t>BH168337     Corp</t>
  </si>
  <si>
    <t>ENGIFP 1 ¾ 03/27/28</t>
  </si>
  <si>
    <t>FR0013504677</t>
  </si>
  <si>
    <t>AT439584     Corp</t>
  </si>
  <si>
    <t>ASIA 0.35 07/16/25</t>
  </si>
  <si>
    <t>XS1854893291</t>
  </si>
  <si>
    <t>AX848473     Corp</t>
  </si>
  <si>
    <t>LGCHM 3 ¼ 10/15/24</t>
  </si>
  <si>
    <t>USY52758AC63</t>
  </si>
  <si>
    <t>AR022483     Corp</t>
  </si>
  <si>
    <t>POLAND 1 ⅛ 08/07/26</t>
  </si>
  <si>
    <t>XS1766612672</t>
  </si>
  <si>
    <t>AN632098     Corp</t>
  </si>
  <si>
    <t>EIB 2 ⅜ 05/24/27</t>
  </si>
  <si>
    <t>US298785HM16</t>
  </si>
  <si>
    <t>AW693233     Corp</t>
  </si>
  <si>
    <t>RESFER 0 ⅞ 01/22/29</t>
  </si>
  <si>
    <t>XS1938381628</t>
  </si>
  <si>
    <t>JK504432     Corp</t>
  </si>
  <si>
    <t>NEDWBK 2 ⅜ 03/24/26</t>
  </si>
  <si>
    <t>US63983TBB08</t>
  </si>
  <si>
    <t>JK805642     Corp</t>
  </si>
  <si>
    <t>IBESM 1 ⅛ 04/21/26</t>
  </si>
  <si>
    <t>XS1398476793</t>
  </si>
  <si>
    <t>AV645353     Corp</t>
  </si>
  <si>
    <t>IBRD 0 ⅝ 11/22/27</t>
  </si>
  <si>
    <t>XS1912495691</t>
  </si>
  <si>
    <t>AS491511     Corp</t>
  </si>
  <si>
    <t>BBVASM 1 ⅜ 05/14/25</t>
  </si>
  <si>
    <t>XS1820037270</t>
  </si>
  <si>
    <t>AV898118     Corp</t>
  </si>
  <si>
    <t>HSBC 1 ½ 12/04/24</t>
  </si>
  <si>
    <t>XS1917601582</t>
  </si>
  <si>
    <t>AN529242     Corp</t>
  </si>
  <si>
    <t>KFW 0 ¼ 06/30/25</t>
  </si>
  <si>
    <t>XS1612940558</t>
  </si>
  <si>
    <t>ZO512236     Corp</t>
  </si>
  <si>
    <t>VW 0 ⅞ 09/22/28</t>
  </si>
  <si>
    <t>XS2234567233</t>
  </si>
  <si>
    <t>EK471087     Corp</t>
  </si>
  <si>
    <t>EIB 1 ¼ 11/13/26</t>
  </si>
  <si>
    <t>XS1107718279</t>
  </si>
  <si>
    <t>AV923058     Corp</t>
  </si>
  <si>
    <t>ACAFP 0 ¾ 12/05/23</t>
  </si>
  <si>
    <t>FR0013385515</t>
  </si>
  <si>
    <t>ZO037312     Corp</t>
  </si>
  <si>
    <t>KFW 0 ¾ 09/30/30</t>
  </si>
  <si>
    <t>US500769JG03</t>
  </si>
  <si>
    <t>ZR909953     Corp</t>
  </si>
  <si>
    <t>EIB 1 ⅝ 10/09/29</t>
  </si>
  <si>
    <t>US298785JA59</t>
  </si>
  <si>
    <t>ZR886645     Corp</t>
  </si>
  <si>
    <t>SANTAN 0.3 10/04/26</t>
  </si>
  <si>
    <t>XS2063247915</t>
  </si>
  <si>
    <t>ZQ804320     Corp</t>
  </si>
  <si>
    <t>ACACB 0.05 12/06/29</t>
  </si>
  <si>
    <t>FR0013465010</t>
  </si>
  <si>
    <t>BO485186     Corp</t>
  </si>
  <si>
    <t>ISPIM 0 ¾ 03/16/28</t>
  </si>
  <si>
    <t>XS2317069685</t>
  </si>
  <si>
    <t>AM114699     Corp</t>
  </si>
  <si>
    <t>EIB 0 ½ 07/19/22</t>
  </si>
  <si>
    <t>XS1551293019</t>
  </si>
  <si>
    <t>ZQ173576     Corp</t>
  </si>
  <si>
    <t>ENGIFP 0 ½ 10/24/30</t>
  </si>
  <si>
    <t>FR0013455813</t>
  </si>
  <si>
    <t>LW722022     Corp</t>
  </si>
  <si>
    <t>BCHINA 2 ¼ 07/12/21</t>
  </si>
  <si>
    <t>XS1437622977</t>
  </si>
  <si>
    <t>ZP606260     Corp</t>
  </si>
  <si>
    <t>CHILE 1 ¼ 01/29/40</t>
  </si>
  <si>
    <t>XS2108987517</t>
  </si>
  <si>
    <t>BJ595185     Corp</t>
  </si>
  <si>
    <t>BPCECB 0.01 05/27/30</t>
  </si>
  <si>
    <t>FR0013514502</t>
  </si>
  <si>
    <t>ZO434254     Corp</t>
  </si>
  <si>
    <t>SECO 1.74 09/17/25</t>
  </si>
  <si>
    <t>XS2203995670</t>
  </si>
  <si>
    <t>AZ855651     Corp</t>
  </si>
  <si>
    <t>EIB 0 ¾ 11/15/24</t>
  </si>
  <si>
    <t>XS2036242803</t>
  </si>
  <si>
    <t>AV657269     Corp</t>
  </si>
  <si>
    <t>BXP 4 ½ 12/01/28</t>
  </si>
  <si>
    <t>US10112RBA14</t>
  </si>
  <si>
    <t>AO301102     Corp</t>
  </si>
  <si>
    <t>RESFER 2 ¼ 12/20/47</t>
  </si>
  <si>
    <t>XS1648462023</t>
  </si>
  <si>
    <t>BN296404     Corp</t>
  </si>
  <si>
    <t>EIB 0 ¾ 07/15/27</t>
  </si>
  <si>
    <t>AU3CB0277077</t>
  </si>
  <si>
    <t>AZ132469     Corp</t>
  </si>
  <si>
    <t>BXP 3.4 06/21/29</t>
  </si>
  <si>
    <t>US10112RBB96</t>
  </si>
  <si>
    <t>ZO515059     Corp</t>
  </si>
  <si>
    <t>AQNCN 2.05 09/15/30</t>
  </si>
  <si>
    <t>US531546AB51</t>
  </si>
  <si>
    <t>AV504231     Corp</t>
  </si>
  <si>
    <t>DUK 3.95 11/15/28</t>
  </si>
  <si>
    <t>US26442CAX20</t>
  </si>
  <si>
    <t>BM664110     Corp</t>
  </si>
  <si>
    <t>AES 1 ⅜ 01/15/26</t>
  </si>
  <si>
    <t>US00130HCD52</t>
  </si>
  <si>
    <t>JV769441     Corp</t>
  </si>
  <si>
    <t>ONT 1.95 01/27/23</t>
  </si>
  <si>
    <t>CA68323ADL58</t>
  </si>
  <si>
    <t>BH396431     Corp</t>
  </si>
  <si>
    <t>ED 3.95 04/01/50</t>
  </si>
  <si>
    <t>US209111FY40</t>
  </si>
  <si>
    <t>ZQ473372     Corp</t>
  </si>
  <si>
    <t>DRE 2 ⅞ 11/15/29</t>
  </si>
  <si>
    <t>US26441YBC03</t>
  </si>
  <si>
    <t>BO398060     Corp</t>
  </si>
  <si>
    <t>DAIGR 0 ¾ 03/11/33</t>
  </si>
  <si>
    <t>DE000A3H3JM4</t>
  </si>
  <si>
    <t>AU588938     Corp</t>
  </si>
  <si>
    <t>ASIA 3 ⅛ 09/26/28</t>
  </si>
  <si>
    <t>US045167EJ82</t>
  </si>
  <si>
    <t>ZS751780     Corp</t>
  </si>
  <si>
    <t>TENN 1 ½ 06/03/39</t>
  </si>
  <si>
    <t>XS2002491863</t>
  </si>
  <si>
    <t>ZP388749     Corp</t>
  </si>
  <si>
    <t>EOANGR 0 ⅜ 09/29/27</t>
  </si>
  <si>
    <t>XS2103014291</t>
  </si>
  <si>
    <t>AX076550     Corp</t>
  </si>
  <si>
    <t>IBESM 3 ¼ PERP</t>
  </si>
  <si>
    <t>XS1890845875</t>
  </si>
  <si>
    <t>AW770805     Corp</t>
  </si>
  <si>
    <t>ENGIFP 3 ¼ PERP</t>
  </si>
  <si>
    <t>FR0013398229</t>
  </si>
  <si>
    <t>BK400989     Corp</t>
  </si>
  <si>
    <t>ASSGEN 2.429 07/14/31</t>
  </si>
  <si>
    <t>XS2201857534</t>
  </si>
  <si>
    <t>QZ796276     Corp</t>
  </si>
  <si>
    <t>RESFER 1 11/09/31</t>
  </si>
  <si>
    <t>XS1514051694</t>
  </si>
  <si>
    <t>BH621660     Corp</t>
  </si>
  <si>
    <t>EDPPL 1 ⅝ 04/15/27</t>
  </si>
  <si>
    <t>PTEDPNOM0015</t>
  </si>
  <si>
    <t>AS149644     Corp</t>
  </si>
  <si>
    <t>BHH 1 ½ 04/18/28</t>
  </si>
  <si>
    <t>DE000BHY0GB5</t>
  </si>
  <si>
    <t>ZS186581     Corp</t>
  </si>
  <si>
    <t>FRLBP 1 ⅜ 04/24/29</t>
  </si>
  <si>
    <t>FR0013415692</t>
  </si>
  <si>
    <t>AT238967     Corp</t>
  </si>
  <si>
    <t>IBESM 1 ¼ 10/28/26</t>
  </si>
  <si>
    <t>XS1847692636</t>
  </si>
  <si>
    <t>AW693557     Corp</t>
  </si>
  <si>
    <t>ENELIM 1 ½ 07/21/25</t>
  </si>
  <si>
    <t>XS1937665955</t>
  </si>
  <si>
    <t>AW532170     Corp</t>
  </si>
  <si>
    <t>ASIA 2.45 01/17/24</t>
  </si>
  <si>
    <t>AU3CB0259919</t>
  </si>
  <si>
    <t>BJ818850     Corp</t>
  </si>
  <si>
    <t>GRTCN 3.062 06/04/27</t>
  </si>
  <si>
    <t>CA387427AH09</t>
  </si>
  <si>
    <t>AO147927     Corp</t>
  </si>
  <si>
    <t>EIB 1 ½ 11/15/47</t>
  </si>
  <si>
    <t>XS1641457277</t>
  </si>
  <si>
    <t>BK143862     Corp</t>
  </si>
  <si>
    <t>SANTAN 1 ⅛ 06/23/27</t>
  </si>
  <si>
    <t>XS2194370727</t>
  </si>
  <si>
    <t>ZO512237     Corp</t>
  </si>
  <si>
    <t>VW 1 ¼ 09/23/32</t>
  </si>
  <si>
    <t>XS2234567662</t>
  </si>
  <si>
    <t>AS180185     Corp</t>
  </si>
  <si>
    <t>ABNANV 0 ⅞ 04/22/25</t>
  </si>
  <si>
    <t>XS1808739459</t>
  </si>
  <si>
    <t>AM677374     Corp</t>
  </si>
  <si>
    <t>IBESM 1 03/07/25</t>
  </si>
  <si>
    <t>XS1575444622</t>
  </si>
  <si>
    <t>AZ127716     Corp</t>
  </si>
  <si>
    <t>BBVASM 1 06/21/26</t>
  </si>
  <si>
    <t>XS2013745703</t>
  </si>
  <si>
    <t>AX351695     Corp</t>
  </si>
  <si>
    <t>BNP 1 ⅛ 08/28/24</t>
  </si>
  <si>
    <t>FR0013405537</t>
  </si>
  <si>
    <t>BH496002     Corp</t>
  </si>
  <si>
    <t>IBESM 0 ⅞ 06/16/25</t>
  </si>
  <si>
    <t>XS2153405118</t>
  </si>
  <si>
    <t>AP935581     Corp</t>
  </si>
  <si>
    <t>NTGYSM 0 ⅞ 05/15/25</t>
  </si>
  <si>
    <t>XS1718393439</t>
  </si>
  <si>
    <t>AM870078     Corp</t>
  </si>
  <si>
    <t>ENGIFP 0 ⅞ 03/27/24</t>
  </si>
  <si>
    <t>FR0013245859</t>
  </si>
  <si>
    <t>BJ326324     Corp</t>
  </si>
  <si>
    <t>SBAB 0 ½ 05/13/25</t>
  </si>
  <si>
    <t>XS2173114542</t>
  </si>
  <si>
    <t>AU573172     Corp</t>
  </si>
  <si>
    <t>MUFG 0.98 10/09/23</t>
  </si>
  <si>
    <t>XS1890709774</t>
  </si>
  <si>
    <t>AQ026565     Corp</t>
  </si>
  <si>
    <t>IBESM 1 ⅞ PERP</t>
  </si>
  <si>
    <t>XS1721244371</t>
  </si>
  <si>
    <t>AQ253532     Corp</t>
  </si>
  <si>
    <t>FERROV 0 ⅞ 12/07/23</t>
  </si>
  <si>
    <t>XS1732400319</t>
  </si>
  <si>
    <t>ZO315619     Corp</t>
  </si>
  <si>
    <t>DAIGR 0 ¾ 09/10/30</t>
  </si>
  <si>
    <t>DE000A289QR9</t>
  </si>
  <si>
    <t>AS959282     Corp</t>
  </si>
  <si>
    <t>KBCBB 0 ⅞ 06/27/23</t>
  </si>
  <si>
    <t>BE0002602804</t>
  </si>
  <si>
    <t>ZO494878     Corp</t>
  </si>
  <si>
    <t>SOCGEN 0 ⅞ 09/22/28</t>
  </si>
  <si>
    <t>FR0013536661</t>
  </si>
  <si>
    <t>AU191713     Corp</t>
  </si>
  <si>
    <t>NAB 0 ⅝ 08/30/23</t>
  </si>
  <si>
    <t>XS1872032369</t>
  </si>
  <si>
    <t>QZ498944     Corp</t>
  </si>
  <si>
    <t>IBESM 0 ⅜ 09/15/25</t>
  </si>
  <si>
    <t>XS1490726590</t>
  </si>
  <si>
    <t>ZP626185     Corp</t>
  </si>
  <si>
    <t>LBBW 1 ½ 02/03/25</t>
  </si>
  <si>
    <t>DE000LB2CQX3</t>
  </si>
  <si>
    <t>ZQ804339     Corp</t>
  </si>
  <si>
    <t>BNP 0 ½ 06/04/26</t>
  </si>
  <si>
    <t>FR0013465358</t>
  </si>
  <si>
    <t>ZS667525     Corp</t>
  </si>
  <si>
    <t>LBBW 0 ⅜ 05/24/24</t>
  </si>
  <si>
    <t>DE000LB2CHW4</t>
  </si>
  <si>
    <t>AZ105124     Corp</t>
  </si>
  <si>
    <t>CDCEPS 0 06/19/24</t>
  </si>
  <si>
    <t>FR0013426426</t>
  </si>
  <si>
    <t>AZ696049     Corp</t>
  </si>
  <si>
    <t>LBBW 0 ⅜ 07/29/26</t>
  </si>
  <si>
    <t>DE000LB2CLH7</t>
  </si>
  <si>
    <t>ZQ466240     Corp</t>
  </si>
  <si>
    <t>CAFFIL 0.1 11/13/29</t>
  </si>
  <si>
    <t>FR0013459757</t>
  </si>
  <si>
    <t>ZQ099083     Corp</t>
  </si>
  <si>
    <t>ACAFP 0 ⅜ 10/21/25</t>
  </si>
  <si>
    <t>XS2067135421</t>
  </si>
  <si>
    <t>BN868313     Corp</t>
  </si>
  <si>
    <t>IBESM 1.45 PERP</t>
  </si>
  <si>
    <t>XS2295335413</t>
  </si>
  <si>
    <t>AZ851450     Corp</t>
  </si>
  <si>
    <t>ENBW 1 ⅝ 08/05/79</t>
  </si>
  <si>
    <t>XS2035564629</t>
  </si>
  <si>
    <t>BN868003     Corp</t>
  </si>
  <si>
    <t>IBESM 1.825 PERP</t>
  </si>
  <si>
    <t>XS2295333988</t>
  </si>
  <si>
    <t>JK137360     Corp</t>
  </si>
  <si>
    <t>AAPL 2.85 02/23/23</t>
  </si>
  <si>
    <t>US037833BU32</t>
  </si>
  <si>
    <t>BM658536     Corp</t>
  </si>
  <si>
    <t>ENGIFP 1 ½ PERP</t>
  </si>
  <si>
    <t>FR0014000RR2</t>
  </si>
  <si>
    <t>AW852461     Corp</t>
  </si>
  <si>
    <t>C 0 ½ 01/29/22</t>
  </si>
  <si>
    <t>XS1939355753</t>
  </si>
  <si>
    <t>ZP763225     Corp</t>
  </si>
  <si>
    <t>SOCSFH 0.01 02/11/30</t>
  </si>
  <si>
    <t>FR0013481207</t>
  </si>
  <si>
    <t>BK184875     Corp</t>
  </si>
  <si>
    <t>IDF 0.1 07/02/30</t>
  </si>
  <si>
    <t>FR0013521382</t>
  </si>
  <si>
    <t>BM371311     Corp</t>
  </si>
  <si>
    <t>CABKSM 0 ⅜ 11/18/26</t>
  </si>
  <si>
    <t>XS2258971071</t>
  </si>
  <si>
    <t>EJ933029     Corp</t>
  </si>
  <si>
    <t>EDF 2 ¼ 04/27/21</t>
  </si>
  <si>
    <t>FR0011637586</t>
  </si>
  <si>
    <t>BO484572     Corp</t>
  </si>
  <si>
    <t>CABKSM 1 ¼ 06/18/31</t>
  </si>
  <si>
    <t>XS2310118976</t>
  </si>
  <si>
    <t>ZO476294     Corp</t>
  </si>
  <si>
    <t>DLR 1 01/15/32</t>
  </si>
  <si>
    <t>XS2232115423</t>
  </si>
  <si>
    <t>ZO745733     Corp</t>
  </si>
  <si>
    <t>BFCM 0.1 10/08/27</t>
  </si>
  <si>
    <t>FR00140003P3</t>
  </si>
  <si>
    <t>BO084078     Corp</t>
  </si>
  <si>
    <t>LPTY 0 ¼ 02/23/26</t>
  </si>
  <si>
    <t>XS2305244241</t>
  </si>
  <si>
    <t>AS750078     Corp</t>
  </si>
  <si>
    <t>TENN 2 06/05/34</t>
  </si>
  <si>
    <t>XS1828037827</t>
  </si>
  <si>
    <t>BN868143     Corp</t>
  </si>
  <si>
    <t>CABKSM 0 ½ 02/09/29</t>
  </si>
  <si>
    <t>XS2297549391</t>
  </si>
  <si>
    <t>BJ147546     Corp</t>
  </si>
  <si>
    <t>MADRID 0.827 07/30/27</t>
  </si>
  <si>
    <t>ES0000101966</t>
  </si>
  <si>
    <t>AV387858     Corp</t>
  </si>
  <si>
    <t>PRIFII 2 ⅜ 11/14/30</t>
  </si>
  <si>
    <t>XS1904690341</t>
  </si>
  <si>
    <t>BN333434     Corp</t>
  </si>
  <si>
    <t>DLR 0 ⅝ 07/15/31</t>
  </si>
  <si>
    <t>XS2280835260</t>
  </si>
  <si>
    <t>AZ169276     Corp</t>
  </si>
  <si>
    <t>KORELE 2 ½ 06/24/24</t>
  </si>
  <si>
    <t>USY4907LAA09</t>
  </si>
  <si>
    <t>BH249921     Corp</t>
  </si>
  <si>
    <t>ES 3.95 04/01/30</t>
  </si>
  <si>
    <t>US67021CAP23</t>
  </si>
  <si>
    <t>AX185717     Corp</t>
  </si>
  <si>
    <t>Q 2 ¼ 02/22/24</t>
  </si>
  <si>
    <t>CA748148RY18</t>
  </si>
  <si>
    <t>AS750394     Corp</t>
  </si>
  <si>
    <t>EIB 1 ⅛ 11/15/32</t>
  </si>
  <si>
    <t>XS1828046570</t>
  </si>
  <si>
    <t>BH990369     Corp</t>
  </si>
  <si>
    <t>EIBKOR 0.829 04/27/25</t>
  </si>
  <si>
    <t>XS2158820477</t>
  </si>
  <si>
    <t>AO574637     Corp</t>
  </si>
  <si>
    <t>ASIA 1 ⅞ 08/10/22</t>
  </si>
  <si>
    <t>US045167EB56</t>
  </si>
  <si>
    <t>BH635648     Corp</t>
  </si>
  <si>
    <t>AGR 3.2 04/15/25</t>
  </si>
  <si>
    <t>US05351WAC73</t>
  </si>
  <si>
    <t>ZO639836     Corp</t>
  </si>
  <si>
    <t>CTPBVV 2 ⅛ 10/01/25</t>
  </si>
  <si>
    <t>XS2238342484</t>
  </si>
  <si>
    <t>AP344460     Corp</t>
  </si>
  <si>
    <t>EBRD 1 ⅞ 07/15/21</t>
  </si>
  <si>
    <t>US29874QDG64</t>
  </si>
  <si>
    <t>BK824533     Corp</t>
  </si>
  <si>
    <t>FTSCN 1 ½ 08/01/30</t>
  </si>
  <si>
    <t>US898813AS93</t>
  </si>
  <si>
    <t>ZO729371     Corp</t>
  </si>
  <si>
    <t>GSWITC 1 ⅜ 10/07/30</t>
  </si>
  <si>
    <t>XS2241825111</t>
  </si>
  <si>
    <t>AZ988006     Corp</t>
  </si>
  <si>
    <t>XEL 3.2 03/01/50</t>
  </si>
  <si>
    <t>US744448CS82</t>
  </si>
  <si>
    <t>AX501921     Corp</t>
  </si>
  <si>
    <t>DUK 3.45 03/15/29</t>
  </si>
  <si>
    <t>US26442UAH77</t>
  </si>
  <si>
    <t>AT074652     Corp</t>
  </si>
  <si>
    <t>CPPIBC 3 06/15/28</t>
  </si>
  <si>
    <t>CA12593CAF82</t>
  </si>
  <si>
    <t>AW874512     Corp</t>
  </si>
  <si>
    <t>CPPIBC 0 ⅞ 02/06/29</t>
  </si>
  <si>
    <t>XS1945965611</t>
  </si>
  <si>
    <t>AT043533     Corp</t>
  </si>
  <si>
    <t>NAB 3 ⅝ 06/20/23</t>
  </si>
  <si>
    <t>US63254ABA51</t>
  </si>
  <si>
    <t>AT115853     Corp</t>
  </si>
  <si>
    <t>KOMMUN 0 ¾ 07/05/28</t>
  </si>
  <si>
    <t>XS1851226891</t>
  </si>
  <si>
    <t>AP306166     Corp</t>
  </si>
  <si>
    <t>KUNTA 0 ¾ 09/07/27</t>
  </si>
  <si>
    <t>XS1692485912</t>
  </si>
  <si>
    <t>AT115970     Corp</t>
  </si>
  <si>
    <t>XEL 4.1 06/15/48</t>
  </si>
  <si>
    <t>US744448CQ27</t>
  </si>
  <si>
    <t>QZ716027     Corp</t>
  </si>
  <si>
    <t>EIB 0 ½ 11/13/37</t>
  </si>
  <si>
    <t>XS1500338618</t>
  </si>
  <si>
    <t>BH472675     Corp</t>
  </si>
  <si>
    <t>EOANGR 1 10/07/25</t>
  </si>
  <si>
    <t>XS2152899584</t>
  </si>
  <si>
    <t>AX646632     Corp</t>
  </si>
  <si>
    <t>ARE 3.8 04/15/26</t>
  </si>
  <si>
    <t>US015271AP43</t>
  </si>
  <si>
    <t>AN942483     Corp</t>
  </si>
  <si>
    <t>TENN 0 ¾ 06/26/25</t>
  </si>
  <si>
    <t>XS1632897762</t>
  </si>
  <si>
    <t>AZ321264     Corp</t>
  </si>
  <si>
    <t>PRIFII 0 ⅞ 07/09/29</t>
  </si>
  <si>
    <t>XS2021462440</t>
  </si>
  <si>
    <t>AO952751     Corp</t>
  </si>
  <si>
    <t>SSELN 0 ⅞ 09/06/25</t>
  </si>
  <si>
    <t>XS1676952481</t>
  </si>
  <si>
    <t>ZQ173809     Corp</t>
  </si>
  <si>
    <t>CPIPGR 1 ⅝ 04/23/27</t>
  </si>
  <si>
    <t>XS2069407786</t>
  </si>
  <si>
    <t>BK825549     Corp</t>
  </si>
  <si>
    <t>PDM 3.15 08/15/30</t>
  </si>
  <si>
    <t>US720198AE09</t>
  </si>
  <si>
    <t>LW284636     Corp</t>
  </si>
  <si>
    <t>NIB 0 ⅛ 06/10/24</t>
  </si>
  <si>
    <t>XS1431730388</t>
  </si>
  <si>
    <t>BJ368392     Corp</t>
  </si>
  <si>
    <t>C 1.678 05/15/24</t>
  </si>
  <si>
    <t>US172967MR94</t>
  </si>
  <si>
    <t>LW103897     Corp</t>
  </si>
  <si>
    <t>KFW 0.05 05/30/24</t>
  </si>
  <si>
    <t>XS1414146669</t>
  </si>
  <si>
    <t>AM259043     Corp</t>
  </si>
  <si>
    <t>BRKHEC 3.95 08/01/47</t>
  </si>
  <si>
    <t>US595620AR65</t>
  </si>
  <si>
    <t>ZQ803684     Corp</t>
  </si>
  <si>
    <t>ISDB 0.037 12/04/24</t>
  </si>
  <si>
    <t>XS2089242064</t>
  </si>
  <si>
    <t>ZR253310     Corp</t>
  </si>
  <si>
    <t>EOANGR 0 08/28/24</t>
  </si>
  <si>
    <t>XS2047500769</t>
  </si>
  <si>
    <t>ZS185495     Corp</t>
  </si>
  <si>
    <t>ICBCAS 0 ¼ 04/25/22</t>
  </si>
  <si>
    <t>XS1982690858</t>
  </si>
  <si>
    <t>ZO473417     Corp</t>
  </si>
  <si>
    <t>BCHINA 0.95 09/21/23</t>
  </si>
  <si>
    <t>XS2231589784</t>
  </si>
  <si>
    <t>BN450453     Corp</t>
  </si>
  <si>
    <t>KDB 0.4 06/19/24</t>
  </si>
  <si>
    <t>US500630DF23</t>
  </si>
  <si>
    <t>BM447308     Corp</t>
  </si>
  <si>
    <t>UPMFH 0 ⅛ 11/19/28</t>
  </si>
  <si>
    <t>XS2257961818</t>
  </si>
  <si>
    <t>BM658258     Corp</t>
  </si>
  <si>
    <t>ONTTFT 0.05 11/25/30</t>
  </si>
  <si>
    <t>XS2259210677</t>
  </si>
  <si>
    <t>BN005955     Corp</t>
  </si>
  <si>
    <t>REIUCN 1.974 06/15/26</t>
  </si>
  <si>
    <t>CA766910BG73</t>
  </si>
  <si>
    <t>ZO755224     Corp</t>
  </si>
  <si>
    <t>AEE 2 ⅝ 03/15/51</t>
  </si>
  <si>
    <t>US906548CS94</t>
  </si>
  <si>
    <t>EK535315     Corp</t>
  </si>
  <si>
    <t>EIB 2 ½ 10/15/24</t>
  </si>
  <si>
    <t>US298785GQ39</t>
  </si>
  <si>
    <t>BO383766     Corp</t>
  </si>
  <si>
    <t>BKIR 0 ⅜ 05/10/27</t>
  </si>
  <si>
    <t>XS2311407352</t>
  </si>
  <si>
    <t>BJ931860     Corp</t>
  </si>
  <si>
    <t>XEL 2.6 06/01/51</t>
  </si>
  <si>
    <t>US665772CS69</t>
  </si>
  <si>
    <t>AO574638     Corp</t>
  </si>
  <si>
    <t>ASIA 2 ⅜ 08/10/27</t>
  </si>
  <si>
    <t>US045167EC30</t>
  </si>
  <si>
    <t>AM908330     Corp</t>
  </si>
  <si>
    <t>RESFER 1 ⅞ 03/30/34</t>
  </si>
  <si>
    <t>XS1588061777</t>
  </si>
  <si>
    <t>BH552633     Corp</t>
  </si>
  <si>
    <t>LPTY 3 ½ 04/09/25</t>
  </si>
  <si>
    <t>XS2155365641</t>
  </si>
  <si>
    <t>BH168338     Corp</t>
  </si>
  <si>
    <t>ENGIFP 2 ⅛ 03/30/32</t>
  </si>
  <si>
    <t>FR0013504693</t>
  </si>
  <si>
    <t>ZQ969334     Corp</t>
  </si>
  <si>
    <t>WELL 2.7 02/15/27</t>
  </si>
  <si>
    <t>US95040QAK04</t>
  </si>
  <si>
    <t>ZR989980     Corp</t>
  </si>
  <si>
    <t>NRWBK 0 10/15/29</t>
  </si>
  <si>
    <t>DE000NWB0AH9</t>
  </si>
  <si>
    <t>AN364227     Corp</t>
  </si>
  <si>
    <t>KPERM 3.15 05/01/27</t>
  </si>
  <si>
    <t>US48305QAC78</t>
  </si>
  <si>
    <t>AU927502     Corp</t>
  </si>
  <si>
    <t>LUCSHI 1 ½ 11/05/30</t>
  </si>
  <si>
    <t>XS1900101046</t>
  </si>
  <si>
    <t>AX170782     Corp</t>
  </si>
  <si>
    <t>DTE 3.95 03/01/49</t>
  </si>
  <si>
    <t>US23338VAJ52</t>
  </si>
  <si>
    <t>ZO816232     Corp</t>
  </si>
  <si>
    <t>KUNTA 0 10/14/30</t>
  </si>
  <si>
    <t>XS2242924491</t>
  </si>
  <si>
    <t>AQ078169     Corp</t>
  </si>
  <si>
    <t>ORSTED 1 ½ 11/26/29</t>
  </si>
  <si>
    <t>XS1721760541</t>
  </si>
  <si>
    <t>AV852432     Corp</t>
  </si>
  <si>
    <t>FRPTT 1.45 11/30/28</t>
  </si>
  <si>
    <t>FR0013384567</t>
  </si>
  <si>
    <t>AN942482     Corp</t>
  </si>
  <si>
    <t>TENN 1 ⅜ 06/26/29</t>
  </si>
  <si>
    <t>XS1632897929</t>
  </si>
  <si>
    <t>LW423723     Corp</t>
  </si>
  <si>
    <t>SO 1.85 06/20/26</t>
  </si>
  <si>
    <t>XS1435056426</t>
  </si>
  <si>
    <t>AS258743     Corp</t>
  </si>
  <si>
    <t>EIB 2 ⅞ 06/13/25</t>
  </si>
  <si>
    <t>US29878TDB70</t>
  </si>
  <si>
    <t>AM870277     Corp</t>
  </si>
  <si>
    <t>ENGIFP 1 ½ 03/27/28</t>
  </si>
  <si>
    <t>FR0013245867</t>
  </si>
  <si>
    <t>AU904085     Corp</t>
  </si>
  <si>
    <t>EDPPL 1 ⅞ 10/13/25</t>
  </si>
  <si>
    <t>XS1893621026</t>
  </si>
  <si>
    <t>AP219765     Corp</t>
  </si>
  <si>
    <t>ENGIFP 1 ⅜ 02/28/29</t>
  </si>
  <si>
    <t>FR0013284254</t>
  </si>
  <si>
    <t>AZ170300     Corp</t>
  </si>
  <si>
    <t>ENGIFP 1 ⅜ 06/21/39</t>
  </si>
  <si>
    <t>FR0013428513</t>
  </si>
  <si>
    <t>AU588565     Corp</t>
  </si>
  <si>
    <t>SBIIN 4 ½ 09/28/23</t>
  </si>
  <si>
    <t>XS1856795510</t>
  </si>
  <si>
    <t>AU270928     Corp</t>
  </si>
  <si>
    <t>SSELN 1 ⅜ 09/04/27</t>
  </si>
  <si>
    <t>XS1875284702</t>
  </si>
  <si>
    <t>ZQ259068     Corp</t>
  </si>
  <si>
    <t>MAFUAE 3.9325 02/28/30</t>
  </si>
  <si>
    <t>XS2069310865</t>
  </si>
  <si>
    <t>ZS990366     Corp</t>
  </si>
  <si>
    <t>ESBIRE 1 ⅛ 06/11/30</t>
  </si>
  <si>
    <t>XS2009861480</t>
  </si>
  <si>
    <t>UV650603     Corp</t>
  </si>
  <si>
    <t>NEDWBK 1 09/03/25</t>
  </si>
  <si>
    <t>XS1284550941</t>
  </si>
  <si>
    <t>ZR744499     Corp</t>
  </si>
  <si>
    <t>ASSGEN 2.124 10/01/30</t>
  </si>
  <si>
    <t>XS2056491587</t>
  </si>
  <si>
    <t>ZS539336     Corp</t>
  </si>
  <si>
    <t>HKINTL 2 ½ 05/28/24</t>
  </si>
  <si>
    <t>US43858AAB61</t>
  </si>
  <si>
    <t>EK461168     Corp</t>
  </si>
  <si>
    <t>AGFRNC 1 ⅜ 09/17/24</t>
  </si>
  <si>
    <t>XS1111084718</t>
  </si>
  <si>
    <t>AR810587     Corp</t>
  </si>
  <si>
    <t>IBESM 2 ⅝ PERP</t>
  </si>
  <si>
    <t>XS1797138960</t>
  </si>
  <si>
    <t>ZP354475     Corp</t>
  </si>
  <si>
    <t>DLR 1 ½ 03/15/30</t>
  </si>
  <si>
    <t>XS2100664114</t>
  </si>
  <si>
    <t>ZS152838     Corp</t>
  </si>
  <si>
    <t>ADIFAL 0.95 04/30/27</t>
  </si>
  <si>
    <t>ES0200002048</t>
  </si>
  <si>
    <t>LW193388     Corp</t>
  </si>
  <si>
    <t>TENN 1 06/13/26</t>
  </si>
  <si>
    <t>XS1432384664</t>
  </si>
  <si>
    <t>BJ814357     Corp</t>
  </si>
  <si>
    <t>DB 1 ⅜ 06/10/26</t>
  </si>
  <si>
    <t>DE000DL19VD6</t>
  </si>
  <si>
    <t>AT115942     Corp</t>
  </si>
  <si>
    <t>XEL 3.7 06/15/28</t>
  </si>
  <si>
    <t>US744448CP44</t>
  </si>
  <si>
    <t>EK734791     Corp</t>
  </si>
  <si>
    <t>KBN 2 ⅛ 02/11/25</t>
  </si>
  <si>
    <t>US50048MBX74</t>
  </si>
  <si>
    <t>AV087947     Corp</t>
  </si>
  <si>
    <t>KFW 0 ½ 09/28/26</t>
  </si>
  <si>
    <t>XS1897340854</t>
  </si>
  <si>
    <t>BK539674     Corp</t>
  </si>
  <si>
    <t>DEVOBA 1 ¾ 10/22/30</t>
  </si>
  <si>
    <t>XS2202902636</t>
  </si>
  <si>
    <t>ZS751779     Corp</t>
  </si>
  <si>
    <t>TENN 0 ⅞ 06/03/30</t>
  </si>
  <si>
    <t>XS2002491780</t>
  </si>
  <si>
    <t>AX644233     Corp</t>
  </si>
  <si>
    <t>DANBNK 1 ⅝ 03/15/24</t>
  </si>
  <si>
    <t>XS1963849440</t>
  </si>
  <si>
    <t>AQ077157     Corp</t>
  </si>
  <si>
    <t>ORSTED 2 ¼ 11/24/17</t>
  </si>
  <si>
    <t>XS1720192696</t>
  </si>
  <si>
    <t>EK827245     Corp</t>
  </si>
  <si>
    <t>IDF 0 ⅝ 04/23/27</t>
  </si>
  <si>
    <t>FR0012685691</t>
  </si>
  <si>
    <t>ZQ707197     Corp</t>
  </si>
  <si>
    <t>CNPFP 2 07/27/50</t>
  </si>
  <si>
    <t>FR0013463775</t>
  </si>
  <si>
    <t>QZ467634     Corp</t>
  </si>
  <si>
    <t>MUFG 2.527 09/13/23</t>
  </si>
  <si>
    <t>US606822AH76</t>
  </si>
  <si>
    <t>ZS566362     Corp</t>
  </si>
  <si>
    <t>ORSTED 2 ⅛ 05/17/27</t>
  </si>
  <si>
    <t>XS1997070781</t>
  </si>
  <si>
    <t>AZ342180     Corp</t>
  </si>
  <si>
    <t>HERIM 0 ⅞ 07/05/27</t>
  </si>
  <si>
    <t>XS2020608548</t>
  </si>
  <si>
    <t>LW890763     Corp</t>
  </si>
  <si>
    <t>LINREI 2 ⅞ 07/21/26</t>
  </si>
  <si>
    <t>XS1453462076</t>
  </si>
  <si>
    <t>ZS023153     Corp</t>
  </si>
  <si>
    <t>UBIIM 1 ½ 04/10/24</t>
  </si>
  <si>
    <t>XS1979446843</t>
  </si>
  <si>
    <t>AQ162754     Corp</t>
  </si>
  <si>
    <t>CHGDNU 1 ⅝ 12/11/24</t>
  </si>
  <si>
    <t>XS1725553066</t>
  </si>
  <si>
    <t>AX354278     Corp</t>
  </si>
  <si>
    <t>LPTY 1 ⅜ 03/07/24</t>
  </si>
  <si>
    <t>XS1960260021</t>
  </si>
  <si>
    <t>AZ225948     Corp</t>
  </si>
  <si>
    <t>CHGDNU 2 ¾ 07/02/24</t>
  </si>
  <si>
    <t>XS2014454933</t>
  </si>
  <si>
    <t>ZS695123     Corp</t>
  </si>
  <si>
    <t>RURAIL 2.2 05/23/27</t>
  </si>
  <si>
    <t>XS1843437036</t>
  </si>
  <si>
    <t>BJ469587     Corp</t>
  </si>
  <si>
    <t>EOANGR 0 ⅞ 08/20/31</t>
  </si>
  <si>
    <t>XS2177580508</t>
  </si>
  <si>
    <t>ZO264339     Corp</t>
  </si>
  <si>
    <t>BACRED 1 09/08/27</t>
  </si>
  <si>
    <t>XS2227196404</t>
  </si>
  <si>
    <t>AZ677311     Corp</t>
  </si>
  <si>
    <t>MUFG 0.848 07/19/29</t>
  </si>
  <si>
    <t>XS2028900087</t>
  </si>
  <si>
    <t>AP238210     Corp</t>
  </si>
  <si>
    <t>SUMIBK 0.934 10/11/24</t>
  </si>
  <si>
    <t>XS1694219780</t>
  </si>
  <si>
    <t>AL433303     Corp</t>
  </si>
  <si>
    <t>IBESM 1 03/07/24</t>
  </si>
  <si>
    <t>XS1527758145</t>
  </si>
  <si>
    <t>AS149389     Corp</t>
  </si>
  <si>
    <t>BNP 1 04/17/24</t>
  </si>
  <si>
    <t>XS1808338542</t>
  </si>
  <si>
    <t>AP286509     Corp</t>
  </si>
  <si>
    <t>MIZUHO 0.956 10/16/24</t>
  </si>
  <si>
    <t>XS1691909920</t>
  </si>
  <si>
    <t>BJ601776     Corp</t>
  </si>
  <si>
    <t>NWG 2.359 05/22/24</t>
  </si>
  <si>
    <t>US780097BN03</t>
  </si>
  <si>
    <t>AU790744     Corp</t>
  </si>
  <si>
    <t>CMZB 1 ¼ 10/23/23</t>
  </si>
  <si>
    <t>DE000CZ40NG4</t>
  </si>
  <si>
    <t>ZS090332     Corp</t>
  </si>
  <si>
    <t>ABNANV 0 ½ 04/15/26</t>
  </si>
  <si>
    <t>XS1982037696</t>
  </si>
  <si>
    <t>AP889984     Corp</t>
  </si>
  <si>
    <t>WSTP 0 ⅝ 11/22/24</t>
  </si>
  <si>
    <t>XS1722859532</t>
  </si>
  <si>
    <t>ZO293548     Corp</t>
  </si>
  <si>
    <t>SABSM 1 ⅛ 03/11/27</t>
  </si>
  <si>
    <t>XS2228245838</t>
  </si>
  <si>
    <t>ZQ804479     Corp</t>
  </si>
  <si>
    <t>ORSTED 1 ¾ 12/09/19</t>
  </si>
  <si>
    <t>XS2010036874</t>
  </si>
  <si>
    <t>AN479269     Corp</t>
  </si>
  <si>
    <t>YANTZE 1.3 06/21/24</t>
  </si>
  <si>
    <t>XS1577956789</t>
  </si>
  <si>
    <t>AZ151068     Corp</t>
  </si>
  <si>
    <t>VATFAL 0 ½ 06/24/26</t>
  </si>
  <si>
    <t>XS2009891479</t>
  </si>
  <si>
    <t>AW711396     Corp</t>
  </si>
  <si>
    <t>KOMIPW 3 ⅜ 01/22/22</t>
  </si>
  <si>
    <t>XS1917957687</t>
  </si>
  <si>
    <t>AN993496     Corp</t>
  </si>
  <si>
    <t>ADIFAL 0.8 07/05/23</t>
  </si>
  <si>
    <t>ES0200002022</t>
  </si>
  <si>
    <t>ZS776430     Corp</t>
  </si>
  <si>
    <t>NDASS 0 ⅜ 05/28/26</t>
  </si>
  <si>
    <t>XS2003499386</t>
  </si>
  <si>
    <t>AZ131243     Corp</t>
  </si>
  <si>
    <t>RATPFP 0.35 06/20/29</t>
  </si>
  <si>
    <t>FR0013426731</t>
  </si>
  <si>
    <t>AU573164     Corp</t>
  </si>
  <si>
    <t>ALDFP 1 ¼ 10/11/22</t>
  </si>
  <si>
    <t>XS1892240281</t>
  </si>
  <si>
    <t>ZP354474     Corp</t>
  </si>
  <si>
    <t>DLR 0 ⅝ 07/15/25</t>
  </si>
  <si>
    <t>XS2100663579</t>
  </si>
  <si>
    <t>ZP389053     Corp</t>
  </si>
  <si>
    <t>REESM 0 ⅜ 07/24/28</t>
  </si>
  <si>
    <t>XS2103013210</t>
  </si>
  <si>
    <t>AV125836     Corp</t>
  </si>
  <si>
    <t>ENBW 1 ⅞ 10/31/33</t>
  </si>
  <si>
    <t>XS1901055472</t>
  </si>
  <si>
    <t>AZ566190     Corp</t>
  </si>
  <si>
    <t>SOCSFH 0 ⅛ 07/18/29</t>
  </si>
  <si>
    <t>FR0013434321</t>
  </si>
  <si>
    <t>ZQ578050     Corp</t>
  </si>
  <si>
    <t>KOMMUN 0 ⅝ 11/21/39</t>
  </si>
  <si>
    <t>XS2081058096</t>
  </si>
  <si>
    <t>ZP763331     Corp</t>
  </si>
  <si>
    <t>ADIFAL 0.55 04/30/30</t>
  </si>
  <si>
    <t>ES0200002055</t>
  </si>
  <si>
    <t>AX309030     Corp</t>
  </si>
  <si>
    <t>OPBANK 0 ⅜ 02/26/24</t>
  </si>
  <si>
    <t>XS1956022716</t>
  </si>
  <si>
    <t>ZO374125     Corp</t>
  </si>
  <si>
    <t>CDCEPS 0.01 09/15/25</t>
  </si>
  <si>
    <t>FR0013534443</t>
  </si>
  <si>
    <t>BJ418722     Corp</t>
  </si>
  <si>
    <t>CS 0.45 05/19/25</t>
  </si>
  <si>
    <t>XS2176686546</t>
  </si>
  <si>
    <t>ZS804180     Corp</t>
  </si>
  <si>
    <t>SUMIBK 0.465 05/30/24</t>
  </si>
  <si>
    <t>XS1998025008</t>
  </si>
  <si>
    <t>AQ711148     Corp</t>
  </si>
  <si>
    <t>ENGIFP 1 ⅜ PERP</t>
  </si>
  <si>
    <t>FR0013310505</t>
  </si>
  <si>
    <t>ZR723603     Corp</t>
  </si>
  <si>
    <t>SSELN 2 ¼ 09/27/35</t>
  </si>
  <si>
    <t>XS2057092236</t>
  </si>
  <si>
    <t>AT088448     Corp</t>
  </si>
  <si>
    <t>SHBASS 0 ⅜ 07/03/23</t>
  </si>
  <si>
    <t>XS1848875172</t>
  </si>
  <si>
    <t>AZ750036     Corp</t>
  </si>
  <si>
    <t>KFW 0 ⅞ 09/15/26</t>
  </si>
  <si>
    <t>XS2034715305</t>
  </si>
  <si>
    <t>LW254911     Corp</t>
  </si>
  <si>
    <t>SO 1 06/20/22</t>
  </si>
  <si>
    <t>XS1434560642</t>
  </si>
  <si>
    <t>ZQ237529     Corp</t>
  </si>
  <si>
    <t>RABOBK 0 ¼ 10/30/26</t>
  </si>
  <si>
    <t>XS2068969067</t>
  </si>
  <si>
    <t>ZO511740     Corp</t>
  </si>
  <si>
    <t>CMZB 0 ¾ 03/24/26</t>
  </si>
  <si>
    <t>DE000CB0HRQ9</t>
  </si>
  <si>
    <t>AZ170299     Corp</t>
  </si>
  <si>
    <t>ENGIFP 0 ⅜ 06/21/27</t>
  </si>
  <si>
    <t>FR0013428489</t>
  </si>
  <si>
    <t>BM059953     Corp</t>
  </si>
  <si>
    <t>ICO 0 04/30/26</t>
  </si>
  <si>
    <t>XS2250026734</t>
  </si>
  <si>
    <t>ZS302418     Corp</t>
  </si>
  <si>
    <t>RY 0 ¼ 05/02/24</t>
  </si>
  <si>
    <t>XS1989375412</t>
  </si>
  <si>
    <t>AN954452     Corp</t>
  </si>
  <si>
    <t>ISPIM 0 ⅞ 06/27/22</t>
  </si>
  <si>
    <t>XS1636000561</t>
  </si>
  <si>
    <t>AP887083     Corp</t>
  </si>
  <si>
    <t>BACR 0 ⅝ 11/14/23</t>
  </si>
  <si>
    <t>XS1716820029</t>
  </si>
  <si>
    <t>AL323414     Corp</t>
  </si>
  <si>
    <t>BNP 0 ½ 06/01/22</t>
  </si>
  <si>
    <t>XS1527753187</t>
  </si>
  <si>
    <t>ZS090558     Corp</t>
  </si>
  <si>
    <t>LGCHM 0 ½ 04/15/23</t>
  </si>
  <si>
    <t>XS1972557737</t>
  </si>
  <si>
    <t>AM598153     Corp</t>
  </si>
  <si>
    <t>NAB 0.35 09/07/22</t>
  </si>
  <si>
    <t>XS1575474371</t>
  </si>
  <si>
    <t>ZR545665     Corp</t>
  </si>
  <si>
    <t>EDPPL 0 ⅜ 09/16/26</t>
  </si>
  <si>
    <t>XS2053052895</t>
  </si>
  <si>
    <t>ZQ783296     Corp</t>
  </si>
  <si>
    <t>BPCEGP 0 ⅛ 12/04/24</t>
  </si>
  <si>
    <t>FR0013464930</t>
  </si>
  <si>
    <t>AP219759     Corp</t>
  </si>
  <si>
    <t>ENGIFP 0 ⅜ 02/28/23</t>
  </si>
  <si>
    <t>FR0013284247</t>
  </si>
  <si>
    <t>AZ851393     Corp</t>
  </si>
  <si>
    <t>ENBW 1 ⅛ 11/05/79</t>
  </si>
  <si>
    <t>XS2035564975</t>
  </si>
  <si>
    <t>AP657713     Corp</t>
  </si>
  <si>
    <t>SWEDA 0 ¼ 11/07/22</t>
  </si>
  <si>
    <t>XS1711933033</t>
  </si>
  <si>
    <t>AO010725     Corp</t>
  </si>
  <si>
    <t>NDASS 0.3 06/30/22</t>
  </si>
  <si>
    <t>XS1640493372</t>
  </si>
  <si>
    <t>ZP736255     Corp</t>
  </si>
  <si>
    <t>PLD 0 ⅜ 02/06/28</t>
  </si>
  <si>
    <t>XS2112475509</t>
  </si>
  <si>
    <t>ZR521339     Corp</t>
  </si>
  <si>
    <t>DEVOBA 0.01 09/16/24</t>
  </si>
  <si>
    <t>XS2052503872</t>
  </si>
  <si>
    <t>ZP763264     Corp</t>
  </si>
  <si>
    <t>BKTSM 0 ⅝ 10/06/27</t>
  </si>
  <si>
    <t>ES0213679JR9</t>
  </si>
  <si>
    <t>ZP453757     Corp</t>
  </si>
  <si>
    <t>NGGLN 0.19 01/20/25</t>
  </si>
  <si>
    <t>XS2104915033</t>
  </si>
  <si>
    <t>AM483017     Corp</t>
  </si>
  <si>
    <t>SEB 0.3 02/17/22</t>
  </si>
  <si>
    <t>XS1567475303</t>
  </si>
  <si>
    <t>AR523072     Corp</t>
  </si>
  <si>
    <t>TJRTGC 1 ⅝ 06/22/22</t>
  </si>
  <si>
    <t>XS1679505070</t>
  </si>
  <si>
    <t>ZQ101011     Corp</t>
  </si>
  <si>
    <t>ASIA 0 10/24/29</t>
  </si>
  <si>
    <t>XS2068071641</t>
  </si>
  <si>
    <t>AL704259     Corp</t>
  </si>
  <si>
    <t>POLAND 0 ½ 12/20/21</t>
  </si>
  <si>
    <t>XS1536786939</t>
  </si>
  <si>
    <t>BG571601     Corp</t>
  </si>
  <si>
    <t>VATFAL 0.05 10/15/25</t>
  </si>
  <si>
    <t>XS2133390521</t>
  </si>
  <si>
    <t>QZ519880     Corp</t>
  </si>
  <si>
    <t>EIB 1 ⅛ 09/16/21</t>
  </si>
  <si>
    <t>XS1490971634</t>
  </si>
  <si>
    <t>QZ616059     Corp</t>
  </si>
  <si>
    <t>RABOBK 0 ⅛ 10/11/21</t>
  </si>
  <si>
    <t>XS1502438820</t>
  </si>
  <si>
    <t>QZ605065     Corp</t>
  </si>
  <si>
    <t>SOCGEN 0 ⅛ 10/05/21</t>
  </si>
  <si>
    <t>XS1500337644</t>
  </si>
  <si>
    <t>AN566435     Corp</t>
  </si>
  <si>
    <t>KOMINS 1 ⅞ 06/01/21</t>
  </si>
  <si>
    <t>US50049GAB86</t>
  </si>
  <si>
    <t>BO016546     Corp</t>
  </si>
  <si>
    <t>ORSTED 1 ½ 02/18/21</t>
  </si>
  <si>
    <t>XS2293075680</t>
  </si>
  <si>
    <t>LW722029     Corp</t>
  </si>
  <si>
    <t>BCHINA 0 ¾ 07/12/21</t>
  </si>
  <si>
    <t>XS1437623355</t>
  </si>
  <si>
    <t>ZO492972     Corp</t>
  </si>
  <si>
    <t>QNBK 1 ⅝ 09/22/25</t>
  </si>
  <si>
    <t>XS2233188353</t>
  </si>
  <si>
    <t>BO485219     Corp</t>
  </si>
  <si>
    <t>PRIFII 0 ¾ 03/23/33</t>
  </si>
  <si>
    <t>XS2314657409</t>
  </si>
  <si>
    <t>ZR253311     Corp</t>
  </si>
  <si>
    <t>EOANGR 0.35 02/28/30</t>
  </si>
  <si>
    <t>XS2047500926</t>
  </si>
  <si>
    <t>BN890994     Corp</t>
  </si>
  <si>
    <t>BYLAN 0 ⅛ 02/10/28</t>
  </si>
  <si>
    <t>DE000BLB6JJ0</t>
  </si>
  <si>
    <t>ZP513290     Corp</t>
  </si>
  <si>
    <t>CLARHG 1 ⅞ 01/22/35</t>
  </si>
  <si>
    <t>XS2105779800</t>
  </si>
  <si>
    <t>BM755355     Corp</t>
  </si>
  <si>
    <t>SHBASS 0.01 12/02/27</t>
  </si>
  <si>
    <t>XS2265968284</t>
  </si>
  <si>
    <t>BM625047     Corp</t>
  </si>
  <si>
    <t>DGFP 0 11/27/28</t>
  </si>
  <si>
    <t>FR0014000PF1</t>
  </si>
  <si>
    <t>BN741007     Corp</t>
  </si>
  <si>
    <t>HKINTL 0 ⅝ 02/02/26</t>
  </si>
  <si>
    <t>US43858AAC45</t>
  </si>
  <si>
    <t>AX451553     Corp</t>
  </si>
  <si>
    <t>POLAND 2 03/08/49</t>
  </si>
  <si>
    <t>XS1960361720</t>
  </si>
  <si>
    <t>ZQ738084     Corp</t>
  </si>
  <si>
    <t>DUK 2 ½ 12/01/29</t>
  </si>
  <si>
    <t>US26444HAH49</t>
  </si>
  <si>
    <t>BN671851     Corp</t>
  </si>
  <si>
    <t>ACEIM 0 ¼ 07/28/30</t>
  </si>
  <si>
    <t>XS2292487076</t>
  </si>
  <si>
    <t>ZO531974     Corp</t>
  </si>
  <si>
    <t>EDPPL 1.71 01/24/28</t>
  </si>
  <si>
    <t>US26835PAH38</t>
  </si>
  <si>
    <t>BO128644     Corp</t>
  </si>
  <si>
    <t>INTNED 1 ⅛ 12/07/28</t>
  </si>
  <si>
    <t>XS2305598216</t>
  </si>
  <si>
    <t>BN741009     Corp</t>
  </si>
  <si>
    <t>HKINTL 1 ⅜ 02/02/31</t>
  </si>
  <si>
    <t>US43858AAD28</t>
  </si>
  <si>
    <t>BK842158     Corp</t>
  </si>
  <si>
    <t>PLD 1 ¼ 10/15/30</t>
  </si>
  <si>
    <t>US74340XBR17</t>
  </si>
  <si>
    <t>AW556514     Corp</t>
  </si>
  <si>
    <t>NRWBK 0 ⅝ 02/02/29</t>
  </si>
  <si>
    <t>DE000NWB0AG1</t>
  </si>
  <si>
    <t>AS448742     Corp</t>
  </si>
  <si>
    <t>DTE 4.05 05/15/48</t>
  </si>
  <si>
    <t>US23338VAH96</t>
  </si>
  <si>
    <t>BJ273951     Corp</t>
  </si>
  <si>
    <t>OTTAWA 2 ½ 05/11/51</t>
  </si>
  <si>
    <t>CA689551FG93</t>
  </si>
  <si>
    <t>BG586748     Corp</t>
  </si>
  <si>
    <t>REIUCN 2.361 03/10/27</t>
  </si>
  <si>
    <t>CA766910BF90</t>
  </si>
  <si>
    <t>AW544805     Corp</t>
  </si>
  <si>
    <t>BRKHEC 3.65 04/15/29</t>
  </si>
  <si>
    <t>US595620AT22</t>
  </si>
  <si>
    <t>AZ676668     Corp</t>
  </si>
  <si>
    <t>KFW 1 ½ 07/24/24</t>
  </si>
  <si>
    <t>AU3CB0265239</t>
  </si>
  <si>
    <t>AU586133     Corp</t>
  </si>
  <si>
    <t>BAMREP 4 ¼ 01/15/29</t>
  </si>
  <si>
    <t>CA11282ZAM01</t>
  </si>
  <si>
    <t>BM664134     Corp</t>
  </si>
  <si>
    <t>AES 2.45 01/15/31</t>
  </si>
  <si>
    <t>US00130HCF01</t>
  </si>
  <si>
    <t>ZO514532     Corp</t>
  </si>
  <si>
    <t>VZ 1 ½ 09/18/30</t>
  </si>
  <si>
    <t>US92343VFL36</t>
  </si>
  <si>
    <t>QZ844459     Corp</t>
  </si>
  <si>
    <t>TENN 1 ¼ 10/24/33</t>
  </si>
  <si>
    <t>XS1505568136</t>
  </si>
  <si>
    <t>BJ399734     Corp</t>
  </si>
  <si>
    <t>XEL 2.7 01/15/51</t>
  </si>
  <si>
    <t>US744448CU39</t>
  </si>
  <si>
    <t>AS750036     Corp</t>
  </si>
  <si>
    <t>TENN 1 ⅜ 06/05/28</t>
  </si>
  <si>
    <t>XS1828037587</t>
  </si>
  <si>
    <t>BH396430     Corp</t>
  </si>
  <si>
    <t>ED 3.35 04/01/30</t>
  </si>
  <si>
    <t>US209111FX66</t>
  </si>
  <si>
    <t>BK616140     Corp</t>
  </si>
  <si>
    <t>GWILN 2.95 07/29/26</t>
  </si>
  <si>
    <t>XS2208868914</t>
  </si>
  <si>
    <t>BO582278     Corp</t>
  </si>
  <si>
    <t>NDASS 0 ½ 03/19/31</t>
  </si>
  <si>
    <t>XS2321526480</t>
  </si>
  <si>
    <t>AX916607     Corp</t>
  </si>
  <si>
    <t>WOWAU 2.85 04/23/24</t>
  </si>
  <si>
    <t>AU3CB0262533</t>
  </si>
  <si>
    <t>EK801127     Corp</t>
  </si>
  <si>
    <t>ASIA 2 ⅛ 03/19/25</t>
  </si>
  <si>
    <t>US045167CY77</t>
  </si>
  <si>
    <t>AQ584068     Corp</t>
  </si>
  <si>
    <t>EIB 2.7 01/12/23</t>
  </si>
  <si>
    <t>AU3CB0249787</t>
  </si>
  <si>
    <t>ZR446662     Corp</t>
  </si>
  <si>
    <t>XEL 2.9 03/01/50</t>
  </si>
  <si>
    <t>US665772CR86</t>
  </si>
  <si>
    <t>BM011241     Corp</t>
  </si>
  <si>
    <t>LLCAU 3.4 10/27/27</t>
  </si>
  <si>
    <t>AU3CB0275550</t>
  </si>
  <si>
    <t>AO937572     Corp</t>
  </si>
  <si>
    <t>EDC 1.8 09/01/22</t>
  </si>
  <si>
    <t>CA30216BGV86</t>
  </si>
  <si>
    <t>ZR467147     Corp</t>
  </si>
  <si>
    <t>IFC 1 ⅜ 09/13/24</t>
  </si>
  <si>
    <t>CA45950KCQ19</t>
  </si>
  <si>
    <t>AV889953     Corp</t>
  </si>
  <si>
    <t>AFDB 3 12/06/21</t>
  </si>
  <si>
    <t>US00828EDF34</t>
  </si>
  <si>
    <t>ZO745731     Corp</t>
  </si>
  <si>
    <t>MIZUHO 0.214 10/07/25</t>
  </si>
  <si>
    <t>XS2241387252</t>
  </si>
  <si>
    <t>BK233784     Corp</t>
  </si>
  <si>
    <t>XYL 1.95 01/30/28</t>
  </si>
  <si>
    <t>US98419MAM29</t>
  </si>
  <si>
    <t>BJ444423     Corp</t>
  </si>
  <si>
    <t>EUROF 0.1 05/20/30</t>
  </si>
  <si>
    <t>XS2176621253</t>
  </si>
  <si>
    <t>BN942226     Corp</t>
  </si>
  <si>
    <t>VATFAL 0 ⅛ 02/12/29</t>
  </si>
  <si>
    <t>XS2297882644</t>
  </si>
  <si>
    <t>BO039173     Corp</t>
  </si>
  <si>
    <t>CTPBVV 0 ¾ 02/18/27</t>
  </si>
  <si>
    <t>XS2303052695</t>
  </si>
  <si>
    <t>AN168583     Corp</t>
  </si>
  <si>
    <t>KOMMUN 0 ¾ 05/18/27</t>
  </si>
  <si>
    <t>XS1622415674</t>
  </si>
  <si>
    <t>AX852185     Corp</t>
  </si>
  <si>
    <t>LNT 3.6 04/01/29</t>
  </si>
  <si>
    <t>US461070AQ74</t>
  </si>
  <si>
    <t>ZO394621     Corp</t>
  </si>
  <si>
    <t>PNW 2.65 09/15/50</t>
  </si>
  <si>
    <t>US040555DC57</t>
  </si>
  <si>
    <t>ZS646485     Corp</t>
  </si>
  <si>
    <t>ES 3 ¼ 05/15/29</t>
  </si>
  <si>
    <t>US67021CAN74</t>
  </si>
  <si>
    <t>AM850318     Corp</t>
  </si>
  <si>
    <t>QTC 3 03/22/24</t>
  </si>
  <si>
    <t>AU000XQLQAD1</t>
  </si>
  <si>
    <t>QJ144569     Corp</t>
  </si>
  <si>
    <t>NRWBK 0 ⅞ 11/10/25</t>
  </si>
  <si>
    <t>DE000NWB0AC0</t>
  </si>
  <si>
    <t>BG013054     Corp</t>
  </si>
  <si>
    <t>NRWBK 0 02/18/30</t>
  </si>
  <si>
    <t>DE000NWB0AJ5</t>
  </si>
  <si>
    <t>ZR900066     Corp</t>
  </si>
  <si>
    <t>BRKHEC 3.15 04/15/50</t>
  </si>
  <si>
    <t>US595620AV77</t>
  </si>
  <si>
    <t>ZP994294     Corp</t>
  </si>
  <si>
    <t>TOYOTA 2.15 02/13/30</t>
  </si>
  <si>
    <t>US89236TGU34</t>
  </si>
  <si>
    <t>LW344911     Corp</t>
  </si>
  <si>
    <t>TENN 1 ⅞ 06/13/36</t>
  </si>
  <si>
    <t>XS1432384409</t>
  </si>
  <si>
    <t>EK159121     Corp</t>
  </si>
  <si>
    <t>IDF 2 ⅜ 04/24/26</t>
  </si>
  <si>
    <t>FR0011858323</t>
  </si>
  <si>
    <t>AU598498     Corp</t>
  </si>
  <si>
    <t>LNT 4.1 09/26/28</t>
  </si>
  <si>
    <t>US461070AP91</t>
  </si>
  <si>
    <t>AS791875     Corp</t>
  </si>
  <si>
    <t>IDF 1 ⅜ 06/20/33</t>
  </si>
  <si>
    <t>FR0013343175</t>
  </si>
  <si>
    <t>AM689395     Corp</t>
  </si>
  <si>
    <t>IDF 1 ⅜ 03/14/29</t>
  </si>
  <si>
    <t>FR0013242336</t>
  </si>
  <si>
    <t>EK943669     Corp</t>
  </si>
  <si>
    <t>TENN 1 ¾ 06/04/27</t>
  </si>
  <si>
    <t>XS1241581096</t>
  </si>
  <si>
    <t>AV692489     Corp</t>
  </si>
  <si>
    <t>IBRD 2.9 11/26/25</t>
  </si>
  <si>
    <t>AU3CB0258739</t>
  </si>
  <si>
    <t>BK415354     Corp</t>
  </si>
  <si>
    <t>NEPSJ 3 ⅜ 07/14/27</t>
  </si>
  <si>
    <t>XS2203802462</t>
  </si>
  <si>
    <t>EK015962     Corp</t>
  </si>
  <si>
    <t>EIB 1 ⅝ 02/04/25</t>
  </si>
  <si>
    <t>CH0233004172</t>
  </si>
  <si>
    <t>AM259038     Corp</t>
  </si>
  <si>
    <t>BRKHEC 3.1 05/01/27</t>
  </si>
  <si>
    <t>US595620AQ82</t>
  </si>
  <si>
    <t>AP045448     Corp</t>
  </si>
  <si>
    <t>IBESM 1 ¼ 09/13/27</t>
  </si>
  <si>
    <t>XS1682538183</t>
  </si>
  <si>
    <t>EK344492     Corp</t>
  </si>
  <si>
    <t>HERIM 2 ⅜ 07/04/24</t>
  </si>
  <si>
    <t>XS1084043451</t>
  </si>
  <si>
    <t>AQ082678     Corp</t>
  </si>
  <si>
    <t>AGR 3.15 12/01/24</t>
  </si>
  <si>
    <t>US05351WAA18</t>
  </si>
  <si>
    <t>ZS566364     Corp</t>
  </si>
  <si>
    <t>ORSTED 2 ½ 05/16/33</t>
  </si>
  <si>
    <t>XS1997070864</t>
  </si>
  <si>
    <t>AS223476     Corp</t>
  </si>
  <si>
    <t>ADIFAL 1 ¼ 05/04/26</t>
  </si>
  <si>
    <t>ES0200002030</t>
  </si>
  <si>
    <t>AU213394     Corp</t>
  </si>
  <si>
    <t>CHGDNU 2 09/11/25</t>
  </si>
  <si>
    <t>XS1867412006</t>
  </si>
  <si>
    <t>AP366668     Corp</t>
  </si>
  <si>
    <t>BHH 1 ⅛ 10/25/27</t>
  </si>
  <si>
    <t>DE000BHY0GS9</t>
  </si>
  <si>
    <t>EK586532     Corp</t>
  </si>
  <si>
    <t>VERAV 1 ½ 11/20/24</t>
  </si>
  <si>
    <t>XS1140300663</t>
  </si>
  <si>
    <t>AN864292     Corp</t>
  </si>
  <si>
    <t>RATPFP 0 ⅞ 05/25/27</t>
  </si>
  <si>
    <t>FR0013264488</t>
  </si>
  <si>
    <t>EK848822     Corp</t>
  </si>
  <si>
    <t>TRANLN 2 ⅛ 04/24/25</t>
  </si>
  <si>
    <t>XS1222743061</t>
  </si>
  <si>
    <t>AU255443     Corp</t>
  </si>
  <si>
    <t>KBN 2.7 09/05/23</t>
  </si>
  <si>
    <t>AU3CB0256162</t>
  </si>
  <si>
    <t>AZ566140     Corp</t>
  </si>
  <si>
    <t>AEMSPA 1 07/16/29</t>
  </si>
  <si>
    <t>XS2026150313</t>
  </si>
  <si>
    <t>AS540310     Corp</t>
  </si>
  <si>
    <t>MFCCN 3.317 05/09/28</t>
  </si>
  <si>
    <t>CA56501RAG17</t>
  </si>
  <si>
    <t>AT668843     Corp</t>
  </si>
  <si>
    <t>TRNT 3.2 08/01/48</t>
  </si>
  <si>
    <t>CA891288DR03</t>
  </si>
  <si>
    <t>ZS863326     Corp</t>
  </si>
  <si>
    <t>EIB 1.7 11/15/24</t>
  </si>
  <si>
    <t>AU3CB0263945</t>
  </si>
  <si>
    <t>ZQ326667     Corp</t>
  </si>
  <si>
    <t>BHH 0 ½ 11/05/29</t>
  </si>
  <si>
    <t>DE000BHY0GA7</t>
  </si>
  <si>
    <t>BN823046     Corp</t>
  </si>
  <si>
    <t>ATRSAV 2 ⅝ 09/05/27</t>
  </si>
  <si>
    <t>XS2294495838</t>
  </si>
  <si>
    <t>AU217398     Corp</t>
  </si>
  <si>
    <t>AGFRNC 0 ½ 10/31/25</t>
  </si>
  <si>
    <t>FR0013365376</t>
  </si>
  <si>
    <t>ZP366080     Corp</t>
  </si>
  <si>
    <t>EIB 1.9 01/22/25</t>
  </si>
  <si>
    <t>XS2102297012</t>
  </si>
  <si>
    <t>BK184880     Corp</t>
  </si>
  <si>
    <t>ENBW 1 ⅞ 06/29/80</t>
  </si>
  <si>
    <t>XS2196328608</t>
  </si>
  <si>
    <t>AZ782118     Corp</t>
  </si>
  <si>
    <t>EDC 1.65 07/31/24</t>
  </si>
  <si>
    <t>CA30216BHL95</t>
  </si>
  <si>
    <t>AT389309     Corp</t>
  </si>
  <si>
    <t>IFC 1 ¼ 12/15/23</t>
  </si>
  <si>
    <t>XS1854000343</t>
  </si>
  <si>
    <t>BJ085124     Corp</t>
  </si>
  <si>
    <t>NIB 0 04/30/27</t>
  </si>
  <si>
    <t>XS2166209176</t>
  </si>
  <si>
    <t>ZR712937     Corp</t>
  </si>
  <si>
    <t>LNT 3 ½ 09/30/49</t>
  </si>
  <si>
    <t>US461070AR57</t>
  </si>
  <si>
    <t>AV984767     Corp</t>
  </si>
  <si>
    <t>EUROF 0 ¼ 02/09/24</t>
  </si>
  <si>
    <t>XS1919899960</t>
  </si>
  <si>
    <t>AX987201     Corp</t>
  </si>
  <si>
    <t>ICO 0.2 01/31/24</t>
  </si>
  <si>
    <t>XS1979491559</t>
  </si>
  <si>
    <t>AZ496764     Corp</t>
  </si>
  <si>
    <t>KUNTA 0.05 09/06/29</t>
  </si>
  <si>
    <t>XS2023679843</t>
  </si>
  <si>
    <t>AQ852075     Corp</t>
  </si>
  <si>
    <t>MUFG 0.68 01/26/23</t>
  </si>
  <si>
    <t>XS1758752635</t>
  </si>
  <si>
    <t>BK596939     Corp</t>
  </si>
  <si>
    <t>EUROF 0 07/28/26</t>
  </si>
  <si>
    <t>XS2210044009</t>
  </si>
  <si>
    <t>BM140333     Corp</t>
  </si>
  <si>
    <t>BACR 1.7 11/03/26</t>
  </si>
  <si>
    <t>XS2251641267</t>
  </si>
  <si>
    <t>QZ331647     Corp</t>
  </si>
  <si>
    <t>BHH 0 ½ 09/26/23</t>
  </si>
  <si>
    <t>DE000BHY0GU5</t>
  </si>
  <si>
    <t>ZP513354     Corp</t>
  </si>
  <si>
    <t>CPIPGR 2 ¾ 01/22/28</t>
  </si>
  <si>
    <t>XS2106589471</t>
  </si>
  <si>
    <t>LW092647     Corp</t>
  </si>
  <si>
    <t>ABNANV 0 ⅝ 05/31/22</t>
  </si>
  <si>
    <t>XS1422841202</t>
  </si>
  <si>
    <t>BM681985     Corp</t>
  </si>
  <si>
    <t>CTPBVV 0 ⅝ 11/27/23</t>
  </si>
  <si>
    <t>XS2264194205</t>
  </si>
  <si>
    <t>BJ947657     Corp</t>
  </si>
  <si>
    <t>KBCBB 0 ⅜ 06/16/27</t>
  </si>
  <si>
    <t>BE0974365976</t>
  </si>
  <si>
    <t>BM755535     Corp</t>
  </si>
  <si>
    <t>ADRIT 1 ⅝ 02/02/29</t>
  </si>
  <si>
    <t>XS2265521620</t>
  </si>
  <si>
    <t>AM389412     Corp</t>
  </si>
  <si>
    <t>CDCEPS 0.2 03/01/22</t>
  </si>
  <si>
    <t>FR0013239985</t>
  </si>
  <si>
    <t>ZO836952     Corp</t>
  </si>
  <si>
    <t>BNP 0 ⅜ 10/14/27</t>
  </si>
  <si>
    <t>FR00140005J1</t>
  </si>
  <si>
    <t>AZ461243     Corp</t>
  </si>
  <si>
    <t>KDB 0 07/10/24</t>
  </si>
  <si>
    <t>XS2022179159</t>
  </si>
  <si>
    <t>LW190820     Corp</t>
  </si>
  <si>
    <t>WSTP 3.1 06/03/21</t>
  </si>
  <si>
    <t>AU3CB0237683</t>
  </si>
  <si>
    <t>BN672515     Corp</t>
  </si>
  <si>
    <t>ACEIM 0 09/28/25</t>
  </si>
  <si>
    <t>XS2292486771</t>
  </si>
  <si>
    <t>254845JZ Muni</t>
  </si>
  <si>
    <t>US254845JZ44</t>
  </si>
  <si>
    <t>FIXED</t>
  </si>
  <si>
    <t>BO017787     Corp</t>
  </si>
  <si>
    <t>ORSTED 2 ½ 02/18/21</t>
  </si>
  <si>
    <t>XS2293681685</t>
  </si>
  <si>
    <t>ZR744438     Corp</t>
  </si>
  <si>
    <t>NEDWBK 0 10/02/34</t>
  </si>
  <si>
    <t>XS2057845518</t>
  </si>
  <si>
    <t>BN671640     Corp</t>
  </si>
  <si>
    <t>UU 0 ⅞ 10/28/29</t>
  </si>
  <si>
    <t>XS2291328735</t>
  </si>
  <si>
    <t>BJ949054     Corp</t>
  </si>
  <si>
    <t>BRKHEC 1 ⅞ 06/16/62</t>
  </si>
  <si>
    <t>XS2188667278</t>
  </si>
  <si>
    <t>BK897557     Corp</t>
  </si>
  <si>
    <t>BAMREP 3.33 08/13/50</t>
  </si>
  <si>
    <t>CA11282ZAQ15</t>
  </si>
  <si>
    <t>EK510267     Corp</t>
  </si>
  <si>
    <t>MASSIN 3.959 07/01/38</t>
  </si>
  <si>
    <t>US575718AE16</t>
  </si>
  <si>
    <t>AT002873     Corp</t>
  </si>
  <si>
    <t>NRWBK 0 ¾ 06/30/28</t>
  </si>
  <si>
    <t>DE000NWB0AF3</t>
  </si>
  <si>
    <t>AP042934     Corp</t>
  </si>
  <si>
    <t>NRWBK 0 ½ 09/13/27</t>
  </si>
  <si>
    <t>DE000NWB0AE6</t>
  </si>
  <si>
    <t>AM637743     Corp</t>
  </si>
  <si>
    <t>Q 1.65 03/03/22</t>
  </si>
  <si>
    <t>CA748148RW51</t>
  </si>
  <si>
    <t>AV504230     Corp</t>
  </si>
  <si>
    <t>DUK 3.35 05/15/22</t>
  </si>
  <si>
    <t>US26442CAW47</t>
  </si>
  <si>
    <t>AV704030     Corp</t>
  </si>
  <si>
    <t>SOUCOA 3 ¼ 11/23/28</t>
  </si>
  <si>
    <t>CA83740TAG28</t>
  </si>
  <si>
    <t>AZ107129     Corp</t>
  </si>
  <si>
    <t>XEL 3 ¾ 06/15/49</t>
  </si>
  <si>
    <t>US845743BT97</t>
  </si>
  <si>
    <t>AT332328     Corp</t>
  </si>
  <si>
    <t>Q 2.6 07/06/25</t>
  </si>
  <si>
    <t>CA748148RX35</t>
  </si>
  <si>
    <t>BH550430     Corp</t>
  </si>
  <si>
    <t>ONTPOW 2.893 04/08/25</t>
  </si>
  <si>
    <t>CA68321ZAF86</t>
  </si>
  <si>
    <t>LW430737     Corp</t>
  </si>
  <si>
    <t>EVRG 2.55 07/01/26</t>
  </si>
  <si>
    <t>US95709TAN00</t>
  </si>
  <si>
    <t>QZ858829     Corp</t>
  </si>
  <si>
    <t>NRWBK 0 ⅜ 11/17/26</t>
  </si>
  <si>
    <t>DE000NWB0AD8</t>
  </si>
  <si>
    <t>AQ699385     Corp</t>
  </si>
  <si>
    <t>EIB 2 ⅜ 01/18/23</t>
  </si>
  <si>
    <t>XS1751357077</t>
  </si>
  <si>
    <t>EK642002     Corp</t>
  </si>
  <si>
    <t>NAB 4 12/16/21</t>
  </si>
  <si>
    <t>AU3CB0226090</t>
  </si>
  <si>
    <t>BG582837     Corp</t>
  </si>
  <si>
    <t>PRU 1 ½ 03/10/26</t>
  </si>
  <si>
    <t>US74432QCH65</t>
  </si>
  <si>
    <t>BK419722     Corp</t>
  </si>
  <si>
    <t>KIM 2.7 10/01/30</t>
  </si>
  <si>
    <t>US49446RAW97</t>
  </si>
  <si>
    <t>ZQ050149     Corp</t>
  </si>
  <si>
    <t>ASIA 0 ⅝ 09/15/26</t>
  </si>
  <si>
    <t>XS2066569489</t>
  </si>
  <si>
    <t>BJ426602     Corp</t>
  </si>
  <si>
    <t>XEL 3.15 05/01/50</t>
  </si>
  <si>
    <t>US845743BU60</t>
  </si>
  <si>
    <t>ZR538767     Corp</t>
  </si>
  <si>
    <t>TRNT 2.6 09/24/39</t>
  </si>
  <si>
    <t>CA891288DT68</t>
  </si>
  <si>
    <t>BK210731     Corp</t>
  </si>
  <si>
    <t>NGGLN 1.96 06/27/30</t>
  </si>
  <si>
    <t>US65364UAN63</t>
  </si>
  <si>
    <t>ZQ247938     Corp</t>
  </si>
  <si>
    <t>SOUCOA 2.65 10/29/50</t>
  </si>
  <si>
    <t>CA83740TAH01</t>
  </si>
  <si>
    <t>JK325490     Corp</t>
  </si>
  <si>
    <t>SO 3 ¼ 04/01/26</t>
  </si>
  <si>
    <t>US373334KE00</t>
  </si>
  <si>
    <t>US71567PAJ93</t>
  </si>
  <si>
    <t>AS241641     Corp</t>
  </si>
  <si>
    <t>IDAWBG 2 ¾ 04/24/23</t>
  </si>
  <si>
    <t>US45939EAA82</t>
  </si>
  <si>
    <t>AQ063277     Corp</t>
  </si>
  <si>
    <t>HSBC 3.033 11/22/23</t>
  </si>
  <si>
    <t>US404280BM08</t>
  </si>
  <si>
    <t>ZO621488     Corp</t>
  </si>
  <si>
    <t>AKERBP 2 ⅞ 01/15/26</t>
  </si>
  <si>
    <t>US00973RAG83</t>
  </si>
  <si>
    <t>BK210951     Corp</t>
  </si>
  <si>
    <t>CNHI 1.95 07/02/23</t>
  </si>
  <si>
    <t>US12592BAK08</t>
  </si>
  <si>
    <t>ZR445735     Corp</t>
  </si>
  <si>
    <t>ESM 1 ⅜ 09/11/24</t>
  </si>
  <si>
    <t>US29881WAC64</t>
  </si>
  <si>
    <t>AT676985     Corp</t>
  </si>
  <si>
    <t>MTB Float 07/26/23</t>
  </si>
  <si>
    <t>US55261FAK03</t>
  </si>
  <si>
    <t>BM049091     Corp</t>
  </si>
  <si>
    <t>ABBV Float 11/21/22</t>
  </si>
  <si>
    <t>US00287YBP34</t>
  </si>
  <si>
    <t>BL349340 Corp</t>
  </si>
  <si>
    <t>US30204KAD81</t>
  </si>
  <si>
    <t>BK440469     Corp</t>
  </si>
  <si>
    <t>FNMA 0 ¼ 07/10/23</t>
  </si>
  <si>
    <t>US3135G05G45</t>
  </si>
  <si>
    <t>BH801856     Corp</t>
  </si>
  <si>
    <t>USAACA 1 ½ 05/01/23</t>
  </si>
  <si>
    <t>US90327QD487</t>
  </si>
  <si>
    <t>ZO499957     Corp</t>
  </si>
  <si>
    <t>UCGIM 2.569 09/22/26</t>
  </si>
  <si>
    <t>US904678AU32</t>
  </si>
  <si>
    <t>BJ604837     Corp</t>
  </si>
  <si>
    <t>NFG 5 ½ 01/15/26</t>
  </si>
  <si>
    <t>US636180BQ36</t>
  </si>
  <si>
    <t>AT651516     Corp</t>
  </si>
  <si>
    <t>US50064YAN31</t>
  </si>
  <si>
    <t>BG568863     Corp</t>
  </si>
  <si>
    <t>DAL 2 ½ 06/10/28</t>
  </si>
  <si>
    <t>US247361ZW11</t>
  </si>
  <si>
    <t>ZO860903     Corp</t>
  </si>
  <si>
    <t>FRT 1 ¼ 02/15/26</t>
  </si>
  <si>
    <t>US313747BB27</t>
  </si>
  <si>
    <t>BK892733     Corp</t>
  </si>
  <si>
    <t>ES 0.8 08/15/25</t>
  </si>
  <si>
    <t>US30040WAJ71</t>
  </si>
  <si>
    <t>EK574435     Corp</t>
  </si>
  <si>
    <t>LLOYDS 4 ½ 11/04/24</t>
  </si>
  <si>
    <t>US53944YAA10</t>
  </si>
  <si>
    <t>AX071766     Corp</t>
  </si>
  <si>
    <t>NACONV Float 02/01/24</t>
  </si>
  <si>
    <t>US63902HAC34</t>
  </si>
  <si>
    <t>ZP327529     Corp</t>
  </si>
  <si>
    <t>NEDWBK 1 ¾ 01/15/25</t>
  </si>
  <si>
    <t>US639832AG92</t>
  </si>
  <si>
    <t>BK499173     Corp</t>
  </si>
  <si>
    <t>NACF 1 ¼ 07/20/25</t>
  </si>
  <si>
    <t>US65540JAE82</t>
  </si>
  <si>
    <t>BG052656     Corp</t>
  </si>
  <si>
    <t>FHLMC 1 ½ 02/12/25</t>
  </si>
  <si>
    <t>US3137EAEP09</t>
  </si>
  <si>
    <t>AX008264     Corp</t>
  </si>
  <si>
    <t>HOG 4.05 02/04/22</t>
  </si>
  <si>
    <t>US41283LAU98</t>
  </si>
  <si>
    <t>LW148475     Corp</t>
  </si>
  <si>
    <t>AER 3.95 02/01/22</t>
  </si>
  <si>
    <t>US00772BAR24</t>
  </si>
  <si>
    <t>AO539731     Corp</t>
  </si>
  <si>
    <t>AZUPOE 5 ½ 11/03/22</t>
  </si>
  <si>
    <t>US05502JAA88</t>
  </si>
  <si>
    <t>AL379804     Corp</t>
  </si>
  <si>
    <t>KFW 2 11/30/21</t>
  </si>
  <si>
    <t>US500769HD99</t>
  </si>
  <si>
    <t>ZO817091     Corp</t>
  </si>
  <si>
    <t>STANLN Float 10/14/23</t>
  </si>
  <si>
    <t>US853254BW97</t>
  </si>
  <si>
    <t>ZO394506     Corp</t>
  </si>
  <si>
    <t>VLO Float 09/15/23</t>
  </si>
  <si>
    <t>US91913YAZ34</t>
  </si>
  <si>
    <t>BG568913     Corp</t>
  </si>
  <si>
    <t>DAL 2 06/10/28</t>
  </si>
  <si>
    <t>US247361ZV38</t>
  </si>
  <si>
    <t>BJ309141     Corp</t>
  </si>
  <si>
    <t>FHLMC 0 ⅜ 05/05/23</t>
  </si>
  <si>
    <t>US3137EAER64</t>
  </si>
  <si>
    <t>13032UUY Muni</t>
  </si>
  <si>
    <t>US13032UUY27</t>
  </si>
  <si>
    <t>BM104152     Corp</t>
  </si>
  <si>
    <t>C 0.776 10/30/24</t>
  </si>
  <si>
    <t>US172967MT50</t>
  </si>
  <si>
    <t>AZ592776     Corp</t>
  </si>
  <si>
    <t>NEM 3 ⅝ 06/09/21</t>
  </si>
  <si>
    <t>US651639AR73</t>
  </si>
  <si>
    <t>ZO600912     Corp</t>
  </si>
  <si>
    <t>BAC 0.981 09/25/25</t>
  </si>
  <si>
    <t>US06051GJG55</t>
  </si>
  <si>
    <t>BH800056     Corp</t>
  </si>
  <si>
    <t>IBRD 0 ⅝ 04/22/25</t>
  </si>
  <si>
    <t>US459058JB07</t>
  </si>
  <si>
    <t>BM949430     Corp</t>
  </si>
  <si>
    <t>MS 0.985 12/10/26</t>
  </si>
  <si>
    <t>US6174468V45</t>
  </si>
  <si>
    <t>ZO479718     Corp</t>
  </si>
  <si>
    <t>CADES 0 ⅜ 09/23/25</t>
  </si>
  <si>
    <t>US12802D2A30</t>
  </si>
  <si>
    <t>BJ920124     Corp</t>
  </si>
  <si>
    <t>KORELE 1 ⅛ 06/15/25</t>
  </si>
  <si>
    <t>US500631AU00</t>
  </si>
  <si>
    <t>576051VU Muni</t>
  </si>
  <si>
    <t>US576051VU71</t>
  </si>
  <si>
    <t>ZP519345     Corp</t>
  </si>
  <si>
    <t>EQT 7 ⅞ 02/01/25</t>
  </si>
  <si>
    <t>US26884LAH24</t>
  </si>
  <si>
    <t>BN763911     Corp</t>
  </si>
  <si>
    <t>SVELEV Float 08/10/22</t>
  </si>
  <si>
    <t>US817826AH34</t>
  </si>
  <si>
    <t>20775CX3 Muni</t>
  </si>
  <si>
    <t>US20775CX332</t>
  </si>
  <si>
    <t>FLOATING</t>
  </si>
  <si>
    <t>BM019730     Corp</t>
  </si>
  <si>
    <t>STWD 5 ½ 11/01/23</t>
  </si>
  <si>
    <t>US85571BAS43</t>
  </si>
  <si>
    <t>BJ819167     Corp</t>
  </si>
  <si>
    <t>BNP 2.219 06/09/26</t>
  </si>
  <si>
    <t>US09659W2L77</t>
  </si>
  <si>
    <t>650116DY Muni</t>
  </si>
  <si>
    <t>US650116DY91</t>
  </si>
  <si>
    <t>387883YE Muni</t>
  </si>
  <si>
    <t>US387883YE58</t>
  </si>
  <si>
    <t>AZ335712     Corp</t>
  </si>
  <si>
    <t>HASI 5 ¼ 07/15/24</t>
  </si>
  <si>
    <t>US418751AA11</t>
  </si>
  <si>
    <t>ZO621456     Corp</t>
  </si>
  <si>
    <t>BNP 1.904 09/30/28</t>
  </si>
  <si>
    <t>US09659W2M50</t>
  </si>
  <si>
    <t>A-</t>
  </si>
  <si>
    <t>A+</t>
  </si>
  <si>
    <t>BBB+</t>
  </si>
  <si>
    <t>BBB-</t>
  </si>
  <si>
    <t>BAC 1.486 05/19/2024 Corp</t>
  </si>
  <si>
    <t>BAC 1.486 05/19/24</t>
  </si>
  <si>
    <t>Country Issued</t>
  </si>
  <si>
    <t xml:space="preserve"> Overall ESG Rating: </t>
  </si>
  <si>
    <t xml:space="preserve"> ESG Rating Industry:</t>
  </si>
  <si>
    <t xml:space="preserve"> RSG Rating Trend:</t>
  </si>
  <si>
    <t xml:space="preserve">  ESG Headline:</t>
  </si>
  <si>
    <t xml:space="preserve"> Weigthed-average Key Issue score：</t>
  </si>
  <si>
    <t xml:space="preserve"> Carbon Emissions Scope:</t>
  </si>
  <si>
    <t xml:space="preserve"> Carbon Emissions Intensity:</t>
  </si>
  <si>
    <t xml:space="preserve"> Carbon Emissions Key: </t>
  </si>
  <si>
    <t>2. Investment Grade</t>
  </si>
  <si>
    <t>Standard &amp; Poor's</t>
  </si>
  <si>
    <t>Strongest</t>
  </si>
  <si>
    <t>Investment grade</t>
  </si>
  <si>
    <t>Aaa</t>
  </si>
  <si>
    <t>Aa1</t>
  </si>
  <si>
    <t>AA+</t>
  </si>
  <si>
    <t>Aa2</t>
  </si>
  <si>
    <t>Aa3</t>
  </si>
  <si>
    <t>AA-</t>
  </si>
  <si>
    <t>A1</t>
  </si>
  <si>
    <t>A2</t>
  </si>
  <si>
    <t>A3</t>
  </si>
  <si>
    <t>Baa1</t>
  </si>
  <si>
    <t>Baa2</t>
  </si>
  <si>
    <t>Baa3</t>
  </si>
  <si>
    <t>Top 5 Equity Holdings</t>
  </si>
  <si>
    <t>XYLEM INC</t>
  </si>
  <si>
    <t>ALIBABA GROUP HOLDING LTD</t>
  </si>
  <si>
    <t>TENCENT HOLDINGS LTD</t>
  </si>
  <si>
    <t>Company Name</t>
  </si>
  <si>
    <t>% of Portfolio</t>
  </si>
  <si>
    <t>Asset Allocation</t>
  </si>
  <si>
    <t>Cash</t>
  </si>
  <si>
    <t>Fixed Income</t>
  </si>
  <si>
    <t>Alternative Funds</t>
  </si>
  <si>
    <t>Forward</t>
  </si>
  <si>
    <t>% of Fund</t>
  </si>
  <si>
    <t>Global</t>
  </si>
  <si>
    <t>Equity Sector Breakdown</t>
  </si>
  <si>
    <t>ESG Industry Breakdown</t>
  </si>
  <si>
    <t>Top 5 Contributors</t>
  </si>
  <si>
    <t>GLBL SUST EQ-I/A EUR</t>
  </si>
  <si>
    <t>% of Return</t>
  </si>
  <si>
    <t>Currency Allocation</t>
  </si>
  <si>
    <t>EUR</t>
  </si>
  <si>
    <t>USD</t>
  </si>
  <si>
    <t>China</t>
  </si>
  <si>
    <t>European Region</t>
  </si>
  <si>
    <t>International</t>
  </si>
  <si>
    <t>North American Region</t>
  </si>
  <si>
    <t>U.S.</t>
  </si>
  <si>
    <t>Equity</t>
  </si>
  <si>
    <t>Geographic Region</t>
  </si>
  <si>
    <t>Equities Geographic Region Breakdown</t>
  </si>
  <si>
    <t>Argentina</t>
  </si>
  <si>
    <t>Australia</t>
  </si>
  <si>
    <t>Belgium</t>
  </si>
  <si>
    <t>Bermuda</t>
  </si>
  <si>
    <t>Brazil</t>
  </si>
  <si>
    <t>Canada</t>
  </si>
  <si>
    <t>Switzerland</t>
  </si>
  <si>
    <t>Chile</t>
  </si>
  <si>
    <t>Germany</t>
  </si>
  <si>
    <t>Denmark</t>
  </si>
  <si>
    <t>Spain</t>
  </si>
  <si>
    <t>Finland</t>
  </si>
  <si>
    <t>France</t>
  </si>
  <si>
    <t>United Kingdom &amp; Northern Ireland</t>
  </si>
  <si>
    <t>Hong Kong</t>
  </si>
  <si>
    <t>Hungary</t>
  </si>
  <si>
    <t>Indonesia</t>
  </si>
  <si>
    <t>Ireland</t>
  </si>
  <si>
    <t>Israel</t>
  </si>
  <si>
    <t>India</t>
  </si>
  <si>
    <t>Japan</t>
  </si>
  <si>
    <t>Kenya</t>
  </si>
  <si>
    <t>Korea</t>
  </si>
  <si>
    <t>Cayman Islands</t>
  </si>
  <si>
    <t>Luxembourg</t>
  </si>
  <si>
    <t>Mexico</t>
  </si>
  <si>
    <t>Netherlands</t>
  </si>
  <si>
    <t>Norway</t>
  </si>
  <si>
    <t>Puerto Rico</t>
  </si>
  <si>
    <t>Portugal</t>
  </si>
  <si>
    <t>Russia</t>
  </si>
  <si>
    <t>Sweden</t>
  </si>
  <si>
    <t>Singapore</t>
  </si>
  <si>
    <t>Thailand</t>
  </si>
  <si>
    <t>Taiwan (Province of China)</t>
  </si>
  <si>
    <t>United States</t>
  </si>
  <si>
    <t>South Africa</t>
  </si>
  <si>
    <t>Americas</t>
  </si>
  <si>
    <t xml:space="preserve">Emerging Markets </t>
  </si>
  <si>
    <t>Europe &amp; Middle East</t>
  </si>
  <si>
    <t>Equity Region Allocation</t>
  </si>
  <si>
    <t>Region</t>
  </si>
  <si>
    <t>2. Equity</t>
  </si>
  <si>
    <t>1. Fund</t>
  </si>
  <si>
    <t>Fund Statistics</t>
  </si>
  <si>
    <t>Total Return on AUM</t>
  </si>
  <si>
    <t>Months (rolling)</t>
  </si>
  <si>
    <t>Annualized Performance</t>
  </si>
  <si>
    <t>Volatility</t>
  </si>
  <si>
    <t>Sharpe Ratio</t>
  </si>
  <si>
    <t>Risk Free Ratio</t>
  </si>
  <si>
    <t>3. Bond</t>
  </si>
  <si>
    <t>SNB AB Equity</t>
  </si>
  <si>
    <t>SAUDI NATIONAL BANK</t>
  </si>
  <si>
    <t>PENN US Equity</t>
  </si>
  <si>
    <t>CNP Float 03/02/23</t>
  </si>
  <si>
    <t>US15189WAN02</t>
  </si>
  <si>
    <t>AQ895272     Corp</t>
  </si>
  <si>
    <t>AS968841     Corp</t>
  </si>
  <si>
    <t>C Float 07/01/26</t>
  </si>
  <si>
    <t>US172967MB43</t>
  </si>
  <si>
    <t>2510935G Muni</t>
  </si>
  <si>
    <t>US2510935G14</t>
  </si>
  <si>
    <t>BN842173     Corp</t>
  </si>
  <si>
    <t>HYUCAP 1 ¼ 02/08/26</t>
  </si>
  <si>
    <t>US44920UAP30</t>
  </si>
  <si>
    <t>BO021826     Corp</t>
  </si>
  <si>
    <t>GS 0.855 02/12/26</t>
  </si>
  <si>
    <t>US38141GXS82</t>
  </si>
  <si>
    <t>BN993785     Corp</t>
  </si>
  <si>
    <t>JPM 0.563 02/16/25</t>
  </si>
  <si>
    <t>US46647PBY16</t>
  </si>
  <si>
    <t>Risk Measures</t>
  </si>
  <si>
    <t>May</t>
  </si>
  <si>
    <t>YTD %</t>
  </si>
  <si>
    <t>MTD %</t>
  </si>
  <si>
    <t>(Historical Performance of ESG Model)</t>
  </si>
  <si>
    <t>Feb</t>
  </si>
  <si>
    <t>Mar</t>
  </si>
  <si>
    <t>Apr</t>
  </si>
  <si>
    <t>Jun</t>
  </si>
  <si>
    <t>Jul</t>
  </si>
  <si>
    <t>Aug</t>
  </si>
  <si>
    <t>Sep</t>
  </si>
  <si>
    <t>Oct</t>
  </si>
  <si>
    <t>Nov</t>
  </si>
  <si>
    <t>Dec</t>
  </si>
  <si>
    <t>2020 Jan</t>
  </si>
  <si>
    <t>2021 Jan</t>
  </si>
  <si>
    <t>ABOUT THE FUND</t>
  </si>
  <si>
    <t>Investment Objectives</t>
  </si>
  <si>
    <t>Reference Index</t>
  </si>
  <si>
    <t>1.Provide an asymmetrical risk/reward profile balancing capital preservation and growth to deliver a LIBOR +500/600 return.</t>
  </si>
  <si>
    <t>2.Asset class diversified "Balanced" portfolio composed 100% of ESG assets displaying a better ESG score and a lower carbon footprint than non-ESG benchmark</t>
  </si>
  <si>
    <t>MSCI All Country World Index</t>
  </si>
  <si>
    <t>FUND CHARACTERISTICS</t>
  </si>
  <si>
    <t>Launch</t>
  </si>
  <si>
    <t>May 2021</t>
  </si>
  <si>
    <t>Structure</t>
  </si>
  <si>
    <t>Luxembourg Specialised Investment Fund(SIF) governed by the Luxembourg Law of 13,02,2007</t>
  </si>
  <si>
    <t>Subscriptions</t>
  </si>
  <si>
    <t>Monthly</t>
  </si>
  <si>
    <t>Currency Classes</t>
  </si>
  <si>
    <t>USD and EUR</t>
  </si>
  <si>
    <t>Minimum Investment</t>
  </si>
  <si>
    <t>EUR 100,000</t>
  </si>
  <si>
    <t>NAV Frequency</t>
  </si>
  <si>
    <t>Redemptions</t>
  </si>
  <si>
    <t>Notice Period</t>
  </si>
  <si>
    <t>29 Calendar Days</t>
  </si>
  <si>
    <t>Class A (Early Investors)</t>
  </si>
  <si>
    <t>1% Management Fee</t>
  </si>
  <si>
    <t>10% Performance Fee</t>
  </si>
  <si>
    <t>Class B (General)</t>
  </si>
  <si>
    <t>1.5% Management Fee</t>
  </si>
  <si>
    <t>TAIWAN SEMICONDUCTOR MANUFAC</t>
  </si>
  <si>
    <t>SAMSUNG ELECTRONICS CO LTD</t>
  </si>
  <si>
    <t>Management Company</t>
  </si>
  <si>
    <t>Monaco Asset Management S.A.</t>
  </si>
  <si>
    <t>MANAGEMENT OVERVIEW</t>
  </si>
  <si>
    <t>Headquarters</t>
  </si>
  <si>
    <t>Monaco</t>
  </si>
  <si>
    <t>Monaco Asset Management(MAM) is the benchmark in the Monegasque financial markets for private and institutional clients. The firm's mission is to deliver superior investment returns, solutions and service to our clients.  MAM is committed to considering environmental, social and governance (ESG) issues. ESG underpins the firm’s business philosophy which is built on three pillars that are essential to continued its long-term success: Integrity, Independence and Innovation. Leadership in ESG practices and investing is essential to deliver on our clients’ financial objectives, to maintain our high performance culture by engaging top talent and to support long-term, sustainable economic growth domestically.</t>
  </si>
  <si>
    <t>Founded</t>
  </si>
  <si>
    <t>Assets Under Management</t>
  </si>
  <si>
    <t>$ 3.2 bn</t>
  </si>
  <si>
    <t>SERVICE PROVIDERS</t>
  </si>
  <si>
    <t xml:space="preserve">Investment Manager </t>
  </si>
  <si>
    <t>Monaco Asset Management</t>
  </si>
  <si>
    <t>Broker</t>
  </si>
  <si>
    <t>Pictet</t>
  </si>
  <si>
    <t>Administrator</t>
  </si>
  <si>
    <t>FundPartner Solutions/Pictet</t>
  </si>
  <si>
    <t>Custodian</t>
  </si>
  <si>
    <t>Legal Advisor</t>
  </si>
  <si>
    <t>Akin Grump</t>
  </si>
  <si>
    <t>Tax Advisor</t>
  </si>
  <si>
    <t>KPMG</t>
  </si>
  <si>
    <t>Bonds AUM %</t>
  </si>
  <si>
    <t>Bond Credit Rating Allocation</t>
  </si>
  <si>
    <t>Ba1</t>
  </si>
  <si>
    <t>Ba2</t>
  </si>
  <si>
    <t>Investment Grade</t>
  </si>
  <si>
    <t>B1</t>
  </si>
  <si>
    <t>B2</t>
  </si>
  <si>
    <t>B3</t>
  </si>
  <si>
    <t>Caa1</t>
  </si>
  <si>
    <t>Caa2</t>
  </si>
  <si>
    <t>Caa3</t>
  </si>
  <si>
    <t>Ca</t>
  </si>
  <si>
    <t>Speculative 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</si>
</sst>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 #,##0_ ;_ * \-#,##0_ ;_ * &quot;-&quot;_ ;_ @_ "/>
    <numFmt numFmtId="165" formatCode="_(* #,##0.00_);_(* \(#,##0.00\);_(* &quot;-&quot;??_);_(@_)"/>
    <numFmt numFmtId="166" formatCode="0.0000"/>
    <numFmt numFmtId="167" formatCode="0.000"/>
    <numFmt numFmtId="168" formatCode="0.000%"/>
    <numFmt numFmtId="169" formatCode="_-* #,##0_-;\-* #,##0_-;_-* &quot;-&quot;??_-;_-@_-"/>
    <numFmt numFmtId="170" formatCode="0.0000%"/>
    <numFmt numFmtId="171" formatCode="yyyy\-mm\-dd;@"/>
    <numFmt numFmtId="172" formatCode="0.0"/>
    <numFmt numFmtId="173" formatCode="_ * #,##0_ ;_ * \-#,##0_ ;_ * &quot;-&quot;??_ ;_ @_ "/>
    <numFmt numFmtId="174" formatCode="0.0%"/>
    <numFmt numFmtId="175" formatCode="_-* #,##0.0_-;\-* #,##0.0_-;_-* &quot;-&quot;??_-;_-@_-"/>
  </numFmts>
  <fonts count="46">
    <font>
      <sz val="11"/>
      <color theme="1"/>
      <name val="Calibri"/>
      <family val="2"/>
      <scheme val="minor"/>
    </font>
    <font>
      <sz val="11"/>
      <color theme="1"/>
      <name val="Calibri"/>
      <family val="2"/>
      <scheme val="minor"/>
    </font>
    <font>
      <b/>
      <sz val="12"/>
      <color theme="0"/>
      <name val="Calibri"/>
      <family val="2"/>
      <scheme val="minor"/>
    </font>
    <font>
      <b/>
      <sz val="12"/>
      <color theme="1"/>
      <name val="Calibri"/>
      <family val="2"/>
      <scheme val="minor"/>
    </font>
    <font>
      <sz val="11"/>
      <color rgb="FF000000"/>
      <name val="Calibri"/>
      <family val="2"/>
      <scheme val="minor"/>
    </font>
    <font>
      <b/>
      <sz val="11"/>
      <color rgb="FF000000"/>
      <name val="Calibri"/>
      <family val="2"/>
      <scheme val="minor"/>
    </font>
    <font>
      <sz val="11"/>
      <color indexed="8"/>
      <name val="Calibri"/>
      <family val="2"/>
      <scheme val="minor"/>
    </font>
    <font>
      <b/>
      <sz val="11"/>
      <color theme="1"/>
      <name val="Calibri"/>
      <family val="2"/>
      <scheme val="minor"/>
    </font>
    <font>
      <i/>
      <sz val="11"/>
      <color rgb="FF00B050"/>
      <name val="Calibri"/>
      <family val="2"/>
      <scheme val="minor"/>
    </font>
    <font>
      <i/>
      <sz val="11"/>
      <color rgb="FF4472C4"/>
      <name val="Calibri"/>
      <family val="2"/>
      <scheme val="minor"/>
    </font>
    <font>
      <b/>
      <sz val="12"/>
      <color rgb="FFFFFFFF"/>
      <name val="Calibri"/>
      <family val="2"/>
      <scheme val="minor"/>
    </font>
    <font>
      <b/>
      <sz val="11"/>
      <color rgb="FFFFFFFF"/>
      <name val="Calibri"/>
      <family val="2"/>
      <scheme val="minor"/>
    </font>
    <font>
      <b/>
      <sz val="14"/>
      <color theme="1"/>
      <name val="Calibri"/>
      <family val="2"/>
      <scheme val="minor"/>
    </font>
    <font>
      <b/>
      <sz val="12"/>
      <color theme="2"/>
      <name val="Calibri"/>
      <family val="2"/>
      <scheme val="minor"/>
    </font>
    <font>
      <b/>
      <sz val="12"/>
      <color rgb="FF00B050"/>
      <name val="Calibri"/>
      <family val="2"/>
      <scheme val="minor"/>
    </font>
    <font>
      <b/>
      <sz val="12"/>
      <color theme="5"/>
      <name val="Calibri"/>
      <family val="2"/>
      <scheme val="minor"/>
    </font>
    <font>
      <sz val="11"/>
      <color rgb="FF00B050"/>
      <name val="Calibri"/>
      <family val="2"/>
      <scheme val="minor"/>
    </font>
    <font>
      <sz val="11"/>
      <color rgb="FFFF0000"/>
      <name val="Calibri"/>
      <family val="2"/>
      <scheme val="minor"/>
    </font>
    <font>
      <sz val="11"/>
      <color rgb="FF333333"/>
      <name val="Calibri"/>
      <family val="2"/>
      <scheme val="minor"/>
    </font>
    <font>
      <b/>
      <sz val="11"/>
      <color rgb="FF00B050"/>
      <name val="Calibri"/>
      <family val="2"/>
      <scheme val="minor"/>
    </font>
    <font>
      <b/>
      <sz val="11"/>
      <color theme="5"/>
      <name val="Calibri"/>
      <family val="2"/>
      <scheme val="minor"/>
    </font>
    <font>
      <b/>
      <u/>
      <sz val="12"/>
      <color theme="0"/>
      <name val="Calibri"/>
      <family val="2"/>
      <scheme val="minor"/>
    </font>
    <font>
      <i/>
      <sz val="10"/>
      <color theme="1"/>
      <name val="Calibri"/>
      <family val="2"/>
      <scheme val="minor"/>
    </font>
    <font>
      <sz val="10"/>
      <name val="Tahoma"/>
      <family val="2"/>
    </font>
    <font>
      <i/>
      <sz val="11"/>
      <color theme="1"/>
      <name val="Calibri"/>
      <family val="2"/>
      <scheme val="minor"/>
    </font>
    <font>
      <b/>
      <sz val="10"/>
      <color theme="1"/>
      <name val="Calibri"/>
      <family val="2"/>
      <scheme val="minor"/>
    </font>
    <font>
      <sz val="10"/>
      <color theme="1"/>
      <name val="Calibri"/>
      <family val="2"/>
      <scheme val="minor"/>
    </font>
    <font>
      <sz val="10"/>
      <color rgb="FF444444"/>
      <name val="Calibri"/>
      <family val="2"/>
      <scheme val="minor"/>
    </font>
    <font>
      <i/>
      <sz val="10"/>
      <color rgb="FFFF0000"/>
      <name val="Calibri"/>
      <family val="2"/>
      <scheme val="minor"/>
    </font>
    <font>
      <i/>
      <sz val="10"/>
      <color rgb="FF00B050"/>
      <name val="Calibri"/>
      <family val="2"/>
      <scheme val="minor"/>
    </font>
    <font>
      <b/>
      <sz val="10"/>
      <color theme="0"/>
      <name val="Calibri"/>
      <family val="2"/>
      <scheme val="minor"/>
    </font>
    <font>
      <b/>
      <sz val="10"/>
      <name val="Calibri"/>
      <family val="2"/>
      <scheme val="minor"/>
    </font>
    <font>
      <b/>
      <sz val="14"/>
      <color theme="0"/>
      <name val="Calibri"/>
      <family val="2"/>
      <scheme val="minor"/>
    </font>
    <font>
      <b/>
      <sz val="11"/>
      <color rgb="FF333333"/>
      <name val="Calibri"/>
      <family val="2"/>
      <scheme val="minor"/>
    </font>
    <font>
      <b/>
      <sz val="10"/>
      <color rgb="FF000000"/>
      <name val="Calibri"/>
      <family val="2"/>
      <scheme val="minor"/>
    </font>
    <font>
      <sz val="10"/>
      <color rgb="FF000000"/>
      <name val="Calibri"/>
      <family val="2"/>
      <scheme val="minor"/>
    </font>
    <font>
      <i/>
      <sz val="9"/>
      <color theme="1"/>
      <name val="Calibri"/>
      <family val="2"/>
      <scheme val="minor"/>
    </font>
    <font>
      <i/>
      <u/>
      <sz val="9"/>
      <color theme="1"/>
      <name val="Calibri"/>
      <family val="2"/>
      <scheme val="minor"/>
    </font>
    <font>
      <u/>
      <sz val="11"/>
      <color theme="1"/>
      <name val="Calibri"/>
      <family val="2"/>
      <scheme val="minor"/>
    </font>
    <font>
      <sz val="11"/>
      <color rgb="FF130F44"/>
      <name val="Calibri"/>
      <family val="2"/>
      <scheme val="minor"/>
    </font>
    <font>
      <b/>
      <sz val="11"/>
      <color rgb="FF130F44"/>
      <name val="Calibri"/>
      <family val="2"/>
      <scheme val="minor"/>
    </font>
    <font>
      <b/>
      <sz val="14"/>
      <color rgb="FF130F44"/>
      <name val="Calibri"/>
      <family val="2"/>
      <scheme val="minor"/>
    </font>
    <font>
      <sz val="12"/>
      <color rgb="FF130F44"/>
      <name val="Calibri"/>
      <family val="2"/>
      <scheme val="minor"/>
    </font>
    <font>
      <b/>
      <sz val="12"/>
      <color rgb="FF130F44"/>
      <name val="Calibri"/>
      <family val="2"/>
      <scheme val="minor"/>
    </font>
    <font>
      <sz val="10"/>
      <color rgb="FF130F44"/>
      <name val="Calibri"/>
      <family val="2"/>
      <scheme val="minor"/>
    </font>
    <font>
      <sz val="11"/>
      <name val="Calibri"/>
      <family val="2"/>
      <scheme val="minor"/>
    </font>
  </fonts>
  <fills count="23">
    <fill>
      <patternFill patternType="none"/>
    </fill>
    <fill>
      <patternFill patternType="gray125"/>
    </fill>
    <fill>
      <patternFill patternType="solid">
        <fgColor theme="4"/>
        <bgColor indexed="64"/>
      </patternFill>
    </fill>
    <fill>
      <patternFill patternType="solid">
        <fgColor rgb="FF70AD47"/>
        <bgColor rgb="FF000000"/>
      </patternFill>
    </fill>
    <fill>
      <patternFill patternType="solid">
        <fgColor rgb="FFED7D31"/>
        <bgColor rgb="FF000000"/>
      </patternFill>
    </fill>
    <fill>
      <patternFill patternType="solid">
        <fgColor rgb="FFFFC000"/>
        <bgColor rgb="FF000000"/>
      </patternFill>
    </fill>
    <fill>
      <patternFill patternType="solid">
        <fgColor theme="0"/>
        <bgColor indexed="64"/>
      </patternFill>
    </fill>
    <fill>
      <patternFill patternType="solid">
        <fgColor rgb="FFFFFFFF"/>
        <bgColor rgb="FF000000"/>
      </patternFill>
    </fill>
    <fill>
      <patternFill patternType="solid">
        <fgColor rgb="FF4472C4"/>
        <bgColor rgb="FF000000"/>
      </patternFill>
    </fill>
    <fill>
      <patternFill patternType="solid">
        <fgColor rgb="FF00B050"/>
        <bgColor rgb="FF000000"/>
      </patternFill>
    </fill>
    <fill>
      <patternFill patternType="solid">
        <fgColor theme="8" tint="-0.499984740745262"/>
        <bgColor indexed="64"/>
      </patternFill>
    </fill>
    <fill>
      <patternFill patternType="solid">
        <fgColor theme="8" tint="0.79998168889431442"/>
        <bgColor indexed="64"/>
      </patternFill>
    </fill>
    <fill>
      <patternFill patternType="solid">
        <fgColor rgb="FF5B9BD5"/>
        <bgColor rgb="FF000000"/>
      </patternFill>
    </fill>
    <fill>
      <patternFill patternType="solid">
        <fgColor theme="1"/>
        <bgColor indexed="64"/>
      </patternFill>
    </fill>
    <fill>
      <patternFill patternType="solid">
        <fgColor theme="2"/>
        <bgColor indexed="64"/>
      </patternFill>
    </fill>
    <fill>
      <patternFill patternType="solid">
        <fgColor rgb="FFED7D31"/>
        <bgColor indexed="64"/>
      </patternFill>
    </fill>
    <fill>
      <patternFill patternType="solid">
        <fgColor rgb="FF92D050"/>
        <bgColor indexed="64"/>
      </patternFill>
    </fill>
    <fill>
      <patternFill patternType="solid">
        <fgColor theme="6"/>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4" tint="-0.499984740745262"/>
        <bgColor indexed="64"/>
      </patternFill>
    </fill>
    <fill>
      <patternFill patternType="solid">
        <fgColor rgb="FFFFFFFF"/>
        <bgColor indexed="64"/>
      </patternFill>
    </fill>
    <fill>
      <patternFill patternType="solid">
        <fgColor rgb="FFF4F4F4"/>
        <bgColor indexed="64"/>
      </patternFill>
    </fill>
  </fills>
  <borders count="62">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theme="0" tint="-0.499984740745262"/>
      </right>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style="medium">
        <color indexed="64"/>
      </left>
      <right/>
      <top style="medium">
        <color indexed="64"/>
      </top>
      <bottom/>
      <diagonal/>
    </border>
    <border>
      <left/>
      <right style="medium">
        <color indexed="64"/>
      </right>
      <top style="medium">
        <color indexed="64"/>
      </top>
      <bottom/>
      <diagonal/>
    </border>
    <border>
      <left/>
      <right/>
      <top/>
      <bottom style="thin">
        <color indexed="64"/>
      </bottom>
      <diagonal/>
    </border>
    <border>
      <left/>
      <right/>
      <top style="thin">
        <color indexed="64"/>
      </top>
      <bottom style="double">
        <color indexed="64"/>
      </bottom>
      <diagonal/>
    </border>
    <border>
      <left/>
      <right/>
      <top/>
      <bottom style="medium">
        <color indexed="64"/>
      </bottom>
      <diagonal/>
    </border>
    <border>
      <left/>
      <right style="thin">
        <color indexed="64"/>
      </right>
      <top/>
      <bottom/>
      <diagonal/>
    </border>
    <border>
      <left/>
      <right style="thin">
        <color indexed="64"/>
      </right>
      <top style="thin">
        <color indexed="64"/>
      </top>
      <bottom style="double">
        <color indexed="64"/>
      </bottom>
      <diagonal/>
    </border>
    <border>
      <left style="thin">
        <color indexed="64"/>
      </left>
      <right/>
      <top/>
      <bottom/>
      <diagonal/>
    </border>
    <border>
      <left/>
      <right/>
      <top/>
      <bottom style="double">
        <color indexed="64"/>
      </bottom>
      <diagonal/>
    </border>
    <border>
      <left/>
      <right style="dotted">
        <color auto="1"/>
      </right>
      <top/>
      <bottom/>
      <diagonal/>
    </border>
    <border>
      <left/>
      <right style="dotted">
        <color auto="1"/>
      </right>
      <top style="thin">
        <color indexed="64"/>
      </top>
      <bottom style="double">
        <color indexed="64"/>
      </bottom>
      <diagonal/>
    </border>
    <border>
      <left/>
      <right style="thin">
        <color indexed="64"/>
      </right>
      <top/>
      <bottom style="medium">
        <color indexed="64"/>
      </bottom>
      <diagonal/>
    </border>
    <border>
      <left/>
      <right style="dotted">
        <color auto="1"/>
      </right>
      <top/>
      <bottom style="medium">
        <color indexed="64"/>
      </bottom>
      <diagonal/>
    </border>
    <border>
      <left/>
      <right style="thin">
        <color indexed="64"/>
      </right>
      <top/>
      <bottom style="double">
        <color indexed="64"/>
      </bottom>
      <diagonal/>
    </border>
    <border>
      <left style="dotted">
        <color auto="1"/>
      </left>
      <right/>
      <top/>
      <bottom style="dotted">
        <color auto="1"/>
      </bottom>
      <diagonal/>
    </border>
    <border>
      <left style="dotted">
        <color auto="1"/>
      </left>
      <right/>
      <top/>
      <bottom/>
      <diagonal/>
    </border>
    <border>
      <left/>
      <right/>
      <top/>
      <bottom style="dotted">
        <color auto="1"/>
      </bottom>
      <diagonal/>
    </border>
    <border>
      <left style="thin">
        <color indexed="64"/>
      </left>
      <right style="dotted">
        <color indexed="64"/>
      </right>
      <top/>
      <bottom style="medium">
        <color indexed="64"/>
      </bottom>
      <diagonal/>
    </border>
    <border>
      <left style="thin">
        <color indexed="64"/>
      </left>
      <right style="dotted">
        <color indexed="64"/>
      </right>
      <top/>
      <bottom/>
      <diagonal/>
    </border>
    <border>
      <left style="thin">
        <color indexed="64"/>
      </left>
      <right style="dotted">
        <color indexed="64"/>
      </right>
      <top style="thin">
        <color indexed="64"/>
      </top>
      <bottom style="double">
        <color indexed="64"/>
      </bottom>
      <diagonal/>
    </border>
    <border>
      <left/>
      <right style="dotted">
        <color auto="1"/>
      </right>
      <top style="dotted">
        <color auto="1"/>
      </top>
      <bottom style="medium">
        <color indexed="64"/>
      </bottom>
      <diagonal/>
    </border>
    <border>
      <left/>
      <right/>
      <top style="medium">
        <color indexed="64"/>
      </top>
      <bottom/>
      <diagonal/>
    </border>
    <border>
      <left/>
      <right/>
      <top style="thin">
        <color indexed="64"/>
      </top>
      <bottom/>
      <diagonal/>
    </border>
    <border>
      <left style="thin">
        <color indexed="64"/>
      </left>
      <right style="dotted">
        <color indexed="64"/>
      </right>
      <top/>
      <bottom style="double">
        <color indexed="64"/>
      </bottom>
      <diagonal/>
    </border>
    <border>
      <left/>
      <right style="dotted">
        <color auto="1"/>
      </right>
      <top/>
      <bottom style="double">
        <color indexed="64"/>
      </bottom>
      <diagonal/>
    </border>
    <border>
      <left/>
      <right style="hair">
        <color auto="1"/>
      </right>
      <top/>
      <bottom/>
      <diagonal/>
    </border>
    <border>
      <left/>
      <right style="hair">
        <color auto="1"/>
      </right>
      <top/>
      <bottom style="double">
        <color indexed="64"/>
      </bottom>
      <diagonal/>
    </border>
    <border>
      <left style="hair">
        <color auto="1"/>
      </left>
      <right style="thin">
        <color indexed="64"/>
      </right>
      <top/>
      <bottom/>
      <diagonal/>
    </border>
    <border>
      <left style="hair">
        <color auto="1"/>
      </left>
      <right style="thin">
        <color indexed="64"/>
      </right>
      <top/>
      <bottom style="double">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style="thin">
        <color indexed="64"/>
      </right>
      <top/>
      <bottom style="thin">
        <color indexed="64"/>
      </bottom>
      <diagonal/>
    </border>
    <border>
      <left/>
      <right style="dotted">
        <color indexed="64"/>
      </right>
      <top/>
      <bottom style="thin">
        <color indexed="64"/>
      </bottom>
      <diagonal/>
    </border>
    <border>
      <left/>
      <right/>
      <top style="dotted">
        <color rgb="FFCCCCCC"/>
      </top>
      <bottom/>
      <diagonal/>
    </border>
    <border>
      <left style="medium">
        <color rgb="FFDBDBDB"/>
      </left>
      <right/>
      <top style="dotted">
        <color rgb="FFCCCCCC"/>
      </top>
      <bottom/>
      <diagonal/>
    </border>
    <border>
      <left/>
      <right/>
      <top style="dotted">
        <color rgb="FFCCCCCC"/>
      </top>
      <bottom style="medium">
        <color rgb="FFDBDBDB"/>
      </bottom>
      <diagonal/>
    </border>
    <border>
      <left style="medium">
        <color rgb="FFDBDBDB"/>
      </left>
      <right/>
      <top style="dotted">
        <color rgb="FFCCCCCC"/>
      </top>
      <bottom style="medium">
        <color rgb="FFDBDBDB"/>
      </bottom>
      <diagonal/>
    </border>
    <border>
      <left/>
      <right/>
      <top/>
      <bottom style="thin">
        <color rgb="FF966E32"/>
      </bottom>
      <diagonal/>
    </border>
    <border>
      <left/>
      <right/>
      <top style="thin">
        <color rgb="FF966E32"/>
      </top>
      <bottom style="thin">
        <color rgb="FF966E32"/>
      </bottom>
      <diagonal/>
    </border>
    <border>
      <left/>
      <right/>
      <top/>
      <bottom style="medium">
        <color rgb="FF966E32"/>
      </bottom>
      <diagonal/>
    </border>
    <border>
      <left/>
      <right/>
      <top style="medium">
        <color rgb="FF966E32"/>
      </top>
      <bottom style="thin">
        <color rgb="FF966E32"/>
      </bottom>
      <diagonal/>
    </border>
    <border>
      <left/>
      <right/>
      <top style="thin">
        <color rgb="FF966E32"/>
      </top>
      <bottom/>
      <diagonal/>
    </border>
    <border>
      <left style="dotted">
        <color auto="1"/>
      </left>
      <right style="thin">
        <color indexed="64"/>
      </right>
      <top/>
      <bottom/>
      <diagonal/>
    </border>
    <border>
      <left/>
      <right/>
      <top style="thin">
        <color rgb="FF966E32"/>
      </top>
      <bottom style="medium">
        <color rgb="FF966E32"/>
      </bottom>
      <diagonal/>
    </border>
  </borders>
  <cellStyleXfs count="6">
    <xf numFmtId="0" fontId="0" fillId="0" borderId="0"/>
    <xf numFmtId="9" fontId="1" fillId="0" borderId="0" applyFont="0" applyFill="0" applyBorder="0" applyAlignment="0" applyProtection="0"/>
    <xf numFmtId="0" fontId="6"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6">
    <xf numFmtId="0" fontId="0" fillId="0" borderId="0" xfId="0"/>
    <xf numFmtId="10" fontId="0" fillId="0" borderId="0" xfId="1" applyNumberFormat="1" applyFont="1"/>
    <xf numFmtId="10" fontId="0" fillId="6" borderId="0" xfId="1" applyNumberFormat="1" applyFont="1" applyFill="1"/>
    <xf numFmtId="0" fontId="4" fillId="0" borderId="0" xfId="0" applyFont="1" applyFill="1"/>
    <xf numFmtId="0" fontId="5" fillId="0" borderId="0" xfId="0" applyFont="1" applyFill="1"/>
    <xf numFmtId="10" fontId="4" fillId="7" borderId="2" xfId="0" applyNumberFormat="1" applyFont="1" applyFill="1" applyBorder="1" applyAlignment="1">
      <alignment horizontal="right" vertical="center"/>
    </xf>
    <xf numFmtId="0" fontId="9" fillId="7" borderId="7" xfId="0" applyFont="1" applyFill="1" applyBorder="1" applyAlignment="1">
      <alignment vertical="center"/>
    </xf>
    <xf numFmtId="0" fontId="4" fillId="7" borderId="8" xfId="0" applyFont="1" applyFill="1" applyBorder="1" applyAlignment="1">
      <alignment horizontal="right" vertical="center"/>
    </xf>
    <xf numFmtId="0" fontId="10" fillId="8" borderId="1" xfId="0" applyFont="1" applyFill="1" applyBorder="1" applyAlignment="1">
      <alignment vertical="center"/>
    </xf>
    <xf numFmtId="2" fontId="10" fillId="8" borderId="2" xfId="0" applyNumberFormat="1" applyFont="1" applyFill="1" applyBorder="1" applyAlignment="1">
      <alignment horizontal="right" vertical="center"/>
    </xf>
    <xf numFmtId="0" fontId="11" fillId="8" borderId="2" xfId="0" applyFont="1" applyFill="1" applyBorder="1" applyAlignment="1">
      <alignment horizontal="right" vertical="center"/>
    </xf>
    <xf numFmtId="0" fontId="10" fillId="8" borderId="3" xfId="0" applyFont="1" applyFill="1" applyBorder="1" applyAlignment="1">
      <alignment vertical="center"/>
    </xf>
    <xf numFmtId="0" fontId="8" fillId="7" borderId="7" xfId="0" applyFont="1" applyFill="1" applyBorder="1" applyAlignment="1">
      <alignment vertical="center"/>
    </xf>
    <xf numFmtId="0" fontId="4" fillId="7" borderId="1" xfId="0" applyFont="1" applyFill="1" applyBorder="1" applyAlignment="1">
      <alignment vertical="center"/>
    </xf>
    <xf numFmtId="0" fontId="4" fillId="7" borderId="2" xfId="0" applyFont="1" applyFill="1" applyBorder="1" applyAlignment="1">
      <alignment horizontal="right" vertical="center"/>
    </xf>
    <xf numFmtId="0" fontId="10" fillId="9" borderId="5" xfId="0" applyFont="1" applyFill="1" applyBorder="1" applyAlignment="1">
      <alignment vertical="center"/>
    </xf>
    <xf numFmtId="2" fontId="10" fillId="9" borderId="6" xfId="0" applyNumberFormat="1" applyFont="1" applyFill="1" applyBorder="1" applyAlignment="1">
      <alignment horizontal="right" vertical="center"/>
    </xf>
    <xf numFmtId="0" fontId="10" fillId="9" borderId="3" xfId="0" applyFont="1" applyFill="1" applyBorder="1" applyAlignment="1">
      <alignment vertical="center"/>
    </xf>
    <xf numFmtId="0" fontId="10" fillId="9" borderId="4" xfId="0" applyFont="1" applyFill="1" applyBorder="1" applyAlignment="1">
      <alignment horizontal="right" vertical="center"/>
    </xf>
    <xf numFmtId="0" fontId="12" fillId="6" borderId="0" xfId="0" applyFont="1" applyFill="1" applyAlignment="1">
      <alignment vertical="center"/>
    </xf>
    <xf numFmtId="0" fontId="12" fillId="0" borderId="0" xfId="0" applyFont="1" applyAlignment="1">
      <alignment vertical="center"/>
    </xf>
    <xf numFmtId="0" fontId="3" fillId="6" borderId="0" xfId="0" applyFont="1" applyFill="1" applyAlignment="1">
      <alignment vertical="center" wrapText="1"/>
    </xf>
    <xf numFmtId="0" fontId="3" fillId="0" borderId="0" xfId="0" applyFont="1" applyAlignment="1">
      <alignment vertical="center" wrapText="1"/>
    </xf>
    <xf numFmtId="0" fontId="4" fillId="6" borderId="0" xfId="0" applyFont="1" applyFill="1" applyBorder="1" applyAlignment="1">
      <alignment vertical="center"/>
    </xf>
    <xf numFmtId="0" fontId="7" fillId="11" borderId="0" xfId="0" applyFont="1" applyFill="1" applyBorder="1" applyAlignment="1">
      <alignment vertical="center"/>
    </xf>
    <xf numFmtId="0" fontId="3" fillId="6" borderId="9" xfId="0" applyFont="1" applyFill="1" applyBorder="1" applyAlignment="1">
      <alignment vertical="center" wrapText="1"/>
    </xf>
    <xf numFmtId="0" fontId="4" fillId="6" borderId="12" xfId="0" applyFont="1" applyFill="1" applyBorder="1" applyAlignment="1">
      <alignment vertical="center"/>
    </xf>
    <xf numFmtId="0" fontId="3" fillId="11" borderId="0" xfId="0" applyFont="1" applyFill="1" applyBorder="1" applyAlignment="1">
      <alignment vertical="center" wrapText="1"/>
    </xf>
    <xf numFmtId="0" fontId="3" fillId="11" borderId="0" xfId="0" applyFont="1" applyFill="1" applyBorder="1" applyAlignment="1">
      <alignment horizontal="center" vertical="center" wrapText="1"/>
    </xf>
    <xf numFmtId="0" fontId="2" fillId="6" borderId="12" xfId="0" applyFont="1" applyFill="1" applyBorder="1" applyAlignment="1">
      <alignment vertical="center" wrapText="1"/>
    </xf>
    <xf numFmtId="0" fontId="13" fillId="6" borderId="12" xfId="0" applyFont="1" applyFill="1" applyBorder="1" applyAlignment="1">
      <alignment horizontal="center" vertical="center" wrapText="1"/>
    </xf>
    <xf numFmtId="10" fontId="4" fillId="6" borderId="0" xfId="0" applyNumberFormat="1" applyFont="1" applyFill="1" applyBorder="1" applyAlignment="1">
      <alignment vertical="center"/>
    </xf>
    <xf numFmtId="0" fontId="7" fillId="0" borderId="0" xfId="0" applyNumberFormat="1" applyFont="1" applyAlignment="1">
      <alignment horizontal="center" vertical="center"/>
    </xf>
    <xf numFmtId="0" fontId="0" fillId="6" borderId="0" xfId="0" applyFont="1" applyFill="1" applyBorder="1" applyAlignment="1">
      <alignment vertical="center"/>
    </xf>
    <xf numFmtId="0" fontId="0" fillId="6" borderId="11" xfId="0" applyFont="1" applyFill="1" applyBorder="1" applyAlignment="1">
      <alignment vertical="center"/>
    </xf>
    <xf numFmtId="10" fontId="4" fillId="6" borderId="0" xfId="0" applyNumberFormat="1" applyFont="1" applyFill="1" applyBorder="1" applyAlignment="1">
      <alignment horizontal="right" vertical="center"/>
    </xf>
    <xf numFmtId="10" fontId="4" fillId="6" borderId="12" xfId="0" applyNumberFormat="1" applyFont="1" applyFill="1" applyBorder="1" applyAlignment="1">
      <alignment horizontal="right" vertical="center"/>
    </xf>
    <xf numFmtId="0" fontId="3" fillId="6" borderId="0" xfId="0" applyFont="1" applyFill="1" applyAlignment="1">
      <alignment vertical="center"/>
    </xf>
    <xf numFmtId="0" fontId="3" fillId="0" borderId="0" xfId="0" applyFont="1" applyAlignment="1">
      <alignment vertical="center"/>
    </xf>
    <xf numFmtId="10" fontId="4" fillId="6" borderId="12" xfId="0" applyNumberFormat="1" applyFont="1" applyFill="1" applyBorder="1" applyAlignment="1">
      <alignment vertical="center"/>
    </xf>
    <xf numFmtId="10" fontId="3" fillId="11" borderId="0" xfId="0" applyNumberFormat="1" applyFont="1" applyFill="1" applyBorder="1" applyAlignment="1">
      <alignment horizontal="right" vertical="center" wrapText="1"/>
    </xf>
    <xf numFmtId="43" fontId="0" fillId="6" borderId="0" xfId="3" applyFont="1" applyFill="1" applyBorder="1" applyAlignment="1">
      <alignment horizontal="right" vertical="center"/>
    </xf>
    <xf numFmtId="43" fontId="0" fillId="6" borderId="12" xfId="3" applyFont="1" applyFill="1" applyBorder="1" applyAlignment="1">
      <alignment horizontal="right" vertical="center"/>
    </xf>
    <xf numFmtId="2" fontId="14" fillId="11" borderId="0" xfId="0" applyNumberFormat="1" applyFont="1" applyFill="1" applyBorder="1" applyAlignment="1">
      <alignment horizontal="center" vertical="center" wrapText="1"/>
    </xf>
    <xf numFmtId="0" fontId="14" fillId="11" borderId="0" xfId="0" applyFont="1" applyFill="1" applyBorder="1" applyAlignment="1">
      <alignment horizontal="center" vertical="center" wrapText="1"/>
    </xf>
    <xf numFmtId="2" fontId="15" fillId="11" borderId="0" xfId="0" applyNumberFormat="1" applyFont="1" applyFill="1" applyBorder="1" applyAlignment="1">
      <alignment horizontal="center" vertical="center" wrapText="1"/>
    </xf>
    <xf numFmtId="0" fontId="15" fillId="11" borderId="10" xfId="0" applyFont="1" applyFill="1" applyBorder="1" applyAlignment="1">
      <alignment horizontal="center" vertical="center" wrapText="1"/>
    </xf>
    <xf numFmtId="0" fontId="15" fillId="11" borderId="0" xfId="0" applyFont="1" applyFill="1" applyBorder="1" applyAlignment="1">
      <alignment horizontal="center" vertical="center" wrapText="1"/>
    </xf>
    <xf numFmtId="0" fontId="0" fillId="6" borderId="0" xfId="0" applyFont="1" applyFill="1"/>
    <xf numFmtId="0" fontId="0" fillId="0" borderId="0" xfId="0" applyFont="1"/>
    <xf numFmtId="168" fontId="0" fillId="0" borderId="0" xfId="0" applyNumberFormat="1" applyFont="1" applyAlignment="1">
      <alignment horizontal="right" vertical="center"/>
    </xf>
    <xf numFmtId="168" fontId="0" fillId="0" borderId="0" xfId="0" applyNumberFormat="1" applyFont="1"/>
    <xf numFmtId="0" fontId="0" fillId="6" borderId="0" xfId="0" applyFont="1" applyFill="1" applyBorder="1"/>
    <xf numFmtId="0" fontId="0" fillId="6" borderId="0" xfId="0" applyFont="1" applyFill="1" applyBorder="1" applyAlignment="1"/>
    <xf numFmtId="0" fontId="16" fillId="7" borderId="1" xfId="0" applyFont="1" applyFill="1" applyBorder="1" applyAlignment="1">
      <alignment vertical="center"/>
    </xf>
    <xf numFmtId="0" fontId="17" fillId="7" borderId="1" xfId="0" applyFont="1" applyFill="1" applyBorder="1" applyAlignment="1">
      <alignment vertical="center"/>
    </xf>
    <xf numFmtId="0" fontId="0" fillId="6" borderId="9" xfId="0" applyFont="1" applyFill="1" applyBorder="1" applyAlignment="1">
      <alignment vertical="center"/>
    </xf>
    <xf numFmtId="0" fontId="0" fillId="6" borderId="0" xfId="0" applyFont="1" applyFill="1" applyAlignment="1">
      <alignment vertical="center"/>
    </xf>
    <xf numFmtId="0" fontId="0" fillId="0" borderId="0" xfId="0" applyFont="1" applyAlignment="1">
      <alignment vertical="center"/>
    </xf>
    <xf numFmtId="10" fontId="0" fillId="6" borderId="9" xfId="0" applyNumberFormat="1" applyFont="1" applyFill="1" applyBorder="1" applyAlignment="1">
      <alignment vertical="center"/>
    </xf>
    <xf numFmtId="2" fontId="0" fillId="6" borderId="0" xfId="0" applyNumberFormat="1" applyFont="1" applyFill="1" applyBorder="1" applyAlignment="1">
      <alignment horizontal="center" vertical="center"/>
    </xf>
    <xf numFmtId="0" fontId="0" fillId="6" borderId="9" xfId="0" applyFont="1" applyFill="1" applyBorder="1" applyAlignment="1">
      <alignment horizontal="center" vertical="center"/>
    </xf>
    <xf numFmtId="2" fontId="0" fillId="6" borderId="0" xfId="0" applyNumberFormat="1" applyFont="1" applyFill="1" applyAlignment="1">
      <alignment vertical="center"/>
    </xf>
    <xf numFmtId="2" fontId="0" fillId="6" borderId="9" xfId="0" applyNumberFormat="1" applyFont="1" applyFill="1" applyBorder="1" applyAlignment="1">
      <alignment horizontal="center" vertical="center"/>
    </xf>
    <xf numFmtId="2" fontId="0" fillId="6" borderId="12" xfId="0" applyNumberFormat="1" applyFont="1" applyFill="1" applyBorder="1" applyAlignment="1">
      <alignment horizontal="center" vertical="center"/>
    </xf>
    <xf numFmtId="0" fontId="0" fillId="6" borderId="12" xfId="0" applyFont="1" applyFill="1" applyBorder="1" applyAlignment="1">
      <alignment horizontal="center" vertical="center"/>
    </xf>
    <xf numFmtId="0" fontId="0" fillId="6" borderId="13" xfId="0" applyFont="1" applyFill="1" applyBorder="1" applyAlignment="1">
      <alignment horizontal="center" vertical="center"/>
    </xf>
    <xf numFmtId="0" fontId="0" fillId="6" borderId="0" xfId="0" applyFont="1" applyFill="1" applyAlignment="1">
      <alignment horizontal="center"/>
    </xf>
    <xf numFmtId="0" fontId="0" fillId="6" borderId="0" xfId="0" applyFont="1" applyFill="1" applyAlignment="1">
      <alignment horizontal="right"/>
    </xf>
    <xf numFmtId="0" fontId="0" fillId="6" borderId="0" xfId="0" applyFont="1" applyFill="1" applyAlignment="1">
      <alignment horizontal="center" vertical="center"/>
    </xf>
    <xf numFmtId="0" fontId="0" fillId="0" borderId="0" xfId="0" applyFont="1" applyFill="1"/>
    <xf numFmtId="0" fontId="0" fillId="6" borderId="12" xfId="0" applyFont="1" applyFill="1" applyBorder="1" applyAlignment="1">
      <alignment vertical="center"/>
    </xf>
    <xf numFmtId="0" fontId="0" fillId="6" borderId="14" xfId="0" applyFont="1" applyFill="1" applyBorder="1" applyAlignment="1">
      <alignment vertical="center"/>
    </xf>
    <xf numFmtId="0" fontId="4" fillId="6" borderId="14" xfId="0" applyFont="1" applyFill="1" applyBorder="1" applyAlignment="1">
      <alignment vertical="center"/>
    </xf>
    <xf numFmtId="2" fontId="0" fillId="6" borderId="14" xfId="0" applyNumberFormat="1" applyFont="1" applyFill="1" applyBorder="1" applyAlignment="1">
      <alignment horizontal="center"/>
    </xf>
    <xf numFmtId="0" fontId="0" fillId="6" borderId="14" xfId="0" applyFont="1" applyFill="1" applyBorder="1" applyAlignment="1">
      <alignment horizontal="center"/>
    </xf>
    <xf numFmtId="43" fontId="0" fillId="6" borderId="14" xfId="3" applyFont="1" applyFill="1" applyBorder="1" applyAlignment="1">
      <alignment horizontal="right"/>
    </xf>
    <xf numFmtId="0" fontId="0" fillId="6" borderId="14" xfId="0" applyFont="1" applyFill="1" applyBorder="1" applyAlignment="1">
      <alignment horizontal="center" vertical="center"/>
    </xf>
    <xf numFmtId="0" fontId="0" fillId="6" borderId="15" xfId="0" applyFont="1" applyFill="1" applyBorder="1" applyAlignment="1">
      <alignment horizontal="center" vertical="center"/>
    </xf>
    <xf numFmtId="0" fontId="13" fillId="6" borderId="13" xfId="0" applyFont="1" applyFill="1" applyBorder="1" applyAlignment="1">
      <alignment horizontal="center" vertical="center" wrapText="1"/>
    </xf>
    <xf numFmtId="0" fontId="2" fillId="10" borderId="17" xfId="0" applyFont="1" applyFill="1" applyBorder="1" applyAlignment="1">
      <alignment horizontal="center" vertical="center"/>
    </xf>
    <xf numFmtId="0" fontId="13" fillId="10" borderId="12" xfId="0" applyFont="1" applyFill="1" applyBorder="1" applyAlignment="1">
      <alignment horizontal="center" vertical="center" wrapText="1"/>
    </xf>
    <xf numFmtId="0" fontId="13" fillId="10" borderId="13" xfId="0" applyFont="1" applyFill="1" applyBorder="1" applyAlignment="1">
      <alignment horizontal="center" vertical="center" wrapText="1"/>
    </xf>
    <xf numFmtId="0" fontId="18" fillId="0" borderId="0" xfId="0" applyFont="1"/>
    <xf numFmtId="0" fontId="5" fillId="11" borderId="0" xfId="0" applyFont="1" applyFill="1" applyBorder="1" applyAlignment="1">
      <alignment vertical="center"/>
    </xf>
    <xf numFmtId="10" fontId="5" fillId="11" borderId="0" xfId="0" applyNumberFormat="1" applyFont="1" applyFill="1" applyBorder="1" applyAlignment="1">
      <alignment vertical="center"/>
    </xf>
    <xf numFmtId="2" fontId="19" fillId="11" borderId="0" xfId="0" applyNumberFormat="1" applyFont="1" applyFill="1" applyBorder="1" applyAlignment="1">
      <alignment horizontal="center"/>
    </xf>
    <xf numFmtId="0" fontId="19" fillId="11" borderId="0" xfId="0" applyFont="1" applyFill="1" applyBorder="1" applyAlignment="1">
      <alignment horizontal="center"/>
    </xf>
    <xf numFmtId="43" fontId="19" fillId="11" borderId="0" xfId="3" applyFont="1" applyFill="1" applyBorder="1" applyAlignment="1">
      <alignment horizontal="right"/>
    </xf>
    <xf numFmtId="43" fontId="7" fillId="11" borderId="0" xfId="3" applyFont="1" applyFill="1" applyBorder="1" applyAlignment="1">
      <alignment horizontal="right"/>
    </xf>
    <xf numFmtId="0" fontId="20" fillId="11" borderId="0" xfId="0" applyFont="1" applyFill="1" applyBorder="1" applyAlignment="1">
      <alignment horizontal="center" vertical="center"/>
    </xf>
    <xf numFmtId="0" fontId="20" fillId="11" borderId="10" xfId="0" applyFont="1" applyFill="1" applyBorder="1" applyAlignment="1">
      <alignment horizontal="center" vertical="center"/>
    </xf>
    <xf numFmtId="165" fontId="4" fillId="6" borderId="0" xfId="0" applyNumberFormat="1" applyFont="1" applyFill="1" applyBorder="1" applyAlignment="1">
      <alignment vertical="center"/>
    </xf>
    <xf numFmtId="165" fontId="4" fillId="6" borderId="12" xfId="0" applyNumberFormat="1" applyFont="1" applyFill="1" applyBorder="1" applyAlignment="1">
      <alignment vertical="center"/>
    </xf>
    <xf numFmtId="0" fontId="0" fillId="6" borderId="0" xfId="0" applyFont="1" applyFill="1" applyBorder="1" applyAlignment="1">
      <alignment horizontal="left" vertical="top"/>
    </xf>
    <xf numFmtId="0" fontId="0" fillId="6" borderId="0" xfId="0" applyFont="1" applyFill="1" applyAlignment="1">
      <alignment horizontal="left" vertical="top"/>
    </xf>
    <xf numFmtId="0" fontId="3" fillId="6" borderId="0" xfId="0" applyFont="1" applyFill="1" applyBorder="1" applyAlignment="1">
      <alignment vertical="center"/>
    </xf>
    <xf numFmtId="0" fontId="5" fillId="6" borderId="0" xfId="0" applyFont="1" applyFill="1" applyAlignment="1">
      <alignment horizontal="left" vertical="center"/>
    </xf>
    <xf numFmtId="0" fontId="5" fillId="6" borderId="0" xfId="0" applyFont="1" applyFill="1" applyAlignment="1">
      <alignment horizontal="left" vertical="center" wrapText="1"/>
    </xf>
    <xf numFmtId="10" fontId="22" fillId="11" borderId="0" xfId="0" applyNumberFormat="1" applyFont="1" applyFill="1" applyBorder="1" applyAlignment="1">
      <alignment horizontal="right" vertical="center" wrapText="1"/>
    </xf>
    <xf numFmtId="0" fontId="23" fillId="0" borderId="0" xfId="0" applyFont="1"/>
    <xf numFmtId="4" fontId="23" fillId="0" borderId="0" xfId="0" applyNumberFormat="1" applyFont="1"/>
    <xf numFmtId="0" fontId="0" fillId="6" borderId="0" xfId="0" applyFill="1"/>
    <xf numFmtId="0" fontId="4" fillId="7" borderId="18" xfId="0" applyFont="1" applyFill="1" applyBorder="1" applyAlignment="1">
      <alignment vertical="center"/>
    </xf>
    <xf numFmtId="0" fontId="5" fillId="7" borderId="19" xfId="0" applyFont="1" applyFill="1" applyBorder="1" applyAlignment="1">
      <alignment horizontal="right" vertical="center"/>
    </xf>
    <xf numFmtId="43" fontId="14" fillId="11" borderId="0" xfId="3" applyFont="1" applyFill="1" applyBorder="1" applyAlignment="1">
      <alignment horizontal="right" vertical="center" wrapText="1"/>
    </xf>
    <xf numFmtId="166" fontId="12" fillId="6" borderId="0" xfId="0" applyNumberFormat="1" applyFont="1" applyFill="1" applyAlignment="1">
      <alignment vertical="center"/>
    </xf>
    <xf numFmtId="166" fontId="3" fillId="6" borderId="0" xfId="0" applyNumberFormat="1" applyFont="1" applyFill="1" applyAlignment="1">
      <alignment vertical="center"/>
    </xf>
    <xf numFmtId="166" fontId="3" fillId="6" borderId="0" xfId="0" applyNumberFormat="1" applyFont="1" applyFill="1" applyAlignment="1">
      <alignment vertical="center" wrapText="1"/>
    </xf>
    <xf numFmtId="166" fontId="0" fillId="6" borderId="0" xfId="0" applyNumberFormat="1" applyFont="1" applyFill="1" applyAlignment="1">
      <alignment vertical="center"/>
    </xf>
    <xf numFmtId="10" fontId="12" fillId="6" borderId="0" xfId="0" applyNumberFormat="1" applyFont="1" applyFill="1" applyAlignment="1">
      <alignment vertical="center"/>
    </xf>
    <xf numFmtId="10" fontId="3" fillId="6" borderId="0" xfId="0" applyNumberFormat="1" applyFont="1" applyFill="1" applyAlignment="1">
      <alignment vertical="center"/>
    </xf>
    <xf numFmtId="10" fontId="3" fillId="6" borderId="0" xfId="0" applyNumberFormat="1" applyFont="1" applyFill="1" applyAlignment="1">
      <alignment vertical="center" wrapText="1"/>
    </xf>
    <xf numFmtId="10" fontId="0" fillId="6" borderId="0" xfId="0" applyNumberFormat="1" applyFont="1" applyFill="1" applyAlignment="1">
      <alignment vertical="center"/>
    </xf>
    <xf numFmtId="166" fontId="0" fillId="6" borderId="20" xfId="0" applyNumberFormat="1" applyFont="1" applyFill="1" applyBorder="1" applyAlignment="1">
      <alignment horizontal="center" vertical="center" wrapText="1"/>
    </xf>
    <xf numFmtId="10" fontId="0" fillId="6" borderId="20" xfId="0" applyNumberFormat="1" applyFont="1" applyFill="1" applyBorder="1" applyAlignment="1">
      <alignment horizontal="center" vertical="center" wrapText="1"/>
    </xf>
    <xf numFmtId="0" fontId="0" fillId="0" borderId="0" xfId="0"/>
    <xf numFmtId="0" fontId="4" fillId="0" borderId="0" xfId="0" applyFont="1"/>
    <xf numFmtId="0" fontId="23" fillId="7" borderId="0" xfId="0" applyFont="1" applyFill="1"/>
    <xf numFmtId="0" fontId="4" fillId="7" borderId="0" xfId="0" applyFont="1" applyFill="1"/>
    <xf numFmtId="0" fontId="11" fillId="12" borderId="0" xfId="0" applyFont="1" applyFill="1" applyAlignment="1">
      <alignment horizontal="center" vertical="center"/>
    </xf>
    <xf numFmtId="0" fontId="11" fillId="3" borderId="0" xfId="0" applyFont="1" applyFill="1" applyAlignment="1">
      <alignment horizontal="center" vertical="center" wrapText="1"/>
    </xf>
    <xf numFmtId="0" fontId="11" fillId="4" borderId="0" xfId="0" applyFont="1" applyFill="1" applyAlignment="1">
      <alignment horizontal="center" vertical="center" wrapText="1"/>
    </xf>
    <xf numFmtId="0" fontId="11" fillId="5" borderId="0" xfId="0" applyFont="1" applyFill="1" applyAlignment="1">
      <alignment horizontal="center" vertical="center" wrapText="1"/>
    </xf>
    <xf numFmtId="0" fontId="5" fillId="0" borderId="0" xfId="0" applyFont="1" applyAlignment="1">
      <alignment horizontal="center" vertical="center"/>
    </xf>
    <xf numFmtId="0" fontId="7" fillId="6" borderId="0" xfId="0" applyFont="1" applyFill="1"/>
    <xf numFmtId="0" fontId="7" fillId="6" borderId="0" xfId="0" applyFont="1" applyFill="1" applyAlignment="1">
      <alignment vertical="center"/>
    </xf>
    <xf numFmtId="4" fontId="7" fillId="6" borderId="0" xfId="0" applyNumberFormat="1" applyFont="1" applyFill="1" applyAlignment="1">
      <alignment vertical="center"/>
    </xf>
    <xf numFmtId="172" fontId="7" fillId="6" borderId="0" xfId="0" applyNumberFormat="1" applyFont="1" applyFill="1" applyAlignment="1">
      <alignment vertical="center"/>
    </xf>
    <xf numFmtId="0" fontId="7" fillId="6" borderId="0" xfId="0" applyNumberFormat="1" applyFont="1" applyFill="1" applyAlignment="1">
      <alignment vertical="center"/>
    </xf>
    <xf numFmtId="0" fontId="26" fillId="6" borderId="0" xfId="0" applyFont="1" applyFill="1"/>
    <xf numFmtId="10" fontId="26" fillId="6" borderId="0" xfId="1" applyNumberFormat="1" applyFont="1" applyFill="1"/>
    <xf numFmtId="4" fontId="26" fillId="6" borderId="0" xfId="0" applyNumberFormat="1" applyFont="1" applyFill="1"/>
    <xf numFmtId="0" fontId="26" fillId="6" borderId="0" xfId="0" applyNumberFormat="1" applyFont="1" applyFill="1"/>
    <xf numFmtId="172" fontId="26" fillId="6" borderId="0" xfId="0" applyNumberFormat="1" applyFont="1" applyFill="1"/>
    <xf numFmtId="164" fontId="26" fillId="6" borderId="0" xfId="0" applyNumberFormat="1" applyFont="1" applyFill="1"/>
    <xf numFmtId="0" fontId="26" fillId="6" borderId="21" xfId="0" applyFont="1" applyFill="1" applyBorder="1" applyAlignment="1">
      <alignment horizontal="center" vertical="center"/>
    </xf>
    <xf numFmtId="10" fontId="26" fillId="6" borderId="21" xfId="1" applyNumberFormat="1" applyFont="1" applyFill="1" applyBorder="1" applyAlignment="1">
      <alignment horizontal="center" vertical="center"/>
    </xf>
    <xf numFmtId="4" fontId="26" fillId="6" borderId="21" xfId="0" applyNumberFormat="1" applyFont="1" applyFill="1" applyBorder="1" applyAlignment="1">
      <alignment horizontal="center" vertical="center"/>
    </xf>
    <xf numFmtId="0" fontId="26" fillId="6" borderId="21" xfId="0" applyNumberFormat="1" applyFont="1" applyFill="1" applyBorder="1" applyAlignment="1">
      <alignment horizontal="center" vertical="center"/>
    </xf>
    <xf numFmtId="172" fontId="26" fillId="6" borderId="21" xfId="0" applyNumberFormat="1" applyFont="1" applyFill="1" applyBorder="1" applyAlignment="1">
      <alignment horizontal="center" vertical="center"/>
    </xf>
    <xf numFmtId="0" fontId="25" fillId="6" borderId="0" xfId="0" applyFont="1" applyFill="1"/>
    <xf numFmtId="0" fontId="27" fillId="6" borderId="0" xfId="0" applyFont="1" applyFill="1"/>
    <xf numFmtId="0" fontId="26" fillId="6" borderId="0" xfId="0" applyFont="1" applyFill="1" applyAlignment="1">
      <alignment vertical="center" wrapText="1"/>
    </xf>
    <xf numFmtId="0" fontId="26" fillId="6" borderId="0" xfId="0" applyFont="1" applyFill="1" applyAlignment="1">
      <alignment vertical="center"/>
    </xf>
    <xf numFmtId="0" fontId="26" fillId="0" borderId="0" xfId="0" applyFont="1"/>
    <xf numFmtId="10" fontId="26" fillId="0" borderId="0" xfId="1" applyNumberFormat="1" applyFont="1"/>
    <xf numFmtId="4" fontId="26" fillId="0" borderId="0" xfId="0" applyNumberFormat="1" applyFont="1"/>
    <xf numFmtId="172" fontId="26" fillId="0" borderId="0" xfId="0" applyNumberFormat="1" applyFont="1"/>
    <xf numFmtId="164" fontId="26" fillId="0" borderId="0" xfId="0" applyNumberFormat="1" applyFont="1"/>
    <xf numFmtId="0" fontId="0" fillId="6" borderId="0" xfId="0" applyNumberFormat="1" applyFont="1" applyFill="1" applyAlignment="1">
      <alignment vertical="center"/>
    </xf>
    <xf numFmtId="2" fontId="7" fillId="6" borderId="0" xfId="0" applyNumberFormat="1" applyFont="1" applyFill="1" applyAlignment="1">
      <alignment horizontal="center" vertical="center"/>
    </xf>
    <xf numFmtId="0" fontId="7" fillId="6" borderId="0" xfId="0" applyFont="1" applyFill="1" applyAlignment="1">
      <alignment horizontal="left" vertical="center"/>
    </xf>
    <xf numFmtId="0" fontId="7" fillId="6" borderId="0" xfId="0" applyNumberFormat="1" applyFont="1" applyFill="1" applyAlignment="1">
      <alignment horizontal="left" vertical="center"/>
    </xf>
    <xf numFmtId="0" fontId="0" fillId="6" borderId="0" xfId="0" applyNumberFormat="1" applyFont="1" applyFill="1" applyAlignment="1">
      <alignment horizontal="left" vertical="center"/>
    </xf>
    <xf numFmtId="10" fontId="7" fillId="6" borderId="0" xfId="1" applyNumberFormat="1" applyFont="1" applyFill="1" applyAlignment="1">
      <alignment horizontal="right" vertical="center"/>
    </xf>
    <xf numFmtId="4" fontId="7" fillId="6" borderId="0" xfId="0" applyNumberFormat="1" applyFont="1" applyFill="1" applyAlignment="1">
      <alignment horizontal="right" vertical="center"/>
    </xf>
    <xf numFmtId="0" fontId="7" fillId="6" borderId="0" xfId="0" applyFont="1" applyFill="1" applyAlignment="1">
      <alignment horizontal="right" vertical="center"/>
    </xf>
    <xf numFmtId="174" fontId="7" fillId="6" borderId="0" xfId="1" applyNumberFormat="1" applyFont="1" applyFill="1" applyAlignment="1">
      <alignment horizontal="right" vertical="center"/>
    </xf>
    <xf numFmtId="172" fontId="7" fillId="6" borderId="0" xfId="0" applyNumberFormat="1" applyFont="1" applyFill="1" applyAlignment="1">
      <alignment horizontal="right" vertical="center"/>
    </xf>
    <xf numFmtId="164" fontId="7" fillId="6" borderId="0" xfId="1" applyNumberFormat="1" applyFont="1" applyFill="1" applyAlignment="1">
      <alignment horizontal="right" vertical="center"/>
    </xf>
    <xf numFmtId="172" fontId="26" fillId="6" borderId="21" xfId="0" applyNumberFormat="1" applyFont="1" applyFill="1" applyBorder="1" applyAlignment="1">
      <alignment horizontal="right" vertical="center"/>
    </xf>
    <xf numFmtId="10" fontId="26" fillId="6" borderId="21" xfId="1" applyNumberFormat="1" applyFont="1" applyFill="1" applyBorder="1" applyAlignment="1">
      <alignment horizontal="right" vertical="center"/>
    </xf>
    <xf numFmtId="164" fontId="26" fillId="6" borderId="21" xfId="0" applyNumberFormat="1" applyFont="1" applyFill="1" applyBorder="1" applyAlignment="1">
      <alignment horizontal="right" vertical="center"/>
    </xf>
    <xf numFmtId="172" fontId="26" fillId="6" borderId="0" xfId="0" applyNumberFormat="1" applyFont="1" applyFill="1" applyAlignment="1">
      <alignment horizontal="right"/>
    </xf>
    <xf numFmtId="10" fontId="26" fillId="6" borderId="0" xfId="1" applyNumberFormat="1" applyFont="1" applyFill="1" applyAlignment="1">
      <alignment horizontal="right"/>
    </xf>
    <xf numFmtId="164" fontId="26" fillId="6" borderId="0" xfId="0" applyNumberFormat="1" applyFont="1" applyFill="1" applyAlignment="1">
      <alignment horizontal="right"/>
    </xf>
    <xf numFmtId="10" fontId="7" fillId="6" borderId="23" xfId="1" applyNumberFormat="1" applyFont="1" applyFill="1" applyBorder="1" applyAlignment="1">
      <alignment vertical="center"/>
    </xf>
    <xf numFmtId="10" fontId="26" fillId="6" borderId="24" xfId="1" applyNumberFormat="1" applyFont="1" applyFill="1" applyBorder="1" applyAlignment="1">
      <alignment horizontal="center" vertical="center"/>
    </xf>
    <xf numFmtId="10" fontId="26" fillId="6" borderId="23" xfId="1" applyNumberFormat="1" applyFont="1" applyFill="1" applyBorder="1"/>
    <xf numFmtId="10" fontId="7" fillId="6" borderId="23" xfId="1" applyNumberFormat="1" applyFont="1" applyFill="1" applyBorder="1" applyAlignment="1">
      <alignment horizontal="right" vertical="center"/>
    </xf>
    <xf numFmtId="0" fontId="26" fillId="6" borderId="21" xfId="0" applyNumberFormat="1" applyFont="1" applyFill="1" applyBorder="1" applyAlignment="1">
      <alignment horizontal="left" vertical="center"/>
    </xf>
    <xf numFmtId="0" fontId="26" fillId="6" borderId="0" xfId="0" applyNumberFormat="1" applyFont="1" applyFill="1" applyAlignment="1">
      <alignment horizontal="left"/>
    </xf>
    <xf numFmtId="0" fontId="26" fillId="0" borderId="0" xfId="0" applyNumberFormat="1" applyFont="1" applyAlignment="1">
      <alignment horizontal="left"/>
    </xf>
    <xf numFmtId="172" fontId="7" fillId="6" borderId="23" xfId="0" applyNumberFormat="1" applyFont="1" applyFill="1" applyBorder="1" applyAlignment="1">
      <alignment horizontal="right" vertical="center"/>
    </xf>
    <xf numFmtId="172" fontId="26" fillId="6" borderId="23" xfId="0" applyNumberFormat="1" applyFont="1" applyFill="1" applyBorder="1" applyAlignment="1">
      <alignment horizontal="right"/>
    </xf>
    <xf numFmtId="172" fontId="26" fillId="6" borderId="24" xfId="0" applyNumberFormat="1" applyFont="1" applyFill="1" applyBorder="1" applyAlignment="1">
      <alignment horizontal="right" vertical="center"/>
    </xf>
    <xf numFmtId="172" fontId="7" fillId="6" borderId="23" xfId="0" applyNumberFormat="1" applyFont="1" applyFill="1" applyBorder="1" applyAlignment="1">
      <alignment vertical="center"/>
    </xf>
    <xf numFmtId="0" fontId="26" fillId="6" borderId="0" xfId="0" applyFont="1" applyFill="1" applyBorder="1" applyAlignment="1">
      <alignment horizontal="center" vertical="center"/>
    </xf>
    <xf numFmtId="0" fontId="26" fillId="6" borderId="0" xfId="0" applyFont="1" applyFill="1" applyBorder="1" applyAlignment="1">
      <alignment horizontal="center" vertical="center" wrapText="1"/>
    </xf>
    <xf numFmtId="0" fontId="26" fillId="6" borderId="26" xfId="0" applyFont="1" applyFill="1" applyBorder="1" applyAlignment="1">
      <alignment horizontal="center" vertical="center"/>
    </xf>
    <xf numFmtId="4" fontId="26" fillId="6" borderId="26" xfId="0" applyNumberFormat="1" applyFont="1" applyFill="1" applyBorder="1" applyAlignment="1">
      <alignment horizontal="center" vertical="center"/>
    </xf>
    <xf numFmtId="10" fontId="26" fillId="6" borderId="26" xfId="1" applyNumberFormat="1" applyFont="1" applyFill="1" applyBorder="1" applyAlignment="1">
      <alignment horizontal="right" vertical="center"/>
    </xf>
    <xf numFmtId="0" fontId="26" fillId="6" borderId="21" xfId="0" applyFont="1" applyFill="1" applyBorder="1" applyAlignment="1">
      <alignment horizontal="center" vertical="center" wrapText="1"/>
    </xf>
    <xf numFmtId="0" fontId="7" fillId="6" borderId="27" xfId="0" applyNumberFormat="1" applyFont="1" applyFill="1" applyBorder="1" applyAlignment="1">
      <alignment horizontal="right" vertical="center"/>
    </xf>
    <xf numFmtId="0" fontId="26" fillId="6" borderId="28" xfId="0" applyNumberFormat="1" applyFont="1" applyFill="1" applyBorder="1" applyAlignment="1">
      <alignment horizontal="center" vertical="center"/>
    </xf>
    <xf numFmtId="0" fontId="26" fillId="6" borderId="27" xfId="0" applyNumberFormat="1" applyFont="1" applyFill="1" applyBorder="1" applyAlignment="1">
      <alignment horizontal="right"/>
    </xf>
    <xf numFmtId="0" fontId="26" fillId="6" borderId="28" xfId="0" applyNumberFormat="1" applyFont="1" applyFill="1" applyBorder="1" applyAlignment="1">
      <alignment horizontal="right" vertical="center"/>
    </xf>
    <xf numFmtId="0" fontId="7" fillId="6" borderId="27" xfId="0" applyNumberFormat="1" applyFont="1" applyFill="1" applyBorder="1" applyAlignment="1">
      <alignment vertical="center"/>
    </xf>
    <xf numFmtId="172" fontId="26" fillId="6" borderId="21" xfId="0" applyNumberFormat="1" applyFont="1" applyFill="1" applyBorder="1" applyAlignment="1">
      <alignment horizontal="center" vertical="center" wrapText="1"/>
    </xf>
    <xf numFmtId="4" fontId="26" fillId="6" borderId="21" xfId="0" applyNumberFormat="1" applyFont="1" applyFill="1" applyBorder="1" applyAlignment="1">
      <alignment horizontal="center" vertical="center" wrapText="1"/>
    </xf>
    <xf numFmtId="0" fontId="26" fillId="6" borderId="21" xfId="0" applyNumberFormat="1" applyFont="1" applyFill="1" applyBorder="1" applyAlignment="1">
      <alignment horizontal="center" vertical="center" wrapText="1"/>
    </xf>
    <xf numFmtId="0" fontId="26" fillId="6" borderId="28" xfId="0" applyNumberFormat="1" applyFont="1" applyFill="1" applyBorder="1" applyAlignment="1">
      <alignment horizontal="center" vertical="center" wrapText="1"/>
    </xf>
    <xf numFmtId="10" fontId="26" fillId="6" borderId="21" xfId="1" applyNumberFormat="1" applyFont="1" applyFill="1" applyBorder="1" applyAlignment="1">
      <alignment horizontal="right" vertical="center" wrapText="1"/>
    </xf>
    <xf numFmtId="164" fontId="26" fillId="6" borderId="21" xfId="0" applyNumberFormat="1" applyFont="1" applyFill="1" applyBorder="1" applyAlignment="1">
      <alignment horizontal="right" vertical="center" wrapText="1"/>
    </xf>
    <xf numFmtId="172" fontId="22" fillId="6" borderId="22" xfId="0" applyNumberFormat="1" applyFont="1" applyFill="1" applyBorder="1" applyAlignment="1">
      <alignment horizontal="center" vertical="center" wrapText="1"/>
    </xf>
    <xf numFmtId="173" fontId="25" fillId="6" borderId="0" xfId="0" applyNumberFormat="1" applyFont="1" applyFill="1" applyBorder="1" applyAlignment="1">
      <alignment vertical="center"/>
    </xf>
    <xf numFmtId="10" fontId="2" fillId="6" borderId="0" xfId="1" applyNumberFormat="1" applyFont="1" applyFill="1" applyAlignment="1">
      <alignment vertical="center"/>
    </xf>
    <xf numFmtId="0" fontId="7" fillId="6" borderId="0" xfId="0" applyFont="1" applyFill="1" applyBorder="1" applyAlignment="1">
      <alignment wrapText="1"/>
    </xf>
    <xf numFmtId="0" fontId="25" fillId="6" borderId="0" xfId="0" applyFont="1" applyFill="1" applyBorder="1" applyAlignment="1">
      <alignment wrapText="1"/>
    </xf>
    <xf numFmtId="0" fontId="7" fillId="6" borderId="0" xfId="0" applyFont="1" applyFill="1" applyBorder="1" applyAlignment="1">
      <alignment vertical="center" wrapText="1"/>
    </xf>
    <xf numFmtId="10" fontId="2" fillId="6" borderId="0" xfId="1" applyNumberFormat="1" applyFont="1" applyFill="1" applyBorder="1" applyAlignment="1">
      <alignment vertical="center"/>
    </xf>
    <xf numFmtId="0" fontId="26" fillId="6" borderId="0" xfId="0" applyNumberFormat="1" applyFont="1" applyFill="1" applyBorder="1" applyAlignment="1">
      <alignment wrapText="1"/>
    </xf>
    <xf numFmtId="0" fontId="0" fillId="6" borderId="0" xfId="0" applyNumberFormat="1" applyFont="1" applyFill="1" applyBorder="1" applyAlignment="1">
      <alignment vertical="center" wrapText="1"/>
    </xf>
    <xf numFmtId="0" fontId="7" fillId="6" borderId="0" xfId="0" applyNumberFormat="1" applyFont="1" applyFill="1" applyBorder="1" applyAlignment="1">
      <alignment vertical="center" wrapText="1"/>
    </xf>
    <xf numFmtId="0" fontId="0" fillId="6" borderId="0" xfId="0" applyNumberFormat="1" applyFont="1" applyFill="1" applyBorder="1" applyAlignment="1">
      <alignment horizontal="left" vertical="center" wrapText="1"/>
    </xf>
    <xf numFmtId="0" fontId="26" fillId="6" borderId="0" xfId="0" applyFont="1" applyFill="1" applyBorder="1" applyAlignment="1">
      <alignment wrapText="1"/>
    </xf>
    <xf numFmtId="0" fontId="26" fillId="0" borderId="0" xfId="0" applyFont="1" applyBorder="1" applyAlignment="1">
      <alignment wrapText="1"/>
    </xf>
    <xf numFmtId="0" fontId="7" fillId="6" borderId="23" xfId="0" applyNumberFormat="1" applyFont="1" applyFill="1" applyBorder="1" applyAlignment="1">
      <alignment horizontal="right" vertical="center"/>
    </xf>
    <xf numFmtId="10" fontId="7" fillId="6" borderId="27" xfId="1" applyNumberFormat="1" applyFont="1" applyFill="1" applyBorder="1" applyAlignment="1">
      <alignment horizontal="right" vertical="center"/>
    </xf>
    <xf numFmtId="172" fontId="26" fillId="6" borderId="28" xfId="0" applyNumberFormat="1" applyFont="1" applyFill="1" applyBorder="1" applyAlignment="1">
      <alignment horizontal="center" vertical="center" wrapText="1"/>
    </xf>
    <xf numFmtId="172" fontId="26" fillId="6" borderId="27" xfId="0" applyNumberFormat="1" applyFont="1" applyFill="1" applyBorder="1" applyAlignment="1">
      <alignment horizontal="right"/>
    </xf>
    <xf numFmtId="172" fontId="26" fillId="6" borderId="28" xfId="0" applyNumberFormat="1" applyFont="1" applyFill="1" applyBorder="1" applyAlignment="1">
      <alignment horizontal="right" vertical="center"/>
    </xf>
    <xf numFmtId="172" fontId="7" fillId="6" borderId="27" xfId="0" applyNumberFormat="1" applyFont="1" applyFill="1" applyBorder="1" applyAlignment="1">
      <alignment horizontal="right" vertical="center"/>
    </xf>
    <xf numFmtId="172" fontId="7" fillId="6" borderId="27" xfId="0" applyNumberFormat="1" applyFont="1" applyFill="1" applyBorder="1" applyAlignment="1">
      <alignment vertical="center"/>
    </xf>
    <xf numFmtId="10" fontId="26" fillId="6" borderId="0" xfId="1" applyNumberFormat="1" applyFont="1" applyFill="1" applyBorder="1"/>
    <xf numFmtId="10" fontId="26" fillId="0" borderId="0" xfId="1" applyNumberFormat="1" applyFont="1" applyBorder="1"/>
    <xf numFmtId="0" fontId="7" fillId="6" borderId="0" xfId="0" applyFont="1" applyFill="1" applyBorder="1" applyAlignment="1">
      <alignment vertical="center"/>
    </xf>
    <xf numFmtId="0" fontId="7" fillId="6" borderId="22" xfId="0" applyFont="1" applyFill="1" applyBorder="1" applyAlignment="1">
      <alignment vertical="center"/>
    </xf>
    <xf numFmtId="10" fontId="7" fillId="6" borderId="29" xfId="1" applyNumberFormat="1" applyFont="1" applyFill="1" applyBorder="1" applyAlignment="1">
      <alignment vertical="center"/>
    </xf>
    <xf numFmtId="4" fontId="7" fillId="6" borderId="22" xfId="0" applyNumberFormat="1" applyFont="1" applyFill="1" applyBorder="1" applyAlignment="1">
      <alignment vertical="center"/>
    </xf>
    <xf numFmtId="10" fontId="24" fillId="6" borderId="36" xfId="1" applyNumberFormat="1" applyFont="1" applyFill="1" applyBorder="1" applyAlignment="1">
      <alignment vertical="center"/>
    </xf>
    <xf numFmtId="10" fontId="22" fillId="6" borderId="37" xfId="1" applyNumberFormat="1" applyFont="1" applyFill="1" applyBorder="1" applyAlignment="1">
      <alignment horizontal="center" vertical="center" wrapText="1"/>
    </xf>
    <xf numFmtId="10" fontId="22" fillId="6" borderId="36" xfId="1" applyNumberFormat="1" applyFont="1" applyFill="1" applyBorder="1"/>
    <xf numFmtId="10" fontId="22" fillId="6" borderId="37" xfId="1" applyNumberFormat="1" applyFont="1" applyFill="1" applyBorder="1" applyAlignment="1">
      <alignment horizontal="center" vertical="center"/>
    </xf>
    <xf numFmtId="10" fontId="24" fillId="6" borderId="36" xfId="1" applyNumberFormat="1" applyFont="1" applyFill="1" applyBorder="1" applyAlignment="1">
      <alignment horizontal="right" vertical="center"/>
    </xf>
    <xf numFmtId="10" fontId="26" fillId="6" borderId="37" xfId="1" applyNumberFormat="1" applyFont="1" applyFill="1" applyBorder="1" applyAlignment="1">
      <alignment horizontal="center" vertical="center"/>
    </xf>
    <xf numFmtId="10" fontId="26" fillId="6" borderId="36" xfId="1" applyNumberFormat="1" applyFont="1" applyFill="1" applyBorder="1"/>
    <xf numFmtId="10" fontId="7" fillId="6" borderId="36" xfId="1" applyNumberFormat="1" applyFont="1" applyFill="1" applyBorder="1" applyAlignment="1">
      <alignment vertical="center"/>
    </xf>
    <xf numFmtId="0" fontId="26" fillId="6" borderId="0" xfId="0" applyNumberFormat="1" applyFont="1" applyFill="1" applyBorder="1"/>
    <xf numFmtId="0" fontId="26" fillId="0" borderId="0" xfId="0" applyNumberFormat="1" applyFont="1" applyBorder="1"/>
    <xf numFmtId="172" fontId="26" fillId="6" borderId="0" xfId="0" applyNumberFormat="1" applyFont="1" applyFill="1" applyBorder="1"/>
    <xf numFmtId="172" fontId="26" fillId="0" borderId="0" xfId="0" applyNumberFormat="1" applyFont="1" applyBorder="1"/>
    <xf numFmtId="172" fontId="22" fillId="6" borderId="38" xfId="0" applyNumberFormat="1" applyFont="1" applyFill="1" applyBorder="1" applyAlignment="1">
      <alignment horizontal="center" vertical="center" wrapText="1"/>
    </xf>
    <xf numFmtId="164" fontId="7" fillId="6" borderId="0" xfId="1" applyNumberFormat="1" applyFont="1" applyFill="1" applyBorder="1" applyAlignment="1">
      <alignment horizontal="right" vertical="center"/>
    </xf>
    <xf numFmtId="164" fontId="26" fillId="6" borderId="24" xfId="0" applyNumberFormat="1" applyFont="1" applyFill="1" applyBorder="1" applyAlignment="1">
      <alignment horizontal="right" vertical="center"/>
    </xf>
    <xf numFmtId="164" fontId="26" fillId="6" borderId="23" xfId="0" applyNumberFormat="1" applyFont="1" applyFill="1" applyBorder="1" applyAlignment="1">
      <alignment horizontal="right"/>
    </xf>
    <xf numFmtId="164" fontId="7" fillId="6" borderId="23" xfId="0" applyNumberFormat="1" applyFont="1" applyFill="1" applyBorder="1" applyAlignment="1">
      <alignment horizontal="right" vertical="center"/>
    </xf>
    <xf numFmtId="164" fontId="7" fillId="6" borderId="23" xfId="0" applyNumberFormat="1" applyFont="1" applyFill="1" applyBorder="1" applyAlignment="1">
      <alignment vertical="center"/>
    </xf>
    <xf numFmtId="173" fontId="30" fillId="15" borderId="22" xfId="0" applyNumberFormat="1" applyFont="1" applyFill="1" applyBorder="1" applyAlignment="1">
      <alignment horizontal="center" vertical="center"/>
    </xf>
    <xf numFmtId="173" fontId="30" fillId="15" borderId="29" xfId="0" applyNumberFormat="1" applyFont="1" applyFill="1" applyBorder="1" applyAlignment="1">
      <alignment horizontal="center" vertical="center"/>
    </xf>
    <xf numFmtId="0" fontId="7" fillId="6" borderId="27" xfId="0" applyNumberFormat="1" applyFont="1" applyFill="1" applyBorder="1" applyAlignment="1">
      <alignment horizontal="center" vertical="center"/>
    </xf>
    <xf numFmtId="172" fontId="7" fillId="6" borderId="23" xfId="0" applyNumberFormat="1" applyFont="1" applyFill="1" applyBorder="1" applyAlignment="1">
      <alignment horizontal="center" vertical="center"/>
    </xf>
    <xf numFmtId="0" fontId="30" fillId="2" borderId="22" xfId="0" applyNumberFormat="1" applyFont="1" applyFill="1" applyBorder="1" applyAlignment="1">
      <alignment horizontal="center" vertical="center" wrapText="1"/>
    </xf>
    <xf numFmtId="0" fontId="30" fillId="2" borderId="30" xfId="0" applyNumberFormat="1" applyFont="1" applyFill="1" applyBorder="1" applyAlignment="1">
      <alignment horizontal="center" vertical="center" wrapText="1"/>
    </xf>
    <xf numFmtId="172" fontId="30" fillId="16" borderId="22" xfId="0" applyNumberFormat="1" applyFont="1" applyFill="1" applyBorder="1" applyAlignment="1">
      <alignment horizontal="center" vertical="center" wrapText="1"/>
    </xf>
    <xf numFmtId="172" fontId="30" fillId="16" borderId="29" xfId="1" applyNumberFormat="1" applyFont="1" applyFill="1" applyBorder="1" applyAlignment="1">
      <alignment horizontal="center" vertical="center" wrapText="1"/>
    </xf>
    <xf numFmtId="0" fontId="0" fillId="6" borderId="0" xfId="0" applyFont="1" applyFill="1" applyAlignment="1">
      <alignment horizontal="right" vertical="center"/>
    </xf>
    <xf numFmtId="0" fontId="4" fillId="7" borderId="39" xfId="0" applyFont="1" applyFill="1" applyBorder="1" applyAlignment="1">
      <alignment vertical="center"/>
    </xf>
    <xf numFmtId="0" fontId="9" fillId="7" borderId="20" xfId="0" applyFont="1" applyFill="1" applyBorder="1" applyAlignment="1">
      <alignment vertical="center"/>
    </xf>
    <xf numFmtId="0" fontId="10" fillId="8" borderId="0" xfId="0" applyFont="1" applyFill="1" applyBorder="1" applyAlignment="1">
      <alignment vertical="center"/>
    </xf>
    <xf numFmtId="0" fontId="10" fillId="8" borderId="22" xfId="0" applyFont="1" applyFill="1" applyBorder="1" applyAlignment="1">
      <alignment vertical="center"/>
    </xf>
    <xf numFmtId="0" fontId="8" fillId="7" borderId="20" xfId="0" applyFont="1" applyFill="1" applyBorder="1" applyAlignment="1">
      <alignment vertical="center"/>
    </xf>
    <xf numFmtId="0" fontId="4" fillId="7" borderId="0" xfId="0" applyFont="1" applyFill="1" applyBorder="1" applyAlignment="1">
      <alignment vertical="center"/>
    </xf>
    <xf numFmtId="0" fontId="16" fillId="7" borderId="0" xfId="0" applyFont="1" applyFill="1" applyBorder="1" applyAlignment="1">
      <alignment vertical="center"/>
    </xf>
    <xf numFmtId="0" fontId="17" fillId="7" borderId="0" xfId="0" applyFont="1" applyFill="1" applyBorder="1" applyAlignment="1">
      <alignment vertical="center"/>
    </xf>
    <xf numFmtId="0" fontId="10" fillId="9" borderId="40" xfId="0" applyFont="1" applyFill="1" applyBorder="1" applyAlignment="1">
      <alignment vertical="center"/>
    </xf>
    <xf numFmtId="0" fontId="10" fillId="9" borderId="22" xfId="0" applyFont="1" applyFill="1" applyBorder="1" applyAlignment="1">
      <alignment vertical="center"/>
    </xf>
    <xf numFmtId="4" fontId="7" fillId="6" borderId="0" xfId="0" applyNumberFormat="1" applyFont="1" applyFill="1" applyBorder="1" applyAlignment="1">
      <alignment vertical="center"/>
    </xf>
    <xf numFmtId="10" fontId="26" fillId="6" borderId="31" xfId="1" applyNumberFormat="1" applyFont="1" applyFill="1" applyBorder="1" applyAlignment="1">
      <alignment horizontal="center" vertical="center"/>
    </xf>
    <xf numFmtId="10" fontId="26" fillId="6" borderId="41" xfId="1" applyNumberFormat="1" applyFont="1" applyFill="1" applyBorder="1" applyAlignment="1">
      <alignment horizontal="center" vertical="center"/>
    </xf>
    <xf numFmtId="0" fontId="26" fillId="6" borderId="26" xfId="0" applyNumberFormat="1" applyFont="1" applyFill="1" applyBorder="1" applyAlignment="1">
      <alignment horizontal="left" vertical="center"/>
    </xf>
    <xf numFmtId="0" fontId="26" fillId="6" borderId="42" xfId="0" applyNumberFormat="1" applyFont="1" applyFill="1" applyBorder="1" applyAlignment="1">
      <alignment horizontal="right" vertical="center"/>
    </xf>
    <xf numFmtId="172" fontId="26" fillId="6" borderId="26" xfId="0" applyNumberFormat="1" applyFont="1" applyFill="1" applyBorder="1" applyAlignment="1">
      <alignment horizontal="right" vertical="center"/>
    </xf>
    <xf numFmtId="172" fontId="26" fillId="6" borderId="42" xfId="0" applyNumberFormat="1" applyFont="1" applyFill="1" applyBorder="1" applyAlignment="1">
      <alignment horizontal="right" vertical="center"/>
    </xf>
    <xf numFmtId="172" fontId="26" fillId="6" borderId="31" xfId="0" applyNumberFormat="1" applyFont="1" applyFill="1" applyBorder="1" applyAlignment="1">
      <alignment horizontal="right" vertical="center"/>
    </xf>
    <xf numFmtId="164" fontId="26" fillId="6" borderId="31" xfId="0" applyNumberFormat="1" applyFont="1" applyFill="1" applyBorder="1" applyAlignment="1">
      <alignment horizontal="right" vertical="center"/>
    </xf>
    <xf numFmtId="10" fontId="24" fillId="6" borderId="35" xfId="1" applyNumberFormat="1" applyFont="1" applyFill="1" applyBorder="1" applyAlignment="1">
      <alignment horizontal="right" vertical="center"/>
    </xf>
    <xf numFmtId="2" fontId="7" fillId="6" borderId="22" xfId="0" applyNumberFormat="1" applyFont="1" applyFill="1" applyBorder="1" applyAlignment="1">
      <alignment horizontal="center" vertical="center"/>
    </xf>
    <xf numFmtId="0" fontId="7" fillId="6" borderId="30" xfId="0" applyNumberFormat="1" applyFont="1" applyFill="1" applyBorder="1" applyAlignment="1">
      <alignment horizontal="center" vertical="center"/>
    </xf>
    <xf numFmtId="174" fontId="7" fillId="6" borderId="22" xfId="1" applyNumberFormat="1" applyFont="1" applyFill="1" applyBorder="1" applyAlignment="1">
      <alignment horizontal="right" vertical="center"/>
    </xf>
    <xf numFmtId="10" fontId="7" fillId="6" borderId="22" xfId="1" applyNumberFormat="1" applyFont="1" applyFill="1" applyBorder="1" applyAlignment="1">
      <alignment horizontal="right" vertical="center"/>
    </xf>
    <xf numFmtId="10" fontId="7" fillId="6" borderId="30" xfId="1" applyNumberFormat="1" applyFont="1" applyFill="1" applyBorder="1" applyAlignment="1">
      <alignment horizontal="right" vertical="center"/>
    </xf>
    <xf numFmtId="172" fontId="7" fillId="6" borderId="29" xfId="0" applyNumberFormat="1" applyFont="1" applyFill="1" applyBorder="1" applyAlignment="1">
      <alignment horizontal="center" vertical="center"/>
    </xf>
    <xf numFmtId="164" fontId="7" fillId="6" borderId="22" xfId="1" applyNumberFormat="1" applyFont="1" applyFill="1" applyBorder="1" applyAlignment="1">
      <alignment horizontal="right" vertical="center"/>
    </xf>
    <xf numFmtId="0" fontId="7" fillId="6" borderId="29" xfId="0" applyNumberFormat="1" applyFont="1" applyFill="1" applyBorder="1" applyAlignment="1">
      <alignment horizontal="right" vertical="center"/>
    </xf>
    <xf numFmtId="164" fontId="26" fillId="6" borderId="0" xfId="0" applyNumberFormat="1" applyFont="1" applyFill="1" applyBorder="1"/>
    <xf numFmtId="167" fontId="23" fillId="0" borderId="0" xfId="0" applyNumberFormat="1" applyFont="1"/>
    <xf numFmtId="3" fontId="23" fillId="0" borderId="0" xfId="0" applyNumberFormat="1" applyFont="1"/>
    <xf numFmtId="0" fontId="7" fillId="6" borderId="26" xfId="0" applyFont="1" applyFill="1" applyBorder="1" applyAlignment="1">
      <alignment vertical="center"/>
    </xf>
    <xf numFmtId="10" fontId="7" fillId="6" borderId="31" xfId="1" applyNumberFormat="1" applyFont="1" applyFill="1" applyBorder="1" applyAlignment="1">
      <alignment vertical="center"/>
    </xf>
    <xf numFmtId="4" fontId="7" fillId="6" borderId="26" xfId="0" applyNumberFormat="1" applyFont="1" applyFill="1" applyBorder="1" applyAlignment="1">
      <alignment vertical="center"/>
    </xf>
    <xf numFmtId="10" fontId="7" fillId="6" borderId="41" xfId="1" applyNumberFormat="1" applyFont="1" applyFill="1" applyBorder="1" applyAlignment="1">
      <alignment vertical="center"/>
    </xf>
    <xf numFmtId="0" fontId="7" fillId="6" borderId="26" xfId="0" applyNumberFormat="1" applyFont="1" applyFill="1" applyBorder="1" applyAlignment="1">
      <alignment horizontal="left" vertical="center"/>
    </xf>
    <xf numFmtId="0" fontId="7" fillId="6" borderId="42" xfId="0" applyNumberFormat="1" applyFont="1" applyFill="1" applyBorder="1" applyAlignment="1">
      <alignment vertical="center"/>
    </xf>
    <xf numFmtId="172" fontId="7" fillId="6" borderId="26" xfId="0" applyNumberFormat="1" applyFont="1" applyFill="1" applyBorder="1" applyAlignment="1">
      <alignment vertical="center"/>
    </xf>
    <xf numFmtId="172" fontId="7" fillId="6" borderId="42" xfId="0" applyNumberFormat="1" applyFont="1" applyFill="1" applyBorder="1" applyAlignment="1">
      <alignment vertical="center"/>
    </xf>
    <xf numFmtId="172" fontId="7" fillId="6" borderId="31" xfId="0" applyNumberFormat="1" applyFont="1" applyFill="1" applyBorder="1" applyAlignment="1">
      <alignment vertical="center"/>
    </xf>
    <xf numFmtId="10" fontId="7" fillId="6" borderId="26" xfId="1" applyNumberFormat="1" applyFont="1" applyFill="1" applyBorder="1" applyAlignment="1">
      <alignment vertical="center"/>
    </xf>
    <xf numFmtId="164" fontId="7" fillId="6" borderId="31" xfId="0" applyNumberFormat="1" applyFont="1" applyFill="1" applyBorder="1" applyAlignment="1">
      <alignment vertical="center"/>
    </xf>
    <xf numFmtId="10" fontId="0" fillId="6" borderId="0" xfId="1" applyNumberFormat="1" applyFont="1" applyFill="1" applyAlignment="1">
      <alignment horizontal="right" vertical="center"/>
    </xf>
    <xf numFmtId="0" fontId="2" fillId="6" borderId="0" xfId="0" applyNumberFormat="1" applyFont="1" applyFill="1" applyAlignment="1">
      <alignment horizontal="center" vertical="center"/>
    </xf>
    <xf numFmtId="10" fontId="0" fillId="6" borderId="23" xfId="1" applyNumberFormat="1" applyFont="1" applyFill="1" applyBorder="1" applyAlignment="1">
      <alignment horizontal="right" vertical="center"/>
    </xf>
    <xf numFmtId="10" fontId="7" fillId="6" borderId="21" xfId="1" applyNumberFormat="1" applyFont="1" applyFill="1" applyBorder="1" applyAlignment="1">
      <alignment horizontal="center" vertical="center"/>
    </xf>
    <xf numFmtId="10" fontId="7" fillId="6" borderId="24" xfId="1" applyNumberFormat="1" applyFont="1" applyFill="1" applyBorder="1" applyAlignment="1">
      <alignment horizontal="center" vertical="center"/>
    </xf>
    <xf numFmtId="171" fontId="2" fillId="6" borderId="43" xfId="0" applyNumberFormat="1" applyFont="1" applyFill="1" applyBorder="1" applyAlignment="1">
      <alignment horizontal="center" vertical="center"/>
    </xf>
    <xf numFmtId="171" fontId="7" fillId="6" borderId="44" xfId="0" applyNumberFormat="1" applyFont="1" applyFill="1" applyBorder="1" applyAlignment="1">
      <alignment horizontal="center" vertical="center"/>
    </xf>
    <xf numFmtId="171" fontId="0" fillId="6" borderId="43" xfId="0" applyNumberFormat="1" applyFont="1" applyFill="1" applyBorder="1" applyAlignment="1">
      <alignment horizontal="center"/>
    </xf>
    <xf numFmtId="171" fontId="0" fillId="0" borderId="43" xfId="0" applyNumberFormat="1" applyFont="1" applyBorder="1" applyAlignment="1">
      <alignment horizontal="center"/>
    </xf>
    <xf numFmtId="10" fontId="7" fillId="18" borderId="21" xfId="1" applyNumberFormat="1" applyFont="1" applyFill="1" applyBorder="1" applyAlignment="1">
      <alignment horizontal="center" vertical="center"/>
    </xf>
    <xf numFmtId="10" fontId="7" fillId="18" borderId="24" xfId="1" applyNumberFormat="1" applyFont="1" applyFill="1" applyBorder="1" applyAlignment="1">
      <alignment horizontal="center" vertical="center"/>
    </xf>
    <xf numFmtId="10" fontId="26" fillId="6" borderId="24" xfId="1" applyNumberFormat="1" applyFont="1" applyFill="1" applyBorder="1" applyAlignment="1">
      <alignment horizontal="center" vertical="center" wrapText="1"/>
    </xf>
    <xf numFmtId="166" fontId="26" fillId="6" borderId="23" xfId="1" applyNumberFormat="1" applyFont="1" applyFill="1" applyBorder="1"/>
    <xf numFmtId="166" fontId="26" fillId="6" borderId="24" xfId="1" applyNumberFormat="1" applyFont="1" applyFill="1" applyBorder="1" applyAlignment="1">
      <alignment horizontal="center" vertical="center"/>
    </xf>
    <xf numFmtId="170" fontId="26" fillId="6" borderId="24" xfId="1" applyNumberFormat="1" applyFont="1" applyFill="1" applyBorder="1" applyAlignment="1">
      <alignment horizontal="center" vertical="center" wrapText="1"/>
    </xf>
    <xf numFmtId="170" fontId="26" fillId="6" borderId="23" xfId="1" applyNumberFormat="1" applyFont="1" applyFill="1" applyBorder="1"/>
    <xf numFmtId="170" fontId="26" fillId="6" borderId="24" xfId="1" applyNumberFormat="1" applyFont="1" applyFill="1" applyBorder="1" applyAlignment="1">
      <alignment horizontal="center" vertical="center"/>
    </xf>
    <xf numFmtId="170" fontId="7" fillId="6" borderId="0" xfId="1" applyNumberFormat="1" applyFont="1" applyFill="1" applyBorder="1" applyAlignment="1">
      <alignment vertical="center"/>
    </xf>
    <xf numFmtId="170" fontId="26" fillId="6" borderId="0" xfId="1" applyNumberFormat="1" applyFont="1" applyFill="1" applyBorder="1"/>
    <xf numFmtId="170" fontId="26" fillId="0" borderId="0" xfId="1" applyNumberFormat="1" applyFont="1" applyBorder="1"/>
    <xf numFmtId="166" fontId="26" fillId="6" borderId="23" xfId="1" applyNumberFormat="1" applyFont="1" applyFill="1" applyBorder="1" applyAlignment="1">
      <alignment vertical="top" wrapText="1"/>
    </xf>
    <xf numFmtId="172" fontId="26" fillId="6" borderId="24" xfId="0" applyNumberFormat="1" applyFont="1" applyFill="1" applyBorder="1" applyAlignment="1">
      <alignment horizontal="center" vertical="center" wrapText="1"/>
    </xf>
    <xf numFmtId="170" fontId="26" fillId="6" borderId="31" xfId="1" applyNumberFormat="1" applyFont="1" applyFill="1" applyBorder="1" applyAlignment="1">
      <alignment horizontal="center" vertical="center"/>
    </xf>
    <xf numFmtId="170" fontId="7" fillId="6" borderId="29" xfId="1" applyNumberFormat="1" applyFont="1" applyFill="1" applyBorder="1" applyAlignment="1">
      <alignment vertical="center"/>
    </xf>
    <xf numFmtId="10" fontId="7" fillId="14" borderId="21" xfId="1" applyNumberFormat="1" applyFont="1" applyFill="1" applyBorder="1" applyAlignment="1">
      <alignment horizontal="center" vertical="center"/>
    </xf>
    <xf numFmtId="10" fontId="7" fillId="14" borderId="24" xfId="1" applyNumberFormat="1" applyFont="1" applyFill="1" applyBorder="1" applyAlignment="1">
      <alignment horizontal="center" vertical="center"/>
    </xf>
    <xf numFmtId="10" fontId="0" fillId="0" borderId="0" xfId="1" applyNumberFormat="1" applyFont="1" applyAlignment="1">
      <alignment horizontal="right" vertical="center"/>
    </xf>
    <xf numFmtId="10" fontId="0" fillId="0" borderId="23" xfId="1" applyNumberFormat="1" applyFont="1" applyBorder="1" applyAlignment="1">
      <alignment horizontal="right" vertical="center"/>
    </xf>
    <xf numFmtId="10" fontId="0" fillId="0" borderId="23" xfId="1" applyNumberFormat="1" applyFont="1" applyBorder="1"/>
    <xf numFmtId="10" fontId="0" fillId="6" borderId="23" xfId="1" applyNumberFormat="1" applyFont="1" applyFill="1" applyBorder="1"/>
    <xf numFmtId="171" fontId="2" fillId="10" borderId="11" xfId="0" applyNumberFormat="1" applyFont="1" applyFill="1" applyBorder="1" applyAlignment="1">
      <alignment horizontal="left" vertical="center" wrapText="1"/>
    </xf>
    <xf numFmtId="169" fontId="2" fillId="6" borderId="45" xfId="3" applyNumberFormat="1" applyFont="1" applyFill="1" applyBorder="1" applyAlignment="1">
      <alignment horizontal="center" vertical="center"/>
    </xf>
    <xf numFmtId="169" fontId="7" fillId="6" borderId="46" xfId="3" applyNumberFormat="1" applyFont="1" applyFill="1" applyBorder="1" applyAlignment="1">
      <alignment horizontal="center" vertical="center"/>
    </xf>
    <xf numFmtId="169" fontId="0" fillId="6" borderId="45" xfId="3" applyNumberFormat="1" applyFont="1" applyFill="1" applyBorder="1" applyAlignment="1">
      <alignment horizontal="center"/>
    </xf>
    <xf numFmtId="169" fontId="0" fillId="0" borderId="45" xfId="3" applyNumberFormat="1" applyFont="1" applyBorder="1" applyAlignment="1">
      <alignment horizontal="center"/>
    </xf>
    <xf numFmtId="10" fontId="7" fillId="18" borderId="28" xfId="1" applyNumberFormat="1" applyFont="1" applyFill="1" applyBorder="1" applyAlignment="1">
      <alignment horizontal="center" vertical="center"/>
    </xf>
    <xf numFmtId="10" fontId="0" fillId="6" borderId="27" xfId="1" applyNumberFormat="1" applyFont="1" applyFill="1" applyBorder="1" applyAlignment="1">
      <alignment horizontal="right" vertical="center"/>
    </xf>
    <xf numFmtId="10" fontId="0" fillId="0" borderId="27" xfId="1" applyNumberFormat="1" applyFont="1" applyBorder="1" applyAlignment="1">
      <alignment horizontal="right" vertical="center"/>
    </xf>
    <xf numFmtId="10" fontId="0" fillId="0" borderId="27" xfId="1" applyNumberFormat="1" applyFont="1" applyBorder="1"/>
    <xf numFmtId="10" fontId="7" fillId="6" borderId="28" xfId="1" applyNumberFormat="1" applyFont="1" applyFill="1" applyBorder="1" applyAlignment="1">
      <alignment horizontal="center" vertical="center"/>
    </xf>
    <xf numFmtId="10" fontId="7" fillId="14" borderId="28" xfId="1" applyNumberFormat="1" applyFont="1" applyFill="1" applyBorder="1" applyAlignment="1">
      <alignment horizontal="center" vertical="center"/>
    </xf>
    <xf numFmtId="10" fontId="0" fillId="6" borderId="27" xfId="1" applyNumberFormat="1" applyFont="1" applyFill="1" applyBorder="1"/>
    <xf numFmtId="175" fontId="0" fillId="6" borderId="0" xfId="3" applyNumberFormat="1" applyFont="1" applyFill="1" applyAlignment="1">
      <alignment vertical="center"/>
    </xf>
    <xf numFmtId="0" fontId="0" fillId="6" borderId="0" xfId="0" applyNumberFormat="1" applyFill="1" applyAlignment="1">
      <alignment vertical="center"/>
    </xf>
    <xf numFmtId="0" fontId="5" fillId="7" borderId="2" xfId="0" applyFont="1" applyFill="1" applyBorder="1" applyAlignment="1">
      <alignment horizontal="right" vertical="center"/>
    </xf>
    <xf numFmtId="0" fontId="0" fillId="6" borderId="47" xfId="0" applyFont="1" applyFill="1" applyBorder="1" applyAlignment="1">
      <alignment vertical="center"/>
    </xf>
    <xf numFmtId="0" fontId="0" fillId="6" borderId="26" xfId="0" applyFont="1" applyFill="1" applyBorder="1" applyAlignment="1">
      <alignment vertical="center"/>
    </xf>
    <xf numFmtId="2" fontId="3" fillId="6" borderId="48" xfId="0" applyNumberFormat="1" applyFont="1" applyFill="1" applyBorder="1" applyAlignment="1">
      <alignment horizontal="right" vertical="center"/>
    </xf>
    <xf numFmtId="164" fontId="0" fillId="6" borderId="0" xfId="3" applyNumberFormat="1" applyFont="1" applyFill="1" applyBorder="1" applyAlignment="1">
      <alignment horizontal="right" vertical="center"/>
    </xf>
    <xf numFmtId="170" fontId="26" fillId="6" borderId="0" xfId="1" applyNumberFormat="1" applyFont="1" applyFill="1" applyBorder="1" applyAlignment="1">
      <alignment horizontal="center" vertical="center" wrapText="1"/>
    </xf>
    <xf numFmtId="10" fontId="22" fillId="6" borderId="0" xfId="1" applyNumberFormat="1" applyFont="1" applyFill="1" applyBorder="1" applyAlignment="1">
      <alignment horizontal="center" vertical="center" wrapText="1"/>
    </xf>
    <xf numFmtId="0" fontId="26" fillId="6" borderId="0" xfId="0" applyNumberFormat="1" applyFont="1" applyFill="1" applyBorder="1" applyAlignment="1">
      <alignment horizontal="center" vertical="center" wrapText="1"/>
    </xf>
    <xf numFmtId="172" fontId="26" fillId="6" borderId="0" xfId="0" applyNumberFormat="1" applyFont="1" applyFill="1" applyBorder="1" applyAlignment="1">
      <alignment horizontal="center" vertical="center" wrapText="1"/>
    </xf>
    <xf numFmtId="10" fontId="26" fillId="6" borderId="0" xfId="1" applyNumberFormat="1" applyFont="1" applyFill="1" applyBorder="1" applyAlignment="1">
      <alignment horizontal="right" vertical="center" wrapText="1"/>
    </xf>
    <xf numFmtId="164" fontId="26" fillId="6" borderId="0" xfId="0" applyNumberFormat="1" applyFont="1" applyFill="1" applyBorder="1" applyAlignment="1">
      <alignment horizontal="right" vertical="center" wrapText="1"/>
    </xf>
    <xf numFmtId="0" fontId="0" fillId="6" borderId="0" xfId="0" applyFill="1" applyAlignment="1">
      <alignment horizontal="center"/>
    </xf>
    <xf numFmtId="0" fontId="0" fillId="6" borderId="0" xfId="0" quotePrefix="1" applyFill="1"/>
    <xf numFmtId="166" fontId="0" fillId="6" borderId="0" xfId="0" applyNumberFormat="1" applyFill="1"/>
    <xf numFmtId="43" fontId="10" fillId="8" borderId="4" xfId="3" applyFont="1" applyFill="1" applyBorder="1" applyAlignment="1">
      <alignment horizontal="right" vertical="center"/>
    </xf>
    <xf numFmtId="43" fontId="7" fillId="6" borderId="0" xfId="3" applyFont="1" applyFill="1" applyAlignment="1">
      <alignment horizontal="right" vertical="center"/>
    </xf>
    <xf numFmtId="43" fontId="7" fillId="6" borderId="0" xfId="3" applyFont="1" applyFill="1" applyAlignment="1">
      <alignment vertical="center"/>
    </xf>
    <xf numFmtId="43" fontId="7" fillId="6" borderId="26" xfId="3" applyFont="1" applyFill="1" applyBorder="1" applyAlignment="1">
      <alignment vertical="center"/>
    </xf>
    <xf numFmtId="175" fontId="7" fillId="6" borderId="0" xfId="3" applyNumberFormat="1" applyFont="1" applyFill="1" applyAlignment="1">
      <alignment horizontal="right" vertical="center"/>
    </xf>
    <xf numFmtId="10" fontId="26" fillId="6" borderId="0" xfId="3" applyNumberFormat="1" applyFont="1" applyFill="1" applyAlignment="1">
      <alignment horizontal="right"/>
    </xf>
    <xf numFmtId="0" fontId="30" fillId="20" borderId="0" xfId="0" applyFont="1" applyFill="1" applyBorder="1" applyAlignment="1">
      <alignment horizontal="center" vertical="center"/>
    </xf>
    <xf numFmtId="0" fontId="26" fillId="6" borderId="26" xfId="0" applyFont="1" applyFill="1" applyBorder="1" applyAlignment="1">
      <alignment horizontal="center" vertical="center" wrapText="1"/>
    </xf>
    <xf numFmtId="166" fontId="26" fillId="6" borderId="31" xfId="1" applyNumberFormat="1" applyFont="1" applyFill="1" applyBorder="1" applyAlignment="1">
      <alignment horizontal="center" vertical="center" wrapText="1"/>
    </xf>
    <xf numFmtId="4" fontId="26" fillId="6" borderId="26" xfId="0" applyNumberFormat="1" applyFont="1" applyFill="1" applyBorder="1" applyAlignment="1">
      <alignment horizontal="center" vertical="center" wrapText="1"/>
    </xf>
    <xf numFmtId="0" fontId="5" fillId="6" borderId="0" xfId="0" applyFont="1" applyFill="1" applyBorder="1"/>
    <xf numFmtId="0" fontId="33" fillId="6" borderId="0" xfId="0" applyFont="1" applyFill="1" applyBorder="1"/>
    <xf numFmtId="0" fontId="7" fillId="6" borderId="0" xfId="0" applyFont="1" applyFill="1" applyBorder="1"/>
    <xf numFmtId="0" fontId="7" fillId="6" borderId="0" xfId="0" applyFont="1" applyFill="1" applyBorder="1" applyAlignment="1">
      <alignment horizontal="center"/>
    </xf>
    <xf numFmtId="0" fontId="0" fillId="6" borderId="0" xfId="0" applyFill="1" applyBorder="1" applyAlignment="1">
      <alignment horizontal="center"/>
    </xf>
    <xf numFmtId="0" fontId="4" fillId="6" borderId="0" xfId="0" applyFont="1" applyFill="1" applyBorder="1"/>
    <xf numFmtId="0" fontId="18" fillId="6" borderId="0" xfId="0" applyFont="1" applyFill="1" applyBorder="1"/>
    <xf numFmtId="0" fontId="0" fillId="6" borderId="0" xfId="0" applyFill="1" applyBorder="1"/>
    <xf numFmtId="0" fontId="0" fillId="6" borderId="20" xfId="0" applyFill="1" applyBorder="1"/>
    <xf numFmtId="166" fontId="0" fillId="6" borderId="49" xfId="0" applyNumberFormat="1" applyFill="1" applyBorder="1"/>
    <xf numFmtId="0" fontId="0" fillId="6" borderId="20" xfId="0" applyFill="1" applyBorder="1" applyAlignment="1">
      <alignment horizontal="center"/>
    </xf>
    <xf numFmtId="0" fontId="26" fillId="6" borderId="24" xfId="0" applyFont="1" applyFill="1" applyBorder="1" applyAlignment="1">
      <alignment horizontal="center" vertical="center" wrapText="1"/>
    </xf>
    <xf numFmtId="43" fontId="0" fillId="6" borderId="23" xfId="3" applyFont="1" applyFill="1" applyBorder="1" applyAlignment="1">
      <alignment horizontal="center"/>
    </xf>
    <xf numFmtId="0" fontId="0" fillId="6" borderId="23" xfId="0" applyFill="1" applyBorder="1"/>
    <xf numFmtId="0" fontId="0" fillId="6" borderId="49" xfId="0" applyFill="1" applyBorder="1"/>
    <xf numFmtId="0" fontId="5" fillId="6" borderId="27" xfId="0" applyFont="1" applyFill="1" applyBorder="1"/>
    <xf numFmtId="0" fontId="26" fillId="6" borderId="28" xfId="0" applyFont="1" applyFill="1" applyBorder="1" applyAlignment="1">
      <alignment horizontal="center" vertical="center" wrapText="1"/>
    </xf>
    <xf numFmtId="0" fontId="4" fillId="6" borderId="27" xfId="0" applyFont="1" applyFill="1" applyBorder="1"/>
    <xf numFmtId="0" fontId="5" fillId="0" borderId="27" xfId="0" applyFont="1" applyFill="1" applyBorder="1"/>
    <xf numFmtId="0" fontId="0" fillId="6" borderId="27" xfId="0" applyFill="1" applyBorder="1"/>
    <xf numFmtId="0" fontId="7" fillId="6" borderId="27" xfId="0" applyFont="1" applyFill="1" applyBorder="1"/>
    <xf numFmtId="0" fontId="0" fillId="6" borderId="50" xfId="0" applyFill="1" applyBorder="1"/>
    <xf numFmtId="0" fontId="7" fillId="6" borderId="0" xfId="0" applyFont="1" applyFill="1" applyBorder="1" applyAlignment="1">
      <alignment horizontal="left" vertical="top"/>
    </xf>
    <xf numFmtId="0" fontId="34" fillId="22" borderId="51" xfId="0" applyFont="1" applyFill="1" applyBorder="1" applyAlignment="1">
      <alignment vertical="top" wrapText="1"/>
    </xf>
    <xf numFmtId="0" fontId="34" fillId="22" borderId="52" xfId="0" applyFont="1" applyFill="1" applyBorder="1" applyAlignment="1">
      <alignment horizontal="center" vertical="top" wrapText="1"/>
    </xf>
    <xf numFmtId="0" fontId="34" fillId="21" borderId="51" xfId="0" applyFont="1" applyFill="1" applyBorder="1" applyAlignment="1">
      <alignment vertical="top" wrapText="1"/>
    </xf>
    <xf numFmtId="0" fontId="35" fillId="21" borderId="52" xfId="0" applyFont="1" applyFill="1" applyBorder="1" applyAlignment="1">
      <alignment horizontal="center" vertical="top" wrapText="1"/>
    </xf>
    <xf numFmtId="0" fontId="35" fillId="22" borderId="51" xfId="0" applyFont="1" applyFill="1" applyBorder="1" applyAlignment="1">
      <alignment vertical="top" wrapText="1"/>
    </xf>
    <xf numFmtId="0" fontId="35" fillId="22" borderId="52" xfId="0" applyFont="1" applyFill="1" applyBorder="1" applyAlignment="1">
      <alignment horizontal="center" vertical="top" wrapText="1"/>
    </xf>
    <xf numFmtId="0" fontId="35" fillId="21" borderId="51" xfId="0" applyFont="1" applyFill="1" applyBorder="1" applyAlignment="1">
      <alignment vertical="top" wrapText="1"/>
    </xf>
    <xf numFmtId="0" fontId="35" fillId="22" borderId="53" xfId="0" applyFont="1" applyFill="1" applyBorder="1" applyAlignment="1">
      <alignment vertical="top" wrapText="1"/>
    </xf>
    <xf numFmtId="0" fontId="35" fillId="22" borderId="54" xfId="0" applyFont="1" applyFill="1" applyBorder="1" applyAlignment="1">
      <alignment horizontal="center" vertical="top" wrapText="1"/>
    </xf>
    <xf numFmtId="0" fontId="26" fillId="6" borderId="31" xfId="0" applyFont="1" applyFill="1" applyBorder="1" applyAlignment="1">
      <alignment horizontal="center" vertical="center" wrapText="1"/>
    </xf>
    <xf numFmtId="0" fontId="7" fillId="6" borderId="20" xfId="0" applyFont="1" applyFill="1" applyBorder="1"/>
    <xf numFmtId="0" fontId="7" fillId="6" borderId="20" xfId="0" applyFont="1" applyFill="1" applyBorder="1" applyAlignment="1">
      <alignment horizontal="center"/>
    </xf>
    <xf numFmtId="0" fontId="7" fillId="6" borderId="23" xfId="0" applyFont="1" applyFill="1" applyBorder="1" applyAlignment="1">
      <alignment horizontal="center"/>
    </xf>
    <xf numFmtId="0" fontId="0" fillId="6" borderId="23" xfId="0" applyFill="1" applyBorder="1" applyAlignment="1">
      <alignment horizontal="center"/>
    </xf>
    <xf numFmtId="0" fontId="7" fillId="6" borderId="49" xfId="0" applyFont="1" applyFill="1" applyBorder="1" applyAlignment="1">
      <alignment horizontal="center"/>
    </xf>
    <xf numFmtId="0" fontId="7" fillId="6" borderId="50" xfId="0" applyFont="1" applyFill="1" applyBorder="1"/>
    <xf numFmtId="2" fontId="0" fillId="6" borderId="0" xfId="0" applyNumberFormat="1" applyFill="1"/>
    <xf numFmtId="2" fontId="22" fillId="6" borderId="0" xfId="0" applyNumberFormat="1" applyFont="1" applyFill="1"/>
    <xf numFmtId="0" fontId="0" fillId="6" borderId="0" xfId="0" applyFill="1" applyAlignment="1">
      <alignment horizontal="left"/>
    </xf>
    <xf numFmtId="2" fontId="36" fillId="6" borderId="0" xfId="0" applyNumberFormat="1" applyFont="1" applyFill="1"/>
    <xf numFmtId="2" fontId="0" fillId="6" borderId="0" xfId="0" applyNumberFormat="1" applyFill="1" applyAlignment="1">
      <alignment horizontal="right"/>
    </xf>
    <xf numFmtId="0" fontId="36" fillId="6" borderId="0" xfId="0" applyFont="1" applyFill="1"/>
    <xf numFmtId="0" fontId="36" fillId="6" borderId="0" xfId="0" applyFont="1" applyFill="1" applyAlignment="1">
      <alignment horizontal="left"/>
    </xf>
    <xf numFmtId="2" fontId="37" fillId="6" borderId="0" xfId="0" applyNumberFormat="1" applyFont="1" applyFill="1"/>
    <xf numFmtId="0" fontId="37" fillId="6" borderId="0" xfId="0" applyFont="1" applyFill="1"/>
    <xf numFmtId="166" fontId="36" fillId="6" borderId="0" xfId="0" applyNumberFormat="1" applyFont="1" applyFill="1"/>
    <xf numFmtId="0" fontId="36" fillId="6" borderId="0" xfId="0" applyFont="1" applyFill="1" applyAlignment="1">
      <alignment horizontal="right"/>
    </xf>
    <xf numFmtId="166" fontId="36" fillId="6" borderId="0" xfId="0" applyNumberFormat="1" applyFont="1" applyFill="1" applyAlignment="1">
      <alignment horizontal="right"/>
    </xf>
    <xf numFmtId="0" fontId="12" fillId="6" borderId="0" xfId="0" applyFont="1" applyFill="1"/>
    <xf numFmtId="166" fontId="0" fillId="6" borderId="0" xfId="0" applyNumberFormat="1" applyFill="1" applyBorder="1"/>
    <xf numFmtId="166" fontId="7" fillId="6" borderId="27" xfId="0" applyNumberFormat="1" applyFont="1" applyFill="1" applyBorder="1"/>
    <xf numFmtId="166" fontId="26" fillId="6" borderId="28" xfId="1" applyNumberFormat="1" applyFont="1" applyFill="1" applyBorder="1" applyAlignment="1">
      <alignment horizontal="center" vertical="center" wrapText="1"/>
    </xf>
    <xf numFmtId="166" fontId="0" fillId="6" borderId="27" xfId="0" applyNumberFormat="1" applyFill="1" applyBorder="1"/>
    <xf numFmtId="166" fontId="7" fillId="6" borderId="27" xfId="0" applyNumberFormat="1" applyFont="1" applyFill="1" applyBorder="1" applyAlignment="1">
      <alignment horizontal="left" vertical="center"/>
    </xf>
    <xf numFmtId="166" fontId="7" fillId="6" borderId="50" xfId="0" applyNumberFormat="1" applyFont="1" applyFill="1" applyBorder="1"/>
    <xf numFmtId="166" fontId="26" fillId="6" borderId="42" xfId="1" applyNumberFormat="1" applyFont="1" applyFill="1" applyBorder="1" applyAlignment="1">
      <alignment horizontal="center" vertical="center" wrapText="1"/>
    </xf>
    <xf numFmtId="166" fontId="0" fillId="6" borderId="50" xfId="0" applyNumberFormat="1" applyFill="1" applyBorder="1"/>
    <xf numFmtId="0" fontId="38" fillId="6" borderId="0" xfId="0" applyFont="1" applyFill="1"/>
    <xf numFmtId="0" fontId="0" fillId="6" borderId="0" xfId="0" applyFill="1" applyAlignment="1">
      <alignment horizontal="center" vertical="center"/>
    </xf>
    <xf numFmtId="0" fontId="38" fillId="6" borderId="0" xfId="0" applyFont="1" applyFill="1" applyAlignment="1">
      <alignment horizontal="center"/>
    </xf>
    <xf numFmtId="0" fontId="41" fillId="6" borderId="0" xfId="0" applyFont="1" applyFill="1"/>
    <xf numFmtId="0" fontId="0" fillId="6" borderId="0" xfId="0" quotePrefix="1" applyFill="1" applyAlignment="1">
      <alignment wrapText="1"/>
    </xf>
    <xf numFmtId="0" fontId="0" fillId="6" borderId="57" xfId="0" applyFill="1" applyBorder="1"/>
    <xf numFmtId="0" fontId="0" fillId="6" borderId="58" xfId="0" applyFill="1" applyBorder="1"/>
    <xf numFmtId="0" fontId="0" fillId="6" borderId="0" xfId="0" applyFill="1" applyBorder="1" applyAlignment="1">
      <alignment vertical="center"/>
    </xf>
    <xf numFmtId="0" fontId="0" fillId="6" borderId="0" xfId="0" applyFill="1" applyBorder="1" applyAlignment="1">
      <alignment horizontal="left" wrapText="1"/>
    </xf>
    <xf numFmtId="0" fontId="0" fillId="6" borderId="58" xfId="0" applyFill="1" applyBorder="1" applyAlignment="1">
      <alignment horizontal="right"/>
    </xf>
    <xf numFmtId="0" fontId="0" fillId="6" borderId="56" xfId="0" applyFill="1" applyBorder="1" applyAlignment="1">
      <alignment horizontal="right"/>
    </xf>
    <xf numFmtId="0" fontId="39" fillId="6" borderId="56" xfId="0" applyFont="1" applyFill="1" applyBorder="1"/>
    <xf numFmtId="0" fontId="44" fillId="0" borderId="58" xfId="0" applyFont="1" applyFill="1" applyBorder="1" applyAlignment="1">
      <alignment horizontal="left" vertical="center"/>
    </xf>
    <xf numFmtId="0" fontId="26" fillId="6" borderId="58" xfId="0" applyFont="1" applyFill="1" applyBorder="1" applyAlignment="1">
      <alignment horizontal="right"/>
    </xf>
    <xf numFmtId="0" fontId="44" fillId="6" borderId="56" xfId="0" applyFont="1" applyFill="1" applyBorder="1" applyAlignment="1">
      <alignment vertical="center"/>
    </xf>
    <xf numFmtId="0" fontId="26" fillId="6" borderId="56" xfId="0" applyFont="1" applyFill="1" applyBorder="1" applyAlignment="1">
      <alignment horizontal="right" wrapText="1"/>
    </xf>
    <xf numFmtId="0" fontId="44" fillId="6" borderId="56" xfId="0" applyFont="1" applyFill="1" applyBorder="1"/>
    <xf numFmtId="0" fontId="26" fillId="6" borderId="56" xfId="0" applyFont="1" applyFill="1" applyBorder="1" applyAlignment="1">
      <alignment horizontal="right"/>
    </xf>
    <xf numFmtId="0" fontId="44" fillId="6" borderId="55" xfId="0" applyFont="1" applyFill="1" applyBorder="1" applyAlignment="1">
      <alignment vertical="center"/>
    </xf>
    <xf numFmtId="0" fontId="26" fillId="6" borderId="55" xfId="0" applyFont="1" applyFill="1" applyBorder="1" applyAlignment="1">
      <alignment horizontal="right" wrapText="1"/>
    </xf>
    <xf numFmtId="0" fontId="26" fillId="6" borderId="59" xfId="0" applyFont="1" applyFill="1" applyBorder="1" applyAlignment="1">
      <alignment horizontal="right" wrapText="1"/>
    </xf>
    <xf numFmtId="0" fontId="26" fillId="6" borderId="0" xfId="0" applyFont="1" applyFill="1" applyBorder="1" applyAlignment="1">
      <alignment horizontal="right" wrapText="1"/>
    </xf>
    <xf numFmtId="0" fontId="26" fillId="6" borderId="55" xfId="0" applyFont="1" applyFill="1" applyBorder="1" applyAlignment="1">
      <alignment horizontal="right"/>
    </xf>
    <xf numFmtId="0" fontId="43" fillId="18" borderId="0" xfId="0" applyFont="1" applyFill="1"/>
    <xf numFmtId="0" fontId="39" fillId="18" borderId="0" xfId="0" applyFont="1" applyFill="1" applyAlignment="1">
      <alignment horizontal="right"/>
    </xf>
    <xf numFmtId="0" fontId="39" fillId="6" borderId="55" xfId="0" applyFont="1" applyFill="1" applyBorder="1"/>
    <xf numFmtId="0" fontId="44" fillId="6" borderId="55" xfId="0" applyFont="1" applyFill="1" applyBorder="1"/>
    <xf numFmtId="0" fontId="41" fillId="6" borderId="0" xfId="0" applyFont="1" applyFill="1" applyBorder="1" applyAlignment="1">
      <alignment horizontal="left" vertical="center"/>
    </xf>
    <xf numFmtId="0" fontId="42" fillId="6" borderId="0" xfId="0" applyFont="1" applyFill="1" applyBorder="1" applyAlignment="1">
      <alignment horizontal="left" vertical="center"/>
    </xf>
    <xf numFmtId="0" fontId="39" fillId="6" borderId="57" xfId="0" applyFont="1" applyFill="1" applyBorder="1" applyAlignment="1">
      <alignment horizontal="right"/>
    </xf>
    <xf numFmtId="10" fontId="44" fillId="6" borderId="55" xfId="0" applyNumberFormat="1" applyFont="1" applyFill="1" applyBorder="1"/>
    <xf numFmtId="10" fontId="44" fillId="6" borderId="56" xfId="0" applyNumberFormat="1" applyFont="1" applyFill="1" applyBorder="1"/>
    <xf numFmtId="0" fontId="39" fillId="6" borderId="57" xfId="0" applyFont="1" applyFill="1" applyBorder="1"/>
    <xf numFmtId="0" fontId="39" fillId="6" borderId="58" xfId="0" applyFont="1" applyFill="1" applyBorder="1"/>
    <xf numFmtId="0" fontId="44" fillId="6" borderId="57" xfId="0" applyFont="1" applyFill="1" applyBorder="1"/>
    <xf numFmtId="0" fontId="44" fillId="6" borderId="57" xfId="0" applyFont="1" applyFill="1" applyBorder="1" applyAlignment="1">
      <alignment horizontal="right"/>
    </xf>
    <xf numFmtId="0" fontId="44" fillId="6" borderId="58" xfId="0" applyFont="1" applyFill="1" applyBorder="1"/>
    <xf numFmtId="2" fontId="44" fillId="6" borderId="58" xfId="1" applyNumberFormat="1" applyFont="1" applyFill="1" applyBorder="1"/>
    <xf numFmtId="2" fontId="44" fillId="6" borderId="56" xfId="1" applyNumberFormat="1" applyFont="1" applyFill="1" applyBorder="1"/>
    <xf numFmtId="2" fontId="39" fillId="6" borderId="58" xfId="0" applyNumberFormat="1" applyFont="1" applyFill="1" applyBorder="1"/>
    <xf numFmtId="2" fontId="39" fillId="6" borderId="56" xfId="0" applyNumberFormat="1" applyFont="1" applyFill="1" applyBorder="1"/>
    <xf numFmtId="0" fontId="42" fillId="6" borderId="57" xfId="0" applyFont="1" applyFill="1" applyBorder="1"/>
    <xf numFmtId="0" fontId="44" fillId="0" borderId="0" xfId="0" applyFont="1" applyFill="1" applyBorder="1" applyAlignment="1">
      <alignment horizontal="left" vertical="center"/>
    </xf>
    <xf numFmtId="0" fontId="26" fillId="6" borderId="0" xfId="0" applyFont="1" applyFill="1" applyBorder="1" applyAlignment="1">
      <alignment horizontal="right"/>
    </xf>
    <xf numFmtId="0" fontId="44" fillId="6" borderId="0" xfId="0" applyFont="1" applyFill="1" applyBorder="1" applyAlignment="1">
      <alignment vertical="center"/>
    </xf>
    <xf numFmtId="0" fontId="44" fillId="6" borderId="0" xfId="0" applyFont="1" applyFill="1" applyBorder="1"/>
    <xf numFmtId="0" fontId="0" fillId="6" borderId="0" xfId="0" applyFill="1" applyAlignment="1">
      <alignment horizontal="left" vertical="top"/>
    </xf>
    <xf numFmtId="0" fontId="39" fillId="0" borderId="56" xfId="0" applyFont="1" applyBorder="1" applyAlignment="1">
      <alignment horizontal="left" vertical="center"/>
    </xf>
    <xf numFmtId="0" fontId="45" fillId="6" borderId="56" xfId="0" applyFont="1" applyFill="1" applyBorder="1" applyAlignment="1">
      <alignment horizontal="right"/>
    </xf>
    <xf numFmtId="0" fontId="45" fillId="6" borderId="56" xfId="0" applyFont="1" applyFill="1" applyBorder="1"/>
    <xf numFmtId="10" fontId="7" fillId="6" borderId="23" xfId="1" applyNumberFormat="1" applyFont="1" applyFill="1" applyBorder="1"/>
    <xf numFmtId="10" fontId="7" fillId="6" borderId="49" xfId="1" applyNumberFormat="1" applyFont="1" applyFill="1" applyBorder="1"/>
    <xf numFmtId="170" fontId="0" fillId="6" borderId="23" xfId="1" applyNumberFormat="1" applyFont="1" applyFill="1" applyBorder="1"/>
    <xf numFmtId="0" fontId="0" fillId="18" borderId="0" xfId="0" applyFill="1"/>
    <xf numFmtId="0" fontId="7" fillId="18" borderId="57" xfId="0" applyFont="1" applyFill="1" applyBorder="1"/>
    <xf numFmtId="0" fontId="0" fillId="18" borderId="57" xfId="0" applyFill="1" applyBorder="1"/>
    <xf numFmtId="0" fontId="39" fillId="0" borderId="0" xfId="0" applyFont="1" applyFill="1" applyBorder="1" applyAlignment="1">
      <alignment horizontal="left" vertical="center"/>
    </xf>
    <xf numFmtId="0" fontId="39" fillId="6" borderId="61" xfId="0" applyFont="1" applyFill="1" applyBorder="1"/>
    <xf numFmtId="2" fontId="39" fillId="6" borderId="61" xfId="0" applyNumberFormat="1" applyFont="1" applyFill="1" applyBorder="1"/>
    <xf numFmtId="0" fontId="0" fillId="6" borderId="0" xfId="0" applyFill="1" applyAlignment="1">
      <alignment horizontal="right" vertical="center"/>
    </xf>
    <xf numFmtId="2" fontId="0" fillId="6" borderId="0" xfId="0" applyNumberFormat="1" applyFill="1" applyAlignment="1">
      <alignment horizontal="right" vertical="center"/>
    </xf>
    <xf numFmtId="2" fontId="39" fillId="6" borderId="55" xfId="0" applyNumberFormat="1" applyFont="1" applyFill="1" applyBorder="1"/>
    <xf numFmtId="0" fontId="3" fillId="18" borderId="0" xfId="0" applyFont="1" applyFill="1"/>
    <xf numFmtId="0" fontId="0" fillId="6" borderId="57" xfId="0" applyFill="1" applyBorder="1" applyAlignment="1">
      <alignment horizontal="right"/>
    </xf>
    <xf numFmtId="0" fontId="26" fillId="6" borderId="56" xfId="0" applyFont="1" applyFill="1" applyBorder="1" applyAlignment="1">
      <alignment horizontal="right" vertical="top" wrapText="1"/>
    </xf>
    <xf numFmtId="0" fontId="43" fillId="0" borderId="57" xfId="0" applyFont="1" applyFill="1" applyBorder="1" applyAlignment="1">
      <alignment horizontal="left" vertical="center"/>
    </xf>
    <xf numFmtId="0" fontId="43" fillId="0" borderId="0" xfId="0" applyFont="1" applyFill="1" applyBorder="1" applyAlignment="1">
      <alignment horizontal="left" vertical="center"/>
    </xf>
    <xf numFmtId="0" fontId="43" fillId="18" borderId="0" xfId="0" applyFont="1" applyFill="1" applyAlignment="1">
      <alignment horizontal="left"/>
    </xf>
    <xf numFmtId="0" fontId="44" fillId="0" borderId="55" xfId="0" applyFont="1" applyBorder="1" applyAlignment="1">
      <alignment horizontal="justify" vertical="top" wrapText="1"/>
    </xf>
    <xf numFmtId="0" fontId="26" fillId="6" borderId="0" xfId="0" quotePrefix="1" applyFont="1" applyFill="1" applyBorder="1" applyAlignment="1">
      <alignment horizontal="justify" vertical="top" wrapText="1"/>
    </xf>
    <xf numFmtId="0" fontId="26" fillId="0" borderId="55" xfId="0" quotePrefix="1" applyFont="1" applyFill="1" applyBorder="1" applyAlignment="1">
      <alignment horizontal="justify" vertical="top" wrapText="1"/>
    </xf>
    <xf numFmtId="0" fontId="39" fillId="0" borderId="0" xfId="0" applyFont="1" applyFill="1" applyBorder="1" applyAlignment="1">
      <alignment horizontal="left" vertical="top"/>
    </xf>
    <xf numFmtId="0" fontId="26" fillId="6" borderId="0" xfId="0" quotePrefix="1" applyFont="1" applyFill="1" applyBorder="1" applyAlignment="1">
      <alignment horizontal="left" vertical="center" wrapText="1"/>
    </xf>
    <xf numFmtId="0" fontId="40" fillId="18" borderId="0" xfId="0" applyFont="1" applyFill="1" applyAlignment="1">
      <alignment horizontal="left"/>
    </xf>
    <xf numFmtId="0" fontId="44" fillId="6" borderId="59" xfId="0" applyFont="1" applyFill="1" applyBorder="1" applyAlignment="1">
      <alignment horizontal="left" vertical="center" wrapText="1"/>
    </xf>
    <xf numFmtId="0" fontId="44" fillId="6" borderId="0" xfId="0" applyFont="1" applyFill="1" applyBorder="1" applyAlignment="1">
      <alignment horizontal="left" vertical="center" wrapText="1"/>
    </xf>
    <xf numFmtId="0" fontId="44" fillId="6" borderId="0" xfId="0" applyFont="1" applyFill="1" applyBorder="1" applyAlignment="1">
      <alignment horizontal="left" vertical="center"/>
    </xf>
    <xf numFmtId="0" fontId="44" fillId="6" borderId="55" xfId="0" applyFont="1" applyFill="1" applyBorder="1" applyAlignment="1">
      <alignment horizontal="left" vertical="center"/>
    </xf>
    <xf numFmtId="0" fontId="39" fillId="6" borderId="0" xfId="0" applyFont="1" applyFill="1" applyAlignment="1">
      <alignment horizontal="left" vertical="top"/>
    </xf>
    <xf numFmtId="0" fontId="0" fillId="6" borderId="55" xfId="0" applyFill="1" applyBorder="1" applyAlignment="1">
      <alignment horizontal="left" vertical="top"/>
    </xf>
    <xf numFmtId="0" fontId="40" fillId="18" borderId="0" xfId="0" applyFont="1" applyFill="1" applyBorder="1" applyAlignment="1">
      <alignment horizontal="left" vertical="center"/>
    </xf>
    <xf numFmtId="0" fontId="21" fillId="10" borderId="16" xfId="0" applyFont="1" applyFill="1" applyBorder="1" applyAlignment="1">
      <alignment horizontal="center" vertical="center"/>
    </xf>
    <xf numFmtId="0" fontId="21" fillId="10" borderId="17" xfId="0" applyFont="1" applyFill="1" applyBorder="1" applyAlignment="1">
      <alignment horizontal="center" vertical="center"/>
    </xf>
    <xf numFmtId="0" fontId="21" fillId="10" borderId="10" xfId="0" applyFont="1" applyFill="1" applyBorder="1" applyAlignment="1">
      <alignment horizontal="center" vertical="center"/>
    </xf>
    <xf numFmtId="10" fontId="32" fillId="13" borderId="0" xfId="1" applyNumberFormat="1" applyFont="1" applyFill="1" applyAlignment="1">
      <alignment horizontal="center" vertical="center"/>
    </xf>
    <xf numFmtId="10" fontId="2" fillId="13" borderId="20" xfId="1" applyNumberFormat="1" applyFont="1" applyFill="1" applyBorder="1" applyAlignment="1">
      <alignment horizontal="center" vertical="center"/>
    </xf>
    <xf numFmtId="10" fontId="2" fillId="13" borderId="0" xfId="1" applyNumberFormat="1" applyFont="1" applyFill="1" applyAlignment="1">
      <alignment horizontal="center" vertical="center"/>
    </xf>
    <xf numFmtId="10" fontId="2" fillId="13" borderId="25" xfId="1" applyNumberFormat="1" applyFont="1" applyFill="1" applyBorder="1" applyAlignment="1">
      <alignment horizontal="center" vertical="center"/>
    </xf>
    <xf numFmtId="10" fontId="2" fillId="13" borderId="23" xfId="1" applyNumberFormat="1" applyFont="1" applyFill="1" applyBorder="1" applyAlignment="1">
      <alignment horizontal="center" vertical="center"/>
    </xf>
    <xf numFmtId="172" fontId="30" fillId="15" borderId="33" xfId="0" applyNumberFormat="1" applyFont="1" applyFill="1" applyBorder="1" applyAlignment="1">
      <alignment horizontal="center" vertical="center"/>
    </xf>
    <xf numFmtId="172" fontId="30" fillId="15" borderId="23" xfId="0" applyNumberFormat="1" applyFont="1" applyFill="1" applyBorder="1" applyAlignment="1">
      <alignment horizontal="center" vertical="center"/>
    </xf>
    <xf numFmtId="172" fontId="22" fillId="6" borderId="32" xfId="0" applyNumberFormat="1" applyFont="1" applyFill="1" applyBorder="1" applyAlignment="1">
      <alignment horizontal="center" vertical="center"/>
    </xf>
    <xf numFmtId="172" fontId="22" fillId="6" borderId="34" xfId="0" applyNumberFormat="1" applyFont="1" applyFill="1" applyBorder="1" applyAlignment="1">
      <alignment horizontal="center" vertical="center"/>
    </xf>
    <xf numFmtId="172" fontId="30" fillId="16" borderId="33" xfId="0" applyNumberFormat="1" applyFont="1" applyFill="1" applyBorder="1" applyAlignment="1">
      <alignment horizontal="center" vertical="center"/>
    </xf>
    <xf numFmtId="172" fontId="30" fillId="16" borderId="23" xfId="0" applyNumberFormat="1" applyFont="1" applyFill="1" applyBorder="1" applyAlignment="1">
      <alignment horizontal="center" vertical="center"/>
    </xf>
    <xf numFmtId="0" fontId="2" fillId="13" borderId="0" xfId="0" applyFont="1" applyFill="1" applyBorder="1" applyAlignment="1">
      <alignment horizontal="center" vertical="center"/>
    </xf>
    <xf numFmtId="0" fontId="2" fillId="13" borderId="23" xfId="0" applyFont="1" applyFill="1" applyBorder="1" applyAlignment="1">
      <alignment horizontal="center" vertical="center"/>
    </xf>
    <xf numFmtId="0" fontId="30" fillId="2" borderId="0" xfId="0" applyNumberFormat="1" applyFont="1" applyFill="1" applyBorder="1" applyAlignment="1">
      <alignment horizontal="center" vertical="center"/>
    </xf>
    <xf numFmtId="0" fontId="30" fillId="2" borderId="27" xfId="0" applyNumberFormat="1" applyFont="1" applyFill="1" applyBorder="1" applyAlignment="1">
      <alignment horizontal="center" vertical="center"/>
    </xf>
    <xf numFmtId="0" fontId="30" fillId="17" borderId="0" xfId="0" applyFont="1" applyFill="1" applyBorder="1" applyAlignment="1">
      <alignment horizontal="center" vertical="center"/>
    </xf>
    <xf numFmtId="0" fontId="30" fillId="17" borderId="22" xfId="0" applyFont="1" applyFill="1" applyBorder="1" applyAlignment="1">
      <alignment horizontal="center" vertical="center"/>
    </xf>
    <xf numFmtId="10" fontId="30" fillId="17" borderId="23" xfId="1" applyNumberFormat="1" applyFont="1" applyFill="1" applyBorder="1" applyAlignment="1">
      <alignment horizontal="center" vertical="center"/>
    </xf>
    <xf numFmtId="10" fontId="30" fillId="17" borderId="29" xfId="1" applyNumberFormat="1" applyFont="1" applyFill="1" applyBorder="1" applyAlignment="1">
      <alignment horizontal="center" vertical="center"/>
    </xf>
    <xf numFmtId="4" fontId="31" fillId="6" borderId="0" xfId="0" applyNumberFormat="1" applyFont="1" applyFill="1" applyBorder="1" applyAlignment="1">
      <alignment horizontal="center" vertical="center"/>
    </xf>
    <xf numFmtId="4" fontId="31" fillId="6" borderId="22" xfId="0" applyNumberFormat="1" applyFont="1" applyFill="1" applyBorder="1" applyAlignment="1">
      <alignment horizontal="center" vertical="center"/>
    </xf>
    <xf numFmtId="10" fontId="22" fillId="6" borderId="36" xfId="1" applyNumberFormat="1" applyFont="1" applyFill="1" applyBorder="1" applyAlignment="1">
      <alignment horizontal="center" vertical="center" wrapText="1"/>
    </xf>
    <xf numFmtId="10" fontId="22" fillId="6" borderId="35" xfId="1" applyNumberFormat="1" applyFont="1" applyFill="1" applyBorder="1" applyAlignment="1">
      <alignment horizontal="center" vertical="center" wrapText="1"/>
    </xf>
    <xf numFmtId="0" fontId="31" fillId="6" borderId="0" xfId="0" applyFont="1" applyFill="1" applyBorder="1" applyAlignment="1">
      <alignment horizontal="center" vertical="center"/>
    </xf>
    <xf numFmtId="0" fontId="31" fillId="6" borderId="22" xfId="0" applyFont="1" applyFill="1" applyBorder="1" applyAlignment="1">
      <alignment horizontal="center" vertical="center"/>
    </xf>
    <xf numFmtId="170" fontId="31" fillId="6" borderId="23" xfId="1" applyNumberFormat="1" applyFont="1" applyFill="1" applyBorder="1" applyAlignment="1">
      <alignment horizontal="center" vertical="center"/>
    </xf>
    <xf numFmtId="170" fontId="31" fillId="6" borderId="29" xfId="1" applyNumberFormat="1" applyFont="1" applyFill="1" applyBorder="1" applyAlignment="1">
      <alignment horizontal="center" vertical="center"/>
    </xf>
    <xf numFmtId="10" fontId="30" fillId="20" borderId="23" xfId="1" applyNumberFormat="1" applyFont="1" applyFill="1" applyBorder="1" applyAlignment="1">
      <alignment horizontal="center" vertical="center"/>
    </xf>
    <xf numFmtId="0" fontId="30" fillId="20" borderId="0" xfId="0" applyFont="1" applyFill="1" applyBorder="1" applyAlignment="1">
      <alignment horizontal="center" vertical="center"/>
    </xf>
    <xf numFmtId="0" fontId="30" fillId="19" borderId="27" xfId="0" applyFont="1" applyFill="1" applyBorder="1" applyAlignment="1">
      <alignment horizontal="center" vertical="center"/>
    </xf>
    <xf numFmtId="0" fontId="30" fillId="19" borderId="0" xfId="0" applyFont="1" applyFill="1" applyBorder="1" applyAlignment="1">
      <alignment horizontal="center" vertical="center"/>
    </xf>
    <xf numFmtId="166" fontId="30" fillId="19" borderId="27" xfId="0" applyNumberFormat="1" applyFont="1" applyFill="1" applyBorder="1" applyAlignment="1">
      <alignment horizontal="center" vertical="center"/>
    </xf>
    <xf numFmtId="166" fontId="30" fillId="19" borderId="60" xfId="0" applyNumberFormat="1" applyFont="1" applyFill="1" applyBorder="1" applyAlignment="1">
      <alignment horizontal="center" vertical="center"/>
    </xf>
    <xf numFmtId="0" fontId="4" fillId="6" borderId="0" xfId="0" applyFont="1" applyFill="1" applyAlignment="1">
      <alignment horizontal="left" vertical="top" wrapText="1"/>
    </xf>
  </cellXfs>
  <cellStyles count="6">
    <cellStyle name="Comma" xfId="3" builtinId="3"/>
    <cellStyle name="Comma 2" xfId="4" xr:uid="{54B003C8-4D5C-4EC9-B280-CDF0EFD580DE}"/>
    <cellStyle name="Comma 2 2" xfId="5" xr:uid="{83562BC0-B01B-4185-8075-991E0E88F930}"/>
    <cellStyle name="Normal" xfId="0" builtinId="0"/>
    <cellStyle name="Per cent" xfId="1" builtinId="5"/>
    <cellStyle name="常规 2" xfId="2" xr:uid="{E1F4230C-ABE1-A34D-9874-77AD549FABB4}"/>
  </cellStyles>
  <dxfs count="0"/>
  <tableStyles count="0" defaultTableStyle="TableStyleMedium2" defaultPivotStyle="PivotStyleLight16"/>
  <colors>
    <mruColors>
      <color rgb="FFFFFFCC"/>
      <color rgb="FF966E32"/>
      <color rgb="FF130F44"/>
      <color rgb="FFFFFFFF"/>
      <color rgb="FFED7D31"/>
      <color rgb="FF70AD47"/>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loomberg.rtd">
      <tp t="e">
        <v>#N/A</v>
        <stp/>
        <stp>##V3_BDPV12</stp>
        <stp>Ticker</stp>
        <stp>chg_pct_1d</stp>
        <stp>[ESG Portfolio Analysis.xlsx]Equities!R6C12</stp>
        <tr r="L6" s="30"/>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volatileDependencies" Target="volatileDependenci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Equity Sector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FR"/>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59F-4ED8-A158-78822588AE7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59F-4ED8-A158-78822588AE78}"/>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59F-4ED8-A158-78822588AE78}"/>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A59F-4ED8-A158-78822588AE78}"/>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A59F-4ED8-A158-78822588AE78}"/>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A59F-4ED8-A158-78822588AE78}"/>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A59F-4ED8-A158-78822588AE78}"/>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A59F-4ED8-A158-78822588AE78}"/>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A59F-4ED8-A158-78822588AE78}"/>
              </c:ext>
            </c:extLst>
          </c:dPt>
          <c:dPt>
            <c:idx val="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13-A59F-4ED8-A158-78822588AE78}"/>
              </c:ext>
            </c:extLst>
          </c:dPt>
          <c:dPt>
            <c:idx val="10"/>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5-DED5-4A6E-BB4B-05181FAF998A}"/>
              </c:ext>
            </c:extLst>
          </c:dPt>
          <c:dPt>
            <c:idx val="1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7-DED5-4A6E-BB4B-05181FAF998A}"/>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Performance!$B$99:$B$110</c:f>
              <c:strCache>
                <c:ptCount val="12"/>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Thematic</c:v>
                </c:pt>
                <c:pt idx="11">
                  <c:v>Utilities</c:v>
                </c:pt>
              </c:strCache>
            </c:strRef>
          </c:cat>
          <c:val>
            <c:numRef>
              <c:f>Performance!$C$99:$C$110</c:f>
              <c:numCache>
                <c:formatCode>0.00</c:formatCode>
                <c:ptCount val="12"/>
                <c:pt idx="0">
                  <c:v>5.4742010061904622</c:v>
                </c:pt>
                <c:pt idx="1">
                  <c:v>15.733381385829666</c:v>
                </c:pt>
                <c:pt idx="2">
                  <c:v>5.9088047390234877</c:v>
                </c:pt>
                <c:pt idx="3">
                  <c:v>0.54007715930316513</c:v>
                </c:pt>
                <c:pt idx="4">
                  <c:v>9.5358202270740247</c:v>
                </c:pt>
                <c:pt idx="5">
                  <c:v>15.870809090146714</c:v>
                </c:pt>
                <c:pt idx="6">
                  <c:v>21.436756890959394</c:v>
                </c:pt>
                <c:pt idx="7">
                  <c:v>16.412733497455928</c:v>
                </c:pt>
                <c:pt idx="8">
                  <c:v>7.9333630465312215</c:v>
                </c:pt>
                <c:pt idx="9">
                  <c:v>1.1540529574859251</c:v>
                </c:pt>
                <c:pt idx="10">
                  <c:v>0</c:v>
                </c:pt>
                <c:pt idx="11">
                  <c:v>4.3365195861657799</c:v>
                </c:pt>
              </c:numCache>
            </c:numRef>
          </c:val>
          <c:extLst>
            <c:ext xmlns:c16="http://schemas.microsoft.com/office/drawing/2014/chart" uri="{C3380CC4-5D6E-409C-BE32-E72D297353CC}">
              <c16:uniqueId val="{00000014-A59F-4ED8-A158-78822588AE78}"/>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FR"/>
        </a:p>
      </c:txPr>
    </c:legend>
    <c:plotVisOnly val="1"/>
    <c:dispBlanksAs val="gap"/>
    <c:showDLblsOverMax val="0"/>
  </c:chart>
  <c:spPr>
    <a:solidFill>
      <a:schemeClr val="bg1"/>
    </a:solidFill>
    <a:ln w="9525" cap="flat" cmpd="sng" algn="ctr">
      <a:noFill/>
      <a:round/>
    </a:ln>
    <a:effectLst/>
  </c:spPr>
  <c:txPr>
    <a:bodyPr/>
    <a:lstStyle/>
    <a:p>
      <a:pPr>
        <a:defRPr/>
      </a:pPr>
      <a:endParaRPr lang="en-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Equity Region Allocation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FR"/>
        </a:p>
      </c:txPr>
    </c:title>
    <c:autoTitleDeleted val="0"/>
    <c:plotArea>
      <c:layout/>
      <c:pieChart>
        <c:varyColors val="1"/>
        <c:ser>
          <c:idx val="0"/>
          <c:order val="0"/>
          <c:tx>
            <c:strRef>
              <c:f>Performance!$C$165</c:f>
              <c:strCache>
                <c:ptCount val="1"/>
                <c:pt idx="0">
                  <c:v>% of Fund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CC-4271-B5BB-4107634A63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CC-4271-B5BB-4107634A63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CC-4271-B5BB-4107634A63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CC-4271-B5BB-4107634A63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Performance!$B$166:$B$169</c:f>
              <c:strCache>
                <c:ptCount val="4"/>
                <c:pt idx="0">
                  <c:v>Americas</c:v>
                </c:pt>
                <c:pt idx="1">
                  <c:v>Emerging Markets </c:v>
                </c:pt>
                <c:pt idx="2">
                  <c:v>Europe &amp; Middle East</c:v>
                </c:pt>
                <c:pt idx="3">
                  <c:v>Global</c:v>
                </c:pt>
              </c:strCache>
            </c:strRef>
          </c:cat>
          <c:val>
            <c:numRef>
              <c:f>Performance!$C$166:$C$169</c:f>
              <c:numCache>
                <c:formatCode>General</c:formatCode>
                <c:ptCount val="4"/>
                <c:pt idx="0">
                  <c:v>27.87</c:v>
                </c:pt>
                <c:pt idx="1">
                  <c:v>5.34</c:v>
                </c:pt>
                <c:pt idx="2">
                  <c:v>12.13</c:v>
                </c:pt>
                <c:pt idx="3">
                  <c:v>54.65</c:v>
                </c:pt>
              </c:numCache>
            </c:numRef>
          </c:val>
          <c:extLst>
            <c:ext xmlns:c16="http://schemas.microsoft.com/office/drawing/2014/chart" uri="{C3380CC4-5D6E-409C-BE32-E72D297353CC}">
              <c16:uniqueId val="{00000000-C0EF-4A02-874C-CD6C21CF885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1"/>
          <c:order val="1"/>
          <c:tx>
            <c:strRef>
              <c:f>Performance!$D$60</c:f>
              <c:strCache>
                <c:ptCount val="1"/>
                <c:pt idx="0">
                  <c:v>MTD %</c:v>
                </c:pt>
              </c:strCache>
            </c:strRef>
          </c:tx>
          <c:spPr>
            <a:solidFill>
              <a:srgbClr val="130F44"/>
            </a:solidFill>
            <a:ln>
              <a:solidFill>
                <a:schemeClr val="accent5">
                  <a:lumMod val="40000"/>
                  <a:lumOff val="60000"/>
                </a:schemeClr>
              </a:solidFill>
            </a:ln>
            <a:effectLst/>
          </c:spPr>
          <c:invertIfNegative val="0"/>
          <c:cat>
            <c:strRef>
              <c:f>Performance!$B$61:$B$75</c:f>
              <c:strCache>
                <c:ptCount val="15"/>
                <c:pt idx="0">
                  <c:v>2020 Jan</c:v>
                </c:pt>
                <c:pt idx="1">
                  <c:v>Feb</c:v>
                </c:pt>
                <c:pt idx="2">
                  <c:v>Mar</c:v>
                </c:pt>
                <c:pt idx="3">
                  <c:v>Apr</c:v>
                </c:pt>
                <c:pt idx="4">
                  <c:v>May</c:v>
                </c:pt>
                <c:pt idx="5">
                  <c:v>Jun</c:v>
                </c:pt>
                <c:pt idx="6">
                  <c:v>Jul</c:v>
                </c:pt>
                <c:pt idx="7">
                  <c:v>Aug</c:v>
                </c:pt>
                <c:pt idx="8">
                  <c:v>Sep</c:v>
                </c:pt>
                <c:pt idx="9">
                  <c:v>Oct</c:v>
                </c:pt>
                <c:pt idx="10">
                  <c:v>Nov</c:v>
                </c:pt>
                <c:pt idx="11">
                  <c:v>Dec</c:v>
                </c:pt>
                <c:pt idx="12">
                  <c:v>2021 Jan</c:v>
                </c:pt>
                <c:pt idx="13">
                  <c:v>Feb</c:v>
                </c:pt>
                <c:pt idx="14">
                  <c:v>Mar</c:v>
                </c:pt>
              </c:strCache>
            </c:strRef>
          </c:cat>
          <c:val>
            <c:numRef>
              <c:f>Performance!$D$61:$D$75</c:f>
              <c:numCache>
                <c:formatCode>General</c:formatCode>
                <c:ptCount val="15"/>
                <c:pt idx="0">
                  <c:v>0.52</c:v>
                </c:pt>
                <c:pt idx="1">
                  <c:v>-2.4</c:v>
                </c:pt>
                <c:pt idx="2">
                  <c:v>-8.5</c:v>
                </c:pt>
                <c:pt idx="3">
                  <c:v>4.84</c:v>
                </c:pt>
                <c:pt idx="4">
                  <c:v>1.49</c:v>
                </c:pt>
                <c:pt idx="5">
                  <c:v>1.07</c:v>
                </c:pt>
                <c:pt idx="6">
                  <c:v>-0.9</c:v>
                </c:pt>
                <c:pt idx="7">
                  <c:v>1.22</c:v>
                </c:pt>
                <c:pt idx="8">
                  <c:v>-0.09</c:v>
                </c:pt>
                <c:pt idx="9">
                  <c:v>1.37</c:v>
                </c:pt>
                <c:pt idx="10">
                  <c:v>4.8600000000000003</c:v>
                </c:pt>
                <c:pt idx="11">
                  <c:v>2.72</c:v>
                </c:pt>
                <c:pt idx="12">
                  <c:v>1.21</c:v>
                </c:pt>
                <c:pt idx="13">
                  <c:v>0.14000000000000001</c:v>
                </c:pt>
                <c:pt idx="14">
                  <c:v>0.74</c:v>
                </c:pt>
              </c:numCache>
            </c:numRef>
          </c:val>
          <c:extLst>
            <c:ext xmlns:c16="http://schemas.microsoft.com/office/drawing/2014/chart" uri="{C3380CC4-5D6E-409C-BE32-E72D297353CC}">
              <c16:uniqueId val="{00000001-8211-48C4-BB3A-BB1A8A8AF682}"/>
            </c:ext>
          </c:extLst>
        </c:ser>
        <c:dLbls>
          <c:showLegendKey val="0"/>
          <c:showVal val="0"/>
          <c:showCatName val="0"/>
          <c:showSerName val="0"/>
          <c:showPercent val="0"/>
          <c:showBubbleSize val="0"/>
        </c:dLbls>
        <c:gapWidth val="75"/>
        <c:axId val="2024027599"/>
        <c:axId val="2024024271"/>
      </c:barChart>
      <c:lineChart>
        <c:grouping val="standard"/>
        <c:varyColors val="0"/>
        <c:ser>
          <c:idx val="0"/>
          <c:order val="0"/>
          <c:tx>
            <c:strRef>
              <c:f>Performance!$C$60</c:f>
              <c:strCache>
                <c:ptCount val="1"/>
                <c:pt idx="0">
                  <c:v>YTD %</c:v>
                </c:pt>
              </c:strCache>
            </c:strRef>
          </c:tx>
          <c:spPr>
            <a:ln w="38100" cap="rnd">
              <a:solidFill>
                <a:srgbClr val="966E3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F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Performance!$B$61:$B$75</c:f>
              <c:strCache>
                <c:ptCount val="15"/>
                <c:pt idx="0">
                  <c:v>2020 Jan</c:v>
                </c:pt>
                <c:pt idx="1">
                  <c:v>Feb</c:v>
                </c:pt>
                <c:pt idx="2">
                  <c:v>Mar</c:v>
                </c:pt>
                <c:pt idx="3">
                  <c:v>Apr</c:v>
                </c:pt>
                <c:pt idx="4">
                  <c:v>May</c:v>
                </c:pt>
                <c:pt idx="5">
                  <c:v>Jun</c:v>
                </c:pt>
                <c:pt idx="6">
                  <c:v>Jul</c:v>
                </c:pt>
                <c:pt idx="7">
                  <c:v>Aug</c:v>
                </c:pt>
                <c:pt idx="8">
                  <c:v>Sep</c:v>
                </c:pt>
                <c:pt idx="9">
                  <c:v>Oct</c:v>
                </c:pt>
                <c:pt idx="10">
                  <c:v>Nov</c:v>
                </c:pt>
                <c:pt idx="11">
                  <c:v>Dec</c:v>
                </c:pt>
                <c:pt idx="12">
                  <c:v>2021 Jan</c:v>
                </c:pt>
                <c:pt idx="13">
                  <c:v>Feb</c:v>
                </c:pt>
                <c:pt idx="14">
                  <c:v>Mar</c:v>
                </c:pt>
              </c:strCache>
            </c:strRef>
          </c:cat>
          <c:val>
            <c:numRef>
              <c:f>Performance!$C$61:$C$75</c:f>
              <c:numCache>
                <c:formatCode>General</c:formatCode>
                <c:ptCount val="15"/>
                <c:pt idx="0">
                  <c:v>0.52</c:v>
                </c:pt>
                <c:pt idx="1">
                  <c:v>-1.89</c:v>
                </c:pt>
                <c:pt idx="2">
                  <c:v>-8.5</c:v>
                </c:pt>
                <c:pt idx="3">
                  <c:v>-4.07</c:v>
                </c:pt>
                <c:pt idx="4">
                  <c:v>-2.64</c:v>
                </c:pt>
                <c:pt idx="5">
                  <c:v>-1.6</c:v>
                </c:pt>
                <c:pt idx="6">
                  <c:v>-0.9</c:v>
                </c:pt>
                <c:pt idx="7">
                  <c:v>1.22</c:v>
                </c:pt>
                <c:pt idx="8">
                  <c:v>1.1299999999999999</c:v>
                </c:pt>
                <c:pt idx="9">
                  <c:v>1.37</c:v>
                </c:pt>
                <c:pt idx="10">
                  <c:v>6.1</c:v>
                </c:pt>
                <c:pt idx="11">
                  <c:v>8.98</c:v>
                </c:pt>
                <c:pt idx="12">
                  <c:v>1.21</c:v>
                </c:pt>
                <c:pt idx="13">
                  <c:v>1.35</c:v>
                </c:pt>
                <c:pt idx="14">
                  <c:v>2.11</c:v>
                </c:pt>
              </c:numCache>
            </c:numRef>
          </c:val>
          <c:smooth val="0"/>
          <c:extLst>
            <c:ext xmlns:c16="http://schemas.microsoft.com/office/drawing/2014/chart" uri="{C3380CC4-5D6E-409C-BE32-E72D297353CC}">
              <c16:uniqueId val="{00000000-8211-48C4-BB3A-BB1A8A8AF682}"/>
            </c:ext>
          </c:extLst>
        </c:ser>
        <c:dLbls>
          <c:showLegendKey val="0"/>
          <c:showVal val="0"/>
          <c:showCatName val="0"/>
          <c:showSerName val="0"/>
          <c:showPercent val="0"/>
          <c:showBubbleSize val="0"/>
        </c:dLbls>
        <c:marker val="1"/>
        <c:smooth val="0"/>
        <c:axId val="2024027599"/>
        <c:axId val="2024024271"/>
      </c:lineChart>
      <c:catAx>
        <c:axId val="202402759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crossAx val="2024024271"/>
        <c:crosses val="autoZero"/>
        <c:auto val="1"/>
        <c:lblAlgn val="ctr"/>
        <c:lblOffset val="100"/>
        <c:noMultiLvlLbl val="0"/>
      </c:catAx>
      <c:valAx>
        <c:axId val="2024024271"/>
        <c:scaling>
          <c:orientation val="minMax"/>
          <c:max val="1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crossAx val="2024027599"/>
        <c:crosses val="autoZero"/>
        <c:crossBetween val="between"/>
        <c:majorUnit val="5"/>
      </c:valAx>
      <c:spPr>
        <a:solidFill>
          <a:schemeClr val="bg1">
            <a:lumMod val="95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F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Bond Credit Rating Allocation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Bond Credit Rating Allocation</a:t>
          </a:r>
        </a:p>
      </cx:txPr>
    </cx:title>
    <cx:plotArea>
      <cx:plotAreaRegion>
        <cx:series layoutId="funnel" uniqueId="{560F8337-49CD-42B7-B807-17758C648144}">
          <cx:spPr>
            <a:solidFill>
              <a:srgbClr val="FFFFCC"/>
            </a:solidFill>
          </cx:spPr>
          <cx:dataPt idx="0">
            <cx:spPr>
              <a:solidFill>
                <a:srgbClr val="00B050"/>
              </a:solidFill>
            </cx:spPr>
          </cx:dataPt>
          <cx:dataPt idx="1">
            <cx:spPr>
              <a:solidFill>
                <a:srgbClr val="70AD47">
                  <a:lumMod val="60000"/>
                  <a:lumOff val="40000"/>
                </a:srgbClr>
              </a:solidFill>
            </cx:spPr>
          </cx:dataPt>
          <cx:dataPt idx="2">
            <cx:spPr>
              <a:solidFill>
                <a:srgbClr val="70AD47">
                  <a:lumMod val="60000"/>
                  <a:lumOff val="40000"/>
                </a:srgbClr>
              </a:solidFill>
            </cx:spPr>
          </cx:dataPt>
          <cx:dataPt idx="3">
            <cx:spPr>
              <a:solidFill>
                <a:srgbClr val="70AD47">
                  <a:lumMod val="60000"/>
                  <a:lumOff val="40000"/>
                </a:srgbClr>
              </a:solidFill>
            </cx:spPr>
          </cx:dataPt>
          <cx:dataPt idx="4">
            <cx:spPr>
              <a:solidFill>
                <a:srgbClr val="70AD47">
                  <a:lumMod val="20000"/>
                  <a:lumOff val="80000"/>
                </a:srgbClr>
              </a:solidFill>
            </cx:spPr>
          </cx:dataPt>
          <cx:dataPt idx="5">
            <cx:spPr>
              <a:solidFill>
                <a:srgbClr val="70AD47">
                  <a:lumMod val="20000"/>
                  <a:lumOff val="80000"/>
                </a:srgbClr>
              </a:solidFill>
            </cx:spPr>
          </cx:dataPt>
          <cx:dataPt idx="6">
            <cx:spPr>
              <a:solidFill>
                <a:srgbClr val="70AD47">
                  <a:lumMod val="20000"/>
                  <a:lumOff val="80000"/>
                </a:srgbClr>
              </a:solidFill>
            </cx:spPr>
          </cx:dataPt>
          <cx:dataPt idx="7">
            <cx:spPr>
              <a:solidFill>
                <a:srgbClr val="4472C4">
                  <a:lumMod val="60000"/>
                  <a:lumOff val="40000"/>
                </a:srgbClr>
              </a:solidFill>
            </cx:spPr>
          </cx:dataPt>
          <cx:dataPt idx="8">
            <cx:spPr>
              <a:solidFill>
                <a:srgbClr val="4472C4">
                  <a:lumMod val="60000"/>
                  <a:lumOff val="40000"/>
                </a:srgbClr>
              </a:solidFill>
            </cx:spPr>
          </cx:dataPt>
          <cx:dataPt idx="9">
            <cx:spPr>
              <a:solidFill>
                <a:srgbClr val="4472C4">
                  <a:lumMod val="60000"/>
                  <a:lumOff val="40000"/>
                </a:srgbClr>
              </a:solidFill>
            </cx:spPr>
          </cx:dataPt>
          <cx:dataPt idx="11">
            <cx:spPr>
              <a:solidFill>
                <a:srgbClr val="4472C4">
                  <a:lumMod val="40000"/>
                  <a:lumOff val="60000"/>
                </a:srgbClr>
              </a:solidFill>
            </cx:spPr>
          </cx:dataPt>
          <cx:dataPt idx="12">
            <cx:spPr>
              <a:solidFill>
                <a:srgbClr val="4472C4">
                  <a:lumMod val="40000"/>
                  <a:lumOff val="60000"/>
                </a:srgbClr>
              </a:solidFill>
            </cx:spPr>
          </cx:dataPt>
          <cx:dataPt idx="14">
            <cx:spPr>
              <a:solidFill>
                <a:srgbClr val="FF0000"/>
              </a:solidFill>
            </cx:spPr>
          </cx:dataPt>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812007</xdr:colOff>
      <xdr:row>94</xdr:row>
      <xdr:rowOff>154780</xdr:rowOff>
    </xdr:from>
    <xdr:to>
      <xdr:col>8</xdr:col>
      <xdr:colOff>511968</xdr:colOff>
      <xdr:row>111</xdr:row>
      <xdr:rowOff>135729</xdr:rowOff>
    </xdr:to>
    <xdr:graphicFrame macro="">
      <xdr:nvGraphicFramePr>
        <xdr:cNvPr id="2" name="Chart 1">
          <a:extLst>
            <a:ext uri="{FF2B5EF4-FFF2-40B4-BE49-F238E27FC236}">
              <a16:creationId xmlns:a16="http://schemas.microsoft.com/office/drawing/2014/main" id="{6BAFC7CE-CAAF-4D30-B1B9-FA8D5DA8B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1077515</xdr:colOff>
      <xdr:row>161</xdr:row>
      <xdr:rowOff>107155</xdr:rowOff>
    </xdr:from>
    <xdr:to>
      <xdr:col>9</xdr:col>
      <xdr:colOff>559594</xdr:colOff>
      <xdr:row>177</xdr:row>
      <xdr:rowOff>151207</xdr:rowOff>
    </xdr:to>
    <xdr:graphicFrame macro="">
      <xdr:nvGraphicFramePr>
        <xdr:cNvPr id="5" name="Chart 4">
          <a:extLst>
            <a:ext uri="{FF2B5EF4-FFF2-40B4-BE49-F238E27FC236}">
              <a16:creationId xmlns:a16="http://schemas.microsoft.com/office/drawing/2014/main" id="{CBBE56F7-DE4D-41CD-B724-3389D239C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595312</xdr:colOff>
      <xdr:row>57</xdr:row>
      <xdr:rowOff>83344</xdr:rowOff>
    </xdr:from>
    <xdr:to>
      <xdr:col>9</xdr:col>
      <xdr:colOff>797718</xdr:colOff>
      <xdr:row>74</xdr:row>
      <xdr:rowOff>0</xdr:rowOff>
    </xdr:to>
    <xdr:graphicFrame macro="">
      <xdr:nvGraphicFramePr>
        <xdr:cNvPr id="3" name="Chart 2">
          <a:extLst>
            <a:ext uri="{FF2B5EF4-FFF2-40B4-BE49-F238E27FC236}">
              <a16:creationId xmlns:a16="http://schemas.microsoft.com/office/drawing/2014/main" id="{16D9AA49-6898-4FF6-B43A-3A2CDC685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1089421</xdr:colOff>
      <xdr:row>252</xdr:row>
      <xdr:rowOff>110726</xdr:rowOff>
    </xdr:from>
    <xdr:to>
      <xdr:col>10</xdr:col>
      <xdr:colOff>-1</xdr:colOff>
      <xdr:row>274</xdr:row>
      <xdr:rowOff>47625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E0A4BA40-C093-4333-8A17-EBC312CA38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722121" y="52803026"/>
              <a:ext cx="8676878" cy="417869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0</xdr:row>
      <xdr:rowOff>371475</xdr:rowOff>
    </xdr:from>
    <xdr:to>
      <xdr:col>2</xdr:col>
      <xdr:colOff>1022573</xdr:colOff>
      <xdr:row>2</xdr:row>
      <xdr:rowOff>38100</xdr:rowOff>
    </xdr:to>
    <xdr:pic>
      <xdr:nvPicPr>
        <xdr:cNvPr id="2" name="Picture 1">
          <a:extLst>
            <a:ext uri="{FF2B5EF4-FFF2-40B4-BE49-F238E27FC236}">
              <a16:creationId xmlns:a16="http://schemas.microsoft.com/office/drawing/2014/main" id="{B0705A52-2C39-0E49-B889-CE65C516AE6F}"/>
            </a:ext>
          </a:extLst>
        </xdr:cNvPr>
        <xdr:cNvPicPr>
          <a:picLocks noChangeAspect="1"/>
        </xdr:cNvPicPr>
      </xdr:nvPicPr>
      <xdr:blipFill>
        <a:blip xmlns:r="http://schemas.openxmlformats.org/officeDocument/2006/relationships" r:embed="rId1"/>
        <a:stretch>
          <a:fillRect/>
        </a:stretch>
      </xdr:blipFill>
      <xdr:spPr>
        <a:xfrm>
          <a:off x="2247900" y="371475"/>
          <a:ext cx="2222723" cy="16383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Wendi Yang" id="{E2128A9B-B26C-4DF4-8B39-F1CBAD5064C9}" userId="S::wyang@monacoasset.com::8d738c58-5adc-4f4f-840d-1b3ee458ccd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8" dT="2021-03-16T10:34:36.07" personId="{E2128A9B-B26C-4DF4-8B39-F1CBAD5064C9}" id="{40717009-AE34-4015-959E-28D117099607}">
    <text>Unify the size of mkt cap: MAM Equities size</text>
  </threadedComment>
  <threadedComment ref="I10" dT="2021-03-16T10:34:36.07" personId="{E2128A9B-B26C-4DF4-8B39-F1CBAD5064C9}" id="{E56FF84B-2E2C-470D-BBBD-701BD4F03D08}">
    <text>Unify the size of mkt cap: MAM Equities size</text>
  </threadedComment>
  <threadedComment ref="I13" dT="2021-03-16T11:25:32.94" personId="{E2128A9B-B26C-4DF4-8B39-F1CBAD5064C9}" id="{F97F4E18-B5B2-45ED-BE75-D8DC8526B352}">
    <text>the real ETF Carbon Emissions we owns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45B5-5E3A-409B-B142-AA85E96514C0}">
  <dimension ref="A1:H275"/>
  <sheetViews>
    <sheetView topLeftCell="A241" zoomScale="80" zoomScaleNormal="80" workbookViewId="0">
      <selection activeCell="B279" sqref="B279"/>
    </sheetView>
  </sheetViews>
  <sheetFormatPr baseColWidth="10" defaultColWidth="9.1640625" defaultRowHeight="15"/>
  <cols>
    <col min="1" max="1" width="22.6640625" style="102" customWidth="1"/>
    <col min="2" max="2" width="31.33203125" style="102" customWidth="1"/>
    <col min="3" max="3" width="23.6640625" style="102" customWidth="1"/>
    <col min="4" max="4" width="22.5" style="102" customWidth="1"/>
    <col min="5" max="5" width="37.33203125" style="102" customWidth="1"/>
    <col min="6" max="6" width="14.5" style="102" customWidth="1"/>
    <col min="7" max="7" width="22.6640625" style="102" customWidth="1"/>
    <col min="8" max="8" width="29.6640625" style="102" customWidth="1"/>
    <col min="9" max="22" width="12" style="102" bestFit="1" customWidth="1"/>
    <col min="23" max="23" width="11" style="102" bestFit="1" customWidth="1"/>
    <col min="24" max="27" width="12" style="102" bestFit="1" customWidth="1"/>
    <col min="28" max="28" width="11" style="102" bestFit="1" customWidth="1"/>
    <col min="29" max="89" width="12" style="102" bestFit="1" customWidth="1"/>
    <col min="90" max="90" width="9" style="102" bestFit="1" customWidth="1"/>
    <col min="91" max="103" width="12" style="102" bestFit="1" customWidth="1"/>
    <col min="104" max="104" width="11" style="102" bestFit="1" customWidth="1"/>
    <col min="105" max="107" width="12" style="102" bestFit="1" customWidth="1"/>
    <col min="108" max="108" width="11" style="102" bestFit="1" customWidth="1"/>
    <col min="109" max="126" width="12" style="102" bestFit="1" customWidth="1"/>
    <col min="127" max="127" width="11" style="102" bestFit="1" customWidth="1"/>
    <col min="128" max="147" width="12" style="102" bestFit="1" customWidth="1"/>
    <col min="148" max="149" width="11" style="102" bestFit="1" customWidth="1"/>
    <col min="150" max="152" width="12" style="102" bestFit="1" customWidth="1"/>
    <col min="153" max="153" width="11" style="102" bestFit="1" customWidth="1"/>
    <col min="154" max="157" width="12" style="102" bestFit="1" customWidth="1"/>
    <col min="158" max="158" width="11" style="102" bestFit="1" customWidth="1"/>
    <col min="159" max="163" width="12" style="102" bestFit="1" customWidth="1"/>
    <col min="164" max="164" width="11" style="102" bestFit="1" customWidth="1"/>
    <col min="165" max="167" width="12" style="102" bestFit="1" customWidth="1"/>
    <col min="168" max="168" width="11" style="102" bestFit="1" customWidth="1"/>
    <col min="169" max="170" width="12" style="102" bestFit="1" customWidth="1"/>
    <col min="171" max="171" width="11" style="102" bestFit="1" customWidth="1"/>
    <col min="172" max="176" width="12" style="102" bestFit="1" customWidth="1"/>
    <col min="177" max="177" width="11" style="102" bestFit="1" customWidth="1"/>
    <col min="178" max="188" width="12" style="102" bestFit="1" customWidth="1"/>
    <col min="189" max="189" width="11" style="102" bestFit="1" customWidth="1"/>
    <col min="190" max="190" width="12" style="102" bestFit="1" customWidth="1"/>
    <col min="191" max="192" width="11" style="102" bestFit="1" customWidth="1"/>
    <col min="193" max="193" width="12" style="102" bestFit="1" customWidth="1"/>
    <col min="194" max="194" width="10" style="102" bestFit="1" customWidth="1"/>
    <col min="195" max="227" width="12" style="102" bestFit="1" customWidth="1"/>
    <col min="228" max="228" width="11" style="102" bestFit="1" customWidth="1"/>
    <col min="229" max="237" width="12" style="102" bestFit="1" customWidth="1"/>
    <col min="238" max="238" width="11" style="102" bestFit="1" customWidth="1"/>
    <col min="239" max="249" width="12" style="102" bestFit="1" customWidth="1"/>
    <col min="250" max="250" width="11" style="102" bestFit="1" customWidth="1"/>
    <col min="251" max="257" width="12" style="102" bestFit="1" customWidth="1"/>
    <col min="258" max="258" width="11" style="102" bestFit="1" customWidth="1"/>
    <col min="259" max="259" width="10" style="102" bestFit="1" customWidth="1"/>
    <col min="260" max="267" width="12" style="102" bestFit="1" customWidth="1"/>
    <col min="268" max="268" width="11" style="102" bestFit="1" customWidth="1"/>
    <col min="269" max="276" width="12" style="102" bestFit="1" customWidth="1"/>
    <col min="277" max="277" width="11" style="102" bestFit="1" customWidth="1"/>
    <col min="278" max="298" width="12" style="102" bestFit="1" customWidth="1"/>
    <col min="299" max="299" width="11" style="102" bestFit="1" customWidth="1"/>
    <col min="300" max="302" width="12" style="102" bestFit="1" customWidth="1"/>
    <col min="303" max="303" width="11" style="102" bestFit="1" customWidth="1"/>
    <col min="304" max="317" width="12" style="102" bestFit="1" customWidth="1"/>
    <col min="318" max="318" width="11" style="102" bestFit="1" customWidth="1"/>
    <col min="319" max="328" width="12" style="102" bestFit="1" customWidth="1"/>
    <col min="329" max="330" width="11" style="102" bestFit="1" customWidth="1"/>
    <col min="331" max="331" width="12" style="102" bestFit="1" customWidth="1"/>
    <col min="332" max="332" width="11" style="102" bestFit="1" customWidth="1"/>
    <col min="333" max="335" width="12" style="102" bestFit="1" customWidth="1"/>
    <col min="336" max="336" width="11" style="102" bestFit="1" customWidth="1"/>
    <col min="337" max="352" width="12" style="102" bestFit="1" customWidth="1"/>
    <col min="353" max="353" width="11" style="102" bestFit="1" customWidth="1"/>
    <col min="354" max="371" width="12" style="102" bestFit="1" customWidth="1"/>
    <col min="372" max="372" width="11" style="102" bestFit="1" customWidth="1"/>
    <col min="373" max="374" width="12" style="102" bestFit="1" customWidth="1"/>
    <col min="375" max="375" width="11" style="102" bestFit="1" customWidth="1"/>
    <col min="376" max="379" width="12" style="102" bestFit="1" customWidth="1"/>
    <col min="380" max="380" width="11" style="102" bestFit="1" customWidth="1"/>
    <col min="381" max="385" width="12" style="102" bestFit="1" customWidth="1"/>
    <col min="386" max="386" width="11" style="102" bestFit="1" customWidth="1"/>
    <col min="387" max="401" width="12" style="102" bestFit="1" customWidth="1"/>
    <col min="402" max="402" width="11" style="102" bestFit="1" customWidth="1"/>
    <col min="403" max="405" width="12" style="102" bestFit="1" customWidth="1"/>
    <col min="406" max="406" width="11" style="102" bestFit="1" customWidth="1"/>
    <col min="407" max="408" width="12" style="102" bestFit="1" customWidth="1"/>
    <col min="409" max="409" width="11" style="102" bestFit="1" customWidth="1"/>
    <col min="410" max="417" width="12" style="102" bestFit="1" customWidth="1"/>
    <col min="418" max="419" width="11" style="102" bestFit="1" customWidth="1"/>
    <col min="420" max="430" width="12" style="102" bestFit="1" customWidth="1"/>
    <col min="431" max="431" width="11" style="102" bestFit="1" customWidth="1"/>
    <col min="432" max="433" width="12" style="102" bestFit="1" customWidth="1"/>
    <col min="434" max="434" width="11" style="102" bestFit="1" customWidth="1"/>
    <col min="435" max="439" width="12" style="102" bestFit="1" customWidth="1"/>
    <col min="440" max="440" width="11" style="102" bestFit="1" customWidth="1"/>
    <col min="441" max="443" width="12" style="102" bestFit="1" customWidth="1"/>
    <col min="444" max="444" width="11" style="102" bestFit="1" customWidth="1"/>
    <col min="445" max="445" width="12" style="102" bestFit="1" customWidth="1"/>
    <col min="446" max="446" width="11" style="102" bestFit="1" customWidth="1"/>
    <col min="447" max="448" width="12" style="102" bestFit="1" customWidth="1"/>
    <col min="449" max="449" width="11" style="102" bestFit="1" customWidth="1"/>
    <col min="450" max="482" width="12" style="102" bestFit="1" customWidth="1"/>
    <col min="483" max="483" width="11" style="102" bestFit="1" customWidth="1"/>
    <col min="484" max="486" width="12" style="102" bestFit="1" customWidth="1"/>
    <col min="487" max="487" width="11" style="102" bestFit="1" customWidth="1"/>
    <col min="488" max="492" width="12" style="102" bestFit="1" customWidth="1"/>
    <col min="493" max="493" width="11" style="102" bestFit="1" customWidth="1"/>
    <col min="494" max="501" width="12" style="102" bestFit="1" customWidth="1"/>
    <col min="502" max="502" width="11" style="102" bestFit="1" customWidth="1"/>
    <col min="503" max="513" width="12" style="102" bestFit="1" customWidth="1"/>
    <col min="514" max="514" width="11" style="102" bestFit="1" customWidth="1"/>
    <col min="515" max="519" width="12" style="102" bestFit="1" customWidth="1"/>
    <col min="520" max="520" width="11" style="102" bestFit="1" customWidth="1"/>
    <col min="521" max="522" width="12" style="102" bestFit="1" customWidth="1"/>
    <col min="523" max="523" width="11" style="102" bestFit="1" customWidth="1"/>
    <col min="524" max="524" width="12" style="102" bestFit="1" customWidth="1"/>
    <col min="525" max="525" width="10" style="102" bestFit="1" customWidth="1"/>
    <col min="526" max="530" width="12" style="102" bestFit="1" customWidth="1"/>
    <col min="531" max="531" width="11" style="102" bestFit="1" customWidth="1"/>
    <col min="532" max="535" width="12" style="102" bestFit="1" customWidth="1"/>
    <col min="536" max="536" width="11" style="102" bestFit="1" customWidth="1"/>
    <col min="537" max="564" width="12" style="102" bestFit="1" customWidth="1"/>
    <col min="565" max="565" width="11" style="102" bestFit="1" customWidth="1"/>
    <col min="566" max="578" width="12" style="102" bestFit="1" customWidth="1"/>
    <col min="579" max="579" width="11" style="102" bestFit="1" customWidth="1"/>
    <col min="580" max="586" width="12" style="102" bestFit="1" customWidth="1"/>
    <col min="587" max="587" width="11" style="102" bestFit="1" customWidth="1"/>
    <col min="588" max="588" width="12" style="102" bestFit="1" customWidth="1"/>
    <col min="589" max="589" width="11" style="102" bestFit="1" customWidth="1"/>
    <col min="590" max="608" width="12" style="102" bestFit="1" customWidth="1"/>
    <col min="609" max="609" width="11" style="102" bestFit="1" customWidth="1"/>
    <col min="610" max="614" width="12" style="102" bestFit="1" customWidth="1"/>
    <col min="615" max="615" width="11" style="102" bestFit="1" customWidth="1"/>
    <col min="616" max="622" width="12" style="102" bestFit="1" customWidth="1"/>
    <col min="623" max="623" width="11" style="102" bestFit="1" customWidth="1"/>
    <col min="624" max="631" width="12" style="102" bestFit="1" customWidth="1"/>
    <col min="632" max="632" width="11" style="102" bestFit="1" customWidth="1"/>
    <col min="633" max="639" width="12" style="102" bestFit="1" customWidth="1"/>
    <col min="640" max="640" width="11" style="102" bestFit="1" customWidth="1"/>
    <col min="641" max="664" width="12" style="102" bestFit="1" customWidth="1"/>
    <col min="665" max="665" width="11" style="102" bestFit="1" customWidth="1"/>
    <col min="666" max="669" width="12" style="102" bestFit="1" customWidth="1"/>
    <col min="670" max="670" width="11" style="102" bestFit="1" customWidth="1"/>
    <col min="671" max="671" width="12" style="102" bestFit="1" customWidth="1"/>
    <col min="672" max="672" width="11" style="102" bestFit="1" customWidth="1"/>
    <col min="673" max="675" width="12" style="102" bestFit="1" customWidth="1"/>
    <col min="676" max="676" width="11" style="102" bestFit="1" customWidth="1"/>
    <col min="677" max="679" width="12" style="102" bestFit="1" customWidth="1"/>
    <col min="680" max="680" width="11" style="102" bestFit="1" customWidth="1"/>
    <col min="681" max="682" width="12" style="102" bestFit="1" customWidth="1"/>
    <col min="683" max="683" width="11" style="102" bestFit="1" customWidth="1"/>
    <col min="684" max="703" width="12" style="102" bestFit="1" customWidth="1"/>
    <col min="704" max="704" width="11" style="102" bestFit="1" customWidth="1"/>
    <col min="705" max="705" width="12" style="102" bestFit="1" customWidth="1"/>
    <col min="706" max="706" width="11" style="102" bestFit="1" customWidth="1"/>
    <col min="707" max="724" width="12" style="102" bestFit="1" customWidth="1"/>
    <col min="725" max="725" width="11" style="102" bestFit="1" customWidth="1"/>
    <col min="726" max="732" width="12" style="102" bestFit="1" customWidth="1"/>
    <col min="733" max="733" width="11" style="102" bestFit="1" customWidth="1"/>
    <col min="734" max="744" width="12" style="102" bestFit="1" customWidth="1"/>
    <col min="745" max="745" width="11" style="102" bestFit="1" customWidth="1"/>
    <col min="746" max="798" width="12" style="102" bestFit="1" customWidth="1"/>
    <col min="799" max="799" width="11" style="102" bestFit="1" customWidth="1"/>
    <col min="800" max="801" width="12" style="102" bestFit="1" customWidth="1"/>
    <col min="802" max="802" width="11" style="102" bestFit="1" customWidth="1"/>
    <col min="803" max="806" width="12" style="102" bestFit="1" customWidth="1"/>
    <col min="807" max="808" width="11" style="102" bestFit="1" customWidth="1"/>
    <col min="809" max="825" width="12" style="102" bestFit="1" customWidth="1"/>
    <col min="826" max="826" width="11" style="102" bestFit="1" customWidth="1"/>
    <col min="827" max="848" width="12" style="102" bestFit="1" customWidth="1"/>
    <col min="849" max="849" width="11" style="102" bestFit="1" customWidth="1"/>
    <col min="850" max="852" width="12" style="102" bestFit="1" customWidth="1"/>
    <col min="853" max="853" width="11" style="102" bestFit="1" customWidth="1"/>
    <col min="854" max="897" width="12" style="102" bestFit="1" customWidth="1"/>
    <col min="898" max="898" width="11" style="102" bestFit="1" customWidth="1"/>
    <col min="899" max="909" width="12" style="102" bestFit="1" customWidth="1"/>
    <col min="910" max="910" width="11" style="102" bestFit="1" customWidth="1"/>
    <col min="911" max="911" width="12" style="102" bestFit="1" customWidth="1"/>
    <col min="912" max="912" width="11" style="102" bestFit="1" customWidth="1"/>
    <col min="913" max="925" width="12" style="102" bestFit="1" customWidth="1"/>
    <col min="926" max="926" width="11" style="102" bestFit="1" customWidth="1"/>
    <col min="927" max="934" width="12" style="102" bestFit="1" customWidth="1"/>
    <col min="935" max="935" width="11" style="102" bestFit="1" customWidth="1"/>
    <col min="936" max="955" width="12" style="102" bestFit="1" customWidth="1"/>
    <col min="956" max="956" width="11" style="102" bestFit="1" customWidth="1"/>
    <col min="957" max="959" width="12" style="102" bestFit="1" customWidth="1"/>
    <col min="960" max="960" width="11" style="102" bestFit="1" customWidth="1"/>
    <col min="961" max="977" width="12" style="102" bestFit="1" customWidth="1"/>
    <col min="978" max="978" width="11" style="102" bestFit="1" customWidth="1"/>
    <col min="979" max="980" width="12" style="102" bestFit="1" customWidth="1"/>
    <col min="981" max="981" width="11" style="102" bestFit="1" customWidth="1"/>
    <col min="982" max="982" width="12" style="102" bestFit="1" customWidth="1"/>
    <col min="983" max="983" width="11" style="102" bestFit="1" customWidth="1"/>
    <col min="984" max="998" width="12" style="102" bestFit="1" customWidth="1"/>
    <col min="999" max="999" width="9" style="102" bestFit="1" customWidth="1"/>
    <col min="1000" max="1001" width="12" style="102" bestFit="1" customWidth="1"/>
    <col min="1002" max="1002" width="10" style="102" bestFit="1" customWidth="1"/>
    <col min="1003" max="1008" width="12" style="102" bestFit="1" customWidth="1"/>
    <col min="1009" max="1009" width="11" style="102" bestFit="1" customWidth="1"/>
    <col min="1010" max="1010" width="10" style="102" bestFit="1" customWidth="1"/>
    <col min="1011" max="1019" width="12" style="102" bestFit="1" customWidth="1"/>
    <col min="1020" max="1020" width="9" style="102" bestFit="1" customWidth="1"/>
    <col min="1021" max="1028" width="12" style="102" bestFit="1" customWidth="1"/>
    <col min="1029" max="1029" width="11" style="102" bestFit="1" customWidth="1"/>
    <col min="1030" max="1030" width="12" style="102" bestFit="1" customWidth="1"/>
    <col min="1031" max="1031" width="10" style="102" bestFit="1" customWidth="1"/>
    <col min="1032" max="1033" width="12" style="102" bestFit="1" customWidth="1"/>
    <col min="1034" max="1034" width="11" style="102" bestFit="1" customWidth="1"/>
    <col min="1035" max="1035" width="12" style="102" bestFit="1" customWidth="1"/>
    <col min="1036" max="1036" width="11" style="102" bestFit="1" customWidth="1"/>
    <col min="1037" max="1044" width="12" style="102" bestFit="1" customWidth="1"/>
    <col min="1045" max="1045" width="11" style="102" bestFit="1" customWidth="1"/>
    <col min="1046" max="1049" width="12" style="102" bestFit="1" customWidth="1"/>
    <col min="1050" max="1050" width="11" style="102" bestFit="1" customWidth="1"/>
    <col min="1051" max="1056" width="12" style="102" bestFit="1" customWidth="1"/>
    <col min="1057" max="1057" width="11" style="102" bestFit="1" customWidth="1"/>
    <col min="1058" max="1069" width="12" style="102" bestFit="1" customWidth="1"/>
    <col min="1070" max="1070" width="11" style="102" bestFit="1" customWidth="1"/>
    <col min="1071" max="1086" width="12" style="102" bestFit="1" customWidth="1"/>
    <col min="1087" max="1087" width="11" style="102" bestFit="1" customWidth="1"/>
    <col min="1088" max="1094" width="12" style="102" bestFit="1" customWidth="1"/>
    <col min="1095" max="1095" width="11" style="102" bestFit="1" customWidth="1"/>
    <col min="1096" max="1100" width="12" style="102" bestFit="1" customWidth="1"/>
    <col min="1101" max="1101" width="11" style="102" bestFit="1" customWidth="1"/>
    <col min="1102" max="1112" width="12" style="102" bestFit="1" customWidth="1"/>
    <col min="1113" max="1113" width="9" style="102" bestFit="1" customWidth="1"/>
    <col min="1114" max="1116" width="12" style="102" bestFit="1" customWidth="1"/>
    <col min="1117" max="1117" width="9" style="102" bestFit="1" customWidth="1"/>
    <col min="1118" max="1118" width="11" style="102" bestFit="1" customWidth="1"/>
    <col min="1119" max="1123" width="12" style="102" bestFit="1" customWidth="1"/>
    <col min="1124" max="1124" width="10" style="102" bestFit="1" customWidth="1"/>
    <col min="1125" max="1126" width="12" style="102" bestFit="1" customWidth="1"/>
    <col min="1127" max="1127" width="11" style="102" bestFit="1" customWidth="1"/>
    <col min="1128" max="1134" width="12" style="102" bestFit="1" customWidth="1"/>
    <col min="1135" max="1135" width="9" style="102" bestFit="1" customWidth="1"/>
    <col min="1136" max="1137" width="12" style="102" bestFit="1" customWidth="1"/>
    <col min="1138" max="1138" width="11" style="102" bestFit="1" customWidth="1"/>
    <col min="1139" max="1144" width="12" style="102" bestFit="1" customWidth="1"/>
    <col min="1145" max="1145" width="11" style="102" bestFit="1" customWidth="1"/>
    <col min="1146" max="1153" width="12" style="102" bestFit="1" customWidth="1"/>
    <col min="1154" max="1154" width="11" style="102" bestFit="1" customWidth="1"/>
    <col min="1155" max="1156" width="12" style="102" bestFit="1" customWidth="1"/>
    <col min="1157" max="1157" width="11" style="102" bestFit="1" customWidth="1"/>
    <col min="1158" max="1159" width="12" style="102" bestFit="1" customWidth="1"/>
    <col min="1160" max="1160" width="10" style="102" bestFit="1" customWidth="1"/>
    <col min="1161" max="1167" width="12" style="102" bestFit="1" customWidth="1"/>
    <col min="1168" max="1168" width="8" style="102" bestFit="1" customWidth="1"/>
    <col min="1169" max="1169" width="12" style="102" bestFit="1" customWidth="1"/>
    <col min="1170" max="1170" width="11" style="102" bestFit="1" customWidth="1"/>
    <col min="1171" max="1174" width="12" style="102" bestFit="1" customWidth="1"/>
    <col min="1175" max="1175" width="10" style="102" bestFit="1" customWidth="1"/>
    <col min="1176" max="1179" width="12" style="102" bestFit="1" customWidth="1"/>
    <col min="1180" max="1180" width="11" style="102" bestFit="1" customWidth="1"/>
    <col min="1181" max="1201" width="12" style="102" bestFit="1" customWidth="1"/>
    <col min="1202" max="1202" width="10" style="102" bestFit="1" customWidth="1"/>
    <col min="1203" max="1206" width="12" style="102" bestFit="1" customWidth="1"/>
    <col min="1207" max="1207" width="9" style="102" bestFit="1" customWidth="1"/>
    <col min="1208" max="1211" width="12" style="102" bestFit="1" customWidth="1"/>
    <col min="1212" max="1212" width="11" style="102" bestFit="1" customWidth="1"/>
    <col min="1213" max="1216" width="12" style="102" bestFit="1" customWidth="1"/>
    <col min="1217" max="1217" width="11" style="102" bestFit="1" customWidth="1"/>
    <col min="1218" max="1222" width="12" style="102" bestFit="1" customWidth="1"/>
    <col min="1223" max="1223" width="9" style="102" bestFit="1" customWidth="1"/>
    <col min="1224" max="1242" width="12" style="102" bestFit="1" customWidth="1"/>
    <col min="1243" max="1243" width="11" style="102" bestFit="1" customWidth="1"/>
    <col min="1244" max="1249" width="12" style="102" bestFit="1" customWidth="1"/>
    <col min="1250" max="1250" width="9" style="102" bestFit="1" customWidth="1"/>
    <col min="1251" max="1270" width="12" style="102" bestFit="1" customWidth="1"/>
    <col min="1271" max="1271" width="11" style="102" bestFit="1" customWidth="1"/>
    <col min="1272" max="1274" width="12" style="102" bestFit="1" customWidth="1"/>
    <col min="1275" max="1275" width="10" style="102" bestFit="1" customWidth="1"/>
    <col min="1276" max="1282" width="12" style="102" bestFit="1" customWidth="1"/>
    <col min="1283" max="1283" width="11" style="102" bestFit="1" customWidth="1"/>
    <col min="1284" max="1297" width="12" style="102" bestFit="1" customWidth="1"/>
    <col min="1298" max="1298" width="9" style="102" bestFit="1" customWidth="1"/>
    <col min="1299" max="1305" width="12" style="102" bestFit="1" customWidth="1"/>
    <col min="1306" max="1306" width="11" style="102" bestFit="1" customWidth="1"/>
    <col min="1307" max="1314" width="12" style="102" bestFit="1" customWidth="1"/>
    <col min="1315" max="1315" width="11" style="102" bestFit="1" customWidth="1"/>
    <col min="1316" max="1323" width="12" style="102" bestFit="1" customWidth="1"/>
    <col min="1324" max="1324" width="11" style="102" bestFit="1" customWidth="1"/>
    <col min="1325" max="1325" width="9.83203125" style="102" bestFit="1" customWidth="1"/>
    <col min="1326" max="1326" width="8.6640625" style="102" bestFit="1" customWidth="1"/>
    <col min="1327" max="1327" width="11.33203125" style="102" bestFit="1" customWidth="1"/>
    <col min="1328" max="16384" width="9.1640625" style="102"/>
  </cols>
  <sheetData>
    <row r="1" spans="1:8" ht="19">
      <c r="A1" s="409" t="s">
        <v>20654</v>
      </c>
      <c r="F1" s="409"/>
      <c r="H1" s="409"/>
    </row>
    <row r="2" spans="1:8" ht="19">
      <c r="A2" s="409"/>
      <c r="H2" s="409"/>
    </row>
    <row r="3" spans="1:8" ht="25" customHeight="1" thickBot="1">
      <c r="A3" s="409"/>
      <c r="B3" s="483" t="s">
        <v>20700</v>
      </c>
      <c r="C3" s="483"/>
      <c r="D3" s="445"/>
      <c r="E3" s="365"/>
      <c r="F3" s="365"/>
      <c r="H3" s="409"/>
    </row>
    <row r="4" spans="1:8" ht="20" customHeight="1">
      <c r="A4" s="409"/>
      <c r="B4" s="474" t="s">
        <v>20701</v>
      </c>
      <c r="D4" s="446"/>
      <c r="E4" s="365"/>
      <c r="F4" s="365"/>
      <c r="G4" s="484"/>
      <c r="H4" s="484"/>
    </row>
    <row r="5" spans="1:8" ht="44.25" customHeight="1">
      <c r="A5" s="409"/>
      <c r="B5" s="487" t="s">
        <v>20703</v>
      </c>
      <c r="C5" s="487"/>
      <c r="D5" s="425"/>
      <c r="E5" s="426"/>
      <c r="F5" s="365"/>
      <c r="H5" s="409"/>
    </row>
    <row r="6" spans="1:8" ht="54" customHeight="1">
      <c r="A6" s="409"/>
      <c r="B6" s="488" t="s">
        <v>20704</v>
      </c>
      <c r="C6" s="488"/>
      <c r="D6" s="365"/>
      <c r="E6" s="365"/>
      <c r="F6" s="365"/>
      <c r="H6" s="409"/>
    </row>
    <row r="7" spans="1:8" ht="15" customHeight="1">
      <c r="A7" s="409"/>
      <c r="B7" s="489" t="s">
        <v>20702</v>
      </c>
      <c r="C7" s="489"/>
      <c r="H7" s="409"/>
    </row>
    <row r="8" spans="1:8" ht="15" customHeight="1">
      <c r="A8" s="409"/>
      <c r="B8" s="490" t="s">
        <v>20705</v>
      </c>
      <c r="C8" s="490"/>
      <c r="H8" s="409"/>
    </row>
    <row r="9" spans="1:8" ht="19">
      <c r="A9" s="409"/>
      <c r="B9" s="422"/>
      <c r="H9" s="409"/>
    </row>
    <row r="10" spans="1:8" ht="25" customHeight="1" thickBot="1">
      <c r="A10" s="409"/>
      <c r="B10" s="483" t="s">
        <v>20706</v>
      </c>
      <c r="C10" s="483"/>
      <c r="D10" s="484"/>
      <c r="E10" s="484"/>
      <c r="H10" s="409"/>
    </row>
    <row r="11" spans="1:8" ht="20" customHeight="1">
      <c r="A11" s="409"/>
      <c r="B11" s="430" t="s">
        <v>20707</v>
      </c>
      <c r="C11" s="431" t="s">
        <v>20708</v>
      </c>
      <c r="D11" s="460"/>
      <c r="E11" s="461"/>
      <c r="H11" s="409"/>
    </row>
    <row r="12" spans="1:8" ht="67.5" customHeight="1">
      <c r="A12" s="409"/>
      <c r="B12" s="432" t="s">
        <v>20709</v>
      </c>
      <c r="C12" s="482" t="s">
        <v>20710</v>
      </c>
      <c r="D12" s="462"/>
      <c r="E12" s="439"/>
      <c r="H12" s="409"/>
    </row>
    <row r="13" spans="1:8" ht="19">
      <c r="A13" s="409"/>
      <c r="B13" s="432" t="s">
        <v>20711</v>
      </c>
      <c r="C13" s="433" t="s">
        <v>20712</v>
      </c>
      <c r="D13" s="462"/>
      <c r="E13" s="439"/>
      <c r="H13" s="409"/>
    </row>
    <row r="14" spans="1:8" ht="19">
      <c r="A14" s="409"/>
      <c r="B14" s="432" t="s">
        <v>20713</v>
      </c>
      <c r="C14" s="433" t="s">
        <v>20714</v>
      </c>
      <c r="D14" s="462"/>
      <c r="E14" s="439"/>
      <c r="H14" s="409"/>
    </row>
    <row r="15" spans="1:8">
      <c r="B15" s="434" t="s">
        <v>20715</v>
      </c>
      <c r="C15" s="435" t="s">
        <v>20716</v>
      </c>
      <c r="D15" s="463"/>
      <c r="E15" s="461"/>
    </row>
    <row r="16" spans="1:8" ht="19">
      <c r="A16" s="409"/>
      <c r="B16" s="432" t="s">
        <v>20717</v>
      </c>
      <c r="C16" s="433" t="s">
        <v>20712</v>
      </c>
      <c r="D16" s="462"/>
      <c r="E16" s="439"/>
      <c r="H16" s="409"/>
    </row>
    <row r="17" spans="1:8" ht="19">
      <c r="A17" s="409"/>
      <c r="B17" s="432" t="s">
        <v>20718</v>
      </c>
      <c r="C17" s="433" t="s">
        <v>20712</v>
      </c>
      <c r="D17" s="462"/>
      <c r="E17" s="439"/>
      <c r="H17" s="409"/>
    </row>
    <row r="18" spans="1:8" ht="19">
      <c r="A18" s="409"/>
      <c r="B18" s="436" t="s">
        <v>20719</v>
      </c>
      <c r="C18" s="437" t="s">
        <v>20720</v>
      </c>
      <c r="D18" s="462"/>
      <c r="E18" s="439"/>
      <c r="H18" s="409"/>
    </row>
    <row r="19" spans="1:8" ht="19">
      <c r="A19" s="409"/>
      <c r="B19" s="492" t="s">
        <v>20721</v>
      </c>
      <c r="C19" s="438" t="s">
        <v>20722</v>
      </c>
      <c r="D19" s="493"/>
      <c r="E19" s="439"/>
      <c r="H19" s="409"/>
    </row>
    <row r="20" spans="1:8" ht="19">
      <c r="A20" s="409"/>
      <c r="B20" s="493"/>
      <c r="C20" s="439" t="s">
        <v>20723</v>
      </c>
      <c r="D20" s="493"/>
      <c r="E20" s="439"/>
      <c r="H20" s="409"/>
    </row>
    <row r="21" spans="1:8" ht="19">
      <c r="A21" s="409"/>
      <c r="B21" s="494" t="s">
        <v>20724</v>
      </c>
      <c r="C21" s="439" t="s">
        <v>20725</v>
      </c>
      <c r="D21" s="494"/>
      <c r="E21" s="439"/>
      <c r="H21" s="409"/>
    </row>
    <row r="22" spans="1:8">
      <c r="B22" s="495"/>
      <c r="C22" s="440" t="s">
        <v>20723</v>
      </c>
      <c r="D22" s="494"/>
      <c r="E22" s="461"/>
    </row>
    <row r="25" spans="1:8" ht="25" customHeight="1" thickBot="1">
      <c r="A25" s="409"/>
      <c r="B25" s="483" t="s">
        <v>20730</v>
      </c>
      <c r="C25" s="483"/>
      <c r="D25" s="445"/>
      <c r="E25" s="365"/>
      <c r="F25" s="365"/>
      <c r="H25" s="409"/>
    </row>
    <row r="26" spans="1:8">
      <c r="B26" s="496" t="s">
        <v>20728</v>
      </c>
      <c r="C26" s="496"/>
    </row>
    <row r="27" spans="1:8">
      <c r="B27" s="497" t="s">
        <v>20729</v>
      </c>
      <c r="C27" s="497"/>
    </row>
    <row r="28" spans="1:8">
      <c r="B28" s="464"/>
      <c r="C28" s="464"/>
    </row>
    <row r="29" spans="1:8" ht="153" customHeight="1">
      <c r="B29" s="486" t="s">
        <v>20733</v>
      </c>
      <c r="C29" s="486"/>
    </row>
    <row r="30" spans="1:8" ht="15" customHeight="1">
      <c r="B30" s="465" t="s">
        <v>20731</v>
      </c>
      <c r="C30" s="466" t="s">
        <v>20732</v>
      </c>
    </row>
    <row r="31" spans="1:8">
      <c r="B31" s="429" t="s">
        <v>20734</v>
      </c>
      <c r="C31" s="467">
        <v>1999</v>
      </c>
    </row>
    <row r="32" spans="1:8">
      <c r="B32" s="429" t="s">
        <v>20735</v>
      </c>
      <c r="C32" s="466" t="s">
        <v>20736</v>
      </c>
    </row>
    <row r="34" spans="1:8" ht="25" customHeight="1" thickBot="1">
      <c r="A34" s="409"/>
      <c r="B34" s="483" t="s">
        <v>20737</v>
      </c>
      <c r="C34" s="483"/>
      <c r="D34" s="445"/>
      <c r="E34" s="365"/>
      <c r="F34" s="365"/>
      <c r="H34" s="409"/>
    </row>
    <row r="35" spans="1:8">
      <c r="B35" s="451" t="s">
        <v>20738</v>
      </c>
      <c r="C35" s="427" t="s">
        <v>20739</v>
      </c>
    </row>
    <row r="36" spans="1:8">
      <c r="B36" s="429" t="s">
        <v>20740</v>
      </c>
      <c r="C36" s="428" t="s">
        <v>20741</v>
      </c>
    </row>
    <row r="37" spans="1:8">
      <c r="B37" s="429" t="s">
        <v>20742</v>
      </c>
      <c r="C37" s="428" t="s">
        <v>20743</v>
      </c>
    </row>
    <row r="38" spans="1:8">
      <c r="B38" s="429" t="s">
        <v>20744</v>
      </c>
      <c r="C38" s="428" t="s">
        <v>20743</v>
      </c>
    </row>
    <row r="39" spans="1:8">
      <c r="B39" s="429" t="s">
        <v>20745</v>
      </c>
      <c r="C39" s="428" t="s">
        <v>20746</v>
      </c>
    </row>
    <row r="40" spans="1:8">
      <c r="B40" s="429" t="s">
        <v>20747</v>
      </c>
      <c r="C40" s="428" t="s">
        <v>20748</v>
      </c>
    </row>
    <row r="43" spans="1:8" ht="15" customHeight="1">
      <c r="B43" s="441" t="s">
        <v>20588</v>
      </c>
      <c r="C43" s="442" t="s">
        <v>20593</v>
      </c>
      <c r="E43" s="498" t="s">
        <v>20655</v>
      </c>
      <c r="F43" s="498"/>
      <c r="H43" s="421"/>
    </row>
    <row r="44" spans="1:8" ht="15" customHeight="1">
      <c r="B44" s="444" t="s">
        <v>13</v>
      </c>
      <c r="C44" s="444">
        <v>47.24</v>
      </c>
      <c r="E44" s="444" t="s">
        <v>20656</v>
      </c>
      <c r="F44" s="448">
        <v>0.14549999999999999</v>
      </c>
    </row>
    <row r="45" spans="1:8" ht="15" customHeight="1">
      <c r="B45" s="434" t="s">
        <v>20590</v>
      </c>
      <c r="C45" s="434">
        <v>18.95</v>
      </c>
      <c r="E45" s="434" t="s">
        <v>20657</v>
      </c>
      <c r="F45" s="434">
        <v>19</v>
      </c>
    </row>
    <row r="46" spans="1:8" ht="15" customHeight="1">
      <c r="B46" s="434" t="s">
        <v>20591</v>
      </c>
      <c r="C46" s="434">
        <v>18.37</v>
      </c>
      <c r="E46" s="444" t="s">
        <v>20658</v>
      </c>
      <c r="F46" s="448">
        <v>8.9599999999999999E-2</v>
      </c>
    </row>
    <row r="47" spans="1:8" ht="15" customHeight="1">
      <c r="B47" s="434" t="s">
        <v>20592</v>
      </c>
      <c r="C47" s="434">
        <v>-1.28</v>
      </c>
    </row>
    <row r="48" spans="1:8" ht="15" customHeight="1">
      <c r="B48" s="434" t="s">
        <v>20589</v>
      </c>
      <c r="C48" s="434">
        <v>16.72</v>
      </c>
      <c r="E48" s="498" t="s">
        <v>20683</v>
      </c>
      <c r="F48" s="498"/>
    </row>
    <row r="49" spans="1:6" ht="15" customHeight="1">
      <c r="E49" s="444" t="s">
        <v>20659</v>
      </c>
      <c r="F49" s="448">
        <v>8.43E-2</v>
      </c>
    </row>
    <row r="50" spans="1:6" ht="15" customHeight="1">
      <c r="B50" s="441" t="s">
        <v>20600</v>
      </c>
      <c r="C50" s="442" t="s">
        <v>20593</v>
      </c>
      <c r="E50" s="434" t="s">
        <v>20660</v>
      </c>
      <c r="F50" s="434">
        <v>1.1299999999999999</v>
      </c>
    </row>
    <row r="51" spans="1:6" ht="15" customHeight="1">
      <c r="B51" s="444" t="s">
        <v>20601</v>
      </c>
      <c r="C51" s="444">
        <v>89.25</v>
      </c>
      <c r="E51" s="434" t="s">
        <v>20661</v>
      </c>
      <c r="F51" s="449">
        <v>-6.0000000000000001E-3</v>
      </c>
    </row>
    <row r="52" spans="1:6" ht="15" customHeight="1">
      <c r="B52" s="444" t="s">
        <v>20602</v>
      </c>
      <c r="C52" s="444">
        <v>10.75</v>
      </c>
    </row>
    <row r="57" spans="1:6">
      <c r="B57" s="125" t="s">
        <v>12112</v>
      </c>
    </row>
    <row r="58" spans="1:6">
      <c r="B58" s="102" t="s">
        <v>20687</v>
      </c>
    </row>
    <row r="60" spans="1:6">
      <c r="B60" s="418" t="s">
        <v>37</v>
      </c>
      <c r="C60" s="420" t="s">
        <v>20685</v>
      </c>
      <c r="D60" s="420" t="s">
        <v>20686</v>
      </c>
    </row>
    <row r="61" spans="1:6">
      <c r="A61" s="418">
        <v>2020</v>
      </c>
      <c r="B61" s="102" t="s">
        <v>20698</v>
      </c>
      <c r="C61" s="419">
        <v>0.52</v>
      </c>
      <c r="D61" s="419">
        <v>0.52</v>
      </c>
    </row>
    <row r="62" spans="1:6">
      <c r="B62" s="102" t="s">
        <v>20688</v>
      </c>
      <c r="C62" s="419">
        <v>-1.89</v>
      </c>
      <c r="D62" s="419">
        <v>-2.4</v>
      </c>
    </row>
    <row r="63" spans="1:6">
      <c r="B63" s="102" t="s">
        <v>20689</v>
      </c>
      <c r="C63" s="419">
        <v>-8.5</v>
      </c>
      <c r="D63" s="419">
        <v>-8.5</v>
      </c>
    </row>
    <row r="64" spans="1:6">
      <c r="B64" s="102" t="s">
        <v>20690</v>
      </c>
      <c r="C64" s="419">
        <v>-4.07</v>
      </c>
      <c r="D64" s="419">
        <v>4.84</v>
      </c>
    </row>
    <row r="65" spans="1:4">
      <c r="B65" s="102" t="s">
        <v>20684</v>
      </c>
      <c r="C65" s="419">
        <v>-2.64</v>
      </c>
      <c r="D65" s="419">
        <v>1.49</v>
      </c>
    </row>
    <row r="66" spans="1:4">
      <c r="B66" s="102" t="s">
        <v>20691</v>
      </c>
      <c r="C66" s="419">
        <v>-1.6</v>
      </c>
      <c r="D66" s="419">
        <v>1.07</v>
      </c>
    </row>
    <row r="67" spans="1:4">
      <c r="B67" s="102" t="s">
        <v>20692</v>
      </c>
      <c r="C67" s="419">
        <v>-0.9</v>
      </c>
      <c r="D67" s="419">
        <v>-0.9</v>
      </c>
    </row>
    <row r="68" spans="1:4">
      <c r="B68" s="102" t="s">
        <v>20693</v>
      </c>
      <c r="C68" s="419">
        <v>1.22</v>
      </c>
      <c r="D68" s="419">
        <v>1.22</v>
      </c>
    </row>
    <row r="69" spans="1:4">
      <c r="B69" s="102" t="s">
        <v>20694</v>
      </c>
      <c r="C69" s="419">
        <v>1.1299999999999999</v>
      </c>
      <c r="D69" s="419">
        <v>-0.09</v>
      </c>
    </row>
    <row r="70" spans="1:4">
      <c r="B70" s="102" t="s">
        <v>20695</v>
      </c>
      <c r="C70" s="419">
        <v>1.37</v>
      </c>
      <c r="D70" s="419">
        <v>1.37</v>
      </c>
    </row>
    <row r="71" spans="1:4">
      <c r="B71" s="102" t="s">
        <v>20696</v>
      </c>
      <c r="C71" s="419">
        <v>6.1</v>
      </c>
      <c r="D71" s="419">
        <v>4.8600000000000003</v>
      </c>
    </row>
    <row r="72" spans="1:4">
      <c r="B72" s="102" t="s">
        <v>20697</v>
      </c>
      <c r="C72" s="419">
        <v>8.98</v>
      </c>
      <c r="D72" s="419">
        <v>2.72</v>
      </c>
    </row>
    <row r="73" spans="1:4">
      <c r="A73" s="418">
        <v>2021</v>
      </c>
      <c r="B73" s="102" t="s">
        <v>20699</v>
      </c>
      <c r="C73" s="419">
        <v>1.21</v>
      </c>
      <c r="D73" s="419">
        <v>1.21</v>
      </c>
    </row>
    <row r="74" spans="1:4">
      <c r="B74" s="102" t="s">
        <v>20688</v>
      </c>
      <c r="C74" s="419">
        <v>1.35</v>
      </c>
      <c r="D74" s="419">
        <v>0.14000000000000001</v>
      </c>
    </row>
    <row r="75" spans="1:4">
      <c r="B75" s="102" t="s">
        <v>20689</v>
      </c>
      <c r="C75" s="419">
        <v>2.11</v>
      </c>
      <c r="D75" s="419">
        <v>0.74</v>
      </c>
    </row>
    <row r="76" spans="1:4">
      <c r="C76" s="419"/>
      <c r="D76" s="419"/>
    </row>
    <row r="77" spans="1:4">
      <c r="C77" s="419"/>
      <c r="D77" s="419"/>
    </row>
    <row r="79" spans="1:4" ht="19">
      <c r="A79" s="409" t="s">
        <v>20653</v>
      </c>
    </row>
    <row r="80" spans="1:4">
      <c r="B80" s="491" t="s">
        <v>20582</v>
      </c>
      <c r="C80" s="491"/>
    </row>
    <row r="81" spans="2:5" ht="16" thickBot="1">
      <c r="B81" s="452" t="s">
        <v>20586</v>
      </c>
      <c r="C81" s="453" t="s">
        <v>20593</v>
      </c>
    </row>
    <row r="82" spans="2:5">
      <c r="B82" s="454" t="s">
        <v>20726</v>
      </c>
      <c r="C82" s="455">
        <v>0.05</v>
      </c>
    </row>
    <row r="83" spans="2:5">
      <c r="B83" s="434" t="s">
        <v>20583</v>
      </c>
      <c r="C83" s="456">
        <v>0.04</v>
      </c>
    </row>
    <row r="84" spans="2:5">
      <c r="B84" s="434" t="s">
        <v>20727</v>
      </c>
      <c r="C84" s="456">
        <v>0.04</v>
      </c>
    </row>
    <row r="85" spans="2:5">
      <c r="B85" s="434" t="s">
        <v>20584</v>
      </c>
      <c r="C85" s="456">
        <v>0.04</v>
      </c>
    </row>
    <row r="86" spans="2:5">
      <c r="B86" s="434" t="s">
        <v>20585</v>
      </c>
      <c r="C86" s="456">
        <v>0.04</v>
      </c>
    </row>
    <row r="88" spans="2:5">
      <c r="B88" s="491" t="s">
        <v>20597</v>
      </c>
      <c r="C88" s="491"/>
    </row>
    <row r="89" spans="2:5" ht="16" thickBot="1">
      <c r="B89" s="452" t="s">
        <v>8770</v>
      </c>
      <c r="C89" s="453" t="s">
        <v>20599</v>
      </c>
    </row>
    <row r="90" spans="2:5">
      <c r="B90" s="454" t="s">
        <v>12013</v>
      </c>
      <c r="C90" s="454">
        <v>0.67</v>
      </c>
    </row>
    <row r="91" spans="2:5">
      <c r="B91" s="434" t="s">
        <v>20598</v>
      </c>
      <c r="C91" s="434">
        <v>0.55000000000000004</v>
      </c>
    </row>
    <row r="92" spans="2:5">
      <c r="B92" s="434" t="s">
        <v>12005</v>
      </c>
      <c r="C92" s="434">
        <v>0.24</v>
      </c>
    </row>
    <row r="93" spans="2:5">
      <c r="B93" s="434" t="s">
        <v>11997</v>
      </c>
      <c r="C93" s="434">
        <v>0.22</v>
      </c>
    </row>
    <row r="94" spans="2:5">
      <c r="B94" s="434" t="s">
        <v>12019</v>
      </c>
      <c r="C94" s="434">
        <v>0.19</v>
      </c>
    </row>
    <row r="95" spans="2:5">
      <c r="E95" s="397"/>
    </row>
    <row r="97" spans="2:4">
      <c r="B97" s="491" t="s">
        <v>20595</v>
      </c>
      <c r="C97" s="491"/>
    </row>
    <row r="98" spans="2:4" ht="16" thickBot="1">
      <c r="B98" s="450" t="s">
        <v>12118</v>
      </c>
      <c r="C98" s="447" t="s">
        <v>20593</v>
      </c>
    </row>
    <row r="99" spans="2:4">
      <c r="B99" s="451" t="s">
        <v>18690</v>
      </c>
      <c r="C99" s="457">
        <f t="shared" ref="C99:C110" ca="1" si="0">D99*100/SUM($D$99:$D$108)</f>
        <v>5.4742010061904622</v>
      </c>
      <c r="D99" s="398">
        <f ca="1">SUMIF(Equities!$E$6:$E$1734,Performance!$B99,Equities!$M$6:$M$1734)*100</f>
        <v>1.9591283959345573</v>
      </c>
    </row>
    <row r="100" spans="2:4">
      <c r="B100" s="429" t="s">
        <v>18682</v>
      </c>
      <c r="C100" s="458">
        <f t="shared" ca="1" si="0"/>
        <v>15.733381385829666</v>
      </c>
      <c r="D100" s="398">
        <f ca="1">SUMIF(Equities!$E$6:$E$1734,Performance!$B100,Equities!$M$6:$M$1734)*100</f>
        <v>5.6307238631154233</v>
      </c>
    </row>
    <row r="101" spans="2:4">
      <c r="B101" s="429" t="s">
        <v>18674</v>
      </c>
      <c r="C101" s="458">
        <f t="shared" ca="1" si="0"/>
        <v>5.9088047390234877</v>
      </c>
      <c r="D101" s="398">
        <f ca="1">SUMIF(Equities!$E$6:$E$1734,Performance!$B101,Equities!$M$6:$M$1734)*100</f>
        <v>2.1146660740376242</v>
      </c>
    </row>
    <row r="102" spans="2:4">
      <c r="B102" s="429" t="s">
        <v>18707</v>
      </c>
      <c r="C102" s="458">
        <f t="shared" ca="1" si="0"/>
        <v>0.54007715930316513</v>
      </c>
      <c r="D102" s="398">
        <f ca="1">SUMIF(Equities!$E$6:$E$1734,Performance!$B102,Equities!$M$6:$M$1734)*100</f>
        <v>0.19328491913066026</v>
      </c>
    </row>
    <row r="103" spans="2:4">
      <c r="B103" s="429" t="s">
        <v>18688</v>
      </c>
      <c r="C103" s="458">
        <f t="shared" ca="1" si="0"/>
        <v>9.5358202270740247</v>
      </c>
      <c r="D103" s="398">
        <f ca="1">SUMIF(Equities!$E$6:$E$1734,Performance!$B103,Equities!$M$6:$M$1734)*100</f>
        <v>3.412716515937495</v>
      </c>
    </row>
    <row r="104" spans="2:4">
      <c r="B104" s="429" t="s">
        <v>12133</v>
      </c>
      <c r="C104" s="458">
        <f t="shared" ca="1" si="0"/>
        <v>15.870809090146714</v>
      </c>
      <c r="D104" s="398">
        <f ca="1">SUMIF(Equities!$E$6:$E$1734,Performance!$B104,Equities!$M$6:$M$1734)*100</f>
        <v>5.6799070256648374</v>
      </c>
    </row>
    <row r="105" spans="2:4">
      <c r="B105" s="429" t="s">
        <v>18673</v>
      </c>
      <c r="C105" s="458">
        <f t="shared" ca="1" si="0"/>
        <v>21.436756890959394</v>
      </c>
      <c r="D105" s="398">
        <f ca="1">SUMIF(Equities!$E$6:$E$1734,Performance!$B105,Equities!$M$6:$M$1734)*100</f>
        <v>7.6718701221113239</v>
      </c>
    </row>
    <row r="106" spans="2:4">
      <c r="B106" s="429" t="s">
        <v>18689</v>
      </c>
      <c r="C106" s="458">
        <f t="shared" ca="1" si="0"/>
        <v>16.412733497455928</v>
      </c>
      <c r="D106" s="398">
        <f ca="1">SUMIF(Equities!$E$6:$E$1734,Performance!$B106,Equities!$M$6:$M$1734)*100</f>
        <v>5.8738530451129485</v>
      </c>
    </row>
    <row r="107" spans="2:4">
      <c r="B107" s="429" t="s">
        <v>18684</v>
      </c>
      <c r="C107" s="458">
        <f t="shared" ca="1" si="0"/>
        <v>7.9333630465312215</v>
      </c>
      <c r="D107" s="398">
        <f ca="1">SUMIF(Equities!$E$6:$E$1734,Performance!$B107,Equities!$M$6:$M$1734)*100</f>
        <v>2.8392228933758741</v>
      </c>
    </row>
    <row r="108" spans="2:4">
      <c r="B108" s="429" t="s">
        <v>18704</v>
      </c>
      <c r="C108" s="458">
        <f t="shared" ca="1" si="0"/>
        <v>1.1540529574859251</v>
      </c>
      <c r="D108" s="398">
        <f ca="1">SUMIF(Equities!$E$6:$E$1734,Performance!$B108,Equities!$M$6:$M$1734)*100</f>
        <v>0.4130169712193919</v>
      </c>
    </row>
    <row r="109" spans="2:4">
      <c r="B109" s="429" t="s">
        <v>18642</v>
      </c>
      <c r="C109" s="458">
        <f t="shared" ca="1" si="0"/>
        <v>0</v>
      </c>
      <c r="D109" s="398">
        <f ca="1">SUMIF(Equities!$E$6:$E$1734,Performance!$B109,Equities!$M$6:$M$1734)*100</f>
        <v>0</v>
      </c>
    </row>
    <row r="110" spans="2:4">
      <c r="B110" s="429" t="s">
        <v>100</v>
      </c>
      <c r="C110" s="458">
        <f t="shared" ca="1" si="0"/>
        <v>4.3365195861657799</v>
      </c>
      <c r="D110" s="398">
        <f ca="1">SUMIF(Equities!$E$6:$E$1734,Performance!$B110,Equities!$M$6:$M$1734)*100</f>
        <v>1.5519705343622459</v>
      </c>
    </row>
    <row r="111" spans="2:4">
      <c r="D111" s="398"/>
    </row>
    <row r="112" spans="2:4">
      <c r="D112" s="398"/>
    </row>
    <row r="113" spans="2:8">
      <c r="G113" s="405"/>
      <c r="H113" s="402"/>
    </row>
    <row r="114" spans="2:8" ht="16">
      <c r="B114" s="480" t="s">
        <v>20610</v>
      </c>
      <c r="C114" s="471"/>
      <c r="G114" s="402"/>
      <c r="H114" s="402"/>
    </row>
    <row r="115" spans="2:8" ht="16" thickBot="1">
      <c r="B115" s="423" t="s">
        <v>20609</v>
      </c>
      <c r="C115" s="481" t="s">
        <v>20593</v>
      </c>
      <c r="E115" s="404" t="s">
        <v>20608</v>
      </c>
      <c r="F115" s="407" t="s">
        <v>20587</v>
      </c>
      <c r="G115" s="406"/>
      <c r="H115" s="402"/>
    </row>
    <row r="116" spans="2:8">
      <c r="B116" s="102" t="s">
        <v>20611</v>
      </c>
      <c r="C116" s="347">
        <f t="shared" ref="C116:C122" ca="1" si="1">$F116*100/SUM($F$116:$F$159)</f>
        <v>0.39838677971253933</v>
      </c>
      <c r="E116" s="403" t="s">
        <v>12139</v>
      </c>
      <c r="F116" s="408">
        <f ca="1">SUMIF(Equities!$D$6:$D$1734,Performance!$E116,Equities!$M$6:$M$1734)*100</f>
        <v>0.14875905917127102</v>
      </c>
      <c r="G116" s="402"/>
      <c r="H116" s="402"/>
    </row>
    <row r="117" spans="2:8">
      <c r="B117" s="102" t="s">
        <v>20612</v>
      </c>
      <c r="C117" s="347">
        <f t="shared" ca="1" si="1"/>
        <v>0.84899580816852915</v>
      </c>
      <c r="E117" s="403" t="s">
        <v>18679</v>
      </c>
      <c r="F117" s="408">
        <f ca="1">SUMIF(Equities!$D$6:$D$1734,Performance!$E117,Equities!$M$6:$M$1734)*100</f>
        <v>0.31701809421144328</v>
      </c>
      <c r="G117" s="402"/>
      <c r="H117" s="402"/>
    </row>
    <row r="118" spans="2:8">
      <c r="B118" s="102" t="s">
        <v>20613</v>
      </c>
      <c r="C118" s="347">
        <f t="shared" ca="1" si="1"/>
        <v>0.47044179804049396</v>
      </c>
      <c r="E118" s="403" t="s">
        <v>12134</v>
      </c>
      <c r="F118" s="408">
        <f ca="1">SUMIF(Equities!$D$6:$D$1734,Performance!$E118,Equities!$M$6:$M$1734)*100</f>
        <v>0.17566466267239506</v>
      </c>
      <c r="G118" s="402"/>
      <c r="H118" s="402"/>
    </row>
    <row r="119" spans="2:8">
      <c r="B119" s="102" t="s">
        <v>20614</v>
      </c>
      <c r="C119" s="347">
        <f t="shared" ca="1" si="1"/>
        <v>5.5921939762215038E-2</v>
      </c>
      <c r="E119" s="403" t="s">
        <v>18708</v>
      </c>
      <c r="F119" s="408">
        <f ca="1">SUMIF(Equities!$D$6:$D$1734,Performance!$E119,Equities!$M$6:$M$1734)*100</f>
        <v>2.0881453827514551E-2</v>
      </c>
      <c r="G119" s="402"/>
      <c r="H119" s="402"/>
    </row>
    <row r="120" spans="2:8">
      <c r="B120" s="102" t="s">
        <v>20615</v>
      </c>
      <c r="C120" s="347">
        <f t="shared" ca="1" si="1"/>
        <v>0.88184094811362757</v>
      </c>
      <c r="E120" s="403" t="s">
        <v>12138</v>
      </c>
      <c r="F120" s="408">
        <f ca="1">SUMIF(Equities!$D$6:$D$1734,Performance!$E120,Equities!$M$6:$M$1734)*100</f>
        <v>0.32928258782769015</v>
      </c>
      <c r="G120" s="402"/>
      <c r="H120" s="402"/>
    </row>
    <row r="121" spans="2:8">
      <c r="B121" s="102" t="s">
        <v>20616</v>
      </c>
      <c r="C121" s="347">
        <f t="shared" ca="1" si="1"/>
        <v>0.39410906452776173</v>
      </c>
      <c r="E121" s="403" t="s">
        <v>12135</v>
      </c>
      <c r="F121" s="408">
        <f ca="1">SUMIF(Equities!$D$6:$D$1734,Performance!$E121,Equities!$M$6:$M$1734)*100</f>
        <v>0.14716174490610054</v>
      </c>
      <c r="G121" s="402"/>
      <c r="H121" s="402"/>
    </row>
    <row r="122" spans="2:8">
      <c r="B122" s="102" t="s">
        <v>20617</v>
      </c>
      <c r="C122" s="347">
        <f t="shared" ca="1" si="1"/>
        <v>3.5129951658501848</v>
      </c>
      <c r="E122" s="403" t="s">
        <v>18681</v>
      </c>
      <c r="F122" s="408">
        <f ca="1">SUMIF(Equities!$D$6:$D$1734,Performance!$E122,Equities!$M$6:$M$1734)*100</f>
        <v>1.3117650543579222</v>
      </c>
      <c r="G122" s="402"/>
      <c r="H122" s="402"/>
    </row>
    <row r="123" spans="2:8">
      <c r="B123" s="102" t="s">
        <v>20603</v>
      </c>
      <c r="C123" s="347">
        <f ca="1">($F123+$F$125)*100/SUM($F$116:$F$159)</f>
        <v>11.041977888572836</v>
      </c>
      <c r="E123" s="403" t="s">
        <v>20603</v>
      </c>
      <c r="F123" s="408">
        <f ca="1">SUMIF(Equities!$D$6:$D$1734,Performance!$E123,Equities!$M$6:$M$1734)*100</f>
        <v>0</v>
      </c>
      <c r="G123" s="402"/>
      <c r="H123" s="402"/>
    </row>
    <row r="124" spans="2:8">
      <c r="B124" s="102" t="s">
        <v>20618</v>
      </c>
      <c r="C124" s="347">
        <f ca="1">$F124*100/SUM($F$116:$F$159)</f>
        <v>0.26803867973442319</v>
      </c>
      <c r="E124" s="403" t="s">
        <v>12140</v>
      </c>
      <c r="F124" s="408">
        <f ca="1">SUMIF(Equities!$D$6:$D$1734,Performance!$E124,Equities!$M$6:$M$1734)*100</f>
        <v>0.10008660891702628</v>
      </c>
      <c r="G124" s="402"/>
      <c r="H124" s="402"/>
    </row>
    <row r="125" spans="2:8">
      <c r="B125" s="102" t="s">
        <v>20619</v>
      </c>
      <c r="C125" s="347">
        <f ca="1">$F126*100/SUM($F$116:$F$159)</f>
        <v>3.3454990885531113</v>
      </c>
      <c r="E125" s="403" t="s">
        <v>18678</v>
      </c>
      <c r="F125" s="408">
        <f ca="1">SUMIF(Equities!$D$6:$D$1734,Performance!$E125,Equities!$M$6:$M$1734)*100</f>
        <v>4.1231143344648791</v>
      </c>
      <c r="G125" s="402"/>
      <c r="H125" s="402"/>
    </row>
    <row r="126" spans="2:8">
      <c r="B126" s="102" t="s">
        <v>20620</v>
      </c>
      <c r="C126" s="347">
        <f ca="1">$F127*100/SUM($F$116:$F$159)</f>
        <v>4.7156531582451473</v>
      </c>
      <c r="E126" s="403" t="s">
        <v>12129</v>
      </c>
      <c r="F126" s="408">
        <f ca="1">SUMIF(Equities!$D$6:$D$1734,Performance!$E126,Equities!$M$6:$M$1734)*100</f>
        <v>1.2492214155063268</v>
      </c>
      <c r="G126" s="402"/>
      <c r="H126" s="402"/>
    </row>
    <row r="127" spans="2:8">
      <c r="B127" s="102" t="s">
        <v>20621</v>
      </c>
      <c r="C127" s="347">
        <f ca="1">$F128*100/SUM($F$116:$F$159)</f>
        <v>1.9456285237986606</v>
      </c>
      <c r="E127" s="403" t="s">
        <v>12127</v>
      </c>
      <c r="F127" s="408">
        <f ca="1">SUMIF(Equities!$D$6:$D$1734,Performance!$E127,Equities!$M$6:$M$1734)*100</f>
        <v>1.7608418826165713</v>
      </c>
      <c r="G127" s="402"/>
      <c r="H127" s="402"/>
    </row>
    <row r="128" spans="2:8">
      <c r="B128" s="102" t="s">
        <v>20622</v>
      </c>
      <c r="C128" s="347">
        <f ca="1">$F130*100/SUM($F$116:$F$159)</f>
        <v>0.26952291487125379</v>
      </c>
      <c r="E128" s="403" t="s">
        <v>12130</v>
      </c>
      <c r="F128" s="408">
        <f ca="1">SUMIF(Equities!$D$6:$D$1734,Performance!$E128,Equities!$M$6:$M$1734)*100</f>
        <v>0.72650470205341444</v>
      </c>
      <c r="G128" s="402"/>
      <c r="H128" s="402"/>
    </row>
    <row r="129" spans="2:8">
      <c r="B129" s="102" t="s">
        <v>20623</v>
      </c>
      <c r="C129" s="347">
        <f ca="1">$F131*100/SUM($F$116:$F$159)</f>
        <v>2.2020760140030911</v>
      </c>
      <c r="E129" s="403" t="s">
        <v>20604</v>
      </c>
      <c r="F129" s="408">
        <f ca="1">SUMIF(Equities!$D$6:$D$1734,Performance!$E129,Equities!$M$6:$M$1734)*100</f>
        <v>0</v>
      </c>
      <c r="G129" s="402"/>
      <c r="H129" s="402"/>
    </row>
    <row r="130" spans="2:8">
      <c r="B130" s="102" t="s">
        <v>20624</v>
      </c>
      <c r="C130" s="347">
        <f ca="1">$F132*100/SUM($F$116:$F$159)</f>
        <v>4.4450139482588442</v>
      </c>
      <c r="E130" s="403" t="s">
        <v>18685</v>
      </c>
      <c r="F130" s="408">
        <f ca="1">SUMIF(Equities!$D$6:$D$1734,Performance!$E130,Equities!$M$6:$M$1734)*100</f>
        <v>0.1006408276657086</v>
      </c>
      <c r="G130" s="402"/>
      <c r="H130" s="402"/>
    </row>
    <row r="131" spans="2:8">
      <c r="B131" s="102" t="s">
        <v>20625</v>
      </c>
      <c r="C131" s="347">
        <f t="shared" ref="C131:C136" ca="1" si="2">$F134*100/SUM($F$116:$F$159)</f>
        <v>2.2226538485336751</v>
      </c>
      <c r="E131" s="403" t="s">
        <v>12131</v>
      </c>
      <c r="F131" s="408">
        <f ca="1">SUMIF(Equities!$D$6:$D$1734,Performance!$E131,Equities!$M$6:$M$1734)*100</f>
        <v>0.82226311902993066</v>
      </c>
      <c r="G131" s="402"/>
      <c r="H131" s="402"/>
    </row>
    <row r="132" spans="2:8">
      <c r="B132" s="102" t="s">
        <v>20626</v>
      </c>
      <c r="C132" s="347">
        <f t="shared" ca="1" si="2"/>
        <v>0.39542648649095746</v>
      </c>
      <c r="E132" s="403" t="s">
        <v>18686</v>
      </c>
      <c r="F132" s="408">
        <f ca="1">SUMIF(Equities!$D$6:$D$1734,Performance!$E132,Equities!$M$6:$M$1734)*100</f>
        <v>1.659784226332222</v>
      </c>
      <c r="G132" s="402"/>
      <c r="H132" s="402"/>
    </row>
    <row r="133" spans="2:8">
      <c r="B133" s="102" t="s">
        <v>20627</v>
      </c>
      <c r="C133" s="347">
        <f t="shared" ca="1" si="2"/>
        <v>0.6317927399108032</v>
      </c>
      <c r="E133" s="403" t="s">
        <v>20594</v>
      </c>
      <c r="F133" s="408">
        <f ca="1">SUMIF(Equities!$D$6:$D$1734,Performance!$E133,Equities!$M$6:$M$1734)*100</f>
        <v>0</v>
      </c>
      <c r="G133" s="402"/>
      <c r="H133" s="402"/>
    </row>
    <row r="134" spans="2:8">
      <c r="B134" s="102" t="s">
        <v>20628</v>
      </c>
      <c r="C134" s="347">
        <f t="shared" ca="1" si="2"/>
        <v>2.0258082980357104</v>
      </c>
      <c r="E134" s="403" t="s">
        <v>18675</v>
      </c>
      <c r="F134" s="408">
        <f ca="1">SUMIF(Equities!$D$6:$D$1734,Performance!$E134,Equities!$M$6:$M$1734)*100</f>
        <v>0.82994695659793571</v>
      </c>
      <c r="G134" s="402"/>
      <c r="H134" s="402"/>
    </row>
    <row r="135" spans="2:8">
      <c r="B135" s="102" t="s">
        <v>20629</v>
      </c>
      <c r="C135" s="347">
        <f t="shared" ca="1" si="2"/>
        <v>0.13966394582247971</v>
      </c>
      <c r="E135" s="403" t="s">
        <v>18699</v>
      </c>
      <c r="F135" s="408">
        <f ca="1">SUMIF(Equities!$D$6:$D$1734,Performance!$E135,Equities!$M$6:$M$1734)*100</f>
        <v>0.14765367501461965</v>
      </c>
      <c r="G135" s="402"/>
      <c r="H135" s="402"/>
    </row>
    <row r="136" spans="2:8">
      <c r="B136" s="102" t="s">
        <v>20630</v>
      </c>
      <c r="C136" s="347">
        <f t="shared" ca="1" si="2"/>
        <v>2.1214630150992675</v>
      </c>
      <c r="E136" s="403" t="s">
        <v>8769</v>
      </c>
      <c r="F136" s="408">
        <f ca="1">SUMIF(Equities!$D$6:$D$1734,Performance!$E136,Equities!$M$6:$M$1734)*100</f>
        <v>0.23591368581102651</v>
      </c>
      <c r="G136" s="402"/>
      <c r="H136" s="402"/>
    </row>
    <row r="137" spans="2:8">
      <c r="B137" s="102" t="s">
        <v>20631</v>
      </c>
      <c r="C137" s="347">
        <f t="shared" ref="C137:C144" ca="1" si="3">$F141*100/SUM($F$116:$F$159)</f>
        <v>5.1732854273767659</v>
      </c>
      <c r="E137" s="403" t="s">
        <v>18691</v>
      </c>
      <c r="F137" s="408">
        <f ca="1">SUMIF(Equities!$D$6:$D$1734,Performance!$E137,Equities!$M$6:$M$1734)*100</f>
        <v>0.75644411868936523</v>
      </c>
      <c r="G137" s="402"/>
      <c r="H137" s="402"/>
    </row>
    <row r="138" spans="2:8">
      <c r="B138" s="102" t="s">
        <v>20632</v>
      </c>
      <c r="C138" s="347">
        <f t="shared" ca="1" si="3"/>
        <v>0.32712568799921654</v>
      </c>
      <c r="E138" s="403" t="s">
        <v>18706</v>
      </c>
      <c r="F138" s="408">
        <f ca="1">SUMIF(Equities!$D$6:$D$1734,Performance!$E138,Equities!$M$6:$M$1734)*100</f>
        <v>5.2151020663112412E-2</v>
      </c>
      <c r="G138" s="402"/>
      <c r="H138" s="402"/>
    </row>
    <row r="139" spans="2:8">
      <c r="B139" s="102" t="s">
        <v>20633</v>
      </c>
      <c r="C139" s="347">
        <f t="shared" ca="1" si="3"/>
        <v>2.1972994283306964</v>
      </c>
      <c r="E139" s="403" t="s">
        <v>18700</v>
      </c>
      <c r="F139" s="408">
        <f ca="1">SUMIF(Equities!$D$6:$D$1734,Performance!$E139,Equities!$M$6:$M$1734)*100</f>
        <v>0.79216193474223817</v>
      </c>
      <c r="G139" s="402"/>
      <c r="H139" s="402"/>
    </row>
    <row r="140" spans="2:8">
      <c r="B140" s="102" t="s">
        <v>20634</v>
      </c>
      <c r="C140" s="347">
        <f t="shared" ca="1" si="3"/>
        <v>9.2294866499960104E-3</v>
      </c>
      <c r="E140" s="403" t="s">
        <v>20605</v>
      </c>
      <c r="F140" s="408">
        <f ca="1">SUMIF(Equities!$D$6:$D$1734,Performance!$E140,Equities!$M$6:$M$1734)*100</f>
        <v>0</v>
      </c>
      <c r="G140" s="402"/>
      <c r="H140" s="402"/>
    </row>
    <row r="141" spans="2:8">
      <c r="B141" s="102" t="s">
        <v>20635</v>
      </c>
      <c r="C141" s="347">
        <f t="shared" ca="1" si="3"/>
        <v>0.43762987052875679</v>
      </c>
      <c r="E141" s="403" t="s">
        <v>18672</v>
      </c>
      <c r="F141" s="408">
        <f ca="1">SUMIF(Equities!$D$6:$D$1734,Performance!$E141,Equities!$M$6:$M$1734)*100</f>
        <v>1.9317234210339733</v>
      </c>
      <c r="G141" s="402"/>
      <c r="H141" s="402"/>
    </row>
    <row r="142" spans="2:8">
      <c r="B142" s="102" t="s">
        <v>20636</v>
      </c>
      <c r="C142" s="347">
        <f t="shared" ca="1" si="3"/>
        <v>0.46018484952464667</v>
      </c>
      <c r="E142" s="403" t="s">
        <v>12142</v>
      </c>
      <c r="F142" s="408">
        <f ca="1">SUMIF(Equities!$D$6:$D$1734,Performance!$E142,Equities!$M$6:$M$1734)*100</f>
        <v>0.12214991072904452</v>
      </c>
      <c r="G142" s="402"/>
      <c r="H142" s="402"/>
    </row>
    <row r="143" spans="2:8">
      <c r="B143" s="102" t="s">
        <v>20637</v>
      </c>
      <c r="C143" s="347">
        <f t="shared" ca="1" si="3"/>
        <v>3.0912142419195865</v>
      </c>
      <c r="E143" s="403" t="s">
        <v>12136</v>
      </c>
      <c r="F143" s="408">
        <f ca="1">SUMIF(Equities!$D$6:$D$1734,Performance!$E143,Equities!$M$6:$M$1734)*100</f>
        <v>0.82047952472695429</v>
      </c>
      <c r="G143" s="402"/>
      <c r="H143" s="402"/>
    </row>
    <row r="144" spans="2:8">
      <c r="B144" s="102" t="s">
        <v>20638</v>
      </c>
      <c r="C144" s="347">
        <f t="shared" ca="1" si="3"/>
        <v>2.3985769289782972</v>
      </c>
      <c r="E144" s="403" t="s">
        <v>18711</v>
      </c>
      <c r="F144" s="408">
        <f ca="1">SUMIF(Equities!$D$6:$D$1734,Performance!$E144,Equities!$M$6:$M$1734)*100</f>
        <v>3.4463235744868212E-3</v>
      </c>
      <c r="G144" s="402"/>
      <c r="H144" s="402"/>
    </row>
    <row r="145" spans="2:8">
      <c r="B145" s="102" t="s">
        <v>20639</v>
      </c>
      <c r="C145" s="347">
        <f t="shared" ref="C145:C151" ca="1" si="4">$F150*100/SUM($F$116:$F$159)</f>
        <v>2.8148583056675763E-2</v>
      </c>
      <c r="E145" s="403" t="s">
        <v>18705</v>
      </c>
      <c r="F145" s="408">
        <f ca="1">SUMIF(Equities!$D$6:$D$1734,Performance!$E145,Equities!$M$6:$M$1734)*100</f>
        <v>0.16341257069844964</v>
      </c>
      <c r="G145" s="402"/>
      <c r="H145" s="402"/>
    </row>
    <row r="146" spans="2:8">
      <c r="B146" s="102" t="s">
        <v>20640</v>
      </c>
      <c r="C146" s="347">
        <f t="shared" ca="1" si="4"/>
        <v>0.46795119835004551</v>
      </c>
      <c r="E146" s="403" t="s">
        <v>18702</v>
      </c>
      <c r="F146" s="408">
        <f ca="1">SUMIF(Equities!$D$6:$D$1734,Performance!$E146,Equities!$M$6:$M$1734)*100</f>
        <v>0.17183468113463776</v>
      </c>
      <c r="G146" s="402"/>
      <c r="H146" s="402"/>
    </row>
    <row r="147" spans="2:8">
      <c r="B147" s="102" t="s">
        <v>20641</v>
      </c>
      <c r="C147" s="347">
        <f t="shared" ca="1" si="4"/>
        <v>0.74403987632285562</v>
      </c>
      <c r="E147" s="403" t="s">
        <v>18683</v>
      </c>
      <c r="F147" s="408">
        <f ca="1">SUMIF(Equities!$D$6:$D$1734,Performance!$E147,Equities!$M$6:$M$1734)*100</f>
        <v>1.1542705374324893</v>
      </c>
      <c r="G147" s="402"/>
      <c r="H147" s="402"/>
    </row>
    <row r="148" spans="2:8">
      <c r="B148" s="102" t="s">
        <v>20642</v>
      </c>
      <c r="C148" s="347">
        <f t="shared" ca="1" si="4"/>
        <v>1.4972088069318332</v>
      </c>
      <c r="E148" s="403" t="s">
        <v>18676</v>
      </c>
      <c r="F148" s="408">
        <f ca="1">SUMIF(Equities!$D$6:$D$1734,Performance!$E148,Equities!$M$6:$M$1734)*100</f>
        <v>0.89563726879237449</v>
      </c>
      <c r="G148" s="402"/>
      <c r="H148" s="402"/>
    </row>
    <row r="149" spans="2:8">
      <c r="B149" s="102" t="s">
        <v>20643</v>
      </c>
      <c r="C149" s="347">
        <f t="shared" ca="1" si="4"/>
        <v>0.15345551709140937</v>
      </c>
      <c r="E149" s="403" t="s">
        <v>20606</v>
      </c>
      <c r="F149" s="408">
        <f ca="1">SUMIF(Equities!$D$6:$D$1734,Performance!$E149,Equities!$M$6:$M$1734)*100</f>
        <v>0</v>
      </c>
      <c r="G149" s="402"/>
      <c r="H149" s="402"/>
    </row>
    <row r="150" spans="2:8">
      <c r="B150" s="102" t="s">
        <v>20644</v>
      </c>
      <c r="C150" s="347">
        <f t="shared" ca="1" si="4"/>
        <v>1.741105024196354E-2</v>
      </c>
      <c r="E150" s="403" t="s">
        <v>18709</v>
      </c>
      <c r="F150" s="408">
        <f ca="1">SUMIF(Equities!$D$6:$D$1734,Performance!$E150,Equities!$M$6:$M$1734)*100</f>
        <v>1.0510782349597302E-2</v>
      </c>
      <c r="G150" s="402"/>
      <c r="H150" s="402"/>
    </row>
    <row r="151" spans="2:8">
      <c r="B151" s="102" t="s">
        <v>20645</v>
      </c>
      <c r="C151" s="347">
        <f t="shared" ca="1" si="4"/>
        <v>1.9850813266725429</v>
      </c>
      <c r="E151" s="403" t="s">
        <v>18687</v>
      </c>
      <c r="F151" s="408">
        <f ca="1">SUMIF(Equities!$D$6:$D$1734,Performance!$E151,Equities!$M$6:$M$1734)*100</f>
        <v>0.17473466377285651</v>
      </c>
      <c r="G151" s="402"/>
      <c r="H151" s="402"/>
    </row>
    <row r="152" spans="2:8">
      <c r="B152" s="102" t="s">
        <v>20646</v>
      </c>
      <c r="C152" s="347">
        <f ca="1">($F157+$F$158)*100/SUM($F$116:$F$159)</f>
        <v>38.468540915939016</v>
      </c>
      <c r="E152" s="403" t="s">
        <v>18701</v>
      </c>
      <c r="F152" s="408">
        <f ca="1">SUMIF(Equities!$D$6:$D$1734,Performance!$E152,Equities!$M$6:$M$1734)*100</f>
        <v>0.2778271710410703</v>
      </c>
      <c r="G152" s="402"/>
      <c r="H152" s="402"/>
    </row>
    <row r="153" spans="2:8">
      <c r="B153" s="102" t="s">
        <v>20604</v>
      </c>
      <c r="C153" s="347">
        <f ca="1">F129*100/SUM($F$116:$F$159)</f>
        <v>0</v>
      </c>
      <c r="E153" s="403" t="s">
        <v>18677</v>
      </c>
      <c r="F153" s="408">
        <f ca="1">SUMIF(Equities!$D$6:$D$1734,Performance!$E153,Equities!$M$6:$M$1734)*100</f>
        <v>0.55906316385003874</v>
      </c>
      <c r="G153" s="402"/>
      <c r="H153" s="402"/>
    </row>
    <row r="154" spans="2:8">
      <c r="B154" s="102" t="s">
        <v>20606</v>
      </c>
      <c r="C154" s="347">
        <f ca="1">F149*100/SUM($F$116:$F$159)</f>
        <v>0</v>
      </c>
      <c r="E154" s="403" t="s">
        <v>18680</v>
      </c>
      <c r="F154" s="408">
        <f ca="1">SUMIF(Equities!$D$6:$D$1734,Performance!$E154,Equities!$M$6:$M$1734)*100</f>
        <v>5.7300843074237294E-2</v>
      </c>
      <c r="G154" s="402"/>
      <c r="H154" s="402"/>
    </row>
    <row r="155" spans="2:8">
      <c r="B155" s="102" t="s">
        <v>20647</v>
      </c>
      <c r="C155" s="347">
        <f ca="1">F159*100/SUM($F$116:$F$159)</f>
        <v>0.21070674998007091</v>
      </c>
      <c r="E155" s="403" t="s">
        <v>18710</v>
      </c>
      <c r="F155" s="408">
        <f ca="1">SUMIF(Equities!$D$6:$D$1734,Performance!$E155,Equities!$M$6:$M$1734)*100</f>
        <v>6.5013489028102524E-3</v>
      </c>
      <c r="G155" s="402"/>
      <c r="H155" s="402"/>
    </row>
    <row r="156" spans="2:8">
      <c r="B156" s="102" t="s">
        <v>20594</v>
      </c>
      <c r="C156" s="347">
        <f ca="1">(F140+F133)*100/SUM($F$116:$F$159)</f>
        <v>0</v>
      </c>
      <c r="E156" s="403" t="s">
        <v>12137</v>
      </c>
      <c r="F156" s="408">
        <f ca="1">SUMIF(Equities!$D$6:$D$1734,Performance!$E156,Equities!$M$6:$M$1734)*100</f>
        <v>0.74123652081864355</v>
      </c>
      <c r="G156" s="402"/>
      <c r="H156" s="402"/>
    </row>
    <row r="157" spans="2:8">
      <c r="E157" s="403" t="s">
        <v>20607</v>
      </c>
      <c r="F157" s="408">
        <f ca="1">SUMIF(Equities!$D$6:$D$1734,Performance!$E157,Equities!$M$6:$M$1734)*100</f>
        <v>0</v>
      </c>
      <c r="G157" s="402"/>
      <c r="H157" s="402"/>
    </row>
    <row r="158" spans="2:8">
      <c r="D158" s="398"/>
      <c r="E158" s="403" t="s">
        <v>12128</v>
      </c>
      <c r="F158" s="408">
        <f ca="1">SUMIF(Equities!$D$6:$D$1734,Performance!$E158,Equities!$M$6:$M$1734)*100</f>
        <v>14.364291803246587</v>
      </c>
    </row>
    <row r="159" spans="2:8">
      <c r="D159" s="398"/>
      <c r="E159" s="403" t="s">
        <v>18703</v>
      </c>
      <c r="F159" s="408">
        <f ca="1">SUMIF(Equities!$D$6:$D$1734,Performance!$E159,Equities!$M$6:$M$1734)*100</f>
        <v>7.867865974540772E-2</v>
      </c>
    </row>
    <row r="160" spans="2:8">
      <c r="D160" s="398"/>
      <c r="E160" s="403"/>
      <c r="F160" s="408"/>
    </row>
    <row r="161" spans="2:6">
      <c r="D161" s="398"/>
      <c r="E161" s="403"/>
      <c r="F161" s="408"/>
    </row>
    <row r="162" spans="2:6">
      <c r="D162" s="398"/>
      <c r="E162" s="403"/>
      <c r="F162" s="408"/>
    </row>
    <row r="163" spans="2:6">
      <c r="D163" s="398"/>
    </row>
    <row r="164" spans="2:6" ht="16">
      <c r="B164" s="485" t="s">
        <v>20651</v>
      </c>
      <c r="C164" s="485"/>
      <c r="D164" s="398"/>
    </row>
    <row r="165" spans="2:6" ht="17" thickBot="1">
      <c r="B165" s="459" t="s">
        <v>20652</v>
      </c>
      <c r="C165" s="447" t="s">
        <v>20593</v>
      </c>
      <c r="D165" s="398"/>
    </row>
    <row r="166" spans="2:6">
      <c r="B166" s="451" t="s">
        <v>20648</v>
      </c>
      <c r="C166" s="451">
        <v>27.87</v>
      </c>
      <c r="D166" s="398"/>
    </row>
    <row r="167" spans="2:6">
      <c r="B167" s="429" t="s">
        <v>20649</v>
      </c>
      <c r="C167" s="429">
        <v>5.34</v>
      </c>
      <c r="D167" s="398"/>
    </row>
    <row r="168" spans="2:6">
      <c r="B168" s="429" t="s">
        <v>20650</v>
      </c>
      <c r="C168" s="429">
        <v>12.13</v>
      </c>
      <c r="D168" s="398"/>
    </row>
    <row r="169" spans="2:6">
      <c r="B169" s="429" t="s">
        <v>20594</v>
      </c>
      <c r="C169" s="429">
        <v>54.65</v>
      </c>
      <c r="D169" s="398"/>
    </row>
    <row r="170" spans="2:6">
      <c r="D170" s="398"/>
    </row>
    <row r="171" spans="2:6">
      <c r="D171" s="398"/>
    </row>
    <row r="172" spans="2:6">
      <c r="D172" s="398"/>
    </row>
    <row r="173" spans="2:6">
      <c r="D173" s="398"/>
    </row>
    <row r="174" spans="2:6">
      <c r="D174" s="398"/>
    </row>
    <row r="175" spans="2:6">
      <c r="D175" s="398"/>
    </row>
    <row r="176" spans="2:6">
      <c r="D176" s="398"/>
    </row>
    <row r="177" spans="2:4">
      <c r="D177" s="398"/>
    </row>
    <row r="178" spans="2:4">
      <c r="D178" s="398"/>
    </row>
    <row r="179" spans="2:4">
      <c r="D179" s="398"/>
    </row>
    <row r="180" spans="2:4">
      <c r="D180" s="398"/>
    </row>
    <row r="181" spans="2:4" ht="16" thickBot="1">
      <c r="B181" s="472" t="s">
        <v>20596</v>
      </c>
      <c r="C181" s="473"/>
      <c r="D181" s="398"/>
    </row>
    <row r="182" spans="2:4">
      <c r="B182" s="424" t="s">
        <v>8684</v>
      </c>
      <c r="C182" s="427" t="s">
        <v>20593</v>
      </c>
      <c r="D182" s="398"/>
    </row>
    <row r="183" spans="2:4">
      <c r="B183" s="399" t="s">
        <v>8544</v>
      </c>
      <c r="C183" s="401">
        <f ca="1">$D183*100/SUM($D$184:$D$246)</f>
        <v>9.1577373430046052</v>
      </c>
      <c r="D183" s="400">
        <f ca="1">SUMIF(Equities!$O$6:$O$1734,Performance!B183,Equities!$M$6:$M$1734)*100</f>
        <v>3.0679666170204389</v>
      </c>
    </row>
    <row r="184" spans="2:4">
      <c r="B184" s="399" t="s">
        <v>8541</v>
      </c>
      <c r="C184" s="401">
        <f t="shared" ref="C184:C214" ca="1" si="5">$D184*100/SUM($D$184:$D$246)</f>
        <v>6.5328711945724391</v>
      </c>
      <c r="D184" s="400">
        <f ca="1">SUMIF(Equities!$O$6:$O$1734,Performance!B184,Equities!$M$6:$M$1734)*100</f>
        <v>2.1886007413777602</v>
      </c>
    </row>
    <row r="185" spans="2:4">
      <c r="B185" s="399" t="s">
        <v>83</v>
      </c>
      <c r="C185" s="401">
        <f t="shared" ca="1" si="5"/>
        <v>5.4007292811916958</v>
      </c>
      <c r="D185" s="400">
        <f ca="1">SUMIF(Equities!$O$6:$O$1734,Performance!B185,Equities!$M$6:$M$1734)*100</f>
        <v>1.809317795614416</v>
      </c>
    </row>
    <row r="186" spans="2:4">
      <c r="B186" s="399" t="s">
        <v>8559</v>
      </c>
      <c r="C186" s="401">
        <f t="shared" ca="1" si="5"/>
        <v>5.876863384029261</v>
      </c>
      <c r="D186" s="400">
        <f ca="1">SUMIF(Equities!$O$6:$O$1734,Performance!B186,Equities!$M$6:$M$1734)*100</f>
        <v>1.9688291987064117</v>
      </c>
    </row>
    <row r="187" spans="2:4">
      <c r="B187" s="399" t="s">
        <v>8566</v>
      </c>
      <c r="C187" s="401">
        <f t="shared" ca="1" si="5"/>
        <v>5.6752281037631507</v>
      </c>
      <c r="D187" s="400">
        <f ca="1">SUMIF(Equities!$O$6:$O$1734,Performance!B187,Equities!$M$6:$M$1734)*100</f>
        <v>1.9012786362148451</v>
      </c>
    </row>
    <row r="188" spans="2:4">
      <c r="B188" s="399" t="s">
        <v>100</v>
      </c>
      <c r="C188" s="401">
        <f t="shared" ca="1" si="5"/>
        <v>4.6013969692263235</v>
      </c>
      <c r="D188" s="400">
        <f ca="1">SUMIF(Equities!$O$6:$O$1734,Performance!B188,Equities!$M$6:$M$1734)*100</f>
        <v>1.5415305947848568</v>
      </c>
    </row>
    <row r="189" spans="2:4">
      <c r="B189" s="399" t="s">
        <v>8536</v>
      </c>
      <c r="C189" s="401">
        <f t="shared" ca="1" si="5"/>
        <v>5.3367730536906013</v>
      </c>
      <c r="D189" s="400">
        <f ca="1">SUMIF(Equities!$O$6:$O$1734,Performance!B189,Equities!$M$6:$M$1734)*100</f>
        <v>1.787891589164653</v>
      </c>
    </row>
    <row r="190" spans="2:4">
      <c r="B190" s="399" t="s">
        <v>116</v>
      </c>
      <c r="C190" s="401">
        <f t="shared" ca="1" si="5"/>
        <v>5.2133938869878298</v>
      </c>
      <c r="D190" s="400">
        <f ca="1">SUMIF(Equities!$O$6:$O$1734,Performance!B190,Equities!$M$6:$M$1734)*100</f>
        <v>1.7465578895287874</v>
      </c>
    </row>
    <row r="191" spans="2:4">
      <c r="B191" s="399" t="s">
        <v>137</v>
      </c>
      <c r="C191" s="401">
        <f t="shared" ca="1" si="5"/>
        <v>3.8161006487517288</v>
      </c>
      <c r="D191" s="400">
        <f ca="1">SUMIF(Equities!$O$6:$O$1734,Performance!B191,Equities!$M$6:$M$1734)*100</f>
        <v>1.2784456420890444</v>
      </c>
    </row>
    <row r="192" spans="2:4">
      <c r="B192" s="399" t="s">
        <v>63</v>
      </c>
      <c r="C192" s="401">
        <f t="shared" ca="1" si="5"/>
        <v>3.2442661514842444</v>
      </c>
      <c r="D192" s="400">
        <f ca="1">SUMIF(Equities!$O$6:$O$1734,Performance!B192,Equities!$M$6:$M$1734)*100</f>
        <v>1.0868733046909391</v>
      </c>
    </row>
    <row r="193" spans="2:4">
      <c r="B193" s="399" t="s">
        <v>179</v>
      </c>
      <c r="C193" s="401">
        <f t="shared" ca="1" si="5"/>
        <v>3.2090483415920228</v>
      </c>
      <c r="D193" s="400">
        <f ca="1">SUMIF(Equities!$O$6:$O$1734,Performance!B193,Equities!$M$6:$M$1734)*100</f>
        <v>1.075074859176836</v>
      </c>
    </row>
    <row r="194" spans="2:4">
      <c r="B194" s="399" t="s">
        <v>8554</v>
      </c>
      <c r="C194" s="401">
        <f t="shared" ca="1" si="5"/>
        <v>3.1064982719976819</v>
      </c>
      <c r="D194" s="400">
        <f ca="1">SUMIF(Equities!$O$6:$O$1734,Performance!B194,Equities!$M$6:$M$1734)*100</f>
        <v>1.0407191904887738</v>
      </c>
    </row>
    <row r="195" spans="2:4">
      <c r="B195" s="399" t="s">
        <v>8545</v>
      </c>
      <c r="C195" s="401">
        <f t="shared" ca="1" si="5"/>
        <v>2.9464606535865272</v>
      </c>
      <c r="D195" s="400">
        <f ca="1">SUMIF(Equities!$O$6:$O$1734,Performance!B195,Equities!$M$6:$M$1734)*100</f>
        <v>0.98710441072792643</v>
      </c>
    </row>
    <row r="196" spans="2:4">
      <c r="B196" s="399" t="s">
        <v>8578</v>
      </c>
      <c r="C196" s="401">
        <f t="shared" ca="1" si="5"/>
        <v>2.8522942832768314</v>
      </c>
      <c r="D196" s="400">
        <f ca="1">SUMIF(Equities!$O$6:$O$1734,Performance!B196,Equities!$M$6:$M$1734)*100</f>
        <v>0.95555739537518602</v>
      </c>
    </row>
    <row r="197" spans="2:4">
      <c r="B197" s="399" t="s">
        <v>8563</v>
      </c>
      <c r="C197" s="401">
        <f t="shared" ca="1" si="5"/>
        <v>2.8175286141140603</v>
      </c>
      <c r="D197" s="400">
        <f ca="1">SUMIF(Equities!$O$6:$O$1734,Performance!B197,Equities!$M$6:$M$1734)*100</f>
        <v>0.94391042315761808</v>
      </c>
    </row>
    <row r="198" spans="2:4">
      <c r="B198" s="399" t="s">
        <v>8569</v>
      </c>
      <c r="C198" s="401">
        <f t="shared" ca="1" si="5"/>
        <v>2.467203535683359</v>
      </c>
      <c r="D198" s="400">
        <f ca="1">SUMIF(Equities!$O$6:$O$1734,Performance!B198,Equities!$M$6:$M$1734)*100</f>
        <v>0.82654675509484465</v>
      </c>
    </row>
    <row r="199" spans="2:4">
      <c r="B199" s="399" t="s">
        <v>8551</v>
      </c>
      <c r="C199" s="401">
        <f t="shared" ca="1" si="5"/>
        <v>2.2523175066482479</v>
      </c>
      <c r="D199" s="400">
        <f ca="1">SUMIF(Equities!$O$6:$O$1734,Performance!B199,Equities!$M$6:$M$1734)*100</f>
        <v>0.75455701146593368</v>
      </c>
    </row>
    <row r="200" spans="2:4">
      <c r="B200" s="399" t="s">
        <v>8580</v>
      </c>
      <c r="C200" s="401">
        <f t="shared" ca="1" si="5"/>
        <v>2.0936768361531133</v>
      </c>
      <c r="D200" s="400">
        <f ca="1">SUMIF(Equities!$O$6:$O$1734,Performance!B200,Equities!$M$6:$M$1734)*100</f>
        <v>0.70141022826488508</v>
      </c>
    </row>
    <row r="201" spans="2:4">
      <c r="B201" s="399" t="s">
        <v>195</v>
      </c>
      <c r="C201" s="401">
        <f t="shared" ca="1" si="5"/>
        <v>2.1349157747221352</v>
      </c>
      <c r="D201" s="400">
        <f ca="1">SUMIF(Equities!$O$6:$O$1734,Performance!B201,Equities!$M$6:$M$1734)*100</f>
        <v>0.71522583381375582</v>
      </c>
    </row>
    <row r="202" spans="2:4">
      <c r="B202" s="399" t="s">
        <v>8534</v>
      </c>
      <c r="C202" s="401">
        <f t="shared" ca="1" si="5"/>
        <v>2.0560443690429273</v>
      </c>
      <c r="D202" s="400">
        <f ca="1">SUMIF(Equities!$O$6:$O$1734,Performance!B202,Equities!$M$6:$M$1734)*100</f>
        <v>0.68880283972710787</v>
      </c>
    </row>
    <row r="203" spans="2:4">
      <c r="B203" s="399" t="s">
        <v>78</v>
      </c>
      <c r="C203" s="401">
        <f t="shared" ca="1" si="5"/>
        <v>2.0833503566865046</v>
      </c>
      <c r="D203" s="400">
        <f ca="1">SUMIF(Equities!$O$6:$O$1734,Performance!B203,Equities!$M$6:$M$1734)*100</f>
        <v>0.69795071713366619</v>
      </c>
    </row>
    <row r="204" spans="2:4">
      <c r="B204" s="399" t="s">
        <v>8555</v>
      </c>
      <c r="C204" s="401">
        <f t="shared" ca="1" si="5"/>
        <v>2.0325311002999369</v>
      </c>
      <c r="D204" s="400">
        <f ca="1">SUMIF(Equities!$O$6:$O$1734,Performance!B204,Equities!$M$6:$M$1734)*100</f>
        <v>0.68092557475885362</v>
      </c>
    </row>
    <row r="205" spans="2:4">
      <c r="B205" s="399" t="s">
        <v>8579</v>
      </c>
      <c r="C205" s="401">
        <f t="shared" ca="1" si="5"/>
        <v>1.7708793018206133</v>
      </c>
      <c r="D205" s="400">
        <f ca="1">SUMIF(Equities!$O$6:$O$1734,Performance!B205,Equities!$M$6:$M$1734)*100</f>
        <v>0.59326866203563389</v>
      </c>
    </row>
    <row r="206" spans="2:4">
      <c r="B206" s="399" t="s">
        <v>8589</v>
      </c>
      <c r="C206" s="401">
        <f t="shared" ca="1" si="5"/>
        <v>1.8588775348445437</v>
      </c>
      <c r="D206" s="400">
        <f ca="1">SUMIF(Equities!$O$6:$O$1734,Performance!B206,Equities!$M$6:$M$1734)*100</f>
        <v>0.62274926746929293</v>
      </c>
    </row>
    <row r="207" spans="2:4">
      <c r="B207" s="399" t="s">
        <v>8567</v>
      </c>
      <c r="C207" s="401">
        <f t="shared" ca="1" si="5"/>
        <v>1.829698276201795</v>
      </c>
      <c r="D207" s="400">
        <f ca="1">SUMIF(Equities!$O$6:$O$1734,Performance!B207,Equities!$M$6:$M$1734)*100</f>
        <v>0.61297381878886747</v>
      </c>
    </row>
    <row r="208" spans="2:4">
      <c r="B208" s="399" t="s">
        <v>8535</v>
      </c>
      <c r="C208" s="401">
        <f t="shared" ca="1" si="5"/>
        <v>1.8131001887559692</v>
      </c>
      <c r="D208" s="400">
        <f ca="1">SUMIF(Equities!$O$6:$O$1734,Performance!B208,Equities!$M$6:$M$1734)*100</f>
        <v>0.6074132336483602</v>
      </c>
    </row>
    <row r="209" spans="2:4">
      <c r="B209" s="399" t="s">
        <v>8568</v>
      </c>
      <c r="C209" s="401">
        <f t="shared" ca="1" si="5"/>
        <v>1.5110320412893103</v>
      </c>
      <c r="D209" s="400">
        <f ca="1">SUMIF(Equities!$O$6:$O$1734,Performance!B209,Equities!$M$6:$M$1734)*100</f>
        <v>0.506216294078912</v>
      </c>
    </row>
    <row r="210" spans="2:4">
      <c r="B210" s="399" t="s">
        <v>8634</v>
      </c>
      <c r="C210" s="401">
        <f t="shared" ca="1" si="5"/>
        <v>1.4231421882751589</v>
      </c>
      <c r="D210" s="400">
        <f ca="1">SUMIF(Equities!$O$6:$O$1734,Performance!B210,Equities!$M$6:$M$1734)*100</f>
        <v>0.4767719974232294</v>
      </c>
    </row>
    <row r="211" spans="2:4">
      <c r="B211" s="399" t="s">
        <v>132</v>
      </c>
      <c r="C211" s="401">
        <f t="shared" ca="1" si="5"/>
        <v>1.2757273674122152</v>
      </c>
      <c r="D211" s="400">
        <f ca="1">SUMIF(Equities!$O$6:$O$1734,Performance!B211,Equities!$M$6:$M$1734)*100</f>
        <v>0.4273860265963817</v>
      </c>
    </row>
    <row r="212" spans="2:4">
      <c r="B212" s="399" t="s">
        <v>8584</v>
      </c>
      <c r="C212" s="401">
        <f t="shared" ca="1" si="5"/>
        <v>1.3114460539656607</v>
      </c>
      <c r="D212" s="400">
        <f ca="1">SUMIF(Equities!$O$6:$O$1734,Performance!B212,Equities!$M$6:$M$1734)*100</f>
        <v>0.43935227260730231</v>
      </c>
    </row>
    <row r="213" spans="2:4">
      <c r="B213" s="399" t="s">
        <v>174</v>
      </c>
      <c r="C213" s="401">
        <f t="shared" ca="1" si="5"/>
        <v>0.79712025286749877</v>
      </c>
      <c r="D213" s="400">
        <f ca="1">SUMIF(Equities!$O$6:$O$1734,Performance!B213,Equities!$M$6:$M$1734)*100</f>
        <v>0.26704613093281931</v>
      </c>
    </row>
    <row r="214" spans="2:4">
      <c r="B214" s="399" t="s">
        <v>8564</v>
      </c>
      <c r="C214" s="401">
        <f t="shared" ca="1" si="5"/>
        <v>0.94065476951719762</v>
      </c>
      <c r="D214" s="400">
        <f ca="1">SUMIF(Equities!$O$6:$O$1734,Performance!B214,Equities!$M$6:$M$1734)*100</f>
        <v>0.31513214704987047</v>
      </c>
    </row>
    <row r="215" spans="2:4">
      <c r="B215" s="399" t="s">
        <v>93</v>
      </c>
      <c r="C215" s="401">
        <f t="shared" ref="C215:C246" ca="1" si="6">$D215*100/SUM($D$184:$D$246)</f>
        <v>0.93663087422868829</v>
      </c>
      <c r="D215" s="400">
        <f ca="1">SUMIF(Equities!$O$6:$O$1734,Performance!B215,Equities!$M$6:$M$1734)*100</f>
        <v>0.31378408737605129</v>
      </c>
    </row>
    <row r="216" spans="2:4">
      <c r="B216" s="399" t="s">
        <v>8615</v>
      </c>
      <c r="C216" s="401">
        <f t="shared" ca="1" si="6"/>
        <v>0.91061655916378914</v>
      </c>
      <c r="D216" s="400">
        <f ca="1">SUMIF(Equities!$O$6:$O$1734,Performance!B216,Equities!$M$6:$M$1734)*100</f>
        <v>0.30506893785882599</v>
      </c>
    </row>
    <row r="217" spans="2:4">
      <c r="B217" s="399" t="s">
        <v>8550</v>
      </c>
      <c r="C217" s="401">
        <f t="shared" ca="1" si="6"/>
        <v>0.77250015531008087</v>
      </c>
      <c r="D217" s="400">
        <f ca="1">SUMIF(Equities!$O$6:$O$1734,Performance!B217,Equities!$M$6:$M$1734)*100</f>
        <v>0.25879806325138022</v>
      </c>
    </row>
    <row r="218" spans="2:4">
      <c r="B218" s="399" t="s">
        <v>8542</v>
      </c>
      <c r="C218" s="401">
        <f t="shared" ca="1" si="6"/>
        <v>0.70327649916544055</v>
      </c>
      <c r="D218" s="400">
        <f ca="1">SUMIF(Equities!$O$6:$O$1734,Performance!B218,Equities!$M$6:$M$1734)*100</f>
        <v>0.23560719653340345</v>
      </c>
    </row>
    <row r="219" spans="2:4">
      <c r="B219" s="399" t="s">
        <v>8560</v>
      </c>
      <c r="C219" s="401">
        <f t="shared" ca="1" si="6"/>
        <v>0.69839990419447839</v>
      </c>
      <c r="D219" s="400">
        <f ca="1">SUMIF(Equities!$O$6:$O$1734,Performance!B219,Equities!$M$6:$M$1734)*100</f>
        <v>0.23397347086348452</v>
      </c>
    </row>
    <row r="220" spans="2:4">
      <c r="B220" s="399" t="s">
        <v>8543</v>
      </c>
      <c r="C220" s="401">
        <f t="shared" ca="1" si="6"/>
        <v>0.35302814875425459</v>
      </c>
      <c r="D220" s="400">
        <f ca="1">SUMIF(Equities!$O$6:$O$1734,Performance!B220,Equities!$M$6:$M$1734)*100</f>
        <v>0.11826923340118708</v>
      </c>
    </row>
    <row r="221" spans="2:4">
      <c r="B221" s="399" t="s">
        <v>88</v>
      </c>
      <c r="C221" s="401">
        <f t="shared" ca="1" si="6"/>
        <v>0.5750377699135617</v>
      </c>
      <c r="D221" s="400">
        <f ca="1">SUMIF(Equities!$O$6:$O$1734,Performance!B221,Equities!$M$6:$M$1734)*100</f>
        <v>0.19264547732069631</v>
      </c>
    </row>
    <row r="222" spans="2:4">
      <c r="B222" s="399" t="s">
        <v>8577</v>
      </c>
      <c r="C222" s="401">
        <f t="shared" ca="1" si="6"/>
        <v>3.3176956414609118E-2</v>
      </c>
      <c r="D222" s="400">
        <f ca="1">SUMIF(Equities!$O$6:$O$1734,Performance!B222,Equities!$M$6:$M$1734)*100</f>
        <v>1.1114731829704072E-2</v>
      </c>
    </row>
    <row r="223" spans="2:4">
      <c r="B223" s="399" t="s">
        <v>8594</v>
      </c>
      <c r="C223" s="401">
        <f t="shared" ca="1" si="6"/>
        <v>4.1879870174286848E-2</v>
      </c>
      <c r="D223" s="400">
        <f ca="1">SUMIF(Equities!$O$6:$O$1734,Performance!B223,Equities!$M$6:$M$1734)*100</f>
        <v>1.4030326357635674E-2</v>
      </c>
    </row>
    <row r="224" spans="2:4">
      <c r="B224" s="399" t="s">
        <v>8549</v>
      </c>
      <c r="C224" s="401">
        <f t="shared" ca="1" si="6"/>
        <v>0.49929176940502484</v>
      </c>
      <c r="D224" s="400">
        <f ca="1">SUMIF(Equities!$O$6:$O$1734,Performance!B224,Equities!$M$6:$M$1734)*100</f>
        <v>0.16726953649285428</v>
      </c>
    </row>
    <row r="225" spans="2:4">
      <c r="B225" s="399" t="s">
        <v>8561</v>
      </c>
      <c r="C225" s="401">
        <f t="shared" ca="1" si="6"/>
        <v>0.14641992292597319</v>
      </c>
      <c r="D225" s="400">
        <f ca="1">SUMIF(Equities!$O$6:$O$1734,Performance!B225,Equities!$M$6:$M$1734)*100</f>
        <v>4.9052666480627352E-2</v>
      </c>
    </row>
    <row r="226" spans="2:4">
      <c r="B226" s="399" t="s">
        <v>8562</v>
      </c>
      <c r="C226" s="401">
        <f t="shared" ca="1" si="6"/>
        <v>2.0183759158509302E-2</v>
      </c>
      <c r="D226" s="400">
        <f ca="1">SUMIF(Equities!$O$6:$O$1734,Performance!B226,Equities!$M$6:$M$1734)*100</f>
        <v>6.7618339536227017E-3</v>
      </c>
    </row>
    <row r="227" spans="2:4">
      <c r="B227" s="399" t="s">
        <v>8548</v>
      </c>
      <c r="C227" s="401">
        <f t="shared" ca="1" si="6"/>
        <v>0.42139501688886066</v>
      </c>
      <c r="D227" s="400">
        <f ca="1">SUMIF(Equities!$O$6:$O$1734,Performance!B227,Equities!$M$6:$M$1734)*100</f>
        <v>0.14117306447769545</v>
      </c>
    </row>
    <row r="228" spans="2:4">
      <c r="B228" s="399" t="s">
        <v>8573</v>
      </c>
      <c r="C228" s="401">
        <f t="shared" ca="1" si="6"/>
        <v>0.42029295621830848</v>
      </c>
      <c r="D228" s="400">
        <f ca="1">SUMIF(Equities!$O$6:$O$1734,Performance!B228,Equities!$M$6:$M$1734)*100</f>
        <v>0.14080385915758786</v>
      </c>
    </row>
    <row r="229" spans="2:4">
      <c r="B229" s="399" t="s">
        <v>8556</v>
      </c>
      <c r="C229" s="401">
        <f t="shared" ca="1" si="6"/>
        <v>0.32264335971935176</v>
      </c>
      <c r="D229" s="400">
        <f ca="1">SUMIF(Equities!$O$6:$O$1734,Performance!B229,Equities!$M$6:$M$1734)*100</f>
        <v>0.10808991563602988</v>
      </c>
    </row>
    <row r="230" spans="2:4">
      <c r="B230" s="399" t="s">
        <v>8592</v>
      </c>
      <c r="C230" s="401">
        <f t="shared" ca="1" si="6"/>
        <v>0.30983311950650777</v>
      </c>
      <c r="D230" s="400">
        <f ca="1">SUMIF(Equities!$O$6:$O$1734,Performance!B230,Equities!$M$6:$M$1734)*100</f>
        <v>0.10379831085889137</v>
      </c>
    </row>
    <row r="231" spans="2:4">
      <c r="B231" s="399" t="s">
        <v>8593</v>
      </c>
      <c r="C231" s="401">
        <f t="shared" ca="1" si="6"/>
        <v>0.30517262381813892</v>
      </c>
      <c r="D231" s="400">
        <f ca="1">SUMIF(Equities!$O$6:$O$1734,Performance!B231,Equities!$M$6:$M$1734)*100</f>
        <v>0.10223698138905181</v>
      </c>
    </row>
    <row r="232" spans="2:4">
      <c r="B232" s="399" t="s">
        <v>8547</v>
      </c>
      <c r="C232" s="401">
        <f t="shared" ca="1" si="6"/>
        <v>0.15715813001807138</v>
      </c>
      <c r="D232" s="400">
        <f ca="1">SUMIF(Equities!$O$6:$O$1734,Performance!B232,Equities!$M$6:$M$1734)*100</f>
        <v>5.2650111968663198E-2</v>
      </c>
    </row>
    <row r="233" spans="2:4">
      <c r="B233" s="399" t="s">
        <v>8553</v>
      </c>
      <c r="C233" s="401">
        <f t="shared" ca="1" si="6"/>
        <v>0.28735591720187731</v>
      </c>
      <c r="D233" s="400">
        <f ca="1">SUMIF(Equities!$O$6:$O$1734,Performance!B233,Equities!$M$6:$M$1734)*100</f>
        <v>9.6268142244992694E-2</v>
      </c>
    </row>
    <row r="234" spans="2:4">
      <c r="B234" s="399" t="s">
        <v>8552</v>
      </c>
      <c r="C234" s="401">
        <f t="shared" ca="1" si="6"/>
        <v>0.26577166321897605</v>
      </c>
      <c r="D234" s="400">
        <f ca="1">SUMIF(Equities!$O$6:$O$1734,Performance!B234,Equities!$M$6:$M$1734)*100</f>
        <v>8.9037123469004831E-2</v>
      </c>
    </row>
    <row r="235" spans="2:4">
      <c r="B235" s="399" t="s">
        <v>8558</v>
      </c>
      <c r="C235" s="401">
        <f t="shared" ca="1" si="6"/>
        <v>0.24820547417405828</v>
      </c>
      <c r="D235" s="400">
        <f ca="1">SUMIF(Equities!$O$6:$O$1734,Performance!B235,Equities!$M$6:$M$1734)*100</f>
        <v>8.3152211120077826E-2</v>
      </c>
    </row>
    <row r="236" spans="2:4">
      <c r="B236" s="399" t="s">
        <v>8546</v>
      </c>
      <c r="C236" s="401">
        <f t="shared" ca="1" si="6"/>
        <v>5.7219953418521076E-2</v>
      </c>
      <c r="D236" s="400">
        <f ca="1">SUMIF(Equities!$O$6:$O$1734,Performance!B236,Equities!$M$6:$M$1734)*100</f>
        <v>1.9169462973251263E-2</v>
      </c>
    </row>
    <row r="237" spans="2:4">
      <c r="B237" s="399" t="s">
        <v>8540</v>
      </c>
      <c r="C237" s="401">
        <f t="shared" ca="1" si="6"/>
        <v>0.24386362906194781</v>
      </c>
      <c r="D237" s="400">
        <f ca="1">SUMIF(Equities!$O$6:$O$1734,Performance!B237,Equities!$M$6:$M$1734)*100</f>
        <v>8.1697633929086022E-2</v>
      </c>
    </row>
    <row r="238" spans="2:4">
      <c r="B238" s="399" t="s">
        <v>8539</v>
      </c>
      <c r="C238" s="401">
        <f t="shared" ca="1" si="6"/>
        <v>0.23186070638911671</v>
      </c>
      <c r="D238" s="400">
        <f ca="1">SUMIF(Equities!$O$6:$O$1734,Performance!B238,Equities!$M$6:$M$1734)*100</f>
        <v>7.7676491512826074E-2</v>
      </c>
    </row>
    <row r="239" spans="2:4">
      <c r="B239" s="399" t="s">
        <v>8537</v>
      </c>
      <c r="C239" s="401">
        <f t="shared" ca="1" si="6"/>
        <v>0.13034944821636971</v>
      </c>
      <c r="D239" s="400">
        <f ca="1">SUMIF(Equities!$O$6:$O$1734,Performance!B239,Equities!$M$6:$M$1734)*100</f>
        <v>4.3668838785853294E-2</v>
      </c>
    </row>
    <row r="240" spans="2:4">
      <c r="B240" s="399" t="s">
        <v>8659</v>
      </c>
      <c r="C240" s="401">
        <f t="shared" ca="1" si="6"/>
        <v>0.21425501149874313</v>
      </c>
      <c r="D240" s="400">
        <f ca="1">SUMIF(Equities!$O$6:$O$1734,Performance!B240,Equities!$M$6:$M$1734)*100</f>
        <v>7.1778344168124897E-2</v>
      </c>
    </row>
    <row r="241" spans="1:4">
      <c r="B241" s="399" t="s">
        <v>8581</v>
      </c>
      <c r="C241" s="401">
        <f t="shared" ca="1" si="6"/>
        <v>0.21395554221765273</v>
      </c>
      <c r="D241" s="400">
        <f ca="1">SUMIF(Equities!$O$6:$O$1734,Performance!B241,Equities!$M$6:$M$1734)*100</f>
        <v>7.1678017884153636E-2</v>
      </c>
    </row>
    <row r="242" spans="1:4">
      <c r="B242" s="399" t="s">
        <v>8565</v>
      </c>
      <c r="C242" s="401">
        <f t="shared" ca="1" si="6"/>
        <v>0.12190700352024061</v>
      </c>
      <c r="D242" s="400">
        <f ca="1">SUMIF(Equities!$O$6:$O$1734,Performance!B242,Equities!$M$6:$M$1734)*100</f>
        <v>4.0840504938349946E-2</v>
      </c>
    </row>
    <row r="243" spans="1:4">
      <c r="B243" s="399" t="s">
        <v>8591</v>
      </c>
      <c r="C243" s="401">
        <f t="shared" ca="1" si="6"/>
        <v>3.3237795024050519E-2</v>
      </c>
      <c r="D243" s="400">
        <f ca="1">SUMIF(Equities!$O$6:$O$1734,Performance!B243,Equities!$M$6:$M$1734)*100</f>
        <v>1.1135113591683163E-2</v>
      </c>
    </row>
    <row r="244" spans="1:4">
      <c r="B244" s="399" t="s">
        <v>8616</v>
      </c>
      <c r="C244" s="401">
        <f t="shared" ca="1" si="6"/>
        <v>3.0670026393220643E-2</v>
      </c>
      <c r="D244" s="400">
        <f ca="1">SUMIF(Equities!$O$6:$O$1734,Performance!B244,Equities!$M$6:$M$1734)*100</f>
        <v>1.0274876161349344E-2</v>
      </c>
    </row>
    <row r="245" spans="1:4">
      <c r="B245" s="399" t="s">
        <v>8557</v>
      </c>
      <c r="C245" s="401">
        <f t="shared" ca="1" si="6"/>
        <v>1.3240142236722485E-2</v>
      </c>
      <c r="D245" s="400">
        <f ca="1">SUMIF(Equities!$O$6:$O$1734,Performance!B245,Equities!$M$6:$M$1734)*100</f>
        <v>4.4356278047105024E-3</v>
      </c>
    </row>
    <row r="246" spans="1:4">
      <c r="B246" s="399" t="s">
        <v>8684</v>
      </c>
      <c r="C246" s="401">
        <f t="shared" ca="1" si="6"/>
        <v>0</v>
      </c>
      <c r="D246" s="400">
        <f ca="1">SUMIF(Equities!$O$6:$O$1734,Performance!B246,Equities!$M$6:$M$1734)*100</f>
        <v>0</v>
      </c>
    </row>
    <row r="250" spans="1:4" ht="19">
      <c r="A250" s="409" t="s">
        <v>20662</v>
      </c>
    </row>
    <row r="253" spans="1:4" ht="16">
      <c r="B253" s="485" t="s">
        <v>20750</v>
      </c>
      <c r="C253" s="485"/>
    </row>
    <row r="254" spans="1:4" ht="17" thickBot="1">
      <c r="B254" s="459" t="s">
        <v>18741</v>
      </c>
      <c r="C254" s="447" t="s">
        <v>20593</v>
      </c>
    </row>
    <row r="255" spans="1:4">
      <c r="A255" s="477" t="s">
        <v>20753</v>
      </c>
      <c r="B255" s="451" t="s">
        <v>20570</v>
      </c>
      <c r="C255" s="457" t="e">
        <f t="shared" ref="C255:C264" ca="1" si="7">$D255*100/SUM($D$255:$D$275)</f>
        <v>#DIV/0!</v>
      </c>
      <c r="D255" s="400">
        <f ca="1">SUMIF(Bonds!$H$6:$H$690,Performance!$B255,Bonds!$G$6:'Bonds'!$G$690)*100</f>
        <v>0</v>
      </c>
    </row>
    <row r="256" spans="1:4">
      <c r="A256" s="478" t="e">
        <f ca="1">SUM(C255:C264)</f>
        <v>#DIV/0!</v>
      </c>
      <c r="B256" s="429" t="s">
        <v>20571</v>
      </c>
      <c r="C256" s="458" t="e">
        <f t="shared" ca="1" si="7"/>
        <v>#DIV/0!</v>
      </c>
      <c r="D256" s="400">
        <f ca="1">SUMIF(Bonds!$H$6:$H$690,Performance!$B256,Bonds!$G$6:'Bonds'!$G$690)*100</f>
        <v>0</v>
      </c>
    </row>
    <row r="257" spans="1:4">
      <c r="A257" s="477"/>
      <c r="B257" s="429" t="s">
        <v>20573</v>
      </c>
      <c r="C257" s="458" t="e">
        <f t="shared" ca="1" si="7"/>
        <v>#DIV/0!</v>
      </c>
      <c r="D257" s="400">
        <f ca="1">SUMIF(Bonds!$H$6:$H$690,Performance!$B257,Bonds!$G$6:'Bonds'!$G$690)*100</f>
        <v>0</v>
      </c>
    </row>
    <row r="258" spans="1:4">
      <c r="A258" s="477"/>
      <c r="B258" s="429" t="s">
        <v>20574</v>
      </c>
      <c r="C258" s="458" t="e">
        <f t="shared" ca="1" si="7"/>
        <v>#DIV/0!</v>
      </c>
      <c r="D258" s="400">
        <f ca="1">SUMIF(Bonds!$H$6:$H$690,Performance!$B258,Bonds!$G$6:'Bonds'!$G$690)*100</f>
        <v>0</v>
      </c>
    </row>
    <row r="259" spans="1:4">
      <c r="A259" s="477"/>
      <c r="B259" s="429" t="s">
        <v>20576</v>
      </c>
      <c r="C259" s="458" t="e">
        <f t="shared" ca="1" si="7"/>
        <v>#DIV/0!</v>
      </c>
      <c r="D259" s="400">
        <f ca="1">SUMIF(Bonds!$H$6:$H$690,Performance!$B259,Bonds!$G$6:'Bonds'!$G$690)*100</f>
        <v>0</v>
      </c>
    </row>
    <row r="260" spans="1:4">
      <c r="A260" s="477"/>
      <c r="B260" s="429" t="s">
        <v>20577</v>
      </c>
      <c r="C260" s="458" t="e">
        <f t="shared" ca="1" si="7"/>
        <v>#DIV/0!</v>
      </c>
      <c r="D260" s="400">
        <f ca="1">SUMIF(Bonds!$H$6:$H$690,Performance!$B260,Bonds!$G$6:'Bonds'!$G$690)*100</f>
        <v>0</v>
      </c>
    </row>
    <row r="261" spans="1:4">
      <c r="A261" s="477"/>
      <c r="B261" s="429" t="s">
        <v>20578</v>
      </c>
      <c r="C261" s="458" t="e">
        <f t="shared" ca="1" si="7"/>
        <v>#DIV/0!</v>
      </c>
      <c r="D261" s="400">
        <f ca="1">SUMIF(Bonds!$H$6:$H$690,Performance!$B261,Bonds!$G$6:'Bonds'!$G$690)*100</f>
        <v>0</v>
      </c>
    </row>
    <row r="262" spans="1:4">
      <c r="A262" s="477"/>
      <c r="B262" s="429" t="s">
        <v>20579</v>
      </c>
      <c r="C262" s="458" t="e">
        <f t="shared" ca="1" si="7"/>
        <v>#DIV/0!</v>
      </c>
      <c r="D262" s="400">
        <f ca="1">SUMIF(Bonds!$H$6:$H$690,Performance!$B262,Bonds!$G$6:'Bonds'!$G$690)*100</f>
        <v>0</v>
      </c>
    </row>
    <row r="263" spans="1:4">
      <c r="A263" s="477"/>
      <c r="B263" s="429" t="s">
        <v>20580</v>
      </c>
      <c r="C263" s="458" t="e">
        <f t="shared" ca="1" si="7"/>
        <v>#DIV/0!</v>
      </c>
      <c r="D263" s="400">
        <f ca="1">SUMIF(Bonds!$H$6:$H$690,Performance!$B263,Bonds!$G$6:'Bonds'!$G$690)*100</f>
        <v>0</v>
      </c>
    </row>
    <row r="264" spans="1:4">
      <c r="A264" s="477"/>
      <c r="B264" s="429" t="s">
        <v>20581</v>
      </c>
      <c r="C264" s="458" t="e">
        <f t="shared" ca="1" si="7"/>
        <v>#DIV/0!</v>
      </c>
      <c r="D264" s="400">
        <f ca="1">SUMIF(Bonds!$H$6:$H$690,Performance!$B264,Bonds!$G$6:'Bonds'!$G$690)*100</f>
        <v>0</v>
      </c>
    </row>
    <row r="265" spans="1:4" ht="16" thickBot="1">
      <c r="A265" s="477"/>
      <c r="B265" s="475"/>
      <c r="C265" s="476"/>
      <c r="D265" s="400"/>
    </row>
    <row r="266" spans="1:4">
      <c r="A266" s="477" t="s">
        <v>20761</v>
      </c>
      <c r="B266" s="443" t="s">
        <v>20751</v>
      </c>
      <c r="C266" s="479" t="e">
        <f ca="1">$D266*100/SUM($D$255:$D$275)</f>
        <v>#DIV/0!</v>
      </c>
      <c r="D266" s="400">
        <f ca="1">SUMIF(Bonds!$H$6:$H$690,Performance!$B266,Bonds!$G$6:'Bonds'!$G$690)*100</f>
        <v>0</v>
      </c>
    </row>
    <row r="267" spans="1:4">
      <c r="A267" s="478" t="e">
        <f ca="1">SUM(C266:C275)</f>
        <v>#DIV/0!</v>
      </c>
      <c r="B267" s="429" t="s">
        <v>20752</v>
      </c>
      <c r="C267" s="458" t="e">
        <f ca="1">$D267*100/SUM($D$255:$D$275)</f>
        <v>#DIV/0!</v>
      </c>
      <c r="D267" s="400">
        <f ca="1">SUMIF(Bonds!$H$6:$H$690,Performance!$B267,Bonds!$G$6:'Bonds'!$G$690)*100</f>
        <v>0</v>
      </c>
    </row>
    <row r="268" spans="1:4">
      <c r="A268" s="477"/>
      <c r="B268" s="429" t="s">
        <v>20754</v>
      </c>
      <c r="C268" s="458" t="e">
        <f t="shared" ref="C268:C275" ca="1" si="8">$D268*100/SUM($D$255:$D$275)</f>
        <v>#DIV/0!</v>
      </c>
      <c r="D268" s="400">
        <f ca="1">SUMIF(Bonds!$H$6:$H$690,Performance!$B268,Bonds!$G$6:'Bonds'!$G$690)*100</f>
        <v>0</v>
      </c>
    </row>
    <row r="269" spans="1:4">
      <c r="A269" s="477"/>
      <c r="B269" s="429" t="s">
        <v>20755</v>
      </c>
      <c r="C269" s="458" t="e">
        <f t="shared" ca="1" si="8"/>
        <v>#DIV/0!</v>
      </c>
      <c r="D269" s="400">
        <f ca="1">SUMIF(Bonds!$H$6:$H$690,Performance!$B269,Bonds!$G$6:'Bonds'!$G$690)*100</f>
        <v>0</v>
      </c>
    </row>
    <row r="270" spans="1:4">
      <c r="A270" s="477"/>
      <c r="B270" s="429" t="s">
        <v>20756</v>
      </c>
      <c r="C270" s="458" t="e">
        <f t="shared" ca="1" si="8"/>
        <v>#DIV/0!</v>
      </c>
      <c r="D270" s="400">
        <f ca="1">SUMIF(Bonds!$H$6:$H$690,Performance!$B270,Bonds!$G$6:'Bonds'!$G$690)*100</f>
        <v>0</v>
      </c>
    </row>
    <row r="271" spans="1:4">
      <c r="A271" s="477"/>
      <c r="B271" s="429" t="s">
        <v>20757</v>
      </c>
      <c r="C271" s="458" t="e">
        <f t="shared" ca="1" si="8"/>
        <v>#DIV/0!</v>
      </c>
      <c r="D271" s="400">
        <f ca="1">SUMIF(Bonds!$H$6:$H$690,Performance!$B271,Bonds!$G$6:'Bonds'!$G$690)*100</f>
        <v>0</v>
      </c>
    </row>
    <row r="272" spans="1:4">
      <c r="A272" s="477"/>
      <c r="B272" s="429" t="s">
        <v>20758</v>
      </c>
      <c r="C272" s="458" t="e">
        <f t="shared" ca="1" si="8"/>
        <v>#DIV/0!</v>
      </c>
      <c r="D272" s="400">
        <f ca="1">SUMIF(Bonds!$H$6:$H$690,Performance!$B272,Bonds!$G$6:'Bonds'!$G$690)*100</f>
        <v>0</v>
      </c>
    </row>
    <row r="273" spans="1:4">
      <c r="A273" s="477"/>
      <c r="B273" s="429" t="s">
        <v>20759</v>
      </c>
      <c r="C273" s="458" t="e">
        <f t="shared" ca="1" si="8"/>
        <v>#DIV/0!</v>
      </c>
      <c r="D273" s="400">
        <f ca="1">SUMIF(Bonds!$H$6:$H$690,Performance!$B273,Bonds!$G$6:'Bonds'!$G$690)*100</f>
        <v>0</v>
      </c>
    </row>
    <row r="274" spans="1:4">
      <c r="A274" s="477"/>
      <c r="B274" s="429" t="s">
        <v>20760</v>
      </c>
      <c r="C274" s="458" t="e">
        <f t="shared" ca="1" si="8"/>
        <v>#DIV/0!</v>
      </c>
      <c r="D274" s="400">
        <f ca="1">SUMIF(Bonds!$H$6:$H$690,Performance!$B274,Bonds!$G$6:'Bonds'!$G$690)*100</f>
        <v>0</v>
      </c>
    </row>
    <row r="275" spans="1:4">
      <c r="A275" s="477"/>
      <c r="B275" s="429" t="s">
        <v>14803</v>
      </c>
      <c r="C275" s="458" t="e">
        <f t="shared" ca="1" si="8"/>
        <v>#DIV/0!</v>
      </c>
      <c r="D275" s="400">
        <f ca="1">SUMIF(Bonds!$H$6:$H$690,Performance!$B275,Bonds!$G$6:'Bonds'!$G$690)*100</f>
        <v>0</v>
      </c>
    </row>
  </sheetData>
  <mergeCells count="24">
    <mergeCell ref="D10:E10"/>
    <mergeCell ref="E43:F43"/>
    <mergeCell ref="E48:F48"/>
    <mergeCell ref="B25:C25"/>
    <mergeCell ref="B26:C26"/>
    <mergeCell ref="B27:C27"/>
    <mergeCell ref="D19:D20"/>
    <mergeCell ref="D21:D22"/>
    <mergeCell ref="B3:C3"/>
    <mergeCell ref="G4:H4"/>
    <mergeCell ref="B253:C253"/>
    <mergeCell ref="B29:C29"/>
    <mergeCell ref="B34:C34"/>
    <mergeCell ref="B5:C5"/>
    <mergeCell ref="B6:C6"/>
    <mergeCell ref="B7:C7"/>
    <mergeCell ref="B8:C8"/>
    <mergeCell ref="B88:C88"/>
    <mergeCell ref="B97:C97"/>
    <mergeCell ref="B80:C80"/>
    <mergeCell ref="B164:C164"/>
    <mergeCell ref="B10:C10"/>
    <mergeCell ref="B19:B20"/>
    <mergeCell ref="B21:B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7E5B-4EC1-A744-A228-3B95A6C209DE}">
  <dimension ref="A1:AG58"/>
  <sheetViews>
    <sheetView topLeftCell="A18" zoomScale="90" zoomScaleNormal="90" workbookViewId="0">
      <selection activeCell="B3" sqref="B3:L26"/>
    </sheetView>
  </sheetViews>
  <sheetFormatPr baseColWidth="10" defaultColWidth="10.83203125" defaultRowHeight="25" customHeight="1"/>
  <cols>
    <col min="1" max="1" width="21" style="57" customWidth="1"/>
    <col min="2" max="2" width="20.83203125" style="57" customWidth="1"/>
    <col min="3" max="3" width="15.6640625" style="57" customWidth="1"/>
    <col min="4" max="4" width="10.83203125" style="57" customWidth="1"/>
    <col min="5" max="5" width="17.1640625" style="57" customWidth="1"/>
    <col min="6" max="6" width="2.83203125" style="57" customWidth="1"/>
    <col min="7" max="8" width="10.83203125" style="57" customWidth="1"/>
    <col min="9" max="9" width="17.83203125" style="57" customWidth="1"/>
    <col min="10" max="10" width="2.83203125" style="57" customWidth="1"/>
    <col min="11" max="12" width="10.83203125" style="57" customWidth="1"/>
    <col min="13" max="13" width="20.83203125" style="57" customWidth="1"/>
    <col min="14" max="14" width="13.1640625" style="57" customWidth="1"/>
    <col min="15" max="15" width="23.1640625" style="109" customWidth="1"/>
    <col min="16" max="16" width="20.83203125" style="109" customWidth="1"/>
    <col min="17" max="17" width="20.83203125" style="113" customWidth="1"/>
    <col min="18" max="31" width="20.83203125" style="57" customWidth="1"/>
    <col min="32" max="41" width="20.83203125" style="58" customWidth="1"/>
    <col min="42" max="16384" width="10.83203125" style="58"/>
  </cols>
  <sheetData>
    <row r="1" spans="1:31" s="20" customFormat="1" ht="40" customHeight="1">
      <c r="A1" s="19" t="s">
        <v>12150</v>
      </c>
      <c r="B1" s="19"/>
      <c r="C1" s="19"/>
      <c r="D1" s="19"/>
      <c r="E1" s="19"/>
      <c r="F1" s="19"/>
      <c r="G1" s="19"/>
      <c r="H1" s="19"/>
      <c r="I1" s="19"/>
      <c r="J1" s="19"/>
      <c r="K1" s="19"/>
      <c r="L1" s="19"/>
      <c r="M1" s="19"/>
      <c r="N1" s="19"/>
      <c r="O1" s="106"/>
      <c r="P1" s="106"/>
      <c r="Q1" s="110"/>
      <c r="R1" s="19"/>
      <c r="S1" s="19"/>
      <c r="T1" s="19"/>
      <c r="U1" s="19"/>
      <c r="V1" s="19"/>
      <c r="W1" s="19"/>
      <c r="X1" s="19"/>
      <c r="Y1" s="19"/>
      <c r="Z1" s="19"/>
      <c r="AA1" s="19"/>
      <c r="AB1" s="19"/>
      <c r="AC1" s="19"/>
      <c r="AD1" s="19"/>
      <c r="AE1" s="19"/>
    </row>
    <row r="2" spans="1:31" s="20" customFormat="1" ht="40" customHeight="1">
      <c r="A2" s="157" t="s">
        <v>12151</v>
      </c>
      <c r="B2" s="19"/>
      <c r="C2" s="19"/>
      <c r="D2" s="19"/>
      <c r="E2" s="19"/>
      <c r="F2" s="19"/>
      <c r="G2" s="19"/>
      <c r="H2" s="19"/>
      <c r="I2" s="19"/>
      <c r="J2" s="19"/>
      <c r="K2" s="19"/>
      <c r="L2" s="19"/>
      <c r="M2" s="19"/>
      <c r="N2" s="19"/>
      <c r="O2" s="106"/>
      <c r="P2" s="106"/>
      <c r="Q2" s="110"/>
      <c r="R2" s="19"/>
      <c r="S2" s="19"/>
      <c r="T2" s="19"/>
      <c r="U2" s="19"/>
      <c r="V2" s="19"/>
      <c r="W2" s="19"/>
      <c r="X2" s="19"/>
      <c r="Y2" s="19"/>
      <c r="Z2" s="19"/>
      <c r="AA2" s="19"/>
      <c r="AB2" s="19"/>
      <c r="AC2" s="19"/>
      <c r="AD2" s="19"/>
      <c r="AE2" s="19"/>
    </row>
    <row r="3" spans="1:31" s="38" customFormat="1" ht="26" customHeight="1">
      <c r="A3" s="37"/>
      <c r="B3" s="499" t="s">
        <v>1</v>
      </c>
      <c r="C3" s="500"/>
      <c r="D3" s="500"/>
      <c r="E3" s="500"/>
      <c r="F3" s="80"/>
      <c r="G3" s="500" t="s">
        <v>2</v>
      </c>
      <c r="H3" s="500"/>
      <c r="I3" s="500"/>
      <c r="J3" s="80"/>
      <c r="K3" s="500" t="s">
        <v>3</v>
      </c>
      <c r="L3" s="501"/>
      <c r="M3" s="37"/>
      <c r="N3" s="37"/>
      <c r="O3" s="107"/>
      <c r="P3" s="107"/>
      <c r="Q3" s="111"/>
      <c r="R3" s="37"/>
      <c r="S3" s="37"/>
      <c r="T3" s="37"/>
      <c r="U3" s="37"/>
      <c r="V3" s="37"/>
      <c r="W3" s="37"/>
      <c r="X3" s="37"/>
      <c r="Y3" s="37"/>
      <c r="Z3" s="37"/>
      <c r="AA3" s="37"/>
      <c r="AB3" s="37"/>
      <c r="AC3" s="37"/>
      <c r="AD3" s="37"/>
      <c r="AE3" s="37"/>
    </row>
    <row r="4" spans="1:31" s="22" customFormat="1" ht="35" customHeight="1">
      <c r="A4" s="21"/>
      <c r="B4" s="320">
        <v>44286</v>
      </c>
      <c r="C4" s="81" t="s">
        <v>4</v>
      </c>
      <c r="D4" s="81" t="s">
        <v>5</v>
      </c>
      <c r="E4" s="81" t="s">
        <v>6</v>
      </c>
      <c r="F4" s="81"/>
      <c r="G4" s="81" t="s">
        <v>7</v>
      </c>
      <c r="H4" s="81" t="s">
        <v>8</v>
      </c>
      <c r="I4" s="81" t="s">
        <v>9</v>
      </c>
      <c r="J4" s="81"/>
      <c r="K4" s="81" t="s">
        <v>7</v>
      </c>
      <c r="L4" s="82" t="s">
        <v>8</v>
      </c>
      <c r="M4" s="21"/>
      <c r="N4" s="21"/>
      <c r="O4" s="108"/>
      <c r="P4" s="108"/>
      <c r="Q4" s="112"/>
      <c r="R4" s="21"/>
      <c r="S4" s="21"/>
      <c r="T4" s="21"/>
      <c r="U4" s="21"/>
      <c r="V4" s="21"/>
      <c r="W4" s="21"/>
      <c r="X4" s="21"/>
      <c r="Y4" s="21"/>
      <c r="Z4" s="21"/>
      <c r="AA4" s="21"/>
      <c r="AB4" s="21"/>
      <c r="AC4" s="21"/>
      <c r="AD4" s="21"/>
      <c r="AE4" s="21"/>
    </row>
    <row r="5" spans="1:31" s="21" customFormat="1" ht="6" hidden="1" customHeight="1">
      <c r="A5" s="25"/>
      <c r="B5" s="29"/>
      <c r="C5" s="30"/>
      <c r="D5" s="30"/>
      <c r="E5" s="30"/>
      <c r="F5" s="30"/>
      <c r="G5" s="30"/>
      <c r="H5" s="30"/>
      <c r="I5" s="30"/>
      <c r="J5" s="30"/>
      <c r="K5" s="30"/>
      <c r="L5" s="79"/>
      <c r="O5" s="108"/>
      <c r="P5" s="108"/>
      <c r="Q5" s="112"/>
    </row>
    <row r="6" spans="1:31" s="22" customFormat="1" ht="25" hidden="1" customHeight="1">
      <c r="A6" s="25"/>
      <c r="B6" s="27" t="s">
        <v>0</v>
      </c>
      <c r="C6" s="28"/>
      <c r="D6" s="28"/>
      <c r="E6" s="28"/>
      <c r="F6" s="28"/>
      <c r="G6" s="44"/>
      <c r="H6" s="44"/>
      <c r="I6" s="44"/>
      <c r="J6" s="28"/>
      <c r="K6" s="47"/>
      <c r="L6" s="46"/>
      <c r="M6" s="21"/>
      <c r="N6" s="21"/>
      <c r="O6" s="108"/>
      <c r="P6" s="108"/>
      <c r="Q6" s="112"/>
      <c r="R6" s="21"/>
      <c r="S6" s="21"/>
      <c r="T6" s="21"/>
      <c r="U6" s="21"/>
      <c r="V6" s="21"/>
      <c r="W6" s="21"/>
      <c r="X6" s="21"/>
      <c r="Y6" s="21"/>
      <c r="Z6" s="21"/>
      <c r="AA6" s="21"/>
      <c r="AB6" s="21"/>
      <c r="AC6" s="21"/>
      <c r="AD6" s="21"/>
      <c r="AE6" s="21"/>
    </row>
    <row r="7" spans="1:31" ht="8" customHeight="1">
      <c r="A7" s="59"/>
      <c r="B7" s="29"/>
      <c r="C7" s="30"/>
      <c r="D7" s="30"/>
      <c r="E7" s="30"/>
      <c r="F7" s="30"/>
      <c r="G7" s="30"/>
      <c r="H7" s="30"/>
      <c r="I7" s="30"/>
      <c r="J7" s="30"/>
      <c r="K7" s="30"/>
      <c r="L7" s="79"/>
      <c r="M7" s="62"/>
      <c r="N7" s="62"/>
      <c r="O7" s="57"/>
      <c r="P7" s="57"/>
      <c r="Q7" s="57"/>
      <c r="AC7" s="58"/>
      <c r="AD7" s="58"/>
      <c r="AE7" s="58"/>
    </row>
    <row r="8" spans="1:31" ht="25" customHeight="1">
      <c r="A8" s="56"/>
      <c r="B8" s="27" t="s">
        <v>10</v>
      </c>
      <c r="C8" s="28"/>
      <c r="D8" s="28"/>
      <c r="E8" s="28"/>
      <c r="F8" s="28"/>
      <c r="G8" s="43" t="e">
        <f ca="1">Equities!O1735</f>
        <v>#NAME?</v>
      </c>
      <c r="H8" s="44" t="e">
        <f ca="1">_xlfn.IFS(G8&gt;=8.6, "AAA",AND(G8&gt;=7.1,G8&lt;8.6), "AA", AND(G8&gt;=5.7, G8&lt;7.1), "A", AND(G8&gt;=4.3, G8&lt;5.7), "BBB", AND(G8&gt;=2.9, G8&lt;4.3), "BB", AND(G8&gt;=1.4, G8&lt;2.9), "B", AND(G8&lt;1.4,G8&gt;0), "CCC", G8=0, "N/A")</f>
        <v>#NAME?</v>
      </c>
      <c r="I8" s="105" t="e">
        <f ca="1">Equities!W1735/Equities!G1735*$O$12*$D$12</f>
        <v>#NAME?</v>
      </c>
      <c r="J8" s="28"/>
      <c r="K8" s="45" t="e">
        <f ca="1">Equities!U1735</f>
        <v>#NAME?</v>
      </c>
      <c r="L8" s="46" t="e">
        <f ca="1">_xlfn.IFS(K8&gt;=8.6, "AAA",AND(K8&gt;=7.1,K8&lt;8.6), "AA", AND(K8&gt;=5.7, K8&lt;7.1), "A", AND(K8&gt;=4.3, K8&lt;5.7), "BBB", AND(K8&gt;=2.9, K8&lt;4.3), "BB", AND(K8&gt;=1.4, K8&lt;2.9), "B", AND(K8&lt;1.4,K8&gt;0), "CCC", K8=0, "N/A")</f>
        <v>#NAME?</v>
      </c>
      <c r="O8" s="150">
        <f>MATCH($B$4,'HIstorical weights'!A:A,0)</f>
        <v>10</v>
      </c>
      <c r="P8" s="57"/>
      <c r="Q8" s="57"/>
      <c r="AC8" s="58"/>
      <c r="AD8" s="58"/>
      <c r="AE8" s="58"/>
    </row>
    <row r="9" spans="1:31" ht="8" customHeight="1">
      <c r="A9" s="59"/>
      <c r="B9" s="29"/>
      <c r="C9" s="30"/>
      <c r="D9" s="30"/>
      <c r="E9" s="30"/>
      <c r="F9" s="30"/>
      <c r="G9" s="30"/>
      <c r="H9" s="30"/>
      <c r="I9" s="30"/>
      <c r="J9" s="30"/>
      <c r="K9" s="30"/>
      <c r="L9" s="79"/>
      <c r="M9" s="62"/>
      <c r="N9" s="62"/>
      <c r="O9" s="57"/>
      <c r="P9" s="57"/>
      <c r="Q9" s="57"/>
      <c r="AC9" s="58"/>
      <c r="AD9" s="58"/>
      <c r="AE9" s="58"/>
    </row>
    <row r="10" spans="1:31" ht="25" customHeight="1">
      <c r="A10" s="56"/>
      <c r="B10" s="27" t="s">
        <v>11</v>
      </c>
      <c r="C10" s="28"/>
      <c r="D10" s="28"/>
      <c r="E10" s="28"/>
      <c r="F10" s="28"/>
      <c r="G10" s="43" t="e">
        <f ca="1">Equities!O3222</f>
        <v>#NAME?</v>
      </c>
      <c r="H10" s="44" t="e">
        <f ca="1">_xlfn.IFS(G10&gt;=8.6, "AAA",AND(G10&gt;=7.1,G10&lt;8.6), "AA", AND(G10&gt;=5.7, G10&lt;7.1), "A", AND(G10&gt;=4.3, G10&lt;5.7), "BBB", AND(G10&gt;=2.9, G10&lt;4.3), "BB", AND(G10&gt;=1.4, G10&lt;2.9), "B", AND(G10&lt;1.4,G10&gt;0), "CCC", G10=0, "N/A")</f>
        <v>#NAME?</v>
      </c>
      <c r="I10" s="105" t="e">
        <f ca="1">Equities!W3222/Equities!G3222*$O$12*$D$12</f>
        <v>#NAME?</v>
      </c>
      <c r="J10" s="28"/>
      <c r="K10" s="45" t="e">
        <f ca="1">Equities!U3222</f>
        <v>#NAME?</v>
      </c>
      <c r="L10" s="46" t="e">
        <f ca="1">_xlfn.IFS(K10&gt;=8.6, "AAA",AND(K10&gt;=7.1,K10&lt;8.6), "AA", AND(K10&gt;=5.7, K10&lt;7.1), "A", AND(K10&gt;=4.3, K10&lt;5.7), "BBB", AND(K10&gt;=2.9, K10&lt;4.3), "BB", AND(K10&gt;=1.4, K10&lt;2.9), "B", AND(K10&lt;1.4,K10&gt;0), "CCC", K10=0, "N/A")</f>
        <v>#NAME?</v>
      </c>
      <c r="O10" s="114" t="s">
        <v>18649</v>
      </c>
      <c r="P10" s="114" t="s">
        <v>18650</v>
      </c>
      <c r="Q10" s="115" t="s">
        <v>12</v>
      </c>
    </row>
    <row r="11" spans="1:31" ht="8" customHeight="1">
      <c r="A11" s="59"/>
      <c r="B11" s="29"/>
      <c r="C11" s="30"/>
      <c r="D11" s="30"/>
      <c r="E11" s="30"/>
      <c r="F11" s="30"/>
      <c r="G11" s="30"/>
      <c r="H11" s="30"/>
      <c r="I11" s="30"/>
      <c r="J11" s="30"/>
      <c r="K11" s="30"/>
      <c r="L11" s="79"/>
      <c r="M11" s="62"/>
      <c r="N11" s="62"/>
    </row>
    <row r="12" spans="1:31" ht="25" customHeight="1">
      <c r="A12" s="56"/>
      <c r="B12" s="27" t="s">
        <v>13</v>
      </c>
      <c r="C12" s="28"/>
      <c r="D12" s="40">
        <f>SUM(D13:D26)</f>
        <v>0.47220000000000001</v>
      </c>
      <c r="E12" s="99" t="e">
        <f ca="1">SUM(E13:E26)</f>
        <v>#NAME?</v>
      </c>
      <c r="F12" s="28"/>
      <c r="G12" s="43" t="e">
        <f ca="1">SUMPRODUCT(E13:E26,G13:G26)</f>
        <v>#NAME?</v>
      </c>
      <c r="H12" s="44" t="e">
        <f ca="1">_xlfn.IFS(G12&gt;=8.6, "AAA",AND(G12&gt;=7.1,G12&lt;8.6), "AA", AND(G12&gt;=5.7, G12&lt;7.1), "A", AND(G12&gt;=4.3, G12&lt;5.7), "BBB", AND(G12&gt;=2.9, G12&lt;4.3), "BB", AND(G12&gt;=1.4, G12&lt;2.9), "B", AND(G12&lt;1.4,G12&gt;0), "CCC", G12=0, "N/A")</f>
        <v>#NAME?</v>
      </c>
      <c r="I12" s="105" t="e">
        <f ca="1">SUM(I13:I26)</f>
        <v>#VALUE!</v>
      </c>
      <c r="J12" s="28"/>
      <c r="K12" s="45" t="e">
        <f ca="1">SUMPRODUCT(E13:E26,K13:K26)</f>
        <v>#NAME?</v>
      </c>
      <c r="L12" s="46" t="e">
        <f ca="1">_xlfn.IFS(K12&gt;=8.6, "AAA",AND(K12&gt;=7.1,K12&lt;8.6), "AA", AND(K12&gt;=5.7, K12&lt;7.1), "A", AND(K12&gt;=4.3, K12&lt;5.7), "BBB", AND(K12&gt;=2.9, K12&lt;4.3), "BB", AND(K12&gt;=1.4, K12&lt;2.9), "B", AND(K12&lt;1.4,K12&gt;0), "CCC", K12=0, "N/A")</f>
        <v>#NAME?</v>
      </c>
      <c r="O12" s="332">
        <f>HLOOKUP('HIstorical weights'!$B$2,'HIstorical weights'!$B$2:$Q$505,MATCH($B$4,'HIstorical weights'!A:A,0)-1,FALSE)/1000000</f>
        <v>11.540620000000001</v>
      </c>
    </row>
    <row r="13" spans="1:31" ht="25" customHeight="1">
      <c r="A13" s="56"/>
      <c r="B13" s="33" t="s">
        <v>14</v>
      </c>
      <c r="C13" s="23" t="s">
        <v>15</v>
      </c>
      <c r="D13" s="35">
        <f>HLOOKUP($B13,'HIstorical weights'!$C$2:$Q$505,MATCH($B$4,'HIstorical weights'!A:A,0)-1,FALSE)</f>
        <v>2.6599999999999999E-2</v>
      </c>
      <c r="E13" s="31" t="e">
        <f ca="1">IF($G13&lt;&gt;0,VLOOKUP($B13,$B$13:$L$26,3,FALSE)/SUMIF($G$13:$G$26,"&lt;&gt; 0",$D$13:$D$26),0)</f>
        <v>#NAME?</v>
      </c>
      <c r="F13" s="23"/>
      <c r="G13" s="60" t="e">
        <f ca="1">Equities!O4</f>
        <v>#NAME?</v>
      </c>
      <c r="H13" s="60" t="e">
        <f ca="1">Equities!P4</f>
        <v>#NAME?</v>
      </c>
      <c r="I13" s="41" t="e">
        <f ca="1">Equities!W4*Q13</f>
        <v>#VALUE!</v>
      </c>
      <c r="J13" s="41"/>
      <c r="K13" s="60" t="e">
        <f ca="1">Equities!U4</f>
        <v>#NAME?</v>
      </c>
      <c r="L13" s="61" t="e">
        <f ca="1">Equities!V4</f>
        <v>#NAME?</v>
      </c>
      <c r="O13" s="332">
        <f>$D13*$O$12</f>
        <v>0.30698049199999999</v>
      </c>
      <c r="P13" s="109" t="str">
        <f ca="1">Equities!G4</f>
        <v xml:space="preserve"> </v>
      </c>
      <c r="Q13" s="333" t="e">
        <f ca="1">O13/P13</f>
        <v>#VALUE!</v>
      </c>
    </row>
    <row r="14" spans="1:31" ht="25" customHeight="1">
      <c r="A14" s="56"/>
      <c r="B14" s="33" t="s">
        <v>16</v>
      </c>
      <c r="C14" s="23" t="s">
        <v>17</v>
      </c>
      <c r="D14" s="35">
        <f>HLOOKUP($B14,'HIstorical weights'!$C$2:$Q$505,MATCH($B$4,'HIstorical weights'!A:A,0)-1,FALSE)</f>
        <v>2.52E-2</v>
      </c>
      <c r="E14" s="31" t="e">
        <f t="shared" ref="E14:E26" ca="1" si="0">IF($G14&lt;&gt;0,VLOOKUP($B14,$B$13:$L$26,3,FALSE)/SUMIF($G$13:$G$26,"&lt;&gt; 0",$D$13:$D$26),0)</f>
        <v>#NAME?</v>
      </c>
      <c r="F14" s="23"/>
      <c r="G14" s="60" t="e">
        <f ca="1">Equities!O65</f>
        <v>#NAME?</v>
      </c>
      <c r="H14" s="60" t="e">
        <f ca="1">Equities!P65</f>
        <v>#NAME?</v>
      </c>
      <c r="I14" s="41" t="e">
        <f ca="1">Equities!W65*Q14</f>
        <v>#NAME?</v>
      </c>
      <c r="J14" s="41"/>
      <c r="K14" s="60" t="e">
        <f ca="1">Equities!U65</f>
        <v>#NAME?</v>
      </c>
      <c r="L14" s="63" t="e">
        <f ca="1">Equities!V65</f>
        <v>#NAME?</v>
      </c>
      <c r="O14" s="332">
        <f t="shared" ref="O14:O26" si="1">$D14*$O$12</f>
        <v>0.290823624</v>
      </c>
      <c r="P14" s="109" t="e">
        <f ca="1">Equities!G65</f>
        <v>#NAME?</v>
      </c>
      <c r="Q14" s="113" t="e">
        <f ca="1">O14/P14</f>
        <v>#NAME?</v>
      </c>
    </row>
    <row r="15" spans="1:31" ht="25" customHeight="1">
      <c r="A15" s="56"/>
      <c r="B15" s="33" t="s">
        <v>18</v>
      </c>
      <c r="C15" s="23" t="s">
        <v>19</v>
      </c>
      <c r="D15" s="35">
        <f>HLOOKUP($B15,'HIstorical weights'!$C$2:$Q$505,MATCH($B$4,'HIstorical weights'!A:A,0)-1,FALSE)</f>
        <v>4.4499999999999998E-2</v>
      </c>
      <c r="E15" s="31" t="e">
        <f t="shared" ca="1" si="0"/>
        <v>#NAME?</v>
      </c>
      <c r="F15" s="23"/>
      <c r="G15" s="60" t="e">
        <f ca="1">Equities!O120</f>
        <v>#NAME?</v>
      </c>
      <c r="H15" s="60" t="e">
        <f ca="1">Equities!P120</f>
        <v>#NAME?</v>
      </c>
      <c r="I15" s="41" t="e">
        <f ca="1">Equities!W120*Q15</f>
        <v>#NAME?</v>
      </c>
      <c r="J15" s="41"/>
      <c r="K15" s="60" t="e">
        <f ca="1">Equities!U120</f>
        <v>#NAME?</v>
      </c>
      <c r="L15" s="63" t="e">
        <f ca="1">Equities!V120</f>
        <v>#NAME?</v>
      </c>
      <c r="O15" s="332">
        <f t="shared" si="1"/>
        <v>0.51355759000000001</v>
      </c>
      <c r="P15" s="109" t="e">
        <f ca="1">Equities!G120</f>
        <v>#NAME?</v>
      </c>
      <c r="Q15" s="113" t="e">
        <f t="shared" ref="Q15:Q23" ca="1" si="2">O15/P15</f>
        <v>#NAME?</v>
      </c>
    </row>
    <row r="16" spans="1:31" ht="25" customHeight="1">
      <c r="A16" s="56"/>
      <c r="B16" s="33" t="s">
        <v>20</v>
      </c>
      <c r="C16" s="23" t="s">
        <v>17</v>
      </c>
      <c r="D16" s="35">
        <f>HLOOKUP($B16,'HIstorical weights'!$C$2:$Q$505,MATCH($B$4,'HIstorical weights'!A:A,0)-1,FALSE)</f>
        <v>7.0800000000000002E-2</v>
      </c>
      <c r="E16" s="31" t="e">
        <f t="shared" ca="1" si="0"/>
        <v>#NAME?</v>
      </c>
      <c r="F16" s="23"/>
      <c r="G16" s="60" t="e">
        <f ca="1">Equities!O160</f>
        <v>#NAME?</v>
      </c>
      <c r="H16" s="60" t="e">
        <f ca="1">Equities!P160</f>
        <v>#NAME?</v>
      </c>
      <c r="I16" s="41" t="e">
        <f ca="1">Equities!W160*Q16</f>
        <v>#NAME?</v>
      </c>
      <c r="J16" s="41"/>
      <c r="K16" s="60" t="e">
        <f ca="1">Equities!U160</f>
        <v>#NAME?</v>
      </c>
      <c r="L16" s="63" t="e">
        <f ca="1">Equities!V160</f>
        <v>#NAME?</v>
      </c>
      <c r="O16" s="332">
        <f t="shared" si="1"/>
        <v>0.81707589600000008</v>
      </c>
      <c r="P16" s="109" t="e">
        <f ca="1">Equities!G160</f>
        <v>#NAME?</v>
      </c>
      <c r="Q16" s="113" t="e">
        <f t="shared" ca="1" si="2"/>
        <v>#NAME?</v>
      </c>
    </row>
    <row r="17" spans="1:17" ht="25" customHeight="1">
      <c r="A17" s="56"/>
      <c r="B17" s="33" t="s">
        <v>21</v>
      </c>
      <c r="C17" s="23" t="s">
        <v>17</v>
      </c>
      <c r="D17" s="35">
        <f>HLOOKUP($B17,'HIstorical weights'!$C$2:$Q$505,MATCH($B$4,'HIstorical weights'!A:A,0)-1,FALSE)</f>
        <v>5.1499999999999997E-2</v>
      </c>
      <c r="E17" s="31" t="e">
        <f t="shared" ca="1" si="0"/>
        <v>#NAME?</v>
      </c>
      <c r="F17" s="23"/>
      <c r="G17" s="60" t="e">
        <f ca="1">Equities!O210</f>
        <v>#NAME?</v>
      </c>
      <c r="H17" s="60" t="e">
        <f ca="1">Equities!P210</f>
        <v>#NAME?</v>
      </c>
      <c r="I17" s="41" t="e">
        <f ca="1">Equities!W210*Q17</f>
        <v>#NAME?</v>
      </c>
      <c r="J17" s="41"/>
      <c r="K17" s="60" t="e">
        <f ca="1">Equities!U210</f>
        <v>#NAME?</v>
      </c>
      <c r="L17" s="63" t="e">
        <f ca="1">Equities!V210</f>
        <v>#NAME?</v>
      </c>
      <c r="O17" s="332">
        <f t="shared" si="1"/>
        <v>0.59434193000000002</v>
      </c>
      <c r="P17" s="109" t="e">
        <f ca="1">Equities!G210</f>
        <v>#NAME?</v>
      </c>
      <c r="Q17" s="113" t="e">
        <f t="shared" ca="1" si="2"/>
        <v>#NAME?</v>
      </c>
    </row>
    <row r="18" spans="1:17" ht="25" customHeight="1">
      <c r="A18" s="56"/>
      <c r="B18" s="33" t="s">
        <v>22</v>
      </c>
      <c r="C18" s="23" t="s">
        <v>19</v>
      </c>
      <c r="D18" s="35">
        <f>HLOOKUP($B18,'HIstorical weights'!$C$2:$Q$505,MATCH($B$4,'HIstorical weights'!A:A,0)-1,FALSE)</f>
        <v>3.95E-2</v>
      </c>
      <c r="E18" s="31">
        <f t="shared" ca="1" si="0"/>
        <v>0</v>
      </c>
      <c r="F18" s="23"/>
      <c r="G18" s="60">
        <f ca="1">Equities!O275</f>
        <v>0</v>
      </c>
      <c r="H18" s="60" t="str">
        <f ca="1">Equities!P275</f>
        <v>CCC</v>
      </c>
      <c r="I18" s="41" t="e">
        <f ca="1">Equities!W275*Q18</f>
        <v>#NAME?</v>
      </c>
      <c r="J18" s="41"/>
      <c r="K18" s="60">
        <f ca="1">Equities!U275</f>
        <v>0</v>
      </c>
      <c r="L18" s="63" t="str">
        <f ca="1">Equities!V275</f>
        <v>CCC</v>
      </c>
      <c r="O18" s="332">
        <f t="shared" si="1"/>
        <v>0.45585449</v>
      </c>
      <c r="P18" s="109" t="e">
        <f ca="1">Equities!G275</f>
        <v>#NAME?</v>
      </c>
      <c r="Q18" s="113" t="e">
        <f t="shared" ca="1" si="2"/>
        <v>#NAME?</v>
      </c>
    </row>
    <row r="19" spans="1:17" ht="25" customHeight="1">
      <c r="A19" s="56"/>
      <c r="B19" s="33" t="s">
        <v>23</v>
      </c>
      <c r="C19" s="23" t="s">
        <v>17</v>
      </c>
      <c r="D19" s="35">
        <f>HLOOKUP($B19,'HIstorical weights'!$C$2:$Q$505,MATCH($B$4,'HIstorical weights'!A:A,0)-1,FALSE)</f>
        <v>5.7299999999999997E-2</v>
      </c>
      <c r="E19" s="31" t="e">
        <f t="shared" ca="1" si="0"/>
        <v>#NAME?</v>
      </c>
      <c r="F19" s="23"/>
      <c r="G19" s="60" t="e">
        <f ca="1">Equities!O315</f>
        <v>#NAME?</v>
      </c>
      <c r="H19" s="60" t="e">
        <f ca="1">Equities!P315</f>
        <v>#NAME?</v>
      </c>
      <c r="I19" s="41" t="e">
        <f ca="1">Equities!W315*Q19</f>
        <v>#NAME?</v>
      </c>
      <c r="J19" s="41"/>
      <c r="K19" s="60" t="e">
        <f ca="1">Equities!U315</f>
        <v>#NAME?</v>
      </c>
      <c r="L19" s="63" t="e">
        <f ca="1">Equities!V315</f>
        <v>#NAME?</v>
      </c>
      <c r="O19" s="332">
        <f t="shared" si="1"/>
        <v>0.661277526</v>
      </c>
      <c r="P19" s="109" t="e">
        <f ca="1">Equities!G315</f>
        <v>#NAME?</v>
      </c>
      <c r="Q19" s="113" t="e">
        <f t="shared" ca="1" si="2"/>
        <v>#NAME?</v>
      </c>
    </row>
    <row r="20" spans="1:17" ht="25" hidden="1" customHeight="1">
      <c r="A20" s="56"/>
      <c r="B20" s="33" t="s">
        <v>18645</v>
      </c>
      <c r="C20" s="23" t="s">
        <v>12029</v>
      </c>
      <c r="D20" s="35">
        <f>HLOOKUP($B20,'HIstorical weights'!$C$2:$Q$505,MATCH($B$4,'HIstorical weights'!A:A,0)-1,FALSE)</f>
        <v>1.8100000000000002E-2</v>
      </c>
      <c r="E20" s="31">
        <f t="shared" si="0"/>
        <v>0</v>
      </c>
      <c r="F20" s="23"/>
      <c r="G20" s="60">
        <f>Equities!O365</f>
        <v>0</v>
      </c>
      <c r="H20" s="60" t="str">
        <f>Equities!P365</f>
        <v>CCC</v>
      </c>
      <c r="I20" s="338">
        <f>Equities!W365</f>
        <v>0</v>
      </c>
      <c r="J20" s="41"/>
      <c r="K20" s="60">
        <f>Equities!U365</f>
        <v>0</v>
      </c>
      <c r="L20" s="63" t="str">
        <f>Equities!V365</f>
        <v>CCC</v>
      </c>
      <c r="M20" s="57" t="s">
        <v>18738</v>
      </c>
      <c r="O20" s="332">
        <f t="shared" si="1"/>
        <v>0.20888522200000004</v>
      </c>
      <c r="P20" s="109" t="e">
        <f ca="1">Equities!G365</f>
        <v>#NAME?</v>
      </c>
      <c r="Q20" s="113" t="e">
        <f t="shared" ca="1" si="2"/>
        <v>#NAME?</v>
      </c>
    </row>
    <row r="21" spans="1:17" ht="25" customHeight="1">
      <c r="A21" s="56"/>
      <c r="B21" s="33" t="s">
        <v>24</v>
      </c>
      <c r="C21" s="23" t="s">
        <v>15</v>
      </c>
      <c r="D21" s="35">
        <f>HLOOKUP($B21,'HIstorical weights'!$C$2:$Q$505,MATCH($B$4,'HIstorical weights'!A:A,0)-1,FALSE)</f>
        <v>6.4699999999999994E-2</v>
      </c>
      <c r="E21" s="31" t="e">
        <f t="shared" ca="1" si="0"/>
        <v>#NAME?</v>
      </c>
      <c r="F21" s="23"/>
      <c r="G21" s="60" t="e">
        <f ca="1">Equities!O637</f>
        <v>#NAME?</v>
      </c>
      <c r="H21" s="60" t="e">
        <f ca="1">Equities!P637</f>
        <v>#NAME?</v>
      </c>
      <c r="I21" s="41" t="e">
        <f ca="1">Equities!W637*Q21</f>
        <v>#NAME?</v>
      </c>
      <c r="J21" s="41"/>
      <c r="K21" s="60" t="e">
        <f ca="1">Equities!U637</f>
        <v>#NAME?</v>
      </c>
      <c r="L21" s="63" t="e">
        <f ca="1">Equities!V637</f>
        <v>#NAME?</v>
      </c>
      <c r="O21" s="332">
        <f t="shared" si="1"/>
        <v>0.74667811399999995</v>
      </c>
      <c r="P21" s="109" t="e">
        <f ca="1">Equities!G637</f>
        <v>#NAME?</v>
      </c>
      <c r="Q21" s="113" t="e">
        <f t="shared" ca="1" si="2"/>
        <v>#NAME?</v>
      </c>
    </row>
    <row r="22" spans="1:17" ht="25" customHeight="1">
      <c r="A22" s="56"/>
      <c r="B22" s="33" t="s">
        <v>25</v>
      </c>
      <c r="C22" s="23" t="s">
        <v>15</v>
      </c>
      <c r="D22" s="35">
        <f>HLOOKUP($B22,'HIstorical weights'!$C$2:$Q$505,MATCH($B$4,'HIstorical weights'!A:A,0)-1,FALSE)</f>
        <v>2.52E-2</v>
      </c>
      <c r="E22" s="31" t="e">
        <f t="shared" ca="1" si="0"/>
        <v>#NAME?</v>
      </c>
      <c r="F22" s="23"/>
      <c r="G22" s="60" t="e">
        <f ca="1">Equities!O1612</f>
        <v>#NAME?</v>
      </c>
      <c r="H22" s="60" t="e">
        <f ca="1">Equities!P1612</f>
        <v>#NAME?</v>
      </c>
      <c r="I22" s="41" t="e">
        <f ca="1">Equities!W1612*Q22</f>
        <v>#VALUE!</v>
      </c>
      <c r="J22" s="41"/>
      <c r="K22" s="60" t="e">
        <f ca="1">Equities!U1612</f>
        <v>#NAME?</v>
      </c>
      <c r="L22" s="63" t="e">
        <f ca="1">Equities!V1612</f>
        <v>#NAME?</v>
      </c>
      <c r="O22" s="332">
        <f t="shared" si="1"/>
        <v>0.290823624</v>
      </c>
      <c r="P22" s="109" t="str">
        <f ca="1">Equities!G1612</f>
        <v xml:space="preserve"> </v>
      </c>
      <c r="Q22" s="113" t="e">
        <f t="shared" ca="1" si="2"/>
        <v>#VALUE!</v>
      </c>
    </row>
    <row r="23" spans="1:17" ht="25" customHeight="1">
      <c r="A23" s="56"/>
      <c r="B23" s="33" t="s">
        <v>26</v>
      </c>
      <c r="C23" s="23" t="s">
        <v>17</v>
      </c>
      <c r="D23" s="35">
        <f>HLOOKUP($B23,'HIstorical weights'!$C$2:$Q$505,MATCH($B$4,'HIstorical weights'!A:A,0)-1,FALSE)</f>
        <v>3.5200000000000002E-2</v>
      </c>
      <c r="E23" s="31" t="e">
        <f t="shared" ca="1" si="0"/>
        <v>#NAME?</v>
      </c>
      <c r="F23" s="23"/>
      <c r="G23" s="60" t="e">
        <f ca="1">Equities!O1662</f>
        <v>#NAME?</v>
      </c>
      <c r="H23" s="60" t="e">
        <f ca="1">Equities!P1662</f>
        <v>#NAME?</v>
      </c>
      <c r="I23" s="41" t="e">
        <f ca="1">Equities!W1662*Q23</f>
        <v>#NAME?</v>
      </c>
      <c r="J23" s="41"/>
      <c r="K23" s="60" t="e">
        <f ca="1">Equities!U1662</f>
        <v>#NAME?</v>
      </c>
      <c r="L23" s="63" t="e">
        <f ca="1">Equities!V1662</f>
        <v>#NAME?</v>
      </c>
      <c r="O23" s="332">
        <f t="shared" si="1"/>
        <v>0.40622982400000002</v>
      </c>
      <c r="P23" s="109" t="e">
        <f ca="1">Equities!G1662</f>
        <v>#NAME?</v>
      </c>
      <c r="Q23" s="113" t="e">
        <f t="shared" ca="1" si="2"/>
        <v>#NAME?</v>
      </c>
    </row>
    <row r="24" spans="1:17" ht="25" customHeight="1">
      <c r="A24" s="56"/>
      <c r="B24" s="33" t="s">
        <v>27</v>
      </c>
      <c r="C24" s="23" t="s">
        <v>28</v>
      </c>
      <c r="D24" s="35">
        <f>HLOOKUP($B24,'HIstorical weights'!$C$2:$Q$505,MATCH($B$4,'HIstorical weights'!A:A,0)-1,FALSE)</f>
        <v>4.7999999999999996E-3</v>
      </c>
      <c r="E24" s="31">
        <f t="shared" si="0"/>
        <v>0</v>
      </c>
      <c r="F24" s="23"/>
      <c r="G24" s="60">
        <f>Equities!O1732</f>
        <v>0</v>
      </c>
      <c r="H24" s="60" t="str">
        <f>IF(Equities!P1732=0, "-",Equities!P1732)</f>
        <v>-</v>
      </c>
      <c r="I24" s="41" t="e">
        <f ca="1">Equities!W1732*Q24</f>
        <v>#VALUE!</v>
      </c>
      <c r="J24" s="41"/>
      <c r="K24" s="60">
        <f>Equities!U1732</f>
        <v>0</v>
      </c>
      <c r="L24" s="63">
        <f>Equities!V1732</f>
        <v>0</v>
      </c>
      <c r="O24" s="332">
        <f t="shared" si="1"/>
        <v>5.5394975999999999E-2</v>
      </c>
      <c r="P24" s="109" t="str">
        <f ca="1">Equities!G1732</f>
        <v xml:space="preserve"> </v>
      </c>
      <c r="Q24" s="113" t="e">
        <f ca="1">O24/P24</f>
        <v>#VALUE!</v>
      </c>
    </row>
    <row r="25" spans="1:17" ht="25" customHeight="1">
      <c r="A25" s="56"/>
      <c r="B25" s="33" t="s">
        <v>29</v>
      </c>
      <c r="C25" s="23" t="s">
        <v>28</v>
      </c>
      <c r="D25" s="35">
        <f>HLOOKUP($B25,'HIstorical weights'!$C$2:$Q$505,MATCH($B$4,'HIstorical weights'!A:A,0)-1,FALSE)</f>
        <v>4.1000000000000003E-3</v>
      </c>
      <c r="E25" s="31">
        <f t="shared" si="0"/>
        <v>0</v>
      </c>
      <c r="F25" s="23"/>
      <c r="G25" s="60">
        <f>Equities!O1733</f>
        <v>0</v>
      </c>
      <c r="H25" s="60" t="str">
        <f>IF(Equities!P1733=0,"-",Equities!P1733)</f>
        <v>-</v>
      </c>
      <c r="I25" s="41" t="e">
        <f ca="1">Equities!W1733*Q25</f>
        <v>#VALUE!</v>
      </c>
      <c r="J25" s="41"/>
      <c r="K25" s="60">
        <f>Equities!U1733</f>
        <v>0</v>
      </c>
      <c r="L25" s="63">
        <f>Equities!V1733</f>
        <v>0</v>
      </c>
      <c r="O25" s="332">
        <f t="shared" si="1"/>
        <v>4.7316542000000003E-2</v>
      </c>
      <c r="P25" s="109" t="str">
        <f ca="1">Equities!G1733</f>
        <v xml:space="preserve"> </v>
      </c>
      <c r="Q25" s="113" t="e">
        <f ca="1">O25/P25</f>
        <v>#VALUE!</v>
      </c>
    </row>
    <row r="26" spans="1:17" ht="25" customHeight="1">
      <c r="A26" s="56"/>
      <c r="B26" s="34" t="s">
        <v>30</v>
      </c>
      <c r="C26" s="26" t="s">
        <v>28</v>
      </c>
      <c r="D26" s="36">
        <f>HLOOKUP($B26,'HIstorical weights'!$C$2:$Q$505,MATCH($B$4,'HIstorical weights'!A:A,0)-1,FALSE)</f>
        <v>4.7000000000000002E-3</v>
      </c>
      <c r="E26" s="39">
        <f t="shared" si="0"/>
        <v>0</v>
      </c>
      <c r="F26" s="26"/>
      <c r="G26" s="64">
        <f>Equities!O1734</f>
        <v>0</v>
      </c>
      <c r="H26" s="64" t="str">
        <f>IF(Equities!P1734=0,"-",Equities!P1734)</f>
        <v>-</v>
      </c>
      <c r="I26" s="41" t="e">
        <f ca="1">Equities!W1734*Q26</f>
        <v>#VALUE!</v>
      </c>
      <c r="J26" s="42"/>
      <c r="K26" s="60">
        <f>Equities!U1734</f>
        <v>0</v>
      </c>
      <c r="L26" s="66">
        <f>Equities!V1734</f>
        <v>0</v>
      </c>
      <c r="O26" s="332">
        <f t="shared" si="1"/>
        <v>5.4240914000000008E-2</v>
      </c>
      <c r="P26" s="109" t="str">
        <f ca="1">Equities!G1734</f>
        <v xml:space="preserve"> </v>
      </c>
      <c r="Q26" s="113" t="e">
        <f ca="1">O26/P26</f>
        <v>#VALUE!</v>
      </c>
    </row>
    <row r="27" spans="1:17" ht="8" customHeight="1">
      <c r="A27" s="56"/>
      <c r="B27" s="72"/>
      <c r="C27" s="73"/>
      <c r="D27" s="73"/>
      <c r="E27" s="73"/>
      <c r="F27" s="73"/>
      <c r="G27" s="74"/>
      <c r="H27" s="75"/>
      <c r="I27" s="76"/>
      <c r="J27" s="76"/>
      <c r="K27" s="77"/>
      <c r="L27" s="78"/>
    </row>
    <row r="28" spans="1:17" ht="25" customHeight="1">
      <c r="A28" s="56"/>
      <c r="B28" s="24" t="s">
        <v>31</v>
      </c>
      <c r="C28" s="84"/>
      <c r="D28" s="85">
        <f>SUM(D29:D31)</f>
        <v>0.18370000000000003</v>
      </c>
      <c r="E28" s="84"/>
      <c r="F28" s="84"/>
      <c r="G28" s="86"/>
      <c r="H28" s="87"/>
      <c r="I28" s="88"/>
      <c r="J28" s="89"/>
      <c r="K28" s="90"/>
      <c r="L28" s="91"/>
    </row>
    <row r="29" spans="1:17" ht="25" customHeight="1">
      <c r="A29" s="56"/>
      <c r="B29" s="57" t="s">
        <v>32</v>
      </c>
      <c r="C29" s="57" t="s">
        <v>17</v>
      </c>
      <c r="D29" s="35">
        <f>HLOOKUP($B29,'HIstorical weights'!$C$2:$U$505,MATCH($B$4,'HIstorical weights'!A:A,0)-1,FALSE)</f>
        <v>5.5899999999999998E-2</v>
      </c>
      <c r="E29" s="92">
        <f>IF($G29&lt;&gt;0,VLOOKUP($B29,$B$33:$L$38,3,FALSE)/SUMIF($G$33:$G$38,"&lt;&gt; 0",$D$33:$D$38),0)</f>
        <v>0</v>
      </c>
      <c r="G29" s="60"/>
      <c r="H29" s="67"/>
      <c r="I29" s="68"/>
      <c r="J29" s="68"/>
      <c r="K29" s="69"/>
      <c r="L29" s="61"/>
    </row>
    <row r="30" spans="1:17" ht="25" customHeight="1">
      <c r="A30" s="56"/>
      <c r="B30" s="57" t="s">
        <v>33</v>
      </c>
      <c r="C30" s="57" t="s">
        <v>34</v>
      </c>
      <c r="D30" s="35">
        <f>HLOOKUP($B30,'HIstorical weights'!$C$2:$U$505,MATCH($B$4,'HIstorical weights'!A:A,0)-1,FALSE)</f>
        <v>6.3200000000000006E-2</v>
      </c>
      <c r="E30" s="92">
        <f>IF($G30&lt;&gt;0,VLOOKUP($B30,$B$33:$L$38,3,FALSE)/SUMIF($G$33:$G$38,"&lt;&gt; 0",$D$33:$D$38),0)</f>
        <v>0</v>
      </c>
      <c r="G30" s="60"/>
      <c r="H30" s="67"/>
      <c r="I30" s="68"/>
      <c r="J30" s="68"/>
      <c r="K30" s="69"/>
      <c r="L30" s="61"/>
    </row>
    <row r="31" spans="1:17" ht="25" customHeight="1">
      <c r="B31" s="34" t="s">
        <v>35</v>
      </c>
      <c r="C31" s="71" t="s">
        <v>34</v>
      </c>
      <c r="D31" s="36">
        <f>HLOOKUP($B31,'HIstorical weights'!$C$2:$U$505,MATCH($B$4,'HIstorical weights'!A:A,0)-1,FALSE)</f>
        <v>6.4600000000000005E-2</v>
      </c>
      <c r="E31" s="93">
        <f>IF($G31&lt;&gt;0,VLOOKUP($B31,$B$33:$L$38,3,FALSE)/SUMIF($G$33:$G$38,"&lt;&gt; 0",$D$33:$D$38),0)</f>
        <v>0</v>
      </c>
      <c r="F31" s="71"/>
      <c r="G31" s="64"/>
      <c r="H31" s="65"/>
      <c r="I31" s="71"/>
      <c r="J31" s="71"/>
      <c r="K31" s="65"/>
      <c r="L31" s="66"/>
    </row>
    <row r="32" spans="1:17" ht="8" customHeight="1">
      <c r="A32" s="56"/>
      <c r="B32" s="72"/>
      <c r="C32" s="73"/>
      <c r="D32" s="73"/>
      <c r="E32" s="73"/>
      <c r="F32" s="73"/>
      <c r="G32" s="74"/>
      <c r="H32" s="75"/>
      <c r="I32" s="76"/>
      <c r="J32" s="76"/>
      <c r="K32" s="77"/>
      <c r="L32" s="78"/>
    </row>
    <row r="33" spans="1:33" ht="25" customHeight="1">
      <c r="A33" s="56"/>
      <c r="B33" s="24" t="s">
        <v>18639</v>
      </c>
      <c r="C33" s="84"/>
      <c r="D33" s="85">
        <f>SUM(D34:D38)</f>
        <v>0.18939999999999999</v>
      </c>
      <c r="E33" s="84"/>
      <c r="F33" s="84"/>
      <c r="G33" s="86"/>
      <c r="H33" s="87"/>
      <c r="I33" s="88"/>
      <c r="J33" s="89"/>
      <c r="K33" s="90"/>
      <c r="L33" s="91"/>
    </row>
    <row r="34" spans="1:33" ht="25" customHeight="1">
      <c r="A34" s="56"/>
      <c r="B34" s="57" t="s">
        <v>12026</v>
      </c>
      <c r="C34" s="57" t="s">
        <v>17</v>
      </c>
      <c r="D34" s="35">
        <f>HLOOKUP($B34,'HIstorical weights'!$C$2:$Z$505,MATCH($B$4,'HIstorical weights'!A:A,0)-1,FALSE)</f>
        <v>3.5099999999999999E-2</v>
      </c>
      <c r="E34" s="92">
        <f>IF($G34&lt;&gt;0,VLOOKUP($B34,$B$33:$L$38,3,FALSE)/SUMIF($G$33:$G$38,"&lt;&gt; 0",$D$33:$D$38),0)</f>
        <v>0</v>
      </c>
      <c r="G34" s="60"/>
      <c r="H34" s="67"/>
      <c r="I34" s="68"/>
      <c r="J34" s="68"/>
      <c r="K34" s="69"/>
      <c r="L34" s="61"/>
    </row>
    <row r="35" spans="1:33" ht="25" customHeight="1">
      <c r="A35" s="56"/>
      <c r="B35" s="57" t="s">
        <v>18739</v>
      </c>
      <c r="C35" s="57" t="s">
        <v>12029</v>
      </c>
      <c r="D35" s="35">
        <f>HLOOKUP($B35,'HIstorical weights'!$C$2:$Z$505,MATCH($B$4,'HIstorical weights'!A:A,0)-1,FALSE)</f>
        <v>1.4500000000000001E-2</v>
      </c>
      <c r="E35" s="92"/>
      <c r="G35" s="60"/>
      <c r="H35" s="67"/>
      <c r="I35" s="68"/>
      <c r="J35" s="68"/>
      <c r="K35" s="69"/>
      <c r="L35" s="61"/>
    </row>
    <row r="36" spans="1:33" ht="25" customHeight="1">
      <c r="A36" s="56"/>
      <c r="B36" s="57" t="s">
        <v>12032</v>
      </c>
      <c r="C36" s="57" t="s">
        <v>17</v>
      </c>
      <c r="D36" s="35">
        <f>HLOOKUP($B36,'HIstorical weights'!$C$2:$Z$505,MATCH($B$4,'HIstorical weights'!A:A,0)-1,FALSE)</f>
        <v>5.5599999999999997E-2</v>
      </c>
      <c r="E36" s="92">
        <f>IF($G36&lt;&gt;0,VLOOKUP($B36,$B$33:$L$38,3,FALSE)/SUMIF($G$33:$G$38,"&lt;&gt; 0",$D$33:$D$38),0)</f>
        <v>0</v>
      </c>
      <c r="G36" s="60"/>
      <c r="H36" s="67"/>
      <c r="I36" s="68"/>
      <c r="J36" s="68"/>
      <c r="K36" s="69"/>
      <c r="L36" s="61"/>
    </row>
    <row r="37" spans="1:33" ht="25" customHeight="1">
      <c r="A37" s="56"/>
      <c r="B37" s="57" t="s">
        <v>12035</v>
      </c>
      <c r="C37" s="57" t="s">
        <v>15</v>
      </c>
      <c r="D37" s="35">
        <f>HLOOKUP($B37,'HIstorical weights'!$C$2:$Z$505,MATCH($B$4,'HIstorical weights'!A:A,0)-1,FALSE)</f>
        <v>4.19E-2</v>
      </c>
      <c r="E37" s="92"/>
      <c r="G37" s="60"/>
      <c r="H37" s="67"/>
      <c r="I37" s="68"/>
      <c r="J37" s="68"/>
      <c r="K37" s="69"/>
      <c r="L37" s="61"/>
    </row>
    <row r="38" spans="1:33" ht="25" customHeight="1">
      <c r="B38" s="34" t="s">
        <v>12038</v>
      </c>
      <c r="C38" s="71" t="s">
        <v>19</v>
      </c>
      <c r="D38" s="36">
        <f>HLOOKUP($B38,'HIstorical weights'!$C$2:$Z$505,MATCH($B$4,'HIstorical weights'!A:A,0)-1,FALSE)</f>
        <v>4.2299999999999997E-2</v>
      </c>
      <c r="E38" s="93">
        <f>IF($G38&lt;&gt;0,VLOOKUP($B38,$B$33:$L$38,3,FALSE)/SUMIF($G$33:$G$38,"&lt;&gt; 0",$D$33:$D$38),0)</f>
        <v>0</v>
      </c>
      <c r="F38" s="71"/>
      <c r="G38" s="64"/>
      <c r="H38" s="65"/>
      <c r="I38" s="71"/>
      <c r="J38" s="71"/>
      <c r="K38" s="65"/>
      <c r="L38" s="66"/>
    </row>
    <row r="41" spans="1:33" ht="25" customHeight="1">
      <c r="A41" s="247"/>
    </row>
    <row r="43" spans="1:33" ht="25" customHeight="1" thickBot="1">
      <c r="A43" s="157" t="s">
        <v>12152</v>
      </c>
    </row>
    <row r="44" spans="1:33" ht="25" customHeight="1">
      <c r="A44" s="247"/>
      <c r="B44" s="103" t="s">
        <v>18652</v>
      </c>
      <c r="C44" s="248"/>
      <c r="D44" s="248"/>
      <c r="E44" s="104" t="s">
        <v>39</v>
      </c>
      <c r="G44" s="57" t="s">
        <v>18653</v>
      </c>
      <c r="O44" s="57"/>
      <c r="P44" s="57"/>
      <c r="Q44" s="109"/>
      <c r="R44" s="109"/>
      <c r="S44" s="113"/>
      <c r="AF44" s="57"/>
      <c r="AG44" s="57"/>
    </row>
    <row r="45" spans="1:33" ht="25" customHeight="1">
      <c r="A45" s="247"/>
      <c r="B45" s="13" t="s">
        <v>38</v>
      </c>
      <c r="C45" s="253"/>
      <c r="D45" s="253"/>
      <c r="E45" s="334" t="e">
        <f ca="1">VLOOKUP($E$44,Equities!A3:V1733,2,FALSE)</f>
        <v>#NAME?</v>
      </c>
      <c r="O45" s="57"/>
      <c r="P45" s="57"/>
      <c r="Q45" s="109"/>
      <c r="R45" s="109"/>
      <c r="S45" s="113"/>
      <c r="AF45" s="57"/>
      <c r="AG45" s="57"/>
    </row>
    <row r="46" spans="1:33" ht="25" customHeight="1" thickBot="1">
      <c r="B46" s="335" t="s">
        <v>40</v>
      </c>
      <c r="C46" s="336"/>
      <c r="D46" s="336"/>
      <c r="E46" s="337" t="str">
        <f ca="1">VLOOKUP($E$44,Equities!$A$4:$V$1734,7,FALSE)</f>
        <v xml:space="preserve"> </v>
      </c>
      <c r="O46" s="57"/>
      <c r="P46" s="57"/>
      <c r="Q46" s="109"/>
      <c r="R46" s="109"/>
      <c r="S46" s="113"/>
      <c r="AF46" s="57"/>
      <c r="AG46" s="57"/>
    </row>
    <row r="47" spans="1:33" ht="25" customHeight="1" thickTop="1">
      <c r="B47" s="6" t="s">
        <v>41</v>
      </c>
      <c r="C47" s="249"/>
      <c r="D47" s="249"/>
      <c r="E47" s="7"/>
      <c r="O47" s="57"/>
      <c r="P47" s="57"/>
      <c r="Q47" s="109"/>
      <c r="R47" s="109"/>
      <c r="S47" s="113"/>
      <c r="AF47" s="57"/>
      <c r="AG47" s="57"/>
    </row>
    <row r="48" spans="1:33" ht="25" customHeight="1">
      <c r="B48" s="8" t="s">
        <v>42</v>
      </c>
      <c r="C48" s="250"/>
      <c r="D48" s="250"/>
      <c r="E48" s="9" t="e">
        <f ca="1">VLOOKUP($E$44,Equities!$A$4:$V$3250,15,FALSE)</f>
        <v>#NAME?</v>
      </c>
      <c r="O48" s="57"/>
      <c r="P48" s="57"/>
      <c r="Q48" s="109"/>
      <c r="R48" s="109"/>
      <c r="S48" s="113"/>
      <c r="AF48" s="57"/>
      <c r="AG48" s="57"/>
    </row>
    <row r="49" spans="2:33" ht="25" customHeight="1">
      <c r="B49" s="8" t="s">
        <v>43</v>
      </c>
      <c r="C49" s="250"/>
      <c r="D49" s="250"/>
      <c r="E49" s="10" t="e">
        <f ca="1">_xlfn.IFS(E48&gt;=8.6, "AAA",AND(E48&gt;=7.1,E48&lt;8.6), "AA", AND(E48&gt;=5.7, E48&lt;7.1), "A", AND(E48&gt;=4.3, E48&lt;5.7), "BBB", AND(E48&gt;=2.9, E48&lt;4.3), "BB", AND(E48&gt;=1.4, E48&lt;2.9), "B", E48&lt;1.4, "CCC")</f>
        <v>#NAME?</v>
      </c>
      <c r="O49" s="57"/>
      <c r="P49" s="57"/>
      <c r="Q49" s="109"/>
      <c r="R49" s="109"/>
      <c r="S49" s="113"/>
      <c r="AF49" s="57"/>
      <c r="AG49" s="57"/>
    </row>
    <row r="50" spans="2:33" ht="25" customHeight="1" thickBot="1">
      <c r="B50" s="11" t="s">
        <v>44</v>
      </c>
      <c r="C50" s="251"/>
      <c r="D50" s="251"/>
      <c r="E50" s="348">
        <f ca="1">VLOOKUP($E$44,Equities!$A$4:$X$3222,23,FALSE)</f>
        <v>0</v>
      </c>
      <c r="O50" s="57"/>
      <c r="P50" s="57"/>
      <c r="Q50" s="109"/>
      <c r="R50" s="109"/>
      <c r="S50" s="113"/>
      <c r="AF50" s="57"/>
      <c r="AG50" s="57"/>
    </row>
    <row r="51" spans="2:33" ht="25" customHeight="1">
      <c r="B51" s="12" t="s">
        <v>45</v>
      </c>
      <c r="C51" s="252"/>
      <c r="D51" s="252"/>
      <c r="E51" s="7"/>
      <c r="O51" s="57"/>
      <c r="P51" s="57"/>
      <c r="Q51" s="109"/>
      <c r="R51" s="109"/>
      <c r="S51" s="113"/>
      <c r="AF51" s="57"/>
      <c r="AG51" s="57"/>
    </row>
    <row r="52" spans="2:33" ht="25" customHeight="1">
      <c r="B52" s="13" t="s">
        <v>46</v>
      </c>
      <c r="C52" s="253"/>
      <c r="D52" s="253"/>
      <c r="E52" s="14"/>
      <c r="O52" s="57"/>
      <c r="P52" s="57"/>
      <c r="Q52" s="109"/>
      <c r="R52" s="109"/>
      <c r="S52" s="113"/>
      <c r="AF52" s="57"/>
      <c r="AG52" s="57"/>
    </row>
    <row r="53" spans="2:33" ht="25" customHeight="1">
      <c r="B53" s="54" t="s">
        <v>8765</v>
      </c>
      <c r="C53" s="254"/>
      <c r="D53" s="254"/>
      <c r="E53" s="5" t="e">
        <f ca="1">VLOOKUP($E$44,Equities!$A$4:$V$3250,17,FALSE)</f>
        <v>#NAME?</v>
      </c>
      <c r="O53" s="57"/>
      <c r="P53" s="57"/>
      <c r="Q53" s="109"/>
      <c r="R53" s="109"/>
      <c r="S53" s="113"/>
      <c r="AF53" s="57"/>
      <c r="AG53" s="57"/>
    </row>
    <row r="54" spans="2:33" ht="25" customHeight="1">
      <c r="B54" s="55" t="s">
        <v>8766</v>
      </c>
      <c r="C54" s="255"/>
      <c r="D54" s="255"/>
      <c r="E54" s="5">
        <f ca="1">VLOOKUP($E$44,Equities!$A$4:$V$3250,18,FALSE)</f>
        <v>6.8465279958951436E-2</v>
      </c>
      <c r="O54" s="57"/>
      <c r="P54" s="57"/>
      <c r="Q54" s="109"/>
      <c r="R54" s="109"/>
      <c r="S54" s="113"/>
      <c r="AF54" s="57"/>
      <c r="AG54" s="57"/>
    </row>
    <row r="55" spans="2:33" ht="25" customHeight="1">
      <c r="B55" s="55" t="s">
        <v>8767</v>
      </c>
      <c r="C55" s="255"/>
      <c r="D55" s="255"/>
      <c r="E55" s="5">
        <f ca="1">VLOOKUP($E$44,Equities!$A$4:$V$3250,19,FALSE)</f>
        <v>4.5819154948075473E-2</v>
      </c>
      <c r="O55" s="57"/>
      <c r="P55" s="57"/>
      <c r="Q55" s="109"/>
      <c r="R55" s="109"/>
      <c r="S55" s="113"/>
      <c r="AF55" s="57"/>
      <c r="AG55" s="57"/>
    </row>
    <row r="56" spans="2:33" ht="25" customHeight="1">
      <c r="B56" s="13" t="s">
        <v>47</v>
      </c>
      <c r="C56" s="253"/>
      <c r="D56" s="253"/>
      <c r="E56" s="5" t="e">
        <f ca="1">E53-E54-E55</f>
        <v>#NAME?</v>
      </c>
      <c r="O56" s="57"/>
      <c r="P56" s="57"/>
      <c r="Q56" s="109"/>
      <c r="R56" s="109"/>
      <c r="S56" s="113"/>
      <c r="AF56" s="57"/>
      <c r="AG56" s="57"/>
    </row>
    <row r="57" spans="2:33" ht="25" customHeight="1">
      <c r="B57" s="15" t="s">
        <v>48</v>
      </c>
      <c r="C57" s="256"/>
      <c r="D57" s="256"/>
      <c r="E57" s="16" t="e">
        <f ca="1">E48*(1+E56)</f>
        <v>#NAME?</v>
      </c>
      <c r="O57" s="57"/>
      <c r="P57" s="57"/>
      <c r="Q57" s="109"/>
      <c r="R57" s="109"/>
      <c r="S57" s="113"/>
      <c r="AF57" s="57"/>
      <c r="AG57" s="57"/>
    </row>
    <row r="58" spans="2:33" ht="25" customHeight="1" thickBot="1">
      <c r="B58" s="17" t="s">
        <v>8768</v>
      </c>
      <c r="C58" s="257"/>
      <c r="D58" s="257"/>
      <c r="E58" s="18" t="e">
        <f ca="1">_xlfn.IFS(E57&gt;=8.6, "AAA",AND(E57&gt;=7.1,E57&lt;8.6), "AA", AND(E57&gt;=5.7, E57&lt;7.1), "A", AND(E57&gt;=4.3, E57&lt;5.7), "BBB", AND(E57&gt;=2.9, E57&lt;4.3), "BB", AND(E57&gt;=1.4, E57&lt;2.9), "B", E57&lt;1.4, "CCC")</f>
        <v>#NAME?</v>
      </c>
      <c r="O58" s="57"/>
      <c r="P58" s="57"/>
      <c r="Q58" s="109"/>
      <c r="R58" s="109"/>
      <c r="S58" s="113"/>
      <c r="AF58" s="57"/>
      <c r="AG58" s="57"/>
    </row>
  </sheetData>
  <mergeCells count="3">
    <mergeCell ref="B3:E3"/>
    <mergeCell ref="G3:I3"/>
    <mergeCell ref="K3:L3"/>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
        <x14:dataValidation type="list" allowBlank="1" showErrorMessage="1" prompt="_x000a_" xr:uid="{F20B2C42-D7FE-4C68-A68E-DC34824631A6}">
          <x14:formula1>
            <xm:f>List!$C$3:$C$18</xm:f>
          </x14:formula1>
          <xm:sqref>E44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74332-44E2-4714-B6BD-82E5CB0F07F9}">
  <dimension ref="A1"/>
  <sheetViews>
    <sheetView workbookViewId="0">
      <selection activeCell="G7" sqref="G7"/>
    </sheetView>
  </sheetViews>
  <sheetFormatPr baseColWidth="10" defaultColWidth="8.83203125"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ECE6-2CD7-8A4C-95B6-136888E52C44}">
  <dimension ref="A1:AQ73"/>
  <sheetViews>
    <sheetView zoomScale="60" zoomScaleNormal="60" workbookViewId="0">
      <selection activeCell="V12" sqref="V12"/>
    </sheetView>
  </sheetViews>
  <sheetFormatPr baseColWidth="10" defaultColWidth="11.5" defaultRowHeight="20" customHeight="1"/>
  <cols>
    <col min="1" max="1" width="12.5" style="298" customWidth="1"/>
    <col min="2" max="2" width="16.5" style="324" customWidth="1"/>
    <col min="3" max="15" width="20.83203125" style="1" customWidth="1"/>
    <col min="16" max="16" width="20.6640625" style="328" customWidth="1"/>
    <col min="17" max="17" width="20.6640625" style="318" customWidth="1"/>
    <col min="18" max="19" width="20.6640625" style="1" customWidth="1"/>
    <col min="20" max="20" width="20.6640625" style="328" customWidth="1"/>
    <col min="21" max="21" width="20.6640625" style="318" customWidth="1"/>
    <col min="22" max="25" width="20.83203125" style="2" customWidth="1"/>
    <col min="26" max="26" width="20.83203125" style="331" customWidth="1"/>
    <col min="27" max="27" width="20.83203125" style="319" customWidth="1"/>
    <col min="28" max="43" width="20.83203125" style="51" customWidth="1"/>
    <col min="44" max="54" width="20.83203125" style="49" customWidth="1"/>
    <col min="55" max="60" width="15.83203125" style="49" customWidth="1"/>
    <col min="61" max="16384" width="11.5" style="49"/>
  </cols>
  <sheetData>
    <row r="1" spans="1:29" s="291" customFormat="1" ht="20" customHeight="1">
      <c r="A1" s="295"/>
      <c r="B1" s="321"/>
      <c r="C1" s="502" t="s">
        <v>13</v>
      </c>
      <c r="D1" s="502"/>
      <c r="E1" s="502"/>
      <c r="F1" s="502"/>
      <c r="G1" s="502"/>
      <c r="H1" s="502"/>
      <c r="I1" s="502"/>
      <c r="J1" s="502"/>
      <c r="K1" s="502"/>
      <c r="L1" s="502"/>
      <c r="M1" s="502"/>
      <c r="N1" s="502"/>
      <c r="O1" s="502"/>
      <c r="P1" s="502"/>
      <c r="Q1" s="502"/>
      <c r="R1" s="503" t="s">
        <v>36</v>
      </c>
      <c r="S1" s="503"/>
      <c r="T1" s="503"/>
      <c r="U1" s="503"/>
      <c r="V1" s="504" t="s">
        <v>18639</v>
      </c>
      <c r="W1" s="504"/>
      <c r="X1" s="504"/>
      <c r="Y1" s="504"/>
      <c r="Z1" s="504"/>
      <c r="AA1" s="504"/>
    </row>
    <row r="2" spans="1:29" s="32" customFormat="1" ht="20" customHeight="1" thickBot="1">
      <c r="A2" s="296" t="s">
        <v>37</v>
      </c>
      <c r="B2" s="322" t="s">
        <v>18647</v>
      </c>
      <c r="C2" s="299" t="s">
        <v>14</v>
      </c>
      <c r="D2" s="299" t="s">
        <v>16</v>
      </c>
      <c r="E2" s="299" t="s">
        <v>18</v>
      </c>
      <c r="F2" s="299" t="s">
        <v>20</v>
      </c>
      <c r="G2" s="299" t="s">
        <v>21</v>
      </c>
      <c r="H2" s="299" t="s">
        <v>22</v>
      </c>
      <c r="I2" s="299" t="s">
        <v>23</v>
      </c>
      <c r="J2" s="299" t="s">
        <v>18645</v>
      </c>
      <c r="K2" s="299" t="s">
        <v>24</v>
      </c>
      <c r="L2" s="299" t="s">
        <v>25</v>
      </c>
      <c r="M2" s="299" t="s">
        <v>26</v>
      </c>
      <c r="N2" s="299" t="s">
        <v>27</v>
      </c>
      <c r="O2" s="299" t="s">
        <v>29</v>
      </c>
      <c r="P2" s="325" t="s">
        <v>30</v>
      </c>
      <c r="Q2" s="300" t="s">
        <v>13</v>
      </c>
      <c r="R2" s="293" t="s">
        <v>32</v>
      </c>
      <c r="S2" s="293" t="s">
        <v>33</v>
      </c>
      <c r="T2" s="329" t="s">
        <v>35</v>
      </c>
      <c r="U2" s="294" t="s">
        <v>18648</v>
      </c>
      <c r="V2" s="314" t="s">
        <v>12026</v>
      </c>
      <c r="W2" s="314" t="s">
        <v>18739</v>
      </c>
      <c r="X2" s="314" t="s">
        <v>12032</v>
      </c>
      <c r="Y2" s="314" t="s">
        <v>12035</v>
      </c>
      <c r="Z2" s="330" t="s">
        <v>12038</v>
      </c>
      <c r="AA2" s="315" t="s">
        <v>20749</v>
      </c>
    </row>
    <row r="3" spans="1:29" ht="20" customHeight="1" thickTop="1">
      <c r="A3" s="297">
        <v>44044</v>
      </c>
      <c r="B3" s="323"/>
      <c r="C3" s="290"/>
      <c r="D3" s="290"/>
      <c r="E3" s="290"/>
      <c r="F3" s="290"/>
      <c r="G3" s="290"/>
      <c r="H3" s="290"/>
      <c r="I3" s="290"/>
      <c r="J3" s="290"/>
      <c r="K3" s="290"/>
      <c r="L3" s="290"/>
      <c r="M3" s="290"/>
      <c r="N3" s="290"/>
      <c r="O3" s="290"/>
      <c r="P3" s="326"/>
      <c r="Q3" s="292"/>
      <c r="R3" s="290"/>
      <c r="S3" s="290"/>
      <c r="T3" s="326"/>
      <c r="U3" s="292"/>
      <c r="V3" s="290"/>
      <c r="W3" s="290"/>
      <c r="X3" s="290"/>
      <c r="Y3" s="290"/>
      <c r="Z3" s="326"/>
      <c r="AA3" s="292"/>
      <c r="AB3" s="50"/>
      <c r="AC3" s="50"/>
    </row>
    <row r="4" spans="1:29" ht="20" customHeight="1">
      <c r="A4" s="297">
        <v>44075</v>
      </c>
      <c r="B4" s="323"/>
      <c r="C4" s="290"/>
      <c r="D4" s="290"/>
      <c r="E4" s="290"/>
      <c r="F4" s="290"/>
      <c r="G4" s="290"/>
      <c r="H4" s="290"/>
      <c r="I4" s="290"/>
      <c r="J4" s="290"/>
      <c r="K4" s="290"/>
      <c r="L4" s="290"/>
      <c r="M4" s="290"/>
      <c r="N4" s="290"/>
      <c r="O4" s="290"/>
      <c r="P4" s="326"/>
      <c r="Q4" s="292"/>
      <c r="R4" s="290"/>
      <c r="S4" s="290"/>
      <c r="T4" s="326"/>
      <c r="U4" s="292"/>
      <c r="V4" s="290"/>
      <c r="W4" s="290"/>
      <c r="X4" s="290"/>
      <c r="Y4" s="290"/>
      <c r="Z4" s="326"/>
      <c r="AA4" s="292"/>
      <c r="AB4" s="50"/>
      <c r="AC4" s="50"/>
    </row>
    <row r="5" spans="1:29" ht="20" customHeight="1">
      <c r="A5" s="297">
        <v>44105</v>
      </c>
      <c r="B5" s="323"/>
      <c r="C5" s="290"/>
      <c r="D5" s="290"/>
      <c r="E5" s="290"/>
      <c r="F5" s="290"/>
      <c r="G5" s="290"/>
      <c r="H5" s="290"/>
      <c r="I5" s="290"/>
      <c r="J5" s="290"/>
      <c r="K5" s="290"/>
      <c r="L5" s="290"/>
      <c r="M5" s="290"/>
      <c r="N5" s="290"/>
      <c r="O5" s="290"/>
      <c r="P5" s="326"/>
      <c r="Q5" s="292"/>
      <c r="R5" s="290"/>
      <c r="S5" s="290"/>
      <c r="T5" s="326"/>
      <c r="U5" s="292"/>
      <c r="V5" s="290"/>
      <c r="W5" s="290"/>
      <c r="X5" s="290"/>
      <c r="Y5" s="290"/>
      <c r="Z5" s="326"/>
      <c r="AA5" s="292"/>
      <c r="AB5" s="50"/>
      <c r="AC5" s="50"/>
    </row>
    <row r="6" spans="1:29" ht="20" customHeight="1">
      <c r="A6" s="297">
        <v>44136</v>
      </c>
      <c r="B6" s="323"/>
      <c r="C6" s="290"/>
      <c r="D6" s="290"/>
      <c r="E6" s="290"/>
      <c r="F6" s="290"/>
      <c r="G6" s="290"/>
      <c r="H6" s="290"/>
      <c r="I6" s="290"/>
      <c r="J6" s="290"/>
      <c r="K6" s="290"/>
      <c r="L6" s="290"/>
      <c r="M6" s="290"/>
      <c r="N6" s="290"/>
      <c r="O6" s="290"/>
      <c r="P6" s="326"/>
      <c r="Q6" s="292"/>
      <c r="R6" s="290"/>
      <c r="S6" s="290"/>
      <c r="T6" s="326"/>
      <c r="U6" s="292"/>
      <c r="V6" s="290"/>
      <c r="W6" s="290"/>
      <c r="X6" s="290"/>
      <c r="Y6" s="290"/>
      <c r="Z6" s="326"/>
      <c r="AA6" s="292"/>
      <c r="AB6" s="50"/>
      <c r="AC6" s="50"/>
    </row>
    <row r="7" spans="1:29" ht="20" customHeight="1">
      <c r="A7" s="297">
        <v>44166</v>
      </c>
      <c r="B7" s="323"/>
      <c r="C7" s="290"/>
      <c r="D7" s="290"/>
      <c r="E7" s="290"/>
      <c r="F7" s="290"/>
      <c r="G7" s="290"/>
      <c r="H7" s="290"/>
      <c r="I7" s="290"/>
      <c r="J7" s="290"/>
      <c r="K7" s="290"/>
      <c r="L7" s="290"/>
      <c r="M7" s="290"/>
      <c r="N7" s="290"/>
      <c r="O7" s="290"/>
      <c r="P7" s="326"/>
      <c r="Q7" s="292"/>
      <c r="R7" s="290"/>
      <c r="S7" s="290"/>
      <c r="T7" s="326"/>
      <c r="U7" s="292"/>
      <c r="V7" s="290"/>
      <c r="W7" s="290"/>
      <c r="X7" s="290"/>
      <c r="Y7" s="290"/>
      <c r="Z7" s="326"/>
      <c r="AA7" s="292"/>
      <c r="AB7" s="50"/>
      <c r="AC7" s="50"/>
    </row>
    <row r="8" spans="1:29" ht="20" customHeight="1">
      <c r="A8" s="297">
        <v>44197</v>
      </c>
      <c r="B8" s="323"/>
      <c r="C8" s="290"/>
      <c r="D8" s="290"/>
      <c r="E8" s="290"/>
      <c r="F8" s="290"/>
      <c r="G8" s="290"/>
      <c r="H8" s="290"/>
      <c r="I8" s="290"/>
      <c r="J8" s="290"/>
      <c r="K8" s="290"/>
      <c r="L8" s="290"/>
      <c r="M8" s="290"/>
      <c r="N8" s="290"/>
      <c r="O8" s="290"/>
      <c r="P8" s="326"/>
      <c r="Q8" s="292"/>
      <c r="R8" s="290"/>
      <c r="S8" s="290"/>
      <c r="T8" s="326"/>
      <c r="U8" s="292"/>
      <c r="V8" s="290"/>
      <c r="W8" s="290"/>
      <c r="X8" s="290"/>
      <c r="Y8" s="290"/>
      <c r="Z8" s="326"/>
      <c r="AA8" s="292"/>
      <c r="AB8" s="50"/>
      <c r="AC8" s="50"/>
    </row>
    <row r="9" spans="1:29" ht="20" customHeight="1">
      <c r="A9" s="297">
        <v>44228</v>
      </c>
      <c r="B9" s="323"/>
      <c r="C9" s="290">
        <v>2.4899999999999999E-2</v>
      </c>
      <c r="D9" s="290">
        <v>2.4400000000000002E-2</v>
      </c>
      <c r="E9" s="290">
        <v>4.6100000000000002E-2</v>
      </c>
      <c r="F9" s="290">
        <v>7.1599999999999997E-2</v>
      </c>
      <c r="G9" s="290">
        <v>4.9299999999999997E-2</v>
      </c>
      <c r="H9" s="290">
        <v>4.07E-2</v>
      </c>
      <c r="I9" s="290">
        <v>5.6300000000000003E-2</v>
      </c>
      <c r="J9" s="290"/>
      <c r="K9" s="290">
        <v>6.2100000000000002E-2</v>
      </c>
      <c r="L9" s="290">
        <v>2.7199999999999998E-2</v>
      </c>
      <c r="M9" s="290">
        <v>3.3500000000000002E-2</v>
      </c>
      <c r="N9" s="290">
        <v>5.0000000000000001E-3</v>
      </c>
      <c r="O9" s="290">
        <v>4.7000000000000002E-3</v>
      </c>
      <c r="P9" s="326">
        <v>4.7999999999999996E-3</v>
      </c>
      <c r="Q9" s="292">
        <f>SUM(C9:P9)</f>
        <v>0.45060000000000006</v>
      </c>
      <c r="R9" s="290">
        <v>5.7200000000000001E-2</v>
      </c>
      <c r="S9" s="290">
        <v>5.7500000000000002E-2</v>
      </c>
      <c r="T9" s="326">
        <v>6.4399999999999999E-2</v>
      </c>
      <c r="U9" s="292">
        <f>SUM(R9:T9)</f>
        <v>0.17909999999999998</v>
      </c>
      <c r="V9" s="290"/>
      <c r="W9" s="290"/>
      <c r="X9" s="290"/>
      <c r="Y9" s="290"/>
      <c r="Z9" s="326"/>
      <c r="AA9" s="292">
        <f>SUM(V9:Z9)</f>
        <v>0</v>
      </c>
      <c r="AB9" s="50"/>
      <c r="AC9" s="50"/>
    </row>
    <row r="10" spans="1:29" ht="20" customHeight="1">
      <c r="A10" s="297">
        <v>44286</v>
      </c>
      <c r="B10" s="323">
        <v>11540620</v>
      </c>
      <c r="C10" s="290">
        <v>2.6599999999999999E-2</v>
      </c>
      <c r="D10" s="290">
        <v>2.52E-2</v>
      </c>
      <c r="E10" s="290">
        <v>4.4499999999999998E-2</v>
      </c>
      <c r="F10" s="290">
        <v>7.0800000000000002E-2</v>
      </c>
      <c r="G10" s="290">
        <v>5.1499999999999997E-2</v>
      </c>
      <c r="H10" s="290">
        <v>3.95E-2</v>
      </c>
      <c r="I10" s="290">
        <v>5.7299999999999997E-2</v>
      </c>
      <c r="J10" s="290">
        <v>1.8100000000000002E-2</v>
      </c>
      <c r="K10" s="290">
        <v>6.4699999999999994E-2</v>
      </c>
      <c r="L10" s="290">
        <v>2.52E-2</v>
      </c>
      <c r="M10" s="290">
        <v>3.5200000000000002E-2</v>
      </c>
      <c r="N10" s="290">
        <v>4.7999999999999996E-3</v>
      </c>
      <c r="O10" s="290">
        <v>4.1000000000000003E-3</v>
      </c>
      <c r="P10" s="326">
        <v>4.7000000000000002E-3</v>
      </c>
      <c r="Q10" s="292">
        <f>SUM(C10:P10)</f>
        <v>0.47220000000000001</v>
      </c>
      <c r="R10" s="290">
        <v>5.5899999999999998E-2</v>
      </c>
      <c r="S10" s="290">
        <v>6.3200000000000006E-2</v>
      </c>
      <c r="T10" s="326">
        <v>6.4600000000000005E-2</v>
      </c>
      <c r="U10" s="292">
        <f>SUM(R10:T10)</f>
        <v>0.18370000000000003</v>
      </c>
      <c r="V10" s="290">
        <v>3.5099999999999999E-2</v>
      </c>
      <c r="W10" s="290">
        <v>1.4500000000000001E-2</v>
      </c>
      <c r="X10" s="290">
        <v>5.5599999999999997E-2</v>
      </c>
      <c r="Y10" s="290">
        <v>4.19E-2</v>
      </c>
      <c r="Z10" s="326">
        <v>4.2299999999999997E-2</v>
      </c>
      <c r="AA10" s="292">
        <f>SUM(V10:Z10)</f>
        <v>0.18939999999999999</v>
      </c>
      <c r="AB10" s="50"/>
      <c r="AC10" s="50"/>
    </row>
    <row r="11" spans="1:29" ht="20" customHeight="1">
      <c r="A11" s="297">
        <v>44287</v>
      </c>
      <c r="B11" s="323"/>
      <c r="C11" s="290"/>
      <c r="D11" s="290"/>
      <c r="E11" s="290"/>
      <c r="F11" s="290"/>
      <c r="G11" s="290"/>
      <c r="H11" s="290"/>
      <c r="I11" s="290"/>
      <c r="J11" s="290"/>
      <c r="K11" s="290"/>
      <c r="L11" s="290"/>
      <c r="M11" s="290"/>
      <c r="N11" s="290"/>
      <c r="O11" s="290"/>
      <c r="P11" s="326"/>
      <c r="Q11" s="292"/>
      <c r="R11" s="290"/>
      <c r="S11" s="290"/>
      <c r="T11" s="326"/>
      <c r="U11" s="292"/>
      <c r="V11" s="290"/>
      <c r="W11" s="290"/>
      <c r="X11" s="290"/>
      <c r="Y11" s="290"/>
      <c r="Z11" s="326"/>
      <c r="AA11" s="292"/>
      <c r="AB11" s="50"/>
      <c r="AC11" s="50"/>
    </row>
    <row r="12" spans="1:29" ht="20" customHeight="1">
      <c r="A12" s="297">
        <v>44317</v>
      </c>
      <c r="B12" s="323"/>
      <c r="C12" s="290"/>
      <c r="D12" s="290"/>
      <c r="E12" s="290"/>
      <c r="F12" s="290"/>
      <c r="G12" s="290"/>
      <c r="H12" s="290"/>
      <c r="I12" s="290"/>
      <c r="J12" s="290"/>
      <c r="K12" s="290"/>
      <c r="L12" s="290"/>
      <c r="M12" s="290"/>
      <c r="N12" s="290"/>
      <c r="O12" s="290"/>
      <c r="P12" s="326"/>
      <c r="Q12" s="292"/>
      <c r="R12" s="290"/>
      <c r="S12" s="290"/>
      <c r="T12" s="326"/>
      <c r="U12" s="292"/>
      <c r="V12" s="290"/>
      <c r="W12" s="290"/>
      <c r="X12" s="290"/>
      <c r="Y12" s="290"/>
      <c r="Z12" s="326"/>
      <c r="AA12" s="292"/>
      <c r="AB12" s="50"/>
      <c r="AC12" s="50"/>
    </row>
    <row r="13" spans="1:29" ht="20" customHeight="1">
      <c r="A13" s="297">
        <v>44348</v>
      </c>
      <c r="B13" s="323"/>
      <c r="C13" s="290"/>
      <c r="D13" s="290"/>
      <c r="E13" s="290"/>
      <c r="F13" s="290"/>
      <c r="G13" s="290"/>
      <c r="H13" s="290"/>
      <c r="I13" s="290"/>
      <c r="J13" s="290"/>
      <c r="K13" s="290"/>
      <c r="L13" s="290"/>
      <c r="M13" s="290"/>
      <c r="N13" s="290"/>
      <c r="O13" s="290"/>
      <c r="P13" s="326"/>
      <c r="Q13" s="292"/>
      <c r="R13" s="290"/>
      <c r="S13" s="290"/>
      <c r="T13" s="326"/>
      <c r="U13" s="292"/>
      <c r="V13" s="290"/>
      <c r="W13" s="290"/>
      <c r="X13" s="290"/>
      <c r="Y13" s="290"/>
      <c r="Z13" s="326"/>
      <c r="AA13" s="292"/>
      <c r="AB13" s="50"/>
      <c r="AC13" s="50"/>
    </row>
    <row r="14" spans="1:29" ht="20" customHeight="1">
      <c r="A14" s="297">
        <v>44378</v>
      </c>
      <c r="B14" s="323"/>
      <c r="C14" s="290"/>
      <c r="D14" s="290"/>
      <c r="E14" s="290"/>
      <c r="F14" s="290"/>
      <c r="G14" s="290"/>
      <c r="H14" s="290"/>
      <c r="I14" s="290"/>
      <c r="J14" s="290"/>
      <c r="K14" s="290"/>
      <c r="L14" s="290"/>
      <c r="M14" s="290"/>
      <c r="N14" s="290"/>
      <c r="O14" s="290"/>
      <c r="P14" s="326"/>
      <c r="Q14" s="292"/>
      <c r="R14" s="290"/>
      <c r="S14" s="290"/>
      <c r="T14" s="326"/>
      <c r="U14" s="292"/>
      <c r="V14" s="290"/>
      <c r="W14" s="290"/>
      <c r="X14" s="290"/>
      <c r="Y14" s="290"/>
      <c r="Z14" s="326"/>
      <c r="AA14" s="292"/>
      <c r="AB14" s="50"/>
      <c r="AC14" s="50"/>
    </row>
    <row r="15" spans="1:29" ht="20" customHeight="1">
      <c r="A15" s="297">
        <v>44409</v>
      </c>
      <c r="B15" s="323"/>
      <c r="C15" s="290"/>
      <c r="D15" s="290"/>
      <c r="E15" s="290"/>
      <c r="F15" s="290"/>
      <c r="G15" s="290"/>
      <c r="H15" s="290"/>
      <c r="I15" s="290"/>
      <c r="J15" s="290"/>
      <c r="K15" s="290"/>
      <c r="L15" s="290"/>
      <c r="M15" s="290"/>
      <c r="N15" s="290"/>
      <c r="O15" s="290"/>
      <c r="P15" s="326"/>
      <c r="Q15" s="292"/>
      <c r="R15" s="290"/>
      <c r="S15" s="290"/>
      <c r="T15" s="326"/>
      <c r="U15" s="292"/>
      <c r="V15" s="290"/>
      <c r="W15" s="290"/>
      <c r="X15" s="290"/>
      <c r="Y15" s="290"/>
      <c r="Z15" s="326"/>
      <c r="AA15" s="292"/>
      <c r="AB15" s="50"/>
      <c r="AC15" s="50"/>
    </row>
    <row r="16" spans="1:29" ht="20" customHeight="1">
      <c r="A16" s="297">
        <v>44440</v>
      </c>
      <c r="B16" s="323"/>
      <c r="C16" s="290"/>
      <c r="D16" s="290"/>
      <c r="E16" s="290"/>
      <c r="F16" s="290"/>
      <c r="G16" s="290"/>
      <c r="H16" s="290"/>
      <c r="I16" s="290"/>
      <c r="J16" s="290"/>
      <c r="K16" s="290"/>
      <c r="L16" s="290"/>
      <c r="M16" s="290"/>
      <c r="N16" s="290"/>
      <c r="O16" s="290"/>
      <c r="P16" s="326"/>
      <c r="Q16" s="292"/>
      <c r="R16" s="290"/>
      <c r="S16" s="290"/>
      <c r="T16" s="326"/>
      <c r="U16" s="292"/>
      <c r="V16" s="290"/>
      <c r="W16" s="290"/>
      <c r="X16" s="290"/>
      <c r="Y16" s="290"/>
      <c r="Z16" s="326"/>
      <c r="AA16" s="292"/>
      <c r="AB16" s="50"/>
      <c r="AC16" s="50"/>
    </row>
    <row r="17" spans="1:29" ht="20" customHeight="1">
      <c r="A17" s="297">
        <v>44470</v>
      </c>
      <c r="B17" s="323"/>
      <c r="C17" s="290"/>
      <c r="D17" s="290"/>
      <c r="E17" s="290"/>
      <c r="F17" s="290"/>
      <c r="G17" s="290"/>
      <c r="H17" s="290"/>
      <c r="I17" s="290"/>
      <c r="J17" s="290"/>
      <c r="K17" s="290"/>
      <c r="L17" s="290"/>
      <c r="M17" s="290"/>
      <c r="N17" s="290"/>
      <c r="O17" s="290"/>
      <c r="P17" s="326"/>
      <c r="Q17" s="292"/>
      <c r="R17" s="290"/>
      <c r="S17" s="290"/>
      <c r="T17" s="326"/>
      <c r="U17" s="292"/>
      <c r="V17" s="290"/>
      <c r="W17" s="290"/>
      <c r="X17" s="290"/>
      <c r="Y17" s="290"/>
      <c r="Z17" s="326"/>
      <c r="AA17" s="292"/>
      <c r="AB17" s="50"/>
      <c r="AC17" s="50"/>
    </row>
    <row r="18" spans="1:29" ht="20" customHeight="1">
      <c r="A18" s="297">
        <v>44501</v>
      </c>
      <c r="B18" s="323"/>
      <c r="C18" s="290"/>
      <c r="D18" s="290"/>
      <c r="E18" s="290"/>
      <c r="F18" s="290"/>
      <c r="G18" s="290"/>
      <c r="H18" s="290"/>
      <c r="I18" s="290"/>
      <c r="J18" s="290"/>
      <c r="K18" s="290"/>
      <c r="L18" s="290"/>
      <c r="M18" s="290"/>
      <c r="N18" s="290"/>
      <c r="O18" s="290"/>
      <c r="P18" s="326"/>
      <c r="Q18" s="292"/>
      <c r="R18" s="290"/>
      <c r="S18" s="290"/>
      <c r="T18" s="326"/>
      <c r="U18" s="292"/>
      <c r="V18" s="290"/>
      <c r="W18" s="290"/>
      <c r="X18" s="290"/>
      <c r="Y18" s="290"/>
      <c r="Z18" s="326"/>
      <c r="AA18" s="292"/>
      <c r="AB18" s="50"/>
      <c r="AC18" s="50"/>
    </row>
    <row r="19" spans="1:29" ht="20" customHeight="1">
      <c r="A19" s="297">
        <v>44531</v>
      </c>
      <c r="B19" s="323"/>
      <c r="C19" s="290"/>
      <c r="D19" s="290"/>
      <c r="E19" s="290"/>
      <c r="F19" s="290"/>
      <c r="G19" s="290"/>
      <c r="H19" s="290"/>
      <c r="I19" s="290"/>
      <c r="J19" s="290"/>
      <c r="K19" s="290"/>
      <c r="L19" s="290"/>
      <c r="M19" s="290"/>
      <c r="N19" s="290"/>
      <c r="O19" s="290"/>
      <c r="P19" s="326"/>
      <c r="Q19" s="292"/>
      <c r="R19" s="290"/>
      <c r="S19" s="290"/>
      <c r="T19" s="326"/>
      <c r="U19" s="292"/>
      <c r="V19" s="290"/>
      <c r="W19" s="290"/>
      <c r="X19" s="290"/>
      <c r="Y19" s="290"/>
      <c r="Z19" s="326"/>
      <c r="AA19" s="292"/>
      <c r="AB19" s="50"/>
      <c r="AC19" s="50"/>
    </row>
    <row r="20" spans="1:29" ht="20" customHeight="1">
      <c r="A20" s="297">
        <v>44562</v>
      </c>
      <c r="B20" s="323"/>
      <c r="C20" s="290"/>
      <c r="D20" s="290"/>
      <c r="E20" s="290"/>
      <c r="F20" s="290"/>
      <c r="G20" s="290"/>
      <c r="H20" s="290"/>
      <c r="I20" s="290"/>
      <c r="J20" s="290"/>
      <c r="K20" s="290"/>
      <c r="L20" s="290"/>
      <c r="M20" s="290"/>
      <c r="N20" s="290"/>
      <c r="O20" s="290"/>
      <c r="P20" s="326"/>
      <c r="Q20" s="292"/>
      <c r="R20" s="290"/>
      <c r="S20" s="290"/>
      <c r="T20" s="326"/>
      <c r="U20" s="292"/>
      <c r="V20" s="290"/>
      <c r="W20" s="290"/>
      <c r="X20" s="290"/>
      <c r="Y20" s="290"/>
      <c r="Z20" s="326"/>
      <c r="AA20" s="292"/>
      <c r="AB20" s="50"/>
      <c r="AC20" s="50"/>
    </row>
    <row r="21" spans="1:29" ht="20" customHeight="1">
      <c r="A21" s="297">
        <v>44593</v>
      </c>
      <c r="B21" s="323"/>
      <c r="C21" s="290"/>
      <c r="D21" s="290"/>
      <c r="E21" s="290"/>
      <c r="F21" s="290"/>
      <c r="G21" s="290"/>
      <c r="H21" s="290"/>
      <c r="I21" s="290"/>
      <c r="J21" s="290"/>
      <c r="K21" s="290"/>
      <c r="L21" s="290"/>
      <c r="M21" s="290"/>
      <c r="N21" s="290"/>
      <c r="O21" s="290"/>
      <c r="P21" s="326"/>
      <c r="Q21" s="292"/>
      <c r="R21" s="290"/>
      <c r="S21" s="290"/>
      <c r="T21" s="326"/>
      <c r="U21" s="292"/>
      <c r="V21" s="290"/>
      <c r="W21" s="290"/>
      <c r="X21" s="290"/>
      <c r="Y21" s="290"/>
      <c r="Z21" s="326"/>
      <c r="AA21" s="292"/>
      <c r="AB21" s="50"/>
      <c r="AC21" s="50"/>
    </row>
    <row r="22" spans="1:29" ht="20" customHeight="1">
      <c r="A22" s="297">
        <v>44621</v>
      </c>
      <c r="B22" s="323"/>
      <c r="C22" s="290"/>
      <c r="D22" s="290"/>
      <c r="E22" s="290"/>
      <c r="F22" s="290"/>
      <c r="G22" s="290"/>
      <c r="H22" s="290"/>
      <c r="I22" s="290"/>
      <c r="J22" s="290"/>
      <c r="K22" s="290"/>
      <c r="L22" s="290"/>
      <c r="M22" s="290"/>
      <c r="N22" s="290"/>
      <c r="O22" s="290"/>
      <c r="P22" s="326"/>
      <c r="Q22" s="292"/>
      <c r="R22" s="290"/>
      <c r="S22" s="290"/>
      <c r="T22" s="326"/>
      <c r="U22" s="292"/>
      <c r="V22" s="290"/>
      <c r="W22" s="290"/>
      <c r="X22" s="290"/>
      <c r="Y22" s="290"/>
      <c r="Z22" s="326"/>
      <c r="AA22" s="292"/>
      <c r="AB22" s="50"/>
      <c r="AC22" s="50"/>
    </row>
    <row r="23" spans="1:29" ht="20" customHeight="1">
      <c r="A23" s="297">
        <v>44652</v>
      </c>
      <c r="B23" s="323"/>
      <c r="C23" s="290"/>
      <c r="D23" s="290"/>
      <c r="E23" s="290"/>
      <c r="F23" s="290"/>
      <c r="G23" s="290"/>
      <c r="H23" s="290"/>
      <c r="I23" s="290"/>
      <c r="J23" s="290"/>
      <c r="K23" s="290"/>
      <c r="L23" s="290"/>
      <c r="M23" s="290"/>
      <c r="N23" s="290"/>
      <c r="O23" s="290"/>
      <c r="P23" s="326"/>
      <c r="Q23" s="292"/>
      <c r="R23" s="290"/>
      <c r="S23" s="290"/>
      <c r="T23" s="326"/>
      <c r="U23" s="292"/>
      <c r="V23" s="290"/>
      <c r="W23" s="290"/>
      <c r="X23" s="290"/>
      <c r="Y23" s="290"/>
      <c r="Z23" s="326"/>
      <c r="AA23" s="292"/>
      <c r="AB23" s="50"/>
      <c r="AC23" s="50"/>
    </row>
    <row r="24" spans="1:29" ht="20" customHeight="1">
      <c r="A24" s="297">
        <v>44682</v>
      </c>
      <c r="B24" s="323"/>
      <c r="C24" s="290"/>
      <c r="D24" s="290"/>
      <c r="E24" s="290"/>
      <c r="F24" s="290"/>
      <c r="G24" s="290"/>
      <c r="H24" s="290"/>
      <c r="I24" s="290"/>
      <c r="J24" s="290"/>
      <c r="K24" s="290"/>
      <c r="L24" s="290"/>
      <c r="M24" s="290"/>
      <c r="N24" s="290"/>
      <c r="O24" s="290"/>
      <c r="P24" s="326"/>
      <c r="Q24" s="292"/>
      <c r="R24" s="290"/>
      <c r="S24" s="290"/>
      <c r="T24" s="326"/>
      <c r="U24" s="292"/>
      <c r="V24" s="290"/>
      <c r="W24" s="290"/>
      <c r="X24" s="290"/>
      <c r="Y24" s="290"/>
      <c r="Z24" s="326"/>
      <c r="AA24" s="292"/>
      <c r="AB24" s="50"/>
      <c r="AC24" s="50"/>
    </row>
    <row r="25" spans="1:29" ht="20" customHeight="1">
      <c r="A25" s="297">
        <v>44713</v>
      </c>
      <c r="B25" s="323"/>
      <c r="C25" s="290"/>
      <c r="D25" s="290"/>
      <c r="E25" s="290"/>
      <c r="F25" s="290"/>
      <c r="G25" s="290"/>
      <c r="H25" s="290"/>
      <c r="I25" s="290"/>
      <c r="J25" s="290"/>
      <c r="K25" s="290"/>
      <c r="L25" s="290"/>
      <c r="M25" s="290"/>
      <c r="N25" s="290"/>
      <c r="O25" s="290"/>
      <c r="P25" s="326"/>
      <c r="Q25" s="292"/>
      <c r="R25" s="290"/>
      <c r="S25" s="290"/>
      <c r="T25" s="326"/>
      <c r="U25" s="292"/>
      <c r="V25" s="290"/>
      <c r="W25" s="290"/>
      <c r="X25" s="290"/>
      <c r="Y25" s="290"/>
      <c r="Z25" s="326"/>
      <c r="AA25" s="292"/>
      <c r="AB25" s="50"/>
      <c r="AC25" s="50"/>
    </row>
    <row r="26" spans="1:29" ht="20" customHeight="1">
      <c r="A26" s="297">
        <v>44743</v>
      </c>
      <c r="B26" s="323"/>
      <c r="C26" s="290"/>
      <c r="D26" s="290"/>
      <c r="E26" s="290"/>
      <c r="F26" s="290"/>
      <c r="G26" s="290"/>
      <c r="H26" s="290"/>
      <c r="I26" s="290"/>
      <c r="J26" s="290"/>
      <c r="K26" s="290"/>
      <c r="L26" s="290"/>
      <c r="M26" s="290"/>
      <c r="N26" s="290"/>
      <c r="O26" s="290"/>
      <c r="P26" s="326"/>
      <c r="Q26" s="292"/>
      <c r="R26" s="290"/>
      <c r="S26" s="290"/>
      <c r="T26" s="326"/>
      <c r="U26" s="292"/>
      <c r="V26" s="290"/>
      <c r="W26" s="290"/>
      <c r="X26" s="290"/>
      <c r="Y26" s="290"/>
      <c r="Z26" s="326"/>
      <c r="AA26" s="292"/>
      <c r="AB26" s="50"/>
      <c r="AC26" s="50"/>
    </row>
    <row r="27" spans="1:29" ht="20" customHeight="1">
      <c r="A27" s="297">
        <v>44774</v>
      </c>
      <c r="B27" s="323"/>
      <c r="C27" s="290"/>
      <c r="D27" s="290"/>
      <c r="E27" s="290"/>
      <c r="F27" s="290"/>
      <c r="G27" s="290"/>
      <c r="H27" s="290"/>
      <c r="I27" s="290"/>
      <c r="J27" s="290"/>
      <c r="K27" s="290"/>
      <c r="L27" s="290"/>
      <c r="M27" s="290"/>
      <c r="N27" s="290"/>
      <c r="O27" s="290"/>
      <c r="P27" s="326"/>
      <c r="Q27" s="292"/>
      <c r="R27" s="290"/>
      <c r="S27" s="290"/>
      <c r="T27" s="326"/>
      <c r="U27" s="292"/>
      <c r="V27" s="290"/>
      <c r="W27" s="290"/>
      <c r="X27" s="290"/>
      <c r="Y27" s="290"/>
      <c r="Z27" s="326"/>
      <c r="AA27" s="292"/>
      <c r="AB27" s="50"/>
      <c r="AC27" s="50"/>
    </row>
    <row r="28" spans="1:29" ht="20" customHeight="1">
      <c r="A28" s="297">
        <v>44805</v>
      </c>
      <c r="B28" s="323"/>
      <c r="C28" s="290"/>
      <c r="D28" s="290"/>
      <c r="E28" s="290"/>
      <c r="F28" s="290"/>
      <c r="G28" s="290"/>
      <c r="H28" s="290"/>
      <c r="I28" s="290"/>
      <c r="J28" s="290"/>
      <c r="K28" s="290"/>
      <c r="L28" s="290"/>
      <c r="M28" s="290"/>
      <c r="N28" s="290"/>
      <c r="O28" s="290"/>
      <c r="P28" s="326"/>
      <c r="Q28" s="292"/>
      <c r="R28" s="290"/>
      <c r="S28" s="290"/>
      <c r="T28" s="326"/>
      <c r="U28" s="292"/>
      <c r="V28" s="290"/>
      <c r="W28" s="290"/>
      <c r="X28" s="290"/>
      <c r="Y28" s="290"/>
      <c r="Z28" s="326"/>
      <c r="AA28" s="292"/>
      <c r="AB28" s="50"/>
      <c r="AC28" s="50"/>
    </row>
    <row r="29" spans="1:29" ht="20" customHeight="1">
      <c r="A29" s="297">
        <v>44835</v>
      </c>
      <c r="B29" s="323"/>
      <c r="C29" s="290"/>
      <c r="D29" s="290"/>
      <c r="E29" s="290"/>
      <c r="F29" s="290"/>
      <c r="G29" s="290"/>
      <c r="H29" s="290"/>
      <c r="I29" s="290"/>
      <c r="J29" s="290"/>
      <c r="K29" s="290"/>
      <c r="L29" s="290"/>
      <c r="M29" s="290"/>
      <c r="N29" s="290"/>
      <c r="O29" s="290"/>
      <c r="P29" s="326"/>
      <c r="Q29" s="292"/>
      <c r="R29" s="290"/>
      <c r="S29" s="290"/>
      <c r="T29" s="326"/>
      <c r="U29" s="292"/>
      <c r="V29" s="290"/>
      <c r="W29" s="290"/>
      <c r="X29" s="290"/>
      <c r="Y29" s="290"/>
      <c r="Z29" s="326"/>
      <c r="AA29" s="292"/>
      <c r="AB29" s="50"/>
      <c r="AC29" s="50"/>
    </row>
    <row r="30" spans="1:29" ht="20" customHeight="1">
      <c r="A30" s="297">
        <v>44866</v>
      </c>
      <c r="B30" s="323"/>
      <c r="C30" s="290"/>
      <c r="D30" s="290"/>
      <c r="E30" s="290"/>
      <c r="F30" s="290"/>
      <c r="G30" s="290"/>
      <c r="H30" s="290"/>
      <c r="I30" s="290"/>
      <c r="J30" s="290"/>
      <c r="K30" s="290"/>
      <c r="L30" s="290"/>
      <c r="M30" s="290"/>
      <c r="N30" s="290"/>
      <c r="O30" s="290"/>
      <c r="P30" s="326"/>
      <c r="Q30" s="292"/>
      <c r="R30" s="290"/>
      <c r="S30" s="290"/>
      <c r="T30" s="326"/>
      <c r="U30" s="292"/>
      <c r="V30" s="290"/>
      <c r="W30" s="290"/>
      <c r="X30" s="290"/>
      <c r="Y30" s="290"/>
      <c r="Z30" s="326"/>
      <c r="AA30" s="292"/>
      <c r="AB30" s="50"/>
      <c r="AC30" s="50"/>
    </row>
    <row r="31" spans="1:29" ht="20" customHeight="1">
      <c r="A31" s="297">
        <v>44896</v>
      </c>
      <c r="B31" s="323"/>
      <c r="C31" s="290"/>
      <c r="D31" s="290"/>
      <c r="E31" s="290"/>
      <c r="F31" s="290"/>
      <c r="G31" s="290"/>
      <c r="H31" s="290"/>
      <c r="I31" s="290"/>
      <c r="J31" s="290"/>
      <c r="K31" s="290"/>
      <c r="L31" s="290"/>
      <c r="M31" s="290"/>
      <c r="N31" s="290"/>
      <c r="O31" s="290"/>
      <c r="P31" s="326"/>
      <c r="Q31" s="292"/>
      <c r="R31" s="290"/>
      <c r="S31" s="290"/>
      <c r="T31" s="326"/>
      <c r="U31" s="292"/>
      <c r="V31" s="290"/>
      <c r="W31" s="290"/>
      <c r="X31" s="290"/>
      <c r="Y31" s="290"/>
      <c r="Z31" s="326"/>
      <c r="AA31" s="292"/>
      <c r="AB31" s="50"/>
      <c r="AC31" s="50"/>
    </row>
    <row r="32" spans="1:29" ht="20" customHeight="1">
      <c r="A32" s="297">
        <v>44927</v>
      </c>
      <c r="B32" s="323"/>
      <c r="C32" s="290"/>
      <c r="D32" s="290"/>
      <c r="E32" s="290"/>
      <c r="F32" s="290"/>
      <c r="G32" s="290"/>
      <c r="H32" s="290"/>
      <c r="I32" s="290"/>
      <c r="J32" s="290"/>
      <c r="K32" s="290"/>
      <c r="L32" s="290"/>
      <c r="M32" s="290"/>
      <c r="N32" s="290"/>
      <c r="O32" s="290"/>
      <c r="P32" s="326"/>
      <c r="Q32" s="292"/>
      <c r="R32" s="290"/>
      <c r="S32" s="290"/>
      <c r="T32" s="326"/>
      <c r="U32" s="292"/>
      <c r="V32" s="290"/>
      <c r="W32" s="290"/>
      <c r="X32" s="290"/>
      <c r="Y32" s="290"/>
      <c r="Z32" s="326"/>
      <c r="AA32" s="292"/>
      <c r="AB32" s="50"/>
      <c r="AC32" s="50"/>
    </row>
    <row r="33" spans="1:29" ht="20" customHeight="1">
      <c r="A33" s="297">
        <v>44958</v>
      </c>
      <c r="B33" s="323"/>
      <c r="C33" s="290"/>
      <c r="D33" s="290"/>
      <c r="E33" s="290"/>
      <c r="F33" s="290"/>
      <c r="G33" s="290"/>
      <c r="H33" s="290"/>
      <c r="I33" s="290"/>
      <c r="J33" s="290"/>
      <c r="K33" s="290"/>
      <c r="L33" s="290"/>
      <c r="M33" s="290"/>
      <c r="N33" s="290"/>
      <c r="O33" s="290"/>
      <c r="P33" s="326"/>
      <c r="Q33" s="292"/>
      <c r="R33" s="290"/>
      <c r="S33" s="290"/>
      <c r="T33" s="326"/>
      <c r="U33" s="292"/>
      <c r="V33" s="290"/>
      <c r="W33" s="290"/>
      <c r="X33" s="290"/>
      <c r="Y33" s="290"/>
      <c r="Z33" s="326"/>
      <c r="AA33" s="292"/>
      <c r="AB33" s="50"/>
      <c r="AC33" s="50"/>
    </row>
    <row r="34" spans="1:29" ht="20" customHeight="1">
      <c r="A34" s="297">
        <v>44986</v>
      </c>
      <c r="B34" s="323"/>
      <c r="C34" s="290"/>
      <c r="D34" s="290"/>
      <c r="E34" s="290"/>
      <c r="F34" s="290"/>
      <c r="G34" s="290"/>
      <c r="H34" s="290"/>
      <c r="I34" s="290"/>
      <c r="J34" s="290"/>
      <c r="K34" s="290"/>
      <c r="L34" s="290"/>
      <c r="M34" s="290"/>
      <c r="N34" s="290"/>
      <c r="O34" s="290"/>
      <c r="P34" s="326"/>
      <c r="Q34" s="292"/>
      <c r="R34" s="290"/>
      <c r="S34" s="290"/>
      <c r="T34" s="326"/>
      <c r="U34" s="292"/>
      <c r="V34" s="290"/>
      <c r="W34" s="290"/>
      <c r="X34" s="290"/>
      <c r="Y34" s="290"/>
      <c r="Z34" s="326"/>
      <c r="AA34" s="292"/>
      <c r="AB34" s="50"/>
      <c r="AC34" s="50"/>
    </row>
    <row r="35" spans="1:29" ht="20" customHeight="1">
      <c r="A35" s="297">
        <v>45017</v>
      </c>
      <c r="B35" s="323"/>
      <c r="C35" s="290"/>
      <c r="D35" s="290"/>
      <c r="E35" s="290"/>
      <c r="F35" s="290"/>
      <c r="G35" s="290"/>
      <c r="H35" s="290"/>
      <c r="I35" s="290"/>
      <c r="J35" s="290"/>
      <c r="K35" s="290"/>
      <c r="L35" s="290"/>
      <c r="M35" s="290"/>
      <c r="N35" s="290"/>
      <c r="O35" s="290"/>
      <c r="P35" s="326"/>
      <c r="Q35" s="292"/>
      <c r="R35" s="290"/>
      <c r="S35" s="290"/>
      <c r="T35" s="326"/>
      <c r="U35" s="292"/>
      <c r="V35" s="290"/>
      <c r="W35" s="290"/>
      <c r="X35" s="290"/>
      <c r="Y35" s="290"/>
      <c r="Z35" s="326"/>
      <c r="AA35" s="292"/>
      <c r="AB35" s="50"/>
      <c r="AC35" s="50"/>
    </row>
    <row r="36" spans="1:29" ht="20" customHeight="1">
      <c r="A36" s="297">
        <v>45047</v>
      </c>
      <c r="B36" s="323"/>
      <c r="C36" s="290"/>
      <c r="D36" s="290"/>
      <c r="E36" s="290"/>
      <c r="F36" s="290"/>
      <c r="G36" s="290"/>
      <c r="H36" s="290"/>
      <c r="I36" s="290"/>
      <c r="J36" s="290"/>
      <c r="K36" s="290"/>
      <c r="L36" s="290"/>
      <c r="M36" s="290"/>
      <c r="N36" s="290"/>
      <c r="O36" s="290"/>
      <c r="P36" s="326"/>
      <c r="Q36" s="292"/>
      <c r="R36" s="290"/>
      <c r="S36" s="290"/>
      <c r="T36" s="326"/>
      <c r="U36" s="292"/>
      <c r="V36" s="290"/>
      <c r="W36" s="290"/>
      <c r="X36" s="290"/>
      <c r="Y36" s="290"/>
      <c r="Z36" s="326"/>
      <c r="AA36" s="292"/>
      <c r="AB36" s="50"/>
      <c r="AC36" s="50"/>
    </row>
    <row r="37" spans="1:29" ht="20" customHeight="1">
      <c r="A37" s="297">
        <v>45078</v>
      </c>
      <c r="B37" s="323"/>
      <c r="C37" s="290"/>
      <c r="D37" s="290"/>
      <c r="E37" s="290"/>
      <c r="F37" s="290"/>
      <c r="G37" s="290"/>
      <c r="H37" s="290"/>
      <c r="I37" s="290"/>
      <c r="J37" s="290"/>
      <c r="K37" s="290"/>
      <c r="L37" s="290"/>
      <c r="M37" s="290"/>
      <c r="N37" s="290"/>
      <c r="O37" s="290"/>
      <c r="P37" s="326"/>
      <c r="Q37" s="292"/>
      <c r="R37" s="290"/>
      <c r="S37" s="290"/>
      <c r="T37" s="326"/>
      <c r="U37" s="292"/>
      <c r="V37" s="290"/>
      <c r="W37" s="290"/>
      <c r="X37" s="290"/>
      <c r="Y37" s="290"/>
      <c r="Z37" s="326"/>
      <c r="AA37" s="292"/>
      <c r="AB37" s="50"/>
      <c r="AC37" s="50"/>
    </row>
    <row r="38" spans="1:29" ht="20" customHeight="1">
      <c r="A38" s="297">
        <v>45108</v>
      </c>
      <c r="B38" s="323"/>
      <c r="C38" s="290"/>
      <c r="D38" s="290"/>
      <c r="E38" s="290"/>
      <c r="F38" s="290"/>
      <c r="G38" s="290"/>
      <c r="H38" s="290"/>
      <c r="I38" s="290"/>
      <c r="J38" s="290"/>
      <c r="K38" s="290"/>
      <c r="L38" s="290"/>
      <c r="M38" s="290"/>
      <c r="N38" s="290"/>
      <c r="O38" s="290"/>
      <c r="P38" s="326"/>
      <c r="Q38" s="292"/>
      <c r="R38" s="290"/>
      <c r="S38" s="290"/>
      <c r="T38" s="326"/>
      <c r="U38" s="292"/>
      <c r="V38" s="290"/>
      <c r="W38" s="290"/>
      <c r="X38" s="290"/>
      <c r="Y38" s="290"/>
      <c r="Z38" s="326"/>
      <c r="AA38" s="292"/>
      <c r="AB38" s="50"/>
      <c r="AC38" s="50"/>
    </row>
    <row r="39" spans="1:29" ht="20" customHeight="1">
      <c r="A39" s="297">
        <v>45139</v>
      </c>
      <c r="B39" s="323"/>
      <c r="C39" s="290"/>
      <c r="D39" s="290"/>
      <c r="E39" s="290"/>
      <c r="F39" s="290"/>
      <c r="G39" s="290"/>
      <c r="H39" s="290"/>
      <c r="I39" s="290"/>
      <c r="J39" s="290"/>
      <c r="K39" s="290"/>
      <c r="L39" s="290"/>
      <c r="M39" s="290"/>
      <c r="N39" s="290"/>
      <c r="O39" s="290"/>
      <c r="P39" s="326"/>
      <c r="Q39" s="292"/>
      <c r="R39" s="290"/>
      <c r="S39" s="290"/>
      <c r="T39" s="326"/>
      <c r="U39" s="292"/>
      <c r="V39" s="290"/>
      <c r="W39" s="290"/>
      <c r="X39" s="290"/>
      <c r="Y39" s="290"/>
      <c r="Z39" s="326"/>
      <c r="AA39" s="292"/>
      <c r="AB39" s="50"/>
      <c r="AC39" s="50"/>
    </row>
    <row r="40" spans="1:29" ht="20" customHeight="1">
      <c r="A40" s="297">
        <v>45170</v>
      </c>
      <c r="B40" s="323"/>
      <c r="C40" s="290"/>
      <c r="D40" s="290"/>
      <c r="E40" s="290"/>
      <c r="F40" s="290"/>
      <c r="G40" s="290"/>
      <c r="H40" s="290"/>
      <c r="I40" s="290"/>
      <c r="J40" s="290"/>
      <c r="K40" s="290"/>
      <c r="L40" s="290"/>
      <c r="M40" s="290"/>
      <c r="N40" s="290"/>
      <c r="O40" s="290"/>
      <c r="P40" s="326"/>
      <c r="Q40" s="292"/>
      <c r="R40" s="290"/>
      <c r="S40" s="290"/>
      <c r="T40" s="326"/>
      <c r="U40" s="292"/>
      <c r="V40" s="290"/>
      <c r="W40" s="290"/>
      <c r="X40" s="290"/>
      <c r="Y40" s="290"/>
      <c r="Z40" s="326"/>
      <c r="AA40" s="292"/>
      <c r="AB40" s="50"/>
      <c r="AC40" s="50"/>
    </row>
    <row r="41" spans="1:29" ht="20" customHeight="1">
      <c r="A41" s="297">
        <v>45200</v>
      </c>
      <c r="B41" s="323"/>
      <c r="C41" s="290"/>
      <c r="D41" s="290"/>
      <c r="E41" s="290"/>
      <c r="F41" s="290"/>
      <c r="G41" s="290"/>
      <c r="H41" s="290"/>
      <c r="I41" s="290"/>
      <c r="J41" s="290"/>
      <c r="K41" s="290"/>
      <c r="L41" s="290"/>
      <c r="M41" s="290"/>
      <c r="N41" s="290"/>
      <c r="O41" s="290"/>
      <c r="P41" s="326"/>
      <c r="Q41" s="292"/>
      <c r="R41" s="290"/>
      <c r="S41" s="290"/>
      <c r="T41" s="326"/>
      <c r="U41" s="292"/>
      <c r="V41" s="290"/>
      <c r="W41" s="290"/>
      <c r="X41" s="290"/>
      <c r="Y41" s="290"/>
      <c r="Z41" s="326"/>
      <c r="AA41" s="292"/>
      <c r="AB41" s="50"/>
      <c r="AC41" s="50"/>
    </row>
    <row r="42" spans="1:29" ht="20" customHeight="1">
      <c r="A42" s="297">
        <v>45231</v>
      </c>
      <c r="B42" s="323"/>
      <c r="C42" s="290"/>
      <c r="D42" s="290"/>
      <c r="E42" s="290"/>
      <c r="F42" s="290"/>
      <c r="G42" s="290"/>
      <c r="H42" s="290"/>
      <c r="I42" s="290"/>
      <c r="J42" s="290"/>
      <c r="K42" s="290"/>
      <c r="L42" s="290"/>
      <c r="M42" s="290"/>
      <c r="N42" s="290"/>
      <c r="O42" s="290"/>
      <c r="P42" s="326"/>
      <c r="Q42" s="292"/>
      <c r="R42" s="290"/>
      <c r="S42" s="290"/>
      <c r="T42" s="326"/>
      <c r="U42" s="292"/>
      <c r="V42" s="290"/>
      <c r="W42" s="290"/>
      <c r="X42" s="290"/>
      <c r="Y42" s="290"/>
      <c r="Z42" s="326"/>
      <c r="AA42" s="292"/>
      <c r="AB42" s="50"/>
      <c r="AC42" s="50"/>
    </row>
    <row r="43" spans="1:29" ht="20" customHeight="1">
      <c r="A43" s="297">
        <v>45261</v>
      </c>
      <c r="B43" s="323"/>
      <c r="C43" s="290"/>
      <c r="D43" s="290"/>
      <c r="E43" s="290"/>
      <c r="F43" s="290"/>
      <c r="G43" s="290"/>
      <c r="H43" s="290"/>
      <c r="I43" s="290"/>
      <c r="J43" s="290"/>
      <c r="K43" s="290"/>
      <c r="L43" s="290"/>
      <c r="M43" s="290"/>
      <c r="N43" s="290"/>
      <c r="O43" s="290"/>
      <c r="P43" s="326"/>
      <c r="Q43" s="292"/>
      <c r="R43" s="290"/>
      <c r="S43" s="290"/>
      <c r="T43" s="326"/>
      <c r="U43" s="292"/>
      <c r="V43" s="290"/>
      <c r="W43" s="290"/>
      <c r="X43" s="290"/>
      <c r="Y43" s="290"/>
      <c r="Z43" s="326"/>
      <c r="AA43" s="292"/>
      <c r="AB43" s="50"/>
      <c r="AC43" s="50"/>
    </row>
    <row r="44" spans="1:29" ht="20" customHeight="1">
      <c r="C44" s="316"/>
      <c r="D44" s="316"/>
      <c r="E44" s="316"/>
      <c r="F44" s="316"/>
      <c r="G44" s="316"/>
      <c r="H44" s="316"/>
      <c r="I44" s="316"/>
      <c r="J44" s="316"/>
      <c r="K44" s="316"/>
      <c r="L44" s="316"/>
      <c r="M44" s="316"/>
      <c r="N44" s="316"/>
      <c r="O44" s="316"/>
      <c r="P44" s="327"/>
      <c r="Q44" s="317"/>
      <c r="R44" s="316"/>
      <c r="S44" s="316"/>
      <c r="T44" s="327"/>
      <c r="U44" s="317"/>
      <c r="V44" s="290"/>
      <c r="W44" s="290"/>
      <c r="X44" s="290"/>
      <c r="Y44" s="290"/>
      <c r="Z44" s="326"/>
      <c r="AA44" s="292"/>
      <c r="AB44" s="50"/>
      <c r="AC44" s="50"/>
    </row>
    <row r="45" spans="1:29" ht="20" customHeight="1">
      <c r="C45" s="316"/>
      <c r="D45" s="316"/>
      <c r="E45" s="316"/>
      <c r="F45" s="316"/>
      <c r="G45" s="316"/>
      <c r="H45" s="316"/>
      <c r="I45" s="316"/>
      <c r="J45" s="316"/>
      <c r="K45" s="316"/>
      <c r="L45" s="316"/>
      <c r="M45" s="316"/>
      <c r="N45" s="316"/>
      <c r="O45" s="316"/>
      <c r="P45" s="327"/>
      <c r="Q45" s="317"/>
      <c r="R45" s="316"/>
      <c r="S45" s="316"/>
      <c r="T45" s="327"/>
      <c r="U45" s="317"/>
      <c r="V45" s="290"/>
      <c r="W45" s="290"/>
      <c r="X45" s="290"/>
      <c r="Y45" s="290"/>
      <c r="Z45" s="326"/>
      <c r="AA45" s="292"/>
      <c r="AB45" s="50"/>
      <c r="AC45" s="50"/>
    </row>
    <row r="46" spans="1:29" ht="20" customHeight="1">
      <c r="C46" s="316"/>
      <c r="D46" s="316"/>
      <c r="E46" s="316"/>
      <c r="F46" s="316"/>
      <c r="G46" s="316"/>
      <c r="H46" s="316"/>
      <c r="I46" s="316"/>
      <c r="J46" s="316"/>
      <c r="K46" s="316"/>
      <c r="L46" s="316"/>
      <c r="M46" s="316"/>
      <c r="N46" s="316"/>
      <c r="O46" s="316"/>
      <c r="P46" s="327"/>
      <c r="Q46" s="317"/>
      <c r="R46" s="316"/>
      <c r="S46" s="316"/>
      <c r="T46" s="327"/>
      <c r="U46" s="317"/>
      <c r="V46" s="290"/>
      <c r="W46" s="290"/>
      <c r="X46" s="290"/>
      <c r="Y46" s="290"/>
      <c r="Z46" s="326"/>
      <c r="AA46" s="292"/>
      <c r="AB46" s="50"/>
      <c r="AC46" s="50"/>
    </row>
    <row r="47" spans="1:29" ht="20" customHeight="1">
      <c r="C47" s="316"/>
      <c r="D47" s="316"/>
      <c r="E47" s="316"/>
      <c r="F47" s="316"/>
      <c r="G47" s="316"/>
      <c r="H47" s="316"/>
      <c r="I47" s="316"/>
      <c r="J47" s="316"/>
      <c r="K47" s="316"/>
      <c r="L47" s="316"/>
      <c r="M47" s="316"/>
      <c r="N47" s="316"/>
      <c r="O47" s="316"/>
      <c r="P47" s="327"/>
      <c r="Q47" s="317"/>
      <c r="R47" s="316"/>
      <c r="S47" s="316"/>
      <c r="T47" s="327"/>
      <c r="U47" s="317"/>
      <c r="V47" s="290"/>
      <c r="W47" s="290"/>
      <c r="X47" s="290"/>
      <c r="Y47" s="290"/>
      <c r="Z47" s="326"/>
      <c r="AA47" s="292"/>
      <c r="AB47" s="50"/>
      <c r="AC47" s="50"/>
    </row>
    <row r="48" spans="1:29" ht="20" customHeight="1">
      <c r="C48" s="316"/>
      <c r="D48" s="316"/>
      <c r="E48" s="316"/>
      <c r="F48" s="316"/>
      <c r="G48" s="316"/>
      <c r="H48" s="316"/>
      <c r="I48" s="316"/>
      <c r="J48" s="316"/>
      <c r="K48" s="316"/>
      <c r="L48" s="316"/>
      <c r="M48" s="316"/>
      <c r="N48" s="316"/>
      <c r="O48" s="316"/>
      <c r="P48" s="327"/>
      <c r="Q48" s="317"/>
      <c r="R48" s="316"/>
      <c r="S48" s="316"/>
      <c r="T48" s="327"/>
      <c r="U48" s="317"/>
      <c r="V48" s="290"/>
      <c r="W48" s="290"/>
      <c r="X48" s="290"/>
      <c r="Y48" s="290"/>
      <c r="Z48" s="326"/>
      <c r="AA48" s="292"/>
      <c r="AB48" s="50"/>
      <c r="AC48" s="50"/>
    </row>
    <row r="49" spans="3:29" ht="20" customHeight="1">
      <c r="C49" s="316"/>
      <c r="D49" s="316"/>
      <c r="E49" s="316"/>
      <c r="F49" s="316"/>
      <c r="G49" s="316"/>
      <c r="H49" s="316"/>
      <c r="I49" s="316"/>
      <c r="J49" s="316"/>
      <c r="K49" s="316"/>
      <c r="L49" s="316"/>
      <c r="M49" s="316"/>
      <c r="N49" s="316"/>
      <c r="O49" s="316"/>
      <c r="P49" s="327"/>
      <c r="Q49" s="317"/>
      <c r="R49" s="316"/>
      <c r="S49" s="316"/>
      <c r="T49" s="327"/>
      <c r="U49" s="317"/>
      <c r="V49" s="290"/>
      <c r="W49" s="290"/>
      <c r="X49" s="290"/>
      <c r="Y49" s="290"/>
      <c r="Z49" s="326"/>
      <c r="AA49" s="292"/>
      <c r="AB49" s="50"/>
      <c r="AC49" s="50"/>
    </row>
    <row r="50" spans="3:29" ht="20" customHeight="1">
      <c r="C50" s="316"/>
      <c r="D50" s="316"/>
      <c r="E50" s="316"/>
      <c r="F50" s="316"/>
      <c r="G50" s="316"/>
      <c r="H50" s="316"/>
      <c r="I50" s="316"/>
      <c r="J50" s="316"/>
      <c r="K50" s="316"/>
      <c r="L50" s="316"/>
      <c r="M50" s="316"/>
      <c r="N50" s="316"/>
      <c r="O50" s="316"/>
      <c r="P50" s="327"/>
      <c r="Q50" s="317"/>
      <c r="R50" s="316"/>
      <c r="S50" s="316"/>
      <c r="T50" s="327"/>
      <c r="U50" s="317"/>
      <c r="V50" s="290"/>
      <c r="W50" s="290"/>
      <c r="X50" s="290"/>
      <c r="Y50" s="290"/>
      <c r="Z50" s="326"/>
      <c r="AA50" s="292"/>
      <c r="AB50" s="50"/>
      <c r="AC50" s="50"/>
    </row>
    <row r="51" spans="3:29" ht="20" customHeight="1">
      <c r="C51" s="316"/>
      <c r="D51" s="316"/>
      <c r="E51" s="316"/>
      <c r="F51" s="316"/>
      <c r="G51" s="316"/>
      <c r="H51" s="316"/>
      <c r="I51" s="316"/>
      <c r="J51" s="316"/>
      <c r="K51" s="316"/>
      <c r="L51" s="316"/>
      <c r="M51" s="316"/>
      <c r="N51" s="316"/>
      <c r="O51" s="316"/>
      <c r="P51" s="327"/>
      <c r="Q51" s="317"/>
      <c r="R51" s="316"/>
      <c r="S51" s="316"/>
      <c r="T51" s="327"/>
      <c r="U51" s="317"/>
      <c r="V51" s="290"/>
      <c r="W51" s="290"/>
      <c r="X51" s="290"/>
      <c r="Y51" s="290"/>
      <c r="Z51" s="326"/>
      <c r="AA51" s="292"/>
      <c r="AB51" s="50"/>
      <c r="AC51" s="50"/>
    </row>
    <row r="52" spans="3:29" ht="20" customHeight="1">
      <c r="C52" s="316"/>
      <c r="D52" s="316"/>
      <c r="E52" s="316"/>
      <c r="F52" s="316"/>
      <c r="G52" s="316"/>
      <c r="H52" s="316"/>
      <c r="I52" s="316"/>
      <c r="J52" s="316"/>
      <c r="K52" s="316"/>
      <c r="L52" s="316"/>
      <c r="M52" s="316"/>
      <c r="N52" s="316"/>
      <c r="O52" s="316"/>
      <c r="P52" s="327"/>
      <c r="Q52" s="317"/>
      <c r="R52" s="316"/>
      <c r="S52" s="316"/>
      <c r="T52" s="327"/>
      <c r="U52" s="317"/>
      <c r="V52" s="290"/>
      <c r="W52" s="290"/>
      <c r="X52" s="290"/>
      <c r="Y52" s="290"/>
      <c r="Z52" s="326"/>
      <c r="AA52" s="292"/>
      <c r="AB52" s="50"/>
      <c r="AC52" s="50"/>
    </row>
    <row r="53" spans="3:29" ht="20" customHeight="1">
      <c r="C53" s="316"/>
      <c r="D53" s="316"/>
      <c r="E53" s="316"/>
      <c r="F53" s="316"/>
      <c r="G53" s="316"/>
      <c r="H53" s="316"/>
      <c r="I53" s="316"/>
      <c r="J53" s="316"/>
      <c r="K53" s="316"/>
      <c r="L53" s="316"/>
      <c r="M53" s="316"/>
      <c r="N53" s="316"/>
      <c r="O53" s="316"/>
      <c r="P53" s="327"/>
      <c r="Q53" s="317"/>
      <c r="R53" s="316"/>
      <c r="S53" s="316"/>
      <c r="T53" s="327"/>
      <c r="U53" s="317"/>
      <c r="V53" s="290"/>
      <c r="W53" s="290"/>
      <c r="X53" s="290"/>
      <c r="Y53" s="290"/>
      <c r="Z53" s="326"/>
      <c r="AA53" s="292"/>
      <c r="AB53" s="50"/>
      <c r="AC53" s="50"/>
    </row>
    <row r="54" spans="3:29" ht="20" customHeight="1">
      <c r="C54" s="316"/>
      <c r="D54" s="316"/>
      <c r="E54" s="316"/>
      <c r="F54" s="316"/>
      <c r="G54" s="316"/>
      <c r="H54" s="316"/>
      <c r="I54" s="316"/>
      <c r="J54" s="316"/>
      <c r="K54" s="316"/>
      <c r="L54" s="316"/>
      <c r="M54" s="316"/>
      <c r="N54" s="316"/>
      <c r="O54" s="316"/>
      <c r="P54" s="327"/>
      <c r="Q54" s="317"/>
      <c r="R54" s="316"/>
      <c r="S54" s="316"/>
      <c r="T54" s="327"/>
      <c r="U54" s="317"/>
      <c r="V54" s="290"/>
      <c r="W54" s="290"/>
      <c r="X54" s="290"/>
      <c r="Y54" s="290"/>
      <c r="Z54" s="326"/>
      <c r="AA54" s="292"/>
      <c r="AB54" s="50"/>
      <c r="AC54" s="50"/>
    </row>
    <row r="55" spans="3:29" ht="20" customHeight="1">
      <c r="C55" s="316"/>
      <c r="D55" s="316"/>
      <c r="E55" s="316"/>
      <c r="F55" s="316"/>
      <c r="G55" s="316"/>
      <c r="H55" s="316"/>
      <c r="I55" s="316"/>
      <c r="J55" s="316"/>
      <c r="K55" s="316"/>
      <c r="L55" s="316"/>
      <c r="M55" s="316"/>
      <c r="N55" s="316"/>
      <c r="O55" s="316"/>
      <c r="P55" s="327"/>
      <c r="Q55" s="317"/>
      <c r="R55" s="316"/>
      <c r="S55" s="316"/>
      <c r="T55" s="327"/>
      <c r="U55" s="317"/>
      <c r="V55" s="290"/>
      <c r="W55" s="290"/>
      <c r="X55" s="290"/>
      <c r="Y55" s="290"/>
      <c r="Z55" s="326"/>
      <c r="AA55" s="292"/>
      <c r="AB55" s="50"/>
      <c r="AC55" s="50"/>
    </row>
    <row r="56" spans="3:29" ht="20" customHeight="1">
      <c r="C56" s="316"/>
      <c r="D56" s="316"/>
      <c r="E56" s="316"/>
      <c r="F56" s="316"/>
      <c r="G56" s="316"/>
      <c r="H56" s="316"/>
      <c r="I56" s="316"/>
      <c r="J56" s="316"/>
      <c r="K56" s="316"/>
      <c r="L56" s="316"/>
      <c r="M56" s="316"/>
      <c r="N56" s="316"/>
      <c r="O56" s="316"/>
      <c r="P56" s="327"/>
      <c r="Q56" s="317"/>
      <c r="R56" s="316"/>
      <c r="S56" s="316"/>
      <c r="T56" s="327"/>
      <c r="U56" s="317"/>
      <c r="V56" s="290"/>
      <c r="W56" s="290"/>
      <c r="X56" s="290"/>
      <c r="Y56" s="290"/>
      <c r="Z56" s="326"/>
      <c r="AA56" s="292"/>
      <c r="AB56" s="50"/>
      <c r="AC56" s="50"/>
    </row>
    <row r="57" spans="3:29" ht="20" customHeight="1">
      <c r="C57" s="316"/>
      <c r="D57" s="316"/>
      <c r="E57" s="316"/>
      <c r="F57" s="316"/>
      <c r="G57" s="316"/>
      <c r="H57" s="316"/>
      <c r="I57" s="316"/>
      <c r="J57" s="316"/>
      <c r="K57" s="316"/>
      <c r="L57" s="316"/>
      <c r="M57" s="316"/>
      <c r="N57" s="316"/>
      <c r="O57" s="316"/>
      <c r="P57" s="327"/>
      <c r="Q57" s="317"/>
      <c r="R57" s="316"/>
      <c r="S57" s="316"/>
      <c r="T57" s="327"/>
      <c r="U57" s="317"/>
      <c r="V57" s="290"/>
      <c r="W57" s="290"/>
      <c r="X57" s="290"/>
      <c r="Y57" s="290"/>
      <c r="Z57" s="326"/>
      <c r="AA57" s="292"/>
      <c r="AB57" s="50"/>
      <c r="AC57" s="50"/>
    </row>
    <row r="58" spans="3:29" ht="20" customHeight="1">
      <c r="C58" s="316"/>
      <c r="D58" s="316"/>
      <c r="E58" s="316"/>
      <c r="F58" s="316"/>
      <c r="G58" s="316"/>
      <c r="H58" s="316"/>
      <c r="I58" s="316"/>
      <c r="J58" s="316"/>
      <c r="K58" s="316"/>
      <c r="L58" s="316"/>
      <c r="M58" s="316"/>
      <c r="N58" s="316"/>
      <c r="O58" s="316"/>
      <c r="P58" s="327"/>
      <c r="Q58" s="317"/>
      <c r="R58" s="316"/>
      <c r="S58" s="316"/>
      <c r="T58" s="327"/>
      <c r="U58" s="317"/>
      <c r="V58" s="290"/>
      <c r="W58" s="290"/>
      <c r="X58" s="290"/>
      <c r="Y58" s="290"/>
      <c r="Z58" s="326"/>
      <c r="AA58" s="292"/>
      <c r="AB58" s="50"/>
      <c r="AC58" s="50"/>
    </row>
    <row r="59" spans="3:29" ht="20" customHeight="1">
      <c r="C59" s="316"/>
      <c r="D59" s="316"/>
      <c r="E59" s="316"/>
      <c r="F59" s="316"/>
      <c r="G59" s="316"/>
      <c r="H59" s="316"/>
      <c r="I59" s="316"/>
      <c r="J59" s="316"/>
      <c r="K59" s="316"/>
      <c r="L59" s="316"/>
      <c r="M59" s="316"/>
      <c r="N59" s="316"/>
      <c r="O59" s="316"/>
      <c r="P59" s="327"/>
      <c r="Q59" s="317"/>
      <c r="R59" s="316"/>
      <c r="S59" s="316"/>
      <c r="T59" s="327"/>
      <c r="U59" s="317"/>
      <c r="V59" s="290"/>
      <c r="W59" s="290"/>
      <c r="X59" s="290"/>
      <c r="Y59" s="290"/>
      <c r="Z59" s="326"/>
      <c r="AA59" s="292"/>
      <c r="AB59" s="50"/>
      <c r="AC59" s="50"/>
    </row>
    <row r="60" spans="3:29" ht="20" customHeight="1">
      <c r="C60" s="316"/>
      <c r="D60" s="316"/>
      <c r="E60" s="316"/>
      <c r="F60" s="316"/>
      <c r="G60" s="316"/>
      <c r="H60" s="316"/>
      <c r="I60" s="316"/>
      <c r="J60" s="316"/>
      <c r="K60" s="316"/>
      <c r="L60" s="316"/>
      <c r="M60" s="316"/>
      <c r="N60" s="316"/>
      <c r="O60" s="316"/>
      <c r="P60" s="327"/>
      <c r="Q60" s="317"/>
      <c r="R60" s="316"/>
      <c r="S60" s="316"/>
      <c r="T60" s="327"/>
      <c r="U60" s="317"/>
      <c r="V60" s="290"/>
      <c r="W60" s="290"/>
      <c r="X60" s="290"/>
      <c r="Y60" s="290"/>
      <c r="Z60" s="326"/>
      <c r="AA60" s="292"/>
      <c r="AB60" s="50"/>
      <c r="AC60" s="50"/>
    </row>
    <row r="61" spans="3:29" ht="20" customHeight="1">
      <c r="C61" s="316"/>
      <c r="D61" s="316"/>
      <c r="E61" s="316"/>
      <c r="F61" s="316"/>
      <c r="G61" s="316"/>
      <c r="H61" s="316"/>
      <c r="I61" s="316"/>
      <c r="J61" s="316"/>
      <c r="K61" s="316"/>
      <c r="L61" s="316"/>
      <c r="M61" s="316"/>
      <c r="N61" s="316"/>
      <c r="O61" s="316"/>
      <c r="P61" s="327"/>
      <c r="Q61" s="317"/>
      <c r="R61" s="316"/>
      <c r="S61" s="316"/>
      <c r="T61" s="327"/>
      <c r="U61" s="317"/>
      <c r="V61" s="290"/>
      <c r="W61" s="290"/>
      <c r="X61" s="290"/>
      <c r="Y61" s="290"/>
      <c r="Z61" s="326"/>
      <c r="AA61" s="292"/>
      <c r="AB61" s="50"/>
      <c r="AC61" s="50"/>
    </row>
    <row r="62" spans="3:29" ht="20" customHeight="1">
      <c r="C62" s="316"/>
      <c r="D62" s="316"/>
      <c r="E62" s="316"/>
      <c r="F62" s="316"/>
      <c r="G62" s="316"/>
      <c r="H62" s="316"/>
      <c r="I62" s="316"/>
      <c r="J62" s="316"/>
      <c r="K62" s="316"/>
      <c r="L62" s="316"/>
      <c r="M62" s="316"/>
      <c r="N62" s="316"/>
      <c r="O62" s="316"/>
      <c r="P62" s="327"/>
      <c r="Q62" s="317"/>
      <c r="R62" s="316"/>
      <c r="S62" s="316"/>
      <c r="T62" s="327"/>
      <c r="U62" s="317"/>
      <c r="V62" s="290"/>
      <c r="W62" s="290"/>
      <c r="X62" s="290"/>
      <c r="Y62" s="290"/>
      <c r="Z62" s="326"/>
      <c r="AA62" s="292"/>
      <c r="AB62" s="50"/>
      <c r="AC62" s="50"/>
    </row>
    <row r="63" spans="3:29" ht="20" customHeight="1">
      <c r="C63" s="316"/>
      <c r="D63" s="316"/>
      <c r="E63" s="316"/>
      <c r="F63" s="316"/>
      <c r="G63" s="316"/>
      <c r="H63" s="316"/>
      <c r="I63" s="316"/>
      <c r="J63" s="316"/>
      <c r="K63" s="316"/>
      <c r="L63" s="316"/>
      <c r="M63" s="316"/>
      <c r="N63" s="316"/>
      <c r="O63" s="316"/>
      <c r="P63" s="327"/>
      <c r="Q63" s="317"/>
      <c r="R63" s="316"/>
      <c r="S63" s="316"/>
      <c r="T63" s="327"/>
      <c r="U63" s="317"/>
      <c r="V63" s="290"/>
      <c r="W63" s="290"/>
      <c r="X63" s="290"/>
      <c r="Y63" s="290"/>
      <c r="Z63" s="326"/>
      <c r="AA63" s="292"/>
      <c r="AB63" s="50"/>
      <c r="AC63" s="50"/>
    </row>
    <row r="64" spans="3:29" ht="20" customHeight="1">
      <c r="C64" s="316"/>
      <c r="D64" s="316"/>
      <c r="E64" s="316"/>
      <c r="F64" s="316"/>
      <c r="G64" s="316"/>
      <c r="H64" s="316"/>
      <c r="I64" s="316"/>
      <c r="J64" s="316"/>
      <c r="K64" s="316"/>
      <c r="L64" s="316"/>
      <c r="M64" s="316"/>
      <c r="N64" s="316"/>
      <c r="O64" s="316"/>
      <c r="P64" s="327"/>
      <c r="Q64" s="317"/>
      <c r="R64" s="316"/>
      <c r="S64" s="316"/>
      <c r="T64" s="327"/>
      <c r="U64" s="317"/>
      <c r="V64" s="290"/>
      <c r="W64" s="290"/>
      <c r="X64" s="290"/>
      <c r="Y64" s="290"/>
      <c r="Z64" s="326"/>
      <c r="AA64" s="292"/>
      <c r="AB64" s="50"/>
      <c r="AC64" s="50"/>
    </row>
    <row r="65" spans="3:29" ht="20" customHeight="1">
      <c r="C65" s="316"/>
      <c r="D65" s="316"/>
      <c r="E65" s="316"/>
      <c r="F65" s="316"/>
      <c r="G65" s="316"/>
      <c r="H65" s="316"/>
      <c r="I65" s="316"/>
      <c r="J65" s="316"/>
      <c r="K65" s="316"/>
      <c r="L65" s="316"/>
      <c r="M65" s="316"/>
      <c r="N65" s="316"/>
      <c r="O65" s="316"/>
      <c r="P65" s="327"/>
      <c r="Q65" s="317"/>
      <c r="R65" s="316"/>
      <c r="S65" s="316"/>
      <c r="T65" s="327"/>
      <c r="U65" s="317"/>
      <c r="V65" s="290"/>
      <c r="W65" s="290"/>
      <c r="X65" s="290"/>
      <c r="Y65" s="290"/>
      <c r="Z65" s="326"/>
      <c r="AA65" s="292"/>
      <c r="AB65" s="50"/>
      <c r="AC65" s="50"/>
    </row>
    <row r="66" spans="3:29" ht="20" customHeight="1">
      <c r="C66" s="316"/>
      <c r="D66" s="316"/>
      <c r="E66" s="316"/>
      <c r="F66" s="316"/>
      <c r="G66" s="316"/>
      <c r="H66" s="316"/>
      <c r="I66" s="316"/>
      <c r="J66" s="316"/>
      <c r="K66" s="316"/>
      <c r="L66" s="316"/>
      <c r="M66" s="316"/>
      <c r="N66" s="316"/>
      <c r="O66" s="316"/>
      <c r="P66" s="327"/>
      <c r="Q66" s="317"/>
      <c r="R66" s="316"/>
      <c r="S66" s="316"/>
      <c r="T66" s="327"/>
      <c r="U66" s="317"/>
      <c r="V66" s="290"/>
      <c r="W66" s="290"/>
      <c r="X66" s="290"/>
      <c r="Y66" s="290"/>
      <c r="Z66" s="326"/>
      <c r="AA66" s="292"/>
      <c r="AB66" s="50"/>
      <c r="AC66" s="50"/>
    </row>
    <row r="67" spans="3:29" ht="20" customHeight="1">
      <c r="C67" s="316"/>
      <c r="D67" s="316"/>
      <c r="E67" s="316"/>
      <c r="F67" s="316"/>
      <c r="G67" s="316"/>
      <c r="H67" s="316"/>
      <c r="I67" s="316"/>
      <c r="J67" s="316"/>
      <c r="K67" s="316"/>
      <c r="L67" s="316"/>
      <c r="M67" s="316"/>
      <c r="N67" s="316"/>
      <c r="O67" s="316"/>
      <c r="P67" s="327"/>
      <c r="Q67" s="317"/>
      <c r="R67" s="316"/>
      <c r="S67" s="316"/>
      <c r="T67" s="327"/>
      <c r="U67" s="317"/>
      <c r="V67" s="290"/>
      <c r="W67" s="290"/>
      <c r="X67" s="290"/>
      <c r="Y67" s="290"/>
      <c r="Z67" s="326"/>
      <c r="AA67" s="292"/>
      <c r="AB67" s="50"/>
      <c r="AC67" s="50"/>
    </row>
    <row r="68" spans="3:29" ht="20" customHeight="1">
      <c r="C68" s="316"/>
      <c r="D68" s="316"/>
      <c r="E68" s="316"/>
      <c r="F68" s="316"/>
      <c r="G68" s="316"/>
      <c r="H68" s="316"/>
      <c r="I68" s="316"/>
      <c r="J68" s="316"/>
      <c r="K68" s="316"/>
      <c r="L68" s="316"/>
      <c r="M68" s="316"/>
      <c r="N68" s="316"/>
      <c r="O68" s="316"/>
      <c r="P68" s="327"/>
      <c r="Q68" s="317"/>
      <c r="R68" s="316"/>
      <c r="S68" s="316"/>
      <c r="T68" s="327"/>
      <c r="U68" s="317"/>
      <c r="V68" s="290"/>
      <c r="W68" s="290"/>
      <c r="X68" s="290"/>
      <c r="Y68" s="290"/>
      <c r="Z68" s="326"/>
      <c r="AA68" s="292"/>
      <c r="AB68" s="50"/>
      <c r="AC68" s="50"/>
    </row>
    <row r="69" spans="3:29" ht="20" customHeight="1">
      <c r="C69" s="316"/>
      <c r="D69" s="316"/>
      <c r="E69" s="316"/>
      <c r="F69" s="316"/>
      <c r="G69" s="316"/>
      <c r="H69" s="316"/>
      <c r="I69" s="316"/>
      <c r="J69" s="316"/>
      <c r="K69" s="316"/>
      <c r="L69" s="316"/>
      <c r="M69" s="316"/>
      <c r="N69" s="316"/>
      <c r="O69" s="316"/>
      <c r="P69" s="327"/>
      <c r="Q69" s="317"/>
      <c r="R69" s="316"/>
      <c r="S69" s="316"/>
      <c r="T69" s="327"/>
      <c r="U69" s="317"/>
      <c r="V69" s="290"/>
      <c r="W69" s="290"/>
      <c r="X69" s="290"/>
      <c r="Y69" s="290"/>
      <c r="Z69" s="326"/>
      <c r="AA69" s="292"/>
      <c r="AB69" s="50"/>
      <c r="AC69" s="50"/>
    </row>
    <row r="70" spans="3:29" ht="20" customHeight="1">
      <c r="C70" s="316"/>
      <c r="D70" s="316"/>
      <c r="E70" s="316"/>
      <c r="F70" s="316"/>
      <c r="G70" s="316"/>
      <c r="H70" s="316"/>
      <c r="I70" s="316"/>
      <c r="J70" s="316"/>
      <c r="K70" s="316"/>
      <c r="L70" s="316"/>
      <c r="M70" s="316"/>
      <c r="N70" s="316"/>
      <c r="O70" s="316"/>
      <c r="P70" s="327"/>
      <c r="Q70" s="317"/>
      <c r="R70" s="316"/>
      <c r="S70" s="316"/>
      <c r="T70" s="327"/>
      <c r="U70" s="317"/>
      <c r="V70" s="290"/>
      <c r="W70" s="290"/>
      <c r="X70" s="290"/>
      <c r="Y70" s="290"/>
      <c r="Z70" s="326"/>
      <c r="AA70" s="292"/>
      <c r="AB70" s="50"/>
      <c r="AC70" s="50"/>
    </row>
    <row r="71" spans="3:29" ht="20" customHeight="1">
      <c r="C71" s="316"/>
      <c r="D71" s="316"/>
      <c r="E71" s="316"/>
      <c r="F71" s="316"/>
      <c r="G71" s="316"/>
      <c r="H71" s="316"/>
      <c r="I71" s="316"/>
      <c r="J71" s="316"/>
      <c r="K71" s="316"/>
      <c r="L71" s="316"/>
      <c r="M71" s="316"/>
      <c r="N71" s="316"/>
      <c r="O71" s="316"/>
      <c r="P71" s="327"/>
      <c r="Q71" s="317"/>
      <c r="R71" s="316"/>
      <c r="S71" s="316"/>
      <c r="T71" s="327"/>
      <c r="U71" s="317"/>
      <c r="V71" s="290"/>
      <c r="W71" s="290"/>
      <c r="X71" s="290"/>
      <c r="Y71" s="290"/>
      <c r="Z71" s="326"/>
      <c r="AA71" s="292"/>
      <c r="AB71" s="50"/>
      <c r="AC71" s="50"/>
    </row>
    <row r="72" spans="3:29" ht="20" customHeight="1">
      <c r="C72" s="316"/>
      <c r="D72" s="316"/>
      <c r="E72" s="316"/>
      <c r="F72" s="316"/>
      <c r="G72" s="316"/>
      <c r="H72" s="316"/>
      <c r="I72" s="316"/>
      <c r="J72" s="316"/>
      <c r="K72" s="316"/>
      <c r="L72" s="316"/>
      <c r="M72" s="316"/>
      <c r="N72" s="316"/>
      <c r="O72" s="316"/>
      <c r="P72" s="327"/>
      <c r="Q72" s="317"/>
      <c r="R72" s="316"/>
      <c r="S72" s="316"/>
      <c r="T72" s="327"/>
      <c r="U72" s="317"/>
      <c r="V72" s="290"/>
      <c r="W72" s="290"/>
      <c r="X72" s="290"/>
      <c r="Y72" s="290"/>
      <c r="Z72" s="326"/>
      <c r="AA72" s="292"/>
      <c r="AB72" s="50"/>
      <c r="AC72" s="50"/>
    </row>
    <row r="73" spans="3:29" ht="20" customHeight="1">
      <c r="C73" s="316"/>
      <c r="D73" s="316"/>
      <c r="E73" s="316"/>
      <c r="F73" s="316"/>
      <c r="G73" s="316"/>
      <c r="H73" s="316"/>
      <c r="I73" s="316"/>
      <c r="J73" s="316"/>
      <c r="K73" s="316"/>
      <c r="L73" s="316"/>
      <c r="M73" s="316"/>
      <c r="N73" s="316"/>
      <c r="O73" s="316"/>
      <c r="P73" s="327"/>
      <c r="Q73" s="317"/>
      <c r="R73" s="316"/>
      <c r="S73" s="316"/>
      <c r="T73" s="327"/>
      <c r="U73" s="317"/>
      <c r="V73" s="290"/>
      <c r="W73" s="290"/>
      <c r="X73" s="290"/>
      <c r="Y73" s="290"/>
      <c r="Z73" s="326"/>
      <c r="AA73" s="292"/>
      <c r="AB73" s="50"/>
      <c r="AC73" s="50"/>
    </row>
  </sheetData>
  <mergeCells count="3">
    <mergeCell ref="C1:Q1"/>
    <mergeCell ref="R1:U1"/>
    <mergeCell ref="V1:AA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B7923-3592-4720-B643-6B6B4821A5D1}">
  <dimension ref="A1:AA6772"/>
  <sheetViews>
    <sheetView zoomScale="50" zoomScaleNormal="50" workbookViewId="0">
      <selection activeCell="M6" sqref="M6"/>
    </sheetView>
  </sheetViews>
  <sheetFormatPr baseColWidth="10" defaultColWidth="9.1640625" defaultRowHeight="15" customHeight="1" outlineLevelRow="1"/>
  <cols>
    <col min="1" max="1" width="20.6640625" style="145" customWidth="1"/>
    <col min="2" max="2" width="30.6640625" style="145" customWidth="1"/>
    <col min="3" max="3" width="22.33203125" style="145" customWidth="1"/>
    <col min="4" max="4" width="21.5" style="145" customWidth="1"/>
    <col min="5" max="5" width="15.6640625" style="145" customWidth="1"/>
    <col min="6" max="6" width="15.6640625" style="216" customWidth="1"/>
    <col min="7" max="7" width="17.5" style="147" customWidth="1"/>
    <col min="8" max="12" width="15.6640625" style="145" hidden="1" customWidth="1"/>
    <col min="13" max="13" width="15.6640625" style="309" customWidth="1"/>
    <col min="14" max="14" width="16" style="216" customWidth="1"/>
    <col min="15" max="15" width="18" style="173" customWidth="1"/>
    <col min="16" max="16" width="15.6640625" style="230" customWidth="1"/>
    <col min="17" max="19" width="15.6640625" style="148" customWidth="1"/>
    <col min="20" max="20" width="15.6640625" style="232" customWidth="1"/>
    <col min="21" max="21" width="15.6640625" style="148" customWidth="1"/>
    <col min="22" max="22" width="19.1640625" style="232" customWidth="1"/>
    <col min="23" max="23" width="23" style="146" customWidth="1"/>
    <col min="24" max="24" width="16.1640625" style="149" customWidth="1"/>
    <col min="25" max="25" width="15.5" style="145" customWidth="1"/>
    <col min="26" max="26" width="12.5" style="145" customWidth="1"/>
    <col min="27" max="27" width="31.5" style="207" customWidth="1"/>
    <col min="28" max="16384" width="9.1640625" style="145"/>
  </cols>
  <sheetData>
    <row r="1" spans="1:27" s="37" customFormat="1" ht="30" customHeight="1">
      <c r="A1" s="513" t="s">
        <v>12113</v>
      </c>
      <c r="B1" s="513"/>
      <c r="C1" s="513"/>
      <c r="D1" s="513"/>
      <c r="E1" s="513"/>
      <c r="F1" s="514"/>
      <c r="G1" s="513" t="s">
        <v>12112</v>
      </c>
      <c r="H1" s="513"/>
      <c r="I1" s="513"/>
      <c r="J1" s="513"/>
      <c r="K1" s="513"/>
      <c r="L1" s="513"/>
      <c r="M1" s="514"/>
      <c r="N1" s="513" t="s">
        <v>12114</v>
      </c>
      <c r="O1" s="513"/>
      <c r="P1" s="513"/>
      <c r="Q1" s="513"/>
      <c r="R1" s="513"/>
      <c r="S1" s="513"/>
      <c r="T1" s="513"/>
      <c r="U1" s="513"/>
      <c r="V1" s="514"/>
      <c r="W1" s="505" t="s">
        <v>12115</v>
      </c>
      <c r="X1" s="506"/>
      <c r="Y1" s="197"/>
      <c r="Z1" s="197"/>
      <c r="AA1" s="201"/>
    </row>
    <row r="2" spans="1:27" s="125" customFormat="1" ht="20" customHeight="1">
      <c r="A2" s="517" t="s">
        <v>12116</v>
      </c>
      <c r="B2" s="517" t="s">
        <v>8770</v>
      </c>
      <c r="C2" s="517" t="s">
        <v>8771</v>
      </c>
      <c r="D2" s="517" t="s">
        <v>12117</v>
      </c>
      <c r="E2" s="517" t="s">
        <v>12118</v>
      </c>
      <c r="F2" s="519" t="s">
        <v>12125</v>
      </c>
      <c r="G2" s="521" t="s">
        <v>12141</v>
      </c>
      <c r="H2" s="525" t="s">
        <v>12119</v>
      </c>
      <c r="I2" s="525" t="s">
        <v>12121</v>
      </c>
      <c r="J2" s="525" t="s">
        <v>12122</v>
      </c>
      <c r="K2" s="525" t="s">
        <v>12123</v>
      </c>
      <c r="L2" s="525" t="s">
        <v>12143</v>
      </c>
      <c r="M2" s="527" t="s">
        <v>18640</v>
      </c>
      <c r="N2" s="523" t="s">
        <v>12124</v>
      </c>
      <c r="O2" s="515" t="s">
        <v>41</v>
      </c>
      <c r="P2" s="516"/>
      <c r="Q2" s="509" t="s">
        <v>46</v>
      </c>
      <c r="R2" s="510"/>
      <c r="S2" s="510"/>
      <c r="T2" s="510"/>
      <c r="U2" s="511" t="s">
        <v>45</v>
      </c>
      <c r="V2" s="512"/>
      <c r="W2" s="507" t="s">
        <v>55</v>
      </c>
      <c r="X2" s="508"/>
      <c r="Y2" s="196"/>
      <c r="Z2" s="196"/>
      <c r="AA2" s="198"/>
    </row>
    <row r="3" spans="1:27" s="141" customFormat="1" ht="30" customHeight="1" thickBot="1">
      <c r="A3" s="518"/>
      <c r="B3" s="518"/>
      <c r="C3" s="518"/>
      <c r="D3" s="518"/>
      <c r="E3" s="518"/>
      <c r="F3" s="520"/>
      <c r="G3" s="522"/>
      <c r="H3" s="526"/>
      <c r="I3" s="526"/>
      <c r="J3" s="526"/>
      <c r="K3" s="526"/>
      <c r="L3" s="526"/>
      <c r="M3" s="528"/>
      <c r="N3" s="524"/>
      <c r="O3" s="243" t="s">
        <v>12145</v>
      </c>
      <c r="P3" s="244" t="s">
        <v>8768</v>
      </c>
      <c r="Q3" s="195" t="s">
        <v>12147</v>
      </c>
      <c r="R3" s="195" t="s">
        <v>12148</v>
      </c>
      <c r="S3" s="195" t="s">
        <v>12149</v>
      </c>
      <c r="T3" s="233" t="s">
        <v>47</v>
      </c>
      <c r="U3" s="245" t="s">
        <v>12146</v>
      </c>
      <c r="V3" s="246" t="s">
        <v>8768</v>
      </c>
      <c r="W3" s="239" t="s">
        <v>55</v>
      </c>
      <c r="X3" s="240" t="s">
        <v>57</v>
      </c>
      <c r="Y3" s="196"/>
      <c r="Z3" s="196"/>
      <c r="AA3" s="199"/>
    </row>
    <row r="4" spans="1:27" s="126" customFormat="1" ht="25" customHeight="1">
      <c r="A4" s="126" t="s">
        <v>39</v>
      </c>
      <c r="B4" s="126" t="e">
        <f ca="1">_xll.BDP($A4,"name")</f>
        <v>#NAME?</v>
      </c>
      <c r="C4" s="126" t="e">
        <f ca="1">_xll.BDP($A4,"id_isin")</f>
        <v>#NAME?</v>
      </c>
      <c r="D4" s="126" t="e">
        <f ca="1">_xll.BDP($A4,"fund_geo_focus")</f>
        <v>#NAME?</v>
      </c>
      <c r="E4" s="126" t="s">
        <v>18642</v>
      </c>
      <c r="F4" s="167">
        <f>ESG!D13</f>
        <v>2.6599999999999999E-2</v>
      </c>
      <c r="G4" s="127" t="str">
        <f ca="1">IFERROR(_xll.BQL($A4, "cur_mkt_cap(currency=EUR)")/1000000, " ")</f>
        <v xml:space="preserve"> </v>
      </c>
      <c r="M4" s="167">
        <f>SUM(M6:M64)</f>
        <v>2.6603304766067835E-2</v>
      </c>
      <c r="N4" s="221" t="e">
        <f ca="1">SUM(N6:N64)</f>
        <v>#NAME?</v>
      </c>
      <c r="O4" s="151" t="e">
        <f ca="1">SUMPRODUCT(N6:N64,R6:R64)</f>
        <v>#NAME?</v>
      </c>
      <c r="P4" s="241" t="e">
        <f ca="1">_xlfn.IFS(O4&gt;=8.6, "AAA",AND(O4&gt;=7.1,O4&lt;8.6), "AA", AND(O4&gt;=5.7, O4&lt;7.1), "A", AND(O4&gt;=4.3, O4&lt;5.7), "BBB", AND(O4&gt;=2.9, O4&lt;4.3), "BB", AND(O4&gt;=1.4, O4&lt;2.9), "B", O4&lt;1.4, "CCC")</f>
        <v>#NAME?</v>
      </c>
      <c r="Q4" s="158" t="e">
        <f ca="1">SUMIF(Q6:Q64, 1,N6:N64)+SUMIF(Q6:Q64, 2,N6:N64)*2</f>
        <v>#NAME?</v>
      </c>
      <c r="R4" s="155">
        <f ca="1">SUMIF(Q6:Q64, -1,N6:N64)+SUMIF(Q6:Q64, -2,N6:N64)*2</f>
        <v>6.8465279958951436E-2</v>
      </c>
      <c r="S4" s="155">
        <f ca="1">SUMIF(P6:P64,"B",N6:N64) + SUMIF(P6:P64, "CCC",N6:N64)</f>
        <v>4.5819154948075473E-2</v>
      </c>
      <c r="T4" s="209" t="e">
        <f ca="1">Q4-R4-S4</f>
        <v>#NAME?</v>
      </c>
      <c r="U4" s="151" t="e">
        <f ca="1">O4*(1+T4)</f>
        <v>#NAME?</v>
      </c>
      <c r="V4" s="242" t="e">
        <f ca="1">_xlfn.IFS(U4&gt;=8.6, "AAA",AND(U4&gt;=7.1,U4&lt;8.6), "AA", AND(U4&gt;=5.7,U4&lt;7.1), "A", AND(U4&gt;=4.3, U4&lt;5.7), "BBB", AND(U4&gt;=2.9, U4&lt;4.3), "BB", AND(U4&gt;=1.4, U4&lt;2.9), "B", U4&lt;1.4, "CCC")</f>
        <v>#NAME?</v>
      </c>
      <c r="W4" s="234">
        <f ca="1">SUMPRODUCT(W6:W64,X6:X64)</f>
        <v>0</v>
      </c>
      <c r="X4" s="208" t="str">
        <f>Y6</f>
        <v>2019</v>
      </c>
      <c r="AA4" s="200"/>
    </row>
    <row r="5" spans="1:27" s="179" customFormat="1" ht="25" hidden="1" customHeight="1" outlineLevel="1" thickBot="1">
      <c r="A5" s="183" t="s">
        <v>12116</v>
      </c>
      <c r="B5" s="183" t="s">
        <v>8770</v>
      </c>
      <c r="C5" s="183" t="s">
        <v>8771</v>
      </c>
      <c r="D5" s="183" t="s">
        <v>12117</v>
      </c>
      <c r="E5" s="183" t="s">
        <v>12118</v>
      </c>
      <c r="F5" s="301" t="s">
        <v>12120</v>
      </c>
      <c r="G5" s="190" t="s">
        <v>12132</v>
      </c>
      <c r="H5" s="183" t="s">
        <v>12119</v>
      </c>
      <c r="I5" s="183" t="s">
        <v>12121</v>
      </c>
      <c r="J5" s="183" t="s">
        <v>12122</v>
      </c>
      <c r="K5" s="183" t="s">
        <v>12123</v>
      </c>
      <c r="L5" s="183" t="s">
        <v>12143</v>
      </c>
      <c r="M5" s="304" t="s">
        <v>18641</v>
      </c>
      <c r="N5" s="222" t="s">
        <v>12124</v>
      </c>
      <c r="O5" s="191" t="s">
        <v>49</v>
      </c>
      <c r="P5" s="192" t="s">
        <v>8</v>
      </c>
      <c r="Q5" s="189" t="s">
        <v>50</v>
      </c>
      <c r="R5" s="189" t="s">
        <v>7</v>
      </c>
      <c r="S5" s="189" t="s">
        <v>51</v>
      </c>
      <c r="T5" s="210" t="s">
        <v>52</v>
      </c>
      <c r="U5" s="189" t="s">
        <v>53</v>
      </c>
      <c r="V5" s="311" t="s">
        <v>54</v>
      </c>
      <c r="W5" s="193" t="s">
        <v>56</v>
      </c>
      <c r="X5" s="194" t="s">
        <v>55</v>
      </c>
      <c r="Y5" s="183" t="s">
        <v>57</v>
      </c>
      <c r="Z5" s="183" t="s">
        <v>58</v>
      </c>
      <c r="AA5" s="183" t="s">
        <v>59</v>
      </c>
    </row>
    <row r="6" spans="1:27" s="130" customFormat="1" ht="15" hidden="1" customHeight="1" outlineLevel="1" thickTop="1">
      <c r="A6" s="130" t="e">
        <f ca="1">_xll.BQL.Query("get(name(),id_isin(),cntry_of_domicile(),gics_sector_name(),id().WEIGHTS) for(filter(members('BLUE FP Equity', Type = HOLDINGS), SECURITY_TYP=='Common Stock'))","showdates=false","showallcols=false","showheaders=false","cols=6;rows=50")</f>
        <v>#NAME?</v>
      </c>
      <c r="B6" s="130" t="s">
        <v>172</v>
      </c>
      <c r="C6" s="130" t="s">
        <v>173</v>
      </c>
      <c r="D6" s="130" t="s">
        <v>18672</v>
      </c>
      <c r="E6" s="130" t="s">
        <v>18673</v>
      </c>
      <c r="F6" s="302">
        <v>2.196174085205385</v>
      </c>
      <c r="G6" s="132" t="str">
        <f ca="1">IFERROR(_xll.BQL($A6, "cur_mkt_cap(currency=EUR)")/1000000, " ")</f>
        <v xml:space="preserve"> </v>
      </c>
      <c r="L6" s="142" t="str" cm="1">
        <f t="array" ref="L6">IFERROR(_xll.BDP($A2,"chg_pct_1d")/100,"")</f>
        <v/>
      </c>
      <c r="M6" s="305">
        <f>IF($F6&lt;&gt;"",$F$4*$F6/100,"")</f>
        <v>5.8418230666463242E-4</v>
      </c>
      <c r="N6" s="223" t="e">
        <f ca="1">IF(V6&lt;&gt;"",VLOOKUP($A6,$A$6:$V$64,6,FALSE)/SUMIF($V$6:$V$64, "&gt;0",$F$6:$F$64),0)</f>
        <v>#NAME?</v>
      </c>
      <c r="O6" s="172" t="str">
        <f>IFERROR(IF(VLOOKUP($C6,'MSCI Database'!$C:$R,2, FALSE)="","",VLOOKUP($C6,'MSCI Database'!$C:$R,2, FALSE)),"")</f>
        <v>Trading Companies &amp; Distributors</v>
      </c>
      <c r="P6" s="186" t="str">
        <f>IFERROR(IF(VLOOKUP($C6,'MSCI Database'!$C:$R,3, FALSE)="","",VLOOKUP($C6,'MSCI Database'!$C:$R,3, FALSE)),"")</f>
        <v>AAA</v>
      </c>
      <c r="Q6" s="164" t="str">
        <f>IFERROR(IF(VLOOKUP($C6,'MSCI Database'!$C:$R,4, FALSE)="","",VLOOKUP($C6,'MSCI Database'!$C:$R,4, FALSE)),"")</f>
        <v>1</v>
      </c>
      <c r="R6" s="164">
        <f>IFERROR(IF(VLOOKUP($C6,'MSCI Database'!$C:$R,5, FALSE)="","",VLOOKUP($C6,'MSCI Database'!$C:$R,5, FALSE)),"")</f>
        <v>10</v>
      </c>
      <c r="S6" s="164">
        <f>IFERROR(IF(VLOOKUP($C6,'MSCI Database'!$C:$R,6, FALSE)="","",VLOOKUP($C6,'MSCI Database'!$C:$R,6, FALSE)),"")</f>
        <v>5</v>
      </c>
      <c r="T6" s="211">
        <f>IFERROR(IF(VLOOKUP($C6,'MSCI Database'!$C:$R,7, FALSE)="","",VLOOKUP($C6,'MSCI Database'!$C:$R,7, FALSE)),"")</f>
        <v>8.5</v>
      </c>
      <c r="U6" s="164">
        <f>IFERROR(IF(VLOOKUP($C6,'MSCI Database'!$C:$R,8, FALSE)="","",VLOOKUP($C6,'MSCI Database'!$C:$R,8, FALSE)),"")</f>
        <v>6.1</v>
      </c>
      <c r="V6" s="175">
        <f>IFERROR(IF(VLOOKUP($C6,'MSCI Database'!$C:$R,9, FALSE)="","",VLOOKUP($C6,'MSCI Database'!$C:$R,9, FALSE)),"")</f>
        <v>6.7</v>
      </c>
      <c r="W6" s="165">
        <f t="shared" ref="W6:W37" ca="1" si="0">IFERROR(IF(X6&lt;&gt;"",VLOOKUP($A6,$A$6:$X$64,6,FALSE)/100,0)*$G$4/$G6, 0)</f>
        <v>0</v>
      </c>
      <c r="X6" s="166">
        <f>IFERROR(IF(VLOOKUP($C6,'MSCI Database'!$C:$R,10, FALSE)="","",VLOOKUP($C6,'MSCI Database'!$C:$R,10, FALSE)),"")</f>
        <v>2038424</v>
      </c>
      <c r="Y6" s="133" t="str">
        <f>IFERROR(IF(VLOOKUP($C6,'MSCI Database'!$C:$R,11, FALSE)="","",VLOOKUP($C6,'MSCI Database'!$C:$R,11, FALSE)),"")</f>
        <v>2019</v>
      </c>
      <c r="Z6" s="133" t="str">
        <f>IFERROR(IF(VLOOKUP($C6,'MSCI Database'!$C:$R,12, FALSE)="","",VLOOKUP($C6,'MSCI Database'!$C:$R,12, FALSE)),"")</f>
        <v>Reported</v>
      </c>
      <c r="AA6" s="202" t="str">
        <f>IFERROR(IF(VLOOKUP($C6,'MSCI Database'!$C:$R,13, FALSE)="","",VLOOKUP($C6,'MSCI Database'!$C:$R,13, FALSE)),"")</f>
        <v>Industry-leading product safety protocols; corporate governance practices lead home market peers</v>
      </c>
    </row>
    <row r="7" spans="1:27" s="130" customFormat="1" ht="15" hidden="1" customHeight="1" outlineLevel="1">
      <c r="A7" s="130" t="s">
        <v>181</v>
      </c>
      <c r="B7" s="130" t="s">
        <v>182</v>
      </c>
      <c r="C7" s="130" t="s">
        <v>183</v>
      </c>
      <c r="D7" s="130" t="s">
        <v>18672</v>
      </c>
      <c r="E7" s="130" t="s">
        <v>18673</v>
      </c>
      <c r="F7" s="302">
        <v>1.9630562458727401</v>
      </c>
      <c r="G7" s="132" t="str">
        <f ca="1">IFERROR(_xll.BQL($A7, "cur_mkt_cap(currency=EUR)")/1000000, " ")</f>
        <v xml:space="preserve"> </v>
      </c>
      <c r="M7" s="305">
        <f t="shared" ref="M7:M64" si="1">IF($F7&lt;&gt;"",$F$4*$F7/100,"")</f>
        <v>5.2217296140214886E-4</v>
      </c>
      <c r="N7" s="223">
        <f t="shared" ref="N7:N64" ca="1" si="2">IF(V7&lt;&gt;"",VLOOKUP($A7,$A$6:$V$64,6,FALSE)/SUMIF($V$6:$V$64, "&gt;0",$F$6:$F$64),0)</f>
        <v>2.0123990466171724E-2</v>
      </c>
      <c r="O7" s="172" t="str">
        <f>IFERROR(IF(VLOOKUP($C7,'MSCI Database'!$C:$R,2, FALSE)="","",VLOOKUP($C7,'MSCI Database'!$C:$R,2, FALSE)),"")</f>
        <v>Industrial Machinery</v>
      </c>
      <c r="P7" s="186" t="str">
        <f>IFERROR(IF(VLOOKUP($C7,'MSCI Database'!$C:$R,3, FALSE)="","",VLOOKUP($C7,'MSCI Database'!$C:$R,3, FALSE)),"")</f>
        <v>AA</v>
      </c>
      <c r="Q7" s="164" t="str">
        <f>IFERROR(IF(VLOOKUP($C7,'MSCI Database'!$C:$R,4, FALSE)="","",VLOOKUP($C7,'MSCI Database'!$C:$R,4, FALSE)),"")</f>
        <v>0</v>
      </c>
      <c r="R7" s="164">
        <f>IFERROR(IF(VLOOKUP($C7,'MSCI Database'!$C:$R,5, FALSE)="","",VLOOKUP($C7,'MSCI Database'!$C:$R,5, FALSE)),"")</f>
        <v>7.7</v>
      </c>
      <c r="S7" s="164">
        <f>IFERROR(IF(VLOOKUP($C7,'MSCI Database'!$C:$R,6, FALSE)="","",VLOOKUP($C7,'MSCI Database'!$C:$R,6, FALSE)),"")</f>
        <v>5.8</v>
      </c>
      <c r="T7" s="211">
        <f>IFERROR(IF(VLOOKUP($C7,'MSCI Database'!$C:$R,7, FALSE)="","",VLOOKUP($C7,'MSCI Database'!$C:$R,7, FALSE)),"")</f>
        <v>7.2</v>
      </c>
      <c r="U7" s="164">
        <f>IFERROR(IF(VLOOKUP($C7,'MSCI Database'!$C:$R,8, FALSE)="","",VLOOKUP($C7,'MSCI Database'!$C:$R,8, FALSE)),"")</f>
        <v>5</v>
      </c>
      <c r="V7" s="175">
        <f>IFERROR(IF(VLOOKUP($C7,'MSCI Database'!$C:$R,9, FALSE)="","",VLOOKUP($C7,'MSCI Database'!$C:$R,9, FALSE)),"")</f>
        <v>5.7</v>
      </c>
      <c r="W7" s="165">
        <f t="shared" ca="1" si="0"/>
        <v>0</v>
      </c>
      <c r="X7" s="166">
        <f>IFERROR(IF(VLOOKUP($C7,'MSCI Database'!$C:$R,10, FALSE)="","",VLOOKUP($C7,'MSCI Database'!$C:$R,10, FALSE)),"")</f>
        <v>60471</v>
      </c>
      <c r="Y7" s="133" t="str">
        <f>IFERROR(IF(VLOOKUP($C7,'MSCI Database'!$C:$R,11, FALSE)="","",VLOOKUP($C7,'MSCI Database'!$C:$R,11, FALSE)),"")</f>
        <v>2019</v>
      </c>
      <c r="Z7" s="133" t="str">
        <f>IFERROR(IF(VLOOKUP($C7,'MSCI Database'!$C:$R,12, FALSE)="","",VLOOKUP($C7,'MSCI Database'!$C:$R,12, FALSE)),"")</f>
        <v>Reported</v>
      </c>
      <c r="AA7" s="202" t="str">
        <f>IFERROR(IF(VLOOKUP($C7,'MSCI Database'!$C:$R,13, FALSE)="","",VLOOKUP($C7,'MSCI Database'!$C:$R,13, FALSE)),"")</f>
        <v>Outperforms most peers in employee management practices</v>
      </c>
    </row>
    <row r="8" spans="1:27" s="130" customFormat="1" ht="15" hidden="1" customHeight="1" outlineLevel="1">
      <c r="A8" s="130" t="s">
        <v>18654</v>
      </c>
      <c r="B8" s="130" t="s">
        <v>18655</v>
      </c>
      <c r="C8" s="130" t="s">
        <v>185</v>
      </c>
      <c r="D8" s="130" t="s">
        <v>18672</v>
      </c>
      <c r="E8" s="130" t="s">
        <v>18674</v>
      </c>
      <c r="F8" s="302">
        <v>1.876897103551493</v>
      </c>
      <c r="G8" s="132" t="str">
        <f ca="1">IFERROR(_xll.BQL($A8, "cur_mkt_cap(currency=EUR)")/1000000, " ")</f>
        <v xml:space="preserve"> </v>
      </c>
      <c r="M8" s="305">
        <f t="shared" si="1"/>
        <v>4.9925462954469705E-4</v>
      </c>
      <c r="N8" s="223">
        <f t="shared" ca="1" si="2"/>
        <v>1.9240742335970819E-2</v>
      </c>
      <c r="O8" s="172" t="str">
        <f>IFERROR(IF(VLOOKUP($C8,'MSCI Database'!$C:$R,2, FALSE)="","",VLOOKUP($C8,'MSCI Database'!$C:$R,2, FALSE)),"")</f>
        <v>Food Products</v>
      </c>
      <c r="P8" s="186" t="str">
        <f>IFERROR(IF(VLOOKUP($C8,'MSCI Database'!$C:$R,3, FALSE)="","",VLOOKUP($C8,'MSCI Database'!$C:$R,3, FALSE)),"")</f>
        <v>AA</v>
      </c>
      <c r="Q8" s="164" t="str">
        <f>IFERROR(IF(VLOOKUP($C8,'MSCI Database'!$C:$R,4, FALSE)="","",VLOOKUP($C8,'MSCI Database'!$C:$R,4, FALSE)),"")</f>
        <v>1</v>
      </c>
      <c r="R8" s="164">
        <f>IFERROR(IF(VLOOKUP($C8,'MSCI Database'!$C:$R,5, FALSE)="","",VLOOKUP($C8,'MSCI Database'!$C:$R,5, FALSE)),"")</f>
        <v>8.3000000000000007</v>
      </c>
      <c r="S8" s="164">
        <f>IFERROR(IF(VLOOKUP($C8,'MSCI Database'!$C:$R,6, FALSE)="","",VLOOKUP($C8,'MSCI Database'!$C:$R,6, FALSE)),"")</f>
        <v>5.0999999999999996</v>
      </c>
      <c r="T8" s="211">
        <f>IFERROR(IF(VLOOKUP($C8,'MSCI Database'!$C:$R,7, FALSE)="","",VLOOKUP($C8,'MSCI Database'!$C:$R,7, FALSE)),"")</f>
        <v>7.4</v>
      </c>
      <c r="U8" s="164">
        <f>IFERROR(IF(VLOOKUP($C8,'MSCI Database'!$C:$R,8, FALSE)="","",VLOOKUP($C8,'MSCI Database'!$C:$R,8, FALSE)),"")</f>
        <v>4.4000000000000004</v>
      </c>
      <c r="V8" s="175">
        <f>IFERROR(IF(VLOOKUP($C8,'MSCI Database'!$C:$R,9, FALSE)="","",VLOOKUP($C8,'MSCI Database'!$C:$R,9, FALSE)),"")</f>
        <v>5.5</v>
      </c>
      <c r="W8" s="165">
        <f t="shared" ca="1" si="0"/>
        <v>0</v>
      </c>
      <c r="X8" s="166">
        <f>IFERROR(IF(VLOOKUP($C8,'MSCI Database'!$C:$R,10, FALSE)="","",VLOOKUP($C8,'MSCI Database'!$C:$R,10, FALSE)),"")</f>
        <v>406309</v>
      </c>
      <c r="Y8" s="133" t="str">
        <f>IFERROR(IF(VLOOKUP($C8,'MSCI Database'!$C:$R,11, FALSE)="","",VLOOKUP($C8,'MSCI Database'!$C:$R,11, FALSE)),"")</f>
        <v>2019</v>
      </c>
      <c r="Z8" s="133" t="str">
        <f>IFERROR(IF(VLOOKUP($C8,'MSCI Database'!$C:$R,12, FALSE)="","",VLOOKUP($C8,'MSCI Database'!$C:$R,12, FALSE)),"")</f>
        <v>Reported</v>
      </c>
      <c r="AA8" s="202" t="str">
        <f>IFERROR(IF(VLOOKUP($C8,'MSCI Database'!$C:$R,13, FALSE)="","",VLOOKUP($C8,'MSCI Database'!$C:$R,13, FALSE)),"")</f>
        <v>Strong environmental risk mitigation programs, weak corporate governance</v>
      </c>
    </row>
    <row r="9" spans="1:27" s="130" customFormat="1" ht="15" hidden="1" customHeight="1" outlineLevel="1">
      <c r="A9" s="130" t="s">
        <v>187</v>
      </c>
      <c r="B9" s="130" t="s">
        <v>188</v>
      </c>
      <c r="C9" s="130" t="s">
        <v>189</v>
      </c>
      <c r="D9" s="130" t="s">
        <v>18672</v>
      </c>
      <c r="E9" s="130" t="s">
        <v>18673</v>
      </c>
      <c r="F9" s="302">
        <v>1.851376911863766</v>
      </c>
      <c r="G9" s="132" t="str">
        <f ca="1">IFERROR(_xll.BQL($A9, "cur_mkt_cap(currency=EUR)")/1000000, " ")</f>
        <v xml:space="preserve"> </v>
      </c>
      <c r="M9" s="305">
        <f t="shared" si="1"/>
        <v>4.9246625855576176E-4</v>
      </c>
      <c r="N9" s="223">
        <f t="shared" ca="1" si="2"/>
        <v>1.8979125739249023E-2</v>
      </c>
      <c r="O9" s="172" t="str">
        <f>IFERROR(IF(VLOOKUP($C9,'MSCI Database'!$C:$R,2, FALSE)="","",VLOOKUP($C9,'MSCI Database'!$C:$R,2, FALSE)),"")</f>
        <v>Industrial Machinery</v>
      </c>
      <c r="P9" s="186" t="str">
        <f>IFERROR(IF(VLOOKUP($C9,'MSCI Database'!$C:$R,3, FALSE)="","",VLOOKUP($C9,'MSCI Database'!$C:$R,3, FALSE)),"")</f>
        <v>AA</v>
      </c>
      <c r="Q9" s="164" t="str">
        <f>IFERROR(IF(VLOOKUP($C9,'MSCI Database'!$C:$R,4, FALSE)="","",VLOOKUP($C9,'MSCI Database'!$C:$R,4, FALSE)),"")</f>
        <v>0</v>
      </c>
      <c r="R9" s="164">
        <f>IFERROR(IF(VLOOKUP($C9,'MSCI Database'!$C:$R,5, FALSE)="","",VLOOKUP($C9,'MSCI Database'!$C:$R,5, FALSE)),"")</f>
        <v>8.4</v>
      </c>
      <c r="S9" s="164">
        <f>IFERROR(IF(VLOOKUP($C9,'MSCI Database'!$C:$R,6, FALSE)="","",VLOOKUP($C9,'MSCI Database'!$C:$R,6, FALSE)),"")</f>
        <v>6.8</v>
      </c>
      <c r="T9" s="211">
        <f>IFERROR(IF(VLOOKUP($C9,'MSCI Database'!$C:$R,7, FALSE)="","",VLOOKUP($C9,'MSCI Database'!$C:$R,7, FALSE)),"")</f>
        <v>8.9</v>
      </c>
      <c r="U9" s="164">
        <f>IFERROR(IF(VLOOKUP($C9,'MSCI Database'!$C:$R,8, FALSE)="","",VLOOKUP($C9,'MSCI Database'!$C:$R,8, FALSE)),"")</f>
        <v>4.3</v>
      </c>
      <c r="V9" s="175">
        <f>IFERROR(IF(VLOOKUP($C9,'MSCI Database'!$C:$R,9, FALSE)="","",VLOOKUP($C9,'MSCI Database'!$C:$R,9, FALSE)),"")</f>
        <v>6</v>
      </c>
      <c r="W9" s="165">
        <f t="shared" ca="1" si="0"/>
        <v>0</v>
      </c>
      <c r="X9" s="166">
        <f>IFERROR(IF(VLOOKUP($C9,'MSCI Database'!$C:$R,10, FALSE)="","",VLOOKUP($C9,'MSCI Database'!$C:$R,10, FALSE)),"")</f>
        <v>115318</v>
      </c>
      <c r="Y9" s="133" t="str">
        <f>IFERROR(IF(VLOOKUP($C9,'MSCI Database'!$C:$R,11, FALSE)="","",VLOOKUP($C9,'MSCI Database'!$C:$R,11, FALSE)),"")</f>
        <v>2019</v>
      </c>
      <c r="Z9" s="133" t="str">
        <f>IFERROR(IF(VLOOKUP($C9,'MSCI Database'!$C:$R,12, FALSE)="","",VLOOKUP($C9,'MSCI Database'!$C:$R,12, FALSE)),"")</f>
        <v>E.Segmt-Moderately Low</v>
      </c>
      <c r="AA9" s="202" t="str">
        <f>IFERROR(IF(VLOOKUP($C9,'MSCI Database'!$C:$R,13, FALSE)="","",VLOOKUP($C9,'MSCI Database'!$C:$R,13, FALSE)),"")</f>
        <v>Leads peers in labor management initiatives, but lags in corporate governance practices</v>
      </c>
    </row>
    <row r="10" spans="1:27" s="130" customFormat="1" ht="15" hidden="1" customHeight="1" outlineLevel="1">
      <c r="A10" s="130" t="s">
        <v>176</v>
      </c>
      <c r="B10" s="130" t="s">
        <v>177</v>
      </c>
      <c r="C10" s="130" t="s">
        <v>178</v>
      </c>
      <c r="D10" s="130" t="s">
        <v>18672</v>
      </c>
      <c r="E10" s="130" t="s">
        <v>18674</v>
      </c>
      <c r="F10" s="302">
        <v>1.698930974953311</v>
      </c>
      <c r="G10" s="132" t="str">
        <f ca="1">IFERROR(_xll.BQL($A10, "cur_mkt_cap(currency=EUR)")/1000000, " ")</f>
        <v xml:space="preserve"> </v>
      </c>
      <c r="M10" s="305">
        <f t="shared" si="1"/>
        <v>4.5191563933758071E-4</v>
      </c>
      <c r="N10" s="223">
        <f t="shared" ca="1" si="2"/>
        <v>1.7416348010672673E-2</v>
      </c>
      <c r="O10" s="172" t="str">
        <f>IFERROR(IF(VLOOKUP($C10,'MSCI Database'!$C:$R,2, FALSE)="","",VLOOKUP($C10,'MSCI Database'!$C:$R,2, FALSE)),"")</f>
        <v>Food Products</v>
      </c>
      <c r="P10" s="186" t="str">
        <f>IFERROR(IF(VLOOKUP($C10,'MSCI Database'!$C:$R,3, FALSE)="","",VLOOKUP($C10,'MSCI Database'!$C:$R,3, FALSE)),"")</f>
        <v>BBB</v>
      </c>
      <c r="Q10" s="164" t="str">
        <f>IFERROR(IF(VLOOKUP($C10,'MSCI Database'!$C:$R,4, FALSE)="","",VLOOKUP($C10,'MSCI Database'!$C:$R,4, FALSE)),"")</f>
        <v>0</v>
      </c>
      <c r="R10" s="164">
        <f>IFERROR(IF(VLOOKUP($C10,'MSCI Database'!$C:$R,5, FALSE)="","",VLOOKUP($C10,'MSCI Database'!$C:$R,5, FALSE)),"")</f>
        <v>4.3</v>
      </c>
      <c r="S10" s="164">
        <f>IFERROR(IF(VLOOKUP($C10,'MSCI Database'!$C:$R,6, FALSE)="","",VLOOKUP($C10,'MSCI Database'!$C:$R,6, FALSE)),"")</f>
        <v>3.5</v>
      </c>
      <c r="T10" s="211">
        <f>IFERROR(IF(VLOOKUP($C10,'MSCI Database'!$C:$R,7, FALSE)="","",VLOOKUP($C10,'MSCI Database'!$C:$R,7, FALSE)),"")</f>
        <v>5.7</v>
      </c>
      <c r="U10" s="164">
        <f>IFERROR(IF(VLOOKUP($C10,'MSCI Database'!$C:$R,8, FALSE)="","",VLOOKUP($C10,'MSCI Database'!$C:$R,8, FALSE)),"")</f>
        <v>3.4</v>
      </c>
      <c r="V10" s="175">
        <f>IFERROR(IF(VLOOKUP($C10,'MSCI Database'!$C:$R,9, FALSE)="","",VLOOKUP($C10,'MSCI Database'!$C:$R,9, FALSE)),"")</f>
        <v>4</v>
      </c>
      <c r="W10" s="165">
        <f t="shared" ca="1" si="0"/>
        <v>0</v>
      </c>
      <c r="X10" s="166">
        <f>IFERROR(IF(VLOOKUP($C10,'MSCI Database'!$C:$R,10, FALSE)="","",VLOOKUP($C10,'MSCI Database'!$C:$R,10, FALSE)),"")</f>
        <v>210000</v>
      </c>
      <c r="Y10" s="133" t="str">
        <f>IFERROR(IF(VLOOKUP($C10,'MSCI Database'!$C:$R,11, FALSE)="","",VLOOKUP($C10,'MSCI Database'!$C:$R,11, FALSE)),"")</f>
        <v>2019</v>
      </c>
      <c r="Z10" s="133" t="str">
        <f>IFERROR(IF(VLOOKUP($C10,'MSCI Database'!$C:$R,12, FALSE)="","",VLOOKUP($C10,'MSCI Database'!$C:$R,12, FALSE)),"")</f>
        <v>Reported</v>
      </c>
      <c r="AA10" s="202" t="str">
        <f>IFERROR(IF(VLOOKUP($C10,'MSCI Database'!$C:$R,13, FALSE)="","",VLOOKUP($C10,'MSCI Database'!$C:$R,13, FALSE)),"")</f>
        <v>Robust food safety measures; limited efforts to manage water stress-related risks</v>
      </c>
    </row>
    <row r="11" spans="1:27" s="130" customFormat="1" ht="15" hidden="1" customHeight="1" outlineLevel="1">
      <c r="A11" s="130" t="s">
        <v>18656</v>
      </c>
      <c r="B11" s="130" t="s">
        <v>18657</v>
      </c>
      <c r="C11" s="130" t="s">
        <v>202</v>
      </c>
      <c r="D11" s="130" t="s">
        <v>18675</v>
      </c>
      <c r="E11" s="130" t="s">
        <v>18673</v>
      </c>
      <c r="F11" s="302">
        <v>2.7679695373592739</v>
      </c>
      <c r="G11" s="132" t="str">
        <f ca="1">IFERROR(_xll.BQL($A11, "cur_mkt_cap(currency=EUR)")/1000000, " ")</f>
        <v xml:space="preserve"> </v>
      </c>
      <c r="M11" s="305">
        <f t="shared" si="1"/>
        <v>7.3627989693756681E-4</v>
      </c>
      <c r="N11" s="223">
        <f t="shared" ca="1" si="2"/>
        <v>2.8375444003494357E-2</v>
      </c>
      <c r="O11" s="172" t="str">
        <f>IFERROR(IF(VLOOKUP($C11,'MSCI Database'!$C:$R,2, FALSE)="","",VLOOKUP($C11,'MSCI Database'!$C:$R,2, FALSE)),"")</f>
        <v>Marine Transport</v>
      </c>
      <c r="P11" s="186" t="str">
        <f>IFERROR(IF(VLOOKUP($C11,'MSCI Database'!$C:$R,3, FALSE)="","",VLOOKUP($C11,'MSCI Database'!$C:$R,3, FALSE)),"")</f>
        <v>BBB</v>
      </c>
      <c r="Q11" s="164" t="str">
        <f>IFERROR(IF(VLOOKUP($C11,'MSCI Database'!$C:$R,4, FALSE)="","",VLOOKUP($C11,'MSCI Database'!$C:$R,4, FALSE)),"")</f>
        <v>0</v>
      </c>
      <c r="R11" s="164">
        <f>IFERROR(IF(VLOOKUP($C11,'MSCI Database'!$C:$R,5, FALSE)="","",VLOOKUP($C11,'MSCI Database'!$C:$R,5, FALSE)),"")</f>
        <v>4.4000000000000004</v>
      </c>
      <c r="S11" s="164">
        <f>IFERROR(IF(VLOOKUP($C11,'MSCI Database'!$C:$R,6, FALSE)="","",VLOOKUP($C11,'MSCI Database'!$C:$R,6, FALSE)),"")</f>
        <v>5.7</v>
      </c>
      <c r="T11" s="211">
        <f>IFERROR(IF(VLOOKUP($C11,'MSCI Database'!$C:$R,7, FALSE)="","",VLOOKUP($C11,'MSCI Database'!$C:$R,7, FALSE)),"")</f>
        <v>5.3</v>
      </c>
      <c r="U11" s="164">
        <f>IFERROR(IF(VLOOKUP($C11,'MSCI Database'!$C:$R,8, FALSE)="","",VLOOKUP($C11,'MSCI Database'!$C:$R,8, FALSE)),"")</f>
        <v>4.8</v>
      </c>
      <c r="V11" s="175">
        <f>IFERROR(IF(VLOOKUP($C11,'MSCI Database'!$C:$R,9, FALSE)="","",VLOOKUP($C11,'MSCI Database'!$C:$R,9, FALSE)),"")</f>
        <v>5.3</v>
      </c>
      <c r="W11" s="165">
        <f t="shared" ca="1" si="0"/>
        <v>0</v>
      </c>
      <c r="X11" s="166">
        <f>IFERROR(IF(VLOOKUP($C11,'MSCI Database'!$C:$R,10, FALSE)="","",VLOOKUP($C11,'MSCI Database'!$C:$R,10, FALSE)),"")</f>
        <v>1522440</v>
      </c>
      <c r="Y11" s="133" t="str">
        <f>IFERROR(IF(VLOOKUP($C11,'MSCI Database'!$C:$R,11, FALSE)="","",VLOOKUP($C11,'MSCI Database'!$C:$R,11, FALSE)),"")</f>
        <v>2019</v>
      </c>
      <c r="Z11" s="133" t="str">
        <f>IFERROR(IF(VLOOKUP($C11,'MSCI Database'!$C:$R,12, FALSE)="","",VLOOKUP($C11,'MSCI Database'!$C:$R,12, FALSE)),"")</f>
        <v>Reported</v>
      </c>
      <c r="AA11" s="202" t="str">
        <f>IFERROR(IF(VLOOKUP($C11,'MSCI Database'!$C:$R,13, FALSE)="","",VLOOKUP($C11,'MSCI Database'!$C:$R,13, FALSE)),"")</f>
        <v/>
      </c>
    </row>
    <row r="12" spans="1:27" s="130" customFormat="1" ht="15" hidden="1" customHeight="1" outlineLevel="1">
      <c r="A12" s="130" t="s">
        <v>18658</v>
      </c>
      <c r="B12" s="130" t="s">
        <v>18659</v>
      </c>
      <c r="C12" s="130" t="s">
        <v>216</v>
      </c>
      <c r="D12" s="130" t="s">
        <v>18676</v>
      </c>
      <c r="E12" s="130" t="s">
        <v>18674</v>
      </c>
      <c r="F12" s="302">
        <v>2.2994167015823339</v>
      </c>
      <c r="G12" s="132" t="str">
        <f ca="1">IFERROR(_xll.BQL($A12, "cur_mkt_cap(currency=EUR)")/1000000, " ")</f>
        <v xml:space="preserve"> </v>
      </c>
      <c r="M12" s="305">
        <f t="shared" si="1"/>
        <v>6.1164484262090073E-4</v>
      </c>
      <c r="N12" s="223">
        <f t="shared" ca="1" si="2"/>
        <v>2.3572141591809852E-2</v>
      </c>
      <c r="O12" s="172" t="str">
        <f>IFERROR(IF(VLOOKUP($C12,'MSCI Database'!$C:$R,2, FALSE)="","",VLOOKUP($C12,'MSCI Database'!$C:$R,2, FALSE)),"")</f>
        <v>Food Products</v>
      </c>
      <c r="P12" s="186" t="str">
        <f>IFERROR(IF(VLOOKUP($C12,'MSCI Database'!$C:$R,3, FALSE)="","",VLOOKUP($C12,'MSCI Database'!$C:$R,3, FALSE)),"")</f>
        <v>BB</v>
      </c>
      <c r="Q12" s="164" t="str">
        <f>IFERROR(IF(VLOOKUP($C12,'MSCI Database'!$C:$R,4, FALSE)="","",VLOOKUP($C12,'MSCI Database'!$C:$R,4, FALSE)),"")</f>
        <v>-1</v>
      </c>
      <c r="R12" s="164">
        <f>IFERROR(IF(VLOOKUP($C12,'MSCI Database'!$C:$R,5, FALSE)="","",VLOOKUP($C12,'MSCI Database'!$C:$R,5, FALSE)),"")</f>
        <v>4</v>
      </c>
      <c r="S12" s="164">
        <f>IFERROR(IF(VLOOKUP($C12,'MSCI Database'!$C:$R,6, FALSE)="","",VLOOKUP($C12,'MSCI Database'!$C:$R,6, FALSE)),"")</f>
        <v>2.6</v>
      </c>
      <c r="T12" s="211">
        <f>IFERROR(IF(VLOOKUP($C12,'MSCI Database'!$C:$R,7, FALSE)="","",VLOOKUP($C12,'MSCI Database'!$C:$R,7, FALSE)),"")</f>
        <v>6.2</v>
      </c>
      <c r="U12" s="164">
        <f>IFERROR(IF(VLOOKUP($C12,'MSCI Database'!$C:$R,8, FALSE)="","",VLOOKUP($C12,'MSCI Database'!$C:$R,8, FALSE)),"")</f>
        <v>2.8</v>
      </c>
      <c r="V12" s="175">
        <f>IFERROR(IF(VLOOKUP($C12,'MSCI Database'!$C:$R,9, FALSE)="","",VLOOKUP($C12,'MSCI Database'!$C:$R,9, FALSE)),"")</f>
        <v>3.4</v>
      </c>
      <c r="W12" s="165">
        <f t="shared" ca="1" si="0"/>
        <v>0</v>
      </c>
      <c r="X12" s="166">
        <f>IFERROR(IF(VLOOKUP($C12,'MSCI Database'!$C:$R,10, FALSE)="","",VLOOKUP($C12,'MSCI Database'!$C:$R,10, FALSE)),"")</f>
        <v>15141</v>
      </c>
      <c r="Y12" s="133" t="str">
        <f>IFERROR(IF(VLOOKUP($C12,'MSCI Database'!$C:$R,11, FALSE)="","",VLOOKUP($C12,'MSCI Database'!$C:$R,11, FALSE)),"")</f>
        <v>2019</v>
      </c>
      <c r="Z12" s="133" t="str">
        <f>IFERROR(IF(VLOOKUP($C12,'MSCI Database'!$C:$R,12, FALSE)="","",VLOOKUP($C12,'MSCI Database'!$C:$R,12, FALSE)),"")</f>
        <v>Reported</v>
      </c>
      <c r="AA12" s="202" t="str">
        <f>IFERROR(IF(VLOOKUP($C12,'MSCI Database'!$C:$R,13, FALSE)="","",VLOOKUP($C12,'MSCI Database'!$C:$R,13, FALSE)),"")</f>
        <v/>
      </c>
    </row>
    <row r="13" spans="1:27" s="130" customFormat="1" ht="15" hidden="1" customHeight="1" outlineLevel="1">
      <c r="A13" s="130" t="s">
        <v>18660</v>
      </c>
      <c r="B13" s="130" t="s">
        <v>18661</v>
      </c>
      <c r="C13" s="130" t="s">
        <v>215</v>
      </c>
      <c r="D13" s="130" t="s">
        <v>18676</v>
      </c>
      <c r="E13" s="130" t="s">
        <v>18674</v>
      </c>
      <c r="F13" s="302">
        <v>2.3030113645772778</v>
      </c>
      <c r="G13" s="132" t="str">
        <f ca="1">IFERROR(_xll.BQL($A13, "cur_mkt_cap(currency=EUR)")/1000000, " ")</f>
        <v xml:space="preserve"> </v>
      </c>
      <c r="M13" s="305">
        <f t="shared" si="1"/>
        <v>6.1260102297755589E-4</v>
      </c>
      <c r="N13" s="223">
        <f t="shared" ca="1" si="2"/>
        <v>2.3608991765609731E-2</v>
      </c>
      <c r="O13" s="172" t="str">
        <f>IFERROR(IF(VLOOKUP($C13,'MSCI Database'!$C:$R,2, FALSE)="","",VLOOKUP($C13,'MSCI Database'!$C:$R,2, FALSE)),"")</f>
        <v>Food Products</v>
      </c>
      <c r="P13" s="186" t="str">
        <f>IFERROR(IF(VLOOKUP($C13,'MSCI Database'!$C:$R,3, FALSE)="","",VLOOKUP($C13,'MSCI Database'!$C:$R,3, FALSE)),"")</f>
        <v>A</v>
      </c>
      <c r="Q13" s="164" t="str">
        <f>IFERROR(IF(VLOOKUP($C13,'MSCI Database'!$C:$R,4, FALSE)="","",VLOOKUP($C13,'MSCI Database'!$C:$R,4, FALSE)),"")</f>
        <v>0</v>
      </c>
      <c r="R13" s="164">
        <f>IFERROR(IF(VLOOKUP($C13,'MSCI Database'!$C:$R,5, FALSE)="","",VLOOKUP($C13,'MSCI Database'!$C:$R,5, FALSE)),"")</f>
        <v>6.9</v>
      </c>
      <c r="S13" s="164">
        <f>IFERROR(IF(VLOOKUP($C13,'MSCI Database'!$C:$R,6, FALSE)="","",VLOOKUP($C13,'MSCI Database'!$C:$R,6, FALSE)),"")</f>
        <v>4.5</v>
      </c>
      <c r="T13" s="211">
        <f>IFERROR(IF(VLOOKUP($C13,'MSCI Database'!$C:$R,7, FALSE)="","",VLOOKUP($C13,'MSCI Database'!$C:$R,7, FALSE)),"")</f>
        <v>6.1</v>
      </c>
      <c r="U13" s="164">
        <f>IFERROR(IF(VLOOKUP($C13,'MSCI Database'!$C:$R,8, FALSE)="","",VLOOKUP($C13,'MSCI Database'!$C:$R,8, FALSE)),"")</f>
        <v>4.5</v>
      </c>
      <c r="V13" s="175">
        <f>IFERROR(IF(VLOOKUP($C13,'MSCI Database'!$C:$R,9, FALSE)="","",VLOOKUP($C13,'MSCI Database'!$C:$R,9, FALSE)),"")</f>
        <v>4.8</v>
      </c>
      <c r="W13" s="165">
        <f t="shared" ca="1" si="0"/>
        <v>0</v>
      </c>
      <c r="X13" s="166">
        <f>IFERROR(IF(VLOOKUP($C13,'MSCI Database'!$C:$R,10, FALSE)="","",VLOOKUP($C13,'MSCI Database'!$C:$R,10, FALSE)),"")</f>
        <v>126825</v>
      </c>
      <c r="Y13" s="133" t="str">
        <f>IFERROR(IF(VLOOKUP($C13,'MSCI Database'!$C:$R,11, FALSE)="","",VLOOKUP($C13,'MSCI Database'!$C:$R,11, FALSE)),"")</f>
        <v>2019</v>
      </c>
      <c r="Z13" s="133" t="str">
        <f>IFERROR(IF(VLOOKUP($C13,'MSCI Database'!$C:$R,12, FALSE)="","",VLOOKUP($C13,'MSCI Database'!$C:$R,12, FALSE)),"")</f>
        <v>Reported</v>
      </c>
      <c r="AA13" s="202" t="str">
        <f>IFERROR(IF(VLOOKUP($C13,'MSCI Database'!$C:$R,13, FALSE)="","",VLOOKUP($C13,'MSCI Database'!$C:$R,13, FALSE)),"")</f>
        <v/>
      </c>
    </row>
    <row r="14" spans="1:27" s="130" customFormat="1" ht="15" hidden="1" customHeight="1" outlineLevel="1">
      <c r="A14" s="130" t="s">
        <v>223</v>
      </c>
      <c r="B14" s="130" t="s">
        <v>224</v>
      </c>
      <c r="C14" s="130" t="s">
        <v>225</v>
      </c>
      <c r="D14" s="130" t="s">
        <v>18677</v>
      </c>
      <c r="E14" s="130" t="s">
        <v>18673</v>
      </c>
      <c r="F14" s="302">
        <v>2.2361510266548432</v>
      </c>
      <c r="G14" s="132" t="str">
        <f ca="1">IFERROR(_xll.BQL($A14, "cur_mkt_cap(currency=EUR)")/1000000, " ")</f>
        <v xml:space="preserve"> </v>
      </c>
      <c r="M14" s="305">
        <f t="shared" si="1"/>
        <v>5.948161730901882E-4</v>
      </c>
      <c r="N14" s="223">
        <f t="shared" ca="1" si="2"/>
        <v>2.2923582569747435E-2</v>
      </c>
      <c r="O14" s="172" t="str">
        <f>IFERROR(IF(VLOOKUP($C14,'MSCI Database'!$C:$R,2, FALSE)="","",VLOOKUP($C14,'MSCI Database'!$C:$R,2, FALSE)),"")</f>
        <v>Industrial Machinery</v>
      </c>
      <c r="P14" s="186" t="str">
        <f>IFERROR(IF(VLOOKUP($C14,'MSCI Database'!$C:$R,3, FALSE)="","",VLOOKUP($C14,'MSCI Database'!$C:$R,3, FALSE)),"")</f>
        <v>AA</v>
      </c>
      <c r="Q14" s="164" t="str">
        <f>IFERROR(IF(VLOOKUP($C14,'MSCI Database'!$C:$R,4, FALSE)="","",VLOOKUP($C14,'MSCI Database'!$C:$R,4, FALSE)),"")</f>
        <v>0</v>
      </c>
      <c r="R14" s="164">
        <f>IFERROR(IF(VLOOKUP($C14,'MSCI Database'!$C:$R,5, FALSE)="","",VLOOKUP($C14,'MSCI Database'!$C:$R,5, FALSE)),"")</f>
        <v>7.8</v>
      </c>
      <c r="S14" s="164">
        <f>IFERROR(IF(VLOOKUP($C14,'MSCI Database'!$C:$R,6, FALSE)="","",VLOOKUP($C14,'MSCI Database'!$C:$R,6, FALSE)),"")</f>
        <v>5.2</v>
      </c>
      <c r="T14" s="211">
        <f>IFERROR(IF(VLOOKUP($C14,'MSCI Database'!$C:$R,7, FALSE)="","",VLOOKUP($C14,'MSCI Database'!$C:$R,7, FALSE)),"")</f>
        <v>6.3</v>
      </c>
      <c r="U14" s="164">
        <f>IFERROR(IF(VLOOKUP($C14,'MSCI Database'!$C:$R,8, FALSE)="","",VLOOKUP($C14,'MSCI Database'!$C:$R,8, FALSE)),"")</f>
        <v>7.4</v>
      </c>
      <c r="V14" s="175">
        <f>IFERROR(IF(VLOOKUP($C14,'MSCI Database'!$C:$R,9, FALSE)="","",VLOOKUP($C14,'MSCI Database'!$C:$R,9, FALSE)),"")</f>
        <v>6.5</v>
      </c>
      <c r="W14" s="165">
        <f t="shared" ca="1" si="0"/>
        <v>0</v>
      </c>
      <c r="X14" s="166">
        <f>IFERROR(IF(VLOOKUP($C14,'MSCI Database'!$C:$R,10, FALSE)="","",VLOOKUP($C14,'MSCI Database'!$C:$R,10, FALSE)),"")</f>
        <v>44861</v>
      </c>
      <c r="Y14" s="133" t="str">
        <f>IFERROR(IF(VLOOKUP($C14,'MSCI Database'!$C:$R,11, FALSE)="","",VLOOKUP($C14,'MSCI Database'!$C:$R,11, FALSE)),"")</f>
        <v>2019</v>
      </c>
      <c r="Z14" s="133" t="str">
        <f>IFERROR(IF(VLOOKUP($C14,'MSCI Database'!$C:$R,12, FALSE)="","",VLOOKUP($C14,'MSCI Database'!$C:$R,12, FALSE)),"")</f>
        <v>Reported</v>
      </c>
      <c r="AA14" s="202" t="str">
        <f>IFERROR(IF(VLOOKUP($C14,'MSCI Database'!$C:$R,13, FALSE)="","",VLOOKUP($C14,'MSCI Database'!$C:$R,13, FALSE)),"")</f>
        <v>Maintains niche focus on clean technology</v>
      </c>
    </row>
    <row r="15" spans="1:27" s="130" customFormat="1" ht="15" hidden="1" customHeight="1" outlineLevel="1">
      <c r="A15" s="130" t="s">
        <v>212</v>
      </c>
      <c r="B15" s="130" t="s">
        <v>213</v>
      </c>
      <c r="C15" s="130" t="s">
        <v>214</v>
      </c>
      <c r="D15" s="130" t="s">
        <v>18676</v>
      </c>
      <c r="E15" s="130" t="s">
        <v>18674</v>
      </c>
      <c r="F15" s="302">
        <v>2.162980213806923</v>
      </c>
      <c r="G15" s="132" t="str">
        <f ca="1">IFERROR(_xll.BQL($A15, "cur_mkt_cap(currency=EUR)")/1000000, " ")</f>
        <v xml:space="preserve"> </v>
      </c>
      <c r="M15" s="305">
        <f t="shared" si="1"/>
        <v>5.7535273687264147E-4</v>
      </c>
      <c r="N15" s="223">
        <f t="shared" ca="1" si="2"/>
        <v>2.2173482442331607E-2</v>
      </c>
      <c r="O15" s="172" t="str">
        <f>IFERROR(IF(VLOOKUP($C15,'MSCI Database'!$C:$R,2, FALSE)="","",VLOOKUP($C15,'MSCI Database'!$C:$R,2, FALSE)),"")</f>
        <v>Food Products</v>
      </c>
      <c r="P15" s="186" t="str">
        <f>IFERROR(IF(VLOOKUP($C15,'MSCI Database'!$C:$R,3, FALSE)="","",VLOOKUP($C15,'MSCI Database'!$C:$R,3, FALSE)),"")</f>
        <v>AA</v>
      </c>
      <c r="Q15" s="164" t="str">
        <f>IFERROR(IF(VLOOKUP($C15,'MSCI Database'!$C:$R,4, FALSE)="","",VLOOKUP($C15,'MSCI Database'!$C:$R,4, FALSE)),"")</f>
        <v>0</v>
      </c>
      <c r="R15" s="164">
        <f>IFERROR(IF(VLOOKUP($C15,'MSCI Database'!$C:$R,5, FALSE)="","",VLOOKUP($C15,'MSCI Database'!$C:$R,5, FALSE)),"")</f>
        <v>7.4</v>
      </c>
      <c r="S15" s="164">
        <f>IFERROR(IF(VLOOKUP($C15,'MSCI Database'!$C:$R,6, FALSE)="","",VLOOKUP($C15,'MSCI Database'!$C:$R,6, FALSE)),"")</f>
        <v>4</v>
      </c>
      <c r="T15" s="211">
        <f>IFERROR(IF(VLOOKUP($C15,'MSCI Database'!$C:$R,7, FALSE)="","",VLOOKUP($C15,'MSCI Database'!$C:$R,7, FALSE)),"")</f>
        <v>6.5</v>
      </c>
      <c r="U15" s="164">
        <f>IFERROR(IF(VLOOKUP($C15,'MSCI Database'!$C:$R,8, FALSE)="","",VLOOKUP($C15,'MSCI Database'!$C:$R,8, FALSE)),"")</f>
        <v>6.5</v>
      </c>
      <c r="V15" s="175">
        <f>IFERROR(IF(VLOOKUP($C15,'MSCI Database'!$C:$R,9, FALSE)="","",VLOOKUP($C15,'MSCI Database'!$C:$R,9, FALSE)),"")</f>
        <v>5.3</v>
      </c>
      <c r="W15" s="165">
        <f t="shared" ca="1" si="0"/>
        <v>0</v>
      </c>
      <c r="X15" s="166">
        <f>IFERROR(IF(VLOOKUP($C15,'MSCI Database'!$C:$R,10, FALSE)="","",VLOOKUP($C15,'MSCI Database'!$C:$R,10, FALSE)),"")</f>
        <v>249447</v>
      </c>
      <c r="Y15" s="133" t="str">
        <f>IFERROR(IF(VLOOKUP($C15,'MSCI Database'!$C:$R,11, FALSE)="","",VLOOKUP($C15,'MSCI Database'!$C:$R,11, FALSE)),"")</f>
        <v>2019</v>
      </c>
      <c r="Z15" s="133" t="str">
        <f>IFERROR(IF(VLOOKUP($C15,'MSCI Database'!$C:$R,12, FALSE)="","",VLOOKUP($C15,'MSCI Database'!$C:$R,12, FALSE)),"")</f>
        <v>Reported</v>
      </c>
      <c r="AA15" s="202" t="str">
        <f>IFERROR(IF(VLOOKUP($C15,'MSCI Database'!$C:$R,13, FALSE)="","",VLOOKUP($C15,'MSCI Database'!$C:$R,13, FALSE)),"")</f>
        <v>Industry-leading sustainable seafood sourcing programs; water use is among highest in peer set</v>
      </c>
    </row>
    <row r="16" spans="1:27" s="130" customFormat="1" ht="15" hidden="1" customHeight="1" outlineLevel="1">
      <c r="A16" s="130" t="s">
        <v>18662</v>
      </c>
      <c r="B16" s="130" t="s">
        <v>18663</v>
      </c>
      <c r="C16" s="130" t="s">
        <v>217</v>
      </c>
      <c r="D16" s="130" t="s">
        <v>18676</v>
      </c>
      <c r="E16" s="130" t="s">
        <v>18674</v>
      </c>
      <c r="F16" s="302">
        <v>2.093320788938553</v>
      </c>
      <c r="G16" s="132" t="str">
        <f ca="1">IFERROR(_xll.BQL($A16, "cur_mkt_cap(currency=EUR)")/1000000, " ")</f>
        <v xml:space="preserve"> </v>
      </c>
      <c r="M16" s="305">
        <f t="shared" si="1"/>
        <v>5.568233298576551E-4</v>
      </c>
      <c r="N16" s="223">
        <f t="shared" ca="1" si="2"/>
        <v>2.145937880680034E-2</v>
      </c>
      <c r="O16" s="172" t="str">
        <f>IFERROR(IF(VLOOKUP($C16,'MSCI Database'!$C:$R,2, FALSE)="","",VLOOKUP($C16,'MSCI Database'!$C:$R,2, FALSE)),"")</f>
        <v>Food Products</v>
      </c>
      <c r="P16" s="186" t="str">
        <f>IFERROR(IF(VLOOKUP($C16,'MSCI Database'!$C:$R,3, FALSE)="","",VLOOKUP($C16,'MSCI Database'!$C:$R,3, FALSE)),"")</f>
        <v>A</v>
      </c>
      <c r="Q16" s="164" t="str">
        <f>IFERROR(IF(VLOOKUP($C16,'MSCI Database'!$C:$R,4, FALSE)="","",VLOOKUP($C16,'MSCI Database'!$C:$R,4, FALSE)),"")</f>
        <v>0</v>
      </c>
      <c r="R16" s="164">
        <f>IFERROR(IF(VLOOKUP($C16,'MSCI Database'!$C:$R,5, FALSE)="","",VLOOKUP($C16,'MSCI Database'!$C:$R,5, FALSE)),"")</f>
        <v>6.9</v>
      </c>
      <c r="S16" s="164">
        <f>IFERROR(IF(VLOOKUP($C16,'MSCI Database'!$C:$R,6, FALSE)="","",VLOOKUP($C16,'MSCI Database'!$C:$R,6, FALSE)),"")</f>
        <v>3.4</v>
      </c>
      <c r="T16" s="211">
        <f>IFERROR(IF(VLOOKUP($C16,'MSCI Database'!$C:$R,7, FALSE)="","",VLOOKUP($C16,'MSCI Database'!$C:$R,7, FALSE)),"")</f>
        <v>7</v>
      </c>
      <c r="U16" s="164">
        <f>IFERROR(IF(VLOOKUP($C16,'MSCI Database'!$C:$R,8, FALSE)="","",VLOOKUP($C16,'MSCI Database'!$C:$R,8, FALSE)),"")</f>
        <v>6.2</v>
      </c>
      <c r="V16" s="175">
        <f>IFERROR(IF(VLOOKUP($C16,'MSCI Database'!$C:$R,9, FALSE)="","",VLOOKUP($C16,'MSCI Database'!$C:$R,9, FALSE)),"")</f>
        <v>5.2</v>
      </c>
      <c r="W16" s="165">
        <f t="shared" ca="1" si="0"/>
        <v>0</v>
      </c>
      <c r="X16" s="166">
        <f>IFERROR(IF(VLOOKUP($C16,'MSCI Database'!$C:$R,10, FALSE)="","",VLOOKUP($C16,'MSCI Database'!$C:$R,10, FALSE)),"")</f>
        <v>42667</v>
      </c>
      <c r="Y16" s="133" t="str">
        <f>IFERROR(IF(VLOOKUP($C16,'MSCI Database'!$C:$R,11, FALSE)="","",VLOOKUP($C16,'MSCI Database'!$C:$R,11, FALSE)),"")</f>
        <v>2019</v>
      </c>
      <c r="Z16" s="133" t="str">
        <f>IFERROR(IF(VLOOKUP($C16,'MSCI Database'!$C:$R,12, FALSE)="","",VLOOKUP($C16,'MSCI Database'!$C:$R,12, FALSE)),"")</f>
        <v>Reported</v>
      </c>
      <c r="AA16" s="202" t="str">
        <f>IFERROR(IF(VLOOKUP($C16,'MSCI Database'!$C:$R,13, FALSE)="","",VLOOKUP($C16,'MSCI Database'!$C:$R,13, FALSE)),"")</f>
        <v/>
      </c>
    </row>
    <row r="17" spans="1:27" s="130" customFormat="1" ht="15" hidden="1" customHeight="1" outlineLevel="1">
      <c r="A17" s="130" t="s">
        <v>198</v>
      </c>
      <c r="B17" s="130" t="s">
        <v>199</v>
      </c>
      <c r="C17" s="130" t="s">
        <v>200</v>
      </c>
      <c r="D17" s="130" t="s">
        <v>18675</v>
      </c>
      <c r="E17" s="130" t="s">
        <v>18673</v>
      </c>
      <c r="F17" s="302">
        <v>2.2251046382220152</v>
      </c>
      <c r="G17" s="132" t="str">
        <f ca="1">IFERROR(_xll.BQL($A17, "cur_mkt_cap(currency=EUR)")/1000000, " ")</f>
        <v xml:space="preserve"> </v>
      </c>
      <c r="M17" s="305">
        <f t="shared" si="1"/>
        <v>5.9187783376705603E-4</v>
      </c>
      <c r="N17" s="223">
        <f t="shared" ca="1" si="2"/>
        <v>2.2810342097919267E-2</v>
      </c>
      <c r="O17" s="172" t="str">
        <f>IFERROR(IF(VLOOKUP($C17,'MSCI Database'!$C:$R,2, FALSE)="","",VLOOKUP($C17,'MSCI Database'!$C:$R,2, FALSE)),"")</f>
        <v>Industrial Conglomerates</v>
      </c>
      <c r="P17" s="186" t="str">
        <f>IFERROR(IF(VLOOKUP($C17,'MSCI Database'!$C:$R,3, FALSE)="","",VLOOKUP($C17,'MSCI Database'!$C:$R,3, FALSE)),"")</f>
        <v>B</v>
      </c>
      <c r="Q17" s="164" t="str">
        <f>IFERROR(IF(VLOOKUP($C17,'MSCI Database'!$C:$R,4, FALSE)="","",VLOOKUP($C17,'MSCI Database'!$C:$R,4, FALSE)),"")</f>
        <v>-1</v>
      </c>
      <c r="R17" s="164">
        <f>IFERROR(IF(VLOOKUP($C17,'MSCI Database'!$C:$R,5, FALSE)="","",VLOOKUP($C17,'MSCI Database'!$C:$R,5, FALSE)),"")</f>
        <v>2.2999999999999998</v>
      </c>
      <c r="S17" s="164">
        <f>IFERROR(IF(VLOOKUP($C17,'MSCI Database'!$C:$R,6, FALSE)="","",VLOOKUP($C17,'MSCI Database'!$C:$R,6, FALSE)),"")</f>
        <v>3.7</v>
      </c>
      <c r="T17" s="211">
        <f>IFERROR(IF(VLOOKUP($C17,'MSCI Database'!$C:$R,7, FALSE)="","",VLOOKUP($C17,'MSCI Database'!$C:$R,7, FALSE)),"")</f>
        <v>0</v>
      </c>
      <c r="U17" s="164">
        <f>IFERROR(IF(VLOOKUP($C17,'MSCI Database'!$C:$R,8, FALSE)="","",VLOOKUP($C17,'MSCI Database'!$C:$R,8, FALSE)),"")</f>
        <v>3.4</v>
      </c>
      <c r="V17" s="175">
        <f>IFERROR(IF(VLOOKUP($C17,'MSCI Database'!$C:$R,9, FALSE)="","",VLOOKUP($C17,'MSCI Database'!$C:$R,9, FALSE)),"")</f>
        <v>2.4</v>
      </c>
      <c r="W17" s="165">
        <f t="shared" ca="1" si="0"/>
        <v>0</v>
      </c>
      <c r="X17" s="166">
        <f>IFERROR(IF(VLOOKUP($C17,'MSCI Database'!$C:$R,10, FALSE)="","",VLOOKUP($C17,'MSCI Database'!$C:$R,10, FALSE)),"")</f>
        <v>12421304</v>
      </c>
      <c r="Y17" s="133" t="str">
        <f>IFERROR(IF(VLOOKUP($C17,'MSCI Database'!$C:$R,11, FALSE)="","",VLOOKUP($C17,'MSCI Database'!$C:$R,11, FALSE)),"")</f>
        <v>2019</v>
      </c>
      <c r="Z17" s="133" t="str">
        <f>IFERROR(IF(VLOOKUP($C17,'MSCI Database'!$C:$R,12, FALSE)="","",VLOOKUP($C17,'MSCI Database'!$C:$R,12, FALSE)),"")</f>
        <v>Reported</v>
      </c>
      <c r="AA17" s="202" t="str">
        <f>IFERROR(IF(VLOOKUP($C17,'MSCI Database'!$C:$R,13, FALSE)="","",VLOOKUP($C17,'MSCI Database'!$C:$R,13, FALSE)),"")</f>
        <v>Regulatory penalties imposed over alleged anti-competitive activities; governance risks persist</v>
      </c>
    </row>
    <row r="18" spans="1:27" s="130" customFormat="1" ht="15" hidden="1" customHeight="1" outlineLevel="1">
      <c r="A18" s="130" t="s">
        <v>192</v>
      </c>
      <c r="B18" s="130" t="s">
        <v>193</v>
      </c>
      <c r="C18" s="130" t="s">
        <v>194</v>
      </c>
      <c r="D18" s="130" t="s">
        <v>18678</v>
      </c>
      <c r="E18" s="130" t="s">
        <v>18673</v>
      </c>
      <c r="F18" s="302">
        <v>1.8312056024336569</v>
      </c>
      <c r="G18" s="132" t="str">
        <f ca="1">IFERROR(_xll.BQL($A18, "cur_mkt_cap(currency=EUR)")/1000000, " ")</f>
        <v xml:space="preserve"> </v>
      </c>
      <c r="M18" s="305">
        <f t="shared" si="1"/>
        <v>4.8710069024735273E-4</v>
      </c>
      <c r="N18" s="223">
        <f t="shared" ca="1" si="2"/>
        <v>1.8772342444315335E-2</v>
      </c>
      <c r="O18" s="172" t="str">
        <f>IFERROR(IF(VLOOKUP($C18,'MSCI Database'!$C:$R,2, FALSE)="","",VLOOKUP($C18,'MSCI Database'!$C:$R,2, FALSE)),"")</f>
        <v>Construction &amp; Engineering</v>
      </c>
      <c r="P18" s="186" t="str">
        <f>IFERROR(IF(VLOOKUP($C18,'MSCI Database'!$C:$R,3, FALSE)="","",VLOOKUP($C18,'MSCI Database'!$C:$R,3, FALSE)),"")</f>
        <v>BB</v>
      </c>
      <c r="Q18" s="164" t="str">
        <f>IFERROR(IF(VLOOKUP($C18,'MSCI Database'!$C:$R,4, FALSE)="","",VLOOKUP($C18,'MSCI Database'!$C:$R,4, FALSE)),"")</f>
        <v>0</v>
      </c>
      <c r="R18" s="164">
        <f>IFERROR(IF(VLOOKUP($C18,'MSCI Database'!$C:$R,5, FALSE)="","",VLOOKUP($C18,'MSCI Database'!$C:$R,5, FALSE)),"")</f>
        <v>3.8</v>
      </c>
      <c r="S18" s="164">
        <f>IFERROR(IF(VLOOKUP($C18,'MSCI Database'!$C:$R,6, FALSE)="","",VLOOKUP($C18,'MSCI Database'!$C:$R,6, FALSE)),"")</f>
        <v>5.9</v>
      </c>
      <c r="T18" s="211">
        <f>IFERROR(IF(VLOOKUP($C18,'MSCI Database'!$C:$R,7, FALSE)="","",VLOOKUP($C18,'MSCI Database'!$C:$R,7, FALSE)),"")</f>
        <v>1.7</v>
      </c>
      <c r="U18" s="164">
        <f>IFERROR(IF(VLOOKUP($C18,'MSCI Database'!$C:$R,8, FALSE)="","",VLOOKUP($C18,'MSCI Database'!$C:$R,8, FALSE)),"")</f>
        <v>5.2</v>
      </c>
      <c r="V18" s="175">
        <f>IFERROR(IF(VLOOKUP($C18,'MSCI Database'!$C:$R,9, FALSE)="","",VLOOKUP($C18,'MSCI Database'!$C:$R,9, FALSE)),"")</f>
        <v>4.4000000000000004</v>
      </c>
      <c r="W18" s="165">
        <f t="shared" ca="1" si="0"/>
        <v>0</v>
      </c>
      <c r="X18" s="166">
        <f>IFERROR(IF(VLOOKUP($C18,'MSCI Database'!$C:$R,10, FALSE)="","",VLOOKUP($C18,'MSCI Database'!$C:$R,10, FALSE)),"")</f>
        <v>22116</v>
      </c>
      <c r="Y18" s="133" t="str">
        <f>IFERROR(IF(VLOOKUP($C18,'MSCI Database'!$C:$R,11, FALSE)="","",VLOOKUP($C18,'MSCI Database'!$C:$R,11, FALSE)),"")</f>
        <v>2019</v>
      </c>
      <c r="Z18" s="133" t="str">
        <f>IFERROR(IF(VLOOKUP($C18,'MSCI Database'!$C:$R,12, FALSE)="","",VLOOKUP($C18,'MSCI Database'!$C:$R,12, FALSE)),"")</f>
        <v>E.Segmt-Moderate</v>
      </c>
      <c r="AA18" s="202" t="str">
        <f>IFERROR(IF(VLOOKUP($C18,'MSCI Database'!$C:$R,13, FALSE)="","",VLOOKUP($C18,'MSCI Database'!$C:$R,13, FALSE)),"")</f>
        <v>Lags peers in health and safety management</v>
      </c>
    </row>
    <row r="19" spans="1:27" s="130" customFormat="1" ht="15" hidden="1" customHeight="1" outlineLevel="1">
      <c r="A19" s="130" t="s">
        <v>109</v>
      </c>
      <c r="B19" s="130" t="s">
        <v>110</v>
      </c>
      <c r="C19" s="130" t="s">
        <v>111</v>
      </c>
      <c r="D19" s="130" t="s">
        <v>12127</v>
      </c>
      <c r="E19" s="130" t="s">
        <v>18673</v>
      </c>
      <c r="F19" s="302">
        <v>1.8871055332197719</v>
      </c>
      <c r="G19" s="132" t="str">
        <f ca="1">IFERROR(_xll.BQL($A19, "cur_mkt_cap(currency=EUR)")/1000000, " ")</f>
        <v xml:space="preserve"> </v>
      </c>
      <c r="M19" s="305">
        <f t="shared" si="1"/>
        <v>5.0197007183645933E-4</v>
      </c>
      <c r="N19" s="223">
        <f t="shared" ca="1" si="2"/>
        <v>1.9345392593318741E-2</v>
      </c>
      <c r="O19" s="172" t="str">
        <f>IFERROR(IF(VLOOKUP($C19,'MSCI Database'!$C:$R,2, FALSE)="","",VLOOKUP($C19,'MSCI Database'!$C:$R,2, FALSE)),"")</f>
        <v>Marine Transport</v>
      </c>
      <c r="P19" s="186" t="str">
        <f>IFERROR(IF(VLOOKUP($C19,'MSCI Database'!$C:$R,3, FALSE)="","",VLOOKUP($C19,'MSCI Database'!$C:$R,3, FALSE)),"")</f>
        <v>A</v>
      </c>
      <c r="Q19" s="164" t="str">
        <f>IFERROR(IF(VLOOKUP($C19,'MSCI Database'!$C:$R,4, FALSE)="","",VLOOKUP($C19,'MSCI Database'!$C:$R,4, FALSE)),"")</f>
        <v>0</v>
      </c>
      <c r="R19" s="164">
        <f>IFERROR(IF(VLOOKUP($C19,'MSCI Database'!$C:$R,5, FALSE)="","",VLOOKUP($C19,'MSCI Database'!$C:$R,5, FALSE)),"")</f>
        <v>6.9</v>
      </c>
      <c r="S19" s="164">
        <f>IFERROR(IF(VLOOKUP($C19,'MSCI Database'!$C:$R,6, FALSE)="","",VLOOKUP($C19,'MSCI Database'!$C:$R,6, FALSE)),"")</f>
        <v>5.5</v>
      </c>
      <c r="T19" s="211">
        <f>IFERROR(IF(VLOOKUP($C19,'MSCI Database'!$C:$R,7, FALSE)="","",VLOOKUP($C19,'MSCI Database'!$C:$R,7, FALSE)),"")</f>
        <v>5.9</v>
      </c>
      <c r="U19" s="164">
        <f>IFERROR(IF(VLOOKUP($C19,'MSCI Database'!$C:$R,8, FALSE)="","",VLOOKUP($C19,'MSCI Database'!$C:$R,8, FALSE)),"")</f>
        <v>6.1</v>
      </c>
      <c r="V19" s="175">
        <f>IFERROR(IF(VLOOKUP($C19,'MSCI Database'!$C:$R,9, FALSE)="","",VLOOKUP($C19,'MSCI Database'!$C:$R,9, FALSE)),"")</f>
        <v>5.8</v>
      </c>
      <c r="W19" s="165">
        <f t="shared" ca="1" si="0"/>
        <v>0</v>
      </c>
      <c r="X19" s="166">
        <f>IFERROR(IF(VLOOKUP($C19,'MSCI Database'!$C:$R,10, FALSE)="","",VLOOKUP($C19,'MSCI Database'!$C:$R,10, FALSE)),"")</f>
        <v>36491000</v>
      </c>
      <c r="Y19" s="133" t="str">
        <f>IFERROR(IF(VLOOKUP($C19,'MSCI Database'!$C:$R,11, FALSE)="","",VLOOKUP($C19,'MSCI Database'!$C:$R,11, FALSE)),"")</f>
        <v>2019</v>
      </c>
      <c r="Z19" s="133" t="str">
        <f>IFERROR(IF(VLOOKUP($C19,'MSCI Database'!$C:$R,12, FALSE)="","",VLOOKUP($C19,'MSCI Database'!$C:$R,12, FALSE)),"")</f>
        <v>Reported</v>
      </c>
      <c r="AA19" s="202" t="str">
        <f>IFERROR(IF(VLOOKUP($C19,'MSCI Database'!$C:$R,13, FALSE)="","",VLOOKUP($C19,'MSCI Database'!$C:$R,13, FALSE)),"")</f>
        <v>Credit line linked to progress in reduction of carbon emission</v>
      </c>
    </row>
    <row r="20" spans="1:27" s="130" customFormat="1" ht="15" hidden="1" customHeight="1" outlineLevel="1">
      <c r="A20" s="130" t="s">
        <v>113</v>
      </c>
      <c r="B20" s="130" t="s">
        <v>114</v>
      </c>
      <c r="C20" s="130" t="s">
        <v>115</v>
      </c>
      <c r="D20" s="130" t="s">
        <v>12127</v>
      </c>
      <c r="E20" s="130" t="s">
        <v>18673</v>
      </c>
      <c r="F20" s="302">
        <v>1.4853807325663411</v>
      </c>
      <c r="G20" s="132" t="str">
        <f ca="1">IFERROR(_xll.BQL($A20, "cur_mkt_cap(currency=EUR)")/1000000, " ")</f>
        <v xml:space="preserve"> </v>
      </c>
      <c r="M20" s="305">
        <f t="shared" si="1"/>
        <v>3.9511127486264666E-4</v>
      </c>
      <c r="N20" s="223">
        <f t="shared" ca="1" si="2"/>
        <v>1.5227168229971352E-2</v>
      </c>
      <c r="O20" s="172" t="str">
        <f>IFERROR(IF(VLOOKUP($C20,'MSCI Database'!$C:$R,2, FALSE)="","",VLOOKUP($C20,'MSCI Database'!$C:$R,2, FALSE)),"")</f>
        <v>Electrical Equipment</v>
      </c>
      <c r="P20" s="186" t="str">
        <f>IFERROR(IF(VLOOKUP($C20,'MSCI Database'!$C:$R,3, FALSE)="","",VLOOKUP($C20,'MSCI Database'!$C:$R,3, FALSE)),"")</f>
        <v>AAA</v>
      </c>
      <c r="Q20" s="164" t="str">
        <f>IFERROR(IF(VLOOKUP($C20,'MSCI Database'!$C:$R,4, FALSE)="","",VLOOKUP($C20,'MSCI Database'!$C:$R,4, FALSE)),"")</f>
        <v>0</v>
      </c>
      <c r="R20" s="164">
        <f>IFERROR(IF(VLOOKUP($C20,'MSCI Database'!$C:$R,5, FALSE)="","",VLOOKUP($C20,'MSCI Database'!$C:$R,5, FALSE)),"")</f>
        <v>10</v>
      </c>
      <c r="S20" s="164">
        <f>IFERROR(IF(VLOOKUP($C20,'MSCI Database'!$C:$R,6, FALSE)="","",VLOOKUP($C20,'MSCI Database'!$C:$R,6, FALSE)),"")</f>
        <v>7.7</v>
      </c>
      <c r="T20" s="211">
        <f>IFERROR(IF(VLOOKUP($C20,'MSCI Database'!$C:$R,7, FALSE)="","",VLOOKUP($C20,'MSCI Database'!$C:$R,7, FALSE)),"")</f>
        <v>6.6</v>
      </c>
      <c r="U20" s="164">
        <f>IFERROR(IF(VLOOKUP($C20,'MSCI Database'!$C:$R,8, FALSE)="","",VLOOKUP($C20,'MSCI Database'!$C:$R,8, FALSE)),"")</f>
        <v>5.7</v>
      </c>
      <c r="V20" s="175">
        <f>IFERROR(IF(VLOOKUP($C20,'MSCI Database'!$C:$R,9, FALSE)="","",VLOOKUP($C20,'MSCI Database'!$C:$R,9, FALSE)),"")</f>
        <v>6.6</v>
      </c>
      <c r="W20" s="165">
        <f t="shared" ca="1" si="0"/>
        <v>0</v>
      </c>
      <c r="X20" s="166">
        <f>IFERROR(IF(VLOOKUP($C20,'MSCI Database'!$C:$R,10, FALSE)="","",VLOOKUP($C20,'MSCI Database'!$C:$R,10, FALSE)),"")</f>
        <v>109000</v>
      </c>
      <c r="Y20" s="133" t="str">
        <f>IFERROR(IF(VLOOKUP($C20,'MSCI Database'!$C:$R,11, FALSE)="","",VLOOKUP($C20,'MSCI Database'!$C:$R,11, FALSE)),"")</f>
        <v>2019</v>
      </c>
      <c r="Z20" s="133" t="str">
        <f>IFERROR(IF(VLOOKUP($C20,'MSCI Database'!$C:$R,12, FALSE)="","",VLOOKUP($C20,'MSCI Database'!$C:$R,12, FALSE)),"")</f>
        <v>Reported</v>
      </c>
      <c r="AA20" s="202" t="str">
        <f>IFERROR(IF(VLOOKUP($C20,'MSCI Database'!$C:$R,13, FALSE)="","",VLOOKUP($C20,'MSCI Database'!$C:$R,13, FALSE)),"")</f>
        <v>ESG integration across operations; strategic focus on integrated hybrid renewable energy solutions</v>
      </c>
    </row>
    <row r="21" spans="1:27" s="130" customFormat="1" ht="15" hidden="1" customHeight="1" outlineLevel="1">
      <c r="A21" s="130" t="s">
        <v>118</v>
      </c>
      <c r="B21" s="130" t="s">
        <v>119</v>
      </c>
      <c r="C21" s="130" t="s">
        <v>120</v>
      </c>
      <c r="D21" s="130" t="s">
        <v>12127</v>
      </c>
      <c r="E21" s="130" t="s">
        <v>100</v>
      </c>
      <c r="F21" s="302">
        <v>1.538073704543256</v>
      </c>
      <c r="G21" s="132" t="str">
        <f ca="1">IFERROR(_xll.BQL($A21, "cur_mkt_cap(currency=EUR)")/1000000, " ")</f>
        <v xml:space="preserve"> </v>
      </c>
      <c r="M21" s="305">
        <f t="shared" si="1"/>
        <v>4.0912760540850606E-4</v>
      </c>
      <c r="N21" s="223">
        <f t="shared" ca="1" si="2"/>
        <v>1.5767342699208865E-2</v>
      </c>
      <c r="O21" s="172" t="str">
        <f>IFERROR(IF(VLOOKUP($C21,'MSCI Database'!$C:$R,2, FALSE)="","",VLOOKUP($C21,'MSCI Database'!$C:$R,2, FALSE)),"")</f>
        <v>Utilities</v>
      </c>
      <c r="P21" s="186" t="str">
        <f>IFERROR(IF(VLOOKUP($C21,'MSCI Database'!$C:$R,3, FALSE)="","",VLOOKUP($C21,'MSCI Database'!$C:$R,3, FALSE)),"")</f>
        <v>AAA</v>
      </c>
      <c r="Q21" s="164" t="str">
        <f>IFERROR(IF(VLOOKUP($C21,'MSCI Database'!$C:$R,4, FALSE)="","",VLOOKUP($C21,'MSCI Database'!$C:$R,4, FALSE)),"")</f>
        <v>0</v>
      </c>
      <c r="R21" s="164">
        <f>IFERROR(IF(VLOOKUP($C21,'MSCI Database'!$C:$R,5, FALSE)="","",VLOOKUP($C21,'MSCI Database'!$C:$R,5, FALSE)),"")</f>
        <v>10</v>
      </c>
      <c r="S21" s="164">
        <f>IFERROR(IF(VLOOKUP($C21,'MSCI Database'!$C:$R,6, FALSE)="","",VLOOKUP($C21,'MSCI Database'!$C:$R,6, FALSE)),"")</f>
        <v>9.1999999999999993</v>
      </c>
      <c r="T21" s="211">
        <f>IFERROR(IF(VLOOKUP($C21,'MSCI Database'!$C:$R,7, FALSE)="","",VLOOKUP($C21,'MSCI Database'!$C:$R,7, FALSE)),"")</f>
        <v>4.9000000000000004</v>
      </c>
      <c r="U21" s="164">
        <f>IFERROR(IF(VLOOKUP($C21,'MSCI Database'!$C:$R,8, FALSE)="","",VLOOKUP($C21,'MSCI Database'!$C:$R,8, FALSE)),"")</f>
        <v>6.9</v>
      </c>
      <c r="V21" s="175">
        <f>IFERROR(IF(VLOOKUP($C21,'MSCI Database'!$C:$R,9, FALSE)="","",VLOOKUP($C21,'MSCI Database'!$C:$R,9, FALSE)),"")</f>
        <v>7.9</v>
      </c>
      <c r="W21" s="165">
        <f t="shared" ca="1" si="0"/>
        <v>0</v>
      </c>
      <c r="X21" s="166">
        <f>IFERROR(IF(VLOOKUP($C21,'MSCI Database'!$C:$R,10, FALSE)="","",VLOOKUP($C21,'MSCI Database'!$C:$R,10, FALSE)),"")</f>
        <v>1969000</v>
      </c>
      <c r="Y21" s="133" t="str">
        <f>IFERROR(IF(VLOOKUP($C21,'MSCI Database'!$C:$R,11, FALSE)="","",VLOOKUP($C21,'MSCI Database'!$C:$R,11, FALSE)),"")</f>
        <v>2019</v>
      </c>
      <c r="Z21" s="133" t="str">
        <f>IFERROR(IF(VLOOKUP($C21,'MSCI Database'!$C:$R,12, FALSE)="","",VLOOKUP($C21,'MSCI Database'!$C:$R,12, FALSE)),"")</f>
        <v>Reported</v>
      </c>
      <c r="AA21" s="202" t="str">
        <f>IFERROR(IF(VLOOKUP($C21,'MSCI Database'!$C:$R,13, FALSE)="","",VLOOKUP($C21,'MSCI Database'!$C:$R,13, FALSE)),"")</f>
        <v>Focus towards strengthening its renewable energy pipeline</v>
      </c>
    </row>
    <row r="22" spans="1:27" s="130" customFormat="1" ht="15" hidden="1" customHeight="1" outlineLevel="1">
      <c r="A22" s="130" t="s">
        <v>69</v>
      </c>
      <c r="B22" s="130" t="s">
        <v>70</v>
      </c>
      <c r="C22" s="130" t="s">
        <v>71</v>
      </c>
      <c r="D22" s="130" t="s">
        <v>12128</v>
      </c>
      <c r="E22" s="130" t="s">
        <v>18673</v>
      </c>
      <c r="F22" s="302">
        <v>2.038386773025795</v>
      </c>
      <c r="G22" s="132" t="str">
        <f ca="1">IFERROR(_xll.BQL($A22, "cur_mkt_cap(currency=EUR)")/1000000, " ")</f>
        <v xml:space="preserve"> </v>
      </c>
      <c r="M22" s="305">
        <f t="shared" si="1"/>
        <v>5.4221088162486144E-4</v>
      </c>
      <c r="N22" s="223">
        <f t="shared" ca="1" si="2"/>
        <v>2.0896230596034026E-2</v>
      </c>
      <c r="O22" s="172" t="str">
        <f>IFERROR(IF(VLOOKUP($C22,'MSCI Database'!$C:$R,2, FALSE)="","",VLOOKUP($C22,'MSCI Database'!$C:$R,2, FALSE)),"")</f>
        <v>Commercial Services &amp; Supplies</v>
      </c>
      <c r="P22" s="186" t="str">
        <f>IFERROR(IF(VLOOKUP($C22,'MSCI Database'!$C:$R,3, FALSE)="","",VLOOKUP($C22,'MSCI Database'!$C:$R,3, FALSE)),"")</f>
        <v>BBB</v>
      </c>
      <c r="Q22" s="164" t="str">
        <f>IFERROR(IF(VLOOKUP($C22,'MSCI Database'!$C:$R,4, FALSE)="","",VLOOKUP($C22,'MSCI Database'!$C:$R,4, FALSE)),"")</f>
        <v>1</v>
      </c>
      <c r="R22" s="164">
        <f>IFERROR(IF(VLOOKUP($C22,'MSCI Database'!$C:$R,5, FALSE)="","",VLOOKUP($C22,'MSCI Database'!$C:$R,5, FALSE)),"")</f>
        <v>5.2</v>
      </c>
      <c r="S22" s="164">
        <f>IFERROR(IF(VLOOKUP($C22,'MSCI Database'!$C:$R,6, FALSE)="","",VLOOKUP($C22,'MSCI Database'!$C:$R,6, FALSE)),"")</f>
        <v>3.5</v>
      </c>
      <c r="T22" s="211">
        <f>IFERROR(IF(VLOOKUP($C22,'MSCI Database'!$C:$R,7, FALSE)="","",VLOOKUP($C22,'MSCI Database'!$C:$R,7, FALSE)),"")</f>
        <v>6.9</v>
      </c>
      <c r="U22" s="164">
        <f>IFERROR(IF(VLOOKUP($C22,'MSCI Database'!$C:$R,8, FALSE)="","",VLOOKUP($C22,'MSCI Database'!$C:$R,8, FALSE)),"")</f>
        <v>5.6</v>
      </c>
      <c r="V22" s="175">
        <f>IFERROR(IF(VLOOKUP($C22,'MSCI Database'!$C:$R,9, FALSE)="","",VLOOKUP($C22,'MSCI Database'!$C:$R,9, FALSE)),"")</f>
        <v>5.2</v>
      </c>
      <c r="W22" s="165">
        <f t="shared" ca="1" si="0"/>
        <v>0</v>
      </c>
      <c r="X22" s="166">
        <f>IFERROR(IF(VLOOKUP($C22,'MSCI Database'!$C:$R,10, FALSE)="","",VLOOKUP($C22,'MSCI Database'!$C:$R,10, FALSE)),"")</f>
        <v>6062085</v>
      </c>
      <c r="Y22" s="133" t="str">
        <f>IFERROR(IF(VLOOKUP($C22,'MSCI Database'!$C:$R,11, FALSE)="","",VLOOKUP($C22,'MSCI Database'!$C:$R,11, FALSE)),"")</f>
        <v>2019</v>
      </c>
      <c r="Z22" s="133" t="str">
        <f>IFERROR(IF(VLOOKUP($C22,'MSCI Database'!$C:$R,12, FALSE)="","",VLOOKUP($C22,'MSCI Database'!$C:$R,12, FALSE)),"")</f>
        <v>Reported</v>
      </c>
      <c r="AA22" s="202" t="str">
        <f>IFERROR(IF(VLOOKUP($C22,'MSCI Database'!$C:$R,13, FALSE)="","",VLOOKUP($C22,'MSCI Database'!$C:$R,13, FALSE)),"")</f>
        <v>Shortcomings in toxic waste management systems</v>
      </c>
    </row>
    <row r="23" spans="1:27" s="130" customFormat="1" ht="15" hidden="1" customHeight="1" outlineLevel="1">
      <c r="A23" s="130" t="s">
        <v>60</v>
      </c>
      <c r="B23" s="130" t="s">
        <v>61</v>
      </c>
      <c r="C23" s="130" t="s">
        <v>62</v>
      </c>
      <c r="D23" s="130" t="s">
        <v>18679</v>
      </c>
      <c r="E23" s="130" t="s">
        <v>18673</v>
      </c>
      <c r="F23" s="302">
        <v>1.9540394662999341</v>
      </c>
      <c r="G23" s="132" t="str">
        <f ca="1">IFERROR(_xll.BQL($A23, "cur_mkt_cap(currency=EUR)")/1000000, " ")</f>
        <v xml:space="preserve"> </v>
      </c>
      <c r="M23" s="305">
        <f t="shared" si="1"/>
        <v>5.197744980357824E-4</v>
      </c>
      <c r="N23" s="223">
        <f t="shared" ca="1" si="2"/>
        <v>2.0031556239419324E-2</v>
      </c>
      <c r="O23" s="172" t="str">
        <f>IFERROR(IF(VLOOKUP($C23,'MSCI Database'!$C:$R,2, FALSE)="","",VLOOKUP($C23,'MSCI Database'!$C:$R,2, FALSE)),"")</f>
        <v>Commercial Services &amp; Supplies</v>
      </c>
      <c r="P23" s="186" t="str">
        <f>IFERROR(IF(VLOOKUP($C23,'MSCI Database'!$C:$R,3, FALSE)="","",VLOOKUP($C23,'MSCI Database'!$C:$R,3, FALSE)),"")</f>
        <v>AAA</v>
      </c>
      <c r="Q23" s="164" t="str">
        <f>IFERROR(IF(VLOOKUP($C23,'MSCI Database'!$C:$R,4, FALSE)="","",VLOOKUP($C23,'MSCI Database'!$C:$R,4, FALSE)),"")</f>
        <v>0</v>
      </c>
      <c r="R23" s="164">
        <f>IFERROR(IF(VLOOKUP($C23,'MSCI Database'!$C:$R,5, FALSE)="","",VLOOKUP($C23,'MSCI Database'!$C:$R,5, FALSE)),"")</f>
        <v>10</v>
      </c>
      <c r="S23" s="164">
        <f>IFERROR(IF(VLOOKUP($C23,'MSCI Database'!$C:$R,6, FALSE)="","",VLOOKUP($C23,'MSCI Database'!$C:$R,6, FALSE)),"")</f>
        <v>9.6999999999999993</v>
      </c>
      <c r="T23" s="211">
        <f>IFERROR(IF(VLOOKUP($C23,'MSCI Database'!$C:$R,7, FALSE)="","",VLOOKUP($C23,'MSCI Database'!$C:$R,7, FALSE)),"")</f>
        <v>10</v>
      </c>
      <c r="U23" s="164">
        <f>IFERROR(IF(VLOOKUP($C23,'MSCI Database'!$C:$R,8, FALSE)="","",VLOOKUP($C23,'MSCI Database'!$C:$R,8, FALSE)),"")</f>
        <v>7.2</v>
      </c>
      <c r="V23" s="175">
        <f>IFERROR(IF(VLOOKUP($C23,'MSCI Database'!$C:$R,9, FALSE)="","",VLOOKUP($C23,'MSCI Database'!$C:$R,9, FALSE)),"")</f>
        <v>8.5</v>
      </c>
      <c r="W23" s="165">
        <f t="shared" ca="1" si="0"/>
        <v>0</v>
      </c>
      <c r="X23" s="166">
        <f>IFERROR(IF(VLOOKUP($C23,'MSCI Database'!$C:$R,10, FALSE)="","",VLOOKUP($C23,'MSCI Database'!$C:$R,10, FALSE)),"")</f>
        <v>59450</v>
      </c>
      <c r="Y23" s="133" t="str">
        <f>IFERROR(IF(VLOOKUP($C23,'MSCI Database'!$C:$R,11, FALSE)="","",VLOOKUP($C23,'MSCI Database'!$C:$R,11, FALSE)),"")</f>
        <v>2019</v>
      </c>
      <c r="Z23" s="133" t="str">
        <f>IFERROR(IF(VLOOKUP($C23,'MSCI Database'!$C:$R,12, FALSE)="","",VLOOKUP($C23,'MSCI Database'!$C:$R,12, FALSE)),"")</f>
        <v>Reported</v>
      </c>
      <c r="AA23" s="202" t="str">
        <f>IFERROR(IF(VLOOKUP($C23,'MSCI Database'!$C:$R,13, FALSE)="","",VLOOKUP($C23,'MSCI Database'!$C:$R,13, FALSE)),"")</f>
        <v>Sets benchmark through sustainability focused business and robust internal control frameworks</v>
      </c>
    </row>
    <row r="24" spans="1:27" s="130" customFormat="1" ht="15" hidden="1" customHeight="1" outlineLevel="1">
      <c r="A24" s="130" t="s">
        <v>227</v>
      </c>
      <c r="B24" s="130" t="s">
        <v>228</v>
      </c>
      <c r="C24" s="130" t="s">
        <v>229</v>
      </c>
      <c r="D24" s="130" t="s">
        <v>18680</v>
      </c>
      <c r="E24" s="130" t="s">
        <v>18673</v>
      </c>
      <c r="F24" s="302">
        <v>1.8290334549239819</v>
      </c>
      <c r="G24" s="132" t="str">
        <f ca="1">IFERROR(_xll.BQL($A24, "cur_mkt_cap(currency=EUR)")/1000000, " ")</f>
        <v xml:space="preserve"> </v>
      </c>
      <c r="M24" s="305">
        <f t="shared" si="1"/>
        <v>4.8652289900977919E-4</v>
      </c>
      <c r="N24" s="223">
        <f t="shared" ca="1" si="2"/>
        <v>1.8750074984649971E-2</v>
      </c>
      <c r="O24" s="172" t="str">
        <f>IFERROR(IF(VLOOKUP($C24,'MSCI Database'!$C:$R,2, FALSE)="","",VLOOKUP($C24,'MSCI Database'!$C:$R,2, FALSE)),"")</f>
        <v>Industrial Conglomerates</v>
      </c>
      <c r="P24" s="186" t="str">
        <f>IFERROR(IF(VLOOKUP($C24,'MSCI Database'!$C:$R,3, FALSE)="","",VLOOKUP($C24,'MSCI Database'!$C:$R,3, FALSE)),"")</f>
        <v>AAA</v>
      </c>
      <c r="Q24" s="164" t="str">
        <f>IFERROR(IF(VLOOKUP($C24,'MSCI Database'!$C:$R,4, FALSE)="","",VLOOKUP($C24,'MSCI Database'!$C:$R,4, FALSE)),"")</f>
        <v>0</v>
      </c>
      <c r="R24" s="164">
        <f>IFERROR(IF(VLOOKUP($C24,'MSCI Database'!$C:$R,5, FALSE)="","",VLOOKUP($C24,'MSCI Database'!$C:$R,5, FALSE)),"")</f>
        <v>10</v>
      </c>
      <c r="S24" s="164">
        <f>IFERROR(IF(VLOOKUP($C24,'MSCI Database'!$C:$R,6, FALSE)="","",VLOOKUP($C24,'MSCI Database'!$C:$R,6, FALSE)),"")</f>
        <v>5.0999999999999996</v>
      </c>
      <c r="T24" s="211">
        <f>IFERROR(IF(VLOOKUP($C24,'MSCI Database'!$C:$R,7, FALSE)="","",VLOOKUP($C24,'MSCI Database'!$C:$R,7, FALSE)),"")</f>
        <v>7.9</v>
      </c>
      <c r="U24" s="164">
        <f>IFERROR(IF(VLOOKUP($C24,'MSCI Database'!$C:$R,8, FALSE)="","",VLOOKUP($C24,'MSCI Database'!$C:$R,8, FALSE)),"")</f>
        <v>5.4</v>
      </c>
      <c r="V24" s="175">
        <f>IFERROR(IF(VLOOKUP($C24,'MSCI Database'!$C:$R,9, FALSE)="","",VLOOKUP($C24,'MSCI Database'!$C:$R,9, FALSE)),"")</f>
        <v>6.4</v>
      </c>
      <c r="W24" s="165">
        <f t="shared" ca="1" si="0"/>
        <v>0</v>
      </c>
      <c r="X24" s="166">
        <f>IFERROR(IF(VLOOKUP($C24,'MSCI Database'!$C:$R,10, FALSE)="","",VLOOKUP($C24,'MSCI Database'!$C:$R,10, FALSE)),"")</f>
        <v>390540</v>
      </c>
      <c r="Y24" s="133" t="str">
        <f>IFERROR(IF(VLOOKUP($C24,'MSCI Database'!$C:$R,11, FALSE)="","",VLOOKUP($C24,'MSCI Database'!$C:$R,11, FALSE)),"")</f>
        <v>2019</v>
      </c>
      <c r="Z24" s="133" t="str">
        <f>IFERROR(IF(VLOOKUP($C24,'MSCI Database'!$C:$R,12, FALSE)="","",VLOOKUP($C24,'MSCI Database'!$C:$R,12, FALSE)),"")</f>
        <v>Reported</v>
      </c>
      <c r="AA24" s="202" t="str">
        <f>IFERROR(IF(VLOOKUP($C24,'MSCI Database'!$C:$R,13, FALSE)="","",VLOOKUP($C24,'MSCI Database'!$C:$R,13, FALSE)),"")</f>
        <v>O&amp;M segment restructuring may pose downsizing risks, yet labor programs appear to be strong</v>
      </c>
    </row>
    <row r="25" spans="1:27" s="130" customFormat="1" ht="15" hidden="1" customHeight="1" outlineLevel="1">
      <c r="A25" s="130" t="s">
        <v>85</v>
      </c>
      <c r="B25" s="130" t="s">
        <v>86</v>
      </c>
      <c r="C25" s="130" t="s">
        <v>87</v>
      </c>
      <c r="D25" s="130" t="s">
        <v>18681</v>
      </c>
      <c r="E25" s="130" t="s">
        <v>18673</v>
      </c>
      <c r="F25" s="302">
        <v>2.5872361068907401</v>
      </c>
      <c r="G25" s="132" t="str">
        <f ca="1">IFERROR(_xll.BQL($A25, "cur_mkt_cap(currency=EUR)")/1000000, " ")</f>
        <v xml:space="preserve"> </v>
      </c>
      <c r="M25" s="305">
        <f t="shared" si="1"/>
        <v>6.8820480443293681E-4</v>
      </c>
      <c r="N25" s="223">
        <f t="shared" ca="1" si="2"/>
        <v>2.6522681078685596E-2</v>
      </c>
      <c r="O25" s="172" t="str">
        <f>IFERROR(IF(VLOOKUP($C25,'MSCI Database'!$C:$R,2, FALSE)="","",VLOOKUP($C25,'MSCI Database'!$C:$R,2, FALSE)),"")</f>
        <v>Marine Transport</v>
      </c>
      <c r="P25" s="186" t="str">
        <f>IFERROR(IF(VLOOKUP($C25,'MSCI Database'!$C:$R,3, FALSE)="","",VLOOKUP($C25,'MSCI Database'!$C:$R,3, FALSE)),"")</f>
        <v>AAA</v>
      </c>
      <c r="Q25" s="164" t="str">
        <f>IFERROR(IF(VLOOKUP($C25,'MSCI Database'!$C:$R,4, FALSE)="","",VLOOKUP($C25,'MSCI Database'!$C:$R,4, FALSE)),"")</f>
        <v>0</v>
      </c>
      <c r="R25" s="164">
        <f>IFERROR(IF(VLOOKUP($C25,'MSCI Database'!$C:$R,5, FALSE)="","",VLOOKUP($C25,'MSCI Database'!$C:$R,5, FALSE)),"")</f>
        <v>10</v>
      </c>
      <c r="S25" s="164">
        <f>IFERROR(IF(VLOOKUP($C25,'MSCI Database'!$C:$R,6, FALSE)="","",VLOOKUP($C25,'MSCI Database'!$C:$R,6, FALSE)),"")</f>
        <v>8.4</v>
      </c>
      <c r="T25" s="211">
        <f>IFERROR(IF(VLOOKUP($C25,'MSCI Database'!$C:$R,7, FALSE)="","",VLOOKUP($C25,'MSCI Database'!$C:$R,7, FALSE)),"")</f>
        <v>5.7</v>
      </c>
      <c r="U25" s="164">
        <f>IFERROR(IF(VLOOKUP($C25,'MSCI Database'!$C:$R,8, FALSE)="","",VLOOKUP($C25,'MSCI Database'!$C:$R,8, FALSE)),"")</f>
        <v>7.1</v>
      </c>
      <c r="V25" s="175">
        <f>IFERROR(IF(VLOOKUP($C25,'MSCI Database'!$C:$R,9, FALSE)="","",VLOOKUP($C25,'MSCI Database'!$C:$R,9, FALSE)),"")</f>
        <v>6.9</v>
      </c>
      <c r="W25" s="165">
        <f t="shared" ca="1" si="0"/>
        <v>0</v>
      </c>
      <c r="X25" s="166">
        <f>IFERROR(IF(VLOOKUP($C25,'MSCI Database'!$C:$R,10, FALSE)="","",VLOOKUP($C25,'MSCI Database'!$C:$R,10, FALSE)),"")</f>
        <v>201000</v>
      </c>
      <c r="Y25" s="133" t="str">
        <f>IFERROR(IF(VLOOKUP($C25,'MSCI Database'!$C:$R,11, FALSE)="","",VLOOKUP($C25,'MSCI Database'!$C:$R,11, FALSE)),"")</f>
        <v>2019</v>
      </c>
      <c r="Z25" s="133" t="str">
        <f>IFERROR(IF(VLOOKUP($C25,'MSCI Database'!$C:$R,12, FALSE)="","",VLOOKUP($C25,'MSCI Database'!$C:$R,12, FALSE)),"")</f>
        <v>Reported</v>
      </c>
      <c r="AA25" s="202" t="str">
        <f>IFERROR(IF(VLOOKUP($C25,'MSCI Database'!$C:$R,13, FALSE)="","",VLOOKUP($C25,'MSCI Database'!$C:$R,13, FALSE)),"")</f>
        <v>Improved board structure and robust safety controls; labor risks persist amid coronavirus crisis</v>
      </c>
    </row>
    <row r="26" spans="1:27" s="130" customFormat="1" ht="15" hidden="1" customHeight="1" outlineLevel="1">
      <c r="A26" s="130" t="s">
        <v>18664</v>
      </c>
      <c r="B26" s="130" t="s">
        <v>18665</v>
      </c>
      <c r="C26" s="130" t="s">
        <v>246</v>
      </c>
      <c r="D26" s="130" t="s">
        <v>12128</v>
      </c>
      <c r="E26" s="130" t="s">
        <v>18682</v>
      </c>
      <c r="F26" s="302">
        <v>2.2444650752315991</v>
      </c>
      <c r="G26" s="132" t="str">
        <f ca="1">IFERROR(_xll.BQL($A26, "cur_mkt_cap(currency=EUR)")/1000000, " ")</f>
        <v xml:space="preserve"> </v>
      </c>
      <c r="M26" s="305">
        <f t="shared" si="1"/>
        <v>5.9702771001160536E-4</v>
      </c>
      <c r="N26" s="223">
        <f t="shared" ca="1" si="2"/>
        <v>2.3008812850156206E-2</v>
      </c>
      <c r="O26" s="172" t="str">
        <f>IFERROR(IF(VLOOKUP($C26,'MSCI Database'!$C:$R,2, FALSE)="","",VLOOKUP($C26,'MSCI Database'!$C:$R,2, FALSE)),"")</f>
        <v>Hotels &amp; Travel</v>
      </c>
      <c r="P26" s="186" t="str">
        <f>IFERROR(IF(VLOOKUP($C26,'MSCI Database'!$C:$R,3, FALSE)="","",VLOOKUP($C26,'MSCI Database'!$C:$R,3, FALSE)),"")</f>
        <v>B</v>
      </c>
      <c r="Q26" s="164" t="str">
        <f>IFERROR(IF(VLOOKUP($C26,'MSCI Database'!$C:$R,4, FALSE)="","",VLOOKUP($C26,'MSCI Database'!$C:$R,4, FALSE)),"")</f>
        <v>0</v>
      </c>
      <c r="R26" s="164">
        <f>IFERROR(IF(VLOOKUP($C26,'MSCI Database'!$C:$R,5, FALSE)="","",VLOOKUP($C26,'MSCI Database'!$C:$R,5, FALSE)),"")</f>
        <v>2.7</v>
      </c>
      <c r="S26" s="164">
        <f>IFERROR(IF(VLOOKUP($C26,'MSCI Database'!$C:$R,6, FALSE)="","",VLOOKUP($C26,'MSCI Database'!$C:$R,6, FALSE)),"")</f>
        <v>1.9</v>
      </c>
      <c r="T26" s="211">
        <f>IFERROR(IF(VLOOKUP($C26,'MSCI Database'!$C:$R,7, FALSE)="","",VLOOKUP($C26,'MSCI Database'!$C:$R,7, FALSE)),"")</f>
        <v>3.5</v>
      </c>
      <c r="U26" s="164">
        <f>IFERROR(IF(VLOOKUP($C26,'MSCI Database'!$C:$R,8, FALSE)="","",VLOOKUP($C26,'MSCI Database'!$C:$R,8, FALSE)),"")</f>
        <v>5</v>
      </c>
      <c r="V26" s="175">
        <f>IFERROR(IF(VLOOKUP($C26,'MSCI Database'!$C:$R,9, FALSE)="","",VLOOKUP($C26,'MSCI Database'!$C:$R,9, FALSE)),"")</f>
        <v>3.6</v>
      </c>
      <c r="W26" s="165">
        <f t="shared" ca="1" si="0"/>
        <v>0</v>
      </c>
      <c r="X26" s="166">
        <f>IFERROR(IF(VLOOKUP($C26,'MSCI Database'!$C:$R,10, FALSE)="","",VLOOKUP($C26,'MSCI Database'!$C:$R,10, FALSE)),"")</f>
        <v>390605</v>
      </c>
      <c r="Y26" s="133" t="str">
        <f>IFERROR(IF(VLOOKUP($C26,'MSCI Database'!$C:$R,11, FALSE)="","",VLOOKUP($C26,'MSCI Database'!$C:$R,11, FALSE)),"")</f>
        <v>2019</v>
      </c>
      <c r="Z26" s="133" t="str">
        <f>IFERROR(IF(VLOOKUP($C26,'MSCI Database'!$C:$R,12, FALSE)="","",VLOOKUP($C26,'MSCI Database'!$C:$R,12, FALSE)),"")</f>
        <v>E.Segmt-Moderately High</v>
      </c>
      <c r="AA26" s="202" t="str">
        <f>IFERROR(IF(VLOOKUP($C26,'MSCI Database'!$C:$R,13, FALSE)="","",VLOOKUP($C26,'MSCI Database'!$C:$R,13, FALSE)),"")</f>
        <v/>
      </c>
    </row>
    <row r="27" spans="1:27" s="130" customFormat="1" ht="15" hidden="1" customHeight="1" outlineLevel="1">
      <c r="A27" s="130" t="s">
        <v>254</v>
      </c>
      <c r="B27" s="130" t="s">
        <v>255</v>
      </c>
      <c r="C27" s="130" t="s">
        <v>256</v>
      </c>
      <c r="D27" s="130" t="s">
        <v>12128</v>
      </c>
      <c r="E27" s="130" t="s">
        <v>18673</v>
      </c>
      <c r="F27" s="302">
        <v>2.131284390591849</v>
      </c>
      <c r="G27" s="132" t="str">
        <f ca="1">IFERROR(_xll.BQL($A27, "cur_mkt_cap(currency=EUR)")/1000000, " ")</f>
        <v xml:space="preserve"> </v>
      </c>
      <c r="M27" s="305">
        <f t="shared" si="1"/>
        <v>5.6692164789743185E-4</v>
      </c>
      <c r="N27" s="223">
        <f t="shared" ca="1" si="2"/>
        <v>2.184855724187509E-2</v>
      </c>
      <c r="O27" s="172" t="str">
        <f>IFERROR(IF(VLOOKUP($C27,'MSCI Database'!$C:$R,2, FALSE)="","",VLOOKUP($C27,'MSCI Database'!$C:$R,2, FALSE)),"")</f>
        <v>Commercial Services &amp; Supplies</v>
      </c>
      <c r="P27" s="186" t="str">
        <f>IFERROR(IF(VLOOKUP($C27,'MSCI Database'!$C:$R,3, FALSE)="","",VLOOKUP($C27,'MSCI Database'!$C:$R,3, FALSE)),"")</f>
        <v>BBB</v>
      </c>
      <c r="Q27" s="164" t="str">
        <f>IFERROR(IF(VLOOKUP($C27,'MSCI Database'!$C:$R,4, FALSE)="","",VLOOKUP($C27,'MSCI Database'!$C:$R,4, FALSE)),"")</f>
        <v>0</v>
      </c>
      <c r="R27" s="164">
        <f>IFERROR(IF(VLOOKUP($C27,'MSCI Database'!$C:$R,5, FALSE)="","",VLOOKUP($C27,'MSCI Database'!$C:$R,5, FALSE)),"")</f>
        <v>5.5</v>
      </c>
      <c r="S27" s="164">
        <f>IFERROR(IF(VLOOKUP($C27,'MSCI Database'!$C:$R,6, FALSE)="","",VLOOKUP($C27,'MSCI Database'!$C:$R,6, FALSE)),"")</f>
        <v>6.2</v>
      </c>
      <c r="T27" s="211">
        <f>IFERROR(IF(VLOOKUP($C27,'MSCI Database'!$C:$R,7, FALSE)="","",VLOOKUP($C27,'MSCI Database'!$C:$R,7, FALSE)),"")</f>
        <v>5.3</v>
      </c>
      <c r="U27" s="164">
        <f>IFERROR(IF(VLOOKUP($C27,'MSCI Database'!$C:$R,8, FALSE)="","",VLOOKUP($C27,'MSCI Database'!$C:$R,8, FALSE)),"")</f>
        <v>5.0999999999999996</v>
      </c>
      <c r="V27" s="175">
        <f>IFERROR(IF(VLOOKUP($C27,'MSCI Database'!$C:$R,9, FALSE)="","",VLOOKUP($C27,'MSCI Database'!$C:$R,9, FALSE)),"")</f>
        <v>5.6</v>
      </c>
      <c r="W27" s="165">
        <f t="shared" ca="1" si="0"/>
        <v>0</v>
      </c>
      <c r="X27" s="166">
        <f>IFERROR(IF(VLOOKUP($C27,'MSCI Database'!$C:$R,10, FALSE)="","",VLOOKUP($C27,'MSCI Database'!$C:$R,10, FALSE)),"")</f>
        <v>15862973</v>
      </c>
      <c r="Y27" s="133" t="str">
        <f>IFERROR(IF(VLOOKUP($C27,'MSCI Database'!$C:$R,11, FALSE)="","",VLOOKUP($C27,'MSCI Database'!$C:$R,11, FALSE)),"")</f>
        <v>2019</v>
      </c>
      <c r="Z27" s="133" t="str">
        <f>IFERROR(IF(VLOOKUP($C27,'MSCI Database'!$C:$R,12, FALSE)="","",VLOOKUP($C27,'MSCI Database'!$C:$R,12, FALSE)),"")</f>
        <v>Reported</v>
      </c>
      <c r="AA27" s="202" t="str">
        <f>IFERROR(IF(VLOOKUP($C27,'MSCI Database'!$C:$R,13, FALSE)="","",VLOOKUP($C27,'MSCI Database'!$C:$R,13, FALSE)),"")</f>
        <v>Sustained efforts toward waste management; health and safety risk persist</v>
      </c>
    </row>
    <row r="28" spans="1:27" s="130" customFormat="1" ht="15" hidden="1" customHeight="1" outlineLevel="1">
      <c r="A28" s="130" t="s">
        <v>242</v>
      </c>
      <c r="B28" s="130" t="s">
        <v>243</v>
      </c>
      <c r="C28" s="130" t="s">
        <v>244</v>
      </c>
      <c r="D28" s="130" t="s">
        <v>12128</v>
      </c>
      <c r="E28" s="130" t="s">
        <v>18673</v>
      </c>
      <c r="F28" s="302">
        <v>2.0381504793851848</v>
      </c>
      <c r="G28" s="132" t="str">
        <f ca="1">IFERROR(_xll.BQL($A28, "cur_mkt_cap(currency=EUR)")/1000000, " ")</f>
        <v xml:space="preserve"> </v>
      </c>
      <c r="M28" s="305">
        <f t="shared" si="1"/>
        <v>5.4214802751645916E-4</v>
      </c>
      <c r="N28" s="223">
        <f t="shared" ca="1" si="2"/>
        <v>2.0893808265557836E-2</v>
      </c>
      <c r="O28" s="172" t="str">
        <f>IFERROR(IF(VLOOKUP($C28,'MSCI Database'!$C:$R,2, FALSE)="","",VLOOKUP($C28,'MSCI Database'!$C:$R,2, FALSE)),"")</f>
        <v>Industrial Machinery</v>
      </c>
      <c r="P28" s="186" t="str">
        <f>IFERROR(IF(VLOOKUP($C28,'MSCI Database'!$C:$R,3, FALSE)="","",VLOOKUP($C28,'MSCI Database'!$C:$R,3, FALSE)),"")</f>
        <v>BBB</v>
      </c>
      <c r="Q28" s="164" t="str">
        <f>IFERROR(IF(VLOOKUP($C28,'MSCI Database'!$C:$R,4, FALSE)="","",VLOOKUP($C28,'MSCI Database'!$C:$R,4, FALSE)),"")</f>
        <v>1</v>
      </c>
      <c r="R28" s="164">
        <f>IFERROR(IF(VLOOKUP($C28,'MSCI Database'!$C:$R,5, FALSE)="","",VLOOKUP($C28,'MSCI Database'!$C:$R,5, FALSE)),"")</f>
        <v>4.7</v>
      </c>
      <c r="S28" s="164">
        <f>IFERROR(IF(VLOOKUP($C28,'MSCI Database'!$C:$R,6, FALSE)="","",VLOOKUP($C28,'MSCI Database'!$C:$R,6, FALSE)),"")</f>
        <v>4.5999999999999996</v>
      </c>
      <c r="T28" s="211">
        <f>IFERROR(IF(VLOOKUP($C28,'MSCI Database'!$C:$R,7, FALSE)="","",VLOOKUP($C28,'MSCI Database'!$C:$R,7, FALSE)),"")</f>
        <v>3.4</v>
      </c>
      <c r="U28" s="164">
        <f>IFERROR(IF(VLOOKUP($C28,'MSCI Database'!$C:$R,8, FALSE)="","",VLOOKUP($C28,'MSCI Database'!$C:$R,8, FALSE)),"")</f>
        <v>5.4</v>
      </c>
      <c r="V28" s="175">
        <f>IFERROR(IF(VLOOKUP($C28,'MSCI Database'!$C:$R,9, FALSE)="","",VLOOKUP($C28,'MSCI Database'!$C:$R,9, FALSE)),"")</f>
        <v>4.8</v>
      </c>
      <c r="W28" s="165">
        <f t="shared" ca="1" si="0"/>
        <v>0</v>
      </c>
      <c r="X28" s="166">
        <f>IFERROR(IF(VLOOKUP($C28,'MSCI Database'!$C:$R,10, FALSE)="","",VLOOKUP($C28,'MSCI Database'!$C:$R,10, FALSE)),"")</f>
        <v>536504</v>
      </c>
      <c r="Y28" s="133" t="str">
        <f>IFERROR(IF(VLOOKUP($C28,'MSCI Database'!$C:$R,11, FALSE)="","",VLOOKUP($C28,'MSCI Database'!$C:$R,11, FALSE)),"")</f>
        <v>2018</v>
      </c>
      <c r="Z28" s="133" t="str">
        <f>IFERROR(IF(VLOOKUP($C28,'MSCI Database'!$C:$R,12, FALSE)="","",VLOOKUP($C28,'MSCI Database'!$C:$R,12, FALSE)),"")</f>
        <v>Reported</v>
      </c>
      <c r="AA28" s="202" t="str">
        <f>IFERROR(IF(VLOOKUP($C28,'MSCI Database'!$C:$R,13, FALSE)="","",VLOOKUP($C28,'MSCI Database'!$C:$R,13, FALSE)),"")</f>
        <v>Merger activity may enhance clean technology potential and pose workforce management challenges</v>
      </c>
    </row>
    <row r="29" spans="1:27" s="130" customFormat="1" ht="15" hidden="1" customHeight="1" outlineLevel="1">
      <c r="A29" s="130" t="s">
        <v>18666</v>
      </c>
      <c r="B29" s="130" t="s">
        <v>18667</v>
      </c>
      <c r="C29" s="130" t="s">
        <v>102</v>
      </c>
      <c r="D29" s="130" t="s">
        <v>12129</v>
      </c>
      <c r="E29" s="130" t="s">
        <v>18673</v>
      </c>
      <c r="F29" s="302">
        <v>2.4643631156905532</v>
      </c>
      <c r="G29" s="132" t="str">
        <f ca="1">IFERROR(_xll.BQL($A29, "cur_mkt_cap(currency=EUR)")/1000000, " ")</f>
        <v xml:space="preserve"> </v>
      </c>
      <c r="M29" s="305">
        <f t="shared" si="1"/>
        <v>6.5552058877368718E-4</v>
      </c>
      <c r="N29" s="223">
        <f t="shared" si="2"/>
        <v>0</v>
      </c>
      <c r="O29" s="172" t="str">
        <f>IFERROR(IF(VLOOKUP($C29,'MSCI Database'!$C:$R,2, FALSE)="","",VLOOKUP($C29,'MSCI Database'!$C:$R,2, FALSE)),"")</f>
        <v/>
      </c>
      <c r="P29" s="186" t="str">
        <f>IFERROR(IF(VLOOKUP($C29,'MSCI Database'!$C:$R,3, FALSE)="","",VLOOKUP($C29,'MSCI Database'!$C:$R,3, FALSE)),"")</f>
        <v/>
      </c>
      <c r="Q29" s="164" t="str">
        <f>IFERROR(IF(VLOOKUP($C29,'MSCI Database'!$C:$R,4, FALSE)="","",VLOOKUP($C29,'MSCI Database'!$C:$R,4, FALSE)),"")</f>
        <v/>
      </c>
      <c r="R29" s="164" t="str">
        <f>IFERROR(IF(VLOOKUP($C29,'MSCI Database'!$C:$R,5, FALSE)="","",VLOOKUP($C29,'MSCI Database'!$C:$R,5, FALSE)),"")</f>
        <v/>
      </c>
      <c r="S29" s="164" t="str">
        <f>IFERROR(IF(VLOOKUP($C29,'MSCI Database'!$C:$R,6, FALSE)="","",VLOOKUP($C29,'MSCI Database'!$C:$R,6, FALSE)),"")</f>
        <v/>
      </c>
      <c r="T29" s="211" t="str">
        <f>IFERROR(IF(VLOOKUP($C29,'MSCI Database'!$C:$R,7, FALSE)="","",VLOOKUP($C29,'MSCI Database'!$C:$R,7, FALSE)),"")</f>
        <v/>
      </c>
      <c r="U29" s="164" t="str">
        <f>IFERROR(IF(VLOOKUP($C29,'MSCI Database'!$C:$R,8, FALSE)="","",VLOOKUP($C29,'MSCI Database'!$C:$R,8, FALSE)),"")</f>
        <v/>
      </c>
      <c r="V29" s="175" t="str">
        <f>IFERROR(IF(VLOOKUP($C29,'MSCI Database'!$C:$R,9, FALSE)="","",VLOOKUP($C29,'MSCI Database'!$C:$R,9, FALSE)),"")</f>
        <v/>
      </c>
      <c r="W29" s="165">
        <f t="shared" ca="1" si="0"/>
        <v>0</v>
      </c>
      <c r="X29" s="166">
        <f>IFERROR(IF(VLOOKUP($C29,'MSCI Database'!$C:$R,10, FALSE)="","",VLOOKUP($C29,'MSCI Database'!$C:$R,10, FALSE)),"")</f>
        <v>13754814</v>
      </c>
      <c r="Y29" s="133" t="str">
        <f>IFERROR(IF(VLOOKUP($C29,'MSCI Database'!$C:$R,11, FALSE)="","",VLOOKUP($C29,'MSCI Database'!$C:$R,11, FALSE)),"")</f>
        <v>2019</v>
      </c>
      <c r="Z29" s="133" t="str">
        <f>IFERROR(IF(VLOOKUP($C29,'MSCI Database'!$C:$R,12, FALSE)="","",VLOOKUP($C29,'MSCI Database'!$C:$R,12, FALSE)),"")</f>
        <v>E.Segmt-Moderate</v>
      </c>
      <c r="AA29" s="202" t="str">
        <f>IFERROR(IF(VLOOKUP($C29,'MSCI Database'!$C:$R,13, FALSE)="","",VLOOKUP($C29,'MSCI Database'!$C:$R,13, FALSE)),"")</f>
        <v/>
      </c>
    </row>
    <row r="30" spans="1:27" s="130" customFormat="1" ht="15" hidden="1" customHeight="1" outlineLevel="1">
      <c r="A30" s="130" t="s">
        <v>238</v>
      </c>
      <c r="B30" s="130" t="s">
        <v>239</v>
      </c>
      <c r="C30" s="130" t="s">
        <v>240</v>
      </c>
      <c r="D30" s="130" t="s">
        <v>12128</v>
      </c>
      <c r="E30" s="130" t="s">
        <v>18673</v>
      </c>
      <c r="F30" s="302">
        <v>1.9663281397401009</v>
      </c>
      <c r="G30" s="132" t="str">
        <f ca="1">IFERROR(_xll.BQL($A30, "cur_mkt_cap(currency=EUR)")/1000000, " ")</f>
        <v xml:space="preserve"> </v>
      </c>
      <c r="M30" s="305">
        <f t="shared" si="1"/>
        <v>5.2304328517086679E-4</v>
      </c>
      <c r="N30" s="223">
        <f t="shared" ca="1" si="2"/>
        <v>2.015753181840324E-2</v>
      </c>
      <c r="O30" s="172" t="str">
        <f>IFERROR(IF(VLOOKUP($C30,'MSCI Database'!$C:$R,2, FALSE)="","",VLOOKUP($C30,'MSCI Database'!$C:$R,2, FALSE)),"")</f>
        <v>Construction &amp; Engineering</v>
      </c>
      <c r="P30" s="186" t="str">
        <f>IFERROR(IF(VLOOKUP($C30,'MSCI Database'!$C:$R,3, FALSE)="","",VLOOKUP($C30,'MSCI Database'!$C:$R,3, FALSE)),"")</f>
        <v>A</v>
      </c>
      <c r="Q30" s="164" t="str">
        <f>IFERROR(IF(VLOOKUP($C30,'MSCI Database'!$C:$R,4, FALSE)="","",VLOOKUP($C30,'MSCI Database'!$C:$R,4, FALSE)),"")</f>
        <v>0</v>
      </c>
      <c r="R30" s="164">
        <f>IFERROR(IF(VLOOKUP($C30,'MSCI Database'!$C:$R,5, FALSE)="","",VLOOKUP($C30,'MSCI Database'!$C:$R,5, FALSE)),"")</f>
        <v>6.4</v>
      </c>
      <c r="S30" s="164">
        <f>IFERROR(IF(VLOOKUP($C30,'MSCI Database'!$C:$R,6, FALSE)="","",VLOOKUP($C30,'MSCI Database'!$C:$R,6, FALSE)),"")</f>
        <v>2.7</v>
      </c>
      <c r="T30" s="211">
        <f>IFERROR(IF(VLOOKUP($C30,'MSCI Database'!$C:$R,7, FALSE)="","",VLOOKUP($C30,'MSCI Database'!$C:$R,7, FALSE)),"")</f>
        <v>3.2</v>
      </c>
      <c r="U30" s="164">
        <f>IFERROR(IF(VLOOKUP($C30,'MSCI Database'!$C:$R,8, FALSE)="","",VLOOKUP($C30,'MSCI Database'!$C:$R,8, FALSE)),"")</f>
        <v>6.1</v>
      </c>
      <c r="V30" s="175">
        <f>IFERROR(IF(VLOOKUP($C30,'MSCI Database'!$C:$R,9, FALSE)="","",VLOOKUP($C30,'MSCI Database'!$C:$R,9, FALSE)),"")</f>
        <v>4.8</v>
      </c>
      <c r="W30" s="165">
        <f t="shared" ca="1" si="0"/>
        <v>0</v>
      </c>
      <c r="X30" s="166">
        <f>IFERROR(IF(VLOOKUP($C30,'MSCI Database'!$C:$R,10, FALSE)="","",VLOOKUP($C30,'MSCI Database'!$C:$R,10, FALSE)),"")</f>
        <v>23074</v>
      </c>
      <c r="Y30" s="133" t="str">
        <f>IFERROR(IF(VLOOKUP($C30,'MSCI Database'!$C:$R,11, FALSE)="","",VLOOKUP($C30,'MSCI Database'!$C:$R,11, FALSE)),"")</f>
        <v>2019</v>
      </c>
      <c r="Z30" s="133" t="str">
        <f>IFERROR(IF(VLOOKUP($C30,'MSCI Database'!$C:$R,12, FALSE)="","",VLOOKUP($C30,'MSCI Database'!$C:$R,12, FALSE)),"")</f>
        <v>E.Segmt-Moderately Low</v>
      </c>
      <c r="AA30" s="202" t="str">
        <f>IFERROR(IF(VLOOKUP($C30,'MSCI Database'!$C:$R,13, FALSE)="","",VLOOKUP($C30,'MSCI Database'!$C:$R,13, FALSE)),"")</f>
        <v/>
      </c>
    </row>
    <row r="31" spans="1:27" s="130" customFormat="1" ht="15" hidden="1" customHeight="1" outlineLevel="1">
      <c r="A31" s="130" t="s">
        <v>249</v>
      </c>
      <c r="B31" s="130" t="s">
        <v>250</v>
      </c>
      <c r="C31" s="130" t="s">
        <v>251</v>
      </c>
      <c r="D31" s="130" t="s">
        <v>12128</v>
      </c>
      <c r="E31" s="130" t="s">
        <v>18673</v>
      </c>
      <c r="F31" s="302">
        <v>2.032542131445183</v>
      </c>
      <c r="G31" s="132" t="str">
        <f ca="1">IFERROR(_xll.BQL($A31, "cur_mkt_cap(currency=EUR)")/1000000, " ")</f>
        <v xml:space="preserve"> </v>
      </c>
      <c r="M31" s="305">
        <f t="shared" si="1"/>
        <v>5.4065620696441862E-4</v>
      </c>
      <c r="N31" s="223">
        <f t="shared" ca="1" si="2"/>
        <v>2.0836315088419963E-2</v>
      </c>
      <c r="O31" s="172" t="str">
        <f>IFERROR(IF(VLOOKUP($C31,'MSCI Database'!$C:$R,2, FALSE)="","",VLOOKUP($C31,'MSCI Database'!$C:$R,2, FALSE)),"")</f>
        <v>Commercial Services &amp; Supplies</v>
      </c>
      <c r="P31" s="186" t="str">
        <f>IFERROR(IF(VLOOKUP($C31,'MSCI Database'!$C:$R,3, FALSE)="","",VLOOKUP($C31,'MSCI Database'!$C:$R,3, FALSE)),"")</f>
        <v>BBB</v>
      </c>
      <c r="Q31" s="164" t="str">
        <f>IFERROR(IF(VLOOKUP($C31,'MSCI Database'!$C:$R,4, FALSE)="","",VLOOKUP($C31,'MSCI Database'!$C:$R,4, FALSE)),"")</f>
        <v>2</v>
      </c>
      <c r="R31" s="164">
        <f>IFERROR(IF(VLOOKUP($C31,'MSCI Database'!$C:$R,5, FALSE)="","",VLOOKUP($C31,'MSCI Database'!$C:$R,5, FALSE)),"")</f>
        <v>4.3</v>
      </c>
      <c r="S31" s="164">
        <f>IFERROR(IF(VLOOKUP($C31,'MSCI Database'!$C:$R,6, FALSE)="","",VLOOKUP($C31,'MSCI Database'!$C:$R,6, FALSE)),"")</f>
        <v>5.6</v>
      </c>
      <c r="T31" s="211">
        <f>IFERROR(IF(VLOOKUP($C31,'MSCI Database'!$C:$R,7, FALSE)="","",VLOOKUP($C31,'MSCI Database'!$C:$R,7, FALSE)),"")</f>
        <v>4.2</v>
      </c>
      <c r="U31" s="164">
        <f>IFERROR(IF(VLOOKUP($C31,'MSCI Database'!$C:$R,8, FALSE)="","",VLOOKUP($C31,'MSCI Database'!$C:$R,8, FALSE)),"")</f>
        <v>6.2</v>
      </c>
      <c r="V31" s="175">
        <f>IFERROR(IF(VLOOKUP($C31,'MSCI Database'!$C:$R,9, FALSE)="","",VLOOKUP($C31,'MSCI Database'!$C:$R,9, FALSE)),"")</f>
        <v>5.5</v>
      </c>
      <c r="W31" s="165">
        <f t="shared" ca="1" si="0"/>
        <v>0</v>
      </c>
      <c r="X31" s="166">
        <f>IFERROR(IF(VLOOKUP($C31,'MSCI Database'!$C:$R,10, FALSE)="","",VLOOKUP($C31,'MSCI Database'!$C:$R,10, FALSE)),"")</f>
        <v>14173745</v>
      </c>
      <c r="Y31" s="133" t="str">
        <f>IFERROR(IF(VLOOKUP($C31,'MSCI Database'!$C:$R,11, FALSE)="","",VLOOKUP($C31,'MSCI Database'!$C:$R,11, FALSE)),"")</f>
        <v>2019</v>
      </c>
      <c r="Z31" s="133" t="str">
        <f>IFERROR(IF(VLOOKUP($C31,'MSCI Database'!$C:$R,12, FALSE)="","",VLOOKUP($C31,'MSCI Database'!$C:$R,12, FALSE)),"")</f>
        <v>Reported</v>
      </c>
      <c r="AA31" s="202" t="str">
        <f>IFERROR(IF(VLOOKUP($C31,'MSCI Database'!$C:$R,13, FALSE)="","",VLOOKUP($C31,'MSCI Database'!$C:$R,13, FALSE)),"")</f>
        <v>Efforts to improve greenhouse gas emissions profile</v>
      </c>
    </row>
    <row r="32" spans="1:27" s="130" customFormat="1" ht="15" hidden="1" customHeight="1" outlineLevel="1">
      <c r="A32" s="130" t="s">
        <v>258</v>
      </c>
      <c r="B32" s="130" t="s">
        <v>259</v>
      </c>
      <c r="C32" s="130" t="s">
        <v>260</v>
      </c>
      <c r="D32" s="130" t="s">
        <v>12128</v>
      </c>
      <c r="E32" s="130" t="s">
        <v>18673</v>
      </c>
      <c r="F32" s="302">
        <v>1.9035081069470809</v>
      </c>
      <c r="G32" s="132" t="str">
        <f ca="1">IFERROR(_xll.BQL($A32, "cur_mkt_cap(currency=EUR)")/1000000, " ")</f>
        <v xml:space="preserve"> </v>
      </c>
      <c r="M32" s="305">
        <f t="shared" si="1"/>
        <v>5.063331564479235E-4</v>
      </c>
      <c r="N32" s="223">
        <f t="shared" ca="1" si="2"/>
        <v>1.9513541232973382E-2</v>
      </c>
      <c r="O32" s="172" t="str">
        <f>IFERROR(IF(VLOOKUP($C32,'MSCI Database'!$C:$R,2, FALSE)="","",VLOOKUP($C32,'MSCI Database'!$C:$R,2, FALSE)),"")</f>
        <v>Industrial Machinery</v>
      </c>
      <c r="P32" s="186" t="str">
        <f>IFERROR(IF(VLOOKUP($C32,'MSCI Database'!$C:$R,3, FALSE)="","",VLOOKUP($C32,'MSCI Database'!$C:$R,3, FALSE)),"")</f>
        <v>AAA</v>
      </c>
      <c r="Q32" s="164" t="str">
        <f>IFERROR(IF(VLOOKUP($C32,'MSCI Database'!$C:$R,4, FALSE)="","",VLOOKUP($C32,'MSCI Database'!$C:$R,4, FALSE)),"")</f>
        <v>0</v>
      </c>
      <c r="R32" s="164">
        <f>IFERROR(IF(VLOOKUP($C32,'MSCI Database'!$C:$R,5, FALSE)="","",VLOOKUP($C32,'MSCI Database'!$C:$R,5, FALSE)),"")</f>
        <v>10</v>
      </c>
      <c r="S32" s="164">
        <f>IFERROR(IF(VLOOKUP($C32,'MSCI Database'!$C:$R,6, FALSE)="","",VLOOKUP($C32,'MSCI Database'!$C:$R,6, FALSE)),"")</f>
        <v>6.8</v>
      </c>
      <c r="T32" s="211">
        <f>IFERROR(IF(VLOOKUP($C32,'MSCI Database'!$C:$R,7, FALSE)="","",VLOOKUP($C32,'MSCI Database'!$C:$R,7, FALSE)),"")</f>
        <v>5.8</v>
      </c>
      <c r="U32" s="164">
        <f>IFERROR(IF(VLOOKUP($C32,'MSCI Database'!$C:$R,8, FALSE)="","",VLOOKUP($C32,'MSCI Database'!$C:$R,8, FALSE)),"")</f>
        <v>6.1</v>
      </c>
      <c r="V32" s="175">
        <f>IFERROR(IF(VLOOKUP($C32,'MSCI Database'!$C:$R,9, FALSE)="","",VLOOKUP($C32,'MSCI Database'!$C:$R,9, FALSE)),"")</f>
        <v>6.3</v>
      </c>
      <c r="W32" s="165">
        <f t="shared" ca="1" si="0"/>
        <v>0</v>
      </c>
      <c r="X32" s="166">
        <f>IFERROR(IF(VLOOKUP($C32,'MSCI Database'!$C:$R,10, FALSE)="","",VLOOKUP($C32,'MSCI Database'!$C:$R,10, FALSE)),"")</f>
        <v>92598</v>
      </c>
      <c r="Y32" s="133" t="str">
        <f>IFERROR(IF(VLOOKUP($C32,'MSCI Database'!$C:$R,11, FALSE)="","",VLOOKUP($C32,'MSCI Database'!$C:$R,11, FALSE)),"")</f>
        <v>2019</v>
      </c>
      <c r="Z32" s="133" t="str">
        <f>IFERROR(IF(VLOOKUP($C32,'MSCI Database'!$C:$R,12, FALSE)="","",VLOOKUP($C32,'MSCI Database'!$C:$R,12, FALSE)),"")</f>
        <v>Reported</v>
      </c>
      <c r="AA32" s="202" t="str">
        <f>IFERROR(IF(VLOOKUP($C32,'MSCI Database'!$C:$R,13, FALSE)="","",VLOOKUP($C32,'MSCI Database'!$C:$R,13, FALSE)),"")</f>
        <v>Sustained research and development investment supports cleantech strategy</v>
      </c>
    </row>
    <row r="33" spans="1:27" s="130" customFormat="1" ht="15" hidden="1" customHeight="1" outlineLevel="1">
      <c r="A33" s="130" t="s">
        <v>18668</v>
      </c>
      <c r="B33" s="130" t="s">
        <v>18669</v>
      </c>
      <c r="C33" s="130" t="s">
        <v>131</v>
      </c>
      <c r="D33" s="130" t="s">
        <v>12130</v>
      </c>
      <c r="E33" s="130" t="s">
        <v>18682</v>
      </c>
      <c r="F33" s="302">
        <v>2.2746549824373221</v>
      </c>
      <c r="G33" s="132" t="str">
        <f ca="1">IFERROR(_xll.BQL($A33, "cur_mkt_cap(currency=EUR)")/1000000, " ")</f>
        <v xml:space="preserve"> </v>
      </c>
      <c r="M33" s="305">
        <f t="shared" si="1"/>
        <v>6.0505822532832762E-4</v>
      </c>
      <c r="N33" s="223">
        <f t="shared" ca="1" si="2"/>
        <v>2.3318300367928514E-2</v>
      </c>
      <c r="O33" s="172" t="str">
        <f>IFERROR(IF(VLOOKUP($C33,'MSCI Database'!$C:$R,2, FALSE)="","",VLOOKUP($C33,'MSCI Database'!$C:$R,2, FALSE)),"")</f>
        <v>Hotels &amp; Travel</v>
      </c>
      <c r="P33" s="186" t="str">
        <f>IFERROR(IF(VLOOKUP($C33,'MSCI Database'!$C:$R,3, FALSE)="","",VLOOKUP($C33,'MSCI Database'!$C:$R,3, FALSE)),"")</f>
        <v>BBB</v>
      </c>
      <c r="Q33" s="164" t="str">
        <f>IFERROR(IF(VLOOKUP($C33,'MSCI Database'!$C:$R,4, FALSE)="","",VLOOKUP($C33,'MSCI Database'!$C:$R,4, FALSE)),"")</f>
        <v>0</v>
      </c>
      <c r="R33" s="164">
        <f>IFERROR(IF(VLOOKUP($C33,'MSCI Database'!$C:$R,5, FALSE)="","",VLOOKUP($C33,'MSCI Database'!$C:$R,5, FALSE)),"")</f>
        <v>5.3</v>
      </c>
      <c r="S33" s="164">
        <f>IFERROR(IF(VLOOKUP($C33,'MSCI Database'!$C:$R,6, FALSE)="","",VLOOKUP($C33,'MSCI Database'!$C:$R,6, FALSE)),"")</f>
        <v>4.9000000000000004</v>
      </c>
      <c r="T33" s="211">
        <f>IFERROR(IF(VLOOKUP($C33,'MSCI Database'!$C:$R,7, FALSE)="","",VLOOKUP($C33,'MSCI Database'!$C:$R,7, FALSE)),"")</f>
        <v>3.9</v>
      </c>
      <c r="U33" s="164">
        <f>IFERROR(IF(VLOOKUP($C33,'MSCI Database'!$C:$R,8, FALSE)="","",VLOOKUP($C33,'MSCI Database'!$C:$R,8, FALSE)),"")</f>
        <v>5</v>
      </c>
      <c r="V33" s="175">
        <f>IFERROR(IF(VLOOKUP($C33,'MSCI Database'!$C:$R,9, FALSE)="","",VLOOKUP($C33,'MSCI Database'!$C:$R,9, FALSE)),"")</f>
        <v>4.5999999999999996</v>
      </c>
      <c r="W33" s="165">
        <f t="shared" ca="1" si="0"/>
        <v>0</v>
      </c>
      <c r="X33" s="166">
        <f>IFERROR(IF(VLOOKUP($C33,'MSCI Database'!$C:$R,10, FALSE)="","",VLOOKUP($C33,'MSCI Database'!$C:$R,10, FALSE)),"")</f>
        <v>170648</v>
      </c>
      <c r="Y33" s="133" t="str">
        <f>IFERROR(IF(VLOOKUP($C33,'MSCI Database'!$C:$R,11, FALSE)="","",VLOOKUP($C33,'MSCI Database'!$C:$R,11, FALSE)),"")</f>
        <v>2019</v>
      </c>
      <c r="Z33" s="133" t="str">
        <f>IFERROR(IF(VLOOKUP($C33,'MSCI Database'!$C:$R,12, FALSE)="","",VLOOKUP($C33,'MSCI Database'!$C:$R,12, FALSE)),"")</f>
        <v>Reported</v>
      </c>
      <c r="AA33" s="202" t="str">
        <f>IFERROR(IF(VLOOKUP($C33,'MSCI Database'!$C:$R,13, FALSE)="","",VLOOKUP($C33,'MSCI Database'!$C:$R,13, FALSE)),"")</f>
        <v/>
      </c>
    </row>
    <row r="34" spans="1:27" s="130" customFormat="1" ht="15" hidden="1" customHeight="1" outlineLevel="1">
      <c r="A34" s="130" t="s">
        <v>231</v>
      </c>
      <c r="B34" s="130" t="s">
        <v>232</v>
      </c>
      <c r="C34" s="130" t="s">
        <v>233</v>
      </c>
      <c r="D34" s="130" t="s">
        <v>12128</v>
      </c>
      <c r="E34" s="130" t="s">
        <v>100</v>
      </c>
      <c r="F34" s="302">
        <v>1.849763301554646</v>
      </c>
      <c r="G34" s="132" t="str">
        <f ca="1">IFERROR(_xll.BQL($A34, "cur_mkt_cap(currency=EUR)")/1000000, " ")</f>
        <v xml:space="preserve"> </v>
      </c>
      <c r="M34" s="305">
        <f t="shared" si="1"/>
        <v>4.9203703821353582E-4</v>
      </c>
      <c r="N34" s="223">
        <f t="shared" ca="1" si="2"/>
        <v>1.8962584043846702E-2</v>
      </c>
      <c r="O34" s="172" t="str">
        <f>IFERROR(IF(VLOOKUP($C34,'MSCI Database'!$C:$R,2, FALSE)="","",VLOOKUP($C34,'MSCI Database'!$C:$R,2, FALSE)),"")</f>
        <v>Utilities</v>
      </c>
      <c r="P34" s="186" t="str">
        <f>IFERROR(IF(VLOOKUP($C34,'MSCI Database'!$C:$R,3, FALSE)="","",VLOOKUP($C34,'MSCI Database'!$C:$R,3, FALSE)),"")</f>
        <v>BBB</v>
      </c>
      <c r="Q34" s="164" t="str">
        <f>IFERROR(IF(VLOOKUP($C34,'MSCI Database'!$C:$R,4, FALSE)="","",VLOOKUP($C34,'MSCI Database'!$C:$R,4, FALSE)),"")</f>
        <v>0</v>
      </c>
      <c r="R34" s="164">
        <f>IFERROR(IF(VLOOKUP($C34,'MSCI Database'!$C:$R,5, FALSE)="","",VLOOKUP($C34,'MSCI Database'!$C:$R,5, FALSE)),"")</f>
        <v>5.7</v>
      </c>
      <c r="S34" s="164">
        <f>IFERROR(IF(VLOOKUP($C34,'MSCI Database'!$C:$R,6, FALSE)="","",VLOOKUP($C34,'MSCI Database'!$C:$R,6, FALSE)),"")</f>
        <v>6.7</v>
      </c>
      <c r="T34" s="211">
        <f>IFERROR(IF(VLOOKUP($C34,'MSCI Database'!$C:$R,7, FALSE)="","",VLOOKUP($C34,'MSCI Database'!$C:$R,7, FALSE)),"")</f>
        <v>5.2</v>
      </c>
      <c r="U34" s="164">
        <f>IFERROR(IF(VLOOKUP($C34,'MSCI Database'!$C:$R,8, FALSE)="","",VLOOKUP($C34,'MSCI Database'!$C:$R,8, FALSE)),"")</f>
        <v>6.5</v>
      </c>
      <c r="V34" s="175">
        <f>IFERROR(IF(VLOOKUP($C34,'MSCI Database'!$C:$R,9, FALSE)="","",VLOOKUP($C34,'MSCI Database'!$C:$R,9, FALSE)),"")</f>
        <v>6.3</v>
      </c>
      <c r="W34" s="165">
        <f t="shared" ca="1" si="0"/>
        <v>0</v>
      </c>
      <c r="X34" s="166">
        <f>IFERROR(IF(VLOOKUP($C34,'MSCI Database'!$C:$R,10, FALSE)="","",VLOOKUP($C34,'MSCI Database'!$C:$R,10, FALSE)),"")</f>
        <v>583360</v>
      </c>
      <c r="Y34" s="133" t="str">
        <f>IFERROR(IF(VLOOKUP($C34,'MSCI Database'!$C:$R,11, FALSE)="","",VLOOKUP($C34,'MSCI Database'!$C:$R,11, FALSE)),"")</f>
        <v>2019</v>
      </c>
      <c r="Z34" s="133" t="str">
        <f>IFERROR(IF(VLOOKUP($C34,'MSCI Database'!$C:$R,12, FALSE)="","",VLOOKUP($C34,'MSCI Database'!$C:$R,12, FALSE)),"")</f>
        <v>Reported</v>
      </c>
      <c r="AA34" s="202" t="str">
        <f>IFERROR(IF(VLOOKUP($C34,'MSCI Database'!$C:$R,13, FALSE)="","",VLOOKUP($C34,'MSCI Database'!$C:$R,13, FALSE)),"")</f>
        <v>Sustained investments to fund infrastructure upgrades</v>
      </c>
    </row>
    <row r="35" spans="1:27" s="130" customFormat="1" ht="15" hidden="1" customHeight="1" outlineLevel="1">
      <c r="A35" s="130" t="s">
        <v>208</v>
      </c>
      <c r="B35" s="130" t="s">
        <v>209</v>
      </c>
      <c r="C35" s="130" t="s">
        <v>210</v>
      </c>
      <c r="D35" s="130" t="s">
        <v>18683</v>
      </c>
      <c r="E35" s="130" t="s">
        <v>18673</v>
      </c>
      <c r="F35" s="302">
        <v>2.1611643227120121</v>
      </c>
      <c r="G35" s="132" t="str">
        <f ca="1">IFERROR(_xll.BQL($A35, "cur_mkt_cap(currency=EUR)")/1000000, " ")</f>
        <v xml:space="preserve"> </v>
      </c>
      <c r="M35" s="305">
        <f t="shared" si="1"/>
        <v>5.7486970984139518E-4</v>
      </c>
      <c r="N35" s="223">
        <f t="shared" ca="1" si="2"/>
        <v>2.21548670943718E-2</v>
      </c>
      <c r="O35" s="172" t="str">
        <f>IFERROR(IF(VLOOKUP($C35,'MSCI Database'!$C:$R,2, FALSE)="","",VLOOKUP($C35,'MSCI Database'!$C:$R,2, FALSE)),"")</f>
        <v>Construction &amp; Engineering</v>
      </c>
      <c r="P35" s="186" t="str">
        <f>IFERROR(IF(VLOOKUP($C35,'MSCI Database'!$C:$R,3, FALSE)="","",VLOOKUP($C35,'MSCI Database'!$C:$R,3, FALSE)),"")</f>
        <v>AA</v>
      </c>
      <c r="Q35" s="164" t="str">
        <f>IFERROR(IF(VLOOKUP($C35,'MSCI Database'!$C:$R,4, FALSE)="","",VLOOKUP($C35,'MSCI Database'!$C:$R,4, FALSE)),"")</f>
        <v>0</v>
      </c>
      <c r="R35" s="164">
        <f>IFERROR(IF(VLOOKUP($C35,'MSCI Database'!$C:$R,5, FALSE)="","",VLOOKUP($C35,'MSCI Database'!$C:$R,5, FALSE)),"")</f>
        <v>7.4</v>
      </c>
      <c r="S35" s="164">
        <f>IFERROR(IF(VLOOKUP($C35,'MSCI Database'!$C:$R,6, FALSE)="","",VLOOKUP($C35,'MSCI Database'!$C:$R,6, FALSE)),"")</f>
        <v>4.3</v>
      </c>
      <c r="T35" s="211">
        <f>IFERROR(IF(VLOOKUP($C35,'MSCI Database'!$C:$R,7, FALSE)="","",VLOOKUP($C35,'MSCI Database'!$C:$R,7, FALSE)),"")</f>
        <v>6.4</v>
      </c>
      <c r="U35" s="164">
        <f>IFERROR(IF(VLOOKUP($C35,'MSCI Database'!$C:$R,8, FALSE)="","",VLOOKUP($C35,'MSCI Database'!$C:$R,8, FALSE)),"")</f>
        <v>6.3</v>
      </c>
      <c r="V35" s="175">
        <f>IFERROR(IF(VLOOKUP($C35,'MSCI Database'!$C:$R,9, FALSE)="","",VLOOKUP($C35,'MSCI Database'!$C:$R,9, FALSE)),"")</f>
        <v>6</v>
      </c>
      <c r="W35" s="165">
        <f t="shared" ca="1" si="0"/>
        <v>0</v>
      </c>
      <c r="X35" s="166">
        <f>IFERROR(IF(VLOOKUP($C35,'MSCI Database'!$C:$R,10, FALSE)="","",VLOOKUP($C35,'MSCI Database'!$C:$R,10, FALSE)),"")</f>
        <v>25484</v>
      </c>
      <c r="Y35" s="133" t="str">
        <f>IFERROR(IF(VLOOKUP($C35,'MSCI Database'!$C:$R,11, FALSE)="","",VLOOKUP($C35,'MSCI Database'!$C:$R,11, FALSE)),"")</f>
        <v>2019</v>
      </c>
      <c r="Z35" s="133" t="str">
        <f>IFERROR(IF(VLOOKUP($C35,'MSCI Database'!$C:$R,12, FALSE)="","",VLOOKUP($C35,'MSCI Database'!$C:$R,12, FALSE)),"")</f>
        <v>Reported</v>
      </c>
      <c r="AA35" s="202" t="str">
        <f>IFERROR(IF(VLOOKUP($C35,'MSCI Database'!$C:$R,13, FALSE)="","",VLOOKUP($C35,'MSCI Database'!$C:$R,13, FALSE)),"")</f>
        <v/>
      </c>
    </row>
    <row r="36" spans="1:27" s="130" customFormat="1" ht="15" hidden="1" customHeight="1" outlineLevel="1">
      <c r="A36" s="130" t="s">
        <v>235</v>
      </c>
      <c r="B36" s="130" t="s">
        <v>236</v>
      </c>
      <c r="C36" s="130" t="s">
        <v>237</v>
      </c>
      <c r="D36" s="130" t="s">
        <v>12128</v>
      </c>
      <c r="E36" s="130" t="s">
        <v>100</v>
      </c>
      <c r="F36" s="302">
        <v>1.8102186277199479</v>
      </c>
      <c r="G36" s="132" t="str">
        <f ca="1">IFERROR(_xll.BQL($A36, "cur_mkt_cap(currency=EUR)")/1000000, " ")</f>
        <v xml:space="preserve"> </v>
      </c>
      <c r="M36" s="305">
        <f t="shared" si="1"/>
        <v>4.8151815497350615E-4</v>
      </c>
      <c r="N36" s="223">
        <f t="shared" ca="1" si="2"/>
        <v>1.8557197473334282E-2</v>
      </c>
      <c r="O36" s="172" t="str">
        <f>IFERROR(IF(VLOOKUP($C36,'MSCI Database'!$C:$R,2, FALSE)="","",VLOOKUP($C36,'MSCI Database'!$C:$R,2, FALSE)),"")</f>
        <v>Utilities</v>
      </c>
      <c r="P36" s="186" t="str">
        <f>IFERROR(IF(VLOOKUP($C36,'MSCI Database'!$C:$R,3, FALSE)="","",VLOOKUP($C36,'MSCI Database'!$C:$R,3, FALSE)),"")</f>
        <v>BBB</v>
      </c>
      <c r="Q36" s="164" t="str">
        <f>IFERROR(IF(VLOOKUP($C36,'MSCI Database'!$C:$R,4, FALSE)="","",VLOOKUP($C36,'MSCI Database'!$C:$R,4, FALSE)),"")</f>
        <v>0</v>
      </c>
      <c r="R36" s="164">
        <f>IFERROR(IF(VLOOKUP($C36,'MSCI Database'!$C:$R,5, FALSE)="","",VLOOKUP($C36,'MSCI Database'!$C:$R,5, FALSE)),"")</f>
        <v>5</v>
      </c>
      <c r="S36" s="164">
        <f>IFERROR(IF(VLOOKUP($C36,'MSCI Database'!$C:$R,6, FALSE)="","",VLOOKUP($C36,'MSCI Database'!$C:$R,6, FALSE)),"")</f>
        <v>7.5</v>
      </c>
      <c r="T36" s="211">
        <f>IFERROR(IF(VLOOKUP($C36,'MSCI Database'!$C:$R,7, FALSE)="","",VLOOKUP($C36,'MSCI Database'!$C:$R,7, FALSE)),"")</f>
        <v>6.1</v>
      </c>
      <c r="U36" s="164">
        <f>IFERROR(IF(VLOOKUP($C36,'MSCI Database'!$C:$R,8, FALSE)="","",VLOOKUP($C36,'MSCI Database'!$C:$R,8, FALSE)),"")</f>
        <v>4.5</v>
      </c>
      <c r="V36" s="175">
        <f>IFERROR(IF(VLOOKUP($C36,'MSCI Database'!$C:$R,9, FALSE)="","",VLOOKUP($C36,'MSCI Database'!$C:$R,9, FALSE)),"")</f>
        <v>6.2</v>
      </c>
      <c r="W36" s="165">
        <f t="shared" ca="1" si="0"/>
        <v>0</v>
      </c>
      <c r="X36" s="166">
        <f>IFERROR(IF(VLOOKUP($C36,'MSCI Database'!$C:$R,10, FALSE)="","",VLOOKUP($C36,'MSCI Database'!$C:$R,10, FALSE)),"")</f>
        <v>139696</v>
      </c>
      <c r="Y36" s="133" t="str">
        <f>IFERROR(IF(VLOOKUP($C36,'MSCI Database'!$C:$R,11, FALSE)="","",VLOOKUP($C36,'MSCI Database'!$C:$R,11, FALSE)),"")</f>
        <v>2019</v>
      </c>
      <c r="Z36" s="133" t="str">
        <f>IFERROR(IF(VLOOKUP($C36,'MSCI Database'!$C:$R,12, FALSE)="","",VLOOKUP($C36,'MSCI Database'!$C:$R,12, FALSE)),"")</f>
        <v>Reported</v>
      </c>
      <c r="AA36" s="202" t="str">
        <f>IFERROR(IF(VLOOKUP($C36,'MSCI Database'!$C:$R,13, FALSE)="","",VLOOKUP($C36,'MSCI Database'!$C:$R,13, FALSE)),"")</f>
        <v>People Gas acquisition to alter risk profile</v>
      </c>
    </row>
    <row r="37" spans="1:27" s="130" customFormat="1" ht="15" hidden="1" customHeight="1" outlineLevel="1">
      <c r="A37" s="130" t="s">
        <v>18670</v>
      </c>
      <c r="B37" s="130" t="s">
        <v>18671</v>
      </c>
      <c r="C37" s="130" t="s">
        <v>207</v>
      </c>
      <c r="D37" s="130" t="s">
        <v>18683</v>
      </c>
      <c r="E37" s="130" t="s">
        <v>18673</v>
      </c>
      <c r="F37" s="302">
        <v>2.1235240941968661</v>
      </c>
      <c r="G37" s="132" t="str">
        <f ca="1">IFERROR(_xll.BQL($A37, "cur_mkt_cap(currency=EUR)")/1000000, " ")</f>
        <v xml:space="preserve"> </v>
      </c>
      <c r="M37" s="305">
        <f t="shared" si="1"/>
        <v>5.6485740905636635E-4</v>
      </c>
      <c r="N37" s="223">
        <f t="shared" ca="1" si="2"/>
        <v>2.1769003672793389E-2</v>
      </c>
      <c r="O37" s="172" t="str">
        <f>IFERROR(IF(VLOOKUP($C37,'MSCI Database'!$C:$R,2, FALSE)="","",VLOOKUP($C37,'MSCI Database'!$C:$R,2, FALSE)),"")</f>
        <v>Construction &amp; Engineering</v>
      </c>
      <c r="P37" s="186" t="str">
        <f>IFERROR(IF(VLOOKUP($C37,'MSCI Database'!$C:$R,3, FALSE)="","",VLOOKUP($C37,'MSCI Database'!$C:$R,3, FALSE)),"")</f>
        <v>AA</v>
      </c>
      <c r="Q37" s="164" t="str">
        <f>IFERROR(IF(VLOOKUP($C37,'MSCI Database'!$C:$R,4, FALSE)="","",VLOOKUP($C37,'MSCI Database'!$C:$R,4, FALSE)),"")</f>
        <v>1</v>
      </c>
      <c r="R37" s="164">
        <f>IFERROR(IF(VLOOKUP($C37,'MSCI Database'!$C:$R,5, FALSE)="","",VLOOKUP($C37,'MSCI Database'!$C:$R,5, FALSE)),"")</f>
        <v>7.4</v>
      </c>
      <c r="S37" s="164">
        <f>IFERROR(IF(VLOOKUP($C37,'MSCI Database'!$C:$R,6, FALSE)="","",VLOOKUP($C37,'MSCI Database'!$C:$R,6, FALSE)),"")</f>
        <v>3.8</v>
      </c>
      <c r="T37" s="211">
        <f>IFERROR(IF(VLOOKUP($C37,'MSCI Database'!$C:$R,7, FALSE)="","",VLOOKUP($C37,'MSCI Database'!$C:$R,7, FALSE)),"")</f>
        <v>8.4</v>
      </c>
      <c r="U37" s="164">
        <f>IFERROR(IF(VLOOKUP($C37,'MSCI Database'!$C:$R,8, FALSE)="","",VLOOKUP($C37,'MSCI Database'!$C:$R,8, FALSE)),"")</f>
        <v>5.4</v>
      </c>
      <c r="V37" s="175">
        <f>IFERROR(IF(VLOOKUP($C37,'MSCI Database'!$C:$R,9, FALSE)="","",VLOOKUP($C37,'MSCI Database'!$C:$R,9, FALSE)),"")</f>
        <v>5.9</v>
      </c>
      <c r="W37" s="165">
        <f t="shared" ca="1" si="0"/>
        <v>0</v>
      </c>
      <c r="X37" s="166">
        <f>IFERROR(IF(VLOOKUP($C37,'MSCI Database'!$C:$R,10, FALSE)="","",VLOOKUP($C37,'MSCI Database'!$C:$R,10, FALSE)),"")</f>
        <v>1110000</v>
      </c>
      <c r="Y37" s="133" t="str">
        <f>IFERROR(IF(VLOOKUP($C37,'MSCI Database'!$C:$R,11, FALSE)="","",VLOOKUP($C37,'MSCI Database'!$C:$R,11, FALSE)),"")</f>
        <v>2019</v>
      </c>
      <c r="Z37" s="133" t="str">
        <f>IFERROR(IF(VLOOKUP($C37,'MSCI Database'!$C:$R,12, FALSE)="","",VLOOKUP($C37,'MSCI Database'!$C:$R,12, FALSE)),"")</f>
        <v>Reported</v>
      </c>
      <c r="AA37" s="202" t="str">
        <f>IFERROR(IF(VLOOKUP($C37,'MSCI Database'!$C:$R,13, FALSE)="","",VLOOKUP($C37,'MSCI Database'!$C:$R,13, FALSE)),"")</f>
        <v/>
      </c>
    </row>
    <row r="38" spans="1:27" s="130" customFormat="1" ht="15" hidden="1" customHeight="1" outlineLevel="1">
      <c r="A38" s="130" t="s">
        <v>90</v>
      </c>
      <c r="B38" s="130" t="s">
        <v>91</v>
      </c>
      <c r="C38" s="130" t="s">
        <v>92</v>
      </c>
      <c r="D38" s="130" t="s">
        <v>12129</v>
      </c>
      <c r="E38" s="130" t="s">
        <v>18673</v>
      </c>
      <c r="F38" s="302">
        <v>2.1541339534772059</v>
      </c>
      <c r="G38" s="132" t="str">
        <f ca="1">IFERROR(_xll.BQL($A38, "cur_mkt_cap(currency=EUR)")/1000000, " ")</f>
        <v xml:space="preserve"> </v>
      </c>
      <c r="M38" s="305">
        <f t="shared" si="1"/>
        <v>5.7299963162493674E-4</v>
      </c>
      <c r="N38" s="223">
        <f t="shared" ca="1" si="2"/>
        <v>2.2082796269222309E-2</v>
      </c>
      <c r="O38" s="172" t="str">
        <f>IFERROR(IF(VLOOKUP($C38,'MSCI Database'!$C:$R,2, FALSE)="","",VLOOKUP($C38,'MSCI Database'!$C:$R,2, FALSE)),"")</f>
        <v>Industrial Conglomerates</v>
      </c>
      <c r="P38" s="186" t="str">
        <f>IFERROR(IF(VLOOKUP($C38,'MSCI Database'!$C:$R,3, FALSE)="","",VLOOKUP($C38,'MSCI Database'!$C:$R,3, FALSE)),"")</f>
        <v>AA</v>
      </c>
      <c r="Q38" s="164" t="str">
        <f>IFERROR(IF(VLOOKUP($C38,'MSCI Database'!$C:$R,4, FALSE)="","",VLOOKUP($C38,'MSCI Database'!$C:$R,4, FALSE)),"")</f>
        <v>-1</v>
      </c>
      <c r="R38" s="164">
        <f>IFERROR(IF(VLOOKUP($C38,'MSCI Database'!$C:$R,5, FALSE)="","",VLOOKUP($C38,'MSCI Database'!$C:$R,5, FALSE)),"")</f>
        <v>7.4</v>
      </c>
      <c r="S38" s="164">
        <f>IFERROR(IF(VLOOKUP($C38,'MSCI Database'!$C:$R,6, FALSE)="","",VLOOKUP($C38,'MSCI Database'!$C:$R,6, FALSE)),"")</f>
        <v>7.6</v>
      </c>
      <c r="T38" s="211">
        <f>IFERROR(IF(VLOOKUP($C38,'MSCI Database'!$C:$R,7, FALSE)="","",VLOOKUP($C38,'MSCI Database'!$C:$R,7, FALSE)),"")</f>
        <v>4.2</v>
      </c>
      <c r="U38" s="164">
        <f>IFERROR(IF(VLOOKUP($C38,'MSCI Database'!$C:$R,8, FALSE)="","",VLOOKUP($C38,'MSCI Database'!$C:$R,8, FALSE)),"")</f>
        <v>4.8</v>
      </c>
      <c r="V38" s="175">
        <f>IFERROR(IF(VLOOKUP($C38,'MSCI Database'!$C:$R,9, FALSE)="","",VLOOKUP($C38,'MSCI Database'!$C:$R,9, FALSE)),"")</f>
        <v>5.2</v>
      </c>
      <c r="W38" s="165">
        <f t="shared" ref="W38:W64" ca="1" si="3">IFERROR(IF(X38&lt;&gt;"",VLOOKUP($A38,$A$6:$X$64,6,FALSE)/100,0)*$G$4/$G38, 0)</f>
        <v>0</v>
      </c>
      <c r="X38" s="166">
        <f>IFERROR(IF(VLOOKUP($C38,'MSCI Database'!$C:$R,10, FALSE)="","",VLOOKUP($C38,'MSCI Database'!$C:$R,10, FALSE)),"")</f>
        <v>1280000</v>
      </c>
      <c r="Y38" s="133" t="str">
        <f>IFERROR(IF(VLOOKUP($C38,'MSCI Database'!$C:$R,11, FALSE)="","",VLOOKUP($C38,'MSCI Database'!$C:$R,11, FALSE)),"")</f>
        <v>2019</v>
      </c>
      <c r="Z38" s="133" t="str">
        <f>IFERROR(IF(VLOOKUP($C38,'MSCI Database'!$C:$R,12, FALSE)="","",VLOOKUP($C38,'MSCI Database'!$C:$R,12, FALSE)),"")</f>
        <v>Reported</v>
      </c>
      <c r="AA38" s="202" t="str">
        <f>IFERROR(IF(VLOOKUP($C38,'MSCI Database'!$C:$R,13, FALSE)="","",VLOOKUP($C38,'MSCI Database'!$C:$R,13, FALSE)),"")</f>
        <v>Relatively strong governance practices and cleantech strategy; but bribery probes drive downgrade</v>
      </c>
    </row>
    <row r="39" spans="1:27" s="130" customFormat="1" ht="15" hidden="1" customHeight="1" outlineLevel="1">
      <c r="A39" s="130" t="s">
        <v>97</v>
      </c>
      <c r="B39" s="130" t="s">
        <v>98</v>
      </c>
      <c r="C39" s="130" t="s">
        <v>99</v>
      </c>
      <c r="D39" s="130" t="s">
        <v>12129</v>
      </c>
      <c r="E39" s="130" t="s">
        <v>100</v>
      </c>
      <c r="F39" s="302">
        <v>1.977482755884628</v>
      </c>
      <c r="G39" s="132" t="str">
        <f ca="1">IFERROR(_xll.BQL($A39, "cur_mkt_cap(currency=EUR)")/1000000, " ")</f>
        <v xml:space="preserve"> </v>
      </c>
      <c r="M39" s="305">
        <f t="shared" si="1"/>
        <v>5.2601041306531105E-4</v>
      </c>
      <c r="N39" s="223">
        <f t="shared" ca="1" si="2"/>
        <v>2.0271881771145663E-2</v>
      </c>
      <c r="O39" s="172" t="str">
        <f>IFERROR(IF(VLOOKUP($C39,'MSCI Database'!$C:$R,2, FALSE)="","",VLOOKUP($C39,'MSCI Database'!$C:$R,2, FALSE)),"")</f>
        <v>Utilities</v>
      </c>
      <c r="P39" s="186" t="str">
        <f>IFERROR(IF(VLOOKUP($C39,'MSCI Database'!$C:$R,3, FALSE)="","",VLOOKUP($C39,'MSCI Database'!$C:$R,3, FALSE)),"")</f>
        <v>AA</v>
      </c>
      <c r="Q39" s="164" t="str">
        <f>IFERROR(IF(VLOOKUP($C39,'MSCI Database'!$C:$R,4, FALSE)="","",VLOOKUP($C39,'MSCI Database'!$C:$R,4, FALSE)),"")</f>
        <v>0</v>
      </c>
      <c r="R39" s="164">
        <f>IFERROR(IF(VLOOKUP($C39,'MSCI Database'!$C:$R,5, FALSE)="","",VLOOKUP($C39,'MSCI Database'!$C:$R,5, FALSE)),"")</f>
        <v>8.5</v>
      </c>
      <c r="S39" s="164">
        <f>IFERROR(IF(VLOOKUP($C39,'MSCI Database'!$C:$R,6, FALSE)="","",VLOOKUP($C39,'MSCI Database'!$C:$R,6, FALSE)),"")</f>
        <v>7.8</v>
      </c>
      <c r="T39" s="211">
        <f>IFERROR(IF(VLOOKUP($C39,'MSCI Database'!$C:$R,7, FALSE)="","",VLOOKUP($C39,'MSCI Database'!$C:$R,7, FALSE)),"")</f>
        <v>5.3</v>
      </c>
      <c r="U39" s="164">
        <f>IFERROR(IF(VLOOKUP($C39,'MSCI Database'!$C:$R,8, FALSE)="","",VLOOKUP($C39,'MSCI Database'!$C:$R,8, FALSE)),"")</f>
        <v>5.6</v>
      </c>
      <c r="V39" s="175">
        <f>IFERROR(IF(VLOOKUP($C39,'MSCI Database'!$C:$R,9, FALSE)="","",VLOOKUP($C39,'MSCI Database'!$C:$R,9, FALSE)),"")</f>
        <v>6.8</v>
      </c>
      <c r="W39" s="165">
        <f t="shared" ca="1" si="3"/>
        <v>0</v>
      </c>
      <c r="X39" s="166">
        <f>IFERROR(IF(VLOOKUP($C39,'MSCI Database'!$C:$R,10, FALSE)="","",VLOOKUP($C39,'MSCI Database'!$C:$R,10, FALSE)),"")</f>
        <v>7640000</v>
      </c>
      <c r="Y39" s="133" t="str">
        <f>IFERROR(IF(VLOOKUP($C39,'MSCI Database'!$C:$R,11, FALSE)="","",VLOOKUP($C39,'MSCI Database'!$C:$R,11, FALSE)),"")</f>
        <v>2019</v>
      </c>
      <c r="Z39" s="133" t="str">
        <f>IFERROR(IF(VLOOKUP($C39,'MSCI Database'!$C:$R,12, FALSE)="","",VLOOKUP($C39,'MSCI Database'!$C:$R,12, FALSE)),"")</f>
        <v>Reported</v>
      </c>
      <c r="AA39" s="202" t="str">
        <f>IFERROR(IF(VLOOKUP($C39,'MSCI Database'!$C:$R,13, FALSE)="","",VLOOKUP($C39,'MSCI Database'!$C:$R,13, FALSE)),"")</f>
        <v>Acquisition of assets with low environmental footprint, but workforce management could be an issue</v>
      </c>
    </row>
    <row r="40" spans="1:27" s="130" customFormat="1" ht="15" hidden="1" customHeight="1" outlineLevel="1">
      <c r="A40" s="130" t="s">
        <v>75</v>
      </c>
      <c r="B40" s="130" t="s">
        <v>76</v>
      </c>
      <c r="C40" s="130" t="s">
        <v>77</v>
      </c>
      <c r="D40" s="130" t="s">
        <v>18681</v>
      </c>
      <c r="E40" s="130" t="s">
        <v>18673</v>
      </c>
      <c r="F40" s="302">
        <v>1.959490387122006</v>
      </c>
      <c r="G40" s="132" t="str">
        <f ca="1">IFERROR(_xll.BQL($A40, "cur_mkt_cap(currency=EUR)")/1000000, " ")</f>
        <v xml:space="preserve"> </v>
      </c>
      <c r="M40" s="305">
        <f t="shared" si="1"/>
        <v>5.212244429744536E-4</v>
      </c>
      <c r="N40" s="223">
        <f t="shared" ca="1" si="2"/>
        <v>2.0087435574963508E-2</v>
      </c>
      <c r="O40" s="172" t="str">
        <f>IFERROR(IF(VLOOKUP($C40,'MSCI Database'!$C:$R,2, FALSE)="","",VLOOKUP($C40,'MSCI Database'!$C:$R,2, FALSE)),"")</f>
        <v>Professional Services</v>
      </c>
      <c r="P40" s="186" t="str">
        <f>IFERROR(IF(VLOOKUP($C40,'MSCI Database'!$C:$R,3, FALSE)="","",VLOOKUP($C40,'MSCI Database'!$C:$R,3, FALSE)),"")</f>
        <v>AAA</v>
      </c>
      <c r="Q40" s="164" t="str">
        <f>IFERROR(IF(VLOOKUP($C40,'MSCI Database'!$C:$R,4, FALSE)="","",VLOOKUP($C40,'MSCI Database'!$C:$R,4, FALSE)),"")</f>
        <v>1</v>
      </c>
      <c r="R40" s="164">
        <f>IFERROR(IF(VLOOKUP($C40,'MSCI Database'!$C:$R,5, FALSE)="","",VLOOKUP($C40,'MSCI Database'!$C:$R,5, FALSE)),"")</f>
        <v>10</v>
      </c>
      <c r="S40" s="164">
        <f>IFERROR(IF(VLOOKUP($C40,'MSCI Database'!$C:$R,6, FALSE)="","",VLOOKUP($C40,'MSCI Database'!$C:$R,6, FALSE)),"")</f>
        <v>10</v>
      </c>
      <c r="T40" s="211">
        <f>IFERROR(IF(VLOOKUP($C40,'MSCI Database'!$C:$R,7, FALSE)="","",VLOOKUP($C40,'MSCI Database'!$C:$R,7, FALSE)),"")</f>
        <v>7.4</v>
      </c>
      <c r="U40" s="164">
        <f>IFERROR(IF(VLOOKUP($C40,'MSCI Database'!$C:$R,8, FALSE)="","",VLOOKUP($C40,'MSCI Database'!$C:$R,8, FALSE)),"")</f>
        <v>6.9</v>
      </c>
      <c r="V40" s="175">
        <f>IFERROR(IF(VLOOKUP($C40,'MSCI Database'!$C:$R,9, FALSE)="","",VLOOKUP($C40,'MSCI Database'!$C:$R,9, FALSE)),"")</f>
        <v>7.3</v>
      </c>
      <c r="W40" s="165">
        <f t="shared" ca="1" si="3"/>
        <v>0</v>
      </c>
      <c r="X40" s="166">
        <f>IFERROR(IF(VLOOKUP($C40,'MSCI Database'!$C:$R,10, FALSE)="","",VLOOKUP($C40,'MSCI Database'!$C:$R,10, FALSE)),"")</f>
        <v>110138</v>
      </c>
      <c r="Y40" s="133" t="str">
        <f>IFERROR(IF(VLOOKUP($C40,'MSCI Database'!$C:$R,11, FALSE)="","",VLOOKUP($C40,'MSCI Database'!$C:$R,11, FALSE)),"")</f>
        <v>2020</v>
      </c>
      <c r="Z40" s="133" t="str">
        <f>IFERROR(IF(VLOOKUP($C40,'MSCI Database'!$C:$R,12, FALSE)="","",VLOOKUP($C40,'MSCI Database'!$C:$R,12, FALSE)),"")</f>
        <v>Reported</v>
      </c>
      <c r="AA40" s="202" t="str">
        <f>IFERROR(IF(VLOOKUP($C40,'MSCI Database'!$C:$R,13, FALSE)="","",VLOOKUP($C40,'MSCI Database'!$C:$R,13, FALSE)),"")</f>
        <v>Improved data security policy; ESG integration across programs</v>
      </c>
    </row>
    <row r="41" spans="1:27" s="130" customFormat="1" ht="15" hidden="1" customHeight="1" outlineLevel="1">
      <c r="A41" s="130" t="s">
        <v>143</v>
      </c>
      <c r="B41" s="130" t="s">
        <v>144</v>
      </c>
      <c r="C41" s="130" t="s">
        <v>145</v>
      </c>
      <c r="D41" s="130" t="s">
        <v>12131</v>
      </c>
      <c r="E41" s="130" t="s">
        <v>18673</v>
      </c>
      <c r="F41" s="302">
        <v>2.0331929175324222</v>
      </c>
      <c r="G41" s="132" t="str">
        <f ca="1">IFERROR(_xll.BQL($A41, "cur_mkt_cap(currency=EUR)")/1000000, " ")</f>
        <v xml:space="preserve"> </v>
      </c>
      <c r="M41" s="305">
        <f t="shared" si="1"/>
        <v>5.4082931606362422E-4</v>
      </c>
      <c r="N41" s="223">
        <f t="shared" ca="1" si="2"/>
        <v>2.0842986528956955E-2</v>
      </c>
      <c r="O41" s="172" t="str">
        <f>IFERROR(IF(VLOOKUP($C41,'MSCI Database'!$C:$R,2, FALSE)="","",VLOOKUP($C41,'MSCI Database'!$C:$R,2, FALSE)),"")</f>
        <v>Professional Services</v>
      </c>
      <c r="P41" s="186" t="str">
        <f>IFERROR(IF(VLOOKUP($C41,'MSCI Database'!$C:$R,3, FALSE)="","",VLOOKUP($C41,'MSCI Database'!$C:$R,3, FALSE)),"")</f>
        <v>AA</v>
      </c>
      <c r="Q41" s="164" t="str">
        <f>IFERROR(IF(VLOOKUP($C41,'MSCI Database'!$C:$R,4, FALSE)="","",VLOOKUP($C41,'MSCI Database'!$C:$R,4, FALSE)),"")</f>
        <v>1</v>
      </c>
      <c r="R41" s="164">
        <f>IFERROR(IF(VLOOKUP($C41,'MSCI Database'!$C:$R,5, FALSE)="","",VLOOKUP($C41,'MSCI Database'!$C:$R,5, FALSE)),"")</f>
        <v>7.6</v>
      </c>
      <c r="S41" s="164">
        <f>IFERROR(IF(VLOOKUP($C41,'MSCI Database'!$C:$R,6, FALSE)="","",VLOOKUP($C41,'MSCI Database'!$C:$R,6, FALSE)),"")</f>
        <v>10</v>
      </c>
      <c r="T41" s="211">
        <f>IFERROR(IF(VLOOKUP($C41,'MSCI Database'!$C:$R,7, FALSE)="","",VLOOKUP($C41,'MSCI Database'!$C:$R,7, FALSE)),"")</f>
        <v>6.2</v>
      </c>
      <c r="U41" s="164">
        <f>IFERROR(IF(VLOOKUP($C41,'MSCI Database'!$C:$R,8, FALSE)="","",VLOOKUP($C41,'MSCI Database'!$C:$R,8, FALSE)),"")</f>
        <v>6.2</v>
      </c>
      <c r="V41" s="175">
        <f>IFERROR(IF(VLOOKUP($C41,'MSCI Database'!$C:$R,9, FALSE)="","",VLOOKUP($C41,'MSCI Database'!$C:$R,9, FALSE)),"")</f>
        <v>6.4</v>
      </c>
      <c r="W41" s="165">
        <f t="shared" ca="1" si="3"/>
        <v>0</v>
      </c>
      <c r="X41" s="166">
        <f>IFERROR(IF(VLOOKUP($C41,'MSCI Database'!$C:$R,10, FALSE)="","",VLOOKUP($C41,'MSCI Database'!$C:$R,10, FALSE)),"")</f>
        <v>130015</v>
      </c>
      <c r="Y41" s="133" t="str">
        <f>IFERROR(IF(VLOOKUP($C41,'MSCI Database'!$C:$R,11, FALSE)="","",VLOOKUP($C41,'MSCI Database'!$C:$R,11, FALSE)),"")</f>
        <v>2019</v>
      </c>
      <c r="Z41" s="133" t="str">
        <f>IFERROR(IF(VLOOKUP($C41,'MSCI Database'!$C:$R,12, FALSE)="","",VLOOKUP($C41,'MSCI Database'!$C:$R,12, FALSE)),"")</f>
        <v>Reported</v>
      </c>
      <c r="AA41" s="202" t="str">
        <f>IFERROR(IF(VLOOKUP($C41,'MSCI Database'!$C:$R,13, FALSE)="","",VLOOKUP($C41,'MSCI Database'!$C:$R,13, FALSE)),"")</f>
        <v>Improved data security mechanisms and robust programs to retain skilled employees</v>
      </c>
    </row>
    <row r="42" spans="1:27" s="130" customFormat="1" ht="15" hidden="1" customHeight="1" outlineLevel="1">
      <c r="A42" s="130" t="s">
        <v>80</v>
      </c>
      <c r="B42" s="130" t="s">
        <v>81</v>
      </c>
      <c r="C42" s="130" t="s">
        <v>82</v>
      </c>
      <c r="D42" s="130" t="s">
        <v>18681</v>
      </c>
      <c r="E42" s="130" t="s">
        <v>18684</v>
      </c>
      <c r="F42" s="302">
        <v>1.864382938062294</v>
      </c>
      <c r="G42" s="132" t="str">
        <f ca="1">IFERROR(_xll.BQL($A42, "cur_mkt_cap(currency=EUR)")/1000000, " ")</f>
        <v xml:space="preserve"> </v>
      </c>
      <c r="M42" s="305">
        <f t="shared" si="1"/>
        <v>4.9592586152457025E-4</v>
      </c>
      <c r="N42" s="223">
        <f t="shared" ca="1" si="2"/>
        <v>1.9112455157482576E-2</v>
      </c>
      <c r="O42" s="172" t="str">
        <f>IFERROR(IF(VLOOKUP($C42,'MSCI Database'!$C:$R,2, FALSE)="","",VLOOKUP($C42,'MSCI Database'!$C:$R,2, FALSE)),"")</f>
        <v>Specialty Chemicals</v>
      </c>
      <c r="P42" s="186" t="str">
        <f>IFERROR(IF(VLOOKUP($C42,'MSCI Database'!$C:$R,3, FALSE)="","",VLOOKUP($C42,'MSCI Database'!$C:$R,3, FALSE)),"")</f>
        <v>AAA</v>
      </c>
      <c r="Q42" s="164" t="str">
        <f>IFERROR(IF(VLOOKUP($C42,'MSCI Database'!$C:$R,4, FALSE)="","",VLOOKUP($C42,'MSCI Database'!$C:$R,4, FALSE)),"")</f>
        <v>0</v>
      </c>
      <c r="R42" s="164">
        <f>IFERROR(IF(VLOOKUP($C42,'MSCI Database'!$C:$R,5, FALSE)="","",VLOOKUP($C42,'MSCI Database'!$C:$R,5, FALSE)),"")</f>
        <v>9.3000000000000007</v>
      </c>
      <c r="S42" s="164">
        <f>IFERROR(IF(VLOOKUP($C42,'MSCI Database'!$C:$R,6, FALSE)="","",VLOOKUP($C42,'MSCI Database'!$C:$R,6, FALSE)),"")</f>
        <v>7.5</v>
      </c>
      <c r="T42" s="211">
        <f>IFERROR(IF(VLOOKUP($C42,'MSCI Database'!$C:$R,7, FALSE)="","",VLOOKUP($C42,'MSCI Database'!$C:$R,7, FALSE)),"")</f>
        <v>3.2</v>
      </c>
      <c r="U42" s="164">
        <f>IFERROR(IF(VLOOKUP($C42,'MSCI Database'!$C:$R,8, FALSE)="","",VLOOKUP($C42,'MSCI Database'!$C:$R,8, FALSE)),"")</f>
        <v>7.2</v>
      </c>
      <c r="V42" s="175">
        <f>IFERROR(IF(VLOOKUP($C42,'MSCI Database'!$C:$R,9, FALSE)="","",VLOOKUP($C42,'MSCI Database'!$C:$R,9, FALSE)),"")</f>
        <v>6.8</v>
      </c>
      <c r="W42" s="165">
        <f t="shared" ca="1" si="3"/>
        <v>0</v>
      </c>
      <c r="X42" s="166">
        <f>IFERROR(IF(VLOOKUP($C42,'MSCI Database'!$C:$R,10, FALSE)="","",VLOOKUP($C42,'MSCI Database'!$C:$R,10, FALSE)),"")</f>
        <v>157405</v>
      </c>
      <c r="Y42" s="133" t="str">
        <f>IFERROR(IF(VLOOKUP($C42,'MSCI Database'!$C:$R,11, FALSE)="","",VLOOKUP($C42,'MSCI Database'!$C:$R,11, FALSE)),"")</f>
        <v>2019</v>
      </c>
      <c r="Z42" s="133" t="str">
        <f>IFERROR(IF(VLOOKUP($C42,'MSCI Database'!$C:$R,12, FALSE)="","",VLOOKUP($C42,'MSCI Database'!$C:$R,12, FALSE)),"")</f>
        <v>Reported</v>
      </c>
      <c r="AA42" s="202" t="str">
        <f>IFERROR(IF(VLOOKUP($C42,'MSCI Database'!$C:$R,13, FALSE)="","",VLOOKUP($C42,'MSCI Database'!$C:$R,13, FALSE)),"")</f>
        <v>Strong environmental strategy and robust chemical management</v>
      </c>
    </row>
    <row r="43" spans="1:27" s="130" customFormat="1" ht="15" hidden="1" customHeight="1" outlineLevel="1">
      <c r="A43" s="130" t="s">
        <v>134</v>
      </c>
      <c r="B43" s="130" t="s">
        <v>135</v>
      </c>
      <c r="C43" s="130" t="s">
        <v>136</v>
      </c>
      <c r="D43" s="130" t="s">
        <v>18685</v>
      </c>
      <c r="E43" s="130" t="s">
        <v>18673</v>
      </c>
      <c r="F43" s="302">
        <v>2.0328654418289891</v>
      </c>
      <c r="G43" s="132" t="str">
        <f ca="1">IFERROR(_xll.BQL($A43, "cur_mkt_cap(currency=EUR)")/1000000, " ")</f>
        <v xml:space="preserve"> </v>
      </c>
      <c r="M43" s="305">
        <f t="shared" si="1"/>
        <v>5.4074220752651104E-4</v>
      </c>
      <c r="N43" s="223">
        <f t="shared" ca="1" si="2"/>
        <v>2.0839629458599119E-2</v>
      </c>
      <c r="O43" s="172" t="str">
        <f>IFERROR(IF(VLOOKUP($C43,'MSCI Database'!$C:$R,2, FALSE)="","",VLOOKUP($C43,'MSCI Database'!$C:$R,2, FALSE)),"")</f>
        <v>Industrial Machinery</v>
      </c>
      <c r="P43" s="186" t="str">
        <f>IFERROR(IF(VLOOKUP($C43,'MSCI Database'!$C:$R,3, FALSE)="","",VLOOKUP($C43,'MSCI Database'!$C:$R,3, FALSE)),"")</f>
        <v>AAA</v>
      </c>
      <c r="Q43" s="164" t="str">
        <f>IFERROR(IF(VLOOKUP($C43,'MSCI Database'!$C:$R,4, FALSE)="","",VLOOKUP($C43,'MSCI Database'!$C:$R,4, FALSE)),"")</f>
        <v>0</v>
      </c>
      <c r="R43" s="164">
        <f>IFERROR(IF(VLOOKUP($C43,'MSCI Database'!$C:$R,5, FALSE)="","",VLOOKUP($C43,'MSCI Database'!$C:$R,5, FALSE)),"")</f>
        <v>9.1</v>
      </c>
      <c r="S43" s="164">
        <f>IFERROR(IF(VLOOKUP($C43,'MSCI Database'!$C:$R,6, FALSE)="","",VLOOKUP($C43,'MSCI Database'!$C:$R,6, FALSE)),"")</f>
        <v>7</v>
      </c>
      <c r="T43" s="211">
        <f>IFERROR(IF(VLOOKUP($C43,'MSCI Database'!$C:$R,7, FALSE)="","",VLOOKUP($C43,'MSCI Database'!$C:$R,7, FALSE)),"")</f>
        <v>3.8</v>
      </c>
      <c r="U43" s="164">
        <f>IFERROR(IF(VLOOKUP($C43,'MSCI Database'!$C:$R,8, FALSE)="","",VLOOKUP($C43,'MSCI Database'!$C:$R,8, FALSE)),"")</f>
        <v>6.7</v>
      </c>
      <c r="V43" s="175">
        <f>IFERROR(IF(VLOOKUP($C43,'MSCI Database'!$C:$R,9, FALSE)="","",VLOOKUP($C43,'MSCI Database'!$C:$R,9, FALSE)),"")</f>
        <v>6.2</v>
      </c>
      <c r="W43" s="165">
        <f t="shared" ca="1" si="3"/>
        <v>0</v>
      </c>
      <c r="X43" s="166">
        <f>IFERROR(IF(VLOOKUP($C43,'MSCI Database'!$C:$R,10, FALSE)="","",VLOOKUP($C43,'MSCI Database'!$C:$R,10, FALSE)),"")</f>
        <v>87472</v>
      </c>
      <c r="Y43" s="133" t="str">
        <f>IFERROR(IF(VLOOKUP($C43,'MSCI Database'!$C:$R,11, FALSE)="","",VLOOKUP($C43,'MSCI Database'!$C:$R,11, FALSE)),"")</f>
        <v>2020</v>
      </c>
      <c r="Z43" s="133" t="str">
        <f>IFERROR(IF(VLOOKUP($C43,'MSCI Database'!$C:$R,12, FALSE)="","",VLOOKUP($C43,'MSCI Database'!$C:$R,12, FALSE)),"")</f>
        <v>Reported</v>
      </c>
      <c r="AA43" s="202" t="str">
        <f>IFERROR(IF(VLOOKUP($C43,'MSCI Database'!$C:$R,13, FALSE)="","",VLOOKUP($C43,'MSCI Database'!$C:$R,13, FALSE)),"")</f>
        <v>Leads peers in offering cleantech solutions</v>
      </c>
    </row>
    <row r="44" spans="1:27" s="130" customFormat="1" ht="15" hidden="1" customHeight="1" outlineLevel="1">
      <c r="A44" s="130" t="s">
        <v>139</v>
      </c>
      <c r="B44" s="130" t="s">
        <v>140</v>
      </c>
      <c r="C44" s="130" t="s">
        <v>141</v>
      </c>
      <c r="D44" s="130" t="s">
        <v>12131</v>
      </c>
      <c r="E44" s="130" t="s">
        <v>100</v>
      </c>
      <c r="F44" s="302">
        <v>1.96308965471699</v>
      </c>
      <c r="G44" s="132" t="str">
        <f ca="1">IFERROR(_xll.BQL($A44, "cur_mkt_cap(currency=EUR)")/1000000, " ")</f>
        <v xml:space="preserve"> </v>
      </c>
      <c r="M44" s="305">
        <f t="shared" si="1"/>
        <v>5.2218184815471934E-4</v>
      </c>
      <c r="N44" s="223">
        <f t="shared" ca="1" si="2"/>
        <v>2.0124332952162427E-2</v>
      </c>
      <c r="O44" s="172" t="str">
        <f>IFERROR(IF(VLOOKUP($C44,'MSCI Database'!$C:$R,2, FALSE)="","",VLOOKUP($C44,'MSCI Database'!$C:$R,2, FALSE)),"")</f>
        <v>Utilities</v>
      </c>
      <c r="P44" s="186" t="str">
        <f>IFERROR(IF(VLOOKUP($C44,'MSCI Database'!$C:$R,3, FALSE)="","",VLOOKUP($C44,'MSCI Database'!$C:$R,3, FALSE)),"")</f>
        <v>A</v>
      </c>
      <c r="Q44" s="164" t="str">
        <f>IFERROR(IF(VLOOKUP($C44,'MSCI Database'!$C:$R,4, FALSE)="","",VLOOKUP($C44,'MSCI Database'!$C:$R,4, FALSE)),"")</f>
        <v>0</v>
      </c>
      <c r="R44" s="164">
        <f>IFERROR(IF(VLOOKUP($C44,'MSCI Database'!$C:$R,5, FALSE)="","",VLOOKUP($C44,'MSCI Database'!$C:$R,5, FALSE)),"")</f>
        <v>6</v>
      </c>
      <c r="S44" s="164">
        <f>IFERROR(IF(VLOOKUP($C44,'MSCI Database'!$C:$R,6, FALSE)="","",VLOOKUP($C44,'MSCI Database'!$C:$R,6, FALSE)),"")</f>
        <v>6.3</v>
      </c>
      <c r="T44" s="211">
        <f>IFERROR(IF(VLOOKUP($C44,'MSCI Database'!$C:$R,7, FALSE)="","",VLOOKUP($C44,'MSCI Database'!$C:$R,7, FALSE)),"")</f>
        <v>5.2</v>
      </c>
      <c r="U44" s="164">
        <f>IFERROR(IF(VLOOKUP($C44,'MSCI Database'!$C:$R,8, FALSE)="","",VLOOKUP($C44,'MSCI Database'!$C:$R,8, FALSE)),"")</f>
        <v>5.9</v>
      </c>
      <c r="V44" s="175">
        <f>IFERROR(IF(VLOOKUP($C44,'MSCI Database'!$C:$R,9, FALSE)="","",VLOOKUP($C44,'MSCI Database'!$C:$R,9, FALSE)),"")</f>
        <v>5.9</v>
      </c>
      <c r="W44" s="165">
        <f t="shared" ca="1" si="3"/>
        <v>0</v>
      </c>
      <c r="X44" s="166">
        <f>IFERROR(IF(VLOOKUP($C44,'MSCI Database'!$C:$R,10, FALSE)="","",VLOOKUP($C44,'MSCI Database'!$C:$R,10, FALSE)),"")</f>
        <v>31500000</v>
      </c>
      <c r="Y44" s="133" t="str">
        <f>IFERROR(IF(VLOOKUP($C44,'MSCI Database'!$C:$R,11, FALSE)="","",VLOOKUP($C44,'MSCI Database'!$C:$R,11, FALSE)),"")</f>
        <v>2019</v>
      </c>
      <c r="Z44" s="133" t="str">
        <f>IFERROR(IF(VLOOKUP($C44,'MSCI Database'!$C:$R,12, FALSE)="","",VLOOKUP($C44,'MSCI Database'!$C:$R,12, FALSE)),"")</f>
        <v>Reported</v>
      </c>
      <c r="AA44" s="202" t="str">
        <f>IFERROR(IF(VLOOKUP($C44,'MSCI Database'!$C:$R,13, FALSE)="","",VLOOKUP($C44,'MSCI Database'!$C:$R,13, FALSE)),"")</f>
        <v>Continued investments to develop solutions for circular economy</v>
      </c>
    </row>
    <row r="45" spans="1:27" s="130" customFormat="1" ht="15" hidden="1" customHeight="1" outlineLevel="1">
      <c r="A45" s="130" t="s">
        <v>204</v>
      </c>
      <c r="B45" s="130" t="s">
        <v>205</v>
      </c>
      <c r="C45" s="130" t="s">
        <v>206</v>
      </c>
      <c r="D45" s="130" t="s">
        <v>18683</v>
      </c>
      <c r="E45" s="130" t="s">
        <v>18684</v>
      </c>
      <c r="F45" s="302">
        <v>1.998831266222346</v>
      </c>
      <c r="G45" s="132" t="str">
        <f ca="1">IFERROR(_xll.BQL($A45, "cur_mkt_cap(currency=EUR)")/1000000, " ")</f>
        <v xml:space="preserve"> </v>
      </c>
      <c r="M45" s="305">
        <f t="shared" si="1"/>
        <v>5.3168911681514405E-4</v>
      </c>
      <c r="N45" s="223">
        <f t="shared" ca="1" si="2"/>
        <v>2.0490732972891137E-2</v>
      </c>
      <c r="O45" s="172" t="str">
        <f>IFERROR(IF(VLOOKUP($C45,'MSCI Database'!$C:$R,2, FALSE)="","",VLOOKUP($C45,'MSCI Database'!$C:$R,2, FALSE)),"")</f>
        <v>Specialty Chemicals</v>
      </c>
      <c r="P45" s="186" t="str">
        <f>IFERROR(IF(VLOOKUP($C45,'MSCI Database'!$C:$R,3, FALSE)="","",VLOOKUP($C45,'MSCI Database'!$C:$R,3, FALSE)),"")</f>
        <v>AAA</v>
      </c>
      <c r="Q45" s="164" t="str">
        <f>IFERROR(IF(VLOOKUP($C45,'MSCI Database'!$C:$R,4, FALSE)="","",VLOOKUP($C45,'MSCI Database'!$C:$R,4, FALSE)),"")</f>
        <v>0</v>
      </c>
      <c r="R45" s="164">
        <f>IFERROR(IF(VLOOKUP($C45,'MSCI Database'!$C:$R,5, FALSE)="","",VLOOKUP($C45,'MSCI Database'!$C:$R,5, FALSE)),"")</f>
        <v>8.6</v>
      </c>
      <c r="S45" s="164">
        <f>IFERROR(IF(VLOOKUP($C45,'MSCI Database'!$C:$R,6, FALSE)="","",VLOOKUP($C45,'MSCI Database'!$C:$R,6, FALSE)),"")</f>
        <v>6.7</v>
      </c>
      <c r="T45" s="211">
        <f>IFERROR(IF(VLOOKUP($C45,'MSCI Database'!$C:$R,7, FALSE)="","",VLOOKUP($C45,'MSCI Database'!$C:$R,7, FALSE)),"")</f>
        <v>7.2</v>
      </c>
      <c r="U45" s="164">
        <f>IFERROR(IF(VLOOKUP($C45,'MSCI Database'!$C:$R,8, FALSE)="","",VLOOKUP($C45,'MSCI Database'!$C:$R,8, FALSE)),"")</f>
        <v>5.6</v>
      </c>
      <c r="V45" s="175">
        <f>IFERROR(IF(VLOOKUP($C45,'MSCI Database'!$C:$R,9, FALSE)="","",VLOOKUP($C45,'MSCI Database'!$C:$R,9, FALSE)),"")</f>
        <v>6.4</v>
      </c>
      <c r="W45" s="165">
        <f t="shared" ca="1" si="3"/>
        <v>0</v>
      </c>
      <c r="X45" s="166">
        <f>IFERROR(IF(VLOOKUP($C45,'MSCI Database'!$C:$R,10, FALSE)="","",VLOOKUP($C45,'MSCI Database'!$C:$R,10, FALSE)),"")</f>
        <v>1170000</v>
      </c>
      <c r="Y45" s="133" t="str">
        <f>IFERROR(IF(VLOOKUP($C45,'MSCI Database'!$C:$R,11, FALSE)="","",VLOOKUP($C45,'MSCI Database'!$C:$R,11, FALSE)),"")</f>
        <v>2019</v>
      </c>
      <c r="Z45" s="133" t="str">
        <f>IFERROR(IF(VLOOKUP($C45,'MSCI Database'!$C:$R,12, FALSE)="","",VLOOKUP($C45,'MSCI Database'!$C:$R,12, FALSE)),"")</f>
        <v>Reported</v>
      </c>
      <c r="AA45" s="202" t="str">
        <f>IFERROR(IF(VLOOKUP($C45,'MSCI Database'!$C:$R,13, FALSE)="","",VLOOKUP($C45,'MSCI Database'!$C:$R,13, FALSE)),"")</f>
        <v>Sustained focus on the development of products for low carbon economy</v>
      </c>
    </row>
    <row r="46" spans="1:27" s="130" customFormat="1" ht="15" hidden="1" customHeight="1" outlineLevel="1">
      <c r="A46" s="130" t="s">
        <v>104</v>
      </c>
      <c r="B46" s="130" t="s">
        <v>105</v>
      </c>
      <c r="C46" s="130" t="s">
        <v>106</v>
      </c>
      <c r="D46" s="130" t="s">
        <v>12129</v>
      </c>
      <c r="E46" s="130" t="s">
        <v>18684</v>
      </c>
      <c r="F46" s="302">
        <v>1.883072131068273</v>
      </c>
      <c r="G46" s="132" t="str">
        <f ca="1">IFERROR(_xll.BQL($A46, "cur_mkt_cap(currency=EUR)")/1000000, " ")</f>
        <v xml:space="preserve"> </v>
      </c>
      <c r="M46" s="305">
        <f t="shared" si="1"/>
        <v>5.0089718686416058E-4</v>
      </c>
      <c r="N46" s="223">
        <f t="shared" ca="1" si="2"/>
        <v>1.9304044747777558E-2</v>
      </c>
      <c r="O46" s="172" t="str">
        <f>IFERROR(IF(VLOOKUP($C46,'MSCI Database'!$C:$R,2, FALSE)="","",VLOOKUP($C46,'MSCI Database'!$C:$R,2, FALSE)),"")</f>
        <v>Specialty Chemicals</v>
      </c>
      <c r="P46" s="186" t="str">
        <f>IFERROR(IF(VLOOKUP($C46,'MSCI Database'!$C:$R,3, FALSE)="","",VLOOKUP($C46,'MSCI Database'!$C:$R,3, FALSE)),"")</f>
        <v>A</v>
      </c>
      <c r="Q46" s="164" t="str">
        <f>IFERROR(IF(VLOOKUP($C46,'MSCI Database'!$C:$R,4, FALSE)="","",VLOOKUP($C46,'MSCI Database'!$C:$R,4, FALSE)),"")</f>
        <v>0</v>
      </c>
      <c r="R46" s="164">
        <f>IFERROR(IF(VLOOKUP($C46,'MSCI Database'!$C:$R,5, FALSE)="","",VLOOKUP($C46,'MSCI Database'!$C:$R,5, FALSE)),"")</f>
        <v>7</v>
      </c>
      <c r="S46" s="164">
        <f>IFERROR(IF(VLOOKUP($C46,'MSCI Database'!$C:$R,6, FALSE)="","",VLOOKUP($C46,'MSCI Database'!$C:$R,6, FALSE)),"")</f>
        <v>6.2</v>
      </c>
      <c r="T46" s="211">
        <f>IFERROR(IF(VLOOKUP($C46,'MSCI Database'!$C:$R,7, FALSE)="","",VLOOKUP($C46,'MSCI Database'!$C:$R,7, FALSE)),"")</f>
        <v>2.8</v>
      </c>
      <c r="U46" s="164">
        <f>IFERROR(IF(VLOOKUP($C46,'MSCI Database'!$C:$R,8, FALSE)="","",VLOOKUP($C46,'MSCI Database'!$C:$R,8, FALSE)),"")</f>
        <v>6.1</v>
      </c>
      <c r="V46" s="175">
        <f>IFERROR(IF(VLOOKUP($C46,'MSCI Database'!$C:$R,9, FALSE)="","",VLOOKUP($C46,'MSCI Database'!$C:$R,9, FALSE)),"")</f>
        <v>5.7</v>
      </c>
      <c r="W46" s="165">
        <f t="shared" ca="1" si="3"/>
        <v>0</v>
      </c>
      <c r="X46" s="166">
        <f>IFERROR(IF(VLOOKUP($C46,'MSCI Database'!$C:$R,10, FALSE)="","",VLOOKUP($C46,'MSCI Database'!$C:$R,10, FALSE)),"")</f>
        <v>330985</v>
      </c>
      <c r="Y46" s="133" t="str">
        <f>IFERROR(IF(VLOOKUP($C46,'MSCI Database'!$C:$R,11, FALSE)="","",VLOOKUP($C46,'MSCI Database'!$C:$R,11, FALSE)),"")</f>
        <v>2019</v>
      </c>
      <c r="Z46" s="133" t="str">
        <f>IFERROR(IF(VLOOKUP($C46,'MSCI Database'!$C:$R,12, FALSE)="","",VLOOKUP($C46,'MSCI Database'!$C:$R,12, FALSE)),"")</f>
        <v>Reported</v>
      </c>
      <c r="AA46" s="202" t="str">
        <f>IFERROR(IF(VLOOKUP($C46,'MSCI Database'!$C:$R,13, FALSE)="","",VLOOKUP($C46,'MSCI Database'!$C:$R,13, FALSE)),"")</f>
        <v>Comprehensive environmental strategy but lags peers in phasing out chemicals of high concern</v>
      </c>
    </row>
    <row r="47" spans="1:27" s="130" customFormat="1" ht="15" hidden="1" customHeight="1" outlineLevel="1">
      <c r="A47" s="130" t="s">
        <v>219</v>
      </c>
      <c r="B47" s="130" t="s">
        <v>220</v>
      </c>
      <c r="C47" s="130" t="s">
        <v>221</v>
      </c>
      <c r="D47" s="130" t="s">
        <v>18687</v>
      </c>
      <c r="E47" s="130" t="s">
        <v>100</v>
      </c>
      <c r="F47" s="302">
        <v>1.7784901094912939</v>
      </c>
      <c r="G47" s="132" t="str">
        <f ca="1">IFERROR(_xll.BQL($A47, "cur_mkt_cap(currency=EUR)")/1000000, " ")</f>
        <v xml:space="preserve"> </v>
      </c>
      <c r="M47" s="305">
        <f t="shared" si="1"/>
        <v>4.730783691246842E-4</v>
      </c>
      <c r="N47" s="223">
        <f t="shared" ca="1" si="2"/>
        <v>1.8231937104620129E-2</v>
      </c>
      <c r="O47" s="172" t="str">
        <f>IFERROR(IF(VLOOKUP($C47,'MSCI Database'!$C:$R,2, FALSE)="","",VLOOKUP($C47,'MSCI Database'!$C:$R,2, FALSE)),"")</f>
        <v>Utilities</v>
      </c>
      <c r="P47" s="186" t="str">
        <f>IFERROR(IF(VLOOKUP($C47,'MSCI Database'!$C:$R,3, FALSE)="","",VLOOKUP($C47,'MSCI Database'!$C:$R,3, FALSE)),"")</f>
        <v>AAA</v>
      </c>
      <c r="Q47" s="164" t="str">
        <f>IFERROR(IF(VLOOKUP($C47,'MSCI Database'!$C:$R,4, FALSE)="","",VLOOKUP($C47,'MSCI Database'!$C:$R,4, FALSE)),"")</f>
        <v>0</v>
      </c>
      <c r="R47" s="164">
        <f>IFERROR(IF(VLOOKUP($C47,'MSCI Database'!$C:$R,5, FALSE)="","",VLOOKUP($C47,'MSCI Database'!$C:$R,5, FALSE)),"")</f>
        <v>10</v>
      </c>
      <c r="S47" s="164">
        <f>IFERROR(IF(VLOOKUP($C47,'MSCI Database'!$C:$R,6, FALSE)="","",VLOOKUP($C47,'MSCI Database'!$C:$R,6, FALSE)),"")</f>
        <v>9.3000000000000007</v>
      </c>
      <c r="T47" s="211">
        <f>IFERROR(IF(VLOOKUP($C47,'MSCI Database'!$C:$R,7, FALSE)="","",VLOOKUP($C47,'MSCI Database'!$C:$R,7, FALSE)),"")</f>
        <v>4.2</v>
      </c>
      <c r="U47" s="164">
        <f>IFERROR(IF(VLOOKUP($C47,'MSCI Database'!$C:$R,8, FALSE)="","",VLOOKUP($C47,'MSCI Database'!$C:$R,8, FALSE)),"")</f>
        <v>5.8</v>
      </c>
      <c r="V47" s="175">
        <f>IFERROR(IF(VLOOKUP($C47,'MSCI Database'!$C:$R,9, FALSE)="","",VLOOKUP($C47,'MSCI Database'!$C:$R,9, FALSE)),"")</f>
        <v>7.5</v>
      </c>
      <c r="W47" s="165">
        <f t="shared" ca="1" si="3"/>
        <v>0</v>
      </c>
      <c r="X47" s="166">
        <f>IFERROR(IF(VLOOKUP($C47,'MSCI Database'!$C:$R,10, FALSE)="","",VLOOKUP($C47,'MSCI Database'!$C:$R,10, FALSE)),"")</f>
        <v>15209000</v>
      </c>
      <c r="Y47" s="133" t="str">
        <f>IFERROR(IF(VLOOKUP($C47,'MSCI Database'!$C:$R,11, FALSE)="","",VLOOKUP($C47,'MSCI Database'!$C:$R,11, FALSE)),"")</f>
        <v>2019</v>
      </c>
      <c r="Z47" s="133" t="str">
        <f>IFERROR(IF(VLOOKUP($C47,'MSCI Database'!$C:$R,12, FALSE)="","",VLOOKUP($C47,'MSCI Database'!$C:$R,12, FALSE)),"")</f>
        <v>Reported</v>
      </c>
      <c r="AA47" s="202" t="str">
        <f>IFERROR(IF(VLOOKUP($C47,'MSCI Database'!$C:$R,13, FALSE)="","",VLOOKUP($C47,'MSCI Database'!$C:$R,13, FALSE)),"")</f>
        <v>Aggressive renewable energy expansion and decarbonization targets support the rating</v>
      </c>
    </row>
    <row r="48" spans="1:27" s="130" customFormat="1" ht="15" hidden="1" customHeight="1" outlineLevel="1">
      <c r="A48" s="130" t="s">
        <v>147</v>
      </c>
      <c r="B48" s="130" t="s">
        <v>148</v>
      </c>
      <c r="C48" s="130" t="s">
        <v>149</v>
      </c>
      <c r="D48" s="130" t="s">
        <v>12131</v>
      </c>
      <c r="E48" s="130" t="s">
        <v>100</v>
      </c>
      <c r="F48" s="302">
        <v>1.8066032950127251</v>
      </c>
      <c r="G48" s="132" t="str">
        <f ca="1">IFERROR(_xll.BQL($A48, "cur_mkt_cap(currency=EUR)")/1000000, " ")</f>
        <v xml:space="preserve"> </v>
      </c>
      <c r="M48" s="305">
        <f t="shared" si="1"/>
        <v>4.8055647647338487E-4</v>
      </c>
      <c r="N48" s="223">
        <f t="shared" ca="1" si="2"/>
        <v>1.8520135406933917E-2</v>
      </c>
      <c r="O48" s="172" t="str">
        <f>IFERROR(IF(VLOOKUP($C48,'MSCI Database'!$C:$R,2, FALSE)="","",VLOOKUP($C48,'MSCI Database'!$C:$R,2, FALSE)),"")</f>
        <v>Utilities</v>
      </c>
      <c r="P48" s="186" t="str">
        <f>IFERROR(IF(VLOOKUP($C48,'MSCI Database'!$C:$R,3, FALSE)="","",VLOOKUP($C48,'MSCI Database'!$C:$R,3, FALSE)),"")</f>
        <v>A</v>
      </c>
      <c r="Q48" s="164" t="str">
        <f>IFERROR(IF(VLOOKUP($C48,'MSCI Database'!$C:$R,4, FALSE)="","",VLOOKUP($C48,'MSCI Database'!$C:$R,4, FALSE)),"")</f>
        <v>0</v>
      </c>
      <c r="R48" s="164">
        <f>IFERROR(IF(VLOOKUP($C48,'MSCI Database'!$C:$R,5, FALSE)="","",VLOOKUP($C48,'MSCI Database'!$C:$R,5, FALSE)),"")</f>
        <v>6.9</v>
      </c>
      <c r="S48" s="164">
        <f>IFERROR(IF(VLOOKUP($C48,'MSCI Database'!$C:$R,6, FALSE)="","",VLOOKUP($C48,'MSCI Database'!$C:$R,6, FALSE)),"")</f>
        <v>7.3</v>
      </c>
      <c r="T48" s="211">
        <f>IFERROR(IF(VLOOKUP($C48,'MSCI Database'!$C:$R,7, FALSE)="","",VLOOKUP($C48,'MSCI Database'!$C:$R,7, FALSE)),"")</f>
        <v>5.8</v>
      </c>
      <c r="U48" s="164">
        <f>IFERROR(IF(VLOOKUP($C48,'MSCI Database'!$C:$R,8, FALSE)="","",VLOOKUP($C48,'MSCI Database'!$C:$R,8, FALSE)),"")</f>
        <v>4.2</v>
      </c>
      <c r="V48" s="175">
        <f>IFERROR(IF(VLOOKUP($C48,'MSCI Database'!$C:$R,9, FALSE)="","",VLOOKUP($C48,'MSCI Database'!$C:$R,9, FALSE)),"")</f>
        <v>6</v>
      </c>
      <c r="W48" s="165">
        <f t="shared" ca="1" si="3"/>
        <v>0</v>
      </c>
      <c r="X48" s="166">
        <f>IFERROR(IF(VLOOKUP($C48,'MSCI Database'!$C:$R,10, FALSE)="","",VLOOKUP($C48,'MSCI Database'!$C:$R,10, FALSE)),"")</f>
        <v>56470809</v>
      </c>
      <c r="Y48" s="133" t="str">
        <f>IFERROR(IF(VLOOKUP($C48,'MSCI Database'!$C:$R,11, FALSE)="","",VLOOKUP($C48,'MSCI Database'!$C:$R,11, FALSE)),"")</f>
        <v>2019</v>
      </c>
      <c r="Z48" s="133" t="str">
        <f>IFERROR(IF(VLOOKUP($C48,'MSCI Database'!$C:$R,12, FALSE)="","",VLOOKUP($C48,'MSCI Database'!$C:$R,12, FALSE)),"")</f>
        <v>Reported</v>
      </c>
      <c r="AA48" s="202" t="str">
        <f>IFERROR(IF(VLOOKUP($C48,'MSCI Database'!$C:$R,13, FALSE)="","",VLOOKUP($C48,'MSCI Database'!$C:$R,13, FALSE)),"")</f>
        <v>Geographic diversity to ease decarbonization pressures</v>
      </c>
    </row>
    <row r="49" spans="1:27" s="130" customFormat="1" ht="15" hidden="1" customHeight="1" outlineLevel="1">
      <c r="A49" s="130" t="s">
        <v>127</v>
      </c>
      <c r="B49" s="130" t="s">
        <v>128</v>
      </c>
      <c r="C49" s="130" t="s">
        <v>129</v>
      </c>
      <c r="D49" s="130" t="s">
        <v>12130</v>
      </c>
      <c r="E49" s="130" t="s">
        <v>100</v>
      </c>
      <c r="F49" s="302">
        <v>1.7392621568342099</v>
      </c>
      <c r="G49" s="132" t="str">
        <f ca="1">IFERROR(_xll.BQL($A49, "cur_mkt_cap(currency=EUR)")/1000000, " ")</f>
        <v xml:space="preserve"> </v>
      </c>
      <c r="M49" s="305">
        <f t="shared" si="1"/>
        <v>4.626437337178998E-4</v>
      </c>
      <c r="N49" s="223">
        <f t="shared" ca="1" si="2"/>
        <v>1.7829797355981582E-2</v>
      </c>
      <c r="O49" s="172" t="str">
        <f>IFERROR(IF(VLOOKUP($C49,'MSCI Database'!$C:$R,2, FALSE)="","",VLOOKUP($C49,'MSCI Database'!$C:$R,2, FALSE)),"")</f>
        <v>Utilities</v>
      </c>
      <c r="P49" s="186" t="str">
        <f>IFERROR(IF(VLOOKUP($C49,'MSCI Database'!$C:$R,3, FALSE)="","",VLOOKUP($C49,'MSCI Database'!$C:$R,3, FALSE)),"")</f>
        <v>AAA</v>
      </c>
      <c r="Q49" s="164" t="str">
        <f>IFERROR(IF(VLOOKUP($C49,'MSCI Database'!$C:$R,4, FALSE)="","",VLOOKUP($C49,'MSCI Database'!$C:$R,4, FALSE)),"")</f>
        <v>0</v>
      </c>
      <c r="R49" s="164">
        <f>IFERROR(IF(VLOOKUP($C49,'MSCI Database'!$C:$R,5, FALSE)="","",VLOOKUP($C49,'MSCI Database'!$C:$R,5, FALSE)),"")</f>
        <v>9.6</v>
      </c>
      <c r="S49" s="164">
        <f>IFERROR(IF(VLOOKUP($C49,'MSCI Database'!$C:$R,6, FALSE)="","",VLOOKUP($C49,'MSCI Database'!$C:$R,6, FALSE)),"")</f>
        <v>9.1999999999999993</v>
      </c>
      <c r="T49" s="211">
        <f>IFERROR(IF(VLOOKUP($C49,'MSCI Database'!$C:$R,7, FALSE)="","",VLOOKUP($C49,'MSCI Database'!$C:$R,7, FALSE)),"")</f>
        <v>8.1</v>
      </c>
      <c r="U49" s="164">
        <f>IFERROR(IF(VLOOKUP($C49,'MSCI Database'!$C:$R,8, FALSE)="","",VLOOKUP($C49,'MSCI Database'!$C:$R,8, FALSE)),"")</f>
        <v>4.4000000000000004</v>
      </c>
      <c r="V49" s="175">
        <f>IFERROR(IF(VLOOKUP($C49,'MSCI Database'!$C:$R,9, FALSE)="","",VLOOKUP($C49,'MSCI Database'!$C:$R,9, FALSE)),"")</f>
        <v>7.4</v>
      </c>
      <c r="W49" s="165">
        <f t="shared" ca="1" si="3"/>
        <v>0</v>
      </c>
      <c r="X49" s="166">
        <f>IFERROR(IF(VLOOKUP($C49,'MSCI Database'!$C:$R,10, FALSE)="","",VLOOKUP($C49,'MSCI Database'!$C:$R,10, FALSE)),"")</f>
        <v>28684522</v>
      </c>
      <c r="Y49" s="133" t="str">
        <f>IFERROR(IF(VLOOKUP($C49,'MSCI Database'!$C:$R,11, FALSE)="","",VLOOKUP($C49,'MSCI Database'!$C:$R,11, FALSE)),"")</f>
        <v>2019</v>
      </c>
      <c r="Z49" s="133" t="str">
        <f>IFERROR(IF(VLOOKUP($C49,'MSCI Database'!$C:$R,12, FALSE)="","",VLOOKUP($C49,'MSCI Database'!$C:$R,12, FALSE)),"")</f>
        <v>Reported</v>
      </c>
      <c r="AA49" s="202" t="str">
        <f>IFERROR(IF(VLOOKUP($C49,'MSCI Database'!$C:$R,13, FALSE)="","",VLOOKUP($C49,'MSCI Database'!$C:$R,13, FALSE)),"")</f>
        <v>Strong ESG performance along with a continued focus on decarbonization</v>
      </c>
    </row>
    <row r="50" spans="1:27" s="130" customFormat="1" ht="15" hidden="1" customHeight="1" outlineLevel="1">
      <c r="A50" s="130" t="s">
        <v>163</v>
      </c>
      <c r="B50" s="130" t="s">
        <v>164</v>
      </c>
      <c r="C50" s="130" t="s">
        <v>165</v>
      </c>
      <c r="D50" s="130" t="s">
        <v>18686</v>
      </c>
      <c r="E50" s="130" t="s">
        <v>100</v>
      </c>
      <c r="F50" s="302">
        <v>2.0102354171742109</v>
      </c>
      <c r="G50" s="132" t="str">
        <f ca="1">IFERROR(_xll.BQL($A50, "cur_mkt_cap(currency=EUR)")/1000000, " ")</f>
        <v xml:space="preserve"> </v>
      </c>
      <c r="M50" s="305">
        <f t="shared" si="1"/>
        <v>5.3472262096834007E-4</v>
      </c>
      <c r="N50" s="223">
        <f t="shared" ca="1" si="2"/>
        <v>2.0607640996037506E-2</v>
      </c>
      <c r="O50" s="172" t="str">
        <f>IFERROR(IF(VLOOKUP($C50,'MSCI Database'!$C:$R,2, FALSE)="","",VLOOKUP($C50,'MSCI Database'!$C:$R,2, FALSE)),"")</f>
        <v>Utilities</v>
      </c>
      <c r="P50" s="186" t="str">
        <f>IFERROR(IF(VLOOKUP($C50,'MSCI Database'!$C:$R,3, FALSE)="","",VLOOKUP($C50,'MSCI Database'!$C:$R,3, FALSE)),"")</f>
        <v>AA</v>
      </c>
      <c r="Q50" s="164" t="str">
        <f>IFERROR(IF(VLOOKUP($C50,'MSCI Database'!$C:$R,4, FALSE)="","",VLOOKUP($C50,'MSCI Database'!$C:$R,4, FALSE)),"")</f>
        <v>0</v>
      </c>
      <c r="R50" s="164">
        <f>IFERROR(IF(VLOOKUP($C50,'MSCI Database'!$C:$R,5, FALSE)="","",VLOOKUP($C50,'MSCI Database'!$C:$R,5, FALSE)),"")</f>
        <v>7.7</v>
      </c>
      <c r="S50" s="164">
        <f>IFERROR(IF(VLOOKUP($C50,'MSCI Database'!$C:$R,6, FALSE)="","",VLOOKUP($C50,'MSCI Database'!$C:$R,6, FALSE)),"")</f>
        <v>6.6</v>
      </c>
      <c r="T50" s="211">
        <f>IFERROR(IF(VLOOKUP($C50,'MSCI Database'!$C:$R,7, FALSE)="","",VLOOKUP($C50,'MSCI Database'!$C:$R,7, FALSE)),"")</f>
        <v>4.8</v>
      </c>
      <c r="U50" s="164">
        <f>IFERROR(IF(VLOOKUP($C50,'MSCI Database'!$C:$R,8, FALSE)="","",VLOOKUP($C50,'MSCI Database'!$C:$R,8, FALSE)),"")</f>
        <v>6.6</v>
      </c>
      <c r="V50" s="175">
        <f>IFERROR(IF(VLOOKUP($C50,'MSCI Database'!$C:$R,9, FALSE)="","",VLOOKUP($C50,'MSCI Database'!$C:$R,9, FALSE)),"")</f>
        <v>6.2</v>
      </c>
      <c r="W50" s="165">
        <f t="shared" ca="1" si="3"/>
        <v>0</v>
      </c>
      <c r="X50" s="166">
        <f>IFERROR(IF(VLOOKUP($C50,'MSCI Database'!$C:$R,10, FALSE)="","",VLOOKUP($C50,'MSCI Database'!$C:$R,10, FALSE)),"")</f>
        <v>281437</v>
      </c>
      <c r="Y50" s="133" t="str">
        <f>IFERROR(IF(VLOOKUP($C50,'MSCI Database'!$C:$R,11, FALSE)="","",VLOOKUP($C50,'MSCI Database'!$C:$R,11, FALSE)),"")</f>
        <v>2019</v>
      </c>
      <c r="Z50" s="133" t="str">
        <f>IFERROR(IF(VLOOKUP($C50,'MSCI Database'!$C:$R,12, FALSE)="","",VLOOKUP($C50,'MSCI Database'!$C:$R,12, FALSE)),"")</f>
        <v>Reported</v>
      </c>
      <c r="AA50" s="202" t="str">
        <f>IFERROR(IF(VLOOKUP($C50,'MSCI Database'!$C:$R,13, FALSE)="","",VLOOKUP($C50,'MSCI Database'!$C:$R,13, FALSE)),"")</f>
        <v>Strong governance practices support the rating</v>
      </c>
    </row>
    <row r="51" spans="1:27" s="130" customFormat="1" ht="15" hidden="1" customHeight="1" outlineLevel="1">
      <c r="A51" s="130" t="s">
        <v>167</v>
      </c>
      <c r="B51" s="130" t="s">
        <v>168</v>
      </c>
      <c r="C51" s="130" t="s">
        <v>169</v>
      </c>
      <c r="D51" s="130" t="s">
        <v>18686</v>
      </c>
      <c r="E51" s="130" t="s">
        <v>18673</v>
      </c>
      <c r="F51" s="302">
        <v>2.0022980907728778</v>
      </c>
      <c r="G51" s="132" t="str">
        <f ca="1">IFERROR(_xll.BQL($A51, "cur_mkt_cap(currency=EUR)")/1000000, " ")</f>
        <v xml:space="preserve"> </v>
      </c>
      <c r="M51" s="305">
        <f t="shared" si="1"/>
        <v>5.326112921455855E-4</v>
      </c>
      <c r="N51" s="223">
        <f t="shared" ca="1" si="2"/>
        <v>2.0526272629153904E-2</v>
      </c>
      <c r="O51" s="172" t="str">
        <f>IFERROR(IF(VLOOKUP($C51,'MSCI Database'!$C:$R,2, FALSE)="","",VLOOKUP($C51,'MSCI Database'!$C:$R,2, FALSE)),"")</f>
        <v>Industrial Machinery</v>
      </c>
      <c r="P51" s="186" t="str">
        <f>IFERROR(IF(VLOOKUP($C51,'MSCI Database'!$C:$R,3, FALSE)="","",VLOOKUP($C51,'MSCI Database'!$C:$R,3, FALSE)),"")</f>
        <v>AA</v>
      </c>
      <c r="Q51" s="164" t="str">
        <f>IFERROR(IF(VLOOKUP($C51,'MSCI Database'!$C:$R,4, FALSE)="","",VLOOKUP($C51,'MSCI Database'!$C:$R,4, FALSE)),"")</f>
        <v>0</v>
      </c>
      <c r="R51" s="164">
        <f>IFERROR(IF(VLOOKUP($C51,'MSCI Database'!$C:$R,5, FALSE)="","",VLOOKUP($C51,'MSCI Database'!$C:$R,5, FALSE)),"")</f>
        <v>8.1</v>
      </c>
      <c r="S51" s="164">
        <f>IFERROR(IF(VLOOKUP($C51,'MSCI Database'!$C:$R,6, FALSE)="","",VLOOKUP($C51,'MSCI Database'!$C:$R,6, FALSE)),"")</f>
        <v>4.2</v>
      </c>
      <c r="T51" s="211">
        <f>IFERROR(IF(VLOOKUP($C51,'MSCI Database'!$C:$R,7, FALSE)="","",VLOOKUP($C51,'MSCI Database'!$C:$R,7, FALSE)),"")</f>
        <v>5.4</v>
      </c>
      <c r="U51" s="164">
        <f>IFERROR(IF(VLOOKUP($C51,'MSCI Database'!$C:$R,8, FALSE)="","",VLOOKUP($C51,'MSCI Database'!$C:$R,8, FALSE)),"")</f>
        <v>7.7</v>
      </c>
      <c r="V51" s="175">
        <f>IFERROR(IF(VLOOKUP($C51,'MSCI Database'!$C:$R,9, FALSE)="","",VLOOKUP($C51,'MSCI Database'!$C:$R,9, FALSE)),"")</f>
        <v>6.1</v>
      </c>
      <c r="W51" s="165">
        <f t="shared" ca="1" si="3"/>
        <v>0</v>
      </c>
      <c r="X51" s="166">
        <f>IFERROR(IF(VLOOKUP($C51,'MSCI Database'!$C:$R,10, FALSE)="","",VLOOKUP($C51,'MSCI Database'!$C:$R,10, FALSE)),"")</f>
        <v>43375</v>
      </c>
      <c r="Y51" s="133" t="str">
        <f>IFERROR(IF(VLOOKUP($C51,'MSCI Database'!$C:$R,11, FALSE)="","",VLOOKUP($C51,'MSCI Database'!$C:$R,11, FALSE)),"")</f>
        <v>2019</v>
      </c>
      <c r="Z51" s="133" t="str">
        <f>IFERROR(IF(VLOOKUP($C51,'MSCI Database'!$C:$R,12, FALSE)="","",VLOOKUP($C51,'MSCI Database'!$C:$R,12, FALSE)),"")</f>
        <v>Reported</v>
      </c>
      <c r="AA51" s="202" t="str">
        <f>IFERROR(IF(VLOOKUP($C51,'MSCI Database'!$C:$R,13, FALSE)="","",VLOOKUP($C51,'MSCI Database'!$C:$R,13, FALSE)),"")</f>
        <v>Robust corporate governance practices</v>
      </c>
    </row>
    <row r="52" spans="1:27" s="130" customFormat="1" ht="15" hidden="1" customHeight="1" outlineLevel="1">
      <c r="A52" s="130" t="s">
        <v>159</v>
      </c>
      <c r="B52" s="130" t="s">
        <v>160</v>
      </c>
      <c r="C52" s="130" t="s">
        <v>161</v>
      </c>
      <c r="D52" s="130" t="s">
        <v>18686</v>
      </c>
      <c r="E52" s="130" t="s">
        <v>18673</v>
      </c>
      <c r="F52" s="302">
        <v>1.975485041920291</v>
      </c>
      <c r="G52" s="132" t="str">
        <f ca="1">IFERROR(_xll.BQL($A52, "cur_mkt_cap(currency=EUR)")/1000000, " ")</f>
        <v xml:space="preserve"> </v>
      </c>
      <c r="M52" s="305">
        <f t="shared" si="1"/>
        <v>5.254790211507974E-4</v>
      </c>
      <c r="N52" s="223">
        <f t="shared" ca="1" si="2"/>
        <v>2.0251402492033322E-2</v>
      </c>
      <c r="O52" s="172" t="str">
        <f>IFERROR(IF(VLOOKUP($C52,'MSCI Database'!$C:$R,2, FALSE)="","",VLOOKUP($C52,'MSCI Database'!$C:$R,2, FALSE)),"")</f>
        <v>Professional Services</v>
      </c>
      <c r="P52" s="186" t="str">
        <f>IFERROR(IF(VLOOKUP($C52,'MSCI Database'!$C:$R,3, FALSE)="","",VLOOKUP($C52,'MSCI Database'!$C:$R,3, FALSE)),"")</f>
        <v>AAA</v>
      </c>
      <c r="Q52" s="164" t="str">
        <f>IFERROR(IF(VLOOKUP($C52,'MSCI Database'!$C:$R,4, FALSE)="","",VLOOKUP($C52,'MSCI Database'!$C:$R,4, FALSE)),"")</f>
        <v>0</v>
      </c>
      <c r="R52" s="164">
        <f>IFERROR(IF(VLOOKUP($C52,'MSCI Database'!$C:$R,5, FALSE)="","",VLOOKUP($C52,'MSCI Database'!$C:$R,5, FALSE)),"")</f>
        <v>10</v>
      </c>
      <c r="S52" s="164">
        <f>IFERROR(IF(VLOOKUP($C52,'MSCI Database'!$C:$R,6, FALSE)="","",VLOOKUP($C52,'MSCI Database'!$C:$R,6, FALSE)),"")</f>
        <v>10</v>
      </c>
      <c r="T52" s="211">
        <f>IFERROR(IF(VLOOKUP($C52,'MSCI Database'!$C:$R,7, FALSE)="","",VLOOKUP($C52,'MSCI Database'!$C:$R,7, FALSE)),"")</f>
        <v>7.6</v>
      </c>
      <c r="U52" s="164">
        <f>IFERROR(IF(VLOOKUP($C52,'MSCI Database'!$C:$R,8, FALSE)="","",VLOOKUP($C52,'MSCI Database'!$C:$R,8, FALSE)),"")</f>
        <v>7.5</v>
      </c>
      <c r="V52" s="175">
        <f>IFERROR(IF(VLOOKUP($C52,'MSCI Database'!$C:$R,9, FALSE)="","",VLOOKUP($C52,'MSCI Database'!$C:$R,9, FALSE)),"")</f>
        <v>7.7</v>
      </c>
      <c r="W52" s="165">
        <f t="shared" ca="1" si="3"/>
        <v>0</v>
      </c>
      <c r="X52" s="166">
        <f>IFERROR(IF(VLOOKUP($C52,'MSCI Database'!$C:$R,10, FALSE)="","",VLOOKUP($C52,'MSCI Database'!$C:$R,10, FALSE)),"")</f>
        <v>57647</v>
      </c>
      <c r="Y52" s="133" t="str">
        <f>IFERROR(IF(VLOOKUP($C52,'MSCI Database'!$C:$R,11, FALSE)="","",VLOOKUP($C52,'MSCI Database'!$C:$R,11, FALSE)),"")</f>
        <v>2020</v>
      </c>
      <c r="Z52" s="133" t="str">
        <f>IFERROR(IF(VLOOKUP($C52,'MSCI Database'!$C:$R,12, FALSE)="","",VLOOKUP($C52,'MSCI Database'!$C:$R,12, FALSE)),"")</f>
        <v>Reported</v>
      </c>
      <c r="AA52" s="202" t="str">
        <f>IFERROR(IF(VLOOKUP($C52,'MSCI Database'!$C:$R,13, FALSE)="","",VLOOKUP($C52,'MSCI Database'!$C:$R,13, FALSE)),"")</f>
        <v>Robust talent retention strategies; strong corporate governance</v>
      </c>
    </row>
    <row r="53" spans="1:27" s="130" customFormat="1" ht="15" hidden="1" customHeight="1" outlineLevel="1">
      <c r="A53" s="130" t="s">
        <v>122</v>
      </c>
      <c r="B53" s="130" t="s">
        <v>123</v>
      </c>
      <c r="C53" s="130" t="s">
        <v>124</v>
      </c>
      <c r="D53" s="130" t="s">
        <v>12130</v>
      </c>
      <c r="E53" s="130" t="s">
        <v>18673</v>
      </c>
      <c r="F53" s="302">
        <v>1.5221518134076311</v>
      </c>
      <c r="G53" s="132" t="str">
        <f ca="1">IFERROR(_xll.BQL($A53, "cur_mkt_cap(currency=EUR)")/1000000, " ")</f>
        <v xml:space="preserve"> </v>
      </c>
      <c r="M53" s="305">
        <f t="shared" si="1"/>
        <v>4.0489238236642987E-4</v>
      </c>
      <c r="N53" s="223">
        <f t="shared" ca="1" si="2"/>
        <v>1.5604121708424522E-2</v>
      </c>
      <c r="O53" s="172" t="str">
        <f>IFERROR(IF(VLOOKUP($C53,'MSCI Database'!$C:$R,2, FALSE)="","",VLOOKUP($C53,'MSCI Database'!$C:$R,2, FALSE)),"")</f>
        <v>Electrical Equipment</v>
      </c>
      <c r="P53" s="186" t="str">
        <f>IFERROR(IF(VLOOKUP($C53,'MSCI Database'!$C:$R,3, FALSE)="","",VLOOKUP($C53,'MSCI Database'!$C:$R,3, FALSE)),"")</f>
        <v>A</v>
      </c>
      <c r="Q53" s="164" t="str">
        <f>IFERROR(IF(VLOOKUP($C53,'MSCI Database'!$C:$R,4, FALSE)="","",VLOOKUP($C53,'MSCI Database'!$C:$R,4, FALSE)),"")</f>
        <v>0</v>
      </c>
      <c r="R53" s="164">
        <f>IFERROR(IF(VLOOKUP($C53,'MSCI Database'!$C:$R,5, FALSE)="","",VLOOKUP($C53,'MSCI Database'!$C:$R,5, FALSE)),"")</f>
        <v>6.3</v>
      </c>
      <c r="S53" s="164">
        <f>IFERROR(IF(VLOOKUP($C53,'MSCI Database'!$C:$R,6, FALSE)="","",VLOOKUP($C53,'MSCI Database'!$C:$R,6, FALSE)),"")</f>
        <v>6.9</v>
      </c>
      <c r="T53" s="211">
        <f>IFERROR(IF(VLOOKUP($C53,'MSCI Database'!$C:$R,7, FALSE)="","",VLOOKUP($C53,'MSCI Database'!$C:$R,7, FALSE)),"")</f>
        <v>3.9</v>
      </c>
      <c r="U53" s="164">
        <f>IFERROR(IF(VLOOKUP($C53,'MSCI Database'!$C:$R,8, FALSE)="","",VLOOKUP($C53,'MSCI Database'!$C:$R,8, FALSE)),"")</f>
        <v>5.0999999999999996</v>
      </c>
      <c r="V53" s="175">
        <f>IFERROR(IF(VLOOKUP($C53,'MSCI Database'!$C:$R,9, FALSE)="","",VLOOKUP($C53,'MSCI Database'!$C:$R,9, FALSE)),"")</f>
        <v>5.5</v>
      </c>
      <c r="W53" s="165">
        <f t="shared" ca="1" si="3"/>
        <v>0</v>
      </c>
      <c r="X53" s="166">
        <f>IFERROR(IF(VLOOKUP($C53,'MSCI Database'!$C:$R,10, FALSE)="","",VLOOKUP($C53,'MSCI Database'!$C:$R,10, FALSE)),"")</f>
        <v>27910</v>
      </c>
      <c r="Y53" s="133" t="str">
        <f>IFERROR(IF(VLOOKUP($C53,'MSCI Database'!$C:$R,11, FALSE)="","",VLOOKUP($C53,'MSCI Database'!$C:$R,11, FALSE)),"")</f>
        <v>2020</v>
      </c>
      <c r="Z53" s="133" t="str">
        <f>IFERROR(IF(VLOOKUP($C53,'MSCI Database'!$C:$R,12, FALSE)="","",VLOOKUP($C53,'MSCI Database'!$C:$R,12, FALSE)),"")</f>
        <v>Reported</v>
      </c>
      <c r="AA53" s="202" t="str">
        <f>IFERROR(IF(VLOOKUP($C53,'MSCI Database'!$C:$R,13, FALSE)="","",VLOOKUP($C53,'MSCI Database'!$C:$R,13, FALSE)),"")</f>
        <v>Well-positioned to cater to growing demand for energy from low-carbon renewable sources</v>
      </c>
    </row>
    <row r="54" spans="1:27" s="130" customFormat="1" ht="15" hidden="1" customHeight="1" outlineLevel="1">
      <c r="A54" s="130" t="s">
        <v>155</v>
      </c>
      <c r="B54" s="130" t="s">
        <v>156</v>
      </c>
      <c r="C54" s="130" t="s">
        <v>157</v>
      </c>
      <c r="D54" s="130" t="s">
        <v>18686</v>
      </c>
      <c r="E54" s="130" t="s">
        <v>100</v>
      </c>
      <c r="F54" s="302">
        <v>1.8651370727109331</v>
      </c>
      <c r="G54" s="132" t="str">
        <f ca="1">IFERROR(_xll.BQL($A54, "cur_mkt_cap(currency=EUR)")/1000000, " ")</f>
        <v xml:space="preserve"> </v>
      </c>
      <c r="M54" s="305">
        <f t="shared" si="1"/>
        <v>4.9612646134110816E-4</v>
      </c>
      <c r="N54" s="223">
        <f t="shared" ca="1" si="2"/>
        <v>1.912018606102206E-2</v>
      </c>
      <c r="O54" s="172" t="str">
        <f>IFERROR(IF(VLOOKUP($C54,'MSCI Database'!$C:$R,2, FALSE)="","",VLOOKUP($C54,'MSCI Database'!$C:$R,2, FALSE)),"")</f>
        <v>Utilities</v>
      </c>
      <c r="P54" s="186" t="str">
        <f>IFERROR(IF(VLOOKUP($C54,'MSCI Database'!$C:$R,3, FALSE)="","",VLOOKUP($C54,'MSCI Database'!$C:$R,3, FALSE)),"")</f>
        <v>AAA</v>
      </c>
      <c r="Q54" s="164" t="str">
        <f>IFERROR(IF(VLOOKUP($C54,'MSCI Database'!$C:$R,4, FALSE)="","",VLOOKUP($C54,'MSCI Database'!$C:$R,4, FALSE)),"")</f>
        <v>0</v>
      </c>
      <c r="R54" s="164">
        <f>IFERROR(IF(VLOOKUP($C54,'MSCI Database'!$C:$R,5, FALSE)="","",VLOOKUP($C54,'MSCI Database'!$C:$R,5, FALSE)),"")</f>
        <v>9.6</v>
      </c>
      <c r="S54" s="164">
        <f>IFERROR(IF(VLOOKUP($C54,'MSCI Database'!$C:$R,6, FALSE)="","",VLOOKUP($C54,'MSCI Database'!$C:$R,6, FALSE)),"")</f>
        <v>8.1</v>
      </c>
      <c r="T54" s="211">
        <f>IFERROR(IF(VLOOKUP($C54,'MSCI Database'!$C:$R,7, FALSE)="","",VLOOKUP($C54,'MSCI Database'!$C:$R,7, FALSE)),"")</f>
        <v>5.7</v>
      </c>
      <c r="U54" s="164">
        <f>IFERROR(IF(VLOOKUP($C54,'MSCI Database'!$C:$R,8, FALSE)="","",VLOOKUP($C54,'MSCI Database'!$C:$R,8, FALSE)),"")</f>
        <v>5.8</v>
      </c>
      <c r="V54" s="175">
        <f>IFERROR(IF(VLOOKUP($C54,'MSCI Database'!$C:$R,9, FALSE)="","",VLOOKUP($C54,'MSCI Database'!$C:$R,9, FALSE)),"")</f>
        <v>7.1</v>
      </c>
      <c r="W54" s="165">
        <f t="shared" ca="1" si="3"/>
        <v>0</v>
      </c>
      <c r="X54" s="166">
        <f>IFERROR(IF(VLOOKUP($C54,'MSCI Database'!$C:$R,10, FALSE)="","",VLOOKUP($C54,'MSCI Database'!$C:$R,10, FALSE)),"")</f>
        <v>8920000</v>
      </c>
      <c r="Y54" s="133" t="str">
        <f>IFERROR(IF(VLOOKUP($C54,'MSCI Database'!$C:$R,11, FALSE)="","",VLOOKUP($C54,'MSCI Database'!$C:$R,11, FALSE)),"")</f>
        <v>2019</v>
      </c>
      <c r="Z54" s="133" t="str">
        <f>IFERROR(IF(VLOOKUP($C54,'MSCI Database'!$C:$R,12, FALSE)="","",VLOOKUP($C54,'MSCI Database'!$C:$R,12, FALSE)),"")</f>
        <v>Reported</v>
      </c>
      <c r="AA54" s="202" t="str">
        <f>IFERROR(IF(VLOOKUP($C54,'MSCI Database'!$C:$R,13, FALSE)="","",VLOOKUP($C54,'MSCI Database'!$C:$R,13, FALSE)),"")</f>
        <v>Low environmental footprint as SSE focuses on electric networks and renewables</v>
      </c>
    </row>
    <row r="55" spans="1:27" s="130" customFormat="1" ht="15" hidden="1" customHeight="1" outlineLevel="1">
      <c r="A55" s="130" t="s">
        <v>151</v>
      </c>
      <c r="B55" s="130" t="s">
        <v>152</v>
      </c>
      <c r="C55" s="130" t="s">
        <v>153</v>
      </c>
      <c r="D55" s="130" t="s">
        <v>12131</v>
      </c>
      <c r="E55" s="130" t="s">
        <v>100</v>
      </c>
      <c r="F55" s="302">
        <v>1.62140175520278</v>
      </c>
      <c r="G55" s="132" t="str">
        <f ca="1">IFERROR(_xll.BQL($A55, "cur_mkt_cap(currency=EUR)")/1000000, " ")</f>
        <v xml:space="preserve"> </v>
      </c>
      <c r="M55" s="305">
        <f t="shared" si="1"/>
        <v>4.3129286688393942E-4</v>
      </c>
      <c r="N55" s="223">
        <f t="shared" ca="1" si="2"/>
        <v>1.6621568297972296E-2</v>
      </c>
      <c r="O55" s="172" t="str">
        <f>IFERROR(IF(VLOOKUP($C55,'MSCI Database'!$C:$R,2, FALSE)="","",VLOOKUP($C55,'MSCI Database'!$C:$R,2, FALSE)),"")</f>
        <v>Utilities</v>
      </c>
      <c r="P55" s="186" t="str">
        <f>IFERROR(IF(VLOOKUP($C55,'MSCI Database'!$C:$R,3, FALSE)="","",VLOOKUP($C55,'MSCI Database'!$C:$R,3, FALSE)),"")</f>
        <v>A</v>
      </c>
      <c r="Q55" s="164" t="str">
        <f>IFERROR(IF(VLOOKUP($C55,'MSCI Database'!$C:$R,4, FALSE)="","",VLOOKUP($C55,'MSCI Database'!$C:$R,4, FALSE)),"")</f>
        <v>0</v>
      </c>
      <c r="R55" s="164">
        <f>IFERROR(IF(VLOOKUP($C55,'MSCI Database'!$C:$R,5, FALSE)="","",VLOOKUP($C55,'MSCI Database'!$C:$R,5, FALSE)),"")</f>
        <v>6.5</v>
      </c>
      <c r="S55" s="164">
        <f>IFERROR(IF(VLOOKUP($C55,'MSCI Database'!$C:$R,6, FALSE)="","",VLOOKUP($C55,'MSCI Database'!$C:$R,6, FALSE)),"")</f>
        <v>7.3</v>
      </c>
      <c r="T55" s="211">
        <f>IFERROR(IF(VLOOKUP($C55,'MSCI Database'!$C:$R,7, FALSE)="","",VLOOKUP($C55,'MSCI Database'!$C:$R,7, FALSE)),"")</f>
        <v>7</v>
      </c>
      <c r="U55" s="164">
        <f>IFERROR(IF(VLOOKUP($C55,'MSCI Database'!$C:$R,8, FALSE)="","",VLOOKUP($C55,'MSCI Database'!$C:$R,8, FALSE)),"")</f>
        <v>3.1</v>
      </c>
      <c r="V55" s="175">
        <f>IFERROR(IF(VLOOKUP($C55,'MSCI Database'!$C:$R,9, FALSE)="","",VLOOKUP($C55,'MSCI Database'!$C:$R,9, FALSE)),"")</f>
        <v>5.8</v>
      </c>
      <c r="W55" s="165">
        <f t="shared" ca="1" si="3"/>
        <v>0</v>
      </c>
      <c r="X55" s="166">
        <f>IFERROR(IF(VLOOKUP($C55,'MSCI Database'!$C:$R,10, FALSE)="","",VLOOKUP($C55,'MSCI Database'!$C:$R,10, FALSE)),"")</f>
        <v>33390000</v>
      </c>
      <c r="Y55" s="133" t="str">
        <f>IFERROR(IF(VLOOKUP($C55,'MSCI Database'!$C:$R,11, FALSE)="","",VLOOKUP($C55,'MSCI Database'!$C:$R,11, FALSE)),"")</f>
        <v>2019</v>
      </c>
      <c r="Z55" s="133" t="str">
        <f>IFERROR(IF(VLOOKUP($C55,'MSCI Database'!$C:$R,12, FALSE)="","",VLOOKUP($C55,'MSCI Database'!$C:$R,12, FALSE)),"")</f>
        <v>Reported</v>
      </c>
      <c r="AA55" s="202" t="str">
        <f>IFERROR(IF(VLOOKUP($C55,'MSCI Database'!$C:$R,13, FALSE)="","",VLOOKUP($C55,'MSCI Database'!$C:$R,13, FALSE)),"")</f>
        <v>Shifting gears to meet France's targeted reduction in nuclear power</v>
      </c>
    </row>
    <row r="56" spans="1:27" s="130" customFormat="1" ht="15" hidden="1" customHeight="1" outlineLevel="1">
      <c r="F56" s="302"/>
      <c r="G56" s="132" t="str">
        <f ca="1">IFERROR(_xll.BQL($A56, "cur_mkt_cap(currency=EUR)")/1000000, " ")</f>
        <v xml:space="preserve"> </v>
      </c>
      <c r="M56" s="305" t="str">
        <f t="shared" si="1"/>
        <v/>
      </c>
      <c r="N56" s="223">
        <f t="shared" si="2"/>
        <v>0</v>
      </c>
      <c r="O56" s="172" t="str">
        <f>IFERROR(IF(VLOOKUP($C56,'MSCI Database'!$C:$R,2, FALSE)="","",VLOOKUP($C56,'MSCI Database'!$C:$R,2, FALSE)),"")</f>
        <v/>
      </c>
      <c r="P56" s="186" t="str">
        <f>IFERROR(IF(VLOOKUP($C56,'MSCI Database'!$C:$R,3, FALSE)="","",VLOOKUP($C56,'MSCI Database'!$C:$R,3, FALSE)),"")</f>
        <v/>
      </c>
      <c r="Q56" s="164" t="str">
        <f>IFERROR(IF(VLOOKUP($C56,'MSCI Database'!$C:$R,4, FALSE)="","",VLOOKUP($C56,'MSCI Database'!$C:$R,4, FALSE)),"")</f>
        <v/>
      </c>
      <c r="R56" s="164" t="str">
        <f>IFERROR(IF(VLOOKUP($C56,'MSCI Database'!$C:$R,5, FALSE)="","",VLOOKUP($C56,'MSCI Database'!$C:$R,5, FALSE)),"")</f>
        <v/>
      </c>
      <c r="S56" s="164" t="str">
        <f>IFERROR(IF(VLOOKUP($C56,'MSCI Database'!$C:$R,6, FALSE)="","",VLOOKUP($C56,'MSCI Database'!$C:$R,6, FALSE)),"")</f>
        <v/>
      </c>
      <c r="T56" s="211" t="str">
        <f>IFERROR(IF(VLOOKUP($C56,'MSCI Database'!$C:$R,7, FALSE)="","",VLOOKUP($C56,'MSCI Database'!$C:$R,7, FALSE)),"")</f>
        <v/>
      </c>
      <c r="U56" s="164" t="str">
        <f>IFERROR(IF(VLOOKUP($C56,'MSCI Database'!$C:$R,8, FALSE)="","",VLOOKUP($C56,'MSCI Database'!$C:$R,8, FALSE)),"")</f>
        <v/>
      </c>
      <c r="V56" s="175" t="str">
        <f>IFERROR(IF(VLOOKUP($C56,'MSCI Database'!$C:$R,9, FALSE)="","",VLOOKUP($C56,'MSCI Database'!$C:$R,9, FALSE)),"")</f>
        <v/>
      </c>
      <c r="W56" s="165">
        <f t="shared" ca="1" si="3"/>
        <v>0</v>
      </c>
      <c r="X56" s="166" t="str">
        <f>IFERROR(IF(VLOOKUP($C56,'MSCI Database'!$C:$R,10, FALSE)="","",VLOOKUP($C56,'MSCI Database'!$C:$R,10, FALSE)),"")</f>
        <v/>
      </c>
      <c r="Y56" s="133" t="str">
        <f>IFERROR(IF(VLOOKUP($C56,'MSCI Database'!$C:$R,11, FALSE)="","",VLOOKUP($C56,'MSCI Database'!$C:$R,11, FALSE)),"")</f>
        <v/>
      </c>
      <c r="Z56" s="133" t="str">
        <f>IFERROR(IF(VLOOKUP($C56,'MSCI Database'!$C:$R,12, FALSE)="","",VLOOKUP($C56,'MSCI Database'!$C:$R,12, FALSE)),"")</f>
        <v/>
      </c>
      <c r="AA56" s="202" t="str">
        <f>IFERROR(IF(VLOOKUP($C56,'MSCI Database'!$C:$R,13, FALSE)="","",VLOOKUP($C56,'MSCI Database'!$C:$R,13, FALSE)),"")</f>
        <v/>
      </c>
    </row>
    <row r="57" spans="1:27" s="130" customFormat="1" ht="15" hidden="1" customHeight="1" outlineLevel="1">
      <c r="F57" s="302"/>
      <c r="G57" s="132" t="str">
        <f ca="1">IFERROR(_xll.BQL($A57, "cur_mkt_cap(currency=EUR)")/1000000, " ")</f>
        <v xml:space="preserve"> </v>
      </c>
      <c r="M57" s="305" t="str">
        <f t="shared" si="1"/>
        <v/>
      </c>
      <c r="N57" s="223">
        <f t="shared" si="2"/>
        <v>0</v>
      </c>
      <c r="O57" s="172" t="str">
        <f>IFERROR(IF(VLOOKUP($C57,'MSCI Database'!$C:$R,2, FALSE)="","",VLOOKUP($C57,'MSCI Database'!$C:$R,2, FALSE)),"")</f>
        <v/>
      </c>
      <c r="P57" s="186" t="str">
        <f>IFERROR(IF(VLOOKUP($C57,'MSCI Database'!$C:$R,3, FALSE)="","",VLOOKUP($C57,'MSCI Database'!$C:$R,3, FALSE)),"")</f>
        <v/>
      </c>
      <c r="Q57" s="164" t="str">
        <f>IFERROR(IF(VLOOKUP($C57,'MSCI Database'!$C:$R,4, FALSE)="","",VLOOKUP($C57,'MSCI Database'!$C:$R,4, FALSE)),"")</f>
        <v/>
      </c>
      <c r="R57" s="164" t="str">
        <f>IFERROR(IF(VLOOKUP($C57,'MSCI Database'!$C:$R,5, FALSE)="","",VLOOKUP($C57,'MSCI Database'!$C:$R,5, FALSE)),"")</f>
        <v/>
      </c>
      <c r="S57" s="164" t="str">
        <f>IFERROR(IF(VLOOKUP($C57,'MSCI Database'!$C:$R,6, FALSE)="","",VLOOKUP($C57,'MSCI Database'!$C:$R,6, FALSE)),"")</f>
        <v/>
      </c>
      <c r="T57" s="211" t="str">
        <f>IFERROR(IF(VLOOKUP($C57,'MSCI Database'!$C:$R,7, FALSE)="","",VLOOKUP($C57,'MSCI Database'!$C:$R,7, FALSE)),"")</f>
        <v/>
      </c>
      <c r="U57" s="164" t="str">
        <f>IFERROR(IF(VLOOKUP($C57,'MSCI Database'!$C:$R,8, FALSE)="","",VLOOKUP($C57,'MSCI Database'!$C:$R,8, FALSE)),"")</f>
        <v/>
      </c>
      <c r="V57" s="175" t="str">
        <f>IFERROR(IF(VLOOKUP($C57,'MSCI Database'!$C:$R,9, FALSE)="","",VLOOKUP($C57,'MSCI Database'!$C:$R,9, FALSE)),"")</f>
        <v/>
      </c>
      <c r="W57" s="165">
        <f t="shared" ca="1" si="3"/>
        <v>0</v>
      </c>
      <c r="X57" s="166" t="str">
        <f>IFERROR(IF(VLOOKUP($C57,'MSCI Database'!$C:$R,10, FALSE)="","",VLOOKUP($C57,'MSCI Database'!$C:$R,10, FALSE)),"")</f>
        <v/>
      </c>
      <c r="Y57" s="133" t="str">
        <f>IFERROR(IF(VLOOKUP($C57,'MSCI Database'!$C:$R,11, FALSE)="","",VLOOKUP($C57,'MSCI Database'!$C:$R,11, FALSE)),"")</f>
        <v/>
      </c>
      <c r="Z57" s="133" t="str">
        <f>IFERROR(IF(VLOOKUP($C57,'MSCI Database'!$C:$R,12, FALSE)="","",VLOOKUP($C57,'MSCI Database'!$C:$R,12, FALSE)),"")</f>
        <v/>
      </c>
      <c r="AA57" s="202" t="str">
        <f>IFERROR(IF(VLOOKUP($C57,'MSCI Database'!$C:$R,13, FALSE)="","",VLOOKUP($C57,'MSCI Database'!$C:$R,13, FALSE)),"")</f>
        <v/>
      </c>
    </row>
    <row r="58" spans="1:27" s="130" customFormat="1" ht="15" hidden="1" customHeight="1" outlineLevel="1">
      <c r="F58" s="302"/>
      <c r="G58" s="132" t="str">
        <f ca="1">IFERROR(_xll.BQL($A58, "cur_mkt_cap(currency=EUR)")/1000000, " ")</f>
        <v xml:space="preserve"> </v>
      </c>
      <c r="M58" s="305" t="str">
        <f t="shared" si="1"/>
        <v/>
      </c>
      <c r="N58" s="223">
        <f t="shared" si="2"/>
        <v>0</v>
      </c>
      <c r="O58" s="172" t="str">
        <f>IFERROR(IF(VLOOKUP($C58,'MSCI Database'!$C:$R,2, FALSE)="","",VLOOKUP($C58,'MSCI Database'!$C:$R,2, FALSE)),"")</f>
        <v/>
      </c>
      <c r="P58" s="186" t="str">
        <f>IFERROR(IF(VLOOKUP($C58,'MSCI Database'!$C:$R,3, FALSE)="","",VLOOKUP($C58,'MSCI Database'!$C:$R,3, FALSE)),"")</f>
        <v/>
      </c>
      <c r="Q58" s="164" t="str">
        <f>IFERROR(IF(VLOOKUP($C58,'MSCI Database'!$C:$R,4, FALSE)="","",VLOOKUP($C58,'MSCI Database'!$C:$R,4, FALSE)),"")</f>
        <v/>
      </c>
      <c r="R58" s="164" t="str">
        <f>IFERROR(IF(VLOOKUP($C58,'MSCI Database'!$C:$R,5, FALSE)="","",VLOOKUP($C58,'MSCI Database'!$C:$R,5, FALSE)),"")</f>
        <v/>
      </c>
      <c r="S58" s="164" t="str">
        <f>IFERROR(IF(VLOOKUP($C58,'MSCI Database'!$C:$R,6, FALSE)="","",VLOOKUP($C58,'MSCI Database'!$C:$R,6, FALSE)),"")</f>
        <v/>
      </c>
      <c r="T58" s="211" t="str">
        <f>IFERROR(IF(VLOOKUP($C58,'MSCI Database'!$C:$R,7, FALSE)="","",VLOOKUP($C58,'MSCI Database'!$C:$R,7, FALSE)),"")</f>
        <v/>
      </c>
      <c r="U58" s="164" t="str">
        <f>IFERROR(IF(VLOOKUP($C58,'MSCI Database'!$C:$R,8, FALSE)="","",VLOOKUP($C58,'MSCI Database'!$C:$R,8, FALSE)),"")</f>
        <v/>
      </c>
      <c r="V58" s="175" t="str">
        <f>IFERROR(IF(VLOOKUP($C58,'MSCI Database'!$C:$R,9, FALSE)="","",VLOOKUP($C58,'MSCI Database'!$C:$R,9, FALSE)),"")</f>
        <v/>
      </c>
      <c r="W58" s="165">
        <f t="shared" ca="1" si="3"/>
        <v>0</v>
      </c>
      <c r="X58" s="166" t="str">
        <f>IFERROR(IF(VLOOKUP($C58,'MSCI Database'!$C:$R,10, FALSE)="","",VLOOKUP($C58,'MSCI Database'!$C:$R,10, FALSE)),"")</f>
        <v/>
      </c>
      <c r="Y58" s="133" t="str">
        <f>IFERROR(IF(VLOOKUP($C58,'MSCI Database'!$C:$R,11, FALSE)="","",VLOOKUP($C58,'MSCI Database'!$C:$R,11, FALSE)),"")</f>
        <v/>
      </c>
      <c r="Z58" s="133" t="str">
        <f>IFERROR(IF(VLOOKUP($C58,'MSCI Database'!$C:$R,12, FALSE)="","",VLOOKUP($C58,'MSCI Database'!$C:$R,12, FALSE)),"")</f>
        <v/>
      </c>
      <c r="AA58" s="202" t="str">
        <f>IFERROR(IF(VLOOKUP($C58,'MSCI Database'!$C:$R,13, FALSE)="","",VLOOKUP($C58,'MSCI Database'!$C:$R,13, FALSE)),"")</f>
        <v/>
      </c>
    </row>
    <row r="59" spans="1:27" s="130" customFormat="1" ht="15" hidden="1" customHeight="1" outlineLevel="1">
      <c r="F59" s="302"/>
      <c r="G59" s="132" t="str">
        <f ca="1">IFERROR(_xll.BQL($A59, "cur_mkt_cap(currency=EUR)")/1000000, " ")</f>
        <v xml:space="preserve"> </v>
      </c>
      <c r="M59" s="305" t="str">
        <f t="shared" si="1"/>
        <v/>
      </c>
      <c r="N59" s="223">
        <f t="shared" si="2"/>
        <v>0</v>
      </c>
      <c r="O59" s="172" t="str">
        <f>IFERROR(IF(VLOOKUP($C59,'MSCI Database'!$C:$R,2, FALSE)="","",VLOOKUP($C59,'MSCI Database'!$C:$R,2, FALSE)),"")</f>
        <v/>
      </c>
      <c r="P59" s="186" t="str">
        <f>IFERROR(IF(VLOOKUP($C59,'MSCI Database'!$C:$R,3, FALSE)="","",VLOOKUP($C59,'MSCI Database'!$C:$R,3, FALSE)),"")</f>
        <v/>
      </c>
      <c r="Q59" s="164" t="str">
        <f>IFERROR(IF(VLOOKUP($C59,'MSCI Database'!$C:$R,4, FALSE)="","",VLOOKUP($C59,'MSCI Database'!$C:$R,4, FALSE)),"")</f>
        <v/>
      </c>
      <c r="R59" s="164" t="str">
        <f>IFERROR(IF(VLOOKUP($C59,'MSCI Database'!$C:$R,5, FALSE)="","",VLOOKUP($C59,'MSCI Database'!$C:$R,5, FALSE)),"")</f>
        <v/>
      </c>
      <c r="S59" s="164" t="str">
        <f>IFERROR(IF(VLOOKUP($C59,'MSCI Database'!$C:$R,6, FALSE)="","",VLOOKUP($C59,'MSCI Database'!$C:$R,6, FALSE)),"")</f>
        <v/>
      </c>
      <c r="T59" s="211" t="str">
        <f>IFERROR(IF(VLOOKUP($C59,'MSCI Database'!$C:$R,7, FALSE)="","",VLOOKUP($C59,'MSCI Database'!$C:$R,7, FALSE)),"")</f>
        <v/>
      </c>
      <c r="U59" s="164" t="str">
        <f>IFERROR(IF(VLOOKUP($C59,'MSCI Database'!$C:$R,8, FALSE)="","",VLOOKUP($C59,'MSCI Database'!$C:$R,8, FALSE)),"")</f>
        <v/>
      </c>
      <c r="V59" s="175" t="str">
        <f>IFERROR(IF(VLOOKUP($C59,'MSCI Database'!$C:$R,9, FALSE)="","",VLOOKUP($C59,'MSCI Database'!$C:$R,9, FALSE)),"")</f>
        <v/>
      </c>
      <c r="W59" s="165">
        <f t="shared" ca="1" si="3"/>
        <v>0</v>
      </c>
      <c r="X59" s="166" t="str">
        <f>IFERROR(IF(VLOOKUP($C59,'MSCI Database'!$C:$R,10, FALSE)="","",VLOOKUP($C59,'MSCI Database'!$C:$R,10, FALSE)),"")</f>
        <v/>
      </c>
      <c r="Y59" s="133" t="str">
        <f>IFERROR(IF(VLOOKUP($C59,'MSCI Database'!$C:$R,11, FALSE)="","",VLOOKUP($C59,'MSCI Database'!$C:$R,11, FALSE)),"")</f>
        <v/>
      </c>
      <c r="Z59" s="133" t="str">
        <f>IFERROR(IF(VLOOKUP($C59,'MSCI Database'!$C:$R,12, FALSE)="","",VLOOKUP($C59,'MSCI Database'!$C:$R,12, FALSE)),"")</f>
        <v/>
      </c>
      <c r="AA59" s="202" t="str">
        <f>IFERROR(IF(VLOOKUP($C59,'MSCI Database'!$C:$R,13, FALSE)="","",VLOOKUP($C59,'MSCI Database'!$C:$R,13, FALSE)),"")</f>
        <v/>
      </c>
    </row>
    <row r="60" spans="1:27" s="130" customFormat="1" ht="15" hidden="1" customHeight="1" outlineLevel="1">
      <c r="F60" s="302"/>
      <c r="G60" s="132" t="str">
        <f ca="1">IFERROR(_xll.BQL($A60, "cur_mkt_cap(currency=EUR)")/1000000, " ")</f>
        <v xml:space="preserve"> </v>
      </c>
      <c r="M60" s="305" t="str">
        <f t="shared" si="1"/>
        <v/>
      </c>
      <c r="N60" s="223">
        <f t="shared" si="2"/>
        <v>0</v>
      </c>
      <c r="O60" s="172" t="str">
        <f>IFERROR(IF(VLOOKUP($C60,'MSCI Database'!$C:$R,2, FALSE)="","",VLOOKUP($C60,'MSCI Database'!$C:$R,2, FALSE)),"")</f>
        <v/>
      </c>
      <c r="P60" s="186" t="str">
        <f>IFERROR(IF(VLOOKUP($C60,'MSCI Database'!$C:$R,3, FALSE)="","",VLOOKUP($C60,'MSCI Database'!$C:$R,3, FALSE)),"")</f>
        <v/>
      </c>
      <c r="Q60" s="164" t="str">
        <f>IFERROR(IF(VLOOKUP($C60,'MSCI Database'!$C:$R,4, FALSE)="","",VLOOKUP($C60,'MSCI Database'!$C:$R,4, FALSE)),"")</f>
        <v/>
      </c>
      <c r="R60" s="164" t="str">
        <f>IFERROR(IF(VLOOKUP($C60,'MSCI Database'!$C:$R,5, FALSE)="","",VLOOKUP($C60,'MSCI Database'!$C:$R,5, FALSE)),"")</f>
        <v/>
      </c>
      <c r="S60" s="164" t="str">
        <f>IFERROR(IF(VLOOKUP($C60,'MSCI Database'!$C:$R,6, FALSE)="","",VLOOKUP($C60,'MSCI Database'!$C:$R,6, FALSE)),"")</f>
        <v/>
      </c>
      <c r="T60" s="211" t="str">
        <f>IFERROR(IF(VLOOKUP($C60,'MSCI Database'!$C:$R,7, FALSE)="","",VLOOKUP($C60,'MSCI Database'!$C:$R,7, FALSE)),"")</f>
        <v/>
      </c>
      <c r="U60" s="164" t="str">
        <f>IFERROR(IF(VLOOKUP($C60,'MSCI Database'!$C:$R,8, FALSE)="","",VLOOKUP($C60,'MSCI Database'!$C:$R,8, FALSE)),"")</f>
        <v/>
      </c>
      <c r="V60" s="175" t="str">
        <f>IFERROR(IF(VLOOKUP($C60,'MSCI Database'!$C:$R,9, FALSE)="","",VLOOKUP($C60,'MSCI Database'!$C:$R,9, FALSE)),"")</f>
        <v/>
      </c>
      <c r="W60" s="165">
        <f t="shared" ca="1" si="3"/>
        <v>0</v>
      </c>
      <c r="X60" s="166" t="str">
        <f>IFERROR(IF(VLOOKUP($C60,'MSCI Database'!$C:$R,10, FALSE)="","",VLOOKUP($C60,'MSCI Database'!$C:$R,10, FALSE)),"")</f>
        <v/>
      </c>
      <c r="Y60" s="133" t="str">
        <f>IFERROR(IF(VLOOKUP($C60,'MSCI Database'!$C:$R,11, FALSE)="","",VLOOKUP($C60,'MSCI Database'!$C:$R,11, FALSE)),"")</f>
        <v/>
      </c>
      <c r="Z60" s="133" t="str">
        <f>IFERROR(IF(VLOOKUP($C60,'MSCI Database'!$C:$R,12, FALSE)="","",VLOOKUP($C60,'MSCI Database'!$C:$R,12, FALSE)),"")</f>
        <v/>
      </c>
      <c r="AA60" s="202" t="str">
        <f>IFERROR(IF(VLOOKUP($C60,'MSCI Database'!$C:$R,13, FALSE)="","",VLOOKUP($C60,'MSCI Database'!$C:$R,13, FALSE)),"")</f>
        <v/>
      </c>
    </row>
    <row r="61" spans="1:27" s="130" customFormat="1" ht="15" hidden="1" customHeight="1" outlineLevel="1">
      <c r="F61" s="302"/>
      <c r="G61" s="132" t="str">
        <f ca="1">IFERROR(_xll.BQL($A61, "cur_mkt_cap(currency=EUR)")/1000000, " ")</f>
        <v xml:space="preserve"> </v>
      </c>
      <c r="M61" s="305" t="str">
        <f t="shared" si="1"/>
        <v/>
      </c>
      <c r="N61" s="223">
        <f t="shared" si="2"/>
        <v>0</v>
      </c>
      <c r="O61" s="172" t="str">
        <f>IFERROR(IF(VLOOKUP($C61,'MSCI Database'!$C:$R,2, FALSE)="","",VLOOKUP($C61,'MSCI Database'!$C:$R,2, FALSE)),"")</f>
        <v/>
      </c>
      <c r="P61" s="186" t="str">
        <f>IFERROR(IF(VLOOKUP($C61,'MSCI Database'!$C:$R,3, FALSE)="","",VLOOKUP($C61,'MSCI Database'!$C:$R,3, FALSE)),"")</f>
        <v/>
      </c>
      <c r="Q61" s="164" t="str">
        <f>IFERROR(IF(VLOOKUP($C61,'MSCI Database'!$C:$R,4, FALSE)="","",VLOOKUP($C61,'MSCI Database'!$C:$R,4, FALSE)),"")</f>
        <v/>
      </c>
      <c r="R61" s="164" t="str">
        <f>IFERROR(IF(VLOOKUP($C61,'MSCI Database'!$C:$R,5, FALSE)="","",VLOOKUP($C61,'MSCI Database'!$C:$R,5, FALSE)),"")</f>
        <v/>
      </c>
      <c r="S61" s="164" t="str">
        <f>IFERROR(IF(VLOOKUP($C61,'MSCI Database'!$C:$R,6, FALSE)="","",VLOOKUP($C61,'MSCI Database'!$C:$R,6, FALSE)),"")</f>
        <v/>
      </c>
      <c r="T61" s="211" t="str">
        <f>IFERROR(IF(VLOOKUP($C61,'MSCI Database'!$C:$R,7, FALSE)="","",VLOOKUP($C61,'MSCI Database'!$C:$R,7, FALSE)),"")</f>
        <v/>
      </c>
      <c r="U61" s="164" t="str">
        <f>IFERROR(IF(VLOOKUP($C61,'MSCI Database'!$C:$R,8, FALSE)="","",VLOOKUP($C61,'MSCI Database'!$C:$R,8, FALSE)),"")</f>
        <v/>
      </c>
      <c r="V61" s="175" t="str">
        <f>IFERROR(IF(VLOOKUP($C61,'MSCI Database'!$C:$R,9, FALSE)="","",VLOOKUP($C61,'MSCI Database'!$C:$R,9, FALSE)),"")</f>
        <v/>
      </c>
      <c r="W61" s="165">
        <f t="shared" ca="1" si="3"/>
        <v>0</v>
      </c>
      <c r="X61" s="166" t="str">
        <f>IFERROR(IF(VLOOKUP($C61,'MSCI Database'!$C:$R,10, FALSE)="","",VLOOKUP($C61,'MSCI Database'!$C:$R,10, FALSE)),"")</f>
        <v/>
      </c>
      <c r="Y61" s="133" t="str">
        <f>IFERROR(IF(VLOOKUP($C61,'MSCI Database'!$C:$R,11, FALSE)="","",VLOOKUP($C61,'MSCI Database'!$C:$R,11, FALSE)),"")</f>
        <v/>
      </c>
      <c r="Z61" s="133" t="str">
        <f>IFERROR(IF(VLOOKUP($C61,'MSCI Database'!$C:$R,12, FALSE)="","",VLOOKUP($C61,'MSCI Database'!$C:$R,12, FALSE)),"")</f>
        <v/>
      </c>
      <c r="AA61" s="202" t="str">
        <f>IFERROR(IF(VLOOKUP($C61,'MSCI Database'!$C:$R,13, FALSE)="","",VLOOKUP($C61,'MSCI Database'!$C:$R,13, FALSE)),"")</f>
        <v/>
      </c>
    </row>
    <row r="62" spans="1:27" s="130" customFormat="1" ht="15" hidden="1" customHeight="1" outlineLevel="1">
      <c r="F62" s="302"/>
      <c r="G62" s="132" t="str">
        <f ca="1">IFERROR(_xll.BQL($A62, "cur_mkt_cap(currency=EUR)")/1000000, " ")</f>
        <v xml:space="preserve"> </v>
      </c>
      <c r="M62" s="305" t="str">
        <f t="shared" si="1"/>
        <v/>
      </c>
      <c r="N62" s="223">
        <f t="shared" si="2"/>
        <v>0</v>
      </c>
      <c r="O62" s="172" t="str">
        <f>IFERROR(IF(VLOOKUP($C62,'MSCI Database'!$C:$R,2, FALSE)="","",VLOOKUP($C62,'MSCI Database'!$C:$R,2, FALSE)),"")</f>
        <v/>
      </c>
      <c r="P62" s="186" t="str">
        <f>IFERROR(IF(VLOOKUP($C62,'MSCI Database'!$C:$R,3, FALSE)="","",VLOOKUP($C62,'MSCI Database'!$C:$R,3, FALSE)),"")</f>
        <v/>
      </c>
      <c r="Q62" s="164" t="str">
        <f>IFERROR(IF(VLOOKUP($C62,'MSCI Database'!$C:$R,4, FALSE)="","",VLOOKUP($C62,'MSCI Database'!$C:$R,4, FALSE)),"")</f>
        <v/>
      </c>
      <c r="R62" s="164" t="str">
        <f>IFERROR(IF(VLOOKUP($C62,'MSCI Database'!$C:$R,5, FALSE)="","",VLOOKUP($C62,'MSCI Database'!$C:$R,5, FALSE)),"")</f>
        <v/>
      </c>
      <c r="S62" s="164" t="str">
        <f>IFERROR(IF(VLOOKUP($C62,'MSCI Database'!$C:$R,6, FALSE)="","",VLOOKUP($C62,'MSCI Database'!$C:$R,6, FALSE)),"")</f>
        <v/>
      </c>
      <c r="T62" s="211" t="str">
        <f>IFERROR(IF(VLOOKUP($C62,'MSCI Database'!$C:$R,7, FALSE)="","",VLOOKUP($C62,'MSCI Database'!$C:$R,7, FALSE)),"")</f>
        <v/>
      </c>
      <c r="U62" s="164" t="str">
        <f>IFERROR(IF(VLOOKUP($C62,'MSCI Database'!$C:$R,8, FALSE)="","",VLOOKUP($C62,'MSCI Database'!$C:$R,8, FALSE)),"")</f>
        <v/>
      </c>
      <c r="V62" s="175" t="str">
        <f>IFERROR(IF(VLOOKUP($C62,'MSCI Database'!$C:$R,9, FALSE)="","",VLOOKUP($C62,'MSCI Database'!$C:$R,9, FALSE)),"")</f>
        <v/>
      </c>
      <c r="W62" s="165">
        <f t="shared" ca="1" si="3"/>
        <v>0</v>
      </c>
      <c r="X62" s="166" t="str">
        <f>IFERROR(IF(VLOOKUP($C62,'MSCI Database'!$C:$R,10, FALSE)="","",VLOOKUP($C62,'MSCI Database'!$C:$R,10, FALSE)),"")</f>
        <v/>
      </c>
      <c r="Y62" s="133" t="str">
        <f>IFERROR(IF(VLOOKUP($C62,'MSCI Database'!$C:$R,11, FALSE)="","",VLOOKUP($C62,'MSCI Database'!$C:$R,11, FALSE)),"")</f>
        <v/>
      </c>
      <c r="Z62" s="133" t="str">
        <f>IFERROR(IF(VLOOKUP($C62,'MSCI Database'!$C:$R,12, FALSE)="","",VLOOKUP($C62,'MSCI Database'!$C:$R,12, FALSE)),"")</f>
        <v/>
      </c>
      <c r="AA62" s="202" t="str">
        <f>IFERROR(IF(VLOOKUP($C62,'MSCI Database'!$C:$R,13, FALSE)="","",VLOOKUP($C62,'MSCI Database'!$C:$R,13, FALSE)),"")</f>
        <v/>
      </c>
    </row>
    <row r="63" spans="1:27" s="130" customFormat="1" ht="15" hidden="1" customHeight="1" outlineLevel="1">
      <c r="F63" s="302"/>
      <c r="G63" s="132"/>
      <c r="M63" s="305" t="str">
        <f t="shared" si="1"/>
        <v/>
      </c>
      <c r="N63" s="223">
        <f t="shared" si="2"/>
        <v>0</v>
      </c>
      <c r="O63" s="172" t="str">
        <f>IFERROR(IF(VLOOKUP($C63,'MSCI Database'!$C:$R,2, FALSE)="","",VLOOKUP($C63,'MSCI Database'!$C:$R,2, FALSE)),"")</f>
        <v/>
      </c>
      <c r="P63" s="186" t="str">
        <f>IFERROR(IF(VLOOKUP($C63,'MSCI Database'!$C:$R,3, FALSE)="","",VLOOKUP($C63,'MSCI Database'!$C:$R,3, FALSE)),"")</f>
        <v/>
      </c>
      <c r="Q63" s="164" t="str">
        <f>IFERROR(IF(VLOOKUP($C63,'MSCI Database'!$C:$R,4, FALSE)="","",VLOOKUP($C63,'MSCI Database'!$C:$R,4, FALSE)),"")</f>
        <v/>
      </c>
      <c r="R63" s="164" t="str">
        <f>IFERROR(IF(VLOOKUP($C63,'MSCI Database'!$C:$R,5, FALSE)="","",VLOOKUP($C63,'MSCI Database'!$C:$R,5, FALSE)),"")</f>
        <v/>
      </c>
      <c r="S63" s="164" t="str">
        <f>IFERROR(IF(VLOOKUP($C63,'MSCI Database'!$C:$R,6, FALSE)="","",VLOOKUP($C63,'MSCI Database'!$C:$R,6, FALSE)),"")</f>
        <v/>
      </c>
      <c r="T63" s="211" t="str">
        <f>IFERROR(IF(VLOOKUP($C63,'MSCI Database'!$C:$R,7, FALSE)="","",VLOOKUP($C63,'MSCI Database'!$C:$R,7, FALSE)),"")</f>
        <v/>
      </c>
      <c r="U63" s="164" t="str">
        <f>IFERROR(IF(VLOOKUP($C63,'MSCI Database'!$C:$R,8, FALSE)="","",VLOOKUP($C63,'MSCI Database'!$C:$R,8, FALSE)),"")</f>
        <v/>
      </c>
      <c r="V63" s="175" t="str">
        <f>IFERROR(IF(VLOOKUP($C63,'MSCI Database'!$C:$R,9, FALSE)="","",VLOOKUP($C63,'MSCI Database'!$C:$R,9, FALSE)),"")</f>
        <v/>
      </c>
      <c r="W63" s="165">
        <f t="shared" ca="1" si="3"/>
        <v>0</v>
      </c>
      <c r="X63" s="166" t="str">
        <f>IFERROR(IF(VLOOKUP($C63,'MSCI Database'!$C:$R,10, FALSE)="","",VLOOKUP($C63,'MSCI Database'!$C:$R,10, FALSE)),"")</f>
        <v/>
      </c>
      <c r="Y63" s="133" t="str">
        <f>IFERROR(IF(VLOOKUP($C63,'MSCI Database'!$C:$R,11, FALSE)="","",VLOOKUP($C63,'MSCI Database'!$C:$R,11, FALSE)),"")</f>
        <v/>
      </c>
      <c r="Z63" s="133" t="str">
        <f>IFERROR(IF(VLOOKUP($C63,'MSCI Database'!$C:$R,12, FALSE)="","",VLOOKUP($C63,'MSCI Database'!$C:$R,12, FALSE)),"")</f>
        <v/>
      </c>
      <c r="AA63" s="202" t="str">
        <f>IFERROR(IF(VLOOKUP($C63,'MSCI Database'!$C:$R,13, FALSE)="","",VLOOKUP($C63,'MSCI Database'!$C:$R,13, FALSE)),"")</f>
        <v/>
      </c>
    </row>
    <row r="64" spans="1:27" s="130" customFormat="1" ht="15" hidden="1" customHeight="1" outlineLevel="1">
      <c r="F64" s="302"/>
      <c r="G64" s="132"/>
      <c r="M64" s="305" t="str">
        <f t="shared" si="1"/>
        <v/>
      </c>
      <c r="N64" s="223">
        <f t="shared" si="2"/>
        <v>0</v>
      </c>
      <c r="O64" s="172" t="str">
        <f>IFERROR(IF(VLOOKUP($C64,'MSCI Database'!$C:$R,2, FALSE)="","",VLOOKUP($C64,'MSCI Database'!$C:$R,2, FALSE)),"")</f>
        <v/>
      </c>
      <c r="P64" s="186" t="str">
        <f>IFERROR(IF(VLOOKUP($C64,'MSCI Database'!$C:$R,3, FALSE)="","",VLOOKUP($C64,'MSCI Database'!$C:$R,3, FALSE)),"")</f>
        <v/>
      </c>
      <c r="Q64" s="164" t="str">
        <f>IFERROR(IF(VLOOKUP($C64,'MSCI Database'!$C:$R,4, FALSE)="","",VLOOKUP($C64,'MSCI Database'!$C:$R,4, FALSE)),"")</f>
        <v/>
      </c>
      <c r="R64" s="164" t="str">
        <f>IFERROR(IF(VLOOKUP($C64,'MSCI Database'!$C:$R,5, FALSE)="","",VLOOKUP($C64,'MSCI Database'!$C:$R,5, FALSE)),"")</f>
        <v/>
      </c>
      <c r="S64" s="164" t="str">
        <f>IFERROR(IF(VLOOKUP($C64,'MSCI Database'!$C:$R,6, FALSE)="","",VLOOKUP($C64,'MSCI Database'!$C:$R,6, FALSE)),"")</f>
        <v/>
      </c>
      <c r="T64" s="211" t="str">
        <f>IFERROR(IF(VLOOKUP($C64,'MSCI Database'!$C:$R,7, FALSE)="","",VLOOKUP($C64,'MSCI Database'!$C:$R,7, FALSE)),"")</f>
        <v/>
      </c>
      <c r="U64" s="164" t="str">
        <f>IFERROR(IF(VLOOKUP($C64,'MSCI Database'!$C:$R,8, FALSE)="","",VLOOKUP($C64,'MSCI Database'!$C:$R,8, FALSE)),"")</f>
        <v/>
      </c>
      <c r="V64" s="175" t="str">
        <f>IFERROR(IF(VLOOKUP($C64,'MSCI Database'!$C:$R,9, FALSE)="","",VLOOKUP($C64,'MSCI Database'!$C:$R,9, FALSE)),"")</f>
        <v/>
      </c>
      <c r="W64" s="165">
        <f t="shared" ca="1" si="3"/>
        <v>0</v>
      </c>
      <c r="X64" s="166" t="str">
        <f>IFERROR(IF(VLOOKUP($C64,'MSCI Database'!$C:$R,10, FALSE)="","",VLOOKUP($C64,'MSCI Database'!$C:$R,10, FALSE)),"")</f>
        <v/>
      </c>
      <c r="Y64" s="133" t="str">
        <f>IFERROR(IF(VLOOKUP($C64,'MSCI Database'!$C:$R,11, FALSE)="","",VLOOKUP($C64,'MSCI Database'!$C:$R,11, FALSE)),"")</f>
        <v/>
      </c>
      <c r="Z64" s="133" t="str">
        <f>IFERROR(IF(VLOOKUP($C64,'MSCI Database'!$C:$R,12, FALSE)="","",VLOOKUP($C64,'MSCI Database'!$C:$R,12, FALSE)),"")</f>
        <v/>
      </c>
      <c r="AA64" s="202" t="str">
        <f>IFERROR(IF(VLOOKUP($C64,'MSCI Database'!$C:$R,13, FALSE)="","",VLOOKUP($C64,'MSCI Database'!$C:$R,13, FALSE)),"")</f>
        <v/>
      </c>
    </row>
    <row r="65" spans="1:27" s="126" customFormat="1" ht="25" customHeight="1" collapsed="1">
      <c r="A65" s="126" t="s">
        <v>16</v>
      </c>
      <c r="B65" s="126" t="e">
        <f ca="1">_xll.BDP($A65,"name")</f>
        <v>#NAME?</v>
      </c>
      <c r="C65" s="126" t="e">
        <f ca="1">_xll.BDP($A65,"id_isin")</f>
        <v>#NAME?</v>
      </c>
      <c r="D65" s="126" t="e">
        <f ca="1">_xll.BDP($A65,"fund_geo_focus")</f>
        <v>#NAME?</v>
      </c>
      <c r="E65" s="126" t="e">
        <f ca="1">_xll.BDP($A65,"fund_industry_focus")</f>
        <v>#NAME?</v>
      </c>
      <c r="F65" s="167">
        <f>ESG!D14</f>
        <v>2.52E-2</v>
      </c>
      <c r="G65" s="127" t="e" cm="1">
        <f t="array" ref="G65" ca="1">_xll.BDP($A65,"FUND_TOTAL_ASSETS")</f>
        <v>#NAME?</v>
      </c>
      <c r="M65" s="167">
        <f>SUM(M66:M119)</f>
        <v>2.3583444445079458E-2</v>
      </c>
      <c r="N65" s="221" t="e">
        <f ca="1">SUM(N67:N119)</f>
        <v>#NAME?</v>
      </c>
      <c r="O65" s="151" t="e">
        <f ca="1">SUMPRODUCT(N67:N119,R67:R119)</f>
        <v>#NAME?</v>
      </c>
      <c r="P65" s="241" t="e">
        <f ca="1">_xlfn.IFS(O65&gt;=8.6, "AAA",AND(O65&gt;=7.1,O65&lt;8.6), "AA", AND(O65&gt;=5.7, O65&lt;7.1), "A", AND(O65&gt;=4.3, O65&lt;5.7), "BBB", AND(O65&gt;=2.9, O65&lt;4.3), "BB", AND(O65&gt;=1.4, O65&lt;2.9), "B", O65&lt;1.4, "CCC")</f>
        <v>#NAME?</v>
      </c>
      <c r="Q65" s="158">
        <f ca="1">SUMIF(Q67:Q119, 1,N67:N119)+SUMIF(Q67:Q119, 2,N67:N119)*2</f>
        <v>0.18049900825861617</v>
      </c>
      <c r="R65" s="155">
        <f ca="1">SUMIF(Q67:Q119, -1,N67:N119)+SUMIF(Q67:Q119, -2,N67:N119)*2</f>
        <v>0.10921789538835118</v>
      </c>
      <c r="S65" s="155">
        <f ca="1">SUMIF(P67:P119,"B",N67:N119) + SUMIF(P67:P119, "CCC",N67:N119)</f>
        <v>2.0535083506158576E-2</v>
      </c>
      <c r="T65" s="209">
        <f ca="1">Q65-R65-S65</f>
        <v>5.0746029364106417E-2</v>
      </c>
      <c r="U65" s="151" t="e">
        <f ca="1">O65*(1+T65)</f>
        <v>#NAME?</v>
      </c>
      <c r="V65" s="242" t="e">
        <f ca="1">_xlfn.IFS(U65&gt;=8.6, "AAA",AND(U65&gt;=7.1,U65&lt;8.6), "AA", AND(U65&gt;=5.7,U65&lt;7.1), "A", AND(U65&gt;=4.3, U65&lt;5.7), "BBB", AND(U65&gt;=2.9, U65&lt;4.3), "BB", AND(U65&gt;=1.4, U65&lt;2.9), "B", U65&lt;1.4, "CCC")</f>
        <v>#NAME?</v>
      </c>
      <c r="W65" s="160">
        <f ca="1">SUMPRODUCT(W67:W119,X67:X119)</f>
        <v>0</v>
      </c>
      <c r="X65" s="208" t="str">
        <f>Y67</f>
        <v>2019</v>
      </c>
      <c r="Y65" s="150" t="str">
        <f ca="1">IFERROR(IF(VLOOKUP($C65,'MSCI Database'!$C:$R,11, FALSE)="","",VLOOKUP($C65,'MSCI Database'!$C:$R,11, FALSE)),"")</f>
        <v/>
      </c>
      <c r="Z65" s="150" t="str">
        <f ca="1">IFERROR(IF(VLOOKUP($C65,'MSCI Database'!$C:$R,12, FALSE)="","",VLOOKUP($C65,'MSCI Database'!$C:$R,12, FALSE)),"")</f>
        <v/>
      </c>
      <c r="AA65" s="203" t="str">
        <f ca="1">IFERROR(IF(VLOOKUP($C65,'MSCI Database'!$C:$R,13, FALSE)="","",VLOOKUP($C65,'MSCI Database'!$C:$R,13, FALSE)),"")</f>
        <v/>
      </c>
    </row>
    <row r="66" spans="1:27" s="178" customFormat="1" ht="20" hidden="1" customHeight="1" outlineLevel="1" thickBot="1">
      <c r="A66" s="136" t="s">
        <v>12116</v>
      </c>
      <c r="B66" s="136" t="s">
        <v>8770</v>
      </c>
      <c r="C66" s="136" t="s">
        <v>8771</v>
      </c>
      <c r="D66" s="136" t="s">
        <v>12117</v>
      </c>
      <c r="E66" s="136" t="s">
        <v>12118</v>
      </c>
      <c r="F66" s="303" t="s">
        <v>12120</v>
      </c>
      <c r="G66" s="138" t="s">
        <v>12132</v>
      </c>
      <c r="H66" s="136" t="s">
        <v>12119</v>
      </c>
      <c r="I66" s="136" t="s">
        <v>12121</v>
      </c>
      <c r="J66" s="136" t="s">
        <v>12122</v>
      </c>
      <c r="K66" s="136" t="s">
        <v>12123</v>
      </c>
      <c r="L66" s="183" t="s">
        <v>12143</v>
      </c>
      <c r="M66" s="306" t="s">
        <v>18640</v>
      </c>
      <c r="N66" s="224" t="s">
        <v>12124</v>
      </c>
      <c r="O66" s="171" t="str">
        <f>IFERROR(IF(VLOOKUP($C66,'MSCI Database'!$C:$R,2, FALSE)="","",VLOOKUP($C66,'MSCI Database'!$C:$R,2, FALSE)),"")</f>
        <v>Industry</v>
      </c>
      <c r="P66" s="187" t="str">
        <f>IFERROR(IF(VLOOKUP($C66,'MSCI Database'!$C:$R,3, FALSE)="","",VLOOKUP($C66,'MSCI Database'!$C:$R,3, FALSE)),"")</f>
        <v>ESG Rating</v>
      </c>
      <c r="Q66" s="161" t="str">
        <f>IFERROR(IF(VLOOKUP($C66,'MSCI Database'!$C:$R,4, FALSE)="","",VLOOKUP($C66,'MSCI Database'!$C:$R,4, FALSE)),"")</f>
        <v>ESG Rating Trend</v>
      </c>
      <c r="R66" s="161" t="str">
        <f>IFERROR(IF(VLOOKUP($C66,'MSCI Database'!$C:$R,5, FALSE)="","",VLOOKUP($C66,'MSCI Database'!$C:$R,5, FALSE)),"")</f>
        <v>ESG Score</v>
      </c>
      <c r="S66" s="161" t="str">
        <f>IFERROR(IF(VLOOKUP($C66,'MSCI Database'!$C:$R,6, FALSE)="","",VLOOKUP($C66,'MSCI Database'!$C:$R,6, FALSE)),"")</f>
        <v>Environmental Score</v>
      </c>
      <c r="T66" s="212" t="str">
        <f>IFERROR(IF(VLOOKUP($C66,'MSCI Database'!$C:$R,7, FALSE)="","",VLOOKUP($C66,'MSCI Database'!$C:$R,7, FALSE)),"")</f>
        <v>Social Score</v>
      </c>
      <c r="U66" s="161" t="str">
        <f>IFERROR(IF(VLOOKUP($C66,'MSCI Database'!$C:$R,8, FALSE)="","",VLOOKUP($C66,'MSCI Database'!$C:$R,8, FALSE)),"")</f>
        <v>Governance Score</v>
      </c>
      <c r="V66" s="176" t="str">
        <f>IFERROR(IF(VLOOKUP($C66,'MSCI Database'!$C:$R,9, FALSE)="","",VLOOKUP($C66,'MSCI Database'!$C:$R,9, FALSE)),"")</f>
        <v>Weighted Average Score</v>
      </c>
      <c r="W66" s="162" t="s">
        <v>56</v>
      </c>
      <c r="X66" s="163" t="str">
        <f>IFERROR(IF(VLOOKUP($C66,'MSCI Database'!$C:$R,10, FALSE)="","",VLOOKUP($C66,'MSCI Database'!$C:$R,10, FALSE)),"")</f>
        <v>Carbon Emissions</v>
      </c>
      <c r="Y66" s="139" t="str">
        <f>IFERROR(IF(VLOOKUP($C66,'MSCI Database'!$C:$R,11, FALSE)="","",VLOOKUP($C66,'MSCI Database'!$C:$R,11, FALSE)),"")</f>
        <v>Intensity Year</v>
      </c>
      <c r="Z66" s="139" t="str">
        <f>IFERROR(IF(VLOOKUP($C66,'MSCI Database'!$C:$R,12, FALSE)="","",VLOOKUP($C66,'MSCI Database'!$C:$R,12, FALSE)),"")</f>
        <v>Scope Key</v>
      </c>
      <c r="AA66" s="191" t="str">
        <f>IFERROR(IF(VLOOKUP($C66,'MSCI Database'!$C:$R,13, FALSE)="","",VLOOKUP($C66,'MSCI Database'!$C:$R,13, FALSE)),"")</f>
        <v>ESG Headline</v>
      </c>
    </row>
    <row r="67" spans="1:27" s="130" customFormat="1" ht="15" hidden="1" customHeight="1" outlineLevel="1" thickTop="1">
      <c r="A67" s="130" t="e">
        <f ca="1">_xll.BQL.Query("get(name(),id_isin(),cntry_of_domicile(),gics_sector_name(),id().WEIGHTS) for(filter(members('MGSEIAE LX Equity', Type = HOLDINGS), SECURITY_TYP=='Common Stock'))","showdates=false","showallcols=false","showheaders=false","cols=6;rows=45")</f>
        <v>#NAME?</v>
      </c>
      <c r="B67" s="130" t="s">
        <v>3697</v>
      </c>
      <c r="C67" s="130" t="s">
        <v>3698</v>
      </c>
      <c r="D67" s="130" t="s">
        <v>18672</v>
      </c>
      <c r="E67" s="130" t="s">
        <v>18682</v>
      </c>
      <c r="F67" s="302">
        <v>1.6867870911838361</v>
      </c>
      <c r="G67" s="132" t="str">
        <f ca="1">IFERROR(_xll.BQL($A67, "cur_mkt_cap(currency=EUR)")/1000000, " ")</f>
        <v xml:space="preserve"> </v>
      </c>
      <c r="M67" s="305">
        <f>IF($F67&lt;&gt;"",$F$65*$F67/100,"")</f>
        <v>4.2507034697832671E-4</v>
      </c>
      <c r="N67" s="223" t="e">
        <f ca="1">IF(V67&lt;&gt;"",VLOOKUP($A67,$A$67:$V$119,6,FALSE)/SUMIF($V$67:$V$119,"&gt;0",$F$67:$F$119),0)</f>
        <v>#NAME?</v>
      </c>
      <c r="O67" s="172" t="str">
        <f>IFERROR(IF(VLOOKUP($C67,'MSCI Database'!$C:$R,2, FALSE)="","",VLOOKUP($C67,'MSCI Database'!$C:$R,2, FALSE)),"")</f>
        <v>Real Estate Development &amp; Diversified Activities</v>
      </c>
      <c r="P67" s="186" t="str">
        <f>IFERROR(IF(VLOOKUP($C67,'MSCI Database'!$C:$R,3, FALSE)="","",VLOOKUP($C67,'MSCI Database'!$C:$R,3, FALSE)),"")</f>
        <v>AA</v>
      </c>
      <c r="Q67" s="164" t="str">
        <f>IFERROR(IF(VLOOKUP($C67,'MSCI Database'!$C:$R,4, FALSE)="","",VLOOKUP($C67,'MSCI Database'!$C:$R,4, FALSE)),"")</f>
        <v>0</v>
      </c>
      <c r="R67" s="164">
        <f>IFERROR(IF(VLOOKUP($C67,'MSCI Database'!$C:$R,5, FALSE)="","",VLOOKUP($C67,'MSCI Database'!$C:$R,5, FALSE)),"")</f>
        <v>8</v>
      </c>
      <c r="S67" s="164">
        <f>IFERROR(IF(VLOOKUP($C67,'MSCI Database'!$C:$R,6, FALSE)="","",VLOOKUP($C67,'MSCI Database'!$C:$R,6, FALSE)),"")</f>
        <v>6.8</v>
      </c>
      <c r="T67" s="211">
        <f>IFERROR(IF(VLOOKUP($C67,'MSCI Database'!$C:$R,7, FALSE)="","",VLOOKUP($C67,'MSCI Database'!$C:$R,7, FALSE)),"")</f>
        <v>5.8</v>
      </c>
      <c r="U67" s="164">
        <f>IFERROR(IF(VLOOKUP($C67,'MSCI Database'!$C:$R,8, FALSE)="","",VLOOKUP($C67,'MSCI Database'!$C:$R,8, FALSE)),"")</f>
        <v>4.8</v>
      </c>
      <c r="V67" s="175">
        <f>IFERROR(IF(VLOOKUP($C67,'MSCI Database'!$C:$R,9, FALSE)="","",VLOOKUP($C67,'MSCI Database'!$C:$R,9, FALSE)),"")</f>
        <v>5.7</v>
      </c>
      <c r="W67" s="165">
        <f t="shared" ref="W67:W98" ca="1" si="4">IFERROR(IF(X67&lt;&gt;"",VLOOKUP($A67,$A$67:$X$119,6,FALSE)/100,0)*$G$65/$G67, 0)</f>
        <v>0</v>
      </c>
      <c r="X67" s="166">
        <f>IFERROR(IF(VLOOKUP($C67,'MSCI Database'!$C:$R,10, FALSE)="","",VLOOKUP($C67,'MSCI Database'!$C:$R,10, FALSE)),"")</f>
        <v>121382</v>
      </c>
      <c r="Y67" s="133" t="str">
        <f>IFERROR(IF(VLOOKUP($C67,'MSCI Database'!$C:$R,11, FALSE)="","",VLOOKUP($C67,'MSCI Database'!$C:$R,11, FALSE)),"")</f>
        <v>2019</v>
      </c>
      <c r="Z67" s="133" t="str">
        <f>IFERROR(IF(VLOOKUP($C67,'MSCI Database'!$C:$R,12, FALSE)="","",VLOOKUP($C67,'MSCI Database'!$C:$R,12, FALSE)),"")</f>
        <v>Reported</v>
      </c>
      <c r="AA67" s="202" t="str">
        <f>IFERROR(IF(VLOOKUP($C67,'MSCI Database'!$C:$R,13, FALSE)="","",VLOOKUP($C67,'MSCI Database'!$C:$R,13, FALSE)),"")</f>
        <v>Continued focus on zero energy homes; concerns over shareholder dissent against chairman remain</v>
      </c>
    </row>
    <row r="68" spans="1:27" s="130" customFormat="1" ht="15" hidden="1" customHeight="1" outlineLevel="1">
      <c r="A68" s="130" t="s">
        <v>3815</v>
      </c>
      <c r="B68" s="130" t="s">
        <v>3816</v>
      </c>
      <c r="C68" s="130" t="s">
        <v>3817</v>
      </c>
      <c r="D68" s="130" t="s">
        <v>18672</v>
      </c>
      <c r="E68" s="130" t="s">
        <v>12133</v>
      </c>
      <c r="F68" s="302">
        <v>1.8974113763329119</v>
      </c>
      <c r="G68" s="132" t="str">
        <f ca="1">IFERROR(_xll.BQL($A68, "cur_mkt_cap(currency=EUR)")/1000000, " ")</f>
        <v xml:space="preserve"> </v>
      </c>
      <c r="M68" s="305">
        <f t="shared" ref="M68:M119" si="5">IF($F68&lt;&gt;"",$F$65*$F68/100,"")</f>
        <v>4.781476668358938E-4</v>
      </c>
      <c r="N68" s="223">
        <f t="shared" ref="N68:N119" ca="1" si="6">IF(V68&lt;&gt;"",VLOOKUP($A68,$A$67:$V$119,6,FALSE)/SUMIF($V$67:$V$119,"&gt;0",$F$67:$F$119),0)</f>
        <v>2.0274717204664155E-2</v>
      </c>
      <c r="O68" s="172" t="str">
        <f>IFERROR(IF(VLOOKUP($C68,'MSCI Database'!$C:$R,2, FALSE)="","",VLOOKUP($C68,'MSCI Database'!$C:$R,2, FALSE)),"")</f>
        <v>Health Care Equipment &amp; Supplies</v>
      </c>
      <c r="P68" s="186" t="str">
        <f>IFERROR(IF(VLOOKUP($C68,'MSCI Database'!$C:$R,3, FALSE)="","",VLOOKUP($C68,'MSCI Database'!$C:$R,3, FALSE)),"")</f>
        <v>A</v>
      </c>
      <c r="Q68" s="164" t="str">
        <f>IFERROR(IF(VLOOKUP($C68,'MSCI Database'!$C:$R,4, FALSE)="","",VLOOKUP($C68,'MSCI Database'!$C:$R,4, FALSE)),"")</f>
        <v>1</v>
      </c>
      <c r="R68" s="164">
        <f>IFERROR(IF(VLOOKUP($C68,'MSCI Database'!$C:$R,5, FALSE)="","",VLOOKUP($C68,'MSCI Database'!$C:$R,5, FALSE)),"")</f>
        <v>6.6</v>
      </c>
      <c r="S68" s="164">
        <f>IFERROR(IF(VLOOKUP($C68,'MSCI Database'!$C:$R,6, FALSE)="","",VLOOKUP($C68,'MSCI Database'!$C:$R,6, FALSE)),"")</f>
        <v>10</v>
      </c>
      <c r="T68" s="211">
        <f>IFERROR(IF(VLOOKUP($C68,'MSCI Database'!$C:$R,7, FALSE)="","",VLOOKUP($C68,'MSCI Database'!$C:$R,7, FALSE)),"")</f>
        <v>6.3</v>
      </c>
      <c r="U68" s="164">
        <f>IFERROR(IF(VLOOKUP($C68,'MSCI Database'!$C:$R,8, FALSE)="","",VLOOKUP($C68,'MSCI Database'!$C:$R,8, FALSE)),"")</f>
        <v>5.3</v>
      </c>
      <c r="V68" s="175">
        <f>IFERROR(IF(VLOOKUP($C68,'MSCI Database'!$C:$R,9, FALSE)="","",VLOOKUP($C68,'MSCI Database'!$C:$R,9, FALSE)),"")</f>
        <v>6.1</v>
      </c>
      <c r="W68" s="165">
        <f t="shared" ca="1" si="4"/>
        <v>0</v>
      </c>
      <c r="X68" s="166">
        <f>IFERROR(IF(VLOOKUP($C68,'MSCI Database'!$C:$R,10, FALSE)="","",VLOOKUP($C68,'MSCI Database'!$C:$R,10, FALSE)),"")</f>
        <v>294427</v>
      </c>
      <c r="Y68" s="133" t="str">
        <f>IFERROR(IF(VLOOKUP($C68,'MSCI Database'!$C:$R,11, FALSE)="","",VLOOKUP($C68,'MSCI Database'!$C:$R,11, FALSE)),"")</f>
        <v>2019</v>
      </c>
      <c r="Z68" s="133" t="str">
        <f>IFERROR(IF(VLOOKUP($C68,'MSCI Database'!$C:$R,12, FALSE)="","",VLOOKUP($C68,'MSCI Database'!$C:$R,12, FALSE)),"")</f>
        <v>Reported</v>
      </c>
      <c r="AA68" s="202" t="str">
        <f>IFERROR(IF(VLOOKUP($C68,'MSCI Database'!$C:$R,13, FALSE)="","",VLOOKUP($C68,'MSCI Database'!$C:$R,13, FALSE)),"")</f>
        <v>Decreasing product recalls; lags global peers in corporate governance practices</v>
      </c>
    </row>
    <row r="69" spans="1:27" s="130" customFormat="1" ht="15" hidden="1" customHeight="1" outlineLevel="1">
      <c r="A69" s="130" t="s">
        <v>3740</v>
      </c>
      <c r="B69" s="130" t="s">
        <v>3741</v>
      </c>
      <c r="C69" s="130" t="s">
        <v>3742</v>
      </c>
      <c r="D69" s="130" t="s">
        <v>18672</v>
      </c>
      <c r="E69" s="130" t="s">
        <v>12133</v>
      </c>
      <c r="F69" s="302">
        <v>0.71131681027604166</v>
      </c>
      <c r="G69" s="132" t="str">
        <f ca="1">IFERROR(_xll.BQL($A69, "cur_mkt_cap(currency=EUR)")/1000000, " ")</f>
        <v xml:space="preserve"> </v>
      </c>
      <c r="M69" s="305">
        <f t="shared" si="5"/>
        <v>1.7925183618956248E-4</v>
      </c>
      <c r="N69" s="223">
        <f t="shared" ca="1" si="6"/>
        <v>7.6007487628450424E-3</v>
      </c>
      <c r="O69" s="172" t="str">
        <f>IFERROR(IF(VLOOKUP($C69,'MSCI Database'!$C:$R,2, FALSE)="","",VLOOKUP($C69,'MSCI Database'!$C:$R,2, FALSE)),"")</f>
        <v>Pharmaceuticals</v>
      </c>
      <c r="P69" s="186" t="str">
        <f>IFERROR(IF(VLOOKUP($C69,'MSCI Database'!$C:$R,3, FALSE)="","",VLOOKUP($C69,'MSCI Database'!$C:$R,3, FALSE)),"")</f>
        <v>A</v>
      </c>
      <c r="Q69" s="164" t="str">
        <f>IFERROR(IF(VLOOKUP($C69,'MSCI Database'!$C:$R,4, FALSE)="","",VLOOKUP($C69,'MSCI Database'!$C:$R,4, FALSE)),"")</f>
        <v>0</v>
      </c>
      <c r="R69" s="164">
        <f>IFERROR(IF(VLOOKUP($C69,'MSCI Database'!$C:$R,5, FALSE)="","",VLOOKUP($C69,'MSCI Database'!$C:$R,5, FALSE)),"")</f>
        <v>6.5</v>
      </c>
      <c r="S69" s="164">
        <f>IFERROR(IF(VLOOKUP($C69,'MSCI Database'!$C:$R,6, FALSE)="","",VLOOKUP($C69,'MSCI Database'!$C:$R,6, FALSE)),"")</f>
        <v>6.5</v>
      </c>
      <c r="T69" s="211">
        <f>IFERROR(IF(VLOOKUP($C69,'MSCI Database'!$C:$R,7, FALSE)="","",VLOOKUP($C69,'MSCI Database'!$C:$R,7, FALSE)),"")</f>
        <v>3.5</v>
      </c>
      <c r="U69" s="164">
        <f>IFERROR(IF(VLOOKUP($C69,'MSCI Database'!$C:$R,8, FALSE)="","",VLOOKUP($C69,'MSCI Database'!$C:$R,8, FALSE)),"")</f>
        <v>6.4</v>
      </c>
      <c r="V69" s="175">
        <f>IFERROR(IF(VLOOKUP($C69,'MSCI Database'!$C:$R,9, FALSE)="","",VLOOKUP($C69,'MSCI Database'!$C:$R,9, FALSE)),"")</f>
        <v>4.8</v>
      </c>
      <c r="W69" s="165">
        <f t="shared" ca="1" si="4"/>
        <v>0</v>
      </c>
      <c r="X69" s="166">
        <f>IFERROR(IF(VLOOKUP($C69,'MSCI Database'!$C:$R,10, FALSE)="","",VLOOKUP($C69,'MSCI Database'!$C:$R,10, FALSE)),"")</f>
        <v>596985</v>
      </c>
      <c r="Y69" s="133" t="str">
        <f>IFERROR(IF(VLOOKUP($C69,'MSCI Database'!$C:$R,11, FALSE)="","",VLOOKUP($C69,'MSCI Database'!$C:$R,11, FALSE)),"")</f>
        <v>2019</v>
      </c>
      <c r="Z69" s="133" t="str">
        <f>IFERROR(IF(VLOOKUP($C69,'MSCI Database'!$C:$R,12, FALSE)="","",VLOOKUP($C69,'MSCI Database'!$C:$R,12, FALSE)),"")</f>
        <v>Reported</v>
      </c>
      <c r="AA69" s="202" t="str">
        <f>IFERROR(IF(VLOOKUP($C69,'MSCI Database'!$C:$R,13, FALSE)="","",VLOOKUP($C69,'MSCI Database'!$C:$R,13, FALSE)),"")</f>
        <v>Leads peers in anti-corruption programs, but product safety litigations continue</v>
      </c>
    </row>
    <row r="70" spans="1:27" s="130" customFormat="1" ht="15" hidden="1" customHeight="1" outlineLevel="1">
      <c r="A70" s="130" t="s">
        <v>113</v>
      </c>
      <c r="B70" s="130" t="s">
        <v>114</v>
      </c>
      <c r="C70" s="130" t="s">
        <v>115</v>
      </c>
      <c r="D70" s="130" t="s">
        <v>12127</v>
      </c>
      <c r="E70" s="130" t="s">
        <v>18673</v>
      </c>
      <c r="F70" s="302">
        <v>4.135582197501531</v>
      </c>
      <c r="G70" s="132" t="str">
        <f ca="1">IFERROR(_xll.BQL($A70, "cur_mkt_cap(currency=EUR)")/1000000, " ")</f>
        <v xml:space="preserve"> </v>
      </c>
      <c r="M70" s="305">
        <f t="shared" si="5"/>
        <v>1.0421667137703859E-3</v>
      </c>
      <c r="N70" s="223">
        <f t="shared" ca="1" si="6"/>
        <v>4.4190606516251597E-2</v>
      </c>
      <c r="O70" s="172" t="str">
        <f>IFERROR(IF(VLOOKUP($C70,'MSCI Database'!$C:$R,2, FALSE)="","",VLOOKUP($C70,'MSCI Database'!$C:$R,2, FALSE)),"")</f>
        <v>Electrical Equipment</v>
      </c>
      <c r="P70" s="186" t="str">
        <f>IFERROR(IF(VLOOKUP($C70,'MSCI Database'!$C:$R,3, FALSE)="","",VLOOKUP($C70,'MSCI Database'!$C:$R,3, FALSE)),"")</f>
        <v>AAA</v>
      </c>
      <c r="Q70" s="164" t="str">
        <f>IFERROR(IF(VLOOKUP($C70,'MSCI Database'!$C:$R,4, FALSE)="","",VLOOKUP($C70,'MSCI Database'!$C:$R,4, FALSE)),"")</f>
        <v>0</v>
      </c>
      <c r="R70" s="164">
        <f>IFERROR(IF(VLOOKUP($C70,'MSCI Database'!$C:$R,5, FALSE)="","",VLOOKUP($C70,'MSCI Database'!$C:$R,5, FALSE)),"")</f>
        <v>10</v>
      </c>
      <c r="S70" s="164">
        <f>IFERROR(IF(VLOOKUP($C70,'MSCI Database'!$C:$R,6, FALSE)="","",VLOOKUP($C70,'MSCI Database'!$C:$R,6, FALSE)),"")</f>
        <v>7.7</v>
      </c>
      <c r="T70" s="211">
        <f>IFERROR(IF(VLOOKUP($C70,'MSCI Database'!$C:$R,7, FALSE)="","",VLOOKUP($C70,'MSCI Database'!$C:$R,7, FALSE)),"")</f>
        <v>6.6</v>
      </c>
      <c r="U70" s="164">
        <f>IFERROR(IF(VLOOKUP($C70,'MSCI Database'!$C:$R,8, FALSE)="","",VLOOKUP($C70,'MSCI Database'!$C:$R,8, FALSE)),"")</f>
        <v>5.7</v>
      </c>
      <c r="V70" s="175">
        <f>IFERROR(IF(VLOOKUP($C70,'MSCI Database'!$C:$R,9, FALSE)="","",VLOOKUP($C70,'MSCI Database'!$C:$R,9, FALSE)),"")</f>
        <v>6.6</v>
      </c>
      <c r="W70" s="165">
        <f t="shared" ca="1" si="4"/>
        <v>0</v>
      </c>
      <c r="X70" s="166">
        <f>IFERROR(IF(VLOOKUP($C70,'MSCI Database'!$C:$R,10, FALSE)="","",VLOOKUP($C70,'MSCI Database'!$C:$R,10, FALSE)),"")</f>
        <v>109000</v>
      </c>
      <c r="Y70" s="133" t="str">
        <f>IFERROR(IF(VLOOKUP($C70,'MSCI Database'!$C:$R,11, FALSE)="","",VLOOKUP($C70,'MSCI Database'!$C:$R,11, FALSE)),"")</f>
        <v>2019</v>
      </c>
      <c r="Z70" s="133" t="str">
        <f>IFERROR(IF(VLOOKUP($C70,'MSCI Database'!$C:$R,12, FALSE)="","",VLOOKUP($C70,'MSCI Database'!$C:$R,12, FALSE)),"")</f>
        <v>Reported</v>
      </c>
      <c r="AA70" s="202" t="str">
        <f>IFERROR(IF(VLOOKUP($C70,'MSCI Database'!$C:$R,13, FALSE)="","",VLOOKUP($C70,'MSCI Database'!$C:$R,13, FALSE)),"")</f>
        <v>ESG integration across operations; strategic focus on integrated hybrid renewable energy solutions</v>
      </c>
    </row>
    <row r="71" spans="1:27" s="130" customFormat="1" ht="15" hidden="1" customHeight="1" outlineLevel="1">
      <c r="A71" s="130" t="s">
        <v>118</v>
      </c>
      <c r="B71" s="130" t="s">
        <v>119</v>
      </c>
      <c r="C71" s="130" t="s">
        <v>120</v>
      </c>
      <c r="D71" s="130" t="s">
        <v>12127</v>
      </c>
      <c r="E71" s="130" t="s">
        <v>100</v>
      </c>
      <c r="F71" s="302">
        <v>4.659315706977905</v>
      </c>
      <c r="G71" s="132" t="str">
        <f ca="1">IFERROR(_xll.BQL($A71, "cur_mkt_cap(currency=EUR)")/1000000, " ")</f>
        <v xml:space="preserve"> </v>
      </c>
      <c r="M71" s="305">
        <f t="shared" si="5"/>
        <v>1.1741475581584322E-3</v>
      </c>
      <c r="N71" s="223">
        <f t="shared" ca="1" si="6"/>
        <v>4.97869410421687E-2</v>
      </c>
      <c r="O71" s="172" t="str">
        <f>IFERROR(IF(VLOOKUP($C71,'MSCI Database'!$C:$R,2, FALSE)="","",VLOOKUP($C71,'MSCI Database'!$C:$R,2, FALSE)),"")</f>
        <v>Utilities</v>
      </c>
      <c r="P71" s="186" t="str">
        <f>IFERROR(IF(VLOOKUP($C71,'MSCI Database'!$C:$R,3, FALSE)="","",VLOOKUP($C71,'MSCI Database'!$C:$R,3, FALSE)),"")</f>
        <v>AAA</v>
      </c>
      <c r="Q71" s="164" t="str">
        <f>IFERROR(IF(VLOOKUP($C71,'MSCI Database'!$C:$R,4, FALSE)="","",VLOOKUP($C71,'MSCI Database'!$C:$R,4, FALSE)),"")</f>
        <v>0</v>
      </c>
      <c r="R71" s="164">
        <f>IFERROR(IF(VLOOKUP($C71,'MSCI Database'!$C:$R,5, FALSE)="","",VLOOKUP($C71,'MSCI Database'!$C:$R,5, FALSE)),"")</f>
        <v>10</v>
      </c>
      <c r="S71" s="164">
        <f>IFERROR(IF(VLOOKUP($C71,'MSCI Database'!$C:$R,6, FALSE)="","",VLOOKUP($C71,'MSCI Database'!$C:$R,6, FALSE)),"")</f>
        <v>9.1999999999999993</v>
      </c>
      <c r="T71" s="211">
        <f>IFERROR(IF(VLOOKUP($C71,'MSCI Database'!$C:$R,7, FALSE)="","",VLOOKUP($C71,'MSCI Database'!$C:$R,7, FALSE)),"")</f>
        <v>4.9000000000000004</v>
      </c>
      <c r="U71" s="164">
        <f>IFERROR(IF(VLOOKUP($C71,'MSCI Database'!$C:$R,8, FALSE)="","",VLOOKUP($C71,'MSCI Database'!$C:$R,8, FALSE)),"")</f>
        <v>6.9</v>
      </c>
      <c r="V71" s="175">
        <f>IFERROR(IF(VLOOKUP($C71,'MSCI Database'!$C:$R,9, FALSE)="","",VLOOKUP($C71,'MSCI Database'!$C:$R,9, FALSE)),"")</f>
        <v>7.9</v>
      </c>
      <c r="W71" s="165">
        <f t="shared" ca="1" si="4"/>
        <v>0</v>
      </c>
      <c r="X71" s="166">
        <f>IFERROR(IF(VLOOKUP($C71,'MSCI Database'!$C:$R,10, FALSE)="","",VLOOKUP($C71,'MSCI Database'!$C:$R,10, FALSE)),"")</f>
        <v>1969000</v>
      </c>
      <c r="Y71" s="133" t="str">
        <f>IFERROR(IF(VLOOKUP($C71,'MSCI Database'!$C:$R,11, FALSE)="","",VLOOKUP($C71,'MSCI Database'!$C:$R,11, FALSE)),"")</f>
        <v>2019</v>
      </c>
      <c r="Z71" s="133" t="str">
        <f>IFERROR(IF(VLOOKUP($C71,'MSCI Database'!$C:$R,12, FALSE)="","",VLOOKUP($C71,'MSCI Database'!$C:$R,12, FALSE)),"")</f>
        <v>Reported</v>
      </c>
      <c r="AA71" s="202" t="str">
        <f>IFERROR(IF(VLOOKUP($C71,'MSCI Database'!$C:$R,13, FALSE)="","",VLOOKUP($C71,'MSCI Database'!$C:$R,13, FALSE)),"")</f>
        <v>Focus towards strengthening its renewable energy pipeline</v>
      </c>
    </row>
    <row r="72" spans="1:27" s="130" customFormat="1" ht="15" hidden="1" customHeight="1" outlineLevel="1">
      <c r="A72" s="130" t="s">
        <v>2018</v>
      </c>
      <c r="B72" s="130" t="s">
        <v>2019</v>
      </c>
      <c r="C72" s="130" t="s">
        <v>2020</v>
      </c>
      <c r="D72" s="130" t="s">
        <v>12127</v>
      </c>
      <c r="E72" s="130" t="s">
        <v>12133</v>
      </c>
      <c r="F72" s="302">
        <v>3.3091380581114489</v>
      </c>
      <c r="G72" s="132" t="str">
        <f ca="1">IFERROR(_xll.BQL($A72, "cur_mkt_cap(currency=EUR)")/1000000, " ")</f>
        <v xml:space="preserve"> </v>
      </c>
      <c r="M72" s="305">
        <f t="shared" si="5"/>
        <v>8.3390279064408522E-4</v>
      </c>
      <c r="N72" s="223">
        <f t="shared" ca="1" si="6"/>
        <v>3.5359669050297436E-2</v>
      </c>
      <c r="O72" s="172" t="str">
        <f>IFERROR(IF(VLOOKUP($C72,'MSCI Database'!$C:$R,2, FALSE)="","",VLOOKUP($C72,'MSCI Database'!$C:$R,2, FALSE)),"")</f>
        <v>Pharmaceuticals</v>
      </c>
      <c r="P72" s="186" t="str">
        <f>IFERROR(IF(VLOOKUP($C72,'MSCI Database'!$C:$R,3, FALSE)="","",VLOOKUP($C72,'MSCI Database'!$C:$R,3, FALSE)),"")</f>
        <v>AAA</v>
      </c>
      <c r="Q72" s="164" t="str">
        <f>IFERROR(IF(VLOOKUP($C72,'MSCI Database'!$C:$R,4, FALSE)="","",VLOOKUP($C72,'MSCI Database'!$C:$R,4, FALSE)),"")</f>
        <v>0</v>
      </c>
      <c r="R72" s="164">
        <f>IFERROR(IF(VLOOKUP($C72,'MSCI Database'!$C:$R,5, FALSE)="","",VLOOKUP($C72,'MSCI Database'!$C:$R,5, FALSE)),"")</f>
        <v>10</v>
      </c>
      <c r="S72" s="164">
        <f>IFERROR(IF(VLOOKUP($C72,'MSCI Database'!$C:$R,6, FALSE)="","",VLOOKUP($C72,'MSCI Database'!$C:$R,6, FALSE)),"")</f>
        <v>5.3</v>
      </c>
      <c r="T72" s="211">
        <f>IFERROR(IF(VLOOKUP($C72,'MSCI Database'!$C:$R,7, FALSE)="","",VLOOKUP($C72,'MSCI Database'!$C:$R,7, FALSE)),"")</f>
        <v>6.5</v>
      </c>
      <c r="U72" s="164">
        <f>IFERROR(IF(VLOOKUP($C72,'MSCI Database'!$C:$R,8, FALSE)="","",VLOOKUP($C72,'MSCI Database'!$C:$R,8, FALSE)),"")</f>
        <v>5.4</v>
      </c>
      <c r="V72" s="175">
        <f>IFERROR(IF(VLOOKUP($C72,'MSCI Database'!$C:$R,9, FALSE)="","",VLOOKUP($C72,'MSCI Database'!$C:$R,9, FALSE)),"")</f>
        <v>6</v>
      </c>
      <c r="W72" s="165">
        <f t="shared" ca="1" si="4"/>
        <v>0</v>
      </c>
      <c r="X72" s="166">
        <f>IFERROR(IF(VLOOKUP($C72,'MSCI Database'!$C:$R,10, FALSE)="","",VLOOKUP($C72,'MSCI Database'!$C:$R,10, FALSE)),"")</f>
        <v>160954</v>
      </c>
      <c r="Y72" s="133" t="str">
        <f>IFERROR(IF(VLOOKUP($C72,'MSCI Database'!$C:$R,11, FALSE)="","",VLOOKUP($C72,'MSCI Database'!$C:$R,11, FALSE)),"")</f>
        <v>2019</v>
      </c>
      <c r="Z72" s="133" t="str">
        <f>IFERROR(IF(VLOOKUP($C72,'MSCI Database'!$C:$R,12, FALSE)="","",VLOOKUP($C72,'MSCI Database'!$C:$R,12, FALSE)),"")</f>
        <v>Reported</v>
      </c>
      <c r="AA72" s="202" t="str">
        <f>IFERROR(IF(VLOOKUP($C72,'MSCI Database'!$C:$R,13, FALSE)="","",VLOOKUP($C72,'MSCI Database'!$C:$R,13, FALSE)),"")</f>
        <v>Robust access to healthcare strategy and employee engagement initiatives</v>
      </c>
    </row>
    <row r="73" spans="1:27" s="130" customFormat="1" ht="15" hidden="1" customHeight="1" outlineLevel="1">
      <c r="A73" s="130" t="s">
        <v>2724</v>
      </c>
      <c r="B73" s="130" t="s">
        <v>2725</v>
      </c>
      <c r="C73" s="130" t="s">
        <v>2726</v>
      </c>
      <c r="D73" s="130" t="s">
        <v>18675</v>
      </c>
      <c r="E73" s="130" t="s">
        <v>18688</v>
      </c>
      <c r="F73" s="302">
        <v>2.3099936378221302</v>
      </c>
      <c r="G73" s="132" t="str">
        <f ca="1">IFERROR(_xll.BQL($A73, "cur_mkt_cap(currency=EUR)")/1000000, " ")</f>
        <v xml:space="preserve"> </v>
      </c>
      <c r="M73" s="305">
        <f t="shared" si="5"/>
        <v>5.8211839673117684E-4</v>
      </c>
      <c r="N73" s="223">
        <f t="shared" ca="1" si="6"/>
        <v>2.4683349291355624E-2</v>
      </c>
      <c r="O73" s="172" t="str">
        <f>IFERROR(IF(VLOOKUP($C73,'MSCI Database'!$C:$R,2, FALSE)="","",VLOOKUP($C73,'MSCI Database'!$C:$R,2, FALSE)),"")</f>
        <v>Life &amp; Health Insurance</v>
      </c>
      <c r="P73" s="186" t="str">
        <f>IFERROR(IF(VLOOKUP($C73,'MSCI Database'!$C:$R,3, FALSE)="","",VLOOKUP($C73,'MSCI Database'!$C:$R,3, FALSE)),"")</f>
        <v>A</v>
      </c>
      <c r="Q73" s="164" t="str">
        <f>IFERROR(IF(VLOOKUP($C73,'MSCI Database'!$C:$R,4, FALSE)="","",VLOOKUP($C73,'MSCI Database'!$C:$R,4, FALSE)),"")</f>
        <v>1</v>
      </c>
      <c r="R73" s="164">
        <f>IFERROR(IF(VLOOKUP($C73,'MSCI Database'!$C:$R,5, FALSE)="","",VLOOKUP($C73,'MSCI Database'!$C:$R,5, FALSE)),"")</f>
        <v>6.9</v>
      </c>
      <c r="S73" s="164">
        <f>IFERROR(IF(VLOOKUP($C73,'MSCI Database'!$C:$R,6, FALSE)="","",VLOOKUP($C73,'MSCI Database'!$C:$R,6, FALSE)),"")</f>
        <v>4.9000000000000004</v>
      </c>
      <c r="T73" s="211">
        <f>IFERROR(IF(VLOOKUP($C73,'MSCI Database'!$C:$R,7, FALSE)="","",VLOOKUP($C73,'MSCI Database'!$C:$R,7, FALSE)),"")</f>
        <v>4.5999999999999996</v>
      </c>
      <c r="U73" s="164">
        <f>IFERROR(IF(VLOOKUP($C73,'MSCI Database'!$C:$R,8, FALSE)="","",VLOOKUP($C73,'MSCI Database'!$C:$R,8, FALSE)),"")</f>
        <v>6.3</v>
      </c>
      <c r="V73" s="175">
        <f>IFERROR(IF(VLOOKUP($C73,'MSCI Database'!$C:$R,9, FALSE)="","",VLOOKUP($C73,'MSCI Database'!$C:$R,9, FALSE)),"")</f>
        <v>5.2</v>
      </c>
      <c r="W73" s="165">
        <f t="shared" ca="1" si="4"/>
        <v>0</v>
      </c>
      <c r="X73" s="166">
        <f>IFERROR(IF(VLOOKUP($C73,'MSCI Database'!$C:$R,10, FALSE)="","",VLOOKUP($C73,'MSCI Database'!$C:$R,10, FALSE)),"")</f>
        <v>48903</v>
      </c>
      <c r="Y73" s="133" t="str">
        <f>IFERROR(IF(VLOOKUP($C73,'MSCI Database'!$C:$R,11, FALSE)="","",VLOOKUP($C73,'MSCI Database'!$C:$R,11, FALSE)),"")</f>
        <v>2019</v>
      </c>
      <c r="Z73" s="133" t="str">
        <f>IFERROR(IF(VLOOKUP($C73,'MSCI Database'!$C:$R,12, FALSE)="","",VLOOKUP($C73,'MSCI Database'!$C:$R,12, FALSE)),"")</f>
        <v>Reported</v>
      </c>
      <c r="AA73" s="202" t="str">
        <f>IFERROR(IF(VLOOKUP($C73,'MSCI Database'!$C:$R,13, FALSE)="","",VLOOKUP($C73,'MSCI Database'!$C:$R,13, FALSE)),"")</f>
        <v>Improved ESG integration in investment decisions drives upgrade</v>
      </c>
    </row>
    <row r="74" spans="1:27" s="130" customFormat="1" ht="15" hidden="1" customHeight="1" outlineLevel="1">
      <c r="A74" s="130" t="s">
        <v>2003</v>
      </c>
      <c r="B74" s="130" t="s">
        <v>2004</v>
      </c>
      <c r="C74" s="130" t="s">
        <v>2005</v>
      </c>
      <c r="D74" s="130" t="s">
        <v>12127</v>
      </c>
      <c r="E74" s="130" t="s">
        <v>18684</v>
      </c>
      <c r="F74" s="302">
        <v>0.91683347696416473</v>
      </c>
      <c r="G74" s="132" t="str">
        <f ca="1">IFERROR(_xll.BQL($A74, "cur_mkt_cap(currency=EUR)")/1000000, " ")</f>
        <v xml:space="preserve"> </v>
      </c>
      <c r="M74" s="305">
        <f t="shared" si="5"/>
        <v>2.3104203619496951E-4</v>
      </c>
      <c r="N74" s="223">
        <f t="shared" ca="1" si="6"/>
        <v>9.7967892999266705E-3</v>
      </c>
      <c r="O74" s="172" t="str">
        <f>IFERROR(IF(VLOOKUP($C74,'MSCI Database'!$C:$R,2, FALSE)="","",VLOOKUP($C74,'MSCI Database'!$C:$R,2, FALSE)),"")</f>
        <v>Specialty Chemicals</v>
      </c>
      <c r="P74" s="186" t="str">
        <f>IFERROR(IF(VLOOKUP($C74,'MSCI Database'!$C:$R,3, FALSE)="","",VLOOKUP($C74,'MSCI Database'!$C:$R,3, FALSE)),"")</f>
        <v>AA</v>
      </c>
      <c r="Q74" s="164" t="str">
        <f>IFERROR(IF(VLOOKUP($C74,'MSCI Database'!$C:$R,4, FALSE)="","",VLOOKUP($C74,'MSCI Database'!$C:$R,4, FALSE)),"")</f>
        <v>0</v>
      </c>
      <c r="R74" s="164">
        <f>IFERROR(IF(VLOOKUP($C74,'MSCI Database'!$C:$R,5, FALSE)="","",VLOOKUP($C74,'MSCI Database'!$C:$R,5, FALSE)),"")</f>
        <v>8</v>
      </c>
      <c r="S74" s="164">
        <f>IFERROR(IF(VLOOKUP($C74,'MSCI Database'!$C:$R,6, FALSE)="","",VLOOKUP($C74,'MSCI Database'!$C:$R,6, FALSE)),"")</f>
        <v>6.7</v>
      </c>
      <c r="T74" s="211">
        <f>IFERROR(IF(VLOOKUP($C74,'MSCI Database'!$C:$R,7, FALSE)="","",VLOOKUP($C74,'MSCI Database'!$C:$R,7, FALSE)),"")</f>
        <v>4.2</v>
      </c>
      <c r="U74" s="164">
        <f>IFERROR(IF(VLOOKUP($C74,'MSCI Database'!$C:$R,8, FALSE)="","",VLOOKUP($C74,'MSCI Database'!$C:$R,8, FALSE)),"")</f>
        <v>6.8</v>
      </c>
      <c r="V74" s="175">
        <f>IFERROR(IF(VLOOKUP($C74,'MSCI Database'!$C:$R,9, FALSE)="","",VLOOKUP($C74,'MSCI Database'!$C:$R,9, FALSE)),"")</f>
        <v>6.1</v>
      </c>
      <c r="W74" s="165">
        <f t="shared" ca="1" si="4"/>
        <v>0</v>
      </c>
      <c r="X74" s="166">
        <f>IFERROR(IF(VLOOKUP($C74,'MSCI Database'!$C:$R,10, FALSE)="","",VLOOKUP($C74,'MSCI Database'!$C:$R,10, FALSE)),"")</f>
        <v>49439</v>
      </c>
      <c r="Y74" s="133" t="str">
        <f>IFERROR(IF(VLOOKUP($C74,'MSCI Database'!$C:$R,11, FALSE)="","",VLOOKUP($C74,'MSCI Database'!$C:$R,11, FALSE)),"")</f>
        <v>2019</v>
      </c>
      <c r="Z74" s="133" t="str">
        <f>IFERROR(IF(VLOOKUP($C74,'MSCI Database'!$C:$R,12, FALSE)="","",VLOOKUP($C74,'MSCI Database'!$C:$R,12, FALSE)),"")</f>
        <v>Reported</v>
      </c>
      <c r="AA74" s="202" t="str">
        <f>IFERROR(IF(VLOOKUP($C74,'MSCI Database'!$C:$R,13, FALSE)="","",VLOOKUP($C74,'MSCI Database'!$C:$R,13, FALSE)),"")</f>
        <v>Robust governance and environmental practices</v>
      </c>
    </row>
    <row r="75" spans="1:27" s="130" customFormat="1" ht="15" hidden="1" customHeight="1" outlineLevel="1">
      <c r="A75" s="130" t="s">
        <v>7545</v>
      </c>
      <c r="B75" s="130" t="s">
        <v>7546</v>
      </c>
      <c r="C75" s="130" t="s">
        <v>7547</v>
      </c>
      <c r="D75" s="130" t="s">
        <v>12128</v>
      </c>
      <c r="E75" s="130" t="s">
        <v>18689</v>
      </c>
      <c r="F75" s="302">
        <v>4.3881426569197384</v>
      </c>
      <c r="G75" s="132" t="str">
        <f ca="1">IFERROR(_xll.BQL($A75, "cur_mkt_cap(currency=EUR)")/1000000, " ")</f>
        <v xml:space="preserve"> </v>
      </c>
      <c r="M75" s="305">
        <f t="shared" si="5"/>
        <v>1.1058119495437741E-3</v>
      </c>
      <c r="N75" s="223">
        <f t="shared" ca="1" si="6"/>
        <v>4.6889331713989513E-2</v>
      </c>
      <c r="O75" s="172" t="str">
        <f>IFERROR(IF(VLOOKUP($C75,'MSCI Database'!$C:$R,2, FALSE)="","",VLOOKUP($C75,'MSCI Database'!$C:$R,2, FALSE)),"")</f>
        <v>Software &amp; Services</v>
      </c>
      <c r="P75" s="186" t="str">
        <f>IFERROR(IF(VLOOKUP($C75,'MSCI Database'!$C:$R,3, FALSE)="","",VLOOKUP($C75,'MSCI Database'!$C:$R,3, FALSE)),"")</f>
        <v>AAA</v>
      </c>
      <c r="Q75" s="164" t="str">
        <f>IFERROR(IF(VLOOKUP($C75,'MSCI Database'!$C:$R,4, FALSE)="","",VLOOKUP($C75,'MSCI Database'!$C:$R,4, FALSE)),"")</f>
        <v>0</v>
      </c>
      <c r="R75" s="164">
        <f>IFERROR(IF(VLOOKUP($C75,'MSCI Database'!$C:$R,5, FALSE)="","",VLOOKUP($C75,'MSCI Database'!$C:$R,5, FALSE)),"")</f>
        <v>9</v>
      </c>
      <c r="S75" s="164">
        <f>IFERROR(IF(VLOOKUP($C75,'MSCI Database'!$C:$R,6, FALSE)="","",VLOOKUP($C75,'MSCI Database'!$C:$R,6, FALSE)),"")</f>
        <v>8.3000000000000007</v>
      </c>
      <c r="T75" s="211">
        <f>IFERROR(IF(VLOOKUP($C75,'MSCI Database'!$C:$R,7, FALSE)="","",VLOOKUP($C75,'MSCI Database'!$C:$R,7, FALSE)),"")</f>
        <v>6.3</v>
      </c>
      <c r="U75" s="164">
        <f>IFERROR(IF(VLOOKUP($C75,'MSCI Database'!$C:$R,8, FALSE)="","",VLOOKUP($C75,'MSCI Database'!$C:$R,8, FALSE)),"")</f>
        <v>5.0999999999999996</v>
      </c>
      <c r="V75" s="175">
        <f>IFERROR(IF(VLOOKUP($C75,'MSCI Database'!$C:$R,9, FALSE)="","",VLOOKUP($C75,'MSCI Database'!$C:$R,9, FALSE)),"")</f>
        <v>6.2</v>
      </c>
      <c r="W75" s="165">
        <f t="shared" ca="1" si="4"/>
        <v>0</v>
      </c>
      <c r="X75" s="166">
        <f>IFERROR(IF(VLOOKUP($C75,'MSCI Database'!$C:$R,10, FALSE)="","",VLOOKUP($C75,'MSCI Database'!$C:$R,10, FALSE)),"")</f>
        <v>3669965</v>
      </c>
      <c r="Y75" s="133" t="str">
        <f>IFERROR(IF(VLOOKUP($C75,'MSCI Database'!$C:$R,11, FALSE)="","",VLOOKUP($C75,'MSCI Database'!$C:$R,11, FALSE)),"")</f>
        <v>2019</v>
      </c>
      <c r="Z75" s="133" t="str">
        <f>IFERROR(IF(VLOOKUP($C75,'MSCI Database'!$C:$R,12, FALSE)="","",VLOOKUP($C75,'MSCI Database'!$C:$R,12, FALSE)),"")</f>
        <v>Reported</v>
      </c>
      <c r="AA75" s="202" t="str">
        <f>IFERROR(IF(VLOOKUP($C75,'MSCI Database'!$C:$R,13, FALSE)="","",VLOOKUP($C75,'MSCI Database'!$C:$R,13, FALSE)),"")</f>
        <v>Continues to lead in privacy and data security despite SolarWinds hack</v>
      </c>
    </row>
    <row r="76" spans="1:27" s="130" customFormat="1" ht="15" hidden="1" customHeight="1" outlineLevel="1">
      <c r="A76" s="130" t="s">
        <v>2014</v>
      </c>
      <c r="B76" s="130" t="s">
        <v>2015</v>
      </c>
      <c r="C76" s="130" t="s">
        <v>2016</v>
      </c>
      <c r="D76" s="130" t="s">
        <v>12127</v>
      </c>
      <c r="E76" s="130" t="s">
        <v>12133</v>
      </c>
      <c r="F76" s="302">
        <v>0.79317361658932228</v>
      </c>
      <c r="G76" s="132" t="str">
        <f ca="1">IFERROR(_xll.BQL($A76, "cur_mkt_cap(currency=EUR)")/1000000, " ")</f>
        <v xml:space="preserve"> </v>
      </c>
      <c r="M76" s="305">
        <f t="shared" si="5"/>
        <v>1.9987975138050922E-4</v>
      </c>
      <c r="N76" s="223">
        <f t="shared" ca="1" si="6"/>
        <v>8.4754265580663686E-3</v>
      </c>
      <c r="O76" s="172" t="str">
        <f>IFERROR(IF(VLOOKUP($C76,'MSCI Database'!$C:$R,2, FALSE)="","",VLOOKUP($C76,'MSCI Database'!$C:$R,2, FALSE)),"")</f>
        <v>Health Care Equipment &amp; Supplies</v>
      </c>
      <c r="P76" s="186" t="str">
        <f>IFERROR(IF(VLOOKUP($C76,'MSCI Database'!$C:$R,3, FALSE)="","",VLOOKUP($C76,'MSCI Database'!$C:$R,3, FALSE)),"")</f>
        <v>AA</v>
      </c>
      <c r="Q76" s="164" t="str">
        <f>IFERROR(IF(VLOOKUP($C76,'MSCI Database'!$C:$R,4, FALSE)="","",VLOOKUP($C76,'MSCI Database'!$C:$R,4, FALSE)),"")</f>
        <v>0</v>
      </c>
      <c r="R76" s="164">
        <f>IFERROR(IF(VLOOKUP($C76,'MSCI Database'!$C:$R,5, FALSE)="","",VLOOKUP($C76,'MSCI Database'!$C:$R,5, FALSE)),"")</f>
        <v>7.9</v>
      </c>
      <c r="S76" s="164">
        <f>IFERROR(IF(VLOOKUP($C76,'MSCI Database'!$C:$R,6, FALSE)="","",VLOOKUP($C76,'MSCI Database'!$C:$R,6, FALSE)),"")</f>
        <v>10</v>
      </c>
      <c r="T76" s="211">
        <f>IFERROR(IF(VLOOKUP($C76,'MSCI Database'!$C:$R,7, FALSE)="","",VLOOKUP($C76,'MSCI Database'!$C:$R,7, FALSE)),"")</f>
        <v>6.7</v>
      </c>
      <c r="U76" s="164">
        <f>IFERROR(IF(VLOOKUP($C76,'MSCI Database'!$C:$R,8, FALSE)="","",VLOOKUP($C76,'MSCI Database'!$C:$R,8, FALSE)),"")</f>
        <v>5.7</v>
      </c>
      <c r="V76" s="175">
        <f>IFERROR(IF(VLOOKUP($C76,'MSCI Database'!$C:$R,9, FALSE)="","",VLOOKUP($C76,'MSCI Database'!$C:$R,9, FALSE)),"")</f>
        <v>6.4</v>
      </c>
      <c r="W76" s="165">
        <f t="shared" ca="1" si="4"/>
        <v>0</v>
      </c>
      <c r="X76" s="166">
        <f>IFERROR(IF(VLOOKUP($C76,'MSCI Database'!$C:$R,10, FALSE)="","",VLOOKUP($C76,'MSCI Database'!$C:$R,10, FALSE)),"")</f>
        <v>45100</v>
      </c>
      <c r="Y76" s="133" t="str">
        <f>IFERROR(IF(VLOOKUP($C76,'MSCI Database'!$C:$R,11, FALSE)="","",VLOOKUP($C76,'MSCI Database'!$C:$R,11, FALSE)),"")</f>
        <v>2019</v>
      </c>
      <c r="Z76" s="133" t="str">
        <f>IFERROR(IF(VLOOKUP($C76,'MSCI Database'!$C:$R,12, FALSE)="","",VLOOKUP($C76,'MSCI Database'!$C:$R,12, FALSE)),"")</f>
        <v>Reported</v>
      </c>
      <c r="AA76" s="202" t="str">
        <f>IFERROR(IF(VLOOKUP($C76,'MSCI Database'!$C:$R,13, FALSE)="","",VLOOKUP($C76,'MSCI Database'!$C:$R,13, FALSE)),"")</f>
        <v>Robust talent management programs, but product safety litigations continue</v>
      </c>
    </row>
    <row r="77" spans="1:27" s="130" customFormat="1" ht="15" hidden="1" customHeight="1" outlineLevel="1">
      <c r="A77" s="130" t="s">
        <v>6899</v>
      </c>
      <c r="B77" s="130" t="s">
        <v>6900</v>
      </c>
      <c r="C77" s="130" t="s">
        <v>6901</v>
      </c>
      <c r="D77" s="130" t="s">
        <v>12128</v>
      </c>
      <c r="E77" s="130" t="s">
        <v>18682</v>
      </c>
      <c r="F77" s="302">
        <v>3.768066436827477</v>
      </c>
      <c r="G77" s="132" t="str">
        <f ca="1">IFERROR(_xll.BQL($A77, "cur_mkt_cap(currency=EUR)")/1000000, " ")</f>
        <v xml:space="preserve"> </v>
      </c>
      <c r="M77" s="305">
        <f t="shared" si="5"/>
        <v>9.4955274208052419E-4</v>
      </c>
      <c r="N77" s="223">
        <f t="shared" ca="1" si="6"/>
        <v>4.0263530812550269E-2</v>
      </c>
      <c r="O77" s="172" t="str">
        <f>IFERROR(IF(VLOOKUP($C77,'MSCI Database'!$C:$R,2, FALSE)="","",VLOOKUP($C77,'MSCI Database'!$C:$R,2, FALSE)),"")</f>
        <v>Retail - Consumer Discretionary</v>
      </c>
      <c r="P77" s="186" t="str">
        <f>IFERROR(IF(VLOOKUP($C77,'MSCI Database'!$C:$R,3, FALSE)="","",VLOOKUP($C77,'MSCI Database'!$C:$R,3, FALSE)),"")</f>
        <v>A</v>
      </c>
      <c r="Q77" s="164" t="str">
        <f>IFERROR(IF(VLOOKUP($C77,'MSCI Database'!$C:$R,4, FALSE)="","",VLOOKUP($C77,'MSCI Database'!$C:$R,4, FALSE)),"")</f>
        <v>1</v>
      </c>
      <c r="R77" s="164">
        <f>IFERROR(IF(VLOOKUP($C77,'MSCI Database'!$C:$R,5, FALSE)="","",VLOOKUP($C77,'MSCI Database'!$C:$R,5, FALSE)),"")</f>
        <v>6.8</v>
      </c>
      <c r="S77" s="164">
        <f>IFERROR(IF(VLOOKUP($C77,'MSCI Database'!$C:$R,6, FALSE)="","",VLOOKUP($C77,'MSCI Database'!$C:$R,6, FALSE)),"")</f>
        <v>10</v>
      </c>
      <c r="T77" s="211">
        <f>IFERROR(IF(VLOOKUP($C77,'MSCI Database'!$C:$R,7, FALSE)="","",VLOOKUP($C77,'MSCI Database'!$C:$R,7, FALSE)),"")</f>
        <v>3.5</v>
      </c>
      <c r="U77" s="164">
        <f>IFERROR(IF(VLOOKUP($C77,'MSCI Database'!$C:$R,8, FALSE)="","",VLOOKUP($C77,'MSCI Database'!$C:$R,8, FALSE)),"")</f>
        <v>6.7</v>
      </c>
      <c r="V77" s="175">
        <f>IFERROR(IF(VLOOKUP($C77,'MSCI Database'!$C:$R,9, FALSE)="","",VLOOKUP($C77,'MSCI Database'!$C:$R,9, FALSE)),"")</f>
        <v>5.2</v>
      </c>
      <c r="W77" s="165">
        <f t="shared" ca="1" si="4"/>
        <v>0</v>
      </c>
      <c r="X77" s="166">
        <f>IFERROR(IF(VLOOKUP($C77,'MSCI Database'!$C:$R,10, FALSE)="","",VLOOKUP($C77,'MSCI Database'!$C:$R,10, FALSE)),"")</f>
        <v>177401</v>
      </c>
      <c r="Y77" s="133" t="str">
        <f>IFERROR(IF(VLOOKUP($C77,'MSCI Database'!$C:$R,11, FALSE)="","",VLOOKUP($C77,'MSCI Database'!$C:$R,11, FALSE)),"")</f>
        <v>2019</v>
      </c>
      <c r="Z77" s="133" t="str">
        <f>IFERROR(IF(VLOOKUP($C77,'MSCI Database'!$C:$R,12, FALSE)="","",VLOOKUP($C77,'MSCI Database'!$C:$R,12, FALSE)),"")</f>
        <v>Reported</v>
      </c>
      <c r="AA77" s="202" t="str">
        <f>IFERROR(IF(VLOOKUP($C77,'MSCI Database'!$C:$R,13, FALSE)="","",VLOOKUP($C77,'MSCI Database'!$C:$R,13, FALSE)),"")</f>
        <v>Strong business ethics policies drive upgrade; human capital development challenges persist</v>
      </c>
    </row>
    <row r="78" spans="1:27" s="130" customFormat="1" ht="15" hidden="1" customHeight="1" outlineLevel="1">
      <c r="A78" s="130" t="s">
        <v>7503</v>
      </c>
      <c r="B78" s="130" t="s">
        <v>7504</v>
      </c>
      <c r="C78" s="130" t="s">
        <v>7505</v>
      </c>
      <c r="D78" s="130" t="s">
        <v>12128</v>
      </c>
      <c r="E78" s="130" t="s">
        <v>18689</v>
      </c>
      <c r="F78" s="302">
        <v>4.1431628753204182</v>
      </c>
      <c r="G78" s="132" t="str">
        <f ca="1">IFERROR(_xll.BQL($A78, "cur_mkt_cap(currency=EUR)")/1000000, " ")</f>
        <v xml:space="preserve"> </v>
      </c>
      <c r="M78" s="305">
        <f t="shared" si="5"/>
        <v>1.0440770445807454E-3</v>
      </c>
      <c r="N78" s="223">
        <f t="shared" ca="1" si="6"/>
        <v>4.4271609561197307E-2</v>
      </c>
      <c r="O78" s="172" t="str">
        <f>IFERROR(IF(VLOOKUP($C78,'MSCI Database'!$C:$R,2, FALSE)="","",VLOOKUP($C78,'MSCI Database'!$C:$R,2, FALSE)),"")</f>
        <v>Software &amp; Services</v>
      </c>
      <c r="P78" s="186" t="str">
        <f>IFERROR(IF(VLOOKUP($C78,'MSCI Database'!$C:$R,3, FALSE)="","",VLOOKUP($C78,'MSCI Database'!$C:$R,3, FALSE)),"")</f>
        <v>A</v>
      </c>
      <c r="Q78" s="164" t="str">
        <f>IFERROR(IF(VLOOKUP($C78,'MSCI Database'!$C:$R,4, FALSE)="","",VLOOKUP($C78,'MSCI Database'!$C:$R,4, FALSE)),"")</f>
        <v>0</v>
      </c>
      <c r="R78" s="164">
        <f>IFERROR(IF(VLOOKUP($C78,'MSCI Database'!$C:$R,5, FALSE)="","",VLOOKUP($C78,'MSCI Database'!$C:$R,5, FALSE)),"")</f>
        <v>6.8</v>
      </c>
      <c r="S78" s="164">
        <f>IFERROR(IF(VLOOKUP($C78,'MSCI Database'!$C:$R,6, FALSE)="","",VLOOKUP($C78,'MSCI Database'!$C:$R,6, FALSE)),"")</f>
        <v>10</v>
      </c>
      <c r="T78" s="211">
        <f>IFERROR(IF(VLOOKUP($C78,'MSCI Database'!$C:$R,7, FALSE)="","",VLOOKUP($C78,'MSCI Database'!$C:$R,7, FALSE)),"")</f>
        <v>4.9000000000000004</v>
      </c>
      <c r="U78" s="164">
        <f>IFERROR(IF(VLOOKUP($C78,'MSCI Database'!$C:$R,8, FALSE)="","",VLOOKUP($C78,'MSCI Database'!$C:$R,8, FALSE)),"")</f>
        <v>5</v>
      </c>
      <c r="V78" s="175">
        <f>IFERROR(IF(VLOOKUP($C78,'MSCI Database'!$C:$R,9, FALSE)="","",VLOOKUP($C78,'MSCI Database'!$C:$R,9, FALSE)),"")</f>
        <v>5.2</v>
      </c>
      <c r="W78" s="165">
        <f t="shared" ca="1" si="4"/>
        <v>0</v>
      </c>
      <c r="X78" s="166">
        <f>IFERROR(IF(VLOOKUP($C78,'MSCI Database'!$C:$R,10, FALSE)="","",VLOOKUP($C78,'MSCI Database'!$C:$R,10, FALSE)),"")</f>
        <v>56898</v>
      </c>
      <c r="Y78" s="133" t="str">
        <f>IFERROR(IF(VLOOKUP($C78,'MSCI Database'!$C:$R,11, FALSE)="","",VLOOKUP($C78,'MSCI Database'!$C:$R,11, FALSE)),"")</f>
        <v>2019</v>
      </c>
      <c r="Z78" s="133" t="str">
        <f>IFERROR(IF(VLOOKUP($C78,'MSCI Database'!$C:$R,12, FALSE)="","",VLOOKUP($C78,'MSCI Database'!$C:$R,12, FALSE)),"")</f>
        <v>Reported</v>
      </c>
      <c r="AA78" s="202" t="str">
        <f>IFERROR(IF(VLOOKUP($C78,'MSCI Database'!$C:$R,13, FALSE)="","",VLOOKUP($C78,'MSCI Database'!$C:$R,13, FALSE)),"")</f>
        <v>Leveraging digital capabilities while driving financial inclusion</v>
      </c>
    </row>
    <row r="79" spans="1:27" s="130" customFormat="1" ht="15" hidden="1" customHeight="1" outlineLevel="1">
      <c r="A79" s="130" t="s">
        <v>6903</v>
      </c>
      <c r="B79" s="130" t="s">
        <v>6904</v>
      </c>
      <c r="C79" s="130" t="s">
        <v>6905</v>
      </c>
      <c r="D79" s="130" t="s">
        <v>12128</v>
      </c>
      <c r="E79" s="130" t="s">
        <v>18684</v>
      </c>
      <c r="F79" s="302">
        <v>4.343912109016812</v>
      </c>
      <c r="G79" s="132" t="str">
        <f ca="1">IFERROR(_xll.BQL($A79, "cur_mkt_cap(currency=EUR)")/1000000, " ")</f>
        <v xml:space="preserve"> </v>
      </c>
      <c r="M79" s="305">
        <f t="shared" si="5"/>
        <v>1.0946658514722368E-3</v>
      </c>
      <c r="N79" s="223">
        <f t="shared" ca="1" si="6"/>
        <v>4.6416707874096477E-2</v>
      </c>
      <c r="O79" s="172" t="str">
        <f>IFERROR(IF(VLOOKUP($C79,'MSCI Database'!$C:$R,2, FALSE)="","",VLOOKUP($C79,'MSCI Database'!$C:$R,2, FALSE)),"")</f>
        <v>Specialty Chemicals</v>
      </c>
      <c r="P79" s="186" t="str">
        <f>IFERROR(IF(VLOOKUP($C79,'MSCI Database'!$C:$R,3, FALSE)="","",VLOOKUP($C79,'MSCI Database'!$C:$R,3, FALSE)),"")</f>
        <v>AAA</v>
      </c>
      <c r="Q79" s="164" t="str">
        <f>IFERROR(IF(VLOOKUP($C79,'MSCI Database'!$C:$R,4, FALSE)="","",VLOOKUP($C79,'MSCI Database'!$C:$R,4, FALSE)),"")</f>
        <v>0</v>
      </c>
      <c r="R79" s="164">
        <f>IFERROR(IF(VLOOKUP($C79,'MSCI Database'!$C:$R,5, FALSE)="","",VLOOKUP($C79,'MSCI Database'!$C:$R,5, FALSE)),"")</f>
        <v>9.1999999999999993</v>
      </c>
      <c r="S79" s="164">
        <f>IFERROR(IF(VLOOKUP($C79,'MSCI Database'!$C:$R,6, FALSE)="","",VLOOKUP($C79,'MSCI Database'!$C:$R,6, FALSE)),"")</f>
        <v>8.9</v>
      </c>
      <c r="T79" s="211">
        <f>IFERROR(IF(VLOOKUP($C79,'MSCI Database'!$C:$R,7, FALSE)="","",VLOOKUP($C79,'MSCI Database'!$C:$R,7, FALSE)),"")</f>
        <v>3.8</v>
      </c>
      <c r="U79" s="164">
        <f>IFERROR(IF(VLOOKUP($C79,'MSCI Database'!$C:$R,8, FALSE)="","",VLOOKUP($C79,'MSCI Database'!$C:$R,8, FALSE)),"")</f>
        <v>4.5</v>
      </c>
      <c r="V79" s="175">
        <f>IFERROR(IF(VLOOKUP($C79,'MSCI Database'!$C:$R,9, FALSE)="","",VLOOKUP($C79,'MSCI Database'!$C:$R,9, FALSE)),"")</f>
        <v>6.7</v>
      </c>
      <c r="W79" s="165">
        <f t="shared" ca="1" si="4"/>
        <v>0</v>
      </c>
      <c r="X79" s="166">
        <f>IFERROR(IF(VLOOKUP($C79,'MSCI Database'!$C:$R,10, FALSE)="","",VLOOKUP($C79,'MSCI Database'!$C:$R,10, FALSE)),"")</f>
        <v>629455</v>
      </c>
      <c r="Y79" s="133" t="str">
        <f>IFERROR(IF(VLOOKUP($C79,'MSCI Database'!$C:$R,11, FALSE)="","",VLOOKUP($C79,'MSCI Database'!$C:$R,11, FALSE)),"")</f>
        <v>2019</v>
      </c>
      <c r="Z79" s="133" t="str">
        <f>IFERROR(IF(VLOOKUP($C79,'MSCI Database'!$C:$R,12, FALSE)="","",VLOOKUP($C79,'MSCI Database'!$C:$R,12, FALSE)),"")</f>
        <v>Reported</v>
      </c>
      <c r="AA79" s="202" t="str">
        <f>IFERROR(IF(VLOOKUP($C79,'MSCI Database'!$C:$R,13, FALSE)="","",VLOOKUP($C79,'MSCI Database'!$C:$R,13, FALSE)),"")</f>
        <v>Robust environmental management; governance practices lag those of peers</v>
      </c>
    </row>
    <row r="80" spans="1:27" s="130" customFormat="1" ht="15" hidden="1" customHeight="1" outlineLevel="1">
      <c r="A80" s="130" t="s">
        <v>3006</v>
      </c>
      <c r="B80" s="130" t="s">
        <v>3007</v>
      </c>
      <c r="C80" s="130" t="s">
        <v>3008</v>
      </c>
      <c r="D80" s="130" t="s">
        <v>12128</v>
      </c>
      <c r="E80" s="130" t="s">
        <v>18673</v>
      </c>
      <c r="F80" s="302">
        <v>3.578051187115201</v>
      </c>
      <c r="G80" s="132" t="str">
        <f ca="1">IFERROR(_xll.BQL($A80, "cur_mkt_cap(currency=EUR)")/1000000, " ")</f>
        <v xml:space="preserve"> </v>
      </c>
      <c r="M80" s="305">
        <f t="shared" si="5"/>
        <v>9.0166889915303068E-4</v>
      </c>
      <c r="N80" s="223">
        <f t="shared" ca="1" si="6"/>
        <v>3.8233130077873691E-2</v>
      </c>
      <c r="O80" s="172" t="str">
        <f>IFERROR(IF(VLOOKUP($C80,'MSCI Database'!$C:$R,2, FALSE)="","",VLOOKUP($C80,'MSCI Database'!$C:$R,2, FALSE)),"")</f>
        <v>Electrical Equipment</v>
      </c>
      <c r="P80" s="186" t="str">
        <f>IFERROR(IF(VLOOKUP($C80,'MSCI Database'!$C:$R,3, FALSE)="","",VLOOKUP($C80,'MSCI Database'!$C:$R,3, FALSE)),"")</f>
        <v>BBB</v>
      </c>
      <c r="Q80" s="164" t="str">
        <f>IFERROR(IF(VLOOKUP($C80,'MSCI Database'!$C:$R,4, FALSE)="","",VLOOKUP($C80,'MSCI Database'!$C:$R,4, FALSE)),"")</f>
        <v>0</v>
      </c>
      <c r="R80" s="164">
        <f>IFERROR(IF(VLOOKUP($C80,'MSCI Database'!$C:$R,5, FALSE)="","",VLOOKUP($C80,'MSCI Database'!$C:$R,5, FALSE)),"")</f>
        <v>5.6</v>
      </c>
      <c r="S80" s="164">
        <f>IFERROR(IF(VLOOKUP($C80,'MSCI Database'!$C:$R,6, FALSE)="","",VLOOKUP($C80,'MSCI Database'!$C:$R,6, FALSE)),"")</f>
        <v>5.0999999999999996</v>
      </c>
      <c r="T80" s="211">
        <f>IFERROR(IF(VLOOKUP($C80,'MSCI Database'!$C:$R,7, FALSE)="","",VLOOKUP($C80,'MSCI Database'!$C:$R,7, FALSE)),"")</f>
        <v>5.2</v>
      </c>
      <c r="U80" s="164">
        <f>IFERROR(IF(VLOOKUP($C80,'MSCI Database'!$C:$R,8, FALSE)="","",VLOOKUP($C80,'MSCI Database'!$C:$R,8, FALSE)),"")</f>
        <v>4.8</v>
      </c>
      <c r="V80" s="175">
        <f>IFERROR(IF(VLOOKUP($C80,'MSCI Database'!$C:$R,9, FALSE)="","",VLOOKUP($C80,'MSCI Database'!$C:$R,9, FALSE)),"")</f>
        <v>5</v>
      </c>
      <c r="W80" s="165">
        <f t="shared" ca="1" si="4"/>
        <v>0</v>
      </c>
      <c r="X80" s="166">
        <f>IFERROR(IF(VLOOKUP($C80,'MSCI Database'!$C:$R,10, FALSE)="","",VLOOKUP($C80,'MSCI Database'!$C:$R,10, FALSE)),"")</f>
        <v>1120395</v>
      </c>
      <c r="Y80" s="133" t="str">
        <f>IFERROR(IF(VLOOKUP($C80,'MSCI Database'!$C:$R,11, FALSE)="","",VLOOKUP($C80,'MSCI Database'!$C:$R,11, FALSE)),"")</f>
        <v>2019</v>
      </c>
      <c r="Z80" s="133" t="str">
        <f>IFERROR(IF(VLOOKUP($C80,'MSCI Database'!$C:$R,12, FALSE)="","",VLOOKUP($C80,'MSCI Database'!$C:$R,12, FALSE)),"")</f>
        <v>Reported</v>
      </c>
      <c r="AA80" s="202" t="str">
        <f>IFERROR(IF(VLOOKUP($C80,'MSCI Database'!$C:$R,13, FALSE)="","",VLOOKUP($C80,'MSCI Database'!$C:$R,13, FALSE)),"")</f>
        <v>Ongoing business restructuring, COVID-19 linked slowdown elevate risks of potential layoffs</v>
      </c>
    </row>
    <row r="81" spans="1:27" s="130" customFormat="1" ht="15" hidden="1" customHeight="1" outlineLevel="1">
      <c r="A81" s="130" t="s">
        <v>6300</v>
      </c>
      <c r="B81" s="130" t="s">
        <v>6297</v>
      </c>
      <c r="C81" s="130" t="s">
        <v>6301</v>
      </c>
      <c r="D81" s="130" t="s">
        <v>12128</v>
      </c>
      <c r="E81" s="130" t="s">
        <v>18690</v>
      </c>
      <c r="F81" s="302">
        <v>3.172283285121861</v>
      </c>
      <c r="G81" s="132" t="str">
        <f ca="1">IFERROR(_xll.BQL($A81, "cur_mkt_cap(currency=EUR)")/1000000, " ")</f>
        <v xml:space="preserve"> </v>
      </c>
      <c r="M81" s="305">
        <f t="shared" si="5"/>
        <v>7.9941538785070906E-4</v>
      </c>
      <c r="N81" s="223">
        <f t="shared" ca="1" si="6"/>
        <v>3.3897312570789553E-2</v>
      </c>
      <c r="O81" s="172" t="str">
        <f>IFERROR(IF(VLOOKUP($C81,'MSCI Database'!$C:$R,2, FALSE)="","",VLOOKUP($C81,'MSCI Database'!$C:$R,2, FALSE)),"")</f>
        <v>Interactive Media &amp; Services</v>
      </c>
      <c r="P81" s="186" t="str">
        <f>IFERROR(IF(VLOOKUP($C81,'MSCI Database'!$C:$R,3, FALSE)="","",VLOOKUP($C81,'MSCI Database'!$C:$R,3, FALSE)),"")</f>
        <v>BBB</v>
      </c>
      <c r="Q81" s="164" t="str">
        <f>IFERROR(IF(VLOOKUP($C81,'MSCI Database'!$C:$R,4, FALSE)="","",VLOOKUP($C81,'MSCI Database'!$C:$R,4, FALSE)),"")</f>
        <v>-2</v>
      </c>
      <c r="R81" s="164">
        <f>IFERROR(IF(VLOOKUP($C81,'MSCI Database'!$C:$R,5, FALSE)="","",VLOOKUP($C81,'MSCI Database'!$C:$R,5, FALSE)),"")</f>
        <v>5.0999999999999996</v>
      </c>
      <c r="S81" s="164">
        <f>IFERROR(IF(VLOOKUP($C81,'MSCI Database'!$C:$R,6, FALSE)="","",VLOOKUP($C81,'MSCI Database'!$C:$R,6, FALSE)),"")</f>
        <v>7</v>
      </c>
      <c r="T81" s="211">
        <f>IFERROR(IF(VLOOKUP($C81,'MSCI Database'!$C:$R,7, FALSE)="","",VLOOKUP($C81,'MSCI Database'!$C:$R,7, FALSE)),"")</f>
        <v>5.7</v>
      </c>
      <c r="U81" s="164">
        <f>IFERROR(IF(VLOOKUP($C81,'MSCI Database'!$C:$R,8, FALSE)="","",VLOOKUP($C81,'MSCI Database'!$C:$R,8, FALSE)),"")</f>
        <v>1.4</v>
      </c>
      <c r="V81" s="175">
        <f>IFERROR(IF(VLOOKUP($C81,'MSCI Database'!$C:$R,9, FALSE)="","",VLOOKUP($C81,'MSCI Database'!$C:$R,9, FALSE)),"")</f>
        <v>4.3</v>
      </c>
      <c r="W81" s="165">
        <f t="shared" ca="1" si="4"/>
        <v>0</v>
      </c>
      <c r="X81" s="166">
        <f>IFERROR(IF(VLOOKUP($C81,'MSCI Database'!$C:$R,10, FALSE)="","",VLOOKUP($C81,'MSCI Database'!$C:$R,10, FALSE)),"")</f>
        <v>860953</v>
      </c>
      <c r="Y81" s="133" t="str">
        <f>IFERROR(IF(VLOOKUP($C81,'MSCI Database'!$C:$R,11, FALSE)="","",VLOOKUP($C81,'MSCI Database'!$C:$R,11, FALSE)),"")</f>
        <v>2019</v>
      </c>
      <c r="Z81" s="133" t="str">
        <f>IFERROR(IF(VLOOKUP($C81,'MSCI Database'!$C:$R,12, FALSE)="","",VLOOKUP($C81,'MSCI Database'!$C:$R,12, FALSE)),"")</f>
        <v>Reported</v>
      </c>
      <c r="AA81" s="202" t="str">
        <f>IFERROR(IF(VLOOKUP($C81,'MSCI Database'!$C:$R,13, FALSE)="","",VLOOKUP($C81,'MSCI Database'!$C:$R,13, FALSE)),"")</f>
        <v>Worst in class governance performance drives the rating downgrade</v>
      </c>
    </row>
    <row r="82" spans="1:27" s="130" customFormat="1" ht="15" hidden="1" customHeight="1" outlineLevel="1">
      <c r="A82" s="130" t="s">
        <v>8676</v>
      </c>
      <c r="B82" s="130" t="s">
        <v>8677</v>
      </c>
      <c r="C82" s="130" t="s">
        <v>8678</v>
      </c>
      <c r="D82" s="130" t="s">
        <v>12128</v>
      </c>
      <c r="E82" s="130" t="s">
        <v>18688</v>
      </c>
      <c r="F82" s="302">
        <v>1.921777781914914</v>
      </c>
      <c r="G82" s="132" t="str">
        <f ca="1">IFERROR(_xll.BQL($A82, "cur_mkt_cap(currency=EUR)")/1000000, " ")</f>
        <v xml:space="preserve"> </v>
      </c>
      <c r="M82" s="305">
        <f t="shared" si="5"/>
        <v>4.8428800104255833E-4</v>
      </c>
      <c r="N82" s="223">
        <f t="shared" ca="1" si="6"/>
        <v>2.0535083506158576E-2</v>
      </c>
      <c r="O82" s="172" t="str">
        <f>IFERROR(IF(VLOOKUP($C82,'MSCI Database'!$C:$R,2, FALSE)="","",VLOOKUP($C82,'MSCI Database'!$C:$R,2, FALSE)),"")</f>
        <v>Banks</v>
      </c>
      <c r="P82" s="186" t="str">
        <f>IFERROR(IF(VLOOKUP($C82,'MSCI Database'!$C:$R,3, FALSE)="","",VLOOKUP($C82,'MSCI Database'!$C:$R,3, FALSE)),"")</f>
        <v>B</v>
      </c>
      <c r="Q82" s="164" t="str">
        <f>IFERROR(IF(VLOOKUP($C82,'MSCI Database'!$C:$R,4, FALSE)="","",VLOOKUP($C82,'MSCI Database'!$C:$R,4, FALSE)),"")</f>
        <v>-1</v>
      </c>
      <c r="R82" s="164">
        <f>IFERROR(IF(VLOOKUP($C82,'MSCI Database'!$C:$R,5, FALSE)="","",VLOOKUP($C82,'MSCI Database'!$C:$R,5, FALSE)),"")</f>
        <v>2.4</v>
      </c>
      <c r="S82" s="164">
        <f>IFERROR(IF(VLOOKUP($C82,'MSCI Database'!$C:$R,6, FALSE)="","",VLOOKUP($C82,'MSCI Database'!$C:$R,6, FALSE)),"")</f>
        <v>0.7</v>
      </c>
      <c r="T82" s="211">
        <f>IFERROR(IF(VLOOKUP($C82,'MSCI Database'!$C:$R,7, FALSE)="","",VLOOKUP($C82,'MSCI Database'!$C:$R,7, FALSE)),"")</f>
        <v>3.8</v>
      </c>
      <c r="U82" s="164">
        <f>IFERROR(IF(VLOOKUP($C82,'MSCI Database'!$C:$R,8, FALSE)="","",VLOOKUP($C82,'MSCI Database'!$C:$R,8, FALSE)),"")</f>
        <v>3.6</v>
      </c>
      <c r="V82" s="175">
        <f>IFERROR(IF(VLOOKUP($C82,'MSCI Database'!$C:$R,9, FALSE)="","",VLOOKUP($C82,'MSCI Database'!$C:$R,9, FALSE)),"")</f>
        <v>3.4</v>
      </c>
      <c r="W82" s="165">
        <f t="shared" ca="1" si="4"/>
        <v>0</v>
      </c>
      <c r="X82" s="166">
        <f>IFERROR(IF(VLOOKUP($C82,'MSCI Database'!$C:$R,10, FALSE)="","",VLOOKUP($C82,'MSCI Database'!$C:$R,10, FALSE)),"")</f>
        <v>14766</v>
      </c>
      <c r="Y82" s="133" t="str">
        <f>IFERROR(IF(VLOOKUP($C82,'MSCI Database'!$C:$R,11, FALSE)="","",VLOOKUP($C82,'MSCI Database'!$C:$R,11, FALSE)),"")</f>
        <v>2019</v>
      </c>
      <c r="Z82" s="133" t="str">
        <f>IFERROR(IF(VLOOKUP($C82,'MSCI Database'!$C:$R,12, FALSE)="","",VLOOKUP($C82,'MSCI Database'!$C:$R,12, FALSE)),"")</f>
        <v>E.Segmt-Moderate</v>
      </c>
      <c r="AA82" s="202" t="str">
        <f>IFERROR(IF(VLOOKUP($C82,'MSCI Database'!$C:$R,13, FALSE)="","",VLOOKUP($C82,'MSCI Database'!$C:$R,13, FALSE)),"")</f>
        <v>Enhanced assessment of consumer protection risk and weak ethics policies drive downgrade</v>
      </c>
    </row>
    <row r="83" spans="1:27" s="130" customFormat="1" ht="15" hidden="1" customHeight="1" outlineLevel="1">
      <c r="A83" s="130" t="s">
        <v>8136</v>
      </c>
      <c r="B83" s="130" t="s">
        <v>8137</v>
      </c>
      <c r="C83" s="130" t="s">
        <v>8138</v>
      </c>
      <c r="D83" s="130" t="s">
        <v>12128</v>
      </c>
      <c r="E83" s="130" t="s">
        <v>12133</v>
      </c>
      <c r="F83" s="302">
        <v>3.8017577360735961</v>
      </c>
      <c r="G83" s="132" t="str">
        <f ca="1">IFERROR(_xll.BQL($A83, "cur_mkt_cap(currency=EUR)")/1000000, " ")</f>
        <v xml:space="preserve"> </v>
      </c>
      <c r="M83" s="305">
        <f t="shared" si="5"/>
        <v>9.5804294949054629E-4</v>
      </c>
      <c r="N83" s="223">
        <f t="shared" ca="1" si="6"/>
        <v>4.0623537911165304E-2</v>
      </c>
      <c r="O83" s="172" t="str">
        <f>IFERROR(IF(VLOOKUP($C83,'MSCI Database'!$C:$R,2, FALSE)="","",VLOOKUP($C83,'MSCI Database'!$C:$R,2, FALSE)),"")</f>
        <v>Health Care Equipment &amp; Supplies</v>
      </c>
      <c r="P83" s="186" t="str">
        <f>IFERROR(IF(VLOOKUP($C83,'MSCI Database'!$C:$R,3, FALSE)="","",VLOOKUP($C83,'MSCI Database'!$C:$R,3, FALSE)),"")</f>
        <v>BBB</v>
      </c>
      <c r="Q83" s="164" t="str">
        <f>IFERROR(IF(VLOOKUP($C83,'MSCI Database'!$C:$R,4, FALSE)="","",VLOOKUP($C83,'MSCI Database'!$C:$R,4, FALSE)),"")</f>
        <v>1</v>
      </c>
      <c r="R83" s="164">
        <f>IFERROR(IF(VLOOKUP($C83,'MSCI Database'!$C:$R,5, FALSE)="","",VLOOKUP($C83,'MSCI Database'!$C:$R,5, FALSE)),"")</f>
        <v>5.7</v>
      </c>
      <c r="S83" s="164">
        <f>IFERROR(IF(VLOOKUP($C83,'MSCI Database'!$C:$R,6, FALSE)="","",VLOOKUP($C83,'MSCI Database'!$C:$R,6, FALSE)),"")</f>
        <v>10</v>
      </c>
      <c r="T83" s="211">
        <f>IFERROR(IF(VLOOKUP($C83,'MSCI Database'!$C:$R,7, FALSE)="","",VLOOKUP($C83,'MSCI Database'!$C:$R,7, FALSE)),"")</f>
        <v>3.2</v>
      </c>
      <c r="U83" s="164">
        <f>IFERROR(IF(VLOOKUP($C83,'MSCI Database'!$C:$R,8, FALSE)="","",VLOOKUP($C83,'MSCI Database'!$C:$R,8, FALSE)),"")</f>
        <v>6.3</v>
      </c>
      <c r="V83" s="175">
        <f>IFERROR(IF(VLOOKUP($C83,'MSCI Database'!$C:$R,9, FALSE)="","",VLOOKUP($C83,'MSCI Database'!$C:$R,9, FALSE)),"")</f>
        <v>5.2</v>
      </c>
      <c r="W83" s="165">
        <f t="shared" ca="1" si="4"/>
        <v>0</v>
      </c>
      <c r="X83" s="166">
        <f>IFERROR(IF(VLOOKUP($C83,'MSCI Database'!$C:$R,10, FALSE)="","",VLOOKUP($C83,'MSCI Database'!$C:$R,10, FALSE)),"")</f>
        <v>472754</v>
      </c>
      <c r="Y83" s="133" t="str">
        <f>IFERROR(IF(VLOOKUP($C83,'MSCI Database'!$C:$R,11, FALSE)="","",VLOOKUP($C83,'MSCI Database'!$C:$R,11, FALSE)),"")</f>
        <v>2019</v>
      </c>
      <c r="Z83" s="133" t="str">
        <f>IFERROR(IF(VLOOKUP($C83,'MSCI Database'!$C:$R,12, FALSE)="","",VLOOKUP($C83,'MSCI Database'!$C:$R,12, FALSE)),"")</f>
        <v>Reported</v>
      </c>
      <c r="AA83" s="202" t="str">
        <f>IFERROR(IF(VLOOKUP($C83,'MSCI Database'!$C:$R,13, FALSE)="","",VLOOKUP($C83,'MSCI Database'!$C:$R,13, FALSE)),"")</f>
        <v>Strong governance practices; acquisitions may add to talent management challenges</v>
      </c>
    </row>
    <row r="84" spans="1:27" s="130" customFormat="1" ht="15" hidden="1" customHeight="1" outlineLevel="1">
      <c r="A84" s="130" t="s">
        <v>6786</v>
      </c>
      <c r="B84" s="130" t="s">
        <v>6787</v>
      </c>
      <c r="C84" s="130" t="s">
        <v>6788</v>
      </c>
      <c r="D84" s="130" t="s">
        <v>12128</v>
      </c>
      <c r="E84" s="130" t="s">
        <v>12133</v>
      </c>
      <c r="F84" s="302">
        <v>3.3705490047168229</v>
      </c>
      <c r="G84" s="132" t="str">
        <f ca="1">IFERROR(_xll.BQL($A84, "cur_mkt_cap(currency=EUR)")/1000000, " ")</f>
        <v xml:space="preserve"> </v>
      </c>
      <c r="M84" s="305">
        <f t="shared" si="5"/>
        <v>8.4937834918863929E-4</v>
      </c>
      <c r="N84" s="223">
        <f t="shared" ca="1" si="6"/>
        <v>3.6015873388073175E-2</v>
      </c>
      <c r="O84" s="172" t="str">
        <f>IFERROR(IF(VLOOKUP($C84,'MSCI Database'!$C:$R,2, FALSE)="","",VLOOKUP($C84,'MSCI Database'!$C:$R,2, FALSE)),"")</f>
        <v>Health Care Equipment &amp; Supplies</v>
      </c>
      <c r="P84" s="186" t="str">
        <f>IFERROR(IF(VLOOKUP($C84,'MSCI Database'!$C:$R,3, FALSE)="","",VLOOKUP($C84,'MSCI Database'!$C:$R,3, FALSE)),"")</f>
        <v>BB</v>
      </c>
      <c r="Q84" s="164" t="str">
        <f>IFERROR(IF(VLOOKUP($C84,'MSCI Database'!$C:$R,4, FALSE)="","",VLOOKUP($C84,'MSCI Database'!$C:$R,4, FALSE)),"")</f>
        <v>0</v>
      </c>
      <c r="R84" s="164">
        <f>IFERROR(IF(VLOOKUP($C84,'MSCI Database'!$C:$R,5, FALSE)="","",VLOOKUP($C84,'MSCI Database'!$C:$R,5, FALSE)),"")</f>
        <v>3.7</v>
      </c>
      <c r="S84" s="164">
        <f>IFERROR(IF(VLOOKUP($C84,'MSCI Database'!$C:$R,6, FALSE)="","",VLOOKUP($C84,'MSCI Database'!$C:$R,6, FALSE)),"")</f>
        <v>7.7</v>
      </c>
      <c r="T84" s="211">
        <f>IFERROR(IF(VLOOKUP($C84,'MSCI Database'!$C:$R,7, FALSE)="","",VLOOKUP($C84,'MSCI Database'!$C:$R,7, FALSE)),"")</f>
        <v>4.2</v>
      </c>
      <c r="U84" s="164">
        <f>IFERROR(IF(VLOOKUP($C84,'MSCI Database'!$C:$R,8, FALSE)="","",VLOOKUP($C84,'MSCI Database'!$C:$R,8, FALSE)),"")</f>
        <v>3.8</v>
      </c>
      <c r="V84" s="175">
        <f>IFERROR(IF(VLOOKUP($C84,'MSCI Database'!$C:$R,9, FALSE)="","",VLOOKUP($C84,'MSCI Database'!$C:$R,9, FALSE)),"")</f>
        <v>4.2</v>
      </c>
      <c r="W84" s="165">
        <f t="shared" ca="1" si="4"/>
        <v>0</v>
      </c>
      <c r="X84" s="166">
        <f>IFERROR(IF(VLOOKUP($C84,'MSCI Database'!$C:$R,10, FALSE)="","",VLOOKUP($C84,'MSCI Database'!$C:$R,10, FALSE)),"")</f>
        <v>335245</v>
      </c>
      <c r="Y84" s="133" t="str">
        <f>IFERROR(IF(VLOOKUP($C84,'MSCI Database'!$C:$R,11, FALSE)="","",VLOOKUP($C84,'MSCI Database'!$C:$R,11, FALSE)),"")</f>
        <v>2019</v>
      </c>
      <c r="Z84" s="133" t="str">
        <f>IFERROR(IF(VLOOKUP($C84,'MSCI Database'!$C:$R,12, FALSE)="","",VLOOKUP($C84,'MSCI Database'!$C:$R,12, FALSE)),"")</f>
        <v>E.Segmt-Moderate</v>
      </c>
      <c r="AA84" s="202" t="str">
        <f>IFERROR(IF(VLOOKUP($C84,'MSCI Database'!$C:$R,13, FALSE)="","",VLOOKUP($C84,'MSCI Database'!$C:$R,13, FALSE)),"")</f>
        <v>Relatively strong human capital management efforts; heightened product quality risks due to recalls</v>
      </c>
    </row>
    <row r="85" spans="1:27" s="130" customFormat="1" ht="15" hidden="1" customHeight="1" outlineLevel="1">
      <c r="A85" s="130" t="s">
        <v>3224</v>
      </c>
      <c r="B85" s="130" t="s">
        <v>3225</v>
      </c>
      <c r="C85" s="130" t="s">
        <v>3226</v>
      </c>
      <c r="D85" s="130" t="s">
        <v>18691</v>
      </c>
      <c r="E85" s="130" t="s">
        <v>18682</v>
      </c>
      <c r="F85" s="302">
        <v>2.7838556030328339</v>
      </c>
      <c r="G85" s="132" t="str">
        <f ca="1">IFERROR(_xll.BQL($A85, "cur_mkt_cap(currency=EUR)")/1000000, " ")</f>
        <v xml:space="preserve"> </v>
      </c>
      <c r="M85" s="305">
        <f t="shared" si="5"/>
        <v>7.015316119642741E-4</v>
      </c>
      <c r="N85" s="223">
        <f t="shared" ca="1" si="6"/>
        <v>2.9746783324971191E-2</v>
      </c>
      <c r="O85" s="172" t="str">
        <f>IFERROR(IF(VLOOKUP($C85,'MSCI Database'!$C:$R,2, FALSE)="","",VLOOKUP($C85,'MSCI Database'!$C:$R,2, FALSE)),"")</f>
        <v>Auto Components</v>
      </c>
      <c r="P85" s="186" t="str">
        <f>IFERROR(IF(VLOOKUP($C85,'MSCI Database'!$C:$R,3, FALSE)="","",VLOOKUP($C85,'MSCI Database'!$C:$R,3, FALSE)),"")</f>
        <v>AA</v>
      </c>
      <c r="Q85" s="164" t="str">
        <f>IFERROR(IF(VLOOKUP($C85,'MSCI Database'!$C:$R,4, FALSE)="","",VLOOKUP($C85,'MSCI Database'!$C:$R,4, FALSE)),"")</f>
        <v>1</v>
      </c>
      <c r="R85" s="164">
        <f>IFERROR(IF(VLOOKUP($C85,'MSCI Database'!$C:$R,5, FALSE)="","",VLOOKUP($C85,'MSCI Database'!$C:$R,5, FALSE)),"")</f>
        <v>8</v>
      </c>
      <c r="S85" s="164">
        <f>IFERROR(IF(VLOOKUP($C85,'MSCI Database'!$C:$R,6, FALSE)="","",VLOOKUP($C85,'MSCI Database'!$C:$R,6, FALSE)),"")</f>
        <v>6</v>
      </c>
      <c r="T85" s="211">
        <f>IFERROR(IF(VLOOKUP($C85,'MSCI Database'!$C:$R,7, FALSE)="","",VLOOKUP($C85,'MSCI Database'!$C:$R,7, FALSE)),"")</f>
        <v>4.5999999999999996</v>
      </c>
      <c r="U85" s="164">
        <f>IFERROR(IF(VLOOKUP($C85,'MSCI Database'!$C:$R,8, FALSE)="","",VLOOKUP($C85,'MSCI Database'!$C:$R,8, FALSE)),"")</f>
        <v>6.4</v>
      </c>
      <c r="V85" s="175">
        <f>IFERROR(IF(VLOOKUP($C85,'MSCI Database'!$C:$R,9, FALSE)="","",VLOOKUP($C85,'MSCI Database'!$C:$R,9, FALSE)),"")</f>
        <v>5.6</v>
      </c>
      <c r="W85" s="165">
        <f t="shared" ca="1" si="4"/>
        <v>0</v>
      </c>
      <c r="X85" s="166">
        <f>IFERROR(IF(VLOOKUP($C85,'MSCI Database'!$C:$R,10, FALSE)="","",VLOOKUP($C85,'MSCI Database'!$C:$R,10, FALSE)),"")</f>
        <v>363948</v>
      </c>
      <c r="Y85" s="133" t="str">
        <f>IFERROR(IF(VLOOKUP($C85,'MSCI Database'!$C:$R,11, FALSE)="","",VLOOKUP($C85,'MSCI Database'!$C:$R,11, FALSE)),"")</f>
        <v>2019</v>
      </c>
      <c r="Z85" s="133" t="str">
        <f>IFERROR(IF(VLOOKUP($C85,'MSCI Database'!$C:$R,12, FALSE)="","",VLOOKUP($C85,'MSCI Database'!$C:$R,12, FALSE)),"")</f>
        <v>Reported</v>
      </c>
      <c r="AA85" s="202" t="str">
        <f>IFERROR(IF(VLOOKUP($C85,'MSCI Database'!$C:$R,13, FALSE)="","",VLOOKUP($C85,'MSCI Database'!$C:$R,13, FALSE)),"")</f>
        <v>Quality performance improvement drives upgrade</v>
      </c>
    </row>
    <row r="86" spans="1:27" s="130" customFormat="1" ht="15" hidden="1" customHeight="1" outlineLevel="1">
      <c r="A86" s="130" t="s">
        <v>8272</v>
      </c>
      <c r="B86" s="130" t="s">
        <v>8273</v>
      </c>
      <c r="C86" s="130" t="s">
        <v>8274</v>
      </c>
      <c r="D86" s="130" t="s">
        <v>12128</v>
      </c>
      <c r="E86" s="130" t="s">
        <v>18689</v>
      </c>
      <c r="F86" s="302">
        <v>3.073594218926881</v>
      </c>
      <c r="G86" s="132" t="str">
        <f ca="1">IFERROR(_xll.BQL($A86, "cur_mkt_cap(currency=EUR)")/1000000, " ")</f>
        <v xml:space="preserve"> </v>
      </c>
      <c r="M86" s="305">
        <f t="shared" si="5"/>
        <v>7.7454574316957402E-4</v>
      </c>
      <c r="N86" s="223">
        <f t="shared" ca="1" si="6"/>
        <v>3.2842774301833515E-2</v>
      </c>
      <c r="O86" s="172" t="str">
        <f>IFERROR(IF(VLOOKUP($C86,'MSCI Database'!$C:$R,2, FALSE)="","",VLOOKUP($C86,'MSCI Database'!$C:$R,2, FALSE)),"")</f>
        <v>Software &amp; Services</v>
      </c>
      <c r="P86" s="186" t="str">
        <f>IFERROR(IF(VLOOKUP($C86,'MSCI Database'!$C:$R,3, FALSE)="","",VLOOKUP($C86,'MSCI Database'!$C:$R,3, FALSE)),"")</f>
        <v>A</v>
      </c>
      <c r="Q86" s="164" t="str">
        <f>IFERROR(IF(VLOOKUP($C86,'MSCI Database'!$C:$R,4, FALSE)="","",VLOOKUP($C86,'MSCI Database'!$C:$R,4, FALSE)),"")</f>
        <v>0</v>
      </c>
      <c r="R86" s="164">
        <f>IFERROR(IF(VLOOKUP($C86,'MSCI Database'!$C:$R,5, FALSE)="","",VLOOKUP($C86,'MSCI Database'!$C:$R,5, FALSE)),"")</f>
        <v>6.9</v>
      </c>
      <c r="S86" s="164">
        <f>IFERROR(IF(VLOOKUP($C86,'MSCI Database'!$C:$R,6, FALSE)="","",VLOOKUP($C86,'MSCI Database'!$C:$R,6, FALSE)),"")</f>
        <v>9.6999999999999993</v>
      </c>
      <c r="T86" s="211">
        <f>IFERROR(IF(VLOOKUP($C86,'MSCI Database'!$C:$R,7, FALSE)="","",VLOOKUP($C86,'MSCI Database'!$C:$R,7, FALSE)),"")</f>
        <v>5.3</v>
      </c>
      <c r="U86" s="164">
        <f>IFERROR(IF(VLOOKUP($C86,'MSCI Database'!$C:$R,8, FALSE)="","",VLOOKUP($C86,'MSCI Database'!$C:$R,8, FALSE)),"")</f>
        <v>4.8</v>
      </c>
      <c r="V86" s="175">
        <f>IFERROR(IF(VLOOKUP($C86,'MSCI Database'!$C:$R,9, FALSE)="","",VLOOKUP($C86,'MSCI Database'!$C:$R,9, FALSE)),"")</f>
        <v>5.3</v>
      </c>
      <c r="W86" s="165">
        <f t="shared" ca="1" si="4"/>
        <v>0</v>
      </c>
      <c r="X86" s="166">
        <f>IFERROR(IF(VLOOKUP($C86,'MSCI Database'!$C:$R,10, FALSE)="","",VLOOKUP($C86,'MSCI Database'!$C:$R,10, FALSE)),"")</f>
        <v>74651</v>
      </c>
      <c r="Y86" s="133" t="str">
        <f>IFERROR(IF(VLOOKUP($C86,'MSCI Database'!$C:$R,11, FALSE)="","",VLOOKUP($C86,'MSCI Database'!$C:$R,11, FALSE)),"")</f>
        <v>2019</v>
      </c>
      <c r="Z86" s="133" t="str">
        <f>IFERROR(IF(VLOOKUP($C86,'MSCI Database'!$C:$R,12, FALSE)="","",VLOOKUP($C86,'MSCI Database'!$C:$R,12, FALSE)),"")</f>
        <v>Reported</v>
      </c>
      <c r="AA86" s="202" t="str">
        <f>IFERROR(IF(VLOOKUP($C86,'MSCI Database'!$C:$R,13, FALSE)="","",VLOOKUP($C86,'MSCI Database'!$C:$R,13, FALSE)),"")</f>
        <v>Leveraging new payment opportunities and workforce diversity initiatives</v>
      </c>
    </row>
    <row r="87" spans="1:27" s="130" customFormat="1" ht="15" hidden="1" customHeight="1" outlineLevel="1">
      <c r="A87" s="130" t="s">
        <v>7925</v>
      </c>
      <c r="B87" s="130" t="s">
        <v>7926</v>
      </c>
      <c r="C87" s="130" t="s">
        <v>7927</v>
      </c>
      <c r="D87" s="130" t="s">
        <v>12128</v>
      </c>
      <c r="E87" s="130" t="s">
        <v>18673</v>
      </c>
      <c r="F87" s="302">
        <v>3.098265674464117</v>
      </c>
      <c r="G87" s="132" t="str">
        <f ca="1">IFERROR(_xll.BQL($A87, "cur_mkt_cap(currency=EUR)")/1000000, " ")</f>
        <v xml:space="preserve"> </v>
      </c>
      <c r="M87" s="305">
        <f t="shared" si="5"/>
        <v>7.8076294996495756E-4</v>
      </c>
      <c r="N87" s="223">
        <f t="shared" ca="1" si="6"/>
        <v>3.3106400203039843E-2</v>
      </c>
      <c r="O87" s="172" t="str">
        <f>IFERROR(IF(VLOOKUP($C87,'MSCI Database'!$C:$R,2, FALSE)="","",VLOOKUP($C87,'MSCI Database'!$C:$R,2, FALSE)),"")</f>
        <v>Industrial Conglomerates</v>
      </c>
      <c r="P87" s="186" t="str">
        <f>IFERROR(IF(VLOOKUP($C87,'MSCI Database'!$C:$R,3, FALSE)="","",VLOOKUP($C87,'MSCI Database'!$C:$R,3, FALSE)),"")</f>
        <v>A</v>
      </c>
      <c r="Q87" s="164" t="str">
        <f>IFERROR(IF(VLOOKUP($C87,'MSCI Database'!$C:$R,4, FALSE)="","",VLOOKUP($C87,'MSCI Database'!$C:$R,4, FALSE)),"")</f>
        <v>0</v>
      </c>
      <c r="R87" s="164">
        <f>IFERROR(IF(VLOOKUP($C87,'MSCI Database'!$C:$R,5, FALSE)="","",VLOOKUP($C87,'MSCI Database'!$C:$R,5, FALSE)),"")</f>
        <v>7</v>
      </c>
      <c r="S87" s="164">
        <f>IFERROR(IF(VLOOKUP($C87,'MSCI Database'!$C:$R,6, FALSE)="","",VLOOKUP($C87,'MSCI Database'!$C:$R,6, FALSE)),"")</f>
        <v>4.8</v>
      </c>
      <c r="T87" s="211">
        <f>IFERROR(IF(VLOOKUP($C87,'MSCI Database'!$C:$R,7, FALSE)="","",VLOOKUP($C87,'MSCI Database'!$C:$R,7, FALSE)),"")</f>
        <v>4.2</v>
      </c>
      <c r="U87" s="164">
        <f>IFERROR(IF(VLOOKUP($C87,'MSCI Database'!$C:$R,8, FALSE)="","",VLOOKUP($C87,'MSCI Database'!$C:$R,8, FALSE)),"")</f>
        <v>4.8</v>
      </c>
      <c r="V87" s="175">
        <f>IFERROR(IF(VLOOKUP($C87,'MSCI Database'!$C:$R,9, FALSE)="","",VLOOKUP($C87,'MSCI Database'!$C:$R,9, FALSE)),"")</f>
        <v>4.5999999999999996</v>
      </c>
      <c r="W87" s="165">
        <f t="shared" ca="1" si="4"/>
        <v>0</v>
      </c>
      <c r="X87" s="166">
        <f>IFERROR(IF(VLOOKUP($C87,'MSCI Database'!$C:$R,10, FALSE)="","",VLOOKUP($C87,'MSCI Database'!$C:$R,10, FALSE)),"")</f>
        <v>120836</v>
      </c>
      <c r="Y87" s="133" t="str">
        <f>IFERROR(IF(VLOOKUP($C87,'MSCI Database'!$C:$R,11, FALSE)="","",VLOOKUP($C87,'MSCI Database'!$C:$R,11, FALSE)),"")</f>
        <v>2019</v>
      </c>
      <c r="Z87" s="133" t="str">
        <f>IFERROR(IF(VLOOKUP($C87,'MSCI Database'!$C:$R,12, FALSE)="","",VLOOKUP($C87,'MSCI Database'!$C:$R,12, FALSE)),"")</f>
        <v>E.Segmt-Moderate</v>
      </c>
      <c r="AA87" s="202" t="str">
        <f>IFERROR(IF(VLOOKUP($C87,'MSCI Database'!$C:$R,13, FALSE)="","",VLOOKUP($C87,'MSCI Database'!$C:$R,13, FALSE)),"")</f>
        <v>Asset light business model exposes group to lower ESG risks</v>
      </c>
    </row>
    <row r="88" spans="1:27" s="130" customFormat="1" ht="15" hidden="1" customHeight="1" outlineLevel="1">
      <c r="A88" s="130" t="s">
        <v>104</v>
      </c>
      <c r="B88" s="130" t="s">
        <v>105</v>
      </c>
      <c r="C88" s="130" t="s">
        <v>106</v>
      </c>
      <c r="D88" s="130" t="s">
        <v>12129</v>
      </c>
      <c r="E88" s="130" t="s">
        <v>18684</v>
      </c>
      <c r="F88" s="302">
        <v>3.4340178836950859</v>
      </c>
      <c r="G88" s="132" t="str">
        <f ca="1">IFERROR(_xll.BQL($A88, "cur_mkt_cap(currency=EUR)")/1000000, " ")</f>
        <v xml:space="preserve"> </v>
      </c>
      <c r="M88" s="305">
        <f t="shared" si="5"/>
        <v>8.6537250669116157E-4</v>
      </c>
      <c r="N88" s="223">
        <f t="shared" ca="1" si="6"/>
        <v>3.6694067684066238E-2</v>
      </c>
      <c r="O88" s="172" t="str">
        <f>IFERROR(IF(VLOOKUP($C88,'MSCI Database'!$C:$R,2, FALSE)="","",VLOOKUP($C88,'MSCI Database'!$C:$R,2, FALSE)),"")</f>
        <v>Specialty Chemicals</v>
      </c>
      <c r="P88" s="186" t="str">
        <f>IFERROR(IF(VLOOKUP($C88,'MSCI Database'!$C:$R,3, FALSE)="","",VLOOKUP($C88,'MSCI Database'!$C:$R,3, FALSE)),"")</f>
        <v>A</v>
      </c>
      <c r="Q88" s="164" t="str">
        <f>IFERROR(IF(VLOOKUP($C88,'MSCI Database'!$C:$R,4, FALSE)="","",VLOOKUP($C88,'MSCI Database'!$C:$R,4, FALSE)),"")</f>
        <v>0</v>
      </c>
      <c r="R88" s="164">
        <f>IFERROR(IF(VLOOKUP($C88,'MSCI Database'!$C:$R,5, FALSE)="","",VLOOKUP($C88,'MSCI Database'!$C:$R,5, FALSE)),"")</f>
        <v>7</v>
      </c>
      <c r="S88" s="164">
        <f>IFERROR(IF(VLOOKUP($C88,'MSCI Database'!$C:$R,6, FALSE)="","",VLOOKUP($C88,'MSCI Database'!$C:$R,6, FALSE)),"")</f>
        <v>6.2</v>
      </c>
      <c r="T88" s="211">
        <f>IFERROR(IF(VLOOKUP($C88,'MSCI Database'!$C:$R,7, FALSE)="","",VLOOKUP($C88,'MSCI Database'!$C:$R,7, FALSE)),"")</f>
        <v>2.8</v>
      </c>
      <c r="U88" s="164">
        <f>IFERROR(IF(VLOOKUP($C88,'MSCI Database'!$C:$R,8, FALSE)="","",VLOOKUP($C88,'MSCI Database'!$C:$R,8, FALSE)),"")</f>
        <v>6.1</v>
      </c>
      <c r="V88" s="175">
        <f>IFERROR(IF(VLOOKUP($C88,'MSCI Database'!$C:$R,9, FALSE)="","",VLOOKUP($C88,'MSCI Database'!$C:$R,9, FALSE)),"")</f>
        <v>5.7</v>
      </c>
      <c r="W88" s="165">
        <f t="shared" ca="1" si="4"/>
        <v>0</v>
      </c>
      <c r="X88" s="166">
        <f>IFERROR(IF(VLOOKUP($C88,'MSCI Database'!$C:$R,10, FALSE)="","",VLOOKUP($C88,'MSCI Database'!$C:$R,10, FALSE)),"")</f>
        <v>330985</v>
      </c>
      <c r="Y88" s="133" t="str">
        <f>IFERROR(IF(VLOOKUP($C88,'MSCI Database'!$C:$R,11, FALSE)="","",VLOOKUP($C88,'MSCI Database'!$C:$R,11, FALSE)),"")</f>
        <v>2019</v>
      </c>
      <c r="Z88" s="133" t="str">
        <f>IFERROR(IF(VLOOKUP($C88,'MSCI Database'!$C:$R,12, FALSE)="","",VLOOKUP($C88,'MSCI Database'!$C:$R,12, FALSE)),"")</f>
        <v>Reported</v>
      </c>
      <c r="AA88" s="202" t="str">
        <f>IFERROR(IF(VLOOKUP($C88,'MSCI Database'!$C:$R,13, FALSE)="","",VLOOKUP($C88,'MSCI Database'!$C:$R,13, FALSE)),"")</f>
        <v>Comprehensive environmental strategy but lags peers in phasing out chemicals of high concern</v>
      </c>
    </row>
    <row r="89" spans="1:27" s="130" customFormat="1" ht="15" hidden="1" customHeight="1" outlineLevel="1">
      <c r="A89" s="130" t="s">
        <v>6238</v>
      </c>
      <c r="B89" s="130" t="s">
        <v>6239</v>
      </c>
      <c r="C89" s="130" t="s">
        <v>6240</v>
      </c>
      <c r="D89" s="130" t="s">
        <v>12128</v>
      </c>
      <c r="E89" s="130" t="s">
        <v>18689</v>
      </c>
      <c r="F89" s="302">
        <v>2.4381578337230931</v>
      </c>
      <c r="G89" s="132" t="str">
        <f ca="1">IFERROR(_xll.BQL($A89, "cur_mkt_cap(currency=EUR)")/1000000, " ")</f>
        <v xml:space="preserve"> </v>
      </c>
      <c r="M89" s="305">
        <f t="shared" si="5"/>
        <v>6.1441577409821944E-4</v>
      </c>
      <c r="N89" s="223">
        <f t="shared" ca="1" si="6"/>
        <v>2.6052842939421155E-2</v>
      </c>
      <c r="O89" s="172" t="str">
        <f>IFERROR(IF(VLOOKUP($C89,'MSCI Database'!$C:$R,2, FALSE)="","",VLOOKUP($C89,'MSCI Database'!$C:$R,2, FALSE)),"")</f>
        <v>Software &amp; Services</v>
      </c>
      <c r="P89" s="186" t="str">
        <f>IFERROR(IF(VLOOKUP($C89,'MSCI Database'!$C:$R,3, FALSE)="","",VLOOKUP($C89,'MSCI Database'!$C:$R,3, FALSE)),"")</f>
        <v>AA</v>
      </c>
      <c r="Q89" s="164" t="str">
        <f>IFERROR(IF(VLOOKUP($C89,'MSCI Database'!$C:$R,4, FALSE)="","",VLOOKUP($C89,'MSCI Database'!$C:$R,4, FALSE)),"")</f>
        <v>0</v>
      </c>
      <c r="R89" s="164">
        <f>IFERROR(IF(VLOOKUP($C89,'MSCI Database'!$C:$R,5, FALSE)="","",VLOOKUP($C89,'MSCI Database'!$C:$R,5, FALSE)),"")</f>
        <v>8.5</v>
      </c>
      <c r="S89" s="164">
        <f>IFERROR(IF(VLOOKUP($C89,'MSCI Database'!$C:$R,6, FALSE)="","",VLOOKUP($C89,'MSCI Database'!$C:$R,6, FALSE)),"")</f>
        <v>4.8</v>
      </c>
      <c r="T89" s="211">
        <f>IFERROR(IF(VLOOKUP($C89,'MSCI Database'!$C:$R,7, FALSE)="","",VLOOKUP($C89,'MSCI Database'!$C:$R,7, FALSE)),"")</f>
        <v>6.6</v>
      </c>
      <c r="U89" s="164">
        <f>IFERROR(IF(VLOOKUP($C89,'MSCI Database'!$C:$R,8, FALSE)="","",VLOOKUP($C89,'MSCI Database'!$C:$R,8, FALSE)),"")</f>
        <v>6.4</v>
      </c>
      <c r="V89" s="175">
        <f>IFERROR(IF(VLOOKUP($C89,'MSCI Database'!$C:$R,9, FALSE)="","",VLOOKUP($C89,'MSCI Database'!$C:$R,9, FALSE)),"")</f>
        <v>6.2</v>
      </c>
      <c r="W89" s="165">
        <f t="shared" ca="1" si="4"/>
        <v>0</v>
      </c>
      <c r="X89" s="166">
        <f>IFERROR(IF(VLOOKUP($C89,'MSCI Database'!$C:$R,10, FALSE)="","",VLOOKUP($C89,'MSCI Database'!$C:$R,10, FALSE)),"")</f>
        <v>67945</v>
      </c>
      <c r="Y89" s="133" t="str">
        <f>IFERROR(IF(VLOOKUP($C89,'MSCI Database'!$C:$R,11, FALSE)="","",VLOOKUP($C89,'MSCI Database'!$C:$R,11, FALSE)),"")</f>
        <v>2019</v>
      </c>
      <c r="Z89" s="133" t="str">
        <f>IFERROR(IF(VLOOKUP($C89,'MSCI Database'!$C:$R,12, FALSE)="","",VLOOKUP($C89,'MSCI Database'!$C:$R,12, FALSE)),"")</f>
        <v>Reported</v>
      </c>
      <c r="AA89" s="202" t="str">
        <f>IFERROR(IF(VLOOKUP($C89,'MSCI Database'!$C:$R,13, FALSE)="","",VLOOKUP($C89,'MSCI Database'!$C:$R,13, FALSE)),"")</f>
        <v>Robust employee management initiatives amid continued business expansion</v>
      </c>
    </row>
    <row r="90" spans="1:27" s="130" customFormat="1" ht="15" hidden="1" customHeight="1" outlineLevel="1">
      <c r="A90" s="130" t="s">
        <v>5314</v>
      </c>
      <c r="B90" s="130" t="s">
        <v>5315</v>
      </c>
      <c r="C90" s="130" t="s">
        <v>5316</v>
      </c>
      <c r="D90" s="130" t="s">
        <v>18683</v>
      </c>
      <c r="E90" s="130" t="s">
        <v>18689</v>
      </c>
      <c r="F90" s="302">
        <v>1.9548229823639041</v>
      </c>
      <c r="G90" s="132" t="str">
        <f ca="1">IFERROR(_xll.BQL($A90, "cur_mkt_cap(currency=EUR)")/1000000, " ")</f>
        <v xml:space="preserve"> </v>
      </c>
      <c r="M90" s="305">
        <f t="shared" si="5"/>
        <v>4.9261539155570383E-4</v>
      </c>
      <c r="N90" s="223">
        <f t="shared" ca="1" si="6"/>
        <v>2.0888186740613497E-2</v>
      </c>
      <c r="O90" s="172" t="str">
        <f>IFERROR(IF(VLOOKUP($C90,'MSCI Database'!$C:$R,2, FALSE)="","",VLOOKUP($C90,'MSCI Database'!$C:$R,2, FALSE)),"")</f>
        <v>Software &amp; Services</v>
      </c>
      <c r="P90" s="186" t="str">
        <f>IFERROR(IF(VLOOKUP($C90,'MSCI Database'!$C:$R,3, FALSE)="","",VLOOKUP($C90,'MSCI Database'!$C:$R,3, FALSE)),"")</f>
        <v>BB</v>
      </c>
      <c r="Q90" s="164" t="str">
        <f>IFERROR(IF(VLOOKUP($C90,'MSCI Database'!$C:$R,4, FALSE)="","",VLOOKUP($C90,'MSCI Database'!$C:$R,4, FALSE)),"")</f>
        <v>-1</v>
      </c>
      <c r="R90" s="164">
        <f>IFERROR(IF(VLOOKUP($C90,'MSCI Database'!$C:$R,5, FALSE)="","",VLOOKUP($C90,'MSCI Database'!$C:$R,5, FALSE)),"")</f>
        <v>3.2</v>
      </c>
      <c r="S90" s="164">
        <f>IFERROR(IF(VLOOKUP($C90,'MSCI Database'!$C:$R,6, FALSE)="","",VLOOKUP($C90,'MSCI Database'!$C:$R,6, FALSE)),"")</f>
        <v>7.3</v>
      </c>
      <c r="T90" s="211">
        <f>IFERROR(IF(VLOOKUP($C90,'MSCI Database'!$C:$R,7, FALSE)="","",VLOOKUP($C90,'MSCI Database'!$C:$R,7, FALSE)),"")</f>
        <v>3.3</v>
      </c>
      <c r="U90" s="164">
        <f>IFERROR(IF(VLOOKUP($C90,'MSCI Database'!$C:$R,8, FALSE)="","",VLOOKUP($C90,'MSCI Database'!$C:$R,8, FALSE)),"")</f>
        <v>4.5</v>
      </c>
      <c r="V90" s="175">
        <f>IFERROR(IF(VLOOKUP($C90,'MSCI Database'!$C:$R,9, FALSE)="","",VLOOKUP($C90,'MSCI Database'!$C:$R,9, FALSE)),"")</f>
        <v>3.9</v>
      </c>
      <c r="W90" s="165">
        <f t="shared" ca="1" si="4"/>
        <v>0</v>
      </c>
      <c r="X90" s="166">
        <f>IFERROR(IF(VLOOKUP($C90,'MSCI Database'!$C:$R,10, FALSE)="","",VLOOKUP($C90,'MSCI Database'!$C:$R,10, FALSE)),"")</f>
        <v>2939</v>
      </c>
      <c r="Y90" s="133" t="str">
        <f>IFERROR(IF(VLOOKUP($C90,'MSCI Database'!$C:$R,11, FALSE)="","",VLOOKUP($C90,'MSCI Database'!$C:$R,11, FALSE)),"")</f>
        <v>2019</v>
      </c>
      <c r="Z90" s="133" t="str">
        <f>IFERROR(IF(VLOOKUP($C90,'MSCI Database'!$C:$R,12, FALSE)="","",VLOOKUP($C90,'MSCI Database'!$C:$R,12, FALSE)),"")</f>
        <v>Reported</v>
      </c>
      <c r="AA90" s="202" t="str">
        <f>IFERROR(IF(VLOOKUP($C90,'MSCI Database'!$C:$R,13, FALSE)="","",VLOOKUP($C90,'MSCI Database'!$C:$R,13, FALSE)),"")</f>
        <v>Subpar data security management; strong efforts to extend payment solutions to underserved markets</v>
      </c>
    </row>
    <row r="91" spans="1:27" s="130" customFormat="1" ht="15" hidden="1" customHeight="1" outlineLevel="1">
      <c r="A91" s="130" t="s">
        <v>2459</v>
      </c>
      <c r="B91" s="130" t="s">
        <v>2460</v>
      </c>
      <c r="C91" s="130" t="s">
        <v>2461</v>
      </c>
      <c r="D91" s="130" t="s">
        <v>18686</v>
      </c>
      <c r="E91" s="130" t="s">
        <v>18688</v>
      </c>
      <c r="F91" s="302">
        <v>1.812767588101919</v>
      </c>
      <c r="G91" s="132" t="str">
        <f ca="1">IFERROR(_xll.BQL($A91, "cur_mkt_cap(currency=EUR)")/1000000, " ")</f>
        <v xml:space="preserve"> </v>
      </c>
      <c r="M91" s="305">
        <f t="shared" si="5"/>
        <v>4.5681743220168361E-4</v>
      </c>
      <c r="N91" s="223">
        <f t="shared" ca="1" si="6"/>
        <v>1.9370259220001077E-2</v>
      </c>
      <c r="O91" s="172" t="str">
        <f>IFERROR(IF(VLOOKUP($C91,'MSCI Database'!$C:$R,2, FALSE)="","",VLOOKUP($C91,'MSCI Database'!$C:$R,2, FALSE)),"")</f>
        <v>Life &amp; Health Insurance</v>
      </c>
      <c r="P91" s="186" t="str">
        <f>IFERROR(IF(VLOOKUP($C91,'MSCI Database'!$C:$R,3, FALSE)="","",VLOOKUP($C91,'MSCI Database'!$C:$R,3, FALSE)),"")</f>
        <v>A</v>
      </c>
      <c r="Q91" s="164" t="str">
        <f>IFERROR(IF(VLOOKUP($C91,'MSCI Database'!$C:$R,4, FALSE)="","",VLOOKUP($C91,'MSCI Database'!$C:$R,4, FALSE)),"")</f>
        <v>0</v>
      </c>
      <c r="R91" s="164">
        <f>IFERROR(IF(VLOOKUP($C91,'MSCI Database'!$C:$R,5, FALSE)="","",VLOOKUP($C91,'MSCI Database'!$C:$R,5, FALSE)),"")</f>
        <v>6.6</v>
      </c>
      <c r="S91" s="164">
        <f>IFERROR(IF(VLOOKUP($C91,'MSCI Database'!$C:$R,6, FALSE)="","",VLOOKUP($C91,'MSCI Database'!$C:$R,6, FALSE)),"")</f>
        <v>5.6</v>
      </c>
      <c r="T91" s="211">
        <f>IFERROR(IF(VLOOKUP($C91,'MSCI Database'!$C:$R,7, FALSE)="","",VLOOKUP($C91,'MSCI Database'!$C:$R,7, FALSE)),"")</f>
        <v>4.7</v>
      </c>
      <c r="U91" s="164">
        <f>IFERROR(IF(VLOOKUP($C91,'MSCI Database'!$C:$R,8, FALSE)="","",VLOOKUP($C91,'MSCI Database'!$C:$R,8, FALSE)),"")</f>
        <v>6.2</v>
      </c>
      <c r="V91" s="175">
        <f>IFERROR(IF(VLOOKUP($C91,'MSCI Database'!$C:$R,9, FALSE)="","",VLOOKUP($C91,'MSCI Database'!$C:$R,9, FALSE)),"")</f>
        <v>5.2</v>
      </c>
      <c r="W91" s="165">
        <f t="shared" ca="1" si="4"/>
        <v>0</v>
      </c>
      <c r="X91" s="166">
        <f>IFERROR(IF(VLOOKUP($C91,'MSCI Database'!$C:$R,10, FALSE)="","",VLOOKUP($C91,'MSCI Database'!$C:$R,10, FALSE)),"")</f>
        <v>88737</v>
      </c>
      <c r="Y91" s="133" t="str">
        <f>IFERROR(IF(VLOOKUP($C91,'MSCI Database'!$C:$R,11, FALSE)="","",VLOOKUP($C91,'MSCI Database'!$C:$R,11, FALSE)),"")</f>
        <v>2018</v>
      </c>
      <c r="Z91" s="133" t="str">
        <f>IFERROR(IF(VLOOKUP($C91,'MSCI Database'!$C:$R,12, FALSE)="","",VLOOKUP($C91,'MSCI Database'!$C:$R,12, FALSE)),"")</f>
        <v>Reported</v>
      </c>
      <c r="AA91" s="202" t="str">
        <f>IFERROR(IF(VLOOKUP($C91,'MSCI Database'!$C:$R,13, FALSE)="","",VLOOKUP($C91,'MSCI Database'!$C:$R,13, FALSE)),"")</f>
        <v>Leads peers in corporate governance practices; strong talent management programs</v>
      </c>
    </row>
    <row r="92" spans="1:27" s="130" customFormat="1" ht="15" hidden="1" customHeight="1" outlineLevel="1">
      <c r="A92" s="130" t="s">
        <v>7648</v>
      </c>
      <c r="B92" s="130" t="s">
        <v>7649</v>
      </c>
      <c r="C92" s="130" t="s">
        <v>7650</v>
      </c>
      <c r="D92" s="130" t="s">
        <v>12128</v>
      </c>
      <c r="E92" s="130" t="s">
        <v>100</v>
      </c>
      <c r="F92" s="302">
        <v>1.615529192834996</v>
      </c>
      <c r="G92" s="132" t="str">
        <f ca="1">IFERROR(_xll.BQL($A92, "cur_mkt_cap(currency=EUR)")/1000000, " ")</f>
        <v xml:space="preserve"> </v>
      </c>
      <c r="M92" s="305">
        <f t="shared" si="5"/>
        <v>4.0711335659441899E-4</v>
      </c>
      <c r="N92" s="223">
        <f t="shared" ca="1" si="6"/>
        <v>1.7262675837810482E-2</v>
      </c>
      <c r="O92" s="172" t="str">
        <f>IFERROR(IF(VLOOKUP($C92,'MSCI Database'!$C:$R,2, FALSE)="","",VLOOKUP($C92,'MSCI Database'!$C:$R,2, FALSE)),"")</f>
        <v>Utilities</v>
      </c>
      <c r="P92" s="186" t="str">
        <f>IFERROR(IF(VLOOKUP($C92,'MSCI Database'!$C:$R,3, FALSE)="","",VLOOKUP($C92,'MSCI Database'!$C:$R,3, FALSE)),"")</f>
        <v>AAA</v>
      </c>
      <c r="Q92" s="164" t="str">
        <f>IFERROR(IF(VLOOKUP($C92,'MSCI Database'!$C:$R,4, FALSE)="","",VLOOKUP($C92,'MSCI Database'!$C:$R,4, FALSE)),"")</f>
        <v>0</v>
      </c>
      <c r="R92" s="164">
        <f>IFERROR(IF(VLOOKUP($C92,'MSCI Database'!$C:$R,5, FALSE)="","",VLOOKUP($C92,'MSCI Database'!$C:$R,5, FALSE)),"")</f>
        <v>9.6</v>
      </c>
      <c r="S92" s="164">
        <f>IFERROR(IF(VLOOKUP($C92,'MSCI Database'!$C:$R,6, FALSE)="","",VLOOKUP($C92,'MSCI Database'!$C:$R,6, FALSE)),"")</f>
        <v>8.3000000000000007</v>
      </c>
      <c r="T92" s="211">
        <f>IFERROR(IF(VLOOKUP($C92,'MSCI Database'!$C:$R,7, FALSE)="","",VLOOKUP($C92,'MSCI Database'!$C:$R,7, FALSE)),"")</f>
        <v>6.2</v>
      </c>
      <c r="U92" s="164">
        <f>IFERROR(IF(VLOOKUP($C92,'MSCI Database'!$C:$R,8, FALSE)="","",VLOOKUP($C92,'MSCI Database'!$C:$R,8, FALSE)),"")</f>
        <v>4.5999999999999996</v>
      </c>
      <c r="V92" s="175">
        <f>IFERROR(IF(VLOOKUP($C92,'MSCI Database'!$C:$R,9, FALSE)="","",VLOOKUP($C92,'MSCI Database'!$C:$R,9, FALSE)),"")</f>
        <v>6.8</v>
      </c>
      <c r="W92" s="165">
        <f t="shared" ca="1" si="4"/>
        <v>0</v>
      </c>
      <c r="X92" s="166">
        <f>IFERROR(IF(VLOOKUP($C92,'MSCI Database'!$C:$R,10, FALSE)="","",VLOOKUP($C92,'MSCI Database'!$C:$R,10, FALSE)),"")</f>
        <v>45798383</v>
      </c>
      <c r="Y92" s="133" t="str">
        <f>IFERROR(IF(VLOOKUP($C92,'MSCI Database'!$C:$R,11, FALSE)="","",VLOOKUP($C92,'MSCI Database'!$C:$R,11, FALSE)),"")</f>
        <v>2019</v>
      </c>
      <c r="Z92" s="133" t="str">
        <f>IFERROR(IF(VLOOKUP($C92,'MSCI Database'!$C:$R,12, FALSE)="","",VLOOKUP($C92,'MSCI Database'!$C:$R,12, FALSE)),"")</f>
        <v>E.CSI</v>
      </c>
      <c r="AA92" s="202" t="str">
        <f>IFERROR(IF(VLOOKUP($C92,'MSCI Database'!$C:$R,13, FALSE)="","",VLOOKUP($C92,'MSCI Database'!$C:$R,13, FALSE)),"")</f>
        <v>Focus on decarbonization of generation portfolio</v>
      </c>
    </row>
    <row r="93" spans="1:27" s="130" customFormat="1" ht="15" hidden="1" customHeight="1" outlineLevel="1">
      <c r="A93" s="130" t="s">
        <v>5272</v>
      </c>
      <c r="B93" s="130" t="s">
        <v>5273</v>
      </c>
      <c r="C93" s="130" t="s">
        <v>5274</v>
      </c>
      <c r="D93" s="130" t="s">
        <v>18683</v>
      </c>
      <c r="E93" s="130" t="s">
        <v>18689</v>
      </c>
      <c r="F93" s="302">
        <v>1.267292884345794</v>
      </c>
      <c r="G93" s="132" t="str">
        <f ca="1">IFERROR(_xll.BQL($A93, "cur_mkt_cap(currency=EUR)")/1000000, " ")</f>
        <v xml:space="preserve"> </v>
      </c>
      <c r="M93" s="305">
        <f t="shared" si="5"/>
        <v>3.1935780685514009E-4</v>
      </c>
      <c r="N93" s="223">
        <f t="shared" ca="1" si="6"/>
        <v>1.3541609988263276E-2</v>
      </c>
      <c r="O93" s="172" t="str">
        <f>IFERROR(IF(VLOOKUP($C93,'MSCI Database'!$C:$R,2, FALSE)="","",VLOOKUP($C93,'MSCI Database'!$C:$R,2, FALSE)),"")</f>
        <v>Semiconductors &amp; Semiconductor Equipment</v>
      </c>
      <c r="P93" s="186" t="str">
        <f>IFERROR(IF(VLOOKUP($C93,'MSCI Database'!$C:$R,3, FALSE)="","",VLOOKUP($C93,'MSCI Database'!$C:$R,3, FALSE)),"")</f>
        <v>AAA</v>
      </c>
      <c r="Q93" s="164" t="str">
        <f>IFERROR(IF(VLOOKUP($C93,'MSCI Database'!$C:$R,4, FALSE)="","",VLOOKUP($C93,'MSCI Database'!$C:$R,4, FALSE)),"")</f>
        <v>0</v>
      </c>
      <c r="R93" s="164">
        <f>IFERROR(IF(VLOOKUP($C93,'MSCI Database'!$C:$R,5, FALSE)="","",VLOOKUP($C93,'MSCI Database'!$C:$R,5, FALSE)),"")</f>
        <v>9.6999999999999993</v>
      </c>
      <c r="S93" s="164">
        <f>IFERROR(IF(VLOOKUP($C93,'MSCI Database'!$C:$R,6, FALSE)="","",VLOOKUP($C93,'MSCI Database'!$C:$R,6, FALSE)),"")</f>
        <v>4.5</v>
      </c>
      <c r="T93" s="211">
        <f>IFERROR(IF(VLOOKUP($C93,'MSCI Database'!$C:$R,7, FALSE)="","",VLOOKUP($C93,'MSCI Database'!$C:$R,7, FALSE)),"")</f>
        <v>10</v>
      </c>
      <c r="U93" s="164">
        <f>IFERROR(IF(VLOOKUP($C93,'MSCI Database'!$C:$R,8, FALSE)="","",VLOOKUP($C93,'MSCI Database'!$C:$R,8, FALSE)),"")</f>
        <v>5.3</v>
      </c>
      <c r="V93" s="175">
        <f>IFERROR(IF(VLOOKUP($C93,'MSCI Database'!$C:$R,9, FALSE)="","",VLOOKUP($C93,'MSCI Database'!$C:$R,9, FALSE)),"")</f>
        <v>6.6</v>
      </c>
      <c r="W93" s="165">
        <f t="shared" ca="1" si="4"/>
        <v>0</v>
      </c>
      <c r="X93" s="166">
        <f>IFERROR(IF(VLOOKUP($C93,'MSCI Database'!$C:$R,10, FALSE)="","",VLOOKUP($C93,'MSCI Database'!$C:$R,10, FALSE)),"")</f>
        <v>155200</v>
      </c>
      <c r="Y93" s="133" t="str">
        <f>IFERROR(IF(VLOOKUP($C93,'MSCI Database'!$C:$R,11, FALSE)="","",VLOOKUP($C93,'MSCI Database'!$C:$R,11, FALSE)),"")</f>
        <v>2020</v>
      </c>
      <c r="Z93" s="133" t="str">
        <f>IFERROR(IF(VLOOKUP($C93,'MSCI Database'!$C:$R,12, FALSE)="","",VLOOKUP($C93,'MSCI Database'!$C:$R,12, FALSE)),"")</f>
        <v>Reported</v>
      </c>
      <c r="AA93" s="202" t="str">
        <f>IFERROR(IF(VLOOKUP($C93,'MSCI Database'!$C:$R,13, FALSE)="","",VLOOKUP($C93,'MSCI Database'!$C:$R,13, FALSE)),"")</f>
        <v>Robust initiatives to manage ESG risks</v>
      </c>
    </row>
    <row r="94" spans="1:27" s="130" customFormat="1" ht="15" hidden="1" customHeight="1" outlineLevel="1">
      <c r="A94" s="130" t="s">
        <v>231</v>
      </c>
      <c r="B94" s="130" t="s">
        <v>232</v>
      </c>
      <c r="C94" s="130" t="s">
        <v>233</v>
      </c>
      <c r="D94" s="130" t="s">
        <v>12128</v>
      </c>
      <c r="E94" s="130" t="s">
        <v>100</v>
      </c>
      <c r="F94" s="302">
        <v>1.4770558166192891</v>
      </c>
      <c r="G94" s="132" t="str">
        <f ca="1">IFERROR(_xll.BQL($A94, "cur_mkt_cap(currency=EUR)")/1000000, " ")</f>
        <v xml:space="preserve"> </v>
      </c>
      <c r="M94" s="305">
        <f t="shared" si="5"/>
        <v>3.7221806578806082E-4</v>
      </c>
      <c r="N94" s="223">
        <f t="shared" ca="1" si="6"/>
        <v>1.5783023834998872E-2</v>
      </c>
      <c r="O94" s="172" t="str">
        <f>IFERROR(IF(VLOOKUP($C94,'MSCI Database'!$C:$R,2, FALSE)="","",VLOOKUP($C94,'MSCI Database'!$C:$R,2, FALSE)),"")</f>
        <v>Utilities</v>
      </c>
      <c r="P94" s="186" t="str">
        <f>IFERROR(IF(VLOOKUP($C94,'MSCI Database'!$C:$R,3, FALSE)="","",VLOOKUP($C94,'MSCI Database'!$C:$R,3, FALSE)),"")</f>
        <v>BBB</v>
      </c>
      <c r="Q94" s="164" t="str">
        <f>IFERROR(IF(VLOOKUP($C94,'MSCI Database'!$C:$R,4, FALSE)="","",VLOOKUP($C94,'MSCI Database'!$C:$R,4, FALSE)),"")</f>
        <v>0</v>
      </c>
      <c r="R94" s="164">
        <f>IFERROR(IF(VLOOKUP($C94,'MSCI Database'!$C:$R,5, FALSE)="","",VLOOKUP($C94,'MSCI Database'!$C:$R,5, FALSE)),"")</f>
        <v>5.7</v>
      </c>
      <c r="S94" s="164">
        <f>IFERROR(IF(VLOOKUP($C94,'MSCI Database'!$C:$R,6, FALSE)="","",VLOOKUP($C94,'MSCI Database'!$C:$R,6, FALSE)),"")</f>
        <v>6.7</v>
      </c>
      <c r="T94" s="211">
        <f>IFERROR(IF(VLOOKUP($C94,'MSCI Database'!$C:$R,7, FALSE)="","",VLOOKUP($C94,'MSCI Database'!$C:$R,7, FALSE)),"")</f>
        <v>5.2</v>
      </c>
      <c r="U94" s="164">
        <f>IFERROR(IF(VLOOKUP($C94,'MSCI Database'!$C:$R,8, FALSE)="","",VLOOKUP($C94,'MSCI Database'!$C:$R,8, FALSE)),"")</f>
        <v>6.5</v>
      </c>
      <c r="V94" s="175">
        <f>IFERROR(IF(VLOOKUP($C94,'MSCI Database'!$C:$R,9, FALSE)="","",VLOOKUP($C94,'MSCI Database'!$C:$R,9, FALSE)),"")</f>
        <v>6.3</v>
      </c>
      <c r="W94" s="165">
        <f t="shared" ca="1" si="4"/>
        <v>0</v>
      </c>
      <c r="X94" s="166">
        <f>IFERROR(IF(VLOOKUP($C94,'MSCI Database'!$C:$R,10, FALSE)="","",VLOOKUP($C94,'MSCI Database'!$C:$R,10, FALSE)),"")</f>
        <v>583360</v>
      </c>
      <c r="Y94" s="133" t="str">
        <f>IFERROR(IF(VLOOKUP($C94,'MSCI Database'!$C:$R,11, FALSE)="","",VLOOKUP($C94,'MSCI Database'!$C:$R,11, FALSE)),"")</f>
        <v>2019</v>
      </c>
      <c r="Z94" s="133" t="str">
        <f>IFERROR(IF(VLOOKUP($C94,'MSCI Database'!$C:$R,12, FALSE)="","",VLOOKUP($C94,'MSCI Database'!$C:$R,12, FALSE)),"")</f>
        <v>Reported</v>
      </c>
      <c r="AA94" s="202" t="str">
        <f>IFERROR(IF(VLOOKUP($C94,'MSCI Database'!$C:$R,13, FALSE)="","",VLOOKUP($C94,'MSCI Database'!$C:$R,13, FALSE)),"")</f>
        <v>Sustained investments to fund infrastructure upgrades</v>
      </c>
    </row>
    <row r="95" spans="1:27" s="130" customFormat="1" ht="15" hidden="1" customHeight="1" outlineLevel="1">
      <c r="A95" s="130" t="s">
        <v>540</v>
      </c>
      <c r="B95" s="130" t="s">
        <v>541</v>
      </c>
      <c r="C95" s="130" t="s">
        <v>542</v>
      </c>
      <c r="D95" s="130" t="s">
        <v>12134</v>
      </c>
      <c r="E95" s="130" t="s">
        <v>18688</v>
      </c>
      <c r="F95" s="302">
        <v>1.6130598104891349</v>
      </c>
      <c r="G95" s="132" t="str">
        <f ca="1">IFERROR(_xll.BQL($A95, "cur_mkt_cap(currency=EUR)")/1000000, " ")</f>
        <v xml:space="preserve"> </v>
      </c>
      <c r="M95" s="305">
        <f t="shared" si="5"/>
        <v>4.0649107224326203E-4</v>
      </c>
      <c r="N95" s="223">
        <f t="shared" ca="1" si="6"/>
        <v>1.7236289346532409E-2</v>
      </c>
      <c r="O95" s="172" t="str">
        <f>IFERROR(IF(VLOOKUP($C95,'MSCI Database'!$C:$R,2, FALSE)="","",VLOOKUP($C95,'MSCI Database'!$C:$R,2, FALSE)),"")</f>
        <v>Banks</v>
      </c>
      <c r="P95" s="186" t="str">
        <f>IFERROR(IF(VLOOKUP($C95,'MSCI Database'!$C:$R,3, FALSE)="","",VLOOKUP($C95,'MSCI Database'!$C:$R,3, FALSE)),"")</f>
        <v>AAA</v>
      </c>
      <c r="Q95" s="164" t="str">
        <f>IFERROR(IF(VLOOKUP($C95,'MSCI Database'!$C:$R,4, FALSE)="","",VLOOKUP($C95,'MSCI Database'!$C:$R,4, FALSE)),"")</f>
        <v>0</v>
      </c>
      <c r="R95" s="164">
        <f>IFERROR(IF(VLOOKUP($C95,'MSCI Database'!$C:$R,5, FALSE)="","",VLOOKUP($C95,'MSCI Database'!$C:$R,5, FALSE)),"")</f>
        <v>10</v>
      </c>
      <c r="S95" s="164">
        <f>IFERROR(IF(VLOOKUP($C95,'MSCI Database'!$C:$R,6, FALSE)="","",VLOOKUP($C95,'MSCI Database'!$C:$R,6, FALSE)),"")</f>
        <v>10</v>
      </c>
      <c r="T95" s="211">
        <f>IFERROR(IF(VLOOKUP($C95,'MSCI Database'!$C:$R,7, FALSE)="","",VLOOKUP($C95,'MSCI Database'!$C:$R,7, FALSE)),"")</f>
        <v>5.5</v>
      </c>
      <c r="U95" s="164">
        <f>IFERROR(IF(VLOOKUP($C95,'MSCI Database'!$C:$R,8, FALSE)="","",VLOOKUP($C95,'MSCI Database'!$C:$R,8, FALSE)),"")</f>
        <v>7.6</v>
      </c>
      <c r="V95" s="175">
        <f>IFERROR(IF(VLOOKUP($C95,'MSCI Database'!$C:$R,9, FALSE)="","",VLOOKUP($C95,'MSCI Database'!$C:$R,9, FALSE)),"")</f>
        <v>6.8</v>
      </c>
      <c r="W95" s="165">
        <f t="shared" ca="1" si="4"/>
        <v>0</v>
      </c>
      <c r="X95" s="166">
        <f>IFERROR(IF(VLOOKUP($C95,'MSCI Database'!$C:$R,10, FALSE)="","",VLOOKUP($C95,'MSCI Database'!$C:$R,10, FALSE)),"")</f>
        <v>94705</v>
      </c>
      <c r="Y95" s="133" t="str">
        <f>IFERROR(IF(VLOOKUP($C95,'MSCI Database'!$C:$R,11, FALSE)="","",VLOOKUP($C95,'MSCI Database'!$C:$R,11, FALSE)),"")</f>
        <v>2019</v>
      </c>
      <c r="Z95" s="133" t="str">
        <f>IFERROR(IF(VLOOKUP($C95,'MSCI Database'!$C:$R,12, FALSE)="","",VLOOKUP($C95,'MSCI Database'!$C:$R,12, FALSE)),"")</f>
        <v>E.CSI</v>
      </c>
      <c r="AA95" s="202" t="str">
        <f>IFERROR(IF(VLOOKUP($C95,'MSCI Database'!$C:$R,13, FALSE)="","",VLOOKUP($C95,'MSCI Database'!$C:$R,13, FALSE)),"")</f>
        <v>Well-articulated programs across ESG areas</v>
      </c>
    </row>
    <row r="96" spans="1:27" s="130" customFormat="1" ht="15" hidden="1" customHeight="1" outlineLevel="1">
      <c r="A96" s="130" t="s">
        <v>2441</v>
      </c>
      <c r="B96" s="130" t="s">
        <v>2442</v>
      </c>
      <c r="C96" s="130" t="s">
        <v>2443</v>
      </c>
      <c r="D96" s="130" t="s">
        <v>18686</v>
      </c>
      <c r="E96" s="130" t="s">
        <v>18688</v>
      </c>
      <c r="F96" s="302">
        <v>1.5820578770214879</v>
      </c>
      <c r="G96" s="132" t="str">
        <f ca="1">IFERROR(_xll.BQL($A96, "cur_mkt_cap(currency=EUR)")/1000000, " ")</f>
        <v xml:space="preserve"> </v>
      </c>
      <c r="M96" s="305">
        <f t="shared" si="5"/>
        <v>3.9867858500941495E-4</v>
      </c>
      <c r="N96" s="223">
        <f t="shared" ca="1" si="6"/>
        <v>1.6905019363810395E-2</v>
      </c>
      <c r="O96" s="172" t="str">
        <f>IFERROR(IF(VLOOKUP($C96,'MSCI Database'!$C:$R,2, FALSE)="","",VLOOKUP($C96,'MSCI Database'!$C:$R,2, FALSE)),"")</f>
        <v>Life &amp; Health Insurance</v>
      </c>
      <c r="P96" s="186" t="str">
        <f>IFERROR(IF(VLOOKUP($C96,'MSCI Database'!$C:$R,3, FALSE)="","",VLOOKUP($C96,'MSCI Database'!$C:$R,3, FALSE)),"")</f>
        <v>AA</v>
      </c>
      <c r="Q96" s="164" t="str">
        <f>IFERROR(IF(VLOOKUP($C96,'MSCI Database'!$C:$R,4, FALSE)="","",VLOOKUP($C96,'MSCI Database'!$C:$R,4, FALSE)),"")</f>
        <v>0</v>
      </c>
      <c r="R96" s="164">
        <f>IFERROR(IF(VLOOKUP($C96,'MSCI Database'!$C:$R,5, FALSE)="","",VLOOKUP($C96,'MSCI Database'!$C:$R,5, FALSE)),"")</f>
        <v>8.4</v>
      </c>
      <c r="S96" s="164">
        <f>IFERROR(IF(VLOOKUP($C96,'MSCI Database'!$C:$R,6, FALSE)="","",VLOOKUP($C96,'MSCI Database'!$C:$R,6, FALSE)),"")</f>
        <v>10</v>
      </c>
      <c r="T96" s="211">
        <f>IFERROR(IF(VLOOKUP($C96,'MSCI Database'!$C:$R,7, FALSE)="","",VLOOKUP($C96,'MSCI Database'!$C:$R,7, FALSE)),"")</f>
        <v>4.5999999999999996</v>
      </c>
      <c r="U96" s="164">
        <f>IFERROR(IF(VLOOKUP($C96,'MSCI Database'!$C:$R,8, FALSE)="","",VLOOKUP($C96,'MSCI Database'!$C:$R,8, FALSE)),"")</f>
        <v>7.1</v>
      </c>
      <c r="V96" s="175">
        <f>IFERROR(IF(VLOOKUP($C96,'MSCI Database'!$C:$R,9, FALSE)="","",VLOOKUP($C96,'MSCI Database'!$C:$R,9, FALSE)),"")</f>
        <v>5.7</v>
      </c>
      <c r="W96" s="165">
        <f t="shared" ca="1" si="4"/>
        <v>0</v>
      </c>
      <c r="X96" s="166">
        <f>IFERROR(IF(VLOOKUP($C96,'MSCI Database'!$C:$R,10, FALSE)="","",VLOOKUP($C96,'MSCI Database'!$C:$R,10, FALSE)),"")</f>
        <v>38942</v>
      </c>
      <c r="Y96" s="133" t="str">
        <f>IFERROR(IF(VLOOKUP($C96,'MSCI Database'!$C:$R,11, FALSE)="","",VLOOKUP($C96,'MSCI Database'!$C:$R,11, FALSE)),"")</f>
        <v>2019</v>
      </c>
      <c r="Z96" s="133" t="str">
        <f>IFERROR(IF(VLOOKUP($C96,'MSCI Database'!$C:$R,12, FALSE)="","",VLOOKUP($C96,'MSCI Database'!$C:$R,12, FALSE)),"")</f>
        <v>Reported</v>
      </c>
      <c r="AA96" s="202" t="str">
        <f>IFERROR(IF(VLOOKUP($C96,'MSCI Database'!$C:$R,13, FALSE)="","",VLOOKUP($C96,'MSCI Database'!$C:$R,13, FALSE)),"")</f>
        <v>Strong corporate governance and ESG integration</v>
      </c>
    </row>
    <row r="97" spans="1:27" s="130" customFormat="1" ht="15" hidden="1" customHeight="1" outlineLevel="1">
      <c r="A97" s="130" t="s">
        <v>2256</v>
      </c>
      <c r="B97" s="130" t="s">
        <v>2257</v>
      </c>
      <c r="C97" s="130" t="s">
        <v>2258</v>
      </c>
      <c r="D97" s="130" t="s">
        <v>12131</v>
      </c>
      <c r="E97" s="130" t="s">
        <v>18682</v>
      </c>
      <c r="F97" s="302">
        <v>1.402296280902517</v>
      </c>
      <c r="G97" s="132" t="str">
        <f ca="1">IFERROR(_xll.BQL($A97, "cur_mkt_cap(currency=EUR)")/1000000, " ")</f>
        <v xml:space="preserve"> </v>
      </c>
      <c r="M97" s="305">
        <f t="shared" si="5"/>
        <v>3.5337866278743426E-4</v>
      </c>
      <c r="N97" s="223">
        <f t="shared" ca="1" si="6"/>
        <v>1.4984183655206675E-2</v>
      </c>
      <c r="O97" s="172" t="str">
        <f>IFERROR(IF(VLOOKUP($C97,'MSCI Database'!$C:$R,2, FALSE)="","",VLOOKUP($C97,'MSCI Database'!$C:$R,2, FALSE)),"")</f>
        <v>Textiles, Apparel &amp; Luxury Goods</v>
      </c>
      <c r="P97" s="186" t="str">
        <f>IFERROR(IF(VLOOKUP($C97,'MSCI Database'!$C:$R,3, FALSE)="","",VLOOKUP($C97,'MSCI Database'!$C:$R,3, FALSE)),"")</f>
        <v>A</v>
      </c>
      <c r="Q97" s="164" t="str">
        <f>IFERROR(IF(VLOOKUP($C97,'MSCI Database'!$C:$R,4, FALSE)="","",VLOOKUP($C97,'MSCI Database'!$C:$R,4, FALSE)),"")</f>
        <v>1</v>
      </c>
      <c r="R97" s="164">
        <f>IFERROR(IF(VLOOKUP($C97,'MSCI Database'!$C:$R,5, FALSE)="","",VLOOKUP($C97,'MSCI Database'!$C:$R,5, FALSE)),"")</f>
        <v>6.6</v>
      </c>
      <c r="S97" s="164">
        <f>IFERROR(IF(VLOOKUP($C97,'MSCI Database'!$C:$R,6, FALSE)="","",VLOOKUP($C97,'MSCI Database'!$C:$R,6, FALSE)),"")</f>
        <v>7</v>
      </c>
      <c r="T97" s="211">
        <f>IFERROR(IF(VLOOKUP($C97,'MSCI Database'!$C:$R,7, FALSE)="","",VLOOKUP($C97,'MSCI Database'!$C:$R,7, FALSE)),"")</f>
        <v>4.5999999999999996</v>
      </c>
      <c r="U97" s="164">
        <f>IFERROR(IF(VLOOKUP($C97,'MSCI Database'!$C:$R,8, FALSE)="","",VLOOKUP($C97,'MSCI Database'!$C:$R,8, FALSE)),"")</f>
        <v>5.0999999999999996</v>
      </c>
      <c r="V97" s="175">
        <f>IFERROR(IF(VLOOKUP($C97,'MSCI Database'!$C:$R,9, FALSE)="","",VLOOKUP($C97,'MSCI Database'!$C:$R,9, FALSE)),"")</f>
        <v>5.2</v>
      </c>
      <c r="W97" s="165">
        <f t="shared" ca="1" si="4"/>
        <v>0</v>
      </c>
      <c r="X97" s="166">
        <f>IFERROR(IF(VLOOKUP($C97,'MSCI Database'!$C:$R,10, FALSE)="","",VLOOKUP($C97,'MSCI Database'!$C:$R,10, FALSE)),"")</f>
        <v>780018</v>
      </c>
      <c r="Y97" s="133" t="str">
        <f>IFERROR(IF(VLOOKUP($C97,'MSCI Database'!$C:$R,11, FALSE)="","",VLOOKUP($C97,'MSCI Database'!$C:$R,11, FALSE)),"")</f>
        <v>2019</v>
      </c>
      <c r="Z97" s="133" t="str">
        <f>IFERROR(IF(VLOOKUP($C97,'MSCI Database'!$C:$R,12, FALSE)="","",VLOOKUP($C97,'MSCI Database'!$C:$R,12, FALSE)),"")</f>
        <v>Reported</v>
      </c>
      <c r="AA97" s="202" t="str">
        <f>IFERROR(IF(VLOOKUP($C97,'MSCI Database'!$C:$R,13, FALSE)="","",VLOOKUP($C97,'MSCI Database'!$C:$R,13, FALSE)),"")</f>
        <v>Improvements in governance drive upgrade</v>
      </c>
    </row>
    <row r="98" spans="1:27" s="130" customFormat="1" ht="15" hidden="1" customHeight="1" outlineLevel="1">
      <c r="A98" s="130" t="s">
        <v>7399</v>
      </c>
      <c r="B98" s="130" t="s">
        <v>7400</v>
      </c>
      <c r="C98" s="130" t="s">
        <v>7401</v>
      </c>
      <c r="D98" s="130" t="s">
        <v>12128</v>
      </c>
      <c r="E98" s="130" t="s">
        <v>18674</v>
      </c>
      <c r="F98" s="302">
        <v>1.0893652026914391</v>
      </c>
      <c r="G98" s="132" t="str">
        <f ca="1">IFERROR(_xll.BQL($A98, "cur_mkt_cap(currency=EUR)")/1000000, " ")</f>
        <v xml:space="preserve"> </v>
      </c>
      <c r="M98" s="305">
        <f t="shared" si="5"/>
        <v>2.7452003107824268E-4</v>
      </c>
      <c r="N98" s="223">
        <f t="shared" ca="1" si="6"/>
        <v>1.1640370503025464E-2</v>
      </c>
      <c r="O98" s="172" t="str">
        <f>IFERROR(IF(VLOOKUP($C98,'MSCI Database'!$C:$R,2, FALSE)="","",VLOOKUP($C98,'MSCI Database'!$C:$R,2, FALSE)),"")</f>
        <v>Household &amp; Personal Products</v>
      </c>
      <c r="P98" s="186" t="str">
        <f>IFERROR(IF(VLOOKUP($C98,'MSCI Database'!$C:$R,3, FALSE)="","",VLOOKUP($C98,'MSCI Database'!$C:$R,3, FALSE)),"")</f>
        <v>BBB</v>
      </c>
      <c r="Q98" s="164" t="str">
        <f>IFERROR(IF(VLOOKUP($C98,'MSCI Database'!$C:$R,4, FALSE)="","",VLOOKUP($C98,'MSCI Database'!$C:$R,4, FALSE)),"")</f>
        <v>0</v>
      </c>
      <c r="R98" s="164">
        <f>IFERROR(IF(VLOOKUP($C98,'MSCI Database'!$C:$R,5, FALSE)="","",VLOOKUP($C98,'MSCI Database'!$C:$R,5, FALSE)),"")</f>
        <v>4.4000000000000004</v>
      </c>
      <c r="S98" s="164">
        <f>IFERROR(IF(VLOOKUP($C98,'MSCI Database'!$C:$R,6, FALSE)="","",VLOOKUP($C98,'MSCI Database'!$C:$R,6, FALSE)),"")</f>
        <v>7.2</v>
      </c>
      <c r="T98" s="211">
        <f>IFERROR(IF(VLOOKUP($C98,'MSCI Database'!$C:$R,7, FALSE)="","",VLOOKUP($C98,'MSCI Database'!$C:$R,7, FALSE)),"")</f>
        <v>5</v>
      </c>
      <c r="U98" s="164">
        <f>IFERROR(IF(VLOOKUP($C98,'MSCI Database'!$C:$R,8, FALSE)="","",VLOOKUP($C98,'MSCI Database'!$C:$R,8, FALSE)),"")</f>
        <v>1.8</v>
      </c>
      <c r="V98" s="175">
        <f>IFERROR(IF(VLOOKUP($C98,'MSCI Database'!$C:$R,9, FALSE)="","",VLOOKUP($C98,'MSCI Database'!$C:$R,9, FALSE)),"")</f>
        <v>4.5999999999999996</v>
      </c>
      <c r="W98" s="165">
        <f t="shared" ca="1" si="4"/>
        <v>0</v>
      </c>
      <c r="X98" s="166">
        <f>IFERROR(IF(VLOOKUP($C98,'MSCI Database'!$C:$R,10, FALSE)="","",VLOOKUP($C98,'MSCI Database'!$C:$R,10, FALSE)),"")</f>
        <v>106930</v>
      </c>
      <c r="Y98" s="133" t="str">
        <f>IFERROR(IF(VLOOKUP($C98,'MSCI Database'!$C:$R,11, FALSE)="","",VLOOKUP($C98,'MSCI Database'!$C:$R,11, FALSE)),"")</f>
        <v>2020</v>
      </c>
      <c r="Z98" s="133" t="str">
        <f>IFERROR(IF(VLOOKUP($C98,'MSCI Database'!$C:$R,12, FALSE)="","",VLOOKUP($C98,'MSCI Database'!$C:$R,12, FALSE)),"")</f>
        <v>E.CSI</v>
      </c>
      <c r="AA98" s="202" t="str">
        <f>IFERROR(IF(VLOOKUP($C98,'MSCI Database'!$C:$R,13, FALSE)="","",VLOOKUP($C98,'MSCI Database'!$C:$R,13, FALSE)),"")</f>
        <v>Strong packaging material waste management strategies; governance concerns persists</v>
      </c>
    </row>
    <row r="99" spans="1:27" s="130" customFormat="1" ht="15" hidden="1" customHeight="1" outlineLevel="1">
      <c r="A99" s="130" t="s">
        <v>1266</v>
      </c>
      <c r="B99" s="130" t="s">
        <v>1267</v>
      </c>
      <c r="C99" s="130" t="s">
        <v>1268</v>
      </c>
      <c r="D99" s="130" t="s">
        <v>18681</v>
      </c>
      <c r="E99" s="130" t="s">
        <v>18673</v>
      </c>
      <c r="F99" s="302">
        <v>1.243527548666298</v>
      </c>
      <c r="G99" s="132" t="str">
        <f ca="1">IFERROR(_xll.BQL($A99, "cur_mkt_cap(currency=EUR)")/1000000, " ")</f>
        <v xml:space="preserve"> </v>
      </c>
      <c r="M99" s="305">
        <f t="shared" si="5"/>
        <v>3.133689422639071E-4</v>
      </c>
      <c r="N99" s="223">
        <f t="shared" ca="1" si="6"/>
        <v>1.328766639638552E-2</v>
      </c>
      <c r="O99" s="172" t="str">
        <f>IFERROR(IF(VLOOKUP($C99,'MSCI Database'!$C:$R,2, FALSE)="","",VLOOKUP($C99,'MSCI Database'!$C:$R,2, FALSE)),"")</f>
        <v>Building Products</v>
      </c>
      <c r="P99" s="186" t="str">
        <f>IFERROR(IF(VLOOKUP($C99,'MSCI Database'!$C:$R,3, FALSE)="","",VLOOKUP($C99,'MSCI Database'!$C:$R,3, FALSE)),"")</f>
        <v>AA</v>
      </c>
      <c r="Q99" s="164" t="str">
        <f>IFERROR(IF(VLOOKUP($C99,'MSCI Database'!$C:$R,4, FALSE)="","",VLOOKUP($C99,'MSCI Database'!$C:$R,4, FALSE)),"")</f>
        <v>0</v>
      </c>
      <c r="R99" s="164">
        <f>IFERROR(IF(VLOOKUP($C99,'MSCI Database'!$C:$R,5, FALSE)="","",VLOOKUP($C99,'MSCI Database'!$C:$R,5, FALSE)),"")</f>
        <v>8.1999999999999993</v>
      </c>
      <c r="S99" s="164">
        <f>IFERROR(IF(VLOOKUP($C99,'MSCI Database'!$C:$R,6, FALSE)="","",VLOOKUP($C99,'MSCI Database'!$C:$R,6, FALSE)),"")</f>
        <v>7</v>
      </c>
      <c r="T99" s="211">
        <f>IFERROR(IF(VLOOKUP($C99,'MSCI Database'!$C:$R,7, FALSE)="","",VLOOKUP($C99,'MSCI Database'!$C:$R,7, FALSE)),"")</f>
        <v>4.5999999999999996</v>
      </c>
      <c r="U99" s="164">
        <f>IFERROR(IF(VLOOKUP($C99,'MSCI Database'!$C:$R,8, FALSE)="","",VLOOKUP($C99,'MSCI Database'!$C:$R,8, FALSE)),"")</f>
        <v>6.6</v>
      </c>
      <c r="V99" s="175">
        <f>IFERROR(IF(VLOOKUP($C99,'MSCI Database'!$C:$R,9, FALSE)="","",VLOOKUP($C99,'MSCI Database'!$C:$R,9, FALSE)),"")</f>
        <v>6.3</v>
      </c>
      <c r="W99" s="165">
        <f t="shared" ref="W99:W119" ca="1" si="7">IFERROR(IF(X99&lt;&gt;"",VLOOKUP($A99,$A$67:$X$119,6,FALSE)/100,0)*$G$65/$G99, 0)</f>
        <v>0</v>
      </c>
      <c r="X99" s="166">
        <f>IFERROR(IF(VLOOKUP($C99,'MSCI Database'!$C:$R,10, FALSE)="","",VLOOKUP($C99,'MSCI Database'!$C:$R,10, FALSE)),"")</f>
        <v>222639</v>
      </c>
      <c r="Y99" s="133" t="str">
        <f>IFERROR(IF(VLOOKUP($C99,'MSCI Database'!$C:$R,11, FALSE)="","",VLOOKUP($C99,'MSCI Database'!$C:$R,11, FALSE)),"")</f>
        <v>2019</v>
      </c>
      <c r="Z99" s="133" t="str">
        <f>IFERROR(IF(VLOOKUP($C99,'MSCI Database'!$C:$R,12, FALSE)="","",VLOOKUP($C99,'MSCI Database'!$C:$R,12, FALSE)),"")</f>
        <v>Reported</v>
      </c>
      <c r="AA99" s="202" t="str">
        <f>IFERROR(IF(VLOOKUP($C99,'MSCI Database'!$C:$R,13, FALSE)="","",VLOOKUP($C99,'MSCI Database'!$C:$R,13, FALSE)),"")</f>
        <v>On track to meet carbon reduction targets, but safety performance lags peers</v>
      </c>
    </row>
    <row r="100" spans="1:27" s="130" customFormat="1" ht="15" hidden="1" customHeight="1" outlineLevel="1">
      <c r="A100" s="130" t="s">
        <v>1882</v>
      </c>
      <c r="B100" s="130" t="s">
        <v>1883</v>
      </c>
      <c r="C100" s="130" t="s">
        <v>1884</v>
      </c>
      <c r="D100" s="130" t="s">
        <v>12129</v>
      </c>
      <c r="E100" s="130" t="s">
        <v>18688</v>
      </c>
      <c r="F100" s="302">
        <v>1.251492550176035</v>
      </c>
      <c r="G100" s="132" t="str">
        <f ca="1">IFERROR(_xll.BQL($A100, "cur_mkt_cap(currency=EUR)")/1000000, " ")</f>
        <v xml:space="preserve"> </v>
      </c>
      <c r="M100" s="305">
        <f t="shared" si="5"/>
        <v>3.1537612264436084E-4</v>
      </c>
      <c r="N100" s="223">
        <f t="shared" ca="1" si="6"/>
        <v>1.3372776117534523E-2</v>
      </c>
      <c r="O100" s="172" t="str">
        <f>IFERROR(IF(VLOOKUP($C100,'MSCI Database'!$C:$R,2, FALSE)="","",VLOOKUP($C100,'MSCI Database'!$C:$R,2, FALSE)),"")</f>
        <v>Multi-Line Insurance &amp; Brokerage</v>
      </c>
      <c r="P100" s="186" t="str">
        <f>IFERROR(IF(VLOOKUP($C100,'MSCI Database'!$C:$R,3, FALSE)="","",VLOOKUP($C100,'MSCI Database'!$C:$R,3, FALSE)),"")</f>
        <v>AAA</v>
      </c>
      <c r="Q100" s="164" t="str">
        <f>IFERROR(IF(VLOOKUP($C100,'MSCI Database'!$C:$R,4, FALSE)="","",VLOOKUP($C100,'MSCI Database'!$C:$R,4, FALSE)),"")</f>
        <v>0</v>
      </c>
      <c r="R100" s="164">
        <f>IFERROR(IF(VLOOKUP($C100,'MSCI Database'!$C:$R,5, FALSE)="","",VLOOKUP($C100,'MSCI Database'!$C:$R,5, FALSE)),"")</f>
        <v>9.3000000000000007</v>
      </c>
      <c r="S100" s="164">
        <f>IFERROR(IF(VLOOKUP($C100,'MSCI Database'!$C:$R,6, FALSE)="","",VLOOKUP($C100,'MSCI Database'!$C:$R,6, FALSE)),"")</f>
        <v>7.9</v>
      </c>
      <c r="T100" s="211">
        <f>IFERROR(IF(VLOOKUP($C100,'MSCI Database'!$C:$R,7, FALSE)="","",VLOOKUP($C100,'MSCI Database'!$C:$R,7, FALSE)),"")</f>
        <v>7.7</v>
      </c>
      <c r="U100" s="164">
        <f>IFERROR(IF(VLOOKUP($C100,'MSCI Database'!$C:$R,8, FALSE)="","",VLOOKUP($C100,'MSCI Database'!$C:$R,8, FALSE)),"")</f>
        <v>5.5</v>
      </c>
      <c r="V100" s="175">
        <f>IFERROR(IF(VLOOKUP($C100,'MSCI Database'!$C:$R,9, FALSE)="","",VLOOKUP($C100,'MSCI Database'!$C:$R,9, FALSE)),"")</f>
        <v>7</v>
      </c>
      <c r="W100" s="165">
        <f t="shared" ca="1" si="7"/>
        <v>0</v>
      </c>
      <c r="X100" s="166">
        <f>IFERROR(IF(VLOOKUP($C100,'MSCI Database'!$C:$R,10, FALSE)="","",VLOOKUP($C100,'MSCI Database'!$C:$R,10, FALSE)),"")</f>
        <v>266326</v>
      </c>
      <c r="Y100" s="133" t="str">
        <f>IFERROR(IF(VLOOKUP($C100,'MSCI Database'!$C:$R,11, FALSE)="","",VLOOKUP($C100,'MSCI Database'!$C:$R,11, FALSE)),"")</f>
        <v>2019</v>
      </c>
      <c r="Z100" s="133" t="str">
        <f>IFERROR(IF(VLOOKUP($C100,'MSCI Database'!$C:$R,12, FALSE)="","",VLOOKUP($C100,'MSCI Database'!$C:$R,12, FALSE)),"")</f>
        <v>Reported</v>
      </c>
      <c r="AA100" s="202" t="str">
        <f>IFERROR(IF(VLOOKUP($C100,'MSCI Database'!$C:$R,13, FALSE)="","",VLOOKUP($C100,'MSCI Database'!$C:$R,13, FALSE)),"")</f>
        <v>Leads in ESG integration into its investment and talent management initiatives</v>
      </c>
    </row>
    <row r="101" spans="1:27" s="130" customFormat="1" ht="15" hidden="1" customHeight="1" outlineLevel="1">
      <c r="A101" s="130" t="s">
        <v>6440</v>
      </c>
      <c r="B101" s="130" t="s">
        <v>6441</v>
      </c>
      <c r="C101" s="130" t="s">
        <v>6442</v>
      </c>
      <c r="D101" s="130" t="s">
        <v>12128</v>
      </c>
      <c r="E101" s="130" t="s">
        <v>18684</v>
      </c>
      <c r="F101" s="302">
        <v>1.254659426733973</v>
      </c>
      <c r="G101" s="132" t="str">
        <f ca="1">IFERROR(_xll.BQL($A101, "cur_mkt_cap(currency=EUR)")/1000000, " ")</f>
        <v xml:space="preserve"> </v>
      </c>
      <c r="M101" s="305">
        <f t="shared" si="5"/>
        <v>3.1617417553696117E-4</v>
      </c>
      <c r="N101" s="223">
        <f t="shared" ca="1" si="6"/>
        <v>1.3406615656727319E-2</v>
      </c>
      <c r="O101" s="172" t="str">
        <f>IFERROR(IF(VLOOKUP($C101,'MSCI Database'!$C:$R,2, FALSE)="","",VLOOKUP($C101,'MSCI Database'!$C:$R,2, FALSE)),"")</f>
        <v>Containers &amp; Packaging</v>
      </c>
      <c r="P101" s="186" t="str">
        <f>IFERROR(IF(VLOOKUP($C101,'MSCI Database'!$C:$R,3, FALSE)="","",VLOOKUP($C101,'MSCI Database'!$C:$R,3, FALSE)),"")</f>
        <v>A</v>
      </c>
      <c r="Q101" s="164" t="str">
        <f>IFERROR(IF(VLOOKUP($C101,'MSCI Database'!$C:$R,4, FALSE)="","",VLOOKUP($C101,'MSCI Database'!$C:$R,4, FALSE)),"")</f>
        <v>0</v>
      </c>
      <c r="R101" s="164">
        <f>IFERROR(IF(VLOOKUP($C101,'MSCI Database'!$C:$R,5, FALSE)="","",VLOOKUP($C101,'MSCI Database'!$C:$R,5, FALSE)),"")</f>
        <v>6.1</v>
      </c>
      <c r="S101" s="164">
        <f>IFERROR(IF(VLOOKUP($C101,'MSCI Database'!$C:$R,6, FALSE)="","",VLOOKUP($C101,'MSCI Database'!$C:$R,6, FALSE)),"")</f>
        <v>8.9</v>
      </c>
      <c r="T101" s="211">
        <f>IFERROR(IF(VLOOKUP($C101,'MSCI Database'!$C:$R,7, FALSE)="","",VLOOKUP($C101,'MSCI Database'!$C:$R,7, FALSE)),"")</f>
        <v>3</v>
      </c>
      <c r="U101" s="164">
        <f>IFERROR(IF(VLOOKUP($C101,'MSCI Database'!$C:$R,8, FALSE)="","",VLOOKUP($C101,'MSCI Database'!$C:$R,8, FALSE)),"")</f>
        <v>3.9</v>
      </c>
      <c r="V101" s="175">
        <f>IFERROR(IF(VLOOKUP($C101,'MSCI Database'!$C:$R,9, FALSE)="","",VLOOKUP($C101,'MSCI Database'!$C:$R,9, FALSE)),"")</f>
        <v>5.4</v>
      </c>
      <c r="W101" s="165">
        <f t="shared" ca="1" si="7"/>
        <v>0</v>
      </c>
      <c r="X101" s="166">
        <f>IFERROR(IF(VLOOKUP($C101,'MSCI Database'!$C:$R,10, FALSE)="","",VLOOKUP($C101,'MSCI Database'!$C:$R,10, FALSE)),"")</f>
        <v>1240902</v>
      </c>
      <c r="Y101" s="133" t="str">
        <f>IFERROR(IF(VLOOKUP($C101,'MSCI Database'!$C:$R,11, FALSE)="","",VLOOKUP($C101,'MSCI Database'!$C:$R,11, FALSE)),"")</f>
        <v>2019</v>
      </c>
      <c r="Z101" s="133" t="str">
        <f>IFERROR(IF(VLOOKUP($C101,'MSCI Database'!$C:$R,12, FALSE)="","",VLOOKUP($C101,'MSCI Database'!$C:$R,12, FALSE)),"")</f>
        <v>Reported</v>
      </c>
      <c r="AA101" s="202" t="str">
        <f>IFERROR(IF(VLOOKUP($C101,'MSCI Database'!$C:$R,13, FALSE)="","",VLOOKUP($C101,'MSCI Database'!$C:$R,13, FALSE)),"")</f>
        <v>Strong recycling efforts; board concerns persist</v>
      </c>
    </row>
    <row r="102" spans="1:27" s="130" customFormat="1" ht="15" hidden="1" customHeight="1" outlineLevel="1">
      <c r="A102" s="130" t="s">
        <v>7287</v>
      </c>
      <c r="B102" s="130" t="s">
        <v>7288</v>
      </c>
      <c r="C102" s="130" t="s">
        <v>7289</v>
      </c>
      <c r="D102" s="130" t="s">
        <v>12128</v>
      </c>
      <c r="E102" s="130" t="s">
        <v>12133</v>
      </c>
      <c r="F102" s="302">
        <v>0.92863612606811141</v>
      </c>
      <c r="G102" s="132" t="str">
        <f ca="1">IFERROR(_xll.BQL($A102, "cur_mkt_cap(currency=EUR)")/1000000, " ")</f>
        <v xml:space="preserve"> </v>
      </c>
      <c r="M102" s="305">
        <f t="shared" si="5"/>
        <v>2.3401630376916407E-4</v>
      </c>
      <c r="N102" s="223">
        <f t="shared" ca="1" si="6"/>
        <v>9.9229060587029787E-3</v>
      </c>
      <c r="O102" s="172" t="str">
        <f>IFERROR(IF(VLOOKUP($C102,'MSCI Database'!$C:$R,2, FALSE)="","",VLOOKUP($C102,'MSCI Database'!$C:$R,2, FALSE)),"")</f>
        <v>Health Care Equipment &amp; Supplies</v>
      </c>
      <c r="P102" s="186" t="str">
        <f>IFERROR(IF(VLOOKUP($C102,'MSCI Database'!$C:$R,3, FALSE)="","",VLOOKUP($C102,'MSCI Database'!$C:$R,3, FALSE)),"")</f>
        <v>BBB</v>
      </c>
      <c r="Q102" s="164" t="str">
        <f>IFERROR(IF(VLOOKUP($C102,'MSCI Database'!$C:$R,4, FALSE)="","",VLOOKUP($C102,'MSCI Database'!$C:$R,4, FALSE)),"")</f>
        <v>1</v>
      </c>
      <c r="R102" s="164">
        <f>IFERROR(IF(VLOOKUP($C102,'MSCI Database'!$C:$R,5, FALSE)="","",VLOOKUP($C102,'MSCI Database'!$C:$R,5, FALSE)),"")</f>
        <v>5.3</v>
      </c>
      <c r="S102" s="164">
        <f>IFERROR(IF(VLOOKUP($C102,'MSCI Database'!$C:$R,6, FALSE)="","",VLOOKUP($C102,'MSCI Database'!$C:$R,6, FALSE)),"")</f>
        <v>8</v>
      </c>
      <c r="T102" s="211">
        <f>IFERROR(IF(VLOOKUP($C102,'MSCI Database'!$C:$R,7, FALSE)="","",VLOOKUP($C102,'MSCI Database'!$C:$R,7, FALSE)),"")</f>
        <v>4.3</v>
      </c>
      <c r="U102" s="164">
        <f>IFERROR(IF(VLOOKUP($C102,'MSCI Database'!$C:$R,8, FALSE)="","",VLOOKUP($C102,'MSCI Database'!$C:$R,8, FALSE)),"")</f>
        <v>6.7</v>
      </c>
      <c r="V102" s="175">
        <f>IFERROR(IF(VLOOKUP($C102,'MSCI Database'!$C:$R,9, FALSE)="","",VLOOKUP($C102,'MSCI Database'!$C:$R,9, FALSE)),"")</f>
        <v>5.4</v>
      </c>
      <c r="W102" s="165">
        <f t="shared" ca="1" si="7"/>
        <v>0</v>
      </c>
      <c r="X102" s="166">
        <f>IFERROR(IF(VLOOKUP($C102,'MSCI Database'!$C:$R,10, FALSE)="","",VLOOKUP($C102,'MSCI Database'!$C:$R,10, FALSE)),"")</f>
        <v>83824</v>
      </c>
      <c r="Y102" s="133" t="str">
        <f>IFERROR(IF(VLOOKUP($C102,'MSCI Database'!$C:$R,11, FALSE)="","",VLOOKUP($C102,'MSCI Database'!$C:$R,11, FALSE)),"")</f>
        <v>2019</v>
      </c>
      <c r="Z102" s="133" t="str">
        <f>IFERROR(IF(VLOOKUP($C102,'MSCI Database'!$C:$R,12, FALSE)="","",VLOOKUP($C102,'MSCI Database'!$C:$R,12, FALSE)),"")</f>
        <v>E.Segmt-Moderately Low</v>
      </c>
      <c r="AA102" s="202" t="str">
        <f>IFERROR(IF(VLOOKUP($C102,'MSCI Database'!$C:$R,13, FALSE)="","",VLOOKUP($C102,'MSCI Database'!$C:$R,13, FALSE)),"")</f>
        <v>Strong corporate governance practices, but ongoing product liability lawsuits</v>
      </c>
    </row>
    <row r="103" spans="1:27" s="130" customFormat="1" ht="15" hidden="1" customHeight="1" outlineLevel="1">
      <c r="A103" s="130" t="s">
        <v>7724</v>
      </c>
      <c r="B103" s="130" t="s">
        <v>7725</v>
      </c>
      <c r="C103" s="130" t="s">
        <v>7726</v>
      </c>
      <c r="D103" s="130" t="s">
        <v>12128</v>
      </c>
      <c r="E103" s="130" t="s">
        <v>18689</v>
      </c>
      <c r="F103" s="302">
        <v>0.73698533200041905</v>
      </c>
      <c r="G103" s="132" t="str">
        <f ca="1">IFERROR(_xll.BQL($A103, "cur_mkt_cap(currency=EUR)")/1000000, " ")</f>
        <v xml:space="preserve"> </v>
      </c>
      <c r="M103" s="305">
        <f t="shared" si="5"/>
        <v>1.8572030366410561E-4</v>
      </c>
      <c r="N103" s="223">
        <f t="shared" ca="1" si="6"/>
        <v>7.8750287769289353E-3</v>
      </c>
      <c r="O103" s="172" t="str">
        <f>IFERROR(IF(VLOOKUP($C103,'MSCI Database'!$C:$R,2, FALSE)="","",VLOOKUP($C103,'MSCI Database'!$C:$R,2, FALSE)),"")</f>
        <v>Software &amp; Services</v>
      </c>
      <c r="P103" s="186" t="str">
        <f>IFERROR(IF(VLOOKUP($C103,'MSCI Database'!$C:$R,3, FALSE)="","",VLOOKUP($C103,'MSCI Database'!$C:$R,3, FALSE)),"")</f>
        <v>BBB</v>
      </c>
      <c r="Q103" s="164" t="str">
        <f>IFERROR(IF(VLOOKUP($C103,'MSCI Database'!$C:$R,4, FALSE)="","",VLOOKUP($C103,'MSCI Database'!$C:$R,4, FALSE)),"")</f>
        <v>0</v>
      </c>
      <c r="R103" s="164">
        <f>IFERROR(IF(VLOOKUP($C103,'MSCI Database'!$C:$R,5, FALSE)="","",VLOOKUP($C103,'MSCI Database'!$C:$R,5, FALSE)),"")</f>
        <v>5.2</v>
      </c>
      <c r="S103" s="164">
        <f>IFERROR(IF(VLOOKUP($C103,'MSCI Database'!$C:$R,6, FALSE)="","",VLOOKUP($C103,'MSCI Database'!$C:$R,6, FALSE)),"")</f>
        <v>7.7</v>
      </c>
      <c r="T103" s="211">
        <f>IFERROR(IF(VLOOKUP($C103,'MSCI Database'!$C:$R,7, FALSE)="","",VLOOKUP($C103,'MSCI Database'!$C:$R,7, FALSE)),"")</f>
        <v>4.5999999999999996</v>
      </c>
      <c r="U103" s="164">
        <f>IFERROR(IF(VLOOKUP($C103,'MSCI Database'!$C:$R,8, FALSE)="","",VLOOKUP($C103,'MSCI Database'!$C:$R,8, FALSE)),"")</f>
        <v>3.3</v>
      </c>
      <c r="V103" s="175">
        <f>IFERROR(IF(VLOOKUP($C103,'MSCI Database'!$C:$R,9, FALSE)="","",VLOOKUP($C103,'MSCI Database'!$C:$R,9, FALSE)),"")</f>
        <v>4.5999999999999996</v>
      </c>
      <c r="W103" s="165">
        <f t="shared" ca="1" si="7"/>
        <v>0</v>
      </c>
      <c r="X103" s="166">
        <f>IFERROR(IF(VLOOKUP($C103,'MSCI Database'!$C:$R,10, FALSE)="","",VLOOKUP($C103,'MSCI Database'!$C:$R,10, FALSE)),"")</f>
        <v>577203</v>
      </c>
      <c r="Y103" s="133" t="str">
        <f>IFERROR(IF(VLOOKUP($C103,'MSCI Database'!$C:$R,11, FALSE)="","",VLOOKUP($C103,'MSCI Database'!$C:$R,11, FALSE)),"")</f>
        <v>2019</v>
      </c>
      <c r="Z103" s="133" t="str">
        <f>IFERROR(IF(VLOOKUP($C103,'MSCI Database'!$C:$R,12, FALSE)="","",VLOOKUP($C103,'MSCI Database'!$C:$R,12, FALSE)),"")</f>
        <v>Reported</v>
      </c>
      <c r="AA103" s="202" t="str">
        <f>IFERROR(IF(VLOOKUP($C103,'MSCI Database'!$C:$R,13, FALSE)="","",VLOOKUP($C103,'MSCI Database'!$C:$R,13, FALSE)),"")</f>
        <v>Workforce-centered controversies increase, as layoffs, recruitments continue</v>
      </c>
    </row>
    <row r="104" spans="1:27" s="130" customFormat="1" ht="15" hidden="1" customHeight="1" outlineLevel="1">
      <c r="A104" s="130" t="s">
        <v>2212</v>
      </c>
      <c r="B104" s="130" t="s">
        <v>2213</v>
      </c>
      <c r="C104" s="130" t="s">
        <v>2214</v>
      </c>
      <c r="D104" s="130" t="s">
        <v>12131</v>
      </c>
      <c r="E104" s="130" t="s">
        <v>18674</v>
      </c>
      <c r="F104" s="302">
        <v>1.0175870847692849</v>
      </c>
      <c r="G104" s="132" t="str">
        <f ca="1">IFERROR(_xll.BQL($A104, "cur_mkt_cap(currency=EUR)")/1000000, " ")</f>
        <v xml:space="preserve"> </v>
      </c>
      <c r="M104" s="305">
        <f t="shared" si="5"/>
        <v>2.5643194536185981E-4</v>
      </c>
      <c r="N104" s="223">
        <f t="shared" ca="1" si="6"/>
        <v>1.087338814985369E-2</v>
      </c>
      <c r="O104" s="172" t="str">
        <f>IFERROR(IF(VLOOKUP($C104,'MSCI Database'!$C:$R,2, FALSE)="","",VLOOKUP($C104,'MSCI Database'!$C:$R,2, FALSE)),"")</f>
        <v>Food Products</v>
      </c>
      <c r="P104" s="186" t="str">
        <f>IFERROR(IF(VLOOKUP($C104,'MSCI Database'!$C:$R,3, FALSE)="","",VLOOKUP($C104,'MSCI Database'!$C:$R,3, FALSE)),"")</f>
        <v>AAA</v>
      </c>
      <c r="Q104" s="164" t="str">
        <f>IFERROR(IF(VLOOKUP($C104,'MSCI Database'!$C:$R,4, FALSE)="","",VLOOKUP($C104,'MSCI Database'!$C:$R,4, FALSE)),"")</f>
        <v>0</v>
      </c>
      <c r="R104" s="164">
        <f>IFERROR(IF(VLOOKUP($C104,'MSCI Database'!$C:$R,5, FALSE)="","",VLOOKUP($C104,'MSCI Database'!$C:$R,5, FALSE)),"")</f>
        <v>8.6</v>
      </c>
      <c r="S104" s="164">
        <f>IFERROR(IF(VLOOKUP($C104,'MSCI Database'!$C:$R,6, FALSE)="","",VLOOKUP($C104,'MSCI Database'!$C:$R,6, FALSE)),"")</f>
        <v>5.0999999999999996</v>
      </c>
      <c r="T104" s="211">
        <f>IFERROR(IF(VLOOKUP($C104,'MSCI Database'!$C:$R,7, FALSE)="","",VLOOKUP($C104,'MSCI Database'!$C:$R,7, FALSE)),"")</f>
        <v>6.1</v>
      </c>
      <c r="U104" s="164">
        <f>IFERROR(IF(VLOOKUP($C104,'MSCI Database'!$C:$R,8, FALSE)="","",VLOOKUP($C104,'MSCI Database'!$C:$R,8, FALSE)),"")</f>
        <v>6.1</v>
      </c>
      <c r="V104" s="175">
        <f>IFERROR(IF(VLOOKUP($C104,'MSCI Database'!$C:$R,9, FALSE)="","",VLOOKUP($C104,'MSCI Database'!$C:$R,9, FALSE)),"")</f>
        <v>5.7</v>
      </c>
      <c r="W104" s="165">
        <f t="shared" ca="1" si="7"/>
        <v>0</v>
      </c>
      <c r="X104" s="166">
        <f>IFERROR(IF(VLOOKUP($C104,'MSCI Database'!$C:$R,10, FALSE)="","",VLOOKUP($C104,'MSCI Database'!$C:$R,10, FALSE)),"")</f>
        <v>1688979</v>
      </c>
      <c r="Y104" s="133" t="str">
        <f>IFERROR(IF(VLOOKUP($C104,'MSCI Database'!$C:$R,11, FALSE)="","",VLOOKUP($C104,'MSCI Database'!$C:$R,11, FALSE)),"")</f>
        <v>2019</v>
      </c>
      <c r="Z104" s="133" t="str">
        <f>IFERROR(IF(VLOOKUP($C104,'MSCI Database'!$C:$R,12, FALSE)="","",VLOOKUP($C104,'MSCI Database'!$C:$R,12, FALSE)),"")</f>
        <v>E.CSI</v>
      </c>
      <c r="AA104" s="202" t="str">
        <f>IFERROR(IF(VLOOKUP($C104,'MSCI Database'!$C:$R,13, FALSE)="","",VLOOKUP($C104,'MSCI Database'!$C:$R,13, FALSE)),"")</f>
        <v>Leading programs and strategies to boost healthy food portfolio</v>
      </c>
    </row>
    <row r="105" spans="1:27" s="130" customFormat="1" ht="15" hidden="1" customHeight="1" outlineLevel="1">
      <c r="A105" s="130" t="s">
        <v>2374</v>
      </c>
      <c r="B105" s="130" t="s">
        <v>2375</v>
      </c>
      <c r="C105" s="130" t="s">
        <v>2376</v>
      </c>
      <c r="D105" s="130" t="s">
        <v>12131</v>
      </c>
      <c r="E105" s="130" t="s">
        <v>18682</v>
      </c>
      <c r="F105" s="302">
        <v>1.1953329083168069</v>
      </c>
      <c r="G105" s="132" t="str">
        <f ca="1">IFERROR(_xll.BQL($A105, "cur_mkt_cap(currency=EUR)")/1000000, " ")</f>
        <v xml:space="preserve"> </v>
      </c>
      <c r="M105" s="305">
        <f t="shared" si="5"/>
        <v>3.0122389289583533E-4</v>
      </c>
      <c r="N105" s="223">
        <f t="shared" ca="1" si="6"/>
        <v>1.2772684397197283E-2</v>
      </c>
      <c r="O105" s="172" t="str">
        <f>IFERROR(IF(VLOOKUP($C105,'MSCI Database'!$C:$R,2, FALSE)="","",VLOOKUP($C105,'MSCI Database'!$C:$R,2, FALSE)),"")</f>
        <v>Auto Components</v>
      </c>
      <c r="P105" s="186" t="str">
        <f>IFERROR(IF(VLOOKUP($C105,'MSCI Database'!$C:$R,3, FALSE)="","",VLOOKUP($C105,'MSCI Database'!$C:$R,3, FALSE)),"")</f>
        <v>AAA</v>
      </c>
      <c r="Q105" s="164" t="str">
        <f>IFERROR(IF(VLOOKUP($C105,'MSCI Database'!$C:$R,4, FALSE)="","",VLOOKUP($C105,'MSCI Database'!$C:$R,4, FALSE)),"")</f>
        <v>0</v>
      </c>
      <c r="R105" s="164">
        <f>IFERROR(IF(VLOOKUP($C105,'MSCI Database'!$C:$R,5, FALSE)="","",VLOOKUP($C105,'MSCI Database'!$C:$R,5, FALSE)),"")</f>
        <v>9.1999999999999993</v>
      </c>
      <c r="S105" s="164">
        <f>IFERROR(IF(VLOOKUP($C105,'MSCI Database'!$C:$R,6, FALSE)="","",VLOOKUP($C105,'MSCI Database'!$C:$R,6, FALSE)),"")</f>
        <v>7.7</v>
      </c>
      <c r="T105" s="211">
        <f>IFERROR(IF(VLOOKUP($C105,'MSCI Database'!$C:$R,7, FALSE)="","",VLOOKUP($C105,'MSCI Database'!$C:$R,7, FALSE)),"")</f>
        <v>4</v>
      </c>
      <c r="U105" s="164">
        <f>IFERROR(IF(VLOOKUP($C105,'MSCI Database'!$C:$R,8, FALSE)="","",VLOOKUP($C105,'MSCI Database'!$C:$R,8, FALSE)),"")</f>
        <v>6.4</v>
      </c>
      <c r="V105" s="175">
        <f>IFERROR(IF(VLOOKUP($C105,'MSCI Database'!$C:$R,9, FALSE)="","",VLOOKUP($C105,'MSCI Database'!$C:$R,9, FALSE)),"")</f>
        <v>5.7</v>
      </c>
      <c r="W105" s="165">
        <f t="shared" ca="1" si="7"/>
        <v>0</v>
      </c>
      <c r="X105" s="166">
        <f>IFERROR(IF(VLOOKUP($C105,'MSCI Database'!$C:$R,10, FALSE)="","",VLOOKUP($C105,'MSCI Database'!$C:$R,10, FALSE)),"")</f>
        <v>1079100</v>
      </c>
      <c r="Y105" s="133" t="str">
        <f>IFERROR(IF(VLOOKUP($C105,'MSCI Database'!$C:$R,11, FALSE)="","",VLOOKUP($C105,'MSCI Database'!$C:$R,11, FALSE)),"")</f>
        <v>2019</v>
      </c>
      <c r="Z105" s="133" t="str">
        <f>IFERROR(IF(VLOOKUP($C105,'MSCI Database'!$C:$R,12, FALSE)="","",VLOOKUP($C105,'MSCI Database'!$C:$R,12, FALSE)),"")</f>
        <v>Reported</v>
      </c>
      <c r="AA105" s="202" t="str">
        <f>IFERROR(IF(VLOOKUP($C105,'MSCI Database'!$C:$R,13, FALSE)="","",VLOOKUP($C105,'MSCI Database'!$C:$R,13, FALSE)),"")</f>
        <v>Strong clean technology engagement; pandemic linked layoffs may affect workforce morale</v>
      </c>
    </row>
    <row r="106" spans="1:27" s="130" customFormat="1" ht="15" hidden="1" customHeight="1" outlineLevel="1">
      <c r="A106" s="130" t="s">
        <v>8681</v>
      </c>
      <c r="B106" s="130" t="s">
        <v>8682</v>
      </c>
      <c r="C106" s="130" t="s">
        <v>8683</v>
      </c>
      <c r="D106" s="130" t="s">
        <v>12128</v>
      </c>
      <c r="E106" s="130" t="s">
        <v>18673</v>
      </c>
      <c r="F106" s="302">
        <v>0.87007178869551705</v>
      </c>
      <c r="G106" s="132" t="str">
        <f ca="1">IFERROR(_xll.BQL($A106, "cur_mkt_cap(currency=EUR)")/1000000, " ")</f>
        <v xml:space="preserve"> </v>
      </c>
      <c r="M106" s="305">
        <f t="shared" si="5"/>
        <v>2.192580907512703E-4</v>
      </c>
      <c r="N106" s="223">
        <f t="shared" ca="1" si="6"/>
        <v>9.2971190557797068E-3</v>
      </c>
      <c r="O106" s="172" t="str">
        <f>IFERROR(IF(VLOOKUP($C106,'MSCI Database'!$C:$R,2, FALSE)="","",VLOOKUP($C106,'MSCI Database'!$C:$R,2, FALSE)),"")</f>
        <v>Industrial Machinery</v>
      </c>
      <c r="P106" s="186" t="str">
        <f>IFERROR(IF(VLOOKUP($C106,'MSCI Database'!$C:$R,3, FALSE)="","",VLOOKUP($C106,'MSCI Database'!$C:$R,3, FALSE)),"")</f>
        <v>A</v>
      </c>
      <c r="Q106" s="164" t="str">
        <f>IFERROR(IF(VLOOKUP($C106,'MSCI Database'!$C:$R,4, FALSE)="","",VLOOKUP($C106,'MSCI Database'!$C:$R,4, FALSE)),"")</f>
        <v>0</v>
      </c>
      <c r="R106" s="164">
        <f>IFERROR(IF(VLOOKUP($C106,'MSCI Database'!$C:$R,5, FALSE)="","",VLOOKUP($C106,'MSCI Database'!$C:$R,5, FALSE)),"")</f>
        <v>6.9</v>
      </c>
      <c r="S106" s="164">
        <f>IFERROR(IF(VLOOKUP($C106,'MSCI Database'!$C:$R,6, FALSE)="","",VLOOKUP($C106,'MSCI Database'!$C:$R,6, FALSE)),"")</f>
        <v>4.4000000000000004</v>
      </c>
      <c r="T106" s="211">
        <f>IFERROR(IF(VLOOKUP($C106,'MSCI Database'!$C:$R,7, FALSE)="","",VLOOKUP($C106,'MSCI Database'!$C:$R,7, FALSE)),"")</f>
        <v>6.3</v>
      </c>
      <c r="U106" s="164">
        <f>IFERROR(IF(VLOOKUP($C106,'MSCI Database'!$C:$R,8, FALSE)="","",VLOOKUP($C106,'MSCI Database'!$C:$R,8, FALSE)),"")</f>
        <v>6.1</v>
      </c>
      <c r="V106" s="175">
        <f>IFERROR(IF(VLOOKUP($C106,'MSCI Database'!$C:$R,9, FALSE)="","",VLOOKUP($C106,'MSCI Database'!$C:$R,9, FALSE)),"")</f>
        <v>5.6</v>
      </c>
      <c r="W106" s="165">
        <f t="shared" ca="1" si="7"/>
        <v>0</v>
      </c>
      <c r="X106" s="166">
        <f>IFERROR(IF(VLOOKUP($C106,'MSCI Database'!$C:$R,10, FALSE)="","",VLOOKUP($C106,'MSCI Database'!$C:$R,10, FALSE)),"")</f>
        <v>33446</v>
      </c>
      <c r="Y106" s="133" t="str">
        <f>IFERROR(IF(VLOOKUP($C106,'MSCI Database'!$C:$R,11, FALSE)="","",VLOOKUP($C106,'MSCI Database'!$C:$R,11, FALSE)),"")</f>
        <v>2019</v>
      </c>
      <c r="Z106" s="133" t="str">
        <f>IFERROR(IF(VLOOKUP($C106,'MSCI Database'!$C:$R,12, FALSE)="","",VLOOKUP($C106,'MSCI Database'!$C:$R,12, FALSE)),"")</f>
        <v>Reported</v>
      </c>
      <c r="AA106" s="202" t="str">
        <f>IFERROR(IF(VLOOKUP($C106,'MSCI Database'!$C:$R,13, FALSE)="","",VLOOKUP($C106,'MSCI Database'!$C:$R,13, FALSE)),"")</f>
        <v/>
      </c>
    </row>
    <row r="107" spans="1:27" s="130" customFormat="1" ht="15" hidden="1" customHeight="1" outlineLevel="1">
      <c r="A107" s="130" t="s">
        <v>2317</v>
      </c>
      <c r="B107" s="130" t="s">
        <v>2318</v>
      </c>
      <c r="C107" s="130" t="s">
        <v>2319</v>
      </c>
      <c r="D107" s="130" t="s">
        <v>12131</v>
      </c>
      <c r="E107" s="130" t="s">
        <v>12133</v>
      </c>
      <c r="F107" s="302">
        <v>1.0609889518831579</v>
      </c>
      <c r="G107" s="132" t="str">
        <f ca="1">IFERROR(_xll.BQL($A107, "cur_mkt_cap(currency=EUR)")/1000000, " ")</f>
        <v xml:space="preserve"> </v>
      </c>
      <c r="M107" s="305">
        <f t="shared" si="5"/>
        <v>2.673692158745558E-4</v>
      </c>
      <c r="N107" s="223">
        <f t="shared" ca="1" si="6"/>
        <v>1.133715715264573E-2</v>
      </c>
      <c r="O107" s="172" t="str">
        <f>IFERROR(IF(VLOOKUP($C107,'MSCI Database'!$C:$R,2, FALSE)="","",VLOOKUP($C107,'MSCI Database'!$C:$R,2, FALSE)),"")</f>
        <v>Health Care Providers &amp; Services</v>
      </c>
      <c r="P107" s="186" t="str">
        <f>IFERROR(IF(VLOOKUP($C107,'MSCI Database'!$C:$R,3, FALSE)="","",VLOOKUP($C107,'MSCI Database'!$C:$R,3, FALSE)),"")</f>
        <v>A</v>
      </c>
      <c r="Q107" s="164" t="str">
        <f>IFERROR(IF(VLOOKUP($C107,'MSCI Database'!$C:$R,4, FALSE)="","",VLOOKUP($C107,'MSCI Database'!$C:$R,4, FALSE)),"")</f>
        <v>0</v>
      </c>
      <c r="R107" s="164">
        <f>IFERROR(IF(VLOOKUP($C107,'MSCI Database'!$C:$R,5, FALSE)="","",VLOOKUP($C107,'MSCI Database'!$C:$R,5, FALSE)),"")</f>
        <v>7.1</v>
      </c>
      <c r="S107" s="164">
        <f>IFERROR(IF(VLOOKUP($C107,'MSCI Database'!$C:$R,6, FALSE)="","",VLOOKUP($C107,'MSCI Database'!$C:$R,6, FALSE)),"")</f>
        <v>9.9</v>
      </c>
      <c r="T107" s="211">
        <f>IFERROR(IF(VLOOKUP($C107,'MSCI Database'!$C:$R,7, FALSE)="","",VLOOKUP($C107,'MSCI Database'!$C:$R,7, FALSE)),"")</f>
        <v>4.4000000000000004</v>
      </c>
      <c r="U107" s="164">
        <f>IFERROR(IF(VLOOKUP($C107,'MSCI Database'!$C:$R,8, FALSE)="","",VLOOKUP($C107,'MSCI Database'!$C:$R,8, FALSE)),"")</f>
        <v>6.4</v>
      </c>
      <c r="V107" s="175">
        <f>IFERROR(IF(VLOOKUP($C107,'MSCI Database'!$C:$R,9, FALSE)="","",VLOOKUP($C107,'MSCI Database'!$C:$R,9, FALSE)),"")</f>
        <v>5.4</v>
      </c>
      <c r="W107" s="165">
        <f t="shared" ca="1" si="7"/>
        <v>0</v>
      </c>
      <c r="X107" s="166">
        <f>IFERROR(IF(VLOOKUP($C107,'MSCI Database'!$C:$R,10, FALSE)="","",VLOOKUP($C107,'MSCI Database'!$C:$R,10, FALSE)),"")</f>
        <v>159448</v>
      </c>
      <c r="Y107" s="133" t="str">
        <f>IFERROR(IF(VLOOKUP($C107,'MSCI Database'!$C:$R,11, FALSE)="","",VLOOKUP($C107,'MSCI Database'!$C:$R,11, FALSE)),"")</f>
        <v>2019</v>
      </c>
      <c r="Z107" s="133" t="str">
        <f>IFERROR(IF(VLOOKUP($C107,'MSCI Database'!$C:$R,12, FALSE)="","",VLOOKUP($C107,'MSCI Database'!$C:$R,12, FALSE)),"")</f>
        <v>Reported</v>
      </c>
      <c r="AA107" s="202" t="str">
        <f>IFERROR(IF(VLOOKUP($C107,'MSCI Database'!$C:$R,13, FALSE)="","",VLOOKUP($C107,'MSCI Database'!$C:$R,13, FALSE)),"")</f>
        <v>Robust service quality and ethical compliance measures; limited data security programs</v>
      </c>
    </row>
    <row r="108" spans="1:27" s="130" customFormat="1" ht="15" hidden="1" customHeight="1" outlineLevel="1">
      <c r="A108" s="130" t="s">
        <v>2552</v>
      </c>
      <c r="B108" s="130" t="s">
        <v>2553</v>
      </c>
      <c r="C108" s="130" t="s">
        <v>2554</v>
      </c>
      <c r="D108" s="130" t="s">
        <v>18686</v>
      </c>
      <c r="E108" s="130" t="s">
        <v>18674</v>
      </c>
      <c r="F108" s="302">
        <v>1.2428751242993239</v>
      </c>
      <c r="G108" s="132" t="str">
        <f ca="1">IFERROR(_xll.BQL($A108, "cur_mkt_cap(currency=EUR)")/1000000, " ")</f>
        <v xml:space="preserve"> </v>
      </c>
      <c r="M108" s="305">
        <f t="shared" si="5"/>
        <v>3.1320453132342962E-4</v>
      </c>
      <c r="N108" s="223">
        <f t="shared" ca="1" si="6"/>
        <v>1.3280694940589047E-2</v>
      </c>
      <c r="O108" s="172" t="str">
        <f>IFERROR(IF(VLOOKUP($C108,'MSCI Database'!$C:$R,2, FALSE)="","",VLOOKUP($C108,'MSCI Database'!$C:$R,2, FALSE)),"")</f>
        <v>Household &amp; Personal Products</v>
      </c>
      <c r="P108" s="186" t="str">
        <f>IFERROR(IF(VLOOKUP($C108,'MSCI Database'!$C:$R,3, FALSE)="","",VLOOKUP($C108,'MSCI Database'!$C:$R,3, FALSE)),"")</f>
        <v>A</v>
      </c>
      <c r="Q108" s="164" t="str">
        <f>IFERROR(IF(VLOOKUP($C108,'MSCI Database'!$C:$R,4, FALSE)="","",VLOOKUP($C108,'MSCI Database'!$C:$R,4, FALSE)),"")</f>
        <v>0</v>
      </c>
      <c r="R108" s="164">
        <f>IFERROR(IF(VLOOKUP($C108,'MSCI Database'!$C:$R,5, FALSE)="","",VLOOKUP($C108,'MSCI Database'!$C:$R,5, FALSE)),"")</f>
        <v>6.7</v>
      </c>
      <c r="S108" s="164">
        <f>IFERROR(IF(VLOOKUP($C108,'MSCI Database'!$C:$R,6, FALSE)="","",VLOOKUP($C108,'MSCI Database'!$C:$R,6, FALSE)),"")</f>
        <v>7.2</v>
      </c>
      <c r="T108" s="211">
        <f>IFERROR(IF(VLOOKUP($C108,'MSCI Database'!$C:$R,7, FALSE)="","",VLOOKUP($C108,'MSCI Database'!$C:$R,7, FALSE)),"")</f>
        <v>5</v>
      </c>
      <c r="U108" s="164">
        <f>IFERROR(IF(VLOOKUP($C108,'MSCI Database'!$C:$R,8, FALSE)="","",VLOOKUP($C108,'MSCI Database'!$C:$R,8, FALSE)),"")</f>
        <v>4.9000000000000004</v>
      </c>
      <c r="V108" s="175">
        <f>IFERROR(IF(VLOOKUP($C108,'MSCI Database'!$C:$R,9, FALSE)="","",VLOOKUP($C108,'MSCI Database'!$C:$R,9, FALSE)),"")</f>
        <v>5.7</v>
      </c>
      <c r="W108" s="165">
        <f t="shared" ca="1" si="7"/>
        <v>0</v>
      </c>
      <c r="X108" s="166">
        <f>IFERROR(IF(VLOOKUP($C108,'MSCI Database'!$C:$R,10, FALSE)="","",VLOOKUP($C108,'MSCI Database'!$C:$R,10, FALSE)),"")</f>
        <v>1036831</v>
      </c>
      <c r="Y108" s="133" t="str">
        <f>IFERROR(IF(VLOOKUP($C108,'MSCI Database'!$C:$R,11, FALSE)="","",VLOOKUP($C108,'MSCI Database'!$C:$R,11, FALSE)),"")</f>
        <v>2019</v>
      </c>
      <c r="Z108" s="133" t="str">
        <f>IFERROR(IF(VLOOKUP($C108,'MSCI Database'!$C:$R,12, FALSE)="","",VLOOKUP($C108,'MSCI Database'!$C:$R,12, FALSE)),"")</f>
        <v>Reported</v>
      </c>
      <c r="AA108" s="202" t="str">
        <f>IFERROR(IF(VLOOKUP($C108,'MSCI Database'!$C:$R,13, FALSE)="","",VLOOKUP($C108,'MSCI Database'!$C:$R,13, FALSE)),"")</f>
        <v>Strong environmental stewardship, continued expansion in natural and healthy products market</v>
      </c>
    </row>
    <row r="109" spans="1:27" s="130" customFormat="1" ht="15" hidden="1" customHeight="1" outlineLevel="1">
      <c r="A109" s="130" t="s">
        <v>1865</v>
      </c>
      <c r="B109" s="130" t="s">
        <v>1866</v>
      </c>
      <c r="C109" s="130" t="s">
        <v>1867</v>
      </c>
      <c r="D109" s="130" t="s">
        <v>12129</v>
      </c>
      <c r="E109" s="130" t="s">
        <v>18689</v>
      </c>
      <c r="F109" s="302">
        <v>0.68492885511858437</v>
      </c>
      <c r="G109" s="132" t="str">
        <f ca="1">IFERROR(_xll.BQL($A109, "cur_mkt_cap(currency=EUR)")/1000000, " ")</f>
        <v xml:space="preserve"> </v>
      </c>
      <c r="M109" s="305">
        <f t="shared" si="5"/>
        <v>1.7260207148988324E-4</v>
      </c>
      <c r="N109" s="223">
        <f t="shared" ca="1" si="6"/>
        <v>7.3187812701335751E-3</v>
      </c>
      <c r="O109" s="172" t="str">
        <f>IFERROR(IF(VLOOKUP($C109,'MSCI Database'!$C:$R,2, FALSE)="","",VLOOKUP($C109,'MSCI Database'!$C:$R,2, FALSE)),"")</f>
        <v>Software &amp; Services</v>
      </c>
      <c r="P109" s="186" t="str">
        <f>IFERROR(IF(VLOOKUP($C109,'MSCI Database'!$C:$R,3, FALSE)="","",VLOOKUP($C109,'MSCI Database'!$C:$R,3, FALSE)),"")</f>
        <v>AAA</v>
      </c>
      <c r="Q109" s="164" t="str">
        <f>IFERROR(IF(VLOOKUP($C109,'MSCI Database'!$C:$R,4, FALSE)="","",VLOOKUP($C109,'MSCI Database'!$C:$R,4, FALSE)),"")</f>
        <v>0</v>
      </c>
      <c r="R109" s="164">
        <f>IFERROR(IF(VLOOKUP($C109,'MSCI Database'!$C:$R,5, FALSE)="","",VLOOKUP($C109,'MSCI Database'!$C:$R,5, FALSE)),"")</f>
        <v>10</v>
      </c>
      <c r="S109" s="164">
        <f>IFERROR(IF(VLOOKUP($C109,'MSCI Database'!$C:$R,6, FALSE)="","",VLOOKUP($C109,'MSCI Database'!$C:$R,6, FALSE)),"")</f>
        <v>6.7</v>
      </c>
      <c r="T109" s="211">
        <f>IFERROR(IF(VLOOKUP($C109,'MSCI Database'!$C:$R,7, FALSE)="","",VLOOKUP($C109,'MSCI Database'!$C:$R,7, FALSE)),"")</f>
        <v>8.1999999999999993</v>
      </c>
      <c r="U109" s="164">
        <f>IFERROR(IF(VLOOKUP($C109,'MSCI Database'!$C:$R,8, FALSE)="","",VLOOKUP($C109,'MSCI Database'!$C:$R,8, FALSE)),"")</f>
        <v>5.9</v>
      </c>
      <c r="V109" s="175">
        <f>IFERROR(IF(VLOOKUP($C109,'MSCI Database'!$C:$R,9, FALSE)="","",VLOOKUP($C109,'MSCI Database'!$C:$R,9, FALSE)),"")</f>
        <v>7.1</v>
      </c>
      <c r="W109" s="165">
        <f t="shared" ca="1" si="7"/>
        <v>0</v>
      </c>
      <c r="X109" s="166">
        <f>IFERROR(IF(VLOOKUP($C109,'MSCI Database'!$C:$R,10, FALSE)="","",VLOOKUP($C109,'MSCI Database'!$C:$R,10, FALSE)),"")</f>
        <v>306527</v>
      </c>
      <c r="Y109" s="133" t="str">
        <f>IFERROR(IF(VLOOKUP($C109,'MSCI Database'!$C:$R,11, FALSE)="","",VLOOKUP($C109,'MSCI Database'!$C:$R,11, FALSE)),"")</f>
        <v>2019</v>
      </c>
      <c r="Z109" s="133" t="str">
        <f>IFERROR(IF(VLOOKUP($C109,'MSCI Database'!$C:$R,12, FALSE)="","",VLOOKUP($C109,'MSCI Database'!$C:$R,12, FALSE)),"")</f>
        <v>Reported</v>
      </c>
      <c r="AA109" s="202" t="str">
        <f>IFERROR(IF(VLOOKUP($C109,'MSCI Database'!$C:$R,13, FALSE)="","",VLOOKUP($C109,'MSCI Database'!$C:$R,13, FALSE)),"")</f>
        <v>Industry-leading employee-centered programs</v>
      </c>
    </row>
    <row r="110" spans="1:27" s="130" customFormat="1" ht="15" hidden="1" customHeight="1" outlineLevel="1">
      <c r="A110" s="130" t="s">
        <v>8673</v>
      </c>
      <c r="B110" s="130" t="s">
        <v>8674</v>
      </c>
      <c r="C110" s="130" t="s">
        <v>8675</v>
      </c>
      <c r="D110" s="130" t="s">
        <v>12128</v>
      </c>
      <c r="E110" s="130" t="s">
        <v>18682</v>
      </c>
      <c r="F110" s="302">
        <v>0.54861741355744087</v>
      </c>
      <c r="G110" s="132" t="str">
        <f ca="1">IFERROR(_xll.BQL($A110, "cur_mkt_cap(currency=EUR)")/1000000, " ")</f>
        <v xml:space="preserve"> </v>
      </c>
      <c r="M110" s="305">
        <f t="shared" si="5"/>
        <v>1.3825158821647508E-4</v>
      </c>
      <c r="N110" s="223">
        <f t="shared" ca="1" si="6"/>
        <v>5.8622305379704802E-3</v>
      </c>
      <c r="O110" s="172" t="str">
        <f>IFERROR(IF(VLOOKUP($C110,'MSCI Database'!$C:$R,2, FALSE)="","",VLOOKUP($C110,'MSCI Database'!$C:$R,2, FALSE)),"")</f>
        <v>Diversified Consumer Services</v>
      </c>
      <c r="P110" s="186" t="str">
        <f>IFERROR(IF(VLOOKUP($C110,'MSCI Database'!$C:$R,3, FALSE)="","",VLOOKUP($C110,'MSCI Database'!$C:$R,3, FALSE)),"")</f>
        <v>AA</v>
      </c>
      <c r="Q110" s="164" t="str">
        <f>IFERROR(IF(VLOOKUP($C110,'MSCI Database'!$C:$R,4, FALSE)="","",VLOOKUP($C110,'MSCI Database'!$C:$R,4, FALSE)),"")</f>
        <v>0</v>
      </c>
      <c r="R110" s="164">
        <f>IFERROR(IF(VLOOKUP($C110,'MSCI Database'!$C:$R,5, FALSE)="","",VLOOKUP($C110,'MSCI Database'!$C:$R,5, FALSE)),"")</f>
        <v>7.2</v>
      </c>
      <c r="S110" s="164">
        <f>IFERROR(IF(VLOOKUP($C110,'MSCI Database'!$C:$R,6, FALSE)="","",VLOOKUP($C110,'MSCI Database'!$C:$R,6, FALSE)),"")</f>
        <v>6.1</v>
      </c>
      <c r="T110" s="211">
        <f>IFERROR(IF(VLOOKUP($C110,'MSCI Database'!$C:$R,7, FALSE)="","",VLOOKUP($C110,'MSCI Database'!$C:$R,7, FALSE)),"")</f>
        <v>5</v>
      </c>
      <c r="U110" s="164">
        <f>IFERROR(IF(VLOOKUP($C110,'MSCI Database'!$C:$R,8, FALSE)="","",VLOOKUP($C110,'MSCI Database'!$C:$R,8, FALSE)),"")</f>
        <v>5.4</v>
      </c>
      <c r="V110" s="175">
        <f>IFERROR(IF(VLOOKUP($C110,'MSCI Database'!$C:$R,9, FALSE)="","",VLOOKUP($C110,'MSCI Database'!$C:$R,9, FALSE)),"")</f>
        <v>5.2</v>
      </c>
      <c r="W110" s="165">
        <f t="shared" ca="1" si="7"/>
        <v>0</v>
      </c>
      <c r="X110" s="166">
        <f>IFERROR(IF(VLOOKUP($C110,'MSCI Database'!$C:$R,10, FALSE)="","",VLOOKUP($C110,'MSCI Database'!$C:$R,10, FALSE)),"")</f>
        <v>194578</v>
      </c>
      <c r="Y110" s="133" t="str">
        <f>IFERROR(IF(VLOOKUP($C110,'MSCI Database'!$C:$R,11, FALSE)="","",VLOOKUP($C110,'MSCI Database'!$C:$R,11, FALSE)),"")</f>
        <v>2019</v>
      </c>
      <c r="Z110" s="133" t="str">
        <f>IFERROR(IF(VLOOKUP($C110,'MSCI Database'!$C:$R,12, FALSE)="","",VLOOKUP($C110,'MSCI Database'!$C:$R,12, FALSE)),"")</f>
        <v>E.Segmt-Moderate</v>
      </c>
      <c r="AA110" s="202" t="str">
        <f>IFERROR(IF(VLOOKUP($C110,'MSCI Database'!$C:$R,13, FALSE)="","",VLOOKUP($C110,'MSCI Database'!$C:$R,13, FALSE)),"")</f>
        <v/>
      </c>
    </row>
    <row r="111" spans="1:27" s="130" customFormat="1" ht="15" hidden="1" customHeight="1" outlineLevel="1">
      <c r="A111" s="130" t="s">
        <v>7107</v>
      </c>
      <c r="B111" s="130" t="s">
        <v>7108</v>
      </c>
      <c r="C111" s="130" t="s">
        <v>7109</v>
      </c>
      <c r="D111" s="130" t="s">
        <v>12128</v>
      </c>
      <c r="E111" s="130" t="s">
        <v>12133</v>
      </c>
      <c r="F111" s="302">
        <v>0</v>
      </c>
      <c r="G111" s="132" t="str">
        <f ca="1">IFERROR(_xll.BQL($A111, "cur_mkt_cap(currency=EUR)")/1000000, " ")</f>
        <v xml:space="preserve"> </v>
      </c>
      <c r="M111" s="305">
        <f t="shared" si="5"/>
        <v>0</v>
      </c>
      <c r="N111" s="223">
        <f t="shared" ca="1" si="6"/>
        <v>0</v>
      </c>
      <c r="O111" s="172" t="str">
        <f>IFERROR(IF(VLOOKUP($C111,'MSCI Database'!$C:$R,2, FALSE)="","",VLOOKUP($C111,'MSCI Database'!$C:$R,2, FALSE)),"")</f>
        <v>Biotechnology</v>
      </c>
      <c r="P111" s="186" t="str">
        <f>IFERROR(IF(VLOOKUP($C111,'MSCI Database'!$C:$R,3, FALSE)="","",VLOOKUP($C111,'MSCI Database'!$C:$R,3, FALSE)),"")</f>
        <v>AA</v>
      </c>
      <c r="Q111" s="164" t="str">
        <f>IFERROR(IF(VLOOKUP($C111,'MSCI Database'!$C:$R,4, FALSE)="","",VLOOKUP($C111,'MSCI Database'!$C:$R,4, FALSE)),"")</f>
        <v>0</v>
      </c>
      <c r="R111" s="164">
        <f>IFERROR(IF(VLOOKUP($C111,'MSCI Database'!$C:$R,5, FALSE)="","",VLOOKUP($C111,'MSCI Database'!$C:$R,5, FALSE)),"")</f>
        <v>8.57</v>
      </c>
      <c r="S111" s="164">
        <f>IFERROR(IF(VLOOKUP($C111,'MSCI Database'!$C:$R,6, FALSE)="","",VLOOKUP($C111,'MSCI Database'!$C:$R,6, FALSE)),"")</f>
        <v>6.6</v>
      </c>
      <c r="T111" s="211">
        <f>IFERROR(IF(VLOOKUP($C111,'MSCI Database'!$C:$R,7, FALSE)="","",VLOOKUP($C111,'MSCI Database'!$C:$R,7, FALSE)),"")</f>
        <v>5.6</v>
      </c>
      <c r="U111" s="164">
        <f>IFERROR(IF(VLOOKUP($C111,'MSCI Database'!$C:$R,8, FALSE)="","",VLOOKUP($C111,'MSCI Database'!$C:$R,8, FALSE)),"")</f>
        <v>5.5</v>
      </c>
      <c r="V111" s="175">
        <f>IFERROR(IF(VLOOKUP($C111,'MSCI Database'!$C:$R,9, FALSE)="","",VLOOKUP($C111,'MSCI Database'!$C:$R,9, FALSE)),"")</f>
        <v>5.7</v>
      </c>
      <c r="W111" s="165">
        <f t="shared" ca="1" si="7"/>
        <v>0</v>
      </c>
      <c r="X111" s="166">
        <f>IFERROR(IF(VLOOKUP($C111,'MSCI Database'!$C:$R,10, FALSE)="","",VLOOKUP($C111,'MSCI Database'!$C:$R,10, FALSE)),"")</f>
        <v>94565</v>
      </c>
      <c r="Y111" s="133" t="str">
        <f>IFERROR(IF(VLOOKUP($C111,'MSCI Database'!$C:$R,11, FALSE)="","",VLOOKUP($C111,'MSCI Database'!$C:$R,11, FALSE)),"")</f>
        <v>2019</v>
      </c>
      <c r="Z111" s="133" t="str">
        <f>IFERROR(IF(VLOOKUP($C111,'MSCI Database'!$C:$R,12, FALSE)="","",VLOOKUP($C111,'MSCI Database'!$C:$R,12, FALSE)),"")</f>
        <v>Reported</v>
      </c>
      <c r="AA111" s="202" t="str">
        <f>IFERROR(IF(VLOOKUP($C111,'MSCI Database'!$C:$R,13, FALSE)="","",VLOOKUP($C111,'MSCI Database'!$C:$R,13, FALSE)),"")</f>
        <v>Leading access to healthcare programs; risk of public scrutiny on drug pricing continues</v>
      </c>
    </row>
    <row r="112" spans="1:27" s="130" customFormat="1" ht="15" hidden="1" customHeight="1" outlineLevel="1">
      <c r="A112" s="130" t="s">
        <v>7107</v>
      </c>
      <c r="B112" s="130" t="s">
        <v>7108</v>
      </c>
      <c r="C112" s="130" t="s">
        <v>7109</v>
      </c>
      <c r="D112" s="130" t="s">
        <v>12128</v>
      </c>
      <c r="E112" s="130" t="s">
        <v>12133</v>
      </c>
      <c r="F112" s="302">
        <v>0</v>
      </c>
      <c r="G112" s="132" t="str">
        <f ca="1">IFERROR(_xll.BQL($A112, "cur_mkt_cap(currency=EUR)")/1000000, " ")</f>
        <v xml:space="preserve"> </v>
      </c>
      <c r="M112" s="305">
        <f t="shared" si="5"/>
        <v>0</v>
      </c>
      <c r="N112" s="223">
        <f t="shared" ca="1" si="6"/>
        <v>0</v>
      </c>
      <c r="O112" s="172" t="str">
        <f>IFERROR(IF(VLOOKUP($C112,'MSCI Database'!$C:$R,2, FALSE)="","",VLOOKUP($C112,'MSCI Database'!$C:$R,2, FALSE)),"")</f>
        <v>Biotechnology</v>
      </c>
      <c r="P112" s="186" t="str">
        <f>IFERROR(IF(VLOOKUP($C112,'MSCI Database'!$C:$R,3, FALSE)="","",VLOOKUP($C112,'MSCI Database'!$C:$R,3, FALSE)),"")</f>
        <v>AA</v>
      </c>
      <c r="Q112" s="164" t="str">
        <f>IFERROR(IF(VLOOKUP($C112,'MSCI Database'!$C:$R,4, FALSE)="","",VLOOKUP($C112,'MSCI Database'!$C:$R,4, FALSE)),"")</f>
        <v>0</v>
      </c>
      <c r="R112" s="164">
        <f>IFERROR(IF(VLOOKUP($C112,'MSCI Database'!$C:$R,5, FALSE)="","",VLOOKUP($C112,'MSCI Database'!$C:$R,5, FALSE)),"")</f>
        <v>8.57</v>
      </c>
      <c r="S112" s="164">
        <f>IFERROR(IF(VLOOKUP($C112,'MSCI Database'!$C:$R,6, FALSE)="","",VLOOKUP($C112,'MSCI Database'!$C:$R,6, FALSE)),"")</f>
        <v>6.6</v>
      </c>
      <c r="T112" s="211">
        <f>IFERROR(IF(VLOOKUP($C112,'MSCI Database'!$C:$R,7, FALSE)="","",VLOOKUP($C112,'MSCI Database'!$C:$R,7, FALSE)),"")</f>
        <v>5.6</v>
      </c>
      <c r="U112" s="164">
        <f>IFERROR(IF(VLOOKUP($C112,'MSCI Database'!$C:$R,8, FALSE)="","",VLOOKUP($C112,'MSCI Database'!$C:$R,8, FALSE)),"")</f>
        <v>5.5</v>
      </c>
      <c r="V112" s="175">
        <f>IFERROR(IF(VLOOKUP($C112,'MSCI Database'!$C:$R,9, FALSE)="","",VLOOKUP($C112,'MSCI Database'!$C:$R,9, FALSE)),"")</f>
        <v>5.7</v>
      </c>
      <c r="W112" s="165">
        <f t="shared" ca="1" si="7"/>
        <v>0</v>
      </c>
      <c r="X112" s="166">
        <f>IFERROR(IF(VLOOKUP($C112,'MSCI Database'!$C:$R,10, FALSE)="","",VLOOKUP($C112,'MSCI Database'!$C:$R,10, FALSE)),"")</f>
        <v>94565</v>
      </c>
      <c r="Y112" s="133" t="str">
        <f>IFERROR(IF(VLOOKUP($C112,'MSCI Database'!$C:$R,11, FALSE)="","",VLOOKUP($C112,'MSCI Database'!$C:$R,11, FALSE)),"")</f>
        <v>2019</v>
      </c>
      <c r="Z112" s="133" t="str">
        <f>IFERROR(IF(VLOOKUP($C112,'MSCI Database'!$C:$R,12, FALSE)="","",VLOOKUP($C112,'MSCI Database'!$C:$R,12, FALSE)),"")</f>
        <v>Reported</v>
      </c>
      <c r="AA112" s="202" t="str">
        <f>IFERROR(IF(VLOOKUP($C112,'MSCI Database'!$C:$R,13, FALSE)="","",VLOOKUP($C112,'MSCI Database'!$C:$R,13, FALSE)),"")</f>
        <v>Leading access to healthcare programs; risk of public scrutiny on drug pricing continues</v>
      </c>
    </row>
    <row r="113" spans="1:27" s="130" customFormat="1" ht="15" hidden="1" customHeight="1" outlineLevel="1">
      <c r="F113" s="302"/>
      <c r="G113" s="132" t="str">
        <f ca="1">IFERROR(_xll.BQL($A113, "cur_mkt_cap(currency=EUR)")/1000000, " ")</f>
        <v xml:space="preserve"> </v>
      </c>
      <c r="M113" s="305" t="str">
        <f t="shared" si="5"/>
        <v/>
      </c>
      <c r="N113" s="223">
        <f t="shared" si="6"/>
        <v>0</v>
      </c>
      <c r="O113" s="172" t="str">
        <f>IFERROR(IF(VLOOKUP($C113,'MSCI Database'!$C:$R,2, FALSE)="","",VLOOKUP($C113,'MSCI Database'!$C:$R,2, FALSE)),"")</f>
        <v/>
      </c>
      <c r="P113" s="186" t="str">
        <f>IFERROR(IF(VLOOKUP($C113,'MSCI Database'!$C:$R,3, FALSE)="","",VLOOKUP($C113,'MSCI Database'!$C:$R,3, FALSE)),"")</f>
        <v/>
      </c>
      <c r="Q113" s="164" t="str">
        <f>IFERROR(IF(VLOOKUP($C113,'MSCI Database'!$C:$R,4, FALSE)="","",VLOOKUP($C113,'MSCI Database'!$C:$R,4, FALSE)),"")</f>
        <v/>
      </c>
      <c r="R113" s="164" t="str">
        <f>IFERROR(IF(VLOOKUP($C113,'MSCI Database'!$C:$R,5, FALSE)="","",VLOOKUP($C113,'MSCI Database'!$C:$R,5, FALSE)),"")</f>
        <v/>
      </c>
      <c r="S113" s="164" t="str">
        <f>IFERROR(IF(VLOOKUP($C113,'MSCI Database'!$C:$R,6, FALSE)="","",VLOOKUP($C113,'MSCI Database'!$C:$R,6, FALSE)),"")</f>
        <v/>
      </c>
      <c r="T113" s="211" t="str">
        <f>IFERROR(IF(VLOOKUP($C113,'MSCI Database'!$C:$R,7, FALSE)="","",VLOOKUP($C113,'MSCI Database'!$C:$R,7, FALSE)),"")</f>
        <v/>
      </c>
      <c r="U113" s="164" t="str">
        <f>IFERROR(IF(VLOOKUP($C113,'MSCI Database'!$C:$R,8, FALSE)="","",VLOOKUP($C113,'MSCI Database'!$C:$R,8, FALSE)),"")</f>
        <v/>
      </c>
      <c r="V113" s="175" t="str">
        <f>IFERROR(IF(VLOOKUP($C113,'MSCI Database'!$C:$R,9, FALSE)="","",VLOOKUP($C113,'MSCI Database'!$C:$R,9, FALSE)),"")</f>
        <v/>
      </c>
      <c r="W113" s="165">
        <f t="shared" ca="1" si="7"/>
        <v>0</v>
      </c>
      <c r="X113" s="166" t="str">
        <f>IFERROR(IF(VLOOKUP($C113,'MSCI Database'!$C:$R,10, FALSE)="","",VLOOKUP($C113,'MSCI Database'!$C:$R,10, FALSE)),"")</f>
        <v/>
      </c>
      <c r="Y113" s="133" t="str">
        <f>IFERROR(IF(VLOOKUP($C113,'MSCI Database'!$C:$R,11, FALSE)="","",VLOOKUP($C113,'MSCI Database'!$C:$R,11, FALSE)),"")</f>
        <v/>
      </c>
      <c r="Z113" s="133" t="str">
        <f>IFERROR(IF(VLOOKUP($C113,'MSCI Database'!$C:$R,12, FALSE)="","",VLOOKUP($C113,'MSCI Database'!$C:$R,12, FALSE)),"")</f>
        <v/>
      </c>
      <c r="AA113" s="202" t="str">
        <f>IFERROR(IF(VLOOKUP($C113,'MSCI Database'!$C:$R,13, FALSE)="","",VLOOKUP($C113,'MSCI Database'!$C:$R,13, FALSE)),"")</f>
        <v/>
      </c>
    </row>
    <row r="114" spans="1:27" s="130" customFormat="1" ht="15" hidden="1" customHeight="1" outlineLevel="1">
      <c r="F114" s="302"/>
      <c r="G114" s="132" t="str">
        <f ca="1">IFERROR(_xll.BQL($A114, "cur_mkt_cap(currency=EUR)")/1000000, " ")</f>
        <v xml:space="preserve"> </v>
      </c>
      <c r="M114" s="305" t="str">
        <f t="shared" si="5"/>
        <v/>
      </c>
      <c r="N114" s="223">
        <f t="shared" si="6"/>
        <v>0</v>
      </c>
      <c r="O114" s="172" t="str">
        <f>IFERROR(IF(VLOOKUP($C114,'MSCI Database'!$C:$R,2, FALSE)="","",VLOOKUP($C114,'MSCI Database'!$C:$R,2, FALSE)),"")</f>
        <v/>
      </c>
      <c r="P114" s="186" t="str">
        <f>IFERROR(IF(VLOOKUP($C114,'MSCI Database'!$C:$R,3, FALSE)="","",VLOOKUP($C114,'MSCI Database'!$C:$R,3, FALSE)),"")</f>
        <v/>
      </c>
      <c r="Q114" s="164" t="str">
        <f>IFERROR(IF(VLOOKUP($C114,'MSCI Database'!$C:$R,4, FALSE)="","",VLOOKUP($C114,'MSCI Database'!$C:$R,4, FALSE)),"")</f>
        <v/>
      </c>
      <c r="R114" s="164" t="str">
        <f>IFERROR(IF(VLOOKUP($C114,'MSCI Database'!$C:$R,5, FALSE)="","",VLOOKUP($C114,'MSCI Database'!$C:$R,5, FALSE)),"")</f>
        <v/>
      </c>
      <c r="S114" s="164" t="str">
        <f>IFERROR(IF(VLOOKUP($C114,'MSCI Database'!$C:$R,6, FALSE)="","",VLOOKUP($C114,'MSCI Database'!$C:$R,6, FALSE)),"")</f>
        <v/>
      </c>
      <c r="T114" s="211" t="str">
        <f>IFERROR(IF(VLOOKUP($C114,'MSCI Database'!$C:$R,7, FALSE)="","",VLOOKUP($C114,'MSCI Database'!$C:$R,7, FALSE)),"")</f>
        <v/>
      </c>
      <c r="U114" s="164" t="str">
        <f>IFERROR(IF(VLOOKUP($C114,'MSCI Database'!$C:$R,8, FALSE)="","",VLOOKUP($C114,'MSCI Database'!$C:$R,8, FALSE)),"")</f>
        <v/>
      </c>
      <c r="V114" s="175" t="str">
        <f>IFERROR(IF(VLOOKUP($C114,'MSCI Database'!$C:$R,9, FALSE)="","",VLOOKUP($C114,'MSCI Database'!$C:$R,9, FALSE)),"")</f>
        <v/>
      </c>
      <c r="W114" s="165">
        <f t="shared" ca="1" si="7"/>
        <v>0</v>
      </c>
      <c r="X114" s="166" t="str">
        <f>IFERROR(IF(VLOOKUP($C114,'MSCI Database'!$C:$R,10, FALSE)="","",VLOOKUP($C114,'MSCI Database'!$C:$R,10, FALSE)),"")</f>
        <v/>
      </c>
      <c r="Y114" s="133" t="str">
        <f>IFERROR(IF(VLOOKUP($C114,'MSCI Database'!$C:$R,11, FALSE)="","",VLOOKUP($C114,'MSCI Database'!$C:$R,11, FALSE)),"")</f>
        <v/>
      </c>
      <c r="Z114" s="133" t="str">
        <f>IFERROR(IF(VLOOKUP($C114,'MSCI Database'!$C:$R,12, FALSE)="","",VLOOKUP($C114,'MSCI Database'!$C:$R,12, FALSE)),"")</f>
        <v/>
      </c>
      <c r="AA114" s="202" t="str">
        <f>IFERROR(IF(VLOOKUP($C114,'MSCI Database'!$C:$R,13, FALSE)="","",VLOOKUP($C114,'MSCI Database'!$C:$R,13, FALSE)),"")</f>
        <v/>
      </c>
    </row>
    <row r="115" spans="1:27" s="130" customFormat="1" ht="15" hidden="1" customHeight="1" outlineLevel="1">
      <c r="F115" s="302"/>
      <c r="G115" s="132" t="str">
        <f ca="1">IFERROR(_xll.BQL($A115, "cur_mkt_cap(currency=EUR)")/1000000, " ")</f>
        <v xml:space="preserve"> </v>
      </c>
      <c r="M115" s="305" t="str">
        <f t="shared" si="5"/>
        <v/>
      </c>
      <c r="N115" s="223">
        <f t="shared" si="6"/>
        <v>0</v>
      </c>
      <c r="O115" s="172" t="str">
        <f>IFERROR(IF(VLOOKUP($C115,'MSCI Database'!$C:$R,2, FALSE)="","",VLOOKUP($C115,'MSCI Database'!$C:$R,2, FALSE)),"")</f>
        <v/>
      </c>
      <c r="P115" s="186" t="str">
        <f>IFERROR(IF(VLOOKUP($C115,'MSCI Database'!$C:$R,3, FALSE)="","",VLOOKUP($C115,'MSCI Database'!$C:$R,3, FALSE)),"")</f>
        <v/>
      </c>
      <c r="Q115" s="164" t="str">
        <f>IFERROR(IF(VLOOKUP($C115,'MSCI Database'!$C:$R,4, FALSE)="","",VLOOKUP($C115,'MSCI Database'!$C:$R,4, FALSE)),"")</f>
        <v/>
      </c>
      <c r="R115" s="164" t="str">
        <f>IFERROR(IF(VLOOKUP($C115,'MSCI Database'!$C:$R,5, FALSE)="","",VLOOKUP($C115,'MSCI Database'!$C:$R,5, FALSE)),"")</f>
        <v/>
      </c>
      <c r="S115" s="164" t="str">
        <f>IFERROR(IF(VLOOKUP($C115,'MSCI Database'!$C:$R,6, FALSE)="","",VLOOKUP($C115,'MSCI Database'!$C:$R,6, FALSE)),"")</f>
        <v/>
      </c>
      <c r="T115" s="211" t="str">
        <f>IFERROR(IF(VLOOKUP($C115,'MSCI Database'!$C:$R,7, FALSE)="","",VLOOKUP($C115,'MSCI Database'!$C:$R,7, FALSE)),"")</f>
        <v/>
      </c>
      <c r="U115" s="164" t="str">
        <f>IFERROR(IF(VLOOKUP($C115,'MSCI Database'!$C:$R,8, FALSE)="","",VLOOKUP($C115,'MSCI Database'!$C:$R,8, FALSE)),"")</f>
        <v/>
      </c>
      <c r="V115" s="175" t="str">
        <f>IFERROR(IF(VLOOKUP($C115,'MSCI Database'!$C:$R,9, FALSE)="","",VLOOKUP($C115,'MSCI Database'!$C:$R,9, FALSE)),"")</f>
        <v/>
      </c>
      <c r="W115" s="165">
        <f t="shared" ca="1" si="7"/>
        <v>0</v>
      </c>
      <c r="X115" s="166" t="str">
        <f>IFERROR(IF(VLOOKUP($C115,'MSCI Database'!$C:$R,10, FALSE)="","",VLOOKUP($C115,'MSCI Database'!$C:$R,10, FALSE)),"")</f>
        <v/>
      </c>
      <c r="Y115" s="133" t="str">
        <f>IFERROR(IF(VLOOKUP($C115,'MSCI Database'!$C:$R,11, FALSE)="","",VLOOKUP($C115,'MSCI Database'!$C:$R,11, FALSE)),"")</f>
        <v/>
      </c>
      <c r="Z115" s="133" t="str">
        <f>IFERROR(IF(VLOOKUP($C115,'MSCI Database'!$C:$R,12, FALSE)="","",VLOOKUP($C115,'MSCI Database'!$C:$R,12, FALSE)),"")</f>
        <v/>
      </c>
      <c r="AA115" s="202" t="str">
        <f>IFERROR(IF(VLOOKUP($C115,'MSCI Database'!$C:$R,13, FALSE)="","",VLOOKUP($C115,'MSCI Database'!$C:$R,13, FALSE)),"")</f>
        <v/>
      </c>
    </row>
    <row r="116" spans="1:27" s="130" customFormat="1" ht="15" hidden="1" customHeight="1" outlineLevel="1">
      <c r="F116" s="302"/>
      <c r="G116" s="132" t="str">
        <f ca="1">IFERROR(_xll.BQL($A116, "cur_mkt_cap(currency=EUR)")/1000000, " ")</f>
        <v xml:space="preserve"> </v>
      </c>
      <c r="M116" s="305" t="str">
        <f t="shared" si="5"/>
        <v/>
      </c>
      <c r="N116" s="223">
        <f t="shared" si="6"/>
        <v>0</v>
      </c>
      <c r="O116" s="172" t="str">
        <f>IFERROR(IF(VLOOKUP($C116,'MSCI Database'!$C:$R,2, FALSE)="","",VLOOKUP($C116,'MSCI Database'!$C:$R,2, FALSE)),"")</f>
        <v/>
      </c>
      <c r="P116" s="186" t="str">
        <f>IFERROR(IF(VLOOKUP($C116,'MSCI Database'!$C:$R,3, FALSE)="","",VLOOKUP($C116,'MSCI Database'!$C:$R,3, FALSE)),"")</f>
        <v/>
      </c>
      <c r="Q116" s="164" t="str">
        <f>IFERROR(IF(VLOOKUP($C116,'MSCI Database'!$C:$R,4, FALSE)="","",VLOOKUP($C116,'MSCI Database'!$C:$R,4, FALSE)),"")</f>
        <v/>
      </c>
      <c r="R116" s="164" t="str">
        <f>IFERROR(IF(VLOOKUP($C116,'MSCI Database'!$C:$R,5, FALSE)="","",VLOOKUP($C116,'MSCI Database'!$C:$R,5, FALSE)),"")</f>
        <v/>
      </c>
      <c r="S116" s="164" t="str">
        <f>IFERROR(IF(VLOOKUP($C116,'MSCI Database'!$C:$R,6, FALSE)="","",VLOOKUP($C116,'MSCI Database'!$C:$R,6, FALSE)),"")</f>
        <v/>
      </c>
      <c r="T116" s="211" t="str">
        <f>IFERROR(IF(VLOOKUP($C116,'MSCI Database'!$C:$R,7, FALSE)="","",VLOOKUP($C116,'MSCI Database'!$C:$R,7, FALSE)),"")</f>
        <v/>
      </c>
      <c r="U116" s="164" t="str">
        <f>IFERROR(IF(VLOOKUP($C116,'MSCI Database'!$C:$R,8, FALSE)="","",VLOOKUP($C116,'MSCI Database'!$C:$R,8, FALSE)),"")</f>
        <v/>
      </c>
      <c r="V116" s="175" t="str">
        <f>IFERROR(IF(VLOOKUP($C116,'MSCI Database'!$C:$R,9, FALSE)="","",VLOOKUP($C116,'MSCI Database'!$C:$R,9, FALSE)),"")</f>
        <v/>
      </c>
      <c r="W116" s="165">
        <f t="shared" ca="1" si="7"/>
        <v>0</v>
      </c>
      <c r="X116" s="166" t="str">
        <f>IFERROR(IF(VLOOKUP($C116,'MSCI Database'!$C:$R,10, FALSE)="","",VLOOKUP($C116,'MSCI Database'!$C:$R,10, FALSE)),"")</f>
        <v/>
      </c>
      <c r="Y116" s="133" t="str">
        <f>IFERROR(IF(VLOOKUP($C116,'MSCI Database'!$C:$R,11, FALSE)="","",VLOOKUP($C116,'MSCI Database'!$C:$R,11, FALSE)),"")</f>
        <v/>
      </c>
      <c r="Z116" s="133" t="str">
        <f>IFERROR(IF(VLOOKUP($C116,'MSCI Database'!$C:$R,12, FALSE)="","",VLOOKUP($C116,'MSCI Database'!$C:$R,12, FALSE)),"")</f>
        <v/>
      </c>
      <c r="AA116" s="202" t="str">
        <f>IFERROR(IF(VLOOKUP($C116,'MSCI Database'!$C:$R,13, FALSE)="","",VLOOKUP($C116,'MSCI Database'!$C:$R,13, FALSE)),"")</f>
        <v/>
      </c>
    </row>
    <row r="117" spans="1:27" s="130" customFormat="1" ht="15" hidden="1" customHeight="1" outlineLevel="1">
      <c r="F117" s="302"/>
      <c r="G117" s="132" t="str">
        <f ca="1">IFERROR(_xll.BQL($A117, "cur_mkt_cap(currency=EUR)")/1000000, " ")</f>
        <v xml:space="preserve"> </v>
      </c>
      <c r="M117" s="305" t="str">
        <f t="shared" si="5"/>
        <v/>
      </c>
      <c r="N117" s="223">
        <f t="shared" si="6"/>
        <v>0</v>
      </c>
      <c r="O117" s="172" t="str">
        <f>IFERROR(IF(VLOOKUP($C117,'MSCI Database'!$C:$R,2, FALSE)="","",VLOOKUP($C117,'MSCI Database'!$C:$R,2, FALSE)),"")</f>
        <v/>
      </c>
      <c r="P117" s="186" t="str">
        <f>IFERROR(IF(VLOOKUP($C117,'MSCI Database'!$C:$R,3, FALSE)="","",VLOOKUP($C117,'MSCI Database'!$C:$R,3, FALSE)),"")</f>
        <v/>
      </c>
      <c r="Q117" s="164" t="str">
        <f>IFERROR(IF(VLOOKUP($C117,'MSCI Database'!$C:$R,4, FALSE)="","",VLOOKUP($C117,'MSCI Database'!$C:$R,4, FALSE)),"")</f>
        <v/>
      </c>
      <c r="R117" s="164" t="str">
        <f>IFERROR(IF(VLOOKUP($C117,'MSCI Database'!$C:$R,5, FALSE)="","",VLOOKUP($C117,'MSCI Database'!$C:$R,5, FALSE)),"")</f>
        <v/>
      </c>
      <c r="S117" s="164" t="str">
        <f>IFERROR(IF(VLOOKUP($C117,'MSCI Database'!$C:$R,6, FALSE)="","",VLOOKUP($C117,'MSCI Database'!$C:$R,6, FALSE)),"")</f>
        <v/>
      </c>
      <c r="T117" s="211" t="str">
        <f>IFERROR(IF(VLOOKUP($C117,'MSCI Database'!$C:$R,7, FALSE)="","",VLOOKUP($C117,'MSCI Database'!$C:$R,7, FALSE)),"")</f>
        <v/>
      </c>
      <c r="U117" s="164" t="str">
        <f>IFERROR(IF(VLOOKUP($C117,'MSCI Database'!$C:$R,8, FALSE)="","",VLOOKUP($C117,'MSCI Database'!$C:$R,8, FALSE)),"")</f>
        <v/>
      </c>
      <c r="V117" s="175" t="str">
        <f>IFERROR(IF(VLOOKUP($C117,'MSCI Database'!$C:$R,9, FALSE)="","",VLOOKUP($C117,'MSCI Database'!$C:$R,9, FALSE)),"")</f>
        <v/>
      </c>
      <c r="W117" s="165">
        <f t="shared" ca="1" si="7"/>
        <v>0</v>
      </c>
      <c r="X117" s="166" t="str">
        <f>IFERROR(IF(VLOOKUP($C117,'MSCI Database'!$C:$R,10, FALSE)="","",VLOOKUP($C117,'MSCI Database'!$C:$R,10, FALSE)),"")</f>
        <v/>
      </c>
      <c r="Y117" s="133" t="str">
        <f>IFERROR(IF(VLOOKUP($C117,'MSCI Database'!$C:$R,11, FALSE)="","",VLOOKUP($C117,'MSCI Database'!$C:$R,11, FALSE)),"")</f>
        <v/>
      </c>
      <c r="Z117" s="133" t="str">
        <f>IFERROR(IF(VLOOKUP($C117,'MSCI Database'!$C:$R,12, FALSE)="","",VLOOKUP($C117,'MSCI Database'!$C:$R,12, FALSE)),"")</f>
        <v/>
      </c>
      <c r="AA117" s="202" t="str">
        <f>IFERROR(IF(VLOOKUP($C117,'MSCI Database'!$C:$R,13, FALSE)="","",VLOOKUP($C117,'MSCI Database'!$C:$R,13, FALSE)),"")</f>
        <v/>
      </c>
    </row>
    <row r="118" spans="1:27" s="130" customFormat="1" ht="15" hidden="1" customHeight="1" outlineLevel="1">
      <c r="F118" s="302"/>
      <c r="G118" s="132" t="str">
        <f ca="1">IFERROR(_xll.BQL($A118, "cur_mkt_cap(currency=EUR)")/1000000, " ")</f>
        <v xml:space="preserve"> </v>
      </c>
      <c r="M118" s="305" t="str">
        <f t="shared" si="5"/>
        <v/>
      </c>
      <c r="N118" s="223">
        <f t="shared" si="6"/>
        <v>0</v>
      </c>
      <c r="O118" s="172" t="str">
        <f>IFERROR(IF(VLOOKUP($C118,'MSCI Database'!$C:$R,2, FALSE)="","",VLOOKUP($C118,'MSCI Database'!$C:$R,2, FALSE)),"")</f>
        <v/>
      </c>
      <c r="P118" s="186" t="str">
        <f>IFERROR(IF(VLOOKUP($C118,'MSCI Database'!$C:$R,3, FALSE)="","",VLOOKUP($C118,'MSCI Database'!$C:$R,3, FALSE)),"")</f>
        <v/>
      </c>
      <c r="Q118" s="164" t="str">
        <f>IFERROR(IF(VLOOKUP($C118,'MSCI Database'!$C:$R,4, FALSE)="","",VLOOKUP($C118,'MSCI Database'!$C:$R,4, FALSE)),"")</f>
        <v/>
      </c>
      <c r="R118" s="164" t="str">
        <f>IFERROR(IF(VLOOKUP($C118,'MSCI Database'!$C:$R,5, FALSE)="","",VLOOKUP($C118,'MSCI Database'!$C:$R,5, FALSE)),"")</f>
        <v/>
      </c>
      <c r="S118" s="164" t="str">
        <f>IFERROR(IF(VLOOKUP($C118,'MSCI Database'!$C:$R,6, FALSE)="","",VLOOKUP($C118,'MSCI Database'!$C:$R,6, FALSE)),"")</f>
        <v/>
      </c>
      <c r="T118" s="211" t="str">
        <f>IFERROR(IF(VLOOKUP($C118,'MSCI Database'!$C:$R,7, FALSE)="","",VLOOKUP($C118,'MSCI Database'!$C:$R,7, FALSE)),"")</f>
        <v/>
      </c>
      <c r="U118" s="164" t="str">
        <f>IFERROR(IF(VLOOKUP($C118,'MSCI Database'!$C:$R,8, FALSE)="","",VLOOKUP($C118,'MSCI Database'!$C:$R,8, FALSE)),"")</f>
        <v/>
      </c>
      <c r="V118" s="175" t="str">
        <f>IFERROR(IF(VLOOKUP($C118,'MSCI Database'!$C:$R,9, FALSE)="","",VLOOKUP($C118,'MSCI Database'!$C:$R,9, FALSE)),"")</f>
        <v/>
      </c>
      <c r="W118" s="165">
        <f t="shared" ca="1" si="7"/>
        <v>0</v>
      </c>
      <c r="X118" s="166" t="str">
        <f>IFERROR(IF(VLOOKUP($C118,'MSCI Database'!$C:$R,10, FALSE)="","",VLOOKUP($C118,'MSCI Database'!$C:$R,10, FALSE)),"")</f>
        <v/>
      </c>
      <c r="Y118" s="133" t="str">
        <f>IFERROR(IF(VLOOKUP($C118,'MSCI Database'!$C:$R,11, FALSE)="","",VLOOKUP($C118,'MSCI Database'!$C:$R,11, FALSE)),"")</f>
        <v/>
      </c>
      <c r="Z118" s="133" t="str">
        <f>IFERROR(IF(VLOOKUP($C118,'MSCI Database'!$C:$R,12, FALSE)="","",VLOOKUP($C118,'MSCI Database'!$C:$R,12, FALSE)),"")</f>
        <v/>
      </c>
      <c r="AA118" s="202" t="str">
        <f>IFERROR(IF(VLOOKUP($C118,'MSCI Database'!$C:$R,13, FALSE)="","",VLOOKUP($C118,'MSCI Database'!$C:$R,13, FALSE)),"")</f>
        <v/>
      </c>
    </row>
    <row r="119" spans="1:27" s="130" customFormat="1" ht="15" hidden="1" customHeight="1" outlineLevel="1">
      <c r="F119" s="302"/>
      <c r="G119" s="132" t="str">
        <f ca="1">IFERROR(_xll.BQL($A119, "cur_mkt_cap(currency=EUR)")/1000000, " ")</f>
        <v xml:space="preserve"> </v>
      </c>
      <c r="M119" s="305" t="str">
        <f t="shared" si="5"/>
        <v/>
      </c>
      <c r="N119" s="223">
        <f t="shared" si="6"/>
        <v>0</v>
      </c>
      <c r="O119" s="172" t="str">
        <f>IFERROR(IF(VLOOKUP($C119,'MSCI Database'!$C:$R,2, FALSE)="","",VLOOKUP($C119,'MSCI Database'!$C:$R,2, FALSE)),"")</f>
        <v/>
      </c>
      <c r="P119" s="186" t="str">
        <f>IFERROR(IF(VLOOKUP($C119,'MSCI Database'!$C:$R,3, FALSE)="","",VLOOKUP($C119,'MSCI Database'!$C:$R,3, FALSE)),"")</f>
        <v/>
      </c>
      <c r="Q119" s="164" t="str">
        <f>IFERROR(IF(VLOOKUP($C119,'MSCI Database'!$C:$R,4, FALSE)="","",VLOOKUP($C119,'MSCI Database'!$C:$R,4, FALSE)),"")</f>
        <v/>
      </c>
      <c r="R119" s="164" t="str">
        <f>IFERROR(IF(VLOOKUP($C119,'MSCI Database'!$C:$R,5, FALSE)="","",VLOOKUP($C119,'MSCI Database'!$C:$R,5, FALSE)),"")</f>
        <v/>
      </c>
      <c r="S119" s="164" t="str">
        <f>IFERROR(IF(VLOOKUP($C119,'MSCI Database'!$C:$R,6, FALSE)="","",VLOOKUP($C119,'MSCI Database'!$C:$R,6, FALSE)),"")</f>
        <v/>
      </c>
      <c r="T119" s="211" t="str">
        <f>IFERROR(IF(VLOOKUP($C119,'MSCI Database'!$C:$R,7, FALSE)="","",VLOOKUP($C119,'MSCI Database'!$C:$R,7, FALSE)),"")</f>
        <v/>
      </c>
      <c r="U119" s="164" t="str">
        <f>IFERROR(IF(VLOOKUP($C119,'MSCI Database'!$C:$R,8, FALSE)="","",VLOOKUP($C119,'MSCI Database'!$C:$R,8, FALSE)),"")</f>
        <v/>
      </c>
      <c r="V119" s="175" t="str">
        <f>IFERROR(IF(VLOOKUP($C119,'MSCI Database'!$C:$R,9, FALSE)="","",VLOOKUP($C119,'MSCI Database'!$C:$R,9, FALSE)),"")</f>
        <v/>
      </c>
      <c r="W119" s="165">
        <f t="shared" ca="1" si="7"/>
        <v>0</v>
      </c>
      <c r="X119" s="166" t="str">
        <f>IFERROR(IF(VLOOKUP($C119,'MSCI Database'!$C:$R,10, FALSE)="","",VLOOKUP($C119,'MSCI Database'!$C:$R,10, FALSE)),"")</f>
        <v/>
      </c>
      <c r="Y119" s="133" t="str">
        <f>IFERROR(IF(VLOOKUP($C119,'MSCI Database'!$C:$R,11, FALSE)="","",VLOOKUP($C119,'MSCI Database'!$C:$R,11, FALSE)),"")</f>
        <v/>
      </c>
      <c r="Z119" s="133" t="str">
        <f>IFERROR(IF(VLOOKUP($C119,'MSCI Database'!$C:$R,12, FALSE)="","",VLOOKUP($C119,'MSCI Database'!$C:$R,12, FALSE)),"")</f>
        <v/>
      </c>
      <c r="AA119" s="202" t="str">
        <f>IFERROR(IF(VLOOKUP($C119,'MSCI Database'!$C:$R,13, FALSE)="","",VLOOKUP($C119,'MSCI Database'!$C:$R,13, FALSE)),"")</f>
        <v/>
      </c>
    </row>
    <row r="120" spans="1:27" s="126" customFormat="1" ht="25" customHeight="1" collapsed="1">
      <c r="A120" s="126" t="s">
        <v>18</v>
      </c>
      <c r="B120" s="126" t="e">
        <f ca="1">_xll.BDP($A120,"name")</f>
        <v>#NAME?</v>
      </c>
      <c r="C120" s="126" t="e">
        <f ca="1">_xll.BDP($A120,"id_isin")</f>
        <v>#NAME?</v>
      </c>
      <c r="D120" s="126" t="e">
        <f ca="1">_xll.BDP($A120,"fund_geo_focus")</f>
        <v>#NAME?</v>
      </c>
      <c r="E120" s="126" t="e">
        <f ca="1">_xll.BDP($A120,"fund_industry_focus")</f>
        <v>#NAME?</v>
      </c>
      <c r="F120" s="167">
        <f>ESG!D15</f>
        <v>4.4499999999999998E-2</v>
      </c>
      <c r="G120" s="127" t="e" cm="1">
        <f t="array" ref="G120" ca="1">_xll.BDP($A120,"FUND_TOTAL_ASSETS")</f>
        <v>#NAME?</v>
      </c>
      <c r="M120" s="167">
        <f>SUM(M122:M159)</f>
        <v>3.954846029020917E-2</v>
      </c>
      <c r="N120" s="221" t="e">
        <f ca="1">SUM(N122:N159)</f>
        <v>#NAME?</v>
      </c>
      <c r="O120" s="151" t="e">
        <f ca="1">SUMPRODUCT(N122:N159,R122:R159)</f>
        <v>#NAME?</v>
      </c>
      <c r="P120" s="241" t="e">
        <f ca="1">_xlfn.IFS(O120&gt;=8.6, "AAA",AND(O120&gt;=7.1,O120&lt;8.6), "AA", AND(O120&gt;=5.7, O120&lt;7.1), "A", AND(O120&gt;=4.3, O120&lt;5.7), "BBB", AND(O120&gt;=2.9, O120&lt;4.3), "BB", AND(O120&gt;=1.4, O120&lt;2.9), "B", O120&lt;1.4, "CCC")</f>
        <v>#NAME?</v>
      </c>
      <c r="Q120" s="158">
        <f ca="1">SUMIF(Q122:Q159, 1,N122:N159)+SUMIF(Q122:Q159, 2,N122:N159)*2</f>
        <v>0.28767735321736526</v>
      </c>
      <c r="R120" s="155" t="e">
        <f ca="1">SUMIF(Q122:Q159, -1,N122:N159)+SUMIF(Q122:Q159, -2,N122:N159)*2</f>
        <v>#NAME?</v>
      </c>
      <c r="S120" s="155">
        <f>SUMIF(P122:P159,"B",N122:N159) + SUMIF(P122:P159, "CCC",N122:N159)</f>
        <v>0</v>
      </c>
      <c r="T120" s="209" t="e">
        <f ca="1">Q120-R120-S120</f>
        <v>#NAME?</v>
      </c>
      <c r="U120" s="151" t="e">
        <f ca="1">O120*(1+T120)</f>
        <v>#NAME?</v>
      </c>
      <c r="V120" s="242" t="e">
        <f ca="1">_xlfn.IFS(U120&gt;=8.6, "AAA",AND(U120&gt;=7.1,U120&lt;8.6), "AA", AND(U120&gt;=5.7,U120&lt;7.1), "A", AND(U120&gt;=4.3, U120&lt;5.7), "BBB", AND(U120&gt;=2.9, U120&lt;4.3), "BB", AND(U120&gt;=1.4, U120&lt;2.9), "B", U120&lt;1.4, "CCC")</f>
        <v>#NAME?</v>
      </c>
      <c r="W120" s="160">
        <f ca="1">SUMPRODUCT(W122:W159,X122:X159)</f>
        <v>0</v>
      </c>
      <c r="X120" s="208" t="str">
        <f>Y122</f>
        <v>2019</v>
      </c>
      <c r="Y120" s="129" t="str">
        <f ca="1">IFERROR(IF(VLOOKUP($C120,'MSCI Database'!$C:$R,11, FALSE)="","",VLOOKUP($C120,'MSCI Database'!$C:$R,11, FALSE)),"")</f>
        <v/>
      </c>
      <c r="Z120" s="129" t="str">
        <f ca="1">IFERROR(IF(VLOOKUP($C120,'MSCI Database'!$C:$R,12, FALSE)="","",VLOOKUP($C120,'MSCI Database'!$C:$R,12, FALSE)),"")</f>
        <v/>
      </c>
      <c r="AA120" s="204" t="str">
        <f ca="1">IFERROR(IF(VLOOKUP($C120,'MSCI Database'!$C:$R,13, FALSE)="","",VLOOKUP($C120,'MSCI Database'!$C:$R,13, FALSE)),"")</f>
        <v/>
      </c>
    </row>
    <row r="121" spans="1:27" s="178" customFormat="1" ht="20" hidden="1" customHeight="1" outlineLevel="1" thickBot="1">
      <c r="A121" s="136" t="s">
        <v>12116</v>
      </c>
      <c r="B121" s="136" t="s">
        <v>8770</v>
      </c>
      <c r="C121" s="136" t="s">
        <v>8771</v>
      </c>
      <c r="D121" s="136" t="s">
        <v>12117</v>
      </c>
      <c r="E121" s="136" t="s">
        <v>12118</v>
      </c>
      <c r="F121" s="168" t="s">
        <v>12120</v>
      </c>
      <c r="G121" s="138" t="s">
        <v>12132</v>
      </c>
      <c r="H121" s="136" t="s">
        <v>12119</v>
      </c>
      <c r="I121" s="136" t="s">
        <v>12121</v>
      </c>
      <c r="J121" s="136" t="s">
        <v>12122</v>
      </c>
      <c r="K121" s="136" t="s">
        <v>12123</v>
      </c>
      <c r="L121" s="183" t="s">
        <v>12143</v>
      </c>
      <c r="M121" s="306" t="s">
        <v>12126</v>
      </c>
      <c r="N121" s="224" t="s">
        <v>12124</v>
      </c>
      <c r="O121" s="171" t="str">
        <f>IFERROR(IF(VLOOKUP($C121,'MSCI Database'!$C:$R,2, FALSE)="","",VLOOKUP($C121,'MSCI Database'!$C:$R,2, FALSE)),"")</f>
        <v>Industry</v>
      </c>
      <c r="P121" s="187" t="str">
        <f>IFERROR(IF(VLOOKUP($C121,'MSCI Database'!$C:$R,3, FALSE)="","",VLOOKUP($C121,'MSCI Database'!$C:$R,3, FALSE)),"")</f>
        <v>ESG Rating</v>
      </c>
      <c r="Q121" s="161" t="str">
        <f>IFERROR(IF(VLOOKUP($C121,'MSCI Database'!$C:$R,4, FALSE)="","",VLOOKUP($C121,'MSCI Database'!$C:$R,4, FALSE)),"")</f>
        <v>ESG Rating Trend</v>
      </c>
      <c r="R121" s="161" t="str">
        <f>IFERROR(IF(VLOOKUP($C121,'MSCI Database'!$C:$R,5, FALSE)="","",VLOOKUP($C121,'MSCI Database'!$C:$R,5, FALSE)),"")</f>
        <v>ESG Score</v>
      </c>
      <c r="S121" s="161" t="str">
        <f>IFERROR(IF(VLOOKUP($C121,'MSCI Database'!$C:$R,6, FALSE)="","",VLOOKUP($C121,'MSCI Database'!$C:$R,6, FALSE)),"")</f>
        <v>Environmental Score</v>
      </c>
      <c r="T121" s="212" t="str">
        <f>IFERROR(IF(VLOOKUP($C121,'MSCI Database'!$C:$R,7, FALSE)="","",VLOOKUP($C121,'MSCI Database'!$C:$R,7, FALSE)),"")</f>
        <v>Social Score</v>
      </c>
      <c r="U121" s="161" t="str">
        <f>IFERROR(IF(VLOOKUP($C121,'MSCI Database'!$C:$R,8, FALSE)="","",VLOOKUP($C121,'MSCI Database'!$C:$R,8, FALSE)),"")</f>
        <v>Governance Score</v>
      </c>
      <c r="V121" s="176" t="str">
        <f>IFERROR(IF(VLOOKUP($C121,'MSCI Database'!$C:$R,9, FALSE)="","",VLOOKUP($C121,'MSCI Database'!$C:$R,9, FALSE)),"")</f>
        <v>Weighted Average Score</v>
      </c>
      <c r="W121" s="162" t="s">
        <v>56</v>
      </c>
      <c r="X121" s="163" t="str">
        <f>IFERROR(IF(VLOOKUP($C121,'MSCI Database'!$C:$R,10, FALSE)="","",VLOOKUP($C121,'MSCI Database'!$C:$R,10, FALSE)),"")</f>
        <v>Carbon Emissions</v>
      </c>
      <c r="Y121" s="139" t="str">
        <f>IFERROR(IF(VLOOKUP($C121,'MSCI Database'!$C:$R,11, FALSE)="","",VLOOKUP($C121,'MSCI Database'!$C:$R,11, FALSE)),"")</f>
        <v>Intensity Year</v>
      </c>
      <c r="Z121" s="139" t="str">
        <f>IFERROR(IF(VLOOKUP($C121,'MSCI Database'!$C:$R,12, FALSE)="","",VLOOKUP($C121,'MSCI Database'!$C:$R,12, FALSE)),"")</f>
        <v>Scope Key</v>
      </c>
      <c r="AA121" s="191" t="str">
        <f>IFERROR(IF(VLOOKUP($C121,'MSCI Database'!$C:$R,13, FALSE)="","",VLOOKUP($C121,'MSCI Database'!$C:$R,13, FALSE)),"")</f>
        <v>ESG Headline</v>
      </c>
    </row>
    <row r="122" spans="1:27" s="130" customFormat="1" ht="15" hidden="1" customHeight="1" outlineLevel="1" thickTop="1">
      <c r="A122" s="130" t="e">
        <f ca="1">_xll.BQL.Query("get(name(),id_isin(),cntry_of_domicile(),gics_sector_name(),id().WEIGHTS) for(filter(members('HIOEFEA ID Equity', Type = HOLDINGS), SECURITY_TYP=='Common Stock'))","showdates=false","showallcols=false","showheaders=false","cols=6;rows=31")</f>
        <v>#NAME?</v>
      </c>
      <c r="B122" s="130" t="s">
        <v>2956</v>
      </c>
      <c r="C122" s="130" t="s">
        <v>2957</v>
      </c>
      <c r="D122" s="130" t="s">
        <v>8769</v>
      </c>
      <c r="E122" s="130" t="s">
        <v>18688</v>
      </c>
      <c r="F122" s="302">
        <v>1.8309400558085049</v>
      </c>
      <c r="G122" s="132" t="str">
        <f ca="1">IFERROR(_xll.BQL($A122, "cur_mkt_cap(currency=EUR)")/1000000, " ")</f>
        <v xml:space="preserve"> </v>
      </c>
      <c r="M122" s="305">
        <f>IF($F122&lt;&gt;"",$F$120*$F122/100,"")</f>
        <v>8.1476832483478462E-4</v>
      </c>
      <c r="N122" s="223" t="e">
        <f ca="1">IF(V122&lt;&gt;"",VLOOKUP($A122,$A$122:$V$159,6,FALSE)/SUMIF($V$122:$V$159,"&gt;0",$F$122:$F$159),0)</f>
        <v>#NAME?</v>
      </c>
      <c r="O122" s="172" t="str">
        <f>IFERROR(IF(VLOOKUP($C122,'MSCI Database'!$C:$R,2, FALSE)="","",VLOOKUP($C122,'MSCI Database'!$C:$R,2, FALSE)),"")</f>
        <v>Banks</v>
      </c>
      <c r="P122" s="186" t="str">
        <f>IFERROR(IF(VLOOKUP($C122,'MSCI Database'!$C:$R,3, FALSE)="","",VLOOKUP($C122,'MSCI Database'!$C:$R,3, FALSE)),"")</f>
        <v>BBB</v>
      </c>
      <c r="Q122" s="164" t="str">
        <f>IFERROR(IF(VLOOKUP($C122,'MSCI Database'!$C:$R,4, FALSE)="","",VLOOKUP($C122,'MSCI Database'!$C:$R,4, FALSE)),"")</f>
        <v>-1</v>
      </c>
      <c r="R122" s="164">
        <f>IFERROR(IF(VLOOKUP($C122,'MSCI Database'!$C:$R,5, FALSE)="","",VLOOKUP($C122,'MSCI Database'!$C:$R,5, FALSE)),"")</f>
        <v>4.3</v>
      </c>
      <c r="S122" s="164">
        <f>IFERROR(IF(VLOOKUP($C122,'MSCI Database'!$C:$R,6, FALSE)="","",VLOOKUP($C122,'MSCI Database'!$C:$R,6, FALSE)),"")</f>
        <v>2.5</v>
      </c>
      <c r="T122" s="211">
        <f>IFERROR(IF(VLOOKUP($C122,'MSCI Database'!$C:$R,7, FALSE)="","",VLOOKUP($C122,'MSCI Database'!$C:$R,7, FALSE)),"")</f>
        <v>5.0999999999999996</v>
      </c>
      <c r="U122" s="164">
        <f>IFERROR(IF(VLOOKUP($C122,'MSCI Database'!$C:$R,8, FALSE)="","",VLOOKUP($C122,'MSCI Database'!$C:$R,8, FALSE)),"")</f>
        <v>2.5</v>
      </c>
      <c r="V122" s="175">
        <f>IFERROR(IF(VLOOKUP($C122,'MSCI Database'!$C:$R,9, FALSE)="","",VLOOKUP($C122,'MSCI Database'!$C:$R,9, FALSE)),"")</f>
        <v>3.9</v>
      </c>
      <c r="W122" s="165">
        <f t="shared" ref="W122:W159" ca="1" si="8">IFERROR(IF(X122&lt;&gt;"",VLOOKUP($A122,$A$122:$X$159,6,FALSE)/100,0)*$G$120/$G122, 0)</f>
        <v>0</v>
      </c>
      <c r="X122" s="166">
        <f>IFERROR(IF(VLOOKUP($C122,'MSCI Database'!$C:$R,10, FALSE)="","",VLOOKUP($C122,'MSCI Database'!$C:$R,10, FALSE)),"")</f>
        <v>66054</v>
      </c>
      <c r="Y122" s="133" t="str">
        <f>IFERROR(IF(VLOOKUP($C122,'MSCI Database'!$C:$R,11, FALSE)="","",VLOOKUP($C122,'MSCI Database'!$C:$R,11, FALSE)),"")</f>
        <v>2019</v>
      </c>
      <c r="Z122" s="133" t="str">
        <f>IFERROR(IF(VLOOKUP($C122,'MSCI Database'!$C:$R,12, FALSE)="","",VLOOKUP($C122,'MSCI Database'!$C:$R,12, FALSE)),"")</f>
        <v>E.Segmt-Moderately High</v>
      </c>
      <c r="AA122" s="202" t="str">
        <f>IFERROR(IF(VLOOKUP($C122,'MSCI Database'!$C:$R,13, FALSE)="","",VLOOKUP($C122,'MSCI Database'!$C:$R,13, FALSE)),"")</f>
        <v>Weak consumer financial protection and governance practices</v>
      </c>
    </row>
    <row r="123" spans="1:27" s="130" customFormat="1" ht="15" hidden="1" customHeight="1" outlineLevel="1">
      <c r="A123" s="130" t="s">
        <v>118</v>
      </c>
      <c r="B123" s="130" t="s">
        <v>119</v>
      </c>
      <c r="C123" s="130" t="s">
        <v>120</v>
      </c>
      <c r="D123" s="130" t="s">
        <v>12127</v>
      </c>
      <c r="E123" s="130" t="s">
        <v>100</v>
      </c>
      <c r="F123" s="302">
        <v>4.4986629926976418</v>
      </c>
      <c r="G123" s="132" t="str">
        <f ca="1">IFERROR(_xll.BQL($A123, "cur_mkt_cap(currency=EUR)")/1000000, " ")</f>
        <v xml:space="preserve"> </v>
      </c>
      <c r="M123" s="305">
        <f t="shared" ref="M123:M159" si="9">IF($F123&lt;&gt;"",$F$120*$F123/100,"")</f>
        <v>2.0019050317504504E-3</v>
      </c>
      <c r="N123" s="223">
        <f t="shared" ref="N123:N159" ca="1" si="10">IF(V123&lt;&gt;"",VLOOKUP($A123,$A$122:$V$159,6,FALSE)/SUMIF($V$122:$V$159,"&gt;0",$F$122:$F$159),0)</f>
        <v>5.3309096800009927E-2</v>
      </c>
      <c r="O123" s="172" t="str">
        <f>IFERROR(IF(VLOOKUP($C123,'MSCI Database'!$C:$R,2, FALSE)="","",VLOOKUP($C123,'MSCI Database'!$C:$R,2, FALSE)),"")</f>
        <v>Utilities</v>
      </c>
      <c r="P123" s="186" t="str">
        <f>IFERROR(IF(VLOOKUP($C123,'MSCI Database'!$C:$R,3, FALSE)="","",VLOOKUP($C123,'MSCI Database'!$C:$R,3, FALSE)),"")</f>
        <v>AAA</v>
      </c>
      <c r="Q123" s="164" t="str">
        <f>IFERROR(IF(VLOOKUP($C123,'MSCI Database'!$C:$R,4, FALSE)="","",VLOOKUP($C123,'MSCI Database'!$C:$R,4, FALSE)),"")</f>
        <v>0</v>
      </c>
      <c r="R123" s="164">
        <f>IFERROR(IF(VLOOKUP($C123,'MSCI Database'!$C:$R,5, FALSE)="","",VLOOKUP($C123,'MSCI Database'!$C:$R,5, FALSE)),"")</f>
        <v>10</v>
      </c>
      <c r="S123" s="164">
        <f>IFERROR(IF(VLOOKUP($C123,'MSCI Database'!$C:$R,6, FALSE)="","",VLOOKUP($C123,'MSCI Database'!$C:$R,6, FALSE)),"")</f>
        <v>9.1999999999999993</v>
      </c>
      <c r="T123" s="211">
        <f>IFERROR(IF(VLOOKUP($C123,'MSCI Database'!$C:$R,7, FALSE)="","",VLOOKUP($C123,'MSCI Database'!$C:$R,7, FALSE)),"")</f>
        <v>4.9000000000000004</v>
      </c>
      <c r="U123" s="164">
        <f>IFERROR(IF(VLOOKUP($C123,'MSCI Database'!$C:$R,8, FALSE)="","",VLOOKUP($C123,'MSCI Database'!$C:$R,8, FALSE)),"")</f>
        <v>6.9</v>
      </c>
      <c r="V123" s="175">
        <f>IFERROR(IF(VLOOKUP($C123,'MSCI Database'!$C:$R,9, FALSE)="","",VLOOKUP($C123,'MSCI Database'!$C:$R,9, FALSE)),"")</f>
        <v>7.9</v>
      </c>
      <c r="W123" s="165">
        <f t="shared" ca="1" si="8"/>
        <v>0</v>
      </c>
      <c r="X123" s="166">
        <f>IFERROR(IF(VLOOKUP($C123,'MSCI Database'!$C:$R,10, FALSE)="","",VLOOKUP($C123,'MSCI Database'!$C:$R,10, FALSE)),"")</f>
        <v>1969000</v>
      </c>
      <c r="Y123" s="133" t="str">
        <f>IFERROR(IF(VLOOKUP($C123,'MSCI Database'!$C:$R,11, FALSE)="","",VLOOKUP($C123,'MSCI Database'!$C:$R,11, FALSE)),"")</f>
        <v>2019</v>
      </c>
      <c r="Z123" s="133" t="str">
        <f>IFERROR(IF(VLOOKUP($C123,'MSCI Database'!$C:$R,12, FALSE)="","",VLOOKUP($C123,'MSCI Database'!$C:$R,12, FALSE)),"")</f>
        <v>Reported</v>
      </c>
      <c r="AA123" s="202" t="str">
        <f>IFERROR(IF(VLOOKUP($C123,'MSCI Database'!$C:$R,13, FALSE)="","",VLOOKUP($C123,'MSCI Database'!$C:$R,13, FALSE)),"")</f>
        <v>Focus towards strengthening its renewable energy pipeline</v>
      </c>
    </row>
    <row r="124" spans="1:27" s="130" customFormat="1" ht="15" hidden="1" customHeight="1" outlineLevel="1">
      <c r="A124" s="130" t="s">
        <v>8695</v>
      </c>
      <c r="B124" s="130" t="s">
        <v>8696</v>
      </c>
      <c r="C124" s="130" t="s">
        <v>8697</v>
      </c>
      <c r="D124" s="130" t="s">
        <v>18676</v>
      </c>
      <c r="E124" s="130" t="s">
        <v>18673</v>
      </c>
      <c r="F124" s="302">
        <v>2.696951830770407</v>
      </c>
      <c r="G124" s="132" t="str">
        <f ca="1">IFERROR(_xll.BQL($A124, "cur_mkt_cap(currency=EUR)")/1000000, " ")</f>
        <v xml:space="preserve"> </v>
      </c>
      <c r="M124" s="305">
        <f t="shared" si="9"/>
        <v>1.200143564692831E-3</v>
      </c>
      <c r="N124" s="223">
        <f t="shared" ca="1" si="10"/>
        <v>3.1958843426342122E-2</v>
      </c>
      <c r="O124" s="172" t="str">
        <f>IFERROR(IF(VLOOKUP($C124,'MSCI Database'!$C:$R,2, FALSE)="","",VLOOKUP($C124,'MSCI Database'!$C:$R,2, FALSE)),"")</f>
        <v>Commercial Services &amp; Supplies</v>
      </c>
      <c r="P124" s="186" t="str">
        <f>IFERROR(IF(VLOOKUP($C124,'MSCI Database'!$C:$R,3, FALSE)="","",VLOOKUP($C124,'MSCI Database'!$C:$R,3, FALSE)),"")</f>
        <v>BBB</v>
      </c>
      <c r="Q124" s="164" t="str">
        <f>IFERROR(IF(VLOOKUP($C124,'MSCI Database'!$C:$R,4, FALSE)="","",VLOOKUP($C124,'MSCI Database'!$C:$R,4, FALSE)),"")</f>
        <v>0</v>
      </c>
      <c r="R124" s="164">
        <f>IFERROR(IF(VLOOKUP($C124,'MSCI Database'!$C:$R,5, FALSE)="","",VLOOKUP($C124,'MSCI Database'!$C:$R,5, FALSE)),"")</f>
        <v>5.2</v>
      </c>
      <c r="S124" s="164">
        <f>IFERROR(IF(VLOOKUP($C124,'MSCI Database'!$C:$R,6, FALSE)="","",VLOOKUP($C124,'MSCI Database'!$C:$R,6, FALSE)),"")</f>
        <v>4.4000000000000004</v>
      </c>
      <c r="T124" s="211">
        <f>IFERROR(IF(VLOOKUP($C124,'MSCI Database'!$C:$R,7, FALSE)="","",VLOOKUP($C124,'MSCI Database'!$C:$R,7, FALSE)),"")</f>
        <v>5.8</v>
      </c>
      <c r="U124" s="164">
        <f>IFERROR(IF(VLOOKUP($C124,'MSCI Database'!$C:$R,8, FALSE)="","",VLOOKUP($C124,'MSCI Database'!$C:$R,8, FALSE)),"")</f>
        <v>6</v>
      </c>
      <c r="V124" s="175">
        <f>IFERROR(IF(VLOOKUP($C124,'MSCI Database'!$C:$R,9, FALSE)="","",VLOOKUP($C124,'MSCI Database'!$C:$R,9, FALSE)),"")</f>
        <v>5.4</v>
      </c>
      <c r="W124" s="165">
        <f t="shared" ca="1" si="8"/>
        <v>0</v>
      </c>
      <c r="X124" s="166">
        <f>IFERROR(IF(VLOOKUP($C124,'MSCI Database'!$C:$R,10, FALSE)="","",VLOOKUP($C124,'MSCI Database'!$C:$R,10, FALSE)),"")</f>
        <v>26200</v>
      </c>
      <c r="Y124" s="133" t="str">
        <f>IFERROR(IF(VLOOKUP($C124,'MSCI Database'!$C:$R,11, FALSE)="","",VLOOKUP($C124,'MSCI Database'!$C:$R,11, FALSE)),"")</f>
        <v>2019</v>
      </c>
      <c r="Z124" s="133" t="str">
        <f>IFERROR(IF(VLOOKUP($C124,'MSCI Database'!$C:$R,12, FALSE)="","",VLOOKUP($C124,'MSCI Database'!$C:$R,12, FALSE)),"")</f>
        <v>Reported</v>
      </c>
      <c r="AA124" s="202" t="str">
        <f>IFERROR(IF(VLOOKUP($C124,'MSCI Database'!$C:$R,13, FALSE)="","",VLOOKUP($C124,'MSCI Database'!$C:$R,13, FALSE)),"")</f>
        <v/>
      </c>
    </row>
    <row r="125" spans="1:27" s="130" customFormat="1" ht="15" hidden="1" customHeight="1" outlineLevel="1">
      <c r="A125" s="130" t="s">
        <v>2018</v>
      </c>
      <c r="B125" s="130" t="s">
        <v>2019</v>
      </c>
      <c r="C125" s="130" t="s">
        <v>2020</v>
      </c>
      <c r="D125" s="130" t="s">
        <v>12127</v>
      </c>
      <c r="E125" s="130" t="s">
        <v>12133</v>
      </c>
      <c r="F125" s="302">
        <v>3.5443281613478099</v>
      </c>
      <c r="G125" s="132" t="str">
        <f ca="1">IFERROR(_xll.BQL($A125, "cur_mkt_cap(currency=EUR)")/1000000, " ")</f>
        <v xml:space="preserve"> </v>
      </c>
      <c r="M125" s="305">
        <f t="shared" si="9"/>
        <v>1.5772260317997752E-3</v>
      </c>
      <c r="N125" s="223">
        <f t="shared" ca="1" si="10"/>
        <v>4.2000241705367217E-2</v>
      </c>
      <c r="O125" s="172" t="str">
        <f>IFERROR(IF(VLOOKUP($C125,'MSCI Database'!$C:$R,2, FALSE)="","",VLOOKUP($C125,'MSCI Database'!$C:$R,2, FALSE)),"")</f>
        <v>Pharmaceuticals</v>
      </c>
      <c r="P125" s="186" t="str">
        <f>IFERROR(IF(VLOOKUP($C125,'MSCI Database'!$C:$R,3, FALSE)="","",VLOOKUP($C125,'MSCI Database'!$C:$R,3, FALSE)),"")</f>
        <v>AAA</v>
      </c>
      <c r="Q125" s="164" t="str">
        <f>IFERROR(IF(VLOOKUP($C125,'MSCI Database'!$C:$R,4, FALSE)="","",VLOOKUP($C125,'MSCI Database'!$C:$R,4, FALSE)),"")</f>
        <v>0</v>
      </c>
      <c r="R125" s="164">
        <f>IFERROR(IF(VLOOKUP($C125,'MSCI Database'!$C:$R,5, FALSE)="","",VLOOKUP($C125,'MSCI Database'!$C:$R,5, FALSE)),"")</f>
        <v>10</v>
      </c>
      <c r="S125" s="164">
        <f>IFERROR(IF(VLOOKUP($C125,'MSCI Database'!$C:$R,6, FALSE)="","",VLOOKUP($C125,'MSCI Database'!$C:$R,6, FALSE)),"")</f>
        <v>5.3</v>
      </c>
      <c r="T125" s="211">
        <f>IFERROR(IF(VLOOKUP($C125,'MSCI Database'!$C:$R,7, FALSE)="","",VLOOKUP($C125,'MSCI Database'!$C:$R,7, FALSE)),"")</f>
        <v>6.5</v>
      </c>
      <c r="U125" s="164">
        <f>IFERROR(IF(VLOOKUP($C125,'MSCI Database'!$C:$R,8, FALSE)="","",VLOOKUP($C125,'MSCI Database'!$C:$R,8, FALSE)),"")</f>
        <v>5.4</v>
      </c>
      <c r="V125" s="175">
        <f>IFERROR(IF(VLOOKUP($C125,'MSCI Database'!$C:$R,9, FALSE)="","",VLOOKUP($C125,'MSCI Database'!$C:$R,9, FALSE)),"")</f>
        <v>6</v>
      </c>
      <c r="W125" s="165">
        <f t="shared" ca="1" si="8"/>
        <v>0</v>
      </c>
      <c r="X125" s="166">
        <f>IFERROR(IF(VLOOKUP($C125,'MSCI Database'!$C:$R,10, FALSE)="","",VLOOKUP($C125,'MSCI Database'!$C:$R,10, FALSE)),"")</f>
        <v>160954</v>
      </c>
      <c r="Y125" s="133" t="str">
        <f>IFERROR(IF(VLOOKUP($C125,'MSCI Database'!$C:$R,11, FALSE)="","",VLOOKUP($C125,'MSCI Database'!$C:$R,11, FALSE)),"")</f>
        <v>2019</v>
      </c>
      <c r="Z125" s="133" t="str">
        <f>IFERROR(IF(VLOOKUP($C125,'MSCI Database'!$C:$R,12, FALSE)="","",VLOOKUP($C125,'MSCI Database'!$C:$R,12, FALSE)),"")</f>
        <v>Reported</v>
      </c>
      <c r="AA125" s="202" t="str">
        <f>IFERROR(IF(VLOOKUP($C125,'MSCI Database'!$C:$R,13, FALSE)="","",VLOOKUP($C125,'MSCI Database'!$C:$R,13, FALSE)),"")</f>
        <v>Robust access to healthcare strategy and employee engagement initiatives</v>
      </c>
    </row>
    <row r="126" spans="1:27" s="130" customFormat="1" ht="15" hidden="1" customHeight="1" outlineLevel="1">
      <c r="A126" s="130" t="s">
        <v>113</v>
      </c>
      <c r="B126" s="130" t="s">
        <v>114</v>
      </c>
      <c r="C126" s="130" t="s">
        <v>115</v>
      </c>
      <c r="D126" s="130" t="s">
        <v>12127</v>
      </c>
      <c r="E126" s="130" t="s">
        <v>18673</v>
      </c>
      <c r="F126" s="302">
        <v>1.865580802597931</v>
      </c>
      <c r="G126" s="132" t="str">
        <f ca="1">IFERROR(_xll.BQL($A126, "cur_mkt_cap(currency=EUR)")/1000000, " ")</f>
        <v xml:space="preserve"> </v>
      </c>
      <c r="M126" s="305">
        <f t="shared" si="9"/>
        <v>8.3018345715607923E-4</v>
      </c>
      <c r="N126" s="223">
        <f t="shared" ca="1" si="10"/>
        <v>2.2107107768545308E-2</v>
      </c>
      <c r="O126" s="172" t="str">
        <f>IFERROR(IF(VLOOKUP($C126,'MSCI Database'!$C:$R,2, FALSE)="","",VLOOKUP($C126,'MSCI Database'!$C:$R,2, FALSE)),"")</f>
        <v>Electrical Equipment</v>
      </c>
      <c r="P126" s="186" t="str">
        <f>IFERROR(IF(VLOOKUP($C126,'MSCI Database'!$C:$R,3, FALSE)="","",VLOOKUP($C126,'MSCI Database'!$C:$R,3, FALSE)),"")</f>
        <v>AAA</v>
      </c>
      <c r="Q126" s="164" t="str">
        <f>IFERROR(IF(VLOOKUP($C126,'MSCI Database'!$C:$R,4, FALSE)="","",VLOOKUP($C126,'MSCI Database'!$C:$R,4, FALSE)),"")</f>
        <v>0</v>
      </c>
      <c r="R126" s="164">
        <f>IFERROR(IF(VLOOKUP($C126,'MSCI Database'!$C:$R,5, FALSE)="","",VLOOKUP($C126,'MSCI Database'!$C:$R,5, FALSE)),"")</f>
        <v>10</v>
      </c>
      <c r="S126" s="164">
        <f>IFERROR(IF(VLOOKUP($C126,'MSCI Database'!$C:$R,6, FALSE)="","",VLOOKUP($C126,'MSCI Database'!$C:$R,6, FALSE)),"")</f>
        <v>7.7</v>
      </c>
      <c r="T126" s="211">
        <f>IFERROR(IF(VLOOKUP($C126,'MSCI Database'!$C:$R,7, FALSE)="","",VLOOKUP($C126,'MSCI Database'!$C:$R,7, FALSE)),"")</f>
        <v>6.6</v>
      </c>
      <c r="U126" s="164">
        <f>IFERROR(IF(VLOOKUP($C126,'MSCI Database'!$C:$R,8, FALSE)="","",VLOOKUP($C126,'MSCI Database'!$C:$R,8, FALSE)),"")</f>
        <v>5.7</v>
      </c>
      <c r="V126" s="175">
        <f>IFERROR(IF(VLOOKUP($C126,'MSCI Database'!$C:$R,9, FALSE)="","",VLOOKUP($C126,'MSCI Database'!$C:$R,9, FALSE)),"")</f>
        <v>6.6</v>
      </c>
      <c r="W126" s="165">
        <f t="shared" ca="1" si="8"/>
        <v>0</v>
      </c>
      <c r="X126" s="166">
        <f>IFERROR(IF(VLOOKUP($C126,'MSCI Database'!$C:$R,10, FALSE)="","",VLOOKUP($C126,'MSCI Database'!$C:$R,10, FALSE)),"")</f>
        <v>109000</v>
      </c>
      <c r="Y126" s="133" t="str">
        <f>IFERROR(IF(VLOOKUP($C126,'MSCI Database'!$C:$R,11, FALSE)="","",VLOOKUP($C126,'MSCI Database'!$C:$R,11, FALSE)),"")</f>
        <v>2019</v>
      </c>
      <c r="Z126" s="133" t="str">
        <f>IFERROR(IF(VLOOKUP($C126,'MSCI Database'!$C:$R,12, FALSE)="","",VLOOKUP($C126,'MSCI Database'!$C:$R,12, FALSE)),"")</f>
        <v>Reported</v>
      </c>
      <c r="AA126" s="202" t="str">
        <f>IFERROR(IF(VLOOKUP($C126,'MSCI Database'!$C:$R,13, FALSE)="","",VLOOKUP($C126,'MSCI Database'!$C:$R,13, FALSE)),"")</f>
        <v>ESG integration across operations; strategic focus on integrated hybrid renewable energy solutions</v>
      </c>
    </row>
    <row r="127" spans="1:27" s="130" customFormat="1" ht="15" hidden="1" customHeight="1" outlineLevel="1">
      <c r="A127" s="130" t="s">
        <v>377</v>
      </c>
      <c r="B127" s="130" t="s">
        <v>378</v>
      </c>
      <c r="C127" s="130" t="s">
        <v>379</v>
      </c>
      <c r="D127" s="130" t="s">
        <v>18679</v>
      </c>
      <c r="E127" s="130" t="s">
        <v>12133</v>
      </c>
      <c r="F127" s="302">
        <v>3.474907776171015</v>
      </c>
      <c r="G127" s="132" t="str">
        <f ca="1">IFERROR(_xll.BQL($A127, "cur_mkt_cap(currency=EUR)")/1000000, " ")</f>
        <v xml:space="preserve"> </v>
      </c>
      <c r="M127" s="305">
        <f t="shared" si="9"/>
        <v>1.5463339603961016E-3</v>
      </c>
      <c r="N127" s="223">
        <f t="shared" ca="1" si="10"/>
        <v>4.117761106170912E-2</v>
      </c>
      <c r="O127" s="172" t="str">
        <f>IFERROR(IF(VLOOKUP($C127,'MSCI Database'!$C:$R,2, FALSE)="","",VLOOKUP($C127,'MSCI Database'!$C:$R,2, FALSE)),"")</f>
        <v>Biotechnology</v>
      </c>
      <c r="P127" s="186" t="str">
        <f>IFERROR(IF(VLOOKUP($C127,'MSCI Database'!$C:$R,3, FALSE)="","",VLOOKUP($C127,'MSCI Database'!$C:$R,3, FALSE)),"")</f>
        <v>A</v>
      </c>
      <c r="Q127" s="164" t="str">
        <f>IFERROR(IF(VLOOKUP($C127,'MSCI Database'!$C:$R,4, FALSE)="","",VLOOKUP($C127,'MSCI Database'!$C:$R,4, FALSE)),"")</f>
        <v>0</v>
      </c>
      <c r="R127" s="164">
        <f>IFERROR(IF(VLOOKUP($C127,'MSCI Database'!$C:$R,5, FALSE)="","",VLOOKUP($C127,'MSCI Database'!$C:$R,5, FALSE)),"")</f>
        <v>6.2</v>
      </c>
      <c r="S127" s="164">
        <f>IFERROR(IF(VLOOKUP($C127,'MSCI Database'!$C:$R,6, FALSE)="","",VLOOKUP($C127,'MSCI Database'!$C:$R,6, FALSE)),"")</f>
        <v>5.3</v>
      </c>
      <c r="T127" s="211">
        <f>IFERROR(IF(VLOOKUP($C127,'MSCI Database'!$C:$R,7, FALSE)="","",VLOOKUP($C127,'MSCI Database'!$C:$R,7, FALSE)),"")</f>
        <v>4.3</v>
      </c>
      <c r="U127" s="164">
        <f>IFERROR(IF(VLOOKUP($C127,'MSCI Database'!$C:$R,8, FALSE)="","",VLOOKUP($C127,'MSCI Database'!$C:$R,8, FALSE)),"")</f>
        <v>6.5</v>
      </c>
      <c r="V127" s="175">
        <f>IFERROR(IF(VLOOKUP($C127,'MSCI Database'!$C:$R,9, FALSE)="","",VLOOKUP($C127,'MSCI Database'!$C:$R,9, FALSE)),"")</f>
        <v>5.2</v>
      </c>
      <c r="W127" s="165">
        <f t="shared" ca="1" si="8"/>
        <v>0</v>
      </c>
      <c r="X127" s="166">
        <f>IFERROR(IF(VLOOKUP($C127,'MSCI Database'!$C:$R,10, FALSE)="","",VLOOKUP($C127,'MSCI Database'!$C:$R,10, FALSE)),"")</f>
        <v>308172</v>
      </c>
      <c r="Y127" s="133" t="str">
        <f>IFERROR(IF(VLOOKUP($C127,'MSCI Database'!$C:$R,11, FALSE)="","",VLOOKUP($C127,'MSCI Database'!$C:$R,11, FALSE)),"")</f>
        <v>2019</v>
      </c>
      <c r="Z127" s="133" t="str">
        <f>IFERROR(IF(VLOOKUP($C127,'MSCI Database'!$C:$R,12, FALSE)="","",VLOOKUP($C127,'MSCI Database'!$C:$R,12, FALSE)),"")</f>
        <v>Reported</v>
      </c>
      <c r="AA127" s="202" t="str">
        <f>IFERROR(IF(VLOOKUP($C127,'MSCI Database'!$C:$R,13, FALSE)="","",VLOOKUP($C127,'MSCI Database'!$C:$R,13, FALSE)),"")</f>
        <v>Numerous product recalls in line with the high exposure to product quality and safety risks</v>
      </c>
    </row>
    <row r="128" spans="1:27" s="130" customFormat="1" ht="15" hidden="1" customHeight="1" outlineLevel="1">
      <c r="A128" s="130" t="s">
        <v>6250</v>
      </c>
      <c r="B128" s="130" t="s">
        <v>6251</v>
      </c>
      <c r="C128" s="130" t="s">
        <v>6252</v>
      </c>
      <c r="D128" s="130" t="s">
        <v>12128</v>
      </c>
      <c r="E128" s="130" t="s">
        <v>12133</v>
      </c>
      <c r="F128" s="302">
        <v>3.7711943246458821</v>
      </c>
      <c r="G128" s="132" t="str">
        <f ca="1">IFERROR(_xll.BQL($A128, "cur_mkt_cap(currency=EUR)")/1000000, " ")</f>
        <v xml:space="preserve"> </v>
      </c>
      <c r="M128" s="305">
        <f t="shared" si="9"/>
        <v>1.6781814744674176E-3</v>
      </c>
      <c r="N128" s="223">
        <f t="shared" ca="1" si="10"/>
        <v>4.4688602731639951E-2</v>
      </c>
      <c r="O128" s="172" t="str">
        <f>IFERROR(IF(VLOOKUP($C128,'MSCI Database'!$C:$R,2, FALSE)="","",VLOOKUP($C128,'MSCI Database'!$C:$R,2, FALSE)),"")</f>
        <v>Health Care Equipment &amp; Supplies</v>
      </c>
      <c r="P128" s="186" t="str">
        <f>IFERROR(IF(VLOOKUP($C128,'MSCI Database'!$C:$R,3, FALSE)="","",VLOOKUP($C128,'MSCI Database'!$C:$R,3, FALSE)),"")</f>
        <v>AA</v>
      </c>
      <c r="Q128" s="164" t="str">
        <f>IFERROR(IF(VLOOKUP($C128,'MSCI Database'!$C:$R,4, FALSE)="","",VLOOKUP($C128,'MSCI Database'!$C:$R,4, FALSE)),"")</f>
        <v>-1</v>
      </c>
      <c r="R128" s="164">
        <f>IFERROR(IF(VLOOKUP($C128,'MSCI Database'!$C:$R,5, FALSE)="","",VLOOKUP($C128,'MSCI Database'!$C:$R,5, FALSE)),"")</f>
        <v>8.1999999999999993</v>
      </c>
      <c r="S128" s="164">
        <f>IFERROR(IF(VLOOKUP($C128,'MSCI Database'!$C:$R,6, FALSE)="","",VLOOKUP($C128,'MSCI Database'!$C:$R,6, FALSE)),"")</f>
        <v>10</v>
      </c>
      <c r="T128" s="211">
        <f>IFERROR(IF(VLOOKUP($C128,'MSCI Database'!$C:$R,7, FALSE)="","",VLOOKUP($C128,'MSCI Database'!$C:$R,7, FALSE)),"")</f>
        <v>6.8</v>
      </c>
      <c r="U128" s="164">
        <f>IFERROR(IF(VLOOKUP($C128,'MSCI Database'!$C:$R,8, FALSE)="","",VLOOKUP($C128,'MSCI Database'!$C:$R,8, FALSE)),"")</f>
        <v>5.7</v>
      </c>
      <c r="V128" s="175">
        <f>IFERROR(IF(VLOOKUP($C128,'MSCI Database'!$C:$R,9, FALSE)="","",VLOOKUP($C128,'MSCI Database'!$C:$R,9, FALSE)),"")</f>
        <v>6.4</v>
      </c>
      <c r="W128" s="165">
        <f t="shared" ca="1" si="8"/>
        <v>0</v>
      </c>
      <c r="X128" s="166">
        <f>IFERROR(IF(VLOOKUP($C128,'MSCI Database'!$C:$R,10, FALSE)="","",VLOOKUP($C128,'MSCI Database'!$C:$R,10, FALSE)),"")</f>
        <v>48927</v>
      </c>
      <c r="Y128" s="133" t="str">
        <f>IFERROR(IF(VLOOKUP($C128,'MSCI Database'!$C:$R,11, FALSE)="","",VLOOKUP($C128,'MSCI Database'!$C:$R,11, FALSE)),"")</f>
        <v>2019</v>
      </c>
      <c r="Z128" s="133" t="str">
        <f>IFERROR(IF(VLOOKUP($C128,'MSCI Database'!$C:$R,12, FALSE)="","",VLOOKUP($C128,'MSCI Database'!$C:$R,12, FALSE)),"")</f>
        <v>Reported</v>
      </c>
      <c r="AA128" s="202" t="str">
        <f>IFERROR(IF(VLOOKUP($C128,'MSCI Database'!$C:$R,13, FALSE)="","",VLOOKUP($C128,'MSCI Database'!$C:$R,13, FALSE)),"")</f>
        <v>Overall robust initiatives to manage ESG risks, but ownership structure weak relative to peers</v>
      </c>
    </row>
    <row r="129" spans="1:27" s="130" customFormat="1" ht="15" hidden="1" customHeight="1" outlineLevel="1">
      <c r="A129" s="130" t="s">
        <v>258</v>
      </c>
      <c r="B129" s="130" t="s">
        <v>259</v>
      </c>
      <c r="C129" s="130" t="s">
        <v>260</v>
      </c>
      <c r="D129" s="130" t="s">
        <v>12128</v>
      </c>
      <c r="E129" s="130" t="s">
        <v>18673</v>
      </c>
      <c r="F129" s="302">
        <v>3.6951941642252</v>
      </c>
      <c r="G129" s="132" t="str">
        <f ca="1">IFERROR(_xll.BQL($A129, "cur_mkt_cap(currency=EUR)")/1000000, " ")</f>
        <v xml:space="preserve"> </v>
      </c>
      <c r="M129" s="305">
        <f t="shared" si="9"/>
        <v>1.644361403080214E-3</v>
      </c>
      <c r="N129" s="223">
        <f t="shared" ca="1" si="10"/>
        <v>4.3788001838605969E-2</v>
      </c>
      <c r="O129" s="172" t="str">
        <f>IFERROR(IF(VLOOKUP($C129,'MSCI Database'!$C:$R,2, FALSE)="","",VLOOKUP($C129,'MSCI Database'!$C:$R,2, FALSE)),"")</f>
        <v>Industrial Machinery</v>
      </c>
      <c r="P129" s="186" t="str">
        <f>IFERROR(IF(VLOOKUP($C129,'MSCI Database'!$C:$R,3, FALSE)="","",VLOOKUP($C129,'MSCI Database'!$C:$R,3, FALSE)),"")</f>
        <v>AAA</v>
      </c>
      <c r="Q129" s="164" t="str">
        <f>IFERROR(IF(VLOOKUP($C129,'MSCI Database'!$C:$R,4, FALSE)="","",VLOOKUP($C129,'MSCI Database'!$C:$R,4, FALSE)),"")</f>
        <v>0</v>
      </c>
      <c r="R129" s="164">
        <f>IFERROR(IF(VLOOKUP($C129,'MSCI Database'!$C:$R,5, FALSE)="","",VLOOKUP($C129,'MSCI Database'!$C:$R,5, FALSE)),"")</f>
        <v>10</v>
      </c>
      <c r="S129" s="164">
        <f>IFERROR(IF(VLOOKUP($C129,'MSCI Database'!$C:$R,6, FALSE)="","",VLOOKUP($C129,'MSCI Database'!$C:$R,6, FALSE)),"")</f>
        <v>6.8</v>
      </c>
      <c r="T129" s="211">
        <f>IFERROR(IF(VLOOKUP($C129,'MSCI Database'!$C:$R,7, FALSE)="","",VLOOKUP($C129,'MSCI Database'!$C:$R,7, FALSE)),"")</f>
        <v>5.8</v>
      </c>
      <c r="U129" s="164">
        <f>IFERROR(IF(VLOOKUP($C129,'MSCI Database'!$C:$R,8, FALSE)="","",VLOOKUP($C129,'MSCI Database'!$C:$R,8, FALSE)),"")</f>
        <v>6.1</v>
      </c>
      <c r="V129" s="175">
        <f>IFERROR(IF(VLOOKUP($C129,'MSCI Database'!$C:$R,9, FALSE)="","",VLOOKUP($C129,'MSCI Database'!$C:$R,9, FALSE)),"")</f>
        <v>6.3</v>
      </c>
      <c r="W129" s="165">
        <f t="shared" ca="1" si="8"/>
        <v>0</v>
      </c>
      <c r="X129" s="166">
        <f>IFERROR(IF(VLOOKUP($C129,'MSCI Database'!$C:$R,10, FALSE)="","",VLOOKUP($C129,'MSCI Database'!$C:$R,10, FALSE)),"")</f>
        <v>92598</v>
      </c>
      <c r="Y129" s="133" t="str">
        <f>IFERROR(IF(VLOOKUP($C129,'MSCI Database'!$C:$R,11, FALSE)="","",VLOOKUP($C129,'MSCI Database'!$C:$R,11, FALSE)),"")</f>
        <v>2019</v>
      </c>
      <c r="Z129" s="133" t="str">
        <f>IFERROR(IF(VLOOKUP($C129,'MSCI Database'!$C:$R,12, FALSE)="","",VLOOKUP($C129,'MSCI Database'!$C:$R,12, FALSE)),"")</f>
        <v>Reported</v>
      </c>
      <c r="AA129" s="202" t="str">
        <f>IFERROR(IF(VLOOKUP($C129,'MSCI Database'!$C:$R,13, FALSE)="","",VLOOKUP($C129,'MSCI Database'!$C:$R,13, FALSE)),"")</f>
        <v>Sustained research and development investment supports cleantech strategy</v>
      </c>
    </row>
    <row r="130" spans="1:27" s="130" customFormat="1" ht="15" hidden="1" customHeight="1" outlineLevel="1">
      <c r="A130" s="130" t="s">
        <v>6819</v>
      </c>
      <c r="B130" s="130" t="s">
        <v>18692</v>
      </c>
      <c r="C130" s="130" t="s">
        <v>6820</v>
      </c>
      <c r="D130" s="130" t="s">
        <v>12128</v>
      </c>
      <c r="E130" s="130" t="s">
        <v>12133</v>
      </c>
      <c r="F130" s="302">
        <v>3.8714777220658871</v>
      </c>
      <c r="G130" s="132" t="str">
        <f ca="1">IFERROR(_xll.BQL($A130, "cur_mkt_cap(currency=EUR)")/1000000, " ")</f>
        <v xml:space="preserve"> </v>
      </c>
      <c r="M130" s="305">
        <f t="shared" si="9"/>
        <v>1.7228075863193195E-3</v>
      </c>
      <c r="N130" s="223">
        <f t="shared" ca="1" si="10"/>
        <v>4.5876959661059806E-2</v>
      </c>
      <c r="O130" s="172" t="str">
        <f>IFERROR(IF(VLOOKUP($C130,'MSCI Database'!$C:$R,2, FALSE)="","",VLOOKUP($C130,'MSCI Database'!$C:$R,2, FALSE)),"")</f>
        <v>Health Care Equipment &amp; Supplies</v>
      </c>
      <c r="P130" s="186" t="str">
        <f>IFERROR(IF(VLOOKUP($C130,'MSCI Database'!$C:$R,3, FALSE)="","",VLOOKUP($C130,'MSCI Database'!$C:$R,3, FALSE)),"")</f>
        <v>A</v>
      </c>
      <c r="Q130" s="164" t="str">
        <f>IFERROR(IF(VLOOKUP($C130,'MSCI Database'!$C:$R,4, FALSE)="","",VLOOKUP($C130,'MSCI Database'!$C:$R,4, FALSE)),"")</f>
        <v>1</v>
      </c>
      <c r="R130" s="164">
        <f>IFERROR(IF(VLOOKUP($C130,'MSCI Database'!$C:$R,5, FALSE)="","",VLOOKUP($C130,'MSCI Database'!$C:$R,5, FALSE)),"")</f>
        <v>7</v>
      </c>
      <c r="S130" s="164">
        <f>IFERROR(IF(VLOOKUP($C130,'MSCI Database'!$C:$R,6, FALSE)="","",VLOOKUP($C130,'MSCI Database'!$C:$R,6, FALSE)),"")</f>
        <v>6.3</v>
      </c>
      <c r="T130" s="211">
        <f>IFERROR(IF(VLOOKUP($C130,'MSCI Database'!$C:$R,7, FALSE)="","",VLOOKUP($C130,'MSCI Database'!$C:$R,7, FALSE)),"")</f>
        <v>6.7</v>
      </c>
      <c r="U130" s="164">
        <f>IFERROR(IF(VLOOKUP($C130,'MSCI Database'!$C:$R,8, FALSE)="","",VLOOKUP($C130,'MSCI Database'!$C:$R,8, FALSE)),"")</f>
        <v>6</v>
      </c>
      <c r="V130" s="175">
        <f>IFERROR(IF(VLOOKUP($C130,'MSCI Database'!$C:$R,9, FALSE)="","",VLOOKUP($C130,'MSCI Database'!$C:$R,9, FALSE)),"")</f>
        <v>6.4</v>
      </c>
      <c r="W130" s="165">
        <f t="shared" ca="1" si="8"/>
        <v>0</v>
      </c>
      <c r="X130" s="166">
        <f>IFERROR(IF(VLOOKUP($C130,'MSCI Database'!$C:$R,10, FALSE)="","",VLOOKUP($C130,'MSCI Database'!$C:$R,10, FALSE)),"")</f>
        <v>27626</v>
      </c>
      <c r="Y130" s="133" t="str">
        <f>IFERROR(IF(VLOOKUP($C130,'MSCI Database'!$C:$R,11, FALSE)="","",VLOOKUP($C130,'MSCI Database'!$C:$R,11, FALSE)),"")</f>
        <v>2019</v>
      </c>
      <c r="Z130" s="133" t="str">
        <f>IFERROR(IF(VLOOKUP($C130,'MSCI Database'!$C:$R,12, FALSE)="","",VLOOKUP($C130,'MSCI Database'!$C:$R,12, FALSE)),"")</f>
        <v>E.Segmt-Moderately Low</v>
      </c>
      <c r="AA130" s="202" t="str">
        <f>IFERROR(IF(VLOOKUP($C130,'MSCI Database'!$C:$R,13, FALSE)="","",VLOOKUP($C130,'MSCI Database'!$C:$R,13, FALSE)),"")</f>
        <v>Improved policies to tackle bribery and corruption; product recalls continue</v>
      </c>
    </row>
    <row r="131" spans="1:27" s="130" customFormat="1" ht="15" hidden="1" customHeight="1" outlineLevel="1">
      <c r="A131" s="130" t="s">
        <v>5310</v>
      </c>
      <c r="B131" s="130" t="s">
        <v>5311</v>
      </c>
      <c r="C131" s="130" t="s">
        <v>5312</v>
      </c>
      <c r="D131" s="130" t="s">
        <v>18683</v>
      </c>
      <c r="E131" s="130" t="s">
        <v>12133</v>
      </c>
      <c r="F131" s="302">
        <v>3.8584686177785388</v>
      </c>
      <c r="G131" s="132" t="str">
        <f ca="1">IFERROR(_xll.BQL($A131, "cur_mkt_cap(currency=EUR)")/1000000, " ")</f>
        <v xml:space="preserve"> </v>
      </c>
      <c r="M131" s="305">
        <f t="shared" si="9"/>
        <v>1.7170185349114498E-3</v>
      </c>
      <c r="N131" s="223">
        <f t="shared" ca="1" si="10"/>
        <v>4.57228019477878E-2</v>
      </c>
      <c r="O131" s="172" t="str">
        <f>IFERROR(IF(VLOOKUP($C131,'MSCI Database'!$C:$R,2, FALSE)="","",VLOOKUP($C131,'MSCI Database'!$C:$R,2, FALSE)),"")</f>
        <v>Health Care Equipment &amp; Supplies</v>
      </c>
      <c r="P131" s="186" t="str">
        <f>IFERROR(IF(VLOOKUP($C131,'MSCI Database'!$C:$R,3, FALSE)="","",VLOOKUP($C131,'MSCI Database'!$C:$R,3, FALSE)),"")</f>
        <v>A</v>
      </c>
      <c r="Q131" s="164" t="str">
        <f>IFERROR(IF(VLOOKUP($C131,'MSCI Database'!$C:$R,4, FALSE)="","",VLOOKUP($C131,'MSCI Database'!$C:$R,4, FALSE)),"")</f>
        <v>0</v>
      </c>
      <c r="R131" s="164">
        <f>IFERROR(IF(VLOOKUP($C131,'MSCI Database'!$C:$R,5, FALSE)="","",VLOOKUP($C131,'MSCI Database'!$C:$R,5, FALSE)),"")</f>
        <v>6</v>
      </c>
      <c r="S131" s="164">
        <f>IFERROR(IF(VLOOKUP($C131,'MSCI Database'!$C:$R,6, FALSE)="","",VLOOKUP($C131,'MSCI Database'!$C:$R,6, FALSE)),"")</f>
        <v>10</v>
      </c>
      <c r="T131" s="211">
        <f>IFERROR(IF(VLOOKUP($C131,'MSCI Database'!$C:$R,7, FALSE)="","",VLOOKUP($C131,'MSCI Database'!$C:$R,7, FALSE)),"")</f>
        <v>6.1</v>
      </c>
      <c r="U131" s="164">
        <f>IFERROR(IF(VLOOKUP($C131,'MSCI Database'!$C:$R,8, FALSE)="","",VLOOKUP($C131,'MSCI Database'!$C:$R,8, FALSE)),"")</f>
        <v>5.0999999999999996</v>
      </c>
      <c r="V131" s="175">
        <f>IFERROR(IF(VLOOKUP($C131,'MSCI Database'!$C:$R,9, FALSE)="","",VLOOKUP($C131,'MSCI Database'!$C:$R,9, FALSE)),"")</f>
        <v>5.8</v>
      </c>
      <c r="W131" s="165">
        <f t="shared" ca="1" si="8"/>
        <v>0</v>
      </c>
      <c r="X131" s="166">
        <f>IFERROR(IF(VLOOKUP($C131,'MSCI Database'!$C:$R,10, FALSE)="","",VLOOKUP($C131,'MSCI Database'!$C:$R,10, FALSE)),"")</f>
        <v>29348</v>
      </c>
      <c r="Y131" s="133" t="str">
        <f>IFERROR(IF(VLOOKUP($C131,'MSCI Database'!$C:$R,11, FALSE)="","",VLOOKUP($C131,'MSCI Database'!$C:$R,11, FALSE)),"")</f>
        <v>2019</v>
      </c>
      <c r="Z131" s="133" t="str">
        <f>IFERROR(IF(VLOOKUP($C131,'MSCI Database'!$C:$R,12, FALSE)="","",VLOOKUP($C131,'MSCI Database'!$C:$R,12, FALSE)),"")</f>
        <v>Reported</v>
      </c>
      <c r="AA131" s="202" t="str">
        <f>IFERROR(IF(VLOOKUP($C131,'MSCI Database'!$C:$R,13, FALSE)="","",VLOOKUP($C131,'MSCI Database'!$C:$R,13, FALSE)),"")</f>
        <v>Comprehensive talent retention strategies; industry-typical governance practices</v>
      </c>
    </row>
    <row r="132" spans="1:27" s="130" customFormat="1" ht="15" hidden="1" customHeight="1" outlineLevel="1">
      <c r="A132" s="130" t="s">
        <v>7248</v>
      </c>
      <c r="B132" s="130" t="s">
        <v>7249</v>
      </c>
      <c r="C132" s="130" t="s">
        <v>7250</v>
      </c>
      <c r="D132" s="130" t="s">
        <v>12128</v>
      </c>
      <c r="E132" s="130" t="s">
        <v>12133</v>
      </c>
      <c r="F132" s="302">
        <v>3.9767797212592142</v>
      </c>
      <c r="G132" s="132" t="str">
        <f ca="1">IFERROR(_xll.BQL($A132, "cur_mkt_cap(currency=EUR)")/1000000, " ")</f>
        <v xml:space="preserve"> </v>
      </c>
      <c r="M132" s="305">
        <f t="shared" si="9"/>
        <v>1.7696669759603503E-3</v>
      </c>
      <c r="N132" s="223">
        <f t="shared" ca="1" si="10"/>
        <v>4.712478695493439E-2</v>
      </c>
      <c r="O132" s="172" t="str">
        <f>IFERROR(IF(VLOOKUP($C132,'MSCI Database'!$C:$R,2, FALSE)="","",VLOOKUP($C132,'MSCI Database'!$C:$R,2, FALSE)),"")</f>
        <v>Health Care Equipment &amp; Supplies</v>
      </c>
      <c r="P132" s="186" t="str">
        <f>IFERROR(IF(VLOOKUP($C132,'MSCI Database'!$C:$R,3, FALSE)="","",VLOOKUP($C132,'MSCI Database'!$C:$R,3, FALSE)),"")</f>
        <v>A</v>
      </c>
      <c r="Q132" s="164" t="str">
        <f>IFERROR(IF(VLOOKUP($C132,'MSCI Database'!$C:$R,4, FALSE)="","",VLOOKUP($C132,'MSCI Database'!$C:$R,4, FALSE)),"")</f>
        <v>2</v>
      </c>
      <c r="R132" s="164">
        <f>IFERROR(IF(VLOOKUP($C132,'MSCI Database'!$C:$R,5, FALSE)="","",VLOOKUP($C132,'MSCI Database'!$C:$R,5, FALSE)),"")</f>
        <v>7</v>
      </c>
      <c r="S132" s="164">
        <f>IFERROR(IF(VLOOKUP($C132,'MSCI Database'!$C:$R,6, FALSE)="","",VLOOKUP($C132,'MSCI Database'!$C:$R,6, FALSE)),"")</f>
        <v>10</v>
      </c>
      <c r="T132" s="211">
        <f>IFERROR(IF(VLOOKUP($C132,'MSCI Database'!$C:$R,7, FALSE)="","",VLOOKUP($C132,'MSCI Database'!$C:$R,7, FALSE)),"")</f>
        <v>4.5999999999999996</v>
      </c>
      <c r="U132" s="164">
        <f>IFERROR(IF(VLOOKUP($C132,'MSCI Database'!$C:$R,8, FALSE)="","",VLOOKUP($C132,'MSCI Database'!$C:$R,8, FALSE)),"")</f>
        <v>5.9</v>
      </c>
      <c r="V132" s="175">
        <f>IFERROR(IF(VLOOKUP($C132,'MSCI Database'!$C:$R,9, FALSE)="","",VLOOKUP($C132,'MSCI Database'!$C:$R,9, FALSE)),"")</f>
        <v>5.6</v>
      </c>
      <c r="W132" s="165">
        <f t="shared" ca="1" si="8"/>
        <v>0</v>
      </c>
      <c r="X132" s="166">
        <f>IFERROR(IF(VLOOKUP($C132,'MSCI Database'!$C:$R,10, FALSE)="","",VLOOKUP($C132,'MSCI Database'!$C:$R,10, FALSE)),"")</f>
        <v>42054</v>
      </c>
      <c r="Y132" s="133" t="str">
        <f>IFERROR(IF(VLOOKUP($C132,'MSCI Database'!$C:$R,11, FALSE)="","",VLOOKUP($C132,'MSCI Database'!$C:$R,11, FALSE)),"")</f>
        <v>2019</v>
      </c>
      <c r="Z132" s="133" t="str">
        <f>IFERROR(IF(VLOOKUP($C132,'MSCI Database'!$C:$R,12, FALSE)="","",VLOOKUP($C132,'MSCI Database'!$C:$R,12, FALSE)),"")</f>
        <v>Reported</v>
      </c>
      <c r="AA132" s="202" t="str">
        <f>IFERROR(IF(VLOOKUP($C132,'MSCI Database'!$C:$R,13, FALSE)="","",VLOOKUP($C132,'MSCI Database'!$C:$R,13, FALSE)),"")</f>
        <v>Improved ESG integration efforts drive upgrade</v>
      </c>
    </row>
    <row r="133" spans="1:27" s="130" customFormat="1" ht="15" hidden="1" customHeight="1" outlineLevel="1">
      <c r="A133" s="130" t="s">
        <v>6363</v>
      </c>
      <c r="B133" s="130" t="s">
        <v>6364</v>
      </c>
      <c r="C133" s="130" t="s">
        <v>6365</v>
      </c>
      <c r="D133" s="130" t="s">
        <v>12128</v>
      </c>
      <c r="E133" s="130" t="s">
        <v>18689</v>
      </c>
      <c r="F133" s="302">
        <v>3.45381039316268</v>
      </c>
      <c r="G133" s="132" t="str">
        <f ca="1">IFERROR(_xll.BQL($A133, "cur_mkt_cap(currency=EUR)")/1000000, " ")</f>
        <v xml:space="preserve"> </v>
      </c>
      <c r="M133" s="305">
        <f t="shared" si="9"/>
        <v>1.5369456249573925E-3</v>
      </c>
      <c r="N133" s="223">
        <f t="shared" ca="1" si="10"/>
        <v>4.0927607352864104E-2</v>
      </c>
      <c r="O133" s="172" t="str">
        <f>IFERROR(IF(VLOOKUP($C133,'MSCI Database'!$C:$R,2, FALSE)="","",VLOOKUP($C133,'MSCI Database'!$C:$R,2, FALSE)),"")</f>
        <v>Software &amp; Services</v>
      </c>
      <c r="P133" s="186" t="str">
        <f>IFERROR(IF(VLOOKUP($C133,'MSCI Database'!$C:$R,3, FALSE)="","",VLOOKUP($C133,'MSCI Database'!$C:$R,3, FALSE)),"")</f>
        <v>A</v>
      </c>
      <c r="Q133" s="164" t="str">
        <f>IFERROR(IF(VLOOKUP($C133,'MSCI Database'!$C:$R,4, FALSE)="","",VLOOKUP($C133,'MSCI Database'!$C:$R,4, FALSE)),"")</f>
        <v>0</v>
      </c>
      <c r="R133" s="164">
        <f>IFERROR(IF(VLOOKUP($C133,'MSCI Database'!$C:$R,5, FALSE)="","",VLOOKUP($C133,'MSCI Database'!$C:$R,5, FALSE)),"")</f>
        <v>5.9</v>
      </c>
      <c r="S133" s="164">
        <f>IFERROR(IF(VLOOKUP($C133,'MSCI Database'!$C:$R,6, FALSE)="","",VLOOKUP($C133,'MSCI Database'!$C:$R,6, FALSE)),"")</f>
        <v>5.3</v>
      </c>
      <c r="T133" s="211">
        <f>IFERROR(IF(VLOOKUP($C133,'MSCI Database'!$C:$R,7, FALSE)="","",VLOOKUP($C133,'MSCI Database'!$C:$R,7, FALSE)),"")</f>
        <v>4.5</v>
      </c>
      <c r="U133" s="164">
        <f>IFERROR(IF(VLOOKUP($C133,'MSCI Database'!$C:$R,8, FALSE)="","",VLOOKUP($C133,'MSCI Database'!$C:$R,8, FALSE)),"")</f>
        <v>6.4</v>
      </c>
      <c r="V133" s="175">
        <f>IFERROR(IF(VLOOKUP($C133,'MSCI Database'!$C:$R,9, FALSE)="","",VLOOKUP($C133,'MSCI Database'!$C:$R,9, FALSE)),"")</f>
        <v>5.3</v>
      </c>
      <c r="W133" s="165">
        <f t="shared" ca="1" si="8"/>
        <v>0</v>
      </c>
      <c r="X133" s="166">
        <f>IFERROR(IF(VLOOKUP($C133,'MSCI Database'!$C:$R,10, FALSE)="","",VLOOKUP($C133,'MSCI Database'!$C:$R,10, FALSE)),"")</f>
        <v>15811</v>
      </c>
      <c r="Y133" s="133" t="str">
        <f>IFERROR(IF(VLOOKUP($C133,'MSCI Database'!$C:$R,11, FALSE)="","",VLOOKUP($C133,'MSCI Database'!$C:$R,11, FALSE)),"")</f>
        <v>2019</v>
      </c>
      <c r="Z133" s="133" t="str">
        <f>IFERROR(IF(VLOOKUP($C133,'MSCI Database'!$C:$R,12, FALSE)="","",VLOOKUP($C133,'MSCI Database'!$C:$R,12, FALSE)),"")</f>
        <v>E.Segmt-Moderately High</v>
      </c>
      <c r="AA133" s="202" t="str">
        <f>IFERROR(IF(VLOOKUP($C133,'MSCI Database'!$C:$R,13, FALSE)="","",VLOOKUP($C133,'MSCI Database'!$C:$R,13, FALSE)),"")</f>
        <v>Strong talent management programs;lags in data security management</v>
      </c>
    </row>
    <row r="134" spans="1:27" s="130" customFormat="1" ht="15" hidden="1" customHeight="1" outlineLevel="1">
      <c r="A134" s="130" t="s">
        <v>122</v>
      </c>
      <c r="B134" s="130" t="s">
        <v>123</v>
      </c>
      <c r="C134" s="130" t="s">
        <v>124</v>
      </c>
      <c r="D134" s="130" t="s">
        <v>12130</v>
      </c>
      <c r="E134" s="130" t="s">
        <v>18673</v>
      </c>
      <c r="F134" s="302">
        <v>4.2973158095027424</v>
      </c>
      <c r="G134" s="132" t="str">
        <f ca="1">IFERROR(_xll.BQL($A134, "cur_mkt_cap(currency=EUR)")/1000000, " ")</f>
        <v xml:space="preserve"> </v>
      </c>
      <c r="M134" s="305">
        <f t="shared" si="9"/>
        <v>1.9123055352287203E-3</v>
      </c>
      <c r="N134" s="223">
        <f t="shared" ca="1" si="10"/>
        <v>5.0923135349514662E-2</v>
      </c>
      <c r="O134" s="172" t="str">
        <f>IFERROR(IF(VLOOKUP($C134,'MSCI Database'!$C:$R,2, FALSE)="","",VLOOKUP($C134,'MSCI Database'!$C:$R,2, FALSE)),"")</f>
        <v>Electrical Equipment</v>
      </c>
      <c r="P134" s="186" t="str">
        <f>IFERROR(IF(VLOOKUP($C134,'MSCI Database'!$C:$R,3, FALSE)="","",VLOOKUP($C134,'MSCI Database'!$C:$R,3, FALSE)),"")</f>
        <v>A</v>
      </c>
      <c r="Q134" s="164" t="str">
        <f>IFERROR(IF(VLOOKUP($C134,'MSCI Database'!$C:$R,4, FALSE)="","",VLOOKUP($C134,'MSCI Database'!$C:$R,4, FALSE)),"")</f>
        <v>0</v>
      </c>
      <c r="R134" s="164">
        <f>IFERROR(IF(VLOOKUP($C134,'MSCI Database'!$C:$R,5, FALSE)="","",VLOOKUP($C134,'MSCI Database'!$C:$R,5, FALSE)),"")</f>
        <v>6.3</v>
      </c>
      <c r="S134" s="164">
        <f>IFERROR(IF(VLOOKUP($C134,'MSCI Database'!$C:$R,6, FALSE)="","",VLOOKUP($C134,'MSCI Database'!$C:$R,6, FALSE)),"")</f>
        <v>6.9</v>
      </c>
      <c r="T134" s="211">
        <f>IFERROR(IF(VLOOKUP($C134,'MSCI Database'!$C:$R,7, FALSE)="","",VLOOKUP($C134,'MSCI Database'!$C:$R,7, FALSE)),"")</f>
        <v>3.9</v>
      </c>
      <c r="U134" s="164">
        <f>IFERROR(IF(VLOOKUP($C134,'MSCI Database'!$C:$R,8, FALSE)="","",VLOOKUP($C134,'MSCI Database'!$C:$R,8, FALSE)),"")</f>
        <v>5.0999999999999996</v>
      </c>
      <c r="V134" s="175">
        <f>IFERROR(IF(VLOOKUP($C134,'MSCI Database'!$C:$R,9, FALSE)="","",VLOOKUP($C134,'MSCI Database'!$C:$R,9, FALSE)),"")</f>
        <v>5.5</v>
      </c>
      <c r="W134" s="165">
        <f t="shared" ca="1" si="8"/>
        <v>0</v>
      </c>
      <c r="X134" s="166">
        <f>IFERROR(IF(VLOOKUP($C134,'MSCI Database'!$C:$R,10, FALSE)="","",VLOOKUP($C134,'MSCI Database'!$C:$R,10, FALSE)),"")</f>
        <v>27910</v>
      </c>
      <c r="Y134" s="133" t="str">
        <f>IFERROR(IF(VLOOKUP($C134,'MSCI Database'!$C:$R,11, FALSE)="","",VLOOKUP($C134,'MSCI Database'!$C:$R,11, FALSE)),"")</f>
        <v>2020</v>
      </c>
      <c r="Z134" s="133" t="str">
        <f>IFERROR(IF(VLOOKUP($C134,'MSCI Database'!$C:$R,12, FALSE)="","",VLOOKUP($C134,'MSCI Database'!$C:$R,12, FALSE)),"")</f>
        <v>Reported</v>
      </c>
      <c r="AA134" s="202" t="str">
        <f>IFERROR(IF(VLOOKUP($C134,'MSCI Database'!$C:$R,13, FALSE)="","",VLOOKUP($C134,'MSCI Database'!$C:$R,13, FALSE)),"")</f>
        <v>Well-positioned to cater to growing demand for energy from low-carbon renewable sources</v>
      </c>
    </row>
    <row r="135" spans="1:27" s="130" customFormat="1" ht="15" hidden="1" customHeight="1" outlineLevel="1">
      <c r="A135" s="130" t="s">
        <v>2987</v>
      </c>
      <c r="B135" s="130" t="s">
        <v>2988</v>
      </c>
      <c r="C135" s="130" t="s">
        <v>2989</v>
      </c>
      <c r="D135" s="130" t="s">
        <v>18691</v>
      </c>
      <c r="E135" s="130" t="s">
        <v>18673</v>
      </c>
      <c r="F135" s="302">
        <v>3.110635219264458</v>
      </c>
      <c r="G135" s="132" t="str">
        <f ca="1">IFERROR(_xll.BQL($A135, "cur_mkt_cap(currency=EUR)")/1000000, " ")</f>
        <v xml:space="preserve"> </v>
      </c>
      <c r="M135" s="305">
        <f t="shared" si="9"/>
        <v>1.3842326725726835E-3</v>
      </c>
      <c r="N135" s="223">
        <f t="shared" ca="1" si="10"/>
        <v>3.6860986093526282E-2</v>
      </c>
      <c r="O135" s="172" t="str">
        <f>IFERROR(IF(VLOOKUP($C135,'MSCI Database'!$C:$R,2, FALSE)="","",VLOOKUP($C135,'MSCI Database'!$C:$R,2, FALSE)),"")</f>
        <v>Building Products</v>
      </c>
      <c r="P135" s="186" t="str">
        <f>IFERROR(IF(VLOOKUP($C135,'MSCI Database'!$C:$R,3, FALSE)="","",VLOOKUP($C135,'MSCI Database'!$C:$R,3, FALSE)),"")</f>
        <v>AA</v>
      </c>
      <c r="Q135" s="164" t="str">
        <f>IFERROR(IF(VLOOKUP($C135,'MSCI Database'!$C:$R,4, FALSE)="","",VLOOKUP($C135,'MSCI Database'!$C:$R,4, FALSE)),"")</f>
        <v>0</v>
      </c>
      <c r="R135" s="164">
        <f>IFERROR(IF(VLOOKUP($C135,'MSCI Database'!$C:$R,5, FALSE)="","",VLOOKUP($C135,'MSCI Database'!$C:$R,5, FALSE)),"")</f>
        <v>8.1999999999999993</v>
      </c>
      <c r="S135" s="164">
        <f>IFERROR(IF(VLOOKUP($C135,'MSCI Database'!$C:$R,6, FALSE)="","",VLOOKUP($C135,'MSCI Database'!$C:$R,6, FALSE)),"")</f>
        <v>7.5</v>
      </c>
      <c r="T135" s="211">
        <f>IFERROR(IF(VLOOKUP($C135,'MSCI Database'!$C:$R,7, FALSE)="","",VLOOKUP($C135,'MSCI Database'!$C:$R,7, FALSE)),"")</f>
        <v>4.5</v>
      </c>
      <c r="U135" s="164">
        <f>IFERROR(IF(VLOOKUP($C135,'MSCI Database'!$C:$R,8, FALSE)="","",VLOOKUP($C135,'MSCI Database'!$C:$R,8, FALSE)),"")</f>
        <v>5.2</v>
      </c>
      <c r="V135" s="175">
        <f>IFERROR(IF(VLOOKUP($C135,'MSCI Database'!$C:$R,9, FALSE)="","",VLOOKUP($C135,'MSCI Database'!$C:$R,9, FALSE)),"")</f>
        <v>6</v>
      </c>
      <c r="W135" s="165">
        <f t="shared" ca="1" si="8"/>
        <v>0</v>
      </c>
      <c r="X135" s="166">
        <f>IFERROR(IF(VLOOKUP($C135,'MSCI Database'!$C:$R,10, FALSE)="","",VLOOKUP($C135,'MSCI Database'!$C:$R,10, FALSE)),"")</f>
        <v>351660</v>
      </c>
      <c r="Y135" s="133" t="str">
        <f>IFERROR(IF(VLOOKUP($C135,'MSCI Database'!$C:$R,11, FALSE)="","",VLOOKUP($C135,'MSCI Database'!$C:$R,11, FALSE)),"")</f>
        <v>2019</v>
      </c>
      <c r="Z135" s="133" t="str">
        <f>IFERROR(IF(VLOOKUP($C135,'MSCI Database'!$C:$R,12, FALSE)="","",VLOOKUP($C135,'MSCI Database'!$C:$R,12, FALSE)),"")</f>
        <v>Reported</v>
      </c>
      <c r="AA135" s="202" t="str">
        <f>IFERROR(IF(VLOOKUP($C135,'MSCI Database'!$C:$R,13, FALSE)="","",VLOOKUP($C135,'MSCI Database'!$C:$R,13, FALSE)),"")</f>
        <v>Strong initiatives in carbon mitigation and sustainable product development</v>
      </c>
    </row>
    <row r="136" spans="1:27" s="130" customFormat="1" ht="15" hidden="1" customHeight="1" outlineLevel="1">
      <c r="A136" s="130" t="s">
        <v>60</v>
      </c>
      <c r="B136" s="130" t="s">
        <v>61</v>
      </c>
      <c r="C136" s="130" t="s">
        <v>62</v>
      </c>
      <c r="D136" s="130" t="s">
        <v>18679</v>
      </c>
      <c r="E136" s="130" t="s">
        <v>18673</v>
      </c>
      <c r="F136" s="302">
        <v>2.481061761084379</v>
      </c>
      <c r="G136" s="132" t="str">
        <f ca="1">IFERROR(_xll.BQL($A136, "cur_mkt_cap(currency=EUR)")/1000000, " ")</f>
        <v xml:space="preserve"> </v>
      </c>
      <c r="M136" s="305">
        <f t="shared" si="9"/>
        <v>1.1040724836825487E-3</v>
      </c>
      <c r="N136" s="223">
        <f t="shared" ca="1" si="10"/>
        <v>2.9400548963801825E-2</v>
      </c>
      <c r="O136" s="172" t="str">
        <f>IFERROR(IF(VLOOKUP($C136,'MSCI Database'!$C:$R,2, FALSE)="","",VLOOKUP($C136,'MSCI Database'!$C:$R,2, FALSE)),"")</f>
        <v>Commercial Services &amp; Supplies</v>
      </c>
      <c r="P136" s="186" t="str">
        <f>IFERROR(IF(VLOOKUP($C136,'MSCI Database'!$C:$R,3, FALSE)="","",VLOOKUP($C136,'MSCI Database'!$C:$R,3, FALSE)),"")</f>
        <v>AAA</v>
      </c>
      <c r="Q136" s="164" t="str">
        <f>IFERROR(IF(VLOOKUP($C136,'MSCI Database'!$C:$R,4, FALSE)="","",VLOOKUP($C136,'MSCI Database'!$C:$R,4, FALSE)),"")</f>
        <v>0</v>
      </c>
      <c r="R136" s="164">
        <f>IFERROR(IF(VLOOKUP($C136,'MSCI Database'!$C:$R,5, FALSE)="","",VLOOKUP($C136,'MSCI Database'!$C:$R,5, FALSE)),"")</f>
        <v>10</v>
      </c>
      <c r="S136" s="164">
        <f>IFERROR(IF(VLOOKUP($C136,'MSCI Database'!$C:$R,6, FALSE)="","",VLOOKUP($C136,'MSCI Database'!$C:$R,6, FALSE)),"")</f>
        <v>9.6999999999999993</v>
      </c>
      <c r="T136" s="211">
        <f>IFERROR(IF(VLOOKUP($C136,'MSCI Database'!$C:$R,7, FALSE)="","",VLOOKUP($C136,'MSCI Database'!$C:$R,7, FALSE)),"")</f>
        <v>10</v>
      </c>
      <c r="U136" s="164">
        <f>IFERROR(IF(VLOOKUP($C136,'MSCI Database'!$C:$R,8, FALSE)="","",VLOOKUP($C136,'MSCI Database'!$C:$R,8, FALSE)),"")</f>
        <v>7.2</v>
      </c>
      <c r="V136" s="175">
        <f>IFERROR(IF(VLOOKUP($C136,'MSCI Database'!$C:$R,9, FALSE)="","",VLOOKUP($C136,'MSCI Database'!$C:$R,9, FALSE)),"")</f>
        <v>8.5</v>
      </c>
      <c r="W136" s="165">
        <f t="shared" ca="1" si="8"/>
        <v>0</v>
      </c>
      <c r="X136" s="166">
        <f>IFERROR(IF(VLOOKUP($C136,'MSCI Database'!$C:$R,10, FALSE)="","",VLOOKUP($C136,'MSCI Database'!$C:$R,10, FALSE)),"")</f>
        <v>59450</v>
      </c>
      <c r="Y136" s="133" t="str">
        <f>IFERROR(IF(VLOOKUP($C136,'MSCI Database'!$C:$R,11, FALSE)="","",VLOOKUP($C136,'MSCI Database'!$C:$R,11, FALSE)),"")</f>
        <v>2019</v>
      </c>
      <c r="Z136" s="133" t="str">
        <f>IFERROR(IF(VLOOKUP($C136,'MSCI Database'!$C:$R,12, FALSE)="","",VLOOKUP($C136,'MSCI Database'!$C:$R,12, FALSE)),"")</f>
        <v>Reported</v>
      </c>
      <c r="AA136" s="202" t="str">
        <f>IFERROR(IF(VLOOKUP($C136,'MSCI Database'!$C:$R,13, FALSE)="","",VLOOKUP($C136,'MSCI Database'!$C:$R,13, FALSE)),"")</f>
        <v>Sets benchmark through sustainability focused business and robust internal control frameworks</v>
      </c>
    </row>
    <row r="137" spans="1:27" s="130" customFormat="1" ht="15" hidden="1" customHeight="1" outlineLevel="1">
      <c r="A137" s="130" t="s">
        <v>6903</v>
      </c>
      <c r="B137" s="130" t="s">
        <v>6904</v>
      </c>
      <c r="C137" s="130" t="s">
        <v>6905</v>
      </c>
      <c r="D137" s="130" t="s">
        <v>12128</v>
      </c>
      <c r="E137" s="130" t="s">
        <v>18684</v>
      </c>
      <c r="F137" s="302">
        <v>3.0740307640894819</v>
      </c>
      <c r="G137" s="132" t="str">
        <f ca="1">IFERROR(_xll.BQL($A137, "cur_mkt_cap(currency=EUR)")/1000000, " ")</f>
        <v xml:space="preserve"> </v>
      </c>
      <c r="M137" s="305">
        <f t="shared" si="9"/>
        <v>1.3679436900198194E-3</v>
      </c>
      <c r="N137" s="223">
        <f t="shared" ca="1" si="10"/>
        <v>3.6427223785168904E-2</v>
      </c>
      <c r="O137" s="172" t="str">
        <f>IFERROR(IF(VLOOKUP($C137,'MSCI Database'!$C:$R,2, FALSE)="","",VLOOKUP($C137,'MSCI Database'!$C:$R,2, FALSE)),"")</f>
        <v>Specialty Chemicals</v>
      </c>
      <c r="P137" s="186" t="str">
        <f>IFERROR(IF(VLOOKUP($C137,'MSCI Database'!$C:$R,3, FALSE)="","",VLOOKUP($C137,'MSCI Database'!$C:$R,3, FALSE)),"")</f>
        <v>AAA</v>
      </c>
      <c r="Q137" s="164" t="str">
        <f>IFERROR(IF(VLOOKUP($C137,'MSCI Database'!$C:$R,4, FALSE)="","",VLOOKUP($C137,'MSCI Database'!$C:$R,4, FALSE)),"")</f>
        <v>0</v>
      </c>
      <c r="R137" s="164">
        <f>IFERROR(IF(VLOOKUP($C137,'MSCI Database'!$C:$R,5, FALSE)="","",VLOOKUP($C137,'MSCI Database'!$C:$R,5, FALSE)),"")</f>
        <v>9.1999999999999993</v>
      </c>
      <c r="S137" s="164">
        <f>IFERROR(IF(VLOOKUP($C137,'MSCI Database'!$C:$R,6, FALSE)="","",VLOOKUP($C137,'MSCI Database'!$C:$R,6, FALSE)),"")</f>
        <v>8.9</v>
      </c>
      <c r="T137" s="211">
        <f>IFERROR(IF(VLOOKUP($C137,'MSCI Database'!$C:$R,7, FALSE)="","",VLOOKUP($C137,'MSCI Database'!$C:$R,7, FALSE)),"")</f>
        <v>3.8</v>
      </c>
      <c r="U137" s="164">
        <f>IFERROR(IF(VLOOKUP($C137,'MSCI Database'!$C:$R,8, FALSE)="","",VLOOKUP($C137,'MSCI Database'!$C:$R,8, FALSE)),"")</f>
        <v>4.5</v>
      </c>
      <c r="V137" s="175">
        <f>IFERROR(IF(VLOOKUP($C137,'MSCI Database'!$C:$R,9, FALSE)="","",VLOOKUP($C137,'MSCI Database'!$C:$R,9, FALSE)),"")</f>
        <v>6.7</v>
      </c>
      <c r="W137" s="165">
        <f t="shared" ca="1" si="8"/>
        <v>0</v>
      </c>
      <c r="X137" s="166">
        <f>IFERROR(IF(VLOOKUP($C137,'MSCI Database'!$C:$R,10, FALSE)="","",VLOOKUP($C137,'MSCI Database'!$C:$R,10, FALSE)),"")</f>
        <v>629455</v>
      </c>
      <c r="Y137" s="133" t="str">
        <f>IFERROR(IF(VLOOKUP($C137,'MSCI Database'!$C:$R,11, FALSE)="","",VLOOKUP($C137,'MSCI Database'!$C:$R,11, FALSE)),"")</f>
        <v>2019</v>
      </c>
      <c r="Z137" s="133" t="str">
        <f>IFERROR(IF(VLOOKUP($C137,'MSCI Database'!$C:$R,12, FALSE)="","",VLOOKUP($C137,'MSCI Database'!$C:$R,12, FALSE)),"")</f>
        <v>Reported</v>
      </c>
      <c r="AA137" s="202" t="str">
        <f>IFERROR(IF(VLOOKUP($C137,'MSCI Database'!$C:$R,13, FALSE)="","",VLOOKUP($C137,'MSCI Database'!$C:$R,13, FALSE)),"")</f>
        <v>Robust environmental management; governance practices lag those of peers</v>
      </c>
    </row>
    <row r="138" spans="1:27" s="130" customFormat="1" ht="15" hidden="1" customHeight="1" outlineLevel="1">
      <c r="A138" s="130" t="s">
        <v>1240</v>
      </c>
      <c r="B138" s="130" t="s">
        <v>1241</v>
      </c>
      <c r="C138" s="130" t="s">
        <v>1242</v>
      </c>
      <c r="D138" s="130" t="s">
        <v>18681</v>
      </c>
      <c r="E138" s="130" t="s">
        <v>12133</v>
      </c>
      <c r="F138" s="302">
        <v>3.8293311392691849</v>
      </c>
      <c r="G138" s="132" t="str">
        <f ca="1">IFERROR(_xll.BQL($A138, "cur_mkt_cap(currency=EUR)")/1000000, " ")</f>
        <v xml:space="preserve"> </v>
      </c>
      <c r="M138" s="305">
        <f t="shared" si="9"/>
        <v>1.7040523569747874E-3</v>
      </c>
      <c r="N138" s="223">
        <f t="shared" ca="1" si="10"/>
        <v>4.5377523213887369E-2</v>
      </c>
      <c r="O138" s="172" t="str">
        <f>IFERROR(IF(VLOOKUP($C138,'MSCI Database'!$C:$R,2, FALSE)="","",VLOOKUP($C138,'MSCI Database'!$C:$R,2, FALSE)),"")</f>
        <v>Health Care Equipment &amp; Supplies</v>
      </c>
      <c r="P138" s="186" t="str">
        <f>IFERROR(IF(VLOOKUP($C138,'MSCI Database'!$C:$R,3, FALSE)="","",VLOOKUP($C138,'MSCI Database'!$C:$R,3, FALSE)),"")</f>
        <v>AAA</v>
      </c>
      <c r="Q138" s="164" t="str">
        <f>IFERROR(IF(VLOOKUP($C138,'MSCI Database'!$C:$R,4, FALSE)="","",VLOOKUP($C138,'MSCI Database'!$C:$R,4, FALSE)),"")</f>
        <v>0</v>
      </c>
      <c r="R138" s="164">
        <f>IFERROR(IF(VLOOKUP($C138,'MSCI Database'!$C:$R,5, FALSE)="","",VLOOKUP($C138,'MSCI Database'!$C:$R,5, FALSE)),"")</f>
        <v>10</v>
      </c>
      <c r="S138" s="164">
        <f>IFERROR(IF(VLOOKUP($C138,'MSCI Database'!$C:$R,6, FALSE)="","",VLOOKUP($C138,'MSCI Database'!$C:$R,6, FALSE)),"")</f>
        <v>9.3000000000000007</v>
      </c>
      <c r="T138" s="211">
        <f>IFERROR(IF(VLOOKUP($C138,'MSCI Database'!$C:$R,7, FALSE)="","",VLOOKUP($C138,'MSCI Database'!$C:$R,7, FALSE)),"")</f>
        <v>6.4</v>
      </c>
      <c r="U138" s="164">
        <f>IFERROR(IF(VLOOKUP($C138,'MSCI Database'!$C:$R,8, FALSE)="","",VLOOKUP($C138,'MSCI Database'!$C:$R,8, FALSE)),"")</f>
        <v>6.1</v>
      </c>
      <c r="V138" s="175">
        <f>IFERROR(IF(VLOOKUP($C138,'MSCI Database'!$C:$R,9, FALSE)="","",VLOOKUP($C138,'MSCI Database'!$C:$R,9, FALSE)),"")</f>
        <v>6.4</v>
      </c>
      <c r="W138" s="165">
        <f t="shared" ca="1" si="8"/>
        <v>0</v>
      </c>
      <c r="X138" s="166">
        <f>IFERROR(IF(VLOOKUP($C138,'MSCI Database'!$C:$R,10, FALSE)="","",VLOOKUP($C138,'MSCI Database'!$C:$R,10, FALSE)),"")</f>
        <v>1503000</v>
      </c>
      <c r="Y138" s="133" t="str">
        <f>IFERROR(IF(VLOOKUP($C138,'MSCI Database'!$C:$R,11, FALSE)="","",VLOOKUP($C138,'MSCI Database'!$C:$R,11, FALSE)),"")</f>
        <v>2019</v>
      </c>
      <c r="Z138" s="133" t="str">
        <f>IFERROR(IF(VLOOKUP($C138,'MSCI Database'!$C:$R,12, FALSE)="","",VLOOKUP($C138,'MSCI Database'!$C:$R,12, FALSE)),"")</f>
        <v>Reported</v>
      </c>
      <c r="AA138" s="202" t="str">
        <f>IFERROR(IF(VLOOKUP($C138,'MSCI Database'!$C:$R,13, FALSE)="","",VLOOKUP($C138,'MSCI Database'!$C:$R,13, FALSE)),"")</f>
        <v>Leads peers in talent management and governance practices</v>
      </c>
    </row>
    <row r="139" spans="1:27" s="130" customFormat="1" ht="15" hidden="1" customHeight="1" outlineLevel="1">
      <c r="A139" s="130" t="s">
        <v>1787</v>
      </c>
      <c r="B139" s="130" t="s">
        <v>1788</v>
      </c>
      <c r="C139" s="130" t="s">
        <v>1789</v>
      </c>
      <c r="D139" s="130" t="s">
        <v>12129</v>
      </c>
      <c r="E139" s="130" t="s">
        <v>12133</v>
      </c>
      <c r="F139" s="302">
        <v>3.4611424606111618</v>
      </c>
      <c r="G139" s="132" t="str">
        <f ca="1">IFERROR(_xll.BQL($A139, "cur_mkt_cap(currency=EUR)")/1000000, " ")</f>
        <v xml:space="preserve"> </v>
      </c>
      <c r="M139" s="305">
        <f t="shared" si="9"/>
        <v>1.540208394971967E-3</v>
      </c>
      <c r="N139" s="223">
        <f t="shared" ca="1" si="10"/>
        <v>4.1014492254887173E-2</v>
      </c>
      <c r="O139" s="172" t="str">
        <f>IFERROR(IF(VLOOKUP($C139,'MSCI Database'!$C:$R,2, FALSE)="","",VLOOKUP($C139,'MSCI Database'!$C:$R,2, FALSE)),"")</f>
        <v>Health Care Equipment &amp; Supplies</v>
      </c>
      <c r="P139" s="186" t="str">
        <f>IFERROR(IF(VLOOKUP($C139,'MSCI Database'!$C:$R,3, FALSE)="","",VLOOKUP($C139,'MSCI Database'!$C:$R,3, FALSE)),"")</f>
        <v>A</v>
      </c>
      <c r="Q139" s="164" t="str">
        <f>IFERROR(IF(VLOOKUP($C139,'MSCI Database'!$C:$R,4, FALSE)="","",VLOOKUP($C139,'MSCI Database'!$C:$R,4, FALSE)),"")</f>
        <v>1</v>
      </c>
      <c r="R139" s="164">
        <f>IFERROR(IF(VLOOKUP($C139,'MSCI Database'!$C:$R,5, FALSE)="","",VLOOKUP($C139,'MSCI Database'!$C:$R,5, FALSE)),"")</f>
        <v>6.3</v>
      </c>
      <c r="S139" s="164">
        <f>IFERROR(IF(VLOOKUP($C139,'MSCI Database'!$C:$R,6, FALSE)="","",VLOOKUP($C139,'MSCI Database'!$C:$R,6, FALSE)),"")</f>
        <v>10</v>
      </c>
      <c r="T139" s="211">
        <f>IFERROR(IF(VLOOKUP($C139,'MSCI Database'!$C:$R,7, FALSE)="","",VLOOKUP($C139,'MSCI Database'!$C:$R,7, FALSE)),"")</f>
        <v>6.7</v>
      </c>
      <c r="U139" s="164">
        <f>IFERROR(IF(VLOOKUP($C139,'MSCI Database'!$C:$R,8, FALSE)="","",VLOOKUP($C139,'MSCI Database'!$C:$R,8, FALSE)),"")</f>
        <v>4.0999999999999996</v>
      </c>
      <c r="V139" s="175">
        <f>IFERROR(IF(VLOOKUP($C139,'MSCI Database'!$C:$R,9, FALSE)="","",VLOOKUP($C139,'MSCI Database'!$C:$R,9, FALSE)),"")</f>
        <v>5.9</v>
      </c>
      <c r="W139" s="165">
        <f t="shared" ca="1" si="8"/>
        <v>0</v>
      </c>
      <c r="X139" s="166">
        <f>IFERROR(IF(VLOOKUP($C139,'MSCI Database'!$C:$R,10, FALSE)="","",VLOOKUP($C139,'MSCI Database'!$C:$R,10, FALSE)),"")</f>
        <v>29870</v>
      </c>
      <c r="Y139" s="133" t="str">
        <f>IFERROR(IF(VLOOKUP($C139,'MSCI Database'!$C:$R,11, FALSE)="","",VLOOKUP($C139,'MSCI Database'!$C:$R,11, FALSE)),"")</f>
        <v>2019</v>
      </c>
      <c r="Z139" s="133" t="str">
        <f>IFERROR(IF(VLOOKUP($C139,'MSCI Database'!$C:$R,12, FALSE)="","",VLOOKUP($C139,'MSCI Database'!$C:$R,12, FALSE)),"")</f>
        <v>E.Segmt-Moderate</v>
      </c>
      <c r="AA139" s="202" t="str">
        <f>IFERROR(IF(VLOOKUP($C139,'MSCI Database'!$C:$R,13, FALSE)="","",VLOOKUP($C139,'MSCI Database'!$C:$R,13, FALSE)),"")</f>
        <v>Improved anti-corruption measures drive upgrade</v>
      </c>
    </row>
    <row r="140" spans="1:27" s="130" customFormat="1" ht="15" hidden="1" customHeight="1" outlineLevel="1">
      <c r="A140" s="130" t="s">
        <v>8691</v>
      </c>
      <c r="B140" s="130" t="s">
        <v>8692</v>
      </c>
      <c r="C140" s="130" t="s">
        <v>8693</v>
      </c>
      <c r="D140" s="130" t="s">
        <v>18686</v>
      </c>
      <c r="E140" s="130" t="s">
        <v>12133</v>
      </c>
      <c r="F140" s="302">
        <v>2.1810024460147561</v>
      </c>
      <c r="G140" s="132" t="str">
        <f ca="1">IFERROR(_xll.BQL($A140, "cur_mkt_cap(currency=EUR)")/1000000, " ")</f>
        <v xml:space="preserve"> </v>
      </c>
      <c r="M140" s="305">
        <f t="shared" si="9"/>
        <v>9.7054608847656643E-4</v>
      </c>
      <c r="N140" s="223">
        <f t="shared" ca="1" si="10"/>
        <v>2.5844850059759401E-2</v>
      </c>
      <c r="O140" s="172" t="str">
        <f>IFERROR(IF(VLOOKUP($C140,'MSCI Database'!$C:$R,2, FALSE)="","",VLOOKUP($C140,'MSCI Database'!$C:$R,2, FALSE)),"")</f>
        <v>Health Care Equipment &amp; Supplies</v>
      </c>
      <c r="P140" s="186" t="str">
        <f>IFERROR(IF(VLOOKUP($C140,'MSCI Database'!$C:$R,3, FALSE)="","",VLOOKUP($C140,'MSCI Database'!$C:$R,3, FALSE)),"")</f>
        <v>BBB</v>
      </c>
      <c r="Q140" s="164" t="str">
        <f>IFERROR(IF(VLOOKUP($C140,'MSCI Database'!$C:$R,4, FALSE)="","",VLOOKUP($C140,'MSCI Database'!$C:$R,4, FALSE)),"")</f>
        <v>1</v>
      </c>
      <c r="R140" s="164">
        <f>IFERROR(IF(VLOOKUP($C140,'MSCI Database'!$C:$R,5, FALSE)="","",VLOOKUP($C140,'MSCI Database'!$C:$R,5, FALSE)),"")</f>
        <v>5</v>
      </c>
      <c r="S140" s="164">
        <f>IFERROR(IF(VLOOKUP($C140,'MSCI Database'!$C:$R,6, FALSE)="","",VLOOKUP($C140,'MSCI Database'!$C:$R,6, FALSE)),"")</f>
        <v>8.5</v>
      </c>
      <c r="T140" s="211">
        <f>IFERROR(IF(VLOOKUP($C140,'MSCI Database'!$C:$R,7, FALSE)="","",VLOOKUP($C140,'MSCI Database'!$C:$R,7, FALSE)),"")</f>
        <v>4.5</v>
      </c>
      <c r="U140" s="164">
        <f>IFERROR(IF(VLOOKUP($C140,'MSCI Database'!$C:$R,8, FALSE)="","",VLOOKUP($C140,'MSCI Database'!$C:$R,8, FALSE)),"")</f>
        <v>5.6</v>
      </c>
      <c r="V140" s="175">
        <f>IFERROR(IF(VLOOKUP($C140,'MSCI Database'!$C:$R,9, FALSE)="","",VLOOKUP($C140,'MSCI Database'!$C:$R,9, FALSE)),"")</f>
        <v>5.0999999999999996</v>
      </c>
      <c r="W140" s="165">
        <f t="shared" ca="1" si="8"/>
        <v>0</v>
      </c>
      <c r="X140" s="166">
        <f>IFERROR(IF(VLOOKUP($C140,'MSCI Database'!$C:$R,10, FALSE)="","",VLOOKUP($C140,'MSCI Database'!$C:$R,10, FALSE)),"")</f>
        <v>32581</v>
      </c>
      <c r="Y140" s="133" t="str">
        <f>IFERROR(IF(VLOOKUP($C140,'MSCI Database'!$C:$R,11, FALSE)="","",VLOOKUP($C140,'MSCI Database'!$C:$R,11, FALSE)),"")</f>
        <v>2019</v>
      </c>
      <c r="Z140" s="133" t="str">
        <f>IFERROR(IF(VLOOKUP($C140,'MSCI Database'!$C:$R,12, FALSE)="","",VLOOKUP($C140,'MSCI Database'!$C:$R,12, FALSE)),"")</f>
        <v>Reported</v>
      </c>
      <c r="AA140" s="202" t="str">
        <f>IFERROR(IF(VLOOKUP($C140,'MSCI Database'!$C:$R,13, FALSE)="","",VLOOKUP($C140,'MSCI Database'!$C:$R,13, FALSE)),"")</f>
        <v/>
      </c>
    </row>
    <row r="141" spans="1:27" s="130" customFormat="1" ht="15" hidden="1" customHeight="1" outlineLevel="1">
      <c r="A141" s="130" t="s">
        <v>1224</v>
      </c>
      <c r="B141" s="130" t="s">
        <v>1225</v>
      </c>
      <c r="C141" s="130" t="s">
        <v>1226</v>
      </c>
      <c r="D141" s="130" t="s">
        <v>18681</v>
      </c>
      <c r="E141" s="130" t="s">
        <v>12133</v>
      </c>
      <c r="F141" s="302">
        <v>2.3027842376278551</v>
      </c>
      <c r="G141" s="132" t="str">
        <f ca="1">IFERROR(_xll.BQL($A141, "cur_mkt_cap(currency=EUR)")/1000000, " ")</f>
        <v xml:space="preserve"> </v>
      </c>
      <c r="M141" s="305">
        <f t="shared" si="9"/>
        <v>1.0247389857443955E-3</v>
      </c>
      <c r="N141" s="223">
        <f t="shared" ca="1" si="10"/>
        <v>2.7287962675245261E-2</v>
      </c>
      <c r="O141" s="172" t="str">
        <f>IFERROR(IF(VLOOKUP($C141,'MSCI Database'!$C:$R,2, FALSE)="","",VLOOKUP($C141,'MSCI Database'!$C:$R,2, FALSE)),"")</f>
        <v>Health Care Equipment &amp; Supplies</v>
      </c>
      <c r="P141" s="186" t="str">
        <f>IFERROR(IF(VLOOKUP($C141,'MSCI Database'!$C:$R,3, FALSE)="","",VLOOKUP($C141,'MSCI Database'!$C:$R,3, FALSE)),"")</f>
        <v>A</v>
      </c>
      <c r="Q141" s="164" t="str">
        <f>IFERROR(IF(VLOOKUP($C141,'MSCI Database'!$C:$R,4, FALSE)="","",VLOOKUP($C141,'MSCI Database'!$C:$R,4, FALSE)),"")</f>
        <v>0</v>
      </c>
      <c r="R141" s="164">
        <f>IFERROR(IF(VLOOKUP($C141,'MSCI Database'!$C:$R,5, FALSE)="","",VLOOKUP($C141,'MSCI Database'!$C:$R,5, FALSE)),"")</f>
        <v>7</v>
      </c>
      <c r="S141" s="164">
        <f>IFERROR(IF(VLOOKUP($C141,'MSCI Database'!$C:$R,6, FALSE)="","",VLOOKUP($C141,'MSCI Database'!$C:$R,6, FALSE)),"")</f>
        <v>9.5</v>
      </c>
      <c r="T141" s="211">
        <f>IFERROR(IF(VLOOKUP($C141,'MSCI Database'!$C:$R,7, FALSE)="","",VLOOKUP($C141,'MSCI Database'!$C:$R,7, FALSE)),"")</f>
        <v>7.1</v>
      </c>
      <c r="U141" s="164">
        <f>IFERROR(IF(VLOOKUP($C141,'MSCI Database'!$C:$R,8, FALSE)="","",VLOOKUP($C141,'MSCI Database'!$C:$R,8, FALSE)),"")</f>
        <v>5.6</v>
      </c>
      <c r="V141" s="175">
        <f>IFERROR(IF(VLOOKUP($C141,'MSCI Database'!$C:$R,9, FALSE)="","",VLOOKUP($C141,'MSCI Database'!$C:$R,9, FALSE)),"")</f>
        <v>6.6</v>
      </c>
      <c r="W141" s="165">
        <f t="shared" ca="1" si="8"/>
        <v>0</v>
      </c>
      <c r="X141" s="166">
        <f>IFERROR(IF(VLOOKUP($C141,'MSCI Database'!$C:$R,10, FALSE)="","",VLOOKUP($C141,'MSCI Database'!$C:$R,10, FALSE)),"")</f>
        <v>10471</v>
      </c>
      <c r="Y141" s="133" t="str">
        <f>IFERROR(IF(VLOOKUP($C141,'MSCI Database'!$C:$R,11, FALSE)="","",VLOOKUP($C141,'MSCI Database'!$C:$R,11, FALSE)),"")</f>
        <v>2020</v>
      </c>
      <c r="Z141" s="133" t="str">
        <f>IFERROR(IF(VLOOKUP($C141,'MSCI Database'!$C:$R,12, FALSE)="","",VLOOKUP($C141,'MSCI Database'!$C:$R,12, FALSE)),"")</f>
        <v>Reported</v>
      </c>
      <c r="AA141" s="202" t="str">
        <f>IFERROR(IF(VLOOKUP($C141,'MSCI Database'!$C:$R,13, FALSE)="","",VLOOKUP($C141,'MSCI Database'!$C:$R,13, FALSE)),"")</f>
        <v>Governance and product quality performance continue to stand out among peers</v>
      </c>
    </row>
    <row r="142" spans="1:27" s="130" customFormat="1" ht="15" hidden="1" customHeight="1" outlineLevel="1">
      <c r="A142" s="130" t="s">
        <v>581</v>
      </c>
      <c r="B142" s="130" t="s">
        <v>582</v>
      </c>
      <c r="C142" s="130" t="s">
        <v>583</v>
      </c>
      <c r="D142" s="130" t="s">
        <v>12134</v>
      </c>
      <c r="E142" s="130" t="s">
        <v>18684</v>
      </c>
      <c r="F142" s="302">
        <v>3.0340574257993</v>
      </c>
      <c r="G142" s="132" t="str">
        <f ca="1">IFERROR(_xll.BQL($A142, "cur_mkt_cap(currency=EUR)")/1000000, " ")</f>
        <v xml:space="preserve"> </v>
      </c>
      <c r="M142" s="305">
        <f t="shared" si="9"/>
        <v>1.3501555544806884E-3</v>
      </c>
      <c r="N142" s="223">
        <f t="shared" ca="1" si="10"/>
        <v>3.5953540256576107E-2</v>
      </c>
      <c r="O142" s="172" t="str">
        <f>IFERROR(IF(VLOOKUP($C142,'MSCI Database'!$C:$R,2, FALSE)="","",VLOOKUP($C142,'MSCI Database'!$C:$R,2, FALSE)),"")</f>
        <v>Specialty Chemicals</v>
      </c>
      <c r="P142" s="186" t="str">
        <f>IFERROR(IF(VLOOKUP($C142,'MSCI Database'!$C:$R,3, FALSE)="","",VLOOKUP($C142,'MSCI Database'!$C:$R,3, FALSE)),"")</f>
        <v>AAA</v>
      </c>
      <c r="Q142" s="164" t="str">
        <f>IFERROR(IF(VLOOKUP($C142,'MSCI Database'!$C:$R,4, FALSE)="","",VLOOKUP($C142,'MSCI Database'!$C:$R,4, FALSE)),"")</f>
        <v>0</v>
      </c>
      <c r="R142" s="164">
        <f>IFERROR(IF(VLOOKUP($C142,'MSCI Database'!$C:$R,5, FALSE)="","",VLOOKUP($C142,'MSCI Database'!$C:$R,5, FALSE)),"")</f>
        <v>9.5</v>
      </c>
      <c r="S142" s="164">
        <f>IFERROR(IF(VLOOKUP($C142,'MSCI Database'!$C:$R,6, FALSE)="","",VLOOKUP($C142,'MSCI Database'!$C:$R,6, FALSE)),"")</f>
        <v>6.7</v>
      </c>
      <c r="T142" s="211">
        <f>IFERROR(IF(VLOOKUP($C142,'MSCI Database'!$C:$R,7, FALSE)="","",VLOOKUP($C142,'MSCI Database'!$C:$R,7, FALSE)),"")</f>
        <v>5.5</v>
      </c>
      <c r="U142" s="164">
        <f>IFERROR(IF(VLOOKUP($C142,'MSCI Database'!$C:$R,8, FALSE)="","",VLOOKUP($C142,'MSCI Database'!$C:$R,8, FALSE)),"")</f>
        <v>6.9</v>
      </c>
      <c r="V142" s="175">
        <f>IFERROR(IF(VLOOKUP($C142,'MSCI Database'!$C:$R,9, FALSE)="","",VLOOKUP($C142,'MSCI Database'!$C:$R,9, FALSE)),"")</f>
        <v>6.6</v>
      </c>
      <c r="W142" s="165">
        <f t="shared" ca="1" si="8"/>
        <v>0</v>
      </c>
      <c r="X142" s="166">
        <f>IFERROR(IF(VLOOKUP($C142,'MSCI Database'!$C:$R,10, FALSE)="","",VLOOKUP($C142,'MSCI Database'!$C:$R,10, FALSE)),"")</f>
        <v>791816</v>
      </c>
      <c r="Y142" s="133" t="str">
        <f>IFERROR(IF(VLOOKUP($C142,'MSCI Database'!$C:$R,11, FALSE)="","",VLOOKUP($C142,'MSCI Database'!$C:$R,11, FALSE)),"")</f>
        <v>2019</v>
      </c>
      <c r="Z142" s="133" t="str">
        <f>IFERROR(IF(VLOOKUP($C142,'MSCI Database'!$C:$R,12, FALSE)="","",VLOOKUP($C142,'MSCI Database'!$C:$R,12, FALSE)),"")</f>
        <v>Reported</v>
      </c>
      <c r="AA142" s="202" t="str">
        <f>IFERROR(IF(VLOOKUP($C142,'MSCI Database'!$C:$R,13, FALSE)="","",VLOOKUP($C142,'MSCI Database'!$C:$R,13, FALSE)),"")</f>
        <v>Extensive R&amp;D efforts to cater to the growing market for clean mobility</v>
      </c>
    </row>
    <row r="143" spans="1:27" s="130" customFormat="1" ht="15" hidden="1" customHeight="1" outlineLevel="1">
      <c r="A143" s="130" t="s">
        <v>8708</v>
      </c>
      <c r="B143" s="130" t="s">
        <v>8709</v>
      </c>
      <c r="C143" s="130" t="s">
        <v>8710</v>
      </c>
      <c r="D143" s="130" t="s">
        <v>12128</v>
      </c>
      <c r="E143" s="130" t="s">
        <v>18682</v>
      </c>
      <c r="F143" s="302">
        <v>2.2687824360858988</v>
      </c>
      <c r="G143" s="132" t="str">
        <f ca="1">IFERROR(_xll.BQL($A143, "cur_mkt_cap(currency=EUR)")/1000000, " ")</f>
        <v xml:space="preserve"> </v>
      </c>
      <c r="M143" s="305">
        <f t="shared" si="9"/>
        <v>1.009608184058225E-3</v>
      </c>
      <c r="N143" s="223">
        <f t="shared" ca="1" si="10"/>
        <v>2.688504177792151E-2</v>
      </c>
      <c r="O143" s="172" t="str">
        <f>IFERROR(IF(VLOOKUP($C143,'MSCI Database'!$C:$R,2, FALSE)="","",VLOOKUP($C143,'MSCI Database'!$C:$R,2, FALSE)),"")</f>
        <v>Hotels &amp; Travel</v>
      </c>
      <c r="P143" s="186" t="str">
        <f>IFERROR(IF(VLOOKUP($C143,'MSCI Database'!$C:$R,3, FALSE)="","",VLOOKUP($C143,'MSCI Database'!$C:$R,3, FALSE)),"")</f>
        <v>A</v>
      </c>
      <c r="Q143" s="164" t="str">
        <f>IFERROR(IF(VLOOKUP($C143,'MSCI Database'!$C:$R,4, FALSE)="","",VLOOKUP($C143,'MSCI Database'!$C:$R,4, FALSE)),"")</f>
        <v>1</v>
      </c>
      <c r="R143" s="164">
        <f>IFERROR(IF(VLOOKUP($C143,'MSCI Database'!$C:$R,5, FALSE)="","",VLOOKUP($C143,'MSCI Database'!$C:$R,5, FALSE)),"")</f>
        <v>6.6</v>
      </c>
      <c r="S143" s="164">
        <f>IFERROR(IF(VLOOKUP($C143,'MSCI Database'!$C:$R,6, FALSE)="","",VLOOKUP($C143,'MSCI Database'!$C:$R,6, FALSE)),"")</f>
        <v>4</v>
      </c>
      <c r="T143" s="211">
        <f>IFERROR(IF(VLOOKUP($C143,'MSCI Database'!$C:$R,7, FALSE)="","",VLOOKUP($C143,'MSCI Database'!$C:$R,7, FALSE)),"")</f>
        <v>5.5</v>
      </c>
      <c r="U143" s="164">
        <f>IFERROR(IF(VLOOKUP($C143,'MSCI Database'!$C:$R,8, FALSE)="","",VLOOKUP($C143,'MSCI Database'!$C:$R,8, FALSE)),"")</f>
        <v>5.2</v>
      </c>
      <c r="V143" s="175">
        <f>IFERROR(IF(VLOOKUP($C143,'MSCI Database'!$C:$R,9, FALSE)="","",VLOOKUP($C143,'MSCI Database'!$C:$R,9, FALSE)),"")</f>
        <v>4.9000000000000004</v>
      </c>
      <c r="W143" s="165">
        <f t="shared" ca="1" si="8"/>
        <v>0</v>
      </c>
      <c r="X143" s="166">
        <f>IFERROR(IF(VLOOKUP($C143,'MSCI Database'!$C:$R,10, FALSE)="","",VLOOKUP($C143,'MSCI Database'!$C:$R,10, FALSE)),"")</f>
        <v>20850</v>
      </c>
      <c r="Y143" s="133" t="str">
        <f>IFERROR(IF(VLOOKUP($C143,'MSCI Database'!$C:$R,11, FALSE)="","",VLOOKUP($C143,'MSCI Database'!$C:$R,11, FALSE)),"")</f>
        <v>2019</v>
      </c>
      <c r="Z143" s="133" t="str">
        <f>IFERROR(IF(VLOOKUP($C143,'MSCI Database'!$C:$R,12, FALSE)="","",VLOOKUP($C143,'MSCI Database'!$C:$R,12, FALSE)),"")</f>
        <v>E.Segmt-Moderate</v>
      </c>
      <c r="AA143" s="202" t="str">
        <f>IFERROR(IF(VLOOKUP($C143,'MSCI Database'!$C:$R,13, FALSE)="","",VLOOKUP($C143,'MSCI Database'!$C:$R,13, FALSE)),"")</f>
        <v/>
      </c>
    </row>
    <row r="144" spans="1:27" s="130" customFormat="1" ht="15" hidden="1" customHeight="1" outlineLevel="1">
      <c r="A144" s="130" t="s">
        <v>8688</v>
      </c>
      <c r="B144" s="130" t="s">
        <v>8689</v>
      </c>
      <c r="C144" s="130" t="s">
        <v>8690</v>
      </c>
      <c r="D144" s="130" t="s">
        <v>18686</v>
      </c>
      <c r="E144" s="130" t="s">
        <v>12133</v>
      </c>
      <c r="F144" s="302">
        <v>3.69556250595855</v>
      </c>
      <c r="G144" s="132" t="str">
        <f ca="1">IFERROR(_xll.BQL($A144, "cur_mkt_cap(currency=EUR)")/1000000, " ")</f>
        <v xml:space="preserve"> </v>
      </c>
      <c r="M144" s="305">
        <f t="shared" si="9"/>
        <v>1.6445253151515546E-3</v>
      </c>
      <c r="N144" s="223">
        <f t="shared" ca="1" si="10"/>
        <v>4.3792366683261037E-2</v>
      </c>
      <c r="O144" s="172" t="str">
        <f>IFERROR(IF(VLOOKUP($C144,'MSCI Database'!$C:$R,2, FALSE)="","",VLOOKUP($C144,'MSCI Database'!$C:$R,2, FALSE)),"")</f>
        <v>Health Care Equipment &amp; Supplies</v>
      </c>
      <c r="P144" s="186" t="str">
        <f>IFERROR(IF(VLOOKUP($C144,'MSCI Database'!$C:$R,3, FALSE)="","",VLOOKUP($C144,'MSCI Database'!$C:$R,3, FALSE)),"")</f>
        <v>A</v>
      </c>
      <c r="Q144" s="164" t="str">
        <f>IFERROR(IF(VLOOKUP($C144,'MSCI Database'!$C:$R,4, FALSE)="","",VLOOKUP($C144,'MSCI Database'!$C:$R,4, FALSE)),"")</f>
        <v>0</v>
      </c>
      <c r="R144" s="164">
        <f>IFERROR(IF(VLOOKUP($C144,'MSCI Database'!$C:$R,5, FALSE)="","",VLOOKUP($C144,'MSCI Database'!$C:$R,5, FALSE)),"")</f>
        <v>6.3</v>
      </c>
      <c r="S144" s="164">
        <f>IFERROR(IF(VLOOKUP($C144,'MSCI Database'!$C:$R,6, FALSE)="","",VLOOKUP($C144,'MSCI Database'!$C:$R,6, FALSE)),"")</f>
        <v>7.8</v>
      </c>
      <c r="T144" s="211">
        <f>IFERROR(IF(VLOOKUP($C144,'MSCI Database'!$C:$R,7, FALSE)="","",VLOOKUP($C144,'MSCI Database'!$C:$R,7, FALSE)),"")</f>
        <v>5.6</v>
      </c>
      <c r="U144" s="164">
        <f>IFERROR(IF(VLOOKUP($C144,'MSCI Database'!$C:$R,8, FALSE)="","",VLOOKUP($C144,'MSCI Database'!$C:$R,8, FALSE)),"")</f>
        <v>5.8</v>
      </c>
      <c r="V144" s="175">
        <f>IFERROR(IF(VLOOKUP($C144,'MSCI Database'!$C:$R,9, FALSE)="","",VLOOKUP($C144,'MSCI Database'!$C:$R,9, FALSE)),"")</f>
        <v>5.8</v>
      </c>
      <c r="W144" s="165">
        <f t="shared" ca="1" si="8"/>
        <v>0</v>
      </c>
      <c r="X144" s="166">
        <f>IFERROR(IF(VLOOKUP($C144,'MSCI Database'!$C:$R,10, FALSE)="","",VLOOKUP($C144,'MSCI Database'!$C:$R,10, FALSE)),"")</f>
        <v>4752</v>
      </c>
      <c r="Y144" s="133" t="str">
        <f>IFERROR(IF(VLOOKUP($C144,'MSCI Database'!$C:$R,11, FALSE)="","",VLOOKUP($C144,'MSCI Database'!$C:$R,11, FALSE)),"")</f>
        <v>2020</v>
      </c>
      <c r="Z144" s="133" t="str">
        <f>IFERROR(IF(VLOOKUP($C144,'MSCI Database'!$C:$R,12, FALSE)="","",VLOOKUP($C144,'MSCI Database'!$C:$R,12, FALSE)),"")</f>
        <v>Reported</v>
      </c>
      <c r="AA144" s="202" t="str">
        <f>IFERROR(IF(VLOOKUP($C144,'MSCI Database'!$C:$R,13, FALSE)="","",VLOOKUP($C144,'MSCI Database'!$C:$R,13, FALSE)),"")</f>
        <v/>
      </c>
    </row>
    <row r="145" spans="1:27" s="130" customFormat="1" ht="15" hidden="1" customHeight="1" outlineLevel="1">
      <c r="A145" s="130" t="s">
        <v>8685</v>
      </c>
      <c r="B145" s="130" t="s">
        <v>8686</v>
      </c>
      <c r="C145" s="130" t="s">
        <v>8687</v>
      </c>
      <c r="D145" s="130" t="s">
        <v>12129</v>
      </c>
      <c r="E145" s="130" t="s">
        <v>18682</v>
      </c>
      <c r="F145" s="302">
        <v>2.8327255411091312</v>
      </c>
      <c r="G145" s="132" t="str">
        <f ca="1">IFERROR(_xll.BQL($A145, "cur_mkt_cap(currency=EUR)")/1000000, " ")</f>
        <v xml:space="preserve"> </v>
      </c>
      <c r="M145" s="305">
        <f t="shared" si="9"/>
        <v>1.2605628657935634E-3</v>
      </c>
      <c r="N145" s="223">
        <f t="shared" si="10"/>
        <v>0</v>
      </c>
      <c r="O145" s="172" t="str">
        <f>IFERROR(IF(VLOOKUP($C145,'MSCI Database'!$C:$R,2, FALSE)="","",VLOOKUP($C145,'MSCI Database'!$C:$R,2, FALSE)),"")</f>
        <v/>
      </c>
      <c r="P145" s="186" t="str">
        <f>IFERROR(IF(VLOOKUP($C145,'MSCI Database'!$C:$R,3, FALSE)="","",VLOOKUP($C145,'MSCI Database'!$C:$R,3, FALSE)),"")</f>
        <v/>
      </c>
      <c r="Q145" s="164" t="str">
        <f>IFERROR(IF(VLOOKUP($C145,'MSCI Database'!$C:$R,4, FALSE)="","",VLOOKUP($C145,'MSCI Database'!$C:$R,4, FALSE)),"")</f>
        <v/>
      </c>
      <c r="R145" s="164" t="str">
        <f>IFERROR(IF(VLOOKUP($C145,'MSCI Database'!$C:$R,5, FALSE)="","",VLOOKUP($C145,'MSCI Database'!$C:$R,5, FALSE)),"")</f>
        <v/>
      </c>
      <c r="S145" s="164" t="str">
        <f>IFERROR(IF(VLOOKUP($C145,'MSCI Database'!$C:$R,6, FALSE)="","",VLOOKUP($C145,'MSCI Database'!$C:$R,6, FALSE)),"")</f>
        <v/>
      </c>
      <c r="T145" s="211" t="str">
        <f>IFERROR(IF(VLOOKUP($C145,'MSCI Database'!$C:$R,7, FALSE)="","",VLOOKUP($C145,'MSCI Database'!$C:$R,7, FALSE)),"")</f>
        <v/>
      </c>
      <c r="U145" s="164" t="str">
        <f>IFERROR(IF(VLOOKUP($C145,'MSCI Database'!$C:$R,8, FALSE)="","",VLOOKUP($C145,'MSCI Database'!$C:$R,8, FALSE)),"")</f>
        <v/>
      </c>
      <c r="V145" s="175" t="str">
        <f>IFERROR(IF(VLOOKUP($C145,'MSCI Database'!$C:$R,9, FALSE)="","",VLOOKUP($C145,'MSCI Database'!$C:$R,9, FALSE)),"")</f>
        <v/>
      </c>
      <c r="W145" s="165">
        <f t="shared" ca="1" si="8"/>
        <v>0</v>
      </c>
      <c r="X145" s="166">
        <f>IFERROR(IF(VLOOKUP($C145,'MSCI Database'!$C:$R,10, FALSE)="","",VLOOKUP($C145,'MSCI Database'!$C:$R,10, FALSE)),"")</f>
        <v>257669</v>
      </c>
      <c r="Y145" s="133" t="str">
        <f>IFERROR(IF(VLOOKUP($C145,'MSCI Database'!$C:$R,11, FALSE)="","",VLOOKUP($C145,'MSCI Database'!$C:$R,11, FALSE)),"")</f>
        <v>2019</v>
      </c>
      <c r="Z145" s="133" t="str">
        <f>IFERROR(IF(VLOOKUP($C145,'MSCI Database'!$C:$R,12, FALSE)="","",VLOOKUP($C145,'MSCI Database'!$C:$R,12, FALSE)),"")</f>
        <v>Reported</v>
      </c>
      <c r="AA145" s="202" t="str">
        <f>IFERROR(IF(VLOOKUP($C145,'MSCI Database'!$C:$R,13, FALSE)="","",VLOOKUP($C145,'MSCI Database'!$C:$R,13, FALSE)),"")</f>
        <v/>
      </c>
    </row>
    <row r="146" spans="1:27" s="130" customFormat="1" ht="15" hidden="1" customHeight="1" outlineLevel="1">
      <c r="A146" s="130" t="s">
        <v>871</v>
      </c>
      <c r="B146" s="130" t="s">
        <v>872</v>
      </c>
      <c r="C146" s="130" t="s">
        <v>873</v>
      </c>
      <c r="D146" s="130" t="s">
        <v>12135</v>
      </c>
      <c r="E146" s="130" t="s">
        <v>18673</v>
      </c>
      <c r="F146" s="302">
        <v>2.367902098262654</v>
      </c>
      <c r="G146" s="132" t="str">
        <f ca="1">IFERROR(_xll.BQL($A146, "cur_mkt_cap(currency=EUR)")/1000000, " ")</f>
        <v xml:space="preserve"> </v>
      </c>
      <c r="M146" s="305">
        <f t="shared" si="9"/>
        <v>1.0537164337268809E-3</v>
      </c>
      <c r="N146" s="223">
        <f t="shared" ca="1" si="10"/>
        <v>2.8059608460142878E-2</v>
      </c>
      <c r="O146" s="172" t="str">
        <f>IFERROR(IF(VLOOKUP($C146,'MSCI Database'!$C:$R,2, FALSE)="","",VLOOKUP($C146,'MSCI Database'!$C:$R,2, FALSE)),"")</f>
        <v>Electrical Equipment</v>
      </c>
      <c r="P146" s="186" t="str">
        <f>IFERROR(IF(VLOOKUP($C146,'MSCI Database'!$C:$R,3, FALSE)="","",VLOOKUP($C146,'MSCI Database'!$C:$R,3, FALSE)),"")</f>
        <v>A</v>
      </c>
      <c r="Q146" s="164" t="str">
        <f>IFERROR(IF(VLOOKUP($C146,'MSCI Database'!$C:$R,4, FALSE)="","",VLOOKUP($C146,'MSCI Database'!$C:$R,4, FALSE)),"")</f>
        <v>0</v>
      </c>
      <c r="R146" s="164">
        <f>IFERROR(IF(VLOOKUP($C146,'MSCI Database'!$C:$R,5, FALSE)="","",VLOOKUP($C146,'MSCI Database'!$C:$R,5, FALSE)),"")</f>
        <v>6.9</v>
      </c>
      <c r="S146" s="164">
        <f>IFERROR(IF(VLOOKUP($C146,'MSCI Database'!$C:$R,6, FALSE)="","",VLOOKUP($C146,'MSCI Database'!$C:$R,6, FALSE)),"")</f>
        <v>6.8</v>
      </c>
      <c r="T146" s="211">
        <f>IFERROR(IF(VLOOKUP($C146,'MSCI Database'!$C:$R,7, FALSE)="","",VLOOKUP($C146,'MSCI Database'!$C:$R,7, FALSE)),"")</f>
        <v>5.5</v>
      </c>
      <c r="U146" s="164">
        <f>IFERROR(IF(VLOOKUP($C146,'MSCI Database'!$C:$R,8, FALSE)="","",VLOOKUP($C146,'MSCI Database'!$C:$R,8, FALSE)),"")</f>
        <v>6</v>
      </c>
      <c r="V146" s="175">
        <f>IFERROR(IF(VLOOKUP($C146,'MSCI Database'!$C:$R,9, FALSE)="","",VLOOKUP($C146,'MSCI Database'!$C:$R,9, FALSE)),"")</f>
        <v>6.1</v>
      </c>
      <c r="W146" s="165">
        <f t="shared" ca="1" si="8"/>
        <v>0</v>
      </c>
      <c r="X146" s="166">
        <f>IFERROR(IF(VLOOKUP($C146,'MSCI Database'!$C:$R,10, FALSE)="","",VLOOKUP($C146,'MSCI Database'!$C:$R,10, FALSE)),"")</f>
        <v>20954</v>
      </c>
      <c r="Y146" s="133" t="str">
        <f>IFERROR(IF(VLOOKUP($C146,'MSCI Database'!$C:$R,11, FALSE)="","",VLOOKUP($C146,'MSCI Database'!$C:$R,11, FALSE)),"")</f>
        <v>2019</v>
      </c>
      <c r="Z146" s="133" t="str">
        <f>IFERROR(IF(VLOOKUP($C146,'MSCI Database'!$C:$R,12, FALSE)="","",VLOOKUP($C146,'MSCI Database'!$C:$R,12, FALSE)),"")</f>
        <v>E.Segmt-Moderately Low</v>
      </c>
      <c r="AA146" s="202" t="str">
        <f>IFERROR(IF(VLOOKUP($C146,'MSCI Database'!$C:$R,13, FALSE)="","",VLOOKUP($C146,'MSCI Database'!$C:$R,13, FALSE)),"")</f>
        <v/>
      </c>
    </row>
    <row r="147" spans="1:27" s="130" customFormat="1" ht="15" hidden="1" customHeight="1" outlineLevel="1">
      <c r="A147" s="130" t="s">
        <v>8701</v>
      </c>
      <c r="B147" s="130" t="s">
        <v>8702</v>
      </c>
      <c r="C147" s="130" t="s">
        <v>8703</v>
      </c>
      <c r="D147" s="130" t="s">
        <v>12128</v>
      </c>
      <c r="E147" s="130" t="s">
        <v>12133</v>
      </c>
      <c r="F147" s="302">
        <v>2.8620064465298052</v>
      </c>
      <c r="G147" s="132" t="str">
        <f ca="1">IFERROR(_xll.BQL($A147, "cur_mkt_cap(currency=EUR)")/1000000, " ")</f>
        <v xml:space="preserve"> </v>
      </c>
      <c r="M147" s="305">
        <f t="shared" si="9"/>
        <v>1.2735928687057632E-3</v>
      </c>
      <c r="N147" s="223">
        <f t="shared" ca="1" si="10"/>
        <v>3.3914738434056381E-2</v>
      </c>
      <c r="O147" s="172" t="str">
        <f>IFERROR(IF(VLOOKUP($C147,'MSCI Database'!$C:$R,2, FALSE)="","",VLOOKUP($C147,'MSCI Database'!$C:$R,2, FALSE)),"")</f>
        <v>Biotechnology</v>
      </c>
      <c r="P147" s="186" t="str">
        <f>IFERROR(IF(VLOOKUP($C147,'MSCI Database'!$C:$R,3, FALSE)="","",VLOOKUP($C147,'MSCI Database'!$C:$R,3, FALSE)),"")</f>
        <v>BB</v>
      </c>
      <c r="Q147" s="164" t="str">
        <f>IFERROR(IF(VLOOKUP($C147,'MSCI Database'!$C:$R,4, FALSE)="","",VLOOKUP($C147,'MSCI Database'!$C:$R,4, FALSE)),"")</f>
        <v>1</v>
      </c>
      <c r="R147" s="164">
        <f>IFERROR(IF(VLOOKUP($C147,'MSCI Database'!$C:$R,5, FALSE)="","",VLOOKUP($C147,'MSCI Database'!$C:$R,5, FALSE)),"")</f>
        <v>4.0999999999999996</v>
      </c>
      <c r="S147" s="164">
        <f>IFERROR(IF(VLOOKUP($C147,'MSCI Database'!$C:$R,6, FALSE)="","",VLOOKUP($C147,'MSCI Database'!$C:$R,6, FALSE)),"")</f>
        <v>5.4</v>
      </c>
      <c r="T147" s="211">
        <f>IFERROR(IF(VLOOKUP($C147,'MSCI Database'!$C:$R,7, FALSE)="","",VLOOKUP($C147,'MSCI Database'!$C:$R,7, FALSE)),"")</f>
        <v>3.9</v>
      </c>
      <c r="U147" s="164">
        <f>IFERROR(IF(VLOOKUP($C147,'MSCI Database'!$C:$R,8, FALSE)="","",VLOOKUP($C147,'MSCI Database'!$C:$R,8, FALSE)),"")</f>
        <v>5.6</v>
      </c>
      <c r="V147" s="175">
        <f>IFERROR(IF(VLOOKUP($C147,'MSCI Database'!$C:$R,9, FALSE)="","",VLOOKUP($C147,'MSCI Database'!$C:$R,9, FALSE)),"")</f>
        <v>4.7</v>
      </c>
      <c r="W147" s="165">
        <f t="shared" ca="1" si="8"/>
        <v>0</v>
      </c>
      <c r="X147" s="166">
        <f>IFERROR(IF(VLOOKUP($C147,'MSCI Database'!$C:$R,10, FALSE)="","",VLOOKUP($C147,'MSCI Database'!$C:$R,10, FALSE)),"")</f>
        <v>25467</v>
      </c>
      <c r="Y147" s="133" t="str">
        <f>IFERROR(IF(VLOOKUP($C147,'MSCI Database'!$C:$R,11, FALSE)="","",VLOOKUP($C147,'MSCI Database'!$C:$R,11, FALSE)),"")</f>
        <v>2019</v>
      </c>
      <c r="Z147" s="133" t="str">
        <f>IFERROR(IF(VLOOKUP($C147,'MSCI Database'!$C:$R,12, FALSE)="","",VLOOKUP($C147,'MSCI Database'!$C:$R,12, FALSE)),"")</f>
        <v>E.Segmt-Moderate</v>
      </c>
      <c r="AA147" s="202" t="str">
        <f>IFERROR(IF(VLOOKUP($C147,'MSCI Database'!$C:$R,13, FALSE)="","",VLOOKUP($C147,'MSCI Database'!$C:$R,13, FALSE)),"")</f>
        <v/>
      </c>
    </row>
    <row r="148" spans="1:27" s="130" customFormat="1" ht="15" hidden="1" customHeight="1" outlineLevel="1">
      <c r="A148" s="130" t="s">
        <v>8711</v>
      </c>
      <c r="B148" s="130" t="s">
        <v>8712</v>
      </c>
      <c r="C148" s="130" t="s">
        <v>8713</v>
      </c>
      <c r="D148" s="130" t="s">
        <v>12128</v>
      </c>
      <c r="E148" s="130" t="s">
        <v>18682</v>
      </c>
      <c r="F148" s="302">
        <v>1.645248768060249</v>
      </c>
      <c r="G148" s="132" t="str">
        <f ca="1">IFERROR(_xll.BQL($A148, "cur_mkt_cap(currency=EUR)")/1000000, " ")</f>
        <v xml:space="preserve"> </v>
      </c>
      <c r="M148" s="305">
        <f t="shared" si="9"/>
        <v>7.3213570178681071E-4</v>
      </c>
      <c r="N148" s="223">
        <f t="shared" ca="1" si="10"/>
        <v>1.9496176081424406E-2</v>
      </c>
      <c r="O148" s="172" t="str">
        <f>IFERROR(IF(VLOOKUP($C148,'MSCI Database'!$C:$R,2, FALSE)="","",VLOOKUP($C148,'MSCI Database'!$C:$R,2, FALSE)),"")</f>
        <v>Diversified Consumer Services</v>
      </c>
      <c r="P148" s="186" t="str">
        <f>IFERROR(IF(VLOOKUP($C148,'MSCI Database'!$C:$R,3, FALSE)="","",VLOOKUP($C148,'MSCI Database'!$C:$R,3, FALSE)),"")</f>
        <v>BB</v>
      </c>
      <c r="Q148" s="164" t="str">
        <f>IFERROR(IF(VLOOKUP($C148,'MSCI Database'!$C:$R,4, FALSE)="","",VLOOKUP($C148,'MSCI Database'!$C:$R,4, FALSE)),"")</f>
        <v>0</v>
      </c>
      <c r="R148" s="164">
        <f>IFERROR(IF(VLOOKUP($C148,'MSCI Database'!$C:$R,5, FALSE)="","",VLOOKUP($C148,'MSCI Database'!$C:$R,5, FALSE)),"")</f>
        <v>3.4</v>
      </c>
      <c r="S148" s="164">
        <f>IFERROR(IF(VLOOKUP($C148,'MSCI Database'!$C:$R,6, FALSE)="","",VLOOKUP($C148,'MSCI Database'!$C:$R,6, FALSE)),"")</f>
        <v>4.5999999999999996</v>
      </c>
      <c r="T148" s="211">
        <f>IFERROR(IF(VLOOKUP($C148,'MSCI Database'!$C:$R,7, FALSE)="","",VLOOKUP($C148,'MSCI Database'!$C:$R,7, FALSE)),"")</f>
        <v>3.2</v>
      </c>
      <c r="U148" s="164">
        <f>IFERROR(IF(VLOOKUP($C148,'MSCI Database'!$C:$R,8, FALSE)="","",VLOOKUP($C148,'MSCI Database'!$C:$R,8, FALSE)),"")</f>
        <v>5.9</v>
      </c>
      <c r="V148" s="175">
        <f>IFERROR(IF(VLOOKUP($C148,'MSCI Database'!$C:$R,9, FALSE)="","",VLOOKUP($C148,'MSCI Database'!$C:$R,9, FALSE)),"")</f>
        <v>4.0999999999999996</v>
      </c>
      <c r="W148" s="165">
        <f t="shared" ca="1" si="8"/>
        <v>0</v>
      </c>
      <c r="X148" s="166">
        <f>IFERROR(IF(VLOOKUP($C148,'MSCI Database'!$C:$R,10, FALSE)="","",VLOOKUP($C148,'MSCI Database'!$C:$R,10, FALSE)),"")</f>
        <v>109264</v>
      </c>
      <c r="Y148" s="133" t="str">
        <f>IFERROR(IF(VLOOKUP($C148,'MSCI Database'!$C:$R,11, FALSE)="","",VLOOKUP($C148,'MSCI Database'!$C:$R,11, FALSE)),"")</f>
        <v>2019</v>
      </c>
      <c r="Z148" s="133" t="str">
        <f>IFERROR(IF(VLOOKUP($C148,'MSCI Database'!$C:$R,12, FALSE)="","",VLOOKUP($C148,'MSCI Database'!$C:$R,12, FALSE)),"")</f>
        <v>E.Segmt-Low</v>
      </c>
      <c r="AA148" s="202" t="str">
        <f>IFERROR(IF(VLOOKUP($C148,'MSCI Database'!$C:$R,13, FALSE)="","",VLOOKUP($C148,'MSCI Database'!$C:$R,13, FALSE)),"")</f>
        <v/>
      </c>
    </row>
    <row r="149" spans="1:27" s="130" customFormat="1" ht="15" hidden="1" customHeight="1" outlineLevel="1">
      <c r="A149" s="130" t="s">
        <v>8705</v>
      </c>
      <c r="B149" s="130" t="s">
        <v>8706</v>
      </c>
      <c r="C149" s="130" t="s">
        <v>8707</v>
      </c>
      <c r="D149" s="130" t="s">
        <v>12128</v>
      </c>
      <c r="E149" s="130" t="s">
        <v>18689</v>
      </c>
      <c r="F149" s="302">
        <v>1.678626108233612</v>
      </c>
      <c r="G149" s="132" t="str">
        <f ca="1">IFERROR(_xll.BQL($A149, "cur_mkt_cap(currency=EUR)")/1000000, " ")</f>
        <v xml:space="preserve"> </v>
      </c>
      <c r="M149" s="305">
        <f t="shared" si="9"/>
        <v>7.4698861816395738E-4</v>
      </c>
      <c r="N149" s="223">
        <f t="shared" ca="1" si="10"/>
        <v>1.9891697119812233E-2</v>
      </c>
      <c r="O149" s="172" t="str">
        <f>IFERROR(IF(VLOOKUP($C149,'MSCI Database'!$C:$R,2, FALSE)="","",VLOOKUP($C149,'MSCI Database'!$C:$R,2, FALSE)),"")</f>
        <v>Electronic Equipment, Instruments &amp; Components</v>
      </c>
      <c r="P149" s="186" t="str">
        <f>IFERROR(IF(VLOOKUP($C149,'MSCI Database'!$C:$R,3, FALSE)="","",VLOOKUP($C149,'MSCI Database'!$C:$R,3, FALSE)),"")</f>
        <v>AA</v>
      </c>
      <c r="Q149" s="164" t="str">
        <f>IFERROR(IF(VLOOKUP($C149,'MSCI Database'!$C:$R,4, FALSE)="","",VLOOKUP($C149,'MSCI Database'!$C:$R,4, FALSE)),"")</f>
        <v>1</v>
      </c>
      <c r="R149" s="164">
        <f>IFERROR(IF(VLOOKUP($C149,'MSCI Database'!$C:$R,5, FALSE)="","",VLOOKUP($C149,'MSCI Database'!$C:$R,5, FALSE)),"")</f>
        <v>8.1</v>
      </c>
      <c r="S149" s="164">
        <f>IFERROR(IF(VLOOKUP($C149,'MSCI Database'!$C:$R,6, FALSE)="","",VLOOKUP($C149,'MSCI Database'!$C:$R,6, FALSE)),"")</f>
        <v>4.4000000000000004</v>
      </c>
      <c r="T149" s="211">
        <f>IFERROR(IF(VLOOKUP($C149,'MSCI Database'!$C:$R,7, FALSE)="","",VLOOKUP($C149,'MSCI Database'!$C:$R,7, FALSE)),"")</f>
        <v>4.9000000000000004</v>
      </c>
      <c r="U149" s="164">
        <f>IFERROR(IF(VLOOKUP($C149,'MSCI Database'!$C:$R,8, FALSE)="","",VLOOKUP($C149,'MSCI Database'!$C:$R,8, FALSE)),"")</f>
        <v>6.5</v>
      </c>
      <c r="V149" s="175">
        <f>IFERROR(IF(VLOOKUP($C149,'MSCI Database'!$C:$R,9, FALSE)="","",VLOOKUP($C149,'MSCI Database'!$C:$R,9, FALSE)),"")</f>
        <v>5.4</v>
      </c>
      <c r="W149" s="165">
        <f t="shared" ca="1" si="8"/>
        <v>0</v>
      </c>
      <c r="X149" s="166">
        <f>IFERROR(IF(VLOOKUP($C149,'MSCI Database'!$C:$R,10, FALSE)="","",VLOOKUP($C149,'MSCI Database'!$C:$R,10, FALSE)),"")</f>
        <v>21556</v>
      </c>
      <c r="Y149" s="133" t="str">
        <f>IFERROR(IF(VLOOKUP($C149,'MSCI Database'!$C:$R,11, FALSE)="","",VLOOKUP($C149,'MSCI Database'!$C:$R,11, FALSE)),"")</f>
        <v>2019</v>
      </c>
      <c r="Z149" s="133" t="str">
        <f>IFERROR(IF(VLOOKUP($C149,'MSCI Database'!$C:$R,12, FALSE)="","",VLOOKUP($C149,'MSCI Database'!$C:$R,12, FALSE)),"")</f>
        <v>Reported</v>
      </c>
      <c r="AA149" s="202" t="str">
        <f>IFERROR(IF(VLOOKUP($C149,'MSCI Database'!$C:$R,13, FALSE)="","",VLOOKUP($C149,'MSCI Database'!$C:$R,13, FALSE)),"")</f>
        <v/>
      </c>
    </row>
    <row r="150" spans="1:27" s="130" customFormat="1" ht="15" hidden="1" customHeight="1" outlineLevel="1">
      <c r="A150" s="130" t="s">
        <v>8698</v>
      </c>
      <c r="B150" s="130" t="s">
        <v>8699</v>
      </c>
      <c r="C150" s="130" t="s">
        <v>8700</v>
      </c>
      <c r="D150" s="130" t="s">
        <v>12128</v>
      </c>
      <c r="E150" s="130" t="s">
        <v>18689</v>
      </c>
      <c r="F150" s="302">
        <v>1.5604939122079959</v>
      </c>
      <c r="G150" s="132" t="str">
        <f ca="1">IFERROR(_xll.BQL($A150, "cur_mkt_cap(currency=EUR)")/1000000, " ")</f>
        <v xml:space="preserve"> </v>
      </c>
      <c r="M150" s="305">
        <f t="shared" si="9"/>
        <v>6.9441979093255821E-4</v>
      </c>
      <c r="N150" s="223">
        <f t="shared" ca="1" si="10"/>
        <v>1.8491832163635334E-2</v>
      </c>
      <c r="O150" s="172" t="str">
        <f>IFERROR(IF(VLOOKUP($C150,'MSCI Database'!$C:$R,2, FALSE)="","",VLOOKUP($C150,'MSCI Database'!$C:$R,2, FALSE)),"")</f>
        <v>Software &amp; Services</v>
      </c>
      <c r="P150" s="186" t="str">
        <f>IFERROR(IF(VLOOKUP($C150,'MSCI Database'!$C:$R,3, FALSE)="","",VLOOKUP($C150,'MSCI Database'!$C:$R,3, FALSE)),"")</f>
        <v>A</v>
      </c>
      <c r="Q150" s="164" t="str">
        <f>IFERROR(IF(VLOOKUP($C150,'MSCI Database'!$C:$R,4, FALSE)="","",VLOOKUP($C150,'MSCI Database'!$C:$R,4, FALSE)),"")</f>
        <v>0</v>
      </c>
      <c r="R150" s="164">
        <f>IFERROR(IF(VLOOKUP($C150,'MSCI Database'!$C:$R,5, FALSE)="","",VLOOKUP($C150,'MSCI Database'!$C:$R,5, FALSE)),"")</f>
        <v>6.2</v>
      </c>
      <c r="S150" s="164">
        <f>IFERROR(IF(VLOOKUP($C150,'MSCI Database'!$C:$R,6, FALSE)="","",VLOOKUP($C150,'MSCI Database'!$C:$R,6, FALSE)),"")</f>
        <v>4.5</v>
      </c>
      <c r="T150" s="211">
        <f>IFERROR(IF(VLOOKUP($C150,'MSCI Database'!$C:$R,7, FALSE)="","",VLOOKUP($C150,'MSCI Database'!$C:$R,7, FALSE)),"")</f>
        <v>4.0999999999999996</v>
      </c>
      <c r="U150" s="164">
        <f>IFERROR(IF(VLOOKUP($C150,'MSCI Database'!$C:$R,8, FALSE)="","",VLOOKUP($C150,'MSCI Database'!$C:$R,8, FALSE)),"")</f>
        <v>4.5999999999999996</v>
      </c>
      <c r="V150" s="175">
        <f>IFERROR(IF(VLOOKUP($C150,'MSCI Database'!$C:$R,9, FALSE)="","",VLOOKUP($C150,'MSCI Database'!$C:$R,9, FALSE)),"")</f>
        <v>4.4000000000000004</v>
      </c>
      <c r="W150" s="165">
        <f t="shared" ca="1" si="8"/>
        <v>0</v>
      </c>
      <c r="X150" s="166">
        <f>IFERROR(IF(VLOOKUP($C150,'MSCI Database'!$C:$R,10, FALSE)="","",VLOOKUP($C150,'MSCI Database'!$C:$R,10, FALSE)),"")</f>
        <v>11420</v>
      </c>
      <c r="Y150" s="133" t="str">
        <f>IFERROR(IF(VLOOKUP($C150,'MSCI Database'!$C:$R,11, FALSE)="","",VLOOKUP($C150,'MSCI Database'!$C:$R,11, FALSE)),"")</f>
        <v>2019</v>
      </c>
      <c r="Z150" s="133" t="str">
        <f>IFERROR(IF(VLOOKUP($C150,'MSCI Database'!$C:$R,12, FALSE)="","",VLOOKUP($C150,'MSCI Database'!$C:$R,12, FALSE)),"")</f>
        <v>E.Segmt-Moderately High</v>
      </c>
      <c r="AA150" s="202" t="str">
        <f>IFERROR(IF(VLOOKUP($C150,'MSCI Database'!$C:$R,13, FALSE)="","",VLOOKUP($C150,'MSCI Database'!$C:$R,13, FALSE)),"")</f>
        <v/>
      </c>
    </row>
    <row r="151" spans="1:27" s="130" customFormat="1" ht="15" hidden="1" customHeight="1" outlineLevel="1">
      <c r="A151" s="130" t="s">
        <v>18693</v>
      </c>
      <c r="B151" s="130" t="s">
        <v>18694</v>
      </c>
      <c r="C151" s="130" t="s">
        <v>18695</v>
      </c>
      <c r="D151" s="130" t="s">
        <v>12128</v>
      </c>
      <c r="E151" s="130" t="s">
        <v>18682</v>
      </c>
      <c r="F151" s="302">
        <v>1.017201779445116</v>
      </c>
      <c r="G151" s="132" t="str">
        <f ca="1">IFERROR(_xll.BQL($A151, "cur_mkt_cap(currency=EUR)")/1000000, " ")</f>
        <v xml:space="preserve"> </v>
      </c>
      <c r="M151" s="305">
        <f>IF($F151&lt;&gt;"",$F$120*$F151/100,"")</f>
        <v>4.5265479185307663E-4</v>
      </c>
      <c r="N151" s="223">
        <f t="shared" si="10"/>
        <v>0</v>
      </c>
      <c r="O151" s="172" t="str">
        <f>IFERROR(IF(VLOOKUP($C151,'MSCI Database'!$C:$R,2, FALSE)="","",VLOOKUP($C151,'MSCI Database'!$C:$R,2, FALSE)),"")</f>
        <v/>
      </c>
      <c r="P151" s="186" t="str">
        <f>IFERROR(IF(VLOOKUP($C151,'MSCI Database'!$C:$R,3, FALSE)="","",VLOOKUP($C151,'MSCI Database'!$C:$R,3, FALSE)),"")</f>
        <v/>
      </c>
      <c r="Q151" s="164" t="str">
        <f>IFERROR(IF(VLOOKUP($C151,'MSCI Database'!$C:$R,4, FALSE)="","",VLOOKUP($C151,'MSCI Database'!$C:$R,4, FALSE)),"")</f>
        <v/>
      </c>
      <c r="R151" s="164" t="str">
        <f>IFERROR(IF(VLOOKUP($C151,'MSCI Database'!$C:$R,5, FALSE)="","",VLOOKUP($C151,'MSCI Database'!$C:$R,5, FALSE)),"")</f>
        <v/>
      </c>
      <c r="S151" s="164" t="str">
        <f>IFERROR(IF(VLOOKUP($C151,'MSCI Database'!$C:$R,6, FALSE)="","",VLOOKUP($C151,'MSCI Database'!$C:$R,6, FALSE)),"")</f>
        <v/>
      </c>
      <c r="T151" s="211" t="str">
        <f>IFERROR(IF(VLOOKUP($C151,'MSCI Database'!$C:$R,7, FALSE)="","",VLOOKUP($C151,'MSCI Database'!$C:$R,7, FALSE)),"")</f>
        <v/>
      </c>
      <c r="U151" s="164" t="str">
        <f>IFERROR(IF(VLOOKUP($C151,'MSCI Database'!$C:$R,8, FALSE)="","",VLOOKUP($C151,'MSCI Database'!$C:$R,8, FALSE)),"")</f>
        <v/>
      </c>
      <c r="V151" s="175" t="str">
        <f>IFERROR(IF(VLOOKUP($C151,'MSCI Database'!$C:$R,9, FALSE)="","",VLOOKUP($C151,'MSCI Database'!$C:$R,9, FALSE)),"")</f>
        <v/>
      </c>
      <c r="W151" s="165">
        <f t="shared" ca="1" si="8"/>
        <v>0</v>
      </c>
      <c r="X151" s="166" t="str">
        <f>IFERROR(IF(VLOOKUP($C151,'MSCI Database'!$C:$R,10, FALSE)="","",VLOOKUP($C151,'MSCI Database'!$C:$R,10, FALSE)),"")</f>
        <v/>
      </c>
      <c r="Y151" s="133" t="str">
        <f>IFERROR(IF(VLOOKUP($C151,'MSCI Database'!$C:$R,11, FALSE)="","",VLOOKUP($C151,'MSCI Database'!$C:$R,11, FALSE)),"")</f>
        <v/>
      </c>
      <c r="Z151" s="133" t="str">
        <f>IFERROR(IF(VLOOKUP($C151,'MSCI Database'!$C:$R,12, FALSE)="","",VLOOKUP($C151,'MSCI Database'!$C:$R,12, FALSE)),"")</f>
        <v/>
      </c>
      <c r="AA151" s="202" t="str">
        <f>IFERROR(IF(VLOOKUP($C151,'MSCI Database'!$C:$R,13, FALSE)="","",VLOOKUP($C151,'MSCI Database'!$C:$R,13, FALSE)),"")</f>
        <v/>
      </c>
    </row>
    <row r="152" spans="1:27" s="130" customFormat="1" ht="15" hidden="1" customHeight="1" outlineLevel="1">
      <c r="A152" s="130" t="s">
        <v>18696</v>
      </c>
      <c r="B152" s="130" t="s">
        <v>18697</v>
      </c>
      <c r="C152" s="130" t="s">
        <v>18698</v>
      </c>
      <c r="D152" s="130" t="s">
        <v>12128</v>
      </c>
      <c r="E152" s="130" t="s">
        <v>18684</v>
      </c>
      <c r="F152" s="302">
        <v>0.63473705069311248</v>
      </c>
      <c r="G152" s="132" t="str">
        <f ca="1">IFERROR(_xll.BQL($A152, "cur_mkt_cap(currency=EUR)")/1000000, " ")</f>
        <v xml:space="preserve"> </v>
      </c>
      <c r="M152" s="305">
        <f t="shared" si="9"/>
        <v>2.8245798755843505E-4</v>
      </c>
      <c r="N152" s="223">
        <f t="shared" si="10"/>
        <v>0</v>
      </c>
      <c r="O152" s="172" t="str">
        <f>IFERROR(IF(VLOOKUP($C152,'MSCI Database'!$C:$R,2, FALSE)="","",VLOOKUP($C152,'MSCI Database'!$C:$R,2, FALSE)),"")</f>
        <v/>
      </c>
      <c r="P152" s="186" t="str">
        <f>IFERROR(IF(VLOOKUP($C152,'MSCI Database'!$C:$R,3, FALSE)="","",VLOOKUP($C152,'MSCI Database'!$C:$R,3, FALSE)),"")</f>
        <v/>
      </c>
      <c r="Q152" s="164" t="str">
        <f>IFERROR(IF(VLOOKUP($C152,'MSCI Database'!$C:$R,4, FALSE)="","",VLOOKUP($C152,'MSCI Database'!$C:$R,4, FALSE)),"")</f>
        <v/>
      </c>
      <c r="R152" s="164" t="str">
        <f>IFERROR(IF(VLOOKUP($C152,'MSCI Database'!$C:$R,5, FALSE)="","",VLOOKUP($C152,'MSCI Database'!$C:$R,5, FALSE)),"")</f>
        <v/>
      </c>
      <c r="S152" s="164" t="str">
        <f>IFERROR(IF(VLOOKUP($C152,'MSCI Database'!$C:$R,6, FALSE)="","",VLOOKUP($C152,'MSCI Database'!$C:$R,6, FALSE)),"")</f>
        <v/>
      </c>
      <c r="T152" s="211" t="str">
        <f>IFERROR(IF(VLOOKUP($C152,'MSCI Database'!$C:$R,7, FALSE)="","",VLOOKUP($C152,'MSCI Database'!$C:$R,7, FALSE)),"")</f>
        <v/>
      </c>
      <c r="U152" s="164" t="str">
        <f>IFERROR(IF(VLOOKUP($C152,'MSCI Database'!$C:$R,8, FALSE)="","",VLOOKUP($C152,'MSCI Database'!$C:$R,8, FALSE)),"")</f>
        <v/>
      </c>
      <c r="V152" s="175" t="str">
        <f>IFERROR(IF(VLOOKUP($C152,'MSCI Database'!$C:$R,9, FALSE)="","",VLOOKUP($C152,'MSCI Database'!$C:$R,9, FALSE)),"")</f>
        <v/>
      </c>
      <c r="W152" s="165">
        <f t="shared" ca="1" si="8"/>
        <v>0</v>
      </c>
      <c r="X152" s="166" t="str">
        <f>IFERROR(IF(VLOOKUP($C152,'MSCI Database'!$C:$R,10, FALSE)="","",VLOOKUP($C152,'MSCI Database'!$C:$R,10, FALSE)),"")</f>
        <v/>
      </c>
      <c r="Y152" s="133" t="str">
        <f>IFERROR(IF(VLOOKUP($C152,'MSCI Database'!$C:$R,11, FALSE)="","",VLOOKUP($C152,'MSCI Database'!$C:$R,11, FALSE)),"")</f>
        <v/>
      </c>
      <c r="Z152" s="133" t="str">
        <f>IFERROR(IF(VLOOKUP($C152,'MSCI Database'!$C:$R,12, FALSE)="","",VLOOKUP($C152,'MSCI Database'!$C:$R,12, FALSE)),"")</f>
        <v/>
      </c>
      <c r="AA152" s="202" t="str">
        <f>IFERROR(IF(VLOOKUP($C152,'MSCI Database'!$C:$R,13, FALSE)="","",VLOOKUP($C152,'MSCI Database'!$C:$R,13, FALSE)),"")</f>
        <v/>
      </c>
    </row>
    <row r="153" spans="1:27" s="130" customFormat="1" ht="15" hidden="1" customHeight="1" outlineLevel="1">
      <c r="F153" s="302"/>
      <c r="G153" s="132" t="str">
        <f ca="1">IFERROR(_xll.BQL($A153, "cur_mkt_cap(currency=EUR)")/1000000, " ")</f>
        <v xml:space="preserve"> </v>
      </c>
      <c r="M153" s="305" t="str">
        <f t="shared" si="9"/>
        <v/>
      </c>
      <c r="N153" s="223">
        <f t="shared" si="10"/>
        <v>0</v>
      </c>
      <c r="O153" s="172" t="str">
        <f>IFERROR(IF(VLOOKUP($C153,'MSCI Database'!$C:$R,2, FALSE)="","",VLOOKUP($C153,'MSCI Database'!$C:$R,2, FALSE)),"")</f>
        <v/>
      </c>
      <c r="P153" s="186" t="str">
        <f>IFERROR(IF(VLOOKUP($C153,'MSCI Database'!$C:$R,3, FALSE)="","",VLOOKUP($C153,'MSCI Database'!$C:$R,3, FALSE)),"")</f>
        <v/>
      </c>
      <c r="Q153" s="164" t="str">
        <f>IFERROR(IF(VLOOKUP($C153,'MSCI Database'!$C:$R,4, FALSE)="","",VLOOKUP($C153,'MSCI Database'!$C:$R,4, FALSE)),"")</f>
        <v/>
      </c>
      <c r="R153" s="164" t="str">
        <f>IFERROR(IF(VLOOKUP($C153,'MSCI Database'!$C:$R,5, FALSE)="","",VLOOKUP($C153,'MSCI Database'!$C:$R,5, FALSE)),"")</f>
        <v/>
      </c>
      <c r="S153" s="164" t="str">
        <f>IFERROR(IF(VLOOKUP($C153,'MSCI Database'!$C:$R,6, FALSE)="","",VLOOKUP($C153,'MSCI Database'!$C:$R,6, FALSE)),"")</f>
        <v/>
      </c>
      <c r="T153" s="211" t="str">
        <f>IFERROR(IF(VLOOKUP($C153,'MSCI Database'!$C:$R,7, FALSE)="","",VLOOKUP($C153,'MSCI Database'!$C:$R,7, FALSE)),"")</f>
        <v/>
      </c>
      <c r="U153" s="164" t="str">
        <f>IFERROR(IF(VLOOKUP($C153,'MSCI Database'!$C:$R,8, FALSE)="","",VLOOKUP($C153,'MSCI Database'!$C:$R,8, FALSE)),"")</f>
        <v/>
      </c>
      <c r="V153" s="175" t="str">
        <f>IFERROR(IF(VLOOKUP($C153,'MSCI Database'!$C:$R,9, FALSE)="","",VLOOKUP($C153,'MSCI Database'!$C:$R,9, FALSE)),"")</f>
        <v/>
      </c>
      <c r="W153" s="165">
        <f t="shared" ca="1" si="8"/>
        <v>0</v>
      </c>
      <c r="X153" s="166" t="str">
        <f>IFERROR(IF(VLOOKUP($C153,'MSCI Database'!$C:$R,10, FALSE)="","",VLOOKUP($C153,'MSCI Database'!$C:$R,10, FALSE)),"")</f>
        <v/>
      </c>
      <c r="Y153" s="133" t="str">
        <f>IFERROR(IF(VLOOKUP($C153,'MSCI Database'!$C:$R,11, FALSE)="","",VLOOKUP($C153,'MSCI Database'!$C:$R,11, FALSE)),"")</f>
        <v/>
      </c>
      <c r="Z153" s="133" t="str">
        <f>IFERROR(IF(VLOOKUP($C153,'MSCI Database'!$C:$R,12, FALSE)="","",VLOOKUP($C153,'MSCI Database'!$C:$R,12, FALSE)),"")</f>
        <v/>
      </c>
      <c r="AA153" s="202" t="str">
        <f>IFERROR(IF(VLOOKUP($C153,'MSCI Database'!$C:$R,13, FALSE)="","",VLOOKUP($C153,'MSCI Database'!$C:$R,13, FALSE)),"")</f>
        <v/>
      </c>
    </row>
    <row r="154" spans="1:27" s="130" customFormat="1" ht="15" hidden="1" customHeight="1" outlineLevel="1">
      <c r="F154" s="302"/>
      <c r="G154" s="132" t="str">
        <f ca="1">IFERROR(_xll.BQL($A154, "cur_mkt_cap(currency=EUR)")/1000000, " ")</f>
        <v xml:space="preserve"> </v>
      </c>
      <c r="M154" s="305" t="str">
        <f t="shared" si="9"/>
        <v/>
      </c>
      <c r="N154" s="223">
        <f t="shared" si="10"/>
        <v>0</v>
      </c>
      <c r="O154" s="172" t="str">
        <f>IFERROR(IF(VLOOKUP($C154,'MSCI Database'!$C:$R,2, FALSE)="","",VLOOKUP($C154,'MSCI Database'!$C:$R,2, FALSE)),"")</f>
        <v/>
      </c>
      <c r="P154" s="186" t="str">
        <f>IFERROR(IF(VLOOKUP($C154,'MSCI Database'!$C:$R,3, FALSE)="","",VLOOKUP($C154,'MSCI Database'!$C:$R,3, FALSE)),"")</f>
        <v/>
      </c>
      <c r="Q154" s="164" t="str">
        <f>IFERROR(IF(VLOOKUP($C154,'MSCI Database'!$C:$R,4, FALSE)="","",VLOOKUP($C154,'MSCI Database'!$C:$R,4, FALSE)),"")</f>
        <v/>
      </c>
      <c r="R154" s="164" t="str">
        <f>IFERROR(IF(VLOOKUP($C154,'MSCI Database'!$C:$R,5, FALSE)="","",VLOOKUP($C154,'MSCI Database'!$C:$R,5, FALSE)),"")</f>
        <v/>
      </c>
      <c r="S154" s="164" t="str">
        <f>IFERROR(IF(VLOOKUP($C154,'MSCI Database'!$C:$R,6, FALSE)="","",VLOOKUP($C154,'MSCI Database'!$C:$R,6, FALSE)),"")</f>
        <v/>
      </c>
      <c r="T154" s="211" t="str">
        <f>IFERROR(IF(VLOOKUP($C154,'MSCI Database'!$C:$R,7, FALSE)="","",VLOOKUP($C154,'MSCI Database'!$C:$R,7, FALSE)),"")</f>
        <v/>
      </c>
      <c r="U154" s="164" t="str">
        <f>IFERROR(IF(VLOOKUP($C154,'MSCI Database'!$C:$R,8, FALSE)="","",VLOOKUP($C154,'MSCI Database'!$C:$R,8, FALSE)),"")</f>
        <v/>
      </c>
      <c r="V154" s="175" t="str">
        <f>IFERROR(IF(VLOOKUP($C154,'MSCI Database'!$C:$R,9, FALSE)="","",VLOOKUP($C154,'MSCI Database'!$C:$R,9, FALSE)),"")</f>
        <v/>
      </c>
      <c r="W154" s="165">
        <f t="shared" ca="1" si="8"/>
        <v>0</v>
      </c>
      <c r="X154" s="166" t="str">
        <f>IFERROR(IF(VLOOKUP($C154,'MSCI Database'!$C:$R,10, FALSE)="","",VLOOKUP($C154,'MSCI Database'!$C:$R,10, FALSE)),"")</f>
        <v/>
      </c>
      <c r="Y154" s="133" t="str">
        <f>IFERROR(IF(VLOOKUP($C154,'MSCI Database'!$C:$R,11, FALSE)="","",VLOOKUP($C154,'MSCI Database'!$C:$R,11, FALSE)),"")</f>
        <v/>
      </c>
      <c r="Z154" s="133" t="str">
        <f>IFERROR(IF(VLOOKUP($C154,'MSCI Database'!$C:$R,12, FALSE)="","",VLOOKUP($C154,'MSCI Database'!$C:$R,12, FALSE)),"")</f>
        <v/>
      </c>
      <c r="AA154" s="202" t="str">
        <f>IFERROR(IF(VLOOKUP($C154,'MSCI Database'!$C:$R,13, FALSE)="","",VLOOKUP($C154,'MSCI Database'!$C:$R,13, FALSE)),"")</f>
        <v/>
      </c>
    </row>
    <row r="155" spans="1:27" s="130" customFormat="1" ht="15" hidden="1" customHeight="1" outlineLevel="1">
      <c r="F155" s="302"/>
      <c r="G155" s="132" t="str">
        <f ca="1">IFERROR(_xll.BQL($A155, "cur_mkt_cap(currency=EUR)")/1000000, " ")</f>
        <v xml:space="preserve"> </v>
      </c>
      <c r="M155" s="305" t="str">
        <f t="shared" si="9"/>
        <v/>
      </c>
      <c r="N155" s="223">
        <f t="shared" si="10"/>
        <v>0</v>
      </c>
      <c r="O155" s="172" t="str">
        <f>IFERROR(IF(VLOOKUP($C155,'MSCI Database'!$C:$R,2, FALSE)="","",VLOOKUP($C155,'MSCI Database'!$C:$R,2, FALSE)),"")</f>
        <v/>
      </c>
      <c r="P155" s="186" t="str">
        <f>IFERROR(IF(VLOOKUP($C155,'MSCI Database'!$C:$R,3, FALSE)="","",VLOOKUP($C155,'MSCI Database'!$C:$R,3, FALSE)),"")</f>
        <v/>
      </c>
      <c r="Q155" s="164" t="str">
        <f>IFERROR(IF(VLOOKUP($C155,'MSCI Database'!$C:$R,4, FALSE)="","",VLOOKUP($C155,'MSCI Database'!$C:$R,4, FALSE)),"")</f>
        <v/>
      </c>
      <c r="R155" s="164" t="str">
        <f>IFERROR(IF(VLOOKUP($C155,'MSCI Database'!$C:$R,5, FALSE)="","",VLOOKUP($C155,'MSCI Database'!$C:$R,5, FALSE)),"")</f>
        <v/>
      </c>
      <c r="S155" s="164" t="str">
        <f>IFERROR(IF(VLOOKUP($C155,'MSCI Database'!$C:$R,6, FALSE)="","",VLOOKUP($C155,'MSCI Database'!$C:$R,6, FALSE)),"")</f>
        <v/>
      </c>
      <c r="T155" s="211" t="str">
        <f>IFERROR(IF(VLOOKUP($C155,'MSCI Database'!$C:$R,7, FALSE)="","",VLOOKUP($C155,'MSCI Database'!$C:$R,7, FALSE)),"")</f>
        <v/>
      </c>
      <c r="U155" s="164" t="str">
        <f>IFERROR(IF(VLOOKUP($C155,'MSCI Database'!$C:$R,8, FALSE)="","",VLOOKUP($C155,'MSCI Database'!$C:$R,8, FALSE)),"")</f>
        <v/>
      </c>
      <c r="V155" s="175" t="str">
        <f>IFERROR(IF(VLOOKUP($C155,'MSCI Database'!$C:$R,9, FALSE)="","",VLOOKUP($C155,'MSCI Database'!$C:$R,9, FALSE)),"")</f>
        <v/>
      </c>
      <c r="W155" s="165">
        <f t="shared" ca="1" si="8"/>
        <v>0</v>
      </c>
      <c r="X155" s="166" t="str">
        <f>IFERROR(IF(VLOOKUP($C155,'MSCI Database'!$C:$R,10, FALSE)="","",VLOOKUP($C155,'MSCI Database'!$C:$R,10, FALSE)),"")</f>
        <v/>
      </c>
      <c r="Y155" s="133" t="str">
        <f>IFERROR(IF(VLOOKUP($C155,'MSCI Database'!$C:$R,11, FALSE)="","",VLOOKUP($C155,'MSCI Database'!$C:$R,11, FALSE)),"")</f>
        <v/>
      </c>
      <c r="Z155" s="133" t="str">
        <f>IFERROR(IF(VLOOKUP($C155,'MSCI Database'!$C:$R,12, FALSE)="","",VLOOKUP($C155,'MSCI Database'!$C:$R,12, FALSE)),"")</f>
        <v/>
      </c>
      <c r="AA155" s="202" t="str">
        <f>IFERROR(IF(VLOOKUP($C155,'MSCI Database'!$C:$R,13, FALSE)="","",VLOOKUP($C155,'MSCI Database'!$C:$R,13, FALSE)),"")</f>
        <v/>
      </c>
    </row>
    <row r="156" spans="1:27" s="130" customFormat="1" ht="15" hidden="1" customHeight="1" outlineLevel="1">
      <c r="F156" s="302"/>
      <c r="G156" s="132" t="str">
        <f ca="1">IFERROR(_xll.BQL($A156, "cur_mkt_cap(currency=EUR)")/1000000, " ")</f>
        <v xml:space="preserve"> </v>
      </c>
      <c r="M156" s="305" t="str">
        <f t="shared" si="9"/>
        <v/>
      </c>
      <c r="N156" s="223">
        <f t="shared" si="10"/>
        <v>0</v>
      </c>
      <c r="O156" s="172" t="str">
        <f>IFERROR(IF(VLOOKUP($C156,'MSCI Database'!$C:$R,2, FALSE)="","",VLOOKUP($C156,'MSCI Database'!$C:$R,2, FALSE)),"")</f>
        <v/>
      </c>
      <c r="P156" s="186" t="str">
        <f>IFERROR(IF(VLOOKUP($C156,'MSCI Database'!$C:$R,3, FALSE)="","",VLOOKUP($C156,'MSCI Database'!$C:$R,3, FALSE)),"")</f>
        <v/>
      </c>
      <c r="Q156" s="164" t="str">
        <f>IFERROR(IF(VLOOKUP($C156,'MSCI Database'!$C:$R,4, FALSE)="","",VLOOKUP($C156,'MSCI Database'!$C:$R,4, FALSE)),"")</f>
        <v/>
      </c>
      <c r="R156" s="164" t="str">
        <f>IFERROR(IF(VLOOKUP($C156,'MSCI Database'!$C:$R,5, FALSE)="","",VLOOKUP($C156,'MSCI Database'!$C:$R,5, FALSE)),"")</f>
        <v/>
      </c>
      <c r="S156" s="164" t="str">
        <f>IFERROR(IF(VLOOKUP($C156,'MSCI Database'!$C:$R,6, FALSE)="","",VLOOKUP($C156,'MSCI Database'!$C:$R,6, FALSE)),"")</f>
        <v/>
      </c>
      <c r="T156" s="211" t="str">
        <f>IFERROR(IF(VLOOKUP($C156,'MSCI Database'!$C:$R,7, FALSE)="","",VLOOKUP($C156,'MSCI Database'!$C:$R,7, FALSE)),"")</f>
        <v/>
      </c>
      <c r="U156" s="164" t="str">
        <f>IFERROR(IF(VLOOKUP($C156,'MSCI Database'!$C:$R,8, FALSE)="","",VLOOKUP($C156,'MSCI Database'!$C:$R,8, FALSE)),"")</f>
        <v/>
      </c>
      <c r="V156" s="175" t="str">
        <f>IFERROR(IF(VLOOKUP($C156,'MSCI Database'!$C:$R,9, FALSE)="","",VLOOKUP($C156,'MSCI Database'!$C:$R,9, FALSE)),"")</f>
        <v/>
      </c>
      <c r="W156" s="165">
        <f t="shared" ca="1" si="8"/>
        <v>0</v>
      </c>
      <c r="X156" s="166" t="str">
        <f>IFERROR(IF(VLOOKUP($C156,'MSCI Database'!$C:$R,10, FALSE)="","",VLOOKUP($C156,'MSCI Database'!$C:$R,10, FALSE)),"")</f>
        <v/>
      </c>
      <c r="Y156" s="133" t="str">
        <f>IFERROR(IF(VLOOKUP($C156,'MSCI Database'!$C:$R,11, FALSE)="","",VLOOKUP($C156,'MSCI Database'!$C:$R,11, FALSE)),"")</f>
        <v/>
      </c>
      <c r="Z156" s="133" t="str">
        <f>IFERROR(IF(VLOOKUP($C156,'MSCI Database'!$C:$R,12, FALSE)="","",VLOOKUP($C156,'MSCI Database'!$C:$R,12, FALSE)),"")</f>
        <v/>
      </c>
      <c r="AA156" s="202" t="str">
        <f>IFERROR(IF(VLOOKUP($C156,'MSCI Database'!$C:$R,13, FALSE)="","",VLOOKUP($C156,'MSCI Database'!$C:$R,13, FALSE)),"")</f>
        <v/>
      </c>
    </row>
    <row r="157" spans="1:27" s="130" customFormat="1" ht="15" hidden="1" customHeight="1" outlineLevel="1">
      <c r="F157" s="302"/>
      <c r="G157" s="132" t="str">
        <f ca="1">IFERROR(_xll.BQL($A157, "cur_mkt_cap(currency=EUR)")/1000000, " ")</f>
        <v xml:space="preserve"> </v>
      </c>
      <c r="M157" s="305" t="str">
        <f t="shared" si="9"/>
        <v/>
      </c>
      <c r="N157" s="223">
        <f t="shared" si="10"/>
        <v>0</v>
      </c>
      <c r="O157" s="172" t="str">
        <f>IFERROR(IF(VLOOKUP($C157,'MSCI Database'!$C:$R,2, FALSE)="","",VLOOKUP($C157,'MSCI Database'!$C:$R,2, FALSE)),"")</f>
        <v/>
      </c>
      <c r="P157" s="186" t="str">
        <f>IFERROR(IF(VLOOKUP($C157,'MSCI Database'!$C:$R,3, FALSE)="","",VLOOKUP($C157,'MSCI Database'!$C:$R,3, FALSE)),"")</f>
        <v/>
      </c>
      <c r="Q157" s="164" t="str">
        <f>IFERROR(IF(VLOOKUP($C157,'MSCI Database'!$C:$R,4, FALSE)="","",VLOOKUP($C157,'MSCI Database'!$C:$R,4, FALSE)),"")</f>
        <v/>
      </c>
      <c r="R157" s="164" t="str">
        <f>IFERROR(IF(VLOOKUP($C157,'MSCI Database'!$C:$R,5, FALSE)="","",VLOOKUP($C157,'MSCI Database'!$C:$R,5, FALSE)),"")</f>
        <v/>
      </c>
      <c r="S157" s="164" t="str">
        <f>IFERROR(IF(VLOOKUP($C157,'MSCI Database'!$C:$R,6, FALSE)="","",VLOOKUP($C157,'MSCI Database'!$C:$R,6, FALSE)),"")</f>
        <v/>
      </c>
      <c r="T157" s="211" t="str">
        <f>IFERROR(IF(VLOOKUP($C157,'MSCI Database'!$C:$R,7, FALSE)="","",VLOOKUP($C157,'MSCI Database'!$C:$R,7, FALSE)),"")</f>
        <v/>
      </c>
      <c r="U157" s="164" t="str">
        <f>IFERROR(IF(VLOOKUP($C157,'MSCI Database'!$C:$R,8, FALSE)="","",VLOOKUP($C157,'MSCI Database'!$C:$R,8, FALSE)),"")</f>
        <v/>
      </c>
      <c r="V157" s="175" t="str">
        <f>IFERROR(IF(VLOOKUP($C157,'MSCI Database'!$C:$R,9, FALSE)="","",VLOOKUP($C157,'MSCI Database'!$C:$R,9, FALSE)),"")</f>
        <v/>
      </c>
      <c r="W157" s="165">
        <f t="shared" ca="1" si="8"/>
        <v>0</v>
      </c>
      <c r="X157" s="166" t="str">
        <f>IFERROR(IF(VLOOKUP($C157,'MSCI Database'!$C:$R,10, FALSE)="","",VLOOKUP($C157,'MSCI Database'!$C:$R,10, FALSE)),"")</f>
        <v/>
      </c>
      <c r="Y157" s="133" t="str">
        <f>IFERROR(IF(VLOOKUP($C157,'MSCI Database'!$C:$R,11, FALSE)="","",VLOOKUP($C157,'MSCI Database'!$C:$R,11, FALSE)),"")</f>
        <v/>
      </c>
      <c r="Z157" s="133" t="str">
        <f>IFERROR(IF(VLOOKUP($C157,'MSCI Database'!$C:$R,12, FALSE)="","",VLOOKUP($C157,'MSCI Database'!$C:$R,12, FALSE)),"")</f>
        <v/>
      </c>
      <c r="AA157" s="202" t="str">
        <f>IFERROR(IF(VLOOKUP($C157,'MSCI Database'!$C:$R,13, FALSE)="","",VLOOKUP($C157,'MSCI Database'!$C:$R,13, FALSE)),"")</f>
        <v/>
      </c>
    </row>
    <row r="158" spans="1:27" s="130" customFormat="1" ht="15" hidden="1" customHeight="1" outlineLevel="1">
      <c r="F158" s="302"/>
      <c r="G158" s="132" t="str">
        <f ca="1">IFERROR(_xll.BQL($A158, "cur_mkt_cap(currency=EUR)")/1000000, " ")</f>
        <v xml:space="preserve"> </v>
      </c>
      <c r="M158" s="305" t="str">
        <f t="shared" si="9"/>
        <v/>
      </c>
      <c r="N158" s="223">
        <f t="shared" si="10"/>
        <v>0</v>
      </c>
      <c r="O158" s="172" t="str">
        <f>IFERROR(IF(VLOOKUP($C158,'MSCI Database'!$C:$R,2, FALSE)="","",VLOOKUP($C158,'MSCI Database'!$C:$R,2, FALSE)),"")</f>
        <v/>
      </c>
      <c r="P158" s="186" t="str">
        <f>IFERROR(IF(VLOOKUP($C158,'MSCI Database'!$C:$R,3, FALSE)="","",VLOOKUP($C158,'MSCI Database'!$C:$R,3, FALSE)),"")</f>
        <v/>
      </c>
      <c r="Q158" s="164" t="str">
        <f>IFERROR(IF(VLOOKUP($C158,'MSCI Database'!$C:$R,4, FALSE)="","",VLOOKUP($C158,'MSCI Database'!$C:$R,4, FALSE)),"")</f>
        <v/>
      </c>
      <c r="R158" s="164" t="str">
        <f>IFERROR(IF(VLOOKUP($C158,'MSCI Database'!$C:$R,5, FALSE)="","",VLOOKUP($C158,'MSCI Database'!$C:$R,5, FALSE)),"")</f>
        <v/>
      </c>
      <c r="S158" s="164" t="str">
        <f>IFERROR(IF(VLOOKUP($C158,'MSCI Database'!$C:$R,6, FALSE)="","",VLOOKUP($C158,'MSCI Database'!$C:$R,6, FALSE)),"")</f>
        <v/>
      </c>
      <c r="T158" s="211" t="str">
        <f>IFERROR(IF(VLOOKUP($C158,'MSCI Database'!$C:$R,7, FALSE)="","",VLOOKUP($C158,'MSCI Database'!$C:$R,7, FALSE)),"")</f>
        <v/>
      </c>
      <c r="U158" s="164" t="str">
        <f>IFERROR(IF(VLOOKUP($C158,'MSCI Database'!$C:$R,8, FALSE)="","",VLOOKUP($C158,'MSCI Database'!$C:$R,8, FALSE)),"")</f>
        <v/>
      </c>
      <c r="V158" s="175" t="str">
        <f>IFERROR(IF(VLOOKUP($C158,'MSCI Database'!$C:$R,9, FALSE)="","",VLOOKUP($C158,'MSCI Database'!$C:$R,9, FALSE)),"")</f>
        <v/>
      </c>
      <c r="W158" s="165">
        <f t="shared" ca="1" si="8"/>
        <v>0</v>
      </c>
      <c r="X158" s="166" t="str">
        <f>IFERROR(IF(VLOOKUP($C158,'MSCI Database'!$C:$R,10, FALSE)="","",VLOOKUP($C158,'MSCI Database'!$C:$R,10, FALSE)),"")</f>
        <v/>
      </c>
      <c r="Y158" s="133" t="str">
        <f>IFERROR(IF(VLOOKUP($C158,'MSCI Database'!$C:$R,11, FALSE)="","",VLOOKUP($C158,'MSCI Database'!$C:$R,11, FALSE)),"")</f>
        <v/>
      </c>
      <c r="Z158" s="133" t="str">
        <f>IFERROR(IF(VLOOKUP($C158,'MSCI Database'!$C:$R,12, FALSE)="","",VLOOKUP($C158,'MSCI Database'!$C:$R,12, FALSE)),"")</f>
        <v/>
      </c>
      <c r="AA158" s="202" t="str">
        <f>IFERROR(IF(VLOOKUP($C158,'MSCI Database'!$C:$R,13, FALSE)="","",VLOOKUP($C158,'MSCI Database'!$C:$R,13, FALSE)),"")</f>
        <v/>
      </c>
    </row>
    <row r="159" spans="1:27" s="130" customFormat="1" ht="15" hidden="1" customHeight="1" outlineLevel="1">
      <c r="F159" s="302"/>
      <c r="G159" s="132" t="str">
        <f ca="1">IFERROR(_xll.BQL($A159, "cur_mkt_cap(currency=EUR)")/1000000, " ")</f>
        <v xml:space="preserve"> </v>
      </c>
      <c r="M159" s="305" t="str">
        <f t="shared" si="9"/>
        <v/>
      </c>
      <c r="N159" s="223">
        <f t="shared" si="10"/>
        <v>0</v>
      </c>
      <c r="O159" s="172" t="str">
        <f>IFERROR(IF(VLOOKUP($C159,'MSCI Database'!$C:$R,2, FALSE)="","",VLOOKUP($C159,'MSCI Database'!$C:$R,2, FALSE)),"")</f>
        <v/>
      </c>
      <c r="P159" s="186" t="str">
        <f>IFERROR(IF(VLOOKUP($C159,'MSCI Database'!$C:$R,3, FALSE)="","",VLOOKUP($C159,'MSCI Database'!$C:$R,3, FALSE)),"")</f>
        <v/>
      </c>
      <c r="Q159" s="164" t="str">
        <f>IFERROR(IF(VLOOKUP($C159,'MSCI Database'!$C:$R,4, FALSE)="","",VLOOKUP($C159,'MSCI Database'!$C:$R,4, FALSE)),"")</f>
        <v/>
      </c>
      <c r="R159" s="164" t="str">
        <f>IFERROR(IF(VLOOKUP($C159,'MSCI Database'!$C:$R,5, FALSE)="","",VLOOKUP($C159,'MSCI Database'!$C:$R,5, FALSE)),"")</f>
        <v/>
      </c>
      <c r="S159" s="164" t="str">
        <f>IFERROR(IF(VLOOKUP($C159,'MSCI Database'!$C:$R,6, FALSE)="","",VLOOKUP($C159,'MSCI Database'!$C:$R,6, FALSE)),"")</f>
        <v/>
      </c>
      <c r="T159" s="211" t="str">
        <f>IFERROR(IF(VLOOKUP($C159,'MSCI Database'!$C:$R,7, FALSE)="","",VLOOKUP($C159,'MSCI Database'!$C:$R,7, FALSE)),"")</f>
        <v/>
      </c>
      <c r="U159" s="164" t="str">
        <f>IFERROR(IF(VLOOKUP($C159,'MSCI Database'!$C:$R,8, FALSE)="","",VLOOKUP($C159,'MSCI Database'!$C:$R,8, FALSE)),"")</f>
        <v/>
      </c>
      <c r="V159" s="175" t="str">
        <f>IFERROR(IF(VLOOKUP($C159,'MSCI Database'!$C:$R,9, FALSE)="","",VLOOKUP($C159,'MSCI Database'!$C:$R,9, FALSE)),"")</f>
        <v/>
      </c>
      <c r="W159" s="165">
        <f t="shared" ca="1" si="8"/>
        <v>0</v>
      </c>
      <c r="X159" s="166" t="str">
        <f>IFERROR(IF(VLOOKUP($C159,'MSCI Database'!$C:$R,10, FALSE)="","",VLOOKUP($C159,'MSCI Database'!$C:$R,10, FALSE)),"")</f>
        <v/>
      </c>
      <c r="Y159" s="133" t="str">
        <f>IFERROR(IF(VLOOKUP($C159,'MSCI Database'!$C:$R,11, FALSE)="","",VLOOKUP($C159,'MSCI Database'!$C:$R,11, FALSE)),"")</f>
        <v/>
      </c>
      <c r="Z159" s="133" t="str">
        <f>IFERROR(IF(VLOOKUP($C159,'MSCI Database'!$C:$R,12, FALSE)="","",VLOOKUP($C159,'MSCI Database'!$C:$R,12, FALSE)),"")</f>
        <v/>
      </c>
      <c r="AA159" s="202" t="str">
        <f>IFERROR(IF(VLOOKUP($C159,'MSCI Database'!$C:$R,13, FALSE)="","",VLOOKUP($C159,'MSCI Database'!$C:$R,13, FALSE)),"")</f>
        <v/>
      </c>
    </row>
    <row r="160" spans="1:27" s="126" customFormat="1" ht="25" customHeight="1" collapsed="1">
      <c r="A160" s="126" t="s">
        <v>20</v>
      </c>
      <c r="B160" s="126" t="e">
        <f ca="1">_xll.BDP($A160,"name")</f>
        <v>#NAME?</v>
      </c>
      <c r="C160" s="126" t="e">
        <f ca="1">_xll.BDP($A160,"id_isin")</f>
        <v>#NAME?</v>
      </c>
      <c r="D160" s="126" t="e">
        <f ca="1">_xll.BDP($A160,"fund_geo_focus")</f>
        <v>#NAME?</v>
      </c>
      <c r="E160" s="126" t="e">
        <f ca="1">_xll.BDP($A160,"fund_industry_focus")</f>
        <v>#NAME?</v>
      </c>
      <c r="F160" s="167">
        <f>ESG!D16</f>
        <v>7.0800000000000002E-2</v>
      </c>
      <c r="G160" s="127" t="e" cm="1">
        <f t="array" ref="G160" ca="1">_xll.BDP($A160,"FUND_TOTAL_ASSETS")</f>
        <v>#NAME?</v>
      </c>
      <c r="M160" s="167">
        <f>SUM(M162:M209)</f>
        <v>6.6518907196513197E-2</v>
      </c>
      <c r="N160" s="221" t="e">
        <f ca="1">SUM(N162:N209)</f>
        <v>#NAME?</v>
      </c>
      <c r="O160" s="151" t="e">
        <f ca="1">SUMPRODUCT(N162:N209,R162:R209)</f>
        <v>#NAME?</v>
      </c>
      <c r="P160" s="241" t="e">
        <f ca="1">_xlfn.IFS(O160&gt;=8.6, "AAA",AND(O160&gt;=7.1,O160&lt;8.6), "AA", AND(O160&gt;=5.7, O160&lt;7.1), "A", AND(O160&gt;=4.3, O160&lt;5.7), "BBB", AND(O160&gt;=2.9, O160&lt;4.3), "BB", AND(O160&gt;=1.4, O160&lt;2.9), "B", O160&lt;1.4, "CCC")</f>
        <v>#NAME?</v>
      </c>
      <c r="Q160" s="158">
        <f ca="1">SUMIF(Q162:Q209, 1,N162:N209)+SUMIF(Q162:Q209, 2,N162:N209)*2</f>
        <v>0.37013438335672721</v>
      </c>
      <c r="R160" s="155" t="e">
        <f ca="1">SUMIF(Q162:Q209, -1,N162:N209)+SUMIF(Q162:Q209, -2,N162:N209)*2</f>
        <v>#NAME?</v>
      </c>
      <c r="S160" s="155">
        <f ca="1">SUMIF(P162:P209,"B",N162:N209) + SUMIF(P162:P209, "CCC",N162:N209)</f>
        <v>9.6171069798282632E-2</v>
      </c>
      <c r="T160" s="209" t="e">
        <f ca="1">Q160-R160-S160</f>
        <v>#NAME?</v>
      </c>
      <c r="U160" s="151" t="e">
        <f ca="1">O160*(1+T160)</f>
        <v>#NAME?</v>
      </c>
      <c r="V160" s="242" t="e">
        <f ca="1">_xlfn.IFS(U160&gt;=8.6, "AAA",AND(U160&gt;=7.1,U160&lt;8.6), "AA", AND(U160&gt;=5.7,U160&lt;7.1), "A", AND(U160&gt;=4.3, U160&lt;5.7), "BBB", AND(U160&gt;=2.9, U160&lt;4.3), "BB", AND(U160&gt;=1.4, U160&lt;2.9), "B", U160&lt;1.4, "CCC")</f>
        <v>#NAME?</v>
      </c>
      <c r="W160" s="160">
        <f ca="1">SUMPRODUCT(W162:W209,X162:X209)</f>
        <v>0</v>
      </c>
      <c r="X160" s="208" t="str">
        <f>Y162</f>
        <v>2019</v>
      </c>
      <c r="Y160" s="150" t="str">
        <f ca="1">IFERROR(IF(VLOOKUP($C160,'MSCI Database'!$C:$R,11, FALSE)="","",VLOOKUP($C160,'MSCI Database'!$C:$R,11, FALSE)),"")</f>
        <v/>
      </c>
      <c r="Z160" s="150" t="str">
        <f ca="1">IFERROR(IF(VLOOKUP($C160,'MSCI Database'!$C:$R,12, FALSE)="","",VLOOKUP($C160,'MSCI Database'!$C:$R,12, FALSE)),"")</f>
        <v/>
      </c>
      <c r="AA160" s="203" t="str">
        <f ca="1">IFERROR(IF(VLOOKUP($C160,'MSCI Database'!$C:$R,13, FALSE)="","",VLOOKUP($C160,'MSCI Database'!$C:$R,13, FALSE)),"")</f>
        <v/>
      </c>
    </row>
    <row r="161" spans="1:27" s="178" customFormat="1" ht="20" hidden="1" customHeight="1" outlineLevel="1" thickBot="1">
      <c r="A161" s="136" t="s">
        <v>12116</v>
      </c>
      <c r="B161" s="136" t="s">
        <v>8770</v>
      </c>
      <c r="C161" s="136" t="s">
        <v>8771</v>
      </c>
      <c r="D161" s="136" t="s">
        <v>12117</v>
      </c>
      <c r="E161" s="136" t="s">
        <v>12118</v>
      </c>
      <c r="F161" s="168" t="s">
        <v>12120</v>
      </c>
      <c r="G161" s="138" t="s">
        <v>12132</v>
      </c>
      <c r="H161" s="136" t="s">
        <v>12119</v>
      </c>
      <c r="I161" s="136" t="s">
        <v>12121</v>
      </c>
      <c r="J161" s="136" t="s">
        <v>12122</v>
      </c>
      <c r="K161" s="136" t="s">
        <v>12123</v>
      </c>
      <c r="L161" s="183" t="s">
        <v>12143</v>
      </c>
      <c r="M161" s="306" t="s">
        <v>12126</v>
      </c>
      <c r="N161" s="224" t="s">
        <v>12124</v>
      </c>
      <c r="O161" s="171" t="str">
        <f>IFERROR(IF(VLOOKUP($C161,'MSCI Database'!$C:$R,2, FALSE)="","",VLOOKUP($C161,'MSCI Database'!$C:$R,2, FALSE)),"")</f>
        <v>Industry</v>
      </c>
      <c r="P161" s="187" t="str">
        <f>IFERROR(IF(VLOOKUP($C161,'MSCI Database'!$C:$R,3, FALSE)="","",VLOOKUP($C161,'MSCI Database'!$C:$R,3, FALSE)),"")</f>
        <v>ESG Rating</v>
      </c>
      <c r="Q161" s="161" t="str">
        <f>IFERROR(IF(VLOOKUP($C161,'MSCI Database'!$C:$R,4, FALSE)="","",VLOOKUP($C161,'MSCI Database'!$C:$R,4, FALSE)),"")</f>
        <v>ESG Rating Trend</v>
      </c>
      <c r="R161" s="161" t="str">
        <f>IFERROR(IF(VLOOKUP($C161,'MSCI Database'!$C:$R,5, FALSE)="","",VLOOKUP($C161,'MSCI Database'!$C:$R,5, FALSE)),"")</f>
        <v>ESG Score</v>
      </c>
      <c r="S161" s="161" t="str">
        <f>IFERROR(IF(VLOOKUP($C161,'MSCI Database'!$C:$R,6, FALSE)="","",VLOOKUP($C161,'MSCI Database'!$C:$R,6, FALSE)),"")</f>
        <v>Environmental Score</v>
      </c>
      <c r="T161" s="212" t="str">
        <f>IFERROR(IF(VLOOKUP($C161,'MSCI Database'!$C:$R,7, FALSE)="","",VLOOKUP($C161,'MSCI Database'!$C:$R,7, FALSE)),"")</f>
        <v>Social Score</v>
      </c>
      <c r="U161" s="161" t="str">
        <f>IFERROR(IF(VLOOKUP($C161,'MSCI Database'!$C:$R,8, FALSE)="","",VLOOKUP($C161,'MSCI Database'!$C:$R,8, FALSE)),"")</f>
        <v>Governance Score</v>
      </c>
      <c r="V161" s="176" t="str">
        <f>IFERROR(IF(VLOOKUP($C161,'MSCI Database'!$C:$R,9, FALSE)="","",VLOOKUP($C161,'MSCI Database'!$C:$R,9, FALSE)),"")</f>
        <v>Weighted Average Score</v>
      </c>
      <c r="W161" s="162" t="s">
        <v>56</v>
      </c>
      <c r="X161" s="163" t="str">
        <f>IFERROR(IF(VLOOKUP($C161,'MSCI Database'!$C:$R,10, FALSE)="","",VLOOKUP($C161,'MSCI Database'!$C:$R,10, FALSE)),"")</f>
        <v>Carbon Emissions</v>
      </c>
      <c r="Y161" s="139" t="str">
        <f>IFERROR(IF(VLOOKUP($C161,'MSCI Database'!$C:$R,11, FALSE)="","",VLOOKUP($C161,'MSCI Database'!$C:$R,11, FALSE)),"")</f>
        <v>Intensity Year</v>
      </c>
      <c r="Z161" s="139" t="str">
        <f>IFERROR(IF(VLOOKUP($C161,'MSCI Database'!$C:$R,12, FALSE)="","",VLOOKUP($C161,'MSCI Database'!$C:$R,12, FALSE)),"")</f>
        <v>Scope Key</v>
      </c>
      <c r="AA161" s="191" t="str">
        <f>IFERROR(IF(VLOOKUP($C161,'MSCI Database'!$C:$R,13, FALSE)="","",VLOOKUP($C161,'MSCI Database'!$C:$R,13, FALSE)),"")</f>
        <v>ESG Headline</v>
      </c>
    </row>
    <row r="162" spans="1:27" s="130" customFormat="1" ht="15" hidden="1" customHeight="1" outlineLevel="1" thickTop="1">
      <c r="A162" s="130" t="e">
        <f ca="1">_xll.BQL.Query("get(name(),id_isin(),cntry_of_domicile(),gics_sector_name(),id().WEIGHTS) for(filter(members('NEMSBIE LX Equity', Type = HOLDINGS), SECURITY_TYP=='Common Stock'))","showdates=false","showallcols=false","showheaders=false","cols=6;rows=39")</f>
        <v>#NAME?</v>
      </c>
      <c r="B162" s="130" t="s">
        <v>2956</v>
      </c>
      <c r="C162" s="130" t="s">
        <v>2957</v>
      </c>
      <c r="D162" s="130" t="s">
        <v>8769</v>
      </c>
      <c r="E162" s="130" t="s">
        <v>18688</v>
      </c>
      <c r="F162" s="302">
        <v>2.1813114876772319</v>
      </c>
      <c r="G162" s="132" t="str">
        <f ca="1">IFERROR(_xll.BQL($A162, "cur_mkt_cap(currency=EUR)")/1000000, " ")</f>
        <v xml:space="preserve"> </v>
      </c>
      <c r="M162" s="305">
        <f>IF($F162&lt;&gt;"",$F$160*$F162/100,"")</f>
        <v>1.5443685332754804E-3</v>
      </c>
      <c r="N162" s="223" t="e">
        <f ca="1">IF(V162&lt;&gt;"",VLOOKUP($A162,$A$162:$V$209,6,FALSE)/SUMIF($V$162:$V$209,"&gt;0",$F$162:$F$209),0)</f>
        <v>#NAME?</v>
      </c>
      <c r="O162" s="172" t="str">
        <f>IFERROR(IF(VLOOKUP($C162,'MSCI Database'!$C:$R,2, FALSE)="","",VLOOKUP($C162,'MSCI Database'!$C:$R,2, FALSE)),"")</f>
        <v>Banks</v>
      </c>
      <c r="P162" s="186" t="str">
        <f>IFERROR(IF(VLOOKUP($C162,'MSCI Database'!$C:$R,3, FALSE)="","",VLOOKUP($C162,'MSCI Database'!$C:$R,3, FALSE)),"")</f>
        <v>BBB</v>
      </c>
      <c r="Q162" s="164" t="str">
        <f>IFERROR(IF(VLOOKUP($C162,'MSCI Database'!$C:$R,4, FALSE)="","",VLOOKUP($C162,'MSCI Database'!$C:$R,4, FALSE)),"")</f>
        <v>-1</v>
      </c>
      <c r="R162" s="164">
        <f>IFERROR(IF(VLOOKUP($C162,'MSCI Database'!$C:$R,5, FALSE)="","",VLOOKUP($C162,'MSCI Database'!$C:$R,5, FALSE)),"")</f>
        <v>4.3</v>
      </c>
      <c r="S162" s="164">
        <f>IFERROR(IF(VLOOKUP($C162,'MSCI Database'!$C:$R,6, FALSE)="","",VLOOKUP($C162,'MSCI Database'!$C:$R,6, FALSE)),"")</f>
        <v>2.5</v>
      </c>
      <c r="T162" s="211">
        <f>IFERROR(IF(VLOOKUP($C162,'MSCI Database'!$C:$R,7, FALSE)="","",VLOOKUP($C162,'MSCI Database'!$C:$R,7, FALSE)),"")</f>
        <v>5.0999999999999996</v>
      </c>
      <c r="U162" s="164">
        <f>IFERROR(IF(VLOOKUP($C162,'MSCI Database'!$C:$R,8, FALSE)="","",VLOOKUP($C162,'MSCI Database'!$C:$R,8, FALSE)),"")</f>
        <v>2.5</v>
      </c>
      <c r="V162" s="175">
        <f>IFERROR(IF(VLOOKUP($C162,'MSCI Database'!$C:$R,9, FALSE)="","",VLOOKUP($C162,'MSCI Database'!$C:$R,9, FALSE)),"")</f>
        <v>3.9</v>
      </c>
      <c r="W162" s="165">
        <f t="shared" ref="W162:W209" ca="1" si="11">IFERROR(IF(X162&lt;&gt;"",VLOOKUP($A162,$A$162:$X$209,6,FALSE)/100,0)*$G$160/$G162, 0)</f>
        <v>0</v>
      </c>
      <c r="X162" s="166">
        <f>IFERROR(IF(VLOOKUP($C162,'MSCI Database'!$C:$R,10, FALSE)="","",VLOOKUP($C162,'MSCI Database'!$C:$R,10, FALSE)),"")</f>
        <v>66054</v>
      </c>
      <c r="Y162" s="133" t="str">
        <f>IFERROR(IF(VLOOKUP($C162,'MSCI Database'!$C:$R,11, FALSE)="","",VLOOKUP($C162,'MSCI Database'!$C:$R,11, FALSE)),"")</f>
        <v>2019</v>
      </c>
      <c r="Z162" s="133" t="str">
        <f>IFERROR(IF(VLOOKUP($C162,'MSCI Database'!$C:$R,12, FALSE)="","",VLOOKUP($C162,'MSCI Database'!$C:$R,12, FALSE)),"")</f>
        <v>E.Segmt-Moderately High</v>
      </c>
      <c r="AA162" s="202" t="str">
        <f>IFERROR(IF(VLOOKUP($C162,'MSCI Database'!$C:$R,13, FALSE)="","",VLOOKUP($C162,'MSCI Database'!$C:$R,13, FALSE)),"")</f>
        <v>Weak consumer financial protection and governance practices</v>
      </c>
    </row>
    <row r="163" spans="1:27" s="130" customFormat="1" ht="15" hidden="1" customHeight="1" outlineLevel="1">
      <c r="A163" s="130" t="s">
        <v>4399</v>
      </c>
      <c r="B163" s="130" t="s">
        <v>4400</v>
      </c>
      <c r="C163" s="130" t="s">
        <v>4401</v>
      </c>
      <c r="D163" s="130" t="s">
        <v>12136</v>
      </c>
      <c r="E163" s="130" t="s">
        <v>18689</v>
      </c>
      <c r="F163" s="302">
        <v>7.7622714419778998</v>
      </c>
      <c r="G163" s="132" t="str">
        <f ca="1">IFERROR(_xll.BQL($A163, "cur_mkt_cap(currency=EUR)")/1000000, " ")</f>
        <v xml:space="preserve"> </v>
      </c>
      <c r="M163" s="305">
        <f t="shared" ref="M163:M209" si="12">IF($F163&lt;&gt;"",$F$160*$F163/100,"")</f>
        <v>5.4956881809203528E-3</v>
      </c>
      <c r="N163" s="223">
        <f t="shared" ref="N163:N209" ca="1" si="13">IF(V163&lt;&gt;"",VLOOKUP($A163,$A$162:$V$209,6,FALSE)/SUMIF($V$162:$V$209,"&gt;0",$F$162:$F$209),0)</f>
        <v>8.7252748106297295E-2</v>
      </c>
      <c r="O163" s="172" t="str">
        <f>IFERROR(IF(VLOOKUP($C163,'MSCI Database'!$C:$R,2, FALSE)="","",VLOOKUP($C163,'MSCI Database'!$C:$R,2, FALSE)),"")</f>
        <v>Technology Hardware, Storage &amp; Peripherals</v>
      </c>
      <c r="P163" s="186" t="str">
        <f>IFERROR(IF(VLOOKUP($C163,'MSCI Database'!$C:$R,3, FALSE)="","",VLOOKUP($C163,'MSCI Database'!$C:$R,3, FALSE)),"")</f>
        <v>A</v>
      </c>
      <c r="Q163" s="164" t="str">
        <f>IFERROR(IF(VLOOKUP($C163,'MSCI Database'!$C:$R,4, FALSE)="","",VLOOKUP($C163,'MSCI Database'!$C:$R,4, FALSE)),"")</f>
        <v>1</v>
      </c>
      <c r="R163" s="164">
        <f>IFERROR(IF(VLOOKUP($C163,'MSCI Database'!$C:$R,5, FALSE)="","",VLOOKUP($C163,'MSCI Database'!$C:$R,5, FALSE)),"")</f>
        <v>6.7</v>
      </c>
      <c r="S163" s="164">
        <f>IFERROR(IF(VLOOKUP($C163,'MSCI Database'!$C:$R,6, FALSE)="","",VLOOKUP($C163,'MSCI Database'!$C:$R,6, FALSE)),"")</f>
        <v>7.7</v>
      </c>
      <c r="T163" s="211">
        <f>IFERROR(IF(VLOOKUP($C163,'MSCI Database'!$C:$R,7, FALSE)="","",VLOOKUP($C163,'MSCI Database'!$C:$R,7, FALSE)),"")</f>
        <v>4.3</v>
      </c>
      <c r="U163" s="164">
        <f>IFERROR(IF(VLOOKUP($C163,'MSCI Database'!$C:$R,8, FALSE)="","",VLOOKUP($C163,'MSCI Database'!$C:$R,8, FALSE)),"")</f>
        <v>3.3</v>
      </c>
      <c r="V163" s="175">
        <f>IFERROR(IF(VLOOKUP($C163,'MSCI Database'!$C:$R,9, FALSE)="","",VLOOKUP($C163,'MSCI Database'!$C:$R,9, FALSE)),"")</f>
        <v>4.9000000000000004</v>
      </c>
      <c r="W163" s="165">
        <f t="shared" ca="1" si="11"/>
        <v>0</v>
      </c>
      <c r="X163" s="166">
        <f>IFERROR(IF(VLOOKUP($C163,'MSCI Database'!$C:$R,10, FALSE)="","",VLOOKUP($C163,'MSCI Database'!$C:$R,10, FALSE)),"")</f>
        <v>16065000</v>
      </c>
      <c r="Y163" s="133" t="str">
        <f>IFERROR(IF(VLOOKUP($C163,'MSCI Database'!$C:$R,11, FALSE)="","",VLOOKUP($C163,'MSCI Database'!$C:$R,11, FALSE)),"")</f>
        <v>2019</v>
      </c>
      <c r="Z163" s="133" t="str">
        <f>IFERROR(IF(VLOOKUP($C163,'MSCI Database'!$C:$R,12, FALSE)="","",VLOOKUP($C163,'MSCI Database'!$C:$R,12, FALSE)),"")</f>
        <v>Reported</v>
      </c>
      <c r="AA163" s="202" t="str">
        <f>IFERROR(IF(VLOOKUP($C163,'MSCI Database'!$C:$R,13, FALSE)="","",VLOOKUP($C163,'MSCI Database'!$C:$R,13, FALSE)),"")</f>
        <v>Enhanced pay disclosure and board structure drive corporate governance performance</v>
      </c>
    </row>
    <row r="164" spans="1:27" s="130" customFormat="1" ht="15" hidden="1" customHeight="1" outlineLevel="1">
      <c r="A164" s="130" t="s">
        <v>4410</v>
      </c>
      <c r="B164" s="130" t="s">
        <v>4411</v>
      </c>
      <c r="C164" s="130" t="s">
        <v>4412</v>
      </c>
      <c r="D164" s="130" t="s">
        <v>12136</v>
      </c>
      <c r="E164" s="130" t="s">
        <v>18689</v>
      </c>
      <c r="F164" s="302">
        <v>2.663073821049724</v>
      </c>
      <c r="G164" s="132" t="str">
        <f ca="1">IFERROR(_xll.BQL($A164, "cur_mkt_cap(currency=EUR)")/1000000, " ")</f>
        <v xml:space="preserve"> </v>
      </c>
      <c r="M164" s="305">
        <f t="shared" si="12"/>
        <v>1.8854562653032047E-3</v>
      </c>
      <c r="N164" s="223">
        <f t="shared" ca="1" si="13"/>
        <v>2.9934602394852423E-2</v>
      </c>
      <c r="O164" s="172" t="str">
        <f>IFERROR(IF(VLOOKUP($C164,'MSCI Database'!$C:$R,2, FALSE)="","",VLOOKUP($C164,'MSCI Database'!$C:$R,2, FALSE)),"")</f>
        <v>Electronic Equipment, Instruments &amp; Components</v>
      </c>
      <c r="P164" s="186" t="str">
        <f>IFERROR(IF(VLOOKUP($C164,'MSCI Database'!$C:$R,3, FALSE)="","",VLOOKUP($C164,'MSCI Database'!$C:$R,3, FALSE)),"")</f>
        <v>A</v>
      </c>
      <c r="Q164" s="164" t="str">
        <f>IFERROR(IF(VLOOKUP($C164,'MSCI Database'!$C:$R,4, FALSE)="","",VLOOKUP($C164,'MSCI Database'!$C:$R,4, FALSE)),"")</f>
        <v/>
      </c>
      <c r="R164" s="164">
        <f>IFERROR(IF(VLOOKUP($C164,'MSCI Database'!$C:$R,5, FALSE)="","",VLOOKUP($C164,'MSCI Database'!$C:$R,5, FALSE)),"")</f>
        <v>7</v>
      </c>
      <c r="S164" s="164">
        <f>IFERROR(IF(VLOOKUP($C164,'MSCI Database'!$C:$R,6, FALSE)="","",VLOOKUP($C164,'MSCI Database'!$C:$R,6, FALSE)),"")</f>
        <v>8.3000000000000007</v>
      </c>
      <c r="T164" s="211">
        <f>IFERROR(IF(VLOOKUP($C164,'MSCI Database'!$C:$R,7, FALSE)="","",VLOOKUP($C164,'MSCI Database'!$C:$R,7, FALSE)),"")</f>
        <v>4.3</v>
      </c>
      <c r="U164" s="164">
        <f>IFERROR(IF(VLOOKUP($C164,'MSCI Database'!$C:$R,8, FALSE)="","",VLOOKUP($C164,'MSCI Database'!$C:$R,8, FALSE)),"")</f>
        <v>4</v>
      </c>
      <c r="V164" s="175">
        <f>IFERROR(IF(VLOOKUP($C164,'MSCI Database'!$C:$R,9, FALSE)="","",VLOOKUP($C164,'MSCI Database'!$C:$R,9, FALSE)),"")</f>
        <v>4.5999999999999996</v>
      </c>
      <c r="W164" s="165">
        <f t="shared" ca="1" si="11"/>
        <v>0</v>
      </c>
      <c r="X164" s="166">
        <f>IFERROR(IF(VLOOKUP($C164,'MSCI Database'!$C:$R,10, FALSE)="","",VLOOKUP($C164,'MSCI Database'!$C:$R,10, FALSE)),"")</f>
        <v>1275165</v>
      </c>
      <c r="Y164" s="133" t="str">
        <f>IFERROR(IF(VLOOKUP($C164,'MSCI Database'!$C:$R,11, FALSE)="","",VLOOKUP($C164,'MSCI Database'!$C:$R,11, FALSE)),"")</f>
        <v>2019</v>
      </c>
      <c r="Z164" s="133" t="str">
        <f>IFERROR(IF(VLOOKUP($C164,'MSCI Database'!$C:$R,12, FALSE)="","",VLOOKUP($C164,'MSCI Database'!$C:$R,12, FALSE)),"")</f>
        <v>Reported</v>
      </c>
      <c r="AA164" s="202" t="str">
        <f>IFERROR(IF(VLOOKUP($C164,'MSCI Database'!$C:$R,13, FALSE)="","",VLOOKUP($C164,'MSCI Database'!$C:$R,13, FALSE)),"")</f>
        <v>Resolved chaebol cross-shareholding ties streamline governance structure</v>
      </c>
    </row>
    <row r="165" spans="1:27" s="130" customFormat="1" ht="15" hidden="1" customHeight="1" outlineLevel="1">
      <c r="A165" s="130" t="s">
        <v>8738</v>
      </c>
      <c r="B165" s="130" t="s">
        <v>8739</v>
      </c>
      <c r="C165" s="130" t="s">
        <v>8740</v>
      </c>
      <c r="D165" s="130" t="s">
        <v>12136</v>
      </c>
      <c r="E165" s="130" t="s">
        <v>18689</v>
      </c>
      <c r="F165" s="302">
        <v>1.163348589048002</v>
      </c>
      <c r="G165" s="132" t="str">
        <f ca="1">IFERROR(_xll.BQL($A165, "cur_mkt_cap(currency=EUR)")/1000000, " ")</f>
        <v xml:space="preserve"> </v>
      </c>
      <c r="M165" s="305">
        <f t="shared" si="12"/>
        <v>8.236508010459855E-4</v>
      </c>
      <c r="N165" s="223">
        <f t="shared" ca="1" si="13"/>
        <v>1.3076760089976597E-2</v>
      </c>
      <c r="O165" s="172" t="str">
        <f>IFERROR(IF(VLOOKUP($C165,'MSCI Database'!$C:$R,2, FALSE)="","",VLOOKUP($C165,'MSCI Database'!$C:$R,2, FALSE)),"")</f>
        <v>Semiconductors &amp; Semiconductor Equipment</v>
      </c>
      <c r="P165" s="186" t="str">
        <f>IFERROR(IF(VLOOKUP($C165,'MSCI Database'!$C:$R,3, FALSE)="","",VLOOKUP($C165,'MSCI Database'!$C:$R,3, FALSE)),"")</f>
        <v>CCC</v>
      </c>
      <c r="Q165" s="164" t="str">
        <f>IFERROR(IF(VLOOKUP($C165,'MSCI Database'!$C:$R,4, FALSE)="","",VLOOKUP($C165,'MSCI Database'!$C:$R,4, FALSE)),"")</f>
        <v/>
      </c>
      <c r="R165" s="164">
        <f>IFERROR(IF(VLOOKUP($C165,'MSCI Database'!$C:$R,5, FALSE)="","",VLOOKUP($C165,'MSCI Database'!$C:$R,5, FALSE)),"")</f>
        <v>0</v>
      </c>
      <c r="S165" s="164">
        <f>IFERROR(IF(VLOOKUP($C165,'MSCI Database'!$C:$R,6, FALSE)="","",VLOOKUP($C165,'MSCI Database'!$C:$R,6, FALSE)),"")</f>
        <v>2.9</v>
      </c>
      <c r="T165" s="211">
        <f>IFERROR(IF(VLOOKUP($C165,'MSCI Database'!$C:$R,7, FALSE)="","",VLOOKUP($C165,'MSCI Database'!$C:$R,7, FALSE)),"")</f>
        <v>0.7</v>
      </c>
      <c r="U165" s="164">
        <f>IFERROR(IF(VLOOKUP($C165,'MSCI Database'!$C:$R,8, FALSE)="","",VLOOKUP($C165,'MSCI Database'!$C:$R,8, FALSE)),"")</f>
        <v>1.7</v>
      </c>
      <c r="V165" s="175">
        <f>IFERROR(IF(VLOOKUP($C165,'MSCI Database'!$C:$R,9, FALSE)="","",VLOOKUP($C165,'MSCI Database'!$C:$R,9, FALSE)),"")</f>
        <v>1.6</v>
      </c>
      <c r="W165" s="165">
        <f t="shared" ca="1" si="11"/>
        <v>0</v>
      </c>
      <c r="X165" s="166">
        <f>IFERROR(IF(VLOOKUP($C165,'MSCI Database'!$C:$R,10, FALSE)="","",VLOOKUP($C165,'MSCI Database'!$C:$R,10, FALSE)),"")</f>
        <v>2312</v>
      </c>
      <c r="Y165" s="133" t="str">
        <f>IFERROR(IF(VLOOKUP($C165,'MSCI Database'!$C:$R,11, FALSE)="","",VLOOKUP($C165,'MSCI Database'!$C:$R,11, FALSE)),"")</f>
        <v>2019</v>
      </c>
      <c r="Z165" s="133" t="str">
        <f>IFERROR(IF(VLOOKUP($C165,'MSCI Database'!$C:$R,12, FALSE)="","",VLOOKUP($C165,'MSCI Database'!$C:$R,12, FALSE)),"")</f>
        <v>E.Segmt-Moderate</v>
      </c>
      <c r="AA165" s="202" t="str">
        <f>IFERROR(IF(VLOOKUP($C165,'MSCI Database'!$C:$R,13, FALSE)="","",VLOOKUP($C165,'MSCI Database'!$C:$R,13, FALSE)),"")</f>
        <v>Stagnant performance across ESG issues</v>
      </c>
    </row>
    <row r="166" spans="1:27" s="130" customFormat="1" ht="15" hidden="1" customHeight="1" outlineLevel="1">
      <c r="A166" s="130" t="s">
        <v>2877</v>
      </c>
      <c r="B166" s="130" t="s">
        <v>2878</v>
      </c>
      <c r="C166" s="130" t="s">
        <v>2879</v>
      </c>
      <c r="D166" s="130" t="s">
        <v>18699</v>
      </c>
      <c r="E166" s="130" t="s">
        <v>18688</v>
      </c>
      <c r="F166" s="302">
        <v>2.0855038843872831</v>
      </c>
      <c r="G166" s="132" t="str">
        <f ca="1">IFERROR(_xll.BQL($A166, "cur_mkt_cap(currency=EUR)")/1000000, " ")</f>
        <v xml:space="preserve"> </v>
      </c>
      <c r="M166" s="305">
        <f t="shared" si="12"/>
        <v>1.4765367501461965E-3</v>
      </c>
      <c r="N166" s="223">
        <f t="shared" ca="1" si="13"/>
        <v>2.3442357879304144E-2</v>
      </c>
      <c r="O166" s="172" t="str">
        <f>IFERROR(IF(VLOOKUP($C166,'MSCI Database'!$C:$R,2, FALSE)="","",VLOOKUP($C166,'MSCI Database'!$C:$R,2, FALSE)),"")</f>
        <v>Banks</v>
      </c>
      <c r="P166" s="186" t="str">
        <f>IFERROR(IF(VLOOKUP($C166,'MSCI Database'!$C:$R,3, FALSE)="","",VLOOKUP($C166,'MSCI Database'!$C:$R,3, FALSE)),"")</f>
        <v>A</v>
      </c>
      <c r="Q166" s="164" t="str">
        <f>IFERROR(IF(VLOOKUP($C166,'MSCI Database'!$C:$R,4, FALSE)="","",VLOOKUP($C166,'MSCI Database'!$C:$R,4, FALSE)),"")</f>
        <v>0</v>
      </c>
      <c r="R166" s="164">
        <f>IFERROR(IF(VLOOKUP($C166,'MSCI Database'!$C:$R,5, FALSE)="","",VLOOKUP($C166,'MSCI Database'!$C:$R,5, FALSE)),"")</f>
        <v>5.9</v>
      </c>
      <c r="S166" s="164">
        <f>IFERROR(IF(VLOOKUP($C166,'MSCI Database'!$C:$R,6, FALSE)="","",VLOOKUP($C166,'MSCI Database'!$C:$R,6, FALSE)),"")</f>
        <v>4.3</v>
      </c>
      <c r="T166" s="211">
        <f>IFERROR(IF(VLOOKUP($C166,'MSCI Database'!$C:$R,7, FALSE)="","",VLOOKUP($C166,'MSCI Database'!$C:$R,7, FALSE)),"")</f>
        <v>5.6</v>
      </c>
      <c r="U166" s="164">
        <f>IFERROR(IF(VLOOKUP($C166,'MSCI Database'!$C:$R,8, FALSE)="","",VLOOKUP($C166,'MSCI Database'!$C:$R,8, FALSE)),"")</f>
        <v>2.9</v>
      </c>
      <c r="V166" s="175">
        <f>IFERROR(IF(VLOOKUP($C166,'MSCI Database'!$C:$R,9, FALSE)="","",VLOOKUP($C166,'MSCI Database'!$C:$R,9, FALSE)),"")</f>
        <v>4.5</v>
      </c>
      <c r="W166" s="165">
        <f t="shared" ca="1" si="11"/>
        <v>0</v>
      </c>
      <c r="X166" s="166">
        <f>IFERROR(IF(VLOOKUP($C166,'MSCI Database'!$C:$R,10, FALSE)="","",VLOOKUP($C166,'MSCI Database'!$C:$R,10, FALSE)),"")</f>
        <v>15283</v>
      </c>
      <c r="Y166" s="133" t="str">
        <f>IFERROR(IF(VLOOKUP($C166,'MSCI Database'!$C:$R,11, FALSE)="","",VLOOKUP($C166,'MSCI Database'!$C:$R,11, FALSE)),"")</f>
        <v>2019</v>
      </c>
      <c r="Z166" s="133" t="str">
        <f>IFERROR(IF(VLOOKUP($C166,'MSCI Database'!$C:$R,12, FALSE)="","",VLOOKUP($C166,'MSCI Database'!$C:$R,12, FALSE)),"")</f>
        <v>Reported</v>
      </c>
      <c r="AA166" s="202" t="str">
        <f>IFERROR(IF(VLOOKUP($C166,'MSCI Database'!$C:$R,13, FALSE)="","",VLOOKUP($C166,'MSCI Database'!$C:$R,13, FALSE)),"")</f>
        <v>Business ethics practices lead peers; recent lapses in controls to preempt money laundering</v>
      </c>
    </row>
    <row r="167" spans="1:27" s="130" customFormat="1" ht="15" hidden="1" customHeight="1" outlineLevel="1">
      <c r="A167" s="130" t="s">
        <v>6021</v>
      </c>
      <c r="B167" s="130" t="s">
        <v>6022</v>
      </c>
      <c r="C167" s="130" t="s">
        <v>6023</v>
      </c>
      <c r="D167" s="130" t="s">
        <v>12137</v>
      </c>
      <c r="E167" s="130" t="s">
        <v>18689</v>
      </c>
      <c r="F167" s="302">
        <v>9.2200283816798034</v>
      </c>
      <c r="G167" s="132" t="str">
        <f ca="1">IFERROR(_xll.BQL($A167, "cur_mkt_cap(currency=EUR)")/1000000, " ")</f>
        <v xml:space="preserve"> </v>
      </c>
      <c r="M167" s="305">
        <f t="shared" si="12"/>
        <v>6.527780094229301E-3</v>
      </c>
      <c r="N167" s="223">
        <f t="shared" ca="1" si="13"/>
        <v>0.10363884076110491</v>
      </c>
      <c r="O167" s="172" t="str">
        <f>IFERROR(IF(VLOOKUP($C167,'MSCI Database'!$C:$R,2, FALSE)="","",VLOOKUP($C167,'MSCI Database'!$C:$R,2, FALSE)),"")</f>
        <v>Semiconductors &amp; Semiconductor Equipment</v>
      </c>
      <c r="P167" s="186" t="str">
        <f>IFERROR(IF(VLOOKUP($C167,'MSCI Database'!$C:$R,3, FALSE)="","",VLOOKUP($C167,'MSCI Database'!$C:$R,3, FALSE)),"")</f>
        <v>AAA</v>
      </c>
      <c r="Q167" s="164" t="str">
        <f>IFERROR(IF(VLOOKUP($C167,'MSCI Database'!$C:$R,4, FALSE)="","",VLOOKUP($C167,'MSCI Database'!$C:$R,4, FALSE)),"")</f>
        <v>1</v>
      </c>
      <c r="R167" s="164">
        <f>IFERROR(IF(VLOOKUP($C167,'MSCI Database'!$C:$R,5, FALSE)="","",VLOOKUP($C167,'MSCI Database'!$C:$R,5, FALSE)),"")</f>
        <v>9.1</v>
      </c>
      <c r="S167" s="164">
        <f>IFERROR(IF(VLOOKUP($C167,'MSCI Database'!$C:$R,6, FALSE)="","",VLOOKUP($C167,'MSCI Database'!$C:$R,6, FALSE)),"")</f>
        <v>6.1</v>
      </c>
      <c r="T167" s="211">
        <f>IFERROR(IF(VLOOKUP($C167,'MSCI Database'!$C:$R,7, FALSE)="","",VLOOKUP($C167,'MSCI Database'!$C:$R,7, FALSE)),"")</f>
        <v>8.6999999999999993</v>
      </c>
      <c r="U167" s="164">
        <f>IFERROR(IF(VLOOKUP($C167,'MSCI Database'!$C:$R,8, FALSE)="","",VLOOKUP($C167,'MSCI Database'!$C:$R,8, FALSE)),"")</f>
        <v>4.9000000000000004</v>
      </c>
      <c r="V167" s="175">
        <f>IFERROR(IF(VLOOKUP($C167,'MSCI Database'!$C:$R,9, FALSE)="","",VLOOKUP($C167,'MSCI Database'!$C:$R,9, FALSE)),"")</f>
        <v>6.5</v>
      </c>
      <c r="W167" s="165">
        <f t="shared" ca="1" si="11"/>
        <v>0</v>
      </c>
      <c r="X167" s="166">
        <f>IFERROR(IF(VLOOKUP($C167,'MSCI Database'!$C:$R,10, FALSE)="","",VLOOKUP($C167,'MSCI Database'!$C:$R,10, FALSE)),"")</f>
        <v>8744977</v>
      </c>
      <c r="Y167" s="133" t="str">
        <f>IFERROR(IF(VLOOKUP($C167,'MSCI Database'!$C:$R,11, FALSE)="","",VLOOKUP($C167,'MSCI Database'!$C:$R,11, FALSE)),"")</f>
        <v>2019</v>
      </c>
      <c r="Z167" s="133" t="str">
        <f>IFERROR(IF(VLOOKUP($C167,'MSCI Database'!$C:$R,12, FALSE)="","",VLOOKUP($C167,'MSCI Database'!$C:$R,12, FALSE)),"")</f>
        <v>Reported</v>
      </c>
      <c r="AA167" s="202" t="str">
        <f>IFERROR(IF(VLOOKUP($C167,'MSCI Database'!$C:$R,13, FALSE)="","",VLOOKUP($C167,'MSCI Database'!$C:$R,13, FALSE)),"")</f>
        <v>Strengthened strategic focus on ESG-related issues, strong water conservation programs</v>
      </c>
    </row>
    <row r="168" spans="1:27" s="130" customFormat="1" ht="15" hidden="1" customHeight="1" outlineLevel="1">
      <c r="A168" s="130" t="s">
        <v>3105</v>
      </c>
      <c r="B168" s="130" t="s">
        <v>3106</v>
      </c>
      <c r="C168" s="130" t="s">
        <v>3107</v>
      </c>
      <c r="D168" s="130" t="s">
        <v>18700</v>
      </c>
      <c r="E168" s="130" t="s">
        <v>18688</v>
      </c>
      <c r="F168" s="302">
        <v>2.4929487709396079</v>
      </c>
      <c r="G168" s="132" t="str">
        <f ca="1">IFERROR(_xll.BQL($A168, "cur_mkt_cap(currency=EUR)")/1000000, " ")</f>
        <v xml:space="preserve"> </v>
      </c>
      <c r="M168" s="305">
        <f t="shared" si="12"/>
        <v>1.7650077298252422E-3</v>
      </c>
      <c r="N168" s="223">
        <f t="shared" ca="1" si="13"/>
        <v>2.8022291255672935E-2</v>
      </c>
      <c r="O168" s="172" t="str">
        <f>IFERROR(IF(VLOOKUP($C168,'MSCI Database'!$C:$R,2, FALSE)="","",VLOOKUP($C168,'MSCI Database'!$C:$R,2, FALSE)),"")</f>
        <v>Banks</v>
      </c>
      <c r="P168" s="186" t="str">
        <f>IFERROR(IF(VLOOKUP($C168,'MSCI Database'!$C:$R,3, FALSE)="","",VLOOKUP($C168,'MSCI Database'!$C:$R,3, FALSE)),"")</f>
        <v>A</v>
      </c>
      <c r="Q168" s="164" t="str">
        <f>IFERROR(IF(VLOOKUP($C168,'MSCI Database'!$C:$R,4, FALSE)="","",VLOOKUP($C168,'MSCI Database'!$C:$R,4, FALSE)),"")</f>
        <v>0</v>
      </c>
      <c r="R168" s="164">
        <f>IFERROR(IF(VLOOKUP($C168,'MSCI Database'!$C:$R,5, FALSE)="","",VLOOKUP($C168,'MSCI Database'!$C:$R,5, FALSE)),"")</f>
        <v>7.1</v>
      </c>
      <c r="S168" s="164">
        <f>IFERROR(IF(VLOOKUP($C168,'MSCI Database'!$C:$R,6, FALSE)="","",VLOOKUP($C168,'MSCI Database'!$C:$R,6, FALSE)),"")</f>
        <v>6.6</v>
      </c>
      <c r="T168" s="211">
        <f>IFERROR(IF(VLOOKUP($C168,'MSCI Database'!$C:$R,7, FALSE)="","",VLOOKUP($C168,'MSCI Database'!$C:$R,7, FALSE)),"")</f>
        <v>5.0999999999999996</v>
      </c>
      <c r="U168" s="164">
        <f>IFERROR(IF(VLOOKUP($C168,'MSCI Database'!$C:$R,8, FALSE)="","",VLOOKUP($C168,'MSCI Database'!$C:$R,8, FALSE)),"")</f>
        <v>3.1</v>
      </c>
      <c r="V168" s="175">
        <f>IFERROR(IF(VLOOKUP($C168,'MSCI Database'!$C:$R,9, FALSE)="","",VLOOKUP($C168,'MSCI Database'!$C:$R,9, FALSE)),"")</f>
        <v>4.5999999999999996</v>
      </c>
      <c r="W168" s="165">
        <f t="shared" ca="1" si="11"/>
        <v>0</v>
      </c>
      <c r="X168" s="166">
        <f>IFERROR(IF(VLOOKUP($C168,'MSCI Database'!$C:$R,10, FALSE)="","",VLOOKUP($C168,'MSCI Database'!$C:$R,10, FALSE)),"")</f>
        <v>30866</v>
      </c>
      <c r="Y168" s="133" t="str">
        <f>IFERROR(IF(VLOOKUP($C168,'MSCI Database'!$C:$R,11, FALSE)="","",VLOOKUP($C168,'MSCI Database'!$C:$R,11, FALSE)),"")</f>
        <v>2019</v>
      </c>
      <c r="Z168" s="133" t="str">
        <f>IFERROR(IF(VLOOKUP($C168,'MSCI Database'!$C:$R,12, FALSE)="","",VLOOKUP($C168,'MSCI Database'!$C:$R,12, FALSE)),"")</f>
        <v>E.Segmt-Moderate</v>
      </c>
      <c r="AA168" s="202" t="str">
        <f>IFERROR(IF(VLOOKUP($C168,'MSCI Database'!$C:$R,13, FALSE)="","",VLOOKUP($C168,'MSCI Database'!$C:$R,13, FALSE)),"")</f>
        <v>Improvements in cyber-risk mitigation measures</v>
      </c>
    </row>
    <row r="169" spans="1:27" s="130" customFormat="1" ht="15" hidden="1" customHeight="1" outlineLevel="1">
      <c r="A169" s="130" t="s">
        <v>3121</v>
      </c>
      <c r="B169" s="130" t="s">
        <v>3122</v>
      </c>
      <c r="C169" s="130" t="s">
        <v>3123</v>
      </c>
      <c r="D169" s="130" t="s">
        <v>18700</v>
      </c>
      <c r="E169" s="130" t="s">
        <v>18674</v>
      </c>
      <c r="F169" s="302">
        <v>2.3208479607644059</v>
      </c>
      <c r="G169" s="132" t="str">
        <f ca="1">IFERROR(_xll.BQL($A169, "cur_mkt_cap(currency=EUR)")/1000000, " ")</f>
        <v xml:space="preserve"> </v>
      </c>
      <c r="M169" s="305">
        <f t="shared" si="12"/>
        <v>1.6431603562211993E-3</v>
      </c>
      <c r="N169" s="223">
        <f t="shared" ca="1" si="13"/>
        <v>2.608777134724774E-2</v>
      </c>
      <c r="O169" s="172" t="str">
        <f>IFERROR(IF(VLOOKUP($C169,'MSCI Database'!$C:$R,2, FALSE)="","",VLOOKUP($C169,'MSCI Database'!$C:$R,2, FALSE)),"")</f>
        <v>Household &amp; Personal Products</v>
      </c>
      <c r="P169" s="186" t="str">
        <f>IFERROR(IF(VLOOKUP($C169,'MSCI Database'!$C:$R,3, FALSE)="","",VLOOKUP($C169,'MSCI Database'!$C:$R,3, FALSE)),"")</f>
        <v>A</v>
      </c>
      <c r="Q169" s="164" t="str">
        <f>IFERROR(IF(VLOOKUP($C169,'MSCI Database'!$C:$R,4, FALSE)="","",VLOOKUP($C169,'MSCI Database'!$C:$R,4, FALSE)),"")</f>
        <v>0</v>
      </c>
      <c r="R169" s="164">
        <f>IFERROR(IF(VLOOKUP($C169,'MSCI Database'!$C:$R,5, FALSE)="","",VLOOKUP($C169,'MSCI Database'!$C:$R,5, FALSE)),"")</f>
        <v>6.9</v>
      </c>
      <c r="S169" s="164">
        <f>IFERROR(IF(VLOOKUP($C169,'MSCI Database'!$C:$R,6, FALSE)="","",VLOOKUP($C169,'MSCI Database'!$C:$R,6, FALSE)),"")</f>
        <v>7.6</v>
      </c>
      <c r="T169" s="211">
        <f>IFERROR(IF(VLOOKUP($C169,'MSCI Database'!$C:$R,7, FALSE)="","",VLOOKUP($C169,'MSCI Database'!$C:$R,7, FALSE)),"")</f>
        <v>4.5</v>
      </c>
      <c r="U169" s="164">
        <f>IFERROR(IF(VLOOKUP($C169,'MSCI Database'!$C:$R,8, FALSE)="","",VLOOKUP($C169,'MSCI Database'!$C:$R,8, FALSE)),"")</f>
        <v>4.5</v>
      </c>
      <c r="V169" s="175">
        <f>IFERROR(IF(VLOOKUP($C169,'MSCI Database'!$C:$R,9, FALSE)="","",VLOOKUP($C169,'MSCI Database'!$C:$R,9, FALSE)),"")</f>
        <v>5.4</v>
      </c>
      <c r="W169" s="165">
        <f t="shared" ca="1" si="11"/>
        <v>0</v>
      </c>
      <c r="X169" s="166">
        <f>IFERROR(IF(VLOOKUP($C169,'MSCI Database'!$C:$R,10, FALSE)="","",VLOOKUP($C169,'MSCI Database'!$C:$R,10, FALSE)),"")</f>
        <v>250532</v>
      </c>
      <c r="Y169" s="133" t="str">
        <f>IFERROR(IF(VLOOKUP($C169,'MSCI Database'!$C:$R,11, FALSE)="","",VLOOKUP($C169,'MSCI Database'!$C:$R,11, FALSE)),"")</f>
        <v>2019</v>
      </c>
      <c r="Z169" s="133" t="str">
        <f>IFERROR(IF(VLOOKUP($C169,'MSCI Database'!$C:$R,12, FALSE)="","",VLOOKUP($C169,'MSCI Database'!$C:$R,12, FALSE)),"")</f>
        <v>E.Segmt-Moderately High</v>
      </c>
      <c r="AA169" s="202" t="str">
        <f>IFERROR(IF(VLOOKUP($C169,'MSCI Database'!$C:$R,13, FALSE)="","",VLOOKUP($C169,'MSCI Database'!$C:$R,13, FALSE)),"")</f>
        <v>Leads industry peers in implementing sustainable sourcing practices for palm oil procurement</v>
      </c>
    </row>
    <row r="170" spans="1:27" s="130" customFormat="1" ht="15" hidden="1" customHeight="1" outlineLevel="1">
      <c r="A170" s="130" t="s">
        <v>5566</v>
      </c>
      <c r="B170" s="130" t="s">
        <v>5567</v>
      </c>
      <c r="C170" s="130" t="s">
        <v>5568</v>
      </c>
      <c r="D170" s="130" t="s">
        <v>18701</v>
      </c>
      <c r="E170" s="130" t="s">
        <v>18688</v>
      </c>
      <c r="F170" s="302">
        <v>2.149520194216636</v>
      </c>
      <c r="G170" s="132" t="str">
        <f ca="1">IFERROR(_xll.BQL($A170, "cur_mkt_cap(currency=EUR)")/1000000, " ")</f>
        <v xml:space="preserve"> </v>
      </c>
      <c r="M170" s="305">
        <f t="shared" si="12"/>
        <v>1.5218602975053783E-3</v>
      </c>
      <c r="N170" s="223">
        <f t="shared" ca="1" si="13"/>
        <v>2.4161940928929107E-2</v>
      </c>
      <c r="O170" s="172" t="str">
        <f>IFERROR(IF(VLOOKUP($C170,'MSCI Database'!$C:$R,2, FALSE)="","",VLOOKUP($C170,'MSCI Database'!$C:$R,2, FALSE)),"")</f>
        <v>Banks</v>
      </c>
      <c r="P170" s="186" t="str">
        <f>IFERROR(IF(VLOOKUP($C170,'MSCI Database'!$C:$R,3, FALSE)="","",VLOOKUP($C170,'MSCI Database'!$C:$R,3, FALSE)),"")</f>
        <v>BB</v>
      </c>
      <c r="Q170" s="164" t="str">
        <f>IFERROR(IF(VLOOKUP($C170,'MSCI Database'!$C:$R,4, FALSE)="","",VLOOKUP($C170,'MSCI Database'!$C:$R,4, FALSE)),"")</f>
        <v>0</v>
      </c>
      <c r="R170" s="164">
        <f>IFERROR(IF(VLOOKUP($C170,'MSCI Database'!$C:$R,5, FALSE)="","",VLOOKUP($C170,'MSCI Database'!$C:$R,5, FALSE)),"")</f>
        <v>3.7</v>
      </c>
      <c r="S170" s="164">
        <f>IFERROR(IF(VLOOKUP($C170,'MSCI Database'!$C:$R,6, FALSE)="","",VLOOKUP($C170,'MSCI Database'!$C:$R,6, FALSE)),"")</f>
        <v>0</v>
      </c>
      <c r="T170" s="211">
        <f>IFERROR(IF(VLOOKUP($C170,'MSCI Database'!$C:$R,7, FALSE)="","",VLOOKUP($C170,'MSCI Database'!$C:$R,7, FALSE)),"")</f>
        <v>3.9</v>
      </c>
      <c r="U170" s="164">
        <f>IFERROR(IF(VLOOKUP($C170,'MSCI Database'!$C:$R,8, FALSE)="","",VLOOKUP($C170,'MSCI Database'!$C:$R,8, FALSE)),"")</f>
        <v>3.8</v>
      </c>
      <c r="V170" s="175">
        <f>IFERROR(IF(VLOOKUP($C170,'MSCI Database'!$C:$R,9, FALSE)="","",VLOOKUP($C170,'MSCI Database'!$C:$R,9, FALSE)),"")</f>
        <v>3.4</v>
      </c>
      <c r="W170" s="165">
        <f t="shared" ca="1" si="11"/>
        <v>0</v>
      </c>
      <c r="X170" s="166">
        <f>IFERROR(IF(VLOOKUP($C170,'MSCI Database'!$C:$R,10, FALSE)="","",VLOOKUP($C170,'MSCI Database'!$C:$R,10, FALSE)),"")</f>
        <v>326239</v>
      </c>
      <c r="Y170" s="133" t="str">
        <f>IFERROR(IF(VLOOKUP($C170,'MSCI Database'!$C:$R,11, FALSE)="","",VLOOKUP($C170,'MSCI Database'!$C:$R,11, FALSE)),"")</f>
        <v>2019</v>
      </c>
      <c r="Z170" s="133" t="str">
        <f>IFERROR(IF(VLOOKUP($C170,'MSCI Database'!$C:$R,12, FALSE)="","",VLOOKUP($C170,'MSCI Database'!$C:$R,12, FALSE)),"")</f>
        <v>E.Segmt-Moderately Low</v>
      </c>
      <c r="AA170" s="202" t="str">
        <f>IFERROR(IF(VLOOKUP($C170,'MSCI Database'!$C:$R,13, FALSE)="","",VLOOKUP($C170,'MSCI Database'!$C:$R,13, FALSE)),"")</f>
        <v>Oversight of key governance functions appears to trail that of peers</v>
      </c>
    </row>
    <row r="171" spans="1:27" s="130" customFormat="1" ht="15" hidden="1" customHeight="1" outlineLevel="1">
      <c r="A171" s="130" t="s">
        <v>8720</v>
      </c>
      <c r="B171" s="130" t="s">
        <v>8721</v>
      </c>
      <c r="C171" s="130" t="s">
        <v>8722</v>
      </c>
      <c r="D171" s="130" t="s">
        <v>18700</v>
      </c>
      <c r="E171" s="130" t="s">
        <v>18688</v>
      </c>
      <c r="F171" s="302">
        <v>2.271846173137114</v>
      </c>
      <c r="G171" s="132" t="str">
        <f ca="1">IFERROR(_xll.BQL($A171, "cur_mkt_cap(currency=EUR)")/1000000, " ")</f>
        <v xml:space="preserve"> </v>
      </c>
      <c r="M171" s="305">
        <f t="shared" si="12"/>
        <v>1.6084670905810769E-3</v>
      </c>
      <c r="N171" s="223">
        <f t="shared" si="13"/>
        <v>0</v>
      </c>
      <c r="O171" s="172" t="str">
        <f>IFERROR(IF(VLOOKUP($C171,'MSCI Database'!$C:$R,2, FALSE)="","",VLOOKUP($C171,'MSCI Database'!$C:$R,2, FALSE)),"")</f>
        <v/>
      </c>
      <c r="P171" s="186" t="str">
        <f>IFERROR(IF(VLOOKUP($C171,'MSCI Database'!$C:$R,3, FALSE)="","",VLOOKUP($C171,'MSCI Database'!$C:$R,3, FALSE)),"")</f>
        <v/>
      </c>
      <c r="Q171" s="164" t="str">
        <f>IFERROR(IF(VLOOKUP($C171,'MSCI Database'!$C:$R,4, FALSE)="","",VLOOKUP($C171,'MSCI Database'!$C:$R,4, FALSE)),"")</f>
        <v/>
      </c>
      <c r="R171" s="164" t="str">
        <f>IFERROR(IF(VLOOKUP($C171,'MSCI Database'!$C:$R,5, FALSE)="","",VLOOKUP($C171,'MSCI Database'!$C:$R,5, FALSE)),"")</f>
        <v/>
      </c>
      <c r="S171" s="164" t="str">
        <f>IFERROR(IF(VLOOKUP($C171,'MSCI Database'!$C:$R,6, FALSE)="","",VLOOKUP($C171,'MSCI Database'!$C:$R,6, FALSE)),"")</f>
        <v/>
      </c>
      <c r="T171" s="211" t="str">
        <f>IFERROR(IF(VLOOKUP($C171,'MSCI Database'!$C:$R,7, FALSE)="","",VLOOKUP($C171,'MSCI Database'!$C:$R,7, FALSE)),"")</f>
        <v/>
      </c>
      <c r="U171" s="164" t="str">
        <f>IFERROR(IF(VLOOKUP($C171,'MSCI Database'!$C:$R,8, FALSE)="","",VLOOKUP($C171,'MSCI Database'!$C:$R,8, FALSE)),"")</f>
        <v/>
      </c>
      <c r="V171" s="175" t="str">
        <f>IFERROR(IF(VLOOKUP($C171,'MSCI Database'!$C:$R,9, FALSE)="","",VLOOKUP($C171,'MSCI Database'!$C:$R,9, FALSE)),"")</f>
        <v/>
      </c>
      <c r="W171" s="165">
        <f t="shared" ca="1" si="11"/>
        <v>0</v>
      </c>
      <c r="X171" s="166">
        <f>IFERROR(IF(VLOOKUP($C171,'MSCI Database'!$C:$R,10, FALSE)="","",VLOOKUP($C171,'MSCI Database'!$C:$R,10, FALSE)),"")</f>
        <v>397825</v>
      </c>
      <c r="Y171" s="133" t="str">
        <f>IFERROR(IF(VLOOKUP($C171,'MSCI Database'!$C:$R,11, FALSE)="","",VLOOKUP($C171,'MSCI Database'!$C:$R,11, FALSE)),"")</f>
        <v>2019</v>
      </c>
      <c r="Z171" s="133" t="str">
        <f>IFERROR(IF(VLOOKUP($C171,'MSCI Database'!$C:$R,12, FALSE)="","",VLOOKUP($C171,'MSCI Database'!$C:$R,12, FALSE)),"")</f>
        <v>Reported</v>
      </c>
      <c r="AA171" s="202" t="str">
        <f>IFERROR(IF(VLOOKUP($C171,'MSCI Database'!$C:$R,13, FALSE)="","",VLOOKUP($C171,'MSCI Database'!$C:$R,13, FALSE)),"")</f>
        <v/>
      </c>
    </row>
    <row r="172" spans="1:27" s="130" customFormat="1" ht="15" hidden="1" customHeight="1" outlineLevel="1">
      <c r="A172" s="130" t="s">
        <v>8734</v>
      </c>
      <c r="B172" s="130" t="s">
        <v>8735</v>
      </c>
      <c r="C172" s="130" t="s">
        <v>8736</v>
      </c>
      <c r="D172" s="130" t="s">
        <v>18700</v>
      </c>
      <c r="E172" s="130" t="s">
        <v>18688</v>
      </c>
      <c r="F172" s="302">
        <v>1.1828539869493859</v>
      </c>
      <c r="G172" s="132" t="str">
        <f ca="1">IFERROR(_xll.BQL($A172, "cur_mkt_cap(currency=EUR)")/1000000, " ")</f>
        <v xml:space="preserve"> </v>
      </c>
      <c r="M172" s="305">
        <f t="shared" si="12"/>
        <v>8.3746062276016521E-4</v>
      </c>
      <c r="N172" s="223">
        <f t="shared" ca="1" si="13"/>
        <v>1.3296012867017964E-2</v>
      </c>
      <c r="O172" s="172" t="str">
        <f>IFERROR(IF(VLOOKUP($C172,'MSCI Database'!$C:$R,2, FALSE)="","",VLOOKUP($C172,'MSCI Database'!$C:$R,2, FALSE)),"")</f>
        <v>Life &amp; Health Insurance</v>
      </c>
      <c r="P172" s="186" t="str">
        <f>IFERROR(IF(VLOOKUP($C172,'MSCI Database'!$C:$R,3, FALSE)="","",VLOOKUP($C172,'MSCI Database'!$C:$R,3, FALSE)),"")</f>
        <v>BBB</v>
      </c>
      <c r="Q172" s="164" t="str">
        <f>IFERROR(IF(VLOOKUP($C172,'MSCI Database'!$C:$R,4, FALSE)="","",VLOOKUP($C172,'MSCI Database'!$C:$R,4, FALSE)),"")</f>
        <v>1</v>
      </c>
      <c r="R172" s="164">
        <f>IFERROR(IF(VLOOKUP($C172,'MSCI Database'!$C:$R,5, FALSE)="","",VLOOKUP($C172,'MSCI Database'!$C:$R,5, FALSE)),"")</f>
        <v>5.6</v>
      </c>
      <c r="S172" s="164">
        <f>IFERROR(IF(VLOOKUP($C172,'MSCI Database'!$C:$R,6, FALSE)="","",VLOOKUP($C172,'MSCI Database'!$C:$R,6, FALSE)),"")</f>
        <v>3.8</v>
      </c>
      <c r="T172" s="211">
        <f>IFERROR(IF(VLOOKUP($C172,'MSCI Database'!$C:$R,7, FALSE)="","",VLOOKUP($C172,'MSCI Database'!$C:$R,7, FALSE)),"")</f>
        <v>4.5</v>
      </c>
      <c r="U172" s="164">
        <f>IFERROR(IF(VLOOKUP($C172,'MSCI Database'!$C:$R,8, FALSE)="","",VLOOKUP($C172,'MSCI Database'!$C:$R,8, FALSE)),"")</f>
        <v>4.9000000000000004</v>
      </c>
      <c r="V172" s="175">
        <f>IFERROR(IF(VLOOKUP($C172,'MSCI Database'!$C:$R,9, FALSE)="","",VLOOKUP($C172,'MSCI Database'!$C:$R,9, FALSE)),"")</f>
        <v>4.5999999999999996</v>
      </c>
      <c r="W172" s="165">
        <f t="shared" ca="1" si="11"/>
        <v>0</v>
      </c>
      <c r="X172" s="166">
        <f>IFERROR(IF(VLOOKUP($C172,'MSCI Database'!$C:$R,10, FALSE)="","",VLOOKUP($C172,'MSCI Database'!$C:$R,10, FALSE)),"")</f>
        <v>11047</v>
      </c>
      <c r="Y172" s="133" t="str">
        <f>IFERROR(IF(VLOOKUP($C172,'MSCI Database'!$C:$R,11, FALSE)="","",VLOOKUP($C172,'MSCI Database'!$C:$R,11, FALSE)),"")</f>
        <v>2019</v>
      </c>
      <c r="Z172" s="133" t="str">
        <f>IFERROR(IF(VLOOKUP($C172,'MSCI Database'!$C:$R,12, FALSE)="","",VLOOKUP($C172,'MSCI Database'!$C:$R,12, FALSE)),"")</f>
        <v>E.Segmt-Moderately Low</v>
      </c>
      <c r="AA172" s="202" t="str">
        <f>IFERROR(IF(VLOOKUP($C172,'MSCI Database'!$C:$R,13, FALSE)="","",VLOOKUP($C172,'MSCI Database'!$C:$R,13, FALSE)),"")</f>
        <v>Improvement in governance practices drives the upgrade</v>
      </c>
    </row>
    <row r="173" spans="1:27" s="130" customFormat="1" ht="15" hidden="1" customHeight="1" outlineLevel="1">
      <c r="A173" s="130" t="s">
        <v>8727</v>
      </c>
      <c r="B173" s="130" t="s">
        <v>8728</v>
      </c>
      <c r="C173" s="130" t="s">
        <v>8729</v>
      </c>
      <c r="D173" s="130" t="s">
        <v>18700</v>
      </c>
      <c r="E173" s="130" t="s">
        <v>18674</v>
      </c>
      <c r="F173" s="302">
        <v>1.0060911500349059</v>
      </c>
      <c r="G173" s="132" t="str">
        <f ca="1">IFERROR(_xll.BQL($A173, "cur_mkt_cap(currency=EUR)")/1000000, " ")</f>
        <v xml:space="preserve"> </v>
      </c>
      <c r="M173" s="305">
        <f t="shared" si="12"/>
        <v>7.123125342247134E-4</v>
      </c>
      <c r="N173" s="223">
        <f t="shared" ca="1" si="13"/>
        <v>1.1309088884889906E-2</v>
      </c>
      <c r="O173" s="172" t="str">
        <f>IFERROR(IF(VLOOKUP($C173,'MSCI Database'!$C:$R,2, FALSE)="","",VLOOKUP($C173,'MSCI Database'!$C:$R,2, FALSE)),"")</f>
        <v>Beverages</v>
      </c>
      <c r="P173" s="186" t="str">
        <f>IFERROR(IF(VLOOKUP($C173,'MSCI Database'!$C:$R,3, FALSE)="","",VLOOKUP($C173,'MSCI Database'!$C:$R,3, FALSE)),"")</f>
        <v>B</v>
      </c>
      <c r="Q173" s="164" t="str">
        <f>IFERROR(IF(VLOOKUP($C173,'MSCI Database'!$C:$R,4, FALSE)="","",VLOOKUP($C173,'MSCI Database'!$C:$R,4, FALSE)),"")</f>
        <v>0</v>
      </c>
      <c r="R173" s="164">
        <f>IFERROR(IF(VLOOKUP($C173,'MSCI Database'!$C:$R,5, FALSE)="","",VLOOKUP($C173,'MSCI Database'!$C:$R,5, FALSE)),"")</f>
        <v>2.8</v>
      </c>
      <c r="S173" s="164">
        <f>IFERROR(IF(VLOOKUP($C173,'MSCI Database'!$C:$R,6, FALSE)="","",VLOOKUP($C173,'MSCI Database'!$C:$R,6, FALSE)),"")</f>
        <v>2.2999999999999998</v>
      </c>
      <c r="T173" s="211">
        <f>IFERROR(IF(VLOOKUP($C173,'MSCI Database'!$C:$R,7, FALSE)="","",VLOOKUP($C173,'MSCI Database'!$C:$R,7, FALSE)),"")</f>
        <v>2.8</v>
      </c>
      <c r="U173" s="164">
        <f>IFERROR(IF(VLOOKUP($C173,'MSCI Database'!$C:$R,8, FALSE)="","",VLOOKUP($C173,'MSCI Database'!$C:$R,8, FALSE)),"")</f>
        <v>6</v>
      </c>
      <c r="V173" s="175">
        <f>IFERROR(IF(VLOOKUP($C173,'MSCI Database'!$C:$R,9, FALSE)="","",VLOOKUP($C173,'MSCI Database'!$C:$R,9, FALSE)),"")</f>
        <v>3.7</v>
      </c>
      <c r="W173" s="165">
        <f t="shared" ca="1" si="11"/>
        <v>0</v>
      </c>
      <c r="X173" s="166">
        <f>IFERROR(IF(VLOOKUP($C173,'MSCI Database'!$C:$R,10, FALSE)="","",VLOOKUP($C173,'MSCI Database'!$C:$R,10, FALSE)),"")</f>
        <v>44257</v>
      </c>
      <c r="Y173" s="133" t="str">
        <f>IFERROR(IF(VLOOKUP($C173,'MSCI Database'!$C:$R,11, FALSE)="","",VLOOKUP($C173,'MSCI Database'!$C:$R,11, FALSE)),"")</f>
        <v>2019</v>
      </c>
      <c r="Z173" s="133" t="str">
        <f>IFERROR(IF(VLOOKUP($C173,'MSCI Database'!$C:$R,12, FALSE)="","",VLOOKUP($C173,'MSCI Database'!$C:$R,12, FALSE)),"")</f>
        <v>E.Segmt-Moderately High</v>
      </c>
      <c r="AA173" s="202" t="str">
        <f>IFERROR(IF(VLOOKUP($C173,'MSCI Database'!$C:$R,13, FALSE)="","",VLOOKUP($C173,'MSCI Database'!$C:$R,13, FALSE)),"")</f>
        <v/>
      </c>
    </row>
    <row r="174" spans="1:27" s="130" customFormat="1" ht="15" hidden="1" customHeight="1" outlineLevel="1">
      <c r="A174" s="130" t="s">
        <v>8723</v>
      </c>
      <c r="B174" s="130" t="s">
        <v>8724</v>
      </c>
      <c r="C174" s="130" t="s">
        <v>8725</v>
      </c>
      <c r="D174" s="130" t="s">
        <v>18700</v>
      </c>
      <c r="E174" s="130" t="s">
        <v>18673</v>
      </c>
      <c r="F174" s="302">
        <v>0.98564643741838576</v>
      </c>
      <c r="G174" s="132" t="str">
        <f ca="1">IFERROR(_xll.BQL($A174, "cur_mkt_cap(currency=EUR)")/1000000, " ")</f>
        <v xml:space="preserve"> </v>
      </c>
      <c r="M174" s="305">
        <f t="shared" si="12"/>
        <v>6.978376776922171E-4</v>
      </c>
      <c r="N174" s="223">
        <f t="shared" ca="1" si="13"/>
        <v>1.1079277627531928E-2</v>
      </c>
      <c r="O174" s="172" t="str">
        <f>IFERROR(IF(VLOOKUP($C174,'MSCI Database'!$C:$R,2, FALSE)="","",VLOOKUP($C174,'MSCI Database'!$C:$R,2, FALSE)),"")</f>
        <v>Electrical Equipment</v>
      </c>
      <c r="P174" s="186" t="str">
        <f>IFERROR(IF(VLOOKUP($C174,'MSCI Database'!$C:$R,3, FALSE)="","",VLOOKUP($C174,'MSCI Database'!$C:$R,3, FALSE)),"")</f>
        <v>BBB</v>
      </c>
      <c r="Q174" s="164" t="str">
        <f>IFERROR(IF(VLOOKUP($C174,'MSCI Database'!$C:$R,4, FALSE)="","",VLOOKUP($C174,'MSCI Database'!$C:$R,4, FALSE)),"")</f>
        <v>1</v>
      </c>
      <c r="R174" s="164">
        <f>IFERROR(IF(VLOOKUP($C174,'MSCI Database'!$C:$R,5, FALSE)="","",VLOOKUP($C174,'MSCI Database'!$C:$R,5, FALSE)),"")</f>
        <v>5</v>
      </c>
      <c r="S174" s="164">
        <f>IFERROR(IF(VLOOKUP($C174,'MSCI Database'!$C:$R,6, FALSE)="","",VLOOKUP($C174,'MSCI Database'!$C:$R,6, FALSE)),"")</f>
        <v>3.9</v>
      </c>
      <c r="T174" s="211">
        <f>IFERROR(IF(VLOOKUP($C174,'MSCI Database'!$C:$R,7, FALSE)="","",VLOOKUP($C174,'MSCI Database'!$C:$R,7, FALSE)),"")</f>
        <v>8.4</v>
      </c>
      <c r="U174" s="164">
        <f>IFERROR(IF(VLOOKUP($C174,'MSCI Database'!$C:$R,8, FALSE)="","",VLOOKUP($C174,'MSCI Database'!$C:$R,8, FALSE)),"")</f>
        <v>4.9000000000000004</v>
      </c>
      <c r="V174" s="175">
        <f>IFERROR(IF(VLOOKUP($C174,'MSCI Database'!$C:$R,9, FALSE)="","",VLOOKUP($C174,'MSCI Database'!$C:$R,9, FALSE)),"")</f>
        <v>5.4</v>
      </c>
      <c r="W174" s="165">
        <f t="shared" ca="1" si="11"/>
        <v>0</v>
      </c>
      <c r="X174" s="166">
        <f>IFERROR(IF(VLOOKUP($C174,'MSCI Database'!$C:$R,10, FALSE)="","",VLOOKUP($C174,'MSCI Database'!$C:$R,10, FALSE)),"")</f>
        <v>76161</v>
      </c>
      <c r="Y174" s="133" t="str">
        <f>IFERROR(IF(VLOOKUP($C174,'MSCI Database'!$C:$R,11, FALSE)="","",VLOOKUP($C174,'MSCI Database'!$C:$R,11, FALSE)),"")</f>
        <v>2019</v>
      </c>
      <c r="Z174" s="133" t="str">
        <f>IFERROR(IF(VLOOKUP($C174,'MSCI Database'!$C:$R,12, FALSE)="","",VLOOKUP($C174,'MSCI Database'!$C:$R,12, FALSE)),"")</f>
        <v>Reported</v>
      </c>
      <c r="AA174" s="202" t="str">
        <f>IFERROR(IF(VLOOKUP($C174,'MSCI Database'!$C:$R,13, FALSE)="","",VLOOKUP($C174,'MSCI Database'!$C:$R,13, FALSE)),"")</f>
        <v>Improved ethical and compliance framework</v>
      </c>
    </row>
    <row r="175" spans="1:27" s="130" customFormat="1" ht="15" hidden="1" customHeight="1" outlineLevel="1">
      <c r="A175" s="130" t="s">
        <v>8730</v>
      </c>
      <c r="B175" s="130" t="s">
        <v>8731</v>
      </c>
      <c r="C175" s="130" t="s">
        <v>8732</v>
      </c>
      <c r="D175" s="130" t="s">
        <v>18700</v>
      </c>
      <c r="E175" s="130" t="s">
        <v>18690</v>
      </c>
      <c r="F175" s="302">
        <v>0.92849341259571616</v>
      </c>
      <c r="G175" s="132" t="str">
        <f ca="1">IFERROR(_xll.BQL($A175, "cur_mkt_cap(currency=EUR)")/1000000, " ")</f>
        <v xml:space="preserve"> </v>
      </c>
      <c r="M175" s="305">
        <f t="shared" si="12"/>
        <v>6.5737333611776702E-4</v>
      </c>
      <c r="N175" s="223">
        <f t="shared" ca="1" si="13"/>
        <v>1.0436842160588933E-2</v>
      </c>
      <c r="O175" s="172" t="str">
        <f>IFERROR(IF(VLOOKUP($C175,'MSCI Database'!$C:$R,2, FALSE)="","",VLOOKUP($C175,'MSCI Database'!$C:$R,2, FALSE)),"")</f>
        <v>Interactive Media &amp; Services</v>
      </c>
      <c r="P175" s="186" t="str">
        <f>IFERROR(IF(VLOOKUP($C175,'MSCI Database'!$C:$R,3, FALSE)="","",VLOOKUP($C175,'MSCI Database'!$C:$R,3, FALSE)),"")</f>
        <v>A</v>
      </c>
      <c r="Q175" s="164" t="str">
        <f>IFERROR(IF(VLOOKUP($C175,'MSCI Database'!$C:$R,4, FALSE)="","",VLOOKUP($C175,'MSCI Database'!$C:$R,4, FALSE)),"")</f>
        <v>1</v>
      </c>
      <c r="R175" s="164">
        <f>IFERROR(IF(VLOOKUP($C175,'MSCI Database'!$C:$R,5, FALSE)="","",VLOOKUP($C175,'MSCI Database'!$C:$R,5, FALSE)),"")</f>
        <v>6.5</v>
      </c>
      <c r="S175" s="164">
        <f>IFERROR(IF(VLOOKUP($C175,'MSCI Database'!$C:$R,6, FALSE)="","",VLOOKUP($C175,'MSCI Database'!$C:$R,6, FALSE)),"")</f>
        <v>8</v>
      </c>
      <c r="T175" s="211">
        <f>IFERROR(IF(VLOOKUP($C175,'MSCI Database'!$C:$R,7, FALSE)="","",VLOOKUP($C175,'MSCI Database'!$C:$R,7, FALSE)),"")</f>
        <v>4.8</v>
      </c>
      <c r="U175" s="164">
        <f>IFERROR(IF(VLOOKUP($C175,'MSCI Database'!$C:$R,8, FALSE)="","",VLOOKUP($C175,'MSCI Database'!$C:$R,8, FALSE)),"")</f>
        <v>4.0999999999999996</v>
      </c>
      <c r="V175" s="175">
        <f>IFERROR(IF(VLOOKUP($C175,'MSCI Database'!$C:$R,9, FALSE)="","",VLOOKUP($C175,'MSCI Database'!$C:$R,9, FALSE)),"")</f>
        <v>4.7</v>
      </c>
      <c r="W175" s="165">
        <f t="shared" ca="1" si="11"/>
        <v>0</v>
      </c>
      <c r="X175" s="166">
        <f>IFERROR(IF(VLOOKUP($C175,'MSCI Database'!$C:$R,10, FALSE)="","",VLOOKUP($C175,'MSCI Database'!$C:$R,10, FALSE)),"")</f>
        <v>903</v>
      </c>
      <c r="Y175" s="133" t="str">
        <f>IFERROR(IF(VLOOKUP($C175,'MSCI Database'!$C:$R,11, FALSE)="","",VLOOKUP($C175,'MSCI Database'!$C:$R,11, FALSE)),"")</f>
        <v>2019</v>
      </c>
      <c r="Z175" s="133" t="str">
        <f>IFERROR(IF(VLOOKUP($C175,'MSCI Database'!$C:$R,12, FALSE)="","",VLOOKUP($C175,'MSCI Database'!$C:$R,12, FALSE)),"")</f>
        <v>E.Segmt-Moderate</v>
      </c>
      <c r="AA175" s="202" t="str">
        <f>IFERROR(IF(VLOOKUP($C175,'MSCI Database'!$C:$R,13, FALSE)="","",VLOOKUP($C175,'MSCI Database'!$C:$R,13, FALSE)),"")</f>
        <v>Continued strengthening of data privacy framework drives the upgrade</v>
      </c>
    </row>
    <row r="176" spans="1:27" s="130" customFormat="1" ht="15" hidden="1" customHeight="1" outlineLevel="1">
      <c r="A176" s="130" t="s">
        <v>8742</v>
      </c>
      <c r="B176" s="130" t="s">
        <v>6270</v>
      </c>
      <c r="C176" s="130" t="s">
        <v>8743</v>
      </c>
      <c r="D176" s="130" t="s">
        <v>18678</v>
      </c>
      <c r="E176" s="130" t="s">
        <v>18682</v>
      </c>
      <c r="F176" s="302">
        <v>8.6247140947396197</v>
      </c>
      <c r="G176" s="132" t="str">
        <f ca="1">IFERROR(_xll.BQL($A176, "cur_mkt_cap(currency=EUR)")/1000000, " ")</f>
        <v xml:space="preserve"> </v>
      </c>
      <c r="M176" s="305">
        <f t="shared" si="12"/>
        <v>6.1062975790756513E-3</v>
      </c>
      <c r="N176" s="223">
        <f t="shared" ca="1" si="13"/>
        <v>9.6947138736673225E-2</v>
      </c>
      <c r="O176" s="172" t="str">
        <f>IFERROR(IF(VLOOKUP($C176,'MSCI Database'!$C:$R,2, FALSE)="","",VLOOKUP($C176,'MSCI Database'!$C:$R,2, FALSE)),"")</f>
        <v>Retail - Consumer Discretionary</v>
      </c>
      <c r="P176" s="186" t="str">
        <f>IFERROR(IF(VLOOKUP($C176,'MSCI Database'!$C:$R,3, FALSE)="","",VLOOKUP($C176,'MSCI Database'!$C:$R,3, FALSE)),"")</f>
        <v>BB</v>
      </c>
      <c r="Q176" s="164" t="str">
        <f>IFERROR(IF(VLOOKUP($C176,'MSCI Database'!$C:$R,4, FALSE)="","",VLOOKUP($C176,'MSCI Database'!$C:$R,4, FALSE)),"")</f>
        <v>-1</v>
      </c>
      <c r="R176" s="164">
        <f>IFERROR(IF(VLOOKUP($C176,'MSCI Database'!$C:$R,5, FALSE)="","",VLOOKUP($C176,'MSCI Database'!$C:$R,5, FALSE)),"")</f>
        <v>3.7</v>
      </c>
      <c r="S176" s="164">
        <f>IFERROR(IF(VLOOKUP($C176,'MSCI Database'!$C:$R,6, FALSE)="","",VLOOKUP($C176,'MSCI Database'!$C:$R,6, FALSE)),"")</f>
        <v>7.8</v>
      </c>
      <c r="T176" s="211">
        <f>IFERROR(IF(VLOOKUP($C176,'MSCI Database'!$C:$R,7, FALSE)="","",VLOOKUP($C176,'MSCI Database'!$C:$R,7, FALSE)),"")</f>
        <v>5.9</v>
      </c>
      <c r="U176" s="164">
        <f>IFERROR(IF(VLOOKUP($C176,'MSCI Database'!$C:$R,8, FALSE)="","",VLOOKUP($C176,'MSCI Database'!$C:$R,8, FALSE)),"")</f>
        <v>0.7</v>
      </c>
      <c r="V176" s="175">
        <f>IFERROR(IF(VLOOKUP($C176,'MSCI Database'!$C:$R,9, FALSE)="","",VLOOKUP($C176,'MSCI Database'!$C:$R,9, FALSE)),"")</f>
        <v>3.7</v>
      </c>
      <c r="W176" s="165">
        <f t="shared" ca="1" si="11"/>
        <v>0</v>
      </c>
      <c r="X176" s="166">
        <f>IFERROR(IF(VLOOKUP($C176,'MSCI Database'!$C:$R,10, FALSE)="","",VLOOKUP($C176,'MSCI Database'!$C:$R,10, FALSE)),"")</f>
        <v>633195</v>
      </c>
      <c r="Y176" s="133" t="str">
        <f>IFERROR(IF(VLOOKUP($C176,'MSCI Database'!$C:$R,11, FALSE)="","",VLOOKUP($C176,'MSCI Database'!$C:$R,11, FALSE)),"")</f>
        <v>2019</v>
      </c>
      <c r="Z176" s="133" t="str">
        <f>IFERROR(IF(VLOOKUP($C176,'MSCI Database'!$C:$R,12, FALSE)="","",VLOOKUP($C176,'MSCI Database'!$C:$R,12, FALSE)),"")</f>
        <v>E.Segmt-Low</v>
      </c>
      <c r="AA176" s="202" t="str">
        <f>IFERROR(IF(VLOOKUP($C176,'MSCI Database'!$C:$R,13, FALSE)="","",VLOOKUP($C176,'MSCI Database'!$C:$R,13, FALSE)),"")</f>
        <v>Emphasis on corporate behavior assessment drives downgrade</v>
      </c>
    </row>
    <row r="177" spans="1:27" s="130" customFormat="1" ht="15" hidden="1" customHeight="1" outlineLevel="1">
      <c r="A177" s="130" t="s">
        <v>4951</v>
      </c>
      <c r="B177" s="130" t="s">
        <v>4952</v>
      </c>
      <c r="C177" s="130" t="s">
        <v>4953</v>
      </c>
      <c r="D177" s="130" t="s">
        <v>18678</v>
      </c>
      <c r="E177" s="130" t="s">
        <v>18690</v>
      </c>
      <c r="F177" s="302">
        <v>7.9645726967721027</v>
      </c>
      <c r="G177" s="132" t="str">
        <f ca="1">IFERROR(_xll.BQL($A177, "cur_mkt_cap(currency=EUR)")/1000000, " ")</f>
        <v xml:space="preserve"> </v>
      </c>
      <c r="M177" s="305">
        <f t="shared" si="12"/>
        <v>5.638917469314649E-3</v>
      </c>
      <c r="N177" s="223">
        <f t="shared" ca="1" si="13"/>
        <v>8.9526739753985507E-2</v>
      </c>
      <c r="O177" s="172" t="str">
        <f>IFERROR(IF(VLOOKUP($C177,'MSCI Database'!$C:$R,2, FALSE)="","",VLOOKUP($C177,'MSCI Database'!$C:$R,2, FALSE)),"")</f>
        <v>Interactive Media &amp; Services</v>
      </c>
      <c r="P177" s="186" t="str">
        <f>IFERROR(IF(VLOOKUP($C177,'MSCI Database'!$C:$R,3, FALSE)="","",VLOOKUP($C177,'MSCI Database'!$C:$R,3, FALSE)),"")</f>
        <v>BBB</v>
      </c>
      <c r="Q177" s="164" t="str">
        <f>IFERROR(IF(VLOOKUP($C177,'MSCI Database'!$C:$R,4, FALSE)="","",VLOOKUP($C177,'MSCI Database'!$C:$R,4, FALSE)),"")</f>
        <v>0</v>
      </c>
      <c r="R177" s="164">
        <f>IFERROR(IF(VLOOKUP($C177,'MSCI Database'!$C:$R,5, FALSE)="","",VLOOKUP($C177,'MSCI Database'!$C:$R,5, FALSE)),"")</f>
        <v>5.0999999999999996</v>
      </c>
      <c r="S177" s="164">
        <f>IFERROR(IF(VLOOKUP($C177,'MSCI Database'!$C:$R,6, FALSE)="","",VLOOKUP($C177,'MSCI Database'!$C:$R,6, FALSE)),"")</f>
        <v>9</v>
      </c>
      <c r="T177" s="211">
        <f>IFERROR(IF(VLOOKUP($C177,'MSCI Database'!$C:$R,7, FALSE)="","",VLOOKUP($C177,'MSCI Database'!$C:$R,7, FALSE)),"")</f>
        <v>5.0999999999999996</v>
      </c>
      <c r="U177" s="164">
        <f>IFERROR(IF(VLOOKUP($C177,'MSCI Database'!$C:$R,8, FALSE)="","",VLOOKUP($C177,'MSCI Database'!$C:$R,8, FALSE)),"")</f>
        <v>2.4</v>
      </c>
      <c r="V177" s="175">
        <f>IFERROR(IF(VLOOKUP($C177,'MSCI Database'!$C:$R,9, FALSE)="","",VLOOKUP($C177,'MSCI Database'!$C:$R,9, FALSE)),"")</f>
        <v>4.2</v>
      </c>
      <c r="W177" s="165">
        <f t="shared" ca="1" si="11"/>
        <v>0</v>
      </c>
      <c r="X177" s="166">
        <f>IFERROR(IF(VLOOKUP($C177,'MSCI Database'!$C:$R,10, FALSE)="","",VLOOKUP($C177,'MSCI Database'!$C:$R,10, FALSE)),"")</f>
        <v>856788</v>
      </c>
      <c r="Y177" s="133" t="str">
        <f>IFERROR(IF(VLOOKUP($C177,'MSCI Database'!$C:$R,11, FALSE)="","",VLOOKUP($C177,'MSCI Database'!$C:$R,11, FALSE)),"")</f>
        <v>2019</v>
      </c>
      <c r="Z177" s="133" t="str">
        <f>IFERROR(IF(VLOOKUP($C177,'MSCI Database'!$C:$R,12, FALSE)="","",VLOOKUP($C177,'MSCI Database'!$C:$R,12, FALSE)),"")</f>
        <v>Reported</v>
      </c>
      <c r="AA177" s="202" t="str">
        <f>IFERROR(IF(VLOOKUP($C177,'MSCI Database'!$C:$R,13, FALSE)="","",VLOOKUP($C177,'MSCI Database'!$C:$R,13, FALSE)),"")</f>
        <v>Strong talent development initiatives, but issues related to WeChat weigh on the rating</v>
      </c>
    </row>
    <row r="178" spans="1:27" s="130" customFormat="1" ht="15" hidden="1" customHeight="1" outlineLevel="1">
      <c r="A178" s="130" t="s">
        <v>4936</v>
      </c>
      <c r="B178" s="130" t="s">
        <v>4937</v>
      </c>
      <c r="C178" s="130" t="s">
        <v>4938</v>
      </c>
      <c r="D178" s="130" t="s">
        <v>18678</v>
      </c>
      <c r="E178" s="130" t="s">
        <v>18689</v>
      </c>
      <c r="F178" s="302">
        <v>1.5769942771508361</v>
      </c>
      <c r="G178" s="132" t="str">
        <f ca="1">IFERROR(_xll.BQL($A178, "cur_mkt_cap(currency=EUR)")/1000000, " ")</f>
        <v xml:space="preserve"> </v>
      </c>
      <c r="M178" s="305">
        <f t="shared" si="12"/>
        <v>1.1165119482227919E-3</v>
      </c>
      <c r="N178" s="223">
        <f t="shared" ca="1" si="13"/>
        <v>1.7726394323856993E-2</v>
      </c>
      <c r="O178" s="172" t="str">
        <f>IFERROR(IF(VLOOKUP($C178,'MSCI Database'!$C:$R,2, FALSE)="","",VLOOKUP($C178,'MSCI Database'!$C:$R,2, FALSE)),"")</f>
        <v>Semiconductors &amp; Semiconductor Equipment</v>
      </c>
      <c r="P178" s="186" t="str">
        <f>IFERROR(IF(VLOOKUP($C178,'MSCI Database'!$C:$R,3, FALSE)="","",VLOOKUP($C178,'MSCI Database'!$C:$R,3, FALSE)),"")</f>
        <v>B</v>
      </c>
      <c r="Q178" s="164" t="str">
        <f>IFERROR(IF(VLOOKUP($C178,'MSCI Database'!$C:$R,4, FALSE)="","",VLOOKUP($C178,'MSCI Database'!$C:$R,4, FALSE)),"")</f>
        <v/>
      </c>
      <c r="R178" s="164">
        <f>IFERROR(IF(VLOOKUP($C178,'MSCI Database'!$C:$R,5, FALSE)="","",VLOOKUP($C178,'MSCI Database'!$C:$R,5, FALSE)),"")</f>
        <v>1.6</v>
      </c>
      <c r="S178" s="164">
        <f>IFERROR(IF(VLOOKUP($C178,'MSCI Database'!$C:$R,6, FALSE)="","",VLOOKUP($C178,'MSCI Database'!$C:$R,6, FALSE)),"")</f>
        <v>5</v>
      </c>
      <c r="T178" s="211">
        <f>IFERROR(IF(VLOOKUP($C178,'MSCI Database'!$C:$R,7, FALSE)="","",VLOOKUP($C178,'MSCI Database'!$C:$R,7, FALSE)),"")</f>
        <v>2.8</v>
      </c>
      <c r="U178" s="164">
        <f>IFERROR(IF(VLOOKUP($C178,'MSCI Database'!$C:$R,8, FALSE)="","",VLOOKUP($C178,'MSCI Database'!$C:$R,8, FALSE)),"")</f>
        <v>4.2</v>
      </c>
      <c r="V178" s="175">
        <f>IFERROR(IF(VLOOKUP($C178,'MSCI Database'!$C:$R,9, FALSE)="","",VLOOKUP($C178,'MSCI Database'!$C:$R,9, FALSE)),"")</f>
        <v>3.8</v>
      </c>
      <c r="W178" s="165">
        <f t="shared" ca="1" si="11"/>
        <v>0</v>
      </c>
      <c r="X178" s="166">
        <f>IFERROR(IF(VLOOKUP($C178,'MSCI Database'!$C:$R,10, FALSE)="","",VLOOKUP($C178,'MSCI Database'!$C:$R,10, FALSE)),"")</f>
        <v>70862</v>
      </c>
      <c r="Y178" s="133" t="str">
        <f>IFERROR(IF(VLOOKUP($C178,'MSCI Database'!$C:$R,11, FALSE)="","",VLOOKUP($C178,'MSCI Database'!$C:$R,11, FALSE)),"")</f>
        <v>2019</v>
      </c>
      <c r="Z178" s="133" t="str">
        <f>IFERROR(IF(VLOOKUP($C178,'MSCI Database'!$C:$R,12, FALSE)="","",VLOOKUP($C178,'MSCI Database'!$C:$R,12, FALSE)),"")</f>
        <v>E.Segmt-Low</v>
      </c>
      <c r="AA178" s="202" t="str">
        <f>IFERROR(IF(VLOOKUP($C178,'MSCI Database'!$C:$R,13, FALSE)="","",VLOOKUP($C178,'MSCI Database'!$C:$R,13, FALSE)),"")</f>
        <v>Well positioned to capture clean tech opportunities but lags peers in talent retention strategy</v>
      </c>
    </row>
    <row r="179" spans="1:27" s="130" customFormat="1" ht="15" hidden="1" customHeight="1" outlineLevel="1">
      <c r="A179" s="130" t="s">
        <v>5085</v>
      </c>
      <c r="B179" s="130" t="s">
        <v>5086</v>
      </c>
      <c r="C179" s="130" t="s">
        <v>5087</v>
      </c>
      <c r="D179" s="130" t="s">
        <v>18702</v>
      </c>
      <c r="E179" s="130" t="s">
        <v>18688</v>
      </c>
      <c r="F179" s="302">
        <v>1.489918049060784</v>
      </c>
      <c r="G179" s="132" t="str">
        <f ca="1">IFERROR(_xll.BQL($A179, "cur_mkt_cap(currency=EUR)")/1000000, " ")</f>
        <v xml:space="preserve"> </v>
      </c>
      <c r="M179" s="305">
        <f t="shared" si="12"/>
        <v>1.0548619787350351E-3</v>
      </c>
      <c r="N179" s="223">
        <f t="shared" ca="1" si="13"/>
        <v>1.6747603482493188E-2</v>
      </c>
      <c r="O179" s="172" t="str">
        <f>IFERROR(IF(VLOOKUP($C179,'MSCI Database'!$C:$R,2, FALSE)="","",VLOOKUP($C179,'MSCI Database'!$C:$R,2, FALSE)),"")</f>
        <v>Banks</v>
      </c>
      <c r="P179" s="186" t="str">
        <f>IFERROR(IF(VLOOKUP($C179,'MSCI Database'!$C:$R,3, FALSE)="","",VLOOKUP($C179,'MSCI Database'!$C:$R,3, FALSE)),"")</f>
        <v>AA</v>
      </c>
      <c r="Q179" s="164" t="str">
        <f>IFERROR(IF(VLOOKUP($C179,'MSCI Database'!$C:$R,4, FALSE)="","",VLOOKUP($C179,'MSCI Database'!$C:$R,4, FALSE)),"")</f>
        <v>1</v>
      </c>
      <c r="R179" s="164">
        <f>IFERROR(IF(VLOOKUP($C179,'MSCI Database'!$C:$R,5, FALSE)="","",VLOOKUP($C179,'MSCI Database'!$C:$R,5, FALSE)),"")</f>
        <v>7.5</v>
      </c>
      <c r="S179" s="164">
        <f>IFERROR(IF(VLOOKUP($C179,'MSCI Database'!$C:$R,6, FALSE)="","",VLOOKUP($C179,'MSCI Database'!$C:$R,6, FALSE)),"")</f>
        <v>7</v>
      </c>
      <c r="T179" s="211">
        <f>IFERROR(IF(VLOOKUP($C179,'MSCI Database'!$C:$R,7, FALSE)="","",VLOOKUP($C179,'MSCI Database'!$C:$R,7, FALSE)),"")</f>
        <v>4.5</v>
      </c>
      <c r="U179" s="164">
        <f>IFERROR(IF(VLOOKUP($C179,'MSCI Database'!$C:$R,8, FALSE)="","",VLOOKUP($C179,'MSCI Database'!$C:$R,8, FALSE)),"")</f>
        <v>3.8</v>
      </c>
      <c r="V179" s="175">
        <f>IFERROR(IF(VLOOKUP($C179,'MSCI Database'!$C:$R,9, FALSE)="","",VLOOKUP($C179,'MSCI Database'!$C:$R,9, FALSE)),"")</f>
        <v>4.5999999999999996</v>
      </c>
      <c r="W179" s="165">
        <f t="shared" ca="1" si="11"/>
        <v>0</v>
      </c>
      <c r="X179" s="166">
        <f>IFERROR(IF(VLOOKUP($C179,'MSCI Database'!$C:$R,10, FALSE)="","",VLOOKUP($C179,'MSCI Database'!$C:$R,10, FALSE)),"")</f>
        <v>72068</v>
      </c>
      <c r="Y179" s="133" t="str">
        <f>IFERROR(IF(VLOOKUP($C179,'MSCI Database'!$C:$R,11, FALSE)="","",VLOOKUP($C179,'MSCI Database'!$C:$R,11, FALSE)),"")</f>
        <v>2019</v>
      </c>
      <c r="Z179" s="133" t="str">
        <f>IFERROR(IF(VLOOKUP($C179,'MSCI Database'!$C:$R,12, FALSE)="","",VLOOKUP($C179,'MSCI Database'!$C:$R,12, FALSE)),"")</f>
        <v>Reported</v>
      </c>
      <c r="AA179" s="202" t="str">
        <f>IFERROR(IF(VLOOKUP($C179,'MSCI Database'!$C:$R,13, FALSE)="","",VLOOKUP($C179,'MSCI Database'!$C:$R,13, FALSE)),"")</f>
        <v>Commitment to cyber security drives upgrade</v>
      </c>
    </row>
    <row r="180" spans="1:27" s="130" customFormat="1" ht="15" hidden="1" customHeight="1" outlineLevel="1">
      <c r="A180" s="130" t="s">
        <v>8746</v>
      </c>
      <c r="B180" s="130" t="s">
        <v>8747</v>
      </c>
      <c r="C180" s="130" t="s">
        <v>8748</v>
      </c>
      <c r="D180" s="130" t="s">
        <v>12137</v>
      </c>
      <c r="E180" s="130" t="s">
        <v>18689</v>
      </c>
      <c r="F180" s="302">
        <v>1.249414002764315</v>
      </c>
      <c r="G180" s="132" t="str">
        <f ca="1">IFERROR(_xll.BQL($A180, "cur_mkt_cap(currency=EUR)")/1000000, " ")</f>
        <v xml:space="preserve"> </v>
      </c>
      <c r="M180" s="305">
        <f t="shared" si="12"/>
        <v>8.8458511395713508E-4</v>
      </c>
      <c r="N180" s="223">
        <f t="shared" si="13"/>
        <v>0</v>
      </c>
      <c r="O180" s="172" t="str">
        <f>IFERROR(IF(VLOOKUP($C180,'MSCI Database'!$C:$R,2, FALSE)="","",VLOOKUP($C180,'MSCI Database'!$C:$R,2, FALSE)),"")</f>
        <v>Semiconductors &amp; Semiconductor Equipment</v>
      </c>
      <c r="P180" s="186" t="str">
        <f>IFERROR(IF(VLOOKUP($C180,'MSCI Database'!$C:$R,3, FALSE)="","",VLOOKUP($C180,'MSCI Database'!$C:$R,3, FALSE)),"")</f>
        <v/>
      </c>
      <c r="Q180" s="164" t="str">
        <f>IFERROR(IF(VLOOKUP($C180,'MSCI Database'!$C:$R,4, FALSE)="","",VLOOKUP($C180,'MSCI Database'!$C:$R,4, FALSE)),"")</f>
        <v/>
      </c>
      <c r="R180" s="164" t="str">
        <f>IFERROR(IF(VLOOKUP($C180,'MSCI Database'!$C:$R,5, FALSE)="","",VLOOKUP($C180,'MSCI Database'!$C:$R,5, FALSE)),"")</f>
        <v/>
      </c>
      <c r="S180" s="164" t="str">
        <f>IFERROR(IF(VLOOKUP($C180,'MSCI Database'!$C:$R,6, FALSE)="","",VLOOKUP($C180,'MSCI Database'!$C:$R,6, FALSE)),"")</f>
        <v/>
      </c>
      <c r="T180" s="211" t="str">
        <f>IFERROR(IF(VLOOKUP($C180,'MSCI Database'!$C:$R,7, FALSE)="","",VLOOKUP($C180,'MSCI Database'!$C:$R,7, FALSE)),"")</f>
        <v/>
      </c>
      <c r="U180" s="164" t="str">
        <f>IFERROR(IF(VLOOKUP($C180,'MSCI Database'!$C:$R,8, FALSE)="","",VLOOKUP($C180,'MSCI Database'!$C:$R,8, FALSE)),"")</f>
        <v/>
      </c>
      <c r="V180" s="175" t="str">
        <f>IFERROR(IF(VLOOKUP($C180,'MSCI Database'!$C:$R,9, FALSE)="","",VLOOKUP($C180,'MSCI Database'!$C:$R,9, FALSE)),"")</f>
        <v/>
      </c>
      <c r="W180" s="165">
        <f t="shared" ca="1" si="11"/>
        <v>0</v>
      </c>
      <c r="X180" s="166">
        <f>IFERROR(IF(VLOOKUP($C180,'MSCI Database'!$C:$R,10, FALSE)="","",VLOOKUP($C180,'MSCI Database'!$C:$R,10, FALSE)),"")</f>
        <v>16332</v>
      </c>
      <c r="Y180" s="133" t="str">
        <f>IFERROR(IF(VLOOKUP($C180,'MSCI Database'!$C:$R,11, FALSE)="","",VLOOKUP($C180,'MSCI Database'!$C:$R,11, FALSE)),"")</f>
        <v>2019</v>
      </c>
      <c r="Z180" s="133" t="str">
        <f>IFERROR(IF(VLOOKUP($C180,'MSCI Database'!$C:$R,12, FALSE)="","",VLOOKUP($C180,'MSCI Database'!$C:$R,12, FALSE)),"")</f>
        <v>E.Segmt-Low</v>
      </c>
      <c r="AA180" s="202" t="str">
        <f>IFERROR(IF(VLOOKUP($C180,'MSCI Database'!$C:$R,13, FALSE)="","",VLOOKUP($C180,'MSCI Database'!$C:$R,13, FALSE)),"")</f>
        <v/>
      </c>
    </row>
    <row r="181" spans="1:27" s="130" customFormat="1" ht="15" hidden="1" customHeight="1" outlineLevel="1">
      <c r="A181" s="130" t="s">
        <v>1521</v>
      </c>
      <c r="B181" s="130" t="s">
        <v>1429</v>
      </c>
      <c r="C181" s="130" t="s">
        <v>1522</v>
      </c>
      <c r="D181" s="130" t="s">
        <v>18678</v>
      </c>
      <c r="E181" s="130" t="s">
        <v>18688</v>
      </c>
      <c r="F181" s="302">
        <v>3.8969362088841391</v>
      </c>
      <c r="G181" s="132" t="str">
        <f ca="1">IFERROR(_xll.BQL($A181, "cur_mkt_cap(currency=EUR)")/1000000, " ")</f>
        <v xml:space="preserve"> </v>
      </c>
      <c r="M181" s="305">
        <f t="shared" si="12"/>
        <v>2.7590308358899705E-3</v>
      </c>
      <c r="N181" s="223">
        <f t="shared" ca="1" si="13"/>
        <v>4.3803981342533035E-2</v>
      </c>
      <c r="O181" s="172" t="str">
        <f>IFERROR(IF(VLOOKUP($C181,'MSCI Database'!$C:$R,2, FALSE)="","",VLOOKUP($C181,'MSCI Database'!$C:$R,2, FALSE)),"")</f>
        <v>Life &amp; Health Insurance</v>
      </c>
      <c r="P181" s="186" t="str">
        <f>IFERROR(IF(VLOOKUP($C181,'MSCI Database'!$C:$R,3, FALSE)="","",VLOOKUP($C181,'MSCI Database'!$C:$R,3, FALSE)),"")</f>
        <v>A</v>
      </c>
      <c r="Q181" s="164" t="str">
        <f>IFERROR(IF(VLOOKUP($C181,'MSCI Database'!$C:$R,4, FALSE)="","",VLOOKUP($C181,'MSCI Database'!$C:$R,4, FALSE)),"")</f>
        <v>1</v>
      </c>
      <c r="R181" s="164">
        <f>IFERROR(IF(VLOOKUP($C181,'MSCI Database'!$C:$R,5, FALSE)="","",VLOOKUP($C181,'MSCI Database'!$C:$R,5, FALSE)),"")</f>
        <v>6.3</v>
      </c>
      <c r="S181" s="164">
        <f>IFERROR(IF(VLOOKUP($C181,'MSCI Database'!$C:$R,6, FALSE)="","",VLOOKUP($C181,'MSCI Database'!$C:$R,6, FALSE)),"")</f>
        <v>3.9</v>
      </c>
      <c r="T181" s="211">
        <f>IFERROR(IF(VLOOKUP($C181,'MSCI Database'!$C:$R,7, FALSE)="","",VLOOKUP($C181,'MSCI Database'!$C:$R,7, FALSE)),"")</f>
        <v>4.9000000000000004</v>
      </c>
      <c r="U181" s="164">
        <f>IFERROR(IF(VLOOKUP($C181,'MSCI Database'!$C:$R,8, FALSE)="","",VLOOKUP($C181,'MSCI Database'!$C:$R,8, FALSE)),"")</f>
        <v>4.4000000000000004</v>
      </c>
      <c r="V181" s="175">
        <f>IFERROR(IF(VLOOKUP($C181,'MSCI Database'!$C:$R,9, FALSE)="","",VLOOKUP($C181,'MSCI Database'!$C:$R,9, FALSE)),"")</f>
        <v>4.7</v>
      </c>
      <c r="W181" s="165">
        <f t="shared" ca="1" si="11"/>
        <v>0</v>
      </c>
      <c r="X181" s="166">
        <f>IFERROR(IF(VLOOKUP($C181,'MSCI Database'!$C:$R,10, FALSE)="","",VLOOKUP($C181,'MSCI Database'!$C:$R,10, FALSE)),"")</f>
        <v>480401</v>
      </c>
      <c r="Y181" s="133" t="str">
        <f>IFERROR(IF(VLOOKUP($C181,'MSCI Database'!$C:$R,11, FALSE)="","",VLOOKUP($C181,'MSCI Database'!$C:$R,11, FALSE)),"")</f>
        <v>2020</v>
      </c>
      <c r="Z181" s="133" t="str">
        <f>IFERROR(IF(VLOOKUP($C181,'MSCI Database'!$C:$R,12, FALSE)="","",VLOOKUP($C181,'MSCI Database'!$C:$R,12, FALSE)),"")</f>
        <v>Reported</v>
      </c>
      <c r="AA181" s="202" t="str">
        <f>IFERROR(IF(VLOOKUP($C181,'MSCI Database'!$C:$R,13, FALSE)="","",VLOOKUP($C181,'MSCI Database'!$C:$R,13, FALSE)),"")</f>
        <v>Improvements in ESG integration and data protection drive upgrade</v>
      </c>
    </row>
    <row r="182" spans="1:27" s="130" customFormat="1" ht="15" hidden="1" customHeight="1" outlineLevel="1">
      <c r="A182" s="130" t="s">
        <v>4898</v>
      </c>
      <c r="B182" s="130" t="s">
        <v>4899</v>
      </c>
      <c r="C182" s="130" t="s">
        <v>4900</v>
      </c>
      <c r="D182" s="130" t="s">
        <v>18678</v>
      </c>
      <c r="E182" s="130" t="s">
        <v>18682</v>
      </c>
      <c r="F182" s="302">
        <v>3.8752370028440861</v>
      </c>
      <c r="G182" s="132" t="str">
        <f ca="1">IFERROR(_xll.BQL($A182, "cur_mkt_cap(currency=EUR)")/1000000, " ")</f>
        <v xml:space="preserve"> </v>
      </c>
      <c r="M182" s="305">
        <f t="shared" si="12"/>
        <v>2.7436677980136131E-3</v>
      </c>
      <c r="N182" s="223">
        <f t="shared" ca="1" si="13"/>
        <v>4.3560068800582954E-2</v>
      </c>
      <c r="O182" s="172" t="str">
        <f>IFERROR(IF(VLOOKUP($C182,'MSCI Database'!$C:$R,2, FALSE)="","",VLOOKUP($C182,'MSCI Database'!$C:$R,2, FALSE)),"")</f>
        <v>Retail - Consumer Discretionary</v>
      </c>
      <c r="P182" s="186" t="str">
        <f>IFERROR(IF(VLOOKUP($C182,'MSCI Database'!$C:$R,3, FALSE)="","",VLOOKUP($C182,'MSCI Database'!$C:$R,3, FALSE)),"")</f>
        <v>A</v>
      </c>
      <c r="Q182" s="164" t="str">
        <f>IFERROR(IF(VLOOKUP($C182,'MSCI Database'!$C:$R,4, FALSE)="","",VLOOKUP($C182,'MSCI Database'!$C:$R,4, FALSE)),"")</f>
        <v>0</v>
      </c>
      <c r="R182" s="164">
        <f>IFERROR(IF(VLOOKUP($C182,'MSCI Database'!$C:$R,5, FALSE)="","",VLOOKUP($C182,'MSCI Database'!$C:$R,5, FALSE)),"")</f>
        <v>6.3</v>
      </c>
      <c r="S182" s="164">
        <f>IFERROR(IF(VLOOKUP($C182,'MSCI Database'!$C:$R,6, FALSE)="","",VLOOKUP($C182,'MSCI Database'!$C:$R,6, FALSE)),"")</f>
        <v>2.7</v>
      </c>
      <c r="T182" s="211">
        <f>IFERROR(IF(VLOOKUP($C182,'MSCI Database'!$C:$R,7, FALSE)="","",VLOOKUP($C182,'MSCI Database'!$C:$R,7, FALSE)),"")</f>
        <v>6.1</v>
      </c>
      <c r="U182" s="164">
        <f>IFERROR(IF(VLOOKUP($C182,'MSCI Database'!$C:$R,8, FALSE)="","",VLOOKUP($C182,'MSCI Database'!$C:$R,8, FALSE)),"")</f>
        <v>3.6</v>
      </c>
      <c r="V182" s="175">
        <f>IFERROR(IF(VLOOKUP($C182,'MSCI Database'!$C:$R,9, FALSE)="","",VLOOKUP($C182,'MSCI Database'!$C:$R,9, FALSE)),"")</f>
        <v>4.7</v>
      </c>
      <c r="W182" s="165">
        <f t="shared" ca="1" si="11"/>
        <v>0</v>
      </c>
      <c r="X182" s="166">
        <f>IFERROR(IF(VLOOKUP($C182,'MSCI Database'!$C:$R,10, FALSE)="","",VLOOKUP($C182,'MSCI Database'!$C:$R,10, FALSE)),"")</f>
        <v>21391</v>
      </c>
      <c r="Y182" s="133" t="str">
        <f>IFERROR(IF(VLOOKUP($C182,'MSCI Database'!$C:$R,11, FALSE)="","",VLOOKUP($C182,'MSCI Database'!$C:$R,11, FALSE)),"")</f>
        <v>2019</v>
      </c>
      <c r="Z182" s="133" t="str">
        <f>IFERROR(IF(VLOOKUP($C182,'MSCI Database'!$C:$R,12, FALSE)="","",VLOOKUP($C182,'MSCI Database'!$C:$R,12, FALSE)),"")</f>
        <v>Reported</v>
      </c>
      <c r="AA182" s="202" t="str">
        <f>IFERROR(IF(VLOOKUP($C182,'MSCI Database'!$C:$R,13, FALSE)="","",VLOOKUP($C182,'MSCI Database'!$C:$R,13, FALSE)),"")</f>
        <v>Strong data protection measures, labor challenges persist</v>
      </c>
    </row>
    <row r="183" spans="1:27" s="130" customFormat="1" ht="15" hidden="1" customHeight="1" outlineLevel="1">
      <c r="A183" s="130" t="s">
        <v>2724</v>
      </c>
      <c r="B183" s="130" t="s">
        <v>2725</v>
      </c>
      <c r="C183" s="130" t="s">
        <v>2726</v>
      </c>
      <c r="D183" s="130" t="s">
        <v>18675</v>
      </c>
      <c r="E183" s="130" t="s">
        <v>18688</v>
      </c>
      <c r="F183" s="302">
        <v>3.052536501285334</v>
      </c>
      <c r="G183" s="132" t="str">
        <f ca="1">IFERROR(_xll.BQL($A183, "cur_mkt_cap(currency=EUR)")/1000000, " ")</f>
        <v xml:space="preserve"> </v>
      </c>
      <c r="M183" s="305">
        <f t="shared" si="12"/>
        <v>2.1611958429100164E-3</v>
      </c>
      <c r="N183" s="223">
        <f t="shared" ca="1" si="13"/>
        <v>3.431240461285142E-2</v>
      </c>
      <c r="O183" s="172" t="str">
        <f>IFERROR(IF(VLOOKUP($C183,'MSCI Database'!$C:$R,2, FALSE)="","",VLOOKUP($C183,'MSCI Database'!$C:$R,2, FALSE)),"")</f>
        <v>Life &amp; Health Insurance</v>
      </c>
      <c r="P183" s="186" t="str">
        <f>IFERROR(IF(VLOOKUP($C183,'MSCI Database'!$C:$R,3, FALSE)="","",VLOOKUP($C183,'MSCI Database'!$C:$R,3, FALSE)),"")</f>
        <v>A</v>
      </c>
      <c r="Q183" s="164" t="str">
        <f>IFERROR(IF(VLOOKUP($C183,'MSCI Database'!$C:$R,4, FALSE)="","",VLOOKUP($C183,'MSCI Database'!$C:$R,4, FALSE)),"")</f>
        <v>1</v>
      </c>
      <c r="R183" s="164">
        <f>IFERROR(IF(VLOOKUP($C183,'MSCI Database'!$C:$R,5, FALSE)="","",VLOOKUP($C183,'MSCI Database'!$C:$R,5, FALSE)),"")</f>
        <v>6.9</v>
      </c>
      <c r="S183" s="164">
        <f>IFERROR(IF(VLOOKUP($C183,'MSCI Database'!$C:$R,6, FALSE)="","",VLOOKUP($C183,'MSCI Database'!$C:$R,6, FALSE)),"")</f>
        <v>4.9000000000000004</v>
      </c>
      <c r="T183" s="211">
        <f>IFERROR(IF(VLOOKUP($C183,'MSCI Database'!$C:$R,7, FALSE)="","",VLOOKUP($C183,'MSCI Database'!$C:$R,7, FALSE)),"")</f>
        <v>4.5999999999999996</v>
      </c>
      <c r="U183" s="164">
        <f>IFERROR(IF(VLOOKUP($C183,'MSCI Database'!$C:$R,8, FALSE)="","",VLOOKUP($C183,'MSCI Database'!$C:$R,8, FALSE)),"")</f>
        <v>6.3</v>
      </c>
      <c r="V183" s="175">
        <f>IFERROR(IF(VLOOKUP($C183,'MSCI Database'!$C:$R,9, FALSE)="","",VLOOKUP($C183,'MSCI Database'!$C:$R,9, FALSE)),"")</f>
        <v>5.2</v>
      </c>
      <c r="W183" s="165">
        <f t="shared" ca="1" si="11"/>
        <v>0</v>
      </c>
      <c r="X183" s="166">
        <f>IFERROR(IF(VLOOKUP($C183,'MSCI Database'!$C:$R,10, FALSE)="","",VLOOKUP($C183,'MSCI Database'!$C:$R,10, FALSE)),"")</f>
        <v>48903</v>
      </c>
      <c r="Y183" s="133" t="str">
        <f>IFERROR(IF(VLOOKUP($C183,'MSCI Database'!$C:$R,11, FALSE)="","",VLOOKUP($C183,'MSCI Database'!$C:$R,11, FALSE)),"")</f>
        <v>2019</v>
      </c>
      <c r="Z183" s="133" t="str">
        <f>IFERROR(IF(VLOOKUP($C183,'MSCI Database'!$C:$R,12, FALSE)="","",VLOOKUP($C183,'MSCI Database'!$C:$R,12, FALSE)),"")</f>
        <v>Reported</v>
      </c>
      <c r="AA183" s="202" t="str">
        <f>IFERROR(IF(VLOOKUP($C183,'MSCI Database'!$C:$R,13, FALSE)="","",VLOOKUP($C183,'MSCI Database'!$C:$R,13, FALSE)),"")</f>
        <v>Improved ESG integration in investment decisions drives upgrade</v>
      </c>
    </row>
    <row r="184" spans="1:27" s="130" customFormat="1" ht="15" hidden="1" customHeight="1" outlineLevel="1">
      <c r="A184" s="130" t="s">
        <v>5051</v>
      </c>
      <c r="B184" s="130" t="s">
        <v>5052</v>
      </c>
      <c r="C184" s="130" t="s">
        <v>5053</v>
      </c>
      <c r="D184" s="130" t="s">
        <v>18702</v>
      </c>
      <c r="E184" s="130" t="s">
        <v>100</v>
      </c>
      <c r="F184" s="302">
        <v>0.93712546979003164</v>
      </c>
      <c r="G184" s="132" t="str">
        <f ca="1">IFERROR(_xll.BQL($A184, "cur_mkt_cap(currency=EUR)")/1000000, " ")</f>
        <v xml:space="preserve"> </v>
      </c>
      <c r="M184" s="305">
        <f t="shared" si="12"/>
        <v>6.6348483261134239E-4</v>
      </c>
      <c r="N184" s="223">
        <f t="shared" ca="1" si="13"/>
        <v>1.0533871840321807E-2</v>
      </c>
      <c r="O184" s="172" t="str">
        <f>IFERROR(IF(VLOOKUP($C184,'MSCI Database'!$C:$R,2, FALSE)="","",VLOOKUP($C184,'MSCI Database'!$C:$R,2, FALSE)),"")</f>
        <v>Utilities</v>
      </c>
      <c r="P184" s="186" t="str">
        <f>IFERROR(IF(VLOOKUP($C184,'MSCI Database'!$C:$R,3, FALSE)="","",VLOOKUP($C184,'MSCI Database'!$C:$R,3, FALSE)),"")</f>
        <v>AA</v>
      </c>
      <c r="Q184" s="164" t="str">
        <f>IFERROR(IF(VLOOKUP($C184,'MSCI Database'!$C:$R,4, FALSE)="","",VLOOKUP($C184,'MSCI Database'!$C:$R,4, FALSE)),"")</f>
        <v>0</v>
      </c>
      <c r="R184" s="164">
        <f>IFERROR(IF(VLOOKUP($C184,'MSCI Database'!$C:$R,5, FALSE)="","",VLOOKUP($C184,'MSCI Database'!$C:$R,5, FALSE)),"")</f>
        <v>8.1</v>
      </c>
      <c r="S184" s="164">
        <f>IFERROR(IF(VLOOKUP($C184,'MSCI Database'!$C:$R,6, FALSE)="","",VLOOKUP($C184,'MSCI Database'!$C:$R,6, FALSE)),"")</f>
        <v>6.5</v>
      </c>
      <c r="T184" s="211">
        <f>IFERROR(IF(VLOOKUP($C184,'MSCI Database'!$C:$R,7, FALSE)="","",VLOOKUP($C184,'MSCI Database'!$C:$R,7, FALSE)),"")</f>
        <v>10</v>
      </c>
      <c r="U184" s="164">
        <f>IFERROR(IF(VLOOKUP($C184,'MSCI Database'!$C:$R,8, FALSE)="","",VLOOKUP($C184,'MSCI Database'!$C:$R,8, FALSE)),"")</f>
        <v>2.5</v>
      </c>
      <c r="V184" s="175">
        <f>IFERROR(IF(VLOOKUP($C184,'MSCI Database'!$C:$R,9, FALSE)="","",VLOOKUP($C184,'MSCI Database'!$C:$R,9, FALSE)),"")</f>
        <v>5.7</v>
      </c>
      <c r="W184" s="165">
        <f t="shared" ca="1" si="11"/>
        <v>0</v>
      </c>
      <c r="X184" s="166">
        <f>IFERROR(IF(VLOOKUP($C184,'MSCI Database'!$C:$R,10, FALSE)="","",VLOOKUP($C184,'MSCI Database'!$C:$R,10, FALSE)),"")</f>
        <v>2355378</v>
      </c>
      <c r="Y184" s="133" t="str">
        <f>IFERROR(IF(VLOOKUP($C184,'MSCI Database'!$C:$R,11, FALSE)="","",VLOOKUP($C184,'MSCI Database'!$C:$R,11, FALSE)),"")</f>
        <v>2019</v>
      </c>
      <c r="Z184" s="133" t="str">
        <f>IFERROR(IF(VLOOKUP($C184,'MSCI Database'!$C:$R,12, FALSE)="","",VLOOKUP($C184,'MSCI Database'!$C:$R,12, FALSE)),"")</f>
        <v>Reported</v>
      </c>
      <c r="AA184" s="202" t="str">
        <f>IFERROR(IF(VLOOKUP($C184,'MSCI Database'!$C:$R,13, FALSE)="","",VLOOKUP($C184,'MSCI Database'!$C:$R,13, FALSE)),"")</f>
        <v>Strong environmental and social policies</v>
      </c>
    </row>
    <row r="185" spans="1:27" s="130" customFormat="1" ht="15" hidden="1" customHeight="1" outlineLevel="1">
      <c r="A185" s="130" t="s">
        <v>8452</v>
      </c>
      <c r="B185" s="130" t="s">
        <v>8453</v>
      </c>
      <c r="C185" s="130" t="s">
        <v>8454</v>
      </c>
      <c r="D185" s="130" t="s">
        <v>18703</v>
      </c>
      <c r="E185" s="130" t="s">
        <v>18688</v>
      </c>
      <c r="F185" s="302">
        <v>1.1112805048786401</v>
      </c>
      <c r="G185" s="132" t="str">
        <f ca="1">IFERROR(_xll.BQL($A185, "cur_mkt_cap(currency=EUR)")/1000000, " ")</f>
        <v xml:space="preserve"> </v>
      </c>
      <c r="M185" s="305">
        <f t="shared" si="12"/>
        <v>7.8678659745407724E-4</v>
      </c>
      <c r="N185" s="223">
        <f t="shared" ca="1" si="13"/>
        <v>1.2491482511581425E-2</v>
      </c>
      <c r="O185" s="172" t="str">
        <f>IFERROR(IF(VLOOKUP($C185,'MSCI Database'!$C:$R,2, FALSE)="","",VLOOKUP($C185,'MSCI Database'!$C:$R,2, FALSE)),"")</f>
        <v>Banks</v>
      </c>
      <c r="P185" s="186" t="str">
        <f>IFERROR(IF(VLOOKUP($C185,'MSCI Database'!$C:$R,3, FALSE)="","",VLOOKUP($C185,'MSCI Database'!$C:$R,3, FALSE)),"")</f>
        <v>BBB</v>
      </c>
      <c r="Q185" s="164" t="str">
        <f>IFERROR(IF(VLOOKUP($C185,'MSCI Database'!$C:$R,4, FALSE)="","",VLOOKUP($C185,'MSCI Database'!$C:$R,4, FALSE)),"")</f>
        <v>1</v>
      </c>
      <c r="R185" s="164">
        <f>IFERROR(IF(VLOOKUP($C185,'MSCI Database'!$C:$R,5, FALSE)="","",VLOOKUP($C185,'MSCI Database'!$C:$R,5, FALSE)),"")</f>
        <v>4.5999999999999996</v>
      </c>
      <c r="S185" s="164">
        <f>IFERROR(IF(VLOOKUP($C185,'MSCI Database'!$C:$R,6, FALSE)="","",VLOOKUP($C185,'MSCI Database'!$C:$R,6, FALSE)),"")</f>
        <v>3.5</v>
      </c>
      <c r="T185" s="211">
        <f>IFERROR(IF(VLOOKUP($C185,'MSCI Database'!$C:$R,7, FALSE)="","",VLOOKUP($C185,'MSCI Database'!$C:$R,7, FALSE)),"")</f>
        <v>3.7</v>
      </c>
      <c r="U185" s="164">
        <f>IFERROR(IF(VLOOKUP($C185,'MSCI Database'!$C:$R,8, FALSE)="","",VLOOKUP($C185,'MSCI Database'!$C:$R,8, FALSE)),"")</f>
        <v>4.4000000000000004</v>
      </c>
      <c r="V185" s="175">
        <f>IFERROR(IF(VLOOKUP($C185,'MSCI Database'!$C:$R,9, FALSE)="","",VLOOKUP($C185,'MSCI Database'!$C:$R,9, FALSE)),"")</f>
        <v>3.9</v>
      </c>
      <c r="W185" s="165">
        <f t="shared" ca="1" si="11"/>
        <v>0</v>
      </c>
      <c r="X185" s="166">
        <f>IFERROR(IF(VLOOKUP($C185,'MSCI Database'!$C:$R,10, FALSE)="","",VLOOKUP($C185,'MSCI Database'!$C:$R,10, FALSE)),"")</f>
        <v>31765</v>
      </c>
      <c r="Y185" s="133" t="str">
        <f>IFERROR(IF(VLOOKUP($C185,'MSCI Database'!$C:$R,11, FALSE)="","",VLOOKUP($C185,'MSCI Database'!$C:$R,11, FALSE)),"")</f>
        <v>2019</v>
      </c>
      <c r="Z185" s="133" t="str">
        <f>IFERROR(IF(VLOOKUP($C185,'MSCI Database'!$C:$R,12, FALSE)="","",VLOOKUP($C185,'MSCI Database'!$C:$R,12, FALSE)),"")</f>
        <v>Reported</v>
      </c>
      <c r="AA185" s="202" t="str">
        <f>IFERROR(IF(VLOOKUP($C185,'MSCI Database'!$C:$R,13, FALSE)="","",VLOOKUP($C185,'MSCI Database'!$C:$R,13, FALSE)),"")</f>
        <v>Corporate governance improvements drive upgrade</v>
      </c>
    </row>
    <row r="186" spans="1:27" s="130" customFormat="1" ht="15" hidden="1" customHeight="1" outlineLevel="1">
      <c r="A186" s="130" t="s">
        <v>4886</v>
      </c>
      <c r="B186" s="130" t="s">
        <v>4887</v>
      </c>
      <c r="C186" s="130" t="s">
        <v>4888</v>
      </c>
      <c r="D186" s="130" t="s">
        <v>18678</v>
      </c>
      <c r="E186" s="130" t="s">
        <v>18682</v>
      </c>
      <c r="F186" s="302">
        <v>2.0109291777299561</v>
      </c>
      <c r="G186" s="132" t="str">
        <f ca="1">IFERROR(_xll.BQL($A186, "cur_mkt_cap(currency=EUR)")/1000000, " ")</f>
        <v xml:space="preserve"> </v>
      </c>
      <c r="M186" s="305">
        <f t="shared" si="12"/>
        <v>1.4237378578328089E-3</v>
      </c>
      <c r="N186" s="223">
        <f t="shared" ca="1" si="13"/>
        <v>2.2604091897019098E-2</v>
      </c>
      <c r="O186" s="172" t="str">
        <f>IFERROR(IF(VLOOKUP($C186,'MSCI Database'!$C:$R,2, FALSE)="","",VLOOKUP($C186,'MSCI Database'!$C:$R,2, FALSE)),"")</f>
        <v>Textiles, Apparel &amp; Luxury Goods</v>
      </c>
      <c r="P186" s="186" t="str">
        <f>IFERROR(IF(VLOOKUP($C186,'MSCI Database'!$C:$R,3, FALSE)="","",VLOOKUP($C186,'MSCI Database'!$C:$R,3, FALSE)),"")</f>
        <v>BB</v>
      </c>
      <c r="Q186" s="164" t="str">
        <f>IFERROR(IF(VLOOKUP($C186,'MSCI Database'!$C:$R,4, FALSE)="","",VLOOKUP($C186,'MSCI Database'!$C:$R,4, FALSE)),"")</f>
        <v>0</v>
      </c>
      <c r="R186" s="164">
        <f>IFERROR(IF(VLOOKUP($C186,'MSCI Database'!$C:$R,5, FALSE)="","",VLOOKUP($C186,'MSCI Database'!$C:$R,5, FALSE)),"")</f>
        <v>3.5</v>
      </c>
      <c r="S186" s="164">
        <f>IFERROR(IF(VLOOKUP($C186,'MSCI Database'!$C:$R,6, FALSE)="","",VLOOKUP($C186,'MSCI Database'!$C:$R,6, FALSE)),"")</f>
        <v>1.8</v>
      </c>
      <c r="T186" s="211">
        <f>IFERROR(IF(VLOOKUP($C186,'MSCI Database'!$C:$R,7, FALSE)="","",VLOOKUP($C186,'MSCI Database'!$C:$R,7, FALSE)),"")</f>
        <v>4.8</v>
      </c>
      <c r="U186" s="164">
        <f>IFERROR(IF(VLOOKUP($C186,'MSCI Database'!$C:$R,8, FALSE)="","",VLOOKUP($C186,'MSCI Database'!$C:$R,8, FALSE)),"")</f>
        <v>5.3</v>
      </c>
      <c r="V186" s="175">
        <f>IFERROR(IF(VLOOKUP($C186,'MSCI Database'!$C:$R,9, FALSE)="","",VLOOKUP($C186,'MSCI Database'!$C:$R,9, FALSE)),"")</f>
        <v>4.2</v>
      </c>
      <c r="W186" s="165">
        <f t="shared" ca="1" si="11"/>
        <v>0</v>
      </c>
      <c r="X186" s="166">
        <f>IFERROR(IF(VLOOKUP($C186,'MSCI Database'!$C:$R,10, FALSE)="","",VLOOKUP($C186,'MSCI Database'!$C:$R,10, FALSE)),"")</f>
        <v>6711</v>
      </c>
      <c r="Y186" s="133" t="str">
        <f>IFERROR(IF(VLOOKUP($C186,'MSCI Database'!$C:$R,11, FALSE)="","",VLOOKUP($C186,'MSCI Database'!$C:$R,11, FALSE)),"")</f>
        <v>2019</v>
      </c>
      <c r="Z186" s="133" t="str">
        <f>IFERROR(IF(VLOOKUP($C186,'MSCI Database'!$C:$R,12, FALSE)="","",VLOOKUP($C186,'MSCI Database'!$C:$R,12, FALSE)),"")</f>
        <v>Reported</v>
      </c>
      <c r="AA186" s="202" t="str">
        <f>IFERROR(IF(VLOOKUP($C186,'MSCI Database'!$C:$R,13, FALSE)="","",VLOOKUP($C186,'MSCI Database'!$C:$R,13, FALSE)),"")</f>
        <v>Lacks programs to sustainably source raw materials</v>
      </c>
    </row>
    <row r="187" spans="1:27" s="130" customFormat="1" ht="15" hidden="1" customHeight="1" outlineLevel="1">
      <c r="A187" s="130" t="s">
        <v>4910</v>
      </c>
      <c r="B187" s="130" t="s">
        <v>4911</v>
      </c>
      <c r="C187" s="130" t="s">
        <v>4912</v>
      </c>
      <c r="D187" s="130" t="s">
        <v>18678</v>
      </c>
      <c r="E187" s="130" t="s">
        <v>12133</v>
      </c>
      <c r="F187" s="302">
        <v>1.7301383435044071</v>
      </c>
      <c r="G187" s="132" t="str">
        <f ca="1">IFERROR(_xll.BQL($A187, "cur_mkt_cap(currency=EUR)")/1000000, " ")</f>
        <v xml:space="preserve"> </v>
      </c>
      <c r="M187" s="305">
        <f t="shared" si="12"/>
        <v>1.2249379472011202E-3</v>
      </c>
      <c r="N187" s="223">
        <f t="shared" ca="1" si="13"/>
        <v>1.9447828667580148E-2</v>
      </c>
      <c r="O187" s="172" t="str">
        <f>IFERROR(IF(VLOOKUP($C187,'MSCI Database'!$C:$R,2, FALSE)="","",VLOOKUP($C187,'MSCI Database'!$C:$R,2, FALSE)),"")</f>
        <v>Health Care Equipment &amp; Supplies</v>
      </c>
      <c r="P187" s="186" t="str">
        <f>IFERROR(IF(VLOOKUP($C187,'MSCI Database'!$C:$R,3, FALSE)="","",VLOOKUP($C187,'MSCI Database'!$C:$R,3, FALSE)),"")</f>
        <v>BB</v>
      </c>
      <c r="Q187" s="164" t="str">
        <f>IFERROR(IF(VLOOKUP($C187,'MSCI Database'!$C:$R,4, FALSE)="","",VLOOKUP($C187,'MSCI Database'!$C:$R,4, FALSE)),"")</f>
        <v>-1</v>
      </c>
      <c r="R187" s="164">
        <f>IFERROR(IF(VLOOKUP($C187,'MSCI Database'!$C:$R,5, FALSE)="","",VLOOKUP($C187,'MSCI Database'!$C:$R,5, FALSE)),"")</f>
        <v>3.4</v>
      </c>
      <c r="S187" s="164">
        <f>IFERROR(IF(VLOOKUP($C187,'MSCI Database'!$C:$R,6, FALSE)="","",VLOOKUP($C187,'MSCI Database'!$C:$R,6, FALSE)),"")</f>
        <v>8.1999999999999993</v>
      </c>
      <c r="T187" s="211">
        <f>IFERROR(IF(VLOOKUP($C187,'MSCI Database'!$C:$R,7, FALSE)="","",VLOOKUP($C187,'MSCI Database'!$C:$R,7, FALSE)),"")</f>
        <v>5.2</v>
      </c>
      <c r="U187" s="164">
        <f>IFERROR(IF(VLOOKUP($C187,'MSCI Database'!$C:$R,8, FALSE)="","",VLOOKUP($C187,'MSCI Database'!$C:$R,8, FALSE)),"")</f>
        <v>3.9</v>
      </c>
      <c r="V187" s="175">
        <f>IFERROR(IF(VLOOKUP($C187,'MSCI Database'!$C:$R,9, FALSE)="","",VLOOKUP($C187,'MSCI Database'!$C:$R,9, FALSE)),"")</f>
        <v>4.7</v>
      </c>
      <c r="W187" s="165">
        <f t="shared" ca="1" si="11"/>
        <v>0</v>
      </c>
      <c r="X187" s="166">
        <f>IFERROR(IF(VLOOKUP($C187,'MSCI Database'!$C:$R,10, FALSE)="","",VLOOKUP($C187,'MSCI Database'!$C:$R,10, FALSE)),"")</f>
        <v>11396</v>
      </c>
      <c r="Y187" s="133" t="str">
        <f>IFERROR(IF(VLOOKUP($C187,'MSCI Database'!$C:$R,11, FALSE)="","",VLOOKUP($C187,'MSCI Database'!$C:$R,11, FALSE)),"")</f>
        <v>2019</v>
      </c>
      <c r="Z187" s="133" t="str">
        <f>IFERROR(IF(VLOOKUP($C187,'MSCI Database'!$C:$R,12, FALSE)="","",VLOOKUP($C187,'MSCI Database'!$C:$R,12, FALSE)),"")</f>
        <v>E.Segmt-Moderate</v>
      </c>
      <c r="AA187" s="202" t="str">
        <f>IFERROR(IF(VLOOKUP($C187,'MSCI Database'!$C:$R,13, FALSE)="","",VLOOKUP($C187,'MSCI Database'!$C:$R,13, FALSE)),"")</f>
        <v>Subpar privacy and data protection programs; business ethics programs lag better-performing peers</v>
      </c>
    </row>
    <row r="188" spans="1:27" s="130" customFormat="1" ht="15" hidden="1" customHeight="1" outlineLevel="1">
      <c r="A188" s="130" t="s">
        <v>1666</v>
      </c>
      <c r="B188" s="130" t="s">
        <v>1667</v>
      </c>
      <c r="C188" s="130" t="s">
        <v>1668</v>
      </c>
      <c r="D188" s="130" t="s">
        <v>18678</v>
      </c>
      <c r="E188" s="130" t="s">
        <v>18674</v>
      </c>
      <c r="F188" s="302">
        <v>1.7752092492888589</v>
      </c>
      <c r="G188" s="132" t="str">
        <f ca="1">IFERROR(_xll.BQL($A188, "cur_mkt_cap(currency=EUR)")/1000000, " ")</f>
        <v xml:space="preserve"> </v>
      </c>
      <c r="M188" s="305">
        <f t="shared" si="12"/>
        <v>1.2568481484965123E-3</v>
      </c>
      <c r="N188" s="223">
        <f t="shared" ca="1" si="13"/>
        <v>1.9954453618630737E-2</v>
      </c>
      <c r="O188" s="172" t="str">
        <f>IFERROR(IF(VLOOKUP($C188,'MSCI Database'!$C:$R,2, FALSE)="","",VLOOKUP($C188,'MSCI Database'!$C:$R,2, FALSE)),"")</f>
        <v>Food Products</v>
      </c>
      <c r="P188" s="186" t="str">
        <f>IFERROR(IF(VLOOKUP($C188,'MSCI Database'!$C:$R,3, FALSE)="","",VLOOKUP($C188,'MSCI Database'!$C:$R,3, FALSE)),"")</f>
        <v>B</v>
      </c>
      <c r="Q188" s="164" t="str">
        <f>IFERROR(IF(VLOOKUP($C188,'MSCI Database'!$C:$R,4, FALSE)="","",VLOOKUP($C188,'MSCI Database'!$C:$R,4, FALSE)),"")</f>
        <v>1</v>
      </c>
      <c r="R188" s="164">
        <f>IFERROR(IF(VLOOKUP($C188,'MSCI Database'!$C:$R,5, FALSE)="","",VLOOKUP($C188,'MSCI Database'!$C:$R,5, FALSE)),"")</f>
        <v>2.2000000000000002</v>
      </c>
      <c r="S188" s="164">
        <f>IFERROR(IF(VLOOKUP($C188,'MSCI Database'!$C:$R,6, FALSE)="","",VLOOKUP($C188,'MSCI Database'!$C:$R,6, FALSE)),"")</f>
        <v>0.9</v>
      </c>
      <c r="T188" s="211">
        <f>IFERROR(IF(VLOOKUP($C188,'MSCI Database'!$C:$R,7, FALSE)="","",VLOOKUP($C188,'MSCI Database'!$C:$R,7, FALSE)),"")</f>
        <v>3.6</v>
      </c>
      <c r="U188" s="164">
        <f>IFERROR(IF(VLOOKUP($C188,'MSCI Database'!$C:$R,8, FALSE)="","",VLOOKUP($C188,'MSCI Database'!$C:$R,8, FALSE)),"")</f>
        <v>5.4</v>
      </c>
      <c r="V188" s="175">
        <f>IFERROR(IF(VLOOKUP($C188,'MSCI Database'!$C:$R,9, FALSE)="","",VLOOKUP($C188,'MSCI Database'!$C:$R,9, FALSE)),"")</f>
        <v>3.1</v>
      </c>
      <c r="W188" s="165">
        <f t="shared" ca="1" si="11"/>
        <v>0</v>
      </c>
      <c r="X188" s="166">
        <f>IFERROR(IF(VLOOKUP($C188,'MSCI Database'!$C:$R,10, FALSE)="","",VLOOKUP($C188,'MSCI Database'!$C:$R,10, FALSE)),"")</f>
        <v>246649</v>
      </c>
      <c r="Y188" s="133" t="str">
        <f>IFERROR(IF(VLOOKUP($C188,'MSCI Database'!$C:$R,11, FALSE)="","",VLOOKUP($C188,'MSCI Database'!$C:$R,11, FALSE)),"")</f>
        <v>2019</v>
      </c>
      <c r="Z188" s="133" t="str">
        <f>IFERROR(IF(VLOOKUP($C188,'MSCI Database'!$C:$R,12, FALSE)="","",VLOOKUP($C188,'MSCI Database'!$C:$R,12, FALSE)),"")</f>
        <v>E.Segmt-Moderate</v>
      </c>
      <c r="AA188" s="202" t="str">
        <f>IFERROR(IF(VLOOKUP($C188,'MSCI Database'!$C:$R,13, FALSE)="","",VLOOKUP($C188,'MSCI Database'!$C:$R,13, FALSE)),"")</f>
        <v>Improvement in governance performance drives the upgrade</v>
      </c>
    </row>
    <row r="189" spans="1:27" s="130" customFormat="1" ht="15" hidden="1" customHeight="1" outlineLevel="1">
      <c r="A189" s="130" t="s">
        <v>4859</v>
      </c>
      <c r="B189" s="130" t="s">
        <v>4860</v>
      </c>
      <c r="C189" s="130" t="s">
        <v>4861</v>
      </c>
      <c r="D189" s="130" t="s">
        <v>18678</v>
      </c>
      <c r="E189" s="130" t="s">
        <v>18689</v>
      </c>
      <c r="F189" s="302">
        <v>1.540995945605151</v>
      </c>
      <c r="G189" s="132" t="str">
        <f ca="1">IFERROR(_xll.BQL($A189, "cur_mkt_cap(currency=EUR)")/1000000, " ")</f>
        <v xml:space="preserve"> </v>
      </c>
      <c r="M189" s="305">
        <f t="shared" si="12"/>
        <v>1.0910251294884469E-3</v>
      </c>
      <c r="N189" s="223">
        <f t="shared" ca="1" si="13"/>
        <v>1.7321750737494302E-2</v>
      </c>
      <c r="O189" s="172" t="str">
        <f>IFERROR(IF(VLOOKUP($C189,'MSCI Database'!$C:$R,2, FALSE)="","",VLOOKUP($C189,'MSCI Database'!$C:$R,2, FALSE)),"")</f>
        <v>Software &amp; Services</v>
      </c>
      <c r="P189" s="186" t="str">
        <f>IFERROR(IF(VLOOKUP($C189,'MSCI Database'!$C:$R,3, FALSE)="","",VLOOKUP($C189,'MSCI Database'!$C:$R,3, FALSE)),"")</f>
        <v>AA</v>
      </c>
      <c r="Q189" s="164" t="str">
        <f>IFERROR(IF(VLOOKUP($C189,'MSCI Database'!$C:$R,4, FALSE)="","",VLOOKUP($C189,'MSCI Database'!$C:$R,4, FALSE)),"")</f>
        <v>0</v>
      </c>
      <c r="R189" s="164">
        <f>IFERROR(IF(VLOOKUP($C189,'MSCI Database'!$C:$R,5, FALSE)="","",VLOOKUP($C189,'MSCI Database'!$C:$R,5, FALSE)),"")</f>
        <v>7.9</v>
      </c>
      <c r="S189" s="164">
        <f>IFERROR(IF(VLOOKUP($C189,'MSCI Database'!$C:$R,6, FALSE)="","",VLOOKUP($C189,'MSCI Database'!$C:$R,6, FALSE)),"")</f>
        <v>6.8</v>
      </c>
      <c r="T189" s="211">
        <f>IFERROR(IF(VLOOKUP($C189,'MSCI Database'!$C:$R,7, FALSE)="","",VLOOKUP($C189,'MSCI Database'!$C:$R,7, FALSE)),"")</f>
        <v>4.5</v>
      </c>
      <c r="U189" s="164">
        <f>IFERROR(IF(VLOOKUP($C189,'MSCI Database'!$C:$R,8, FALSE)="","",VLOOKUP($C189,'MSCI Database'!$C:$R,8, FALSE)),"")</f>
        <v>5.2</v>
      </c>
      <c r="V189" s="175">
        <f>IFERROR(IF(VLOOKUP($C189,'MSCI Database'!$C:$R,9, FALSE)="","",VLOOKUP($C189,'MSCI Database'!$C:$R,9, FALSE)),"")</f>
        <v>5.0999999999999996</v>
      </c>
      <c r="W189" s="165">
        <f t="shared" ca="1" si="11"/>
        <v>0</v>
      </c>
      <c r="X189" s="166">
        <f>IFERROR(IF(VLOOKUP($C189,'MSCI Database'!$C:$R,10, FALSE)="","",VLOOKUP($C189,'MSCI Database'!$C:$R,10, FALSE)),"")</f>
        <v>9726</v>
      </c>
      <c r="Y189" s="133" t="str">
        <f>IFERROR(IF(VLOOKUP($C189,'MSCI Database'!$C:$R,11, FALSE)="","",VLOOKUP($C189,'MSCI Database'!$C:$R,11, FALSE)),"")</f>
        <v>2019</v>
      </c>
      <c r="Z189" s="133" t="str">
        <f>IFERROR(IF(VLOOKUP($C189,'MSCI Database'!$C:$R,12, FALSE)="","",VLOOKUP($C189,'MSCI Database'!$C:$R,12, FALSE)),"")</f>
        <v>Reported</v>
      </c>
      <c r="AA189" s="202" t="str">
        <f>IFERROR(IF(VLOOKUP($C189,'MSCI Database'!$C:$R,13, FALSE)="","",VLOOKUP($C189,'MSCI Database'!$C:$R,13, FALSE)),"")</f>
        <v>Strong employee management and data security initiatives</v>
      </c>
    </row>
    <row r="190" spans="1:27" s="130" customFormat="1" ht="15" hidden="1" customHeight="1" outlineLevel="1">
      <c r="A190" s="130" t="s">
        <v>779</v>
      </c>
      <c r="B190" s="130" t="s">
        <v>780</v>
      </c>
      <c r="C190" s="130" t="s">
        <v>781</v>
      </c>
      <c r="D190" s="130" t="s">
        <v>12138</v>
      </c>
      <c r="E190" s="130" t="s">
        <v>18682</v>
      </c>
      <c r="F190" s="302">
        <v>1.6168546469745571</v>
      </c>
      <c r="G190" s="132" t="str">
        <f ca="1">IFERROR(_xll.BQL($A190, "cur_mkt_cap(currency=EUR)")/1000000, " ")</f>
        <v xml:space="preserve"> </v>
      </c>
      <c r="M190" s="305">
        <f t="shared" si="12"/>
        <v>1.1447330900579865E-3</v>
      </c>
      <c r="N190" s="223">
        <f t="shared" ca="1" si="13"/>
        <v>1.817444961716258E-2</v>
      </c>
      <c r="O190" s="172" t="str">
        <f>IFERROR(IF(VLOOKUP($C190,'MSCI Database'!$C:$R,2, FALSE)="","",VLOOKUP($C190,'MSCI Database'!$C:$R,2, FALSE)),"")</f>
        <v>Retail - Consumer Discretionary</v>
      </c>
      <c r="P190" s="186" t="str">
        <f>IFERROR(IF(VLOOKUP($C190,'MSCI Database'!$C:$R,3, FALSE)="","",VLOOKUP($C190,'MSCI Database'!$C:$R,3, FALSE)),"")</f>
        <v>A</v>
      </c>
      <c r="Q190" s="164" t="str">
        <f>IFERROR(IF(VLOOKUP($C190,'MSCI Database'!$C:$R,4, FALSE)="","",VLOOKUP($C190,'MSCI Database'!$C:$R,4, FALSE)),"")</f>
        <v>0</v>
      </c>
      <c r="R190" s="164">
        <f>IFERROR(IF(VLOOKUP($C190,'MSCI Database'!$C:$R,5, FALSE)="","",VLOOKUP($C190,'MSCI Database'!$C:$R,5, FALSE)),"")</f>
        <v>6.1</v>
      </c>
      <c r="S190" s="164">
        <f>IFERROR(IF(VLOOKUP($C190,'MSCI Database'!$C:$R,6, FALSE)="","",VLOOKUP($C190,'MSCI Database'!$C:$R,6, FALSE)),"")</f>
        <v>6.8</v>
      </c>
      <c r="T190" s="211">
        <f>IFERROR(IF(VLOOKUP($C190,'MSCI Database'!$C:$R,7, FALSE)="","",VLOOKUP($C190,'MSCI Database'!$C:$R,7, FALSE)),"")</f>
        <v>5.3</v>
      </c>
      <c r="U190" s="164">
        <f>IFERROR(IF(VLOOKUP($C190,'MSCI Database'!$C:$R,8, FALSE)="","",VLOOKUP($C190,'MSCI Database'!$C:$R,8, FALSE)),"")</f>
        <v>5.2</v>
      </c>
      <c r="V190" s="175">
        <f>IFERROR(IF(VLOOKUP($C190,'MSCI Database'!$C:$R,9, FALSE)="","",VLOOKUP($C190,'MSCI Database'!$C:$R,9, FALSE)),"")</f>
        <v>5.5</v>
      </c>
      <c r="W190" s="165">
        <f t="shared" ca="1" si="11"/>
        <v>0</v>
      </c>
      <c r="X190" s="166">
        <f>IFERROR(IF(VLOOKUP($C190,'MSCI Database'!$C:$R,10, FALSE)="","",VLOOKUP($C190,'MSCI Database'!$C:$R,10, FALSE)),"")</f>
        <v>16962</v>
      </c>
      <c r="Y190" s="133" t="str">
        <f>IFERROR(IF(VLOOKUP($C190,'MSCI Database'!$C:$R,11, FALSE)="","",VLOOKUP($C190,'MSCI Database'!$C:$R,11, FALSE)),"")</f>
        <v>2019</v>
      </c>
      <c r="Z190" s="133" t="str">
        <f>IFERROR(IF(VLOOKUP($C190,'MSCI Database'!$C:$R,12, FALSE)="","",VLOOKUP($C190,'MSCI Database'!$C:$R,12, FALSE)),"")</f>
        <v>Reported</v>
      </c>
      <c r="AA190" s="202" t="str">
        <f>IFERROR(IF(VLOOKUP($C190,'MSCI Database'!$C:$R,13, FALSE)="","",VLOOKUP($C190,'MSCI Database'!$C:$R,13, FALSE)),"")</f>
        <v>Continues to lead peers in implementing robust supply chain management policies</v>
      </c>
    </row>
    <row r="191" spans="1:27" s="130" customFormat="1" ht="15" hidden="1" customHeight="1" outlineLevel="1">
      <c r="A191" s="130" t="s">
        <v>8744</v>
      </c>
      <c r="B191" s="130" t="s">
        <v>7471</v>
      </c>
      <c r="C191" s="130" t="s">
        <v>8745</v>
      </c>
      <c r="D191" s="130" t="s">
        <v>18701</v>
      </c>
      <c r="E191" s="130" t="s">
        <v>18674</v>
      </c>
      <c r="F191" s="302">
        <v>0.10946041485864361</v>
      </c>
      <c r="G191" s="132" t="str">
        <f ca="1">IFERROR(_xll.BQL($A191, "cur_mkt_cap(currency=EUR)")/1000000, " ")</f>
        <v xml:space="preserve"> </v>
      </c>
      <c r="M191" s="305">
        <f t="shared" si="12"/>
        <v>7.7497973719919684E-5</v>
      </c>
      <c r="N191" s="223">
        <f t="shared" ca="1" si="13"/>
        <v>1.2304029917869529E-3</v>
      </c>
      <c r="O191" s="172" t="str">
        <f>IFERROR(IF(VLOOKUP($C191,'MSCI Database'!$C:$R,2, FALSE)="","",VLOOKUP($C191,'MSCI Database'!$C:$R,2, FALSE)),"")</f>
        <v>Retail - Food &amp; Staples</v>
      </c>
      <c r="P191" s="186" t="str">
        <f>IFERROR(IF(VLOOKUP($C191,'MSCI Database'!$C:$R,3, FALSE)="","",VLOOKUP($C191,'MSCI Database'!$C:$R,3, FALSE)),"")</f>
        <v>BB</v>
      </c>
      <c r="Q191" s="164" t="str">
        <f>IFERROR(IF(VLOOKUP($C191,'MSCI Database'!$C:$R,4, FALSE)="","",VLOOKUP($C191,'MSCI Database'!$C:$R,4, FALSE)),"")</f>
        <v>1</v>
      </c>
      <c r="R191" s="164">
        <f>IFERROR(IF(VLOOKUP($C191,'MSCI Database'!$C:$R,5, FALSE)="","",VLOOKUP($C191,'MSCI Database'!$C:$R,5, FALSE)),"")</f>
        <v>3.2</v>
      </c>
      <c r="S191" s="164">
        <f>IFERROR(IF(VLOOKUP($C191,'MSCI Database'!$C:$R,6, FALSE)="","",VLOOKUP($C191,'MSCI Database'!$C:$R,6, FALSE)),"")</f>
        <v>0.8</v>
      </c>
      <c r="T191" s="211">
        <f>IFERROR(IF(VLOOKUP($C191,'MSCI Database'!$C:$R,7, FALSE)="","",VLOOKUP($C191,'MSCI Database'!$C:$R,7, FALSE)),"")</f>
        <v>4.5</v>
      </c>
      <c r="U191" s="164">
        <f>IFERROR(IF(VLOOKUP($C191,'MSCI Database'!$C:$R,8, FALSE)="","",VLOOKUP($C191,'MSCI Database'!$C:$R,8, FALSE)),"")</f>
        <v>4.5999999999999996</v>
      </c>
      <c r="V191" s="175">
        <f>IFERROR(IF(VLOOKUP($C191,'MSCI Database'!$C:$R,9, FALSE)="","",VLOOKUP($C191,'MSCI Database'!$C:$R,9, FALSE)),"")</f>
        <v>4</v>
      </c>
      <c r="W191" s="165">
        <f t="shared" ca="1" si="11"/>
        <v>0</v>
      </c>
      <c r="X191" s="166">
        <f>IFERROR(IF(VLOOKUP($C191,'MSCI Database'!$C:$R,10, FALSE)="","",VLOOKUP($C191,'MSCI Database'!$C:$R,10, FALSE)),"")</f>
        <v>986201</v>
      </c>
      <c r="Y191" s="133" t="str">
        <f>IFERROR(IF(VLOOKUP($C191,'MSCI Database'!$C:$R,11, FALSE)="","",VLOOKUP($C191,'MSCI Database'!$C:$R,11, FALSE)),"")</f>
        <v>2019</v>
      </c>
      <c r="Z191" s="133" t="str">
        <f>IFERROR(IF(VLOOKUP($C191,'MSCI Database'!$C:$R,12, FALSE)="","",VLOOKUP($C191,'MSCI Database'!$C:$R,12, FALSE)),"")</f>
        <v>E.Segmt-Moderate</v>
      </c>
      <c r="AA191" s="202" t="str">
        <f>IFERROR(IF(VLOOKUP($C191,'MSCI Database'!$C:$R,13, FALSE)="","",VLOOKUP($C191,'MSCI Database'!$C:$R,13, FALSE)),"")</f>
        <v>Increased transparency on programs and strategies to mitigate social risks</v>
      </c>
    </row>
    <row r="192" spans="1:27" s="130" customFormat="1" ht="15" hidden="1" customHeight="1" outlineLevel="1">
      <c r="A192" s="130" t="s">
        <v>796</v>
      </c>
      <c r="B192" s="130" t="s">
        <v>797</v>
      </c>
      <c r="C192" s="130" t="s">
        <v>798</v>
      </c>
      <c r="D192" s="130" t="s">
        <v>12138</v>
      </c>
      <c r="E192" s="130" t="s">
        <v>18674</v>
      </c>
      <c r="F192" s="302">
        <v>1.584600598507137</v>
      </c>
      <c r="G192" s="132" t="str">
        <f ca="1">IFERROR(_xll.BQL($A192, "cur_mkt_cap(currency=EUR)")/1000000, " ")</f>
        <v xml:space="preserve"> </v>
      </c>
      <c r="M192" s="305">
        <f t="shared" si="12"/>
        <v>1.1218972237430529E-3</v>
      </c>
      <c r="N192" s="223">
        <f t="shared" ca="1" si="13"/>
        <v>1.7811894096221019E-2</v>
      </c>
      <c r="O192" s="172" t="str">
        <f>IFERROR(IF(VLOOKUP($C192,'MSCI Database'!$C:$R,2, FALSE)="","",VLOOKUP($C192,'MSCI Database'!$C:$R,2, FALSE)),"")</f>
        <v>Retail - Food &amp; Staples</v>
      </c>
      <c r="P192" s="186" t="str">
        <f>IFERROR(IF(VLOOKUP($C192,'MSCI Database'!$C:$R,3, FALSE)="","",VLOOKUP($C192,'MSCI Database'!$C:$R,3, FALSE)),"")</f>
        <v>B</v>
      </c>
      <c r="Q192" s="164" t="str">
        <f>IFERROR(IF(VLOOKUP($C192,'MSCI Database'!$C:$R,4, FALSE)="","",VLOOKUP($C192,'MSCI Database'!$C:$R,4, FALSE)),"")</f>
        <v>0</v>
      </c>
      <c r="R192" s="164">
        <f>IFERROR(IF(VLOOKUP($C192,'MSCI Database'!$C:$R,5, FALSE)="","",VLOOKUP($C192,'MSCI Database'!$C:$R,5, FALSE)),"")</f>
        <v>2.2999999999999998</v>
      </c>
      <c r="S192" s="164">
        <f>IFERROR(IF(VLOOKUP($C192,'MSCI Database'!$C:$R,6, FALSE)="","",VLOOKUP($C192,'MSCI Database'!$C:$R,6, FALSE)),"")</f>
        <v>4.8</v>
      </c>
      <c r="T192" s="211">
        <f>IFERROR(IF(VLOOKUP($C192,'MSCI Database'!$C:$R,7, FALSE)="","",VLOOKUP($C192,'MSCI Database'!$C:$R,7, FALSE)),"")</f>
        <v>2.9</v>
      </c>
      <c r="U192" s="164">
        <f>IFERROR(IF(VLOOKUP($C192,'MSCI Database'!$C:$R,8, FALSE)="","",VLOOKUP($C192,'MSCI Database'!$C:$R,8, FALSE)),"")</f>
        <v>4.4000000000000004</v>
      </c>
      <c r="V192" s="175">
        <f>IFERROR(IF(VLOOKUP($C192,'MSCI Database'!$C:$R,9, FALSE)="","",VLOOKUP($C192,'MSCI Database'!$C:$R,9, FALSE)),"")</f>
        <v>3.6</v>
      </c>
      <c r="W192" s="165">
        <f t="shared" ca="1" si="11"/>
        <v>0</v>
      </c>
      <c r="X192" s="166">
        <f>IFERROR(IF(VLOOKUP($C192,'MSCI Database'!$C:$R,10, FALSE)="","",VLOOKUP($C192,'MSCI Database'!$C:$R,10, FALSE)),"")</f>
        <v>181330</v>
      </c>
      <c r="Y192" s="133" t="str">
        <f>IFERROR(IF(VLOOKUP($C192,'MSCI Database'!$C:$R,11, FALSE)="","",VLOOKUP($C192,'MSCI Database'!$C:$R,11, FALSE)),"")</f>
        <v>2019</v>
      </c>
      <c r="Z192" s="133" t="str">
        <f>IFERROR(IF(VLOOKUP($C192,'MSCI Database'!$C:$R,12, FALSE)="","",VLOOKUP($C192,'MSCI Database'!$C:$R,12, FALSE)),"")</f>
        <v>E.Segmt-Moderately Low</v>
      </c>
      <c r="AA192" s="202" t="str">
        <f>IFERROR(IF(VLOOKUP($C192,'MSCI Database'!$C:$R,13, FALSE)="","",VLOOKUP($C192,'MSCI Database'!$C:$R,13, FALSE)),"")</f>
        <v>Data security and labor management programs continue to trail those of peers</v>
      </c>
    </row>
    <row r="193" spans="1:27" s="130" customFormat="1" ht="15" hidden="1" customHeight="1" outlineLevel="1">
      <c r="A193" s="130" t="s">
        <v>8717</v>
      </c>
      <c r="B193" s="130" t="s">
        <v>8718</v>
      </c>
      <c r="C193" s="130" t="s">
        <v>8719</v>
      </c>
      <c r="D193" s="130" t="s">
        <v>18678</v>
      </c>
      <c r="E193" s="130" t="s">
        <v>18689</v>
      </c>
      <c r="F193" s="302">
        <v>1.468938839465568</v>
      </c>
      <c r="G193" s="132" t="str">
        <f ca="1">IFERROR(_xll.BQL($A193, "cur_mkt_cap(currency=EUR)")/1000000, " ")</f>
        <v xml:space="preserve"> </v>
      </c>
      <c r="M193" s="305">
        <f t="shared" si="12"/>
        <v>1.0400086983416222E-3</v>
      </c>
      <c r="N193" s="223">
        <f t="shared" si="13"/>
        <v>0</v>
      </c>
      <c r="O193" s="172" t="str">
        <f>IFERROR(IF(VLOOKUP($C193,'MSCI Database'!$C:$R,2, FALSE)="","",VLOOKUP($C193,'MSCI Database'!$C:$R,2, FALSE)),"")</f>
        <v/>
      </c>
      <c r="P193" s="186" t="str">
        <f>IFERROR(IF(VLOOKUP($C193,'MSCI Database'!$C:$R,3, FALSE)="","",VLOOKUP($C193,'MSCI Database'!$C:$R,3, FALSE)),"")</f>
        <v/>
      </c>
      <c r="Q193" s="164" t="str">
        <f>IFERROR(IF(VLOOKUP($C193,'MSCI Database'!$C:$R,4, FALSE)="","",VLOOKUP($C193,'MSCI Database'!$C:$R,4, FALSE)),"")</f>
        <v/>
      </c>
      <c r="R193" s="164" t="str">
        <f>IFERROR(IF(VLOOKUP($C193,'MSCI Database'!$C:$R,5, FALSE)="","",VLOOKUP($C193,'MSCI Database'!$C:$R,5, FALSE)),"")</f>
        <v/>
      </c>
      <c r="S193" s="164" t="str">
        <f>IFERROR(IF(VLOOKUP($C193,'MSCI Database'!$C:$R,6, FALSE)="","",VLOOKUP($C193,'MSCI Database'!$C:$R,6, FALSE)),"")</f>
        <v/>
      </c>
      <c r="T193" s="211" t="str">
        <f>IFERROR(IF(VLOOKUP($C193,'MSCI Database'!$C:$R,7, FALSE)="","",VLOOKUP($C193,'MSCI Database'!$C:$R,7, FALSE)),"")</f>
        <v/>
      </c>
      <c r="U193" s="164" t="str">
        <f>IFERROR(IF(VLOOKUP($C193,'MSCI Database'!$C:$R,8, FALSE)="","",VLOOKUP($C193,'MSCI Database'!$C:$R,8, FALSE)),"")</f>
        <v/>
      </c>
      <c r="V193" s="175" t="str">
        <f>IFERROR(IF(VLOOKUP($C193,'MSCI Database'!$C:$R,9, FALSE)="","",VLOOKUP($C193,'MSCI Database'!$C:$R,9, FALSE)),"")</f>
        <v/>
      </c>
      <c r="W193" s="165">
        <f t="shared" ca="1" si="11"/>
        <v>0</v>
      </c>
      <c r="X193" s="166" t="str">
        <f>IFERROR(IF(VLOOKUP($C193,'MSCI Database'!$C:$R,10, FALSE)="","",VLOOKUP($C193,'MSCI Database'!$C:$R,10, FALSE)),"")</f>
        <v/>
      </c>
      <c r="Y193" s="133" t="str">
        <f>IFERROR(IF(VLOOKUP($C193,'MSCI Database'!$C:$R,11, FALSE)="","",VLOOKUP($C193,'MSCI Database'!$C:$R,11, FALSE)),"")</f>
        <v/>
      </c>
      <c r="Z193" s="133" t="str">
        <f>IFERROR(IF(VLOOKUP($C193,'MSCI Database'!$C:$R,12, FALSE)="","",VLOOKUP($C193,'MSCI Database'!$C:$R,12, FALSE)),"")</f>
        <v/>
      </c>
      <c r="AA193" s="202" t="str">
        <f>IFERROR(IF(VLOOKUP($C193,'MSCI Database'!$C:$R,13, FALSE)="","",VLOOKUP($C193,'MSCI Database'!$C:$R,13, FALSE)),"")</f>
        <v/>
      </c>
    </row>
    <row r="194" spans="1:27" s="130" customFormat="1" ht="15" hidden="1" customHeight="1" outlineLevel="1">
      <c r="A194" s="130" t="s">
        <v>759</v>
      </c>
      <c r="B194" s="130" t="s">
        <v>760</v>
      </c>
      <c r="C194" s="130" t="s">
        <v>761</v>
      </c>
      <c r="D194" s="130" t="s">
        <v>12138</v>
      </c>
      <c r="E194" s="130" t="s">
        <v>12133</v>
      </c>
      <c r="F194" s="302">
        <v>1.079969928816048</v>
      </c>
      <c r="G194" s="132" t="str">
        <f ca="1">IFERROR(_xll.BQL($A194, "cur_mkt_cap(currency=EUR)")/1000000, " ")</f>
        <v xml:space="preserve"> </v>
      </c>
      <c r="M194" s="305">
        <f t="shared" si="12"/>
        <v>7.6461870960176201E-4</v>
      </c>
      <c r="N194" s="223">
        <f t="shared" ca="1" si="13"/>
        <v>1.2139532205968783E-2</v>
      </c>
      <c r="O194" s="172" t="str">
        <f>IFERROR(IF(VLOOKUP($C194,'MSCI Database'!$C:$R,2, FALSE)="","",VLOOKUP($C194,'MSCI Database'!$C:$R,2, FALSE)),"")</f>
        <v>Health Care Providers &amp; Services</v>
      </c>
      <c r="P194" s="186" t="str">
        <f>IFERROR(IF(VLOOKUP($C194,'MSCI Database'!$C:$R,3, FALSE)="","",VLOOKUP($C194,'MSCI Database'!$C:$R,3, FALSE)),"")</f>
        <v>B</v>
      </c>
      <c r="Q194" s="164" t="str">
        <f>IFERROR(IF(VLOOKUP($C194,'MSCI Database'!$C:$R,4, FALSE)="","",VLOOKUP($C194,'MSCI Database'!$C:$R,4, FALSE)),"")</f>
        <v>0</v>
      </c>
      <c r="R194" s="164">
        <f>IFERROR(IF(VLOOKUP($C194,'MSCI Database'!$C:$R,5, FALSE)="","",VLOOKUP($C194,'MSCI Database'!$C:$R,5, FALSE)),"")</f>
        <v>2.6</v>
      </c>
      <c r="S194" s="164">
        <f>IFERROR(IF(VLOOKUP($C194,'MSCI Database'!$C:$R,6, FALSE)="","",VLOOKUP($C194,'MSCI Database'!$C:$R,6, FALSE)),"")</f>
        <v>8</v>
      </c>
      <c r="T194" s="211">
        <f>IFERROR(IF(VLOOKUP($C194,'MSCI Database'!$C:$R,7, FALSE)="","",VLOOKUP($C194,'MSCI Database'!$C:$R,7, FALSE)),"")</f>
        <v>3.1</v>
      </c>
      <c r="U194" s="164">
        <f>IFERROR(IF(VLOOKUP($C194,'MSCI Database'!$C:$R,8, FALSE)="","",VLOOKUP($C194,'MSCI Database'!$C:$R,8, FALSE)),"")</f>
        <v>4.5999999999999996</v>
      </c>
      <c r="V194" s="175">
        <f>IFERROR(IF(VLOOKUP($C194,'MSCI Database'!$C:$R,9, FALSE)="","",VLOOKUP($C194,'MSCI Database'!$C:$R,9, FALSE)),"")</f>
        <v>3.9</v>
      </c>
      <c r="W194" s="165">
        <f t="shared" ca="1" si="11"/>
        <v>0</v>
      </c>
      <c r="X194" s="166">
        <f>IFERROR(IF(VLOOKUP($C194,'MSCI Database'!$C:$R,10, FALSE)="","",VLOOKUP($C194,'MSCI Database'!$C:$R,10, FALSE)),"")</f>
        <v>1635</v>
      </c>
      <c r="Y194" s="133" t="str">
        <f>IFERROR(IF(VLOOKUP($C194,'MSCI Database'!$C:$R,11, FALSE)="","",VLOOKUP($C194,'MSCI Database'!$C:$R,11, FALSE)),"")</f>
        <v>2019</v>
      </c>
      <c r="Z194" s="133" t="str">
        <f>IFERROR(IF(VLOOKUP($C194,'MSCI Database'!$C:$R,12, FALSE)="","",VLOOKUP($C194,'MSCI Database'!$C:$R,12, FALSE)),"")</f>
        <v>E.Segmt-Moderate</v>
      </c>
      <c r="AA194" s="202" t="str">
        <f>IFERROR(IF(VLOOKUP($C194,'MSCI Database'!$C:$R,13, FALSE)="","",VLOOKUP($C194,'MSCI Database'!$C:$R,13, FALSE)),"")</f>
        <v>Limited efforts to address data privacy and demographic-centered ESG risks</v>
      </c>
    </row>
    <row r="195" spans="1:27" s="130" customFormat="1" ht="15" hidden="1" customHeight="1" outlineLevel="1">
      <c r="A195" s="130" t="s">
        <v>8714</v>
      </c>
      <c r="B195" s="130" t="s">
        <v>8715</v>
      </c>
      <c r="C195" s="130" t="s">
        <v>8716</v>
      </c>
      <c r="D195" s="130" t="s">
        <v>12138</v>
      </c>
      <c r="E195" s="130" t="s">
        <v>18704</v>
      </c>
      <c r="F195" s="302">
        <v>0.36945883456793821</v>
      </c>
      <c r="G195" s="132" t="str">
        <f ca="1">IFERROR(_xll.BQL($A195, "cur_mkt_cap(currency=EUR)")/1000000, " ")</f>
        <v xml:space="preserve"> </v>
      </c>
      <c r="M195" s="305">
        <f t="shared" si="12"/>
        <v>2.6157685487410024E-4</v>
      </c>
      <c r="N195" s="223">
        <f t="shared" ca="1" si="13"/>
        <v>4.1529465787386024E-3</v>
      </c>
      <c r="O195" s="172" t="str">
        <f>IFERROR(IF(VLOOKUP($C195,'MSCI Database'!$C:$R,2, FALSE)="","",VLOOKUP($C195,'MSCI Database'!$C:$R,2, FALSE)),"")</f>
        <v>Real Estate Management &amp; Services</v>
      </c>
      <c r="P195" s="186" t="str">
        <f>IFERROR(IF(VLOOKUP($C195,'MSCI Database'!$C:$R,3, FALSE)="","",VLOOKUP($C195,'MSCI Database'!$C:$R,3, FALSE)),"")</f>
        <v>B</v>
      </c>
      <c r="Q195" s="164" t="str">
        <f>IFERROR(IF(VLOOKUP($C195,'MSCI Database'!$C:$R,4, FALSE)="","",VLOOKUP($C195,'MSCI Database'!$C:$R,4, FALSE)),"")</f>
        <v>0</v>
      </c>
      <c r="R195" s="164">
        <f>IFERROR(IF(VLOOKUP($C195,'MSCI Database'!$C:$R,5, FALSE)="","",VLOOKUP($C195,'MSCI Database'!$C:$R,5, FALSE)),"")</f>
        <v>2.4</v>
      </c>
      <c r="S195" s="164">
        <f>IFERROR(IF(VLOOKUP($C195,'MSCI Database'!$C:$R,6, FALSE)="","",VLOOKUP($C195,'MSCI Database'!$C:$R,6, FALSE)),"")</f>
        <v>4.3</v>
      </c>
      <c r="T195" s="211">
        <f>IFERROR(IF(VLOOKUP($C195,'MSCI Database'!$C:$R,7, FALSE)="","",VLOOKUP($C195,'MSCI Database'!$C:$R,7, FALSE)),"")</f>
        <v>5.4</v>
      </c>
      <c r="U195" s="164">
        <f>IFERROR(IF(VLOOKUP($C195,'MSCI Database'!$C:$R,8, FALSE)="","",VLOOKUP($C195,'MSCI Database'!$C:$R,8, FALSE)),"")</f>
        <v>4.0999999999999996</v>
      </c>
      <c r="V195" s="175">
        <f>IFERROR(IF(VLOOKUP($C195,'MSCI Database'!$C:$R,9, FALSE)="","",VLOOKUP($C195,'MSCI Database'!$C:$R,9, FALSE)),"")</f>
        <v>4.5</v>
      </c>
      <c r="W195" s="165">
        <f t="shared" ca="1" si="11"/>
        <v>0</v>
      </c>
      <c r="X195" s="166">
        <f>IFERROR(IF(VLOOKUP($C195,'MSCI Database'!$C:$R,10, FALSE)="","",VLOOKUP($C195,'MSCI Database'!$C:$R,10, FALSE)),"")</f>
        <v>7702</v>
      </c>
      <c r="Y195" s="133" t="str">
        <f>IFERROR(IF(VLOOKUP($C195,'MSCI Database'!$C:$R,11, FALSE)="","",VLOOKUP($C195,'MSCI Database'!$C:$R,11, FALSE)),"")</f>
        <v>2019</v>
      </c>
      <c r="Z195" s="133" t="str">
        <f>IFERROR(IF(VLOOKUP($C195,'MSCI Database'!$C:$R,12, FALSE)="","",VLOOKUP($C195,'MSCI Database'!$C:$R,12, FALSE)),"")</f>
        <v>E.Segmt-Low</v>
      </c>
      <c r="AA195" s="202" t="str">
        <f>IFERROR(IF(VLOOKUP($C195,'MSCI Database'!$C:$R,13, FALSE)="","",VLOOKUP($C195,'MSCI Database'!$C:$R,13, FALSE)),"")</f>
        <v/>
      </c>
    </row>
    <row r="196" spans="1:27" s="130" customFormat="1" ht="15" hidden="1" customHeight="1" outlineLevel="1">
      <c r="A196" s="130" t="s">
        <v>7529</v>
      </c>
      <c r="B196" s="130" t="s">
        <v>7530</v>
      </c>
      <c r="C196" s="130" t="s">
        <v>7531</v>
      </c>
      <c r="D196" s="130" t="s">
        <v>12139</v>
      </c>
      <c r="E196" s="130" t="s">
        <v>18682</v>
      </c>
      <c r="F196" s="302">
        <v>2.1011166549614551</v>
      </c>
      <c r="G196" s="132" t="str">
        <f ca="1">IFERROR(_xll.BQL($A196, "cur_mkt_cap(currency=EUR)")/1000000, " ")</f>
        <v xml:space="preserve"> </v>
      </c>
      <c r="M196" s="305">
        <f t="shared" si="12"/>
        <v>1.4875905917127103E-3</v>
      </c>
      <c r="N196" s="223">
        <f t="shared" ca="1" si="13"/>
        <v>2.3617855109506973E-2</v>
      </c>
      <c r="O196" s="172" t="str">
        <f>IFERROR(IF(VLOOKUP($C196,'MSCI Database'!$C:$R,2, FALSE)="","",VLOOKUP($C196,'MSCI Database'!$C:$R,2, FALSE)),"")</f>
        <v>Retail - Consumer Discretionary</v>
      </c>
      <c r="P196" s="186" t="str">
        <f>IFERROR(IF(VLOOKUP($C196,'MSCI Database'!$C:$R,3, FALSE)="","",VLOOKUP($C196,'MSCI Database'!$C:$R,3, FALSE)),"")</f>
        <v>A</v>
      </c>
      <c r="Q196" s="164" t="str">
        <f>IFERROR(IF(VLOOKUP($C196,'MSCI Database'!$C:$R,4, FALSE)="","",VLOOKUP($C196,'MSCI Database'!$C:$R,4, FALSE)),"")</f>
        <v>0</v>
      </c>
      <c r="R196" s="164">
        <f>IFERROR(IF(VLOOKUP($C196,'MSCI Database'!$C:$R,5, FALSE)="","",VLOOKUP($C196,'MSCI Database'!$C:$R,5, FALSE)),"")</f>
        <v>6.3</v>
      </c>
      <c r="S196" s="164">
        <f>IFERROR(IF(VLOOKUP($C196,'MSCI Database'!$C:$R,6, FALSE)="","",VLOOKUP($C196,'MSCI Database'!$C:$R,6, FALSE)),"")</f>
        <v>9</v>
      </c>
      <c r="T196" s="211">
        <f>IFERROR(IF(VLOOKUP($C196,'MSCI Database'!$C:$R,7, FALSE)="","",VLOOKUP($C196,'MSCI Database'!$C:$R,7, FALSE)),"")</f>
        <v>4.5999999999999996</v>
      </c>
      <c r="U196" s="164">
        <f>IFERROR(IF(VLOOKUP($C196,'MSCI Database'!$C:$R,8, FALSE)="","",VLOOKUP($C196,'MSCI Database'!$C:$R,8, FALSE)),"")</f>
        <v>5.2</v>
      </c>
      <c r="V196" s="175">
        <f>IFERROR(IF(VLOOKUP($C196,'MSCI Database'!$C:$R,9, FALSE)="","",VLOOKUP($C196,'MSCI Database'!$C:$R,9, FALSE)),"")</f>
        <v>5.0999999999999996</v>
      </c>
      <c r="W196" s="165">
        <f t="shared" ca="1" si="11"/>
        <v>0</v>
      </c>
      <c r="X196" s="166">
        <f>IFERROR(IF(VLOOKUP($C196,'MSCI Database'!$C:$R,10, FALSE)="","",VLOOKUP($C196,'MSCI Database'!$C:$R,10, FALSE)),"")</f>
        <v>13161</v>
      </c>
      <c r="Y196" s="133" t="str">
        <f>IFERROR(IF(VLOOKUP($C196,'MSCI Database'!$C:$R,11, FALSE)="","",VLOOKUP($C196,'MSCI Database'!$C:$R,11, FALSE)),"")</f>
        <v>2019</v>
      </c>
      <c r="Z196" s="133" t="str">
        <f>IFERROR(IF(VLOOKUP($C196,'MSCI Database'!$C:$R,12, FALSE)="","",VLOOKUP($C196,'MSCI Database'!$C:$R,12, FALSE)),"")</f>
        <v>Reported</v>
      </c>
      <c r="AA196" s="202" t="str">
        <f>IFERROR(IF(VLOOKUP($C196,'MSCI Database'!$C:$R,13, FALSE)="","",VLOOKUP($C196,'MSCI Database'!$C:$R,13, FALSE)),"")</f>
        <v>Strong employee initiatives, limited measures to mitigate data protection risks</v>
      </c>
    </row>
    <row r="197" spans="1:27" s="130" customFormat="1" ht="15" hidden="1" customHeight="1" outlineLevel="1">
      <c r="A197" s="130" t="s">
        <v>5268</v>
      </c>
      <c r="B197" s="130" t="s">
        <v>5269</v>
      </c>
      <c r="C197" s="130" t="s">
        <v>5270</v>
      </c>
      <c r="D197" s="130" t="s">
        <v>18701</v>
      </c>
      <c r="E197" s="130" t="s">
        <v>18690</v>
      </c>
      <c r="F197" s="302">
        <v>1.6651319762505721</v>
      </c>
      <c r="G197" s="132" t="str">
        <f ca="1">IFERROR(_xll.BQL($A197, "cur_mkt_cap(currency=EUR)")/1000000, " ")</f>
        <v xml:space="preserve"> </v>
      </c>
      <c r="M197" s="305">
        <f t="shared" si="12"/>
        <v>1.178913439185405E-3</v>
      </c>
      <c r="N197" s="223">
        <f t="shared" ca="1" si="13"/>
        <v>1.8717116758095693E-2</v>
      </c>
      <c r="O197" s="172" t="str">
        <f>IFERROR(IF(VLOOKUP($C197,'MSCI Database'!$C:$R,2, FALSE)="","",VLOOKUP($C197,'MSCI Database'!$C:$R,2, FALSE)),"")</f>
        <v>Interactive Media &amp; Services</v>
      </c>
      <c r="P197" s="186" t="str">
        <f>IFERROR(IF(VLOOKUP($C197,'MSCI Database'!$C:$R,3, FALSE)="","",VLOOKUP($C197,'MSCI Database'!$C:$R,3, FALSE)),"")</f>
        <v>BB</v>
      </c>
      <c r="Q197" s="164" t="str">
        <f>IFERROR(IF(VLOOKUP($C197,'MSCI Database'!$C:$R,4, FALSE)="","",VLOOKUP($C197,'MSCI Database'!$C:$R,4, FALSE)),"")</f>
        <v>-1</v>
      </c>
      <c r="R197" s="164">
        <f>IFERROR(IF(VLOOKUP($C197,'MSCI Database'!$C:$R,5, FALSE)="","",VLOOKUP($C197,'MSCI Database'!$C:$R,5, FALSE)),"")</f>
        <v>4.0999999999999996</v>
      </c>
      <c r="S197" s="164">
        <f>IFERROR(IF(VLOOKUP($C197,'MSCI Database'!$C:$R,6, FALSE)="","",VLOOKUP($C197,'MSCI Database'!$C:$R,6, FALSE)),"")</f>
        <v>6</v>
      </c>
      <c r="T197" s="211">
        <f>IFERROR(IF(VLOOKUP($C197,'MSCI Database'!$C:$R,7, FALSE)="","",VLOOKUP($C197,'MSCI Database'!$C:$R,7, FALSE)),"")</f>
        <v>3</v>
      </c>
      <c r="U197" s="164">
        <f>IFERROR(IF(VLOOKUP($C197,'MSCI Database'!$C:$R,8, FALSE)="","",VLOOKUP($C197,'MSCI Database'!$C:$R,8, FALSE)),"")</f>
        <v>4.0999999999999996</v>
      </c>
      <c r="V197" s="175">
        <f>IFERROR(IF(VLOOKUP($C197,'MSCI Database'!$C:$R,9, FALSE)="","",VLOOKUP($C197,'MSCI Database'!$C:$R,9, FALSE)),"")</f>
        <v>3.6</v>
      </c>
      <c r="W197" s="165">
        <f t="shared" ca="1" si="11"/>
        <v>0</v>
      </c>
      <c r="X197" s="166">
        <f>IFERROR(IF(VLOOKUP($C197,'MSCI Database'!$C:$R,10, FALSE)="","",VLOOKUP($C197,'MSCI Database'!$C:$R,10, FALSE)),"")</f>
        <v>16274</v>
      </c>
      <c r="Y197" s="133" t="str">
        <f>IFERROR(IF(VLOOKUP($C197,'MSCI Database'!$C:$R,11, FALSE)="","",VLOOKUP($C197,'MSCI Database'!$C:$R,11, FALSE)),"")</f>
        <v>2019</v>
      </c>
      <c r="Z197" s="133" t="str">
        <f>IFERROR(IF(VLOOKUP($C197,'MSCI Database'!$C:$R,12, FALSE)="","",VLOOKUP($C197,'MSCI Database'!$C:$R,12, FALSE)),"")</f>
        <v>E.Segmt-Moderately High</v>
      </c>
      <c r="AA197" s="202" t="str">
        <f>IFERROR(IF(VLOOKUP($C197,'MSCI Database'!$C:$R,13, FALSE)="","",VLOOKUP($C197,'MSCI Database'!$C:$R,13, FALSE)),"")</f>
        <v>Public Interest Foundation limits accountability to shareholders</v>
      </c>
    </row>
    <row r="198" spans="1:27" s="130" customFormat="1" ht="15" hidden="1" customHeight="1" outlineLevel="1">
      <c r="A198" s="130" t="s">
        <v>5322</v>
      </c>
      <c r="B198" s="130" t="s">
        <v>5323</v>
      </c>
      <c r="C198" s="130" t="s">
        <v>5324</v>
      </c>
      <c r="D198" s="130" t="s">
        <v>18683</v>
      </c>
      <c r="E198" s="130" t="s">
        <v>18682</v>
      </c>
      <c r="F198" s="302">
        <v>1.9381695786375179</v>
      </c>
      <c r="G198" s="132" t="str">
        <f ca="1">IFERROR(_xll.BQL($A198, "cur_mkt_cap(currency=EUR)")/1000000, " ")</f>
        <v xml:space="preserve"> </v>
      </c>
      <c r="M198" s="305">
        <f t="shared" si="12"/>
        <v>1.3722240616753627E-3</v>
      </c>
      <c r="N198" s="223">
        <f t="shared" ca="1" si="13"/>
        <v>2.1786228850180063E-2</v>
      </c>
      <c r="O198" s="172" t="str">
        <f>IFERROR(IF(VLOOKUP($C198,'MSCI Database'!$C:$R,2, FALSE)="","",VLOOKUP($C198,'MSCI Database'!$C:$R,2, FALSE)),"")</f>
        <v>Retail - Consumer Discretionary</v>
      </c>
      <c r="P198" s="186" t="str">
        <f>IFERROR(IF(VLOOKUP($C198,'MSCI Database'!$C:$R,3, FALSE)="","",VLOOKUP($C198,'MSCI Database'!$C:$R,3, FALSE)),"")</f>
        <v>A</v>
      </c>
      <c r="Q198" s="164" t="str">
        <f>IFERROR(IF(VLOOKUP($C198,'MSCI Database'!$C:$R,4, FALSE)="","",VLOOKUP($C198,'MSCI Database'!$C:$R,4, FALSE)),"")</f>
        <v>0</v>
      </c>
      <c r="R198" s="164">
        <f>IFERROR(IF(VLOOKUP($C198,'MSCI Database'!$C:$R,5, FALSE)="","",VLOOKUP($C198,'MSCI Database'!$C:$R,5, FALSE)),"")</f>
        <v>7.1</v>
      </c>
      <c r="S198" s="164">
        <f>IFERROR(IF(VLOOKUP($C198,'MSCI Database'!$C:$R,6, FALSE)="","",VLOOKUP($C198,'MSCI Database'!$C:$R,6, FALSE)),"")</f>
        <v>3.3</v>
      </c>
      <c r="T198" s="211">
        <f>IFERROR(IF(VLOOKUP($C198,'MSCI Database'!$C:$R,7, FALSE)="","",VLOOKUP($C198,'MSCI Database'!$C:$R,7, FALSE)),"")</f>
        <v>5.6</v>
      </c>
      <c r="U198" s="164">
        <f>IFERROR(IF(VLOOKUP($C198,'MSCI Database'!$C:$R,8, FALSE)="","",VLOOKUP($C198,'MSCI Database'!$C:$R,8, FALSE)),"")</f>
        <v>4.9000000000000004</v>
      </c>
      <c r="V198" s="175">
        <f>IFERROR(IF(VLOOKUP($C198,'MSCI Database'!$C:$R,9, FALSE)="","",VLOOKUP($C198,'MSCI Database'!$C:$R,9, FALSE)),"")</f>
        <v>5</v>
      </c>
      <c r="W198" s="165">
        <f t="shared" ca="1" si="11"/>
        <v>0</v>
      </c>
      <c r="X198" s="166">
        <f>IFERROR(IF(VLOOKUP($C198,'MSCI Database'!$C:$R,10, FALSE)="","",VLOOKUP($C198,'MSCI Database'!$C:$R,10, FALSE)),"")</f>
        <v>26828</v>
      </c>
      <c r="Y198" s="133" t="str">
        <f>IFERROR(IF(VLOOKUP($C198,'MSCI Database'!$C:$R,11, FALSE)="","",VLOOKUP($C198,'MSCI Database'!$C:$R,11, FALSE)),"")</f>
        <v>2019</v>
      </c>
      <c r="Z198" s="133" t="str">
        <f>IFERROR(IF(VLOOKUP($C198,'MSCI Database'!$C:$R,12, FALSE)="","",VLOOKUP($C198,'MSCI Database'!$C:$R,12, FALSE)),"")</f>
        <v>E.Segmt-Moderate</v>
      </c>
      <c r="AA198" s="202" t="str">
        <f>IFERROR(IF(VLOOKUP($C198,'MSCI Database'!$C:$R,13, FALSE)="","",VLOOKUP($C198,'MSCI Database'!$C:$R,13, FALSE)),"")</f>
        <v>Labor management and data security initiatives on par with peers</v>
      </c>
    </row>
    <row r="199" spans="1:27" s="130" customFormat="1" ht="15" hidden="1" customHeight="1" outlineLevel="1">
      <c r="A199" s="130" t="s">
        <v>2392</v>
      </c>
      <c r="B199" s="130" t="s">
        <v>2393</v>
      </c>
      <c r="C199" s="130" t="s">
        <v>2394</v>
      </c>
      <c r="D199" s="130" t="s">
        <v>12140</v>
      </c>
      <c r="E199" s="130" t="s">
        <v>18684</v>
      </c>
      <c r="F199" s="302">
        <v>1.41365266831958</v>
      </c>
      <c r="G199" s="132" t="str">
        <f ca="1">IFERROR(_xll.BQL($A199, "cur_mkt_cap(currency=EUR)")/1000000, " ")</f>
        <v xml:space="preserve"> </v>
      </c>
      <c r="M199" s="305">
        <f t="shared" si="12"/>
        <v>1.0008660891702627E-3</v>
      </c>
      <c r="N199" s="223">
        <f t="shared" ca="1" si="13"/>
        <v>1.5890333274309443E-2</v>
      </c>
      <c r="O199" s="172" t="str">
        <f>IFERROR(IF(VLOOKUP($C199,'MSCI Database'!$C:$R,2, FALSE)="","",VLOOKUP($C199,'MSCI Database'!$C:$R,2, FALSE)),"")</f>
        <v>Metals and Mining - Non-Precious Metals</v>
      </c>
      <c r="P199" s="186" t="str">
        <f>IFERROR(IF(VLOOKUP($C199,'MSCI Database'!$C:$R,3, FALSE)="","",VLOOKUP($C199,'MSCI Database'!$C:$R,3, FALSE)),"")</f>
        <v>AA</v>
      </c>
      <c r="Q199" s="164" t="str">
        <f>IFERROR(IF(VLOOKUP($C199,'MSCI Database'!$C:$R,4, FALSE)="","",VLOOKUP($C199,'MSCI Database'!$C:$R,4, FALSE)),"")</f>
        <v>1</v>
      </c>
      <c r="R199" s="164">
        <f>IFERROR(IF(VLOOKUP($C199,'MSCI Database'!$C:$R,5, FALSE)="","",VLOOKUP($C199,'MSCI Database'!$C:$R,5, FALSE)),"")</f>
        <v>7.7</v>
      </c>
      <c r="S199" s="164">
        <f>IFERROR(IF(VLOOKUP($C199,'MSCI Database'!$C:$R,6, FALSE)="","",VLOOKUP($C199,'MSCI Database'!$C:$R,6, FALSE)),"")</f>
        <v>3.2</v>
      </c>
      <c r="T199" s="211">
        <f>IFERROR(IF(VLOOKUP($C199,'MSCI Database'!$C:$R,7, FALSE)="","",VLOOKUP($C199,'MSCI Database'!$C:$R,7, FALSE)),"")</f>
        <v>5.9</v>
      </c>
      <c r="U199" s="164">
        <f>IFERROR(IF(VLOOKUP($C199,'MSCI Database'!$C:$R,8, FALSE)="","",VLOOKUP($C199,'MSCI Database'!$C:$R,8, FALSE)),"")</f>
        <v>6.9</v>
      </c>
      <c r="V199" s="175">
        <f>IFERROR(IF(VLOOKUP($C199,'MSCI Database'!$C:$R,9, FALSE)="","",VLOOKUP($C199,'MSCI Database'!$C:$R,9, FALSE)),"")</f>
        <v>5.0999999999999996</v>
      </c>
      <c r="W199" s="165">
        <f t="shared" ca="1" si="11"/>
        <v>0</v>
      </c>
      <c r="X199" s="166">
        <f>IFERROR(IF(VLOOKUP($C199,'MSCI Database'!$C:$R,10, FALSE)="","",VLOOKUP($C199,'MSCI Database'!$C:$R,10, FALSE)),"")</f>
        <v>2483626</v>
      </c>
      <c r="Y199" s="133" t="str">
        <f>IFERROR(IF(VLOOKUP($C199,'MSCI Database'!$C:$R,11, FALSE)="","",VLOOKUP($C199,'MSCI Database'!$C:$R,11, FALSE)),"")</f>
        <v>2019</v>
      </c>
      <c r="Z199" s="133" t="str">
        <f>IFERROR(IF(VLOOKUP($C199,'MSCI Database'!$C:$R,12, FALSE)="","",VLOOKUP($C199,'MSCI Database'!$C:$R,12, FALSE)),"")</f>
        <v>Reported</v>
      </c>
      <c r="AA199" s="202" t="str">
        <f>IFERROR(IF(VLOOKUP($C199,'MSCI Database'!$C:$R,13, FALSE)="","",VLOOKUP($C199,'MSCI Database'!$C:$R,13, FALSE)),"")</f>
        <v>Industry leader in mine safety; implements strong anti-corruption initiatives</v>
      </c>
    </row>
    <row r="200" spans="1:27" s="130" customFormat="1" ht="15" hidden="1" customHeight="1" outlineLevel="1">
      <c r="A200" s="130" t="s">
        <v>1922</v>
      </c>
      <c r="B200" s="130" t="s">
        <v>1923</v>
      </c>
      <c r="C200" s="130" t="s">
        <v>1924</v>
      </c>
      <c r="D200" s="130" t="s">
        <v>12129</v>
      </c>
      <c r="E200" s="130" t="s">
        <v>18682</v>
      </c>
      <c r="F200" s="302">
        <v>1.3561173946039089</v>
      </c>
      <c r="G200" s="132" t="str">
        <f ca="1">IFERROR(_xll.BQL($A200, "cur_mkt_cap(currency=EUR)")/1000000, " ")</f>
        <v xml:space="preserve"> </v>
      </c>
      <c r="M200" s="305">
        <f t="shared" si="12"/>
        <v>9.6013111537956747E-4</v>
      </c>
      <c r="N200" s="223">
        <f t="shared" ca="1" si="13"/>
        <v>1.524360109259368E-2</v>
      </c>
      <c r="O200" s="172" t="str">
        <f>IFERROR(IF(VLOOKUP($C200,'MSCI Database'!$C:$R,2, FALSE)="","",VLOOKUP($C200,'MSCI Database'!$C:$R,2, FALSE)),"")</f>
        <v>Retail - Consumer Discretionary</v>
      </c>
      <c r="P200" s="186" t="str">
        <f>IFERROR(IF(VLOOKUP($C200,'MSCI Database'!$C:$R,3, FALSE)="","",VLOOKUP($C200,'MSCI Database'!$C:$R,3, FALSE)),"")</f>
        <v>A</v>
      </c>
      <c r="Q200" s="164" t="str">
        <f>IFERROR(IF(VLOOKUP($C200,'MSCI Database'!$C:$R,4, FALSE)="","",VLOOKUP($C200,'MSCI Database'!$C:$R,4, FALSE)),"")</f>
        <v>0</v>
      </c>
      <c r="R200" s="164">
        <f>IFERROR(IF(VLOOKUP($C200,'MSCI Database'!$C:$R,5, FALSE)="","",VLOOKUP($C200,'MSCI Database'!$C:$R,5, FALSE)),"")</f>
        <v>6.1</v>
      </c>
      <c r="S200" s="164">
        <f>IFERROR(IF(VLOOKUP($C200,'MSCI Database'!$C:$R,6, FALSE)="","",VLOOKUP($C200,'MSCI Database'!$C:$R,6, FALSE)),"")</f>
        <v>1.1000000000000001</v>
      </c>
      <c r="T200" s="211">
        <f>IFERROR(IF(VLOOKUP($C200,'MSCI Database'!$C:$R,7, FALSE)="","",VLOOKUP($C200,'MSCI Database'!$C:$R,7, FALSE)),"")</f>
        <v>4.5999999999999996</v>
      </c>
      <c r="U200" s="164">
        <f>IFERROR(IF(VLOOKUP($C200,'MSCI Database'!$C:$R,8, FALSE)="","",VLOOKUP($C200,'MSCI Database'!$C:$R,8, FALSE)),"")</f>
        <v>5.5</v>
      </c>
      <c r="V200" s="175">
        <f>IFERROR(IF(VLOOKUP($C200,'MSCI Database'!$C:$R,9, FALSE)="","",VLOOKUP($C200,'MSCI Database'!$C:$R,9, FALSE)),"")</f>
        <v>4.5</v>
      </c>
      <c r="W200" s="165">
        <f t="shared" ca="1" si="11"/>
        <v>0</v>
      </c>
      <c r="X200" s="166">
        <f>IFERROR(IF(VLOOKUP($C200,'MSCI Database'!$C:$R,10, FALSE)="","",VLOOKUP($C200,'MSCI Database'!$C:$R,10, FALSE)),"")</f>
        <v>12480</v>
      </c>
      <c r="Y200" s="133" t="str">
        <f>IFERROR(IF(VLOOKUP($C200,'MSCI Database'!$C:$R,11, FALSE)="","",VLOOKUP($C200,'MSCI Database'!$C:$R,11, FALSE)),"")</f>
        <v>2019</v>
      </c>
      <c r="Z200" s="133" t="str">
        <f>IFERROR(IF(VLOOKUP($C200,'MSCI Database'!$C:$R,12, FALSE)="","",VLOOKUP($C200,'MSCI Database'!$C:$R,12, FALSE)),"")</f>
        <v>E.Segmt-Moderate</v>
      </c>
      <c r="AA200" s="202" t="str">
        <f>IFERROR(IF(VLOOKUP($C200,'MSCI Database'!$C:$R,13, FALSE)="","",VLOOKUP($C200,'MSCI Database'!$C:$R,13, FALSE)),"")</f>
        <v>Relatively strong governance structure; modest data security practices</v>
      </c>
    </row>
    <row r="201" spans="1:27" s="130" customFormat="1" ht="15" hidden="1" customHeight="1" outlineLevel="1">
      <c r="F201" s="302"/>
      <c r="G201" s="132" t="str">
        <f ca="1">IFERROR(_xll.BQL($A201, "cur_mkt_cap(currency=EUR)")/1000000, " ")</f>
        <v xml:space="preserve"> </v>
      </c>
      <c r="M201" s="305" t="str">
        <f t="shared" si="12"/>
        <v/>
      </c>
      <c r="N201" s="223">
        <f t="shared" si="13"/>
        <v>0</v>
      </c>
      <c r="O201" s="172" t="str">
        <f>IFERROR(IF(VLOOKUP($C201,'MSCI Database'!$C:$R,2, FALSE)="","",VLOOKUP($C201,'MSCI Database'!$C:$R,2, FALSE)),"")</f>
        <v/>
      </c>
      <c r="P201" s="186" t="str">
        <f>IFERROR(IF(VLOOKUP($C201,'MSCI Database'!$C:$R,3, FALSE)="","",VLOOKUP($C201,'MSCI Database'!$C:$R,3, FALSE)),"")</f>
        <v/>
      </c>
      <c r="Q201" s="164" t="str">
        <f>IFERROR(IF(VLOOKUP($C201,'MSCI Database'!$C:$R,4, FALSE)="","",VLOOKUP($C201,'MSCI Database'!$C:$R,4, FALSE)),"")</f>
        <v/>
      </c>
      <c r="R201" s="164" t="str">
        <f>IFERROR(IF(VLOOKUP($C201,'MSCI Database'!$C:$R,5, FALSE)="","",VLOOKUP($C201,'MSCI Database'!$C:$R,5, FALSE)),"")</f>
        <v/>
      </c>
      <c r="S201" s="164" t="str">
        <f>IFERROR(IF(VLOOKUP($C201,'MSCI Database'!$C:$R,6, FALSE)="","",VLOOKUP($C201,'MSCI Database'!$C:$R,6, FALSE)),"")</f>
        <v/>
      </c>
      <c r="T201" s="211" t="str">
        <f>IFERROR(IF(VLOOKUP($C201,'MSCI Database'!$C:$R,7, FALSE)="","",VLOOKUP($C201,'MSCI Database'!$C:$R,7, FALSE)),"")</f>
        <v/>
      </c>
      <c r="U201" s="164" t="str">
        <f>IFERROR(IF(VLOOKUP($C201,'MSCI Database'!$C:$R,8, FALSE)="","",VLOOKUP($C201,'MSCI Database'!$C:$R,8, FALSE)),"")</f>
        <v/>
      </c>
      <c r="V201" s="175" t="str">
        <f>IFERROR(IF(VLOOKUP($C201,'MSCI Database'!$C:$R,9, FALSE)="","",VLOOKUP($C201,'MSCI Database'!$C:$R,9, FALSE)),"")</f>
        <v/>
      </c>
      <c r="W201" s="165">
        <f t="shared" ca="1" si="11"/>
        <v>0</v>
      </c>
      <c r="X201" s="166" t="str">
        <f>IFERROR(IF(VLOOKUP($C201,'MSCI Database'!$C:$R,10, FALSE)="","",VLOOKUP($C201,'MSCI Database'!$C:$R,10, FALSE)),"")</f>
        <v/>
      </c>
      <c r="Y201" s="133" t="str">
        <f>IFERROR(IF(VLOOKUP($C201,'MSCI Database'!$C:$R,11, FALSE)="","",VLOOKUP($C201,'MSCI Database'!$C:$R,11, FALSE)),"")</f>
        <v/>
      </c>
      <c r="Z201" s="133" t="str">
        <f>IFERROR(IF(VLOOKUP($C201,'MSCI Database'!$C:$R,12, FALSE)="","",VLOOKUP($C201,'MSCI Database'!$C:$R,12, FALSE)),"")</f>
        <v/>
      </c>
      <c r="AA201" s="202" t="str">
        <f>IFERROR(IF(VLOOKUP($C201,'MSCI Database'!$C:$R,13, FALSE)="","",VLOOKUP($C201,'MSCI Database'!$C:$R,13, FALSE)),"")</f>
        <v/>
      </c>
    </row>
    <row r="202" spans="1:27" s="130" customFormat="1" ht="15" hidden="1" customHeight="1" outlineLevel="1">
      <c r="F202" s="302"/>
      <c r="G202" s="132" t="str">
        <f ca="1">IFERROR(_xll.BQL($A202, "cur_mkt_cap(currency=EUR)")/1000000, " ")</f>
        <v xml:space="preserve"> </v>
      </c>
      <c r="M202" s="305" t="str">
        <f t="shared" si="12"/>
        <v/>
      </c>
      <c r="N202" s="223">
        <f t="shared" si="13"/>
        <v>0</v>
      </c>
      <c r="O202" s="172" t="str">
        <f>IFERROR(IF(VLOOKUP($C202,'MSCI Database'!$C:$R,2, FALSE)="","",VLOOKUP($C202,'MSCI Database'!$C:$R,2, FALSE)),"")</f>
        <v/>
      </c>
      <c r="P202" s="186" t="str">
        <f>IFERROR(IF(VLOOKUP($C202,'MSCI Database'!$C:$R,3, FALSE)="","",VLOOKUP($C202,'MSCI Database'!$C:$R,3, FALSE)),"")</f>
        <v/>
      </c>
      <c r="Q202" s="164" t="str">
        <f>IFERROR(IF(VLOOKUP($C202,'MSCI Database'!$C:$R,4, FALSE)="","",VLOOKUP($C202,'MSCI Database'!$C:$R,4, FALSE)),"")</f>
        <v/>
      </c>
      <c r="R202" s="164" t="str">
        <f>IFERROR(IF(VLOOKUP($C202,'MSCI Database'!$C:$R,5, FALSE)="","",VLOOKUP($C202,'MSCI Database'!$C:$R,5, FALSE)),"")</f>
        <v/>
      </c>
      <c r="S202" s="164" t="str">
        <f>IFERROR(IF(VLOOKUP($C202,'MSCI Database'!$C:$R,6, FALSE)="","",VLOOKUP($C202,'MSCI Database'!$C:$R,6, FALSE)),"")</f>
        <v/>
      </c>
      <c r="T202" s="211" t="str">
        <f>IFERROR(IF(VLOOKUP($C202,'MSCI Database'!$C:$R,7, FALSE)="","",VLOOKUP($C202,'MSCI Database'!$C:$R,7, FALSE)),"")</f>
        <v/>
      </c>
      <c r="U202" s="164" t="str">
        <f>IFERROR(IF(VLOOKUP($C202,'MSCI Database'!$C:$R,8, FALSE)="","",VLOOKUP($C202,'MSCI Database'!$C:$R,8, FALSE)),"")</f>
        <v/>
      </c>
      <c r="V202" s="175" t="str">
        <f>IFERROR(IF(VLOOKUP($C202,'MSCI Database'!$C:$R,9, FALSE)="","",VLOOKUP($C202,'MSCI Database'!$C:$R,9, FALSE)),"")</f>
        <v/>
      </c>
      <c r="W202" s="165">
        <f t="shared" ca="1" si="11"/>
        <v>0</v>
      </c>
      <c r="X202" s="166" t="str">
        <f>IFERROR(IF(VLOOKUP($C202,'MSCI Database'!$C:$R,10, FALSE)="","",VLOOKUP($C202,'MSCI Database'!$C:$R,10, FALSE)),"")</f>
        <v/>
      </c>
      <c r="Y202" s="133" t="str">
        <f>IFERROR(IF(VLOOKUP($C202,'MSCI Database'!$C:$R,11, FALSE)="","",VLOOKUP($C202,'MSCI Database'!$C:$R,11, FALSE)),"")</f>
        <v/>
      </c>
      <c r="Z202" s="133" t="str">
        <f>IFERROR(IF(VLOOKUP($C202,'MSCI Database'!$C:$R,12, FALSE)="","",VLOOKUP($C202,'MSCI Database'!$C:$R,12, FALSE)),"")</f>
        <v/>
      </c>
      <c r="AA202" s="202" t="str">
        <f>IFERROR(IF(VLOOKUP($C202,'MSCI Database'!$C:$R,13, FALSE)="","",VLOOKUP($C202,'MSCI Database'!$C:$R,13, FALSE)),"")</f>
        <v/>
      </c>
    </row>
    <row r="203" spans="1:27" s="130" customFormat="1" ht="15" hidden="1" customHeight="1" outlineLevel="1">
      <c r="F203" s="302"/>
      <c r="G203" s="132" t="str">
        <f ca="1">IFERROR(_xll.BQL($A203, "cur_mkt_cap(currency=EUR)")/1000000, " ")</f>
        <v xml:space="preserve"> </v>
      </c>
      <c r="M203" s="305" t="str">
        <f t="shared" si="12"/>
        <v/>
      </c>
      <c r="N203" s="223">
        <f t="shared" si="13"/>
        <v>0</v>
      </c>
      <c r="O203" s="172" t="str">
        <f>IFERROR(IF(VLOOKUP($C203,'MSCI Database'!$C:$R,2, FALSE)="","",VLOOKUP($C203,'MSCI Database'!$C:$R,2, FALSE)),"")</f>
        <v/>
      </c>
      <c r="P203" s="186" t="str">
        <f>IFERROR(IF(VLOOKUP($C203,'MSCI Database'!$C:$R,3, FALSE)="","",VLOOKUP($C203,'MSCI Database'!$C:$R,3, FALSE)),"")</f>
        <v/>
      </c>
      <c r="Q203" s="164" t="str">
        <f>IFERROR(IF(VLOOKUP($C203,'MSCI Database'!$C:$R,4, FALSE)="","",VLOOKUP($C203,'MSCI Database'!$C:$R,4, FALSE)),"")</f>
        <v/>
      </c>
      <c r="R203" s="164" t="str">
        <f>IFERROR(IF(VLOOKUP($C203,'MSCI Database'!$C:$R,5, FALSE)="","",VLOOKUP($C203,'MSCI Database'!$C:$R,5, FALSE)),"")</f>
        <v/>
      </c>
      <c r="S203" s="164" t="str">
        <f>IFERROR(IF(VLOOKUP($C203,'MSCI Database'!$C:$R,6, FALSE)="","",VLOOKUP($C203,'MSCI Database'!$C:$R,6, FALSE)),"")</f>
        <v/>
      </c>
      <c r="T203" s="211" t="str">
        <f>IFERROR(IF(VLOOKUP($C203,'MSCI Database'!$C:$R,7, FALSE)="","",VLOOKUP($C203,'MSCI Database'!$C:$R,7, FALSE)),"")</f>
        <v/>
      </c>
      <c r="U203" s="164" t="str">
        <f>IFERROR(IF(VLOOKUP($C203,'MSCI Database'!$C:$R,8, FALSE)="","",VLOOKUP($C203,'MSCI Database'!$C:$R,8, FALSE)),"")</f>
        <v/>
      </c>
      <c r="V203" s="175" t="str">
        <f>IFERROR(IF(VLOOKUP($C203,'MSCI Database'!$C:$R,9, FALSE)="","",VLOOKUP($C203,'MSCI Database'!$C:$R,9, FALSE)),"")</f>
        <v/>
      </c>
      <c r="W203" s="165">
        <f t="shared" ca="1" si="11"/>
        <v>0</v>
      </c>
      <c r="X203" s="166" t="str">
        <f>IFERROR(IF(VLOOKUP($C203,'MSCI Database'!$C:$R,10, FALSE)="","",VLOOKUP($C203,'MSCI Database'!$C:$R,10, FALSE)),"")</f>
        <v/>
      </c>
      <c r="Y203" s="133" t="str">
        <f>IFERROR(IF(VLOOKUP($C203,'MSCI Database'!$C:$R,11, FALSE)="","",VLOOKUP($C203,'MSCI Database'!$C:$R,11, FALSE)),"")</f>
        <v/>
      </c>
      <c r="Z203" s="133" t="str">
        <f>IFERROR(IF(VLOOKUP($C203,'MSCI Database'!$C:$R,12, FALSE)="","",VLOOKUP($C203,'MSCI Database'!$C:$R,12, FALSE)),"")</f>
        <v/>
      </c>
      <c r="AA203" s="202" t="str">
        <f>IFERROR(IF(VLOOKUP($C203,'MSCI Database'!$C:$R,13, FALSE)="","",VLOOKUP($C203,'MSCI Database'!$C:$R,13, FALSE)),"")</f>
        <v/>
      </c>
    </row>
    <row r="204" spans="1:27" s="130" customFormat="1" ht="15" hidden="1" customHeight="1" outlineLevel="1">
      <c r="F204" s="302"/>
      <c r="G204" s="132" t="str">
        <f ca="1">IFERROR(_xll.BQL($A204, "cur_mkt_cap(currency=EUR)")/1000000, " ")</f>
        <v xml:space="preserve"> </v>
      </c>
      <c r="M204" s="305" t="str">
        <f t="shared" si="12"/>
        <v/>
      </c>
      <c r="N204" s="223">
        <f t="shared" si="13"/>
        <v>0</v>
      </c>
      <c r="O204" s="172" t="str">
        <f>IFERROR(IF(VLOOKUP($C204,'MSCI Database'!$C:$R,2, FALSE)="","",VLOOKUP($C204,'MSCI Database'!$C:$R,2, FALSE)),"")</f>
        <v/>
      </c>
      <c r="P204" s="186" t="str">
        <f>IFERROR(IF(VLOOKUP($C204,'MSCI Database'!$C:$R,3, FALSE)="","",VLOOKUP($C204,'MSCI Database'!$C:$R,3, FALSE)),"")</f>
        <v/>
      </c>
      <c r="Q204" s="164" t="str">
        <f>IFERROR(IF(VLOOKUP($C204,'MSCI Database'!$C:$R,4, FALSE)="","",VLOOKUP($C204,'MSCI Database'!$C:$R,4, FALSE)),"")</f>
        <v/>
      </c>
      <c r="R204" s="164" t="str">
        <f>IFERROR(IF(VLOOKUP($C204,'MSCI Database'!$C:$R,5, FALSE)="","",VLOOKUP($C204,'MSCI Database'!$C:$R,5, FALSE)),"")</f>
        <v/>
      </c>
      <c r="S204" s="164" t="str">
        <f>IFERROR(IF(VLOOKUP($C204,'MSCI Database'!$C:$R,6, FALSE)="","",VLOOKUP($C204,'MSCI Database'!$C:$R,6, FALSE)),"")</f>
        <v/>
      </c>
      <c r="T204" s="211" t="str">
        <f>IFERROR(IF(VLOOKUP($C204,'MSCI Database'!$C:$R,7, FALSE)="","",VLOOKUP($C204,'MSCI Database'!$C:$R,7, FALSE)),"")</f>
        <v/>
      </c>
      <c r="U204" s="164" t="str">
        <f>IFERROR(IF(VLOOKUP($C204,'MSCI Database'!$C:$R,8, FALSE)="","",VLOOKUP($C204,'MSCI Database'!$C:$R,8, FALSE)),"")</f>
        <v/>
      </c>
      <c r="V204" s="175" t="str">
        <f>IFERROR(IF(VLOOKUP($C204,'MSCI Database'!$C:$R,9, FALSE)="","",VLOOKUP($C204,'MSCI Database'!$C:$R,9, FALSE)),"")</f>
        <v/>
      </c>
      <c r="W204" s="165">
        <f t="shared" ca="1" si="11"/>
        <v>0</v>
      </c>
      <c r="X204" s="166" t="str">
        <f>IFERROR(IF(VLOOKUP($C204,'MSCI Database'!$C:$R,10, FALSE)="","",VLOOKUP($C204,'MSCI Database'!$C:$R,10, FALSE)),"")</f>
        <v/>
      </c>
      <c r="Y204" s="133" t="str">
        <f>IFERROR(IF(VLOOKUP($C204,'MSCI Database'!$C:$R,11, FALSE)="","",VLOOKUP($C204,'MSCI Database'!$C:$R,11, FALSE)),"")</f>
        <v/>
      </c>
      <c r="Z204" s="133" t="str">
        <f>IFERROR(IF(VLOOKUP($C204,'MSCI Database'!$C:$R,12, FALSE)="","",VLOOKUP($C204,'MSCI Database'!$C:$R,12, FALSE)),"")</f>
        <v/>
      </c>
      <c r="AA204" s="202" t="str">
        <f>IFERROR(IF(VLOOKUP($C204,'MSCI Database'!$C:$R,13, FALSE)="","",VLOOKUP($C204,'MSCI Database'!$C:$R,13, FALSE)),"")</f>
        <v/>
      </c>
    </row>
    <row r="205" spans="1:27" s="130" customFormat="1" ht="15" hidden="1" customHeight="1" outlineLevel="1">
      <c r="F205" s="302"/>
      <c r="G205" s="132" t="str">
        <f ca="1">IFERROR(_xll.BQL($A205, "cur_mkt_cap(currency=EUR)")/1000000, " ")</f>
        <v xml:space="preserve"> </v>
      </c>
      <c r="M205" s="305" t="str">
        <f t="shared" si="12"/>
        <v/>
      </c>
      <c r="N205" s="223">
        <f t="shared" si="13"/>
        <v>0</v>
      </c>
      <c r="O205" s="172" t="str">
        <f>IFERROR(IF(VLOOKUP($C205,'MSCI Database'!$C:$R,2, FALSE)="","",VLOOKUP($C205,'MSCI Database'!$C:$R,2, FALSE)),"")</f>
        <v/>
      </c>
      <c r="P205" s="186" t="str">
        <f>IFERROR(IF(VLOOKUP($C205,'MSCI Database'!$C:$R,3, FALSE)="","",VLOOKUP($C205,'MSCI Database'!$C:$R,3, FALSE)),"")</f>
        <v/>
      </c>
      <c r="Q205" s="164" t="str">
        <f>IFERROR(IF(VLOOKUP($C205,'MSCI Database'!$C:$R,4, FALSE)="","",VLOOKUP($C205,'MSCI Database'!$C:$R,4, FALSE)),"")</f>
        <v/>
      </c>
      <c r="R205" s="164" t="str">
        <f>IFERROR(IF(VLOOKUP($C205,'MSCI Database'!$C:$R,5, FALSE)="","",VLOOKUP($C205,'MSCI Database'!$C:$R,5, FALSE)),"")</f>
        <v/>
      </c>
      <c r="S205" s="164" t="str">
        <f>IFERROR(IF(VLOOKUP($C205,'MSCI Database'!$C:$R,6, FALSE)="","",VLOOKUP($C205,'MSCI Database'!$C:$R,6, FALSE)),"")</f>
        <v/>
      </c>
      <c r="T205" s="211" t="str">
        <f>IFERROR(IF(VLOOKUP($C205,'MSCI Database'!$C:$R,7, FALSE)="","",VLOOKUP($C205,'MSCI Database'!$C:$R,7, FALSE)),"")</f>
        <v/>
      </c>
      <c r="U205" s="164" t="str">
        <f>IFERROR(IF(VLOOKUP($C205,'MSCI Database'!$C:$R,8, FALSE)="","",VLOOKUP($C205,'MSCI Database'!$C:$R,8, FALSE)),"")</f>
        <v/>
      </c>
      <c r="V205" s="175" t="str">
        <f>IFERROR(IF(VLOOKUP($C205,'MSCI Database'!$C:$R,9, FALSE)="","",VLOOKUP($C205,'MSCI Database'!$C:$R,9, FALSE)),"")</f>
        <v/>
      </c>
      <c r="W205" s="165">
        <f t="shared" ca="1" si="11"/>
        <v>0</v>
      </c>
      <c r="X205" s="166" t="str">
        <f>IFERROR(IF(VLOOKUP($C205,'MSCI Database'!$C:$R,10, FALSE)="","",VLOOKUP($C205,'MSCI Database'!$C:$R,10, FALSE)),"")</f>
        <v/>
      </c>
      <c r="Y205" s="133" t="str">
        <f>IFERROR(IF(VLOOKUP($C205,'MSCI Database'!$C:$R,11, FALSE)="","",VLOOKUP($C205,'MSCI Database'!$C:$R,11, FALSE)),"")</f>
        <v/>
      </c>
      <c r="Z205" s="133" t="str">
        <f>IFERROR(IF(VLOOKUP($C205,'MSCI Database'!$C:$R,12, FALSE)="","",VLOOKUP($C205,'MSCI Database'!$C:$R,12, FALSE)),"")</f>
        <v/>
      </c>
      <c r="AA205" s="202" t="str">
        <f>IFERROR(IF(VLOOKUP($C205,'MSCI Database'!$C:$R,13, FALSE)="","",VLOOKUP($C205,'MSCI Database'!$C:$R,13, FALSE)),"")</f>
        <v/>
      </c>
    </row>
    <row r="206" spans="1:27" s="130" customFormat="1" ht="15" hidden="1" customHeight="1" outlineLevel="1">
      <c r="F206" s="302"/>
      <c r="G206" s="132" t="str">
        <f ca="1">IFERROR(_xll.BQL($A206, "cur_mkt_cap(currency=EUR)")/1000000, " ")</f>
        <v xml:space="preserve"> </v>
      </c>
      <c r="M206" s="305" t="str">
        <f t="shared" si="12"/>
        <v/>
      </c>
      <c r="N206" s="223">
        <f t="shared" si="13"/>
        <v>0</v>
      </c>
      <c r="O206" s="172" t="str">
        <f>IFERROR(IF(VLOOKUP($C206,'MSCI Database'!$C:$R,2, FALSE)="","",VLOOKUP($C206,'MSCI Database'!$C:$R,2, FALSE)),"")</f>
        <v/>
      </c>
      <c r="P206" s="186" t="str">
        <f>IFERROR(IF(VLOOKUP($C206,'MSCI Database'!$C:$R,3, FALSE)="","",VLOOKUP($C206,'MSCI Database'!$C:$R,3, FALSE)),"")</f>
        <v/>
      </c>
      <c r="Q206" s="164" t="str">
        <f>IFERROR(IF(VLOOKUP($C206,'MSCI Database'!$C:$R,4, FALSE)="","",VLOOKUP($C206,'MSCI Database'!$C:$R,4, FALSE)),"")</f>
        <v/>
      </c>
      <c r="R206" s="164" t="str">
        <f>IFERROR(IF(VLOOKUP($C206,'MSCI Database'!$C:$R,5, FALSE)="","",VLOOKUP($C206,'MSCI Database'!$C:$R,5, FALSE)),"")</f>
        <v/>
      </c>
      <c r="S206" s="164" t="str">
        <f>IFERROR(IF(VLOOKUP($C206,'MSCI Database'!$C:$R,6, FALSE)="","",VLOOKUP($C206,'MSCI Database'!$C:$R,6, FALSE)),"")</f>
        <v/>
      </c>
      <c r="T206" s="211" t="str">
        <f>IFERROR(IF(VLOOKUP($C206,'MSCI Database'!$C:$R,7, FALSE)="","",VLOOKUP($C206,'MSCI Database'!$C:$R,7, FALSE)),"")</f>
        <v/>
      </c>
      <c r="U206" s="164" t="str">
        <f>IFERROR(IF(VLOOKUP($C206,'MSCI Database'!$C:$R,8, FALSE)="","",VLOOKUP($C206,'MSCI Database'!$C:$R,8, FALSE)),"")</f>
        <v/>
      </c>
      <c r="V206" s="175" t="str">
        <f>IFERROR(IF(VLOOKUP($C206,'MSCI Database'!$C:$R,9, FALSE)="","",VLOOKUP($C206,'MSCI Database'!$C:$R,9, FALSE)),"")</f>
        <v/>
      </c>
      <c r="W206" s="165">
        <f t="shared" ca="1" si="11"/>
        <v>0</v>
      </c>
      <c r="X206" s="166" t="str">
        <f>IFERROR(IF(VLOOKUP($C206,'MSCI Database'!$C:$R,10, FALSE)="","",VLOOKUP($C206,'MSCI Database'!$C:$R,10, FALSE)),"")</f>
        <v/>
      </c>
      <c r="Y206" s="133" t="str">
        <f>IFERROR(IF(VLOOKUP($C206,'MSCI Database'!$C:$R,11, FALSE)="","",VLOOKUP($C206,'MSCI Database'!$C:$R,11, FALSE)),"")</f>
        <v/>
      </c>
      <c r="Z206" s="133" t="str">
        <f>IFERROR(IF(VLOOKUP($C206,'MSCI Database'!$C:$R,12, FALSE)="","",VLOOKUP($C206,'MSCI Database'!$C:$R,12, FALSE)),"")</f>
        <v/>
      </c>
      <c r="AA206" s="202" t="str">
        <f>IFERROR(IF(VLOOKUP($C206,'MSCI Database'!$C:$R,13, FALSE)="","",VLOOKUP($C206,'MSCI Database'!$C:$R,13, FALSE)),"")</f>
        <v/>
      </c>
    </row>
    <row r="207" spans="1:27" s="130" customFormat="1" ht="15" hidden="1" customHeight="1" outlineLevel="1">
      <c r="F207" s="302"/>
      <c r="G207" s="132" t="str">
        <f ca="1">IFERROR(_xll.BQL($A207, "cur_mkt_cap(currency=EUR)")/1000000, " ")</f>
        <v xml:space="preserve"> </v>
      </c>
      <c r="M207" s="305" t="str">
        <f t="shared" si="12"/>
        <v/>
      </c>
      <c r="N207" s="223">
        <f t="shared" si="13"/>
        <v>0</v>
      </c>
      <c r="O207" s="172" t="str">
        <f>IFERROR(IF(VLOOKUP($C207,'MSCI Database'!$C:$R,2, FALSE)="","",VLOOKUP($C207,'MSCI Database'!$C:$R,2, FALSE)),"")</f>
        <v/>
      </c>
      <c r="P207" s="186" t="str">
        <f>IFERROR(IF(VLOOKUP($C207,'MSCI Database'!$C:$R,3, FALSE)="","",VLOOKUP($C207,'MSCI Database'!$C:$R,3, FALSE)),"")</f>
        <v/>
      </c>
      <c r="Q207" s="164" t="str">
        <f>IFERROR(IF(VLOOKUP($C207,'MSCI Database'!$C:$R,4, FALSE)="","",VLOOKUP($C207,'MSCI Database'!$C:$R,4, FALSE)),"")</f>
        <v/>
      </c>
      <c r="R207" s="164" t="str">
        <f>IFERROR(IF(VLOOKUP($C207,'MSCI Database'!$C:$R,5, FALSE)="","",VLOOKUP($C207,'MSCI Database'!$C:$R,5, FALSE)),"")</f>
        <v/>
      </c>
      <c r="S207" s="164" t="str">
        <f>IFERROR(IF(VLOOKUP($C207,'MSCI Database'!$C:$R,6, FALSE)="","",VLOOKUP($C207,'MSCI Database'!$C:$R,6, FALSE)),"")</f>
        <v/>
      </c>
      <c r="T207" s="211" t="str">
        <f>IFERROR(IF(VLOOKUP($C207,'MSCI Database'!$C:$R,7, FALSE)="","",VLOOKUP($C207,'MSCI Database'!$C:$R,7, FALSE)),"")</f>
        <v/>
      </c>
      <c r="U207" s="164" t="str">
        <f>IFERROR(IF(VLOOKUP($C207,'MSCI Database'!$C:$R,8, FALSE)="","",VLOOKUP($C207,'MSCI Database'!$C:$R,8, FALSE)),"")</f>
        <v/>
      </c>
      <c r="V207" s="175" t="str">
        <f>IFERROR(IF(VLOOKUP($C207,'MSCI Database'!$C:$R,9, FALSE)="","",VLOOKUP($C207,'MSCI Database'!$C:$R,9, FALSE)),"")</f>
        <v/>
      </c>
      <c r="W207" s="165">
        <f t="shared" ca="1" si="11"/>
        <v>0</v>
      </c>
      <c r="X207" s="166" t="str">
        <f>IFERROR(IF(VLOOKUP($C207,'MSCI Database'!$C:$R,10, FALSE)="","",VLOOKUP($C207,'MSCI Database'!$C:$R,10, FALSE)),"")</f>
        <v/>
      </c>
      <c r="Y207" s="133" t="str">
        <f>IFERROR(IF(VLOOKUP($C207,'MSCI Database'!$C:$R,11, FALSE)="","",VLOOKUP($C207,'MSCI Database'!$C:$R,11, FALSE)),"")</f>
        <v/>
      </c>
      <c r="Z207" s="133" t="str">
        <f>IFERROR(IF(VLOOKUP($C207,'MSCI Database'!$C:$R,12, FALSE)="","",VLOOKUP($C207,'MSCI Database'!$C:$R,12, FALSE)),"")</f>
        <v/>
      </c>
      <c r="AA207" s="202" t="str">
        <f>IFERROR(IF(VLOOKUP($C207,'MSCI Database'!$C:$R,13, FALSE)="","",VLOOKUP($C207,'MSCI Database'!$C:$R,13, FALSE)),"")</f>
        <v/>
      </c>
    </row>
    <row r="208" spans="1:27" s="130" customFormat="1" ht="15" hidden="1" customHeight="1" outlineLevel="1">
      <c r="F208" s="302"/>
      <c r="G208" s="132" t="str">
        <f ca="1">IFERROR(_xll.BQL($A208, "cur_mkt_cap(currency=EUR)")/1000000, " ")</f>
        <v xml:space="preserve"> </v>
      </c>
      <c r="M208" s="305" t="str">
        <f t="shared" si="12"/>
        <v/>
      </c>
      <c r="N208" s="223">
        <f t="shared" si="13"/>
        <v>0</v>
      </c>
      <c r="O208" s="172" t="str">
        <f>IFERROR(IF(VLOOKUP($C208,'MSCI Database'!$C:$R,2, FALSE)="","",VLOOKUP($C208,'MSCI Database'!$C:$R,2, FALSE)),"")</f>
        <v/>
      </c>
      <c r="P208" s="186" t="str">
        <f>IFERROR(IF(VLOOKUP($C208,'MSCI Database'!$C:$R,3, FALSE)="","",VLOOKUP($C208,'MSCI Database'!$C:$R,3, FALSE)),"")</f>
        <v/>
      </c>
      <c r="Q208" s="164" t="str">
        <f>IFERROR(IF(VLOOKUP($C208,'MSCI Database'!$C:$R,4, FALSE)="","",VLOOKUP($C208,'MSCI Database'!$C:$R,4, FALSE)),"")</f>
        <v/>
      </c>
      <c r="R208" s="164" t="str">
        <f>IFERROR(IF(VLOOKUP($C208,'MSCI Database'!$C:$R,5, FALSE)="","",VLOOKUP($C208,'MSCI Database'!$C:$R,5, FALSE)),"")</f>
        <v/>
      </c>
      <c r="S208" s="164" t="str">
        <f>IFERROR(IF(VLOOKUP($C208,'MSCI Database'!$C:$R,6, FALSE)="","",VLOOKUP($C208,'MSCI Database'!$C:$R,6, FALSE)),"")</f>
        <v/>
      </c>
      <c r="T208" s="211" t="str">
        <f>IFERROR(IF(VLOOKUP($C208,'MSCI Database'!$C:$R,7, FALSE)="","",VLOOKUP($C208,'MSCI Database'!$C:$R,7, FALSE)),"")</f>
        <v/>
      </c>
      <c r="U208" s="164" t="str">
        <f>IFERROR(IF(VLOOKUP($C208,'MSCI Database'!$C:$R,8, FALSE)="","",VLOOKUP($C208,'MSCI Database'!$C:$R,8, FALSE)),"")</f>
        <v/>
      </c>
      <c r="V208" s="175" t="str">
        <f>IFERROR(IF(VLOOKUP($C208,'MSCI Database'!$C:$R,9, FALSE)="","",VLOOKUP($C208,'MSCI Database'!$C:$R,9, FALSE)),"")</f>
        <v/>
      </c>
      <c r="W208" s="165">
        <f t="shared" ca="1" si="11"/>
        <v>0</v>
      </c>
      <c r="X208" s="166" t="str">
        <f>IFERROR(IF(VLOOKUP($C208,'MSCI Database'!$C:$R,10, FALSE)="","",VLOOKUP($C208,'MSCI Database'!$C:$R,10, FALSE)),"")</f>
        <v/>
      </c>
      <c r="Y208" s="133" t="str">
        <f>IFERROR(IF(VLOOKUP($C208,'MSCI Database'!$C:$R,11, FALSE)="","",VLOOKUP($C208,'MSCI Database'!$C:$R,11, FALSE)),"")</f>
        <v/>
      </c>
      <c r="Z208" s="133" t="str">
        <f>IFERROR(IF(VLOOKUP($C208,'MSCI Database'!$C:$R,12, FALSE)="","",VLOOKUP($C208,'MSCI Database'!$C:$R,12, FALSE)),"")</f>
        <v/>
      </c>
      <c r="AA208" s="202" t="str">
        <f>IFERROR(IF(VLOOKUP($C208,'MSCI Database'!$C:$R,13, FALSE)="","",VLOOKUP($C208,'MSCI Database'!$C:$R,13, FALSE)),"")</f>
        <v/>
      </c>
    </row>
    <row r="209" spans="1:27" s="130" customFormat="1" ht="15" hidden="1" customHeight="1" outlineLevel="1">
      <c r="F209" s="302"/>
      <c r="G209" s="132" t="str">
        <f ca="1">IFERROR(_xll.BQL($A209, "cur_mkt_cap(currency=EUR)")/1000000, " ")</f>
        <v xml:space="preserve"> </v>
      </c>
      <c r="M209" s="305" t="str">
        <f t="shared" si="12"/>
        <v/>
      </c>
      <c r="N209" s="223">
        <f t="shared" si="13"/>
        <v>0</v>
      </c>
      <c r="O209" s="172" t="str">
        <f>IFERROR(IF(VLOOKUP($C209,'MSCI Database'!$C:$R,2, FALSE)="","",VLOOKUP($C209,'MSCI Database'!$C:$R,2, FALSE)),"")</f>
        <v/>
      </c>
      <c r="P209" s="186" t="str">
        <f>IFERROR(IF(VLOOKUP($C209,'MSCI Database'!$C:$R,3, FALSE)="","",VLOOKUP($C209,'MSCI Database'!$C:$R,3, FALSE)),"")</f>
        <v/>
      </c>
      <c r="Q209" s="164" t="str">
        <f>IFERROR(IF(VLOOKUP($C209,'MSCI Database'!$C:$R,4, FALSE)="","",VLOOKUP($C209,'MSCI Database'!$C:$R,4, FALSE)),"")</f>
        <v/>
      </c>
      <c r="R209" s="164" t="str">
        <f>IFERROR(IF(VLOOKUP($C209,'MSCI Database'!$C:$R,5, FALSE)="","",VLOOKUP($C209,'MSCI Database'!$C:$R,5, FALSE)),"")</f>
        <v/>
      </c>
      <c r="S209" s="164" t="str">
        <f>IFERROR(IF(VLOOKUP($C209,'MSCI Database'!$C:$R,6, FALSE)="","",VLOOKUP($C209,'MSCI Database'!$C:$R,6, FALSE)),"")</f>
        <v/>
      </c>
      <c r="T209" s="211" t="str">
        <f>IFERROR(IF(VLOOKUP($C209,'MSCI Database'!$C:$R,7, FALSE)="","",VLOOKUP($C209,'MSCI Database'!$C:$R,7, FALSE)),"")</f>
        <v/>
      </c>
      <c r="U209" s="164" t="str">
        <f>IFERROR(IF(VLOOKUP($C209,'MSCI Database'!$C:$R,8, FALSE)="","",VLOOKUP($C209,'MSCI Database'!$C:$R,8, FALSE)),"")</f>
        <v/>
      </c>
      <c r="V209" s="175" t="str">
        <f>IFERROR(IF(VLOOKUP($C209,'MSCI Database'!$C:$R,9, FALSE)="","",VLOOKUP($C209,'MSCI Database'!$C:$R,9, FALSE)),"")</f>
        <v/>
      </c>
      <c r="W209" s="165">
        <f t="shared" ca="1" si="11"/>
        <v>0</v>
      </c>
      <c r="X209" s="166" t="str">
        <f>IFERROR(IF(VLOOKUP($C209,'MSCI Database'!$C:$R,10, FALSE)="","",VLOOKUP($C209,'MSCI Database'!$C:$R,10, FALSE)),"")</f>
        <v/>
      </c>
      <c r="Y209" s="133" t="str">
        <f>IFERROR(IF(VLOOKUP($C209,'MSCI Database'!$C:$R,11, FALSE)="","",VLOOKUP($C209,'MSCI Database'!$C:$R,11, FALSE)),"")</f>
        <v/>
      </c>
      <c r="Z209" s="133" t="str">
        <f>IFERROR(IF(VLOOKUP($C209,'MSCI Database'!$C:$R,12, FALSE)="","",VLOOKUP($C209,'MSCI Database'!$C:$R,12, FALSE)),"")</f>
        <v/>
      </c>
      <c r="AA209" s="202" t="str">
        <f>IFERROR(IF(VLOOKUP($C209,'MSCI Database'!$C:$R,13, FALSE)="","",VLOOKUP($C209,'MSCI Database'!$C:$R,13, FALSE)),"")</f>
        <v/>
      </c>
    </row>
    <row r="210" spans="1:27" s="126" customFormat="1" ht="25" customHeight="1" collapsed="1">
      <c r="A210" s="126" t="s">
        <v>21</v>
      </c>
      <c r="B210" s="126" t="e">
        <f ca="1">_xll.BDP($A210,"name")</f>
        <v>#NAME?</v>
      </c>
      <c r="C210" s="126" t="e">
        <f ca="1">_xll.BDP($A210,"id_isin")</f>
        <v>#NAME?</v>
      </c>
      <c r="D210" s="126" t="e">
        <f ca="1">_xll.BDP($A210,"fund_geo_focus")</f>
        <v>#NAME?</v>
      </c>
      <c r="E210" s="126" t="e">
        <f ca="1">_xll.BDP($A210,"fund_industry_focus")</f>
        <v>#NAME?</v>
      </c>
      <c r="F210" s="167">
        <f>ESG!D17</f>
        <v>5.1499999999999997E-2</v>
      </c>
      <c r="G210" s="127" t="e" cm="1">
        <f t="array" ref="G210" ca="1">_xll.BDP($A210,"FUND_TOTAL_ASSETS")</f>
        <v>#NAME?</v>
      </c>
      <c r="M210" s="167">
        <f>SUM(M212:M274)</f>
        <v>4.8934118930138167E-2</v>
      </c>
      <c r="N210" s="221" t="e">
        <f ca="1">SUM(N212:N274)</f>
        <v>#NAME?</v>
      </c>
      <c r="O210" s="151" t="e">
        <f ca="1">SUMPRODUCT(N212:N274,R212:R274)</f>
        <v>#NAME?</v>
      </c>
      <c r="P210" s="241" t="e">
        <f ca="1">_xlfn.IFS(O210&gt;=8.6, "AAA",AND(O210&gt;=7.1,O210&lt;8.6), "AA", AND(O210&gt;=5.7, O210&lt;7.1), "A", AND(O210&gt;=4.3, O210&lt;5.7), "BBB", AND(O210&gt;=2.9, O210&lt;4.3), "BB", AND(O210&gt;=1.4, O210&lt;2.9), "B", O210&lt;1.4, "CCC")</f>
        <v>#NAME?</v>
      </c>
      <c r="Q210" s="158" t="e">
        <f ca="1">SUMIF(Q212:Q274, 1,N212:N274)+SUMIF(Q212:Q274, 2,N212:N274)*2</f>
        <v>#NAME?</v>
      </c>
      <c r="R210" s="155">
        <f ca="1">SUMIF(Q212:Q274, -1,N212:N274)+SUMIF(Q212:Q274, -2,N212:N274)*2</f>
        <v>0.12782403690463334</v>
      </c>
      <c r="S210" s="155">
        <f>SUMIF(P212:P274,"B",N212:N274) + SUMIF(P212:P274, "CCC",N212:N274)</f>
        <v>0</v>
      </c>
      <c r="T210" s="209" t="e">
        <f ca="1">Q210-R210-S210</f>
        <v>#NAME?</v>
      </c>
      <c r="U210" s="151" t="e">
        <f ca="1">O210*(1+T210)</f>
        <v>#NAME?</v>
      </c>
      <c r="V210" s="242" t="e">
        <f ca="1">_xlfn.IFS(U210&gt;=8.6, "AAA",AND(U210&gt;=7.1,U210&lt;8.6), "AA", AND(U210&gt;=5.7,U210&lt;7.1), "A", AND(U210&gt;=4.3, U210&lt;5.7), "BBB", AND(U210&gt;=2.9, U210&lt;4.3), "BB", AND(U210&gt;=1.4, U210&lt;2.9), "B", U210&lt;1.4, "CCC")</f>
        <v>#NAME?</v>
      </c>
      <c r="W210" s="160">
        <f ca="1">SUMPRODUCT(W212:W274,X212:X274)</f>
        <v>0</v>
      </c>
      <c r="X210" s="208" t="str">
        <f>Y212</f>
        <v>2019</v>
      </c>
      <c r="Y210" s="150" t="str">
        <f ca="1">IFERROR(IF(VLOOKUP($C210,'MSCI Database'!$C:$R,11, FALSE)="","",VLOOKUP($C210,'MSCI Database'!$C:$R,11, FALSE)),"")</f>
        <v/>
      </c>
      <c r="Z210" s="150" t="str">
        <f ca="1">IFERROR(IF(VLOOKUP($C210,'MSCI Database'!$C:$R,12, FALSE)="","",VLOOKUP($C210,'MSCI Database'!$C:$R,12, FALSE)),"")</f>
        <v/>
      </c>
      <c r="AA210" s="203" t="str">
        <f ca="1">IFERROR(IF(VLOOKUP($C210,'MSCI Database'!$C:$R,13, FALSE)="","",VLOOKUP($C210,'MSCI Database'!$C:$R,13, FALSE)),"")</f>
        <v/>
      </c>
    </row>
    <row r="211" spans="1:27" s="178" customFormat="1" ht="20" hidden="1" customHeight="1" outlineLevel="1" thickBot="1">
      <c r="A211" s="136" t="s">
        <v>12116</v>
      </c>
      <c r="B211" s="136" t="s">
        <v>8770</v>
      </c>
      <c r="C211" s="136" t="s">
        <v>8771</v>
      </c>
      <c r="D211" s="136" t="s">
        <v>12117</v>
      </c>
      <c r="E211" s="136" t="s">
        <v>12118</v>
      </c>
      <c r="F211" s="168" t="s">
        <v>12120</v>
      </c>
      <c r="G211" s="138" t="s">
        <v>12132</v>
      </c>
      <c r="H211" s="136" t="s">
        <v>12119</v>
      </c>
      <c r="I211" s="136" t="s">
        <v>12121</v>
      </c>
      <c r="J211" s="136" t="s">
        <v>12122</v>
      </c>
      <c r="K211" s="136" t="s">
        <v>12123</v>
      </c>
      <c r="L211" s="183" t="s">
        <v>12143</v>
      </c>
      <c r="M211" s="306" t="s">
        <v>12126</v>
      </c>
      <c r="N211" s="224" t="s">
        <v>12124</v>
      </c>
      <c r="O211" s="171" t="str">
        <f>IFERROR(IF(VLOOKUP($C211,'MSCI Database'!$C:$R,2, FALSE)="","",VLOOKUP($C211,'MSCI Database'!$C:$R,2, FALSE)),"")</f>
        <v>Industry</v>
      </c>
      <c r="P211" s="187" t="str">
        <f>IFERROR(IF(VLOOKUP($C211,'MSCI Database'!$C:$R,3, FALSE)="","",VLOOKUP($C211,'MSCI Database'!$C:$R,3, FALSE)),"")</f>
        <v>ESG Rating</v>
      </c>
      <c r="Q211" s="161" t="str">
        <f>IFERROR(IF(VLOOKUP($C211,'MSCI Database'!$C:$R,4, FALSE)="","",VLOOKUP($C211,'MSCI Database'!$C:$R,4, FALSE)),"")</f>
        <v>ESG Rating Trend</v>
      </c>
      <c r="R211" s="161" t="str">
        <f>IFERROR(IF(VLOOKUP($C211,'MSCI Database'!$C:$R,5, FALSE)="","",VLOOKUP($C211,'MSCI Database'!$C:$R,5, FALSE)),"")</f>
        <v>ESG Score</v>
      </c>
      <c r="S211" s="161" t="str">
        <f>IFERROR(IF(VLOOKUP($C211,'MSCI Database'!$C:$R,6, FALSE)="","",VLOOKUP($C211,'MSCI Database'!$C:$R,6, FALSE)),"")</f>
        <v>Environmental Score</v>
      </c>
      <c r="T211" s="212" t="str">
        <f>IFERROR(IF(VLOOKUP($C211,'MSCI Database'!$C:$R,7, FALSE)="","",VLOOKUP($C211,'MSCI Database'!$C:$R,7, FALSE)),"")</f>
        <v>Social Score</v>
      </c>
      <c r="U211" s="161" t="str">
        <f>IFERROR(IF(VLOOKUP($C211,'MSCI Database'!$C:$R,8, FALSE)="","",VLOOKUP($C211,'MSCI Database'!$C:$R,8, FALSE)),"")</f>
        <v>Governance Score</v>
      </c>
      <c r="V211" s="176" t="str">
        <f>IFERROR(IF(VLOOKUP($C211,'MSCI Database'!$C:$R,9, FALSE)="","",VLOOKUP($C211,'MSCI Database'!$C:$R,9, FALSE)),"")</f>
        <v>Weighted Average Score</v>
      </c>
      <c r="W211" s="162" t="s">
        <v>56</v>
      </c>
      <c r="X211" s="163" t="str">
        <f>IFERROR(IF(VLOOKUP($C211,'MSCI Database'!$C:$R,10, FALSE)="","",VLOOKUP($C211,'MSCI Database'!$C:$R,10, FALSE)),"")</f>
        <v>Carbon Emissions</v>
      </c>
      <c r="Y211" s="139" t="str">
        <f>IFERROR(IF(VLOOKUP($C211,'MSCI Database'!$C:$R,11, FALSE)="","",VLOOKUP($C211,'MSCI Database'!$C:$R,11, FALSE)),"")</f>
        <v>Intensity Year</v>
      </c>
      <c r="Z211" s="139" t="str">
        <f>IFERROR(IF(VLOOKUP($C211,'MSCI Database'!$C:$R,12, FALSE)="","",VLOOKUP($C211,'MSCI Database'!$C:$R,12, FALSE)),"")</f>
        <v>Scope Key</v>
      </c>
      <c r="AA211" s="191" t="str">
        <f>IFERROR(IF(VLOOKUP($C211,'MSCI Database'!$C:$R,13, FALSE)="","",VLOOKUP($C211,'MSCI Database'!$C:$R,13, FALSE)),"")</f>
        <v>ESG Headline</v>
      </c>
    </row>
    <row r="212" spans="1:27" s="130" customFormat="1" ht="15" hidden="1" customHeight="1" outlineLevel="1" thickTop="1">
      <c r="A212" s="130" t="e">
        <f ca="1">_xll.BQL.Query("get(name(),id_isin(),cntry_of_domicile(),gics_sector_name(),id().WEIGHTS) for(filter(members('TRVEFIC LX Equity', Type = HOLDINGS), SECURITY_TYP=='Common Stock'))","showdates=false","showallcols=false","showheaders=false","cols=6;rows=54")</f>
        <v>#NAME?</v>
      </c>
      <c r="B212" s="130" t="s">
        <v>3768</v>
      </c>
      <c r="C212" s="130" t="s">
        <v>3769</v>
      </c>
      <c r="D212" s="130" t="s">
        <v>18672</v>
      </c>
      <c r="E212" s="130" t="s">
        <v>18690</v>
      </c>
      <c r="F212" s="302">
        <v>4.2375202920739374</v>
      </c>
      <c r="G212" s="132" t="str">
        <f ca="1">IFERROR(_xll.BQL($A212, "cur_mkt_cap(currency=EUR)")/1000000, " ")</f>
        <v xml:space="preserve"> </v>
      </c>
      <c r="M212" s="305">
        <f>IF($F212&lt;&gt;"",$F$210*$F212/100,"")</f>
        <v>2.1823229504180776E-3</v>
      </c>
      <c r="N212" s="223" t="e">
        <f ca="1">IF(V212&lt;&gt;"",VLOOKUP($A212,$A$212:$V$274,6,FALSE)/SUMIF($V$212:$V$274,"&gt;0",$F$212:$F$274),0)</f>
        <v>#NAME?</v>
      </c>
      <c r="O212" s="172" t="str">
        <f>IFERROR(IF(VLOOKUP($C212,'MSCI Database'!$C:$R,2, FALSE)="","",VLOOKUP($C212,'MSCI Database'!$C:$R,2, FALSE)),"")</f>
        <v>Telecommunication Services</v>
      </c>
      <c r="P212" s="186" t="str">
        <f>IFERROR(IF(VLOOKUP($C212,'MSCI Database'!$C:$R,3, FALSE)="","",VLOOKUP($C212,'MSCI Database'!$C:$R,3, FALSE)),"")</f>
        <v>AAA</v>
      </c>
      <c r="Q212" s="164" t="str">
        <f>IFERROR(IF(VLOOKUP($C212,'MSCI Database'!$C:$R,4, FALSE)="","",VLOOKUP($C212,'MSCI Database'!$C:$R,4, FALSE)),"")</f>
        <v>1</v>
      </c>
      <c r="R212" s="164">
        <f>IFERROR(IF(VLOOKUP($C212,'MSCI Database'!$C:$R,5, FALSE)="","",VLOOKUP($C212,'MSCI Database'!$C:$R,5, FALSE)),"")</f>
        <v>9.8000000000000007</v>
      </c>
      <c r="S212" s="164">
        <f>IFERROR(IF(VLOOKUP($C212,'MSCI Database'!$C:$R,6, FALSE)="","",VLOOKUP($C212,'MSCI Database'!$C:$R,6, FALSE)),"")</f>
        <v>10</v>
      </c>
      <c r="T212" s="211">
        <f>IFERROR(IF(VLOOKUP($C212,'MSCI Database'!$C:$R,7, FALSE)="","",VLOOKUP($C212,'MSCI Database'!$C:$R,7, FALSE)),"")</f>
        <v>8.1</v>
      </c>
      <c r="U212" s="164">
        <f>IFERROR(IF(VLOOKUP($C212,'MSCI Database'!$C:$R,8, FALSE)="","",VLOOKUP($C212,'MSCI Database'!$C:$R,8, FALSE)),"")</f>
        <v>5.0999999999999996</v>
      </c>
      <c r="V212" s="175">
        <f>IFERROR(IF(VLOOKUP($C212,'MSCI Database'!$C:$R,9, FALSE)="","",VLOOKUP($C212,'MSCI Database'!$C:$R,9, FALSE)),"")</f>
        <v>7</v>
      </c>
      <c r="W212" s="165">
        <f t="shared" ref="W212:W243" ca="1" si="14">IFERROR(IF(X212&lt;&gt;"",VLOOKUP($A212,$A$212:$X$274,6,FALSE)/100,0)*$G$210/$G212, 0)</f>
        <v>0</v>
      </c>
      <c r="X212" s="166">
        <f>IFERROR(IF(VLOOKUP($C212,'MSCI Database'!$C:$R,10, FALSE)="","",VLOOKUP($C212,'MSCI Database'!$C:$R,10, FALSE)),"")</f>
        <v>1260163</v>
      </c>
      <c r="Y212" s="133" t="str">
        <f>IFERROR(IF(VLOOKUP($C212,'MSCI Database'!$C:$R,11, FALSE)="","",VLOOKUP($C212,'MSCI Database'!$C:$R,11, FALSE)),"")</f>
        <v>2019</v>
      </c>
      <c r="Z212" s="133" t="str">
        <f>IFERROR(IF(VLOOKUP($C212,'MSCI Database'!$C:$R,12, FALSE)="","",VLOOKUP($C212,'MSCI Database'!$C:$R,12, FALSE)),"")</f>
        <v>Reported</v>
      </c>
      <c r="AA212" s="202" t="str">
        <f>IFERROR(IF(VLOOKUP($C212,'MSCI Database'!$C:$R,13, FALSE)="","",VLOOKUP($C212,'MSCI Database'!$C:$R,13, FALSE)),"")</f>
        <v>Improved governance and labor management performance drives rating upgrade</v>
      </c>
    </row>
    <row r="213" spans="1:27" s="130" customFormat="1" ht="15" hidden="1" customHeight="1" outlineLevel="1">
      <c r="A213" s="130" t="s">
        <v>3835</v>
      </c>
      <c r="B213" s="130" t="s">
        <v>3836</v>
      </c>
      <c r="C213" s="130" t="s">
        <v>3837</v>
      </c>
      <c r="D213" s="130" t="s">
        <v>18672</v>
      </c>
      <c r="E213" s="130" t="s">
        <v>18673</v>
      </c>
      <c r="F213" s="302">
        <v>3.1648655901549478</v>
      </c>
      <c r="G213" s="132" t="str">
        <f ca="1">IFERROR(_xll.BQL($A213, "cur_mkt_cap(currency=EUR)")/1000000, " ")</f>
        <v xml:space="preserve"> </v>
      </c>
      <c r="M213" s="305">
        <f t="shared" ref="M213:M274" si="15">IF($F213&lt;&gt;"",$F$210*$F213/100,"")</f>
        <v>1.6299057789297979E-3</v>
      </c>
      <c r="N213" s="223">
        <f t="shared" ref="N213:N274" ca="1" si="16">IF(V213&lt;&gt;"",VLOOKUP($A213,$A$212:$V$274,6,FALSE)/SUMIF($V$212:$V$274,"&gt;0",$F$212:$F$274),0)</f>
        <v>3.3809213399812341E-2</v>
      </c>
      <c r="O213" s="172" t="str">
        <f>IFERROR(IF(VLOOKUP($C213,'MSCI Database'!$C:$R,2, FALSE)="","",VLOOKUP($C213,'MSCI Database'!$C:$R,2, FALSE)),"")</f>
        <v>Road &amp; Rail Transport</v>
      </c>
      <c r="P213" s="186" t="str">
        <f>IFERROR(IF(VLOOKUP($C213,'MSCI Database'!$C:$R,3, FALSE)="","",VLOOKUP($C213,'MSCI Database'!$C:$R,3, FALSE)),"")</f>
        <v>BBB</v>
      </c>
      <c r="Q213" s="164" t="str">
        <f>IFERROR(IF(VLOOKUP($C213,'MSCI Database'!$C:$R,4, FALSE)="","",VLOOKUP($C213,'MSCI Database'!$C:$R,4, FALSE)),"")</f>
        <v>0</v>
      </c>
      <c r="R213" s="164">
        <f>IFERROR(IF(VLOOKUP($C213,'MSCI Database'!$C:$R,5, FALSE)="","",VLOOKUP($C213,'MSCI Database'!$C:$R,5, FALSE)),"")</f>
        <v>5.5</v>
      </c>
      <c r="S213" s="164">
        <f>IFERROR(IF(VLOOKUP($C213,'MSCI Database'!$C:$R,6, FALSE)="","",VLOOKUP($C213,'MSCI Database'!$C:$R,6, FALSE)),"")</f>
        <v>7.7</v>
      </c>
      <c r="T213" s="211">
        <f>IFERROR(IF(VLOOKUP($C213,'MSCI Database'!$C:$R,7, FALSE)="","",VLOOKUP($C213,'MSCI Database'!$C:$R,7, FALSE)),"")</f>
        <v>3.7</v>
      </c>
      <c r="U213" s="164">
        <f>IFERROR(IF(VLOOKUP($C213,'MSCI Database'!$C:$R,8, FALSE)="","",VLOOKUP($C213,'MSCI Database'!$C:$R,8, FALSE)),"")</f>
        <v>2.2000000000000002</v>
      </c>
      <c r="V213" s="175">
        <f>IFERROR(IF(VLOOKUP($C213,'MSCI Database'!$C:$R,9, FALSE)="","",VLOOKUP($C213,'MSCI Database'!$C:$R,9, FALSE)),"")</f>
        <v>4</v>
      </c>
      <c r="W213" s="165">
        <f t="shared" ca="1" si="14"/>
        <v>0</v>
      </c>
      <c r="X213" s="166">
        <f>IFERROR(IF(VLOOKUP($C213,'MSCI Database'!$C:$R,10, FALSE)="","",VLOOKUP($C213,'MSCI Database'!$C:$R,10, FALSE)),"")</f>
        <v>1350000</v>
      </c>
      <c r="Y213" s="133" t="str">
        <f>IFERROR(IF(VLOOKUP($C213,'MSCI Database'!$C:$R,11, FALSE)="","",VLOOKUP($C213,'MSCI Database'!$C:$R,11, FALSE)),"")</f>
        <v>2019</v>
      </c>
      <c r="Z213" s="133" t="str">
        <f>IFERROR(IF(VLOOKUP($C213,'MSCI Database'!$C:$R,12, FALSE)="","",VLOOKUP($C213,'MSCI Database'!$C:$R,12, FALSE)),"")</f>
        <v>Reported</v>
      </c>
      <c r="AA213" s="202" t="str">
        <f>IFERROR(IF(VLOOKUP($C213,'MSCI Database'!$C:$R,13, FALSE)="","",VLOOKUP($C213,'MSCI Database'!$C:$R,13, FALSE)),"")</f>
        <v>Strong carbon reduction programs</v>
      </c>
    </row>
    <row r="214" spans="1:27" s="130" customFormat="1" ht="15" hidden="1" customHeight="1" outlineLevel="1">
      <c r="A214" s="130" t="s">
        <v>3611</v>
      </c>
      <c r="B214" s="130" t="s">
        <v>3612</v>
      </c>
      <c r="C214" s="130" t="s">
        <v>3613</v>
      </c>
      <c r="D214" s="130" t="s">
        <v>18672</v>
      </c>
      <c r="E214" s="130" t="s">
        <v>18684</v>
      </c>
      <c r="F214" s="302">
        <v>2.686439361954263</v>
      </c>
      <c r="G214" s="132" t="str">
        <f ca="1">IFERROR(_xll.BQL($A214, "cur_mkt_cap(currency=EUR)")/1000000, " ")</f>
        <v xml:space="preserve"> </v>
      </c>
      <c r="M214" s="305">
        <f t="shared" si="15"/>
        <v>1.3835162714064453E-3</v>
      </c>
      <c r="N214" s="223">
        <f t="shared" ca="1" si="16"/>
        <v>2.8698344080236481E-2</v>
      </c>
      <c r="O214" s="172" t="str">
        <f>IFERROR(IF(VLOOKUP($C214,'MSCI Database'!$C:$R,2, FALSE)="","",VLOOKUP($C214,'MSCI Database'!$C:$R,2, FALSE)),"")</f>
        <v>Specialty Chemicals</v>
      </c>
      <c r="P214" s="186" t="str">
        <f>IFERROR(IF(VLOOKUP($C214,'MSCI Database'!$C:$R,3, FALSE)="","",VLOOKUP($C214,'MSCI Database'!$C:$R,3, FALSE)),"")</f>
        <v>BBB</v>
      </c>
      <c r="Q214" s="164" t="str">
        <f>IFERROR(IF(VLOOKUP($C214,'MSCI Database'!$C:$R,4, FALSE)="","",VLOOKUP($C214,'MSCI Database'!$C:$R,4, FALSE)),"")</f>
        <v>0</v>
      </c>
      <c r="R214" s="164">
        <f>IFERROR(IF(VLOOKUP($C214,'MSCI Database'!$C:$R,5, FALSE)="","",VLOOKUP($C214,'MSCI Database'!$C:$R,5, FALSE)),"")</f>
        <v>4.7</v>
      </c>
      <c r="S214" s="164">
        <f>IFERROR(IF(VLOOKUP($C214,'MSCI Database'!$C:$R,6, FALSE)="","",VLOOKUP($C214,'MSCI Database'!$C:$R,6, FALSE)),"")</f>
        <v>6</v>
      </c>
      <c r="T214" s="211">
        <f>IFERROR(IF(VLOOKUP($C214,'MSCI Database'!$C:$R,7, FALSE)="","",VLOOKUP($C214,'MSCI Database'!$C:$R,7, FALSE)),"")</f>
        <v>3.3</v>
      </c>
      <c r="U214" s="164">
        <f>IFERROR(IF(VLOOKUP($C214,'MSCI Database'!$C:$R,8, FALSE)="","",VLOOKUP($C214,'MSCI Database'!$C:$R,8, FALSE)),"")</f>
        <v>2.6</v>
      </c>
      <c r="V214" s="175">
        <f>IFERROR(IF(VLOOKUP($C214,'MSCI Database'!$C:$R,9, FALSE)="","",VLOOKUP($C214,'MSCI Database'!$C:$R,9, FALSE)),"")</f>
        <v>4.5</v>
      </c>
      <c r="W214" s="165">
        <f t="shared" ca="1" si="14"/>
        <v>0</v>
      </c>
      <c r="X214" s="166">
        <f>IFERROR(IF(VLOOKUP($C214,'MSCI Database'!$C:$R,10, FALSE)="","",VLOOKUP($C214,'MSCI Database'!$C:$R,10, FALSE)),"")</f>
        <v>5407000</v>
      </c>
      <c r="Y214" s="133" t="str">
        <f>IFERROR(IF(VLOOKUP($C214,'MSCI Database'!$C:$R,11, FALSE)="","",VLOOKUP($C214,'MSCI Database'!$C:$R,11, FALSE)),"")</f>
        <v>2019</v>
      </c>
      <c r="Z214" s="133" t="str">
        <f>IFERROR(IF(VLOOKUP($C214,'MSCI Database'!$C:$R,12, FALSE)="","",VLOOKUP($C214,'MSCI Database'!$C:$R,12, FALSE)),"")</f>
        <v>Reported</v>
      </c>
      <c r="AA214" s="202" t="str">
        <f>IFERROR(IF(VLOOKUP($C214,'MSCI Database'!$C:$R,13, FALSE)="","",VLOOKUP($C214,'MSCI Database'!$C:$R,13, FALSE)),"")</f>
        <v>Strong environmental management programs; weak corporate governance practices persist</v>
      </c>
    </row>
    <row r="215" spans="1:27" s="130" customFormat="1" ht="15" hidden="1" customHeight="1" outlineLevel="1">
      <c r="A215" s="130" t="s">
        <v>3898</v>
      </c>
      <c r="B215" s="130" t="s">
        <v>3899</v>
      </c>
      <c r="C215" s="130" t="s">
        <v>3900</v>
      </c>
      <c r="D215" s="130" t="s">
        <v>18672</v>
      </c>
      <c r="E215" s="130" t="s">
        <v>18682</v>
      </c>
      <c r="F215" s="302">
        <v>2.7231334559052658</v>
      </c>
      <c r="G215" s="132" t="str">
        <f ca="1">IFERROR(_xll.BQL($A215, "cur_mkt_cap(currency=EUR)")/1000000, " ")</f>
        <v xml:space="preserve"> </v>
      </c>
      <c r="M215" s="305">
        <f t="shared" si="15"/>
        <v>1.4024137297912118E-3</v>
      </c>
      <c r="N215" s="223">
        <f t="shared" ca="1" si="16"/>
        <v>2.9090334961859188E-2</v>
      </c>
      <c r="O215" s="172" t="str">
        <f>IFERROR(IF(VLOOKUP($C215,'MSCI Database'!$C:$R,2, FALSE)="","",VLOOKUP($C215,'MSCI Database'!$C:$R,2, FALSE)),"")</f>
        <v>Automobiles</v>
      </c>
      <c r="P215" s="186" t="str">
        <f>IFERROR(IF(VLOOKUP($C215,'MSCI Database'!$C:$R,3, FALSE)="","",VLOOKUP($C215,'MSCI Database'!$C:$R,3, FALSE)),"")</f>
        <v>BBB</v>
      </c>
      <c r="Q215" s="164" t="str">
        <f>IFERROR(IF(VLOOKUP($C215,'MSCI Database'!$C:$R,4, FALSE)="","",VLOOKUP($C215,'MSCI Database'!$C:$R,4, FALSE)),"")</f>
        <v>0</v>
      </c>
      <c r="R215" s="164">
        <f>IFERROR(IF(VLOOKUP($C215,'MSCI Database'!$C:$R,5, FALSE)="","",VLOOKUP($C215,'MSCI Database'!$C:$R,5, FALSE)),"")</f>
        <v>5.7</v>
      </c>
      <c r="S215" s="164">
        <f>IFERROR(IF(VLOOKUP($C215,'MSCI Database'!$C:$R,6, FALSE)="","",VLOOKUP($C215,'MSCI Database'!$C:$R,6, FALSE)),"")</f>
        <v>6.7</v>
      </c>
      <c r="T215" s="211">
        <f>IFERROR(IF(VLOOKUP($C215,'MSCI Database'!$C:$R,7, FALSE)="","",VLOOKUP($C215,'MSCI Database'!$C:$R,7, FALSE)),"")</f>
        <v>3.8</v>
      </c>
      <c r="U215" s="164">
        <f>IFERROR(IF(VLOOKUP($C215,'MSCI Database'!$C:$R,8, FALSE)="","",VLOOKUP($C215,'MSCI Database'!$C:$R,8, FALSE)),"")</f>
        <v>3.1</v>
      </c>
      <c r="V215" s="175">
        <f>IFERROR(IF(VLOOKUP($C215,'MSCI Database'!$C:$R,9, FALSE)="","",VLOOKUP($C215,'MSCI Database'!$C:$R,9, FALSE)),"")</f>
        <v>4.5</v>
      </c>
      <c r="W215" s="165">
        <f t="shared" ca="1" si="14"/>
        <v>0</v>
      </c>
      <c r="X215" s="166">
        <f>IFERROR(IF(VLOOKUP($C215,'MSCI Database'!$C:$R,10, FALSE)="","",VLOOKUP($C215,'MSCI Database'!$C:$R,10, FALSE)),"")</f>
        <v>6148862</v>
      </c>
      <c r="Y215" s="133" t="str">
        <f>IFERROR(IF(VLOOKUP($C215,'MSCI Database'!$C:$R,11, FALSE)="","",VLOOKUP($C215,'MSCI Database'!$C:$R,11, FALSE)),"")</f>
        <v>2019</v>
      </c>
      <c r="Z215" s="133" t="str">
        <f>IFERROR(IF(VLOOKUP($C215,'MSCI Database'!$C:$R,12, FALSE)="","",VLOOKUP($C215,'MSCI Database'!$C:$R,12, FALSE)),"")</f>
        <v>Reported</v>
      </c>
      <c r="AA215" s="202" t="str">
        <f>IFERROR(IF(VLOOKUP($C215,'MSCI Database'!$C:$R,13, FALSE)="","",VLOOKUP($C215,'MSCI Database'!$C:$R,13, FALSE)),"")</f>
        <v>Lower recall rates; board and ownership structure continue to pose governance risks</v>
      </c>
    </row>
    <row r="216" spans="1:27" s="130" customFormat="1" ht="15" hidden="1" customHeight="1" outlineLevel="1">
      <c r="A216" s="130" t="s">
        <v>4126</v>
      </c>
      <c r="B216" s="130" t="s">
        <v>4127</v>
      </c>
      <c r="C216" s="130" t="s">
        <v>4128</v>
      </c>
      <c r="D216" s="130" t="s">
        <v>18672</v>
      </c>
      <c r="E216" s="130" t="s">
        <v>18682</v>
      </c>
      <c r="F216" s="302">
        <v>2.7388816970727121</v>
      </c>
      <c r="G216" s="132" t="str">
        <f ca="1">IFERROR(_xll.BQL($A216, "cur_mkt_cap(currency=EUR)")/1000000, " ")</f>
        <v xml:space="preserve"> </v>
      </c>
      <c r="M216" s="305">
        <f t="shared" si="15"/>
        <v>1.4105240739924465E-3</v>
      </c>
      <c r="N216" s="223">
        <f t="shared" ca="1" si="16"/>
        <v>2.9258568218891706E-2</v>
      </c>
      <c r="O216" s="172" t="str">
        <f>IFERROR(IF(VLOOKUP($C216,'MSCI Database'!$C:$R,2, FALSE)="","",VLOOKUP($C216,'MSCI Database'!$C:$R,2, FALSE)),"")</f>
        <v>Auto Components</v>
      </c>
      <c r="P216" s="186" t="str">
        <f>IFERROR(IF(VLOOKUP($C216,'MSCI Database'!$C:$R,3, FALSE)="","",VLOOKUP($C216,'MSCI Database'!$C:$R,3, FALSE)),"")</f>
        <v>BBB</v>
      </c>
      <c r="Q216" s="164" t="str">
        <f>IFERROR(IF(VLOOKUP($C216,'MSCI Database'!$C:$R,4, FALSE)="","",VLOOKUP($C216,'MSCI Database'!$C:$R,4, FALSE)),"")</f>
        <v>0</v>
      </c>
      <c r="R216" s="164">
        <f>IFERROR(IF(VLOOKUP($C216,'MSCI Database'!$C:$R,5, FALSE)="","",VLOOKUP($C216,'MSCI Database'!$C:$R,5, FALSE)),"")</f>
        <v>5.6</v>
      </c>
      <c r="S216" s="164">
        <f>IFERROR(IF(VLOOKUP($C216,'MSCI Database'!$C:$R,6, FALSE)="","",VLOOKUP($C216,'MSCI Database'!$C:$R,6, FALSE)),"")</f>
        <v>4</v>
      </c>
      <c r="T216" s="211">
        <f>IFERROR(IF(VLOOKUP($C216,'MSCI Database'!$C:$R,7, FALSE)="","",VLOOKUP($C216,'MSCI Database'!$C:$R,7, FALSE)),"")</f>
        <v>3.4</v>
      </c>
      <c r="U216" s="164">
        <f>IFERROR(IF(VLOOKUP($C216,'MSCI Database'!$C:$R,8, FALSE)="","",VLOOKUP($C216,'MSCI Database'!$C:$R,8, FALSE)),"")</f>
        <v>6.4</v>
      </c>
      <c r="V216" s="175">
        <f>IFERROR(IF(VLOOKUP($C216,'MSCI Database'!$C:$R,9, FALSE)="","",VLOOKUP($C216,'MSCI Database'!$C:$R,9, FALSE)),"")</f>
        <v>4.8</v>
      </c>
      <c r="W216" s="165">
        <f t="shared" ca="1" si="14"/>
        <v>0</v>
      </c>
      <c r="X216" s="166">
        <f>IFERROR(IF(VLOOKUP($C216,'MSCI Database'!$C:$R,10, FALSE)="","",VLOOKUP($C216,'MSCI Database'!$C:$R,10, FALSE)),"")</f>
        <v>4091448</v>
      </c>
      <c r="Y216" s="133" t="str">
        <f>IFERROR(IF(VLOOKUP($C216,'MSCI Database'!$C:$R,11, FALSE)="","",VLOOKUP($C216,'MSCI Database'!$C:$R,11, FALSE)),"")</f>
        <v>2019</v>
      </c>
      <c r="Z216" s="133" t="str">
        <f>IFERROR(IF(VLOOKUP($C216,'MSCI Database'!$C:$R,12, FALSE)="","",VLOOKUP($C216,'MSCI Database'!$C:$R,12, FALSE)),"")</f>
        <v>Reported</v>
      </c>
      <c r="AA216" s="202" t="str">
        <f>IFERROR(IF(VLOOKUP($C216,'MSCI Database'!$C:$R,13, FALSE)="","",VLOOKUP($C216,'MSCI Database'!$C:$R,13, FALSE)),"")</f>
        <v>Governance practices continue to outperform Japanese market peers</v>
      </c>
    </row>
    <row r="217" spans="1:27" s="130" customFormat="1" ht="15" hidden="1" customHeight="1" outlineLevel="1">
      <c r="A217" s="130" t="s">
        <v>4235</v>
      </c>
      <c r="B217" s="130" t="s">
        <v>4236</v>
      </c>
      <c r="C217" s="130" t="s">
        <v>4237</v>
      </c>
      <c r="D217" s="130" t="s">
        <v>18672</v>
      </c>
      <c r="E217" s="130" t="s">
        <v>18689</v>
      </c>
      <c r="F217" s="302">
        <v>2.6771751822681922</v>
      </c>
      <c r="G217" s="132" t="str">
        <f ca="1">IFERROR(_xll.BQL($A217, "cur_mkt_cap(currency=EUR)")/1000000, " ")</f>
        <v xml:space="preserve"> </v>
      </c>
      <c r="M217" s="305">
        <f t="shared" si="15"/>
        <v>1.378745218868119E-3</v>
      </c>
      <c r="N217" s="223">
        <f t="shared" ca="1" si="16"/>
        <v>2.8599377909617765E-2</v>
      </c>
      <c r="O217" s="172" t="str">
        <f>IFERROR(IF(VLOOKUP($C217,'MSCI Database'!$C:$R,2, FALSE)="","",VLOOKUP($C217,'MSCI Database'!$C:$R,2, FALSE)),"")</f>
        <v>Electronic Equipment, Instruments &amp; Components</v>
      </c>
      <c r="P217" s="186" t="str">
        <f>IFERROR(IF(VLOOKUP($C217,'MSCI Database'!$C:$R,3, FALSE)="","",VLOOKUP($C217,'MSCI Database'!$C:$R,3, FALSE)),"")</f>
        <v>A</v>
      </c>
      <c r="Q217" s="164" t="str">
        <f>IFERROR(IF(VLOOKUP($C217,'MSCI Database'!$C:$R,4, FALSE)="","",VLOOKUP($C217,'MSCI Database'!$C:$R,4, FALSE)),"")</f>
        <v>-1</v>
      </c>
      <c r="R217" s="164">
        <f>IFERROR(IF(VLOOKUP($C217,'MSCI Database'!$C:$R,5, FALSE)="","",VLOOKUP($C217,'MSCI Database'!$C:$R,5, FALSE)),"")</f>
        <v>6.1</v>
      </c>
      <c r="S217" s="164">
        <f>IFERROR(IF(VLOOKUP($C217,'MSCI Database'!$C:$R,6, FALSE)="","",VLOOKUP($C217,'MSCI Database'!$C:$R,6, FALSE)),"")</f>
        <v>6.6</v>
      </c>
      <c r="T217" s="211">
        <f>IFERROR(IF(VLOOKUP($C217,'MSCI Database'!$C:$R,7, FALSE)="","",VLOOKUP($C217,'MSCI Database'!$C:$R,7, FALSE)),"")</f>
        <v>5.4</v>
      </c>
      <c r="U217" s="164">
        <f>IFERROR(IF(VLOOKUP($C217,'MSCI Database'!$C:$R,8, FALSE)="","",VLOOKUP($C217,'MSCI Database'!$C:$R,8, FALSE)),"")</f>
        <v>3.6</v>
      </c>
      <c r="V217" s="175">
        <f>IFERROR(IF(VLOOKUP($C217,'MSCI Database'!$C:$R,9, FALSE)="","",VLOOKUP($C217,'MSCI Database'!$C:$R,9, FALSE)),"")</f>
        <v>4.8</v>
      </c>
      <c r="W217" s="165">
        <f t="shared" ca="1" si="14"/>
        <v>0</v>
      </c>
      <c r="X217" s="166">
        <f>IFERROR(IF(VLOOKUP($C217,'MSCI Database'!$C:$R,10, FALSE)="","",VLOOKUP($C217,'MSCI Database'!$C:$R,10, FALSE)),"")</f>
        <v>1491123</v>
      </c>
      <c r="Y217" s="133" t="str">
        <f>IFERROR(IF(VLOOKUP($C217,'MSCI Database'!$C:$R,11, FALSE)="","",VLOOKUP($C217,'MSCI Database'!$C:$R,11, FALSE)),"")</f>
        <v>2019</v>
      </c>
      <c r="Z217" s="133" t="str">
        <f>IFERROR(IF(VLOOKUP($C217,'MSCI Database'!$C:$R,12, FALSE)="","",VLOOKUP($C217,'MSCI Database'!$C:$R,12, FALSE)),"")</f>
        <v>Reported</v>
      </c>
      <c r="AA217" s="202" t="str">
        <f>IFERROR(IF(VLOOKUP($C217,'MSCI Database'!$C:$R,13, FALSE)="","",VLOOKUP($C217,'MSCI Database'!$C:$R,13, FALSE)),"")</f>
        <v>Lags peers in governance practices, but retains focus on opportunities in clean technology</v>
      </c>
    </row>
    <row r="218" spans="1:27" s="130" customFormat="1" ht="15" hidden="1" customHeight="1" outlineLevel="1">
      <c r="A218" s="130" t="s">
        <v>3692</v>
      </c>
      <c r="B218" s="130" t="s">
        <v>3693</v>
      </c>
      <c r="C218" s="130" t="s">
        <v>3694</v>
      </c>
      <c r="D218" s="130" t="s">
        <v>18672</v>
      </c>
      <c r="E218" s="130" t="s">
        <v>18682</v>
      </c>
      <c r="F218" s="302">
        <v>2.0182614978222011</v>
      </c>
      <c r="G218" s="132" t="str">
        <f ca="1">IFERROR(_xll.BQL($A218, "cur_mkt_cap(currency=EUR)")/1000000, " ")</f>
        <v xml:space="preserve"> </v>
      </c>
      <c r="M218" s="305">
        <f t="shared" si="15"/>
        <v>1.0394046713784336E-3</v>
      </c>
      <c r="N218" s="223">
        <f t="shared" ca="1" si="16"/>
        <v>2.1560420729638298E-2</v>
      </c>
      <c r="O218" s="172" t="str">
        <f>IFERROR(IF(VLOOKUP($C218,'MSCI Database'!$C:$R,2, FALSE)="","",VLOOKUP($C218,'MSCI Database'!$C:$R,2, FALSE)),"")</f>
        <v>Real Estate Development &amp; Diversified Activities</v>
      </c>
      <c r="P218" s="186" t="str">
        <f>IFERROR(IF(VLOOKUP($C218,'MSCI Database'!$C:$R,3, FALSE)="","",VLOOKUP($C218,'MSCI Database'!$C:$R,3, FALSE)),"")</f>
        <v>AA</v>
      </c>
      <c r="Q218" s="164" t="str">
        <f>IFERROR(IF(VLOOKUP($C218,'MSCI Database'!$C:$R,4, FALSE)="","",VLOOKUP($C218,'MSCI Database'!$C:$R,4, FALSE)),"")</f>
        <v>-1</v>
      </c>
      <c r="R218" s="164">
        <f>IFERROR(IF(VLOOKUP($C218,'MSCI Database'!$C:$R,5, FALSE)="","",VLOOKUP($C218,'MSCI Database'!$C:$R,5, FALSE)),"")</f>
        <v>7.8</v>
      </c>
      <c r="S218" s="164">
        <f>IFERROR(IF(VLOOKUP($C218,'MSCI Database'!$C:$R,6, FALSE)="","",VLOOKUP($C218,'MSCI Database'!$C:$R,6, FALSE)),"")</f>
        <v>6.6</v>
      </c>
      <c r="T218" s="211">
        <f>IFERROR(IF(VLOOKUP($C218,'MSCI Database'!$C:$R,7, FALSE)="","",VLOOKUP($C218,'MSCI Database'!$C:$R,7, FALSE)),"")</f>
        <v>7.7</v>
      </c>
      <c r="U218" s="164">
        <f>IFERROR(IF(VLOOKUP($C218,'MSCI Database'!$C:$R,8, FALSE)="","",VLOOKUP($C218,'MSCI Database'!$C:$R,8, FALSE)),"")</f>
        <v>4.5</v>
      </c>
      <c r="V218" s="175">
        <f>IFERROR(IF(VLOOKUP($C218,'MSCI Database'!$C:$R,9, FALSE)="","",VLOOKUP($C218,'MSCI Database'!$C:$R,9, FALSE)),"")</f>
        <v>6.2</v>
      </c>
      <c r="W218" s="165">
        <f t="shared" ca="1" si="14"/>
        <v>0</v>
      </c>
      <c r="X218" s="166">
        <f>IFERROR(IF(VLOOKUP($C218,'MSCI Database'!$C:$R,10, FALSE)="","",VLOOKUP($C218,'MSCI Database'!$C:$R,10, FALSE)),"")</f>
        <v>848596</v>
      </c>
      <c r="Y218" s="133" t="str">
        <f>IFERROR(IF(VLOOKUP($C218,'MSCI Database'!$C:$R,11, FALSE)="","",VLOOKUP($C218,'MSCI Database'!$C:$R,11, FALSE)),"")</f>
        <v>2019</v>
      </c>
      <c r="Z218" s="133" t="str">
        <f>IFERROR(IF(VLOOKUP($C218,'MSCI Database'!$C:$R,12, FALSE)="","",VLOOKUP($C218,'MSCI Database'!$C:$R,12, FALSE)),"")</f>
        <v>Reported</v>
      </c>
      <c r="AA218" s="202" t="str">
        <f>IFERROR(IF(VLOOKUP($C218,'MSCI Database'!$C:$R,13, FALSE)="","",VLOOKUP($C218,'MSCI Database'!$C:$R,13, FALSE)),"")</f>
        <v>Weak executive pay practices and lack of an independent board drive downgrade</v>
      </c>
    </row>
    <row r="219" spans="1:27" s="130" customFormat="1" ht="15" hidden="1" customHeight="1" outlineLevel="1">
      <c r="A219" s="130" t="s">
        <v>3873</v>
      </c>
      <c r="B219" s="130" t="s">
        <v>3874</v>
      </c>
      <c r="C219" s="130" t="s">
        <v>3875</v>
      </c>
      <c r="D219" s="130" t="s">
        <v>18672</v>
      </c>
      <c r="E219" s="130" t="s">
        <v>18690</v>
      </c>
      <c r="F219" s="302">
        <v>1.474066502100541</v>
      </c>
      <c r="G219" s="132" t="str">
        <f ca="1">IFERROR(_xll.BQL($A219, "cur_mkt_cap(currency=EUR)")/1000000, " ")</f>
        <v xml:space="preserve"> </v>
      </c>
      <c r="M219" s="305">
        <f t="shared" si="15"/>
        <v>7.5914424858177854E-4</v>
      </c>
      <c r="N219" s="223">
        <f t="shared" ca="1" si="16"/>
        <v>1.5746965397223128E-2</v>
      </c>
      <c r="O219" s="172" t="str">
        <f>IFERROR(IF(VLOOKUP($C219,'MSCI Database'!$C:$R,2, FALSE)="","",VLOOKUP($C219,'MSCI Database'!$C:$R,2, FALSE)),"")</f>
        <v>Media &amp; Entertainment</v>
      </c>
      <c r="P219" s="186" t="str">
        <f>IFERROR(IF(VLOOKUP($C219,'MSCI Database'!$C:$R,3, FALSE)="","",VLOOKUP($C219,'MSCI Database'!$C:$R,3, FALSE)),"")</f>
        <v>BB</v>
      </c>
      <c r="Q219" s="164" t="str">
        <f>IFERROR(IF(VLOOKUP($C219,'MSCI Database'!$C:$R,4, FALSE)="","",VLOOKUP($C219,'MSCI Database'!$C:$R,4, FALSE)),"")</f>
        <v>0</v>
      </c>
      <c r="R219" s="164">
        <f>IFERROR(IF(VLOOKUP($C219,'MSCI Database'!$C:$R,5, FALSE)="","",VLOOKUP($C219,'MSCI Database'!$C:$R,5, FALSE)),"")</f>
        <v>3</v>
      </c>
      <c r="S219" s="164">
        <f>IFERROR(IF(VLOOKUP($C219,'MSCI Database'!$C:$R,6, FALSE)="","",VLOOKUP($C219,'MSCI Database'!$C:$R,6, FALSE)),"")</f>
        <v>7.9</v>
      </c>
      <c r="T219" s="211">
        <f>IFERROR(IF(VLOOKUP($C219,'MSCI Database'!$C:$R,7, FALSE)="","",VLOOKUP($C219,'MSCI Database'!$C:$R,7, FALSE)),"")</f>
        <v>5.0999999999999996</v>
      </c>
      <c r="U219" s="164">
        <f>IFERROR(IF(VLOOKUP($C219,'MSCI Database'!$C:$R,8, FALSE)="","",VLOOKUP($C219,'MSCI Database'!$C:$R,8, FALSE)),"")</f>
        <v>1.9</v>
      </c>
      <c r="V219" s="175">
        <f>IFERROR(IF(VLOOKUP($C219,'MSCI Database'!$C:$R,9, FALSE)="","",VLOOKUP($C219,'MSCI Database'!$C:$R,9, FALSE)),"")</f>
        <v>3.7</v>
      </c>
      <c r="W219" s="165">
        <f t="shared" ca="1" si="14"/>
        <v>0</v>
      </c>
      <c r="X219" s="166">
        <f>IFERROR(IF(VLOOKUP($C219,'MSCI Database'!$C:$R,10, FALSE)="","",VLOOKUP($C219,'MSCI Database'!$C:$R,10, FALSE)),"")</f>
        <v>68867</v>
      </c>
      <c r="Y219" s="133" t="str">
        <f>IFERROR(IF(VLOOKUP($C219,'MSCI Database'!$C:$R,11, FALSE)="","",VLOOKUP($C219,'MSCI Database'!$C:$R,11, FALSE)),"")</f>
        <v>2019</v>
      </c>
      <c r="Z219" s="133" t="str">
        <f>IFERROR(IF(VLOOKUP($C219,'MSCI Database'!$C:$R,12, FALSE)="","",VLOOKUP($C219,'MSCI Database'!$C:$R,12, FALSE)),"")</f>
        <v>E.Segmt-Moderately Low</v>
      </c>
      <c r="AA219" s="202" t="str">
        <f>IFERROR(IF(VLOOKUP($C219,'MSCI Database'!$C:$R,13, FALSE)="","",VLOOKUP($C219,'MSCI Database'!$C:$R,13, FALSE)),"")</f>
        <v>Employee incentives appear on par with industry peers; corporate governance risks persist</v>
      </c>
    </row>
    <row r="220" spans="1:27" s="130" customFormat="1" ht="15" hidden="1" customHeight="1" outlineLevel="1">
      <c r="A220" s="130" t="s">
        <v>3696</v>
      </c>
      <c r="B220" s="130" t="s">
        <v>3697</v>
      </c>
      <c r="C220" s="130" t="s">
        <v>3698</v>
      </c>
      <c r="D220" s="130" t="s">
        <v>18672</v>
      </c>
      <c r="E220" s="130" t="s">
        <v>18682</v>
      </c>
      <c r="F220" s="302">
        <v>1.2713208421532289</v>
      </c>
      <c r="G220" s="132" t="str">
        <f ca="1">IFERROR(_xll.BQL($A220, "cur_mkt_cap(currency=EUR)")/1000000, " ")</f>
        <v xml:space="preserve"> </v>
      </c>
      <c r="M220" s="305">
        <f t="shared" si="15"/>
        <v>6.5473023370891286E-4</v>
      </c>
      <c r="N220" s="223">
        <f t="shared" ca="1" si="16"/>
        <v>1.3581100500979978E-2</v>
      </c>
      <c r="O220" s="172" t="str">
        <f>IFERROR(IF(VLOOKUP($C220,'MSCI Database'!$C:$R,2, FALSE)="","",VLOOKUP($C220,'MSCI Database'!$C:$R,2, FALSE)),"")</f>
        <v>Real Estate Development &amp; Diversified Activities</v>
      </c>
      <c r="P220" s="186" t="str">
        <f>IFERROR(IF(VLOOKUP($C220,'MSCI Database'!$C:$R,3, FALSE)="","",VLOOKUP($C220,'MSCI Database'!$C:$R,3, FALSE)),"")</f>
        <v>AA</v>
      </c>
      <c r="Q220" s="164" t="str">
        <f>IFERROR(IF(VLOOKUP($C220,'MSCI Database'!$C:$R,4, FALSE)="","",VLOOKUP($C220,'MSCI Database'!$C:$R,4, FALSE)),"")</f>
        <v>0</v>
      </c>
      <c r="R220" s="164">
        <f>IFERROR(IF(VLOOKUP($C220,'MSCI Database'!$C:$R,5, FALSE)="","",VLOOKUP($C220,'MSCI Database'!$C:$R,5, FALSE)),"")</f>
        <v>8</v>
      </c>
      <c r="S220" s="164">
        <f>IFERROR(IF(VLOOKUP($C220,'MSCI Database'!$C:$R,6, FALSE)="","",VLOOKUP($C220,'MSCI Database'!$C:$R,6, FALSE)),"")</f>
        <v>6.8</v>
      </c>
      <c r="T220" s="211">
        <f>IFERROR(IF(VLOOKUP($C220,'MSCI Database'!$C:$R,7, FALSE)="","",VLOOKUP($C220,'MSCI Database'!$C:$R,7, FALSE)),"")</f>
        <v>5.8</v>
      </c>
      <c r="U220" s="164">
        <f>IFERROR(IF(VLOOKUP($C220,'MSCI Database'!$C:$R,8, FALSE)="","",VLOOKUP($C220,'MSCI Database'!$C:$R,8, FALSE)),"")</f>
        <v>4.8</v>
      </c>
      <c r="V220" s="175">
        <f>IFERROR(IF(VLOOKUP($C220,'MSCI Database'!$C:$R,9, FALSE)="","",VLOOKUP($C220,'MSCI Database'!$C:$R,9, FALSE)),"")</f>
        <v>5.7</v>
      </c>
      <c r="W220" s="165">
        <f t="shared" ca="1" si="14"/>
        <v>0</v>
      </c>
      <c r="X220" s="166">
        <f>IFERROR(IF(VLOOKUP($C220,'MSCI Database'!$C:$R,10, FALSE)="","",VLOOKUP($C220,'MSCI Database'!$C:$R,10, FALSE)),"")</f>
        <v>121382</v>
      </c>
      <c r="Y220" s="133" t="str">
        <f>IFERROR(IF(VLOOKUP($C220,'MSCI Database'!$C:$R,11, FALSE)="","",VLOOKUP($C220,'MSCI Database'!$C:$R,11, FALSE)),"")</f>
        <v>2019</v>
      </c>
      <c r="Z220" s="133" t="str">
        <f>IFERROR(IF(VLOOKUP($C220,'MSCI Database'!$C:$R,12, FALSE)="","",VLOOKUP($C220,'MSCI Database'!$C:$R,12, FALSE)),"")</f>
        <v>Reported</v>
      </c>
      <c r="AA220" s="202" t="str">
        <f>IFERROR(IF(VLOOKUP($C220,'MSCI Database'!$C:$R,13, FALSE)="","",VLOOKUP($C220,'MSCI Database'!$C:$R,13, FALSE)),"")</f>
        <v>Continued focus on zero energy homes; concerns over shareholder dissent against chairman remain</v>
      </c>
    </row>
    <row r="221" spans="1:27" s="130" customFormat="1" ht="15" hidden="1" customHeight="1" outlineLevel="1">
      <c r="A221" s="130" t="s">
        <v>4279</v>
      </c>
      <c r="B221" s="130" t="s">
        <v>4280</v>
      </c>
      <c r="C221" s="130" t="s">
        <v>4281</v>
      </c>
      <c r="D221" s="130" t="s">
        <v>18672</v>
      </c>
      <c r="E221" s="130" t="s">
        <v>18682</v>
      </c>
      <c r="F221" s="302">
        <v>1.401023670878673</v>
      </c>
      <c r="G221" s="132" t="str">
        <f ca="1">IFERROR(_xll.BQL($A221, "cur_mkt_cap(currency=EUR)")/1000000, " ")</f>
        <v xml:space="preserve"> </v>
      </c>
      <c r="M221" s="305">
        <f t="shared" si="15"/>
        <v>7.2152719050251656E-4</v>
      </c>
      <c r="N221" s="223">
        <f t="shared" ca="1" si="16"/>
        <v>1.4966672965282689E-2</v>
      </c>
      <c r="O221" s="172" t="str">
        <f>IFERROR(IF(VLOOKUP($C221,'MSCI Database'!$C:$R,2, FALSE)="","",VLOOKUP($C221,'MSCI Database'!$C:$R,2, FALSE)),"")</f>
        <v>Leisure Products</v>
      </c>
      <c r="P221" s="186" t="str">
        <f>IFERROR(IF(VLOOKUP($C221,'MSCI Database'!$C:$R,3, FALSE)="","",VLOOKUP($C221,'MSCI Database'!$C:$R,3, FALSE)),"")</f>
        <v>AA</v>
      </c>
      <c r="Q221" s="164" t="str">
        <f>IFERROR(IF(VLOOKUP($C221,'MSCI Database'!$C:$R,4, FALSE)="","",VLOOKUP($C221,'MSCI Database'!$C:$R,4, FALSE)),"")</f>
        <v>0</v>
      </c>
      <c r="R221" s="164">
        <f>IFERROR(IF(VLOOKUP($C221,'MSCI Database'!$C:$R,5, FALSE)="","",VLOOKUP($C221,'MSCI Database'!$C:$R,5, FALSE)),"")</f>
        <v>7.7</v>
      </c>
      <c r="S221" s="164">
        <f>IFERROR(IF(VLOOKUP($C221,'MSCI Database'!$C:$R,6, FALSE)="","",VLOOKUP($C221,'MSCI Database'!$C:$R,6, FALSE)),"")</f>
        <v>4.7</v>
      </c>
      <c r="T221" s="211">
        <f>IFERROR(IF(VLOOKUP($C221,'MSCI Database'!$C:$R,7, FALSE)="","",VLOOKUP($C221,'MSCI Database'!$C:$R,7, FALSE)),"")</f>
        <v>6.3</v>
      </c>
      <c r="U221" s="164">
        <f>IFERROR(IF(VLOOKUP($C221,'MSCI Database'!$C:$R,8, FALSE)="","",VLOOKUP($C221,'MSCI Database'!$C:$R,8, FALSE)),"")</f>
        <v>5.5</v>
      </c>
      <c r="V221" s="175">
        <f>IFERROR(IF(VLOOKUP($C221,'MSCI Database'!$C:$R,9, FALSE)="","",VLOOKUP($C221,'MSCI Database'!$C:$R,9, FALSE)),"")</f>
        <v>5.8</v>
      </c>
      <c r="W221" s="165">
        <f t="shared" ca="1" si="14"/>
        <v>0</v>
      </c>
      <c r="X221" s="166">
        <f>IFERROR(IF(VLOOKUP($C221,'MSCI Database'!$C:$R,10, FALSE)="","",VLOOKUP($C221,'MSCI Database'!$C:$R,10, FALSE)),"")</f>
        <v>151000</v>
      </c>
      <c r="Y221" s="133" t="str">
        <f>IFERROR(IF(VLOOKUP($C221,'MSCI Database'!$C:$R,11, FALSE)="","",VLOOKUP($C221,'MSCI Database'!$C:$R,11, FALSE)),"")</f>
        <v>2019</v>
      </c>
      <c r="Z221" s="133" t="str">
        <f>IFERROR(IF(VLOOKUP($C221,'MSCI Database'!$C:$R,12, FALSE)="","",VLOOKUP($C221,'MSCI Database'!$C:$R,12, FALSE)),"")</f>
        <v>Reported</v>
      </c>
      <c r="AA221" s="202" t="str">
        <f>IFERROR(IF(VLOOKUP($C221,'MSCI Database'!$C:$R,13, FALSE)="","",VLOOKUP($C221,'MSCI Database'!$C:$R,13, FALSE)),"")</f>
        <v>Strong waste reduction, quality and supply chain labor management</v>
      </c>
    </row>
    <row r="222" spans="1:27" s="130" customFormat="1" ht="15" hidden="1" customHeight="1" outlineLevel="1">
      <c r="A222" s="130" t="s">
        <v>3488</v>
      </c>
      <c r="B222" s="130" t="s">
        <v>3489</v>
      </c>
      <c r="C222" s="130" t="s">
        <v>3490</v>
      </c>
      <c r="D222" s="130" t="s">
        <v>18672</v>
      </c>
      <c r="E222" s="130" t="s">
        <v>18684</v>
      </c>
      <c r="F222" s="302">
        <v>1.4150105957687069</v>
      </c>
      <c r="G222" s="132" t="str">
        <f ca="1">IFERROR(_xll.BQL($A222, "cur_mkt_cap(currency=EUR)")/1000000, " ")</f>
        <v xml:space="preserve"> </v>
      </c>
      <c r="M222" s="305">
        <f t="shared" si="15"/>
        <v>7.2873045682088399E-4</v>
      </c>
      <c r="N222" s="223">
        <f t="shared" ca="1" si="16"/>
        <v>1.5116090662478213E-2</v>
      </c>
      <c r="O222" s="172" t="str">
        <f>IFERROR(IF(VLOOKUP($C222,'MSCI Database'!$C:$R,2, FALSE)="","",VLOOKUP($C222,'MSCI Database'!$C:$R,2, FALSE)),"")</f>
        <v>Commodity Chemicals</v>
      </c>
      <c r="P222" s="186" t="str">
        <f>IFERROR(IF(VLOOKUP($C222,'MSCI Database'!$C:$R,3, FALSE)="","",VLOOKUP($C222,'MSCI Database'!$C:$R,3, FALSE)),"")</f>
        <v>A</v>
      </c>
      <c r="Q222" s="164" t="str">
        <f>IFERROR(IF(VLOOKUP($C222,'MSCI Database'!$C:$R,4, FALSE)="","",VLOOKUP($C222,'MSCI Database'!$C:$R,4, FALSE)),"")</f>
        <v>0</v>
      </c>
      <c r="R222" s="164">
        <f>IFERROR(IF(VLOOKUP($C222,'MSCI Database'!$C:$R,5, FALSE)="","",VLOOKUP($C222,'MSCI Database'!$C:$R,5, FALSE)),"")</f>
        <v>6.8</v>
      </c>
      <c r="S222" s="164">
        <f>IFERROR(IF(VLOOKUP($C222,'MSCI Database'!$C:$R,6, FALSE)="","",VLOOKUP($C222,'MSCI Database'!$C:$R,6, FALSE)),"")</f>
        <v>5.6</v>
      </c>
      <c r="T222" s="211">
        <f>IFERROR(IF(VLOOKUP($C222,'MSCI Database'!$C:$R,7, FALSE)="","",VLOOKUP($C222,'MSCI Database'!$C:$R,7, FALSE)),"")</f>
        <v>3.7</v>
      </c>
      <c r="U222" s="164">
        <f>IFERROR(IF(VLOOKUP($C222,'MSCI Database'!$C:$R,8, FALSE)="","",VLOOKUP($C222,'MSCI Database'!$C:$R,8, FALSE)),"")</f>
        <v>3.2</v>
      </c>
      <c r="V222" s="175">
        <f>IFERROR(IF(VLOOKUP($C222,'MSCI Database'!$C:$R,9, FALSE)="","",VLOOKUP($C222,'MSCI Database'!$C:$R,9, FALSE)),"")</f>
        <v>4.5999999999999996</v>
      </c>
      <c r="W222" s="165">
        <f t="shared" ca="1" si="14"/>
        <v>0</v>
      </c>
      <c r="X222" s="166">
        <f>IFERROR(IF(VLOOKUP($C222,'MSCI Database'!$C:$R,10, FALSE)="","",VLOOKUP($C222,'MSCI Database'!$C:$R,10, FALSE)),"")</f>
        <v>3230847</v>
      </c>
      <c r="Y222" s="133" t="str">
        <f>IFERROR(IF(VLOOKUP($C222,'MSCI Database'!$C:$R,11, FALSE)="","",VLOOKUP($C222,'MSCI Database'!$C:$R,11, FALSE)),"")</f>
        <v>2019</v>
      </c>
      <c r="Z222" s="133" t="str">
        <f>IFERROR(IF(VLOOKUP($C222,'MSCI Database'!$C:$R,12, FALSE)="","",VLOOKUP($C222,'MSCI Database'!$C:$R,12, FALSE)),"")</f>
        <v>Reported</v>
      </c>
      <c r="AA222" s="202" t="str">
        <f>IFERROR(IF(VLOOKUP($C222,'MSCI Database'!$C:$R,13, FALSE)="","",VLOOKUP($C222,'MSCI Database'!$C:$R,13, FALSE)),"")</f>
        <v>Strong perceived environmental management efforts relative to those of peers</v>
      </c>
    </row>
    <row r="223" spans="1:27" s="130" customFormat="1" ht="15" hidden="1" customHeight="1" outlineLevel="1">
      <c r="A223" s="130" t="s">
        <v>3994</v>
      </c>
      <c r="B223" s="130" t="s">
        <v>3995</v>
      </c>
      <c r="C223" s="130" t="s">
        <v>3996</v>
      </c>
      <c r="D223" s="130" t="s">
        <v>18672</v>
      </c>
      <c r="E223" s="130" t="s">
        <v>18673</v>
      </c>
      <c r="F223" s="302">
        <v>1.198817628859951</v>
      </c>
      <c r="G223" s="132" t="str">
        <f ca="1">IFERROR(_xll.BQL($A223, "cur_mkt_cap(currency=EUR)")/1000000, " ")</f>
        <v xml:space="preserve"> </v>
      </c>
      <c r="M223" s="305">
        <f t="shared" si="15"/>
        <v>6.1739107886287479E-4</v>
      </c>
      <c r="N223" s="223">
        <f t="shared" ca="1" si="16"/>
        <v>1.2806572629076094E-2</v>
      </c>
      <c r="O223" s="172" t="str">
        <f>IFERROR(IF(VLOOKUP($C223,'MSCI Database'!$C:$R,2, FALSE)="","",VLOOKUP($C223,'MSCI Database'!$C:$R,2, FALSE)),"")</f>
        <v>Electrical Equipment</v>
      </c>
      <c r="P223" s="186" t="str">
        <f>IFERROR(IF(VLOOKUP($C223,'MSCI Database'!$C:$R,3, FALSE)="","",VLOOKUP($C223,'MSCI Database'!$C:$R,3, FALSE)),"")</f>
        <v>BBB</v>
      </c>
      <c r="Q223" s="164" t="str">
        <f>IFERROR(IF(VLOOKUP($C223,'MSCI Database'!$C:$R,4, FALSE)="","",VLOOKUP($C223,'MSCI Database'!$C:$R,4, FALSE)),"")</f>
        <v>0</v>
      </c>
      <c r="R223" s="164">
        <f>IFERROR(IF(VLOOKUP($C223,'MSCI Database'!$C:$R,5, FALSE)="","",VLOOKUP($C223,'MSCI Database'!$C:$R,5, FALSE)),"")</f>
        <v>4.4000000000000004</v>
      </c>
      <c r="S223" s="164">
        <f>IFERROR(IF(VLOOKUP($C223,'MSCI Database'!$C:$R,6, FALSE)="","",VLOOKUP($C223,'MSCI Database'!$C:$R,6, FALSE)),"")</f>
        <v>6.7</v>
      </c>
      <c r="T223" s="211">
        <f>IFERROR(IF(VLOOKUP($C223,'MSCI Database'!$C:$R,7, FALSE)="","",VLOOKUP($C223,'MSCI Database'!$C:$R,7, FALSE)),"")</f>
        <v>3.8</v>
      </c>
      <c r="U223" s="164">
        <f>IFERROR(IF(VLOOKUP($C223,'MSCI Database'!$C:$R,8, FALSE)="","",VLOOKUP($C223,'MSCI Database'!$C:$R,8, FALSE)),"")</f>
        <v>4.7</v>
      </c>
      <c r="V223" s="175">
        <f>IFERROR(IF(VLOOKUP($C223,'MSCI Database'!$C:$R,9, FALSE)="","",VLOOKUP($C223,'MSCI Database'!$C:$R,9, FALSE)),"")</f>
        <v>5.0999999999999996</v>
      </c>
      <c r="W223" s="165">
        <f t="shared" ca="1" si="14"/>
        <v>0</v>
      </c>
      <c r="X223" s="166">
        <f>IFERROR(IF(VLOOKUP($C223,'MSCI Database'!$C:$R,10, FALSE)="","",VLOOKUP($C223,'MSCI Database'!$C:$R,10, FALSE)),"")</f>
        <v>630726</v>
      </c>
      <c r="Y223" s="133" t="str">
        <f>IFERROR(IF(VLOOKUP($C223,'MSCI Database'!$C:$R,11, FALSE)="","",VLOOKUP($C223,'MSCI Database'!$C:$R,11, FALSE)),"")</f>
        <v>2019</v>
      </c>
      <c r="Z223" s="133" t="str">
        <f>IFERROR(IF(VLOOKUP($C223,'MSCI Database'!$C:$R,12, FALSE)="","",VLOOKUP($C223,'MSCI Database'!$C:$R,12, FALSE)),"")</f>
        <v>Reported</v>
      </c>
      <c r="AA223" s="202" t="str">
        <f>IFERROR(IF(VLOOKUP($C223,'MSCI Database'!$C:$R,13, FALSE)="","",VLOOKUP($C223,'MSCI Database'!$C:$R,13, FALSE)),"")</f>
        <v>Robust anti-corruption compliance mechanisms; staff management strategy trails those of peers</v>
      </c>
    </row>
    <row r="224" spans="1:27" s="130" customFormat="1" ht="15" hidden="1" customHeight="1" outlineLevel="1">
      <c r="A224" s="130" t="s">
        <v>8756</v>
      </c>
      <c r="B224" s="130" t="s">
        <v>8757</v>
      </c>
      <c r="C224" s="130" t="s">
        <v>8758</v>
      </c>
      <c r="D224" s="130" t="s">
        <v>18672</v>
      </c>
      <c r="E224" s="130" t="s">
        <v>18674</v>
      </c>
      <c r="F224" s="302">
        <v>0.98815036101778908</v>
      </c>
      <c r="G224" s="132" t="str">
        <f ca="1">IFERROR(_xll.BQL($A224, "cur_mkt_cap(currency=EUR)")/1000000, " ")</f>
        <v xml:space="preserve"> </v>
      </c>
      <c r="M224" s="305">
        <f t="shared" si="15"/>
        <v>5.0889743592416137E-4</v>
      </c>
      <c r="N224" s="223">
        <f t="shared" ca="1" si="16"/>
        <v>1.0556083813062151E-2</v>
      </c>
      <c r="O224" s="172" t="str">
        <f>IFERROR(IF(VLOOKUP($C224,'MSCI Database'!$C:$R,2, FALSE)="","",VLOOKUP($C224,'MSCI Database'!$C:$R,2, FALSE)),"")</f>
        <v>Household &amp; Personal Products</v>
      </c>
      <c r="P224" s="186" t="str">
        <f>IFERROR(IF(VLOOKUP($C224,'MSCI Database'!$C:$R,3, FALSE)="","",VLOOKUP($C224,'MSCI Database'!$C:$R,3, FALSE)),"")</f>
        <v>BBB</v>
      </c>
      <c r="Q224" s="164" t="str">
        <f>IFERROR(IF(VLOOKUP($C224,'MSCI Database'!$C:$R,4, FALSE)="","",VLOOKUP($C224,'MSCI Database'!$C:$R,4, FALSE)),"")</f>
        <v>0</v>
      </c>
      <c r="R224" s="164">
        <f>IFERROR(IF(VLOOKUP($C224,'MSCI Database'!$C:$R,5, FALSE)="","",VLOOKUP($C224,'MSCI Database'!$C:$R,5, FALSE)),"")</f>
        <v>4.4000000000000004</v>
      </c>
      <c r="S224" s="164">
        <f>IFERROR(IF(VLOOKUP($C224,'MSCI Database'!$C:$R,6, FALSE)="","",VLOOKUP($C224,'MSCI Database'!$C:$R,6, FALSE)),"")</f>
        <v>3.3</v>
      </c>
      <c r="T224" s="211">
        <f>IFERROR(IF(VLOOKUP($C224,'MSCI Database'!$C:$R,7, FALSE)="","",VLOOKUP($C224,'MSCI Database'!$C:$R,7, FALSE)),"")</f>
        <v>5.0999999999999996</v>
      </c>
      <c r="U224" s="164">
        <f>IFERROR(IF(VLOOKUP($C224,'MSCI Database'!$C:$R,8, FALSE)="","",VLOOKUP($C224,'MSCI Database'!$C:$R,8, FALSE)),"")</f>
        <v>4.7</v>
      </c>
      <c r="V224" s="175">
        <f>IFERROR(IF(VLOOKUP($C224,'MSCI Database'!$C:$R,9, FALSE)="","",VLOOKUP($C224,'MSCI Database'!$C:$R,9, FALSE)),"")</f>
        <v>4.4000000000000004</v>
      </c>
      <c r="W224" s="165">
        <f t="shared" ca="1" si="14"/>
        <v>0</v>
      </c>
      <c r="X224" s="166">
        <f>IFERROR(IF(VLOOKUP($C224,'MSCI Database'!$C:$R,10, FALSE)="","",VLOOKUP($C224,'MSCI Database'!$C:$R,10, FALSE)),"")</f>
        <v>11053</v>
      </c>
      <c r="Y224" s="133" t="str">
        <f>IFERROR(IF(VLOOKUP($C224,'MSCI Database'!$C:$R,11, FALSE)="","",VLOOKUP($C224,'MSCI Database'!$C:$R,11, FALSE)),"")</f>
        <v>2019</v>
      </c>
      <c r="Z224" s="133" t="str">
        <f>IFERROR(IF(VLOOKUP($C224,'MSCI Database'!$C:$R,12, FALSE)="","",VLOOKUP($C224,'MSCI Database'!$C:$R,12, FALSE)),"")</f>
        <v>Reported</v>
      </c>
      <c r="AA224" s="202" t="str">
        <f>IFERROR(IF(VLOOKUP($C224,'MSCI Database'!$C:$R,13, FALSE)="","",VLOOKUP($C224,'MSCI Database'!$C:$R,13, FALSE)),"")</f>
        <v/>
      </c>
    </row>
    <row r="225" spans="1:27" s="130" customFormat="1" ht="15" hidden="1" customHeight="1" outlineLevel="1">
      <c r="A225" s="130" t="s">
        <v>8750</v>
      </c>
      <c r="B225" s="130" t="s">
        <v>8751</v>
      </c>
      <c r="C225" s="130" t="s">
        <v>8752</v>
      </c>
      <c r="D225" s="130" t="s">
        <v>18672</v>
      </c>
      <c r="E225" s="130" t="s">
        <v>18689</v>
      </c>
      <c r="F225" s="302">
        <v>0.93073489752096972</v>
      </c>
      <c r="G225" s="132" t="str">
        <f ca="1">IFERROR(_xll.BQL($A225, "cur_mkt_cap(currency=EUR)")/1000000, " ")</f>
        <v xml:space="preserve"> </v>
      </c>
      <c r="M225" s="305">
        <f t="shared" si="15"/>
        <v>4.7932847222329942E-4</v>
      </c>
      <c r="N225" s="223">
        <f t="shared" ca="1" si="16"/>
        <v>9.9427333871067586E-3</v>
      </c>
      <c r="O225" s="172" t="str">
        <f>IFERROR(IF(VLOOKUP($C225,'MSCI Database'!$C:$R,2, FALSE)="","",VLOOKUP($C225,'MSCI Database'!$C:$R,2, FALSE)),"")</f>
        <v>Semiconductors &amp; Semiconductor Equipment</v>
      </c>
      <c r="P225" s="186" t="str">
        <f>IFERROR(IF(VLOOKUP($C225,'MSCI Database'!$C:$R,3, FALSE)="","",VLOOKUP($C225,'MSCI Database'!$C:$R,3, FALSE)),"")</f>
        <v>A</v>
      </c>
      <c r="Q225" s="164" t="str">
        <f>IFERROR(IF(VLOOKUP($C225,'MSCI Database'!$C:$R,4, FALSE)="","",VLOOKUP($C225,'MSCI Database'!$C:$R,4, FALSE)),"")</f>
        <v>0</v>
      </c>
      <c r="R225" s="164">
        <f>IFERROR(IF(VLOOKUP($C225,'MSCI Database'!$C:$R,5, FALSE)="","",VLOOKUP($C225,'MSCI Database'!$C:$R,5, FALSE)),"")</f>
        <v>6.8</v>
      </c>
      <c r="S225" s="164">
        <f>IFERROR(IF(VLOOKUP($C225,'MSCI Database'!$C:$R,6, FALSE)="","",VLOOKUP($C225,'MSCI Database'!$C:$R,6, FALSE)),"")</f>
        <v>4.9000000000000004</v>
      </c>
      <c r="T225" s="211">
        <f>IFERROR(IF(VLOOKUP($C225,'MSCI Database'!$C:$R,7, FALSE)="","",VLOOKUP($C225,'MSCI Database'!$C:$R,7, FALSE)),"")</f>
        <v>8.1</v>
      </c>
      <c r="U225" s="164">
        <f>IFERROR(IF(VLOOKUP($C225,'MSCI Database'!$C:$R,8, FALSE)="","",VLOOKUP($C225,'MSCI Database'!$C:$R,8, FALSE)),"")</f>
        <v>3.2</v>
      </c>
      <c r="V225" s="175">
        <f>IFERROR(IF(VLOOKUP($C225,'MSCI Database'!$C:$R,9, FALSE)="","",VLOOKUP($C225,'MSCI Database'!$C:$R,9, FALSE)),"")</f>
        <v>5</v>
      </c>
      <c r="W225" s="165">
        <f t="shared" ca="1" si="14"/>
        <v>0</v>
      </c>
      <c r="X225" s="166">
        <f>IFERROR(IF(VLOOKUP($C225,'MSCI Database'!$C:$R,10, FALSE)="","",VLOOKUP($C225,'MSCI Database'!$C:$R,10, FALSE)),"")</f>
        <v>83929</v>
      </c>
      <c r="Y225" s="133" t="str">
        <f>IFERROR(IF(VLOOKUP($C225,'MSCI Database'!$C:$R,11, FALSE)="","",VLOOKUP($C225,'MSCI Database'!$C:$R,11, FALSE)),"")</f>
        <v>2019</v>
      </c>
      <c r="Z225" s="133" t="str">
        <f>IFERROR(IF(VLOOKUP($C225,'MSCI Database'!$C:$R,12, FALSE)="","",VLOOKUP($C225,'MSCI Database'!$C:$R,12, FALSE)),"")</f>
        <v>Reported</v>
      </c>
      <c r="AA225" s="202" t="str">
        <f>IFERROR(IF(VLOOKUP($C225,'MSCI Database'!$C:$R,13, FALSE)="","",VLOOKUP($C225,'MSCI Database'!$C:$R,13, FALSE)),"")</f>
        <v/>
      </c>
    </row>
    <row r="226" spans="1:27" s="130" customFormat="1" ht="15" hidden="1" customHeight="1" outlineLevel="1">
      <c r="A226" s="130" t="s">
        <v>8753</v>
      </c>
      <c r="B226" s="130" t="s">
        <v>8754</v>
      </c>
      <c r="C226" s="130" t="s">
        <v>8755</v>
      </c>
      <c r="D226" s="130" t="s">
        <v>18672</v>
      </c>
      <c r="E226" s="130" t="s">
        <v>18682</v>
      </c>
      <c r="F226" s="302">
        <v>0.68207844957293007</v>
      </c>
      <c r="G226" s="132" t="str">
        <f ca="1">IFERROR(_xll.BQL($A226, "cur_mkt_cap(currency=EUR)")/1000000, " ")</f>
        <v xml:space="preserve"> </v>
      </c>
      <c r="M226" s="305">
        <f t="shared" si="15"/>
        <v>3.5127040153005897E-4</v>
      </c>
      <c r="N226" s="223">
        <f t="shared" ca="1" si="16"/>
        <v>7.2864187119855914E-3</v>
      </c>
      <c r="O226" s="172" t="str">
        <f>IFERROR(IF(VLOOKUP($C226,'MSCI Database'!$C:$R,2, FALSE)="","",VLOOKUP($C226,'MSCI Database'!$C:$R,2, FALSE)),"")</f>
        <v>Hotels &amp; Travel</v>
      </c>
      <c r="P226" s="186" t="str">
        <f>IFERROR(IF(VLOOKUP($C226,'MSCI Database'!$C:$R,3, FALSE)="","",VLOOKUP($C226,'MSCI Database'!$C:$R,3, FALSE)),"")</f>
        <v>BBB</v>
      </c>
      <c r="Q226" s="164" t="str">
        <f>IFERROR(IF(VLOOKUP($C226,'MSCI Database'!$C:$R,4, FALSE)="","",VLOOKUP($C226,'MSCI Database'!$C:$R,4, FALSE)),"")</f>
        <v>1</v>
      </c>
      <c r="R226" s="164">
        <f>IFERROR(IF(VLOOKUP($C226,'MSCI Database'!$C:$R,5, FALSE)="","",VLOOKUP($C226,'MSCI Database'!$C:$R,5, FALSE)),"")</f>
        <v>5.7</v>
      </c>
      <c r="S226" s="164">
        <f>IFERROR(IF(VLOOKUP($C226,'MSCI Database'!$C:$R,6, FALSE)="","",VLOOKUP($C226,'MSCI Database'!$C:$R,6, FALSE)),"")</f>
        <v>2.9</v>
      </c>
      <c r="T226" s="211">
        <f>IFERROR(IF(VLOOKUP($C226,'MSCI Database'!$C:$R,7, FALSE)="","",VLOOKUP($C226,'MSCI Database'!$C:$R,7, FALSE)),"")</f>
        <v>6.9</v>
      </c>
      <c r="U226" s="164">
        <f>IFERROR(IF(VLOOKUP($C226,'MSCI Database'!$C:$R,8, FALSE)="","",VLOOKUP($C226,'MSCI Database'!$C:$R,8, FALSE)),"")</f>
        <v>3.4</v>
      </c>
      <c r="V226" s="175">
        <f>IFERROR(IF(VLOOKUP($C226,'MSCI Database'!$C:$R,9, FALSE)="","",VLOOKUP($C226,'MSCI Database'!$C:$R,9, FALSE)),"")</f>
        <v>4.5</v>
      </c>
      <c r="W226" s="165">
        <f t="shared" ca="1" si="14"/>
        <v>0</v>
      </c>
      <c r="X226" s="166">
        <f>IFERROR(IF(VLOOKUP($C226,'MSCI Database'!$C:$R,10, FALSE)="","",VLOOKUP($C226,'MSCI Database'!$C:$R,10, FALSE)),"")</f>
        <v>240257</v>
      </c>
      <c r="Y226" s="133" t="str">
        <f>IFERROR(IF(VLOOKUP($C226,'MSCI Database'!$C:$R,11, FALSE)="","",VLOOKUP($C226,'MSCI Database'!$C:$R,11, FALSE)),"")</f>
        <v>2019</v>
      </c>
      <c r="Z226" s="133" t="str">
        <f>IFERROR(IF(VLOOKUP($C226,'MSCI Database'!$C:$R,12, FALSE)="","",VLOOKUP($C226,'MSCI Database'!$C:$R,12, FALSE)),"")</f>
        <v>E.Segmt-Moderately Low</v>
      </c>
      <c r="AA226" s="202" t="str">
        <f>IFERROR(IF(VLOOKUP($C226,'MSCI Database'!$C:$R,13, FALSE)="","",VLOOKUP($C226,'MSCI Database'!$C:$R,13, FALSE)),"")</f>
        <v/>
      </c>
    </row>
    <row r="227" spans="1:27" s="130" customFormat="1" ht="15" hidden="1" customHeight="1" outlineLevel="1">
      <c r="A227" s="130" t="s">
        <v>3819</v>
      </c>
      <c r="B227" s="130" t="s">
        <v>3820</v>
      </c>
      <c r="C227" s="130" t="s">
        <v>3821</v>
      </c>
      <c r="D227" s="130" t="s">
        <v>18672</v>
      </c>
      <c r="E227" s="130" t="s">
        <v>18673</v>
      </c>
      <c r="F227" s="302">
        <v>0.47227457175633658</v>
      </c>
      <c r="G227" s="132" t="str">
        <f ca="1">IFERROR(_xll.BQL($A227, "cur_mkt_cap(currency=EUR)")/1000000, " ")</f>
        <v xml:space="preserve"> </v>
      </c>
      <c r="M227" s="305">
        <f t="shared" si="15"/>
        <v>2.4322140445451332E-4</v>
      </c>
      <c r="N227" s="223">
        <f t="shared" ca="1" si="16"/>
        <v>5.0451532063430322E-3</v>
      </c>
      <c r="O227" s="172" t="str">
        <f>IFERROR(IF(VLOOKUP($C227,'MSCI Database'!$C:$R,2, FALSE)="","",VLOOKUP($C227,'MSCI Database'!$C:$R,2, FALSE)),"")</f>
        <v>Professional Services</v>
      </c>
      <c r="P227" s="186" t="str">
        <f>IFERROR(IF(VLOOKUP($C227,'MSCI Database'!$C:$R,3, FALSE)="","",VLOOKUP($C227,'MSCI Database'!$C:$R,3, FALSE)),"")</f>
        <v>A</v>
      </c>
      <c r="Q227" s="164" t="str">
        <f>IFERROR(IF(VLOOKUP($C227,'MSCI Database'!$C:$R,4, FALSE)="","",VLOOKUP($C227,'MSCI Database'!$C:$R,4, FALSE)),"")</f>
        <v>1</v>
      </c>
      <c r="R227" s="164">
        <f>IFERROR(IF(VLOOKUP($C227,'MSCI Database'!$C:$R,5, FALSE)="","",VLOOKUP($C227,'MSCI Database'!$C:$R,5, FALSE)),"")</f>
        <v>6.4</v>
      </c>
      <c r="S227" s="164">
        <f>IFERROR(IF(VLOOKUP($C227,'MSCI Database'!$C:$R,6, FALSE)="","",VLOOKUP($C227,'MSCI Database'!$C:$R,6, FALSE)),"")</f>
        <v>7</v>
      </c>
      <c r="T227" s="211">
        <f>IFERROR(IF(VLOOKUP($C227,'MSCI Database'!$C:$R,7, FALSE)="","",VLOOKUP($C227,'MSCI Database'!$C:$R,7, FALSE)),"")</f>
        <v>5.5</v>
      </c>
      <c r="U227" s="164">
        <f>IFERROR(IF(VLOOKUP($C227,'MSCI Database'!$C:$R,8, FALSE)="","",VLOOKUP($C227,'MSCI Database'!$C:$R,8, FALSE)),"")</f>
        <v>5.9</v>
      </c>
      <c r="V227" s="175">
        <f>IFERROR(IF(VLOOKUP($C227,'MSCI Database'!$C:$R,9, FALSE)="","",VLOOKUP($C227,'MSCI Database'!$C:$R,9, FALSE)),"")</f>
        <v>5.8</v>
      </c>
      <c r="W227" s="165">
        <f t="shared" ca="1" si="14"/>
        <v>0</v>
      </c>
      <c r="X227" s="166">
        <f>IFERROR(IF(VLOOKUP($C227,'MSCI Database'!$C:$R,10, FALSE)="","",VLOOKUP($C227,'MSCI Database'!$C:$R,10, FALSE)),"")</f>
        <v>49593</v>
      </c>
      <c r="Y227" s="133" t="str">
        <f>IFERROR(IF(VLOOKUP($C227,'MSCI Database'!$C:$R,11, FALSE)="","",VLOOKUP($C227,'MSCI Database'!$C:$R,11, FALSE)),"")</f>
        <v>2019</v>
      </c>
      <c r="Z227" s="133" t="str">
        <f>IFERROR(IF(VLOOKUP($C227,'MSCI Database'!$C:$R,12, FALSE)="","",VLOOKUP($C227,'MSCI Database'!$C:$R,12, FALSE)),"")</f>
        <v>E.Segmt-Moderate</v>
      </c>
      <c r="AA227" s="202" t="str">
        <f>IFERROR(IF(VLOOKUP($C227,'MSCI Database'!$C:$R,13, FALSE)="","",VLOOKUP($C227,'MSCI Database'!$C:$R,13, FALSE)),"")</f>
        <v>Improvement in board composition; robust data security measures</v>
      </c>
    </row>
    <row r="228" spans="1:27" s="130" customFormat="1" ht="15" hidden="1" customHeight="1" outlineLevel="1">
      <c r="A228" s="130" t="s">
        <v>8759</v>
      </c>
      <c r="B228" s="130" t="s">
        <v>8760</v>
      </c>
      <c r="C228" s="130" t="s">
        <v>8761</v>
      </c>
      <c r="D228" s="130" t="s">
        <v>18672</v>
      </c>
      <c r="E228" s="130" t="s">
        <v>18682</v>
      </c>
      <c r="F228" s="302">
        <v>0.37611446104387619</v>
      </c>
      <c r="G228" s="132" t="str">
        <f ca="1">IFERROR(_xll.BQL($A228, "cur_mkt_cap(currency=EUR)")/1000000, " ")</f>
        <v xml:space="preserve"> </v>
      </c>
      <c r="M228" s="305">
        <f t="shared" si="15"/>
        <v>1.9369894743759622E-4</v>
      </c>
      <c r="N228" s="223">
        <f t="shared" si="16"/>
        <v>0</v>
      </c>
      <c r="O228" s="172" t="str">
        <f>IFERROR(IF(VLOOKUP($C228,'MSCI Database'!$C:$R,2, FALSE)="","",VLOOKUP($C228,'MSCI Database'!$C:$R,2, FALSE)),"")</f>
        <v/>
      </c>
      <c r="P228" s="186" t="str">
        <f>IFERROR(IF(VLOOKUP($C228,'MSCI Database'!$C:$R,3, FALSE)="","",VLOOKUP($C228,'MSCI Database'!$C:$R,3, FALSE)),"")</f>
        <v/>
      </c>
      <c r="Q228" s="164" t="str">
        <f>IFERROR(IF(VLOOKUP($C228,'MSCI Database'!$C:$R,4, FALSE)="","",VLOOKUP($C228,'MSCI Database'!$C:$R,4, FALSE)),"")</f>
        <v/>
      </c>
      <c r="R228" s="164" t="str">
        <f>IFERROR(IF(VLOOKUP($C228,'MSCI Database'!$C:$R,5, FALSE)="","",VLOOKUP($C228,'MSCI Database'!$C:$R,5, FALSE)),"")</f>
        <v/>
      </c>
      <c r="S228" s="164" t="str">
        <f>IFERROR(IF(VLOOKUP($C228,'MSCI Database'!$C:$R,6, FALSE)="","",VLOOKUP($C228,'MSCI Database'!$C:$R,6, FALSE)),"")</f>
        <v/>
      </c>
      <c r="T228" s="211" t="str">
        <f>IFERROR(IF(VLOOKUP($C228,'MSCI Database'!$C:$R,7, FALSE)="","",VLOOKUP($C228,'MSCI Database'!$C:$R,7, FALSE)),"")</f>
        <v/>
      </c>
      <c r="U228" s="164" t="str">
        <f>IFERROR(IF(VLOOKUP($C228,'MSCI Database'!$C:$R,8, FALSE)="","",VLOOKUP($C228,'MSCI Database'!$C:$R,8, FALSE)),"")</f>
        <v/>
      </c>
      <c r="V228" s="175" t="str">
        <f>IFERROR(IF(VLOOKUP($C228,'MSCI Database'!$C:$R,9, FALSE)="","",VLOOKUP($C228,'MSCI Database'!$C:$R,9, FALSE)),"")</f>
        <v/>
      </c>
      <c r="W228" s="165">
        <f t="shared" ca="1" si="14"/>
        <v>0</v>
      </c>
      <c r="X228" s="166" t="str">
        <f>IFERROR(IF(VLOOKUP($C228,'MSCI Database'!$C:$R,10, FALSE)="","",VLOOKUP($C228,'MSCI Database'!$C:$R,10, FALSE)),"")</f>
        <v/>
      </c>
      <c r="Y228" s="133" t="str">
        <f>IFERROR(IF(VLOOKUP($C228,'MSCI Database'!$C:$R,11, FALSE)="","",VLOOKUP($C228,'MSCI Database'!$C:$R,11, FALSE)),"")</f>
        <v/>
      </c>
      <c r="Z228" s="133" t="str">
        <f>IFERROR(IF(VLOOKUP($C228,'MSCI Database'!$C:$R,12, FALSE)="","",VLOOKUP($C228,'MSCI Database'!$C:$R,12, FALSE)),"")</f>
        <v/>
      </c>
      <c r="AA228" s="202" t="str">
        <f>IFERROR(IF(VLOOKUP($C228,'MSCI Database'!$C:$R,13, FALSE)="","",VLOOKUP($C228,'MSCI Database'!$C:$R,13, FALSE)),"")</f>
        <v/>
      </c>
    </row>
    <row r="229" spans="1:27" s="130" customFormat="1" ht="15" hidden="1" customHeight="1" outlineLevel="1">
      <c r="A229" s="130" t="s">
        <v>5786</v>
      </c>
      <c r="B229" s="130" t="s">
        <v>5787</v>
      </c>
      <c r="C229" s="130" t="s">
        <v>5788</v>
      </c>
      <c r="D229" s="130" t="s">
        <v>18677</v>
      </c>
      <c r="E229" s="130" t="s">
        <v>18674</v>
      </c>
      <c r="F229" s="302">
        <v>2.64027872894223</v>
      </c>
      <c r="G229" s="132" t="str">
        <f ca="1">IFERROR(_xll.BQL($A229, "cur_mkt_cap(currency=EUR)")/1000000, " ")</f>
        <v xml:space="preserve"> </v>
      </c>
      <c r="M229" s="305">
        <f t="shared" si="15"/>
        <v>1.3597435454052484E-3</v>
      </c>
      <c r="N229" s="223">
        <f t="shared" ca="1" si="16"/>
        <v>2.8205225289653708E-2</v>
      </c>
      <c r="O229" s="172" t="str">
        <f>IFERROR(IF(VLOOKUP($C229,'MSCI Database'!$C:$R,2, FALSE)="","",VLOOKUP($C229,'MSCI Database'!$C:$R,2, FALSE)),"")</f>
        <v>Household &amp; Personal Products</v>
      </c>
      <c r="P229" s="186" t="str">
        <f>IFERROR(IF(VLOOKUP($C229,'MSCI Database'!$C:$R,3, FALSE)="","",VLOOKUP($C229,'MSCI Database'!$C:$R,3, FALSE)),"")</f>
        <v>AAA</v>
      </c>
      <c r="Q229" s="164" t="str">
        <f>IFERROR(IF(VLOOKUP($C229,'MSCI Database'!$C:$R,4, FALSE)="","",VLOOKUP($C229,'MSCI Database'!$C:$R,4, FALSE)),"")</f>
        <v>0</v>
      </c>
      <c r="R229" s="164">
        <f>IFERROR(IF(VLOOKUP($C229,'MSCI Database'!$C:$R,5, FALSE)="","",VLOOKUP($C229,'MSCI Database'!$C:$R,5, FALSE)),"")</f>
        <v>10</v>
      </c>
      <c r="S229" s="164">
        <f>IFERROR(IF(VLOOKUP($C229,'MSCI Database'!$C:$R,6, FALSE)="","",VLOOKUP($C229,'MSCI Database'!$C:$R,6, FALSE)),"")</f>
        <v>7.5</v>
      </c>
      <c r="T229" s="211">
        <f>IFERROR(IF(VLOOKUP($C229,'MSCI Database'!$C:$R,7, FALSE)="","",VLOOKUP($C229,'MSCI Database'!$C:$R,7, FALSE)),"")</f>
        <v>6.1</v>
      </c>
      <c r="U229" s="164">
        <f>IFERROR(IF(VLOOKUP($C229,'MSCI Database'!$C:$R,8, FALSE)="","",VLOOKUP($C229,'MSCI Database'!$C:$R,8, FALSE)),"")</f>
        <v>6.3</v>
      </c>
      <c r="V229" s="175">
        <f>IFERROR(IF(VLOOKUP($C229,'MSCI Database'!$C:$R,9, FALSE)="","",VLOOKUP($C229,'MSCI Database'!$C:$R,9, FALSE)),"")</f>
        <v>6.7</v>
      </c>
      <c r="W229" s="165">
        <f t="shared" ca="1" si="14"/>
        <v>0</v>
      </c>
      <c r="X229" s="166">
        <f>IFERROR(IF(VLOOKUP($C229,'MSCI Database'!$C:$R,10, FALSE)="","",VLOOKUP($C229,'MSCI Database'!$C:$R,10, FALSE)),"")</f>
        <v>2578000</v>
      </c>
      <c r="Y229" s="133" t="str">
        <f>IFERROR(IF(VLOOKUP($C229,'MSCI Database'!$C:$R,11, FALSE)="","",VLOOKUP($C229,'MSCI Database'!$C:$R,11, FALSE)),"")</f>
        <v>2019</v>
      </c>
      <c r="Z229" s="133" t="str">
        <f>IFERROR(IF(VLOOKUP($C229,'MSCI Database'!$C:$R,12, FALSE)="","",VLOOKUP($C229,'MSCI Database'!$C:$R,12, FALSE)),"")</f>
        <v>Reported</v>
      </c>
      <c r="AA229" s="202" t="str">
        <f>IFERROR(IF(VLOOKUP($C229,'MSCI Database'!$C:$R,13, FALSE)="","",VLOOKUP($C229,'MSCI Database'!$C:$R,13, FALSE)),"")</f>
        <v>Strong focus on environmental impact management and product innovation</v>
      </c>
    </row>
    <row r="230" spans="1:27" s="130" customFormat="1" ht="15" hidden="1" customHeight="1" outlineLevel="1">
      <c r="A230" s="130" t="s">
        <v>5347</v>
      </c>
      <c r="B230" s="130" t="s">
        <v>5348</v>
      </c>
      <c r="C230" s="130" t="s">
        <v>5349</v>
      </c>
      <c r="D230" s="130" t="s">
        <v>18676</v>
      </c>
      <c r="E230" s="130" t="s">
        <v>18690</v>
      </c>
      <c r="F230" s="302">
        <v>2.3202797705097962</v>
      </c>
      <c r="G230" s="132" t="str">
        <f ca="1">IFERROR(_xll.BQL($A230, "cur_mkt_cap(currency=EUR)")/1000000, " ")</f>
        <v xml:space="preserve"> </v>
      </c>
      <c r="M230" s="305">
        <f t="shared" si="15"/>
        <v>1.1949440818125449E-3</v>
      </c>
      <c r="N230" s="223">
        <f t="shared" ca="1" si="16"/>
        <v>2.4786782147229399E-2</v>
      </c>
      <c r="O230" s="172" t="str">
        <f>IFERROR(IF(VLOOKUP($C230,'MSCI Database'!$C:$R,2, FALSE)="","",VLOOKUP($C230,'MSCI Database'!$C:$R,2, FALSE)),"")</f>
        <v>Telecommunication Services</v>
      </c>
      <c r="P230" s="186" t="str">
        <f>IFERROR(IF(VLOOKUP($C230,'MSCI Database'!$C:$R,3, FALSE)="","",VLOOKUP($C230,'MSCI Database'!$C:$R,3, FALSE)),"")</f>
        <v>AAA</v>
      </c>
      <c r="Q230" s="164" t="str">
        <f>IFERROR(IF(VLOOKUP($C230,'MSCI Database'!$C:$R,4, FALSE)="","",VLOOKUP($C230,'MSCI Database'!$C:$R,4, FALSE)),"")</f>
        <v>0</v>
      </c>
      <c r="R230" s="164">
        <f>IFERROR(IF(VLOOKUP($C230,'MSCI Database'!$C:$R,5, FALSE)="","",VLOOKUP($C230,'MSCI Database'!$C:$R,5, FALSE)),"")</f>
        <v>10</v>
      </c>
      <c r="S230" s="164">
        <f>IFERROR(IF(VLOOKUP($C230,'MSCI Database'!$C:$R,6, FALSE)="","",VLOOKUP($C230,'MSCI Database'!$C:$R,6, FALSE)),"")</f>
        <v>10</v>
      </c>
      <c r="T230" s="211">
        <f>IFERROR(IF(VLOOKUP($C230,'MSCI Database'!$C:$R,7, FALSE)="","",VLOOKUP($C230,'MSCI Database'!$C:$R,7, FALSE)),"")</f>
        <v>8.9</v>
      </c>
      <c r="U230" s="164">
        <f>IFERROR(IF(VLOOKUP($C230,'MSCI Database'!$C:$R,8, FALSE)="","",VLOOKUP($C230,'MSCI Database'!$C:$R,8, FALSE)),"")</f>
        <v>6</v>
      </c>
      <c r="V230" s="175">
        <f>IFERROR(IF(VLOOKUP($C230,'MSCI Database'!$C:$R,9, FALSE)="","",VLOOKUP($C230,'MSCI Database'!$C:$R,9, FALSE)),"")</f>
        <v>7.8</v>
      </c>
      <c r="W230" s="165">
        <f t="shared" ca="1" si="14"/>
        <v>0</v>
      </c>
      <c r="X230" s="166">
        <f>IFERROR(IF(VLOOKUP($C230,'MSCI Database'!$C:$R,10, FALSE)="","",VLOOKUP($C230,'MSCI Database'!$C:$R,10, FALSE)),"")</f>
        <v>1061000</v>
      </c>
      <c r="Y230" s="133" t="str">
        <f>IFERROR(IF(VLOOKUP($C230,'MSCI Database'!$C:$R,11, FALSE)="","",VLOOKUP($C230,'MSCI Database'!$C:$R,11, FALSE)),"")</f>
        <v>2019</v>
      </c>
      <c r="Z230" s="133" t="str">
        <f>IFERROR(IF(VLOOKUP($C230,'MSCI Database'!$C:$R,12, FALSE)="","",VLOOKUP($C230,'MSCI Database'!$C:$R,12, FALSE)),"")</f>
        <v>Reported</v>
      </c>
      <c r="AA230" s="202" t="str">
        <f>IFERROR(IF(VLOOKUP($C230,'MSCI Database'!$C:$R,13, FALSE)="","",VLOOKUP($C230,'MSCI Database'!$C:$R,13, FALSE)),"")</f>
        <v>Strong policies to preempt and address ESG risks continue</v>
      </c>
    </row>
    <row r="231" spans="1:27" s="130" customFormat="1" ht="15" hidden="1" customHeight="1" outlineLevel="1">
      <c r="A231" s="130" t="s">
        <v>5774</v>
      </c>
      <c r="B231" s="130" t="s">
        <v>5775</v>
      </c>
      <c r="C231" s="130" t="s">
        <v>5776</v>
      </c>
      <c r="D231" s="130" t="s">
        <v>18677</v>
      </c>
      <c r="E231" s="130" t="s">
        <v>18673</v>
      </c>
      <c r="F231" s="302">
        <v>1.8545792607562219</v>
      </c>
      <c r="G231" s="132" t="str">
        <f ca="1">IFERROR(_xll.BQL($A231, "cur_mkt_cap(currency=EUR)")/1000000, " ")</f>
        <v xml:space="preserve"> </v>
      </c>
      <c r="M231" s="305">
        <f t="shared" si="15"/>
        <v>9.5510831928945423E-4</v>
      </c>
      <c r="N231" s="223">
        <f t="shared" ca="1" si="16"/>
        <v>1.981185747313317E-2</v>
      </c>
      <c r="O231" s="172" t="str">
        <f>IFERROR(IF(VLOOKUP($C231,'MSCI Database'!$C:$R,2, FALSE)="","",VLOOKUP($C231,'MSCI Database'!$C:$R,2, FALSE)),"")</f>
        <v>Building Products</v>
      </c>
      <c r="P231" s="186" t="str">
        <f>IFERROR(IF(VLOOKUP($C231,'MSCI Database'!$C:$R,3, FALSE)="","",VLOOKUP($C231,'MSCI Database'!$C:$R,3, FALSE)),"")</f>
        <v>AA</v>
      </c>
      <c r="Q231" s="164" t="str">
        <f>IFERROR(IF(VLOOKUP($C231,'MSCI Database'!$C:$R,4, FALSE)="","",VLOOKUP($C231,'MSCI Database'!$C:$R,4, FALSE)),"")</f>
        <v>0</v>
      </c>
      <c r="R231" s="164">
        <f>IFERROR(IF(VLOOKUP($C231,'MSCI Database'!$C:$R,5, FALSE)="","",VLOOKUP($C231,'MSCI Database'!$C:$R,5, FALSE)),"")</f>
        <v>7.9</v>
      </c>
      <c r="S231" s="164">
        <f>IFERROR(IF(VLOOKUP($C231,'MSCI Database'!$C:$R,6, FALSE)="","",VLOOKUP($C231,'MSCI Database'!$C:$R,6, FALSE)),"")</f>
        <v>6.6</v>
      </c>
      <c r="T231" s="211">
        <f>IFERROR(IF(VLOOKUP($C231,'MSCI Database'!$C:$R,7, FALSE)="","",VLOOKUP($C231,'MSCI Database'!$C:$R,7, FALSE)),"")</f>
        <v>5.5</v>
      </c>
      <c r="U231" s="164">
        <f>IFERROR(IF(VLOOKUP($C231,'MSCI Database'!$C:$R,8, FALSE)="","",VLOOKUP($C231,'MSCI Database'!$C:$R,8, FALSE)),"")</f>
        <v>6.5</v>
      </c>
      <c r="V231" s="175">
        <f>IFERROR(IF(VLOOKUP($C231,'MSCI Database'!$C:$R,9, FALSE)="","",VLOOKUP($C231,'MSCI Database'!$C:$R,9, FALSE)),"")</f>
        <v>6.3</v>
      </c>
      <c r="W231" s="165">
        <f t="shared" ca="1" si="14"/>
        <v>0</v>
      </c>
      <c r="X231" s="166">
        <f>IFERROR(IF(VLOOKUP($C231,'MSCI Database'!$C:$R,10, FALSE)="","",VLOOKUP($C231,'MSCI Database'!$C:$R,10, FALSE)),"")</f>
        <v>289266</v>
      </c>
      <c r="Y231" s="133" t="str">
        <f>IFERROR(IF(VLOOKUP($C231,'MSCI Database'!$C:$R,11, FALSE)="","",VLOOKUP($C231,'MSCI Database'!$C:$R,11, FALSE)),"")</f>
        <v>2019</v>
      </c>
      <c r="Z231" s="133" t="str">
        <f>IFERROR(IF(VLOOKUP($C231,'MSCI Database'!$C:$R,12, FALSE)="","",VLOOKUP($C231,'MSCI Database'!$C:$R,12, FALSE)),"")</f>
        <v>Reported</v>
      </c>
      <c r="AA231" s="202" t="str">
        <f>IFERROR(IF(VLOOKUP($C231,'MSCI Database'!$C:$R,13, FALSE)="","",VLOOKUP($C231,'MSCI Database'!$C:$R,13, FALSE)),"")</f>
        <v>On track to meet emissions reduction targets, but acquisitions may broaden environmental footprint</v>
      </c>
    </row>
    <row r="232" spans="1:27" s="130" customFormat="1" ht="15" hidden="1" customHeight="1" outlineLevel="1">
      <c r="A232" s="130" t="s">
        <v>113</v>
      </c>
      <c r="B232" s="130" t="s">
        <v>114</v>
      </c>
      <c r="C232" s="130" t="s">
        <v>115</v>
      </c>
      <c r="D232" s="130" t="s">
        <v>12127</v>
      </c>
      <c r="E232" s="130" t="s">
        <v>18673</v>
      </c>
      <c r="F232" s="302">
        <v>2.5568838838492152</v>
      </c>
      <c r="G232" s="132" t="str">
        <f ca="1">IFERROR(_xll.BQL($A232, "cur_mkt_cap(currency=EUR)")/1000000, " ")</f>
        <v xml:space="preserve"> </v>
      </c>
      <c r="M232" s="305">
        <f t="shared" si="15"/>
        <v>1.3167952001823457E-3</v>
      </c>
      <c r="N232" s="223">
        <f t="shared" ca="1" si="16"/>
        <v>2.7314345713925502E-2</v>
      </c>
      <c r="O232" s="172" t="str">
        <f>IFERROR(IF(VLOOKUP($C232,'MSCI Database'!$C:$R,2, FALSE)="","",VLOOKUP($C232,'MSCI Database'!$C:$R,2, FALSE)),"")</f>
        <v>Electrical Equipment</v>
      </c>
      <c r="P232" s="186" t="str">
        <f>IFERROR(IF(VLOOKUP($C232,'MSCI Database'!$C:$R,3, FALSE)="","",VLOOKUP($C232,'MSCI Database'!$C:$R,3, FALSE)),"")</f>
        <v>AAA</v>
      </c>
      <c r="Q232" s="164" t="str">
        <f>IFERROR(IF(VLOOKUP($C232,'MSCI Database'!$C:$R,4, FALSE)="","",VLOOKUP($C232,'MSCI Database'!$C:$R,4, FALSE)),"")</f>
        <v>0</v>
      </c>
      <c r="R232" s="164">
        <f>IFERROR(IF(VLOOKUP($C232,'MSCI Database'!$C:$R,5, FALSE)="","",VLOOKUP($C232,'MSCI Database'!$C:$R,5, FALSE)),"")</f>
        <v>10</v>
      </c>
      <c r="S232" s="164">
        <f>IFERROR(IF(VLOOKUP($C232,'MSCI Database'!$C:$R,6, FALSE)="","",VLOOKUP($C232,'MSCI Database'!$C:$R,6, FALSE)),"")</f>
        <v>7.7</v>
      </c>
      <c r="T232" s="211">
        <f>IFERROR(IF(VLOOKUP($C232,'MSCI Database'!$C:$R,7, FALSE)="","",VLOOKUP($C232,'MSCI Database'!$C:$R,7, FALSE)),"")</f>
        <v>6.6</v>
      </c>
      <c r="U232" s="164">
        <f>IFERROR(IF(VLOOKUP($C232,'MSCI Database'!$C:$R,8, FALSE)="","",VLOOKUP($C232,'MSCI Database'!$C:$R,8, FALSE)),"")</f>
        <v>5.7</v>
      </c>
      <c r="V232" s="175">
        <f>IFERROR(IF(VLOOKUP($C232,'MSCI Database'!$C:$R,9, FALSE)="","",VLOOKUP($C232,'MSCI Database'!$C:$R,9, FALSE)),"")</f>
        <v>6.6</v>
      </c>
      <c r="W232" s="165">
        <f t="shared" ca="1" si="14"/>
        <v>0</v>
      </c>
      <c r="X232" s="166">
        <f>IFERROR(IF(VLOOKUP($C232,'MSCI Database'!$C:$R,10, FALSE)="","",VLOOKUP($C232,'MSCI Database'!$C:$R,10, FALSE)),"")</f>
        <v>109000</v>
      </c>
      <c r="Y232" s="133" t="str">
        <f>IFERROR(IF(VLOOKUP($C232,'MSCI Database'!$C:$R,11, FALSE)="","",VLOOKUP($C232,'MSCI Database'!$C:$R,11, FALSE)),"")</f>
        <v>2019</v>
      </c>
      <c r="Z232" s="133" t="str">
        <f>IFERROR(IF(VLOOKUP($C232,'MSCI Database'!$C:$R,12, FALSE)="","",VLOOKUP($C232,'MSCI Database'!$C:$R,12, FALSE)),"")</f>
        <v>Reported</v>
      </c>
      <c r="AA232" s="202" t="str">
        <f>IFERROR(IF(VLOOKUP($C232,'MSCI Database'!$C:$R,13, FALSE)="","",VLOOKUP($C232,'MSCI Database'!$C:$R,13, FALSE)),"")</f>
        <v>ESG integration across operations; strategic focus on integrated hybrid renewable energy solutions</v>
      </c>
    </row>
    <row r="233" spans="1:27" s="130" customFormat="1" ht="15" hidden="1" customHeight="1" outlineLevel="1">
      <c r="A233" s="130" t="s">
        <v>2018</v>
      </c>
      <c r="B233" s="130" t="s">
        <v>2019</v>
      </c>
      <c r="C233" s="130" t="s">
        <v>2020</v>
      </c>
      <c r="D233" s="130" t="s">
        <v>12127</v>
      </c>
      <c r="E233" s="130" t="s">
        <v>12133</v>
      </c>
      <c r="F233" s="302">
        <v>2.268656135549048</v>
      </c>
      <c r="G233" s="132" t="str">
        <f ca="1">IFERROR(_xll.BQL($A233, "cur_mkt_cap(currency=EUR)")/1000000, " ")</f>
        <v xml:space="preserve"> </v>
      </c>
      <c r="M233" s="305">
        <f t="shared" si="15"/>
        <v>1.1683579098077596E-3</v>
      </c>
      <c r="N233" s="223">
        <f t="shared" ca="1" si="16"/>
        <v>2.4235303911853062E-2</v>
      </c>
      <c r="O233" s="172" t="str">
        <f>IFERROR(IF(VLOOKUP($C233,'MSCI Database'!$C:$R,2, FALSE)="","",VLOOKUP($C233,'MSCI Database'!$C:$R,2, FALSE)),"")</f>
        <v>Pharmaceuticals</v>
      </c>
      <c r="P233" s="186" t="str">
        <f>IFERROR(IF(VLOOKUP($C233,'MSCI Database'!$C:$R,3, FALSE)="","",VLOOKUP($C233,'MSCI Database'!$C:$R,3, FALSE)),"")</f>
        <v>AAA</v>
      </c>
      <c r="Q233" s="164" t="str">
        <f>IFERROR(IF(VLOOKUP($C233,'MSCI Database'!$C:$R,4, FALSE)="","",VLOOKUP($C233,'MSCI Database'!$C:$R,4, FALSE)),"")</f>
        <v>0</v>
      </c>
      <c r="R233" s="164">
        <f>IFERROR(IF(VLOOKUP($C233,'MSCI Database'!$C:$R,5, FALSE)="","",VLOOKUP($C233,'MSCI Database'!$C:$R,5, FALSE)),"")</f>
        <v>10</v>
      </c>
      <c r="S233" s="164">
        <f>IFERROR(IF(VLOOKUP($C233,'MSCI Database'!$C:$R,6, FALSE)="","",VLOOKUP($C233,'MSCI Database'!$C:$R,6, FALSE)),"")</f>
        <v>5.3</v>
      </c>
      <c r="T233" s="211">
        <f>IFERROR(IF(VLOOKUP($C233,'MSCI Database'!$C:$R,7, FALSE)="","",VLOOKUP($C233,'MSCI Database'!$C:$R,7, FALSE)),"")</f>
        <v>6.5</v>
      </c>
      <c r="U233" s="164">
        <f>IFERROR(IF(VLOOKUP($C233,'MSCI Database'!$C:$R,8, FALSE)="","",VLOOKUP($C233,'MSCI Database'!$C:$R,8, FALSE)),"")</f>
        <v>5.4</v>
      </c>
      <c r="V233" s="175">
        <f>IFERROR(IF(VLOOKUP($C233,'MSCI Database'!$C:$R,9, FALSE)="","",VLOOKUP($C233,'MSCI Database'!$C:$R,9, FALSE)),"")</f>
        <v>6</v>
      </c>
      <c r="W233" s="165">
        <f t="shared" ca="1" si="14"/>
        <v>0</v>
      </c>
      <c r="X233" s="166">
        <f>IFERROR(IF(VLOOKUP($C233,'MSCI Database'!$C:$R,10, FALSE)="","",VLOOKUP($C233,'MSCI Database'!$C:$R,10, FALSE)),"")</f>
        <v>160954</v>
      </c>
      <c r="Y233" s="133" t="str">
        <f>IFERROR(IF(VLOOKUP($C233,'MSCI Database'!$C:$R,11, FALSE)="","",VLOOKUP($C233,'MSCI Database'!$C:$R,11, FALSE)),"")</f>
        <v>2019</v>
      </c>
      <c r="Z233" s="133" t="str">
        <f>IFERROR(IF(VLOOKUP($C233,'MSCI Database'!$C:$R,12, FALSE)="","",VLOOKUP($C233,'MSCI Database'!$C:$R,12, FALSE)),"")</f>
        <v>Reported</v>
      </c>
      <c r="AA233" s="202" t="str">
        <f>IFERROR(IF(VLOOKUP($C233,'MSCI Database'!$C:$R,13, FALSE)="","",VLOOKUP($C233,'MSCI Database'!$C:$R,13, FALSE)),"")</f>
        <v>Robust access to healthcare strategy and employee engagement initiatives</v>
      </c>
    </row>
    <row r="234" spans="1:27" s="130" customFormat="1" ht="15" hidden="1" customHeight="1" outlineLevel="1">
      <c r="A234" s="130" t="s">
        <v>2026</v>
      </c>
      <c r="B234" s="130" t="s">
        <v>2027</v>
      </c>
      <c r="C234" s="130" t="s">
        <v>2028</v>
      </c>
      <c r="D234" s="130" t="s">
        <v>12127</v>
      </c>
      <c r="E234" s="130" t="s">
        <v>12133</v>
      </c>
      <c r="F234" s="302">
        <v>0.76246119355223274</v>
      </c>
      <c r="G234" s="132" t="str">
        <f ca="1">IFERROR(_xll.BQL($A234, "cur_mkt_cap(currency=EUR)")/1000000, " ")</f>
        <v xml:space="preserve"> </v>
      </c>
      <c r="M234" s="305">
        <f t="shared" si="15"/>
        <v>3.9266751467939982E-4</v>
      </c>
      <c r="N234" s="223">
        <f t="shared" ca="1" si="16"/>
        <v>8.1451210067410764E-3</v>
      </c>
      <c r="O234" s="172" t="str">
        <f>IFERROR(IF(VLOOKUP($C234,'MSCI Database'!$C:$R,2, FALSE)="","",VLOOKUP($C234,'MSCI Database'!$C:$R,2, FALSE)),"")</f>
        <v>Health Care Equipment &amp; Supplies</v>
      </c>
      <c r="P234" s="186" t="str">
        <f>IFERROR(IF(VLOOKUP($C234,'MSCI Database'!$C:$R,3, FALSE)="","",VLOOKUP($C234,'MSCI Database'!$C:$R,3, FALSE)),"")</f>
        <v>A</v>
      </c>
      <c r="Q234" s="164" t="str">
        <f>IFERROR(IF(VLOOKUP($C234,'MSCI Database'!$C:$R,4, FALSE)="","",VLOOKUP($C234,'MSCI Database'!$C:$R,4, FALSE)),"")</f>
        <v>0</v>
      </c>
      <c r="R234" s="164">
        <f>IFERROR(IF(VLOOKUP($C234,'MSCI Database'!$C:$R,5, FALSE)="","",VLOOKUP($C234,'MSCI Database'!$C:$R,5, FALSE)),"")</f>
        <v>7</v>
      </c>
      <c r="S234" s="164">
        <f>IFERROR(IF(VLOOKUP($C234,'MSCI Database'!$C:$R,6, FALSE)="","",VLOOKUP($C234,'MSCI Database'!$C:$R,6, FALSE)),"")</f>
        <v>8.3000000000000007</v>
      </c>
      <c r="T234" s="211">
        <f>IFERROR(IF(VLOOKUP($C234,'MSCI Database'!$C:$R,7, FALSE)="","",VLOOKUP($C234,'MSCI Database'!$C:$R,7, FALSE)),"")</f>
        <v>6.3</v>
      </c>
      <c r="U234" s="164">
        <f>IFERROR(IF(VLOOKUP($C234,'MSCI Database'!$C:$R,8, FALSE)="","",VLOOKUP($C234,'MSCI Database'!$C:$R,8, FALSE)),"")</f>
        <v>6.4</v>
      </c>
      <c r="V234" s="175">
        <f>IFERROR(IF(VLOOKUP($C234,'MSCI Database'!$C:$R,9, FALSE)="","",VLOOKUP($C234,'MSCI Database'!$C:$R,9, FALSE)),"")</f>
        <v>6.4</v>
      </c>
      <c r="W234" s="165">
        <f t="shared" ca="1" si="14"/>
        <v>0</v>
      </c>
      <c r="X234" s="166">
        <f>IFERROR(IF(VLOOKUP($C234,'MSCI Database'!$C:$R,10, FALSE)="","",VLOOKUP($C234,'MSCI Database'!$C:$R,10, FALSE)),"")</f>
        <v>21681</v>
      </c>
      <c r="Y234" s="133" t="str">
        <f>IFERROR(IF(VLOOKUP($C234,'MSCI Database'!$C:$R,11, FALSE)="","",VLOOKUP($C234,'MSCI Database'!$C:$R,11, FALSE)),"")</f>
        <v>2020</v>
      </c>
      <c r="Z234" s="133" t="str">
        <f>IFERROR(IF(VLOOKUP($C234,'MSCI Database'!$C:$R,12, FALSE)="","",VLOOKUP($C234,'MSCI Database'!$C:$R,12, FALSE)),"")</f>
        <v>Reported</v>
      </c>
      <c r="AA234" s="202" t="str">
        <f>IFERROR(IF(VLOOKUP($C234,'MSCI Database'!$C:$R,13, FALSE)="","",VLOOKUP($C234,'MSCI Database'!$C:$R,13, FALSE)),"")</f>
        <v>Structured product quality systems, robust human capital management strategies</v>
      </c>
    </row>
    <row r="235" spans="1:27" s="130" customFormat="1" ht="15" hidden="1" customHeight="1" outlineLevel="1">
      <c r="A235" s="130" t="s">
        <v>6367</v>
      </c>
      <c r="B235" s="130" t="s">
        <v>6368</v>
      </c>
      <c r="C235" s="130" t="s">
        <v>6369</v>
      </c>
      <c r="D235" s="130" t="s">
        <v>12128</v>
      </c>
      <c r="E235" s="130" t="s">
        <v>12133</v>
      </c>
      <c r="F235" s="302">
        <v>2.7889107703941751</v>
      </c>
      <c r="G235" s="132" t="str">
        <f ca="1">IFERROR(_xll.BQL($A235, "cur_mkt_cap(currency=EUR)")/1000000, " ")</f>
        <v xml:space="preserve"> </v>
      </c>
      <c r="M235" s="305">
        <f t="shared" si="15"/>
        <v>1.4362890467530002E-3</v>
      </c>
      <c r="N235" s="223">
        <f t="shared" ca="1" si="16"/>
        <v>2.9793012279132947E-2</v>
      </c>
      <c r="O235" s="172" t="str">
        <f>IFERROR(IF(VLOOKUP($C235,'MSCI Database'!$C:$R,2, FALSE)="","",VLOOKUP($C235,'MSCI Database'!$C:$R,2, FALSE)),"")</f>
        <v>Health Care Providers &amp; Services</v>
      </c>
      <c r="P235" s="186" t="str">
        <f>IFERROR(IF(VLOOKUP($C235,'MSCI Database'!$C:$R,3, FALSE)="","",VLOOKUP($C235,'MSCI Database'!$C:$R,3, FALSE)),"")</f>
        <v>BBB</v>
      </c>
      <c r="Q235" s="164" t="str">
        <f>IFERROR(IF(VLOOKUP($C235,'MSCI Database'!$C:$R,4, FALSE)="","",VLOOKUP($C235,'MSCI Database'!$C:$R,4, FALSE)),"")</f>
        <v>1</v>
      </c>
      <c r="R235" s="164">
        <f>IFERROR(IF(VLOOKUP($C235,'MSCI Database'!$C:$R,5, FALSE)="","",VLOOKUP($C235,'MSCI Database'!$C:$R,5, FALSE)),"")</f>
        <v>5.2</v>
      </c>
      <c r="S235" s="164">
        <f>IFERROR(IF(VLOOKUP($C235,'MSCI Database'!$C:$R,6, FALSE)="","",VLOOKUP($C235,'MSCI Database'!$C:$R,6, FALSE)),"")</f>
        <v>10</v>
      </c>
      <c r="T235" s="211">
        <f>IFERROR(IF(VLOOKUP($C235,'MSCI Database'!$C:$R,7, FALSE)="","",VLOOKUP($C235,'MSCI Database'!$C:$R,7, FALSE)),"")</f>
        <v>3.2</v>
      </c>
      <c r="U235" s="164">
        <f>IFERROR(IF(VLOOKUP($C235,'MSCI Database'!$C:$R,8, FALSE)="","",VLOOKUP($C235,'MSCI Database'!$C:$R,8, FALSE)),"")</f>
        <v>6.2</v>
      </c>
      <c r="V235" s="175">
        <f>IFERROR(IF(VLOOKUP($C235,'MSCI Database'!$C:$R,9, FALSE)="","",VLOOKUP($C235,'MSCI Database'!$C:$R,9, FALSE)),"")</f>
        <v>4.5999999999999996</v>
      </c>
      <c r="W235" s="165">
        <f t="shared" ca="1" si="14"/>
        <v>0</v>
      </c>
      <c r="X235" s="166">
        <f>IFERROR(IF(VLOOKUP($C235,'MSCI Database'!$C:$R,10, FALSE)="","",VLOOKUP($C235,'MSCI Database'!$C:$R,10, FALSE)),"")</f>
        <v>118736</v>
      </c>
      <c r="Y235" s="133" t="str">
        <f>IFERROR(IF(VLOOKUP($C235,'MSCI Database'!$C:$R,11, FALSE)="","",VLOOKUP($C235,'MSCI Database'!$C:$R,11, FALSE)),"")</f>
        <v>2019</v>
      </c>
      <c r="Z235" s="133" t="str">
        <f>IFERROR(IF(VLOOKUP($C235,'MSCI Database'!$C:$R,12, FALSE)="","",VLOOKUP($C235,'MSCI Database'!$C:$R,12, FALSE)),"")</f>
        <v>Reported</v>
      </c>
      <c r="AA235" s="202" t="str">
        <f>IFERROR(IF(VLOOKUP($C235,'MSCI Database'!$C:$R,13, FALSE)="","",VLOOKUP($C235,'MSCI Database'!$C:$R,13, FALSE)),"")</f>
        <v>Improved programs to address challenges related to data security</v>
      </c>
    </row>
    <row r="236" spans="1:27" s="130" customFormat="1" ht="15" hidden="1" customHeight="1" outlineLevel="1">
      <c r="A236" s="130" t="s">
        <v>1196</v>
      </c>
      <c r="B236" s="130" t="s">
        <v>1197</v>
      </c>
      <c r="C236" s="130" t="s">
        <v>1198</v>
      </c>
      <c r="D236" s="130" t="s">
        <v>18681</v>
      </c>
      <c r="E236" s="130" t="s">
        <v>12133</v>
      </c>
      <c r="F236" s="302">
        <v>3.4058307048400889</v>
      </c>
      <c r="G236" s="132" t="str">
        <f ca="1">IFERROR(_xll.BQL($A236, "cur_mkt_cap(currency=EUR)")/1000000, " ")</f>
        <v xml:space="preserve"> </v>
      </c>
      <c r="M236" s="305">
        <f t="shared" si="15"/>
        <v>1.7540028129926458E-3</v>
      </c>
      <c r="N236" s="223">
        <f t="shared" ca="1" si="16"/>
        <v>3.6383364102971057E-2</v>
      </c>
      <c r="O236" s="172" t="str">
        <f>IFERROR(IF(VLOOKUP($C236,'MSCI Database'!$C:$R,2, FALSE)="","",VLOOKUP($C236,'MSCI Database'!$C:$R,2, FALSE)),"")</f>
        <v>Pharmaceuticals</v>
      </c>
      <c r="P236" s="186" t="str">
        <f>IFERROR(IF(VLOOKUP($C236,'MSCI Database'!$C:$R,3, FALSE)="","",VLOOKUP($C236,'MSCI Database'!$C:$R,3, FALSE)),"")</f>
        <v>A</v>
      </c>
      <c r="Q236" s="164" t="str">
        <f>IFERROR(IF(VLOOKUP($C236,'MSCI Database'!$C:$R,4, FALSE)="","",VLOOKUP($C236,'MSCI Database'!$C:$R,4, FALSE)),"")</f>
        <v>0</v>
      </c>
      <c r="R236" s="164">
        <f>IFERROR(IF(VLOOKUP($C236,'MSCI Database'!$C:$R,5, FALSE)="","",VLOOKUP($C236,'MSCI Database'!$C:$R,5, FALSE)),"")</f>
        <v>6.8</v>
      </c>
      <c r="S236" s="164">
        <f>IFERROR(IF(VLOOKUP($C236,'MSCI Database'!$C:$R,6, FALSE)="","",VLOOKUP($C236,'MSCI Database'!$C:$R,6, FALSE)),"")</f>
        <v>6.7</v>
      </c>
      <c r="T236" s="211">
        <f>IFERROR(IF(VLOOKUP($C236,'MSCI Database'!$C:$R,7, FALSE)="","",VLOOKUP($C236,'MSCI Database'!$C:$R,7, FALSE)),"")</f>
        <v>4</v>
      </c>
      <c r="U236" s="164">
        <f>IFERROR(IF(VLOOKUP($C236,'MSCI Database'!$C:$R,8, FALSE)="","",VLOOKUP($C236,'MSCI Database'!$C:$R,8, FALSE)),"")</f>
        <v>6.2</v>
      </c>
      <c r="V236" s="175">
        <f>IFERROR(IF(VLOOKUP($C236,'MSCI Database'!$C:$R,9, FALSE)="","",VLOOKUP($C236,'MSCI Database'!$C:$R,9, FALSE)),"")</f>
        <v>5</v>
      </c>
      <c r="W236" s="165">
        <f t="shared" ca="1" si="14"/>
        <v>0</v>
      </c>
      <c r="X236" s="166">
        <f>IFERROR(IF(VLOOKUP($C236,'MSCI Database'!$C:$R,10, FALSE)="","",VLOOKUP($C236,'MSCI Database'!$C:$R,10, FALSE)),"")</f>
        <v>741749</v>
      </c>
      <c r="Y236" s="133" t="str">
        <f>IFERROR(IF(VLOOKUP($C236,'MSCI Database'!$C:$R,11, FALSE)="","",VLOOKUP($C236,'MSCI Database'!$C:$R,11, FALSE)),"")</f>
        <v>2019</v>
      </c>
      <c r="Z236" s="133" t="str">
        <f>IFERROR(IF(VLOOKUP($C236,'MSCI Database'!$C:$R,12, FALSE)="","",VLOOKUP($C236,'MSCI Database'!$C:$R,12, FALSE)),"")</f>
        <v>E.CSI</v>
      </c>
      <c r="AA236" s="202" t="str">
        <f>IFERROR(IF(VLOOKUP($C236,'MSCI Database'!$C:$R,13, FALSE)="","",VLOOKUP($C236,'MSCI Database'!$C:$R,13, FALSE)),"")</f>
        <v>Robust human capital and governance practices but continues to face product recalls</v>
      </c>
    </row>
    <row r="237" spans="1:27" s="130" customFormat="1" ht="15" hidden="1" customHeight="1" outlineLevel="1">
      <c r="A237" s="130" t="s">
        <v>2212</v>
      </c>
      <c r="B237" s="130" t="s">
        <v>2213</v>
      </c>
      <c r="C237" s="130" t="s">
        <v>2214</v>
      </c>
      <c r="D237" s="130" t="s">
        <v>12131</v>
      </c>
      <c r="E237" s="130" t="s">
        <v>18674</v>
      </c>
      <c r="F237" s="302">
        <v>3.309535597811633</v>
      </c>
      <c r="G237" s="132" t="str">
        <f ca="1">IFERROR(_xll.BQL($A237, "cur_mkt_cap(currency=EUR)")/1000000, " ")</f>
        <v xml:space="preserve"> </v>
      </c>
      <c r="M237" s="305">
        <f t="shared" si="15"/>
        <v>1.704410832872991E-3</v>
      </c>
      <c r="N237" s="223">
        <f t="shared" ca="1" si="16"/>
        <v>3.5354675291348114E-2</v>
      </c>
      <c r="O237" s="172" t="str">
        <f>IFERROR(IF(VLOOKUP($C237,'MSCI Database'!$C:$R,2, FALSE)="","",VLOOKUP($C237,'MSCI Database'!$C:$R,2, FALSE)),"")</f>
        <v>Food Products</v>
      </c>
      <c r="P237" s="186" t="str">
        <f>IFERROR(IF(VLOOKUP($C237,'MSCI Database'!$C:$R,3, FALSE)="","",VLOOKUP($C237,'MSCI Database'!$C:$R,3, FALSE)),"")</f>
        <v>AAA</v>
      </c>
      <c r="Q237" s="164" t="str">
        <f>IFERROR(IF(VLOOKUP($C237,'MSCI Database'!$C:$R,4, FALSE)="","",VLOOKUP($C237,'MSCI Database'!$C:$R,4, FALSE)),"")</f>
        <v>0</v>
      </c>
      <c r="R237" s="164">
        <f>IFERROR(IF(VLOOKUP($C237,'MSCI Database'!$C:$R,5, FALSE)="","",VLOOKUP($C237,'MSCI Database'!$C:$R,5, FALSE)),"")</f>
        <v>8.6</v>
      </c>
      <c r="S237" s="164">
        <f>IFERROR(IF(VLOOKUP($C237,'MSCI Database'!$C:$R,6, FALSE)="","",VLOOKUP($C237,'MSCI Database'!$C:$R,6, FALSE)),"")</f>
        <v>5.0999999999999996</v>
      </c>
      <c r="T237" s="211">
        <f>IFERROR(IF(VLOOKUP($C237,'MSCI Database'!$C:$R,7, FALSE)="","",VLOOKUP($C237,'MSCI Database'!$C:$R,7, FALSE)),"")</f>
        <v>6.1</v>
      </c>
      <c r="U237" s="164">
        <f>IFERROR(IF(VLOOKUP($C237,'MSCI Database'!$C:$R,8, FALSE)="","",VLOOKUP($C237,'MSCI Database'!$C:$R,8, FALSE)),"")</f>
        <v>6.1</v>
      </c>
      <c r="V237" s="175">
        <f>IFERROR(IF(VLOOKUP($C237,'MSCI Database'!$C:$R,9, FALSE)="","",VLOOKUP($C237,'MSCI Database'!$C:$R,9, FALSE)),"")</f>
        <v>5.7</v>
      </c>
      <c r="W237" s="165">
        <f t="shared" ca="1" si="14"/>
        <v>0</v>
      </c>
      <c r="X237" s="166">
        <f>IFERROR(IF(VLOOKUP($C237,'MSCI Database'!$C:$R,10, FALSE)="","",VLOOKUP($C237,'MSCI Database'!$C:$R,10, FALSE)),"")</f>
        <v>1688979</v>
      </c>
      <c r="Y237" s="133" t="str">
        <f>IFERROR(IF(VLOOKUP($C237,'MSCI Database'!$C:$R,11, FALSE)="","",VLOOKUP($C237,'MSCI Database'!$C:$R,11, FALSE)),"")</f>
        <v>2019</v>
      </c>
      <c r="Z237" s="133" t="str">
        <f>IFERROR(IF(VLOOKUP($C237,'MSCI Database'!$C:$R,12, FALSE)="","",VLOOKUP($C237,'MSCI Database'!$C:$R,12, FALSE)),"")</f>
        <v>E.CSI</v>
      </c>
      <c r="AA237" s="202" t="str">
        <f>IFERROR(IF(VLOOKUP($C237,'MSCI Database'!$C:$R,13, FALSE)="","",VLOOKUP($C237,'MSCI Database'!$C:$R,13, FALSE)),"")</f>
        <v>Leading programs and strategies to boost healthy food portfolio</v>
      </c>
    </row>
    <row r="238" spans="1:27" s="130" customFormat="1" ht="15" hidden="1" customHeight="1" outlineLevel="1">
      <c r="A238" s="130" t="s">
        <v>6675</v>
      </c>
      <c r="B238" s="130" t="s">
        <v>6676</v>
      </c>
      <c r="C238" s="130" t="s">
        <v>6677</v>
      </c>
      <c r="D238" s="130" t="s">
        <v>12128</v>
      </c>
      <c r="E238" s="130" t="s">
        <v>18689</v>
      </c>
      <c r="F238" s="302">
        <v>2.3732509346148181</v>
      </c>
      <c r="G238" s="132" t="str">
        <f ca="1">IFERROR(_xll.BQL($A238, "cur_mkt_cap(currency=EUR)")/1000000, " ")</f>
        <v xml:space="preserve"> </v>
      </c>
      <c r="M238" s="305">
        <f t="shared" si="15"/>
        <v>1.2222242313266313E-3</v>
      </c>
      <c r="N238" s="223">
        <f t="shared" ca="1" si="16"/>
        <v>2.5352655591218371E-2</v>
      </c>
      <c r="O238" s="172" t="str">
        <f>IFERROR(IF(VLOOKUP($C238,'MSCI Database'!$C:$R,2, FALSE)="","",VLOOKUP($C238,'MSCI Database'!$C:$R,2, FALSE)),"")</f>
        <v>Technology Hardware, Storage &amp; Peripherals</v>
      </c>
      <c r="P238" s="186" t="str">
        <f>IFERROR(IF(VLOOKUP($C238,'MSCI Database'!$C:$R,3, FALSE)="","",VLOOKUP($C238,'MSCI Database'!$C:$R,3, FALSE)),"")</f>
        <v>AA</v>
      </c>
      <c r="Q238" s="164" t="str">
        <f>IFERROR(IF(VLOOKUP($C238,'MSCI Database'!$C:$R,4, FALSE)="","",VLOOKUP($C238,'MSCI Database'!$C:$R,4, FALSE)),"")</f>
        <v>1</v>
      </c>
      <c r="R238" s="164">
        <f>IFERROR(IF(VLOOKUP($C238,'MSCI Database'!$C:$R,5, FALSE)="","",VLOOKUP($C238,'MSCI Database'!$C:$R,5, FALSE)),"")</f>
        <v>8.5</v>
      </c>
      <c r="S238" s="164">
        <f>IFERROR(IF(VLOOKUP($C238,'MSCI Database'!$C:$R,6, FALSE)="","",VLOOKUP($C238,'MSCI Database'!$C:$R,6, FALSE)),"")</f>
        <v>5.5</v>
      </c>
      <c r="T238" s="211">
        <f>IFERROR(IF(VLOOKUP($C238,'MSCI Database'!$C:$R,7, FALSE)="","",VLOOKUP($C238,'MSCI Database'!$C:$R,7, FALSE)),"")</f>
        <v>5.8</v>
      </c>
      <c r="U238" s="164">
        <f>IFERROR(IF(VLOOKUP($C238,'MSCI Database'!$C:$R,8, FALSE)="","",VLOOKUP($C238,'MSCI Database'!$C:$R,8, FALSE)),"")</f>
        <v>4.9000000000000004</v>
      </c>
      <c r="V238" s="175">
        <f>IFERROR(IF(VLOOKUP($C238,'MSCI Database'!$C:$R,9, FALSE)="","",VLOOKUP($C238,'MSCI Database'!$C:$R,9, FALSE)),"")</f>
        <v>5.5</v>
      </c>
      <c r="W238" s="165">
        <f t="shared" ca="1" si="14"/>
        <v>0</v>
      </c>
      <c r="X238" s="166">
        <f>IFERROR(IF(VLOOKUP($C238,'MSCI Database'!$C:$R,10, FALSE)="","",VLOOKUP($C238,'MSCI Database'!$C:$R,10, FALSE)),"")</f>
        <v>692271</v>
      </c>
      <c r="Y238" s="133" t="str">
        <f>IFERROR(IF(VLOOKUP($C238,'MSCI Database'!$C:$R,11, FALSE)="","",VLOOKUP($C238,'MSCI Database'!$C:$R,11, FALSE)),"")</f>
        <v>2019</v>
      </c>
      <c r="Z238" s="133" t="str">
        <f>IFERROR(IF(VLOOKUP($C238,'MSCI Database'!$C:$R,12, FALSE)="","",VLOOKUP($C238,'MSCI Database'!$C:$R,12, FALSE)),"")</f>
        <v>Reported</v>
      </c>
      <c r="AA238" s="202" t="str">
        <f>IFERROR(IF(VLOOKUP($C238,'MSCI Database'!$C:$R,13, FALSE)="","",VLOOKUP($C238,'MSCI Database'!$C:$R,13, FALSE)),"")</f>
        <v>Focus on extending beyond hardware, towards software offerings, weighs on the rating</v>
      </c>
    </row>
    <row r="239" spans="1:27" s="130" customFormat="1" ht="15" hidden="1" customHeight="1" outlineLevel="1">
      <c r="A239" s="130" t="s">
        <v>1811</v>
      </c>
      <c r="B239" s="130" t="s">
        <v>1812</v>
      </c>
      <c r="C239" s="130" t="s">
        <v>1813</v>
      </c>
      <c r="D239" s="130" t="s">
        <v>12129</v>
      </c>
      <c r="E239" s="130" t="s">
        <v>12133</v>
      </c>
      <c r="F239" s="302">
        <v>2.5617456861558989</v>
      </c>
      <c r="G239" s="132" t="str">
        <f ca="1">IFERROR(_xll.BQL($A239, "cur_mkt_cap(currency=EUR)")/1000000, " ")</f>
        <v xml:space="preserve"> </v>
      </c>
      <c r="M239" s="305">
        <f t="shared" si="15"/>
        <v>1.319299028370288E-3</v>
      </c>
      <c r="N239" s="223">
        <f t="shared" ca="1" si="16"/>
        <v>2.7366282741584969E-2</v>
      </c>
      <c r="O239" s="172" t="str">
        <f>IFERROR(IF(VLOOKUP($C239,'MSCI Database'!$C:$R,2, FALSE)="","",VLOOKUP($C239,'MSCI Database'!$C:$R,2, FALSE)),"")</f>
        <v>Health Care Providers &amp; Services</v>
      </c>
      <c r="P239" s="186" t="str">
        <f>IFERROR(IF(VLOOKUP($C239,'MSCI Database'!$C:$R,3, FALSE)="","",VLOOKUP($C239,'MSCI Database'!$C:$R,3, FALSE)),"")</f>
        <v>BBB</v>
      </c>
      <c r="Q239" s="164" t="str">
        <f>IFERROR(IF(VLOOKUP($C239,'MSCI Database'!$C:$R,4, FALSE)="","",VLOOKUP($C239,'MSCI Database'!$C:$R,4, FALSE)),"")</f>
        <v>0</v>
      </c>
      <c r="R239" s="164">
        <f>IFERROR(IF(VLOOKUP($C239,'MSCI Database'!$C:$R,5, FALSE)="","",VLOOKUP($C239,'MSCI Database'!$C:$R,5, FALSE)),"")</f>
        <v>4.8</v>
      </c>
      <c r="S239" s="164">
        <f>IFERROR(IF(VLOOKUP($C239,'MSCI Database'!$C:$R,6, FALSE)="","",VLOOKUP($C239,'MSCI Database'!$C:$R,6, FALSE)),"")</f>
        <v>10</v>
      </c>
      <c r="T239" s="211">
        <f>IFERROR(IF(VLOOKUP($C239,'MSCI Database'!$C:$R,7, FALSE)="","",VLOOKUP($C239,'MSCI Database'!$C:$R,7, FALSE)),"")</f>
        <v>5.0999999999999996</v>
      </c>
      <c r="U239" s="164">
        <f>IFERROR(IF(VLOOKUP($C239,'MSCI Database'!$C:$R,8, FALSE)="","",VLOOKUP($C239,'MSCI Database'!$C:$R,8, FALSE)),"")</f>
        <v>3.6</v>
      </c>
      <c r="V239" s="175">
        <f>IFERROR(IF(VLOOKUP($C239,'MSCI Database'!$C:$R,9, FALSE)="","",VLOOKUP($C239,'MSCI Database'!$C:$R,9, FALSE)),"")</f>
        <v>4.8</v>
      </c>
      <c r="W239" s="165">
        <f t="shared" ca="1" si="14"/>
        <v>0</v>
      </c>
      <c r="X239" s="166">
        <f>IFERROR(IF(VLOOKUP($C239,'MSCI Database'!$C:$R,10, FALSE)="","",VLOOKUP($C239,'MSCI Database'!$C:$R,10, FALSE)),"")</f>
        <v>774500</v>
      </c>
      <c r="Y239" s="133" t="str">
        <f>IFERROR(IF(VLOOKUP($C239,'MSCI Database'!$C:$R,11, FALSE)="","",VLOOKUP($C239,'MSCI Database'!$C:$R,11, FALSE)),"")</f>
        <v>2019</v>
      </c>
      <c r="Z239" s="133" t="str">
        <f>IFERROR(IF(VLOOKUP($C239,'MSCI Database'!$C:$R,12, FALSE)="","",VLOOKUP($C239,'MSCI Database'!$C:$R,12, FALSE)),"")</f>
        <v>Reported</v>
      </c>
      <c r="AA239" s="202" t="str">
        <f>IFERROR(IF(VLOOKUP($C239,'MSCI Database'!$C:$R,13, FALSE)="","",VLOOKUP($C239,'MSCI Database'!$C:$R,13, FALSE)),"")</f>
        <v>Rapid growth through acquisitions potentially poses corporate governance risks</v>
      </c>
    </row>
    <row r="240" spans="1:27" s="130" customFormat="1" ht="15" hidden="1" customHeight="1" outlineLevel="1">
      <c r="A240" s="130" t="s">
        <v>5229</v>
      </c>
      <c r="B240" s="130" t="s">
        <v>5230</v>
      </c>
      <c r="C240" s="130" t="s">
        <v>5231</v>
      </c>
      <c r="D240" s="130" t="s">
        <v>18683</v>
      </c>
      <c r="E240" s="130" t="s">
        <v>12133</v>
      </c>
      <c r="F240" s="302">
        <v>2.4845633836281178</v>
      </c>
      <c r="G240" s="132" t="str">
        <f ca="1">IFERROR(_xll.BQL($A240, "cur_mkt_cap(currency=EUR)")/1000000, " ")</f>
        <v xml:space="preserve"> </v>
      </c>
      <c r="M240" s="305">
        <f t="shared" si="15"/>
        <v>1.2795501425684804E-3</v>
      </c>
      <c r="N240" s="223">
        <f t="shared" ca="1" si="16"/>
        <v>2.6541769705401695E-2</v>
      </c>
      <c r="O240" s="172" t="str">
        <f>IFERROR(IF(VLOOKUP($C240,'MSCI Database'!$C:$R,2, FALSE)="","",VLOOKUP($C240,'MSCI Database'!$C:$R,2, FALSE)),"")</f>
        <v>Health Care Equipment &amp; Supplies</v>
      </c>
      <c r="P240" s="186" t="str">
        <f>IFERROR(IF(VLOOKUP($C240,'MSCI Database'!$C:$R,3, FALSE)="","",VLOOKUP($C240,'MSCI Database'!$C:$R,3, FALSE)),"")</f>
        <v>BB</v>
      </c>
      <c r="Q240" s="164" t="str">
        <f>IFERROR(IF(VLOOKUP($C240,'MSCI Database'!$C:$R,4, FALSE)="","",VLOOKUP($C240,'MSCI Database'!$C:$R,4, FALSE)),"")</f>
        <v>-2</v>
      </c>
      <c r="R240" s="164">
        <f>IFERROR(IF(VLOOKUP($C240,'MSCI Database'!$C:$R,5, FALSE)="","",VLOOKUP($C240,'MSCI Database'!$C:$R,5, FALSE)),"")</f>
        <v>2.9</v>
      </c>
      <c r="S240" s="164">
        <f>IFERROR(IF(VLOOKUP($C240,'MSCI Database'!$C:$R,6, FALSE)="","",VLOOKUP($C240,'MSCI Database'!$C:$R,6, FALSE)),"")</f>
        <v>10</v>
      </c>
      <c r="T240" s="211">
        <f>IFERROR(IF(VLOOKUP($C240,'MSCI Database'!$C:$R,7, FALSE)="","",VLOOKUP($C240,'MSCI Database'!$C:$R,7, FALSE)),"")</f>
        <v>4</v>
      </c>
      <c r="U240" s="164">
        <f>IFERROR(IF(VLOOKUP($C240,'MSCI Database'!$C:$R,8, FALSE)="","",VLOOKUP($C240,'MSCI Database'!$C:$R,8, FALSE)),"")</f>
        <v>4.9000000000000004</v>
      </c>
      <c r="V240" s="175">
        <f>IFERROR(IF(VLOOKUP($C240,'MSCI Database'!$C:$R,9, FALSE)="","",VLOOKUP($C240,'MSCI Database'!$C:$R,9, FALSE)),"")</f>
        <v>4.5999999999999996</v>
      </c>
      <c r="W240" s="165">
        <f t="shared" ca="1" si="14"/>
        <v>0</v>
      </c>
      <c r="X240" s="166">
        <f>IFERROR(IF(VLOOKUP($C240,'MSCI Database'!$C:$R,10, FALSE)="","",VLOOKUP($C240,'MSCI Database'!$C:$R,10, FALSE)),"")</f>
        <v>35000</v>
      </c>
      <c r="Y240" s="133" t="str">
        <f>IFERROR(IF(VLOOKUP($C240,'MSCI Database'!$C:$R,11, FALSE)="","",VLOOKUP($C240,'MSCI Database'!$C:$R,11, FALSE)),"")</f>
        <v>2020</v>
      </c>
      <c r="Z240" s="133" t="str">
        <f>IFERROR(IF(VLOOKUP($C240,'MSCI Database'!$C:$R,12, FALSE)="","",VLOOKUP($C240,'MSCI Database'!$C:$R,12, FALSE)),"")</f>
        <v>Reported</v>
      </c>
      <c r="AA240" s="202" t="str">
        <f>IFERROR(IF(VLOOKUP($C240,'MSCI Database'!$C:$R,13, FALSE)="","",VLOOKUP($C240,'MSCI Database'!$C:$R,13, FALSE)),"")</f>
        <v>Mergers and acquisitions pose employee-centered risks; product recalls continue to be high</v>
      </c>
    </row>
    <row r="241" spans="1:27" s="130" customFormat="1" ht="15" hidden="1" customHeight="1" outlineLevel="1">
      <c r="A241" s="130" t="s">
        <v>7276</v>
      </c>
      <c r="B241" s="130" t="s">
        <v>7277</v>
      </c>
      <c r="C241" s="130" t="s">
        <v>7278</v>
      </c>
      <c r="D241" s="130" t="s">
        <v>12128</v>
      </c>
      <c r="E241" s="130" t="s">
        <v>18684</v>
      </c>
      <c r="F241" s="302">
        <v>1.8268335988304349</v>
      </c>
      <c r="G241" s="132" t="str">
        <f ca="1">IFERROR(_xll.BQL($A241, "cur_mkt_cap(currency=EUR)")/1000000, " ")</f>
        <v xml:space="preserve"> </v>
      </c>
      <c r="M241" s="305">
        <f t="shared" si="15"/>
        <v>9.4081930339767392E-4</v>
      </c>
      <c r="N241" s="223">
        <f t="shared" ca="1" si="16"/>
        <v>1.9515459734194104E-2</v>
      </c>
      <c r="O241" s="172" t="str">
        <f>IFERROR(IF(VLOOKUP($C241,'MSCI Database'!$C:$R,2, FALSE)="","",VLOOKUP($C241,'MSCI Database'!$C:$R,2, FALSE)),"")</f>
        <v>Containers &amp; Packaging</v>
      </c>
      <c r="P241" s="186" t="str">
        <f>IFERROR(IF(VLOOKUP($C241,'MSCI Database'!$C:$R,3, FALSE)="","",VLOOKUP($C241,'MSCI Database'!$C:$R,3, FALSE)),"")</f>
        <v>A</v>
      </c>
      <c r="Q241" s="164" t="str">
        <f>IFERROR(IF(VLOOKUP($C241,'MSCI Database'!$C:$R,4, FALSE)="","",VLOOKUP($C241,'MSCI Database'!$C:$R,4, FALSE)),"")</f>
        <v>1</v>
      </c>
      <c r="R241" s="164">
        <f>IFERROR(IF(VLOOKUP($C241,'MSCI Database'!$C:$R,5, FALSE)="","",VLOOKUP($C241,'MSCI Database'!$C:$R,5, FALSE)),"")</f>
        <v>6.7</v>
      </c>
      <c r="S241" s="164">
        <f>IFERROR(IF(VLOOKUP($C241,'MSCI Database'!$C:$R,6, FALSE)="","",VLOOKUP($C241,'MSCI Database'!$C:$R,6, FALSE)),"")</f>
        <v>6.5</v>
      </c>
      <c r="T241" s="211">
        <f>IFERROR(IF(VLOOKUP($C241,'MSCI Database'!$C:$R,7, FALSE)="","",VLOOKUP($C241,'MSCI Database'!$C:$R,7, FALSE)),"")</f>
        <v>4.4000000000000004</v>
      </c>
      <c r="U241" s="164">
        <f>IFERROR(IF(VLOOKUP($C241,'MSCI Database'!$C:$R,8, FALSE)="","",VLOOKUP($C241,'MSCI Database'!$C:$R,8, FALSE)),"")</f>
        <v>4.5</v>
      </c>
      <c r="V241" s="175">
        <f>IFERROR(IF(VLOOKUP($C241,'MSCI Database'!$C:$R,9, FALSE)="","",VLOOKUP($C241,'MSCI Database'!$C:$R,9, FALSE)),"")</f>
        <v>5.5</v>
      </c>
      <c r="W241" s="165">
        <f t="shared" ca="1" si="14"/>
        <v>0</v>
      </c>
      <c r="X241" s="166">
        <f>IFERROR(IF(VLOOKUP($C241,'MSCI Database'!$C:$R,10, FALSE)="","",VLOOKUP($C241,'MSCI Database'!$C:$R,10, FALSE)),"")</f>
        <v>12494031</v>
      </c>
      <c r="Y241" s="133" t="str">
        <f>IFERROR(IF(VLOOKUP($C241,'MSCI Database'!$C:$R,11, FALSE)="","",VLOOKUP($C241,'MSCI Database'!$C:$R,11, FALSE)),"")</f>
        <v>2019</v>
      </c>
      <c r="Z241" s="133" t="str">
        <f>IFERROR(IF(VLOOKUP($C241,'MSCI Database'!$C:$R,12, FALSE)="","",VLOOKUP($C241,'MSCI Database'!$C:$R,12, FALSE)),"")</f>
        <v>Reported</v>
      </c>
      <c r="AA241" s="202" t="str">
        <f>IFERROR(IF(VLOOKUP($C241,'MSCI Database'!$C:$R,13, FALSE)="","",VLOOKUP($C241,'MSCI Database'!$C:$R,13, FALSE)),"")</f>
        <v>Improved environmental programs, governance risks remain</v>
      </c>
    </row>
    <row r="242" spans="1:27" s="130" customFormat="1" ht="15" hidden="1" customHeight="1" outlineLevel="1">
      <c r="A242" s="130" t="s">
        <v>7840</v>
      </c>
      <c r="B242" s="130" t="s">
        <v>7841</v>
      </c>
      <c r="C242" s="130" t="s">
        <v>7842</v>
      </c>
      <c r="D242" s="130" t="s">
        <v>12128</v>
      </c>
      <c r="E242" s="130" t="s">
        <v>18674</v>
      </c>
      <c r="F242" s="302">
        <v>1.8180765719930569</v>
      </c>
      <c r="G242" s="132" t="str">
        <f ca="1">IFERROR(_xll.BQL($A242, "cur_mkt_cap(currency=EUR)")/1000000, " ")</f>
        <v xml:space="preserve"> </v>
      </c>
      <c r="M242" s="305">
        <f t="shared" si="15"/>
        <v>9.3630943457642429E-4</v>
      </c>
      <c r="N242" s="223">
        <f t="shared" ca="1" si="16"/>
        <v>1.9421911309890148E-2</v>
      </c>
      <c r="O242" s="172" t="str">
        <f>IFERROR(IF(VLOOKUP($C242,'MSCI Database'!$C:$R,2, FALSE)="","",VLOOKUP($C242,'MSCI Database'!$C:$R,2, FALSE)),"")</f>
        <v>Household &amp; Personal Products</v>
      </c>
      <c r="P242" s="186" t="str">
        <f>IFERROR(IF(VLOOKUP($C242,'MSCI Database'!$C:$R,3, FALSE)="","",VLOOKUP($C242,'MSCI Database'!$C:$R,3, FALSE)),"")</f>
        <v>A</v>
      </c>
      <c r="Q242" s="164" t="str">
        <f>IFERROR(IF(VLOOKUP($C242,'MSCI Database'!$C:$R,4, FALSE)="","",VLOOKUP($C242,'MSCI Database'!$C:$R,4, FALSE)),"")</f>
        <v>-1</v>
      </c>
      <c r="R242" s="164">
        <f>IFERROR(IF(VLOOKUP($C242,'MSCI Database'!$C:$R,5, FALSE)="","",VLOOKUP($C242,'MSCI Database'!$C:$R,5, FALSE)),"")</f>
        <v>6.1</v>
      </c>
      <c r="S242" s="164">
        <f>IFERROR(IF(VLOOKUP($C242,'MSCI Database'!$C:$R,6, FALSE)="","",VLOOKUP($C242,'MSCI Database'!$C:$R,6, FALSE)),"")</f>
        <v>6.6</v>
      </c>
      <c r="T242" s="211">
        <f>IFERROR(IF(VLOOKUP($C242,'MSCI Database'!$C:$R,7, FALSE)="","",VLOOKUP($C242,'MSCI Database'!$C:$R,7, FALSE)),"")</f>
        <v>4.2</v>
      </c>
      <c r="U242" s="164">
        <f>IFERROR(IF(VLOOKUP($C242,'MSCI Database'!$C:$R,8, FALSE)="","",VLOOKUP($C242,'MSCI Database'!$C:$R,8, FALSE)),"")</f>
        <v>4.0999999999999996</v>
      </c>
      <c r="V242" s="175">
        <f>IFERROR(IF(VLOOKUP($C242,'MSCI Database'!$C:$R,9, FALSE)="","",VLOOKUP($C242,'MSCI Database'!$C:$R,9, FALSE)),"")</f>
        <v>4.9000000000000004</v>
      </c>
      <c r="W242" s="165">
        <f t="shared" ca="1" si="14"/>
        <v>0</v>
      </c>
      <c r="X242" s="166">
        <f>IFERROR(IF(VLOOKUP($C242,'MSCI Database'!$C:$R,10, FALSE)="","",VLOOKUP($C242,'MSCI Database'!$C:$R,10, FALSE)),"")</f>
        <v>4784617</v>
      </c>
      <c r="Y242" s="133" t="str">
        <f>IFERROR(IF(VLOOKUP($C242,'MSCI Database'!$C:$R,11, FALSE)="","",VLOOKUP($C242,'MSCI Database'!$C:$R,11, FALSE)),"")</f>
        <v>2020</v>
      </c>
      <c r="Z242" s="133" t="str">
        <f>IFERROR(IF(VLOOKUP($C242,'MSCI Database'!$C:$R,12, FALSE)="","",VLOOKUP($C242,'MSCI Database'!$C:$R,12, FALSE)),"")</f>
        <v>Reported</v>
      </c>
      <c r="AA242" s="202" t="str">
        <f>IFERROR(IF(VLOOKUP($C242,'MSCI Database'!$C:$R,13, FALSE)="","",VLOOKUP($C242,'MSCI Database'!$C:$R,13, FALSE)),"")</f>
        <v>Faces allegations of misleading advertisement and forced labor in supply chain</v>
      </c>
    </row>
    <row r="243" spans="1:27" s="130" customFormat="1" ht="15" hidden="1" customHeight="1" outlineLevel="1">
      <c r="A243" s="130" t="s">
        <v>1803</v>
      </c>
      <c r="B243" s="130" t="s">
        <v>1804</v>
      </c>
      <c r="C243" s="130" t="s">
        <v>1805</v>
      </c>
      <c r="D243" s="130" t="s">
        <v>12129</v>
      </c>
      <c r="E243" s="130" t="s">
        <v>18690</v>
      </c>
      <c r="F243" s="302">
        <v>2.1815702999389872</v>
      </c>
      <c r="G243" s="132" t="str">
        <f ca="1">IFERROR(_xll.BQL($A243, "cur_mkt_cap(currency=EUR)")/1000000, " ")</f>
        <v xml:space="preserve"> </v>
      </c>
      <c r="M243" s="305">
        <f t="shared" si="15"/>
        <v>1.1235087044685784E-3</v>
      </c>
      <c r="N243" s="223">
        <f t="shared" ca="1" si="16"/>
        <v>2.3304994703967435E-2</v>
      </c>
      <c r="O243" s="172" t="str">
        <f>IFERROR(IF(VLOOKUP($C243,'MSCI Database'!$C:$R,2, FALSE)="","",VLOOKUP($C243,'MSCI Database'!$C:$R,2, FALSE)),"")</f>
        <v>Telecommunication Services</v>
      </c>
      <c r="P243" s="186" t="str">
        <f>IFERROR(IF(VLOOKUP($C243,'MSCI Database'!$C:$R,3, FALSE)="","",VLOOKUP($C243,'MSCI Database'!$C:$R,3, FALSE)),"")</f>
        <v>BBB</v>
      </c>
      <c r="Q243" s="164" t="str">
        <f>IFERROR(IF(VLOOKUP($C243,'MSCI Database'!$C:$R,4, FALSE)="","",VLOOKUP($C243,'MSCI Database'!$C:$R,4, FALSE)),"")</f>
        <v>0</v>
      </c>
      <c r="R243" s="164">
        <f>IFERROR(IF(VLOOKUP($C243,'MSCI Database'!$C:$R,5, FALSE)="","",VLOOKUP($C243,'MSCI Database'!$C:$R,5, FALSE)),"")</f>
        <v>5.3</v>
      </c>
      <c r="S243" s="164">
        <f>IFERROR(IF(VLOOKUP($C243,'MSCI Database'!$C:$R,6, FALSE)="","",VLOOKUP($C243,'MSCI Database'!$C:$R,6, FALSE)),"")</f>
        <v>10</v>
      </c>
      <c r="T243" s="211">
        <f>IFERROR(IF(VLOOKUP($C243,'MSCI Database'!$C:$R,7, FALSE)="","",VLOOKUP($C243,'MSCI Database'!$C:$R,7, FALSE)),"")</f>
        <v>5.8</v>
      </c>
      <c r="U243" s="164">
        <f>IFERROR(IF(VLOOKUP($C243,'MSCI Database'!$C:$R,8, FALSE)="","",VLOOKUP($C243,'MSCI Database'!$C:$R,8, FALSE)),"")</f>
        <v>3.4</v>
      </c>
      <c r="V243" s="175">
        <f>IFERROR(IF(VLOOKUP($C243,'MSCI Database'!$C:$R,9, FALSE)="","",VLOOKUP($C243,'MSCI Database'!$C:$R,9, FALSE)),"")</f>
        <v>5.0999999999999996</v>
      </c>
      <c r="W243" s="165">
        <f t="shared" ca="1" si="14"/>
        <v>0</v>
      </c>
      <c r="X243" s="166">
        <f>IFERROR(IF(VLOOKUP($C243,'MSCI Database'!$C:$R,10, FALSE)="","",VLOOKUP($C243,'MSCI Database'!$C:$R,10, FALSE)),"")</f>
        <v>3697294</v>
      </c>
      <c r="Y243" s="133" t="str">
        <f>IFERROR(IF(VLOOKUP($C243,'MSCI Database'!$C:$R,11, FALSE)="","",VLOOKUP($C243,'MSCI Database'!$C:$R,11, FALSE)),"")</f>
        <v>2019</v>
      </c>
      <c r="Z243" s="133" t="str">
        <f>IFERROR(IF(VLOOKUP($C243,'MSCI Database'!$C:$R,12, FALSE)="","",VLOOKUP($C243,'MSCI Database'!$C:$R,12, FALSE)),"")</f>
        <v>Reported</v>
      </c>
      <c r="AA243" s="202" t="str">
        <f>IFERROR(IF(VLOOKUP($C243,'MSCI Database'!$C:$R,13, FALSE)="","",VLOOKUP($C243,'MSCI Database'!$C:$R,13, FALSE)),"")</f>
        <v>5G network expansion in Germany may continue to face challenges</v>
      </c>
    </row>
    <row r="244" spans="1:27" s="130" customFormat="1" ht="15" hidden="1" customHeight="1" outlineLevel="1">
      <c r="A244" s="130" t="s">
        <v>7677</v>
      </c>
      <c r="B244" s="130" t="s">
        <v>7678</v>
      </c>
      <c r="C244" s="130" t="s">
        <v>7679</v>
      </c>
      <c r="D244" s="130" t="s">
        <v>12128</v>
      </c>
      <c r="E244" s="130" t="s">
        <v>18689</v>
      </c>
      <c r="F244" s="302">
        <v>1.749772679995129</v>
      </c>
      <c r="G244" s="132" t="str">
        <f ca="1">IFERROR(_xll.BQL($A244, "cur_mkt_cap(currency=EUR)")/1000000, " ")</f>
        <v xml:space="preserve"> </v>
      </c>
      <c r="M244" s="305">
        <f t="shared" si="15"/>
        <v>9.0113293019749143E-4</v>
      </c>
      <c r="N244" s="223">
        <f t="shared" ca="1" si="16"/>
        <v>1.8692243399891287E-2</v>
      </c>
      <c r="O244" s="172" t="str">
        <f>IFERROR(IF(VLOOKUP($C244,'MSCI Database'!$C:$R,2, FALSE)="","",VLOOKUP($C244,'MSCI Database'!$C:$R,2, FALSE)),"")</f>
        <v>Software &amp; Services</v>
      </c>
      <c r="P244" s="186" t="str">
        <f>IFERROR(IF(VLOOKUP($C244,'MSCI Database'!$C:$R,3, FALSE)="","",VLOOKUP($C244,'MSCI Database'!$C:$R,3, FALSE)),"")</f>
        <v>A</v>
      </c>
      <c r="Q244" s="164" t="str">
        <f>IFERROR(IF(VLOOKUP($C244,'MSCI Database'!$C:$R,4, FALSE)="","",VLOOKUP($C244,'MSCI Database'!$C:$R,4, FALSE)),"")</f>
        <v>0</v>
      </c>
      <c r="R244" s="164">
        <f>IFERROR(IF(VLOOKUP($C244,'MSCI Database'!$C:$R,5, FALSE)="","",VLOOKUP($C244,'MSCI Database'!$C:$R,5, FALSE)),"")</f>
        <v>7.1</v>
      </c>
      <c r="S244" s="164">
        <f>IFERROR(IF(VLOOKUP($C244,'MSCI Database'!$C:$R,6, FALSE)="","",VLOOKUP($C244,'MSCI Database'!$C:$R,6, FALSE)),"")</f>
        <v>10</v>
      </c>
      <c r="T244" s="211">
        <f>IFERROR(IF(VLOOKUP($C244,'MSCI Database'!$C:$R,7, FALSE)="","",VLOOKUP($C244,'MSCI Database'!$C:$R,7, FALSE)),"")</f>
        <v>5.3</v>
      </c>
      <c r="U244" s="164">
        <f>IFERROR(IF(VLOOKUP($C244,'MSCI Database'!$C:$R,8, FALSE)="","",VLOOKUP($C244,'MSCI Database'!$C:$R,8, FALSE)),"")</f>
        <v>4.9000000000000004</v>
      </c>
      <c r="V244" s="175">
        <f>IFERROR(IF(VLOOKUP($C244,'MSCI Database'!$C:$R,9, FALSE)="","",VLOOKUP($C244,'MSCI Database'!$C:$R,9, FALSE)),"")</f>
        <v>5.4</v>
      </c>
      <c r="W244" s="165">
        <f t="shared" ref="W244:W274" ca="1" si="17">IFERROR(IF(X244&lt;&gt;"",VLOOKUP($A244,$A$212:$X$274,6,FALSE)/100,0)*$G$210/$G244, 0)</f>
        <v>0</v>
      </c>
      <c r="X244" s="166">
        <f>IFERROR(IF(VLOOKUP($C244,'MSCI Database'!$C:$R,10, FALSE)="","",VLOOKUP($C244,'MSCI Database'!$C:$R,10, FALSE)),"")</f>
        <v>17000</v>
      </c>
      <c r="Y244" s="133" t="str">
        <f>IFERROR(IF(VLOOKUP($C244,'MSCI Database'!$C:$R,11, FALSE)="","",VLOOKUP($C244,'MSCI Database'!$C:$R,11, FALSE)),"")</f>
        <v>2019</v>
      </c>
      <c r="Z244" s="133" t="str">
        <f>IFERROR(IF(VLOOKUP($C244,'MSCI Database'!$C:$R,12, FALSE)="","",VLOOKUP($C244,'MSCI Database'!$C:$R,12, FALSE)),"")</f>
        <v>Reported</v>
      </c>
      <c r="AA244" s="202" t="str">
        <f>IFERROR(IF(VLOOKUP($C244,'MSCI Database'!$C:$R,13, FALSE)="","",VLOOKUP($C244,'MSCI Database'!$C:$R,13, FALSE)),"")</f>
        <v>Security measures remain strong; business ethics issues elevate governance risks</v>
      </c>
    </row>
    <row r="245" spans="1:27" s="130" customFormat="1" ht="15" hidden="1" customHeight="1" outlineLevel="1">
      <c r="A245" s="130" t="s">
        <v>7784</v>
      </c>
      <c r="B245" s="130" t="s">
        <v>7785</v>
      </c>
      <c r="C245" s="130" t="s">
        <v>7786</v>
      </c>
      <c r="D245" s="130" t="s">
        <v>12128</v>
      </c>
      <c r="E245" s="130" t="s">
        <v>18689</v>
      </c>
      <c r="F245" s="302">
        <v>2.031708479876047</v>
      </c>
      <c r="G245" s="132" t="str">
        <f ca="1">IFERROR(_xll.BQL($A245, "cur_mkt_cap(currency=EUR)")/1000000, " ")</f>
        <v xml:space="preserve"> </v>
      </c>
      <c r="M245" s="305">
        <f t="shared" si="15"/>
        <v>1.0463298671361642E-3</v>
      </c>
      <c r="N245" s="223">
        <f t="shared" ca="1" si="16"/>
        <v>2.1704070395916753E-2</v>
      </c>
      <c r="O245" s="172" t="str">
        <f>IFERROR(IF(VLOOKUP($C245,'MSCI Database'!$C:$R,2, FALSE)="","",VLOOKUP($C245,'MSCI Database'!$C:$R,2, FALSE)),"")</f>
        <v>Software &amp; Services</v>
      </c>
      <c r="P245" s="186" t="str">
        <f>IFERROR(IF(VLOOKUP($C245,'MSCI Database'!$C:$R,3, FALSE)="","",VLOOKUP($C245,'MSCI Database'!$C:$R,3, FALSE)),"")</f>
        <v>A</v>
      </c>
      <c r="Q245" s="164" t="str">
        <f>IFERROR(IF(VLOOKUP($C245,'MSCI Database'!$C:$R,4, FALSE)="","",VLOOKUP($C245,'MSCI Database'!$C:$R,4, FALSE)),"")</f>
        <v>0</v>
      </c>
      <c r="R245" s="164">
        <f>IFERROR(IF(VLOOKUP($C245,'MSCI Database'!$C:$R,5, FALSE)="","",VLOOKUP($C245,'MSCI Database'!$C:$R,5, FALSE)),"")</f>
        <v>6.9</v>
      </c>
      <c r="S245" s="164">
        <f>IFERROR(IF(VLOOKUP($C245,'MSCI Database'!$C:$R,6, FALSE)="","",VLOOKUP($C245,'MSCI Database'!$C:$R,6, FALSE)),"")</f>
        <v>9</v>
      </c>
      <c r="T245" s="211">
        <f>IFERROR(IF(VLOOKUP($C245,'MSCI Database'!$C:$R,7, FALSE)="","",VLOOKUP($C245,'MSCI Database'!$C:$R,7, FALSE)),"")</f>
        <v>4.8</v>
      </c>
      <c r="U245" s="164">
        <f>IFERROR(IF(VLOOKUP($C245,'MSCI Database'!$C:$R,8, FALSE)="","",VLOOKUP($C245,'MSCI Database'!$C:$R,8, FALSE)),"")</f>
        <v>5.5</v>
      </c>
      <c r="V245" s="175">
        <f>IFERROR(IF(VLOOKUP($C245,'MSCI Database'!$C:$R,9, FALSE)="","",VLOOKUP($C245,'MSCI Database'!$C:$R,9, FALSE)),"")</f>
        <v>5.3</v>
      </c>
      <c r="W245" s="165">
        <f t="shared" ca="1" si="17"/>
        <v>0</v>
      </c>
      <c r="X245" s="166">
        <f>IFERROR(IF(VLOOKUP($C245,'MSCI Database'!$C:$R,10, FALSE)="","",VLOOKUP($C245,'MSCI Database'!$C:$R,10, FALSE)),"")</f>
        <v>57808</v>
      </c>
      <c r="Y245" s="133" t="str">
        <f>IFERROR(IF(VLOOKUP($C245,'MSCI Database'!$C:$R,11, FALSE)="","",VLOOKUP($C245,'MSCI Database'!$C:$R,11, FALSE)),"")</f>
        <v>2019</v>
      </c>
      <c r="Z245" s="133" t="str">
        <f>IFERROR(IF(VLOOKUP($C245,'MSCI Database'!$C:$R,12, FALSE)="","",VLOOKUP($C245,'MSCI Database'!$C:$R,12, FALSE)),"")</f>
        <v>Reported</v>
      </c>
      <c r="AA245" s="202" t="str">
        <f>IFERROR(IF(VLOOKUP($C245,'MSCI Database'!$C:$R,13, FALSE)="","",VLOOKUP($C245,'MSCI Database'!$C:$R,13, FALSE)),"")</f>
        <v>Continued inorganic growth through acquisitions may increase data security-related risks</v>
      </c>
    </row>
    <row r="246" spans="1:27" s="130" customFormat="1" ht="15" hidden="1" customHeight="1" outlineLevel="1">
      <c r="A246" s="130" t="s">
        <v>2990</v>
      </c>
      <c r="B246" s="130" t="s">
        <v>2991</v>
      </c>
      <c r="C246" s="130" t="s">
        <v>2992</v>
      </c>
      <c r="D246" s="130" t="s">
        <v>18691</v>
      </c>
      <c r="E246" s="130" t="s">
        <v>18684</v>
      </c>
      <c r="F246" s="302">
        <v>2.1861480358670029</v>
      </c>
      <c r="G246" s="132" t="str">
        <f ca="1">IFERROR(_xll.BQL($A246, "cur_mkt_cap(currency=EUR)")/1000000, " ")</f>
        <v xml:space="preserve"> </v>
      </c>
      <c r="M246" s="305">
        <f t="shared" si="15"/>
        <v>1.1258662384715063E-3</v>
      </c>
      <c r="N246" s="223">
        <f t="shared" ca="1" si="16"/>
        <v>2.3353897144361657E-2</v>
      </c>
      <c r="O246" s="172" t="str">
        <f>IFERROR(IF(VLOOKUP($C246,'MSCI Database'!$C:$R,2, FALSE)="","",VLOOKUP($C246,'MSCI Database'!$C:$R,2, FALSE)),"")</f>
        <v>Containers &amp; Packaging</v>
      </c>
      <c r="P246" s="186" t="str">
        <f>IFERROR(IF(VLOOKUP($C246,'MSCI Database'!$C:$R,3, FALSE)="","",VLOOKUP($C246,'MSCI Database'!$C:$R,3, FALSE)),"")</f>
        <v>A</v>
      </c>
      <c r="Q246" s="164" t="str">
        <f>IFERROR(IF(VLOOKUP($C246,'MSCI Database'!$C:$R,4, FALSE)="","",VLOOKUP($C246,'MSCI Database'!$C:$R,4, FALSE)),"")</f>
        <v>0</v>
      </c>
      <c r="R246" s="164">
        <f>IFERROR(IF(VLOOKUP($C246,'MSCI Database'!$C:$R,5, FALSE)="","",VLOOKUP($C246,'MSCI Database'!$C:$R,5, FALSE)),"")</f>
        <v>6.7</v>
      </c>
      <c r="S246" s="164">
        <f>IFERROR(IF(VLOOKUP($C246,'MSCI Database'!$C:$R,6, FALSE)="","",VLOOKUP($C246,'MSCI Database'!$C:$R,6, FALSE)),"")</f>
        <v>5.9</v>
      </c>
      <c r="T246" s="211">
        <f>IFERROR(IF(VLOOKUP($C246,'MSCI Database'!$C:$R,7, FALSE)="","",VLOOKUP($C246,'MSCI Database'!$C:$R,7, FALSE)),"")</f>
        <v>4.4000000000000004</v>
      </c>
      <c r="U246" s="164">
        <f>IFERROR(IF(VLOOKUP($C246,'MSCI Database'!$C:$R,8, FALSE)="","",VLOOKUP($C246,'MSCI Database'!$C:$R,8, FALSE)),"")</f>
        <v>6.7</v>
      </c>
      <c r="V246" s="175">
        <f>IFERROR(IF(VLOOKUP($C246,'MSCI Database'!$C:$R,9, FALSE)="","",VLOOKUP($C246,'MSCI Database'!$C:$R,9, FALSE)),"")</f>
        <v>5.9</v>
      </c>
      <c r="W246" s="165">
        <f t="shared" ca="1" si="17"/>
        <v>0</v>
      </c>
      <c r="X246" s="166">
        <f>IFERROR(IF(VLOOKUP($C246,'MSCI Database'!$C:$R,10, FALSE)="","",VLOOKUP($C246,'MSCI Database'!$C:$R,10, FALSE)),"")</f>
        <v>3376600</v>
      </c>
      <c r="Y246" s="133" t="str">
        <f>IFERROR(IF(VLOOKUP($C246,'MSCI Database'!$C:$R,11, FALSE)="","",VLOOKUP($C246,'MSCI Database'!$C:$R,11, FALSE)),"")</f>
        <v>2019</v>
      </c>
      <c r="Z246" s="133" t="str">
        <f>IFERROR(IF(VLOOKUP($C246,'MSCI Database'!$C:$R,12, FALSE)="","",VLOOKUP($C246,'MSCI Database'!$C:$R,12, FALSE)),"")</f>
        <v>Reported</v>
      </c>
      <c r="AA246" s="202" t="str">
        <f>IFERROR(IF(VLOOKUP($C246,'MSCI Database'!$C:$R,13, FALSE)="","",VLOOKUP($C246,'MSCI Database'!$C:$R,13, FALSE)),"")</f>
        <v>Leads in corporate governance practices and packaging products</v>
      </c>
    </row>
    <row r="247" spans="1:27" s="130" customFormat="1" ht="15" hidden="1" customHeight="1" outlineLevel="1">
      <c r="A247" s="130" t="s">
        <v>5234</v>
      </c>
      <c r="B247" s="130" t="s">
        <v>5235</v>
      </c>
      <c r="C247" s="130" t="s">
        <v>5236</v>
      </c>
      <c r="D247" s="130" t="s">
        <v>18681</v>
      </c>
      <c r="E247" s="130" t="s">
        <v>18689</v>
      </c>
      <c r="F247" s="302">
        <v>2.0524725641641548</v>
      </c>
      <c r="G247" s="132" t="str">
        <f ca="1">IFERROR(_xll.BQL($A247, "cur_mkt_cap(currency=EUR)")/1000000, " ")</f>
        <v xml:space="preserve"> </v>
      </c>
      <c r="M247" s="305">
        <f t="shared" si="15"/>
        <v>1.0570233705445395E-3</v>
      </c>
      <c r="N247" s="223">
        <f t="shared" ca="1" si="16"/>
        <v>2.1925886247728E-2</v>
      </c>
      <c r="O247" s="172" t="str">
        <f>IFERROR(IF(VLOOKUP($C247,'MSCI Database'!$C:$R,2, FALSE)="","",VLOOKUP($C247,'MSCI Database'!$C:$R,2, FALSE)),"")</f>
        <v>Semiconductors &amp; Semiconductor Equipment</v>
      </c>
      <c r="P247" s="186" t="str">
        <f>IFERROR(IF(VLOOKUP($C247,'MSCI Database'!$C:$R,3, FALSE)="","",VLOOKUP($C247,'MSCI Database'!$C:$R,3, FALSE)),"")</f>
        <v>AA</v>
      </c>
      <c r="Q247" s="164" t="str">
        <f>IFERROR(IF(VLOOKUP($C247,'MSCI Database'!$C:$R,4, FALSE)="","",VLOOKUP($C247,'MSCI Database'!$C:$R,4, FALSE)),"")</f>
        <v>0</v>
      </c>
      <c r="R247" s="164">
        <f>IFERROR(IF(VLOOKUP($C247,'MSCI Database'!$C:$R,5, FALSE)="","",VLOOKUP($C247,'MSCI Database'!$C:$R,5, FALSE)),"")</f>
        <v>7.4</v>
      </c>
      <c r="S247" s="164">
        <f>IFERROR(IF(VLOOKUP($C247,'MSCI Database'!$C:$R,6, FALSE)="","",VLOOKUP($C247,'MSCI Database'!$C:$R,6, FALSE)),"")</f>
        <v>6.6</v>
      </c>
      <c r="T247" s="211">
        <f>IFERROR(IF(VLOOKUP($C247,'MSCI Database'!$C:$R,7, FALSE)="","",VLOOKUP($C247,'MSCI Database'!$C:$R,7, FALSE)),"")</f>
        <v>6</v>
      </c>
      <c r="U247" s="164">
        <f>IFERROR(IF(VLOOKUP($C247,'MSCI Database'!$C:$R,8, FALSE)="","",VLOOKUP($C247,'MSCI Database'!$C:$R,8, FALSE)),"")</f>
        <v>5.0999999999999996</v>
      </c>
      <c r="V247" s="175">
        <f>IFERROR(IF(VLOOKUP($C247,'MSCI Database'!$C:$R,9, FALSE)="","",VLOOKUP($C247,'MSCI Database'!$C:$R,9, FALSE)),"")</f>
        <v>5.9</v>
      </c>
      <c r="W247" s="165">
        <f t="shared" ca="1" si="17"/>
        <v>0</v>
      </c>
      <c r="X247" s="166">
        <f>IFERROR(IF(VLOOKUP($C247,'MSCI Database'!$C:$R,10, FALSE)="","",VLOOKUP($C247,'MSCI Database'!$C:$R,10, FALSE)),"")</f>
        <v>1344144</v>
      </c>
      <c r="Y247" s="133" t="str">
        <f>IFERROR(IF(VLOOKUP($C247,'MSCI Database'!$C:$R,11, FALSE)="","",VLOOKUP($C247,'MSCI Database'!$C:$R,11, FALSE)),"")</f>
        <v>2019</v>
      </c>
      <c r="Z247" s="133" t="str">
        <f>IFERROR(IF(VLOOKUP($C247,'MSCI Database'!$C:$R,12, FALSE)="","",VLOOKUP($C247,'MSCI Database'!$C:$R,12, FALSE)),"")</f>
        <v>Reported</v>
      </c>
      <c r="AA247" s="202" t="str">
        <f>IFERROR(IF(VLOOKUP($C247,'MSCI Database'!$C:$R,13, FALSE)="","",VLOOKUP($C247,'MSCI Database'!$C:$R,13, FALSE)),"")</f>
        <v>Continued investments to develop cleantech and strong water management initiatives</v>
      </c>
    </row>
    <row r="248" spans="1:27" s="130" customFormat="1" ht="15" hidden="1" customHeight="1" outlineLevel="1">
      <c r="A248" s="130" t="s">
        <v>8044</v>
      </c>
      <c r="B248" s="130" t="s">
        <v>8045</v>
      </c>
      <c r="C248" s="130" t="s">
        <v>8046</v>
      </c>
      <c r="D248" s="130" t="s">
        <v>12128</v>
      </c>
      <c r="E248" s="130" t="s">
        <v>18682</v>
      </c>
      <c r="F248" s="302">
        <v>1.6893243570269461</v>
      </c>
      <c r="G248" s="132" t="str">
        <f ca="1">IFERROR(_xll.BQL($A248, "cur_mkt_cap(currency=EUR)")/1000000, " ")</f>
        <v xml:space="preserve"> </v>
      </c>
      <c r="M248" s="305">
        <f t="shared" si="15"/>
        <v>8.700020438688771E-4</v>
      </c>
      <c r="N248" s="223">
        <f t="shared" ca="1" si="16"/>
        <v>1.8046493938287132E-2</v>
      </c>
      <c r="O248" s="172" t="str">
        <f>IFERROR(IF(VLOOKUP($C248,'MSCI Database'!$C:$R,2, FALSE)="","",VLOOKUP($C248,'MSCI Database'!$C:$R,2, FALSE)),"")</f>
        <v>Restaurants</v>
      </c>
      <c r="P248" s="186" t="str">
        <f>IFERROR(IF(VLOOKUP($C248,'MSCI Database'!$C:$R,3, FALSE)="","",VLOOKUP($C248,'MSCI Database'!$C:$R,3, FALSE)),"")</f>
        <v>BBB</v>
      </c>
      <c r="Q248" s="164" t="str">
        <f>IFERROR(IF(VLOOKUP($C248,'MSCI Database'!$C:$R,4, FALSE)="","",VLOOKUP($C248,'MSCI Database'!$C:$R,4, FALSE)),"")</f>
        <v>0</v>
      </c>
      <c r="R248" s="164">
        <f>IFERROR(IF(VLOOKUP($C248,'MSCI Database'!$C:$R,5, FALSE)="","",VLOOKUP($C248,'MSCI Database'!$C:$R,5, FALSE)),"")</f>
        <v>4.5999999999999996</v>
      </c>
      <c r="S248" s="164">
        <f>IFERROR(IF(VLOOKUP($C248,'MSCI Database'!$C:$R,6, FALSE)="","",VLOOKUP($C248,'MSCI Database'!$C:$R,6, FALSE)),"")</f>
        <v>5</v>
      </c>
      <c r="T248" s="211">
        <f>IFERROR(IF(VLOOKUP($C248,'MSCI Database'!$C:$R,7, FALSE)="","",VLOOKUP($C248,'MSCI Database'!$C:$R,7, FALSE)),"")</f>
        <v>4</v>
      </c>
      <c r="U248" s="164">
        <f>IFERROR(IF(VLOOKUP($C248,'MSCI Database'!$C:$R,8, FALSE)="","",VLOOKUP($C248,'MSCI Database'!$C:$R,8, FALSE)),"")</f>
        <v>4.9000000000000004</v>
      </c>
      <c r="V248" s="175">
        <f>IFERROR(IF(VLOOKUP($C248,'MSCI Database'!$C:$R,9, FALSE)="","",VLOOKUP($C248,'MSCI Database'!$C:$R,9, FALSE)),"")</f>
        <v>4.5</v>
      </c>
      <c r="W248" s="165">
        <f t="shared" ca="1" si="17"/>
        <v>0</v>
      </c>
      <c r="X248" s="166">
        <f>IFERROR(IF(VLOOKUP($C248,'MSCI Database'!$C:$R,10, FALSE)="","",VLOOKUP($C248,'MSCI Database'!$C:$R,10, FALSE)),"")</f>
        <v>1171571</v>
      </c>
      <c r="Y248" s="133" t="str">
        <f>IFERROR(IF(VLOOKUP($C248,'MSCI Database'!$C:$R,11, FALSE)="","",VLOOKUP($C248,'MSCI Database'!$C:$R,11, FALSE)),"")</f>
        <v>2019</v>
      </c>
      <c r="Z248" s="133" t="str">
        <f>IFERROR(IF(VLOOKUP($C248,'MSCI Database'!$C:$R,12, FALSE)="","",VLOOKUP($C248,'MSCI Database'!$C:$R,12, FALSE)),"")</f>
        <v>Reported</v>
      </c>
      <c r="AA248" s="202" t="str">
        <f>IFERROR(IF(VLOOKUP($C248,'MSCI Database'!$C:$R,13, FALSE)="","",VLOOKUP($C248,'MSCI Database'!$C:$R,13, FALSE)),"")</f>
        <v>Strong packaging improvement initiatives</v>
      </c>
    </row>
    <row r="249" spans="1:27" s="130" customFormat="1" ht="15" hidden="1" customHeight="1" outlineLevel="1">
      <c r="A249" s="130" t="s">
        <v>1204</v>
      </c>
      <c r="B249" s="130" t="s">
        <v>1205</v>
      </c>
      <c r="C249" s="130" t="s">
        <v>1206</v>
      </c>
      <c r="D249" s="130" t="s">
        <v>18681</v>
      </c>
      <c r="E249" s="130" t="s">
        <v>18673</v>
      </c>
      <c r="F249" s="302">
        <v>1.652935734277897</v>
      </c>
      <c r="G249" s="132" t="str">
        <f ca="1">IFERROR(_xll.BQL($A249, "cur_mkt_cap(currency=EUR)")/1000000, " ")</f>
        <v xml:space="preserve"> </v>
      </c>
      <c r="M249" s="305">
        <f t="shared" si="15"/>
        <v>8.5126190315311682E-4</v>
      </c>
      <c r="N249" s="223">
        <f t="shared" ca="1" si="16"/>
        <v>1.7657766304584484E-2</v>
      </c>
      <c r="O249" s="172" t="str">
        <f>IFERROR(IF(VLOOKUP($C249,'MSCI Database'!$C:$R,2, FALSE)="","",VLOOKUP($C249,'MSCI Database'!$C:$R,2, FALSE)),"")</f>
        <v>Professional Services</v>
      </c>
      <c r="P249" s="186" t="str">
        <f>IFERROR(IF(VLOOKUP($C249,'MSCI Database'!$C:$R,3, FALSE)="","",VLOOKUP($C249,'MSCI Database'!$C:$R,3, FALSE)),"")</f>
        <v>AA</v>
      </c>
      <c r="Q249" s="164" t="str">
        <f>IFERROR(IF(VLOOKUP($C249,'MSCI Database'!$C:$R,4, FALSE)="","",VLOOKUP($C249,'MSCI Database'!$C:$R,4, FALSE)),"")</f>
        <v>0</v>
      </c>
      <c r="R249" s="164">
        <f>IFERROR(IF(VLOOKUP($C249,'MSCI Database'!$C:$R,5, FALSE)="","",VLOOKUP($C249,'MSCI Database'!$C:$R,5, FALSE)),"")</f>
        <v>7.4</v>
      </c>
      <c r="S249" s="164">
        <f>IFERROR(IF(VLOOKUP($C249,'MSCI Database'!$C:$R,6, FALSE)="","",VLOOKUP($C249,'MSCI Database'!$C:$R,6, FALSE)),"")</f>
        <v>10</v>
      </c>
      <c r="T249" s="211">
        <f>IFERROR(IF(VLOOKUP($C249,'MSCI Database'!$C:$R,7, FALSE)="","",VLOOKUP($C249,'MSCI Database'!$C:$R,7, FALSE)),"")</f>
        <v>6.2</v>
      </c>
      <c r="U249" s="164">
        <f>IFERROR(IF(VLOOKUP($C249,'MSCI Database'!$C:$R,8, FALSE)="","",VLOOKUP($C249,'MSCI Database'!$C:$R,8, FALSE)),"")</f>
        <v>5.6</v>
      </c>
      <c r="V249" s="175">
        <f>IFERROR(IF(VLOOKUP($C249,'MSCI Database'!$C:$R,9, FALSE)="","",VLOOKUP($C249,'MSCI Database'!$C:$R,9, FALSE)),"")</f>
        <v>6.1</v>
      </c>
      <c r="W249" s="165">
        <f t="shared" ca="1" si="17"/>
        <v>0</v>
      </c>
      <c r="X249" s="166">
        <f>IFERROR(IF(VLOOKUP($C249,'MSCI Database'!$C:$R,10, FALSE)="","",VLOOKUP($C249,'MSCI Database'!$C:$R,10, FALSE)),"")</f>
        <v>89077</v>
      </c>
      <c r="Y249" s="133" t="str">
        <f>IFERROR(IF(VLOOKUP($C249,'MSCI Database'!$C:$R,11, FALSE)="","",VLOOKUP($C249,'MSCI Database'!$C:$R,11, FALSE)),"")</f>
        <v>2019</v>
      </c>
      <c r="Z249" s="133" t="str">
        <f>IFERROR(IF(VLOOKUP($C249,'MSCI Database'!$C:$R,12, FALSE)="","",VLOOKUP($C249,'MSCI Database'!$C:$R,12, FALSE)),"")</f>
        <v>Reported</v>
      </c>
      <c r="AA249" s="202" t="str">
        <f>IFERROR(IF(VLOOKUP($C249,'MSCI Database'!$C:$R,13, FALSE)="","",VLOOKUP($C249,'MSCI Database'!$C:$R,13, FALSE)),"")</f>
        <v>Improved data security initiatives; COVID-19 linked layoffs may affect workforce morale</v>
      </c>
    </row>
    <row r="250" spans="1:27" s="130" customFormat="1" ht="15" hidden="1" customHeight="1" outlineLevel="1">
      <c r="A250" s="130" t="s">
        <v>1847</v>
      </c>
      <c r="B250" s="130" t="s">
        <v>1848</v>
      </c>
      <c r="C250" s="130" t="s">
        <v>1849</v>
      </c>
      <c r="D250" s="130" t="s">
        <v>12129</v>
      </c>
      <c r="E250" s="130" t="s">
        <v>12133</v>
      </c>
      <c r="F250" s="302">
        <v>1.877848686324727</v>
      </c>
      <c r="G250" s="132" t="str">
        <f ca="1">IFERROR(_xll.BQL($A250, "cur_mkt_cap(currency=EUR)")/1000000, " ")</f>
        <v xml:space="preserve"> </v>
      </c>
      <c r="M250" s="305">
        <f t="shared" si="15"/>
        <v>9.6709207345723445E-4</v>
      </c>
      <c r="N250" s="223">
        <f t="shared" ca="1" si="16"/>
        <v>2.00604370580558E-2</v>
      </c>
      <c r="O250" s="172" t="str">
        <f>IFERROR(IF(VLOOKUP($C250,'MSCI Database'!$C:$R,2, FALSE)="","",VLOOKUP($C250,'MSCI Database'!$C:$R,2, FALSE)),"")</f>
        <v>Pharmaceuticals</v>
      </c>
      <c r="P250" s="186" t="str">
        <f>IFERROR(IF(VLOOKUP($C250,'MSCI Database'!$C:$R,3, FALSE)="","",VLOOKUP($C250,'MSCI Database'!$C:$R,3, FALSE)),"")</f>
        <v>AAA</v>
      </c>
      <c r="Q250" s="164" t="str">
        <f>IFERROR(IF(VLOOKUP($C250,'MSCI Database'!$C:$R,4, FALSE)="","",VLOOKUP($C250,'MSCI Database'!$C:$R,4, FALSE)),"")</f>
        <v>0</v>
      </c>
      <c r="R250" s="164">
        <f>IFERROR(IF(VLOOKUP($C250,'MSCI Database'!$C:$R,5, FALSE)="","",VLOOKUP($C250,'MSCI Database'!$C:$R,5, FALSE)),"")</f>
        <v>10</v>
      </c>
      <c r="S250" s="164">
        <f>IFERROR(IF(VLOOKUP($C250,'MSCI Database'!$C:$R,6, FALSE)="","",VLOOKUP($C250,'MSCI Database'!$C:$R,6, FALSE)),"")</f>
        <v>7.4</v>
      </c>
      <c r="T250" s="211">
        <f>IFERROR(IF(VLOOKUP($C250,'MSCI Database'!$C:$R,7, FALSE)="","",VLOOKUP($C250,'MSCI Database'!$C:$R,7, FALSE)),"")</f>
        <v>6.6</v>
      </c>
      <c r="U250" s="164">
        <f>IFERROR(IF(VLOOKUP($C250,'MSCI Database'!$C:$R,8, FALSE)="","",VLOOKUP($C250,'MSCI Database'!$C:$R,8, FALSE)),"")</f>
        <v>4.5</v>
      </c>
      <c r="V250" s="175">
        <f>IFERROR(IF(VLOOKUP($C250,'MSCI Database'!$C:$R,9, FALSE)="","",VLOOKUP($C250,'MSCI Database'!$C:$R,9, FALSE)),"")</f>
        <v>6</v>
      </c>
      <c r="W250" s="165">
        <f t="shared" ca="1" si="17"/>
        <v>0</v>
      </c>
      <c r="X250" s="166">
        <f>IFERROR(IF(VLOOKUP($C250,'MSCI Database'!$C:$R,10, FALSE)="","",VLOOKUP($C250,'MSCI Database'!$C:$R,10, FALSE)),"")</f>
        <v>665000</v>
      </c>
      <c r="Y250" s="133" t="str">
        <f>IFERROR(IF(VLOOKUP($C250,'MSCI Database'!$C:$R,11, FALSE)="","",VLOOKUP($C250,'MSCI Database'!$C:$R,11, FALSE)),"")</f>
        <v>2019</v>
      </c>
      <c r="Z250" s="133" t="str">
        <f>IFERROR(IF(VLOOKUP($C250,'MSCI Database'!$C:$R,12, FALSE)="","",VLOOKUP($C250,'MSCI Database'!$C:$R,12, FALSE)),"")</f>
        <v>Reported</v>
      </c>
      <c r="AA250" s="202" t="str">
        <f>IFERROR(IF(VLOOKUP($C250,'MSCI Database'!$C:$R,13, FALSE)="","",VLOOKUP($C250,'MSCI Database'!$C:$R,13, FALSE)),"")</f>
        <v>Outperforms peers in talent management; robust access to healthcare strategy</v>
      </c>
    </row>
    <row r="251" spans="1:27" s="130" customFormat="1" ht="15" hidden="1" customHeight="1" outlineLevel="1">
      <c r="A251" s="130" t="s">
        <v>6708</v>
      </c>
      <c r="B251" s="130" t="s">
        <v>6709</v>
      </c>
      <c r="C251" s="130" t="s">
        <v>6710</v>
      </c>
      <c r="D251" s="130" t="s">
        <v>12128</v>
      </c>
      <c r="E251" s="130" t="s">
        <v>18689</v>
      </c>
      <c r="F251" s="302">
        <v>1.4870020762443219</v>
      </c>
      <c r="G251" s="132" t="str">
        <f ca="1">IFERROR(_xll.BQL($A251, "cur_mkt_cap(currency=EUR)")/1000000, " ")</f>
        <v xml:space="preserve"> </v>
      </c>
      <c r="M251" s="305">
        <f t="shared" si="15"/>
        <v>7.6580606926582567E-4</v>
      </c>
      <c r="N251" s="223">
        <f t="shared" ca="1" si="16"/>
        <v>1.5885151861772091E-2</v>
      </c>
      <c r="O251" s="172" t="str">
        <f>IFERROR(IF(VLOOKUP($C251,'MSCI Database'!$C:$R,2, FALSE)="","",VLOOKUP($C251,'MSCI Database'!$C:$R,2, FALSE)),"")</f>
        <v>Software &amp; Services</v>
      </c>
      <c r="P251" s="186" t="str">
        <f>IFERROR(IF(VLOOKUP($C251,'MSCI Database'!$C:$R,3, FALSE)="","",VLOOKUP($C251,'MSCI Database'!$C:$R,3, FALSE)),"")</f>
        <v>A</v>
      </c>
      <c r="Q251" s="164" t="str">
        <f>IFERROR(IF(VLOOKUP($C251,'MSCI Database'!$C:$R,4, FALSE)="","",VLOOKUP($C251,'MSCI Database'!$C:$R,4, FALSE)),"")</f>
        <v>1</v>
      </c>
      <c r="R251" s="164">
        <f>IFERROR(IF(VLOOKUP($C251,'MSCI Database'!$C:$R,5, FALSE)="","",VLOOKUP($C251,'MSCI Database'!$C:$R,5, FALSE)),"")</f>
        <v>6.2</v>
      </c>
      <c r="S251" s="164">
        <f>IFERROR(IF(VLOOKUP($C251,'MSCI Database'!$C:$R,6, FALSE)="","",VLOOKUP($C251,'MSCI Database'!$C:$R,6, FALSE)),"")</f>
        <v>5.5</v>
      </c>
      <c r="T251" s="211">
        <f>IFERROR(IF(VLOOKUP($C251,'MSCI Database'!$C:$R,7, FALSE)="","",VLOOKUP($C251,'MSCI Database'!$C:$R,7, FALSE)),"")</f>
        <v>4.0999999999999996</v>
      </c>
      <c r="U251" s="164">
        <f>IFERROR(IF(VLOOKUP($C251,'MSCI Database'!$C:$R,8, FALSE)="","",VLOOKUP($C251,'MSCI Database'!$C:$R,8, FALSE)),"")</f>
        <v>6.5</v>
      </c>
      <c r="V251" s="175">
        <f>IFERROR(IF(VLOOKUP($C251,'MSCI Database'!$C:$R,9, FALSE)="","",VLOOKUP($C251,'MSCI Database'!$C:$R,9, FALSE)),"")</f>
        <v>5.2</v>
      </c>
      <c r="W251" s="165">
        <f t="shared" ca="1" si="17"/>
        <v>0</v>
      </c>
      <c r="X251" s="166">
        <f>IFERROR(IF(VLOOKUP($C251,'MSCI Database'!$C:$R,10, FALSE)="","",VLOOKUP($C251,'MSCI Database'!$C:$R,10, FALSE)),"")</f>
        <v>341970</v>
      </c>
      <c r="Y251" s="133" t="str">
        <f>IFERROR(IF(VLOOKUP($C251,'MSCI Database'!$C:$R,11, FALSE)="","",VLOOKUP($C251,'MSCI Database'!$C:$R,11, FALSE)),"")</f>
        <v>2019</v>
      </c>
      <c r="Z251" s="133" t="str">
        <f>IFERROR(IF(VLOOKUP($C251,'MSCI Database'!$C:$R,12, FALSE)="","",VLOOKUP($C251,'MSCI Database'!$C:$R,12, FALSE)),"")</f>
        <v>E.CSI</v>
      </c>
      <c r="AA251" s="202" t="str">
        <f>IFERROR(IF(VLOOKUP($C251,'MSCI Database'!$C:$R,13, FALSE)="","",VLOOKUP($C251,'MSCI Database'!$C:$R,13, FALSE)),"")</f>
        <v>Strong corporate governance performance drives the upgrade</v>
      </c>
    </row>
    <row r="252" spans="1:27" s="130" customFormat="1" ht="15" hidden="1" customHeight="1" outlineLevel="1">
      <c r="A252" s="130" t="s">
        <v>1946</v>
      </c>
      <c r="B252" s="130" t="s">
        <v>1947</v>
      </c>
      <c r="C252" s="130" t="s">
        <v>1948</v>
      </c>
      <c r="D252" s="130" t="s">
        <v>12129</v>
      </c>
      <c r="E252" s="130" t="s">
        <v>18684</v>
      </c>
      <c r="F252" s="302">
        <v>1.712687323604795</v>
      </c>
      <c r="G252" s="132" t="str">
        <f ca="1">IFERROR(_xll.BQL($A252, "cur_mkt_cap(currency=EUR)")/1000000, " ")</f>
        <v xml:space="preserve"> </v>
      </c>
      <c r="M252" s="305">
        <f t="shared" si="15"/>
        <v>8.8203397165646943E-4</v>
      </c>
      <c r="N252" s="223">
        <f t="shared" ca="1" si="16"/>
        <v>1.8296072790905799E-2</v>
      </c>
      <c r="O252" s="172" t="str">
        <f>IFERROR(IF(VLOOKUP($C252,'MSCI Database'!$C:$R,2, FALSE)="","",VLOOKUP($C252,'MSCI Database'!$C:$R,2, FALSE)),"")</f>
        <v>Specialty Chemicals</v>
      </c>
      <c r="P252" s="186" t="str">
        <f>IFERROR(IF(VLOOKUP($C252,'MSCI Database'!$C:$R,3, FALSE)="","",VLOOKUP($C252,'MSCI Database'!$C:$R,3, FALSE)),"")</f>
        <v>A</v>
      </c>
      <c r="Q252" s="164" t="str">
        <f>IFERROR(IF(VLOOKUP($C252,'MSCI Database'!$C:$R,4, FALSE)="","",VLOOKUP($C252,'MSCI Database'!$C:$R,4, FALSE)),"")</f>
        <v>0</v>
      </c>
      <c r="R252" s="164">
        <f>IFERROR(IF(VLOOKUP($C252,'MSCI Database'!$C:$R,5, FALSE)="","",VLOOKUP($C252,'MSCI Database'!$C:$R,5, FALSE)),"")</f>
        <v>5.9</v>
      </c>
      <c r="S252" s="164">
        <f>IFERROR(IF(VLOOKUP($C252,'MSCI Database'!$C:$R,6, FALSE)="","",VLOOKUP($C252,'MSCI Database'!$C:$R,6, FALSE)),"")</f>
        <v>5.3</v>
      </c>
      <c r="T252" s="211">
        <f>IFERROR(IF(VLOOKUP($C252,'MSCI Database'!$C:$R,7, FALSE)="","",VLOOKUP($C252,'MSCI Database'!$C:$R,7, FALSE)),"")</f>
        <v>4.7</v>
      </c>
      <c r="U252" s="164">
        <f>IFERROR(IF(VLOOKUP($C252,'MSCI Database'!$C:$R,8, FALSE)="","",VLOOKUP($C252,'MSCI Database'!$C:$R,8, FALSE)),"")</f>
        <v>6.1</v>
      </c>
      <c r="V252" s="175">
        <f>IFERROR(IF(VLOOKUP($C252,'MSCI Database'!$C:$R,9, FALSE)="","",VLOOKUP($C252,'MSCI Database'!$C:$R,9, FALSE)),"")</f>
        <v>5.5</v>
      </c>
      <c r="W252" s="165">
        <f t="shared" ca="1" si="17"/>
        <v>0</v>
      </c>
      <c r="X252" s="166">
        <f>IFERROR(IF(VLOOKUP($C252,'MSCI Database'!$C:$R,10, FALSE)="","",VLOOKUP($C252,'MSCI Database'!$C:$R,10, FALSE)),"")</f>
        <v>7712000</v>
      </c>
      <c r="Y252" s="133" t="str">
        <f>IFERROR(IF(VLOOKUP($C252,'MSCI Database'!$C:$R,11, FALSE)="","",VLOOKUP($C252,'MSCI Database'!$C:$R,11, FALSE)),"")</f>
        <v>2019</v>
      </c>
      <c r="Z252" s="133" t="str">
        <f>IFERROR(IF(VLOOKUP($C252,'MSCI Database'!$C:$R,12, FALSE)="","",VLOOKUP($C252,'MSCI Database'!$C:$R,12, FALSE)),"")</f>
        <v>Reported</v>
      </c>
      <c r="AA252" s="202" t="str">
        <f>IFERROR(IF(VLOOKUP($C252,'MSCI Database'!$C:$R,13, FALSE)="","",VLOOKUP($C252,'MSCI Database'!$C:$R,13, FALSE)),"")</f>
        <v>Strong chemical safety programs; Limited efforts to reduce air emissions and waste</v>
      </c>
    </row>
    <row r="253" spans="1:27" s="130" customFormat="1" ht="15" hidden="1" customHeight="1" outlineLevel="1">
      <c r="A253" s="130" t="s">
        <v>6911</v>
      </c>
      <c r="B253" s="130" t="s">
        <v>6912</v>
      </c>
      <c r="C253" s="130" t="s">
        <v>6913</v>
      </c>
      <c r="D253" s="130" t="s">
        <v>12128</v>
      </c>
      <c r="E253" s="130" t="s">
        <v>12133</v>
      </c>
      <c r="F253" s="302">
        <v>1.4523603074767171</v>
      </c>
      <c r="G253" s="132" t="str">
        <f ca="1">IFERROR(_xll.BQL($A253, "cur_mkt_cap(currency=EUR)")/1000000, " ")</f>
        <v xml:space="preserve"> </v>
      </c>
      <c r="M253" s="305">
        <f t="shared" si="15"/>
        <v>7.4796555835050934E-4</v>
      </c>
      <c r="N253" s="223">
        <f t="shared" ca="1" si="16"/>
        <v>1.5515085291977079E-2</v>
      </c>
      <c r="O253" s="172" t="str">
        <f>IFERROR(IF(VLOOKUP($C253,'MSCI Database'!$C:$R,2, FALSE)="","",VLOOKUP($C253,'MSCI Database'!$C:$R,2, FALSE)),"")</f>
        <v>Health Care Equipment &amp; Supplies</v>
      </c>
      <c r="P253" s="186" t="str">
        <f>IFERROR(IF(VLOOKUP($C253,'MSCI Database'!$C:$R,3, FALSE)="","",VLOOKUP($C253,'MSCI Database'!$C:$R,3, FALSE)),"")</f>
        <v>AA</v>
      </c>
      <c r="Q253" s="164" t="str">
        <f>IFERROR(IF(VLOOKUP($C253,'MSCI Database'!$C:$R,4, FALSE)="","",VLOOKUP($C253,'MSCI Database'!$C:$R,4, FALSE)),"")</f>
        <v>0</v>
      </c>
      <c r="R253" s="164">
        <f>IFERROR(IF(VLOOKUP($C253,'MSCI Database'!$C:$R,5, FALSE)="","",VLOOKUP($C253,'MSCI Database'!$C:$R,5, FALSE)),"")</f>
        <v>7.4</v>
      </c>
      <c r="S253" s="164">
        <f>IFERROR(IF(VLOOKUP($C253,'MSCI Database'!$C:$R,6, FALSE)="","",VLOOKUP($C253,'MSCI Database'!$C:$R,6, FALSE)),"")</f>
        <v>10</v>
      </c>
      <c r="T253" s="211">
        <f>IFERROR(IF(VLOOKUP($C253,'MSCI Database'!$C:$R,7, FALSE)="","",VLOOKUP($C253,'MSCI Database'!$C:$R,7, FALSE)),"")</f>
        <v>5.9</v>
      </c>
      <c r="U253" s="164">
        <f>IFERROR(IF(VLOOKUP($C253,'MSCI Database'!$C:$R,8, FALSE)="","",VLOOKUP($C253,'MSCI Database'!$C:$R,8, FALSE)),"")</f>
        <v>6.5</v>
      </c>
      <c r="V253" s="175">
        <f>IFERROR(IF(VLOOKUP($C253,'MSCI Database'!$C:$R,9, FALSE)="","",VLOOKUP($C253,'MSCI Database'!$C:$R,9, FALSE)),"")</f>
        <v>6.3</v>
      </c>
      <c r="W253" s="165">
        <f t="shared" ca="1" si="17"/>
        <v>0</v>
      </c>
      <c r="X253" s="166">
        <f>IFERROR(IF(VLOOKUP($C253,'MSCI Database'!$C:$R,10, FALSE)="","",VLOOKUP($C253,'MSCI Database'!$C:$R,10, FALSE)),"")</f>
        <v>41731</v>
      </c>
      <c r="Y253" s="133" t="str">
        <f>IFERROR(IF(VLOOKUP($C253,'MSCI Database'!$C:$R,11, FALSE)="","",VLOOKUP($C253,'MSCI Database'!$C:$R,11, FALSE)),"")</f>
        <v>2019</v>
      </c>
      <c r="Z253" s="133" t="str">
        <f>IFERROR(IF(VLOOKUP($C253,'MSCI Database'!$C:$R,12, FALSE)="","",VLOOKUP($C253,'MSCI Database'!$C:$R,12, FALSE)),"")</f>
        <v>Reported</v>
      </c>
      <c r="AA253" s="202" t="str">
        <f>IFERROR(IF(VLOOKUP($C253,'MSCI Database'!$C:$R,13, FALSE)="","",VLOOKUP($C253,'MSCI Database'!$C:$R,13, FALSE)),"")</f>
        <v>Strong talent management practices; continues to face product recalls</v>
      </c>
    </row>
    <row r="254" spans="1:27" s="130" customFormat="1" ht="15" hidden="1" customHeight="1" outlineLevel="1">
      <c r="A254" s="130" t="s">
        <v>7652</v>
      </c>
      <c r="B254" s="130" t="s">
        <v>7653</v>
      </c>
      <c r="C254" s="130" t="s">
        <v>7654</v>
      </c>
      <c r="D254" s="130" t="s">
        <v>12128</v>
      </c>
      <c r="E254" s="130" t="s">
        <v>18682</v>
      </c>
      <c r="F254" s="302">
        <v>1.4257488789974611</v>
      </c>
      <c r="G254" s="132" t="str">
        <f ca="1">IFERROR(_xll.BQL($A254, "cur_mkt_cap(currency=EUR)")/1000000, " ")</f>
        <v xml:space="preserve"> </v>
      </c>
      <c r="M254" s="305">
        <f t="shared" si="15"/>
        <v>7.3426067268369242E-4</v>
      </c>
      <c r="N254" s="223">
        <f t="shared" ca="1" si="16"/>
        <v>1.5230804194186459E-2</v>
      </c>
      <c r="O254" s="172" t="str">
        <f>IFERROR(IF(VLOOKUP($C254,'MSCI Database'!$C:$R,2, FALSE)="","",VLOOKUP($C254,'MSCI Database'!$C:$R,2, FALSE)),"")</f>
        <v>Textiles, Apparel &amp; Luxury Goods</v>
      </c>
      <c r="P254" s="186" t="str">
        <f>IFERROR(IF(VLOOKUP($C254,'MSCI Database'!$C:$R,3, FALSE)="","",VLOOKUP($C254,'MSCI Database'!$C:$R,3, FALSE)),"")</f>
        <v>A</v>
      </c>
      <c r="Q254" s="164" t="str">
        <f>IFERROR(IF(VLOOKUP($C254,'MSCI Database'!$C:$R,4, FALSE)="","",VLOOKUP($C254,'MSCI Database'!$C:$R,4, FALSE)),"")</f>
        <v>0</v>
      </c>
      <c r="R254" s="164">
        <f>IFERROR(IF(VLOOKUP($C254,'MSCI Database'!$C:$R,5, FALSE)="","",VLOOKUP($C254,'MSCI Database'!$C:$R,5, FALSE)),"")</f>
        <v>6.2</v>
      </c>
      <c r="S254" s="164">
        <f>IFERROR(IF(VLOOKUP($C254,'MSCI Database'!$C:$R,6, FALSE)="","",VLOOKUP($C254,'MSCI Database'!$C:$R,6, FALSE)),"")</f>
        <v>8.1</v>
      </c>
      <c r="T254" s="211">
        <f>IFERROR(IF(VLOOKUP($C254,'MSCI Database'!$C:$R,7, FALSE)="","",VLOOKUP($C254,'MSCI Database'!$C:$R,7, FALSE)),"")</f>
        <v>3.8</v>
      </c>
      <c r="U254" s="164">
        <f>IFERROR(IF(VLOOKUP($C254,'MSCI Database'!$C:$R,8, FALSE)="","",VLOOKUP($C254,'MSCI Database'!$C:$R,8, FALSE)),"")</f>
        <v>4.2</v>
      </c>
      <c r="V254" s="175">
        <f>IFERROR(IF(VLOOKUP($C254,'MSCI Database'!$C:$R,9, FALSE)="","",VLOOKUP($C254,'MSCI Database'!$C:$R,9, FALSE)),"")</f>
        <v>4.9000000000000004</v>
      </c>
      <c r="W254" s="165">
        <f t="shared" ca="1" si="17"/>
        <v>0</v>
      </c>
      <c r="X254" s="166">
        <f>IFERROR(IF(VLOOKUP($C254,'MSCI Database'!$C:$R,10, FALSE)="","",VLOOKUP($C254,'MSCI Database'!$C:$R,10, FALSE)),"")</f>
        <v>273706</v>
      </c>
      <c r="Y254" s="133" t="str">
        <f>IFERROR(IF(VLOOKUP($C254,'MSCI Database'!$C:$R,11, FALSE)="","",VLOOKUP($C254,'MSCI Database'!$C:$R,11, FALSE)),"")</f>
        <v>2019</v>
      </c>
      <c r="Z254" s="133" t="str">
        <f>IFERROR(IF(VLOOKUP($C254,'MSCI Database'!$C:$R,12, FALSE)="","",VLOOKUP($C254,'MSCI Database'!$C:$R,12, FALSE)),"")</f>
        <v>E.CSI</v>
      </c>
      <c r="AA254" s="202" t="str">
        <f>IFERROR(IF(VLOOKUP($C254,'MSCI Database'!$C:$R,13, FALSE)="","",VLOOKUP($C254,'MSCI Database'!$C:$R,13, FALSE)),"")</f>
        <v>Growth in direct retailing and online operations increase operational risks</v>
      </c>
    </row>
    <row r="255" spans="1:27" s="130" customFormat="1" ht="15" hidden="1" customHeight="1" outlineLevel="1">
      <c r="A255" s="130" t="s">
        <v>6824</v>
      </c>
      <c r="B255" s="130" t="s">
        <v>6825</v>
      </c>
      <c r="C255" s="130" t="s">
        <v>6826</v>
      </c>
      <c r="D255" s="130" t="s">
        <v>12128</v>
      </c>
      <c r="E255" s="130" t="s">
        <v>18690</v>
      </c>
      <c r="F255" s="302">
        <v>1.391116308129507</v>
      </c>
      <c r="G255" s="132" t="str">
        <f ca="1">IFERROR(_xll.BQL($A255, "cur_mkt_cap(currency=EUR)")/1000000, " ")</f>
        <v xml:space="preserve"> </v>
      </c>
      <c r="M255" s="305">
        <f t="shared" si="15"/>
        <v>7.1642489868669614E-4</v>
      </c>
      <c r="N255" s="223">
        <f t="shared" ca="1" si="16"/>
        <v>1.4860835882514349E-2</v>
      </c>
      <c r="O255" s="172" t="str">
        <f>IFERROR(IF(VLOOKUP($C255,'MSCI Database'!$C:$R,2, FALSE)="","",VLOOKUP($C255,'MSCI Database'!$C:$R,2, FALSE)),"")</f>
        <v>Media &amp; Entertainment</v>
      </c>
      <c r="P255" s="186" t="str">
        <f>IFERROR(IF(VLOOKUP($C255,'MSCI Database'!$C:$R,3, FALSE)="","",VLOOKUP($C255,'MSCI Database'!$C:$R,3, FALSE)),"")</f>
        <v>A</v>
      </c>
      <c r="Q255" s="164" t="str">
        <f>IFERROR(IF(VLOOKUP($C255,'MSCI Database'!$C:$R,4, FALSE)="","",VLOOKUP($C255,'MSCI Database'!$C:$R,4, FALSE)),"")</f>
        <v>1</v>
      </c>
      <c r="R255" s="164">
        <f>IFERROR(IF(VLOOKUP($C255,'MSCI Database'!$C:$R,5, FALSE)="","",VLOOKUP($C255,'MSCI Database'!$C:$R,5, FALSE)),"")</f>
        <v>6.3</v>
      </c>
      <c r="S255" s="164">
        <f>IFERROR(IF(VLOOKUP($C255,'MSCI Database'!$C:$R,6, FALSE)="","",VLOOKUP($C255,'MSCI Database'!$C:$R,6, FALSE)),"")</f>
        <v>10</v>
      </c>
      <c r="T255" s="211">
        <f>IFERROR(IF(VLOOKUP($C255,'MSCI Database'!$C:$R,7, FALSE)="","",VLOOKUP($C255,'MSCI Database'!$C:$R,7, FALSE)),"")</f>
        <v>5.2</v>
      </c>
      <c r="U255" s="164">
        <f>IFERROR(IF(VLOOKUP($C255,'MSCI Database'!$C:$R,8, FALSE)="","",VLOOKUP($C255,'MSCI Database'!$C:$R,8, FALSE)),"")</f>
        <v>4.8</v>
      </c>
      <c r="V255" s="175">
        <f>IFERROR(IF(VLOOKUP($C255,'MSCI Database'!$C:$R,9, FALSE)="","",VLOOKUP($C255,'MSCI Database'!$C:$R,9, FALSE)),"")</f>
        <v>5.3</v>
      </c>
      <c r="W255" s="165">
        <f t="shared" ca="1" si="17"/>
        <v>0</v>
      </c>
      <c r="X255" s="166">
        <f>IFERROR(IF(VLOOKUP($C255,'MSCI Database'!$C:$R,10, FALSE)="","",VLOOKUP($C255,'MSCI Database'!$C:$R,10, FALSE)),"")</f>
        <v>1448096</v>
      </c>
      <c r="Y255" s="133" t="str">
        <f>IFERROR(IF(VLOOKUP($C255,'MSCI Database'!$C:$R,11, FALSE)="","",VLOOKUP($C255,'MSCI Database'!$C:$R,11, FALSE)),"")</f>
        <v>2020</v>
      </c>
      <c r="Z255" s="133" t="str">
        <f>IFERROR(IF(VLOOKUP($C255,'MSCI Database'!$C:$R,12, FALSE)="","",VLOOKUP($C255,'MSCI Database'!$C:$R,12, FALSE)),"")</f>
        <v>Reported</v>
      </c>
      <c r="AA255" s="202" t="str">
        <f>IFERROR(IF(VLOOKUP($C255,'MSCI Database'!$C:$R,13, FALSE)="","",VLOOKUP($C255,'MSCI Database'!$C:$R,13, FALSE)),"")</f>
        <v>Stronger data protection measures relative to peers drive rating upgrade</v>
      </c>
    </row>
    <row r="256" spans="1:27" s="130" customFormat="1" ht="15" hidden="1" customHeight="1" outlineLevel="1">
      <c r="A256" s="130" t="s">
        <v>1910</v>
      </c>
      <c r="B256" s="130" t="s">
        <v>1911</v>
      </c>
      <c r="C256" s="130" t="s">
        <v>1912</v>
      </c>
      <c r="D256" s="130" t="s">
        <v>12129</v>
      </c>
      <c r="E256" s="130" t="s">
        <v>18682</v>
      </c>
      <c r="F256" s="302">
        <v>1.61281452390699</v>
      </c>
      <c r="G256" s="132" t="str">
        <f ca="1">IFERROR(_xll.BQL($A256, "cur_mkt_cap(currency=EUR)")/1000000, " ")</f>
        <v xml:space="preserve"> </v>
      </c>
      <c r="M256" s="305">
        <f t="shared" si="15"/>
        <v>8.3059947981209978E-4</v>
      </c>
      <c r="N256" s="223">
        <f t="shared" ca="1" si="16"/>
        <v>1.7229164670597763E-2</v>
      </c>
      <c r="O256" s="172" t="str">
        <f>IFERROR(IF(VLOOKUP($C256,'MSCI Database'!$C:$R,2, FALSE)="","",VLOOKUP($C256,'MSCI Database'!$C:$R,2, FALSE)),"")</f>
        <v>Textiles, Apparel &amp; Luxury Goods</v>
      </c>
      <c r="P256" s="186" t="str">
        <f>IFERROR(IF(VLOOKUP($C256,'MSCI Database'!$C:$R,3, FALSE)="","",VLOOKUP($C256,'MSCI Database'!$C:$R,3, FALSE)),"")</f>
        <v>AAA</v>
      </c>
      <c r="Q256" s="164" t="str">
        <f>IFERROR(IF(VLOOKUP($C256,'MSCI Database'!$C:$R,4, FALSE)="","",VLOOKUP($C256,'MSCI Database'!$C:$R,4, FALSE)),"")</f>
        <v>0</v>
      </c>
      <c r="R256" s="164">
        <f>IFERROR(IF(VLOOKUP($C256,'MSCI Database'!$C:$R,5, FALSE)="","",VLOOKUP($C256,'MSCI Database'!$C:$R,5, FALSE)),"")</f>
        <v>9.6999999999999993</v>
      </c>
      <c r="S256" s="164">
        <f>IFERROR(IF(VLOOKUP($C256,'MSCI Database'!$C:$R,6, FALSE)="","",VLOOKUP($C256,'MSCI Database'!$C:$R,6, FALSE)),"")</f>
        <v>7.7</v>
      </c>
      <c r="T256" s="211">
        <f>IFERROR(IF(VLOOKUP($C256,'MSCI Database'!$C:$R,7, FALSE)="","",VLOOKUP($C256,'MSCI Database'!$C:$R,7, FALSE)),"")</f>
        <v>5.3</v>
      </c>
      <c r="U256" s="164">
        <f>IFERROR(IF(VLOOKUP($C256,'MSCI Database'!$C:$R,8, FALSE)="","",VLOOKUP($C256,'MSCI Database'!$C:$R,8, FALSE)),"")</f>
        <v>7</v>
      </c>
      <c r="V256" s="175">
        <f>IFERROR(IF(VLOOKUP($C256,'MSCI Database'!$C:$R,9, FALSE)="","",VLOOKUP($C256,'MSCI Database'!$C:$R,9, FALSE)),"")</f>
        <v>6.4</v>
      </c>
      <c r="W256" s="165">
        <f t="shared" ca="1" si="17"/>
        <v>0</v>
      </c>
      <c r="X256" s="166">
        <f>IFERROR(IF(VLOOKUP($C256,'MSCI Database'!$C:$R,10, FALSE)="","",VLOOKUP($C256,'MSCI Database'!$C:$R,10, FALSE)),"")</f>
        <v>28310</v>
      </c>
      <c r="Y256" s="133" t="str">
        <f>IFERROR(IF(VLOOKUP($C256,'MSCI Database'!$C:$R,11, FALSE)="","",VLOOKUP($C256,'MSCI Database'!$C:$R,11, FALSE)),"")</f>
        <v>2019</v>
      </c>
      <c r="Z256" s="133" t="str">
        <f>IFERROR(IF(VLOOKUP($C256,'MSCI Database'!$C:$R,12, FALSE)="","",VLOOKUP($C256,'MSCI Database'!$C:$R,12, FALSE)),"")</f>
        <v>Reported</v>
      </c>
      <c r="AA256" s="202" t="str">
        <f>IFERROR(IF(VLOOKUP($C256,'MSCI Database'!$C:$R,13, FALSE)="","",VLOOKUP($C256,'MSCI Database'!$C:$R,13, FALSE)),"")</f>
        <v>Industry-leading product stewardship and supplier engagement</v>
      </c>
    </row>
    <row r="257" spans="1:27" s="130" customFormat="1" ht="15" hidden="1" customHeight="1" outlineLevel="1">
      <c r="A257" s="130" t="s">
        <v>8762</v>
      </c>
      <c r="B257" s="130" t="s">
        <v>8763</v>
      </c>
      <c r="C257" s="130" t="s">
        <v>8764</v>
      </c>
      <c r="D257" s="130" t="s">
        <v>18686</v>
      </c>
      <c r="E257" s="130" t="s">
        <v>18674</v>
      </c>
      <c r="F257" s="302">
        <v>1.0320322037839811</v>
      </c>
      <c r="G257" s="132" t="str">
        <f ca="1">IFERROR(_xll.BQL($A257, "cur_mkt_cap(currency=EUR)")/1000000, " ")</f>
        <v xml:space="preserve"> </v>
      </c>
      <c r="M257" s="305">
        <f t="shared" si="15"/>
        <v>5.3149658494875025E-4</v>
      </c>
      <c r="N257" s="223">
        <f t="shared" si="16"/>
        <v>0</v>
      </c>
      <c r="O257" s="172" t="str">
        <f>IFERROR(IF(VLOOKUP($C257,'MSCI Database'!$C:$R,2, FALSE)="","",VLOOKUP($C257,'MSCI Database'!$C:$R,2, FALSE)),"")</f>
        <v/>
      </c>
      <c r="P257" s="186" t="str">
        <f>IFERROR(IF(VLOOKUP($C257,'MSCI Database'!$C:$R,3, FALSE)="","",VLOOKUP($C257,'MSCI Database'!$C:$R,3, FALSE)),"")</f>
        <v/>
      </c>
      <c r="Q257" s="164" t="str">
        <f>IFERROR(IF(VLOOKUP($C257,'MSCI Database'!$C:$R,4, FALSE)="","",VLOOKUP($C257,'MSCI Database'!$C:$R,4, FALSE)),"")</f>
        <v/>
      </c>
      <c r="R257" s="164" t="str">
        <f>IFERROR(IF(VLOOKUP($C257,'MSCI Database'!$C:$R,5, FALSE)="","",VLOOKUP($C257,'MSCI Database'!$C:$R,5, FALSE)),"")</f>
        <v/>
      </c>
      <c r="S257" s="164" t="str">
        <f>IFERROR(IF(VLOOKUP($C257,'MSCI Database'!$C:$R,6, FALSE)="","",VLOOKUP($C257,'MSCI Database'!$C:$R,6, FALSE)),"")</f>
        <v/>
      </c>
      <c r="T257" s="211" t="str">
        <f>IFERROR(IF(VLOOKUP($C257,'MSCI Database'!$C:$R,7, FALSE)="","",VLOOKUP($C257,'MSCI Database'!$C:$R,7, FALSE)),"")</f>
        <v/>
      </c>
      <c r="U257" s="164" t="str">
        <f>IFERROR(IF(VLOOKUP($C257,'MSCI Database'!$C:$R,8, FALSE)="","",VLOOKUP($C257,'MSCI Database'!$C:$R,8, FALSE)),"")</f>
        <v/>
      </c>
      <c r="V257" s="175" t="str">
        <f>IFERROR(IF(VLOOKUP($C257,'MSCI Database'!$C:$R,9, FALSE)="","",VLOOKUP($C257,'MSCI Database'!$C:$R,9, FALSE)),"")</f>
        <v/>
      </c>
      <c r="W257" s="165">
        <f t="shared" ca="1" si="17"/>
        <v>0</v>
      </c>
      <c r="X257" s="166">
        <f>IFERROR(IF(VLOOKUP($C257,'MSCI Database'!$C:$R,10, FALSE)="","",VLOOKUP($C257,'MSCI Database'!$C:$R,10, FALSE)),"")</f>
        <v>114800</v>
      </c>
      <c r="Y257" s="133" t="str">
        <f>IFERROR(IF(VLOOKUP($C257,'MSCI Database'!$C:$R,11, FALSE)="","",VLOOKUP($C257,'MSCI Database'!$C:$R,11, FALSE)),"")</f>
        <v>2019</v>
      </c>
      <c r="Z257" s="133" t="str">
        <f>IFERROR(IF(VLOOKUP($C257,'MSCI Database'!$C:$R,12, FALSE)="","",VLOOKUP($C257,'MSCI Database'!$C:$R,12, FALSE)),"")</f>
        <v>Reported</v>
      </c>
      <c r="AA257" s="202" t="str">
        <f>IFERROR(IF(VLOOKUP($C257,'MSCI Database'!$C:$R,13, FALSE)="","",VLOOKUP($C257,'MSCI Database'!$C:$R,13, FALSE)),"")</f>
        <v/>
      </c>
    </row>
    <row r="258" spans="1:27" s="130" customFormat="1" ht="15" hidden="1" customHeight="1" outlineLevel="1">
      <c r="A258" s="130" t="s">
        <v>6238</v>
      </c>
      <c r="B258" s="130" t="s">
        <v>6239</v>
      </c>
      <c r="C258" s="130" t="s">
        <v>6240</v>
      </c>
      <c r="D258" s="130" t="s">
        <v>12128</v>
      </c>
      <c r="E258" s="130" t="s">
        <v>18689</v>
      </c>
      <c r="F258" s="302">
        <v>1.057075277603879</v>
      </c>
      <c r="G258" s="132" t="str">
        <f ca="1">IFERROR(_xll.BQL($A258, "cur_mkt_cap(currency=EUR)")/1000000, " ")</f>
        <v xml:space="preserve"> </v>
      </c>
      <c r="M258" s="305">
        <f t="shared" si="15"/>
        <v>5.4439376796599766E-4</v>
      </c>
      <c r="N258" s="223">
        <f t="shared" ca="1" si="16"/>
        <v>1.1292385923544286E-2</v>
      </c>
      <c r="O258" s="172" t="str">
        <f>IFERROR(IF(VLOOKUP($C258,'MSCI Database'!$C:$R,2, FALSE)="","",VLOOKUP($C258,'MSCI Database'!$C:$R,2, FALSE)),"")</f>
        <v>Software &amp; Services</v>
      </c>
      <c r="P258" s="186" t="str">
        <f>IFERROR(IF(VLOOKUP($C258,'MSCI Database'!$C:$R,3, FALSE)="","",VLOOKUP($C258,'MSCI Database'!$C:$R,3, FALSE)),"")</f>
        <v>AA</v>
      </c>
      <c r="Q258" s="164" t="str">
        <f>IFERROR(IF(VLOOKUP($C258,'MSCI Database'!$C:$R,4, FALSE)="","",VLOOKUP($C258,'MSCI Database'!$C:$R,4, FALSE)),"")</f>
        <v>0</v>
      </c>
      <c r="R258" s="164">
        <f>IFERROR(IF(VLOOKUP($C258,'MSCI Database'!$C:$R,5, FALSE)="","",VLOOKUP($C258,'MSCI Database'!$C:$R,5, FALSE)),"")</f>
        <v>8.5</v>
      </c>
      <c r="S258" s="164">
        <f>IFERROR(IF(VLOOKUP($C258,'MSCI Database'!$C:$R,6, FALSE)="","",VLOOKUP($C258,'MSCI Database'!$C:$R,6, FALSE)),"")</f>
        <v>4.8</v>
      </c>
      <c r="T258" s="211">
        <f>IFERROR(IF(VLOOKUP($C258,'MSCI Database'!$C:$R,7, FALSE)="","",VLOOKUP($C258,'MSCI Database'!$C:$R,7, FALSE)),"")</f>
        <v>6.6</v>
      </c>
      <c r="U258" s="164">
        <f>IFERROR(IF(VLOOKUP($C258,'MSCI Database'!$C:$R,8, FALSE)="","",VLOOKUP($C258,'MSCI Database'!$C:$R,8, FALSE)),"")</f>
        <v>6.4</v>
      </c>
      <c r="V258" s="175">
        <f>IFERROR(IF(VLOOKUP($C258,'MSCI Database'!$C:$R,9, FALSE)="","",VLOOKUP($C258,'MSCI Database'!$C:$R,9, FALSE)),"")</f>
        <v>6.2</v>
      </c>
      <c r="W258" s="165">
        <f t="shared" ca="1" si="17"/>
        <v>0</v>
      </c>
      <c r="X258" s="166">
        <f>IFERROR(IF(VLOOKUP($C258,'MSCI Database'!$C:$R,10, FALSE)="","",VLOOKUP($C258,'MSCI Database'!$C:$R,10, FALSE)),"")</f>
        <v>67945</v>
      </c>
      <c r="Y258" s="133" t="str">
        <f>IFERROR(IF(VLOOKUP($C258,'MSCI Database'!$C:$R,11, FALSE)="","",VLOOKUP($C258,'MSCI Database'!$C:$R,11, FALSE)),"")</f>
        <v>2019</v>
      </c>
      <c r="Z258" s="133" t="str">
        <f>IFERROR(IF(VLOOKUP($C258,'MSCI Database'!$C:$R,12, FALSE)="","",VLOOKUP($C258,'MSCI Database'!$C:$R,12, FALSE)),"")</f>
        <v>Reported</v>
      </c>
      <c r="AA258" s="202" t="str">
        <f>IFERROR(IF(VLOOKUP($C258,'MSCI Database'!$C:$R,13, FALSE)="","",VLOOKUP($C258,'MSCI Database'!$C:$R,13, FALSE)),"")</f>
        <v>Robust employee management initiatives amid continued business expansion</v>
      </c>
    </row>
    <row r="259" spans="1:27" s="130" customFormat="1" ht="15" hidden="1" customHeight="1" outlineLevel="1">
      <c r="A259" s="130" t="s">
        <v>159</v>
      </c>
      <c r="B259" s="130" t="s">
        <v>160</v>
      </c>
      <c r="C259" s="130" t="s">
        <v>161</v>
      </c>
      <c r="D259" s="130" t="s">
        <v>18686</v>
      </c>
      <c r="E259" s="130" t="s">
        <v>18673</v>
      </c>
      <c r="F259" s="302">
        <v>1.3825320763086399</v>
      </c>
      <c r="G259" s="132" t="str">
        <f ca="1">IFERROR(_xll.BQL($A259, "cur_mkt_cap(currency=EUR)")/1000000, " ")</f>
        <v xml:space="preserve"> </v>
      </c>
      <c r="M259" s="305">
        <f t="shared" si="15"/>
        <v>7.1200401929894951E-4</v>
      </c>
      <c r="N259" s="223">
        <f t="shared" ca="1" si="16"/>
        <v>1.4769133370278768E-2</v>
      </c>
      <c r="O259" s="172" t="str">
        <f>IFERROR(IF(VLOOKUP($C259,'MSCI Database'!$C:$R,2, FALSE)="","",VLOOKUP($C259,'MSCI Database'!$C:$R,2, FALSE)),"")</f>
        <v>Professional Services</v>
      </c>
      <c r="P259" s="186" t="str">
        <f>IFERROR(IF(VLOOKUP($C259,'MSCI Database'!$C:$R,3, FALSE)="","",VLOOKUP($C259,'MSCI Database'!$C:$R,3, FALSE)),"")</f>
        <v>AAA</v>
      </c>
      <c r="Q259" s="164" t="str">
        <f>IFERROR(IF(VLOOKUP($C259,'MSCI Database'!$C:$R,4, FALSE)="","",VLOOKUP($C259,'MSCI Database'!$C:$R,4, FALSE)),"")</f>
        <v>0</v>
      </c>
      <c r="R259" s="164">
        <f>IFERROR(IF(VLOOKUP($C259,'MSCI Database'!$C:$R,5, FALSE)="","",VLOOKUP($C259,'MSCI Database'!$C:$R,5, FALSE)),"")</f>
        <v>10</v>
      </c>
      <c r="S259" s="164">
        <f>IFERROR(IF(VLOOKUP($C259,'MSCI Database'!$C:$R,6, FALSE)="","",VLOOKUP($C259,'MSCI Database'!$C:$R,6, FALSE)),"")</f>
        <v>10</v>
      </c>
      <c r="T259" s="211">
        <f>IFERROR(IF(VLOOKUP($C259,'MSCI Database'!$C:$R,7, FALSE)="","",VLOOKUP($C259,'MSCI Database'!$C:$R,7, FALSE)),"")</f>
        <v>7.6</v>
      </c>
      <c r="U259" s="164">
        <f>IFERROR(IF(VLOOKUP($C259,'MSCI Database'!$C:$R,8, FALSE)="","",VLOOKUP($C259,'MSCI Database'!$C:$R,8, FALSE)),"")</f>
        <v>7.5</v>
      </c>
      <c r="V259" s="175">
        <f>IFERROR(IF(VLOOKUP($C259,'MSCI Database'!$C:$R,9, FALSE)="","",VLOOKUP($C259,'MSCI Database'!$C:$R,9, FALSE)),"")</f>
        <v>7.7</v>
      </c>
      <c r="W259" s="165">
        <f t="shared" ca="1" si="17"/>
        <v>0</v>
      </c>
      <c r="X259" s="166">
        <f>IFERROR(IF(VLOOKUP($C259,'MSCI Database'!$C:$R,10, FALSE)="","",VLOOKUP($C259,'MSCI Database'!$C:$R,10, FALSE)),"")</f>
        <v>57647</v>
      </c>
      <c r="Y259" s="133" t="str">
        <f>IFERROR(IF(VLOOKUP($C259,'MSCI Database'!$C:$R,11, FALSE)="","",VLOOKUP($C259,'MSCI Database'!$C:$R,11, FALSE)),"")</f>
        <v>2020</v>
      </c>
      <c r="Z259" s="133" t="str">
        <f>IFERROR(IF(VLOOKUP($C259,'MSCI Database'!$C:$R,12, FALSE)="","",VLOOKUP($C259,'MSCI Database'!$C:$R,12, FALSE)),"")</f>
        <v>Reported</v>
      </c>
      <c r="AA259" s="202" t="str">
        <f>IFERROR(IF(VLOOKUP($C259,'MSCI Database'!$C:$R,13, FALSE)="","",VLOOKUP($C259,'MSCI Database'!$C:$R,13, FALSE)),"")</f>
        <v>Robust talent retention strategies; strong corporate governance</v>
      </c>
    </row>
    <row r="260" spans="1:27" s="130" customFormat="1" ht="15" hidden="1" customHeight="1" outlineLevel="1">
      <c r="A260" s="130" t="s">
        <v>2983</v>
      </c>
      <c r="B260" s="130" t="s">
        <v>2984</v>
      </c>
      <c r="C260" s="130" t="s">
        <v>2985</v>
      </c>
      <c r="D260" s="130" t="s">
        <v>18691</v>
      </c>
      <c r="E260" s="130" t="s">
        <v>18674</v>
      </c>
      <c r="F260" s="302">
        <v>1.060164562694901</v>
      </c>
      <c r="G260" s="132" t="str">
        <f ca="1">IFERROR(_xll.BQL($A260, "cur_mkt_cap(currency=EUR)")/1000000, " ")</f>
        <v xml:space="preserve"> </v>
      </c>
      <c r="M260" s="305">
        <f t="shared" si="15"/>
        <v>5.4598474978787394E-4</v>
      </c>
      <c r="N260" s="223">
        <f t="shared" ca="1" si="16"/>
        <v>1.1325387735444333E-2</v>
      </c>
      <c r="O260" s="172" t="str">
        <f>IFERROR(IF(VLOOKUP($C260,'MSCI Database'!$C:$R,2, FALSE)="","",VLOOKUP($C260,'MSCI Database'!$C:$R,2, FALSE)),"")</f>
        <v>Food Products</v>
      </c>
      <c r="P260" s="186" t="str">
        <f>IFERROR(IF(VLOOKUP($C260,'MSCI Database'!$C:$R,3, FALSE)="","",VLOOKUP($C260,'MSCI Database'!$C:$R,3, FALSE)),"")</f>
        <v>AA</v>
      </c>
      <c r="Q260" s="164" t="str">
        <f>IFERROR(IF(VLOOKUP($C260,'MSCI Database'!$C:$R,4, FALSE)="","",VLOOKUP($C260,'MSCI Database'!$C:$R,4, FALSE)),"")</f>
        <v>0</v>
      </c>
      <c r="R260" s="164">
        <f>IFERROR(IF(VLOOKUP($C260,'MSCI Database'!$C:$R,5, FALSE)="","",VLOOKUP($C260,'MSCI Database'!$C:$R,5, FALSE)),"")</f>
        <v>8</v>
      </c>
      <c r="S260" s="164">
        <f>IFERROR(IF(VLOOKUP($C260,'MSCI Database'!$C:$R,6, FALSE)="","",VLOOKUP($C260,'MSCI Database'!$C:$R,6, FALSE)),"")</f>
        <v>4.2</v>
      </c>
      <c r="T260" s="211">
        <f>IFERROR(IF(VLOOKUP($C260,'MSCI Database'!$C:$R,7, FALSE)="","",VLOOKUP($C260,'MSCI Database'!$C:$R,7, FALSE)),"")</f>
        <v>6.1</v>
      </c>
      <c r="U260" s="164">
        <f>IFERROR(IF(VLOOKUP($C260,'MSCI Database'!$C:$R,8, FALSE)="","",VLOOKUP($C260,'MSCI Database'!$C:$R,8, FALSE)),"")</f>
        <v>7.5</v>
      </c>
      <c r="V260" s="175">
        <f>IFERROR(IF(VLOOKUP($C260,'MSCI Database'!$C:$R,9, FALSE)="","",VLOOKUP($C260,'MSCI Database'!$C:$R,9, FALSE)),"")</f>
        <v>5.8</v>
      </c>
      <c r="W260" s="165">
        <f t="shared" ca="1" si="17"/>
        <v>0</v>
      </c>
      <c r="X260" s="166">
        <f>IFERROR(IF(VLOOKUP($C260,'MSCI Database'!$C:$R,10, FALSE)="","",VLOOKUP($C260,'MSCI Database'!$C:$R,10, FALSE)),"")</f>
        <v>704221</v>
      </c>
      <c r="Y260" s="133" t="str">
        <f>IFERROR(IF(VLOOKUP($C260,'MSCI Database'!$C:$R,11, FALSE)="","",VLOOKUP($C260,'MSCI Database'!$C:$R,11, FALSE)),"")</f>
        <v>2019</v>
      </c>
      <c r="Z260" s="133" t="str">
        <f>IFERROR(IF(VLOOKUP($C260,'MSCI Database'!$C:$R,12, FALSE)="","",VLOOKUP($C260,'MSCI Database'!$C:$R,12, FALSE)),"")</f>
        <v>E.Segmt-Moderately High</v>
      </c>
      <c r="AA260" s="202" t="str">
        <f>IFERROR(IF(VLOOKUP($C260,'MSCI Database'!$C:$R,13, FALSE)="","",VLOOKUP($C260,'MSCI Database'!$C:$R,13, FALSE)),"")</f>
        <v>Robust efforts to offer healthy food products; strong corporate governance practices</v>
      </c>
    </row>
    <row r="261" spans="1:27" s="130" customFormat="1" ht="15" hidden="1" customHeight="1" outlineLevel="1">
      <c r="A261" s="130" t="s">
        <v>2659</v>
      </c>
      <c r="B261" s="130" t="s">
        <v>2660</v>
      </c>
      <c r="C261" s="130" t="s">
        <v>2661</v>
      </c>
      <c r="D261" s="130" t="s">
        <v>18686</v>
      </c>
      <c r="E261" s="130" t="s">
        <v>18684</v>
      </c>
      <c r="F261" s="302">
        <v>1.249346279435406</v>
      </c>
      <c r="G261" s="132" t="str">
        <f ca="1">IFERROR(_xll.BQL($A261, "cur_mkt_cap(currency=EUR)")/1000000, " ")</f>
        <v xml:space="preserve"> </v>
      </c>
      <c r="M261" s="305">
        <f t="shared" si="15"/>
        <v>6.4341333390923404E-4</v>
      </c>
      <c r="N261" s="223">
        <f t="shared" ca="1" si="16"/>
        <v>1.3346353508056951E-2</v>
      </c>
      <c r="O261" s="172" t="str">
        <f>IFERROR(IF(VLOOKUP($C261,'MSCI Database'!$C:$R,2, FALSE)="","",VLOOKUP($C261,'MSCI Database'!$C:$R,2, FALSE)),"")</f>
        <v>Specialty Chemicals</v>
      </c>
      <c r="P261" s="186" t="str">
        <f>IFERROR(IF(VLOOKUP($C261,'MSCI Database'!$C:$R,3, FALSE)="","",VLOOKUP($C261,'MSCI Database'!$C:$R,3, FALSE)),"")</f>
        <v>AAA</v>
      </c>
      <c r="Q261" s="164" t="str">
        <f>IFERROR(IF(VLOOKUP($C261,'MSCI Database'!$C:$R,4, FALSE)="","",VLOOKUP($C261,'MSCI Database'!$C:$R,4, FALSE)),"")</f>
        <v>0</v>
      </c>
      <c r="R261" s="164">
        <f>IFERROR(IF(VLOOKUP($C261,'MSCI Database'!$C:$R,5, FALSE)="","",VLOOKUP($C261,'MSCI Database'!$C:$R,5, FALSE)),"")</f>
        <v>10</v>
      </c>
      <c r="S261" s="164">
        <f>IFERROR(IF(VLOOKUP($C261,'MSCI Database'!$C:$R,6, FALSE)="","",VLOOKUP($C261,'MSCI Database'!$C:$R,6, FALSE)),"")</f>
        <v>7.2</v>
      </c>
      <c r="T261" s="211">
        <f>IFERROR(IF(VLOOKUP($C261,'MSCI Database'!$C:$R,7, FALSE)="","",VLOOKUP($C261,'MSCI Database'!$C:$R,7, FALSE)),"")</f>
        <v>6.6</v>
      </c>
      <c r="U261" s="164">
        <f>IFERROR(IF(VLOOKUP($C261,'MSCI Database'!$C:$R,8, FALSE)="","",VLOOKUP($C261,'MSCI Database'!$C:$R,8, FALSE)),"")</f>
        <v>6.5</v>
      </c>
      <c r="V261" s="175">
        <f>IFERROR(IF(VLOOKUP($C261,'MSCI Database'!$C:$R,9, FALSE)="","",VLOOKUP($C261,'MSCI Database'!$C:$R,9, FALSE)),"")</f>
        <v>6.9</v>
      </c>
      <c r="W261" s="165">
        <f t="shared" ca="1" si="17"/>
        <v>0</v>
      </c>
      <c r="X261" s="166">
        <f>IFERROR(IF(VLOOKUP($C261,'MSCI Database'!$C:$R,10, FALSE)="","",VLOOKUP($C261,'MSCI Database'!$C:$R,10, FALSE)),"")</f>
        <v>211847</v>
      </c>
      <c r="Y261" s="133" t="str">
        <f>IFERROR(IF(VLOOKUP($C261,'MSCI Database'!$C:$R,11, FALSE)="","",VLOOKUP($C261,'MSCI Database'!$C:$R,11, FALSE)),"")</f>
        <v>2019</v>
      </c>
      <c r="Z261" s="133" t="str">
        <f>IFERROR(IF(VLOOKUP($C261,'MSCI Database'!$C:$R,12, FALSE)="","",VLOOKUP($C261,'MSCI Database'!$C:$R,12, FALSE)),"")</f>
        <v>Reported</v>
      </c>
      <c r="AA261" s="202" t="str">
        <f>IFERROR(IF(VLOOKUP($C261,'MSCI Database'!$C:$R,13, FALSE)="","",VLOOKUP($C261,'MSCI Database'!$C:$R,13, FALSE)),"")</f>
        <v>Continued efforts for transition towards low carbon economy</v>
      </c>
    </row>
    <row r="262" spans="1:27" s="130" customFormat="1" ht="15" hidden="1" customHeight="1" outlineLevel="1">
      <c r="A262" s="130" t="s">
        <v>2374</v>
      </c>
      <c r="B262" s="130" t="s">
        <v>2375</v>
      </c>
      <c r="C262" s="130" t="s">
        <v>2376</v>
      </c>
      <c r="D262" s="130" t="s">
        <v>12131</v>
      </c>
      <c r="E262" s="130" t="s">
        <v>18682</v>
      </c>
      <c r="F262" s="302">
        <v>0.652941456269164</v>
      </c>
      <c r="G262" s="132" t="str">
        <f ca="1">IFERROR(_xll.BQL($A262, "cur_mkt_cap(currency=EUR)")/1000000, " ")</f>
        <v xml:space="preserve"> </v>
      </c>
      <c r="M262" s="305">
        <f t="shared" si="15"/>
        <v>3.3626484997861946E-4</v>
      </c>
      <c r="N262" s="223">
        <f t="shared" ca="1" si="16"/>
        <v>6.9751578396438684E-3</v>
      </c>
      <c r="O262" s="172" t="str">
        <f>IFERROR(IF(VLOOKUP($C262,'MSCI Database'!$C:$R,2, FALSE)="","",VLOOKUP($C262,'MSCI Database'!$C:$R,2, FALSE)),"")</f>
        <v>Auto Components</v>
      </c>
      <c r="P262" s="186" t="str">
        <f>IFERROR(IF(VLOOKUP($C262,'MSCI Database'!$C:$R,3, FALSE)="","",VLOOKUP($C262,'MSCI Database'!$C:$R,3, FALSE)),"")</f>
        <v>AAA</v>
      </c>
      <c r="Q262" s="164" t="str">
        <f>IFERROR(IF(VLOOKUP($C262,'MSCI Database'!$C:$R,4, FALSE)="","",VLOOKUP($C262,'MSCI Database'!$C:$R,4, FALSE)),"")</f>
        <v>0</v>
      </c>
      <c r="R262" s="164">
        <f>IFERROR(IF(VLOOKUP($C262,'MSCI Database'!$C:$R,5, FALSE)="","",VLOOKUP($C262,'MSCI Database'!$C:$R,5, FALSE)),"")</f>
        <v>9.1999999999999993</v>
      </c>
      <c r="S262" s="164">
        <f>IFERROR(IF(VLOOKUP($C262,'MSCI Database'!$C:$R,6, FALSE)="","",VLOOKUP($C262,'MSCI Database'!$C:$R,6, FALSE)),"")</f>
        <v>7.7</v>
      </c>
      <c r="T262" s="211">
        <f>IFERROR(IF(VLOOKUP($C262,'MSCI Database'!$C:$R,7, FALSE)="","",VLOOKUP($C262,'MSCI Database'!$C:$R,7, FALSE)),"")</f>
        <v>4</v>
      </c>
      <c r="U262" s="164">
        <f>IFERROR(IF(VLOOKUP($C262,'MSCI Database'!$C:$R,8, FALSE)="","",VLOOKUP($C262,'MSCI Database'!$C:$R,8, FALSE)),"")</f>
        <v>6.4</v>
      </c>
      <c r="V262" s="175">
        <f>IFERROR(IF(VLOOKUP($C262,'MSCI Database'!$C:$R,9, FALSE)="","",VLOOKUP($C262,'MSCI Database'!$C:$R,9, FALSE)),"")</f>
        <v>5.7</v>
      </c>
      <c r="W262" s="165">
        <f t="shared" ca="1" si="17"/>
        <v>0</v>
      </c>
      <c r="X262" s="166">
        <f>IFERROR(IF(VLOOKUP($C262,'MSCI Database'!$C:$R,10, FALSE)="","",VLOOKUP($C262,'MSCI Database'!$C:$R,10, FALSE)),"")</f>
        <v>1079100</v>
      </c>
      <c r="Y262" s="133" t="str">
        <f>IFERROR(IF(VLOOKUP($C262,'MSCI Database'!$C:$R,11, FALSE)="","",VLOOKUP($C262,'MSCI Database'!$C:$R,11, FALSE)),"")</f>
        <v>2019</v>
      </c>
      <c r="Z262" s="133" t="str">
        <f>IFERROR(IF(VLOOKUP($C262,'MSCI Database'!$C:$R,12, FALSE)="","",VLOOKUP($C262,'MSCI Database'!$C:$R,12, FALSE)),"")</f>
        <v>Reported</v>
      </c>
      <c r="AA262" s="202" t="str">
        <f>IFERROR(IF(VLOOKUP($C262,'MSCI Database'!$C:$R,13, FALSE)="","",VLOOKUP($C262,'MSCI Database'!$C:$R,13, FALSE)),"")</f>
        <v>Strong clean technology engagement; pandemic linked layoffs may affect workforce morale</v>
      </c>
    </row>
    <row r="263" spans="1:27" s="130" customFormat="1" ht="15" hidden="1" customHeight="1" outlineLevel="1">
      <c r="A263" s="130" t="s">
        <v>2452</v>
      </c>
      <c r="B263" s="130" t="s">
        <v>2453</v>
      </c>
      <c r="C263" s="130" t="s">
        <v>2454</v>
      </c>
      <c r="D263" s="130" t="s">
        <v>18686</v>
      </c>
      <c r="E263" s="130" t="s">
        <v>18690</v>
      </c>
      <c r="F263" s="302">
        <v>0.48291183216880562</v>
      </c>
      <c r="G263" s="132" t="str">
        <f ca="1">IFERROR(_xll.BQL($A263, "cur_mkt_cap(currency=EUR)")/1000000, " ")</f>
        <v xml:space="preserve"> </v>
      </c>
      <c r="M263" s="305">
        <f t="shared" si="15"/>
        <v>2.4869959356693487E-4</v>
      </c>
      <c r="N263" s="223">
        <f t="shared" ca="1" si="16"/>
        <v>5.158787544683744E-3</v>
      </c>
      <c r="O263" s="172" t="str">
        <f>IFERROR(IF(VLOOKUP($C263,'MSCI Database'!$C:$R,2, FALSE)="","",VLOOKUP($C263,'MSCI Database'!$C:$R,2, FALSE)),"")</f>
        <v>Media &amp; Entertainment</v>
      </c>
      <c r="P263" s="186" t="str">
        <f>IFERROR(IF(VLOOKUP($C263,'MSCI Database'!$C:$R,3, FALSE)="","",VLOOKUP($C263,'MSCI Database'!$C:$R,3, FALSE)),"")</f>
        <v>A</v>
      </c>
      <c r="Q263" s="164" t="str">
        <f>IFERROR(IF(VLOOKUP($C263,'MSCI Database'!$C:$R,4, FALSE)="","",VLOOKUP($C263,'MSCI Database'!$C:$R,4, FALSE)),"")</f>
        <v>-1</v>
      </c>
      <c r="R263" s="164">
        <f>IFERROR(IF(VLOOKUP($C263,'MSCI Database'!$C:$R,5, FALSE)="","",VLOOKUP($C263,'MSCI Database'!$C:$R,5, FALSE)),"")</f>
        <v>6</v>
      </c>
      <c r="S263" s="164">
        <f>IFERROR(IF(VLOOKUP($C263,'MSCI Database'!$C:$R,6, FALSE)="","",VLOOKUP($C263,'MSCI Database'!$C:$R,6, FALSE)),"")</f>
        <v>8.5</v>
      </c>
      <c r="T263" s="211">
        <f>IFERROR(IF(VLOOKUP($C263,'MSCI Database'!$C:$R,7, FALSE)="","",VLOOKUP($C263,'MSCI Database'!$C:$R,7, FALSE)),"")</f>
        <v>4.7</v>
      </c>
      <c r="U263" s="164">
        <f>IFERROR(IF(VLOOKUP($C263,'MSCI Database'!$C:$R,8, FALSE)="","",VLOOKUP($C263,'MSCI Database'!$C:$R,8, FALSE)),"")</f>
        <v>6.5</v>
      </c>
      <c r="V263" s="175">
        <f>IFERROR(IF(VLOOKUP($C263,'MSCI Database'!$C:$R,9, FALSE)="","",VLOOKUP($C263,'MSCI Database'!$C:$R,9, FALSE)),"")</f>
        <v>5.8</v>
      </c>
      <c r="W263" s="165">
        <f t="shared" ca="1" si="17"/>
        <v>0</v>
      </c>
      <c r="X263" s="166">
        <f>IFERROR(IF(VLOOKUP($C263,'MSCI Database'!$C:$R,10, FALSE)="","",VLOOKUP($C263,'MSCI Database'!$C:$R,10, FALSE)),"")</f>
        <v>60635</v>
      </c>
      <c r="Y263" s="133" t="str">
        <f>IFERROR(IF(VLOOKUP($C263,'MSCI Database'!$C:$R,11, FALSE)="","",VLOOKUP($C263,'MSCI Database'!$C:$R,11, FALSE)),"")</f>
        <v>2019</v>
      </c>
      <c r="Z263" s="133" t="str">
        <f>IFERROR(IF(VLOOKUP($C263,'MSCI Database'!$C:$R,12, FALSE)="","",VLOOKUP($C263,'MSCI Database'!$C:$R,12, FALSE)),"")</f>
        <v>Reported</v>
      </c>
      <c r="AA263" s="202" t="str">
        <f>IFERROR(IF(VLOOKUP($C263,'MSCI Database'!$C:$R,13, FALSE)="","",VLOOKUP($C263,'MSCI Database'!$C:$R,13, FALSE)),"")</f>
        <v>Concerns over director performance underpin downgrade</v>
      </c>
    </row>
    <row r="264" spans="1:27" s="130" customFormat="1" ht="15" hidden="1" customHeight="1" outlineLevel="1">
      <c r="A264" s="130" t="s">
        <v>7287</v>
      </c>
      <c r="B264" s="130" t="s">
        <v>7288</v>
      </c>
      <c r="C264" s="130" t="s">
        <v>7289</v>
      </c>
      <c r="D264" s="130" t="s">
        <v>12128</v>
      </c>
      <c r="E264" s="130" t="s">
        <v>12133</v>
      </c>
      <c r="F264" s="302">
        <v>0.16943743701550079</v>
      </c>
      <c r="G264" s="132" t="str">
        <f ca="1">IFERROR(_xll.BQL($A264, "cur_mkt_cap(currency=EUR)")/1000000, " ")</f>
        <v xml:space="preserve"> </v>
      </c>
      <c r="M264" s="305">
        <f t="shared" si="15"/>
        <v>8.7260280062982897E-5</v>
      </c>
      <c r="N264" s="223">
        <f t="shared" ca="1" si="16"/>
        <v>1.8100441559964846E-3</v>
      </c>
      <c r="O264" s="172" t="str">
        <f>IFERROR(IF(VLOOKUP($C264,'MSCI Database'!$C:$R,2, FALSE)="","",VLOOKUP($C264,'MSCI Database'!$C:$R,2, FALSE)),"")</f>
        <v>Health Care Equipment &amp; Supplies</v>
      </c>
      <c r="P264" s="186" t="str">
        <f>IFERROR(IF(VLOOKUP($C264,'MSCI Database'!$C:$R,3, FALSE)="","",VLOOKUP($C264,'MSCI Database'!$C:$R,3, FALSE)),"")</f>
        <v>BBB</v>
      </c>
      <c r="Q264" s="164" t="str">
        <f>IFERROR(IF(VLOOKUP($C264,'MSCI Database'!$C:$R,4, FALSE)="","",VLOOKUP($C264,'MSCI Database'!$C:$R,4, FALSE)),"")</f>
        <v>1</v>
      </c>
      <c r="R264" s="164">
        <f>IFERROR(IF(VLOOKUP($C264,'MSCI Database'!$C:$R,5, FALSE)="","",VLOOKUP($C264,'MSCI Database'!$C:$R,5, FALSE)),"")</f>
        <v>5.3</v>
      </c>
      <c r="S264" s="164">
        <f>IFERROR(IF(VLOOKUP($C264,'MSCI Database'!$C:$R,6, FALSE)="","",VLOOKUP($C264,'MSCI Database'!$C:$R,6, FALSE)),"")</f>
        <v>8</v>
      </c>
      <c r="T264" s="211">
        <f>IFERROR(IF(VLOOKUP($C264,'MSCI Database'!$C:$R,7, FALSE)="","",VLOOKUP($C264,'MSCI Database'!$C:$R,7, FALSE)),"")</f>
        <v>4.3</v>
      </c>
      <c r="U264" s="164">
        <f>IFERROR(IF(VLOOKUP($C264,'MSCI Database'!$C:$R,8, FALSE)="","",VLOOKUP($C264,'MSCI Database'!$C:$R,8, FALSE)),"")</f>
        <v>6.7</v>
      </c>
      <c r="V264" s="175">
        <f>IFERROR(IF(VLOOKUP($C264,'MSCI Database'!$C:$R,9, FALSE)="","",VLOOKUP($C264,'MSCI Database'!$C:$R,9, FALSE)),"")</f>
        <v>5.4</v>
      </c>
      <c r="W264" s="165">
        <f t="shared" ca="1" si="17"/>
        <v>0</v>
      </c>
      <c r="X264" s="166">
        <f>IFERROR(IF(VLOOKUP($C264,'MSCI Database'!$C:$R,10, FALSE)="","",VLOOKUP($C264,'MSCI Database'!$C:$R,10, FALSE)),"")</f>
        <v>83824</v>
      </c>
      <c r="Y264" s="133" t="str">
        <f>IFERROR(IF(VLOOKUP($C264,'MSCI Database'!$C:$R,11, FALSE)="","",VLOOKUP($C264,'MSCI Database'!$C:$R,11, FALSE)),"")</f>
        <v>2019</v>
      </c>
      <c r="Z264" s="133" t="str">
        <f>IFERROR(IF(VLOOKUP($C264,'MSCI Database'!$C:$R,12, FALSE)="","",VLOOKUP($C264,'MSCI Database'!$C:$R,12, FALSE)),"")</f>
        <v>E.Segmt-Moderately Low</v>
      </c>
      <c r="AA264" s="202" t="str">
        <f>IFERROR(IF(VLOOKUP($C264,'MSCI Database'!$C:$R,13, FALSE)="","",VLOOKUP($C264,'MSCI Database'!$C:$R,13, FALSE)),"")</f>
        <v>Strong corporate governance practices, but ongoing product liability lawsuits</v>
      </c>
    </row>
    <row r="265" spans="1:27" s="130" customFormat="1" ht="15" hidden="1" customHeight="1" outlineLevel="1">
      <c r="A265" s="130" t="s">
        <v>104</v>
      </c>
      <c r="B265" s="130" t="s">
        <v>105</v>
      </c>
      <c r="C265" s="130" t="s">
        <v>106</v>
      </c>
      <c r="D265" s="130" t="s">
        <v>12129</v>
      </c>
      <c r="E265" s="130" t="s">
        <v>18684</v>
      </c>
      <c r="F265" s="302">
        <v>0</v>
      </c>
      <c r="G265" s="132" t="str">
        <f ca="1">IFERROR(_xll.BQL($A265, "cur_mkt_cap(currency=EUR)")/1000000, " ")</f>
        <v xml:space="preserve"> </v>
      </c>
      <c r="M265" s="305">
        <f t="shared" si="15"/>
        <v>0</v>
      </c>
      <c r="N265" s="223">
        <f t="shared" ca="1" si="16"/>
        <v>0</v>
      </c>
      <c r="O265" s="172" t="str">
        <f>IFERROR(IF(VLOOKUP($C265,'MSCI Database'!$C:$R,2, FALSE)="","",VLOOKUP($C265,'MSCI Database'!$C:$R,2, FALSE)),"")</f>
        <v>Specialty Chemicals</v>
      </c>
      <c r="P265" s="186" t="str">
        <f>IFERROR(IF(VLOOKUP($C265,'MSCI Database'!$C:$R,3, FALSE)="","",VLOOKUP($C265,'MSCI Database'!$C:$R,3, FALSE)),"")</f>
        <v>A</v>
      </c>
      <c r="Q265" s="164" t="str">
        <f>IFERROR(IF(VLOOKUP($C265,'MSCI Database'!$C:$R,4, FALSE)="","",VLOOKUP($C265,'MSCI Database'!$C:$R,4, FALSE)),"")</f>
        <v>0</v>
      </c>
      <c r="R265" s="164">
        <f>IFERROR(IF(VLOOKUP($C265,'MSCI Database'!$C:$R,5, FALSE)="","",VLOOKUP($C265,'MSCI Database'!$C:$R,5, FALSE)),"")</f>
        <v>7</v>
      </c>
      <c r="S265" s="164">
        <f>IFERROR(IF(VLOOKUP($C265,'MSCI Database'!$C:$R,6, FALSE)="","",VLOOKUP($C265,'MSCI Database'!$C:$R,6, FALSE)),"")</f>
        <v>6.2</v>
      </c>
      <c r="T265" s="211">
        <f>IFERROR(IF(VLOOKUP($C265,'MSCI Database'!$C:$R,7, FALSE)="","",VLOOKUP($C265,'MSCI Database'!$C:$R,7, FALSE)),"")</f>
        <v>2.8</v>
      </c>
      <c r="U265" s="164">
        <f>IFERROR(IF(VLOOKUP($C265,'MSCI Database'!$C:$R,8, FALSE)="","",VLOOKUP($C265,'MSCI Database'!$C:$R,8, FALSE)),"")</f>
        <v>6.1</v>
      </c>
      <c r="V265" s="175">
        <f>IFERROR(IF(VLOOKUP($C265,'MSCI Database'!$C:$R,9, FALSE)="","",VLOOKUP($C265,'MSCI Database'!$C:$R,9, FALSE)),"")</f>
        <v>5.7</v>
      </c>
      <c r="W265" s="165">
        <f t="shared" ca="1" si="17"/>
        <v>0</v>
      </c>
      <c r="X265" s="166">
        <f>IFERROR(IF(VLOOKUP($C265,'MSCI Database'!$C:$R,10, FALSE)="","",VLOOKUP($C265,'MSCI Database'!$C:$R,10, FALSE)),"")</f>
        <v>330985</v>
      </c>
      <c r="Y265" s="133" t="str">
        <f>IFERROR(IF(VLOOKUP($C265,'MSCI Database'!$C:$R,11, FALSE)="","",VLOOKUP($C265,'MSCI Database'!$C:$R,11, FALSE)),"")</f>
        <v>2019</v>
      </c>
      <c r="Z265" s="133" t="str">
        <f>IFERROR(IF(VLOOKUP($C265,'MSCI Database'!$C:$R,12, FALSE)="","",VLOOKUP($C265,'MSCI Database'!$C:$R,12, FALSE)),"")</f>
        <v>Reported</v>
      </c>
      <c r="AA265" s="202" t="str">
        <f>IFERROR(IF(VLOOKUP($C265,'MSCI Database'!$C:$R,13, FALSE)="","",VLOOKUP($C265,'MSCI Database'!$C:$R,13, FALSE)),"")</f>
        <v>Comprehensive environmental strategy but lags peers in phasing out chemicals of high concern</v>
      </c>
    </row>
    <row r="266" spans="1:27" s="130" customFormat="1" ht="15" hidden="1" customHeight="1" outlineLevel="1">
      <c r="F266" s="302"/>
      <c r="G266" s="132" t="str">
        <f ca="1">IFERROR(_xll.BQL($A266, "cur_mkt_cap(currency=EUR)")/1000000, " ")</f>
        <v xml:space="preserve"> </v>
      </c>
      <c r="M266" s="305" t="str">
        <f t="shared" si="15"/>
        <v/>
      </c>
      <c r="N266" s="223">
        <f t="shared" si="16"/>
        <v>0</v>
      </c>
      <c r="O266" s="172" t="str">
        <f>IFERROR(IF(VLOOKUP($C266,'MSCI Database'!$C:$R,2, FALSE)="","",VLOOKUP($C266,'MSCI Database'!$C:$R,2, FALSE)),"")</f>
        <v/>
      </c>
      <c r="P266" s="186" t="str">
        <f>IFERROR(IF(VLOOKUP($C266,'MSCI Database'!$C:$R,3, FALSE)="","",VLOOKUP($C266,'MSCI Database'!$C:$R,3, FALSE)),"")</f>
        <v/>
      </c>
      <c r="Q266" s="164" t="str">
        <f>IFERROR(IF(VLOOKUP($C266,'MSCI Database'!$C:$R,4, FALSE)="","",VLOOKUP($C266,'MSCI Database'!$C:$R,4, FALSE)),"")</f>
        <v/>
      </c>
      <c r="R266" s="164" t="str">
        <f>IFERROR(IF(VLOOKUP($C266,'MSCI Database'!$C:$R,5, FALSE)="","",VLOOKUP($C266,'MSCI Database'!$C:$R,5, FALSE)),"")</f>
        <v/>
      </c>
      <c r="S266" s="164" t="str">
        <f>IFERROR(IF(VLOOKUP($C266,'MSCI Database'!$C:$R,6, FALSE)="","",VLOOKUP($C266,'MSCI Database'!$C:$R,6, FALSE)),"")</f>
        <v/>
      </c>
      <c r="T266" s="211" t="str">
        <f>IFERROR(IF(VLOOKUP($C266,'MSCI Database'!$C:$R,7, FALSE)="","",VLOOKUP($C266,'MSCI Database'!$C:$R,7, FALSE)),"")</f>
        <v/>
      </c>
      <c r="U266" s="164" t="str">
        <f>IFERROR(IF(VLOOKUP($C266,'MSCI Database'!$C:$R,8, FALSE)="","",VLOOKUP($C266,'MSCI Database'!$C:$R,8, FALSE)),"")</f>
        <v/>
      </c>
      <c r="V266" s="175" t="str">
        <f>IFERROR(IF(VLOOKUP($C266,'MSCI Database'!$C:$R,9, FALSE)="","",VLOOKUP($C266,'MSCI Database'!$C:$R,9, FALSE)),"")</f>
        <v/>
      </c>
      <c r="W266" s="165">
        <f t="shared" ca="1" si="17"/>
        <v>0</v>
      </c>
      <c r="X266" s="166" t="str">
        <f>IFERROR(IF(VLOOKUP($C266,'MSCI Database'!$C:$R,10, FALSE)="","",VLOOKUP($C266,'MSCI Database'!$C:$R,10, FALSE)),"")</f>
        <v/>
      </c>
      <c r="Y266" s="133" t="str">
        <f>IFERROR(IF(VLOOKUP($C266,'MSCI Database'!$C:$R,11, FALSE)="","",VLOOKUP($C266,'MSCI Database'!$C:$R,11, FALSE)),"")</f>
        <v/>
      </c>
      <c r="Z266" s="133" t="str">
        <f>IFERROR(IF(VLOOKUP($C266,'MSCI Database'!$C:$R,12, FALSE)="","",VLOOKUP($C266,'MSCI Database'!$C:$R,12, FALSE)),"")</f>
        <v/>
      </c>
      <c r="AA266" s="202" t="str">
        <f>IFERROR(IF(VLOOKUP($C266,'MSCI Database'!$C:$R,13, FALSE)="","",VLOOKUP($C266,'MSCI Database'!$C:$R,13, FALSE)),"")</f>
        <v/>
      </c>
    </row>
    <row r="267" spans="1:27" s="130" customFormat="1" ht="15" hidden="1" customHeight="1" outlineLevel="1">
      <c r="F267" s="302"/>
      <c r="G267" s="132" t="str">
        <f ca="1">IFERROR(_xll.BQL($A267, "cur_mkt_cap(currency=EUR)")/1000000, " ")</f>
        <v xml:space="preserve"> </v>
      </c>
      <c r="M267" s="305" t="str">
        <f t="shared" si="15"/>
        <v/>
      </c>
      <c r="N267" s="223">
        <f t="shared" si="16"/>
        <v>0</v>
      </c>
      <c r="O267" s="172" t="str">
        <f>IFERROR(IF(VLOOKUP($C267,'MSCI Database'!$C:$R,2, FALSE)="","",VLOOKUP($C267,'MSCI Database'!$C:$R,2, FALSE)),"")</f>
        <v/>
      </c>
      <c r="P267" s="186" t="str">
        <f>IFERROR(IF(VLOOKUP($C267,'MSCI Database'!$C:$R,3, FALSE)="","",VLOOKUP($C267,'MSCI Database'!$C:$R,3, FALSE)),"")</f>
        <v/>
      </c>
      <c r="Q267" s="164" t="str">
        <f>IFERROR(IF(VLOOKUP($C267,'MSCI Database'!$C:$R,4, FALSE)="","",VLOOKUP($C267,'MSCI Database'!$C:$R,4, FALSE)),"")</f>
        <v/>
      </c>
      <c r="R267" s="164" t="str">
        <f>IFERROR(IF(VLOOKUP($C267,'MSCI Database'!$C:$R,5, FALSE)="","",VLOOKUP($C267,'MSCI Database'!$C:$R,5, FALSE)),"")</f>
        <v/>
      </c>
      <c r="S267" s="164" t="str">
        <f>IFERROR(IF(VLOOKUP($C267,'MSCI Database'!$C:$R,6, FALSE)="","",VLOOKUP($C267,'MSCI Database'!$C:$R,6, FALSE)),"")</f>
        <v/>
      </c>
      <c r="T267" s="211" t="str">
        <f>IFERROR(IF(VLOOKUP($C267,'MSCI Database'!$C:$R,7, FALSE)="","",VLOOKUP($C267,'MSCI Database'!$C:$R,7, FALSE)),"")</f>
        <v/>
      </c>
      <c r="U267" s="164" t="str">
        <f>IFERROR(IF(VLOOKUP($C267,'MSCI Database'!$C:$R,8, FALSE)="","",VLOOKUP($C267,'MSCI Database'!$C:$R,8, FALSE)),"")</f>
        <v/>
      </c>
      <c r="V267" s="175" t="str">
        <f>IFERROR(IF(VLOOKUP($C267,'MSCI Database'!$C:$R,9, FALSE)="","",VLOOKUP($C267,'MSCI Database'!$C:$R,9, FALSE)),"")</f>
        <v/>
      </c>
      <c r="W267" s="165">
        <f t="shared" ca="1" si="17"/>
        <v>0</v>
      </c>
      <c r="X267" s="166" t="str">
        <f>IFERROR(IF(VLOOKUP($C267,'MSCI Database'!$C:$R,10, FALSE)="","",VLOOKUP($C267,'MSCI Database'!$C:$R,10, FALSE)),"")</f>
        <v/>
      </c>
      <c r="Y267" s="133" t="str">
        <f>IFERROR(IF(VLOOKUP($C267,'MSCI Database'!$C:$R,11, FALSE)="","",VLOOKUP($C267,'MSCI Database'!$C:$R,11, FALSE)),"")</f>
        <v/>
      </c>
      <c r="Z267" s="133" t="str">
        <f>IFERROR(IF(VLOOKUP($C267,'MSCI Database'!$C:$R,12, FALSE)="","",VLOOKUP($C267,'MSCI Database'!$C:$R,12, FALSE)),"")</f>
        <v/>
      </c>
      <c r="AA267" s="202" t="str">
        <f>IFERROR(IF(VLOOKUP($C267,'MSCI Database'!$C:$R,13, FALSE)="","",VLOOKUP($C267,'MSCI Database'!$C:$R,13, FALSE)),"")</f>
        <v/>
      </c>
    </row>
    <row r="268" spans="1:27" s="130" customFormat="1" ht="15" hidden="1" customHeight="1" outlineLevel="1">
      <c r="F268" s="302"/>
      <c r="G268" s="132" t="str">
        <f ca="1">IFERROR(_xll.BQL($A268, "cur_mkt_cap(currency=EUR)")/1000000, " ")</f>
        <v xml:space="preserve"> </v>
      </c>
      <c r="M268" s="305" t="str">
        <f t="shared" si="15"/>
        <v/>
      </c>
      <c r="N268" s="223">
        <f t="shared" si="16"/>
        <v>0</v>
      </c>
      <c r="O268" s="172" t="str">
        <f>IFERROR(IF(VLOOKUP($C268,'MSCI Database'!$C:$R,2, FALSE)="","",VLOOKUP($C268,'MSCI Database'!$C:$R,2, FALSE)),"")</f>
        <v/>
      </c>
      <c r="P268" s="186" t="str">
        <f>IFERROR(IF(VLOOKUP($C268,'MSCI Database'!$C:$R,3, FALSE)="","",VLOOKUP($C268,'MSCI Database'!$C:$R,3, FALSE)),"")</f>
        <v/>
      </c>
      <c r="Q268" s="164" t="str">
        <f>IFERROR(IF(VLOOKUP($C268,'MSCI Database'!$C:$R,4, FALSE)="","",VLOOKUP($C268,'MSCI Database'!$C:$R,4, FALSE)),"")</f>
        <v/>
      </c>
      <c r="R268" s="164" t="str">
        <f>IFERROR(IF(VLOOKUP($C268,'MSCI Database'!$C:$R,5, FALSE)="","",VLOOKUP($C268,'MSCI Database'!$C:$R,5, FALSE)),"")</f>
        <v/>
      </c>
      <c r="S268" s="164" t="str">
        <f>IFERROR(IF(VLOOKUP($C268,'MSCI Database'!$C:$R,6, FALSE)="","",VLOOKUP($C268,'MSCI Database'!$C:$R,6, FALSE)),"")</f>
        <v/>
      </c>
      <c r="T268" s="211" t="str">
        <f>IFERROR(IF(VLOOKUP($C268,'MSCI Database'!$C:$R,7, FALSE)="","",VLOOKUP($C268,'MSCI Database'!$C:$R,7, FALSE)),"")</f>
        <v/>
      </c>
      <c r="U268" s="164" t="str">
        <f>IFERROR(IF(VLOOKUP($C268,'MSCI Database'!$C:$R,8, FALSE)="","",VLOOKUP($C268,'MSCI Database'!$C:$R,8, FALSE)),"")</f>
        <v/>
      </c>
      <c r="V268" s="175" t="str">
        <f>IFERROR(IF(VLOOKUP($C268,'MSCI Database'!$C:$R,9, FALSE)="","",VLOOKUP($C268,'MSCI Database'!$C:$R,9, FALSE)),"")</f>
        <v/>
      </c>
      <c r="W268" s="165">
        <f t="shared" ca="1" si="17"/>
        <v>0</v>
      </c>
      <c r="X268" s="166" t="str">
        <f>IFERROR(IF(VLOOKUP($C268,'MSCI Database'!$C:$R,10, FALSE)="","",VLOOKUP($C268,'MSCI Database'!$C:$R,10, FALSE)),"")</f>
        <v/>
      </c>
      <c r="Y268" s="133" t="str">
        <f>IFERROR(IF(VLOOKUP($C268,'MSCI Database'!$C:$R,11, FALSE)="","",VLOOKUP($C268,'MSCI Database'!$C:$R,11, FALSE)),"")</f>
        <v/>
      </c>
      <c r="Z268" s="133" t="str">
        <f>IFERROR(IF(VLOOKUP($C268,'MSCI Database'!$C:$R,12, FALSE)="","",VLOOKUP($C268,'MSCI Database'!$C:$R,12, FALSE)),"")</f>
        <v/>
      </c>
      <c r="AA268" s="202" t="str">
        <f>IFERROR(IF(VLOOKUP($C268,'MSCI Database'!$C:$R,13, FALSE)="","",VLOOKUP($C268,'MSCI Database'!$C:$R,13, FALSE)),"")</f>
        <v/>
      </c>
    </row>
    <row r="269" spans="1:27" s="130" customFormat="1" ht="15" hidden="1" customHeight="1" outlineLevel="1">
      <c r="F269" s="302"/>
      <c r="G269" s="132" t="str">
        <f ca="1">IFERROR(_xll.BQL($A269, "cur_mkt_cap(currency=EUR)")/1000000, " ")</f>
        <v xml:space="preserve"> </v>
      </c>
      <c r="M269" s="305" t="str">
        <f t="shared" si="15"/>
        <v/>
      </c>
      <c r="N269" s="223">
        <f t="shared" si="16"/>
        <v>0</v>
      </c>
      <c r="O269" s="172" t="str">
        <f>IFERROR(IF(VLOOKUP($C269,'MSCI Database'!$C:$R,2, FALSE)="","",VLOOKUP($C269,'MSCI Database'!$C:$R,2, FALSE)),"")</f>
        <v/>
      </c>
      <c r="P269" s="186" t="str">
        <f>IFERROR(IF(VLOOKUP($C269,'MSCI Database'!$C:$R,3, FALSE)="","",VLOOKUP($C269,'MSCI Database'!$C:$R,3, FALSE)),"")</f>
        <v/>
      </c>
      <c r="Q269" s="164" t="str">
        <f>IFERROR(IF(VLOOKUP($C269,'MSCI Database'!$C:$R,4, FALSE)="","",VLOOKUP($C269,'MSCI Database'!$C:$R,4, FALSE)),"")</f>
        <v/>
      </c>
      <c r="R269" s="164" t="str">
        <f>IFERROR(IF(VLOOKUP($C269,'MSCI Database'!$C:$R,5, FALSE)="","",VLOOKUP($C269,'MSCI Database'!$C:$R,5, FALSE)),"")</f>
        <v/>
      </c>
      <c r="S269" s="164" t="str">
        <f>IFERROR(IF(VLOOKUP($C269,'MSCI Database'!$C:$R,6, FALSE)="","",VLOOKUP($C269,'MSCI Database'!$C:$R,6, FALSE)),"")</f>
        <v/>
      </c>
      <c r="T269" s="211" t="str">
        <f>IFERROR(IF(VLOOKUP($C269,'MSCI Database'!$C:$R,7, FALSE)="","",VLOOKUP($C269,'MSCI Database'!$C:$R,7, FALSE)),"")</f>
        <v/>
      </c>
      <c r="U269" s="164" t="str">
        <f>IFERROR(IF(VLOOKUP($C269,'MSCI Database'!$C:$R,8, FALSE)="","",VLOOKUP($C269,'MSCI Database'!$C:$R,8, FALSE)),"")</f>
        <v/>
      </c>
      <c r="V269" s="175" t="str">
        <f>IFERROR(IF(VLOOKUP($C269,'MSCI Database'!$C:$R,9, FALSE)="","",VLOOKUP($C269,'MSCI Database'!$C:$R,9, FALSE)),"")</f>
        <v/>
      </c>
      <c r="W269" s="165">
        <f t="shared" ca="1" si="17"/>
        <v>0</v>
      </c>
      <c r="X269" s="166" t="str">
        <f>IFERROR(IF(VLOOKUP($C269,'MSCI Database'!$C:$R,10, FALSE)="","",VLOOKUP($C269,'MSCI Database'!$C:$R,10, FALSE)),"")</f>
        <v/>
      </c>
      <c r="Y269" s="133" t="str">
        <f>IFERROR(IF(VLOOKUP($C269,'MSCI Database'!$C:$R,11, FALSE)="","",VLOOKUP($C269,'MSCI Database'!$C:$R,11, FALSE)),"")</f>
        <v/>
      </c>
      <c r="Z269" s="133" t="str">
        <f>IFERROR(IF(VLOOKUP($C269,'MSCI Database'!$C:$R,12, FALSE)="","",VLOOKUP($C269,'MSCI Database'!$C:$R,12, FALSE)),"")</f>
        <v/>
      </c>
      <c r="AA269" s="202" t="str">
        <f>IFERROR(IF(VLOOKUP($C269,'MSCI Database'!$C:$R,13, FALSE)="","",VLOOKUP($C269,'MSCI Database'!$C:$R,13, FALSE)),"")</f>
        <v/>
      </c>
    </row>
    <row r="270" spans="1:27" s="130" customFormat="1" ht="15" hidden="1" customHeight="1" outlineLevel="1">
      <c r="F270" s="302"/>
      <c r="G270" s="132" t="str">
        <f ca="1">IFERROR(_xll.BQL($A270, "cur_mkt_cap(currency=EUR)")/1000000, " ")</f>
        <v xml:space="preserve"> </v>
      </c>
      <c r="M270" s="305" t="str">
        <f t="shared" si="15"/>
        <v/>
      </c>
      <c r="N270" s="223">
        <f t="shared" si="16"/>
        <v>0</v>
      </c>
      <c r="O270" s="172" t="str">
        <f>IFERROR(IF(VLOOKUP($C270,'MSCI Database'!$C:$R,2, FALSE)="","",VLOOKUP($C270,'MSCI Database'!$C:$R,2, FALSE)),"")</f>
        <v/>
      </c>
      <c r="P270" s="186" t="str">
        <f>IFERROR(IF(VLOOKUP($C270,'MSCI Database'!$C:$R,3, FALSE)="","",VLOOKUP($C270,'MSCI Database'!$C:$R,3, FALSE)),"")</f>
        <v/>
      </c>
      <c r="Q270" s="164" t="str">
        <f>IFERROR(IF(VLOOKUP($C270,'MSCI Database'!$C:$R,4, FALSE)="","",VLOOKUP($C270,'MSCI Database'!$C:$R,4, FALSE)),"")</f>
        <v/>
      </c>
      <c r="R270" s="164" t="str">
        <f>IFERROR(IF(VLOOKUP($C270,'MSCI Database'!$C:$R,5, FALSE)="","",VLOOKUP($C270,'MSCI Database'!$C:$R,5, FALSE)),"")</f>
        <v/>
      </c>
      <c r="S270" s="164" t="str">
        <f>IFERROR(IF(VLOOKUP($C270,'MSCI Database'!$C:$R,6, FALSE)="","",VLOOKUP($C270,'MSCI Database'!$C:$R,6, FALSE)),"")</f>
        <v/>
      </c>
      <c r="T270" s="211" t="str">
        <f>IFERROR(IF(VLOOKUP($C270,'MSCI Database'!$C:$R,7, FALSE)="","",VLOOKUP($C270,'MSCI Database'!$C:$R,7, FALSE)),"")</f>
        <v/>
      </c>
      <c r="U270" s="164" t="str">
        <f>IFERROR(IF(VLOOKUP($C270,'MSCI Database'!$C:$R,8, FALSE)="","",VLOOKUP($C270,'MSCI Database'!$C:$R,8, FALSE)),"")</f>
        <v/>
      </c>
      <c r="V270" s="175" t="str">
        <f>IFERROR(IF(VLOOKUP($C270,'MSCI Database'!$C:$R,9, FALSE)="","",VLOOKUP($C270,'MSCI Database'!$C:$R,9, FALSE)),"")</f>
        <v/>
      </c>
      <c r="W270" s="165">
        <f t="shared" ca="1" si="17"/>
        <v>0</v>
      </c>
      <c r="X270" s="166" t="str">
        <f>IFERROR(IF(VLOOKUP($C270,'MSCI Database'!$C:$R,10, FALSE)="","",VLOOKUP($C270,'MSCI Database'!$C:$R,10, FALSE)),"")</f>
        <v/>
      </c>
      <c r="Y270" s="133" t="str">
        <f>IFERROR(IF(VLOOKUP($C270,'MSCI Database'!$C:$R,11, FALSE)="","",VLOOKUP($C270,'MSCI Database'!$C:$R,11, FALSE)),"")</f>
        <v/>
      </c>
      <c r="Z270" s="133" t="str">
        <f>IFERROR(IF(VLOOKUP($C270,'MSCI Database'!$C:$R,12, FALSE)="","",VLOOKUP($C270,'MSCI Database'!$C:$R,12, FALSE)),"")</f>
        <v/>
      </c>
      <c r="AA270" s="202" t="str">
        <f>IFERROR(IF(VLOOKUP($C270,'MSCI Database'!$C:$R,13, FALSE)="","",VLOOKUP($C270,'MSCI Database'!$C:$R,13, FALSE)),"")</f>
        <v/>
      </c>
    </row>
    <row r="271" spans="1:27" s="130" customFormat="1" ht="15" hidden="1" customHeight="1" outlineLevel="1">
      <c r="F271" s="302"/>
      <c r="G271" s="132" t="str">
        <f ca="1">IFERROR(_xll.BQL($A271, "cur_mkt_cap(currency=EUR)")/1000000, " ")</f>
        <v xml:space="preserve"> </v>
      </c>
      <c r="M271" s="305" t="str">
        <f t="shared" si="15"/>
        <v/>
      </c>
      <c r="N271" s="223">
        <f t="shared" si="16"/>
        <v>0</v>
      </c>
      <c r="O271" s="172" t="str">
        <f>IFERROR(IF(VLOOKUP($C271,'MSCI Database'!$C:$R,2, FALSE)="","",VLOOKUP($C271,'MSCI Database'!$C:$R,2, FALSE)),"")</f>
        <v/>
      </c>
      <c r="P271" s="186" t="str">
        <f>IFERROR(IF(VLOOKUP($C271,'MSCI Database'!$C:$R,3, FALSE)="","",VLOOKUP($C271,'MSCI Database'!$C:$R,3, FALSE)),"")</f>
        <v/>
      </c>
      <c r="Q271" s="164" t="str">
        <f>IFERROR(IF(VLOOKUP($C271,'MSCI Database'!$C:$R,4, FALSE)="","",VLOOKUP($C271,'MSCI Database'!$C:$R,4, FALSE)),"")</f>
        <v/>
      </c>
      <c r="R271" s="164" t="str">
        <f>IFERROR(IF(VLOOKUP($C271,'MSCI Database'!$C:$R,5, FALSE)="","",VLOOKUP($C271,'MSCI Database'!$C:$R,5, FALSE)),"")</f>
        <v/>
      </c>
      <c r="S271" s="164" t="str">
        <f>IFERROR(IF(VLOOKUP($C271,'MSCI Database'!$C:$R,6, FALSE)="","",VLOOKUP($C271,'MSCI Database'!$C:$R,6, FALSE)),"")</f>
        <v/>
      </c>
      <c r="T271" s="211" t="str">
        <f>IFERROR(IF(VLOOKUP($C271,'MSCI Database'!$C:$R,7, FALSE)="","",VLOOKUP($C271,'MSCI Database'!$C:$R,7, FALSE)),"")</f>
        <v/>
      </c>
      <c r="U271" s="164" t="str">
        <f>IFERROR(IF(VLOOKUP($C271,'MSCI Database'!$C:$R,8, FALSE)="","",VLOOKUP($C271,'MSCI Database'!$C:$R,8, FALSE)),"")</f>
        <v/>
      </c>
      <c r="V271" s="175" t="str">
        <f>IFERROR(IF(VLOOKUP($C271,'MSCI Database'!$C:$R,9, FALSE)="","",VLOOKUP($C271,'MSCI Database'!$C:$R,9, FALSE)),"")</f>
        <v/>
      </c>
      <c r="W271" s="165">
        <f t="shared" ca="1" si="17"/>
        <v>0</v>
      </c>
      <c r="X271" s="166" t="str">
        <f>IFERROR(IF(VLOOKUP($C271,'MSCI Database'!$C:$R,10, FALSE)="","",VLOOKUP($C271,'MSCI Database'!$C:$R,10, FALSE)),"")</f>
        <v/>
      </c>
      <c r="Y271" s="133" t="str">
        <f>IFERROR(IF(VLOOKUP($C271,'MSCI Database'!$C:$R,11, FALSE)="","",VLOOKUP($C271,'MSCI Database'!$C:$R,11, FALSE)),"")</f>
        <v/>
      </c>
      <c r="Z271" s="133" t="str">
        <f>IFERROR(IF(VLOOKUP($C271,'MSCI Database'!$C:$R,12, FALSE)="","",VLOOKUP($C271,'MSCI Database'!$C:$R,12, FALSE)),"")</f>
        <v/>
      </c>
      <c r="AA271" s="202" t="str">
        <f>IFERROR(IF(VLOOKUP($C271,'MSCI Database'!$C:$R,13, FALSE)="","",VLOOKUP($C271,'MSCI Database'!$C:$R,13, FALSE)),"")</f>
        <v/>
      </c>
    </row>
    <row r="272" spans="1:27" s="130" customFormat="1" ht="15" hidden="1" customHeight="1" outlineLevel="1">
      <c r="F272" s="302"/>
      <c r="G272" s="132" t="str">
        <f ca="1">IFERROR(_xll.BQL($A272, "cur_mkt_cap(currency=EUR)")/1000000, " ")</f>
        <v xml:space="preserve"> </v>
      </c>
      <c r="M272" s="305" t="str">
        <f t="shared" si="15"/>
        <v/>
      </c>
      <c r="N272" s="223">
        <f t="shared" si="16"/>
        <v>0</v>
      </c>
      <c r="O272" s="172" t="str">
        <f>IFERROR(IF(VLOOKUP($C272,'MSCI Database'!$C:$R,2, FALSE)="","",VLOOKUP($C272,'MSCI Database'!$C:$R,2, FALSE)),"")</f>
        <v/>
      </c>
      <c r="P272" s="186" t="str">
        <f>IFERROR(IF(VLOOKUP($C272,'MSCI Database'!$C:$R,3, FALSE)="","",VLOOKUP($C272,'MSCI Database'!$C:$R,3, FALSE)),"")</f>
        <v/>
      </c>
      <c r="Q272" s="164" t="str">
        <f>IFERROR(IF(VLOOKUP($C272,'MSCI Database'!$C:$R,4, FALSE)="","",VLOOKUP($C272,'MSCI Database'!$C:$R,4, FALSE)),"")</f>
        <v/>
      </c>
      <c r="R272" s="164" t="str">
        <f>IFERROR(IF(VLOOKUP($C272,'MSCI Database'!$C:$R,5, FALSE)="","",VLOOKUP($C272,'MSCI Database'!$C:$R,5, FALSE)),"")</f>
        <v/>
      </c>
      <c r="S272" s="164" t="str">
        <f>IFERROR(IF(VLOOKUP($C272,'MSCI Database'!$C:$R,6, FALSE)="","",VLOOKUP($C272,'MSCI Database'!$C:$R,6, FALSE)),"")</f>
        <v/>
      </c>
      <c r="T272" s="211" t="str">
        <f>IFERROR(IF(VLOOKUP($C272,'MSCI Database'!$C:$R,7, FALSE)="","",VLOOKUP($C272,'MSCI Database'!$C:$R,7, FALSE)),"")</f>
        <v/>
      </c>
      <c r="U272" s="164" t="str">
        <f>IFERROR(IF(VLOOKUP($C272,'MSCI Database'!$C:$R,8, FALSE)="","",VLOOKUP($C272,'MSCI Database'!$C:$R,8, FALSE)),"")</f>
        <v/>
      </c>
      <c r="V272" s="175" t="str">
        <f>IFERROR(IF(VLOOKUP($C272,'MSCI Database'!$C:$R,9, FALSE)="","",VLOOKUP($C272,'MSCI Database'!$C:$R,9, FALSE)),"")</f>
        <v/>
      </c>
      <c r="W272" s="165">
        <f t="shared" ca="1" si="17"/>
        <v>0</v>
      </c>
      <c r="X272" s="166" t="str">
        <f>IFERROR(IF(VLOOKUP($C272,'MSCI Database'!$C:$R,10, FALSE)="","",VLOOKUP($C272,'MSCI Database'!$C:$R,10, FALSE)),"")</f>
        <v/>
      </c>
      <c r="Y272" s="133" t="str">
        <f>IFERROR(IF(VLOOKUP($C272,'MSCI Database'!$C:$R,11, FALSE)="","",VLOOKUP($C272,'MSCI Database'!$C:$R,11, FALSE)),"")</f>
        <v/>
      </c>
      <c r="Z272" s="133" t="str">
        <f>IFERROR(IF(VLOOKUP($C272,'MSCI Database'!$C:$R,12, FALSE)="","",VLOOKUP($C272,'MSCI Database'!$C:$R,12, FALSE)),"")</f>
        <v/>
      </c>
      <c r="AA272" s="202" t="str">
        <f>IFERROR(IF(VLOOKUP($C272,'MSCI Database'!$C:$R,13, FALSE)="","",VLOOKUP($C272,'MSCI Database'!$C:$R,13, FALSE)),"")</f>
        <v/>
      </c>
    </row>
    <row r="273" spans="1:27" s="130" customFormat="1" ht="15" hidden="1" customHeight="1" outlineLevel="1">
      <c r="F273" s="302"/>
      <c r="G273" s="132" t="str">
        <f ca="1">IFERROR(_xll.BQL($A273, "cur_mkt_cap(currency=EUR)")/1000000, " ")</f>
        <v xml:space="preserve"> </v>
      </c>
      <c r="M273" s="305" t="str">
        <f t="shared" si="15"/>
        <v/>
      </c>
      <c r="N273" s="223">
        <f t="shared" si="16"/>
        <v>0</v>
      </c>
      <c r="O273" s="172" t="str">
        <f>IFERROR(IF(VLOOKUP($C273,'MSCI Database'!$C:$R,2, FALSE)="","",VLOOKUP($C273,'MSCI Database'!$C:$R,2, FALSE)),"")</f>
        <v/>
      </c>
      <c r="P273" s="186" t="str">
        <f>IFERROR(IF(VLOOKUP($C273,'MSCI Database'!$C:$R,3, FALSE)="","",VLOOKUP($C273,'MSCI Database'!$C:$R,3, FALSE)),"")</f>
        <v/>
      </c>
      <c r="Q273" s="164" t="str">
        <f>IFERROR(IF(VLOOKUP($C273,'MSCI Database'!$C:$R,4, FALSE)="","",VLOOKUP($C273,'MSCI Database'!$C:$R,4, FALSE)),"")</f>
        <v/>
      </c>
      <c r="R273" s="164" t="str">
        <f>IFERROR(IF(VLOOKUP($C273,'MSCI Database'!$C:$R,5, FALSE)="","",VLOOKUP($C273,'MSCI Database'!$C:$R,5, FALSE)),"")</f>
        <v/>
      </c>
      <c r="S273" s="164" t="str">
        <f>IFERROR(IF(VLOOKUP($C273,'MSCI Database'!$C:$R,6, FALSE)="","",VLOOKUP($C273,'MSCI Database'!$C:$R,6, FALSE)),"")</f>
        <v/>
      </c>
      <c r="T273" s="211" t="str">
        <f>IFERROR(IF(VLOOKUP($C273,'MSCI Database'!$C:$R,7, FALSE)="","",VLOOKUP($C273,'MSCI Database'!$C:$R,7, FALSE)),"")</f>
        <v/>
      </c>
      <c r="U273" s="164" t="str">
        <f>IFERROR(IF(VLOOKUP($C273,'MSCI Database'!$C:$R,8, FALSE)="","",VLOOKUP($C273,'MSCI Database'!$C:$R,8, FALSE)),"")</f>
        <v/>
      </c>
      <c r="V273" s="175" t="str">
        <f>IFERROR(IF(VLOOKUP($C273,'MSCI Database'!$C:$R,9, FALSE)="","",VLOOKUP($C273,'MSCI Database'!$C:$R,9, FALSE)),"")</f>
        <v/>
      </c>
      <c r="W273" s="165">
        <f t="shared" ca="1" si="17"/>
        <v>0</v>
      </c>
      <c r="X273" s="166" t="str">
        <f>IFERROR(IF(VLOOKUP($C273,'MSCI Database'!$C:$R,10, FALSE)="","",VLOOKUP($C273,'MSCI Database'!$C:$R,10, FALSE)),"")</f>
        <v/>
      </c>
      <c r="Y273" s="133" t="str">
        <f>IFERROR(IF(VLOOKUP($C273,'MSCI Database'!$C:$R,11, FALSE)="","",VLOOKUP($C273,'MSCI Database'!$C:$R,11, FALSE)),"")</f>
        <v/>
      </c>
      <c r="Z273" s="133" t="str">
        <f>IFERROR(IF(VLOOKUP($C273,'MSCI Database'!$C:$R,12, FALSE)="","",VLOOKUP($C273,'MSCI Database'!$C:$R,12, FALSE)),"")</f>
        <v/>
      </c>
      <c r="AA273" s="202" t="str">
        <f>IFERROR(IF(VLOOKUP($C273,'MSCI Database'!$C:$R,13, FALSE)="","",VLOOKUP($C273,'MSCI Database'!$C:$R,13, FALSE)),"")</f>
        <v/>
      </c>
    </row>
    <row r="274" spans="1:27" s="130" customFormat="1" ht="15" hidden="1" customHeight="1" outlineLevel="1">
      <c r="F274" s="302"/>
      <c r="G274" s="132" t="str">
        <f ca="1">IFERROR(_xll.BQL($A274, "cur_mkt_cap(currency=EUR)")/1000000, " ")</f>
        <v xml:space="preserve"> </v>
      </c>
      <c r="M274" s="305" t="str">
        <f t="shared" si="15"/>
        <v/>
      </c>
      <c r="N274" s="223">
        <f t="shared" si="16"/>
        <v>0</v>
      </c>
      <c r="O274" s="172" t="str">
        <f>IFERROR(IF(VLOOKUP($C274,'MSCI Database'!$C:$R,2, FALSE)="","",VLOOKUP($C274,'MSCI Database'!$C:$R,2, FALSE)),"")</f>
        <v/>
      </c>
      <c r="P274" s="186" t="str">
        <f>IFERROR(IF(VLOOKUP($C274,'MSCI Database'!$C:$R,3, FALSE)="","",VLOOKUP($C274,'MSCI Database'!$C:$R,3, FALSE)),"")</f>
        <v/>
      </c>
      <c r="Q274" s="164" t="str">
        <f>IFERROR(IF(VLOOKUP($C274,'MSCI Database'!$C:$R,4, FALSE)="","",VLOOKUP($C274,'MSCI Database'!$C:$R,4, FALSE)),"")</f>
        <v/>
      </c>
      <c r="R274" s="164" t="str">
        <f>IFERROR(IF(VLOOKUP($C274,'MSCI Database'!$C:$R,5, FALSE)="","",VLOOKUP($C274,'MSCI Database'!$C:$R,5, FALSE)),"")</f>
        <v/>
      </c>
      <c r="S274" s="164" t="str">
        <f>IFERROR(IF(VLOOKUP($C274,'MSCI Database'!$C:$R,6, FALSE)="","",VLOOKUP($C274,'MSCI Database'!$C:$R,6, FALSE)),"")</f>
        <v/>
      </c>
      <c r="T274" s="211" t="str">
        <f>IFERROR(IF(VLOOKUP($C274,'MSCI Database'!$C:$R,7, FALSE)="","",VLOOKUP($C274,'MSCI Database'!$C:$R,7, FALSE)),"")</f>
        <v/>
      </c>
      <c r="U274" s="164" t="str">
        <f>IFERROR(IF(VLOOKUP($C274,'MSCI Database'!$C:$R,8, FALSE)="","",VLOOKUP($C274,'MSCI Database'!$C:$R,8, FALSE)),"")</f>
        <v/>
      </c>
      <c r="V274" s="175" t="str">
        <f>IFERROR(IF(VLOOKUP($C274,'MSCI Database'!$C:$R,9, FALSE)="","",VLOOKUP($C274,'MSCI Database'!$C:$R,9, FALSE)),"")</f>
        <v/>
      </c>
      <c r="W274" s="165">
        <f t="shared" ca="1" si="17"/>
        <v>0</v>
      </c>
      <c r="X274" s="166" t="str">
        <f>IFERROR(IF(VLOOKUP($C274,'MSCI Database'!$C:$R,10, FALSE)="","",VLOOKUP($C274,'MSCI Database'!$C:$R,10, FALSE)),"")</f>
        <v/>
      </c>
      <c r="Y274" s="133" t="str">
        <f>IFERROR(IF(VLOOKUP($C274,'MSCI Database'!$C:$R,11, FALSE)="","",VLOOKUP($C274,'MSCI Database'!$C:$R,11, FALSE)),"")</f>
        <v/>
      </c>
      <c r="Z274" s="133" t="str">
        <f>IFERROR(IF(VLOOKUP($C274,'MSCI Database'!$C:$R,12, FALSE)="","",VLOOKUP($C274,'MSCI Database'!$C:$R,12, FALSE)),"")</f>
        <v/>
      </c>
      <c r="AA274" s="202" t="str">
        <f>IFERROR(IF(VLOOKUP($C274,'MSCI Database'!$C:$R,13, FALSE)="","",VLOOKUP($C274,'MSCI Database'!$C:$R,13, FALSE)),"")</f>
        <v/>
      </c>
    </row>
    <row r="275" spans="1:27" s="126" customFormat="1" ht="25" customHeight="1" collapsed="1">
      <c r="A275" s="126" t="s">
        <v>22</v>
      </c>
      <c r="B275" s="126" t="e">
        <f ca="1">_xll.BDP($A275,"name")</f>
        <v>#NAME?</v>
      </c>
      <c r="C275" s="126" t="e">
        <f ca="1">_xll.BDP($A275,"id_isin")</f>
        <v>#NAME?</v>
      </c>
      <c r="D275" s="126" t="e">
        <f ca="1">_xll.BDP($A275,"fund_geo_focus")</f>
        <v>#NAME?</v>
      </c>
      <c r="E275" s="126" t="e">
        <f ca="1">_xll.BDP($A275,"fund_industry_focus")</f>
        <v>#NAME?</v>
      </c>
      <c r="F275" s="167">
        <f>ESG!D18</f>
        <v>3.95E-2</v>
      </c>
      <c r="G275" s="127" t="e" cm="1">
        <f t="array" ref="G275" ca="1">_xll.BDP($A275,"FUND_TOTAL_ASSETS")</f>
        <v>#NAME?</v>
      </c>
      <c r="M275" s="167">
        <f>SUM(M277:M314)</f>
        <v>2.0500500000000005E-2</v>
      </c>
      <c r="N275" s="221">
        <f ca="1">SUM(N277:N314)</f>
        <v>0</v>
      </c>
      <c r="O275" s="151">
        <f ca="1">SUMPRODUCT(N277:N314,R277:R314)</f>
        <v>0</v>
      </c>
      <c r="P275" s="241" t="str">
        <f ca="1">_xlfn.IFS(O275&gt;=8.6, "AAA",AND(O275&gt;=7.1,O275&lt;8.6), "AA", AND(O275&gt;=5.7, O275&lt;7.1), "A", AND(O275&gt;=4.3, O275&lt;5.7), "BBB", AND(O275&gt;=2.9, O275&lt;4.3), "BB", AND(O275&gt;=1.4, O275&lt;2.9), "B", O275&lt;1.4, "CCC")</f>
        <v>CCC</v>
      </c>
      <c r="Q275" s="158">
        <f ca="1">SUMIF(Q277:Q314, 1,N277:N314)+SUMIF(Q277:Q314, 2,N277:N314)*2</f>
        <v>0</v>
      </c>
      <c r="R275" s="155">
        <f ca="1">SUMIF(Q277:Q314, -1,N277:N314)+SUMIF(Q277:Q314, -2,N277:N314)*2</f>
        <v>0</v>
      </c>
      <c r="S275" s="155">
        <f ca="1">SUMIF(P277:P314,"B",N277:N314) + SUMIF(P277:P314, "CCC",N277:N314)</f>
        <v>0</v>
      </c>
      <c r="T275" s="209">
        <f ca="1">Q275-R275-S275</f>
        <v>0</v>
      </c>
      <c r="U275" s="151">
        <f ca="1">O275*(1+T275)</f>
        <v>0</v>
      </c>
      <c r="V275" s="242" t="str">
        <f ca="1">_xlfn.IFS(U275&gt;=8.6, "AAA",AND(U275&gt;=7.1,U275&lt;8.6), "AA", AND(U275&gt;=5.7,U275&lt;7.1), "A", AND(U275&gt;=4.3, U275&lt;5.7), "BBB", AND(U275&gt;=2.9, U275&lt;4.3), "BB", AND(U275&gt;=1.4, U275&lt;2.9), "B", U275&lt;1.4, "CCC")</f>
        <v>CCC</v>
      </c>
      <c r="W275" s="160">
        <f ca="1">SUMPRODUCT(W277:W314,X277:X314)</f>
        <v>0</v>
      </c>
      <c r="X275" s="208" t="str">
        <f ca="1">Y277</f>
        <v/>
      </c>
      <c r="Y275" s="150" t="str">
        <f ca="1">IFERROR(IF(VLOOKUP($C275,'MSCI Database'!$C:$R,11, FALSE)="","",VLOOKUP($C275,'MSCI Database'!$C:$R,11, FALSE)),"")</f>
        <v/>
      </c>
      <c r="Z275" s="150" t="str">
        <f ca="1">IFERROR(IF(VLOOKUP($C275,'MSCI Database'!$C:$R,12, FALSE)="","",VLOOKUP($C275,'MSCI Database'!$C:$R,12, FALSE)),"")</f>
        <v/>
      </c>
      <c r="AA275" s="203" t="str">
        <f ca="1">IFERROR(IF(VLOOKUP($C275,'MSCI Database'!$C:$R,13, FALSE)="","",VLOOKUP($C275,'MSCI Database'!$C:$R,13, FALSE)),"")</f>
        <v/>
      </c>
    </row>
    <row r="276" spans="1:27" s="178" customFormat="1" ht="20" hidden="1" customHeight="1" outlineLevel="1" thickBot="1">
      <c r="A276" s="136" t="s">
        <v>12116</v>
      </c>
      <c r="B276" s="136" t="s">
        <v>8770</v>
      </c>
      <c r="C276" s="136" t="s">
        <v>8771</v>
      </c>
      <c r="D276" s="136" t="s">
        <v>12117</v>
      </c>
      <c r="E276" s="136" t="s">
        <v>12118</v>
      </c>
      <c r="F276" s="168" t="s">
        <v>12053</v>
      </c>
      <c r="G276" s="138" t="s">
        <v>12132</v>
      </c>
      <c r="H276" s="136" t="s">
        <v>12119</v>
      </c>
      <c r="I276" s="136" t="s">
        <v>12121</v>
      </c>
      <c r="J276" s="136" t="s">
        <v>12122</v>
      </c>
      <c r="K276" s="136" t="s">
        <v>12123</v>
      </c>
      <c r="L276" s="183" t="s">
        <v>12143</v>
      </c>
      <c r="M276" s="306" t="s">
        <v>12126</v>
      </c>
      <c r="N276" s="224" t="s">
        <v>12124</v>
      </c>
      <c r="O276" s="171" t="str">
        <f>IFERROR(IF(VLOOKUP($C276,'MSCI Database'!$C:$R,2, FALSE)="","",VLOOKUP($C276,'MSCI Database'!$C:$R,2, FALSE)),"")</f>
        <v>Industry</v>
      </c>
      <c r="P276" s="187" t="str">
        <f>IFERROR(IF(VLOOKUP($C276,'MSCI Database'!$C:$R,3, FALSE)="","",VLOOKUP($C276,'MSCI Database'!$C:$R,3, FALSE)),"")</f>
        <v>ESG Rating</v>
      </c>
      <c r="Q276" s="161" t="str">
        <f>IFERROR(IF(VLOOKUP($C276,'MSCI Database'!$C:$R,4, FALSE)="","",VLOOKUP($C276,'MSCI Database'!$C:$R,4, FALSE)),"")</f>
        <v>ESG Rating Trend</v>
      </c>
      <c r="R276" s="161" t="str">
        <f>IFERROR(IF(VLOOKUP($C276,'MSCI Database'!$C:$R,5, FALSE)="","",VLOOKUP($C276,'MSCI Database'!$C:$R,5, FALSE)),"")</f>
        <v>ESG Score</v>
      </c>
      <c r="S276" s="161" t="str">
        <f>IFERROR(IF(VLOOKUP($C276,'MSCI Database'!$C:$R,6, FALSE)="","",VLOOKUP($C276,'MSCI Database'!$C:$R,6, FALSE)),"")</f>
        <v>Environmental Score</v>
      </c>
      <c r="T276" s="212" t="str">
        <f>IFERROR(IF(VLOOKUP($C276,'MSCI Database'!$C:$R,7, FALSE)="","",VLOOKUP($C276,'MSCI Database'!$C:$R,7, FALSE)),"")</f>
        <v>Social Score</v>
      </c>
      <c r="U276" s="161" t="str">
        <f>IFERROR(IF(VLOOKUP($C276,'MSCI Database'!$C:$R,8, FALSE)="","",VLOOKUP($C276,'MSCI Database'!$C:$R,8, FALSE)),"")</f>
        <v>Governance Score</v>
      </c>
      <c r="V276" s="176" t="str">
        <f>IFERROR(IF(VLOOKUP($C276,'MSCI Database'!$C:$R,9, FALSE)="","",VLOOKUP($C276,'MSCI Database'!$C:$R,9, FALSE)),"")</f>
        <v>Weighted Average Score</v>
      </c>
      <c r="W276" s="162" t="s">
        <v>56</v>
      </c>
      <c r="X276" s="163" t="str">
        <f>IFERROR(IF(VLOOKUP($C276,'MSCI Database'!$C:$R,10, FALSE)="","",VLOOKUP($C276,'MSCI Database'!$C:$R,10, FALSE)),"")</f>
        <v>Carbon Emissions</v>
      </c>
      <c r="Y276" s="139" t="str">
        <f>IFERROR(IF(VLOOKUP($C276,'MSCI Database'!$C:$R,11, FALSE)="","",VLOOKUP($C276,'MSCI Database'!$C:$R,11, FALSE)),"")</f>
        <v>Intensity Year</v>
      </c>
      <c r="Z276" s="139" t="str">
        <f>IFERROR(IF(VLOOKUP($C276,'MSCI Database'!$C:$R,12, FALSE)="","",VLOOKUP($C276,'MSCI Database'!$C:$R,12, FALSE)),"")</f>
        <v>Scope Key</v>
      </c>
      <c r="AA276" s="191" t="str">
        <f>IFERROR(IF(VLOOKUP($C276,'MSCI Database'!$C:$R,13, FALSE)="","",VLOOKUP($C276,'MSCI Database'!$C:$R,13, FALSE)),"")</f>
        <v>ESG Headline</v>
      </c>
    </row>
    <row r="277" spans="1:27" s="130" customFormat="1" ht="15" hidden="1" customHeight="1" outlineLevel="1" thickTop="1">
      <c r="A277" s="143" t="s">
        <v>8772</v>
      </c>
      <c r="B277" s="143" t="s">
        <v>8773</v>
      </c>
      <c r="C277" s="144" t="e">
        <f ca="1">_xll.BQL($A277, "id_isin")</f>
        <v>#NAME?</v>
      </c>
      <c r="D277" s="130" t="e">
        <f ca="1">_xll.BDP($A277,"cntry_of_domicile")</f>
        <v>#NAME?</v>
      </c>
      <c r="E277" s="130" t="e">
        <f ca="1">_xll.BDP($A277,"gics_sector_name")</f>
        <v>#NAME?</v>
      </c>
      <c r="F277" s="310">
        <v>1.6</v>
      </c>
      <c r="G277" s="132" t="str">
        <f ca="1">IFERROR(_xll.BQL($A277, "cur_mkt_cap(currency=EUR)")/1000000, " ")</f>
        <v xml:space="preserve"> </v>
      </c>
      <c r="M277" s="305">
        <f>IF($F277&lt;&gt;"",$F$275*$F277/100,"")</f>
        <v>6.3200000000000007E-4</v>
      </c>
      <c r="N277" s="223">
        <f ca="1">IF(V277&lt;&gt;"",VLOOKUP($A277,$A$277:$V$314,6,FALSE)/SUMIF($V$277:$V$314,"&gt;0",$F$277:$F$314),0)</f>
        <v>0</v>
      </c>
      <c r="O277" s="172" t="str">
        <f ca="1">IFERROR(IF(VLOOKUP($C277,'MSCI Database'!$C:$R,2, FALSE)="","",VLOOKUP($C277,'MSCI Database'!$C:$R,2, FALSE)),"")</f>
        <v/>
      </c>
      <c r="P277" s="186" t="str">
        <f ca="1">IFERROR(IF(VLOOKUP($C277,'MSCI Database'!$C:$R,3, FALSE)="","",VLOOKUP($C277,'MSCI Database'!$C:$R,3, FALSE)),"")</f>
        <v/>
      </c>
      <c r="Q277" s="164" t="str">
        <f ca="1">IFERROR(IF(VLOOKUP($C277,'MSCI Database'!$C:$R,4, FALSE)="","",VLOOKUP($C277,'MSCI Database'!$C:$R,4, FALSE)),"")</f>
        <v/>
      </c>
      <c r="R277" s="164" t="str">
        <f ca="1">IFERROR(IF(VLOOKUP($C277,'MSCI Database'!$C:$R,5, FALSE)="","",VLOOKUP($C277,'MSCI Database'!$C:$R,5, FALSE)),"")</f>
        <v/>
      </c>
      <c r="S277" s="164" t="str">
        <f ca="1">IFERROR(IF(VLOOKUP($C277,'MSCI Database'!$C:$R,6, FALSE)="","",VLOOKUP($C277,'MSCI Database'!$C:$R,6, FALSE)),"")</f>
        <v/>
      </c>
      <c r="T277" s="211" t="str">
        <f ca="1">IFERROR(IF(VLOOKUP($C277,'MSCI Database'!$C:$R,7, FALSE)="","",VLOOKUP($C277,'MSCI Database'!$C:$R,7, FALSE)),"")</f>
        <v/>
      </c>
      <c r="U277" s="164" t="str">
        <f ca="1">IFERROR(IF(VLOOKUP($C277,'MSCI Database'!$C:$R,8, FALSE)="","",VLOOKUP($C277,'MSCI Database'!$C:$R,8, FALSE)),"")</f>
        <v/>
      </c>
      <c r="V277" s="175" t="str">
        <f ca="1">IFERROR(IF(VLOOKUP($C277,'MSCI Database'!$C:$R,9, FALSE)="","",VLOOKUP($C277,'MSCI Database'!$C:$R,9, FALSE)),"")</f>
        <v/>
      </c>
      <c r="W277" s="165">
        <f t="shared" ref="W277:W314" ca="1" si="18">IFERROR(IF(X277&lt;&gt;"",VLOOKUP($A277,$A$277:$X$314,6,FALSE)/100,0)*$G$275/$G277, 0)</f>
        <v>0</v>
      </c>
      <c r="X277" s="166" t="str">
        <f ca="1">IFERROR(IF(VLOOKUP($C277,'MSCI Database'!$C:$R,10, FALSE)="","",VLOOKUP($C277,'MSCI Database'!$C:$R,10, FALSE)),"")</f>
        <v/>
      </c>
      <c r="Y277" s="133" t="str">
        <f ca="1">IFERROR(IF(VLOOKUP($C277,'MSCI Database'!$C:$R,11, FALSE)="","",VLOOKUP($C277,'MSCI Database'!$C:$R,11, FALSE)),"")</f>
        <v/>
      </c>
      <c r="Z277" s="133" t="str">
        <f ca="1">IFERROR(IF(VLOOKUP($C277,'MSCI Database'!$C:$R,12, FALSE)="","",VLOOKUP($C277,'MSCI Database'!$C:$R,12, FALSE)),"")</f>
        <v/>
      </c>
      <c r="AA277" s="202" t="str">
        <f ca="1">IFERROR(IF(VLOOKUP($C277,'MSCI Database'!$C:$R,13, FALSE)="","",VLOOKUP($C277,'MSCI Database'!$C:$R,13, FALSE)),"")</f>
        <v/>
      </c>
    </row>
    <row r="278" spans="1:27" s="130" customFormat="1" ht="15" hidden="1" customHeight="1" outlineLevel="1">
      <c r="A278" s="143" t="s">
        <v>536</v>
      </c>
      <c r="B278" s="143" t="s">
        <v>8775</v>
      </c>
      <c r="C278" s="144" t="e">
        <f ca="1">_xll.BQL($A278, "id_isin")</f>
        <v>#NAME?</v>
      </c>
      <c r="D278" s="130" t="e">
        <f ca="1">_xll.BDP($A278,"cntry_of_domicile")</f>
        <v>#NAME?</v>
      </c>
      <c r="E278" s="130" t="e">
        <f ca="1">_xll.BDP($A278,"gics_sector_name")</f>
        <v>#NAME?</v>
      </c>
      <c r="F278" s="310">
        <v>2</v>
      </c>
      <c r="G278" s="132" t="str">
        <f ca="1">IFERROR(_xll.BQL($A278, "cur_mkt_cap(currency=EUR)")/1000000, " ")</f>
        <v xml:space="preserve"> </v>
      </c>
      <c r="M278" s="305">
        <f t="shared" ref="M278:M314" si="19">IF($F278&lt;&gt;"",$F$275*$F278/100,"")</f>
        <v>7.9000000000000001E-4</v>
      </c>
      <c r="N278" s="223">
        <f t="shared" ref="N278:N314" ca="1" si="20">IF(V278&lt;&gt;"",VLOOKUP($A278,$A$277:$V$314,6,FALSE)/SUMIF($V$277:$V$314,"&gt;0",$F$277:$F$314),0)</f>
        <v>0</v>
      </c>
      <c r="O278" s="172" t="str">
        <f ca="1">IFERROR(IF(VLOOKUP($C278,'MSCI Database'!$C:$R,2, FALSE)="","",VLOOKUP($C278,'MSCI Database'!$C:$R,2, FALSE)),"")</f>
        <v/>
      </c>
      <c r="P278" s="186" t="str">
        <f ca="1">IFERROR(IF(VLOOKUP($C278,'MSCI Database'!$C:$R,3, FALSE)="","",VLOOKUP($C278,'MSCI Database'!$C:$R,3, FALSE)),"")</f>
        <v/>
      </c>
      <c r="Q278" s="164" t="str">
        <f ca="1">IFERROR(IF(VLOOKUP($C278,'MSCI Database'!$C:$R,4, FALSE)="","",VLOOKUP($C278,'MSCI Database'!$C:$R,4, FALSE)),"")</f>
        <v/>
      </c>
      <c r="R278" s="164" t="str">
        <f ca="1">IFERROR(IF(VLOOKUP($C278,'MSCI Database'!$C:$R,5, FALSE)="","",VLOOKUP($C278,'MSCI Database'!$C:$R,5, FALSE)),"")</f>
        <v/>
      </c>
      <c r="S278" s="164" t="str">
        <f ca="1">IFERROR(IF(VLOOKUP($C278,'MSCI Database'!$C:$R,6, FALSE)="","",VLOOKUP($C278,'MSCI Database'!$C:$R,6, FALSE)),"")</f>
        <v/>
      </c>
      <c r="T278" s="211" t="str">
        <f ca="1">IFERROR(IF(VLOOKUP($C278,'MSCI Database'!$C:$R,7, FALSE)="","",VLOOKUP($C278,'MSCI Database'!$C:$R,7, FALSE)),"")</f>
        <v/>
      </c>
      <c r="U278" s="164" t="str">
        <f ca="1">IFERROR(IF(VLOOKUP($C278,'MSCI Database'!$C:$R,8, FALSE)="","",VLOOKUP($C278,'MSCI Database'!$C:$R,8, FALSE)),"")</f>
        <v/>
      </c>
      <c r="V278" s="175" t="str">
        <f ca="1">IFERROR(IF(VLOOKUP($C278,'MSCI Database'!$C:$R,9, FALSE)="","",VLOOKUP($C278,'MSCI Database'!$C:$R,9, FALSE)),"")</f>
        <v/>
      </c>
      <c r="W278" s="165">
        <f t="shared" ca="1" si="18"/>
        <v>0</v>
      </c>
      <c r="X278" s="166" t="str">
        <f ca="1">IFERROR(IF(VLOOKUP($C278,'MSCI Database'!$C:$R,10, FALSE)="","",VLOOKUP($C278,'MSCI Database'!$C:$R,10, FALSE)),"")</f>
        <v/>
      </c>
      <c r="Y278" s="133" t="str">
        <f ca="1">IFERROR(IF(VLOOKUP($C278,'MSCI Database'!$C:$R,11, FALSE)="","",VLOOKUP($C278,'MSCI Database'!$C:$R,11, FALSE)),"")</f>
        <v/>
      </c>
      <c r="Z278" s="133" t="str">
        <f ca="1">IFERROR(IF(VLOOKUP($C278,'MSCI Database'!$C:$R,12, FALSE)="","",VLOOKUP($C278,'MSCI Database'!$C:$R,12, FALSE)),"")</f>
        <v/>
      </c>
      <c r="AA278" s="202" t="str">
        <f ca="1">IFERROR(IF(VLOOKUP($C278,'MSCI Database'!$C:$R,13, FALSE)="","",VLOOKUP($C278,'MSCI Database'!$C:$R,13, FALSE)),"")</f>
        <v/>
      </c>
    </row>
    <row r="279" spans="1:27" s="130" customFormat="1" ht="15" hidden="1" customHeight="1" outlineLevel="1">
      <c r="A279" s="143" t="s">
        <v>8776</v>
      </c>
      <c r="B279" s="143" t="s">
        <v>8777</v>
      </c>
      <c r="C279" s="144" t="e">
        <f ca="1">_xll.BQL($A279, "id_isin")</f>
        <v>#NAME?</v>
      </c>
      <c r="D279" s="130" t="e">
        <f ca="1">_xll.BDP($A279,"cntry_of_domicile")</f>
        <v>#NAME?</v>
      </c>
      <c r="E279" s="130" t="e">
        <f ca="1">_xll.BDP($A279,"gics_sector_name")</f>
        <v>#NAME?</v>
      </c>
      <c r="F279" s="310">
        <v>2.8</v>
      </c>
      <c r="G279" s="132" t="str">
        <f ca="1">IFERROR(_xll.BQL($A279, "cur_mkt_cap(currency=EUR)")/1000000, " ")</f>
        <v xml:space="preserve"> </v>
      </c>
      <c r="M279" s="305">
        <f t="shared" si="19"/>
        <v>1.106E-3</v>
      </c>
      <c r="N279" s="223">
        <f t="shared" ca="1" si="20"/>
        <v>0</v>
      </c>
      <c r="O279" s="172" t="str">
        <f ca="1">IFERROR(IF(VLOOKUP($C279,'MSCI Database'!$C:$R,2, FALSE)="","",VLOOKUP($C279,'MSCI Database'!$C:$R,2, FALSE)),"")</f>
        <v/>
      </c>
      <c r="P279" s="186" t="str">
        <f ca="1">IFERROR(IF(VLOOKUP($C279,'MSCI Database'!$C:$R,3, FALSE)="","",VLOOKUP($C279,'MSCI Database'!$C:$R,3, FALSE)),"")</f>
        <v/>
      </c>
      <c r="Q279" s="164" t="str">
        <f ca="1">IFERROR(IF(VLOOKUP($C279,'MSCI Database'!$C:$R,4, FALSE)="","",VLOOKUP($C279,'MSCI Database'!$C:$R,4, FALSE)),"")</f>
        <v/>
      </c>
      <c r="R279" s="164" t="str">
        <f ca="1">IFERROR(IF(VLOOKUP($C279,'MSCI Database'!$C:$R,5, FALSE)="","",VLOOKUP($C279,'MSCI Database'!$C:$R,5, FALSE)),"")</f>
        <v/>
      </c>
      <c r="S279" s="164" t="str">
        <f ca="1">IFERROR(IF(VLOOKUP($C279,'MSCI Database'!$C:$R,6, FALSE)="","",VLOOKUP($C279,'MSCI Database'!$C:$R,6, FALSE)),"")</f>
        <v/>
      </c>
      <c r="T279" s="211" t="str">
        <f ca="1">IFERROR(IF(VLOOKUP($C279,'MSCI Database'!$C:$R,7, FALSE)="","",VLOOKUP($C279,'MSCI Database'!$C:$R,7, FALSE)),"")</f>
        <v/>
      </c>
      <c r="U279" s="164" t="str">
        <f ca="1">IFERROR(IF(VLOOKUP($C279,'MSCI Database'!$C:$R,8, FALSE)="","",VLOOKUP($C279,'MSCI Database'!$C:$R,8, FALSE)),"")</f>
        <v/>
      </c>
      <c r="V279" s="175" t="str">
        <f ca="1">IFERROR(IF(VLOOKUP($C279,'MSCI Database'!$C:$R,9, FALSE)="","",VLOOKUP($C279,'MSCI Database'!$C:$R,9, FALSE)),"")</f>
        <v/>
      </c>
      <c r="W279" s="165">
        <f t="shared" ca="1" si="18"/>
        <v>0</v>
      </c>
      <c r="X279" s="166" t="str">
        <f ca="1">IFERROR(IF(VLOOKUP($C279,'MSCI Database'!$C:$R,10, FALSE)="","",VLOOKUP($C279,'MSCI Database'!$C:$R,10, FALSE)),"")</f>
        <v/>
      </c>
      <c r="Y279" s="133" t="str">
        <f ca="1">IFERROR(IF(VLOOKUP($C279,'MSCI Database'!$C:$R,11, FALSE)="","",VLOOKUP($C279,'MSCI Database'!$C:$R,11, FALSE)),"")</f>
        <v/>
      </c>
      <c r="Z279" s="133" t="str">
        <f ca="1">IFERROR(IF(VLOOKUP($C279,'MSCI Database'!$C:$R,12, FALSE)="","",VLOOKUP($C279,'MSCI Database'!$C:$R,12, FALSE)),"")</f>
        <v/>
      </c>
      <c r="AA279" s="202" t="str">
        <f ca="1">IFERROR(IF(VLOOKUP($C279,'MSCI Database'!$C:$R,13, FALSE)="","",VLOOKUP($C279,'MSCI Database'!$C:$R,13, FALSE)),"")</f>
        <v/>
      </c>
    </row>
    <row r="280" spans="1:27" s="130" customFormat="1" ht="15" hidden="1" customHeight="1" outlineLevel="1">
      <c r="A280" s="143" t="s">
        <v>8778</v>
      </c>
      <c r="B280" s="143" t="s">
        <v>8779</v>
      </c>
      <c r="C280" s="144" t="e">
        <f ca="1">_xll.BQL($A280, "id_isin")</f>
        <v>#NAME?</v>
      </c>
      <c r="D280" s="130" t="e">
        <f ca="1">_xll.BDP($A280,"cntry_of_domicile")</f>
        <v>#NAME?</v>
      </c>
      <c r="E280" s="130" t="e">
        <f ca="1">_xll.BDP($A280,"gics_sector_name")</f>
        <v>#NAME?</v>
      </c>
      <c r="F280" s="310">
        <v>0.7</v>
      </c>
      <c r="G280" s="132" t="str">
        <f ca="1">IFERROR(_xll.BQL($A280, "cur_mkt_cap(currency=EUR)")/1000000, " ")</f>
        <v xml:space="preserve"> </v>
      </c>
      <c r="M280" s="305">
        <f t="shared" si="19"/>
        <v>2.765E-4</v>
      </c>
      <c r="N280" s="223">
        <f t="shared" ca="1" si="20"/>
        <v>0</v>
      </c>
      <c r="O280" s="172" t="str">
        <f ca="1">IFERROR(IF(VLOOKUP($C280,'MSCI Database'!$C:$R,2, FALSE)="","",VLOOKUP($C280,'MSCI Database'!$C:$R,2, FALSE)),"")</f>
        <v/>
      </c>
      <c r="P280" s="186" t="str">
        <f ca="1">IFERROR(IF(VLOOKUP($C280,'MSCI Database'!$C:$R,3, FALSE)="","",VLOOKUP($C280,'MSCI Database'!$C:$R,3, FALSE)),"")</f>
        <v/>
      </c>
      <c r="Q280" s="164" t="str">
        <f ca="1">IFERROR(IF(VLOOKUP($C280,'MSCI Database'!$C:$R,4, FALSE)="","",VLOOKUP($C280,'MSCI Database'!$C:$R,4, FALSE)),"")</f>
        <v/>
      </c>
      <c r="R280" s="164" t="str">
        <f ca="1">IFERROR(IF(VLOOKUP($C280,'MSCI Database'!$C:$R,5, FALSE)="","",VLOOKUP($C280,'MSCI Database'!$C:$R,5, FALSE)),"")</f>
        <v/>
      </c>
      <c r="S280" s="164" t="str">
        <f ca="1">IFERROR(IF(VLOOKUP($C280,'MSCI Database'!$C:$R,6, FALSE)="","",VLOOKUP($C280,'MSCI Database'!$C:$R,6, FALSE)),"")</f>
        <v/>
      </c>
      <c r="T280" s="211" t="str">
        <f ca="1">IFERROR(IF(VLOOKUP($C280,'MSCI Database'!$C:$R,7, FALSE)="","",VLOOKUP($C280,'MSCI Database'!$C:$R,7, FALSE)),"")</f>
        <v/>
      </c>
      <c r="U280" s="164" t="str">
        <f ca="1">IFERROR(IF(VLOOKUP($C280,'MSCI Database'!$C:$R,8, FALSE)="","",VLOOKUP($C280,'MSCI Database'!$C:$R,8, FALSE)),"")</f>
        <v/>
      </c>
      <c r="V280" s="175" t="str">
        <f ca="1">IFERROR(IF(VLOOKUP($C280,'MSCI Database'!$C:$R,9, FALSE)="","",VLOOKUP($C280,'MSCI Database'!$C:$R,9, FALSE)),"")</f>
        <v/>
      </c>
      <c r="W280" s="165">
        <f t="shared" ca="1" si="18"/>
        <v>0</v>
      </c>
      <c r="X280" s="166" t="str">
        <f ca="1">IFERROR(IF(VLOOKUP($C280,'MSCI Database'!$C:$R,10, FALSE)="","",VLOOKUP($C280,'MSCI Database'!$C:$R,10, FALSE)),"")</f>
        <v/>
      </c>
      <c r="Y280" s="133" t="str">
        <f ca="1">IFERROR(IF(VLOOKUP($C280,'MSCI Database'!$C:$R,11, FALSE)="","",VLOOKUP($C280,'MSCI Database'!$C:$R,11, FALSE)),"")</f>
        <v/>
      </c>
      <c r="Z280" s="133" t="str">
        <f ca="1">IFERROR(IF(VLOOKUP($C280,'MSCI Database'!$C:$R,12, FALSE)="","",VLOOKUP($C280,'MSCI Database'!$C:$R,12, FALSE)),"")</f>
        <v/>
      </c>
      <c r="AA280" s="202" t="str">
        <f ca="1">IFERROR(IF(VLOOKUP($C280,'MSCI Database'!$C:$R,13, FALSE)="","",VLOOKUP($C280,'MSCI Database'!$C:$R,13, FALSE)),"")</f>
        <v/>
      </c>
    </row>
    <row r="281" spans="1:27" s="130" customFormat="1" ht="15" hidden="1" customHeight="1" outlineLevel="1">
      <c r="A281" s="143" t="s">
        <v>8780</v>
      </c>
      <c r="B281" s="143" t="s">
        <v>8781</v>
      </c>
      <c r="C281" s="144" t="e">
        <f ca="1">_xll.BQL($A281, "id_isin")</f>
        <v>#NAME?</v>
      </c>
      <c r="D281" s="130" t="e">
        <f ca="1">_xll.BDP($A281,"cntry_of_domicile")</f>
        <v>#NAME?</v>
      </c>
      <c r="E281" s="130" t="e">
        <f ca="1">_xll.BDP($A281,"gics_sector_name")</f>
        <v>#NAME?</v>
      </c>
      <c r="F281" s="310">
        <v>4.5999999999999996</v>
      </c>
      <c r="G281" s="132" t="str">
        <f ca="1">IFERROR(_xll.BQL($A281, "cur_mkt_cap(currency=EUR)")/1000000, " ")</f>
        <v xml:space="preserve"> </v>
      </c>
      <c r="M281" s="305">
        <f t="shared" si="19"/>
        <v>1.817E-3</v>
      </c>
      <c r="N281" s="223">
        <f t="shared" ca="1" si="20"/>
        <v>0</v>
      </c>
      <c r="O281" s="172" t="str">
        <f ca="1">IFERROR(IF(VLOOKUP($C281,'MSCI Database'!$C:$R,2, FALSE)="","",VLOOKUP($C281,'MSCI Database'!$C:$R,2, FALSE)),"")</f>
        <v/>
      </c>
      <c r="P281" s="186" t="str">
        <f ca="1">IFERROR(IF(VLOOKUP($C281,'MSCI Database'!$C:$R,3, FALSE)="","",VLOOKUP($C281,'MSCI Database'!$C:$R,3, FALSE)),"")</f>
        <v/>
      </c>
      <c r="Q281" s="164" t="str">
        <f ca="1">IFERROR(IF(VLOOKUP($C281,'MSCI Database'!$C:$R,4, FALSE)="","",VLOOKUP($C281,'MSCI Database'!$C:$R,4, FALSE)),"")</f>
        <v/>
      </c>
      <c r="R281" s="164" t="str">
        <f ca="1">IFERROR(IF(VLOOKUP($C281,'MSCI Database'!$C:$R,5, FALSE)="","",VLOOKUP($C281,'MSCI Database'!$C:$R,5, FALSE)),"")</f>
        <v/>
      </c>
      <c r="S281" s="164" t="str">
        <f ca="1">IFERROR(IF(VLOOKUP($C281,'MSCI Database'!$C:$R,6, FALSE)="","",VLOOKUP($C281,'MSCI Database'!$C:$R,6, FALSE)),"")</f>
        <v/>
      </c>
      <c r="T281" s="211" t="str">
        <f ca="1">IFERROR(IF(VLOOKUP($C281,'MSCI Database'!$C:$R,7, FALSE)="","",VLOOKUP($C281,'MSCI Database'!$C:$R,7, FALSE)),"")</f>
        <v/>
      </c>
      <c r="U281" s="164" t="str">
        <f ca="1">IFERROR(IF(VLOOKUP($C281,'MSCI Database'!$C:$R,8, FALSE)="","",VLOOKUP($C281,'MSCI Database'!$C:$R,8, FALSE)),"")</f>
        <v/>
      </c>
      <c r="V281" s="175" t="str">
        <f ca="1">IFERROR(IF(VLOOKUP($C281,'MSCI Database'!$C:$R,9, FALSE)="","",VLOOKUP($C281,'MSCI Database'!$C:$R,9, FALSE)),"")</f>
        <v/>
      </c>
      <c r="W281" s="165">
        <f t="shared" ca="1" si="18"/>
        <v>0</v>
      </c>
      <c r="X281" s="166" t="str">
        <f ca="1">IFERROR(IF(VLOOKUP($C281,'MSCI Database'!$C:$R,10, FALSE)="","",VLOOKUP($C281,'MSCI Database'!$C:$R,10, FALSE)),"")</f>
        <v/>
      </c>
      <c r="Y281" s="133" t="str">
        <f ca="1">IFERROR(IF(VLOOKUP($C281,'MSCI Database'!$C:$R,11, FALSE)="","",VLOOKUP($C281,'MSCI Database'!$C:$R,11, FALSE)),"")</f>
        <v/>
      </c>
      <c r="Z281" s="133" t="str">
        <f ca="1">IFERROR(IF(VLOOKUP($C281,'MSCI Database'!$C:$R,12, FALSE)="","",VLOOKUP($C281,'MSCI Database'!$C:$R,12, FALSE)),"")</f>
        <v/>
      </c>
      <c r="AA281" s="202" t="str">
        <f ca="1">IFERROR(IF(VLOOKUP($C281,'MSCI Database'!$C:$R,13, FALSE)="","",VLOOKUP($C281,'MSCI Database'!$C:$R,13, FALSE)),"")</f>
        <v/>
      </c>
    </row>
    <row r="282" spans="1:27" s="130" customFormat="1" ht="15" hidden="1" customHeight="1" outlineLevel="1">
      <c r="A282" s="143" t="s">
        <v>8782</v>
      </c>
      <c r="B282" s="143" t="s">
        <v>8783</v>
      </c>
      <c r="C282" s="144" t="e">
        <f ca="1">_xll.BQL($A282, "id_isin")</f>
        <v>#NAME?</v>
      </c>
      <c r="D282" s="130" t="e">
        <f ca="1">_xll.BDP($A282,"cntry_of_domicile")</f>
        <v>#NAME?</v>
      </c>
      <c r="E282" s="130" t="e">
        <f ca="1">_xll.BDP($A282,"gics_sector_name")</f>
        <v>#NAME?</v>
      </c>
      <c r="F282" s="310">
        <v>2.8</v>
      </c>
      <c r="G282" s="132" t="str">
        <f ca="1">IFERROR(_xll.BQL($A282, "cur_mkt_cap(currency=EUR)")/1000000, " ")</f>
        <v xml:space="preserve"> </v>
      </c>
      <c r="M282" s="305">
        <f t="shared" si="19"/>
        <v>1.106E-3</v>
      </c>
      <c r="N282" s="223">
        <f t="shared" ca="1" si="20"/>
        <v>0</v>
      </c>
      <c r="O282" s="172" t="str">
        <f ca="1">IFERROR(IF(VLOOKUP($C282,'MSCI Database'!$C:$R,2, FALSE)="","",VLOOKUP($C282,'MSCI Database'!$C:$R,2, FALSE)),"")</f>
        <v/>
      </c>
      <c r="P282" s="186" t="str">
        <f ca="1">IFERROR(IF(VLOOKUP($C282,'MSCI Database'!$C:$R,3, FALSE)="","",VLOOKUP($C282,'MSCI Database'!$C:$R,3, FALSE)),"")</f>
        <v/>
      </c>
      <c r="Q282" s="164" t="str">
        <f ca="1">IFERROR(IF(VLOOKUP($C282,'MSCI Database'!$C:$R,4, FALSE)="","",VLOOKUP($C282,'MSCI Database'!$C:$R,4, FALSE)),"")</f>
        <v/>
      </c>
      <c r="R282" s="164" t="str">
        <f ca="1">IFERROR(IF(VLOOKUP($C282,'MSCI Database'!$C:$R,5, FALSE)="","",VLOOKUP($C282,'MSCI Database'!$C:$R,5, FALSE)),"")</f>
        <v/>
      </c>
      <c r="S282" s="164" t="str">
        <f ca="1">IFERROR(IF(VLOOKUP($C282,'MSCI Database'!$C:$R,6, FALSE)="","",VLOOKUP($C282,'MSCI Database'!$C:$R,6, FALSE)),"")</f>
        <v/>
      </c>
      <c r="T282" s="211" t="str">
        <f ca="1">IFERROR(IF(VLOOKUP($C282,'MSCI Database'!$C:$R,7, FALSE)="","",VLOOKUP($C282,'MSCI Database'!$C:$R,7, FALSE)),"")</f>
        <v/>
      </c>
      <c r="U282" s="164" t="str">
        <f ca="1">IFERROR(IF(VLOOKUP($C282,'MSCI Database'!$C:$R,8, FALSE)="","",VLOOKUP($C282,'MSCI Database'!$C:$R,8, FALSE)),"")</f>
        <v/>
      </c>
      <c r="V282" s="175" t="str">
        <f ca="1">IFERROR(IF(VLOOKUP($C282,'MSCI Database'!$C:$R,9, FALSE)="","",VLOOKUP($C282,'MSCI Database'!$C:$R,9, FALSE)),"")</f>
        <v/>
      </c>
      <c r="W282" s="165">
        <f t="shared" ca="1" si="18"/>
        <v>0</v>
      </c>
      <c r="X282" s="166" t="str">
        <f ca="1">IFERROR(IF(VLOOKUP($C282,'MSCI Database'!$C:$R,10, FALSE)="","",VLOOKUP($C282,'MSCI Database'!$C:$R,10, FALSE)),"")</f>
        <v/>
      </c>
      <c r="Y282" s="133" t="str">
        <f ca="1">IFERROR(IF(VLOOKUP($C282,'MSCI Database'!$C:$R,11, FALSE)="","",VLOOKUP($C282,'MSCI Database'!$C:$R,11, FALSE)),"")</f>
        <v/>
      </c>
      <c r="Z282" s="133" t="str">
        <f ca="1">IFERROR(IF(VLOOKUP($C282,'MSCI Database'!$C:$R,12, FALSE)="","",VLOOKUP($C282,'MSCI Database'!$C:$R,12, FALSE)),"")</f>
        <v/>
      </c>
      <c r="AA282" s="202" t="str">
        <f ca="1">IFERROR(IF(VLOOKUP($C282,'MSCI Database'!$C:$R,13, FALSE)="","",VLOOKUP($C282,'MSCI Database'!$C:$R,13, FALSE)),"")</f>
        <v/>
      </c>
    </row>
    <row r="283" spans="1:27" s="130" customFormat="1" ht="15" hidden="1" customHeight="1" outlineLevel="1">
      <c r="A283" s="143" t="s">
        <v>8784</v>
      </c>
      <c r="B283" s="143" t="s">
        <v>8785</v>
      </c>
      <c r="C283" s="144" t="e">
        <f ca="1">_xll.BQL($A283, "id_isin")</f>
        <v>#NAME?</v>
      </c>
      <c r="D283" s="130" t="e">
        <f ca="1">_xll.BDP($A283,"cntry_of_domicile")</f>
        <v>#NAME?</v>
      </c>
      <c r="E283" s="130" t="e">
        <f ca="1">_xll.BDP($A283,"gics_sector_name")</f>
        <v>#NAME?</v>
      </c>
      <c r="F283" s="310">
        <v>2.6</v>
      </c>
      <c r="G283" s="132" t="str">
        <f ca="1">IFERROR(_xll.BQL($A283, "cur_mkt_cap(currency=EUR)")/1000000, " ")</f>
        <v xml:space="preserve"> </v>
      </c>
      <c r="M283" s="305">
        <f t="shared" si="19"/>
        <v>1.0269999999999999E-3</v>
      </c>
      <c r="N283" s="223">
        <f t="shared" ca="1" si="20"/>
        <v>0</v>
      </c>
      <c r="O283" s="172" t="str">
        <f ca="1">IFERROR(IF(VLOOKUP($C283,'MSCI Database'!$C:$R,2, FALSE)="","",VLOOKUP($C283,'MSCI Database'!$C:$R,2, FALSE)),"")</f>
        <v/>
      </c>
      <c r="P283" s="186" t="str">
        <f ca="1">IFERROR(IF(VLOOKUP($C283,'MSCI Database'!$C:$R,3, FALSE)="","",VLOOKUP($C283,'MSCI Database'!$C:$R,3, FALSE)),"")</f>
        <v/>
      </c>
      <c r="Q283" s="164" t="str">
        <f ca="1">IFERROR(IF(VLOOKUP($C283,'MSCI Database'!$C:$R,4, FALSE)="","",VLOOKUP($C283,'MSCI Database'!$C:$R,4, FALSE)),"")</f>
        <v/>
      </c>
      <c r="R283" s="164" t="str">
        <f ca="1">IFERROR(IF(VLOOKUP($C283,'MSCI Database'!$C:$R,5, FALSE)="","",VLOOKUP($C283,'MSCI Database'!$C:$R,5, FALSE)),"")</f>
        <v/>
      </c>
      <c r="S283" s="164" t="str">
        <f ca="1">IFERROR(IF(VLOOKUP($C283,'MSCI Database'!$C:$R,6, FALSE)="","",VLOOKUP($C283,'MSCI Database'!$C:$R,6, FALSE)),"")</f>
        <v/>
      </c>
      <c r="T283" s="211" t="str">
        <f ca="1">IFERROR(IF(VLOOKUP($C283,'MSCI Database'!$C:$R,7, FALSE)="","",VLOOKUP($C283,'MSCI Database'!$C:$R,7, FALSE)),"")</f>
        <v/>
      </c>
      <c r="U283" s="164" t="str">
        <f ca="1">IFERROR(IF(VLOOKUP($C283,'MSCI Database'!$C:$R,8, FALSE)="","",VLOOKUP($C283,'MSCI Database'!$C:$R,8, FALSE)),"")</f>
        <v/>
      </c>
      <c r="V283" s="175" t="str">
        <f ca="1">IFERROR(IF(VLOOKUP($C283,'MSCI Database'!$C:$R,9, FALSE)="","",VLOOKUP($C283,'MSCI Database'!$C:$R,9, FALSE)),"")</f>
        <v/>
      </c>
      <c r="W283" s="165">
        <f t="shared" ca="1" si="18"/>
        <v>0</v>
      </c>
      <c r="X283" s="166" t="str">
        <f ca="1">IFERROR(IF(VLOOKUP($C283,'MSCI Database'!$C:$R,10, FALSE)="","",VLOOKUP($C283,'MSCI Database'!$C:$R,10, FALSE)),"")</f>
        <v/>
      </c>
      <c r="Y283" s="133" t="str">
        <f ca="1">IFERROR(IF(VLOOKUP($C283,'MSCI Database'!$C:$R,11, FALSE)="","",VLOOKUP($C283,'MSCI Database'!$C:$R,11, FALSE)),"")</f>
        <v/>
      </c>
      <c r="Z283" s="133" t="str">
        <f ca="1">IFERROR(IF(VLOOKUP($C283,'MSCI Database'!$C:$R,12, FALSE)="","",VLOOKUP($C283,'MSCI Database'!$C:$R,12, FALSE)),"")</f>
        <v/>
      </c>
      <c r="AA283" s="202" t="str">
        <f ca="1">IFERROR(IF(VLOOKUP($C283,'MSCI Database'!$C:$R,13, FALSE)="","",VLOOKUP($C283,'MSCI Database'!$C:$R,13, FALSE)),"")</f>
        <v/>
      </c>
    </row>
    <row r="284" spans="1:27" s="130" customFormat="1" ht="15" hidden="1" customHeight="1" outlineLevel="1">
      <c r="A284" s="143" t="s">
        <v>2119</v>
      </c>
      <c r="B284" s="143" t="s">
        <v>8786</v>
      </c>
      <c r="C284" s="144" t="e">
        <f ca="1">_xll.BQL($A284, "id_isin")</f>
        <v>#NAME?</v>
      </c>
      <c r="D284" s="130" t="e">
        <f ca="1">_xll.BDP($A284,"cntry_of_domicile")</f>
        <v>#NAME?</v>
      </c>
      <c r="E284" s="130" t="e">
        <f ca="1">_xll.BDP($A284,"gics_sector_name")</f>
        <v>#NAME?</v>
      </c>
      <c r="F284" s="310">
        <v>2</v>
      </c>
      <c r="G284" s="132" t="str">
        <f ca="1">IFERROR(_xll.BQL($A284, "cur_mkt_cap(currency=EUR)")/1000000, " ")</f>
        <v xml:space="preserve"> </v>
      </c>
      <c r="M284" s="305">
        <f t="shared" si="19"/>
        <v>7.9000000000000001E-4</v>
      </c>
      <c r="N284" s="223">
        <f t="shared" ca="1" si="20"/>
        <v>0</v>
      </c>
      <c r="O284" s="172" t="str">
        <f ca="1">IFERROR(IF(VLOOKUP($C284,'MSCI Database'!$C:$R,2, FALSE)="","",VLOOKUP($C284,'MSCI Database'!$C:$R,2, FALSE)),"")</f>
        <v/>
      </c>
      <c r="P284" s="186" t="str">
        <f ca="1">IFERROR(IF(VLOOKUP($C284,'MSCI Database'!$C:$R,3, FALSE)="","",VLOOKUP($C284,'MSCI Database'!$C:$R,3, FALSE)),"")</f>
        <v/>
      </c>
      <c r="Q284" s="164" t="str">
        <f ca="1">IFERROR(IF(VLOOKUP($C284,'MSCI Database'!$C:$R,4, FALSE)="","",VLOOKUP($C284,'MSCI Database'!$C:$R,4, FALSE)),"")</f>
        <v/>
      </c>
      <c r="R284" s="164" t="str">
        <f ca="1">IFERROR(IF(VLOOKUP($C284,'MSCI Database'!$C:$R,5, FALSE)="","",VLOOKUP($C284,'MSCI Database'!$C:$R,5, FALSE)),"")</f>
        <v/>
      </c>
      <c r="S284" s="164" t="str">
        <f ca="1">IFERROR(IF(VLOOKUP($C284,'MSCI Database'!$C:$R,6, FALSE)="","",VLOOKUP($C284,'MSCI Database'!$C:$R,6, FALSE)),"")</f>
        <v/>
      </c>
      <c r="T284" s="211" t="str">
        <f ca="1">IFERROR(IF(VLOOKUP($C284,'MSCI Database'!$C:$R,7, FALSE)="","",VLOOKUP($C284,'MSCI Database'!$C:$R,7, FALSE)),"")</f>
        <v/>
      </c>
      <c r="U284" s="164" t="str">
        <f ca="1">IFERROR(IF(VLOOKUP($C284,'MSCI Database'!$C:$R,8, FALSE)="","",VLOOKUP($C284,'MSCI Database'!$C:$R,8, FALSE)),"")</f>
        <v/>
      </c>
      <c r="V284" s="175" t="str">
        <f ca="1">IFERROR(IF(VLOOKUP($C284,'MSCI Database'!$C:$R,9, FALSE)="","",VLOOKUP($C284,'MSCI Database'!$C:$R,9, FALSE)),"")</f>
        <v/>
      </c>
      <c r="W284" s="165">
        <f t="shared" ca="1" si="18"/>
        <v>0</v>
      </c>
      <c r="X284" s="166" t="str">
        <f ca="1">IFERROR(IF(VLOOKUP($C284,'MSCI Database'!$C:$R,10, FALSE)="","",VLOOKUP($C284,'MSCI Database'!$C:$R,10, FALSE)),"")</f>
        <v/>
      </c>
      <c r="Y284" s="133" t="str">
        <f ca="1">IFERROR(IF(VLOOKUP($C284,'MSCI Database'!$C:$R,11, FALSE)="","",VLOOKUP($C284,'MSCI Database'!$C:$R,11, FALSE)),"")</f>
        <v/>
      </c>
      <c r="Z284" s="133" t="str">
        <f ca="1">IFERROR(IF(VLOOKUP($C284,'MSCI Database'!$C:$R,12, FALSE)="","",VLOOKUP($C284,'MSCI Database'!$C:$R,12, FALSE)),"")</f>
        <v/>
      </c>
      <c r="AA284" s="202" t="str">
        <f ca="1">IFERROR(IF(VLOOKUP($C284,'MSCI Database'!$C:$R,13, FALSE)="","",VLOOKUP($C284,'MSCI Database'!$C:$R,13, FALSE)),"")</f>
        <v/>
      </c>
    </row>
    <row r="285" spans="1:27" s="130" customFormat="1" ht="15" hidden="1" customHeight="1" outlineLevel="1">
      <c r="A285" s="143" t="s">
        <v>2123</v>
      </c>
      <c r="B285" s="143" t="s">
        <v>8787</v>
      </c>
      <c r="C285" s="144" t="e">
        <f ca="1">_xll.BQL($A285, "id_isin")</f>
        <v>#NAME?</v>
      </c>
      <c r="D285" s="130" t="e">
        <f ca="1">_xll.BDP($A285,"cntry_of_domicile")</f>
        <v>#NAME?</v>
      </c>
      <c r="E285" s="130" t="e">
        <f ca="1">_xll.BDP($A285,"gics_sector_name")</f>
        <v>#NAME?</v>
      </c>
      <c r="F285" s="310">
        <v>0.9</v>
      </c>
      <c r="G285" s="132" t="str">
        <f ca="1">IFERROR(_xll.BQL($A285, "cur_mkt_cap(currency=EUR)")/1000000, " ")</f>
        <v xml:space="preserve"> </v>
      </c>
      <c r="M285" s="305">
        <f t="shared" si="19"/>
        <v>3.5549999999999997E-4</v>
      </c>
      <c r="N285" s="223">
        <f t="shared" ca="1" si="20"/>
        <v>0</v>
      </c>
      <c r="O285" s="172" t="str">
        <f ca="1">IFERROR(IF(VLOOKUP($C285,'MSCI Database'!$C:$R,2, FALSE)="","",VLOOKUP($C285,'MSCI Database'!$C:$R,2, FALSE)),"")</f>
        <v/>
      </c>
      <c r="P285" s="186" t="str">
        <f ca="1">IFERROR(IF(VLOOKUP($C285,'MSCI Database'!$C:$R,3, FALSE)="","",VLOOKUP($C285,'MSCI Database'!$C:$R,3, FALSE)),"")</f>
        <v/>
      </c>
      <c r="Q285" s="164" t="str">
        <f ca="1">IFERROR(IF(VLOOKUP($C285,'MSCI Database'!$C:$R,4, FALSE)="","",VLOOKUP($C285,'MSCI Database'!$C:$R,4, FALSE)),"")</f>
        <v/>
      </c>
      <c r="R285" s="164" t="str">
        <f ca="1">IFERROR(IF(VLOOKUP($C285,'MSCI Database'!$C:$R,5, FALSE)="","",VLOOKUP($C285,'MSCI Database'!$C:$R,5, FALSE)),"")</f>
        <v/>
      </c>
      <c r="S285" s="164" t="str">
        <f ca="1">IFERROR(IF(VLOOKUP($C285,'MSCI Database'!$C:$R,6, FALSE)="","",VLOOKUP($C285,'MSCI Database'!$C:$R,6, FALSE)),"")</f>
        <v/>
      </c>
      <c r="T285" s="211" t="str">
        <f ca="1">IFERROR(IF(VLOOKUP($C285,'MSCI Database'!$C:$R,7, FALSE)="","",VLOOKUP($C285,'MSCI Database'!$C:$R,7, FALSE)),"")</f>
        <v/>
      </c>
      <c r="U285" s="164" t="str">
        <f ca="1">IFERROR(IF(VLOOKUP($C285,'MSCI Database'!$C:$R,8, FALSE)="","",VLOOKUP($C285,'MSCI Database'!$C:$R,8, FALSE)),"")</f>
        <v/>
      </c>
      <c r="V285" s="175" t="str">
        <f ca="1">IFERROR(IF(VLOOKUP($C285,'MSCI Database'!$C:$R,9, FALSE)="","",VLOOKUP($C285,'MSCI Database'!$C:$R,9, FALSE)),"")</f>
        <v/>
      </c>
      <c r="W285" s="165">
        <f t="shared" ca="1" si="18"/>
        <v>0</v>
      </c>
      <c r="X285" s="166" t="str">
        <f ca="1">IFERROR(IF(VLOOKUP($C285,'MSCI Database'!$C:$R,10, FALSE)="","",VLOOKUP($C285,'MSCI Database'!$C:$R,10, FALSE)),"")</f>
        <v/>
      </c>
      <c r="Y285" s="133" t="str">
        <f ca="1">IFERROR(IF(VLOOKUP($C285,'MSCI Database'!$C:$R,11, FALSE)="","",VLOOKUP($C285,'MSCI Database'!$C:$R,11, FALSE)),"")</f>
        <v/>
      </c>
      <c r="Z285" s="133" t="str">
        <f ca="1">IFERROR(IF(VLOOKUP($C285,'MSCI Database'!$C:$R,12, FALSE)="","",VLOOKUP($C285,'MSCI Database'!$C:$R,12, FALSE)),"")</f>
        <v/>
      </c>
      <c r="AA285" s="202" t="str">
        <f ca="1">IFERROR(IF(VLOOKUP($C285,'MSCI Database'!$C:$R,13, FALSE)="","",VLOOKUP($C285,'MSCI Database'!$C:$R,13, FALSE)),"")</f>
        <v/>
      </c>
    </row>
    <row r="286" spans="1:27" s="130" customFormat="1" ht="15" hidden="1" customHeight="1" outlineLevel="1">
      <c r="A286" s="143" t="s">
        <v>8788</v>
      </c>
      <c r="B286" s="143" t="s">
        <v>8789</v>
      </c>
      <c r="C286" s="144" t="e">
        <f ca="1">_xll.BQL($A286, "id_isin")</f>
        <v>#NAME?</v>
      </c>
      <c r="D286" s="130" t="e">
        <f ca="1">_xll.BDP($A286,"cntry_of_domicile")</f>
        <v>#NAME?</v>
      </c>
      <c r="E286" s="130" t="e">
        <f ca="1">_xll.BDP($A286,"gics_sector_name")</f>
        <v>#NAME?</v>
      </c>
      <c r="F286" s="310">
        <v>0.6</v>
      </c>
      <c r="G286" s="132" t="str">
        <f ca="1">IFERROR(_xll.BQL($A286, "cur_mkt_cap(currency=EUR)")/1000000, " ")</f>
        <v xml:space="preserve"> </v>
      </c>
      <c r="M286" s="305">
        <f t="shared" si="19"/>
        <v>2.3699999999999999E-4</v>
      </c>
      <c r="N286" s="223">
        <f t="shared" ca="1" si="20"/>
        <v>0</v>
      </c>
      <c r="O286" s="172" t="str">
        <f ca="1">IFERROR(IF(VLOOKUP($C286,'MSCI Database'!$C:$R,2, FALSE)="","",VLOOKUP($C286,'MSCI Database'!$C:$R,2, FALSE)),"")</f>
        <v/>
      </c>
      <c r="P286" s="186" t="str">
        <f ca="1">IFERROR(IF(VLOOKUP($C286,'MSCI Database'!$C:$R,3, FALSE)="","",VLOOKUP($C286,'MSCI Database'!$C:$R,3, FALSE)),"")</f>
        <v/>
      </c>
      <c r="Q286" s="164" t="str">
        <f ca="1">IFERROR(IF(VLOOKUP($C286,'MSCI Database'!$C:$R,4, FALSE)="","",VLOOKUP($C286,'MSCI Database'!$C:$R,4, FALSE)),"")</f>
        <v/>
      </c>
      <c r="R286" s="164" t="str">
        <f ca="1">IFERROR(IF(VLOOKUP($C286,'MSCI Database'!$C:$R,5, FALSE)="","",VLOOKUP($C286,'MSCI Database'!$C:$R,5, FALSE)),"")</f>
        <v/>
      </c>
      <c r="S286" s="164" t="str">
        <f ca="1">IFERROR(IF(VLOOKUP($C286,'MSCI Database'!$C:$R,6, FALSE)="","",VLOOKUP($C286,'MSCI Database'!$C:$R,6, FALSE)),"")</f>
        <v/>
      </c>
      <c r="T286" s="211" t="str">
        <f ca="1">IFERROR(IF(VLOOKUP($C286,'MSCI Database'!$C:$R,7, FALSE)="","",VLOOKUP($C286,'MSCI Database'!$C:$R,7, FALSE)),"")</f>
        <v/>
      </c>
      <c r="U286" s="164" t="str">
        <f ca="1">IFERROR(IF(VLOOKUP($C286,'MSCI Database'!$C:$R,8, FALSE)="","",VLOOKUP($C286,'MSCI Database'!$C:$R,8, FALSE)),"")</f>
        <v/>
      </c>
      <c r="V286" s="175" t="str">
        <f ca="1">IFERROR(IF(VLOOKUP($C286,'MSCI Database'!$C:$R,9, FALSE)="","",VLOOKUP($C286,'MSCI Database'!$C:$R,9, FALSE)),"")</f>
        <v/>
      </c>
      <c r="W286" s="165">
        <f t="shared" ca="1" si="18"/>
        <v>0</v>
      </c>
      <c r="X286" s="166" t="str">
        <f ca="1">IFERROR(IF(VLOOKUP($C286,'MSCI Database'!$C:$R,10, FALSE)="","",VLOOKUP($C286,'MSCI Database'!$C:$R,10, FALSE)),"")</f>
        <v/>
      </c>
      <c r="Y286" s="133" t="str">
        <f ca="1">IFERROR(IF(VLOOKUP($C286,'MSCI Database'!$C:$R,11, FALSE)="","",VLOOKUP($C286,'MSCI Database'!$C:$R,11, FALSE)),"")</f>
        <v/>
      </c>
      <c r="Z286" s="133" t="str">
        <f ca="1">IFERROR(IF(VLOOKUP($C286,'MSCI Database'!$C:$R,12, FALSE)="","",VLOOKUP($C286,'MSCI Database'!$C:$R,12, FALSE)),"")</f>
        <v/>
      </c>
      <c r="AA286" s="202" t="str">
        <f ca="1">IFERROR(IF(VLOOKUP($C286,'MSCI Database'!$C:$R,13, FALSE)="","",VLOOKUP($C286,'MSCI Database'!$C:$R,13, FALSE)),"")</f>
        <v/>
      </c>
    </row>
    <row r="287" spans="1:27" s="130" customFormat="1" ht="15" hidden="1" customHeight="1" outlineLevel="1">
      <c r="A287" s="143" t="s">
        <v>2270</v>
      </c>
      <c r="B287" s="143" t="s">
        <v>8790</v>
      </c>
      <c r="C287" s="144" t="e">
        <f ca="1">_xll.BQL($A287, "id_isin")</f>
        <v>#NAME?</v>
      </c>
      <c r="D287" s="130" t="e">
        <f ca="1">_xll.BDP($A287,"cntry_of_domicile")</f>
        <v>#NAME?</v>
      </c>
      <c r="E287" s="130" t="e">
        <f ca="1">_xll.BDP($A287,"gics_sector_name")</f>
        <v>#NAME?</v>
      </c>
      <c r="F287" s="310">
        <v>1.6</v>
      </c>
      <c r="G287" s="132" t="str">
        <f ca="1">IFERROR(_xll.BQL($A287, "cur_mkt_cap(currency=EUR)")/1000000, " ")</f>
        <v xml:space="preserve"> </v>
      </c>
      <c r="M287" s="305">
        <f t="shared" si="19"/>
        <v>6.3200000000000007E-4</v>
      </c>
      <c r="N287" s="223">
        <f t="shared" ca="1" si="20"/>
        <v>0</v>
      </c>
      <c r="O287" s="172" t="str">
        <f ca="1">IFERROR(IF(VLOOKUP($C287,'MSCI Database'!$C:$R,2, FALSE)="","",VLOOKUP($C287,'MSCI Database'!$C:$R,2, FALSE)),"")</f>
        <v/>
      </c>
      <c r="P287" s="186" t="str">
        <f ca="1">IFERROR(IF(VLOOKUP($C287,'MSCI Database'!$C:$R,3, FALSE)="","",VLOOKUP($C287,'MSCI Database'!$C:$R,3, FALSE)),"")</f>
        <v/>
      </c>
      <c r="Q287" s="164" t="str">
        <f ca="1">IFERROR(IF(VLOOKUP($C287,'MSCI Database'!$C:$R,4, FALSE)="","",VLOOKUP($C287,'MSCI Database'!$C:$R,4, FALSE)),"")</f>
        <v/>
      </c>
      <c r="R287" s="164" t="str">
        <f ca="1">IFERROR(IF(VLOOKUP($C287,'MSCI Database'!$C:$R,5, FALSE)="","",VLOOKUP($C287,'MSCI Database'!$C:$R,5, FALSE)),"")</f>
        <v/>
      </c>
      <c r="S287" s="164" t="str">
        <f ca="1">IFERROR(IF(VLOOKUP($C287,'MSCI Database'!$C:$R,6, FALSE)="","",VLOOKUP($C287,'MSCI Database'!$C:$R,6, FALSE)),"")</f>
        <v/>
      </c>
      <c r="T287" s="211" t="str">
        <f ca="1">IFERROR(IF(VLOOKUP($C287,'MSCI Database'!$C:$R,7, FALSE)="","",VLOOKUP($C287,'MSCI Database'!$C:$R,7, FALSE)),"")</f>
        <v/>
      </c>
      <c r="U287" s="164" t="str">
        <f ca="1">IFERROR(IF(VLOOKUP($C287,'MSCI Database'!$C:$R,8, FALSE)="","",VLOOKUP($C287,'MSCI Database'!$C:$R,8, FALSE)),"")</f>
        <v/>
      </c>
      <c r="V287" s="175" t="str">
        <f ca="1">IFERROR(IF(VLOOKUP($C287,'MSCI Database'!$C:$R,9, FALSE)="","",VLOOKUP($C287,'MSCI Database'!$C:$R,9, FALSE)),"")</f>
        <v/>
      </c>
      <c r="W287" s="165">
        <f t="shared" ca="1" si="18"/>
        <v>0</v>
      </c>
      <c r="X287" s="166" t="str">
        <f ca="1">IFERROR(IF(VLOOKUP($C287,'MSCI Database'!$C:$R,10, FALSE)="","",VLOOKUP($C287,'MSCI Database'!$C:$R,10, FALSE)),"")</f>
        <v/>
      </c>
      <c r="Y287" s="133" t="str">
        <f ca="1">IFERROR(IF(VLOOKUP($C287,'MSCI Database'!$C:$R,11, FALSE)="","",VLOOKUP($C287,'MSCI Database'!$C:$R,11, FALSE)),"")</f>
        <v/>
      </c>
      <c r="Z287" s="133" t="str">
        <f ca="1">IFERROR(IF(VLOOKUP($C287,'MSCI Database'!$C:$R,12, FALSE)="","",VLOOKUP($C287,'MSCI Database'!$C:$R,12, FALSE)),"")</f>
        <v/>
      </c>
      <c r="AA287" s="202" t="str">
        <f ca="1">IFERROR(IF(VLOOKUP($C287,'MSCI Database'!$C:$R,13, FALSE)="","",VLOOKUP($C287,'MSCI Database'!$C:$R,13, FALSE)),"")</f>
        <v/>
      </c>
    </row>
    <row r="288" spans="1:27" s="130" customFormat="1" ht="15" hidden="1" customHeight="1" outlineLevel="1">
      <c r="A288" s="143" t="s">
        <v>147</v>
      </c>
      <c r="B288" s="143" t="s">
        <v>8791</v>
      </c>
      <c r="C288" s="144" t="e">
        <f ca="1">_xll.BQL($A288, "id_isin")</f>
        <v>#NAME?</v>
      </c>
      <c r="D288" s="130" t="e">
        <f ca="1">_xll.BDP($A288,"cntry_of_domicile")</f>
        <v>#NAME?</v>
      </c>
      <c r="E288" s="130" t="e">
        <f ca="1">_xll.BDP($A288,"gics_sector_name")</f>
        <v>#NAME?</v>
      </c>
      <c r="F288" s="310">
        <v>0.8</v>
      </c>
      <c r="G288" s="132" t="str">
        <f ca="1">IFERROR(_xll.BQL($A288, "cur_mkt_cap(currency=EUR)")/1000000, " ")</f>
        <v xml:space="preserve"> </v>
      </c>
      <c r="M288" s="305">
        <f t="shared" si="19"/>
        <v>3.1600000000000004E-4</v>
      </c>
      <c r="N288" s="223">
        <f t="shared" ca="1" si="20"/>
        <v>0</v>
      </c>
      <c r="O288" s="172" t="str">
        <f ca="1">IFERROR(IF(VLOOKUP($C288,'MSCI Database'!$C:$R,2, FALSE)="","",VLOOKUP($C288,'MSCI Database'!$C:$R,2, FALSE)),"")</f>
        <v/>
      </c>
      <c r="P288" s="186" t="str">
        <f ca="1">IFERROR(IF(VLOOKUP($C288,'MSCI Database'!$C:$R,3, FALSE)="","",VLOOKUP($C288,'MSCI Database'!$C:$R,3, FALSE)),"")</f>
        <v/>
      </c>
      <c r="Q288" s="164" t="str">
        <f ca="1">IFERROR(IF(VLOOKUP($C288,'MSCI Database'!$C:$R,4, FALSE)="","",VLOOKUP($C288,'MSCI Database'!$C:$R,4, FALSE)),"")</f>
        <v/>
      </c>
      <c r="R288" s="164" t="str">
        <f ca="1">IFERROR(IF(VLOOKUP($C288,'MSCI Database'!$C:$R,5, FALSE)="","",VLOOKUP($C288,'MSCI Database'!$C:$R,5, FALSE)),"")</f>
        <v/>
      </c>
      <c r="S288" s="164" t="str">
        <f ca="1">IFERROR(IF(VLOOKUP($C288,'MSCI Database'!$C:$R,6, FALSE)="","",VLOOKUP($C288,'MSCI Database'!$C:$R,6, FALSE)),"")</f>
        <v/>
      </c>
      <c r="T288" s="211" t="str">
        <f ca="1">IFERROR(IF(VLOOKUP($C288,'MSCI Database'!$C:$R,7, FALSE)="","",VLOOKUP($C288,'MSCI Database'!$C:$R,7, FALSE)),"")</f>
        <v/>
      </c>
      <c r="U288" s="164" t="str">
        <f ca="1">IFERROR(IF(VLOOKUP($C288,'MSCI Database'!$C:$R,8, FALSE)="","",VLOOKUP($C288,'MSCI Database'!$C:$R,8, FALSE)),"")</f>
        <v/>
      </c>
      <c r="V288" s="175" t="str">
        <f ca="1">IFERROR(IF(VLOOKUP($C288,'MSCI Database'!$C:$R,9, FALSE)="","",VLOOKUP($C288,'MSCI Database'!$C:$R,9, FALSE)),"")</f>
        <v/>
      </c>
      <c r="W288" s="165">
        <f t="shared" ca="1" si="18"/>
        <v>0</v>
      </c>
      <c r="X288" s="166" t="str">
        <f ca="1">IFERROR(IF(VLOOKUP($C288,'MSCI Database'!$C:$R,10, FALSE)="","",VLOOKUP($C288,'MSCI Database'!$C:$R,10, FALSE)),"")</f>
        <v/>
      </c>
      <c r="Y288" s="133" t="str">
        <f ca="1">IFERROR(IF(VLOOKUP($C288,'MSCI Database'!$C:$R,11, FALSE)="","",VLOOKUP($C288,'MSCI Database'!$C:$R,11, FALSE)),"")</f>
        <v/>
      </c>
      <c r="Z288" s="133" t="str">
        <f ca="1">IFERROR(IF(VLOOKUP($C288,'MSCI Database'!$C:$R,12, FALSE)="","",VLOOKUP($C288,'MSCI Database'!$C:$R,12, FALSE)),"")</f>
        <v/>
      </c>
      <c r="AA288" s="202" t="str">
        <f ca="1">IFERROR(IF(VLOOKUP($C288,'MSCI Database'!$C:$R,13, FALSE)="","",VLOOKUP($C288,'MSCI Database'!$C:$R,13, FALSE)),"")</f>
        <v/>
      </c>
    </row>
    <row r="289" spans="1:27" s="130" customFormat="1" ht="15" hidden="1" customHeight="1" outlineLevel="1">
      <c r="A289" s="143" t="s">
        <v>2344</v>
      </c>
      <c r="B289" s="143" t="s">
        <v>8792</v>
      </c>
      <c r="C289" s="144" t="e">
        <f ca="1">_xll.BQL($A289, "id_isin")</f>
        <v>#NAME?</v>
      </c>
      <c r="D289" s="130" t="e">
        <f ca="1">_xll.BDP($A289,"cntry_of_domicile")</f>
        <v>#NAME?</v>
      </c>
      <c r="E289" s="130" t="e">
        <f ca="1">_xll.BDP($A289,"gics_sector_name")</f>
        <v>#NAME?</v>
      </c>
      <c r="F289" s="310">
        <v>1.6</v>
      </c>
      <c r="G289" s="132" t="str">
        <f ca="1">IFERROR(_xll.BQL($A289, "cur_mkt_cap(currency=EUR)")/1000000, " ")</f>
        <v xml:space="preserve"> </v>
      </c>
      <c r="M289" s="305">
        <f t="shared" si="19"/>
        <v>6.3200000000000007E-4</v>
      </c>
      <c r="N289" s="223">
        <f t="shared" ca="1" si="20"/>
        <v>0</v>
      </c>
      <c r="O289" s="172" t="str">
        <f ca="1">IFERROR(IF(VLOOKUP($C289,'MSCI Database'!$C:$R,2, FALSE)="","",VLOOKUP($C289,'MSCI Database'!$C:$R,2, FALSE)),"")</f>
        <v/>
      </c>
      <c r="P289" s="186" t="str">
        <f ca="1">IFERROR(IF(VLOOKUP($C289,'MSCI Database'!$C:$R,3, FALSE)="","",VLOOKUP($C289,'MSCI Database'!$C:$R,3, FALSE)),"")</f>
        <v/>
      </c>
      <c r="Q289" s="164" t="str">
        <f ca="1">IFERROR(IF(VLOOKUP($C289,'MSCI Database'!$C:$R,4, FALSE)="","",VLOOKUP($C289,'MSCI Database'!$C:$R,4, FALSE)),"")</f>
        <v/>
      </c>
      <c r="R289" s="164" t="str">
        <f ca="1">IFERROR(IF(VLOOKUP($C289,'MSCI Database'!$C:$R,5, FALSE)="","",VLOOKUP($C289,'MSCI Database'!$C:$R,5, FALSE)),"")</f>
        <v/>
      </c>
      <c r="S289" s="164" t="str">
        <f ca="1">IFERROR(IF(VLOOKUP($C289,'MSCI Database'!$C:$R,6, FALSE)="","",VLOOKUP($C289,'MSCI Database'!$C:$R,6, FALSE)),"")</f>
        <v/>
      </c>
      <c r="T289" s="211" t="str">
        <f ca="1">IFERROR(IF(VLOOKUP($C289,'MSCI Database'!$C:$R,7, FALSE)="","",VLOOKUP($C289,'MSCI Database'!$C:$R,7, FALSE)),"")</f>
        <v/>
      </c>
      <c r="U289" s="164" t="str">
        <f ca="1">IFERROR(IF(VLOOKUP($C289,'MSCI Database'!$C:$R,8, FALSE)="","",VLOOKUP($C289,'MSCI Database'!$C:$R,8, FALSE)),"")</f>
        <v/>
      </c>
      <c r="V289" s="175" t="str">
        <f ca="1">IFERROR(IF(VLOOKUP($C289,'MSCI Database'!$C:$R,9, FALSE)="","",VLOOKUP($C289,'MSCI Database'!$C:$R,9, FALSE)),"")</f>
        <v/>
      </c>
      <c r="W289" s="165">
        <f t="shared" ca="1" si="18"/>
        <v>0</v>
      </c>
      <c r="X289" s="166" t="str">
        <f ca="1">IFERROR(IF(VLOOKUP($C289,'MSCI Database'!$C:$R,10, FALSE)="","",VLOOKUP($C289,'MSCI Database'!$C:$R,10, FALSE)),"")</f>
        <v/>
      </c>
      <c r="Y289" s="133" t="str">
        <f ca="1">IFERROR(IF(VLOOKUP($C289,'MSCI Database'!$C:$R,11, FALSE)="","",VLOOKUP($C289,'MSCI Database'!$C:$R,11, FALSE)),"")</f>
        <v/>
      </c>
      <c r="Z289" s="133" t="str">
        <f ca="1">IFERROR(IF(VLOOKUP($C289,'MSCI Database'!$C:$R,12, FALSE)="","",VLOOKUP($C289,'MSCI Database'!$C:$R,12, FALSE)),"")</f>
        <v/>
      </c>
      <c r="AA289" s="202" t="str">
        <f ca="1">IFERROR(IF(VLOOKUP($C289,'MSCI Database'!$C:$R,13, FALSE)="","",VLOOKUP($C289,'MSCI Database'!$C:$R,13, FALSE)),"")</f>
        <v/>
      </c>
    </row>
    <row r="290" spans="1:27" s="130" customFormat="1" ht="15" hidden="1" customHeight="1" outlineLevel="1">
      <c r="A290" s="143" t="s">
        <v>8793</v>
      </c>
      <c r="B290" s="143" t="s">
        <v>8794</v>
      </c>
      <c r="C290" s="144" t="e">
        <f ca="1">_xll.BQL($A290, "id_isin")</f>
        <v>#NAME?</v>
      </c>
      <c r="D290" s="130" t="e">
        <f ca="1">_xll.BDP($A290,"cntry_of_domicile")</f>
        <v>#NAME?</v>
      </c>
      <c r="E290" s="130" t="e">
        <f ca="1">_xll.BDP($A290,"gics_sector_name")</f>
        <v>#NAME?</v>
      </c>
      <c r="F290" s="310">
        <v>3.9</v>
      </c>
      <c r="G290" s="132" t="str">
        <f ca="1">IFERROR(_xll.BQL($A290, "cur_mkt_cap(currency=EUR)")/1000000, " ")</f>
        <v xml:space="preserve"> </v>
      </c>
      <c r="M290" s="305">
        <f t="shared" si="19"/>
        <v>1.5405E-3</v>
      </c>
      <c r="N290" s="223">
        <f t="shared" ca="1" si="20"/>
        <v>0</v>
      </c>
      <c r="O290" s="172" t="str">
        <f ca="1">IFERROR(IF(VLOOKUP($C290,'MSCI Database'!$C:$R,2, FALSE)="","",VLOOKUP($C290,'MSCI Database'!$C:$R,2, FALSE)),"")</f>
        <v/>
      </c>
      <c r="P290" s="186" t="str">
        <f ca="1">IFERROR(IF(VLOOKUP($C290,'MSCI Database'!$C:$R,3, FALSE)="","",VLOOKUP($C290,'MSCI Database'!$C:$R,3, FALSE)),"")</f>
        <v/>
      </c>
      <c r="Q290" s="164" t="str">
        <f ca="1">IFERROR(IF(VLOOKUP($C290,'MSCI Database'!$C:$R,4, FALSE)="","",VLOOKUP($C290,'MSCI Database'!$C:$R,4, FALSE)),"")</f>
        <v/>
      </c>
      <c r="R290" s="164" t="str">
        <f ca="1">IFERROR(IF(VLOOKUP($C290,'MSCI Database'!$C:$R,5, FALSE)="","",VLOOKUP($C290,'MSCI Database'!$C:$R,5, FALSE)),"")</f>
        <v/>
      </c>
      <c r="S290" s="164" t="str">
        <f ca="1">IFERROR(IF(VLOOKUP($C290,'MSCI Database'!$C:$R,6, FALSE)="","",VLOOKUP($C290,'MSCI Database'!$C:$R,6, FALSE)),"")</f>
        <v/>
      </c>
      <c r="T290" s="211" t="str">
        <f ca="1">IFERROR(IF(VLOOKUP($C290,'MSCI Database'!$C:$R,7, FALSE)="","",VLOOKUP($C290,'MSCI Database'!$C:$R,7, FALSE)),"")</f>
        <v/>
      </c>
      <c r="U290" s="164" t="str">
        <f ca="1">IFERROR(IF(VLOOKUP($C290,'MSCI Database'!$C:$R,8, FALSE)="","",VLOOKUP($C290,'MSCI Database'!$C:$R,8, FALSE)),"")</f>
        <v/>
      </c>
      <c r="V290" s="175" t="str">
        <f ca="1">IFERROR(IF(VLOOKUP($C290,'MSCI Database'!$C:$R,9, FALSE)="","",VLOOKUP($C290,'MSCI Database'!$C:$R,9, FALSE)),"")</f>
        <v/>
      </c>
      <c r="W290" s="165">
        <f t="shared" ca="1" si="18"/>
        <v>0</v>
      </c>
      <c r="X290" s="166" t="str">
        <f ca="1">IFERROR(IF(VLOOKUP($C290,'MSCI Database'!$C:$R,10, FALSE)="","",VLOOKUP($C290,'MSCI Database'!$C:$R,10, FALSE)),"")</f>
        <v/>
      </c>
      <c r="Y290" s="133" t="str">
        <f ca="1">IFERROR(IF(VLOOKUP($C290,'MSCI Database'!$C:$R,11, FALSE)="","",VLOOKUP($C290,'MSCI Database'!$C:$R,11, FALSE)),"")</f>
        <v/>
      </c>
      <c r="Z290" s="133" t="str">
        <f ca="1">IFERROR(IF(VLOOKUP($C290,'MSCI Database'!$C:$R,12, FALSE)="","",VLOOKUP($C290,'MSCI Database'!$C:$R,12, FALSE)),"")</f>
        <v/>
      </c>
      <c r="AA290" s="202" t="str">
        <f ca="1">IFERROR(IF(VLOOKUP($C290,'MSCI Database'!$C:$R,13, FALSE)="","",VLOOKUP($C290,'MSCI Database'!$C:$R,13, FALSE)),"")</f>
        <v/>
      </c>
    </row>
    <row r="291" spans="1:27" s="130" customFormat="1" ht="15" hidden="1" customHeight="1" outlineLevel="1">
      <c r="A291" s="143" t="s">
        <v>8795</v>
      </c>
      <c r="B291" s="143" t="s">
        <v>8796</v>
      </c>
      <c r="C291" s="144" t="e">
        <f ca="1">_xll.BQL($A291, "id_isin")</f>
        <v>#NAME?</v>
      </c>
      <c r="D291" s="130" t="e">
        <f ca="1">_xll.BDP($A291,"cntry_of_domicile")</f>
        <v>#NAME?</v>
      </c>
      <c r="E291" s="130" t="e">
        <f ca="1">_xll.BDP($A291,"gics_sector_name")</f>
        <v>#NAME?</v>
      </c>
      <c r="F291" s="310">
        <v>1</v>
      </c>
      <c r="G291" s="132" t="str">
        <f ca="1">IFERROR(_xll.BQL($A291, "cur_mkt_cap(currency=EUR)")/1000000, " ")</f>
        <v xml:space="preserve"> </v>
      </c>
      <c r="M291" s="305">
        <f t="shared" si="19"/>
        <v>3.9500000000000001E-4</v>
      </c>
      <c r="N291" s="223">
        <f t="shared" ca="1" si="20"/>
        <v>0</v>
      </c>
      <c r="O291" s="172" t="str">
        <f ca="1">IFERROR(IF(VLOOKUP($C291,'MSCI Database'!$C:$R,2, FALSE)="","",VLOOKUP($C291,'MSCI Database'!$C:$R,2, FALSE)),"")</f>
        <v/>
      </c>
      <c r="P291" s="186" t="str">
        <f ca="1">IFERROR(IF(VLOOKUP($C291,'MSCI Database'!$C:$R,3, FALSE)="","",VLOOKUP($C291,'MSCI Database'!$C:$R,3, FALSE)),"")</f>
        <v/>
      </c>
      <c r="Q291" s="164" t="str">
        <f ca="1">IFERROR(IF(VLOOKUP($C291,'MSCI Database'!$C:$R,4, FALSE)="","",VLOOKUP($C291,'MSCI Database'!$C:$R,4, FALSE)),"")</f>
        <v/>
      </c>
      <c r="R291" s="164" t="str">
        <f ca="1">IFERROR(IF(VLOOKUP($C291,'MSCI Database'!$C:$R,5, FALSE)="","",VLOOKUP($C291,'MSCI Database'!$C:$R,5, FALSE)),"")</f>
        <v/>
      </c>
      <c r="S291" s="164" t="str">
        <f ca="1">IFERROR(IF(VLOOKUP($C291,'MSCI Database'!$C:$R,6, FALSE)="","",VLOOKUP($C291,'MSCI Database'!$C:$R,6, FALSE)),"")</f>
        <v/>
      </c>
      <c r="T291" s="211" t="str">
        <f ca="1">IFERROR(IF(VLOOKUP($C291,'MSCI Database'!$C:$R,7, FALSE)="","",VLOOKUP($C291,'MSCI Database'!$C:$R,7, FALSE)),"")</f>
        <v/>
      </c>
      <c r="U291" s="164" t="str">
        <f ca="1">IFERROR(IF(VLOOKUP($C291,'MSCI Database'!$C:$R,8, FALSE)="","",VLOOKUP($C291,'MSCI Database'!$C:$R,8, FALSE)),"")</f>
        <v/>
      </c>
      <c r="V291" s="175" t="str">
        <f ca="1">IFERROR(IF(VLOOKUP($C291,'MSCI Database'!$C:$R,9, FALSE)="","",VLOOKUP($C291,'MSCI Database'!$C:$R,9, FALSE)),"")</f>
        <v/>
      </c>
      <c r="W291" s="165">
        <f t="shared" ca="1" si="18"/>
        <v>0</v>
      </c>
      <c r="X291" s="166" t="str">
        <f ca="1">IFERROR(IF(VLOOKUP($C291,'MSCI Database'!$C:$R,10, FALSE)="","",VLOOKUP($C291,'MSCI Database'!$C:$R,10, FALSE)),"")</f>
        <v/>
      </c>
      <c r="Y291" s="133" t="str">
        <f ca="1">IFERROR(IF(VLOOKUP($C291,'MSCI Database'!$C:$R,11, FALSE)="","",VLOOKUP($C291,'MSCI Database'!$C:$R,11, FALSE)),"")</f>
        <v/>
      </c>
      <c r="Z291" s="133" t="str">
        <f ca="1">IFERROR(IF(VLOOKUP($C291,'MSCI Database'!$C:$R,12, FALSE)="","",VLOOKUP($C291,'MSCI Database'!$C:$R,12, FALSE)),"")</f>
        <v/>
      </c>
      <c r="AA291" s="202" t="str">
        <f ca="1">IFERROR(IF(VLOOKUP($C291,'MSCI Database'!$C:$R,13, FALSE)="","",VLOOKUP($C291,'MSCI Database'!$C:$R,13, FALSE)),"")</f>
        <v/>
      </c>
    </row>
    <row r="292" spans="1:27" s="130" customFormat="1" ht="15" hidden="1" customHeight="1" outlineLevel="1">
      <c r="A292" s="143" t="s">
        <v>155</v>
      </c>
      <c r="B292" s="143" t="s">
        <v>156</v>
      </c>
      <c r="C292" s="144" t="e">
        <f ca="1">_xll.BQL($A292, "id_isin")</f>
        <v>#NAME?</v>
      </c>
      <c r="D292" s="130" t="e">
        <f ca="1">_xll.BDP($A292,"cntry_of_domicile")</f>
        <v>#NAME?</v>
      </c>
      <c r="E292" s="130" t="e">
        <f ca="1">_xll.BDP($A292,"gics_sector_name")</f>
        <v>#NAME?</v>
      </c>
      <c r="F292" s="310">
        <v>1.4</v>
      </c>
      <c r="G292" s="132" t="str">
        <f ca="1">IFERROR(_xll.BQL($A292, "cur_mkt_cap(currency=EUR)")/1000000, " ")</f>
        <v xml:space="preserve"> </v>
      </c>
      <c r="M292" s="305">
        <f t="shared" si="19"/>
        <v>5.53E-4</v>
      </c>
      <c r="N292" s="223">
        <f t="shared" ca="1" si="20"/>
        <v>0</v>
      </c>
      <c r="O292" s="172" t="str">
        <f ca="1">IFERROR(IF(VLOOKUP($C292,'MSCI Database'!$C:$R,2, FALSE)="","",VLOOKUP($C292,'MSCI Database'!$C:$R,2, FALSE)),"")</f>
        <v/>
      </c>
      <c r="P292" s="186" t="str">
        <f ca="1">IFERROR(IF(VLOOKUP($C292,'MSCI Database'!$C:$R,3, FALSE)="","",VLOOKUP($C292,'MSCI Database'!$C:$R,3, FALSE)),"")</f>
        <v/>
      </c>
      <c r="Q292" s="164" t="str">
        <f ca="1">IFERROR(IF(VLOOKUP($C292,'MSCI Database'!$C:$R,4, FALSE)="","",VLOOKUP($C292,'MSCI Database'!$C:$R,4, FALSE)),"")</f>
        <v/>
      </c>
      <c r="R292" s="164" t="str">
        <f ca="1">IFERROR(IF(VLOOKUP($C292,'MSCI Database'!$C:$R,5, FALSE)="","",VLOOKUP($C292,'MSCI Database'!$C:$R,5, FALSE)),"")</f>
        <v/>
      </c>
      <c r="S292" s="164" t="str">
        <f ca="1">IFERROR(IF(VLOOKUP($C292,'MSCI Database'!$C:$R,6, FALSE)="","",VLOOKUP($C292,'MSCI Database'!$C:$R,6, FALSE)),"")</f>
        <v/>
      </c>
      <c r="T292" s="211" t="str">
        <f ca="1">IFERROR(IF(VLOOKUP($C292,'MSCI Database'!$C:$R,7, FALSE)="","",VLOOKUP($C292,'MSCI Database'!$C:$R,7, FALSE)),"")</f>
        <v/>
      </c>
      <c r="U292" s="164" t="str">
        <f ca="1">IFERROR(IF(VLOOKUP($C292,'MSCI Database'!$C:$R,8, FALSE)="","",VLOOKUP($C292,'MSCI Database'!$C:$R,8, FALSE)),"")</f>
        <v/>
      </c>
      <c r="V292" s="175" t="str">
        <f ca="1">IFERROR(IF(VLOOKUP($C292,'MSCI Database'!$C:$R,9, FALSE)="","",VLOOKUP($C292,'MSCI Database'!$C:$R,9, FALSE)),"")</f>
        <v/>
      </c>
      <c r="W292" s="165">
        <f t="shared" ca="1" si="18"/>
        <v>0</v>
      </c>
      <c r="X292" s="166" t="str">
        <f ca="1">IFERROR(IF(VLOOKUP($C292,'MSCI Database'!$C:$R,10, FALSE)="","",VLOOKUP($C292,'MSCI Database'!$C:$R,10, FALSE)),"")</f>
        <v/>
      </c>
      <c r="Y292" s="133" t="str">
        <f ca="1">IFERROR(IF(VLOOKUP($C292,'MSCI Database'!$C:$R,11, FALSE)="","",VLOOKUP($C292,'MSCI Database'!$C:$R,11, FALSE)),"")</f>
        <v/>
      </c>
      <c r="Z292" s="133" t="str">
        <f ca="1">IFERROR(IF(VLOOKUP($C292,'MSCI Database'!$C:$R,12, FALSE)="","",VLOOKUP($C292,'MSCI Database'!$C:$R,12, FALSE)),"")</f>
        <v/>
      </c>
      <c r="AA292" s="202" t="str">
        <f ca="1">IFERROR(IF(VLOOKUP($C292,'MSCI Database'!$C:$R,13, FALSE)="","",VLOOKUP($C292,'MSCI Database'!$C:$R,13, FALSE)),"")</f>
        <v/>
      </c>
    </row>
    <row r="293" spans="1:27" s="130" customFormat="1" ht="15" hidden="1" customHeight="1" outlineLevel="1">
      <c r="A293" s="143" t="s">
        <v>8797</v>
      </c>
      <c r="B293" s="143" t="s">
        <v>8798</v>
      </c>
      <c r="C293" s="144" t="e">
        <f ca="1">_xll.BQL($A293, "id_isin")</f>
        <v>#NAME?</v>
      </c>
      <c r="D293" s="130" t="e">
        <f ca="1">_xll.BDP($A293,"cntry_of_domicile")</f>
        <v>#NAME?</v>
      </c>
      <c r="E293" s="130" t="e">
        <f ca="1">_xll.BDP($A293,"gics_sector_name")</f>
        <v>#NAME?</v>
      </c>
      <c r="F293" s="310">
        <v>1.9</v>
      </c>
      <c r="G293" s="132" t="str">
        <f ca="1">IFERROR(_xll.BQL($A293, "cur_mkt_cap(currency=EUR)")/1000000, " ")</f>
        <v xml:space="preserve"> </v>
      </c>
      <c r="M293" s="305">
        <f t="shared" si="19"/>
        <v>7.5049999999999987E-4</v>
      </c>
      <c r="N293" s="223">
        <f t="shared" ca="1" si="20"/>
        <v>0</v>
      </c>
      <c r="O293" s="172" t="str">
        <f ca="1">IFERROR(IF(VLOOKUP($C293,'MSCI Database'!$C:$R,2, FALSE)="","",VLOOKUP($C293,'MSCI Database'!$C:$R,2, FALSE)),"")</f>
        <v/>
      </c>
      <c r="P293" s="186" t="str">
        <f ca="1">IFERROR(IF(VLOOKUP($C293,'MSCI Database'!$C:$R,3, FALSE)="","",VLOOKUP($C293,'MSCI Database'!$C:$R,3, FALSE)),"")</f>
        <v/>
      </c>
      <c r="Q293" s="164" t="str">
        <f ca="1">IFERROR(IF(VLOOKUP($C293,'MSCI Database'!$C:$R,4, FALSE)="","",VLOOKUP($C293,'MSCI Database'!$C:$R,4, FALSE)),"")</f>
        <v/>
      </c>
      <c r="R293" s="164" t="str">
        <f ca="1">IFERROR(IF(VLOOKUP($C293,'MSCI Database'!$C:$R,5, FALSE)="","",VLOOKUP($C293,'MSCI Database'!$C:$R,5, FALSE)),"")</f>
        <v/>
      </c>
      <c r="S293" s="164" t="str">
        <f ca="1">IFERROR(IF(VLOOKUP($C293,'MSCI Database'!$C:$R,6, FALSE)="","",VLOOKUP($C293,'MSCI Database'!$C:$R,6, FALSE)),"")</f>
        <v/>
      </c>
      <c r="T293" s="211" t="str">
        <f ca="1">IFERROR(IF(VLOOKUP($C293,'MSCI Database'!$C:$R,7, FALSE)="","",VLOOKUP($C293,'MSCI Database'!$C:$R,7, FALSE)),"")</f>
        <v/>
      </c>
      <c r="U293" s="164" t="str">
        <f ca="1">IFERROR(IF(VLOOKUP($C293,'MSCI Database'!$C:$R,8, FALSE)="","",VLOOKUP($C293,'MSCI Database'!$C:$R,8, FALSE)),"")</f>
        <v/>
      </c>
      <c r="V293" s="175" t="str">
        <f ca="1">IFERROR(IF(VLOOKUP($C293,'MSCI Database'!$C:$R,9, FALSE)="","",VLOOKUP($C293,'MSCI Database'!$C:$R,9, FALSE)),"")</f>
        <v/>
      </c>
      <c r="W293" s="165">
        <f t="shared" ca="1" si="18"/>
        <v>0</v>
      </c>
      <c r="X293" s="166" t="str">
        <f ca="1">IFERROR(IF(VLOOKUP($C293,'MSCI Database'!$C:$R,10, FALSE)="","",VLOOKUP($C293,'MSCI Database'!$C:$R,10, FALSE)),"")</f>
        <v/>
      </c>
      <c r="Y293" s="133" t="str">
        <f ca="1">IFERROR(IF(VLOOKUP($C293,'MSCI Database'!$C:$R,11, FALSE)="","",VLOOKUP($C293,'MSCI Database'!$C:$R,11, FALSE)),"")</f>
        <v/>
      </c>
      <c r="Z293" s="133" t="str">
        <f ca="1">IFERROR(IF(VLOOKUP($C293,'MSCI Database'!$C:$R,12, FALSE)="","",VLOOKUP($C293,'MSCI Database'!$C:$R,12, FALSE)),"")</f>
        <v/>
      </c>
      <c r="AA293" s="202" t="str">
        <f ca="1">IFERROR(IF(VLOOKUP($C293,'MSCI Database'!$C:$R,13, FALSE)="","",VLOOKUP($C293,'MSCI Database'!$C:$R,13, FALSE)),"")</f>
        <v/>
      </c>
    </row>
    <row r="294" spans="1:27" s="130" customFormat="1" ht="15" hidden="1" customHeight="1" outlineLevel="1">
      <c r="A294" s="143" t="s">
        <v>8800</v>
      </c>
      <c r="B294" s="143" t="s">
        <v>8801</v>
      </c>
      <c r="C294" s="144" t="e">
        <f ca="1">_xll.BQL($A294, "id_isin")</f>
        <v>#NAME?</v>
      </c>
      <c r="D294" s="130" t="e">
        <f ca="1">_xll.BDP($A294,"cntry_of_domicile")</f>
        <v>#NAME?</v>
      </c>
      <c r="E294" s="130" t="e">
        <f ca="1">_xll.BDP($A294,"gics_sector_name")</f>
        <v>#NAME?</v>
      </c>
      <c r="F294" s="310">
        <v>1.5</v>
      </c>
      <c r="G294" s="132" t="str">
        <f ca="1">IFERROR(_xll.BQL($A294, "cur_mkt_cap(currency=EUR)")/1000000, " ")</f>
        <v xml:space="preserve"> </v>
      </c>
      <c r="M294" s="305">
        <f t="shared" si="19"/>
        <v>5.9249999999999993E-4</v>
      </c>
      <c r="N294" s="223">
        <f t="shared" ca="1" si="20"/>
        <v>0</v>
      </c>
      <c r="O294" s="172" t="str">
        <f ca="1">IFERROR(IF(VLOOKUP($C294,'MSCI Database'!$C:$R,2, FALSE)="","",VLOOKUP($C294,'MSCI Database'!$C:$R,2, FALSE)),"")</f>
        <v/>
      </c>
      <c r="P294" s="186" t="str">
        <f ca="1">IFERROR(IF(VLOOKUP($C294,'MSCI Database'!$C:$R,3, FALSE)="","",VLOOKUP($C294,'MSCI Database'!$C:$R,3, FALSE)),"")</f>
        <v/>
      </c>
      <c r="Q294" s="164" t="str">
        <f ca="1">IFERROR(IF(VLOOKUP($C294,'MSCI Database'!$C:$R,4, FALSE)="","",VLOOKUP($C294,'MSCI Database'!$C:$R,4, FALSE)),"")</f>
        <v/>
      </c>
      <c r="R294" s="164" t="str">
        <f ca="1">IFERROR(IF(VLOOKUP($C294,'MSCI Database'!$C:$R,5, FALSE)="","",VLOOKUP($C294,'MSCI Database'!$C:$R,5, FALSE)),"")</f>
        <v/>
      </c>
      <c r="S294" s="164" t="str">
        <f ca="1">IFERROR(IF(VLOOKUP($C294,'MSCI Database'!$C:$R,6, FALSE)="","",VLOOKUP($C294,'MSCI Database'!$C:$R,6, FALSE)),"")</f>
        <v/>
      </c>
      <c r="T294" s="211" t="str">
        <f ca="1">IFERROR(IF(VLOOKUP($C294,'MSCI Database'!$C:$R,7, FALSE)="","",VLOOKUP($C294,'MSCI Database'!$C:$R,7, FALSE)),"")</f>
        <v/>
      </c>
      <c r="U294" s="164" t="str">
        <f ca="1">IFERROR(IF(VLOOKUP($C294,'MSCI Database'!$C:$R,8, FALSE)="","",VLOOKUP($C294,'MSCI Database'!$C:$R,8, FALSE)),"")</f>
        <v/>
      </c>
      <c r="V294" s="175" t="str">
        <f ca="1">IFERROR(IF(VLOOKUP($C294,'MSCI Database'!$C:$R,9, FALSE)="","",VLOOKUP($C294,'MSCI Database'!$C:$R,9, FALSE)),"")</f>
        <v/>
      </c>
      <c r="W294" s="165">
        <f t="shared" ca="1" si="18"/>
        <v>0</v>
      </c>
      <c r="X294" s="166" t="str">
        <f ca="1">IFERROR(IF(VLOOKUP($C294,'MSCI Database'!$C:$R,10, FALSE)="","",VLOOKUP($C294,'MSCI Database'!$C:$R,10, FALSE)),"")</f>
        <v/>
      </c>
      <c r="Y294" s="133" t="str">
        <f ca="1">IFERROR(IF(VLOOKUP($C294,'MSCI Database'!$C:$R,11, FALSE)="","",VLOOKUP($C294,'MSCI Database'!$C:$R,11, FALSE)),"")</f>
        <v/>
      </c>
      <c r="Z294" s="133" t="str">
        <f ca="1">IFERROR(IF(VLOOKUP($C294,'MSCI Database'!$C:$R,12, FALSE)="","",VLOOKUP($C294,'MSCI Database'!$C:$R,12, FALSE)),"")</f>
        <v/>
      </c>
      <c r="AA294" s="202" t="str">
        <f ca="1">IFERROR(IF(VLOOKUP($C294,'MSCI Database'!$C:$R,13, FALSE)="","",VLOOKUP($C294,'MSCI Database'!$C:$R,13, FALSE)),"")</f>
        <v/>
      </c>
    </row>
    <row r="295" spans="1:27" s="130" customFormat="1" ht="15" hidden="1" customHeight="1" outlineLevel="1">
      <c r="A295" s="143" t="s">
        <v>8802</v>
      </c>
      <c r="B295" s="143" t="s">
        <v>8803</v>
      </c>
      <c r="C295" s="144" t="e">
        <f ca="1">_xll.BQL($A295, "id_isin")</f>
        <v>#NAME?</v>
      </c>
      <c r="D295" s="130" t="e">
        <f ca="1">_xll.BDP($A295,"cntry_of_domicile")</f>
        <v>#NAME?</v>
      </c>
      <c r="E295" s="130" t="e">
        <f ca="1">_xll.BDP($A295,"gics_sector_name")</f>
        <v>#NAME?</v>
      </c>
      <c r="F295" s="310">
        <v>0.8</v>
      </c>
      <c r="G295" s="132" t="str">
        <f ca="1">IFERROR(_xll.BQL($A295, "cur_mkt_cap(currency=EUR)")/1000000, " ")</f>
        <v xml:space="preserve"> </v>
      </c>
      <c r="M295" s="305">
        <f t="shared" si="19"/>
        <v>3.1600000000000004E-4</v>
      </c>
      <c r="N295" s="223">
        <f t="shared" ca="1" si="20"/>
        <v>0</v>
      </c>
      <c r="O295" s="172" t="str">
        <f ca="1">IFERROR(IF(VLOOKUP($C295,'MSCI Database'!$C:$R,2, FALSE)="","",VLOOKUP($C295,'MSCI Database'!$C:$R,2, FALSE)),"")</f>
        <v/>
      </c>
      <c r="P295" s="186" t="str">
        <f ca="1">IFERROR(IF(VLOOKUP($C295,'MSCI Database'!$C:$R,3, FALSE)="","",VLOOKUP($C295,'MSCI Database'!$C:$R,3, FALSE)),"")</f>
        <v/>
      </c>
      <c r="Q295" s="164" t="str">
        <f ca="1">IFERROR(IF(VLOOKUP($C295,'MSCI Database'!$C:$R,4, FALSE)="","",VLOOKUP($C295,'MSCI Database'!$C:$R,4, FALSE)),"")</f>
        <v/>
      </c>
      <c r="R295" s="164" t="str">
        <f ca="1">IFERROR(IF(VLOOKUP($C295,'MSCI Database'!$C:$R,5, FALSE)="","",VLOOKUP($C295,'MSCI Database'!$C:$R,5, FALSE)),"")</f>
        <v/>
      </c>
      <c r="S295" s="164" t="str">
        <f ca="1">IFERROR(IF(VLOOKUP($C295,'MSCI Database'!$C:$R,6, FALSE)="","",VLOOKUP($C295,'MSCI Database'!$C:$R,6, FALSE)),"")</f>
        <v/>
      </c>
      <c r="T295" s="211" t="str">
        <f ca="1">IFERROR(IF(VLOOKUP($C295,'MSCI Database'!$C:$R,7, FALSE)="","",VLOOKUP($C295,'MSCI Database'!$C:$R,7, FALSE)),"")</f>
        <v/>
      </c>
      <c r="U295" s="164" t="str">
        <f ca="1">IFERROR(IF(VLOOKUP($C295,'MSCI Database'!$C:$R,8, FALSE)="","",VLOOKUP($C295,'MSCI Database'!$C:$R,8, FALSE)),"")</f>
        <v/>
      </c>
      <c r="V295" s="175" t="str">
        <f ca="1">IFERROR(IF(VLOOKUP($C295,'MSCI Database'!$C:$R,9, FALSE)="","",VLOOKUP($C295,'MSCI Database'!$C:$R,9, FALSE)),"")</f>
        <v/>
      </c>
      <c r="W295" s="165">
        <f t="shared" ca="1" si="18"/>
        <v>0</v>
      </c>
      <c r="X295" s="166" t="str">
        <f ca="1">IFERROR(IF(VLOOKUP($C295,'MSCI Database'!$C:$R,10, FALSE)="","",VLOOKUP($C295,'MSCI Database'!$C:$R,10, FALSE)),"")</f>
        <v/>
      </c>
      <c r="Y295" s="133" t="str">
        <f ca="1">IFERROR(IF(VLOOKUP($C295,'MSCI Database'!$C:$R,11, FALSE)="","",VLOOKUP($C295,'MSCI Database'!$C:$R,11, FALSE)),"")</f>
        <v/>
      </c>
      <c r="Z295" s="133" t="str">
        <f ca="1">IFERROR(IF(VLOOKUP($C295,'MSCI Database'!$C:$R,12, FALSE)="","",VLOOKUP($C295,'MSCI Database'!$C:$R,12, FALSE)),"")</f>
        <v/>
      </c>
      <c r="AA295" s="202" t="str">
        <f ca="1">IFERROR(IF(VLOOKUP($C295,'MSCI Database'!$C:$R,13, FALSE)="","",VLOOKUP($C295,'MSCI Database'!$C:$R,13, FALSE)),"")</f>
        <v/>
      </c>
    </row>
    <row r="296" spans="1:27" s="130" customFormat="1" ht="15" hidden="1" customHeight="1" outlineLevel="1">
      <c r="A296" s="143" t="s">
        <v>8804</v>
      </c>
      <c r="B296" s="143" t="s">
        <v>8805</v>
      </c>
      <c r="C296" s="144" t="e">
        <f ca="1">_xll.BQL($A296, "id_isin")</f>
        <v>#NAME?</v>
      </c>
      <c r="D296" s="130" t="e">
        <f ca="1">_xll.BDP($A296,"cntry_of_domicile")</f>
        <v>#NAME?</v>
      </c>
      <c r="E296" s="130" t="e">
        <f ca="1">_xll.BDP($A296,"gics_sector_name")</f>
        <v>#NAME?</v>
      </c>
      <c r="F296" s="310">
        <v>1.1000000000000001</v>
      </c>
      <c r="G296" s="132" t="str">
        <f ca="1">IFERROR(_xll.BQL($A296, "cur_mkt_cap(currency=EUR)")/1000000, " ")</f>
        <v xml:space="preserve"> </v>
      </c>
      <c r="M296" s="305">
        <f t="shared" si="19"/>
        <v>4.3450000000000004E-4</v>
      </c>
      <c r="N296" s="223">
        <f t="shared" ca="1" si="20"/>
        <v>0</v>
      </c>
      <c r="O296" s="172" t="str">
        <f ca="1">IFERROR(IF(VLOOKUP($C296,'MSCI Database'!$C:$R,2, FALSE)="","",VLOOKUP($C296,'MSCI Database'!$C:$R,2, FALSE)),"")</f>
        <v/>
      </c>
      <c r="P296" s="186" t="str">
        <f ca="1">IFERROR(IF(VLOOKUP($C296,'MSCI Database'!$C:$R,3, FALSE)="","",VLOOKUP($C296,'MSCI Database'!$C:$R,3, FALSE)),"")</f>
        <v/>
      </c>
      <c r="Q296" s="164" t="str">
        <f ca="1">IFERROR(IF(VLOOKUP($C296,'MSCI Database'!$C:$R,4, FALSE)="","",VLOOKUP($C296,'MSCI Database'!$C:$R,4, FALSE)),"")</f>
        <v/>
      </c>
      <c r="R296" s="164" t="str">
        <f ca="1">IFERROR(IF(VLOOKUP($C296,'MSCI Database'!$C:$R,5, FALSE)="","",VLOOKUP($C296,'MSCI Database'!$C:$R,5, FALSE)),"")</f>
        <v/>
      </c>
      <c r="S296" s="164" t="str">
        <f ca="1">IFERROR(IF(VLOOKUP($C296,'MSCI Database'!$C:$R,6, FALSE)="","",VLOOKUP($C296,'MSCI Database'!$C:$R,6, FALSE)),"")</f>
        <v/>
      </c>
      <c r="T296" s="211" t="str">
        <f ca="1">IFERROR(IF(VLOOKUP($C296,'MSCI Database'!$C:$R,7, FALSE)="","",VLOOKUP($C296,'MSCI Database'!$C:$R,7, FALSE)),"")</f>
        <v/>
      </c>
      <c r="U296" s="164" t="str">
        <f ca="1">IFERROR(IF(VLOOKUP($C296,'MSCI Database'!$C:$R,8, FALSE)="","",VLOOKUP($C296,'MSCI Database'!$C:$R,8, FALSE)),"")</f>
        <v/>
      </c>
      <c r="V296" s="175" t="str">
        <f ca="1">IFERROR(IF(VLOOKUP($C296,'MSCI Database'!$C:$R,9, FALSE)="","",VLOOKUP($C296,'MSCI Database'!$C:$R,9, FALSE)),"")</f>
        <v/>
      </c>
      <c r="W296" s="165">
        <f t="shared" ca="1" si="18"/>
        <v>0</v>
      </c>
      <c r="X296" s="166" t="str">
        <f ca="1">IFERROR(IF(VLOOKUP($C296,'MSCI Database'!$C:$R,10, FALSE)="","",VLOOKUP($C296,'MSCI Database'!$C:$R,10, FALSE)),"")</f>
        <v/>
      </c>
      <c r="Y296" s="133" t="str">
        <f ca="1">IFERROR(IF(VLOOKUP($C296,'MSCI Database'!$C:$R,11, FALSE)="","",VLOOKUP($C296,'MSCI Database'!$C:$R,11, FALSE)),"")</f>
        <v/>
      </c>
      <c r="Z296" s="133" t="str">
        <f ca="1">IFERROR(IF(VLOOKUP($C296,'MSCI Database'!$C:$R,12, FALSE)="","",VLOOKUP($C296,'MSCI Database'!$C:$R,12, FALSE)),"")</f>
        <v/>
      </c>
      <c r="AA296" s="202" t="str">
        <f ca="1">IFERROR(IF(VLOOKUP($C296,'MSCI Database'!$C:$R,13, FALSE)="","",VLOOKUP($C296,'MSCI Database'!$C:$R,13, FALSE)),"")</f>
        <v/>
      </c>
    </row>
    <row r="297" spans="1:27" s="130" customFormat="1" ht="15" hidden="1" customHeight="1" outlineLevel="1">
      <c r="A297" s="143" t="s">
        <v>8806</v>
      </c>
      <c r="B297" s="143" t="s">
        <v>8807</v>
      </c>
      <c r="C297" s="144" t="e">
        <f ca="1">_xll.BQL($A297, "id_isin")</f>
        <v>#NAME?</v>
      </c>
      <c r="D297" s="130" t="e">
        <f ca="1">_xll.BDP($A297,"cntry_of_domicile")</f>
        <v>#NAME?</v>
      </c>
      <c r="E297" s="130" t="e">
        <f ca="1">_xll.BDP($A297,"gics_sector_name")</f>
        <v>#NAME?</v>
      </c>
      <c r="F297" s="310">
        <v>1.6</v>
      </c>
      <c r="G297" s="132" t="str">
        <f ca="1">IFERROR(_xll.BQL($A297, "cur_mkt_cap(currency=EUR)")/1000000, " ")</f>
        <v xml:space="preserve"> </v>
      </c>
      <c r="M297" s="305">
        <f t="shared" si="19"/>
        <v>6.3200000000000007E-4</v>
      </c>
      <c r="N297" s="223">
        <f t="shared" ca="1" si="20"/>
        <v>0</v>
      </c>
      <c r="O297" s="172" t="str">
        <f ca="1">IFERROR(IF(VLOOKUP($C297,'MSCI Database'!$C:$R,2, FALSE)="","",VLOOKUP($C297,'MSCI Database'!$C:$R,2, FALSE)),"")</f>
        <v/>
      </c>
      <c r="P297" s="186" t="str">
        <f ca="1">IFERROR(IF(VLOOKUP($C297,'MSCI Database'!$C:$R,3, FALSE)="","",VLOOKUP($C297,'MSCI Database'!$C:$R,3, FALSE)),"")</f>
        <v/>
      </c>
      <c r="Q297" s="164" t="str">
        <f ca="1">IFERROR(IF(VLOOKUP($C297,'MSCI Database'!$C:$R,4, FALSE)="","",VLOOKUP($C297,'MSCI Database'!$C:$R,4, FALSE)),"")</f>
        <v/>
      </c>
      <c r="R297" s="164" t="str">
        <f ca="1">IFERROR(IF(VLOOKUP($C297,'MSCI Database'!$C:$R,5, FALSE)="","",VLOOKUP($C297,'MSCI Database'!$C:$R,5, FALSE)),"")</f>
        <v/>
      </c>
      <c r="S297" s="164" t="str">
        <f ca="1">IFERROR(IF(VLOOKUP($C297,'MSCI Database'!$C:$R,6, FALSE)="","",VLOOKUP($C297,'MSCI Database'!$C:$R,6, FALSE)),"")</f>
        <v/>
      </c>
      <c r="T297" s="211" t="str">
        <f ca="1">IFERROR(IF(VLOOKUP($C297,'MSCI Database'!$C:$R,7, FALSE)="","",VLOOKUP($C297,'MSCI Database'!$C:$R,7, FALSE)),"")</f>
        <v/>
      </c>
      <c r="U297" s="164" t="str">
        <f ca="1">IFERROR(IF(VLOOKUP($C297,'MSCI Database'!$C:$R,8, FALSE)="","",VLOOKUP($C297,'MSCI Database'!$C:$R,8, FALSE)),"")</f>
        <v/>
      </c>
      <c r="V297" s="175" t="str">
        <f ca="1">IFERROR(IF(VLOOKUP($C297,'MSCI Database'!$C:$R,9, FALSE)="","",VLOOKUP($C297,'MSCI Database'!$C:$R,9, FALSE)),"")</f>
        <v/>
      </c>
      <c r="W297" s="165">
        <f t="shared" ca="1" si="18"/>
        <v>0</v>
      </c>
      <c r="X297" s="166" t="str">
        <f ca="1">IFERROR(IF(VLOOKUP($C297,'MSCI Database'!$C:$R,10, FALSE)="","",VLOOKUP($C297,'MSCI Database'!$C:$R,10, FALSE)),"")</f>
        <v/>
      </c>
      <c r="Y297" s="133" t="str">
        <f ca="1">IFERROR(IF(VLOOKUP($C297,'MSCI Database'!$C:$R,11, FALSE)="","",VLOOKUP($C297,'MSCI Database'!$C:$R,11, FALSE)),"")</f>
        <v/>
      </c>
      <c r="Z297" s="133" t="str">
        <f ca="1">IFERROR(IF(VLOOKUP($C297,'MSCI Database'!$C:$R,12, FALSE)="","",VLOOKUP($C297,'MSCI Database'!$C:$R,12, FALSE)),"")</f>
        <v/>
      </c>
      <c r="AA297" s="202" t="str">
        <f ca="1">IFERROR(IF(VLOOKUP($C297,'MSCI Database'!$C:$R,13, FALSE)="","",VLOOKUP($C297,'MSCI Database'!$C:$R,13, FALSE)),"")</f>
        <v/>
      </c>
    </row>
    <row r="298" spans="1:27" s="130" customFormat="1" ht="15" hidden="1" customHeight="1" outlineLevel="1">
      <c r="A298" s="143" t="s">
        <v>8808</v>
      </c>
      <c r="B298" s="143" t="s">
        <v>8809</v>
      </c>
      <c r="C298" s="144" t="e">
        <f ca="1">_xll.BQL($A298, "id_isin")</f>
        <v>#NAME?</v>
      </c>
      <c r="D298" s="130" t="e">
        <f ca="1">_xll.BDP($A298,"cntry_of_domicile")</f>
        <v>#NAME?</v>
      </c>
      <c r="E298" s="130" t="e">
        <f ca="1">_xll.BDP($A298,"gics_sector_name")</f>
        <v>#NAME?</v>
      </c>
      <c r="F298" s="310">
        <v>0.7</v>
      </c>
      <c r="G298" s="132" t="str">
        <f ca="1">IFERROR(_xll.BQL($A298, "cur_mkt_cap(currency=EUR)")/1000000, " ")</f>
        <v xml:space="preserve"> </v>
      </c>
      <c r="M298" s="305">
        <f t="shared" si="19"/>
        <v>2.765E-4</v>
      </c>
      <c r="N298" s="223">
        <f t="shared" ca="1" si="20"/>
        <v>0</v>
      </c>
      <c r="O298" s="172" t="str">
        <f ca="1">IFERROR(IF(VLOOKUP($C298,'MSCI Database'!$C:$R,2, FALSE)="","",VLOOKUP($C298,'MSCI Database'!$C:$R,2, FALSE)),"")</f>
        <v/>
      </c>
      <c r="P298" s="186" t="str">
        <f ca="1">IFERROR(IF(VLOOKUP($C298,'MSCI Database'!$C:$R,3, FALSE)="","",VLOOKUP($C298,'MSCI Database'!$C:$R,3, FALSE)),"")</f>
        <v/>
      </c>
      <c r="Q298" s="164" t="str">
        <f ca="1">IFERROR(IF(VLOOKUP($C298,'MSCI Database'!$C:$R,4, FALSE)="","",VLOOKUP($C298,'MSCI Database'!$C:$R,4, FALSE)),"")</f>
        <v/>
      </c>
      <c r="R298" s="164" t="str">
        <f ca="1">IFERROR(IF(VLOOKUP($C298,'MSCI Database'!$C:$R,5, FALSE)="","",VLOOKUP($C298,'MSCI Database'!$C:$R,5, FALSE)),"")</f>
        <v/>
      </c>
      <c r="S298" s="164" t="str">
        <f ca="1">IFERROR(IF(VLOOKUP($C298,'MSCI Database'!$C:$R,6, FALSE)="","",VLOOKUP($C298,'MSCI Database'!$C:$R,6, FALSE)),"")</f>
        <v/>
      </c>
      <c r="T298" s="211" t="str">
        <f ca="1">IFERROR(IF(VLOOKUP($C298,'MSCI Database'!$C:$R,7, FALSE)="","",VLOOKUP($C298,'MSCI Database'!$C:$R,7, FALSE)),"")</f>
        <v/>
      </c>
      <c r="U298" s="164" t="str">
        <f ca="1">IFERROR(IF(VLOOKUP($C298,'MSCI Database'!$C:$R,8, FALSE)="","",VLOOKUP($C298,'MSCI Database'!$C:$R,8, FALSE)),"")</f>
        <v/>
      </c>
      <c r="V298" s="175" t="str">
        <f ca="1">IFERROR(IF(VLOOKUP($C298,'MSCI Database'!$C:$R,9, FALSE)="","",VLOOKUP($C298,'MSCI Database'!$C:$R,9, FALSE)),"")</f>
        <v/>
      </c>
      <c r="W298" s="165">
        <f t="shared" ca="1" si="18"/>
        <v>0</v>
      </c>
      <c r="X298" s="166" t="str">
        <f ca="1">IFERROR(IF(VLOOKUP($C298,'MSCI Database'!$C:$R,10, FALSE)="","",VLOOKUP($C298,'MSCI Database'!$C:$R,10, FALSE)),"")</f>
        <v/>
      </c>
      <c r="Y298" s="133" t="str">
        <f ca="1">IFERROR(IF(VLOOKUP($C298,'MSCI Database'!$C:$R,11, FALSE)="","",VLOOKUP($C298,'MSCI Database'!$C:$R,11, FALSE)),"")</f>
        <v/>
      </c>
      <c r="Z298" s="133" t="str">
        <f ca="1">IFERROR(IF(VLOOKUP($C298,'MSCI Database'!$C:$R,12, FALSE)="","",VLOOKUP($C298,'MSCI Database'!$C:$R,12, FALSE)),"")</f>
        <v/>
      </c>
      <c r="AA298" s="202" t="str">
        <f ca="1">IFERROR(IF(VLOOKUP($C298,'MSCI Database'!$C:$R,13, FALSE)="","",VLOOKUP($C298,'MSCI Database'!$C:$R,13, FALSE)),"")</f>
        <v/>
      </c>
    </row>
    <row r="299" spans="1:27" s="130" customFormat="1" ht="15" hidden="1" customHeight="1" outlineLevel="1">
      <c r="A299" s="143" t="s">
        <v>8810</v>
      </c>
      <c r="B299" s="143" t="s">
        <v>8811</v>
      </c>
      <c r="C299" s="144" t="e">
        <f ca="1">_xll.BQL($A299, "id_isin")</f>
        <v>#NAME?</v>
      </c>
      <c r="D299" s="130" t="e">
        <f ca="1">_xll.BDP($A299,"cntry_of_domicile")</f>
        <v>#NAME?</v>
      </c>
      <c r="E299" s="130" t="e">
        <f ca="1">_xll.BDP($A299,"gics_sector_name")</f>
        <v>#NAME?</v>
      </c>
      <c r="F299" s="310">
        <v>3.4</v>
      </c>
      <c r="G299" s="132" t="str">
        <f ca="1">IFERROR(_xll.BQL($A299, "cur_mkt_cap(currency=EUR)")/1000000, " ")</f>
        <v xml:space="preserve"> </v>
      </c>
      <c r="M299" s="305">
        <f t="shared" si="19"/>
        <v>1.343E-3</v>
      </c>
      <c r="N299" s="223">
        <f t="shared" ca="1" si="20"/>
        <v>0</v>
      </c>
      <c r="O299" s="172" t="str">
        <f ca="1">IFERROR(IF(VLOOKUP($C299,'MSCI Database'!$C:$R,2, FALSE)="","",VLOOKUP($C299,'MSCI Database'!$C:$R,2, FALSE)),"")</f>
        <v/>
      </c>
      <c r="P299" s="186" t="str">
        <f ca="1">IFERROR(IF(VLOOKUP($C299,'MSCI Database'!$C:$R,3, FALSE)="","",VLOOKUP($C299,'MSCI Database'!$C:$R,3, FALSE)),"")</f>
        <v/>
      </c>
      <c r="Q299" s="164" t="str">
        <f ca="1">IFERROR(IF(VLOOKUP($C299,'MSCI Database'!$C:$R,4, FALSE)="","",VLOOKUP($C299,'MSCI Database'!$C:$R,4, FALSE)),"")</f>
        <v/>
      </c>
      <c r="R299" s="164" t="str">
        <f ca="1">IFERROR(IF(VLOOKUP($C299,'MSCI Database'!$C:$R,5, FALSE)="","",VLOOKUP($C299,'MSCI Database'!$C:$R,5, FALSE)),"")</f>
        <v/>
      </c>
      <c r="S299" s="164" t="str">
        <f ca="1">IFERROR(IF(VLOOKUP($C299,'MSCI Database'!$C:$R,6, FALSE)="","",VLOOKUP($C299,'MSCI Database'!$C:$R,6, FALSE)),"")</f>
        <v/>
      </c>
      <c r="T299" s="211" t="str">
        <f ca="1">IFERROR(IF(VLOOKUP($C299,'MSCI Database'!$C:$R,7, FALSE)="","",VLOOKUP($C299,'MSCI Database'!$C:$R,7, FALSE)),"")</f>
        <v/>
      </c>
      <c r="U299" s="164" t="str">
        <f ca="1">IFERROR(IF(VLOOKUP($C299,'MSCI Database'!$C:$R,8, FALSE)="","",VLOOKUP($C299,'MSCI Database'!$C:$R,8, FALSE)),"")</f>
        <v/>
      </c>
      <c r="V299" s="175" t="str">
        <f ca="1">IFERROR(IF(VLOOKUP($C299,'MSCI Database'!$C:$R,9, FALSE)="","",VLOOKUP($C299,'MSCI Database'!$C:$R,9, FALSE)),"")</f>
        <v/>
      </c>
      <c r="W299" s="165">
        <f t="shared" ca="1" si="18"/>
        <v>0</v>
      </c>
      <c r="X299" s="166" t="str">
        <f ca="1">IFERROR(IF(VLOOKUP($C299,'MSCI Database'!$C:$R,10, FALSE)="","",VLOOKUP($C299,'MSCI Database'!$C:$R,10, FALSE)),"")</f>
        <v/>
      </c>
      <c r="Y299" s="133" t="str">
        <f ca="1">IFERROR(IF(VLOOKUP($C299,'MSCI Database'!$C:$R,11, FALSE)="","",VLOOKUP($C299,'MSCI Database'!$C:$R,11, FALSE)),"")</f>
        <v/>
      </c>
      <c r="Z299" s="133" t="str">
        <f ca="1">IFERROR(IF(VLOOKUP($C299,'MSCI Database'!$C:$R,12, FALSE)="","",VLOOKUP($C299,'MSCI Database'!$C:$R,12, FALSE)),"")</f>
        <v/>
      </c>
      <c r="AA299" s="202" t="str">
        <f ca="1">IFERROR(IF(VLOOKUP($C299,'MSCI Database'!$C:$R,13, FALSE)="","",VLOOKUP($C299,'MSCI Database'!$C:$R,13, FALSE)),"")</f>
        <v/>
      </c>
    </row>
    <row r="300" spans="1:27" s="130" customFormat="1" ht="15" hidden="1" customHeight="1" outlineLevel="1">
      <c r="A300" s="143" t="s">
        <v>5355</v>
      </c>
      <c r="B300" s="143" t="s">
        <v>8813</v>
      </c>
      <c r="C300" s="144" t="e">
        <f ca="1">_xll.BQL($A300, "id_isin")</f>
        <v>#NAME?</v>
      </c>
      <c r="D300" s="130" t="e">
        <f ca="1">_xll.BDP($A300,"cntry_of_domicile")</f>
        <v>#NAME?</v>
      </c>
      <c r="E300" s="130" t="e">
        <f ca="1">_xll.BDP($A300,"gics_sector_name")</f>
        <v>#NAME?</v>
      </c>
      <c r="F300" s="310">
        <v>2.1</v>
      </c>
      <c r="G300" s="132" t="str">
        <f ca="1">IFERROR(_xll.BQL($A300, "cur_mkt_cap(currency=EUR)")/1000000, " ")</f>
        <v xml:space="preserve"> </v>
      </c>
      <c r="M300" s="305">
        <f t="shared" si="19"/>
        <v>8.2950000000000005E-4</v>
      </c>
      <c r="N300" s="223">
        <f t="shared" ca="1" si="20"/>
        <v>0</v>
      </c>
      <c r="O300" s="172" t="str">
        <f ca="1">IFERROR(IF(VLOOKUP($C300,'MSCI Database'!$C:$R,2, FALSE)="","",VLOOKUP($C300,'MSCI Database'!$C:$R,2, FALSE)),"")</f>
        <v/>
      </c>
      <c r="P300" s="186" t="str">
        <f ca="1">IFERROR(IF(VLOOKUP($C300,'MSCI Database'!$C:$R,3, FALSE)="","",VLOOKUP($C300,'MSCI Database'!$C:$R,3, FALSE)),"")</f>
        <v/>
      </c>
      <c r="Q300" s="164" t="str">
        <f ca="1">IFERROR(IF(VLOOKUP($C300,'MSCI Database'!$C:$R,4, FALSE)="","",VLOOKUP($C300,'MSCI Database'!$C:$R,4, FALSE)),"")</f>
        <v/>
      </c>
      <c r="R300" s="164" t="str">
        <f ca="1">IFERROR(IF(VLOOKUP($C300,'MSCI Database'!$C:$R,5, FALSE)="","",VLOOKUP($C300,'MSCI Database'!$C:$R,5, FALSE)),"")</f>
        <v/>
      </c>
      <c r="S300" s="164" t="str">
        <f ca="1">IFERROR(IF(VLOOKUP($C300,'MSCI Database'!$C:$R,6, FALSE)="","",VLOOKUP($C300,'MSCI Database'!$C:$R,6, FALSE)),"")</f>
        <v/>
      </c>
      <c r="T300" s="211" t="str">
        <f ca="1">IFERROR(IF(VLOOKUP($C300,'MSCI Database'!$C:$R,7, FALSE)="","",VLOOKUP($C300,'MSCI Database'!$C:$R,7, FALSE)),"")</f>
        <v/>
      </c>
      <c r="U300" s="164" t="str">
        <f ca="1">IFERROR(IF(VLOOKUP($C300,'MSCI Database'!$C:$R,8, FALSE)="","",VLOOKUP($C300,'MSCI Database'!$C:$R,8, FALSE)),"")</f>
        <v/>
      </c>
      <c r="V300" s="175" t="str">
        <f ca="1">IFERROR(IF(VLOOKUP($C300,'MSCI Database'!$C:$R,9, FALSE)="","",VLOOKUP($C300,'MSCI Database'!$C:$R,9, FALSE)),"")</f>
        <v/>
      </c>
      <c r="W300" s="165">
        <f t="shared" ca="1" si="18"/>
        <v>0</v>
      </c>
      <c r="X300" s="166" t="str">
        <f ca="1">IFERROR(IF(VLOOKUP($C300,'MSCI Database'!$C:$R,10, FALSE)="","",VLOOKUP($C300,'MSCI Database'!$C:$R,10, FALSE)),"")</f>
        <v/>
      </c>
      <c r="Y300" s="133" t="str">
        <f ca="1">IFERROR(IF(VLOOKUP($C300,'MSCI Database'!$C:$R,11, FALSE)="","",VLOOKUP($C300,'MSCI Database'!$C:$R,11, FALSE)),"")</f>
        <v/>
      </c>
      <c r="Z300" s="133" t="str">
        <f ca="1">IFERROR(IF(VLOOKUP($C300,'MSCI Database'!$C:$R,12, FALSE)="","",VLOOKUP($C300,'MSCI Database'!$C:$R,12, FALSE)),"")</f>
        <v/>
      </c>
      <c r="AA300" s="202" t="str">
        <f ca="1">IFERROR(IF(VLOOKUP($C300,'MSCI Database'!$C:$R,13, FALSE)="","",VLOOKUP($C300,'MSCI Database'!$C:$R,13, FALSE)),"")</f>
        <v/>
      </c>
    </row>
    <row r="301" spans="1:27" s="130" customFormat="1" ht="15" hidden="1" customHeight="1" outlineLevel="1">
      <c r="A301" s="143" t="s">
        <v>8814</v>
      </c>
      <c r="B301" s="143" t="s">
        <v>8815</v>
      </c>
      <c r="C301" s="144" t="e">
        <f ca="1">_xll.BQL($A301, "id_isin")</f>
        <v>#NAME?</v>
      </c>
      <c r="D301" s="130" t="e">
        <f ca="1">_xll.BDP($A301,"cntry_of_domicile")</f>
        <v>#NAME?</v>
      </c>
      <c r="E301" s="130" t="e">
        <f ca="1">_xll.BDP($A301,"gics_sector_name")</f>
        <v>#NAME?</v>
      </c>
      <c r="F301" s="310">
        <v>1.6</v>
      </c>
      <c r="G301" s="132" t="str">
        <f ca="1">IFERROR(_xll.BQL($A301, "cur_mkt_cap(currency=EUR)")/1000000, " ")</f>
        <v xml:space="preserve"> </v>
      </c>
      <c r="M301" s="305">
        <f t="shared" si="19"/>
        <v>6.3200000000000007E-4</v>
      </c>
      <c r="N301" s="223">
        <f t="shared" ca="1" si="20"/>
        <v>0</v>
      </c>
      <c r="O301" s="172" t="str">
        <f ca="1">IFERROR(IF(VLOOKUP($C301,'MSCI Database'!$C:$R,2, FALSE)="","",VLOOKUP($C301,'MSCI Database'!$C:$R,2, FALSE)),"")</f>
        <v/>
      </c>
      <c r="P301" s="186" t="str">
        <f ca="1">IFERROR(IF(VLOOKUP($C301,'MSCI Database'!$C:$R,3, FALSE)="","",VLOOKUP($C301,'MSCI Database'!$C:$R,3, FALSE)),"")</f>
        <v/>
      </c>
      <c r="Q301" s="164" t="str">
        <f ca="1">IFERROR(IF(VLOOKUP($C301,'MSCI Database'!$C:$R,4, FALSE)="","",VLOOKUP($C301,'MSCI Database'!$C:$R,4, FALSE)),"")</f>
        <v/>
      </c>
      <c r="R301" s="164" t="str">
        <f ca="1">IFERROR(IF(VLOOKUP($C301,'MSCI Database'!$C:$R,5, FALSE)="","",VLOOKUP($C301,'MSCI Database'!$C:$R,5, FALSE)),"")</f>
        <v/>
      </c>
      <c r="S301" s="164" t="str">
        <f ca="1">IFERROR(IF(VLOOKUP($C301,'MSCI Database'!$C:$R,6, FALSE)="","",VLOOKUP($C301,'MSCI Database'!$C:$R,6, FALSE)),"")</f>
        <v/>
      </c>
      <c r="T301" s="211" t="str">
        <f ca="1">IFERROR(IF(VLOOKUP($C301,'MSCI Database'!$C:$R,7, FALSE)="","",VLOOKUP($C301,'MSCI Database'!$C:$R,7, FALSE)),"")</f>
        <v/>
      </c>
      <c r="U301" s="164" t="str">
        <f ca="1">IFERROR(IF(VLOOKUP($C301,'MSCI Database'!$C:$R,8, FALSE)="","",VLOOKUP($C301,'MSCI Database'!$C:$R,8, FALSE)),"")</f>
        <v/>
      </c>
      <c r="V301" s="175" t="str">
        <f ca="1">IFERROR(IF(VLOOKUP($C301,'MSCI Database'!$C:$R,9, FALSE)="","",VLOOKUP($C301,'MSCI Database'!$C:$R,9, FALSE)),"")</f>
        <v/>
      </c>
      <c r="W301" s="165">
        <f t="shared" ca="1" si="18"/>
        <v>0</v>
      </c>
      <c r="X301" s="166" t="str">
        <f ca="1">IFERROR(IF(VLOOKUP($C301,'MSCI Database'!$C:$R,10, FALSE)="","",VLOOKUP($C301,'MSCI Database'!$C:$R,10, FALSE)),"")</f>
        <v/>
      </c>
      <c r="Y301" s="133" t="str">
        <f ca="1">IFERROR(IF(VLOOKUP($C301,'MSCI Database'!$C:$R,11, FALSE)="","",VLOOKUP($C301,'MSCI Database'!$C:$R,11, FALSE)),"")</f>
        <v/>
      </c>
      <c r="Z301" s="133" t="str">
        <f ca="1">IFERROR(IF(VLOOKUP($C301,'MSCI Database'!$C:$R,12, FALSE)="","",VLOOKUP($C301,'MSCI Database'!$C:$R,12, FALSE)),"")</f>
        <v/>
      </c>
      <c r="AA301" s="202" t="str">
        <f ca="1">IFERROR(IF(VLOOKUP($C301,'MSCI Database'!$C:$R,13, FALSE)="","",VLOOKUP($C301,'MSCI Database'!$C:$R,13, FALSE)),"")</f>
        <v/>
      </c>
    </row>
    <row r="302" spans="1:27" s="130" customFormat="1" ht="15" hidden="1" customHeight="1" outlineLevel="1">
      <c r="A302" s="143" t="s">
        <v>8816</v>
      </c>
      <c r="B302" s="143" t="s">
        <v>8817</v>
      </c>
      <c r="C302" s="144" t="e">
        <f ca="1">_xll.BQL($A302, "id_isin")</f>
        <v>#NAME?</v>
      </c>
      <c r="D302" s="130" t="e">
        <f ca="1">_xll.BDP($A302,"cntry_of_domicile")</f>
        <v>#NAME?</v>
      </c>
      <c r="E302" s="130" t="e">
        <f ca="1">_xll.BDP($A302,"gics_sector_name")</f>
        <v>#NAME?</v>
      </c>
      <c r="F302" s="310">
        <v>2.5</v>
      </c>
      <c r="G302" s="132" t="str">
        <f ca="1">IFERROR(_xll.BQL($A302, "cur_mkt_cap(currency=EUR)")/1000000, " ")</f>
        <v xml:space="preserve"> </v>
      </c>
      <c r="M302" s="305">
        <f t="shared" si="19"/>
        <v>9.875000000000001E-4</v>
      </c>
      <c r="N302" s="223">
        <f t="shared" ca="1" si="20"/>
        <v>0</v>
      </c>
      <c r="O302" s="172" t="str">
        <f ca="1">IFERROR(IF(VLOOKUP($C302,'MSCI Database'!$C:$R,2, FALSE)="","",VLOOKUP($C302,'MSCI Database'!$C:$R,2, FALSE)),"")</f>
        <v/>
      </c>
      <c r="P302" s="186" t="str">
        <f ca="1">IFERROR(IF(VLOOKUP($C302,'MSCI Database'!$C:$R,3, FALSE)="","",VLOOKUP($C302,'MSCI Database'!$C:$R,3, FALSE)),"")</f>
        <v/>
      </c>
      <c r="Q302" s="164" t="str">
        <f ca="1">IFERROR(IF(VLOOKUP($C302,'MSCI Database'!$C:$R,4, FALSE)="","",VLOOKUP($C302,'MSCI Database'!$C:$R,4, FALSE)),"")</f>
        <v/>
      </c>
      <c r="R302" s="164" t="str">
        <f ca="1">IFERROR(IF(VLOOKUP($C302,'MSCI Database'!$C:$R,5, FALSE)="","",VLOOKUP($C302,'MSCI Database'!$C:$R,5, FALSE)),"")</f>
        <v/>
      </c>
      <c r="S302" s="164" t="str">
        <f ca="1">IFERROR(IF(VLOOKUP($C302,'MSCI Database'!$C:$R,6, FALSE)="","",VLOOKUP($C302,'MSCI Database'!$C:$R,6, FALSE)),"")</f>
        <v/>
      </c>
      <c r="T302" s="211" t="str">
        <f ca="1">IFERROR(IF(VLOOKUP($C302,'MSCI Database'!$C:$R,7, FALSE)="","",VLOOKUP($C302,'MSCI Database'!$C:$R,7, FALSE)),"")</f>
        <v/>
      </c>
      <c r="U302" s="164" t="str">
        <f ca="1">IFERROR(IF(VLOOKUP($C302,'MSCI Database'!$C:$R,8, FALSE)="","",VLOOKUP($C302,'MSCI Database'!$C:$R,8, FALSE)),"")</f>
        <v/>
      </c>
      <c r="V302" s="175" t="str">
        <f ca="1">IFERROR(IF(VLOOKUP($C302,'MSCI Database'!$C:$R,9, FALSE)="","",VLOOKUP($C302,'MSCI Database'!$C:$R,9, FALSE)),"")</f>
        <v/>
      </c>
      <c r="W302" s="165">
        <f t="shared" ca="1" si="18"/>
        <v>0</v>
      </c>
      <c r="X302" s="166" t="str">
        <f ca="1">IFERROR(IF(VLOOKUP($C302,'MSCI Database'!$C:$R,10, FALSE)="","",VLOOKUP($C302,'MSCI Database'!$C:$R,10, FALSE)),"")</f>
        <v/>
      </c>
      <c r="Y302" s="133" t="str">
        <f ca="1">IFERROR(IF(VLOOKUP($C302,'MSCI Database'!$C:$R,11, FALSE)="","",VLOOKUP($C302,'MSCI Database'!$C:$R,11, FALSE)),"")</f>
        <v/>
      </c>
      <c r="Z302" s="133" t="str">
        <f ca="1">IFERROR(IF(VLOOKUP($C302,'MSCI Database'!$C:$R,12, FALSE)="","",VLOOKUP($C302,'MSCI Database'!$C:$R,12, FALSE)),"")</f>
        <v/>
      </c>
      <c r="AA302" s="202" t="str">
        <f ca="1">IFERROR(IF(VLOOKUP($C302,'MSCI Database'!$C:$R,13, FALSE)="","",VLOOKUP($C302,'MSCI Database'!$C:$R,13, FALSE)),"")</f>
        <v/>
      </c>
    </row>
    <row r="303" spans="1:27" s="130" customFormat="1" ht="15" hidden="1" customHeight="1" outlineLevel="1">
      <c r="A303" s="143" t="s">
        <v>8819</v>
      </c>
      <c r="B303" s="143" t="s">
        <v>8820</v>
      </c>
      <c r="C303" s="144" t="e">
        <f ca="1">_xll.BQL($A303, "id_isin")</f>
        <v>#NAME?</v>
      </c>
      <c r="D303" s="130" t="e">
        <f ca="1">_xll.BDP($A303,"cntry_of_domicile")</f>
        <v>#NAME?</v>
      </c>
      <c r="E303" s="130" t="e">
        <f ca="1">_xll.BDP($A303,"gics_sector_name")</f>
        <v>#NAME?</v>
      </c>
      <c r="F303" s="310">
        <v>0.6</v>
      </c>
      <c r="G303" s="132" t="str">
        <f ca="1">IFERROR(_xll.BQL($A303, "cur_mkt_cap(currency=EUR)")/1000000, " ")</f>
        <v xml:space="preserve"> </v>
      </c>
      <c r="M303" s="305">
        <f t="shared" si="19"/>
        <v>2.3699999999999999E-4</v>
      </c>
      <c r="N303" s="223">
        <f t="shared" ca="1" si="20"/>
        <v>0</v>
      </c>
      <c r="O303" s="172" t="str">
        <f ca="1">IFERROR(IF(VLOOKUP($C303,'MSCI Database'!$C:$R,2, FALSE)="","",VLOOKUP($C303,'MSCI Database'!$C:$R,2, FALSE)),"")</f>
        <v/>
      </c>
      <c r="P303" s="186" t="str">
        <f ca="1">IFERROR(IF(VLOOKUP($C303,'MSCI Database'!$C:$R,3, FALSE)="","",VLOOKUP($C303,'MSCI Database'!$C:$R,3, FALSE)),"")</f>
        <v/>
      </c>
      <c r="Q303" s="164" t="str">
        <f ca="1">IFERROR(IF(VLOOKUP($C303,'MSCI Database'!$C:$R,4, FALSE)="","",VLOOKUP($C303,'MSCI Database'!$C:$R,4, FALSE)),"")</f>
        <v/>
      </c>
      <c r="R303" s="164" t="str">
        <f ca="1">IFERROR(IF(VLOOKUP($C303,'MSCI Database'!$C:$R,5, FALSE)="","",VLOOKUP($C303,'MSCI Database'!$C:$R,5, FALSE)),"")</f>
        <v/>
      </c>
      <c r="S303" s="164" t="str">
        <f ca="1">IFERROR(IF(VLOOKUP($C303,'MSCI Database'!$C:$R,6, FALSE)="","",VLOOKUP($C303,'MSCI Database'!$C:$R,6, FALSE)),"")</f>
        <v/>
      </c>
      <c r="T303" s="211" t="str">
        <f ca="1">IFERROR(IF(VLOOKUP($C303,'MSCI Database'!$C:$R,7, FALSE)="","",VLOOKUP($C303,'MSCI Database'!$C:$R,7, FALSE)),"")</f>
        <v/>
      </c>
      <c r="U303" s="164" t="str">
        <f ca="1">IFERROR(IF(VLOOKUP($C303,'MSCI Database'!$C:$R,8, FALSE)="","",VLOOKUP($C303,'MSCI Database'!$C:$R,8, FALSE)),"")</f>
        <v/>
      </c>
      <c r="V303" s="175" t="str">
        <f ca="1">IFERROR(IF(VLOOKUP($C303,'MSCI Database'!$C:$R,9, FALSE)="","",VLOOKUP($C303,'MSCI Database'!$C:$R,9, FALSE)),"")</f>
        <v/>
      </c>
      <c r="W303" s="165">
        <f t="shared" ca="1" si="18"/>
        <v>0</v>
      </c>
      <c r="X303" s="166" t="str">
        <f ca="1">IFERROR(IF(VLOOKUP($C303,'MSCI Database'!$C:$R,10, FALSE)="","",VLOOKUP($C303,'MSCI Database'!$C:$R,10, FALSE)),"")</f>
        <v/>
      </c>
      <c r="Y303" s="133" t="str">
        <f ca="1">IFERROR(IF(VLOOKUP($C303,'MSCI Database'!$C:$R,11, FALSE)="","",VLOOKUP($C303,'MSCI Database'!$C:$R,11, FALSE)),"")</f>
        <v/>
      </c>
      <c r="Z303" s="133" t="str">
        <f ca="1">IFERROR(IF(VLOOKUP($C303,'MSCI Database'!$C:$R,12, FALSE)="","",VLOOKUP($C303,'MSCI Database'!$C:$R,12, FALSE)),"")</f>
        <v/>
      </c>
      <c r="AA303" s="202" t="str">
        <f ca="1">IFERROR(IF(VLOOKUP($C303,'MSCI Database'!$C:$R,13, FALSE)="","",VLOOKUP($C303,'MSCI Database'!$C:$R,13, FALSE)),"")</f>
        <v/>
      </c>
    </row>
    <row r="304" spans="1:27" s="130" customFormat="1" ht="15" hidden="1" customHeight="1" outlineLevel="1">
      <c r="A304" s="143" t="s">
        <v>8821</v>
      </c>
      <c r="B304" s="143" t="s">
        <v>8822</v>
      </c>
      <c r="C304" s="144" t="e">
        <f ca="1">_xll.BQL($A304, "id_isin")</f>
        <v>#NAME?</v>
      </c>
      <c r="D304" s="130" t="e">
        <f ca="1">_xll.BDP($A304,"cntry_of_domicile")</f>
        <v>#NAME?</v>
      </c>
      <c r="E304" s="130" t="e">
        <f ca="1">_xll.BDP($A304,"gics_sector_name")</f>
        <v>#NAME?</v>
      </c>
      <c r="F304" s="310">
        <v>2.6</v>
      </c>
      <c r="G304" s="132" t="str">
        <f ca="1">IFERROR(_xll.BQL($A304, "cur_mkt_cap(currency=EUR)")/1000000, " ")</f>
        <v xml:space="preserve"> </v>
      </c>
      <c r="M304" s="305">
        <f t="shared" si="19"/>
        <v>1.0269999999999999E-3</v>
      </c>
      <c r="N304" s="223">
        <f t="shared" ca="1" si="20"/>
        <v>0</v>
      </c>
      <c r="O304" s="172" t="str">
        <f ca="1">IFERROR(IF(VLOOKUP($C304,'MSCI Database'!$C:$R,2, FALSE)="","",VLOOKUP($C304,'MSCI Database'!$C:$R,2, FALSE)),"")</f>
        <v/>
      </c>
      <c r="P304" s="186" t="str">
        <f ca="1">IFERROR(IF(VLOOKUP($C304,'MSCI Database'!$C:$R,3, FALSE)="","",VLOOKUP($C304,'MSCI Database'!$C:$R,3, FALSE)),"")</f>
        <v/>
      </c>
      <c r="Q304" s="164" t="str">
        <f ca="1">IFERROR(IF(VLOOKUP($C304,'MSCI Database'!$C:$R,4, FALSE)="","",VLOOKUP($C304,'MSCI Database'!$C:$R,4, FALSE)),"")</f>
        <v/>
      </c>
      <c r="R304" s="164" t="str">
        <f ca="1">IFERROR(IF(VLOOKUP($C304,'MSCI Database'!$C:$R,5, FALSE)="","",VLOOKUP($C304,'MSCI Database'!$C:$R,5, FALSE)),"")</f>
        <v/>
      </c>
      <c r="S304" s="164" t="str">
        <f ca="1">IFERROR(IF(VLOOKUP($C304,'MSCI Database'!$C:$R,6, FALSE)="","",VLOOKUP($C304,'MSCI Database'!$C:$R,6, FALSE)),"")</f>
        <v/>
      </c>
      <c r="T304" s="211" t="str">
        <f ca="1">IFERROR(IF(VLOOKUP($C304,'MSCI Database'!$C:$R,7, FALSE)="","",VLOOKUP($C304,'MSCI Database'!$C:$R,7, FALSE)),"")</f>
        <v/>
      </c>
      <c r="U304" s="164" t="str">
        <f ca="1">IFERROR(IF(VLOOKUP($C304,'MSCI Database'!$C:$R,8, FALSE)="","",VLOOKUP($C304,'MSCI Database'!$C:$R,8, FALSE)),"")</f>
        <v/>
      </c>
      <c r="V304" s="175" t="str">
        <f ca="1">IFERROR(IF(VLOOKUP($C304,'MSCI Database'!$C:$R,9, FALSE)="","",VLOOKUP($C304,'MSCI Database'!$C:$R,9, FALSE)),"")</f>
        <v/>
      </c>
      <c r="W304" s="165">
        <f t="shared" ca="1" si="18"/>
        <v>0</v>
      </c>
      <c r="X304" s="166" t="str">
        <f ca="1">IFERROR(IF(VLOOKUP($C304,'MSCI Database'!$C:$R,10, FALSE)="","",VLOOKUP($C304,'MSCI Database'!$C:$R,10, FALSE)),"")</f>
        <v/>
      </c>
      <c r="Y304" s="133" t="str">
        <f ca="1">IFERROR(IF(VLOOKUP($C304,'MSCI Database'!$C:$R,11, FALSE)="","",VLOOKUP($C304,'MSCI Database'!$C:$R,11, FALSE)),"")</f>
        <v/>
      </c>
      <c r="Z304" s="133" t="str">
        <f ca="1">IFERROR(IF(VLOOKUP($C304,'MSCI Database'!$C:$R,12, FALSE)="","",VLOOKUP($C304,'MSCI Database'!$C:$R,12, FALSE)),"")</f>
        <v/>
      </c>
      <c r="AA304" s="202" t="str">
        <f ca="1">IFERROR(IF(VLOOKUP($C304,'MSCI Database'!$C:$R,13, FALSE)="","",VLOOKUP($C304,'MSCI Database'!$C:$R,13, FALSE)),"")</f>
        <v/>
      </c>
    </row>
    <row r="305" spans="1:27" s="130" customFormat="1" ht="15" hidden="1" customHeight="1" outlineLevel="1">
      <c r="A305" s="143" t="s">
        <v>8823</v>
      </c>
      <c r="B305" s="143" t="s">
        <v>8824</v>
      </c>
      <c r="C305" s="144" t="e">
        <f ca="1">_xll.BQL($A305, "id_isin")</f>
        <v>#NAME?</v>
      </c>
      <c r="D305" s="130" t="e">
        <f ca="1">_xll.BDP($A305,"cntry_of_domicile")</f>
        <v>#NAME?</v>
      </c>
      <c r="E305" s="130" t="e">
        <f ca="1">_xll.BDP($A305,"gics_sector_name")</f>
        <v>#NAME?</v>
      </c>
      <c r="F305" s="310">
        <v>0.6</v>
      </c>
      <c r="G305" s="132" t="str">
        <f ca="1">IFERROR(_xll.BQL($A305, "cur_mkt_cap(currency=EUR)")/1000000, " ")</f>
        <v xml:space="preserve"> </v>
      </c>
      <c r="M305" s="305">
        <f t="shared" si="19"/>
        <v>2.3699999999999999E-4</v>
      </c>
      <c r="N305" s="223">
        <f t="shared" ca="1" si="20"/>
        <v>0</v>
      </c>
      <c r="O305" s="172" t="str">
        <f ca="1">IFERROR(IF(VLOOKUP($C305,'MSCI Database'!$C:$R,2, FALSE)="","",VLOOKUP($C305,'MSCI Database'!$C:$R,2, FALSE)),"")</f>
        <v/>
      </c>
      <c r="P305" s="186" t="str">
        <f ca="1">IFERROR(IF(VLOOKUP($C305,'MSCI Database'!$C:$R,3, FALSE)="","",VLOOKUP($C305,'MSCI Database'!$C:$R,3, FALSE)),"")</f>
        <v/>
      </c>
      <c r="Q305" s="164" t="str">
        <f ca="1">IFERROR(IF(VLOOKUP($C305,'MSCI Database'!$C:$R,4, FALSE)="","",VLOOKUP($C305,'MSCI Database'!$C:$R,4, FALSE)),"")</f>
        <v/>
      </c>
      <c r="R305" s="164" t="str">
        <f ca="1">IFERROR(IF(VLOOKUP($C305,'MSCI Database'!$C:$R,5, FALSE)="","",VLOOKUP($C305,'MSCI Database'!$C:$R,5, FALSE)),"")</f>
        <v/>
      </c>
      <c r="S305" s="164" t="str">
        <f ca="1">IFERROR(IF(VLOOKUP($C305,'MSCI Database'!$C:$R,6, FALSE)="","",VLOOKUP($C305,'MSCI Database'!$C:$R,6, FALSE)),"")</f>
        <v/>
      </c>
      <c r="T305" s="211" t="str">
        <f ca="1">IFERROR(IF(VLOOKUP($C305,'MSCI Database'!$C:$R,7, FALSE)="","",VLOOKUP($C305,'MSCI Database'!$C:$R,7, FALSE)),"")</f>
        <v/>
      </c>
      <c r="U305" s="164" t="str">
        <f ca="1">IFERROR(IF(VLOOKUP($C305,'MSCI Database'!$C:$R,8, FALSE)="","",VLOOKUP($C305,'MSCI Database'!$C:$R,8, FALSE)),"")</f>
        <v/>
      </c>
      <c r="V305" s="175" t="str">
        <f ca="1">IFERROR(IF(VLOOKUP($C305,'MSCI Database'!$C:$R,9, FALSE)="","",VLOOKUP($C305,'MSCI Database'!$C:$R,9, FALSE)),"")</f>
        <v/>
      </c>
      <c r="W305" s="165">
        <f t="shared" ca="1" si="18"/>
        <v>0</v>
      </c>
      <c r="X305" s="166" t="str">
        <f ca="1">IFERROR(IF(VLOOKUP($C305,'MSCI Database'!$C:$R,10, FALSE)="","",VLOOKUP($C305,'MSCI Database'!$C:$R,10, FALSE)),"")</f>
        <v/>
      </c>
      <c r="Y305" s="133" t="str">
        <f ca="1">IFERROR(IF(VLOOKUP($C305,'MSCI Database'!$C:$R,11, FALSE)="","",VLOOKUP($C305,'MSCI Database'!$C:$R,11, FALSE)),"")</f>
        <v/>
      </c>
      <c r="Z305" s="133" t="str">
        <f ca="1">IFERROR(IF(VLOOKUP($C305,'MSCI Database'!$C:$R,12, FALSE)="","",VLOOKUP($C305,'MSCI Database'!$C:$R,12, FALSE)),"")</f>
        <v/>
      </c>
      <c r="AA305" s="202" t="str">
        <f ca="1">IFERROR(IF(VLOOKUP($C305,'MSCI Database'!$C:$R,13, FALSE)="","",VLOOKUP($C305,'MSCI Database'!$C:$R,13, FALSE)),"")</f>
        <v/>
      </c>
    </row>
    <row r="306" spans="1:27" s="130" customFormat="1" ht="15" hidden="1" customHeight="1" outlineLevel="1">
      <c r="F306" s="302"/>
      <c r="G306" s="132" t="str">
        <f ca="1">IFERROR(_xll.BQL($A306, "cur_mkt_cap(currency=EUR)")/1000000, " ")</f>
        <v xml:space="preserve"> </v>
      </c>
      <c r="M306" s="305" t="str">
        <f t="shared" si="19"/>
        <v/>
      </c>
      <c r="N306" s="223">
        <f t="shared" si="20"/>
        <v>0</v>
      </c>
      <c r="O306" s="172" t="str">
        <f>IFERROR(IF(VLOOKUP($C306,'MSCI Database'!$C:$R,2, FALSE)="","",VLOOKUP($C306,'MSCI Database'!$C:$R,2, FALSE)),"")</f>
        <v/>
      </c>
      <c r="P306" s="186" t="str">
        <f>IFERROR(IF(VLOOKUP($C306,'MSCI Database'!$C:$R,3, FALSE)="","",VLOOKUP($C306,'MSCI Database'!$C:$R,3, FALSE)),"")</f>
        <v/>
      </c>
      <c r="Q306" s="164" t="str">
        <f>IFERROR(IF(VLOOKUP($C306,'MSCI Database'!$C:$R,4, FALSE)="","",VLOOKUP($C306,'MSCI Database'!$C:$R,4, FALSE)),"")</f>
        <v/>
      </c>
      <c r="R306" s="164" t="str">
        <f>IFERROR(IF(VLOOKUP($C306,'MSCI Database'!$C:$R,5, FALSE)="","",VLOOKUP($C306,'MSCI Database'!$C:$R,5, FALSE)),"")</f>
        <v/>
      </c>
      <c r="S306" s="164" t="str">
        <f>IFERROR(IF(VLOOKUP($C306,'MSCI Database'!$C:$R,6, FALSE)="","",VLOOKUP($C306,'MSCI Database'!$C:$R,6, FALSE)),"")</f>
        <v/>
      </c>
      <c r="T306" s="211" t="str">
        <f>IFERROR(IF(VLOOKUP($C306,'MSCI Database'!$C:$R,7, FALSE)="","",VLOOKUP($C306,'MSCI Database'!$C:$R,7, FALSE)),"")</f>
        <v/>
      </c>
      <c r="U306" s="164" t="str">
        <f>IFERROR(IF(VLOOKUP($C306,'MSCI Database'!$C:$R,8, FALSE)="","",VLOOKUP($C306,'MSCI Database'!$C:$R,8, FALSE)),"")</f>
        <v/>
      </c>
      <c r="V306" s="175" t="str">
        <f>IFERROR(IF(VLOOKUP($C306,'MSCI Database'!$C:$R,9, FALSE)="","",VLOOKUP($C306,'MSCI Database'!$C:$R,9, FALSE)),"")</f>
        <v/>
      </c>
      <c r="W306" s="165">
        <f t="shared" ca="1" si="18"/>
        <v>0</v>
      </c>
      <c r="X306" s="166" t="str">
        <f>IFERROR(IF(VLOOKUP($C306,'MSCI Database'!$C:$R,10, FALSE)="","",VLOOKUP($C306,'MSCI Database'!$C:$R,10, FALSE)),"")</f>
        <v/>
      </c>
      <c r="Y306" s="133" t="str">
        <f>IFERROR(IF(VLOOKUP($C306,'MSCI Database'!$C:$R,11, FALSE)="","",VLOOKUP($C306,'MSCI Database'!$C:$R,11, FALSE)),"")</f>
        <v/>
      </c>
      <c r="Z306" s="133" t="str">
        <f>IFERROR(IF(VLOOKUP($C306,'MSCI Database'!$C:$R,12, FALSE)="","",VLOOKUP($C306,'MSCI Database'!$C:$R,12, FALSE)),"")</f>
        <v/>
      </c>
      <c r="AA306" s="202" t="str">
        <f>IFERROR(IF(VLOOKUP($C306,'MSCI Database'!$C:$R,13, FALSE)="","",VLOOKUP($C306,'MSCI Database'!$C:$R,13, FALSE)),"")</f>
        <v/>
      </c>
    </row>
    <row r="307" spans="1:27" s="130" customFormat="1" ht="15" hidden="1" customHeight="1" outlineLevel="1">
      <c r="F307" s="302"/>
      <c r="G307" s="132" t="str">
        <f ca="1">IFERROR(_xll.BQL($A307, "cur_mkt_cap(currency=EUR)")/1000000, " ")</f>
        <v xml:space="preserve"> </v>
      </c>
      <c r="M307" s="305" t="str">
        <f t="shared" si="19"/>
        <v/>
      </c>
      <c r="N307" s="223">
        <f t="shared" si="20"/>
        <v>0</v>
      </c>
      <c r="O307" s="172" t="str">
        <f>IFERROR(IF(VLOOKUP($C307,'MSCI Database'!$C:$R,2, FALSE)="","",VLOOKUP($C307,'MSCI Database'!$C:$R,2, FALSE)),"")</f>
        <v/>
      </c>
      <c r="P307" s="186" t="str">
        <f>IFERROR(IF(VLOOKUP($C307,'MSCI Database'!$C:$R,3, FALSE)="","",VLOOKUP($C307,'MSCI Database'!$C:$R,3, FALSE)),"")</f>
        <v/>
      </c>
      <c r="Q307" s="164" t="str">
        <f>IFERROR(IF(VLOOKUP($C307,'MSCI Database'!$C:$R,4, FALSE)="","",VLOOKUP($C307,'MSCI Database'!$C:$R,4, FALSE)),"")</f>
        <v/>
      </c>
      <c r="R307" s="164" t="str">
        <f>IFERROR(IF(VLOOKUP($C307,'MSCI Database'!$C:$R,5, FALSE)="","",VLOOKUP($C307,'MSCI Database'!$C:$R,5, FALSE)),"")</f>
        <v/>
      </c>
      <c r="S307" s="164" t="str">
        <f>IFERROR(IF(VLOOKUP($C307,'MSCI Database'!$C:$R,6, FALSE)="","",VLOOKUP($C307,'MSCI Database'!$C:$R,6, FALSE)),"")</f>
        <v/>
      </c>
      <c r="T307" s="211" t="str">
        <f>IFERROR(IF(VLOOKUP($C307,'MSCI Database'!$C:$R,7, FALSE)="","",VLOOKUP($C307,'MSCI Database'!$C:$R,7, FALSE)),"")</f>
        <v/>
      </c>
      <c r="U307" s="164" t="str">
        <f>IFERROR(IF(VLOOKUP($C307,'MSCI Database'!$C:$R,8, FALSE)="","",VLOOKUP($C307,'MSCI Database'!$C:$R,8, FALSE)),"")</f>
        <v/>
      </c>
      <c r="V307" s="175" t="str">
        <f>IFERROR(IF(VLOOKUP($C307,'MSCI Database'!$C:$R,9, FALSE)="","",VLOOKUP($C307,'MSCI Database'!$C:$R,9, FALSE)),"")</f>
        <v/>
      </c>
      <c r="W307" s="165">
        <f t="shared" ca="1" si="18"/>
        <v>0</v>
      </c>
      <c r="X307" s="166" t="str">
        <f>IFERROR(IF(VLOOKUP($C307,'MSCI Database'!$C:$R,10, FALSE)="","",VLOOKUP($C307,'MSCI Database'!$C:$R,10, FALSE)),"")</f>
        <v/>
      </c>
      <c r="Y307" s="133" t="str">
        <f>IFERROR(IF(VLOOKUP($C307,'MSCI Database'!$C:$R,11, FALSE)="","",VLOOKUP($C307,'MSCI Database'!$C:$R,11, FALSE)),"")</f>
        <v/>
      </c>
      <c r="Z307" s="133" t="str">
        <f>IFERROR(IF(VLOOKUP($C307,'MSCI Database'!$C:$R,12, FALSE)="","",VLOOKUP($C307,'MSCI Database'!$C:$R,12, FALSE)),"")</f>
        <v/>
      </c>
      <c r="AA307" s="202" t="str">
        <f>IFERROR(IF(VLOOKUP($C307,'MSCI Database'!$C:$R,13, FALSE)="","",VLOOKUP($C307,'MSCI Database'!$C:$R,13, FALSE)),"")</f>
        <v/>
      </c>
    </row>
    <row r="308" spans="1:27" s="130" customFormat="1" ht="15" hidden="1" customHeight="1" outlineLevel="1">
      <c r="F308" s="302"/>
      <c r="G308" s="132" t="str">
        <f ca="1">IFERROR(_xll.BQL($A308, "cur_mkt_cap(currency=EUR)")/1000000, " ")</f>
        <v xml:space="preserve"> </v>
      </c>
      <c r="M308" s="305" t="str">
        <f t="shared" si="19"/>
        <v/>
      </c>
      <c r="N308" s="223">
        <f t="shared" si="20"/>
        <v>0</v>
      </c>
      <c r="O308" s="172" t="str">
        <f>IFERROR(IF(VLOOKUP($C308,'MSCI Database'!$C:$R,2, FALSE)="","",VLOOKUP($C308,'MSCI Database'!$C:$R,2, FALSE)),"")</f>
        <v/>
      </c>
      <c r="P308" s="186" t="str">
        <f>IFERROR(IF(VLOOKUP($C308,'MSCI Database'!$C:$R,3, FALSE)="","",VLOOKUP($C308,'MSCI Database'!$C:$R,3, FALSE)),"")</f>
        <v/>
      </c>
      <c r="Q308" s="164" t="str">
        <f>IFERROR(IF(VLOOKUP($C308,'MSCI Database'!$C:$R,4, FALSE)="","",VLOOKUP($C308,'MSCI Database'!$C:$R,4, FALSE)),"")</f>
        <v/>
      </c>
      <c r="R308" s="164" t="str">
        <f>IFERROR(IF(VLOOKUP($C308,'MSCI Database'!$C:$R,5, FALSE)="","",VLOOKUP($C308,'MSCI Database'!$C:$R,5, FALSE)),"")</f>
        <v/>
      </c>
      <c r="S308" s="164" t="str">
        <f>IFERROR(IF(VLOOKUP($C308,'MSCI Database'!$C:$R,6, FALSE)="","",VLOOKUP($C308,'MSCI Database'!$C:$R,6, FALSE)),"")</f>
        <v/>
      </c>
      <c r="T308" s="211" t="str">
        <f>IFERROR(IF(VLOOKUP($C308,'MSCI Database'!$C:$R,7, FALSE)="","",VLOOKUP($C308,'MSCI Database'!$C:$R,7, FALSE)),"")</f>
        <v/>
      </c>
      <c r="U308" s="164" t="str">
        <f>IFERROR(IF(VLOOKUP($C308,'MSCI Database'!$C:$R,8, FALSE)="","",VLOOKUP($C308,'MSCI Database'!$C:$R,8, FALSE)),"")</f>
        <v/>
      </c>
      <c r="V308" s="175" t="str">
        <f>IFERROR(IF(VLOOKUP($C308,'MSCI Database'!$C:$R,9, FALSE)="","",VLOOKUP($C308,'MSCI Database'!$C:$R,9, FALSE)),"")</f>
        <v/>
      </c>
      <c r="W308" s="165">
        <f t="shared" ca="1" si="18"/>
        <v>0</v>
      </c>
      <c r="X308" s="166" t="str">
        <f>IFERROR(IF(VLOOKUP($C308,'MSCI Database'!$C:$R,10, FALSE)="","",VLOOKUP($C308,'MSCI Database'!$C:$R,10, FALSE)),"")</f>
        <v/>
      </c>
      <c r="Y308" s="133" t="str">
        <f>IFERROR(IF(VLOOKUP($C308,'MSCI Database'!$C:$R,11, FALSE)="","",VLOOKUP($C308,'MSCI Database'!$C:$R,11, FALSE)),"")</f>
        <v/>
      </c>
      <c r="Z308" s="133" t="str">
        <f>IFERROR(IF(VLOOKUP($C308,'MSCI Database'!$C:$R,12, FALSE)="","",VLOOKUP($C308,'MSCI Database'!$C:$R,12, FALSE)),"")</f>
        <v/>
      </c>
      <c r="AA308" s="202" t="str">
        <f>IFERROR(IF(VLOOKUP($C308,'MSCI Database'!$C:$R,13, FALSE)="","",VLOOKUP($C308,'MSCI Database'!$C:$R,13, FALSE)),"")</f>
        <v/>
      </c>
    </row>
    <row r="309" spans="1:27" s="130" customFormat="1" ht="15" hidden="1" customHeight="1" outlineLevel="1">
      <c r="F309" s="302"/>
      <c r="G309" s="132" t="str">
        <f ca="1">IFERROR(_xll.BQL($A309, "cur_mkt_cap(currency=EUR)")/1000000, " ")</f>
        <v xml:space="preserve"> </v>
      </c>
      <c r="M309" s="305" t="str">
        <f t="shared" si="19"/>
        <v/>
      </c>
      <c r="N309" s="223">
        <f t="shared" si="20"/>
        <v>0</v>
      </c>
      <c r="O309" s="172" t="str">
        <f>IFERROR(IF(VLOOKUP($C309,'MSCI Database'!$C:$R,2, FALSE)="","",VLOOKUP($C309,'MSCI Database'!$C:$R,2, FALSE)),"")</f>
        <v/>
      </c>
      <c r="P309" s="186" t="str">
        <f>IFERROR(IF(VLOOKUP($C309,'MSCI Database'!$C:$R,3, FALSE)="","",VLOOKUP($C309,'MSCI Database'!$C:$R,3, FALSE)),"")</f>
        <v/>
      </c>
      <c r="Q309" s="164" t="str">
        <f>IFERROR(IF(VLOOKUP($C309,'MSCI Database'!$C:$R,4, FALSE)="","",VLOOKUP($C309,'MSCI Database'!$C:$R,4, FALSE)),"")</f>
        <v/>
      </c>
      <c r="R309" s="164" t="str">
        <f>IFERROR(IF(VLOOKUP($C309,'MSCI Database'!$C:$R,5, FALSE)="","",VLOOKUP($C309,'MSCI Database'!$C:$R,5, FALSE)),"")</f>
        <v/>
      </c>
      <c r="S309" s="164" t="str">
        <f>IFERROR(IF(VLOOKUP($C309,'MSCI Database'!$C:$R,6, FALSE)="","",VLOOKUP($C309,'MSCI Database'!$C:$R,6, FALSE)),"")</f>
        <v/>
      </c>
      <c r="T309" s="211" t="str">
        <f>IFERROR(IF(VLOOKUP($C309,'MSCI Database'!$C:$R,7, FALSE)="","",VLOOKUP($C309,'MSCI Database'!$C:$R,7, FALSE)),"")</f>
        <v/>
      </c>
      <c r="U309" s="164" t="str">
        <f>IFERROR(IF(VLOOKUP($C309,'MSCI Database'!$C:$R,8, FALSE)="","",VLOOKUP($C309,'MSCI Database'!$C:$R,8, FALSE)),"")</f>
        <v/>
      </c>
      <c r="V309" s="175" t="str">
        <f>IFERROR(IF(VLOOKUP($C309,'MSCI Database'!$C:$R,9, FALSE)="","",VLOOKUP($C309,'MSCI Database'!$C:$R,9, FALSE)),"")</f>
        <v/>
      </c>
      <c r="W309" s="165">
        <f t="shared" ca="1" si="18"/>
        <v>0</v>
      </c>
      <c r="X309" s="166" t="str">
        <f>IFERROR(IF(VLOOKUP($C309,'MSCI Database'!$C:$R,10, FALSE)="","",VLOOKUP($C309,'MSCI Database'!$C:$R,10, FALSE)),"")</f>
        <v/>
      </c>
      <c r="Y309" s="133" t="str">
        <f>IFERROR(IF(VLOOKUP($C309,'MSCI Database'!$C:$R,11, FALSE)="","",VLOOKUP($C309,'MSCI Database'!$C:$R,11, FALSE)),"")</f>
        <v/>
      </c>
      <c r="Z309" s="133" t="str">
        <f>IFERROR(IF(VLOOKUP($C309,'MSCI Database'!$C:$R,12, FALSE)="","",VLOOKUP($C309,'MSCI Database'!$C:$R,12, FALSE)),"")</f>
        <v/>
      </c>
      <c r="AA309" s="202" t="str">
        <f>IFERROR(IF(VLOOKUP($C309,'MSCI Database'!$C:$R,13, FALSE)="","",VLOOKUP($C309,'MSCI Database'!$C:$R,13, FALSE)),"")</f>
        <v/>
      </c>
    </row>
    <row r="310" spans="1:27" s="130" customFormat="1" ht="15" hidden="1" customHeight="1" outlineLevel="1">
      <c r="F310" s="302"/>
      <c r="G310" s="132" t="str">
        <f ca="1">IFERROR(_xll.BQL($A310, "cur_mkt_cap(currency=EUR)")/1000000, " ")</f>
        <v xml:space="preserve"> </v>
      </c>
      <c r="M310" s="305" t="str">
        <f t="shared" si="19"/>
        <v/>
      </c>
      <c r="N310" s="223">
        <f t="shared" si="20"/>
        <v>0</v>
      </c>
      <c r="O310" s="172" t="str">
        <f>IFERROR(IF(VLOOKUP($C310,'MSCI Database'!$C:$R,2, FALSE)="","",VLOOKUP($C310,'MSCI Database'!$C:$R,2, FALSE)),"")</f>
        <v/>
      </c>
      <c r="P310" s="186" t="str">
        <f>IFERROR(IF(VLOOKUP($C310,'MSCI Database'!$C:$R,3, FALSE)="","",VLOOKUP($C310,'MSCI Database'!$C:$R,3, FALSE)),"")</f>
        <v/>
      </c>
      <c r="Q310" s="164" t="str">
        <f>IFERROR(IF(VLOOKUP($C310,'MSCI Database'!$C:$R,4, FALSE)="","",VLOOKUP($C310,'MSCI Database'!$C:$R,4, FALSE)),"")</f>
        <v/>
      </c>
      <c r="R310" s="164" t="str">
        <f>IFERROR(IF(VLOOKUP($C310,'MSCI Database'!$C:$R,5, FALSE)="","",VLOOKUP($C310,'MSCI Database'!$C:$R,5, FALSE)),"")</f>
        <v/>
      </c>
      <c r="S310" s="164" t="str">
        <f>IFERROR(IF(VLOOKUP($C310,'MSCI Database'!$C:$R,6, FALSE)="","",VLOOKUP($C310,'MSCI Database'!$C:$R,6, FALSE)),"")</f>
        <v/>
      </c>
      <c r="T310" s="211" t="str">
        <f>IFERROR(IF(VLOOKUP($C310,'MSCI Database'!$C:$R,7, FALSE)="","",VLOOKUP($C310,'MSCI Database'!$C:$R,7, FALSE)),"")</f>
        <v/>
      </c>
      <c r="U310" s="164" t="str">
        <f>IFERROR(IF(VLOOKUP($C310,'MSCI Database'!$C:$R,8, FALSE)="","",VLOOKUP($C310,'MSCI Database'!$C:$R,8, FALSE)),"")</f>
        <v/>
      </c>
      <c r="V310" s="175" t="str">
        <f>IFERROR(IF(VLOOKUP($C310,'MSCI Database'!$C:$R,9, FALSE)="","",VLOOKUP($C310,'MSCI Database'!$C:$R,9, FALSE)),"")</f>
        <v/>
      </c>
      <c r="W310" s="165">
        <f t="shared" ca="1" si="18"/>
        <v>0</v>
      </c>
      <c r="X310" s="166" t="str">
        <f>IFERROR(IF(VLOOKUP($C310,'MSCI Database'!$C:$R,10, FALSE)="","",VLOOKUP($C310,'MSCI Database'!$C:$R,10, FALSE)),"")</f>
        <v/>
      </c>
      <c r="Y310" s="133" t="str">
        <f>IFERROR(IF(VLOOKUP($C310,'MSCI Database'!$C:$R,11, FALSE)="","",VLOOKUP($C310,'MSCI Database'!$C:$R,11, FALSE)),"")</f>
        <v/>
      </c>
      <c r="Z310" s="133" t="str">
        <f>IFERROR(IF(VLOOKUP($C310,'MSCI Database'!$C:$R,12, FALSE)="","",VLOOKUP($C310,'MSCI Database'!$C:$R,12, FALSE)),"")</f>
        <v/>
      </c>
      <c r="AA310" s="202" t="str">
        <f>IFERROR(IF(VLOOKUP($C310,'MSCI Database'!$C:$R,13, FALSE)="","",VLOOKUP($C310,'MSCI Database'!$C:$R,13, FALSE)),"")</f>
        <v/>
      </c>
    </row>
    <row r="311" spans="1:27" s="130" customFormat="1" ht="15" hidden="1" customHeight="1" outlineLevel="1">
      <c r="F311" s="302"/>
      <c r="G311" s="132" t="str">
        <f ca="1">IFERROR(_xll.BQL($A311, "cur_mkt_cap(currency=EUR)")/1000000, " ")</f>
        <v xml:space="preserve"> </v>
      </c>
      <c r="M311" s="305" t="str">
        <f t="shared" si="19"/>
        <v/>
      </c>
      <c r="N311" s="223">
        <f t="shared" si="20"/>
        <v>0</v>
      </c>
      <c r="O311" s="172" t="str">
        <f>IFERROR(IF(VLOOKUP($C311,'MSCI Database'!$C:$R,2, FALSE)="","",VLOOKUP($C311,'MSCI Database'!$C:$R,2, FALSE)),"")</f>
        <v/>
      </c>
      <c r="P311" s="186" t="str">
        <f>IFERROR(IF(VLOOKUP($C311,'MSCI Database'!$C:$R,3, FALSE)="","",VLOOKUP($C311,'MSCI Database'!$C:$R,3, FALSE)),"")</f>
        <v/>
      </c>
      <c r="Q311" s="164" t="str">
        <f>IFERROR(IF(VLOOKUP($C311,'MSCI Database'!$C:$R,4, FALSE)="","",VLOOKUP($C311,'MSCI Database'!$C:$R,4, FALSE)),"")</f>
        <v/>
      </c>
      <c r="R311" s="164" t="str">
        <f>IFERROR(IF(VLOOKUP($C311,'MSCI Database'!$C:$R,5, FALSE)="","",VLOOKUP($C311,'MSCI Database'!$C:$R,5, FALSE)),"")</f>
        <v/>
      </c>
      <c r="S311" s="164" t="str">
        <f>IFERROR(IF(VLOOKUP($C311,'MSCI Database'!$C:$R,6, FALSE)="","",VLOOKUP($C311,'MSCI Database'!$C:$R,6, FALSE)),"")</f>
        <v/>
      </c>
      <c r="T311" s="211" t="str">
        <f>IFERROR(IF(VLOOKUP($C311,'MSCI Database'!$C:$R,7, FALSE)="","",VLOOKUP($C311,'MSCI Database'!$C:$R,7, FALSE)),"")</f>
        <v/>
      </c>
      <c r="U311" s="164" t="str">
        <f>IFERROR(IF(VLOOKUP($C311,'MSCI Database'!$C:$R,8, FALSE)="","",VLOOKUP($C311,'MSCI Database'!$C:$R,8, FALSE)),"")</f>
        <v/>
      </c>
      <c r="V311" s="175" t="str">
        <f>IFERROR(IF(VLOOKUP($C311,'MSCI Database'!$C:$R,9, FALSE)="","",VLOOKUP($C311,'MSCI Database'!$C:$R,9, FALSE)),"")</f>
        <v/>
      </c>
      <c r="W311" s="165">
        <f t="shared" ca="1" si="18"/>
        <v>0</v>
      </c>
      <c r="X311" s="166" t="str">
        <f>IFERROR(IF(VLOOKUP($C311,'MSCI Database'!$C:$R,10, FALSE)="","",VLOOKUP($C311,'MSCI Database'!$C:$R,10, FALSE)),"")</f>
        <v/>
      </c>
      <c r="Y311" s="133" t="str">
        <f>IFERROR(IF(VLOOKUP($C311,'MSCI Database'!$C:$R,11, FALSE)="","",VLOOKUP($C311,'MSCI Database'!$C:$R,11, FALSE)),"")</f>
        <v/>
      </c>
      <c r="Z311" s="133" t="str">
        <f>IFERROR(IF(VLOOKUP($C311,'MSCI Database'!$C:$R,12, FALSE)="","",VLOOKUP($C311,'MSCI Database'!$C:$R,12, FALSE)),"")</f>
        <v/>
      </c>
      <c r="AA311" s="202" t="str">
        <f>IFERROR(IF(VLOOKUP($C311,'MSCI Database'!$C:$R,13, FALSE)="","",VLOOKUP($C311,'MSCI Database'!$C:$R,13, FALSE)),"")</f>
        <v/>
      </c>
    </row>
    <row r="312" spans="1:27" s="130" customFormat="1" ht="15" hidden="1" customHeight="1" outlineLevel="1">
      <c r="F312" s="302"/>
      <c r="G312" s="132" t="str">
        <f ca="1">IFERROR(_xll.BQL($A312, "cur_mkt_cap(currency=EUR)")/1000000, " ")</f>
        <v xml:space="preserve"> </v>
      </c>
      <c r="M312" s="305" t="str">
        <f t="shared" si="19"/>
        <v/>
      </c>
      <c r="N312" s="223">
        <f t="shared" si="20"/>
        <v>0</v>
      </c>
      <c r="O312" s="172" t="str">
        <f>IFERROR(IF(VLOOKUP($C312,'MSCI Database'!$C:$R,2, FALSE)="","",VLOOKUP($C312,'MSCI Database'!$C:$R,2, FALSE)),"")</f>
        <v/>
      </c>
      <c r="P312" s="186" t="str">
        <f>IFERROR(IF(VLOOKUP($C312,'MSCI Database'!$C:$R,3, FALSE)="","",VLOOKUP($C312,'MSCI Database'!$C:$R,3, FALSE)),"")</f>
        <v/>
      </c>
      <c r="Q312" s="164" t="str">
        <f>IFERROR(IF(VLOOKUP($C312,'MSCI Database'!$C:$R,4, FALSE)="","",VLOOKUP($C312,'MSCI Database'!$C:$R,4, FALSE)),"")</f>
        <v/>
      </c>
      <c r="R312" s="164" t="str">
        <f>IFERROR(IF(VLOOKUP($C312,'MSCI Database'!$C:$R,5, FALSE)="","",VLOOKUP($C312,'MSCI Database'!$C:$R,5, FALSE)),"")</f>
        <v/>
      </c>
      <c r="S312" s="164" t="str">
        <f>IFERROR(IF(VLOOKUP($C312,'MSCI Database'!$C:$R,6, FALSE)="","",VLOOKUP($C312,'MSCI Database'!$C:$R,6, FALSE)),"")</f>
        <v/>
      </c>
      <c r="T312" s="211" t="str">
        <f>IFERROR(IF(VLOOKUP($C312,'MSCI Database'!$C:$R,7, FALSE)="","",VLOOKUP($C312,'MSCI Database'!$C:$R,7, FALSE)),"")</f>
        <v/>
      </c>
      <c r="U312" s="164" t="str">
        <f>IFERROR(IF(VLOOKUP($C312,'MSCI Database'!$C:$R,8, FALSE)="","",VLOOKUP($C312,'MSCI Database'!$C:$R,8, FALSE)),"")</f>
        <v/>
      </c>
      <c r="V312" s="175" t="str">
        <f>IFERROR(IF(VLOOKUP($C312,'MSCI Database'!$C:$R,9, FALSE)="","",VLOOKUP($C312,'MSCI Database'!$C:$R,9, FALSE)),"")</f>
        <v/>
      </c>
      <c r="W312" s="165">
        <f t="shared" ca="1" si="18"/>
        <v>0</v>
      </c>
      <c r="X312" s="166" t="str">
        <f>IFERROR(IF(VLOOKUP($C312,'MSCI Database'!$C:$R,10, FALSE)="","",VLOOKUP($C312,'MSCI Database'!$C:$R,10, FALSE)),"")</f>
        <v/>
      </c>
      <c r="Y312" s="133" t="str">
        <f>IFERROR(IF(VLOOKUP($C312,'MSCI Database'!$C:$R,11, FALSE)="","",VLOOKUP($C312,'MSCI Database'!$C:$R,11, FALSE)),"")</f>
        <v/>
      </c>
      <c r="Z312" s="133" t="str">
        <f>IFERROR(IF(VLOOKUP($C312,'MSCI Database'!$C:$R,12, FALSE)="","",VLOOKUP($C312,'MSCI Database'!$C:$R,12, FALSE)),"")</f>
        <v/>
      </c>
      <c r="AA312" s="202" t="str">
        <f>IFERROR(IF(VLOOKUP($C312,'MSCI Database'!$C:$R,13, FALSE)="","",VLOOKUP($C312,'MSCI Database'!$C:$R,13, FALSE)),"")</f>
        <v/>
      </c>
    </row>
    <row r="313" spans="1:27" s="130" customFormat="1" ht="15" hidden="1" customHeight="1" outlineLevel="1">
      <c r="F313" s="302"/>
      <c r="G313" s="132" t="str">
        <f ca="1">IFERROR(_xll.BQL($A313, "cur_mkt_cap(currency=EUR)")/1000000, " ")</f>
        <v xml:space="preserve"> </v>
      </c>
      <c r="M313" s="305" t="str">
        <f t="shared" si="19"/>
        <v/>
      </c>
      <c r="N313" s="223">
        <f t="shared" si="20"/>
        <v>0</v>
      </c>
      <c r="O313" s="172" t="str">
        <f>IFERROR(IF(VLOOKUP($C313,'MSCI Database'!$C:$R,2, FALSE)="","",VLOOKUP($C313,'MSCI Database'!$C:$R,2, FALSE)),"")</f>
        <v/>
      </c>
      <c r="P313" s="186" t="str">
        <f>IFERROR(IF(VLOOKUP($C313,'MSCI Database'!$C:$R,3, FALSE)="","",VLOOKUP($C313,'MSCI Database'!$C:$R,3, FALSE)),"")</f>
        <v/>
      </c>
      <c r="Q313" s="164" t="str">
        <f>IFERROR(IF(VLOOKUP($C313,'MSCI Database'!$C:$R,4, FALSE)="","",VLOOKUP($C313,'MSCI Database'!$C:$R,4, FALSE)),"")</f>
        <v/>
      </c>
      <c r="R313" s="164" t="str">
        <f>IFERROR(IF(VLOOKUP($C313,'MSCI Database'!$C:$R,5, FALSE)="","",VLOOKUP($C313,'MSCI Database'!$C:$R,5, FALSE)),"")</f>
        <v/>
      </c>
      <c r="S313" s="164" t="str">
        <f>IFERROR(IF(VLOOKUP($C313,'MSCI Database'!$C:$R,6, FALSE)="","",VLOOKUP($C313,'MSCI Database'!$C:$R,6, FALSE)),"")</f>
        <v/>
      </c>
      <c r="T313" s="211" t="str">
        <f>IFERROR(IF(VLOOKUP($C313,'MSCI Database'!$C:$R,7, FALSE)="","",VLOOKUP($C313,'MSCI Database'!$C:$R,7, FALSE)),"")</f>
        <v/>
      </c>
      <c r="U313" s="164" t="str">
        <f>IFERROR(IF(VLOOKUP($C313,'MSCI Database'!$C:$R,8, FALSE)="","",VLOOKUP($C313,'MSCI Database'!$C:$R,8, FALSE)),"")</f>
        <v/>
      </c>
      <c r="V313" s="175" t="str">
        <f>IFERROR(IF(VLOOKUP($C313,'MSCI Database'!$C:$R,9, FALSE)="","",VLOOKUP($C313,'MSCI Database'!$C:$R,9, FALSE)),"")</f>
        <v/>
      </c>
      <c r="W313" s="165">
        <f t="shared" ca="1" si="18"/>
        <v>0</v>
      </c>
      <c r="X313" s="166" t="str">
        <f>IFERROR(IF(VLOOKUP($C313,'MSCI Database'!$C:$R,10, FALSE)="","",VLOOKUP($C313,'MSCI Database'!$C:$R,10, FALSE)),"")</f>
        <v/>
      </c>
      <c r="Y313" s="133" t="str">
        <f>IFERROR(IF(VLOOKUP($C313,'MSCI Database'!$C:$R,11, FALSE)="","",VLOOKUP($C313,'MSCI Database'!$C:$R,11, FALSE)),"")</f>
        <v/>
      </c>
      <c r="Z313" s="133" t="str">
        <f>IFERROR(IF(VLOOKUP($C313,'MSCI Database'!$C:$R,12, FALSE)="","",VLOOKUP($C313,'MSCI Database'!$C:$R,12, FALSE)),"")</f>
        <v/>
      </c>
      <c r="AA313" s="202" t="str">
        <f>IFERROR(IF(VLOOKUP($C313,'MSCI Database'!$C:$R,13, FALSE)="","",VLOOKUP($C313,'MSCI Database'!$C:$R,13, FALSE)),"")</f>
        <v/>
      </c>
    </row>
    <row r="314" spans="1:27" s="130" customFormat="1" ht="15" hidden="1" customHeight="1" outlineLevel="1">
      <c r="F314" s="302"/>
      <c r="G314" s="132" t="str">
        <f ca="1">IFERROR(_xll.BQL($A314, "cur_mkt_cap(currency=EUR)")/1000000, " ")</f>
        <v xml:space="preserve"> </v>
      </c>
      <c r="M314" s="305" t="str">
        <f t="shared" si="19"/>
        <v/>
      </c>
      <c r="N314" s="223">
        <f t="shared" si="20"/>
        <v>0</v>
      </c>
      <c r="O314" s="172" t="str">
        <f>IFERROR(IF(VLOOKUP($C314,'MSCI Database'!$C:$R,2, FALSE)="","",VLOOKUP($C314,'MSCI Database'!$C:$R,2, FALSE)),"")</f>
        <v/>
      </c>
      <c r="P314" s="186" t="str">
        <f>IFERROR(IF(VLOOKUP($C314,'MSCI Database'!$C:$R,3, FALSE)="","",VLOOKUP($C314,'MSCI Database'!$C:$R,3, FALSE)),"")</f>
        <v/>
      </c>
      <c r="Q314" s="164" t="str">
        <f>IFERROR(IF(VLOOKUP($C314,'MSCI Database'!$C:$R,4, FALSE)="","",VLOOKUP($C314,'MSCI Database'!$C:$R,4, FALSE)),"")</f>
        <v/>
      </c>
      <c r="R314" s="164" t="str">
        <f>IFERROR(IF(VLOOKUP($C314,'MSCI Database'!$C:$R,5, FALSE)="","",VLOOKUP($C314,'MSCI Database'!$C:$R,5, FALSE)),"")</f>
        <v/>
      </c>
      <c r="S314" s="164" t="str">
        <f>IFERROR(IF(VLOOKUP($C314,'MSCI Database'!$C:$R,6, FALSE)="","",VLOOKUP($C314,'MSCI Database'!$C:$R,6, FALSE)),"")</f>
        <v/>
      </c>
      <c r="T314" s="211" t="str">
        <f>IFERROR(IF(VLOOKUP($C314,'MSCI Database'!$C:$R,7, FALSE)="","",VLOOKUP($C314,'MSCI Database'!$C:$R,7, FALSE)),"")</f>
        <v/>
      </c>
      <c r="U314" s="164" t="str">
        <f>IFERROR(IF(VLOOKUP($C314,'MSCI Database'!$C:$R,8, FALSE)="","",VLOOKUP($C314,'MSCI Database'!$C:$R,8, FALSE)),"")</f>
        <v/>
      </c>
      <c r="V314" s="175" t="str">
        <f>IFERROR(IF(VLOOKUP($C314,'MSCI Database'!$C:$R,9, FALSE)="","",VLOOKUP($C314,'MSCI Database'!$C:$R,9, FALSE)),"")</f>
        <v/>
      </c>
      <c r="W314" s="165">
        <f t="shared" ca="1" si="18"/>
        <v>0</v>
      </c>
      <c r="X314" s="166" t="str">
        <f>IFERROR(IF(VLOOKUP($C314,'MSCI Database'!$C:$R,10, FALSE)="","",VLOOKUP($C314,'MSCI Database'!$C:$R,10, FALSE)),"")</f>
        <v/>
      </c>
      <c r="Y314" s="133" t="str">
        <f>IFERROR(IF(VLOOKUP($C314,'MSCI Database'!$C:$R,11, FALSE)="","",VLOOKUP($C314,'MSCI Database'!$C:$R,11, FALSE)),"")</f>
        <v/>
      </c>
      <c r="Z314" s="133" t="str">
        <f>IFERROR(IF(VLOOKUP($C314,'MSCI Database'!$C:$R,12, FALSE)="","",VLOOKUP($C314,'MSCI Database'!$C:$R,12, FALSE)),"")</f>
        <v/>
      </c>
      <c r="AA314" s="202" t="str">
        <f>IFERROR(IF(VLOOKUP($C314,'MSCI Database'!$C:$R,13, FALSE)="","",VLOOKUP($C314,'MSCI Database'!$C:$R,13, FALSE)),"")</f>
        <v/>
      </c>
    </row>
    <row r="315" spans="1:27" s="126" customFormat="1" ht="25" customHeight="1" collapsed="1">
      <c r="A315" s="126" t="s">
        <v>23</v>
      </c>
      <c r="B315" s="126" t="e">
        <f ca="1">_xll.BDP($A315,"name")</f>
        <v>#NAME?</v>
      </c>
      <c r="C315" s="126" t="e">
        <f ca="1">_xll.BDP($A315,"id_isin")</f>
        <v>#NAME?</v>
      </c>
      <c r="D315" s="126" t="e">
        <f ca="1">_xll.BDP($A315,"fund_geo_focus")</f>
        <v>#NAME?</v>
      </c>
      <c r="E315" s="126" t="e">
        <f ca="1">_xll.BDP($A315,"fund_industry_focus")</f>
        <v>#NAME?</v>
      </c>
      <c r="F315" s="167">
        <f>ESG!D19</f>
        <v>5.7299999999999997E-2</v>
      </c>
      <c r="G315" s="127" t="e" cm="1">
        <f t="array" ref="G315" ca="1">_xll.BDP($A315,"FUND_TOTAL_ASSETS")</f>
        <v>#NAME?</v>
      </c>
      <c r="M315" s="167">
        <f>SUM(M317:M364)</f>
        <v>5.4643334813911461E-2</v>
      </c>
      <c r="N315" s="221" t="e">
        <f ca="1">SUM(N317:N364)</f>
        <v>#NAME?</v>
      </c>
      <c r="O315" s="151" t="e">
        <f ca="1">SUMPRODUCT(N317:N364,R317:R364)</f>
        <v>#NAME?</v>
      </c>
      <c r="P315" s="241" t="e">
        <f ca="1">_xlfn.IFS(O315&gt;=8.6, "AAA",AND(O315&gt;=7.1,O315&lt;8.6), "AA", AND(O315&gt;=5.7, O315&lt;7.1), "A", AND(O315&gt;=4.3, O315&lt;5.7), "BBB", AND(O315&gt;=2.9, O315&lt;4.3), "BB", AND(O315&gt;=1.4, O315&lt;2.9), "B", O315&lt;1.4, "CCC")</f>
        <v>#NAME?</v>
      </c>
      <c r="Q315" s="158">
        <f ca="1">SUMIF(Q317:Q364, 1,N317:N364)+SUMIF(Q317:Q364, 2,N317:N364)*2</f>
        <v>0.23398562412349555</v>
      </c>
      <c r="R315" s="155">
        <f ca="1">SUMIF(Q317:Q364, -1,N317:N364)+SUMIF(Q317:Q364, -2,N317:N364)*2</f>
        <v>6.9504056983090839E-2</v>
      </c>
      <c r="S315" s="155">
        <f ca="1">SUMIF(P317:P364,"B",N317:N364) + SUMIF(P317:P364, "CCC",N317:N364)</f>
        <v>2.7572641849095542E-2</v>
      </c>
      <c r="T315" s="209">
        <f ca="1">Q315-R315-S315</f>
        <v>0.13690892529130916</v>
      </c>
      <c r="U315" s="151" t="e">
        <f ca="1">O315*(1+T315)</f>
        <v>#NAME?</v>
      </c>
      <c r="V315" s="242" t="e">
        <f ca="1">_xlfn.IFS(U315&gt;=8.6, "AAA",AND(U315&gt;=7.1,U315&lt;8.6), "AA", AND(U315&gt;=5.7,U315&lt;7.1), "A", AND(U315&gt;=4.3, U315&lt;5.7), "BBB", AND(U315&gt;=2.9, U315&lt;4.3), "BB", AND(U315&gt;=1.4, U315&lt;2.9), "B", U315&lt;1.4, "CCC")</f>
        <v>#NAME?</v>
      </c>
      <c r="W315" s="160">
        <f ca="1">SUMPRODUCT(W317:W364,X317:X364)</f>
        <v>0</v>
      </c>
      <c r="X315" s="208" t="str">
        <f>Y317</f>
        <v>2019</v>
      </c>
      <c r="Y315" s="150" t="str">
        <f ca="1">IFERROR(IF(VLOOKUP($C315,'MSCI Database'!$C:$R,11, FALSE)="","",VLOOKUP($C315,'MSCI Database'!$C:$R,11, FALSE)),"")</f>
        <v/>
      </c>
      <c r="Z315" s="150" t="str">
        <f ca="1">IFERROR(IF(VLOOKUP($C315,'MSCI Database'!$C:$R,12, FALSE)="","",VLOOKUP($C315,'MSCI Database'!$C:$R,12, FALSE)),"")</f>
        <v/>
      </c>
      <c r="AA315" s="203" t="str">
        <f ca="1">IFERROR(IF(VLOOKUP($C315,'MSCI Database'!$C:$R,13, FALSE)="","",VLOOKUP($C315,'MSCI Database'!$C:$R,13, FALSE)),"")</f>
        <v/>
      </c>
    </row>
    <row r="316" spans="1:27" s="178" customFormat="1" ht="20" hidden="1" customHeight="1" outlineLevel="1" thickBot="1">
      <c r="A316" s="136" t="s">
        <v>12116</v>
      </c>
      <c r="B316" s="136" t="s">
        <v>8770</v>
      </c>
      <c r="C316" s="136" t="s">
        <v>8771</v>
      </c>
      <c r="D316" s="136" t="s">
        <v>12117</v>
      </c>
      <c r="E316" s="136" t="s">
        <v>12118</v>
      </c>
      <c r="F316" s="168" t="s">
        <v>12120</v>
      </c>
      <c r="G316" s="138" t="s">
        <v>12132</v>
      </c>
      <c r="H316" s="136" t="s">
        <v>12119</v>
      </c>
      <c r="I316" s="136" t="s">
        <v>12121</v>
      </c>
      <c r="J316" s="136" t="s">
        <v>12122</v>
      </c>
      <c r="K316" s="136" t="s">
        <v>12123</v>
      </c>
      <c r="L316" s="183" t="s">
        <v>12143</v>
      </c>
      <c r="M316" s="306" t="s">
        <v>12126</v>
      </c>
      <c r="N316" s="224" t="s">
        <v>12124</v>
      </c>
      <c r="O316" s="171" t="str">
        <f>IFERROR(IF(VLOOKUP($C316,'MSCI Database'!$C:$R,2, FALSE)="","",VLOOKUP($C316,'MSCI Database'!$C:$R,2, FALSE)),"")</f>
        <v>Industry</v>
      </c>
      <c r="P316" s="187" t="str">
        <f>IFERROR(IF(VLOOKUP($C316,'MSCI Database'!$C:$R,3, FALSE)="","",VLOOKUP($C316,'MSCI Database'!$C:$R,3, FALSE)),"")</f>
        <v>ESG Rating</v>
      </c>
      <c r="Q316" s="161" t="str">
        <f>IFERROR(IF(VLOOKUP($C316,'MSCI Database'!$C:$R,4, FALSE)="","",VLOOKUP($C316,'MSCI Database'!$C:$R,4, FALSE)),"")</f>
        <v>ESG Rating Trend</v>
      </c>
      <c r="R316" s="161" t="str">
        <f>IFERROR(IF(VLOOKUP($C316,'MSCI Database'!$C:$R,5, FALSE)="","",VLOOKUP($C316,'MSCI Database'!$C:$R,5, FALSE)),"")</f>
        <v>ESG Score</v>
      </c>
      <c r="S316" s="161" t="str">
        <f>IFERROR(IF(VLOOKUP($C316,'MSCI Database'!$C:$R,6, FALSE)="","",VLOOKUP($C316,'MSCI Database'!$C:$R,6, FALSE)),"")</f>
        <v>Environmental Score</v>
      </c>
      <c r="T316" s="212" t="str">
        <f>IFERROR(IF(VLOOKUP($C316,'MSCI Database'!$C:$R,7, FALSE)="","",VLOOKUP($C316,'MSCI Database'!$C:$R,7, FALSE)),"")</f>
        <v>Social Score</v>
      </c>
      <c r="U316" s="161" t="str">
        <f>IFERROR(IF(VLOOKUP($C316,'MSCI Database'!$C:$R,8, FALSE)="","",VLOOKUP($C316,'MSCI Database'!$C:$R,8, FALSE)),"")</f>
        <v>Governance Score</v>
      </c>
      <c r="V316" s="176" t="str">
        <f>IFERROR(IF(VLOOKUP($C316,'MSCI Database'!$C:$R,9, FALSE)="","",VLOOKUP($C316,'MSCI Database'!$C:$R,9, FALSE)),"")</f>
        <v>Weighted Average Score</v>
      </c>
      <c r="W316" s="162" t="s">
        <v>56</v>
      </c>
      <c r="X316" s="163" t="str">
        <f>IFERROR(IF(VLOOKUP($C316,'MSCI Database'!$C:$R,10, FALSE)="","",VLOOKUP($C316,'MSCI Database'!$C:$R,10, FALSE)),"")</f>
        <v>Carbon Emissions</v>
      </c>
      <c r="Y316" s="139" t="str">
        <f>IFERROR(IF(VLOOKUP($C316,'MSCI Database'!$C:$R,11, FALSE)="","",VLOOKUP($C316,'MSCI Database'!$C:$R,11, FALSE)),"")</f>
        <v>Intensity Year</v>
      </c>
      <c r="Z316" s="139" t="str">
        <f>IFERROR(IF(VLOOKUP($C316,'MSCI Database'!$C:$R,12, FALSE)="","",VLOOKUP($C316,'MSCI Database'!$C:$R,12, FALSE)),"")</f>
        <v>Scope Key</v>
      </c>
      <c r="AA316" s="191" t="str">
        <f>IFERROR(IF(VLOOKUP($C316,'MSCI Database'!$C:$R,13, FALSE)="","",VLOOKUP($C316,'MSCI Database'!$C:$R,13, FALSE)),"")</f>
        <v>ESG Headline</v>
      </c>
    </row>
    <row r="317" spans="1:27" s="130" customFormat="1" ht="15" hidden="1" customHeight="1" outlineLevel="1" thickTop="1">
      <c r="A317" s="130" t="e">
        <f ca="1">_xll.BQL.Query("get(name(),id_isin(),cntry_of_domicile(),gics_sector_name(),id().WEIGHTS) for(filter(members('UBPIICE LX Equity', Type = HOLDINGS), SECURITY_TYP=='Common Stock'))","showdates=false","showallcols=false","showheaders=false","cols=6;rows=40")</f>
        <v>#NAME?</v>
      </c>
      <c r="B317" s="130" t="s">
        <v>11875</v>
      </c>
      <c r="C317" s="130" t="s">
        <v>11876</v>
      </c>
      <c r="D317" s="130" t="s">
        <v>12142</v>
      </c>
      <c r="E317" s="130" t="s">
        <v>18690</v>
      </c>
      <c r="F317" s="302">
        <v>2.131761094747723</v>
      </c>
      <c r="G317" s="132" t="str">
        <f ca="1">IFERROR(_xll.BQL($A317, "cur_mkt_cap(currency=EUR)")/1000000, " ")</f>
        <v xml:space="preserve"> </v>
      </c>
      <c r="M317" s="305">
        <f>IF($F317&lt;&gt;"",$F$315*$F317/100,"")</f>
        <v>1.2214991072904452E-3</v>
      </c>
      <c r="N317" s="223" t="e">
        <f ca="1">IF(V317&lt;&gt;"",VLOOKUP($A317,$A$317:$V$364,6,FALSE)/SUMIF($V$317:$V$364,"&gt;0",$F$317:$F$364),0)</f>
        <v>#NAME?</v>
      </c>
      <c r="O317" s="172" t="str">
        <f>IFERROR(IF(VLOOKUP($C317,'MSCI Database'!$C:$R,2, FALSE)="","",VLOOKUP($C317,'MSCI Database'!$C:$R,2, FALSE)),"")</f>
        <v>Telecommunication Services</v>
      </c>
      <c r="P317" s="186" t="str">
        <f>IFERROR(IF(VLOOKUP($C317,'MSCI Database'!$C:$R,3, FALSE)="","",VLOOKUP($C317,'MSCI Database'!$C:$R,3, FALSE)),"")</f>
        <v>AA</v>
      </c>
      <c r="Q317" s="164" t="str">
        <f>IFERROR(IF(VLOOKUP($C317,'MSCI Database'!$C:$R,4, FALSE)="","",VLOOKUP($C317,'MSCI Database'!$C:$R,4, FALSE)),"")</f>
        <v>0</v>
      </c>
      <c r="R317" s="164">
        <f>IFERROR(IF(VLOOKUP($C317,'MSCI Database'!$C:$R,5, FALSE)="","",VLOOKUP($C317,'MSCI Database'!$C:$R,5, FALSE)),"")</f>
        <v>8.1999999999999993</v>
      </c>
      <c r="S317" s="164">
        <f>IFERROR(IF(VLOOKUP($C317,'MSCI Database'!$C:$R,6, FALSE)="","",VLOOKUP($C317,'MSCI Database'!$C:$R,6, FALSE)),"")</f>
        <v>10</v>
      </c>
      <c r="T317" s="211">
        <f>IFERROR(IF(VLOOKUP($C317,'MSCI Database'!$C:$R,7, FALSE)="","",VLOOKUP($C317,'MSCI Database'!$C:$R,7, FALSE)),"")</f>
        <v>7.7</v>
      </c>
      <c r="U317" s="164">
        <f>IFERROR(IF(VLOOKUP($C317,'MSCI Database'!$C:$R,8, FALSE)="","",VLOOKUP($C317,'MSCI Database'!$C:$R,8, FALSE)),"")</f>
        <v>2.9</v>
      </c>
      <c r="V317" s="175">
        <f>IFERROR(IF(VLOOKUP($C317,'MSCI Database'!$C:$R,9, FALSE)="","",VLOOKUP($C317,'MSCI Database'!$C:$R,9, FALSE)),"")</f>
        <v>5.9</v>
      </c>
      <c r="W317" s="165">
        <f t="shared" ref="W317:W364" ca="1" si="21">IFERROR(IF(X317&lt;&gt;"",VLOOKUP($A317,$A$317:$X$364,6,FALSE)/100,0)*$G$315/$G317, 0)</f>
        <v>0</v>
      </c>
      <c r="X317" s="166">
        <f>IFERROR(IF(VLOOKUP($C317,'MSCI Database'!$C:$R,10, FALSE)="","",VLOOKUP($C317,'MSCI Database'!$C:$R,10, FALSE)),"")</f>
        <v>57192</v>
      </c>
      <c r="Y317" s="133" t="str">
        <f>IFERROR(IF(VLOOKUP($C317,'MSCI Database'!$C:$R,11, FALSE)="","",VLOOKUP($C317,'MSCI Database'!$C:$R,11, FALSE)),"")</f>
        <v>2019</v>
      </c>
      <c r="Z317" s="133" t="str">
        <f>IFERROR(IF(VLOOKUP($C317,'MSCI Database'!$C:$R,12, FALSE)="","",VLOOKUP($C317,'MSCI Database'!$C:$R,12, FALSE)),"")</f>
        <v>Reported</v>
      </c>
      <c r="AA317" s="202" t="str">
        <f>IFERROR(IF(VLOOKUP($C317,'MSCI Database'!$C:$R,13, FALSE)="","",VLOOKUP($C317,'MSCI Database'!$C:$R,13, FALSE)),"")</f>
        <v/>
      </c>
    </row>
    <row r="318" spans="1:27" s="130" customFormat="1" ht="15" hidden="1" customHeight="1" outlineLevel="1">
      <c r="A318" s="130" t="s">
        <v>11895</v>
      </c>
      <c r="B318" s="130" t="s">
        <v>11896</v>
      </c>
      <c r="C318" s="130" t="s">
        <v>11897</v>
      </c>
      <c r="D318" s="130" t="s">
        <v>18677</v>
      </c>
      <c r="E318" s="130" t="s">
        <v>18682</v>
      </c>
      <c r="F318" s="302">
        <v>3.1840081143218479</v>
      </c>
      <c r="G318" s="132" t="str">
        <f ca="1">IFERROR(_xll.BQL($A318, "cur_mkt_cap(currency=EUR)")/1000000, " ")</f>
        <v xml:space="preserve"> </v>
      </c>
      <c r="M318" s="305">
        <f t="shared" ref="M318:M364" si="22">IF($F318&lt;&gt;"",$F$315*$F318/100,"")</f>
        <v>1.8244366495064187E-3</v>
      </c>
      <c r="N318" s="223">
        <f t="shared" ref="N318:N364" ca="1" si="23">IF(V318&lt;&gt;"",VLOOKUP($A318,$A$317:$V$364,6,FALSE)/SUMIF($V$317:$V$364,"&gt;0",$F$317:$F$364),0)</f>
        <v>3.4793227610411363E-2</v>
      </c>
      <c r="O318" s="172" t="str">
        <f>IFERROR(IF(VLOOKUP($C318,'MSCI Database'!$C:$R,2, FALSE)="","",VLOOKUP($C318,'MSCI Database'!$C:$R,2, FALSE)),"")</f>
        <v>Leisure Products</v>
      </c>
      <c r="P318" s="186" t="str">
        <f>IFERROR(IF(VLOOKUP($C318,'MSCI Database'!$C:$R,3, FALSE)="","",VLOOKUP($C318,'MSCI Database'!$C:$R,3, FALSE)),"")</f>
        <v>AAA</v>
      </c>
      <c r="Q318" s="164" t="str">
        <f>IFERROR(IF(VLOOKUP($C318,'MSCI Database'!$C:$R,4, FALSE)="","",VLOOKUP($C318,'MSCI Database'!$C:$R,4, FALSE)),"")</f>
        <v>0</v>
      </c>
      <c r="R318" s="164">
        <f>IFERROR(IF(VLOOKUP($C318,'MSCI Database'!$C:$R,5, FALSE)="","",VLOOKUP($C318,'MSCI Database'!$C:$R,5, FALSE)),"")</f>
        <v>10</v>
      </c>
      <c r="S318" s="164">
        <f>IFERROR(IF(VLOOKUP($C318,'MSCI Database'!$C:$R,6, FALSE)="","",VLOOKUP($C318,'MSCI Database'!$C:$R,6, FALSE)),"")</f>
        <v>8.6999999999999993</v>
      </c>
      <c r="T318" s="211">
        <f>IFERROR(IF(VLOOKUP($C318,'MSCI Database'!$C:$R,7, FALSE)="","",VLOOKUP($C318,'MSCI Database'!$C:$R,7, FALSE)),"")</f>
        <v>7.3</v>
      </c>
      <c r="U318" s="164">
        <f>IFERROR(IF(VLOOKUP($C318,'MSCI Database'!$C:$R,8, FALSE)="","",VLOOKUP($C318,'MSCI Database'!$C:$R,8, FALSE)),"")</f>
        <v>8.1999999999999993</v>
      </c>
      <c r="V318" s="175">
        <f>IFERROR(IF(VLOOKUP($C318,'MSCI Database'!$C:$R,9, FALSE)="","",VLOOKUP($C318,'MSCI Database'!$C:$R,9, FALSE)),"")</f>
        <v>7.9</v>
      </c>
      <c r="W318" s="165">
        <f t="shared" ca="1" si="21"/>
        <v>0</v>
      </c>
      <c r="X318" s="166">
        <f>IFERROR(IF(VLOOKUP($C318,'MSCI Database'!$C:$R,10, FALSE)="","",VLOOKUP($C318,'MSCI Database'!$C:$R,10, FALSE)),"")</f>
        <v>3390</v>
      </c>
      <c r="Y318" s="133" t="str">
        <f>IFERROR(IF(VLOOKUP($C318,'MSCI Database'!$C:$R,11, FALSE)="","",VLOOKUP($C318,'MSCI Database'!$C:$R,11, FALSE)),"")</f>
        <v>2019</v>
      </c>
      <c r="Z318" s="133" t="str">
        <f>IFERROR(IF(VLOOKUP($C318,'MSCI Database'!$C:$R,12, FALSE)="","",VLOOKUP($C318,'MSCI Database'!$C:$R,12, FALSE)),"")</f>
        <v>Reported</v>
      </c>
      <c r="AA318" s="202" t="str">
        <f>IFERROR(IF(VLOOKUP($C318,'MSCI Database'!$C:$R,13, FALSE)="","",VLOOKUP($C318,'MSCI Database'!$C:$R,13, FALSE)),"")</f>
        <v/>
      </c>
    </row>
    <row r="319" spans="1:27" s="130" customFormat="1" ht="15" hidden="1" customHeight="1" outlineLevel="1">
      <c r="A319" s="130" t="s">
        <v>8695</v>
      </c>
      <c r="B319" s="130" t="s">
        <v>8696</v>
      </c>
      <c r="C319" s="130" t="s">
        <v>8697</v>
      </c>
      <c r="D319" s="130" t="s">
        <v>18676</v>
      </c>
      <c r="E319" s="130" t="s">
        <v>18673</v>
      </c>
      <c r="F319" s="302">
        <v>2.8887191251495938</v>
      </c>
      <c r="G319" s="132" t="str">
        <f ca="1">IFERROR(_xll.BQL($A319, "cur_mkt_cap(currency=EUR)")/1000000, " ")</f>
        <v xml:space="preserve"> </v>
      </c>
      <c r="M319" s="305">
        <f t="shared" si="22"/>
        <v>1.6552360587107171E-3</v>
      </c>
      <c r="N319" s="223">
        <f t="shared" ca="1" si="23"/>
        <v>3.1566459134255397E-2</v>
      </c>
      <c r="O319" s="172" t="str">
        <f>IFERROR(IF(VLOOKUP($C319,'MSCI Database'!$C:$R,2, FALSE)="","",VLOOKUP($C319,'MSCI Database'!$C:$R,2, FALSE)),"")</f>
        <v>Commercial Services &amp; Supplies</v>
      </c>
      <c r="P319" s="186" t="str">
        <f>IFERROR(IF(VLOOKUP($C319,'MSCI Database'!$C:$R,3, FALSE)="","",VLOOKUP($C319,'MSCI Database'!$C:$R,3, FALSE)),"")</f>
        <v>BBB</v>
      </c>
      <c r="Q319" s="164" t="str">
        <f>IFERROR(IF(VLOOKUP($C319,'MSCI Database'!$C:$R,4, FALSE)="","",VLOOKUP($C319,'MSCI Database'!$C:$R,4, FALSE)),"")</f>
        <v>0</v>
      </c>
      <c r="R319" s="164">
        <f>IFERROR(IF(VLOOKUP($C319,'MSCI Database'!$C:$R,5, FALSE)="","",VLOOKUP($C319,'MSCI Database'!$C:$R,5, FALSE)),"")</f>
        <v>5.2</v>
      </c>
      <c r="S319" s="164">
        <f>IFERROR(IF(VLOOKUP($C319,'MSCI Database'!$C:$R,6, FALSE)="","",VLOOKUP($C319,'MSCI Database'!$C:$R,6, FALSE)),"")</f>
        <v>4.4000000000000004</v>
      </c>
      <c r="T319" s="211">
        <f>IFERROR(IF(VLOOKUP($C319,'MSCI Database'!$C:$R,7, FALSE)="","",VLOOKUP($C319,'MSCI Database'!$C:$R,7, FALSE)),"")</f>
        <v>5.8</v>
      </c>
      <c r="U319" s="164">
        <f>IFERROR(IF(VLOOKUP($C319,'MSCI Database'!$C:$R,8, FALSE)="","",VLOOKUP($C319,'MSCI Database'!$C:$R,8, FALSE)),"")</f>
        <v>6</v>
      </c>
      <c r="V319" s="175">
        <f>IFERROR(IF(VLOOKUP($C319,'MSCI Database'!$C:$R,9, FALSE)="","",VLOOKUP($C319,'MSCI Database'!$C:$R,9, FALSE)),"")</f>
        <v>5.4</v>
      </c>
      <c r="W319" s="165">
        <f t="shared" ca="1" si="21"/>
        <v>0</v>
      </c>
      <c r="X319" s="166">
        <f>IFERROR(IF(VLOOKUP($C319,'MSCI Database'!$C:$R,10, FALSE)="","",VLOOKUP($C319,'MSCI Database'!$C:$R,10, FALSE)),"")</f>
        <v>26200</v>
      </c>
      <c r="Y319" s="133" t="str">
        <f>IFERROR(IF(VLOOKUP($C319,'MSCI Database'!$C:$R,11, FALSE)="","",VLOOKUP($C319,'MSCI Database'!$C:$R,11, FALSE)),"")</f>
        <v>2019</v>
      </c>
      <c r="Z319" s="133" t="str">
        <f>IFERROR(IF(VLOOKUP($C319,'MSCI Database'!$C:$R,12, FALSE)="","",VLOOKUP($C319,'MSCI Database'!$C:$R,12, FALSE)),"")</f>
        <v>Reported</v>
      </c>
      <c r="AA319" s="202" t="str">
        <f>IFERROR(IF(VLOOKUP($C319,'MSCI Database'!$C:$R,13, FALSE)="","",VLOOKUP($C319,'MSCI Database'!$C:$R,13, FALSE)),"")</f>
        <v/>
      </c>
    </row>
    <row r="320" spans="1:27" s="130" customFormat="1" ht="15" hidden="1" customHeight="1" outlineLevel="1">
      <c r="A320" s="130" t="s">
        <v>11886</v>
      </c>
      <c r="B320" s="130" t="s">
        <v>11887</v>
      </c>
      <c r="C320" s="130" t="s">
        <v>11888</v>
      </c>
      <c r="D320" s="130" t="s">
        <v>18676</v>
      </c>
      <c r="E320" s="130" t="s">
        <v>18673</v>
      </c>
      <c r="F320" s="302">
        <v>3.2619112283003671</v>
      </c>
      <c r="G320" s="132" t="str">
        <f ca="1">IFERROR(_xll.BQL($A320, "cur_mkt_cap(currency=EUR)")/1000000, " ")</f>
        <v xml:space="preserve"> </v>
      </c>
      <c r="M320" s="305">
        <f t="shared" si="22"/>
        <v>1.8690751338161101E-3</v>
      </c>
      <c r="N320" s="223">
        <f t="shared" ca="1" si="23"/>
        <v>3.5644513373165057E-2</v>
      </c>
      <c r="O320" s="172" t="str">
        <f>IFERROR(IF(VLOOKUP($C320,'MSCI Database'!$C:$R,2, FALSE)="","",VLOOKUP($C320,'MSCI Database'!$C:$R,2, FALSE)),"")</f>
        <v>Industrial Machinery</v>
      </c>
      <c r="P320" s="186" t="str">
        <f>IFERROR(IF(VLOOKUP($C320,'MSCI Database'!$C:$R,3, FALSE)="","",VLOOKUP($C320,'MSCI Database'!$C:$R,3, FALSE)),"")</f>
        <v>A</v>
      </c>
      <c r="Q320" s="164" t="str">
        <f>IFERROR(IF(VLOOKUP($C320,'MSCI Database'!$C:$R,4, FALSE)="","",VLOOKUP($C320,'MSCI Database'!$C:$R,4, FALSE)),"")</f>
        <v/>
      </c>
      <c r="R320" s="164">
        <f>IFERROR(IF(VLOOKUP($C320,'MSCI Database'!$C:$R,5, FALSE)="","",VLOOKUP($C320,'MSCI Database'!$C:$R,5, FALSE)),"")</f>
        <v>6.9</v>
      </c>
      <c r="S320" s="164">
        <f>IFERROR(IF(VLOOKUP($C320,'MSCI Database'!$C:$R,6, FALSE)="","",VLOOKUP($C320,'MSCI Database'!$C:$R,6, FALSE)),"")</f>
        <v>3.4</v>
      </c>
      <c r="T320" s="211">
        <f>IFERROR(IF(VLOOKUP($C320,'MSCI Database'!$C:$R,7, FALSE)="","",VLOOKUP($C320,'MSCI Database'!$C:$R,7, FALSE)),"")</f>
        <v>5.6</v>
      </c>
      <c r="U320" s="164">
        <f>IFERROR(IF(VLOOKUP($C320,'MSCI Database'!$C:$R,8, FALSE)="","",VLOOKUP($C320,'MSCI Database'!$C:$R,8, FALSE)),"")</f>
        <v>6.7</v>
      </c>
      <c r="V320" s="175">
        <f>IFERROR(IF(VLOOKUP($C320,'MSCI Database'!$C:$R,9, FALSE)="","",VLOOKUP($C320,'MSCI Database'!$C:$R,9, FALSE)),"")</f>
        <v>5.4</v>
      </c>
      <c r="W320" s="165">
        <f t="shared" ca="1" si="21"/>
        <v>0</v>
      </c>
      <c r="X320" s="166">
        <f>IFERROR(IF(VLOOKUP($C320,'MSCI Database'!$C:$R,10, FALSE)="","",VLOOKUP($C320,'MSCI Database'!$C:$R,10, FALSE)),"")</f>
        <v>81933</v>
      </c>
      <c r="Y320" s="133" t="str">
        <f>IFERROR(IF(VLOOKUP($C320,'MSCI Database'!$C:$R,11, FALSE)="","",VLOOKUP($C320,'MSCI Database'!$C:$R,11, FALSE)),"")</f>
        <v>2019</v>
      </c>
      <c r="Z320" s="133" t="str">
        <f>IFERROR(IF(VLOOKUP($C320,'MSCI Database'!$C:$R,12, FALSE)="","",VLOOKUP($C320,'MSCI Database'!$C:$R,12, FALSE)),"")</f>
        <v>E.Segmt-Moderate</v>
      </c>
      <c r="AA320" s="202" t="str">
        <f>IFERROR(IF(VLOOKUP($C320,'MSCI Database'!$C:$R,13, FALSE)="","",VLOOKUP($C320,'MSCI Database'!$C:$R,13, FALSE)),"")</f>
        <v/>
      </c>
    </row>
    <row r="321" spans="1:27" s="130" customFormat="1" ht="15" hidden="1" customHeight="1" outlineLevel="1">
      <c r="A321" s="130" t="s">
        <v>11852</v>
      </c>
      <c r="B321" s="130" t="s">
        <v>11853</v>
      </c>
      <c r="C321" s="130" t="s">
        <v>11854</v>
      </c>
      <c r="D321" s="130" t="s">
        <v>12127</v>
      </c>
      <c r="E321" s="130" t="s">
        <v>12133</v>
      </c>
      <c r="F321" s="302">
        <v>3.461338795836129</v>
      </c>
      <c r="G321" s="132" t="str">
        <f ca="1">IFERROR(_xll.BQL($A321, "cur_mkt_cap(currency=EUR)")/1000000, " ")</f>
        <v xml:space="preserve"> </v>
      </c>
      <c r="M321" s="305">
        <f t="shared" si="22"/>
        <v>1.9833471300141018E-3</v>
      </c>
      <c r="N321" s="223">
        <f t="shared" ca="1" si="23"/>
        <v>3.7823756798410005E-2</v>
      </c>
      <c r="O321" s="172" t="str">
        <f>IFERROR(IF(VLOOKUP($C321,'MSCI Database'!$C:$R,2, FALSE)="","",VLOOKUP($C321,'MSCI Database'!$C:$R,2, FALSE)),"")</f>
        <v>Pharmaceuticals</v>
      </c>
      <c r="P321" s="186" t="str">
        <f>IFERROR(IF(VLOOKUP($C321,'MSCI Database'!$C:$R,3, FALSE)="","",VLOOKUP($C321,'MSCI Database'!$C:$R,3, FALSE)),"")</f>
        <v>BBB</v>
      </c>
      <c r="Q321" s="164" t="str">
        <f>IFERROR(IF(VLOOKUP($C321,'MSCI Database'!$C:$R,4, FALSE)="","",VLOOKUP($C321,'MSCI Database'!$C:$R,4, FALSE)),"")</f>
        <v>0</v>
      </c>
      <c r="R321" s="164">
        <f>IFERROR(IF(VLOOKUP($C321,'MSCI Database'!$C:$R,5, FALSE)="","",VLOOKUP($C321,'MSCI Database'!$C:$R,5, FALSE)),"")</f>
        <v>5.6</v>
      </c>
      <c r="S321" s="164">
        <f>IFERROR(IF(VLOOKUP($C321,'MSCI Database'!$C:$R,6, FALSE)="","",VLOOKUP($C321,'MSCI Database'!$C:$R,6, FALSE)),"")</f>
        <v>5.3</v>
      </c>
      <c r="T321" s="211">
        <f>IFERROR(IF(VLOOKUP($C321,'MSCI Database'!$C:$R,7, FALSE)="","",VLOOKUP($C321,'MSCI Database'!$C:$R,7, FALSE)),"")</f>
        <v>4.8</v>
      </c>
      <c r="U321" s="164">
        <f>IFERROR(IF(VLOOKUP($C321,'MSCI Database'!$C:$R,8, FALSE)="","",VLOOKUP($C321,'MSCI Database'!$C:$R,8, FALSE)),"")</f>
        <v>4.2</v>
      </c>
      <c r="V321" s="175">
        <f>IFERROR(IF(VLOOKUP($C321,'MSCI Database'!$C:$R,9, FALSE)="","",VLOOKUP($C321,'MSCI Database'!$C:$R,9, FALSE)),"")</f>
        <v>4.7</v>
      </c>
      <c r="W321" s="165">
        <f t="shared" ca="1" si="21"/>
        <v>0</v>
      </c>
      <c r="X321" s="166">
        <f>IFERROR(IF(VLOOKUP($C321,'MSCI Database'!$C:$R,10, FALSE)="","",VLOOKUP($C321,'MSCI Database'!$C:$R,10, FALSE)),"")</f>
        <v>7912</v>
      </c>
      <c r="Y321" s="133" t="str">
        <f>IFERROR(IF(VLOOKUP($C321,'MSCI Database'!$C:$R,11, FALSE)="","",VLOOKUP($C321,'MSCI Database'!$C:$R,11, FALSE)),"")</f>
        <v>2019</v>
      </c>
      <c r="Z321" s="133" t="str">
        <f>IFERROR(IF(VLOOKUP($C321,'MSCI Database'!$C:$R,12, FALSE)="","",VLOOKUP($C321,'MSCI Database'!$C:$R,12, FALSE)),"")</f>
        <v>Reported</v>
      </c>
      <c r="AA321" s="202" t="str">
        <f>IFERROR(IF(VLOOKUP($C321,'MSCI Database'!$C:$R,13, FALSE)="","",VLOOKUP($C321,'MSCI Database'!$C:$R,13, FALSE)),"")</f>
        <v/>
      </c>
    </row>
    <row r="322" spans="1:27" s="130" customFormat="1" ht="15" hidden="1" customHeight="1" outlineLevel="1">
      <c r="A322" s="130" t="s">
        <v>1983</v>
      </c>
      <c r="B322" s="130" t="s">
        <v>1984</v>
      </c>
      <c r="C322" s="130" t="s">
        <v>1985</v>
      </c>
      <c r="D322" s="130" t="s">
        <v>12127</v>
      </c>
      <c r="E322" s="130" t="s">
        <v>12133</v>
      </c>
      <c r="F322" s="302">
        <v>4.0911748379100974</v>
      </c>
      <c r="G322" s="132" t="str">
        <f ca="1">IFERROR(_xll.BQL($A322, "cur_mkt_cap(currency=EUR)")/1000000, " ")</f>
        <v xml:space="preserve"> </v>
      </c>
      <c r="M322" s="305">
        <f t="shared" si="22"/>
        <v>2.3442431821224857E-3</v>
      </c>
      <c r="N322" s="223">
        <f t="shared" ca="1" si="23"/>
        <v>4.4706285982475107E-2</v>
      </c>
      <c r="O322" s="172" t="str">
        <f>IFERROR(IF(VLOOKUP($C322,'MSCI Database'!$C:$R,2, FALSE)="","",VLOOKUP($C322,'MSCI Database'!$C:$R,2, FALSE)),"")</f>
        <v>Biotechnology</v>
      </c>
      <c r="P322" s="186" t="str">
        <f>IFERROR(IF(VLOOKUP($C322,'MSCI Database'!$C:$R,3, FALSE)="","",VLOOKUP($C322,'MSCI Database'!$C:$R,3, FALSE)),"")</f>
        <v>AA</v>
      </c>
      <c r="Q322" s="164" t="str">
        <f>IFERROR(IF(VLOOKUP($C322,'MSCI Database'!$C:$R,4, FALSE)="","",VLOOKUP($C322,'MSCI Database'!$C:$R,4, FALSE)),"")</f>
        <v>0</v>
      </c>
      <c r="R322" s="164">
        <f>IFERROR(IF(VLOOKUP($C322,'MSCI Database'!$C:$R,5, FALSE)="","",VLOOKUP($C322,'MSCI Database'!$C:$R,5, FALSE)),"")</f>
        <v>7.2</v>
      </c>
      <c r="S322" s="164">
        <f>IFERROR(IF(VLOOKUP($C322,'MSCI Database'!$C:$R,6, FALSE)="","",VLOOKUP($C322,'MSCI Database'!$C:$R,6, FALSE)),"")</f>
        <v>5.9</v>
      </c>
      <c r="T322" s="211">
        <f>IFERROR(IF(VLOOKUP($C322,'MSCI Database'!$C:$R,7, FALSE)="","",VLOOKUP($C322,'MSCI Database'!$C:$R,7, FALSE)),"")</f>
        <v>4.7</v>
      </c>
      <c r="U322" s="164">
        <f>IFERROR(IF(VLOOKUP($C322,'MSCI Database'!$C:$R,8, FALSE)="","",VLOOKUP($C322,'MSCI Database'!$C:$R,8, FALSE)),"")</f>
        <v>6.5</v>
      </c>
      <c r="V322" s="175">
        <f>IFERROR(IF(VLOOKUP($C322,'MSCI Database'!$C:$R,9, FALSE)="","",VLOOKUP($C322,'MSCI Database'!$C:$R,9, FALSE)),"")</f>
        <v>5.5</v>
      </c>
      <c r="W322" s="165">
        <f t="shared" ca="1" si="21"/>
        <v>0</v>
      </c>
      <c r="X322" s="166">
        <f>IFERROR(IF(VLOOKUP($C322,'MSCI Database'!$C:$R,10, FALSE)="","",VLOOKUP($C322,'MSCI Database'!$C:$R,10, FALSE)),"")</f>
        <v>17700</v>
      </c>
      <c r="Y322" s="133" t="str">
        <f>IFERROR(IF(VLOOKUP($C322,'MSCI Database'!$C:$R,11, FALSE)="","",VLOOKUP($C322,'MSCI Database'!$C:$R,11, FALSE)),"")</f>
        <v>2019</v>
      </c>
      <c r="Z322" s="133" t="str">
        <f>IFERROR(IF(VLOOKUP($C322,'MSCI Database'!$C:$R,12, FALSE)="","",VLOOKUP($C322,'MSCI Database'!$C:$R,12, FALSE)),"")</f>
        <v>E.Segmt-Moderate</v>
      </c>
      <c r="AA322" s="202" t="str">
        <f>IFERROR(IF(VLOOKUP($C322,'MSCI Database'!$C:$R,13, FALSE)="","",VLOOKUP($C322,'MSCI Database'!$C:$R,13, FALSE)),"")</f>
        <v>Improvement in corporate behavior programs; leads peers in talent management initiatives</v>
      </c>
    </row>
    <row r="323" spans="1:27" s="130" customFormat="1" ht="15" hidden="1" customHeight="1" outlineLevel="1">
      <c r="A323" s="130" t="s">
        <v>2003</v>
      </c>
      <c r="B323" s="130" t="s">
        <v>2004</v>
      </c>
      <c r="C323" s="130" t="s">
        <v>2005</v>
      </c>
      <c r="D323" s="130" t="s">
        <v>12127</v>
      </c>
      <c r="E323" s="130" t="s">
        <v>18684</v>
      </c>
      <c r="F323" s="302">
        <v>2.1053151246026589</v>
      </c>
      <c r="G323" s="132" t="str">
        <f ca="1">IFERROR(_xll.BQL($A323, "cur_mkt_cap(currency=EUR)")/1000000, " ")</f>
        <v xml:space="preserve"> </v>
      </c>
      <c r="M323" s="305">
        <f t="shared" si="22"/>
        <v>1.2063455663973235E-3</v>
      </c>
      <c r="N323" s="223">
        <f t="shared" ca="1" si="23"/>
        <v>2.3005817099666315E-2</v>
      </c>
      <c r="O323" s="172" t="str">
        <f>IFERROR(IF(VLOOKUP($C323,'MSCI Database'!$C:$R,2, FALSE)="","",VLOOKUP($C323,'MSCI Database'!$C:$R,2, FALSE)),"")</f>
        <v>Specialty Chemicals</v>
      </c>
      <c r="P323" s="186" t="str">
        <f>IFERROR(IF(VLOOKUP($C323,'MSCI Database'!$C:$R,3, FALSE)="","",VLOOKUP($C323,'MSCI Database'!$C:$R,3, FALSE)),"")</f>
        <v>AA</v>
      </c>
      <c r="Q323" s="164" t="str">
        <f>IFERROR(IF(VLOOKUP($C323,'MSCI Database'!$C:$R,4, FALSE)="","",VLOOKUP($C323,'MSCI Database'!$C:$R,4, FALSE)),"")</f>
        <v>0</v>
      </c>
      <c r="R323" s="164">
        <f>IFERROR(IF(VLOOKUP($C323,'MSCI Database'!$C:$R,5, FALSE)="","",VLOOKUP($C323,'MSCI Database'!$C:$R,5, FALSE)),"")</f>
        <v>8</v>
      </c>
      <c r="S323" s="164">
        <f>IFERROR(IF(VLOOKUP($C323,'MSCI Database'!$C:$R,6, FALSE)="","",VLOOKUP($C323,'MSCI Database'!$C:$R,6, FALSE)),"")</f>
        <v>6.7</v>
      </c>
      <c r="T323" s="211">
        <f>IFERROR(IF(VLOOKUP($C323,'MSCI Database'!$C:$R,7, FALSE)="","",VLOOKUP($C323,'MSCI Database'!$C:$R,7, FALSE)),"")</f>
        <v>4.2</v>
      </c>
      <c r="U323" s="164">
        <f>IFERROR(IF(VLOOKUP($C323,'MSCI Database'!$C:$R,8, FALSE)="","",VLOOKUP($C323,'MSCI Database'!$C:$R,8, FALSE)),"")</f>
        <v>6.8</v>
      </c>
      <c r="V323" s="175">
        <f>IFERROR(IF(VLOOKUP($C323,'MSCI Database'!$C:$R,9, FALSE)="","",VLOOKUP($C323,'MSCI Database'!$C:$R,9, FALSE)),"")</f>
        <v>6.1</v>
      </c>
      <c r="W323" s="165">
        <f t="shared" ca="1" si="21"/>
        <v>0</v>
      </c>
      <c r="X323" s="166">
        <f>IFERROR(IF(VLOOKUP($C323,'MSCI Database'!$C:$R,10, FALSE)="","",VLOOKUP($C323,'MSCI Database'!$C:$R,10, FALSE)),"")</f>
        <v>49439</v>
      </c>
      <c r="Y323" s="133" t="str">
        <f>IFERROR(IF(VLOOKUP($C323,'MSCI Database'!$C:$R,11, FALSE)="","",VLOOKUP($C323,'MSCI Database'!$C:$R,11, FALSE)),"")</f>
        <v>2019</v>
      </c>
      <c r="Z323" s="133" t="str">
        <f>IFERROR(IF(VLOOKUP($C323,'MSCI Database'!$C:$R,12, FALSE)="","",VLOOKUP($C323,'MSCI Database'!$C:$R,12, FALSE)),"")</f>
        <v>Reported</v>
      </c>
      <c r="AA323" s="202" t="str">
        <f>IFERROR(IF(VLOOKUP($C323,'MSCI Database'!$C:$R,13, FALSE)="","",VLOOKUP($C323,'MSCI Database'!$C:$R,13, FALSE)),"")</f>
        <v>Robust governance and environmental practices</v>
      </c>
    </row>
    <row r="324" spans="1:27" s="130" customFormat="1" ht="15" hidden="1" customHeight="1" outlineLevel="1">
      <c r="A324" s="130" t="s">
        <v>11889</v>
      </c>
      <c r="B324" s="130" t="s">
        <v>11890</v>
      </c>
      <c r="C324" s="130" t="s">
        <v>11891</v>
      </c>
      <c r="D324" s="130" t="s">
        <v>18676</v>
      </c>
      <c r="E324" s="130" t="s">
        <v>18674</v>
      </c>
      <c r="F324" s="302">
        <v>1.1876996798652519</v>
      </c>
      <c r="G324" s="132" t="str">
        <f ca="1">IFERROR(_xll.BQL($A324, "cur_mkt_cap(currency=EUR)")/1000000, " ")</f>
        <v xml:space="preserve"> </v>
      </c>
      <c r="M324" s="305">
        <f t="shared" si="22"/>
        <v>6.8055191656278937E-4</v>
      </c>
      <c r="N324" s="223">
        <f t="shared" ca="1" si="23"/>
        <v>1.2978580396352373E-2</v>
      </c>
      <c r="O324" s="172" t="str">
        <f>IFERROR(IF(VLOOKUP($C324,'MSCI Database'!$C:$R,2, FALSE)="","",VLOOKUP($C324,'MSCI Database'!$C:$R,2, FALSE)),"")</f>
        <v>Food Products</v>
      </c>
      <c r="P324" s="186" t="str">
        <f>IFERROR(IF(VLOOKUP($C324,'MSCI Database'!$C:$R,3, FALSE)="","",VLOOKUP($C324,'MSCI Database'!$C:$R,3, FALSE)),"")</f>
        <v>AA</v>
      </c>
      <c r="Q324" s="164" t="str">
        <f>IFERROR(IF(VLOOKUP($C324,'MSCI Database'!$C:$R,4, FALSE)="","",VLOOKUP($C324,'MSCI Database'!$C:$R,4, FALSE)),"")</f>
        <v>0</v>
      </c>
      <c r="R324" s="164">
        <f>IFERROR(IF(VLOOKUP($C324,'MSCI Database'!$C:$R,5, FALSE)="","",VLOOKUP($C324,'MSCI Database'!$C:$R,5, FALSE)),"")</f>
        <v>8.3000000000000007</v>
      </c>
      <c r="S324" s="164">
        <f>IFERROR(IF(VLOOKUP($C324,'MSCI Database'!$C:$R,6, FALSE)="","",VLOOKUP($C324,'MSCI Database'!$C:$R,6, FALSE)),"")</f>
        <v>3.9</v>
      </c>
      <c r="T324" s="211">
        <f>IFERROR(IF(VLOOKUP($C324,'MSCI Database'!$C:$R,7, FALSE)="","",VLOOKUP($C324,'MSCI Database'!$C:$R,7, FALSE)),"")</f>
        <v>6.9</v>
      </c>
      <c r="U324" s="164">
        <f>IFERROR(IF(VLOOKUP($C324,'MSCI Database'!$C:$R,8, FALSE)="","",VLOOKUP($C324,'MSCI Database'!$C:$R,8, FALSE)),"")</f>
        <v>4.8</v>
      </c>
      <c r="V324" s="175">
        <f>IFERROR(IF(VLOOKUP($C324,'MSCI Database'!$C:$R,9, FALSE)="","",VLOOKUP($C324,'MSCI Database'!$C:$R,9, FALSE)),"")</f>
        <v>5</v>
      </c>
      <c r="W324" s="165">
        <f t="shared" ca="1" si="21"/>
        <v>0</v>
      </c>
      <c r="X324" s="166">
        <f>IFERROR(IF(VLOOKUP($C324,'MSCI Database'!$C:$R,10, FALSE)="","",VLOOKUP($C324,'MSCI Database'!$C:$R,10, FALSE)),"")</f>
        <v>5391</v>
      </c>
      <c r="Y324" s="133" t="str">
        <f>IFERROR(IF(VLOOKUP($C324,'MSCI Database'!$C:$R,11, FALSE)="","",VLOOKUP($C324,'MSCI Database'!$C:$R,11, FALSE)),"")</f>
        <v>2019</v>
      </c>
      <c r="Z324" s="133" t="str">
        <f>IFERROR(IF(VLOOKUP($C324,'MSCI Database'!$C:$R,12, FALSE)="","",VLOOKUP($C324,'MSCI Database'!$C:$R,12, FALSE)),"")</f>
        <v>Reported</v>
      </c>
      <c r="AA324" s="202" t="str">
        <f>IFERROR(IF(VLOOKUP($C324,'MSCI Database'!$C:$R,13, FALSE)="","",VLOOKUP($C324,'MSCI Database'!$C:$R,13, FALSE)),"")</f>
        <v/>
      </c>
    </row>
    <row r="325" spans="1:27" s="130" customFormat="1" ht="15" hidden="1" customHeight="1" outlineLevel="1">
      <c r="A325" s="130" t="s">
        <v>4910</v>
      </c>
      <c r="B325" s="130" t="s">
        <v>4911</v>
      </c>
      <c r="C325" s="130" t="s">
        <v>4912</v>
      </c>
      <c r="D325" s="130" t="s">
        <v>18678</v>
      </c>
      <c r="E325" s="130" t="s">
        <v>12133</v>
      </c>
      <c r="F325" s="302">
        <v>1.0510738118549989</v>
      </c>
      <c r="G325" s="132" t="str">
        <f ca="1">IFERROR(_xll.BQL($A325, "cur_mkt_cap(currency=EUR)")/1000000, " ")</f>
        <v xml:space="preserve"> </v>
      </c>
      <c r="M325" s="305">
        <f t="shared" si="22"/>
        <v>6.0226529419291433E-4</v>
      </c>
      <c r="N325" s="223">
        <f t="shared" ca="1" si="23"/>
        <v>1.1485602127305712E-2</v>
      </c>
      <c r="O325" s="172" t="str">
        <f>IFERROR(IF(VLOOKUP($C325,'MSCI Database'!$C:$R,2, FALSE)="","",VLOOKUP($C325,'MSCI Database'!$C:$R,2, FALSE)),"")</f>
        <v>Health Care Equipment &amp; Supplies</v>
      </c>
      <c r="P325" s="186" t="str">
        <f>IFERROR(IF(VLOOKUP($C325,'MSCI Database'!$C:$R,3, FALSE)="","",VLOOKUP($C325,'MSCI Database'!$C:$R,3, FALSE)),"")</f>
        <v>BB</v>
      </c>
      <c r="Q325" s="164" t="str">
        <f>IFERROR(IF(VLOOKUP($C325,'MSCI Database'!$C:$R,4, FALSE)="","",VLOOKUP($C325,'MSCI Database'!$C:$R,4, FALSE)),"")</f>
        <v>-1</v>
      </c>
      <c r="R325" s="164">
        <f>IFERROR(IF(VLOOKUP($C325,'MSCI Database'!$C:$R,5, FALSE)="","",VLOOKUP($C325,'MSCI Database'!$C:$R,5, FALSE)),"")</f>
        <v>3.4</v>
      </c>
      <c r="S325" s="164">
        <f>IFERROR(IF(VLOOKUP($C325,'MSCI Database'!$C:$R,6, FALSE)="","",VLOOKUP($C325,'MSCI Database'!$C:$R,6, FALSE)),"")</f>
        <v>8.1999999999999993</v>
      </c>
      <c r="T325" s="211">
        <f>IFERROR(IF(VLOOKUP($C325,'MSCI Database'!$C:$R,7, FALSE)="","",VLOOKUP($C325,'MSCI Database'!$C:$R,7, FALSE)),"")</f>
        <v>5.2</v>
      </c>
      <c r="U325" s="164">
        <f>IFERROR(IF(VLOOKUP($C325,'MSCI Database'!$C:$R,8, FALSE)="","",VLOOKUP($C325,'MSCI Database'!$C:$R,8, FALSE)),"")</f>
        <v>3.9</v>
      </c>
      <c r="V325" s="175">
        <f>IFERROR(IF(VLOOKUP($C325,'MSCI Database'!$C:$R,9, FALSE)="","",VLOOKUP($C325,'MSCI Database'!$C:$R,9, FALSE)),"")</f>
        <v>4.7</v>
      </c>
      <c r="W325" s="165">
        <f t="shared" ca="1" si="21"/>
        <v>0</v>
      </c>
      <c r="X325" s="166">
        <f>IFERROR(IF(VLOOKUP($C325,'MSCI Database'!$C:$R,10, FALSE)="","",VLOOKUP($C325,'MSCI Database'!$C:$R,10, FALSE)),"")</f>
        <v>11396</v>
      </c>
      <c r="Y325" s="133" t="str">
        <f>IFERROR(IF(VLOOKUP($C325,'MSCI Database'!$C:$R,11, FALSE)="","",VLOOKUP($C325,'MSCI Database'!$C:$R,11, FALSE)),"")</f>
        <v>2019</v>
      </c>
      <c r="Z325" s="133" t="str">
        <f>IFERROR(IF(VLOOKUP($C325,'MSCI Database'!$C:$R,12, FALSE)="","",VLOOKUP($C325,'MSCI Database'!$C:$R,12, FALSE)),"")</f>
        <v>E.Segmt-Moderate</v>
      </c>
      <c r="AA325" s="202" t="str">
        <f>IFERROR(IF(VLOOKUP($C325,'MSCI Database'!$C:$R,13, FALSE)="","",VLOOKUP($C325,'MSCI Database'!$C:$R,13, FALSE)),"")</f>
        <v>Subpar privacy and data protection programs; business ethics programs lag better-performing peers</v>
      </c>
    </row>
    <row r="326" spans="1:27" s="130" customFormat="1" ht="15" hidden="1" customHeight="1" outlineLevel="1">
      <c r="A326" s="130" t="s">
        <v>258</v>
      </c>
      <c r="B326" s="130" t="s">
        <v>259</v>
      </c>
      <c r="C326" s="130" t="s">
        <v>260</v>
      </c>
      <c r="D326" s="130" t="s">
        <v>12128</v>
      </c>
      <c r="E326" s="130" t="s">
        <v>18673</v>
      </c>
      <c r="F326" s="302">
        <v>3.343005047799692</v>
      </c>
      <c r="G326" s="132" t="str">
        <f ca="1">IFERROR(_xll.BQL($A326, "cur_mkt_cap(currency=EUR)")/1000000, " ")</f>
        <v xml:space="preserve"> </v>
      </c>
      <c r="M326" s="305">
        <f t="shared" si="22"/>
        <v>1.9155418923892235E-3</v>
      </c>
      <c r="N326" s="223">
        <f t="shared" ca="1" si="23"/>
        <v>3.6530665549394221E-2</v>
      </c>
      <c r="O326" s="172" t="str">
        <f>IFERROR(IF(VLOOKUP($C326,'MSCI Database'!$C:$R,2, FALSE)="","",VLOOKUP($C326,'MSCI Database'!$C:$R,2, FALSE)),"")</f>
        <v>Industrial Machinery</v>
      </c>
      <c r="P326" s="186" t="str">
        <f>IFERROR(IF(VLOOKUP($C326,'MSCI Database'!$C:$R,3, FALSE)="","",VLOOKUP($C326,'MSCI Database'!$C:$R,3, FALSE)),"")</f>
        <v>AAA</v>
      </c>
      <c r="Q326" s="164" t="str">
        <f>IFERROR(IF(VLOOKUP($C326,'MSCI Database'!$C:$R,4, FALSE)="","",VLOOKUP($C326,'MSCI Database'!$C:$R,4, FALSE)),"")</f>
        <v>0</v>
      </c>
      <c r="R326" s="164">
        <f>IFERROR(IF(VLOOKUP($C326,'MSCI Database'!$C:$R,5, FALSE)="","",VLOOKUP($C326,'MSCI Database'!$C:$R,5, FALSE)),"")</f>
        <v>10</v>
      </c>
      <c r="S326" s="164">
        <f>IFERROR(IF(VLOOKUP($C326,'MSCI Database'!$C:$R,6, FALSE)="","",VLOOKUP($C326,'MSCI Database'!$C:$R,6, FALSE)),"")</f>
        <v>6.8</v>
      </c>
      <c r="T326" s="211">
        <f>IFERROR(IF(VLOOKUP($C326,'MSCI Database'!$C:$R,7, FALSE)="","",VLOOKUP($C326,'MSCI Database'!$C:$R,7, FALSE)),"")</f>
        <v>5.8</v>
      </c>
      <c r="U326" s="164">
        <f>IFERROR(IF(VLOOKUP($C326,'MSCI Database'!$C:$R,8, FALSE)="","",VLOOKUP($C326,'MSCI Database'!$C:$R,8, FALSE)),"")</f>
        <v>6.1</v>
      </c>
      <c r="V326" s="175">
        <f>IFERROR(IF(VLOOKUP($C326,'MSCI Database'!$C:$R,9, FALSE)="","",VLOOKUP($C326,'MSCI Database'!$C:$R,9, FALSE)),"")</f>
        <v>6.3</v>
      </c>
      <c r="W326" s="165">
        <f t="shared" ca="1" si="21"/>
        <v>0</v>
      </c>
      <c r="X326" s="166">
        <f>IFERROR(IF(VLOOKUP($C326,'MSCI Database'!$C:$R,10, FALSE)="","",VLOOKUP($C326,'MSCI Database'!$C:$R,10, FALSE)),"")</f>
        <v>92598</v>
      </c>
      <c r="Y326" s="133" t="str">
        <f>IFERROR(IF(VLOOKUP($C326,'MSCI Database'!$C:$R,11, FALSE)="","",VLOOKUP($C326,'MSCI Database'!$C:$R,11, FALSE)),"")</f>
        <v>2019</v>
      </c>
      <c r="Z326" s="133" t="str">
        <f>IFERROR(IF(VLOOKUP($C326,'MSCI Database'!$C:$R,12, FALSE)="","",VLOOKUP($C326,'MSCI Database'!$C:$R,12, FALSE)),"")</f>
        <v>Reported</v>
      </c>
      <c r="AA326" s="202" t="str">
        <f>IFERROR(IF(VLOOKUP($C326,'MSCI Database'!$C:$R,13, FALSE)="","",VLOOKUP($C326,'MSCI Database'!$C:$R,13, FALSE)),"")</f>
        <v>Sustained research and development investment supports cleantech strategy</v>
      </c>
    </row>
    <row r="327" spans="1:27" s="130" customFormat="1" ht="15" hidden="1" customHeight="1" outlineLevel="1">
      <c r="A327" s="130" t="s">
        <v>11877</v>
      </c>
      <c r="B327" s="130" t="s">
        <v>11878</v>
      </c>
      <c r="C327" s="130" t="s">
        <v>11879</v>
      </c>
      <c r="D327" s="130" t="s">
        <v>18705</v>
      </c>
      <c r="E327" s="130" t="s">
        <v>18673</v>
      </c>
      <c r="F327" s="302">
        <v>2.7861662259645472</v>
      </c>
      <c r="G327" s="132" t="str">
        <f ca="1">IFERROR(_xll.BQL($A327, "cur_mkt_cap(currency=EUR)")/1000000, " ")</f>
        <v xml:space="preserve"> </v>
      </c>
      <c r="M327" s="305">
        <f t="shared" si="22"/>
        <v>1.5964732474776854E-3</v>
      </c>
      <c r="N327" s="223">
        <f t="shared" ca="1" si="23"/>
        <v>3.0445813006689589E-2</v>
      </c>
      <c r="O327" s="172" t="str">
        <f>IFERROR(IF(VLOOKUP($C327,'MSCI Database'!$C:$R,2, FALSE)="","",VLOOKUP($C327,'MSCI Database'!$C:$R,2, FALSE)),"")</f>
        <v>Commercial Services &amp; Supplies</v>
      </c>
      <c r="P327" s="186" t="str">
        <f>IFERROR(IF(VLOOKUP($C327,'MSCI Database'!$C:$R,3, FALSE)="","",VLOOKUP($C327,'MSCI Database'!$C:$R,3, FALSE)),"")</f>
        <v>BBB</v>
      </c>
      <c r="Q327" s="164" t="str">
        <f>IFERROR(IF(VLOOKUP($C327,'MSCI Database'!$C:$R,4, FALSE)="","",VLOOKUP($C327,'MSCI Database'!$C:$R,4, FALSE)),"")</f>
        <v>-1</v>
      </c>
      <c r="R327" s="164">
        <f>IFERROR(IF(VLOOKUP($C327,'MSCI Database'!$C:$R,5, FALSE)="","",VLOOKUP($C327,'MSCI Database'!$C:$R,5, FALSE)),"")</f>
        <v>4.5999999999999996</v>
      </c>
      <c r="S327" s="164">
        <f>IFERROR(IF(VLOOKUP($C327,'MSCI Database'!$C:$R,6, FALSE)="","",VLOOKUP($C327,'MSCI Database'!$C:$R,6, FALSE)),"")</f>
        <v>4.2</v>
      </c>
      <c r="T327" s="211">
        <f>IFERROR(IF(VLOOKUP($C327,'MSCI Database'!$C:$R,7, FALSE)="","",VLOOKUP($C327,'MSCI Database'!$C:$R,7, FALSE)),"")</f>
        <v>5</v>
      </c>
      <c r="U327" s="164">
        <f>IFERROR(IF(VLOOKUP($C327,'MSCI Database'!$C:$R,8, FALSE)="","",VLOOKUP($C327,'MSCI Database'!$C:$R,8, FALSE)),"")</f>
        <v>5.4</v>
      </c>
      <c r="V327" s="175">
        <f>IFERROR(IF(VLOOKUP($C327,'MSCI Database'!$C:$R,9, FALSE)="","",VLOOKUP($C327,'MSCI Database'!$C:$R,9, FALSE)),"")</f>
        <v>5.0999999999999996</v>
      </c>
      <c r="W327" s="165">
        <f t="shared" ca="1" si="21"/>
        <v>0</v>
      </c>
      <c r="X327" s="166">
        <f>IFERROR(IF(VLOOKUP($C327,'MSCI Database'!$C:$R,10, FALSE)="","",VLOOKUP($C327,'MSCI Database'!$C:$R,10, FALSE)),"")</f>
        <v>133688</v>
      </c>
      <c r="Y327" s="133" t="str">
        <f>IFERROR(IF(VLOOKUP($C327,'MSCI Database'!$C:$R,11, FALSE)="","",VLOOKUP($C327,'MSCI Database'!$C:$R,11, FALSE)),"")</f>
        <v>2019</v>
      </c>
      <c r="Z327" s="133" t="str">
        <f>IFERROR(IF(VLOOKUP($C327,'MSCI Database'!$C:$R,12, FALSE)="","",VLOOKUP($C327,'MSCI Database'!$C:$R,12, FALSE)),"")</f>
        <v>E.Segmt-Moderate</v>
      </c>
      <c r="AA327" s="202" t="str">
        <f>IFERROR(IF(VLOOKUP($C327,'MSCI Database'!$C:$R,13, FALSE)="","",VLOOKUP($C327,'MSCI Database'!$C:$R,13, FALSE)),"")</f>
        <v/>
      </c>
    </row>
    <row r="328" spans="1:27" s="130" customFormat="1" ht="15" hidden="1" customHeight="1" outlineLevel="1">
      <c r="A328" s="130" t="s">
        <v>208</v>
      </c>
      <c r="B328" s="130" t="s">
        <v>209</v>
      </c>
      <c r="C328" s="130" t="s">
        <v>210</v>
      </c>
      <c r="D328" s="130" t="s">
        <v>18683</v>
      </c>
      <c r="E328" s="130" t="s">
        <v>18673</v>
      </c>
      <c r="F328" s="302">
        <v>3.9108027979603279</v>
      </c>
      <c r="G328" s="132" t="str">
        <f ca="1">IFERROR(_xll.BQL($A328, "cur_mkt_cap(currency=EUR)")/1000000, " ")</f>
        <v xml:space="preserve"> </v>
      </c>
      <c r="M328" s="305">
        <f t="shared" si="22"/>
        <v>2.2408900032312678E-3</v>
      </c>
      <c r="N328" s="223">
        <f t="shared" ca="1" si="23"/>
        <v>4.2735271708893963E-2</v>
      </c>
      <c r="O328" s="172" t="str">
        <f>IFERROR(IF(VLOOKUP($C328,'MSCI Database'!$C:$R,2, FALSE)="","",VLOOKUP($C328,'MSCI Database'!$C:$R,2, FALSE)),"")</f>
        <v>Construction &amp; Engineering</v>
      </c>
      <c r="P328" s="186" t="str">
        <f>IFERROR(IF(VLOOKUP($C328,'MSCI Database'!$C:$R,3, FALSE)="","",VLOOKUP($C328,'MSCI Database'!$C:$R,3, FALSE)),"")</f>
        <v>AA</v>
      </c>
      <c r="Q328" s="164" t="str">
        <f>IFERROR(IF(VLOOKUP($C328,'MSCI Database'!$C:$R,4, FALSE)="","",VLOOKUP($C328,'MSCI Database'!$C:$R,4, FALSE)),"")</f>
        <v>0</v>
      </c>
      <c r="R328" s="164">
        <f>IFERROR(IF(VLOOKUP($C328,'MSCI Database'!$C:$R,5, FALSE)="","",VLOOKUP($C328,'MSCI Database'!$C:$R,5, FALSE)),"")</f>
        <v>7.4</v>
      </c>
      <c r="S328" s="164">
        <f>IFERROR(IF(VLOOKUP($C328,'MSCI Database'!$C:$R,6, FALSE)="","",VLOOKUP($C328,'MSCI Database'!$C:$R,6, FALSE)),"")</f>
        <v>4.3</v>
      </c>
      <c r="T328" s="211">
        <f>IFERROR(IF(VLOOKUP($C328,'MSCI Database'!$C:$R,7, FALSE)="","",VLOOKUP($C328,'MSCI Database'!$C:$R,7, FALSE)),"")</f>
        <v>6.4</v>
      </c>
      <c r="U328" s="164">
        <f>IFERROR(IF(VLOOKUP($C328,'MSCI Database'!$C:$R,8, FALSE)="","",VLOOKUP($C328,'MSCI Database'!$C:$R,8, FALSE)),"")</f>
        <v>6.3</v>
      </c>
      <c r="V328" s="175">
        <f>IFERROR(IF(VLOOKUP($C328,'MSCI Database'!$C:$R,9, FALSE)="","",VLOOKUP($C328,'MSCI Database'!$C:$R,9, FALSE)),"")</f>
        <v>6</v>
      </c>
      <c r="W328" s="165">
        <f t="shared" ca="1" si="21"/>
        <v>0</v>
      </c>
      <c r="X328" s="166">
        <f>IFERROR(IF(VLOOKUP($C328,'MSCI Database'!$C:$R,10, FALSE)="","",VLOOKUP($C328,'MSCI Database'!$C:$R,10, FALSE)),"")</f>
        <v>25484</v>
      </c>
      <c r="Y328" s="133" t="str">
        <f>IFERROR(IF(VLOOKUP($C328,'MSCI Database'!$C:$R,11, FALSE)="","",VLOOKUP($C328,'MSCI Database'!$C:$R,11, FALSE)),"")</f>
        <v>2019</v>
      </c>
      <c r="Z328" s="133" t="str">
        <f>IFERROR(IF(VLOOKUP($C328,'MSCI Database'!$C:$R,12, FALSE)="","",VLOOKUP($C328,'MSCI Database'!$C:$R,12, FALSE)),"")</f>
        <v>Reported</v>
      </c>
      <c r="AA328" s="202" t="str">
        <f>IFERROR(IF(VLOOKUP($C328,'MSCI Database'!$C:$R,13, FALSE)="","",VLOOKUP($C328,'MSCI Database'!$C:$R,13, FALSE)),"")</f>
        <v/>
      </c>
    </row>
    <row r="329" spans="1:27" s="130" customFormat="1" ht="15" hidden="1" customHeight="1" outlineLevel="1">
      <c r="A329" s="130" t="s">
        <v>8136</v>
      </c>
      <c r="B329" s="130" t="s">
        <v>8137</v>
      </c>
      <c r="C329" s="130" t="s">
        <v>8138</v>
      </c>
      <c r="D329" s="130" t="s">
        <v>12128</v>
      </c>
      <c r="E329" s="130" t="s">
        <v>12133</v>
      </c>
      <c r="F329" s="302">
        <v>4.2079947710865317</v>
      </c>
      <c r="G329" s="132" t="str">
        <f ca="1">IFERROR(_xll.BQL($A329, "cur_mkt_cap(currency=EUR)")/1000000, " ")</f>
        <v xml:space="preserve"> </v>
      </c>
      <c r="M329" s="305">
        <f t="shared" si="22"/>
        <v>2.4111810038325828E-3</v>
      </c>
      <c r="N329" s="223">
        <f t="shared" ca="1" si="23"/>
        <v>4.5982835029620493E-2</v>
      </c>
      <c r="O329" s="172" t="str">
        <f>IFERROR(IF(VLOOKUP($C329,'MSCI Database'!$C:$R,2, FALSE)="","",VLOOKUP($C329,'MSCI Database'!$C:$R,2, FALSE)),"")</f>
        <v>Health Care Equipment &amp; Supplies</v>
      </c>
      <c r="P329" s="186" t="str">
        <f>IFERROR(IF(VLOOKUP($C329,'MSCI Database'!$C:$R,3, FALSE)="","",VLOOKUP($C329,'MSCI Database'!$C:$R,3, FALSE)),"")</f>
        <v>BBB</v>
      </c>
      <c r="Q329" s="164" t="str">
        <f>IFERROR(IF(VLOOKUP($C329,'MSCI Database'!$C:$R,4, FALSE)="","",VLOOKUP($C329,'MSCI Database'!$C:$R,4, FALSE)),"")</f>
        <v>1</v>
      </c>
      <c r="R329" s="164">
        <f>IFERROR(IF(VLOOKUP($C329,'MSCI Database'!$C:$R,5, FALSE)="","",VLOOKUP($C329,'MSCI Database'!$C:$R,5, FALSE)),"")</f>
        <v>5.7</v>
      </c>
      <c r="S329" s="164">
        <f>IFERROR(IF(VLOOKUP($C329,'MSCI Database'!$C:$R,6, FALSE)="","",VLOOKUP($C329,'MSCI Database'!$C:$R,6, FALSE)),"")</f>
        <v>10</v>
      </c>
      <c r="T329" s="211">
        <f>IFERROR(IF(VLOOKUP($C329,'MSCI Database'!$C:$R,7, FALSE)="","",VLOOKUP($C329,'MSCI Database'!$C:$R,7, FALSE)),"")</f>
        <v>3.2</v>
      </c>
      <c r="U329" s="164">
        <f>IFERROR(IF(VLOOKUP($C329,'MSCI Database'!$C:$R,8, FALSE)="","",VLOOKUP($C329,'MSCI Database'!$C:$R,8, FALSE)),"")</f>
        <v>6.3</v>
      </c>
      <c r="V329" s="175">
        <f>IFERROR(IF(VLOOKUP($C329,'MSCI Database'!$C:$R,9, FALSE)="","",VLOOKUP($C329,'MSCI Database'!$C:$R,9, FALSE)),"")</f>
        <v>5.2</v>
      </c>
      <c r="W329" s="165">
        <f t="shared" ca="1" si="21"/>
        <v>0</v>
      </c>
      <c r="X329" s="166">
        <f>IFERROR(IF(VLOOKUP($C329,'MSCI Database'!$C:$R,10, FALSE)="","",VLOOKUP($C329,'MSCI Database'!$C:$R,10, FALSE)),"")</f>
        <v>472754</v>
      </c>
      <c r="Y329" s="133" t="str">
        <f>IFERROR(IF(VLOOKUP($C329,'MSCI Database'!$C:$R,11, FALSE)="","",VLOOKUP($C329,'MSCI Database'!$C:$R,11, FALSE)),"")</f>
        <v>2019</v>
      </c>
      <c r="Z329" s="133" t="str">
        <f>IFERROR(IF(VLOOKUP($C329,'MSCI Database'!$C:$R,12, FALSE)="","",VLOOKUP($C329,'MSCI Database'!$C:$R,12, FALSE)),"")</f>
        <v>Reported</v>
      </c>
      <c r="AA329" s="202" t="str">
        <f>IFERROR(IF(VLOOKUP($C329,'MSCI Database'!$C:$R,13, FALSE)="","",VLOOKUP($C329,'MSCI Database'!$C:$R,13, FALSE)),"")</f>
        <v>Strong governance practices; acquisitions may add to talent management challenges</v>
      </c>
    </row>
    <row r="330" spans="1:27" s="130" customFormat="1" ht="15" hidden="1" customHeight="1" outlineLevel="1">
      <c r="A330" s="130" t="s">
        <v>1252</v>
      </c>
      <c r="B330" s="130" t="s">
        <v>1253</v>
      </c>
      <c r="C330" s="130" t="s">
        <v>1254</v>
      </c>
      <c r="D330" s="130" t="s">
        <v>18681</v>
      </c>
      <c r="E330" s="130" t="s">
        <v>18688</v>
      </c>
      <c r="F330" s="302">
        <v>3.4582863619981929</v>
      </c>
      <c r="G330" s="132" t="str">
        <f ca="1">IFERROR(_xll.BQL($A330, "cur_mkt_cap(currency=EUR)")/1000000, " ")</f>
        <v xml:space="preserve"> </v>
      </c>
      <c r="M330" s="305">
        <f t="shared" si="22"/>
        <v>1.9815980854249646E-3</v>
      </c>
      <c r="N330" s="223">
        <f t="shared" ca="1" si="23"/>
        <v>3.7790401347834575E-2</v>
      </c>
      <c r="O330" s="172" t="str">
        <f>IFERROR(IF(VLOOKUP($C330,'MSCI Database'!$C:$R,2, FALSE)="","",VLOOKUP($C330,'MSCI Database'!$C:$R,2, FALSE)),"")</f>
        <v>Asset Management &amp; Custody Banks</v>
      </c>
      <c r="P330" s="186" t="str">
        <f>IFERROR(IF(VLOOKUP($C330,'MSCI Database'!$C:$R,3, FALSE)="","",VLOOKUP($C330,'MSCI Database'!$C:$R,3, FALSE)),"")</f>
        <v>A</v>
      </c>
      <c r="Q330" s="164" t="str">
        <f>IFERROR(IF(VLOOKUP($C330,'MSCI Database'!$C:$R,4, FALSE)="","",VLOOKUP($C330,'MSCI Database'!$C:$R,4, FALSE)),"")</f>
        <v>1</v>
      </c>
      <c r="R330" s="164">
        <f>IFERROR(IF(VLOOKUP($C330,'MSCI Database'!$C:$R,5, FALSE)="","",VLOOKUP($C330,'MSCI Database'!$C:$R,5, FALSE)),"")</f>
        <v>6.5</v>
      </c>
      <c r="S330" s="164">
        <f>IFERROR(IF(VLOOKUP($C330,'MSCI Database'!$C:$R,6, FALSE)="","",VLOOKUP($C330,'MSCI Database'!$C:$R,6, FALSE)),"")</f>
        <v>9</v>
      </c>
      <c r="T330" s="211">
        <f>IFERROR(IF(VLOOKUP($C330,'MSCI Database'!$C:$R,7, FALSE)="","",VLOOKUP($C330,'MSCI Database'!$C:$R,7, FALSE)),"")</f>
        <v>5.2</v>
      </c>
      <c r="U330" s="164">
        <f>IFERROR(IF(VLOOKUP($C330,'MSCI Database'!$C:$R,8, FALSE)="","",VLOOKUP($C330,'MSCI Database'!$C:$R,8, FALSE)),"")</f>
        <v>5.8</v>
      </c>
      <c r="V330" s="175">
        <f>IFERROR(IF(VLOOKUP($C330,'MSCI Database'!$C:$R,9, FALSE)="","",VLOOKUP($C330,'MSCI Database'!$C:$R,9, FALSE)),"")</f>
        <v>5.7</v>
      </c>
      <c r="W330" s="165">
        <f t="shared" ca="1" si="21"/>
        <v>0</v>
      </c>
      <c r="X330" s="166">
        <f>IFERROR(IF(VLOOKUP($C330,'MSCI Database'!$C:$R,10, FALSE)="","",VLOOKUP($C330,'MSCI Database'!$C:$R,10, FALSE)),"")</f>
        <v>1572</v>
      </c>
      <c r="Y330" s="133" t="str">
        <f>IFERROR(IF(VLOOKUP($C330,'MSCI Database'!$C:$R,11, FALSE)="","",VLOOKUP($C330,'MSCI Database'!$C:$R,11, FALSE)),"")</f>
        <v>2019</v>
      </c>
      <c r="Z330" s="133" t="str">
        <f>IFERROR(IF(VLOOKUP($C330,'MSCI Database'!$C:$R,12, FALSE)="","",VLOOKUP($C330,'MSCI Database'!$C:$R,12, FALSE)),"")</f>
        <v>Reported</v>
      </c>
      <c r="AA330" s="202" t="str">
        <f>IFERROR(IF(VLOOKUP($C330,'MSCI Database'!$C:$R,13, FALSE)="","",VLOOKUP($C330,'MSCI Database'!$C:$R,13, FALSE)),"")</f>
        <v>Improved talent management initiatives drive upgrade</v>
      </c>
    </row>
    <row r="331" spans="1:27" s="130" customFormat="1" ht="15" hidden="1" customHeight="1" outlineLevel="1">
      <c r="A331" s="130" t="s">
        <v>1311</v>
      </c>
      <c r="B331" s="130" t="s">
        <v>1312</v>
      </c>
      <c r="C331" s="130" t="s">
        <v>1313</v>
      </c>
      <c r="D331" s="130" t="s">
        <v>18681</v>
      </c>
      <c r="E331" s="130" t="s">
        <v>18684</v>
      </c>
      <c r="F331" s="302">
        <v>3.556958045097935</v>
      </c>
      <c r="G331" s="132" t="str">
        <f ca="1">IFERROR(_xll.BQL($A331, "cur_mkt_cap(currency=EUR)")/1000000, " ")</f>
        <v xml:space="preserve"> </v>
      </c>
      <c r="M331" s="305">
        <f t="shared" si="22"/>
        <v>2.0381369598411166E-3</v>
      </c>
      <c r="N331" s="223">
        <f t="shared" ca="1" si="23"/>
        <v>3.8868635512298355E-2</v>
      </c>
      <c r="O331" s="172" t="str">
        <f>IFERROR(IF(VLOOKUP($C331,'MSCI Database'!$C:$R,2, FALSE)="","",VLOOKUP($C331,'MSCI Database'!$C:$R,2, FALSE)),"")</f>
        <v>Specialty Chemicals</v>
      </c>
      <c r="P331" s="186" t="str">
        <f>IFERROR(IF(VLOOKUP($C331,'MSCI Database'!$C:$R,3, FALSE)="","",VLOOKUP($C331,'MSCI Database'!$C:$R,3, FALSE)),"")</f>
        <v>A</v>
      </c>
      <c r="Q331" s="164" t="str">
        <f>IFERROR(IF(VLOOKUP($C331,'MSCI Database'!$C:$R,4, FALSE)="","",VLOOKUP($C331,'MSCI Database'!$C:$R,4, FALSE)),"")</f>
        <v>0</v>
      </c>
      <c r="R331" s="164">
        <f>IFERROR(IF(VLOOKUP($C331,'MSCI Database'!$C:$R,5, FALSE)="","",VLOOKUP($C331,'MSCI Database'!$C:$R,5, FALSE)),"")</f>
        <v>6.8</v>
      </c>
      <c r="S331" s="164">
        <f>IFERROR(IF(VLOOKUP($C331,'MSCI Database'!$C:$R,6, FALSE)="","",VLOOKUP($C331,'MSCI Database'!$C:$R,6, FALSE)),"")</f>
        <v>5.8</v>
      </c>
      <c r="T331" s="211">
        <f>IFERROR(IF(VLOOKUP($C331,'MSCI Database'!$C:$R,7, FALSE)="","",VLOOKUP($C331,'MSCI Database'!$C:$R,7, FALSE)),"")</f>
        <v>2.2000000000000002</v>
      </c>
      <c r="U331" s="164">
        <f>IFERROR(IF(VLOOKUP($C331,'MSCI Database'!$C:$R,8, FALSE)="","",VLOOKUP($C331,'MSCI Database'!$C:$R,8, FALSE)),"")</f>
        <v>6.6</v>
      </c>
      <c r="V331" s="175">
        <f>IFERROR(IF(VLOOKUP($C331,'MSCI Database'!$C:$R,9, FALSE)="","",VLOOKUP($C331,'MSCI Database'!$C:$R,9, FALSE)),"")</f>
        <v>5.6</v>
      </c>
      <c r="W331" s="165">
        <f t="shared" ca="1" si="21"/>
        <v>0</v>
      </c>
      <c r="X331" s="166">
        <f>IFERROR(IF(VLOOKUP($C331,'MSCI Database'!$C:$R,10, FALSE)="","",VLOOKUP($C331,'MSCI Database'!$C:$R,10, FALSE)),"")</f>
        <v>212000</v>
      </c>
      <c r="Y331" s="133" t="str">
        <f>IFERROR(IF(VLOOKUP($C331,'MSCI Database'!$C:$R,11, FALSE)="","",VLOOKUP($C331,'MSCI Database'!$C:$R,11, FALSE)),"")</f>
        <v>2019</v>
      </c>
      <c r="Z331" s="133" t="str">
        <f>IFERROR(IF(VLOOKUP($C331,'MSCI Database'!$C:$R,12, FALSE)="","",VLOOKUP($C331,'MSCI Database'!$C:$R,12, FALSE)),"")</f>
        <v>Reported</v>
      </c>
      <c r="AA331" s="202" t="str">
        <f>IFERROR(IF(VLOOKUP($C331,'MSCI Database'!$C:$R,13, FALSE)="","",VLOOKUP($C331,'MSCI Database'!$C:$R,13, FALSE)),"")</f>
        <v>Strong governance practices; sub-par chemical safety management</v>
      </c>
    </row>
    <row r="332" spans="1:27" s="130" customFormat="1" ht="15" hidden="1" customHeight="1" outlineLevel="1">
      <c r="A332" s="130" t="s">
        <v>11412</v>
      </c>
      <c r="B332" s="130" t="s">
        <v>11413</v>
      </c>
      <c r="C332" s="130" t="s">
        <v>11414</v>
      </c>
      <c r="D332" s="130" t="s">
        <v>12128</v>
      </c>
      <c r="E332" s="130" t="s">
        <v>18673</v>
      </c>
      <c r="F332" s="302">
        <v>2.324980248689847</v>
      </c>
      <c r="G332" s="132" t="str">
        <f ca="1">IFERROR(_xll.BQL($A332, "cur_mkt_cap(currency=EUR)")/1000000, " ")</f>
        <v xml:space="preserve"> </v>
      </c>
      <c r="M332" s="305">
        <f t="shared" si="22"/>
        <v>1.3322136824992822E-3</v>
      </c>
      <c r="N332" s="223">
        <f t="shared" ca="1" si="23"/>
        <v>2.5406206290276973E-2</v>
      </c>
      <c r="O332" s="172" t="str">
        <f>IFERROR(IF(VLOOKUP($C332,'MSCI Database'!$C:$R,2, FALSE)="","",VLOOKUP($C332,'MSCI Database'!$C:$R,2, FALSE)),"")</f>
        <v>Electrical Equipment</v>
      </c>
      <c r="P332" s="186" t="str">
        <f>IFERROR(IF(VLOOKUP($C332,'MSCI Database'!$C:$R,3, FALSE)="","",VLOOKUP($C332,'MSCI Database'!$C:$R,3, FALSE)),"")</f>
        <v>BBB</v>
      </c>
      <c r="Q332" s="164" t="str">
        <f>IFERROR(IF(VLOOKUP($C332,'MSCI Database'!$C:$R,4, FALSE)="","",VLOOKUP($C332,'MSCI Database'!$C:$R,4, FALSE)),"")</f>
        <v>1</v>
      </c>
      <c r="R332" s="164">
        <f>IFERROR(IF(VLOOKUP($C332,'MSCI Database'!$C:$R,5, FALSE)="","",VLOOKUP($C332,'MSCI Database'!$C:$R,5, FALSE)),"")</f>
        <v>4.7</v>
      </c>
      <c r="S332" s="164">
        <f>IFERROR(IF(VLOOKUP($C332,'MSCI Database'!$C:$R,6, FALSE)="","",VLOOKUP($C332,'MSCI Database'!$C:$R,6, FALSE)),"")</f>
        <v>5.6</v>
      </c>
      <c r="T332" s="211">
        <f>IFERROR(IF(VLOOKUP($C332,'MSCI Database'!$C:$R,7, FALSE)="","",VLOOKUP($C332,'MSCI Database'!$C:$R,7, FALSE)),"")</f>
        <v>5.6</v>
      </c>
      <c r="U332" s="164">
        <f>IFERROR(IF(VLOOKUP($C332,'MSCI Database'!$C:$R,8, FALSE)="","",VLOOKUP($C332,'MSCI Database'!$C:$R,8, FALSE)),"")</f>
        <v>3.9</v>
      </c>
      <c r="V332" s="175">
        <f>IFERROR(IF(VLOOKUP($C332,'MSCI Database'!$C:$R,9, FALSE)="","",VLOOKUP($C332,'MSCI Database'!$C:$R,9, FALSE)),"")</f>
        <v>4.9000000000000004</v>
      </c>
      <c r="W332" s="165">
        <f t="shared" ca="1" si="21"/>
        <v>0</v>
      </c>
      <c r="X332" s="166">
        <f>IFERROR(IF(VLOOKUP($C332,'MSCI Database'!$C:$R,10, FALSE)="","",VLOOKUP($C332,'MSCI Database'!$C:$R,10, FALSE)),"")</f>
        <v>91719</v>
      </c>
      <c r="Y332" s="133" t="str">
        <f>IFERROR(IF(VLOOKUP($C332,'MSCI Database'!$C:$R,11, FALSE)="","",VLOOKUP($C332,'MSCI Database'!$C:$R,11, FALSE)),"")</f>
        <v>2019</v>
      </c>
      <c r="Z332" s="133" t="str">
        <f>IFERROR(IF(VLOOKUP($C332,'MSCI Database'!$C:$R,12, FALSE)="","",VLOOKUP($C332,'MSCI Database'!$C:$R,12, FALSE)),"")</f>
        <v>Reported</v>
      </c>
      <c r="AA332" s="202" t="str">
        <f>IFERROR(IF(VLOOKUP($C332,'MSCI Database'!$C:$R,13, FALSE)="","",VLOOKUP($C332,'MSCI Database'!$C:$R,13, FALSE)),"")</f>
        <v/>
      </c>
    </row>
    <row r="333" spans="1:27" s="130" customFormat="1" ht="15" hidden="1" customHeight="1" outlineLevel="1">
      <c r="A333" s="130" t="s">
        <v>6903</v>
      </c>
      <c r="B333" s="130" t="s">
        <v>6904</v>
      </c>
      <c r="C333" s="130" t="s">
        <v>6905</v>
      </c>
      <c r="D333" s="130" t="s">
        <v>12128</v>
      </c>
      <c r="E333" s="130" t="s">
        <v>18684</v>
      </c>
      <c r="F333" s="302">
        <v>3.0925188799777188</v>
      </c>
      <c r="G333" s="132" t="str">
        <f ca="1">IFERROR(_xll.BQL($A333, "cur_mkt_cap(currency=EUR)")/1000000, " ")</f>
        <v xml:space="preserve"> </v>
      </c>
      <c r="M333" s="305">
        <f t="shared" si="22"/>
        <v>1.7720133182272328E-3</v>
      </c>
      <c r="N333" s="223">
        <f t="shared" ca="1" si="23"/>
        <v>3.3793479607220255E-2</v>
      </c>
      <c r="O333" s="172" t="str">
        <f>IFERROR(IF(VLOOKUP($C333,'MSCI Database'!$C:$R,2, FALSE)="","",VLOOKUP($C333,'MSCI Database'!$C:$R,2, FALSE)),"")</f>
        <v>Specialty Chemicals</v>
      </c>
      <c r="P333" s="186" t="str">
        <f>IFERROR(IF(VLOOKUP($C333,'MSCI Database'!$C:$R,3, FALSE)="","",VLOOKUP($C333,'MSCI Database'!$C:$R,3, FALSE)),"")</f>
        <v>AAA</v>
      </c>
      <c r="Q333" s="164" t="str">
        <f>IFERROR(IF(VLOOKUP($C333,'MSCI Database'!$C:$R,4, FALSE)="","",VLOOKUP($C333,'MSCI Database'!$C:$R,4, FALSE)),"")</f>
        <v>0</v>
      </c>
      <c r="R333" s="164">
        <f>IFERROR(IF(VLOOKUP($C333,'MSCI Database'!$C:$R,5, FALSE)="","",VLOOKUP($C333,'MSCI Database'!$C:$R,5, FALSE)),"")</f>
        <v>9.1999999999999993</v>
      </c>
      <c r="S333" s="164">
        <f>IFERROR(IF(VLOOKUP($C333,'MSCI Database'!$C:$R,6, FALSE)="","",VLOOKUP($C333,'MSCI Database'!$C:$R,6, FALSE)),"")</f>
        <v>8.9</v>
      </c>
      <c r="T333" s="211">
        <f>IFERROR(IF(VLOOKUP($C333,'MSCI Database'!$C:$R,7, FALSE)="","",VLOOKUP($C333,'MSCI Database'!$C:$R,7, FALSE)),"")</f>
        <v>3.8</v>
      </c>
      <c r="U333" s="164">
        <f>IFERROR(IF(VLOOKUP($C333,'MSCI Database'!$C:$R,8, FALSE)="","",VLOOKUP($C333,'MSCI Database'!$C:$R,8, FALSE)),"")</f>
        <v>4.5</v>
      </c>
      <c r="V333" s="175">
        <f>IFERROR(IF(VLOOKUP($C333,'MSCI Database'!$C:$R,9, FALSE)="","",VLOOKUP($C333,'MSCI Database'!$C:$R,9, FALSE)),"")</f>
        <v>6.7</v>
      </c>
      <c r="W333" s="165">
        <f t="shared" ca="1" si="21"/>
        <v>0</v>
      </c>
      <c r="X333" s="166">
        <f>IFERROR(IF(VLOOKUP($C333,'MSCI Database'!$C:$R,10, FALSE)="","",VLOOKUP($C333,'MSCI Database'!$C:$R,10, FALSE)),"")</f>
        <v>629455</v>
      </c>
      <c r="Y333" s="133" t="str">
        <f>IFERROR(IF(VLOOKUP($C333,'MSCI Database'!$C:$R,11, FALSE)="","",VLOOKUP($C333,'MSCI Database'!$C:$R,11, FALSE)),"")</f>
        <v>2019</v>
      </c>
      <c r="Z333" s="133" t="str">
        <f>IFERROR(IF(VLOOKUP($C333,'MSCI Database'!$C:$R,12, FALSE)="","",VLOOKUP($C333,'MSCI Database'!$C:$R,12, FALSE)),"")</f>
        <v>Reported</v>
      </c>
      <c r="AA333" s="202" t="str">
        <f>IFERROR(IF(VLOOKUP($C333,'MSCI Database'!$C:$R,13, FALSE)="","",VLOOKUP($C333,'MSCI Database'!$C:$R,13, FALSE)),"")</f>
        <v>Robust environmental management; governance practices lag those of peers</v>
      </c>
    </row>
    <row r="334" spans="1:27" s="130" customFormat="1" ht="15" hidden="1" customHeight="1" outlineLevel="1">
      <c r="A334" s="130" t="s">
        <v>122</v>
      </c>
      <c r="B334" s="130" t="s">
        <v>123</v>
      </c>
      <c r="C334" s="130" t="s">
        <v>124</v>
      </c>
      <c r="D334" s="130" t="s">
        <v>12130</v>
      </c>
      <c r="E334" s="130" t="s">
        <v>18673</v>
      </c>
      <c r="F334" s="302">
        <v>3.2718130923098481</v>
      </c>
      <c r="G334" s="132" t="str">
        <f ca="1">IFERROR(_xll.BQL($A334, "cur_mkt_cap(currency=EUR)")/1000000, " ")</f>
        <v xml:space="preserve"> </v>
      </c>
      <c r="M334" s="305">
        <f t="shared" si="22"/>
        <v>1.8747489018935428E-3</v>
      </c>
      <c r="N334" s="223">
        <f t="shared" ca="1" si="23"/>
        <v>3.5752715926638319E-2</v>
      </c>
      <c r="O334" s="172" t="str">
        <f>IFERROR(IF(VLOOKUP($C334,'MSCI Database'!$C:$R,2, FALSE)="","",VLOOKUP($C334,'MSCI Database'!$C:$R,2, FALSE)),"")</f>
        <v>Electrical Equipment</v>
      </c>
      <c r="P334" s="186" t="str">
        <f>IFERROR(IF(VLOOKUP($C334,'MSCI Database'!$C:$R,3, FALSE)="","",VLOOKUP($C334,'MSCI Database'!$C:$R,3, FALSE)),"")</f>
        <v>A</v>
      </c>
      <c r="Q334" s="164" t="str">
        <f>IFERROR(IF(VLOOKUP($C334,'MSCI Database'!$C:$R,4, FALSE)="","",VLOOKUP($C334,'MSCI Database'!$C:$R,4, FALSE)),"")</f>
        <v>0</v>
      </c>
      <c r="R334" s="164">
        <f>IFERROR(IF(VLOOKUP($C334,'MSCI Database'!$C:$R,5, FALSE)="","",VLOOKUP($C334,'MSCI Database'!$C:$R,5, FALSE)),"")</f>
        <v>6.3</v>
      </c>
      <c r="S334" s="164">
        <f>IFERROR(IF(VLOOKUP($C334,'MSCI Database'!$C:$R,6, FALSE)="","",VLOOKUP($C334,'MSCI Database'!$C:$R,6, FALSE)),"")</f>
        <v>6.9</v>
      </c>
      <c r="T334" s="211">
        <f>IFERROR(IF(VLOOKUP($C334,'MSCI Database'!$C:$R,7, FALSE)="","",VLOOKUP($C334,'MSCI Database'!$C:$R,7, FALSE)),"")</f>
        <v>3.9</v>
      </c>
      <c r="U334" s="164">
        <f>IFERROR(IF(VLOOKUP($C334,'MSCI Database'!$C:$R,8, FALSE)="","",VLOOKUP($C334,'MSCI Database'!$C:$R,8, FALSE)),"")</f>
        <v>5.0999999999999996</v>
      </c>
      <c r="V334" s="175">
        <f>IFERROR(IF(VLOOKUP($C334,'MSCI Database'!$C:$R,9, FALSE)="","",VLOOKUP($C334,'MSCI Database'!$C:$R,9, FALSE)),"")</f>
        <v>5.5</v>
      </c>
      <c r="W334" s="165">
        <f t="shared" ca="1" si="21"/>
        <v>0</v>
      </c>
      <c r="X334" s="166">
        <f>IFERROR(IF(VLOOKUP($C334,'MSCI Database'!$C:$R,10, FALSE)="","",VLOOKUP($C334,'MSCI Database'!$C:$R,10, FALSE)),"")</f>
        <v>27910</v>
      </c>
      <c r="Y334" s="133" t="str">
        <f>IFERROR(IF(VLOOKUP($C334,'MSCI Database'!$C:$R,11, FALSE)="","",VLOOKUP($C334,'MSCI Database'!$C:$R,11, FALSE)),"")</f>
        <v>2020</v>
      </c>
      <c r="Z334" s="133" t="str">
        <f>IFERROR(IF(VLOOKUP($C334,'MSCI Database'!$C:$R,12, FALSE)="","",VLOOKUP($C334,'MSCI Database'!$C:$R,12, FALSE)),"")</f>
        <v>Reported</v>
      </c>
      <c r="AA334" s="202" t="str">
        <f>IFERROR(IF(VLOOKUP($C334,'MSCI Database'!$C:$R,13, FALSE)="","",VLOOKUP($C334,'MSCI Database'!$C:$R,13, FALSE)),"")</f>
        <v>Well-positioned to cater to growing demand for energy from low-carbon renewable sources</v>
      </c>
    </row>
    <row r="335" spans="1:27" s="130" customFormat="1" ht="15" hidden="1" customHeight="1" outlineLevel="1">
      <c r="A335" s="130" t="s">
        <v>11513</v>
      </c>
      <c r="B335" s="130" t="s">
        <v>11514</v>
      </c>
      <c r="C335" s="130" t="s">
        <v>11515</v>
      </c>
      <c r="D335" s="130" t="s">
        <v>12128</v>
      </c>
      <c r="E335" s="130" t="s">
        <v>18673</v>
      </c>
      <c r="F335" s="302">
        <v>2.1912487175796742</v>
      </c>
      <c r="G335" s="132" t="str">
        <f ca="1">IFERROR(_xll.BQL($A335, "cur_mkt_cap(currency=EUR)")/1000000, " ")</f>
        <v xml:space="preserve"> </v>
      </c>
      <c r="M335" s="305">
        <f t="shared" si="22"/>
        <v>1.2555855151731533E-3</v>
      </c>
      <c r="N335" s="223">
        <f t="shared" ca="1" si="23"/>
        <v>2.3944855868562969E-2</v>
      </c>
      <c r="O335" s="172" t="str">
        <f>IFERROR(IF(VLOOKUP($C335,'MSCI Database'!$C:$R,2, FALSE)="","",VLOOKUP($C335,'MSCI Database'!$C:$R,2, FALSE)),"")</f>
        <v>Building Products</v>
      </c>
      <c r="P335" s="186" t="str">
        <f>IFERROR(IF(VLOOKUP($C335,'MSCI Database'!$C:$R,3, FALSE)="","",VLOOKUP($C335,'MSCI Database'!$C:$R,3, FALSE)),"")</f>
        <v>A</v>
      </c>
      <c r="Q335" s="164" t="str">
        <f>IFERROR(IF(VLOOKUP($C335,'MSCI Database'!$C:$R,4, FALSE)="","",VLOOKUP($C335,'MSCI Database'!$C:$R,4, FALSE)),"")</f>
        <v>1</v>
      </c>
      <c r="R335" s="164">
        <f>IFERROR(IF(VLOOKUP($C335,'MSCI Database'!$C:$R,5, FALSE)="","",VLOOKUP($C335,'MSCI Database'!$C:$R,5, FALSE)),"")</f>
        <v>7.1</v>
      </c>
      <c r="S335" s="164">
        <f>IFERROR(IF(VLOOKUP($C335,'MSCI Database'!$C:$R,6, FALSE)="","",VLOOKUP($C335,'MSCI Database'!$C:$R,6, FALSE)),"")</f>
        <v>4.7</v>
      </c>
      <c r="T335" s="211">
        <f>IFERROR(IF(VLOOKUP($C335,'MSCI Database'!$C:$R,7, FALSE)="","",VLOOKUP($C335,'MSCI Database'!$C:$R,7, FALSE)),"")</f>
        <v>7.6</v>
      </c>
      <c r="U335" s="164">
        <f>IFERROR(IF(VLOOKUP($C335,'MSCI Database'!$C:$R,8, FALSE)="","",VLOOKUP($C335,'MSCI Database'!$C:$R,8, FALSE)),"")</f>
        <v>5.3</v>
      </c>
      <c r="V335" s="175">
        <f>IFERROR(IF(VLOOKUP($C335,'MSCI Database'!$C:$R,9, FALSE)="","",VLOOKUP($C335,'MSCI Database'!$C:$R,9, FALSE)),"")</f>
        <v>5.6</v>
      </c>
      <c r="W335" s="165">
        <f t="shared" ca="1" si="21"/>
        <v>0</v>
      </c>
      <c r="X335" s="166">
        <f>IFERROR(IF(VLOOKUP($C335,'MSCI Database'!$C:$R,10, FALSE)="","",VLOOKUP($C335,'MSCI Database'!$C:$R,10, FALSE)),"")</f>
        <v>84447</v>
      </c>
      <c r="Y335" s="133" t="str">
        <f>IFERROR(IF(VLOOKUP($C335,'MSCI Database'!$C:$R,11, FALSE)="","",VLOOKUP($C335,'MSCI Database'!$C:$R,11, FALSE)),"")</f>
        <v>2019</v>
      </c>
      <c r="Z335" s="133" t="str">
        <f>IFERROR(IF(VLOOKUP($C335,'MSCI Database'!$C:$R,12, FALSE)="","",VLOOKUP($C335,'MSCI Database'!$C:$R,12, FALSE)),"")</f>
        <v>E.Segmt-Low</v>
      </c>
      <c r="AA335" s="202" t="str">
        <f>IFERROR(IF(VLOOKUP($C335,'MSCI Database'!$C:$R,13, FALSE)="","",VLOOKUP($C335,'MSCI Database'!$C:$R,13, FALSE)),"")</f>
        <v/>
      </c>
    </row>
    <row r="336" spans="1:27" s="130" customFormat="1" ht="15" hidden="1" customHeight="1" outlineLevel="1">
      <c r="A336" s="130" t="s">
        <v>2659</v>
      </c>
      <c r="B336" s="130" t="s">
        <v>2660</v>
      </c>
      <c r="C336" s="130" t="s">
        <v>2661</v>
      </c>
      <c r="D336" s="130" t="s">
        <v>18686</v>
      </c>
      <c r="E336" s="130" t="s">
        <v>18684</v>
      </c>
      <c r="F336" s="302">
        <v>3.427205323002529</v>
      </c>
      <c r="G336" s="132" t="str">
        <f ca="1">IFERROR(_xll.BQL($A336, "cur_mkt_cap(currency=EUR)")/1000000, " ")</f>
        <v xml:space="preserve"> </v>
      </c>
      <c r="M336" s="305">
        <f t="shared" si="22"/>
        <v>1.9637886500804493E-3</v>
      </c>
      <c r="N336" s="223">
        <f t="shared" ca="1" si="23"/>
        <v>3.7450763499777606E-2</v>
      </c>
      <c r="O336" s="172" t="str">
        <f>IFERROR(IF(VLOOKUP($C336,'MSCI Database'!$C:$R,2, FALSE)="","",VLOOKUP($C336,'MSCI Database'!$C:$R,2, FALSE)),"")</f>
        <v>Specialty Chemicals</v>
      </c>
      <c r="P336" s="186" t="str">
        <f>IFERROR(IF(VLOOKUP($C336,'MSCI Database'!$C:$R,3, FALSE)="","",VLOOKUP($C336,'MSCI Database'!$C:$R,3, FALSE)),"")</f>
        <v>AAA</v>
      </c>
      <c r="Q336" s="164" t="str">
        <f>IFERROR(IF(VLOOKUP($C336,'MSCI Database'!$C:$R,4, FALSE)="","",VLOOKUP($C336,'MSCI Database'!$C:$R,4, FALSE)),"")</f>
        <v>0</v>
      </c>
      <c r="R336" s="164">
        <f>IFERROR(IF(VLOOKUP($C336,'MSCI Database'!$C:$R,5, FALSE)="","",VLOOKUP($C336,'MSCI Database'!$C:$R,5, FALSE)),"")</f>
        <v>10</v>
      </c>
      <c r="S336" s="164">
        <f>IFERROR(IF(VLOOKUP($C336,'MSCI Database'!$C:$R,6, FALSE)="","",VLOOKUP($C336,'MSCI Database'!$C:$R,6, FALSE)),"")</f>
        <v>7.2</v>
      </c>
      <c r="T336" s="211">
        <f>IFERROR(IF(VLOOKUP($C336,'MSCI Database'!$C:$R,7, FALSE)="","",VLOOKUP($C336,'MSCI Database'!$C:$R,7, FALSE)),"")</f>
        <v>6.6</v>
      </c>
      <c r="U336" s="164">
        <f>IFERROR(IF(VLOOKUP($C336,'MSCI Database'!$C:$R,8, FALSE)="","",VLOOKUP($C336,'MSCI Database'!$C:$R,8, FALSE)),"")</f>
        <v>6.5</v>
      </c>
      <c r="V336" s="175">
        <f>IFERROR(IF(VLOOKUP($C336,'MSCI Database'!$C:$R,9, FALSE)="","",VLOOKUP($C336,'MSCI Database'!$C:$R,9, FALSE)),"")</f>
        <v>6.9</v>
      </c>
      <c r="W336" s="165">
        <f t="shared" ca="1" si="21"/>
        <v>0</v>
      </c>
      <c r="X336" s="166">
        <f>IFERROR(IF(VLOOKUP($C336,'MSCI Database'!$C:$R,10, FALSE)="","",VLOOKUP($C336,'MSCI Database'!$C:$R,10, FALSE)),"")</f>
        <v>211847</v>
      </c>
      <c r="Y336" s="133" t="str">
        <f>IFERROR(IF(VLOOKUP($C336,'MSCI Database'!$C:$R,11, FALSE)="","",VLOOKUP($C336,'MSCI Database'!$C:$R,11, FALSE)),"")</f>
        <v>2019</v>
      </c>
      <c r="Z336" s="133" t="str">
        <f>IFERROR(IF(VLOOKUP($C336,'MSCI Database'!$C:$R,12, FALSE)="","",VLOOKUP($C336,'MSCI Database'!$C:$R,12, FALSE)),"")</f>
        <v>Reported</v>
      </c>
      <c r="AA336" s="202" t="str">
        <f>IFERROR(IF(VLOOKUP($C336,'MSCI Database'!$C:$R,13, FALSE)="","",VLOOKUP($C336,'MSCI Database'!$C:$R,13, FALSE)),"")</f>
        <v>Continued efforts for transition towards low carbon economy</v>
      </c>
    </row>
    <row r="337" spans="1:27" s="130" customFormat="1" ht="15" hidden="1" customHeight="1" outlineLevel="1">
      <c r="A337" s="130" t="s">
        <v>9521</v>
      </c>
      <c r="B337" s="130" t="s">
        <v>9522</v>
      </c>
      <c r="C337" s="130" t="s">
        <v>9523</v>
      </c>
      <c r="D337" s="130" t="s">
        <v>12128</v>
      </c>
      <c r="E337" s="130" t="s">
        <v>18682</v>
      </c>
      <c r="F337" s="302">
        <v>2.425591337208342</v>
      </c>
      <c r="G337" s="132" t="str">
        <f ca="1">IFERROR(_xll.BQL($A337, "cur_mkt_cap(currency=EUR)")/1000000, " ")</f>
        <v xml:space="preserve"> </v>
      </c>
      <c r="M337" s="305">
        <f t="shared" si="22"/>
        <v>1.3898638362203799E-3</v>
      </c>
      <c r="N337" s="223">
        <f t="shared" ca="1" si="23"/>
        <v>2.6505633294627063E-2</v>
      </c>
      <c r="O337" s="172" t="str">
        <f>IFERROR(IF(VLOOKUP($C337,'MSCI Database'!$C:$R,2, FALSE)="","",VLOOKUP($C337,'MSCI Database'!$C:$R,2, FALSE)),"")</f>
        <v>Diversified Consumer Services</v>
      </c>
      <c r="P337" s="186" t="str">
        <f>IFERROR(IF(VLOOKUP($C337,'MSCI Database'!$C:$R,3, FALSE)="","",VLOOKUP($C337,'MSCI Database'!$C:$R,3, FALSE)),"")</f>
        <v>BB</v>
      </c>
      <c r="Q337" s="164" t="str">
        <f>IFERROR(IF(VLOOKUP($C337,'MSCI Database'!$C:$R,4, FALSE)="","",VLOOKUP($C337,'MSCI Database'!$C:$R,4, FALSE)),"")</f>
        <v>1</v>
      </c>
      <c r="R337" s="164">
        <f>IFERROR(IF(VLOOKUP($C337,'MSCI Database'!$C:$R,5, FALSE)="","",VLOOKUP($C337,'MSCI Database'!$C:$R,5, FALSE)),"")</f>
        <v>3.4</v>
      </c>
      <c r="S337" s="164">
        <f>IFERROR(IF(VLOOKUP($C337,'MSCI Database'!$C:$R,6, FALSE)="","",VLOOKUP($C337,'MSCI Database'!$C:$R,6, FALSE)),"")</f>
        <v>6.7</v>
      </c>
      <c r="T337" s="211">
        <f>IFERROR(IF(VLOOKUP($C337,'MSCI Database'!$C:$R,7, FALSE)="","",VLOOKUP($C337,'MSCI Database'!$C:$R,7, FALSE)),"")</f>
        <v>4.3</v>
      </c>
      <c r="U337" s="164">
        <f>IFERROR(IF(VLOOKUP($C337,'MSCI Database'!$C:$R,8, FALSE)="","",VLOOKUP($C337,'MSCI Database'!$C:$R,8, FALSE)),"")</f>
        <v>6.2</v>
      </c>
      <c r="V337" s="175">
        <f>IFERROR(IF(VLOOKUP($C337,'MSCI Database'!$C:$R,9, FALSE)="","",VLOOKUP($C337,'MSCI Database'!$C:$R,9, FALSE)),"")</f>
        <v>5</v>
      </c>
      <c r="W337" s="165">
        <f t="shared" ca="1" si="21"/>
        <v>0</v>
      </c>
      <c r="X337" s="166">
        <f>IFERROR(IF(VLOOKUP($C337,'MSCI Database'!$C:$R,10, FALSE)="","",VLOOKUP($C337,'MSCI Database'!$C:$R,10, FALSE)),"")</f>
        <v>45028</v>
      </c>
      <c r="Y337" s="133" t="str">
        <f>IFERROR(IF(VLOOKUP($C337,'MSCI Database'!$C:$R,11, FALSE)="","",VLOOKUP($C337,'MSCI Database'!$C:$R,11, FALSE)),"")</f>
        <v>2019</v>
      </c>
      <c r="Z337" s="133" t="str">
        <f>IFERROR(IF(VLOOKUP($C337,'MSCI Database'!$C:$R,12, FALSE)="","",VLOOKUP($C337,'MSCI Database'!$C:$R,12, FALSE)),"")</f>
        <v>E.Segmt-Low</v>
      </c>
      <c r="AA337" s="202" t="str">
        <f>IFERROR(IF(VLOOKUP($C337,'MSCI Database'!$C:$R,13, FALSE)="","",VLOOKUP($C337,'MSCI Database'!$C:$R,13, FALSE)),"")</f>
        <v/>
      </c>
    </row>
    <row r="338" spans="1:27" s="130" customFormat="1" ht="15" hidden="1" customHeight="1" outlineLevel="1">
      <c r="A338" s="130" t="s">
        <v>2502</v>
      </c>
      <c r="B338" s="130" t="s">
        <v>2503</v>
      </c>
      <c r="C338" s="130" t="s">
        <v>2504</v>
      </c>
      <c r="D338" s="130" t="s">
        <v>18686</v>
      </c>
      <c r="E338" s="130" t="s">
        <v>18673</v>
      </c>
      <c r="F338" s="302">
        <v>3.2708232125779939</v>
      </c>
      <c r="G338" s="132" t="str">
        <f ca="1">IFERROR(_xll.BQL($A338, "cur_mkt_cap(currency=EUR)")/1000000, " ")</f>
        <v xml:space="preserve"> </v>
      </c>
      <c r="M338" s="305">
        <f t="shared" si="22"/>
        <v>1.8741817008071904E-3</v>
      </c>
      <c r="N338" s="223">
        <f t="shared" ca="1" si="23"/>
        <v>3.5741899022415494E-2</v>
      </c>
      <c r="O338" s="172" t="str">
        <f>IFERROR(IF(VLOOKUP($C338,'MSCI Database'!$C:$R,2, FALSE)="","",VLOOKUP($C338,'MSCI Database'!$C:$R,2, FALSE)),"")</f>
        <v>Professional Services</v>
      </c>
      <c r="P338" s="186" t="str">
        <f>IFERROR(IF(VLOOKUP($C338,'MSCI Database'!$C:$R,3, FALSE)="","",VLOOKUP($C338,'MSCI Database'!$C:$R,3, FALSE)),"")</f>
        <v>AA</v>
      </c>
      <c r="Q338" s="164" t="str">
        <f>IFERROR(IF(VLOOKUP($C338,'MSCI Database'!$C:$R,4, FALSE)="","",VLOOKUP($C338,'MSCI Database'!$C:$R,4, FALSE)),"")</f>
        <v>0</v>
      </c>
      <c r="R338" s="164">
        <f>IFERROR(IF(VLOOKUP($C338,'MSCI Database'!$C:$R,5, FALSE)="","",VLOOKUP($C338,'MSCI Database'!$C:$R,5, FALSE)),"")</f>
        <v>8.5</v>
      </c>
      <c r="S338" s="164">
        <f>IFERROR(IF(VLOOKUP($C338,'MSCI Database'!$C:$R,6, FALSE)="","",VLOOKUP($C338,'MSCI Database'!$C:$R,6, FALSE)),"")</f>
        <v>10</v>
      </c>
      <c r="T338" s="211">
        <f>IFERROR(IF(VLOOKUP($C338,'MSCI Database'!$C:$R,7, FALSE)="","",VLOOKUP($C338,'MSCI Database'!$C:$R,7, FALSE)),"")</f>
        <v>5.6</v>
      </c>
      <c r="U338" s="164">
        <f>IFERROR(IF(VLOOKUP($C338,'MSCI Database'!$C:$R,8, FALSE)="","",VLOOKUP($C338,'MSCI Database'!$C:$R,8, FALSE)),"")</f>
        <v>7.6</v>
      </c>
      <c r="V338" s="175">
        <f>IFERROR(IF(VLOOKUP($C338,'MSCI Database'!$C:$R,9, FALSE)="","",VLOOKUP($C338,'MSCI Database'!$C:$R,9, FALSE)),"")</f>
        <v>6.7</v>
      </c>
      <c r="W338" s="165">
        <f t="shared" ca="1" si="21"/>
        <v>0</v>
      </c>
      <c r="X338" s="166">
        <f>IFERROR(IF(VLOOKUP($C338,'MSCI Database'!$C:$R,10, FALSE)="","",VLOOKUP($C338,'MSCI Database'!$C:$R,10, FALSE)),"")</f>
        <v>193644</v>
      </c>
      <c r="Y338" s="133" t="str">
        <f>IFERROR(IF(VLOOKUP($C338,'MSCI Database'!$C:$R,11, FALSE)="","",VLOOKUP($C338,'MSCI Database'!$C:$R,11, FALSE)),"")</f>
        <v>2019</v>
      </c>
      <c r="Z338" s="133" t="str">
        <f>IFERROR(IF(VLOOKUP($C338,'MSCI Database'!$C:$R,12, FALSE)="","",VLOOKUP($C338,'MSCI Database'!$C:$R,12, FALSE)),"")</f>
        <v>Reported</v>
      </c>
      <c r="AA338" s="202" t="str">
        <f>IFERROR(IF(VLOOKUP($C338,'MSCI Database'!$C:$R,13, FALSE)="","",VLOOKUP($C338,'MSCI Database'!$C:$R,13, FALSE)),"")</f>
        <v>Conscious effort to improve data protection mechanisms, continues to expand service portfolio</v>
      </c>
    </row>
    <row r="339" spans="1:27" s="130" customFormat="1" ht="15" hidden="1" customHeight="1" outlineLevel="1">
      <c r="A339" s="130" t="s">
        <v>11898</v>
      </c>
      <c r="B339" s="130" t="s">
        <v>11899</v>
      </c>
      <c r="C339" s="130" t="s">
        <v>11900</v>
      </c>
      <c r="D339" s="130" t="s">
        <v>12128</v>
      </c>
      <c r="E339" s="130" t="s">
        <v>18682</v>
      </c>
      <c r="F339" s="302">
        <v>2.5232357389729501</v>
      </c>
      <c r="G339" s="132" t="str">
        <f ca="1">IFERROR(_xll.BQL($A339, "cur_mkt_cap(currency=EUR)")/1000000, " ")</f>
        <v xml:space="preserve"> </v>
      </c>
      <c r="M339" s="305">
        <f t="shared" si="22"/>
        <v>1.4458140784315001E-3</v>
      </c>
      <c r="N339" s="223">
        <f t="shared" ca="1" si="23"/>
        <v>2.7572641849095542E-2</v>
      </c>
      <c r="O339" s="172" t="str">
        <f>IFERROR(IF(VLOOKUP($C339,'MSCI Database'!$C:$R,2, FALSE)="","",VLOOKUP($C339,'MSCI Database'!$C:$R,2, FALSE)),"")</f>
        <v>Diversified Consumer Services</v>
      </c>
      <c r="P339" s="186" t="str">
        <f>IFERROR(IF(VLOOKUP($C339,'MSCI Database'!$C:$R,3, FALSE)="","",VLOOKUP($C339,'MSCI Database'!$C:$R,3, FALSE)),"")</f>
        <v>B</v>
      </c>
      <c r="Q339" s="164" t="str">
        <f>IFERROR(IF(VLOOKUP($C339,'MSCI Database'!$C:$R,4, FALSE)="","",VLOOKUP($C339,'MSCI Database'!$C:$R,4, FALSE)),"")</f>
        <v>-1</v>
      </c>
      <c r="R339" s="164">
        <f>IFERROR(IF(VLOOKUP($C339,'MSCI Database'!$C:$R,5, FALSE)="","",VLOOKUP($C339,'MSCI Database'!$C:$R,5, FALSE)),"")</f>
        <v>1.7</v>
      </c>
      <c r="S339" s="164">
        <f>IFERROR(IF(VLOOKUP($C339,'MSCI Database'!$C:$R,6, FALSE)="","",VLOOKUP($C339,'MSCI Database'!$C:$R,6, FALSE)),"")</f>
        <v>5.5</v>
      </c>
      <c r="T339" s="211">
        <f>IFERROR(IF(VLOOKUP($C339,'MSCI Database'!$C:$R,7, FALSE)="","",VLOOKUP($C339,'MSCI Database'!$C:$R,7, FALSE)),"")</f>
        <v>3.8</v>
      </c>
      <c r="U339" s="164">
        <f>IFERROR(IF(VLOOKUP($C339,'MSCI Database'!$C:$R,8, FALSE)="","",VLOOKUP($C339,'MSCI Database'!$C:$R,8, FALSE)),"")</f>
        <v>3.6</v>
      </c>
      <c r="V339" s="175">
        <f>IFERROR(IF(VLOOKUP($C339,'MSCI Database'!$C:$R,9, FALSE)="","",VLOOKUP($C339,'MSCI Database'!$C:$R,9, FALSE)),"")</f>
        <v>3.8</v>
      </c>
      <c r="W339" s="165">
        <f t="shared" ca="1" si="21"/>
        <v>0</v>
      </c>
      <c r="X339" s="166">
        <f>IFERROR(IF(VLOOKUP($C339,'MSCI Database'!$C:$R,10, FALSE)="","",VLOOKUP($C339,'MSCI Database'!$C:$R,10, FALSE)),"")</f>
        <v>306743</v>
      </c>
      <c r="Y339" s="133" t="str">
        <f>IFERROR(IF(VLOOKUP($C339,'MSCI Database'!$C:$R,11, FALSE)="","",VLOOKUP($C339,'MSCI Database'!$C:$R,11, FALSE)),"")</f>
        <v>2019</v>
      </c>
      <c r="Z339" s="133" t="str">
        <f>IFERROR(IF(VLOOKUP($C339,'MSCI Database'!$C:$R,12, FALSE)="","",VLOOKUP($C339,'MSCI Database'!$C:$R,12, FALSE)),"")</f>
        <v>E.Segmt-Moderately High</v>
      </c>
      <c r="AA339" s="202" t="str">
        <f>IFERROR(IF(VLOOKUP($C339,'MSCI Database'!$C:$R,13, FALSE)="","",VLOOKUP($C339,'MSCI Database'!$C:$R,13, FALSE)),"")</f>
        <v/>
      </c>
    </row>
    <row r="340" spans="1:27" s="130" customFormat="1" ht="15" hidden="1" customHeight="1" outlineLevel="1">
      <c r="A340" s="130" t="s">
        <v>11880</v>
      </c>
      <c r="B340" s="130" t="s">
        <v>11881</v>
      </c>
      <c r="C340" s="130" t="s">
        <v>11882</v>
      </c>
      <c r="D340" s="130" t="s">
        <v>18683</v>
      </c>
      <c r="E340" s="130" t="s">
        <v>18673</v>
      </c>
      <c r="F340" s="302">
        <v>2.3342478909464561</v>
      </c>
      <c r="G340" s="132" t="str">
        <f ca="1">IFERROR(_xll.BQL($A340, "cur_mkt_cap(currency=EUR)")/1000000, " ")</f>
        <v xml:space="preserve"> </v>
      </c>
      <c r="M340" s="305">
        <f t="shared" si="22"/>
        <v>1.3375240415123193E-3</v>
      </c>
      <c r="N340" s="223">
        <f t="shared" ca="1" si="23"/>
        <v>2.5507478389740434E-2</v>
      </c>
      <c r="O340" s="172" t="str">
        <f>IFERROR(IF(VLOOKUP($C340,'MSCI Database'!$C:$R,2, FALSE)="","",VLOOKUP($C340,'MSCI Database'!$C:$R,2, FALSE)),"")</f>
        <v>Electrical Equipment</v>
      </c>
      <c r="P340" s="186" t="str">
        <f>IFERROR(IF(VLOOKUP($C340,'MSCI Database'!$C:$R,3, FALSE)="","",VLOOKUP($C340,'MSCI Database'!$C:$R,3, FALSE)),"")</f>
        <v>AA</v>
      </c>
      <c r="Q340" s="164" t="str">
        <f>IFERROR(IF(VLOOKUP($C340,'MSCI Database'!$C:$R,4, FALSE)="","",VLOOKUP($C340,'MSCI Database'!$C:$R,4, FALSE)),"")</f>
        <v>0</v>
      </c>
      <c r="R340" s="164">
        <f>IFERROR(IF(VLOOKUP($C340,'MSCI Database'!$C:$R,5, FALSE)="","",VLOOKUP($C340,'MSCI Database'!$C:$R,5, FALSE)),"")</f>
        <v>8.5</v>
      </c>
      <c r="S340" s="164">
        <f>IFERROR(IF(VLOOKUP($C340,'MSCI Database'!$C:$R,6, FALSE)="","",VLOOKUP($C340,'MSCI Database'!$C:$R,6, FALSE)),"")</f>
        <v>6.5</v>
      </c>
      <c r="T340" s="211">
        <f>IFERROR(IF(VLOOKUP($C340,'MSCI Database'!$C:$R,7, FALSE)="","",VLOOKUP($C340,'MSCI Database'!$C:$R,7, FALSE)),"")</f>
        <v>7.5</v>
      </c>
      <c r="U340" s="164">
        <f>IFERROR(IF(VLOOKUP($C340,'MSCI Database'!$C:$R,8, FALSE)="","",VLOOKUP($C340,'MSCI Database'!$C:$R,8, FALSE)),"")</f>
        <v>5.3</v>
      </c>
      <c r="V340" s="175">
        <f>IFERROR(IF(VLOOKUP($C340,'MSCI Database'!$C:$R,9, FALSE)="","",VLOOKUP($C340,'MSCI Database'!$C:$R,9, FALSE)),"")</f>
        <v>6.2</v>
      </c>
      <c r="W340" s="165">
        <f t="shared" ca="1" si="21"/>
        <v>0</v>
      </c>
      <c r="X340" s="166">
        <f>IFERROR(IF(VLOOKUP($C340,'MSCI Database'!$C:$R,10, FALSE)="","",VLOOKUP($C340,'MSCI Database'!$C:$R,10, FALSE)),"")</f>
        <v>349000</v>
      </c>
      <c r="Y340" s="133" t="str">
        <f>IFERROR(IF(VLOOKUP($C340,'MSCI Database'!$C:$R,11, FALSE)="","",VLOOKUP($C340,'MSCI Database'!$C:$R,11, FALSE)),"")</f>
        <v>2019</v>
      </c>
      <c r="Z340" s="133" t="str">
        <f>IFERROR(IF(VLOOKUP($C340,'MSCI Database'!$C:$R,12, FALSE)="","",VLOOKUP($C340,'MSCI Database'!$C:$R,12, FALSE)),"")</f>
        <v>Reported</v>
      </c>
      <c r="AA340" s="202" t="str">
        <f>IFERROR(IF(VLOOKUP($C340,'MSCI Database'!$C:$R,13, FALSE)="","",VLOOKUP($C340,'MSCI Database'!$C:$R,13, FALSE)),"")</f>
        <v/>
      </c>
    </row>
    <row r="341" spans="1:27" s="130" customFormat="1" ht="15" hidden="1" customHeight="1" outlineLevel="1">
      <c r="A341" s="130" t="s">
        <v>11863</v>
      </c>
      <c r="B341" s="130" t="s">
        <v>11864</v>
      </c>
      <c r="C341" s="130" t="s">
        <v>11865</v>
      </c>
      <c r="D341" s="130" t="s">
        <v>18686</v>
      </c>
      <c r="E341" s="130" t="s">
        <v>18684</v>
      </c>
      <c r="F341" s="302">
        <v>2.485389285111375</v>
      </c>
      <c r="G341" s="132" t="str">
        <f ca="1">IFERROR(_xll.BQL($A341, "cur_mkt_cap(currency=EUR)")/1000000, " ")</f>
        <v xml:space="preserve"> </v>
      </c>
      <c r="M341" s="305">
        <f t="shared" si="22"/>
        <v>1.4241280603688178E-3</v>
      </c>
      <c r="N341" s="223">
        <f t="shared" ca="1" si="23"/>
        <v>2.7159074974837379E-2</v>
      </c>
      <c r="O341" s="172" t="str">
        <f>IFERROR(IF(VLOOKUP($C341,'MSCI Database'!$C:$R,2, FALSE)="","",VLOOKUP($C341,'MSCI Database'!$C:$R,2, FALSE)),"")</f>
        <v>Containers &amp; Packaging</v>
      </c>
      <c r="P341" s="186" t="str">
        <f>IFERROR(IF(VLOOKUP($C341,'MSCI Database'!$C:$R,3, FALSE)="","",VLOOKUP($C341,'MSCI Database'!$C:$R,3, FALSE)),"")</f>
        <v>AA</v>
      </c>
      <c r="Q341" s="164" t="str">
        <f>IFERROR(IF(VLOOKUP($C341,'MSCI Database'!$C:$R,4, FALSE)="","",VLOOKUP($C341,'MSCI Database'!$C:$R,4, FALSE)),"")</f>
        <v>1</v>
      </c>
      <c r="R341" s="164">
        <f>IFERROR(IF(VLOOKUP($C341,'MSCI Database'!$C:$R,5, FALSE)="","",VLOOKUP($C341,'MSCI Database'!$C:$R,5, FALSE)),"")</f>
        <v>7.8</v>
      </c>
      <c r="S341" s="164">
        <f>IFERROR(IF(VLOOKUP($C341,'MSCI Database'!$C:$R,6, FALSE)="","",VLOOKUP($C341,'MSCI Database'!$C:$R,6, FALSE)),"")</f>
        <v>5.5</v>
      </c>
      <c r="T341" s="211">
        <f>IFERROR(IF(VLOOKUP($C341,'MSCI Database'!$C:$R,7, FALSE)="","",VLOOKUP($C341,'MSCI Database'!$C:$R,7, FALSE)),"")</f>
        <v>3.6</v>
      </c>
      <c r="U341" s="164">
        <f>IFERROR(IF(VLOOKUP($C341,'MSCI Database'!$C:$R,8, FALSE)="","",VLOOKUP($C341,'MSCI Database'!$C:$R,8, FALSE)),"")</f>
        <v>7.5</v>
      </c>
      <c r="V341" s="175">
        <f>IFERROR(IF(VLOOKUP($C341,'MSCI Database'!$C:$R,9, FALSE)="","",VLOOKUP($C341,'MSCI Database'!$C:$R,9, FALSE)),"")</f>
        <v>5.8</v>
      </c>
      <c r="W341" s="165">
        <f t="shared" ca="1" si="21"/>
        <v>0</v>
      </c>
      <c r="X341" s="166">
        <f>IFERROR(IF(VLOOKUP($C341,'MSCI Database'!$C:$R,10, FALSE)="","",VLOOKUP($C341,'MSCI Database'!$C:$R,10, FALSE)),"")</f>
        <v>2343000</v>
      </c>
      <c r="Y341" s="133" t="str">
        <f>IFERROR(IF(VLOOKUP($C341,'MSCI Database'!$C:$R,11, FALSE)="","",VLOOKUP($C341,'MSCI Database'!$C:$R,11, FALSE)),"")</f>
        <v>2019</v>
      </c>
      <c r="Z341" s="133" t="str">
        <f>IFERROR(IF(VLOOKUP($C341,'MSCI Database'!$C:$R,12, FALSE)="","",VLOOKUP($C341,'MSCI Database'!$C:$R,12, FALSE)),"")</f>
        <v>Reported</v>
      </c>
      <c r="AA341" s="202" t="str">
        <f>IFERROR(IF(VLOOKUP($C341,'MSCI Database'!$C:$R,13, FALSE)="","",VLOOKUP($C341,'MSCI Database'!$C:$R,13, FALSE)),"")</f>
        <v/>
      </c>
    </row>
    <row r="342" spans="1:27" s="130" customFormat="1" ht="15" hidden="1" customHeight="1" outlineLevel="1">
      <c r="A342" s="130" t="s">
        <v>11869</v>
      </c>
      <c r="B342" s="130" t="s">
        <v>11870</v>
      </c>
      <c r="C342" s="130" t="s">
        <v>11871</v>
      </c>
      <c r="D342" s="130" t="s">
        <v>18686</v>
      </c>
      <c r="E342" s="130" t="s">
        <v>18682</v>
      </c>
      <c r="F342" s="302">
        <v>2.495101314938287</v>
      </c>
      <c r="G342" s="132" t="str">
        <f ca="1">IFERROR(_xll.BQL($A342, "cur_mkt_cap(currency=EUR)")/1000000, " ")</f>
        <v xml:space="preserve"> </v>
      </c>
      <c r="M342" s="305">
        <f t="shared" si="22"/>
        <v>1.4296930534596383E-3</v>
      </c>
      <c r="N342" s="223">
        <f t="shared" ca="1" si="23"/>
        <v>2.7265203116536171E-2</v>
      </c>
      <c r="O342" s="172" t="str">
        <f>IFERROR(IF(VLOOKUP($C342,'MSCI Database'!$C:$R,2, FALSE)="","",VLOOKUP($C342,'MSCI Database'!$C:$R,2, FALSE)),"")</f>
        <v>Real Estate Development &amp; Diversified Activities</v>
      </c>
      <c r="P342" s="186" t="str">
        <f>IFERROR(IF(VLOOKUP($C342,'MSCI Database'!$C:$R,3, FALSE)="","",VLOOKUP($C342,'MSCI Database'!$C:$R,3, FALSE)),"")</f>
        <v>AA</v>
      </c>
      <c r="Q342" s="164" t="str">
        <f>IFERROR(IF(VLOOKUP($C342,'MSCI Database'!$C:$R,4, FALSE)="","",VLOOKUP($C342,'MSCI Database'!$C:$R,4, FALSE)),"")</f>
        <v>1</v>
      </c>
      <c r="R342" s="164">
        <f>IFERROR(IF(VLOOKUP($C342,'MSCI Database'!$C:$R,5, FALSE)="","",VLOOKUP($C342,'MSCI Database'!$C:$R,5, FALSE)),"")</f>
        <v>7.5</v>
      </c>
      <c r="S342" s="164">
        <f>IFERROR(IF(VLOOKUP($C342,'MSCI Database'!$C:$R,6, FALSE)="","",VLOOKUP($C342,'MSCI Database'!$C:$R,6, FALSE)),"")</f>
        <v>4.8</v>
      </c>
      <c r="T342" s="211">
        <f>IFERROR(IF(VLOOKUP($C342,'MSCI Database'!$C:$R,7, FALSE)="","",VLOOKUP($C342,'MSCI Database'!$C:$R,7, FALSE)),"")</f>
        <v>6</v>
      </c>
      <c r="U342" s="164">
        <f>IFERROR(IF(VLOOKUP($C342,'MSCI Database'!$C:$R,8, FALSE)="","",VLOOKUP($C342,'MSCI Database'!$C:$R,8, FALSE)),"")</f>
        <v>7.2</v>
      </c>
      <c r="V342" s="175">
        <f>IFERROR(IF(VLOOKUP($C342,'MSCI Database'!$C:$R,9, FALSE)="","",VLOOKUP($C342,'MSCI Database'!$C:$R,9, FALSE)),"")</f>
        <v>6.1</v>
      </c>
      <c r="W342" s="165">
        <f t="shared" ca="1" si="21"/>
        <v>0</v>
      </c>
      <c r="X342" s="166">
        <f>IFERROR(IF(VLOOKUP($C342,'MSCI Database'!$C:$R,10, FALSE)="","",VLOOKUP($C342,'MSCI Database'!$C:$R,10, FALSE)),"")</f>
        <v>7676</v>
      </c>
      <c r="Y342" s="133" t="str">
        <f>IFERROR(IF(VLOOKUP($C342,'MSCI Database'!$C:$R,11, FALSE)="","",VLOOKUP($C342,'MSCI Database'!$C:$R,11, FALSE)),"")</f>
        <v>2020</v>
      </c>
      <c r="Z342" s="133" t="str">
        <f>IFERROR(IF(VLOOKUP($C342,'MSCI Database'!$C:$R,12, FALSE)="","",VLOOKUP($C342,'MSCI Database'!$C:$R,12, FALSE)),"")</f>
        <v>Reported</v>
      </c>
      <c r="AA342" s="202" t="str">
        <f>IFERROR(IF(VLOOKUP($C342,'MSCI Database'!$C:$R,13, FALSE)="","",VLOOKUP($C342,'MSCI Database'!$C:$R,13, FALSE)),"")</f>
        <v/>
      </c>
    </row>
    <row r="343" spans="1:27" s="130" customFormat="1" ht="15" hidden="1" customHeight="1" outlineLevel="1">
      <c r="A343" s="130" t="s">
        <v>2983</v>
      </c>
      <c r="B343" s="130" t="s">
        <v>2984</v>
      </c>
      <c r="C343" s="130" t="s">
        <v>2985</v>
      </c>
      <c r="D343" s="130" t="s">
        <v>18691</v>
      </c>
      <c r="E343" s="130" t="s">
        <v>18674</v>
      </c>
      <c r="F343" s="302">
        <v>2.7463192733901152</v>
      </c>
      <c r="G343" s="132" t="str">
        <f ca="1">IFERROR(_xll.BQL($A343, "cur_mkt_cap(currency=EUR)")/1000000, " ")</f>
        <v xml:space="preserve"> </v>
      </c>
      <c r="M343" s="305">
        <f t="shared" si="22"/>
        <v>1.573640943652536E-3</v>
      </c>
      <c r="N343" s="223">
        <f t="shared" ca="1" si="23"/>
        <v>3.0010385695977859E-2</v>
      </c>
      <c r="O343" s="172" t="str">
        <f>IFERROR(IF(VLOOKUP($C343,'MSCI Database'!$C:$R,2, FALSE)="","",VLOOKUP($C343,'MSCI Database'!$C:$R,2, FALSE)),"")</f>
        <v>Food Products</v>
      </c>
      <c r="P343" s="186" t="str">
        <f>IFERROR(IF(VLOOKUP($C343,'MSCI Database'!$C:$R,3, FALSE)="","",VLOOKUP($C343,'MSCI Database'!$C:$R,3, FALSE)),"")</f>
        <v>AA</v>
      </c>
      <c r="Q343" s="164" t="str">
        <f>IFERROR(IF(VLOOKUP($C343,'MSCI Database'!$C:$R,4, FALSE)="","",VLOOKUP($C343,'MSCI Database'!$C:$R,4, FALSE)),"")</f>
        <v>0</v>
      </c>
      <c r="R343" s="164">
        <f>IFERROR(IF(VLOOKUP($C343,'MSCI Database'!$C:$R,5, FALSE)="","",VLOOKUP($C343,'MSCI Database'!$C:$R,5, FALSE)),"")</f>
        <v>8</v>
      </c>
      <c r="S343" s="164">
        <f>IFERROR(IF(VLOOKUP($C343,'MSCI Database'!$C:$R,6, FALSE)="","",VLOOKUP($C343,'MSCI Database'!$C:$R,6, FALSE)),"")</f>
        <v>4.2</v>
      </c>
      <c r="T343" s="211">
        <f>IFERROR(IF(VLOOKUP($C343,'MSCI Database'!$C:$R,7, FALSE)="","",VLOOKUP($C343,'MSCI Database'!$C:$R,7, FALSE)),"")</f>
        <v>6.1</v>
      </c>
      <c r="U343" s="164">
        <f>IFERROR(IF(VLOOKUP($C343,'MSCI Database'!$C:$R,8, FALSE)="","",VLOOKUP($C343,'MSCI Database'!$C:$R,8, FALSE)),"")</f>
        <v>7.5</v>
      </c>
      <c r="V343" s="175">
        <f>IFERROR(IF(VLOOKUP($C343,'MSCI Database'!$C:$R,9, FALSE)="","",VLOOKUP($C343,'MSCI Database'!$C:$R,9, FALSE)),"")</f>
        <v>5.8</v>
      </c>
      <c r="W343" s="165">
        <f t="shared" ca="1" si="21"/>
        <v>0</v>
      </c>
      <c r="X343" s="166">
        <f>IFERROR(IF(VLOOKUP($C343,'MSCI Database'!$C:$R,10, FALSE)="","",VLOOKUP($C343,'MSCI Database'!$C:$R,10, FALSE)),"")</f>
        <v>704221</v>
      </c>
      <c r="Y343" s="133" t="str">
        <f>IFERROR(IF(VLOOKUP($C343,'MSCI Database'!$C:$R,11, FALSE)="","",VLOOKUP($C343,'MSCI Database'!$C:$R,11, FALSE)),"")</f>
        <v>2019</v>
      </c>
      <c r="Z343" s="133" t="str">
        <f>IFERROR(IF(VLOOKUP($C343,'MSCI Database'!$C:$R,12, FALSE)="","",VLOOKUP($C343,'MSCI Database'!$C:$R,12, FALSE)),"")</f>
        <v>E.Segmt-Moderately High</v>
      </c>
      <c r="AA343" s="202" t="str">
        <f>IFERROR(IF(VLOOKUP($C343,'MSCI Database'!$C:$R,13, FALSE)="","",VLOOKUP($C343,'MSCI Database'!$C:$R,13, FALSE)),"")</f>
        <v>Robust efforts to offer healthy food products; strong corporate governance practices</v>
      </c>
    </row>
    <row r="344" spans="1:27" s="130" customFormat="1" ht="15" hidden="1" customHeight="1" outlineLevel="1">
      <c r="A344" s="130" t="s">
        <v>2317</v>
      </c>
      <c r="B344" s="130" t="s">
        <v>2318</v>
      </c>
      <c r="C344" s="130" t="s">
        <v>2319</v>
      </c>
      <c r="D344" s="130" t="s">
        <v>12131</v>
      </c>
      <c r="E344" s="130" t="s">
        <v>12133</v>
      </c>
      <c r="F344" s="302">
        <v>2.328811429607804</v>
      </c>
      <c r="G344" s="132" t="str">
        <f ca="1">IFERROR(_xll.BQL($A344, "cur_mkt_cap(currency=EUR)")/1000000, " ")</f>
        <v xml:space="preserve"> </v>
      </c>
      <c r="M344" s="305">
        <f t="shared" si="22"/>
        <v>1.3344089491652716E-3</v>
      </c>
      <c r="N344" s="223">
        <f t="shared" ca="1" si="23"/>
        <v>2.5448071494418745E-2</v>
      </c>
      <c r="O344" s="172" t="str">
        <f>IFERROR(IF(VLOOKUP($C344,'MSCI Database'!$C:$R,2, FALSE)="","",VLOOKUP($C344,'MSCI Database'!$C:$R,2, FALSE)),"")</f>
        <v>Health Care Providers &amp; Services</v>
      </c>
      <c r="P344" s="186" t="str">
        <f>IFERROR(IF(VLOOKUP($C344,'MSCI Database'!$C:$R,3, FALSE)="","",VLOOKUP($C344,'MSCI Database'!$C:$R,3, FALSE)),"")</f>
        <v>A</v>
      </c>
      <c r="Q344" s="164" t="str">
        <f>IFERROR(IF(VLOOKUP($C344,'MSCI Database'!$C:$R,4, FALSE)="","",VLOOKUP($C344,'MSCI Database'!$C:$R,4, FALSE)),"")</f>
        <v>0</v>
      </c>
      <c r="R344" s="164">
        <f>IFERROR(IF(VLOOKUP($C344,'MSCI Database'!$C:$R,5, FALSE)="","",VLOOKUP($C344,'MSCI Database'!$C:$R,5, FALSE)),"")</f>
        <v>7.1</v>
      </c>
      <c r="S344" s="164">
        <f>IFERROR(IF(VLOOKUP($C344,'MSCI Database'!$C:$R,6, FALSE)="","",VLOOKUP($C344,'MSCI Database'!$C:$R,6, FALSE)),"")</f>
        <v>9.9</v>
      </c>
      <c r="T344" s="211">
        <f>IFERROR(IF(VLOOKUP($C344,'MSCI Database'!$C:$R,7, FALSE)="","",VLOOKUP($C344,'MSCI Database'!$C:$R,7, FALSE)),"")</f>
        <v>4.4000000000000004</v>
      </c>
      <c r="U344" s="164">
        <f>IFERROR(IF(VLOOKUP($C344,'MSCI Database'!$C:$R,8, FALSE)="","",VLOOKUP($C344,'MSCI Database'!$C:$R,8, FALSE)),"")</f>
        <v>6.4</v>
      </c>
      <c r="V344" s="175">
        <f>IFERROR(IF(VLOOKUP($C344,'MSCI Database'!$C:$R,9, FALSE)="","",VLOOKUP($C344,'MSCI Database'!$C:$R,9, FALSE)),"")</f>
        <v>5.4</v>
      </c>
      <c r="W344" s="165">
        <f t="shared" ca="1" si="21"/>
        <v>0</v>
      </c>
      <c r="X344" s="166">
        <f>IFERROR(IF(VLOOKUP($C344,'MSCI Database'!$C:$R,10, FALSE)="","",VLOOKUP($C344,'MSCI Database'!$C:$R,10, FALSE)),"")</f>
        <v>159448</v>
      </c>
      <c r="Y344" s="133" t="str">
        <f>IFERROR(IF(VLOOKUP($C344,'MSCI Database'!$C:$R,11, FALSE)="","",VLOOKUP($C344,'MSCI Database'!$C:$R,11, FALSE)),"")</f>
        <v>2019</v>
      </c>
      <c r="Z344" s="133" t="str">
        <f>IFERROR(IF(VLOOKUP($C344,'MSCI Database'!$C:$R,12, FALSE)="","",VLOOKUP($C344,'MSCI Database'!$C:$R,12, FALSE)),"")</f>
        <v>Reported</v>
      </c>
      <c r="AA344" s="202" t="str">
        <f>IFERROR(IF(VLOOKUP($C344,'MSCI Database'!$C:$R,13, FALSE)="","",VLOOKUP($C344,'MSCI Database'!$C:$R,13, FALSE)),"")</f>
        <v>Robust service quality and ethical compliance measures; limited data security programs</v>
      </c>
    </row>
    <row r="345" spans="1:27" s="130" customFormat="1" ht="15" hidden="1" customHeight="1" outlineLevel="1">
      <c r="A345" s="130" t="s">
        <v>11892</v>
      </c>
      <c r="B345" s="130" t="s">
        <v>11893</v>
      </c>
      <c r="C345" s="130" t="s">
        <v>11894</v>
      </c>
      <c r="D345" s="130" t="s">
        <v>18687</v>
      </c>
      <c r="E345" s="130" t="s">
        <v>18684</v>
      </c>
      <c r="F345" s="302">
        <v>2.2238538719090419</v>
      </c>
      <c r="G345" s="132" t="str">
        <f ca="1">IFERROR(_xll.BQL($A345, "cur_mkt_cap(currency=EUR)")/1000000, " ")</f>
        <v xml:space="preserve"> </v>
      </c>
      <c r="M345" s="305">
        <f t="shared" si="22"/>
        <v>1.2742682686038809E-3</v>
      </c>
      <c r="N345" s="223">
        <f t="shared" ca="1" si="23"/>
        <v>2.430114847684858E-2</v>
      </c>
      <c r="O345" s="172" t="str">
        <f>IFERROR(IF(VLOOKUP($C345,'MSCI Database'!$C:$R,2, FALSE)="","",VLOOKUP($C345,'MSCI Database'!$C:$R,2, FALSE)),"")</f>
        <v>Containers &amp; Packaging</v>
      </c>
      <c r="P345" s="186" t="str">
        <f>IFERROR(IF(VLOOKUP($C345,'MSCI Database'!$C:$R,3, FALSE)="","",VLOOKUP($C345,'MSCI Database'!$C:$R,3, FALSE)),"")</f>
        <v>BBB</v>
      </c>
      <c r="Q345" s="164" t="str">
        <f>IFERROR(IF(VLOOKUP($C345,'MSCI Database'!$C:$R,4, FALSE)="","",VLOOKUP($C345,'MSCI Database'!$C:$R,4, FALSE)),"")</f>
        <v>0</v>
      </c>
      <c r="R345" s="164">
        <f>IFERROR(IF(VLOOKUP($C345,'MSCI Database'!$C:$R,5, FALSE)="","",VLOOKUP($C345,'MSCI Database'!$C:$R,5, FALSE)),"")</f>
        <v>4.8</v>
      </c>
      <c r="S345" s="164">
        <f>IFERROR(IF(VLOOKUP($C345,'MSCI Database'!$C:$R,6, FALSE)="","",VLOOKUP($C345,'MSCI Database'!$C:$R,6, FALSE)),"")</f>
        <v>7.4</v>
      </c>
      <c r="T345" s="211">
        <f>IFERROR(IF(VLOOKUP($C345,'MSCI Database'!$C:$R,7, FALSE)="","",VLOOKUP($C345,'MSCI Database'!$C:$R,7, FALSE)),"")</f>
        <v>5.5</v>
      </c>
      <c r="U345" s="164">
        <f>IFERROR(IF(VLOOKUP($C345,'MSCI Database'!$C:$R,8, FALSE)="","",VLOOKUP($C345,'MSCI Database'!$C:$R,8, FALSE)),"")</f>
        <v>3</v>
      </c>
      <c r="V345" s="175">
        <f>IFERROR(IF(VLOOKUP($C345,'MSCI Database'!$C:$R,9, FALSE)="","",VLOOKUP($C345,'MSCI Database'!$C:$R,9, FALSE)),"")</f>
        <v>5.0999999999999996</v>
      </c>
      <c r="W345" s="165">
        <f t="shared" ca="1" si="21"/>
        <v>0</v>
      </c>
      <c r="X345" s="166">
        <f>IFERROR(IF(VLOOKUP($C345,'MSCI Database'!$C:$R,10, FALSE)="","",VLOOKUP($C345,'MSCI Database'!$C:$R,10, FALSE)),"")</f>
        <v>71880</v>
      </c>
      <c r="Y345" s="133" t="str">
        <f>IFERROR(IF(VLOOKUP($C345,'MSCI Database'!$C:$R,11, FALSE)="","",VLOOKUP($C345,'MSCI Database'!$C:$R,11, FALSE)),"")</f>
        <v>2019</v>
      </c>
      <c r="Z345" s="133" t="str">
        <f>IFERROR(IF(VLOOKUP($C345,'MSCI Database'!$C:$R,12, FALSE)="","",VLOOKUP($C345,'MSCI Database'!$C:$R,12, FALSE)),"")</f>
        <v>Reported</v>
      </c>
      <c r="AA345" s="202" t="str">
        <f>IFERROR(IF(VLOOKUP($C345,'MSCI Database'!$C:$R,13, FALSE)="","",VLOOKUP($C345,'MSCI Database'!$C:$R,13, FALSE)),"")</f>
        <v/>
      </c>
    </row>
    <row r="346" spans="1:27" s="130" customFormat="1" ht="15" hidden="1" customHeight="1" outlineLevel="1">
      <c r="A346" s="130" t="s">
        <v>2091</v>
      </c>
      <c r="B346" s="130" t="s">
        <v>2092</v>
      </c>
      <c r="C346" s="130" t="s">
        <v>2093</v>
      </c>
      <c r="D346" s="130" t="s">
        <v>12130</v>
      </c>
      <c r="E346" s="130" t="s">
        <v>100</v>
      </c>
      <c r="F346" s="302">
        <v>2.6003511342971559</v>
      </c>
      <c r="G346" s="132" t="str">
        <f ca="1">IFERROR(_xll.BQL($A346, "cur_mkt_cap(currency=EUR)")/1000000, " ")</f>
        <v xml:space="preserve"> </v>
      </c>
      <c r="M346" s="305">
        <f t="shared" si="22"/>
        <v>1.4900011999522704E-3</v>
      </c>
      <c r="N346" s="223">
        <f t="shared" ca="1" si="23"/>
        <v>2.8415319821464155E-2</v>
      </c>
      <c r="O346" s="172" t="str">
        <f>IFERROR(IF(VLOOKUP($C346,'MSCI Database'!$C:$R,2, FALSE)="","",VLOOKUP($C346,'MSCI Database'!$C:$R,2, FALSE)),"")</f>
        <v>Utilities</v>
      </c>
      <c r="P346" s="186" t="str">
        <f>IFERROR(IF(VLOOKUP($C346,'MSCI Database'!$C:$R,3, FALSE)="","",VLOOKUP($C346,'MSCI Database'!$C:$R,3, FALSE)),"")</f>
        <v>AAA</v>
      </c>
      <c r="Q346" s="164" t="str">
        <f>IFERROR(IF(VLOOKUP($C346,'MSCI Database'!$C:$R,4, FALSE)="","",VLOOKUP($C346,'MSCI Database'!$C:$R,4, FALSE)),"")</f>
        <v>0</v>
      </c>
      <c r="R346" s="164">
        <f>IFERROR(IF(VLOOKUP($C346,'MSCI Database'!$C:$R,5, FALSE)="","",VLOOKUP($C346,'MSCI Database'!$C:$R,5, FALSE)),"")</f>
        <v>10</v>
      </c>
      <c r="S346" s="164">
        <f>IFERROR(IF(VLOOKUP($C346,'MSCI Database'!$C:$R,6, FALSE)="","",VLOOKUP($C346,'MSCI Database'!$C:$R,6, FALSE)),"")</f>
        <v>8.6999999999999993</v>
      </c>
      <c r="T346" s="211">
        <f>IFERROR(IF(VLOOKUP($C346,'MSCI Database'!$C:$R,7, FALSE)="","",VLOOKUP($C346,'MSCI Database'!$C:$R,7, FALSE)),"")</f>
        <v>9.3000000000000007</v>
      </c>
      <c r="U346" s="164">
        <f>IFERROR(IF(VLOOKUP($C346,'MSCI Database'!$C:$R,8, FALSE)="","",VLOOKUP($C346,'MSCI Database'!$C:$R,8, FALSE)),"")</f>
        <v>6.5</v>
      </c>
      <c r="V346" s="175">
        <f>IFERROR(IF(VLOOKUP($C346,'MSCI Database'!$C:$R,9, FALSE)="","",VLOOKUP($C346,'MSCI Database'!$C:$R,9, FALSE)),"")</f>
        <v>8.1</v>
      </c>
      <c r="W346" s="165">
        <f t="shared" ca="1" si="21"/>
        <v>0</v>
      </c>
      <c r="X346" s="166">
        <f>IFERROR(IF(VLOOKUP($C346,'MSCI Database'!$C:$R,10, FALSE)="","",VLOOKUP($C346,'MSCI Database'!$C:$R,10, FALSE)),"")</f>
        <v>805066</v>
      </c>
      <c r="Y346" s="133" t="str">
        <f>IFERROR(IF(VLOOKUP($C346,'MSCI Database'!$C:$R,11, FALSE)="","",VLOOKUP($C346,'MSCI Database'!$C:$R,11, FALSE)),"")</f>
        <v>2019</v>
      </c>
      <c r="Z346" s="133" t="str">
        <f>IFERROR(IF(VLOOKUP($C346,'MSCI Database'!$C:$R,12, FALSE)="","",VLOOKUP($C346,'MSCI Database'!$C:$R,12, FALSE)),"")</f>
        <v>Reported</v>
      </c>
      <c r="AA346" s="202" t="str">
        <f>IFERROR(IF(VLOOKUP($C346,'MSCI Database'!$C:$R,13, FALSE)="","",VLOOKUP($C346,'MSCI Database'!$C:$R,13, FALSE)),"")</f>
        <v>Continued investments to integrate renewables</v>
      </c>
    </row>
    <row r="347" spans="1:27" s="130" customFormat="1" ht="15" hidden="1" customHeight="1" outlineLevel="1">
      <c r="A347" s="130" t="s">
        <v>11866</v>
      </c>
      <c r="B347" s="130" t="s">
        <v>11867</v>
      </c>
      <c r="C347" s="130" t="s">
        <v>11868</v>
      </c>
      <c r="D347" s="130" t="s">
        <v>18686</v>
      </c>
      <c r="E347" s="130" t="s">
        <v>18673</v>
      </c>
      <c r="F347" s="302">
        <v>1.660870549927409</v>
      </c>
      <c r="G347" s="132" t="str">
        <f ca="1">IFERROR(_xll.BQL($A347, "cur_mkt_cap(currency=EUR)")/1000000, " ")</f>
        <v xml:space="preserve"> </v>
      </c>
      <c r="M347" s="305">
        <f t="shared" si="22"/>
        <v>9.5167882510840528E-4</v>
      </c>
      <c r="N347" s="223">
        <f t="shared" ca="1" si="23"/>
        <v>1.8149151949432552E-2</v>
      </c>
      <c r="O347" s="172" t="str">
        <f>IFERROR(IF(VLOOKUP($C347,'MSCI Database'!$C:$R,2, FALSE)="","",VLOOKUP($C347,'MSCI Database'!$C:$R,2, FALSE)),"")</f>
        <v>Electrical Equipment</v>
      </c>
      <c r="P347" s="186" t="str">
        <f>IFERROR(IF(VLOOKUP($C347,'MSCI Database'!$C:$R,3, FALSE)="","",VLOOKUP($C347,'MSCI Database'!$C:$R,3, FALSE)),"")</f>
        <v>BBB</v>
      </c>
      <c r="Q347" s="164" t="str">
        <f>IFERROR(IF(VLOOKUP($C347,'MSCI Database'!$C:$R,4, FALSE)="","",VLOOKUP($C347,'MSCI Database'!$C:$R,4, FALSE)),"")</f>
        <v/>
      </c>
      <c r="R347" s="164">
        <f>IFERROR(IF(VLOOKUP($C347,'MSCI Database'!$C:$R,5, FALSE)="","",VLOOKUP($C347,'MSCI Database'!$C:$R,5, FALSE)),"")</f>
        <v>5.3</v>
      </c>
      <c r="S347" s="164">
        <f>IFERROR(IF(VLOOKUP($C347,'MSCI Database'!$C:$R,6, FALSE)="","",VLOOKUP($C347,'MSCI Database'!$C:$R,6, FALSE)),"")</f>
        <v>6.5</v>
      </c>
      <c r="T347" s="211">
        <f>IFERROR(IF(VLOOKUP($C347,'MSCI Database'!$C:$R,7, FALSE)="","",VLOOKUP($C347,'MSCI Database'!$C:$R,7, FALSE)),"")</f>
        <v>2</v>
      </c>
      <c r="U347" s="164">
        <f>IFERROR(IF(VLOOKUP($C347,'MSCI Database'!$C:$R,8, FALSE)="","",VLOOKUP($C347,'MSCI Database'!$C:$R,8, FALSE)),"")</f>
        <v>6.1</v>
      </c>
      <c r="V347" s="175">
        <f>IFERROR(IF(VLOOKUP($C347,'MSCI Database'!$C:$R,9, FALSE)="","",VLOOKUP($C347,'MSCI Database'!$C:$R,9, FALSE)),"")</f>
        <v>5.2</v>
      </c>
      <c r="W347" s="165">
        <f t="shared" ca="1" si="21"/>
        <v>0</v>
      </c>
      <c r="X347" s="166">
        <f>IFERROR(IF(VLOOKUP($C347,'MSCI Database'!$C:$R,10, FALSE)="","",VLOOKUP($C347,'MSCI Database'!$C:$R,10, FALSE)),"")</f>
        <v>3836</v>
      </c>
      <c r="Y347" s="133" t="str">
        <f>IFERROR(IF(VLOOKUP($C347,'MSCI Database'!$C:$R,11, FALSE)="","",VLOOKUP($C347,'MSCI Database'!$C:$R,11, FALSE)),"")</f>
        <v>2019</v>
      </c>
      <c r="Z347" s="133" t="str">
        <f>IFERROR(IF(VLOOKUP($C347,'MSCI Database'!$C:$R,12, FALSE)="","",VLOOKUP($C347,'MSCI Database'!$C:$R,12, FALSE)),"")</f>
        <v>E.Segmt-Low</v>
      </c>
      <c r="AA347" s="202" t="str">
        <f>IFERROR(IF(VLOOKUP($C347,'MSCI Database'!$C:$R,13, FALSE)="","",VLOOKUP($C347,'MSCI Database'!$C:$R,13, FALSE)),"")</f>
        <v/>
      </c>
    </row>
    <row r="348" spans="1:27" s="130" customFormat="1" ht="15" hidden="1" customHeight="1" outlineLevel="1">
      <c r="A348" s="130" t="s">
        <v>11883</v>
      </c>
      <c r="B348" s="130" t="s">
        <v>11884</v>
      </c>
      <c r="C348" s="130" t="s">
        <v>11885</v>
      </c>
      <c r="D348" s="130" t="s">
        <v>18683</v>
      </c>
      <c r="E348" s="130" t="s">
        <v>18682</v>
      </c>
      <c r="F348" s="302">
        <v>1.8239694591467079</v>
      </c>
      <c r="G348" s="132" t="str">
        <f ca="1">IFERROR(_xll.BQL($A348, "cur_mkt_cap(currency=EUR)")/1000000, " ")</f>
        <v xml:space="preserve"> </v>
      </c>
      <c r="M348" s="305">
        <f t="shared" si="22"/>
        <v>1.0451345000910637E-3</v>
      </c>
      <c r="N348" s="223">
        <f t="shared" ca="1" si="23"/>
        <v>1.993141420119994E-2</v>
      </c>
      <c r="O348" s="172" t="str">
        <f>IFERROR(IF(VLOOKUP($C348,'MSCI Database'!$C:$R,2, FALSE)="","",VLOOKUP($C348,'MSCI Database'!$C:$R,2, FALSE)),"")</f>
        <v>Hotels &amp; Travel</v>
      </c>
      <c r="P348" s="186" t="str">
        <f>IFERROR(IF(VLOOKUP($C348,'MSCI Database'!$C:$R,3, FALSE)="","",VLOOKUP($C348,'MSCI Database'!$C:$R,3, FALSE)),"")</f>
        <v>AA</v>
      </c>
      <c r="Q348" s="164" t="str">
        <f>IFERROR(IF(VLOOKUP($C348,'MSCI Database'!$C:$R,4, FALSE)="","",VLOOKUP($C348,'MSCI Database'!$C:$R,4, FALSE)),"")</f>
        <v>1</v>
      </c>
      <c r="R348" s="164">
        <f>IFERROR(IF(VLOOKUP($C348,'MSCI Database'!$C:$R,5, FALSE)="","",VLOOKUP($C348,'MSCI Database'!$C:$R,5, FALSE)),"")</f>
        <v>8.3000000000000007</v>
      </c>
      <c r="S348" s="164">
        <f>IFERROR(IF(VLOOKUP($C348,'MSCI Database'!$C:$R,6, FALSE)="","",VLOOKUP($C348,'MSCI Database'!$C:$R,6, FALSE)),"")</f>
        <v>2.9</v>
      </c>
      <c r="T348" s="211">
        <f>IFERROR(IF(VLOOKUP($C348,'MSCI Database'!$C:$R,7, FALSE)="","",VLOOKUP($C348,'MSCI Database'!$C:$R,7, FALSE)),"")</f>
        <v>6.1</v>
      </c>
      <c r="U348" s="164">
        <f>IFERROR(IF(VLOOKUP($C348,'MSCI Database'!$C:$R,8, FALSE)="","",VLOOKUP($C348,'MSCI Database'!$C:$R,8, FALSE)),"")</f>
        <v>6.3</v>
      </c>
      <c r="V348" s="175">
        <f>IFERROR(IF(VLOOKUP($C348,'MSCI Database'!$C:$R,9, FALSE)="","",VLOOKUP($C348,'MSCI Database'!$C:$R,9, FALSE)),"")</f>
        <v>5.2</v>
      </c>
      <c r="W348" s="165">
        <f t="shared" ca="1" si="21"/>
        <v>0</v>
      </c>
      <c r="X348" s="166">
        <f>IFERROR(IF(VLOOKUP($C348,'MSCI Database'!$C:$R,10, FALSE)="","",VLOOKUP($C348,'MSCI Database'!$C:$R,10, FALSE)),"")</f>
        <v>31345</v>
      </c>
      <c r="Y348" s="133" t="str">
        <f>IFERROR(IF(VLOOKUP($C348,'MSCI Database'!$C:$R,11, FALSE)="","",VLOOKUP($C348,'MSCI Database'!$C:$R,11, FALSE)),"")</f>
        <v>2019</v>
      </c>
      <c r="Z348" s="133" t="str">
        <f>IFERROR(IF(VLOOKUP($C348,'MSCI Database'!$C:$R,12, FALSE)="","",VLOOKUP($C348,'MSCI Database'!$C:$R,12, FALSE)),"")</f>
        <v>E.Segmt-Moderately High</v>
      </c>
      <c r="AA348" s="202" t="str">
        <f>IFERROR(IF(VLOOKUP($C348,'MSCI Database'!$C:$R,13, FALSE)="","",VLOOKUP($C348,'MSCI Database'!$C:$R,13, FALSE)),"")</f>
        <v/>
      </c>
    </row>
    <row r="349" spans="1:27" s="130" customFormat="1" ht="15" hidden="1" customHeight="1" outlineLevel="1">
      <c r="A349" s="130" t="s">
        <v>2374</v>
      </c>
      <c r="B349" s="130" t="s">
        <v>2375</v>
      </c>
      <c r="C349" s="130" t="s">
        <v>2376</v>
      </c>
      <c r="D349" s="130" t="s">
        <v>12131</v>
      </c>
      <c r="E349" s="130" t="s">
        <v>18682</v>
      </c>
      <c r="F349" s="302">
        <v>2.197083896846038</v>
      </c>
      <c r="G349" s="132" t="str">
        <f ca="1">IFERROR(_xll.BQL($A349, "cur_mkt_cap(currency=EUR)")/1000000, " ")</f>
        <v xml:space="preserve"> </v>
      </c>
      <c r="M349" s="305">
        <f t="shared" si="22"/>
        <v>1.2589290728927797E-3</v>
      </c>
      <c r="N349" s="223">
        <f t="shared" ca="1" si="23"/>
        <v>2.4008619751402629E-2</v>
      </c>
      <c r="O349" s="172" t="str">
        <f>IFERROR(IF(VLOOKUP($C349,'MSCI Database'!$C:$R,2, FALSE)="","",VLOOKUP($C349,'MSCI Database'!$C:$R,2, FALSE)),"")</f>
        <v>Auto Components</v>
      </c>
      <c r="P349" s="186" t="str">
        <f>IFERROR(IF(VLOOKUP($C349,'MSCI Database'!$C:$R,3, FALSE)="","",VLOOKUP($C349,'MSCI Database'!$C:$R,3, FALSE)),"")</f>
        <v>AAA</v>
      </c>
      <c r="Q349" s="164" t="str">
        <f>IFERROR(IF(VLOOKUP($C349,'MSCI Database'!$C:$R,4, FALSE)="","",VLOOKUP($C349,'MSCI Database'!$C:$R,4, FALSE)),"")</f>
        <v>0</v>
      </c>
      <c r="R349" s="164">
        <f>IFERROR(IF(VLOOKUP($C349,'MSCI Database'!$C:$R,5, FALSE)="","",VLOOKUP($C349,'MSCI Database'!$C:$R,5, FALSE)),"")</f>
        <v>9.1999999999999993</v>
      </c>
      <c r="S349" s="164">
        <f>IFERROR(IF(VLOOKUP($C349,'MSCI Database'!$C:$R,6, FALSE)="","",VLOOKUP($C349,'MSCI Database'!$C:$R,6, FALSE)),"")</f>
        <v>7.7</v>
      </c>
      <c r="T349" s="211">
        <f>IFERROR(IF(VLOOKUP($C349,'MSCI Database'!$C:$R,7, FALSE)="","",VLOOKUP($C349,'MSCI Database'!$C:$R,7, FALSE)),"")</f>
        <v>4</v>
      </c>
      <c r="U349" s="164">
        <f>IFERROR(IF(VLOOKUP($C349,'MSCI Database'!$C:$R,8, FALSE)="","",VLOOKUP($C349,'MSCI Database'!$C:$R,8, FALSE)),"")</f>
        <v>6.4</v>
      </c>
      <c r="V349" s="175">
        <f>IFERROR(IF(VLOOKUP($C349,'MSCI Database'!$C:$R,9, FALSE)="","",VLOOKUP($C349,'MSCI Database'!$C:$R,9, FALSE)),"")</f>
        <v>5.7</v>
      </c>
      <c r="W349" s="165">
        <f t="shared" ca="1" si="21"/>
        <v>0</v>
      </c>
      <c r="X349" s="166">
        <f>IFERROR(IF(VLOOKUP($C349,'MSCI Database'!$C:$R,10, FALSE)="","",VLOOKUP($C349,'MSCI Database'!$C:$R,10, FALSE)),"")</f>
        <v>1079100</v>
      </c>
      <c r="Y349" s="133" t="str">
        <f>IFERROR(IF(VLOOKUP($C349,'MSCI Database'!$C:$R,11, FALSE)="","",VLOOKUP($C349,'MSCI Database'!$C:$R,11, FALSE)),"")</f>
        <v>2019</v>
      </c>
      <c r="Z349" s="133" t="str">
        <f>IFERROR(IF(VLOOKUP($C349,'MSCI Database'!$C:$R,12, FALSE)="","",VLOOKUP($C349,'MSCI Database'!$C:$R,12, FALSE)),"")</f>
        <v>Reported</v>
      </c>
      <c r="AA349" s="202" t="str">
        <f>IFERROR(IF(VLOOKUP($C349,'MSCI Database'!$C:$R,13, FALSE)="","",VLOOKUP($C349,'MSCI Database'!$C:$R,13, FALSE)),"")</f>
        <v>Strong clean technology engagement; pandemic linked layoffs may affect workforce morale</v>
      </c>
    </row>
    <row r="350" spans="1:27" s="130" customFormat="1" ht="15" hidden="1" customHeight="1" outlineLevel="1">
      <c r="A350" s="130" t="s">
        <v>11855</v>
      </c>
      <c r="B350" s="130" t="s">
        <v>11856</v>
      </c>
      <c r="C350" s="130" t="s">
        <v>11857</v>
      </c>
      <c r="D350" s="130" t="s">
        <v>12130</v>
      </c>
      <c r="E350" s="130" t="s">
        <v>18673</v>
      </c>
      <c r="F350" s="302">
        <v>0.89947127756885414</v>
      </c>
      <c r="G350" s="132" t="str">
        <f ca="1">IFERROR(_xll.BQL($A350, "cur_mkt_cap(currency=EUR)")/1000000, " ")</f>
        <v xml:space="preserve"> </v>
      </c>
      <c r="M350" s="305">
        <f t="shared" si="22"/>
        <v>5.1539704204695339E-4</v>
      </c>
      <c r="N350" s="223">
        <f t="shared" si="23"/>
        <v>0</v>
      </c>
      <c r="O350" s="172" t="str">
        <f>IFERROR(IF(VLOOKUP($C350,'MSCI Database'!$C:$R,2, FALSE)="","",VLOOKUP($C350,'MSCI Database'!$C:$R,2, FALSE)),"")</f>
        <v/>
      </c>
      <c r="P350" s="186" t="str">
        <f>IFERROR(IF(VLOOKUP($C350,'MSCI Database'!$C:$R,3, FALSE)="","",VLOOKUP($C350,'MSCI Database'!$C:$R,3, FALSE)),"")</f>
        <v/>
      </c>
      <c r="Q350" s="164" t="str">
        <f>IFERROR(IF(VLOOKUP($C350,'MSCI Database'!$C:$R,4, FALSE)="","",VLOOKUP($C350,'MSCI Database'!$C:$R,4, FALSE)),"")</f>
        <v/>
      </c>
      <c r="R350" s="164" t="str">
        <f>IFERROR(IF(VLOOKUP($C350,'MSCI Database'!$C:$R,5, FALSE)="","",VLOOKUP($C350,'MSCI Database'!$C:$R,5, FALSE)),"")</f>
        <v/>
      </c>
      <c r="S350" s="164" t="str">
        <f>IFERROR(IF(VLOOKUP($C350,'MSCI Database'!$C:$R,6, FALSE)="","",VLOOKUP($C350,'MSCI Database'!$C:$R,6, FALSE)),"")</f>
        <v/>
      </c>
      <c r="T350" s="211" t="str">
        <f>IFERROR(IF(VLOOKUP($C350,'MSCI Database'!$C:$R,7, FALSE)="","",VLOOKUP($C350,'MSCI Database'!$C:$R,7, FALSE)),"")</f>
        <v/>
      </c>
      <c r="U350" s="164" t="str">
        <f>IFERROR(IF(VLOOKUP($C350,'MSCI Database'!$C:$R,8, FALSE)="","",VLOOKUP($C350,'MSCI Database'!$C:$R,8, FALSE)),"")</f>
        <v/>
      </c>
      <c r="V350" s="175" t="str">
        <f>IFERROR(IF(VLOOKUP($C350,'MSCI Database'!$C:$R,9, FALSE)="","",VLOOKUP($C350,'MSCI Database'!$C:$R,9, FALSE)),"")</f>
        <v/>
      </c>
      <c r="W350" s="165">
        <f t="shared" ca="1" si="21"/>
        <v>0</v>
      </c>
      <c r="X350" s="166" t="str">
        <f>IFERROR(IF(VLOOKUP($C350,'MSCI Database'!$C:$R,10, FALSE)="","",VLOOKUP($C350,'MSCI Database'!$C:$R,10, FALSE)),"")</f>
        <v/>
      </c>
      <c r="Y350" s="133" t="str">
        <f>IFERROR(IF(VLOOKUP($C350,'MSCI Database'!$C:$R,11, FALSE)="","",VLOOKUP($C350,'MSCI Database'!$C:$R,11, FALSE)),"")</f>
        <v/>
      </c>
      <c r="Z350" s="133" t="str">
        <f>IFERROR(IF(VLOOKUP($C350,'MSCI Database'!$C:$R,12, FALSE)="","",VLOOKUP($C350,'MSCI Database'!$C:$R,12, FALSE)),"")</f>
        <v/>
      </c>
      <c r="AA350" s="202" t="str">
        <f>IFERROR(IF(VLOOKUP($C350,'MSCI Database'!$C:$R,13, FALSE)="","",VLOOKUP($C350,'MSCI Database'!$C:$R,13, FALSE)),"")</f>
        <v/>
      </c>
    </row>
    <row r="351" spans="1:27" s="130" customFormat="1" ht="15" hidden="1" customHeight="1" outlineLevel="1">
      <c r="A351" s="130" t="s">
        <v>2987</v>
      </c>
      <c r="B351" s="130" t="s">
        <v>2988</v>
      </c>
      <c r="C351" s="130" t="s">
        <v>2989</v>
      </c>
      <c r="D351" s="130" t="s">
        <v>18691</v>
      </c>
      <c r="E351" s="130" t="s">
        <v>18673</v>
      </c>
      <c r="F351" s="302">
        <v>1.4626654315463461</v>
      </c>
      <c r="G351" s="132" t="str">
        <f ca="1">IFERROR(_xll.BQL($A351, "cur_mkt_cap(currency=EUR)")/1000000, " ")</f>
        <v xml:space="preserve"> </v>
      </c>
      <c r="M351" s="305">
        <f t="shared" si="22"/>
        <v>8.3810729227605627E-4</v>
      </c>
      <c r="N351" s="223">
        <f t="shared" ca="1" si="23"/>
        <v>1.5983266829240374E-2</v>
      </c>
      <c r="O351" s="172" t="str">
        <f>IFERROR(IF(VLOOKUP($C351,'MSCI Database'!$C:$R,2, FALSE)="","",VLOOKUP($C351,'MSCI Database'!$C:$R,2, FALSE)),"")</f>
        <v>Building Products</v>
      </c>
      <c r="P351" s="186" t="str">
        <f>IFERROR(IF(VLOOKUP($C351,'MSCI Database'!$C:$R,3, FALSE)="","",VLOOKUP($C351,'MSCI Database'!$C:$R,3, FALSE)),"")</f>
        <v>AA</v>
      </c>
      <c r="Q351" s="164" t="str">
        <f>IFERROR(IF(VLOOKUP($C351,'MSCI Database'!$C:$R,4, FALSE)="","",VLOOKUP($C351,'MSCI Database'!$C:$R,4, FALSE)),"")</f>
        <v>0</v>
      </c>
      <c r="R351" s="164">
        <f>IFERROR(IF(VLOOKUP($C351,'MSCI Database'!$C:$R,5, FALSE)="","",VLOOKUP($C351,'MSCI Database'!$C:$R,5, FALSE)),"")</f>
        <v>8.1999999999999993</v>
      </c>
      <c r="S351" s="164">
        <f>IFERROR(IF(VLOOKUP($C351,'MSCI Database'!$C:$R,6, FALSE)="","",VLOOKUP($C351,'MSCI Database'!$C:$R,6, FALSE)),"")</f>
        <v>7.5</v>
      </c>
      <c r="T351" s="211">
        <f>IFERROR(IF(VLOOKUP($C351,'MSCI Database'!$C:$R,7, FALSE)="","",VLOOKUP($C351,'MSCI Database'!$C:$R,7, FALSE)),"")</f>
        <v>4.5</v>
      </c>
      <c r="U351" s="164">
        <f>IFERROR(IF(VLOOKUP($C351,'MSCI Database'!$C:$R,8, FALSE)="","",VLOOKUP($C351,'MSCI Database'!$C:$R,8, FALSE)),"")</f>
        <v>5.2</v>
      </c>
      <c r="V351" s="175">
        <f>IFERROR(IF(VLOOKUP($C351,'MSCI Database'!$C:$R,9, FALSE)="","",VLOOKUP($C351,'MSCI Database'!$C:$R,9, FALSE)),"")</f>
        <v>6</v>
      </c>
      <c r="W351" s="165">
        <f t="shared" ca="1" si="21"/>
        <v>0</v>
      </c>
      <c r="X351" s="166">
        <f>IFERROR(IF(VLOOKUP($C351,'MSCI Database'!$C:$R,10, FALSE)="","",VLOOKUP($C351,'MSCI Database'!$C:$R,10, FALSE)),"")</f>
        <v>351660</v>
      </c>
      <c r="Y351" s="133" t="str">
        <f>IFERROR(IF(VLOOKUP($C351,'MSCI Database'!$C:$R,11, FALSE)="","",VLOOKUP($C351,'MSCI Database'!$C:$R,11, FALSE)),"")</f>
        <v>2019</v>
      </c>
      <c r="Z351" s="133" t="str">
        <f>IFERROR(IF(VLOOKUP($C351,'MSCI Database'!$C:$R,12, FALSE)="","",VLOOKUP($C351,'MSCI Database'!$C:$R,12, FALSE)),"")</f>
        <v>Reported</v>
      </c>
      <c r="AA351" s="202" t="str">
        <f>IFERROR(IF(VLOOKUP($C351,'MSCI Database'!$C:$R,13, FALSE)="","",VLOOKUP($C351,'MSCI Database'!$C:$R,13, FALSE)),"")</f>
        <v>Strong initiatives in carbon mitigation and sustainable product development</v>
      </c>
    </row>
    <row r="352" spans="1:27" s="130" customFormat="1" ht="15" hidden="1" customHeight="1" outlineLevel="1">
      <c r="A352" s="130" t="s">
        <v>11858</v>
      </c>
      <c r="B352" s="130" t="s">
        <v>11859</v>
      </c>
      <c r="C352" s="130" t="s">
        <v>11860</v>
      </c>
      <c r="D352" s="130" t="s">
        <v>18685</v>
      </c>
      <c r="E352" s="130" t="s">
        <v>18674</v>
      </c>
      <c r="F352" s="302">
        <v>0.81268074891897912</v>
      </c>
      <c r="G352" s="132" t="str">
        <f ca="1">IFERROR(_xll.BQL($A352, "cur_mkt_cap(currency=EUR)")/1000000, " ")</f>
        <v xml:space="preserve"> </v>
      </c>
      <c r="M352" s="305">
        <f t="shared" si="22"/>
        <v>4.6566606913057501E-4</v>
      </c>
      <c r="N352" s="223">
        <f t="shared" si="23"/>
        <v>0</v>
      </c>
      <c r="O352" s="172" t="str">
        <f>IFERROR(IF(VLOOKUP($C352,'MSCI Database'!$C:$R,2, FALSE)="","",VLOOKUP($C352,'MSCI Database'!$C:$R,2, FALSE)),"")</f>
        <v/>
      </c>
      <c r="P352" s="186" t="str">
        <f>IFERROR(IF(VLOOKUP($C352,'MSCI Database'!$C:$R,3, FALSE)="","",VLOOKUP($C352,'MSCI Database'!$C:$R,3, FALSE)),"")</f>
        <v/>
      </c>
      <c r="Q352" s="164" t="str">
        <f>IFERROR(IF(VLOOKUP($C352,'MSCI Database'!$C:$R,4, FALSE)="","",VLOOKUP($C352,'MSCI Database'!$C:$R,4, FALSE)),"")</f>
        <v/>
      </c>
      <c r="R352" s="164" t="str">
        <f>IFERROR(IF(VLOOKUP($C352,'MSCI Database'!$C:$R,5, FALSE)="","",VLOOKUP($C352,'MSCI Database'!$C:$R,5, FALSE)),"")</f>
        <v/>
      </c>
      <c r="S352" s="164" t="str">
        <f>IFERROR(IF(VLOOKUP($C352,'MSCI Database'!$C:$R,6, FALSE)="","",VLOOKUP($C352,'MSCI Database'!$C:$R,6, FALSE)),"")</f>
        <v/>
      </c>
      <c r="T352" s="211" t="str">
        <f>IFERROR(IF(VLOOKUP($C352,'MSCI Database'!$C:$R,7, FALSE)="","",VLOOKUP($C352,'MSCI Database'!$C:$R,7, FALSE)),"")</f>
        <v/>
      </c>
      <c r="U352" s="164" t="str">
        <f>IFERROR(IF(VLOOKUP($C352,'MSCI Database'!$C:$R,8, FALSE)="","",VLOOKUP($C352,'MSCI Database'!$C:$R,8, FALSE)),"")</f>
        <v/>
      </c>
      <c r="V352" s="175" t="str">
        <f>IFERROR(IF(VLOOKUP($C352,'MSCI Database'!$C:$R,9, FALSE)="","",VLOOKUP($C352,'MSCI Database'!$C:$R,9, FALSE)),"")</f>
        <v/>
      </c>
      <c r="W352" s="165">
        <f t="shared" ca="1" si="21"/>
        <v>0</v>
      </c>
      <c r="X352" s="166" t="str">
        <f>IFERROR(IF(VLOOKUP($C352,'MSCI Database'!$C:$R,10, FALSE)="","",VLOOKUP($C352,'MSCI Database'!$C:$R,10, FALSE)),"")</f>
        <v/>
      </c>
      <c r="Y352" s="133" t="str">
        <f>IFERROR(IF(VLOOKUP($C352,'MSCI Database'!$C:$R,11, FALSE)="","",VLOOKUP($C352,'MSCI Database'!$C:$R,11, FALSE)),"")</f>
        <v/>
      </c>
      <c r="Z352" s="133" t="str">
        <f>IFERROR(IF(VLOOKUP($C352,'MSCI Database'!$C:$R,12, FALSE)="","",VLOOKUP($C352,'MSCI Database'!$C:$R,12, FALSE)),"")</f>
        <v/>
      </c>
      <c r="AA352" s="202" t="str">
        <f>IFERROR(IF(VLOOKUP($C352,'MSCI Database'!$C:$R,13, FALSE)="","",VLOOKUP($C352,'MSCI Database'!$C:$R,13, FALSE)),"")</f>
        <v/>
      </c>
    </row>
    <row r="353" spans="1:27" s="130" customFormat="1" ht="15" hidden="1" customHeight="1" outlineLevel="1">
      <c r="A353" s="130" t="s">
        <v>8795</v>
      </c>
      <c r="B353" s="130" t="s">
        <v>11861</v>
      </c>
      <c r="C353" s="130" t="s">
        <v>11862</v>
      </c>
      <c r="D353" s="130" t="s">
        <v>12131</v>
      </c>
      <c r="E353" s="130" t="s">
        <v>18684</v>
      </c>
      <c r="F353" s="302">
        <v>0.75977881482424536</v>
      </c>
      <c r="G353" s="132" t="str">
        <f ca="1">IFERROR(_xll.BQL($A353, "cur_mkt_cap(currency=EUR)")/1000000, " ")</f>
        <v xml:space="preserve"> </v>
      </c>
      <c r="M353" s="305">
        <f t="shared" si="22"/>
        <v>4.3535326089429253E-4</v>
      </c>
      <c r="N353" s="223">
        <f t="shared" si="23"/>
        <v>0</v>
      </c>
      <c r="O353" s="172" t="str">
        <f>IFERROR(IF(VLOOKUP($C353,'MSCI Database'!$C:$R,2, FALSE)="","",VLOOKUP($C353,'MSCI Database'!$C:$R,2, FALSE)),"")</f>
        <v/>
      </c>
      <c r="P353" s="186" t="str">
        <f>IFERROR(IF(VLOOKUP($C353,'MSCI Database'!$C:$R,3, FALSE)="","",VLOOKUP($C353,'MSCI Database'!$C:$R,3, FALSE)),"")</f>
        <v/>
      </c>
      <c r="Q353" s="164" t="str">
        <f>IFERROR(IF(VLOOKUP($C353,'MSCI Database'!$C:$R,4, FALSE)="","",VLOOKUP($C353,'MSCI Database'!$C:$R,4, FALSE)),"")</f>
        <v/>
      </c>
      <c r="R353" s="164" t="str">
        <f>IFERROR(IF(VLOOKUP($C353,'MSCI Database'!$C:$R,5, FALSE)="","",VLOOKUP($C353,'MSCI Database'!$C:$R,5, FALSE)),"")</f>
        <v/>
      </c>
      <c r="S353" s="164" t="str">
        <f>IFERROR(IF(VLOOKUP($C353,'MSCI Database'!$C:$R,6, FALSE)="","",VLOOKUP($C353,'MSCI Database'!$C:$R,6, FALSE)),"")</f>
        <v/>
      </c>
      <c r="T353" s="211" t="str">
        <f>IFERROR(IF(VLOOKUP($C353,'MSCI Database'!$C:$R,7, FALSE)="","",VLOOKUP($C353,'MSCI Database'!$C:$R,7, FALSE)),"")</f>
        <v/>
      </c>
      <c r="U353" s="164" t="str">
        <f>IFERROR(IF(VLOOKUP($C353,'MSCI Database'!$C:$R,8, FALSE)="","",VLOOKUP($C353,'MSCI Database'!$C:$R,8, FALSE)),"")</f>
        <v/>
      </c>
      <c r="V353" s="175" t="str">
        <f>IFERROR(IF(VLOOKUP($C353,'MSCI Database'!$C:$R,9, FALSE)="","",VLOOKUP($C353,'MSCI Database'!$C:$R,9, FALSE)),"")</f>
        <v/>
      </c>
      <c r="W353" s="165">
        <f t="shared" ca="1" si="21"/>
        <v>0</v>
      </c>
      <c r="X353" s="166" t="str">
        <f>IFERROR(IF(VLOOKUP($C353,'MSCI Database'!$C:$R,10, FALSE)="","",VLOOKUP($C353,'MSCI Database'!$C:$R,10, FALSE)),"")</f>
        <v/>
      </c>
      <c r="Y353" s="133" t="str">
        <f>IFERROR(IF(VLOOKUP($C353,'MSCI Database'!$C:$R,11, FALSE)="","",VLOOKUP($C353,'MSCI Database'!$C:$R,11, FALSE)),"")</f>
        <v/>
      </c>
      <c r="Z353" s="133" t="str">
        <f>IFERROR(IF(VLOOKUP($C353,'MSCI Database'!$C:$R,12, FALSE)="","",VLOOKUP($C353,'MSCI Database'!$C:$R,12, FALSE)),"")</f>
        <v/>
      </c>
      <c r="AA353" s="202" t="str">
        <f>IFERROR(IF(VLOOKUP($C353,'MSCI Database'!$C:$R,13, FALSE)="","",VLOOKUP($C353,'MSCI Database'!$C:$R,13, FALSE)),"")</f>
        <v/>
      </c>
    </row>
    <row r="354" spans="1:27" s="130" customFormat="1" ht="15" hidden="1" customHeight="1" outlineLevel="1">
      <c r="A354" s="130" t="s">
        <v>11872</v>
      </c>
      <c r="B354" s="130" t="s">
        <v>11873</v>
      </c>
      <c r="C354" s="130" t="s">
        <v>11874</v>
      </c>
      <c r="D354" s="130" t="s">
        <v>18706</v>
      </c>
      <c r="E354" s="130" t="s">
        <v>12133</v>
      </c>
      <c r="F354" s="302">
        <v>0.91013997666862856</v>
      </c>
      <c r="G354" s="132" t="str">
        <f ca="1">IFERROR(_xll.BQL($A354, "cur_mkt_cap(currency=EUR)")/1000000, " ")</f>
        <v xml:space="preserve"> </v>
      </c>
      <c r="M354" s="305">
        <f t="shared" si="22"/>
        <v>5.2151020663112409E-4</v>
      </c>
      <c r="N354" s="223">
        <f t="shared" si="23"/>
        <v>0</v>
      </c>
      <c r="O354" s="172" t="str">
        <f>IFERROR(IF(VLOOKUP($C354,'MSCI Database'!$C:$R,2, FALSE)="","",VLOOKUP($C354,'MSCI Database'!$C:$R,2, FALSE)),"")</f>
        <v>Health Care Equipment &amp; Supplies</v>
      </c>
      <c r="P354" s="186" t="str">
        <f>IFERROR(IF(VLOOKUP($C354,'MSCI Database'!$C:$R,3, FALSE)="","",VLOOKUP($C354,'MSCI Database'!$C:$R,3, FALSE)),"")</f>
        <v/>
      </c>
      <c r="Q354" s="164" t="str">
        <f>IFERROR(IF(VLOOKUP($C354,'MSCI Database'!$C:$R,4, FALSE)="","",VLOOKUP($C354,'MSCI Database'!$C:$R,4, FALSE)),"")</f>
        <v/>
      </c>
      <c r="R354" s="164" t="str">
        <f>IFERROR(IF(VLOOKUP($C354,'MSCI Database'!$C:$R,5, FALSE)="","",VLOOKUP($C354,'MSCI Database'!$C:$R,5, FALSE)),"")</f>
        <v/>
      </c>
      <c r="S354" s="164" t="str">
        <f>IFERROR(IF(VLOOKUP($C354,'MSCI Database'!$C:$R,6, FALSE)="","",VLOOKUP($C354,'MSCI Database'!$C:$R,6, FALSE)),"")</f>
        <v/>
      </c>
      <c r="T354" s="211" t="str">
        <f>IFERROR(IF(VLOOKUP($C354,'MSCI Database'!$C:$R,7, FALSE)="","",VLOOKUP($C354,'MSCI Database'!$C:$R,7, FALSE)),"")</f>
        <v/>
      </c>
      <c r="U354" s="164" t="str">
        <f>IFERROR(IF(VLOOKUP($C354,'MSCI Database'!$C:$R,8, FALSE)="","",VLOOKUP($C354,'MSCI Database'!$C:$R,8, FALSE)),"")</f>
        <v/>
      </c>
      <c r="V354" s="175" t="str">
        <f>IFERROR(IF(VLOOKUP($C354,'MSCI Database'!$C:$R,9, FALSE)="","",VLOOKUP($C354,'MSCI Database'!$C:$R,9, FALSE)),"")</f>
        <v/>
      </c>
      <c r="W354" s="165">
        <f t="shared" ca="1" si="21"/>
        <v>0</v>
      </c>
      <c r="X354" s="166" t="str">
        <f>IFERROR(IF(VLOOKUP($C354,'MSCI Database'!$C:$R,10, FALSE)="","",VLOOKUP($C354,'MSCI Database'!$C:$R,10, FALSE)),"")</f>
        <v/>
      </c>
      <c r="Y354" s="133" t="str">
        <f>IFERROR(IF(VLOOKUP($C354,'MSCI Database'!$C:$R,11, FALSE)="","",VLOOKUP($C354,'MSCI Database'!$C:$R,11, FALSE)),"")</f>
        <v>2019</v>
      </c>
      <c r="Z354" s="133" t="str">
        <f>IFERROR(IF(VLOOKUP($C354,'MSCI Database'!$C:$R,12, FALSE)="","",VLOOKUP($C354,'MSCI Database'!$C:$R,12, FALSE)),"")</f>
        <v/>
      </c>
      <c r="AA354" s="202" t="str">
        <f>IFERROR(IF(VLOOKUP($C354,'MSCI Database'!$C:$R,13, FALSE)="","",VLOOKUP($C354,'MSCI Database'!$C:$R,13, FALSE)),"")</f>
        <v/>
      </c>
    </row>
    <row r="355" spans="1:27" s="130" customFormat="1" ht="15" hidden="1" customHeight="1" outlineLevel="1">
      <c r="A355" s="130" t="s">
        <v>11901</v>
      </c>
      <c r="B355" s="130" t="s">
        <v>11902</v>
      </c>
      <c r="C355" s="130" t="s">
        <v>11903</v>
      </c>
      <c r="D355" s="130" t="s">
        <v>12135</v>
      </c>
      <c r="E355" s="130" t="s">
        <v>18684</v>
      </c>
      <c r="F355" s="302">
        <v>0.46922009421049321</v>
      </c>
      <c r="G355" s="132" t="str">
        <f ca="1">IFERROR(_xll.BQL($A355, "cur_mkt_cap(currency=EUR)")/1000000, " ")</f>
        <v xml:space="preserve"> </v>
      </c>
      <c r="M355" s="305">
        <f t="shared" si="22"/>
        <v>2.6886311398261262E-4</v>
      </c>
      <c r="N355" s="223">
        <f t="shared" si="23"/>
        <v>0</v>
      </c>
      <c r="O355" s="172" t="str">
        <f>IFERROR(IF(VLOOKUP($C355,'MSCI Database'!$C:$R,2, FALSE)="","",VLOOKUP($C355,'MSCI Database'!$C:$R,2, FALSE)),"")</f>
        <v/>
      </c>
      <c r="P355" s="186" t="str">
        <f>IFERROR(IF(VLOOKUP($C355,'MSCI Database'!$C:$R,3, FALSE)="","",VLOOKUP($C355,'MSCI Database'!$C:$R,3, FALSE)),"")</f>
        <v/>
      </c>
      <c r="Q355" s="164" t="str">
        <f>IFERROR(IF(VLOOKUP($C355,'MSCI Database'!$C:$R,4, FALSE)="","",VLOOKUP($C355,'MSCI Database'!$C:$R,4, FALSE)),"")</f>
        <v/>
      </c>
      <c r="R355" s="164" t="str">
        <f>IFERROR(IF(VLOOKUP($C355,'MSCI Database'!$C:$R,5, FALSE)="","",VLOOKUP($C355,'MSCI Database'!$C:$R,5, FALSE)),"")</f>
        <v/>
      </c>
      <c r="S355" s="164" t="str">
        <f>IFERROR(IF(VLOOKUP($C355,'MSCI Database'!$C:$R,6, FALSE)="","",VLOOKUP($C355,'MSCI Database'!$C:$R,6, FALSE)),"")</f>
        <v/>
      </c>
      <c r="T355" s="211" t="str">
        <f>IFERROR(IF(VLOOKUP($C355,'MSCI Database'!$C:$R,7, FALSE)="","",VLOOKUP($C355,'MSCI Database'!$C:$R,7, FALSE)),"")</f>
        <v/>
      </c>
      <c r="U355" s="164" t="str">
        <f>IFERROR(IF(VLOOKUP($C355,'MSCI Database'!$C:$R,8, FALSE)="","",VLOOKUP($C355,'MSCI Database'!$C:$R,8, FALSE)),"")</f>
        <v/>
      </c>
      <c r="V355" s="175" t="str">
        <f>IFERROR(IF(VLOOKUP($C355,'MSCI Database'!$C:$R,9, FALSE)="","",VLOOKUP($C355,'MSCI Database'!$C:$R,9, FALSE)),"")</f>
        <v/>
      </c>
      <c r="W355" s="165">
        <f t="shared" ca="1" si="21"/>
        <v>0</v>
      </c>
      <c r="X355" s="166" t="str">
        <f>IFERROR(IF(VLOOKUP($C355,'MSCI Database'!$C:$R,10, FALSE)="","",VLOOKUP($C355,'MSCI Database'!$C:$R,10, FALSE)),"")</f>
        <v/>
      </c>
      <c r="Y355" s="133" t="str">
        <f>IFERROR(IF(VLOOKUP($C355,'MSCI Database'!$C:$R,11, FALSE)="","",VLOOKUP($C355,'MSCI Database'!$C:$R,11, FALSE)),"")</f>
        <v/>
      </c>
      <c r="Z355" s="133" t="str">
        <f>IFERROR(IF(VLOOKUP($C355,'MSCI Database'!$C:$R,12, FALSE)="","",VLOOKUP($C355,'MSCI Database'!$C:$R,12, FALSE)),"")</f>
        <v/>
      </c>
      <c r="AA355" s="202" t="str">
        <f>IFERROR(IF(VLOOKUP($C355,'MSCI Database'!$C:$R,13, FALSE)="","",VLOOKUP($C355,'MSCI Database'!$C:$R,13, FALSE)),"")</f>
        <v/>
      </c>
    </row>
    <row r="356" spans="1:27" s="130" customFormat="1" ht="15" hidden="1" customHeight="1" outlineLevel="1">
      <c r="A356" s="130" t="s">
        <v>8685</v>
      </c>
      <c r="B356" s="130" t="s">
        <v>8686</v>
      </c>
      <c r="C356" s="130" t="s">
        <v>8687</v>
      </c>
      <c r="D356" s="130" t="s">
        <v>12129</v>
      </c>
      <c r="E356" s="130" t="s">
        <v>18682</v>
      </c>
      <c r="F356" s="302">
        <v>0</v>
      </c>
      <c r="G356" s="132" t="str">
        <f ca="1">IFERROR(_xll.BQL($A356, "cur_mkt_cap(currency=EUR)")/1000000, " ")</f>
        <v xml:space="preserve"> </v>
      </c>
      <c r="M356" s="305">
        <f t="shared" si="22"/>
        <v>0</v>
      </c>
      <c r="N356" s="223">
        <f t="shared" si="23"/>
        <v>0</v>
      </c>
      <c r="O356" s="172" t="str">
        <f>IFERROR(IF(VLOOKUP($C356,'MSCI Database'!$C:$R,2, FALSE)="","",VLOOKUP($C356,'MSCI Database'!$C:$R,2, FALSE)),"")</f>
        <v/>
      </c>
      <c r="P356" s="186" t="str">
        <f>IFERROR(IF(VLOOKUP($C356,'MSCI Database'!$C:$R,3, FALSE)="","",VLOOKUP($C356,'MSCI Database'!$C:$R,3, FALSE)),"")</f>
        <v/>
      </c>
      <c r="Q356" s="164" t="str">
        <f>IFERROR(IF(VLOOKUP($C356,'MSCI Database'!$C:$R,4, FALSE)="","",VLOOKUP($C356,'MSCI Database'!$C:$R,4, FALSE)),"")</f>
        <v/>
      </c>
      <c r="R356" s="164" t="str">
        <f>IFERROR(IF(VLOOKUP($C356,'MSCI Database'!$C:$R,5, FALSE)="","",VLOOKUP($C356,'MSCI Database'!$C:$R,5, FALSE)),"")</f>
        <v/>
      </c>
      <c r="S356" s="164" t="str">
        <f>IFERROR(IF(VLOOKUP($C356,'MSCI Database'!$C:$R,6, FALSE)="","",VLOOKUP($C356,'MSCI Database'!$C:$R,6, FALSE)),"")</f>
        <v/>
      </c>
      <c r="T356" s="211" t="str">
        <f>IFERROR(IF(VLOOKUP($C356,'MSCI Database'!$C:$R,7, FALSE)="","",VLOOKUP($C356,'MSCI Database'!$C:$R,7, FALSE)),"")</f>
        <v/>
      </c>
      <c r="U356" s="164" t="str">
        <f>IFERROR(IF(VLOOKUP($C356,'MSCI Database'!$C:$R,8, FALSE)="","",VLOOKUP($C356,'MSCI Database'!$C:$R,8, FALSE)),"")</f>
        <v/>
      </c>
      <c r="V356" s="175" t="str">
        <f>IFERROR(IF(VLOOKUP($C356,'MSCI Database'!$C:$R,9, FALSE)="","",VLOOKUP($C356,'MSCI Database'!$C:$R,9, FALSE)),"")</f>
        <v/>
      </c>
      <c r="W356" s="165">
        <f t="shared" ca="1" si="21"/>
        <v>0</v>
      </c>
      <c r="X356" s="166">
        <f>IFERROR(IF(VLOOKUP($C356,'MSCI Database'!$C:$R,10, FALSE)="","",VLOOKUP($C356,'MSCI Database'!$C:$R,10, FALSE)),"")</f>
        <v>257669</v>
      </c>
      <c r="Y356" s="133" t="str">
        <f>IFERROR(IF(VLOOKUP($C356,'MSCI Database'!$C:$R,11, FALSE)="","",VLOOKUP($C356,'MSCI Database'!$C:$R,11, FALSE)),"")</f>
        <v>2019</v>
      </c>
      <c r="Z356" s="133" t="str">
        <f>IFERROR(IF(VLOOKUP($C356,'MSCI Database'!$C:$R,12, FALSE)="","",VLOOKUP($C356,'MSCI Database'!$C:$R,12, FALSE)),"")</f>
        <v>Reported</v>
      </c>
      <c r="AA356" s="202" t="str">
        <f>IFERROR(IF(VLOOKUP($C356,'MSCI Database'!$C:$R,13, FALSE)="","",VLOOKUP($C356,'MSCI Database'!$C:$R,13, FALSE)),"")</f>
        <v/>
      </c>
    </row>
    <row r="357" spans="1:27" s="130" customFormat="1" ht="15" hidden="1" customHeight="1" outlineLevel="1">
      <c r="F357" s="302"/>
      <c r="G357" s="132" t="str">
        <f ca="1">IFERROR(_xll.BQL($A357, "cur_mkt_cap(currency=EUR)")/1000000, " ")</f>
        <v xml:space="preserve"> </v>
      </c>
      <c r="M357" s="305" t="str">
        <f t="shared" si="22"/>
        <v/>
      </c>
      <c r="N357" s="223">
        <f t="shared" si="23"/>
        <v>0</v>
      </c>
      <c r="O357" s="172" t="str">
        <f>IFERROR(IF(VLOOKUP($C357,'MSCI Database'!$C:$R,2, FALSE)="","",VLOOKUP($C357,'MSCI Database'!$C:$R,2, FALSE)),"")</f>
        <v/>
      </c>
      <c r="P357" s="186" t="str">
        <f>IFERROR(IF(VLOOKUP($C357,'MSCI Database'!$C:$R,3, FALSE)="","",VLOOKUP($C357,'MSCI Database'!$C:$R,3, FALSE)),"")</f>
        <v/>
      </c>
      <c r="Q357" s="164" t="str">
        <f>IFERROR(IF(VLOOKUP($C357,'MSCI Database'!$C:$R,4, FALSE)="","",VLOOKUP($C357,'MSCI Database'!$C:$R,4, FALSE)),"")</f>
        <v/>
      </c>
      <c r="R357" s="164" t="str">
        <f>IFERROR(IF(VLOOKUP($C357,'MSCI Database'!$C:$R,5, FALSE)="","",VLOOKUP($C357,'MSCI Database'!$C:$R,5, FALSE)),"")</f>
        <v/>
      </c>
      <c r="S357" s="164" t="str">
        <f>IFERROR(IF(VLOOKUP($C357,'MSCI Database'!$C:$R,6, FALSE)="","",VLOOKUP($C357,'MSCI Database'!$C:$R,6, FALSE)),"")</f>
        <v/>
      </c>
      <c r="T357" s="211" t="str">
        <f>IFERROR(IF(VLOOKUP($C357,'MSCI Database'!$C:$R,7, FALSE)="","",VLOOKUP($C357,'MSCI Database'!$C:$R,7, FALSE)),"")</f>
        <v/>
      </c>
      <c r="U357" s="164" t="str">
        <f>IFERROR(IF(VLOOKUP($C357,'MSCI Database'!$C:$R,8, FALSE)="","",VLOOKUP($C357,'MSCI Database'!$C:$R,8, FALSE)),"")</f>
        <v/>
      </c>
      <c r="V357" s="175" t="str">
        <f>IFERROR(IF(VLOOKUP($C357,'MSCI Database'!$C:$R,9, FALSE)="","",VLOOKUP($C357,'MSCI Database'!$C:$R,9, FALSE)),"")</f>
        <v/>
      </c>
      <c r="W357" s="165">
        <f t="shared" ca="1" si="21"/>
        <v>0</v>
      </c>
      <c r="X357" s="166" t="str">
        <f>IFERROR(IF(VLOOKUP($C357,'MSCI Database'!$C:$R,10, FALSE)="","",VLOOKUP($C357,'MSCI Database'!$C:$R,10, FALSE)),"")</f>
        <v/>
      </c>
      <c r="Y357" s="133" t="str">
        <f>IFERROR(IF(VLOOKUP($C357,'MSCI Database'!$C:$R,11, FALSE)="","",VLOOKUP($C357,'MSCI Database'!$C:$R,11, FALSE)),"")</f>
        <v/>
      </c>
      <c r="Z357" s="133" t="str">
        <f>IFERROR(IF(VLOOKUP($C357,'MSCI Database'!$C:$R,12, FALSE)="","",VLOOKUP($C357,'MSCI Database'!$C:$R,12, FALSE)),"")</f>
        <v/>
      </c>
      <c r="AA357" s="202" t="str">
        <f>IFERROR(IF(VLOOKUP($C357,'MSCI Database'!$C:$R,13, FALSE)="","",VLOOKUP($C357,'MSCI Database'!$C:$R,13, FALSE)),"")</f>
        <v/>
      </c>
    </row>
    <row r="358" spans="1:27" s="130" customFormat="1" ht="15" hidden="1" customHeight="1" outlineLevel="1">
      <c r="F358" s="302"/>
      <c r="G358" s="132" t="str">
        <f ca="1">IFERROR(_xll.BQL($A358, "cur_mkt_cap(currency=EUR)")/1000000, " ")</f>
        <v xml:space="preserve"> </v>
      </c>
      <c r="M358" s="305" t="str">
        <f t="shared" si="22"/>
        <v/>
      </c>
      <c r="N358" s="223">
        <f t="shared" si="23"/>
        <v>0</v>
      </c>
      <c r="O358" s="172" t="str">
        <f>IFERROR(IF(VLOOKUP($C358,'MSCI Database'!$C:$R,2, FALSE)="","",VLOOKUP($C358,'MSCI Database'!$C:$R,2, FALSE)),"")</f>
        <v/>
      </c>
      <c r="P358" s="186" t="str">
        <f>IFERROR(IF(VLOOKUP($C358,'MSCI Database'!$C:$R,3, FALSE)="","",VLOOKUP($C358,'MSCI Database'!$C:$R,3, FALSE)),"")</f>
        <v/>
      </c>
      <c r="Q358" s="164" t="str">
        <f>IFERROR(IF(VLOOKUP($C358,'MSCI Database'!$C:$R,4, FALSE)="","",VLOOKUP($C358,'MSCI Database'!$C:$R,4, FALSE)),"")</f>
        <v/>
      </c>
      <c r="R358" s="164" t="str">
        <f>IFERROR(IF(VLOOKUP($C358,'MSCI Database'!$C:$R,5, FALSE)="","",VLOOKUP($C358,'MSCI Database'!$C:$R,5, FALSE)),"")</f>
        <v/>
      </c>
      <c r="S358" s="164" t="str">
        <f>IFERROR(IF(VLOOKUP($C358,'MSCI Database'!$C:$R,6, FALSE)="","",VLOOKUP($C358,'MSCI Database'!$C:$R,6, FALSE)),"")</f>
        <v/>
      </c>
      <c r="T358" s="211" t="str">
        <f>IFERROR(IF(VLOOKUP($C358,'MSCI Database'!$C:$R,7, FALSE)="","",VLOOKUP($C358,'MSCI Database'!$C:$R,7, FALSE)),"")</f>
        <v/>
      </c>
      <c r="U358" s="164" t="str">
        <f>IFERROR(IF(VLOOKUP($C358,'MSCI Database'!$C:$R,8, FALSE)="","",VLOOKUP($C358,'MSCI Database'!$C:$R,8, FALSE)),"")</f>
        <v/>
      </c>
      <c r="V358" s="175" t="str">
        <f>IFERROR(IF(VLOOKUP($C358,'MSCI Database'!$C:$R,9, FALSE)="","",VLOOKUP($C358,'MSCI Database'!$C:$R,9, FALSE)),"")</f>
        <v/>
      </c>
      <c r="W358" s="165">
        <f t="shared" ca="1" si="21"/>
        <v>0</v>
      </c>
      <c r="X358" s="166" t="str">
        <f>IFERROR(IF(VLOOKUP($C358,'MSCI Database'!$C:$R,10, FALSE)="","",VLOOKUP($C358,'MSCI Database'!$C:$R,10, FALSE)),"")</f>
        <v/>
      </c>
      <c r="Y358" s="133" t="str">
        <f>IFERROR(IF(VLOOKUP($C358,'MSCI Database'!$C:$R,11, FALSE)="","",VLOOKUP($C358,'MSCI Database'!$C:$R,11, FALSE)),"")</f>
        <v/>
      </c>
      <c r="Z358" s="133" t="str">
        <f>IFERROR(IF(VLOOKUP($C358,'MSCI Database'!$C:$R,12, FALSE)="","",VLOOKUP($C358,'MSCI Database'!$C:$R,12, FALSE)),"")</f>
        <v/>
      </c>
      <c r="AA358" s="202" t="str">
        <f>IFERROR(IF(VLOOKUP($C358,'MSCI Database'!$C:$R,13, FALSE)="","",VLOOKUP($C358,'MSCI Database'!$C:$R,13, FALSE)),"")</f>
        <v/>
      </c>
    </row>
    <row r="359" spans="1:27" s="130" customFormat="1" ht="15" hidden="1" customHeight="1" outlineLevel="1">
      <c r="F359" s="302"/>
      <c r="G359" s="132" t="str">
        <f ca="1">IFERROR(_xll.BQL($A359, "cur_mkt_cap(currency=EUR)")/1000000, " ")</f>
        <v xml:space="preserve"> </v>
      </c>
      <c r="M359" s="305" t="str">
        <f t="shared" si="22"/>
        <v/>
      </c>
      <c r="N359" s="223">
        <f t="shared" si="23"/>
        <v>0</v>
      </c>
      <c r="O359" s="172" t="str">
        <f>IFERROR(IF(VLOOKUP($C359,'MSCI Database'!$C:$R,2, FALSE)="","",VLOOKUP($C359,'MSCI Database'!$C:$R,2, FALSE)),"")</f>
        <v/>
      </c>
      <c r="P359" s="186" t="str">
        <f>IFERROR(IF(VLOOKUP($C359,'MSCI Database'!$C:$R,3, FALSE)="","",VLOOKUP($C359,'MSCI Database'!$C:$R,3, FALSE)),"")</f>
        <v/>
      </c>
      <c r="Q359" s="164" t="str">
        <f>IFERROR(IF(VLOOKUP($C359,'MSCI Database'!$C:$R,4, FALSE)="","",VLOOKUP($C359,'MSCI Database'!$C:$R,4, FALSE)),"")</f>
        <v/>
      </c>
      <c r="R359" s="164" t="str">
        <f>IFERROR(IF(VLOOKUP($C359,'MSCI Database'!$C:$R,5, FALSE)="","",VLOOKUP($C359,'MSCI Database'!$C:$R,5, FALSE)),"")</f>
        <v/>
      </c>
      <c r="S359" s="164" t="str">
        <f>IFERROR(IF(VLOOKUP($C359,'MSCI Database'!$C:$R,6, FALSE)="","",VLOOKUP($C359,'MSCI Database'!$C:$R,6, FALSE)),"")</f>
        <v/>
      </c>
      <c r="T359" s="211" t="str">
        <f>IFERROR(IF(VLOOKUP($C359,'MSCI Database'!$C:$R,7, FALSE)="","",VLOOKUP($C359,'MSCI Database'!$C:$R,7, FALSE)),"")</f>
        <v/>
      </c>
      <c r="U359" s="164" t="str">
        <f>IFERROR(IF(VLOOKUP($C359,'MSCI Database'!$C:$R,8, FALSE)="","",VLOOKUP($C359,'MSCI Database'!$C:$R,8, FALSE)),"")</f>
        <v/>
      </c>
      <c r="V359" s="175" t="str">
        <f>IFERROR(IF(VLOOKUP($C359,'MSCI Database'!$C:$R,9, FALSE)="","",VLOOKUP($C359,'MSCI Database'!$C:$R,9, FALSE)),"")</f>
        <v/>
      </c>
      <c r="W359" s="165">
        <f t="shared" ca="1" si="21"/>
        <v>0</v>
      </c>
      <c r="X359" s="166" t="str">
        <f>IFERROR(IF(VLOOKUP($C359,'MSCI Database'!$C:$R,10, FALSE)="","",VLOOKUP($C359,'MSCI Database'!$C:$R,10, FALSE)),"")</f>
        <v/>
      </c>
      <c r="Y359" s="133" t="str">
        <f>IFERROR(IF(VLOOKUP($C359,'MSCI Database'!$C:$R,11, FALSE)="","",VLOOKUP($C359,'MSCI Database'!$C:$R,11, FALSE)),"")</f>
        <v/>
      </c>
      <c r="Z359" s="133" t="str">
        <f>IFERROR(IF(VLOOKUP($C359,'MSCI Database'!$C:$R,12, FALSE)="","",VLOOKUP($C359,'MSCI Database'!$C:$R,12, FALSE)),"")</f>
        <v/>
      </c>
      <c r="AA359" s="202" t="str">
        <f>IFERROR(IF(VLOOKUP($C359,'MSCI Database'!$C:$R,13, FALSE)="","",VLOOKUP($C359,'MSCI Database'!$C:$R,13, FALSE)),"")</f>
        <v/>
      </c>
    </row>
    <row r="360" spans="1:27" s="130" customFormat="1" ht="15" hidden="1" customHeight="1" outlineLevel="1">
      <c r="F360" s="302"/>
      <c r="G360" s="132" t="str">
        <f ca="1">IFERROR(_xll.BQL($A360, "cur_mkt_cap(currency=EUR)")/1000000, " ")</f>
        <v xml:space="preserve"> </v>
      </c>
      <c r="M360" s="305" t="str">
        <f t="shared" si="22"/>
        <v/>
      </c>
      <c r="N360" s="223">
        <f t="shared" si="23"/>
        <v>0</v>
      </c>
      <c r="O360" s="172" t="str">
        <f>IFERROR(IF(VLOOKUP($C360,'MSCI Database'!$C:$R,2, FALSE)="","",VLOOKUP($C360,'MSCI Database'!$C:$R,2, FALSE)),"")</f>
        <v/>
      </c>
      <c r="P360" s="186" t="str">
        <f>IFERROR(IF(VLOOKUP($C360,'MSCI Database'!$C:$R,3, FALSE)="","",VLOOKUP($C360,'MSCI Database'!$C:$R,3, FALSE)),"")</f>
        <v/>
      </c>
      <c r="Q360" s="164" t="str">
        <f>IFERROR(IF(VLOOKUP($C360,'MSCI Database'!$C:$R,4, FALSE)="","",VLOOKUP($C360,'MSCI Database'!$C:$R,4, FALSE)),"")</f>
        <v/>
      </c>
      <c r="R360" s="164" t="str">
        <f>IFERROR(IF(VLOOKUP($C360,'MSCI Database'!$C:$R,5, FALSE)="","",VLOOKUP($C360,'MSCI Database'!$C:$R,5, FALSE)),"")</f>
        <v/>
      </c>
      <c r="S360" s="164" t="str">
        <f>IFERROR(IF(VLOOKUP($C360,'MSCI Database'!$C:$R,6, FALSE)="","",VLOOKUP($C360,'MSCI Database'!$C:$R,6, FALSE)),"")</f>
        <v/>
      </c>
      <c r="T360" s="211" t="str">
        <f>IFERROR(IF(VLOOKUP($C360,'MSCI Database'!$C:$R,7, FALSE)="","",VLOOKUP($C360,'MSCI Database'!$C:$R,7, FALSE)),"")</f>
        <v/>
      </c>
      <c r="U360" s="164" t="str">
        <f>IFERROR(IF(VLOOKUP($C360,'MSCI Database'!$C:$R,8, FALSE)="","",VLOOKUP($C360,'MSCI Database'!$C:$R,8, FALSE)),"")</f>
        <v/>
      </c>
      <c r="V360" s="175" t="str">
        <f>IFERROR(IF(VLOOKUP($C360,'MSCI Database'!$C:$R,9, FALSE)="","",VLOOKUP($C360,'MSCI Database'!$C:$R,9, FALSE)),"")</f>
        <v/>
      </c>
      <c r="W360" s="165">
        <f t="shared" ca="1" si="21"/>
        <v>0</v>
      </c>
      <c r="X360" s="166" t="str">
        <f>IFERROR(IF(VLOOKUP($C360,'MSCI Database'!$C:$R,10, FALSE)="","",VLOOKUP($C360,'MSCI Database'!$C:$R,10, FALSE)),"")</f>
        <v/>
      </c>
      <c r="Y360" s="133" t="str">
        <f>IFERROR(IF(VLOOKUP($C360,'MSCI Database'!$C:$R,11, FALSE)="","",VLOOKUP($C360,'MSCI Database'!$C:$R,11, FALSE)),"")</f>
        <v/>
      </c>
      <c r="Z360" s="133" t="str">
        <f>IFERROR(IF(VLOOKUP($C360,'MSCI Database'!$C:$R,12, FALSE)="","",VLOOKUP($C360,'MSCI Database'!$C:$R,12, FALSE)),"")</f>
        <v/>
      </c>
      <c r="AA360" s="202" t="str">
        <f>IFERROR(IF(VLOOKUP($C360,'MSCI Database'!$C:$R,13, FALSE)="","",VLOOKUP($C360,'MSCI Database'!$C:$R,13, FALSE)),"")</f>
        <v/>
      </c>
    </row>
    <row r="361" spans="1:27" s="130" customFormat="1" ht="15" hidden="1" customHeight="1" outlineLevel="1">
      <c r="F361" s="302"/>
      <c r="G361" s="132" t="str">
        <f ca="1">IFERROR(_xll.BQL($A361, "cur_mkt_cap(currency=EUR)")/1000000, " ")</f>
        <v xml:space="preserve"> </v>
      </c>
      <c r="M361" s="305" t="str">
        <f t="shared" si="22"/>
        <v/>
      </c>
      <c r="N361" s="223">
        <f t="shared" si="23"/>
        <v>0</v>
      </c>
      <c r="O361" s="172" t="str">
        <f>IFERROR(IF(VLOOKUP($C361,'MSCI Database'!$C:$R,2, FALSE)="","",VLOOKUP($C361,'MSCI Database'!$C:$R,2, FALSE)),"")</f>
        <v/>
      </c>
      <c r="P361" s="186" t="str">
        <f>IFERROR(IF(VLOOKUP($C361,'MSCI Database'!$C:$R,3, FALSE)="","",VLOOKUP($C361,'MSCI Database'!$C:$R,3, FALSE)),"")</f>
        <v/>
      </c>
      <c r="Q361" s="164" t="str">
        <f>IFERROR(IF(VLOOKUP($C361,'MSCI Database'!$C:$R,4, FALSE)="","",VLOOKUP($C361,'MSCI Database'!$C:$R,4, FALSE)),"")</f>
        <v/>
      </c>
      <c r="R361" s="164" t="str">
        <f>IFERROR(IF(VLOOKUP($C361,'MSCI Database'!$C:$R,5, FALSE)="","",VLOOKUP($C361,'MSCI Database'!$C:$R,5, FALSE)),"")</f>
        <v/>
      </c>
      <c r="S361" s="164" t="str">
        <f>IFERROR(IF(VLOOKUP($C361,'MSCI Database'!$C:$R,6, FALSE)="","",VLOOKUP($C361,'MSCI Database'!$C:$R,6, FALSE)),"")</f>
        <v/>
      </c>
      <c r="T361" s="211" t="str">
        <f>IFERROR(IF(VLOOKUP($C361,'MSCI Database'!$C:$R,7, FALSE)="","",VLOOKUP($C361,'MSCI Database'!$C:$R,7, FALSE)),"")</f>
        <v/>
      </c>
      <c r="U361" s="164" t="str">
        <f>IFERROR(IF(VLOOKUP($C361,'MSCI Database'!$C:$R,8, FALSE)="","",VLOOKUP($C361,'MSCI Database'!$C:$R,8, FALSE)),"")</f>
        <v/>
      </c>
      <c r="V361" s="175" t="str">
        <f>IFERROR(IF(VLOOKUP($C361,'MSCI Database'!$C:$R,9, FALSE)="","",VLOOKUP($C361,'MSCI Database'!$C:$R,9, FALSE)),"")</f>
        <v/>
      </c>
      <c r="W361" s="165">
        <f t="shared" ca="1" si="21"/>
        <v>0</v>
      </c>
      <c r="X361" s="166" t="str">
        <f>IFERROR(IF(VLOOKUP($C361,'MSCI Database'!$C:$R,10, FALSE)="","",VLOOKUP($C361,'MSCI Database'!$C:$R,10, FALSE)),"")</f>
        <v/>
      </c>
      <c r="Y361" s="133" t="str">
        <f>IFERROR(IF(VLOOKUP($C361,'MSCI Database'!$C:$R,11, FALSE)="","",VLOOKUP($C361,'MSCI Database'!$C:$R,11, FALSE)),"")</f>
        <v/>
      </c>
      <c r="Z361" s="133" t="str">
        <f>IFERROR(IF(VLOOKUP($C361,'MSCI Database'!$C:$R,12, FALSE)="","",VLOOKUP($C361,'MSCI Database'!$C:$R,12, FALSE)),"")</f>
        <v/>
      </c>
      <c r="AA361" s="202" t="str">
        <f>IFERROR(IF(VLOOKUP($C361,'MSCI Database'!$C:$R,13, FALSE)="","",VLOOKUP($C361,'MSCI Database'!$C:$R,13, FALSE)),"")</f>
        <v/>
      </c>
    </row>
    <row r="362" spans="1:27" s="130" customFormat="1" ht="15" hidden="1" customHeight="1" outlineLevel="1">
      <c r="F362" s="302"/>
      <c r="G362" s="132" t="str">
        <f ca="1">IFERROR(_xll.BQL($A362, "cur_mkt_cap(currency=EUR)")/1000000, " ")</f>
        <v xml:space="preserve"> </v>
      </c>
      <c r="M362" s="305" t="str">
        <f t="shared" si="22"/>
        <v/>
      </c>
      <c r="N362" s="223">
        <f t="shared" si="23"/>
        <v>0</v>
      </c>
      <c r="O362" s="172" t="str">
        <f>IFERROR(IF(VLOOKUP($C362,'MSCI Database'!$C:$R,2, FALSE)="","",VLOOKUP($C362,'MSCI Database'!$C:$R,2, FALSE)),"")</f>
        <v/>
      </c>
      <c r="P362" s="186" t="str">
        <f>IFERROR(IF(VLOOKUP($C362,'MSCI Database'!$C:$R,3, FALSE)="","",VLOOKUP($C362,'MSCI Database'!$C:$R,3, FALSE)),"")</f>
        <v/>
      </c>
      <c r="Q362" s="164" t="str">
        <f>IFERROR(IF(VLOOKUP($C362,'MSCI Database'!$C:$R,4, FALSE)="","",VLOOKUP($C362,'MSCI Database'!$C:$R,4, FALSE)),"")</f>
        <v/>
      </c>
      <c r="R362" s="164" t="str">
        <f>IFERROR(IF(VLOOKUP($C362,'MSCI Database'!$C:$R,5, FALSE)="","",VLOOKUP($C362,'MSCI Database'!$C:$R,5, FALSE)),"")</f>
        <v/>
      </c>
      <c r="S362" s="164" t="str">
        <f>IFERROR(IF(VLOOKUP($C362,'MSCI Database'!$C:$R,6, FALSE)="","",VLOOKUP($C362,'MSCI Database'!$C:$R,6, FALSE)),"")</f>
        <v/>
      </c>
      <c r="T362" s="211" t="str">
        <f>IFERROR(IF(VLOOKUP($C362,'MSCI Database'!$C:$R,7, FALSE)="","",VLOOKUP($C362,'MSCI Database'!$C:$R,7, FALSE)),"")</f>
        <v/>
      </c>
      <c r="U362" s="164" t="str">
        <f>IFERROR(IF(VLOOKUP($C362,'MSCI Database'!$C:$R,8, FALSE)="","",VLOOKUP($C362,'MSCI Database'!$C:$R,8, FALSE)),"")</f>
        <v/>
      </c>
      <c r="V362" s="175" t="str">
        <f>IFERROR(IF(VLOOKUP($C362,'MSCI Database'!$C:$R,9, FALSE)="","",VLOOKUP($C362,'MSCI Database'!$C:$R,9, FALSE)),"")</f>
        <v/>
      </c>
      <c r="W362" s="165">
        <f t="shared" ca="1" si="21"/>
        <v>0</v>
      </c>
      <c r="X362" s="166" t="str">
        <f>IFERROR(IF(VLOOKUP($C362,'MSCI Database'!$C:$R,10, FALSE)="","",VLOOKUP($C362,'MSCI Database'!$C:$R,10, FALSE)),"")</f>
        <v/>
      </c>
      <c r="Y362" s="133" t="str">
        <f>IFERROR(IF(VLOOKUP($C362,'MSCI Database'!$C:$R,11, FALSE)="","",VLOOKUP($C362,'MSCI Database'!$C:$R,11, FALSE)),"")</f>
        <v/>
      </c>
      <c r="Z362" s="133" t="str">
        <f>IFERROR(IF(VLOOKUP($C362,'MSCI Database'!$C:$R,12, FALSE)="","",VLOOKUP($C362,'MSCI Database'!$C:$R,12, FALSE)),"")</f>
        <v/>
      </c>
      <c r="AA362" s="202" t="str">
        <f>IFERROR(IF(VLOOKUP($C362,'MSCI Database'!$C:$R,13, FALSE)="","",VLOOKUP($C362,'MSCI Database'!$C:$R,13, FALSE)),"")</f>
        <v/>
      </c>
    </row>
    <row r="363" spans="1:27" s="130" customFormat="1" ht="15" hidden="1" customHeight="1" outlineLevel="1">
      <c r="F363" s="302"/>
      <c r="G363" s="132" t="str">
        <f ca="1">IFERROR(_xll.BQL($A363, "cur_mkt_cap(currency=EUR)")/1000000, " ")</f>
        <v xml:space="preserve"> </v>
      </c>
      <c r="M363" s="305" t="str">
        <f t="shared" si="22"/>
        <v/>
      </c>
      <c r="N363" s="223">
        <f t="shared" si="23"/>
        <v>0</v>
      </c>
      <c r="O363" s="172" t="str">
        <f>IFERROR(IF(VLOOKUP($C363,'MSCI Database'!$C:$R,2, FALSE)="","",VLOOKUP($C363,'MSCI Database'!$C:$R,2, FALSE)),"")</f>
        <v/>
      </c>
      <c r="P363" s="186" t="str">
        <f>IFERROR(IF(VLOOKUP($C363,'MSCI Database'!$C:$R,3, FALSE)="","",VLOOKUP($C363,'MSCI Database'!$C:$R,3, FALSE)),"")</f>
        <v/>
      </c>
      <c r="Q363" s="164" t="str">
        <f>IFERROR(IF(VLOOKUP($C363,'MSCI Database'!$C:$R,4, FALSE)="","",VLOOKUP($C363,'MSCI Database'!$C:$R,4, FALSE)),"")</f>
        <v/>
      </c>
      <c r="R363" s="164" t="str">
        <f>IFERROR(IF(VLOOKUP($C363,'MSCI Database'!$C:$R,5, FALSE)="","",VLOOKUP($C363,'MSCI Database'!$C:$R,5, FALSE)),"")</f>
        <v/>
      </c>
      <c r="S363" s="164" t="str">
        <f>IFERROR(IF(VLOOKUP($C363,'MSCI Database'!$C:$R,6, FALSE)="","",VLOOKUP($C363,'MSCI Database'!$C:$R,6, FALSE)),"")</f>
        <v/>
      </c>
      <c r="T363" s="211" t="str">
        <f>IFERROR(IF(VLOOKUP($C363,'MSCI Database'!$C:$R,7, FALSE)="","",VLOOKUP($C363,'MSCI Database'!$C:$R,7, FALSE)),"")</f>
        <v/>
      </c>
      <c r="U363" s="164" t="str">
        <f>IFERROR(IF(VLOOKUP($C363,'MSCI Database'!$C:$R,8, FALSE)="","",VLOOKUP($C363,'MSCI Database'!$C:$R,8, FALSE)),"")</f>
        <v/>
      </c>
      <c r="V363" s="175" t="str">
        <f>IFERROR(IF(VLOOKUP($C363,'MSCI Database'!$C:$R,9, FALSE)="","",VLOOKUP($C363,'MSCI Database'!$C:$R,9, FALSE)),"")</f>
        <v/>
      </c>
      <c r="W363" s="165">
        <f t="shared" ca="1" si="21"/>
        <v>0</v>
      </c>
      <c r="X363" s="166" t="str">
        <f>IFERROR(IF(VLOOKUP($C363,'MSCI Database'!$C:$R,10, FALSE)="","",VLOOKUP($C363,'MSCI Database'!$C:$R,10, FALSE)),"")</f>
        <v/>
      </c>
      <c r="Y363" s="133" t="str">
        <f>IFERROR(IF(VLOOKUP($C363,'MSCI Database'!$C:$R,11, FALSE)="","",VLOOKUP($C363,'MSCI Database'!$C:$R,11, FALSE)),"")</f>
        <v/>
      </c>
      <c r="Z363" s="133" t="str">
        <f>IFERROR(IF(VLOOKUP($C363,'MSCI Database'!$C:$R,12, FALSE)="","",VLOOKUP($C363,'MSCI Database'!$C:$R,12, FALSE)),"")</f>
        <v/>
      </c>
      <c r="AA363" s="202" t="str">
        <f>IFERROR(IF(VLOOKUP($C363,'MSCI Database'!$C:$R,13, FALSE)="","",VLOOKUP($C363,'MSCI Database'!$C:$R,13, FALSE)),"")</f>
        <v/>
      </c>
    </row>
    <row r="364" spans="1:27" s="130" customFormat="1" ht="15" hidden="1" customHeight="1" outlineLevel="1">
      <c r="F364" s="302"/>
      <c r="G364" s="132" t="str">
        <f ca="1">IFERROR(_xll.BQL($A364, "cur_mkt_cap(currency=EUR)")/1000000, " ")</f>
        <v xml:space="preserve"> </v>
      </c>
      <c r="M364" s="305" t="str">
        <f t="shared" si="22"/>
        <v/>
      </c>
      <c r="N364" s="223">
        <f t="shared" si="23"/>
        <v>0</v>
      </c>
      <c r="O364" s="172" t="str">
        <f>IFERROR(IF(VLOOKUP($C364,'MSCI Database'!$C:$R,2, FALSE)="","",VLOOKUP($C364,'MSCI Database'!$C:$R,2, FALSE)),"")</f>
        <v/>
      </c>
      <c r="P364" s="186" t="str">
        <f>IFERROR(IF(VLOOKUP($C364,'MSCI Database'!$C:$R,3, FALSE)="","",VLOOKUP($C364,'MSCI Database'!$C:$R,3, FALSE)),"")</f>
        <v/>
      </c>
      <c r="Q364" s="164" t="str">
        <f>IFERROR(IF(VLOOKUP($C364,'MSCI Database'!$C:$R,4, FALSE)="","",VLOOKUP($C364,'MSCI Database'!$C:$R,4, FALSE)),"")</f>
        <v/>
      </c>
      <c r="R364" s="164" t="str">
        <f>IFERROR(IF(VLOOKUP($C364,'MSCI Database'!$C:$R,5, FALSE)="","",VLOOKUP($C364,'MSCI Database'!$C:$R,5, FALSE)),"")</f>
        <v/>
      </c>
      <c r="S364" s="164" t="str">
        <f>IFERROR(IF(VLOOKUP($C364,'MSCI Database'!$C:$R,6, FALSE)="","",VLOOKUP($C364,'MSCI Database'!$C:$R,6, FALSE)),"")</f>
        <v/>
      </c>
      <c r="T364" s="211" t="str">
        <f>IFERROR(IF(VLOOKUP($C364,'MSCI Database'!$C:$R,7, FALSE)="","",VLOOKUP($C364,'MSCI Database'!$C:$R,7, FALSE)),"")</f>
        <v/>
      </c>
      <c r="U364" s="164" t="str">
        <f>IFERROR(IF(VLOOKUP($C364,'MSCI Database'!$C:$R,8, FALSE)="","",VLOOKUP($C364,'MSCI Database'!$C:$R,8, FALSE)),"")</f>
        <v/>
      </c>
      <c r="V364" s="175" t="str">
        <f>IFERROR(IF(VLOOKUP($C364,'MSCI Database'!$C:$R,9, FALSE)="","",VLOOKUP($C364,'MSCI Database'!$C:$R,9, FALSE)),"")</f>
        <v/>
      </c>
      <c r="W364" s="165">
        <f t="shared" ca="1" si="21"/>
        <v>0</v>
      </c>
      <c r="X364" s="166" t="str">
        <f>IFERROR(IF(VLOOKUP($C364,'MSCI Database'!$C:$R,10, FALSE)="","",VLOOKUP($C364,'MSCI Database'!$C:$R,10, FALSE)),"")</f>
        <v/>
      </c>
      <c r="Y364" s="133" t="str">
        <f>IFERROR(IF(VLOOKUP($C364,'MSCI Database'!$C:$R,11, FALSE)="","",VLOOKUP($C364,'MSCI Database'!$C:$R,11, FALSE)),"")</f>
        <v/>
      </c>
      <c r="Z364" s="133" t="str">
        <f>IFERROR(IF(VLOOKUP($C364,'MSCI Database'!$C:$R,12, FALSE)="","",VLOOKUP($C364,'MSCI Database'!$C:$R,12, FALSE)),"")</f>
        <v/>
      </c>
      <c r="AA364" s="202" t="str">
        <f>IFERROR(IF(VLOOKUP($C364,'MSCI Database'!$C:$R,13, FALSE)="","",VLOOKUP($C364,'MSCI Database'!$C:$R,13, FALSE)),"")</f>
        <v/>
      </c>
    </row>
    <row r="365" spans="1:27" s="126" customFormat="1" ht="25" customHeight="1" collapsed="1">
      <c r="A365" s="126" t="s">
        <v>18645</v>
      </c>
      <c r="B365" s="126" t="e">
        <f ca="1">_xll.BDP($A365,"name")</f>
        <v>#NAME?</v>
      </c>
      <c r="C365" s="126" t="s">
        <v>18644</v>
      </c>
      <c r="D365" s="126" t="s">
        <v>12128</v>
      </c>
      <c r="E365" s="126" t="s">
        <v>18689</v>
      </c>
      <c r="F365" s="167">
        <f>ESG!D20</f>
        <v>1.8100000000000002E-2</v>
      </c>
      <c r="G365" s="127" t="e" cm="1">
        <f t="array" ref="G365" ca="1">_xll.BDP($A365,"FUND_TOTAL_ASSETS")</f>
        <v>#NAME?</v>
      </c>
      <c r="M365" s="167">
        <f>SUM(M367:M414)</f>
        <v>0</v>
      </c>
      <c r="N365" s="221">
        <f>SUM(N367:N414)</f>
        <v>0</v>
      </c>
      <c r="O365" s="151">
        <f>SUMPRODUCT(N367:N414,R367:R414)</f>
        <v>0</v>
      </c>
      <c r="P365" s="241" t="str">
        <f>_xlfn.IFS(O365&gt;=8.6, "AAA",AND(O365&gt;=7.1,O365&lt;8.6), "AA", AND(O365&gt;=5.7, O365&lt;7.1), "A", AND(O365&gt;=4.3, O365&lt;5.7), "BBB", AND(O365&gt;=2.9, O365&lt;4.3), "BB", AND(O365&gt;=1.4, O365&lt;2.9), "B", O365&lt;1.4, "CCC")</f>
        <v>CCC</v>
      </c>
      <c r="Q365" s="158">
        <f>SUMIF(Q367:Q414, 1,N367:N414)+SUMIF(Q367:Q414, 2,N367:N414)*2</f>
        <v>0</v>
      </c>
      <c r="R365" s="155">
        <f>SUMIF(Q367:Q414, -1,N367:N414)+SUMIF(Q367:Q414, -2,N367:N414)*2</f>
        <v>0</v>
      </c>
      <c r="S365" s="155">
        <f>SUMIF(P367:P414,"B",N367:N414) + SUMIF(P367:P414, "CCC",N367:N414)</f>
        <v>0</v>
      </c>
      <c r="T365" s="209">
        <f>Q365-R365-S365</f>
        <v>0</v>
      </c>
      <c r="U365" s="151">
        <f>O365*(1+T365)</f>
        <v>0</v>
      </c>
      <c r="V365" s="242" t="str">
        <f>_xlfn.IFS(U365&gt;=8.6, "AAA",AND(U365&gt;=7.1,U365&lt;8.6), "AA", AND(U365&gt;=5.7,U365&lt;7.1), "A", AND(U365&gt;=4.3, U365&lt;5.7), "BBB", AND(U365&gt;=2.9, U365&lt;4.3), "BB", AND(U365&gt;=1.4, U365&lt;2.9), "B", U365&lt;1.4, "CCC")</f>
        <v>CCC</v>
      </c>
      <c r="W365" s="160">
        <f>SUMPRODUCT(W367:W414,X367:X414)</f>
        <v>0</v>
      </c>
      <c r="X365" s="208">
        <f>Y367</f>
        <v>0</v>
      </c>
      <c r="Y365" s="150" t="str">
        <f>IFERROR(IF(VLOOKUP($C365,'MSCI Database'!$C:$R,11, FALSE)="","",VLOOKUP($C365,'MSCI Database'!$C:$R,11, FALSE)),"")</f>
        <v/>
      </c>
      <c r="Z365" s="150" t="str">
        <f>IFERROR(IF(VLOOKUP($C365,'MSCI Database'!$C:$R,12, FALSE)="","",VLOOKUP($C365,'MSCI Database'!$C:$R,12, FALSE)),"")</f>
        <v/>
      </c>
      <c r="AA365" s="203" t="str">
        <f>IFERROR(IF(VLOOKUP($C365,'MSCI Database'!$C:$R,13, FALSE)="","",VLOOKUP($C365,'MSCI Database'!$C:$R,13, FALSE)),"")</f>
        <v/>
      </c>
    </row>
    <row r="366" spans="1:27" s="178" customFormat="1" ht="20" hidden="1" customHeight="1" outlineLevel="1" thickBot="1">
      <c r="A366" s="136" t="s">
        <v>12116</v>
      </c>
      <c r="B366" s="136" t="s">
        <v>8770</v>
      </c>
      <c r="C366" s="136" t="s">
        <v>8771</v>
      </c>
      <c r="D366" s="136" t="s">
        <v>12117</v>
      </c>
      <c r="E366" s="136" t="s">
        <v>12118</v>
      </c>
      <c r="F366" s="168" t="s">
        <v>12120</v>
      </c>
      <c r="G366" s="138" t="s">
        <v>12132</v>
      </c>
      <c r="H366" s="136" t="s">
        <v>12119</v>
      </c>
      <c r="I366" s="136" t="s">
        <v>12121</v>
      </c>
      <c r="J366" s="136" t="s">
        <v>12122</v>
      </c>
      <c r="K366" s="136" t="s">
        <v>12123</v>
      </c>
      <c r="L366" s="183" t="s">
        <v>12143</v>
      </c>
      <c r="M366" s="306" t="s">
        <v>12126</v>
      </c>
      <c r="N366" s="224" t="s">
        <v>12124</v>
      </c>
      <c r="O366" s="171" t="str">
        <f>IFERROR(IF(VLOOKUP($C366,'MSCI Database'!$C:$R,2, FALSE)="","",VLOOKUP($C366,'MSCI Database'!$C:$R,2, FALSE)),"")</f>
        <v>Industry</v>
      </c>
      <c r="P366" s="187" t="str">
        <f>IFERROR(IF(VLOOKUP($C366,'MSCI Database'!$C:$R,3, FALSE)="","",VLOOKUP($C366,'MSCI Database'!$C:$R,3, FALSE)),"")</f>
        <v>ESG Rating</v>
      </c>
      <c r="Q366" s="161" t="str">
        <f>IFERROR(IF(VLOOKUP($C366,'MSCI Database'!$C:$R,4, FALSE)="","",VLOOKUP($C366,'MSCI Database'!$C:$R,4, FALSE)),"")</f>
        <v>ESG Rating Trend</v>
      </c>
      <c r="R366" s="161" t="str">
        <f>IFERROR(IF(VLOOKUP($C366,'MSCI Database'!$C:$R,5, FALSE)="","",VLOOKUP($C366,'MSCI Database'!$C:$R,5, FALSE)),"")</f>
        <v>ESG Score</v>
      </c>
      <c r="S366" s="161" t="str">
        <f>IFERROR(IF(VLOOKUP($C366,'MSCI Database'!$C:$R,6, FALSE)="","",VLOOKUP($C366,'MSCI Database'!$C:$R,6, FALSE)),"")</f>
        <v>Environmental Score</v>
      </c>
      <c r="T366" s="212" t="str">
        <f>IFERROR(IF(VLOOKUP($C366,'MSCI Database'!$C:$R,7, FALSE)="","",VLOOKUP($C366,'MSCI Database'!$C:$R,7, FALSE)),"")</f>
        <v>Social Score</v>
      </c>
      <c r="U366" s="161" t="str">
        <f>IFERROR(IF(VLOOKUP($C366,'MSCI Database'!$C:$R,8, FALSE)="","",VLOOKUP($C366,'MSCI Database'!$C:$R,8, FALSE)),"")</f>
        <v>Governance Score</v>
      </c>
      <c r="V366" s="176" t="str">
        <f>IFERROR(IF(VLOOKUP($C366,'MSCI Database'!$C:$R,9, FALSE)="","",VLOOKUP($C366,'MSCI Database'!$C:$R,9, FALSE)),"")</f>
        <v>Weighted Average Score</v>
      </c>
      <c r="W366" s="162" t="s">
        <v>56</v>
      </c>
      <c r="X366" s="163" t="str">
        <f>IFERROR(IF(VLOOKUP($C366,'MSCI Database'!$C:$R,10, FALSE)="","",VLOOKUP($C366,'MSCI Database'!$C:$R,10, FALSE)),"")</f>
        <v>Carbon Emissions</v>
      </c>
      <c r="Y366" s="139" t="str">
        <f>IFERROR(IF(VLOOKUP($C366,'MSCI Database'!$C:$R,11, FALSE)="","",VLOOKUP($C366,'MSCI Database'!$C:$R,11, FALSE)),"")</f>
        <v>Intensity Year</v>
      </c>
      <c r="Z366" s="139" t="str">
        <f>IFERROR(IF(VLOOKUP($C366,'MSCI Database'!$C:$R,12, FALSE)="","",VLOOKUP($C366,'MSCI Database'!$C:$R,12, FALSE)),"")</f>
        <v>Scope Key</v>
      </c>
      <c r="AA366" s="191" t="str">
        <f>IFERROR(IF(VLOOKUP($C366,'MSCI Database'!$C:$R,13, FALSE)="","",VLOOKUP($C366,'MSCI Database'!$C:$R,13, FALSE)),"")</f>
        <v>ESG Headline</v>
      </c>
    </row>
    <row r="367" spans="1:27" s="130" customFormat="1" ht="15" hidden="1" customHeight="1" outlineLevel="1" thickTop="1">
      <c r="A367" s="130" t="e">
        <f ca="1">_xll.BQL.Query("get(name(),id_isin(),cntry_of_domicile(),gics_sector_name(),id().WEIGHTS) for(filter(members('JMLNARSF Index', Type = HOLDINGS), SECURITY_TYP=='Common Stock'))", "showdates=false", "showallcols=false", "showheaders=false")</f>
        <v>#NAME?</v>
      </c>
      <c r="F367" s="302"/>
      <c r="G367" s="132"/>
      <c r="M367" s="305"/>
      <c r="N367" s="223"/>
      <c r="O367" s="172"/>
      <c r="P367" s="186"/>
      <c r="Q367" s="164"/>
      <c r="R367" s="164"/>
      <c r="S367" s="164"/>
      <c r="T367" s="211"/>
      <c r="U367" s="164"/>
      <c r="V367" s="175"/>
      <c r="W367" s="165"/>
      <c r="X367" s="166"/>
      <c r="Y367" s="133"/>
      <c r="Z367" s="133"/>
      <c r="AA367" s="202"/>
    </row>
    <row r="368" spans="1:27" s="130" customFormat="1" ht="15" hidden="1" customHeight="1" outlineLevel="1">
      <c r="F368" s="302"/>
      <c r="G368" s="132"/>
      <c r="M368" s="305"/>
      <c r="N368" s="223"/>
      <c r="O368" s="172"/>
      <c r="P368" s="186"/>
      <c r="Q368" s="164"/>
      <c r="R368" s="164"/>
      <c r="S368" s="164"/>
      <c r="T368" s="211"/>
      <c r="U368" s="164"/>
      <c r="V368" s="175"/>
      <c r="W368" s="165"/>
      <c r="X368" s="166"/>
      <c r="Y368" s="133"/>
      <c r="Z368" s="133"/>
      <c r="AA368" s="202"/>
    </row>
    <row r="369" spans="6:27" s="130" customFormat="1" ht="15" hidden="1" customHeight="1" outlineLevel="1">
      <c r="F369" s="302"/>
      <c r="G369" s="132"/>
      <c r="M369" s="305"/>
      <c r="N369" s="223"/>
      <c r="O369" s="172"/>
      <c r="P369" s="186"/>
      <c r="Q369" s="164"/>
      <c r="R369" s="164"/>
      <c r="S369" s="164"/>
      <c r="T369" s="211"/>
      <c r="U369" s="164"/>
      <c r="V369" s="175"/>
      <c r="W369" s="165"/>
      <c r="X369" s="166"/>
      <c r="Y369" s="133"/>
      <c r="Z369" s="133"/>
      <c r="AA369" s="202"/>
    </row>
    <row r="370" spans="6:27" s="130" customFormat="1" ht="15" hidden="1" customHeight="1" outlineLevel="1">
      <c r="F370" s="302"/>
      <c r="G370" s="132"/>
      <c r="M370" s="305"/>
      <c r="N370" s="223"/>
      <c r="O370" s="172"/>
      <c r="P370" s="186"/>
      <c r="Q370" s="164"/>
      <c r="R370" s="164"/>
      <c r="S370" s="164"/>
      <c r="T370" s="211"/>
      <c r="U370" s="164"/>
      <c r="V370" s="175"/>
      <c r="W370" s="165"/>
      <c r="X370" s="166"/>
      <c r="Y370" s="133"/>
      <c r="Z370" s="133"/>
      <c r="AA370" s="202"/>
    </row>
    <row r="371" spans="6:27" s="130" customFormat="1" ht="15" hidden="1" customHeight="1" outlineLevel="1">
      <c r="F371" s="302"/>
      <c r="G371" s="132"/>
      <c r="M371" s="305"/>
      <c r="N371" s="223"/>
      <c r="O371" s="172"/>
      <c r="P371" s="186"/>
      <c r="Q371" s="164"/>
      <c r="R371" s="164"/>
      <c r="S371" s="164"/>
      <c r="T371" s="211"/>
      <c r="U371" s="164"/>
      <c r="V371" s="175"/>
      <c r="W371" s="165"/>
      <c r="X371" s="166"/>
      <c r="Y371" s="133"/>
      <c r="Z371" s="133"/>
      <c r="AA371" s="202"/>
    </row>
    <row r="372" spans="6:27" s="130" customFormat="1" ht="15" hidden="1" customHeight="1" outlineLevel="1">
      <c r="F372" s="302"/>
      <c r="G372" s="132"/>
      <c r="M372" s="305"/>
      <c r="N372" s="223"/>
      <c r="O372" s="172"/>
      <c r="P372" s="186"/>
      <c r="Q372" s="164"/>
      <c r="R372" s="164"/>
      <c r="S372" s="164"/>
      <c r="T372" s="211"/>
      <c r="U372" s="164"/>
      <c r="V372" s="175"/>
      <c r="W372" s="165"/>
      <c r="X372" s="166"/>
      <c r="Y372" s="133"/>
      <c r="Z372" s="133"/>
      <c r="AA372" s="202"/>
    </row>
    <row r="373" spans="6:27" s="130" customFormat="1" ht="15" hidden="1" customHeight="1" outlineLevel="1">
      <c r="F373" s="302"/>
      <c r="G373" s="132"/>
      <c r="M373" s="305"/>
      <c r="N373" s="223"/>
      <c r="O373" s="172"/>
      <c r="P373" s="186"/>
      <c r="Q373" s="164"/>
      <c r="R373" s="164"/>
      <c r="S373" s="164"/>
      <c r="T373" s="211"/>
      <c r="U373" s="164"/>
      <c r="V373" s="175"/>
      <c r="W373" s="165"/>
      <c r="X373" s="166"/>
      <c r="Y373" s="133"/>
      <c r="Z373" s="133"/>
      <c r="AA373" s="202"/>
    </row>
    <row r="374" spans="6:27" s="130" customFormat="1" ht="15" hidden="1" customHeight="1" outlineLevel="1">
      <c r="F374" s="302"/>
      <c r="G374" s="132"/>
      <c r="M374" s="305"/>
      <c r="N374" s="223"/>
      <c r="O374" s="172"/>
      <c r="P374" s="186"/>
      <c r="Q374" s="164"/>
      <c r="R374" s="164"/>
      <c r="S374" s="164"/>
      <c r="T374" s="211"/>
      <c r="U374" s="164"/>
      <c r="V374" s="175"/>
      <c r="W374" s="165"/>
      <c r="X374" s="166"/>
      <c r="Y374" s="133"/>
      <c r="Z374" s="133"/>
      <c r="AA374" s="202"/>
    </row>
    <row r="375" spans="6:27" s="130" customFormat="1" ht="15" hidden="1" customHeight="1" outlineLevel="1">
      <c r="F375" s="302"/>
      <c r="G375" s="132"/>
      <c r="M375" s="305"/>
      <c r="N375" s="223"/>
      <c r="O375" s="172"/>
      <c r="P375" s="186"/>
      <c r="Q375" s="164"/>
      <c r="R375" s="164"/>
      <c r="S375" s="164"/>
      <c r="T375" s="211"/>
      <c r="U375" s="164"/>
      <c r="V375" s="175"/>
      <c r="W375" s="165"/>
      <c r="X375" s="166"/>
      <c r="Y375" s="133"/>
      <c r="Z375" s="133"/>
      <c r="AA375" s="202"/>
    </row>
    <row r="376" spans="6:27" s="130" customFormat="1" ht="15" hidden="1" customHeight="1" outlineLevel="1">
      <c r="F376" s="302"/>
      <c r="G376" s="132"/>
      <c r="M376" s="305"/>
      <c r="N376" s="223"/>
      <c r="O376" s="172"/>
      <c r="P376" s="186"/>
      <c r="Q376" s="164"/>
      <c r="R376" s="164"/>
      <c r="S376" s="164"/>
      <c r="T376" s="211"/>
      <c r="U376" s="164"/>
      <c r="V376" s="175"/>
      <c r="W376" s="165"/>
      <c r="X376" s="166"/>
      <c r="Y376" s="133"/>
      <c r="Z376" s="133"/>
      <c r="AA376" s="202"/>
    </row>
    <row r="377" spans="6:27" s="130" customFormat="1" ht="15" hidden="1" customHeight="1" outlineLevel="1">
      <c r="F377" s="302"/>
      <c r="G377" s="132"/>
      <c r="M377" s="305"/>
      <c r="N377" s="223"/>
      <c r="O377" s="172"/>
      <c r="P377" s="186"/>
      <c r="Q377" s="164"/>
      <c r="R377" s="164"/>
      <c r="S377" s="164"/>
      <c r="T377" s="211"/>
      <c r="U377" s="164"/>
      <c r="V377" s="175"/>
      <c r="W377" s="165"/>
      <c r="X377" s="166"/>
      <c r="Y377" s="133"/>
      <c r="Z377" s="133"/>
      <c r="AA377" s="202"/>
    </row>
    <row r="378" spans="6:27" s="130" customFormat="1" ht="15" hidden="1" customHeight="1" outlineLevel="1">
      <c r="F378" s="302"/>
      <c r="G378" s="132"/>
      <c r="M378" s="305"/>
      <c r="N378" s="223"/>
      <c r="O378" s="172"/>
      <c r="P378" s="186"/>
      <c r="Q378" s="164"/>
      <c r="R378" s="164"/>
      <c r="S378" s="164"/>
      <c r="T378" s="211"/>
      <c r="U378" s="164"/>
      <c r="V378" s="175"/>
      <c r="W378" s="165"/>
      <c r="X378" s="166"/>
      <c r="Y378" s="133"/>
      <c r="Z378" s="133"/>
      <c r="AA378" s="202"/>
    </row>
    <row r="379" spans="6:27" s="130" customFormat="1" ht="15" hidden="1" customHeight="1" outlineLevel="1">
      <c r="F379" s="302"/>
      <c r="G379" s="132"/>
      <c r="M379" s="305"/>
      <c r="N379" s="223"/>
      <c r="O379" s="172"/>
      <c r="P379" s="186"/>
      <c r="Q379" s="164"/>
      <c r="R379" s="164"/>
      <c r="S379" s="164"/>
      <c r="T379" s="211"/>
      <c r="U379" s="164"/>
      <c r="V379" s="175"/>
      <c r="W379" s="165"/>
      <c r="X379" s="166"/>
      <c r="Y379" s="133"/>
      <c r="Z379" s="133"/>
      <c r="AA379" s="202"/>
    </row>
    <row r="380" spans="6:27" s="130" customFormat="1" ht="15" hidden="1" customHeight="1" outlineLevel="1">
      <c r="F380" s="302"/>
      <c r="G380" s="132"/>
      <c r="M380" s="305"/>
      <c r="N380" s="223"/>
      <c r="O380" s="172"/>
      <c r="P380" s="186"/>
      <c r="Q380" s="164"/>
      <c r="R380" s="164"/>
      <c r="S380" s="164"/>
      <c r="T380" s="211"/>
      <c r="U380" s="164"/>
      <c r="V380" s="175"/>
      <c r="W380" s="165"/>
      <c r="X380" s="166"/>
      <c r="Y380" s="133"/>
      <c r="Z380" s="133"/>
      <c r="AA380" s="202"/>
    </row>
    <row r="381" spans="6:27" s="130" customFormat="1" ht="15" hidden="1" customHeight="1" outlineLevel="1">
      <c r="F381" s="302"/>
      <c r="G381" s="132"/>
      <c r="M381" s="305"/>
      <c r="N381" s="223"/>
      <c r="O381" s="172"/>
      <c r="P381" s="186"/>
      <c r="Q381" s="164"/>
      <c r="R381" s="164"/>
      <c r="S381" s="164"/>
      <c r="T381" s="211"/>
      <c r="U381" s="164"/>
      <c r="V381" s="175"/>
      <c r="W381" s="165"/>
      <c r="X381" s="166"/>
      <c r="Y381" s="133"/>
      <c r="Z381" s="133"/>
      <c r="AA381" s="202"/>
    </row>
    <row r="382" spans="6:27" s="130" customFormat="1" ht="15" hidden="1" customHeight="1" outlineLevel="1">
      <c r="F382" s="302"/>
      <c r="G382" s="132"/>
      <c r="M382" s="305"/>
      <c r="N382" s="223"/>
      <c r="O382" s="172"/>
      <c r="P382" s="186"/>
      <c r="Q382" s="164"/>
      <c r="R382" s="164"/>
      <c r="S382" s="164"/>
      <c r="T382" s="211"/>
      <c r="U382" s="164"/>
      <c r="V382" s="175"/>
      <c r="W382" s="165"/>
      <c r="X382" s="166"/>
      <c r="Y382" s="133"/>
      <c r="Z382" s="133"/>
      <c r="AA382" s="202"/>
    </row>
    <row r="383" spans="6:27" s="130" customFormat="1" ht="15" hidden="1" customHeight="1" outlineLevel="1">
      <c r="F383" s="302"/>
      <c r="G383" s="132"/>
      <c r="M383" s="305"/>
      <c r="N383" s="223"/>
      <c r="O383" s="172"/>
      <c r="P383" s="186"/>
      <c r="Q383" s="164"/>
      <c r="R383" s="164"/>
      <c r="S383" s="164"/>
      <c r="T383" s="211"/>
      <c r="U383" s="164"/>
      <c r="V383" s="175"/>
      <c r="W383" s="165"/>
      <c r="X383" s="166"/>
      <c r="Y383" s="133"/>
      <c r="Z383" s="133"/>
      <c r="AA383" s="202"/>
    </row>
    <row r="384" spans="6:27" s="130" customFormat="1" ht="15" hidden="1" customHeight="1" outlineLevel="1">
      <c r="F384" s="302"/>
      <c r="G384" s="132"/>
      <c r="M384" s="305"/>
      <c r="N384" s="223"/>
      <c r="O384" s="172"/>
      <c r="P384" s="186"/>
      <c r="Q384" s="164"/>
      <c r="R384" s="164"/>
      <c r="S384" s="164"/>
      <c r="T384" s="211"/>
      <c r="U384" s="164"/>
      <c r="V384" s="175"/>
      <c r="W384" s="165"/>
      <c r="X384" s="166"/>
      <c r="Y384" s="133"/>
      <c r="Z384" s="133"/>
      <c r="AA384" s="202"/>
    </row>
    <row r="385" spans="6:27" s="130" customFormat="1" ht="15" hidden="1" customHeight="1" outlineLevel="1">
      <c r="F385" s="302"/>
      <c r="G385" s="132"/>
      <c r="M385" s="305"/>
      <c r="N385" s="223"/>
      <c r="O385" s="172"/>
      <c r="P385" s="186"/>
      <c r="Q385" s="164"/>
      <c r="R385" s="164"/>
      <c r="S385" s="164"/>
      <c r="T385" s="211"/>
      <c r="U385" s="164"/>
      <c r="V385" s="175"/>
      <c r="W385" s="165"/>
      <c r="X385" s="166"/>
      <c r="Y385" s="133"/>
      <c r="Z385" s="133"/>
      <c r="AA385" s="202"/>
    </row>
    <row r="386" spans="6:27" s="130" customFormat="1" ht="15" hidden="1" customHeight="1" outlineLevel="1">
      <c r="F386" s="302"/>
      <c r="G386" s="132"/>
      <c r="M386" s="305"/>
      <c r="N386" s="223"/>
      <c r="O386" s="172"/>
      <c r="P386" s="186"/>
      <c r="Q386" s="164"/>
      <c r="R386" s="164"/>
      <c r="S386" s="164"/>
      <c r="T386" s="211"/>
      <c r="U386" s="164"/>
      <c r="V386" s="175"/>
      <c r="W386" s="165"/>
      <c r="X386" s="166"/>
      <c r="Y386" s="133"/>
      <c r="Z386" s="133"/>
      <c r="AA386" s="202"/>
    </row>
    <row r="387" spans="6:27" s="130" customFormat="1" ht="15" hidden="1" customHeight="1" outlineLevel="1">
      <c r="F387" s="302"/>
      <c r="G387" s="132"/>
      <c r="M387" s="305"/>
      <c r="N387" s="223"/>
      <c r="O387" s="172"/>
      <c r="P387" s="186"/>
      <c r="Q387" s="164"/>
      <c r="R387" s="164"/>
      <c r="S387" s="164"/>
      <c r="T387" s="211"/>
      <c r="U387" s="164"/>
      <c r="V387" s="175"/>
      <c r="W387" s="165"/>
      <c r="X387" s="166"/>
      <c r="Y387" s="133"/>
      <c r="Z387" s="133"/>
      <c r="AA387" s="202"/>
    </row>
    <row r="388" spans="6:27" s="130" customFormat="1" ht="15" hidden="1" customHeight="1" outlineLevel="1">
      <c r="F388" s="302"/>
      <c r="G388" s="132"/>
      <c r="M388" s="305"/>
      <c r="N388" s="223"/>
      <c r="O388" s="172"/>
      <c r="P388" s="186"/>
      <c r="Q388" s="164"/>
      <c r="R388" s="164"/>
      <c r="S388" s="164"/>
      <c r="T388" s="211"/>
      <c r="U388" s="164"/>
      <c r="V388" s="175"/>
      <c r="W388" s="165"/>
      <c r="X388" s="166"/>
      <c r="Y388" s="133"/>
      <c r="Z388" s="133"/>
      <c r="AA388" s="202"/>
    </row>
    <row r="389" spans="6:27" s="130" customFormat="1" ht="15" hidden="1" customHeight="1" outlineLevel="1">
      <c r="F389" s="302"/>
      <c r="G389" s="132"/>
      <c r="M389" s="305"/>
      <c r="N389" s="223"/>
      <c r="O389" s="172"/>
      <c r="P389" s="186"/>
      <c r="Q389" s="164"/>
      <c r="R389" s="164"/>
      <c r="S389" s="164"/>
      <c r="T389" s="211"/>
      <c r="U389" s="164"/>
      <c r="V389" s="175"/>
      <c r="W389" s="165"/>
      <c r="X389" s="166"/>
      <c r="Y389" s="133"/>
      <c r="Z389" s="133"/>
      <c r="AA389" s="202"/>
    </row>
    <row r="390" spans="6:27" s="130" customFormat="1" ht="15" hidden="1" customHeight="1" outlineLevel="1">
      <c r="F390" s="302"/>
      <c r="G390" s="132"/>
      <c r="M390" s="305"/>
      <c r="N390" s="223"/>
      <c r="O390" s="172"/>
      <c r="P390" s="186"/>
      <c r="Q390" s="164"/>
      <c r="R390" s="164"/>
      <c r="S390" s="164"/>
      <c r="T390" s="211"/>
      <c r="U390" s="164"/>
      <c r="V390" s="175"/>
      <c r="W390" s="165"/>
      <c r="X390" s="166"/>
      <c r="Y390" s="133"/>
      <c r="Z390" s="133"/>
      <c r="AA390" s="202"/>
    </row>
    <row r="391" spans="6:27" s="130" customFormat="1" ht="15" hidden="1" customHeight="1" outlineLevel="1">
      <c r="F391" s="302"/>
      <c r="G391" s="132"/>
      <c r="M391" s="305"/>
      <c r="N391" s="223"/>
      <c r="O391" s="172"/>
      <c r="P391" s="186"/>
      <c r="Q391" s="164"/>
      <c r="R391" s="164"/>
      <c r="S391" s="164"/>
      <c r="T391" s="211"/>
      <c r="U391" s="164"/>
      <c r="V391" s="175"/>
      <c r="W391" s="165"/>
      <c r="X391" s="166"/>
      <c r="Y391" s="133"/>
      <c r="Z391" s="133"/>
      <c r="AA391" s="202"/>
    </row>
    <row r="392" spans="6:27" s="130" customFormat="1" ht="15" hidden="1" customHeight="1" outlineLevel="1">
      <c r="F392" s="302"/>
      <c r="G392" s="132"/>
      <c r="M392" s="305"/>
      <c r="N392" s="223"/>
      <c r="O392" s="172"/>
      <c r="P392" s="186"/>
      <c r="Q392" s="164"/>
      <c r="R392" s="164"/>
      <c r="S392" s="164"/>
      <c r="T392" s="211"/>
      <c r="U392" s="164"/>
      <c r="V392" s="175"/>
      <c r="W392" s="165"/>
      <c r="X392" s="166"/>
      <c r="Y392" s="133"/>
      <c r="Z392" s="133"/>
      <c r="AA392" s="202"/>
    </row>
    <row r="393" spans="6:27" s="130" customFormat="1" ht="15" hidden="1" customHeight="1" outlineLevel="1">
      <c r="F393" s="302"/>
      <c r="G393" s="132"/>
      <c r="M393" s="305"/>
      <c r="N393" s="223"/>
      <c r="O393" s="172"/>
      <c r="P393" s="186"/>
      <c r="Q393" s="164"/>
      <c r="R393" s="164"/>
      <c r="S393" s="164"/>
      <c r="T393" s="211"/>
      <c r="U393" s="164"/>
      <c r="V393" s="175"/>
      <c r="W393" s="165"/>
      <c r="X393" s="166"/>
      <c r="Y393" s="133"/>
      <c r="Z393" s="133"/>
      <c r="AA393" s="202"/>
    </row>
    <row r="394" spans="6:27" s="130" customFormat="1" ht="15" hidden="1" customHeight="1" outlineLevel="1">
      <c r="F394" s="302"/>
      <c r="G394" s="132"/>
      <c r="M394" s="305"/>
      <c r="N394" s="223"/>
      <c r="O394" s="172"/>
      <c r="P394" s="186"/>
      <c r="Q394" s="164"/>
      <c r="R394" s="164"/>
      <c r="S394" s="164"/>
      <c r="T394" s="211"/>
      <c r="U394" s="164"/>
      <c r="V394" s="175"/>
      <c r="W394" s="165"/>
      <c r="X394" s="166"/>
      <c r="Y394" s="133"/>
      <c r="Z394" s="133"/>
      <c r="AA394" s="202"/>
    </row>
    <row r="395" spans="6:27" s="130" customFormat="1" ht="15" hidden="1" customHeight="1" outlineLevel="1">
      <c r="F395" s="302"/>
      <c r="G395" s="132"/>
      <c r="M395" s="305"/>
      <c r="N395" s="223"/>
      <c r="O395" s="172"/>
      <c r="P395" s="186"/>
      <c r="Q395" s="164"/>
      <c r="R395" s="164"/>
      <c r="S395" s="164"/>
      <c r="T395" s="211"/>
      <c r="U395" s="164"/>
      <c r="V395" s="175"/>
      <c r="W395" s="165"/>
      <c r="X395" s="166"/>
      <c r="Y395" s="133"/>
      <c r="Z395" s="133"/>
      <c r="AA395" s="202"/>
    </row>
    <row r="396" spans="6:27" s="130" customFormat="1" ht="15" hidden="1" customHeight="1" outlineLevel="1">
      <c r="F396" s="302"/>
      <c r="G396" s="132"/>
      <c r="M396" s="305"/>
      <c r="N396" s="223"/>
      <c r="O396" s="172"/>
      <c r="P396" s="186"/>
      <c r="Q396" s="164"/>
      <c r="R396" s="164"/>
      <c r="S396" s="164"/>
      <c r="T396" s="211"/>
      <c r="U396" s="164"/>
      <c r="V396" s="175"/>
      <c r="W396" s="165"/>
      <c r="X396" s="166"/>
      <c r="Y396" s="133"/>
      <c r="Z396" s="133"/>
      <c r="AA396" s="202"/>
    </row>
    <row r="397" spans="6:27" s="130" customFormat="1" ht="15" hidden="1" customHeight="1" outlineLevel="1">
      <c r="F397" s="302"/>
      <c r="G397" s="132"/>
      <c r="M397" s="305"/>
      <c r="N397" s="223"/>
      <c r="O397" s="172"/>
      <c r="P397" s="186"/>
      <c r="Q397" s="164"/>
      <c r="R397" s="164"/>
      <c r="S397" s="164"/>
      <c r="T397" s="211"/>
      <c r="U397" s="164"/>
      <c r="V397" s="175"/>
      <c r="W397" s="165"/>
      <c r="X397" s="166"/>
      <c r="Y397" s="133"/>
      <c r="Z397" s="133"/>
      <c r="AA397" s="202"/>
    </row>
    <row r="398" spans="6:27" s="130" customFormat="1" ht="15" hidden="1" customHeight="1" outlineLevel="1">
      <c r="F398" s="302"/>
      <c r="G398" s="132"/>
      <c r="M398" s="305"/>
      <c r="N398" s="223"/>
      <c r="O398" s="172"/>
      <c r="P398" s="186"/>
      <c r="Q398" s="164"/>
      <c r="R398" s="164"/>
      <c r="S398" s="164"/>
      <c r="T398" s="211"/>
      <c r="U398" s="164"/>
      <c r="V398" s="175"/>
      <c r="W398" s="165"/>
      <c r="X398" s="166"/>
      <c r="Y398" s="133"/>
      <c r="Z398" s="133"/>
      <c r="AA398" s="202"/>
    </row>
    <row r="399" spans="6:27" s="130" customFormat="1" ht="15" hidden="1" customHeight="1" outlineLevel="1">
      <c r="F399" s="302"/>
      <c r="G399" s="132"/>
      <c r="M399" s="305"/>
      <c r="N399" s="223"/>
      <c r="O399" s="172"/>
      <c r="P399" s="186"/>
      <c r="Q399" s="164"/>
      <c r="R399" s="164"/>
      <c r="S399" s="164"/>
      <c r="T399" s="211"/>
      <c r="U399" s="164"/>
      <c r="V399" s="175"/>
      <c r="W399" s="165"/>
      <c r="X399" s="166"/>
      <c r="Y399" s="133"/>
      <c r="Z399" s="133"/>
      <c r="AA399" s="202"/>
    </row>
    <row r="400" spans="6:27" s="130" customFormat="1" ht="15" hidden="1" customHeight="1" outlineLevel="1">
      <c r="F400" s="302"/>
      <c r="G400" s="132"/>
      <c r="M400" s="305"/>
      <c r="N400" s="223"/>
      <c r="O400" s="172"/>
      <c r="P400" s="186"/>
      <c r="Q400" s="164"/>
      <c r="R400" s="164"/>
      <c r="S400" s="164"/>
      <c r="T400" s="211"/>
      <c r="U400" s="164"/>
      <c r="V400" s="175"/>
      <c r="W400" s="165"/>
      <c r="X400" s="166"/>
      <c r="Y400" s="133"/>
      <c r="Z400" s="133"/>
      <c r="AA400" s="202"/>
    </row>
    <row r="401" spans="6:27" s="130" customFormat="1" ht="15" hidden="1" customHeight="1" outlineLevel="1">
      <c r="F401" s="302"/>
      <c r="G401" s="132"/>
      <c r="M401" s="305"/>
      <c r="N401" s="223"/>
      <c r="O401" s="172"/>
      <c r="P401" s="186"/>
      <c r="Q401" s="164"/>
      <c r="R401" s="164"/>
      <c r="S401" s="164"/>
      <c r="T401" s="211"/>
      <c r="U401" s="164"/>
      <c r="V401" s="175"/>
      <c r="W401" s="165"/>
      <c r="X401" s="166"/>
      <c r="Y401" s="133"/>
      <c r="Z401" s="133"/>
      <c r="AA401" s="202"/>
    </row>
    <row r="402" spans="6:27" s="130" customFormat="1" ht="15" hidden="1" customHeight="1" outlineLevel="1">
      <c r="F402" s="302"/>
      <c r="G402" s="132"/>
      <c r="M402" s="305"/>
      <c r="N402" s="223"/>
      <c r="O402" s="172"/>
      <c r="P402" s="186"/>
      <c r="Q402" s="164"/>
      <c r="R402" s="164"/>
      <c r="S402" s="164"/>
      <c r="T402" s="211"/>
      <c r="U402" s="164"/>
      <c r="V402" s="175"/>
      <c r="W402" s="165"/>
      <c r="X402" s="166"/>
      <c r="Y402" s="133"/>
      <c r="Z402" s="133"/>
      <c r="AA402" s="202"/>
    </row>
    <row r="403" spans="6:27" s="130" customFormat="1" ht="15" hidden="1" customHeight="1" outlineLevel="1">
      <c r="F403" s="302"/>
      <c r="G403" s="132"/>
      <c r="M403" s="305"/>
      <c r="N403" s="223"/>
      <c r="O403" s="172"/>
      <c r="P403" s="186"/>
      <c r="Q403" s="164"/>
      <c r="R403" s="164"/>
      <c r="S403" s="164"/>
      <c r="T403" s="211"/>
      <c r="U403" s="164"/>
      <c r="V403" s="175"/>
      <c r="W403" s="165"/>
      <c r="X403" s="166"/>
      <c r="Y403" s="133"/>
      <c r="Z403" s="133"/>
      <c r="AA403" s="202"/>
    </row>
    <row r="404" spans="6:27" s="130" customFormat="1" ht="15" hidden="1" customHeight="1" outlineLevel="1">
      <c r="F404" s="302"/>
      <c r="G404" s="132"/>
      <c r="M404" s="305"/>
      <c r="N404" s="223"/>
      <c r="O404" s="172"/>
      <c r="P404" s="186"/>
      <c r="Q404" s="164"/>
      <c r="R404" s="164"/>
      <c r="S404" s="164"/>
      <c r="T404" s="211"/>
      <c r="U404" s="164"/>
      <c r="V404" s="175"/>
      <c r="W404" s="165"/>
      <c r="X404" s="166"/>
      <c r="Y404" s="133"/>
      <c r="Z404" s="133"/>
      <c r="AA404" s="202"/>
    </row>
    <row r="405" spans="6:27" s="130" customFormat="1" ht="15" hidden="1" customHeight="1" outlineLevel="1">
      <c r="F405" s="302"/>
      <c r="G405" s="132"/>
      <c r="M405" s="305"/>
      <c r="N405" s="223"/>
      <c r="O405" s="172"/>
      <c r="P405" s="186"/>
      <c r="Q405" s="164"/>
      <c r="R405" s="164"/>
      <c r="S405" s="164"/>
      <c r="T405" s="211"/>
      <c r="U405" s="164"/>
      <c r="V405" s="175"/>
      <c r="W405" s="165"/>
      <c r="X405" s="166"/>
      <c r="Y405" s="133"/>
      <c r="Z405" s="133"/>
      <c r="AA405" s="202"/>
    </row>
    <row r="406" spans="6:27" s="130" customFormat="1" ht="15" hidden="1" customHeight="1" outlineLevel="1">
      <c r="F406" s="302"/>
      <c r="G406" s="132"/>
      <c r="M406" s="305"/>
      <c r="N406" s="223"/>
      <c r="O406" s="172"/>
      <c r="P406" s="186"/>
      <c r="Q406" s="164"/>
      <c r="R406" s="164"/>
      <c r="S406" s="164"/>
      <c r="T406" s="211"/>
      <c r="U406" s="164"/>
      <c r="V406" s="175"/>
      <c r="W406" s="165"/>
      <c r="X406" s="166"/>
      <c r="Y406" s="133"/>
      <c r="Z406" s="133"/>
      <c r="AA406" s="202"/>
    </row>
    <row r="407" spans="6:27" s="130" customFormat="1" ht="15" hidden="1" customHeight="1" outlineLevel="1">
      <c r="F407" s="302"/>
      <c r="G407" s="132"/>
      <c r="M407" s="305"/>
      <c r="N407" s="223"/>
      <c r="O407" s="172"/>
      <c r="P407" s="186"/>
      <c r="Q407" s="164"/>
      <c r="R407" s="164"/>
      <c r="S407" s="164"/>
      <c r="T407" s="211"/>
      <c r="U407" s="164"/>
      <c r="V407" s="175"/>
      <c r="W407" s="165"/>
      <c r="X407" s="166"/>
      <c r="Y407" s="133"/>
      <c r="Z407" s="133"/>
      <c r="AA407" s="202"/>
    </row>
    <row r="408" spans="6:27" s="130" customFormat="1" ht="15" hidden="1" customHeight="1" outlineLevel="1">
      <c r="F408" s="302"/>
      <c r="G408" s="132"/>
      <c r="M408" s="305"/>
      <c r="N408" s="223"/>
      <c r="O408" s="172"/>
      <c r="P408" s="186"/>
      <c r="Q408" s="164"/>
      <c r="R408" s="164"/>
      <c r="S408" s="164"/>
      <c r="T408" s="211"/>
      <c r="U408" s="164"/>
      <c r="V408" s="175"/>
      <c r="W408" s="165"/>
      <c r="X408" s="166"/>
      <c r="Y408" s="133"/>
      <c r="Z408" s="133"/>
      <c r="AA408" s="202"/>
    </row>
    <row r="409" spans="6:27" s="130" customFormat="1" ht="15" hidden="1" customHeight="1" outlineLevel="1">
      <c r="F409" s="302"/>
      <c r="G409" s="132"/>
      <c r="M409" s="305"/>
      <c r="N409" s="223"/>
      <c r="O409" s="172"/>
      <c r="P409" s="186"/>
      <c r="Q409" s="164"/>
      <c r="R409" s="164"/>
      <c r="S409" s="164"/>
      <c r="T409" s="211"/>
      <c r="U409" s="164"/>
      <c r="V409" s="175"/>
      <c r="W409" s="165"/>
      <c r="X409" s="166"/>
      <c r="Y409" s="133"/>
      <c r="Z409" s="133"/>
      <c r="AA409" s="202"/>
    </row>
    <row r="410" spans="6:27" s="130" customFormat="1" ht="15" hidden="1" customHeight="1" outlineLevel="1">
      <c r="F410" s="302"/>
      <c r="G410" s="132"/>
      <c r="M410" s="305"/>
      <c r="N410" s="223"/>
      <c r="O410" s="172"/>
      <c r="P410" s="186"/>
      <c r="Q410" s="164"/>
      <c r="R410" s="164"/>
      <c r="S410" s="164"/>
      <c r="T410" s="211"/>
      <c r="U410" s="164"/>
      <c r="V410" s="175"/>
      <c r="W410" s="165"/>
      <c r="X410" s="166"/>
      <c r="Y410" s="133"/>
      <c r="Z410" s="133"/>
      <c r="AA410" s="202"/>
    </row>
    <row r="411" spans="6:27" s="130" customFormat="1" ht="15" hidden="1" customHeight="1" outlineLevel="1">
      <c r="F411" s="302"/>
      <c r="G411" s="132"/>
      <c r="M411" s="305"/>
      <c r="N411" s="223"/>
      <c r="O411" s="172"/>
      <c r="P411" s="186"/>
      <c r="Q411" s="164"/>
      <c r="R411" s="164"/>
      <c r="S411" s="164"/>
      <c r="T411" s="211"/>
      <c r="U411" s="164"/>
      <c r="V411" s="175"/>
      <c r="W411" s="165"/>
      <c r="X411" s="166"/>
      <c r="Y411" s="133"/>
      <c r="Z411" s="133"/>
      <c r="AA411" s="202"/>
    </row>
    <row r="412" spans="6:27" s="130" customFormat="1" ht="15" hidden="1" customHeight="1" outlineLevel="1">
      <c r="F412" s="302"/>
      <c r="G412" s="132"/>
      <c r="M412" s="305"/>
      <c r="N412" s="223"/>
      <c r="O412" s="172"/>
      <c r="P412" s="186"/>
      <c r="Q412" s="164"/>
      <c r="R412" s="164"/>
      <c r="S412" s="164"/>
      <c r="T412" s="211"/>
      <c r="U412" s="164"/>
      <c r="V412" s="175"/>
      <c r="W412" s="165"/>
      <c r="X412" s="166"/>
      <c r="Y412" s="133"/>
      <c r="Z412" s="133"/>
      <c r="AA412" s="202"/>
    </row>
    <row r="413" spans="6:27" s="130" customFormat="1" ht="15" hidden="1" customHeight="1" outlineLevel="1">
      <c r="F413" s="302"/>
      <c r="G413" s="132"/>
      <c r="M413" s="305"/>
      <c r="N413" s="223"/>
      <c r="O413" s="172"/>
      <c r="P413" s="186"/>
      <c r="Q413" s="164"/>
      <c r="R413" s="164"/>
      <c r="S413" s="164"/>
      <c r="T413" s="211"/>
      <c r="U413" s="164"/>
      <c r="V413" s="175"/>
      <c r="W413" s="165"/>
      <c r="X413" s="166"/>
      <c r="Y413" s="133"/>
      <c r="Z413" s="133"/>
      <c r="AA413" s="202"/>
    </row>
    <row r="414" spans="6:27" s="130" customFormat="1" ht="15" hidden="1" customHeight="1" outlineLevel="1">
      <c r="F414" s="302"/>
      <c r="G414" s="132"/>
      <c r="M414" s="305"/>
      <c r="N414" s="223"/>
      <c r="O414" s="172"/>
      <c r="P414" s="186"/>
      <c r="Q414" s="164"/>
      <c r="R414" s="164"/>
      <c r="S414" s="164"/>
      <c r="T414" s="211"/>
      <c r="U414" s="164"/>
      <c r="V414" s="175"/>
      <c r="W414" s="165"/>
      <c r="X414" s="166"/>
      <c r="Y414" s="133"/>
      <c r="Z414" s="133"/>
      <c r="AA414" s="202"/>
    </row>
    <row r="415" spans="6:27" s="130" customFormat="1" ht="15" hidden="1" customHeight="1" outlineLevel="1">
      <c r="F415" s="302"/>
      <c r="G415" s="132"/>
      <c r="M415" s="305"/>
      <c r="N415" s="223"/>
      <c r="O415" s="172"/>
      <c r="P415" s="186"/>
      <c r="Q415" s="164"/>
      <c r="R415" s="164"/>
      <c r="S415" s="164"/>
      <c r="T415" s="211"/>
      <c r="U415" s="164"/>
      <c r="V415" s="175"/>
      <c r="W415" s="165"/>
      <c r="X415" s="166"/>
      <c r="Y415" s="133"/>
      <c r="Z415" s="133"/>
      <c r="AA415" s="202"/>
    </row>
    <row r="416" spans="6:27" s="130" customFormat="1" ht="15" hidden="1" customHeight="1" outlineLevel="1">
      <c r="F416" s="302"/>
      <c r="G416" s="132"/>
      <c r="M416" s="305"/>
      <c r="N416" s="223"/>
      <c r="O416" s="172"/>
      <c r="P416" s="186"/>
      <c r="Q416" s="164"/>
      <c r="R416" s="164"/>
      <c r="S416" s="164"/>
      <c r="T416" s="211"/>
      <c r="U416" s="164"/>
      <c r="V416" s="175"/>
      <c r="W416" s="165"/>
      <c r="X416" s="166"/>
      <c r="Y416" s="133"/>
      <c r="Z416" s="133"/>
      <c r="AA416" s="202"/>
    </row>
    <row r="417" spans="6:27" s="130" customFormat="1" ht="15" hidden="1" customHeight="1" outlineLevel="1">
      <c r="F417" s="302"/>
      <c r="G417" s="132"/>
      <c r="M417" s="305"/>
      <c r="N417" s="223"/>
      <c r="O417" s="172"/>
      <c r="P417" s="186"/>
      <c r="Q417" s="164"/>
      <c r="R417" s="164"/>
      <c r="S417" s="164"/>
      <c r="T417" s="211"/>
      <c r="U417" s="164"/>
      <c r="V417" s="175"/>
      <c r="W417" s="165"/>
      <c r="X417" s="166"/>
      <c r="Y417" s="133"/>
      <c r="Z417" s="133"/>
      <c r="AA417" s="202"/>
    </row>
    <row r="418" spans="6:27" s="130" customFormat="1" ht="15" hidden="1" customHeight="1" outlineLevel="1">
      <c r="F418" s="302"/>
      <c r="G418" s="132"/>
      <c r="M418" s="305"/>
      <c r="N418" s="223"/>
      <c r="O418" s="172"/>
      <c r="P418" s="186"/>
      <c r="Q418" s="164"/>
      <c r="R418" s="164"/>
      <c r="S418" s="164"/>
      <c r="T418" s="211"/>
      <c r="U418" s="164"/>
      <c r="V418" s="175"/>
      <c r="W418" s="165"/>
      <c r="X418" s="166"/>
      <c r="Y418" s="133"/>
      <c r="Z418" s="133"/>
      <c r="AA418" s="202"/>
    </row>
    <row r="419" spans="6:27" s="130" customFormat="1" ht="15" hidden="1" customHeight="1" outlineLevel="1">
      <c r="F419" s="302"/>
      <c r="G419" s="132"/>
      <c r="M419" s="305"/>
      <c r="N419" s="223"/>
      <c r="O419" s="172"/>
      <c r="P419" s="186"/>
      <c r="Q419" s="164"/>
      <c r="R419" s="164"/>
      <c r="S419" s="164"/>
      <c r="T419" s="211"/>
      <c r="U419" s="164"/>
      <c r="V419" s="175"/>
      <c r="W419" s="165"/>
      <c r="X419" s="166"/>
      <c r="Y419" s="133"/>
      <c r="Z419" s="133"/>
      <c r="AA419" s="202"/>
    </row>
    <row r="420" spans="6:27" s="130" customFormat="1" ht="15" hidden="1" customHeight="1" outlineLevel="1">
      <c r="F420" s="302"/>
      <c r="G420" s="132"/>
      <c r="M420" s="305"/>
      <c r="N420" s="223"/>
      <c r="O420" s="172"/>
      <c r="P420" s="186"/>
      <c r="Q420" s="164"/>
      <c r="R420" s="164"/>
      <c r="S420" s="164"/>
      <c r="T420" s="211"/>
      <c r="U420" s="164"/>
      <c r="V420" s="175"/>
      <c r="W420" s="165"/>
      <c r="X420" s="166"/>
      <c r="Y420" s="133"/>
      <c r="Z420" s="133"/>
      <c r="AA420" s="202"/>
    </row>
    <row r="421" spans="6:27" s="130" customFormat="1" ht="15" hidden="1" customHeight="1" outlineLevel="1">
      <c r="F421" s="302"/>
      <c r="G421" s="132"/>
      <c r="M421" s="305"/>
      <c r="N421" s="223"/>
      <c r="O421" s="172"/>
      <c r="P421" s="186"/>
      <c r="Q421" s="164"/>
      <c r="R421" s="164"/>
      <c r="S421" s="164"/>
      <c r="T421" s="211"/>
      <c r="U421" s="164"/>
      <c r="V421" s="175"/>
      <c r="W421" s="165"/>
      <c r="X421" s="166"/>
      <c r="Y421" s="133"/>
      <c r="Z421" s="133"/>
      <c r="AA421" s="202"/>
    </row>
    <row r="422" spans="6:27" s="130" customFormat="1" ht="15" hidden="1" customHeight="1" outlineLevel="1">
      <c r="F422" s="302"/>
      <c r="G422" s="132"/>
      <c r="M422" s="305"/>
      <c r="N422" s="223"/>
      <c r="O422" s="172"/>
      <c r="P422" s="186"/>
      <c r="Q422" s="164"/>
      <c r="R422" s="164"/>
      <c r="S422" s="164"/>
      <c r="T422" s="211"/>
      <c r="U422" s="164"/>
      <c r="V422" s="175"/>
      <c r="W422" s="165"/>
      <c r="X422" s="166"/>
      <c r="Y422" s="133"/>
      <c r="Z422" s="133"/>
      <c r="AA422" s="202"/>
    </row>
    <row r="423" spans="6:27" s="130" customFormat="1" ht="15" hidden="1" customHeight="1" outlineLevel="1">
      <c r="F423" s="302"/>
      <c r="G423" s="132"/>
      <c r="M423" s="305"/>
      <c r="N423" s="223"/>
      <c r="O423" s="172"/>
      <c r="P423" s="186"/>
      <c r="Q423" s="164"/>
      <c r="R423" s="164"/>
      <c r="S423" s="164"/>
      <c r="T423" s="211"/>
      <c r="U423" s="164"/>
      <c r="V423" s="175"/>
      <c r="W423" s="165"/>
      <c r="X423" s="166"/>
      <c r="Y423" s="133"/>
      <c r="Z423" s="133"/>
      <c r="AA423" s="202"/>
    </row>
    <row r="424" spans="6:27" s="130" customFormat="1" ht="15" hidden="1" customHeight="1" outlineLevel="1">
      <c r="F424" s="302"/>
      <c r="G424" s="132"/>
      <c r="M424" s="305"/>
      <c r="N424" s="223"/>
      <c r="O424" s="172"/>
      <c r="P424" s="186"/>
      <c r="Q424" s="164"/>
      <c r="R424" s="164"/>
      <c r="S424" s="164"/>
      <c r="T424" s="211"/>
      <c r="U424" s="164"/>
      <c r="V424" s="175"/>
      <c r="W424" s="165"/>
      <c r="X424" s="166"/>
      <c r="Y424" s="133"/>
      <c r="Z424" s="133"/>
      <c r="AA424" s="202"/>
    </row>
    <row r="425" spans="6:27" s="130" customFormat="1" ht="15" hidden="1" customHeight="1" outlineLevel="1">
      <c r="F425" s="302"/>
      <c r="G425" s="132"/>
      <c r="M425" s="305"/>
      <c r="N425" s="223"/>
      <c r="O425" s="172"/>
      <c r="P425" s="186"/>
      <c r="Q425" s="164"/>
      <c r="R425" s="164"/>
      <c r="S425" s="164"/>
      <c r="T425" s="211"/>
      <c r="U425" s="164"/>
      <c r="V425" s="175"/>
      <c r="W425" s="165"/>
      <c r="X425" s="166"/>
      <c r="Y425" s="133"/>
      <c r="Z425" s="133"/>
      <c r="AA425" s="202"/>
    </row>
    <row r="426" spans="6:27" s="130" customFormat="1" ht="15" hidden="1" customHeight="1" outlineLevel="1">
      <c r="F426" s="302"/>
      <c r="G426" s="132"/>
      <c r="M426" s="305"/>
      <c r="N426" s="223"/>
      <c r="O426" s="172"/>
      <c r="P426" s="186"/>
      <c r="Q426" s="164"/>
      <c r="R426" s="164"/>
      <c r="S426" s="164"/>
      <c r="T426" s="211"/>
      <c r="U426" s="164"/>
      <c r="V426" s="175"/>
      <c r="W426" s="165"/>
      <c r="X426" s="166"/>
      <c r="Y426" s="133"/>
      <c r="Z426" s="133"/>
      <c r="AA426" s="202"/>
    </row>
    <row r="427" spans="6:27" s="130" customFormat="1" ht="15" hidden="1" customHeight="1" outlineLevel="1">
      <c r="F427" s="302"/>
      <c r="G427" s="132"/>
      <c r="M427" s="305"/>
      <c r="N427" s="223"/>
      <c r="O427" s="172"/>
      <c r="P427" s="186"/>
      <c r="Q427" s="164"/>
      <c r="R427" s="164"/>
      <c r="S427" s="164"/>
      <c r="T427" s="211"/>
      <c r="U427" s="164"/>
      <c r="V427" s="175"/>
      <c r="W427" s="165"/>
      <c r="X427" s="166"/>
      <c r="Y427" s="133"/>
      <c r="Z427" s="133"/>
      <c r="AA427" s="202"/>
    </row>
    <row r="428" spans="6:27" s="130" customFormat="1" ht="15" hidden="1" customHeight="1" outlineLevel="1">
      <c r="F428" s="302"/>
      <c r="G428" s="132"/>
      <c r="M428" s="305"/>
      <c r="N428" s="223"/>
      <c r="O428" s="172"/>
      <c r="P428" s="186"/>
      <c r="Q428" s="164"/>
      <c r="R428" s="164"/>
      <c r="S428" s="164"/>
      <c r="T428" s="211"/>
      <c r="U428" s="164"/>
      <c r="V428" s="175"/>
      <c r="W428" s="165"/>
      <c r="X428" s="166"/>
      <c r="Y428" s="133"/>
      <c r="Z428" s="133"/>
      <c r="AA428" s="202"/>
    </row>
    <row r="429" spans="6:27" s="130" customFormat="1" ht="15" hidden="1" customHeight="1" outlineLevel="1">
      <c r="F429" s="302"/>
      <c r="G429" s="132"/>
      <c r="M429" s="305"/>
      <c r="N429" s="223"/>
      <c r="O429" s="172"/>
      <c r="P429" s="186"/>
      <c r="Q429" s="164"/>
      <c r="R429" s="164"/>
      <c r="S429" s="164"/>
      <c r="T429" s="211"/>
      <c r="U429" s="164"/>
      <c r="V429" s="175"/>
      <c r="W429" s="165"/>
      <c r="X429" s="166"/>
      <c r="Y429" s="133"/>
      <c r="Z429" s="133"/>
      <c r="AA429" s="202"/>
    </row>
    <row r="430" spans="6:27" s="130" customFormat="1" ht="15" hidden="1" customHeight="1" outlineLevel="1">
      <c r="F430" s="302"/>
      <c r="G430" s="132"/>
      <c r="M430" s="305"/>
      <c r="N430" s="223"/>
      <c r="O430" s="172"/>
      <c r="P430" s="186"/>
      <c r="Q430" s="164"/>
      <c r="R430" s="164"/>
      <c r="S430" s="164"/>
      <c r="T430" s="211"/>
      <c r="U430" s="164"/>
      <c r="V430" s="175"/>
      <c r="W430" s="165"/>
      <c r="X430" s="166"/>
      <c r="Y430" s="133"/>
      <c r="Z430" s="133"/>
      <c r="AA430" s="202"/>
    </row>
    <row r="431" spans="6:27" s="130" customFormat="1" ht="15" hidden="1" customHeight="1" outlineLevel="1">
      <c r="F431" s="302"/>
      <c r="G431" s="132"/>
      <c r="M431" s="305"/>
      <c r="N431" s="223"/>
      <c r="O431" s="172"/>
      <c r="P431" s="186"/>
      <c r="Q431" s="164"/>
      <c r="R431" s="164"/>
      <c r="S431" s="164"/>
      <c r="T431" s="211"/>
      <c r="U431" s="164"/>
      <c r="V431" s="175"/>
      <c r="W431" s="165"/>
      <c r="X431" s="166"/>
      <c r="Y431" s="133"/>
      <c r="Z431" s="133"/>
      <c r="AA431" s="202"/>
    </row>
    <row r="432" spans="6:27" s="130" customFormat="1" ht="15" hidden="1" customHeight="1" outlineLevel="1">
      <c r="F432" s="302"/>
      <c r="G432" s="132"/>
      <c r="M432" s="305"/>
      <c r="N432" s="223"/>
      <c r="O432" s="172"/>
      <c r="P432" s="186"/>
      <c r="Q432" s="164"/>
      <c r="R432" s="164"/>
      <c r="S432" s="164"/>
      <c r="T432" s="211"/>
      <c r="U432" s="164"/>
      <c r="V432" s="175"/>
      <c r="W432" s="165"/>
      <c r="X432" s="166"/>
      <c r="Y432" s="133"/>
      <c r="Z432" s="133"/>
      <c r="AA432" s="202"/>
    </row>
    <row r="433" spans="6:27" s="130" customFormat="1" ht="15" hidden="1" customHeight="1" outlineLevel="1">
      <c r="F433" s="302"/>
      <c r="G433" s="132"/>
      <c r="M433" s="305"/>
      <c r="N433" s="223"/>
      <c r="O433" s="172"/>
      <c r="P433" s="186"/>
      <c r="Q433" s="164"/>
      <c r="R433" s="164"/>
      <c r="S433" s="164"/>
      <c r="T433" s="211"/>
      <c r="U433" s="164"/>
      <c r="V433" s="175"/>
      <c r="W433" s="165"/>
      <c r="X433" s="166"/>
      <c r="Y433" s="133"/>
      <c r="Z433" s="133"/>
      <c r="AA433" s="202"/>
    </row>
    <row r="434" spans="6:27" s="130" customFormat="1" ht="15" hidden="1" customHeight="1" outlineLevel="1">
      <c r="F434" s="302"/>
      <c r="G434" s="132"/>
      <c r="M434" s="305"/>
      <c r="N434" s="223"/>
      <c r="O434" s="172"/>
      <c r="P434" s="186"/>
      <c r="Q434" s="164"/>
      <c r="R434" s="164"/>
      <c r="S434" s="164"/>
      <c r="T434" s="211"/>
      <c r="U434" s="164"/>
      <c r="V434" s="175"/>
      <c r="W434" s="165"/>
      <c r="X434" s="166"/>
      <c r="Y434" s="133"/>
      <c r="Z434" s="133"/>
      <c r="AA434" s="202"/>
    </row>
    <row r="435" spans="6:27" s="130" customFormat="1" ht="15" hidden="1" customHeight="1" outlineLevel="1">
      <c r="F435" s="302"/>
      <c r="G435" s="132"/>
      <c r="M435" s="305"/>
      <c r="N435" s="223"/>
      <c r="O435" s="172"/>
      <c r="P435" s="186"/>
      <c r="Q435" s="164"/>
      <c r="R435" s="164"/>
      <c r="S435" s="164"/>
      <c r="T435" s="211"/>
      <c r="U435" s="164"/>
      <c r="V435" s="175"/>
      <c r="W435" s="165"/>
      <c r="X435" s="166"/>
      <c r="Y435" s="133"/>
      <c r="Z435" s="133"/>
      <c r="AA435" s="202"/>
    </row>
    <row r="436" spans="6:27" s="130" customFormat="1" ht="15" hidden="1" customHeight="1" outlineLevel="1">
      <c r="F436" s="302"/>
      <c r="G436" s="132"/>
      <c r="M436" s="305"/>
      <c r="N436" s="223"/>
      <c r="O436" s="172"/>
      <c r="P436" s="186"/>
      <c r="Q436" s="164"/>
      <c r="R436" s="164"/>
      <c r="S436" s="164"/>
      <c r="T436" s="211"/>
      <c r="U436" s="164"/>
      <c r="V436" s="175"/>
      <c r="W436" s="165"/>
      <c r="X436" s="166"/>
      <c r="Y436" s="133"/>
      <c r="Z436" s="133"/>
      <c r="AA436" s="202"/>
    </row>
    <row r="437" spans="6:27" s="130" customFormat="1" ht="15" hidden="1" customHeight="1" outlineLevel="1">
      <c r="F437" s="302"/>
      <c r="G437" s="132"/>
      <c r="M437" s="305"/>
      <c r="N437" s="223"/>
      <c r="O437" s="172"/>
      <c r="P437" s="186"/>
      <c r="Q437" s="164"/>
      <c r="R437" s="164"/>
      <c r="S437" s="164"/>
      <c r="T437" s="211"/>
      <c r="U437" s="164"/>
      <c r="V437" s="175"/>
      <c r="W437" s="165"/>
      <c r="X437" s="166"/>
      <c r="Y437" s="133"/>
      <c r="Z437" s="133"/>
      <c r="AA437" s="202"/>
    </row>
    <row r="438" spans="6:27" s="130" customFormat="1" ht="15" hidden="1" customHeight="1" outlineLevel="1">
      <c r="F438" s="302"/>
      <c r="G438" s="132"/>
      <c r="M438" s="305"/>
      <c r="N438" s="223"/>
      <c r="O438" s="172"/>
      <c r="P438" s="186"/>
      <c r="Q438" s="164"/>
      <c r="R438" s="164"/>
      <c r="S438" s="164"/>
      <c r="T438" s="211"/>
      <c r="U438" s="164"/>
      <c r="V438" s="175"/>
      <c r="W438" s="165"/>
      <c r="X438" s="166"/>
      <c r="Y438" s="133"/>
      <c r="Z438" s="133"/>
      <c r="AA438" s="202"/>
    </row>
    <row r="439" spans="6:27" s="130" customFormat="1" ht="15" hidden="1" customHeight="1" outlineLevel="1">
      <c r="F439" s="302"/>
      <c r="G439" s="132"/>
      <c r="M439" s="305"/>
      <c r="N439" s="223"/>
      <c r="O439" s="172"/>
      <c r="P439" s="186"/>
      <c r="Q439" s="164"/>
      <c r="R439" s="164"/>
      <c r="S439" s="164"/>
      <c r="T439" s="211"/>
      <c r="U439" s="164"/>
      <c r="V439" s="175"/>
      <c r="W439" s="165"/>
      <c r="X439" s="166"/>
      <c r="Y439" s="133"/>
      <c r="Z439" s="133"/>
      <c r="AA439" s="202"/>
    </row>
    <row r="440" spans="6:27" s="130" customFormat="1" ht="15" hidden="1" customHeight="1" outlineLevel="1">
      <c r="F440" s="302"/>
      <c r="G440" s="132"/>
      <c r="M440" s="305"/>
      <c r="N440" s="223"/>
      <c r="O440" s="172"/>
      <c r="P440" s="186"/>
      <c r="Q440" s="164"/>
      <c r="R440" s="164"/>
      <c r="S440" s="164"/>
      <c r="T440" s="211"/>
      <c r="U440" s="164"/>
      <c r="V440" s="175"/>
      <c r="W440" s="165"/>
      <c r="X440" s="166"/>
      <c r="Y440" s="133"/>
      <c r="Z440" s="133"/>
      <c r="AA440" s="202"/>
    </row>
    <row r="441" spans="6:27" s="130" customFormat="1" ht="15" hidden="1" customHeight="1" outlineLevel="1">
      <c r="F441" s="302"/>
      <c r="G441" s="132"/>
      <c r="M441" s="305"/>
      <c r="N441" s="223"/>
      <c r="O441" s="172"/>
      <c r="P441" s="186"/>
      <c r="Q441" s="164"/>
      <c r="R441" s="164"/>
      <c r="S441" s="164"/>
      <c r="T441" s="211"/>
      <c r="U441" s="164"/>
      <c r="V441" s="175"/>
      <c r="W441" s="165"/>
      <c r="X441" s="166"/>
      <c r="Y441" s="133"/>
      <c r="Z441" s="133"/>
      <c r="AA441" s="202"/>
    </row>
    <row r="442" spans="6:27" s="130" customFormat="1" ht="15" hidden="1" customHeight="1" outlineLevel="1">
      <c r="F442" s="302"/>
      <c r="G442" s="132"/>
      <c r="M442" s="305"/>
      <c r="N442" s="223"/>
      <c r="O442" s="172"/>
      <c r="P442" s="186"/>
      <c r="Q442" s="164"/>
      <c r="R442" s="164"/>
      <c r="S442" s="164"/>
      <c r="T442" s="211"/>
      <c r="U442" s="164"/>
      <c r="V442" s="175"/>
      <c r="W442" s="165"/>
      <c r="X442" s="166"/>
      <c r="Y442" s="133"/>
      <c r="Z442" s="133"/>
      <c r="AA442" s="202"/>
    </row>
    <row r="443" spans="6:27" s="130" customFormat="1" ht="15" hidden="1" customHeight="1" outlineLevel="1">
      <c r="F443" s="302"/>
      <c r="G443" s="132"/>
      <c r="M443" s="305"/>
      <c r="N443" s="223"/>
      <c r="O443" s="172"/>
      <c r="P443" s="186"/>
      <c r="Q443" s="164"/>
      <c r="R443" s="164"/>
      <c r="S443" s="164"/>
      <c r="T443" s="211"/>
      <c r="U443" s="164"/>
      <c r="V443" s="175"/>
      <c r="W443" s="165"/>
      <c r="X443" s="166"/>
      <c r="Y443" s="133"/>
      <c r="Z443" s="133"/>
      <c r="AA443" s="202"/>
    </row>
    <row r="444" spans="6:27" s="130" customFormat="1" ht="15" hidden="1" customHeight="1" outlineLevel="1">
      <c r="F444" s="302"/>
      <c r="G444" s="132"/>
      <c r="M444" s="305"/>
      <c r="N444" s="223"/>
      <c r="O444" s="172"/>
      <c r="P444" s="186"/>
      <c r="Q444" s="164"/>
      <c r="R444" s="164"/>
      <c r="S444" s="164"/>
      <c r="T444" s="211"/>
      <c r="U444" s="164"/>
      <c r="V444" s="175"/>
      <c r="W444" s="165"/>
      <c r="X444" s="166"/>
      <c r="Y444" s="133"/>
      <c r="Z444" s="133"/>
      <c r="AA444" s="202"/>
    </row>
    <row r="445" spans="6:27" s="130" customFormat="1" ht="15" hidden="1" customHeight="1" outlineLevel="1">
      <c r="F445" s="302"/>
      <c r="G445" s="132"/>
      <c r="M445" s="305"/>
      <c r="N445" s="223"/>
      <c r="O445" s="172"/>
      <c r="P445" s="186"/>
      <c r="Q445" s="164"/>
      <c r="R445" s="164"/>
      <c r="S445" s="164"/>
      <c r="T445" s="211"/>
      <c r="U445" s="164"/>
      <c r="V445" s="175"/>
      <c r="W445" s="165"/>
      <c r="X445" s="166"/>
      <c r="Y445" s="133"/>
      <c r="Z445" s="133"/>
      <c r="AA445" s="202"/>
    </row>
    <row r="446" spans="6:27" s="130" customFormat="1" ht="15" hidden="1" customHeight="1" outlineLevel="1">
      <c r="F446" s="302"/>
      <c r="G446" s="132"/>
      <c r="M446" s="305"/>
      <c r="N446" s="223"/>
      <c r="O446" s="172"/>
      <c r="P446" s="186"/>
      <c r="Q446" s="164"/>
      <c r="R446" s="164"/>
      <c r="S446" s="164"/>
      <c r="T446" s="211"/>
      <c r="U446" s="164"/>
      <c r="V446" s="175"/>
      <c r="W446" s="165"/>
      <c r="X446" s="166"/>
      <c r="Y446" s="133"/>
      <c r="Z446" s="133"/>
      <c r="AA446" s="202"/>
    </row>
    <row r="447" spans="6:27" s="130" customFormat="1" ht="15" hidden="1" customHeight="1" outlineLevel="1">
      <c r="F447" s="302"/>
      <c r="G447" s="132"/>
      <c r="M447" s="305"/>
      <c r="N447" s="223"/>
      <c r="O447" s="172"/>
      <c r="P447" s="186"/>
      <c r="Q447" s="164"/>
      <c r="R447" s="164"/>
      <c r="S447" s="164"/>
      <c r="T447" s="211"/>
      <c r="U447" s="164"/>
      <c r="V447" s="175"/>
      <c r="W447" s="165"/>
      <c r="X447" s="166"/>
      <c r="Y447" s="133"/>
      <c r="Z447" s="133"/>
      <c r="AA447" s="202"/>
    </row>
    <row r="448" spans="6:27" s="130" customFormat="1" ht="15" hidden="1" customHeight="1" outlineLevel="1">
      <c r="F448" s="302"/>
      <c r="G448" s="132"/>
      <c r="M448" s="305"/>
      <c r="N448" s="223"/>
      <c r="O448" s="172"/>
      <c r="P448" s="186"/>
      <c r="Q448" s="164"/>
      <c r="R448" s="164"/>
      <c r="S448" s="164"/>
      <c r="T448" s="211"/>
      <c r="U448" s="164"/>
      <c r="V448" s="175"/>
      <c r="W448" s="165"/>
      <c r="X448" s="166"/>
      <c r="Y448" s="133"/>
      <c r="Z448" s="133"/>
      <c r="AA448" s="202"/>
    </row>
    <row r="449" spans="6:27" s="130" customFormat="1" ht="15" hidden="1" customHeight="1" outlineLevel="1">
      <c r="F449" s="302"/>
      <c r="G449" s="132"/>
      <c r="M449" s="305"/>
      <c r="N449" s="223"/>
      <c r="O449" s="172"/>
      <c r="P449" s="186"/>
      <c r="Q449" s="164"/>
      <c r="R449" s="164"/>
      <c r="S449" s="164"/>
      <c r="T449" s="211"/>
      <c r="U449" s="164"/>
      <c r="V449" s="175"/>
      <c r="W449" s="165"/>
      <c r="X449" s="166"/>
      <c r="Y449" s="133"/>
      <c r="Z449" s="133"/>
      <c r="AA449" s="202"/>
    </row>
    <row r="450" spans="6:27" s="130" customFormat="1" ht="15" hidden="1" customHeight="1" outlineLevel="1">
      <c r="F450" s="302"/>
      <c r="G450" s="132"/>
      <c r="M450" s="305"/>
      <c r="N450" s="223"/>
      <c r="O450" s="172"/>
      <c r="P450" s="186"/>
      <c r="Q450" s="164"/>
      <c r="R450" s="164"/>
      <c r="S450" s="164"/>
      <c r="T450" s="211"/>
      <c r="U450" s="164"/>
      <c r="V450" s="175"/>
      <c r="W450" s="165"/>
      <c r="X450" s="166"/>
      <c r="Y450" s="133"/>
      <c r="Z450" s="133"/>
      <c r="AA450" s="202"/>
    </row>
    <row r="451" spans="6:27" s="130" customFormat="1" ht="15" hidden="1" customHeight="1" outlineLevel="1">
      <c r="F451" s="302"/>
      <c r="G451" s="132"/>
      <c r="M451" s="305"/>
      <c r="N451" s="223"/>
      <c r="O451" s="172"/>
      <c r="P451" s="186"/>
      <c r="Q451" s="164"/>
      <c r="R451" s="164"/>
      <c r="S451" s="164"/>
      <c r="T451" s="211"/>
      <c r="U451" s="164"/>
      <c r="V451" s="175"/>
      <c r="W451" s="165"/>
      <c r="X451" s="166"/>
      <c r="Y451" s="133"/>
      <c r="Z451" s="133"/>
      <c r="AA451" s="202"/>
    </row>
    <row r="452" spans="6:27" s="130" customFormat="1" ht="15" hidden="1" customHeight="1" outlineLevel="1">
      <c r="F452" s="302"/>
      <c r="G452" s="132"/>
      <c r="M452" s="305"/>
      <c r="N452" s="223"/>
      <c r="O452" s="172"/>
      <c r="P452" s="186"/>
      <c r="Q452" s="164"/>
      <c r="R452" s="164"/>
      <c r="S452" s="164"/>
      <c r="T452" s="211"/>
      <c r="U452" s="164"/>
      <c r="V452" s="175"/>
      <c r="W452" s="165"/>
      <c r="X452" s="166"/>
      <c r="Y452" s="133"/>
      <c r="Z452" s="133"/>
      <c r="AA452" s="202"/>
    </row>
    <row r="453" spans="6:27" s="130" customFormat="1" ht="15" hidden="1" customHeight="1" outlineLevel="1">
      <c r="F453" s="302"/>
      <c r="G453" s="132"/>
      <c r="M453" s="305"/>
      <c r="N453" s="223"/>
      <c r="O453" s="172"/>
      <c r="P453" s="186"/>
      <c r="Q453" s="164"/>
      <c r="R453" s="164"/>
      <c r="S453" s="164"/>
      <c r="T453" s="211"/>
      <c r="U453" s="164"/>
      <c r="V453" s="175"/>
      <c r="W453" s="165"/>
      <c r="X453" s="166"/>
      <c r="Y453" s="133"/>
      <c r="Z453" s="133"/>
      <c r="AA453" s="202"/>
    </row>
    <row r="454" spans="6:27" s="130" customFormat="1" ht="15" hidden="1" customHeight="1" outlineLevel="1">
      <c r="F454" s="302"/>
      <c r="G454" s="132"/>
      <c r="M454" s="305"/>
      <c r="N454" s="223"/>
      <c r="O454" s="172"/>
      <c r="P454" s="186"/>
      <c r="Q454" s="164"/>
      <c r="R454" s="164"/>
      <c r="S454" s="164"/>
      <c r="T454" s="211"/>
      <c r="U454" s="164"/>
      <c r="V454" s="175"/>
      <c r="W454" s="165"/>
      <c r="X454" s="166"/>
      <c r="Y454" s="133"/>
      <c r="Z454" s="133"/>
      <c r="AA454" s="202"/>
    </row>
    <row r="455" spans="6:27" s="130" customFormat="1" ht="15" hidden="1" customHeight="1" outlineLevel="1">
      <c r="F455" s="302"/>
      <c r="G455" s="132"/>
      <c r="M455" s="305"/>
      <c r="N455" s="223"/>
      <c r="O455" s="172"/>
      <c r="P455" s="186"/>
      <c r="Q455" s="164"/>
      <c r="R455" s="164"/>
      <c r="S455" s="164"/>
      <c r="T455" s="211"/>
      <c r="U455" s="164"/>
      <c r="V455" s="175"/>
      <c r="W455" s="165"/>
      <c r="X455" s="166"/>
      <c r="Y455" s="133"/>
      <c r="Z455" s="133"/>
      <c r="AA455" s="202"/>
    </row>
    <row r="456" spans="6:27" s="130" customFormat="1" ht="15" hidden="1" customHeight="1" outlineLevel="1">
      <c r="F456" s="302"/>
      <c r="G456" s="132"/>
      <c r="M456" s="305"/>
      <c r="N456" s="223"/>
      <c r="O456" s="172"/>
      <c r="P456" s="186"/>
      <c r="Q456" s="164"/>
      <c r="R456" s="164"/>
      <c r="S456" s="164"/>
      <c r="T456" s="211"/>
      <c r="U456" s="164"/>
      <c r="V456" s="175"/>
      <c r="W456" s="165"/>
      <c r="X456" s="166"/>
      <c r="Y456" s="133"/>
      <c r="Z456" s="133"/>
      <c r="AA456" s="202"/>
    </row>
    <row r="457" spans="6:27" s="130" customFormat="1" ht="15" hidden="1" customHeight="1" outlineLevel="1">
      <c r="F457" s="302"/>
      <c r="G457" s="132"/>
      <c r="M457" s="305"/>
      <c r="N457" s="223"/>
      <c r="O457" s="172"/>
      <c r="P457" s="186"/>
      <c r="Q457" s="164"/>
      <c r="R457" s="164"/>
      <c r="S457" s="164"/>
      <c r="T457" s="211"/>
      <c r="U457" s="164"/>
      <c r="V457" s="175"/>
      <c r="W457" s="165"/>
      <c r="X457" s="166"/>
      <c r="Y457" s="133"/>
      <c r="Z457" s="133"/>
      <c r="AA457" s="202"/>
    </row>
    <row r="458" spans="6:27" s="130" customFormat="1" ht="15" hidden="1" customHeight="1" outlineLevel="1">
      <c r="F458" s="302"/>
      <c r="G458" s="132"/>
      <c r="M458" s="305"/>
      <c r="N458" s="223"/>
      <c r="O458" s="172"/>
      <c r="P458" s="186"/>
      <c r="Q458" s="164"/>
      <c r="R458" s="164"/>
      <c r="S458" s="164"/>
      <c r="T458" s="211"/>
      <c r="U458" s="164"/>
      <c r="V458" s="175"/>
      <c r="W458" s="165"/>
      <c r="X458" s="166"/>
      <c r="Y458" s="133"/>
      <c r="Z458" s="133"/>
      <c r="AA458" s="202"/>
    </row>
    <row r="459" spans="6:27" s="130" customFormat="1" ht="15" hidden="1" customHeight="1" outlineLevel="1">
      <c r="F459" s="302"/>
      <c r="G459" s="132"/>
      <c r="M459" s="305"/>
      <c r="N459" s="223"/>
      <c r="O459" s="172"/>
      <c r="P459" s="186"/>
      <c r="Q459" s="164"/>
      <c r="R459" s="164"/>
      <c r="S459" s="164"/>
      <c r="T459" s="211"/>
      <c r="U459" s="164"/>
      <c r="V459" s="175"/>
      <c r="W459" s="165"/>
      <c r="X459" s="166"/>
      <c r="Y459" s="133"/>
      <c r="Z459" s="133"/>
      <c r="AA459" s="202"/>
    </row>
    <row r="460" spans="6:27" s="130" customFormat="1" ht="15" hidden="1" customHeight="1" outlineLevel="1">
      <c r="F460" s="302"/>
      <c r="G460" s="132"/>
      <c r="M460" s="305"/>
      <c r="N460" s="223"/>
      <c r="O460" s="172"/>
      <c r="P460" s="186"/>
      <c r="Q460" s="164"/>
      <c r="R460" s="164"/>
      <c r="S460" s="164"/>
      <c r="T460" s="211"/>
      <c r="U460" s="164"/>
      <c r="V460" s="175"/>
      <c r="W460" s="165"/>
      <c r="X460" s="166"/>
      <c r="Y460" s="133"/>
      <c r="Z460" s="133"/>
      <c r="AA460" s="202"/>
    </row>
    <row r="461" spans="6:27" s="130" customFormat="1" ht="15" hidden="1" customHeight="1" outlineLevel="1">
      <c r="F461" s="302"/>
      <c r="G461" s="132"/>
      <c r="M461" s="305"/>
      <c r="N461" s="223"/>
      <c r="O461" s="172"/>
      <c r="P461" s="186"/>
      <c r="Q461" s="164"/>
      <c r="R461" s="164"/>
      <c r="S461" s="164"/>
      <c r="T461" s="211"/>
      <c r="U461" s="164"/>
      <c r="V461" s="175"/>
      <c r="W461" s="165"/>
      <c r="X461" s="166"/>
      <c r="Y461" s="133"/>
      <c r="Z461" s="133"/>
      <c r="AA461" s="202"/>
    </row>
    <row r="462" spans="6:27" s="130" customFormat="1" ht="15" hidden="1" customHeight="1" outlineLevel="1">
      <c r="F462" s="302"/>
      <c r="G462" s="132"/>
      <c r="M462" s="305"/>
      <c r="N462" s="223"/>
      <c r="O462" s="172"/>
      <c r="P462" s="186"/>
      <c r="Q462" s="164"/>
      <c r="R462" s="164"/>
      <c r="S462" s="164"/>
      <c r="T462" s="211"/>
      <c r="U462" s="164"/>
      <c r="V462" s="175"/>
      <c r="W462" s="165"/>
      <c r="X462" s="166"/>
      <c r="Y462" s="133"/>
      <c r="Z462" s="133"/>
      <c r="AA462" s="202"/>
    </row>
    <row r="463" spans="6:27" s="130" customFormat="1" ht="15" hidden="1" customHeight="1" outlineLevel="1">
      <c r="F463" s="302"/>
      <c r="G463" s="132"/>
      <c r="M463" s="305"/>
      <c r="N463" s="223"/>
      <c r="O463" s="172"/>
      <c r="P463" s="186"/>
      <c r="Q463" s="164"/>
      <c r="R463" s="164"/>
      <c r="S463" s="164"/>
      <c r="T463" s="211"/>
      <c r="U463" s="164"/>
      <c r="V463" s="175"/>
      <c r="W463" s="165"/>
      <c r="X463" s="166"/>
      <c r="Y463" s="133"/>
      <c r="Z463" s="133"/>
      <c r="AA463" s="202"/>
    </row>
    <row r="464" spans="6:27" s="130" customFormat="1" ht="15" hidden="1" customHeight="1" outlineLevel="1">
      <c r="F464" s="302"/>
      <c r="G464" s="132"/>
      <c r="M464" s="305"/>
      <c r="N464" s="223"/>
      <c r="O464" s="172"/>
      <c r="P464" s="186"/>
      <c r="Q464" s="164"/>
      <c r="R464" s="164"/>
      <c r="S464" s="164"/>
      <c r="T464" s="211"/>
      <c r="U464" s="164"/>
      <c r="V464" s="175"/>
      <c r="W464" s="165"/>
      <c r="X464" s="166"/>
      <c r="Y464" s="133"/>
      <c r="Z464" s="133"/>
      <c r="AA464" s="202"/>
    </row>
    <row r="465" spans="6:27" s="130" customFormat="1" ht="15" hidden="1" customHeight="1" outlineLevel="1">
      <c r="F465" s="302"/>
      <c r="G465" s="132"/>
      <c r="M465" s="305"/>
      <c r="N465" s="223"/>
      <c r="O465" s="172"/>
      <c r="P465" s="186"/>
      <c r="Q465" s="164"/>
      <c r="R465" s="164"/>
      <c r="S465" s="164"/>
      <c r="T465" s="211"/>
      <c r="U465" s="164"/>
      <c r="V465" s="175"/>
      <c r="W465" s="165"/>
      <c r="X465" s="166"/>
      <c r="Y465" s="133"/>
      <c r="Z465" s="133"/>
      <c r="AA465" s="202"/>
    </row>
    <row r="466" spans="6:27" s="130" customFormat="1" ht="15" hidden="1" customHeight="1" outlineLevel="1">
      <c r="F466" s="302"/>
      <c r="G466" s="132"/>
      <c r="M466" s="305"/>
      <c r="N466" s="223"/>
      <c r="O466" s="172"/>
      <c r="P466" s="186"/>
      <c r="Q466" s="164"/>
      <c r="R466" s="164"/>
      <c r="S466" s="164"/>
      <c r="T466" s="211"/>
      <c r="U466" s="164"/>
      <c r="V466" s="175"/>
      <c r="W466" s="165"/>
      <c r="X466" s="166"/>
      <c r="Y466" s="133"/>
      <c r="Z466" s="133"/>
      <c r="AA466" s="202"/>
    </row>
    <row r="467" spans="6:27" s="130" customFormat="1" ht="15" hidden="1" customHeight="1" outlineLevel="1">
      <c r="F467" s="302"/>
      <c r="G467" s="132"/>
      <c r="M467" s="305"/>
      <c r="N467" s="223"/>
      <c r="O467" s="172"/>
      <c r="P467" s="186"/>
      <c r="Q467" s="164"/>
      <c r="R467" s="164"/>
      <c r="S467" s="164"/>
      <c r="T467" s="211"/>
      <c r="U467" s="164"/>
      <c r="V467" s="175"/>
      <c r="W467" s="165"/>
      <c r="X467" s="166"/>
      <c r="Y467" s="133"/>
      <c r="Z467" s="133"/>
      <c r="AA467" s="202"/>
    </row>
    <row r="468" spans="6:27" s="130" customFormat="1" ht="15" hidden="1" customHeight="1" outlineLevel="1">
      <c r="F468" s="302"/>
      <c r="G468" s="132"/>
      <c r="M468" s="305"/>
      <c r="N468" s="223"/>
      <c r="O468" s="172"/>
      <c r="P468" s="186"/>
      <c r="Q468" s="164"/>
      <c r="R468" s="164"/>
      <c r="S468" s="164"/>
      <c r="T468" s="211"/>
      <c r="U468" s="164"/>
      <c r="V468" s="175"/>
      <c r="W468" s="165"/>
      <c r="X468" s="166"/>
      <c r="Y468" s="133"/>
      <c r="Z468" s="133"/>
      <c r="AA468" s="202"/>
    </row>
    <row r="469" spans="6:27" s="130" customFormat="1" ht="15" hidden="1" customHeight="1" outlineLevel="1">
      <c r="F469" s="302"/>
      <c r="G469" s="132"/>
      <c r="M469" s="305"/>
      <c r="N469" s="223"/>
      <c r="O469" s="172"/>
      <c r="P469" s="186"/>
      <c r="Q469" s="164"/>
      <c r="R469" s="164"/>
      <c r="S469" s="164"/>
      <c r="T469" s="211"/>
      <c r="U469" s="164"/>
      <c r="V469" s="175"/>
      <c r="W469" s="165"/>
      <c r="X469" s="166"/>
      <c r="Y469" s="133"/>
      <c r="Z469" s="133"/>
      <c r="AA469" s="202"/>
    </row>
    <row r="470" spans="6:27" s="130" customFormat="1" ht="15" hidden="1" customHeight="1" outlineLevel="1">
      <c r="F470" s="302"/>
      <c r="G470" s="132"/>
      <c r="M470" s="305"/>
      <c r="N470" s="223"/>
      <c r="O470" s="172"/>
      <c r="P470" s="186"/>
      <c r="Q470" s="164"/>
      <c r="R470" s="164"/>
      <c r="S470" s="164"/>
      <c r="T470" s="211"/>
      <c r="U470" s="164"/>
      <c r="V470" s="175"/>
      <c r="W470" s="165"/>
      <c r="X470" s="166"/>
      <c r="Y470" s="133"/>
      <c r="Z470" s="133"/>
      <c r="AA470" s="202"/>
    </row>
    <row r="471" spans="6:27" s="130" customFormat="1" ht="15" hidden="1" customHeight="1" outlineLevel="1">
      <c r="F471" s="302"/>
      <c r="G471" s="132"/>
      <c r="M471" s="305"/>
      <c r="N471" s="223"/>
      <c r="O471" s="172"/>
      <c r="P471" s="186"/>
      <c r="Q471" s="164"/>
      <c r="R471" s="164"/>
      <c r="S471" s="164"/>
      <c r="T471" s="211"/>
      <c r="U471" s="164"/>
      <c r="V471" s="175"/>
      <c r="W471" s="165"/>
      <c r="X471" s="166"/>
      <c r="Y471" s="133"/>
      <c r="Z471" s="133"/>
      <c r="AA471" s="202"/>
    </row>
    <row r="472" spans="6:27" s="130" customFormat="1" ht="15" hidden="1" customHeight="1" outlineLevel="1">
      <c r="F472" s="302"/>
      <c r="G472" s="132"/>
      <c r="M472" s="305"/>
      <c r="N472" s="223"/>
      <c r="O472" s="172"/>
      <c r="P472" s="186"/>
      <c r="Q472" s="164"/>
      <c r="R472" s="164"/>
      <c r="S472" s="164"/>
      <c r="T472" s="211"/>
      <c r="U472" s="164"/>
      <c r="V472" s="175"/>
      <c r="W472" s="165"/>
      <c r="X472" s="166"/>
      <c r="Y472" s="133"/>
      <c r="Z472" s="133"/>
      <c r="AA472" s="202"/>
    </row>
    <row r="473" spans="6:27" s="130" customFormat="1" ht="15" hidden="1" customHeight="1" outlineLevel="1">
      <c r="F473" s="302"/>
      <c r="G473" s="132"/>
      <c r="M473" s="305"/>
      <c r="N473" s="223"/>
      <c r="O473" s="172"/>
      <c r="P473" s="186"/>
      <c r="Q473" s="164"/>
      <c r="R473" s="164"/>
      <c r="S473" s="164"/>
      <c r="T473" s="211"/>
      <c r="U473" s="164"/>
      <c r="V473" s="175"/>
      <c r="W473" s="165"/>
      <c r="X473" s="166"/>
      <c r="Y473" s="133"/>
      <c r="Z473" s="133"/>
      <c r="AA473" s="202"/>
    </row>
    <row r="474" spans="6:27" s="130" customFormat="1" ht="15" hidden="1" customHeight="1" outlineLevel="1">
      <c r="F474" s="302"/>
      <c r="G474" s="132"/>
      <c r="M474" s="305"/>
      <c r="N474" s="223"/>
      <c r="O474" s="172"/>
      <c r="P474" s="186"/>
      <c r="Q474" s="164"/>
      <c r="R474" s="164"/>
      <c r="S474" s="164"/>
      <c r="T474" s="211"/>
      <c r="U474" s="164"/>
      <c r="V474" s="175"/>
      <c r="W474" s="165"/>
      <c r="X474" s="166"/>
      <c r="Y474" s="133"/>
      <c r="Z474" s="133"/>
      <c r="AA474" s="202"/>
    </row>
    <row r="475" spans="6:27" s="130" customFormat="1" ht="15" hidden="1" customHeight="1" outlineLevel="1">
      <c r="F475" s="302"/>
      <c r="G475" s="132"/>
      <c r="M475" s="305"/>
      <c r="N475" s="223"/>
      <c r="O475" s="172"/>
      <c r="P475" s="186"/>
      <c r="Q475" s="164"/>
      <c r="R475" s="164"/>
      <c r="S475" s="164"/>
      <c r="T475" s="211"/>
      <c r="U475" s="164"/>
      <c r="V475" s="175"/>
      <c r="W475" s="165"/>
      <c r="X475" s="166"/>
      <c r="Y475" s="133"/>
      <c r="Z475" s="133"/>
      <c r="AA475" s="202"/>
    </row>
    <row r="476" spans="6:27" s="130" customFormat="1" ht="15" hidden="1" customHeight="1" outlineLevel="1">
      <c r="F476" s="302"/>
      <c r="G476" s="132"/>
      <c r="M476" s="305"/>
      <c r="N476" s="223"/>
      <c r="O476" s="172"/>
      <c r="P476" s="186"/>
      <c r="Q476" s="164"/>
      <c r="R476" s="164"/>
      <c r="S476" s="164"/>
      <c r="T476" s="211"/>
      <c r="U476" s="164"/>
      <c r="V476" s="175"/>
      <c r="W476" s="165"/>
      <c r="X476" s="166"/>
      <c r="Y476" s="133"/>
      <c r="Z476" s="133"/>
      <c r="AA476" s="202"/>
    </row>
    <row r="477" spans="6:27" s="130" customFormat="1" ht="15" hidden="1" customHeight="1" outlineLevel="1">
      <c r="F477" s="302"/>
      <c r="G477" s="132"/>
      <c r="M477" s="305"/>
      <c r="N477" s="223"/>
      <c r="O477" s="172"/>
      <c r="P477" s="186"/>
      <c r="Q477" s="164"/>
      <c r="R477" s="164"/>
      <c r="S477" s="164"/>
      <c r="T477" s="211"/>
      <c r="U477" s="164"/>
      <c r="V477" s="175"/>
      <c r="W477" s="165"/>
      <c r="X477" s="166"/>
      <c r="Y477" s="133"/>
      <c r="Z477" s="133"/>
      <c r="AA477" s="202"/>
    </row>
    <row r="478" spans="6:27" s="130" customFormat="1" ht="15" hidden="1" customHeight="1" outlineLevel="1">
      <c r="F478" s="302"/>
      <c r="G478" s="132"/>
      <c r="M478" s="305"/>
      <c r="N478" s="223"/>
      <c r="O478" s="172"/>
      <c r="P478" s="186"/>
      <c r="Q478" s="164"/>
      <c r="R478" s="164"/>
      <c r="S478" s="164"/>
      <c r="T478" s="211"/>
      <c r="U478" s="164"/>
      <c r="V478" s="175"/>
      <c r="W478" s="165"/>
      <c r="X478" s="166"/>
      <c r="Y478" s="133"/>
      <c r="Z478" s="133"/>
      <c r="AA478" s="202"/>
    </row>
    <row r="479" spans="6:27" s="130" customFormat="1" ht="15" hidden="1" customHeight="1" outlineLevel="1">
      <c r="F479" s="302"/>
      <c r="G479" s="132"/>
      <c r="M479" s="305"/>
      <c r="N479" s="223"/>
      <c r="O479" s="172"/>
      <c r="P479" s="186"/>
      <c r="Q479" s="164"/>
      <c r="R479" s="164"/>
      <c r="S479" s="164"/>
      <c r="T479" s="211"/>
      <c r="U479" s="164"/>
      <c r="V479" s="175"/>
      <c r="W479" s="165"/>
      <c r="X479" s="166"/>
      <c r="Y479" s="133"/>
      <c r="Z479" s="133"/>
      <c r="AA479" s="202"/>
    </row>
    <row r="480" spans="6:27" s="130" customFormat="1" ht="15" hidden="1" customHeight="1" outlineLevel="1">
      <c r="F480" s="302"/>
      <c r="G480" s="132"/>
      <c r="M480" s="305"/>
      <c r="N480" s="223"/>
      <c r="O480" s="172"/>
      <c r="P480" s="186"/>
      <c r="Q480" s="164"/>
      <c r="R480" s="164"/>
      <c r="S480" s="164"/>
      <c r="T480" s="211"/>
      <c r="U480" s="164"/>
      <c r="V480" s="175"/>
      <c r="W480" s="165"/>
      <c r="X480" s="166"/>
      <c r="Y480" s="133"/>
      <c r="Z480" s="133"/>
      <c r="AA480" s="202"/>
    </row>
    <row r="481" spans="6:27" s="130" customFormat="1" ht="15" hidden="1" customHeight="1" outlineLevel="1">
      <c r="F481" s="302"/>
      <c r="G481" s="132"/>
      <c r="M481" s="305"/>
      <c r="N481" s="223"/>
      <c r="O481" s="172"/>
      <c r="P481" s="186"/>
      <c r="Q481" s="164"/>
      <c r="R481" s="164"/>
      <c r="S481" s="164"/>
      <c r="T481" s="211"/>
      <c r="U481" s="164"/>
      <c r="V481" s="175"/>
      <c r="W481" s="165"/>
      <c r="X481" s="166"/>
      <c r="Y481" s="133"/>
      <c r="Z481" s="133"/>
      <c r="AA481" s="202"/>
    </row>
    <row r="482" spans="6:27" s="130" customFormat="1" ht="15" hidden="1" customHeight="1" outlineLevel="1">
      <c r="F482" s="302"/>
      <c r="G482" s="132"/>
      <c r="M482" s="305"/>
      <c r="N482" s="223"/>
      <c r="O482" s="172"/>
      <c r="P482" s="186"/>
      <c r="Q482" s="164"/>
      <c r="R482" s="164"/>
      <c r="S482" s="164"/>
      <c r="T482" s="211"/>
      <c r="U482" s="164"/>
      <c r="V482" s="175"/>
      <c r="W482" s="165"/>
      <c r="X482" s="166"/>
      <c r="Y482" s="133"/>
      <c r="Z482" s="133"/>
      <c r="AA482" s="202"/>
    </row>
    <row r="483" spans="6:27" s="130" customFormat="1" ht="15" hidden="1" customHeight="1" outlineLevel="1">
      <c r="F483" s="302"/>
      <c r="G483" s="132"/>
      <c r="M483" s="305"/>
      <c r="N483" s="223"/>
      <c r="O483" s="172"/>
      <c r="P483" s="186"/>
      <c r="Q483" s="164"/>
      <c r="R483" s="164"/>
      <c r="S483" s="164"/>
      <c r="T483" s="211"/>
      <c r="U483" s="164"/>
      <c r="V483" s="175"/>
      <c r="W483" s="165"/>
      <c r="X483" s="166"/>
      <c r="Y483" s="133"/>
      <c r="Z483" s="133"/>
      <c r="AA483" s="202"/>
    </row>
    <row r="484" spans="6:27" s="130" customFormat="1" ht="15" hidden="1" customHeight="1" outlineLevel="1">
      <c r="F484" s="302"/>
      <c r="G484" s="132"/>
      <c r="M484" s="305"/>
      <c r="N484" s="223"/>
      <c r="O484" s="172"/>
      <c r="P484" s="186"/>
      <c r="Q484" s="164"/>
      <c r="R484" s="164"/>
      <c r="S484" s="164"/>
      <c r="T484" s="211"/>
      <c r="U484" s="164"/>
      <c r="V484" s="175"/>
      <c r="W484" s="165"/>
      <c r="X484" s="166"/>
      <c r="Y484" s="133"/>
      <c r="Z484" s="133"/>
      <c r="AA484" s="202"/>
    </row>
    <row r="485" spans="6:27" s="130" customFormat="1" ht="15" hidden="1" customHeight="1" outlineLevel="1">
      <c r="F485" s="302"/>
      <c r="G485" s="132"/>
      <c r="M485" s="305"/>
      <c r="N485" s="223"/>
      <c r="O485" s="172"/>
      <c r="P485" s="186"/>
      <c r="Q485" s="164"/>
      <c r="R485" s="164"/>
      <c r="S485" s="164"/>
      <c r="T485" s="211"/>
      <c r="U485" s="164"/>
      <c r="V485" s="175"/>
      <c r="W485" s="165"/>
      <c r="X485" s="166"/>
      <c r="Y485" s="133"/>
      <c r="Z485" s="133"/>
      <c r="AA485" s="202"/>
    </row>
    <row r="486" spans="6:27" s="130" customFormat="1" ht="15" hidden="1" customHeight="1" outlineLevel="1">
      <c r="F486" s="302"/>
      <c r="G486" s="132"/>
      <c r="M486" s="305"/>
      <c r="N486" s="223"/>
      <c r="O486" s="172"/>
      <c r="P486" s="186"/>
      <c r="Q486" s="164"/>
      <c r="R486" s="164"/>
      <c r="S486" s="164"/>
      <c r="T486" s="211"/>
      <c r="U486" s="164"/>
      <c r="V486" s="175"/>
      <c r="W486" s="165"/>
      <c r="X486" s="166"/>
      <c r="Y486" s="133"/>
      <c r="Z486" s="133"/>
      <c r="AA486" s="202"/>
    </row>
    <row r="487" spans="6:27" s="130" customFormat="1" ht="15" hidden="1" customHeight="1" outlineLevel="1">
      <c r="F487" s="302"/>
      <c r="G487" s="132"/>
      <c r="M487" s="305"/>
      <c r="N487" s="223"/>
      <c r="O487" s="172"/>
      <c r="P487" s="186"/>
      <c r="Q487" s="164"/>
      <c r="R487" s="164"/>
      <c r="S487" s="164"/>
      <c r="T487" s="211"/>
      <c r="U487" s="164"/>
      <c r="V487" s="175"/>
      <c r="W487" s="165"/>
      <c r="X487" s="166"/>
      <c r="Y487" s="133"/>
      <c r="Z487" s="133"/>
      <c r="AA487" s="202"/>
    </row>
    <row r="488" spans="6:27" s="130" customFormat="1" ht="15" hidden="1" customHeight="1" outlineLevel="1">
      <c r="F488" s="302"/>
      <c r="G488" s="132"/>
      <c r="M488" s="305"/>
      <c r="N488" s="223"/>
      <c r="O488" s="172"/>
      <c r="P488" s="186"/>
      <c r="Q488" s="164"/>
      <c r="R488" s="164"/>
      <c r="S488" s="164"/>
      <c r="T488" s="211"/>
      <c r="U488" s="164"/>
      <c r="V488" s="175"/>
      <c r="W488" s="165"/>
      <c r="X488" s="166"/>
      <c r="Y488" s="133"/>
      <c r="Z488" s="133"/>
      <c r="AA488" s="202"/>
    </row>
    <row r="489" spans="6:27" s="130" customFormat="1" ht="15" hidden="1" customHeight="1" outlineLevel="1">
      <c r="F489" s="302"/>
      <c r="G489" s="132"/>
      <c r="M489" s="305"/>
      <c r="N489" s="223"/>
      <c r="O489" s="172"/>
      <c r="P489" s="186"/>
      <c r="Q489" s="164"/>
      <c r="R489" s="164"/>
      <c r="S489" s="164"/>
      <c r="T489" s="211"/>
      <c r="U489" s="164"/>
      <c r="V489" s="175"/>
      <c r="W489" s="165"/>
      <c r="X489" s="166"/>
      <c r="Y489" s="133"/>
      <c r="Z489" s="133"/>
      <c r="AA489" s="202"/>
    </row>
    <row r="490" spans="6:27" s="130" customFormat="1" ht="15" hidden="1" customHeight="1" outlineLevel="1">
      <c r="F490" s="302"/>
      <c r="G490" s="132"/>
      <c r="M490" s="305"/>
      <c r="N490" s="223"/>
      <c r="O490" s="172"/>
      <c r="P490" s="186"/>
      <c r="Q490" s="164"/>
      <c r="R490" s="164"/>
      <c r="S490" s="164"/>
      <c r="T490" s="211"/>
      <c r="U490" s="164"/>
      <c r="V490" s="175"/>
      <c r="W490" s="165"/>
      <c r="X490" s="166"/>
      <c r="Y490" s="133"/>
      <c r="Z490" s="133"/>
      <c r="AA490" s="202"/>
    </row>
    <row r="491" spans="6:27" s="130" customFormat="1" ht="15" hidden="1" customHeight="1" outlineLevel="1">
      <c r="F491" s="302"/>
      <c r="G491" s="132"/>
      <c r="M491" s="305"/>
      <c r="N491" s="223"/>
      <c r="O491" s="172"/>
      <c r="P491" s="186"/>
      <c r="Q491" s="164"/>
      <c r="R491" s="164"/>
      <c r="S491" s="164"/>
      <c r="T491" s="211"/>
      <c r="U491" s="164"/>
      <c r="V491" s="175"/>
      <c r="W491" s="165"/>
      <c r="X491" s="166"/>
      <c r="Y491" s="133"/>
      <c r="Z491" s="133"/>
      <c r="AA491" s="202"/>
    </row>
    <row r="492" spans="6:27" s="130" customFormat="1" ht="15" hidden="1" customHeight="1" outlineLevel="1">
      <c r="F492" s="302"/>
      <c r="G492" s="132"/>
      <c r="M492" s="305"/>
      <c r="N492" s="223"/>
      <c r="O492" s="172"/>
      <c r="P492" s="186"/>
      <c r="Q492" s="164"/>
      <c r="R492" s="164"/>
      <c r="S492" s="164"/>
      <c r="T492" s="211"/>
      <c r="U492" s="164"/>
      <c r="V492" s="175"/>
      <c r="W492" s="165"/>
      <c r="X492" s="166"/>
      <c r="Y492" s="133"/>
      <c r="Z492" s="133"/>
      <c r="AA492" s="202"/>
    </row>
    <row r="493" spans="6:27" s="130" customFormat="1" ht="15" hidden="1" customHeight="1" outlineLevel="1">
      <c r="F493" s="302"/>
      <c r="G493" s="132"/>
      <c r="M493" s="305"/>
      <c r="N493" s="223"/>
      <c r="O493" s="172"/>
      <c r="P493" s="186"/>
      <c r="Q493" s="164"/>
      <c r="R493" s="164"/>
      <c r="S493" s="164"/>
      <c r="T493" s="211"/>
      <c r="U493" s="164"/>
      <c r="V493" s="175"/>
      <c r="W493" s="165"/>
      <c r="X493" s="166"/>
      <c r="Y493" s="133"/>
      <c r="Z493" s="133"/>
      <c r="AA493" s="202"/>
    </row>
    <row r="494" spans="6:27" s="130" customFormat="1" ht="15" hidden="1" customHeight="1" outlineLevel="1">
      <c r="F494" s="302"/>
      <c r="G494" s="132"/>
      <c r="M494" s="305"/>
      <c r="N494" s="223"/>
      <c r="O494" s="172"/>
      <c r="P494" s="186"/>
      <c r="Q494" s="164"/>
      <c r="R494" s="164"/>
      <c r="S494" s="164"/>
      <c r="T494" s="211"/>
      <c r="U494" s="164"/>
      <c r="V494" s="175"/>
      <c r="W494" s="165"/>
      <c r="X494" s="166"/>
      <c r="Y494" s="133"/>
      <c r="Z494" s="133"/>
      <c r="AA494" s="202"/>
    </row>
    <row r="495" spans="6:27" s="130" customFormat="1" ht="15" hidden="1" customHeight="1" outlineLevel="1">
      <c r="F495" s="302"/>
      <c r="G495" s="132"/>
      <c r="M495" s="305"/>
      <c r="N495" s="223"/>
      <c r="O495" s="172"/>
      <c r="P495" s="186"/>
      <c r="Q495" s="164"/>
      <c r="R495" s="164"/>
      <c r="S495" s="164"/>
      <c r="T495" s="211"/>
      <c r="U495" s="164"/>
      <c r="V495" s="175"/>
      <c r="W495" s="165"/>
      <c r="X495" s="166"/>
      <c r="Y495" s="133"/>
      <c r="Z495" s="133"/>
      <c r="AA495" s="202"/>
    </row>
    <row r="496" spans="6:27" s="130" customFormat="1" ht="15" hidden="1" customHeight="1" outlineLevel="1">
      <c r="F496" s="302"/>
      <c r="G496" s="132"/>
      <c r="M496" s="305"/>
      <c r="N496" s="223"/>
      <c r="O496" s="172"/>
      <c r="P496" s="186"/>
      <c r="Q496" s="164"/>
      <c r="R496" s="164"/>
      <c r="S496" s="164"/>
      <c r="T496" s="211"/>
      <c r="U496" s="164"/>
      <c r="V496" s="175"/>
      <c r="W496" s="165"/>
      <c r="X496" s="166"/>
      <c r="Y496" s="133"/>
      <c r="Z496" s="133"/>
      <c r="AA496" s="202"/>
    </row>
    <row r="497" spans="6:27" s="130" customFormat="1" ht="15" hidden="1" customHeight="1" outlineLevel="1">
      <c r="F497" s="302"/>
      <c r="G497" s="132"/>
      <c r="M497" s="305"/>
      <c r="N497" s="223"/>
      <c r="O497" s="172"/>
      <c r="P497" s="186"/>
      <c r="Q497" s="164"/>
      <c r="R497" s="164"/>
      <c r="S497" s="164"/>
      <c r="T497" s="211"/>
      <c r="U497" s="164"/>
      <c r="V497" s="175"/>
      <c r="W497" s="165"/>
      <c r="X497" s="166"/>
      <c r="Y497" s="133"/>
      <c r="Z497" s="133"/>
      <c r="AA497" s="202"/>
    </row>
    <row r="498" spans="6:27" s="130" customFormat="1" ht="15" hidden="1" customHeight="1" outlineLevel="1">
      <c r="F498" s="302"/>
      <c r="G498" s="132"/>
      <c r="M498" s="305"/>
      <c r="N498" s="223"/>
      <c r="O498" s="172"/>
      <c r="P498" s="186"/>
      <c r="Q498" s="164"/>
      <c r="R498" s="164"/>
      <c r="S498" s="164"/>
      <c r="T498" s="211"/>
      <c r="U498" s="164"/>
      <c r="V498" s="175"/>
      <c r="W498" s="165"/>
      <c r="X498" s="166"/>
      <c r="Y498" s="133"/>
      <c r="Z498" s="133"/>
      <c r="AA498" s="202"/>
    </row>
    <row r="499" spans="6:27" s="130" customFormat="1" ht="15" hidden="1" customHeight="1" outlineLevel="1">
      <c r="F499" s="302"/>
      <c r="G499" s="132"/>
      <c r="M499" s="305"/>
      <c r="N499" s="223"/>
      <c r="O499" s="172"/>
      <c r="P499" s="186"/>
      <c r="Q499" s="164"/>
      <c r="R499" s="164"/>
      <c r="S499" s="164"/>
      <c r="T499" s="211"/>
      <c r="U499" s="164"/>
      <c r="V499" s="175"/>
      <c r="W499" s="165"/>
      <c r="X499" s="166"/>
      <c r="Y499" s="133"/>
      <c r="Z499" s="133"/>
      <c r="AA499" s="202"/>
    </row>
    <row r="500" spans="6:27" s="130" customFormat="1" ht="15" hidden="1" customHeight="1" outlineLevel="1">
      <c r="F500" s="302"/>
      <c r="G500" s="132"/>
      <c r="M500" s="305"/>
      <c r="N500" s="223"/>
      <c r="O500" s="172"/>
      <c r="P500" s="186"/>
      <c r="Q500" s="164"/>
      <c r="R500" s="164"/>
      <c r="S500" s="164"/>
      <c r="T500" s="211"/>
      <c r="U500" s="164"/>
      <c r="V500" s="175"/>
      <c r="W500" s="165"/>
      <c r="X500" s="166"/>
      <c r="Y500" s="133"/>
      <c r="Z500" s="133"/>
      <c r="AA500" s="202"/>
    </row>
    <row r="501" spans="6:27" s="130" customFormat="1" ht="15" hidden="1" customHeight="1" outlineLevel="1">
      <c r="F501" s="302"/>
      <c r="G501" s="132"/>
      <c r="M501" s="305"/>
      <c r="N501" s="223"/>
      <c r="O501" s="172"/>
      <c r="P501" s="186"/>
      <c r="Q501" s="164"/>
      <c r="R501" s="164"/>
      <c r="S501" s="164"/>
      <c r="T501" s="211"/>
      <c r="U501" s="164"/>
      <c r="V501" s="175"/>
      <c r="W501" s="165"/>
      <c r="X501" s="166"/>
      <c r="Y501" s="133"/>
      <c r="Z501" s="133"/>
      <c r="AA501" s="202"/>
    </row>
    <row r="502" spans="6:27" s="130" customFormat="1" ht="15" hidden="1" customHeight="1" outlineLevel="1">
      <c r="F502" s="302"/>
      <c r="G502" s="132"/>
      <c r="M502" s="305"/>
      <c r="N502" s="223"/>
      <c r="O502" s="172"/>
      <c r="P502" s="186"/>
      <c r="Q502" s="164"/>
      <c r="R502" s="164"/>
      <c r="S502" s="164"/>
      <c r="T502" s="211"/>
      <c r="U502" s="164"/>
      <c r="V502" s="175"/>
      <c r="W502" s="165"/>
      <c r="X502" s="166"/>
      <c r="Y502" s="133"/>
      <c r="Z502" s="133"/>
      <c r="AA502" s="202"/>
    </row>
    <row r="503" spans="6:27" s="130" customFormat="1" ht="15" hidden="1" customHeight="1" outlineLevel="1">
      <c r="F503" s="302"/>
      <c r="G503" s="132"/>
      <c r="M503" s="305"/>
      <c r="N503" s="223"/>
      <c r="O503" s="172"/>
      <c r="P503" s="186"/>
      <c r="Q503" s="164"/>
      <c r="R503" s="164"/>
      <c r="S503" s="164"/>
      <c r="T503" s="211"/>
      <c r="U503" s="164"/>
      <c r="V503" s="175"/>
      <c r="W503" s="165"/>
      <c r="X503" s="166"/>
      <c r="Y503" s="133"/>
      <c r="Z503" s="133"/>
      <c r="AA503" s="202"/>
    </row>
    <row r="504" spans="6:27" s="130" customFormat="1" ht="15" hidden="1" customHeight="1" outlineLevel="1">
      <c r="F504" s="302"/>
      <c r="G504" s="132"/>
      <c r="M504" s="305"/>
      <c r="N504" s="223"/>
      <c r="O504" s="172"/>
      <c r="P504" s="186"/>
      <c r="Q504" s="164"/>
      <c r="R504" s="164"/>
      <c r="S504" s="164"/>
      <c r="T504" s="211"/>
      <c r="U504" s="164"/>
      <c r="V504" s="175"/>
      <c r="W504" s="165"/>
      <c r="X504" s="166"/>
      <c r="Y504" s="133"/>
      <c r="Z504" s="133"/>
      <c r="AA504" s="202"/>
    </row>
    <row r="505" spans="6:27" s="130" customFormat="1" ht="15" hidden="1" customHeight="1" outlineLevel="1">
      <c r="F505" s="302"/>
      <c r="G505" s="132"/>
      <c r="M505" s="305"/>
      <c r="N505" s="223"/>
      <c r="O505" s="172"/>
      <c r="P505" s="186"/>
      <c r="Q505" s="164"/>
      <c r="R505" s="164"/>
      <c r="S505" s="164"/>
      <c r="T505" s="211"/>
      <c r="U505" s="164"/>
      <c r="V505" s="175"/>
      <c r="W505" s="165"/>
      <c r="X505" s="166"/>
      <c r="Y505" s="133"/>
      <c r="Z505" s="133"/>
      <c r="AA505" s="202"/>
    </row>
    <row r="506" spans="6:27" s="130" customFormat="1" ht="15" hidden="1" customHeight="1" outlineLevel="1">
      <c r="F506" s="302"/>
      <c r="G506" s="132"/>
      <c r="M506" s="305"/>
      <c r="N506" s="223"/>
      <c r="O506" s="172"/>
      <c r="P506" s="186"/>
      <c r="Q506" s="164"/>
      <c r="R506" s="164"/>
      <c r="S506" s="164"/>
      <c r="T506" s="211"/>
      <c r="U506" s="164"/>
      <c r="V506" s="175"/>
      <c r="W506" s="165"/>
      <c r="X506" s="166"/>
      <c r="Y506" s="133"/>
      <c r="Z506" s="133"/>
      <c r="AA506" s="202"/>
    </row>
    <row r="507" spans="6:27" s="130" customFormat="1" ht="15" hidden="1" customHeight="1" outlineLevel="1">
      <c r="F507" s="302"/>
      <c r="G507" s="132"/>
      <c r="M507" s="305"/>
      <c r="N507" s="223"/>
      <c r="O507" s="172"/>
      <c r="P507" s="186"/>
      <c r="Q507" s="164"/>
      <c r="R507" s="164"/>
      <c r="S507" s="164"/>
      <c r="T507" s="211"/>
      <c r="U507" s="164"/>
      <c r="V507" s="175"/>
      <c r="W507" s="165"/>
      <c r="X507" s="166"/>
      <c r="Y507" s="133"/>
      <c r="Z507" s="133"/>
      <c r="AA507" s="202"/>
    </row>
    <row r="508" spans="6:27" s="130" customFormat="1" ht="15" hidden="1" customHeight="1" outlineLevel="1">
      <c r="F508" s="302"/>
      <c r="G508" s="132"/>
      <c r="M508" s="305"/>
      <c r="N508" s="223"/>
      <c r="O508" s="172"/>
      <c r="P508" s="186"/>
      <c r="Q508" s="164"/>
      <c r="R508" s="164"/>
      <c r="S508" s="164"/>
      <c r="T508" s="211"/>
      <c r="U508" s="164"/>
      <c r="V508" s="175"/>
      <c r="W508" s="165"/>
      <c r="X508" s="166"/>
      <c r="Y508" s="133"/>
      <c r="Z508" s="133"/>
      <c r="AA508" s="202"/>
    </row>
    <row r="509" spans="6:27" s="130" customFormat="1" ht="15" hidden="1" customHeight="1" outlineLevel="1">
      <c r="F509" s="302"/>
      <c r="G509" s="132"/>
      <c r="M509" s="305"/>
      <c r="N509" s="223"/>
      <c r="O509" s="172"/>
      <c r="P509" s="186"/>
      <c r="Q509" s="164"/>
      <c r="R509" s="164"/>
      <c r="S509" s="164"/>
      <c r="T509" s="211"/>
      <c r="U509" s="164"/>
      <c r="V509" s="175"/>
      <c r="W509" s="165"/>
      <c r="X509" s="166"/>
      <c r="Y509" s="133"/>
      <c r="Z509" s="133"/>
      <c r="AA509" s="202"/>
    </row>
    <row r="510" spans="6:27" s="130" customFormat="1" ht="15" hidden="1" customHeight="1" outlineLevel="1">
      <c r="F510" s="302"/>
      <c r="G510" s="132"/>
      <c r="M510" s="305"/>
      <c r="N510" s="223"/>
      <c r="O510" s="172"/>
      <c r="P510" s="186"/>
      <c r="Q510" s="164"/>
      <c r="R510" s="164"/>
      <c r="S510" s="164"/>
      <c r="T510" s="211"/>
      <c r="U510" s="164"/>
      <c r="V510" s="175"/>
      <c r="W510" s="165"/>
      <c r="X510" s="166"/>
      <c r="Y510" s="133"/>
      <c r="Z510" s="133"/>
      <c r="AA510" s="202"/>
    </row>
    <row r="511" spans="6:27" s="130" customFormat="1" ht="15" hidden="1" customHeight="1" outlineLevel="1">
      <c r="F511" s="302"/>
      <c r="G511" s="132"/>
      <c r="M511" s="305"/>
      <c r="N511" s="223"/>
      <c r="O511" s="172"/>
      <c r="P511" s="186"/>
      <c r="Q511" s="164"/>
      <c r="R511" s="164"/>
      <c r="S511" s="164"/>
      <c r="T511" s="211"/>
      <c r="U511" s="164"/>
      <c r="V511" s="175"/>
      <c r="W511" s="165"/>
      <c r="X511" s="166"/>
      <c r="Y511" s="133"/>
      <c r="Z511" s="133"/>
      <c r="AA511" s="202"/>
    </row>
    <row r="512" spans="6:27" s="130" customFormat="1" ht="15" hidden="1" customHeight="1" outlineLevel="1">
      <c r="F512" s="302"/>
      <c r="G512" s="132"/>
      <c r="M512" s="305"/>
      <c r="N512" s="223"/>
      <c r="O512" s="172"/>
      <c r="P512" s="186"/>
      <c r="Q512" s="164"/>
      <c r="R512" s="164"/>
      <c r="S512" s="164"/>
      <c r="T512" s="211"/>
      <c r="U512" s="164"/>
      <c r="V512" s="175"/>
      <c r="W512" s="165"/>
      <c r="X512" s="166"/>
      <c r="Y512" s="133"/>
      <c r="Z512" s="133"/>
      <c r="AA512" s="202"/>
    </row>
    <row r="513" spans="6:27" s="130" customFormat="1" ht="15" hidden="1" customHeight="1" outlineLevel="1">
      <c r="F513" s="302"/>
      <c r="G513" s="132"/>
      <c r="M513" s="305"/>
      <c r="N513" s="223"/>
      <c r="O513" s="172"/>
      <c r="P513" s="186"/>
      <c r="Q513" s="164"/>
      <c r="R513" s="164"/>
      <c r="S513" s="164"/>
      <c r="T513" s="211"/>
      <c r="U513" s="164"/>
      <c r="V513" s="175"/>
      <c r="W513" s="165"/>
      <c r="X513" s="166"/>
      <c r="Y513" s="133"/>
      <c r="Z513" s="133"/>
      <c r="AA513" s="202"/>
    </row>
    <row r="514" spans="6:27" s="130" customFormat="1" ht="15" hidden="1" customHeight="1" outlineLevel="1">
      <c r="F514" s="302"/>
      <c r="G514" s="132"/>
      <c r="M514" s="305"/>
      <c r="N514" s="223"/>
      <c r="O514" s="172"/>
      <c r="P514" s="186"/>
      <c r="Q514" s="164"/>
      <c r="R514" s="164"/>
      <c r="S514" s="164"/>
      <c r="T514" s="211"/>
      <c r="U514" s="164"/>
      <c r="V514" s="175"/>
      <c r="W514" s="165"/>
      <c r="X514" s="166"/>
      <c r="Y514" s="133"/>
      <c r="Z514" s="133"/>
      <c r="AA514" s="202"/>
    </row>
    <row r="515" spans="6:27" s="130" customFormat="1" ht="15" hidden="1" customHeight="1" outlineLevel="1">
      <c r="F515" s="302"/>
      <c r="G515" s="132"/>
      <c r="M515" s="305"/>
      <c r="N515" s="223"/>
      <c r="O515" s="172"/>
      <c r="P515" s="186"/>
      <c r="Q515" s="164"/>
      <c r="R515" s="164"/>
      <c r="S515" s="164"/>
      <c r="T515" s="211"/>
      <c r="U515" s="164"/>
      <c r="V515" s="175"/>
      <c r="W515" s="165"/>
      <c r="X515" s="166"/>
      <c r="Y515" s="133"/>
      <c r="Z515" s="133"/>
      <c r="AA515" s="202"/>
    </row>
    <row r="516" spans="6:27" s="130" customFormat="1" ht="15" hidden="1" customHeight="1" outlineLevel="1">
      <c r="F516" s="302"/>
      <c r="G516" s="132"/>
      <c r="M516" s="305"/>
      <c r="N516" s="223"/>
      <c r="O516" s="172"/>
      <c r="P516" s="186"/>
      <c r="Q516" s="164"/>
      <c r="R516" s="164"/>
      <c r="S516" s="164"/>
      <c r="T516" s="211"/>
      <c r="U516" s="164"/>
      <c r="V516" s="175"/>
      <c r="W516" s="165"/>
      <c r="X516" s="166"/>
      <c r="Y516" s="133"/>
      <c r="Z516" s="133"/>
      <c r="AA516" s="202"/>
    </row>
    <row r="517" spans="6:27" s="130" customFormat="1" ht="15" hidden="1" customHeight="1" outlineLevel="1">
      <c r="F517" s="302"/>
      <c r="G517" s="132"/>
      <c r="M517" s="305"/>
      <c r="N517" s="223"/>
      <c r="O517" s="172"/>
      <c r="P517" s="186"/>
      <c r="Q517" s="164"/>
      <c r="R517" s="164"/>
      <c r="S517" s="164"/>
      <c r="T517" s="211"/>
      <c r="U517" s="164"/>
      <c r="V517" s="175"/>
      <c r="W517" s="165"/>
      <c r="X517" s="166"/>
      <c r="Y517" s="133"/>
      <c r="Z517" s="133"/>
      <c r="AA517" s="202"/>
    </row>
    <row r="518" spans="6:27" s="130" customFormat="1" ht="15" hidden="1" customHeight="1" outlineLevel="1">
      <c r="F518" s="302"/>
      <c r="G518" s="132"/>
      <c r="M518" s="305"/>
      <c r="N518" s="223"/>
      <c r="O518" s="172"/>
      <c r="P518" s="186"/>
      <c r="Q518" s="164"/>
      <c r="R518" s="164"/>
      <c r="S518" s="164"/>
      <c r="T518" s="211"/>
      <c r="U518" s="164"/>
      <c r="V518" s="175"/>
      <c r="W518" s="165"/>
      <c r="X518" s="166"/>
      <c r="Y518" s="133"/>
      <c r="Z518" s="133"/>
      <c r="AA518" s="202"/>
    </row>
    <row r="519" spans="6:27" s="130" customFormat="1" ht="15" hidden="1" customHeight="1" outlineLevel="1">
      <c r="F519" s="302"/>
      <c r="G519" s="132"/>
      <c r="M519" s="305"/>
      <c r="N519" s="223"/>
      <c r="O519" s="172"/>
      <c r="P519" s="186"/>
      <c r="Q519" s="164"/>
      <c r="R519" s="164"/>
      <c r="S519" s="164"/>
      <c r="T519" s="211"/>
      <c r="U519" s="164"/>
      <c r="V519" s="175"/>
      <c r="W519" s="165"/>
      <c r="X519" s="166"/>
      <c r="Y519" s="133"/>
      <c r="Z519" s="133"/>
      <c r="AA519" s="202"/>
    </row>
    <row r="520" spans="6:27" s="130" customFormat="1" ht="15" hidden="1" customHeight="1" outlineLevel="1">
      <c r="F520" s="302"/>
      <c r="G520" s="132"/>
      <c r="M520" s="305"/>
      <c r="N520" s="223"/>
      <c r="O520" s="172"/>
      <c r="P520" s="186"/>
      <c r="Q520" s="164"/>
      <c r="R520" s="164"/>
      <c r="S520" s="164"/>
      <c r="T520" s="211"/>
      <c r="U520" s="164"/>
      <c r="V520" s="175"/>
      <c r="W520" s="165"/>
      <c r="X520" s="166"/>
      <c r="Y520" s="133"/>
      <c r="Z520" s="133"/>
      <c r="AA520" s="202"/>
    </row>
    <row r="521" spans="6:27" s="130" customFormat="1" ht="15" hidden="1" customHeight="1" outlineLevel="1">
      <c r="F521" s="302"/>
      <c r="G521" s="132"/>
      <c r="M521" s="305"/>
      <c r="N521" s="223"/>
      <c r="O521" s="172"/>
      <c r="P521" s="186"/>
      <c r="Q521" s="164"/>
      <c r="R521" s="164"/>
      <c r="S521" s="164"/>
      <c r="T521" s="211"/>
      <c r="U521" s="164"/>
      <c r="V521" s="175"/>
      <c r="W521" s="165"/>
      <c r="X521" s="166"/>
      <c r="Y521" s="133"/>
      <c r="Z521" s="133"/>
      <c r="AA521" s="202"/>
    </row>
    <row r="522" spans="6:27" s="130" customFormat="1" ht="15" hidden="1" customHeight="1" outlineLevel="1">
      <c r="F522" s="302"/>
      <c r="G522" s="132"/>
      <c r="M522" s="305"/>
      <c r="N522" s="223"/>
      <c r="O522" s="172"/>
      <c r="P522" s="186"/>
      <c r="Q522" s="164"/>
      <c r="R522" s="164"/>
      <c r="S522" s="164"/>
      <c r="T522" s="211"/>
      <c r="U522" s="164"/>
      <c r="V522" s="175"/>
      <c r="W522" s="165"/>
      <c r="X522" s="166"/>
      <c r="Y522" s="133"/>
      <c r="Z522" s="133"/>
      <c r="AA522" s="202"/>
    </row>
    <row r="523" spans="6:27" s="130" customFormat="1" ht="15" hidden="1" customHeight="1" outlineLevel="1">
      <c r="F523" s="302"/>
      <c r="G523" s="132"/>
      <c r="M523" s="305"/>
      <c r="N523" s="223"/>
      <c r="O523" s="172"/>
      <c r="P523" s="186"/>
      <c r="Q523" s="164"/>
      <c r="R523" s="164"/>
      <c r="S523" s="164"/>
      <c r="T523" s="211"/>
      <c r="U523" s="164"/>
      <c r="V523" s="175"/>
      <c r="W523" s="165"/>
      <c r="X523" s="166"/>
      <c r="Y523" s="133"/>
      <c r="Z523" s="133"/>
      <c r="AA523" s="202"/>
    </row>
    <row r="524" spans="6:27" s="130" customFormat="1" ht="15" hidden="1" customHeight="1" outlineLevel="1">
      <c r="F524" s="302"/>
      <c r="G524" s="132"/>
      <c r="M524" s="305"/>
      <c r="N524" s="223"/>
      <c r="O524" s="172"/>
      <c r="P524" s="186"/>
      <c r="Q524" s="164"/>
      <c r="R524" s="164"/>
      <c r="S524" s="164"/>
      <c r="T524" s="211"/>
      <c r="U524" s="164"/>
      <c r="V524" s="175"/>
      <c r="W524" s="165"/>
      <c r="X524" s="166"/>
      <c r="Y524" s="133"/>
      <c r="Z524" s="133"/>
      <c r="AA524" s="202"/>
    </row>
    <row r="525" spans="6:27" s="130" customFormat="1" ht="15" hidden="1" customHeight="1" outlineLevel="1">
      <c r="F525" s="302"/>
      <c r="G525" s="132"/>
      <c r="M525" s="305"/>
      <c r="N525" s="223"/>
      <c r="O525" s="172"/>
      <c r="P525" s="186"/>
      <c r="Q525" s="164"/>
      <c r="R525" s="164"/>
      <c r="S525" s="164"/>
      <c r="T525" s="211"/>
      <c r="U525" s="164"/>
      <c r="V525" s="175"/>
      <c r="W525" s="165"/>
      <c r="X525" s="166"/>
      <c r="Y525" s="133"/>
      <c r="Z525" s="133"/>
      <c r="AA525" s="202"/>
    </row>
    <row r="526" spans="6:27" s="130" customFormat="1" ht="15" hidden="1" customHeight="1" outlineLevel="1">
      <c r="F526" s="302"/>
      <c r="G526" s="132"/>
      <c r="M526" s="305"/>
      <c r="N526" s="223"/>
      <c r="O526" s="172"/>
      <c r="P526" s="186"/>
      <c r="Q526" s="164"/>
      <c r="R526" s="164"/>
      <c r="S526" s="164"/>
      <c r="T526" s="211"/>
      <c r="U526" s="164"/>
      <c r="V526" s="175"/>
      <c r="W526" s="165"/>
      <c r="X526" s="166"/>
      <c r="Y526" s="133"/>
      <c r="Z526" s="133"/>
      <c r="AA526" s="202"/>
    </row>
    <row r="527" spans="6:27" s="130" customFormat="1" ht="15" hidden="1" customHeight="1" outlineLevel="1">
      <c r="F527" s="302"/>
      <c r="G527" s="132"/>
      <c r="M527" s="305"/>
      <c r="N527" s="223"/>
      <c r="O527" s="172"/>
      <c r="P527" s="186"/>
      <c r="Q527" s="164"/>
      <c r="R527" s="164"/>
      <c r="S527" s="164"/>
      <c r="T527" s="211"/>
      <c r="U527" s="164"/>
      <c r="V527" s="175"/>
      <c r="W527" s="165"/>
      <c r="X527" s="166"/>
      <c r="Y527" s="133"/>
      <c r="Z527" s="133"/>
      <c r="AA527" s="202"/>
    </row>
    <row r="528" spans="6:27" s="130" customFormat="1" ht="15" hidden="1" customHeight="1" outlineLevel="1">
      <c r="F528" s="302"/>
      <c r="G528" s="132"/>
      <c r="M528" s="305"/>
      <c r="N528" s="223"/>
      <c r="O528" s="172"/>
      <c r="P528" s="186"/>
      <c r="Q528" s="164"/>
      <c r="R528" s="164"/>
      <c r="S528" s="164"/>
      <c r="T528" s="211"/>
      <c r="U528" s="164"/>
      <c r="V528" s="175"/>
      <c r="W528" s="165"/>
      <c r="X528" s="166"/>
      <c r="Y528" s="133"/>
      <c r="Z528" s="133"/>
      <c r="AA528" s="202"/>
    </row>
    <row r="529" spans="6:27" s="130" customFormat="1" ht="15" hidden="1" customHeight="1" outlineLevel="1">
      <c r="F529" s="302"/>
      <c r="G529" s="132"/>
      <c r="M529" s="305"/>
      <c r="N529" s="223"/>
      <c r="O529" s="172"/>
      <c r="P529" s="186"/>
      <c r="Q529" s="164"/>
      <c r="R529" s="164"/>
      <c r="S529" s="164"/>
      <c r="T529" s="211"/>
      <c r="U529" s="164"/>
      <c r="V529" s="175"/>
      <c r="W529" s="165"/>
      <c r="X529" s="166"/>
      <c r="Y529" s="133"/>
      <c r="Z529" s="133"/>
      <c r="AA529" s="202"/>
    </row>
    <row r="530" spans="6:27" s="130" customFormat="1" ht="15" hidden="1" customHeight="1" outlineLevel="1">
      <c r="F530" s="302"/>
      <c r="G530" s="132"/>
      <c r="M530" s="305"/>
      <c r="N530" s="223"/>
      <c r="O530" s="172"/>
      <c r="P530" s="186"/>
      <c r="Q530" s="164"/>
      <c r="R530" s="164"/>
      <c r="S530" s="164"/>
      <c r="T530" s="211"/>
      <c r="U530" s="164"/>
      <c r="V530" s="175"/>
      <c r="W530" s="165"/>
      <c r="X530" s="166"/>
      <c r="Y530" s="133"/>
      <c r="Z530" s="133"/>
      <c r="AA530" s="202"/>
    </row>
    <row r="531" spans="6:27" s="130" customFormat="1" ht="15" hidden="1" customHeight="1" outlineLevel="1">
      <c r="F531" s="302"/>
      <c r="G531" s="132"/>
      <c r="M531" s="305"/>
      <c r="N531" s="223"/>
      <c r="O531" s="172"/>
      <c r="P531" s="186"/>
      <c r="Q531" s="164"/>
      <c r="R531" s="164"/>
      <c r="S531" s="164"/>
      <c r="T531" s="211"/>
      <c r="U531" s="164"/>
      <c r="V531" s="175"/>
      <c r="W531" s="165"/>
      <c r="X531" s="166"/>
      <c r="Y531" s="133"/>
      <c r="Z531" s="133"/>
      <c r="AA531" s="202"/>
    </row>
    <row r="532" spans="6:27" s="130" customFormat="1" ht="15" hidden="1" customHeight="1" outlineLevel="1">
      <c r="F532" s="302"/>
      <c r="G532" s="132"/>
      <c r="M532" s="305"/>
      <c r="N532" s="223"/>
      <c r="O532" s="172"/>
      <c r="P532" s="186"/>
      <c r="Q532" s="164"/>
      <c r="R532" s="164"/>
      <c r="S532" s="164"/>
      <c r="T532" s="211"/>
      <c r="U532" s="164"/>
      <c r="V532" s="175"/>
      <c r="W532" s="165"/>
      <c r="X532" s="166"/>
      <c r="Y532" s="133"/>
      <c r="Z532" s="133"/>
      <c r="AA532" s="202"/>
    </row>
    <row r="533" spans="6:27" s="130" customFormat="1" ht="15" hidden="1" customHeight="1" outlineLevel="1">
      <c r="F533" s="302"/>
      <c r="G533" s="132"/>
      <c r="M533" s="305"/>
      <c r="N533" s="223"/>
      <c r="O533" s="172"/>
      <c r="P533" s="186"/>
      <c r="Q533" s="164"/>
      <c r="R533" s="164"/>
      <c r="S533" s="164"/>
      <c r="T533" s="211"/>
      <c r="U533" s="164"/>
      <c r="V533" s="175"/>
      <c r="W533" s="165"/>
      <c r="X533" s="166"/>
      <c r="Y533" s="133"/>
      <c r="Z533" s="133"/>
      <c r="AA533" s="202"/>
    </row>
    <row r="534" spans="6:27" s="130" customFormat="1" ht="15" hidden="1" customHeight="1" outlineLevel="1">
      <c r="F534" s="302"/>
      <c r="G534" s="132"/>
      <c r="M534" s="305"/>
      <c r="N534" s="223"/>
      <c r="O534" s="172"/>
      <c r="P534" s="186"/>
      <c r="Q534" s="164"/>
      <c r="R534" s="164"/>
      <c r="S534" s="164"/>
      <c r="T534" s="211"/>
      <c r="U534" s="164"/>
      <c r="V534" s="175"/>
      <c r="W534" s="165"/>
      <c r="X534" s="166"/>
      <c r="Y534" s="133"/>
      <c r="Z534" s="133"/>
      <c r="AA534" s="202"/>
    </row>
    <row r="535" spans="6:27" s="130" customFormat="1" ht="15" hidden="1" customHeight="1" outlineLevel="1">
      <c r="F535" s="302"/>
      <c r="G535" s="132"/>
      <c r="M535" s="305"/>
      <c r="N535" s="223"/>
      <c r="O535" s="172"/>
      <c r="P535" s="186"/>
      <c r="Q535" s="164"/>
      <c r="R535" s="164"/>
      <c r="S535" s="164"/>
      <c r="T535" s="211"/>
      <c r="U535" s="164"/>
      <c r="V535" s="175"/>
      <c r="W535" s="165"/>
      <c r="X535" s="166"/>
      <c r="Y535" s="133"/>
      <c r="Z535" s="133"/>
      <c r="AA535" s="202"/>
    </row>
    <row r="536" spans="6:27" s="130" customFormat="1" ht="15" hidden="1" customHeight="1" outlineLevel="1">
      <c r="F536" s="302"/>
      <c r="G536" s="132"/>
      <c r="M536" s="305"/>
      <c r="N536" s="223"/>
      <c r="O536" s="172"/>
      <c r="P536" s="186"/>
      <c r="Q536" s="164"/>
      <c r="R536" s="164"/>
      <c r="S536" s="164"/>
      <c r="T536" s="211"/>
      <c r="U536" s="164"/>
      <c r="V536" s="175"/>
      <c r="W536" s="165"/>
      <c r="X536" s="166"/>
      <c r="Y536" s="133"/>
      <c r="Z536" s="133"/>
      <c r="AA536" s="202"/>
    </row>
    <row r="537" spans="6:27" s="130" customFormat="1" ht="15" hidden="1" customHeight="1" outlineLevel="1">
      <c r="F537" s="302"/>
      <c r="G537" s="132"/>
      <c r="M537" s="305"/>
      <c r="N537" s="223"/>
      <c r="O537" s="172"/>
      <c r="P537" s="186"/>
      <c r="Q537" s="164"/>
      <c r="R537" s="164"/>
      <c r="S537" s="164"/>
      <c r="T537" s="211"/>
      <c r="U537" s="164"/>
      <c r="V537" s="175"/>
      <c r="W537" s="165"/>
      <c r="X537" s="166"/>
      <c r="Y537" s="133"/>
      <c r="Z537" s="133"/>
      <c r="AA537" s="202"/>
    </row>
    <row r="538" spans="6:27" s="130" customFormat="1" ht="15" hidden="1" customHeight="1" outlineLevel="1">
      <c r="F538" s="302"/>
      <c r="G538" s="132"/>
      <c r="M538" s="305"/>
      <c r="N538" s="223"/>
      <c r="O538" s="172"/>
      <c r="P538" s="186"/>
      <c r="Q538" s="164"/>
      <c r="R538" s="164"/>
      <c r="S538" s="164"/>
      <c r="T538" s="211"/>
      <c r="U538" s="164"/>
      <c r="V538" s="175"/>
      <c r="W538" s="165"/>
      <c r="X538" s="166"/>
      <c r="Y538" s="133"/>
      <c r="Z538" s="133"/>
      <c r="AA538" s="202"/>
    </row>
    <row r="539" spans="6:27" s="130" customFormat="1" ht="15" hidden="1" customHeight="1" outlineLevel="1">
      <c r="F539" s="302"/>
      <c r="G539" s="132"/>
      <c r="M539" s="305"/>
      <c r="N539" s="223"/>
      <c r="O539" s="172"/>
      <c r="P539" s="186"/>
      <c r="Q539" s="164"/>
      <c r="R539" s="164"/>
      <c r="S539" s="164"/>
      <c r="T539" s="211"/>
      <c r="U539" s="164"/>
      <c r="V539" s="175"/>
      <c r="W539" s="165"/>
      <c r="X539" s="166"/>
      <c r="Y539" s="133"/>
      <c r="Z539" s="133"/>
      <c r="AA539" s="202"/>
    </row>
    <row r="540" spans="6:27" s="130" customFormat="1" ht="15" hidden="1" customHeight="1" outlineLevel="1">
      <c r="F540" s="302"/>
      <c r="G540" s="132"/>
      <c r="M540" s="305"/>
      <c r="N540" s="223"/>
      <c r="O540" s="172"/>
      <c r="P540" s="186"/>
      <c r="Q540" s="164"/>
      <c r="R540" s="164"/>
      <c r="S540" s="164"/>
      <c r="T540" s="211"/>
      <c r="U540" s="164"/>
      <c r="V540" s="175"/>
      <c r="W540" s="165"/>
      <c r="X540" s="166"/>
      <c r="Y540" s="133"/>
      <c r="Z540" s="133"/>
      <c r="AA540" s="202"/>
    </row>
    <row r="541" spans="6:27" s="130" customFormat="1" ht="15" hidden="1" customHeight="1" outlineLevel="1">
      <c r="F541" s="302"/>
      <c r="G541" s="132"/>
      <c r="M541" s="305"/>
      <c r="N541" s="223"/>
      <c r="O541" s="172"/>
      <c r="P541" s="186"/>
      <c r="Q541" s="164"/>
      <c r="R541" s="164"/>
      <c r="S541" s="164"/>
      <c r="T541" s="211"/>
      <c r="U541" s="164"/>
      <c r="V541" s="175"/>
      <c r="W541" s="165"/>
      <c r="X541" s="166"/>
      <c r="Y541" s="133"/>
      <c r="Z541" s="133"/>
      <c r="AA541" s="202"/>
    </row>
    <row r="542" spans="6:27" s="130" customFormat="1" ht="15" hidden="1" customHeight="1" outlineLevel="1">
      <c r="F542" s="302"/>
      <c r="G542" s="132"/>
      <c r="M542" s="305"/>
      <c r="N542" s="223"/>
      <c r="O542" s="172"/>
      <c r="P542" s="186"/>
      <c r="Q542" s="164"/>
      <c r="R542" s="164"/>
      <c r="S542" s="164"/>
      <c r="T542" s="211"/>
      <c r="U542" s="164"/>
      <c r="V542" s="175"/>
      <c r="W542" s="165"/>
      <c r="X542" s="166"/>
      <c r="Y542" s="133"/>
      <c r="Z542" s="133"/>
      <c r="AA542" s="202"/>
    </row>
    <row r="543" spans="6:27" s="130" customFormat="1" ht="15" hidden="1" customHeight="1" outlineLevel="1">
      <c r="F543" s="302"/>
      <c r="G543" s="132"/>
      <c r="M543" s="305"/>
      <c r="N543" s="223"/>
      <c r="O543" s="172"/>
      <c r="P543" s="186"/>
      <c r="Q543" s="164"/>
      <c r="R543" s="164"/>
      <c r="S543" s="164"/>
      <c r="T543" s="211"/>
      <c r="U543" s="164"/>
      <c r="V543" s="175"/>
      <c r="W543" s="165"/>
      <c r="X543" s="166"/>
      <c r="Y543" s="133"/>
      <c r="Z543" s="133"/>
      <c r="AA543" s="202"/>
    </row>
    <row r="544" spans="6:27" s="130" customFormat="1" ht="15" hidden="1" customHeight="1" outlineLevel="1">
      <c r="F544" s="302"/>
      <c r="G544" s="132"/>
      <c r="M544" s="305"/>
      <c r="N544" s="223"/>
      <c r="O544" s="172"/>
      <c r="P544" s="186"/>
      <c r="Q544" s="164"/>
      <c r="R544" s="164"/>
      <c r="S544" s="164"/>
      <c r="T544" s="211"/>
      <c r="U544" s="164"/>
      <c r="V544" s="175"/>
      <c r="W544" s="165"/>
      <c r="X544" s="166"/>
      <c r="Y544" s="133"/>
      <c r="Z544" s="133"/>
      <c r="AA544" s="202"/>
    </row>
    <row r="545" spans="6:27" s="130" customFormat="1" ht="15" hidden="1" customHeight="1" outlineLevel="1">
      <c r="F545" s="302"/>
      <c r="G545" s="132"/>
      <c r="M545" s="305"/>
      <c r="N545" s="223"/>
      <c r="O545" s="172"/>
      <c r="P545" s="186"/>
      <c r="Q545" s="164"/>
      <c r="R545" s="164"/>
      <c r="S545" s="164"/>
      <c r="T545" s="211"/>
      <c r="U545" s="164"/>
      <c r="V545" s="175"/>
      <c r="W545" s="165"/>
      <c r="X545" s="166"/>
      <c r="Y545" s="133"/>
      <c r="Z545" s="133"/>
      <c r="AA545" s="202"/>
    </row>
    <row r="546" spans="6:27" s="130" customFormat="1" ht="15" hidden="1" customHeight="1" outlineLevel="1">
      <c r="F546" s="302"/>
      <c r="G546" s="132"/>
      <c r="M546" s="305"/>
      <c r="N546" s="223"/>
      <c r="O546" s="172"/>
      <c r="P546" s="186"/>
      <c r="Q546" s="164"/>
      <c r="R546" s="164"/>
      <c r="S546" s="164"/>
      <c r="T546" s="211"/>
      <c r="U546" s="164"/>
      <c r="V546" s="175"/>
      <c r="W546" s="165"/>
      <c r="X546" s="166"/>
      <c r="Y546" s="133"/>
      <c r="Z546" s="133"/>
      <c r="AA546" s="202"/>
    </row>
    <row r="547" spans="6:27" s="130" customFormat="1" ht="15" hidden="1" customHeight="1" outlineLevel="1">
      <c r="F547" s="302"/>
      <c r="G547" s="132"/>
      <c r="M547" s="305"/>
      <c r="N547" s="223"/>
      <c r="O547" s="172"/>
      <c r="P547" s="186"/>
      <c r="Q547" s="164"/>
      <c r="R547" s="164"/>
      <c r="S547" s="164"/>
      <c r="T547" s="211"/>
      <c r="U547" s="164"/>
      <c r="V547" s="175"/>
      <c r="W547" s="165"/>
      <c r="X547" s="166"/>
      <c r="Y547" s="133"/>
      <c r="Z547" s="133"/>
      <c r="AA547" s="202"/>
    </row>
    <row r="548" spans="6:27" s="130" customFormat="1" ht="15" hidden="1" customHeight="1" outlineLevel="1">
      <c r="F548" s="302"/>
      <c r="G548" s="132"/>
      <c r="M548" s="305"/>
      <c r="N548" s="223"/>
      <c r="O548" s="172"/>
      <c r="P548" s="186"/>
      <c r="Q548" s="164"/>
      <c r="R548" s="164"/>
      <c r="S548" s="164"/>
      <c r="T548" s="211"/>
      <c r="U548" s="164"/>
      <c r="V548" s="175"/>
      <c r="W548" s="165"/>
      <c r="X548" s="166"/>
      <c r="Y548" s="133"/>
      <c r="Z548" s="133"/>
      <c r="AA548" s="202"/>
    </row>
    <row r="549" spans="6:27" s="130" customFormat="1" ht="15" hidden="1" customHeight="1" outlineLevel="1">
      <c r="F549" s="302"/>
      <c r="G549" s="132"/>
      <c r="M549" s="305"/>
      <c r="N549" s="223"/>
      <c r="O549" s="172"/>
      <c r="P549" s="186"/>
      <c r="Q549" s="164"/>
      <c r="R549" s="164"/>
      <c r="S549" s="164"/>
      <c r="T549" s="211"/>
      <c r="U549" s="164"/>
      <c r="V549" s="175"/>
      <c r="W549" s="165"/>
      <c r="X549" s="166"/>
      <c r="Y549" s="133"/>
      <c r="Z549" s="133"/>
      <c r="AA549" s="202"/>
    </row>
    <row r="550" spans="6:27" s="130" customFormat="1" ht="15" hidden="1" customHeight="1" outlineLevel="1">
      <c r="F550" s="302"/>
      <c r="G550" s="132"/>
      <c r="M550" s="305"/>
      <c r="N550" s="223"/>
      <c r="O550" s="172"/>
      <c r="P550" s="186"/>
      <c r="Q550" s="164"/>
      <c r="R550" s="164"/>
      <c r="S550" s="164"/>
      <c r="T550" s="211"/>
      <c r="U550" s="164"/>
      <c r="V550" s="175"/>
      <c r="W550" s="165"/>
      <c r="X550" s="166"/>
      <c r="Y550" s="133"/>
      <c r="Z550" s="133"/>
      <c r="AA550" s="202"/>
    </row>
    <row r="551" spans="6:27" s="130" customFormat="1" ht="15" hidden="1" customHeight="1" outlineLevel="1">
      <c r="F551" s="302"/>
      <c r="G551" s="132"/>
      <c r="M551" s="305"/>
      <c r="N551" s="223"/>
      <c r="O551" s="172"/>
      <c r="P551" s="186"/>
      <c r="Q551" s="164"/>
      <c r="R551" s="164"/>
      <c r="S551" s="164"/>
      <c r="T551" s="211"/>
      <c r="U551" s="164"/>
      <c r="V551" s="175"/>
      <c r="W551" s="165"/>
      <c r="X551" s="166"/>
      <c r="Y551" s="133"/>
      <c r="Z551" s="133"/>
      <c r="AA551" s="202"/>
    </row>
    <row r="552" spans="6:27" s="130" customFormat="1" ht="15" hidden="1" customHeight="1" outlineLevel="1">
      <c r="F552" s="302"/>
      <c r="G552" s="132"/>
      <c r="M552" s="305"/>
      <c r="N552" s="223"/>
      <c r="O552" s="172"/>
      <c r="P552" s="186"/>
      <c r="Q552" s="164"/>
      <c r="R552" s="164"/>
      <c r="S552" s="164"/>
      <c r="T552" s="211"/>
      <c r="U552" s="164"/>
      <c r="V552" s="175"/>
      <c r="W552" s="165"/>
      <c r="X552" s="166"/>
      <c r="Y552" s="133"/>
      <c r="Z552" s="133"/>
      <c r="AA552" s="202"/>
    </row>
    <row r="553" spans="6:27" s="130" customFormat="1" ht="15" hidden="1" customHeight="1" outlineLevel="1">
      <c r="F553" s="302"/>
      <c r="G553" s="132"/>
      <c r="M553" s="305"/>
      <c r="N553" s="223"/>
      <c r="O553" s="172"/>
      <c r="P553" s="186"/>
      <c r="Q553" s="164"/>
      <c r="R553" s="164"/>
      <c r="S553" s="164"/>
      <c r="T553" s="211"/>
      <c r="U553" s="164"/>
      <c r="V553" s="175"/>
      <c r="W553" s="165"/>
      <c r="X553" s="166"/>
      <c r="Y553" s="133"/>
      <c r="Z553" s="133"/>
      <c r="AA553" s="202"/>
    </row>
    <row r="554" spans="6:27" s="130" customFormat="1" ht="15" hidden="1" customHeight="1" outlineLevel="1">
      <c r="F554" s="302"/>
      <c r="G554" s="132"/>
      <c r="M554" s="305"/>
      <c r="N554" s="223"/>
      <c r="O554" s="172"/>
      <c r="P554" s="186"/>
      <c r="Q554" s="164"/>
      <c r="R554" s="164"/>
      <c r="S554" s="164"/>
      <c r="T554" s="211"/>
      <c r="U554" s="164"/>
      <c r="V554" s="175"/>
      <c r="W554" s="165"/>
      <c r="X554" s="166"/>
      <c r="Y554" s="133"/>
      <c r="Z554" s="133"/>
      <c r="AA554" s="202"/>
    </row>
    <row r="555" spans="6:27" s="130" customFormat="1" ht="15" hidden="1" customHeight="1" outlineLevel="1">
      <c r="F555" s="302"/>
      <c r="G555" s="132"/>
      <c r="M555" s="305"/>
      <c r="N555" s="223"/>
      <c r="O555" s="172"/>
      <c r="P555" s="186"/>
      <c r="Q555" s="164"/>
      <c r="R555" s="164"/>
      <c r="S555" s="164"/>
      <c r="T555" s="211"/>
      <c r="U555" s="164"/>
      <c r="V555" s="175"/>
      <c r="W555" s="165"/>
      <c r="X555" s="166"/>
      <c r="Y555" s="133"/>
      <c r="Z555" s="133"/>
      <c r="AA555" s="202"/>
    </row>
    <row r="556" spans="6:27" s="130" customFormat="1" ht="15" hidden="1" customHeight="1" outlineLevel="1">
      <c r="F556" s="302"/>
      <c r="G556" s="132"/>
      <c r="M556" s="305"/>
      <c r="N556" s="223"/>
      <c r="O556" s="172"/>
      <c r="P556" s="186"/>
      <c r="Q556" s="164"/>
      <c r="R556" s="164"/>
      <c r="S556" s="164"/>
      <c r="T556" s="211"/>
      <c r="U556" s="164"/>
      <c r="V556" s="175"/>
      <c r="W556" s="165"/>
      <c r="X556" s="166"/>
      <c r="Y556" s="133"/>
      <c r="Z556" s="133"/>
      <c r="AA556" s="202"/>
    </row>
    <row r="557" spans="6:27" s="130" customFormat="1" ht="15" hidden="1" customHeight="1" outlineLevel="1">
      <c r="F557" s="302"/>
      <c r="G557" s="132"/>
      <c r="M557" s="305"/>
      <c r="N557" s="223"/>
      <c r="O557" s="172"/>
      <c r="P557" s="186"/>
      <c r="Q557" s="164"/>
      <c r="R557" s="164"/>
      <c r="S557" s="164"/>
      <c r="T557" s="211"/>
      <c r="U557" s="164"/>
      <c r="V557" s="175"/>
      <c r="W557" s="165"/>
      <c r="X557" s="166"/>
      <c r="Y557" s="133"/>
      <c r="Z557" s="133"/>
      <c r="AA557" s="202"/>
    </row>
    <row r="558" spans="6:27" s="130" customFormat="1" ht="15" hidden="1" customHeight="1" outlineLevel="1">
      <c r="F558" s="302"/>
      <c r="G558" s="132"/>
      <c r="M558" s="305"/>
      <c r="N558" s="223"/>
      <c r="O558" s="172"/>
      <c r="P558" s="186"/>
      <c r="Q558" s="164"/>
      <c r="R558" s="164"/>
      <c r="S558" s="164"/>
      <c r="T558" s="211"/>
      <c r="U558" s="164"/>
      <c r="V558" s="175"/>
      <c r="W558" s="165"/>
      <c r="X558" s="166"/>
      <c r="Y558" s="133"/>
      <c r="Z558" s="133"/>
      <c r="AA558" s="202"/>
    </row>
    <row r="559" spans="6:27" s="130" customFormat="1" ht="15" hidden="1" customHeight="1" outlineLevel="1">
      <c r="F559" s="302"/>
      <c r="G559" s="132"/>
      <c r="M559" s="305"/>
      <c r="N559" s="223"/>
      <c r="O559" s="172"/>
      <c r="P559" s="186"/>
      <c r="Q559" s="164"/>
      <c r="R559" s="164"/>
      <c r="S559" s="164"/>
      <c r="T559" s="211"/>
      <c r="U559" s="164"/>
      <c r="V559" s="175"/>
      <c r="W559" s="165"/>
      <c r="X559" s="166"/>
      <c r="Y559" s="133"/>
      <c r="Z559" s="133"/>
      <c r="AA559" s="202"/>
    </row>
    <row r="560" spans="6:27" s="130" customFormat="1" ht="15" hidden="1" customHeight="1" outlineLevel="1">
      <c r="F560" s="302"/>
      <c r="G560" s="132"/>
      <c r="M560" s="305"/>
      <c r="N560" s="223"/>
      <c r="O560" s="172"/>
      <c r="P560" s="186"/>
      <c r="Q560" s="164"/>
      <c r="R560" s="164"/>
      <c r="S560" s="164"/>
      <c r="T560" s="211"/>
      <c r="U560" s="164"/>
      <c r="V560" s="175"/>
      <c r="W560" s="165"/>
      <c r="X560" s="166"/>
      <c r="Y560" s="133"/>
      <c r="Z560" s="133"/>
      <c r="AA560" s="202"/>
    </row>
    <row r="561" spans="6:27" s="130" customFormat="1" ht="15" hidden="1" customHeight="1" outlineLevel="1">
      <c r="F561" s="302"/>
      <c r="G561" s="132"/>
      <c r="M561" s="305"/>
      <c r="N561" s="223"/>
      <c r="O561" s="172"/>
      <c r="P561" s="186"/>
      <c r="Q561" s="164"/>
      <c r="R561" s="164"/>
      <c r="S561" s="164"/>
      <c r="T561" s="211"/>
      <c r="U561" s="164"/>
      <c r="V561" s="175"/>
      <c r="W561" s="165"/>
      <c r="X561" s="166"/>
      <c r="Y561" s="133"/>
      <c r="Z561" s="133"/>
      <c r="AA561" s="202"/>
    </row>
    <row r="562" spans="6:27" s="130" customFormat="1" ht="15" hidden="1" customHeight="1" outlineLevel="1">
      <c r="F562" s="302"/>
      <c r="G562" s="132"/>
      <c r="M562" s="305"/>
      <c r="N562" s="223"/>
      <c r="O562" s="172"/>
      <c r="P562" s="186"/>
      <c r="Q562" s="164"/>
      <c r="R562" s="164"/>
      <c r="S562" s="164"/>
      <c r="T562" s="211"/>
      <c r="U562" s="164"/>
      <c r="V562" s="175"/>
      <c r="W562" s="165"/>
      <c r="X562" s="166"/>
      <c r="Y562" s="133"/>
      <c r="Z562" s="133"/>
      <c r="AA562" s="202"/>
    </row>
    <row r="563" spans="6:27" s="130" customFormat="1" ht="15" hidden="1" customHeight="1" outlineLevel="1">
      <c r="F563" s="302"/>
      <c r="G563" s="132"/>
      <c r="M563" s="305"/>
      <c r="N563" s="223"/>
      <c r="O563" s="172"/>
      <c r="P563" s="186"/>
      <c r="Q563" s="164"/>
      <c r="R563" s="164"/>
      <c r="S563" s="164"/>
      <c r="T563" s="211"/>
      <c r="U563" s="164"/>
      <c r="V563" s="175"/>
      <c r="W563" s="165"/>
      <c r="X563" s="166"/>
      <c r="Y563" s="133"/>
      <c r="Z563" s="133"/>
      <c r="AA563" s="202"/>
    </row>
    <row r="564" spans="6:27" s="130" customFormat="1" ht="15" hidden="1" customHeight="1" outlineLevel="1">
      <c r="F564" s="302"/>
      <c r="G564" s="132"/>
      <c r="M564" s="305"/>
      <c r="N564" s="223"/>
      <c r="O564" s="172"/>
      <c r="P564" s="186"/>
      <c r="Q564" s="164"/>
      <c r="R564" s="164"/>
      <c r="S564" s="164"/>
      <c r="T564" s="211"/>
      <c r="U564" s="164"/>
      <c r="V564" s="175"/>
      <c r="W564" s="165"/>
      <c r="X564" s="166"/>
      <c r="Y564" s="133"/>
      <c r="Z564" s="133"/>
      <c r="AA564" s="202"/>
    </row>
    <row r="565" spans="6:27" s="130" customFormat="1" ht="15" hidden="1" customHeight="1" outlineLevel="1">
      <c r="F565" s="302"/>
      <c r="G565" s="132"/>
      <c r="M565" s="305"/>
      <c r="N565" s="223"/>
      <c r="O565" s="172"/>
      <c r="P565" s="186"/>
      <c r="Q565" s="164"/>
      <c r="R565" s="164"/>
      <c r="S565" s="164"/>
      <c r="T565" s="211"/>
      <c r="U565" s="164"/>
      <c r="V565" s="175"/>
      <c r="W565" s="165"/>
      <c r="X565" s="166"/>
      <c r="Y565" s="133"/>
      <c r="Z565" s="133"/>
      <c r="AA565" s="202"/>
    </row>
    <row r="566" spans="6:27" s="130" customFormat="1" ht="15" hidden="1" customHeight="1" outlineLevel="1">
      <c r="F566" s="302"/>
      <c r="G566" s="132"/>
      <c r="M566" s="305"/>
      <c r="N566" s="223"/>
      <c r="O566" s="172"/>
      <c r="P566" s="186"/>
      <c r="Q566" s="164"/>
      <c r="R566" s="164"/>
      <c r="S566" s="164"/>
      <c r="T566" s="211"/>
      <c r="U566" s="164"/>
      <c r="V566" s="175"/>
      <c r="W566" s="165"/>
      <c r="X566" s="166"/>
      <c r="Y566" s="133"/>
      <c r="Z566" s="133"/>
      <c r="AA566" s="202"/>
    </row>
    <row r="567" spans="6:27" s="130" customFormat="1" ht="15" hidden="1" customHeight="1" outlineLevel="1">
      <c r="F567" s="302"/>
      <c r="G567" s="132"/>
      <c r="M567" s="305"/>
      <c r="N567" s="223"/>
      <c r="O567" s="172"/>
      <c r="P567" s="186"/>
      <c r="Q567" s="164"/>
      <c r="R567" s="164"/>
      <c r="S567" s="164"/>
      <c r="T567" s="211"/>
      <c r="U567" s="164"/>
      <c r="V567" s="175"/>
      <c r="W567" s="165"/>
      <c r="X567" s="166"/>
      <c r="Y567" s="133"/>
      <c r="Z567" s="133"/>
      <c r="AA567" s="202"/>
    </row>
    <row r="568" spans="6:27" s="130" customFormat="1" ht="15" hidden="1" customHeight="1" outlineLevel="1">
      <c r="F568" s="302"/>
      <c r="G568" s="132"/>
      <c r="M568" s="305"/>
      <c r="N568" s="223"/>
      <c r="O568" s="172"/>
      <c r="P568" s="186"/>
      <c r="Q568" s="164"/>
      <c r="R568" s="164"/>
      <c r="S568" s="164"/>
      <c r="T568" s="211"/>
      <c r="U568" s="164"/>
      <c r="V568" s="175"/>
      <c r="W568" s="165"/>
      <c r="X568" s="166"/>
      <c r="Y568" s="133"/>
      <c r="Z568" s="133"/>
      <c r="AA568" s="202"/>
    </row>
    <row r="569" spans="6:27" s="130" customFormat="1" ht="15" hidden="1" customHeight="1" outlineLevel="1">
      <c r="F569" s="302"/>
      <c r="G569" s="132"/>
      <c r="M569" s="305"/>
      <c r="N569" s="223"/>
      <c r="O569" s="172"/>
      <c r="P569" s="186"/>
      <c r="Q569" s="164"/>
      <c r="R569" s="164"/>
      <c r="S569" s="164"/>
      <c r="T569" s="211"/>
      <c r="U569" s="164"/>
      <c r="V569" s="175"/>
      <c r="W569" s="165"/>
      <c r="X569" s="166"/>
      <c r="Y569" s="133"/>
      <c r="Z569" s="133"/>
      <c r="AA569" s="202"/>
    </row>
    <row r="570" spans="6:27" s="130" customFormat="1" ht="15" hidden="1" customHeight="1" outlineLevel="1">
      <c r="F570" s="302"/>
      <c r="G570" s="132"/>
      <c r="M570" s="305"/>
      <c r="N570" s="223"/>
      <c r="O570" s="172"/>
      <c r="P570" s="186"/>
      <c r="Q570" s="164"/>
      <c r="R570" s="164"/>
      <c r="S570" s="164"/>
      <c r="T570" s="211"/>
      <c r="U570" s="164"/>
      <c r="V570" s="175"/>
      <c r="W570" s="165"/>
      <c r="X570" s="166"/>
      <c r="Y570" s="133"/>
      <c r="Z570" s="133"/>
      <c r="AA570" s="202"/>
    </row>
    <row r="571" spans="6:27" s="130" customFormat="1" ht="15" hidden="1" customHeight="1" outlineLevel="1">
      <c r="F571" s="302"/>
      <c r="G571" s="132"/>
      <c r="M571" s="305"/>
      <c r="N571" s="223"/>
      <c r="O571" s="172"/>
      <c r="P571" s="186"/>
      <c r="Q571" s="164"/>
      <c r="R571" s="164"/>
      <c r="S571" s="164"/>
      <c r="T571" s="211"/>
      <c r="U571" s="164"/>
      <c r="V571" s="175"/>
      <c r="W571" s="165"/>
      <c r="X571" s="166"/>
      <c r="Y571" s="133"/>
      <c r="Z571" s="133"/>
      <c r="AA571" s="202"/>
    </row>
    <row r="572" spans="6:27" s="130" customFormat="1" ht="15" hidden="1" customHeight="1" outlineLevel="1">
      <c r="F572" s="302"/>
      <c r="G572" s="132"/>
      <c r="M572" s="305"/>
      <c r="N572" s="223"/>
      <c r="O572" s="172"/>
      <c r="P572" s="186"/>
      <c r="Q572" s="164"/>
      <c r="R572" s="164"/>
      <c r="S572" s="164"/>
      <c r="T572" s="211"/>
      <c r="U572" s="164"/>
      <c r="V572" s="175"/>
      <c r="W572" s="165"/>
      <c r="X572" s="166"/>
      <c r="Y572" s="133"/>
      <c r="Z572" s="133"/>
      <c r="AA572" s="202"/>
    </row>
    <row r="573" spans="6:27" s="130" customFormat="1" ht="15" hidden="1" customHeight="1" outlineLevel="1">
      <c r="F573" s="302"/>
      <c r="G573" s="132"/>
      <c r="M573" s="305"/>
      <c r="N573" s="223"/>
      <c r="O573" s="172"/>
      <c r="P573" s="186"/>
      <c r="Q573" s="164"/>
      <c r="R573" s="164"/>
      <c r="S573" s="164"/>
      <c r="T573" s="211"/>
      <c r="U573" s="164"/>
      <c r="V573" s="175"/>
      <c r="W573" s="165"/>
      <c r="X573" s="166"/>
      <c r="Y573" s="133"/>
      <c r="Z573" s="133"/>
      <c r="AA573" s="202"/>
    </row>
    <row r="574" spans="6:27" s="130" customFormat="1" ht="15" hidden="1" customHeight="1" outlineLevel="1">
      <c r="F574" s="302"/>
      <c r="G574" s="132"/>
      <c r="M574" s="305"/>
      <c r="N574" s="223"/>
      <c r="O574" s="172"/>
      <c r="P574" s="186"/>
      <c r="Q574" s="164"/>
      <c r="R574" s="164"/>
      <c r="S574" s="164"/>
      <c r="T574" s="211"/>
      <c r="U574" s="164"/>
      <c r="V574" s="175"/>
      <c r="W574" s="165"/>
      <c r="X574" s="166"/>
      <c r="Y574" s="133"/>
      <c r="Z574" s="133"/>
      <c r="AA574" s="202"/>
    </row>
    <row r="575" spans="6:27" s="130" customFormat="1" ht="15" hidden="1" customHeight="1" outlineLevel="1">
      <c r="F575" s="302"/>
      <c r="G575" s="132"/>
      <c r="M575" s="305"/>
      <c r="N575" s="223"/>
      <c r="O575" s="172"/>
      <c r="P575" s="186"/>
      <c r="Q575" s="164"/>
      <c r="R575" s="164"/>
      <c r="S575" s="164"/>
      <c r="T575" s="211"/>
      <c r="U575" s="164"/>
      <c r="V575" s="175"/>
      <c r="W575" s="165"/>
      <c r="X575" s="166"/>
      <c r="Y575" s="133"/>
      <c r="Z575" s="133"/>
      <c r="AA575" s="202"/>
    </row>
    <row r="576" spans="6:27" s="130" customFormat="1" ht="15" hidden="1" customHeight="1" outlineLevel="1">
      <c r="F576" s="302"/>
      <c r="G576" s="132"/>
      <c r="M576" s="305"/>
      <c r="N576" s="223"/>
      <c r="O576" s="172"/>
      <c r="P576" s="186"/>
      <c r="Q576" s="164"/>
      <c r="R576" s="164"/>
      <c r="S576" s="164"/>
      <c r="T576" s="211"/>
      <c r="U576" s="164"/>
      <c r="V576" s="175"/>
      <c r="W576" s="165"/>
      <c r="X576" s="166"/>
      <c r="Y576" s="133"/>
      <c r="Z576" s="133"/>
      <c r="AA576" s="202"/>
    </row>
    <row r="577" spans="6:27" s="130" customFormat="1" ht="15" hidden="1" customHeight="1" outlineLevel="1">
      <c r="F577" s="302"/>
      <c r="G577" s="132"/>
      <c r="M577" s="305"/>
      <c r="N577" s="223"/>
      <c r="O577" s="172"/>
      <c r="P577" s="186"/>
      <c r="Q577" s="164"/>
      <c r="R577" s="164"/>
      <c r="S577" s="164"/>
      <c r="T577" s="211"/>
      <c r="U577" s="164"/>
      <c r="V577" s="175"/>
      <c r="W577" s="165"/>
      <c r="X577" s="166"/>
      <c r="Y577" s="133"/>
      <c r="Z577" s="133"/>
      <c r="AA577" s="202"/>
    </row>
    <row r="578" spans="6:27" s="130" customFormat="1" ht="15" hidden="1" customHeight="1" outlineLevel="1">
      <c r="F578" s="302"/>
      <c r="G578" s="132"/>
      <c r="M578" s="305"/>
      <c r="N578" s="223"/>
      <c r="O578" s="172"/>
      <c r="P578" s="186"/>
      <c r="Q578" s="164"/>
      <c r="R578" s="164"/>
      <c r="S578" s="164"/>
      <c r="T578" s="211"/>
      <c r="U578" s="164"/>
      <c r="V578" s="175"/>
      <c r="W578" s="165"/>
      <c r="X578" s="166"/>
      <c r="Y578" s="133"/>
      <c r="Z578" s="133"/>
      <c r="AA578" s="202"/>
    </row>
    <row r="579" spans="6:27" s="130" customFormat="1" ht="15" hidden="1" customHeight="1" outlineLevel="1">
      <c r="F579" s="302"/>
      <c r="G579" s="132"/>
      <c r="M579" s="305"/>
      <c r="N579" s="223"/>
      <c r="O579" s="172"/>
      <c r="P579" s="186"/>
      <c r="Q579" s="164"/>
      <c r="R579" s="164"/>
      <c r="S579" s="164"/>
      <c r="T579" s="211"/>
      <c r="U579" s="164"/>
      <c r="V579" s="175"/>
      <c r="W579" s="165"/>
      <c r="X579" s="166"/>
      <c r="Y579" s="133"/>
      <c r="Z579" s="133"/>
      <c r="AA579" s="202"/>
    </row>
    <row r="580" spans="6:27" s="130" customFormat="1" ht="15" hidden="1" customHeight="1" outlineLevel="1">
      <c r="F580" s="302"/>
      <c r="G580" s="132"/>
      <c r="M580" s="305"/>
      <c r="N580" s="223"/>
      <c r="O580" s="172"/>
      <c r="P580" s="186"/>
      <c r="Q580" s="164"/>
      <c r="R580" s="164"/>
      <c r="S580" s="164"/>
      <c r="T580" s="211"/>
      <c r="U580" s="164"/>
      <c r="V580" s="175"/>
      <c r="W580" s="165"/>
      <c r="X580" s="166"/>
      <c r="Y580" s="133"/>
      <c r="Z580" s="133"/>
      <c r="AA580" s="202"/>
    </row>
    <row r="581" spans="6:27" s="130" customFormat="1" ht="15" hidden="1" customHeight="1" outlineLevel="1">
      <c r="F581" s="302"/>
      <c r="G581" s="132"/>
      <c r="M581" s="305"/>
      <c r="N581" s="223"/>
      <c r="O581" s="172"/>
      <c r="P581" s="186"/>
      <c r="Q581" s="164"/>
      <c r="R581" s="164"/>
      <c r="S581" s="164"/>
      <c r="T581" s="211"/>
      <c r="U581" s="164"/>
      <c r="V581" s="175"/>
      <c r="W581" s="165"/>
      <c r="X581" s="166"/>
      <c r="Y581" s="133"/>
      <c r="Z581" s="133"/>
      <c r="AA581" s="202"/>
    </row>
    <row r="582" spans="6:27" s="130" customFormat="1" ht="15" hidden="1" customHeight="1" outlineLevel="1">
      <c r="F582" s="302"/>
      <c r="G582" s="132"/>
      <c r="M582" s="305"/>
      <c r="N582" s="223"/>
      <c r="O582" s="172"/>
      <c r="P582" s="186"/>
      <c r="Q582" s="164"/>
      <c r="R582" s="164"/>
      <c r="S582" s="164"/>
      <c r="T582" s="211"/>
      <c r="U582" s="164"/>
      <c r="V582" s="175"/>
      <c r="W582" s="165"/>
      <c r="X582" s="166"/>
      <c r="Y582" s="133"/>
      <c r="Z582" s="133"/>
      <c r="AA582" s="202"/>
    </row>
    <row r="583" spans="6:27" s="130" customFormat="1" ht="15" hidden="1" customHeight="1" outlineLevel="1">
      <c r="F583" s="302"/>
      <c r="G583" s="132"/>
      <c r="M583" s="305"/>
      <c r="N583" s="223"/>
      <c r="O583" s="172"/>
      <c r="P583" s="186"/>
      <c r="Q583" s="164"/>
      <c r="R583" s="164"/>
      <c r="S583" s="164"/>
      <c r="T583" s="211"/>
      <c r="U583" s="164"/>
      <c r="V583" s="175"/>
      <c r="W583" s="165"/>
      <c r="X583" s="166"/>
      <c r="Y583" s="133"/>
      <c r="Z583" s="133"/>
      <c r="AA583" s="202"/>
    </row>
    <row r="584" spans="6:27" s="130" customFormat="1" ht="15" hidden="1" customHeight="1" outlineLevel="1">
      <c r="F584" s="302"/>
      <c r="G584" s="132"/>
      <c r="M584" s="305"/>
      <c r="N584" s="223"/>
      <c r="O584" s="172"/>
      <c r="P584" s="186"/>
      <c r="Q584" s="164"/>
      <c r="R584" s="164"/>
      <c r="S584" s="164"/>
      <c r="T584" s="211"/>
      <c r="U584" s="164"/>
      <c r="V584" s="175"/>
      <c r="W584" s="165"/>
      <c r="X584" s="166"/>
      <c r="Y584" s="133"/>
      <c r="Z584" s="133"/>
      <c r="AA584" s="202"/>
    </row>
    <row r="585" spans="6:27" s="130" customFormat="1" ht="15" hidden="1" customHeight="1" outlineLevel="1">
      <c r="F585" s="302"/>
      <c r="G585" s="132"/>
      <c r="M585" s="305"/>
      <c r="N585" s="223"/>
      <c r="O585" s="172"/>
      <c r="P585" s="186"/>
      <c r="Q585" s="164"/>
      <c r="R585" s="164"/>
      <c r="S585" s="164"/>
      <c r="T585" s="211"/>
      <c r="U585" s="164"/>
      <c r="V585" s="175"/>
      <c r="W585" s="165"/>
      <c r="X585" s="166"/>
      <c r="Y585" s="133"/>
      <c r="Z585" s="133"/>
      <c r="AA585" s="202"/>
    </row>
    <row r="586" spans="6:27" s="130" customFormat="1" ht="15" hidden="1" customHeight="1" outlineLevel="1">
      <c r="F586" s="302"/>
      <c r="G586" s="132"/>
      <c r="M586" s="305"/>
      <c r="N586" s="223"/>
      <c r="O586" s="172"/>
      <c r="P586" s="186"/>
      <c r="Q586" s="164"/>
      <c r="R586" s="164"/>
      <c r="S586" s="164"/>
      <c r="T586" s="211"/>
      <c r="U586" s="164"/>
      <c r="V586" s="175"/>
      <c r="W586" s="165"/>
      <c r="X586" s="166"/>
      <c r="Y586" s="133"/>
      <c r="Z586" s="133"/>
      <c r="AA586" s="202"/>
    </row>
    <row r="587" spans="6:27" s="130" customFormat="1" ht="15" hidden="1" customHeight="1" outlineLevel="1">
      <c r="F587" s="302"/>
      <c r="G587" s="132"/>
      <c r="M587" s="305"/>
      <c r="N587" s="223"/>
      <c r="O587" s="172"/>
      <c r="P587" s="186"/>
      <c r="Q587" s="164"/>
      <c r="R587" s="164"/>
      <c r="S587" s="164"/>
      <c r="T587" s="211"/>
      <c r="U587" s="164"/>
      <c r="V587" s="175"/>
      <c r="W587" s="165"/>
      <c r="X587" s="166"/>
      <c r="Y587" s="133"/>
      <c r="Z587" s="133"/>
      <c r="AA587" s="202"/>
    </row>
    <row r="588" spans="6:27" s="130" customFormat="1" ht="15" hidden="1" customHeight="1" outlineLevel="1">
      <c r="F588" s="302"/>
      <c r="G588" s="132"/>
      <c r="M588" s="305"/>
      <c r="N588" s="223"/>
      <c r="O588" s="172"/>
      <c r="P588" s="186"/>
      <c r="Q588" s="164"/>
      <c r="R588" s="164"/>
      <c r="S588" s="164"/>
      <c r="T588" s="211"/>
      <c r="U588" s="164"/>
      <c r="V588" s="175"/>
      <c r="W588" s="165"/>
      <c r="X588" s="166"/>
      <c r="Y588" s="133"/>
      <c r="Z588" s="133"/>
      <c r="AA588" s="202"/>
    </row>
    <row r="589" spans="6:27" s="130" customFormat="1" ht="15" hidden="1" customHeight="1" outlineLevel="1">
      <c r="F589" s="302"/>
      <c r="G589" s="132"/>
      <c r="M589" s="305"/>
      <c r="N589" s="223"/>
      <c r="O589" s="172"/>
      <c r="P589" s="186"/>
      <c r="Q589" s="164"/>
      <c r="R589" s="164"/>
      <c r="S589" s="164"/>
      <c r="T589" s="211"/>
      <c r="U589" s="164"/>
      <c r="V589" s="175"/>
      <c r="W589" s="165"/>
      <c r="X589" s="166"/>
      <c r="Y589" s="133"/>
      <c r="Z589" s="133"/>
      <c r="AA589" s="202"/>
    </row>
    <row r="590" spans="6:27" s="130" customFormat="1" ht="15" hidden="1" customHeight="1" outlineLevel="1">
      <c r="F590" s="302"/>
      <c r="G590" s="132"/>
      <c r="M590" s="305"/>
      <c r="N590" s="223"/>
      <c r="O590" s="172"/>
      <c r="P590" s="186"/>
      <c r="Q590" s="164"/>
      <c r="R590" s="164"/>
      <c r="S590" s="164"/>
      <c r="T590" s="211"/>
      <c r="U590" s="164"/>
      <c r="V590" s="175"/>
      <c r="W590" s="165"/>
      <c r="X590" s="166"/>
      <c r="Y590" s="133"/>
      <c r="Z590" s="133"/>
      <c r="AA590" s="202"/>
    </row>
    <row r="591" spans="6:27" s="130" customFormat="1" ht="15" hidden="1" customHeight="1" outlineLevel="1">
      <c r="F591" s="302"/>
      <c r="G591" s="132"/>
      <c r="M591" s="305"/>
      <c r="N591" s="223"/>
      <c r="O591" s="172"/>
      <c r="P591" s="186"/>
      <c r="Q591" s="164"/>
      <c r="R591" s="164"/>
      <c r="S591" s="164"/>
      <c r="T591" s="211"/>
      <c r="U591" s="164"/>
      <c r="V591" s="175"/>
      <c r="W591" s="165"/>
      <c r="X591" s="166"/>
      <c r="Y591" s="133"/>
      <c r="Z591" s="133"/>
      <c r="AA591" s="202"/>
    </row>
    <row r="592" spans="6:27" s="130" customFormat="1" ht="15" hidden="1" customHeight="1" outlineLevel="1">
      <c r="F592" s="302"/>
      <c r="G592" s="132"/>
      <c r="M592" s="305"/>
      <c r="N592" s="223"/>
      <c r="O592" s="172"/>
      <c r="P592" s="186"/>
      <c r="Q592" s="164"/>
      <c r="R592" s="164"/>
      <c r="S592" s="164"/>
      <c r="T592" s="211"/>
      <c r="U592" s="164"/>
      <c r="V592" s="175"/>
      <c r="W592" s="165"/>
      <c r="X592" s="166"/>
      <c r="Y592" s="133"/>
      <c r="Z592" s="133"/>
      <c r="AA592" s="202"/>
    </row>
    <row r="593" spans="6:27" s="130" customFormat="1" ht="15" hidden="1" customHeight="1" outlineLevel="1">
      <c r="F593" s="302"/>
      <c r="G593" s="132"/>
      <c r="M593" s="305"/>
      <c r="N593" s="223"/>
      <c r="O593" s="172"/>
      <c r="P593" s="186"/>
      <c r="Q593" s="164"/>
      <c r="R593" s="164"/>
      <c r="S593" s="164"/>
      <c r="T593" s="211"/>
      <c r="U593" s="164"/>
      <c r="V593" s="175"/>
      <c r="W593" s="165"/>
      <c r="X593" s="166"/>
      <c r="Y593" s="133"/>
      <c r="Z593" s="133"/>
      <c r="AA593" s="202"/>
    </row>
    <row r="594" spans="6:27" s="130" customFormat="1" ht="15" hidden="1" customHeight="1" outlineLevel="1">
      <c r="F594" s="302"/>
      <c r="G594" s="132"/>
      <c r="M594" s="305"/>
      <c r="N594" s="223"/>
      <c r="O594" s="172"/>
      <c r="P594" s="186"/>
      <c r="Q594" s="164"/>
      <c r="R594" s="164"/>
      <c r="S594" s="164"/>
      <c r="T594" s="211"/>
      <c r="U594" s="164"/>
      <c r="V594" s="175"/>
      <c r="W594" s="165"/>
      <c r="X594" s="166"/>
      <c r="Y594" s="133"/>
      <c r="Z594" s="133"/>
      <c r="AA594" s="202"/>
    </row>
    <row r="595" spans="6:27" s="130" customFormat="1" ht="15" hidden="1" customHeight="1" outlineLevel="1">
      <c r="F595" s="302"/>
      <c r="G595" s="132"/>
      <c r="M595" s="305"/>
      <c r="N595" s="223"/>
      <c r="O595" s="172"/>
      <c r="P595" s="186"/>
      <c r="Q595" s="164"/>
      <c r="R595" s="164"/>
      <c r="S595" s="164"/>
      <c r="T595" s="211"/>
      <c r="U595" s="164"/>
      <c r="V595" s="175"/>
      <c r="W595" s="165"/>
      <c r="X595" s="166"/>
      <c r="Y595" s="133"/>
      <c r="Z595" s="133"/>
      <c r="AA595" s="202"/>
    </row>
    <row r="596" spans="6:27" s="130" customFormat="1" ht="15" hidden="1" customHeight="1" outlineLevel="1">
      <c r="F596" s="302"/>
      <c r="G596" s="132"/>
      <c r="M596" s="305"/>
      <c r="N596" s="223"/>
      <c r="O596" s="172"/>
      <c r="P596" s="186"/>
      <c r="Q596" s="164"/>
      <c r="R596" s="164"/>
      <c r="S596" s="164"/>
      <c r="T596" s="211"/>
      <c r="U596" s="164"/>
      <c r="V596" s="175"/>
      <c r="W596" s="165"/>
      <c r="X596" s="166"/>
      <c r="Y596" s="133"/>
      <c r="Z596" s="133"/>
      <c r="AA596" s="202"/>
    </row>
    <row r="597" spans="6:27" s="130" customFormat="1" ht="15" hidden="1" customHeight="1" outlineLevel="1">
      <c r="F597" s="302"/>
      <c r="G597" s="132"/>
      <c r="M597" s="305"/>
      <c r="N597" s="223"/>
      <c r="O597" s="172"/>
      <c r="P597" s="186"/>
      <c r="Q597" s="164"/>
      <c r="R597" s="164"/>
      <c r="S597" s="164"/>
      <c r="T597" s="211"/>
      <c r="U597" s="164"/>
      <c r="V597" s="175"/>
      <c r="W597" s="165"/>
      <c r="X597" s="166"/>
      <c r="Y597" s="133"/>
      <c r="Z597" s="133"/>
      <c r="AA597" s="202"/>
    </row>
    <row r="598" spans="6:27" s="130" customFormat="1" ht="15" hidden="1" customHeight="1" outlineLevel="1">
      <c r="F598" s="302"/>
      <c r="G598" s="132"/>
      <c r="M598" s="305"/>
      <c r="N598" s="223"/>
      <c r="O598" s="172"/>
      <c r="P598" s="186"/>
      <c r="Q598" s="164"/>
      <c r="R598" s="164"/>
      <c r="S598" s="164"/>
      <c r="T598" s="211"/>
      <c r="U598" s="164"/>
      <c r="V598" s="175"/>
      <c r="W598" s="165"/>
      <c r="X598" s="166"/>
      <c r="Y598" s="133"/>
      <c r="Z598" s="133"/>
      <c r="AA598" s="202"/>
    </row>
    <row r="599" spans="6:27" s="130" customFormat="1" ht="15" hidden="1" customHeight="1" outlineLevel="1">
      <c r="F599" s="302"/>
      <c r="G599" s="132"/>
      <c r="M599" s="305"/>
      <c r="N599" s="223"/>
      <c r="O599" s="172"/>
      <c r="P599" s="186"/>
      <c r="Q599" s="164"/>
      <c r="R599" s="164"/>
      <c r="S599" s="164"/>
      <c r="T599" s="211"/>
      <c r="U599" s="164"/>
      <c r="V599" s="175"/>
      <c r="W599" s="165"/>
      <c r="X599" s="166"/>
      <c r="Y599" s="133"/>
      <c r="Z599" s="133"/>
      <c r="AA599" s="202"/>
    </row>
    <row r="600" spans="6:27" s="130" customFormat="1" ht="15" hidden="1" customHeight="1" outlineLevel="1">
      <c r="F600" s="302"/>
      <c r="G600" s="132"/>
      <c r="M600" s="305"/>
      <c r="N600" s="223"/>
      <c r="O600" s="172"/>
      <c r="P600" s="186"/>
      <c r="Q600" s="164"/>
      <c r="R600" s="164"/>
      <c r="S600" s="164"/>
      <c r="T600" s="211"/>
      <c r="U600" s="164"/>
      <c r="V600" s="175"/>
      <c r="W600" s="165"/>
      <c r="X600" s="166"/>
      <c r="Y600" s="133"/>
      <c r="Z600" s="133"/>
      <c r="AA600" s="202"/>
    </row>
    <row r="601" spans="6:27" s="130" customFormat="1" ht="15" hidden="1" customHeight="1" outlineLevel="1">
      <c r="F601" s="302"/>
      <c r="G601" s="132"/>
      <c r="M601" s="305"/>
      <c r="N601" s="223"/>
      <c r="O601" s="172"/>
      <c r="P601" s="186"/>
      <c r="Q601" s="164"/>
      <c r="R601" s="164"/>
      <c r="S601" s="164"/>
      <c r="T601" s="211"/>
      <c r="U601" s="164"/>
      <c r="V601" s="175"/>
      <c r="W601" s="165"/>
      <c r="X601" s="166"/>
      <c r="Y601" s="133"/>
      <c r="Z601" s="133"/>
      <c r="AA601" s="202"/>
    </row>
    <row r="602" spans="6:27" s="130" customFormat="1" ht="15" hidden="1" customHeight="1" outlineLevel="1">
      <c r="F602" s="302"/>
      <c r="G602" s="132"/>
      <c r="M602" s="305"/>
      <c r="N602" s="223"/>
      <c r="O602" s="172"/>
      <c r="P602" s="186"/>
      <c r="Q602" s="164"/>
      <c r="R602" s="164"/>
      <c r="S602" s="164"/>
      <c r="T602" s="211"/>
      <c r="U602" s="164"/>
      <c r="V602" s="175"/>
      <c r="W602" s="165"/>
      <c r="X602" s="166"/>
      <c r="Y602" s="133"/>
      <c r="Z602" s="133"/>
      <c r="AA602" s="202"/>
    </row>
    <row r="603" spans="6:27" s="130" customFormat="1" ht="15" hidden="1" customHeight="1" outlineLevel="1">
      <c r="F603" s="302"/>
      <c r="G603" s="132"/>
      <c r="M603" s="305"/>
      <c r="N603" s="223"/>
      <c r="O603" s="172"/>
      <c r="P603" s="186"/>
      <c r="Q603" s="164"/>
      <c r="R603" s="164"/>
      <c r="S603" s="164"/>
      <c r="T603" s="211"/>
      <c r="U603" s="164"/>
      <c r="V603" s="175"/>
      <c r="W603" s="165"/>
      <c r="X603" s="166"/>
      <c r="Y603" s="133"/>
      <c r="Z603" s="133"/>
      <c r="AA603" s="202"/>
    </row>
    <row r="604" spans="6:27" s="130" customFormat="1" ht="15" hidden="1" customHeight="1" outlineLevel="1">
      <c r="F604" s="302"/>
      <c r="G604" s="132"/>
      <c r="M604" s="305"/>
      <c r="N604" s="223"/>
      <c r="O604" s="172"/>
      <c r="P604" s="186"/>
      <c r="Q604" s="164"/>
      <c r="R604" s="164"/>
      <c r="S604" s="164"/>
      <c r="T604" s="211"/>
      <c r="U604" s="164"/>
      <c r="V604" s="175"/>
      <c r="W604" s="165"/>
      <c r="X604" s="166"/>
      <c r="Y604" s="133"/>
      <c r="Z604" s="133"/>
      <c r="AA604" s="202"/>
    </row>
    <row r="605" spans="6:27" s="130" customFormat="1" ht="15" hidden="1" customHeight="1" outlineLevel="1">
      <c r="F605" s="302"/>
      <c r="G605" s="132"/>
      <c r="M605" s="305"/>
      <c r="N605" s="223"/>
      <c r="O605" s="172"/>
      <c r="P605" s="186"/>
      <c r="Q605" s="164"/>
      <c r="R605" s="164"/>
      <c r="S605" s="164"/>
      <c r="T605" s="211"/>
      <c r="U605" s="164"/>
      <c r="V605" s="175"/>
      <c r="W605" s="165"/>
      <c r="X605" s="166"/>
      <c r="Y605" s="133"/>
      <c r="Z605" s="133"/>
      <c r="AA605" s="202"/>
    </row>
    <row r="606" spans="6:27" s="130" customFormat="1" ht="15" hidden="1" customHeight="1" outlineLevel="1">
      <c r="F606" s="302"/>
      <c r="G606" s="132"/>
      <c r="M606" s="305"/>
      <c r="N606" s="223"/>
      <c r="O606" s="172"/>
      <c r="P606" s="186"/>
      <c r="Q606" s="164"/>
      <c r="R606" s="164"/>
      <c r="S606" s="164"/>
      <c r="T606" s="211"/>
      <c r="U606" s="164"/>
      <c r="V606" s="175"/>
      <c r="W606" s="165"/>
      <c r="X606" s="166"/>
      <c r="Y606" s="133"/>
      <c r="Z606" s="133"/>
      <c r="AA606" s="202"/>
    </row>
    <row r="607" spans="6:27" s="130" customFormat="1" ht="15" hidden="1" customHeight="1" outlineLevel="1">
      <c r="F607" s="302"/>
      <c r="G607" s="132"/>
      <c r="M607" s="305"/>
      <c r="N607" s="223"/>
      <c r="O607" s="172"/>
      <c r="P607" s="186"/>
      <c r="Q607" s="164"/>
      <c r="R607" s="164"/>
      <c r="S607" s="164"/>
      <c r="T607" s="211"/>
      <c r="U607" s="164"/>
      <c r="V607" s="175"/>
      <c r="W607" s="165"/>
      <c r="X607" s="166"/>
      <c r="Y607" s="133"/>
      <c r="Z607" s="133"/>
      <c r="AA607" s="202"/>
    </row>
    <row r="608" spans="6:27" s="130" customFormat="1" ht="15" hidden="1" customHeight="1" outlineLevel="1">
      <c r="F608" s="302"/>
      <c r="G608" s="132"/>
      <c r="M608" s="305"/>
      <c r="N608" s="223"/>
      <c r="O608" s="172"/>
      <c r="P608" s="186"/>
      <c r="Q608" s="164"/>
      <c r="R608" s="164"/>
      <c r="S608" s="164"/>
      <c r="T608" s="211"/>
      <c r="U608" s="164"/>
      <c r="V608" s="175"/>
      <c r="W608" s="165"/>
      <c r="X608" s="166"/>
      <c r="Y608" s="133"/>
      <c r="Z608" s="133"/>
      <c r="AA608" s="202"/>
    </row>
    <row r="609" spans="6:27" s="130" customFormat="1" ht="15" hidden="1" customHeight="1" outlineLevel="1">
      <c r="F609" s="302"/>
      <c r="G609" s="132"/>
      <c r="M609" s="305"/>
      <c r="N609" s="223"/>
      <c r="O609" s="172"/>
      <c r="P609" s="186"/>
      <c r="Q609" s="164"/>
      <c r="R609" s="164"/>
      <c r="S609" s="164"/>
      <c r="T609" s="211"/>
      <c r="U609" s="164"/>
      <c r="V609" s="175"/>
      <c r="W609" s="165"/>
      <c r="X609" s="166"/>
      <c r="Y609" s="133"/>
      <c r="Z609" s="133"/>
      <c r="AA609" s="202"/>
    </row>
    <row r="610" spans="6:27" s="130" customFormat="1" ht="15" hidden="1" customHeight="1" outlineLevel="1">
      <c r="F610" s="302"/>
      <c r="G610" s="132"/>
      <c r="M610" s="305"/>
      <c r="N610" s="223"/>
      <c r="O610" s="172"/>
      <c r="P610" s="186"/>
      <c r="Q610" s="164"/>
      <c r="R610" s="164"/>
      <c r="S610" s="164"/>
      <c r="T610" s="211"/>
      <c r="U610" s="164"/>
      <c r="V610" s="175"/>
      <c r="W610" s="165"/>
      <c r="X610" s="166"/>
      <c r="Y610" s="133"/>
      <c r="Z610" s="133"/>
      <c r="AA610" s="202"/>
    </row>
    <row r="611" spans="6:27" s="130" customFormat="1" ht="15" hidden="1" customHeight="1" outlineLevel="1">
      <c r="F611" s="302"/>
      <c r="G611" s="132"/>
      <c r="M611" s="305"/>
      <c r="N611" s="223"/>
      <c r="O611" s="172"/>
      <c r="P611" s="186"/>
      <c r="Q611" s="164"/>
      <c r="R611" s="164"/>
      <c r="S611" s="164"/>
      <c r="T611" s="211"/>
      <c r="U611" s="164"/>
      <c r="V611" s="175"/>
      <c r="W611" s="165"/>
      <c r="X611" s="166"/>
      <c r="Y611" s="133"/>
      <c r="Z611" s="133"/>
      <c r="AA611" s="202"/>
    </row>
    <row r="612" spans="6:27" s="130" customFormat="1" ht="15" hidden="1" customHeight="1" outlineLevel="1">
      <c r="F612" s="302"/>
      <c r="G612" s="132"/>
      <c r="M612" s="305"/>
      <c r="N612" s="223"/>
      <c r="O612" s="172"/>
      <c r="P612" s="186"/>
      <c r="Q612" s="164"/>
      <c r="R612" s="164"/>
      <c r="S612" s="164"/>
      <c r="T612" s="211"/>
      <c r="U612" s="164"/>
      <c r="V612" s="175"/>
      <c r="W612" s="165"/>
      <c r="X612" s="166"/>
      <c r="Y612" s="133"/>
      <c r="Z612" s="133"/>
      <c r="AA612" s="202"/>
    </row>
    <row r="613" spans="6:27" s="130" customFormat="1" ht="15" hidden="1" customHeight="1" outlineLevel="1">
      <c r="F613" s="302"/>
      <c r="G613" s="132"/>
      <c r="M613" s="305"/>
      <c r="N613" s="223"/>
      <c r="O613" s="172"/>
      <c r="P613" s="186"/>
      <c r="Q613" s="164"/>
      <c r="R613" s="164"/>
      <c r="S613" s="164"/>
      <c r="T613" s="211"/>
      <c r="U613" s="164"/>
      <c r="V613" s="175"/>
      <c r="W613" s="165"/>
      <c r="X613" s="166"/>
      <c r="Y613" s="133"/>
      <c r="Z613" s="133"/>
      <c r="AA613" s="202"/>
    </row>
    <row r="614" spans="6:27" s="130" customFormat="1" ht="15" hidden="1" customHeight="1" outlineLevel="1">
      <c r="F614" s="302"/>
      <c r="G614" s="132"/>
      <c r="M614" s="305"/>
      <c r="N614" s="223"/>
      <c r="O614" s="172"/>
      <c r="P614" s="186"/>
      <c r="Q614" s="164"/>
      <c r="R614" s="164"/>
      <c r="S614" s="164"/>
      <c r="T614" s="211"/>
      <c r="U614" s="164"/>
      <c r="V614" s="175"/>
      <c r="W614" s="165"/>
      <c r="X614" s="166"/>
      <c r="Y614" s="133"/>
      <c r="Z614" s="133"/>
      <c r="AA614" s="202"/>
    </row>
    <row r="615" spans="6:27" s="130" customFormat="1" ht="15" hidden="1" customHeight="1" outlineLevel="1">
      <c r="F615" s="302"/>
      <c r="G615" s="132"/>
      <c r="M615" s="305"/>
      <c r="N615" s="223"/>
      <c r="O615" s="172"/>
      <c r="P615" s="186"/>
      <c r="Q615" s="164"/>
      <c r="R615" s="164"/>
      <c r="S615" s="164"/>
      <c r="T615" s="211"/>
      <c r="U615" s="164"/>
      <c r="V615" s="175"/>
      <c r="W615" s="165"/>
      <c r="X615" s="166"/>
      <c r="Y615" s="133"/>
      <c r="Z615" s="133"/>
      <c r="AA615" s="202"/>
    </row>
    <row r="616" spans="6:27" s="130" customFormat="1" ht="15" hidden="1" customHeight="1" outlineLevel="1">
      <c r="F616" s="302"/>
      <c r="G616" s="132"/>
      <c r="M616" s="305"/>
      <c r="N616" s="223"/>
      <c r="O616" s="172"/>
      <c r="P616" s="186"/>
      <c r="Q616" s="164"/>
      <c r="R616" s="164"/>
      <c r="S616" s="164"/>
      <c r="T616" s="211"/>
      <c r="U616" s="164"/>
      <c r="V616" s="175"/>
      <c r="W616" s="165"/>
      <c r="X616" s="166"/>
      <c r="Y616" s="133"/>
      <c r="Z616" s="133"/>
      <c r="AA616" s="202"/>
    </row>
    <row r="617" spans="6:27" s="130" customFormat="1" ht="15" hidden="1" customHeight="1" outlineLevel="1">
      <c r="F617" s="302"/>
      <c r="G617" s="132"/>
      <c r="M617" s="305"/>
      <c r="N617" s="223"/>
      <c r="O617" s="172"/>
      <c r="P617" s="186"/>
      <c r="Q617" s="164"/>
      <c r="R617" s="164"/>
      <c r="S617" s="164"/>
      <c r="T617" s="211"/>
      <c r="U617" s="164"/>
      <c r="V617" s="175"/>
      <c r="W617" s="165"/>
      <c r="X617" s="166"/>
      <c r="Y617" s="133"/>
      <c r="Z617" s="133"/>
      <c r="AA617" s="202"/>
    </row>
    <row r="618" spans="6:27" s="130" customFormat="1" ht="15" hidden="1" customHeight="1" outlineLevel="1">
      <c r="F618" s="302"/>
      <c r="G618" s="132"/>
      <c r="M618" s="305"/>
      <c r="N618" s="223"/>
      <c r="O618" s="172"/>
      <c r="P618" s="186"/>
      <c r="Q618" s="164"/>
      <c r="R618" s="164"/>
      <c r="S618" s="164"/>
      <c r="T618" s="211"/>
      <c r="U618" s="164"/>
      <c r="V618" s="175"/>
      <c r="W618" s="165"/>
      <c r="X618" s="166"/>
      <c r="Y618" s="133"/>
      <c r="Z618" s="133"/>
      <c r="AA618" s="202"/>
    </row>
    <row r="619" spans="6:27" s="130" customFormat="1" ht="15" hidden="1" customHeight="1" outlineLevel="1">
      <c r="F619" s="302"/>
      <c r="G619" s="132"/>
      <c r="M619" s="305"/>
      <c r="N619" s="223"/>
      <c r="O619" s="172"/>
      <c r="P619" s="186"/>
      <c r="Q619" s="164"/>
      <c r="R619" s="164"/>
      <c r="S619" s="164"/>
      <c r="T619" s="211"/>
      <c r="U619" s="164"/>
      <c r="V619" s="175"/>
      <c r="W619" s="165"/>
      <c r="X619" s="166"/>
      <c r="Y619" s="133"/>
      <c r="Z619" s="133"/>
      <c r="AA619" s="202"/>
    </row>
    <row r="620" spans="6:27" s="130" customFormat="1" ht="15" hidden="1" customHeight="1" outlineLevel="1">
      <c r="F620" s="302"/>
      <c r="G620" s="132"/>
      <c r="M620" s="305"/>
      <c r="N620" s="223"/>
      <c r="O620" s="172"/>
      <c r="P620" s="186"/>
      <c r="Q620" s="164"/>
      <c r="R620" s="164"/>
      <c r="S620" s="164"/>
      <c r="T620" s="211"/>
      <c r="U620" s="164"/>
      <c r="V620" s="175"/>
      <c r="W620" s="165"/>
      <c r="X620" s="166"/>
      <c r="Y620" s="133"/>
      <c r="Z620" s="133"/>
      <c r="AA620" s="202"/>
    </row>
    <row r="621" spans="6:27" s="130" customFormat="1" ht="15" hidden="1" customHeight="1" outlineLevel="1">
      <c r="F621" s="302"/>
      <c r="G621" s="132"/>
      <c r="M621" s="305"/>
      <c r="N621" s="223"/>
      <c r="O621" s="172"/>
      <c r="P621" s="186"/>
      <c r="Q621" s="164"/>
      <c r="R621" s="164"/>
      <c r="S621" s="164"/>
      <c r="T621" s="211"/>
      <c r="U621" s="164"/>
      <c r="V621" s="175"/>
      <c r="W621" s="165"/>
      <c r="X621" s="166"/>
      <c r="Y621" s="133"/>
      <c r="Z621" s="133"/>
      <c r="AA621" s="202"/>
    </row>
    <row r="622" spans="6:27" s="130" customFormat="1" ht="15" hidden="1" customHeight="1" outlineLevel="1">
      <c r="F622" s="302"/>
      <c r="G622" s="132"/>
      <c r="M622" s="305"/>
      <c r="N622" s="223"/>
      <c r="O622" s="172"/>
      <c r="P622" s="186"/>
      <c r="Q622" s="164"/>
      <c r="R622" s="164"/>
      <c r="S622" s="164"/>
      <c r="T622" s="211"/>
      <c r="U622" s="164"/>
      <c r="V622" s="175"/>
      <c r="W622" s="165"/>
      <c r="X622" s="166"/>
      <c r="Y622" s="133"/>
      <c r="Z622" s="133"/>
      <c r="AA622" s="202"/>
    </row>
    <row r="623" spans="6:27" s="130" customFormat="1" ht="15" hidden="1" customHeight="1" outlineLevel="1">
      <c r="F623" s="302"/>
      <c r="G623" s="132"/>
      <c r="M623" s="305"/>
      <c r="N623" s="223"/>
      <c r="O623" s="172"/>
      <c r="P623" s="186"/>
      <c r="Q623" s="164"/>
      <c r="R623" s="164"/>
      <c r="S623" s="164"/>
      <c r="T623" s="211"/>
      <c r="U623" s="164"/>
      <c r="V623" s="175"/>
      <c r="W623" s="165"/>
      <c r="X623" s="166"/>
      <c r="Y623" s="133"/>
      <c r="Z623" s="133"/>
      <c r="AA623" s="202"/>
    </row>
    <row r="624" spans="6:27" s="130" customFormat="1" ht="15" hidden="1" customHeight="1" outlineLevel="1">
      <c r="F624" s="302"/>
      <c r="G624" s="132"/>
      <c r="M624" s="305"/>
      <c r="N624" s="223"/>
      <c r="O624" s="172"/>
      <c r="P624" s="186"/>
      <c r="Q624" s="164"/>
      <c r="R624" s="164"/>
      <c r="S624" s="164"/>
      <c r="T624" s="211"/>
      <c r="U624" s="164"/>
      <c r="V624" s="175"/>
      <c r="W624" s="165"/>
      <c r="X624" s="166"/>
      <c r="Y624" s="133"/>
      <c r="Z624" s="133"/>
      <c r="AA624" s="202"/>
    </row>
    <row r="625" spans="1:27" s="130" customFormat="1" ht="15" hidden="1" customHeight="1" outlineLevel="1">
      <c r="F625" s="302"/>
      <c r="G625" s="132"/>
      <c r="M625" s="305"/>
      <c r="N625" s="223"/>
      <c r="O625" s="172"/>
      <c r="P625" s="186"/>
      <c r="Q625" s="164"/>
      <c r="R625" s="164"/>
      <c r="S625" s="164"/>
      <c r="T625" s="211"/>
      <c r="U625" s="164"/>
      <c r="V625" s="175"/>
      <c r="W625" s="165"/>
      <c r="X625" s="166"/>
      <c r="Y625" s="133"/>
      <c r="Z625" s="133"/>
      <c r="AA625" s="202"/>
    </row>
    <row r="626" spans="1:27" s="130" customFormat="1" ht="15" hidden="1" customHeight="1" outlineLevel="1">
      <c r="F626" s="302"/>
      <c r="G626" s="132"/>
      <c r="M626" s="305"/>
      <c r="N626" s="223"/>
      <c r="O626" s="172"/>
      <c r="P626" s="186"/>
      <c r="Q626" s="164"/>
      <c r="R626" s="164"/>
      <c r="S626" s="164"/>
      <c r="T626" s="211"/>
      <c r="U626" s="164"/>
      <c r="V626" s="175"/>
      <c r="W626" s="165"/>
      <c r="X626" s="166"/>
      <c r="Y626" s="133"/>
      <c r="Z626" s="133"/>
      <c r="AA626" s="202"/>
    </row>
    <row r="627" spans="1:27" s="130" customFormat="1" ht="15" hidden="1" customHeight="1" outlineLevel="1">
      <c r="F627" s="302"/>
      <c r="G627" s="132"/>
      <c r="M627" s="305"/>
      <c r="N627" s="223"/>
      <c r="O627" s="172"/>
      <c r="P627" s="186"/>
      <c r="Q627" s="164"/>
      <c r="R627" s="164"/>
      <c r="S627" s="164"/>
      <c r="T627" s="211"/>
      <c r="U627" s="164"/>
      <c r="V627" s="175"/>
      <c r="W627" s="165"/>
      <c r="X627" s="166"/>
      <c r="Y627" s="133"/>
      <c r="Z627" s="133"/>
      <c r="AA627" s="202"/>
    </row>
    <row r="628" spans="1:27" s="130" customFormat="1" ht="15" hidden="1" customHeight="1" outlineLevel="1">
      <c r="F628" s="302"/>
      <c r="G628" s="132"/>
      <c r="M628" s="305"/>
      <c r="N628" s="223"/>
      <c r="O628" s="172"/>
      <c r="P628" s="186"/>
      <c r="Q628" s="164"/>
      <c r="R628" s="164"/>
      <c r="S628" s="164"/>
      <c r="T628" s="211"/>
      <c r="U628" s="164"/>
      <c r="V628" s="175"/>
      <c r="W628" s="165"/>
      <c r="X628" s="166"/>
      <c r="Y628" s="133"/>
      <c r="Z628" s="133"/>
      <c r="AA628" s="202"/>
    </row>
    <row r="629" spans="1:27" s="130" customFormat="1" ht="15" hidden="1" customHeight="1" outlineLevel="1">
      <c r="F629" s="302"/>
      <c r="G629" s="132"/>
      <c r="M629" s="305"/>
      <c r="N629" s="223"/>
      <c r="O629" s="172"/>
      <c r="P629" s="186"/>
      <c r="Q629" s="164"/>
      <c r="R629" s="164"/>
      <c r="S629" s="164"/>
      <c r="T629" s="211"/>
      <c r="U629" s="164"/>
      <c r="V629" s="175"/>
      <c r="W629" s="165"/>
      <c r="X629" s="166"/>
      <c r="Y629" s="133"/>
      <c r="Z629" s="133"/>
      <c r="AA629" s="202"/>
    </row>
    <row r="630" spans="1:27" s="130" customFormat="1" ht="15" hidden="1" customHeight="1" outlineLevel="1">
      <c r="F630" s="302"/>
      <c r="G630" s="132"/>
      <c r="M630" s="305"/>
      <c r="N630" s="223"/>
      <c r="O630" s="172"/>
      <c r="P630" s="186"/>
      <c r="Q630" s="164"/>
      <c r="R630" s="164"/>
      <c r="S630" s="164"/>
      <c r="T630" s="211"/>
      <c r="U630" s="164"/>
      <c r="V630" s="175"/>
      <c r="W630" s="165"/>
      <c r="X630" s="166"/>
      <c r="Y630" s="133"/>
      <c r="Z630" s="133"/>
      <c r="AA630" s="202"/>
    </row>
    <row r="631" spans="1:27" s="130" customFormat="1" ht="15" hidden="1" customHeight="1" outlineLevel="1">
      <c r="F631" s="302"/>
      <c r="G631" s="132"/>
      <c r="M631" s="305"/>
      <c r="N631" s="223"/>
      <c r="O631" s="172"/>
      <c r="P631" s="186"/>
      <c r="Q631" s="164"/>
      <c r="R631" s="164"/>
      <c r="S631" s="164"/>
      <c r="T631" s="211"/>
      <c r="U631" s="164"/>
      <c r="V631" s="175"/>
      <c r="W631" s="165"/>
      <c r="X631" s="166"/>
      <c r="Y631" s="133"/>
      <c r="Z631" s="133"/>
      <c r="AA631" s="202"/>
    </row>
    <row r="632" spans="1:27" s="130" customFormat="1" ht="15" hidden="1" customHeight="1" outlineLevel="1">
      <c r="F632" s="302"/>
      <c r="G632" s="132"/>
      <c r="M632" s="305"/>
      <c r="N632" s="223"/>
      <c r="O632" s="172"/>
      <c r="P632" s="186"/>
      <c r="Q632" s="164"/>
      <c r="R632" s="164"/>
      <c r="S632" s="164"/>
      <c r="T632" s="211"/>
      <c r="U632" s="164"/>
      <c r="V632" s="175"/>
      <c r="W632" s="165"/>
      <c r="X632" s="166"/>
      <c r="Y632" s="133"/>
      <c r="Z632" s="133"/>
      <c r="AA632" s="202"/>
    </row>
    <row r="633" spans="1:27" s="130" customFormat="1" ht="15" hidden="1" customHeight="1" outlineLevel="1">
      <c r="F633" s="302"/>
      <c r="G633" s="132"/>
      <c r="M633" s="305"/>
      <c r="N633" s="223"/>
      <c r="O633" s="172"/>
      <c r="P633" s="186"/>
      <c r="Q633" s="164"/>
      <c r="R633" s="164"/>
      <c r="S633" s="164"/>
      <c r="T633" s="211"/>
      <c r="U633" s="164"/>
      <c r="V633" s="175"/>
      <c r="W633" s="165"/>
      <c r="X633" s="166"/>
      <c r="Y633" s="133"/>
      <c r="Z633" s="133"/>
      <c r="AA633" s="202"/>
    </row>
    <row r="634" spans="1:27" s="130" customFormat="1" ht="15" hidden="1" customHeight="1" outlineLevel="1">
      <c r="F634" s="302"/>
      <c r="G634" s="132"/>
      <c r="M634" s="305"/>
      <c r="N634" s="223"/>
      <c r="O634" s="172"/>
      <c r="P634" s="186"/>
      <c r="Q634" s="164"/>
      <c r="R634" s="164"/>
      <c r="S634" s="164"/>
      <c r="T634" s="211"/>
      <c r="U634" s="164"/>
      <c r="V634" s="175"/>
      <c r="W634" s="165"/>
      <c r="X634" s="166"/>
      <c r="Y634" s="133"/>
      <c r="Z634" s="133"/>
      <c r="AA634" s="202"/>
    </row>
    <row r="635" spans="1:27" s="130" customFormat="1" ht="15" hidden="1" customHeight="1" outlineLevel="1">
      <c r="F635" s="302"/>
      <c r="G635" s="132"/>
      <c r="M635" s="305"/>
      <c r="N635" s="223"/>
      <c r="O635" s="172"/>
      <c r="P635" s="186"/>
      <c r="Q635" s="164"/>
      <c r="R635" s="164"/>
      <c r="S635" s="164"/>
      <c r="T635" s="211"/>
      <c r="U635" s="164"/>
      <c r="V635" s="175"/>
      <c r="W635" s="165"/>
      <c r="X635" s="166"/>
      <c r="Y635" s="133"/>
      <c r="Z635" s="133"/>
      <c r="AA635" s="202"/>
    </row>
    <row r="636" spans="1:27" s="130" customFormat="1" ht="15" hidden="1" customHeight="1" outlineLevel="1">
      <c r="F636" s="302"/>
      <c r="G636" s="132"/>
      <c r="M636" s="305"/>
      <c r="N636" s="223"/>
      <c r="O636" s="172"/>
      <c r="P636" s="186"/>
      <c r="Q636" s="164"/>
      <c r="R636" s="164"/>
      <c r="S636" s="164"/>
      <c r="T636" s="211"/>
      <c r="U636" s="164"/>
      <c r="V636" s="175"/>
      <c r="W636" s="165"/>
      <c r="X636" s="166"/>
      <c r="Y636" s="133"/>
      <c r="Z636" s="133"/>
      <c r="AA636" s="202"/>
    </row>
    <row r="637" spans="1:27" s="152" customFormat="1" ht="25" customHeight="1" collapsed="1">
      <c r="A637" s="152" t="s">
        <v>24</v>
      </c>
      <c r="B637" s="152" t="e">
        <f ca="1">_xll.BDP($A637,"name")</f>
        <v>#NAME?</v>
      </c>
      <c r="C637" s="152" t="e">
        <f ca="1">_xll.BDP($A637,"id_isin")</f>
        <v>#NAME?</v>
      </c>
      <c r="D637" s="152" t="e">
        <f ca="1">_xll.BDP($A637,"fund_geo_focus")</f>
        <v>#NAME?</v>
      </c>
      <c r="E637" s="152" t="e">
        <f ca="1">_xll.BDP($A637,"fund_industry_focus")</f>
        <v>#NAME?</v>
      </c>
      <c r="F637" s="170">
        <f>ESG!D21</f>
        <v>6.4699999999999994E-2</v>
      </c>
      <c r="G637" s="156" t="e">
        <f ca="1">_xll.BQL($A637, "cur_mkt_cap(currency=EUR)")/1000000</f>
        <v>#NAME?</v>
      </c>
      <c r="H637" s="157"/>
      <c r="I637" s="157"/>
      <c r="J637" s="157"/>
      <c r="K637" s="157"/>
      <c r="L637" s="157"/>
      <c r="M637" s="167">
        <f>SUM(M639:M1611)</f>
        <v>5.9389453198322791E-2</v>
      </c>
      <c r="N637" s="225" t="e">
        <f ca="1">SUM(N639:N1611)</f>
        <v>#NAME?</v>
      </c>
      <c r="O637" s="151" t="e">
        <f ca="1">SUMPRODUCT(N639:N1611,R639:R1611)</f>
        <v>#NAME?</v>
      </c>
      <c r="P637" s="241" t="e">
        <f ca="1">_xlfn.IFS(O637&gt;=8.6, "AAA",AND(O637&gt;=7.1,O637&lt;8.6), "AA", AND(O637&gt;=5.7, O637&lt;7.1), "A", AND(O637&gt;=4.3, O637&lt;5.7), "BBB", AND(O637&gt;=2.9, O637&lt;4.3), "BB", AND(O637&gt;=1.4, O637&lt;2.9), "B", O637&lt;1.4, "CCC")</f>
        <v>#NAME?</v>
      </c>
      <c r="Q637" s="158" t="e">
        <f ca="1">SUMIF(Q639:Q1611, 1,N639:N1611)+SUMIF(Q639:Q1611, 2,N639:N1611)*2</f>
        <v>#NAME?</v>
      </c>
      <c r="R637" s="155">
        <f ca="1">SUMIF(Q639:Q1611, -1,N639:N1611)+SUMIF(Q639:Q1611, -2,N639:N1611)*2</f>
        <v>8.5271802176199993E-2</v>
      </c>
      <c r="S637" s="155">
        <f ca="1">SUMIF(P639:P1611,"B",N639:N1611) + SUMIF(P639:P1611, "CCC",N639:N1611)</f>
        <v>6.3505535114787001E-2</v>
      </c>
      <c r="T637" s="209" t="e">
        <f ca="1">Q637-R637-S637</f>
        <v>#NAME?</v>
      </c>
      <c r="U637" s="151" t="e">
        <f ca="1">O637*(1+T637)</f>
        <v>#NAME?</v>
      </c>
      <c r="V637" s="242" t="e">
        <f ca="1">_xlfn.IFS(U637&gt;=8.6, "AAA",AND(U637&gt;=7.1,U637&lt;8.6), "AA", AND(U637&gt;=5.7,U637&lt;7.1), "A", AND(U637&gt;=4.3, U637&lt;5.7), "BBB", AND(U637&gt;=2.9, U637&lt;4.3), "BB", AND(U637&gt;=1.4, U637&lt;2.9), "B", U637&lt;1.4, "CCC")</f>
        <v>#NAME?</v>
      </c>
      <c r="W637" s="160">
        <f ca="1">SUMPRODUCT(W639:W1611,X639:X1611)</f>
        <v>0</v>
      </c>
      <c r="X637" s="208" t="str">
        <f>Y639</f>
        <v>2019</v>
      </c>
      <c r="Y637" s="154" t="str">
        <f ca="1">IFERROR(IF(VLOOKUP($C637,'MSCI Database'!$C:$R,11, FALSE)="","",VLOOKUP($C637,'MSCI Database'!$C:$R,11, FALSE)),"")</f>
        <v/>
      </c>
      <c r="Z637" s="154" t="str">
        <f ca="1">IFERROR(IF(VLOOKUP($C637,'MSCI Database'!$C:$R,12, FALSE)="","",VLOOKUP($C637,'MSCI Database'!$C:$R,12, FALSE)),"")</f>
        <v/>
      </c>
      <c r="AA637" s="205" t="str">
        <f ca="1">IFERROR(IF(VLOOKUP($C637,'MSCI Database'!$C:$R,13, FALSE)="","",VLOOKUP($C637,'MSCI Database'!$C:$R,13, FALSE)),"")</f>
        <v/>
      </c>
    </row>
    <row r="638" spans="1:27" s="178" customFormat="1" ht="20" hidden="1" customHeight="1" outlineLevel="1" thickBot="1">
      <c r="A638" s="136" t="s">
        <v>12116</v>
      </c>
      <c r="B638" s="136" t="s">
        <v>8770</v>
      </c>
      <c r="C638" s="136" t="s">
        <v>8771</v>
      </c>
      <c r="D638" s="136" t="s">
        <v>12117</v>
      </c>
      <c r="E638" s="136" t="s">
        <v>12118</v>
      </c>
      <c r="F638" s="168" t="s">
        <v>12120</v>
      </c>
      <c r="G638" s="138" t="s">
        <v>12132</v>
      </c>
      <c r="H638" s="136" t="s">
        <v>12119</v>
      </c>
      <c r="I638" s="136" t="s">
        <v>12121</v>
      </c>
      <c r="J638" s="136" t="s">
        <v>12122</v>
      </c>
      <c r="K638" s="136" t="s">
        <v>12123</v>
      </c>
      <c r="L638" s="183" t="s">
        <v>12143</v>
      </c>
      <c r="M638" s="306" t="s">
        <v>12126</v>
      </c>
      <c r="N638" s="224" t="s">
        <v>12124</v>
      </c>
      <c r="O638" s="171" t="str">
        <f>IFERROR(IF(VLOOKUP($C638,'MSCI Database'!$C:$R,2, FALSE)="","",VLOOKUP($C638,'MSCI Database'!$C:$R,2, FALSE)),"")</f>
        <v>Industry</v>
      </c>
      <c r="P638" s="187" t="str">
        <f>IFERROR(IF(VLOOKUP($C638,'MSCI Database'!$C:$R,3, FALSE)="","",VLOOKUP($C638,'MSCI Database'!$C:$R,3, FALSE)),"")</f>
        <v>ESG Rating</v>
      </c>
      <c r="Q638" s="161" t="str">
        <f>IFERROR(IF(VLOOKUP($C638,'MSCI Database'!$C:$R,4, FALSE)="","",VLOOKUP($C638,'MSCI Database'!$C:$R,4, FALSE)),"")</f>
        <v>ESG Rating Trend</v>
      </c>
      <c r="R638" s="161" t="str">
        <f>IFERROR(IF(VLOOKUP($C638,'MSCI Database'!$C:$R,5, FALSE)="","",VLOOKUP($C638,'MSCI Database'!$C:$R,5, FALSE)),"")</f>
        <v>ESG Score</v>
      </c>
      <c r="S638" s="161" t="str">
        <f>IFERROR(IF(VLOOKUP($C638,'MSCI Database'!$C:$R,6, FALSE)="","",VLOOKUP($C638,'MSCI Database'!$C:$R,6, FALSE)),"")</f>
        <v>Environmental Score</v>
      </c>
      <c r="T638" s="212" t="str">
        <f>IFERROR(IF(VLOOKUP($C638,'MSCI Database'!$C:$R,7, FALSE)="","",VLOOKUP($C638,'MSCI Database'!$C:$R,7, FALSE)),"")</f>
        <v>Social Score</v>
      </c>
      <c r="U638" s="161" t="str">
        <f>IFERROR(IF(VLOOKUP($C638,'MSCI Database'!$C:$R,8, FALSE)="","",VLOOKUP($C638,'MSCI Database'!$C:$R,8, FALSE)),"")</f>
        <v>Governance Score</v>
      </c>
      <c r="V638" s="176" t="str">
        <f>IFERROR(IF(VLOOKUP($C638,'MSCI Database'!$C:$R,9, FALSE)="","",VLOOKUP($C638,'MSCI Database'!$C:$R,9, FALSE)),"")</f>
        <v>Weighted Average Score</v>
      </c>
      <c r="W638" s="162" t="s">
        <v>56</v>
      </c>
      <c r="X638" s="163" t="str">
        <f>IFERROR(IF(VLOOKUP($C638,'MSCI Database'!$C:$R,10, FALSE)="","",VLOOKUP($C638,'MSCI Database'!$C:$R,10, FALSE)),"")</f>
        <v>Carbon Emissions</v>
      </c>
      <c r="Y638" s="139" t="str">
        <f>IFERROR(IF(VLOOKUP($C638,'MSCI Database'!$C:$R,11, FALSE)="","",VLOOKUP($C638,'MSCI Database'!$C:$R,11, FALSE)),"")</f>
        <v>Intensity Year</v>
      </c>
      <c r="Z638" s="139" t="str">
        <f>IFERROR(IF(VLOOKUP($C638,'MSCI Database'!$C:$R,12, FALSE)="","",VLOOKUP($C638,'MSCI Database'!$C:$R,12, FALSE)),"")</f>
        <v>Scope Key</v>
      </c>
      <c r="AA638" s="191" t="str">
        <f>IFERROR(IF(VLOOKUP($C638,'MSCI Database'!$C:$R,13, FALSE)="","",VLOOKUP($C638,'MSCI Database'!$C:$R,13, FALSE)),"")</f>
        <v>ESG Headline</v>
      </c>
    </row>
    <row r="639" spans="1:27" s="130" customFormat="1" ht="15" hidden="1" customHeight="1" outlineLevel="1" thickTop="1">
      <c r="A639" s="130" t="e">
        <f ca="1">_xll.BQL.Query("get(name(),id_isin(),cntry_of_domicile(),gics_sector_name(),id().WEIGHTS) for(filter(members('ESML US Equity', Type = HOLDINGS), SECURITY_TYP=='Common Stock'))","showdates=false","showallcols=false","showheaders=false","cols=6;rows=961")</f>
        <v>#NAME?</v>
      </c>
      <c r="B639" s="130" t="s">
        <v>9607</v>
      </c>
      <c r="C639" s="130" t="s">
        <v>9608</v>
      </c>
      <c r="D639" s="130" t="s">
        <v>12128</v>
      </c>
      <c r="E639" s="130" t="s">
        <v>18688</v>
      </c>
      <c r="F639" s="169">
        <v>0.36053968514980861</v>
      </c>
      <c r="G639" s="132" t="str">
        <f ca="1">IFERROR(_xll.BQL($A639, "cur_mkt_cap(currency=EUR)")/1000000, " ")</f>
        <v xml:space="preserve"> </v>
      </c>
      <c r="M639" s="305">
        <f>IF($F639&lt;&gt;"",$F$637*$F639/100,"")</f>
        <v>2.3326917629192613E-4</v>
      </c>
      <c r="N639" s="223" t="e">
        <f ca="1">IF(V639&lt;&gt;"",VLOOKUP($A639,$A$639:$V$1611,6,FALSE)/SUMIF($V$639:$V$1611,"&gt;0",$F$639:$F$1611),0)</f>
        <v>#NAME?</v>
      </c>
      <c r="O639" s="172" t="str">
        <f>IFERROR(IF(VLOOKUP($C639,'MSCI Database'!$C:$R,2, FALSE)="","",VLOOKUP($C639,'MSCI Database'!$C:$R,2, FALSE)),"")</f>
        <v>Banks</v>
      </c>
      <c r="P639" s="186" t="str">
        <f>IFERROR(IF(VLOOKUP($C639,'MSCI Database'!$C:$R,3, FALSE)="","",VLOOKUP($C639,'MSCI Database'!$C:$R,3, FALSE)),"")</f>
        <v>AA</v>
      </c>
      <c r="Q639" s="164" t="str">
        <f>IFERROR(IF(VLOOKUP($C639,'MSCI Database'!$C:$R,4, FALSE)="","",VLOOKUP($C639,'MSCI Database'!$C:$R,4, FALSE)),"")</f>
        <v>1</v>
      </c>
      <c r="R639" s="164">
        <f>IFERROR(IF(VLOOKUP($C639,'MSCI Database'!$C:$R,5, FALSE)="","",VLOOKUP($C639,'MSCI Database'!$C:$R,5, FALSE)),"")</f>
        <v>7.9</v>
      </c>
      <c r="S639" s="164">
        <f>IFERROR(IF(VLOOKUP($C639,'MSCI Database'!$C:$R,6, FALSE)="","",VLOOKUP($C639,'MSCI Database'!$C:$R,6, FALSE)),"")</f>
        <v>1.5</v>
      </c>
      <c r="T639" s="211">
        <f>IFERROR(IF(VLOOKUP($C639,'MSCI Database'!$C:$R,7, FALSE)="","",VLOOKUP($C639,'MSCI Database'!$C:$R,7, FALSE)),"")</f>
        <v>3.9</v>
      </c>
      <c r="U639" s="164">
        <f>IFERROR(IF(VLOOKUP($C639,'MSCI Database'!$C:$R,8, FALSE)="","",VLOOKUP($C639,'MSCI Database'!$C:$R,8, FALSE)),"")</f>
        <v>6.5</v>
      </c>
      <c r="V639" s="175">
        <f>IFERROR(IF(VLOOKUP($C639,'MSCI Database'!$C:$R,9, FALSE)="","",VLOOKUP($C639,'MSCI Database'!$C:$R,9, FALSE)),"")</f>
        <v>4.5</v>
      </c>
      <c r="W639" s="165">
        <f t="shared" ref="W639:W702" ca="1" si="24">IFERROR(IF(X639&lt;&gt;"",VLOOKUP($A639,$A$639:$X$1611,6,FALSE)/100,0)*$G$637/$G639, 0)</f>
        <v>0</v>
      </c>
      <c r="X639" s="166">
        <f>IFERROR(IF(VLOOKUP($C639,'MSCI Database'!$C:$R,10, FALSE)="","",VLOOKUP($C639,'MSCI Database'!$C:$R,10, FALSE)),"")</f>
        <v>41868</v>
      </c>
      <c r="Y639" s="133" t="str">
        <f>IFERROR(IF(VLOOKUP($C639,'MSCI Database'!$C:$R,11, FALSE)="","",VLOOKUP($C639,'MSCI Database'!$C:$R,11, FALSE)),"")</f>
        <v>2019</v>
      </c>
      <c r="Z639" s="133" t="str">
        <f>IFERROR(IF(VLOOKUP($C639,'MSCI Database'!$C:$R,12, FALSE)="","",VLOOKUP($C639,'MSCI Database'!$C:$R,12, FALSE)),"")</f>
        <v>Reported</v>
      </c>
      <c r="AA639" s="202" t="str">
        <f>IFERROR(IF(VLOOKUP($C639,'MSCI Database'!$C:$R,13, FALSE)="","",VLOOKUP($C639,'MSCI Database'!$C:$R,13, FALSE)),"")</f>
        <v>Improvement in corporate governance practices drive upgrade</v>
      </c>
    </row>
    <row r="640" spans="1:27" s="130" customFormat="1" ht="15" hidden="1" customHeight="1" outlineLevel="1">
      <c r="A640" s="130" t="s">
        <v>20665</v>
      </c>
      <c r="B640" s="130" t="s">
        <v>10913</v>
      </c>
      <c r="C640" s="130" t="s">
        <v>10914</v>
      </c>
      <c r="D640" s="130" t="s">
        <v>12128</v>
      </c>
      <c r="E640" s="130" t="s">
        <v>18682</v>
      </c>
      <c r="F640" s="169">
        <v>0.36021290235298209</v>
      </c>
      <c r="G640" s="132" t="str">
        <f ca="1">IFERROR(_xll.BQL($A640, "cur_mkt_cap(currency=EUR)")/1000000, " ")</f>
        <v xml:space="preserve"> </v>
      </c>
      <c r="M640" s="305">
        <f t="shared" ref="M640:M703" si="25">IF($F640&lt;&gt;"",$F$637*$F640/100,"")</f>
        <v>2.3305774782237938E-4</v>
      </c>
      <c r="N640" s="223">
        <f t="shared" ref="N640:N703" si="26">IF(V640&lt;&gt;"",VLOOKUP($A640,$A$639:$V$1611,6,FALSE)/SUMIF($V$639:$V$1611,"&gt;0",$F$639:$F$1611),0)</f>
        <v>3.9242278766924389E-3</v>
      </c>
      <c r="O640" s="172" t="str">
        <f>IFERROR(IF(VLOOKUP($C640,'MSCI Database'!$C:$R,2, FALSE)="","",VLOOKUP($C640,'MSCI Database'!$C:$R,2, FALSE)),"")</f>
        <v>Casinos &amp; Gaming</v>
      </c>
      <c r="P640" s="186" t="str">
        <f>IFERROR(IF(VLOOKUP($C640,'MSCI Database'!$C:$R,3, FALSE)="","",VLOOKUP($C640,'MSCI Database'!$C:$R,3, FALSE)),"")</f>
        <v>BB</v>
      </c>
      <c r="Q640" s="164" t="str">
        <f>IFERROR(IF(VLOOKUP($C640,'MSCI Database'!$C:$R,4, FALSE)="","",VLOOKUP($C640,'MSCI Database'!$C:$R,4, FALSE)),"")</f>
        <v>-1</v>
      </c>
      <c r="R640" s="164">
        <f>IFERROR(IF(VLOOKUP($C640,'MSCI Database'!$C:$R,5, FALSE)="","",VLOOKUP($C640,'MSCI Database'!$C:$R,5, FALSE)),"")</f>
        <v>3.7</v>
      </c>
      <c r="S640" s="164">
        <f>IFERROR(IF(VLOOKUP($C640,'MSCI Database'!$C:$R,6, FALSE)="","",VLOOKUP($C640,'MSCI Database'!$C:$R,6, FALSE)),"")</f>
        <v>5.3</v>
      </c>
      <c r="T640" s="211">
        <f>IFERROR(IF(VLOOKUP($C640,'MSCI Database'!$C:$R,7, FALSE)="","",VLOOKUP($C640,'MSCI Database'!$C:$R,7, FALSE)),"")</f>
        <v>3.3</v>
      </c>
      <c r="U640" s="164">
        <f>IFERROR(IF(VLOOKUP($C640,'MSCI Database'!$C:$R,8, FALSE)="","",VLOOKUP($C640,'MSCI Database'!$C:$R,8, FALSE)),"")</f>
        <v>5.2</v>
      </c>
      <c r="V640" s="175">
        <f>IFERROR(IF(VLOOKUP($C640,'MSCI Database'!$C:$R,9, FALSE)="","",VLOOKUP($C640,'MSCI Database'!$C:$R,9, FALSE)),"")</f>
        <v>4.4000000000000004</v>
      </c>
      <c r="W640" s="165">
        <f t="shared" ca="1" si="24"/>
        <v>0</v>
      </c>
      <c r="X640" s="166">
        <f>IFERROR(IF(VLOOKUP($C640,'MSCI Database'!$C:$R,10, FALSE)="","",VLOOKUP($C640,'MSCI Database'!$C:$R,10, FALSE)),"")</f>
        <v>589473</v>
      </c>
      <c r="Y640" s="133" t="str">
        <f>IFERROR(IF(VLOOKUP($C640,'MSCI Database'!$C:$R,11, FALSE)="","",VLOOKUP($C640,'MSCI Database'!$C:$R,11, FALSE)),"")</f>
        <v>2019</v>
      </c>
      <c r="Z640" s="133" t="str">
        <f>IFERROR(IF(VLOOKUP($C640,'MSCI Database'!$C:$R,12, FALSE)="","",VLOOKUP($C640,'MSCI Database'!$C:$R,12, FALSE)),"")</f>
        <v>E.Segmt-Moderate</v>
      </c>
      <c r="AA640" s="202" t="str">
        <f>IFERROR(IF(VLOOKUP($C640,'MSCI Database'!$C:$R,13, FALSE)="","",VLOOKUP($C640,'MSCI Database'!$C:$R,13, FALSE)),"")</f>
        <v/>
      </c>
    </row>
    <row r="641" spans="1:27" s="130" customFormat="1" ht="15" hidden="1" customHeight="1" outlineLevel="1">
      <c r="A641" s="130" t="s">
        <v>9447</v>
      </c>
      <c r="B641" s="130" t="s">
        <v>9448</v>
      </c>
      <c r="C641" s="130" t="s">
        <v>9449</v>
      </c>
      <c r="D641" s="130" t="s">
        <v>12128</v>
      </c>
      <c r="E641" s="130" t="s">
        <v>18682</v>
      </c>
      <c r="F641" s="169">
        <v>0.35620801138936958</v>
      </c>
      <c r="G641" s="132" t="str">
        <f ca="1">IFERROR(_xll.BQL($A641, "cur_mkt_cap(currency=EUR)")/1000000, " ")</f>
        <v xml:space="preserve"> </v>
      </c>
      <c r="M641" s="305">
        <f t="shared" si="25"/>
        <v>2.304665833689221E-4</v>
      </c>
      <c r="N641" s="223">
        <f t="shared" si="26"/>
        <v>3.8805978327382628E-3</v>
      </c>
      <c r="O641" s="172" t="str">
        <f>IFERROR(IF(VLOOKUP($C641,'MSCI Database'!$C:$R,2, FALSE)="","",VLOOKUP($C641,'MSCI Database'!$C:$R,2, FALSE)),"")</f>
        <v>Casinos &amp; Gaming</v>
      </c>
      <c r="P641" s="186" t="str">
        <f>IFERROR(IF(VLOOKUP($C641,'MSCI Database'!$C:$R,3, FALSE)="","",VLOOKUP($C641,'MSCI Database'!$C:$R,3, FALSE)),"")</f>
        <v>BB</v>
      </c>
      <c r="Q641" s="164" t="str">
        <f>IFERROR(IF(VLOOKUP($C641,'MSCI Database'!$C:$R,4, FALSE)="","",VLOOKUP($C641,'MSCI Database'!$C:$R,4, FALSE)),"")</f>
        <v>0</v>
      </c>
      <c r="R641" s="164">
        <f>IFERROR(IF(VLOOKUP($C641,'MSCI Database'!$C:$R,5, FALSE)="","",VLOOKUP($C641,'MSCI Database'!$C:$R,5, FALSE)),"")</f>
        <v>4.2</v>
      </c>
      <c r="S641" s="164">
        <f>IFERROR(IF(VLOOKUP($C641,'MSCI Database'!$C:$R,6, FALSE)="","",VLOOKUP($C641,'MSCI Database'!$C:$R,6, FALSE)),"")</f>
        <v>5.0999999999999996</v>
      </c>
      <c r="T641" s="211">
        <f>IFERROR(IF(VLOOKUP($C641,'MSCI Database'!$C:$R,7, FALSE)="","",VLOOKUP($C641,'MSCI Database'!$C:$R,7, FALSE)),"")</f>
        <v>3.8</v>
      </c>
      <c r="U641" s="164">
        <f>IFERROR(IF(VLOOKUP($C641,'MSCI Database'!$C:$R,8, FALSE)="","",VLOOKUP($C641,'MSCI Database'!$C:$R,8, FALSE)),"")</f>
        <v>5.2</v>
      </c>
      <c r="V641" s="175">
        <f>IFERROR(IF(VLOOKUP($C641,'MSCI Database'!$C:$R,9, FALSE)="","",VLOOKUP($C641,'MSCI Database'!$C:$R,9, FALSE)),"")</f>
        <v>4.7</v>
      </c>
      <c r="W641" s="165">
        <f t="shared" ca="1" si="24"/>
        <v>0</v>
      </c>
      <c r="X641" s="166">
        <f>IFERROR(IF(VLOOKUP($C641,'MSCI Database'!$C:$R,10, FALSE)="","",VLOOKUP($C641,'MSCI Database'!$C:$R,10, FALSE)),"")</f>
        <v>540215</v>
      </c>
      <c r="Y641" s="133" t="str">
        <f>IFERROR(IF(VLOOKUP($C641,'MSCI Database'!$C:$R,11, FALSE)="","",VLOOKUP($C641,'MSCI Database'!$C:$R,11, FALSE)),"")</f>
        <v>2019</v>
      </c>
      <c r="Z641" s="133" t="str">
        <f>IFERROR(IF(VLOOKUP($C641,'MSCI Database'!$C:$R,12, FALSE)="","",VLOOKUP($C641,'MSCI Database'!$C:$R,12, FALSE)),"")</f>
        <v>E.Segmt-Moderate</v>
      </c>
      <c r="AA641" s="202" t="str">
        <f>IFERROR(IF(VLOOKUP($C641,'MSCI Database'!$C:$R,13, FALSE)="","",VLOOKUP($C641,'MSCI Database'!$C:$R,13, FALSE)),"")</f>
        <v/>
      </c>
    </row>
    <row r="642" spans="1:27" s="130" customFormat="1" ht="15" hidden="1" customHeight="1" outlineLevel="1">
      <c r="A642" s="130" t="s">
        <v>11759</v>
      </c>
      <c r="B642" s="130" t="s">
        <v>11760</v>
      </c>
      <c r="C642" s="130" t="s">
        <v>11761</v>
      </c>
      <c r="D642" s="130" t="s">
        <v>12128</v>
      </c>
      <c r="E642" s="130" t="s">
        <v>18682</v>
      </c>
      <c r="F642" s="169">
        <v>0.35510019453204328</v>
      </c>
      <c r="G642" s="132" t="str">
        <f ca="1">IFERROR(_xll.BQL($A642, "cur_mkt_cap(currency=EUR)")/1000000, " ")</f>
        <v xml:space="preserve"> </v>
      </c>
      <c r="M642" s="305">
        <f t="shared" si="25"/>
        <v>2.2974982586223197E-4</v>
      </c>
      <c r="N642" s="223">
        <f t="shared" si="26"/>
        <v>3.8685290651694387E-3</v>
      </c>
      <c r="O642" s="172" t="str">
        <f>IFERROR(IF(VLOOKUP($C642,'MSCI Database'!$C:$R,2, FALSE)="","",VLOOKUP($C642,'MSCI Database'!$C:$R,2, FALSE)),"")</f>
        <v>Retail - Consumer Discretionary</v>
      </c>
      <c r="P642" s="186" t="str">
        <f>IFERROR(IF(VLOOKUP($C642,'MSCI Database'!$C:$R,3, FALSE)="","",VLOOKUP($C642,'MSCI Database'!$C:$R,3, FALSE)),"")</f>
        <v>A</v>
      </c>
      <c r="Q642" s="164" t="str">
        <f>IFERROR(IF(VLOOKUP($C642,'MSCI Database'!$C:$R,4, FALSE)="","",VLOOKUP($C642,'MSCI Database'!$C:$R,4, FALSE)),"")</f>
        <v>0</v>
      </c>
      <c r="R642" s="164">
        <f>IFERROR(IF(VLOOKUP($C642,'MSCI Database'!$C:$R,5, FALSE)="","",VLOOKUP($C642,'MSCI Database'!$C:$R,5, FALSE)),"")</f>
        <v>6.8</v>
      </c>
      <c r="S642" s="164">
        <f>IFERROR(IF(VLOOKUP($C642,'MSCI Database'!$C:$R,6, FALSE)="","",VLOOKUP($C642,'MSCI Database'!$C:$R,6, FALSE)),"")</f>
        <v>4.8</v>
      </c>
      <c r="T642" s="211">
        <f>IFERROR(IF(VLOOKUP($C642,'MSCI Database'!$C:$R,7, FALSE)="","",VLOOKUP($C642,'MSCI Database'!$C:$R,7, FALSE)),"")</f>
        <v>4.5</v>
      </c>
      <c r="U642" s="164">
        <f>IFERROR(IF(VLOOKUP($C642,'MSCI Database'!$C:$R,8, FALSE)="","",VLOOKUP($C642,'MSCI Database'!$C:$R,8, FALSE)),"")</f>
        <v>5.5</v>
      </c>
      <c r="V642" s="175">
        <f>IFERROR(IF(VLOOKUP($C642,'MSCI Database'!$C:$R,9, FALSE)="","",VLOOKUP($C642,'MSCI Database'!$C:$R,9, FALSE)),"")</f>
        <v>4.9000000000000004</v>
      </c>
      <c r="W642" s="165">
        <f t="shared" ca="1" si="24"/>
        <v>0</v>
      </c>
      <c r="X642" s="166">
        <f>IFERROR(IF(VLOOKUP($C642,'MSCI Database'!$C:$R,10, FALSE)="","",VLOOKUP($C642,'MSCI Database'!$C:$R,10, FALSE)),"")</f>
        <v>116840</v>
      </c>
      <c r="Y642" s="133" t="str">
        <f>IFERROR(IF(VLOOKUP($C642,'MSCI Database'!$C:$R,11, FALSE)="","",VLOOKUP($C642,'MSCI Database'!$C:$R,11, FALSE)),"")</f>
        <v>2019</v>
      </c>
      <c r="Z642" s="133" t="str">
        <f>IFERROR(IF(VLOOKUP($C642,'MSCI Database'!$C:$R,12, FALSE)="","",VLOOKUP($C642,'MSCI Database'!$C:$R,12, FALSE)),"")</f>
        <v>E.Segmt-Low</v>
      </c>
      <c r="AA642" s="202" t="str">
        <f>IFERROR(IF(VLOOKUP($C642,'MSCI Database'!$C:$R,13, FALSE)="","",VLOOKUP($C642,'MSCI Database'!$C:$R,13, FALSE)),"")</f>
        <v/>
      </c>
    </row>
    <row r="643" spans="1:27" s="130" customFormat="1" ht="15" hidden="1" customHeight="1" outlineLevel="1">
      <c r="A643" s="130" t="s">
        <v>11822</v>
      </c>
      <c r="B643" s="130" t="s">
        <v>11823</v>
      </c>
      <c r="C643" s="130" t="s">
        <v>11824</v>
      </c>
      <c r="D643" s="130" t="s">
        <v>12128</v>
      </c>
      <c r="E643" s="130" t="s">
        <v>18688</v>
      </c>
      <c r="F643" s="169">
        <v>0.35041764119611368</v>
      </c>
      <c r="G643" s="132" t="str">
        <f ca="1">IFERROR(_xll.BQL($A643, "cur_mkt_cap(currency=EUR)")/1000000, " ")</f>
        <v xml:space="preserve"> </v>
      </c>
      <c r="M643" s="305">
        <f t="shared" si="25"/>
        <v>2.2672021385388553E-4</v>
      </c>
      <c r="N643" s="223">
        <f t="shared" si="26"/>
        <v>3.8175164384286354E-3</v>
      </c>
      <c r="O643" s="172" t="str">
        <f>IFERROR(IF(VLOOKUP($C643,'MSCI Database'!$C:$R,2, FALSE)="","",VLOOKUP($C643,'MSCI Database'!$C:$R,2, FALSE)),"")</f>
        <v>Banks</v>
      </c>
      <c r="P643" s="186" t="str">
        <f>IFERROR(IF(VLOOKUP($C643,'MSCI Database'!$C:$R,3, FALSE)="","",VLOOKUP($C643,'MSCI Database'!$C:$R,3, FALSE)),"")</f>
        <v>A</v>
      </c>
      <c r="Q643" s="164" t="str">
        <f>IFERROR(IF(VLOOKUP($C643,'MSCI Database'!$C:$R,4, FALSE)="","",VLOOKUP($C643,'MSCI Database'!$C:$R,4, FALSE)),"")</f>
        <v>0</v>
      </c>
      <c r="R643" s="164">
        <f>IFERROR(IF(VLOOKUP($C643,'MSCI Database'!$C:$R,5, FALSE)="","",VLOOKUP($C643,'MSCI Database'!$C:$R,5, FALSE)),"")</f>
        <v>7.1</v>
      </c>
      <c r="S643" s="164">
        <f>IFERROR(IF(VLOOKUP($C643,'MSCI Database'!$C:$R,6, FALSE)="","",VLOOKUP($C643,'MSCI Database'!$C:$R,6, FALSE)),"")</f>
        <v>0.8</v>
      </c>
      <c r="T643" s="211">
        <f>IFERROR(IF(VLOOKUP($C643,'MSCI Database'!$C:$R,7, FALSE)="","",VLOOKUP($C643,'MSCI Database'!$C:$R,7, FALSE)),"")</f>
        <v>4</v>
      </c>
      <c r="U643" s="164">
        <f>IFERROR(IF(VLOOKUP($C643,'MSCI Database'!$C:$R,8, FALSE)="","",VLOOKUP($C643,'MSCI Database'!$C:$R,8, FALSE)),"")</f>
        <v>6.2</v>
      </c>
      <c r="V643" s="175">
        <f>IFERROR(IF(VLOOKUP($C643,'MSCI Database'!$C:$R,9, FALSE)="","",VLOOKUP($C643,'MSCI Database'!$C:$R,9, FALSE)),"")</f>
        <v>4.3</v>
      </c>
      <c r="W643" s="165">
        <f t="shared" ca="1" si="24"/>
        <v>0</v>
      </c>
      <c r="X643" s="166">
        <f>IFERROR(IF(VLOOKUP($C643,'MSCI Database'!$C:$R,10, FALSE)="","",VLOOKUP($C643,'MSCI Database'!$C:$R,10, FALSE)),"")</f>
        <v>19390</v>
      </c>
      <c r="Y643" s="133" t="str">
        <f>IFERROR(IF(VLOOKUP($C643,'MSCI Database'!$C:$R,11, FALSE)="","",VLOOKUP($C643,'MSCI Database'!$C:$R,11, FALSE)),"")</f>
        <v>2019</v>
      </c>
      <c r="Z643" s="133" t="str">
        <f>IFERROR(IF(VLOOKUP($C643,'MSCI Database'!$C:$R,12, FALSE)="","",VLOOKUP($C643,'MSCI Database'!$C:$R,12, FALSE)),"")</f>
        <v>E.Segmt-Moderately High</v>
      </c>
      <c r="AA643" s="202" t="str">
        <f>IFERROR(IF(VLOOKUP($C643,'MSCI Database'!$C:$R,13, FALSE)="","",VLOOKUP($C643,'MSCI Database'!$C:$R,13, FALSE)),"")</f>
        <v>Leads peers in workforce management and governance practices</v>
      </c>
    </row>
    <row r="644" spans="1:27" s="130" customFormat="1" ht="15" hidden="1" customHeight="1" outlineLevel="1">
      <c r="A644" s="130" t="s">
        <v>11036</v>
      </c>
      <c r="B644" s="130" t="s">
        <v>11037</v>
      </c>
      <c r="C644" s="130" t="s">
        <v>11038</v>
      </c>
      <c r="D644" s="130" t="s">
        <v>12128</v>
      </c>
      <c r="E644" s="130" t="s">
        <v>18673</v>
      </c>
      <c r="F644" s="169">
        <v>0.34339071575622487</v>
      </c>
      <c r="G644" s="132" t="str">
        <f ca="1">IFERROR(_xll.BQL($A644, "cur_mkt_cap(currency=EUR)")/1000000, " ")</f>
        <v xml:space="preserve"> </v>
      </c>
      <c r="M644" s="305">
        <f t="shared" si="25"/>
        <v>2.2217379309427747E-4</v>
      </c>
      <c r="N644" s="223">
        <f t="shared" si="26"/>
        <v>3.7409637760489043E-3</v>
      </c>
      <c r="O644" s="172" t="str">
        <f>IFERROR(IF(VLOOKUP($C644,'MSCI Database'!$C:$R,2, FALSE)="","",VLOOKUP($C644,'MSCI Database'!$C:$R,2, FALSE)),"")</f>
        <v>Construction &amp; Engineering</v>
      </c>
      <c r="P644" s="186" t="str">
        <f>IFERROR(IF(VLOOKUP($C644,'MSCI Database'!$C:$R,3, FALSE)="","",VLOOKUP($C644,'MSCI Database'!$C:$R,3, FALSE)),"")</f>
        <v>AA</v>
      </c>
      <c r="Q644" s="164" t="str">
        <f>IFERROR(IF(VLOOKUP($C644,'MSCI Database'!$C:$R,4, FALSE)="","",VLOOKUP($C644,'MSCI Database'!$C:$R,4, FALSE)),"")</f>
        <v>0</v>
      </c>
      <c r="R644" s="164">
        <f>IFERROR(IF(VLOOKUP($C644,'MSCI Database'!$C:$R,5, FALSE)="","",VLOOKUP($C644,'MSCI Database'!$C:$R,5, FALSE)),"")</f>
        <v>7.2</v>
      </c>
      <c r="S644" s="164">
        <f>IFERROR(IF(VLOOKUP($C644,'MSCI Database'!$C:$R,6, FALSE)="","",VLOOKUP($C644,'MSCI Database'!$C:$R,6, FALSE)),"")</f>
        <v>3.5</v>
      </c>
      <c r="T644" s="211">
        <f>IFERROR(IF(VLOOKUP($C644,'MSCI Database'!$C:$R,7, FALSE)="","",VLOOKUP($C644,'MSCI Database'!$C:$R,7, FALSE)),"")</f>
        <v>5.0999999999999996</v>
      </c>
      <c r="U644" s="164">
        <f>IFERROR(IF(VLOOKUP($C644,'MSCI Database'!$C:$R,8, FALSE)="","",VLOOKUP($C644,'MSCI Database'!$C:$R,8, FALSE)),"")</f>
        <v>6.6</v>
      </c>
      <c r="V644" s="175">
        <f>IFERROR(IF(VLOOKUP($C644,'MSCI Database'!$C:$R,9, FALSE)="","",VLOOKUP($C644,'MSCI Database'!$C:$R,9, FALSE)),"")</f>
        <v>5.7</v>
      </c>
      <c r="W644" s="165">
        <f t="shared" ca="1" si="24"/>
        <v>0</v>
      </c>
      <c r="X644" s="166">
        <f>IFERROR(IF(VLOOKUP($C644,'MSCI Database'!$C:$R,10, FALSE)="","",VLOOKUP($C644,'MSCI Database'!$C:$R,10, FALSE)),"")</f>
        <v>365963</v>
      </c>
      <c r="Y644" s="133" t="str">
        <f>IFERROR(IF(VLOOKUP($C644,'MSCI Database'!$C:$R,11, FALSE)="","",VLOOKUP($C644,'MSCI Database'!$C:$R,11, FALSE)),"")</f>
        <v>2019</v>
      </c>
      <c r="Z644" s="133" t="str">
        <f>IFERROR(IF(VLOOKUP($C644,'MSCI Database'!$C:$R,12, FALSE)="","",VLOOKUP($C644,'MSCI Database'!$C:$R,12, FALSE)),"")</f>
        <v>E.Segmt-Moderate</v>
      </c>
      <c r="AA644" s="202" t="str">
        <f>IFERROR(IF(VLOOKUP($C644,'MSCI Database'!$C:$R,13, FALSE)="","",VLOOKUP($C644,'MSCI Database'!$C:$R,13, FALSE)),"")</f>
        <v/>
      </c>
    </row>
    <row r="645" spans="1:27" s="130" customFormat="1" ht="15" hidden="1" customHeight="1" outlineLevel="1">
      <c r="A645" s="130" t="s">
        <v>9831</v>
      </c>
      <c r="B645" s="130" t="s">
        <v>9832</v>
      </c>
      <c r="C645" s="130" t="s">
        <v>9833</v>
      </c>
      <c r="D645" s="130" t="s">
        <v>12128</v>
      </c>
      <c r="E645" s="130" t="s">
        <v>18689</v>
      </c>
      <c r="F645" s="169">
        <v>0.32111386296831418</v>
      </c>
      <c r="G645" s="132" t="str">
        <f ca="1">IFERROR(_xll.BQL($A645, "cur_mkt_cap(currency=EUR)")/1000000, " ")</f>
        <v xml:space="preserve"> </v>
      </c>
      <c r="M645" s="305">
        <f t="shared" si="25"/>
        <v>2.0776066934049926E-4</v>
      </c>
      <c r="N645" s="223">
        <f t="shared" si="26"/>
        <v>3.4982755043511064E-3</v>
      </c>
      <c r="O645" s="172" t="str">
        <f>IFERROR(IF(VLOOKUP($C645,'MSCI Database'!$C:$R,2, FALSE)="","",VLOOKUP($C645,'MSCI Database'!$C:$R,2, FALSE)),"")</f>
        <v>Semiconductors &amp; Semiconductor Equipment</v>
      </c>
      <c r="P645" s="186" t="str">
        <f>IFERROR(IF(VLOOKUP($C645,'MSCI Database'!$C:$R,3, FALSE)="","",VLOOKUP($C645,'MSCI Database'!$C:$R,3, FALSE)),"")</f>
        <v>BBB</v>
      </c>
      <c r="Q645" s="164" t="str">
        <f>IFERROR(IF(VLOOKUP($C645,'MSCI Database'!$C:$R,4, FALSE)="","",VLOOKUP($C645,'MSCI Database'!$C:$R,4, FALSE)),"")</f>
        <v>0</v>
      </c>
      <c r="R645" s="164">
        <f>IFERROR(IF(VLOOKUP($C645,'MSCI Database'!$C:$R,5, FALSE)="","",VLOOKUP($C645,'MSCI Database'!$C:$R,5, FALSE)),"")</f>
        <v>4.5</v>
      </c>
      <c r="S645" s="164">
        <f>IFERROR(IF(VLOOKUP($C645,'MSCI Database'!$C:$R,6, FALSE)="","",VLOOKUP($C645,'MSCI Database'!$C:$R,6, FALSE)),"")</f>
        <v>4.9000000000000004</v>
      </c>
      <c r="T645" s="211">
        <f>IFERROR(IF(VLOOKUP($C645,'MSCI Database'!$C:$R,7, FALSE)="","",VLOOKUP($C645,'MSCI Database'!$C:$R,7, FALSE)),"")</f>
        <v>4.9000000000000004</v>
      </c>
      <c r="U645" s="164">
        <f>IFERROR(IF(VLOOKUP($C645,'MSCI Database'!$C:$R,8, FALSE)="","",VLOOKUP($C645,'MSCI Database'!$C:$R,8, FALSE)),"")</f>
        <v>6</v>
      </c>
      <c r="V645" s="175">
        <f>IFERROR(IF(VLOOKUP($C645,'MSCI Database'!$C:$R,9, FALSE)="","",VLOOKUP($C645,'MSCI Database'!$C:$R,9, FALSE)),"")</f>
        <v>5.5</v>
      </c>
      <c r="W645" s="165">
        <f t="shared" ca="1" si="24"/>
        <v>0</v>
      </c>
      <c r="X645" s="166">
        <f>IFERROR(IF(VLOOKUP($C645,'MSCI Database'!$C:$R,10, FALSE)="","",VLOOKUP($C645,'MSCI Database'!$C:$R,10, FALSE)),"")</f>
        <v>137361</v>
      </c>
      <c r="Y645" s="133" t="str">
        <f>IFERROR(IF(VLOOKUP($C645,'MSCI Database'!$C:$R,11, FALSE)="","",VLOOKUP($C645,'MSCI Database'!$C:$R,11, FALSE)),"")</f>
        <v>2019</v>
      </c>
      <c r="Z645" s="133" t="str">
        <f>IFERROR(IF(VLOOKUP($C645,'MSCI Database'!$C:$R,12, FALSE)="","",VLOOKUP($C645,'MSCI Database'!$C:$R,12, FALSE)),"")</f>
        <v>Reported</v>
      </c>
      <c r="AA645" s="202" t="str">
        <f>IFERROR(IF(VLOOKUP($C645,'MSCI Database'!$C:$R,13, FALSE)="","",VLOOKUP($C645,'MSCI Database'!$C:$R,13, FALSE)),"")</f>
        <v/>
      </c>
    </row>
    <row r="646" spans="1:27" s="130" customFormat="1" ht="15" hidden="1" customHeight="1" outlineLevel="1">
      <c r="A646" s="130" t="s">
        <v>9680</v>
      </c>
      <c r="B646" s="130" t="s">
        <v>9681</v>
      </c>
      <c r="C646" s="130" t="s">
        <v>9682</v>
      </c>
      <c r="D646" s="130" t="s">
        <v>12128</v>
      </c>
      <c r="E646" s="130" t="s">
        <v>18689</v>
      </c>
      <c r="F646" s="169">
        <v>0.31337781282718052</v>
      </c>
      <c r="G646" s="132" t="str">
        <f ca="1">IFERROR(_xll.BQL($A646, "cur_mkt_cap(currency=EUR)")/1000000, " ")</f>
        <v xml:space="preserve"> </v>
      </c>
      <c r="M646" s="305">
        <f t="shared" si="25"/>
        <v>2.0275544489918576E-4</v>
      </c>
      <c r="N646" s="223">
        <f t="shared" si="26"/>
        <v>3.4139975025887529E-3</v>
      </c>
      <c r="O646" s="172" t="str">
        <f>IFERROR(IF(VLOOKUP($C646,'MSCI Database'!$C:$R,2, FALSE)="","",VLOOKUP($C646,'MSCI Database'!$C:$R,2, FALSE)),"")</f>
        <v>Semiconductors &amp; Semiconductor Equipment</v>
      </c>
      <c r="P646" s="186" t="str">
        <f>IFERROR(IF(VLOOKUP($C646,'MSCI Database'!$C:$R,3, FALSE)="","",VLOOKUP($C646,'MSCI Database'!$C:$R,3, FALSE)),"")</f>
        <v>AA</v>
      </c>
      <c r="Q646" s="164" t="str">
        <f>IFERROR(IF(VLOOKUP($C646,'MSCI Database'!$C:$R,4, FALSE)="","",VLOOKUP($C646,'MSCI Database'!$C:$R,4, FALSE)),"")</f>
        <v>1</v>
      </c>
      <c r="R646" s="164">
        <f>IFERROR(IF(VLOOKUP($C646,'MSCI Database'!$C:$R,5, FALSE)="","",VLOOKUP($C646,'MSCI Database'!$C:$R,5, FALSE)),"")</f>
        <v>8.5</v>
      </c>
      <c r="S646" s="164">
        <f>IFERROR(IF(VLOOKUP($C646,'MSCI Database'!$C:$R,6, FALSE)="","",VLOOKUP($C646,'MSCI Database'!$C:$R,6, FALSE)),"")</f>
        <v>6.5</v>
      </c>
      <c r="T646" s="211">
        <f>IFERROR(IF(VLOOKUP($C646,'MSCI Database'!$C:$R,7, FALSE)="","",VLOOKUP($C646,'MSCI Database'!$C:$R,7, FALSE)),"")</f>
        <v>5.5</v>
      </c>
      <c r="U646" s="164">
        <f>IFERROR(IF(VLOOKUP($C646,'MSCI Database'!$C:$R,8, FALSE)="","",VLOOKUP($C646,'MSCI Database'!$C:$R,8, FALSE)),"")</f>
        <v>6.8</v>
      </c>
      <c r="V646" s="175">
        <f>IFERROR(IF(VLOOKUP($C646,'MSCI Database'!$C:$R,9, FALSE)="","",VLOOKUP($C646,'MSCI Database'!$C:$R,9, FALSE)),"")</f>
        <v>6.3</v>
      </c>
      <c r="W646" s="165">
        <f t="shared" ca="1" si="24"/>
        <v>0</v>
      </c>
      <c r="X646" s="166">
        <f>IFERROR(IF(VLOOKUP($C646,'MSCI Database'!$C:$R,10, FALSE)="","",VLOOKUP($C646,'MSCI Database'!$C:$R,10, FALSE)),"")</f>
        <v>413257</v>
      </c>
      <c r="Y646" s="133" t="str">
        <f>IFERROR(IF(VLOOKUP($C646,'MSCI Database'!$C:$R,11, FALSE)="","",VLOOKUP($C646,'MSCI Database'!$C:$R,11, FALSE)),"")</f>
        <v>2019</v>
      </c>
      <c r="Z646" s="133" t="str">
        <f>IFERROR(IF(VLOOKUP($C646,'MSCI Database'!$C:$R,12, FALSE)="","",VLOOKUP($C646,'MSCI Database'!$C:$R,12, FALSE)),"")</f>
        <v>Reported</v>
      </c>
      <c r="AA646" s="202" t="str">
        <f>IFERROR(IF(VLOOKUP($C646,'MSCI Database'!$C:$R,13, FALSE)="","",VLOOKUP($C646,'MSCI Database'!$C:$R,13, FALSE)),"")</f>
        <v/>
      </c>
    </row>
    <row r="647" spans="1:27" s="130" customFormat="1" ht="15" hidden="1" customHeight="1" outlineLevel="1">
      <c r="A647" s="130" t="s">
        <v>10443</v>
      </c>
      <c r="B647" s="130" t="s">
        <v>10444</v>
      </c>
      <c r="C647" s="130" t="s">
        <v>10445</v>
      </c>
      <c r="D647" s="130" t="s">
        <v>12128</v>
      </c>
      <c r="E647" s="130" t="s">
        <v>18688</v>
      </c>
      <c r="F647" s="169">
        <v>0.30269430440618977</v>
      </c>
      <c r="G647" s="132" t="str">
        <f ca="1">IFERROR(_xll.BQL($A647, "cur_mkt_cap(currency=EUR)")/1000000, " ")</f>
        <v xml:space="preserve"> </v>
      </c>
      <c r="M647" s="305">
        <f t="shared" si="25"/>
        <v>1.9584321495080476E-4</v>
      </c>
      <c r="N647" s="223">
        <f t="shared" si="26"/>
        <v>3.297609329670262E-3</v>
      </c>
      <c r="O647" s="172" t="str">
        <f>IFERROR(IF(VLOOKUP($C647,'MSCI Database'!$C:$R,2, FALSE)="","",VLOOKUP($C647,'MSCI Database'!$C:$R,2, FALSE)),"")</f>
        <v>Investment Banking &amp; Brokerage</v>
      </c>
      <c r="P647" s="186" t="str">
        <f>IFERROR(IF(VLOOKUP($C647,'MSCI Database'!$C:$R,3, FALSE)="","",VLOOKUP($C647,'MSCI Database'!$C:$R,3, FALSE)),"")</f>
        <v>A</v>
      </c>
      <c r="Q647" s="164" t="str">
        <f>IFERROR(IF(VLOOKUP($C647,'MSCI Database'!$C:$R,4, FALSE)="","",VLOOKUP($C647,'MSCI Database'!$C:$R,4, FALSE)),"")</f>
        <v>1</v>
      </c>
      <c r="R647" s="164">
        <f>IFERROR(IF(VLOOKUP($C647,'MSCI Database'!$C:$R,5, FALSE)="","",VLOOKUP($C647,'MSCI Database'!$C:$R,5, FALSE)),"")</f>
        <v>7.1</v>
      </c>
      <c r="S647" s="164">
        <f>IFERROR(IF(VLOOKUP($C647,'MSCI Database'!$C:$R,6, FALSE)="","",VLOOKUP($C647,'MSCI Database'!$C:$R,6, FALSE)),"")</f>
        <v>5.4</v>
      </c>
      <c r="T647" s="211">
        <f>IFERROR(IF(VLOOKUP($C647,'MSCI Database'!$C:$R,7, FALSE)="","",VLOOKUP($C647,'MSCI Database'!$C:$R,7, FALSE)),"")</f>
        <v>3.7</v>
      </c>
      <c r="U647" s="164">
        <f>IFERROR(IF(VLOOKUP($C647,'MSCI Database'!$C:$R,8, FALSE)="","",VLOOKUP($C647,'MSCI Database'!$C:$R,8, FALSE)),"")</f>
        <v>6.4</v>
      </c>
      <c r="V647" s="175">
        <f>IFERROR(IF(VLOOKUP($C647,'MSCI Database'!$C:$R,9, FALSE)="","",VLOOKUP($C647,'MSCI Database'!$C:$R,9, FALSE)),"")</f>
        <v>4.8</v>
      </c>
      <c r="W647" s="165">
        <f t="shared" ca="1" si="24"/>
        <v>0</v>
      </c>
      <c r="X647" s="166">
        <f>IFERROR(IF(VLOOKUP($C647,'MSCI Database'!$C:$R,10, FALSE)="","",VLOOKUP($C647,'MSCI Database'!$C:$R,10, FALSE)),"")</f>
        <v>9895</v>
      </c>
      <c r="Y647" s="133" t="str">
        <f>IFERROR(IF(VLOOKUP($C647,'MSCI Database'!$C:$R,11, FALSE)="","",VLOOKUP($C647,'MSCI Database'!$C:$R,11, FALSE)),"")</f>
        <v>2019</v>
      </c>
      <c r="Z647" s="133" t="str">
        <f>IFERROR(IF(VLOOKUP($C647,'MSCI Database'!$C:$R,12, FALSE)="","",VLOOKUP($C647,'MSCI Database'!$C:$R,12, FALSE)),"")</f>
        <v>Reported</v>
      </c>
      <c r="AA647" s="202" t="str">
        <f>IFERROR(IF(VLOOKUP($C647,'MSCI Database'!$C:$R,13, FALSE)="","",VLOOKUP($C647,'MSCI Database'!$C:$R,13, FALSE)),"")</f>
        <v/>
      </c>
    </row>
    <row r="648" spans="1:27" s="130" customFormat="1" ht="15" hidden="1" customHeight="1" outlineLevel="1">
      <c r="A648" s="130" t="s">
        <v>11503</v>
      </c>
      <c r="B648" s="130" t="s">
        <v>11504</v>
      </c>
      <c r="C648" s="130" t="s">
        <v>11505</v>
      </c>
      <c r="D648" s="130" t="s">
        <v>12128</v>
      </c>
      <c r="E648" s="130" t="s">
        <v>18673</v>
      </c>
      <c r="F648" s="169">
        <v>0.30171303532192773</v>
      </c>
      <c r="G648" s="132" t="str">
        <f ca="1">IFERROR(_xll.BQL($A648, "cur_mkt_cap(currency=EUR)")/1000000, " ")</f>
        <v xml:space="preserve"> </v>
      </c>
      <c r="M648" s="305">
        <f t="shared" si="25"/>
        <v>1.9520833385328721E-4</v>
      </c>
      <c r="N648" s="223">
        <f t="shared" si="26"/>
        <v>3.286919197612682E-3</v>
      </c>
      <c r="O648" s="172" t="str">
        <f>IFERROR(IF(VLOOKUP($C648,'MSCI Database'!$C:$R,2, FALSE)="","",VLOOKUP($C648,'MSCI Database'!$C:$R,2, FALSE)),"")</f>
        <v>Construction &amp; Farm Machinery &amp; Heavy Trucks</v>
      </c>
      <c r="P648" s="186" t="str">
        <f>IFERROR(IF(VLOOKUP($C648,'MSCI Database'!$C:$R,3, FALSE)="","",VLOOKUP($C648,'MSCI Database'!$C:$R,3, FALSE)),"")</f>
        <v>A</v>
      </c>
      <c r="Q648" s="164" t="str">
        <f>IFERROR(IF(VLOOKUP($C648,'MSCI Database'!$C:$R,4, FALSE)="","",VLOOKUP($C648,'MSCI Database'!$C:$R,4, FALSE)),"")</f>
        <v>0</v>
      </c>
      <c r="R648" s="164">
        <f>IFERROR(IF(VLOOKUP($C648,'MSCI Database'!$C:$R,5, FALSE)="","",VLOOKUP($C648,'MSCI Database'!$C:$R,5, FALSE)),"")</f>
        <v>6.9</v>
      </c>
      <c r="S648" s="164">
        <f>IFERROR(IF(VLOOKUP($C648,'MSCI Database'!$C:$R,6, FALSE)="","",VLOOKUP($C648,'MSCI Database'!$C:$R,6, FALSE)),"")</f>
        <v>4.5</v>
      </c>
      <c r="T648" s="211">
        <f>IFERROR(IF(VLOOKUP($C648,'MSCI Database'!$C:$R,7, FALSE)="","",VLOOKUP($C648,'MSCI Database'!$C:$R,7, FALSE)),"")</f>
        <v>5.9</v>
      </c>
      <c r="U648" s="164">
        <f>IFERROR(IF(VLOOKUP($C648,'MSCI Database'!$C:$R,8, FALSE)="","",VLOOKUP($C648,'MSCI Database'!$C:$R,8, FALSE)),"")</f>
        <v>5.0999999999999996</v>
      </c>
      <c r="V648" s="175">
        <f>IFERROR(IF(VLOOKUP($C648,'MSCI Database'!$C:$R,9, FALSE)="","",VLOOKUP($C648,'MSCI Database'!$C:$R,9, FALSE)),"")</f>
        <v>5.2</v>
      </c>
      <c r="W648" s="165">
        <f t="shared" ca="1" si="24"/>
        <v>0</v>
      </c>
      <c r="X648" s="166">
        <f>IFERROR(IF(VLOOKUP($C648,'MSCI Database'!$C:$R,10, FALSE)="","",VLOOKUP($C648,'MSCI Database'!$C:$R,10, FALSE)),"")</f>
        <v>109278</v>
      </c>
      <c r="Y648" s="133" t="str">
        <f>IFERROR(IF(VLOOKUP($C648,'MSCI Database'!$C:$R,11, FALSE)="","",VLOOKUP($C648,'MSCI Database'!$C:$R,11, FALSE)),"")</f>
        <v>2019</v>
      </c>
      <c r="Z648" s="133" t="str">
        <f>IFERROR(IF(VLOOKUP($C648,'MSCI Database'!$C:$R,12, FALSE)="","",VLOOKUP($C648,'MSCI Database'!$C:$R,12, FALSE)),"")</f>
        <v>E.Segmt-Moderately High</v>
      </c>
      <c r="AA648" s="202" t="str">
        <f>IFERROR(IF(VLOOKUP($C648,'MSCI Database'!$C:$R,13, FALSE)="","",VLOOKUP($C648,'MSCI Database'!$C:$R,13, FALSE)),"")</f>
        <v/>
      </c>
    </row>
    <row r="649" spans="1:27" s="130" customFormat="1" ht="15" hidden="1" customHeight="1" outlineLevel="1">
      <c r="A649" s="130" t="s">
        <v>10431</v>
      </c>
      <c r="B649" s="130" t="s">
        <v>10432</v>
      </c>
      <c r="C649" s="130" t="s">
        <v>10433</v>
      </c>
      <c r="D649" s="130" t="s">
        <v>12128</v>
      </c>
      <c r="E649" s="130" t="s">
        <v>18682</v>
      </c>
      <c r="F649" s="169">
        <v>0.30005905656293952</v>
      </c>
      <c r="G649" s="132" t="str">
        <f ca="1">IFERROR(_xll.BQL($A649, "cur_mkt_cap(currency=EUR)")/1000000, " ")</f>
        <v xml:space="preserve"> </v>
      </c>
      <c r="M649" s="305">
        <f t="shared" si="25"/>
        <v>1.9413820959622187E-4</v>
      </c>
      <c r="N649" s="223">
        <f t="shared" si="26"/>
        <v>3.268900438398115E-3</v>
      </c>
      <c r="O649" s="172" t="str">
        <f>IFERROR(IF(VLOOKUP($C649,'MSCI Database'!$C:$R,2, FALSE)="","",VLOOKUP($C649,'MSCI Database'!$C:$R,2, FALSE)),"")</f>
        <v>Retail - Consumer Discretionary</v>
      </c>
      <c r="P649" s="186" t="str">
        <f>IFERROR(IF(VLOOKUP($C649,'MSCI Database'!$C:$R,3, FALSE)="","",VLOOKUP($C649,'MSCI Database'!$C:$R,3, FALSE)),"")</f>
        <v>BB</v>
      </c>
      <c r="Q649" s="164" t="str">
        <f>IFERROR(IF(VLOOKUP($C649,'MSCI Database'!$C:$R,4, FALSE)="","",VLOOKUP($C649,'MSCI Database'!$C:$R,4, FALSE)),"")</f>
        <v>0</v>
      </c>
      <c r="R649" s="164">
        <f>IFERROR(IF(VLOOKUP($C649,'MSCI Database'!$C:$R,5, FALSE)="","",VLOOKUP($C649,'MSCI Database'!$C:$R,5, FALSE)),"")</f>
        <v>3.9</v>
      </c>
      <c r="S649" s="164">
        <f>IFERROR(IF(VLOOKUP($C649,'MSCI Database'!$C:$R,6, FALSE)="","",VLOOKUP($C649,'MSCI Database'!$C:$R,6, FALSE)),"")</f>
        <v>4</v>
      </c>
      <c r="T649" s="211">
        <f>IFERROR(IF(VLOOKUP($C649,'MSCI Database'!$C:$R,7, FALSE)="","",VLOOKUP($C649,'MSCI Database'!$C:$R,7, FALSE)),"")</f>
        <v>4.0999999999999996</v>
      </c>
      <c r="U649" s="164">
        <f>IFERROR(IF(VLOOKUP($C649,'MSCI Database'!$C:$R,8, FALSE)="","",VLOOKUP($C649,'MSCI Database'!$C:$R,8, FALSE)),"")</f>
        <v>5.9</v>
      </c>
      <c r="V649" s="175">
        <f>IFERROR(IF(VLOOKUP($C649,'MSCI Database'!$C:$R,9, FALSE)="","",VLOOKUP($C649,'MSCI Database'!$C:$R,9, FALSE)),"")</f>
        <v>4.7</v>
      </c>
      <c r="W649" s="165">
        <f t="shared" ca="1" si="24"/>
        <v>0</v>
      </c>
      <c r="X649" s="166">
        <f>IFERROR(IF(VLOOKUP($C649,'MSCI Database'!$C:$R,10, FALSE)="","",VLOOKUP($C649,'MSCI Database'!$C:$R,10, FALSE)),"")</f>
        <v>251184</v>
      </c>
      <c r="Y649" s="133" t="str">
        <f>IFERROR(IF(VLOOKUP($C649,'MSCI Database'!$C:$R,11, FALSE)="","",VLOOKUP($C649,'MSCI Database'!$C:$R,11, FALSE)),"")</f>
        <v>2019</v>
      </c>
      <c r="Z649" s="133" t="str">
        <f>IFERROR(IF(VLOOKUP($C649,'MSCI Database'!$C:$R,12, FALSE)="","",VLOOKUP($C649,'MSCI Database'!$C:$R,12, FALSE)),"")</f>
        <v>Reported</v>
      </c>
      <c r="AA649" s="202" t="str">
        <f>IFERROR(IF(VLOOKUP($C649,'MSCI Database'!$C:$R,13, FALSE)="","",VLOOKUP($C649,'MSCI Database'!$C:$R,13, FALSE)),"")</f>
        <v/>
      </c>
    </row>
    <row r="650" spans="1:27" s="130" customFormat="1" ht="15" hidden="1" customHeight="1" outlineLevel="1">
      <c r="A650" s="130" t="s">
        <v>9336</v>
      </c>
      <c r="B650" s="130" t="s">
        <v>9337</v>
      </c>
      <c r="C650" s="130" t="s">
        <v>9338</v>
      </c>
      <c r="D650" s="130" t="s">
        <v>12128</v>
      </c>
      <c r="E650" s="130" t="s">
        <v>12133</v>
      </c>
      <c r="F650" s="169">
        <v>0.29981605690036212</v>
      </c>
      <c r="G650" s="132" t="str">
        <f ca="1">IFERROR(_xll.BQL($A650, "cur_mkt_cap(currency=EUR)")/1000000, " ")</f>
        <v xml:space="preserve"> </v>
      </c>
      <c r="M650" s="305">
        <f t="shared" si="25"/>
        <v>1.9398098881453428E-4</v>
      </c>
      <c r="N650" s="223">
        <f t="shared" si="26"/>
        <v>3.266253153851437E-3</v>
      </c>
      <c r="O650" s="172" t="str">
        <f>IFERROR(IF(VLOOKUP($C650,'MSCI Database'!$C:$R,2, FALSE)="","",VLOOKUP($C650,'MSCI Database'!$C:$R,2, FALSE)),"")</f>
        <v>Health Care Equipment &amp; Supplies</v>
      </c>
      <c r="P650" s="186" t="str">
        <f>IFERROR(IF(VLOOKUP($C650,'MSCI Database'!$C:$R,3, FALSE)="","",VLOOKUP($C650,'MSCI Database'!$C:$R,3, FALSE)),"")</f>
        <v>BBB</v>
      </c>
      <c r="Q650" s="164" t="str">
        <f>IFERROR(IF(VLOOKUP($C650,'MSCI Database'!$C:$R,4, FALSE)="","",VLOOKUP($C650,'MSCI Database'!$C:$R,4, FALSE)),"")</f>
        <v>1</v>
      </c>
      <c r="R650" s="164">
        <f>IFERROR(IF(VLOOKUP($C650,'MSCI Database'!$C:$R,5, FALSE)="","",VLOOKUP($C650,'MSCI Database'!$C:$R,5, FALSE)),"")</f>
        <v>4.7</v>
      </c>
      <c r="S650" s="164">
        <f>IFERROR(IF(VLOOKUP($C650,'MSCI Database'!$C:$R,6, FALSE)="","",VLOOKUP($C650,'MSCI Database'!$C:$R,6, FALSE)),"")</f>
        <v>7.2</v>
      </c>
      <c r="T650" s="211">
        <f>IFERROR(IF(VLOOKUP($C650,'MSCI Database'!$C:$R,7, FALSE)="","",VLOOKUP($C650,'MSCI Database'!$C:$R,7, FALSE)),"")</f>
        <v>4.2</v>
      </c>
      <c r="U650" s="164">
        <f>IFERROR(IF(VLOOKUP($C650,'MSCI Database'!$C:$R,8, FALSE)="","",VLOOKUP($C650,'MSCI Database'!$C:$R,8, FALSE)),"")</f>
        <v>6.5</v>
      </c>
      <c r="V650" s="175">
        <f>IFERROR(IF(VLOOKUP($C650,'MSCI Database'!$C:$R,9, FALSE)="","",VLOOKUP($C650,'MSCI Database'!$C:$R,9, FALSE)),"")</f>
        <v>5.6</v>
      </c>
      <c r="W650" s="165">
        <f t="shared" ca="1" si="24"/>
        <v>0</v>
      </c>
      <c r="X650" s="166">
        <f>IFERROR(IF(VLOOKUP($C650,'MSCI Database'!$C:$R,10, FALSE)="","",VLOOKUP($C650,'MSCI Database'!$C:$R,10, FALSE)),"")</f>
        <v>15711</v>
      </c>
      <c r="Y650" s="133" t="str">
        <f>IFERROR(IF(VLOOKUP($C650,'MSCI Database'!$C:$R,11, FALSE)="","",VLOOKUP($C650,'MSCI Database'!$C:$R,11, FALSE)),"")</f>
        <v>2019</v>
      </c>
      <c r="Z650" s="133" t="str">
        <f>IFERROR(IF(VLOOKUP($C650,'MSCI Database'!$C:$R,12, FALSE)="","",VLOOKUP($C650,'MSCI Database'!$C:$R,12, FALSE)),"")</f>
        <v>E.Segmt-Moderately High</v>
      </c>
      <c r="AA650" s="202" t="str">
        <f>IFERROR(IF(VLOOKUP($C650,'MSCI Database'!$C:$R,13, FALSE)="","",VLOOKUP($C650,'MSCI Database'!$C:$R,13, FALSE)),"")</f>
        <v/>
      </c>
    </row>
    <row r="651" spans="1:27" s="130" customFormat="1" ht="15" hidden="1" customHeight="1" outlineLevel="1">
      <c r="A651" s="130" t="s">
        <v>9028</v>
      </c>
      <c r="B651" s="130" t="s">
        <v>9029</v>
      </c>
      <c r="C651" s="130" t="s">
        <v>9030</v>
      </c>
      <c r="D651" s="130" t="s">
        <v>12128</v>
      </c>
      <c r="E651" s="130" t="s">
        <v>18673</v>
      </c>
      <c r="F651" s="169">
        <v>0.2898886603116087</v>
      </c>
      <c r="G651" s="132" t="str">
        <f ca="1">IFERROR(_xll.BQL($A651, "cur_mkt_cap(currency=EUR)")/1000000, " ")</f>
        <v xml:space="preserve"> </v>
      </c>
      <c r="M651" s="305">
        <f t="shared" si="25"/>
        <v>1.875579632216108E-4</v>
      </c>
      <c r="N651" s="223">
        <f t="shared" si="26"/>
        <v>3.1581022070583313E-3</v>
      </c>
      <c r="O651" s="172" t="str">
        <f>IFERROR(IF(VLOOKUP($C651,'MSCI Database'!$C:$R,2, FALSE)="","",VLOOKUP($C651,'MSCI Database'!$C:$R,2, FALSE)),"")</f>
        <v>Construction &amp; Engineering</v>
      </c>
      <c r="P651" s="186" t="str">
        <f>IFERROR(IF(VLOOKUP($C651,'MSCI Database'!$C:$R,3, FALSE)="","",VLOOKUP($C651,'MSCI Database'!$C:$R,3, FALSE)),"")</f>
        <v>AA</v>
      </c>
      <c r="Q651" s="164" t="str">
        <f>IFERROR(IF(VLOOKUP($C651,'MSCI Database'!$C:$R,4, FALSE)="","",VLOOKUP($C651,'MSCI Database'!$C:$R,4, FALSE)),"")</f>
        <v>0</v>
      </c>
      <c r="R651" s="164">
        <f>IFERROR(IF(VLOOKUP($C651,'MSCI Database'!$C:$R,5, FALSE)="","",VLOOKUP($C651,'MSCI Database'!$C:$R,5, FALSE)),"")</f>
        <v>7.7</v>
      </c>
      <c r="S651" s="164">
        <f>IFERROR(IF(VLOOKUP($C651,'MSCI Database'!$C:$R,6, FALSE)="","",VLOOKUP($C651,'MSCI Database'!$C:$R,6, FALSE)),"")</f>
        <v>4.8</v>
      </c>
      <c r="T651" s="211">
        <f>IFERROR(IF(VLOOKUP($C651,'MSCI Database'!$C:$R,7, FALSE)="","",VLOOKUP($C651,'MSCI Database'!$C:$R,7, FALSE)),"")</f>
        <v>6.3</v>
      </c>
      <c r="U651" s="164">
        <f>IFERROR(IF(VLOOKUP($C651,'MSCI Database'!$C:$R,8, FALSE)="","",VLOOKUP($C651,'MSCI Database'!$C:$R,8, FALSE)),"")</f>
        <v>5.9</v>
      </c>
      <c r="V651" s="175">
        <f>IFERROR(IF(VLOOKUP($C651,'MSCI Database'!$C:$R,9, FALSE)="","",VLOOKUP($C651,'MSCI Database'!$C:$R,9, FALSE)),"")</f>
        <v>6</v>
      </c>
      <c r="W651" s="165">
        <f t="shared" ca="1" si="24"/>
        <v>0</v>
      </c>
      <c r="X651" s="166">
        <f>IFERROR(IF(VLOOKUP($C651,'MSCI Database'!$C:$R,10, FALSE)="","",VLOOKUP($C651,'MSCI Database'!$C:$R,10, FALSE)),"")</f>
        <v>146183</v>
      </c>
      <c r="Y651" s="133" t="str">
        <f>IFERROR(IF(VLOOKUP($C651,'MSCI Database'!$C:$R,11, FALSE)="","",VLOOKUP($C651,'MSCI Database'!$C:$R,11, FALSE)),"")</f>
        <v>2019</v>
      </c>
      <c r="Z651" s="133" t="str">
        <f>IFERROR(IF(VLOOKUP($C651,'MSCI Database'!$C:$R,12, FALSE)="","",VLOOKUP($C651,'MSCI Database'!$C:$R,12, FALSE)),"")</f>
        <v>Reported</v>
      </c>
      <c r="AA651" s="202" t="str">
        <f>IFERROR(IF(VLOOKUP($C651,'MSCI Database'!$C:$R,13, FALSE)="","",VLOOKUP($C651,'MSCI Database'!$C:$R,13, FALSE)),"")</f>
        <v/>
      </c>
    </row>
    <row r="652" spans="1:27" s="130" customFormat="1" ht="15" hidden="1" customHeight="1" outlineLevel="1">
      <c r="A652" s="130" t="s">
        <v>8673</v>
      </c>
      <c r="B652" s="130" t="s">
        <v>8674</v>
      </c>
      <c r="C652" s="130" t="s">
        <v>8675</v>
      </c>
      <c r="D652" s="130" t="s">
        <v>12128</v>
      </c>
      <c r="E652" s="130" t="s">
        <v>18682</v>
      </c>
      <c r="F652" s="169">
        <v>0.28535951360875639</v>
      </c>
      <c r="G652" s="132" t="str">
        <f ca="1">IFERROR(_xll.BQL($A652, "cur_mkt_cap(currency=EUR)")/1000000, " ")</f>
        <v xml:space="preserve"> </v>
      </c>
      <c r="M652" s="305">
        <f t="shared" si="25"/>
        <v>1.8462760530486535E-4</v>
      </c>
      <c r="N652" s="223">
        <f t="shared" si="26"/>
        <v>3.1087608213587539E-3</v>
      </c>
      <c r="O652" s="172" t="str">
        <f>IFERROR(IF(VLOOKUP($C652,'MSCI Database'!$C:$R,2, FALSE)="","",VLOOKUP($C652,'MSCI Database'!$C:$R,2, FALSE)),"")</f>
        <v>Diversified Consumer Services</v>
      </c>
      <c r="P652" s="186" t="str">
        <f>IFERROR(IF(VLOOKUP($C652,'MSCI Database'!$C:$R,3, FALSE)="","",VLOOKUP($C652,'MSCI Database'!$C:$R,3, FALSE)),"")</f>
        <v>AA</v>
      </c>
      <c r="Q652" s="164" t="str">
        <f>IFERROR(IF(VLOOKUP($C652,'MSCI Database'!$C:$R,4, FALSE)="","",VLOOKUP($C652,'MSCI Database'!$C:$R,4, FALSE)),"")</f>
        <v>0</v>
      </c>
      <c r="R652" s="164">
        <f>IFERROR(IF(VLOOKUP($C652,'MSCI Database'!$C:$R,5, FALSE)="","",VLOOKUP($C652,'MSCI Database'!$C:$R,5, FALSE)),"")</f>
        <v>7.2</v>
      </c>
      <c r="S652" s="164">
        <f>IFERROR(IF(VLOOKUP($C652,'MSCI Database'!$C:$R,6, FALSE)="","",VLOOKUP($C652,'MSCI Database'!$C:$R,6, FALSE)),"")</f>
        <v>6.1</v>
      </c>
      <c r="T652" s="211">
        <f>IFERROR(IF(VLOOKUP($C652,'MSCI Database'!$C:$R,7, FALSE)="","",VLOOKUP($C652,'MSCI Database'!$C:$R,7, FALSE)),"")</f>
        <v>5</v>
      </c>
      <c r="U652" s="164">
        <f>IFERROR(IF(VLOOKUP($C652,'MSCI Database'!$C:$R,8, FALSE)="","",VLOOKUP($C652,'MSCI Database'!$C:$R,8, FALSE)),"")</f>
        <v>5.4</v>
      </c>
      <c r="V652" s="175">
        <f>IFERROR(IF(VLOOKUP($C652,'MSCI Database'!$C:$R,9, FALSE)="","",VLOOKUP($C652,'MSCI Database'!$C:$R,9, FALSE)),"")</f>
        <v>5.2</v>
      </c>
      <c r="W652" s="165">
        <f t="shared" ca="1" si="24"/>
        <v>0</v>
      </c>
      <c r="X652" s="166">
        <f>IFERROR(IF(VLOOKUP($C652,'MSCI Database'!$C:$R,10, FALSE)="","",VLOOKUP($C652,'MSCI Database'!$C:$R,10, FALSE)),"")</f>
        <v>194578</v>
      </c>
      <c r="Y652" s="133" t="str">
        <f>IFERROR(IF(VLOOKUP($C652,'MSCI Database'!$C:$R,11, FALSE)="","",VLOOKUP($C652,'MSCI Database'!$C:$R,11, FALSE)),"")</f>
        <v>2019</v>
      </c>
      <c r="Z652" s="133" t="str">
        <f>IFERROR(IF(VLOOKUP($C652,'MSCI Database'!$C:$R,12, FALSE)="","",VLOOKUP($C652,'MSCI Database'!$C:$R,12, FALSE)),"")</f>
        <v>E.Segmt-Moderate</v>
      </c>
      <c r="AA652" s="202" t="str">
        <f>IFERROR(IF(VLOOKUP($C652,'MSCI Database'!$C:$R,13, FALSE)="","",VLOOKUP($C652,'MSCI Database'!$C:$R,13, FALSE)),"")</f>
        <v/>
      </c>
    </row>
    <row r="653" spans="1:27" s="130" customFormat="1" ht="15" hidden="1" customHeight="1" outlineLevel="1">
      <c r="A653" s="130" t="s">
        <v>10262</v>
      </c>
      <c r="B653" s="130" t="s">
        <v>10263</v>
      </c>
      <c r="C653" s="130" t="s">
        <v>10264</v>
      </c>
      <c r="D653" s="130" t="s">
        <v>12128</v>
      </c>
      <c r="E653" s="130" t="s">
        <v>18674</v>
      </c>
      <c r="F653" s="169">
        <v>0.28114225986189589</v>
      </c>
      <c r="G653" s="132" t="str">
        <f ca="1">IFERROR(_xll.BQL($A653, "cur_mkt_cap(currency=EUR)")/1000000, " ")</f>
        <v xml:space="preserve"> </v>
      </c>
      <c r="M653" s="305">
        <f t="shared" si="25"/>
        <v>1.8189904213064664E-4</v>
      </c>
      <c r="N653" s="223">
        <f t="shared" si="26"/>
        <v>3.0628172568489564E-3</v>
      </c>
      <c r="O653" s="172" t="str">
        <f>IFERROR(IF(VLOOKUP($C653,'MSCI Database'!$C:$R,2, FALSE)="","",VLOOKUP($C653,'MSCI Database'!$C:$R,2, FALSE)),"")</f>
        <v>Food Products</v>
      </c>
      <c r="P653" s="186" t="str">
        <f>IFERROR(IF(VLOOKUP($C653,'MSCI Database'!$C:$R,3, FALSE)="","",VLOOKUP($C653,'MSCI Database'!$C:$R,3, FALSE)),"")</f>
        <v>AA</v>
      </c>
      <c r="Q653" s="164" t="str">
        <f>IFERROR(IF(VLOOKUP($C653,'MSCI Database'!$C:$R,4, FALSE)="","",VLOOKUP($C653,'MSCI Database'!$C:$R,4, FALSE)),"")</f>
        <v>1</v>
      </c>
      <c r="R653" s="164">
        <f>IFERROR(IF(VLOOKUP($C653,'MSCI Database'!$C:$R,5, FALSE)="","",VLOOKUP($C653,'MSCI Database'!$C:$R,5, FALSE)),"")</f>
        <v>8.4</v>
      </c>
      <c r="S653" s="164">
        <f>IFERROR(IF(VLOOKUP($C653,'MSCI Database'!$C:$R,6, FALSE)="","",VLOOKUP($C653,'MSCI Database'!$C:$R,6, FALSE)),"")</f>
        <v>3.6</v>
      </c>
      <c r="T653" s="211">
        <f>IFERROR(IF(VLOOKUP($C653,'MSCI Database'!$C:$R,7, FALSE)="","",VLOOKUP($C653,'MSCI Database'!$C:$R,7, FALSE)),"")</f>
        <v>6.9</v>
      </c>
      <c r="U653" s="164">
        <f>IFERROR(IF(VLOOKUP($C653,'MSCI Database'!$C:$R,8, FALSE)="","",VLOOKUP($C653,'MSCI Database'!$C:$R,8, FALSE)),"")</f>
        <v>5.5</v>
      </c>
      <c r="V653" s="175">
        <f>IFERROR(IF(VLOOKUP($C653,'MSCI Database'!$C:$R,9, FALSE)="","",VLOOKUP($C653,'MSCI Database'!$C:$R,9, FALSE)),"")</f>
        <v>5.2</v>
      </c>
      <c r="W653" s="165">
        <f t="shared" ca="1" si="24"/>
        <v>0</v>
      </c>
      <c r="X653" s="166">
        <f>IFERROR(IF(VLOOKUP($C653,'MSCI Database'!$C:$R,10, FALSE)="","",VLOOKUP($C653,'MSCI Database'!$C:$R,10, FALSE)),"")</f>
        <v>3680237</v>
      </c>
      <c r="Y653" s="133" t="str">
        <f>IFERROR(IF(VLOOKUP($C653,'MSCI Database'!$C:$R,11, FALSE)="","",VLOOKUP($C653,'MSCI Database'!$C:$R,11, FALSE)),"")</f>
        <v>2019</v>
      </c>
      <c r="Z653" s="133" t="str">
        <f>IFERROR(IF(VLOOKUP($C653,'MSCI Database'!$C:$R,12, FALSE)="","",VLOOKUP($C653,'MSCI Database'!$C:$R,12, FALSE)),"")</f>
        <v>Reported</v>
      </c>
      <c r="AA653" s="202" t="str">
        <f>IFERROR(IF(VLOOKUP($C653,'MSCI Database'!$C:$R,13, FALSE)="","",VLOOKUP($C653,'MSCI Database'!$C:$R,13, FALSE)),"")</f>
        <v/>
      </c>
    </row>
    <row r="654" spans="1:27" s="130" customFormat="1" ht="15" hidden="1" customHeight="1" outlineLevel="1">
      <c r="A654" s="130" t="s">
        <v>10847</v>
      </c>
      <c r="B654" s="130" t="s">
        <v>10848</v>
      </c>
      <c r="C654" s="130" t="s">
        <v>10849</v>
      </c>
      <c r="D654" s="130" t="s">
        <v>12128</v>
      </c>
      <c r="E654" s="130" t="s">
        <v>18673</v>
      </c>
      <c r="F654" s="169">
        <v>0.27810320842466568</v>
      </c>
      <c r="G654" s="132" t="str">
        <f ca="1">IFERROR(_xll.BQL($A654, "cur_mkt_cap(currency=EUR)")/1000000, " ")</f>
        <v xml:space="preserve"> </v>
      </c>
      <c r="M654" s="305">
        <f t="shared" si="25"/>
        <v>1.7993277585075869E-4</v>
      </c>
      <c r="N654" s="223">
        <f t="shared" si="26"/>
        <v>3.0297092524138613E-3</v>
      </c>
      <c r="O654" s="172" t="str">
        <f>IFERROR(IF(VLOOKUP($C654,'MSCI Database'!$C:$R,2, FALSE)="","",VLOOKUP($C654,'MSCI Database'!$C:$R,2, FALSE)),"")</f>
        <v>Construction &amp; Farm Machinery &amp; Heavy Trucks</v>
      </c>
      <c r="P654" s="186" t="str">
        <f>IFERROR(IF(VLOOKUP($C654,'MSCI Database'!$C:$R,3, FALSE)="","",VLOOKUP($C654,'MSCI Database'!$C:$R,3, FALSE)),"")</f>
        <v>AA</v>
      </c>
      <c r="Q654" s="164" t="str">
        <f>IFERROR(IF(VLOOKUP($C654,'MSCI Database'!$C:$R,4, FALSE)="","",VLOOKUP($C654,'MSCI Database'!$C:$R,4, FALSE)),"")</f>
        <v>0</v>
      </c>
      <c r="R654" s="164">
        <f>IFERROR(IF(VLOOKUP($C654,'MSCI Database'!$C:$R,5, FALSE)="","",VLOOKUP($C654,'MSCI Database'!$C:$R,5, FALSE)),"")</f>
        <v>8.3000000000000007</v>
      </c>
      <c r="S654" s="164">
        <f>IFERROR(IF(VLOOKUP($C654,'MSCI Database'!$C:$R,6, FALSE)="","",VLOOKUP($C654,'MSCI Database'!$C:$R,6, FALSE)),"")</f>
        <v>3.7</v>
      </c>
      <c r="T654" s="211">
        <f>IFERROR(IF(VLOOKUP($C654,'MSCI Database'!$C:$R,7, FALSE)="","",VLOOKUP($C654,'MSCI Database'!$C:$R,7, FALSE)),"")</f>
        <v>6.4</v>
      </c>
      <c r="U654" s="164">
        <f>IFERROR(IF(VLOOKUP($C654,'MSCI Database'!$C:$R,8, FALSE)="","",VLOOKUP($C654,'MSCI Database'!$C:$R,8, FALSE)),"")</f>
        <v>6.3</v>
      </c>
      <c r="V654" s="175">
        <f>IFERROR(IF(VLOOKUP($C654,'MSCI Database'!$C:$R,9, FALSE)="","",VLOOKUP($C654,'MSCI Database'!$C:$R,9, FALSE)),"")</f>
        <v>5.7</v>
      </c>
      <c r="W654" s="165">
        <f t="shared" ca="1" si="24"/>
        <v>0</v>
      </c>
      <c r="X654" s="166">
        <f>IFERROR(IF(VLOOKUP($C654,'MSCI Database'!$C:$R,10, FALSE)="","",VLOOKUP($C654,'MSCI Database'!$C:$R,10, FALSE)),"")</f>
        <v>162750</v>
      </c>
      <c r="Y654" s="133" t="str">
        <f>IFERROR(IF(VLOOKUP($C654,'MSCI Database'!$C:$R,11, FALSE)="","",VLOOKUP($C654,'MSCI Database'!$C:$R,11, FALSE)),"")</f>
        <v>2019</v>
      </c>
      <c r="Z654" s="133" t="str">
        <f>IFERROR(IF(VLOOKUP($C654,'MSCI Database'!$C:$R,12, FALSE)="","",VLOOKUP($C654,'MSCI Database'!$C:$R,12, FALSE)),"")</f>
        <v>Reported</v>
      </c>
      <c r="AA654" s="202" t="str">
        <f>IFERROR(IF(VLOOKUP($C654,'MSCI Database'!$C:$R,13, FALSE)="","",VLOOKUP($C654,'MSCI Database'!$C:$R,13, FALSE)),"")</f>
        <v/>
      </c>
    </row>
    <row r="655" spans="1:27" s="130" customFormat="1" ht="15" hidden="1" customHeight="1" outlineLevel="1">
      <c r="A655" s="130" t="s">
        <v>11112</v>
      </c>
      <c r="B655" s="130" t="s">
        <v>11113</v>
      </c>
      <c r="C655" s="130" t="s">
        <v>11114</v>
      </c>
      <c r="D655" s="130" t="s">
        <v>12128</v>
      </c>
      <c r="E655" s="130" t="s">
        <v>18684</v>
      </c>
      <c r="F655" s="169">
        <v>0.27499399377156192</v>
      </c>
      <c r="G655" s="132" t="str">
        <f ca="1">IFERROR(_xll.BQL($A655, "cur_mkt_cap(currency=EUR)")/1000000, " ")</f>
        <v xml:space="preserve"> </v>
      </c>
      <c r="M655" s="305">
        <f t="shared" si="25"/>
        <v>1.7792111397020054E-4</v>
      </c>
      <c r="N655" s="223">
        <f t="shared" si="26"/>
        <v>2.9958368765588342E-3</v>
      </c>
      <c r="O655" s="172" t="str">
        <f>IFERROR(IF(VLOOKUP($C655,'MSCI Database'!$C:$R,2, FALSE)="","",VLOOKUP($C655,'MSCI Database'!$C:$R,2, FALSE)),"")</f>
        <v>Steel</v>
      </c>
      <c r="P655" s="186" t="str">
        <f>IFERROR(IF(VLOOKUP($C655,'MSCI Database'!$C:$R,3, FALSE)="","",VLOOKUP($C655,'MSCI Database'!$C:$R,3, FALSE)),"")</f>
        <v>A</v>
      </c>
      <c r="Q655" s="164" t="str">
        <f>IFERROR(IF(VLOOKUP($C655,'MSCI Database'!$C:$R,4, FALSE)="","",VLOOKUP($C655,'MSCI Database'!$C:$R,4, FALSE)),"")</f>
        <v>0</v>
      </c>
      <c r="R655" s="164">
        <f>IFERROR(IF(VLOOKUP($C655,'MSCI Database'!$C:$R,5, FALSE)="","",VLOOKUP($C655,'MSCI Database'!$C:$R,5, FALSE)),"")</f>
        <v>6.4</v>
      </c>
      <c r="S655" s="164">
        <f>IFERROR(IF(VLOOKUP($C655,'MSCI Database'!$C:$R,6, FALSE)="","",VLOOKUP($C655,'MSCI Database'!$C:$R,6, FALSE)),"")</f>
        <v>4.5</v>
      </c>
      <c r="T655" s="211">
        <f>IFERROR(IF(VLOOKUP($C655,'MSCI Database'!$C:$R,7, FALSE)="","",VLOOKUP($C655,'MSCI Database'!$C:$R,7, FALSE)),"")</f>
        <v>3.8</v>
      </c>
      <c r="U655" s="164">
        <f>IFERROR(IF(VLOOKUP($C655,'MSCI Database'!$C:$R,8, FALSE)="","",VLOOKUP($C655,'MSCI Database'!$C:$R,8, FALSE)),"")</f>
        <v>6.9</v>
      </c>
      <c r="V655" s="175">
        <f>IFERROR(IF(VLOOKUP($C655,'MSCI Database'!$C:$R,9, FALSE)="","",VLOOKUP($C655,'MSCI Database'!$C:$R,9, FALSE)),"")</f>
        <v>5.0999999999999996</v>
      </c>
      <c r="W655" s="165">
        <f t="shared" ca="1" si="24"/>
        <v>0</v>
      </c>
      <c r="X655" s="166">
        <f>IFERROR(IF(VLOOKUP($C655,'MSCI Database'!$C:$R,10, FALSE)="","",VLOOKUP($C655,'MSCI Database'!$C:$R,10, FALSE)),"")</f>
        <v>202329</v>
      </c>
      <c r="Y655" s="133" t="str">
        <f>IFERROR(IF(VLOOKUP($C655,'MSCI Database'!$C:$R,11, FALSE)="","",VLOOKUP($C655,'MSCI Database'!$C:$R,11, FALSE)),"")</f>
        <v>2019</v>
      </c>
      <c r="Z655" s="133" t="str">
        <f>IFERROR(IF(VLOOKUP($C655,'MSCI Database'!$C:$R,12, FALSE)="","",VLOOKUP($C655,'MSCI Database'!$C:$R,12, FALSE)),"")</f>
        <v>E.Segmt-Moderately Low</v>
      </c>
      <c r="AA655" s="202" t="str">
        <f>IFERROR(IF(VLOOKUP($C655,'MSCI Database'!$C:$R,13, FALSE)="","",VLOOKUP($C655,'MSCI Database'!$C:$R,13, FALSE)),"")</f>
        <v/>
      </c>
    </row>
    <row r="656" spans="1:27" s="130" customFormat="1" ht="15" hidden="1" customHeight="1" outlineLevel="1">
      <c r="A656" s="130" t="s">
        <v>9706</v>
      </c>
      <c r="B656" s="130" t="s">
        <v>9707</v>
      </c>
      <c r="C656" s="130" t="s">
        <v>9708</v>
      </c>
      <c r="D656" s="130" t="s">
        <v>12128</v>
      </c>
      <c r="E656" s="130" t="s">
        <v>18674</v>
      </c>
      <c r="F656" s="169">
        <v>0.27123384861390831</v>
      </c>
      <c r="G656" s="132" t="str">
        <f ca="1">IFERROR(_xll.BQL($A656, "cur_mkt_cap(currency=EUR)")/1000000, " ")</f>
        <v xml:space="preserve"> </v>
      </c>
      <c r="M656" s="305">
        <f t="shared" si="25"/>
        <v>1.7548830005319866E-4</v>
      </c>
      <c r="N656" s="223">
        <f t="shared" si="26"/>
        <v>2.9548731399694798E-3</v>
      </c>
      <c r="O656" s="172" t="str">
        <f>IFERROR(IF(VLOOKUP($C656,'MSCI Database'!$C:$R,2, FALSE)="","",VLOOKUP($C656,'MSCI Database'!$C:$R,2, FALSE)),"")</f>
        <v>Food Products</v>
      </c>
      <c r="P656" s="186" t="str">
        <f>IFERROR(IF(VLOOKUP($C656,'MSCI Database'!$C:$R,3, FALSE)="","",VLOOKUP($C656,'MSCI Database'!$C:$R,3, FALSE)),"")</f>
        <v>BBB</v>
      </c>
      <c r="Q656" s="164" t="str">
        <f>IFERROR(IF(VLOOKUP($C656,'MSCI Database'!$C:$R,4, FALSE)="","",VLOOKUP($C656,'MSCI Database'!$C:$R,4, FALSE)),"")</f>
        <v>0</v>
      </c>
      <c r="R656" s="164">
        <f>IFERROR(IF(VLOOKUP($C656,'MSCI Database'!$C:$R,5, FALSE)="","",VLOOKUP($C656,'MSCI Database'!$C:$R,5, FALSE)),"")</f>
        <v>5.7</v>
      </c>
      <c r="S656" s="164">
        <f>IFERROR(IF(VLOOKUP($C656,'MSCI Database'!$C:$R,6, FALSE)="","",VLOOKUP($C656,'MSCI Database'!$C:$R,6, FALSE)),"")</f>
        <v>3.1</v>
      </c>
      <c r="T656" s="211">
        <f>IFERROR(IF(VLOOKUP($C656,'MSCI Database'!$C:$R,7, FALSE)="","",VLOOKUP($C656,'MSCI Database'!$C:$R,7, FALSE)),"")</f>
        <v>4</v>
      </c>
      <c r="U656" s="164">
        <f>IFERROR(IF(VLOOKUP($C656,'MSCI Database'!$C:$R,8, FALSE)="","",VLOOKUP($C656,'MSCI Database'!$C:$R,8, FALSE)),"")</f>
        <v>7.2</v>
      </c>
      <c r="V656" s="175">
        <f>IFERROR(IF(VLOOKUP($C656,'MSCI Database'!$C:$R,9, FALSE)="","",VLOOKUP($C656,'MSCI Database'!$C:$R,9, FALSE)),"")</f>
        <v>4.7</v>
      </c>
      <c r="W656" s="165">
        <f t="shared" ca="1" si="24"/>
        <v>0</v>
      </c>
      <c r="X656" s="166">
        <f>IFERROR(IF(VLOOKUP($C656,'MSCI Database'!$C:$R,10, FALSE)="","",VLOOKUP($C656,'MSCI Database'!$C:$R,10, FALSE)),"")</f>
        <v>1798575</v>
      </c>
      <c r="Y656" s="133" t="str">
        <f>IFERROR(IF(VLOOKUP($C656,'MSCI Database'!$C:$R,11, FALSE)="","",VLOOKUP($C656,'MSCI Database'!$C:$R,11, FALSE)),"")</f>
        <v>2019</v>
      </c>
      <c r="Z656" s="133" t="str">
        <f>IFERROR(IF(VLOOKUP($C656,'MSCI Database'!$C:$R,12, FALSE)="","",VLOOKUP($C656,'MSCI Database'!$C:$R,12, FALSE)),"")</f>
        <v>Reported</v>
      </c>
      <c r="AA656" s="202" t="str">
        <f>IFERROR(IF(VLOOKUP($C656,'MSCI Database'!$C:$R,13, FALSE)="","",VLOOKUP($C656,'MSCI Database'!$C:$R,13, FALSE)),"")</f>
        <v/>
      </c>
    </row>
    <row r="657" spans="1:27" s="130" customFormat="1" ht="15" hidden="1" customHeight="1" outlineLevel="1">
      <c r="A657" s="130" t="s">
        <v>11513</v>
      </c>
      <c r="B657" s="130" t="s">
        <v>11514</v>
      </c>
      <c r="C657" s="130" t="s">
        <v>11515</v>
      </c>
      <c r="D657" s="130" t="s">
        <v>12128</v>
      </c>
      <c r="E657" s="130" t="s">
        <v>18673</v>
      </c>
      <c r="F657" s="169">
        <v>0.26476968931183592</v>
      </c>
      <c r="G657" s="132" t="str">
        <f ca="1">IFERROR(_xll.BQL($A657, "cur_mkt_cap(currency=EUR)")/1000000, " ")</f>
        <v xml:space="preserve"> </v>
      </c>
      <c r="M657" s="305">
        <f t="shared" si="25"/>
        <v>1.7130598898475784E-4</v>
      </c>
      <c r="N657" s="223">
        <f t="shared" si="26"/>
        <v>2.8844513589425594E-3</v>
      </c>
      <c r="O657" s="172" t="str">
        <f>IFERROR(IF(VLOOKUP($C657,'MSCI Database'!$C:$R,2, FALSE)="","",VLOOKUP($C657,'MSCI Database'!$C:$R,2, FALSE)),"")</f>
        <v>Building Products</v>
      </c>
      <c r="P657" s="186" t="str">
        <f>IFERROR(IF(VLOOKUP($C657,'MSCI Database'!$C:$R,3, FALSE)="","",VLOOKUP($C657,'MSCI Database'!$C:$R,3, FALSE)),"")</f>
        <v>A</v>
      </c>
      <c r="Q657" s="164" t="str">
        <f>IFERROR(IF(VLOOKUP($C657,'MSCI Database'!$C:$R,4, FALSE)="","",VLOOKUP($C657,'MSCI Database'!$C:$R,4, FALSE)),"")</f>
        <v>1</v>
      </c>
      <c r="R657" s="164">
        <f>IFERROR(IF(VLOOKUP($C657,'MSCI Database'!$C:$R,5, FALSE)="","",VLOOKUP($C657,'MSCI Database'!$C:$R,5, FALSE)),"")</f>
        <v>7.1</v>
      </c>
      <c r="S657" s="164">
        <f>IFERROR(IF(VLOOKUP($C657,'MSCI Database'!$C:$R,6, FALSE)="","",VLOOKUP($C657,'MSCI Database'!$C:$R,6, FALSE)),"")</f>
        <v>4.7</v>
      </c>
      <c r="T657" s="211">
        <f>IFERROR(IF(VLOOKUP($C657,'MSCI Database'!$C:$R,7, FALSE)="","",VLOOKUP($C657,'MSCI Database'!$C:$R,7, FALSE)),"")</f>
        <v>7.6</v>
      </c>
      <c r="U657" s="164">
        <f>IFERROR(IF(VLOOKUP($C657,'MSCI Database'!$C:$R,8, FALSE)="","",VLOOKUP($C657,'MSCI Database'!$C:$R,8, FALSE)),"")</f>
        <v>5.3</v>
      </c>
      <c r="V657" s="175">
        <f>IFERROR(IF(VLOOKUP($C657,'MSCI Database'!$C:$R,9, FALSE)="","",VLOOKUP($C657,'MSCI Database'!$C:$R,9, FALSE)),"")</f>
        <v>5.6</v>
      </c>
      <c r="W657" s="165">
        <f t="shared" ca="1" si="24"/>
        <v>0</v>
      </c>
      <c r="X657" s="166">
        <f>IFERROR(IF(VLOOKUP($C657,'MSCI Database'!$C:$R,10, FALSE)="","",VLOOKUP($C657,'MSCI Database'!$C:$R,10, FALSE)),"")</f>
        <v>84447</v>
      </c>
      <c r="Y657" s="133" t="str">
        <f>IFERROR(IF(VLOOKUP($C657,'MSCI Database'!$C:$R,11, FALSE)="","",VLOOKUP($C657,'MSCI Database'!$C:$R,11, FALSE)),"")</f>
        <v>2019</v>
      </c>
      <c r="Z657" s="133" t="str">
        <f>IFERROR(IF(VLOOKUP($C657,'MSCI Database'!$C:$R,12, FALSE)="","",VLOOKUP($C657,'MSCI Database'!$C:$R,12, FALSE)),"")</f>
        <v>E.Segmt-Low</v>
      </c>
      <c r="AA657" s="202" t="str">
        <f>IFERROR(IF(VLOOKUP($C657,'MSCI Database'!$C:$R,13, FALSE)="","",VLOOKUP($C657,'MSCI Database'!$C:$R,13, FALSE)),"")</f>
        <v/>
      </c>
    </row>
    <row r="658" spans="1:27" s="130" customFormat="1" ht="15" hidden="1" customHeight="1" outlineLevel="1">
      <c r="A658" s="130" t="s">
        <v>9163</v>
      </c>
      <c r="B658" s="130" t="s">
        <v>9164</v>
      </c>
      <c r="C658" s="130" t="s">
        <v>9165</v>
      </c>
      <c r="D658" s="130" t="s">
        <v>12128</v>
      </c>
      <c r="E658" s="130" t="s">
        <v>18684</v>
      </c>
      <c r="F658" s="169">
        <v>0.26442754045325262</v>
      </c>
      <c r="G658" s="132" t="str">
        <f ca="1">IFERROR(_xll.BQL($A658, "cur_mkt_cap(currency=EUR)")/1000000, " ")</f>
        <v xml:space="preserve"> </v>
      </c>
      <c r="M658" s="305">
        <f t="shared" si="25"/>
        <v>1.7108461867325442E-4</v>
      </c>
      <c r="N658" s="223">
        <f t="shared" si="26"/>
        <v>2.8807239241947741E-3</v>
      </c>
      <c r="O658" s="172" t="str">
        <f>IFERROR(IF(VLOOKUP($C658,'MSCI Database'!$C:$R,2, FALSE)="","",VLOOKUP($C658,'MSCI Database'!$C:$R,2, FALSE)),"")</f>
        <v>Containers &amp; Packaging</v>
      </c>
      <c r="P658" s="186" t="str">
        <f>IFERROR(IF(VLOOKUP($C658,'MSCI Database'!$C:$R,3, FALSE)="","",VLOOKUP($C658,'MSCI Database'!$C:$R,3, FALSE)),"")</f>
        <v>A</v>
      </c>
      <c r="Q658" s="164" t="str">
        <f>IFERROR(IF(VLOOKUP($C658,'MSCI Database'!$C:$R,4, FALSE)="","",VLOOKUP($C658,'MSCI Database'!$C:$R,4, FALSE)),"")</f>
        <v>0</v>
      </c>
      <c r="R658" s="164">
        <f>IFERROR(IF(VLOOKUP($C658,'MSCI Database'!$C:$R,5, FALSE)="","",VLOOKUP($C658,'MSCI Database'!$C:$R,5, FALSE)),"")</f>
        <v>7</v>
      </c>
      <c r="S658" s="164">
        <f>IFERROR(IF(VLOOKUP($C658,'MSCI Database'!$C:$R,6, FALSE)="","",VLOOKUP($C658,'MSCI Database'!$C:$R,6, FALSE)),"")</f>
        <v>8.1</v>
      </c>
      <c r="T658" s="211">
        <f>IFERROR(IF(VLOOKUP($C658,'MSCI Database'!$C:$R,7, FALSE)="","",VLOOKUP($C658,'MSCI Database'!$C:$R,7, FALSE)),"")</f>
        <v>3.5</v>
      </c>
      <c r="U658" s="164">
        <f>IFERROR(IF(VLOOKUP($C658,'MSCI Database'!$C:$R,8, FALSE)="","",VLOOKUP($C658,'MSCI Database'!$C:$R,8, FALSE)),"")</f>
        <v>4.8</v>
      </c>
      <c r="V658" s="175">
        <f>IFERROR(IF(VLOOKUP($C658,'MSCI Database'!$C:$R,9, FALSE)="","",VLOOKUP($C658,'MSCI Database'!$C:$R,9, FALSE)),"")</f>
        <v>5.6</v>
      </c>
      <c r="W658" s="165">
        <f t="shared" ca="1" si="24"/>
        <v>0</v>
      </c>
      <c r="X658" s="166">
        <f>IFERROR(IF(VLOOKUP($C658,'MSCI Database'!$C:$R,10, FALSE)="","",VLOOKUP($C658,'MSCI Database'!$C:$R,10, FALSE)),"")</f>
        <v>69581</v>
      </c>
      <c r="Y658" s="133" t="str">
        <f>IFERROR(IF(VLOOKUP($C658,'MSCI Database'!$C:$R,11, FALSE)="","",VLOOKUP($C658,'MSCI Database'!$C:$R,11, FALSE)),"")</f>
        <v>2019</v>
      </c>
      <c r="Z658" s="133" t="str">
        <f>IFERROR(IF(VLOOKUP($C658,'MSCI Database'!$C:$R,12, FALSE)="","",VLOOKUP($C658,'MSCI Database'!$C:$R,12, FALSE)),"")</f>
        <v>Reported</v>
      </c>
      <c r="AA658" s="202" t="str">
        <f>IFERROR(IF(VLOOKUP($C658,'MSCI Database'!$C:$R,13, FALSE)="","",VLOOKUP($C658,'MSCI Database'!$C:$R,13, FALSE)),"")</f>
        <v/>
      </c>
    </row>
    <row r="659" spans="1:27" s="130" customFormat="1" ht="15" hidden="1" customHeight="1" outlineLevel="1">
      <c r="A659" s="130" t="s">
        <v>11617</v>
      </c>
      <c r="B659" s="130" t="s">
        <v>11618</v>
      </c>
      <c r="C659" s="130" t="s">
        <v>11619</v>
      </c>
      <c r="D659" s="130" t="s">
        <v>12128</v>
      </c>
      <c r="E659" s="130" t="s">
        <v>18689</v>
      </c>
      <c r="F659" s="169">
        <v>0.26370958979091591</v>
      </c>
      <c r="G659" s="132" t="str">
        <f ca="1">IFERROR(_xll.BQL($A659, "cur_mkt_cap(currency=EUR)")/1000000, " ")</f>
        <v xml:space="preserve"> </v>
      </c>
      <c r="M659" s="305">
        <f t="shared" si="25"/>
        <v>1.7062010459472258E-4</v>
      </c>
      <c r="N659" s="223">
        <f t="shared" si="26"/>
        <v>2.872902433113173E-3</v>
      </c>
      <c r="O659" s="172" t="str">
        <f>IFERROR(IF(VLOOKUP($C659,'MSCI Database'!$C:$R,2, FALSE)="","",VLOOKUP($C659,'MSCI Database'!$C:$R,2, FALSE)),"")</f>
        <v>Semiconductors &amp; Semiconductor Equipment</v>
      </c>
      <c r="P659" s="186" t="str">
        <f>IFERROR(IF(VLOOKUP($C659,'MSCI Database'!$C:$R,3, FALSE)="","",VLOOKUP($C659,'MSCI Database'!$C:$R,3, FALSE)),"")</f>
        <v>A</v>
      </c>
      <c r="Q659" s="164" t="str">
        <f>IFERROR(IF(VLOOKUP($C659,'MSCI Database'!$C:$R,4, FALSE)="","",VLOOKUP($C659,'MSCI Database'!$C:$R,4, FALSE)),"")</f>
        <v>1</v>
      </c>
      <c r="R659" s="164">
        <f>IFERROR(IF(VLOOKUP($C659,'MSCI Database'!$C:$R,5, FALSE)="","",VLOOKUP($C659,'MSCI Database'!$C:$R,5, FALSE)),"")</f>
        <v>7</v>
      </c>
      <c r="S659" s="164">
        <f>IFERROR(IF(VLOOKUP($C659,'MSCI Database'!$C:$R,6, FALSE)="","",VLOOKUP($C659,'MSCI Database'!$C:$R,6, FALSE)),"")</f>
        <v>8.3000000000000007</v>
      </c>
      <c r="T659" s="211">
        <f>IFERROR(IF(VLOOKUP($C659,'MSCI Database'!$C:$R,7, FALSE)="","",VLOOKUP($C659,'MSCI Database'!$C:$R,7, FALSE)),"")</f>
        <v>5.4</v>
      </c>
      <c r="U659" s="164">
        <f>IFERROR(IF(VLOOKUP($C659,'MSCI Database'!$C:$R,8, FALSE)="","",VLOOKUP($C659,'MSCI Database'!$C:$R,8, FALSE)),"")</f>
        <v>5.2</v>
      </c>
      <c r="V659" s="175">
        <f>IFERROR(IF(VLOOKUP($C659,'MSCI Database'!$C:$R,9, FALSE)="","",VLOOKUP($C659,'MSCI Database'!$C:$R,9, FALSE)),"")</f>
        <v>5.8</v>
      </c>
      <c r="W659" s="165">
        <f t="shared" ca="1" si="24"/>
        <v>0</v>
      </c>
      <c r="X659" s="166">
        <f>IFERROR(IF(VLOOKUP($C659,'MSCI Database'!$C:$R,10, FALSE)="","",VLOOKUP($C659,'MSCI Database'!$C:$R,10, FALSE)),"")</f>
        <v>12279</v>
      </c>
      <c r="Y659" s="133" t="str">
        <f>IFERROR(IF(VLOOKUP($C659,'MSCI Database'!$C:$R,11, FALSE)="","",VLOOKUP($C659,'MSCI Database'!$C:$R,11, FALSE)),"")</f>
        <v>2019</v>
      </c>
      <c r="Z659" s="133" t="str">
        <f>IFERROR(IF(VLOOKUP($C659,'MSCI Database'!$C:$R,12, FALSE)="","",VLOOKUP($C659,'MSCI Database'!$C:$R,12, FALSE)),"")</f>
        <v>E.Segmt-Low</v>
      </c>
      <c r="AA659" s="202" t="str">
        <f>IFERROR(IF(VLOOKUP($C659,'MSCI Database'!$C:$R,13, FALSE)="","",VLOOKUP($C659,'MSCI Database'!$C:$R,13, FALSE)),"")</f>
        <v/>
      </c>
    </row>
    <row r="660" spans="1:27" s="130" customFormat="1" ht="15" hidden="1" customHeight="1" outlineLevel="1">
      <c r="A660" s="130" t="s">
        <v>11750</v>
      </c>
      <c r="B660" s="130" t="s">
        <v>11751</v>
      </c>
      <c r="C660" s="130" t="s">
        <v>11752</v>
      </c>
      <c r="D660" s="130" t="s">
        <v>12128</v>
      </c>
      <c r="E660" s="130" t="s">
        <v>18688</v>
      </c>
      <c r="F660" s="169">
        <v>0.25442680584247762</v>
      </c>
      <c r="G660" s="132" t="str">
        <f ca="1">IFERROR(_xll.BQL($A660, "cur_mkt_cap(currency=EUR)")/1000000, " ")</f>
        <v xml:space="preserve"> </v>
      </c>
      <c r="M660" s="305">
        <f t="shared" si="25"/>
        <v>1.64614143380083E-4</v>
      </c>
      <c r="N660" s="223">
        <f t="shared" si="26"/>
        <v>2.771774019039659E-3</v>
      </c>
      <c r="O660" s="172" t="str">
        <f>IFERROR(IF(VLOOKUP($C660,'MSCI Database'!$C:$R,2, FALSE)="","",VLOOKUP($C660,'MSCI Database'!$C:$R,2, FALSE)),"")</f>
        <v>Banks</v>
      </c>
      <c r="P660" s="186" t="str">
        <f>IFERROR(IF(VLOOKUP($C660,'MSCI Database'!$C:$R,3, FALSE)="","",VLOOKUP($C660,'MSCI Database'!$C:$R,3, FALSE)),"")</f>
        <v>BBB</v>
      </c>
      <c r="Q660" s="164" t="str">
        <f>IFERROR(IF(VLOOKUP($C660,'MSCI Database'!$C:$R,4, FALSE)="","",VLOOKUP($C660,'MSCI Database'!$C:$R,4, FALSE)),"")</f>
        <v>0</v>
      </c>
      <c r="R660" s="164">
        <f>IFERROR(IF(VLOOKUP($C660,'MSCI Database'!$C:$R,5, FALSE)="","",VLOOKUP($C660,'MSCI Database'!$C:$R,5, FALSE)),"")</f>
        <v>5.4</v>
      </c>
      <c r="S660" s="164">
        <f>IFERROR(IF(VLOOKUP($C660,'MSCI Database'!$C:$R,6, FALSE)="","",VLOOKUP($C660,'MSCI Database'!$C:$R,6, FALSE)),"")</f>
        <v>0.9</v>
      </c>
      <c r="T660" s="211">
        <f>IFERROR(IF(VLOOKUP($C660,'MSCI Database'!$C:$R,7, FALSE)="","",VLOOKUP($C660,'MSCI Database'!$C:$R,7, FALSE)),"")</f>
        <v>3.1</v>
      </c>
      <c r="U660" s="164">
        <f>IFERROR(IF(VLOOKUP($C660,'MSCI Database'!$C:$R,8, FALSE)="","",VLOOKUP($C660,'MSCI Database'!$C:$R,8, FALSE)),"")</f>
        <v>5.6</v>
      </c>
      <c r="V660" s="175">
        <f>IFERROR(IF(VLOOKUP($C660,'MSCI Database'!$C:$R,9, FALSE)="","",VLOOKUP($C660,'MSCI Database'!$C:$R,9, FALSE)),"")</f>
        <v>3.6</v>
      </c>
      <c r="W660" s="165">
        <f t="shared" ca="1" si="24"/>
        <v>0</v>
      </c>
      <c r="X660" s="166">
        <f>IFERROR(IF(VLOOKUP($C660,'MSCI Database'!$C:$R,10, FALSE)="","",VLOOKUP($C660,'MSCI Database'!$C:$R,10, FALSE)),"")</f>
        <v>7700</v>
      </c>
      <c r="Y660" s="133" t="str">
        <f>IFERROR(IF(VLOOKUP($C660,'MSCI Database'!$C:$R,11, FALSE)="","",VLOOKUP($C660,'MSCI Database'!$C:$R,11, FALSE)),"")</f>
        <v>2019</v>
      </c>
      <c r="Z660" s="133" t="str">
        <f>IFERROR(IF(VLOOKUP($C660,'MSCI Database'!$C:$R,12, FALSE)="","",VLOOKUP($C660,'MSCI Database'!$C:$R,12, FALSE)),"")</f>
        <v>E.Segmt-Moderately High</v>
      </c>
      <c r="AA660" s="202" t="str">
        <f>IFERROR(IF(VLOOKUP($C660,'MSCI Database'!$C:$R,13, FALSE)="","",VLOOKUP($C660,'MSCI Database'!$C:$R,13, FALSE)),"")</f>
        <v/>
      </c>
    </row>
    <row r="661" spans="1:27" s="130" customFormat="1" ht="15" hidden="1" customHeight="1" outlineLevel="1">
      <c r="A661" s="130" t="s">
        <v>9715</v>
      </c>
      <c r="B661" s="130" t="s">
        <v>9716</v>
      </c>
      <c r="C661" s="130" t="s">
        <v>9717</v>
      </c>
      <c r="D661" s="130" t="s">
        <v>12128</v>
      </c>
      <c r="E661" s="130" t="s">
        <v>18682</v>
      </c>
      <c r="F661" s="169">
        <v>0.25363577114261099</v>
      </c>
      <c r="G661" s="132" t="str">
        <f ca="1">IFERROR(_xll.BQL($A661, "cur_mkt_cap(currency=EUR)")/1000000, " ")</f>
        <v xml:space="preserve"> </v>
      </c>
      <c r="M661" s="305">
        <f t="shared" si="25"/>
        <v>1.641023439292693E-4</v>
      </c>
      <c r="N661" s="223">
        <f t="shared" si="26"/>
        <v>2.7631563365514123E-3</v>
      </c>
      <c r="O661" s="172" t="str">
        <f>IFERROR(IF(VLOOKUP($C661,'MSCI Database'!$C:$R,2, FALSE)="","",VLOOKUP($C661,'MSCI Database'!$C:$R,2, FALSE)),"")</f>
        <v>Textiles, Apparel &amp; Luxury Goods</v>
      </c>
      <c r="P661" s="186" t="str">
        <f>IFERROR(IF(VLOOKUP($C661,'MSCI Database'!$C:$R,3, FALSE)="","",VLOOKUP($C661,'MSCI Database'!$C:$R,3, FALSE)),"")</f>
        <v>AA</v>
      </c>
      <c r="Q661" s="164" t="str">
        <f>IFERROR(IF(VLOOKUP($C661,'MSCI Database'!$C:$R,4, FALSE)="","",VLOOKUP($C661,'MSCI Database'!$C:$R,4, FALSE)),"")</f>
        <v>0</v>
      </c>
      <c r="R661" s="164">
        <f>IFERROR(IF(VLOOKUP($C661,'MSCI Database'!$C:$R,5, FALSE)="","",VLOOKUP($C661,'MSCI Database'!$C:$R,5, FALSE)),"")</f>
        <v>8.5</v>
      </c>
      <c r="S661" s="164">
        <f>IFERROR(IF(VLOOKUP($C661,'MSCI Database'!$C:$R,6, FALSE)="","",VLOOKUP($C661,'MSCI Database'!$C:$R,6, FALSE)),"")</f>
        <v>4.5</v>
      </c>
      <c r="T661" s="211">
        <f>IFERROR(IF(VLOOKUP($C661,'MSCI Database'!$C:$R,7, FALSE)="","",VLOOKUP($C661,'MSCI Database'!$C:$R,7, FALSE)),"")</f>
        <v>5.7</v>
      </c>
      <c r="U661" s="164">
        <f>IFERROR(IF(VLOOKUP($C661,'MSCI Database'!$C:$R,8, FALSE)="","",VLOOKUP($C661,'MSCI Database'!$C:$R,8, FALSE)),"")</f>
        <v>6.8</v>
      </c>
      <c r="V661" s="175">
        <f>IFERROR(IF(VLOOKUP($C661,'MSCI Database'!$C:$R,9, FALSE)="","",VLOOKUP($C661,'MSCI Database'!$C:$R,9, FALSE)),"")</f>
        <v>5.8</v>
      </c>
      <c r="W661" s="165">
        <f t="shared" ca="1" si="24"/>
        <v>0</v>
      </c>
      <c r="X661" s="166">
        <f>IFERROR(IF(VLOOKUP($C661,'MSCI Database'!$C:$R,10, FALSE)="","",VLOOKUP($C661,'MSCI Database'!$C:$R,10, FALSE)),"")</f>
        <v>44408</v>
      </c>
      <c r="Y661" s="133" t="str">
        <f>IFERROR(IF(VLOOKUP($C661,'MSCI Database'!$C:$R,11, FALSE)="","",VLOOKUP($C661,'MSCI Database'!$C:$R,11, FALSE)),"")</f>
        <v>2019</v>
      </c>
      <c r="Z661" s="133" t="str">
        <f>IFERROR(IF(VLOOKUP($C661,'MSCI Database'!$C:$R,12, FALSE)="","",VLOOKUP($C661,'MSCI Database'!$C:$R,12, FALSE)),"")</f>
        <v>E.Segmt-Moderately High</v>
      </c>
      <c r="AA661" s="202" t="str">
        <f>IFERROR(IF(VLOOKUP($C661,'MSCI Database'!$C:$R,13, FALSE)="","",VLOOKUP($C661,'MSCI Database'!$C:$R,13, FALSE)),"")</f>
        <v/>
      </c>
    </row>
    <row r="662" spans="1:27" s="130" customFormat="1" ht="15" hidden="1" customHeight="1" outlineLevel="1">
      <c r="A662" s="130" t="s">
        <v>10011</v>
      </c>
      <c r="B662" s="130" t="s">
        <v>10012</v>
      </c>
      <c r="C662" s="130" t="s">
        <v>10013</v>
      </c>
      <c r="D662" s="130" t="s">
        <v>12128</v>
      </c>
      <c r="E662" s="130" t="s">
        <v>18682</v>
      </c>
      <c r="F662" s="169">
        <v>0.25350854142118612</v>
      </c>
      <c r="G662" s="132" t="str">
        <f ca="1">IFERROR(_xll.BQL($A662, "cur_mkt_cap(currency=EUR)")/1000000, " ")</f>
        <v xml:space="preserve"> </v>
      </c>
      <c r="M662" s="305">
        <f t="shared" si="25"/>
        <v>1.640200262995074E-4</v>
      </c>
      <c r="N662" s="223">
        <f t="shared" si="26"/>
        <v>2.76177027176501E-3</v>
      </c>
      <c r="O662" s="172" t="str">
        <f>IFERROR(IF(VLOOKUP($C662,'MSCI Database'!$C:$R,2, FALSE)="","",VLOOKUP($C662,'MSCI Database'!$C:$R,2, FALSE)),"")</f>
        <v>Retail - Consumer Discretionary</v>
      </c>
      <c r="P662" s="186" t="str">
        <f>IFERROR(IF(VLOOKUP($C662,'MSCI Database'!$C:$R,3, FALSE)="","",VLOOKUP($C662,'MSCI Database'!$C:$R,3, FALSE)),"")</f>
        <v>BBB</v>
      </c>
      <c r="Q662" s="164" t="str">
        <f>IFERROR(IF(VLOOKUP($C662,'MSCI Database'!$C:$R,4, FALSE)="","",VLOOKUP($C662,'MSCI Database'!$C:$R,4, FALSE)),"")</f>
        <v>0</v>
      </c>
      <c r="R662" s="164">
        <f>IFERROR(IF(VLOOKUP($C662,'MSCI Database'!$C:$R,5, FALSE)="","",VLOOKUP($C662,'MSCI Database'!$C:$R,5, FALSE)),"")</f>
        <v>5.3</v>
      </c>
      <c r="S662" s="164">
        <f>IFERROR(IF(VLOOKUP($C662,'MSCI Database'!$C:$R,6, FALSE)="","",VLOOKUP($C662,'MSCI Database'!$C:$R,6, FALSE)),"")</f>
        <v>4.4000000000000004</v>
      </c>
      <c r="T662" s="211">
        <f>IFERROR(IF(VLOOKUP($C662,'MSCI Database'!$C:$R,7, FALSE)="","",VLOOKUP($C662,'MSCI Database'!$C:$R,7, FALSE)),"")</f>
        <v>3.6</v>
      </c>
      <c r="U662" s="164">
        <f>IFERROR(IF(VLOOKUP($C662,'MSCI Database'!$C:$R,8, FALSE)="","",VLOOKUP($C662,'MSCI Database'!$C:$R,8, FALSE)),"")</f>
        <v>6.3</v>
      </c>
      <c r="V662" s="175">
        <f>IFERROR(IF(VLOOKUP($C662,'MSCI Database'!$C:$R,9, FALSE)="","",VLOOKUP($C662,'MSCI Database'!$C:$R,9, FALSE)),"")</f>
        <v>4.8</v>
      </c>
      <c r="W662" s="165">
        <f t="shared" ca="1" si="24"/>
        <v>0</v>
      </c>
      <c r="X662" s="166">
        <f>IFERROR(IF(VLOOKUP($C662,'MSCI Database'!$C:$R,10, FALSE)="","",VLOOKUP($C662,'MSCI Database'!$C:$R,10, FALSE)),"")</f>
        <v>71068</v>
      </c>
      <c r="Y662" s="133" t="str">
        <f>IFERROR(IF(VLOOKUP($C662,'MSCI Database'!$C:$R,11, FALSE)="","",VLOOKUP($C662,'MSCI Database'!$C:$R,11, FALSE)),"")</f>
        <v>2019</v>
      </c>
      <c r="Z662" s="133" t="str">
        <f>IFERROR(IF(VLOOKUP($C662,'MSCI Database'!$C:$R,12, FALSE)="","",VLOOKUP($C662,'MSCI Database'!$C:$R,12, FALSE)),"")</f>
        <v>E.CSI</v>
      </c>
      <c r="AA662" s="202" t="str">
        <f>IFERROR(IF(VLOOKUP($C662,'MSCI Database'!$C:$R,13, FALSE)="","",VLOOKUP($C662,'MSCI Database'!$C:$R,13, FALSE)),"")</f>
        <v/>
      </c>
    </row>
    <row r="663" spans="1:27" s="130" customFormat="1" ht="15" hidden="1" customHeight="1" outlineLevel="1">
      <c r="A663" s="130" t="s">
        <v>10783</v>
      </c>
      <c r="B663" s="130" t="s">
        <v>10784</v>
      </c>
      <c r="C663" s="130" t="s">
        <v>10785</v>
      </c>
      <c r="D663" s="130" t="s">
        <v>12128</v>
      </c>
      <c r="E663" s="130" t="s">
        <v>18689</v>
      </c>
      <c r="F663" s="169">
        <v>0.25090089788243253</v>
      </c>
      <c r="G663" s="132" t="str">
        <f ca="1">IFERROR(_xll.BQL($A663, "cur_mkt_cap(currency=EUR)")/1000000, " ")</f>
        <v xml:space="preserve"> </v>
      </c>
      <c r="M663" s="305">
        <f t="shared" si="25"/>
        <v>1.6233288092993382E-4</v>
      </c>
      <c r="N663" s="223">
        <f t="shared" si="26"/>
        <v>2.7333621070368456E-3</v>
      </c>
      <c r="O663" s="172" t="str">
        <f>IFERROR(IF(VLOOKUP($C663,'MSCI Database'!$C:$R,2, FALSE)="","",VLOOKUP($C663,'MSCI Database'!$C:$R,2, FALSE)),"")</f>
        <v>Software &amp; Services</v>
      </c>
      <c r="P663" s="186" t="str">
        <f>IFERROR(IF(VLOOKUP($C663,'MSCI Database'!$C:$R,3, FALSE)="","",VLOOKUP($C663,'MSCI Database'!$C:$R,3, FALSE)),"")</f>
        <v>BBB</v>
      </c>
      <c r="Q663" s="164" t="str">
        <f>IFERROR(IF(VLOOKUP($C663,'MSCI Database'!$C:$R,4, FALSE)="","",VLOOKUP($C663,'MSCI Database'!$C:$R,4, FALSE)),"")</f>
        <v>0</v>
      </c>
      <c r="R663" s="164">
        <f>IFERROR(IF(VLOOKUP($C663,'MSCI Database'!$C:$R,5, FALSE)="","",VLOOKUP($C663,'MSCI Database'!$C:$R,5, FALSE)),"")</f>
        <v>4.4000000000000004</v>
      </c>
      <c r="S663" s="164">
        <f>IFERROR(IF(VLOOKUP($C663,'MSCI Database'!$C:$R,6, FALSE)="","",VLOOKUP($C663,'MSCI Database'!$C:$R,6, FALSE)),"")</f>
        <v>4.8</v>
      </c>
      <c r="T663" s="211">
        <f>IFERROR(IF(VLOOKUP($C663,'MSCI Database'!$C:$R,7, FALSE)="","",VLOOKUP($C663,'MSCI Database'!$C:$R,7, FALSE)),"")</f>
        <v>3.5</v>
      </c>
      <c r="U663" s="164">
        <f>IFERROR(IF(VLOOKUP($C663,'MSCI Database'!$C:$R,8, FALSE)="","",VLOOKUP($C663,'MSCI Database'!$C:$R,8, FALSE)),"")</f>
        <v>5.8</v>
      </c>
      <c r="V663" s="175">
        <f>IFERROR(IF(VLOOKUP($C663,'MSCI Database'!$C:$R,9, FALSE)="","",VLOOKUP($C663,'MSCI Database'!$C:$R,9, FALSE)),"")</f>
        <v>4.5999999999999996</v>
      </c>
      <c r="W663" s="165">
        <f t="shared" ca="1" si="24"/>
        <v>0</v>
      </c>
      <c r="X663" s="166">
        <f>IFERROR(IF(VLOOKUP($C663,'MSCI Database'!$C:$R,10, FALSE)="","",VLOOKUP($C663,'MSCI Database'!$C:$R,10, FALSE)),"")</f>
        <v>23123</v>
      </c>
      <c r="Y663" s="133" t="str">
        <f>IFERROR(IF(VLOOKUP($C663,'MSCI Database'!$C:$R,11, FALSE)="","",VLOOKUP($C663,'MSCI Database'!$C:$R,11, FALSE)),"")</f>
        <v>2019</v>
      </c>
      <c r="Z663" s="133" t="str">
        <f>IFERROR(IF(VLOOKUP($C663,'MSCI Database'!$C:$R,12, FALSE)="","",VLOOKUP($C663,'MSCI Database'!$C:$R,12, FALSE)),"")</f>
        <v>E.Segmt-Moderately High</v>
      </c>
      <c r="AA663" s="202" t="str">
        <f>IFERROR(IF(VLOOKUP($C663,'MSCI Database'!$C:$R,13, FALSE)="","",VLOOKUP($C663,'MSCI Database'!$C:$R,13, FALSE)),"")</f>
        <v/>
      </c>
    </row>
    <row r="664" spans="1:27" s="130" customFormat="1" ht="15" hidden="1" customHeight="1" outlineLevel="1">
      <c r="A664" s="130" t="s">
        <v>11418</v>
      </c>
      <c r="B664" s="130" t="s">
        <v>11419</v>
      </c>
      <c r="C664" s="130" t="s">
        <v>11420</v>
      </c>
      <c r="D664" s="130" t="s">
        <v>12128</v>
      </c>
      <c r="E664" s="130" t="s">
        <v>18682</v>
      </c>
      <c r="F664" s="169">
        <v>0.25073507775731602</v>
      </c>
      <c r="G664" s="132" t="str">
        <f ca="1">IFERROR(_xll.BQL($A664, "cur_mkt_cap(currency=EUR)")/1000000, " ")</f>
        <v xml:space="preserve"> </v>
      </c>
      <c r="M664" s="305">
        <f t="shared" si="25"/>
        <v>1.6222559530898342E-4</v>
      </c>
      <c r="N664" s="223">
        <f t="shared" si="26"/>
        <v>2.7315556310520926E-3</v>
      </c>
      <c r="O664" s="172" t="str">
        <f>IFERROR(IF(VLOOKUP($C664,'MSCI Database'!$C:$R,2, FALSE)="","",VLOOKUP($C664,'MSCI Database'!$C:$R,2, FALSE)),"")</f>
        <v>Textiles, Apparel &amp; Luxury Goods</v>
      </c>
      <c r="P664" s="186" t="str">
        <f>IFERROR(IF(VLOOKUP($C664,'MSCI Database'!$C:$R,3, FALSE)="","",VLOOKUP($C664,'MSCI Database'!$C:$R,3, FALSE)),"")</f>
        <v>BBB</v>
      </c>
      <c r="Q664" s="164" t="str">
        <f>IFERROR(IF(VLOOKUP($C664,'MSCI Database'!$C:$R,4, FALSE)="","",VLOOKUP($C664,'MSCI Database'!$C:$R,4, FALSE)),"")</f>
        <v>0</v>
      </c>
      <c r="R664" s="164">
        <f>IFERROR(IF(VLOOKUP($C664,'MSCI Database'!$C:$R,5, FALSE)="","",VLOOKUP($C664,'MSCI Database'!$C:$R,5, FALSE)),"")</f>
        <v>5.6</v>
      </c>
      <c r="S664" s="164">
        <f>IFERROR(IF(VLOOKUP($C664,'MSCI Database'!$C:$R,6, FALSE)="","",VLOOKUP($C664,'MSCI Database'!$C:$R,6, FALSE)),"")</f>
        <v>3.9</v>
      </c>
      <c r="T664" s="211">
        <f>IFERROR(IF(VLOOKUP($C664,'MSCI Database'!$C:$R,7, FALSE)="","",VLOOKUP($C664,'MSCI Database'!$C:$R,7, FALSE)),"")</f>
        <v>4.9000000000000004</v>
      </c>
      <c r="U664" s="164">
        <f>IFERROR(IF(VLOOKUP($C664,'MSCI Database'!$C:$R,8, FALSE)="","",VLOOKUP($C664,'MSCI Database'!$C:$R,8, FALSE)),"")</f>
        <v>4.7</v>
      </c>
      <c r="V664" s="175">
        <f>IFERROR(IF(VLOOKUP($C664,'MSCI Database'!$C:$R,9, FALSE)="","",VLOOKUP($C664,'MSCI Database'!$C:$R,9, FALSE)),"")</f>
        <v>4.5999999999999996</v>
      </c>
      <c r="W664" s="165">
        <f t="shared" ca="1" si="24"/>
        <v>0</v>
      </c>
      <c r="X664" s="166">
        <f>IFERROR(IF(VLOOKUP($C664,'MSCI Database'!$C:$R,10, FALSE)="","",VLOOKUP($C664,'MSCI Database'!$C:$R,10, FALSE)),"")</f>
        <v>57944</v>
      </c>
      <c r="Y664" s="133" t="str">
        <f>IFERROR(IF(VLOOKUP($C664,'MSCI Database'!$C:$R,11, FALSE)="","",VLOOKUP($C664,'MSCI Database'!$C:$R,11, FALSE)),"")</f>
        <v>2019</v>
      </c>
      <c r="Z664" s="133" t="str">
        <f>IFERROR(IF(VLOOKUP($C664,'MSCI Database'!$C:$R,12, FALSE)="","",VLOOKUP($C664,'MSCI Database'!$C:$R,12, FALSE)),"")</f>
        <v>Reported</v>
      </c>
      <c r="AA664" s="202" t="str">
        <f>IFERROR(IF(VLOOKUP($C664,'MSCI Database'!$C:$R,13, FALSE)="","",VLOOKUP($C664,'MSCI Database'!$C:$R,13, FALSE)),"")</f>
        <v>Leads global peers on labor-management practices, but lags on chemical safety issues</v>
      </c>
    </row>
    <row r="665" spans="1:27" s="130" customFormat="1" ht="15" hidden="1" customHeight="1" outlineLevel="1">
      <c r="A665" s="130" t="s">
        <v>10214</v>
      </c>
      <c r="B665" s="130" t="s">
        <v>10215</v>
      </c>
      <c r="C665" s="130" t="s">
        <v>10216</v>
      </c>
      <c r="D665" s="130" t="s">
        <v>12128</v>
      </c>
      <c r="E665" s="130" t="s">
        <v>18673</v>
      </c>
      <c r="F665" s="169">
        <v>0.25071180642825031</v>
      </c>
      <c r="G665" s="132" t="str">
        <f ca="1">IFERROR(_xll.BQL($A665, "cur_mkt_cap(currency=EUR)")/1000000, " ")</f>
        <v xml:space="preserve"> </v>
      </c>
      <c r="M665" s="305">
        <f t="shared" si="25"/>
        <v>1.6221053875907794E-4</v>
      </c>
      <c r="N665" s="223">
        <f t="shared" si="26"/>
        <v>2.7313021087666586E-3</v>
      </c>
      <c r="O665" s="172" t="str">
        <f>IFERROR(IF(VLOOKUP($C665,'MSCI Database'!$C:$R,2, FALSE)="","",VLOOKUP($C665,'MSCI Database'!$C:$R,2, FALSE)),"")</f>
        <v>Electrical Equipment</v>
      </c>
      <c r="P665" s="186" t="str">
        <f>IFERROR(IF(VLOOKUP($C665,'MSCI Database'!$C:$R,3, FALSE)="","",VLOOKUP($C665,'MSCI Database'!$C:$R,3, FALSE)),"")</f>
        <v>A</v>
      </c>
      <c r="Q665" s="164" t="str">
        <f>IFERROR(IF(VLOOKUP($C665,'MSCI Database'!$C:$R,4, FALSE)="","",VLOOKUP($C665,'MSCI Database'!$C:$R,4, FALSE)),"")</f>
        <v>0</v>
      </c>
      <c r="R665" s="164">
        <f>IFERROR(IF(VLOOKUP($C665,'MSCI Database'!$C:$R,5, FALSE)="","",VLOOKUP($C665,'MSCI Database'!$C:$R,5, FALSE)),"")</f>
        <v>5.9</v>
      </c>
      <c r="S665" s="164">
        <f>IFERROR(IF(VLOOKUP($C665,'MSCI Database'!$C:$R,6, FALSE)="","",VLOOKUP($C665,'MSCI Database'!$C:$R,6, FALSE)),"")</f>
        <v>4.5999999999999996</v>
      </c>
      <c r="T665" s="211">
        <f>IFERROR(IF(VLOOKUP($C665,'MSCI Database'!$C:$R,7, FALSE)="","",VLOOKUP($C665,'MSCI Database'!$C:$R,7, FALSE)),"")</f>
        <v>4.5999999999999996</v>
      </c>
      <c r="U665" s="164">
        <f>IFERROR(IF(VLOOKUP($C665,'MSCI Database'!$C:$R,8, FALSE)="","",VLOOKUP($C665,'MSCI Database'!$C:$R,8, FALSE)),"")</f>
        <v>6.4</v>
      </c>
      <c r="V665" s="175">
        <f>IFERROR(IF(VLOOKUP($C665,'MSCI Database'!$C:$R,9, FALSE)="","",VLOOKUP($C665,'MSCI Database'!$C:$R,9, FALSE)),"")</f>
        <v>5.4</v>
      </c>
      <c r="W665" s="165">
        <f t="shared" ca="1" si="24"/>
        <v>0</v>
      </c>
      <c r="X665" s="166">
        <f>IFERROR(IF(VLOOKUP($C665,'MSCI Database'!$C:$R,10, FALSE)="","",VLOOKUP($C665,'MSCI Database'!$C:$R,10, FALSE)),"")</f>
        <v>177953</v>
      </c>
      <c r="Y665" s="133" t="str">
        <f>IFERROR(IF(VLOOKUP($C665,'MSCI Database'!$C:$R,11, FALSE)="","",VLOOKUP($C665,'MSCI Database'!$C:$R,11, FALSE)),"")</f>
        <v>2019</v>
      </c>
      <c r="Z665" s="133" t="str">
        <f>IFERROR(IF(VLOOKUP($C665,'MSCI Database'!$C:$R,12, FALSE)="","",VLOOKUP($C665,'MSCI Database'!$C:$R,12, FALSE)),"")</f>
        <v>E.Segmt-Moderate</v>
      </c>
      <c r="AA665" s="202" t="str">
        <f>IFERROR(IF(VLOOKUP($C665,'MSCI Database'!$C:$R,13, FALSE)="","",VLOOKUP($C665,'MSCI Database'!$C:$R,13, FALSE)),"")</f>
        <v/>
      </c>
    </row>
    <row r="666" spans="1:27" s="130" customFormat="1" ht="15" hidden="1" customHeight="1" outlineLevel="1">
      <c r="A666" s="130" t="s">
        <v>9952</v>
      </c>
      <c r="B666" s="130" t="s">
        <v>9953</v>
      </c>
      <c r="C666" s="130" t="s">
        <v>9954</v>
      </c>
      <c r="D666" s="130" t="s">
        <v>12128</v>
      </c>
      <c r="E666" s="130" t="s">
        <v>18689</v>
      </c>
      <c r="F666" s="169">
        <v>0.2490640820373739</v>
      </c>
      <c r="G666" s="132" t="str">
        <f ca="1">IFERROR(_xll.BQL($A666, "cur_mkt_cap(currency=EUR)")/1000000, " ")</f>
        <v xml:space="preserve"> </v>
      </c>
      <c r="M666" s="305">
        <f t="shared" si="25"/>
        <v>1.611444610781809E-4</v>
      </c>
      <c r="N666" s="223">
        <f t="shared" si="26"/>
        <v>2.713351485827986E-3</v>
      </c>
      <c r="O666" s="172" t="str">
        <f>IFERROR(IF(VLOOKUP($C666,'MSCI Database'!$C:$R,2, FALSE)="","",VLOOKUP($C666,'MSCI Database'!$C:$R,2, FALSE)),"")</f>
        <v>Software &amp; Services</v>
      </c>
      <c r="P666" s="186" t="str">
        <f>IFERROR(IF(VLOOKUP($C666,'MSCI Database'!$C:$R,3, FALSE)="","",VLOOKUP($C666,'MSCI Database'!$C:$R,3, FALSE)),"")</f>
        <v>BBB</v>
      </c>
      <c r="Q666" s="164" t="str">
        <f>IFERROR(IF(VLOOKUP($C666,'MSCI Database'!$C:$R,4, FALSE)="","",VLOOKUP($C666,'MSCI Database'!$C:$R,4, FALSE)),"")</f>
        <v>0</v>
      </c>
      <c r="R666" s="164">
        <f>IFERROR(IF(VLOOKUP($C666,'MSCI Database'!$C:$R,5, FALSE)="","",VLOOKUP($C666,'MSCI Database'!$C:$R,5, FALSE)),"")</f>
        <v>5.3</v>
      </c>
      <c r="S666" s="164">
        <f>IFERROR(IF(VLOOKUP($C666,'MSCI Database'!$C:$R,6, FALSE)="","",VLOOKUP($C666,'MSCI Database'!$C:$R,6, FALSE)),"")</f>
        <v>4.0999999999999996</v>
      </c>
      <c r="T666" s="211">
        <f>IFERROR(IF(VLOOKUP($C666,'MSCI Database'!$C:$R,7, FALSE)="","",VLOOKUP($C666,'MSCI Database'!$C:$R,7, FALSE)),"")</f>
        <v>4.9000000000000004</v>
      </c>
      <c r="U666" s="164">
        <f>IFERROR(IF(VLOOKUP($C666,'MSCI Database'!$C:$R,8, FALSE)="","",VLOOKUP($C666,'MSCI Database'!$C:$R,8, FALSE)),"")</f>
        <v>4.7</v>
      </c>
      <c r="V666" s="175">
        <f>IFERROR(IF(VLOOKUP($C666,'MSCI Database'!$C:$R,9, FALSE)="","",VLOOKUP($C666,'MSCI Database'!$C:$R,9, FALSE)),"")</f>
        <v>4.7</v>
      </c>
      <c r="W666" s="165">
        <f t="shared" ca="1" si="24"/>
        <v>0</v>
      </c>
      <c r="X666" s="166">
        <f>IFERROR(IF(VLOOKUP($C666,'MSCI Database'!$C:$R,10, FALSE)="","",VLOOKUP($C666,'MSCI Database'!$C:$R,10, FALSE)),"")</f>
        <v>4159</v>
      </c>
      <c r="Y666" s="133" t="str">
        <f>IFERROR(IF(VLOOKUP($C666,'MSCI Database'!$C:$R,11, FALSE)="","",VLOOKUP($C666,'MSCI Database'!$C:$R,11, FALSE)),"")</f>
        <v>2019</v>
      </c>
      <c r="Z666" s="133" t="str">
        <f>IFERROR(IF(VLOOKUP($C666,'MSCI Database'!$C:$R,12, FALSE)="","",VLOOKUP($C666,'MSCI Database'!$C:$R,12, FALSE)),"")</f>
        <v>E.Segmt-Moderately High</v>
      </c>
      <c r="AA666" s="202" t="str">
        <f>IFERROR(IF(VLOOKUP($C666,'MSCI Database'!$C:$R,13, FALSE)="","",VLOOKUP($C666,'MSCI Database'!$C:$R,13, FALSE)),"")</f>
        <v/>
      </c>
    </row>
    <row r="667" spans="1:27" s="130" customFormat="1" ht="15" hidden="1" customHeight="1" outlineLevel="1">
      <c r="A667" s="130" t="s">
        <v>10000</v>
      </c>
      <c r="B667" s="130" t="s">
        <v>10001</v>
      </c>
      <c r="C667" s="130" t="s">
        <v>10002</v>
      </c>
      <c r="D667" s="130" t="s">
        <v>12128</v>
      </c>
      <c r="E667" s="130" t="s">
        <v>18688</v>
      </c>
      <c r="F667" s="169">
        <v>0.24766234162685419</v>
      </c>
      <c r="G667" s="132" t="str">
        <f ca="1">IFERROR(_xll.BQL($A667, "cur_mkt_cap(currency=EUR)")/1000000, " ")</f>
        <v xml:space="preserve"> </v>
      </c>
      <c r="M667" s="305">
        <f t="shared" si="25"/>
        <v>1.6023753503257465E-4</v>
      </c>
      <c r="N667" s="223">
        <f t="shared" si="26"/>
        <v>2.6980806591615455E-3</v>
      </c>
      <c r="O667" s="172" t="str">
        <f>IFERROR(IF(VLOOKUP($C667,'MSCI Database'!$C:$R,2, FALSE)="","",VLOOKUP($C667,'MSCI Database'!$C:$R,2, FALSE)),"")</f>
        <v>Banks</v>
      </c>
      <c r="P667" s="186" t="str">
        <f>IFERROR(IF(VLOOKUP($C667,'MSCI Database'!$C:$R,3, FALSE)="","",VLOOKUP($C667,'MSCI Database'!$C:$R,3, FALSE)),"")</f>
        <v>A</v>
      </c>
      <c r="Q667" s="164" t="str">
        <f>IFERROR(IF(VLOOKUP($C667,'MSCI Database'!$C:$R,4, FALSE)="","",VLOOKUP($C667,'MSCI Database'!$C:$R,4, FALSE)),"")</f>
        <v>0</v>
      </c>
      <c r="R667" s="164">
        <f>IFERROR(IF(VLOOKUP($C667,'MSCI Database'!$C:$R,5, FALSE)="","",VLOOKUP($C667,'MSCI Database'!$C:$R,5, FALSE)),"")</f>
        <v>7.1</v>
      </c>
      <c r="S667" s="164">
        <f>IFERROR(IF(VLOOKUP($C667,'MSCI Database'!$C:$R,6, FALSE)="","",VLOOKUP($C667,'MSCI Database'!$C:$R,6, FALSE)),"")</f>
        <v>1.1000000000000001</v>
      </c>
      <c r="T667" s="211">
        <f>IFERROR(IF(VLOOKUP($C667,'MSCI Database'!$C:$R,7, FALSE)="","",VLOOKUP($C667,'MSCI Database'!$C:$R,7, FALSE)),"")</f>
        <v>4</v>
      </c>
      <c r="U667" s="164">
        <f>IFERROR(IF(VLOOKUP($C667,'MSCI Database'!$C:$R,8, FALSE)="","",VLOOKUP($C667,'MSCI Database'!$C:$R,8, FALSE)),"")</f>
        <v>4.8</v>
      </c>
      <c r="V667" s="175">
        <f>IFERROR(IF(VLOOKUP($C667,'MSCI Database'!$C:$R,9, FALSE)="","",VLOOKUP($C667,'MSCI Database'!$C:$R,9, FALSE)),"")</f>
        <v>3.9</v>
      </c>
      <c r="W667" s="165">
        <f t="shared" ca="1" si="24"/>
        <v>0</v>
      </c>
      <c r="X667" s="166">
        <f>IFERROR(IF(VLOOKUP($C667,'MSCI Database'!$C:$R,10, FALSE)="","",VLOOKUP($C667,'MSCI Database'!$C:$R,10, FALSE)),"")</f>
        <v>6216</v>
      </c>
      <c r="Y667" s="133" t="str">
        <f>IFERROR(IF(VLOOKUP($C667,'MSCI Database'!$C:$R,11, FALSE)="","",VLOOKUP($C667,'MSCI Database'!$C:$R,11, FALSE)),"")</f>
        <v>2019</v>
      </c>
      <c r="Z667" s="133" t="str">
        <f>IFERROR(IF(VLOOKUP($C667,'MSCI Database'!$C:$R,12, FALSE)="","",VLOOKUP($C667,'MSCI Database'!$C:$R,12, FALSE)),"")</f>
        <v>E.Segmt-Moderately Low</v>
      </c>
      <c r="AA667" s="202" t="str">
        <f>IFERROR(IF(VLOOKUP($C667,'MSCI Database'!$C:$R,13, FALSE)="","",VLOOKUP($C667,'MSCI Database'!$C:$R,13, FALSE)),"")</f>
        <v>Leads peers in risk management and consumer protection programs</v>
      </c>
    </row>
    <row r="668" spans="1:27" s="130" customFormat="1" ht="15" hidden="1" customHeight="1" outlineLevel="1">
      <c r="A668" s="130" t="s">
        <v>9480</v>
      </c>
      <c r="B668" s="130" t="s">
        <v>9481</v>
      </c>
      <c r="C668" s="130" t="s">
        <v>9482</v>
      </c>
      <c r="D668" s="130" t="s">
        <v>12128</v>
      </c>
      <c r="E668" s="130" t="s">
        <v>18673</v>
      </c>
      <c r="F668" s="169">
        <v>0.2475653195509675</v>
      </c>
      <c r="G668" s="132" t="str">
        <f ca="1">IFERROR(_xll.BQL($A668, "cur_mkt_cap(currency=EUR)")/1000000, " ")</f>
        <v xml:space="preserve"> </v>
      </c>
      <c r="M668" s="305">
        <f t="shared" si="25"/>
        <v>1.6017476174947599E-4</v>
      </c>
      <c r="N668" s="223">
        <f t="shared" si="26"/>
        <v>2.6970236822116307E-3</v>
      </c>
      <c r="O668" s="172" t="str">
        <f>IFERROR(IF(VLOOKUP($C668,'MSCI Database'!$C:$R,2, FALSE)="","",VLOOKUP($C668,'MSCI Database'!$C:$R,2, FALSE)),"")</f>
        <v>Industrial Conglomerates</v>
      </c>
      <c r="P668" s="186" t="str">
        <f>IFERROR(IF(VLOOKUP($C668,'MSCI Database'!$C:$R,3, FALSE)="","",VLOOKUP($C668,'MSCI Database'!$C:$R,3, FALSE)),"")</f>
        <v>A</v>
      </c>
      <c r="Q668" s="164" t="str">
        <f>IFERROR(IF(VLOOKUP($C668,'MSCI Database'!$C:$R,4, FALSE)="","",VLOOKUP($C668,'MSCI Database'!$C:$R,4, FALSE)),"")</f>
        <v>0</v>
      </c>
      <c r="R668" s="164">
        <f>IFERROR(IF(VLOOKUP($C668,'MSCI Database'!$C:$R,5, FALSE)="","",VLOOKUP($C668,'MSCI Database'!$C:$R,5, FALSE)),"")</f>
        <v>6.3</v>
      </c>
      <c r="S668" s="164">
        <f>IFERROR(IF(VLOOKUP($C668,'MSCI Database'!$C:$R,6, FALSE)="","",VLOOKUP($C668,'MSCI Database'!$C:$R,6, FALSE)),"")</f>
        <v>3.2</v>
      </c>
      <c r="T668" s="211">
        <f>IFERROR(IF(VLOOKUP($C668,'MSCI Database'!$C:$R,7, FALSE)="","",VLOOKUP($C668,'MSCI Database'!$C:$R,7, FALSE)),"")</f>
        <v>5.5</v>
      </c>
      <c r="U668" s="164">
        <f>IFERROR(IF(VLOOKUP($C668,'MSCI Database'!$C:$R,8, FALSE)="","",VLOOKUP($C668,'MSCI Database'!$C:$R,8, FALSE)),"")</f>
        <v>5.5</v>
      </c>
      <c r="V668" s="175">
        <f>IFERROR(IF(VLOOKUP($C668,'MSCI Database'!$C:$R,9, FALSE)="","",VLOOKUP($C668,'MSCI Database'!$C:$R,9, FALSE)),"")</f>
        <v>4.5999999999999996</v>
      </c>
      <c r="W668" s="165">
        <f t="shared" ca="1" si="24"/>
        <v>0</v>
      </c>
      <c r="X668" s="166">
        <f>IFERROR(IF(VLOOKUP($C668,'MSCI Database'!$C:$R,10, FALSE)="","",VLOOKUP($C668,'MSCI Database'!$C:$R,10, FALSE)),"")</f>
        <v>1677357</v>
      </c>
      <c r="Y668" s="133" t="str">
        <f>IFERROR(IF(VLOOKUP($C668,'MSCI Database'!$C:$R,11, FALSE)="","",VLOOKUP($C668,'MSCI Database'!$C:$R,11, FALSE)),"")</f>
        <v>2019</v>
      </c>
      <c r="Z668" s="133" t="str">
        <f>IFERROR(IF(VLOOKUP($C668,'MSCI Database'!$C:$R,12, FALSE)="","",VLOOKUP($C668,'MSCI Database'!$C:$R,12, FALSE)),"")</f>
        <v>E.Segmt-Moderately Low</v>
      </c>
      <c r="AA668" s="202" t="str">
        <f>IFERROR(IF(VLOOKUP($C668,'MSCI Database'!$C:$R,13, FALSE)="","",VLOOKUP($C668,'MSCI Database'!$C:$R,13, FALSE)),"")</f>
        <v/>
      </c>
    </row>
    <row r="669" spans="1:27" s="130" customFormat="1" ht="15" hidden="1" customHeight="1" outlineLevel="1">
      <c r="A669" s="130" t="s">
        <v>9043</v>
      </c>
      <c r="B669" s="130" t="s">
        <v>9044</v>
      </c>
      <c r="C669" s="130" t="s">
        <v>9045</v>
      </c>
      <c r="D669" s="130" t="s">
        <v>12128</v>
      </c>
      <c r="E669" s="130" t="s">
        <v>18688</v>
      </c>
      <c r="F669" s="169">
        <v>0.24250293240747639</v>
      </c>
      <c r="G669" s="132" t="str">
        <f ca="1">IFERROR(_xll.BQL($A669, "cur_mkt_cap(currency=EUR)")/1000000, " ")</f>
        <v xml:space="preserve"> </v>
      </c>
      <c r="M669" s="305">
        <f t="shared" si="25"/>
        <v>1.5689939726763722E-4</v>
      </c>
      <c r="N669" s="223">
        <f t="shared" si="26"/>
        <v>2.6418730737205721E-3</v>
      </c>
      <c r="O669" s="172" t="str">
        <f>IFERROR(IF(VLOOKUP($C669,'MSCI Database'!$C:$R,2, FALSE)="","",VLOOKUP($C669,'MSCI Database'!$C:$R,2, FALSE)),"")</f>
        <v>Asset Management &amp; Custody Banks</v>
      </c>
      <c r="P669" s="186" t="str">
        <f>IFERROR(IF(VLOOKUP($C669,'MSCI Database'!$C:$R,3, FALSE)="","",VLOOKUP($C669,'MSCI Database'!$C:$R,3, FALSE)),"")</f>
        <v>A</v>
      </c>
      <c r="Q669" s="164" t="str">
        <f>IFERROR(IF(VLOOKUP($C669,'MSCI Database'!$C:$R,4, FALSE)="","",VLOOKUP($C669,'MSCI Database'!$C:$R,4, FALSE)),"")</f>
        <v>1</v>
      </c>
      <c r="R669" s="164">
        <f>IFERROR(IF(VLOOKUP($C669,'MSCI Database'!$C:$R,5, FALSE)="","",VLOOKUP($C669,'MSCI Database'!$C:$R,5, FALSE)),"")</f>
        <v>6.5</v>
      </c>
      <c r="S669" s="164">
        <f>IFERROR(IF(VLOOKUP($C669,'MSCI Database'!$C:$R,6, FALSE)="","",VLOOKUP($C669,'MSCI Database'!$C:$R,6, FALSE)),"")</f>
        <v>10</v>
      </c>
      <c r="T669" s="211">
        <f>IFERROR(IF(VLOOKUP($C669,'MSCI Database'!$C:$R,7, FALSE)="","",VLOOKUP($C669,'MSCI Database'!$C:$R,7, FALSE)),"")</f>
        <v>4.4000000000000004</v>
      </c>
      <c r="U669" s="164">
        <f>IFERROR(IF(VLOOKUP($C669,'MSCI Database'!$C:$R,8, FALSE)="","",VLOOKUP($C669,'MSCI Database'!$C:$R,8, FALSE)),"")</f>
        <v>6.1</v>
      </c>
      <c r="V669" s="175">
        <f>IFERROR(IF(VLOOKUP($C669,'MSCI Database'!$C:$R,9, FALSE)="","",VLOOKUP($C669,'MSCI Database'!$C:$R,9, FALSE)),"")</f>
        <v>5.4</v>
      </c>
      <c r="W669" s="165">
        <f t="shared" ca="1" si="24"/>
        <v>0</v>
      </c>
      <c r="X669" s="166">
        <f>IFERROR(IF(VLOOKUP($C669,'MSCI Database'!$C:$R,10, FALSE)="","",VLOOKUP($C669,'MSCI Database'!$C:$R,10, FALSE)),"")</f>
        <v>921</v>
      </c>
      <c r="Y669" s="133" t="str">
        <f>IFERROR(IF(VLOOKUP($C669,'MSCI Database'!$C:$R,11, FALSE)="","",VLOOKUP($C669,'MSCI Database'!$C:$R,11, FALSE)),"")</f>
        <v>2019</v>
      </c>
      <c r="Z669" s="133" t="str">
        <f>IFERROR(IF(VLOOKUP($C669,'MSCI Database'!$C:$R,12, FALSE)="","",VLOOKUP($C669,'MSCI Database'!$C:$R,12, FALSE)),"")</f>
        <v>Reported</v>
      </c>
      <c r="AA669" s="202" t="str">
        <f>IFERROR(IF(VLOOKUP($C669,'MSCI Database'!$C:$R,13, FALSE)="","",VLOOKUP($C669,'MSCI Database'!$C:$R,13, FALSE)),"")</f>
        <v/>
      </c>
    </row>
    <row r="670" spans="1:27" s="130" customFormat="1" ht="15" hidden="1" customHeight="1" outlineLevel="1">
      <c r="A670" s="130" t="s">
        <v>9805</v>
      </c>
      <c r="B670" s="130" t="s">
        <v>9806</v>
      </c>
      <c r="C670" s="130" t="s">
        <v>9807</v>
      </c>
      <c r="D670" s="130" t="s">
        <v>12128</v>
      </c>
      <c r="E670" s="130" t="s">
        <v>18673</v>
      </c>
      <c r="F670" s="169">
        <v>0.24248664565193651</v>
      </c>
      <c r="G670" s="132" t="str">
        <f ca="1">IFERROR(_xll.BQL($A670, "cur_mkt_cap(currency=EUR)")/1000000, " ")</f>
        <v xml:space="preserve"> </v>
      </c>
      <c r="M670" s="305">
        <f t="shared" si="25"/>
        <v>1.568888597368029E-4</v>
      </c>
      <c r="N670" s="223">
        <f t="shared" si="26"/>
        <v>2.6416956427077099E-3</v>
      </c>
      <c r="O670" s="172" t="str">
        <f>IFERROR(IF(VLOOKUP($C670,'MSCI Database'!$C:$R,2, FALSE)="","",VLOOKUP($C670,'MSCI Database'!$C:$R,2, FALSE)),"")</f>
        <v>Construction &amp; Engineering</v>
      </c>
      <c r="P670" s="186" t="str">
        <f>IFERROR(IF(VLOOKUP($C670,'MSCI Database'!$C:$R,3, FALSE)="","",VLOOKUP($C670,'MSCI Database'!$C:$R,3, FALSE)),"")</f>
        <v>AA</v>
      </c>
      <c r="Q670" s="164" t="str">
        <f>IFERROR(IF(VLOOKUP($C670,'MSCI Database'!$C:$R,4, FALSE)="","",VLOOKUP($C670,'MSCI Database'!$C:$R,4, FALSE)),"")</f>
        <v>0</v>
      </c>
      <c r="R670" s="164">
        <f>IFERROR(IF(VLOOKUP($C670,'MSCI Database'!$C:$R,5, FALSE)="","",VLOOKUP($C670,'MSCI Database'!$C:$R,5, FALSE)),"")</f>
        <v>8.1999999999999993</v>
      </c>
      <c r="S670" s="164">
        <f>IFERROR(IF(VLOOKUP($C670,'MSCI Database'!$C:$R,6, FALSE)="","",VLOOKUP($C670,'MSCI Database'!$C:$R,6, FALSE)),"")</f>
        <v>3.4</v>
      </c>
      <c r="T670" s="211">
        <f>IFERROR(IF(VLOOKUP($C670,'MSCI Database'!$C:$R,7, FALSE)="","",VLOOKUP($C670,'MSCI Database'!$C:$R,7, FALSE)),"")</f>
        <v>5.4</v>
      </c>
      <c r="U670" s="164">
        <f>IFERROR(IF(VLOOKUP($C670,'MSCI Database'!$C:$R,8, FALSE)="","",VLOOKUP($C670,'MSCI Database'!$C:$R,8, FALSE)),"")</f>
        <v>6.4</v>
      </c>
      <c r="V670" s="175">
        <f>IFERROR(IF(VLOOKUP($C670,'MSCI Database'!$C:$R,9, FALSE)="","",VLOOKUP($C670,'MSCI Database'!$C:$R,9, FALSE)),"")</f>
        <v>5.6</v>
      </c>
      <c r="W670" s="165">
        <f t="shared" ca="1" si="24"/>
        <v>0</v>
      </c>
      <c r="X670" s="166">
        <f>IFERROR(IF(VLOOKUP($C670,'MSCI Database'!$C:$R,10, FALSE)="","",VLOOKUP($C670,'MSCI Database'!$C:$R,10, FALSE)),"")</f>
        <v>202777</v>
      </c>
      <c r="Y670" s="133" t="str">
        <f>IFERROR(IF(VLOOKUP($C670,'MSCI Database'!$C:$R,11, FALSE)="","",VLOOKUP($C670,'MSCI Database'!$C:$R,11, FALSE)),"")</f>
        <v>2019</v>
      </c>
      <c r="Z670" s="133" t="str">
        <f>IFERROR(IF(VLOOKUP($C670,'MSCI Database'!$C:$R,12, FALSE)="","",VLOOKUP($C670,'MSCI Database'!$C:$R,12, FALSE)),"")</f>
        <v>E.Segmt-Moderately High</v>
      </c>
      <c r="AA670" s="202" t="str">
        <f>IFERROR(IF(VLOOKUP($C670,'MSCI Database'!$C:$R,13, FALSE)="","",VLOOKUP($C670,'MSCI Database'!$C:$R,13, FALSE)),"")</f>
        <v/>
      </c>
    </row>
    <row r="671" spans="1:27" s="130" customFormat="1" ht="15" hidden="1" customHeight="1" outlineLevel="1">
      <c r="A671" s="130" t="s">
        <v>9949</v>
      </c>
      <c r="B671" s="130" t="s">
        <v>9950</v>
      </c>
      <c r="C671" s="130" t="s">
        <v>9951</v>
      </c>
      <c r="D671" s="130" t="s">
        <v>12128</v>
      </c>
      <c r="E671" s="130" t="s">
        <v>18682</v>
      </c>
      <c r="F671" s="169">
        <v>0.24154961812630971</v>
      </c>
      <c r="G671" s="132" t="str">
        <f ca="1">IFERROR(_xll.BQL($A671, "cur_mkt_cap(currency=EUR)")/1000000, " ")</f>
        <v xml:space="preserve"> </v>
      </c>
      <c r="M671" s="305">
        <f t="shared" si="25"/>
        <v>1.5628260292772236E-4</v>
      </c>
      <c r="N671" s="223">
        <f t="shared" si="26"/>
        <v>2.6314874866053793E-3</v>
      </c>
      <c r="O671" s="172" t="str">
        <f>IFERROR(IF(VLOOKUP($C671,'MSCI Database'!$C:$R,2, FALSE)="","",VLOOKUP($C671,'MSCI Database'!$C:$R,2, FALSE)),"")</f>
        <v>Retail - Consumer Discretionary</v>
      </c>
      <c r="P671" s="186" t="str">
        <f>IFERROR(IF(VLOOKUP($C671,'MSCI Database'!$C:$R,3, FALSE)="","",VLOOKUP($C671,'MSCI Database'!$C:$R,3, FALSE)),"")</f>
        <v>BBB</v>
      </c>
      <c r="Q671" s="164" t="str">
        <f>IFERROR(IF(VLOOKUP($C671,'MSCI Database'!$C:$R,4, FALSE)="","",VLOOKUP($C671,'MSCI Database'!$C:$R,4, FALSE)),"")</f>
        <v>0</v>
      </c>
      <c r="R671" s="164">
        <f>IFERROR(IF(VLOOKUP($C671,'MSCI Database'!$C:$R,5, FALSE)="","",VLOOKUP($C671,'MSCI Database'!$C:$R,5, FALSE)),"")</f>
        <v>4.7</v>
      </c>
      <c r="S671" s="164">
        <f>IFERROR(IF(VLOOKUP($C671,'MSCI Database'!$C:$R,6, FALSE)="","",VLOOKUP($C671,'MSCI Database'!$C:$R,6, FALSE)),"")</f>
        <v>0.7</v>
      </c>
      <c r="T671" s="211">
        <f>IFERROR(IF(VLOOKUP($C671,'MSCI Database'!$C:$R,7, FALSE)="","",VLOOKUP($C671,'MSCI Database'!$C:$R,7, FALSE)),"")</f>
        <v>4.5999999999999996</v>
      </c>
      <c r="U671" s="164">
        <f>IFERROR(IF(VLOOKUP($C671,'MSCI Database'!$C:$R,8, FALSE)="","",VLOOKUP($C671,'MSCI Database'!$C:$R,8, FALSE)),"")</f>
        <v>6.2</v>
      </c>
      <c r="V671" s="175">
        <f>IFERROR(IF(VLOOKUP($C671,'MSCI Database'!$C:$R,9, FALSE)="","",VLOOKUP($C671,'MSCI Database'!$C:$R,9, FALSE)),"")</f>
        <v>4.8</v>
      </c>
      <c r="W671" s="165">
        <f t="shared" ca="1" si="24"/>
        <v>0</v>
      </c>
      <c r="X671" s="166">
        <f>IFERROR(IF(VLOOKUP($C671,'MSCI Database'!$C:$R,10, FALSE)="","",VLOOKUP($C671,'MSCI Database'!$C:$R,10, FALSE)),"")</f>
        <v>53397</v>
      </c>
      <c r="Y671" s="133" t="str">
        <f>IFERROR(IF(VLOOKUP($C671,'MSCI Database'!$C:$R,11, FALSE)="","",VLOOKUP($C671,'MSCI Database'!$C:$R,11, FALSE)),"")</f>
        <v>2019</v>
      </c>
      <c r="Z671" s="133" t="str">
        <f>IFERROR(IF(VLOOKUP($C671,'MSCI Database'!$C:$R,12, FALSE)="","",VLOOKUP($C671,'MSCI Database'!$C:$R,12, FALSE)),"")</f>
        <v>E.Segmt-Moderate</v>
      </c>
      <c r="AA671" s="202" t="str">
        <f>IFERROR(IF(VLOOKUP($C671,'MSCI Database'!$C:$R,13, FALSE)="","",VLOOKUP($C671,'MSCI Database'!$C:$R,13, FALSE)),"")</f>
        <v/>
      </c>
    </row>
    <row r="672" spans="1:27" s="130" customFormat="1" ht="15" hidden="1" customHeight="1" outlineLevel="1">
      <c r="A672" s="130" t="s">
        <v>10777</v>
      </c>
      <c r="B672" s="130" t="s">
        <v>10778</v>
      </c>
      <c r="C672" s="130" t="s">
        <v>10779</v>
      </c>
      <c r="D672" s="130" t="s">
        <v>12128</v>
      </c>
      <c r="E672" s="130" t="s">
        <v>12133</v>
      </c>
      <c r="F672" s="169">
        <v>0.24061198611759221</v>
      </c>
      <c r="G672" s="132" t="str">
        <f ca="1">IFERROR(_xll.BQL($A672, "cur_mkt_cap(currency=EUR)")/1000000, " ")</f>
        <v xml:space="preserve"> </v>
      </c>
      <c r="M672" s="305">
        <f t="shared" si="25"/>
        <v>1.5567595501808214E-4</v>
      </c>
      <c r="N672" s="223">
        <f t="shared" si="26"/>
        <v>2.6212727451492761E-3</v>
      </c>
      <c r="O672" s="172" t="str">
        <f>IFERROR(IF(VLOOKUP($C672,'MSCI Database'!$C:$R,2, FALSE)="","",VLOOKUP($C672,'MSCI Database'!$C:$R,2, FALSE)),"")</f>
        <v>Biotechnology</v>
      </c>
      <c r="P672" s="186" t="str">
        <f>IFERROR(IF(VLOOKUP($C672,'MSCI Database'!$C:$R,3, FALSE)="","",VLOOKUP($C672,'MSCI Database'!$C:$R,3, FALSE)),"")</f>
        <v>BBB</v>
      </c>
      <c r="Q672" s="164" t="str">
        <f>IFERROR(IF(VLOOKUP($C672,'MSCI Database'!$C:$R,4, FALSE)="","",VLOOKUP($C672,'MSCI Database'!$C:$R,4, FALSE)),"")</f>
        <v/>
      </c>
      <c r="R672" s="164">
        <f>IFERROR(IF(VLOOKUP($C672,'MSCI Database'!$C:$R,5, FALSE)="","",VLOOKUP($C672,'MSCI Database'!$C:$R,5, FALSE)),"")</f>
        <v>5.2</v>
      </c>
      <c r="S672" s="164">
        <f>IFERROR(IF(VLOOKUP($C672,'MSCI Database'!$C:$R,6, FALSE)="","",VLOOKUP($C672,'MSCI Database'!$C:$R,6, FALSE)),"")</f>
        <v>5.7</v>
      </c>
      <c r="T672" s="211">
        <f>IFERROR(IF(VLOOKUP($C672,'MSCI Database'!$C:$R,7, FALSE)="","",VLOOKUP($C672,'MSCI Database'!$C:$R,7, FALSE)),"")</f>
        <v>5.0999999999999996</v>
      </c>
      <c r="U672" s="164">
        <f>IFERROR(IF(VLOOKUP($C672,'MSCI Database'!$C:$R,8, FALSE)="","",VLOOKUP($C672,'MSCI Database'!$C:$R,8, FALSE)),"")</f>
        <v>3.8</v>
      </c>
      <c r="V672" s="175">
        <f>IFERROR(IF(VLOOKUP($C672,'MSCI Database'!$C:$R,9, FALSE)="","",VLOOKUP($C672,'MSCI Database'!$C:$R,9, FALSE)),"")</f>
        <v>4.7</v>
      </c>
      <c r="W672" s="165">
        <f t="shared" ca="1" si="24"/>
        <v>0</v>
      </c>
      <c r="X672" s="166">
        <f>IFERROR(IF(VLOOKUP($C672,'MSCI Database'!$C:$R,10, FALSE)="","",VLOOKUP($C672,'MSCI Database'!$C:$R,10, FALSE)),"")</f>
        <v>429</v>
      </c>
      <c r="Y672" s="133" t="str">
        <f>IFERROR(IF(VLOOKUP($C672,'MSCI Database'!$C:$R,11, FALSE)="","",VLOOKUP($C672,'MSCI Database'!$C:$R,11, FALSE)),"")</f>
        <v>2019</v>
      </c>
      <c r="Z672" s="133" t="str">
        <f>IFERROR(IF(VLOOKUP($C672,'MSCI Database'!$C:$R,12, FALSE)="","",VLOOKUP($C672,'MSCI Database'!$C:$R,12, FALSE)),"")</f>
        <v>E.Segmt-Moderate</v>
      </c>
      <c r="AA672" s="202" t="str">
        <f>IFERROR(IF(VLOOKUP($C672,'MSCI Database'!$C:$R,13, FALSE)="","",VLOOKUP($C672,'MSCI Database'!$C:$R,13, FALSE)),"")</f>
        <v/>
      </c>
    </row>
    <row r="673" spans="1:27" s="130" customFormat="1" ht="15" hidden="1" customHeight="1" outlineLevel="1">
      <c r="A673" s="130" t="s">
        <v>10351</v>
      </c>
      <c r="B673" s="130" t="s">
        <v>10352</v>
      </c>
      <c r="C673" s="130" t="s">
        <v>10353</v>
      </c>
      <c r="D673" s="130" t="s">
        <v>12128</v>
      </c>
      <c r="E673" s="130" t="s">
        <v>18704</v>
      </c>
      <c r="F673" s="169">
        <v>0.24060214421853299</v>
      </c>
      <c r="G673" s="132" t="str">
        <f ca="1">IFERROR(_xll.BQL($A673, "cur_mkt_cap(currency=EUR)")/1000000, " ")</f>
        <v xml:space="preserve"> </v>
      </c>
      <c r="M673" s="305">
        <f t="shared" si="25"/>
        <v>1.5566958730939083E-4</v>
      </c>
      <c r="N673" s="223">
        <f t="shared" si="26"/>
        <v>2.6211655256288325E-3</v>
      </c>
      <c r="O673" s="172" t="str">
        <f>IFERROR(IF(VLOOKUP($C673,'MSCI Database'!$C:$R,2, FALSE)="","",VLOOKUP($C673,'MSCI Database'!$C:$R,2, FALSE)),"")</f>
        <v>Real Estate Management &amp; Services</v>
      </c>
      <c r="P673" s="186" t="str">
        <f>IFERROR(IF(VLOOKUP($C673,'MSCI Database'!$C:$R,3, FALSE)="","",VLOOKUP($C673,'MSCI Database'!$C:$R,3, FALSE)),"")</f>
        <v>A</v>
      </c>
      <c r="Q673" s="164" t="str">
        <f>IFERROR(IF(VLOOKUP($C673,'MSCI Database'!$C:$R,4, FALSE)="","",VLOOKUP($C673,'MSCI Database'!$C:$R,4, FALSE)),"")</f>
        <v>0</v>
      </c>
      <c r="R673" s="164">
        <f>IFERROR(IF(VLOOKUP($C673,'MSCI Database'!$C:$R,5, FALSE)="","",VLOOKUP($C673,'MSCI Database'!$C:$R,5, FALSE)),"")</f>
        <v>6.8</v>
      </c>
      <c r="S673" s="164">
        <f>IFERROR(IF(VLOOKUP($C673,'MSCI Database'!$C:$R,6, FALSE)="","",VLOOKUP($C673,'MSCI Database'!$C:$R,6, FALSE)),"")</f>
        <v>5.3</v>
      </c>
      <c r="T673" s="211">
        <f>IFERROR(IF(VLOOKUP($C673,'MSCI Database'!$C:$R,7, FALSE)="","",VLOOKUP($C673,'MSCI Database'!$C:$R,7, FALSE)),"")</f>
        <v>6.2</v>
      </c>
      <c r="U673" s="164">
        <f>IFERROR(IF(VLOOKUP($C673,'MSCI Database'!$C:$R,8, FALSE)="","",VLOOKUP($C673,'MSCI Database'!$C:$R,8, FALSE)),"")</f>
        <v>5.6</v>
      </c>
      <c r="V673" s="175">
        <f>IFERROR(IF(VLOOKUP($C673,'MSCI Database'!$C:$R,9, FALSE)="","",VLOOKUP($C673,'MSCI Database'!$C:$R,9, FALSE)),"")</f>
        <v>5.7</v>
      </c>
      <c r="W673" s="165">
        <f t="shared" ca="1" si="24"/>
        <v>0</v>
      </c>
      <c r="X673" s="166">
        <f>IFERROR(IF(VLOOKUP($C673,'MSCI Database'!$C:$R,10, FALSE)="","",VLOOKUP($C673,'MSCI Database'!$C:$R,10, FALSE)),"")</f>
        <v>56634</v>
      </c>
      <c r="Y673" s="133" t="str">
        <f>IFERROR(IF(VLOOKUP($C673,'MSCI Database'!$C:$R,11, FALSE)="","",VLOOKUP($C673,'MSCI Database'!$C:$R,11, FALSE)),"")</f>
        <v>2019</v>
      </c>
      <c r="Z673" s="133" t="str">
        <f>IFERROR(IF(VLOOKUP($C673,'MSCI Database'!$C:$R,12, FALSE)="","",VLOOKUP($C673,'MSCI Database'!$C:$R,12, FALSE)),"")</f>
        <v>Reported</v>
      </c>
      <c r="AA673" s="202" t="str">
        <f>IFERROR(IF(VLOOKUP($C673,'MSCI Database'!$C:$R,13, FALSE)="","",VLOOKUP($C673,'MSCI Database'!$C:$R,13, FALSE)),"")</f>
        <v>Robust human capital development programs may help address high attrition</v>
      </c>
    </row>
    <row r="674" spans="1:27" s="130" customFormat="1" ht="15" hidden="1" customHeight="1" outlineLevel="1">
      <c r="A674" s="130" t="s">
        <v>9731</v>
      </c>
      <c r="B674" s="130" t="s">
        <v>9732</v>
      </c>
      <c r="C674" s="130" t="s">
        <v>9733</v>
      </c>
      <c r="D674" s="130" t="s">
        <v>12128</v>
      </c>
      <c r="E674" s="130" t="s">
        <v>18707</v>
      </c>
      <c r="F674" s="169">
        <v>0.23853775826877691</v>
      </c>
      <c r="G674" s="132" t="str">
        <f ca="1">IFERROR(_xll.BQL($A674, "cur_mkt_cap(currency=EUR)")/1000000, " ")</f>
        <v xml:space="preserve"> </v>
      </c>
      <c r="M674" s="305">
        <f t="shared" si="25"/>
        <v>1.5433392959989865E-4</v>
      </c>
      <c r="N674" s="223">
        <f t="shared" si="26"/>
        <v>2.5986757124117966E-3</v>
      </c>
      <c r="O674" s="172" t="str">
        <f>IFERROR(IF(VLOOKUP($C674,'MSCI Database'!$C:$R,2, FALSE)="","",VLOOKUP($C674,'MSCI Database'!$C:$R,2, FALSE)),"")</f>
        <v>Oil &amp; Gas Exploration &amp; Production</v>
      </c>
      <c r="P674" s="186" t="str">
        <f>IFERROR(IF(VLOOKUP($C674,'MSCI Database'!$C:$R,3, FALSE)="","",VLOOKUP($C674,'MSCI Database'!$C:$R,3, FALSE)),"")</f>
        <v>B</v>
      </c>
      <c r="Q674" s="164" t="str">
        <f>IFERROR(IF(VLOOKUP($C674,'MSCI Database'!$C:$R,4, FALSE)="","",VLOOKUP($C674,'MSCI Database'!$C:$R,4, FALSE)),"")</f>
        <v>0</v>
      </c>
      <c r="R674" s="164">
        <f>IFERROR(IF(VLOOKUP($C674,'MSCI Database'!$C:$R,5, FALSE)="","",VLOOKUP($C674,'MSCI Database'!$C:$R,5, FALSE)),"")</f>
        <v>2.8</v>
      </c>
      <c r="S674" s="164">
        <f>IFERROR(IF(VLOOKUP($C674,'MSCI Database'!$C:$R,6, FALSE)="","",VLOOKUP($C674,'MSCI Database'!$C:$R,6, FALSE)),"")</f>
        <v>1.7</v>
      </c>
      <c r="T674" s="211">
        <f>IFERROR(IF(VLOOKUP($C674,'MSCI Database'!$C:$R,7, FALSE)="","",VLOOKUP($C674,'MSCI Database'!$C:$R,7, FALSE)),"")</f>
        <v>3.4</v>
      </c>
      <c r="U674" s="164">
        <f>IFERROR(IF(VLOOKUP($C674,'MSCI Database'!$C:$R,8, FALSE)="","",VLOOKUP($C674,'MSCI Database'!$C:$R,8, FALSE)),"")</f>
        <v>4.5</v>
      </c>
      <c r="V674" s="175">
        <f>IFERROR(IF(VLOOKUP($C674,'MSCI Database'!$C:$R,9, FALSE)="","",VLOOKUP($C674,'MSCI Database'!$C:$R,9, FALSE)),"")</f>
        <v>3</v>
      </c>
      <c r="W674" s="165">
        <f t="shared" ca="1" si="24"/>
        <v>0</v>
      </c>
      <c r="X674" s="166">
        <f>IFERROR(IF(VLOOKUP($C674,'MSCI Database'!$C:$R,10, FALSE)="","",VLOOKUP($C674,'MSCI Database'!$C:$R,10, FALSE)),"")</f>
        <v>1681787</v>
      </c>
      <c r="Y674" s="133" t="str">
        <f>IFERROR(IF(VLOOKUP($C674,'MSCI Database'!$C:$R,11, FALSE)="","",VLOOKUP($C674,'MSCI Database'!$C:$R,11, FALSE)),"")</f>
        <v>2019</v>
      </c>
      <c r="Z674" s="133" t="str">
        <f>IFERROR(IF(VLOOKUP($C674,'MSCI Database'!$C:$R,12, FALSE)="","",VLOOKUP($C674,'MSCI Database'!$C:$R,12, FALSE)),"")</f>
        <v>E.Segmt-Low</v>
      </c>
      <c r="AA674" s="202" t="str">
        <f>IFERROR(IF(VLOOKUP($C674,'MSCI Database'!$C:$R,13, FALSE)="","",VLOOKUP($C674,'MSCI Database'!$C:$R,13, FALSE)),"")</f>
        <v>GHG emission mitigation programs lag those of peers</v>
      </c>
    </row>
    <row r="675" spans="1:27" s="130" customFormat="1" ht="15" hidden="1" customHeight="1" outlineLevel="1">
      <c r="A675" s="130" t="s">
        <v>10240</v>
      </c>
      <c r="B675" s="130" t="s">
        <v>10241</v>
      </c>
      <c r="C675" s="130" t="s">
        <v>10242</v>
      </c>
      <c r="D675" s="130" t="s">
        <v>12128</v>
      </c>
      <c r="E675" s="130" t="s">
        <v>18673</v>
      </c>
      <c r="F675" s="169">
        <v>0.23669840257879979</v>
      </c>
      <c r="G675" s="132" t="str">
        <f ca="1">IFERROR(_xll.BQL($A675, "cur_mkt_cap(currency=EUR)")/1000000, " ")</f>
        <v xml:space="preserve"> </v>
      </c>
      <c r="M675" s="305">
        <f t="shared" si="25"/>
        <v>1.5314386646848345E-4</v>
      </c>
      <c r="N675" s="223">
        <f t="shared" si="26"/>
        <v>2.5786374216492745E-3</v>
      </c>
      <c r="O675" s="172" t="str">
        <f>IFERROR(IF(VLOOKUP($C675,'MSCI Database'!$C:$R,2, FALSE)="","",VLOOKUP($C675,'MSCI Database'!$C:$R,2, FALSE)),"")</f>
        <v>Industrial Machinery</v>
      </c>
      <c r="P675" s="186" t="str">
        <f>IFERROR(IF(VLOOKUP($C675,'MSCI Database'!$C:$R,3, FALSE)="","",VLOOKUP($C675,'MSCI Database'!$C:$R,3, FALSE)),"")</f>
        <v>A</v>
      </c>
      <c r="Q675" s="164" t="str">
        <f>IFERROR(IF(VLOOKUP($C675,'MSCI Database'!$C:$R,4, FALSE)="","",VLOOKUP($C675,'MSCI Database'!$C:$R,4, FALSE)),"")</f>
        <v>0</v>
      </c>
      <c r="R675" s="164">
        <f>IFERROR(IF(VLOOKUP($C675,'MSCI Database'!$C:$R,5, FALSE)="","",VLOOKUP($C675,'MSCI Database'!$C:$R,5, FALSE)),"")</f>
        <v>7.1</v>
      </c>
      <c r="S675" s="164">
        <f>IFERROR(IF(VLOOKUP($C675,'MSCI Database'!$C:$R,6, FALSE)="","",VLOOKUP($C675,'MSCI Database'!$C:$R,6, FALSE)),"")</f>
        <v>3.5</v>
      </c>
      <c r="T675" s="211">
        <f>IFERROR(IF(VLOOKUP($C675,'MSCI Database'!$C:$R,7, FALSE)="","",VLOOKUP($C675,'MSCI Database'!$C:$R,7, FALSE)),"")</f>
        <v>5</v>
      </c>
      <c r="U675" s="164">
        <f>IFERROR(IF(VLOOKUP($C675,'MSCI Database'!$C:$R,8, FALSE)="","",VLOOKUP($C675,'MSCI Database'!$C:$R,8, FALSE)),"")</f>
        <v>7.2</v>
      </c>
      <c r="V675" s="175">
        <f>IFERROR(IF(VLOOKUP($C675,'MSCI Database'!$C:$R,9, FALSE)="","",VLOOKUP($C675,'MSCI Database'!$C:$R,9, FALSE)),"")</f>
        <v>5.5</v>
      </c>
      <c r="W675" s="165">
        <f t="shared" ca="1" si="24"/>
        <v>0</v>
      </c>
      <c r="X675" s="166">
        <f>IFERROR(IF(VLOOKUP($C675,'MSCI Database'!$C:$R,10, FALSE)="","",VLOOKUP($C675,'MSCI Database'!$C:$R,10, FALSE)),"")</f>
        <v>151190</v>
      </c>
      <c r="Y675" s="133" t="str">
        <f>IFERROR(IF(VLOOKUP($C675,'MSCI Database'!$C:$R,11, FALSE)="","",VLOOKUP($C675,'MSCI Database'!$C:$R,11, FALSE)),"")</f>
        <v>2019</v>
      </c>
      <c r="Z675" s="133" t="str">
        <f>IFERROR(IF(VLOOKUP($C675,'MSCI Database'!$C:$R,12, FALSE)="","",VLOOKUP($C675,'MSCI Database'!$C:$R,12, FALSE)),"")</f>
        <v>Reported</v>
      </c>
      <c r="AA675" s="202" t="str">
        <f>IFERROR(IF(VLOOKUP($C675,'MSCI Database'!$C:$R,13, FALSE)="","",VLOOKUP($C675,'MSCI Database'!$C:$R,13, FALSE)),"")</f>
        <v/>
      </c>
    </row>
    <row r="676" spans="1:27" s="130" customFormat="1" ht="15" hidden="1" customHeight="1" outlineLevel="1">
      <c r="A676" s="130" t="s">
        <v>10925</v>
      </c>
      <c r="B676" s="130" t="s">
        <v>10926</v>
      </c>
      <c r="C676" s="130" t="s">
        <v>10927</v>
      </c>
      <c r="D676" s="130" t="s">
        <v>12128</v>
      </c>
      <c r="E676" s="130" t="s">
        <v>18688</v>
      </c>
      <c r="F676" s="169">
        <v>0.23571627629687761</v>
      </c>
      <c r="G676" s="132" t="str">
        <f ca="1">IFERROR(_xll.BQL($A676, "cur_mkt_cap(currency=EUR)")/1000000, " ")</f>
        <v xml:space="preserve"> </v>
      </c>
      <c r="M676" s="305">
        <f t="shared" si="25"/>
        <v>1.525084307640798E-4</v>
      </c>
      <c r="N676" s="223">
        <f t="shared" si="26"/>
        <v>2.5679379511173318E-3</v>
      </c>
      <c r="O676" s="172" t="str">
        <f>IFERROR(IF(VLOOKUP($C676,'MSCI Database'!$C:$R,2, FALSE)="","",VLOOKUP($C676,'MSCI Database'!$C:$R,2, FALSE)),"")</f>
        <v>Banks</v>
      </c>
      <c r="P676" s="186" t="str">
        <f>IFERROR(IF(VLOOKUP($C676,'MSCI Database'!$C:$R,3, FALSE)="","",VLOOKUP($C676,'MSCI Database'!$C:$R,3, FALSE)),"")</f>
        <v>A</v>
      </c>
      <c r="Q676" s="164" t="str">
        <f>IFERROR(IF(VLOOKUP($C676,'MSCI Database'!$C:$R,4, FALSE)="","",VLOOKUP($C676,'MSCI Database'!$C:$R,4, FALSE)),"")</f>
        <v>0</v>
      </c>
      <c r="R676" s="164">
        <f>IFERROR(IF(VLOOKUP($C676,'MSCI Database'!$C:$R,5, FALSE)="","",VLOOKUP($C676,'MSCI Database'!$C:$R,5, FALSE)),"")</f>
        <v>5.8</v>
      </c>
      <c r="S676" s="164">
        <f>IFERROR(IF(VLOOKUP($C676,'MSCI Database'!$C:$R,6, FALSE)="","",VLOOKUP($C676,'MSCI Database'!$C:$R,6, FALSE)),"")</f>
        <v>2.5</v>
      </c>
      <c r="T676" s="211">
        <f>IFERROR(IF(VLOOKUP($C676,'MSCI Database'!$C:$R,7, FALSE)="","",VLOOKUP($C676,'MSCI Database'!$C:$R,7, FALSE)),"")</f>
        <v>4.5999999999999996</v>
      </c>
      <c r="U676" s="164">
        <f>IFERROR(IF(VLOOKUP($C676,'MSCI Database'!$C:$R,8, FALSE)="","",VLOOKUP($C676,'MSCI Database'!$C:$R,8, FALSE)),"")</f>
        <v>4.2</v>
      </c>
      <c r="V676" s="175">
        <f>IFERROR(IF(VLOOKUP($C676,'MSCI Database'!$C:$R,9, FALSE)="","",VLOOKUP($C676,'MSCI Database'!$C:$R,9, FALSE)),"")</f>
        <v>4.2</v>
      </c>
      <c r="W676" s="165">
        <f t="shared" ca="1" si="24"/>
        <v>0</v>
      </c>
      <c r="X676" s="166">
        <f>IFERROR(IF(VLOOKUP($C676,'MSCI Database'!$C:$R,10, FALSE)="","",VLOOKUP($C676,'MSCI Database'!$C:$R,10, FALSE)),"")</f>
        <v>18548</v>
      </c>
      <c r="Y676" s="133" t="str">
        <f>IFERROR(IF(VLOOKUP($C676,'MSCI Database'!$C:$R,11, FALSE)="","",VLOOKUP($C676,'MSCI Database'!$C:$R,11, FALSE)),"")</f>
        <v>2019</v>
      </c>
      <c r="Z676" s="133" t="str">
        <f>IFERROR(IF(VLOOKUP($C676,'MSCI Database'!$C:$R,12, FALSE)="","",VLOOKUP($C676,'MSCI Database'!$C:$R,12, FALSE)),"")</f>
        <v>E.Segmt-Moderately High</v>
      </c>
      <c r="AA676" s="202" t="str">
        <f>IFERROR(IF(VLOOKUP($C676,'MSCI Database'!$C:$R,13, FALSE)="","",VLOOKUP($C676,'MSCI Database'!$C:$R,13, FALSE)),"")</f>
        <v>Leads peers in customer protection framework and employee management practices</v>
      </c>
    </row>
    <row r="677" spans="1:27" s="130" customFormat="1" ht="15" hidden="1" customHeight="1" outlineLevel="1">
      <c r="A677" s="130" t="s">
        <v>11121</v>
      </c>
      <c r="B677" s="130" t="s">
        <v>11122</v>
      </c>
      <c r="C677" s="130" t="s">
        <v>11123</v>
      </c>
      <c r="D677" s="130" t="s">
        <v>12128</v>
      </c>
      <c r="E677" s="130" t="s">
        <v>12133</v>
      </c>
      <c r="F677" s="169">
        <v>0.2345891096310396</v>
      </c>
      <c r="G677" s="132" t="str">
        <f ca="1">IFERROR(_xll.BQL($A677, "cur_mkt_cap(currency=EUR)")/1000000, " ")</f>
        <v xml:space="preserve"> </v>
      </c>
      <c r="M677" s="305">
        <f t="shared" si="25"/>
        <v>1.5177915393128262E-4</v>
      </c>
      <c r="N677" s="223">
        <f t="shared" si="26"/>
        <v>2.5556583830539268E-3</v>
      </c>
      <c r="O677" s="172" t="str">
        <f>IFERROR(IF(VLOOKUP($C677,'MSCI Database'!$C:$R,2, FALSE)="","",VLOOKUP($C677,'MSCI Database'!$C:$R,2, FALSE)),"")</f>
        <v>Health Care Equipment &amp; Supplies</v>
      </c>
      <c r="P677" s="186" t="str">
        <f>IFERROR(IF(VLOOKUP($C677,'MSCI Database'!$C:$R,3, FALSE)="","",VLOOKUP($C677,'MSCI Database'!$C:$R,3, FALSE)),"")</f>
        <v>BBB</v>
      </c>
      <c r="Q677" s="164" t="str">
        <f>IFERROR(IF(VLOOKUP($C677,'MSCI Database'!$C:$R,4, FALSE)="","",VLOOKUP($C677,'MSCI Database'!$C:$R,4, FALSE)),"")</f>
        <v>0</v>
      </c>
      <c r="R677" s="164">
        <f>IFERROR(IF(VLOOKUP($C677,'MSCI Database'!$C:$R,5, FALSE)="","",VLOOKUP($C677,'MSCI Database'!$C:$R,5, FALSE)),"")</f>
        <v>5.5</v>
      </c>
      <c r="S677" s="164">
        <f>IFERROR(IF(VLOOKUP($C677,'MSCI Database'!$C:$R,6, FALSE)="","",VLOOKUP($C677,'MSCI Database'!$C:$R,6, FALSE)),"")</f>
        <v>5.8</v>
      </c>
      <c r="T677" s="211">
        <f>IFERROR(IF(VLOOKUP($C677,'MSCI Database'!$C:$R,7, FALSE)="","",VLOOKUP($C677,'MSCI Database'!$C:$R,7, FALSE)),"")</f>
        <v>4.5</v>
      </c>
      <c r="U677" s="164">
        <f>IFERROR(IF(VLOOKUP($C677,'MSCI Database'!$C:$R,8, FALSE)="","",VLOOKUP($C677,'MSCI Database'!$C:$R,8, FALSE)),"")</f>
        <v>6.3</v>
      </c>
      <c r="V677" s="175">
        <f>IFERROR(IF(VLOOKUP($C677,'MSCI Database'!$C:$R,9, FALSE)="","",VLOOKUP($C677,'MSCI Database'!$C:$R,9, FALSE)),"")</f>
        <v>5.5</v>
      </c>
      <c r="W677" s="165">
        <f t="shared" ca="1" si="24"/>
        <v>0</v>
      </c>
      <c r="X677" s="166">
        <f>IFERROR(IF(VLOOKUP($C677,'MSCI Database'!$C:$R,10, FALSE)="","",VLOOKUP($C677,'MSCI Database'!$C:$R,10, FALSE)),"")</f>
        <v>6222</v>
      </c>
      <c r="Y677" s="133" t="str">
        <f>IFERROR(IF(VLOOKUP($C677,'MSCI Database'!$C:$R,11, FALSE)="","",VLOOKUP($C677,'MSCI Database'!$C:$R,11, FALSE)),"")</f>
        <v>2019</v>
      </c>
      <c r="Z677" s="133" t="str">
        <f>IFERROR(IF(VLOOKUP($C677,'MSCI Database'!$C:$R,12, FALSE)="","",VLOOKUP($C677,'MSCI Database'!$C:$R,12, FALSE)),"")</f>
        <v>E.Segmt-Moderate</v>
      </c>
      <c r="AA677" s="202" t="str">
        <f>IFERROR(IF(VLOOKUP($C677,'MSCI Database'!$C:$R,13, FALSE)="","",VLOOKUP($C677,'MSCI Database'!$C:$R,13, FALSE)),"")</f>
        <v/>
      </c>
    </row>
    <row r="678" spans="1:27" s="130" customFormat="1" ht="15" hidden="1" customHeight="1" outlineLevel="1">
      <c r="A678" s="130" t="s">
        <v>9812</v>
      </c>
      <c r="B678" s="130" t="s">
        <v>9813</v>
      </c>
      <c r="C678" s="130" t="s">
        <v>9814</v>
      </c>
      <c r="D678" s="130" t="s">
        <v>12128</v>
      </c>
      <c r="E678" s="130" t="s">
        <v>12133</v>
      </c>
      <c r="F678" s="169">
        <v>0.23224267390308409</v>
      </c>
      <c r="G678" s="132" t="str">
        <f ca="1">IFERROR(_xll.BQL($A678, "cur_mkt_cap(currency=EUR)")/1000000, " ")</f>
        <v xml:space="preserve"> </v>
      </c>
      <c r="M678" s="305">
        <f t="shared" si="25"/>
        <v>1.502610100152954E-4</v>
      </c>
      <c r="N678" s="223">
        <f t="shared" si="26"/>
        <v>2.5300958659026478E-3</v>
      </c>
      <c r="O678" s="172" t="str">
        <f>IFERROR(IF(VLOOKUP($C678,'MSCI Database'!$C:$R,2, FALSE)="","",VLOOKUP($C678,'MSCI Database'!$C:$R,2, FALSE)),"")</f>
        <v>Health Care Providers &amp; Services</v>
      </c>
      <c r="P678" s="186" t="str">
        <f>IFERROR(IF(VLOOKUP($C678,'MSCI Database'!$C:$R,3, FALSE)="","",VLOOKUP($C678,'MSCI Database'!$C:$R,3, FALSE)),"")</f>
        <v>AA</v>
      </c>
      <c r="Q678" s="164" t="str">
        <f>IFERROR(IF(VLOOKUP($C678,'MSCI Database'!$C:$R,4, FALSE)="","",VLOOKUP($C678,'MSCI Database'!$C:$R,4, FALSE)),"")</f>
        <v>1</v>
      </c>
      <c r="R678" s="164">
        <f>IFERROR(IF(VLOOKUP($C678,'MSCI Database'!$C:$R,5, FALSE)="","",VLOOKUP($C678,'MSCI Database'!$C:$R,5, FALSE)),"")</f>
        <v>8.4</v>
      </c>
      <c r="S678" s="164">
        <f>IFERROR(IF(VLOOKUP($C678,'MSCI Database'!$C:$R,6, FALSE)="","",VLOOKUP($C678,'MSCI Database'!$C:$R,6, FALSE)),"")</f>
        <v>5.2</v>
      </c>
      <c r="T678" s="211">
        <f>IFERROR(IF(VLOOKUP($C678,'MSCI Database'!$C:$R,7, FALSE)="","",VLOOKUP($C678,'MSCI Database'!$C:$R,7, FALSE)),"")</f>
        <v>5.7</v>
      </c>
      <c r="U678" s="164">
        <f>IFERROR(IF(VLOOKUP($C678,'MSCI Database'!$C:$R,8, FALSE)="","",VLOOKUP($C678,'MSCI Database'!$C:$R,8, FALSE)),"")</f>
        <v>7</v>
      </c>
      <c r="V678" s="175">
        <f>IFERROR(IF(VLOOKUP($C678,'MSCI Database'!$C:$R,9, FALSE)="","",VLOOKUP($C678,'MSCI Database'!$C:$R,9, FALSE)),"")</f>
        <v>6.2</v>
      </c>
      <c r="W678" s="165">
        <f t="shared" ca="1" si="24"/>
        <v>0</v>
      </c>
      <c r="X678" s="166">
        <f>IFERROR(IF(VLOOKUP($C678,'MSCI Database'!$C:$R,10, FALSE)="","",VLOOKUP($C678,'MSCI Database'!$C:$R,10, FALSE)),"")</f>
        <v>187425</v>
      </c>
      <c r="Y678" s="133" t="str">
        <f>IFERROR(IF(VLOOKUP($C678,'MSCI Database'!$C:$R,11, FALSE)="","",VLOOKUP($C678,'MSCI Database'!$C:$R,11, FALSE)),"")</f>
        <v>2019</v>
      </c>
      <c r="Z678" s="133" t="str">
        <f>IFERROR(IF(VLOOKUP($C678,'MSCI Database'!$C:$R,12, FALSE)="","",VLOOKUP($C678,'MSCI Database'!$C:$R,12, FALSE)),"")</f>
        <v>E.Segmt-Moderately Low</v>
      </c>
      <c r="AA678" s="202" t="str">
        <f>IFERROR(IF(VLOOKUP($C678,'MSCI Database'!$C:$R,13, FALSE)="","",VLOOKUP($C678,'MSCI Database'!$C:$R,13, FALSE)),"")</f>
        <v/>
      </c>
    </row>
    <row r="679" spans="1:27" s="130" customFormat="1" ht="15" hidden="1" customHeight="1" outlineLevel="1">
      <c r="A679" s="130" t="s">
        <v>9211</v>
      </c>
      <c r="B679" s="130" t="s">
        <v>9212</v>
      </c>
      <c r="C679" s="130" t="s">
        <v>9213</v>
      </c>
      <c r="D679" s="130" t="s">
        <v>12128</v>
      </c>
      <c r="E679" s="130" t="s">
        <v>18689</v>
      </c>
      <c r="F679" s="169">
        <v>0.2321093472839324</v>
      </c>
      <c r="G679" s="132" t="str">
        <f ca="1">IFERROR(_xll.BQL($A679, "cur_mkt_cap(currency=EUR)")/1000000, " ")</f>
        <v xml:space="preserve"> </v>
      </c>
      <c r="M679" s="305">
        <f t="shared" si="25"/>
        <v>1.5017474769270423E-4</v>
      </c>
      <c r="N679" s="223">
        <f t="shared" si="26"/>
        <v>2.5286433803526783E-3</v>
      </c>
      <c r="O679" s="172" t="str">
        <f>IFERROR(IF(VLOOKUP($C679,'MSCI Database'!$C:$R,2, FALSE)="","",VLOOKUP($C679,'MSCI Database'!$C:$R,2, FALSE)),"")</f>
        <v>Software &amp; Services</v>
      </c>
      <c r="P679" s="186" t="str">
        <f>IFERROR(IF(VLOOKUP($C679,'MSCI Database'!$C:$R,3, FALSE)="","",VLOOKUP($C679,'MSCI Database'!$C:$R,3, FALSE)),"")</f>
        <v>A</v>
      </c>
      <c r="Q679" s="164" t="str">
        <f>IFERROR(IF(VLOOKUP($C679,'MSCI Database'!$C:$R,4, FALSE)="","",VLOOKUP($C679,'MSCI Database'!$C:$R,4, FALSE)),"")</f>
        <v>1</v>
      </c>
      <c r="R679" s="164">
        <f>IFERROR(IF(VLOOKUP($C679,'MSCI Database'!$C:$R,5, FALSE)="","",VLOOKUP($C679,'MSCI Database'!$C:$R,5, FALSE)),"")</f>
        <v>7.1</v>
      </c>
      <c r="S679" s="164">
        <f>IFERROR(IF(VLOOKUP($C679,'MSCI Database'!$C:$R,6, FALSE)="","",VLOOKUP($C679,'MSCI Database'!$C:$R,6, FALSE)),"")</f>
        <v>5.5</v>
      </c>
      <c r="T679" s="211">
        <f>IFERROR(IF(VLOOKUP($C679,'MSCI Database'!$C:$R,7, FALSE)="","",VLOOKUP($C679,'MSCI Database'!$C:$R,7, FALSE)),"")</f>
        <v>5.9</v>
      </c>
      <c r="U679" s="164">
        <f>IFERROR(IF(VLOOKUP($C679,'MSCI Database'!$C:$R,8, FALSE)="","",VLOOKUP($C679,'MSCI Database'!$C:$R,8, FALSE)),"")</f>
        <v>4.8</v>
      </c>
      <c r="V679" s="175">
        <f>IFERROR(IF(VLOOKUP($C679,'MSCI Database'!$C:$R,9, FALSE)="","",VLOOKUP($C679,'MSCI Database'!$C:$R,9, FALSE)),"")</f>
        <v>5.4</v>
      </c>
      <c r="W679" s="165">
        <f t="shared" ca="1" si="24"/>
        <v>0</v>
      </c>
      <c r="X679" s="166">
        <f>IFERROR(IF(VLOOKUP($C679,'MSCI Database'!$C:$R,10, FALSE)="","",VLOOKUP($C679,'MSCI Database'!$C:$R,10, FALSE)),"")</f>
        <v>7588</v>
      </c>
      <c r="Y679" s="133" t="str">
        <f>IFERROR(IF(VLOOKUP($C679,'MSCI Database'!$C:$R,11, FALSE)="","",VLOOKUP($C679,'MSCI Database'!$C:$R,11, FALSE)),"")</f>
        <v>2019</v>
      </c>
      <c r="Z679" s="133" t="str">
        <f>IFERROR(IF(VLOOKUP($C679,'MSCI Database'!$C:$R,12, FALSE)="","",VLOOKUP($C679,'MSCI Database'!$C:$R,12, FALSE)),"")</f>
        <v>E.Segmt-Moderately High</v>
      </c>
      <c r="AA679" s="202" t="str">
        <f>IFERROR(IF(VLOOKUP($C679,'MSCI Database'!$C:$R,13, FALSE)="","",VLOOKUP($C679,'MSCI Database'!$C:$R,13, FALSE)),"")</f>
        <v/>
      </c>
    </row>
    <row r="680" spans="1:27" s="130" customFormat="1" ht="15" hidden="1" customHeight="1" outlineLevel="1">
      <c r="A680" s="130" t="s">
        <v>10100</v>
      </c>
      <c r="B680" s="130" t="s">
        <v>10101</v>
      </c>
      <c r="C680" s="130" t="s">
        <v>10102</v>
      </c>
      <c r="D680" s="130" t="s">
        <v>12128</v>
      </c>
      <c r="E680" s="130" t="s">
        <v>12133</v>
      </c>
      <c r="F680" s="169">
        <v>0.23196302046856529</v>
      </c>
      <c r="G680" s="132" t="str">
        <f ca="1">IFERROR(_xll.BQL($A680, "cur_mkt_cap(currency=EUR)")/1000000, " ")</f>
        <v xml:space="preserve"> </v>
      </c>
      <c r="M680" s="305">
        <f t="shared" si="25"/>
        <v>1.5008007424316172E-4</v>
      </c>
      <c r="N680" s="223">
        <f t="shared" si="26"/>
        <v>2.5270492681922856E-3</v>
      </c>
      <c r="O680" s="172" t="str">
        <f>IFERROR(IF(VLOOKUP($C680,'MSCI Database'!$C:$R,2, FALSE)="","",VLOOKUP($C680,'MSCI Database'!$C:$R,2, FALSE)),"")</f>
        <v>Health Care Equipment &amp; Supplies</v>
      </c>
      <c r="P680" s="186" t="str">
        <f>IFERROR(IF(VLOOKUP($C680,'MSCI Database'!$C:$R,3, FALSE)="","",VLOOKUP($C680,'MSCI Database'!$C:$R,3, FALSE)),"")</f>
        <v>BB</v>
      </c>
      <c r="Q680" s="164" t="str">
        <f>IFERROR(IF(VLOOKUP($C680,'MSCI Database'!$C:$R,4, FALSE)="","",VLOOKUP($C680,'MSCI Database'!$C:$R,4, FALSE)),"")</f>
        <v>0</v>
      </c>
      <c r="R680" s="164">
        <f>IFERROR(IF(VLOOKUP($C680,'MSCI Database'!$C:$R,5, FALSE)="","",VLOOKUP($C680,'MSCI Database'!$C:$R,5, FALSE)),"")</f>
        <v>3.3</v>
      </c>
      <c r="S680" s="164">
        <f>IFERROR(IF(VLOOKUP($C680,'MSCI Database'!$C:$R,6, FALSE)="","",VLOOKUP($C680,'MSCI Database'!$C:$R,6, FALSE)),"")</f>
        <v>6</v>
      </c>
      <c r="T680" s="211">
        <f>IFERROR(IF(VLOOKUP($C680,'MSCI Database'!$C:$R,7, FALSE)="","",VLOOKUP($C680,'MSCI Database'!$C:$R,7, FALSE)),"")</f>
        <v>4.0999999999999996</v>
      </c>
      <c r="U680" s="164">
        <f>IFERROR(IF(VLOOKUP($C680,'MSCI Database'!$C:$R,8, FALSE)="","",VLOOKUP($C680,'MSCI Database'!$C:$R,8, FALSE)),"")</f>
        <v>5.3</v>
      </c>
      <c r="V680" s="175">
        <f>IFERROR(IF(VLOOKUP($C680,'MSCI Database'!$C:$R,9, FALSE)="","",VLOOKUP($C680,'MSCI Database'!$C:$R,9, FALSE)),"")</f>
        <v>4.9000000000000004</v>
      </c>
      <c r="W680" s="165">
        <f t="shared" ca="1" si="24"/>
        <v>0</v>
      </c>
      <c r="X680" s="166">
        <f>IFERROR(IF(VLOOKUP($C680,'MSCI Database'!$C:$R,10, FALSE)="","",VLOOKUP($C680,'MSCI Database'!$C:$R,10, FALSE)),"")</f>
        <v>8564</v>
      </c>
      <c r="Y680" s="133" t="str">
        <f>IFERROR(IF(VLOOKUP($C680,'MSCI Database'!$C:$R,11, FALSE)="","",VLOOKUP($C680,'MSCI Database'!$C:$R,11, FALSE)),"")</f>
        <v>2019</v>
      </c>
      <c r="Z680" s="133" t="str">
        <f>IFERROR(IF(VLOOKUP($C680,'MSCI Database'!$C:$R,12, FALSE)="","",VLOOKUP($C680,'MSCI Database'!$C:$R,12, FALSE)),"")</f>
        <v>E.Segmt-Moderately Low</v>
      </c>
      <c r="AA680" s="202" t="str">
        <f>IFERROR(IF(VLOOKUP($C680,'MSCI Database'!$C:$R,13, FALSE)="","",VLOOKUP($C680,'MSCI Database'!$C:$R,13, FALSE)),"")</f>
        <v/>
      </c>
    </row>
    <row r="681" spans="1:27" s="130" customFormat="1" ht="15" hidden="1" customHeight="1" outlineLevel="1">
      <c r="A681" s="130" t="s">
        <v>8919</v>
      </c>
      <c r="B681" s="130" t="s">
        <v>8920</v>
      </c>
      <c r="C681" s="130" t="s">
        <v>8921</v>
      </c>
      <c r="D681" s="130" t="s">
        <v>18686</v>
      </c>
      <c r="E681" s="130" t="s">
        <v>18688</v>
      </c>
      <c r="F681" s="169">
        <v>0.23178265973129039</v>
      </c>
      <c r="G681" s="132" t="str">
        <f ca="1">IFERROR(_xll.BQL($A681, "cur_mkt_cap(currency=EUR)")/1000000, " ")</f>
        <v xml:space="preserve"> </v>
      </c>
      <c r="M681" s="305">
        <f t="shared" si="25"/>
        <v>1.4996338084614488E-4</v>
      </c>
      <c r="N681" s="223">
        <f t="shared" si="26"/>
        <v>2.5250843840128141E-3</v>
      </c>
      <c r="O681" s="172" t="str">
        <f>IFERROR(IF(VLOOKUP($C681,'MSCI Database'!$C:$R,2, FALSE)="","",VLOOKUP($C681,'MSCI Database'!$C:$R,2, FALSE)),"")</f>
        <v>Asset Management &amp; Custody Banks</v>
      </c>
      <c r="P681" s="186" t="str">
        <f>IFERROR(IF(VLOOKUP($C681,'MSCI Database'!$C:$R,3, FALSE)="","",VLOOKUP($C681,'MSCI Database'!$C:$R,3, FALSE)),"")</f>
        <v>AAA</v>
      </c>
      <c r="Q681" s="164" t="str">
        <f>IFERROR(IF(VLOOKUP($C681,'MSCI Database'!$C:$R,4, FALSE)="","",VLOOKUP($C681,'MSCI Database'!$C:$R,4, FALSE)),"")</f>
        <v>0</v>
      </c>
      <c r="R681" s="164">
        <f>IFERROR(IF(VLOOKUP($C681,'MSCI Database'!$C:$R,5, FALSE)="","",VLOOKUP($C681,'MSCI Database'!$C:$R,5, FALSE)),"")</f>
        <v>9.4</v>
      </c>
      <c r="S681" s="164">
        <f>IFERROR(IF(VLOOKUP($C681,'MSCI Database'!$C:$R,6, FALSE)="","",VLOOKUP($C681,'MSCI Database'!$C:$R,6, FALSE)),"")</f>
        <v>10</v>
      </c>
      <c r="T681" s="211">
        <f>IFERROR(IF(VLOOKUP($C681,'MSCI Database'!$C:$R,7, FALSE)="","",VLOOKUP($C681,'MSCI Database'!$C:$R,7, FALSE)),"")</f>
        <v>5.9</v>
      </c>
      <c r="U681" s="164">
        <f>IFERROR(IF(VLOOKUP($C681,'MSCI Database'!$C:$R,8, FALSE)="","",VLOOKUP($C681,'MSCI Database'!$C:$R,8, FALSE)),"")</f>
        <v>6</v>
      </c>
      <c r="V681" s="175">
        <f>IFERROR(IF(VLOOKUP($C681,'MSCI Database'!$C:$R,9, FALSE)="","",VLOOKUP($C681,'MSCI Database'!$C:$R,9, FALSE)),"")</f>
        <v>6.1</v>
      </c>
      <c r="W681" s="165">
        <f t="shared" ca="1" si="24"/>
        <v>0</v>
      </c>
      <c r="X681" s="166">
        <f>IFERROR(IF(VLOOKUP($C681,'MSCI Database'!$C:$R,10, FALSE)="","",VLOOKUP($C681,'MSCI Database'!$C:$R,10, FALSE)),"")</f>
        <v>4102</v>
      </c>
      <c r="Y681" s="133" t="str">
        <f>IFERROR(IF(VLOOKUP($C681,'MSCI Database'!$C:$R,11, FALSE)="","",VLOOKUP($C681,'MSCI Database'!$C:$R,11, FALSE)),"")</f>
        <v>2019</v>
      </c>
      <c r="Z681" s="133" t="str">
        <f>IFERROR(IF(VLOOKUP($C681,'MSCI Database'!$C:$R,12, FALSE)="","",VLOOKUP($C681,'MSCI Database'!$C:$R,12, FALSE)),"")</f>
        <v>Reported</v>
      </c>
      <c r="AA681" s="202" t="str">
        <f>IFERROR(IF(VLOOKUP($C681,'MSCI Database'!$C:$R,13, FALSE)="","",VLOOKUP($C681,'MSCI Database'!$C:$R,13, FALSE)),"")</f>
        <v>Leads peers in ESG integration in investment decisions</v>
      </c>
    </row>
    <row r="682" spans="1:27" s="130" customFormat="1" ht="15" hidden="1" customHeight="1" outlineLevel="1">
      <c r="A682" s="130" t="s">
        <v>10057</v>
      </c>
      <c r="B682" s="130" t="s">
        <v>10058</v>
      </c>
      <c r="C682" s="130" t="s">
        <v>10059</v>
      </c>
      <c r="D682" s="130" t="s">
        <v>12128</v>
      </c>
      <c r="E682" s="130" t="s">
        <v>18673</v>
      </c>
      <c r="F682" s="169">
        <v>0.2309564011921717</v>
      </c>
      <c r="G682" s="132" t="str">
        <f ca="1">IFERROR(_xll.BQL($A682, "cur_mkt_cap(currency=EUR)")/1000000, " ")</f>
        <v xml:space="preserve"> </v>
      </c>
      <c r="M682" s="305">
        <f t="shared" si="25"/>
        <v>1.4942879157133507E-4</v>
      </c>
      <c r="N682" s="223">
        <f t="shared" si="26"/>
        <v>2.5160829663195983E-3</v>
      </c>
      <c r="O682" s="172" t="str">
        <f>IFERROR(IF(VLOOKUP($C682,'MSCI Database'!$C:$R,2, FALSE)="","",VLOOKUP($C682,'MSCI Database'!$C:$R,2, FALSE)),"")</f>
        <v>Industrial Machinery</v>
      </c>
      <c r="P682" s="186" t="str">
        <f>IFERROR(IF(VLOOKUP($C682,'MSCI Database'!$C:$R,3, FALSE)="","",VLOOKUP($C682,'MSCI Database'!$C:$R,3, FALSE)),"")</f>
        <v>BBB</v>
      </c>
      <c r="Q682" s="164" t="str">
        <f>IFERROR(IF(VLOOKUP($C682,'MSCI Database'!$C:$R,4, FALSE)="","",VLOOKUP($C682,'MSCI Database'!$C:$R,4, FALSE)),"")</f>
        <v>0</v>
      </c>
      <c r="R682" s="164">
        <f>IFERROR(IF(VLOOKUP($C682,'MSCI Database'!$C:$R,5, FALSE)="","",VLOOKUP($C682,'MSCI Database'!$C:$R,5, FALSE)),"")</f>
        <v>5.3</v>
      </c>
      <c r="S682" s="164">
        <f>IFERROR(IF(VLOOKUP($C682,'MSCI Database'!$C:$R,6, FALSE)="","",VLOOKUP($C682,'MSCI Database'!$C:$R,6, FALSE)),"")</f>
        <v>4.7</v>
      </c>
      <c r="T682" s="211">
        <f>IFERROR(IF(VLOOKUP($C682,'MSCI Database'!$C:$R,7, FALSE)="","",VLOOKUP($C682,'MSCI Database'!$C:$R,7, FALSE)),"")</f>
        <v>6.1</v>
      </c>
      <c r="U682" s="164">
        <f>IFERROR(IF(VLOOKUP($C682,'MSCI Database'!$C:$R,8, FALSE)="","",VLOOKUP($C682,'MSCI Database'!$C:$R,8, FALSE)),"")</f>
        <v>4.7</v>
      </c>
      <c r="V682" s="175">
        <f>IFERROR(IF(VLOOKUP($C682,'MSCI Database'!$C:$R,9, FALSE)="","",VLOOKUP($C682,'MSCI Database'!$C:$R,9, FALSE)),"")</f>
        <v>5</v>
      </c>
      <c r="W682" s="165">
        <f t="shared" ca="1" si="24"/>
        <v>0</v>
      </c>
      <c r="X682" s="166">
        <f>IFERROR(IF(VLOOKUP($C682,'MSCI Database'!$C:$R,10, FALSE)="","",VLOOKUP($C682,'MSCI Database'!$C:$R,10, FALSE)),"")</f>
        <v>59483</v>
      </c>
      <c r="Y682" s="133" t="str">
        <f>IFERROR(IF(VLOOKUP($C682,'MSCI Database'!$C:$R,11, FALSE)="","",VLOOKUP($C682,'MSCI Database'!$C:$R,11, FALSE)),"")</f>
        <v>2019</v>
      </c>
      <c r="Z682" s="133" t="str">
        <f>IFERROR(IF(VLOOKUP($C682,'MSCI Database'!$C:$R,12, FALSE)="","",VLOOKUP($C682,'MSCI Database'!$C:$R,12, FALSE)),"")</f>
        <v>E.Segmt-Moderately High</v>
      </c>
      <c r="AA682" s="202" t="str">
        <f>IFERROR(IF(VLOOKUP($C682,'MSCI Database'!$C:$R,13, FALSE)="","",VLOOKUP($C682,'MSCI Database'!$C:$R,13, FALSE)),"")</f>
        <v/>
      </c>
    </row>
    <row r="683" spans="1:27" s="130" customFormat="1" ht="15" hidden="1" customHeight="1" outlineLevel="1">
      <c r="A683" s="130" t="s">
        <v>10568</v>
      </c>
      <c r="B683" s="130" t="s">
        <v>10569</v>
      </c>
      <c r="C683" s="130" t="s">
        <v>10570</v>
      </c>
      <c r="D683" s="130" t="s">
        <v>12128</v>
      </c>
      <c r="E683" s="130" t="s">
        <v>18707</v>
      </c>
      <c r="F683" s="169">
        <v>0.22930096202235531</v>
      </c>
      <c r="G683" s="132" t="str">
        <f ca="1">IFERROR(_xll.BQL($A683, "cur_mkt_cap(currency=EUR)")/1000000, " ")</f>
        <v xml:space="preserve"> </v>
      </c>
      <c r="M683" s="305">
        <f t="shared" si="25"/>
        <v>1.4835772242846387E-4</v>
      </c>
      <c r="N683" s="223">
        <f t="shared" si="26"/>
        <v>2.4980482971116748E-3</v>
      </c>
      <c r="O683" s="172" t="str">
        <f>IFERROR(IF(VLOOKUP($C683,'MSCI Database'!$C:$R,2, FALSE)="","",VLOOKUP($C683,'MSCI Database'!$C:$R,2, FALSE)),"")</f>
        <v>Oil &amp; Gas Exploration &amp; Production</v>
      </c>
      <c r="P683" s="186" t="str">
        <f>IFERROR(IF(VLOOKUP($C683,'MSCI Database'!$C:$R,3, FALSE)="","",VLOOKUP($C683,'MSCI Database'!$C:$R,3, FALSE)),"")</f>
        <v>BBB</v>
      </c>
      <c r="Q683" s="164" t="str">
        <f>IFERROR(IF(VLOOKUP($C683,'MSCI Database'!$C:$R,4, FALSE)="","",VLOOKUP($C683,'MSCI Database'!$C:$R,4, FALSE)),"")</f>
        <v>0</v>
      </c>
      <c r="R683" s="164">
        <f>IFERROR(IF(VLOOKUP($C683,'MSCI Database'!$C:$R,5, FALSE)="","",VLOOKUP($C683,'MSCI Database'!$C:$R,5, FALSE)),"")</f>
        <v>5</v>
      </c>
      <c r="S683" s="164">
        <f>IFERROR(IF(VLOOKUP($C683,'MSCI Database'!$C:$R,6, FALSE)="","",VLOOKUP($C683,'MSCI Database'!$C:$R,6, FALSE)),"")</f>
        <v>2.7</v>
      </c>
      <c r="T683" s="211">
        <f>IFERROR(IF(VLOOKUP($C683,'MSCI Database'!$C:$R,7, FALSE)="","",VLOOKUP($C683,'MSCI Database'!$C:$R,7, FALSE)),"")</f>
        <v>6.1</v>
      </c>
      <c r="U683" s="164">
        <f>IFERROR(IF(VLOOKUP($C683,'MSCI Database'!$C:$R,8, FALSE)="","",VLOOKUP($C683,'MSCI Database'!$C:$R,8, FALSE)),"")</f>
        <v>6.4</v>
      </c>
      <c r="V683" s="175">
        <f>IFERROR(IF(VLOOKUP($C683,'MSCI Database'!$C:$R,9, FALSE)="","",VLOOKUP($C683,'MSCI Database'!$C:$R,9, FALSE)),"")</f>
        <v>4.7</v>
      </c>
      <c r="W683" s="165">
        <f t="shared" ca="1" si="24"/>
        <v>0</v>
      </c>
      <c r="X683" s="166">
        <f>IFERROR(IF(VLOOKUP($C683,'MSCI Database'!$C:$R,10, FALSE)="","",VLOOKUP($C683,'MSCI Database'!$C:$R,10, FALSE)),"")</f>
        <v>6650000</v>
      </c>
      <c r="Y683" s="133" t="str">
        <f>IFERROR(IF(VLOOKUP($C683,'MSCI Database'!$C:$R,11, FALSE)="","",VLOOKUP($C683,'MSCI Database'!$C:$R,11, FALSE)),"")</f>
        <v>2019</v>
      </c>
      <c r="Z683" s="133" t="str">
        <f>IFERROR(IF(VLOOKUP($C683,'MSCI Database'!$C:$R,12, FALSE)="","",VLOOKUP($C683,'MSCI Database'!$C:$R,12, FALSE)),"")</f>
        <v>Reported</v>
      </c>
      <c r="AA683" s="202" t="str">
        <f>IFERROR(IF(VLOOKUP($C683,'MSCI Database'!$C:$R,13, FALSE)="","",VLOOKUP($C683,'MSCI Database'!$C:$R,13, FALSE)),"")</f>
        <v/>
      </c>
    </row>
    <row r="684" spans="1:27" s="130" customFormat="1" ht="15" hidden="1" customHeight="1" outlineLevel="1">
      <c r="A684" s="130" t="s">
        <v>11290</v>
      </c>
      <c r="B684" s="130" t="s">
        <v>11291</v>
      </c>
      <c r="C684" s="130" t="s">
        <v>11292</v>
      </c>
      <c r="D684" s="130" t="s">
        <v>12128</v>
      </c>
      <c r="E684" s="130" t="s">
        <v>18673</v>
      </c>
      <c r="F684" s="169">
        <v>0.22833637590944031</v>
      </c>
      <c r="G684" s="132" t="str">
        <f ca="1">IFERROR(_xll.BQL($A684, "cur_mkt_cap(currency=EUR)")/1000000, " ")</f>
        <v xml:space="preserve"> </v>
      </c>
      <c r="M684" s="305">
        <f t="shared" si="25"/>
        <v>1.4773363521340785E-4</v>
      </c>
      <c r="N684" s="223">
        <f t="shared" si="26"/>
        <v>2.4875399125173269E-3</v>
      </c>
      <c r="O684" s="172" t="str">
        <f>IFERROR(IF(VLOOKUP($C684,'MSCI Database'!$C:$R,2, FALSE)="","",VLOOKUP($C684,'MSCI Database'!$C:$R,2, FALSE)),"")</f>
        <v>Trading Companies &amp; Distributors</v>
      </c>
      <c r="P684" s="186" t="str">
        <f>IFERROR(IF(VLOOKUP($C684,'MSCI Database'!$C:$R,3, FALSE)="","",VLOOKUP($C684,'MSCI Database'!$C:$R,3, FALSE)),"")</f>
        <v>AA</v>
      </c>
      <c r="Q684" s="164" t="str">
        <f>IFERROR(IF(VLOOKUP($C684,'MSCI Database'!$C:$R,4, FALSE)="","",VLOOKUP($C684,'MSCI Database'!$C:$R,4, FALSE)),"")</f>
        <v>1</v>
      </c>
      <c r="R684" s="164">
        <f>IFERROR(IF(VLOOKUP($C684,'MSCI Database'!$C:$R,5, FALSE)="","",VLOOKUP($C684,'MSCI Database'!$C:$R,5, FALSE)),"")</f>
        <v>8.3000000000000007</v>
      </c>
      <c r="S684" s="164">
        <f>IFERROR(IF(VLOOKUP($C684,'MSCI Database'!$C:$R,6, FALSE)="","",VLOOKUP($C684,'MSCI Database'!$C:$R,6, FALSE)),"")</f>
        <v>7</v>
      </c>
      <c r="T684" s="211">
        <f>IFERROR(IF(VLOOKUP($C684,'MSCI Database'!$C:$R,7, FALSE)="","",VLOOKUP($C684,'MSCI Database'!$C:$R,7, FALSE)),"")</f>
        <v>6</v>
      </c>
      <c r="U684" s="164">
        <f>IFERROR(IF(VLOOKUP($C684,'MSCI Database'!$C:$R,8, FALSE)="","",VLOOKUP($C684,'MSCI Database'!$C:$R,8, FALSE)),"")</f>
        <v>6.1</v>
      </c>
      <c r="V684" s="175">
        <f>IFERROR(IF(VLOOKUP($C684,'MSCI Database'!$C:$R,9, FALSE)="","",VLOOKUP($C684,'MSCI Database'!$C:$R,9, FALSE)),"")</f>
        <v>6.1</v>
      </c>
      <c r="W684" s="165">
        <f t="shared" ca="1" si="24"/>
        <v>0</v>
      </c>
      <c r="X684" s="166">
        <f>IFERROR(IF(VLOOKUP($C684,'MSCI Database'!$C:$R,10, FALSE)="","",VLOOKUP($C684,'MSCI Database'!$C:$R,10, FALSE)),"")</f>
        <v>43466</v>
      </c>
      <c r="Y684" s="133" t="str">
        <f>IFERROR(IF(VLOOKUP($C684,'MSCI Database'!$C:$R,11, FALSE)="","",VLOOKUP($C684,'MSCI Database'!$C:$R,11, FALSE)),"")</f>
        <v>2019</v>
      </c>
      <c r="Z684" s="133" t="str">
        <f>IFERROR(IF(VLOOKUP($C684,'MSCI Database'!$C:$R,12, FALSE)="","",VLOOKUP($C684,'MSCI Database'!$C:$R,12, FALSE)),"")</f>
        <v>E.Segmt-Moderately Low</v>
      </c>
      <c r="AA684" s="202" t="str">
        <f>IFERROR(IF(VLOOKUP($C684,'MSCI Database'!$C:$R,13, FALSE)="","",VLOOKUP($C684,'MSCI Database'!$C:$R,13, FALSE)),"")</f>
        <v/>
      </c>
    </row>
    <row r="685" spans="1:27" s="130" customFormat="1" ht="15" hidden="1" customHeight="1" outlineLevel="1">
      <c r="A685" s="130" t="s">
        <v>11753</v>
      </c>
      <c r="B685" s="130" t="s">
        <v>11754</v>
      </c>
      <c r="C685" s="130" t="s">
        <v>11755</v>
      </c>
      <c r="D685" s="130" t="s">
        <v>12128</v>
      </c>
      <c r="E685" s="130" t="s">
        <v>18689</v>
      </c>
      <c r="F685" s="169">
        <v>0.2271793978138715</v>
      </c>
      <c r="G685" s="132" t="str">
        <f ca="1">IFERROR(_xll.BQL($A685, "cur_mkt_cap(currency=EUR)")/1000000, " ")</f>
        <v xml:space="preserve"> </v>
      </c>
      <c r="M685" s="305">
        <f t="shared" si="25"/>
        <v>1.4698507038557484E-4</v>
      </c>
      <c r="N685" s="223">
        <f t="shared" si="26"/>
        <v>2.4749355730678073E-3</v>
      </c>
      <c r="O685" s="172" t="str">
        <f>IFERROR(IF(VLOOKUP($C685,'MSCI Database'!$C:$R,2, FALSE)="","",VLOOKUP($C685,'MSCI Database'!$C:$R,2, FALSE)),"")</f>
        <v>Software &amp; Services</v>
      </c>
      <c r="P685" s="186" t="str">
        <f>IFERROR(IF(VLOOKUP($C685,'MSCI Database'!$C:$R,3, FALSE)="","",VLOOKUP($C685,'MSCI Database'!$C:$R,3, FALSE)),"")</f>
        <v>A</v>
      </c>
      <c r="Q685" s="164" t="str">
        <f>IFERROR(IF(VLOOKUP($C685,'MSCI Database'!$C:$R,4, FALSE)="","",VLOOKUP($C685,'MSCI Database'!$C:$R,4, FALSE)),"")</f>
        <v>0</v>
      </c>
      <c r="R685" s="164">
        <f>IFERROR(IF(VLOOKUP($C685,'MSCI Database'!$C:$R,5, FALSE)="","",VLOOKUP($C685,'MSCI Database'!$C:$R,5, FALSE)),"")</f>
        <v>5.9</v>
      </c>
      <c r="S685" s="164">
        <f>IFERROR(IF(VLOOKUP($C685,'MSCI Database'!$C:$R,6, FALSE)="","",VLOOKUP($C685,'MSCI Database'!$C:$R,6, FALSE)),"")</f>
        <v>6.7</v>
      </c>
      <c r="T685" s="211">
        <f>IFERROR(IF(VLOOKUP($C685,'MSCI Database'!$C:$R,7, FALSE)="","",VLOOKUP($C685,'MSCI Database'!$C:$R,7, FALSE)),"")</f>
        <v>4.7</v>
      </c>
      <c r="U685" s="164">
        <f>IFERROR(IF(VLOOKUP($C685,'MSCI Database'!$C:$R,8, FALSE)="","",VLOOKUP($C685,'MSCI Database'!$C:$R,8, FALSE)),"")</f>
        <v>5.7</v>
      </c>
      <c r="V685" s="175">
        <f>IFERROR(IF(VLOOKUP($C685,'MSCI Database'!$C:$R,9, FALSE)="","",VLOOKUP($C685,'MSCI Database'!$C:$R,9, FALSE)),"")</f>
        <v>5.2</v>
      </c>
      <c r="W685" s="165">
        <f t="shared" ca="1" si="24"/>
        <v>0</v>
      </c>
      <c r="X685" s="166">
        <f>IFERROR(IF(VLOOKUP($C685,'MSCI Database'!$C:$R,10, FALSE)="","",VLOOKUP($C685,'MSCI Database'!$C:$R,10, FALSE)),"")</f>
        <v>12610</v>
      </c>
      <c r="Y685" s="133" t="str">
        <f>IFERROR(IF(VLOOKUP($C685,'MSCI Database'!$C:$R,11, FALSE)="","",VLOOKUP($C685,'MSCI Database'!$C:$R,11, FALSE)),"")</f>
        <v>2019</v>
      </c>
      <c r="Z685" s="133" t="str">
        <f>IFERROR(IF(VLOOKUP($C685,'MSCI Database'!$C:$R,12, FALSE)="","",VLOOKUP($C685,'MSCI Database'!$C:$R,12, FALSE)),"")</f>
        <v>E.Segmt-Moderately High</v>
      </c>
      <c r="AA685" s="202" t="str">
        <f>IFERROR(IF(VLOOKUP($C685,'MSCI Database'!$C:$R,13, FALSE)="","",VLOOKUP($C685,'MSCI Database'!$C:$R,13, FALSE)),"")</f>
        <v/>
      </c>
    </row>
    <row r="686" spans="1:27" s="130" customFormat="1" ht="15" hidden="1" customHeight="1" outlineLevel="1">
      <c r="A686" s="130" t="s">
        <v>9512</v>
      </c>
      <c r="B686" s="130" t="s">
        <v>9513</v>
      </c>
      <c r="C686" s="130" t="s">
        <v>9514</v>
      </c>
      <c r="D686" s="130" t="s">
        <v>12128</v>
      </c>
      <c r="E686" s="130" t="s">
        <v>12133</v>
      </c>
      <c r="F686" s="169">
        <v>0.224708541432971</v>
      </c>
      <c r="G686" s="132" t="str">
        <f ca="1">IFERROR(_xll.BQL($A686, "cur_mkt_cap(currency=EUR)")/1000000, " ")</f>
        <v xml:space="preserve"> </v>
      </c>
      <c r="M686" s="305">
        <f t="shared" si="25"/>
        <v>1.4538642630713223E-4</v>
      </c>
      <c r="N686" s="223">
        <f t="shared" si="26"/>
        <v>2.4480175936564771E-3</v>
      </c>
      <c r="O686" s="172" t="str">
        <f>IFERROR(IF(VLOOKUP($C686,'MSCI Database'!$C:$R,2, FALSE)="","",VLOOKUP($C686,'MSCI Database'!$C:$R,2, FALSE)),"")</f>
        <v>Health Care Equipment &amp; Supplies</v>
      </c>
      <c r="P686" s="186" t="str">
        <f>IFERROR(IF(VLOOKUP($C686,'MSCI Database'!$C:$R,3, FALSE)="","",VLOOKUP($C686,'MSCI Database'!$C:$R,3, FALSE)),"")</f>
        <v>BB</v>
      </c>
      <c r="Q686" s="164" t="str">
        <f>IFERROR(IF(VLOOKUP($C686,'MSCI Database'!$C:$R,4, FALSE)="","",VLOOKUP($C686,'MSCI Database'!$C:$R,4, FALSE)),"")</f>
        <v>1</v>
      </c>
      <c r="R686" s="164">
        <f>IFERROR(IF(VLOOKUP($C686,'MSCI Database'!$C:$R,5, FALSE)="","",VLOOKUP($C686,'MSCI Database'!$C:$R,5, FALSE)),"")</f>
        <v>4</v>
      </c>
      <c r="S686" s="164">
        <f>IFERROR(IF(VLOOKUP($C686,'MSCI Database'!$C:$R,6, FALSE)="","",VLOOKUP($C686,'MSCI Database'!$C:$R,6, FALSE)),"")</f>
        <v>10</v>
      </c>
      <c r="T686" s="211">
        <f>IFERROR(IF(VLOOKUP($C686,'MSCI Database'!$C:$R,7, FALSE)="","",VLOOKUP($C686,'MSCI Database'!$C:$R,7, FALSE)),"")</f>
        <v>5.2</v>
      </c>
      <c r="U686" s="164">
        <f>IFERROR(IF(VLOOKUP($C686,'MSCI Database'!$C:$R,8, FALSE)="","",VLOOKUP($C686,'MSCI Database'!$C:$R,8, FALSE)),"")</f>
        <v>4.0999999999999996</v>
      </c>
      <c r="V686" s="175">
        <f>IFERROR(IF(VLOOKUP($C686,'MSCI Database'!$C:$R,9, FALSE)="","",VLOOKUP($C686,'MSCI Database'!$C:$R,9, FALSE)),"")</f>
        <v>4.8</v>
      </c>
      <c r="W686" s="165">
        <f t="shared" ca="1" si="24"/>
        <v>0</v>
      </c>
      <c r="X686" s="166">
        <f>IFERROR(IF(VLOOKUP($C686,'MSCI Database'!$C:$R,10, FALSE)="","",VLOOKUP($C686,'MSCI Database'!$C:$R,10, FALSE)),"")</f>
        <v>163242</v>
      </c>
      <c r="Y686" s="133" t="str">
        <f>IFERROR(IF(VLOOKUP($C686,'MSCI Database'!$C:$R,11, FALSE)="","",VLOOKUP($C686,'MSCI Database'!$C:$R,11, FALSE)),"")</f>
        <v>2019</v>
      </c>
      <c r="Z686" s="133" t="str">
        <f>IFERROR(IF(VLOOKUP($C686,'MSCI Database'!$C:$R,12, FALSE)="","",VLOOKUP($C686,'MSCI Database'!$C:$R,12, FALSE)),"")</f>
        <v>Reported</v>
      </c>
      <c r="AA686" s="202" t="str">
        <f>IFERROR(IF(VLOOKUP($C686,'MSCI Database'!$C:$R,13, FALSE)="","",VLOOKUP($C686,'MSCI Database'!$C:$R,13, FALSE)),"")</f>
        <v/>
      </c>
    </row>
    <row r="687" spans="1:27" s="130" customFormat="1" ht="15" hidden="1" customHeight="1" outlineLevel="1">
      <c r="A687" s="130" t="s">
        <v>9272</v>
      </c>
      <c r="B687" s="130" t="s">
        <v>9273</v>
      </c>
      <c r="C687" s="130" t="s">
        <v>9274</v>
      </c>
      <c r="D687" s="130" t="s">
        <v>12128</v>
      </c>
      <c r="E687" s="130" t="s">
        <v>18673</v>
      </c>
      <c r="F687" s="169">
        <v>0.22430710243461019</v>
      </c>
      <c r="G687" s="132" t="str">
        <f ca="1">IFERROR(_xll.BQL($A687, "cur_mkt_cap(currency=EUR)")/1000000, " ")</f>
        <v xml:space="preserve"> </v>
      </c>
      <c r="M687" s="305">
        <f t="shared" si="25"/>
        <v>1.4512669527519276E-4</v>
      </c>
      <c r="N687" s="223">
        <f t="shared" si="26"/>
        <v>2.4436442408479891E-3</v>
      </c>
      <c r="O687" s="172" t="str">
        <f>IFERROR(IF(VLOOKUP($C687,'MSCI Database'!$C:$R,2, FALSE)="","",VLOOKUP($C687,'MSCI Database'!$C:$R,2, FALSE)),"")</f>
        <v>Aerospace &amp; Defense</v>
      </c>
      <c r="P687" s="186" t="str">
        <f>IFERROR(IF(VLOOKUP($C687,'MSCI Database'!$C:$R,3, FALSE)="","",VLOOKUP($C687,'MSCI Database'!$C:$R,3, FALSE)),"")</f>
        <v>AA</v>
      </c>
      <c r="Q687" s="164" t="str">
        <f>IFERROR(IF(VLOOKUP($C687,'MSCI Database'!$C:$R,4, FALSE)="","",VLOOKUP($C687,'MSCI Database'!$C:$R,4, FALSE)),"")</f>
        <v>0</v>
      </c>
      <c r="R687" s="164">
        <f>IFERROR(IF(VLOOKUP($C687,'MSCI Database'!$C:$R,5, FALSE)="","",VLOOKUP($C687,'MSCI Database'!$C:$R,5, FALSE)),"")</f>
        <v>8.5</v>
      </c>
      <c r="S687" s="164">
        <f>IFERROR(IF(VLOOKUP($C687,'MSCI Database'!$C:$R,6, FALSE)="","",VLOOKUP($C687,'MSCI Database'!$C:$R,6, FALSE)),"")</f>
        <v>2.2999999999999998</v>
      </c>
      <c r="T687" s="211">
        <f>IFERROR(IF(VLOOKUP($C687,'MSCI Database'!$C:$R,7, FALSE)="","",VLOOKUP($C687,'MSCI Database'!$C:$R,7, FALSE)),"")</f>
        <v>5.9</v>
      </c>
      <c r="U687" s="164">
        <f>IFERROR(IF(VLOOKUP($C687,'MSCI Database'!$C:$R,8, FALSE)="","",VLOOKUP($C687,'MSCI Database'!$C:$R,8, FALSE)),"")</f>
        <v>6.1</v>
      </c>
      <c r="V687" s="175">
        <f>IFERROR(IF(VLOOKUP($C687,'MSCI Database'!$C:$R,9, FALSE)="","",VLOOKUP($C687,'MSCI Database'!$C:$R,9, FALSE)),"")</f>
        <v>5.5</v>
      </c>
      <c r="W687" s="165">
        <f t="shared" ca="1" si="24"/>
        <v>0</v>
      </c>
      <c r="X687" s="166">
        <f>IFERROR(IF(VLOOKUP($C687,'MSCI Database'!$C:$R,10, FALSE)="","",VLOOKUP($C687,'MSCI Database'!$C:$R,10, FALSE)),"")</f>
        <v>68896</v>
      </c>
      <c r="Y687" s="133" t="str">
        <f>IFERROR(IF(VLOOKUP($C687,'MSCI Database'!$C:$R,11, FALSE)="","",VLOOKUP($C687,'MSCI Database'!$C:$R,11, FALSE)),"")</f>
        <v>2019</v>
      </c>
      <c r="Z687" s="133" t="str">
        <f>IFERROR(IF(VLOOKUP($C687,'MSCI Database'!$C:$R,12, FALSE)="","",VLOOKUP($C687,'MSCI Database'!$C:$R,12, FALSE)),"")</f>
        <v>E.Segmt-Moderately Low</v>
      </c>
      <c r="AA687" s="202" t="str">
        <f>IFERROR(IF(VLOOKUP($C687,'MSCI Database'!$C:$R,13, FALSE)="","",VLOOKUP($C687,'MSCI Database'!$C:$R,13, FALSE)),"")</f>
        <v/>
      </c>
    </row>
    <row r="688" spans="1:27" s="130" customFormat="1" ht="15" hidden="1" customHeight="1" outlineLevel="1">
      <c r="A688" s="130" t="s">
        <v>10711</v>
      </c>
      <c r="B688" s="130" t="s">
        <v>10712</v>
      </c>
      <c r="C688" s="130" t="s">
        <v>10713</v>
      </c>
      <c r="D688" s="130" t="s">
        <v>12128</v>
      </c>
      <c r="E688" s="130" t="s">
        <v>18689</v>
      </c>
      <c r="F688" s="169">
        <v>0.22418831769753941</v>
      </c>
      <c r="G688" s="132" t="str">
        <f ca="1">IFERROR(_xll.BQL($A688, "cur_mkt_cap(currency=EUR)")/1000000, " ")</f>
        <v xml:space="preserve"> </v>
      </c>
      <c r="M688" s="305">
        <f t="shared" si="25"/>
        <v>1.45049841550308E-4</v>
      </c>
      <c r="N688" s="223">
        <f t="shared" si="26"/>
        <v>2.4423501773275158E-3</v>
      </c>
      <c r="O688" s="172" t="str">
        <f>IFERROR(IF(VLOOKUP($C688,'MSCI Database'!$C:$R,2, FALSE)="","",VLOOKUP($C688,'MSCI Database'!$C:$R,2, FALSE)),"")</f>
        <v>Electronic Equipment, Instruments &amp; Components</v>
      </c>
      <c r="P688" s="186" t="str">
        <f>IFERROR(IF(VLOOKUP($C688,'MSCI Database'!$C:$R,3, FALSE)="","",VLOOKUP($C688,'MSCI Database'!$C:$R,3, FALSE)),"")</f>
        <v>AA</v>
      </c>
      <c r="Q688" s="164" t="str">
        <f>IFERROR(IF(VLOOKUP($C688,'MSCI Database'!$C:$R,4, FALSE)="","",VLOOKUP($C688,'MSCI Database'!$C:$R,4, FALSE)),"")</f>
        <v>0</v>
      </c>
      <c r="R688" s="164">
        <f>IFERROR(IF(VLOOKUP($C688,'MSCI Database'!$C:$R,5, FALSE)="","",VLOOKUP($C688,'MSCI Database'!$C:$R,5, FALSE)),"")</f>
        <v>8.5</v>
      </c>
      <c r="S688" s="164">
        <f>IFERROR(IF(VLOOKUP($C688,'MSCI Database'!$C:$R,6, FALSE)="","",VLOOKUP($C688,'MSCI Database'!$C:$R,6, FALSE)),"")</f>
        <v>4.2</v>
      </c>
      <c r="T688" s="211">
        <f>IFERROR(IF(VLOOKUP($C688,'MSCI Database'!$C:$R,7, FALSE)="","",VLOOKUP($C688,'MSCI Database'!$C:$R,7, FALSE)),"")</f>
        <v>5.6</v>
      </c>
      <c r="U688" s="164">
        <f>IFERROR(IF(VLOOKUP($C688,'MSCI Database'!$C:$R,8, FALSE)="","",VLOOKUP($C688,'MSCI Database'!$C:$R,8, FALSE)),"")</f>
        <v>5.2</v>
      </c>
      <c r="V688" s="175">
        <f>IFERROR(IF(VLOOKUP($C688,'MSCI Database'!$C:$R,9, FALSE)="","",VLOOKUP($C688,'MSCI Database'!$C:$R,9, FALSE)),"")</f>
        <v>5.2</v>
      </c>
      <c r="W688" s="165">
        <f t="shared" ca="1" si="24"/>
        <v>0</v>
      </c>
      <c r="X688" s="166">
        <f>IFERROR(IF(VLOOKUP($C688,'MSCI Database'!$C:$R,10, FALSE)="","",VLOOKUP($C688,'MSCI Database'!$C:$R,10, FALSE)),"")</f>
        <v>17260</v>
      </c>
      <c r="Y688" s="133" t="str">
        <f>IFERROR(IF(VLOOKUP($C688,'MSCI Database'!$C:$R,11, FALSE)="","",VLOOKUP($C688,'MSCI Database'!$C:$R,11, FALSE)),"")</f>
        <v>2019</v>
      </c>
      <c r="Z688" s="133" t="str">
        <f>IFERROR(IF(VLOOKUP($C688,'MSCI Database'!$C:$R,12, FALSE)="","",VLOOKUP($C688,'MSCI Database'!$C:$R,12, FALSE)),"")</f>
        <v>Reported</v>
      </c>
      <c r="AA688" s="202" t="str">
        <f>IFERROR(IF(VLOOKUP($C688,'MSCI Database'!$C:$R,13, FALSE)="","",VLOOKUP($C688,'MSCI Database'!$C:$R,13, FALSE)),"")</f>
        <v/>
      </c>
    </row>
    <row r="689" spans="1:27" s="130" customFormat="1" ht="15" hidden="1" customHeight="1" outlineLevel="1">
      <c r="A689" s="130" t="s">
        <v>9543</v>
      </c>
      <c r="B689" s="130" t="s">
        <v>9544</v>
      </c>
      <c r="C689" s="130" t="s">
        <v>9545</v>
      </c>
      <c r="D689" s="130" t="s">
        <v>12128</v>
      </c>
      <c r="E689" s="130" t="s">
        <v>18689</v>
      </c>
      <c r="F689" s="169">
        <v>0.2223425641382126</v>
      </c>
      <c r="G689" s="132" t="str">
        <f ca="1">IFERROR(_xll.BQL($A689, "cur_mkt_cap(currency=EUR)")/1000000, " ")</f>
        <v xml:space="preserve"> </v>
      </c>
      <c r="M689" s="305">
        <f t="shared" si="25"/>
        <v>1.4385563899742355E-4</v>
      </c>
      <c r="N689" s="223">
        <f t="shared" si="26"/>
        <v>2.4222421869593176E-3</v>
      </c>
      <c r="O689" s="172" t="str">
        <f>IFERROR(IF(VLOOKUP($C689,'MSCI Database'!$C:$R,2, FALSE)="","",VLOOKUP($C689,'MSCI Database'!$C:$R,2, FALSE)),"")</f>
        <v>Technology Hardware, Storage &amp; Peripherals</v>
      </c>
      <c r="P689" s="186" t="str">
        <f>IFERROR(IF(VLOOKUP($C689,'MSCI Database'!$C:$R,3, FALSE)="","",VLOOKUP($C689,'MSCI Database'!$C:$R,3, FALSE)),"")</f>
        <v>A</v>
      </c>
      <c r="Q689" s="164" t="str">
        <f>IFERROR(IF(VLOOKUP($C689,'MSCI Database'!$C:$R,4, FALSE)="","",VLOOKUP($C689,'MSCI Database'!$C:$R,4, FALSE)),"")</f>
        <v>0</v>
      </c>
      <c r="R689" s="164">
        <f>IFERROR(IF(VLOOKUP($C689,'MSCI Database'!$C:$R,5, FALSE)="","",VLOOKUP($C689,'MSCI Database'!$C:$R,5, FALSE)),"")</f>
        <v>7</v>
      </c>
      <c r="S689" s="164">
        <f>IFERROR(IF(VLOOKUP($C689,'MSCI Database'!$C:$R,6, FALSE)="","",VLOOKUP($C689,'MSCI Database'!$C:$R,6, FALSE)),"")</f>
        <v>2.8</v>
      </c>
      <c r="T689" s="211">
        <f>IFERROR(IF(VLOOKUP($C689,'MSCI Database'!$C:$R,7, FALSE)="","",VLOOKUP($C689,'MSCI Database'!$C:$R,7, FALSE)),"")</f>
        <v>5.5</v>
      </c>
      <c r="U689" s="164">
        <f>IFERROR(IF(VLOOKUP($C689,'MSCI Database'!$C:$R,8, FALSE)="","",VLOOKUP($C689,'MSCI Database'!$C:$R,8, FALSE)),"")</f>
        <v>5.4</v>
      </c>
      <c r="V689" s="175">
        <f>IFERROR(IF(VLOOKUP($C689,'MSCI Database'!$C:$R,9, FALSE)="","",VLOOKUP($C689,'MSCI Database'!$C:$R,9, FALSE)),"")</f>
        <v>5</v>
      </c>
      <c r="W689" s="165">
        <f t="shared" ca="1" si="24"/>
        <v>0</v>
      </c>
      <c r="X689" s="166">
        <f>IFERROR(IF(VLOOKUP($C689,'MSCI Database'!$C:$R,10, FALSE)="","",VLOOKUP($C689,'MSCI Database'!$C:$R,10, FALSE)),"")</f>
        <v>20956</v>
      </c>
      <c r="Y689" s="133" t="str">
        <f>IFERROR(IF(VLOOKUP($C689,'MSCI Database'!$C:$R,11, FALSE)="","",VLOOKUP($C689,'MSCI Database'!$C:$R,11, FALSE)),"")</f>
        <v>2019</v>
      </c>
      <c r="Z689" s="133" t="str">
        <f>IFERROR(IF(VLOOKUP($C689,'MSCI Database'!$C:$R,12, FALSE)="","",VLOOKUP($C689,'MSCI Database'!$C:$R,12, FALSE)),"")</f>
        <v>Reported</v>
      </c>
      <c r="AA689" s="202" t="str">
        <f>IFERROR(IF(VLOOKUP($C689,'MSCI Database'!$C:$R,13, FALSE)="","",VLOOKUP($C689,'MSCI Database'!$C:$R,13, FALSE)),"")</f>
        <v/>
      </c>
    </row>
    <row r="690" spans="1:27" s="130" customFormat="1" ht="15" hidden="1" customHeight="1" outlineLevel="1">
      <c r="A690" s="130" t="s">
        <v>10481</v>
      </c>
      <c r="B690" s="130" t="s">
        <v>10482</v>
      </c>
      <c r="C690" s="130" t="s">
        <v>10483</v>
      </c>
      <c r="D690" s="130" t="s">
        <v>12128</v>
      </c>
      <c r="E690" s="130" t="s">
        <v>18682</v>
      </c>
      <c r="F690" s="169">
        <v>0.22169141139723231</v>
      </c>
      <c r="G690" s="132" t="str">
        <f ca="1">IFERROR(_xll.BQL($A690, "cur_mkt_cap(currency=EUR)")/1000000, " ")</f>
        <v xml:space="preserve"> </v>
      </c>
      <c r="M690" s="305">
        <f t="shared" si="25"/>
        <v>1.4343434317400929E-4</v>
      </c>
      <c r="N690" s="223">
        <f t="shared" si="26"/>
        <v>2.415148405139044E-3</v>
      </c>
      <c r="O690" s="172" t="str">
        <f>IFERROR(IF(VLOOKUP($C690,'MSCI Database'!$C:$R,2, FALSE)="","",VLOOKUP($C690,'MSCI Database'!$C:$R,2, FALSE)),"")</f>
        <v>Retail - Consumer Discretionary</v>
      </c>
      <c r="P690" s="186" t="str">
        <f>IFERROR(IF(VLOOKUP($C690,'MSCI Database'!$C:$R,3, FALSE)="","",VLOOKUP($C690,'MSCI Database'!$C:$R,3, FALSE)),"")</f>
        <v>BBB</v>
      </c>
      <c r="Q690" s="164" t="str">
        <f>IFERROR(IF(VLOOKUP($C690,'MSCI Database'!$C:$R,4, FALSE)="","",VLOOKUP($C690,'MSCI Database'!$C:$R,4, FALSE)),"")</f>
        <v>0</v>
      </c>
      <c r="R690" s="164">
        <f>IFERROR(IF(VLOOKUP($C690,'MSCI Database'!$C:$R,5, FALSE)="","",VLOOKUP($C690,'MSCI Database'!$C:$R,5, FALSE)),"")</f>
        <v>5</v>
      </c>
      <c r="S690" s="164">
        <f>IFERROR(IF(VLOOKUP($C690,'MSCI Database'!$C:$R,6, FALSE)="","",VLOOKUP($C690,'MSCI Database'!$C:$R,6, FALSE)),"")</f>
        <v>2.4</v>
      </c>
      <c r="T690" s="211">
        <f>IFERROR(IF(VLOOKUP($C690,'MSCI Database'!$C:$R,7, FALSE)="","",VLOOKUP($C690,'MSCI Database'!$C:$R,7, FALSE)),"")</f>
        <v>4.9000000000000004</v>
      </c>
      <c r="U690" s="164">
        <f>IFERROR(IF(VLOOKUP($C690,'MSCI Database'!$C:$R,8, FALSE)="","",VLOOKUP($C690,'MSCI Database'!$C:$R,8, FALSE)),"")</f>
        <v>5.0999999999999996</v>
      </c>
      <c r="V690" s="175">
        <f>IFERROR(IF(VLOOKUP($C690,'MSCI Database'!$C:$R,9, FALSE)="","",VLOOKUP($C690,'MSCI Database'!$C:$R,9, FALSE)),"")</f>
        <v>4.4000000000000004</v>
      </c>
      <c r="W690" s="165">
        <f t="shared" ca="1" si="24"/>
        <v>0</v>
      </c>
      <c r="X690" s="166">
        <f>IFERROR(IF(VLOOKUP($C690,'MSCI Database'!$C:$R,10, FALSE)="","",VLOOKUP($C690,'MSCI Database'!$C:$R,10, FALSE)),"")</f>
        <v>220837</v>
      </c>
      <c r="Y690" s="133" t="str">
        <f>IFERROR(IF(VLOOKUP($C690,'MSCI Database'!$C:$R,11, FALSE)="","",VLOOKUP($C690,'MSCI Database'!$C:$R,11, FALSE)),"")</f>
        <v>2019</v>
      </c>
      <c r="Z690" s="133" t="str">
        <f>IFERROR(IF(VLOOKUP($C690,'MSCI Database'!$C:$R,12, FALSE)="","",VLOOKUP($C690,'MSCI Database'!$C:$R,12, FALSE)),"")</f>
        <v>E.Segmt-Moderately High</v>
      </c>
      <c r="AA690" s="202" t="str">
        <f>IFERROR(IF(VLOOKUP($C690,'MSCI Database'!$C:$R,13, FALSE)="","",VLOOKUP($C690,'MSCI Database'!$C:$R,13, FALSE)),"")</f>
        <v/>
      </c>
    </row>
    <row r="691" spans="1:27" s="130" customFormat="1" ht="15" hidden="1" customHeight="1" outlineLevel="1">
      <c r="A691" s="130" t="s">
        <v>11403</v>
      </c>
      <c r="B691" s="130" t="s">
        <v>11404</v>
      </c>
      <c r="C691" s="130" t="s">
        <v>11405</v>
      </c>
      <c r="D691" s="130" t="s">
        <v>12128</v>
      </c>
      <c r="E691" s="130" t="s">
        <v>18688</v>
      </c>
      <c r="F691" s="169">
        <v>0.21914742399167109</v>
      </c>
      <c r="G691" s="132" t="str">
        <f ca="1">IFERROR(_xll.BQL($A691, "cur_mkt_cap(currency=EUR)")/1000000, " ")</f>
        <v xml:space="preserve"> </v>
      </c>
      <c r="M691" s="305">
        <f t="shared" si="25"/>
        <v>1.4178838332261118E-4</v>
      </c>
      <c r="N691" s="223">
        <f t="shared" si="26"/>
        <v>2.3874337224343276E-3</v>
      </c>
      <c r="O691" s="172" t="str">
        <f>IFERROR(IF(VLOOKUP($C691,'MSCI Database'!$C:$R,2, FALSE)="","",VLOOKUP($C691,'MSCI Database'!$C:$R,2, FALSE)),"")</f>
        <v>Banks</v>
      </c>
      <c r="P691" s="186" t="str">
        <f>IFERROR(IF(VLOOKUP($C691,'MSCI Database'!$C:$R,3, FALSE)="","",VLOOKUP($C691,'MSCI Database'!$C:$R,3, FALSE)),"")</f>
        <v>BBB</v>
      </c>
      <c r="Q691" s="164" t="str">
        <f>IFERROR(IF(VLOOKUP($C691,'MSCI Database'!$C:$R,4, FALSE)="","",VLOOKUP($C691,'MSCI Database'!$C:$R,4, FALSE)),"")</f>
        <v>0</v>
      </c>
      <c r="R691" s="164">
        <f>IFERROR(IF(VLOOKUP($C691,'MSCI Database'!$C:$R,5, FALSE)="","",VLOOKUP($C691,'MSCI Database'!$C:$R,5, FALSE)),"")</f>
        <v>5.4</v>
      </c>
      <c r="S691" s="164">
        <f>IFERROR(IF(VLOOKUP($C691,'MSCI Database'!$C:$R,6, FALSE)="","",VLOOKUP($C691,'MSCI Database'!$C:$R,6, FALSE)),"")</f>
        <v>1</v>
      </c>
      <c r="T691" s="211">
        <f>IFERROR(IF(VLOOKUP($C691,'MSCI Database'!$C:$R,7, FALSE)="","",VLOOKUP($C691,'MSCI Database'!$C:$R,7, FALSE)),"")</f>
        <v>4</v>
      </c>
      <c r="U691" s="164">
        <f>IFERROR(IF(VLOOKUP($C691,'MSCI Database'!$C:$R,8, FALSE)="","",VLOOKUP($C691,'MSCI Database'!$C:$R,8, FALSE)),"")</f>
        <v>6.2</v>
      </c>
      <c r="V691" s="175">
        <f>IFERROR(IF(VLOOKUP($C691,'MSCI Database'!$C:$R,9, FALSE)="","",VLOOKUP($C691,'MSCI Database'!$C:$R,9, FALSE)),"")</f>
        <v>4.3</v>
      </c>
      <c r="W691" s="165">
        <f t="shared" ca="1" si="24"/>
        <v>0</v>
      </c>
      <c r="X691" s="166">
        <f>IFERROR(IF(VLOOKUP($C691,'MSCI Database'!$C:$R,10, FALSE)="","",VLOOKUP($C691,'MSCI Database'!$C:$R,10, FALSE)),"")</f>
        <v>12253</v>
      </c>
      <c r="Y691" s="133" t="str">
        <f>IFERROR(IF(VLOOKUP($C691,'MSCI Database'!$C:$R,11, FALSE)="","",VLOOKUP($C691,'MSCI Database'!$C:$R,11, FALSE)),"")</f>
        <v>2019</v>
      </c>
      <c r="Z691" s="133" t="str">
        <f>IFERROR(IF(VLOOKUP($C691,'MSCI Database'!$C:$R,12, FALSE)="","",VLOOKUP($C691,'MSCI Database'!$C:$R,12, FALSE)),"")</f>
        <v>E.Segmt-Moderately Low</v>
      </c>
      <c r="AA691" s="202" t="str">
        <f>IFERROR(IF(VLOOKUP($C691,'MSCI Database'!$C:$R,13, FALSE)="","",VLOOKUP($C691,'MSCI Database'!$C:$R,13, FALSE)),"")</f>
        <v/>
      </c>
    </row>
    <row r="692" spans="1:27" s="130" customFormat="1" ht="15" hidden="1" customHeight="1" outlineLevel="1">
      <c r="A692" s="130" t="s">
        <v>9521</v>
      </c>
      <c r="B692" s="130" t="s">
        <v>9522</v>
      </c>
      <c r="C692" s="130" t="s">
        <v>9523</v>
      </c>
      <c r="D692" s="130" t="s">
        <v>12128</v>
      </c>
      <c r="E692" s="130" t="s">
        <v>18682</v>
      </c>
      <c r="F692" s="169">
        <v>0.21692875770218559</v>
      </c>
      <c r="G692" s="132" t="str">
        <f ca="1">IFERROR(_xll.BQL($A692, "cur_mkt_cap(currency=EUR)")/1000000, " ")</f>
        <v xml:space="preserve"> </v>
      </c>
      <c r="M692" s="305">
        <f t="shared" si="25"/>
        <v>1.4035290623331406E-4</v>
      </c>
      <c r="N692" s="223">
        <f t="shared" si="26"/>
        <v>2.3632631498496041E-3</v>
      </c>
      <c r="O692" s="172" t="str">
        <f>IFERROR(IF(VLOOKUP($C692,'MSCI Database'!$C:$R,2, FALSE)="","",VLOOKUP($C692,'MSCI Database'!$C:$R,2, FALSE)),"")</f>
        <v>Diversified Consumer Services</v>
      </c>
      <c r="P692" s="186" t="str">
        <f>IFERROR(IF(VLOOKUP($C692,'MSCI Database'!$C:$R,3, FALSE)="","",VLOOKUP($C692,'MSCI Database'!$C:$R,3, FALSE)),"")</f>
        <v>BB</v>
      </c>
      <c r="Q692" s="164" t="str">
        <f>IFERROR(IF(VLOOKUP($C692,'MSCI Database'!$C:$R,4, FALSE)="","",VLOOKUP($C692,'MSCI Database'!$C:$R,4, FALSE)),"")</f>
        <v>1</v>
      </c>
      <c r="R692" s="164">
        <f>IFERROR(IF(VLOOKUP($C692,'MSCI Database'!$C:$R,5, FALSE)="","",VLOOKUP($C692,'MSCI Database'!$C:$R,5, FALSE)),"")</f>
        <v>3.4</v>
      </c>
      <c r="S692" s="164">
        <f>IFERROR(IF(VLOOKUP($C692,'MSCI Database'!$C:$R,6, FALSE)="","",VLOOKUP($C692,'MSCI Database'!$C:$R,6, FALSE)),"")</f>
        <v>6.7</v>
      </c>
      <c r="T692" s="211">
        <f>IFERROR(IF(VLOOKUP($C692,'MSCI Database'!$C:$R,7, FALSE)="","",VLOOKUP($C692,'MSCI Database'!$C:$R,7, FALSE)),"")</f>
        <v>4.3</v>
      </c>
      <c r="U692" s="164">
        <f>IFERROR(IF(VLOOKUP($C692,'MSCI Database'!$C:$R,8, FALSE)="","",VLOOKUP($C692,'MSCI Database'!$C:$R,8, FALSE)),"")</f>
        <v>6.2</v>
      </c>
      <c r="V692" s="175">
        <f>IFERROR(IF(VLOOKUP($C692,'MSCI Database'!$C:$R,9, FALSE)="","",VLOOKUP($C692,'MSCI Database'!$C:$R,9, FALSE)),"")</f>
        <v>5</v>
      </c>
      <c r="W692" s="165">
        <f t="shared" ca="1" si="24"/>
        <v>0</v>
      </c>
      <c r="X692" s="166">
        <f>IFERROR(IF(VLOOKUP($C692,'MSCI Database'!$C:$R,10, FALSE)="","",VLOOKUP($C692,'MSCI Database'!$C:$R,10, FALSE)),"")</f>
        <v>45028</v>
      </c>
      <c r="Y692" s="133" t="str">
        <f>IFERROR(IF(VLOOKUP($C692,'MSCI Database'!$C:$R,11, FALSE)="","",VLOOKUP($C692,'MSCI Database'!$C:$R,11, FALSE)),"")</f>
        <v>2019</v>
      </c>
      <c r="Z692" s="133" t="str">
        <f>IFERROR(IF(VLOOKUP($C692,'MSCI Database'!$C:$R,12, FALSE)="","",VLOOKUP($C692,'MSCI Database'!$C:$R,12, FALSE)),"")</f>
        <v>E.Segmt-Low</v>
      </c>
      <c r="AA692" s="202" t="str">
        <f>IFERROR(IF(VLOOKUP($C692,'MSCI Database'!$C:$R,13, FALSE)="","",VLOOKUP($C692,'MSCI Database'!$C:$R,13, FALSE)),"")</f>
        <v/>
      </c>
    </row>
    <row r="693" spans="1:27" s="130" customFormat="1" ht="15" hidden="1" customHeight="1" outlineLevel="1">
      <c r="A693" s="130" t="s">
        <v>8963</v>
      </c>
      <c r="B693" s="130" t="s">
        <v>8964</v>
      </c>
      <c r="C693" s="130" t="s">
        <v>8965</v>
      </c>
      <c r="D693" s="130" t="s">
        <v>12128</v>
      </c>
      <c r="E693" s="130" t="s">
        <v>18689</v>
      </c>
      <c r="F693" s="169">
        <v>0.21641828062162871</v>
      </c>
      <c r="G693" s="132" t="str">
        <f ca="1">IFERROR(_xll.BQL($A693, "cur_mkt_cap(currency=EUR)")/1000000, " ")</f>
        <v xml:space="preserve"> </v>
      </c>
      <c r="M693" s="305">
        <f t="shared" si="25"/>
        <v>1.4002262756219376E-4</v>
      </c>
      <c r="N693" s="223">
        <f t="shared" si="26"/>
        <v>2.3577019154328231E-3</v>
      </c>
      <c r="O693" s="172" t="str">
        <f>IFERROR(IF(VLOOKUP($C693,'MSCI Database'!$C:$R,2, FALSE)="","",VLOOKUP($C693,'MSCI Database'!$C:$R,2, FALSE)),"")</f>
        <v>Electronic Equipment, Instruments &amp; Components</v>
      </c>
      <c r="P693" s="186" t="str">
        <f>IFERROR(IF(VLOOKUP($C693,'MSCI Database'!$C:$R,3, FALSE)="","",VLOOKUP($C693,'MSCI Database'!$C:$R,3, FALSE)),"")</f>
        <v>A</v>
      </c>
      <c r="Q693" s="164" t="str">
        <f>IFERROR(IF(VLOOKUP($C693,'MSCI Database'!$C:$R,4, FALSE)="","",VLOOKUP($C693,'MSCI Database'!$C:$R,4, FALSE)),"")</f>
        <v>0</v>
      </c>
      <c r="R693" s="164">
        <f>IFERROR(IF(VLOOKUP($C693,'MSCI Database'!$C:$R,5, FALSE)="","",VLOOKUP($C693,'MSCI Database'!$C:$R,5, FALSE)),"")</f>
        <v>6.9</v>
      </c>
      <c r="S693" s="164">
        <f>IFERROR(IF(VLOOKUP($C693,'MSCI Database'!$C:$R,6, FALSE)="","",VLOOKUP($C693,'MSCI Database'!$C:$R,6, FALSE)),"")</f>
        <v>4.5</v>
      </c>
      <c r="T693" s="211">
        <f>IFERROR(IF(VLOOKUP($C693,'MSCI Database'!$C:$R,7, FALSE)="","",VLOOKUP($C693,'MSCI Database'!$C:$R,7, FALSE)),"")</f>
        <v>4.7</v>
      </c>
      <c r="U693" s="164">
        <f>IFERROR(IF(VLOOKUP($C693,'MSCI Database'!$C:$R,8, FALSE)="","",VLOOKUP($C693,'MSCI Database'!$C:$R,8, FALSE)),"")</f>
        <v>6.5</v>
      </c>
      <c r="V693" s="175">
        <f>IFERROR(IF(VLOOKUP($C693,'MSCI Database'!$C:$R,9, FALSE)="","",VLOOKUP($C693,'MSCI Database'!$C:$R,9, FALSE)),"")</f>
        <v>5.4</v>
      </c>
      <c r="W693" s="165">
        <f t="shared" ca="1" si="24"/>
        <v>0</v>
      </c>
      <c r="X693" s="166">
        <f>IFERROR(IF(VLOOKUP($C693,'MSCI Database'!$C:$R,10, FALSE)="","",VLOOKUP($C693,'MSCI Database'!$C:$R,10, FALSE)),"")</f>
        <v>826829</v>
      </c>
      <c r="Y693" s="133" t="str">
        <f>IFERROR(IF(VLOOKUP($C693,'MSCI Database'!$C:$R,11, FALSE)="","",VLOOKUP($C693,'MSCI Database'!$C:$R,11, FALSE)),"")</f>
        <v>2019</v>
      </c>
      <c r="Z693" s="133" t="str">
        <f>IFERROR(IF(VLOOKUP($C693,'MSCI Database'!$C:$R,12, FALSE)="","",VLOOKUP($C693,'MSCI Database'!$C:$R,12, FALSE)),"")</f>
        <v>Reported</v>
      </c>
      <c r="AA693" s="202" t="str">
        <f>IFERROR(IF(VLOOKUP($C693,'MSCI Database'!$C:$R,13, FALSE)="","",VLOOKUP($C693,'MSCI Database'!$C:$R,13, FALSE)),"")</f>
        <v>Solid governance structure; labor management challenges persist</v>
      </c>
    </row>
    <row r="694" spans="1:27" s="130" customFormat="1" ht="15" hidden="1" customHeight="1" outlineLevel="1">
      <c r="A694" s="130" t="s">
        <v>8893</v>
      </c>
      <c r="B694" s="130" t="s">
        <v>8894</v>
      </c>
      <c r="C694" s="130" t="s">
        <v>8895</v>
      </c>
      <c r="D694" s="130" t="s">
        <v>12128</v>
      </c>
      <c r="E694" s="130" t="s">
        <v>18673</v>
      </c>
      <c r="F694" s="169">
        <v>0.2149714744727976</v>
      </c>
      <c r="G694" s="132" t="str">
        <f ca="1">IFERROR(_xll.BQL($A694, "cur_mkt_cap(currency=EUR)")/1000000, " ")</f>
        <v xml:space="preserve"> </v>
      </c>
      <c r="M694" s="305">
        <f t="shared" si="25"/>
        <v>1.3908654398390002E-4</v>
      </c>
      <c r="N694" s="223">
        <f t="shared" si="26"/>
        <v>2.3419401340409691E-3</v>
      </c>
      <c r="O694" s="172" t="str">
        <f>IFERROR(IF(VLOOKUP($C694,'MSCI Database'!$C:$R,2, FALSE)="","",VLOOKUP($C694,'MSCI Database'!$C:$R,2, FALSE)),"")</f>
        <v>Professional Services</v>
      </c>
      <c r="P694" s="186" t="str">
        <f>IFERROR(IF(VLOOKUP($C694,'MSCI Database'!$C:$R,3, FALSE)="","",VLOOKUP($C694,'MSCI Database'!$C:$R,3, FALSE)),"")</f>
        <v>A</v>
      </c>
      <c r="Q694" s="164" t="str">
        <f>IFERROR(IF(VLOOKUP($C694,'MSCI Database'!$C:$R,4, FALSE)="","",VLOOKUP($C694,'MSCI Database'!$C:$R,4, FALSE)),"")</f>
        <v>0</v>
      </c>
      <c r="R694" s="164">
        <f>IFERROR(IF(VLOOKUP($C694,'MSCI Database'!$C:$R,5, FALSE)="","",VLOOKUP($C694,'MSCI Database'!$C:$R,5, FALSE)),"")</f>
        <v>6.7</v>
      </c>
      <c r="S694" s="164">
        <f>IFERROR(IF(VLOOKUP($C694,'MSCI Database'!$C:$R,6, FALSE)="","",VLOOKUP($C694,'MSCI Database'!$C:$R,6, FALSE)),"")</f>
        <v>10</v>
      </c>
      <c r="T694" s="211">
        <f>IFERROR(IF(VLOOKUP($C694,'MSCI Database'!$C:$R,7, FALSE)="","",VLOOKUP($C694,'MSCI Database'!$C:$R,7, FALSE)),"")</f>
        <v>6.4</v>
      </c>
      <c r="U694" s="164">
        <f>IFERROR(IF(VLOOKUP($C694,'MSCI Database'!$C:$R,8, FALSE)="","",VLOOKUP($C694,'MSCI Database'!$C:$R,8, FALSE)),"")</f>
        <v>4.9000000000000004</v>
      </c>
      <c r="V694" s="175">
        <f>IFERROR(IF(VLOOKUP($C694,'MSCI Database'!$C:$R,9, FALSE)="","",VLOOKUP($C694,'MSCI Database'!$C:$R,9, FALSE)),"")</f>
        <v>5.9</v>
      </c>
      <c r="W694" s="165">
        <f t="shared" ca="1" si="24"/>
        <v>0</v>
      </c>
      <c r="X694" s="166">
        <f>IFERROR(IF(VLOOKUP($C694,'MSCI Database'!$C:$R,10, FALSE)="","",VLOOKUP($C694,'MSCI Database'!$C:$R,10, FALSE)),"")</f>
        <v>56621</v>
      </c>
      <c r="Y694" s="133" t="str">
        <f>IFERROR(IF(VLOOKUP($C694,'MSCI Database'!$C:$R,11, FALSE)="","",VLOOKUP($C694,'MSCI Database'!$C:$R,11, FALSE)),"")</f>
        <v>2019</v>
      </c>
      <c r="Z694" s="133" t="str">
        <f>IFERROR(IF(VLOOKUP($C694,'MSCI Database'!$C:$R,12, FALSE)="","",VLOOKUP($C694,'MSCI Database'!$C:$R,12, FALSE)),"")</f>
        <v>Reported</v>
      </c>
      <c r="AA694" s="202" t="str">
        <f>IFERROR(IF(VLOOKUP($C694,'MSCI Database'!$C:$R,13, FALSE)="","",VLOOKUP($C694,'MSCI Database'!$C:$R,13, FALSE)),"")</f>
        <v>Robust information security framework; talent management programs include global best practices</v>
      </c>
    </row>
    <row r="695" spans="1:27" s="130" customFormat="1" ht="15" hidden="1" customHeight="1" outlineLevel="1">
      <c r="A695" s="130" t="s">
        <v>10450</v>
      </c>
      <c r="B695" s="130" t="s">
        <v>10451</v>
      </c>
      <c r="C695" s="130" t="s">
        <v>10452</v>
      </c>
      <c r="D695" s="130" t="s">
        <v>12128</v>
      </c>
      <c r="E695" s="130" t="s">
        <v>18673</v>
      </c>
      <c r="F695" s="169">
        <v>0.2144163596177982</v>
      </c>
      <c r="G695" s="132" t="str">
        <f ca="1">IFERROR(_xll.BQL($A695, "cur_mkt_cap(currency=EUR)")/1000000, " ")</f>
        <v xml:space="preserve"> </v>
      </c>
      <c r="M695" s="305">
        <f t="shared" si="25"/>
        <v>1.3872738467271542E-4</v>
      </c>
      <c r="N695" s="223">
        <f t="shared" si="26"/>
        <v>2.3358926072185675E-3</v>
      </c>
      <c r="O695" s="172" t="str">
        <f>IFERROR(IF(VLOOKUP($C695,'MSCI Database'!$C:$R,2, FALSE)="","",VLOOKUP($C695,'MSCI Database'!$C:$R,2, FALSE)),"")</f>
        <v>Road &amp; Rail Transport</v>
      </c>
      <c r="P695" s="186" t="str">
        <f>IFERROR(IF(VLOOKUP($C695,'MSCI Database'!$C:$R,3, FALSE)="","",VLOOKUP($C695,'MSCI Database'!$C:$R,3, FALSE)),"")</f>
        <v>AA</v>
      </c>
      <c r="Q695" s="164" t="str">
        <f>IFERROR(IF(VLOOKUP($C695,'MSCI Database'!$C:$R,4, FALSE)="","",VLOOKUP($C695,'MSCI Database'!$C:$R,4, FALSE)),"")</f>
        <v>1</v>
      </c>
      <c r="R695" s="164">
        <f>IFERROR(IF(VLOOKUP($C695,'MSCI Database'!$C:$R,5, FALSE)="","",VLOOKUP($C695,'MSCI Database'!$C:$R,5, FALSE)),"")</f>
        <v>7.7</v>
      </c>
      <c r="S695" s="164">
        <f>IFERROR(IF(VLOOKUP($C695,'MSCI Database'!$C:$R,6, FALSE)="","",VLOOKUP($C695,'MSCI Database'!$C:$R,6, FALSE)),"")</f>
        <v>4.9000000000000004</v>
      </c>
      <c r="T695" s="211">
        <f>IFERROR(IF(VLOOKUP($C695,'MSCI Database'!$C:$R,7, FALSE)="","",VLOOKUP($C695,'MSCI Database'!$C:$R,7, FALSE)),"")</f>
        <v>3.6</v>
      </c>
      <c r="U695" s="164">
        <f>IFERROR(IF(VLOOKUP($C695,'MSCI Database'!$C:$R,8, FALSE)="","",VLOOKUP($C695,'MSCI Database'!$C:$R,8, FALSE)),"")</f>
        <v>6</v>
      </c>
      <c r="V695" s="175">
        <f>IFERROR(IF(VLOOKUP($C695,'MSCI Database'!$C:$R,9, FALSE)="","",VLOOKUP($C695,'MSCI Database'!$C:$R,9, FALSE)),"")</f>
        <v>4.9000000000000004</v>
      </c>
      <c r="W695" s="165">
        <f t="shared" ca="1" si="24"/>
        <v>0</v>
      </c>
      <c r="X695" s="166">
        <f>IFERROR(IF(VLOOKUP($C695,'MSCI Database'!$C:$R,10, FALSE)="","",VLOOKUP($C695,'MSCI Database'!$C:$R,10, FALSE)),"")</f>
        <v>420198</v>
      </c>
      <c r="Y695" s="133" t="str">
        <f>IFERROR(IF(VLOOKUP($C695,'MSCI Database'!$C:$R,11, FALSE)="","",VLOOKUP($C695,'MSCI Database'!$C:$R,11, FALSE)),"")</f>
        <v>2019</v>
      </c>
      <c r="Z695" s="133" t="str">
        <f>IFERROR(IF(VLOOKUP($C695,'MSCI Database'!$C:$R,12, FALSE)="","",VLOOKUP($C695,'MSCI Database'!$C:$R,12, FALSE)),"")</f>
        <v>E.Segmt-Low</v>
      </c>
      <c r="AA695" s="202" t="str">
        <f>IFERROR(IF(VLOOKUP($C695,'MSCI Database'!$C:$R,13, FALSE)="","",VLOOKUP($C695,'MSCI Database'!$C:$R,13, FALSE)),"")</f>
        <v/>
      </c>
    </row>
    <row r="696" spans="1:27" s="130" customFormat="1" ht="15" hidden="1" customHeight="1" outlineLevel="1">
      <c r="A696" s="130" t="s">
        <v>9099</v>
      </c>
      <c r="B696" s="130" t="s">
        <v>9100</v>
      </c>
      <c r="C696" s="130" t="s">
        <v>9101</v>
      </c>
      <c r="D696" s="130" t="s">
        <v>12128</v>
      </c>
      <c r="E696" s="130" t="s">
        <v>12133</v>
      </c>
      <c r="F696" s="169">
        <v>0.21259948155534969</v>
      </c>
      <c r="G696" s="132" t="str">
        <f ca="1">IFERROR(_xll.BQL($A696, "cur_mkt_cap(currency=EUR)")/1000000, " ")</f>
        <v xml:space="preserve"> </v>
      </c>
      <c r="M696" s="305">
        <f t="shared" si="25"/>
        <v>1.3755186456631125E-4</v>
      </c>
      <c r="N696" s="223">
        <f t="shared" si="26"/>
        <v>2.3160991920059592E-3</v>
      </c>
      <c r="O696" s="172" t="str">
        <f>IFERROR(IF(VLOOKUP($C696,'MSCI Database'!$C:$R,2, FALSE)="","",VLOOKUP($C696,'MSCI Database'!$C:$R,2, FALSE)),"")</f>
        <v>Health Care Providers &amp; Services</v>
      </c>
      <c r="P696" s="186" t="str">
        <f>IFERROR(IF(VLOOKUP($C696,'MSCI Database'!$C:$R,3, FALSE)="","",VLOOKUP($C696,'MSCI Database'!$C:$R,3, FALSE)),"")</f>
        <v>AA</v>
      </c>
      <c r="Q696" s="164" t="str">
        <f>IFERROR(IF(VLOOKUP($C696,'MSCI Database'!$C:$R,4, FALSE)="","",VLOOKUP($C696,'MSCI Database'!$C:$R,4, FALSE)),"")</f>
        <v>1</v>
      </c>
      <c r="R696" s="164">
        <f>IFERROR(IF(VLOOKUP($C696,'MSCI Database'!$C:$R,5, FALSE)="","",VLOOKUP($C696,'MSCI Database'!$C:$R,5, FALSE)),"")</f>
        <v>8.1</v>
      </c>
      <c r="S696" s="164">
        <f>IFERROR(IF(VLOOKUP($C696,'MSCI Database'!$C:$R,6, FALSE)="","",VLOOKUP($C696,'MSCI Database'!$C:$R,6, FALSE)),"")</f>
        <v>5.3</v>
      </c>
      <c r="T696" s="211">
        <f>IFERROR(IF(VLOOKUP($C696,'MSCI Database'!$C:$R,7, FALSE)="","",VLOOKUP($C696,'MSCI Database'!$C:$R,7, FALSE)),"")</f>
        <v>5.8</v>
      </c>
      <c r="U696" s="164">
        <f>IFERROR(IF(VLOOKUP($C696,'MSCI Database'!$C:$R,8, FALSE)="","",VLOOKUP($C696,'MSCI Database'!$C:$R,8, FALSE)),"")</f>
        <v>6.9</v>
      </c>
      <c r="V696" s="175">
        <f>IFERROR(IF(VLOOKUP($C696,'MSCI Database'!$C:$R,9, FALSE)="","",VLOOKUP($C696,'MSCI Database'!$C:$R,9, FALSE)),"")</f>
        <v>6.2</v>
      </c>
      <c r="W696" s="165">
        <f t="shared" ca="1" si="24"/>
        <v>0</v>
      </c>
      <c r="X696" s="166">
        <f>IFERROR(IF(VLOOKUP($C696,'MSCI Database'!$C:$R,10, FALSE)="","",VLOOKUP($C696,'MSCI Database'!$C:$R,10, FALSE)),"")</f>
        <v>53085</v>
      </c>
      <c r="Y696" s="133" t="str">
        <f>IFERROR(IF(VLOOKUP($C696,'MSCI Database'!$C:$R,11, FALSE)="","",VLOOKUP($C696,'MSCI Database'!$C:$R,11, FALSE)),"")</f>
        <v>2019</v>
      </c>
      <c r="Z696" s="133" t="str">
        <f>IFERROR(IF(VLOOKUP($C696,'MSCI Database'!$C:$R,12, FALSE)="","",VLOOKUP($C696,'MSCI Database'!$C:$R,12, FALSE)),"")</f>
        <v>E.Segmt-Moderate</v>
      </c>
      <c r="AA696" s="202" t="str">
        <f>IFERROR(IF(VLOOKUP($C696,'MSCI Database'!$C:$R,13, FALSE)="","",VLOOKUP($C696,'MSCI Database'!$C:$R,13, FALSE)),"")</f>
        <v/>
      </c>
    </row>
    <row r="697" spans="1:27" s="130" customFormat="1" ht="15" hidden="1" customHeight="1" outlineLevel="1">
      <c r="A697" s="130" t="s">
        <v>9275</v>
      </c>
      <c r="B697" s="130" t="s">
        <v>9276</v>
      </c>
      <c r="C697" s="130" t="s">
        <v>9277</v>
      </c>
      <c r="D697" s="130" t="s">
        <v>12128</v>
      </c>
      <c r="E697" s="130" t="s">
        <v>18689</v>
      </c>
      <c r="F697" s="169">
        <v>0.21193572483396139</v>
      </c>
      <c r="G697" s="132" t="str">
        <f ca="1">IFERROR(_xll.BQL($A697, "cur_mkt_cap(currency=EUR)")/1000000, " ")</f>
        <v xml:space="preserve"> </v>
      </c>
      <c r="M697" s="305">
        <f t="shared" si="25"/>
        <v>1.37122413967573E-4</v>
      </c>
      <c r="N697" s="223">
        <f t="shared" si="26"/>
        <v>2.3088681000256349E-3</v>
      </c>
      <c r="O697" s="172" t="str">
        <f>IFERROR(IF(VLOOKUP($C697,'MSCI Database'!$C:$R,2, FALSE)="","",VLOOKUP($C697,'MSCI Database'!$C:$R,2, FALSE)),"")</f>
        <v>Electronic Equipment, Instruments &amp; Components</v>
      </c>
      <c r="P697" s="186" t="str">
        <f>IFERROR(IF(VLOOKUP($C697,'MSCI Database'!$C:$R,3, FALSE)="","",VLOOKUP($C697,'MSCI Database'!$C:$R,3, FALSE)),"")</f>
        <v>AAA</v>
      </c>
      <c r="Q697" s="164" t="str">
        <f>IFERROR(IF(VLOOKUP($C697,'MSCI Database'!$C:$R,4, FALSE)="","",VLOOKUP($C697,'MSCI Database'!$C:$R,4, FALSE)),"")</f>
        <v>1</v>
      </c>
      <c r="R697" s="164">
        <f>IFERROR(IF(VLOOKUP($C697,'MSCI Database'!$C:$R,5, FALSE)="","",VLOOKUP($C697,'MSCI Database'!$C:$R,5, FALSE)),"")</f>
        <v>10</v>
      </c>
      <c r="S697" s="164">
        <f>IFERROR(IF(VLOOKUP($C697,'MSCI Database'!$C:$R,6, FALSE)="","",VLOOKUP($C697,'MSCI Database'!$C:$R,6, FALSE)),"")</f>
        <v>5.3</v>
      </c>
      <c r="T697" s="211">
        <f>IFERROR(IF(VLOOKUP($C697,'MSCI Database'!$C:$R,7, FALSE)="","",VLOOKUP($C697,'MSCI Database'!$C:$R,7, FALSE)),"")</f>
        <v>6.3</v>
      </c>
      <c r="U697" s="164">
        <f>IFERROR(IF(VLOOKUP($C697,'MSCI Database'!$C:$R,8, FALSE)="","",VLOOKUP($C697,'MSCI Database'!$C:$R,8, FALSE)),"")</f>
        <v>5.9</v>
      </c>
      <c r="V697" s="175">
        <f>IFERROR(IF(VLOOKUP($C697,'MSCI Database'!$C:$R,9, FALSE)="","",VLOOKUP($C697,'MSCI Database'!$C:$R,9, FALSE)),"")</f>
        <v>6</v>
      </c>
      <c r="W697" s="165">
        <f t="shared" ca="1" si="24"/>
        <v>0</v>
      </c>
      <c r="X697" s="166">
        <f>IFERROR(IF(VLOOKUP($C697,'MSCI Database'!$C:$R,10, FALSE)="","",VLOOKUP($C697,'MSCI Database'!$C:$R,10, FALSE)),"")</f>
        <v>17447</v>
      </c>
      <c r="Y697" s="133" t="str">
        <f>IFERROR(IF(VLOOKUP($C697,'MSCI Database'!$C:$R,11, FALSE)="","",VLOOKUP($C697,'MSCI Database'!$C:$R,11, FALSE)),"")</f>
        <v>2019</v>
      </c>
      <c r="Z697" s="133" t="str">
        <f>IFERROR(IF(VLOOKUP($C697,'MSCI Database'!$C:$R,12, FALSE)="","",VLOOKUP($C697,'MSCI Database'!$C:$R,12, FALSE)),"")</f>
        <v>E.Segmt-Low</v>
      </c>
      <c r="AA697" s="202" t="str">
        <f>IFERROR(IF(VLOOKUP($C697,'MSCI Database'!$C:$R,13, FALSE)="","",VLOOKUP($C697,'MSCI Database'!$C:$R,13, FALSE)),"")</f>
        <v/>
      </c>
    </row>
    <row r="698" spans="1:27" s="130" customFormat="1" ht="15" hidden="1" customHeight="1" outlineLevel="1">
      <c r="A698" s="130" t="s">
        <v>9254</v>
      </c>
      <c r="B698" s="130" t="s">
        <v>9255</v>
      </c>
      <c r="C698" s="130" t="s">
        <v>9256</v>
      </c>
      <c r="D698" s="130" t="s">
        <v>12128</v>
      </c>
      <c r="E698" s="130" t="s">
        <v>18673</v>
      </c>
      <c r="F698" s="169">
        <v>0.2116578175428242</v>
      </c>
      <c r="G698" s="132" t="str">
        <f ca="1">IFERROR(_xll.BQL($A698, "cur_mkt_cap(currency=EUR)")/1000000, " ")</f>
        <v xml:space="preserve"> </v>
      </c>
      <c r="M698" s="305">
        <f t="shared" si="25"/>
        <v>1.3694260795020724E-4</v>
      </c>
      <c r="N698" s="223">
        <f t="shared" si="26"/>
        <v>2.3058405251334176E-3</v>
      </c>
      <c r="O698" s="172" t="str">
        <f>IFERROR(IF(VLOOKUP($C698,'MSCI Database'!$C:$R,2, FALSE)="","",VLOOKUP($C698,'MSCI Database'!$C:$R,2, FALSE)),"")</f>
        <v>Aerospace &amp; Defense</v>
      </c>
      <c r="P698" s="186" t="str">
        <f>IFERROR(IF(VLOOKUP($C698,'MSCI Database'!$C:$R,3, FALSE)="","",VLOOKUP($C698,'MSCI Database'!$C:$R,3, FALSE)),"")</f>
        <v>A</v>
      </c>
      <c r="Q698" s="164" t="str">
        <f>IFERROR(IF(VLOOKUP($C698,'MSCI Database'!$C:$R,4, FALSE)="","",VLOOKUP($C698,'MSCI Database'!$C:$R,4, FALSE)),"")</f>
        <v>1</v>
      </c>
      <c r="R698" s="164">
        <f>IFERROR(IF(VLOOKUP($C698,'MSCI Database'!$C:$R,5, FALSE)="","",VLOOKUP($C698,'MSCI Database'!$C:$R,5, FALSE)),"")</f>
        <v>6.5</v>
      </c>
      <c r="S698" s="164">
        <f>IFERROR(IF(VLOOKUP($C698,'MSCI Database'!$C:$R,6, FALSE)="","",VLOOKUP($C698,'MSCI Database'!$C:$R,6, FALSE)),"")</f>
        <v>3.6</v>
      </c>
      <c r="T698" s="211">
        <f>IFERROR(IF(VLOOKUP($C698,'MSCI Database'!$C:$R,7, FALSE)="","",VLOOKUP($C698,'MSCI Database'!$C:$R,7, FALSE)),"")</f>
        <v>4.2</v>
      </c>
      <c r="U698" s="164">
        <f>IFERROR(IF(VLOOKUP($C698,'MSCI Database'!$C:$R,8, FALSE)="","",VLOOKUP($C698,'MSCI Database'!$C:$R,8, FALSE)),"")</f>
        <v>6.9</v>
      </c>
      <c r="V698" s="175">
        <f>IFERROR(IF(VLOOKUP($C698,'MSCI Database'!$C:$R,9, FALSE)="","",VLOOKUP($C698,'MSCI Database'!$C:$R,9, FALSE)),"")</f>
        <v>5.4</v>
      </c>
      <c r="W698" s="165">
        <f t="shared" ca="1" si="24"/>
        <v>0</v>
      </c>
      <c r="X698" s="166">
        <f>IFERROR(IF(VLOOKUP($C698,'MSCI Database'!$C:$R,10, FALSE)="","",VLOOKUP($C698,'MSCI Database'!$C:$R,10, FALSE)),"")</f>
        <v>10983</v>
      </c>
      <c r="Y698" s="133" t="str">
        <f>IFERROR(IF(VLOOKUP($C698,'MSCI Database'!$C:$R,11, FALSE)="","",VLOOKUP($C698,'MSCI Database'!$C:$R,11, FALSE)),"")</f>
        <v>2019</v>
      </c>
      <c r="Z698" s="133" t="str">
        <f>IFERROR(IF(VLOOKUP($C698,'MSCI Database'!$C:$R,12, FALSE)="","",VLOOKUP($C698,'MSCI Database'!$C:$R,12, FALSE)),"")</f>
        <v>E.Segmt-Moderately High</v>
      </c>
      <c r="AA698" s="202" t="str">
        <f>IFERROR(IF(VLOOKUP($C698,'MSCI Database'!$C:$R,13, FALSE)="","",VLOOKUP($C698,'MSCI Database'!$C:$R,13, FALSE)),"")</f>
        <v/>
      </c>
    </row>
    <row r="699" spans="1:27" s="130" customFormat="1" ht="15" hidden="1" customHeight="1" outlineLevel="1">
      <c r="A699" s="130" t="s">
        <v>9016</v>
      </c>
      <c r="B699" s="130" t="s">
        <v>9017</v>
      </c>
      <c r="C699" s="130" t="s">
        <v>9018</v>
      </c>
      <c r="D699" s="130" t="s">
        <v>12128</v>
      </c>
      <c r="E699" s="130" t="s">
        <v>18673</v>
      </c>
      <c r="F699" s="169">
        <v>0.2098121122405508</v>
      </c>
      <c r="G699" s="132" t="str">
        <f ca="1">IFERROR(_xll.BQL($A699, "cur_mkt_cap(currency=EUR)")/1000000, " ")</f>
        <v xml:space="preserve"> </v>
      </c>
      <c r="M699" s="305">
        <f t="shared" si="25"/>
        <v>1.3574843661963635E-4</v>
      </c>
      <c r="N699" s="223">
        <f t="shared" si="26"/>
        <v>2.2857330604867383E-3</v>
      </c>
      <c r="O699" s="172" t="str">
        <f>IFERROR(IF(VLOOKUP($C699,'MSCI Database'!$C:$R,2, FALSE)="","",VLOOKUP($C699,'MSCI Database'!$C:$R,2, FALSE)),"")</f>
        <v>Electrical Equipment</v>
      </c>
      <c r="P699" s="186" t="str">
        <f>IFERROR(IF(VLOOKUP($C699,'MSCI Database'!$C:$R,3, FALSE)="","",VLOOKUP($C699,'MSCI Database'!$C:$R,3, FALSE)),"")</f>
        <v>AA</v>
      </c>
      <c r="Q699" s="164" t="str">
        <f>IFERROR(IF(VLOOKUP($C699,'MSCI Database'!$C:$R,4, FALSE)="","",VLOOKUP($C699,'MSCI Database'!$C:$R,4, FALSE)),"")</f>
        <v>0</v>
      </c>
      <c r="R699" s="164">
        <f>IFERROR(IF(VLOOKUP($C699,'MSCI Database'!$C:$R,5, FALSE)="","",VLOOKUP($C699,'MSCI Database'!$C:$R,5, FALSE)),"")</f>
        <v>8.1</v>
      </c>
      <c r="S699" s="164">
        <f>IFERROR(IF(VLOOKUP($C699,'MSCI Database'!$C:$R,6, FALSE)="","",VLOOKUP($C699,'MSCI Database'!$C:$R,6, FALSE)),"")</f>
        <v>6.9</v>
      </c>
      <c r="T699" s="211">
        <f>IFERROR(IF(VLOOKUP($C699,'MSCI Database'!$C:$R,7, FALSE)="","",VLOOKUP($C699,'MSCI Database'!$C:$R,7, FALSE)),"")</f>
        <v>5.4</v>
      </c>
      <c r="U699" s="164">
        <f>IFERROR(IF(VLOOKUP($C699,'MSCI Database'!$C:$R,8, FALSE)="","",VLOOKUP($C699,'MSCI Database'!$C:$R,8, FALSE)),"")</f>
        <v>5.6</v>
      </c>
      <c r="V699" s="175">
        <f>IFERROR(IF(VLOOKUP($C699,'MSCI Database'!$C:$R,9, FALSE)="","",VLOOKUP($C699,'MSCI Database'!$C:$R,9, FALSE)),"")</f>
        <v>6</v>
      </c>
      <c r="W699" s="165">
        <f t="shared" ca="1" si="24"/>
        <v>0</v>
      </c>
      <c r="X699" s="166">
        <f>IFERROR(IF(VLOOKUP($C699,'MSCI Database'!$C:$R,10, FALSE)="","",VLOOKUP($C699,'MSCI Database'!$C:$R,10, FALSE)),"")</f>
        <v>110257</v>
      </c>
      <c r="Y699" s="133" t="str">
        <f>IFERROR(IF(VLOOKUP($C699,'MSCI Database'!$C:$R,11, FALSE)="","",VLOOKUP($C699,'MSCI Database'!$C:$R,11, FALSE)),"")</f>
        <v>2019</v>
      </c>
      <c r="Z699" s="133" t="str">
        <f>IFERROR(IF(VLOOKUP($C699,'MSCI Database'!$C:$R,12, FALSE)="","",VLOOKUP($C699,'MSCI Database'!$C:$R,12, FALSE)),"")</f>
        <v>Reported</v>
      </c>
      <c r="AA699" s="202" t="str">
        <f>IFERROR(IF(VLOOKUP($C699,'MSCI Database'!$C:$R,13, FALSE)="","",VLOOKUP($C699,'MSCI Database'!$C:$R,13, FALSE)),"")</f>
        <v/>
      </c>
    </row>
    <row r="700" spans="1:27" s="130" customFormat="1" ht="15" hidden="1" customHeight="1" outlineLevel="1">
      <c r="A700" s="130" t="s">
        <v>11842</v>
      </c>
      <c r="B700" s="130" t="s">
        <v>11843</v>
      </c>
      <c r="C700" s="130" t="s">
        <v>11844</v>
      </c>
      <c r="D700" s="130" t="s">
        <v>12128</v>
      </c>
      <c r="E700" s="130" t="s">
        <v>18690</v>
      </c>
      <c r="F700" s="169">
        <v>0.20973047273541301</v>
      </c>
      <c r="G700" s="132" t="str">
        <f ca="1">IFERROR(_xll.BQL($A700, "cur_mkt_cap(currency=EUR)")/1000000, " ")</f>
        <v xml:space="preserve"> </v>
      </c>
      <c r="M700" s="305">
        <f t="shared" si="25"/>
        <v>1.356956158598122E-4</v>
      </c>
      <c r="N700" s="223">
        <f t="shared" si="26"/>
        <v>2.2848436641885812E-3</v>
      </c>
      <c r="O700" s="172" t="str">
        <f>IFERROR(IF(VLOOKUP($C700,'MSCI Database'!$C:$R,2, FALSE)="","",VLOOKUP($C700,'MSCI Database'!$C:$R,2, FALSE)),"")</f>
        <v>Media &amp; Entertainment</v>
      </c>
      <c r="P700" s="186" t="str">
        <f>IFERROR(IF(VLOOKUP($C700,'MSCI Database'!$C:$R,3, FALSE)="","",VLOOKUP($C700,'MSCI Database'!$C:$R,3, FALSE)),"")</f>
        <v>BBB</v>
      </c>
      <c r="Q700" s="164" t="str">
        <f>IFERROR(IF(VLOOKUP($C700,'MSCI Database'!$C:$R,4, FALSE)="","",VLOOKUP($C700,'MSCI Database'!$C:$R,4, FALSE)),"")</f>
        <v>0</v>
      </c>
      <c r="R700" s="164">
        <f>IFERROR(IF(VLOOKUP($C700,'MSCI Database'!$C:$R,5, FALSE)="","",VLOOKUP($C700,'MSCI Database'!$C:$R,5, FALSE)),"")</f>
        <v>4.7</v>
      </c>
      <c r="S700" s="164">
        <f>IFERROR(IF(VLOOKUP($C700,'MSCI Database'!$C:$R,6, FALSE)="","",VLOOKUP($C700,'MSCI Database'!$C:$R,6, FALSE)),"")</f>
        <v>6.7</v>
      </c>
      <c r="T700" s="211">
        <f>IFERROR(IF(VLOOKUP($C700,'MSCI Database'!$C:$R,7, FALSE)="","",VLOOKUP($C700,'MSCI Database'!$C:$R,7, FALSE)),"")</f>
        <v>3.7</v>
      </c>
      <c r="U700" s="164">
        <f>IFERROR(IF(VLOOKUP($C700,'MSCI Database'!$C:$R,8, FALSE)="","",VLOOKUP($C700,'MSCI Database'!$C:$R,8, FALSE)),"")</f>
        <v>5.7</v>
      </c>
      <c r="V700" s="175">
        <f>IFERROR(IF(VLOOKUP($C700,'MSCI Database'!$C:$R,9, FALSE)="","",VLOOKUP($C700,'MSCI Database'!$C:$R,9, FALSE)),"")</f>
        <v>4.7</v>
      </c>
      <c r="W700" s="165">
        <f t="shared" ca="1" si="24"/>
        <v>0</v>
      </c>
      <c r="X700" s="166">
        <f>IFERROR(IF(VLOOKUP($C700,'MSCI Database'!$C:$R,10, FALSE)="","",VLOOKUP($C700,'MSCI Database'!$C:$R,10, FALSE)),"")</f>
        <v>33906</v>
      </c>
      <c r="Y700" s="133" t="str">
        <f>IFERROR(IF(VLOOKUP($C700,'MSCI Database'!$C:$R,11, FALSE)="","",VLOOKUP($C700,'MSCI Database'!$C:$R,11, FALSE)),"")</f>
        <v>2019</v>
      </c>
      <c r="Z700" s="133" t="str">
        <f>IFERROR(IF(VLOOKUP($C700,'MSCI Database'!$C:$R,12, FALSE)="","",VLOOKUP($C700,'MSCI Database'!$C:$R,12, FALSE)),"")</f>
        <v>E.Segmt-Low</v>
      </c>
      <c r="AA700" s="202" t="str">
        <f>IFERROR(IF(VLOOKUP($C700,'MSCI Database'!$C:$R,13, FALSE)="","",VLOOKUP($C700,'MSCI Database'!$C:$R,13, FALSE)),"")</f>
        <v/>
      </c>
    </row>
    <row r="701" spans="1:27" s="130" customFormat="1" ht="15" hidden="1" customHeight="1" outlineLevel="1">
      <c r="A701" s="130" t="s">
        <v>10922</v>
      </c>
      <c r="B701" s="130" t="s">
        <v>10923</v>
      </c>
      <c r="C701" s="130" t="s">
        <v>10924</v>
      </c>
      <c r="D701" s="130" t="s">
        <v>12128</v>
      </c>
      <c r="E701" s="130" t="s">
        <v>12133</v>
      </c>
      <c r="F701" s="169">
        <v>0.2096123851857723</v>
      </c>
      <c r="G701" s="132" t="str">
        <f ca="1">IFERROR(_xll.BQL($A701, "cur_mkt_cap(currency=EUR)")/1000000, " ")</f>
        <v xml:space="preserve"> </v>
      </c>
      <c r="M701" s="305">
        <f t="shared" si="25"/>
        <v>1.3561921321519468E-4</v>
      </c>
      <c r="N701" s="223">
        <f t="shared" si="26"/>
        <v>2.2835571959605879E-3</v>
      </c>
      <c r="O701" s="172" t="str">
        <f>IFERROR(IF(VLOOKUP($C701,'MSCI Database'!$C:$R,2, FALSE)="","",VLOOKUP($C701,'MSCI Database'!$C:$R,2, FALSE)),"")</f>
        <v>Health Care Equipment &amp; Supplies</v>
      </c>
      <c r="P701" s="186" t="str">
        <f>IFERROR(IF(VLOOKUP($C701,'MSCI Database'!$C:$R,3, FALSE)="","",VLOOKUP($C701,'MSCI Database'!$C:$R,3, FALSE)),"")</f>
        <v>A</v>
      </c>
      <c r="Q701" s="164" t="str">
        <f>IFERROR(IF(VLOOKUP($C701,'MSCI Database'!$C:$R,4, FALSE)="","",VLOOKUP($C701,'MSCI Database'!$C:$R,4, FALSE)),"")</f>
        <v>0</v>
      </c>
      <c r="R701" s="164">
        <f>IFERROR(IF(VLOOKUP($C701,'MSCI Database'!$C:$R,5, FALSE)="","",VLOOKUP($C701,'MSCI Database'!$C:$R,5, FALSE)),"")</f>
        <v>6.3</v>
      </c>
      <c r="S701" s="164">
        <f>IFERROR(IF(VLOOKUP($C701,'MSCI Database'!$C:$R,6, FALSE)="","",VLOOKUP($C701,'MSCI Database'!$C:$R,6, FALSE)),"")</f>
        <v>6.3</v>
      </c>
      <c r="T701" s="211">
        <f>IFERROR(IF(VLOOKUP($C701,'MSCI Database'!$C:$R,7, FALSE)="","",VLOOKUP($C701,'MSCI Database'!$C:$R,7, FALSE)),"")</f>
        <v>6.5</v>
      </c>
      <c r="U701" s="164">
        <f>IFERROR(IF(VLOOKUP($C701,'MSCI Database'!$C:$R,8, FALSE)="","",VLOOKUP($C701,'MSCI Database'!$C:$R,8, FALSE)),"")</f>
        <v>5.3</v>
      </c>
      <c r="V701" s="175">
        <f>IFERROR(IF(VLOOKUP($C701,'MSCI Database'!$C:$R,9, FALSE)="","",VLOOKUP($C701,'MSCI Database'!$C:$R,9, FALSE)),"")</f>
        <v>6</v>
      </c>
      <c r="W701" s="165">
        <f t="shared" ca="1" si="24"/>
        <v>0</v>
      </c>
      <c r="X701" s="166">
        <f>IFERROR(IF(VLOOKUP($C701,'MSCI Database'!$C:$R,10, FALSE)="","",VLOOKUP($C701,'MSCI Database'!$C:$R,10, FALSE)),"")</f>
        <v>10245</v>
      </c>
      <c r="Y701" s="133" t="str">
        <f>IFERROR(IF(VLOOKUP($C701,'MSCI Database'!$C:$R,11, FALSE)="","",VLOOKUP($C701,'MSCI Database'!$C:$R,11, FALSE)),"")</f>
        <v>2019</v>
      </c>
      <c r="Z701" s="133" t="str">
        <f>IFERROR(IF(VLOOKUP($C701,'MSCI Database'!$C:$R,12, FALSE)="","",VLOOKUP($C701,'MSCI Database'!$C:$R,12, FALSE)),"")</f>
        <v>E.Segmt-Moderately Low</v>
      </c>
      <c r="AA701" s="202" t="str">
        <f>IFERROR(IF(VLOOKUP($C701,'MSCI Database'!$C:$R,13, FALSE)="","",VLOOKUP($C701,'MSCI Database'!$C:$R,13, FALSE)),"")</f>
        <v/>
      </c>
    </row>
    <row r="702" spans="1:27" s="130" customFormat="1" ht="15" hidden="1" customHeight="1" outlineLevel="1">
      <c r="A702" s="130" t="s">
        <v>11459</v>
      </c>
      <c r="B702" s="130" t="s">
        <v>11460</v>
      </c>
      <c r="C702" s="130" t="s">
        <v>11461</v>
      </c>
      <c r="D702" s="130" t="s">
        <v>12128</v>
      </c>
      <c r="E702" s="130" t="s">
        <v>18673</v>
      </c>
      <c r="F702" s="169">
        <v>0.2094234689808894</v>
      </c>
      <c r="G702" s="132" t="str">
        <f ca="1">IFERROR(_xll.BQL($A702, "cur_mkt_cap(currency=EUR)")/1000000, " ")</f>
        <v xml:space="preserve"> </v>
      </c>
      <c r="M702" s="305">
        <f t="shared" si="25"/>
        <v>1.3549698443063543E-4</v>
      </c>
      <c r="N702" s="223">
        <f t="shared" si="26"/>
        <v>2.2814991068896028E-3</v>
      </c>
      <c r="O702" s="172" t="str">
        <f>IFERROR(IF(VLOOKUP($C702,'MSCI Database'!$C:$R,2, FALSE)="","",VLOOKUP($C702,'MSCI Database'!$C:$R,2, FALSE)),"")</f>
        <v>Commercial Services &amp; Supplies</v>
      </c>
      <c r="P702" s="186" t="str">
        <f>IFERROR(IF(VLOOKUP($C702,'MSCI Database'!$C:$R,3, FALSE)="","",VLOOKUP($C702,'MSCI Database'!$C:$R,3, FALSE)),"")</f>
        <v>BBB</v>
      </c>
      <c r="Q702" s="164" t="str">
        <f>IFERROR(IF(VLOOKUP($C702,'MSCI Database'!$C:$R,4, FALSE)="","",VLOOKUP($C702,'MSCI Database'!$C:$R,4, FALSE)),"")</f>
        <v>-1</v>
      </c>
      <c r="R702" s="164">
        <f>IFERROR(IF(VLOOKUP($C702,'MSCI Database'!$C:$R,5, FALSE)="","",VLOOKUP($C702,'MSCI Database'!$C:$R,5, FALSE)),"")</f>
        <v>5.3</v>
      </c>
      <c r="S702" s="164">
        <f>IFERROR(IF(VLOOKUP($C702,'MSCI Database'!$C:$R,6, FALSE)="","",VLOOKUP($C702,'MSCI Database'!$C:$R,6, FALSE)),"")</f>
        <v>10</v>
      </c>
      <c r="T702" s="211">
        <f>IFERROR(IF(VLOOKUP($C702,'MSCI Database'!$C:$R,7, FALSE)="","",VLOOKUP($C702,'MSCI Database'!$C:$R,7, FALSE)),"")</f>
        <v>5.6</v>
      </c>
      <c r="U702" s="164">
        <f>IFERROR(IF(VLOOKUP($C702,'MSCI Database'!$C:$R,8, FALSE)="","",VLOOKUP($C702,'MSCI Database'!$C:$R,8, FALSE)),"")</f>
        <v>4.0999999999999996</v>
      </c>
      <c r="V702" s="175">
        <f>IFERROR(IF(VLOOKUP($C702,'MSCI Database'!$C:$R,9, FALSE)="","",VLOOKUP($C702,'MSCI Database'!$C:$R,9, FALSE)),"")</f>
        <v>5.0999999999999996</v>
      </c>
      <c r="W702" s="165">
        <f t="shared" ca="1" si="24"/>
        <v>0</v>
      </c>
      <c r="X702" s="166">
        <f>IFERROR(IF(VLOOKUP($C702,'MSCI Database'!$C:$R,10, FALSE)="","",VLOOKUP($C702,'MSCI Database'!$C:$R,10, FALSE)),"")</f>
        <v>72201</v>
      </c>
      <c r="Y702" s="133" t="str">
        <f>IFERROR(IF(VLOOKUP($C702,'MSCI Database'!$C:$R,11, FALSE)="","",VLOOKUP($C702,'MSCI Database'!$C:$R,11, FALSE)),"")</f>
        <v>2019</v>
      </c>
      <c r="Z702" s="133" t="str">
        <f>IFERROR(IF(VLOOKUP($C702,'MSCI Database'!$C:$R,12, FALSE)="","",VLOOKUP($C702,'MSCI Database'!$C:$R,12, FALSE)),"")</f>
        <v>E.Segmt-Moderate</v>
      </c>
      <c r="AA702" s="202" t="str">
        <f>IFERROR(IF(VLOOKUP($C702,'MSCI Database'!$C:$R,13, FALSE)="","",VLOOKUP($C702,'MSCI Database'!$C:$R,13, FALSE)),"")</f>
        <v/>
      </c>
    </row>
    <row r="703" spans="1:27" s="130" customFormat="1" ht="15" hidden="1" customHeight="1" outlineLevel="1">
      <c r="A703" s="130" t="s">
        <v>9930</v>
      </c>
      <c r="B703" s="130" t="s">
        <v>9931</v>
      </c>
      <c r="C703" s="130" t="s">
        <v>9932</v>
      </c>
      <c r="D703" s="130" t="s">
        <v>12128</v>
      </c>
      <c r="E703" s="130" t="s">
        <v>18688</v>
      </c>
      <c r="F703" s="169">
        <v>0.20921831300759769</v>
      </c>
      <c r="G703" s="132" t="str">
        <f ca="1">IFERROR(_xll.BQL($A703, "cur_mkt_cap(currency=EUR)")/1000000, " ")</f>
        <v xml:space="preserve"> </v>
      </c>
      <c r="M703" s="305">
        <f t="shared" si="25"/>
        <v>1.3536424851591571E-4</v>
      </c>
      <c r="N703" s="223">
        <f t="shared" si="26"/>
        <v>2.2792640986924995E-3</v>
      </c>
      <c r="O703" s="172" t="str">
        <f>IFERROR(IF(VLOOKUP($C703,'MSCI Database'!$C:$R,2, FALSE)="","",VLOOKUP($C703,'MSCI Database'!$C:$R,2, FALSE)),"")</f>
        <v>Banks</v>
      </c>
      <c r="P703" s="186" t="str">
        <f>IFERROR(IF(VLOOKUP($C703,'MSCI Database'!$C:$R,3, FALSE)="","",VLOOKUP($C703,'MSCI Database'!$C:$R,3, FALSE)),"")</f>
        <v>BBB</v>
      </c>
      <c r="Q703" s="164" t="str">
        <f>IFERROR(IF(VLOOKUP($C703,'MSCI Database'!$C:$R,4, FALSE)="","",VLOOKUP($C703,'MSCI Database'!$C:$R,4, FALSE)),"")</f>
        <v>1</v>
      </c>
      <c r="R703" s="164">
        <f>IFERROR(IF(VLOOKUP($C703,'MSCI Database'!$C:$R,5, FALSE)="","",VLOOKUP($C703,'MSCI Database'!$C:$R,5, FALSE)),"")</f>
        <v>4.5999999999999996</v>
      </c>
      <c r="S703" s="164">
        <f>IFERROR(IF(VLOOKUP($C703,'MSCI Database'!$C:$R,6, FALSE)="","",VLOOKUP($C703,'MSCI Database'!$C:$R,6, FALSE)),"")</f>
        <v>0.5</v>
      </c>
      <c r="T703" s="211">
        <f>IFERROR(IF(VLOOKUP($C703,'MSCI Database'!$C:$R,7, FALSE)="","",VLOOKUP($C703,'MSCI Database'!$C:$R,7, FALSE)),"")</f>
        <v>3.7</v>
      </c>
      <c r="U703" s="164">
        <f>IFERROR(IF(VLOOKUP($C703,'MSCI Database'!$C:$R,8, FALSE)="","",VLOOKUP($C703,'MSCI Database'!$C:$R,8, FALSE)),"")</f>
        <v>5</v>
      </c>
      <c r="V703" s="175">
        <f>IFERROR(IF(VLOOKUP($C703,'MSCI Database'!$C:$R,9, FALSE)="","",VLOOKUP($C703,'MSCI Database'!$C:$R,9, FALSE)),"")</f>
        <v>3.7</v>
      </c>
      <c r="W703" s="165">
        <f t="shared" ref="W703:W766" ca="1" si="27">IFERROR(IF(X703&lt;&gt;"",VLOOKUP($A703,$A$639:$X$1611,6,FALSE)/100,0)*$G$637/$G703, 0)</f>
        <v>0</v>
      </c>
      <c r="X703" s="166">
        <f>IFERROR(IF(VLOOKUP($C703,'MSCI Database'!$C:$R,10, FALSE)="","",VLOOKUP($C703,'MSCI Database'!$C:$R,10, FALSE)),"")</f>
        <v>12926</v>
      </c>
      <c r="Y703" s="133" t="str">
        <f>IFERROR(IF(VLOOKUP($C703,'MSCI Database'!$C:$R,11, FALSE)="","",VLOOKUP($C703,'MSCI Database'!$C:$R,11, FALSE)),"")</f>
        <v>2019</v>
      </c>
      <c r="Z703" s="133" t="str">
        <f>IFERROR(IF(VLOOKUP($C703,'MSCI Database'!$C:$R,12, FALSE)="","",VLOOKUP($C703,'MSCI Database'!$C:$R,12, FALSE)),"")</f>
        <v>E.Segmt-Moderate</v>
      </c>
      <c r="AA703" s="202" t="str">
        <f>IFERROR(IF(VLOOKUP($C703,'MSCI Database'!$C:$R,13, FALSE)="","",VLOOKUP($C703,'MSCI Database'!$C:$R,13, FALSE)),"")</f>
        <v/>
      </c>
    </row>
    <row r="704" spans="1:27" s="130" customFormat="1" ht="15" hidden="1" customHeight="1" outlineLevel="1">
      <c r="A704" s="130" t="s">
        <v>10014</v>
      </c>
      <c r="B704" s="130" t="s">
        <v>10015</v>
      </c>
      <c r="C704" s="130" t="s">
        <v>10016</v>
      </c>
      <c r="D704" s="130" t="s">
        <v>12128</v>
      </c>
      <c r="E704" s="130" t="s">
        <v>18682</v>
      </c>
      <c r="F704" s="169">
        <v>0.20911668746279621</v>
      </c>
      <c r="G704" s="132" t="str">
        <f ca="1">IFERROR(_xll.BQL($A704, "cur_mkt_cap(currency=EUR)")/1000000, " ")</f>
        <v xml:space="preserve"> </v>
      </c>
      <c r="M704" s="305">
        <f t="shared" ref="M704:M767" si="28">IF($F704&lt;&gt;"",$F$637*$F704/100,"")</f>
        <v>1.3529849678842914E-4</v>
      </c>
      <c r="N704" s="223">
        <f t="shared" ref="N704:N767" si="29">IF(V704&lt;&gt;"",VLOOKUP($A704,$A$639:$V$1611,6,FALSE)/SUMIF($V$639:$V$1611,"&gt;0",$F$639:$F$1611),0)</f>
        <v>2.2781569706765707E-3</v>
      </c>
      <c r="O704" s="172" t="str">
        <f>IFERROR(IF(VLOOKUP($C704,'MSCI Database'!$C:$R,2, FALSE)="","",VLOOKUP($C704,'MSCI Database'!$C:$R,2, FALSE)),"")</f>
        <v>Retail - Consumer Discretionary</v>
      </c>
      <c r="P704" s="186" t="str">
        <f>IFERROR(IF(VLOOKUP($C704,'MSCI Database'!$C:$R,3, FALSE)="","",VLOOKUP($C704,'MSCI Database'!$C:$R,3, FALSE)),"")</f>
        <v>AA</v>
      </c>
      <c r="Q704" s="164" t="str">
        <f>IFERROR(IF(VLOOKUP($C704,'MSCI Database'!$C:$R,4, FALSE)="","",VLOOKUP($C704,'MSCI Database'!$C:$R,4, FALSE)),"")</f>
        <v>0</v>
      </c>
      <c r="R704" s="164">
        <f>IFERROR(IF(VLOOKUP($C704,'MSCI Database'!$C:$R,5, FALSE)="","",VLOOKUP($C704,'MSCI Database'!$C:$R,5, FALSE)),"")</f>
        <v>8.3000000000000007</v>
      </c>
      <c r="S704" s="164">
        <f>IFERROR(IF(VLOOKUP($C704,'MSCI Database'!$C:$R,6, FALSE)="","",VLOOKUP($C704,'MSCI Database'!$C:$R,6, FALSE)),"")</f>
        <v>7.5</v>
      </c>
      <c r="T704" s="211">
        <f>IFERROR(IF(VLOOKUP($C704,'MSCI Database'!$C:$R,7, FALSE)="","",VLOOKUP($C704,'MSCI Database'!$C:$R,7, FALSE)),"")</f>
        <v>5.5</v>
      </c>
      <c r="U704" s="164">
        <f>IFERROR(IF(VLOOKUP($C704,'MSCI Database'!$C:$R,8, FALSE)="","",VLOOKUP($C704,'MSCI Database'!$C:$R,8, FALSE)),"")</f>
        <v>5.7</v>
      </c>
      <c r="V704" s="175">
        <f>IFERROR(IF(VLOOKUP($C704,'MSCI Database'!$C:$R,9, FALSE)="","",VLOOKUP($C704,'MSCI Database'!$C:$R,9, FALSE)),"")</f>
        <v>5.8</v>
      </c>
      <c r="W704" s="165">
        <f t="shared" ca="1" si="27"/>
        <v>0</v>
      </c>
      <c r="X704" s="166">
        <f>IFERROR(IF(VLOOKUP($C704,'MSCI Database'!$C:$R,10, FALSE)="","",VLOOKUP($C704,'MSCI Database'!$C:$R,10, FALSE)),"")</f>
        <v>362523</v>
      </c>
      <c r="Y704" s="133" t="str">
        <f>IFERROR(IF(VLOOKUP($C704,'MSCI Database'!$C:$R,11, FALSE)="","",VLOOKUP($C704,'MSCI Database'!$C:$R,11, FALSE)),"")</f>
        <v>2019</v>
      </c>
      <c r="Z704" s="133" t="str">
        <f>IFERROR(IF(VLOOKUP($C704,'MSCI Database'!$C:$R,12, FALSE)="","",VLOOKUP($C704,'MSCI Database'!$C:$R,12, FALSE)),"")</f>
        <v>Reported</v>
      </c>
      <c r="AA704" s="202" t="str">
        <f>IFERROR(IF(VLOOKUP($C704,'MSCI Database'!$C:$R,13, FALSE)="","",VLOOKUP($C704,'MSCI Database'!$C:$R,13, FALSE)),"")</f>
        <v>Robust product stewardship, but labor management challenges persist</v>
      </c>
    </row>
    <row r="705" spans="1:27" s="130" customFormat="1" ht="15" hidden="1" customHeight="1" outlineLevel="1">
      <c r="A705" s="130" t="s">
        <v>10946</v>
      </c>
      <c r="B705" s="130" t="s">
        <v>10947</v>
      </c>
      <c r="C705" s="130" t="s">
        <v>10948</v>
      </c>
      <c r="D705" s="130" t="s">
        <v>12128</v>
      </c>
      <c r="E705" s="130" t="s">
        <v>18688</v>
      </c>
      <c r="F705" s="169">
        <v>0.2090648263694054</v>
      </c>
      <c r="G705" s="132" t="str">
        <f ca="1">IFERROR(_xll.BQL($A705, "cur_mkt_cap(currency=EUR)")/1000000, " ")</f>
        <v xml:space="preserve"> </v>
      </c>
      <c r="M705" s="305">
        <f t="shared" si="28"/>
        <v>1.3526494266100528E-4</v>
      </c>
      <c r="N705" s="223">
        <f t="shared" si="29"/>
        <v>2.2775919860603326E-3</v>
      </c>
      <c r="O705" s="172" t="str">
        <f>IFERROR(IF(VLOOKUP($C705,'MSCI Database'!$C:$R,2, FALSE)="","",VLOOKUP($C705,'MSCI Database'!$C:$R,2, FALSE)),"")</f>
        <v>Banks</v>
      </c>
      <c r="P705" s="186" t="str">
        <f>IFERROR(IF(VLOOKUP($C705,'MSCI Database'!$C:$R,3, FALSE)="","",VLOOKUP($C705,'MSCI Database'!$C:$R,3, FALSE)),"")</f>
        <v>BBB</v>
      </c>
      <c r="Q705" s="164" t="str">
        <f>IFERROR(IF(VLOOKUP($C705,'MSCI Database'!$C:$R,4, FALSE)="","",VLOOKUP($C705,'MSCI Database'!$C:$R,4, FALSE)),"")</f>
        <v>0</v>
      </c>
      <c r="R705" s="164">
        <f>IFERROR(IF(VLOOKUP($C705,'MSCI Database'!$C:$R,5, FALSE)="","",VLOOKUP($C705,'MSCI Database'!$C:$R,5, FALSE)),"")</f>
        <v>5.4</v>
      </c>
      <c r="S705" s="164">
        <f>IFERROR(IF(VLOOKUP($C705,'MSCI Database'!$C:$R,6, FALSE)="","",VLOOKUP($C705,'MSCI Database'!$C:$R,6, FALSE)),"")</f>
        <v>0.1</v>
      </c>
      <c r="T705" s="211">
        <f>IFERROR(IF(VLOOKUP($C705,'MSCI Database'!$C:$R,7, FALSE)="","",VLOOKUP($C705,'MSCI Database'!$C:$R,7, FALSE)),"")</f>
        <v>4.0999999999999996</v>
      </c>
      <c r="U705" s="164">
        <f>IFERROR(IF(VLOOKUP($C705,'MSCI Database'!$C:$R,8, FALSE)="","",VLOOKUP($C705,'MSCI Database'!$C:$R,8, FALSE)),"")</f>
        <v>5.7</v>
      </c>
      <c r="V705" s="175">
        <f>IFERROR(IF(VLOOKUP($C705,'MSCI Database'!$C:$R,9, FALSE)="","",VLOOKUP($C705,'MSCI Database'!$C:$R,9, FALSE)),"")</f>
        <v>4.0999999999999996</v>
      </c>
      <c r="W705" s="165">
        <f t="shared" ca="1" si="27"/>
        <v>0</v>
      </c>
      <c r="X705" s="166">
        <f>IFERROR(IF(VLOOKUP($C705,'MSCI Database'!$C:$R,10, FALSE)="","",VLOOKUP($C705,'MSCI Database'!$C:$R,10, FALSE)),"")</f>
        <v>7949</v>
      </c>
      <c r="Y705" s="133" t="str">
        <f>IFERROR(IF(VLOOKUP($C705,'MSCI Database'!$C:$R,11, FALSE)="","",VLOOKUP($C705,'MSCI Database'!$C:$R,11, FALSE)),"")</f>
        <v>2019</v>
      </c>
      <c r="Z705" s="133" t="str">
        <f>IFERROR(IF(VLOOKUP($C705,'MSCI Database'!$C:$R,12, FALSE)="","",VLOOKUP($C705,'MSCI Database'!$C:$R,12, FALSE)),"")</f>
        <v>E.Segmt-Moderately Low</v>
      </c>
      <c r="AA705" s="202" t="str">
        <f>IFERROR(IF(VLOOKUP($C705,'MSCI Database'!$C:$R,13, FALSE)="","",VLOOKUP($C705,'MSCI Database'!$C:$R,13, FALSE)),"")</f>
        <v/>
      </c>
    </row>
    <row r="706" spans="1:27" s="130" customFormat="1" ht="15" hidden="1" customHeight="1" outlineLevel="1">
      <c r="A706" s="130" t="s">
        <v>9407</v>
      </c>
      <c r="B706" s="130" t="s">
        <v>9408</v>
      </c>
      <c r="C706" s="130" t="s">
        <v>9409</v>
      </c>
      <c r="D706" s="130" t="s">
        <v>12128</v>
      </c>
      <c r="E706" s="130" t="s">
        <v>18673</v>
      </c>
      <c r="F706" s="169">
        <v>0.20890395894187991</v>
      </c>
      <c r="G706" s="132" t="str">
        <f ca="1">IFERROR(_xll.BQL($A706, "cur_mkt_cap(currency=EUR)")/1000000, " ")</f>
        <v xml:space="preserve"> </v>
      </c>
      <c r="M706" s="305">
        <f t="shared" si="28"/>
        <v>1.3516086143539627E-4</v>
      </c>
      <c r="N706" s="223">
        <f t="shared" si="29"/>
        <v>2.2758394657052213E-3</v>
      </c>
      <c r="O706" s="172" t="str">
        <f>IFERROR(IF(VLOOKUP($C706,'MSCI Database'!$C:$R,2, FALSE)="","",VLOOKUP($C706,'MSCI Database'!$C:$R,2, FALSE)),"")</f>
        <v>Building Products</v>
      </c>
      <c r="P706" s="186" t="str">
        <f>IFERROR(IF(VLOOKUP($C706,'MSCI Database'!$C:$R,3, FALSE)="","",VLOOKUP($C706,'MSCI Database'!$C:$R,3, FALSE)),"")</f>
        <v>A</v>
      </c>
      <c r="Q706" s="164" t="str">
        <f>IFERROR(IF(VLOOKUP($C706,'MSCI Database'!$C:$R,4, FALSE)="","",VLOOKUP($C706,'MSCI Database'!$C:$R,4, FALSE)),"")</f>
        <v>0</v>
      </c>
      <c r="R706" s="164">
        <f>IFERROR(IF(VLOOKUP($C706,'MSCI Database'!$C:$R,5, FALSE)="","",VLOOKUP($C706,'MSCI Database'!$C:$R,5, FALSE)),"")</f>
        <v>7.1</v>
      </c>
      <c r="S706" s="164">
        <f>IFERROR(IF(VLOOKUP($C706,'MSCI Database'!$C:$R,6, FALSE)="","",VLOOKUP($C706,'MSCI Database'!$C:$R,6, FALSE)),"")</f>
        <v>7</v>
      </c>
      <c r="T706" s="211">
        <f>IFERROR(IF(VLOOKUP($C706,'MSCI Database'!$C:$R,7, FALSE)="","",VLOOKUP($C706,'MSCI Database'!$C:$R,7, FALSE)),"")</f>
        <v>5.6</v>
      </c>
      <c r="U706" s="164">
        <f>IFERROR(IF(VLOOKUP($C706,'MSCI Database'!$C:$R,8, FALSE)="","",VLOOKUP($C706,'MSCI Database'!$C:$R,8, FALSE)),"")</f>
        <v>4.9000000000000004</v>
      </c>
      <c r="V706" s="175">
        <f>IFERROR(IF(VLOOKUP($C706,'MSCI Database'!$C:$R,9, FALSE)="","",VLOOKUP($C706,'MSCI Database'!$C:$R,9, FALSE)),"")</f>
        <v>5.8</v>
      </c>
      <c r="W706" s="165">
        <f t="shared" ca="1" si="27"/>
        <v>0</v>
      </c>
      <c r="X706" s="166">
        <f>IFERROR(IF(VLOOKUP($C706,'MSCI Database'!$C:$R,10, FALSE)="","",VLOOKUP($C706,'MSCI Database'!$C:$R,10, FALSE)),"")</f>
        <v>543435</v>
      </c>
      <c r="Y706" s="133" t="str">
        <f>IFERROR(IF(VLOOKUP($C706,'MSCI Database'!$C:$R,11, FALSE)="","",VLOOKUP($C706,'MSCI Database'!$C:$R,11, FALSE)),"")</f>
        <v>2019</v>
      </c>
      <c r="Z706" s="133" t="str">
        <f>IFERROR(IF(VLOOKUP($C706,'MSCI Database'!$C:$R,12, FALSE)="","",VLOOKUP($C706,'MSCI Database'!$C:$R,12, FALSE)),"")</f>
        <v>E.Segmt-Moderate</v>
      </c>
      <c r="AA706" s="202" t="str">
        <f>IFERROR(IF(VLOOKUP($C706,'MSCI Database'!$C:$R,13, FALSE)="","",VLOOKUP($C706,'MSCI Database'!$C:$R,13, FALSE)),"")</f>
        <v/>
      </c>
    </row>
    <row r="707" spans="1:27" s="130" customFormat="1" ht="15" hidden="1" customHeight="1" outlineLevel="1">
      <c r="A707" s="130" t="s">
        <v>9610</v>
      </c>
      <c r="B707" s="130" t="s">
        <v>9611</v>
      </c>
      <c r="C707" s="130" t="s">
        <v>9612</v>
      </c>
      <c r="D707" s="130" t="s">
        <v>12128</v>
      </c>
      <c r="E707" s="130" t="s">
        <v>18688</v>
      </c>
      <c r="F707" s="169">
        <v>0.2084072922680674</v>
      </c>
      <c r="G707" s="132" t="str">
        <f ca="1">IFERROR(_xll.BQL($A707, "cur_mkt_cap(currency=EUR)")/1000000, " ")</f>
        <v xml:space="preserve"> </v>
      </c>
      <c r="M707" s="305">
        <f t="shared" si="28"/>
        <v>1.3483951809743959E-4</v>
      </c>
      <c r="N707" s="223">
        <f t="shared" si="29"/>
        <v>2.2704286844864819E-3</v>
      </c>
      <c r="O707" s="172" t="str">
        <f>IFERROR(IF(VLOOKUP($C707,'MSCI Database'!$C:$R,2, FALSE)="","",VLOOKUP($C707,'MSCI Database'!$C:$R,2, FALSE)),"")</f>
        <v>Banks</v>
      </c>
      <c r="P707" s="186" t="str">
        <f>IFERROR(IF(VLOOKUP($C707,'MSCI Database'!$C:$R,3, FALSE)="","",VLOOKUP($C707,'MSCI Database'!$C:$R,3, FALSE)),"")</f>
        <v>BBB</v>
      </c>
      <c r="Q707" s="164" t="str">
        <f>IFERROR(IF(VLOOKUP($C707,'MSCI Database'!$C:$R,4, FALSE)="","",VLOOKUP($C707,'MSCI Database'!$C:$R,4, FALSE)),"")</f>
        <v>0</v>
      </c>
      <c r="R707" s="164">
        <f>IFERROR(IF(VLOOKUP($C707,'MSCI Database'!$C:$R,5, FALSE)="","",VLOOKUP($C707,'MSCI Database'!$C:$R,5, FALSE)),"")</f>
        <v>5.4</v>
      </c>
      <c r="S707" s="164">
        <f>IFERROR(IF(VLOOKUP($C707,'MSCI Database'!$C:$R,6, FALSE)="","",VLOOKUP($C707,'MSCI Database'!$C:$R,6, FALSE)),"")</f>
        <v>2.2999999999999998</v>
      </c>
      <c r="T707" s="211">
        <f>IFERROR(IF(VLOOKUP($C707,'MSCI Database'!$C:$R,7, FALSE)="","",VLOOKUP($C707,'MSCI Database'!$C:$R,7, FALSE)),"")</f>
        <v>3.6</v>
      </c>
      <c r="U707" s="164">
        <f>IFERROR(IF(VLOOKUP($C707,'MSCI Database'!$C:$R,8, FALSE)="","",VLOOKUP($C707,'MSCI Database'!$C:$R,8, FALSE)),"")</f>
        <v>5</v>
      </c>
      <c r="V707" s="175">
        <f>IFERROR(IF(VLOOKUP($C707,'MSCI Database'!$C:$R,9, FALSE)="","",VLOOKUP($C707,'MSCI Database'!$C:$R,9, FALSE)),"")</f>
        <v>3.9</v>
      </c>
      <c r="W707" s="165">
        <f t="shared" ca="1" si="27"/>
        <v>0</v>
      </c>
      <c r="X707" s="166">
        <f>IFERROR(IF(VLOOKUP($C707,'MSCI Database'!$C:$R,10, FALSE)="","",VLOOKUP($C707,'MSCI Database'!$C:$R,10, FALSE)),"")</f>
        <v>7839</v>
      </c>
      <c r="Y707" s="133" t="str">
        <f>IFERROR(IF(VLOOKUP($C707,'MSCI Database'!$C:$R,11, FALSE)="","",VLOOKUP($C707,'MSCI Database'!$C:$R,11, FALSE)),"")</f>
        <v>2019</v>
      </c>
      <c r="Z707" s="133" t="str">
        <f>IFERROR(IF(VLOOKUP($C707,'MSCI Database'!$C:$R,12, FALSE)="","",VLOOKUP($C707,'MSCI Database'!$C:$R,12, FALSE)),"")</f>
        <v>E.Segmt-Moderately High</v>
      </c>
      <c r="AA707" s="202" t="str">
        <f>IFERROR(IF(VLOOKUP($C707,'MSCI Database'!$C:$R,13, FALSE)="","",VLOOKUP($C707,'MSCI Database'!$C:$R,13, FALSE)),"")</f>
        <v/>
      </c>
    </row>
    <row r="708" spans="1:27" s="130" customFormat="1" ht="15" hidden="1" customHeight="1" outlineLevel="1">
      <c r="A708" s="130" t="s">
        <v>9744</v>
      </c>
      <c r="B708" s="130" t="s">
        <v>9745</v>
      </c>
      <c r="C708" s="130" t="s">
        <v>9746</v>
      </c>
      <c r="D708" s="130" t="s">
        <v>12128</v>
      </c>
      <c r="E708" s="130" t="s">
        <v>18689</v>
      </c>
      <c r="F708" s="169">
        <v>0.20809676447871939</v>
      </c>
      <c r="G708" s="132" t="str">
        <f ca="1">IFERROR(_xll.BQL($A708, "cur_mkt_cap(currency=EUR)")/1000000, " ")</f>
        <v xml:space="preserve"> </v>
      </c>
      <c r="M708" s="305">
        <f t="shared" si="28"/>
        <v>1.3463860661773144E-4</v>
      </c>
      <c r="N708" s="223">
        <f t="shared" si="29"/>
        <v>2.2670457356817968E-3</v>
      </c>
      <c r="O708" s="172" t="str">
        <f>IFERROR(IF(VLOOKUP($C708,'MSCI Database'!$C:$R,2, FALSE)="","",VLOOKUP($C708,'MSCI Database'!$C:$R,2, FALSE)),"")</f>
        <v>Electronic Equipment, Instruments &amp; Components</v>
      </c>
      <c r="P708" s="186" t="str">
        <f>IFERROR(IF(VLOOKUP($C708,'MSCI Database'!$C:$R,3, FALSE)="","",VLOOKUP($C708,'MSCI Database'!$C:$R,3, FALSE)),"")</f>
        <v>A</v>
      </c>
      <c r="Q708" s="164" t="str">
        <f>IFERROR(IF(VLOOKUP($C708,'MSCI Database'!$C:$R,4, FALSE)="","",VLOOKUP($C708,'MSCI Database'!$C:$R,4, FALSE)),"")</f>
        <v>0</v>
      </c>
      <c r="R708" s="164">
        <f>IFERROR(IF(VLOOKUP($C708,'MSCI Database'!$C:$R,5, FALSE)="","",VLOOKUP($C708,'MSCI Database'!$C:$R,5, FALSE)),"")</f>
        <v>5.8</v>
      </c>
      <c r="S708" s="164">
        <f>IFERROR(IF(VLOOKUP($C708,'MSCI Database'!$C:$R,6, FALSE)="","",VLOOKUP($C708,'MSCI Database'!$C:$R,6, FALSE)),"")</f>
        <v>3.8</v>
      </c>
      <c r="T708" s="211">
        <f>IFERROR(IF(VLOOKUP($C708,'MSCI Database'!$C:$R,7, FALSE)="","",VLOOKUP($C708,'MSCI Database'!$C:$R,7, FALSE)),"")</f>
        <v>4.8</v>
      </c>
      <c r="U708" s="164">
        <f>IFERROR(IF(VLOOKUP($C708,'MSCI Database'!$C:$R,8, FALSE)="","",VLOOKUP($C708,'MSCI Database'!$C:$R,8, FALSE)),"")</f>
        <v>4.9000000000000004</v>
      </c>
      <c r="V708" s="175">
        <f>IFERROR(IF(VLOOKUP($C708,'MSCI Database'!$C:$R,9, FALSE)="","",VLOOKUP($C708,'MSCI Database'!$C:$R,9, FALSE)),"")</f>
        <v>4.7</v>
      </c>
      <c r="W708" s="165">
        <f t="shared" ca="1" si="27"/>
        <v>0</v>
      </c>
      <c r="X708" s="166">
        <f>IFERROR(IF(VLOOKUP($C708,'MSCI Database'!$C:$R,10, FALSE)="","",VLOOKUP($C708,'MSCI Database'!$C:$R,10, FALSE)),"")</f>
        <v>4831</v>
      </c>
      <c r="Y708" s="133" t="str">
        <f>IFERROR(IF(VLOOKUP($C708,'MSCI Database'!$C:$R,11, FALSE)="","",VLOOKUP($C708,'MSCI Database'!$C:$R,11, FALSE)),"")</f>
        <v>2019</v>
      </c>
      <c r="Z708" s="133" t="str">
        <f>IFERROR(IF(VLOOKUP($C708,'MSCI Database'!$C:$R,12, FALSE)="","",VLOOKUP($C708,'MSCI Database'!$C:$R,12, FALSE)),"")</f>
        <v>Reported</v>
      </c>
      <c r="AA708" s="202" t="str">
        <f>IFERROR(IF(VLOOKUP($C708,'MSCI Database'!$C:$R,13, FALSE)="","",VLOOKUP($C708,'MSCI Database'!$C:$R,13, FALSE)),"")</f>
        <v/>
      </c>
    </row>
    <row r="709" spans="1:27" s="130" customFormat="1" ht="15" hidden="1" customHeight="1" outlineLevel="1">
      <c r="A709" s="130" t="s">
        <v>9750</v>
      </c>
      <c r="B709" s="130" t="s">
        <v>9751</v>
      </c>
      <c r="C709" s="130" t="s">
        <v>9752</v>
      </c>
      <c r="D709" s="130" t="s">
        <v>12128</v>
      </c>
      <c r="E709" s="130" t="s">
        <v>18673</v>
      </c>
      <c r="F709" s="169">
        <v>0.20667448307242131</v>
      </c>
      <c r="G709" s="132" t="str">
        <f ca="1">IFERROR(_xll.BQL($A709, "cur_mkt_cap(currency=EUR)")/1000000, " ")</f>
        <v xml:space="preserve"> </v>
      </c>
      <c r="M709" s="305">
        <f t="shared" si="28"/>
        <v>1.3371839054785657E-4</v>
      </c>
      <c r="N709" s="223">
        <f t="shared" si="29"/>
        <v>2.2515511315001095E-3</v>
      </c>
      <c r="O709" s="172" t="str">
        <f>IFERROR(IF(VLOOKUP($C709,'MSCI Database'!$C:$R,2, FALSE)="","",VLOOKUP($C709,'MSCI Database'!$C:$R,2, FALSE)),"")</f>
        <v>Industrial Machinery</v>
      </c>
      <c r="P709" s="186" t="str">
        <f>IFERROR(IF(VLOOKUP($C709,'MSCI Database'!$C:$R,3, FALSE)="","",VLOOKUP($C709,'MSCI Database'!$C:$R,3, FALSE)),"")</f>
        <v>BBB</v>
      </c>
      <c r="Q709" s="164" t="str">
        <f>IFERROR(IF(VLOOKUP($C709,'MSCI Database'!$C:$R,4, FALSE)="","",VLOOKUP($C709,'MSCI Database'!$C:$R,4, FALSE)),"")</f>
        <v>-1</v>
      </c>
      <c r="R709" s="164">
        <f>IFERROR(IF(VLOOKUP($C709,'MSCI Database'!$C:$R,5, FALSE)="","",VLOOKUP($C709,'MSCI Database'!$C:$R,5, FALSE)),"")</f>
        <v>5.7</v>
      </c>
      <c r="S709" s="164">
        <f>IFERROR(IF(VLOOKUP($C709,'MSCI Database'!$C:$R,6, FALSE)="","",VLOOKUP($C709,'MSCI Database'!$C:$R,6, FALSE)),"")</f>
        <v>5.0999999999999996</v>
      </c>
      <c r="T709" s="211">
        <f>IFERROR(IF(VLOOKUP($C709,'MSCI Database'!$C:$R,7, FALSE)="","",VLOOKUP($C709,'MSCI Database'!$C:$R,7, FALSE)),"")</f>
        <v>2.2000000000000002</v>
      </c>
      <c r="U709" s="164">
        <f>IFERROR(IF(VLOOKUP($C709,'MSCI Database'!$C:$R,8, FALSE)="","",VLOOKUP($C709,'MSCI Database'!$C:$R,8, FALSE)),"")</f>
        <v>5.9</v>
      </c>
      <c r="V709" s="175">
        <f>IFERROR(IF(VLOOKUP($C709,'MSCI Database'!$C:$R,9, FALSE)="","",VLOOKUP($C709,'MSCI Database'!$C:$R,9, FALSE)),"")</f>
        <v>4.9000000000000004</v>
      </c>
      <c r="W709" s="165">
        <f t="shared" ca="1" si="27"/>
        <v>0</v>
      </c>
      <c r="X709" s="166">
        <f>IFERROR(IF(VLOOKUP($C709,'MSCI Database'!$C:$R,10, FALSE)="","",VLOOKUP($C709,'MSCI Database'!$C:$R,10, FALSE)),"")</f>
        <v>64151</v>
      </c>
      <c r="Y709" s="133" t="str">
        <f>IFERROR(IF(VLOOKUP($C709,'MSCI Database'!$C:$R,11, FALSE)="","",VLOOKUP($C709,'MSCI Database'!$C:$R,11, FALSE)),"")</f>
        <v>2019</v>
      </c>
      <c r="Z709" s="133" t="str">
        <f>IFERROR(IF(VLOOKUP($C709,'MSCI Database'!$C:$R,12, FALSE)="","",VLOOKUP($C709,'MSCI Database'!$C:$R,12, FALSE)),"")</f>
        <v>Reported</v>
      </c>
      <c r="AA709" s="202" t="str">
        <f>IFERROR(IF(VLOOKUP($C709,'MSCI Database'!$C:$R,13, FALSE)="","",VLOOKUP($C709,'MSCI Database'!$C:$R,13, FALSE)),"")</f>
        <v/>
      </c>
    </row>
    <row r="710" spans="1:27" s="130" customFormat="1" ht="15" hidden="1" customHeight="1" outlineLevel="1">
      <c r="A710" s="130" t="s">
        <v>8843</v>
      </c>
      <c r="B710" s="130" t="s">
        <v>8844</v>
      </c>
      <c r="C710" s="130" t="s">
        <v>8845</v>
      </c>
      <c r="D710" s="130" t="s">
        <v>12128</v>
      </c>
      <c r="E710" s="130" t="s">
        <v>18682</v>
      </c>
      <c r="F710" s="169">
        <v>0.1998790175097227</v>
      </c>
      <c r="G710" s="132" t="str">
        <f ca="1">IFERROR(_xll.BQL($A710, "cur_mkt_cap(currency=EUR)")/1000000, " ")</f>
        <v xml:space="preserve"> </v>
      </c>
      <c r="M710" s="305">
        <f t="shared" si="28"/>
        <v>1.2932172432879058E-4</v>
      </c>
      <c r="N710" s="223">
        <f t="shared" si="29"/>
        <v>2.1775200370499899E-3</v>
      </c>
      <c r="O710" s="172" t="str">
        <f>IFERROR(IF(VLOOKUP($C710,'MSCI Database'!$C:$R,2, FALSE)="","",VLOOKUP($C710,'MSCI Database'!$C:$R,2, FALSE)),"")</f>
        <v>Hotels &amp; Travel</v>
      </c>
      <c r="P710" s="186" t="str">
        <f>IFERROR(IF(VLOOKUP($C710,'MSCI Database'!$C:$R,3, FALSE)="","",VLOOKUP($C710,'MSCI Database'!$C:$R,3, FALSE)),"")</f>
        <v>BB</v>
      </c>
      <c r="Q710" s="164" t="str">
        <f>IFERROR(IF(VLOOKUP($C710,'MSCI Database'!$C:$R,4, FALSE)="","",VLOOKUP($C710,'MSCI Database'!$C:$R,4, FALSE)),"")</f>
        <v>-1</v>
      </c>
      <c r="R710" s="164">
        <f>IFERROR(IF(VLOOKUP($C710,'MSCI Database'!$C:$R,5, FALSE)="","",VLOOKUP($C710,'MSCI Database'!$C:$R,5, FALSE)),"")</f>
        <v>4</v>
      </c>
      <c r="S710" s="164">
        <f>IFERROR(IF(VLOOKUP($C710,'MSCI Database'!$C:$R,6, FALSE)="","",VLOOKUP($C710,'MSCI Database'!$C:$R,6, FALSE)),"")</f>
        <v>3.8</v>
      </c>
      <c r="T710" s="211">
        <f>IFERROR(IF(VLOOKUP($C710,'MSCI Database'!$C:$R,7, FALSE)="","",VLOOKUP($C710,'MSCI Database'!$C:$R,7, FALSE)),"")</f>
        <v>2.2999999999999998</v>
      </c>
      <c r="U710" s="164">
        <f>IFERROR(IF(VLOOKUP($C710,'MSCI Database'!$C:$R,8, FALSE)="","",VLOOKUP($C710,'MSCI Database'!$C:$R,8, FALSE)),"")</f>
        <v>5.3</v>
      </c>
      <c r="V710" s="175">
        <f>IFERROR(IF(VLOOKUP($C710,'MSCI Database'!$C:$R,9, FALSE)="","",VLOOKUP($C710,'MSCI Database'!$C:$R,9, FALSE)),"")</f>
        <v>3.7</v>
      </c>
      <c r="W710" s="165">
        <f t="shared" ca="1" si="27"/>
        <v>0</v>
      </c>
      <c r="X710" s="166">
        <f>IFERROR(IF(VLOOKUP($C710,'MSCI Database'!$C:$R,10, FALSE)="","",VLOOKUP($C710,'MSCI Database'!$C:$R,10, FALSE)),"")</f>
        <v>7357385</v>
      </c>
      <c r="Y710" s="133" t="str">
        <f>IFERROR(IF(VLOOKUP($C710,'MSCI Database'!$C:$R,11, FALSE)="","",VLOOKUP($C710,'MSCI Database'!$C:$R,11, FALSE)),"")</f>
        <v>2019</v>
      </c>
      <c r="Z710" s="133" t="str">
        <f>IFERROR(IF(VLOOKUP($C710,'MSCI Database'!$C:$R,12, FALSE)="","",VLOOKUP($C710,'MSCI Database'!$C:$R,12, FALSE)),"")</f>
        <v>E.Segmt-Moderate</v>
      </c>
      <c r="AA710" s="202" t="str">
        <f>IFERROR(IF(VLOOKUP($C710,'MSCI Database'!$C:$R,13, FALSE)="","",VLOOKUP($C710,'MSCI Database'!$C:$R,13, FALSE)),"")</f>
        <v>Limited safety measures and stranded crew on docked ships suggest shortcomings in managing crisis</v>
      </c>
    </row>
    <row r="711" spans="1:27" s="130" customFormat="1" ht="15" hidden="1" customHeight="1" outlineLevel="1">
      <c r="A711" s="130" t="s">
        <v>11450</v>
      </c>
      <c r="B711" s="130" t="s">
        <v>11451</v>
      </c>
      <c r="C711" s="130" t="s">
        <v>11452</v>
      </c>
      <c r="D711" s="130" t="s">
        <v>12128</v>
      </c>
      <c r="E711" s="130" t="s">
        <v>18689</v>
      </c>
      <c r="F711" s="169">
        <v>0.19984357016411769</v>
      </c>
      <c r="G711" s="132" t="str">
        <f ca="1">IFERROR(_xll.BQL($A711, "cur_mkt_cap(currency=EUR)")/1000000, " ")</f>
        <v xml:space="preserve"> </v>
      </c>
      <c r="M711" s="305">
        <f t="shared" si="28"/>
        <v>1.2929878989618413E-4</v>
      </c>
      <c r="N711" s="223">
        <f t="shared" si="29"/>
        <v>2.1771338669242966E-3</v>
      </c>
      <c r="O711" s="172" t="str">
        <f>IFERROR(IF(VLOOKUP($C711,'MSCI Database'!$C:$R,2, FALSE)="","",VLOOKUP($C711,'MSCI Database'!$C:$R,2, FALSE)),"")</f>
        <v>Software &amp; Services</v>
      </c>
      <c r="P711" s="186" t="str">
        <f>IFERROR(IF(VLOOKUP($C711,'MSCI Database'!$C:$R,3, FALSE)="","",VLOOKUP($C711,'MSCI Database'!$C:$R,3, FALSE)),"")</f>
        <v>AAA</v>
      </c>
      <c r="Q711" s="164" t="str">
        <f>IFERROR(IF(VLOOKUP($C711,'MSCI Database'!$C:$R,4, FALSE)="","",VLOOKUP($C711,'MSCI Database'!$C:$R,4, FALSE)),"")</f>
        <v>0</v>
      </c>
      <c r="R711" s="164">
        <f>IFERROR(IF(VLOOKUP($C711,'MSCI Database'!$C:$R,5, FALSE)="","",VLOOKUP($C711,'MSCI Database'!$C:$R,5, FALSE)),"")</f>
        <v>10</v>
      </c>
      <c r="S711" s="164">
        <f>IFERROR(IF(VLOOKUP($C711,'MSCI Database'!$C:$R,6, FALSE)="","",VLOOKUP($C711,'MSCI Database'!$C:$R,6, FALSE)),"")</f>
        <v>6.6</v>
      </c>
      <c r="T711" s="211">
        <f>IFERROR(IF(VLOOKUP($C711,'MSCI Database'!$C:$R,7, FALSE)="","",VLOOKUP($C711,'MSCI Database'!$C:$R,7, FALSE)),"")</f>
        <v>6.3</v>
      </c>
      <c r="U711" s="164">
        <f>IFERROR(IF(VLOOKUP($C711,'MSCI Database'!$C:$R,8, FALSE)="","",VLOOKUP($C711,'MSCI Database'!$C:$R,8, FALSE)),"")</f>
        <v>6</v>
      </c>
      <c r="V711" s="175">
        <f>IFERROR(IF(VLOOKUP($C711,'MSCI Database'!$C:$R,9, FALSE)="","",VLOOKUP($C711,'MSCI Database'!$C:$R,9, FALSE)),"")</f>
        <v>6.2</v>
      </c>
      <c r="W711" s="165">
        <f t="shared" ca="1" si="27"/>
        <v>0</v>
      </c>
      <c r="X711" s="166">
        <f>IFERROR(IF(VLOOKUP($C711,'MSCI Database'!$C:$R,10, FALSE)="","",VLOOKUP($C711,'MSCI Database'!$C:$R,10, FALSE)),"")</f>
        <v>16942</v>
      </c>
      <c r="Y711" s="133" t="str">
        <f>IFERROR(IF(VLOOKUP($C711,'MSCI Database'!$C:$R,11, FALSE)="","",VLOOKUP($C711,'MSCI Database'!$C:$R,11, FALSE)),"")</f>
        <v>2019</v>
      </c>
      <c r="Z711" s="133" t="str">
        <f>IFERROR(IF(VLOOKUP($C711,'MSCI Database'!$C:$R,12, FALSE)="","",VLOOKUP($C711,'MSCI Database'!$C:$R,12, FALSE)),"")</f>
        <v>Reported</v>
      </c>
      <c r="AA711" s="202" t="str">
        <f>IFERROR(IF(VLOOKUP($C711,'MSCI Database'!$C:$R,13, FALSE)="","",VLOOKUP($C711,'MSCI Database'!$C:$R,13, FALSE)),"")</f>
        <v/>
      </c>
    </row>
    <row r="712" spans="1:27" s="130" customFormat="1" ht="15" hidden="1" customHeight="1" outlineLevel="1">
      <c r="A712" s="130" t="s">
        <v>9783</v>
      </c>
      <c r="B712" s="130" t="s">
        <v>9784</v>
      </c>
      <c r="C712" s="130" t="s">
        <v>9785</v>
      </c>
      <c r="D712" s="130" t="s">
        <v>12128</v>
      </c>
      <c r="E712" s="130" t="s">
        <v>18688</v>
      </c>
      <c r="F712" s="169">
        <v>0.19984012613440821</v>
      </c>
      <c r="G712" s="132" t="str">
        <f ca="1">IFERROR(_xll.BQL($A712, "cur_mkt_cap(currency=EUR)")/1000000, " ")</f>
        <v xml:space="preserve"> </v>
      </c>
      <c r="M712" s="305">
        <f t="shared" si="28"/>
        <v>1.292965616089621E-4</v>
      </c>
      <c r="N712" s="223">
        <f t="shared" si="29"/>
        <v>2.1770963470095299E-3</v>
      </c>
      <c r="O712" s="172" t="str">
        <f>IFERROR(IF(VLOOKUP($C712,'MSCI Database'!$C:$R,2, FALSE)="","",VLOOKUP($C712,'MSCI Database'!$C:$R,2, FALSE)),"")</f>
        <v>Banks</v>
      </c>
      <c r="P712" s="186" t="str">
        <f>IFERROR(IF(VLOOKUP($C712,'MSCI Database'!$C:$R,3, FALSE)="","",VLOOKUP($C712,'MSCI Database'!$C:$R,3, FALSE)),"")</f>
        <v>BB</v>
      </c>
      <c r="Q712" s="164" t="str">
        <f>IFERROR(IF(VLOOKUP($C712,'MSCI Database'!$C:$R,4, FALSE)="","",VLOOKUP($C712,'MSCI Database'!$C:$R,4, FALSE)),"")</f>
        <v>0</v>
      </c>
      <c r="R712" s="164">
        <f>IFERROR(IF(VLOOKUP($C712,'MSCI Database'!$C:$R,5, FALSE)="","",VLOOKUP($C712,'MSCI Database'!$C:$R,5, FALSE)),"")</f>
        <v>4.2</v>
      </c>
      <c r="S712" s="164">
        <f>IFERROR(IF(VLOOKUP($C712,'MSCI Database'!$C:$R,6, FALSE)="","",VLOOKUP($C712,'MSCI Database'!$C:$R,6, FALSE)),"")</f>
        <v>2.2000000000000002</v>
      </c>
      <c r="T712" s="211">
        <f>IFERROR(IF(VLOOKUP($C712,'MSCI Database'!$C:$R,7, FALSE)="","",VLOOKUP($C712,'MSCI Database'!$C:$R,7, FALSE)),"")</f>
        <v>3.2</v>
      </c>
      <c r="U712" s="164">
        <f>IFERROR(IF(VLOOKUP($C712,'MSCI Database'!$C:$R,8, FALSE)="","",VLOOKUP($C712,'MSCI Database'!$C:$R,8, FALSE)),"")</f>
        <v>5</v>
      </c>
      <c r="V712" s="175">
        <f>IFERROR(IF(VLOOKUP($C712,'MSCI Database'!$C:$R,9, FALSE)="","",VLOOKUP($C712,'MSCI Database'!$C:$R,9, FALSE)),"")</f>
        <v>3.7</v>
      </c>
      <c r="W712" s="165">
        <f t="shared" ca="1" si="27"/>
        <v>0</v>
      </c>
      <c r="X712" s="166">
        <f>IFERROR(IF(VLOOKUP($C712,'MSCI Database'!$C:$R,10, FALSE)="","",VLOOKUP($C712,'MSCI Database'!$C:$R,10, FALSE)),"")</f>
        <v>16779</v>
      </c>
      <c r="Y712" s="133" t="str">
        <f>IFERROR(IF(VLOOKUP($C712,'MSCI Database'!$C:$R,11, FALSE)="","",VLOOKUP($C712,'MSCI Database'!$C:$R,11, FALSE)),"")</f>
        <v>2019</v>
      </c>
      <c r="Z712" s="133" t="str">
        <f>IFERROR(IF(VLOOKUP($C712,'MSCI Database'!$C:$R,12, FALSE)="","",VLOOKUP($C712,'MSCI Database'!$C:$R,12, FALSE)),"")</f>
        <v>E.Segmt-Moderate</v>
      </c>
      <c r="AA712" s="202" t="str">
        <f>IFERROR(IF(VLOOKUP($C712,'MSCI Database'!$C:$R,13, FALSE)="","",VLOOKUP($C712,'MSCI Database'!$C:$R,13, FALSE)),"")</f>
        <v>Lagging efforts on employee engagement and data security compared to peers</v>
      </c>
    </row>
    <row r="713" spans="1:27" s="130" customFormat="1" ht="15" hidden="1" customHeight="1" outlineLevel="1">
      <c r="A713" s="130" t="s">
        <v>11305</v>
      </c>
      <c r="B713" s="130" t="s">
        <v>11306</v>
      </c>
      <c r="C713" s="130" t="s">
        <v>11307</v>
      </c>
      <c r="D713" s="130" t="s">
        <v>12128</v>
      </c>
      <c r="E713" s="130" t="s">
        <v>18684</v>
      </c>
      <c r="F713" s="169">
        <v>0.19930658345222399</v>
      </c>
      <c r="G713" s="132" t="str">
        <f ca="1">IFERROR(_xll.BQL($A713, "cur_mkt_cap(currency=EUR)")/1000000, " ")</f>
        <v xml:space="preserve"> </v>
      </c>
      <c r="M713" s="305">
        <f t="shared" si="28"/>
        <v>1.289513594935889E-4</v>
      </c>
      <c r="N713" s="223">
        <f t="shared" si="29"/>
        <v>2.1712838315411619E-3</v>
      </c>
      <c r="O713" s="172" t="str">
        <f>IFERROR(IF(VLOOKUP($C713,'MSCI Database'!$C:$R,2, FALSE)="","",VLOOKUP($C713,'MSCI Database'!$C:$R,2, FALSE)),"")</f>
        <v>Containers &amp; Packaging</v>
      </c>
      <c r="P713" s="186" t="str">
        <f>IFERROR(IF(VLOOKUP($C713,'MSCI Database'!$C:$R,3, FALSE)="","",VLOOKUP($C713,'MSCI Database'!$C:$R,3, FALSE)),"")</f>
        <v>A</v>
      </c>
      <c r="Q713" s="164" t="str">
        <f>IFERROR(IF(VLOOKUP($C713,'MSCI Database'!$C:$R,4, FALSE)="","",VLOOKUP($C713,'MSCI Database'!$C:$R,4, FALSE)),"")</f>
        <v>1</v>
      </c>
      <c r="R713" s="164">
        <f>IFERROR(IF(VLOOKUP($C713,'MSCI Database'!$C:$R,5, FALSE)="","",VLOOKUP($C713,'MSCI Database'!$C:$R,5, FALSE)),"")</f>
        <v>7</v>
      </c>
      <c r="S713" s="164">
        <f>IFERROR(IF(VLOOKUP($C713,'MSCI Database'!$C:$R,6, FALSE)="","",VLOOKUP($C713,'MSCI Database'!$C:$R,6, FALSE)),"")</f>
        <v>5.5</v>
      </c>
      <c r="T713" s="211">
        <f>IFERROR(IF(VLOOKUP($C713,'MSCI Database'!$C:$R,7, FALSE)="","",VLOOKUP($C713,'MSCI Database'!$C:$R,7, FALSE)),"")</f>
        <v>3.8</v>
      </c>
      <c r="U713" s="164">
        <f>IFERROR(IF(VLOOKUP($C713,'MSCI Database'!$C:$R,8, FALSE)="","",VLOOKUP($C713,'MSCI Database'!$C:$R,8, FALSE)),"")</f>
        <v>6.2</v>
      </c>
      <c r="V713" s="175">
        <f>IFERROR(IF(VLOOKUP($C713,'MSCI Database'!$C:$R,9, FALSE)="","",VLOOKUP($C713,'MSCI Database'!$C:$R,9, FALSE)),"")</f>
        <v>5.4</v>
      </c>
      <c r="W713" s="165">
        <f t="shared" ca="1" si="27"/>
        <v>0</v>
      </c>
      <c r="X713" s="166">
        <f>IFERROR(IF(VLOOKUP($C713,'MSCI Database'!$C:$R,10, FALSE)="","",VLOOKUP($C713,'MSCI Database'!$C:$R,10, FALSE)),"")</f>
        <v>1449130</v>
      </c>
      <c r="Y713" s="133" t="str">
        <f>IFERROR(IF(VLOOKUP($C713,'MSCI Database'!$C:$R,11, FALSE)="","",VLOOKUP($C713,'MSCI Database'!$C:$R,11, FALSE)),"")</f>
        <v>2019</v>
      </c>
      <c r="Z713" s="133" t="str">
        <f>IFERROR(IF(VLOOKUP($C713,'MSCI Database'!$C:$R,12, FALSE)="","",VLOOKUP($C713,'MSCI Database'!$C:$R,12, FALSE)),"")</f>
        <v>Reported</v>
      </c>
      <c r="AA713" s="202" t="str">
        <f>IFERROR(IF(VLOOKUP($C713,'MSCI Database'!$C:$R,13, FALSE)="","",VLOOKUP($C713,'MSCI Database'!$C:$R,13, FALSE)),"")</f>
        <v/>
      </c>
    </row>
    <row r="714" spans="1:27" s="130" customFormat="1" ht="15" hidden="1" customHeight="1" outlineLevel="1">
      <c r="A714" s="130" t="s">
        <v>11229</v>
      </c>
      <c r="B714" s="130" t="s">
        <v>11230</v>
      </c>
      <c r="C714" s="130" t="s">
        <v>11231</v>
      </c>
      <c r="D714" s="130" t="s">
        <v>12128</v>
      </c>
      <c r="E714" s="130" t="s">
        <v>18684</v>
      </c>
      <c r="F714" s="169">
        <v>0.1977459287549212</v>
      </c>
      <c r="G714" s="132" t="str">
        <f ca="1">IFERROR(_xll.BQL($A714, "cur_mkt_cap(currency=EUR)")/1000000, " ")</f>
        <v xml:space="preserve"> </v>
      </c>
      <c r="M714" s="305">
        <f t="shared" si="28"/>
        <v>1.2794161590443402E-4</v>
      </c>
      <c r="N714" s="223">
        <f t="shared" si="29"/>
        <v>2.1542817624063777E-3</v>
      </c>
      <c r="O714" s="172" t="str">
        <f>IFERROR(IF(VLOOKUP($C714,'MSCI Database'!$C:$R,2, FALSE)="","",VLOOKUP($C714,'MSCI Database'!$C:$R,2, FALSE)),"")</f>
        <v>Specialty Chemicals</v>
      </c>
      <c r="P714" s="186" t="str">
        <f>IFERROR(IF(VLOOKUP($C714,'MSCI Database'!$C:$R,3, FALSE)="","",VLOOKUP($C714,'MSCI Database'!$C:$R,3, FALSE)),"")</f>
        <v>BB</v>
      </c>
      <c r="Q714" s="164" t="str">
        <f>IFERROR(IF(VLOOKUP($C714,'MSCI Database'!$C:$R,4, FALSE)="","",VLOOKUP($C714,'MSCI Database'!$C:$R,4, FALSE)),"")</f>
        <v>0</v>
      </c>
      <c r="R714" s="164">
        <f>IFERROR(IF(VLOOKUP($C714,'MSCI Database'!$C:$R,5, FALSE)="","",VLOOKUP($C714,'MSCI Database'!$C:$R,5, FALSE)),"")</f>
        <v>3.9</v>
      </c>
      <c r="S714" s="164">
        <f>IFERROR(IF(VLOOKUP($C714,'MSCI Database'!$C:$R,6, FALSE)="","",VLOOKUP($C714,'MSCI Database'!$C:$R,6, FALSE)),"")</f>
        <v>3.5</v>
      </c>
      <c r="T714" s="211">
        <f>IFERROR(IF(VLOOKUP($C714,'MSCI Database'!$C:$R,7, FALSE)="","",VLOOKUP($C714,'MSCI Database'!$C:$R,7, FALSE)),"")</f>
        <v>2.7</v>
      </c>
      <c r="U714" s="164">
        <f>IFERROR(IF(VLOOKUP($C714,'MSCI Database'!$C:$R,8, FALSE)="","",VLOOKUP($C714,'MSCI Database'!$C:$R,8, FALSE)),"")</f>
        <v>4.4000000000000004</v>
      </c>
      <c r="V714" s="175">
        <f>IFERROR(IF(VLOOKUP($C714,'MSCI Database'!$C:$R,9, FALSE)="","",VLOOKUP($C714,'MSCI Database'!$C:$R,9, FALSE)),"")</f>
        <v>3.7</v>
      </c>
      <c r="W714" s="165">
        <f t="shared" ca="1" si="27"/>
        <v>0</v>
      </c>
      <c r="X714" s="166">
        <f>IFERROR(IF(VLOOKUP($C714,'MSCI Database'!$C:$R,10, FALSE)="","",VLOOKUP($C714,'MSCI Database'!$C:$R,10, FALSE)),"")</f>
        <v>124340</v>
      </c>
      <c r="Y714" s="133" t="str">
        <f>IFERROR(IF(VLOOKUP($C714,'MSCI Database'!$C:$R,11, FALSE)="","",VLOOKUP($C714,'MSCI Database'!$C:$R,11, FALSE)),"")</f>
        <v>2019</v>
      </c>
      <c r="Z714" s="133" t="str">
        <f>IFERROR(IF(VLOOKUP($C714,'MSCI Database'!$C:$R,12, FALSE)="","",VLOOKUP($C714,'MSCI Database'!$C:$R,12, FALSE)),"")</f>
        <v>Reported</v>
      </c>
      <c r="AA714" s="202" t="str">
        <f>IFERROR(IF(VLOOKUP($C714,'MSCI Database'!$C:$R,13, FALSE)="","",VLOOKUP($C714,'MSCI Database'!$C:$R,13, FALSE)),"")</f>
        <v>Strong performance in corporate governance but fares poorly in reducing toxic emissions and waste</v>
      </c>
    </row>
    <row r="715" spans="1:27" s="130" customFormat="1" ht="15" hidden="1" customHeight="1" outlineLevel="1">
      <c r="A715" s="130" t="s">
        <v>10642</v>
      </c>
      <c r="B715" s="130" t="s">
        <v>10643</v>
      </c>
      <c r="C715" s="130" t="s">
        <v>10644</v>
      </c>
      <c r="D715" s="130" t="s">
        <v>12128</v>
      </c>
      <c r="E715" s="130" t="s">
        <v>18673</v>
      </c>
      <c r="F715" s="169">
        <v>0.19771797395182569</v>
      </c>
      <c r="G715" s="132" t="str">
        <f ca="1">IFERROR(_xll.BQL($A715, "cur_mkt_cap(currency=EUR)")/1000000, " ")</f>
        <v xml:space="preserve"> </v>
      </c>
      <c r="M715" s="305">
        <f t="shared" si="28"/>
        <v>1.279235291468312E-4</v>
      </c>
      <c r="N715" s="223">
        <f t="shared" si="29"/>
        <v>2.1539772174639887E-3</v>
      </c>
      <c r="O715" s="172" t="str">
        <f>IFERROR(IF(VLOOKUP($C715,'MSCI Database'!$C:$R,2, FALSE)="","",VLOOKUP($C715,'MSCI Database'!$C:$R,2, FALSE)),"")</f>
        <v>Industrial Machinery</v>
      </c>
      <c r="P715" s="186" t="str">
        <f>IFERROR(IF(VLOOKUP($C715,'MSCI Database'!$C:$R,3, FALSE)="","",VLOOKUP($C715,'MSCI Database'!$C:$R,3, FALSE)),"")</f>
        <v>BB</v>
      </c>
      <c r="Q715" s="164" t="str">
        <f>IFERROR(IF(VLOOKUP($C715,'MSCI Database'!$C:$R,4, FALSE)="","",VLOOKUP($C715,'MSCI Database'!$C:$R,4, FALSE)),"")</f>
        <v>-2</v>
      </c>
      <c r="R715" s="164">
        <f>IFERROR(IF(VLOOKUP($C715,'MSCI Database'!$C:$R,5, FALSE)="","",VLOOKUP($C715,'MSCI Database'!$C:$R,5, FALSE)),"")</f>
        <v>3.7</v>
      </c>
      <c r="S715" s="164">
        <f>IFERROR(IF(VLOOKUP($C715,'MSCI Database'!$C:$R,6, FALSE)="","",VLOOKUP($C715,'MSCI Database'!$C:$R,6, FALSE)),"")</f>
        <v>4.3</v>
      </c>
      <c r="T715" s="211">
        <f>IFERROR(IF(VLOOKUP($C715,'MSCI Database'!$C:$R,7, FALSE)="","",VLOOKUP($C715,'MSCI Database'!$C:$R,7, FALSE)),"")</f>
        <v>3.8</v>
      </c>
      <c r="U715" s="164">
        <f>IFERROR(IF(VLOOKUP($C715,'MSCI Database'!$C:$R,8, FALSE)="","",VLOOKUP($C715,'MSCI Database'!$C:$R,8, FALSE)),"")</f>
        <v>4.5999999999999996</v>
      </c>
      <c r="V715" s="175">
        <f>IFERROR(IF(VLOOKUP($C715,'MSCI Database'!$C:$R,9, FALSE)="","",VLOOKUP($C715,'MSCI Database'!$C:$R,9, FALSE)),"")</f>
        <v>4.3</v>
      </c>
      <c r="W715" s="165">
        <f t="shared" ca="1" si="27"/>
        <v>0</v>
      </c>
      <c r="X715" s="166">
        <f>IFERROR(IF(VLOOKUP($C715,'MSCI Database'!$C:$R,10, FALSE)="","",VLOOKUP($C715,'MSCI Database'!$C:$R,10, FALSE)),"")</f>
        <v>102723</v>
      </c>
      <c r="Y715" s="133" t="str">
        <f>IFERROR(IF(VLOOKUP($C715,'MSCI Database'!$C:$R,11, FALSE)="","",VLOOKUP($C715,'MSCI Database'!$C:$R,11, FALSE)),"")</f>
        <v>2019</v>
      </c>
      <c r="Z715" s="133" t="str">
        <f>IFERROR(IF(VLOOKUP($C715,'MSCI Database'!$C:$R,12, FALSE)="","",VLOOKUP($C715,'MSCI Database'!$C:$R,12, FALSE)),"")</f>
        <v>E.Segmt-Moderate</v>
      </c>
      <c r="AA715" s="202" t="str">
        <f>IFERROR(IF(VLOOKUP($C715,'MSCI Database'!$C:$R,13, FALSE)="","",VLOOKUP($C715,'MSCI Database'!$C:$R,13, FALSE)),"")</f>
        <v/>
      </c>
    </row>
    <row r="716" spans="1:27" s="130" customFormat="1" ht="15" hidden="1" customHeight="1" outlineLevel="1">
      <c r="A716" s="130" t="s">
        <v>10876</v>
      </c>
      <c r="B716" s="130" t="s">
        <v>10877</v>
      </c>
      <c r="C716" s="130" t="s">
        <v>10878</v>
      </c>
      <c r="D716" s="130" t="s">
        <v>12128</v>
      </c>
      <c r="E716" s="130" t="s">
        <v>18682</v>
      </c>
      <c r="F716" s="169">
        <v>0.19718265464812099</v>
      </c>
      <c r="G716" s="132" t="str">
        <f ca="1">IFERROR(_xll.BQL($A716, "cur_mkt_cap(currency=EUR)")/1000000, " ")</f>
        <v xml:space="preserve"> </v>
      </c>
      <c r="M716" s="305">
        <f t="shared" si="28"/>
        <v>1.2757717755733426E-4</v>
      </c>
      <c r="N716" s="223">
        <f t="shared" si="29"/>
        <v>2.1481453471428333E-3</v>
      </c>
      <c r="O716" s="172" t="str">
        <f>IFERROR(IF(VLOOKUP($C716,'MSCI Database'!$C:$R,2, FALSE)="","",VLOOKUP($C716,'MSCI Database'!$C:$R,2, FALSE)),"")</f>
        <v>Textiles, Apparel &amp; Luxury Goods</v>
      </c>
      <c r="P716" s="186" t="str">
        <f>IFERROR(IF(VLOOKUP($C716,'MSCI Database'!$C:$R,3, FALSE)="","",VLOOKUP($C716,'MSCI Database'!$C:$R,3, FALSE)),"")</f>
        <v>AA</v>
      </c>
      <c r="Q716" s="164" t="str">
        <f>IFERROR(IF(VLOOKUP($C716,'MSCI Database'!$C:$R,4, FALSE)="","",VLOOKUP($C716,'MSCI Database'!$C:$R,4, FALSE)),"")</f>
        <v>0</v>
      </c>
      <c r="R716" s="164">
        <f>IFERROR(IF(VLOOKUP($C716,'MSCI Database'!$C:$R,5, FALSE)="","",VLOOKUP($C716,'MSCI Database'!$C:$R,5, FALSE)),"")</f>
        <v>7.9</v>
      </c>
      <c r="S716" s="164">
        <f>IFERROR(IF(VLOOKUP($C716,'MSCI Database'!$C:$R,6, FALSE)="","",VLOOKUP($C716,'MSCI Database'!$C:$R,6, FALSE)),"")</f>
        <v>6.2</v>
      </c>
      <c r="T716" s="211">
        <f>IFERROR(IF(VLOOKUP($C716,'MSCI Database'!$C:$R,7, FALSE)="","",VLOOKUP($C716,'MSCI Database'!$C:$R,7, FALSE)),"")</f>
        <v>5.7</v>
      </c>
      <c r="U716" s="164">
        <f>IFERROR(IF(VLOOKUP($C716,'MSCI Database'!$C:$R,8, FALSE)="","",VLOOKUP($C716,'MSCI Database'!$C:$R,8, FALSE)),"")</f>
        <v>5.5</v>
      </c>
      <c r="V716" s="175">
        <f>IFERROR(IF(VLOOKUP($C716,'MSCI Database'!$C:$R,9, FALSE)="","",VLOOKUP($C716,'MSCI Database'!$C:$R,9, FALSE)),"")</f>
        <v>5.7</v>
      </c>
      <c r="W716" s="165">
        <f t="shared" ca="1" si="27"/>
        <v>0</v>
      </c>
      <c r="X716" s="166">
        <f>IFERROR(IF(VLOOKUP($C716,'MSCI Database'!$C:$R,10, FALSE)="","",VLOOKUP($C716,'MSCI Database'!$C:$R,10, FALSE)),"")</f>
        <v>128312</v>
      </c>
      <c r="Y716" s="133" t="str">
        <f>IFERROR(IF(VLOOKUP($C716,'MSCI Database'!$C:$R,11, FALSE)="","",VLOOKUP($C716,'MSCI Database'!$C:$R,11, FALSE)),"")</f>
        <v>2019</v>
      </c>
      <c r="Z716" s="133" t="str">
        <f>IFERROR(IF(VLOOKUP($C716,'MSCI Database'!$C:$R,12, FALSE)="","",VLOOKUP($C716,'MSCI Database'!$C:$R,12, FALSE)),"")</f>
        <v>Reported</v>
      </c>
      <c r="AA716" s="202" t="str">
        <f>IFERROR(IF(VLOOKUP($C716,'MSCI Database'!$C:$R,13, FALSE)="","",VLOOKUP($C716,'MSCI Database'!$C:$R,13, FALSE)),"")</f>
        <v>Robust management of supply chain and chemical safety risks</v>
      </c>
    </row>
    <row r="717" spans="1:27" s="130" customFormat="1" ht="15" hidden="1" customHeight="1" outlineLevel="1">
      <c r="A717" s="130" t="s">
        <v>9981</v>
      </c>
      <c r="B717" s="130" t="s">
        <v>9982</v>
      </c>
      <c r="C717" s="130" t="s">
        <v>9983</v>
      </c>
      <c r="D717" s="130" t="s">
        <v>12128</v>
      </c>
      <c r="E717" s="130" t="s">
        <v>18674</v>
      </c>
      <c r="F717" s="169">
        <v>0.19581059867508629</v>
      </c>
      <c r="G717" s="132" t="str">
        <f ca="1">IFERROR(_xll.BQL($A717, "cur_mkt_cap(currency=EUR)")/1000000, " ")</f>
        <v xml:space="preserve"> </v>
      </c>
      <c r="M717" s="305">
        <f t="shared" si="28"/>
        <v>1.2668945734278081E-4</v>
      </c>
      <c r="N717" s="223">
        <f t="shared" si="29"/>
        <v>2.1331979083848264E-3</v>
      </c>
      <c r="O717" s="172" t="str">
        <f>IFERROR(IF(VLOOKUP($C717,'MSCI Database'!$C:$R,2, FALSE)="","",VLOOKUP($C717,'MSCI Database'!$C:$R,2, FALSE)),"")</f>
        <v>Food Products</v>
      </c>
      <c r="P717" s="186" t="str">
        <f>IFERROR(IF(VLOOKUP($C717,'MSCI Database'!$C:$R,3, FALSE)="","",VLOOKUP($C717,'MSCI Database'!$C:$R,3, FALSE)),"")</f>
        <v>A</v>
      </c>
      <c r="Q717" s="164" t="str">
        <f>IFERROR(IF(VLOOKUP($C717,'MSCI Database'!$C:$R,4, FALSE)="","",VLOOKUP($C717,'MSCI Database'!$C:$R,4, FALSE)),"")</f>
        <v>0</v>
      </c>
      <c r="R717" s="164">
        <f>IFERROR(IF(VLOOKUP($C717,'MSCI Database'!$C:$R,5, FALSE)="","",VLOOKUP($C717,'MSCI Database'!$C:$R,5, FALSE)),"")</f>
        <v>7.1</v>
      </c>
      <c r="S717" s="164">
        <f>IFERROR(IF(VLOOKUP($C717,'MSCI Database'!$C:$R,6, FALSE)="","",VLOOKUP($C717,'MSCI Database'!$C:$R,6, FALSE)),"")</f>
        <v>2.8</v>
      </c>
      <c r="T717" s="211">
        <f>IFERROR(IF(VLOOKUP($C717,'MSCI Database'!$C:$R,7, FALSE)="","",VLOOKUP($C717,'MSCI Database'!$C:$R,7, FALSE)),"")</f>
        <v>7.1</v>
      </c>
      <c r="U717" s="164">
        <f>IFERROR(IF(VLOOKUP($C717,'MSCI Database'!$C:$R,8, FALSE)="","",VLOOKUP($C717,'MSCI Database'!$C:$R,8, FALSE)),"")</f>
        <v>6.9</v>
      </c>
      <c r="V717" s="175">
        <f>IFERROR(IF(VLOOKUP($C717,'MSCI Database'!$C:$R,9, FALSE)="","",VLOOKUP($C717,'MSCI Database'!$C:$R,9, FALSE)),"")</f>
        <v>5.3</v>
      </c>
      <c r="W717" s="165">
        <f t="shared" ca="1" si="27"/>
        <v>0</v>
      </c>
      <c r="X717" s="166">
        <f>IFERROR(IF(VLOOKUP($C717,'MSCI Database'!$C:$R,10, FALSE)="","",VLOOKUP($C717,'MSCI Database'!$C:$R,10, FALSE)),"")</f>
        <v>20780</v>
      </c>
      <c r="Y717" s="133" t="str">
        <f>IFERROR(IF(VLOOKUP($C717,'MSCI Database'!$C:$R,11, FALSE)="","",VLOOKUP($C717,'MSCI Database'!$C:$R,11, FALSE)),"")</f>
        <v>2019</v>
      </c>
      <c r="Z717" s="133" t="str">
        <f>IFERROR(IF(VLOOKUP($C717,'MSCI Database'!$C:$R,12, FALSE)="","",VLOOKUP($C717,'MSCI Database'!$C:$R,12, FALSE)),"")</f>
        <v>E.Segmt-Moderate</v>
      </c>
      <c r="AA717" s="202" t="str">
        <f>IFERROR(IF(VLOOKUP($C717,'MSCI Database'!$C:$R,13, FALSE)="","",VLOOKUP($C717,'MSCI Database'!$C:$R,13, FALSE)),"")</f>
        <v/>
      </c>
    </row>
    <row r="718" spans="1:27" s="130" customFormat="1" ht="15" hidden="1" customHeight="1" outlineLevel="1">
      <c r="A718" s="130" t="s">
        <v>11153</v>
      </c>
      <c r="B718" s="130" t="s">
        <v>11154</v>
      </c>
      <c r="C718" s="130" t="s">
        <v>11155</v>
      </c>
      <c r="D718" s="130" t="s">
        <v>12128</v>
      </c>
      <c r="E718" s="130" t="s">
        <v>18684</v>
      </c>
      <c r="F718" s="169">
        <v>0.19525572129558669</v>
      </c>
      <c r="G718" s="132" t="str">
        <f ca="1">IFERROR(_xll.BQL($A718, "cur_mkt_cap(currency=EUR)")/1000000, " ")</f>
        <v xml:space="preserve"> </v>
      </c>
      <c r="M718" s="305">
        <f t="shared" si="28"/>
        <v>1.2633045167824458E-4</v>
      </c>
      <c r="N718" s="223">
        <f t="shared" si="29"/>
        <v>2.1271529686656917E-3</v>
      </c>
      <c r="O718" s="172" t="str">
        <f>IFERROR(IF(VLOOKUP($C718,'MSCI Database'!$C:$R,2, FALSE)="","",VLOOKUP($C718,'MSCI Database'!$C:$R,2, FALSE)),"")</f>
        <v>Metals and Mining - Precious Metals</v>
      </c>
      <c r="P718" s="186" t="str">
        <f>IFERROR(IF(VLOOKUP($C718,'MSCI Database'!$C:$R,3, FALSE)="","",VLOOKUP($C718,'MSCI Database'!$C:$R,3, FALSE)),"")</f>
        <v>A</v>
      </c>
      <c r="Q718" s="164" t="str">
        <f>IFERROR(IF(VLOOKUP($C718,'MSCI Database'!$C:$R,4, FALSE)="","",VLOOKUP($C718,'MSCI Database'!$C:$R,4, FALSE)),"")</f>
        <v>0</v>
      </c>
      <c r="R718" s="164">
        <f>IFERROR(IF(VLOOKUP($C718,'MSCI Database'!$C:$R,5, FALSE)="","",VLOOKUP($C718,'MSCI Database'!$C:$R,5, FALSE)),"")</f>
        <v>6.9</v>
      </c>
      <c r="S718" s="164">
        <f>IFERROR(IF(VLOOKUP($C718,'MSCI Database'!$C:$R,6, FALSE)="","",VLOOKUP($C718,'MSCI Database'!$C:$R,6, FALSE)),"")</f>
        <v>3.8</v>
      </c>
      <c r="T718" s="211">
        <f>IFERROR(IF(VLOOKUP($C718,'MSCI Database'!$C:$R,7, FALSE)="","",VLOOKUP($C718,'MSCI Database'!$C:$R,7, FALSE)),"")</f>
        <v>5.7</v>
      </c>
      <c r="U718" s="164">
        <f>IFERROR(IF(VLOOKUP($C718,'MSCI Database'!$C:$R,8, FALSE)="","",VLOOKUP($C718,'MSCI Database'!$C:$R,8, FALSE)),"")</f>
        <v>4.9000000000000004</v>
      </c>
      <c r="V718" s="175">
        <f>IFERROR(IF(VLOOKUP($C718,'MSCI Database'!$C:$R,9, FALSE)="","",VLOOKUP($C718,'MSCI Database'!$C:$R,9, FALSE)),"")</f>
        <v>4.8</v>
      </c>
      <c r="W718" s="165">
        <f t="shared" ca="1" si="27"/>
        <v>0</v>
      </c>
      <c r="X718" s="166">
        <f>IFERROR(IF(VLOOKUP($C718,'MSCI Database'!$C:$R,10, FALSE)="","",VLOOKUP($C718,'MSCI Database'!$C:$R,10, FALSE)),"")</f>
        <v>1913</v>
      </c>
      <c r="Y718" s="133" t="str">
        <f>IFERROR(IF(VLOOKUP($C718,'MSCI Database'!$C:$R,11, FALSE)="","",VLOOKUP($C718,'MSCI Database'!$C:$R,11, FALSE)),"")</f>
        <v>2019</v>
      </c>
      <c r="Z718" s="133" t="str">
        <f>IFERROR(IF(VLOOKUP($C718,'MSCI Database'!$C:$R,12, FALSE)="","",VLOOKUP($C718,'MSCI Database'!$C:$R,12, FALSE)),"")</f>
        <v>E.Segmt-Moderate</v>
      </c>
      <c r="AA718" s="202" t="str">
        <f>IFERROR(IF(VLOOKUP($C718,'MSCI Database'!$C:$R,13, FALSE)="","",VLOOKUP($C718,'MSCI Database'!$C:$R,13, FALSE)),"")</f>
        <v/>
      </c>
    </row>
    <row r="719" spans="1:27" s="130" customFormat="1" ht="15" hidden="1" customHeight="1" outlineLevel="1">
      <c r="A719" s="130" t="s">
        <v>9884</v>
      </c>
      <c r="B719" s="130" t="s">
        <v>9885</v>
      </c>
      <c r="C719" s="130" t="s">
        <v>9886</v>
      </c>
      <c r="D719" s="130" t="s">
        <v>12128</v>
      </c>
      <c r="E719" s="130" t="s">
        <v>18689</v>
      </c>
      <c r="F719" s="169">
        <v>0.1914073012879457</v>
      </c>
      <c r="G719" s="132" t="str">
        <f ca="1">IFERROR(_xll.BQL($A719, "cur_mkt_cap(currency=EUR)")/1000000, " ")</f>
        <v xml:space="preserve"> </v>
      </c>
      <c r="M719" s="305">
        <f t="shared" si="28"/>
        <v>1.2384052393330086E-4</v>
      </c>
      <c r="N719" s="223">
        <f t="shared" si="29"/>
        <v>2.0852275490692365E-3</v>
      </c>
      <c r="O719" s="172" t="str">
        <f>IFERROR(IF(VLOOKUP($C719,'MSCI Database'!$C:$R,2, FALSE)="","",VLOOKUP($C719,'MSCI Database'!$C:$R,2, FALSE)),"")</f>
        <v>Electronic Equipment, Instruments &amp; Components</v>
      </c>
      <c r="P719" s="186" t="str">
        <f>IFERROR(IF(VLOOKUP($C719,'MSCI Database'!$C:$R,3, FALSE)="","",VLOOKUP($C719,'MSCI Database'!$C:$R,3, FALSE)),"")</f>
        <v>A</v>
      </c>
      <c r="Q719" s="164" t="str">
        <f>IFERROR(IF(VLOOKUP($C719,'MSCI Database'!$C:$R,4, FALSE)="","",VLOOKUP($C719,'MSCI Database'!$C:$R,4, FALSE)),"")</f>
        <v>0</v>
      </c>
      <c r="R719" s="164">
        <f>IFERROR(IF(VLOOKUP($C719,'MSCI Database'!$C:$R,5, FALSE)="","",VLOOKUP($C719,'MSCI Database'!$C:$R,5, FALSE)),"")</f>
        <v>6.9</v>
      </c>
      <c r="S719" s="164">
        <f>IFERROR(IF(VLOOKUP($C719,'MSCI Database'!$C:$R,6, FALSE)="","",VLOOKUP($C719,'MSCI Database'!$C:$R,6, FALSE)),"")</f>
        <v>3.5</v>
      </c>
      <c r="T719" s="211">
        <f>IFERROR(IF(VLOOKUP($C719,'MSCI Database'!$C:$R,7, FALSE)="","",VLOOKUP($C719,'MSCI Database'!$C:$R,7, FALSE)),"")</f>
        <v>5.5</v>
      </c>
      <c r="U719" s="164">
        <f>IFERROR(IF(VLOOKUP($C719,'MSCI Database'!$C:$R,8, FALSE)="","",VLOOKUP($C719,'MSCI Database'!$C:$R,8, FALSE)),"")</f>
        <v>5.6</v>
      </c>
      <c r="V719" s="175">
        <f>IFERROR(IF(VLOOKUP($C719,'MSCI Database'!$C:$R,9, FALSE)="","",VLOOKUP($C719,'MSCI Database'!$C:$R,9, FALSE)),"")</f>
        <v>5.2</v>
      </c>
      <c r="W719" s="165">
        <f t="shared" ca="1" si="27"/>
        <v>0</v>
      </c>
      <c r="X719" s="166">
        <f>IFERROR(IF(VLOOKUP($C719,'MSCI Database'!$C:$R,10, FALSE)="","",VLOOKUP($C719,'MSCI Database'!$C:$R,10, FALSE)),"")</f>
        <v>41906</v>
      </c>
      <c r="Y719" s="133" t="str">
        <f>IFERROR(IF(VLOOKUP($C719,'MSCI Database'!$C:$R,11, FALSE)="","",VLOOKUP($C719,'MSCI Database'!$C:$R,11, FALSE)),"")</f>
        <v>2019</v>
      </c>
      <c r="Z719" s="133" t="str">
        <f>IFERROR(IF(VLOOKUP($C719,'MSCI Database'!$C:$R,12, FALSE)="","",VLOOKUP($C719,'MSCI Database'!$C:$R,12, FALSE)),"")</f>
        <v>E.Segmt-Moderately High</v>
      </c>
      <c r="AA719" s="202" t="str">
        <f>IFERROR(IF(VLOOKUP($C719,'MSCI Database'!$C:$R,13, FALSE)="","",VLOOKUP($C719,'MSCI Database'!$C:$R,13, FALSE)),"")</f>
        <v>Moderate policies and practices across all ESG pillars</v>
      </c>
    </row>
    <row r="720" spans="1:27" s="130" customFormat="1" ht="15" hidden="1" customHeight="1" outlineLevel="1">
      <c r="A720" s="130" t="s">
        <v>11603</v>
      </c>
      <c r="B720" s="130" t="s">
        <v>11604</v>
      </c>
      <c r="C720" s="130" t="s">
        <v>11605</v>
      </c>
      <c r="D720" s="130" t="s">
        <v>12128</v>
      </c>
      <c r="E720" s="130" t="s">
        <v>18674</v>
      </c>
      <c r="F720" s="169">
        <v>0.18986850449601139</v>
      </c>
      <c r="G720" s="132" t="str">
        <f ca="1">IFERROR(_xll.BQL($A720, "cur_mkt_cap(currency=EUR)")/1000000, " ")</f>
        <v xml:space="preserve"> </v>
      </c>
      <c r="M720" s="305">
        <f t="shared" si="28"/>
        <v>1.2284492240891937E-4</v>
      </c>
      <c r="N720" s="223">
        <f t="shared" si="29"/>
        <v>2.0684636041132724E-3</v>
      </c>
      <c r="O720" s="172" t="str">
        <f>IFERROR(IF(VLOOKUP($C720,'MSCI Database'!$C:$R,2, FALSE)="","",VLOOKUP($C720,'MSCI Database'!$C:$R,2, FALSE)),"")</f>
        <v>Retail - Food &amp; Staples</v>
      </c>
      <c r="P720" s="186" t="str">
        <f>IFERROR(IF(VLOOKUP($C720,'MSCI Database'!$C:$R,3, FALSE)="","",VLOOKUP($C720,'MSCI Database'!$C:$R,3, FALSE)),"")</f>
        <v>A</v>
      </c>
      <c r="Q720" s="164" t="str">
        <f>IFERROR(IF(VLOOKUP($C720,'MSCI Database'!$C:$R,4, FALSE)="","",VLOOKUP($C720,'MSCI Database'!$C:$R,4, FALSE)),"")</f>
        <v>0</v>
      </c>
      <c r="R720" s="164">
        <f>IFERROR(IF(VLOOKUP($C720,'MSCI Database'!$C:$R,5, FALSE)="","",VLOOKUP($C720,'MSCI Database'!$C:$R,5, FALSE)),"")</f>
        <v>5.8</v>
      </c>
      <c r="S720" s="164">
        <f>IFERROR(IF(VLOOKUP($C720,'MSCI Database'!$C:$R,6, FALSE)="","",VLOOKUP($C720,'MSCI Database'!$C:$R,6, FALSE)),"")</f>
        <v>2.8</v>
      </c>
      <c r="T720" s="211">
        <f>IFERROR(IF(VLOOKUP($C720,'MSCI Database'!$C:$R,7, FALSE)="","",VLOOKUP($C720,'MSCI Database'!$C:$R,7, FALSE)),"")</f>
        <v>5.4</v>
      </c>
      <c r="U720" s="164">
        <f>IFERROR(IF(VLOOKUP($C720,'MSCI Database'!$C:$R,8, FALSE)="","",VLOOKUP($C720,'MSCI Database'!$C:$R,8, FALSE)),"")</f>
        <v>5.7</v>
      </c>
      <c r="V720" s="175">
        <f>IFERROR(IF(VLOOKUP($C720,'MSCI Database'!$C:$R,9, FALSE)="","",VLOOKUP($C720,'MSCI Database'!$C:$R,9, FALSE)),"")</f>
        <v>4.9000000000000004</v>
      </c>
      <c r="W720" s="165">
        <f t="shared" ca="1" si="27"/>
        <v>0</v>
      </c>
      <c r="X720" s="166">
        <f>IFERROR(IF(VLOOKUP($C720,'MSCI Database'!$C:$R,10, FALSE)="","",VLOOKUP($C720,'MSCI Database'!$C:$R,10, FALSE)),"")</f>
        <v>733521</v>
      </c>
      <c r="Y720" s="133" t="str">
        <f>IFERROR(IF(VLOOKUP($C720,'MSCI Database'!$C:$R,11, FALSE)="","",VLOOKUP($C720,'MSCI Database'!$C:$R,11, FALSE)),"")</f>
        <v>2019</v>
      </c>
      <c r="Z720" s="133" t="str">
        <f>IFERROR(IF(VLOOKUP($C720,'MSCI Database'!$C:$R,12, FALSE)="","",VLOOKUP($C720,'MSCI Database'!$C:$R,12, FALSE)),"")</f>
        <v>Reported</v>
      </c>
      <c r="AA720" s="202" t="str">
        <f>IFERROR(IF(VLOOKUP($C720,'MSCI Database'!$C:$R,13, FALSE)="","",VLOOKUP($C720,'MSCI Database'!$C:$R,13, FALSE)),"")</f>
        <v/>
      </c>
    </row>
    <row r="721" spans="1:27" s="130" customFormat="1" ht="15" hidden="1" customHeight="1" outlineLevel="1">
      <c r="A721" s="130" t="s">
        <v>10224</v>
      </c>
      <c r="B721" s="130" t="s">
        <v>10225</v>
      </c>
      <c r="C721" s="130" t="s">
        <v>10226</v>
      </c>
      <c r="D721" s="130" t="s">
        <v>12128</v>
      </c>
      <c r="E721" s="130" t="s">
        <v>18673</v>
      </c>
      <c r="F721" s="169">
        <v>0.1895716283731004</v>
      </c>
      <c r="G721" s="132" t="str">
        <f ca="1">IFERROR(_xll.BQL($A721, "cur_mkt_cap(currency=EUR)")/1000000, " ")</f>
        <v xml:space="preserve"> </v>
      </c>
      <c r="M721" s="305">
        <f t="shared" si="28"/>
        <v>1.2265284355739595E-4</v>
      </c>
      <c r="N721" s="223">
        <f t="shared" si="29"/>
        <v>2.0652293791595254E-3</v>
      </c>
      <c r="O721" s="172" t="str">
        <f>IFERROR(IF(VLOOKUP($C721,'MSCI Database'!$C:$R,2, FALSE)="","",VLOOKUP($C721,'MSCI Database'!$C:$R,2, FALSE)),"")</f>
        <v>Commercial Services &amp; Supplies</v>
      </c>
      <c r="P721" s="186" t="str">
        <f>IFERROR(IF(VLOOKUP($C721,'MSCI Database'!$C:$R,3, FALSE)="","",VLOOKUP($C721,'MSCI Database'!$C:$R,3, FALSE)),"")</f>
        <v>AA</v>
      </c>
      <c r="Q721" s="164" t="str">
        <f>IFERROR(IF(VLOOKUP($C721,'MSCI Database'!$C:$R,4, FALSE)="","",VLOOKUP($C721,'MSCI Database'!$C:$R,4, FALSE)),"")</f>
        <v>1</v>
      </c>
      <c r="R721" s="164">
        <f>IFERROR(IF(VLOOKUP($C721,'MSCI Database'!$C:$R,5, FALSE)="","",VLOOKUP($C721,'MSCI Database'!$C:$R,5, FALSE)),"")</f>
        <v>8</v>
      </c>
      <c r="S721" s="164">
        <f>IFERROR(IF(VLOOKUP($C721,'MSCI Database'!$C:$R,6, FALSE)="","",VLOOKUP($C721,'MSCI Database'!$C:$R,6, FALSE)),"")</f>
        <v>6.1</v>
      </c>
      <c r="T721" s="211">
        <f>IFERROR(IF(VLOOKUP($C721,'MSCI Database'!$C:$R,7, FALSE)="","",VLOOKUP($C721,'MSCI Database'!$C:$R,7, FALSE)),"")</f>
        <v>6.9</v>
      </c>
      <c r="U721" s="164">
        <f>IFERROR(IF(VLOOKUP($C721,'MSCI Database'!$C:$R,8, FALSE)="","",VLOOKUP($C721,'MSCI Database'!$C:$R,8, FALSE)),"")</f>
        <v>6.4</v>
      </c>
      <c r="V721" s="175">
        <f>IFERROR(IF(VLOOKUP($C721,'MSCI Database'!$C:$R,9, FALSE)="","",VLOOKUP($C721,'MSCI Database'!$C:$R,9, FALSE)),"")</f>
        <v>6.5</v>
      </c>
      <c r="W721" s="165">
        <f t="shared" ca="1" si="27"/>
        <v>0</v>
      </c>
      <c r="X721" s="166">
        <f>IFERROR(IF(VLOOKUP($C721,'MSCI Database'!$C:$R,10, FALSE)="","",VLOOKUP($C721,'MSCI Database'!$C:$R,10, FALSE)),"")</f>
        <v>25037</v>
      </c>
      <c r="Y721" s="133" t="str">
        <f>IFERROR(IF(VLOOKUP($C721,'MSCI Database'!$C:$R,11, FALSE)="","",VLOOKUP($C721,'MSCI Database'!$C:$R,11, FALSE)),"")</f>
        <v>2019</v>
      </c>
      <c r="Z721" s="133" t="str">
        <f>IFERROR(IF(VLOOKUP($C721,'MSCI Database'!$C:$R,12, FALSE)="","",VLOOKUP($C721,'MSCI Database'!$C:$R,12, FALSE)),"")</f>
        <v>E.Segmt-Moderate</v>
      </c>
      <c r="AA721" s="202" t="str">
        <f>IFERROR(IF(VLOOKUP($C721,'MSCI Database'!$C:$R,13, FALSE)="","",VLOOKUP($C721,'MSCI Database'!$C:$R,13, FALSE)),"")</f>
        <v/>
      </c>
    </row>
    <row r="722" spans="1:27" s="130" customFormat="1" ht="15" hidden="1" customHeight="1" outlineLevel="1">
      <c r="A722" s="130" t="s">
        <v>9700</v>
      </c>
      <c r="B722" s="130" t="s">
        <v>9701</v>
      </c>
      <c r="C722" s="130" t="s">
        <v>9702</v>
      </c>
      <c r="D722" s="130" t="s">
        <v>12128</v>
      </c>
      <c r="E722" s="130" t="s">
        <v>18689</v>
      </c>
      <c r="F722" s="169">
        <v>0.1893568209891183</v>
      </c>
      <c r="G722" s="132" t="str">
        <f ca="1">IFERROR(_xll.BQL($A722, "cur_mkt_cap(currency=EUR)")/1000000, " ")</f>
        <v xml:space="preserve"> </v>
      </c>
      <c r="M722" s="305">
        <f t="shared" si="28"/>
        <v>1.2251386317995951E-4</v>
      </c>
      <c r="N722" s="223">
        <f t="shared" si="29"/>
        <v>2.0628892266585028E-3</v>
      </c>
      <c r="O722" s="172" t="str">
        <f>IFERROR(IF(VLOOKUP($C722,'MSCI Database'!$C:$R,2, FALSE)="","",VLOOKUP($C722,'MSCI Database'!$C:$R,2, FALSE)),"")</f>
        <v>Software &amp; Services</v>
      </c>
      <c r="P722" s="186" t="str">
        <f>IFERROR(IF(VLOOKUP($C722,'MSCI Database'!$C:$R,3, FALSE)="","",VLOOKUP($C722,'MSCI Database'!$C:$R,3, FALSE)),"")</f>
        <v>BBB</v>
      </c>
      <c r="Q722" s="164" t="str">
        <f>IFERROR(IF(VLOOKUP($C722,'MSCI Database'!$C:$R,4, FALSE)="","",VLOOKUP($C722,'MSCI Database'!$C:$R,4, FALSE)),"")</f>
        <v>0</v>
      </c>
      <c r="R722" s="164">
        <f>IFERROR(IF(VLOOKUP($C722,'MSCI Database'!$C:$R,5, FALSE)="","",VLOOKUP($C722,'MSCI Database'!$C:$R,5, FALSE)),"")</f>
        <v>4.8</v>
      </c>
      <c r="S722" s="164">
        <f>IFERROR(IF(VLOOKUP($C722,'MSCI Database'!$C:$R,6, FALSE)="","",VLOOKUP($C722,'MSCI Database'!$C:$R,6, FALSE)),"")</f>
        <v>4.9000000000000004</v>
      </c>
      <c r="T722" s="211">
        <f>IFERROR(IF(VLOOKUP($C722,'MSCI Database'!$C:$R,7, FALSE)="","",VLOOKUP($C722,'MSCI Database'!$C:$R,7, FALSE)),"")</f>
        <v>3.1</v>
      </c>
      <c r="U722" s="164">
        <f>IFERROR(IF(VLOOKUP($C722,'MSCI Database'!$C:$R,8, FALSE)="","",VLOOKUP($C722,'MSCI Database'!$C:$R,8, FALSE)),"")</f>
        <v>5.9</v>
      </c>
      <c r="V722" s="175">
        <f>IFERROR(IF(VLOOKUP($C722,'MSCI Database'!$C:$R,9, FALSE)="","",VLOOKUP($C722,'MSCI Database'!$C:$R,9, FALSE)),"")</f>
        <v>4.4000000000000004</v>
      </c>
      <c r="W722" s="165">
        <f t="shared" ca="1" si="27"/>
        <v>0</v>
      </c>
      <c r="X722" s="166">
        <f>IFERROR(IF(VLOOKUP($C722,'MSCI Database'!$C:$R,10, FALSE)="","",VLOOKUP($C722,'MSCI Database'!$C:$R,10, FALSE)),"")</f>
        <v>817462</v>
      </c>
      <c r="Y722" s="133" t="str">
        <f>IFERROR(IF(VLOOKUP($C722,'MSCI Database'!$C:$R,11, FALSE)="","",VLOOKUP($C722,'MSCI Database'!$C:$R,11, FALSE)),"")</f>
        <v>2019</v>
      </c>
      <c r="Z722" s="133" t="str">
        <f>IFERROR(IF(VLOOKUP($C722,'MSCI Database'!$C:$R,12, FALSE)="","",VLOOKUP($C722,'MSCI Database'!$C:$R,12, FALSE)),"")</f>
        <v>E.CSI</v>
      </c>
      <c r="AA722" s="202" t="str">
        <f>IFERROR(IF(VLOOKUP($C722,'MSCI Database'!$C:$R,13, FALSE)="","",VLOOKUP($C722,'MSCI Database'!$C:$R,13, FALSE)),"")</f>
        <v/>
      </c>
    </row>
    <row r="723" spans="1:27" s="130" customFormat="1" ht="15" hidden="1" customHeight="1" outlineLevel="1">
      <c r="A723" s="130" t="s">
        <v>9917</v>
      </c>
      <c r="B723" s="130" t="s">
        <v>9918</v>
      </c>
      <c r="C723" s="130" t="s">
        <v>9919</v>
      </c>
      <c r="D723" s="130" t="s">
        <v>12128</v>
      </c>
      <c r="E723" s="130" t="s">
        <v>18688</v>
      </c>
      <c r="F723" s="169">
        <v>0.18934732831873541</v>
      </c>
      <c r="G723" s="132" t="str">
        <f ca="1">IFERROR(_xll.BQL($A723, "cur_mkt_cap(currency=EUR)")/1000000, " ")</f>
        <v xml:space="preserve"> </v>
      </c>
      <c r="M723" s="305">
        <f t="shared" si="28"/>
        <v>1.2250772142222179E-4</v>
      </c>
      <c r="N723" s="223">
        <f t="shared" si="29"/>
        <v>2.0627858117016882E-3</v>
      </c>
      <c r="O723" s="172" t="str">
        <f>IFERROR(IF(VLOOKUP($C723,'MSCI Database'!$C:$R,2, FALSE)="","",VLOOKUP($C723,'MSCI Database'!$C:$R,2, FALSE)),"")</f>
        <v>Property &amp; Casualty Insurance</v>
      </c>
      <c r="P723" s="186" t="str">
        <f>IFERROR(IF(VLOOKUP($C723,'MSCI Database'!$C:$R,3, FALSE)="","",VLOOKUP($C723,'MSCI Database'!$C:$R,3, FALSE)),"")</f>
        <v>A</v>
      </c>
      <c r="Q723" s="164" t="str">
        <f>IFERROR(IF(VLOOKUP($C723,'MSCI Database'!$C:$R,4, FALSE)="","",VLOOKUP($C723,'MSCI Database'!$C:$R,4, FALSE)),"")</f>
        <v>0</v>
      </c>
      <c r="R723" s="164">
        <f>IFERROR(IF(VLOOKUP($C723,'MSCI Database'!$C:$R,5, FALSE)="","",VLOOKUP($C723,'MSCI Database'!$C:$R,5, FALSE)),"")</f>
        <v>7</v>
      </c>
      <c r="S723" s="164">
        <f>IFERROR(IF(VLOOKUP($C723,'MSCI Database'!$C:$R,6, FALSE)="","",VLOOKUP($C723,'MSCI Database'!$C:$R,6, FALSE)),"")</f>
        <v>4.9000000000000004</v>
      </c>
      <c r="T723" s="211">
        <f>IFERROR(IF(VLOOKUP($C723,'MSCI Database'!$C:$R,7, FALSE)="","",VLOOKUP($C723,'MSCI Database'!$C:$R,7, FALSE)),"")</f>
        <v>4.3</v>
      </c>
      <c r="U723" s="164">
        <f>IFERROR(IF(VLOOKUP($C723,'MSCI Database'!$C:$R,8, FALSE)="","",VLOOKUP($C723,'MSCI Database'!$C:$R,8, FALSE)),"")</f>
        <v>6.5</v>
      </c>
      <c r="V723" s="175">
        <f>IFERROR(IF(VLOOKUP($C723,'MSCI Database'!$C:$R,9, FALSE)="","",VLOOKUP($C723,'MSCI Database'!$C:$R,9, FALSE)),"")</f>
        <v>5.0999999999999996</v>
      </c>
      <c r="W723" s="165">
        <f t="shared" ca="1" si="27"/>
        <v>0</v>
      </c>
      <c r="X723" s="166">
        <f>IFERROR(IF(VLOOKUP($C723,'MSCI Database'!$C:$R,10, FALSE)="","",VLOOKUP($C723,'MSCI Database'!$C:$R,10, FALSE)),"")</f>
        <v>5643</v>
      </c>
      <c r="Y723" s="133" t="str">
        <f>IFERROR(IF(VLOOKUP($C723,'MSCI Database'!$C:$R,11, FALSE)="","",VLOOKUP($C723,'MSCI Database'!$C:$R,11, FALSE)),"")</f>
        <v>2019</v>
      </c>
      <c r="Z723" s="133" t="str">
        <f>IFERROR(IF(VLOOKUP($C723,'MSCI Database'!$C:$R,12, FALSE)="","",VLOOKUP($C723,'MSCI Database'!$C:$R,12, FALSE)),"")</f>
        <v>E.CSI</v>
      </c>
      <c r="AA723" s="202" t="str">
        <f>IFERROR(IF(VLOOKUP($C723,'MSCI Database'!$C:$R,13, FALSE)="","",VLOOKUP($C723,'MSCI Database'!$C:$R,13, FALSE)),"")</f>
        <v>Strong talent management initiatives and corporate governance practices</v>
      </c>
    </row>
    <row r="724" spans="1:27" s="130" customFormat="1" ht="15" hidden="1" customHeight="1" outlineLevel="1">
      <c r="A724" s="130" t="s">
        <v>10406</v>
      </c>
      <c r="B724" s="130" t="s">
        <v>10407</v>
      </c>
      <c r="C724" s="130" t="s">
        <v>10408</v>
      </c>
      <c r="D724" s="130" t="s">
        <v>12128</v>
      </c>
      <c r="E724" s="130" t="s">
        <v>18682</v>
      </c>
      <c r="F724" s="169">
        <v>0.189111106232323</v>
      </c>
      <c r="G724" s="132" t="str">
        <f ca="1">IFERROR(_xll.BQL($A724, "cur_mkt_cap(currency=EUR)")/1000000, " ")</f>
        <v xml:space="preserve"> </v>
      </c>
      <c r="M724" s="305">
        <f t="shared" si="28"/>
        <v>1.2235488573231296E-4</v>
      </c>
      <c r="N724" s="223">
        <f t="shared" si="29"/>
        <v>2.0602123633589589E-3</v>
      </c>
      <c r="O724" s="172" t="str">
        <f>IFERROR(IF(VLOOKUP($C724,'MSCI Database'!$C:$R,2, FALSE)="","",VLOOKUP($C724,'MSCI Database'!$C:$R,2, FALSE)),"")</f>
        <v>Retail - Consumer Discretionary</v>
      </c>
      <c r="P724" s="186" t="str">
        <f>IFERROR(IF(VLOOKUP($C724,'MSCI Database'!$C:$R,3, FALSE)="","",VLOOKUP($C724,'MSCI Database'!$C:$R,3, FALSE)),"")</f>
        <v>BB</v>
      </c>
      <c r="Q724" s="164" t="str">
        <f>IFERROR(IF(VLOOKUP($C724,'MSCI Database'!$C:$R,4, FALSE)="","",VLOOKUP($C724,'MSCI Database'!$C:$R,4, FALSE)),"")</f>
        <v>0</v>
      </c>
      <c r="R724" s="164">
        <f>IFERROR(IF(VLOOKUP($C724,'MSCI Database'!$C:$R,5, FALSE)="","",VLOOKUP($C724,'MSCI Database'!$C:$R,5, FALSE)),"")</f>
        <v>3.9</v>
      </c>
      <c r="S724" s="164">
        <f>IFERROR(IF(VLOOKUP($C724,'MSCI Database'!$C:$R,6, FALSE)="","",VLOOKUP($C724,'MSCI Database'!$C:$R,6, FALSE)),"")</f>
        <v>5.0999999999999996</v>
      </c>
      <c r="T724" s="211">
        <f>IFERROR(IF(VLOOKUP($C724,'MSCI Database'!$C:$R,7, FALSE)="","",VLOOKUP($C724,'MSCI Database'!$C:$R,7, FALSE)),"")</f>
        <v>3.3</v>
      </c>
      <c r="U724" s="164">
        <f>IFERROR(IF(VLOOKUP($C724,'MSCI Database'!$C:$R,8, FALSE)="","",VLOOKUP($C724,'MSCI Database'!$C:$R,8, FALSE)),"")</f>
        <v>6.9</v>
      </c>
      <c r="V724" s="175">
        <f>IFERROR(IF(VLOOKUP($C724,'MSCI Database'!$C:$R,9, FALSE)="","",VLOOKUP($C724,'MSCI Database'!$C:$R,9, FALSE)),"")</f>
        <v>4.7</v>
      </c>
      <c r="W724" s="165">
        <f t="shared" ca="1" si="27"/>
        <v>0</v>
      </c>
      <c r="X724" s="166">
        <f>IFERROR(IF(VLOOKUP($C724,'MSCI Database'!$C:$R,10, FALSE)="","",VLOOKUP($C724,'MSCI Database'!$C:$R,10, FALSE)),"")</f>
        <v>506430</v>
      </c>
      <c r="Y724" s="133" t="str">
        <f>IFERROR(IF(VLOOKUP($C724,'MSCI Database'!$C:$R,11, FALSE)="","",VLOOKUP($C724,'MSCI Database'!$C:$R,11, FALSE)),"")</f>
        <v>2019</v>
      </c>
      <c r="Z724" s="133" t="str">
        <f>IFERROR(IF(VLOOKUP($C724,'MSCI Database'!$C:$R,12, FALSE)="","",VLOOKUP($C724,'MSCI Database'!$C:$R,12, FALSE)),"")</f>
        <v>Reported</v>
      </c>
      <c r="AA724" s="202" t="str">
        <f>IFERROR(IF(VLOOKUP($C724,'MSCI Database'!$C:$R,13, FALSE)="","",VLOOKUP($C724,'MSCI Database'!$C:$R,13, FALSE)),"")</f>
        <v>Below average data security mechanisms</v>
      </c>
    </row>
    <row r="725" spans="1:27" s="130" customFormat="1" ht="15" hidden="1" customHeight="1" outlineLevel="1">
      <c r="A725" s="130" t="s">
        <v>9581</v>
      </c>
      <c r="B725" s="130" t="s">
        <v>9582</v>
      </c>
      <c r="C725" s="130" t="s">
        <v>9583</v>
      </c>
      <c r="D725" s="130" t="s">
        <v>12128</v>
      </c>
      <c r="E725" s="130" t="s">
        <v>18689</v>
      </c>
      <c r="F725" s="169">
        <v>0.1885849456093944</v>
      </c>
      <c r="G725" s="132" t="str">
        <f ca="1">IFERROR(_xll.BQL($A725, "cur_mkt_cap(currency=EUR)")/1000000, " ")</f>
        <v xml:space="preserve"> </v>
      </c>
      <c r="M725" s="305">
        <f t="shared" si="28"/>
        <v>1.2201445980927816E-4</v>
      </c>
      <c r="N725" s="223">
        <f t="shared" si="29"/>
        <v>2.0544802694483113E-3</v>
      </c>
      <c r="O725" s="172" t="str">
        <f>IFERROR(IF(VLOOKUP($C725,'MSCI Database'!$C:$R,2, FALSE)="","",VLOOKUP($C725,'MSCI Database'!$C:$R,2, FALSE)),"")</f>
        <v>Electronic Equipment, Instruments &amp; Components</v>
      </c>
      <c r="P725" s="186" t="str">
        <f>IFERROR(IF(VLOOKUP($C725,'MSCI Database'!$C:$R,3, FALSE)="","",VLOOKUP($C725,'MSCI Database'!$C:$R,3, FALSE)),"")</f>
        <v>AA</v>
      </c>
      <c r="Q725" s="164" t="str">
        <f>IFERROR(IF(VLOOKUP($C725,'MSCI Database'!$C:$R,4, FALSE)="","",VLOOKUP($C725,'MSCI Database'!$C:$R,4, FALSE)),"")</f>
        <v>1</v>
      </c>
      <c r="R725" s="164">
        <f>IFERROR(IF(VLOOKUP($C725,'MSCI Database'!$C:$R,5, FALSE)="","",VLOOKUP($C725,'MSCI Database'!$C:$R,5, FALSE)),"")</f>
        <v>8.1</v>
      </c>
      <c r="S725" s="164">
        <f>IFERROR(IF(VLOOKUP($C725,'MSCI Database'!$C:$R,6, FALSE)="","",VLOOKUP($C725,'MSCI Database'!$C:$R,6, FALSE)),"")</f>
        <v>3.4</v>
      </c>
      <c r="T725" s="211">
        <f>IFERROR(IF(VLOOKUP($C725,'MSCI Database'!$C:$R,7, FALSE)="","",VLOOKUP($C725,'MSCI Database'!$C:$R,7, FALSE)),"")</f>
        <v>5.8</v>
      </c>
      <c r="U725" s="164">
        <f>IFERROR(IF(VLOOKUP($C725,'MSCI Database'!$C:$R,8, FALSE)="","",VLOOKUP($C725,'MSCI Database'!$C:$R,8, FALSE)),"")</f>
        <v>5.3</v>
      </c>
      <c r="V725" s="175">
        <f>IFERROR(IF(VLOOKUP($C725,'MSCI Database'!$C:$R,9, FALSE)="","",VLOOKUP($C725,'MSCI Database'!$C:$R,9, FALSE)),"")</f>
        <v>5.2</v>
      </c>
      <c r="W725" s="165">
        <f t="shared" ca="1" si="27"/>
        <v>0</v>
      </c>
      <c r="X725" s="166">
        <f>IFERROR(IF(VLOOKUP($C725,'MSCI Database'!$C:$R,10, FALSE)="","",VLOOKUP($C725,'MSCI Database'!$C:$R,10, FALSE)),"")</f>
        <v>25973</v>
      </c>
      <c r="Y725" s="133" t="str">
        <f>IFERROR(IF(VLOOKUP($C725,'MSCI Database'!$C:$R,11, FALSE)="","",VLOOKUP($C725,'MSCI Database'!$C:$R,11, FALSE)),"")</f>
        <v>2019</v>
      </c>
      <c r="Z725" s="133" t="str">
        <f>IFERROR(IF(VLOOKUP($C725,'MSCI Database'!$C:$R,12, FALSE)="","",VLOOKUP($C725,'MSCI Database'!$C:$R,12, FALSE)),"")</f>
        <v>E.Segmt-Moderately High</v>
      </c>
      <c r="AA725" s="202" t="str">
        <f>IFERROR(IF(VLOOKUP($C725,'MSCI Database'!$C:$R,13, FALSE)="","",VLOOKUP($C725,'MSCI Database'!$C:$R,13, FALSE)),"")</f>
        <v/>
      </c>
    </row>
    <row r="726" spans="1:27" s="130" customFormat="1" ht="15" hidden="1" customHeight="1" outlineLevel="1">
      <c r="A726" s="130" t="s">
        <v>11632</v>
      </c>
      <c r="B726" s="130" t="s">
        <v>11633</v>
      </c>
      <c r="C726" s="130" t="s">
        <v>11634</v>
      </c>
      <c r="D726" s="130" t="s">
        <v>12128</v>
      </c>
      <c r="E726" s="130" t="s">
        <v>18688</v>
      </c>
      <c r="F726" s="169">
        <v>0.1884400792048555</v>
      </c>
      <c r="G726" s="132" t="str">
        <f ca="1">IFERROR(_xll.BQL($A726, "cur_mkt_cap(currency=EUR)")/1000000, " ")</f>
        <v xml:space="preserve"> </v>
      </c>
      <c r="M726" s="305">
        <f t="shared" si="28"/>
        <v>1.2192073124554149E-4</v>
      </c>
      <c r="N726" s="223">
        <f t="shared" si="29"/>
        <v>2.0529020672812753E-3</v>
      </c>
      <c r="O726" s="172" t="str">
        <f>IFERROR(IF(VLOOKUP($C726,'MSCI Database'!$C:$R,2, FALSE)="","",VLOOKUP($C726,'MSCI Database'!$C:$R,2, FALSE)),"")</f>
        <v>Banks</v>
      </c>
      <c r="P726" s="186" t="str">
        <f>IFERROR(IF(VLOOKUP($C726,'MSCI Database'!$C:$R,3, FALSE)="","",VLOOKUP($C726,'MSCI Database'!$C:$R,3, FALSE)),"")</f>
        <v>BBB</v>
      </c>
      <c r="Q726" s="164" t="str">
        <f>IFERROR(IF(VLOOKUP($C726,'MSCI Database'!$C:$R,4, FALSE)="","",VLOOKUP($C726,'MSCI Database'!$C:$R,4, FALSE)),"")</f>
        <v>0</v>
      </c>
      <c r="R726" s="164">
        <f>IFERROR(IF(VLOOKUP($C726,'MSCI Database'!$C:$R,5, FALSE)="","",VLOOKUP($C726,'MSCI Database'!$C:$R,5, FALSE)),"")</f>
        <v>5.4</v>
      </c>
      <c r="S726" s="164">
        <f>IFERROR(IF(VLOOKUP($C726,'MSCI Database'!$C:$R,6, FALSE)="","",VLOOKUP($C726,'MSCI Database'!$C:$R,6, FALSE)),"")</f>
        <v>0.9</v>
      </c>
      <c r="T726" s="211">
        <f>IFERROR(IF(VLOOKUP($C726,'MSCI Database'!$C:$R,7, FALSE)="","",VLOOKUP($C726,'MSCI Database'!$C:$R,7, FALSE)),"")</f>
        <v>3.8</v>
      </c>
      <c r="U726" s="164">
        <f>IFERROR(IF(VLOOKUP($C726,'MSCI Database'!$C:$R,8, FALSE)="","",VLOOKUP($C726,'MSCI Database'!$C:$R,8, FALSE)),"")</f>
        <v>5.0999999999999996</v>
      </c>
      <c r="V726" s="175">
        <f>IFERROR(IF(VLOOKUP($C726,'MSCI Database'!$C:$R,9, FALSE)="","",VLOOKUP($C726,'MSCI Database'!$C:$R,9, FALSE)),"")</f>
        <v>3.8</v>
      </c>
      <c r="W726" s="165">
        <f t="shared" ca="1" si="27"/>
        <v>0</v>
      </c>
      <c r="X726" s="166">
        <f>IFERROR(IF(VLOOKUP($C726,'MSCI Database'!$C:$R,10, FALSE)="","",VLOOKUP($C726,'MSCI Database'!$C:$R,10, FALSE)),"")</f>
        <v>9166</v>
      </c>
      <c r="Y726" s="133" t="str">
        <f>IFERROR(IF(VLOOKUP($C726,'MSCI Database'!$C:$R,11, FALSE)="","",VLOOKUP($C726,'MSCI Database'!$C:$R,11, FALSE)),"")</f>
        <v>2019</v>
      </c>
      <c r="Z726" s="133" t="str">
        <f>IFERROR(IF(VLOOKUP($C726,'MSCI Database'!$C:$R,12, FALSE)="","",VLOOKUP($C726,'MSCI Database'!$C:$R,12, FALSE)),"")</f>
        <v>E.Segmt-Moderate</v>
      </c>
      <c r="AA726" s="202" t="str">
        <f>IFERROR(IF(VLOOKUP($C726,'MSCI Database'!$C:$R,13, FALSE)="","",VLOOKUP($C726,'MSCI Database'!$C:$R,13, FALSE)),"")</f>
        <v>Prudent consumer protection initiatives and risk management controls</v>
      </c>
    </row>
    <row r="727" spans="1:27" s="130" customFormat="1" ht="15" hidden="1" customHeight="1" outlineLevel="1">
      <c r="A727" s="130" t="s">
        <v>11456</v>
      </c>
      <c r="B727" s="130" t="s">
        <v>11457</v>
      </c>
      <c r="C727" s="130" t="s">
        <v>11458</v>
      </c>
      <c r="D727" s="130" t="s">
        <v>12128</v>
      </c>
      <c r="E727" s="130" t="s">
        <v>18682</v>
      </c>
      <c r="F727" s="169">
        <v>0.1878147541468515</v>
      </c>
      <c r="G727" s="132" t="str">
        <f ca="1">IFERROR(_xll.BQL($A727, "cur_mkt_cap(currency=EUR)")/1000000, " ")</f>
        <v xml:space="preserve"> </v>
      </c>
      <c r="M727" s="305">
        <f t="shared" si="28"/>
        <v>1.2151614593301291E-4</v>
      </c>
      <c r="N727" s="223">
        <f t="shared" si="29"/>
        <v>2.0460896571521986E-3</v>
      </c>
      <c r="O727" s="172" t="str">
        <f>IFERROR(IF(VLOOKUP($C727,'MSCI Database'!$C:$R,2, FALSE)="","",VLOOKUP($C727,'MSCI Database'!$C:$R,2, FALSE)),"")</f>
        <v>Diversified Consumer Services</v>
      </c>
      <c r="P727" s="186" t="str">
        <f>IFERROR(IF(VLOOKUP($C727,'MSCI Database'!$C:$R,3, FALSE)="","",VLOOKUP($C727,'MSCI Database'!$C:$R,3, FALSE)),"")</f>
        <v>AA</v>
      </c>
      <c r="Q727" s="164" t="str">
        <f>IFERROR(IF(VLOOKUP($C727,'MSCI Database'!$C:$R,4, FALSE)="","",VLOOKUP($C727,'MSCI Database'!$C:$R,4, FALSE)),"")</f>
        <v>1</v>
      </c>
      <c r="R727" s="164">
        <f>IFERROR(IF(VLOOKUP($C727,'MSCI Database'!$C:$R,5, FALSE)="","",VLOOKUP($C727,'MSCI Database'!$C:$R,5, FALSE)),"")</f>
        <v>8.3000000000000007</v>
      </c>
      <c r="S727" s="164">
        <f>IFERROR(IF(VLOOKUP($C727,'MSCI Database'!$C:$R,6, FALSE)="","",VLOOKUP($C727,'MSCI Database'!$C:$R,6, FALSE)),"")</f>
        <v>5.4</v>
      </c>
      <c r="T727" s="211">
        <f>IFERROR(IF(VLOOKUP($C727,'MSCI Database'!$C:$R,7, FALSE)="","",VLOOKUP($C727,'MSCI Database'!$C:$R,7, FALSE)),"")</f>
        <v>4.9000000000000004</v>
      </c>
      <c r="U727" s="164">
        <f>IFERROR(IF(VLOOKUP($C727,'MSCI Database'!$C:$R,8, FALSE)="","",VLOOKUP($C727,'MSCI Database'!$C:$R,8, FALSE)),"")</f>
        <v>6.7</v>
      </c>
      <c r="V727" s="175">
        <f>IFERROR(IF(VLOOKUP($C727,'MSCI Database'!$C:$R,9, FALSE)="","",VLOOKUP($C727,'MSCI Database'!$C:$R,9, FALSE)),"")</f>
        <v>5.6</v>
      </c>
      <c r="W727" s="165">
        <f t="shared" ca="1" si="27"/>
        <v>0</v>
      </c>
      <c r="X727" s="166">
        <f>IFERROR(IF(VLOOKUP($C727,'MSCI Database'!$C:$R,10, FALSE)="","",VLOOKUP($C727,'MSCI Database'!$C:$R,10, FALSE)),"")</f>
        <v>123965</v>
      </c>
      <c r="Y727" s="133" t="str">
        <f>IFERROR(IF(VLOOKUP($C727,'MSCI Database'!$C:$R,11, FALSE)="","",VLOOKUP($C727,'MSCI Database'!$C:$R,11, FALSE)),"")</f>
        <v>2019</v>
      </c>
      <c r="Z727" s="133" t="str">
        <f>IFERROR(IF(VLOOKUP($C727,'MSCI Database'!$C:$R,12, FALSE)="","",VLOOKUP($C727,'MSCI Database'!$C:$R,12, FALSE)),"")</f>
        <v>Reported</v>
      </c>
      <c r="AA727" s="202" t="str">
        <f>IFERROR(IF(VLOOKUP($C727,'MSCI Database'!$C:$R,13, FALSE)="","",VLOOKUP($C727,'MSCI Database'!$C:$R,13, FALSE)),"")</f>
        <v/>
      </c>
    </row>
    <row r="728" spans="1:27" s="130" customFormat="1" ht="15" hidden="1" customHeight="1" outlineLevel="1">
      <c r="A728" s="130" t="s">
        <v>11734</v>
      </c>
      <c r="B728" s="130" t="s">
        <v>11735</v>
      </c>
      <c r="C728" s="130" t="s">
        <v>11736</v>
      </c>
      <c r="D728" s="130" t="s">
        <v>12128</v>
      </c>
      <c r="E728" s="130" t="s">
        <v>18688</v>
      </c>
      <c r="F728" s="169">
        <v>0.18659305699299189</v>
      </c>
      <c r="G728" s="132" t="str">
        <f ca="1">IFERROR(_xll.BQL($A728, "cur_mkt_cap(currency=EUR)")/1000000, " ")</f>
        <v xml:space="preserve"> </v>
      </c>
      <c r="M728" s="305">
        <f t="shared" si="28"/>
        <v>1.2072570787446574E-4</v>
      </c>
      <c r="N728" s="223">
        <f t="shared" si="29"/>
        <v>2.0327802559710222E-3</v>
      </c>
      <c r="O728" s="172" t="str">
        <f>IFERROR(IF(VLOOKUP($C728,'MSCI Database'!$C:$R,2, FALSE)="","",VLOOKUP($C728,'MSCI Database'!$C:$R,2, FALSE)),"")</f>
        <v>Banks</v>
      </c>
      <c r="P728" s="186" t="str">
        <f>IFERROR(IF(VLOOKUP($C728,'MSCI Database'!$C:$R,3, FALSE)="","",VLOOKUP($C728,'MSCI Database'!$C:$R,3, FALSE)),"")</f>
        <v>A</v>
      </c>
      <c r="Q728" s="164" t="str">
        <f>IFERROR(IF(VLOOKUP($C728,'MSCI Database'!$C:$R,4, FALSE)="","",VLOOKUP($C728,'MSCI Database'!$C:$R,4, FALSE)),"")</f>
        <v>0</v>
      </c>
      <c r="R728" s="164">
        <f>IFERROR(IF(VLOOKUP($C728,'MSCI Database'!$C:$R,5, FALSE)="","",VLOOKUP($C728,'MSCI Database'!$C:$R,5, FALSE)),"")</f>
        <v>7.1</v>
      </c>
      <c r="S728" s="164">
        <f>IFERROR(IF(VLOOKUP($C728,'MSCI Database'!$C:$R,6, FALSE)="","",VLOOKUP($C728,'MSCI Database'!$C:$R,6, FALSE)),"")</f>
        <v>3</v>
      </c>
      <c r="T728" s="211">
        <f>IFERROR(IF(VLOOKUP($C728,'MSCI Database'!$C:$R,7, FALSE)="","",VLOOKUP($C728,'MSCI Database'!$C:$R,7, FALSE)),"")</f>
        <v>4.5999999999999996</v>
      </c>
      <c r="U728" s="164">
        <f>IFERROR(IF(VLOOKUP($C728,'MSCI Database'!$C:$R,8, FALSE)="","",VLOOKUP($C728,'MSCI Database'!$C:$R,8, FALSE)),"")</f>
        <v>7</v>
      </c>
      <c r="V728" s="175">
        <f>IFERROR(IF(VLOOKUP($C728,'MSCI Database'!$C:$R,9, FALSE)="","",VLOOKUP($C728,'MSCI Database'!$C:$R,9, FALSE)),"")</f>
        <v>5.2</v>
      </c>
      <c r="W728" s="165">
        <f t="shared" ca="1" si="27"/>
        <v>0</v>
      </c>
      <c r="X728" s="166">
        <f>IFERROR(IF(VLOOKUP($C728,'MSCI Database'!$C:$R,10, FALSE)="","",VLOOKUP($C728,'MSCI Database'!$C:$R,10, FALSE)),"")</f>
        <v>8595</v>
      </c>
      <c r="Y728" s="133" t="str">
        <f>IFERROR(IF(VLOOKUP($C728,'MSCI Database'!$C:$R,11, FALSE)="","",VLOOKUP($C728,'MSCI Database'!$C:$R,11, FALSE)),"")</f>
        <v>2019</v>
      </c>
      <c r="Z728" s="133" t="str">
        <f>IFERROR(IF(VLOOKUP($C728,'MSCI Database'!$C:$R,12, FALSE)="","",VLOOKUP($C728,'MSCI Database'!$C:$R,12, FALSE)),"")</f>
        <v>E.Segmt-Moderately High</v>
      </c>
      <c r="AA728" s="202" t="str">
        <f>IFERROR(IF(VLOOKUP($C728,'MSCI Database'!$C:$R,13, FALSE)="","",VLOOKUP($C728,'MSCI Database'!$C:$R,13, FALSE)),"")</f>
        <v/>
      </c>
    </row>
    <row r="729" spans="1:27" s="130" customFormat="1" ht="15" hidden="1" customHeight="1" outlineLevel="1">
      <c r="A729" s="130" t="s">
        <v>10906</v>
      </c>
      <c r="B729" s="130" t="s">
        <v>10907</v>
      </c>
      <c r="C729" s="130" t="s">
        <v>10908</v>
      </c>
      <c r="D729" s="130" t="s">
        <v>12128</v>
      </c>
      <c r="E729" s="130" t="s">
        <v>18689</v>
      </c>
      <c r="F729" s="169">
        <v>0.18650022566122079</v>
      </c>
      <c r="G729" s="132" t="str">
        <f ca="1">IFERROR(_xll.BQL($A729, "cur_mkt_cap(currency=EUR)")/1000000, " ")</f>
        <v xml:space="preserve"> </v>
      </c>
      <c r="M729" s="305">
        <f t="shared" si="28"/>
        <v>1.2066564600280985E-4</v>
      </c>
      <c r="N729" s="223">
        <f t="shared" si="29"/>
        <v>2.0317689337846514E-3</v>
      </c>
      <c r="O729" s="172" t="str">
        <f>IFERROR(IF(VLOOKUP($C729,'MSCI Database'!$C:$R,2, FALSE)="","",VLOOKUP($C729,'MSCI Database'!$C:$R,2, FALSE)),"")</f>
        <v>Software &amp; Services</v>
      </c>
      <c r="P729" s="186" t="str">
        <f>IFERROR(IF(VLOOKUP($C729,'MSCI Database'!$C:$R,3, FALSE)="","",VLOOKUP($C729,'MSCI Database'!$C:$R,3, FALSE)),"")</f>
        <v>A</v>
      </c>
      <c r="Q729" s="164" t="str">
        <f>IFERROR(IF(VLOOKUP($C729,'MSCI Database'!$C:$R,4, FALSE)="","",VLOOKUP($C729,'MSCI Database'!$C:$R,4, FALSE)),"")</f>
        <v>0</v>
      </c>
      <c r="R729" s="164">
        <f>IFERROR(IF(VLOOKUP($C729,'MSCI Database'!$C:$R,5, FALSE)="","",VLOOKUP($C729,'MSCI Database'!$C:$R,5, FALSE)),"")</f>
        <v>7.1</v>
      </c>
      <c r="S729" s="164">
        <f>IFERROR(IF(VLOOKUP($C729,'MSCI Database'!$C:$R,6, FALSE)="","",VLOOKUP($C729,'MSCI Database'!$C:$R,6, FALSE)),"")</f>
        <v>3.9</v>
      </c>
      <c r="T729" s="211">
        <f>IFERROR(IF(VLOOKUP($C729,'MSCI Database'!$C:$R,7, FALSE)="","",VLOOKUP($C729,'MSCI Database'!$C:$R,7, FALSE)),"")</f>
        <v>5.4</v>
      </c>
      <c r="U729" s="164">
        <f>IFERROR(IF(VLOOKUP($C729,'MSCI Database'!$C:$R,8, FALSE)="","",VLOOKUP($C729,'MSCI Database'!$C:$R,8, FALSE)),"")</f>
        <v>5.6</v>
      </c>
      <c r="V729" s="175">
        <f>IFERROR(IF(VLOOKUP($C729,'MSCI Database'!$C:$R,9, FALSE)="","",VLOOKUP($C729,'MSCI Database'!$C:$R,9, FALSE)),"")</f>
        <v>5.2</v>
      </c>
      <c r="W729" s="165">
        <f t="shared" ca="1" si="27"/>
        <v>0</v>
      </c>
      <c r="X729" s="166">
        <f>IFERROR(IF(VLOOKUP($C729,'MSCI Database'!$C:$R,10, FALSE)="","",VLOOKUP($C729,'MSCI Database'!$C:$R,10, FALSE)),"")</f>
        <v>5679</v>
      </c>
      <c r="Y729" s="133" t="str">
        <f>IFERROR(IF(VLOOKUP($C729,'MSCI Database'!$C:$R,11, FALSE)="","",VLOOKUP($C729,'MSCI Database'!$C:$R,11, FALSE)),"")</f>
        <v>2019</v>
      </c>
      <c r="Z729" s="133" t="str">
        <f>IFERROR(IF(VLOOKUP($C729,'MSCI Database'!$C:$R,12, FALSE)="","",VLOOKUP($C729,'MSCI Database'!$C:$R,12, FALSE)),"")</f>
        <v>E.Segmt-Moderately High</v>
      </c>
      <c r="AA729" s="202" t="str">
        <f>IFERROR(IF(VLOOKUP($C729,'MSCI Database'!$C:$R,13, FALSE)="","",VLOOKUP($C729,'MSCI Database'!$C:$R,13, FALSE)),"")</f>
        <v/>
      </c>
    </row>
    <row r="730" spans="1:27" s="130" customFormat="1" ht="15" hidden="1" customHeight="1" outlineLevel="1">
      <c r="A730" s="130" t="s">
        <v>9290</v>
      </c>
      <c r="B730" s="130" t="s">
        <v>9291</v>
      </c>
      <c r="C730" s="130" t="s">
        <v>9292</v>
      </c>
      <c r="D730" s="130" t="s">
        <v>12128</v>
      </c>
      <c r="E730" s="130" t="s">
        <v>18688</v>
      </c>
      <c r="F730" s="169">
        <v>0.18532292753638141</v>
      </c>
      <c r="G730" s="132" t="str">
        <f ca="1">IFERROR(_xll.BQL($A730, "cur_mkt_cap(currency=EUR)")/1000000, " ")</f>
        <v xml:space="preserve"> </v>
      </c>
      <c r="M730" s="305">
        <f t="shared" si="28"/>
        <v>1.1990393411603876E-4</v>
      </c>
      <c r="N730" s="223">
        <f t="shared" si="29"/>
        <v>2.0189432240710521E-3</v>
      </c>
      <c r="O730" s="172" t="str">
        <f>IFERROR(IF(VLOOKUP($C730,'MSCI Database'!$C:$R,2, FALSE)="","",VLOOKUP($C730,'MSCI Database'!$C:$R,2, FALSE)),"")</f>
        <v>Banks</v>
      </c>
      <c r="P730" s="186" t="str">
        <f>IFERROR(IF(VLOOKUP($C730,'MSCI Database'!$C:$R,3, FALSE)="","",VLOOKUP($C730,'MSCI Database'!$C:$R,3, FALSE)),"")</f>
        <v>A</v>
      </c>
      <c r="Q730" s="164" t="str">
        <f>IFERROR(IF(VLOOKUP($C730,'MSCI Database'!$C:$R,4, FALSE)="","",VLOOKUP($C730,'MSCI Database'!$C:$R,4, FALSE)),"")</f>
        <v>1</v>
      </c>
      <c r="R730" s="164">
        <f>IFERROR(IF(VLOOKUP($C730,'MSCI Database'!$C:$R,5, FALSE)="","",VLOOKUP($C730,'MSCI Database'!$C:$R,5, FALSE)),"")</f>
        <v>7</v>
      </c>
      <c r="S730" s="164">
        <f>IFERROR(IF(VLOOKUP($C730,'MSCI Database'!$C:$R,6, FALSE)="","",VLOOKUP($C730,'MSCI Database'!$C:$R,6, FALSE)),"")</f>
        <v>0.8</v>
      </c>
      <c r="T730" s="211">
        <f>IFERROR(IF(VLOOKUP($C730,'MSCI Database'!$C:$R,7, FALSE)="","",VLOOKUP($C730,'MSCI Database'!$C:$R,7, FALSE)),"")</f>
        <v>4.8</v>
      </c>
      <c r="U730" s="164">
        <f>IFERROR(IF(VLOOKUP($C730,'MSCI Database'!$C:$R,8, FALSE)="","",VLOOKUP($C730,'MSCI Database'!$C:$R,8, FALSE)),"")</f>
        <v>6.8</v>
      </c>
      <c r="V730" s="175">
        <f>IFERROR(IF(VLOOKUP($C730,'MSCI Database'!$C:$R,9, FALSE)="","",VLOOKUP($C730,'MSCI Database'!$C:$R,9, FALSE)),"")</f>
        <v>4.9000000000000004</v>
      </c>
      <c r="W730" s="165">
        <f t="shared" ca="1" si="27"/>
        <v>0</v>
      </c>
      <c r="X730" s="166">
        <f>IFERROR(IF(VLOOKUP($C730,'MSCI Database'!$C:$R,10, FALSE)="","",VLOOKUP($C730,'MSCI Database'!$C:$R,10, FALSE)),"")</f>
        <v>10188</v>
      </c>
      <c r="Y730" s="133" t="str">
        <f>IFERROR(IF(VLOOKUP($C730,'MSCI Database'!$C:$R,11, FALSE)="","",VLOOKUP($C730,'MSCI Database'!$C:$R,11, FALSE)),"")</f>
        <v>2019</v>
      </c>
      <c r="Z730" s="133" t="str">
        <f>IFERROR(IF(VLOOKUP($C730,'MSCI Database'!$C:$R,12, FALSE)="","",VLOOKUP($C730,'MSCI Database'!$C:$R,12, FALSE)),"")</f>
        <v>E.Segmt-Moderate</v>
      </c>
      <c r="AA730" s="202" t="str">
        <f>IFERROR(IF(VLOOKUP($C730,'MSCI Database'!$C:$R,13, FALSE)="","",VLOOKUP($C730,'MSCI Database'!$C:$R,13, FALSE)),"")</f>
        <v/>
      </c>
    </row>
    <row r="731" spans="1:27" s="130" customFormat="1" ht="15" hidden="1" customHeight="1" outlineLevel="1">
      <c r="A731" s="130" t="s">
        <v>11060</v>
      </c>
      <c r="B731" s="130" t="s">
        <v>11061</v>
      </c>
      <c r="C731" s="130" t="s">
        <v>11062</v>
      </c>
      <c r="D731" s="130" t="s">
        <v>12128</v>
      </c>
      <c r="E731" s="130" t="s">
        <v>18682</v>
      </c>
      <c r="F731" s="169">
        <v>0.1849306967457727</v>
      </c>
      <c r="G731" s="132" t="str">
        <f ca="1">IFERROR(_xll.BQL($A731, "cur_mkt_cap(currency=EUR)")/1000000, " ")</f>
        <v xml:space="preserve"> </v>
      </c>
      <c r="M731" s="305">
        <f t="shared" si="28"/>
        <v>1.1965016079451492E-4</v>
      </c>
      <c r="N731" s="223">
        <f t="shared" si="29"/>
        <v>2.0146701872293693E-3</v>
      </c>
      <c r="O731" s="172" t="str">
        <f>IFERROR(IF(VLOOKUP($C731,'MSCI Database'!$C:$R,2, FALSE)="","",VLOOKUP($C731,'MSCI Database'!$C:$R,2, FALSE)),"")</f>
        <v>Retail - Consumer Discretionary</v>
      </c>
      <c r="P731" s="186" t="str">
        <f>IFERROR(IF(VLOOKUP($C731,'MSCI Database'!$C:$R,3, FALSE)="","",VLOOKUP($C731,'MSCI Database'!$C:$R,3, FALSE)),"")</f>
        <v>BB</v>
      </c>
      <c r="Q731" s="164" t="str">
        <f>IFERROR(IF(VLOOKUP($C731,'MSCI Database'!$C:$R,4, FALSE)="","",VLOOKUP($C731,'MSCI Database'!$C:$R,4, FALSE)),"")</f>
        <v>0</v>
      </c>
      <c r="R731" s="164">
        <f>IFERROR(IF(VLOOKUP($C731,'MSCI Database'!$C:$R,5, FALSE)="","",VLOOKUP($C731,'MSCI Database'!$C:$R,5, FALSE)),"")</f>
        <v>4.2</v>
      </c>
      <c r="S731" s="164">
        <f>IFERROR(IF(VLOOKUP($C731,'MSCI Database'!$C:$R,6, FALSE)="","",VLOOKUP($C731,'MSCI Database'!$C:$R,6, FALSE)),"")</f>
        <v>3.9</v>
      </c>
      <c r="T731" s="211">
        <f>IFERROR(IF(VLOOKUP($C731,'MSCI Database'!$C:$R,7, FALSE)="","",VLOOKUP($C731,'MSCI Database'!$C:$R,7, FALSE)),"")</f>
        <v>3.8</v>
      </c>
      <c r="U731" s="164">
        <f>IFERROR(IF(VLOOKUP($C731,'MSCI Database'!$C:$R,8, FALSE)="","",VLOOKUP($C731,'MSCI Database'!$C:$R,8, FALSE)),"")</f>
        <v>5.3</v>
      </c>
      <c r="V731" s="175">
        <f>IFERROR(IF(VLOOKUP($C731,'MSCI Database'!$C:$R,9, FALSE)="","",VLOOKUP($C731,'MSCI Database'!$C:$R,9, FALSE)),"")</f>
        <v>4.4000000000000004</v>
      </c>
      <c r="W731" s="165">
        <f t="shared" ca="1" si="27"/>
        <v>0</v>
      </c>
      <c r="X731" s="166">
        <f>IFERROR(IF(VLOOKUP($C731,'MSCI Database'!$C:$R,10, FALSE)="","",VLOOKUP($C731,'MSCI Database'!$C:$R,10, FALSE)),"")</f>
        <v>88517</v>
      </c>
      <c r="Y731" s="133" t="str">
        <f>IFERROR(IF(VLOOKUP($C731,'MSCI Database'!$C:$R,11, FALSE)="","",VLOOKUP($C731,'MSCI Database'!$C:$R,11, FALSE)),"")</f>
        <v>2019</v>
      </c>
      <c r="Z731" s="133" t="str">
        <f>IFERROR(IF(VLOOKUP($C731,'MSCI Database'!$C:$R,12, FALSE)="","",VLOOKUP($C731,'MSCI Database'!$C:$R,12, FALSE)),"")</f>
        <v>E.Segmt-Moderate</v>
      </c>
      <c r="AA731" s="202" t="str">
        <f>IFERROR(IF(VLOOKUP($C731,'MSCI Database'!$C:$R,13, FALSE)="","",VLOOKUP($C731,'MSCI Database'!$C:$R,13, FALSE)),"")</f>
        <v/>
      </c>
    </row>
    <row r="732" spans="1:27" s="130" customFormat="1" ht="15" hidden="1" customHeight="1" outlineLevel="1">
      <c r="A732" s="130" t="s">
        <v>9693</v>
      </c>
      <c r="B732" s="130" t="s">
        <v>9694</v>
      </c>
      <c r="C732" s="130" t="s">
        <v>9695</v>
      </c>
      <c r="D732" s="130" t="s">
        <v>12128</v>
      </c>
      <c r="E732" s="130" t="s">
        <v>18688</v>
      </c>
      <c r="F732" s="169">
        <v>0.1846660131572036</v>
      </c>
      <c r="G732" s="132" t="str">
        <f ca="1">IFERROR(_xll.BQL($A732, "cur_mkt_cap(currency=EUR)")/1000000, " ")</f>
        <v xml:space="preserve"> </v>
      </c>
      <c r="M732" s="305">
        <f t="shared" si="28"/>
        <v>1.1947891051271072E-4</v>
      </c>
      <c r="N732" s="223">
        <f t="shared" si="29"/>
        <v>2.0117866738682956E-3</v>
      </c>
      <c r="O732" s="172" t="str">
        <f>IFERROR(IF(VLOOKUP($C732,'MSCI Database'!$C:$R,2, FALSE)="","",VLOOKUP($C732,'MSCI Database'!$C:$R,2, FALSE)),"")</f>
        <v>Banks</v>
      </c>
      <c r="P732" s="186" t="str">
        <f>IFERROR(IF(VLOOKUP($C732,'MSCI Database'!$C:$R,3, FALSE)="","",VLOOKUP($C732,'MSCI Database'!$C:$R,3, FALSE)),"")</f>
        <v>BBB</v>
      </c>
      <c r="Q732" s="164" t="str">
        <f>IFERROR(IF(VLOOKUP($C732,'MSCI Database'!$C:$R,4, FALSE)="","",VLOOKUP($C732,'MSCI Database'!$C:$R,4, FALSE)),"")</f>
        <v>-1</v>
      </c>
      <c r="R732" s="164">
        <f>IFERROR(IF(VLOOKUP($C732,'MSCI Database'!$C:$R,5, FALSE)="","",VLOOKUP($C732,'MSCI Database'!$C:$R,5, FALSE)),"")</f>
        <v>4.3</v>
      </c>
      <c r="S732" s="164">
        <f>IFERROR(IF(VLOOKUP($C732,'MSCI Database'!$C:$R,6, FALSE)="","",VLOOKUP($C732,'MSCI Database'!$C:$R,6, FALSE)),"")</f>
        <v>0</v>
      </c>
      <c r="T732" s="211">
        <f>IFERROR(IF(VLOOKUP($C732,'MSCI Database'!$C:$R,7, FALSE)="","",VLOOKUP($C732,'MSCI Database'!$C:$R,7, FALSE)),"")</f>
        <v>4.8</v>
      </c>
      <c r="U732" s="164">
        <f>IFERROR(IF(VLOOKUP($C732,'MSCI Database'!$C:$R,8, FALSE)="","",VLOOKUP($C732,'MSCI Database'!$C:$R,8, FALSE)),"")</f>
        <v>4.0999999999999996</v>
      </c>
      <c r="V732" s="175">
        <f>IFERROR(IF(VLOOKUP($C732,'MSCI Database'!$C:$R,9, FALSE)="","",VLOOKUP($C732,'MSCI Database'!$C:$R,9, FALSE)),"")</f>
        <v>4</v>
      </c>
      <c r="W732" s="165">
        <f t="shared" ca="1" si="27"/>
        <v>0</v>
      </c>
      <c r="X732" s="166">
        <f>IFERROR(IF(VLOOKUP($C732,'MSCI Database'!$C:$R,10, FALSE)="","",VLOOKUP($C732,'MSCI Database'!$C:$R,10, FALSE)),"")</f>
        <v>8395</v>
      </c>
      <c r="Y732" s="133" t="str">
        <f>IFERROR(IF(VLOOKUP($C732,'MSCI Database'!$C:$R,11, FALSE)="","",VLOOKUP($C732,'MSCI Database'!$C:$R,11, FALSE)),"")</f>
        <v>2019</v>
      </c>
      <c r="Z732" s="133" t="str">
        <f>IFERROR(IF(VLOOKUP($C732,'MSCI Database'!$C:$R,12, FALSE)="","",VLOOKUP($C732,'MSCI Database'!$C:$R,12, FALSE)),"")</f>
        <v>E.Segmt-Moderate</v>
      </c>
      <c r="AA732" s="202" t="str">
        <f>IFERROR(IF(VLOOKUP($C732,'MSCI Database'!$C:$R,13, FALSE)="","",VLOOKUP($C732,'MSCI Database'!$C:$R,13, FALSE)),"")</f>
        <v/>
      </c>
    </row>
    <row r="733" spans="1:27" s="130" customFormat="1" ht="15" hidden="1" customHeight="1" outlineLevel="1">
      <c r="A733" s="130" t="s">
        <v>11777</v>
      </c>
      <c r="B733" s="130" t="s">
        <v>11778</v>
      </c>
      <c r="C733" s="130" t="s">
        <v>11779</v>
      </c>
      <c r="D733" s="130" t="s">
        <v>12128</v>
      </c>
      <c r="E733" s="130" t="s">
        <v>18673</v>
      </c>
      <c r="F733" s="169">
        <v>0.18466521945566661</v>
      </c>
      <c r="G733" s="132" t="str">
        <f ca="1">IFERROR(_xll.BQL($A733, "cur_mkt_cap(currency=EUR)")/1000000, " ")</f>
        <v xml:space="preserve"> </v>
      </c>
      <c r="M733" s="305">
        <f t="shared" si="28"/>
        <v>1.1947839698781627E-4</v>
      </c>
      <c r="N733" s="223">
        <f t="shared" si="29"/>
        <v>2.0117780271327766E-3</v>
      </c>
      <c r="O733" s="172" t="str">
        <f>IFERROR(IF(VLOOKUP($C733,'MSCI Database'!$C:$R,2, FALSE)="","",VLOOKUP($C733,'MSCI Database'!$C:$R,2, FALSE)),"")</f>
        <v>Industrial Machinery</v>
      </c>
      <c r="P733" s="186" t="str">
        <f>IFERROR(IF(VLOOKUP($C733,'MSCI Database'!$C:$R,3, FALSE)="","",VLOOKUP($C733,'MSCI Database'!$C:$R,3, FALSE)),"")</f>
        <v>A</v>
      </c>
      <c r="Q733" s="164" t="str">
        <f>IFERROR(IF(VLOOKUP($C733,'MSCI Database'!$C:$R,4, FALSE)="","",VLOOKUP($C733,'MSCI Database'!$C:$R,4, FALSE)),"")</f>
        <v>0</v>
      </c>
      <c r="R733" s="164">
        <f>IFERROR(IF(VLOOKUP($C733,'MSCI Database'!$C:$R,5, FALSE)="","",VLOOKUP($C733,'MSCI Database'!$C:$R,5, FALSE)),"")</f>
        <v>6.9</v>
      </c>
      <c r="S733" s="164">
        <f>IFERROR(IF(VLOOKUP($C733,'MSCI Database'!$C:$R,6, FALSE)="","",VLOOKUP($C733,'MSCI Database'!$C:$R,6, FALSE)),"")</f>
        <v>5.2</v>
      </c>
      <c r="T733" s="211">
        <f>IFERROR(IF(VLOOKUP($C733,'MSCI Database'!$C:$R,7, FALSE)="","",VLOOKUP($C733,'MSCI Database'!$C:$R,7, FALSE)),"")</f>
        <v>6.8</v>
      </c>
      <c r="U733" s="164">
        <f>IFERROR(IF(VLOOKUP($C733,'MSCI Database'!$C:$R,8, FALSE)="","",VLOOKUP($C733,'MSCI Database'!$C:$R,8, FALSE)),"")</f>
        <v>4.4000000000000004</v>
      </c>
      <c r="V733" s="175">
        <f>IFERROR(IF(VLOOKUP($C733,'MSCI Database'!$C:$R,9, FALSE)="","",VLOOKUP($C733,'MSCI Database'!$C:$R,9, FALSE)),"")</f>
        <v>5.0999999999999996</v>
      </c>
      <c r="W733" s="165">
        <f t="shared" ca="1" si="27"/>
        <v>0</v>
      </c>
      <c r="X733" s="166">
        <f>IFERROR(IF(VLOOKUP($C733,'MSCI Database'!$C:$R,10, FALSE)="","",VLOOKUP($C733,'MSCI Database'!$C:$R,10, FALSE)),"")</f>
        <v>95334</v>
      </c>
      <c r="Y733" s="133" t="str">
        <f>IFERROR(IF(VLOOKUP($C733,'MSCI Database'!$C:$R,11, FALSE)="","",VLOOKUP($C733,'MSCI Database'!$C:$R,11, FALSE)),"")</f>
        <v>2019</v>
      </c>
      <c r="Z733" s="133" t="str">
        <f>IFERROR(IF(VLOOKUP($C733,'MSCI Database'!$C:$R,12, FALSE)="","",VLOOKUP($C733,'MSCI Database'!$C:$R,12, FALSE)),"")</f>
        <v>E.Segmt-Moderately High</v>
      </c>
      <c r="AA733" s="202" t="str">
        <f>IFERROR(IF(VLOOKUP($C733,'MSCI Database'!$C:$R,13, FALSE)="","",VLOOKUP($C733,'MSCI Database'!$C:$R,13, FALSE)),"")</f>
        <v/>
      </c>
    </row>
    <row r="734" spans="1:27" s="130" customFormat="1" ht="15" hidden="1" customHeight="1" outlineLevel="1">
      <c r="A734" s="130" t="s">
        <v>9366</v>
      </c>
      <c r="B734" s="130" t="s">
        <v>9367</v>
      </c>
      <c r="C734" s="130" t="s">
        <v>9368</v>
      </c>
      <c r="D734" s="130" t="s">
        <v>12128</v>
      </c>
      <c r="E734" s="130" t="s">
        <v>18674</v>
      </c>
      <c r="F734" s="169">
        <v>0.18424973257506161</v>
      </c>
      <c r="G734" s="132" t="str">
        <f ca="1">IFERROR(_xll.BQL($A734, "cur_mkt_cap(currency=EUR)")/1000000, " ")</f>
        <v xml:space="preserve"> </v>
      </c>
      <c r="M734" s="305">
        <f t="shared" si="28"/>
        <v>1.1920957697606484E-4</v>
      </c>
      <c r="N734" s="223">
        <f t="shared" si="29"/>
        <v>2.0072516340229806E-3</v>
      </c>
      <c r="O734" s="172" t="str">
        <f>IFERROR(IF(VLOOKUP($C734,'MSCI Database'!$C:$R,2, FALSE)="","",VLOOKUP($C734,'MSCI Database'!$C:$R,2, FALSE)),"")</f>
        <v>Beverages</v>
      </c>
      <c r="P734" s="186" t="str">
        <f>IFERROR(IF(VLOOKUP($C734,'MSCI Database'!$C:$R,3, FALSE)="","",VLOOKUP($C734,'MSCI Database'!$C:$R,3, FALSE)),"")</f>
        <v>B</v>
      </c>
      <c r="Q734" s="164" t="str">
        <f>IFERROR(IF(VLOOKUP($C734,'MSCI Database'!$C:$R,4, FALSE)="","",VLOOKUP($C734,'MSCI Database'!$C:$R,4, FALSE)),"")</f>
        <v>0</v>
      </c>
      <c r="R734" s="164">
        <f>IFERROR(IF(VLOOKUP($C734,'MSCI Database'!$C:$R,5, FALSE)="","",VLOOKUP($C734,'MSCI Database'!$C:$R,5, FALSE)),"")</f>
        <v>2</v>
      </c>
      <c r="S734" s="164">
        <f>IFERROR(IF(VLOOKUP($C734,'MSCI Database'!$C:$R,6, FALSE)="","",VLOOKUP($C734,'MSCI Database'!$C:$R,6, FALSE)),"")</f>
        <v>1.2</v>
      </c>
      <c r="T734" s="211">
        <f>IFERROR(IF(VLOOKUP($C734,'MSCI Database'!$C:$R,7, FALSE)="","",VLOOKUP($C734,'MSCI Database'!$C:$R,7, FALSE)),"")</f>
        <v>4.9000000000000004</v>
      </c>
      <c r="U734" s="164">
        <f>IFERROR(IF(VLOOKUP($C734,'MSCI Database'!$C:$R,8, FALSE)="","",VLOOKUP($C734,'MSCI Database'!$C:$R,8, FALSE)),"")</f>
        <v>5.9</v>
      </c>
      <c r="V734" s="175">
        <f>IFERROR(IF(VLOOKUP($C734,'MSCI Database'!$C:$R,9, FALSE)="","",VLOOKUP($C734,'MSCI Database'!$C:$R,9, FALSE)),"")</f>
        <v>3.8</v>
      </c>
      <c r="W734" s="165">
        <f t="shared" ca="1" si="27"/>
        <v>0</v>
      </c>
      <c r="X734" s="166">
        <f>IFERROR(IF(VLOOKUP($C734,'MSCI Database'!$C:$R,10, FALSE)="","",VLOOKUP($C734,'MSCI Database'!$C:$R,10, FALSE)),"")</f>
        <v>87546</v>
      </c>
      <c r="Y734" s="133" t="str">
        <f>IFERROR(IF(VLOOKUP($C734,'MSCI Database'!$C:$R,11, FALSE)="","",VLOOKUP($C734,'MSCI Database'!$C:$R,11, FALSE)),"")</f>
        <v>2019</v>
      </c>
      <c r="Z734" s="133" t="str">
        <f>IFERROR(IF(VLOOKUP($C734,'MSCI Database'!$C:$R,12, FALSE)="","",VLOOKUP($C734,'MSCI Database'!$C:$R,12, FALSE)),"")</f>
        <v>E.Segmt-Moderately High</v>
      </c>
      <c r="AA734" s="202" t="str">
        <f>IFERROR(IF(VLOOKUP($C734,'MSCI Database'!$C:$R,13, FALSE)="","",VLOOKUP($C734,'MSCI Database'!$C:$R,13, FALSE)),"")</f>
        <v/>
      </c>
    </row>
    <row r="735" spans="1:27" s="130" customFormat="1" ht="15" hidden="1" customHeight="1" outlineLevel="1">
      <c r="A735" s="130" t="s">
        <v>9034</v>
      </c>
      <c r="B735" s="130" t="s">
        <v>9035</v>
      </c>
      <c r="C735" s="130" t="s">
        <v>9036</v>
      </c>
      <c r="D735" s="130" t="s">
        <v>12128</v>
      </c>
      <c r="E735" s="130" t="s">
        <v>18673</v>
      </c>
      <c r="F735" s="169">
        <v>0.1827082689459629</v>
      </c>
      <c r="G735" s="132" t="str">
        <f ca="1">IFERROR(_xll.BQL($A735, "cur_mkt_cap(currency=EUR)")/1000000, " ")</f>
        <v xml:space="preserve"> </v>
      </c>
      <c r="M735" s="305">
        <f t="shared" si="28"/>
        <v>1.1821225000803799E-4</v>
      </c>
      <c r="N735" s="223">
        <f t="shared" si="29"/>
        <v>1.9904586360356708E-3</v>
      </c>
      <c r="O735" s="172" t="str">
        <f>IFERROR(IF(VLOOKUP($C735,'MSCI Database'!$C:$R,2, FALSE)="","",VLOOKUP($C735,'MSCI Database'!$C:$R,2, FALSE)),"")</f>
        <v>Building Products</v>
      </c>
      <c r="P735" s="186" t="str">
        <f>IFERROR(IF(VLOOKUP($C735,'MSCI Database'!$C:$R,3, FALSE)="","",VLOOKUP($C735,'MSCI Database'!$C:$R,3, FALSE)),"")</f>
        <v>AA</v>
      </c>
      <c r="Q735" s="164" t="str">
        <f>IFERROR(IF(VLOOKUP($C735,'MSCI Database'!$C:$R,4, FALSE)="","",VLOOKUP($C735,'MSCI Database'!$C:$R,4, FALSE)),"")</f>
        <v>1</v>
      </c>
      <c r="R735" s="164">
        <f>IFERROR(IF(VLOOKUP($C735,'MSCI Database'!$C:$R,5, FALSE)="","",VLOOKUP($C735,'MSCI Database'!$C:$R,5, FALSE)),"")</f>
        <v>7.7</v>
      </c>
      <c r="S735" s="164">
        <f>IFERROR(IF(VLOOKUP($C735,'MSCI Database'!$C:$R,6, FALSE)="","",VLOOKUP($C735,'MSCI Database'!$C:$R,6, FALSE)),"")</f>
        <v>5.2</v>
      </c>
      <c r="T735" s="211">
        <f>IFERROR(IF(VLOOKUP($C735,'MSCI Database'!$C:$R,7, FALSE)="","",VLOOKUP($C735,'MSCI Database'!$C:$R,7, FALSE)),"")</f>
        <v>7.1</v>
      </c>
      <c r="U735" s="164">
        <f>IFERROR(IF(VLOOKUP($C735,'MSCI Database'!$C:$R,8, FALSE)="","",VLOOKUP($C735,'MSCI Database'!$C:$R,8, FALSE)),"")</f>
        <v>5.8</v>
      </c>
      <c r="V735" s="175">
        <f>IFERROR(IF(VLOOKUP($C735,'MSCI Database'!$C:$R,9, FALSE)="","",VLOOKUP($C735,'MSCI Database'!$C:$R,9, FALSE)),"")</f>
        <v>5.9</v>
      </c>
      <c r="W735" s="165">
        <f t="shared" ca="1" si="27"/>
        <v>0</v>
      </c>
      <c r="X735" s="166">
        <f>IFERROR(IF(VLOOKUP($C735,'MSCI Database'!$C:$R,10, FALSE)="","",VLOOKUP($C735,'MSCI Database'!$C:$R,10, FALSE)),"")</f>
        <v>218404</v>
      </c>
      <c r="Y735" s="133" t="str">
        <f>IFERROR(IF(VLOOKUP($C735,'MSCI Database'!$C:$R,11, FALSE)="","",VLOOKUP($C735,'MSCI Database'!$C:$R,11, FALSE)),"")</f>
        <v>2019</v>
      </c>
      <c r="Z735" s="133" t="str">
        <f>IFERROR(IF(VLOOKUP($C735,'MSCI Database'!$C:$R,12, FALSE)="","",VLOOKUP($C735,'MSCI Database'!$C:$R,12, FALSE)),"")</f>
        <v>Reported</v>
      </c>
      <c r="AA735" s="202" t="str">
        <f>IFERROR(IF(VLOOKUP($C735,'MSCI Database'!$C:$R,13, FALSE)="","",VLOOKUP($C735,'MSCI Database'!$C:$R,13, FALSE)),"")</f>
        <v/>
      </c>
    </row>
    <row r="736" spans="1:27" s="130" customFormat="1" ht="15" hidden="1" customHeight="1" outlineLevel="1">
      <c r="A736" s="130" t="s">
        <v>10870</v>
      </c>
      <c r="B736" s="130" t="s">
        <v>10871</v>
      </c>
      <c r="C736" s="130" t="s">
        <v>10872</v>
      </c>
      <c r="D736" s="130" t="s">
        <v>12128</v>
      </c>
      <c r="E736" s="130" t="s">
        <v>12133</v>
      </c>
      <c r="F736" s="169">
        <v>0.1816176277898979</v>
      </c>
      <c r="G736" s="132" t="str">
        <f ca="1">IFERROR(_xll.BQL($A736, "cur_mkt_cap(currency=EUR)")/1000000, " ")</f>
        <v xml:space="preserve"> </v>
      </c>
      <c r="M736" s="305">
        <f t="shared" si="28"/>
        <v>1.1750660518006392E-4</v>
      </c>
      <c r="N736" s="223">
        <f t="shared" si="29"/>
        <v>1.9785769838234902E-3</v>
      </c>
      <c r="O736" s="172" t="str">
        <f>IFERROR(IF(VLOOKUP($C736,'MSCI Database'!$C:$R,2, FALSE)="","",VLOOKUP($C736,'MSCI Database'!$C:$R,2, FALSE)),"")</f>
        <v>Health Care Equipment &amp; Supplies</v>
      </c>
      <c r="P736" s="186" t="str">
        <f>IFERROR(IF(VLOOKUP($C736,'MSCI Database'!$C:$R,3, FALSE)="","",VLOOKUP($C736,'MSCI Database'!$C:$R,3, FALSE)),"")</f>
        <v>BB</v>
      </c>
      <c r="Q736" s="164" t="str">
        <f>IFERROR(IF(VLOOKUP($C736,'MSCI Database'!$C:$R,4, FALSE)="","",VLOOKUP($C736,'MSCI Database'!$C:$R,4, FALSE)),"")</f>
        <v>0</v>
      </c>
      <c r="R736" s="164">
        <f>IFERROR(IF(VLOOKUP($C736,'MSCI Database'!$C:$R,5, FALSE)="","",VLOOKUP($C736,'MSCI Database'!$C:$R,5, FALSE)),"")</f>
        <v>4</v>
      </c>
      <c r="S736" s="164">
        <f>IFERROR(IF(VLOOKUP($C736,'MSCI Database'!$C:$R,6, FALSE)="","",VLOOKUP($C736,'MSCI Database'!$C:$R,6, FALSE)),"")</f>
        <v>8.1999999999999993</v>
      </c>
      <c r="T736" s="211">
        <f>IFERROR(IF(VLOOKUP($C736,'MSCI Database'!$C:$R,7, FALSE)="","",VLOOKUP($C736,'MSCI Database'!$C:$R,7, FALSE)),"")</f>
        <v>5</v>
      </c>
      <c r="U736" s="164">
        <f>IFERROR(IF(VLOOKUP($C736,'MSCI Database'!$C:$R,8, FALSE)="","",VLOOKUP($C736,'MSCI Database'!$C:$R,8, FALSE)),"")</f>
        <v>5.4</v>
      </c>
      <c r="V736" s="175">
        <f>IFERROR(IF(VLOOKUP($C736,'MSCI Database'!$C:$R,9, FALSE)="","",VLOOKUP($C736,'MSCI Database'!$C:$R,9, FALSE)),"")</f>
        <v>5.4</v>
      </c>
      <c r="W736" s="165">
        <f t="shared" ca="1" si="27"/>
        <v>0</v>
      </c>
      <c r="X736" s="166">
        <f>IFERROR(IF(VLOOKUP($C736,'MSCI Database'!$C:$R,10, FALSE)="","",VLOOKUP($C736,'MSCI Database'!$C:$R,10, FALSE)),"")</f>
        <v>13155</v>
      </c>
      <c r="Y736" s="133" t="str">
        <f>IFERROR(IF(VLOOKUP($C736,'MSCI Database'!$C:$R,11, FALSE)="","",VLOOKUP($C736,'MSCI Database'!$C:$R,11, FALSE)),"")</f>
        <v>2019</v>
      </c>
      <c r="Z736" s="133" t="str">
        <f>IFERROR(IF(VLOOKUP($C736,'MSCI Database'!$C:$R,12, FALSE)="","",VLOOKUP($C736,'MSCI Database'!$C:$R,12, FALSE)),"")</f>
        <v>E.CSI</v>
      </c>
      <c r="AA736" s="202" t="str">
        <f>IFERROR(IF(VLOOKUP($C736,'MSCI Database'!$C:$R,13, FALSE)="","",VLOOKUP($C736,'MSCI Database'!$C:$R,13, FALSE)),"")</f>
        <v/>
      </c>
    </row>
    <row r="737" spans="1:27" s="130" customFormat="1" ht="15" hidden="1" customHeight="1" outlineLevel="1">
      <c r="A737" s="130" t="s">
        <v>10121</v>
      </c>
      <c r="B737" s="130" t="s">
        <v>10122</v>
      </c>
      <c r="C737" s="130" t="s">
        <v>10123</v>
      </c>
      <c r="D737" s="130" t="s">
        <v>12128</v>
      </c>
      <c r="E737" s="130" t="s">
        <v>18682</v>
      </c>
      <c r="F737" s="169">
        <v>0.18044115511465711</v>
      </c>
      <c r="G737" s="132" t="str">
        <f ca="1">IFERROR(_xll.BQL($A737, "cur_mkt_cap(currency=EUR)")/1000000, " ")</f>
        <v xml:space="preserve"> </v>
      </c>
      <c r="M737" s="305">
        <f t="shared" si="28"/>
        <v>1.1674542735918314E-4</v>
      </c>
      <c r="N737" s="223">
        <f t="shared" si="29"/>
        <v>1.9657602667148321E-3</v>
      </c>
      <c r="O737" s="172" t="str">
        <f>IFERROR(IF(VLOOKUP($C737,'MSCI Database'!$C:$R,2, FALSE)="","",VLOOKUP($C737,'MSCI Database'!$C:$R,2, FALSE)),"")</f>
        <v>Textiles, Apparel &amp; Luxury Goods</v>
      </c>
      <c r="P737" s="186" t="str">
        <f>IFERROR(IF(VLOOKUP($C737,'MSCI Database'!$C:$R,3, FALSE)="","",VLOOKUP($C737,'MSCI Database'!$C:$R,3, FALSE)),"")</f>
        <v>AA</v>
      </c>
      <c r="Q737" s="164" t="str">
        <f>IFERROR(IF(VLOOKUP($C737,'MSCI Database'!$C:$R,4, FALSE)="","",VLOOKUP($C737,'MSCI Database'!$C:$R,4, FALSE)),"")</f>
        <v>0</v>
      </c>
      <c r="R737" s="164">
        <f>IFERROR(IF(VLOOKUP($C737,'MSCI Database'!$C:$R,5, FALSE)="","",VLOOKUP($C737,'MSCI Database'!$C:$R,5, FALSE)),"")</f>
        <v>7.4</v>
      </c>
      <c r="S737" s="164">
        <f>IFERROR(IF(VLOOKUP($C737,'MSCI Database'!$C:$R,6, FALSE)="","",VLOOKUP($C737,'MSCI Database'!$C:$R,6, FALSE)),"")</f>
        <v>4.5</v>
      </c>
      <c r="T737" s="211">
        <f>IFERROR(IF(VLOOKUP($C737,'MSCI Database'!$C:$R,7, FALSE)="","",VLOOKUP($C737,'MSCI Database'!$C:$R,7, FALSE)),"")</f>
        <v>5.4</v>
      </c>
      <c r="U737" s="164">
        <f>IFERROR(IF(VLOOKUP($C737,'MSCI Database'!$C:$R,8, FALSE)="","",VLOOKUP($C737,'MSCI Database'!$C:$R,8, FALSE)),"")</f>
        <v>5.9</v>
      </c>
      <c r="V737" s="175">
        <f>IFERROR(IF(VLOOKUP($C737,'MSCI Database'!$C:$R,9, FALSE)="","",VLOOKUP($C737,'MSCI Database'!$C:$R,9, FALSE)),"")</f>
        <v>5.3</v>
      </c>
      <c r="W737" s="165">
        <f t="shared" ca="1" si="27"/>
        <v>0</v>
      </c>
      <c r="X737" s="166">
        <f>IFERROR(IF(VLOOKUP($C737,'MSCI Database'!$C:$R,10, FALSE)="","",VLOOKUP($C737,'MSCI Database'!$C:$R,10, FALSE)),"")</f>
        <v>262422</v>
      </c>
      <c r="Y737" s="133" t="str">
        <f>IFERROR(IF(VLOOKUP($C737,'MSCI Database'!$C:$R,11, FALSE)="","",VLOOKUP($C737,'MSCI Database'!$C:$R,11, FALSE)),"")</f>
        <v>2019</v>
      </c>
      <c r="Z737" s="133" t="str">
        <f>IFERROR(IF(VLOOKUP($C737,'MSCI Database'!$C:$R,12, FALSE)="","",VLOOKUP($C737,'MSCI Database'!$C:$R,12, FALSE)),"")</f>
        <v>Reported</v>
      </c>
      <c r="AA737" s="202" t="str">
        <f>IFERROR(IF(VLOOKUP($C737,'MSCI Database'!$C:$R,13, FALSE)="","",VLOOKUP($C737,'MSCI Database'!$C:$R,13, FALSE)),"")</f>
        <v>Supply chain aligned with international labor standards; pandemic may impact employee morale</v>
      </c>
    </row>
    <row r="738" spans="1:27" s="130" customFormat="1" ht="15" hidden="1" customHeight="1" outlineLevel="1">
      <c r="A738" s="130" t="s">
        <v>11578</v>
      </c>
      <c r="B738" s="130" t="s">
        <v>11579</v>
      </c>
      <c r="C738" s="130" t="s">
        <v>11580</v>
      </c>
      <c r="D738" s="130" t="s">
        <v>12128</v>
      </c>
      <c r="E738" s="130" t="s">
        <v>12133</v>
      </c>
      <c r="F738" s="169">
        <v>0.1794527109685001</v>
      </c>
      <c r="G738" s="132" t="str">
        <f ca="1">IFERROR(_xll.BQL($A738, "cur_mkt_cap(currency=EUR)")/1000000, " ")</f>
        <v xml:space="preserve"> </v>
      </c>
      <c r="M738" s="305">
        <f t="shared" si="28"/>
        <v>1.1610590399661955E-4</v>
      </c>
      <c r="N738" s="223">
        <f t="shared" si="29"/>
        <v>1.954991968168153E-3</v>
      </c>
      <c r="O738" s="172" t="str">
        <f>IFERROR(IF(VLOOKUP($C738,'MSCI Database'!$C:$R,2, FALSE)="","",VLOOKUP($C738,'MSCI Database'!$C:$R,2, FALSE)),"")</f>
        <v>Biotechnology</v>
      </c>
      <c r="P738" s="186" t="str">
        <f>IFERROR(IF(VLOOKUP($C738,'MSCI Database'!$C:$R,3, FALSE)="","",VLOOKUP($C738,'MSCI Database'!$C:$R,3, FALSE)),"")</f>
        <v>A</v>
      </c>
      <c r="Q738" s="164" t="str">
        <f>IFERROR(IF(VLOOKUP($C738,'MSCI Database'!$C:$R,4, FALSE)="","",VLOOKUP($C738,'MSCI Database'!$C:$R,4, FALSE)),"")</f>
        <v>0</v>
      </c>
      <c r="R738" s="164">
        <f>IFERROR(IF(VLOOKUP($C738,'MSCI Database'!$C:$R,5, FALSE)="","",VLOOKUP($C738,'MSCI Database'!$C:$R,5, FALSE)),"")</f>
        <v>6.8</v>
      </c>
      <c r="S738" s="164">
        <f>IFERROR(IF(VLOOKUP($C738,'MSCI Database'!$C:$R,6, FALSE)="","",VLOOKUP($C738,'MSCI Database'!$C:$R,6, FALSE)),"")</f>
        <v>7.1</v>
      </c>
      <c r="T738" s="211">
        <f>IFERROR(IF(VLOOKUP($C738,'MSCI Database'!$C:$R,7, FALSE)="","",VLOOKUP($C738,'MSCI Database'!$C:$R,7, FALSE)),"")</f>
        <v>5.2</v>
      </c>
      <c r="U738" s="164">
        <f>IFERROR(IF(VLOOKUP($C738,'MSCI Database'!$C:$R,8, FALSE)="","",VLOOKUP($C738,'MSCI Database'!$C:$R,8, FALSE)),"")</f>
        <v>4.9000000000000004</v>
      </c>
      <c r="V738" s="175">
        <f>IFERROR(IF(VLOOKUP($C738,'MSCI Database'!$C:$R,9, FALSE)="","",VLOOKUP($C738,'MSCI Database'!$C:$R,9, FALSE)),"")</f>
        <v>5.3</v>
      </c>
      <c r="W738" s="165">
        <f t="shared" ca="1" si="27"/>
        <v>0</v>
      </c>
      <c r="X738" s="166">
        <f>IFERROR(IF(VLOOKUP($C738,'MSCI Database'!$C:$R,10, FALSE)="","",VLOOKUP($C738,'MSCI Database'!$C:$R,10, FALSE)),"")</f>
        <v>2387</v>
      </c>
      <c r="Y738" s="133" t="str">
        <f>IFERROR(IF(VLOOKUP($C738,'MSCI Database'!$C:$R,11, FALSE)="","",VLOOKUP($C738,'MSCI Database'!$C:$R,11, FALSE)),"")</f>
        <v>2019</v>
      </c>
      <c r="Z738" s="133" t="str">
        <f>IFERROR(IF(VLOOKUP($C738,'MSCI Database'!$C:$R,12, FALSE)="","",VLOOKUP($C738,'MSCI Database'!$C:$R,12, FALSE)),"")</f>
        <v>E.Segmt-Moderate</v>
      </c>
      <c r="AA738" s="202" t="str">
        <f>IFERROR(IF(VLOOKUP($C738,'MSCI Database'!$C:$R,13, FALSE)="","",VLOOKUP($C738,'MSCI Database'!$C:$R,13, FALSE)),"")</f>
        <v/>
      </c>
    </row>
    <row r="739" spans="1:27" s="130" customFormat="1" ht="15" hidden="1" customHeight="1" outlineLevel="1">
      <c r="A739" s="130" t="s">
        <v>10754</v>
      </c>
      <c r="B739" s="130" t="s">
        <v>10755</v>
      </c>
      <c r="C739" s="130" t="s">
        <v>10756</v>
      </c>
      <c r="D739" s="130" t="s">
        <v>12128</v>
      </c>
      <c r="E739" s="130" t="s">
        <v>18690</v>
      </c>
      <c r="F739" s="169">
        <v>0.17797764904495081</v>
      </c>
      <c r="G739" s="132" t="str">
        <f ca="1">IFERROR(_xll.BQL($A739, "cur_mkt_cap(currency=EUR)")/1000000, " ")</f>
        <v xml:space="preserve"> </v>
      </c>
      <c r="M739" s="305">
        <f t="shared" si="28"/>
        <v>1.1515153893208316E-4</v>
      </c>
      <c r="N739" s="223">
        <f t="shared" si="29"/>
        <v>1.9389223629918022E-3</v>
      </c>
      <c r="O739" s="172" t="str">
        <f>IFERROR(IF(VLOOKUP($C739,'MSCI Database'!$C:$R,2, FALSE)="","",VLOOKUP($C739,'MSCI Database'!$C:$R,2, FALSE)),"")</f>
        <v>Media &amp; Entertainment</v>
      </c>
      <c r="P739" s="186" t="str">
        <f>IFERROR(IF(VLOOKUP($C739,'MSCI Database'!$C:$R,3, FALSE)="","",VLOOKUP($C739,'MSCI Database'!$C:$R,3, FALSE)),"")</f>
        <v>A</v>
      </c>
      <c r="Q739" s="164" t="str">
        <f>IFERROR(IF(VLOOKUP($C739,'MSCI Database'!$C:$R,4, FALSE)="","",VLOOKUP($C739,'MSCI Database'!$C:$R,4, FALSE)),"")</f>
        <v>0</v>
      </c>
      <c r="R739" s="164">
        <f>IFERROR(IF(VLOOKUP($C739,'MSCI Database'!$C:$R,5, FALSE)="","",VLOOKUP($C739,'MSCI Database'!$C:$R,5, FALSE)),"")</f>
        <v>6.3</v>
      </c>
      <c r="S739" s="164">
        <f>IFERROR(IF(VLOOKUP($C739,'MSCI Database'!$C:$R,6, FALSE)="","",VLOOKUP($C739,'MSCI Database'!$C:$R,6, FALSE)),"")</f>
        <v>8.5</v>
      </c>
      <c r="T739" s="211">
        <f>IFERROR(IF(VLOOKUP($C739,'MSCI Database'!$C:$R,7, FALSE)="","",VLOOKUP($C739,'MSCI Database'!$C:$R,7, FALSE)),"")</f>
        <v>5.2</v>
      </c>
      <c r="U739" s="164">
        <f>IFERROR(IF(VLOOKUP($C739,'MSCI Database'!$C:$R,8, FALSE)="","",VLOOKUP($C739,'MSCI Database'!$C:$R,8, FALSE)),"")</f>
        <v>4.9000000000000004</v>
      </c>
      <c r="V739" s="175">
        <f>IFERROR(IF(VLOOKUP($C739,'MSCI Database'!$C:$R,9, FALSE)="","",VLOOKUP($C739,'MSCI Database'!$C:$R,9, FALSE)),"")</f>
        <v>5.2</v>
      </c>
      <c r="W739" s="165">
        <f t="shared" ca="1" si="27"/>
        <v>0</v>
      </c>
      <c r="X739" s="166">
        <f>IFERROR(IF(VLOOKUP($C739,'MSCI Database'!$C:$R,10, FALSE)="","",VLOOKUP($C739,'MSCI Database'!$C:$R,10, FALSE)),"")</f>
        <v>16188</v>
      </c>
      <c r="Y739" s="133" t="str">
        <f>IFERROR(IF(VLOOKUP($C739,'MSCI Database'!$C:$R,11, FALSE)="","",VLOOKUP($C739,'MSCI Database'!$C:$R,11, FALSE)),"")</f>
        <v>2019</v>
      </c>
      <c r="Z739" s="133" t="str">
        <f>IFERROR(IF(VLOOKUP($C739,'MSCI Database'!$C:$R,12, FALSE)="","",VLOOKUP($C739,'MSCI Database'!$C:$R,12, FALSE)),"")</f>
        <v>E.Segmt-Moderate</v>
      </c>
      <c r="AA739" s="202" t="str">
        <f>IFERROR(IF(VLOOKUP($C739,'MSCI Database'!$C:$R,13, FALSE)="","",VLOOKUP($C739,'MSCI Database'!$C:$R,13, FALSE)),"")</f>
        <v>Strong talent management and governance underpins rating</v>
      </c>
    </row>
    <row r="740" spans="1:27" s="130" customFormat="1" ht="15" hidden="1" customHeight="1" outlineLevel="1">
      <c r="A740" s="130" t="s">
        <v>9248</v>
      </c>
      <c r="B740" s="130" t="s">
        <v>9249</v>
      </c>
      <c r="C740" s="130" t="s">
        <v>9250</v>
      </c>
      <c r="D740" s="130" t="s">
        <v>12128</v>
      </c>
      <c r="E740" s="130" t="s">
        <v>100</v>
      </c>
      <c r="F740" s="169">
        <v>0.1772760638733463</v>
      </c>
      <c r="G740" s="132" t="str">
        <f ca="1">IFERROR(_xll.BQL($A740, "cur_mkt_cap(currency=EUR)")/1000000, " ")</f>
        <v xml:space="preserve"> </v>
      </c>
      <c r="M740" s="305">
        <f t="shared" si="28"/>
        <v>1.1469761332605504E-4</v>
      </c>
      <c r="N740" s="223">
        <f t="shared" si="29"/>
        <v>1.9312791606792251E-3</v>
      </c>
      <c r="O740" s="172" t="str">
        <f>IFERROR(IF(VLOOKUP($C740,'MSCI Database'!$C:$R,2, FALSE)="","",VLOOKUP($C740,'MSCI Database'!$C:$R,2, FALSE)),"")</f>
        <v>Utilities</v>
      </c>
      <c r="P740" s="186" t="str">
        <f>IFERROR(IF(VLOOKUP($C740,'MSCI Database'!$C:$R,3, FALSE)="","",VLOOKUP($C740,'MSCI Database'!$C:$R,3, FALSE)),"")</f>
        <v>AA</v>
      </c>
      <c r="Q740" s="164" t="str">
        <f>IFERROR(IF(VLOOKUP($C740,'MSCI Database'!$C:$R,4, FALSE)="","",VLOOKUP($C740,'MSCI Database'!$C:$R,4, FALSE)),"")</f>
        <v>1</v>
      </c>
      <c r="R740" s="164">
        <f>IFERROR(IF(VLOOKUP($C740,'MSCI Database'!$C:$R,5, FALSE)="","",VLOOKUP($C740,'MSCI Database'!$C:$R,5, FALSE)),"")</f>
        <v>7.2</v>
      </c>
      <c r="S740" s="164">
        <f>IFERROR(IF(VLOOKUP($C740,'MSCI Database'!$C:$R,6, FALSE)="","",VLOOKUP($C740,'MSCI Database'!$C:$R,6, FALSE)),"")</f>
        <v>7</v>
      </c>
      <c r="T740" s="211">
        <f>IFERROR(IF(VLOOKUP($C740,'MSCI Database'!$C:$R,7, FALSE)="","",VLOOKUP($C740,'MSCI Database'!$C:$R,7, FALSE)),"")</f>
        <v>5.0999999999999996</v>
      </c>
      <c r="U740" s="164">
        <f>IFERROR(IF(VLOOKUP($C740,'MSCI Database'!$C:$R,8, FALSE)="","",VLOOKUP($C740,'MSCI Database'!$C:$R,8, FALSE)),"")</f>
        <v>5.8</v>
      </c>
      <c r="V740" s="175">
        <f>IFERROR(IF(VLOOKUP($C740,'MSCI Database'!$C:$R,9, FALSE)="","",VLOOKUP($C740,'MSCI Database'!$C:$R,9, FALSE)),"")</f>
        <v>6.4</v>
      </c>
      <c r="W740" s="165">
        <f t="shared" ca="1" si="27"/>
        <v>0</v>
      </c>
      <c r="X740" s="166">
        <f>IFERROR(IF(VLOOKUP($C740,'MSCI Database'!$C:$R,10, FALSE)="","",VLOOKUP($C740,'MSCI Database'!$C:$R,10, FALSE)),"")</f>
        <v>1716385</v>
      </c>
      <c r="Y740" s="133" t="str">
        <f>IFERROR(IF(VLOOKUP($C740,'MSCI Database'!$C:$R,11, FALSE)="","",VLOOKUP($C740,'MSCI Database'!$C:$R,11, FALSE)),"")</f>
        <v>2019</v>
      </c>
      <c r="Z740" s="133" t="str">
        <f>IFERROR(IF(VLOOKUP($C740,'MSCI Database'!$C:$R,12, FALSE)="","",VLOOKUP($C740,'MSCI Database'!$C:$R,12, FALSE)),"")</f>
        <v>E.Segmt-Moderately Low</v>
      </c>
      <c r="AA740" s="202" t="str">
        <f>IFERROR(IF(VLOOKUP($C740,'MSCI Database'!$C:$R,13, FALSE)="","",VLOOKUP($C740,'MSCI Database'!$C:$R,13, FALSE)),"")</f>
        <v/>
      </c>
    </row>
    <row r="741" spans="1:27" s="130" customFormat="1" ht="15" hidden="1" customHeight="1" outlineLevel="1">
      <c r="A741" s="130" t="s">
        <v>9004</v>
      </c>
      <c r="B741" s="130" t="s">
        <v>9005</v>
      </c>
      <c r="C741" s="130" t="s">
        <v>9006</v>
      </c>
      <c r="D741" s="130" t="s">
        <v>12128</v>
      </c>
      <c r="E741" s="130" t="s">
        <v>12133</v>
      </c>
      <c r="F741" s="169">
        <v>0.17713884875162439</v>
      </c>
      <c r="G741" s="132" t="str">
        <f ca="1">IFERROR(_xll.BQL($A741, "cur_mkt_cap(currency=EUR)")/1000000, " ")</f>
        <v xml:space="preserve"> </v>
      </c>
      <c r="M741" s="305">
        <f t="shared" si="28"/>
        <v>1.1460883514230097E-4</v>
      </c>
      <c r="N741" s="223">
        <f t="shared" si="29"/>
        <v>1.9297843130425983E-3</v>
      </c>
      <c r="O741" s="172" t="str">
        <f>IFERROR(IF(VLOOKUP($C741,'MSCI Database'!$C:$R,2, FALSE)="","",VLOOKUP($C741,'MSCI Database'!$C:$R,2, FALSE)),"")</f>
        <v>Biotechnology</v>
      </c>
      <c r="P741" s="186" t="str">
        <f>IFERROR(IF(VLOOKUP($C741,'MSCI Database'!$C:$R,3, FALSE)="","",VLOOKUP($C741,'MSCI Database'!$C:$R,3, FALSE)),"")</f>
        <v>BBB</v>
      </c>
      <c r="Q741" s="164" t="str">
        <f>IFERROR(IF(VLOOKUP($C741,'MSCI Database'!$C:$R,4, FALSE)="","",VLOOKUP($C741,'MSCI Database'!$C:$R,4, FALSE)),"")</f>
        <v>1</v>
      </c>
      <c r="R741" s="164">
        <f>IFERROR(IF(VLOOKUP($C741,'MSCI Database'!$C:$R,5, FALSE)="","",VLOOKUP($C741,'MSCI Database'!$C:$R,5, FALSE)),"")</f>
        <v>5.2</v>
      </c>
      <c r="S741" s="164">
        <f>IFERROR(IF(VLOOKUP($C741,'MSCI Database'!$C:$R,6, FALSE)="","",VLOOKUP($C741,'MSCI Database'!$C:$R,6, FALSE)),"")</f>
        <v>4.9000000000000004</v>
      </c>
      <c r="T741" s="211">
        <f>IFERROR(IF(VLOOKUP($C741,'MSCI Database'!$C:$R,7, FALSE)="","",VLOOKUP($C741,'MSCI Database'!$C:$R,7, FALSE)),"")</f>
        <v>4.4000000000000004</v>
      </c>
      <c r="U741" s="164">
        <f>IFERROR(IF(VLOOKUP($C741,'MSCI Database'!$C:$R,8, FALSE)="","",VLOOKUP($C741,'MSCI Database'!$C:$R,8, FALSE)),"")</f>
        <v>6.2</v>
      </c>
      <c r="V741" s="175">
        <f>IFERROR(IF(VLOOKUP($C741,'MSCI Database'!$C:$R,9, FALSE)="","",VLOOKUP($C741,'MSCI Database'!$C:$R,9, FALSE)),"")</f>
        <v>5.0999999999999996</v>
      </c>
      <c r="W741" s="165">
        <f t="shared" ca="1" si="27"/>
        <v>0</v>
      </c>
      <c r="X741" s="166">
        <f>IFERROR(IF(VLOOKUP($C741,'MSCI Database'!$C:$R,10, FALSE)="","",VLOOKUP($C741,'MSCI Database'!$C:$R,10, FALSE)),"")</f>
        <v>2955</v>
      </c>
      <c r="Y741" s="133" t="str">
        <f>IFERROR(IF(VLOOKUP($C741,'MSCI Database'!$C:$R,11, FALSE)="","",VLOOKUP($C741,'MSCI Database'!$C:$R,11, FALSE)),"")</f>
        <v>2019</v>
      </c>
      <c r="Z741" s="133" t="str">
        <f>IFERROR(IF(VLOOKUP($C741,'MSCI Database'!$C:$R,12, FALSE)="","",VLOOKUP($C741,'MSCI Database'!$C:$R,12, FALSE)),"")</f>
        <v>E.Segmt-Moderately Low</v>
      </c>
      <c r="AA741" s="202" t="str">
        <f>IFERROR(IF(VLOOKUP($C741,'MSCI Database'!$C:$R,13, FALSE)="","",VLOOKUP($C741,'MSCI Database'!$C:$R,13, FALSE)),"")</f>
        <v/>
      </c>
    </row>
    <row r="742" spans="1:27" s="130" customFormat="1" ht="15" hidden="1" customHeight="1" outlineLevel="1">
      <c r="A742" s="130" t="s">
        <v>10274</v>
      </c>
      <c r="B742" s="130" t="s">
        <v>10275</v>
      </c>
      <c r="C742" s="130" t="s">
        <v>10276</v>
      </c>
      <c r="D742" s="130" t="s">
        <v>12128</v>
      </c>
      <c r="E742" s="130" t="s">
        <v>18689</v>
      </c>
      <c r="F742" s="169">
        <v>0.17408038400975959</v>
      </c>
      <c r="G742" s="132" t="str">
        <f ca="1">IFERROR(_xll.BQL($A742, "cur_mkt_cap(currency=EUR)")/1000000, " ")</f>
        <v xml:space="preserve"> </v>
      </c>
      <c r="M742" s="305">
        <f t="shared" si="28"/>
        <v>1.1263000845431444E-4</v>
      </c>
      <c r="N742" s="223">
        <f t="shared" si="29"/>
        <v>1.8964648163740819E-3</v>
      </c>
      <c r="O742" s="172" t="str">
        <f>IFERROR(IF(VLOOKUP($C742,'MSCI Database'!$C:$R,2, FALSE)="","",VLOOKUP($C742,'MSCI Database'!$C:$R,2, FALSE)),"")</f>
        <v>Semiconductors &amp; Semiconductor Equipment</v>
      </c>
      <c r="P742" s="186" t="str">
        <f>IFERROR(IF(VLOOKUP($C742,'MSCI Database'!$C:$R,3, FALSE)="","",VLOOKUP($C742,'MSCI Database'!$C:$R,3, FALSE)),"")</f>
        <v>BB</v>
      </c>
      <c r="Q742" s="164" t="str">
        <f>IFERROR(IF(VLOOKUP($C742,'MSCI Database'!$C:$R,4, FALSE)="","",VLOOKUP($C742,'MSCI Database'!$C:$R,4, FALSE)),"")</f>
        <v>0</v>
      </c>
      <c r="R742" s="164">
        <f>IFERROR(IF(VLOOKUP($C742,'MSCI Database'!$C:$R,5, FALSE)="","",VLOOKUP($C742,'MSCI Database'!$C:$R,5, FALSE)),"")</f>
        <v>3.2</v>
      </c>
      <c r="S742" s="164">
        <f>IFERROR(IF(VLOOKUP($C742,'MSCI Database'!$C:$R,6, FALSE)="","",VLOOKUP($C742,'MSCI Database'!$C:$R,6, FALSE)),"")</f>
        <v>6.5</v>
      </c>
      <c r="T742" s="211">
        <f>IFERROR(IF(VLOOKUP($C742,'MSCI Database'!$C:$R,7, FALSE)="","",VLOOKUP($C742,'MSCI Database'!$C:$R,7, FALSE)),"")</f>
        <v>3.6</v>
      </c>
      <c r="U742" s="164">
        <f>IFERROR(IF(VLOOKUP($C742,'MSCI Database'!$C:$R,8, FALSE)="","",VLOOKUP($C742,'MSCI Database'!$C:$R,8, FALSE)),"")</f>
        <v>4.3</v>
      </c>
      <c r="V742" s="175">
        <f>IFERROR(IF(VLOOKUP($C742,'MSCI Database'!$C:$R,9, FALSE)="","",VLOOKUP($C742,'MSCI Database'!$C:$R,9, FALSE)),"")</f>
        <v>4.5</v>
      </c>
      <c r="W742" s="165">
        <f t="shared" ca="1" si="27"/>
        <v>0</v>
      </c>
      <c r="X742" s="166">
        <f>IFERROR(IF(VLOOKUP($C742,'MSCI Database'!$C:$R,10, FALSE)="","",VLOOKUP($C742,'MSCI Database'!$C:$R,10, FALSE)),"")</f>
        <v>10461</v>
      </c>
      <c r="Y742" s="133" t="str">
        <f>IFERROR(IF(VLOOKUP($C742,'MSCI Database'!$C:$R,11, FALSE)="","",VLOOKUP($C742,'MSCI Database'!$C:$R,11, FALSE)),"")</f>
        <v>2019</v>
      </c>
      <c r="Z742" s="133" t="str">
        <f>IFERROR(IF(VLOOKUP($C742,'MSCI Database'!$C:$R,12, FALSE)="","",VLOOKUP($C742,'MSCI Database'!$C:$R,12, FALSE)),"")</f>
        <v>E.Segmt-Low</v>
      </c>
      <c r="AA742" s="202" t="str">
        <f>IFERROR(IF(VLOOKUP($C742,'MSCI Database'!$C:$R,13, FALSE)="","",VLOOKUP($C742,'MSCI Database'!$C:$R,13, FALSE)),"")</f>
        <v/>
      </c>
    </row>
    <row r="743" spans="1:27" s="130" customFormat="1" ht="15" hidden="1" customHeight="1" outlineLevel="1">
      <c r="A743" s="130" t="s">
        <v>10142</v>
      </c>
      <c r="B743" s="130" t="s">
        <v>10143</v>
      </c>
      <c r="C743" s="130" t="s">
        <v>10144</v>
      </c>
      <c r="D743" s="130" t="s">
        <v>12128</v>
      </c>
      <c r="E743" s="130" t="s">
        <v>100</v>
      </c>
      <c r="F743" s="169">
        <v>0.17340886425237789</v>
      </c>
      <c r="G743" s="132" t="str">
        <f ca="1">IFERROR(_xll.BQL($A743, "cur_mkt_cap(currency=EUR)")/1000000, " ")</f>
        <v xml:space="preserve"> </v>
      </c>
      <c r="M743" s="305">
        <f t="shared" si="28"/>
        <v>1.1219553517128849E-4</v>
      </c>
      <c r="N743" s="223">
        <f t="shared" si="29"/>
        <v>1.8891491524029875E-3</v>
      </c>
      <c r="O743" s="172" t="str">
        <f>IFERROR(IF(VLOOKUP($C743,'MSCI Database'!$C:$R,2, FALSE)="","",VLOOKUP($C743,'MSCI Database'!$C:$R,2, FALSE)),"")</f>
        <v>Utilities</v>
      </c>
      <c r="P743" s="186" t="str">
        <f>IFERROR(IF(VLOOKUP($C743,'MSCI Database'!$C:$R,3, FALSE)="","",VLOOKUP($C743,'MSCI Database'!$C:$R,3, FALSE)),"")</f>
        <v>A</v>
      </c>
      <c r="Q743" s="164" t="str">
        <f>IFERROR(IF(VLOOKUP($C743,'MSCI Database'!$C:$R,4, FALSE)="","",VLOOKUP($C743,'MSCI Database'!$C:$R,4, FALSE)),"")</f>
        <v>0</v>
      </c>
      <c r="R743" s="164">
        <f>IFERROR(IF(VLOOKUP($C743,'MSCI Database'!$C:$R,5, FALSE)="","",VLOOKUP($C743,'MSCI Database'!$C:$R,5, FALSE)),"")</f>
        <v>6.1</v>
      </c>
      <c r="S743" s="164">
        <f>IFERROR(IF(VLOOKUP($C743,'MSCI Database'!$C:$R,6, FALSE)="","",VLOOKUP($C743,'MSCI Database'!$C:$R,6, FALSE)),"")</f>
        <v>5</v>
      </c>
      <c r="T743" s="211">
        <f>IFERROR(IF(VLOOKUP($C743,'MSCI Database'!$C:$R,7, FALSE)="","",VLOOKUP($C743,'MSCI Database'!$C:$R,7, FALSE)),"")</f>
        <v>5.2</v>
      </c>
      <c r="U743" s="164">
        <f>IFERROR(IF(VLOOKUP($C743,'MSCI Database'!$C:$R,8, FALSE)="","",VLOOKUP($C743,'MSCI Database'!$C:$R,8, FALSE)),"")</f>
        <v>7.5</v>
      </c>
      <c r="V743" s="175">
        <f>IFERROR(IF(VLOOKUP($C743,'MSCI Database'!$C:$R,9, FALSE)="","",VLOOKUP($C743,'MSCI Database'!$C:$R,9, FALSE)),"")</f>
        <v>5.9</v>
      </c>
      <c r="W743" s="165">
        <f t="shared" ca="1" si="27"/>
        <v>0</v>
      </c>
      <c r="X743" s="166">
        <f>IFERROR(IF(VLOOKUP($C743,'MSCI Database'!$C:$R,10, FALSE)="","",VLOOKUP($C743,'MSCI Database'!$C:$R,10, FALSE)),"")</f>
        <v>6731902</v>
      </c>
      <c r="Y743" s="133" t="str">
        <f>IFERROR(IF(VLOOKUP($C743,'MSCI Database'!$C:$R,11, FALSE)="","",VLOOKUP($C743,'MSCI Database'!$C:$R,11, FALSE)),"")</f>
        <v>2019</v>
      </c>
      <c r="Z743" s="133" t="str">
        <f>IFERROR(IF(VLOOKUP($C743,'MSCI Database'!$C:$R,12, FALSE)="","",VLOOKUP($C743,'MSCI Database'!$C:$R,12, FALSE)),"")</f>
        <v>E.Segmt-Moderately Low</v>
      </c>
      <c r="AA743" s="202" t="str">
        <f>IFERROR(IF(VLOOKUP($C743,'MSCI Database'!$C:$R,13, FALSE)="","",VLOOKUP($C743,'MSCI Database'!$C:$R,13, FALSE)),"")</f>
        <v/>
      </c>
    </row>
    <row r="744" spans="1:27" s="130" customFormat="1" ht="15" hidden="1" customHeight="1" outlineLevel="1">
      <c r="A744" s="130" t="s">
        <v>10932</v>
      </c>
      <c r="B744" s="130" t="s">
        <v>10933</v>
      </c>
      <c r="C744" s="130" t="s">
        <v>10934</v>
      </c>
      <c r="D744" s="130" t="s">
        <v>12128</v>
      </c>
      <c r="E744" s="130" t="s">
        <v>18674</v>
      </c>
      <c r="F744" s="169">
        <v>0.17304158743809339</v>
      </c>
      <c r="G744" s="132" t="str">
        <f ca="1">IFERROR(_xll.BQL($A744, "cur_mkt_cap(currency=EUR)")/1000000, " ")</f>
        <v xml:space="preserve"> </v>
      </c>
      <c r="M744" s="305">
        <f t="shared" si="28"/>
        <v>1.1195790707244642E-4</v>
      </c>
      <c r="N744" s="223">
        <f t="shared" si="29"/>
        <v>1.8851479689260401E-3</v>
      </c>
      <c r="O744" s="172" t="str">
        <f>IFERROR(IF(VLOOKUP($C744,'MSCI Database'!$C:$R,2, FALSE)="","",VLOOKUP($C744,'MSCI Database'!$C:$R,2, FALSE)),"")</f>
        <v>Retail - Food &amp; Staples</v>
      </c>
      <c r="P744" s="186" t="str">
        <f>IFERROR(IF(VLOOKUP($C744,'MSCI Database'!$C:$R,3, FALSE)="","",VLOOKUP($C744,'MSCI Database'!$C:$R,3, FALSE)),"")</f>
        <v>BBB</v>
      </c>
      <c r="Q744" s="164" t="str">
        <f>IFERROR(IF(VLOOKUP($C744,'MSCI Database'!$C:$R,4, FALSE)="","",VLOOKUP($C744,'MSCI Database'!$C:$R,4, FALSE)),"")</f>
        <v>0</v>
      </c>
      <c r="R744" s="164">
        <f>IFERROR(IF(VLOOKUP($C744,'MSCI Database'!$C:$R,5, FALSE)="","",VLOOKUP($C744,'MSCI Database'!$C:$R,5, FALSE)),"")</f>
        <v>5.2</v>
      </c>
      <c r="S744" s="164">
        <f>IFERROR(IF(VLOOKUP($C744,'MSCI Database'!$C:$R,6, FALSE)="","",VLOOKUP($C744,'MSCI Database'!$C:$R,6, FALSE)),"")</f>
        <v>2.2999999999999998</v>
      </c>
      <c r="T744" s="211">
        <f>IFERROR(IF(VLOOKUP($C744,'MSCI Database'!$C:$R,7, FALSE)="","",VLOOKUP($C744,'MSCI Database'!$C:$R,7, FALSE)),"")</f>
        <v>4.9000000000000004</v>
      </c>
      <c r="U744" s="164">
        <f>IFERROR(IF(VLOOKUP($C744,'MSCI Database'!$C:$R,8, FALSE)="","",VLOOKUP($C744,'MSCI Database'!$C:$R,8, FALSE)),"")</f>
        <v>7</v>
      </c>
      <c r="V744" s="175">
        <f>IFERROR(IF(VLOOKUP($C744,'MSCI Database'!$C:$R,9, FALSE)="","",VLOOKUP($C744,'MSCI Database'!$C:$R,9, FALSE)),"")</f>
        <v>5.0999999999999996</v>
      </c>
      <c r="W744" s="165">
        <f t="shared" ca="1" si="27"/>
        <v>0</v>
      </c>
      <c r="X744" s="166">
        <f>IFERROR(IF(VLOOKUP($C744,'MSCI Database'!$C:$R,10, FALSE)="","",VLOOKUP($C744,'MSCI Database'!$C:$R,10, FALSE)),"")</f>
        <v>468672</v>
      </c>
      <c r="Y744" s="133" t="str">
        <f>IFERROR(IF(VLOOKUP($C744,'MSCI Database'!$C:$R,11, FALSE)="","",VLOOKUP($C744,'MSCI Database'!$C:$R,11, FALSE)),"")</f>
        <v>2019</v>
      </c>
      <c r="Z744" s="133" t="str">
        <f>IFERROR(IF(VLOOKUP($C744,'MSCI Database'!$C:$R,12, FALSE)="","",VLOOKUP($C744,'MSCI Database'!$C:$R,12, FALSE)),"")</f>
        <v>E.Segmt-Moderately High</v>
      </c>
      <c r="AA744" s="202" t="str">
        <f>IFERROR(IF(VLOOKUP($C744,'MSCI Database'!$C:$R,13, FALSE)="","",VLOOKUP($C744,'MSCI Database'!$C:$R,13, FALSE)),"")</f>
        <v/>
      </c>
    </row>
    <row r="745" spans="1:27" s="130" customFormat="1" ht="15" hidden="1" customHeight="1" outlineLevel="1">
      <c r="A745" s="130" t="s">
        <v>8840</v>
      </c>
      <c r="B745" s="130" t="s">
        <v>8841</v>
      </c>
      <c r="C745" s="130" t="s">
        <v>8842</v>
      </c>
      <c r="D745" s="130" t="s">
        <v>12128</v>
      </c>
      <c r="E745" s="130" t="s">
        <v>18682</v>
      </c>
      <c r="F745" s="169">
        <v>0.17172793138919221</v>
      </c>
      <c r="G745" s="132" t="str">
        <f ca="1">IFERROR(_xll.BQL($A745, "cur_mkt_cap(currency=EUR)")/1000000, " ")</f>
        <v xml:space="preserve"> </v>
      </c>
      <c r="M745" s="305">
        <f t="shared" si="28"/>
        <v>1.1110797160880734E-4</v>
      </c>
      <c r="N745" s="223">
        <f t="shared" si="29"/>
        <v>1.8708367500501763E-3</v>
      </c>
      <c r="O745" s="172" t="str">
        <f>IFERROR(IF(VLOOKUP($C745,'MSCI Database'!$C:$R,2, FALSE)="","",VLOOKUP($C745,'MSCI Database'!$C:$R,2, FALSE)),"")</f>
        <v>Household Durables</v>
      </c>
      <c r="P745" s="186" t="str">
        <f>IFERROR(IF(VLOOKUP($C745,'MSCI Database'!$C:$R,3, FALSE)="","",VLOOKUP($C745,'MSCI Database'!$C:$R,3, FALSE)),"")</f>
        <v>AA</v>
      </c>
      <c r="Q745" s="164" t="str">
        <f>IFERROR(IF(VLOOKUP($C745,'MSCI Database'!$C:$R,4, FALSE)="","",VLOOKUP($C745,'MSCI Database'!$C:$R,4, FALSE)),"")</f>
        <v>1</v>
      </c>
      <c r="R745" s="164">
        <f>IFERROR(IF(VLOOKUP($C745,'MSCI Database'!$C:$R,5, FALSE)="","",VLOOKUP($C745,'MSCI Database'!$C:$R,5, FALSE)),"")</f>
        <v>8.3000000000000007</v>
      </c>
      <c r="S745" s="164">
        <f>IFERROR(IF(VLOOKUP($C745,'MSCI Database'!$C:$R,6, FALSE)="","",VLOOKUP($C745,'MSCI Database'!$C:$R,6, FALSE)),"")</f>
        <v>4.5999999999999996</v>
      </c>
      <c r="T745" s="211">
        <f>IFERROR(IF(VLOOKUP($C745,'MSCI Database'!$C:$R,7, FALSE)="","",VLOOKUP($C745,'MSCI Database'!$C:$R,7, FALSE)),"")</f>
        <v>5.3</v>
      </c>
      <c r="U745" s="164">
        <f>IFERROR(IF(VLOOKUP($C745,'MSCI Database'!$C:$R,8, FALSE)="","",VLOOKUP($C745,'MSCI Database'!$C:$R,8, FALSE)),"")</f>
        <v>6</v>
      </c>
      <c r="V745" s="175">
        <f>IFERROR(IF(VLOOKUP($C745,'MSCI Database'!$C:$R,9, FALSE)="","",VLOOKUP($C745,'MSCI Database'!$C:$R,9, FALSE)),"")</f>
        <v>5.6</v>
      </c>
      <c r="W745" s="165">
        <f t="shared" ca="1" si="27"/>
        <v>0</v>
      </c>
      <c r="X745" s="166">
        <f>IFERROR(IF(VLOOKUP($C745,'MSCI Database'!$C:$R,10, FALSE)="","",VLOOKUP($C745,'MSCI Database'!$C:$R,10, FALSE)),"")</f>
        <v>371205</v>
      </c>
      <c r="Y745" s="133" t="str">
        <f>IFERROR(IF(VLOOKUP($C745,'MSCI Database'!$C:$R,11, FALSE)="","",VLOOKUP($C745,'MSCI Database'!$C:$R,11, FALSE)),"")</f>
        <v>2019</v>
      </c>
      <c r="Z745" s="133" t="str">
        <f>IFERROR(IF(VLOOKUP($C745,'MSCI Database'!$C:$R,12, FALSE)="","",VLOOKUP($C745,'MSCI Database'!$C:$R,12, FALSE)),"")</f>
        <v>E.Segmt-Moderately Low</v>
      </c>
      <c r="AA745" s="202" t="str">
        <f>IFERROR(IF(VLOOKUP($C745,'MSCI Database'!$C:$R,13, FALSE)="","",VLOOKUP($C745,'MSCI Database'!$C:$R,13, FALSE)),"")</f>
        <v/>
      </c>
    </row>
    <row r="746" spans="1:27" s="130" customFormat="1" ht="15" hidden="1" customHeight="1" outlineLevel="1">
      <c r="A746" s="130" t="s">
        <v>11302</v>
      </c>
      <c r="B746" s="130" t="s">
        <v>11303</v>
      </c>
      <c r="C746" s="130" t="s">
        <v>11304</v>
      </c>
      <c r="D746" s="130" t="s">
        <v>12128</v>
      </c>
      <c r="E746" s="130" t="s">
        <v>18689</v>
      </c>
      <c r="F746" s="169">
        <v>0.17157023876781491</v>
      </c>
      <c r="G746" s="132" t="str">
        <f ca="1">IFERROR(_xll.BQL($A746, "cur_mkt_cap(currency=EUR)")/1000000, " ")</f>
        <v xml:space="preserve"> </v>
      </c>
      <c r="M746" s="305">
        <f t="shared" si="28"/>
        <v>1.1100594448277623E-4</v>
      </c>
      <c r="N746" s="223">
        <f t="shared" si="29"/>
        <v>1.8691188166371441E-3</v>
      </c>
      <c r="O746" s="172" t="str">
        <f>IFERROR(IF(VLOOKUP($C746,'MSCI Database'!$C:$R,2, FALSE)="","",VLOOKUP($C746,'MSCI Database'!$C:$R,2, FALSE)),"")</f>
        <v>Software &amp; Services</v>
      </c>
      <c r="P746" s="186" t="str">
        <f>IFERROR(IF(VLOOKUP($C746,'MSCI Database'!$C:$R,3, FALSE)="","",VLOOKUP($C746,'MSCI Database'!$C:$R,3, FALSE)),"")</f>
        <v>A</v>
      </c>
      <c r="Q746" s="164" t="str">
        <f>IFERROR(IF(VLOOKUP($C746,'MSCI Database'!$C:$R,4, FALSE)="","",VLOOKUP($C746,'MSCI Database'!$C:$R,4, FALSE)),"")</f>
        <v>0</v>
      </c>
      <c r="R746" s="164">
        <f>IFERROR(IF(VLOOKUP($C746,'MSCI Database'!$C:$R,5, FALSE)="","",VLOOKUP($C746,'MSCI Database'!$C:$R,5, FALSE)),"")</f>
        <v>6.2</v>
      </c>
      <c r="S746" s="164">
        <f>IFERROR(IF(VLOOKUP($C746,'MSCI Database'!$C:$R,6, FALSE)="","",VLOOKUP($C746,'MSCI Database'!$C:$R,6, FALSE)),"")</f>
        <v>3.5</v>
      </c>
      <c r="T746" s="211">
        <f>IFERROR(IF(VLOOKUP($C746,'MSCI Database'!$C:$R,7, FALSE)="","",VLOOKUP($C746,'MSCI Database'!$C:$R,7, FALSE)),"")</f>
        <v>5</v>
      </c>
      <c r="U746" s="164">
        <f>IFERROR(IF(VLOOKUP($C746,'MSCI Database'!$C:$R,8, FALSE)="","",VLOOKUP($C746,'MSCI Database'!$C:$R,8, FALSE)),"")</f>
        <v>4.4000000000000004</v>
      </c>
      <c r="V746" s="175">
        <f>IFERROR(IF(VLOOKUP($C746,'MSCI Database'!$C:$R,9, FALSE)="","",VLOOKUP($C746,'MSCI Database'!$C:$R,9, FALSE)),"")</f>
        <v>4.5</v>
      </c>
      <c r="W746" s="165">
        <f t="shared" ca="1" si="27"/>
        <v>0</v>
      </c>
      <c r="X746" s="166">
        <f>IFERROR(IF(VLOOKUP($C746,'MSCI Database'!$C:$R,10, FALSE)="","",VLOOKUP($C746,'MSCI Database'!$C:$R,10, FALSE)),"")</f>
        <v>2610</v>
      </c>
      <c r="Y746" s="133" t="str">
        <f>IFERROR(IF(VLOOKUP($C746,'MSCI Database'!$C:$R,11, FALSE)="","",VLOOKUP($C746,'MSCI Database'!$C:$R,11, FALSE)),"")</f>
        <v>2019</v>
      </c>
      <c r="Z746" s="133" t="str">
        <f>IFERROR(IF(VLOOKUP($C746,'MSCI Database'!$C:$R,12, FALSE)="","",VLOOKUP($C746,'MSCI Database'!$C:$R,12, FALSE)),"")</f>
        <v>E.Segmt-Moderate</v>
      </c>
      <c r="AA746" s="202" t="str">
        <f>IFERROR(IF(VLOOKUP($C746,'MSCI Database'!$C:$R,13, FALSE)="","",VLOOKUP($C746,'MSCI Database'!$C:$R,13, FALSE)),"")</f>
        <v/>
      </c>
    </row>
    <row r="747" spans="1:27" s="130" customFormat="1" ht="15" hidden="1" customHeight="1" outlineLevel="1">
      <c r="A747" s="130" t="s">
        <v>8676</v>
      </c>
      <c r="B747" s="130" t="s">
        <v>8677</v>
      </c>
      <c r="C747" s="130" t="s">
        <v>8678</v>
      </c>
      <c r="D747" s="130" t="s">
        <v>12128</v>
      </c>
      <c r="E747" s="130" t="s">
        <v>18688</v>
      </c>
      <c r="F747" s="169">
        <v>0.17149393293700599</v>
      </c>
      <c r="G747" s="132" t="str">
        <f ca="1">IFERROR(_xll.BQL($A747, "cur_mkt_cap(currency=EUR)")/1000000, " ")</f>
        <v xml:space="preserve"> </v>
      </c>
      <c r="M747" s="305">
        <f t="shared" si="28"/>
        <v>1.1095657461024286E-4</v>
      </c>
      <c r="N747" s="223">
        <f t="shared" si="29"/>
        <v>1.8682875264016791E-3</v>
      </c>
      <c r="O747" s="172" t="str">
        <f>IFERROR(IF(VLOOKUP($C747,'MSCI Database'!$C:$R,2, FALSE)="","",VLOOKUP($C747,'MSCI Database'!$C:$R,2, FALSE)),"")</f>
        <v>Banks</v>
      </c>
      <c r="P747" s="186" t="str">
        <f>IFERROR(IF(VLOOKUP($C747,'MSCI Database'!$C:$R,3, FALSE)="","",VLOOKUP($C747,'MSCI Database'!$C:$R,3, FALSE)),"")</f>
        <v>B</v>
      </c>
      <c r="Q747" s="164" t="str">
        <f>IFERROR(IF(VLOOKUP($C747,'MSCI Database'!$C:$R,4, FALSE)="","",VLOOKUP($C747,'MSCI Database'!$C:$R,4, FALSE)),"")</f>
        <v>-1</v>
      </c>
      <c r="R747" s="164">
        <f>IFERROR(IF(VLOOKUP($C747,'MSCI Database'!$C:$R,5, FALSE)="","",VLOOKUP($C747,'MSCI Database'!$C:$R,5, FALSE)),"")</f>
        <v>2.4</v>
      </c>
      <c r="S747" s="164">
        <f>IFERROR(IF(VLOOKUP($C747,'MSCI Database'!$C:$R,6, FALSE)="","",VLOOKUP($C747,'MSCI Database'!$C:$R,6, FALSE)),"")</f>
        <v>0.7</v>
      </c>
      <c r="T747" s="211">
        <f>IFERROR(IF(VLOOKUP($C747,'MSCI Database'!$C:$R,7, FALSE)="","",VLOOKUP($C747,'MSCI Database'!$C:$R,7, FALSE)),"")</f>
        <v>3.8</v>
      </c>
      <c r="U747" s="164">
        <f>IFERROR(IF(VLOOKUP($C747,'MSCI Database'!$C:$R,8, FALSE)="","",VLOOKUP($C747,'MSCI Database'!$C:$R,8, FALSE)),"")</f>
        <v>3.6</v>
      </c>
      <c r="V747" s="175">
        <f>IFERROR(IF(VLOOKUP($C747,'MSCI Database'!$C:$R,9, FALSE)="","",VLOOKUP($C747,'MSCI Database'!$C:$R,9, FALSE)),"")</f>
        <v>3.4</v>
      </c>
      <c r="W747" s="165">
        <f t="shared" ca="1" si="27"/>
        <v>0</v>
      </c>
      <c r="X747" s="166">
        <f>IFERROR(IF(VLOOKUP($C747,'MSCI Database'!$C:$R,10, FALSE)="","",VLOOKUP($C747,'MSCI Database'!$C:$R,10, FALSE)),"")</f>
        <v>14766</v>
      </c>
      <c r="Y747" s="133" t="str">
        <f>IFERROR(IF(VLOOKUP($C747,'MSCI Database'!$C:$R,11, FALSE)="","",VLOOKUP($C747,'MSCI Database'!$C:$R,11, FALSE)),"")</f>
        <v>2019</v>
      </c>
      <c r="Z747" s="133" t="str">
        <f>IFERROR(IF(VLOOKUP($C747,'MSCI Database'!$C:$R,12, FALSE)="","",VLOOKUP($C747,'MSCI Database'!$C:$R,12, FALSE)),"")</f>
        <v>E.Segmt-Moderate</v>
      </c>
      <c r="AA747" s="202" t="str">
        <f>IFERROR(IF(VLOOKUP($C747,'MSCI Database'!$C:$R,13, FALSE)="","",VLOOKUP($C747,'MSCI Database'!$C:$R,13, FALSE)),"")</f>
        <v>Enhanced assessment of consumer protection risk and weak ethics policies drive downgrade</v>
      </c>
    </row>
    <row r="748" spans="1:27" s="130" customFormat="1" ht="15" hidden="1" customHeight="1" outlineLevel="1">
      <c r="A748" s="130" t="s">
        <v>10502</v>
      </c>
      <c r="B748" s="130" t="s">
        <v>10503</v>
      </c>
      <c r="C748" s="130" t="s">
        <v>10504</v>
      </c>
      <c r="D748" s="130" t="s">
        <v>12128</v>
      </c>
      <c r="E748" s="130" t="s">
        <v>18689</v>
      </c>
      <c r="F748" s="169">
        <v>0.17146239060296309</v>
      </c>
      <c r="G748" s="132" t="str">
        <f ca="1">IFERROR(_xll.BQL($A748, "cur_mkt_cap(currency=EUR)")/1000000, " ")</f>
        <v xml:space="preserve"> </v>
      </c>
      <c r="M748" s="305">
        <f t="shared" si="28"/>
        <v>1.1093616672011711E-4</v>
      </c>
      <c r="N748" s="223">
        <f t="shared" si="29"/>
        <v>1.8679438982147415E-3</v>
      </c>
      <c r="O748" s="172" t="str">
        <f>IFERROR(IF(VLOOKUP($C748,'MSCI Database'!$C:$R,2, FALSE)="","",VLOOKUP($C748,'MSCI Database'!$C:$R,2, FALSE)),"")</f>
        <v>Technology Hardware, Storage &amp; Peripherals</v>
      </c>
      <c r="P748" s="186" t="str">
        <f>IFERROR(IF(VLOOKUP($C748,'MSCI Database'!$C:$R,3, FALSE)="","",VLOOKUP($C748,'MSCI Database'!$C:$R,3, FALSE)),"")</f>
        <v>A</v>
      </c>
      <c r="Q748" s="164" t="str">
        <f>IFERROR(IF(VLOOKUP($C748,'MSCI Database'!$C:$R,4, FALSE)="","",VLOOKUP($C748,'MSCI Database'!$C:$R,4, FALSE)),"")</f>
        <v>-1</v>
      </c>
      <c r="R748" s="164">
        <f>IFERROR(IF(VLOOKUP($C748,'MSCI Database'!$C:$R,5, FALSE)="","",VLOOKUP($C748,'MSCI Database'!$C:$R,5, FALSE)),"")</f>
        <v>5.8</v>
      </c>
      <c r="S748" s="164">
        <f>IFERROR(IF(VLOOKUP($C748,'MSCI Database'!$C:$R,6, FALSE)="","",VLOOKUP($C748,'MSCI Database'!$C:$R,6, FALSE)),"")</f>
        <v>2.1</v>
      </c>
      <c r="T748" s="211">
        <f>IFERROR(IF(VLOOKUP($C748,'MSCI Database'!$C:$R,7, FALSE)="","",VLOOKUP($C748,'MSCI Database'!$C:$R,7, FALSE)),"")</f>
        <v>3.6</v>
      </c>
      <c r="U748" s="164">
        <f>IFERROR(IF(VLOOKUP($C748,'MSCI Database'!$C:$R,8, FALSE)="","",VLOOKUP($C748,'MSCI Database'!$C:$R,8, FALSE)),"")</f>
        <v>6.6</v>
      </c>
      <c r="V748" s="175">
        <f>IFERROR(IF(VLOOKUP($C748,'MSCI Database'!$C:$R,9, FALSE)="","",VLOOKUP($C748,'MSCI Database'!$C:$R,9, FALSE)),"")</f>
        <v>4.5999999999999996</v>
      </c>
      <c r="W748" s="165">
        <f t="shared" ca="1" si="27"/>
        <v>0</v>
      </c>
      <c r="X748" s="166">
        <f>IFERROR(IF(VLOOKUP($C748,'MSCI Database'!$C:$R,10, FALSE)="","",VLOOKUP($C748,'MSCI Database'!$C:$R,10, FALSE)),"")</f>
        <v>52633</v>
      </c>
      <c r="Y748" s="133" t="str">
        <f>IFERROR(IF(VLOOKUP($C748,'MSCI Database'!$C:$R,11, FALSE)="","",VLOOKUP($C748,'MSCI Database'!$C:$R,11, FALSE)),"")</f>
        <v>2019</v>
      </c>
      <c r="Z748" s="133" t="str">
        <f>IFERROR(IF(VLOOKUP($C748,'MSCI Database'!$C:$R,12, FALSE)="","",VLOOKUP($C748,'MSCI Database'!$C:$R,12, FALSE)),"")</f>
        <v>E.Segmt-Moderately Low</v>
      </c>
      <c r="AA748" s="202" t="str">
        <f>IFERROR(IF(VLOOKUP($C748,'MSCI Database'!$C:$R,13, FALSE)="","",VLOOKUP($C748,'MSCI Database'!$C:$R,13, FALSE)),"")</f>
        <v/>
      </c>
    </row>
    <row r="749" spans="1:27" s="130" customFormat="1" ht="15" hidden="1" customHeight="1" outlineLevel="1">
      <c r="A749" s="130" t="s">
        <v>9359</v>
      </c>
      <c r="B749" s="130" t="s">
        <v>9360</v>
      </c>
      <c r="C749" s="130" t="s">
        <v>9361</v>
      </c>
      <c r="D749" s="130" t="s">
        <v>12128</v>
      </c>
      <c r="E749" s="130" t="s">
        <v>18673</v>
      </c>
      <c r="F749" s="169">
        <v>0.17110549540478301</v>
      </c>
      <c r="G749" s="132" t="str">
        <f ca="1">IFERROR(_xll.BQL($A749, "cur_mkt_cap(currency=EUR)")/1000000, " ")</f>
        <v xml:space="preserve"> </v>
      </c>
      <c r="M749" s="305">
        <f t="shared" si="28"/>
        <v>1.107052555268946E-4</v>
      </c>
      <c r="N749" s="223">
        <f t="shared" si="29"/>
        <v>1.864055814038391E-3</v>
      </c>
      <c r="O749" s="172" t="str">
        <f>IFERROR(IF(VLOOKUP($C749,'MSCI Database'!$C:$R,2, FALSE)="","",VLOOKUP($C749,'MSCI Database'!$C:$R,2, FALSE)),"")</f>
        <v>Trading Companies &amp; Distributors</v>
      </c>
      <c r="P749" s="186" t="str">
        <f>IFERROR(IF(VLOOKUP($C749,'MSCI Database'!$C:$R,3, FALSE)="","",VLOOKUP($C749,'MSCI Database'!$C:$R,3, FALSE)),"")</f>
        <v>AAA</v>
      </c>
      <c r="Q749" s="164" t="str">
        <f>IFERROR(IF(VLOOKUP($C749,'MSCI Database'!$C:$R,4, FALSE)="","",VLOOKUP($C749,'MSCI Database'!$C:$R,4, FALSE)),"")</f>
        <v>0</v>
      </c>
      <c r="R749" s="164">
        <f>IFERROR(IF(VLOOKUP($C749,'MSCI Database'!$C:$R,5, FALSE)="","",VLOOKUP($C749,'MSCI Database'!$C:$R,5, FALSE)),"")</f>
        <v>10</v>
      </c>
      <c r="S749" s="164">
        <f>IFERROR(IF(VLOOKUP($C749,'MSCI Database'!$C:$R,6, FALSE)="","",VLOOKUP($C749,'MSCI Database'!$C:$R,6, FALSE)),"")</f>
        <v>6.9</v>
      </c>
      <c r="T749" s="211">
        <f>IFERROR(IF(VLOOKUP($C749,'MSCI Database'!$C:$R,7, FALSE)="","",VLOOKUP($C749,'MSCI Database'!$C:$R,7, FALSE)),"")</f>
        <v>4.5</v>
      </c>
      <c r="U749" s="164">
        <f>IFERROR(IF(VLOOKUP($C749,'MSCI Database'!$C:$R,8, FALSE)="","",VLOOKUP($C749,'MSCI Database'!$C:$R,8, FALSE)),"")</f>
        <v>7</v>
      </c>
      <c r="V749" s="175">
        <f>IFERROR(IF(VLOOKUP($C749,'MSCI Database'!$C:$R,9, FALSE)="","",VLOOKUP($C749,'MSCI Database'!$C:$R,9, FALSE)),"")</f>
        <v>6.5</v>
      </c>
      <c r="W749" s="165">
        <f t="shared" ca="1" si="27"/>
        <v>0</v>
      </c>
      <c r="X749" s="166">
        <f>IFERROR(IF(VLOOKUP($C749,'MSCI Database'!$C:$R,10, FALSE)="","",VLOOKUP($C749,'MSCI Database'!$C:$R,10, FALSE)),"")</f>
        <v>530808</v>
      </c>
      <c r="Y749" s="133" t="str">
        <f>IFERROR(IF(VLOOKUP($C749,'MSCI Database'!$C:$R,11, FALSE)="","",VLOOKUP($C749,'MSCI Database'!$C:$R,11, FALSE)),"")</f>
        <v>2019</v>
      </c>
      <c r="Z749" s="133" t="str">
        <f>IFERROR(IF(VLOOKUP($C749,'MSCI Database'!$C:$R,12, FALSE)="","",VLOOKUP($C749,'MSCI Database'!$C:$R,12, FALSE)),"")</f>
        <v>E.Segmt-Moderately High</v>
      </c>
      <c r="AA749" s="202" t="str">
        <f>IFERROR(IF(VLOOKUP($C749,'MSCI Database'!$C:$R,13, FALSE)="","",VLOOKUP($C749,'MSCI Database'!$C:$R,13, FALSE)),"")</f>
        <v>Maintains strong efforts in sustainable forestry</v>
      </c>
    </row>
    <row r="750" spans="1:27" s="130" customFormat="1" ht="15" hidden="1" customHeight="1" outlineLevel="1">
      <c r="A750" s="130" t="s">
        <v>9330</v>
      </c>
      <c r="B750" s="130" t="s">
        <v>9331</v>
      </c>
      <c r="C750" s="130" t="s">
        <v>9332</v>
      </c>
      <c r="D750" s="130" t="s">
        <v>12128</v>
      </c>
      <c r="E750" s="130" t="s">
        <v>18689</v>
      </c>
      <c r="F750" s="169">
        <v>0.16970611958988241</v>
      </c>
      <c r="G750" s="132" t="str">
        <f ca="1">IFERROR(_xll.BQL($A750, "cur_mkt_cap(currency=EUR)")/1000000, " ")</f>
        <v xml:space="preserve"> </v>
      </c>
      <c r="M750" s="305">
        <f t="shared" si="28"/>
        <v>1.0979985937465391E-4</v>
      </c>
      <c r="N750" s="223">
        <f t="shared" si="29"/>
        <v>1.8488107477264105E-3</v>
      </c>
      <c r="O750" s="172" t="str">
        <f>IFERROR(IF(VLOOKUP($C750,'MSCI Database'!$C:$R,2, FALSE)="","",VLOOKUP($C750,'MSCI Database'!$C:$R,2, FALSE)),"")</f>
        <v>Software &amp; Services</v>
      </c>
      <c r="P750" s="186" t="str">
        <f>IFERROR(IF(VLOOKUP($C750,'MSCI Database'!$C:$R,3, FALSE)="","",VLOOKUP($C750,'MSCI Database'!$C:$R,3, FALSE)),"")</f>
        <v>BBB</v>
      </c>
      <c r="Q750" s="164" t="str">
        <f>IFERROR(IF(VLOOKUP($C750,'MSCI Database'!$C:$R,4, FALSE)="","",VLOOKUP($C750,'MSCI Database'!$C:$R,4, FALSE)),"")</f>
        <v/>
      </c>
      <c r="R750" s="164">
        <f>IFERROR(IF(VLOOKUP($C750,'MSCI Database'!$C:$R,5, FALSE)="","",VLOOKUP($C750,'MSCI Database'!$C:$R,5, FALSE)),"")</f>
        <v>5.3</v>
      </c>
      <c r="S750" s="164">
        <f>IFERROR(IF(VLOOKUP($C750,'MSCI Database'!$C:$R,6, FALSE)="","",VLOOKUP($C750,'MSCI Database'!$C:$R,6, FALSE)),"")</f>
        <v>4.0999999999999996</v>
      </c>
      <c r="T750" s="211">
        <f>IFERROR(IF(VLOOKUP($C750,'MSCI Database'!$C:$R,7, FALSE)="","",VLOOKUP($C750,'MSCI Database'!$C:$R,7, FALSE)),"")</f>
        <v>4.0999999999999996</v>
      </c>
      <c r="U750" s="164">
        <f>IFERROR(IF(VLOOKUP($C750,'MSCI Database'!$C:$R,8, FALSE)="","",VLOOKUP($C750,'MSCI Database'!$C:$R,8, FALSE)),"")</f>
        <v>5.4</v>
      </c>
      <c r="V750" s="175">
        <f>IFERROR(IF(VLOOKUP($C750,'MSCI Database'!$C:$R,9, FALSE)="","",VLOOKUP($C750,'MSCI Database'!$C:$R,9, FALSE)),"")</f>
        <v>4.5999999999999996</v>
      </c>
      <c r="W750" s="165">
        <f t="shared" ca="1" si="27"/>
        <v>0</v>
      </c>
      <c r="X750" s="166">
        <f>IFERROR(IF(VLOOKUP($C750,'MSCI Database'!$C:$R,10, FALSE)="","",VLOOKUP($C750,'MSCI Database'!$C:$R,10, FALSE)),"")</f>
        <v>1373</v>
      </c>
      <c r="Y750" s="133" t="str">
        <f>IFERROR(IF(VLOOKUP($C750,'MSCI Database'!$C:$R,11, FALSE)="","",VLOOKUP($C750,'MSCI Database'!$C:$R,11, FALSE)),"")</f>
        <v>2019</v>
      </c>
      <c r="Z750" s="133" t="str">
        <f>IFERROR(IF(VLOOKUP($C750,'MSCI Database'!$C:$R,12, FALSE)="","",VLOOKUP($C750,'MSCI Database'!$C:$R,12, FALSE)),"")</f>
        <v>E.Segmt-Moderately High</v>
      </c>
      <c r="AA750" s="202" t="str">
        <f>IFERROR(IF(VLOOKUP($C750,'MSCI Database'!$C:$R,13, FALSE)="","",VLOOKUP($C750,'MSCI Database'!$C:$R,13, FALSE)),"")</f>
        <v/>
      </c>
    </row>
    <row r="751" spans="1:27" s="130" customFormat="1" ht="15" hidden="1" customHeight="1" outlineLevel="1">
      <c r="A751" s="130" t="s">
        <v>10761</v>
      </c>
      <c r="B751" s="130" t="s">
        <v>10762</v>
      </c>
      <c r="C751" s="130" t="s">
        <v>10763</v>
      </c>
      <c r="D751" s="130" t="s">
        <v>12128</v>
      </c>
      <c r="E751" s="130" t="s">
        <v>100</v>
      </c>
      <c r="F751" s="169">
        <v>0.16958498549626189</v>
      </c>
      <c r="G751" s="132" t="str">
        <f ca="1">IFERROR(_xll.BQL($A751, "cur_mkt_cap(currency=EUR)")/1000000, " ")</f>
        <v xml:space="preserve"> </v>
      </c>
      <c r="M751" s="305">
        <f t="shared" si="28"/>
        <v>1.0972148561608143E-4</v>
      </c>
      <c r="N751" s="223">
        <f t="shared" si="29"/>
        <v>1.8474910898687981E-3</v>
      </c>
      <c r="O751" s="172" t="str">
        <f>IFERROR(IF(VLOOKUP($C751,'MSCI Database'!$C:$R,2, FALSE)="","",VLOOKUP($C751,'MSCI Database'!$C:$R,2, FALSE)),"")</f>
        <v>Utilities</v>
      </c>
      <c r="P751" s="186" t="str">
        <f>IFERROR(IF(VLOOKUP($C751,'MSCI Database'!$C:$R,3, FALSE)="","",VLOOKUP($C751,'MSCI Database'!$C:$R,3, FALSE)),"")</f>
        <v>A</v>
      </c>
      <c r="Q751" s="164" t="str">
        <f>IFERROR(IF(VLOOKUP($C751,'MSCI Database'!$C:$R,4, FALSE)="","",VLOOKUP($C751,'MSCI Database'!$C:$R,4, FALSE)),"")</f>
        <v>0</v>
      </c>
      <c r="R751" s="164">
        <f>IFERROR(IF(VLOOKUP($C751,'MSCI Database'!$C:$R,5, FALSE)="","",VLOOKUP($C751,'MSCI Database'!$C:$R,5, FALSE)),"")</f>
        <v>6.5</v>
      </c>
      <c r="S751" s="164">
        <f>IFERROR(IF(VLOOKUP($C751,'MSCI Database'!$C:$R,6, FALSE)="","",VLOOKUP($C751,'MSCI Database'!$C:$R,6, FALSE)),"")</f>
        <v>9.1</v>
      </c>
      <c r="T751" s="211">
        <f>IFERROR(IF(VLOOKUP($C751,'MSCI Database'!$C:$R,7, FALSE)="","",VLOOKUP($C751,'MSCI Database'!$C:$R,7, FALSE)),"")</f>
        <v>4.0999999999999996</v>
      </c>
      <c r="U751" s="164">
        <f>IFERROR(IF(VLOOKUP($C751,'MSCI Database'!$C:$R,8, FALSE)="","",VLOOKUP($C751,'MSCI Database'!$C:$R,8, FALSE)),"")</f>
        <v>4.0999999999999996</v>
      </c>
      <c r="V751" s="175">
        <f>IFERROR(IF(VLOOKUP($C751,'MSCI Database'!$C:$R,9, FALSE)="","",VLOOKUP($C751,'MSCI Database'!$C:$R,9, FALSE)),"")</f>
        <v>5.9</v>
      </c>
      <c r="W751" s="165">
        <f t="shared" ca="1" si="27"/>
        <v>0</v>
      </c>
      <c r="X751" s="166">
        <f>IFERROR(IF(VLOOKUP($C751,'MSCI Database'!$C:$R,10, FALSE)="","",VLOOKUP($C751,'MSCI Database'!$C:$R,10, FALSE)),"")</f>
        <v>64647</v>
      </c>
      <c r="Y751" s="133" t="str">
        <f>IFERROR(IF(VLOOKUP($C751,'MSCI Database'!$C:$R,11, FALSE)="","",VLOOKUP($C751,'MSCI Database'!$C:$R,11, FALSE)),"")</f>
        <v>2019</v>
      </c>
      <c r="Z751" s="133" t="str">
        <f>IFERROR(IF(VLOOKUP($C751,'MSCI Database'!$C:$R,12, FALSE)="","",VLOOKUP($C751,'MSCI Database'!$C:$R,12, FALSE)),"")</f>
        <v>E.Segmt-Moderate</v>
      </c>
      <c r="AA751" s="202" t="str">
        <f>IFERROR(IF(VLOOKUP($C751,'MSCI Database'!$C:$R,13, FALSE)="","",VLOOKUP($C751,'MSCI Database'!$C:$R,13, FALSE)),"")</f>
        <v/>
      </c>
    </row>
    <row r="752" spans="1:27" s="130" customFormat="1" ht="15" hidden="1" customHeight="1" outlineLevel="1">
      <c r="A752" s="130" t="s">
        <v>10182</v>
      </c>
      <c r="B752" s="130" t="s">
        <v>10183</v>
      </c>
      <c r="C752" s="130" t="s">
        <v>10184</v>
      </c>
      <c r="D752" s="130" t="s">
        <v>12128</v>
      </c>
      <c r="E752" s="130" t="s">
        <v>12133</v>
      </c>
      <c r="F752" s="169">
        <v>0.16849315315293009</v>
      </c>
      <c r="G752" s="132" t="str">
        <f ca="1">IFERROR(_xll.BQL($A752, "cur_mkt_cap(currency=EUR)")/1000000, " ")</f>
        <v xml:space="preserve"> </v>
      </c>
      <c r="M752" s="305">
        <f t="shared" si="28"/>
        <v>1.0901507008994575E-4</v>
      </c>
      <c r="N752" s="223">
        <f t="shared" si="29"/>
        <v>1.8355964606359494E-3</v>
      </c>
      <c r="O752" s="172" t="str">
        <f>IFERROR(IF(VLOOKUP($C752,'MSCI Database'!$C:$R,2, FALSE)="","",VLOOKUP($C752,'MSCI Database'!$C:$R,2, FALSE)),"")</f>
        <v>Health Care Equipment &amp; Supplies</v>
      </c>
      <c r="P752" s="186" t="str">
        <f>IFERROR(IF(VLOOKUP($C752,'MSCI Database'!$C:$R,3, FALSE)="","",VLOOKUP($C752,'MSCI Database'!$C:$R,3, FALSE)),"")</f>
        <v>A</v>
      </c>
      <c r="Q752" s="164" t="str">
        <f>IFERROR(IF(VLOOKUP($C752,'MSCI Database'!$C:$R,4, FALSE)="","",VLOOKUP($C752,'MSCI Database'!$C:$R,4, FALSE)),"")</f>
        <v>0</v>
      </c>
      <c r="R752" s="164">
        <f>IFERROR(IF(VLOOKUP($C752,'MSCI Database'!$C:$R,5, FALSE)="","",VLOOKUP($C752,'MSCI Database'!$C:$R,5, FALSE)),"")</f>
        <v>7.1</v>
      </c>
      <c r="S752" s="164">
        <f>IFERROR(IF(VLOOKUP($C752,'MSCI Database'!$C:$R,6, FALSE)="","",VLOOKUP($C752,'MSCI Database'!$C:$R,6, FALSE)),"")</f>
        <v>6.3</v>
      </c>
      <c r="T752" s="211">
        <f>IFERROR(IF(VLOOKUP($C752,'MSCI Database'!$C:$R,7, FALSE)="","",VLOOKUP($C752,'MSCI Database'!$C:$R,7, FALSE)),"")</f>
        <v>6.4</v>
      </c>
      <c r="U752" s="164">
        <f>IFERROR(IF(VLOOKUP($C752,'MSCI Database'!$C:$R,8, FALSE)="","",VLOOKUP($C752,'MSCI Database'!$C:$R,8, FALSE)),"")</f>
        <v>5.7</v>
      </c>
      <c r="V752" s="175">
        <f>IFERROR(IF(VLOOKUP($C752,'MSCI Database'!$C:$R,9, FALSE)="","",VLOOKUP($C752,'MSCI Database'!$C:$R,9, FALSE)),"")</f>
        <v>6.1</v>
      </c>
      <c r="W752" s="165">
        <f t="shared" ca="1" si="27"/>
        <v>0</v>
      </c>
      <c r="X752" s="166">
        <f>IFERROR(IF(VLOOKUP($C752,'MSCI Database'!$C:$R,10, FALSE)="","",VLOOKUP($C752,'MSCI Database'!$C:$R,10, FALSE)),"")</f>
        <v>85115</v>
      </c>
      <c r="Y752" s="133" t="str">
        <f>IFERROR(IF(VLOOKUP($C752,'MSCI Database'!$C:$R,11, FALSE)="","",VLOOKUP($C752,'MSCI Database'!$C:$R,11, FALSE)),"")</f>
        <v>2019</v>
      </c>
      <c r="Z752" s="133" t="str">
        <f>IFERROR(IF(VLOOKUP($C752,'MSCI Database'!$C:$R,12, FALSE)="","",VLOOKUP($C752,'MSCI Database'!$C:$R,12, FALSE)),"")</f>
        <v>E.Segmt-Moderate</v>
      </c>
      <c r="AA752" s="202" t="str">
        <f>IFERROR(IF(VLOOKUP($C752,'MSCI Database'!$C:$R,13, FALSE)="","",VLOOKUP($C752,'MSCI Database'!$C:$R,13, FALSE)),"")</f>
        <v/>
      </c>
    </row>
    <row r="753" spans="1:27" s="130" customFormat="1" ht="15" hidden="1" customHeight="1" outlineLevel="1">
      <c r="A753" s="130" t="s">
        <v>10128</v>
      </c>
      <c r="B753" s="130" t="s">
        <v>10129</v>
      </c>
      <c r="C753" s="130" t="s">
        <v>10130</v>
      </c>
      <c r="D753" s="130" t="s">
        <v>12128</v>
      </c>
      <c r="E753" s="130" t="s">
        <v>18688</v>
      </c>
      <c r="F753" s="169">
        <v>0.1681029059812027</v>
      </c>
      <c r="G753" s="132" t="str">
        <f ca="1">IFERROR(_xll.BQL($A753, "cur_mkt_cap(currency=EUR)")/1000000, " ")</f>
        <v xml:space="preserve"> </v>
      </c>
      <c r="M753" s="305">
        <f t="shared" si="28"/>
        <v>1.0876258016983813E-4</v>
      </c>
      <c r="N753" s="223">
        <f t="shared" si="29"/>
        <v>1.8313450337156766E-3</v>
      </c>
      <c r="O753" s="172" t="str">
        <f>IFERROR(IF(VLOOKUP($C753,'MSCI Database'!$C:$R,2, FALSE)="","",VLOOKUP($C753,'MSCI Database'!$C:$R,2, FALSE)),"")</f>
        <v>Property &amp; Casualty Insurance</v>
      </c>
      <c r="P753" s="186" t="str">
        <f>IFERROR(IF(VLOOKUP($C753,'MSCI Database'!$C:$R,3, FALSE)="","",VLOOKUP($C753,'MSCI Database'!$C:$R,3, FALSE)),"")</f>
        <v>BBB</v>
      </c>
      <c r="Q753" s="164" t="str">
        <f>IFERROR(IF(VLOOKUP($C753,'MSCI Database'!$C:$R,4, FALSE)="","",VLOOKUP($C753,'MSCI Database'!$C:$R,4, FALSE)),"")</f>
        <v>0</v>
      </c>
      <c r="R753" s="164">
        <f>IFERROR(IF(VLOOKUP($C753,'MSCI Database'!$C:$R,5, FALSE)="","",VLOOKUP($C753,'MSCI Database'!$C:$R,5, FALSE)),"")</f>
        <v>5.5</v>
      </c>
      <c r="S753" s="164">
        <f>IFERROR(IF(VLOOKUP($C753,'MSCI Database'!$C:$R,6, FALSE)="","",VLOOKUP($C753,'MSCI Database'!$C:$R,6, FALSE)),"")</f>
        <v>2.8</v>
      </c>
      <c r="T753" s="211">
        <f>IFERROR(IF(VLOOKUP($C753,'MSCI Database'!$C:$R,7, FALSE)="","",VLOOKUP($C753,'MSCI Database'!$C:$R,7, FALSE)),"")</f>
        <v>4.0999999999999996</v>
      </c>
      <c r="U753" s="164">
        <f>IFERROR(IF(VLOOKUP($C753,'MSCI Database'!$C:$R,8, FALSE)="","",VLOOKUP($C753,'MSCI Database'!$C:$R,8, FALSE)),"")</f>
        <v>6.4</v>
      </c>
      <c r="V753" s="175">
        <f>IFERROR(IF(VLOOKUP($C753,'MSCI Database'!$C:$R,9, FALSE)="","",VLOOKUP($C753,'MSCI Database'!$C:$R,9, FALSE)),"")</f>
        <v>4.5999999999999996</v>
      </c>
      <c r="W753" s="165">
        <f t="shared" ca="1" si="27"/>
        <v>0</v>
      </c>
      <c r="X753" s="166">
        <f>IFERROR(IF(VLOOKUP($C753,'MSCI Database'!$C:$R,10, FALSE)="","",VLOOKUP($C753,'MSCI Database'!$C:$R,10, FALSE)),"")</f>
        <v>8231</v>
      </c>
      <c r="Y753" s="133" t="str">
        <f>IFERROR(IF(VLOOKUP($C753,'MSCI Database'!$C:$R,11, FALSE)="","",VLOOKUP($C753,'MSCI Database'!$C:$R,11, FALSE)),"")</f>
        <v>2019</v>
      </c>
      <c r="Z753" s="133" t="str">
        <f>IFERROR(IF(VLOOKUP($C753,'MSCI Database'!$C:$R,12, FALSE)="","",VLOOKUP($C753,'MSCI Database'!$C:$R,12, FALSE)),"")</f>
        <v>E.Segmt-Moderate</v>
      </c>
      <c r="AA753" s="202" t="str">
        <f>IFERROR(IF(VLOOKUP($C753,'MSCI Database'!$C:$R,13, FALSE)="","",VLOOKUP($C753,'MSCI Database'!$C:$R,13, FALSE)),"")</f>
        <v>Notable measures to mitigate persistent talent management challenges</v>
      </c>
    </row>
    <row r="754" spans="1:27" s="130" customFormat="1" ht="15" hidden="1" customHeight="1" outlineLevel="1">
      <c r="A754" s="130" t="s">
        <v>10434</v>
      </c>
      <c r="B754" s="130" t="s">
        <v>10435</v>
      </c>
      <c r="C754" s="130" t="s">
        <v>10436</v>
      </c>
      <c r="D754" s="130" t="s">
        <v>12128</v>
      </c>
      <c r="E754" s="130" t="s">
        <v>12133</v>
      </c>
      <c r="F754" s="169">
        <v>0.1674770412061535</v>
      </c>
      <c r="G754" s="132" t="str">
        <f ca="1">IFERROR(_xll.BQL($A754, "cur_mkt_cap(currency=EUR)")/1000000, " ")</f>
        <v xml:space="preserve"> </v>
      </c>
      <c r="M754" s="305">
        <f t="shared" si="28"/>
        <v>1.0835764566038131E-4</v>
      </c>
      <c r="N754" s="223">
        <f t="shared" si="29"/>
        <v>1.8245267438064465E-3</v>
      </c>
      <c r="O754" s="172" t="str">
        <f>IFERROR(IF(VLOOKUP($C754,'MSCI Database'!$C:$R,2, FALSE)="","",VLOOKUP($C754,'MSCI Database'!$C:$R,2, FALSE)),"")</f>
        <v>Health Care Providers &amp; Services</v>
      </c>
      <c r="P754" s="186" t="str">
        <f>IFERROR(IF(VLOOKUP($C754,'MSCI Database'!$C:$R,3, FALSE)="","",VLOOKUP($C754,'MSCI Database'!$C:$R,3, FALSE)),"")</f>
        <v>AA</v>
      </c>
      <c r="Q754" s="164" t="str">
        <f>IFERROR(IF(VLOOKUP($C754,'MSCI Database'!$C:$R,4, FALSE)="","",VLOOKUP($C754,'MSCI Database'!$C:$R,4, FALSE)),"")</f>
        <v>1</v>
      </c>
      <c r="R754" s="164">
        <f>IFERROR(IF(VLOOKUP($C754,'MSCI Database'!$C:$R,5, FALSE)="","",VLOOKUP($C754,'MSCI Database'!$C:$R,5, FALSE)),"")</f>
        <v>8.1</v>
      </c>
      <c r="S754" s="164">
        <f>IFERROR(IF(VLOOKUP($C754,'MSCI Database'!$C:$R,6, FALSE)="","",VLOOKUP($C754,'MSCI Database'!$C:$R,6, FALSE)),"")</f>
        <v>5.6</v>
      </c>
      <c r="T754" s="211">
        <f>IFERROR(IF(VLOOKUP($C754,'MSCI Database'!$C:$R,7, FALSE)="","",VLOOKUP($C754,'MSCI Database'!$C:$R,7, FALSE)),"")</f>
        <v>6.3</v>
      </c>
      <c r="U754" s="164">
        <f>IFERROR(IF(VLOOKUP($C754,'MSCI Database'!$C:$R,8, FALSE)="","",VLOOKUP($C754,'MSCI Database'!$C:$R,8, FALSE)),"")</f>
        <v>6.2</v>
      </c>
      <c r="V754" s="175">
        <f>IFERROR(IF(VLOOKUP($C754,'MSCI Database'!$C:$R,9, FALSE)="","",VLOOKUP($C754,'MSCI Database'!$C:$R,9, FALSE)),"")</f>
        <v>6.2</v>
      </c>
      <c r="W754" s="165">
        <f t="shared" ca="1" si="27"/>
        <v>0</v>
      </c>
      <c r="X754" s="166">
        <f>IFERROR(IF(VLOOKUP($C754,'MSCI Database'!$C:$R,10, FALSE)="","",VLOOKUP($C754,'MSCI Database'!$C:$R,10, FALSE)),"")</f>
        <v>46274</v>
      </c>
      <c r="Y754" s="133" t="str">
        <f>IFERROR(IF(VLOOKUP($C754,'MSCI Database'!$C:$R,11, FALSE)="","",VLOOKUP($C754,'MSCI Database'!$C:$R,11, FALSE)),"")</f>
        <v>2019</v>
      </c>
      <c r="Z754" s="133" t="str">
        <f>IFERROR(IF(VLOOKUP($C754,'MSCI Database'!$C:$R,12, FALSE)="","",VLOOKUP($C754,'MSCI Database'!$C:$R,12, FALSE)),"")</f>
        <v>E.Segmt-Moderate</v>
      </c>
      <c r="AA754" s="202" t="str">
        <f>IFERROR(IF(VLOOKUP($C754,'MSCI Database'!$C:$R,13, FALSE)="","",VLOOKUP($C754,'MSCI Database'!$C:$R,13, FALSE)),"")</f>
        <v/>
      </c>
    </row>
    <row r="755" spans="1:27" s="130" customFormat="1" ht="15" hidden="1" customHeight="1" outlineLevel="1">
      <c r="A755" s="130" t="s">
        <v>9568</v>
      </c>
      <c r="B755" s="130" t="s">
        <v>9569</v>
      </c>
      <c r="C755" s="130" t="s">
        <v>9570</v>
      </c>
      <c r="D755" s="130" t="s">
        <v>12128</v>
      </c>
      <c r="E755" s="130" t="s">
        <v>18684</v>
      </c>
      <c r="F755" s="169">
        <v>0.1665430449854369</v>
      </c>
      <c r="G755" s="132" t="str">
        <f ca="1">IFERROR(_xll.BQL($A755, "cur_mkt_cap(currency=EUR)")/1000000, " ")</f>
        <v xml:space="preserve"> </v>
      </c>
      <c r="M755" s="305">
        <f t="shared" si="28"/>
        <v>1.0775335010557766E-4</v>
      </c>
      <c r="N755" s="223">
        <f t="shared" si="29"/>
        <v>1.8143516113164118E-3</v>
      </c>
      <c r="O755" s="172" t="str">
        <f>IFERROR(IF(VLOOKUP($C755,'MSCI Database'!$C:$R,2, FALSE)="","",VLOOKUP($C755,'MSCI Database'!$C:$R,2, FALSE)),"")</f>
        <v>Steel</v>
      </c>
      <c r="P755" s="186" t="str">
        <f>IFERROR(IF(VLOOKUP($C755,'MSCI Database'!$C:$R,3, FALSE)="","",VLOOKUP($C755,'MSCI Database'!$C:$R,3, FALSE)),"")</f>
        <v>BBB</v>
      </c>
      <c r="Q755" s="164" t="str">
        <f>IFERROR(IF(VLOOKUP($C755,'MSCI Database'!$C:$R,4, FALSE)="","",VLOOKUP($C755,'MSCI Database'!$C:$R,4, FALSE)),"")</f>
        <v>1</v>
      </c>
      <c r="R755" s="164">
        <f>IFERROR(IF(VLOOKUP($C755,'MSCI Database'!$C:$R,5, FALSE)="","",VLOOKUP($C755,'MSCI Database'!$C:$R,5, FALSE)),"")</f>
        <v>4.5999999999999996</v>
      </c>
      <c r="S755" s="164">
        <f>IFERROR(IF(VLOOKUP($C755,'MSCI Database'!$C:$R,6, FALSE)="","",VLOOKUP($C755,'MSCI Database'!$C:$R,6, FALSE)),"")</f>
        <v>2.9</v>
      </c>
      <c r="T755" s="211">
        <f>IFERROR(IF(VLOOKUP($C755,'MSCI Database'!$C:$R,7, FALSE)="","",VLOOKUP($C755,'MSCI Database'!$C:$R,7, FALSE)),"")</f>
        <v>3.5</v>
      </c>
      <c r="U755" s="164">
        <f>IFERROR(IF(VLOOKUP($C755,'MSCI Database'!$C:$R,8, FALSE)="","",VLOOKUP($C755,'MSCI Database'!$C:$R,8, FALSE)),"")</f>
        <v>5.0999999999999996</v>
      </c>
      <c r="V755" s="175">
        <f>IFERROR(IF(VLOOKUP($C755,'MSCI Database'!$C:$R,9, FALSE)="","",VLOOKUP($C755,'MSCI Database'!$C:$R,9, FALSE)),"")</f>
        <v>3.8</v>
      </c>
      <c r="W755" s="165">
        <f t="shared" ca="1" si="27"/>
        <v>0</v>
      </c>
      <c r="X755" s="166">
        <f>IFERROR(IF(VLOOKUP($C755,'MSCI Database'!$C:$R,10, FALSE)="","",VLOOKUP($C755,'MSCI Database'!$C:$R,10, FALSE)),"")</f>
        <v>4005102</v>
      </c>
      <c r="Y755" s="133" t="str">
        <f>IFERROR(IF(VLOOKUP($C755,'MSCI Database'!$C:$R,11, FALSE)="","",VLOOKUP($C755,'MSCI Database'!$C:$R,11, FALSE)),"")</f>
        <v>2019</v>
      </c>
      <c r="Z755" s="133" t="str">
        <f>IFERROR(IF(VLOOKUP($C755,'MSCI Database'!$C:$R,12, FALSE)="","",VLOOKUP($C755,'MSCI Database'!$C:$R,12, FALSE)),"")</f>
        <v>Reported</v>
      </c>
      <c r="AA755" s="202" t="str">
        <f>IFERROR(IF(VLOOKUP($C755,'MSCI Database'!$C:$R,13, FALSE)="","",VLOOKUP($C755,'MSCI Database'!$C:$R,13, FALSE)),"")</f>
        <v/>
      </c>
    </row>
    <row r="756" spans="1:27" s="130" customFormat="1" ht="15" hidden="1" customHeight="1" outlineLevel="1">
      <c r="A756" s="130" t="s">
        <v>10027</v>
      </c>
      <c r="B756" s="130" t="s">
        <v>10028</v>
      </c>
      <c r="C756" s="130" t="s">
        <v>10029</v>
      </c>
      <c r="D756" s="130" t="s">
        <v>12128</v>
      </c>
      <c r="E756" s="130" t="s">
        <v>18682</v>
      </c>
      <c r="F756" s="169">
        <v>0.16604263204036959</v>
      </c>
      <c r="G756" s="132" t="str">
        <f ca="1">IFERROR(_xll.BQL($A756, "cur_mkt_cap(currency=EUR)")/1000000, " ")</f>
        <v xml:space="preserve"> </v>
      </c>
      <c r="M756" s="305">
        <f t="shared" si="28"/>
        <v>1.0742958293011912E-4</v>
      </c>
      <c r="N756" s="223">
        <f t="shared" si="29"/>
        <v>1.8089000175060196E-3</v>
      </c>
      <c r="O756" s="172" t="str">
        <f>IFERROR(IF(VLOOKUP($C756,'MSCI Database'!$C:$R,2, FALSE)="","",VLOOKUP($C756,'MSCI Database'!$C:$R,2, FALSE)),"")</f>
        <v>Auto Components</v>
      </c>
      <c r="P756" s="186" t="str">
        <f>IFERROR(IF(VLOOKUP($C756,'MSCI Database'!$C:$R,3, FALSE)="","",VLOOKUP($C756,'MSCI Database'!$C:$R,3, FALSE)),"")</f>
        <v>AA</v>
      </c>
      <c r="Q756" s="164" t="str">
        <f>IFERROR(IF(VLOOKUP($C756,'MSCI Database'!$C:$R,4, FALSE)="","",VLOOKUP($C756,'MSCI Database'!$C:$R,4, FALSE)),"")</f>
        <v>0</v>
      </c>
      <c r="R756" s="164">
        <f>IFERROR(IF(VLOOKUP($C756,'MSCI Database'!$C:$R,5, FALSE)="","",VLOOKUP($C756,'MSCI Database'!$C:$R,5, FALSE)),"")</f>
        <v>8.4</v>
      </c>
      <c r="S756" s="164">
        <f>IFERROR(IF(VLOOKUP($C756,'MSCI Database'!$C:$R,6, FALSE)="","",VLOOKUP($C756,'MSCI Database'!$C:$R,6, FALSE)),"")</f>
        <v>3.4</v>
      </c>
      <c r="T756" s="211">
        <f>IFERROR(IF(VLOOKUP($C756,'MSCI Database'!$C:$R,7, FALSE)="","",VLOOKUP($C756,'MSCI Database'!$C:$R,7, FALSE)),"")</f>
        <v>5.7</v>
      </c>
      <c r="U756" s="164">
        <f>IFERROR(IF(VLOOKUP($C756,'MSCI Database'!$C:$R,8, FALSE)="","",VLOOKUP($C756,'MSCI Database'!$C:$R,8, FALSE)),"")</f>
        <v>5.9</v>
      </c>
      <c r="V756" s="175">
        <f>IFERROR(IF(VLOOKUP($C756,'MSCI Database'!$C:$R,9, FALSE)="","",VLOOKUP($C756,'MSCI Database'!$C:$R,9, FALSE)),"")</f>
        <v>5.4</v>
      </c>
      <c r="W756" s="165">
        <f t="shared" ca="1" si="27"/>
        <v>0</v>
      </c>
      <c r="X756" s="166">
        <f>IFERROR(IF(VLOOKUP($C756,'MSCI Database'!$C:$R,10, FALSE)="","",VLOOKUP($C756,'MSCI Database'!$C:$R,10, FALSE)),"")</f>
        <v>40816</v>
      </c>
      <c r="Y756" s="133" t="str">
        <f>IFERROR(IF(VLOOKUP($C756,'MSCI Database'!$C:$R,11, FALSE)="","",VLOOKUP($C756,'MSCI Database'!$C:$R,11, FALSE)),"")</f>
        <v>2019</v>
      </c>
      <c r="Z756" s="133" t="str">
        <f>IFERROR(IF(VLOOKUP($C756,'MSCI Database'!$C:$R,12, FALSE)="","",VLOOKUP($C756,'MSCI Database'!$C:$R,12, FALSE)),"")</f>
        <v>E.Segmt-Moderate</v>
      </c>
      <c r="AA756" s="202" t="str">
        <f>IFERROR(IF(VLOOKUP($C756,'MSCI Database'!$C:$R,13, FALSE)="","",VLOOKUP($C756,'MSCI Database'!$C:$R,13, FALSE)),"")</f>
        <v/>
      </c>
    </row>
    <row r="757" spans="1:27" s="130" customFormat="1" ht="15" hidden="1" customHeight="1" outlineLevel="1">
      <c r="A757" s="130" t="s">
        <v>11481</v>
      </c>
      <c r="B757" s="130" t="s">
        <v>11482</v>
      </c>
      <c r="C757" s="130" t="s">
        <v>11483</v>
      </c>
      <c r="D757" s="130" t="s">
        <v>12128</v>
      </c>
      <c r="E757" s="130" t="s">
        <v>18682</v>
      </c>
      <c r="F757" s="169">
        <v>0.16389111290091701</v>
      </c>
      <c r="G757" s="132" t="str">
        <f ca="1">IFERROR(_xll.BQL($A757, "cur_mkt_cap(currency=EUR)")/1000000, " ")</f>
        <v xml:space="preserve"> </v>
      </c>
      <c r="M757" s="305">
        <f t="shared" si="28"/>
        <v>1.060375500468933E-4</v>
      </c>
      <c r="N757" s="223">
        <f t="shared" si="29"/>
        <v>1.7854609587462545E-3</v>
      </c>
      <c r="O757" s="172" t="str">
        <f>IFERROR(IF(VLOOKUP($C757,'MSCI Database'!$C:$R,2, FALSE)="","",VLOOKUP($C757,'MSCI Database'!$C:$R,2, FALSE)),"")</f>
        <v>Automobiles</v>
      </c>
      <c r="P757" s="186" t="str">
        <f>IFERROR(IF(VLOOKUP($C757,'MSCI Database'!$C:$R,3, FALSE)="","",VLOOKUP($C757,'MSCI Database'!$C:$R,3, FALSE)),"")</f>
        <v>BBB</v>
      </c>
      <c r="Q757" s="164" t="str">
        <f>IFERROR(IF(VLOOKUP($C757,'MSCI Database'!$C:$R,4, FALSE)="","",VLOOKUP($C757,'MSCI Database'!$C:$R,4, FALSE)),"")</f>
        <v>0</v>
      </c>
      <c r="R757" s="164">
        <f>IFERROR(IF(VLOOKUP($C757,'MSCI Database'!$C:$R,5, FALSE)="","",VLOOKUP($C757,'MSCI Database'!$C:$R,5, FALSE)),"")</f>
        <v>4.8</v>
      </c>
      <c r="S757" s="164">
        <f>IFERROR(IF(VLOOKUP($C757,'MSCI Database'!$C:$R,6, FALSE)="","",VLOOKUP($C757,'MSCI Database'!$C:$R,6, FALSE)),"")</f>
        <v>3.2</v>
      </c>
      <c r="T757" s="211">
        <f>IFERROR(IF(VLOOKUP($C757,'MSCI Database'!$C:$R,7, FALSE)="","",VLOOKUP($C757,'MSCI Database'!$C:$R,7, FALSE)),"")</f>
        <v>3.2</v>
      </c>
      <c r="U757" s="164">
        <f>IFERROR(IF(VLOOKUP($C757,'MSCI Database'!$C:$R,8, FALSE)="","",VLOOKUP($C757,'MSCI Database'!$C:$R,8, FALSE)),"")</f>
        <v>6.5</v>
      </c>
      <c r="V757" s="175">
        <f>IFERROR(IF(VLOOKUP($C757,'MSCI Database'!$C:$R,9, FALSE)="","",VLOOKUP($C757,'MSCI Database'!$C:$R,9, FALSE)),"")</f>
        <v>4.3</v>
      </c>
      <c r="W757" s="165">
        <f t="shared" ca="1" si="27"/>
        <v>0</v>
      </c>
      <c r="X757" s="166">
        <f>IFERROR(IF(VLOOKUP($C757,'MSCI Database'!$C:$R,10, FALSE)="","",VLOOKUP($C757,'MSCI Database'!$C:$R,10, FALSE)),"")</f>
        <v>210961</v>
      </c>
      <c r="Y757" s="133" t="str">
        <f>IFERROR(IF(VLOOKUP($C757,'MSCI Database'!$C:$R,11, FALSE)="","",VLOOKUP($C757,'MSCI Database'!$C:$R,11, FALSE)),"")</f>
        <v>2019</v>
      </c>
      <c r="Z757" s="133" t="str">
        <f>IFERROR(IF(VLOOKUP($C757,'MSCI Database'!$C:$R,12, FALSE)="","",VLOOKUP($C757,'MSCI Database'!$C:$R,12, FALSE)),"")</f>
        <v>E.Segmt-Moderately High</v>
      </c>
      <c r="AA757" s="202" t="str">
        <f>IFERROR(IF(VLOOKUP($C757,'MSCI Database'!$C:$R,13, FALSE)="","",VLOOKUP($C757,'MSCI Database'!$C:$R,13, FALSE)),"")</f>
        <v/>
      </c>
    </row>
    <row r="758" spans="1:27" s="130" customFormat="1" ht="15" hidden="1" customHeight="1" outlineLevel="1">
      <c r="A758" s="130" t="s">
        <v>9013</v>
      </c>
      <c r="B758" s="130" t="s">
        <v>9014</v>
      </c>
      <c r="C758" s="130" t="s">
        <v>9015</v>
      </c>
      <c r="D758" s="130" t="s">
        <v>12128</v>
      </c>
      <c r="E758" s="130" t="s">
        <v>18689</v>
      </c>
      <c r="F758" s="169">
        <v>0.1627932496958262</v>
      </c>
      <c r="G758" s="132" t="str">
        <f ca="1">IFERROR(_xll.BQL($A758, "cur_mkt_cap(currency=EUR)")/1000000, " ")</f>
        <v xml:space="preserve"> </v>
      </c>
      <c r="M758" s="305">
        <f t="shared" si="28"/>
        <v>1.0532723255319953E-4</v>
      </c>
      <c r="N758" s="223">
        <f t="shared" si="29"/>
        <v>1.7735006281582332E-3</v>
      </c>
      <c r="O758" s="172" t="str">
        <f>IFERROR(IF(VLOOKUP($C758,'MSCI Database'!$C:$R,2, FALSE)="","",VLOOKUP($C758,'MSCI Database'!$C:$R,2, FALSE)),"")</f>
        <v>Software &amp; Services</v>
      </c>
      <c r="P758" s="186" t="str">
        <f>IFERROR(IF(VLOOKUP($C758,'MSCI Database'!$C:$R,3, FALSE)="","",VLOOKUP($C758,'MSCI Database'!$C:$R,3, FALSE)),"")</f>
        <v>AA</v>
      </c>
      <c r="Q758" s="164" t="str">
        <f>IFERROR(IF(VLOOKUP($C758,'MSCI Database'!$C:$R,4, FALSE)="","",VLOOKUP($C758,'MSCI Database'!$C:$R,4, FALSE)),"")</f>
        <v>1</v>
      </c>
      <c r="R758" s="164">
        <f>IFERROR(IF(VLOOKUP($C758,'MSCI Database'!$C:$R,5, FALSE)="","",VLOOKUP($C758,'MSCI Database'!$C:$R,5, FALSE)),"")</f>
        <v>7.6</v>
      </c>
      <c r="S758" s="164">
        <f>IFERROR(IF(VLOOKUP($C758,'MSCI Database'!$C:$R,6, FALSE)="","",VLOOKUP($C758,'MSCI Database'!$C:$R,6, FALSE)),"")</f>
        <v>5</v>
      </c>
      <c r="T758" s="211">
        <f>IFERROR(IF(VLOOKUP($C758,'MSCI Database'!$C:$R,7, FALSE)="","",VLOOKUP($C758,'MSCI Database'!$C:$R,7, FALSE)),"")</f>
        <v>5</v>
      </c>
      <c r="U758" s="164">
        <f>IFERROR(IF(VLOOKUP($C758,'MSCI Database'!$C:$R,8, FALSE)="","",VLOOKUP($C758,'MSCI Database'!$C:$R,8, FALSE)),"")</f>
        <v>6.1</v>
      </c>
      <c r="V758" s="175">
        <f>IFERROR(IF(VLOOKUP($C758,'MSCI Database'!$C:$R,9, FALSE)="","",VLOOKUP($C758,'MSCI Database'!$C:$R,9, FALSE)),"")</f>
        <v>5.4</v>
      </c>
      <c r="W758" s="165">
        <f t="shared" ca="1" si="27"/>
        <v>0</v>
      </c>
      <c r="X758" s="166">
        <f>IFERROR(IF(VLOOKUP($C758,'MSCI Database'!$C:$R,10, FALSE)="","",VLOOKUP($C758,'MSCI Database'!$C:$R,10, FALSE)),"")</f>
        <v>12127</v>
      </c>
      <c r="Y758" s="133" t="str">
        <f>IFERROR(IF(VLOOKUP($C758,'MSCI Database'!$C:$R,11, FALSE)="","",VLOOKUP($C758,'MSCI Database'!$C:$R,11, FALSE)),"")</f>
        <v>2019</v>
      </c>
      <c r="Z758" s="133" t="str">
        <f>IFERROR(IF(VLOOKUP($C758,'MSCI Database'!$C:$R,12, FALSE)="","",VLOOKUP($C758,'MSCI Database'!$C:$R,12, FALSE)),"")</f>
        <v>E.Segmt-Moderately High</v>
      </c>
      <c r="AA758" s="202" t="str">
        <f>IFERROR(IF(VLOOKUP($C758,'MSCI Database'!$C:$R,13, FALSE)="","",VLOOKUP($C758,'MSCI Database'!$C:$R,13, FALSE)),"")</f>
        <v/>
      </c>
    </row>
    <row r="759" spans="1:27" s="130" customFormat="1" ht="15" hidden="1" customHeight="1" outlineLevel="1">
      <c r="A759" s="130" t="s">
        <v>10854</v>
      </c>
      <c r="B759" s="130" t="s">
        <v>10855</v>
      </c>
      <c r="C759" s="130" t="s">
        <v>10856</v>
      </c>
      <c r="D759" s="130" t="s">
        <v>12128</v>
      </c>
      <c r="E759" s="130" t="s">
        <v>18707</v>
      </c>
      <c r="F759" s="169">
        <v>0.16150148457027749</v>
      </c>
      <c r="G759" s="132" t="str">
        <f ca="1">IFERROR(_xll.BQL($A759, "cur_mkt_cap(currency=EUR)")/1000000, " ")</f>
        <v xml:space="preserve"> </v>
      </c>
      <c r="M759" s="305">
        <f t="shared" si="28"/>
        <v>1.0449146051696953E-4</v>
      </c>
      <c r="N759" s="223">
        <f t="shared" si="29"/>
        <v>1.7594278931653874E-3</v>
      </c>
      <c r="O759" s="172" t="str">
        <f>IFERROR(IF(VLOOKUP($C759,'MSCI Database'!$C:$R,2, FALSE)="","",VLOOKUP($C759,'MSCI Database'!$C:$R,2, FALSE)),"")</f>
        <v>Oil &amp; Gas Exploration &amp; Production</v>
      </c>
      <c r="P759" s="186" t="str">
        <f>IFERROR(IF(VLOOKUP($C759,'MSCI Database'!$C:$R,3, FALSE)="","",VLOOKUP($C759,'MSCI Database'!$C:$R,3, FALSE)),"")</f>
        <v>A</v>
      </c>
      <c r="Q759" s="164" t="str">
        <f>IFERROR(IF(VLOOKUP($C759,'MSCI Database'!$C:$R,4, FALSE)="","",VLOOKUP($C759,'MSCI Database'!$C:$R,4, FALSE)),"")</f>
        <v>0</v>
      </c>
      <c r="R759" s="164">
        <f>IFERROR(IF(VLOOKUP($C759,'MSCI Database'!$C:$R,5, FALSE)="","",VLOOKUP($C759,'MSCI Database'!$C:$R,5, FALSE)),"")</f>
        <v>6.1</v>
      </c>
      <c r="S759" s="164">
        <f>IFERROR(IF(VLOOKUP($C759,'MSCI Database'!$C:$R,6, FALSE)="","",VLOOKUP($C759,'MSCI Database'!$C:$R,6, FALSE)),"")</f>
        <v>3.1</v>
      </c>
      <c r="T759" s="211">
        <f>IFERROR(IF(VLOOKUP($C759,'MSCI Database'!$C:$R,7, FALSE)="","",VLOOKUP($C759,'MSCI Database'!$C:$R,7, FALSE)),"")</f>
        <v>6.1</v>
      </c>
      <c r="U759" s="164">
        <f>IFERROR(IF(VLOOKUP($C759,'MSCI Database'!$C:$R,8, FALSE)="","",VLOOKUP($C759,'MSCI Database'!$C:$R,8, FALSE)),"")</f>
        <v>6.5</v>
      </c>
      <c r="V759" s="175">
        <f>IFERROR(IF(VLOOKUP($C759,'MSCI Database'!$C:$R,9, FALSE)="","",VLOOKUP($C759,'MSCI Database'!$C:$R,9, FALSE)),"")</f>
        <v>5</v>
      </c>
      <c r="W759" s="165">
        <f t="shared" ca="1" si="27"/>
        <v>0</v>
      </c>
      <c r="X759" s="166">
        <f>IFERROR(IF(VLOOKUP($C759,'MSCI Database'!$C:$R,10, FALSE)="","",VLOOKUP($C759,'MSCI Database'!$C:$R,10, FALSE)),"")</f>
        <v>6381156</v>
      </c>
      <c r="Y759" s="133" t="str">
        <f>IFERROR(IF(VLOOKUP($C759,'MSCI Database'!$C:$R,11, FALSE)="","",VLOOKUP($C759,'MSCI Database'!$C:$R,11, FALSE)),"")</f>
        <v>2019</v>
      </c>
      <c r="Z759" s="133" t="str">
        <f>IFERROR(IF(VLOOKUP($C759,'MSCI Database'!$C:$R,12, FALSE)="","",VLOOKUP($C759,'MSCI Database'!$C:$R,12, FALSE)),"")</f>
        <v>Reported</v>
      </c>
      <c r="AA759" s="202" t="str">
        <f>IFERROR(IF(VLOOKUP($C759,'MSCI Database'!$C:$R,13, FALSE)="","",VLOOKUP($C759,'MSCI Database'!$C:$R,13, FALSE)),"")</f>
        <v>Corporate reorganization met with oil price downtrend risks</v>
      </c>
    </row>
    <row r="760" spans="1:27" s="130" customFormat="1" ht="15" hidden="1" customHeight="1" outlineLevel="1">
      <c r="A760" s="130" t="s">
        <v>10511</v>
      </c>
      <c r="B760" s="130" t="s">
        <v>10512</v>
      </c>
      <c r="C760" s="130" t="s">
        <v>10513</v>
      </c>
      <c r="D760" s="130" t="s">
        <v>12128</v>
      </c>
      <c r="E760" s="130" t="s">
        <v>100</v>
      </c>
      <c r="F760" s="169">
        <v>0.1613591897587186</v>
      </c>
      <c r="G760" s="132" t="str">
        <f ca="1">IFERROR(_xll.BQL($A760, "cur_mkt_cap(currency=EUR)")/1000000, " ")</f>
        <v xml:space="preserve"> </v>
      </c>
      <c r="M760" s="305">
        <f t="shared" si="28"/>
        <v>1.0439939577389092E-4</v>
      </c>
      <c r="N760" s="223">
        <f t="shared" si="29"/>
        <v>1.7578777064214354E-3</v>
      </c>
      <c r="O760" s="172" t="str">
        <f>IFERROR(IF(VLOOKUP($C760,'MSCI Database'!$C:$R,2, FALSE)="","",VLOOKUP($C760,'MSCI Database'!$C:$R,2, FALSE)),"")</f>
        <v>Industrial Conglomerates</v>
      </c>
      <c r="P760" s="186" t="str">
        <f>IFERROR(IF(VLOOKUP($C760,'MSCI Database'!$C:$R,3, FALSE)="","",VLOOKUP($C760,'MSCI Database'!$C:$R,3, FALSE)),"")</f>
        <v>AA</v>
      </c>
      <c r="Q760" s="164" t="str">
        <f>IFERROR(IF(VLOOKUP($C760,'MSCI Database'!$C:$R,4, FALSE)="","",VLOOKUP($C760,'MSCI Database'!$C:$R,4, FALSE)),"")</f>
        <v>0</v>
      </c>
      <c r="R760" s="164">
        <f>IFERROR(IF(VLOOKUP($C760,'MSCI Database'!$C:$R,5, FALSE)="","",VLOOKUP($C760,'MSCI Database'!$C:$R,5, FALSE)),"")</f>
        <v>8.56</v>
      </c>
      <c r="S760" s="164">
        <f>IFERROR(IF(VLOOKUP($C760,'MSCI Database'!$C:$R,6, FALSE)="","",VLOOKUP($C760,'MSCI Database'!$C:$R,6, FALSE)),"")</f>
        <v>4.7</v>
      </c>
      <c r="T760" s="211">
        <f>IFERROR(IF(VLOOKUP($C760,'MSCI Database'!$C:$R,7, FALSE)="","",VLOOKUP($C760,'MSCI Database'!$C:$R,7, FALSE)),"")</f>
        <v>6.6</v>
      </c>
      <c r="U760" s="164">
        <f>IFERROR(IF(VLOOKUP($C760,'MSCI Database'!$C:$R,8, FALSE)="","",VLOOKUP($C760,'MSCI Database'!$C:$R,8, FALSE)),"")</f>
        <v>6.1</v>
      </c>
      <c r="V760" s="175">
        <f>IFERROR(IF(VLOOKUP($C760,'MSCI Database'!$C:$R,9, FALSE)="","",VLOOKUP($C760,'MSCI Database'!$C:$R,9, FALSE)),"")</f>
        <v>5.7</v>
      </c>
      <c r="W760" s="165">
        <f t="shared" ca="1" si="27"/>
        <v>0</v>
      </c>
      <c r="X760" s="166">
        <f>IFERROR(IF(VLOOKUP($C760,'MSCI Database'!$C:$R,10, FALSE)="","",VLOOKUP($C760,'MSCI Database'!$C:$R,10, FALSE)),"")</f>
        <v>9130824</v>
      </c>
      <c r="Y760" s="133" t="str">
        <f>IFERROR(IF(VLOOKUP($C760,'MSCI Database'!$C:$R,11, FALSE)="","",VLOOKUP($C760,'MSCI Database'!$C:$R,11, FALSE)),"")</f>
        <v>2019</v>
      </c>
      <c r="Z760" s="133" t="str">
        <f>IFERROR(IF(VLOOKUP($C760,'MSCI Database'!$C:$R,12, FALSE)="","",VLOOKUP($C760,'MSCI Database'!$C:$R,12, FALSE)),"")</f>
        <v>E.Segmt-Moderately High</v>
      </c>
      <c r="AA760" s="202" t="str">
        <f>IFERROR(IF(VLOOKUP($C760,'MSCI Database'!$C:$R,13, FALSE)="","",VLOOKUP($C760,'MSCI Database'!$C:$R,13, FALSE)),"")</f>
        <v/>
      </c>
    </row>
    <row r="761" spans="1:27" s="130" customFormat="1" ht="15" hidden="1" customHeight="1" outlineLevel="1">
      <c r="A761" s="130" t="s">
        <v>11271</v>
      </c>
      <c r="B761" s="130" t="s">
        <v>11272</v>
      </c>
      <c r="C761" s="130" t="s">
        <v>11273</v>
      </c>
      <c r="D761" s="130" t="s">
        <v>12128</v>
      </c>
      <c r="E761" s="130" t="s">
        <v>18689</v>
      </c>
      <c r="F761" s="169">
        <v>0.1609416227451253</v>
      </c>
      <c r="G761" s="132" t="str">
        <f ca="1">IFERROR(_xll.BQL($A761, "cur_mkt_cap(currency=EUR)")/1000000, " ")</f>
        <v xml:space="preserve"> </v>
      </c>
      <c r="M761" s="305">
        <f t="shared" si="28"/>
        <v>1.0412922991609607E-4</v>
      </c>
      <c r="N761" s="223">
        <f t="shared" si="29"/>
        <v>1.7533286519471891E-3</v>
      </c>
      <c r="O761" s="172" t="str">
        <f>IFERROR(IF(VLOOKUP($C761,'MSCI Database'!$C:$R,2, FALSE)="","",VLOOKUP($C761,'MSCI Database'!$C:$R,2, FALSE)),"")</f>
        <v>Semiconductors &amp; Semiconductor Equipment</v>
      </c>
      <c r="P761" s="186" t="str">
        <f>IFERROR(IF(VLOOKUP($C761,'MSCI Database'!$C:$R,3, FALSE)="","",VLOOKUP($C761,'MSCI Database'!$C:$R,3, FALSE)),"")</f>
        <v>BBB</v>
      </c>
      <c r="Q761" s="164" t="str">
        <f>IFERROR(IF(VLOOKUP($C761,'MSCI Database'!$C:$R,4, FALSE)="","",VLOOKUP($C761,'MSCI Database'!$C:$R,4, FALSE)),"")</f>
        <v>0</v>
      </c>
      <c r="R761" s="164">
        <f>IFERROR(IF(VLOOKUP($C761,'MSCI Database'!$C:$R,5, FALSE)="","",VLOOKUP($C761,'MSCI Database'!$C:$R,5, FALSE)),"")</f>
        <v>4.8</v>
      </c>
      <c r="S761" s="164">
        <f>IFERROR(IF(VLOOKUP($C761,'MSCI Database'!$C:$R,6, FALSE)="","",VLOOKUP($C761,'MSCI Database'!$C:$R,6, FALSE)),"")</f>
        <v>4.5999999999999996</v>
      </c>
      <c r="T761" s="211">
        <f>IFERROR(IF(VLOOKUP($C761,'MSCI Database'!$C:$R,7, FALSE)="","",VLOOKUP($C761,'MSCI Database'!$C:$R,7, FALSE)),"")</f>
        <v>4.8</v>
      </c>
      <c r="U761" s="164">
        <f>IFERROR(IF(VLOOKUP($C761,'MSCI Database'!$C:$R,8, FALSE)="","",VLOOKUP($C761,'MSCI Database'!$C:$R,8, FALSE)),"")</f>
        <v>5.9</v>
      </c>
      <c r="V761" s="175">
        <f>IFERROR(IF(VLOOKUP($C761,'MSCI Database'!$C:$R,9, FALSE)="","",VLOOKUP($C761,'MSCI Database'!$C:$R,9, FALSE)),"")</f>
        <v>5.3</v>
      </c>
      <c r="W761" s="165">
        <f t="shared" ca="1" si="27"/>
        <v>0</v>
      </c>
      <c r="X761" s="166">
        <f>IFERROR(IF(VLOOKUP($C761,'MSCI Database'!$C:$R,10, FALSE)="","",VLOOKUP($C761,'MSCI Database'!$C:$R,10, FALSE)),"")</f>
        <v>23964</v>
      </c>
      <c r="Y761" s="133" t="str">
        <f>IFERROR(IF(VLOOKUP($C761,'MSCI Database'!$C:$R,11, FALSE)="","",VLOOKUP($C761,'MSCI Database'!$C:$R,11, FALSE)),"")</f>
        <v>2019</v>
      </c>
      <c r="Z761" s="133" t="str">
        <f>IFERROR(IF(VLOOKUP($C761,'MSCI Database'!$C:$R,12, FALSE)="","",VLOOKUP($C761,'MSCI Database'!$C:$R,12, FALSE)),"")</f>
        <v>E.Segmt-Low</v>
      </c>
      <c r="AA761" s="202" t="str">
        <f>IFERROR(IF(VLOOKUP($C761,'MSCI Database'!$C:$R,13, FALSE)="","",VLOOKUP($C761,'MSCI Database'!$C:$R,13, FALSE)),"")</f>
        <v/>
      </c>
    </row>
    <row r="762" spans="1:27" s="130" customFormat="1" ht="15" hidden="1" customHeight="1" outlineLevel="1">
      <c r="A762" s="130" t="s">
        <v>9540</v>
      </c>
      <c r="B762" s="130" t="s">
        <v>9541</v>
      </c>
      <c r="C762" s="130" t="s">
        <v>9542</v>
      </c>
      <c r="D762" s="130" t="s">
        <v>12128</v>
      </c>
      <c r="E762" s="130" t="s">
        <v>18682</v>
      </c>
      <c r="F762" s="169">
        <v>0.1601056645382628</v>
      </c>
      <c r="G762" s="132" t="str">
        <f ca="1">IFERROR(_xll.BQL($A762, "cur_mkt_cap(currency=EUR)")/1000000, " ")</f>
        <v xml:space="preserve"> </v>
      </c>
      <c r="M762" s="305">
        <f t="shared" si="28"/>
        <v>1.0358836495625602E-4</v>
      </c>
      <c r="N762" s="223">
        <f t="shared" si="29"/>
        <v>1.744221564228535E-3</v>
      </c>
      <c r="O762" s="172" t="str">
        <f>IFERROR(IF(VLOOKUP($C762,'MSCI Database'!$C:$R,2, FALSE)="","",VLOOKUP($C762,'MSCI Database'!$C:$R,2, FALSE)),"")</f>
        <v>Casinos &amp; Gaming</v>
      </c>
      <c r="P762" s="186" t="str">
        <f>IFERROR(IF(VLOOKUP($C762,'MSCI Database'!$C:$R,3, FALSE)="","",VLOOKUP($C762,'MSCI Database'!$C:$R,3, FALSE)),"")</f>
        <v>BB</v>
      </c>
      <c r="Q762" s="164" t="str">
        <f>IFERROR(IF(VLOOKUP($C762,'MSCI Database'!$C:$R,4, FALSE)="","",VLOOKUP($C762,'MSCI Database'!$C:$R,4, FALSE)),"")</f>
        <v>-1</v>
      </c>
      <c r="R762" s="164">
        <f>IFERROR(IF(VLOOKUP($C762,'MSCI Database'!$C:$R,5, FALSE)="","",VLOOKUP($C762,'MSCI Database'!$C:$R,5, FALSE)),"")</f>
        <v>3.5</v>
      </c>
      <c r="S762" s="164">
        <f>IFERROR(IF(VLOOKUP($C762,'MSCI Database'!$C:$R,6, FALSE)="","",VLOOKUP($C762,'MSCI Database'!$C:$R,6, FALSE)),"")</f>
        <v>3.8</v>
      </c>
      <c r="T762" s="211">
        <f>IFERROR(IF(VLOOKUP($C762,'MSCI Database'!$C:$R,7, FALSE)="","",VLOOKUP($C762,'MSCI Database'!$C:$R,7, FALSE)),"")</f>
        <v>4.4000000000000004</v>
      </c>
      <c r="U762" s="164">
        <f>IFERROR(IF(VLOOKUP($C762,'MSCI Database'!$C:$R,8, FALSE)="","",VLOOKUP($C762,'MSCI Database'!$C:$R,8, FALSE)),"")</f>
        <v>6</v>
      </c>
      <c r="V762" s="175">
        <f>IFERROR(IF(VLOOKUP($C762,'MSCI Database'!$C:$R,9, FALSE)="","",VLOOKUP($C762,'MSCI Database'!$C:$R,9, FALSE)),"")</f>
        <v>4.8</v>
      </c>
      <c r="W762" s="165">
        <f t="shared" ca="1" si="27"/>
        <v>0</v>
      </c>
      <c r="X762" s="166">
        <f>IFERROR(IF(VLOOKUP($C762,'MSCI Database'!$C:$R,10, FALSE)="","",VLOOKUP($C762,'MSCI Database'!$C:$R,10, FALSE)),"")</f>
        <v>173015</v>
      </c>
      <c r="Y762" s="133" t="str">
        <f>IFERROR(IF(VLOOKUP($C762,'MSCI Database'!$C:$R,11, FALSE)="","",VLOOKUP($C762,'MSCI Database'!$C:$R,11, FALSE)),"")</f>
        <v>2019</v>
      </c>
      <c r="Z762" s="133" t="str">
        <f>IFERROR(IF(VLOOKUP($C762,'MSCI Database'!$C:$R,12, FALSE)="","",VLOOKUP($C762,'MSCI Database'!$C:$R,12, FALSE)),"")</f>
        <v>E.Segmt-Moderately Low</v>
      </c>
      <c r="AA762" s="202" t="str">
        <f>IFERROR(IF(VLOOKUP($C762,'MSCI Database'!$C:$R,13, FALSE)="","",VLOOKUP($C762,'MSCI Database'!$C:$R,13, FALSE)),"")</f>
        <v/>
      </c>
    </row>
    <row r="763" spans="1:27" s="130" customFormat="1" ht="15" hidden="1" customHeight="1" outlineLevel="1">
      <c r="A763" s="130" t="s">
        <v>9941</v>
      </c>
      <c r="B763" s="130" t="s">
        <v>9942</v>
      </c>
      <c r="C763" s="130" t="s">
        <v>9943</v>
      </c>
      <c r="D763" s="130" t="s">
        <v>12128</v>
      </c>
      <c r="E763" s="130" t="s">
        <v>18689</v>
      </c>
      <c r="F763" s="169">
        <v>0.15980115364152669</v>
      </c>
      <c r="G763" s="132" t="str">
        <f ca="1">IFERROR(_xll.BQL($A763, "cur_mkt_cap(currency=EUR)")/1000000, " ")</f>
        <v xml:space="preserve"> </v>
      </c>
      <c r="M763" s="305">
        <f t="shared" si="28"/>
        <v>1.0339134640606776E-4</v>
      </c>
      <c r="N763" s="223">
        <f t="shared" si="29"/>
        <v>1.7409041645964766E-3</v>
      </c>
      <c r="O763" s="172" t="str">
        <f>IFERROR(IF(VLOOKUP($C763,'MSCI Database'!$C:$R,2, FALSE)="","",VLOOKUP($C763,'MSCI Database'!$C:$R,2, FALSE)),"")</f>
        <v>Semiconductors &amp; Semiconductor Equipment</v>
      </c>
      <c r="P763" s="186" t="str">
        <f>IFERROR(IF(VLOOKUP($C763,'MSCI Database'!$C:$R,3, FALSE)="","",VLOOKUP($C763,'MSCI Database'!$C:$R,3, FALSE)),"")</f>
        <v>A</v>
      </c>
      <c r="Q763" s="164" t="str">
        <f>IFERROR(IF(VLOOKUP($C763,'MSCI Database'!$C:$R,4, FALSE)="","",VLOOKUP($C763,'MSCI Database'!$C:$R,4, FALSE)),"")</f>
        <v>0</v>
      </c>
      <c r="R763" s="164">
        <f>IFERROR(IF(VLOOKUP($C763,'MSCI Database'!$C:$R,5, FALSE)="","",VLOOKUP($C763,'MSCI Database'!$C:$R,5, FALSE)),"")</f>
        <v>5.8</v>
      </c>
      <c r="S763" s="164">
        <f>IFERROR(IF(VLOOKUP($C763,'MSCI Database'!$C:$R,6, FALSE)="","",VLOOKUP($C763,'MSCI Database'!$C:$R,6, FALSE)),"")</f>
        <v>7.8</v>
      </c>
      <c r="T763" s="211">
        <f>IFERROR(IF(VLOOKUP($C763,'MSCI Database'!$C:$R,7, FALSE)="","",VLOOKUP($C763,'MSCI Database'!$C:$R,7, FALSE)),"")</f>
        <v>4.4000000000000004</v>
      </c>
      <c r="U763" s="164">
        <f>IFERROR(IF(VLOOKUP($C763,'MSCI Database'!$C:$R,8, FALSE)="","",VLOOKUP($C763,'MSCI Database'!$C:$R,8, FALSE)),"")</f>
        <v>5.0999999999999996</v>
      </c>
      <c r="V763" s="175">
        <f>IFERROR(IF(VLOOKUP($C763,'MSCI Database'!$C:$R,9, FALSE)="","",VLOOKUP($C763,'MSCI Database'!$C:$R,9, FALSE)),"")</f>
        <v>5.8</v>
      </c>
      <c r="W763" s="165">
        <f t="shared" ca="1" si="27"/>
        <v>0</v>
      </c>
      <c r="X763" s="166">
        <f>IFERROR(IF(VLOOKUP($C763,'MSCI Database'!$C:$R,10, FALSE)="","",VLOOKUP($C763,'MSCI Database'!$C:$R,10, FALSE)),"")</f>
        <v>468212</v>
      </c>
      <c r="Y763" s="133" t="str">
        <f>IFERROR(IF(VLOOKUP($C763,'MSCI Database'!$C:$R,11, FALSE)="","",VLOOKUP($C763,'MSCI Database'!$C:$R,11, FALSE)),"")</f>
        <v>2019</v>
      </c>
      <c r="Z763" s="133" t="str">
        <f>IFERROR(IF(VLOOKUP($C763,'MSCI Database'!$C:$R,12, FALSE)="","",VLOOKUP($C763,'MSCI Database'!$C:$R,12, FALSE)),"")</f>
        <v>Reported</v>
      </c>
      <c r="AA763" s="202" t="str">
        <f>IFERROR(IF(VLOOKUP($C763,'MSCI Database'!$C:$R,13, FALSE)="","",VLOOKUP($C763,'MSCI Database'!$C:$R,13, FALSE)),"")</f>
        <v>Lawsuit settlements may lead to increased costs; ongoing restructuring heighten risk of talent loss</v>
      </c>
    </row>
    <row r="764" spans="1:27" s="130" customFormat="1" ht="15" hidden="1" customHeight="1" outlineLevel="1">
      <c r="A764" s="130" t="s">
        <v>10814</v>
      </c>
      <c r="B764" s="130" t="s">
        <v>10815</v>
      </c>
      <c r="C764" s="130" t="s">
        <v>10816</v>
      </c>
      <c r="D764" s="130" t="s">
        <v>12128</v>
      </c>
      <c r="E764" s="130" t="s">
        <v>100</v>
      </c>
      <c r="F764" s="169">
        <v>0.15814546048721859</v>
      </c>
      <c r="G764" s="132" t="str">
        <f ca="1">IFERROR(_xll.BQL($A764, "cur_mkt_cap(currency=EUR)")/1000000, " ")</f>
        <v xml:space="preserve"> </v>
      </c>
      <c r="M764" s="305">
        <f t="shared" si="28"/>
        <v>1.0232011293523042E-4</v>
      </c>
      <c r="N764" s="223">
        <f t="shared" si="29"/>
        <v>1.7228667284331883E-3</v>
      </c>
      <c r="O764" s="172" t="str">
        <f>IFERROR(IF(VLOOKUP($C764,'MSCI Database'!$C:$R,2, FALSE)="","",VLOOKUP($C764,'MSCI Database'!$C:$R,2, FALSE)),"")</f>
        <v>Utilities</v>
      </c>
      <c r="P764" s="186" t="str">
        <f>IFERROR(IF(VLOOKUP($C764,'MSCI Database'!$C:$R,3, FALSE)="","",VLOOKUP($C764,'MSCI Database'!$C:$R,3, FALSE)),"")</f>
        <v>A</v>
      </c>
      <c r="Q764" s="164" t="str">
        <f>IFERROR(IF(VLOOKUP($C764,'MSCI Database'!$C:$R,4, FALSE)="","",VLOOKUP($C764,'MSCI Database'!$C:$R,4, FALSE)),"")</f>
        <v>0</v>
      </c>
      <c r="R764" s="164">
        <f>IFERROR(IF(VLOOKUP($C764,'MSCI Database'!$C:$R,5, FALSE)="","",VLOOKUP($C764,'MSCI Database'!$C:$R,5, FALSE)),"")</f>
        <v>7</v>
      </c>
      <c r="S764" s="164">
        <f>IFERROR(IF(VLOOKUP($C764,'MSCI Database'!$C:$R,6, FALSE)="","",VLOOKUP($C764,'MSCI Database'!$C:$R,6, FALSE)),"")</f>
        <v>4.0999999999999996</v>
      </c>
      <c r="T764" s="211">
        <f>IFERROR(IF(VLOOKUP($C764,'MSCI Database'!$C:$R,7, FALSE)="","",VLOOKUP($C764,'MSCI Database'!$C:$R,7, FALSE)),"")</f>
        <v>7.2</v>
      </c>
      <c r="U764" s="164">
        <f>IFERROR(IF(VLOOKUP($C764,'MSCI Database'!$C:$R,8, FALSE)="","",VLOOKUP($C764,'MSCI Database'!$C:$R,8, FALSE)),"")</f>
        <v>6.7</v>
      </c>
      <c r="V764" s="175">
        <f>IFERROR(IF(VLOOKUP($C764,'MSCI Database'!$C:$R,9, FALSE)="","",VLOOKUP($C764,'MSCI Database'!$C:$R,9, FALSE)),"")</f>
        <v>6.3</v>
      </c>
      <c r="W764" s="165">
        <f t="shared" ca="1" si="27"/>
        <v>0</v>
      </c>
      <c r="X764" s="166">
        <f>IFERROR(IF(VLOOKUP($C764,'MSCI Database'!$C:$R,10, FALSE)="","",VLOOKUP($C764,'MSCI Database'!$C:$R,10, FALSE)),"")</f>
        <v>463246</v>
      </c>
      <c r="Y764" s="133" t="str">
        <f>IFERROR(IF(VLOOKUP($C764,'MSCI Database'!$C:$R,11, FALSE)="","",VLOOKUP($C764,'MSCI Database'!$C:$R,11, FALSE)),"")</f>
        <v>2019</v>
      </c>
      <c r="Z764" s="133" t="str">
        <f>IFERROR(IF(VLOOKUP($C764,'MSCI Database'!$C:$R,12, FALSE)="","",VLOOKUP($C764,'MSCI Database'!$C:$R,12, FALSE)),"")</f>
        <v>E.Segmt-Moderately Low</v>
      </c>
      <c r="AA764" s="202" t="str">
        <f>IFERROR(IF(VLOOKUP($C764,'MSCI Database'!$C:$R,13, FALSE)="","",VLOOKUP($C764,'MSCI Database'!$C:$R,13, FALSE)),"")</f>
        <v/>
      </c>
    </row>
    <row r="765" spans="1:27" s="130" customFormat="1" ht="15" hidden="1" customHeight="1" outlineLevel="1">
      <c r="A765" s="130" t="s">
        <v>10561</v>
      </c>
      <c r="B765" s="130" t="s">
        <v>10562</v>
      </c>
      <c r="C765" s="130" t="s">
        <v>10563</v>
      </c>
      <c r="D765" s="130" t="s">
        <v>12128</v>
      </c>
      <c r="E765" s="130" t="s">
        <v>18689</v>
      </c>
      <c r="F765" s="169">
        <v>0.1569479388472157</v>
      </c>
      <c r="G765" s="132" t="str">
        <f ca="1">IFERROR(_xll.BQL($A765, "cur_mkt_cap(currency=EUR)")/1000000, " ")</f>
        <v xml:space="preserve"> </v>
      </c>
      <c r="M765" s="305">
        <f t="shared" si="28"/>
        <v>1.0154531643414854E-4</v>
      </c>
      <c r="N765" s="223">
        <f t="shared" si="29"/>
        <v>1.7098206998985503E-3</v>
      </c>
      <c r="O765" s="172" t="str">
        <f>IFERROR(IF(VLOOKUP($C765,'MSCI Database'!$C:$R,2, FALSE)="","",VLOOKUP($C765,'MSCI Database'!$C:$R,2, FALSE)),"")</f>
        <v>Software &amp; Services</v>
      </c>
      <c r="P765" s="186" t="str">
        <f>IFERROR(IF(VLOOKUP($C765,'MSCI Database'!$C:$R,3, FALSE)="","",VLOOKUP($C765,'MSCI Database'!$C:$R,3, FALSE)),"")</f>
        <v>BBB</v>
      </c>
      <c r="Q765" s="164" t="str">
        <f>IFERROR(IF(VLOOKUP($C765,'MSCI Database'!$C:$R,4, FALSE)="","",VLOOKUP($C765,'MSCI Database'!$C:$R,4, FALSE)),"")</f>
        <v>0</v>
      </c>
      <c r="R765" s="164">
        <f>IFERROR(IF(VLOOKUP($C765,'MSCI Database'!$C:$R,5, FALSE)="","",VLOOKUP($C765,'MSCI Database'!$C:$R,5, FALSE)),"")</f>
        <v>4.7</v>
      </c>
      <c r="S765" s="164">
        <f>IFERROR(IF(VLOOKUP($C765,'MSCI Database'!$C:$R,6, FALSE)="","",VLOOKUP($C765,'MSCI Database'!$C:$R,6, FALSE)),"")</f>
        <v>3.9</v>
      </c>
      <c r="T765" s="211">
        <f>IFERROR(IF(VLOOKUP($C765,'MSCI Database'!$C:$R,7, FALSE)="","",VLOOKUP($C765,'MSCI Database'!$C:$R,7, FALSE)),"")</f>
        <v>4.0999999999999996</v>
      </c>
      <c r="U765" s="164">
        <f>IFERROR(IF(VLOOKUP($C765,'MSCI Database'!$C:$R,8, FALSE)="","",VLOOKUP($C765,'MSCI Database'!$C:$R,8, FALSE)),"")</f>
        <v>5.2</v>
      </c>
      <c r="V765" s="175">
        <f>IFERROR(IF(VLOOKUP($C765,'MSCI Database'!$C:$R,9, FALSE)="","",VLOOKUP($C765,'MSCI Database'!$C:$R,9, FALSE)),"")</f>
        <v>4.5</v>
      </c>
      <c r="W765" s="165">
        <f t="shared" ca="1" si="27"/>
        <v>0</v>
      </c>
      <c r="X765" s="166">
        <f>IFERROR(IF(VLOOKUP($C765,'MSCI Database'!$C:$R,10, FALSE)="","",VLOOKUP($C765,'MSCI Database'!$C:$R,10, FALSE)),"")</f>
        <v>7518</v>
      </c>
      <c r="Y765" s="133" t="str">
        <f>IFERROR(IF(VLOOKUP($C765,'MSCI Database'!$C:$R,11, FALSE)="","",VLOOKUP($C765,'MSCI Database'!$C:$R,11, FALSE)),"")</f>
        <v>2019</v>
      </c>
      <c r="Z765" s="133" t="str">
        <f>IFERROR(IF(VLOOKUP($C765,'MSCI Database'!$C:$R,12, FALSE)="","",VLOOKUP($C765,'MSCI Database'!$C:$R,12, FALSE)),"")</f>
        <v>E.Segmt-Moderate</v>
      </c>
      <c r="AA765" s="202" t="str">
        <f>IFERROR(IF(VLOOKUP($C765,'MSCI Database'!$C:$R,13, FALSE)="","",VLOOKUP($C765,'MSCI Database'!$C:$R,13, FALSE)),"")</f>
        <v/>
      </c>
    </row>
    <row r="766" spans="1:27" s="130" customFormat="1" ht="15" hidden="1" customHeight="1" outlineLevel="1">
      <c r="A766" s="130" t="s">
        <v>9955</v>
      </c>
      <c r="B766" s="130" t="s">
        <v>9956</v>
      </c>
      <c r="C766" s="130" t="s">
        <v>9957</v>
      </c>
      <c r="D766" s="130" t="s">
        <v>12128</v>
      </c>
      <c r="E766" s="130" t="s">
        <v>18682</v>
      </c>
      <c r="F766" s="169">
        <v>0.1565158159823945</v>
      </c>
      <c r="G766" s="132" t="str">
        <f ca="1">IFERROR(_xll.BQL($A766, "cur_mkt_cap(currency=EUR)")/1000000, " ")</f>
        <v xml:space="preserve"> </v>
      </c>
      <c r="M766" s="305">
        <f t="shared" si="28"/>
        <v>1.0126573294060923E-4</v>
      </c>
      <c r="N766" s="223">
        <f t="shared" si="29"/>
        <v>1.7051130712122634E-3</v>
      </c>
      <c r="O766" s="172" t="str">
        <f>IFERROR(IF(VLOOKUP($C766,'MSCI Database'!$C:$R,2, FALSE)="","",VLOOKUP($C766,'MSCI Database'!$C:$R,2, FALSE)),"")</f>
        <v>Retail - Consumer Discretionary</v>
      </c>
      <c r="P766" s="186" t="str">
        <f>IFERROR(IF(VLOOKUP($C766,'MSCI Database'!$C:$R,3, FALSE)="","",VLOOKUP($C766,'MSCI Database'!$C:$R,3, FALSE)),"")</f>
        <v>BB</v>
      </c>
      <c r="Q766" s="164" t="str">
        <f>IFERROR(IF(VLOOKUP($C766,'MSCI Database'!$C:$R,4, FALSE)="","",VLOOKUP($C766,'MSCI Database'!$C:$R,4, FALSE)),"")</f>
        <v>0</v>
      </c>
      <c r="R766" s="164">
        <f>IFERROR(IF(VLOOKUP($C766,'MSCI Database'!$C:$R,5, FALSE)="","",VLOOKUP($C766,'MSCI Database'!$C:$R,5, FALSE)),"")</f>
        <v>3.7</v>
      </c>
      <c r="S766" s="164">
        <f>IFERROR(IF(VLOOKUP($C766,'MSCI Database'!$C:$R,6, FALSE)="","",VLOOKUP($C766,'MSCI Database'!$C:$R,6, FALSE)),"")</f>
        <v>3.8</v>
      </c>
      <c r="T766" s="211">
        <f>IFERROR(IF(VLOOKUP($C766,'MSCI Database'!$C:$R,7, FALSE)="","",VLOOKUP($C766,'MSCI Database'!$C:$R,7, FALSE)),"")</f>
        <v>3.7</v>
      </c>
      <c r="U766" s="164">
        <f>IFERROR(IF(VLOOKUP($C766,'MSCI Database'!$C:$R,8, FALSE)="","",VLOOKUP($C766,'MSCI Database'!$C:$R,8, FALSE)),"")</f>
        <v>5.3</v>
      </c>
      <c r="V766" s="175">
        <f>IFERROR(IF(VLOOKUP($C766,'MSCI Database'!$C:$R,9, FALSE)="","",VLOOKUP($C766,'MSCI Database'!$C:$R,9, FALSE)),"")</f>
        <v>4.2</v>
      </c>
      <c r="W766" s="165">
        <f t="shared" ca="1" si="27"/>
        <v>0</v>
      </c>
      <c r="X766" s="166">
        <f>IFERROR(IF(VLOOKUP($C766,'MSCI Database'!$C:$R,10, FALSE)="","",VLOOKUP($C766,'MSCI Database'!$C:$R,10, FALSE)),"")</f>
        <v>52733</v>
      </c>
      <c r="Y766" s="133" t="str">
        <f>IFERROR(IF(VLOOKUP($C766,'MSCI Database'!$C:$R,11, FALSE)="","",VLOOKUP($C766,'MSCI Database'!$C:$R,11, FALSE)),"")</f>
        <v>2019</v>
      </c>
      <c r="Z766" s="133" t="str">
        <f>IFERROR(IF(VLOOKUP($C766,'MSCI Database'!$C:$R,12, FALSE)="","",VLOOKUP($C766,'MSCI Database'!$C:$R,12, FALSE)),"")</f>
        <v>E.Segmt-Moderately Low</v>
      </c>
      <c r="AA766" s="202" t="str">
        <f>IFERROR(IF(VLOOKUP($C766,'MSCI Database'!$C:$R,13, FALSE)="","",VLOOKUP($C766,'MSCI Database'!$C:$R,13, FALSE)),"")</f>
        <v/>
      </c>
    </row>
    <row r="767" spans="1:27" s="130" customFormat="1" ht="15" hidden="1" customHeight="1" outlineLevel="1">
      <c r="A767" s="130" t="s">
        <v>9339</v>
      </c>
      <c r="B767" s="130" t="s">
        <v>9340</v>
      </c>
      <c r="C767" s="130" t="s">
        <v>9341</v>
      </c>
      <c r="D767" s="130" t="s">
        <v>12128</v>
      </c>
      <c r="E767" s="130" t="s">
        <v>18689</v>
      </c>
      <c r="F767" s="169">
        <v>0.1553132946576696</v>
      </c>
      <c r="G767" s="132" t="str">
        <f ca="1">IFERROR(_xll.BQL($A767, "cur_mkt_cap(currency=EUR)")/1000000, " ")</f>
        <v xml:space="preserve"> </v>
      </c>
      <c r="M767" s="305">
        <f t="shared" si="28"/>
        <v>1.0048770164351223E-4</v>
      </c>
      <c r="N767" s="223">
        <f t="shared" si="29"/>
        <v>1.692012575161241E-3</v>
      </c>
      <c r="O767" s="172" t="str">
        <f>IFERROR(IF(VLOOKUP($C767,'MSCI Database'!$C:$R,2, FALSE)="","",VLOOKUP($C767,'MSCI Database'!$C:$R,2, FALSE)),"")</f>
        <v>Software &amp; Services</v>
      </c>
      <c r="P767" s="186" t="str">
        <f>IFERROR(IF(VLOOKUP($C767,'MSCI Database'!$C:$R,3, FALSE)="","",VLOOKUP($C767,'MSCI Database'!$C:$R,3, FALSE)),"")</f>
        <v>A</v>
      </c>
      <c r="Q767" s="164" t="str">
        <f>IFERROR(IF(VLOOKUP($C767,'MSCI Database'!$C:$R,4, FALSE)="","",VLOOKUP($C767,'MSCI Database'!$C:$R,4, FALSE)),"")</f>
        <v>0</v>
      </c>
      <c r="R767" s="164">
        <f>IFERROR(IF(VLOOKUP($C767,'MSCI Database'!$C:$R,5, FALSE)="","",VLOOKUP($C767,'MSCI Database'!$C:$R,5, FALSE)),"")</f>
        <v>6.5</v>
      </c>
      <c r="S767" s="164">
        <f>IFERROR(IF(VLOOKUP($C767,'MSCI Database'!$C:$R,6, FALSE)="","",VLOOKUP($C767,'MSCI Database'!$C:$R,6, FALSE)),"")</f>
        <v>3.9</v>
      </c>
      <c r="T767" s="211">
        <f>IFERROR(IF(VLOOKUP($C767,'MSCI Database'!$C:$R,7, FALSE)="","",VLOOKUP($C767,'MSCI Database'!$C:$R,7, FALSE)),"")</f>
        <v>5.5</v>
      </c>
      <c r="U767" s="164">
        <f>IFERROR(IF(VLOOKUP($C767,'MSCI Database'!$C:$R,8, FALSE)="","",VLOOKUP($C767,'MSCI Database'!$C:$R,8, FALSE)),"")</f>
        <v>4.8</v>
      </c>
      <c r="V767" s="175">
        <f>IFERROR(IF(VLOOKUP($C767,'MSCI Database'!$C:$R,9, FALSE)="","",VLOOKUP($C767,'MSCI Database'!$C:$R,9, FALSE)),"")</f>
        <v>5</v>
      </c>
      <c r="W767" s="165">
        <f t="shared" ref="W767:W830" ca="1" si="30">IFERROR(IF(X767&lt;&gt;"",VLOOKUP($A767,$A$639:$X$1611,6,FALSE)/100,0)*$G$637/$G767, 0)</f>
        <v>0</v>
      </c>
      <c r="X767" s="166">
        <f>IFERROR(IF(VLOOKUP($C767,'MSCI Database'!$C:$R,10, FALSE)="","",VLOOKUP($C767,'MSCI Database'!$C:$R,10, FALSE)),"")</f>
        <v>3664</v>
      </c>
      <c r="Y767" s="133" t="str">
        <f>IFERROR(IF(VLOOKUP($C767,'MSCI Database'!$C:$R,11, FALSE)="","",VLOOKUP($C767,'MSCI Database'!$C:$R,11, FALSE)),"")</f>
        <v>2019</v>
      </c>
      <c r="Z767" s="133" t="str">
        <f>IFERROR(IF(VLOOKUP($C767,'MSCI Database'!$C:$R,12, FALSE)="","",VLOOKUP($C767,'MSCI Database'!$C:$R,12, FALSE)),"")</f>
        <v>E.Segmt-Moderately High</v>
      </c>
      <c r="AA767" s="202" t="str">
        <f>IFERROR(IF(VLOOKUP($C767,'MSCI Database'!$C:$R,13, FALSE)="","",VLOOKUP($C767,'MSCI Database'!$C:$R,13, FALSE)),"")</f>
        <v/>
      </c>
    </row>
    <row r="768" spans="1:27" s="130" customFormat="1" ht="15" hidden="1" customHeight="1" outlineLevel="1">
      <c r="A768" s="130" t="s">
        <v>9151</v>
      </c>
      <c r="B768" s="130" t="s">
        <v>9152</v>
      </c>
      <c r="C768" s="130" t="s">
        <v>9153</v>
      </c>
      <c r="D768" s="130" t="s">
        <v>12128</v>
      </c>
      <c r="E768" s="130" t="s">
        <v>18707</v>
      </c>
      <c r="F768" s="169">
        <v>0.15527511824869961</v>
      </c>
      <c r="G768" s="132" t="str">
        <f ca="1">IFERROR(_xll.BQL($A768, "cur_mkt_cap(currency=EUR)")/1000000, " ")</f>
        <v xml:space="preserve"> </v>
      </c>
      <c r="M768" s="305">
        <f t="shared" ref="M768:M831" si="31">IF($F768&lt;&gt;"",$F$637*$F768/100,"")</f>
        <v>1.0046300150690864E-4</v>
      </c>
      <c r="N768" s="223">
        <f t="shared" ref="N768:N831" si="32">IF(V768&lt;&gt;"",VLOOKUP($A768,$A$639:$V$1611,6,FALSE)/SUMIF($V$639:$V$1611,"&gt;0",$F$639:$F$1611),0)</f>
        <v>1.6915966741001367E-3</v>
      </c>
      <c r="O768" s="172" t="str">
        <f>IFERROR(IF(VLOOKUP($C768,'MSCI Database'!$C:$R,2, FALSE)="","",VLOOKUP($C768,'MSCI Database'!$C:$R,2, FALSE)),"")</f>
        <v>Oil &amp; Gas Exploration &amp; Production</v>
      </c>
      <c r="P768" s="186" t="str">
        <f>IFERROR(IF(VLOOKUP($C768,'MSCI Database'!$C:$R,3, FALSE)="","",VLOOKUP($C768,'MSCI Database'!$C:$R,3, FALSE)),"")</f>
        <v>A</v>
      </c>
      <c r="Q768" s="164" t="str">
        <f>IFERROR(IF(VLOOKUP($C768,'MSCI Database'!$C:$R,4, FALSE)="","",VLOOKUP($C768,'MSCI Database'!$C:$R,4, FALSE)),"")</f>
        <v>1</v>
      </c>
      <c r="R768" s="164">
        <f>IFERROR(IF(VLOOKUP($C768,'MSCI Database'!$C:$R,5, FALSE)="","",VLOOKUP($C768,'MSCI Database'!$C:$R,5, FALSE)),"")</f>
        <v>6.5</v>
      </c>
      <c r="S768" s="164">
        <f>IFERROR(IF(VLOOKUP($C768,'MSCI Database'!$C:$R,6, FALSE)="","",VLOOKUP($C768,'MSCI Database'!$C:$R,6, FALSE)),"")</f>
        <v>3.6</v>
      </c>
      <c r="T768" s="211">
        <f>IFERROR(IF(VLOOKUP($C768,'MSCI Database'!$C:$R,7, FALSE)="","",VLOOKUP($C768,'MSCI Database'!$C:$R,7, FALSE)),"")</f>
        <v>5.2</v>
      </c>
      <c r="U768" s="164">
        <f>IFERROR(IF(VLOOKUP($C768,'MSCI Database'!$C:$R,8, FALSE)="","",VLOOKUP($C768,'MSCI Database'!$C:$R,8, FALSE)),"")</f>
        <v>6.8</v>
      </c>
      <c r="V768" s="175">
        <f>IFERROR(IF(VLOOKUP($C768,'MSCI Database'!$C:$R,9, FALSE)="","",VLOOKUP($C768,'MSCI Database'!$C:$R,9, FALSE)),"")</f>
        <v>5</v>
      </c>
      <c r="W768" s="165">
        <f t="shared" ca="1" si="30"/>
        <v>0</v>
      </c>
      <c r="X768" s="166">
        <f>IFERROR(IF(VLOOKUP($C768,'MSCI Database'!$C:$R,10, FALSE)="","",VLOOKUP($C768,'MSCI Database'!$C:$R,10, FALSE)),"")</f>
        <v>7784545</v>
      </c>
      <c r="Y768" s="133" t="str">
        <f>IFERROR(IF(VLOOKUP($C768,'MSCI Database'!$C:$R,11, FALSE)="","",VLOOKUP($C768,'MSCI Database'!$C:$R,11, FALSE)),"")</f>
        <v>2019</v>
      </c>
      <c r="Z768" s="133" t="str">
        <f>IFERROR(IF(VLOOKUP($C768,'MSCI Database'!$C:$R,12, FALSE)="","",VLOOKUP($C768,'MSCI Database'!$C:$R,12, FALSE)),"")</f>
        <v>E.CSI</v>
      </c>
      <c r="AA768" s="202" t="str">
        <f>IFERROR(IF(VLOOKUP($C768,'MSCI Database'!$C:$R,13, FALSE)="","",VLOOKUP($C768,'MSCI Database'!$C:$R,13, FALSE)),"")</f>
        <v/>
      </c>
    </row>
    <row r="769" spans="1:27" s="130" customFormat="1" ht="15" hidden="1" customHeight="1" outlineLevel="1">
      <c r="A769" s="130" t="s">
        <v>8708</v>
      </c>
      <c r="B769" s="130" t="s">
        <v>8709</v>
      </c>
      <c r="C769" s="130" t="s">
        <v>8710</v>
      </c>
      <c r="D769" s="130" t="s">
        <v>12128</v>
      </c>
      <c r="E769" s="130" t="s">
        <v>18682</v>
      </c>
      <c r="F769" s="169">
        <v>0.15526592654993959</v>
      </c>
      <c r="G769" s="132" t="str">
        <f ca="1">IFERROR(_xll.BQL($A769, "cur_mkt_cap(currency=EUR)")/1000000, " ")</f>
        <v xml:space="preserve"> </v>
      </c>
      <c r="M769" s="305">
        <f t="shared" si="31"/>
        <v>1.004570544778109E-4</v>
      </c>
      <c r="N769" s="223">
        <f t="shared" si="32"/>
        <v>1.6914965379854318E-3</v>
      </c>
      <c r="O769" s="172" t="str">
        <f>IFERROR(IF(VLOOKUP($C769,'MSCI Database'!$C:$R,2, FALSE)="","",VLOOKUP($C769,'MSCI Database'!$C:$R,2, FALSE)),"")</f>
        <v>Hotels &amp; Travel</v>
      </c>
      <c r="P769" s="186" t="str">
        <f>IFERROR(IF(VLOOKUP($C769,'MSCI Database'!$C:$R,3, FALSE)="","",VLOOKUP($C769,'MSCI Database'!$C:$R,3, FALSE)),"")</f>
        <v>A</v>
      </c>
      <c r="Q769" s="164" t="str">
        <f>IFERROR(IF(VLOOKUP($C769,'MSCI Database'!$C:$R,4, FALSE)="","",VLOOKUP($C769,'MSCI Database'!$C:$R,4, FALSE)),"")</f>
        <v>1</v>
      </c>
      <c r="R769" s="164">
        <f>IFERROR(IF(VLOOKUP($C769,'MSCI Database'!$C:$R,5, FALSE)="","",VLOOKUP($C769,'MSCI Database'!$C:$R,5, FALSE)),"")</f>
        <v>6.6</v>
      </c>
      <c r="S769" s="164">
        <f>IFERROR(IF(VLOOKUP($C769,'MSCI Database'!$C:$R,6, FALSE)="","",VLOOKUP($C769,'MSCI Database'!$C:$R,6, FALSE)),"")</f>
        <v>4</v>
      </c>
      <c r="T769" s="211">
        <f>IFERROR(IF(VLOOKUP($C769,'MSCI Database'!$C:$R,7, FALSE)="","",VLOOKUP($C769,'MSCI Database'!$C:$R,7, FALSE)),"")</f>
        <v>5.5</v>
      </c>
      <c r="U769" s="164">
        <f>IFERROR(IF(VLOOKUP($C769,'MSCI Database'!$C:$R,8, FALSE)="","",VLOOKUP($C769,'MSCI Database'!$C:$R,8, FALSE)),"")</f>
        <v>5.2</v>
      </c>
      <c r="V769" s="175">
        <f>IFERROR(IF(VLOOKUP($C769,'MSCI Database'!$C:$R,9, FALSE)="","",VLOOKUP($C769,'MSCI Database'!$C:$R,9, FALSE)),"")</f>
        <v>4.9000000000000004</v>
      </c>
      <c r="W769" s="165">
        <f t="shared" ca="1" si="30"/>
        <v>0</v>
      </c>
      <c r="X769" s="166">
        <f>IFERROR(IF(VLOOKUP($C769,'MSCI Database'!$C:$R,10, FALSE)="","",VLOOKUP($C769,'MSCI Database'!$C:$R,10, FALSE)),"")</f>
        <v>20850</v>
      </c>
      <c r="Y769" s="133" t="str">
        <f>IFERROR(IF(VLOOKUP($C769,'MSCI Database'!$C:$R,11, FALSE)="","",VLOOKUP($C769,'MSCI Database'!$C:$R,11, FALSE)),"")</f>
        <v>2019</v>
      </c>
      <c r="Z769" s="133" t="str">
        <f>IFERROR(IF(VLOOKUP($C769,'MSCI Database'!$C:$R,12, FALSE)="","",VLOOKUP($C769,'MSCI Database'!$C:$R,12, FALSE)),"")</f>
        <v>E.Segmt-Moderate</v>
      </c>
      <c r="AA769" s="202" t="str">
        <f>IFERROR(IF(VLOOKUP($C769,'MSCI Database'!$C:$R,13, FALSE)="","",VLOOKUP($C769,'MSCI Database'!$C:$R,13, FALSE)),"")</f>
        <v/>
      </c>
    </row>
    <row r="770" spans="1:27" s="130" customFormat="1" ht="15" hidden="1" customHeight="1" outlineLevel="1">
      <c r="A770" s="130" t="s">
        <v>10618</v>
      </c>
      <c r="B770" s="130" t="s">
        <v>10619</v>
      </c>
      <c r="C770" s="130" t="s">
        <v>10620</v>
      </c>
      <c r="D770" s="130" t="s">
        <v>12128</v>
      </c>
      <c r="E770" s="130" t="s">
        <v>18673</v>
      </c>
      <c r="F770" s="169">
        <v>0.15517596905269371</v>
      </c>
      <c r="G770" s="132" t="str">
        <f ca="1">IFERROR(_xll.BQL($A770, "cur_mkt_cap(currency=EUR)")/1000000, " ")</f>
        <v xml:space="preserve"> </v>
      </c>
      <c r="M770" s="305">
        <f t="shared" si="31"/>
        <v>1.0039885197709281E-4</v>
      </c>
      <c r="N770" s="223">
        <f t="shared" si="32"/>
        <v>1.6905165238990294E-3</v>
      </c>
      <c r="O770" s="172" t="str">
        <f>IFERROR(IF(VLOOKUP($C770,'MSCI Database'!$C:$R,2, FALSE)="","",VLOOKUP($C770,'MSCI Database'!$C:$R,2, FALSE)),"")</f>
        <v>Aerospace &amp; Defense</v>
      </c>
      <c r="P770" s="186" t="str">
        <f>IFERROR(IF(VLOOKUP($C770,'MSCI Database'!$C:$R,3, FALSE)="","",VLOOKUP($C770,'MSCI Database'!$C:$R,3, FALSE)),"")</f>
        <v>AAA</v>
      </c>
      <c r="Q770" s="164" t="str">
        <f>IFERROR(IF(VLOOKUP($C770,'MSCI Database'!$C:$R,4, FALSE)="","",VLOOKUP($C770,'MSCI Database'!$C:$R,4, FALSE)),"")</f>
        <v>2</v>
      </c>
      <c r="R770" s="164">
        <f>IFERROR(IF(VLOOKUP($C770,'MSCI Database'!$C:$R,5, FALSE)="","",VLOOKUP($C770,'MSCI Database'!$C:$R,5, FALSE)),"")</f>
        <v>9.8000000000000007</v>
      </c>
      <c r="S770" s="164">
        <f>IFERROR(IF(VLOOKUP($C770,'MSCI Database'!$C:$R,6, FALSE)="","",VLOOKUP($C770,'MSCI Database'!$C:$R,6, FALSE)),"")</f>
        <v>2.8</v>
      </c>
      <c r="T770" s="211">
        <f>IFERROR(IF(VLOOKUP($C770,'MSCI Database'!$C:$R,7, FALSE)="","",VLOOKUP($C770,'MSCI Database'!$C:$R,7, FALSE)),"")</f>
        <v>7.3</v>
      </c>
      <c r="U770" s="164">
        <f>IFERROR(IF(VLOOKUP($C770,'MSCI Database'!$C:$R,8, FALSE)="","",VLOOKUP($C770,'MSCI Database'!$C:$R,8, FALSE)),"")</f>
        <v>6.3</v>
      </c>
      <c r="V770" s="175">
        <f>IFERROR(IF(VLOOKUP($C770,'MSCI Database'!$C:$R,9, FALSE)="","",VLOOKUP($C770,'MSCI Database'!$C:$R,9, FALSE)),"")</f>
        <v>6.2</v>
      </c>
      <c r="W770" s="165">
        <f t="shared" ca="1" si="30"/>
        <v>0</v>
      </c>
      <c r="X770" s="166">
        <f>IFERROR(IF(VLOOKUP($C770,'MSCI Database'!$C:$R,10, FALSE)="","",VLOOKUP($C770,'MSCI Database'!$C:$R,10, FALSE)),"")</f>
        <v>13081</v>
      </c>
      <c r="Y770" s="133" t="str">
        <f>IFERROR(IF(VLOOKUP($C770,'MSCI Database'!$C:$R,11, FALSE)="","",VLOOKUP($C770,'MSCI Database'!$C:$R,11, FALSE)),"")</f>
        <v>2019</v>
      </c>
      <c r="Z770" s="133" t="str">
        <f>IFERROR(IF(VLOOKUP($C770,'MSCI Database'!$C:$R,12, FALSE)="","",VLOOKUP($C770,'MSCI Database'!$C:$R,12, FALSE)),"")</f>
        <v>E.Segmt-Moderate</v>
      </c>
      <c r="AA770" s="202" t="str">
        <f>IFERROR(IF(VLOOKUP($C770,'MSCI Database'!$C:$R,13, FALSE)="","",VLOOKUP($C770,'MSCI Database'!$C:$R,13, FALSE)),"")</f>
        <v/>
      </c>
    </row>
    <row r="771" spans="1:27" s="130" customFormat="1" ht="15" hidden="1" customHeight="1" outlineLevel="1">
      <c r="A771" s="130" t="s">
        <v>8982</v>
      </c>
      <c r="B771" s="130" t="s">
        <v>8983</v>
      </c>
      <c r="C771" s="130" t="s">
        <v>8984</v>
      </c>
      <c r="D771" s="130" t="s">
        <v>12128</v>
      </c>
      <c r="E771" s="130" t="s">
        <v>18673</v>
      </c>
      <c r="F771" s="169">
        <v>0.1538846636390753</v>
      </c>
      <c r="G771" s="132" t="str">
        <f ca="1">IFERROR(_xll.BQL($A771, "cur_mkt_cap(currency=EUR)")/1000000, " ")</f>
        <v xml:space="preserve"> </v>
      </c>
      <c r="M771" s="305">
        <f t="shared" si="31"/>
        <v>9.9563377374481716E-5</v>
      </c>
      <c r="N771" s="223">
        <f t="shared" si="32"/>
        <v>1.6764487970953972E-3</v>
      </c>
      <c r="O771" s="172" t="str">
        <f>IFERROR(IF(VLOOKUP($C771,'MSCI Database'!$C:$R,2, FALSE)="","",VLOOKUP($C771,'MSCI Database'!$C:$R,2, FALSE)),"")</f>
        <v>Construction &amp; Farm Machinery &amp; Heavy Trucks</v>
      </c>
      <c r="P771" s="186" t="str">
        <f>IFERROR(IF(VLOOKUP($C771,'MSCI Database'!$C:$R,3, FALSE)="","",VLOOKUP($C771,'MSCI Database'!$C:$R,3, FALSE)),"")</f>
        <v>BBB</v>
      </c>
      <c r="Q771" s="164" t="str">
        <f>IFERROR(IF(VLOOKUP($C771,'MSCI Database'!$C:$R,4, FALSE)="","",VLOOKUP($C771,'MSCI Database'!$C:$R,4, FALSE)),"")</f>
        <v>0</v>
      </c>
      <c r="R771" s="164">
        <f>IFERROR(IF(VLOOKUP($C771,'MSCI Database'!$C:$R,5, FALSE)="","",VLOOKUP($C771,'MSCI Database'!$C:$R,5, FALSE)),"")</f>
        <v>4.4000000000000004</v>
      </c>
      <c r="S771" s="164">
        <f>IFERROR(IF(VLOOKUP($C771,'MSCI Database'!$C:$R,6, FALSE)="","",VLOOKUP($C771,'MSCI Database'!$C:$R,6, FALSE)),"")</f>
        <v>5.8</v>
      </c>
      <c r="T771" s="211">
        <f>IFERROR(IF(VLOOKUP($C771,'MSCI Database'!$C:$R,7, FALSE)="","",VLOOKUP($C771,'MSCI Database'!$C:$R,7, FALSE)),"")</f>
        <v>5.4</v>
      </c>
      <c r="U771" s="164">
        <f>IFERROR(IF(VLOOKUP($C771,'MSCI Database'!$C:$R,8, FALSE)="","",VLOOKUP($C771,'MSCI Database'!$C:$R,8, FALSE)),"")</f>
        <v>4.2</v>
      </c>
      <c r="V771" s="175">
        <f>IFERROR(IF(VLOOKUP($C771,'MSCI Database'!$C:$R,9, FALSE)="","",VLOOKUP($C771,'MSCI Database'!$C:$R,9, FALSE)),"")</f>
        <v>5</v>
      </c>
      <c r="W771" s="165">
        <f t="shared" ca="1" si="30"/>
        <v>0</v>
      </c>
      <c r="X771" s="166">
        <f>IFERROR(IF(VLOOKUP($C771,'MSCI Database'!$C:$R,10, FALSE)="","",VLOOKUP($C771,'MSCI Database'!$C:$R,10, FALSE)),"")</f>
        <v>142530</v>
      </c>
      <c r="Y771" s="133" t="str">
        <f>IFERROR(IF(VLOOKUP($C771,'MSCI Database'!$C:$R,11, FALSE)="","",VLOOKUP($C771,'MSCI Database'!$C:$R,11, FALSE)),"")</f>
        <v>2019</v>
      </c>
      <c r="Z771" s="133" t="str">
        <f>IFERROR(IF(VLOOKUP($C771,'MSCI Database'!$C:$R,12, FALSE)="","",VLOOKUP($C771,'MSCI Database'!$C:$R,12, FALSE)),"")</f>
        <v>E.CSI</v>
      </c>
      <c r="AA771" s="202" t="str">
        <f>IFERROR(IF(VLOOKUP($C771,'MSCI Database'!$C:$R,13, FALSE)="","",VLOOKUP($C771,'MSCI Database'!$C:$R,13, FALSE)),"")</f>
        <v>Robust employee training programs; but board and pay practices remain weak</v>
      </c>
    </row>
    <row r="772" spans="1:27" s="130" customFormat="1" ht="15" hidden="1" customHeight="1" outlineLevel="1">
      <c r="A772" s="130" t="s">
        <v>10751</v>
      </c>
      <c r="B772" s="130" t="s">
        <v>10752</v>
      </c>
      <c r="C772" s="130" t="s">
        <v>10753</v>
      </c>
      <c r="D772" s="130" t="s">
        <v>12128</v>
      </c>
      <c r="E772" s="130" t="s">
        <v>18688</v>
      </c>
      <c r="F772" s="169">
        <v>0.15281032574754211</v>
      </c>
      <c r="G772" s="132" t="str">
        <f ca="1">IFERROR(_xll.BQL($A772, "cur_mkt_cap(currency=EUR)")/1000000, " ")</f>
        <v xml:space="preserve"> </v>
      </c>
      <c r="M772" s="305">
        <f t="shared" si="31"/>
        <v>9.8868280758659732E-5</v>
      </c>
      <c r="N772" s="223">
        <f t="shared" si="32"/>
        <v>1.6647447557481768E-3</v>
      </c>
      <c r="O772" s="172" t="str">
        <f>IFERROR(IF(VLOOKUP($C772,'MSCI Database'!$C:$R,2, FALSE)="","",VLOOKUP($C772,'MSCI Database'!$C:$R,2, FALSE)),"")</f>
        <v>Banks</v>
      </c>
      <c r="P772" s="186" t="str">
        <f>IFERROR(IF(VLOOKUP($C772,'MSCI Database'!$C:$R,3, FALSE)="","",VLOOKUP($C772,'MSCI Database'!$C:$R,3, FALSE)),"")</f>
        <v>BBB</v>
      </c>
      <c r="Q772" s="164" t="str">
        <f>IFERROR(IF(VLOOKUP($C772,'MSCI Database'!$C:$R,4, FALSE)="","",VLOOKUP($C772,'MSCI Database'!$C:$R,4, FALSE)),"")</f>
        <v>0</v>
      </c>
      <c r="R772" s="164">
        <f>IFERROR(IF(VLOOKUP($C772,'MSCI Database'!$C:$R,5, FALSE)="","",VLOOKUP($C772,'MSCI Database'!$C:$R,5, FALSE)),"")</f>
        <v>5.4</v>
      </c>
      <c r="S772" s="164">
        <f>IFERROR(IF(VLOOKUP($C772,'MSCI Database'!$C:$R,6, FALSE)="","",VLOOKUP($C772,'MSCI Database'!$C:$R,6, FALSE)),"")</f>
        <v>0</v>
      </c>
      <c r="T772" s="211">
        <f>IFERROR(IF(VLOOKUP($C772,'MSCI Database'!$C:$R,7, FALSE)="","",VLOOKUP($C772,'MSCI Database'!$C:$R,7, FALSE)),"")</f>
        <v>3.7</v>
      </c>
      <c r="U772" s="164">
        <f>IFERROR(IF(VLOOKUP($C772,'MSCI Database'!$C:$R,8, FALSE)="","",VLOOKUP($C772,'MSCI Database'!$C:$R,8, FALSE)),"")</f>
        <v>4.3</v>
      </c>
      <c r="V772" s="175">
        <f>IFERROR(IF(VLOOKUP($C772,'MSCI Database'!$C:$R,9, FALSE)="","",VLOOKUP($C772,'MSCI Database'!$C:$R,9, FALSE)),"")</f>
        <v>3.6</v>
      </c>
      <c r="W772" s="165">
        <f t="shared" ca="1" si="30"/>
        <v>0</v>
      </c>
      <c r="X772" s="166">
        <f>IFERROR(IF(VLOOKUP($C772,'MSCI Database'!$C:$R,10, FALSE)="","",VLOOKUP($C772,'MSCI Database'!$C:$R,10, FALSE)),"")</f>
        <v>4724</v>
      </c>
      <c r="Y772" s="133" t="str">
        <f>IFERROR(IF(VLOOKUP($C772,'MSCI Database'!$C:$R,11, FALSE)="","",VLOOKUP($C772,'MSCI Database'!$C:$R,11, FALSE)),"")</f>
        <v>2019</v>
      </c>
      <c r="Z772" s="133" t="str">
        <f>IFERROR(IF(VLOOKUP($C772,'MSCI Database'!$C:$R,12, FALSE)="","",VLOOKUP($C772,'MSCI Database'!$C:$R,12, FALSE)),"")</f>
        <v>E.Segmt-Moderately Low</v>
      </c>
      <c r="AA772" s="202" t="str">
        <f>IFERROR(IF(VLOOKUP($C772,'MSCI Database'!$C:$R,13, FALSE)="","",VLOOKUP($C772,'MSCI Database'!$C:$R,13, FALSE)),"")</f>
        <v/>
      </c>
    </row>
    <row r="773" spans="1:27" s="130" customFormat="1" ht="15" hidden="1" customHeight="1" outlineLevel="1">
      <c r="A773" s="130" t="s">
        <v>8954</v>
      </c>
      <c r="B773" s="130" t="s">
        <v>8955</v>
      </c>
      <c r="C773" s="130" t="s">
        <v>8956</v>
      </c>
      <c r="D773" s="130" t="s">
        <v>12128</v>
      </c>
      <c r="E773" s="130" t="s">
        <v>18689</v>
      </c>
      <c r="F773" s="169">
        <v>0.1520739129524927</v>
      </c>
      <c r="G773" s="132" t="str">
        <f ca="1">IFERROR(_xll.BQL($A773, "cur_mkt_cap(currency=EUR)")/1000000, " ")</f>
        <v xml:space="preserve"> </v>
      </c>
      <c r="M773" s="305">
        <f t="shared" si="31"/>
        <v>9.8391821680262771E-5</v>
      </c>
      <c r="N773" s="223">
        <f t="shared" si="32"/>
        <v>1.6567221346810003E-3</v>
      </c>
      <c r="O773" s="172" t="str">
        <f>IFERROR(IF(VLOOKUP($C773,'MSCI Database'!$C:$R,2, FALSE)="","",VLOOKUP($C773,'MSCI Database'!$C:$R,2, FALSE)),"")</f>
        <v>Software &amp; Services</v>
      </c>
      <c r="P773" s="186" t="str">
        <f>IFERROR(IF(VLOOKUP($C773,'MSCI Database'!$C:$R,3, FALSE)="","",VLOOKUP($C773,'MSCI Database'!$C:$R,3, FALSE)),"")</f>
        <v>BBB</v>
      </c>
      <c r="Q773" s="164" t="str">
        <f>IFERROR(IF(VLOOKUP($C773,'MSCI Database'!$C:$R,4, FALSE)="","",VLOOKUP($C773,'MSCI Database'!$C:$R,4, FALSE)),"")</f>
        <v>0</v>
      </c>
      <c r="R773" s="164">
        <f>IFERROR(IF(VLOOKUP($C773,'MSCI Database'!$C:$R,5, FALSE)="","",VLOOKUP($C773,'MSCI Database'!$C:$R,5, FALSE)),"")</f>
        <v>5</v>
      </c>
      <c r="S773" s="164">
        <f>IFERROR(IF(VLOOKUP($C773,'MSCI Database'!$C:$R,6, FALSE)="","",VLOOKUP($C773,'MSCI Database'!$C:$R,6, FALSE)),"")</f>
        <v>3.5</v>
      </c>
      <c r="T773" s="211">
        <f>IFERROR(IF(VLOOKUP($C773,'MSCI Database'!$C:$R,7, FALSE)="","",VLOOKUP($C773,'MSCI Database'!$C:$R,7, FALSE)),"")</f>
        <v>4.2</v>
      </c>
      <c r="U773" s="164">
        <f>IFERROR(IF(VLOOKUP($C773,'MSCI Database'!$C:$R,8, FALSE)="","",VLOOKUP($C773,'MSCI Database'!$C:$R,8, FALSE)),"")</f>
        <v>5.8</v>
      </c>
      <c r="V773" s="175">
        <f>IFERROR(IF(VLOOKUP($C773,'MSCI Database'!$C:$R,9, FALSE)="","",VLOOKUP($C773,'MSCI Database'!$C:$R,9, FALSE)),"")</f>
        <v>4.7</v>
      </c>
      <c r="W773" s="165">
        <f t="shared" ca="1" si="30"/>
        <v>0</v>
      </c>
      <c r="X773" s="166">
        <f>IFERROR(IF(VLOOKUP($C773,'MSCI Database'!$C:$R,10, FALSE)="","",VLOOKUP($C773,'MSCI Database'!$C:$R,10, FALSE)),"")</f>
        <v>4120</v>
      </c>
      <c r="Y773" s="133" t="str">
        <f>IFERROR(IF(VLOOKUP($C773,'MSCI Database'!$C:$R,11, FALSE)="","",VLOOKUP($C773,'MSCI Database'!$C:$R,11, FALSE)),"")</f>
        <v>2019</v>
      </c>
      <c r="Z773" s="133" t="str">
        <f>IFERROR(IF(VLOOKUP($C773,'MSCI Database'!$C:$R,12, FALSE)="","",VLOOKUP($C773,'MSCI Database'!$C:$R,12, FALSE)),"")</f>
        <v>E.Segmt-Moderate</v>
      </c>
      <c r="AA773" s="202" t="str">
        <f>IFERROR(IF(VLOOKUP($C773,'MSCI Database'!$C:$R,13, FALSE)="","",VLOOKUP($C773,'MSCI Database'!$C:$R,13, FALSE)),"")</f>
        <v/>
      </c>
    </row>
    <row r="774" spans="1:27" s="130" customFormat="1" ht="15" hidden="1" customHeight="1" outlineLevel="1">
      <c r="A774" s="130" t="s">
        <v>9486</v>
      </c>
      <c r="B774" s="130" t="s">
        <v>9487</v>
      </c>
      <c r="C774" s="130" t="s">
        <v>9488</v>
      </c>
      <c r="D774" s="130" t="s">
        <v>12128</v>
      </c>
      <c r="E774" s="130" t="s">
        <v>18674</v>
      </c>
      <c r="F774" s="169">
        <v>0.15193706356843911</v>
      </c>
      <c r="G774" s="132" t="str">
        <f ca="1">IFERROR(_xll.BQL($A774, "cur_mkt_cap(currency=EUR)")/1000000, " ")</f>
        <v xml:space="preserve"> </v>
      </c>
      <c r="M774" s="305">
        <f t="shared" si="31"/>
        <v>9.8303280128780101E-5</v>
      </c>
      <c r="N774" s="223">
        <f t="shared" si="32"/>
        <v>1.6552312714601014E-3</v>
      </c>
      <c r="O774" s="172" t="str">
        <f>IFERROR(IF(VLOOKUP($C774,'MSCI Database'!$C:$R,2, FALSE)="","",VLOOKUP($C774,'MSCI Database'!$C:$R,2, FALSE)),"")</f>
        <v>Retail - Food &amp; Staples</v>
      </c>
      <c r="P774" s="186" t="str">
        <f>IFERROR(IF(VLOOKUP($C774,'MSCI Database'!$C:$R,3, FALSE)="","",VLOOKUP($C774,'MSCI Database'!$C:$R,3, FALSE)),"")</f>
        <v>BB</v>
      </c>
      <c r="Q774" s="164" t="str">
        <f>IFERROR(IF(VLOOKUP($C774,'MSCI Database'!$C:$R,4, FALSE)="","",VLOOKUP($C774,'MSCI Database'!$C:$R,4, FALSE)),"")</f>
        <v>0</v>
      </c>
      <c r="R774" s="164">
        <f>IFERROR(IF(VLOOKUP($C774,'MSCI Database'!$C:$R,5, FALSE)="","",VLOOKUP($C774,'MSCI Database'!$C:$R,5, FALSE)),"")</f>
        <v>4.2</v>
      </c>
      <c r="S774" s="164">
        <f>IFERROR(IF(VLOOKUP($C774,'MSCI Database'!$C:$R,6, FALSE)="","",VLOOKUP($C774,'MSCI Database'!$C:$R,6, FALSE)),"")</f>
        <v>3.2</v>
      </c>
      <c r="T774" s="211">
        <f>IFERROR(IF(VLOOKUP($C774,'MSCI Database'!$C:$R,7, FALSE)="","",VLOOKUP($C774,'MSCI Database'!$C:$R,7, FALSE)),"")</f>
        <v>3.3</v>
      </c>
      <c r="U774" s="164">
        <f>IFERROR(IF(VLOOKUP($C774,'MSCI Database'!$C:$R,8, FALSE)="","",VLOOKUP($C774,'MSCI Database'!$C:$R,8, FALSE)),"")</f>
        <v>7.2</v>
      </c>
      <c r="V774" s="175">
        <f>IFERROR(IF(VLOOKUP($C774,'MSCI Database'!$C:$R,9, FALSE)="","",VLOOKUP($C774,'MSCI Database'!$C:$R,9, FALSE)),"")</f>
        <v>4.5999999999999996</v>
      </c>
      <c r="W774" s="165">
        <f t="shared" ca="1" si="30"/>
        <v>0</v>
      </c>
      <c r="X774" s="166">
        <f>IFERROR(IF(VLOOKUP($C774,'MSCI Database'!$C:$R,10, FALSE)="","",VLOOKUP($C774,'MSCI Database'!$C:$R,10, FALSE)),"")</f>
        <v>272762</v>
      </c>
      <c r="Y774" s="133" t="str">
        <f>IFERROR(IF(VLOOKUP($C774,'MSCI Database'!$C:$R,11, FALSE)="","",VLOOKUP($C774,'MSCI Database'!$C:$R,11, FALSE)),"")</f>
        <v>2019</v>
      </c>
      <c r="Z774" s="133" t="str">
        <f>IFERROR(IF(VLOOKUP($C774,'MSCI Database'!$C:$R,12, FALSE)="","",VLOOKUP($C774,'MSCI Database'!$C:$R,12, FALSE)),"")</f>
        <v>E.Segmt-Moderately High</v>
      </c>
      <c r="AA774" s="202" t="str">
        <f>IFERROR(IF(VLOOKUP($C774,'MSCI Database'!$C:$R,13, FALSE)="","",VLOOKUP($C774,'MSCI Database'!$C:$R,13, FALSE)),"")</f>
        <v/>
      </c>
    </row>
    <row r="775" spans="1:27" s="130" customFormat="1" ht="15" hidden="1" customHeight="1" outlineLevel="1">
      <c r="A775" s="130" t="s">
        <v>9696</v>
      </c>
      <c r="B775" s="130" t="s">
        <v>9697</v>
      </c>
      <c r="C775" s="130" t="s">
        <v>9698</v>
      </c>
      <c r="D775" s="130" t="s">
        <v>12128</v>
      </c>
      <c r="E775" s="130" t="s">
        <v>18673</v>
      </c>
      <c r="F775" s="169">
        <v>0.15173379596984421</v>
      </c>
      <c r="G775" s="132" t="str">
        <f ca="1">IFERROR(_xll.BQL($A775, "cur_mkt_cap(currency=EUR)")/1000000, " ")</f>
        <v xml:space="preserve"> </v>
      </c>
      <c r="M775" s="305">
        <f t="shared" si="31"/>
        <v>9.8171765992489197E-5</v>
      </c>
      <c r="N775" s="223">
        <f t="shared" si="32"/>
        <v>1.6530168355761454E-3</v>
      </c>
      <c r="O775" s="172" t="str">
        <f>IFERROR(IF(VLOOKUP($C775,'MSCI Database'!$C:$R,2, FALSE)="","",VLOOKUP($C775,'MSCI Database'!$C:$R,2, FALSE)),"")</f>
        <v>Aerospace &amp; Defense</v>
      </c>
      <c r="P775" s="186" t="str">
        <f>IFERROR(IF(VLOOKUP($C775,'MSCI Database'!$C:$R,3, FALSE)="","",VLOOKUP($C775,'MSCI Database'!$C:$R,3, FALSE)),"")</f>
        <v>A</v>
      </c>
      <c r="Q775" s="164" t="str">
        <f>IFERROR(IF(VLOOKUP($C775,'MSCI Database'!$C:$R,4, FALSE)="","",VLOOKUP($C775,'MSCI Database'!$C:$R,4, FALSE)),"")</f>
        <v>1</v>
      </c>
      <c r="R775" s="164">
        <f>IFERROR(IF(VLOOKUP($C775,'MSCI Database'!$C:$R,5, FALSE)="","",VLOOKUP($C775,'MSCI Database'!$C:$R,5, FALSE)),"")</f>
        <v>6.8</v>
      </c>
      <c r="S775" s="164">
        <f>IFERROR(IF(VLOOKUP($C775,'MSCI Database'!$C:$R,6, FALSE)="","",VLOOKUP($C775,'MSCI Database'!$C:$R,6, FALSE)),"")</f>
        <v>2.5</v>
      </c>
      <c r="T775" s="211">
        <f>IFERROR(IF(VLOOKUP($C775,'MSCI Database'!$C:$R,7, FALSE)="","",VLOOKUP($C775,'MSCI Database'!$C:$R,7, FALSE)),"")</f>
        <v>5</v>
      </c>
      <c r="U775" s="164">
        <f>IFERROR(IF(VLOOKUP($C775,'MSCI Database'!$C:$R,8, FALSE)="","",VLOOKUP($C775,'MSCI Database'!$C:$R,8, FALSE)),"")</f>
        <v>5.9</v>
      </c>
      <c r="V775" s="175">
        <f>IFERROR(IF(VLOOKUP($C775,'MSCI Database'!$C:$R,9, FALSE)="","",VLOOKUP($C775,'MSCI Database'!$C:$R,9, FALSE)),"")</f>
        <v>5.0999999999999996</v>
      </c>
      <c r="W775" s="165">
        <f t="shared" ca="1" si="30"/>
        <v>0</v>
      </c>
      <c r="X775" s="166">
        <f>IFERROR(IF(VLOOKUP($C775,'MSCI Database'!$C:$R,10, FALSE)="","",VLOOKUP($C775,'MSCI Database'!$C:$R,10, FALSE)),"")</f>
        <v>75077</v>
      </c>
      <c r="Y775" s="133" t="str">
        <f>IFERROR(IF(VLOOKUP($C775,'MSCI Database'!$C:$R,11, FALSE)="","",VLOOKUP($C775,'MSCI Database'!$C:$R,11, FALSE)),"")</f>
        <v>2019</v>
      </c>
      <c r="Z775" s="133" t="str">
        <f>IFERROR(IF(VLOOKUP($C775,'MSCI Database'!$C:$R,12, FALSE)="","",VLOOKUP($C775,'MSCI Database'!$C:$R,12, FALSE)),"")</f>
        <v>E.Segmt-Moderately High</v>
      </c>
      <c r="AA775" s="202" t="str">
        <f>IFERROR(IF(VLOOKUP($C775,'MSCI Database'!$C:$R,13, FALSE)="","",VLOOKUP($C775,'MSCI Database'!$C:$R,13, FALSE)),"")</f>
        <v/>
      </c>
    </row>
    <row r="776" spans="1:27" s="130" customFormat="1" ht="15" hidden="1" customHeight="1" outlineLevel="1">
      <c r="A776" s="130" t="s">
        <v>10669</v>
      </c>
      <c r="B776" s="130" t="s">
        <v>10670</v>
      </c>
      <c r="C776" s="130" t="s">
        <v>10671</v>
      </c>
      <c r="D776" s="130" t="s">
        <v>12128</v>
      </c>
      <c r="E776" s="130" t="s">
        <v>18688</v>
      </c>
      <c r="F776" s="169">
        <v>0.15173174885483989</v>
      </c>
      <c r="G776" s="132" t="str">
        <f ca="1">IFERROR(_xll.BQL($A776, "cur_mkt_cap(currency=EUR)")/1000000, " ")</f>
        <v xml:space="preserve"> </v>
      </c>
      <c r="M776" s="305">
        <f t="shared" si="31"/>
        <v>9.8170441509081401E-5</v>
      </c>
      <c r="N776" s="223">
        <f t="shared" si="32"/>
        <v>1.6529945339158931E-3</v>
      </c>
      <c r="O776" s="172" t="str">
        <f>IFERROR(IF(VLOOKUP($C776,'MSCI Database'!$C:$R,2, FALSE)="","",VLOOKUP($C776,'MSCI Database'!$C:$R,2, FALSE)),"")</f>
        <v>Diversified Financials</v>
      </c>
      <c r="P776" s="186" t="str">
        <f>IFERROR(IF(VLOOKUP($C776,'MSCI Database'!$C:$R,3, FALSE)="","",VLOOKUP($C776,'MSCI Database'!$C:$R,3, FALSE)),"")</f>
        <v>BBB</v>
      </c>
      <c r="Q776" s="164" t="str">
        <f>IFERROR(IF(VLOOKUP($C776,'MSCI Database'!$C:$R,4, FALSE)="","",VLOOKUP($C776,'MSCI Database'!$C:$R,4, FALSE)),"")</f>
        <v>0</v>
      </c>
      <c r="R776" s="164">
        <f>IFERROR(IF(VLOOKUP($C776,'MSCI Database'!$C:$R,5, FALSE)="","",VLOOKUP($C776,'MSCI Database'!$C:$R,5, FALSE)),"")</f>
        <v>5.5</v>
      </c>
      <c r="S776" s="164">
        <f>IFERROR(IF(VLOOKUP($C776,'MSCI Database'!$C:$R,6, FALSE)="","",VLOOKUP($C776,'MSCI Database'!$C:$R,6, FALSE)),"")</f>
        <v>6.7</v>
      </c>
      <c r="T776" s="211">
        <f>IFERROR(IF(VLOOKUP($C776,'MSCI Database'!$C:$R,7, FALSE)="","",VLOOKUP($C776,'MSCI Database'!$C:$R,7, FALSE)),"")</f>
        <v>4.7</v>
      </c>
      <c r="U776" s="164">
        <f>IFERROR(IF(VLOOKUP($C776,'MSCI Database'!$C:$R,8, FALSE)="","",VLOOKUP($C776,'MSCI Database'!$C:$R,8, FALSE)),"")</f>
        <v>4</v>
      </c>
      <c r="V776" s="175">
        <f>IFERROR(IF(VLOOKUP($C776,'MSCI Database'!$C:$R,9, FALSE)="","",VLOOKUP($C776,'MSCI Database'!$C:$R,9, FALSE)),"")</f>
        <v>4.4000000000000004</v>
      </c>
      <c r="W776" s="165">
        <f t="shared" ca="1" si="30"/>
        <v>0</v>
      </c>
      <c r="X776" s="166">
        <f>IFERROR(IF(VLOOKUP($C776,'MSCI Database'!$C:$R,10, FALSE)="","",VLOOKUP($C776,'MSCI Database'!$C:$R,10, FALSE)),"")</f>
        <v>3096</v>
      </c>
      <c r="Y776" s="133" t="str">
        <f>IFERROR(IF(VLOOKUP($C776,'MSCI Database'!$C:$R,11, FALSE)="","",VLOOKUP($C776,'MSCI Database'!$C:$R,11, FALSE)),"")</f>
        <v>2019</v>
      </c>
      <c r="Z776" s="133" t="str">
        <f>IFERROR(IF(VLOOKUP($C776,'MSCI Database'!$C:$R,12, FALSE)="","",VLOOKUP($C776,'MSCI Database'!$C:$R,12, FALSE)),"")</f>
        <v>E.Segmt-Moderately Low</v>
      </c>
      <c r="AA776" s="202" t="str">
        <f>IFERROR(IF(VLOOKUP($C776,'MSCI Database'!$C:$R,13, FALSE)="","",VLOOKUP($C776,'MSCI Database'!$C:$R,13, FALSE)),"")</f>
        <v/>
      </c>
    </row>
    <row r="777" spans="1:27" s="130" customFormat="1" ht="15" hidden="1" customHeight="1" outlineLevel="1">
      <c r="A777" s="130" t="s">
        <v>10587</v>
      </c>
      <c r="B777" s="130" t="s">
        <v>10588</v>
      </c>
      <c r="C777" s="130" t="s">
        <v>10589</v>
      </c>
      <c r="D777" s="130" t="s">
        <v>12128</v>
      </c>
      <c r="E777" s="130" t="s">
        <v>18682</v>
      </c>
      <c r="F777" s="169">
        <v>0.15116425225586269</v>
      </c>
      <c r="G777" s="132" t="str">
        <f ca="1">IFERROR(_xll.BQL($A777, "cur_mkt_cap(currency=EUR)")/1000000, " ")</f>
        <v xml:space="preserve"> </v>
      </c>
      <c r="M777" s="305">
        <f t="shared" si="31"/>
        <v>9.7803271209543144E-5</v>
      </c>
      <c r="N777" s="223">
        <f t="shared" si="32"/>
        <v>1.6468121180193847E-3</v>
      </c>
      <c r="O777" s="172" t="str">
        <f>IFERROR(IF(VLOOKUP($C777,'MSCI Database'!$C:$R,2, FALSE)="","",VLOOKUP($C777,'MSCI Database'!$C:$R,2, FALSE)),"")</f>
        <v>Leisure Products</v>
      </c>
      <c r="P777" s="186" t="str">
        <f>IFERROR(IF(VLOOKUP($C777,'MSCI Database'!$C:$R,3, FALSE)="","",VLOOKUP($C777,'MSCI Database'!$C:$R,3, FALSE)),"")</f>
        <v>BBB</v>
      </c>
      <c r="Q777" s="164" t="str">
        <f>IFERROR(IF(VLOOKUP($C777,'MSCI Database'!$C:$R,4, FALSE)="","",VLOOKUP($C777,'MSCI Database'!$C:$R,4, FALSE)),"")</f>
        <v>-1</v>
      </c>
      <c r="R777" s="164">
        <f>IFERROR(IF(VLOOKUP($C777,'MSCI Database'!$C:$R,5, FALSE)="","",VLOOKUP($C777,'MSCI Database'!$C:$R,5, FALSE)),"")</f>
        <v>5</v>
      </c>
      <c r="S777" s="164">
        <f>IFERROR(IF(VLOOKUP($C777,'MSCI Database'!$C:$R,6, FALSE)="","",VLOOKUP($C777,'MSCI Database'!$C:$R,6, FALSE)),"")</f>
        <v>5.0999999999999996</v>
      </c>
      <c r="T777" s="211">
        <f>IFERROR(IF(VLOOKUP($C777,'MSCI Database'!$C:$R,7, FALSE)="","",VLOOKUP($C777,'MSCI Database'!$C:$R,7, FALSE)),"")</f>
        <v>4.5999999999999996</v>
      </c>
      <c r="U777" s="164">
        <f>IFERROR(IF(VLOOKUP($C777,'MSCI Database'!$C:$R,8, FALSE)="","",VLOOKUP($C777,'MSCI Database'!$C:$R,8, FALSE)),"")</f>
        <v>4.8</v>
      </c>
      <c r="V777" s="175">
        <f>IFERROR(IF(VLOOKUP($C777,'MSCI Database'!$C:$R,9, FALSE)="","",VLOOKUP($C777,'MSCI Database'!$C:$R,9, FALSE)),"")</f>
        <v>4.8</v>
      </c>
      <c r="W777" s="165">
        <f t="shared" ca="1" si="30"/>
        <v>0</v>
      </c>
      <c r="X777" s="166">
        <f>IFERROR(IF(VLOOKUP($C777,'MSCI Database'!$C:$R,10, FALSE)="","",VLOOKUP($C777,'MSCI Database'!$C:$R,10, FALSE)),"")</f>
        <v>189676</v>
      </c>
      <c r="Y777" s="133" t="str">
        <f>IFERROR(IF(VLOOKUP($C777,'MSCI Database'!$C:$R,11, FALSE)="","",VLOOKUP($C777,'MSCI Database'!$C:$R,11, FALSE)),"")</f>
        <v>2019</v>
      </c>
      <c r="Z777" s="133" t="str">
        <f>IFERROR(IF(VLOOKUP($C777,'MSCI Database'!$C:$R,12, FALSE)="","",VLOOKUP($C777,'MSCI Database'!$C:$R,12, FALSE)),"")</f>
        <v>Reported</v>
      </c>
      <c r="AA777" s="202" t="str">
        <f>IFERROR(IF(VLOOKUP($C777,'MSCI Database'!$C:$R,13, FALSE)="","",VLOOKUP($C777,'MSCI Database'!$C:$R,13, FALSE)),"")</f>
        <v>Executive compensation raises some pay-performance alignment concerns</v>
      </c>
    </row>
    <row r="778" spans="1:27" s="130" customFormat="1" ht="15" hidden="1" customHeight="1" outlineLevel="1">
      <c r="A778" s="130" t="s">
        <v>10515</v>
      </c>
      <c r="B778" s="130" t="s">
        <v>10516</v>
      </c>
      <c r="C778" s="130" t="s">
        <v>10517</v>
      </c>
      <c r="D778" s="130" t="s">
        <v>12128</v>
      </c>
      <c r="E778" s="130" t="s">
        <v>18688</v>
      </c>
      <c r="F778" s="169">
        <v>0.15112834519832749</v>
      </c>
      <c r="G778" s="132" t="str">
        <f ca="1">IFERROR(_xll.BQL($A778, "cur_mkt_cap(currency=EUR)")/1000000, " ")</f>
        <v xml:space="preserve"> </v>
      </c>
      <c r="M778" s="305">
        <f t="shared" si="31"/>
        <v>9.7780039343317872E-5</v>
      </c>
      <c r="N778" s="223">
        <f t="shared" si="32"/>
        <v>1.6464209397044794E-3</v>
      </c>
      <c r="O778" s="172" t="str">
        <f>IFERROR(IF(VLOOKUP($C778,'MSCI Database'!$C:$R,2, FALSE)="","",VLOOKUP($C778,'MSCI Database'!$C:$R,2, FALSE)),"")</f>
        <v>Banks</v>
      </c>
      <c r="P778" s="186" t="str">
        <f>IFERROR(IF(VLOOKUP($C778,'MSCI Database'!$C:$R,3, FALSE)="","",VLOOKUP($C778,'MSCI Database'!$C:$R,3, FALSE)),"")</f>
        <v>A</v>
      </c>
      <c r="Q778" s="164" t="str">
        <f>IFERROR(IF(VLOOKUP($C778,'MSCI Database'!$C:$R,4, FALSE)="","",VLOOKUP($C778,'MSCI Database'!$C:$R,4, FALSE)),"")</f>
        <v>1</v>
      </c>
      <c r="R778" s="164">
        <f>IFERROR(IF(VLOOKUP($C778,'MSCI Database'!$C:$R,5, FALSE)="","",VLOOKUP($C778,'MSCI Database'!$C:$R,5, FALSE)),"")</f>
        <v>6.7</v>
      </c>
      <c r="S778" s="164">
        <f>IFERROR(IF(VLOOKUP($C778,'MSCI Database'!$C:$R,6, FALSE)="","",VLOOKUP($C778,'MSCI Database'!$C:$R,6, FALSE)),"")</f>
        <v>5</v>
      </c>
      <c r="T778" s="211">
        <f>IFERROR(IF(VLOOKUP($C778,'MSCI Database'!$C:$R,7, FALSE)="","",VLOOKUP($C778,'MSCI Database'!$C:$R,7, FALSE)),"")</f>
        <v>3.4</v>
      </c>
      <c r="U778" s="164">
        <f>IFERROR(IF(VLOOKUP($C778,'MSCI Database'!$C:$R,8, FALSE)="","",VLOOKUP($C778,'MSCI Database'!$C:$R,8, FALSE)),"")</f>
        <v>7.5</v>
      </c>
      <c r="V778" s="175">
        <f>IFERROR(IF(VLOOKUP($C778,'MSCI Database'!$C:$R,9, FALSE)="","",VLOOKUP($C778,'MSCI Database'!$C:$R,9, FALSE)),"")</f>
        <v>4.9000000000000004</v>
      </c>
      <c r="W778" s="165">
        <f t="shared" ca="1" si="30"/>
        <v>0</v>
      </c>
      <c r="X778" s="166">
        <f>IFERROR(IF(VLOOKUP($C778,'MSCI Database'!$C:$R,10, FALSE)="","",VLOOKUP($C778,'MSCI Database'!$C:$R,10, FALSE)),"")</f>
        <v>2170</v>
      </c>
      <c r="Y778" s="133" t="str">
        <f>IFERROR(IF(VLOOKUP($C778,'MSCI Database'!$C:$R,11, FALSE)="","",VLOOKUP($C778,'MSCI Database'!$C:$R,11, FALSE)),"")</f>
        <v>2019</v>
      </c>
      <c r="Z778" s="133" t="str">
        <f>IFERROR(IF(VLOOKUP($C778,'MSCI Database'!$C:$R,12, FALSE)="","",VLOOKUP($C778,'MSCI Database'!$C:$R,12, FALSE)),"")</f>
        <v>E.Segmt-Moderately Low</v>
      </c>
      <c r="AA778" s="202" t="str">
        <f>IFERROR(IF(VLOOKUP($C778,'MSCI Database'!$C:$R,13, FALSE)="","",VLOOKUP($C778,'MSCI Database'!$C:$R,13, FALSE)),"")</f>
        <v>Improved talent management initiatives drive upgrade</v>
      </c>
    </row>
    <row r="779" spans="1:27" s="130" customFormat="1" ht="15" hidden="1" customHeight="1" outlineLevel="1">
      <c r="A779" s="130" t="s">
        <v>11466</v>
      </c>
      <c r="B779" s="130" t="s">
        <v>11467</v>
      </c>
      <c r="C779" s="130" t="s">
        <v>11468</v>
      </c>
      <c r="D779" s="130" t="s">
        <v>12128</v>
      </c>
      <c r="E779" s="130" t="s">
        <v>18707</v>
      </c>
      <c r="F779" s="169">
        <v>0.15044015770866809</v>
      </c>
      <c r="G779" s="132" t="str">
        <f ca="1">IFERROR(_xll.BQL($A779, "cur_mkt_cap(currency=EUR)")/1000000, " ")</f>
        <v xml:space="preserve"> </v>
      </c>
      <c r="M779" s="305">
        <f t="shared" si="31"/>
        <v>9.7334782037508238E-5</v>
      </c>
      <c r="N779" s="223">
        <f t="shared" si="32"/>
        <v>1.638923694287473E-3</v>
      </c>
      <c r="O779" s="172" t="str">
        <f>IFERROR(IF(VLOOKUP($C779,'MSCI Database'!$C:$R,2, FALSE)="","",VLOOKUP($C779,'MSCI Database'!$C:$R,2, FALSE)),"")</f>
        <v>Oil &amp; Gas Exploration &amp; Production</v>
      </c>
      <c r="P779" s="186" t="str">
        <f>IFERROR(IF(VLOOKUP($C779,'MSCI Database'!$C:$R,3, FALSE)="","",VLOOKUP($C779,'MSCI Database'!$C:$R,3, FALSE)),"")</f>
        <v>B</v>
      </c>
      <c r="Q779" s="164" t="str">
        <f>IFERROR(IF(VLOOKUP($C779,'MSCI Database'!$C:$R,4, FALSE)="","",VLOOKUP($C779,'MSCI Database'!$C:$R,4, FALSE)),"")</f>
        <v>0</v>
      </c>
      <c r="R779" s="164">
        <f>IFERROR(IF(VLOOKUP($C779,'MSCI Database'!$C:$R,5, FALSE)="","",VLOOKUP($C779,'MSCI Database'!$C:$R,5, FALSE)),"")</f>
        <v>2.2000000000000002</v>
      </c>
      <c r="S779" s="164">
        <f>IFERROR(IF(VLOOKUP($C779,'MSCI Database'!$C:$R,6, FALSE)="","",VLOOKUP($C779,'MSCI Database'!$C:$R,6, FALSE)),"")</f>
        <v>3.1</v>
      </c>
      <c r="T779" s="211">
        <f>IFERROR(IF(VLOOKUP($C779,'MSCI Database'!$C:$R,7, FALSE)="","",VLOOKUP($C779,'MSCI Database'!$C:$R,7, FALSE)),"")</f>
        <v>2.2999999999999998</v>
      </c>
      <c r="U779" s="164">
        <f>IFERROR(IF(VLOOKUP($C779,'MSCI Database'!$C:$R,8, FALSE)="","",VLOOKUP($C779,'MSCI Database'!$C:$R,8, FALSE)),"")</f>
        <v>5.0999999999999996</v>
      </c>
      <c r="V779" s="175">
        <f>IFERROR(IF(VLOOKUP($C779,'MSCI Database'!$C:$R,9, FALSE)="","",VLOOKUP($C779,'MSCI Database'!$C:$R,9, FALSE)),"")</f>
        <v>3.6</v>
      </c>
      <c r="W779" s="165">
        <f t="shared" ca="1" si="30"/>
        <v>0</v>
      </c>
      <c r="X779" s="166">
        <f>IFERROR(IF(VLOOKUP($C779,'MSCI Database'!$C:$R,10, FALSE)="","",VLOOKUP($C779,'MSCI Database'!$C:$R,10, FALSE)),"")</f>
        <v>29279</v>
      </c>
      <c r="Y779" s="133" t="str">
        <f>IFERROR(IF(VLOOKUP($C779,'MSCI Database'!$C:$R,11, FALSE)="","",VLOOKUP($C779,'MSCI Database'!$C:$R,11, FALSE)),"")</f>
        <v>2019</v>
      </c>
      <c r="Z779" s="133" t="str">
        <f>IFERROR(IF(VLOOKUP($C779,'MSCI Database'!$C:$R,12, FALSE)="","",VLOOKUP($C779,'MSCI Database'!$C:$R,12, FALSE)),"")</f>
        <v>E.Segmt-Low</v>
      </c>
      <c r="AA779" s="202" t="str">
        <f>IFERROR(IF(VLOOKUP($C779,'MSCI Database'!$C:$R,13, FALSE)="","",VLOOKUP($C779,'MSCI Database'!$C:$R,13, FALSE)),"")</f>
        <v/>
      </c>
    </row>
    <row r="780" spans="1:27" s="130" customFormat="1" ht="15" hidden="1" customHeight="1" outlineLevel="1">
      <c r="A780" s="130" t="s">
        <v>11159</v>
      </c>
      <c r="B780" s="130" t="s">
        <v>11160</v>
      </c>
      <c r="C780" s="130" t="s">
        <v>11161</v>
      </c>
      <c r="D780" s="130" t="s">
        <v>12128</v>
      </c>
      <c r="E780" s="130" t="s">
        <v>18673</v>
      </c>
      <c r="F780" s="169">
        <v>0.14732145038518141</v>
      </c>
      <c r="G780" s="132" t="str">
        <f ca="1">IFERROR(_xll.BQL($A780, "cur_mkt_cap(currency=EUR)")/1000000, " ")</f>
        <v xml:space="preserve"> </v>
      </c>
      <c r="M780" s="305">
        <f t="shared" si="31"/>
        <v>9.5316978399212349E-5</v>
      </c>
      <c r="N780" s="223">
        <f t="shared" si="32"/>
        <v>1.6049479034756313E-3</v>
      </c>
      <c r="O780" s="172" t="str">
        <f>IFERROR(IF(VLOOKUP($C780,'MSCI Database'!$C:$R,2, FALSE)="","",VLOOKUP($C780,'MSCI Database'!$C:$R,2, FALSE)),"")</f>
        <v>Road &amp; Rail Transport</v>
      </c>
      <c r="P780" s="186" t="str">
        <f>IFERROR(IF(VLOOKUP($C780,'MSCI Database'!$C:$R,3, FALSE)="","",VLOOKUP($C780,'MSCI Database'!$C:$R,3, FALSE)),"")</f>
        <v>AA</v>
      </c>
      <c r="Q780" s="164" t="str">
        <f>IFERROR(IF(VLOOKUP($C780,'MSCI Database'!$C:$R,4, FALSE)="","",VLOOKUP($C780,'MSCI Database'!$C:$R,4, FALSE)),"")</f>
        <v>0</v>
      </c>
      <c r="R780" s="164">
        <f>IFERROR(IF(VLOOKUP($C780,'MSCI Database'!$C:$R,5, FALSE)="","",VLOOKUP($C780,'MSCI Database'!$C:$R,5, FALSE)),"")</f>
        <v>8.4</v>
      </c>
      <c r="S780" s="164">
        <f>IFERROR(IF(VLOOKUP($C780,'MSCI Database'!$C:$R,6, FALSE)="","",VLOOKUP($C780,'MSCI Database'!$C:$R,6, FALSE)),"")</f>
        <v>9</v>
      </c>
      <c r="T780" s="211">
        <f>IFERROR(IF(VLOOKUP($C780,'MSCI Database'!$C:$R,7, FALSE)="","",VLOOKUP($C780,'MSCI Database'!$C:$R,7, FALSE)),"")</f>
        <v>1.3</v>
      </c>
      <c r="U780" s="164">
        <f>IFERROR(IF(VLOOKUP($C780,'MSCI Database'!$C:$R,8, FALSE)="","",VLOOKUP($C780,'MSCI Database'!$C:$R,8, FALSE)),"")</f>
        <v>6.1</v>
      </c>
      <c r="V780" s="175">
        <f>IFERROR(IF(VLOOKUP($C780,'MSCI Database'!$C:$R,9, FALSE)="","",VLOOKUP($C780,'MSCI Database'!$C:$R,9, FALSE)),"")</f>
        <v>5.0999999999999996</v>
      </c>
      <c r="W780" s="165">
        <f t="shared" ca="1" si="30"/>
        <v>0</v>
      </c>
      <c r="X780" s="166">
        <f>IFERROR(IF(VLOOKUP($C780,'MSCI Database'!$C:$R,10, FALSE)="","",VLOOKUP($C780,'MSCI Database'!$C:$R,10, FALSE)),"")</f>
        <v>892056</v>
      </c>
      <c r="Y780" s="133" t="str">
        <f>IFERROR(IF(VLOOKUP($C780,'MSCI Database'!$C:$R,11, FALSE)="","",VLOOKUP($C780,'MSCI Database'!$C:$R,11, FALSE)),"")</f>
        <v>2019</v>
      </c>
      <c r="Z780" s="133" t="str">
        <f>IFERROR(IF(VLOOKUP($C780,'MSCI Database'!$C:$R,12, FALSE)="","",VLOOKUP($C780,'MSCI Database'!$C:$R,12, FALSE)),"")</f>
        <v>Reported</v>
      </c>
      <c r="AA780" s="202" t="str">
        <f>IFERROR(IF(VLOOKUP($C780,'MSCI Database'!$C:$R,13, FALSE)="","",VLOOKUP($C780,'MSCI Database'!$C:$R,13, FALSE)),"")</f>
        <v/>
      </c>
    </row>
    <row r="781" spans="1:27" s="130" customFormat="1" ht="15" hidden="1" customHeight="1" outlineLevel="1">
      <c r="A781" s="130" t="s">
        <v>9287</v>
      </c>
      <c r="B781" s="130" t="s">
        <v>9288</v>
      </c>
      <c r="C781" s="130" t="s">
        <v>9289</v>
      </c>
      <c r="D781" s="130" t="s">
        <v>12128</v>
      </c>
      <c r="E781" s="130" t="s">
        <v>18688</v>
      </c>
      <c r="F781" s="169">
        <v>0.14684511897970889</v>
      </c>
      <c r="G781" s="132" t="str">
        <f ca="1">IFERROR(_xll.BQL($A781, "cur_mkt_cap(currency=EUR)")/1000000, " ")</f>
        <v xml:space="preserve"> </v>
      </c>
      <c r="M781" s="305">
        <f t="shared" si="31"/>
        <v>9.5008791979871653E-5</v>
      </c>
      <c r="N781" s="223">
        <f t="shared" si="32"/>
        <v>1.5997586585382924E-3</v>
      </c>
      <c r="O781" s="172" t="str">
        <f>IFERROR(IF(VLOOKUP($C781,'MSCI Database'!$C:$R,2, FALSE)="","",VLOOKUP($C781,'MSCI Database'!$C:$R,2, FALSE)),"")</f>
        <v>Banks</v>
      </c>
      <c r="P781" s="186" t="str">
        <f>IFERROR(IF(VLOOKUP($C781,'MSCI Database'!$C:$R,3, FALSE)="","",VLOOKUP($C781,'MSCI Database'!$C:$R,3, FALSE)),"")</f>
        <v>A</v>
      </c>
      <c r="Q781" s="164" t="str">
        <f>IFERROR(IF(VLOOKUP($C781,'MSCI Database'!$C:$R,4, FALSE)="","",VLOOKUP($C781,'MSCI Database'!$C:$R,4, FALSE)),"")</f>
        <v>0</v>
      </c>
      <c r="R781" s="164">
        <f>IFERROR(IF(VLOOKUP($C781,'MSCI Database'!$C:$R,5, FALSE)="","",VLOOKUP($C781,'MSCI Database'!$C:$R,5, FALSE)),"")</f>
        <v>5.8</v>
      </c>
      <c r="S781" s="164">
        <f>IFERROR(IF(VLOOKUP($C781,'MSCI Database'!$C:$R,6, FALSE)="","",VLOOKUP($C781,'MSCI Database'!$C:$R,6, FALSE)),"")</f>
        <v>3.6</v>
      </c>
      <c r="T781" s="211">
        <f>IFERROR(IF(VLOOKUP($C781,'MSCI Database'!$C:$R,7, FALSE)="","",VLOOKUP($C781,'MSCI Database'!$C:$R,7, FALSE)),"")</f>
        <v>3.9</v>
      </c>
      <c r="U781" s="164">
        <f>IFERROR(IF(VLOOKUP($C781,'MSCI Database'!$C:$R,8, FALSE)="","",VLOOKUP($C781,'MSCI Database'!$C:$R,8, FALSE)),"")</f>
        <v>6</v>
      </c>
      <c r="V781" s="175">
        <f>IFERROR(IF(VLOOKUP($C781,'MSCI Database'!$C:$R,9, FALSE)="","",VLOOKUP($C781,'MSCI Database'!$C:$R,9, FALSE)),"")</f>
        <v>4.5999999999999996</v>
      </c>
      <c r="W781" s="165">
        <f t="shared" ca="1" si="30"/>
        <v>0</v>
      </c>
      <c r="X781" s="166">
        <f>IFERROR(IF(VLOOKUP($C781,'MSCI Database'!$C:$R,10, FALSE)="","",VLOOKUP($C781,'MSCI Database'!$C:$R,10, FALSE)),"")</f>
        <v>4211</v>
      </c>
      <c r="Y781" s="133" t="str">
        <f>IFERROR(IF(VLOOKUP($C781,'MSCI Database'!$C:$R,11, FALSE)="","",VLOOKUP($C781,'MSCI Database'!$C:$R,11, FALSE)),"")</f>
        <v>2019</v>
      </c>
      <c r="Z781" s="133" t="str">
        <f>IFERROR(IF(VLOOKUP($C781,'MSCI Database'!$C:$R,12, FALSE)="","",VLOOKUP($C781,'MSCI Database'!$C:$R,12, FALSE)),"")</f>
        <v>E.Segmt-Moderate</v>
      </c>
      <c r="AA781" s="202" t="str">
        <f>IFERROR(IF(VLOOKUP($C781,'MSCI Database'!$C:$R,13, FALSE)="","",VLOOKUP($C781,'MSCI Database'!$C:$R,13, FALSE)),"")</f>
        <v/>
      </c>
    </row>
    <row r="782" spans="1:27" s="130" customFormat="1" ht="15" hidden="1" customHeight="1" outlineLevel="1">
      <c r="A782" s="130" t="s">
        <v>11819</v>
      </c>
      <c r="B782" s="130" t="s">
        <v>11820</v>
      </c>
      <c r="C782" s="130" t="s">
        <v>11821</v>
      </c>
      <c r="D782" s="130" t="s">
        <v>12128</v>
      </c>
      <c r="E782" s="130" t="s">
        <v>18682</v>
      </c>
      <c r="F782" s="169">
        <v>0.14684292836346671</v>
      </c>
      <c r="G782" s="132" t="str">
        <f ca="1">IFERROR(_xll.BQL($A782, "cur_mkt_cap(currency=EUR)")/1000000, " ")</f>
        <v xml:space="preserve"> </v>
      </c>
      <c r="M782" s="305">
        <f t="shared" si="31"/>
        <v>9.5007374651162951E-5</v>
      </c>
      <c r="N782" s="223">
        <f t="shared" si="32"/>
        <v>1.5997347935482588E-3</v>
      </c>
      <c r="O782" s="172" t="str">
        <f>IFERROR(IF(VLOOKUP($C782,'MSCI Database'!$C:$R,2, FALSE)="","",VLOOKUP($C782,'MSCI Database'!$C:$R,2, FALSE)),"")</f>
        <v>Leisure Products</v>
      </c>
      <c r="P782" s="186" t="str">
        <f>IFERROR(IF(VLOOKUP($C782,'MSCI Database'!$C:$R,3, FALSE)="","",VLOOKUP($C782,'MSCI Database'!$C:$R,3, FALSE)),"")</f>
        <v>AA</v>
      </c>
      <c r="Q782" s="164" t="str">
        <f>IFERROR(IF(VLOOKUP($C782,'MSCI Database'!$C:$R,4, FALSE)="","",VLOOKUP($C782,'MSCI Database'!$C:$R,4, FALSE)),"")</f>
        <v>0</v>
      </c>
      <c r="R782" s="164">
        <f>IFERROR(IF(VLOOKUP($C782,'MSCI Database'!$C:$R,5, FALSE)="","",VLOOKUP($C782,'MSCI Database'!$C:$R,5, FALSE)),"")</f>
        <v>8.1999999999999993</v>
      </c>
      <c r="S782" s="164">
        <f>IFERROR(IF(VLOOKUP($C782,'MSCI Database'!$C:$R,6, FALSE)="","",VLOOKUP($C782,'MSCI Database'!$C:$R,6, FALSE)),"")</f>
        <v>3.7</v>
      </c>
      <c r="T782" s="211">
        <f>IFERROR(IF(VLOOKUP($C782,'MSCI Database'!$C:$R,7, FALSE)="","",VLOOKUP($C782,'MSCI Database'!$C:$R,7, FALSE)),"")</f>
        <v>6.3</v>
      </c>
      <c r="U782" s="164">
        <f>IFERROR(IF(VLOOKUP($C782,'MSCI Database'!$C:$R,8, FALSE)="","",VLOOKUP($C782,'MSCI Database'!$C:$R,8, FALSE)),"")</f>
        <v>5.5</v>
      </c>
      <c r="V782" s="175">
        <f>IFERROR(IF(VLOOKUP($C782,'MSCI Database'!$C:$R,9, FALSE)="","",VLOOKUP($C782,'MSCI Database'!$C:$R,9, FALSE)),"")</f>
        <v>5.6</v>
      </c>
      <c r="W782" s="165">
        <f t="shared" ca="1" si="30"/>
        <v>0</v>
      </c>
      <c r="X782" s="166">
        <f>IFERROR(IF(VLOOKUP($C782,'MSCI Database'!$C:$R,10, FALSE)="","",VLOOKUP($C782,'MSCI Database'!$C:$R,10, FALSE)),"")</f>
        <v>208081</v>
      </c>
      <c r="Y782" s="133" t="str">
        <f>IFERROR(IF(VLOOKUP($C782,'MSCI Database'!$C:$R,11, FALSE)="","",VLOOKUP($C782,'MSCI Database'!$C:$R,11, FALSE)),"")</f>
        <v>2019</v>
      </c>
      <c r="Z782" s="133" t="str">
        <f>IFERROR(IF(VLOOKUP($C782,'MSCI Database'!$C:$R,12, FALSE)="","",VLOOKUP($C782,'MSCI Database'!$C:$R,12, FALSE)),"")</f>
        <v>E.Segmt-Moderately Low</v>
      </c>
      <c r="AA782" s="202" t="str">
        <f>IFERROR(IF(VLOOKUP($C782,'MSCI Database'!$C:$R,13, FALSE)="","",VLOOKUP($C782,'MSCI Database'!$C:$R,13, FALSE)),"")</f>
        <v/>
      </c>
    </row>
    <row r="783" spans="1:27" s="130" customFormat="1" ht="15" hidden="1" customHeight="1" outlineLevel="1">
      <c r="A783" s="130" t="s">
        <v>9438</v>
      </c>
      <c r="B783" s="130" t="s">
        <v>9439</v>
      </c>
      <c r="C783" s="130" t="s">
        <v>9440</v>
      </c>
      <c r="D783" s="130" t="s">
        <v>12128</v>
      </c>
      <c r="E783" s="130" t="s">
        <v>18673</v>
      </c>
      <c r="F783" s="169">
        <v>0.14675762132226661</v>
      </c>
      <c r="G783" s="132" t="str">
        <f ca="1">IFERROR(_xll.BQL($A783, "cur_mkt_cap(currency=EUR)")/1000000, " ")</f>
        <v xml:space="preserve"> </v>
      </c>
      <c r="M783" s="305">
        <f t="shared" si="31"/>
        <v>9.4952180995506487E-5</v>
      </c>
      <c r="N783" s="223">
        <f t="shared" si="32"/>
        <v>1.5988054424146128E-3</v>
      </c>
      <c r="O783" s="172" t="str">
        <f>IFERROR(IF(VLOOKUP($C783,'MSCI Database'!$C:$R,2, FALSE)="","",VLOOKUP($C783,'MSCI Database'!$C:$R,2, FALSE)),"")</f>
        <v>Professional Services</v>
      </c>
      <c r="P783" s="186" t="str">
        <f>IFERROR(IF(VLOOKUP($C783,'MSCI Database'!$C:$R,3, FALSE)="","",VLOOKUP($C783,'MSCI Database'!$C:$R,3, FALSE)),"")</f>
        <v>BBB</v>
      </c>
      <c r="Q783" s="164" t="str">
        <f>IFERROR(IF(VLOOKUP($C783,'MSCI Database'!$C:$R,4, FALSE)="","",VLOOKUP($C783,'MSCI Database'!$C:$R,4, FALSE)),"")</f>
        <v>0</v>
      </c>
      <c r="R783" s="164">
        <f>IFERROR(IF(VLOOKUP($C783,'MSCI Database'!$C:$R,5, FALSE)="","",VLOOKUP($C783,'MSCI Database'!$C:$R,5, FALSE)),"")</f>
        <v>4.8</v>
      </c>
      <c r="S783" s="164">
        <f>IFERROR(IF(VLOOKUP($C783,'MSCI Database'!$C:$R,6, FALSE)="","",VLOOKUP($C783,'MSCI Database'!$C:$R,6, FALSE)),"")</f>
        <v>4.5999999999999996</v>
      </c>
      <c r="T783" s="211">
        <f>IFERROR(IF(VLOOKUP($C783,'MSCI Database'!$C:$R,7, FALSE)="","",VLOOKUP($C783,'MSCI Database'!$C:$R,7, FALSE)),"")</f>
        <v>4.8</v>
      </c>
      <c r="U783" s="164">
        <f>IFERROR(IF(VLOOKUP($C783,'MSCI Database'!$C:$R,8, FALSE)="","",VLOOKUP($C783,'MSCI Database'!$C:$R,8, FALSE)),"")</f>
        <v>4.3</v>
      </c>
      <c r="V783" s="175">
        <f>IFERROR(IF(VLOOKUP($C783,'MSCI Database'!$C:$R,9, FALSE)="","",VLOOKUP($C783,'MSCI Database'!$C:$R,9, FALSE)),"")</f>
        <v>4.5999999999999996</v>
      </c>
      <c r="W783" s="165">
        <f t="shared" ca="1" si="30"/>
        <v>0</v>
      </c>
      <c r="X783" s="166">
        <f>IFERROR(IF(VLOOKUP($C783,'MSCI Database'!$C:$R,10, FALSE)="","",VLOOKUP($C783,'MSCI Database'!$C:$R,10, FALSE)),"")</f>
        <v>56788</v>
      </c>
      <c r="Y783" s="133" t="str">
        <f>IFERROR(IF(VLOOKUP($C783,'MSCI Database'!$C:$R,11, FALSE)="","",VLOOKUP($C783,'MSCI Database'!$C:$R,11, FALSE)),"")</f>
        <v>2019</v>
      </c>
      <c r="Z783" s="133" t="str">
        <f>IFERROR(IF(VLOOKUP($C783,'MSCI Database'!$C:$R,12, FALSE)="","",VLOOKUP($C783,'MSCI Database'!$C:$R,12, FALSE)),"")</f>
        <v>E.Segmt-Moderately Low</v>
      </c>
      <c r="AA783" s="202" t="str">
        <f>IFERROR(IF(VLOOKUP($C783,'MSCI Database'!$C:$R,13, FALSE)="","",VLOOKUP($C783,'MSCI Database'!$C:$R,13, FALSE)),"")</f>
        <v/>
      </c>
    </row>
    <row r="784" spans="1:27" s="130" customFormat="1" ht="15" hidden="1" customHeight="1" outlineLevel="1">
      <c r="A784" s="130" t="s">
        <v>10701</v>
      </c>
      <c r="B784" s="130" t="s">
        <v>10702</v>
      </c>
      <c r="C784" s="130" t="s">
        <v>10703</v>
      </c>
      <c r="D784" s="130" t="s">
        <v>12128</v>
      </c>
      <c r="E784" s="130" t="s">
        <v>12133</v>
      </c>
      <c r="F784" s="169">
        <v>0.14655148115906891</v>
      </c>
      <c r="G784" s="132" t="str">
        <f ca="1">IFERROR(_xll.BQL($A784, "cur_mkt_cap(currency=EUR)")/1000000, " ")</f>
        <v xml:space="preserve"> </v>
      </c>
      <c r="M784" s="305">
        <f t="shared" si="31"/>
        <v>9.4818808309917574E-5</v>
      </c>
      <c r="N784" s="223">
        <f t="shared" si="32"/>
        <v>1.5965597122654645E-3</v>
      </c>
      <c r="O784" s="172" t="str">
        <f>IFERROR(IF(VLOOKUP($C784,'MSCI Database'!$C:$R,2, FALSE)="","",VLOOKUP($C784,'MSCI Database'!$C:$R,2, FALSE)),"")</f>
        <v>Health Care Equipment &amp; Supplies</v>
      </c>
      <c r="P784" s="186" t="str">
        <f>IFERROR(IF(VLOOKUP($C784,'MSCI Database'!$C:$R,3, FALSE)="","",VLOOKUP($C784,'MSCI Database'!$C:$R,3, FALSE)),"")</f>
        <v>B</v>
      </c>
      <c r="Q784" s="164" t="str">
        <f>IFERROR(IF(VLOOKUP($C784,'MSCI Database'!$C:$R,4, FALSE)="","",VLOOKUP($C784,'MSCI Database'!$C:$R,4, FALSE)),"")</f>
        <v>0</v>
      </c>
      <c r="R784" s="164">
        <f>IFERROR(IF(VLOOKUP($C784,'MSCI Database'!$C:$R,5, FALSE)="","",VLOOKUP($C784,'MSCI Database'!$C:$R,5, FALSE)),"")</f>
        <v>2.7</v>
      </c>
      <c r="S784" s="164">
        <f>IFERROR(IF(VLOOKUP($C784,'MSCI Database'!$C:$R,6, FALSE)="","",VLOOKUP($C784,'MSCI Database'!$C:$R,6, FALSE)),"")</f>
        <v>6.7</v>
      </c>
      <c r="T784" s="211">
        <f>IFERROR(IF(VLOOKUP($C784,'MSCI Database'!$C:$R,7, FALSE)="","",VLOOKUP($C784,'MSCI Database'!$C:$R,7, FALSE)),"")</f>
        <v>4.7</v>
      </c>
      <c r="U784" s="164">
        <f>IFERROR(IF(VLOOKUP($C784,'MSCI Database'!$C:$R,8, FALSE)="","",VLOOKUP($C784,'MSCI Database'!$C:$R,8, FALSE)),"")</f>
        <v>4.5999999999999996</v>
      </c>
      <c r="V784" s="175">
        <f>IFERROR(IF(VLOOKUP($C784,'MSCI Database'!$C:$R,9, FALSE)="","",VLOOKUP($C784,'MSCI Database'!$C:$R,9, FALSE)),"")</f>
        <v>4.8</v>
      </c>
      <c r="W784" s="165">
        <f t="shared" ca="1" si="30"/>
        <v>0</v>
      </c>
      <c r="X784" s="166">
        <f>IFERROR(IF(VLOOKUP($C784,'MSCI Database'!$C:$R,10, FALSE)="","",VLOOKUP($C784,'MSCI Database'!$C:$R,10, FALSE)),"")</f>
        <v>4171</v>
      </c>
      <c r="Y784" s="133" t="str">
        <f>IFERROR(IF(VLOOKUP($C784,'MSCI Database'!$C:$R,11, FALSE)="","",VLOOKUP($C784,'MSCI Database'!$C:$R,11, FALSE)),"")</f>
        <v>2019</v>
      </c>
      <c r="Z784" s="133" t="str">
        <f>IFERROR(IF(VLOOKUP($C784,'MSCI Database'!$C:$R,12, FALSE)="","",VLOOKUP($C784,'MSCI Database'!$C:$R,12, FALSE)),"")</f>
        <v>E.Segmt-Low</v>
      </c>
      <c r="AA784" s="202" t="str">
        <f>IFERROR(IF(VLOOKUP($C784,'MSCI Database'!$C:$R,13, FALSE)="","",VLOOKUP($C784,'MSCI Database'!$C:$R,13, FALSE)),"")</f>
        <v/>
      </c>
    </row>
    <row r="785" spans="1:27" s="130" customFormat="1" ht="15" hidden="1" customHeight="1" outlineLevel="1">
      <c r="A785" s="130" t="s">
        <v>9410</v>
      </c>
      <c r="B785" s="130" t="s">
        <v>9411</v>
      </c>
      <c r="C785" s="130" t="s">
        <v>9412</v>
      </c>
      <c r="D785" s="130" t="s">
        <v>12128</v>
      </c>
      <c r="E785" s="130" t="s">
        <v>18689</v>
      </c>
      <c r="F785" s="169">
        <v>0.14634329261094439</v>
      </c>
      <c r="G785" s="132" t="str">
        <f ca="1">IFERROR(_xll.BQL($A785, "cur_mkt_cap(currency=EUR)")/1000000, " ")</f>
        <v xml:space="preserve"> </v>
      </c>
      <c r="M785" s="305">
        <f t="shared" si="31"/>
        <v>9.4684110319281017E-5</v>
      </c>
      <c r="N785" s="223">
        <f t="shared" si="32"/>
        <v>1.5942916666212867E-3</v>
      </c>
      <c r="O785" s="172" t="str">
        <f>IFERROR(IF(VLOOKUP($C785,'MSCI Database'!$C:$R,2, FALSE)="","",VLOOKUP($C785,'MSCI Database'!$C:$R,2, FALSE)),"")</f>
        <v>Software &amp; Services</v>
      </c>
      <c r="P785" s="186" t="str">
        <f>IFERROR(IF(VLOOKUP($C785,'MSCI Database'!$C:$R,3, FALSE)="","",VLOOKUP($C785,'MSCI Database'!$C:$R,3, FALSE)),"")</f>
        <v>BBB</v>
      </c>
      <c r="Q785" s="164" t="str">
        <f>IFERROR(IF(VLOOKUP($C785,'MSCI Database'!$C:$R,4, FALSE)="","",VLOOKUP($C785,'MSCI Database'!$C:$R,4, FALSE)),"")</f>
        <v>1</v>
      </c>
      <c r="R785" s="164">
        <f>IFERROR(IF(VLOOKUP($C785,'MSCI Database'!$C:$R,5, FALSE)="","",VLOOKUP($C785,'MSCI Database'!$C:$R,5, FALSE)),"")</f>
        <v>5.6</v>
      </c>
      <c r="S785" s="164">
        <f>IFERROR(IF(VLOOKUP($C785,'MSCI Database'!$C:$R,6, FALSE)="","",VLOOKUP($C785,'MSCI Database'!$C:$R,6, FALSE)),"")</f>
        <v>4.0999999999999996</v>
      </c>
      <c r="T785" s="211">
        <f>IFERROR(IF(VLOOKUP($C785,'MSCI Database'!$C:$R,7, FALSE)="","",VLOOKUP($C785,'MSCI Database'!$C:$R,7, FALSE)),"")</f>
        <v>4.9000000000000004</v>
      </c>
      <c r="U785" s="164">
        <f>IFERROR(IF(VLOOKUP($C785,'MSCI Database'!$C:$R,8, FALSE)="","",VLOOKUP($C785,'MSCI Database'!$C:$R,8, FALSE)),"")</f>
        <v>5.2</v>
      </c>
      <c r="V785" s="175">
        <f>IFERROR(IF(VLOOKUP($C785,'MSCI Database'!$C:$R,9, FALSE)="","",VLOOKUP($C785,'MSCI Database'!$C:$R,9, FALSE)),"")</f>
        <v>4.9000000000000004</v>
      </c>
      <c r="W785" s="165">
        <f t="shared" ca="1" si="30"/>
        <v>0</v>
      </c>
      <c r="X785" s="166">
        <f>IFERROR(IF(VLOOKUP($C785,'MSCI Database'!$C:$R,10, FALSE)="","",VLOOKUP($C785,'MSCI Database'!$C:$R,10, FALSE)),"")</f>
        <v>15725</v>
      </c>
      <c r="Y785" s="133" t="str">
        <f>IFERROR(IF(VLOOKUP($C785,'MSCI Database'!$C:$R,11, FALSE)="","",VLOOKUP($C785,'MSCI Database'!$C:$R,11, FALSE)),"")</f>
        <v>2019</v>
      </c>
      <c r="Z785" s="133" t="str">
        <f>IFERROR(IF(VLOOKUP($C785,'MSCI Database'!$C:$R,12, FALSE)="","",VLOOKUP($C785,'MSCI Database'!$C:$R,12, FALSE)),"")</f>
        <v>E.Segmt-Moderate</v>
      </c>
      <c r="AA785" s="202" t="str">
        <f>IFERROR(IF(VLOOKUP($C785,'MSCI Database'!$C:$R,13, FALSE)="","",VLOOKUP($C785,'MSCI Database'!$C:$R,13, FALSE)),"")</f>
        <v>Strong talent management programs; lags peers in data security management</v>
      </c>
    </row>
    <row r="786" spans="1:27" s="130" customFormat="1" ht="15" hidden="1" customHeight="1" outlineLevel="1">
      <c r="A786" s="130" t="s">
        <v>9888</v>
      </c>
      <c r="B786" s="130" t="s">
        <v>9889</v>
      </c>
      <c r="C786" s="130" t="s">
        <v>9890</v>
      </c>
      <c r="D786" s="130" t="s">
        <v>12128</v>
      </c>
      <c r="E786" s="130" t="s">
        <v>18673</v>
      </c>
      <c r="F786" s="169">
        <v>0.14566091628645869</v>
      </c>
      <c r="G786" s="132" t="str">
        <f ca="1">IFERROR(_xll.BQL($A786, "cur_mkt_cap(currency=EUR)")/1000000, " ")</f>
        <v xml:space="preserve"> </v>
      </c>
      <c r="M786" s="305">
        <f t="shared" si="31"/>
        <v>9.4242612837338761E-5</v>
      </c>
      <c r="N786" s="223">
        <f t="shared" si="32"/>
        <v>1.5868577291430624E-3</v>
      </c>
      <c r="O786" s="172" t="str">
        <f>IFERROR(IF(VLOOKUP($C786,'MSCI Database'!$C:$R,2, FALSE)="","",VLOOKUP($C786,'MSCI Database'!$C:$R,2, FALSE)),"")</f>
        <v>Professional Services</v>
      </c>
      <c r="P786" s="186" t="str">
        <f>IFERROR(IF(VLOOKUP($C786,'MSCI Database'!$C:$R,3, FALSE)="","",VLOOKUP($C786,'MSCI Database'!$C:$R,3, FALSE)),"")</f>
        <v>A</v>
      </c>
      <c r="Q786" s="164" t="str">
        <f>IFERROR(IF(VLOOKUP($C786,'MSCI Database'!$C:$R,4, FALSE)="","",VLOOKUP($C786,'MSCI Database'!$C:$R,4, FALSE)),"")</f>
        <v>0</v>
      </c>
      <c r="R786" s="164">
        <f>IFERROR(IF(VLOOKUP($C786,'MSCI Database'!$C:$R,5, FALSE)="","",VLOOKUP($C786,'MSCI Database'!$C:$R,5, FALSE)),"")</f>
        <v>6.4</v>
      </c>
      <c r="S786" s="164">
        <f>IFERROR(IF(VLOOKUP($C786,'MSCI Database'!$C:$R,6, FALSE)="","",VLOOKUP($C786,'MSCI Database'!$C:$R,6, FALSE)),"")</f>
        <v>8</v>
      </c>
      <c r="T786" s="211">
        <f>IFERROR(IF(VLOOKUP($C786,'MSCI Database'!$C:$R,7, FALSE)="","",VLOOKUP($C786,'MSCI Database'!$C:$R,7, FALSE)),"")</f>
        <v>5.3</v>
      </c>
      <c r="U786" s="164">
        <f>IFERROR(IF(VLOOKUP($C786,'MSCI Database'!$C:$R,8, FALSE)="","",VLOOKUP($C786,'MSCI Database'!$C:$R,8, FALSE)),"")</f>
        <v>5.8</v>
      </c>
      <c r="V786" s="175">
        <f>IFERROR(IF(VLOOKUP($C786,'MSCI Database'!$C:$R,9, FALSE)="","",VLOOKUP($C786,'MSCI Database'!$C:$R,9, FALSE)),"")</f>
        <v>5.7</v>
      </c>
      <c r="W786" s="165">
        <f t="shared" ca="1" si="30"/>
        <v>0</v>
      </c>
      <c r="X786" s="166">
        <f>IFERROR(IF(VLOOKUP($C786,'MSCI Database'!$C:$R,10, FALSE)="","",VLOOKUP($C786,'MSCI Database'!$C:$R,10, FALSE)),"")</f>
        <v>74463</v>
      </c>
      <c r="Y786" s="133" t="str">
        <f>IFERROR(IF(VLOOKUP($C786,'MSCI Database'!$C:$R,11, FALSE)="","",VLOOKUP($C786,'MSCI Database'!$C:$R,11, FALSE)),"")</f>
        <v>2019</v>
      </c>
      <c r="Z786" s="133" t="str">
        <f>IFERROR(IF(VLOOKUP($C786,'MSCI Database'!$C:$R,12, FALSE)="","",VLOOKUP($C786,'MSCI Database'!$C:$R,12, FALSE)),"")</f>
        <v>E.Segmt-Low</v>
      </c>
      <c r="AA786" s="202" t="str">
        <f>IFERROR(IF(VLOOKUP($C786,'MSCI Database'!$C:$R,13, FALSE)="","",VLOOKUP($C786,'MSCI Database'!$C:$R,13, FALSE)),"")</f>
        <v/>
      </c>
    </row>
    <row r="787" spans="1:27" s="130" customFormat="1" ht="15" hidden="1" customHeight="1" outlineLevel="1">
      <c r="A787" s="130" t="s">
        <v>11557</v>
      </c>
      <c r="B787" s="130" t="s">
        <v>11558</v>
      </c>
      <c r="C787" s="130" t="s">
        <v>11559</v>
      </c>
      <c r="D787" s="130" t="s">
        <v>12128</v>
      </c>
      <c r="E787" s="130" t="s">
        <v>18689</v>
      </c>
      <c r="F787" s="169">
        <v>0.1450149854666308</v>
      </c>
      <c r="G787" s="132" t="str">
        <f ca="1">IFERROR(_xll.BQL($A787, "cur_mkt_cap(currency=EUR)")/1000000, " ")</f>
        <v xml:space="preserve"> </v>
      </c>
      <c r="M787" s="305">
        <f t="shared" si="31"/>
        <v>9.3824695596910111E-5</v>
      </c>
      <c r="N787" s="223">
        <f t="shared" si="32"/>
        <v>1.5798208359251191E-3</v>
      </c>
      <c r="O787" s="172" t="str">
        <f>IFERROR(IF(VLOOKUP($C787,'MSCI Database'!$C:$R,2, FALSE)="","",VLOOKUP($C787,'MSCI Database'!$C:$R,2, FALSE)),"")</f>
        <v>Electronic Equipment, Instruments &amp; Components</v>
      </c>
      <c r="P787" s="186" t="str">
        <f>IFERROR(IF(VLOOKUP($C787,'MSCI Database'!$C:$R,3, FALSE)="","",VLOOKUP($C787,'MSCI Database'!$C:$R,3, FALSE)),"")</f>
        <v>BB</v>
      </c>
      <c r="Q787" s="164" t="str">
        <f>IFERROR(IF(VLOOKUP($C787,'MSCI Database'!$C:$R,4, FALSE)="","",VLOOKUP($C787,'MSCI Database'!$C:$R,4, FALSE)),"")</f>
        <v>1</v>
      </c>
      <c r="R787" s="164">
        <f>IFERROR(IF(VLOOKUP($C787,'MSCI Database'!$C:$R,5, FALSE)="","",VLOOKUP($C787,'MSCI Database'!$C:$R,5, FALSE)),"")</f>
        <v>3.1</v>
      </c>
      <c r="S787" s="164">
        <f>IFERROR(IF(VLOOKUP($C787,'MSCI Database'!$C:$R,6, FALSE)="","",VLOOKUP($C787,'MSCI Database'!$C:$R,6, FALSE)),"")</f>
        <v>3.8</v>
      </c>
      <c r="T787" s="211">
        <f>IFERROR(IF(VLOOKUP($C787,'MSCI Database'!$C:$R,7, FALSE)="","",VLOOKUP($C787,'MSCI Database'!$C:$R,7, FALSE)),"")</f>
        <v>3.8</v>
      </c>
      <c r="U787" s="164">
        <f>IFERROR(IF(VLOOKUP($C787,'MSCI Database'!$C:$R,8, FALSE)="","",VLOOKUP($C787,'MSCI Database'!$C:$R,8, FALSE)),"")</f>
        <v>4.0999999999999996</v>
      </c>
      <c r="V787" s="175">
        <f>IFERROR(IF(VLOOKUP($C787,'MSCI Database'!$C:$R,9, FALSE)="","",VLOOKUP($C787,'MSCI Database'!$C:$R,9, FALSE)),"")</f>
        <v>3.9</v>
      </c>
      <c r="W787" s="165">
        <f t="shared" ca="1" si="30"/>
        <v>0</v>
      </c>
      <c r="X787" s="166">
        <f>IFERROR(IF(VLOOKUP($C787,'MSCI Database'!$C:$R,10, FALSE)="","",VLOOKUP($C787,'MSCI Database'!$C:$R,10, FALSE)),"")</f>
        <v>207695</v>
      </c>
      <c r="Y787" s="133" t="str">
        <f>IFERROR(IF(VLOOKUP($C787,'MSCI Database'!$C:$R,11, FALSE)="","",VLOOKUP($C787,'MSCI Database'!$C:$R,11, FALSE)),"")</f>
        <v>2019</v>
      </c>
      <c r="Z787" s="133" t="str">
        <f>IFERROR(IF(VLOOKUP($C787,'MSCI Database'!$C:$R,12, FALSE)="","",VLOOKUP($C787,'MSCI Database'!$C:$R,12, FALSE)),"")</f>
        <v>E.Segmt-Moderate</v>
      </c>
      <c r="AA787" s="202" t="str">
        <f>IFERROR(IF(VLOOKUP($C787,'MSCI Database'!$C:$R,13, FALSE)="","",VLOOKUP($C787,'MSCI Database'!$C:$R,13, FALSE)),"")</f>
        <v/>
      </c>
    </row>
    <row r="788" spans="1:27" s="130" customFormat="1" ht="15" hidden="1" customHeight="1" outlineLevel="1">
      <c r="A788" s="130" t="s">
        <v>11747</v>
      </c>
      <c r="B788" s="130" t="s">
        <v>11748</v>
      </c>
      <c r="C788" s="130" t="s">
        <v>11749</v>
      </c>
      <c r="D788" s="130" t="s">
        <v>12128</v>
      </c>
      <c r="E788" s="130" t="s">
        <v>18673</v>
      </c>
      <c r="F788" s="169">
        <v>0.144698283314286</v>
      </c>
      <c r="G788" s="132" t="str">
        <f ca="1">IFERROR(_xll.BQL($A788, "cur_mkt_cap(currency=EUR)")/1000000, " ")</f>
        <v xml:space="preserve"> </v>
      </c>
      <c r="M788" s="305">
        <f t="shared" si="31"/>
        <v>9.3619789304343022E-5</v>
      </c>
      <c r="N788" s="223">
        <f t="shared" si="32"/>
        <v>1.5763706224354809E-3</v>
      </c>
      <c r="O788" s="172" t="str">
        <f>IFERROR(IF(VLOOKUP($C788,'MSCI Database'!$C:$R,2, FALSE)="","",VLOOKUP($C788,'MSCI Database'!$C:$R,2, FALSE)),"")</f>
        <v>Trading Companies &amp; Distributors</v>
      </c>
      <c r="P788" s="186" t="str">
        <f>IFERROR(IF(VLOOKUP($C788,'MSCI Database'!$C:$R,3, FALSE)="","",VLOOKUP($C788,'MSCI Database'!$C:$R,3, FALSE)),"")</f>
        <v>AA</v>
      </c>
      <c r="Q788" s="164" t="str">
        <f>IFERROR(IF(VLOOKUP($C788,'MSCI Database'!$C:$R,4, FALSE)="","",VLOOKUP($C788,'MSCI Database'!$C:$R,4, FALSE)),"")</f>
        <v>0</v>
      </c>
      <c r="R788" s="164">
        <f>IFERROR(IF(VLOOKUP($C788,'MSCI Database'!$C:$R,5, FALSE)="","",VLOOKUP($C788,'MSCI Database'!$C:$R,5, FALSE)),"")</f>
        <v>7.4</v>
      </c>
      <c r="S788" s="164">
        <f>IFERROR(IF(VLOOKUP($C788,'MSCI Database'!$C:$R,6, FALSE)="","",VLOOKUP($C788,'MSCI Database'!$C:$R,6, FALSE)),"")</f>
        <v>3.8</v>
      </c>
      <c r="T788" s="211">
        <f>IFERROR(IF(VLOOKUP($C788,'MSCI Database'!$C:$R,7, FALSE)="","",VLOOKUP($C788,'MSCI Database'!$C:$R,7, FALSE)),"")</f>
        <v>10</v>
      </c>
      <c r="U788" s="164">
        <f>IFERROR(IF(VLOOKUP($C788,'MSCI Database'!$C:$R,8, FALSE)="","",VLOOKUP($C788,'MSCI Database'!$C:$R,8, FALSE)),"")</f>
        <v>4.7</v>
      </c>
      <c r="V788" s="175">
        <f>IFERROR(IF(VLOOKUP($C788,'MSCI Database'!$C:$R,9, FALSE)="","",VLOOKUP($C788,'MSCI Database'!$C:$R,9, FALSE)),"")</f>
        <v>5.7</v>
      </c>
      <c r="W788" s="165">
        <f t="shared" ca="1" si="30"/>
        <v>0</v>
      </c>
      <c r="X788" s="166">
        <f>IFERROR(IF(VLOOKUP($C788,'MSCI Database'!$C:$R,10, FALSE)="","",VLOOKUP($C788,'MSCI Database'!$C:$R,10, FALSE)),"")</f>
        <v>57682</v>
      </c>
      <c r="Y788" s="133" t="str">
        <f>IFERROR(IF(VLOOKUP($C788,'MSCI Database'!$C:$R,11, FALSE)="","",VLOOKUP($C788,'MSCI Database'!$C:$R,11, FALSE)),"")</f>
        <v>2019</v>
      </c>
      <c r="Z788" s="133" t="str">
        <f>IFERROR(IF(VLOOKUP($C788,'MSCI Database'!$C:$R,12, FALSE)="","",VLOOKUP($C788,'MSCI Database'!$C:$R,12, FALSE)),"")</f>
        <v>Reported</v>
      </c>
      <c r="AA788" s="202" t="str">
        <f>IFERROR(IF(VLOOKUP($C788,'MSCI Database'!$C:$R,13, FALSE)="","",VLOOKUP($C788,'MSCI Database'!$C:$R,13, FALSE)),"")</f>
        <v/>
      </c>
    </row>
    <row r="789" spans="1:27" s="130" customFormat="1" ht="15" hidden="1" customHeight="1" outlineLevel="1">
      <c r="A789" s="130" t="s">
        <v>9199</v>
      </c>
      <c r="B789" s="130" t="s">
        <v>9200</v>
      </c>
      <c r="C789" s="130" t="s">
        <v>9201</v>
      </c>
      <c r="D789" s="130" t="s">
        <v>12128</v>
      </c>
      <c r="E789" s="130" t="s">
        <v>12133</v>
      </c>
      <c r="F789" s="169">
        <v>0.1443849934435891</v>
      </c>
      <c r="G789" s="132" t="str">
        <f ca="1">IFERROR(_xll.BQL($A789, "cur_mkt_cap(currency=EUR)")/1000000, " ")</f>
        <v xml:space="preserve"> </v>
      </c>
      <c r="M789" s="305">
        <f t="shared" si="31"/>
        <v>9.3417090758002137E-5</v>
      </c>
      <c r="N789" s="223">
        <f t="shared" si="32"/>
        <v>1.5729575829911875E-3</v>
      </c>
      <c r="O789" s="172" t="str">
        <f>IFERROR(IF(VLOOKUP($C789,'MSCI Database'!$C:$R,2, FALSE)="","",VLOOKUP($C789,'MSCI Database'!$C:$R,2, FALSE)),"")</f>
        <v>Biotechnology</v>
      </c>
      <c r="P789" s="186" t="str">
        <f>IFERROR(IF(VLOOKUP($C789,'MSCI Database'!$C:$R,3, FALSE)="","",VLOOKUP($C789,'MSCI Database'!$C:$R,3, FALSE)),"")</f>
        <v>BB</v>
      </c>
      <c r="Q789" s="164" t="str">
        <f>IFERROR(IF(VLOOKUP($C789,'MSCI Database'!$C:$R,4, FALSE)="","",VLOOKUP($C789,'MSCI Database'!$C:$R,4, FALSE)),"")</f>
        <v>1</v>
      </c>
      <c r="R789" s="164">
        <f>IFERROR(IF(VLOOKUP($C789,'MSCI Database'!$C:$R,5, FALSE)="","",VLOOKUP($C789,'MSCI Database'!$C:$R,5, FALSE)),"")</f>
        <v>4</v>
      </c>
      <c r="S789" s="164">
        <f>IFERROR(IF(VLOOKUP($C789,'MSCI Database'!$C:$R,6, FALSE)="","",VLOOKUP($C789,'MSCI Database'!$C:$R,6, FALSE)),"")</f>
        <v>5.8</v>
      </c>
      <c r="T789" s="211">
        <f>IFERROR(IF(VLOOKUP($C789,'MSCI Database'!$C:$R,7, FALSE)="","",VLOOKUP($C789,'MSCI Database'!$C:$R,7, FALSE)),"")</f>
        <v>3.8</v>
      </c>
      <c r="U789" s="164">
        <f>IFERROR(IF(VLOOKUP($C789,'MSCI Database'!$C:$R,8, FALSE)="","",VLOOKUP($C789,'MSCI Database'!$C:$R,8, FALSE)),"")</f>
        <v>5.4</v>
      </c>
      <c r="V789" s="175">
        <f>IFERROR(IF(VLOOKUP($C789,'MSCI Database'!$C:$R,9, FALSE)="","",VLOOKUP($C789,'MSCI Database'!$C:$R,9, FALSE)),"")</f>
        <v>4.5999999999999996</v>
      </c>
      <c r="W789" s="165">
        <f t="shared" ca="1" si="30"/>
        <v>0</v>
      </c>
      <c r="X789" s="166">
        <f>IFERROR(IF(VLOOKUP($C789,'MSCI Database'!$C:$R,10, FALSE)="","",VLOOKUP($C789,'MSCI Database'!$C:$R,10, FALSE)),"")</f>
        <v>3714</v>
      </c>
      <c r="Y789" s="133" t="str">
        <f>IFERROR(IF(VLOOKUP($C789,'MSCI Database'!$C:$R,11, FALSE)="","",VLOOKUP($C789,'MSCI Database'!$C:$R,11, FALSE)),"")</f>
        <v>2019</v>
      </c>
      <c r="Z789" s="133" t="str">
        <f>IFERROR(IF(VLOOKUP($C789,'MSCI Database'!$C:$R,12, FALSE)="","",VLOOKUP($C789,'MSCI Database'!$C:$R,12, FALSE)),"")</f>
        <v>E.Segmt-Moderate</v>
      </c>
      <c r="AA789" s="202" t="str">
        <f>IFERROR(IF(VLOOKUP($C789,'MSCI Database'!$C:$R,13, FALSE)="","",VLOOKUP($C789,'MSCI Database'!$C:$R,13, FALSE)),"")</f>
        <v/>
      </c>
    </row>
    <row r="790" spans="1:27" s="130" customFormat="1" ht="15" hidden="1" customHeight="1" outlineLevel="1">
      <c r="A790" s="130" t="s">
        <v>10518</v>
      </c>
      <c r="B790" s="130" t="s">
        <v>10519</v>
      </c>
      <c r="C790" s="130" t="s">
        <v>10520</v>
      </c>
      <c r="D790" s="130" t="s">
        <v>12128</v>
      </c>
      <c r="E790" s="130" t="s">
        <v>18689</v>
      </c>
      <c r="F790" s="169">
        <v>0.14437323015184911</v>
      </c>
      <c r="G790" s="132" t="str">
        <f ca="1">IFERROR(_xll.BQL($A790, "cur_mkt_cap(currency=EUR)")/1000000, " ")</f>
        <v xml:space="preserve"> </v>
      </c>
      <c r="M790" s="305">
        <f t="shared" si="31"/>
        <v>9.3409479908246361E-5</v>
      </c>
      <c r="N790" s="223">
        <f t="shared" si="32"/>
        <v>1.5728294314533992E-3</v>
      </c>
      <c r="O790" s="172" t="str">
        <f>IFERROR(IF(VLOOKUP($C790,'MSCI Database'!$C:$R,2, FALSE)="","",VLOOKUP($C790,'MSCI Database'!$C:$R,2, FALSE)),"")</f>
        <v>Semiconductors &amp; Semiconductor Equipment</v>
      </c>
      <c r="P790" s="186" t="str">
        <f>IFERROR(IF(VLOOKUP($C790,'MSCI Database'!$C:$R,3, FALSE)="","",VLOOKUP($C790,'MSCI Database'!$C:$R,3, FALSE)),"")</f>
        <v>B</v>
      </c>
      <c r="Q790" s="164" t="str">
        <f>IFERROR(IF(VLOOKUP($C790,'MSCI Database'!$C:$R,4, FALSE)="","",VLOOKUP($C790,'MSCI Database'!$C:$R,4, FALSE)),"")</f>
        <v>0</v>
      </c>
      <c r="R790" s="164">
        <f>IFERROR(IF(VLOOKUP($C790,'MSCI Database'!$C:$R,5, FALSE)="","",VLOOKUP($C790,'MSCI Database'!$C:$R,5, FALSE)),"")</f>
        <v>2.4</v>
      </c>
      <c r="S790" s="164">
        <f>IFERROR(IF(VLOOKUP($C790,'MSCI Database'!$C:$R,6, FALSE)="","",VLOOKUP($C790,'MSCI Database'!$C:$R,6, FALSE)),"")</f>
        <v>4.4000000000000004</v>
      </c>
      <c r="T790" s="211">
        <f>IFERROR(IF(VLOOKUP($C790,'MSCI Database'!$C:$R,7, FALSE)="","",VLOOKUP($C790,'MSCI Database'!$C:$R,7, FALSE)),"")</f>
        <v>2.9</v>
      </c>
      <c r="U790" s="164">
        <f>IFERROR(IF(VLOOKUP($C790,'MSCI Database'!$C:$R,8, FALSE)="","",VLOOKUP($C790,'MSCI Database'!$C:$R,8, FALSE)),"")</f>
        <v>5.2</v>
      </c>
      <c r="V790" s="175">
        <f>IFERROR(IF(VLOOKUP($C790,'MSCI Database'!$C:$R,9, FALSE)="","",VLOOKUP($C790,'MSCI Database'!$C:$R,9, FALSE)),"")</f>
        <v>4.4000000000000004</v>
      </c>
      <c r="W790" s="165">
        <f t="shared" ca="1" si="30"/>
        <v>0</v>
      </c>
      <c r="X790" s="166">
        <f>IFERROR(IF(VLOOKUP($C790,'MSCI Database'!$C:$R,10, FALSE)="","",VLOOKUP($C790,'MSCI Database'!$C:$R,10, FALSE)),"")</f>
        <v>68645</v>
      </c>
      <c r="Y790" s="133" t="str">
        <f>IFERROR(IF(VLOOKUP($C790,'MSCI Database'!$C:$R,11, FALSE)="","",VLOOKUP($C790,'MSCI Database'!$C:$R,11, FALSE)),"")</f>
        <v>2019</v>
      </c>
      <c r="Z790" s="133" t="str">
        <f>IFERROR(IF(VLOOKUP($C790,'MSCI Database'!$C:$R,12, FALSE)="","",VLOOKUP($C790,'MSCI Database'!$C:$R,12, FALSE)),"")</f>
        <v>E.Segmt-Moderate</v>
      </c>
      <c r="AA790" s="202" t="str">
        <f>IFERROR(IF(VLOOKUP($C790,'MSCI Database'!$C:$R,13, FALSE)="","",VLOOKUP($C790,'MSCI Database'!$C:$R,13, FALSE)),"")</f>
        <v/>
      </c>
    </row>
    <row r="791" spans="1:27" s="130" customFormat="1" ht="15" hidden="1" customHeight="1" outlineLevel="1">
      <c r="A791" s="130" t="s">
        <v>9555</v>
      </c>
      <c r="B791" s="130" t="s">
        <v>9556</v>
      </c>
      <c r="C791" s="130" t="s">
        <v>9557</v>
      </c>
      <c r="D791" s="130" t="s">
        <v>12128</v>
      </c>
      <c r="E791" s="130" t="s">
        <v>18689</v>
      </c>
      <c r="F791" s="169">
        <v>0.14428414509133269</v>
      </c>
      <c r="G791" s="132" t="str">
        <f ca="1">IFERROR(_xll.BQL($A791, "cur_mkt_cap(currency=EUR)")/1000000, " ")</f>
        <v xml:space="preserve"> </v>
      </c>
      <c r="M791" s="305">
        <f t="shared" si="31"/>
        <v>9.3351841874092257E-5</v>
      </c>
      <c r="N791" s="223">
        <f t="shared" si="32"/>
        <v>1.5718589218586796E-3</v>
      </c>
      <c r="O791" s="172" t="str">
        <f>IFERROR(IF(VLOOKUP($C791,'MSCI Database'!$C:$R,2, FALSE)="","",VLOOKUP($C791,'MSCI Database'!$C:$R,2, FALSE)),"")</f>
        <v>Semiconductors &amp; Semiconductor Equipment</v>
      </c>
      <c r="P791" s="186" t="str">
        <f>IFERROR(IF(VLOOKUP($C791,'MSCI Database'!$C:$R,3, FALSE)="","",VLOOKUP($C791,'MSCI Database'!$C:$R,3, FALSE)),"")</f>
        <v>A</v>
      </c>
      <c r="Q791" s="164" t="str">
        <f>IFERROR(IF(VLOOKUP($C791,'MSCI Database'!$C:$R,4, FALSE)="","",VLOOKUP($C791,'MSCI Database'!$C:$R,4, FALSE)),"")</f>
        <v>0</v>
      </c>
      <c r="R791" s="164">
        <f>IFERROR(IF(VLOOKUP($C791,'MSCI Database'!$C:$R,5, FALSE)="","",VLOOKUP($C791,'MSCI Database'!$C:$R,5, FALSE)),"")</f>
        <v>6.5</v>
      </c>
      <c r="S791" s="164">
        <f>IFERROR(IF(VLOOKUP($C791,'MSCI Database'!$C:$R,6, FALSE)="","",VLOOKUP($C791,'MSCI Database'!$C:$R,6, FALSE)),"")</f>
        <v>3.9</v>
      </c>
      <c r="T791" s="211">
        <f>IFERROR(IF(VLOOKUP($C791,'MSCI Database'!$C:$R,7, FALSE)="","",VLOOKUP($C791,'MSCI Database'!$C:$R,7, FALSE)),"")</f>
        <v>6.1</v>
      </c>
      <c r="U791" s="164">
        <f>IFERROR(IF(VLOOKUP($C791,'MSCI Database'!$C:$R,8, FALSE)="","",VLOOKUP($C791,'MSCI Database'!$C:$R,8, FALSE)),"")</f>
        <v>5.8</v>
      </c>
      <c r="V791" s="175">
        <f>IFERROR(IF(VLOOKUP($C791,'MSCI Database'!$C:$R,9, FALSE)="","",VLOOKUP($C791,'MSCI Database'!$C:$R,9, FALSE)),"")</f>
        <v>5.6</v>
      </c>
      <c r="W791" s="165">
        <f t="shared" ca="1" si="30"/>
        <v>0</v>
      </c>
      <c r="X791" s="166">
        <f>IFERROR(IF(VLOOKUP($C791,'MSCI Database'!$C:$R,10, FALSE)="","",VLOOKUP($C791,'MSCI Database'!$C:$R,10, FALSE)),"")</f>
        <v>39481</v>
      </c>
      <c r="Y791" s="133" t="str">
        <f>IFERROR(IF(VLOOKUP($C791,'MSCI Database'!$C:$R,11, FALSE)="","",VLOOKUP($C791,'MSCI Database'!$C:$R,11, FALSE)),"")</f>
        <v>2019</v>
      </c>
      <c r="Z791" s="133" t="str">
        <f>IFERROR(IF(VLOOKUP($C791,'MSCI Database'!$C:$R,12, FALSE)="","",VLOOKUP($C791,'MSCI Database'!$C:$R,12, FALSE)),"")</f>
        <v>E.Segmt-Low</v>
      </c>
      <c r="AA791" s="202" t="str">
        <f>IFERROR(IF(VLOOKUP($C791,'MSCI Database'!$C:$R,13, FALSE)="","",VLOOKUP($C791,'MSCI Database'!$C:$R,13, FALSE)),"")</f>
        <v>Strong commitment to conflict-free sourcing; lags peers in monetizing cleantech opportunities</v>
      </c>
    </row>
    <row r="792" spans="1:27" s="130" customFormat="1" ht="15" hidden="1" customHeight="1" outlineLevel="1">
      <c r="A792" s="130" t="s">
        <v>9075</v>
      </c>
      <c r="B792" s="130" t="s">
        <v>9076</v>
      </c>
      <c r="C792" s="130" t="s">
        <v>9077</v>
      </c>
      <c r="D792" s="130" t="s">
        <v>12128</v>
      </c>
      <c r="E792" s="130" t="s">
        <v>18673</v>
      </c>
      <c r="F792" s="169">
        <v>0.1438815009365581</v>
      </c>
      <c r="G792" s="132" t="str">
        <f ca="1">IFERROR(_xll.BQL($A792, "cur_mkt_cap(currency=EUR)")/1000000, " ")</f>
        <v xml:space="preserve"> </v>
      </c>
      <c r="M792" s="305">
        <f t="shared" si="31"/>
        <v>9.3091331105953074E-5</v>
      </c>
      <c r="N792" s="223">
        <f t="shared" si="32"/>
        <v>1.5674724398469792E-3</v>
      </c>
      <c r="O792" s="172" t="str">
        <f>IFERROR(IF(VLOOKUP($C792,'MSCI Database'!$C:$R,2, FALSE)="","",VLOOKUP($C792,'MSCI Database'!$C:$R,2, FALSE)),"")</f>
        <v>Construction &amp; Farm Machinery &amp; Heavy Trucks</v>
      </c>
      <c r="P792" s="186" t="str">
        <f>IFERROR(IF(VLOOKUP($C792,'MSCI Database'!$C:$R,3, FALSE)="","",VLOOKUP($C792,'MSCI Database'!$C:$R,3, FALSE)),"")</f>
        <v>A</v>
      </c>
      <c r="Q792" s="164" t="str">
        <f>IFERROR(IF(VLOOKUP($C792,'MSCI Database'!$C:$R,4, FALSE)="","",VLOOKUP($C792,'MSCI Database'!$C:$R,4, FALSE)),"")</f>
        <v>0</v>
      </c>
      <c r="R792" s="164">
        <f>IFERROR(IF(VLOOKUP($C792,'MSCI Database'!$C:$R,5, FALSE)="","",VLOOKUP($C792,'MSCI Database'!$C:$R,5, FALSE)),"")</f>
        <v>6.2</v>
      </c>
      <c r="S792" s="164">
        <f>IFERROR(IF(VLOOKUP($C792,'MSCI Database'!$C:$R,6, FALSE)="","",VLOOKUP($C792,'MSCI Database'!$C:$R,6, FALSE)),"")</f>
        <v>3.4</v>
      </c>
      <c r="T792" s="211">
        <f>IFERROR(IF(VLOOKUP($C792,'MSCI Database'!$C:$R,7, FALSE)="","",VLOOKUP($C792,'MSCI Database'!$C:$R,7, FALSE)),"")</f>
        <v>5.5</v>
      </c>
      <c r="U792" s="164">
        <f>IFERROR(IF(VLOOKUP($C792,'MSCI Database'!$C:$R,8, FALSE)="","",VLOOKUP($C792,'MSCI Database'!$C:$R,8, FALSE)),"")</f>
        <v>5.7</v>
      </c>
      <c r="V792" s="175">
        <f>IFERROR(IF(VLOOKUP($C792,'MSCI Database'!$C:$R,9, FALSE)="","",VLOOKUP($C792,'MSCI Database'!$C:$R,9, FALSE)),"")</f>
        <v>5.0999999999999996</v>
      </c>
      <c r="W792" s="165">
        <f t="shared" ca="1" si="30"/>
        <v>0</v>
      </c>
      <c r="X792" s="166">
        <f>IFERROR(IF(VLOOKUP($C792,'MSCI Database'!$C:$R,10, FALSE)="","",VLOOKUP($C792,'MSCI Database'!$C:$R,10, FALSE)),"")</f>
        <v>158761</v>
      </c>
      <c r="Y792" s="133" t="str">
        <f>IFERROR(IF(VLOOKUP($C792,'MSCI Database'!$C:$R,11, FALSE)="","",VLOOKUP($C792,'MSCI Database'!$C:$R,11, FALSE)),"")</f>
        <v>2019</v>
      </c>
      <c r="Z792" s="133" t="str">
        <f>IFERROR(IF(VLOOKUP($C792,'MSCI Database'!$C:$R,12, FALSE)="","",VLOOKUP($C792,'MSCI Database'!$C:$R,12, FALSE)),"")</f>
        <v>E.Segmt-Moderate</v>
      </c>
      <c r="AA792" s="202" t="str">
        <f>IFERROR(IF(VLOOKUP($C792,'MSCI Database'!$C:$R,13, FALSE)="","",VLOOKUP($C792,'MSCI Database'!$C:$R,13, FALSE)),"")</f>
        <v/>
      </c>
    </row>
    <row r="793" spans="1:27" s="130" customFormat="1" ht="15" hidden="1" customHeight="1" outlineLevel="1">
      <c r="A793" s="130" t="s">
        <v>11000</v>
      </c>
      <c r="B793" s="130" t="s">
        <v>11001</v>
      </c>
      <c r="C793" s="130" t="s">
        <v>11002</v>
      </c>
      <c r="D793" s="130" t="s">
        <v>12128</v>
      </c>
      <c r="E793" s="130" t="s">
        <v>18689</v>
      </c>
      <c r="F793" s="169">
        <v>0.143775858627018</v>
      </c>
      <c r="G793" s="132" t="str">
        <f ca="1">IFERROR(_xll.BQL($A793, "cur_mkt_cap(currency=EUR)")/1000000, " ")</f>
        <v xml:space="preserve"> </v>
      </c>
      <c r="M793" s="305">
        <f t="shared" si="31"/>
        <v>9.3022980531680649E-5</v>
      </c>
      <c r="N793" s="223">
        <f t="shared" si="32"/>
        <v>1.5663215524319327E-3</v>
      </c>
      <c r="O793" s="172" t="str">
        <f>IFERROR(IF(VLOOKUP($C793,'MSCI Database'!$C:$R,2, FALSE)="","",VLOOKUP($C793,'MSCI Database'!$C:$R,2, FALSE)),"")</f>
        <v>Software &amp; Services</v>
      </c>
      <c r="P793" s="186" t="str">
        <f>IFERROR(IF(VLOOKUP($C793,'MSCI Database'!$C:$R,3, FALSE)="","",VLOOKUP($C793,'MSCI Database'!$C:$R,3, FALSE)),"")</f>
        <v>BB</v>
      </c>
      <c r="Q793" s="164" t="str">
        <f>IFERROR(IF(VLOOKUP($C793,'MSCI Database'!$C:$R,4, FALSE)="","",VLOOKUP($C793,'MSCI Database'!$C:$R,4, FALSE)),"")</f>
        <v>0</v>
      </c>
      <c r="R793" s="164">
        <f>IFERROR(IF(VLOOKUP($C793,'MSCI Database'!$C:$R,5, FALSE)="","",VLOOKUP($C793,'MSCI Database'!$C:$R,5, FALSE)),"")</f>
        <v>4.0999999999999996</v>
      </c>
      <c r="S793" s="164">
        <f>IFERROR(IF(VLOOKUP($C793,'MSCI Database'!$C:$R,6, FALSE)="","",VLOOKUP($C793,'MSCI Database'!$C:$R,6, FALSE)),"")</f>
        <v>4.3</v>
      </c>
      <c r="T793" s="211">
        <f>IFERROR(IF(VLOOKUP($C793,'MSCI Database'!$C:$R,7, FALSE)="","",VLOOKUP($C793,'MSCI Database'!$C:$R,7, FALSE)),"")</f>
        <v>4</v>
      </c>
      <c r="U793" s="164">
        <f>IFERROR(IF(VLOOKUP($C793,'MSCI Database'!$C:$R,8, FALSE)="","",VLOOKUP($C793,'MSCI Database'!$C:$R,8, FALSE)),"")</f>
        <v>4.5</v>
      </c>
      <c r="V793" s="175">
        <f>IFERROR(IF(VLOOKUP($C793,'MSCI Database'!$C:$R,9, FALSE)="","",VLOOKUP($C793,'MSCI Database'!$C:$R,9, FALSE)),"")</f>
        <v>4.2</v>
      </c>
      <c r="W793" s="165">
        <f t="shared" ca="1" si="30"/>
        <v>0</v>
      </c>
      <c r="X793" s="166">
        <f>IFERROR(IF(VLOOKUP($C793,'MSCI Database'!$C:$R,10, FALSE)="","",VLOOKUP($C793,'MSCI Database'!$C:$R,10, FALSE)),"")</f>
        <v>7293</v>
      </c>
      <c r="Y793" s="133" t="str">
        <f>IFERROR(IF(VLOOKUP($C793,'MSCI Database'!$C:$R,11, FALSE)="","",VLOOKUP($C793,'MSCI Database'!$C:$R,11, FALSE)),"")</f>
        <v>2019</v>
      </c>
      <c r="Z793" s="133" t="str">
        <f>IFERROR(IF(VLOOKUP($C793,'MSCI Database'!$C:$R,12, FALSE)="","",VLOOKUP($C793,'MSCI Database'!$C:$R,12, FALSE)),"")</f>
        <v>E.Segmt-Moderately Low</v>
      </c>
      <c r="AA793" s="202" t="str">
        <f>IFERROR(IF(VLOOKUP($C793,'MSCI Database'!$C:$R,13, FALSE)="","",VLOOKUP($C793,'MSCI Database'!$C:$R,13, FALSE)),"")</f>
        <v/>
      </c>
    </row>
    <row r="794" spans="1:27" s="130" customFormat="1" ht="15" hidden="1" customHeight="1" outlineLevel="1">
      <c r="A794" s="130" t="s">
        <v>8868</v>
      </c>
      <c r="B794" s="130" t="s">
        <v>8869</v>
      </c>
      <c r="C794" s="130" t="s">
        <v>8870</v>
      </c>
      <c r="D794" s="130" t="s">
        <v>12128</v>
      </c>
      <c r="E794" s="130" t="s">
        <v>18689</v>
      </c>
      <c r="F794" s="169">
        <v>0.143133690587437</v>
      </c>
      <c r="G794" s="132" t="str">
        <f ca="1">IFERROR(_xll.BQL($A794, "cur_mkt_cap(currency=EUR)")/1000000, " ")</f>
        <v xml:space="preserve"> </v>
      </c>
      <c r="M794" s="305">
        <f t="shared" si="31"/>
        <v>9.2607497810071732E-5</v>
      </c>
      <c r="N794" s="223">
        <f t="shared" si="32"/>
        <v>1.559325651657742E-3</v>
      </c>
      <c r="O794" s="172" t="str">
        <f>IFERROR(IF(VLOOKUP($C794,'MSCI Database'!$C:$R,2, FALSE)="","",VLOOKUP($C794,'MSCI Database'!$C:$R,2, FALSE)),"")</f>
        <v>Electronic Equipment, Instruments &amp; Components</v>
      </c>
      <c r="P794" s="186" t="str">
        <f>IFERROR(IF(VLOOKUP($C794,'MSCI Database'!$C:$R,3, FALSE)="","",VLOOKUP($C794,'MSCI Database'!$C:$R,3, FALSE)),"")</f>
        <v>AA</v>
      </c>
      <c r="Q794" s="164" t="str">
        <f>IFERROR(IF(VLOOKUP($C794,'MSCI Database'!$C:$R,4, FALSE)="","",VLOOKUP($C794,'MSCI Database'!$C:$R,4, FALSE)),"")</f>
        <v>1</v>
      </c>
      <c r="R794" s="164">
        <f>IFERROR(IF(VLOOKUP($C794,'MSCI Database'!$C:$R,5, FALSE)="","",VLOOKUP($C794,'MSCI Database'!$C:$R,5, FALSE)),"")</f>
        <v>7.3</v>
      </c>
      <c r="S794" s="164">
        <f>IFERROR(IF(VLOOKUP($C794,'MSCI Database'!$C:$R,6, FALSE)="","",VLOOKUP($C794,'MSCI Database'!$C:$R,6, FALSE)),"")</f>
        <v>3.3</v>
      </c>
      <c r="T794" s="211">
        <f>IFERROR(IF(VLOOKUP($C794,'MSCI Database'!$C:$R,7, FALSE)="","",VLOOKUP($C794,'MSCI Database'!$C:$R,7, FALSE)),"")</f>
        <v>4.8</v>
      </c>
      <c r="U794" s="164">
        <f>IFERROR(IF(VLOOKUP($C794,'MSCI Database'!$C:$R,8, FALSE)="","",VLOOKUP($C794,'MSCI Database'!$C:$R,8, FALSE)),"")</f>
        <v>6.7</v>
      </c>
      <c r="V794" s="175">
        <f>IFERROR(IF(VLOOKUP($C794,'MSCI Database'!$C:$R,9, FALSE)="","",VLOOKUP($C794,'MSCI Database'!$C:$R,9, FALSE)),"")</f>
        <v>5.2</v>
      </c>
      <c r="W794" s="165">
        <f t="shared" ca="1" si="30"/>
        <v>0</v>
      </c>
      <c r="X794" s="166">
        <f>IFERROR(IF(VLOOKUP($C794,'MSCI Database'!$C:$R,10, FALSE)="","",VLOOKUP($C794,'MSCI Database'!$C:$R,10, FALSE)),"")</f>
        <v>33216</v>
      </c>
      <c r="Y794" s="133" t="str">
        <f>IFERROR(IF(VLOOKUP($C794,'MSCI Database'!$C:$R,11, FALSE)="","",VLOOKUP($C794,'MSCI Database'!$C:$R,11, FALSE)),"")</f>
        <v>2019</v>
      </c>
      <c r="Z794" s="133" t="str">
        <f>IFERROR(IF(VLOOKUP($C794,'MSCI Database'!$C:$R,12, FALSE)="","",VLOOKUP($C794,'MSCI Database'!$C:$R,12, FALSE)),"")</f>
        <v>E.Segmt-Moderately Low</v>
      </c>
      <c r="AA794" s="202" t="str">
        <f>IFERROR(IF(VLOOKUP($C794,'MSCI Database'!$C:$R,13, FALSE)="","",VLOOKUP($C794,'MSCI Database'!$C:$R,13, FALSE)),"")</f>
        <v/>
      </c>
    </row>
    <row r="795" spans="1:27" s="130" customFormat="1" ht="15" hidden="1" customHeight="1" outlineLevel="1">
      <c r="A795" s="130" t="s">
        <v>9401</v>
      </c>
      <c r="B795" s="130" t="s">
        <v>9402</v>
      </c>
      <c r="C795" s="130" t="s">
        <v>9403</v>
      </c>
      <c r="D795" s="130" t="s">
        <v>12128</v>
      </c>
      <c r="E795" s="130" t="s">
        <v>18682</v>
      </c>
      <c r="F795" s="169">
        <v>0.14266305732403911</v>
      </c>
      <c r="G795" s="132" t="str">
        <f ca="1">IFERROR(_xll.BQL($A795, "cur_mkt_cap(currency=EUR)")/1000000, " ")</f>
        <v xml:space="preserve"> </v>
      </c>
      <c r="M795" s="305">
        <f t="shared" si="31"/>
        <v>9.2302998088653296E-5</v>
      </c>
      <c r="N795" s="223">
        <f t="shared" si="32"/>
        <v>1.5541984833640453E-3</v>
      </c>
      <c r="O795" s="172" t="str">
        <f>IFERROR(IF(VLOOKUP($C795,'MSCI Database'!$C:$R,2, FALSE)="","",VLOOKUP($C795,'MSCI Database'!$C:$R,2, FALSE)),"")</f>
        <v>Leisure Products</v>
      </c>
      <c r="P795" s="186" t="str">
        <f>IFERROR(IF(VLOOKUP($C795,'MSCI Database'!$C:$R,3, FALSE)="","",VLOOKUP($C795,'MSCI Database'!$C:$R,3, FALSE)),"")</f>
        <v>BBB</v>
      </c>
      <c r="Q795" s="164" t="str">
        <f>IFERROR(IF(VLOOKUP($C795,'MSCI Database'!$C:$R,4, FALSE)="","",VLOOKUP($C795,'MSCI Database'!$C:$R,4, FALSE)),"")</f>
        <v>1</v>
      </c>
      <c r="R795" s="164">
        <f>IFERROR(IF(VLOOKUP($C795,'MSCI Database'!$C:$R,5, FALSE)="","",VLOOKUP($C795,'MSCI Database'!$C:$R,5, FALSE)),"")</f>
        <v>4.5</v>
      </c>
      <c r="S795" s="164">
        <f>IFERROR(IF(VLOOKUP($C795,'MSCI Database'!$C:$R,6, FALSE)="","",VLOOKUP($C795,'MSCI Database'!$C:$R,6, FALSE)),"")</f>
        <v>2.8</v>
      </c>
      <c r="T795" s="211">
        <f>IFERROR(IF(VLOOKUP($C795,'MSCI Database'!$C:$R,7, FALSE)="","",VLOOKUP($C795,'MSCI Database'!$C:$R,7, FALSE)),"")</f>
        <v>4.4000000000000004</v>
      </c>
      <c r="U795" s="164">
        <f>IFERROR(IF(VLOOKUP($C795,'MSCI Database'!$C:$R,8, FALSE)="","",VLOOKUP($C795,'MSCI Database'!$C:$R,8, FALSE)),"")</f>
        <v>6</v>
      </c>
      <c r="V795" s="175">
        <f>IFERROR(IF(VLOOKUP($C795,'MSCI Database'!$C:$R,9, FALSE)="","",VLOOKUP($C795,'MSCI Database'!$C:$R,9, FALSE)),"")</f>
        <v>4.9000000000000004</v>
      </c>
      <c r="W795" s="165">
        <f t="shared" ca="1" si="30"/>
        <v>0</v>
      </c>
      <c r="X795" s="166">
        <f>IFERROR(IF(VLOOKUP($C795,'MSCI Database'!$C:$R,10, FALSE)="","",VLOOKUP($C795,'MSCI Database'!$C:$R,10, FALSE)),"")</f>
        <v>168076</v>
      </c>
      <c r="Y795" s="133" t="str">
        <f>IFERROR(IF(VLOOKUP($C795,'MSCI Database'!$C:$R,11, FALSE)="","",VLOOKUP($C795,'MSCI Database'!$C:$R,11, FALSE)),"")</f>
        <v>2019</v>
      </c>
      <c r="Z795" s="133" t="str">
        <f>IFERROR(IF(VLOOKUP($C795,'MSCI Database'!$C:$R,12, FALSE)="","",VLOOKUP($C795,'MSCI Database'!$C:$R,12, FALSE)),"")</f>
        <v>Reported</v>
      </c>
      <c r="AA795" s="202" t="str">
        <f>IFERROR(IF(VLOOKUP($C795,'MSCI Database'!$C:$R,13, FALSE)="","",VLOOKUP($C795,'MSCI Database'!$C:$R,13, FALSE)),"")</f>
        <v/>
      </c>
    </row>
    <row r="796" spans="1:27" s="130" customFormat="1" ht="15" hidden="1" customHeight="1" outlineLevel="1">
      <c r="A796" s="130" t="s">
        <v>11762</v>
      </c>
      <c r="B796" s="130" t="s">
        <v>11763</v>
      </c>
      <c r="C796" s="130" t="s">
        <v>11764</v>
      </c>
      <c r="D796" s="130" t="s">
        <v>12128</v>
      </c>
      <c r="E796" s="130" t="s">
        <v>18673</v>
      </c>
      <c r="F796" s="169">
        <v>0.142491475560725</v>
      </c>
      <c r="G796" s="132" t="str">
        <f ca="1">IFERROR(_xll.BQL($A796, "cur_mkt_cap(currency=EUR)")/1000000, " ")</f>
        <v xml:space="preserve"> </v>
      </c>
      <c r="M796" s="305">
        <f t="shared" si="31"/>
        <v>9.2191984687789056E-5</v>
      </c>
      <c r="N796" s="223">
        <f t="shared" si="32"/>
        <v>1.5523292389968085E-3</v>
      </c>
      <c r="O796" s="172" t="str">
        <f>IFERROR(IF(VLOOKUP($C796,'MSCI Database'!$C:$R,2, FALSE)="","",VLOOKUP($C796,'MSCI Database'!$C:$R,2, FALSE)),"")</f>
        <v>Commercial Services &amp; Supplies</v>
      </c>
      <c r="P796" s="186" t="str">
        <f>IFERROR(IF(VLOOKUP($C796,'MSCI Database'!$C:$R,3, FALSE)="","",VLOOKUP($C796,'MSCI Database'!$C:$R,3, FALSE)),"")</f>
        <v>A</v>
      </c>
      <c r="Q796" s="164" t="str">
        <f>IFERROR(IF(VLOOKUP($C796,'MSCI Database'!$C:$R,4, FALSE)="","",VLOOKUP($C796,'MSCI Database'!$C:$R,4, FALSE)),"")</f>
        <v>1</v>
      </c>
      <c r="R796" s="164">
        <f>IFERROR(IF(VLOOKUP($C796,'MSCI Database'!$C:$R,5, FALSE)="","",VLOOKUP($C796,'MSCI Database'!$C:$R,5, FALSE)),"")</f>
        <v>6.5</v>
      </c>
      <c r="S796" s="164">
        <f>IFERROR(IF(VLOOKUP($C796,'MSCI Database'!$C:$R,6, FALSE)="","",VLOOKUP($C796,'MSCI Database'!$C:$R,6, FALSE)),"")</f>
        <v>6.5</v>
      </c>
      <c r="T796" s="211">
        <f>IFERROR(IF(VLOOKUP($C796,'MSCI Database'!$C:$R,7, FALSE)="","",VLOOKUP($C796,'MSCI Database'!$C:$R,7, FALSE)),"")</f>
        <v>7.9</v>
      </c>
      <c r="U796" s="164">
        <f>IFERROR(IF(VLOOKUP($C796,'MSCI Database'!$C:$R,8, FALSE)="","",VLOOKUP($C796,'MSCI Database'!$C:$R,8, FALSE)),"")</f>
        <v>5.7</v>
      </c>
      <c r="V796" s="175">
        <f>IFERROR(IF(VLOOKUP($C796,'MSCI Database'!$C:$R,9, FALSE)="","",VLOOKUP($C796,'MSCI Database'!$C:$R,9, FALSE)),"")</f>
        <v>6.4</v>
      </c>
      <c r="W796" s="165">
        <f t="shared" ca="1" si="30"/>
        <v>0</v>
      </c>
      <c r="X796" s="166">
        <f>IFERROR(IF(VLOOKUP($C796,'MSCI Database'!$C:$R,10, FALSE)="","",VLOOKUP($C796,'MSCI Database'!$C:$R,10, FALSE)),"")</f>
        <v>31777</v>
      </c>
      <c r="Y796" s="133" t="str">
        <f>IFERROR(IF(VLOOKUP($C796,'MSCI Database'!$C:$R,11, FALSE)="","",VLOOKUP($C796,'MSCI Database'!$C:$R,11, FALSE)),"")</f>
        <v>2019</v>
      </c>
      <c r="Z796" s="133" t="str">
        <f>IFERROR(IF(VLOOKUP($C796,'MSCI Database'!$C:$R,12, FALSE)="","",VLOOKUP($C796,'MSCI Database'!$C:$R,12, FALSE)),"")</f>
        <v>E.Segmt-Moderately Low</v>
      </c>
      <c r="AA796" s="202" t="str">
        <f>IFERROR(IF(VLOOKUP($C796,'MSCI Database'!$C:$R,13, FALSE)="","",VLOOKUP($C796,'MSCI Database'!$C:$R,13, FALSE)),"")</f>
        <v/>
      </c>
    </row>
    <row r="797" spans="1:27" s="130" customFormat="1" ht="15" hidden="1" customHeight="1" outlineLevel="1">
      <c r="A797" s="130" t="s">
        <v>11581</v>
      </c>
      <c r="B797" s="130" t="s">
        <v>11582</v>
      </c>
      <c r="C797" s="130" t="s">
        <v>11583</v>
      </c>
      <c r="D797" s="130" t="s">
        <v>12128</v>
      </c>
      <c r="E797" s="130" t="s">
        <v>18688</v>
      </c>
      <c r="F797" s="169">
        <v>0.1416517545736157</v>
      </c>
      <c r="G797" s="132" t="str">
        <f ca="1">IFERROR(_xll.BQL($A797, "cur_mkt_cap(currency=EUR)")/1000000, " ")</f>
        <v xml:space="preserve"> </v>
      </c>
      <c r="M797" s="305">
        <f t="shared" si="31"/>
        <v>9.1648685209129359E-5</v>
      </c>
      <c r="N797" s="223">
        <f t="shared" si="32"/>
        <v>1.5431811588344027E-3</v>
      </c>
      <c r="O797" s="172" t="str">
        <f>IFERROR(IF(VLOOKUP($C797,'MSCI Database'!$C:$R,2, FALSE)="","",VLOOKUP($C797,'MSCI Database'!$C:$R,2, FALSE)),"")</f>
        <v>Banks</v>
      </c>
      <c r="P797" s="186" t="str">
        <f>IFERROR(IF(VLOOKUP($C797,'MSCI Database'!$C:$R,3, FALSE)="","",VLOOKUP($C797,'MSCI Database'!$C:$R,3, FALSE)),"")</f>
        <v>BBB</v>
      </c>
      <c r="Q797" s="164" t="str">
        <f>IFERROR(IF(VLOOKUP($C797,'MSCI Database'!$C:$R,4, FALSE)="","",VLOOKUP($C797,'MSCI Database'!$C:$R,4, FALSE)),"")</f>
        <v>0</v>
      </c>
      <c r="R797" s="164">
        <f>IFERROR(IF(VLOOKUP($C797,'MSCI Database'!$C:$R,5, FALSE)="","",VLOOKUP($C797,'MSCI Database'!$C:$R,5, FALSE)),"")</f>
        <v>5.4</v>
      </c>
      <c r="S797" s="164">
        <f>IFERROR(IF(VLOOKUP($C797,'MSCI Database'!$C:$R,6, FALSE)="","",VLOOKUP($C797,'MSCI Database'!$C:$R,6, FALSE)),"")</f>
        <v>1</v>
      </c>
      <c r="T797" s="211">
        <f>IFERROR(IF(VLOOKUP($C797,'MSCI Database'!$C:$R,7, FALSE)="","",VLOOKUP($C797,'MSCI Database'!$C:$R,7, FALSE)),"")</f>
        <v>3.8</v>
      </c>
      <c r="U797" s="164">
        <f>IFERROR(IF(VLOOKUP($C797,'MSCI Database'!$C:$R,8, FALSE)="","",VLOOKUP($C797,'MSCI Database'!$C:$R,8, FALSE)),"")</f>
        <v>6.6</v>
      </c>
      <c r="V797" s="175">
        <f>IFERROR(IF(VLOOKUP($C797,'MSCI Database'!$C:$R,9, FALSE)="","",VLOOKUP($C797,'MSCI Database'!$C:$R,9, FALSE)),"")</f>
        <v>4.3</v>
      </c>
      <c r="W797" s="165">
        <f t="shared" ca="1" si="30"/>
        <v>0</v>
      </c>
      <c r="X797" s="166">
        <f>IFERROR(IF(VLOOKUP($C797,'MSCI Database'!$C:$R,10, FALSE)="","",VLOOKUP($C797,'MSCI Database'!$C:$R,10, FALSE)),"")</f>
        <v>8616</v>
      </c>
      <c r="Y797" s="133" t="str">
        <f>IFERROR(IF(VLOOKUP($C797,'MSCI Database'!$C:$R,11, FALSE)="","",VLOOKUP($C797,'MSCI Database'!$C:$R,11, FALSE)),"")</f>
        <v>2019</v>
      </c>
      <c r="Z797" s="133" t="str">
        <f>IFERROR(IF(VLOOKUP($C797,'MSCI Database'!$C:$R,12, FALSE)="","",VLOOKUP($C797,'MSCI Database'!$C:$R,12, FALSE)),"")</f>
        <v>E.Segmt-Moderate</v>
      </c>
      <c r="AA797" s="202" t="str">
        <f>IFERROR(IF(VLOOKUP($C797,'MSCI Database'!$C:$R,13, FALSE)="","",VLOOKUP($C797,'MSCI Database'!$C:$R,13, FALSE)),"")</f>
        <v/>
      </c>
    </row>
    <row r="798" spans="1:27" s="130" customFormat="1" ht="15" hidden="1" customHeight="1" outlineLevel="1">
      <c r="A798" s="130" t="s">
        <v>11208</v>
      </c>
      <c r="B798" s="130" t="s">
        <v>11209</v>
      </c>
      <c r="C798" s="130" t="s">
        <v>11210</v>
      </c>
      <c r="D798" s="130" t="s">
        <v>12128</v>
      </c>
      <c r="E798" s="130" t="s">
        <v>18684</v>
      </c>
      <c r="F798" s="169">
        <v>0.14114124574499731</v>
      </c>
      <c r="G798" s="132" t="str">
        <f ca="1">IFERROR(_xll.BQL($A798, "cur_mkt_cap(currency=EUR)")/1000000, " ")</f>
        <v xml:space="preserve"> </v>
      </c>
      <c r="M798" s="305">
        <f t="shared" si="31"/>
        <v>9.1318385997013251E-5</v>
      </c>
      <c r="N798" s="223">
        <f t="shared" si="32"/>
        <v>1.5376195785482007E-3</v>
      </c>
      <c r="O798" s="172" t="str">
        <f>IFERROR(IF(VLOOKUP($C798,'MSCI Database'!$C:$R,2, FALSE)="","",VLOOKUP($C798,'MSCI Database'!$C:$R,2, FALSE)),"")</f>
        <v>Steel</v>
      </c>
      <c r="P798" s="186" t="str">
        <f>IFERROR(IF(VLOOKUP($C798,'MSCI Database'!$C:$R,3, FALSE)="","",VLOOKUP($C798,'MSCI Database'!$C:$R,3, FALSE)),"")</f>
        <v>AA</v>
      </c>
      <c r="Q798" s="164" t="str">
        <f>IFERROR(IF(VLOOKUP($C798,'MSCI Database'!$C:$R,4, FALSE)="","",VLOOKUP($C798,'MSCI Database'!$C:$R,4, FALSE)),"")</f>
        <v>0</v>
      </c>
      <c r="R798" s="164">
        <f>IFERROR(IF(VLOOKUP($C798,'MSCI Database'!$C:$R,5, FALSE)="","",VLOOKUP($C798,'MSCI Database'!$C:$R,5, FALSE)),"")</f>
        <v>8.1999999999999993</v>
      </c>
      <c r="S798" s="164">
        <f>IFERROR(IF(VLOOKUP($C798,'MSCI Database'!$C:$R,6, FALSE)="","",VLOOKUP($C798,'MSCI Database'!$C:$R,6, FALSE)),"")</f>
        <v>6.2</v>
      </c>
      <c r="T798" s="211">
        <f>IFERROR(IF(VLOOKUP($C798,'MSCI Database'!$C:$R,7, FALSE)="","",VLOOKUP($C798,'MSCI Database'!$C:$R,7, FALSE)),"")</f>
        <v>3.6</v>
      </c>
      <c r="U798" s="164">
        <f>IFERROR(IF(VLOOKUP($C798,'MSCI Database'!$C:$R,8, FALSE)="","",VLOOKUP($C798,'MSCI Database'!$C:$R,8, FALSE)),"")</f>
        <v>4.0999999999999996</v>
      </c>
      <c r="V798" s="175">
        <f>IFERROR(IF(VLOOKUP($C798,'MSCI Database'!$C:$R,9, FALSE)="","",VLOOKUP($C798,'MSCI Database'!$C:$R,9, FALSE)),"")</f>
        <v>4.9000000000000004</v>
      </c>
      <c r="W798" s="165">
        <f t="shared" ca="1" si="30"/>
        <v>0</v>
      </c>
      <c r="X798" s="166">
        <f>IFERROR(IF(VLOOKUP($C798,'MSCI Database'!$C:$R,10, FALSE)="","",VLOOKUP($C798,'MSCI Database'!$C:$R,10, FALSE)),"")</f>
        <v>149451</v>
      </c>
      <c r="Y798" s="133" t="str">
        <f>IFERROR(IF(VLOOKUP($C798,'MSCI Database'!$C:$R,11, FALSE)="","",VLOOKUP($C798,'MSCI Database'!$C:$R,11, FALSE)),"")</f>
        <v>2019</v>
      </c>
      <c r="Z798" s="133" t="str">
        <f>IFERROR(IF(VLOOKUP($C798,'MSCI Database'!$C:$R,12, FALSE)="","",VLOOKUP($C798,'MSCI Database'!$C:$R,12, FALSE)),"")</f>
        <v>Reported</v>
      </c>
      <c r="AA798" s="202" t="str">
        <f>IFERROR(IF(VLOOKUP($C798,'MSCI Database'!$C:$R,13, FALSE)="","",VLOOKUP($C798,'MSCI Database'!$C:$R,13, FALSE)),"")</f>
        <v/>
      </c>
    </row>
    <row r="799" spans="1:27" s="130" customFormat="1" ht="15" hidden="1" customHeight="1" outlineLevel="1">
      <c r="A799" s="130" t="s">
        <v>9546</v>
      </c>
      <c r="B799" s="130" t="s">
        <v>9547</v>
      </c>
      <c r="C799" s="130" t="s">
        <v>9548</v>
      </c>
      <c r="D799" s="130" t="s">
        <v>12128</v>
      </c>
      <c r="E799" s="130" t="s">
        <v>18707</v>
      </c>
      <c r="F799" s="169">
        <v>0.1409382486398863</v>
      </c>
      <c r="G799" s="132" t="str">
        <f ca="1">IFERROR(_xll.BQL($A799, "cur_mkt_cap(currency=EUR)")/1000000, " ")</f>
        <v xml:space="preserve"> </v>
      </c>
      <c r="M799" s="305">
        <f t="shared" si="31"/>
        <v>9.1187046870006418E-5</v>
      </c>
      <c r="N799" s="223">
        <f t="shared" si="32"/>
        <v>1.5354080894717105E-3</v>
      </c>
      <c r="O799" s="172" t="str">
        <f>IFERROR(IF(VLOOKUP($C799,'MSCI Database'!$C:$R,2, FALSE)="","",VLOOKUP($C799,'MSCI Database'!$C:$R,2, FALSE)),"")</f>
        <v>Oil &amp; Gas Exploration &amp; Production</v>
      </c>
      <c r="P799" s="186" t="str">
        <f>IFERROR(IF(VLOOKUP($C799,'MSCI Database'!$C:$R,3, FALSE)="","",VLOOKUP($C799,'MSCI Database'!$C:$R,3, FALSE)),"")</f>
        <v>BB</v>
      </c>
      <c r="Q799" s="164" t="str">
        <f>IFERROR(IF(VLOOKUP($C799,'MSCI Database'!$C:$R,4, FALSE)="","",VLOOKUP($C799,'MSCI Database'!$C:$R,4, FALSE)),"")</f>
        <v>0</v>
      </c>
      <c r="R799" s="164">
        <f>IFERROR(IF(VLOOKUP($C799,'MSCI Database'!$C:$R,5, FALSE)="","",VLOOKUP($C799,'MSCI Database'!$C:$R,5, FALSE)),"")</f>
        <v>4.2</v>
      </c>
      <c r="S799" s="164">
        <f>IFERROR(IF(VLOOKUP($C799,'MSCI Database'!$C:$R,6, FALSE)="","",VLOOKUP($C799,'MSCI Database'!$C:$R,6, FALSE)),"")</f>
        <v>2</v>
      </c>
      <c r="T799" s="211">
        <f>IFERROR(IF(VLOOKUP($C799,'MSCI Database'!$C:$R,7, FALSE)="","",VLOOKUP($C799,'MSCI Database'!$C:$R,7, FALSE)),"")</f>
        <v>3</v>
      </c>
      <c r="U799" s="164">
        <f>IFERROR(IF(VLOOKUP($C799,'MSCI Database'!$C:$R,8, FALSE)="","",VLOOKUP($C799,'MSCI Database'!$C:$R,8, FALSE)),"")</f>
        <v>5</v>
      </c>
      <c r="V799" s="175">
        <f>IFERROR(IF(VLOOKUP($C799,'MSCI Database'!$C:$R,9, FALSE)="","",VLOOKUP($C799,'MSCI Database'!$C:$R,9, FALSE)),"")</f>
        <v>3.2</v>
      </c>
      <c r="W799" s="165">
        <f t="shared" ca="1" si="30"/>
        <v>0</v>
      </c>
      <c r="X799" s="166">
        <f>IFERROR(IF(VLOOKUP($C799,'MSCI Database'!$C:$R,10, FALSE)="","",VLOOKUP($C799,'MSCI Database'!$C:$R,10, FALSE)),"")</f>
        <v>2520684</v>
      </c>
      <c r="Y799" s="133" t="str">
        <f>IFERROR(IF(VLOOKUP($C799,'MSCI Database'!$C:$R,11, FALSE)="","",VLOOKUP($C799,'MSCI Database'!$C:$R,11, FALSE)),"")</f>
        <v>2019</v>
      </c>
      <c r="Z799" s="133" t="str">
        <f>IFERROR(IF(VLOOKUP($C799,'MSCI Database'!$C:$R,12, FALSE)="","",VLOOKUP($C799,'MSCI Database'!$C:$R,12, FALSE)),"")</f>
        <v>E.Segmt-Moderately Low</v>
      </c>
      <c r="AA799" s="202" t="str">
        <f>IFERROR(IF(VLOOKUP($C799,'MSCI Database'!$C:$R,13, FALSE)="","",VLOOKUP($C799,'MSCI Database'!$C:$R,13, FALSE)),"")</f>
        <v/>
      </c>
    </row>
    <row r="800" spans="1:27" s="130" customFormat="1" ht="15" hidden="1" customHeight="1" outlineLevel="1">
      <c r="A800" s="130" t="s">
        <v>9837</v>
      </c>
      <c r="B800" s="130" t="s">
        <v>9838</v>
      </c>
      <c r="C800" s="130" t="s">
        <v>9839</v>
      </c>
      <c r="D800" s="130" t="s">
        <v>12128</v>
      </c>
      <c r="E800" s="130" t="s">
        <v>12133</v>
      </c>
      <c r="F800" s="169">
        <v>0.14091123103956571</v>
      </c>
      <c r="G800" s="132" t="str">
        <f ca="1">IFERROR(_xll.BQL($A800, "cur_mkt_cap(currency=EUR)")/1000000, " ")</f>
        <v xml:space="preserve"> </v>
      </c>
      <c r="M800" s="305">
        <f t="shared" si="31"/>
        <v>9.116956648259901E-5</v>
      </c>
      <c r="N800" s="223">
        <f t="shared" si="32"/>
        <v>1.535113754594623E-3</v>
      </c>
      <c r="O800" s="172" t="str">
        <f>IFERROR(IF(VLOOKUP($C800,'MSCI Database'!$C:$R,2, FALSE)="","",VLOOKUP($C800,'MSCI Database'!$C:$R,2, FALSE)),"")</f>
        <v>Health Care Equipment &amp; Supplies</v>
      </c>
      <c r="P800" s="186" t="str">
        <f>IFERROR(IF(VLOOKUP($C800,'MSCI Database'!$C:$R,3, FALSE)="","",VLOOKUP($C800,'MSCI Database'!$C:$R,3, FALSE)),"")</f>
        <v>A</v>
      </c>
      <c r="Q800" s="164" t="str">
        <f>IFERROR(IF(VLOOKUP($C800,'MSCI Database'!$C:$R,4, FALSE)="","",VLOOKUP($C800,'MSCI Database'!$C:$R,4, FALSE)),"")</f>
        <v>1</v>
      </c>
      <c r="R800" s="164">
        <f>IFERROR(IF(VLOOKUP($C800,'MSCI Database'!$C:$R,5, FALSE)="","",VLOOKUP($C800,'MSCI Database'!$C:$R,5, FALSE)),"")</f>
        <v>5.8</v>
      </c>
      <c r="S800" s="164">
        <f>IFERROR(IF(VLOOKUP($C800,'MSCI Database'!$C:$R,6, FALSE)="","",VLOOKUP($C800,'MSCI Database'!$C:$R,6, FALSE)),"")</f>
        <v>6.8</v>
      </c>
      <c r="T800" s="211">
        <f>IFERROR(IF(VLOOKUP($C800,'MSCI Database'!$C:$R,7, FALSE)="","",VLOOKUP($C800,'MSCI Database'!$C:$R,7, FALSE)),"")</f>
        <v>5.4</v>
      </c>
      <c r="U800" s="164">
        <f>IFERROR(IF(VLOOKUP($C800,'MSCI Database'!$C:$R,8, FALSE)="","",VLOOKUP($C800,'MSCI Database'!$C:$R,8, FALSE)),"")</f>
        <v>5.7</v>
      </c>
      <c r="V800" s="175">
        <f>IFERROR(IF(VLOOKUP($C800,'MSCI Database'!$C:$R,9, FALSE)="","",VLOOKUP($C800,'MSCI Database'!$C:$R,9, FALSE)),"")</f>
        <v>5.6</v>
      </c>
      <c r="W800" s="165">
        <f t="shared" ca="1" si="30"/>
        <v>0</v>
      </c>
      <c r="X800" s="166">
        <f>IFERROR(IF(VLOOKUP($C800,'MSCI Database'!$C:$R,10, FALSE)="","",VLOOKUP($C800,'MSCI Database'!$C:$R,10, FALSE)),"")</f>
        <v>51502</v>
      </c>
      <c r="Y800" s="133" t="str">
        <f>IFERROR(IF(VLOOKUP($C800,'MSCI Database'!$C:$R,11, FALSE)="","",VLOOKUP($C800,'MSCI Database'!$C:$R,11, FALSE)),"")</f>
        <v>2019</v>
      </c>
      <c r="Z800" s="133" t="str">
        <f>IFERROR(IF(VLOOKUP($C800,'MSCI Database'!$C:$R,12, FALSE)="","",VLOOKUP($C800,'MSCI Database'!$C:$R,12, FALSE)),"")</f>
        <v>E.Segmt-Moderate</v>
      </c>
      <c r="AA800" s="202" t="str">
        <f>IFERROR(IF(VLOOKUP($C800,'MSCI Database'!$C:$R,13, FALSE)="","",VLOOKUP($C800,'MSCI Database'!$C:$R,13, FALSE)),"")</f>
        <v/>
      </c>
    </row>
    <row r="801" spans="1:27" s="130" customFormat="1" ht="15" hidden="1" customHeight="1" outlineLevel="1">
      <c r="A801" s="130" t="s">
        <v>9631</v>
      </c>
      <c r="B801" s="130" t="s">
        <v>9632</v>
      </c>
      <c r="C801" s="130" t="s">
        <v>9633</v>
      </c>
      <c r="D801" s="130" t="s">
        <v>12128</v>
      </c>
      <c r="E801" s="130" t="s">
        <v>18689</v>
      </c>
      <c r="F801" s="169">
        <v>0.14048517205448749</v>
      </c>
      <c r="G801" s="132" t="str">
        <f ca="1">IFERROR(_xll.BQL($A801, "cur_mkt_cap(currency=EUR)")/1000000, " ")</f>
        <v xml:space="preserve"> </v>
      </c>
      <c r="M801" s="305">
        <f t="shared" si="31"/>
        <v>9.0893906319253396E-5</v>
      </c>
      <c r="N801" s="223">
        <f t="shared" si="32"/>
        <v>1.5304721869677065E-3</v>
      </c>
      <c r="O801" s="172" t="str">
        <f>IFERROR(IF(VLOOKUP($C801,'MSCI Database'!$C:$R,2, FALSE)="","",VLOOKUP($C801,'MSCI Database'!$C:$R,2, FALSE)),"")</f>
        <v>Software &amp; Services</v>
      </c>
      <c r="P801" s="186" t="str">
        <f>IFERROR(IF(VLOOKUP($C801,'MSCI Database'!$C:$R,3, FALSE)="","",VLOOKUP($C801,'MSCI Database'!$C:$R,3, FALSE)),"")</f>
        <v>BBB</v>
      </c>
      <c r="Q801" s="164" t="str">
        <f>IFERROR(IF(VLOOKUP($C801,'MSCI Database'!$C:$R,4, FALSE)="","",VLOOKUP($C801,'MSCI Database'!$C:$R,4, FALSE)),"")</f>
        <v/>
      </c>
      <c r="R801" s="164">
        <f>IFERROR(IF(VLOOKUP($C801,'MSCI Database'!$C:$R,5, FALSE)="","",VLOOKUP($C801,'MSCI Database'!$C:$R,5, FALSE)),"")</f>
        <v>5.7</v>
      </c>
      <c r="S801" s="164">
        <f>IFERROR(IF(VLOOKUP($C801,'MSCI Database'!$C:$R,6, FALSE)="","",VLOOKUP($C801,'MSCI Database'!$C:$R,6, FALSE)),"")</f>
        <v>6.7</v>
      </c>
      <c r="T801" s="211">
        <f>IFERROR(IF(VLOOKUP($C801,'MSCI Database'!$C:$R,7, FALSE)="","",VLOOKUP($C801,'MSCI Database'!$C:$R,7, FALSE)),"")</f>
        <v>2.7</v>
      </c>
      <c r="U801" s="164">
        <f>IFERROR(IF(VLOOKUP($C801,'MSCI Database'!$C:$R,8, FALSE)="","",VLOOKUP($C801,'MSCI Database'!$C:$R,8, FALSE)),"")</f>
        <v>6.3</v>
      </c>
      <c r="V801" s="175">
        <f>IFERROR(IF(VLOOKUP($C801,'MSCI Database'!$C:$R,9, FALSE)="","",VLOOKUP($C801,'MSCI Database'!$C:$R,9, FALSE)),"")</f>
        <v>4.4000000000000004</v>
      </c>
      <c r="W801" s="165">
        <f t="shared" ca="1" si="30"/>
        <v>0</v>
      </c>
      <c r="X801" s="166">
        <f>IFERROR(IF(VLOOKUP($C801,'MSCI Database'!$C:$R,10, FALSE)="","",VLOOKUP($C801,'MSCI Database'!$C:$R,10, FALSE)),"")</f>
        <v>34443</v>
      </c>
      <c r="Y801" s="133" t="str">
        <f>IFERROR(IF(VLOOKUP($C801,'MSCI Database'!$C:$R,11, FALSE)="","",VLOOKUP($C801,'MSCI Database'!$C:$R,11, FALSE)),"")</f>
        <v>2019</v>
      </c>
      <c r="Z801" s="133" t="str">
        <f>IFERROR(IF(VLOOKUP($C801,'MSCI Database'!$C:$R,12, FALSE)="","",VLOOKUP($C801,'MSCI Database'!$C:$R,12, FALSE)),"")</f>
        <v>E.Segmt-Moderate</v>
      </c>
      <c r="AA801" s="202" t="str">
        <f>IFERROR(IF(VLOOKUP($C801,'MSCI Database'!$C:$R,13, FALSE)="","",VLOOKUP($C801,'MSCI Database'!$C:$R,13, FALSE)),"")</f>
        <v/>
      </c>
    </row>
    <row r="802" spans="1:27" s="130" customFormat="1" ht="15" hidden="1" customHeight="1" outlineLevel="1">
      <c r="A802" s="130" t="s">
        <v>10132</v>
      </c>
      <c r="B802" s="130" t="s">
        <v>10133</v>
      </c>
      <c r="C802" s="130" t="s">
        <v>10134</v>
      </c>
      <c r="D802" s="130" t="s">
        <v>12128</v>
      </c>
      <c r="E802" s="130" t="s">
        <v>18682</v>
      </c>
      <c r="F802" s="169">
        <v>0.1402562367831463</v>
      </c>
      <c r="G802" s="132" t="str">
        <f ca="1">IFERROR(_xll.BQL($A802, "cur_mkt_cap(currency=EUR)")/1000000, " ")</f>
        <v xml:space="preserve"> </v>
      </c>
      <c r="M802" s="305">
        <f t="shared" si="31"/>
        <v>9.0745785198695654E-5</v>
      </c>
      <c r="N802" s="223">
        <f t="shared" si="32"/>
        <v>1.5279781225744358E-3</v>
      </c>
      <c r="O802" s="172" t="str">
        <f>IFERROR(IF(VLOOKUP($C802,'MSCI Database'!$C:$R,2, FALSE)="","",VLOOKUP($C802,'MSCI Database'!$C:$R,2, FALSE)),"")</f>
        <v>Automobiles</v>
      </c>
      <c r="P802" s="186" t="str">
        <f>IFERROR(IF(VLOOKUP($C802,'MSCI Database'!$C:$R,3, FALSE)="","",VLOOKUP($C802,'MSCI Database'!$C:$R,3, FALSE)),"")</f>
        <v>BBB</v>
      </c>
      <c r="Q802" s="164" t="str">
        <f>IFERROR(IF(VLOOKUP($C802,'MSCI Database'!$C:$R,4, FALSE)="","",VLOOKUP($C802,'MSCI Database'!$C:$R,4, FALSE)),"")</f>
        <v>0</v>
      </c>
      <c r="R802" s="164">
        <f>IFERROR(IF(VLOOKUP($C802,'MSCI Database'!$C:$R,5, FALSE)="","",VLOOKUP($C802,'MSCI Database'!$C:$R,5, FALSE)),"")</f>
        <v>5.2</v>
      </c>
      <c r="S802" s="164">
        <f>IFERROR(IF(VLOOKUP($C802,'MSCI Database'!$C:$R,6, FALSE)="","",VLOOKUP($C802,'MSCI Database'!$C:$R,6, FALSE)),"")</f>
        <v>6.6</v>
      </c>
      <c r="T802" s="211">
        <f>IFERROR(IF(VLOOKUP($C802,'MSCI Database'!$C:$R,7, FALSE)="","",VLOOKUP($C802,'MSCI Database'!$C:$R,7, FALSE)),"")</f>
        <v>2.6</v>
      </c>
      <c r="U802" s="164">
        <f>IFERROR(IF(VLOOKUP($C802,'MSCI Database'!$C:$R,8, FALSE)="","",VLOOKUP($C802,'MSCI Database'!$C:$R,8, FALSE)),"")</f>
        <v>5.0999999999999996</v>
      </c>
      <c r="V802" s="175">
        <f>IFERROR(IF(VLOOKUP($C802,'MSCI Database'!$C:$R,9, FALSE)="","",VLOOKUP($C802,'MSCI Database'!$C:$R,9, FALSE)),"")</f>
        <v>4.4000000000000004</v>
      </c>
      <c r="W802" s="165">
        <f t="shared" ca="1" si="30"/>
        <v>0</v>
      </c>
      <c r="X802" s="166">
        <f>IFERROR(IF(VLOOKUP($C802,'MSCI Database'!$C:$R,10, FALSE)="","",VLOOKUP($C802,'MSCI Database'!$C:$R,10, FALSE)),"")</f>
        <v>121488</v>
      </c>
      <c r="Y802" s="133" t="str">
        <f>IFERROR(IF(VLOOKUP($C802,'MSCI Database'!$C:$R,11, FALSE)="","",VLOOKUP($C802,'MSCI Database'!$C:$R,11, FALSE)),"")</f>
        <v>2019</v>
      </c>
      <c r="Z802" s="133" t="str">
        <f>IFERROR(IF(VLOOKUP($C802,'MSCI Database'!$C:$R,12, FALSE)="","",VLOOKUP($C802,'MSCI Database'!$C:$R,12, FALSE)),"")</f>
        <v>Reported</v>
      </c>
      <c r="AA802" s="202" t="str">
        <f>IFERROR(IF(VLOOKUP($C802,'MSCI Database'!$C:$R,13, FALSE)="","",VLOOKUP($C802,'MSCI Database'!$C:$R,13, FALSE)),"")</f>
        <v>Labor management risks amidst layoffs</v>
      </c>
    </row>
    <row r="803" spans="1:27" s="130" customFormat="1" ht="15" hidden="1" customHeight="1" outlineLevel="1">
      <c r="A803" s="130" t="s">
        <v>11609</v>
      </c>
      <c r="B803" s="130" t="s">
        <v>11610</v>
      </c>
      <c r="C803" s="130" t="s">
        <v>11611</v>
      </c>
      <c r="D803" s="130" t="s">
        <v>12128</v>
      </c>
      <c r="E803" s="130" t="s">
        <v>12133</v>
      </c>
      <c r="F803" s="169">
        <v>0.14018410518746091</v>
      </c>
      <c r="G803" s="132" t="str">
        <f ca="1">IFERROR(_xll.BQL($A803, "cur_mkt_cap(currency=EUR)")/1000000, " ")</f>
        <v xml:space="preserve"> </v>
      </c>
      <c r="M803" s="305">
        <f t="shared" si="31"/>
        <v>9.0699116056287214E-5</v>
      </c>
      <c r="N803" s="223">
        <f t="shared" si="32"/>
        <v>1.5271923072504151E-3</v>
      </c>
      <c r="O803" s="172" t="str">
        <f>IFERROR(IF(VLOOKUP($C803,'MSCI Database'!$C:$R,2, FALSE)="","",VLOOKUP($C803,'MSCI Database'!$C:$R,2, FALSE)),"")</f>
        <v>Biotechnology</v>
      </c>
      <c r="P803" s="186" t="str">
        <f>IFERROR(IF(VLOOKUP($C803,'MSCI Database'!$C:$R,3, FALSE)="","",VLOOKUP($C803,'MSCI Database'!$C:$R,3, FALSE)),"")</f>
        <v>B</v>
      </c>
      <c r="Q803" s="164" t="str">
        <f>IFERROR(IF(VLOOKUP($C803,'MSCI Database'!$C:$R,4, FALSE)="","",VLOOKUP($C803,'MSCI Database'!$C:$R,4, FALSE)),"")</f>
        <v>0</v>
      </c>
      <c r="R803" s="164">
        <f>IFERROR(IF(VLOOKUP($C803,'MSCI Database'!$C:$R,5, FALSE)="","",VLOOKUP($C803,'MSCI Database'!$C:$R,5, FALSE)),"")</f>
        <v>2.8</v>
      </c>
      <c r="S803" s="164">
        <f>IFERROR(IF(VLOOKUP($C803,'MSCI Database'!$C:$R,6, FALSE)="","",VLOOKUP($C803,'MSCI Database'!$C:$R,6, FALSE)),"")</f>
        <v>4.2</v>
      </c>
      <c r="T803" s="211">
        <f>IFERROR(IF(VLOOKUP($C803,'MSCI Database'!$C:$R,7, FALSE)="","",VLOOKUP($C803,'MSCI Database'!$C:$R,7, FALSE)),"")</f>
        <v>4.9000000000000004</v>
      </c>
      <c r="U803" s="164">
        <f>IFERROR(IF(VLOOKUP($C803,'MSCI Database'!$C:$R,8, FALSE)="","",VLOOKUP($C803,'MSCI Database'!$C:$R,8, FALSE)),"")</f>
        <v>4</v>
      </c>
      <c r="V803" s="175">
        <f>IFERROR(IF(VLOOKUP($C803,'MSCI Database'!$C:$R,9, FALSE)="","",VLOOKUP($C803,'MSCI Database'!$C:$R,9, FALSE)),"")</f>
        <v>4.5</v>
      </c>
      <c r="W803" s="165">
        <f t="shared" ca="1" si="30"/>
        <v>0</v>
      </c>
      <c r="X803" s="166">
        <f>IFERROR(IF(VLOOKUP($C803,'MSCI Database'!$C:$R,10, FALSE)="","",VLOOKUP($C803,'MSCI Database'!$C:$R,10, FALSE)),"")</f>
        <v>57884</v>
      </c>
      <c r="Y803" s="133" t="str">
        <f>IFERROR(IF(VLOOKUP($C803,'MSCI Database'!$C:$R,11, FALSE)="","",VLOOKUP($C803,'MSCI Database'!$C:$R,11, FALSE)),"")</f>
        <v>2019</v>
      </c>
      <c r="Z803" s="133" t="str">
        <f>IFERROR(IF(VLOOKUP($C803,'MSCI Database'!$C:$R,12, FALSE)="","",VLOOKUP($C803,'MSCI Database'!$C:$R,12, FALSE)),"")</f>
        <v>E.Segmt-Moderately Low</v>
      </c>
      <c r="AA803" s="202" t="str">
        <f>IFERROR(IF(VLOOKUP($C803,'MSCI Database'!$C:$R,13, FALSE)="","",VLOOKUP($C803,'MSCI Database'!$C:$R,13, FALSE)),"")</f>
        <v>Lags peers with weak corporate governance</v>
      </c>
    </row>
    <row r="804" spans="1:27" s="130" customFormat="1" ht="15" hidden="1" customHeight="1" outlineLevel="1">
      <c r="A804" s="130" t="s">
        <v>9062</v>
      </c>
      <c r="B804" s="130" t="s">
        <v>9063</v>
      </c>
      <c r="C804" s="130" t="s">
        <v>9064</v>
      </c>
      <c r="D804" s="130" t="s">
        <v>12128</v>
      </c>
      <c r="E804" s="130" t="s">
        <v>18684</v>
      </c>
      <c r="F804" s="169">
        <v>0.1398906261071283</v>
      </c>
      <c r="G804" s="132" t="str">
        <f ca="1">IFERROR(_xll.BQL($A804, "cur_mkt_cap(currency=EUR)")/1000000, " ")</f>
        <v xml:space="preserve"> </v>
      </c>
      <c r="M804" s="305">
        <f t="shared" si="31"/>
        <v>9.0509235091312001E-5</v>
      </c>
      <c r="N804" s="223">
        <f t="shared" si="32"/>
        <v>1.5239950903246906E-3</v>
      </c>
      <c r="O804" s="172" t="str">
        <f>IFERROR(IF(VLOOKUP($C804,'MSCI Database'!$C:$R,2, FALSE)="","",VLOOKUP($C804,'MSCI Database'!$C:$R,2, FALSE)),"")</f>
        <v>Metals and Mining - Non-Precious Metals</v>
      </c>
      <c r="P804" s="186" t="str">
        <f>IFERROR(IF(VLOOKUP($C804,'MSCI Database'!$C:$R,3, FALSE)="","",VLOOKUP($C804,'MSCI Database'!$C:$R,3, FALSE)),"")</f>
        <v>BBB</v>
      </c>
      <c r="Q804" s="164" t="str">
        <f>IFERROR(IF(VLOOKUP($C804,'MSCI Database'!$C:$R,4, FALSE)="","",VLOOKUP($C804,'MSCI Database'!$C:$R,4, FALSE)),"")</f>
        <v>-1</v>
      </c>
      <c r="R804" s="164">
        <f>IFERROR(IF(VLOOKUP($C804,'MSCI Database'!$C:$R,5, FALSE)="","",VLOOKUP($C804,'MSCI Database'!$C:$R,5, FALSE)),"")</f>
        <v>5.5</v>
      </c>
      <c r="S804" s="164">
        <f>IFERROR(IF(VLOOKUP($C804,'MSCI Database'!$C:$R,6, FALSE)="","",VLOOKUP($C804,'MSCI Database'!$C:$R,6, FALSE)),"")</f>
        <v>2.7</v>
      </c>
      <c r="T804" s="211">
        <f>IFERROR(IF(VLOOKUP($C804,'MSCI Database'!$C:$R,7, FALSE)="","",VLOOKUP($C804,'MSCI Database'!$C:$R,7, FALSE)),"")</f>
        <v>5.6</v>
      </c>
      <c r="U804" s="164">
        <f>IFERROR(IF(VLOOKUP($C804,'MSCI Database'!$C:$R,8, FALSE)="","",VLOOKUP($C804,'MSCI Database'!$C:$R,8, FALSE)),"")</f>
        <v>5.7</v>
      </c>
      <c r="V804" s="175">
        <f>IFERROR(IF(VLOOKUP($C804,'MSCI Database'!$C:$R,9, FALSE)="","",VLOOKUP($C804,'MSCI Database'!$C:$R,9, FALSE)),"")</f>
        <v>4.3</v>
      </c>
      <c r="W804" s="165">
        <f t="shared" ca="1" si="30"/>
        <v>0</v>
      </c>
      <c r="X804" s="166">
        <f>IFERROR(IF(VLOOKUP($C804,'MSCI Database'!$C:$R,10, FALSE)="","",VLOOKUP($C804,'MSCI Database'!$C:$R,10, FALSE)),"")</f>
        <v>24300000</v>
      </c>
      <c r="Y804" s="133" t="str">
        <f>IFERROR(IF(VLOOKUP($C804,'MSCI Database'!$C:$R,11, FALSE)="","",VLOOKUP($C804,'MSCI Database'!$C:$R,11, FALSE)),"")</f>
        <v>2019</v>
      </c>
      <c r="Z804" s="133" t="str">
        <f>IFERROR(IF(VLOOKUP($C804,'MSCI Database'!$C:$R,12, FALSE)="","",VLOOKUP($C804,'MSCI Database'!$C:$R,12, FALSE)),"")</f>
        <v>Reported</v>
      </c>
      <c r="AA804" s="202" t="str">
        <f>IFERROR(IF(VLOOKUP($C804,'MSCI Database'!$C:$R,13, FALSE)="","",VLOOKUP($C804,'MSCI Database'!$C:$R,13, FALSE)),"")</f>
        <v/>
      </c>
    </row>
    <row r="805" spans="1:27" s="130" customFormat="1" ht="15" hidden="1" customHeight="1" outlineLevel="1">
      <c r="A805" s="130" t="s">
        <v>10521</v>
      </c>
      <c r="B805" s="130" t="s">
        <v>10522</v>
      </c>
      <c r="C805" s="130" t="s">
        <v>10523</v>
      </c>
      <c r="D805" s="130" t="s">
        <v>12128</v>
      </c>
      <c r="E805" s="130" t="s">
        <v>18673</v>
      </c>
      <c r="F805" s="169">
        <v>0.1398174315863446</v>
      </c>
      <c r="G805" s="132" t="str">
        <f ca="1">IFERROR(_xll.BQL($A805, "cur_mkt_cap(currency=EUR)")/1000000, " ")</f>
        <v xml:space="preserve"> </v>
      </c>
      <c r="M805" s="305">
        <f t="shared" si="31"/>
        <v>9.0461878236364952E-5</v>
      </c>
      <c r="N805" s="223">
        <f t="shared" si="32"/>
        <v>1.5231976952924631E-3</v>
      </c>
      <c r="O805" s="172" t="str">
        <f>IFERROR(IF(VLOOKUP($C805,'MSCI Database'!$C:$R,2, FALSE)="","",VLOOKUP($C805,'MSCI Database'!$C:$R,2, FALSE)),"")</f>
        <v>Commercial Services &amp; Supplies</v>
      </c>
      <c r="P805" s="186" t="str">
        <f>IFERROR(IF(VLOOKUP($C805,'MSCI Database'!$C:$R,3, FALSE)="","",VLOOKUP($C805,'MSCI Database'!$C:$R,3, FALSE)),"")</f>
        <v>A</v>
      </c>
      <c r="Q805" s="164" t="str">
        <f>IFERROR(IF(VLOOKUP($C805,'MSCI Database'!$C:$R,4, FALSE)="","",VLOOKUP($C805,'MSCI Database'!$C:$R,4, FALSE)),"")</f>
        <v>1</v>
      </c>
      <c r="R805" s="164">
        <f>IFERROR(IF(VLOOKUP($C805,'MSCI Database'!$C:$R,5, FALSE)="","",VLOOKUP($C805,'MSCI Database'!$C:$R,5, FALSE)),"")</f>
        <v>6.5</v>
      </c>
      <c r="S805" s="164">
        <f>IFERROR(IF(VLOOKUP($C805,'MSCI Database'!$C:$R,6, FALSE)="","",VLOOKUP($C805,'MSCI Database'!$C:$R,6, FALSE)),"")</f>
        <v>8.6</v>
      </c>
      <c r="T805" s="211">
        <f>IFERROR(IF(VLOOKUP($C805,'MSCI Database'!$C:$R,7, FALSE)="","",VLOOKUP($C805,'MSCI Database'!$C:$R,7, FALSE)),"")</f>
        <v>6.7</v>
      </c>
      <c r="U805" s="164">
        <f>IFERROR(IF(VLOOKUP($C805,'MSCI Database'!$C:$R,8, FALSE)="","",VLOOKUP($C805,'MSCI Database'!$C:$R,8, FALSE)),"")</f>
        <v>6</v>
      </c>
      <c r="V805" s="175">
        <f>IFERROR(IF(VLOOKUP($C805,'MSCI Database'!$C:$R,9, FALSE)="","",VLOOKUP($C805,'MSCI Database'!$C:$R,9, FALSE)),"")</f>
        <v>6.4</v>
      </c>
      <c r="W805" s="165">
        <f t="shared" ca="1" si="30"/>
        <v>0</v>
      </c>
      <c r="X805" s="166">
        <f>IFERROR(IF(VLOOKUP($C805,'MSCI Database'!$C:$R,10, FALSE)="","",VLOOKUP($C805,'MSCI Database'!$C:$R,10, FALSE)),"")</f>
        <v>21123</v>
      </c>
      <c r="Y805" s="133" t="str">
        <f>IFERROR(IF(VLOOKUP($C805,'MSCI Database'!$C:$R,11, FALSE)="","",VLOOKUP($C805,'MSCI Database'!$C:$R,11, FALSE)),"")</f>
        <v>2019</v>
      </c>
      <c r="Z805" s="133" t="str">
        <f>IFERROR(IF(VLOOKUP($C805,'MSCI Database'!$C:$R,12, FALSE)="","",VLOOKUP($C805,'MSCI Database'!$C:$R,12, FALSE)),"")</f>
        <v>Reported</v>
      </c>
      <c r="AA805" s="202" t="str">
        <f>IFERROR(IF(VLOOKUP($C805,'MSCI Database'!$C:$R,13, FALSE)="","",VLOOKUP($C805,'MSCI Database'!$C:$R,13, FALSE)),"")</f>
        <v/>
      </c>
    </row>
    <row r="806" spans="1:27" s="130" customFormat="1" ht="15" hidden="1" customHeight="1" outlineLevel="1">
      <c r="A806" s="130" t="s">
        <v>9266</v>
      </c>
      <c r="B806" s="130" t="s">
        <v>9267</v>
      </c>
      <c r="C806" s="130" t="s">
        <v>9268</v>
      </c>
      <c r="D806" s="130" t="s">
        <v>12128</v>
      </c>
      <c r="E806" s="130" t="s">
        <v>18674</v>
      </c>
      <c r="F806" s="169">
        <v>0.1386857084387228</v>
      </c>
      <c r="G806" s="132" t="str">
        <f ca="1">IFERROR(_xll.BQL($A806, "cur_mkt_cap(currency=EUR)")/1000000, " ")</f>
        <v xml:space="preserve"> </v>
      </c>
      <c r="M806" s="305">
        <f t="shared" si="31"/>
        <v>8.9729653359853641E-5</v>
      </c>
      <c r="N806" s="223">
        <f t="shared" si="32"/>
        <v>1.5108684880497875E-3</v>
      </c>
      <c r="O806" s="172" t="str">
        <f>IFERROR(IF(VLOOKUP($C806,'MSCI Database'!$C:$R,2, FALSE)="","",VLOOKUP($C806,'MSCI Database'!$C:$R,2, FALSE)),"")</f>
        <v>Retail - Food &amp; Staples</v>
      </c>
      <c r="P806" s="186" t="str">
        <f>IFERROR(IF(VLOOKUP($C806,'MSCI Database'!$C:$R,3, FALSE)="","",VLOOKUP($C806,'MSCI Database'!$C:$R,3, FALSE)),"")</f>
        <v>BBB</v>
      </c>
      <c r="Q806" s="164" t="str">
        <f>IFERROR(IF(VLOOKUP($C806,'MSCI Database'!$C:$R,4, FALSE)="","",VLOOKUP($C806,'MSCI Database'!$C:$R,4, FALSE)),"")</f>
        <v>0</v>
      </c>
      <c r="R806" s="164">
        <f>IFERROR(IF(VLOOKUP($C806,'MSCI Database'!$C:$R,5, FALSE)="","",VLOOKUP($C806,'MSCI Database'!$C:$R,5, FALSE)),"")</f>
        <v>4.9000000000000004</v>
      </c>
      <c r="S806" s="164">
        <f>IFERROR(IF(VLOOKUP($C806,'MSCI Database'!$C:$R,6, FALSE)="","",VLOOKUP($C806,'MSCI Database'!$C:$R,6, FALSE)),"")</f>
        <v>2.2000000000000002</v>
      </c>
      <c r="T806" s="211">
        <f>IFERROR(IF(VLOOKUP($C806,'MSCI Database'!$C:$R,7, FALSE)="","",VLOOKUP($C806,'MSCI Database'!$C:$R,7, FALSE)),"")</f>
        <v>4.0999999999999996</v>
      </c>
      <c r="U806" s="164">
        <f>IFERROR(IF(VLOOKUP($C806,'MSCI Database'!$C:$R,8, FALSE)="","",VLOOKUP($C806,'MSCI Database'!$C:$R,8, FALSE)),"")</f>
        <v>5.4</v>
      </c>
      <c r="V806" s="175">
        <f>IFERROR(IF(VLOOKUP($C806,'MSCI Database'!$C:$R,9, FALSE)="","",VLOOKUP($C806,'MSCI Database'!$C:$R,9, FALSE)),"")</f>
        <v>4.3</v>
      </c>
      <c r="W806" s="165">
        <f t="shared" ca="1" si="30"/>
        <v>0</v>
      </c>
      <c r="X806" s="166">
        <f>IFERROR(IF(VLOOKUP($C806,'MSCI Database'!$C:$R,10, FALSE)="","",VLOOKUP($C806,'MSCI Database'!$C:$R,10, FALSE)),"")</f>
        <v>564261</v>
      </c>
      <c r="Y806" s="133" t="str">
        <f>IFERROR(IF(VLOOKUP($C806,'MSCI Database'!$C:$R,11, FALSE)="","",VLOOKUP($C806,'MSCI Database'!$C:$R,11, FALSE)),"")</f>
        <v>2019</v>
      </c>
      <c r="Z806" s="133" t="str">
        <f>IFERROR(IF(VLOOKUP($C806,'MSCI Database'!$C:$R,12, FALSE)="","",VLOOKUP($C806,'MSCI Database'!$C:$R,12, FALSE)),"")</f>
        <v>E.Segmt-Moderate</v>
      </c>
      <c r="AA806" s="202" t="str">
        <f>IFERROR(IF(VLOOKUP($C806,'MSCI Database'!$C:$R,13, FALSE)="","",VLOOKUP($C806,'MSCI Database'!$C:$R,13, FALSE)),"")</f>
        <v/>
      </c>
    </row>
    <row r="807" spans="1:27" s="130" customFormat="1" ht="15" hidden="1" customHeight="1" outlineLevel="1">
      <c r="A807" s="130" t="s">
        <v>10651</v>
      </c>
      <c r="B807" s="130" t="s">
        <v>10652</v>
      </c>
      <c r="C807" s="130" t="s">
        <v>10653</v>
      </c>
      <c r="D807" s="130" t="s">
        <v>12128</v>
      </c>
      <c r="E807" s="130" t="s">
        <v>12133</v>
      </c>
      <c r="F807" s="169">
        <v>0.1377048673183294</v>
      </c>
      <c r="G807" s="132" t="str">
        <f ca="1">IFERROR(_xll.BQL($A807, "cur_mkt_cap(currency=EUR)")/1000000, " ")</f>
        <v xml:space="preserve"> </v>
      </c>
      <c r="M807" s="305">
        <f t="shared" si="31"/>
        <v>8.9095049154959115E-5</v>
      </c>
      <c r="N807" s="223">
        <f t="shared" si="32"/>
        <v>1.5001830183119984E-3</v>
      </c>
      <c r="O807" s="172" t="str">
        <f>IFERROR(IF(VLOOKUP($C807,'MSCI Database'!$C:$R,2, FALSE)="","",VLOOKUP($C807,'MSCI Database'!$C:$R,2, FALSE)),"")</f>
        <v>Biotechnology</v>
      </c>
      <c r="P807" s="186" t="str">
        <f>IFERROR(IF(VLOOKUP($C807,'MSCI Database'!$C:$R,3, FALSE)="","",VLOOKUP($C807,'MSCI Database'!$C:$R,3, FALSE)),"")</f>
        <v>BBB</v>
      </c>
      <c r="Q807" s="164" t="str">
        <f>IFERROR(IF(VLOOKUP($C807,'MSCI Database'!$C:$R,4, FALSE)="","",VLOOKUP($C807,'MSCI Database'!$C:$R,4, FALSE)),"")</f>
        <v>0</v>
      </c>
      <c r="R807" s="164">
        <f>IFERROR(IF(VLOOKUP($C807,'MSCI Database'!$C:$R,5, FALSE)="","",VLOOKUP($C807,'MSCI Database'!$C:$R,5, FALSE)),"")</f>
        <v>4.8</v>
      </c>
      <c r="S807" s="164">
        <f>IFERROR(IF(VLOOKUP($C807,'MSCI Database'!$C:$R,6, FALSE)="","",VLOOKUP($C807,'MSCI Database'!$C:$R,6, FALSE)),"")</f>
        <v>4.7</v>
      </c>
      <c r="T807" s="211">
        <f>IFERROR(IF(VLOOKUP($C807,'MSCI Database'!$C:$R,7, FALSE)="","",VLOOKUP($C807,'MSCI Database'!$C:$R,7, FALSE)),"")</f>
        <v>3.8</v>
      </c>
      <c r="U807" s="164">
        <f>IFERROR(IF(VLOOKUP($C807,'MSCI Database'!$C:$R,8, FALSE)="","",VLOOKUP($C807,'MSCI Database'!$C:$R,8, FALSE)),"")</f>
        <v>6</v>
      </c>
      <c r="V807" s="175">
        <f>IFERROR(IF(VLOOKUP($C807,'MSCI Database'!$C:$R,9, FALSE)="","",VLOOKUP($C807,'MSCI Database'!$C:$R,9, FALSE)),"")</f>
        <v>4.7</v>
      </c>
      <c r="W807" s="165">
        <f t="shared" ca="1" si="30"/>
        <v>0</v>
      </c>
      <c r="X807" s="166">
        <f>IFERROR(IF(VLOOKUP($C807,'MSCI Database'!$C:$R,10, FALSE)="","",VLOOKUP($C807,'MSCI Database'!$C:$R,10, FALSE)),"")</f>
        <v>72</v>
      </c>
      <c r="Y807" s="133" t="str">
        <f>IFERROR(IF(VLOOKUP($C807,'MSCI Database'!$C:$R,11, FALSE)="","",VLOOKUP($C807,'MSCI Database'!$C:$R,11, FALSE)),"")</f>
        <v>2019</v>
      </c>
      <c r="Z807" s="133" t="str">
        <f>IFERROR(IF(VLOOKUP($C807,'MSCI Database'!$C:$R,12, FALSE)="","",VLOOKUP($C807,'MSCI Database'!$C:$R,12, FALSE)),"")</f>
        <v>E.Segmt-Moderate</v>
      </c>
      <c r="AA807" s="202" t="str">
        <f>IFERROR(IF(VLOOKUP($C807,'MSCI Database'!$C:$R,13, FALSE)="","",VLOOKUP($C807,'MSCI Database'!$C:$R,13, FALSE)),"")</f>
        <v/>
      </c>
    </row>
    <row r="808" spans="1:27" s="130" customFormat="1" ht="15" hidden="1" customHeight="1" outlineLevel="1">
      <c r="A808" s="130" t="s">
        <v>11394</v>
      </c>
      <c r="B808" s="130" t="s">
        <v>11395</v>
      </c>
      <c r="C808" s="130" t="s">
        <v>11396</v>
      </c>
      <c r="D808" s="130" t="s">
        <v>12128</v>
      </c>
      <c r="E808" s="130" t="s">
        <v>18688</v>
      </c>
      <c r="F808" s="169">
        <v>0.13760689280059829</v>
      </c>
      <c r="G808" s="132" t="str">
        <f ca="1">IFERROR(_xll.BQL($A808, "cur_mkt_cap(currency=EUR)")/1000000, " ")</f>
        <v xml:space="preserve"> </v>
      </c>
      <c r="M808" s="305">
        <f t="shared" si="31"/>
        <v>8.9031659641987078E-5</v>
      </c>
      <c r="N808" s="223">
        <f t="shared" si="32"/>
        <v>1.4991156652794599E-3</v>
      </c>
      <c r="O808" s="172" t="str">
        <f>IFERROR(IF(VLOOKUP($C808,'MSCI Database'!$C:$R,2, FALSE)="","",VLOOKUP($C808,'MSCI Database'!$C:$R,2, FALSE)),"")</f>
        <v>Banks</v>
      </c>
      <c r="P808" s="186" t="str">
        <f>IFERROR(IF(VLOOKUP($C808,'MSCI Database'!$C:$R,3, FALSE)="","",VLOOKUP($C808,'MSCI Database'!$C:$R,3, FALSE)),"")</f>
        <v>BB</v>
      </c>
      <c r="Q808" s="164" t="str">
        <f>IFERROR(IF(VLOOKUP($C808,'MSCI Database'!$C:$R,4, FALSE)="","",VLOOKUP($C808,'MSCI Database'!$C:$R,4, FALSE)),"")</f>
        <v>0</v>
      </c>
      <c r="R808" s="164">
        <f>IFERROR(IF(VLOOKUP($C808,'MSCI Database'!$C:$R,5, FALSE)="","",VLOOKUP($C808,'MSCI Database'!$C:$R,5, FALSE)),"")</f>
        <v>4.2</v>
      </c>
      <c r="S808" s="164">
        <f>IFERROR(IF(VLOOKUP($C808,'MSCI Database'!$C:$R,6, FALSE)="","",VLOOKUP($C808,'MSCI Database'!$C:$R,6, FALSE)),"")</f>
        <v>1.4</v>
      </c>
      <c r="T808" s="211">
        <f>IFERROR(IF(VLOOKUP($C808,'MSCI Database'!$C:$R,7, FALSE)="","",VLOOKUP($C808,'MSCI Database'!$C:$R,7, FALSE)),"")</f>
        <v>3.2</v>
      </c>
      <c r="U808" s="164">
        <f>IFERROR(IF(VLOOKUP($C808,'MSCI Database'!$C:$R,8, FALSE)="","",VLOOKUP($C808,'MSCI Database'!$C:$R,8, FALSE)),"")</f>
        <v>6.3</v>
      </c>
      <c r="V808" s="175">
        <f>IFERROR(IF(VLOOKUP($C808,'MSCI Database'!$C:$R,9, FALSE)="","",VLOOKUP($C808,'MSCI Database'!$C:$R,9, FALSE)),"")</f>
        <v>4</v>
      </c>
      <c r="W808" s="165">
        <f t="shared" ca="1" si="30"/>
        <v>0</v>
      </c>
      <c r="X808" s="166">
        <f>IFERROR(IF(VLOOKUP($C808,'MSCI Database'!$C:$R,10, FALSE)="","",VLOOKUP($C808,'MSCI Database'!$C:$R,10, FALSE)),"")</f>
        <v>14365</v>
      </c>
      <c r="Y808" s="133" t="str">
        <f>IFERROR(IF(VLOOKUP($C808,'MSCI Database'!$C:$R,11, FALSE)="","",VLOOKUP($C808,'MSCI Database'!$C:$R,11, FALSE)),"")</f>
        <v>2019</v>
      </c>
      <c r="Z808" s="133" t="str">
        <f>IFERROR(IF(VLOOKUP($C808,'MSCI Database'!$C:$R,12, FALSE)="","",VLOOKUP($C808,'MSCI Database'!$C:$R,12, FALSE)),"")</f>
        <v>E.Segmt-Moderately Low</v>
      </c>
      <c r="AA808" s="202" t="str">
        <f>IFERROR(IF(VLOOKUP($C808,'MSCI Database'!$C:$R,13, FALSE)="","",VLOOKUP($C808,'MSCI Database'!$C:$R,13, FALSE)),"")</f>
        <v/>
      </c>
    </row>
    <row r="809" spans="1:27" s="130" customFormat="1" ht="15" hidden="1" customHeight="1" outlineLevel="1">
      <c r="A809" s="130" t="s">
        <v>10017</v>
      </c>
      <c r="B809" s="130" t="s">
        <v>10018</v>
      </c>
      <c r="C809" s="130" t="s">
        <v>10019</v>
      </c>
      <c r="D809" s="130" t="s">
        <v>12128</v>
      </c>
      <c r="E809" s="130" t="s">
        <v>18682</v>
      </c>
      <c r="F809" s="169">
        <v>0.1374961085750207</v>
      </c>
      <c r="G809" s="132" t="str">
        <f ca="1">IFERROR(_xll.BQL($A809, "cur_mkt_cap(currency=EUR)")/1000000, " ")</f>
        <v xml:space="preserve"> </v>
      </c>
      <c r="M809" s="305">
        <f t="shared" si="31"/>
        <v>8.8959982248038385E-5</v>
      </c>
      <c r="N809" s="223">
        <f t="shared" si="32"/>
        <v>1.4979087608530234E-3</v>
      </c>
      <c r="O809" s="172" t="str">
        <f>IFERROR(IF(VLOOKUP($C809,'MSCI Database'!$C:$R,2, FALSE)="","",VLOOKUP($C809,'MSCI Database'!$C:$R,2, FALSE)),"")</f>
        <v>Auto Components</v>
      </c>
      <c r="P809" s="186" t="str">
        <f>IFERROR(IF(VLOOKUP($C809,'MSCI Database'!$C:$R,3, FALSE)="","",VLOOKUP($C809,'MSCI Database'!$C:$R,3, FALSE)),"")</f>
        <v>BBB</v>
      </c>
      <c r="Q809" s="164" t="str">
        <f>IFERROR(IF(VLOOKUP($C809,'MSCI Database'!$C:$R,4, FALSE)="","",VLOOKUP($C809,'MSCI Database'!$C:$R,4, FALSE)),"")</f>
        <v>1</v>
      </c>
      <c r="R809" s="164">
        <f>IFERROR(IF(VLOOKUP($C809,'MSCI Database'!$C:$R,5, FALSE)="","",VLOOKUP($C809,'MSCI Database'!$C:$R,5, FALSE)),"")</f>
        <v>4.4000000000000004</v>
      </c>
      <c r="S809" s="164">
        <f>IFERROR(IF(VLOOKUP($C809,'MSCI Database'!$C:$R,6, FALSE)="","",VLOOKUP($C809,'MSCI Database'!$C:$R,6, FALSE)),"")</f>
        <v>3.3</v>
      </c>
      <c r="T809" s="211">
        <f>IFERROR(IF(VLOOKUP($C809,'MSCI Database'!$C:$R,7, FALSE)="","",VLOOKUP($C809,'MSCI Database'!$C:$R,7, FALSE)),"")</f>
        <v>4</v>
      </c>
      <c r="U809" s="164">
        <f>IFERROR(IF(VLOOKUP($C809,'MSCI Database'!$C:$R,8, FALSE)="","",VLOOKUP($C809,'MSCI Database'!$C:$R,8, FALSE)),"")</f>
        <v>4.4000000000000004</v>
      </c>
      <c r="V809" s="175">
        <f>IFERROR(IF(VLOOKUP($C809,'MSCI Database'!$C:$R,9, FALSE)="","",VLOOKUP($C809,'MSCI Database'!$C:$R,9, FALSE)),"")</f>
        <v>4</v>
      </c>
      <c r="W809" s="165">
        <f t="shared" ca="1" si="30"/>
        <v>0</v>
      </c>
      <c r="X809" s="166">
        <f>IFERROR(IF(VLOOKUP($C809,'MSCI Database'!$C:$R,10, FALSE)="","",VLOOKUP($C809,'MSCI Database'!$C:$R,10, FALSE)),"")</f>
        <v>111081</v>
      </c>
      <c r="Y809" s="133" t="str">
        <f>IFERROR(IF(VLOOKUP($C809,'MSCI Database'!$C:$R,11, FALSE)="","",VLOOKUP($C809,'MSCI Database'!$C:$R,11, FALSE)),"")</f>
        <v>2019</v>
      </c>
      <c r="Z809" s="133" t="str">
        <f>IFERROR(IF(VLOOKUP($C809,'MSCI Database'!$C:$R,12, FALSE)="","",VLOOKUP($C809,'MSCI Database'!$C:$R,12, FALSE)),"")</f>
        <v>Reported</v>
      </c>
      <c r="AA809" s="202" t="str">
        <f>IFERROR(IF(VLOOKUP($C809,'MSCI Database'!$C:$R,13, FALSE)="","",VLOOKUP($C809,'MSCI Database'!$C:$R,13, FALSE)),"")</f>
        <v/>
      </c>
    </row>
    <row r="810" spans="1:27" s="130" customFormat="1" ht="15" hidden="1" customHeight="1" outlineLevel="1">
      <c r="A810" s="130" t="s">
        <v>9996</v>
      </c>
      <c r="B810" s="130" t="s">
        <v>9997</v>
      </c>
      <c r="C810" s="130" t="s">
        <v>9998</v>
      </c>
      <c r="D810" s="130" t="s">
        <v>12128</v>
      </c>
      <c r="E810" s="130" t="s">
        <v>18684</v>
      </c>
      <c r="F810" s="169">
        <v>0.13724514014901151</v>
      </c>
      <c r="G810" s="132" t="str">
        <f ca="1">IFERROR(_xll.BQL($A810, "cur_mkt_cap(currency=EUR)")/1000000, " ")</f>
        <v xml:space="preserve"> </v>
      </c>
      <c r="M810" s="305">
        <f t="shared" si="31"/>
        <v>8.8797605676410444E-5</v>
      </c>
      <c r="N810" s="223">
        <f t="shared" si="32"/>
        <v>1.4951746630817288E-3</v>
      </c>
      <c r="O810" s="172" t="str">
        <f>IFERROR(IF(VLOOKUP($C810,'MSCI Database'!$C:$R,2, FALSE)="","",VLOOKUP($C810,'MSCI Database'!$C:$R,2, FALSE)),"")</f>
        <v>Specialty Chemicals</v>
      </c>
      <c r="P810" s="186" t="str">
        <f>IFERROR(IF(VLOOKUP($C810,'MSCI Database'!$C:$R,3, FALSE)="","",VLOOKUP($C810,'MSCI Database'!$C:$R,3, FALSE)),"")</f>
        <v>BBB</v>
      </c>
      <c r="Q810" s="164" t="str">
        <f>IFERROR(IF(VLOOKUP($C810,'MSCI Database'!$C:$R,4, FALSE)="","",VLOOKUP($C810,'MSCI Database'!$C:$R,4, FALSE)),"")</f>
        <v>0</v>
      </c>
      <c r="R810" s="164">
        <f>IFERROR(IF(VLOOKUP($C810,'MSCI Database'!$C:$R,5, FALSE)="","",VLOOKUP($C810,'MSCI Database'!$C:$R,5, FALSE)),"")</f>
        <v>5.7</v>
      </c>
      <c r="S810" s="164">
        <f>IFERROR(IF(VLOOKUP($C810,'MSCI Database'!$C:$R,6, FALSE)="","",VLOOKUP($C810,'MSCI Database'!$C:$R,6, FALSE)),"")</f>
        <v>5.8</v>
      </c>
      <c r="T810" s="211">
        <f>IFERROR(IF(VLOOKUP($C810,'MSCI Database'!$C:$R,7, FALSE)="","",VLOOKUP($C810,'MSCI Database'!$C:$R,7, FALSE)),"")</f>
        <v>3.1</v>
      </c>
      <c r="U810" s="164">
        <f>IFERROR(IF(VLOOKUP($C810,'MSCI Database'!$C:$R,8, FALSE)="","",VLOOKUP($C810,'MSCI Database'!$C:$R,8, FALSE)),"")</f>
        <v>2.9</v>
      </c>
      <c r="V810" s="175">
        <f>IFERROR(IF(VLOOKUP($C810,'MSCI Database'!$C:$R,9, FALSE)="","",VLOOKUP($C810,'MSCI Database'!$C:$R,9, FALSE)),"")</f>
        <v>4.5</v>
      </c>
      <c r="W810" s="165">
        <f t="shared" ca="1" si="30"/>
        <v>0</v>
      </c>
      <c r="X810" s="166">
        <f>IFERROR(IF(VLOOKUP($C810,'MSCI Database'!$C:$R,10, FALSE)="","",VLOOKUP($C810,'MSCI Database'!$C:$R,10, FALSE)),"")</f>
        <v>176069</v>
      </c>
      <c r="Y810" s="133" t="str">
        <f>IFERROR(IF(VLOOKUP($C810,'MSCI Database'!$C:$R,11, FALSE)="","",VLOOKUP($C810,'MSCI Database'!$C:$R,11, FALSE)),"")</f>
        <v>2019</v>
      </c>
      <c r="Z810" s="133" t="str">
        <f>IFERROR(IF(VLOOKUP($C810,'MSCI Database'!$C:$R,12, FALSE)="","",VLOOKUP($C810,'MSCI Database'!$C:$R,12, FALSE)),"")</f>
        <v>Reported</v>
      </c>
      <c r="AA810" s="202" t="str">
        <f>IFERROR(IF(VLOOKUP($C810,'MSCI Database'!$C:$R,13, FALSE)="","",VLOOKUP($C810,'MSCI Database'!$C:$R,13, FALSE)),"")</f>
        <v>Strong carbon emission mitigation performance offset by below-par chemical safety measures</v>
      </c>
    </row>
    <row r="811" spans="1:27" s="130" customFormat="1" ht="15" hidden="1" customHeight="1" outlineLevel="1">
      <c r="A811" s="130" t="s">
        <v>9683</v>
      </c>
      <c r="B811" s="130" t="s">
        <v>9684</v>
      </c>
      <c r="C811" s="130" t="s">
        <v>9685</v>
      </c>
      <c r="D811" s="130" t="s">
        <v>12128</v>
      </c>
      <c r="E811" s="130" t="s">
        <v>18682</v>
      </c>
      <c r="F811" s="169">
        <v>0.1370215855391301</v>
      </c>
      <c r="G811" s="132" t="str">
        <f ca="1">IFERROR(_xll.BQL($A811, "cur_mkt_cap(currency=EUR)")/1000000, " ")</f>
        <v xml:space="preserve"> </v>
      </c>
      <c r="M811" s="305">
        <f t="shared" si="31"/>
        <v>8.865296584381716E-5</v>
      </c>
      <c r="N811" s="223">
        <f t="shared" si="32"/>
        <v>1.4927392166378917E-3</v>
      </c>
      <c r="O811" s="172" t="str">
        <f>IFERROR(IF(VLOOKUP($C811,'MSCI Database'!$C:$R,2, FALSE)="","",VLOOKUP($C811,'MSCI Database'!$C:$R,2, FALSE)),"")</f>
        <v>Textiles, Apparel &amp; Luxury Goods</v>
      </c>
      <c r="P811" s="186" t="str">
        <f>IFERROR(IF(VLOOKUP($C811,'MSCI Database'!$C:$R,3, FALSE)="","",VLOOKUP($C811,'MSCI Database'!$C:$R,3, FALSE)),"")</f>
        <v>A</v>
      </c>
      <c r="Q811" s="164" t="str">
        <f>IFERROR(IF(VLOOKUP($C811,'MSCI Database'!$C:$R,4, FALSE)="","",VLOOKUP($C811,'MSCI Database'!$C:$R,4, FALSE)),"")</f>
        <v>0</v>
      </c>
      <c r="R811" s="164">
        <f>IFERROR(IF(VLOOKUP($C811,'MSCI Database'!$C:$R,5, FALSE)="","",VLOOKUP($C811,'MSCI Database'!$C:$R,5, FALSE)),"")</f>
        <v>6.8</v>
      </c>
      <c r="S811" s="164">
        <f>IFERROR(IF(VLOOKUP($C811,'MSCI Database'!$C:$R,6, FALSE)="","",VLOOKUP($C811,'MSCI Database'!$C:$R,6, FALSE)),"")</f>
        <v>2.9</v>
      </c>
      <c r="T811" s="211">
        <f>IFERROR(IF(VLOOKUP($C811,'MSCI Database'!$C:$R,7, FALSE)="","",VLOOKUP($C811,'MSCI Database'!$C:$R,7, FALSE)),"")</f>
        <v>5.5</v>
      </c>
      <c r="U811" s="164">
        <f>IFERROR(IF(VLOOKUP($C811,'MSCI Database'!$C:$R,8, FALSE)="","",VLOOKUP($C811,'MSCI Database'!$C:$R,8, FALSE)),"")</f>
        <v>7</v>
      </c>
      <c r="V811" s="175">
        <f>IFERROR(IF(VLOOKUP($C811,'MSCI Database'!$C:$R,9, FALSE)="","",VLOOKUP($C811,'MSCI Database'!$C:$R,9, FALSE)),"")</f>
        <v>5.4</v>
      </c>
      <c r="W811" s="165">
        <f t="shared" ca="1" si="30"/>
        <v>0</v>
      </c>
      <c r="X811" s="166">
        <f>IFERROR(IF(VLOOKUP($C811,'MSCI Database'!$C:$R,10, FALSE)="","",VLOOKUP($C811,'MSCI Database'!$C:$R,10, FALSE)),"")</f>
        <v>33303</v>
      </c>
      <c r="Y811" s="133" t="str">
        <f>IFERROR(IF(VLOOKUP($C811,'MSCI Database'!$C:$R,11, FALSE)="","",VLOOKUP($C811,'MSCI Database'!$C:$R,11, FALSE)),"")</f>
        <v>2019</v>
      </c>
      <c r="Z811" s="133" t="str">
        <f>IFERROR(IF(VLOOKUP($C811,'MSCI Database'!$C:$R,12, FALSE)="","",VLOOKUP($C811,'MSCI Database'!$C:$R,12, FALSE)),"")</f>
        <v>E.Segmt-Moderate</v>
      </c>
      <c r="AA811" s="202" t="str">
        <f>IFERROR(IF(VLOOKUP($C811,'MSCI Database'!$C:$R,13, FALSE)="","",VLOOKUP($C811,'MSCI Database'!$C:$R,13, FALSE)),"")</f>
        <v/>
      </c>
    </row>
    <row r="812" spans="1:27" s="130" customFormat="1" ht="15" hidden="1" customHeight="1" outlineLevel="1">
      <c r="A812" s="130" t="s">
        <v>9398</v>
      </c>
      <c r="B812" s="130" t="s">
        <v>9399</v>
      </c>
      <c r="C812" s="130" t="s">
        <v>9400</v>
      </c>
      <c r="D812" s="130" t="s">
        <v>12128</v>
      </c>
      <c r="E812" s="130" t="s">
        <v>12133</v>
      </c>
      <c r="F812" s="169">
        <v>0.13687646515009941</v>
      </c>
      <c r="G812" s="132" t="str">
        <f ca="1">IFERROR(_xll.BQL($A812, "cur_mkt_cap(currency=EUR)")/1000000, " ")</f>
        <v xml:space="preserve"> </v>
      </c>
      <c r="M812" s="305">
        <f t="shared" si="31"/>
        <v>8.855907295211431E-5</v>
      </c>
      <c r="N812" s="223">
        <f t="shared" si="32"/>
        <v>1.4911582475154903E-3</v>
      </c>
      <c r="O812" s="172" t="str">
        <f>IFERROR(IF(VLOOKUP($C812,'MSCI Database'!$C:$R,2, FALSE)="","",VLOOKUP($C812,'MSCI Database'!$C:$R,2, FALSE)),"")</f>
        <v>Health Care Equipment &amp; Supplies</v>
      </c>
      <c r="P812" s="186" t="str">
        <f>IFERROR(IF(VLOOKUP($C812,'MSCI Database'!$C:$R,3, FALSE)="","",VLOOKUP($C812,'MSCI Database'!$C:$R,3, FALSE)),"")</f>
        <v>BBB</v>
      </c>
      <c r="Q812" s="164" t="str">
        <f>IFERROR(IF(VLOOKUP($C812,'MSCI Database'!$C:$R,4, FALSE)="","",VLOOKUP($C812,'MSCI Database'!$C:$R,4, FALSE)),"")</f>
        <v>-1</v>
      </c>
      <c r="R812" s="164">
        <f>IFERROR(IF(VLOOKUP($C812,'MSCI Database'!$C:$R,5, FALSE)="","",VLOOKUP($C812,'MSCI Database'!$C:$R,5, FALSE)),"")</f>
        <v>4.3</v>
      </c>
      <c r="S812" s="164">
        <f>IFERROR(IF(VLOOKUP($C812,'MSCI Database'!$C:$R,6, FALSE)="","",VLOOKUP($C812,'MSCI Database'!$C:$R,6, FALSE)),"")</f>
        <v>10</v>
      </c>
      <c r="T812" s="211">
        <f>IFERROR(IF(VLOOKUP($C812,'MSCI Database'!$C:$R,7, FALSE)="","",VLOOKUP($C812,'MSCI Database'!$C:$R,7, FALSE)),"")</f>
        <v>4.2</v>
      </c>
      <c r="U812" s="164">
        <f>IFERROR(IF(VLOOKUP($C812,'MSCI Database'!$C:$R,8, FALSE)="","",VLOOKUP($C812,'MSCI Database'!$C:$R,8, FALSE)),"")</f>
        <v>5.3</v>
      </c>
      <c r="V812" s="175">
        <f>IFERROR(IF(VLOOKUP($C812,'MSCI Database'!$C:$R,9, FALSE)="","",VLOOKUP($C812,'MSCI Database'!$C:$R,9, FALSE)),"")</f>
        <v>5.0999999999999996</v>
      </c>
      <c r="W812" s="165">
        <f t="shared" ca="1" si="30"/>
        <v>0</v>
      </c>
      <c r="X812" s="166">
        <f>IFERROR(IF(VLOOKUP($C812,'MSCI Database'!$C:$R,10, FALSE)="","",VLOOKUP($C812,'MSCI Database'!$C:$R,10, FALSE)),"")</f>
        <v>32551</v>
      </c>
      <c r="Y812" s="133" t="str">
        <f>IFERROR(IF(VLOOKUP($C812,'MSCI Database'!$C:$R,11, FALSE)="","",VLOOKUP($C812,'MSCI Database'!$C:$R,11, FALSE)),"")</f>
        <v>2019</v>
      </c>
      <c r="Z812" s="133" t="str">
        <f>IFERROR(IF(VLOOKUP($C812,'MSCI Database'!$C:$R,12, FALSE)="","",VLOOKUP($C812,'MSCI Database'!$C:$R,12, FALSE)),"")</f>
        <v>E.Segmt-Moderately High</v>
      </c>
      <c r="AA812" s="202" t="str">
        <f>IFERROR(IF(VLOOKUP($C812,'MSCI Database'!$C:$R,13, FALSE)="","",VLOOKUP($C812,'MSCI Database'!$C:$R,13, FALSE)),"")</f>
        <v/>
      </c>
    </row>
    <row r="813" spans="1:27" s="130" customFormat="1" ht="15" hidden="1" customHeight="1" outlineLevel="1">
      <c r="A813" s="130" t="s">
        <v>9894</v>
      </c>
      <c r="B813" s="130" t="s">
        <v>9895</v>
      </c>
      <c r="C813" s="130" t="s">
        <v>9896</v>
      </c>
      <c r="D813" s="130" t="s">
        <v>12128</v>
      </c>
      <c r="E813" s="130" t="s">
        <v>18689</v>
      </c>
      <c r="F813" s="169">
        <v>0.1366421009602449</v>
      </c>
      <c r="G813" s="132" t="str">
        <f ca="1">IFERROR(_xll.BQL($A813, "cur_mkt_cap(currency=EUR)")/1000000, " ")</f>
        <v xml:space="preserve"> </v>
      </c>
      <c r="M813" s="305">
        <f t="shared" si="31"/>
        <v>8.8407439321278435E-5</v>
      </c>
      <c r="N813" s="223">
        <f t="shared" si="32"/>
        <v>1.4886050394512654E-3</v>
      </c>
      <c r="O813" s="172" t="str">
        <f>IFERROR(IF(VLOOKUP($C813,'MSCI Database'!$C:$R,2, FALSE)="","",VLOOKUP($C813,'MSCI Database'!$C:$R,2, FALSE)),"")</f>
        <v>Software &amp; Services</v>
      </c>
      <c r="P813" s="186" t="str">
        <f>IFERROR(IF(VLOOKUP($C813,'MSCI Database'!$C:$R,3, FALSE)="","",VLOOKUP($C813,'MSCI Database'!$C:$R,3, FALSE)),"")</f>
        <v>B</v>
      </c>
      <c r="Q813" s="164" t="str">
        <f>IFERROR(IF(VLOOKUP($C813,'MSCI Database'!$C:$R,4, FALSE)="","",VLOOKUP($C813,'MSCI Database'!$C:$R,4, FALSE)),"")</f>
        <v>-1</v>
      </c>
      <c r="R813" s="164">
        <f>IFERROR(IF(VLOOKUP($C813,'MSCI Database'!$C:$R,5, FALSE)="","",VLOOKUP($C813,'MSCI Database'!$C:$R,5, FALSE)),"")</f>
        <v>1.8</v>
      </c>
      <c r="S813" s="164">
        <f>IFERROR(IF(VLOOKUP($C813,'MSCI Database'!$C:$R,6, FALSE)="","",VLOOKUP($C813,'MSCI Database'!$C:$R,6, FALSE)),"")</f>
        <v>6.7</v>
      </c>
      <c r="T813" s="211">
        <f>IFERROR(IF(VLOOKUP($C813,'MSCI Database'!$C:$R,7, FALSE)="","",VLOOKUP($C813,'MSCI Database'!$C:$R,7, FALSE)),"")</f>
        <v>2.7</v>
      </c>
      <c r="U813" s="164">
        <f>IFERROR(IF(VLOOKUP($C813,'MSCI Database'!$C:$R,8, FALSE)="","",VLOOKUP($C813,'MSCI Database'!$C:$R,8, FALSE)),"")</f>
        <v>3.6</v>
      </c>
      <c r="V813" s="175">
        <f>IFERROR(IF(VLOOKUP($C813,'MSCI Database'!$C:$R,9, FALSE)="","",VLOOKUP($C813,'MSCI Database'!$C:$R,9, FALSE)),"")</f>
        <v>3.3</v>
      </c>
      <c r="W813" s="165">
        <f t="shared" ca="1" si="30"/>
        <v>0</v>
      </c>
      <c r="X813" s="166">
        <f>IFERROR(IF(VLOOKUP($C813,'MSCI Database'!$C:$R,10, FALSE)="","",VLOOKUP($C813,'MSCI Database'!$C:$R,10, FALSE)),"")</f>
        <v>1702</v>
      </c>
      <c r="Y813" s="133" t="str">
        <f>IFERROR(IF(VLOOKUP($C813,'MSCI Database'!$C:$R,11, FALSE)="","",VLOOKUP($C813,'MSCI Database'!$C:$R,11, FALSE)),"")</f>
        <v>2019</v>
      </c>
      <c r="Z813" s="133" t="str">
        <f>IFERROR(IF(VLOOKUP($C813,'MSCI Database'!$C:$R,12, FALSE)="","",VLOOKUP($C813,'MSCI Database'!$C:$R,12, FALSE)),"")</f>
        <v>E.Segmt-Moderate</v>
      </c>
      <c r="AA813" s="202" t="str">
        <f>IFERROR(IF(VLOOKUP($C813,'MSCI Database'!$C:$R,13, FALSE)="","",VLOOKUP($C813,'MSCI Database'!$C:$R,13, FALSE)),"")</f>
        <v/>
      </c>
    </row>
    <row r="814" spans="1:27" s="130" customFormat="1" ht="15" hidden="1" customHeight="1" outlineLevel="1">
      <c r="A814" s="130" t="s">
        <v>10564</v>
      </c>
      <c r="B814" s="130" t="s">
        <v>10565</v>
      </c>
      <c r="C814" s="130" t="s">
        <v>10566</v>
      </c>
      <c r="D814" s="130" t="s">
        <v>12128</v>
      </c>
      <c r="E814" s="130" t="s">
        <v>18673</v>
      </c>
      <c r="F814" s="169">
        <v>0.1365427142887391</v>
      </c>
      <c r="G814" s="132" t="str">
        <f ca="1">IFERROR(_xll.BQL($A814, "cur_mkt_cap(currency=EUR)")/1000000, " ")</f>
        <v xml:space="preserve"> </v>
      </c>
      <c r="M814" s="305">
        <f t="shared" si="31"/>
        <v>8.834313614481419E-5</v>
      </c>
      <c r="N814" s="223">
        <f t="shared" si="32"/>
        <v>1.4875223021468904E-3</v>
      </c>
      <c r="O814" s="172" t="str">
        <f>IFERROR(IF(VLOOKUP($C814,'MSCI Database'!$C:$R,2, FALSE)="","",VLOOKUP($C814,'MSCI Database'!$C:$R,2, FALSE)),"")</f>
        <v>Professional Services</v>
      </c>
      <c r="P814" s="186" t="str">
        <f>IFERROR(IF(VLOOKUP($C814,'MSCI Database'!$C:$R,3, FALSE)="","",VLOOKUP($C814,'MSCI Database'!$C:$R,3, FALSE)),"")</f>
        <v>A</v>
      </c>
      <c r="Q814" s="164" t="str">
        <f>IFERROR(IF(VLOOKUP($C814,'MSCI Database'!$C:$R,4, FALSE)="","",VLOOKUP($C814,'MSCI Database'!$C:$R,4, FALSE)),"")</f>
        <v>0</v>
      </c>
      <c r="R814" s="164">
        <f>IFERROR(IF(VLOOKUP($C814,'MSCI Database'!$C:$R,5, FALSE)="","",VLOOKUP($C814,'MSCI Database'!$C:$R,5, FALSE)),"")</f>
        <v>6.1</v>
      </c>
      <c r="S814" s="164">
        <f>IFERROR(IF(VLOOKUP($C814,'MSCI Database'!$C:$R,6, FALSE)="","",VLOOKUP($C814,'MSCI Database'!$C:$R,6, FALSE)),"")</f>
        <v>10</v>
      </c>
      <c r="T814" s="211">
        <f>IFERROR(IF(VLOOKUP($C814,'MSCI Database'!$C:$R,7, FALSE)="","",VLOOKUP($C814,'MSCI Database'!$C:$R,7, FALSE)),"")</f>
        <v>6.4</v>
      </c>
      <c r="U814" s="164">
        <f>IFERROR(IF(VLOOKUP($C814,'MSCI Database'!$C:$R,8, FALSE)="","",VLOOKUP($C814,'MSCI Database'!$C:$R,8, FALSE)),"")</f>
        <v>6</v>
      </c>
      <c r="V814" s="175">
        <f>IFERROR(IF(VLOOKUP($C814,'MSCI Database'!$C:$R,9, FALSE)="","",VLOOKUP($C814,'MSCI Database'!$C:$R,9, FALSE)),"")</f>
        <v>6.4</v>
      </c>
      <c r="W814" s="165">
        <f t="shared" ca="1" si="30"/>
        <v>0</v>
      </c>
      <c r="X814" s="166">
        <f>IFERROR(IF(VLOOKUP($C814,'MSCI Database'!$C:$R,10, FALSE)="","",VLOOKUP($C814,'MSCI Database'!$C:$R,10, FALSE)),"")</f>
        <v>45454</v>
      </c>
      <c r="Y814" s="133" t="str">
        <f>IFERROR(IF(VLOOKUP($C814,'MSCI Database'!$C:$R,11, FALSE)="","",VLOOKUP($C814,'MSCI Database'!$C:$R,11, FALSE)),"")</f>
        <v>2019</v>
      </c>
      <c r="Z814" s="133" t="str">
        <f>IFERROR(IF(VLOOKUP($C814,'MSCI Database'!$C:$R,12, FALSE)="","",VLOOKUP($C814,'MSCI Database'!$C:$R,12, FALSE)),"")</f>
        <v>Reported</v>
      </c>
      <c r="AA814" s="202" t="str">
        <f>IFERROR(IF(VLOOKUP($C814,'MSCI Database'!$C:$R,13, FALSE)="","",VLOOKUP($C814,'MSCI Database'!$C:$R,13, FALSE)),"")</f>
        <v>Robust privacy and data security mechanisms continue to drive rating</v>
      </c>
    </row>
    <row r="815" spans="1:27" s="130" customFormat="1" ht="15" hidden="1" customHeight="1" outlineLevel="1">
      <c r="A815" s="130" t="s">
        <v>10958</v>
      </c>
      <c r="B815" s="130" t="s">
        <v>10959</v>
      </c>
      <c r="C815" s="130" t="s">
        <v>10960</v>
      </c>
      <c r="D815" s="130" t="s">
        <v>12128</v>
      </c>
      <c r="E815" s="130" t="s">
        <v>18689</v>
      </c>
      <c r="F815" s="169">
        <v>0.1364672008895447</v>
      </c>
      <c r="G815" s="132" t="str">
        <f ca="1">IFERROR(_xll.BQL($A815, "cur_mkt_cap(currency=EUR)")/1000000, " ")</f>
        <v xml:space="preserve"> </v>
      </c>
      <c r="M815" s="305">
        <f t="shared" si="31"/>
        <v>8.8294278975535414E-5</v>
      </c>
      <c r="N815" s="223">
        <f t="shared" si="32"/>
        <v>1.4866996448121676E-3</v>
      </c>
      <c r="O815" s="172" t="str">
        <f>IFERROR(IF(VLOOKUP($C815,'MSCI Database'!$C:$R,2, FALSE)="","",VLOOKUP($C815,'MSCI Database'!$C:$R,2, FALSE)),"")</f>
        <v>Electronic Equipment, Instruments &amp; Components</v>
      </c>
      <c r="P815" s="186" t="str">
        <f>IFERROR(IF(VLOOKUP($C815,'MSCI Database'!$C:$R,3, FALSE)="","",VLOOKUP($C815,'MSCI Database'!$C:$R,3, FALSE)),"")</f>
        <v>AA</v>
      </c>
      <c r="Q815" s="164" t="str">
        <f>IFERROR(IF(VLOOKUP($C815,'MSCI Database'!$C:$R,4, FALSE)="","",VLOOKUP($C815,'MSCI Database'!$C:$R,4, FALSE)),"")</f>
        <v>1</v>
      </c>
      <c r="R815" s="164">
        <f>IFERROR(IF(VLOOKUP($C815,'MSCI Database'!$C:$R,5, FALSE)="","",VLOOKUP($C815,'MSCI Database'!$C:$R,5, FALSE)),"")</f>
        <v>7.7</v>
      </c>
      <c r="S815" s="164">
        <f>IFERROR(IF(VLOOKUP($C815,'MSCI Database'!$C:$R,6, FALSE)="","",VLOOKUP($C815,'MSCI Database'!$C:$R,6, FALSE)),"")</f>
        <v>3.9</v>
      </c>
      <c r="T815" s="211">
        <f>IFERROR(IF(VLOOKUP($C815,'MSCI Database'!$C:$R,7, FALSE)="","",VLOOKUP($C815,'MSCI Database'!$C:$R,7, FALSE)),"")</f>
        <v>5.4</v>
      </c>
      <c r="U815" s="164">
        <f>IFERROR(IF(VLOOKUP($C815,'MSCI Database'!$C:$R,8, FALSE)="","",VLOOKUP($C815,'MSCI Database'!$C:$R,8, FALSE)),"")</f>
        <v>5.0999999999999996</v>
      </c>
      <c r="V815" s="175">
        <f>IFERROR(IF(VLOOKUP($C815,'MSCI Database'!$C:$R,9, FALSE)="","",VLOOKUP($C815,'MSCI Database'!$C:$R,9, FALSE)),"")</f>
        <v>5.0999999999999996</v>
      </c>
      <c r="W815" s="165">
        <f t="shared" ca="1" si="30"/>
        <v>0</v>
      </c>
      <c r="X815" s="166">
        <f>IFERROR(IF(VLOOKUP($C815,'MSCI Database'!$C:$R,10, FALSE)="","",VLOOKUP($C815,'MSCI Database'!$C:$R,10, FALSE)),"")</f>
        <v>114805</v>
      </c>
      <c r="Y815" s="133" t="str">
        <f>IFERROR(IF(VLOOKUP($C815,'MSCI Database'!$C:$R,11, FALSE)="","",VLOOKUP($C815,'MSCI Database'!$C:$R,11, FALSE)),"")</f>
        <v>2019</v>
      </c>
      <c r="Z815" s="133" t="str">
        <f>IFERROR(IF(VLOOKUP($C815,'MSCI Database'!$C:$R,12, FALSE)="","",VLOOKUP($C815,'MSCI Database'!$C:$R,12, FALSE)),"")</f>
        <v>E.CSI</v>
      </c>
      <c r="AA815" s="202" t="str">
        <f>IFERROR(IF(VLOOKUP($C815,'MSCI Database'!$C:$R,13, FALSE)="","",VLOOKUP($C815,'MSCI Database'!$C:$R,13, FALSE)),"")</f>
        <v/>
      </c>
    </row>
    <row r="816" spans="1:27" s="130" customFormat="1" ht="15" hidden="1" customHeight="1" outlineLevel="1">
      <c r="A816" s="130" t="s">
        <v>9871</v>
      </c>
      <c r="B816" s="130" t="s">
        <v>9872</v>
      </c>
      <c r="C816" s="130" t="s">
        <v>9873</v>
      </c>
      <c r="D816" s="130" t="s">
        <v>12128</v>
      </c>
      <c r="E816" s="130" t="s">
        <v>12133</v>
      </c>
      <c r="F816" s="169">
        <v>0.13629111090150031</v>
      </c>
      <c r="G816" s="132" t="str">
        <f ca="1">IFERROR(_xll.BQL($A816, "cur_mkt_cap(currency=EUR)")/1000000, " ")</f>
        <v xml:space="preserve"> </v>
      </c>
      <c r="M816" s="305">
        <f t="shared" si="31"/>
        <v>8.8180348753270701E-5</v>
      </c>
      <c r="N816" s="223">
        <f t="shared" si="32"/>
        <v>1.4847812869871802E-3</v>
      </c>
      <c r="O816" s="172" t="str">
        <f>IFERROR(IF(VLOOKUP($C816,'MSCI Database'!$C:$R,2, FALSE)="","",VLOOKUP($C816,'MSCI Database'!$C:$R,2, FALSE)),"")</f>
        <v>Biotechnology</v>
      </c>
      <c r="P816" s="186" t="str">
        <f>IFERROR(IF(VLOOKUP($C816,'MSCI Database'!$C:$R,3, FALSE)="","",VLOOKUP($C816,'MSCI Database'!$C:$R,3, FALSE)),"")</f>
        <v>B</v>
      </c>
      <c r="Q816" s="164" t="str">
        <f>IFERROR(IF(VLOOKUP($C816,'MSCI Database'!$C:$R,4, FALSE)="","",VLOOKUP($C816,'MSCI Database'!$C:$R,4, FALSE)),"")</f>
        <v>0</v>
      </c>
      <c r="R816" s="164">
        <f>IFERROR(IF(VLOOKUP($C816,'MSCI Database'!$C:$R,5, FALSE)="","",VLOOKUP($C816,'MSCI Database'!$C:$R,5, FALSE)),"")</f>
        <v>2.4</v>
      </c>
      <c r="S816" s="164">
        <f>IFERROR(IF(VLOOKUP($C816,'MSCI Database'!$C:$R,6, FALSE)="","",VLOOKUP($C816,'MSCI Database'!$C:$R,6, FALSE)),"")</f>
        <v>4.2</v>
      </c>
      <c r="T816" s="211">
        <f>IFERROR(IF(VLOOKUP($C816,'MSCI Database'!$C:$R,7, FALSE)="","",VLOOKUP($C816,'MSCI Database'!$C:$R,7, FALSE)),"")</f>
        <v>3.9</v>
      </c>
      <c r="U816" s="164">
        <f>IFERROR(IF(VLOOKUP($C816,'MSCI Database'!$C:$R,8, FALSE)="","",VLOOKUP($C816,'MSCI Database'!$C:$R,8, FALSE)),"")</f>
        <v>4.8</v>
      </c>
      <c r="V816" s="175">
        <f>IFERROR(IF(VLOOKUP($C816,'MSCI Database'!$C:$R,9, FALSE)="","",VLOOKUP($C816,'MSCI Database'!$C:$R,9, FALSE)),"")</f>
        <v>4.3</v>
      </c>
      <c r="W816" s="165">
        <f t="shared" ca="1" si="30"/>
        <v>0</v>
      </c>
      <c r="X816" s="166">
        <f>IFERROR(IF(VLOOKUP($C816,'MSCI Database'!$C:$R,10, FALSE)="","",VLOOKUP($C816,'MSCI Database'!$C:$R,10, FALSE)),"")</f>
        <v>38665</v>
      </c>
      <c r="Y816" s="133" t="str">
        <f>IFERROR(IF(VLOOKUP($C816,'MSCI Database'!$C:$R,11, FALSE)="","",VLOOKUP($C816,'MSCI Database'!$C:$R,11, FALSE)),"")</f>
        <v>2019</v>
      </c>
      <c r="Z816" s="133" t="str">
        <f>IFERROR(IF(VLOOKUP($C816,'MSCI Database'!$C:$R,12, FALSE)="","",VLOOKUP($C816,'MSCI Database'!$C:$R,12, FALSE)),"")</f>
        <v>E.Segmt-Moderately Low</v>
      </c>
      <c r="AA816" s="202" t="str">
        <f>IFERROR(IF(VLOOKUP($C816,'MSCI Database'!$C:$R,13, FALSE)="","",VLOOKUP($C816,'MSCI Database'!$C:$R,13, FALSE)),"")</f>
        <v/>
      </c>
    </row>
    <row r="817" spans="1:27" s="130" customFormat="1" ht="15" hidden="1" customHeight="1" outlineLevel="1">
      <c r="A817" s="130" t="s">
        <v>11771</v>
      </c>
      <c r="B817" s="130" t="s">
        <v>11772</v>
      </c>
      <c r="C817" s="130" t="s">
        <v>11773</v>
      </c>
      <c r="D817" s="130" t="s">
        <v>12128</v>
      </c>
      <c r="E817" s="130" t="s">
        <v>18688</v>
      </c>
      <c r="F817" s="169">
        <v>0.13603799884637979</v>
      </c>
      <c r="G817" s="132" t="str">
        <f ca="1">IFERROR(_xll.BQL($A817, "cur_mkt_cap(currency=EUR)")/1000000, " ")</f>
        <v xml:space="preserve"> </v>
      </c>
      <c r="M817" s="305">
        <f t="shared" si="31"/>
        <v>8.8016585253607708E-5</v>
      </c>
      <c r="N817" s="223">
        <f t="shared" si="32"/>
        <v>1.4820238361125931E-3</v>
      </c>
      <c r="O817" s="172" t="str">
        <f>IFERROR(IF(VLOOKUP($C817,'MSCI Database'!$C:$R,2, FALSE)="","",VLOOKUP($C817,'MSCI Database'!$C:$R,2, FALSE)),"")</f>
        <v>Banks</v>
      </c>
      <c r="P817" s="186" t="str">
        <f>IFERROR(IF(VLOOKUP($C817,'MSCI Database'!$C:$R,3, FALSE)="","",VLOOKUP($C817,'MSCI Database'!$C:$R,3, FALSE)),"")</f>
        <v>BBB</v>
      </c>
      <c r="Q817" s="164" t="str">
        <f>IFERROR(IF(VLOOKUP($C817,'MSCI Database'!$C:$R,4, FALSE)="","",VLOOKUP($C817,'MSCI Database'!$C:$R,4, FALSE)),"")</f>
        <v>0</v>
      </c>
      <c r="R817" s="164">
        <f>IFERROR(IF(VLOOKUP($C817,'MSCI Database'!$C:$R,5, FALSE)="","",VLOOKUP($C817,'MSCI Database'!$C:$R,5, FALSE)),"")</f>
        <v>5.4</v>
      </c>
      <c r="S817" s="164">
        <f>IFERROR(IF(VLOOKUP($C817,'MSCI Database'!$C:$R,6, FALSE)="","",VLOOKUP($C817,'MSCI Database'!$C:$R,6, FALSE)),"")</f>
        <v>1.2</v>
      </c>
      <c r="T817" s="211">
        <f>IFERROR(IF(VLOOKUP($C817,'MSCI Database'!$C:$R,7, FALSE)="","",VLOOKUP($C817,'MSCI Database'!$C:$R,7, FALSE)),"")</f>
        <v>3.2</v>
      </c>
      <c r="U817" s="164">
        <f>IFERROR(IF(VLOOKUP($C817,'MSCI Database'!$C:$R,8, FALSE)="","",VLOOKUP($C817,'MSCI Database'!$C:$R,8, FALSE)),"")</f>
        <v>7.3</v>
      </c>
      <c r="V817" s="175">
        <f>IFERROR(IF(VLOOKUP($C817,'MSCI Database'!$C:$R,9, FALSE)="","",VLOOKUP($C817,'MSCI Database'!$C:$R,9, FALSE)),"")</f>
        <v>4.3</v>
      </c>
      <c r="W817" s="165">
        <f t="shared" ca="1" si="30"/>
        <v>0</v>
      </c>
      <c r="X817" s="166">
        <f>IFERROR(IF(VLOOKUP($C817,'MSCI Database'!$C:$R,10, FALSE)="","",VLOOKUP($C817,'MSCI Database'!$C:$R,10, FALSE)),"")</f>
        <v>9503</v>
      </c>
      <c r="Y817" s="133" t="str">
        <f>IFERROR(IF(VLOOKUP($C817,'MSCI Database'!$C:$R,11, FALSE)="","",VLOOKUP($C817,'MSCI Database'!$C:$R,11, FALSE)),"")</f>
        <v>2019</v>
      </c>
      <c r="Z817" s="133" t="str">
        <f>IFERROR(IF(VLOOKUP($C817,'MSCI Database'!$C:$R,12, FALSE)="","",VLOOKUP($C817,'MSCI Database'!$C:$R,12, FALSE)),"")</f>
        <v>E.Segmt-Moderate</v>
      </c>
      <c r="AA817" s="202" t="str">
        <f>IFERROR(IF(VLOOKUP($C817,'MSCI Database'!$C:$R,13, FALSE)="","",VLOOKUP($C817,'MSCI Database'!$C:$R,13, FALSE)),"")</f>
        <v/>
      </c>
    </row>
    <row r="818" spans="1:27" s="130" customFormat="1" ht="15" hidden="1" customHeight="1" outlineLevel="1">
      <c r="A818" s="130" t="s">
        <v>10317</v>
      </c>
      <c r="B818" s="130" t="s">
        <v>10318</v>
      </c>
      <c r="C818" s="130" t="s">
        <v>10319</v>
      </c>
      <c r="D818" s="130" t="s">
        <v>12128</v>
      </c>
      <c r="E818" s="130" t="s">
        <v>12133</v>
      </c>
      <c r="F818" s="169">
        <v>0.13594250067744429</v>
      </c>
      <c r="G818" s="132" t="str">
        <f ca="1">IFERROR(_xll.BQL($A818, "cur_mkt_cap(currency=EUR)")/1000000, " ")</f>
        <v xml:space="preserve"> </v>
      </c>
      <c r="M818" s="305">
        <f t="shared" si="31"/>
        <v>8.7954797938306458E-5</v>
      </c>
      <c r="N818" s="223">
        <f t="shared" si="32"/>
        <v>1.4809834608948765E-3</v>
      </c>
      <c r="O818" s="172" t="str">
        <f>IFERROR(IF(VLOOKUP($C818,'MSCI Database'!$C:$R,2, FALSE)="","",VLOOKUP($C818,'MSCI Database'!$C:$R,2, FALSE)),"")</f>
        <v>Biotechnology</v>
      </c>
      <c r="P818" s="186" t="str">
        <f>IFERROR(IF(VLOOKUP($C818,'MSCI Database'!$C:$R,3, FALSE)="","",VLOOKUP($C818,'MSCI Database'!$C:$R,3, FALSE)),"")</f>
        <v>B</v>
      </c>
      <c r="Q818" s="164" t="str">
        <f>IFERROR(IF(VLOOKUP($C818,'MSCI Database'!$C:$R,4, FALSE)="","",VLOOKUP($C818,'MSCI Database'!$C:$R,4, FALSE)),"")</f>
        <v>0</v>
      </c>
      <c r="R818" s="164">
        <f>IFERROR(IF(VLOOKUP($C818,'MSCI Database'!$C:$R,5, FALSE)="","",VLOOKUP($C818,'MSCI Database'!$C:$R,5, FALSE)),"")</f>
        <v>1.6</v>
      </c>
      <c r="S818" s="164">
        <f>IFERROR(IF(VLOOKUP($C818,'MSCI Database'!$C:$R,6, FALSE)="","",VLOOKUP($C818,'MSCI Database'!$C:$R,6, FALSE)),"")</f>
        <v>4.8</v>
      </c>
      <c r="T818" s="211">
        <f>IFERROR(IF(VLOOKUP($C818,'MSCI Database'!$C:$R,7, FALSE)="","",VLOOKUP($C818,'MSCI Database'!$C:$R,7, FALSE)),"")</f>
        <v>3.8</v>
      </c>
      <c r="U818" s="164">
        <f>IFERROR(IF(VLOOKUP($C818,'MSCI Database'!$C:$R,8, FALSE)="","",VLOOKUP($C818,'MSCI Database'!$C:$R,8, FALSE)),"")</f>
        <v>5.2</v>
      </c>
      <c r="V818" s="175">
        <f>IFERROR(IF(VLOOKUP($C818,'MSCI Database'!$C:$R,9, FALSE)="","",VLOOKUP($C818,'MSCI Database'!$C:$R,9, FALSE)),"")</f>
        <v>4.4000000000000004</v>
      </c>
      <c r="W818" s="165">
        <f t="shared" ca="1" si="30"/>
        <v>0</v>
      </c>
      <c r="X818" s="166">
        <f>IFERROR(IF(VLOOKUP($C818,'MSCI Database'!$C:$R,10, FALSE)="","",VLOOKUP($C818,'MSCI Database'!$C:$R,10, FALSE)),"")</f>
        <v>8662</v>
      </c>
      <c r="Y818" s="133" t="str">
        <f>IFERROR(IF(VLOOKUP($C818,'MSCI Database'!$C:$R,11, FALSE)="","",VLOOKUP($C818,'MSCI Database'!$C:$R,11, FALSE)),"")</f>
        <v>2019</v>
      </c>
      <c r="Z818" s="133" t="str">
        <f>IFERROR(IF(VLOOKUP($C818,'MSCI Database'!$C:$R,12, FALSE)="","",VLOOKUP($C818,'MSCI Database'!$C:$R,12, FALSE)),"")</f>
        <v>E.Segmt-Moderately Low</v>
      </c>
      <c r="AA818" s="202" t="str">
        <f>IFERROR(IF(VLOOKUP($C818,'MSCI Database'!$C:$R,13, FALSE)="","",VLOOKUP($C818,'MSCI Database'!$C:$R,13, FALSE)),"")</f>
        <v/>
      </c>
    </row>
    <row r="819" spans="1:27" s="130" customFormat="1" ht="15" hidden="1" customHeight="1" outlineLevel="1">
      <c r="A819" s="130" t="s">
        <v>10499</v>
      </c>
      <c r="B819" s="130" t="s">
        <v>10500</v>
      </c>
      <c r="C819" s="130" t="s">
        <v>10501</v>
      </c>
      <c r="D819" s="130" t="s">
        <v>12128</v>
      </c>
      <c r="E819" s="130" t="s">
        <v>18684</v>
      </c>
      <c r="F819" s="169">
        <v>0.13581363529589191</v>
      </c>
      <c r="G819" s="132" t="str">
        <f ca="1">IFERROR(_xll.BQL($A819, "cur_mkt_cap(currency=EUR)")/1000000, " ")</f>
        <v xml:space="preserve"> </v>
      </c>
      <c r="M819" s="305">
        <f t="shared" si="31"/>
        <v>8.7871422036442048E-5</v>
      </c>
      <c r="N819" s="223">
        <f t="shared" si="32"/>
        <v>1.4795795769159154E-3</v>
      </c>
      <c r="O819" s="172" t="str">
        <f>IFERROR(IF(VLOOKUP($C819,'MSCI Database'!$C:$R,2, FALSE)="","",VLOOKUP($C819,'MSCI Database'!$C:$R,2, FALSE)),"")</f>
        <v>Paper &amp; Forest Products</v>
      </c>
      <c r="P819" s="186" t="str">
        <f>IFERROR(IF(VLOOKUP($C819,'MSCI Database'!$C:$R,3, FALSE)="","",VLOOKUP($C819,'MSCI Database'!$C:$R,3, FALSE)),"")</f>
        <v>BBB</v>
      </c>
      <c r="Q819" s="164" t="str">
        <f>IFERROR(IF(VLOOKUP($C819,'MSCI Database'!$C:$R,4, FALSE)="","",VLOOKUP($C819,'MSCI Database'!$C:$R,4, FALSE)),"")</f>
        <v>0</v>
      </c>
      <c r="R819" s="164">
        <f>IFERROR(IF(VLOOKUP($C819,'MSCI Database'!$C:$R,5, FALSE)="","",VLOOKUP($C819,'MSCI Database'!$C:$R,5, FALSE)),"")</f>
        <v>5.7</v>
      </c>
      <c r="S819" s="164">
        <f>IFERROR(IF(VLOOKUP($C819,'MSCI Database'!$C:$R,6, FALSE)="","",VLOOKUP($C819,'MSCI Database'!$C:$R,6, FALSE)),"")</f>
        <v>4.8</v>
      </c>
      <c r="T819" s="211">
        <f>IFERROR(IF(VLOOKUP($C819,'MSCI Database'!$C:$R,7, FALSE)="","",VLOOKUP($C819,'MSCI Database'!$C:$R,7, FALSE)),"")</f>
        <v>3.7</v>
      </c>
      <c r="U819" s="164">
        <f>IFERROR(IF(VLOOKUP($C819,'MSCI Database'!$C:$R,8, FALSE)="","",VLOOKUP($C819,'MSCI Database'!$C:$R,8, FALSE)),"")</f>
        <v>6.4</v>
      </c>
      <c r="V819" s="175">
        <f>IFERROR(IF(VLOOKUP($C819,'MSCI Database'!$C:$R,9, FALSE)="","",VLOOKUP($C819,'MSCI Database'!$C:$R,9, FALSE)),"")</f>
        <v>5.0999999999999996</v>
      </c>
      <c r="W819" s="165">
        <f t="shared" ca="1" si="30"/>
        <v>0</v>
      </c>
      <c r="X819" s="166">
        <f>IFERROR(IF(VLOOKUP($C819,'MSCI Database'!$C:$R,10, FALSE)="","",VLOOKUP($C819,'MSCI Database'!$C:$R,10, FALSE)),"")</f>
        <v>982640</v>
      </c>
      <c r="Y819" s="133" t="str">
        <f>IFERROR(IF(VLOOKUP($C819,'MSCI Database'!$C:$R,11, FALSE)="","",VLOOKUP($C819,'MSCI Database'!$C:$R,11, FALSE)),"")</f>
        <v>2019</v>
      </c>
      <c r="Z819" s="133" t="str">
        <f>IFERROR(IF(VLOOKUP($C819,'MSCI Database'!$C:$R,12, FALSE)="","",VLOOKUP($C819,'MSCI Database'!$C:$R,12, FALSE)),"")</f>
        <v>E.Segmt-Moderately High</v>
      </c>
      <c r="AA819" s="202" t="str">
        <f>IFERROR(IF(VLOOKUP($C819,'MSCI Database'!$C:$R,13, FALSE)="","",VLOOKUP($C819,'MSCI Database'!$C:$R,13, FALSE)),"")</f>
        <v/>
      </c>
    </row>
    <row r="820" spans="1:27" s="130" customFormat="1" ht="15" hidden="1" customHeight="1" outlineLevel="1">
      <c r="A820" s="130" t="s">
        <v>9107</v>
      </c>
      <c r="B820" s="130" t="s">
        <v>9108</v>
      </c>
      <c r="C820" s="130" t="s">
        <v>9109</v>
      </c>
      <c r="D820" s="130" t="s">
        <v>12128</v>
      </c>
      <c r="E820" s="130" t="s">
        <v>18682</v>
      </c>
      <c r="F820" s="169">
        <v>0.1356732136199604</v>
      </c>
      <c r="G820" s="132" t="str">
        <f ca="1">IFERROR(_xll.BQL($A820, "cur_mkt_cap(currency=EUR)")/1000000, " ")</f>
        <v xml:space="preserve"> </v>
      </c>
      <c r="M820" s="305">
        <f t="shared" si="31"/>
        <v>8.7780569212114377E-5</v>
      </c>
      <c r="N820" s="223">
        <f t="shared" si="32"/>
        <v>1.4780497964677895E-3</v>
      </c>
      <c r="O820" s="172" t="str">
        <f>IFERROR(IF(VLOOKUP($C820,'MSCI Database'!$C:$R,2, FALSE)="","",VLOOKUP($C820,'MSCI Database'!$C:$R,2, FALSE)),"")</f>
        <v>Retail - Consumer Discretionary</v>
      </c>
      <c r="P820" s="186" t="str">
        <f>IFERROR(IF(VLOOKUP($C820,'MSCI Database'!$C:$R,3, FALSE)="","",VLOOKUP($C820,'MSCI Database'!$C:$R,3, FALSE)),"")</f>
        <v>A</v>
      </c>
      <c r="Q820" s="164" t="str">
        <f>IFERROR(IF(VLOOKUP($C820,'MSCI Database'!$C:$R,4, FALSE)="","",VLOOKUP($C820,'MSCI Database'!$C:$R,4, FALSE)),"")</f>
        <v>0</v>
      </c>
      <c r="R820" s="164">
        <f>IFERROR(IF(VLOOKUP($C820,'MSCI Database'!$C:$R,5, FALSE)="","",VLOOKUP($C820,'MSCI Database'!$C:$R,5, FALSE)),"")</f>
        <v>6.3</v>
      </c>
      <c r="S820" s="164">
        <f>IFERROR(IF(VLOOKUP($C820,'MSCI Database'!$C:$R,6, FALSE)="","",VLOOKUP($C820,'MSCI Database'!$C:$R,6, FALSE)),"")</f>
        <v>5</v>
      </c>
      <c r="T820" s="211">
        <f>IFERROR(IF(VLOOKUP($C820,'MSCI Database'!$C:$R,7, FALSE)="","",VLOOKUP($C820,'MSCI Database'!$C:$R,7, FALSE)),"")</f>
        <v>5.3</v>
      </c>
      <c r="U820" s="164">
        <f>IFERROR(IF(VLOOKUP($C820,'MSCI Database'!$C:$R,8, FALSE)="","",VLOOKUP($C820,'MSCI Database'!$C:$R,8, FALSE)),"")</f>
        <v>4.5</v>
      </c>
      <c r="V820" s="175">
        <f>IFERROR(IF(VLOOKUP($C820,'MSCI Database'!$C:$R,9, FALSE)="","",VLOOKUP($C820,'MSCI Database'!$C:$R,9, FALSE)),"")</f>
        <v>5</v>
      </c>
      <c r="W820" s="165">
        <f t="shared" ca="1" si="30"/>
        <v>0</v>
      </c>
      <c r="X820" s="166">
        <f>IFERROR(IF(VLOOKUP($C820,'MSCI Database'!$C:$R,10, FALSE)="","",VLOOKUP($C820,'MSCI Database'!$C:$R,10, FALSE)),"")</f>
        <v>96795</v>
      </c>
      <c r="Y820" s="133" t="str">
        <f>IFERROR(IF(VLOOKUP($C820,'MSCI Database'!$C:$R,11, FALSE)="","",VLOOKUP($C820,'MSCI Database'!$C:$R,11, FALSE)),"")</f>
        <v>2019</v>
      </c>
      <c r="Z820" s="133" t="str">
        <f>IFERROR(IF(VLOOKUP($C820,'MSCI Database'!$C:$R,12, FALSE)="","",VLOOKUP($C820,'MSCI Database'!$C:$R,12, FALSE)),"")</f>
        <v>E.Segmt-Moderate</v>
      </c>
      <c r="AA820" s="202" t="str">
        <f>IFERROR(IF(VLOOKUP($C820,'MSCI Database'!$C:$R,13, FALSE)="","",VLOOKUP($C820,'MSCI Database'!$C:$R,13, FALSE)),"")</f>
        <v/>
      </c>
    </row>
    <row r="821" spans="1:27" s="130" customFormat="1" ht="15" hidden="1" customHeight="1" outlineLevel="1">
      <c r="A821" s="130" t="s">
        <v>10109</v>
      </c>
      <c r="B821" s="130" t="s">
        <v>10110</v>
      </c>
      <c r="C821" s="130" t="s">
        <v>10111</v>
      </c>
      <c r="D821" s="130" t="s">
        <v>12128</v>
      </c>
      <c r="E821" s="130" t="s">
        <v>12133</v>
      </c>
      <c r="F821" s="169">
        <v>0.13562489307038589</v>
      </c>
      <c r="G821" s="132" t="str">
        <f ca="1">IFERROR(_xll.BQL($A821, "cur_mkt_cap(currency=EUR)")/1000000, " ")</f>
        <v xml:space="preserve"> </v>
      </c>
      <c r="M821" s="305">
        <f t="shared" si="31"/>
        <v>8.774930581653967E-5</v>
      </c>
      <c r="N821" s="223">
        <f t="shared" si="32"/>
        <v>1.4775233832093559E-3</v>
      </c>
      <c r="O821" s="172" t="str">
        <f>IFERROR(IF(VLOOKUP($C821,'MSCI Database'!$C:$R,2, FALSE)="","",VLOOKUP($C821,'MSCI Database'!$C:$R,2, FALSE)),"")</f>
        <v>Health Care Equipment &amp; Supplies</v>
      </c>
      <c r="P821" s="186" t="str">
        <f>IFERROR(IF(VLOOKUP($C821,'MSCI Database'!$C:$R,3, FALSE)="","",VLOOKUP($C821,'MSCI Database'!$C:$R,3, FALSE)),"")</f>
        <v>A</v>
      </c>
      <c r="Q821" s="164" t="str">
        <f>IFERROR(IF(VLOOKUP($C821,'MSCI Database'!$C:$R,4, FALSE)="","",VLOOKUP($C821,'MSCI Database'!$C:$R,4, FALSE)),"")</f>
        <v>1</v>
      </c>
      <c r="R821" s="164">
        <f>IFERROR(IF(VLOOKUP($C821,'MSCI Database'!$C:$R,5, FALSE)="","",VLOOKUP($C821,'MSCI Database'!$C:$R,5, FALSE)),"")</f>
        <v>6.7</v>
      </c>
      <c r="S821" s="164">
        <f>IFERROR(IF(VLOOKUP($C821,'MSCI Database'!$C:$R,6, FALSE)="","",VLOOKUP($C821,'MSCI Database'!$C:$R,6, FALSE)),"")</f>
        <v>6.6</v>
      </c>
      <c r="T821" s="211">
        <f>IFERROR(IF(VLOOKUP($C821,'MSCI Database'!$C:$R,7, FALSE)="","",VLOOKUP($C821,'MSCI Database'!$C:$R,7, FALSE)),"")</f>
        <v>6.1</v>
      </c>
      <c r="U821" s="164">
        <f>IFERROR(IF(VLOOKUP($C821,'MSCI Database'!$C:$R,8, FALSE)="","",VLOOKUP($C821,'MSCI Database'!$C:$R,8, FALSE)),"")</f>
        <v>5.7</v>
      </c>
      <c r="V821" s="175">
        <f>IFERROR(IF(VLOOKUP($C821,'MSCI Database'!$C:$R,9, FALSE)="","",VLOOKUP($C821,'MSCI Database'!$C:$R,9, FALSE)),"")</f>
        <v>5.9</v>
      </c>
      <c r="W821" s="165">
        <f t="shared" ca="1" si="30"/>
        <v>0</v>
      </c>
      <c r="X821" s="166">
        <f>IFERROR(IF(VLOOKUP($C821,'MSCI Database'!$C:$R,10, FALSE)="","",VLOOKUP($C821,'MSCI Database'!$C:$R,10, FALSE)),"")</f>
        <v>17203</v>
      </c>
      <c r="Y821" s="133" t="str">
        <f>IFERROR(IF(VLOOKUP($C821,'MSCI Database'!$C:$R,11, FALSE)="","",VLOOKUP($C821,'MSCI Database'!$C:$R,11, FALSE)),"")</f>
        <v>2019</v>
      </c>
      <c r="Z821" s="133" t="str">
        <f>IFERROR(IF(VLOOKUP($C821,'MSCI Database'!$C:$R,12, FALSE)="","",VLOOKUP($C821,'MSCI Database'!$C:$R,12, FALSE)),"")</f>
        <v>E.Segmt-Moderately High</v>
      </c>
      <c r="AA821" s="202" t="str">
        <f>IFERROR(IF(VLOOKUP($C821,'MSCI Database'!$C:$R,13, FALSE)="","",VLOOKUP($C821,'MSCI Database'!$C:$R,13, FALSE)),"")</f>
        <v/>
      </c>
    </row>
    <row r="822" spans="1:27" s="130" customFormat="1" ht="15" hidden="1" customHeight="1" outlineLevel="1">
      <c r="A822" s="130" t="s">
        <v>10694</v>
      </c>
      <c r="B822" s="130" t="s">
        <v>10695</v>
      </c>
      <c r="C822" s="130" t="s">
        <v>10696</v>
      </c>
      <c r="D822" s="130" t="s">
        <v>12128</v>
      </c>
      <c r="E822" s="130" t="s">
        <v>18707</v>
      </c>
      <c r="F822" s="169">
        <v>0.13541621306226981</v>
      </c>
      <c r="G822" s="132" t="str">
        <f ca="1">IFERROR(_xll.BQL($A822, "cur_mkt_cap(currency=EUR)")/1000000, " ")</f>
        <v xml:space="preserve"> </v>
      </c>
      <c r="M822" s="305">
        <f t="shared" si="31"/>
        <v>8.7614289851288552E-5</v>
      </c>
      <c r="N822" s="223">
        <f t="shared" si="32"/>
        <v>1.475249983506546E-3</v>
      </c>
      <c r="O822" s="172" t="str">
        <f>IFERROR(IF(VLOOKUP($C822,'MSCI Database'!$C:$R,2, FALSE)="","",VLOOKUP($C822,'MSCI Database'!$C:$R,2, FALSE)),"")</f>
        <v>Energy Equipment &amp; Services</v>
      </c>
      <c r="P822" s="186" t="str">
        <f>IFERROR(IF(VLOOKUP($C822,'MSCI Database'!$C:$R,3, FALSE)="","",VLOOKUP($C822,'MSCI Database'!$C:$R,3, FALSE)),"")</f>
        <v>A</v>
      </c>
      <c r="Q822" s="164" t="str">
        <f>IFERROR(IF(VLOOKUP($C822,'MSCI Database'!$C:$R,4, FALSE)="","",VLOOKUP($C822,'MSCI Database'!$C:$R,4, FALSE)),"")</f>
        <v>0</v>
      </c>
      <c r="R822" s="164">
        <f>IFERROR(IF(VLOOKUP($C822,'MSCI Database'!$C:$R,5, FALSE)="","",VLOOKUP($C822,'MSCI Database'!$C:$R,5, FALSE)),"")</f>
        <v>6</v>
      </c>
      <c r="S822" s="164">
        <f>IFERROR(IF(VLOOKUP($C822,'MSCI Database'!$C:$R,6, FALSE)="","",VLOOKUP($C822,'MSCI Database'!$C:$R,6, FALSE)),"")</f>
        <v>6.9</v>
      </c>
      <c r="T822" s="211">
        <f>IFERROR(IF(VLOOKUP($C822,'MSCI Database'!$C:$R,7, FALSE)="","",VLOOKUP($C822,'MSCI Database'!$C:$R,7, FALSE)),"")</f>
        <v>7.1</v>
      </c>
      <c r="U822" s="164">
        <f>IFERROR(IF(VLOOKUP($C822,'MSCI Database'!$C:$R,8, FALSE)="","",VLOOKUP($C822,'MSCI Database'!$C:$R,8, FALSE)),"")</f>
        <v>4.2</v>
      </c>
      <c r="V822" s="175">
        <f>IFERROR(IF(VLOOKUP($C822,'MSCI Database'!$C:$R,9, FALSE)="","",VLOOKUP($C822,'MSCI Database'!$C:$R,9, FALSE)),"")</f>
        <v>6</v>
      </c>
      <c r="W822" s="165">
        <f t="shared" ca="1" si="30"/>
        <v>0</v>
      </c>
      <c r="X822" s="166">
        <f>IFERROR(IF(VLOOKUP($C822,'MSCI Database'!$C:$R,10, FALSE)="","",VLOOKUP($C822,'MSCI Database'!$C:$R,10, FALSE)),"")</f>
        <v>1021739</v>
      </c>
      <c r="Y822" s="133" t="str">
        <f>IFERROR(IF(VLOOKUP($C822,'MSCI Database'!$C:$R,11, FALSE)="","",VLOOKUP($C822,'MSCI Database'!$C:$R,11, FALSE)),"")</f>
        <v>2019</v>
      </c>
      <c r="Z822" s="133" t="str">
        <f>IFERROR(IF(VLOOKUP($C822,'MSCI Database'!$C:$R,12, FALSE)="","",VLOOKUP($C822,'MSCI Database'!$C:$R,12, FALSE)),"")</f>
        <v>E.Segmt-Moderate</v>
      </c>
      <c r="AA822" s="202" t="str">
        <f>IFERROR(IF(VLOOKUP($C822,'MSCI Database'!$C:$R,13, FALSE)="","",VLOOKUP($C822,'MSCI Database'!$C:$R,13, FALSE)),"")</f>
        <v>Robust anti-corruption and safety management practices relative to peers</v>
      </c>
    </row>
    <row r="823" spans="1:27" s="130" customFormat="1" ht="15" hidden="1" customHeight="1" outlineLevel="1">
      <c r="A823" s="130" t="s">
        <v>10453</v>
      </c>
      <c r="B823" s="130" t="s">
        <v>10454</v>
      </c>
      <c r="C823" s="130" t="s">
        <v>10455</v>
      </c>
      <c r="D823" s="130" t="s">
        <v>12128</v>
      </c>
      <c r="E823" s="130" t="s">
        <v>18689</v>
      </c>
      <c r="F823" s="169">
        <v>0.1354122128065231</v>
      </c>
      <c r="G823" s="132" t="str">
        <f ca="1">IFERROR(_xll.BQL($A823, "cur_mkt_cap(currency=EUR)")/1000000, " ")</f>
        <v xml:space="preserve"> </v>
      </c>
      <c r="M823" s="305">
        <f t="shared" si="31"/>
        <v>8.7611701685820449E-5</v>
      </c>
      <c r="N823" s="223">
        <f t="shared" si="32"/>
        <v>1.4752064039595266E-3</v>
      </c>
      <c r="O823" s="172" t="str">
        <f>IFERROR(IF(VLOOKUP($C823,'MSCI Database'!$C:$R,2, FALSE)="","",VLOOKUP($C823,'MSCI Database'!$C:$R,2, FALSE)),"")</f>
        <v>Semiconductors &amp; Semiconductor Equipment</v>
      </c>
      <c r="P823" s="186" t="str">
        <f>IFERROR(IF(VLOOKUP($C823,'MSCI Database'!$C:$R,3, FALSE)="","",VLOOKUP($C823,'MSCI Database'!$C:$R,3, FALSE)),"")</f>
        <v>BB</v>
      </c>
      <c r="Q823" s="164" t="str">
        <f>IFERROR(IF(VLOOKUP($C823,'MSCI Database'!$C:$R,4, FALSE)="","",VLOOKUP($C823,'MSCI Database'!$C:$R,4, FALSE)),"")</f>
        <v>0</v>
      </c>
      <c r="R823" s="164">
        <f>IFERROR(IF(VLOOKUP($C823,'MSCI Database'!$C:$R,5, FALSE)="","",VLOOKUP($C823,'MSCI Database'!$C:$R,5, FALSE)),"")</f>
        <v>4.2</v>
      </c>
      <c r="S823" s="164">
        <f>IFERROR(IF(VLOOKUP($C823,'MSCI Database'!$C:$R,6, FALSE)="","",VLOOKUP($C823,'MSCI Database'!$C:$R,6, FALSE)),"")</f>
        <v>3.6</v>
      </c>
      <c r="T823" s="211">
        <f>IFERROR(IF(VLOOKUP($C823,'MSCI Database'!$C:$R,7, FALSE)="","",VLOOKUP($C823,'MSCI Database'!$C:$R,7, FALSE)),"")</f>
        <v>4.2</v>
      </c>
      <c r="U823" s="164">
        <f>IFERROR(IF(VLOOKUP($C823,'MSCI Database'!$C:$R,8, FALSE)="","",VLOOKUP($C823,'MSCI Database'!$C:$R,8, FALSE)),"")</f>
        <v>6</v>
      </c>
      <c r="V823" s="175">
        <f>IFERROR(IF(VLOOKUP($C823,'MSCI Database'!$C:$R,9, FALSE)="","",VLOOKUP($C823,'MSCI Database'!$C:$R,9, FALSE)),"")</f>
        <v>4.9000000000000004</v>
      </c>
      <c r="W823" s="165">
        <f t="shared" ca="1" si="30"/>
        <v>0</v>
      </c>
      <c r="X823" s="166">
        <f>IFERROR(IF(VLOOKUP($C823,'MSCI Database'!$C:$R,10, FALSE)="","",VLOOKUP($C823,'MSCI Database'!$C:$R,10, FALSE)),"")</f>
        <v>21603</v>
      </c>
      <c r="Y823" s="133" t="str">
        <f>IFERROR(IF(VLOOKUP($C823,'MSCI Database'!$C:$R,11, FALSE)="","",VLOOKUP($C823,'MSCI Database'!$C:$R,11, FALSE)),"")</f>
        <v>2019</v>
      </c>
      <c r="Z823" s="133" t="str">
        <f>IFERROR(IF(VLOOKUP($C823,'MSCI Database'!$C:$R,12, FALSE)="","",VLOOKUP($C823,'MSCI Database'!$C:$R,12, FALSE)),"")</f>
        <v>E.CSI</v>
      </c>
      <c r="AA823" s="202" t="str">
        <f>IFERROR(IF(VLOOKUP($C823,'MSCI Database'!$C:$R,13, FALSE)="","",VLOOKUP($C823,'MSCI Database'!$C:$R,13, FALSE)),"")</f>
        <v/>
      </c>
    </row>
    <row r="824" spans="1:27" s="130" customFormat="1" ht="15" hidden="1" customHeight="1" outlineLevel="1">
      <c r="A824" s="130" t="s">
        <v>11500</v>
      </c>
      <c r="B824" s="130" t="s">
        <v>11501</v>
      </c>
      <c r="C824" s="130" t="s">
        <v>11502</v>
      </c>
      <c r="D824" s="130" t="s">
        <v>12128</v>
      </c>
      <c r="E824" s="130" t="s">
        <v>18682</v>
      </c>
      <c r="F824" s="169">
        <v>0.13512802066913501</v>
      </c>
      <c r="G824" s="132" t="str">
        <f ca="1">IFERROR(_xll.BQL($A824, "cur_mkt_cap(currency=EUR)")/1000000, " ")</f>
        <v xml:space="preserve"> </v>
      </c>
      <c r="M824" s="305">
        <f t="shared" si="31"/>
        <v>8.7427829372930347E-5</v>
      </c>
      <c r="N824" s="223">
        <f t="shared" si="32"/>
        <v>1.4721103607567702E-3</v>
      </c>
      <c r="O824" s="172" t="str">
        <f>IFERROR(IF(VLOOKUP($C824,'MSCI Database'!$C:$R,2, FALSE)="","",VLOOKUP($C824,'MSCI Database'!$C:$R,2, FALSE)),"")</f>
        <v>Real Estate Development &amp; Diversified Activities</v>
      </c>
      <c r="P824" s="186" t="str">
        <f>IFERROR(IF(VLOOKUP($C824,'MSCI Database'!$C:$R,3, FALSE)="","",VLOOKUP($C824,'MSCI Database'!$C:$R,3, FALSE)),"")</f>
        <v>BB</v>
      </c>
      <c r="Q824" s="164" t="str">
        <f>IFERROR(IF(VLOOKUP($C824,'MSCI Database'!$C:$R,4, FALSE)="","",VLOOKUP($C824,'MSCI Database'!$C:$R,4, FALSE)),"")</f>
        <v>0</v>
      </c>
      <c r="R824" s="164">
        <f>IFERROR(IF(VLOOKUP($C824,'MSCI Database'!$C:$R,5, FALSE)="","",VLOOKUP($C824,'MSCI Database'!$C:$R,5, FALSE)),"")</f>
        <v>4.2</v>
      </c>
      <c r="S824" s="164">
        <f>IFERROR(IF(VLOOKUP($C824,'MSCI Database'!$C:$R,6, FALSE)="","",VLOOKUP($C824,'MSCI Database'!$C:$R,6, FALSE)),"")</f>
        <v>2.2000000000000002</v>
      </c>
      <c r="T824" s="211">
        <f>IFERROR(IF(VLOOKUP($C824,'MSCI Database'!$C:$R,7, FALSE)="","",VLOOKUP($C824,'MSCI Database'!$C:$R,7, FALSE)),"")</f>
        <v>3.2</v>
      </c>
      <c r="U824" s="164">
        <f>IFERROR(IF(VLOOKUP($C824,'MSCI Database'!$C:$R,8, FALSE)="","",VLOOKUP($C824,'MSCI Database'!$C:$R,8, FALSE)),"")</f>
        <v>5.5</v>
      </c>
      <c r="V824" s="175">
        <f>IFERROR(IF(VLOOKUP($C824,'MSCI Database'!$C:$R,9, FALSE)="","",VLOOKUP($C824,'MSCI Database'!$C:$R,9, FALSE)),"")</f>
        <v>3.6</v>
      </c>
      <c r="W824" s="165">
        <f t="shared" ca="1" si="30"/>
        <v>0</v>
      </c>
      <c r="X824" s="166">
        <f>IFERROR(IF(VLOOKUP($C824,'MSCI Database'!$C:$R,10, FALSE)="","",VLOOKUP($C824,'MSCI Database'!$C:$R,10, FALSE)),"")</f>
        <v>105251</v>
      </c>
      <c r="Y824" s="133" t="str">
        <f>IFERROR(IF(VLOOKUP($C824,'MSCI Database'!$C:$R,11, FALSE)="","",VLOOKUP($C824,'MSCI Database'!$C:$R,11, FALSE)),"")</f>
        <v>2019</v>
      </c>
      <c r="Z824" s="133" t="str">
        <f>IFERROR(IF(VLOOKUP($C824,'MSCI Database'!$C:$R,12, FALSE)="","",VLOOKUP($C824,'MSCI Database'!$C:$R,12, FALSE)),"")</f>
        <v>E.Segmt-Low</v>
      </c>
      <c r="AA824" s="202" t="str">
        <f>IFERROR(IF(VLOOKUP($C824,'MSCI Database'!$C:$R,13, FALSE)="","",VLOOKUP($C824,'MSCI Database'!$C:$R,13, FALSE)),"")</f>
        <v/>
      </c>
    </row>
    <row r="825" spans="1:27" s="130" customFormat="1" ht="15" hidden="1" customHeight="1" outlineLevel="1">
      <c r="A825" s="130" t="s">
        <v>9964</v>
      </c>
      <c r="B825" s="130" t="s">
        <v>9965</v>
      </c>
      <c r="C825" s="130" t="s">
        <v>9966</v>
      </c>
      <c r="D825" s="130" t="s">
        <v>12128</v>
      </c>
      <c r="E825" s="130" t="s">
        <v>18673</v>
      </c>
      <c r="F825" s="169">
        <v>0.13476667947242499</v>
      </c>
      <c r="G825" s="132" t="str">
        <f ca="1">IFERROR(_xll.BQL($A825, "cur_mkt_cap(currency=EUR)")/1000000, " ")</f>
        <v xml:space="preserve"> </v>
      </c>
      <c r="M825" s="305">
        <f t="shared" si="31"/>
        <v>8.7194041618658951E-5</v>
      </c>
      <c r="N825" s="223">
        <f t="shared" si="32"/>
        <v>1.4681738410267319E-3</v>
      </c>
      <c r="O825" s="172" t="str">
        <f>IFERROR(IF(VLOOKUP($C825,'MSCI Database'!$C:$R,2, FALSE)="","",VLOOKUP($C825,'MSCI Database'!$C:$R,2, FALSE)),"")</f>
        <v>Industrial Machinery</v>
      </c>
      <c r="P825" s="186" t="str">
        <f>IFERROR(IF(VLOOKUP($C825,'MSCI Database'!$C:$R,3, FALSE)="","",VLOOKUP($C825,'MSCI Database'!$C:$R,3, FALSE)),"")</f>
        <v>A</v>
      </c>
      <c r="Q825" s="164" t="str">
        <f>IFERROR(IF(VLOOKUP($C825,'MSCI Database'!$C:$R,4, FALSE)="","",VLOOKUP($C825,'MSCI Database'!$C:$R,4, FALSE)),"")</f>
        <v>0</v>
      </c>
      <c r="R825" s="164">
        <f>IFERROR(IF(VLOOKUP($C825,'MSCI Database'!$C:$R,5, FALSE)="","",VLOOKUP($C825,'MSCI Database'!$C:$R,5, FALSE)),"")</f>
        <v>6.9</v>
      </c>
      <c r="S825" s="164">
        <f>IFERROR(IF(VLOOKUP($C825,'MSCI Database'!$C:$R,6, FALSE)="","",VLOOKUP($C825,'MSCI Database'!$C:$R,6, FALSE)),"")</f>
        <v>4.7</v>
      </c>
      <c r="T825" s="211">
        <f>IFERROR(IF(VLOOKUP($C825,'MSCI Database'!$C:$R,7, FALSE)="","",VLOOKUP($C825,'MSCI Database'!$C:$R,7, FALSE)),"")</f>
        <v>5.4</v>
      </c>
      <c r="U825" s="164">
        <f>IFERROR(IF(VLOOKUP($C825,'MSCI Database'!$C:$R,8, FALSE)="","",VLOOKUP($C825,'MSCI Database'!$C:$R,8, FALSE)),"")</f>
        <v>6.1</v>
      </c>
      <c r="V825" s="175">
        <f>IFERROR(IF(VLOOKUP($C825,'MSCI Database'!$C:$R,9, FALSE)="","",VLOOKUP($C825,'MSCI Database'!$C:$R,9, FALSE)),"")</f>
        <v>5.5</v>
      </c>
      <c r="W825" s="165">
        <f t="shared" ca="1" si="30"/>
        <v>0</v>
      </c>
      <c r="X825" s="166">
        <f>IFERROR(IF(VLOOKUP($C825,'MSCI Database'!$C:$R,10, FALSE)="","",VLOOKUP($C825,'MSCI Database'!$C:$R,10, FALSE)),"")</f>
        <v>93655</v>
      </c>
      <c r="Y825" s="133" t="str">
        <f>IFERROR(IF(VLOOKUP($C825,'MSCI Database'!$C:$R,11, FALSE)="","",VLOOKUP($C825,'MSCI Database'!$C:$R,11, FALSE)),"")</f>
        <v>2019</v>
      </c>
      <c r="Z825" s="133" t="str">
        <f>IFERROR(IF(VLOOKUP($C825,'MSCI Database'!$C:$R,12, FALSE)="","",VLOOKUP($C825,'MSCI Database'!$C:$R,12, FALSE)),"")</f>
        <v>Reported</v>
      </c>
      <c r="AA825" s="202" t="str">
        <f>IFERROR(IF(VLOOKUP($C825,'MSCI Database'!$C:$R,13, FALSE)="","",VLOOKUP($C825,'MSCI Database'!$C:$R,13, FALSE)),"")</f>
        <v/>
      </c>
    </row>
    <row r="826" spans="1:27" s="130" customFormat="1" ht="15" hidden="1" customHeight="1" outlineLevel="1">
      <c r="A826" s="130" t="s">
        <v>8877</v>
      </c>
      <c r="B826" s="130" t="s">
        <v>8878</v>
      </c>
      <c r="C826" s="130" t="s">
        <v>8879</v>
      </c>
      <c r="D826" s="130" t="s">
        <v>18681</v>
      </c>
      <c r="E826" s="130" t="s">
        <v>12133</v>
      </c>
      <c r="F826" s="169">
        <v>0.13473204233734901</v>
      </c>
      <c r="G826" s="132" t="str">
        <f ca="1">IFERROR(_xll.BQL($A826, "cur_mkt_cap(currency=EUR)")/1000000, " ")</f>
        <v xml:space="preserve"> </v>
      </c>
      <c r="M826" s="305">
        <f t="shared" si="31"/>
        <v>8.7171631392264789E-5</v>
      </c>
      <c r="N826" s="223">
        <f t="shared" si="32"/>
        <v>1.4677964974886574E-3</v>
      </c>
      <c r="O826" s="172" t="str">
        <f>IFERROR(IF(VLOOKUP($C826,'MSCI Database'!$C:$R,2, FALSE)="","",VLOOKUP($C826,'MSCI Database'!$C:$R,2, FALSE)),"")</f>
        <v>Biotechnology</v>
      </c>
      <c r="P826" s="186" t="str">
        <f>IFERROR(IF(VLOOKUP($C826,'MSCI Database'!$C:$R,3, FALSE)="","",VLOOKUP($C826,'MSCI Database'!$C:$R,3, FALSE)),"")</f>
        <v>B</v>
      </c>
      <c r="Q826" s="164" t="str">
        <f>IFERROR(IF(VLOOKUP($C826,'MSCI Database'!$C:$R,4, FALSE)="","",VLOOKUP($C826,'MSCI Database'!$C:$R,4, FALSE)),"")</f>
        <v>0</v>
      </c>
      <c r="R826" s="164">
        <f>IFERROR(IF(VLOOKUP($C826,'MSCI Database'!$C:$R,5, FALSE)="","",VLOOKUP($C826,'MSCI Database'!$C:$R,5, FALSE)),"")</f>
        <v>2</v>
      </c>
      <c r="S826" s="164">
        <f>IFERROR(IF(VLOOKUP($C826,'MSCI Database'!$C:$R,6, FALSE)="","",VLOOKUP($C826,'MSCI Database'!$C:$R,6, FALSE)),"")</f>
        <v>6.4</v>
      </c>
      <c r="T826" s="211">
        <f>IFERROR(IF(VLOOKUP($C826,'MSCI Database'!$C:$R,7, FALSE)="","",VLOOKUP($C826,'MSCI Database'!$C:$R,7, FALSE)),"")</f>
        <v>3.6</v>
      </c>
      <c r="U826" s="164">
        <f>IFERROR(IF(VLOOKUP($C826,'MSCI Database'!$C:$R,8, FALSE)="","",VLOOKUP($C826,'MSCI Database'!$C:$R,8, FALSE)),"")</f>
        <v>5</v>
      </c>
      <c r="V826" s="175">
        <f>IFERROR(IF(VLOOKUP($C826,'MSCI Database'!$C:$R,9, FALSE)="","",VLOOKUP($C826,'MSCI Database'!$C:$R,9, FALSE)),"")</f>
        <v>4.4000000000000004</v>
      </c>
      <c r="W826" s="165">
        <f t="shared" ca="1" si="30"/>
        <v>0</v>
      </c>
      <c r="X826" s="166">
        <f>IFERROR(IF(VLOOKUP($C826,'MSCI Database'!$C:$R,10, FALSE)="","",VLOOKUP($C826,'MSCI Database'!$C:$R,10, FALSE)),"")</f>
        <v>6667</v>
      </c>
      <c r="Y826" s="133" t="str">
        <f>IFERROR(IF(VLOOKUP($C826,'MSCI Database'!$C:$R,11, FALSE)="","",VLOOKUP($C826,'MSCI Database'!$C:$R,11, FALSE)),"")</f>
        <v>2019</v>
      </c>
      <c r="Z826" s="133" t="str">
        <f>IFERROR(IF(VLOOKUP($C826,'MSCI Database'!$C:$R,12, FALSE)="","",VLOOKUP($C826,'MSCI Database'!$C:$R,12, FALSE)),"")</f>
        <v>E.Segmt-Moderate</v>
      </c>
      <c r="AA826" s="202" t="str">
        <f>IFERROR(IF(VLOOKUP($C826,'MSCI Database'!$C:$R,13, FALSE)="","",VLOOKUP($C826,'MSCI Database'!$C:$R,13, FALSE)),"")</f>
        <v/>
      </c>
    </row>
    <row r="827" spans="1:27" s="130" customFormat="1" ht="15" hidden="1" customHeight="1" outlineLevel="1">
      <c r="A827" s="130" t="s">
        <v>11635</v>
      </c>
      <c r="B827" s="130" t="s">
        <v>11636</v>
      </c>
      <c r="C827" s="130" t="s">
        <v>11637</v>
      </c>
      <c r="D827" s="130" t="s">
        <v>12128</v>
      </c>
      <c r="E827" s="130" t="s">
        <v>18673</v>
      </c>
      <c r="F827" s="169">
        <v>0.13439543415045541</v>
      </c>
      <c r="G827" s="132" t="str">
        <f ca="1">IFERROR(_xll.BQL($A827, "cur_mkt_cap(currency=EUR)")/1000000, " ")</f>
        <v xml:space="preserve"> </v>
      </c>
      <c r="M827" s="305">
        <f t="shared" si="31"/>
        <v>8.6953845895344634E-5</v>
      </c>
      <c r="N827" s="223">
        <f t="shared" si="32"/>
        <v>1.4641294238721871E-3</v>
      </c>
      <c r="O827" s="172" t="str">
        <f>IFERROR(IF(VLOOKUP($C827,'MSCI Database'!$C:$R,2, FALSE)="","",VLOOKUP($C827,'MSCI Database'!$C:$R,2, FALSE)),"")</f>
        <v>Construction &amp; Engineering</v>
      </c>
      <c r="P827" s="186" t="str">
        <f>IFERROR(IF(VLOOKUP($C827,'MSCI Database'!$C:$R,3, FALSE)="","",VLOOKUP($C827,'MSCI Database'!$C:$R,3, FALSE)),"")</f>
        <v>A</v>
      </c>
      <c r="Q827" s="164" t="str">
        <f>IFERROR(IF(VLOOKUP($C827,'MSCI Database'!$C:$R,4, FALSE)="","",VLOOKUP($C827,'MSCI Database'!$C:$R,4, FALSE)),"")</f>
        <v>0</v>
      </c>
      <c r="R827" s="164">
        <f>IFERROR(IF(VLOOKUP($C827,'MSCI Database'!$C:$R,5, FALSE)="","",VLOOKUP($C827,'MSCI Database'!$C:$R,5, FALSE)),"")</f>
        <v>5.8</v>
      </c>
      <c r="S827" s="164">
        <f>IFERROR(IF(VLOOKUP($C827,'MSCI Database'!$C:$R,6, FALSE)="","",VLOOKUP($C827,'MSCI Database'!$C:$R,6, FALSE)),"")</f>
        <v>4.2</v>
      </c>
      <c r="T827" s="211">
        <f>IFERROR(IF(VLOOKUP($C827,'MSCI Database'!$C:$R,7, FALSE)="","",VLOOKUP($C827,'MSCI Database'!$C:$R,7, FALSE)),"")</f>
        <v>4.2</v>
      </c>
      <c r="U827" s="164">
        <f>IFERROR(IF(VLOOKUP($C827,'MSCI Database'!$C:$R,8, FALSE)="","",VLOOKUP($C827,'MSCI Database'!$C:$R,8, FALSE)),"")</f>
        <v>5.3</v>
      </c>
      <c r="V827" s="175">
        <f>IFERROR(IF(VLOOKUP($C827,'MSCI Database'!$C:$R,9, FALSE)="","",VLOOKUP($C827,'MSCI Database'!$C:$R,9, FALSE)),"")</f>
        <v>4.7</v>
      </c>
      <c r="W827" s="165">
        <f t="shared" ca="1" si="30"/>
        <v>0</v>
      </c>
      <c r="X827" s="166">
        <f>IFERROR(IF(VLOOKUP($C827,'MSCI Database'!$C:$R,10, FALSE)="","",VLOOKUP($C827,'MSCI Database'!$C:$R,10, FALSE)),"")</f>
        <v>207529</v>
      </c>
      <c r="Y827" s="133" t="str">
        <f>IFERROR(IF(VLOOKUP($C827,'MSCI Database'!$C:$R,11, FALSE)="","",VLOOKUP($C827,'MSCI Database'!$C:$R,11, FALSE)),"")</f>
        <v>2019</v>
      </c>
      <c r="Z827" s="133" t="str">
        <f>IFERROR(IF(VLOOKUP($C827,'MSCI Database'!$C:$R,12, FALSE)="","",VLOOKUP($C827,'MSCI Database'!$C:$R,12, FALSE)),"")</f>
        <v>Reported</v>
      </c>
      <c r="AA827" s="202" t="str">
        <f>IFERROR(IF(VLOOKUP($C827,'MSCI Database'!$C:$R,13, FALSE)="","",VLOOKUP($C827,'MSCI Database'!$C:$R,13, FALSE)),"")</f>
        <v/>
      </c>
    </row>
    <row r="828" spans="1:27" s="130" customFormat="1" ht="15" hidden="1" customHeight="1" outlineLevel="1">
      <c r="A828" s="130" t="s">
        <v>11756</v>
      </c>
      <c r="B828" s="130" t="s">
        <v>11757</v>
      </c>
      <c r="C828" s="130" t="s">
        <v>11758</v>
      </c>
      <c r="D828" s="130" t="s">
        <v>12128</v>
      </c>
      <c r="E828" s="130" t="s">
        <v>18690</v>
      </c>
      <c r="F828" s="169">
        <v>0.134382591424625</v>
      </c>
      <c r="G828" s="132" t="str">
        <f ca="1">IFERROR(_xll.BQL($A828, "cur_mkt_cap(currency=EUR)")/1000000, " ")</f>
        <v xml:space="preserve"> </v>
      </c>
      <c r="M828" s="305">
        <f t="shared" si="31"/>
        <v>8.6945536651732372E-5</v>
      </c>
      <c r="N828" s="223">
        <f t="shared" si="32"/>
        <v>1.4639895127740916E-3</v>
      </c>
      <c r="O828" s="172" t="str">
        <f>IFERROR(IF(VLOOKUP($C828,'MSCI Database'!$C:$R,2, FALSE)="","",VLOOKUP($C828,'MSCI Database'!$C:$R,2, FALSE)),"")</f>
        <v>Media &amp; Entertainment</v>
      </c>
      <c r="P828" s="186" t="str">
        <f>IFERROR(IF(VLOOKUP($C828,'MSCI Database'!$C:$R,3, FALSE)="","",VLOOKUP($C828,'MSCI Database'!$C:$R,3, FALSE)),"")</f>
        <v>A</v>
      </c>
      <c r="Q828" s="164" t="str">
        <f>IFERROR(IF(VLOOKUP($C828,'MSCI Database'!$C:$R,4, FALSE)="","",VLOOKUP($C828,'MSCI Database'!$C:$R,4, FALSE)),"")</f>
        <v>0</v>
      </c>
      <c r="R828" s="164">
        <f>IFERROR(IF(VLOOKUP($C828,'MSCI Database'!$C:$R,5, FALSE)="","",VLOOKUP($C828,'MSCI Database'!$C:$R,5, FALSE)),"")</f>
        <v>7</v>
      </c>
      <c r="S828" s="164">
        <f>IFERROR(IF(VLOOKUP($C828,'MSCI Database'!$C:$R,6, FALSE)="","",VLOOKUP($C828,'MSCI Database'!$C:$R,6, FALSE)),"")</f>
        <v>7.7</v>
      </c>
      <c r="T828" s="211">
        <f>IFERROR(IF(VLOOKUP($C828,'MSCI Database'!$C:$R,7, FALSE)="","",VLOOKUP($C828,'MSCI Database'!$C:$R,7, FALSE)),"")</f>
        <v>5.4</v>
      </c>
      <c r="U828" s="164">
        <f>IFERROR(IF(VLOOKUP($C828,'MSCI Database'!$C:$R,8, FALSE)="","",VLOOKUP($C828,'MSCI Database'!$C:$R,8, FALSE)),"")</f>
        <v>5.3</v>
      </c>
      <c r="V828" s="175">
        <f>IFERROR(IF(VLOOKUP($C828,'MSCI Database'!$C:$R,9, FALSE)="","",VLOOKUP($C828,'MSCI Database'!$C:$R,9, FALSE)),"")</f>
        <v>5.5</v>
      </c>
      <c r="W828" s="165">
        <f t="shared" ca="1" si="30"/>
        <v>0</v>
      </c>
      <c r="X828" s="166">
        <f>IFERROR(IF(VLOOKUP($C828,'MSCI Database'!$C:$R,10, FALSE)="","",VLOOKUP($C828,'MSCI Database'!$C:$R,10, FALSE)),"")</f>
        <v>39696</v>
      </c>
      <c r="Y828" s="133" t="str">
        <f>IFERROR(IF(VLOOKUP($C828,'MSCI Database'!$C:$R,11, FALSE)="","",VLOOKUP($C828,'MSCI Database'!$C:$R,11, FALSE)),"")</f>
        <v>2019</v>
      </c>
      <c r="Z828" s="133" t="str">
        <f>IFERROR(IF(VLOOKUP($C828,'MSCI Database'!$C:$R,12, FALSE)="","",VLOOKUP($C828,'MSCI Database'!$C:$R,12, FALSE)),"")</f>
        <v>E.Segmt-Moderate</v>
      </c>
      <c r="AA828" s="202" t="str">
        <f>IFERROR(IF(VLOOKUP($C828,'MSCI Database'!$C:$R,13, FALSE)="","",VLOOKUP($C828,'MSCI Database'!$C:$R,13, FALSE)),"")</f>
        <v/>
      </c>
    </row>
    <row r="829" spans="1:27" s="130" customFormat="1" ht="15" hidden="1" customHeight="1" outlineLevel="1">
      <c r="A829" s="130" t="s">
        <v>8681</v>
      </c>
      <c r="B829" s="130" t="s">
        <v>8682</v>
      </c>
      <c r="C829" s="130" t="s">
        <v>8683</v>
      </c>
      <c r="D829" s="130" t="s">
        <v>12128</v>
      </c>
      <c r="E829" s="130" t="s">
        <v>18673</v>
      </c>
      <c r="F829" s="169">
        <v>0.1343399220299942</v>
      </c>
      <c r="G829" s="132" t="str">
        <f ca="1">IFERROR(_xll.BQL($A829, "cur_mkt_cap(currency=EUR)")/1000000, " ")</f>
        <v xml:space="preserve"> </v>
      </c>
      <c r="M829" s="305">
        <f t="shared" si="31"/>
        <v>8.6917929553406248E-5</v>
      </c>
      <c r="N829" s="223">
        <f t="shared" si="32"/>
        <v>1.4635246642725583E-3</v>
      </c>
      <c r="O829" s="172" t="str">
        <f>IFERROR(IF(VLOOKUP($C829,'MSCI Database'!$C:$R,2, FALSE)="","",VLOOKUP($C829,'MSCI Database'!$C:$R,2, FALSE)),"")</f>
        <v>Industrial Machinery</v>
      </c>
      <c r="P829" s="186" t="str">
        <f>IFERROR(IF(VLOOKUP($C829,'MSCI Database'!$C:$R,3, FALSE)="","",VLOOKUP($C829,'MSCI Database'!$C:$R,3, FALSE)),"")</f>
        <v>A</v>
      </c>
      <c r="Q829" s="164" t="str">
        <f>IFERROR(IF(VLOOKUP($C829,'MSCI Database'!$C:$R,4, FALSE)="","",VLOOKUP($C829,'MSCI Database'!$C:$R,4, FALSE)),"")</f>
        <v>0</v>
      </c>
      <c r="R829" s="164">
        <f>IFERROR(IF(VLOOKUP($C829,'MSCI Database'!$C:$R,5, FALSE)="","",VLOOKUP($C829,'MSCI Database'!$C:$R,5, FALSE)),"")</f>
        <v>6.9</v>
      </c>
      <c r="S829" s="164">
        <f>IFERROR(IF(VLOOKUP($C829,'MSCI Database'!$C:$R,6, FALSE)="","",VLOOKUP($C829,'MSCI Database'!$C:$R,6, FALSE)),"")</f>
        <v>4.4000000000000004</v>
      </c>
      <c r="T829" s="211">
        <f>IFERROR(IF(VLOOKUP($C829,'MSCI Database'!$C:$R,7, FALSE)="","",VLOOKUP($C829,'MSCI Database'!$C:$R,7, FALSE)),"")</f>
        <v>6.3</v>
      </c>
      <c r="U829" s="164">
        <f>IFERROR(IF(VLOOKUP($C829,'MSCI Database'!$C:$R,8, FALSE)="","",VLOOKUP($C829,'MSCI Database'!$C:$R,8, FALSE)),"")</f>
        <v>6.1</v>
      </c>
      <c r="V829" s="175">
        <f>IFERROR(IF(VLOOKUP($C829,'MSCI Database'!$C:$R,9, FALSE)="","",VLOOKUP($C829,'MSCI Database'!$C:$R,9, FALSE)),"")</f>
        <v>5.6</v>
      </c>
      <c r="W829" s="165">
        <f t="shared" ca="1" si="30"/>
        <v>0</v>
      </c>
      <c r="X829" s="166">
        <f>IFERROR(IF(VLOOKUP($C829,'MSCI Database'!$C:$R,10, FALSE)="","",VLOOKUP($C829,'MSCI Database'!$C:$R,10, FALSE)),"")</f>
        <v>33446</v>
      </c>
      <c r="Y829" s="133" t="str">
        <f>IFERROR(IF(VLOOKUP($C829,'MSCI Database'!$C:$R,11, FALSE)="","",VLOOKUP($C829,'MSCI Database'!$C:$R,11, FALSE)),"")</f>
        <v>2019</v>
      </c>
      <c r="Z829" s="133" t="str">
        <f>IFERROR(IF(VLOOKUP($C829,'MSCI Database'!$C:$R,12, FALSE)="","",VLOOKUP($C829,'MSCI Database'!$C:$R,12, FALSE)),"")</f>
        <v>Reported</v>
      </c>
      <c r="AA829" s="202" t="str">
        <f>IFERROR(IF(VLOOKUP($C829,'MSCI Database'!$C:$R,13, FALSE)="","",VLOOKUP($C829,'MSCI Database'!$C:$R,13, FALSE)),"")</f>
        <v/>
      </c>
    </row>
    <row r="830" spans="1:27" s="130" customFormat="1" ht="15" hidden="1" customHeight="1" outlineLevel="1">
      <c r="A830" s="130" t="s">
        <v>10425</v>
      </c>
      <c r="B830" s="130" t="s">
        <v>10426</v>
      </c>
      <c r="C830" s="130" t="s">
        <v>10427</v>
      </c>
      <c r="D830" s="130" t="s">
        <v>18680</v>
      </c>
      <c r="E830" s="130" t="s">
        <v>18689</v>
      </c>
      <c r="F830" s="169">
        <v>0.13367161009674461</v>
      </c>
      <c r="G830" s="132" t="str">
        <f ca="1">IFERROR(_xll.BQL($A830, "cur_mkt_cap(currency=EUR)")/1000000, " ")</f>
        <v xml:space="preserve"> </v>
      </c>
      <c r="M830" s="305">
        <f t="shared" si="31"/>
        <v>8.6485531732593757E-5</v>
      </c>
      <c r="N830" s="223">
        <f t="shared" si="32"/>
        <v>1.4562439469477404E-3</v>
      </c>
      <c r="O830" s="172" t="str">
        <f>IFERROR(IF(VLOOKUP($C830,'MSCI Database'!$C:$R,2, FALSE)="","",VLOOKUP($C830,'MSCI Database'!$C:$R,2, FALSE)),"")</f>
        <v>Semiconductors &amp; Semiconductor Equipment</v>
      </c>
      <c r="P830" s="186" t="str">
        <f>IFERROR(IF(VLOOKUP($C830,'MSCI Database'!$C:$R,3, FALSE)="","",VLOOKUP($C830,'MSCI Database'!$C:$R,3, FALSE)),"")</f>
        <v>A</v>
      </c>
      <c r="Q830" s="164" t="str">
        <f>IFERROR(IF(VLOOKUP($C830,'MSCI Database'!$C:$R,4, FALSE)="","",VLOOKUP($C830,'MSCI Database'!$C:$R,4, FALSE)),"")</f>
        <v>0</v>
      </c>
      <c r="R830" s="164">
        <f>IFERROR(IF(VLOOKUP($C830,'MSCI Database'!$C:$R,5, FALSE)="","",VLOOKUP($C830,'MSCI Database'!$C:$R,5, FALSE)),"")</f>
        <v>5.8</v>
      </c>
      <c r="S830" s="164">
        <f>IFERROR(IF(VLOOKUP($C830,'MSCI Database'!$C:$R,6, FALSE)="","",VLOOKUP($C830,'MSCI Database'!$C:$R,6, FALSE)),"")</f>
        <v>3.6</v>
      </c>
      <c r="T830" s="211">
        <f>IFERROR(IF(VLOOKUP($C830,'MSCI Database'!$C:$R,7, FALSE)="","",VLOOKUP($C830,'MSCI Database'!$C:$R,7, FALSE)),"")</f>
        <v>6.5</v>
      </c>
      <c r="U830" s="164">
        <f>IFERROR(IF(VLOOKUP($C830,'MSCI Database'!$C:$R,8, FALSE)="","",VLOOKUP($C830,'MSCI Database'!$C:$R,8, FALSE)),"")</f>
        <v>5.6</v>
      </c>
      <c r="V830" s="175">
        <f>IFERROR(IF(VLOOKUP($C830,'MSCI Database'!$C:$R,9, FALSE)="","",VLOOKUP($C830,'MSCI Database'!$C:$R,9, FALSE)),"")</f>
        <v>5.6</v>
      </c>
      <c r="W830" s="165">
        <f t="shared" ca="1" si="30"/>
        <v>0</v>
      </c>
      <c r="X830" s="166">
        <f>IFERROR(IF(VLOOKUP($C830,'MSCI Database'!$C:$R,10, FALSE)="","",VLOOKUP($C830,'MSCI Database'!$C:$R,10, FALSE)),"")</f>
        <v>18470</v>
      </c>
      <c r="Y830" s="133" t="str">
        <f>IFERROR(IF(VLOOKUP($C830,'MSCI Database'!$C:$R,11, FALSE)="","",VLOOKUP($C830,'MSCI Database'!$C:$R,11, FALSE)),"")</f>
        <v>2019</v>
      </c>
      <c r="Z830" s="133" t="str">
        <f>IFERROR(IF(VLOOKUP($C830,'MSCI Database'!$C:$R,12, FALSE)="","",VLOOKUP($C830,'MSCI Database'!$C:$R,12, FALSE)),"")</f>
        <v>E.Segmt-Moderate</v>
      </c>
      <c r="AA830" s="202" t="str">
        <f>IFERROR(IF(VLOOKUP($C830,'MSCI Database'!$C:$R,13, FALSE)="","",VLOOKUP($C830,'MSCI Database'!$C:$R,13, FALSE)),"")</f>
        <v/>
      </c>
    </row>
    <row r="831" spans="1:27" s="130" customFormat="1" ht="15" hidden="1" customHeight="1" outlineLevel="1">
      <c r="A831" s="130" t="s">
        <v>9196</v>
      </c>
      <c r="B831" s="130" t="s">
        <v>9197</v>
      </c>
      <c r="C831" s="130" t="s">
        <v>9198</v>
      </c>
      <c r="D831" s="130" t="s">
        <v>12128</v>
      </c>
      <c r="E831" s="130" t="s">
        <v>18673</v>
      </c>
      <c r="F831" s="169">
        <v>0.13325845606369729</v>
      </c>
      <c r="G831" s="132" t="str">
        <f ca="1">IFERROR(_xll.BQL($A831, "cur_mkt_cap(currency=EUR)")/1000000, " ")</f>
        <v xml:space="preserve"> </v>
      </c>
      <c r="M831" s="305">
        <f t="shared" si="31"/>
        <v>8.6218221073212139E-5</v>
      </c>
      <c r="N831" s="223">
        <f t="shared" si="32"/>
        <v>1.4517429683229843E-3</v>
      </c>
      <c r="O831" s="172" t="str">
        <f>IFERROR(IF(VLOOKUP($C831,'MSCI Database'!$C:$R,2, FALSE)="","",VLOOKUP($C831,'MSCI Database'!$C:$R,2, FALSE)),"")</f>
        <v>Building Products</v>
      </c>
      <c r="P831" s="186" t="str">
        <f>IFERROR(IF(VLOOKUP($C831,'MSCI Database'!$C:$R,3, FALSE)="","",VLOOKUP($C831,'MSCI Database'!$C:$R,3, FALSE)),"")</f>
        <v>A</v>
      </c>
      <c r="Q831" s="164" t="str">
        <f>IFERROR(IF(VLOOKUP($C831,'MSCI Database'!$C:$R,4, FALSE)="","",VLOOKUP($C831,'MSCI Database'!$C:$R,4, FALSE)),"")</f>
        <v>0</v>
      </c>
      <c r="R831" s="164">
        <f>IFERROR(IF(VLOOKUP($C831,'MSCI Database'!$C:$R,5, FALSE)="","",VLOOKUP($C831,'MSCI Database'!$C:$R,5, FALSE)),"")</f>
        <v>6.5</v>
      </c>
      <c r="S831" s="164">
        <f>IFERROR(IF(VLOOKUP($C831,'MSCI Database'!$C:$R,6, FALSE)="","",VLOOKUP($C831,'MSCI Database'!$C:$R,6, FALSE)),"")</f>
        <v>5.6</v>
      </c>
      <c r="T831" s="211">
        <f>IFERROR(IF(VLOOKUP($C831,'MSCI Database'!$C:$R,7, FALSE)="","",VLOOKUP($C831,'MSCI Database'!$C:$R,7, FALSE)),"")</f>
        <v>5.7</v>
      </c>
      <c r="U831" s="164">
        <f>IFERROR(IF(VLOOKUP($C831,'MSCI Database'!$C:$R,8, FALSE)="","",VLOOKUP($C831,'MSCI Database'!$C:$R,8, FALSE)),"")</f>
        <v>5.5</v>
      </c>
      <c r="V831" s="175">
        <f>IFERROR(IF(VLOOKUP($C831,'MSCI Database'!$C:$R,9, FALSE)="","",VLOOKUP($C831,'MSCI Database'!$C:$R,9, FALSE)),"")</f>
        <v>5.6</v>
      </c>
      <c r="W831" s="165">
        <f t="shared" ref="W831:W894" ca="1" si="33">IFERROR(IF(X831&lt;&gt;"",VLOOKUP($A831,$A$639:$X$1611,6,FALSE)/100,0)*$G$637/$G831, 0)</f>
        <v>0</v>
      </c>
      <c r="X831" s="166">
        <f>IFERROR(IF(VLOOKUP($C831,'MSCI Database'!$C:$R,10, FALSE)="","",VLOOKUP($C831,'MSCI Database'!$C:$R,10, FALSE)),"")</f>
        <v>487175</v>
      </c>
      <c r="Y831" s="133" t="str">
        <f>IFERROR(IF(VLOOKUP($C831,'MSCI Database'!$C:$R,11, FALSE)="","",VLOOKUP($C831,'MSCI Database'!$C:$R,11, FALSE)),"")</f>
        <v>2019</v>
      </c>
      <c r="Z831" s="133" t="str">
        <f>IFERROR(IF(VLOOKUP($C831,'MSCI Database'!$C:$R,12, FALSE)="","",VLOOKUP($C831,'MSCI Database'!$C:$R,12, FALSE)),"")</f>
        <v>E.Segmt-Moderate</v>
      </c>
      <c r="AA831" s="202" t="str">
        <f>IFERROR(IF(VLOOKUP($C831,'MSCI Database'!$C:$R,13, FALSE)="","",VLOOKUP($C831,'MSCI Database'!$C:$R,13, FALSE)),"")</f>
        <v/>
      </c>
    </row>
    <row r="832" spans="1:27" s="130" customFormat="1" ht="15" hidden="1" customHeight="1" outlineLevel="1">
      <c r="A832" s="130" t="s">
        <v>10577</v>
      </c>
      <c r="B832" s="130" t="s">
        <v>10578</v>
      </c>
      <c r="C832" s="130" t="s">
        <v>10579</v>
      </c>
      <c r="D832" s="130" t="s">
        <v>12128</v>
      </c>
      <c r="E832" s="130" t="s">
        <v>18682</v>
      </c>
      <c r="F832" s="169">
        <v>0.13313613078281</v>
      </c>
      <c r="G832" s="132" t="str">
        <f ca="1">IFERROR(_xll.BQL($A832, "cur_mkt_cap(currency=EUR)")/1000000, " ")</f>
        <v xml:space="preserve"> </v>
      </c>
      <c r="M832" s="305">
        <f t="shared" ref="M832:M895" si="34">IF($F832&lt;&gt;"",$F$637*$F832/100,"")</f>
        <v>8.6139076616478064E-5</v>
      </c>
      <c r="N832" s="223">
        <f t="shared" ref="N832:N895" si="35">IF(V832&lt;&gt;"",VLOOKUP($A832,$A$639:$V$1611,6,FALSE)/SUMIF($V$639:$V$1611,"&gt;0",$F$639:$F$1611),0)</f>
        <v>1.450410333444704E-3</v>
      </c>
      <c r="O832" s="172" t="str">
        <f>IFERROR(IF(VLOOKUP($C832,'MSCI Database'!$C:$R,2, FALSE)="","",VLOOKUP($C832,'MSCI Database'!$C:$R,2, FALSE)),"")</f>
        <v>Hotels &amp; Travel</v>
      </c>
      <c r="P832" s="186" t="str">
        <f>IFERROR(IF(VLOOKUP($C832,'MSCI Database'!$C:$R,3, FALSE)="","",VLOOKUP($C832,'MSCI Database'!$C:$R,3, FALSE)),"")</f>
        <v>BB</v>
      </c>
      <c r="Q832" s="164" t="str">
        <f>IFERROR(IF(VLOOKUP($C832,'MSCI Database'!$C:$R,4, FALSE)="","",VLOOKUP($C832,'MSCI Database'!$C:$R,4, FALSE)),"")</f>
        <v>-1</v>
      </c>
      <c r="R832" s="164">
        <f>IFERROR(IF(VLOOKUP($C832,'MSCI Database'!$C:$R,5, FALSE)="","",VLOOKUP($C832,'MSCI Database'!$C:$R,5, FALSE)),"")</f>
        <v>3</v>
      </c>
      <c r="S832" s="164">
        <f>IFERROR(IF(VLOOKUP($C832,'MSCI Database'!$C:$R,6, FALSE)="","",VLOOKUP($C832,'MSCI Database'!$C:$R,6, FALSE)),"")</f>
        <v>3.6</v>
      </c>
      <c r="T832" s="211">
        <f>IFERROR(IF(VLOOKUP($C832,'MSCI Database'!$C:$R,7, FALSE)="","",VLOOKUP($C832,'MSCI Database'!$C:$R,7, FALSE)),"")</f>
        <v>4.9000000000000004</v>
      </c>
      <c r="U832" s="164">
        <f>IFERROR(IF(VLOOKUP($C832,'MSCI Database'!$C:$R,8, FALSE)="","",VLOOKUP($C832,'MSCI Database'!$C:$R,8, FALSE)),"")</f>
        <v>4</v>
      </c>
      <c r="V832" s="175">
        <f>IFERROR(IF(VLOOKUP($C832,'MSCI Database'!$C:$R,9, FALSE)="","",VLOOKUP($C832,'MSCI Database'!$C:$R,9, FALSE)),"")</f>
        <v>4.2</v>
      </c>
      <c r="W832" s="165">
        <f t="shared" ca="1" si="33"/>
        <v>0</v>
      </c>
      <c r="X832" s="166">
        <f>IFERROR(IF(VLOOKUP($C832,'MSCI Database'!$C:$R,10, FALSE)="","",VLOOKUP($C832,'MSCI Database'!$C:$R,10, FALSE)),"")</f>
        <v>837331</v>
      </c>
      <c r="Y832" s="133" t="str">
        <f>IFERROR(IF(VLOOKUP($C832,'MSCI Database'!$C:$R,11, FALSE)="","",VLOOKUP($C832,'MSCI Database'!$C:$R,11, FALSE)),"")</f>
        <v>2019</v>
      </c>
      <c r="Z832" s="133" t="str">
        <f>IFERROR(IF(VLOOKUP($C832,'MSCI Database'!$C:$R,12, FALSE)="","",VLOOKUP($C832,'MSCI Database'!$C:$R,12, FALSE)),"")</f>
        <v>E.Segmt-Low</v>
      </c>
      <c r="AA832" s="202" t="str">
        <f>IFERROR(IF(VLOOKUP($C832,'MSCI Database'!$C:$R,13, FALSE)="","",VLOOKUP($C832,'MSCI Database'!$C:$R,13, FALSE)),"")</f>
        <v>Hotel closures due to COVID-19 cause major layoffs</v>
      </c>
    </row>
    <row r="833" spans="1:27" s="130" customFormat="1" ht="15" hidden="1" customHeight="1" outlineLevel="1">
      <c r="A833" s="130" t="s">
        <v>11249</v>
      </c>
      <c r="B833" s="130" t="s">
        <v>11250</v>
      </c>
      <c r="C833" s="130" t="s">
        <v>11251</v>
      </c>
      <c r="D833" s="130" t="s">
        <v>12128</v>
      </c>
      <c r="E833" s="130" t="s">
        <v>18682</v>
      </c>
      <c r="F833" s="169">
        <v>0.13310787500809171</v>
      </c>
      <c r="G833" s="132" t="str">
        <f ca="1">IFERROR(_xll.BQL($A833, "cur_mkt_cap(currency=EUR)")/1000000, " ")</f>
        <v xml:space="preserve"> </v>
      </c>
      <c r="M833" s="305">
        <f t="shared" si="34"/>
        <v>8.6120795130235331E-5</v>
      </c>
      <c r="N833" s="223">
        <f t="shared" si="35"/>
        <v>1.4501025096602066E-3</v>
      </c>
      <c r="O833" s="172" t="str">
        <f>IFERROR(IF(VLOOKUP($C833,'MSCI Database'!$C:$R,2, FALSE)="","",VLOOKUP($C833,'MSCI Database'!$C:$R,2, FALSE)),"")</f>
        <v>Diversified Consumer Services</v>
      </c>
      <c r="P833" s="186" t="str">
        <f>IFERROR(IF(VLOOKUP($C833,'MSCI Database'!$C:$R,3, FALSE)="","",VLOOKUP($C833,'MSCI Database'!$C:$R,3, FALSE)),"")</f>
        <v>BB</v>
      </c>
      <c r="Q833" s="164" t="str">
        <f>IFERROR(IF(VLOOKUP($C833,'MSCI Database'!$C:$R,4, FALSE)="","",VLOOKUP($C833,'MSCI Database'!$C:$R,4, FALSE)),"")</f>
        <v>-1</v>
      </c>
      <c r="R833" s="164">
        <f>IFERROR(IF(VLOOKUP($C833,'MSCI Database'!$C:$R,5, FALSE)="","",VLOOKUP($C833,'MSCI Database'!$C:$R,5, FALSE)),"")</f>
        <v>2.9</v>
      </c>
      <c r="S833" s="164">
        <f>IFERROR(IF(VLOOKUP($C833,'MSCI Database'!$C:$R,6, FALSE)="","",VLOOKUP($C833,'MSCI Database'!$C:$R,6, FALSE)),"")</f>
        <v>5.9</v>
      </c>
      <c r="T833" s="211">
        <f>IFERROR(IF(VLOOKUP($C833,'MSCI Database'!$C:$R,7, FALSE)="","",VLOOKUP($C833,'MSCI Database'!$C:$R,7, FALSE)),"")</f>
        <v>5</v>
      </c>
      <c r="U833" s="164">
        <f>IFERROR(IF(VLOOKUP($C833,'MSCI Database'!$C:$R,8, FALSE)="","",VLOOKUP($C833,'MSCI Database'!$C:$R,8, FALSE)),"")</f>
        <v>5</v>
      </c>
      <c r="V833" s="175">
        <f>IFERROR(IF(VLOOKUP($C833,'MSCI Database'!$C:$R,9, FALSE)="","",VLOOKUP($C833,'MSCI Database'!$C:$R,9, FALSE)),"")</f>
        <v>5.0999999999999996</v>
      </c>
      <c r="W833" s="165">
        <f t="shared" ca="1" si="33"/>
        <v>0</v>
      </c>
      <c r="X833" s="166">
        <f>IFERROR(IF(VLOOKUP($C833,'MSCI Database'!$C:$R,10, FALSE)="","",VLOOKUP($C833,'MSCI Database'!$C:$R,10, FALSE)),"")</f>
        <v>304868</v>
      </c>
      <c r="Y833" s="133" t="str">
        <f>IFERROR(IF(VLOOKUP($C833,'MSCI Database'!$C:$R,11, FALSE)="","",VLOOKUP($C833,'MSCI Database'!$C:$R,11, FALSE)),"")</f>
        <v>2019</v>
      </c>
      <c r="Z833" s="133" t="str">
        <f>IFERROR(IF(VLOOKUP($C833,'MSCI Database'!$C:$R,12, FALSE)="","",VLOOKUP($C833,'MSCI Database'!$C:$R,12, FALSE)),"")</f>
        <v>E.Segmt-Moderate</v>
      </c>
      <c r="AA833" s="202" t="str">
        <f>IFERROR(IF(VLOOKUP($C833,'MSCI Database'!$C:$R,13, FALSE)="","",VLOOKUP($C833,'MSCI Database'!$C:$R,13, FALSE)),"")</f>
        <v/>
      </c>
    </row>
    <row r="834" spans="1:27" s="130" customFormat="1" ht="15" hidden="1" customHeight="1" outlineLevel="1">
      <c r="A834" s="130" t="s">
        <v>9604</v>
      </c>
      <c r="B834" s="130" t="s">
        <v>9605</v>
      </c>
      <c r="C834" s="130" t="s">
        <v>9606</v>
      </c>
      <c r="D834" s="130" t="s">
        <v>12128</v>
      </c>
      <c r="E834" s="130" t="s">
        <v>18673</v>
      </c>
      <c r="F834" s="169">
        <v>0.13301326578487771</v>
      </c>
      <c r="G834" s="132" t="str">
        <f ca="1">IFERROR(_xll.BQL($A834, "cur_mkt_cap(currency=EUR)")/1000000, " ")</f>
        <v xml:space="preserve"> </v>
      </c>
      <c r="M834" s="305">
        <f t="shared" si="34"/>
        <v>8.6059582962815862E-5</v>
      </c>
      <c r="N834" s="223">
        <f t="shared" si="35"/>
        <v>1.4490718187862724E-3</v>
      </c>
      <c r="O834" s="172" t="str">
        <f>IFERROR(IF(VLOOKUP($C834,'MSCI Database'!$C:$R,2, FALSE)="","",VLOOKUP($C834,'MSCI Database'!$C:$R,2, FALSE)),"")</f>
        <v>Construction &amp; Engineering</v>
      </c>
      <c r="P834" s="186" t="str">
        <f>IFERROR(IF(VLOOKUP($C834,'MSCI Database'!$C:$R,3, FALSE)="","",VLOOKUP($C834,'MSCI Database'!$C:$R,3, FALSE)),"")</f>
        <v>AA</v>
      </c>
      <c r="Q834" s="164" t="str">
        <f>IFERROR(IF(VLOOKUP($C834,'MSCI Database'!$C:$R,4, FALSE)="","",VLOOKUP($C834,'MSCI Database'!$C:$R,4, FALSE)),"")</f>
        <v>0</v>
      </c>
      <c r="R834" s="164">
        <f>IFERROR(IF(VLOOKUP($C834,'MSCI Database'!$C:$R,5, FALSE)="","",VLOOKUP($C834,'MSCI Database'!$C:$R,5, FALSE)),"")</f>
        <v>7.9</v>
      </c>
      <c r="S834" s="164">
        <f>IFERROR(IF(VLOOKUP($C834,'MSCI Database'!$C:$R,6, FALSE)="","",VLOOKUP($C834,'MSCI Database'!$C:$R,6, FALSE)),"")</f>
        <v>2.9</v>
      </c>
      <c r="T834" s="211">
        <f>IFERROR(IF(VLOOKUP($C834,'MSCI Database'!$C:$R,7, FALSE)="","",VLOOKUP($C834,'MSCI Database'!$C:$R,7, FALSE)),"")</f>
        <v>6.6</v>
      </c>
      <c r="U834" s="164">
        <f>IFERROR(IF(VLOOKUP($C834,'MSCI Database'!$C:$R,8, FALSE)="","",VLOOKUP($C834,'MSCI Database'!$C:$R,8, FALSE)),"")</f>
        <v>6.6</v>
      </c>
      <c r="V834" s="175">
        <f>IFERROR(IF(VLOOKUP($C834,'MSCI Database'!$C:$R,9, FALSE)="","",VLOOKUP($C834,'MSCI Database'!$C:$R,9, FALSE)),"")</f>
        <v>6</v>
      </c>
      <c r="W834" s="165">
        <f t="shared" ca="1" si="33"/>
        <v>0</v>
      </c>
      <c r="X834" s="166">
        <f>IFERROR(IF(VLOOKUP($C834,'MSCI Database'!$C:$R,10, FALSE)="","",VLOOKUP($C834,'MSCI Database'!$C:$R,10, FALSE)),"")</f>
        <v>18336</v>
      </c>
      <c r="Y834" s="133" t="str">
        <f>IFERROR(IF(VLOOKUP($C834,'MSCI Database'!$C:$R,11, FALSE)="","",VLOOKUP($C834,'MSCI Database'!$C:$R,11, FALSE)),"")</f>
        <v>2019</v>
      </c>
      <c r="Z834" s="133" t="str">
        <f>IFERROR(IF(VLOOKUP($C834,'MSCI Database'!$C:$R,12, FALSE)="","",VLOOKUP($C834,'MSCI Database'!$C:$R,12, FALSE)),"")</f>
        <v>E.Segmt-Moderately Low</v>
      </c>
      <c r="AA834" s="202" t="str">
        <f>IFERROR(IF(VLOOKUP($C834,'MSCI Database'!$C:$R,13, FALSE)="","",VLOOKUP($C834,'MSCI Database'!$C:$R,13, FALSE)),"")</f>
        <v/>
      </c>
    </row>
    <row r="835" spans="1:27" s="130" customFormat="1" ht="15" hidden="1" customHeight="1" outlineLevel="1">
      <c r="A835" s="130" t="s">
        <v>10484</v>
      </c>
      <c r="B835" s="130" t="s">
        <v>10485</v>
      </c>
      <c r="C835" s="130" t="s">
        <v>10486</v>
      </c>
      <c r="D835" s="130" t="s">
        <v>12128</v>
      </c>
      <c r="E835" s="130" t="s">
        <v>18689</v>
      </c>
      <c r="F835" s="169">
        <v>0.132622122047894</v>
      </c>
      <c r="G835" s="132" t="str">
        <f ca="1">IFERROR(_xll.BQL($A835, "cur_mkt_cap(currency=EUR)")/1000000, " ")</f>
        <v xml:space="preserve"> </v>
      </c>
      <c r="M835" s="305">
        <f t="shared" si="34"/>
        <v>8.5806512964987407E-5</v>
      </c>
      <c r="N835" s="223">
        <f t="shared" si="35"/>
        <v>1.4448106245135558E-3</v>
      </c>
      <c r="O835" s="172" t="str">
        <f>IFERROR(IF(VLOOKUP($C835,'MSCI Database'!$C:$R,2, FALSE)="","",VLOOKUP($C835,'MSCI Database'!$C:$R,2, FALSE)),"")</f>
        <v>Electronic Equipment, Instruments &amp; Components</v>
      </c>
      <c r="P835" s="186" t="str">
        <f>IFERROR(IF(VLOOKUP($C835,'MSCI Database'!$C:$R,3, FALSE)="","",VLOOKUP($C835,'MSCI Database'!$C:$R,3, FALSE)),"")</f>
        <v>BBB</v>
      </c>
      <c r="Q835" s="164" t="str">
        <f>IFERROR(IF(VLOOKUP($C835,'MSCI Database'!$C:$R,4, FALSE)="","",VLOOKUP($C835,'MSCI Database'!$C:$R,4, FALSE)),"")</f>
        <v>0</v>
      </c>
      <c r="R835" s="164">
        <f>IFERROR(IF(VLOOKUP($C835,'MSCI Database'!$C:$R,5, FALSE)="","",VLOOKUP($C835,'MSCI Database'!$C:$R,5, FALSE)),"")</f>
        <v>5</v>
      </c>
      <c r="S835" s="164">
        <f>IFERROR(IF(VLOOKUP($C835,'MSCI Database'!$C:$R,6, FALSE)="","",VLOOKUP($C835,'MSCI Database'!$C:$R,6, FALSE)),"")</f>
        <v>4</v>
      </c>
      <c r="T835" s="211">
        <f>IFERROR(IF(VLOOKUP($C835,'MSCI Database'!$C:$R,7, FALSE)="","",VLOOKUP($C835,'MSCI Database'!$C:$R,7, FALSE)),"")</f>
        <v>5.0999999999999996</v>
      </c>
      <c r="U835" s="164">
        <f>IFERROR(IF(VLOOKUP($C835,'MSCI Database'!$C:$R,8, FALSE)="","",VLOOKUP($C835,'MSCI Database'!$C:$R,8, FALSE)),"")</f>
        <v>4.5</v>
      </c>
      <c r="V835" s="175">
        <f>IFERROR(IF(VLOOKUP($C835,'MSCI Database'!$C:$R,9, FALSE)="","",VLOOKUP($C835,'MSCI Database'!$C:$R,9, FALSE)),"")</f>
        <v>4.7</v>
      </c>
      <c r="W835" s="165">
        <f t="shared" ca="1" si="33"/>
        <v>0</v>
      </c>
      <c r="X835" s="166">
        <f>IFERROR(IF(VLOOKUP($C835,'MSCI Database'!$C:$R,10, FALSE)="","",VLOOKUP($C835,'MSCI Database'!$C:$R,10, FALSE)),"")</f>
        <v>169459</v>
      </c>
      <c r="Y835" s="133" t="str">
        <f>IFERROR(IF(VLOOKUP($C835,'MSCI Database'!$C:$R,11, FALSE)="","",VLOOKUP($C835,'MSCI Database'!$C:$R,11, FALSE)),"")</f>
        <v>2019</v>
      </c>
      <c r="Z835" s="133" t="str">
        <f>IFERROR(IF(VLOOKUP($C835,'MSCI Database'!$C:$R,12, FALSE)="","",VLOOKUP($C835,'MSCI Database'!$C:$R,12, FALSE)),"")</f>
        <v>E.Segmt-Moderately Low</v>
      </c>
      <c r="AA835" s="202" t="str">
        <f>IFERROR(IF(VLOOKUP($C835,'MSCI Database'!$C:$R,13, FALSE)="","",VLOOKUP($C835,'MSCI Database'!$C:$R,13, FALSE)),"")</f>
        <v/>
      </c>
    </row>
    <row r="836" spans="1:27" s="130" customFormat="1" ht="15" hidden="1" customHeight="1" outlineLevel="1">
      <c r="A836" s="130" t="s">
        <v>9967</v>
      </c>
      <c r="B836" s="130" t="s">
        <v>9968</v>
      </c>
      <c r="C836" s="130" t="s">
        <v>9969</v>
      </c>
      <c r="D836" s="130" t="s">
        <v>12128</v>
      </c>
      <c r="E836" s="130" t="s">
        <v>18682</v>
      </c>
      <c r="F836" s="169">
        <v>0.13256164199077219</v>
      </c>
      <c r="G836" s="132" t="str">
        <f ca="1">IFERROR(_xll.BQL($A836, "cur_mkt_cap(currency=EUR)")/1000000, " ")</f>
        <v xml:space="preserve"> </v>
      </c>
      <c r="M836" s="305">
        <f t="shared" si="34"/>
        <v>8.5767382368029594E-5</v>
      </c>
      <c r="N836" s="223">
        <f t="shared" si="35"/>
        <v>1.4441517432669624E-3</v>
      </c>
      <c r="O836" s="172" t="str">
        <f>IFERROR(IF(VLOOKUP($C836,'MSCI Database'!$C:$R,2, FALSE)="","",VLOOKUP($C836,'MSCI Database'!$C:$R,2, FALSE)),"")</f>
        <v>Retail - Consumer Discretionary</v>
      </c>
      <c r="P836" s="186" t="str">
        <f>IFERROR(IF(VLOOKUP($C836,'MSCI Database'!$C:$R,3, FALSE)="","",VLOOKUP($C836,'MSCI Database'!$C:$R,3, FALSE)),"")</f>
        <v>BBB</v>
      </c>
      <c r="Q836" s="164" t="str">
        <f>IFERROR(IF(VLOOKUP($C836,'MSCI Database'!$C:$R,4, FALSE)="","",VLOOKUP($C836,'MSCI Database'!$C:$R,4, FALSE)),"")</f>
        <v>0</v>
      </c>
      <c r="R836" s="164">
        <f>IFERROR(IF(VLOOKUP($C836,'MSCI Database'!$C:$R,5, FALSE)="","",VLOOKUP($C836,'MSCI Database'!$C:$R,5, FALSE)),"")</f>
        <v>5.5</v>
      </c>
      <c r="S836" s="164">
        <f>IFERROR(IF(VLOOKUP($C836,'MSCI Database'!$C:$R,6, FALSE)="","",VLOOKUP($C836,'MSCI Database'!$C:$R,6, FALSE)),"")</f>
        <v>2.9</v>
      </c>
      <c r="T836" s="211">
        <f>IFERROR(IF(VLOOKUP($C836,'MSCI Database'!$C:$R,7, FALSE)="","",VLOOKUP($C836,'MSCI Database'!$C:$R,7, FALSE)),"")</f>
        <v>4.8</v>
      </c>
      <c r="U836" s="164">
        <f>IFERROR(IF(VLOOKUP($C836,'MSCI Database'!$C:$R,8, FALSE)="","",VLOOKUP($C836,'MSCI Database'!$C:$R,8, FALSE)),"")</f>
        <v>6.2</v>
      </c>
      <c r="V836" s="175">
        <f>IFERROR(IF(VLOOKUP($C836,'MSCI Database'!$C:$R,9, FALSE)="","",VLOOKUP($C836,'MSCI Database'!$C:$R,9, FALSE)),"")</f>
        <v>5</v>
      </c>
      <c r="W836" s="165">
        <f t="shared" ca="1" si="33"/>
        <v>0</v>
      </c>
      <c r="X836" s="166">
        <f>IFERROR(IF(VLOOKUP($C836,'MSCI Database'!$C:$R,10, FALSE)="","",VLOOKUP($C836,'MSCI Database'!$C:$R,10, FALSE)),"")</f>
        <v>179855</v>
      </c>
      <c r="Y836" s="133" t="str">
        <f>IFERROR(IF(VLOOKUP($C836,'MSCI Database'!$C:$R,11, FALSE)="","",VLOOKUP($C836,'MSCI Database'!$C:$R,11, FALSE)),"")</f>
        <v>2019</v>
      </c>
      <c r="Z836" s="133" t="str">
        <f>IFERROR(IF(VLOOKUP($C836,'MSCI Database'!$C:$R,12, FALSE)="","",VLOOKUP($C836,'MSCI Database'!$C:$R,12, FALSE)),"")</f>
        <v>E.Segmt-Moderate</v>
      </c>
      <c r="AA836" s="202" t="str">
        <f>IFERROR(IF(VLOOKUP($C836,'MSCI Database'!$C:$R,13, FALSE)="","",VLOOKUP($C836,'MSCI Database'!$C:$R,13, FALSE)),"")</f>
        <v/>
      </c>
    </row>
    <row r="837" spans="1:27" s="130" customFormat="1" ht="15" hidden="1" customHeight="1" outlineLevel="1">
      <c r="A837" s="130" t="s">
        <v>11422</v>
      </c>
      <c r="B837" s="130" t="s">
        <v>11423</v>
      </c>
      <c r="C837" s="130" t="s">
        <v>11424</v>
      </c>
      <c r="D837" s="130" t="s">
        <v>12128</v>
      </c>
      <c r="E837" s="130" t="s">
        <v>18707</v>
      </c>
      <c r="F837" s="169">
        <v>0.13256020570847091</v>
      </c>
      <c r="G837" s="132" t="str">
        <f ca="1">IFERROR(_xll.BQL($A837, "cur_mkt_cap(currency=EUR)")/1000000, " ")</f>
        <v xml:space="preserve"> </v>
      </c>
      <c r="M837" s="305">
        <f t="shared" si="34"/>
        <v>8.5766453093380664E-5</v>
      </c>
      <c r="N837" s="223">
        <f t="shared" si="35"/>
        <v>1.4441360961343676E-3</v>
      </c>
      <c r="O837" s="172" t="str">
        <f>IFERROR(IF(VLOOKUP($C837,'MSCI Database'!$C:$R,2, FALSE)="","",VLOOKUP($C837,'MSCI Database'!$C:$R,2, FALSE)),"")</f>
        <v>Oil &amp; Gas Refining, Marketing, Transportation &amp; Storage</v>
      </c>
      <c r="P837" s="186" t="str">
        <f>IFERROR(IF(VLOOKUP($C837,'MSCI Database'!$C:$R,3, FALSE)="","",VLOOKUP($C837,'MSCI Database'!$C:$R,3, FALSE)),"")</f>
        <v>B</v>
      </c>
      <c r="Q837" s="164" t="str">
        <f>IFERROR(IF(VLOOKUP($C837,'MSCI Database'!$C:$R,4, FALSE)="","",VLOOKUP($C837,'MSCI Database'!$C:$R,4, FALSE)),"")</f>
        <v>-1</v>
      </c>
      <c r="R837" s="164">
        <f>IFERROR(IF(VLOOKUP($C837,'MSCI Database'!$C:$R,5, FALSE)="","",VLOOKUP($C837,'MSCI Database'!$C:$R,5, FALSE)),"")</f>
        <v>2.2000000000000002</v>
      </c>
      <c r="S837" s="164">
        <f>IFERROR(IF(VLOOKUP($C837,'MSCI Database'!$C:$R,6, FALSE)="","",VLOOKUP($C837,'MSCI Database'!$C:$R,6, FALSE)),"")</f>
        <v>4.0999999999999996</v>
      </c>
      <c r="T837" s="211">
        <f>IFERROR(IF(VLOOKUP($C837,'MSCI Database'!$C:$R,7, FALSE)="","",VLOOKUP($C837,'MSCI Database'!$C:$R,7, FALSE)),"")</f>
        <v>3.1</v>
      </c>
      <c r="U837" s="164">
        <f>IFERROR(IF(VLOOKUP($C837,'MSCI Database'!$C:$R,8, FALSE)="","",VLOOKUP($C837,'MSCI Database'!$C:$R,8, FALSE)),"")</f>
        <v>3.8</v>
      </c>
      <c r="V837" s="175">
        <f>IFERROR(IF(VLOOKUP($C837,'MSCI Database'!$C:$R,9, FALSE)="","",VLOOKUP($C837,'MSCI Database'!$C:$R,9, FALSE)),"")</f>
        <v>3.7</v>
      </c>
      <c r="W837" s="165">
        <f t="shared" ca="1" si="33"/>
        <v>0</v>
      </c>
      <c r="X837" s="166">
        <f>IFERROR(IF(VLOOKUP($C837,'MSCI Database'!$C:$R,10, FALSE)="","",VLOOKUP($C837,'MSCI Database'!$C:$R,10, FALSE)),"")</f>
        <v>8003803</v>
      </c>
      <c r="Y837" s="133" t="str">
        <f>IFERROR(IF(VLOOKUP($C837,'MSCI Database'!$C:$R,11, FALSE)="","",VLOOKUP($C837,'MSCI Database'!$C:$R,11, FALSE)),"")</f>
        <v>2019</v>
      </c>
      <c r="Z837" s="133" t="str">
        <f>IFERROR(IF(VLOOKUP($C837,'MSCI Database'!$C:$R,12, FALSE)="","",VLOOKUP($C837,'MSCI Database'!$C:$R,12, FALSE)),"")</f>
        <v>E.Segmt-Low</v>
      </c>
      <c r="AA837" s="202" t="str">
        <f>IFERROR(IF(VLOOKUP($C837,'MSCI Database'!$C:$R,13, FALSE)="","",VLOOKUP($C837,'MSCI Database'!$C:$R,13, FALSE)),"")</f>
        <v>Limited programs to mitigate ESG risks</v>
      </c>
    </row>
    <row r="838" spans="1:27" s="130" customFormat="1" ht="15" hidden="1" customHeight="1" outlineLevel="1">
      <c r="A838" s="130" t="s">
        <v>9136</v>
      </c>
      <c r="B838" s="130" t="s">
        <v>9137</v>
      </c>
      <c r="C838" s="130" t="s">
        <v>9138</v>
      </c>
      <c r="D838" s="130" t="s">
        <v>12128</v>
      </c>
      <c r="E838" s="130" t="s">
        <v>18689</v>
      </c>
      <c r="F838" s="169">
        <v>0.13250121781023869</v>
      </c>
      <c r="G838" s="132" t="str">
        <f ca="1">IFERROR(_xll.BQL($A838, "cur_mkt_cap(currency=EUR)")/1000000, " ")</f>
        <v xml:space="preserve"> </v>
      </c>
      <c r="M838" s="305">
        <f t="shared" si="34"/>
        <v>8.5728287923224409E-5</v>
      </c>
      <c r="N838" s="223">
        <f t="shared" si="35"/>
        <v>1.4434934707505506E-3</v>
      </c>
      <c r="O838" s="172" t="str">
        <f>IFERROR(IF(VLOOKUP($C838,'MSCI Database'!$C:$R,2, FALSE)="","",VLOOKUP($C838,'MSCI Database'!$C:$R,2, FALSE)),"")</f>
        <v>Software &amp; Services</v>
      </c>
      <c r="P838" s="186" t="str">
        <f>IFERROR(IF(VLOOKUP($C838,'MSCI Database'!$C:$R,3, FALSE)="","",VLOOKUP($C838,'MSCI Database'!$C:$R,3, FALSE)),"")</f>
        <v>BBB</v>
      </c>
      <c r="Q838" s="164" t="str">
        <f>IFERROR(IF(VLOOKUP($C838,'MSCI Database'!$C:$R,4, FALSE)="","",VLOOKUP($C838,'MSCI Database'!$C:$R,4, FALSE)),"")</f>
        <v>0</v>
      </c>
      <c r="R838" s="164">
        <f>IFERROR(IF(VLOOKUP($C838,'MSCI Database'!$C:$R,5, FALSE)="","",VLOOKUP($C838,'MSCI Database'!$C:$R,5, FALSE)),"")</f>
        <v>4.8</v>
      </c>
      <c r="S838" s="164">
        <f>IFERROR(IF(VLOOKUP($C838,'MSCI Database'!$C:$R,6, FALSE)="","",VLOOKUP($C838,'MSCI Database'!$C:$R,6, FALSE)),"")</f>
        <v>3.8</v>
      </c>
      <c r="T838" s="211">
        <f>IFERROR(IF(VLOOKUP($C838,'MSCI Database'!$C:$R,7, FALSE)="","",VLOOKUP($C838,'MSCI Database'!$C:$R,7, FALSE)),"")</f>
        <v>4.9000000000000004</v>
      </c>
      <c r="U838" s="164">
        <f>IFERROR(IF(VLOOKUP($C838,'MSCI Database'!$C:$R,8, FALSE)="","",VLOOKUP($C838,'MSCI Database'!$C:$R,8, FALSE)),"")</f>
        <v>4.0999999999999996</v>
      </c>
      <c r="V838" s="175">
        <f>IFERROR(IF(VLOOKUP($C838,'MSCI Database'!$C:$R,9, FALSE)="","",VLOOKUP($C838,'MSCI Database'!$C:$R,9, FALSE)),"")</f>
        <v>4.4000000000000004</v>
      </c>
      <c r="W838" s="165">
        <f t="shared" ca="1" si="33"/>
        <v>0</v>
      </c>
      <c r="X838" s="166">
        <f>IFERROR(IF(VLOOKUP($C838,'MSCI Database'!$C:$R,10, FALSE)="","",VLOOKUP($C838,'MSCI Database'!$C:$R,10, FALSE)),"")</f>
        <v>4413</v>
      </c>
      <c r="Y838" s="133" t="str">
        <f>IFERROR(IF(VLOOKUP($C838,'MSCI Database'!$C:$R,11, FALSE)="","",VLOOKUP($C838,'MSCI Database'!$C:$R,11, FALSE)),"")</f>
        <v>2019</v>
      </c>
      <c r="Z838" s="133" t="str">
        <f>IFERROR(IF(VLOOKUP($C838,'MSCI Database'!$C:$R,12, FALSE)="","",VLOOKUP($C838,'MSCI Database'!$C:$R,12, FALSE)),"")</f>
        <v>E.Segmt-Moderately High</v>
      </c>
      <c r="AA838" s="202" t="str">
        <f>IFERROR(IF(VLOOKUP($C838,'MSCI Database'!$C:$R,13, FALSE)="","",VLOOKUP($C838,'MSCI Database'!$C:$R,13, FALSE)),"")</f>
        <v/>
      </c>
    </row>
    <row r="839" spans="1:27" s="130" customFormat="1" ht="15" hidden="1" customHeight="1" outlineLevel="1">
      <c r="A839" s="130" t="s">
        <v>10987</v>
      </c>
      <c r="B839" s="130" t="s">
        <v>10988</v>
      </c>
      <c r="C839" s="130" t="s">
        <v>10989</v>
      </c>
      <c r="D839" s="130" t="s">
        <v>12128</v>
      </c>
      <c r="E839" s="130" t="s">
        <v>18688</v>
      </c>
      <c r="F839" s="169">
        <v>0.13226940108483751</v>
      </c>
      <c r="G839" s="132" t="str">
        <f ca="1">IFERROR(_xll.BQL($A839, "cur_mkt_cap(currency=EUR)")/1000000, " ")</f>
        <v xml:space="preserve"> </v>
      </c>
      <c r="M839" s="305">
        <f t="shared" si="34"/>
        <v>8.557830250188987E-5</v>
      </c>
      <c r="N839" s="223">
        <f t="shared" si="35"/>
        <v>1.4409680152486502E-3</v>
      </c>
      <c r="O839" s="172" t="str">
        <f>IFERROR(IF(VLOOKUP($C839,'MSCI Database'!$C:$R,2, FALSE)="","",VLOOKUP($C839,'MSCI Database'!$C:$R,2, FALSE)),"")</f>
        <v>Life &amp; Health Insurance</v>
      </c>
      <c r="P839" s="186" t="str">
        <f>IFERROR(IF(VLOOKUP($C839,'MSCI Database'!$C:$R,3, FALSE)="","",VLOOKUP($C839,'MSCI Database'!$C:$R,3, FALSE)),"")</f>
        <v>BB</v>
      </c>
      <c r="Q839" s="164" t="str">
        <f>IFERROR(IF(VLOOKUP($C839,'MSCI Database'!$C:$R,4, FALSE)="","",VLOOKUP($C839,'MSCI Database'!$C:$R,4, FALSE)),"")</f>
        <v>0</v>
      </c>
      <c r="R839" s="164">
        <f>IFERROR(IF(VLOOKUP($C839,'MSCI Database'!$C:$R,5, FALSE)="","",VLOOKUP($C839,'MSCI Database'!$C:$R,5, FALSE)),"")</f>
        <v>4.2</v>
      </c>
      <c r="S839" s="164">
        <f>IFERROR(IF(VLOOKUP($C839,'MSCI Database'!$C:$R,6, FALSE)="","",VLOOKUP($C839,'MSCI Database'!$C:$R,6, FALSE)),"")</f>
        <v>6.6</v>
      </c>
      <c r="T839" s="211">
        <f>IFERROR(IF(VLOOKUP($C839,'MSCI Database'!$C:$R,7, FALSE)="","",VLOOKUP($C839,'MSCI Database'!$C:$R,7, FALSE)),"")</f>
        <v>3.2</v>
      </c>
      <c r="U839" s="164">
        <f>IFERROR(IF(VLOOKUP($C839,'MSCI Database'!$C:$R,8, FALSE)="","",VLOOKUP($C839,'MSCI Database'!$C:$R,8, FALSE)),"")</f>
        <v>5.3</v>
      </c>
      <c r="V839" s="175">
        <f>IFERROR(IF(VLOOKUP($C839,'MSCI Database'!$C:$R,9, FALSE)="","",VLOOKUP($C839,'MSCI Database'!$C:$R,9, FALSE)),"")</f>
        <v>4.0999999999999996</v>
      </c>
      <c r="W839" s="165">
        <f t="shared" ca="1" si="33"/>
        <v>0</v>
      </c>
      <c r="X839" s="166">
        <f>IFERROR(IF(VLOOKUP($C839,'MSCI Database'!$C:$R,10, FALSE)="","",VLOOKUP($C839,'MSCI Database'!$C:$R,10, FALSE)),"")</f>
        <v>4499</v>
      </c>
      <c r="Y839" s="133" t="str">
        <f>IFERROR(IF(VLOOKUP($C839,'MSCI Database'!$C:$R,11, FALSE)="","",VLOOKUP($C839,'MSCI Database'!$C:$R,11, FALSE)),"")</f>
        <v>2019</v>
      </c>
      <c r="Z839" s="133" t="str">
        <f>IFERROR(IF(VLOOKUP($C839,'MSCI Database'!$C:$R,12, FALSE)="","",VLOOKUP($C839,'MSCI Database'!$C:$R,12, FALSE)),"")</f>
        <v>E.Segmt-Moderate</v>
      </c>
      <c r="AA839" s="202" t="str">
        <f>IFERROR(IF(VLOOKUP($C839,'MSCI Database'!$C:$R,13, FALSE)="","",VLOOKUP($C839,'MSCI Database'!$C:$R,13, FALSE)),"")</f>
        <v/>
      </c>
    </row>
    <row r="840" spans="1:27" s="130" customFormat="1" ht="15" hidden="1" customHeight="1" outlineLevel="1">
      <c r="A840" s="130" t="s">
        <v>10033</v>
      </c>
      <c r="B840" s="130" t="s">
        <v>10034</v>
      </c>
      <c r="C840" s="130" t="s">
        <v>10035</v>
      </c>
      <c r="D840" s="130" t="s">
        <v>12128</v>
      </c>
      <c r="E840" s="130" t="s">
        <v>18688</v>
      </c>
      <c r="F840" s="169">
        <v>0.13158403155311521</v>
      </c>
      <c r="G840" s="132" t="str">
        <f ca="1">IFERROR(_xll.BQL($A840, "cur_mkt_cap(currency=EUR)")/1000000, " ")</f>
        <v xml:space="preserve"> </v>
      </c>
      <c r="M840" s="305">
        <f t="shared" si="34"/>
        <v>8.5134868414865532E-5</v>
      </c>
      <c r="N840" s="223">
        <f t="shared" si="35"/>
        <v>1.4335014692014331E-3</v>
      </c>
      <c r="O840" s="172" t="str">
        <f>IFERROR(IF(VLOOKUP($C840,'MSCI Database'!$C:$R,2, FALSE)="","",VLOOKUP($C840,'MSCI Database'!$C:$R,2, FALSE)),"")</f>
        <v>Banks</v>
      </c>
      <c r="P840" s="186" t="str">
        <f>IFERROR(IF(VLOOKUP($C840,'MSCI Database'!$C:$R,3, FALSE)="","",VLOOKUP($C840,'MSCI Database'!$C:$R,3, FALSE)),"")</f>
        <v>BBB</v>
      </c>
      <c r="Q840" s="164" t="str">
        <f>IFERROR(IF(VLOOKUP($C840,'MSCI Database'!$C:$R,4, FALSE)="","",VLOOKUP($C840,'MSCI Database'!$C:$R,4, FALSE)),"")</f>
        <v>0</v>
      </c>
      <c r="R840" s="164">
        <f>IFERROR(IF(VLOOKUP($C840,'MSCI Database'!$C:$R,5, FALSE)="","",VLOOKUP($C840,'MSCI Database'!$C:$R,5, FALSE)),"")</f>
        <v>4.9000000000000004</v>
      </c>
      <c r="S840" s="164">
        <f>IFERROR(IF(VLOOKUP($C840,'MSCI Database'!$C:$R,6, FALSE)="","",VLOOKUP($C840,'MSCI Database'!$C:$R,6, FALSE)),"")</f>
        <v>0.9</v>
      </c>
      <c r="T840" s="211">
        <f>IFERROR(IF(VLOOKUP($C840,'MSCI Database'!$C:$R,7, FALSE)="","",VLOOKUP($C840,'MSCI Database'!$C:$R,7, FALSE)),"")</f>
        <v>3.3</v>
      </c>
      <c r="U840" s="164">
        <f>IFERROR(IF(VLOOKUP($C840,'MSCI Database'!$C:$R,8, FALSE)="","",VLOOKUP($C840,'MSCI Database'!$C:$R,8, FALSE)),"")</f>
        <v>6.9</v>
      </c>
      <c r="V840" s="175">
        <f>IFERROR(IF(VLOOKUP($C840,'MSCI Database'!$C:$R,9, FALSE)="","",VLOOKUP($C840,'MSCI Database'!$C:$R,9, FALSE)),"")</f>
        <v>4.2</v>
      </c>
      <c r="W840" s="165">
        <f t="shared" ca="1" si="33"/>
        <v>0</v>
      </c>
      <c r="X840" s="166">
        <f>IFERROR(IF(VLOOKUP($C840,'MSCI Database'!$C:$R,10, FALSE)="","",VLOOKUP($C840,'MSCI Database'!$C:$R,10, FALSE)),"")</f>
        <v>4040</v>
      </c>
      <c r="Y840" s="133" t="str">
        <f>IFERROR(IF(VLOOKUP($C840,'MSCI Database'!$C:$R,11, FALSE)="","",VLOOKUP($C840,'MSCI Database'!$C:$R,11, FALSE)),"")</f>
        <v>2019</v>
      </c>
      <c r="Z840" s="133" t="str">
        <f>IFERROR(IF(VLOOKUP($C840,'MSCI Database'!$C:$R,12, FALSE)="","",VLOOKUP($C840,'MSCI Database'!$C:$R,12, FALSE)),"")</f>
        <v>E.Segmt-Moderately Low</v>
      </c>
      <c r="AA840" s="202" t="str">
        <f>IFERROR(IF(VLOOKUP($C840,'MSCI Database'!$C:$R,13, FALSE)="","",VLOOKUP($C840,'MSCI Database'!$C:$R,13, FALSE)),"")</f>
        <v/>
      </c>
    </row>
    <row r="841" spans="1:27" s="130" customFormat="1" ht="15" hidden="1" customHeight="1" outlineLevel="1">
      <c r="A841" s="130" t="s">
        <v>11806</v>
      </c>
      <c r="B841" s="130" t="s">
        <v>11807</v>
      </c>
      <c r="C841" s="130" t="s">
        <v>11808</v>
      </c>
      <c r="D841" s="130" t="s">
        <v>12128</v>
      </c>
      <c r="E841" s="130" t="s">
        <v>18689</v>
      </c>
      <c r="F841" s="169">
        <v>0.13144781713029119</v>
      </c>
      <c r="G841" s="132" t="str">
        <f ca="1">IFERROR(_xll.BQL($A841, "cur_mkt_cap(currency=EUR)")/1000000, " ")</f>
        <v xml:space="preserve"> </v>
      </c>
      <c r="M841" s="305">
        <f t="shared" si="34"/>
        <v>8.5046737683298397E-5</v>
      </c>
      <c r="N841" s="223">
        <f t="shared" si="35"/>
        <v>1.4320175233689494E-3</v>
      </c>
      <c r="O841" s="172" t="str">
        <f>IFERROR(IF(VLOOKUP($C841,'MSCI Database'!$C:$R,2, FALSE)="","",VLOOKUP($C841,'MSCI Database'!$C:$R,2, FALSE)),"")</f>
        <v>Technology Hardware, Storage &amp; Peripherals</v>
      </c>
      <c r="P841" s="186" t="str">
        <f>IFERROR(IF(VLOOKUP($C841,'MSCI Database'!$C:$R,3, FALSE)="","",VLOOKUP($C841,'MSCI Database'!$C:$R,3, FALSE)),"")</f>
        <v>AA</v>
      </c>
      <c r="Q841" s="164" t="str">
        <f>IFERROR(IF(VLOOKUP($C841,'MSCI Database'!$C:$R,4, FALSE)="","",VLOOKUP($C841,'MSCI Database'!$C:$R,4, FALSE)),"")</f>
        <v>1</v>
      </c>
      <c r="R841" s="164">
        <f>IFERROR(IF(VLOOKUP($C841,'MSCI Database'!$C:$R,5, FALSE)="","",VLOOKUP($C841,'MSCI Database'!$C:$R,5, FALSE)),"")</f>
        <v>7.4</v>
      </c>
      <c r="S841" s="164">
        <f>IFERROR(IF(VLOOKUP($C841,'MSCI Database'!$C:$R,6, FALSE)="","",VLOOKUP($C841,'MSCI Database'!$C:$R,6, FALSE)),"")</f>
        <v>4.9000000000000004</v>
      </c>
      <c r="T841" s="211">
        <f>IFERROR(IF(VLOOKUP($C841,'MSCI Database'!$C:$R,7, FALSE)="","",VLOOKUP($C841,'MSCI Database'!$C:$R,7, FALSE)),"")</f>
        <v>5.7</v>
      </c>
      <c r="U841" s="164">
        <f>IFERROR(IF(VLOOKUP($C841,'MSCI Database'!$C:$R,8, FALSE)="","",VLOOKUP($C841,'MSCI Database'!$C:$R,8, FALSE)),"")</f>
        <v>4.9000000000000004</v>
      </c>
      <c r="V841" s="175">
        <f>IFERROR(IF(VLOOKUP($C841,'MSCI Database'!$C:$R,9, FALSE)="","",VLOOKUP($C841,'MSCI Database'!$C:$R,9, FALSE)),"")</f>
        <v>5.3</v>
      </c>
      <c r="W841" s="165">
        <f t="shared" ca="1" si="33"/>
        <v>0</v>
      </c>
      <c r="X841" s="166">
        <f>IFERROR(IF(VLOOKUP($C841,'MSCI Database'!$C:$R,10, FALSE)="","",VLOOKUP($C841,'MSCI Database'!$C:$R,10, FALSE)),"")</f>
        <v>131275</v>
      </c>
      <c r="Y841" s="133" t="str">
        <f>IFERROR(IF(VLOOKUP($C841,'MSCI Database'!$C:$R,11, FALSE)="","",VLOOKUP($C841,'MSCI Database'!$C:$R,11, FALSE)),"")</f>
        <v>2019</v>
      </c>
      <c r="Z841" s="133" t="str">
        <f>IFERROR(IF(VLOOKUP($C841,'MSCI Database'!$C:$R,12, FALSE)="","",VLOOKUP($C841,'MSCI Database'!$C:$R,12, FALSE)),"")</f>
        <v>Reported</v>
      </c>
      <c r="AA841" s="202" t="str">
        <f>IFERROR(IF(VLOOKUP($C841,'MSCI Database'!$C:$R,13, FALSE)="","",VLOOKUP($C841,'MSCI Database'!$C:$R,13, FALSE)),"")</f>
        <v>Reduced exposure to labor-related risks in the supply chain drives the upgrade</v>
      </c>
    </row>
    <row r="842" spans="1:27" s="130" customFormat="1" ht="15" hidden="1" customHeight="1" outlineLevel="1">
      <c r="A842" s="130" t="s">
        <v>8705</v>
      </c>
      <c r="B842" s="130" t="s">
        <v>8706</v>
      </c>
      <c r="C842" s="130" t="s">
        <v>8707</v>
      </c>
      <c r="D842" s="130" t="s">
        <v>12128</v>
      </c>
      <c r="E842" s="130" t="s">
        <v>18689</v>
      </c>
      <c r="F842" s="169">
        <v>0.1313170151169884</v>
      </c>
      <c r="G842" s="132" t="str">
        <f ca="1">IFERROR(_xll.BQL($A842, "cur_mkt_cap(currency=EUR)")/1000000, " ")</f>
        <v xml:space="preserve"> </v>
      </c>
      <c r="M842" s="305">
        <f t="shared" si="34"/>
        <v>8.496210878069149E-5</v>
      </c>
      <c r="N842" s="223">
        <f t="shared" si="35"/>
        <v>1.4305925413553198E-3</v>
      </c>
      <c r="O842" s="172" t="str">
        <f>IFERROR(IF(VLOOKUP($C842,'MSCI Database'!$C:$R,2, FALSE)="","",VLOOKUP($C842,'MSCI Database'!$C:$R,2, FALSE)),"")</f>
        <v>Electronic Equipment, Instruments &amp; Components</v>
      </c>
      <c r="P842" s="186" t="str">
        <f>IFERROR(IF(VLOOKUP($C842,'MSCI Database'!$C:$R,3, FALSE)="","",VLOOKUP($C842,'MSCI Database'!$C:$R,3, FALSE)),"")</f>
        <v>AA</v>
      </c>
      <c r="Q842" s="164" t="str">
        <f>IFERROR(IF(VLOOKUP($C842,'MSCI Database'!$C:$R,4, FALSE)="","",VLOOKUP($C842,'MSCI Database'!$C:$R,4, FALSE)),"")</f>
        <v>1</v>
      </c>
      <c r="R842" s="164">
        <f>IFERROR(IF(VLOOKUP($C842,'MSCI Database'!$C:$R,5, FALSE)="","",VLOOKUP($C842,'MSCI Database'!$C:$R,5, FALSE)),"")</f>
        <v>8.1</v>
      </c>
      <c r="S842" s="164">
        <f>IFERROR(IF(VLOOKUP($C842,'MSCI Database'!$C:$R,6, FALSE)="","",VLOOKUP($C842,'MSCI Database'!$C:$R,6, FALSE)),"")</f>
        <v>4.4000000000000004</v>
      </c>
      <c r="T842" s="211">
        <f>IFERROR(IF(VLOOKUP($C842,'MSCI Database'!$C:$R,7, FALSE)="","",VLOOKUP($C842,'MSCI Database'!$C:$R,7, FALSE)),"")</f>
        <v>4.9000000000000004</v>
      </c>
      <c r="U842" s="164">
        <f>IFERROR(IF(VLOOKUP($C842,'MSCI Database'!$C:$R,8, FALSE)="","",VLOOKUP($C842,'MSCI Database'!$C:$R,8, FALSE)),"")</f>
        <v>6.5</v>
      </c>
      <c r="V842" s="175">
        <f>IFERROR(IF(VLOOKUP($C842,'MSCI Database'!$C:$R,9, FALSE)="","",VLOOKUP($C842,'MSCI Database'!$C:$R,9, FALSE)),"")</f>
        <v>5.4</v>
      </c>
      <c r="W842" s="165">
        <f t="shared" ca="1" si="33"/>
        <v>0</v>
      </c>
      <c r="X842" s="166">
        <f>IFERROR(IF(VLOOKUP($C842,'MSCI Database'!$C:$R,10, FALSE)="","",VLOOKUP($C842,'MSCI Database'!$C:$R,10, FALSE)),"")</f>
        <v>21556</v>
      </c>
      <c r="Y842" s="133" t="str">
        <f>IFERROR(IF(VLOOKUP($C842,'MSCI Database'!$C:$R,11, FALSE)="","",VLOOKUP($C842,'MSCI Database'!$C:$R,11, FALSE)),"")</f>
        <v>2019</v>
      </c>
      <c r="Z842" s="133" t="str">
        <f>IFERROR(IF(VLOOKUP($C842,'MSCI Database'!$C:$R,12, FALSE)="","",VLOOKUP($C842,'MSCI Database'!$C:$R,12, FALSE)),"")</f>
        <v>Reported</v>
      </c>
      <c r="AA842" s="202" t="str">
        <f>IFERROR(IF(VLOOKUP($C842,'MSCI Database'!$C:$R,13, FALSE)="","",VLOOKUP($C842,'MSCI Database'!$C:$R,13, FALSE)),"")</f>
        <v/>
      </c>
    </row>
    <row r="843" spans="1:27" s="130" customFormat="1" ht="15" hidden="1" customHeight="1" outlineLevel="1">
      <c r="A843" s="130" t="s">
        <v>9281</v>
      </c>
      <c r="B843" s="130" t="s">
        <v>9282</v>
      </c>
      <c r="C843" s="130" t="s">
        <v>9283</v>
      </c>
      <c r="D843" s="130" t="s">
        <v>12128</v>
      </c>
      <c r="E843" s="130" t="s">
        <v>18688</v>
      </c>
      <c r="F843" s="169">
        <v>0.13060554105919381</v>
      </c>
      <c r="G843" s="132" t="str">
        <f ca="1">IFERROR(_xll.BQL($A843, "cur_mkt_cap(currency=EUR)")/1000000, " ")</f>
        <v xml:space="preserve"> </v>
      </c>
      <c r="M843" s="305">
        <f t="shared" si="34"/>
        <v>8.4501785065298383E-5</v>
      </c>
      <c r="N843" s="223">
        <f t="shared" si="35"/>
        <v>1.4228416076355577E-3</v>
      </c>
      <c r="O843" s="172" t="str">
        <f>IFERROR(IF(VLOOKUP($C843,'MSCI Database'!$C:$R,2, FALSE)="","",VLOOKUP($C843,'MSCI Database'!$C:$R,2, FALSE)),"")</f>
        <v>Banks</v>
      </c>
      <c r="P843" s="186" t="str">
        <f>IFERROR(IF(VLOOKUP($C843,'MSCI Database'!$C:$R,3, FALSE)="","",VLOOKUP($C843,'MSCI Database'!$C:$R,3, FALSE)),"")</f>
        <v>BBB</v>
      </c>
      <c r="Q843" s="164" t="str">
        <f>IFERROR(IF(VLOOKUP($C843,'MSCI Database'!$C:$R,4, FALSE)="","",VLOOKUP($C843,'MSCI Database'!$C:$R,4, FALSE)),"")</f>
        <v>0</v>
      </c>
      <c r="R843" s="164">
        <f>IFERROR(IF(VLOOKUP($C843,'MSCI Database'!$C:$R,5, FALSE)="","",VLOOKUP($C843,'MSCI Database'!$C:$R,5, FALSE)),"")</f>
        <v>5.4</v>
      </c>
      <c r="S843" s="164">
        <f>IFERROR(IF(VLOOKUP($C843,'MSCI Database'!$C:$R,6, FALSE)="","",VLOOKUP($C843,'MSCI Database'!$C:$R,6, FALSE)),"")</f>
        <v>1.5</v>
      </c>
      <c r="T843" s="211">
        <f>IFERROR(IF(VLOOKUP($C843,'MSCI Database'!$C:$R,7, FALSE)="","",VLOOKUP($C843,'MSCI Database'!$C:$R,7, FALSE)),"")</f>
        <v>3</v>
      </c>
      <c r="U843" s="164">
        <f>IFERROR(IF(VLOOKUP($C843,'MSCI Database'!$C:$R,8, FALSE)="","",VLOOKUP($C843,'MSCI Database'!$C:$R,8, FALSE)),"")</f>
        <v>5.4</v>
      </c>
      <c r="V843" s="175">
        <f>IFERROR(IF(VLOOKUP($C843,'MSCI Database'!$C:$R,9, FALSE)="","",VLOOKUP($C843,'MSCI Database'!$C:$R,9, FALSE)),"")</f>
        <v>3.6</v>
      </c>
      <c r="W843" s="165">
        <f t="shared" ca="1" si="33"/>
        <v>0</v>
      </c>
      <c r="X843" s="166">
        <f>IFERROR(IF(VLOOKUP($C843,'MSCI Database'!$C:$R,10, FALSE)="","",VLOOKUP($C843,'MSCI Database'!$C:$R,10, FALSE)),"")</f>
        <v>6066</v>
      </c>
      <c r="Y843" s="133" t="str">
        <f>IFERROR(IF(VLOOKUP($C843,'MSCI Database'!$C:$R,11, FALSE)="","",VLOOKUP($C843,'MSCI Database'!$C:$R,11, FALSE)),"")</f>
        <v>2019</v>
      </c>
      <c r="Z843" s="133" t="str">
        <f>IFERROR(IF(VLOOKUP($C843,'MSCI Database'!$C:$R,12, FALSE)="","",VLOOKUP($C843,'MSCI Database'!$C:$R,12, FALSE)),"")</f>
        <v>E.Segmt-Moderate</v>
      </c>
      <c r="AA843" s="202" t="str">
        <f>IFERROR(IF(VLOOKUP($C843,'MSCI Database'!$C:$R,13, FALSE)="","",VLOOKUP($C843,'MSCI Database'!$C:$R,13, FALSE)),"")</f>
        <v/>
      </c>
    </row>
    <row r="844" spans="1:27" s="130" customFormat="1" ht="15" hidden="1" customHeight="1" outlineLevel="1">
      <c r="A844" s="130" t="s">
        <v>10965</v>
      </c>
      <c r="B844" s="130" t="s">
        <v>10966</v>
      </c>
      <c r="C844" s="130" t="s">
        <v>10967</v>
      </c>
      <c r="D844" s="130" t="s">
        <v>12128</v>
      </c>
      <c r="E844" s="130" t="s">
        <v>18674</v>
      </c>
      <c r="F844" s="169">
        <v>0.13010351658252581</v>
      </c>
      <c r="G844" s="132" t="str">
        <f ca="1">IFERROR(_xll.BQL($A844, "cur_mkt_cap(currency=EUR)")/1000000, " ")</f>
        <v xml:space="preserve"> </v>
      </c>
      <c r="M844" s="305">
        <f t="shared" si="34"/>
        <v>8.4176975228894197E-5</v>
      </c>
      <c r="N844" s="223">
        <f t="shared" si="35"/>
        <v>1.4173724574933677E-3</v>
      </c>
      <c r="O844" s="172" t="str">
        <f>IFERROR(IF(VLOOKUP($C844,'MSCI Database'!$C:$R,2, FALSE)="","",VLOOKUP($C844,'MSCI Database'!$C:$R,2, FALSE)),"")</f>
        <v>Food Products</v>
      </c>
      <c r="P844" s="186" t="str">
        <f>IFERROR(IF(VLOOKUP($C844,'MSCI Database'!$C:$R,3, FALSE)="","",VLOOKUP($C844,'MSCI Database'!$C:$R,3, FALSE)),"")</f>
        <v>BB</v>
      </c>
      <c r="Q844" s="164" t="str">
        <f>IFERROR(IF(VLOOKUP($C844,'MSCI Database'!$C:$R,4, FALSE)="","",VLOOKUP($C844,'MSCI Database'!$C:$R,4, FALSE)),"")</f>
        <v>0</v>
      </c>
      <c r="R844" s="164">
        <f>IFERROR(IF(VLOOKUP($C844,'MSCI Database'!$C:$R,5, FALSE)="","",VLOOKUP($C844,'MSCI Database'!$C:$R,5, FALSE)),"")</f>
        <v>4.0999999999999996</v>
      </c>
      <c r="S844" s="164">
        <f>IFERROR(IF(VLOOKUP($C844,'MSCI Database'!$C:$R,6, FALSE)="","",VLOOKUP($C844,'MSCI Database'!$C:$R,6, FALSE)),"")</f>
        <v>2.6</v>
      </c>
      <c r="T844" s="211">
        <f>IFERROR(IF(VLOOKUP($C844,'MSCI Database'!$C:$R,7, FALSE)="","",VLOOKUP($C844,'MSCI Database'!$C:$R,7, FALSE)),"")</f>
        <v>5.0999999999999996</v>
      </c>
      <c r="U844" s="164">
        <f>IFERROR(IF(VLOOKUP($C844,'MSCI Database'!$C:$R,8, FALSE)="","",VLOOKUP($C844,'MSCI Database'!$C:$R,8, FALSE)),"")</f>
        <v>4.5999999999999996</v>
      </c>
      <c r="V844" s="175">
        <f>IFERROR(IF(VLOOKUP($C844,'MSCI Database'!$C:$R,9, FALSE)="","",VLOOKUP($C844,'MSCI Database'!$C:$R,9, FALSE)),"")</f>
        <v>3.9</v>
      </c>
      <c r="W844" s="165">
        <f t="shared" ca="1" si="33"/>
        <v>0</v>
      </c>
      <c r="X844" s="166">
        <f>IFERROR(IF(VLOOKUP($C844,'MSCI Database'!$C:$R,10, FALSE)="","",VLOOKUP($C844,'MSCI Database'!$C:$R,10, FALSE)),"")</f>
        <v>493357</v>
      </c>
      <c r="Y844" s="133" t="str">
        <f>IFERROR(IF(VLOOKUP($C844,'MSCI Database'!$C:$R,11, FALSE)="","",VLOOKUP($C844,'MSCI Database'!$C:$R,11, FALSE)),"")</f>
        <v>2019</v>
      </c>
      <c r="Z844" s="133" t="str">
        <f>IFERROR(IF(VLOOKUP($C844,'MSCI Database'!$C:$R,12, FALSE)="","",VLOOKUP($C844,'MSCI Database'!$C:$R,12, FALSE)),"")</f>
        <v>E.Segmt-Moderately High</v>
      </c>
      <c r="AA844" s="202" t="str">
        <f>IFERROR(IF(VLOOKUP($C844,'MSCI Database'!$C:$R,13, FALSE)="","",VLOOKUP($C844,'MSCI Database'!$C:$R,13, FALSE)),"")</f>
        <v/>
      </c>
    </row>
    <row r="845" spans="1:27" s="130" customFormat="1" ht="15" hidden="1" customHeight="1" outlineLevel="1">
      <c r="A845" s="130" t="s">
        <v>8992</v>
      </c>
      <c r="B845" s="130" t="s">
        <v>8993</v>
      </c>
      <c r="C845" s="130" t="s">
        <v>8994</v>
      </c>
      <c r="D845" s="130" t="s">
        <v>12128</v>
      </c>
      <c r="E845" s="130" t="s">
        <v>18673</v>
      </c>
      <c r="F845" s="169">
        <v>0.12979930665741249</v>
      </c>
      <c r="G845" s="132" t="str">
        <f ca="1">IFERROR(_xll.BQL($A845, "cur_mkt_cap(currency=EUR)")/1000000, " ")</f>
        <v xml:space="preserve"> </v>
      </c>
      <c r="M845" s="305">
        <f t="shared" si="34"/>
        <v>8.3980151407345868E-5</v>
      </c>
      <c r="N845" s="223">
        <f t="shared" si="35"/>
        <v>1.4140583367034179E-3</v>
      </c>
      <c r="O845" s="172" t="str">
        <f>IFERROR(IF(VLOOKUP($C845,'MSCI Database'!$C:$R,2, FALSE)="","",VLOOKUP($C845,'MSCI Database'!$C:$R,2, FALSE)),"")</f>
        <v>Professional Services</v>
      </c>
      <c r="P845" s="186" t="str">
        <f>IFERROR(IF(VLOOKUP($C845,'MSCI Database'!$C:$R,3, FALSE)="","",VLOOKUP($C845,'MSCI Database'!$C:$R,3, FALSE)),"")</f>
        <v>A</v>
      </c>
      <c r="Q845" s="164" t="str">
        <f>IFERROR(IF(VLOOKUP($C845,'MSCI Database'!$C:$R,4, FALSE)="","",VLOOKUP($C845,'MSCI Database'!$C:$R,4, FALSE)),"")</f>
        <v>1</v>
      </c>
      <c r="R845" s="164">
        <f>IFERROR(IF(VLOOKUP($C845,'MSCI Database'!$C:$R,5, FALSE)="","",VLOOKUP($C845,'MSCI Database'!$C:$R,5, FALSE)),"")</f>
        <v>6.9</v>
      </c>
      <c r="S845" s="164">
        <f>IFERROR(IF(VLOOKUP($C845,'MSCI Database'!$C:$R,6, FALSE)="","",VLOOKUP($C845,'MSCI Database'!$C:$R,6, FALSE)),"")</f>
        <v>8</v>
      </c>
      <c r="T845" s="211">
        <f>IFERROR(IF(VLOOKUP($C845,'MSCI Database'!$C:$R,7, FALSE)="","",VLOOKUP($C845,'MSCI Database'!$C:$R,7, FALSE)),"")</f>
        <v>5.7</v>
      </c>
      <c r="U845" s="164">
        <f>IFERROR(IF(VLOOKUP($C845,'MSCI Database'!$C:$R,8, FALSE)="","",VLOOKUP($C845,'MSCI Database'!$C:$R,8, FALSE)),"")</f>
        <v>6.3</v>
      </c>
      <c r="V845" s="175">
        <f>IFERROR(IF(VLOOKUP($C845,'MSCI Database'!$C:$R,9, FALSE)="","",VLOOKUP($C845,'MSCI Database'!$C:$R,9, FALSE)),"")</f>
        <v>6.1</v>
      </c>
      <c r="W845" s="165">
        <f t="shared" ca="1" si="33"/>
        <v>0</v>
      </c>
      <c r="X845" s="166">
        <f>IFERROR(IF(VLOOKUP($C845,'MSCI Database'!$C:$R,10, FALSE)="","",VLOOKUP($C845,'MSCI Database'!$C:$R,10, FALSE)),"")</f>
        <v>9019</v>
      </c>
      <c r="Y845" s="133" t="str">
        <f>IFERROR(IF(VLOOKUP($C845,'MSCI Database'!$C:$R,11, FALSE)="","",VLOOKUP($C845,'MSCI Database'!$C:$R,11, FALSE)),"")</f>
        <v>2019</v>
      </c>
      <c r="Z845" s="133" t="str">
        <f>IFERROR(IF(VLOOKUP($C845,'MSCI Database'!$C:$R,12, FALSE)="","",VLOOKUP($C845,'MSCI Database'!$C:$R,12, FALSE)),"")</f>
        <v>E.Segmt-Moderate</v>
      </c>
      <c r="AA845" s="202" t="str">
        <f>IFERROR(IF(VLOOKUP($C845,'MSCI Database'!$C:$R,13, FALSE)="","",VLOOKUP($C845,'MSCI Database'!$C:$R,13, FALSE)),"")</f>
        <v/>
      </c>
    </row>
    <row r="846" spans="1:27" s="130" customFormat="1" ht="15" hidden="1" customHeight="1" outlineLevel="1">
      <c r="A846" s="130" t="s">
        <v>9395</v>
      </c>
      <c r="B846" s="130" t="s">
        <v>9396</v>
      </c>
      <c r="C846" s="130" t="s">
        <v>9397</v>
      </c>
      <c r="D846" s="130" t="s">
        <v>12128</v>
      </c>
      <c r="E846" s="130" t="s">
        <v>18689</v>
      </c>
      <c r="F846" s="169">
        <v>0.12936884231132309</v>
      </c>
      <c r="G846" s="132" t="str">
        <f ca="1">IFERROR(_xll.BQL($A846, "cur_mkt_cap(currency=EUR)")/1000000, " ")</f>
        <v xml:space="preserve"> </v>
      </c>
      <c r="M846" s="305">
        <f t="shared" si="34"/>
        <v>8.3701640975426033E-5</v>
      </c>
      <c r="N846" s="223">
        <f t="shared" si="35"/>
        <v>1.409368776235673E-3</v>
      </c>
      <c r="O846" s="172" t="str">
        <f>IFERROR(IF(VLOOKUP($C846,'MSCI Database'!$C:$R,2, FALSE)="","",VLOOKUP($C846,'MSCI Database'!$C:$R,2, FALSE)),"")</f>
        <v>Semiconductors &amp; Semiconductor Equipment</v>
      </c>
      <c r="P846" s="186" t="str">
        <f>IFERROR(IF(VLOOKUP($C846,'MSCI Database'!$C:$R,3, FALSE)="","",VLOOKUP($C846,'MSCI Database'!$C:$R,3, FALSE)),"")</f>
        <v>BB</v>
      </c>
      <c r="Q846" s="164" t="str">
        <f>IFERROR(IF(VLOOKUP($C846,'MSCI Database'!$C:$R,4, FALSE)="","",VLOOKUP($C846,'MSCI Database'!$C:$R,4, FALSE)),"")</f>
        <v>0</v>
      </c>
      <c r="R846" s="164">
        <f>IFERROR(IF(VLOOKUP($C846,'MSCI Database'!$C:$R,5, FALSE)="","",VLOOKUP($C846,'MSCI Database'!$C:$R,5, FALSE)),"")</f>
        <v>3.6</v>
      </c>
      <c r="S846" s="164">
        <f>IFERROR(IF(VLOOKUP($C846,'MSCI Database'!$C:$R,6, FALSE)="","",VLOOKUP($C846,'MSCI Database'!$C:$R,6, FALSE)),"")</f>
        <v>3.6</v>
      </c>
      <c r="T846" s="211">
        <f>IFERROR(IF(VLOOKUP($C846,'MSCI Database'!$C:$R,7, FALSE)="","",VLOOKUP($C846,'MSCI Database'!$C:$R,7, FALSE)),"")</f>
        <v>1.6</v>
      </c>
      <c r="U846" s="164">
        <f>IFERROR(IF(VLOOKUP($C846,'MSCI Database'!$C:$R,8, FALSE)="","",VLOOKUP($C846,'MSCI Database'!$C:$R,8, FALSE)),"")</f>
        <v>4.8</v>
      </c>
      <c r="V846" s="175">
        <f>IFERROR(IF(VLOOKUP($C846,'MSCI Database'!$C:$R,9, FALSE)="","",VLOOKUP($C846,'MSCI Database'!$C:$R,9, FALSE)),"")</f>
        <v>3.6</v>
      </c>
      <c r="W846" s="165">
        <f t="shared" ca="1" si="33"/>
        <v>0</v>
      </c>
      <c r="X846" s="166">
        <f>IFERROR(IF(VLOOKUP($C846,'MSCI Database'!$C:$R,10, FALSE)="","",VLOOKUP($C846,'MSCI Database'!$C:$R,10, FALSE)),"")</f>
        <v>22393</v>
      </c>
      <c r="Y846" s="133" t="str">
        <f>IFERROR(IF(VLOOKUP($C846,'MSCI Database'!$C:$R,11, FALSE)="","",VLOOKUP($C846,'MSCI Database'!$C:$R,11, FALSE)),"")</f>
        <v>2019</v>
      </c>
      <c r="Z846" s="133" t="str">
        <f>IFERROR(IF(VLOOKUP($C846,'MSCI Database'!$C:$R,12, FALSE)="","",VLOOKUP($C846,'MSCI Database'!$C:$R,12, FALSE)),"")</f>
        <v>E.Segmt-Moderate</v>
      </c>
      <c r="AA846" s="202" t="str">
        <f>IFERROR(IF(VLOOKUP($C846,'MSCI Database'!$C:$R,13, FALSE)="","",VLOOKUP($C846,'MSCI Database'!$C:$R,13, FALSE)),"")</f>
        <v/>
      </c>
    </row>
    <row r="847" spans="1:27" s="130" customFormat="1" ht="15" hidden="1" customHeight="1" outlineLevel="1">
      <c r="A847" s="130" t="s">
        <v>10581</v>
      </c>
      <c r="B847" s="130" t="s">
        <v>10582</v>
      </c>
      <c r="C847" s="130" t="s">
        <v>10583</v>
      </c>
      <c r="D847" s="130" t="s">
        <v>12128</v>
      </c>
      <c r="E847" s="130" t="s">
        <v>18673</v>
      </c>
      <c r="F847" s="169">
        <v>0.12805058406342959</v>
      </c>
      <c r="G847" s="132" t="str">
        <f ca="1">IFERROR(_xll.BQL($A847, "cur_mkt_cap(currency=EUR)")/1000000, " ")</f>
        <v xml:space="preserve"> </v>
      </c>
      <c r="M847" s="305">
        <f t="shared" si="34"/>
        <v>8.2848727889038936E-5</v>
      </c>
      <c r="N847" s="223">
        <f t="shared" si="35"/>
        <v>1.3950074201285725E-3</v>
      </c>
      <c r="O847" s="172" t="str">
        <f>IFERROR(IF(VLOOKUP($C847,'MSCI Database'!$C:$R,2, FALSE)="","",VLOOKUP($C847,'MSCI Database'!$C:$R,2, FALSE)),"")</f>
        <v>Construction &amp; Engineering</v>
      </c>
      <c r="P847" s="186" t="str">
        <f>IFERROR(IF(VLOOKUP($C847,'MSCI Database'!$C:$R,3, FALSE)="","",VLOOKUP($C847,'MSCI Database'!$C:$R,3, FALSE)),"")</f>
        <v>BBB</v>
      </c>
      <c r="Q847" s="164" t="str">
        <f>IFERROR(IF(VLOOKUP($C847,'MSCI Database'!$C:$R,4, FALSE)="","",VLOOKUP($C847,'MSCI Database'!$C:$R,4, FALSE)),"")</f>
        <v>1</v>
      </c>
      <c r="R847" s="164">
        <f>IFERROR(IF(VLOOKUP($C847,'MSCI Database'!$C:$R,5, FALSE)="","",VLOOKUP($C847,'MSCI Database'!$C:$R,5, FALSE)),"")</f>
        <v>5.4</v>
      </c>
      <c r="S847" s="164">
        <f>IFERROR(IF(VLOOKUP($C847,'MSCI Database'!$C:$R,6, FALSE)="","",VLOOKUP($C847,'MSCI Database'!$C:$R,6, FALSE)),"")</f>
        <v>3.8</v>
      </c>
      <c r="T847" s="211">
        <f>IFERROR(IF(VLOOKUP($C847,'MSCI Database'!$C:$R,7, FALSE)="","",VLOOKUP($C847,'MSCI Database'!$C:$R,7, FALSE)),"")</f>
        <v>3.4</v>
      </c>
      <c r="U847" s="164">
        <f>IFERROR(IF(VLOOKUP($C847,'MSCI Database'!$C:$R,8, FALSE)="","",VLOOKUP($C847,'MSCI Database'!$C:$R,8, FALSE)),"")</f>
        <v>5</v>
      </c>
      <c r="V847" s="175">
        <f>IFERROR(IF(VLOOKUP($C847,'MSCI Database'!$C:$R,9, FALSE)="","",VLOOKUP($C847,'MSCI Database'!$C:$R,9, FALSE)),"")</f>
        <v>4.4000000000000004</v>
      </c>
      <c r="W847" s="165">
        <f t="shared" ca="1" si="33"/>
        <v>0</v>
      </c>
      <c r="X847" s="166">
        <f>IFERROR(IF(VLOOKUP($C847,'MSCI Database'!$C:$R,10, FALSE)="","",VLOOKUP($C847,'MSCI Database'!$C:$R,10, FALSE)),"")</f>
        <v>217036</v>
      </c>
      <c r="Y847" s="133" t="str">
        <f>IFERROR(IF(VLOOKUP($C847,'MSCI Database'!$C:$R,11, FALSE)="","",VLOOKUP($C847,'MSCI Database'!$C:$R,11, FALSE)),"")</f>
        <v>2019</v>
      </c>
      <c r="Z847" s="133" t="str">
        <f>IFERROR(IF(VLOOKUP($C847,'MSCI Database'!$C:$R,12, FALSE)="","",VLOOKUP($C847,'MSCI Database'!$C:$R,12, FALSE)),"")</f>
        <v>E.Segmt-Moderately High</v>
      </c>
      <c r="AA847" s="202" t="str">
        <f>IFERROR(IF(VLOOKUP($C847,'MSCI Database'!$C:$R,13, FALSE)="","",VLOOKUP($C847,'MSCI Database'!$C:$R,13, FALSE)),"")</f>
        <v/>
      </c>
    </row>
    <row r="848" spans="1:27" s="130" customFormat="1" ht="15" hidden="1" customHeight="1" outlineLevel="1">
      <c r="A848" s="130" t="s">
        <v>10648</v>
      </c>
      <c r="B848" s="130" t="s">
        <v>10649</v>
      </c>
      <c r="C848" s="130" t="s">
        <v>10650</v>
      </c>
      <c r="D848" s="130" t="s">
        <v>12128</v>
      </c>
      <c r="E848" s="130" t="s">
        <v>18684</v>
      </c>
      <c r="F848" s="169">
        <v>0.12757564830273971</v>
      </c>
      <c r="G848" s="132" t="str">
        <f ca="1">IFERROR(_xll.BQL($A848, "cur_mkt_cap(currency=EUR)")/1000000, " ")</f>
        <v xml:space="preserve"> </v>
      </c>
      <c r="M848" s="305">
        <f t="shared" si="34"/>
        <v>8.2541444451872585E-5</v>
      </c>
      <c r="N848" s="223">
        <f t="shared" si="35"/>
        <v>1.3898333796109705E-3</v>
      </c>
      <c r="O848" s="172" t="str">
        <f>IFERROR(IF(VLOOKUP($C848,'MSCI Database'!$C:$R,2, FALSE)="","",VLOOKUP($C848,'MSCI Database'!$C:$R,2, FALSE)),"")</f>
        <v>Specialty Chemicals</v>
      </c>
      <c r="P848" s="186" t="str">
        <f>IFERROR(IF(VLOOKUP($C848,'MSCI Database'!$C:$R,3, FALSE)="","",VLOOKUP($C848,'MSCI Database'!$C:$R,3, FALSE)),"")</f>
        <v>A</v>
      </c>
      <c r="Q848" s="164" t="str">
        <f>IFERROR(IF(VLOOKUP($C848,'MSCI Database'!$C:$R,4, FALSE)="","",VLOOKUP($C848,'MSCI Database'!$C:$R,4, FALSE)),"")</f>
        <v>0</v>
      </c>
      <c r="R848" s="164">
        <f>IFERROR(IF(VLOOKUP($C848,'MSCI Database'!$C:$R,5, FALSE)="","",VLOOKUP($C848,'MSCI Database'!$C:$R,5, FALSE)),"")</f>
        <v>6.8</v>
      </c>
      <c r="S848" s="164">
        <f>IFERROR(IF(VLOOKUP($C848,'MSCI Database'!$C:$R,6, FALSE)="","",VLOOKUP($C848,'MSCI Database'!$C:$R,6, FALSE)),"")</f>
        <v>5.2</v>
      </c>
      <c r="T848" s="211">
        <f>IFERROR(IF(VLOOKUP($C848,'MSCI Database'!$C:$R,7, FALSE)="","",VLOOKUP($C848,'MSCI Database'!$C:$R,7, FALSE)),"")</f>
        <v>6.6</v>
      </c>
      <c r="U848" s="164">
        <f>IFERROR(IF(VLOOKUP($C848,'MSCI Database'!$C:$R,8, FALSE)="","",VLOOKUP($C848,'MSCI Database'!$C:$R,8, FALSE)),"")</f>
        <v>5.8</v>
      </c>
      <c r="V848" s="175">
        <f>IFERROR(IF(VLOOKUP($C848,'MSCI Database'!$C:$R,9, FALSE)="","",VLOOKUP($C848,'MSCI Database'!$C:$R,9, FALSE)),"")</f>
        <v>5.7</v>
      </c>
      <c r="W848" s="165">
        <f t="shared" ca="1" si="33"/>
        <v>0</v>
      </c>
      <c r="X848" s="166">
        <f>IFERROR(IF(VLOOKUP($C848,'MSCI Database'!$C:$R,10, FALSE)="","",VLOOKUP($C848,'MSCI Database'!$C:$R,10, FALSE)),"")</f>
        <v>549359</v>
      </c>
      <c r="Y848" s="133" t="str">
        <f>IFERROR(IF(VLOOKUP($C848,'MSCI Database'!$C:$R,11, FALSE)="","",VLOOKUP($C848,'MSCI Database'!$C:$R,11, FALSE)),"")</f>
        <v>2019</v>
      </c>
      <c r="Z848" s="133" t="str">
        <f>IFERROR(IF(VLOOKUP($C848,'MSCI Database'!$C:$R,12, FALSE)="","",VLOOKUP($C848,'MSCI Database'!$C:$R,12, FALSE)),"")</f>
        <v>Reported</v>
      </c>
      <c r="AA848" s="202" t="str">
        <f>IFERROR(IF(VLOOKUP($C848,'MSCI Database'!$C:$R,13, FALSE)="","",VLOOKUP($C848,'MSCI Database'!$C:$R,13, FALSE)),"")</f>
        <v/>
      </c>
    </row>
    <row r="849" spans="1:27" s="130" customFormat="1" ht="15" hidden="1" customHeight="1" outlineLevel="1">
      <c r="A849" s="130" t="s">
        <v>10786</v>
      </c>
      <c r="B849" s="130" t="s">
        <v>10787</v>
      </c>
      <c r="C849" s="130" t="s">
        <v>10788</v>
      </c>
      <c r="D849" s="130" t="s">
        <v>12128</v>
      </c>
      <c r="E849" s="130" t="s">
        <v>18689</v>
      </c>
      <c r="F849" s="169">
        <v>0.1275125725241113</v>
      </c>
      <c r="G849" s="132" t="str">
        <f ca="1">IFERROR(_xll.BQL($A849, "cur_mkt_cap(currency=EUR)")/1000000, " ")</f>
        <v xml:space="preserve"> </v>
      </c>
      <c r="M849" s="305">
        <f t="shared" si="34"/>
        <v>8.2500634423099991E-5</v>
      </c>
      <c r="N849" s="223">
        <f t="shared" si="35"/>
        <v>1.3891462200805349E-3</v>
      </c>
      <c r="O849" s="172" t="str">
        <f>IFERROR(IF(VLOOKUP($C849,'MSCI Database'!$C:$R,2, FALSE)="","",VLOOKUP($C849,'MSCI Database'!$C:$R,2, FALSE)),"")</f>
        <v>Software &amp; Services</v>
      </c>
      <c r="P849" s="186" t="str">
        <f>IFERROR(IF(VLOOKUP($C849,'MSCI Database'!$C:$R,3, FALSE)="","",VLOOKUP($C849,'MSCI Database'!$C:$R,3, FALSE)),"")</f>
        <v>A</v>
      </c>
      <c r="Q849" s="164" t="str">
        <f>IFERROR(IF(VLOOKUP($C849,'MSCI Database'!$C:$R,4, FALSE)="","",VLOOKUP($C849,'MSCI Database'!$C:$R,4, FALSE)),"")</f>
        <v>0</v>
      </c>
      <c r="R849" s="164">
        <f>IFERROR(IF(VLOOKUP($C849,'MSCI Database'!$C:$R,5, FALSE)="","",VLOOKUP($C849,'MSCI Database'!$C:$R,5, FALSE)),"")</f>
        <v>6.5</v>
      </c>
      <c r="S849" s="164">
        <f>IFERROR(IF(VLOOKUP($C849,'MSCI Database'!$C:$R,6, FALSE)="","",VLOOKUP($C849,'MSCI Database'!$C:$R,6, FALSE)),"")</f>
        <v>4.8</v>
      </c>
      <c r="T849" s="211">
        <f>IFERROR(IF(VLOOKUP($C849,'MSCI Database'!$C:$R,7, FALSE)="","",VLOOKUP($C849,'MSCI Database'!$C:$R,7, FALSE)),"")</f>
        <v>5.3</v>
      </c>
      <c r="U849" s="164">
        <f>IFERROR(IF(VLOOKUP($C849,'MSCI Database'!$C:$R,8, FALSE)="","",VLOOKUP($C849,'MSCI Database'!$C:$R,8, FALSE)),"")</f>
        <v>4.8</v>
      </c>
      <c r="V849" s="175">
        <f>IFERROR(IF(VLOOKUP($C849,'MSCI Database'!$C:$R,9, FALSE)="","",VLOOKUP($C849,'MSCI Database'!$C:$R,9, FALSE)),"")</f>
        <v>5</v>
      </c>
      <c r="W849" s="165">
        <f t="shared" ca="1" si="33"/>
        <v>0</v>
      </c>
      <c r="X849" s="166">
        <f>IFERROR(IF(VLOOKUP($C849,'MSCI Database'!$C:$R,10, FALSE)="","",VLOOKUP($C849,'MSCI Database'!$C:$R,10, FALSE)),"")</f>
        <v>15679</v>
      </c>
      <c r="Y849" s="133" t="str">
        <f>IFERROR(IF(VLOOKUP($C849,'MSCI Database'!$C:$R,11, FALSE)="","",VLOOKUP($C849,'MSCI Database'!$C:$R,11, FALSE)),"")</f>
        <v>2019</v>
      </c>
      <c r="Z849" s="133" t="str">
        <f>IFERROR(IF(VLOOKUP($C849,'MSCI Database'!$C:$R,12, FALSE)="","",VLOOKUP($C849,'MSCI Database'!$C:$R,12, FALSE)),"")</f>
        <v>E.Segmt-Moderately High</v>
      </c>
      <c r="AA849" s="202" t="str">
        <f>IFERROR(IF(VLOOKUP($C849,'MSCI Database'!$C:$R,13, FALSE)="","",VLOOKUP($C849,'MSCI Database'!$C:$R,13, FALSE)),"")</f>
        <v/>
      </c>
    </row>
    <row r="850" spans="1:27" s="130" customFormat="1" ht="15" hidden="1" customHeight="1" outlineLevel="1">
      <c r="A850" s="130" t="s">
        <v>9921</v>
      </c>
      <c r="B850" s="130" t="s">
        <v>9922</v>
      </c>
      <c r="C850" s="130" t="s">
        <v>9923</v>
      </c>
      <c r="D850" s="130" t="s">
        <v>12128</v>
      </c>
      <c r="E850" s="130" t="s">
        <v>18688</v>
      </c>
      <c r="F850" s="169">
        <v>0.12750119147903149</v>
      </c>
      <c r="G850" s="132" t="str">
        <f ca="1">IFERROR(_xll.BQL($A850, "cur_mkt_cap(currency=EUR)")/1000000, " ")</f>
        <v xml:space="preserve"> </v>
      </c>
      <c r="M850" s="305">
        <f t="shared" si="34"/>
        <v>8.2493270886933366E-5</v>
      </c>
      <c r="N850" s="223">
        <f t="shared" si="35"/>
        <v>1.3890222328105722E-3</v>
      </c>
      <c r="O850" s="172" t="str">
        <f>IFERROR(IF(VLOOKUP($C850,'MSCI Database'!$C:$R,2, FALSE)="","",VLOOKUP($C850,'MSCI Database'!$C:$R,2, FALSE)),"")</f>
        <v>Banks</v>
      </c>
      <c r="P850" s="186" t="str">
        <f>IFERROR(IF(VLOOKUP($C850,'MSCI Database'!$C:$R,3, FALSE)="","",VLOOKUP($C850,'MSCI Database'!$C:$R,3, FALSE)),"")</f>
        <v>BBB</v>
      </c>
      <c r="Q850" s="164" t="str">
        <f>IFERROR(IF(VLOOKUP($C850,'MSCI Database'!$C:$R,4, FALSE)="","",VLOOKUP($C850,'MSCI Database'!$C:$R,4, FALSE)),"")</f>
        <v>1</v>
      </c>
      <c r="R850" s="164">
        <f>IFERROR(IF(VLOOKUP($C850,'MSCI Database'!$C:$R,5, FALSE)="","",VLOOKUP($C850,'MSCI Database'!$C:$R,5, FALSE)),"")</f>
        <v>5.4</v>
      </c>
      <c r="S850" s="164">
        <f>IFERROR(IF(VLOOKUP($C850,'MSCI Database'!$C:$R,6, FALSE)="","",VLOOKUP($C850,'MSCI Database'!$C:$R,6, FALSE)),"")</f>
        <v>1.7</v>
      </c>
      <c r="T850" s="211">
        <f>IFERROR(IF(VLOOKUP($C850,'MSCI Database'!$C:$R,7, FALSE)="","",VLOOKUP($C850,'MSCI Database'!$C:$R,7, FALSE)),"")</f>
        <v>3.5</v>
      </c>
      <c r="U850" s="164">
        <f>IFERROR(IF(VLOOKUP($C850,'MSCI Database'!$C:$R,8, FALSE)="","",VLOOKUP($C850,'MSCI Database'!$C:$R,8, FALSE)),"")</f>
        <v>4.9000000000000004</v>
      </c>
      <c r="V850" s="175">
        <f>IFERROR(IF(VLOOKUP($C850,'MSCI Database'!$C:$R,9, FALSE)="","",VLOOKUP($C850,'MSCI Database'!$C:$R,9, FALSE)),"")</f>
        <v>3.7</v>
      </c>
      <c r="W850" s="165">
        <f t="shared" ca="1" si="33"/>
        <v>0</v>
      </c>
      <c r="X850" s="166">
        <f>IFERROR(IF(VLOOKUP($C850,'MSCI Database'!$C:$R,10, FALSE)="","",VLOOKUP($C850,'MSCI Database'!$C:$R,10, FALSE)),"")</f>
        <v>2615</v>
      </c>
      <c r="Y850" s="133" t="str">
        <f>IFERROR(IF(VLOOKUP($C850,'MSCI Database'!$C:$R,11, FALSE)="","",VLOOKUP($C850,'MSCI Database'!$C:$R,11, FALSE)),"")</f>
        <v>2019</v>
      </c>
      <c r="Z850" s="133" t="str">
        <f>IFERROR(IF(VLOOKUP($C850,'MSCI Database'!$C:$R,12, FALSE)="","",VLOOKUP($C850,'MSCI Database'!$C:$R,12, FALSE)),"")</f>
        <v>E.Segmt-Moderate</v>
      </c>
      <c r="AA850" s="202" t="str">
        <f>IFERROR(IF(VLOOKUP($C850,'MSCI Database'!$C:$R,13, FALSE)="","",VLOOKUP($C850,'MSCI Database'!$C:$R,13, FALSE)),"")</f>
        <v/>
      </c>
    </row>
    <row r="851" spans="1:27" s="130" customFormat="1" ht="15" hidden="1" customHeight="1" outlineLevel="1">
      <c r="A851" s="130" t="s">
        <v>11848</v>
      </c>
      <c r="B851" s="130" t="s">
        <v>11849</v>
      </c>
      <c r="C851" s="130" t="s">
        <v>11850</v>
      </c>
      <c r="D851" s="130" t="s">
        <v>18686</v>
      </c>
      <c r="E851" s="130" t="s">
        <v>18682</v>
      </c>
      <c r="F851" s="169">
        <v>0.1274747135957561</v>
      </c>
      <c r="G851" s="132" t="str">
        <f ca="1">IFERROR(_xll.BQL($A851, "cur_mkt_cap(currency=EUR)")/1000000, " ")</f>
        <v xml:space="preserve"> </v>
      </c>
      <c r="M851" s="305">
        <f t="shared" si="34"/>
        <v>8.247613969645418E-5</v>
      </c>
      <c r="N851" s="223">
        <f t="shared" si="35"/>
        <v>1.3887337777136383E-3</v>
      </c>
      <c r="O851" s="172" t="str">
        <f>IFERROR(IF(VLOOKUP($C851,'MSCI Database'!$C:$R,2, FALSE)="","",VLOOKUP($C851,'MSCI Database'!$C:$R,2, FALSE)),"")</f>
        <v>Textiles, Apparel &amp; Luxury Goods</v>
      </c>
      <c r="P851" s="186" t="str">
        <f>IFERROR(IF(VLOOKUP($C851,'MSCI Database'!$C:$R,3, FALSE)="","",VLOOKUP($C851,'MSCI Database'!$C:$R,3, FALSE)),"")</f>
        <v>BB</v>
      </c>
      <c r="Q851" s="164" t="str">
        <f>IFERROR(IF(VLOOKUP($C851,'MSCI Database'!$C:$R,4, FALSE)="","",VLOOKUP($C851,'MSCI Database'!$C:$R,4, FALSE)),"")</f>
        <v>0</v>
      </c>
      <c r="R851" s="164">
        <f>IFERROR(IF(VLOOKUP($C851,'MSCI Database'!$C:$R,5, FALSE)="","",VLOOKUP($C851,'MSCI Database'!$C:$R,5, FALSE)),"")</f>
        <v>3.2</v>
      </c>
      <c r="S851" s="164">
        <f>IFERROR(IF(VLOOKUP($C851,'MSCI Database'!$C:$R,6, FALSE)="","",VLOOKUP($C851,'MSCI Database'!$C:$R,6, FALSE)),"")</f>
        <v>3.9</v>
      </c>
      <c r="T851" s="211">
        <f>IFERROR(IF(VLOOKUP($C851,'MSCI Database'!$C:$R,7, FALSE)="","",VLOOKUP($C851,'MSCI Database'!$C:$R,7, FALSE)),"")</f>
        <v>4.0999999999999996</v>
      </c>
      <c r="U851" s="164">
        <f>IFERROR(IF(VLOOKUP($C851,'MSCI Database'!$C:$R,8, FALSE)="","",VLOOKUP($C851,'MSCI Database'!$C:$R,8, FALSE)),"")</f>
        <v>3.1</v>
      </c>
      <c r="V851" s="175">
        <f>IFERROR(IF(VLOOKUP($C851,'MSCI Database'!$C:$R,9, FALSE)="","",VLOOKUP($C851,'MSCI Database'!$C:$R,9, FALSE)),"")</f>
        <v>3.7</v>
      </c>
      <c r="W851" s="165">
        <f t="shared" ca="1" si="33"/>
        <v>0</v>
      </c>
      <c r="X851" s="166">
        <f>IFERROR(IF(VLOOKUP($C851,'MSCI Database'!$C:$R,10, FALSE)="","",VLOOKUP($C851,'MSCI Database'!$C:$R,10, FALSE)),"")</f>
        <v>80838</v>
      </c>
      <c r="Y851" s="133" t="str">
        <f>IFERROR(IF(VLOOKUP($C851,'MSCI Database'!$C:$R,11, FALSE)="","",VLOOKUP($C851,'MSCI Database'!$C:$R,11, FALSE)),"")</f>
        <v>2019</v>
      </c>
      <c r="Z851" s="133" t="str">
        <f>IFERROR(IF(VLOOKUP($C851,'MSCI Database'!$C:$R,12, FALSE)="","",VLOOKUP($C851,'MSCI Database'!$C:$R,12, FALSE)),"")</f>
        <v>E.Segmt-Moderately High</v>
      </c>
      <c r="AA851" s="202" t="str">
        <f>IFERROR(IF(VLOOKUP($C851,'MSCI Database'!$C:$R,13, FALSE)="","",VLOOKUP($C851,'MSCI Database'!$C:$R,13, FALSE)),"")</f>
        <v>New sustainability commitments, but limited progress in implementation</v>
      </c>
    </row>
    <row r="852" spans="1:27" s="130" customFormat="1" ht="15" hidden="1" customHeight="1" outlineLevel="1">
      <c r="A852" s="130" t="s">
        <v>11795</v>
      </c>
      <c r="B852" s="130" t="s">
        <v>11796</v>
      </c>
      <c r="C852" s="130" t="s">
        <v>11797</v>
      </c>
      <c r="D852" s="130" t="s">
        <v>12128</v>
      </c>
      <c r="E852" s="130" t="s">
        <v>18682</v>
      </c>
      <c r="F852" s="169">
        <v>0.126257754522592</v>
      </c>
      <c r="G852" s="132" t="str">
        <f ca="1">IFERROR(_xll.BQL($A852, "cur_mkt_cap(currency=EUR)")/1000000, " ")</f>
        <v xml:space="preserve"> </v>
      </c>
      <c r="M852" s="305">
        <f t="shared" si="34"/>
        <v>8.1688767176117007E-5</v>
      </c>
      <c r="N852" s="223">
        <f t="shared" si="35"/>
        <v>1.3754759940848202E-3</v>
      </c>
      <c r="O852" s="172" t="str">
        <f>IFERROR(IF(VLOOKUP($C852,'MSCI Database'!$C:$R,2, FALSE)="","",VLOOKUP($C852,'MSCI Database'!$C:$R,2, FALSE)),"")</f>
        <v>Hotels &amp; Travel</v>
      </c>
      <c r="P852" s="186" t="str">
        <f>IFERROR(IF(VLOOKUP($C852,'MSCI Database'!$C:$R,3, FALSE)="","",VLOOKUP($C852,'MSCI Database'!$C:$R,3, FALSE)),"")</f>
        <v>BBB</v>
      </c>
      <c r="Q852" s="164" t="str">
        <f>IFERROR(IF(VLOOKUP($C852,'MSCI Database'!$C:$R,4, FALSE)="","",VLOOKUP($C852,'MSCI Database'!$C:$R,4, FALSE)),"")</f>
        <v>1</v>
      </c>
      <c r="R852" s="164">
        <f>IFERROR(IF(VLOOKUP($C852,'MSCI Database'!$C:$R,5, FALSE)="","",VLOOKUP($C852,'MSCI Database'!$C:$R,5, FALSE)),"")</f>
        <v>5.7</v>
      </c>
      <c r="S852" s="164">
        <f>IFERROR(IF(VLOOKUP($C852,'MSCI Database'!$C:$R,6, FALSE)="","",VLOOKUP($C852,'MSCI Database'!$C:$R,6, FALSE)),"")</f>
        <v>4.9000000000000004</v>
      </c>
      <c r="T852" s="211">
        <f>IFERROR(IF(VLOOKUP($C852,'MSCI Database'!$C:$R,7, FALSE)="","",VLOOKUP($C852,'MSCI Database'!$C:$R,7, FALSE)),"")</f>
        <v>3.8</v>
      </c>
      <c r="U852" s="164">
        <f>IFERROR(IF(VLOOKUP($C852,'MSCI Database'!$C:$R,8, FALSE)="","",VLOOKUP($C852,'MSCI Database'!$C:$R,8, FALSE)),"")</f>
        <v>5.0999999999999996</v>
      </c>
      <c r="V852" s="175">
        <f>IFERROR(IF(VLOOKUP($C852,'MSCI Database'!$C:$R,9, FALSE)="","",VLOOKUP($C852,'MSCI Database'!$C:$R,9, FALSE)),"")</f>
        <v>4.5999999999999996</v>
      </c>
      <c r="W852" s="165">
        <f t="shared" ca="1" si="33"/>
        <v>0</v>
      </c>
      <c r="X852" s="166">
        <f>IFERROR(IF(VLOOKUP($C852,'MSCI Database'!$C:$R,10, FALSE)="","",VLOOKUP($C852,'MSCI Database'!$C:$R,10, FALSE)),"")</f>
        <v>328331</v>
      </c>
      <c r="Y852" s="133" t="str">
        <f>IFERROR(IF(VLOOKUP($C852,'MSCI Database'!$C:$R,11, FALSE)="","",VLOOKUP($C852,'MSCI Database'!$C:$R,11, FALSE)),"")</f>
        <v>2019</v>
      </c>
      <c r="Z852" s="133" t="str">
        <f>IFERROR(IF(VLOOKUP($C852,'MSCI Database'!$C:$R,12, FALSE)="","",VLOOKUP($C852,'MSCI Database'!$C:$R,12, FALSE)),"")</f>
        <v>Reported</v>
      </c>
      <c r="AA852" s="202" t="str">
        <f>IFERROR(IF(VLOOKUP($C852,'MSCI Database'!$C:$R,13, FALSE)="","",VLOOKUP($C852,'MSCI Database'!$C:$R,13, FALSE)),"")</f>
        <v/>
      </c>
    </row>
    <row r="853" spans="1:27" s="130" customFormat="1" ht="15" hidden="1" customHeight="1" outlineLevel="1">
      <c r="A853" s="130" t="s">
        <v>11415</v>
      </c>
      <c r="B853" s="130" t="s">
        <v>11416</v>
      </c>
      <c r="C853" s="130" t="s">
        <v>11417</v>
      </c>
      <c r="D853" s="130" t="s">
        <v>12128</v>
      </c>
      <c r="E853" s="130" t="s">
        <v>12133</v>
      </c>
      <c r="F853" s="169">
        <v>0.12621847455100491</v>
      </c>
      <c r="G853" s="132" t="str">
        <f ca="1">IFERROR(_xll.BQL($A853, "cur_mkt_cap(currency=EUR)")/1000000, " ")</f>
        <v xml:space="preserve"> </v>
      </c>
      <c r="M853" s="305">
        <f t="shared" si="34"/>
        <v>8.1663353034500173E-5</v>
      </c>
      <c r="N853" s="223">
        <f t="shared" si="35"/>
        <v>1.3750480706026494E-3</v>
      </c>
      <c r="O853" s="172" t="str">
        <f>IFERROR(IF(VLOOKUP($C853,'MSCI Database'!$C:$R,2, FALSE)="","",VLOOKUP($C853,'MSCI Database'!$C:$R,2, FALSE)),"")</f>
        <v>Health Care Equipment &amp; Supplies</v>
      </c>
      <c r="P853" s="186" t="str">
        <f>IFERROR(IF(VLOOKUP($C853,'MSCI Database'!$C:$R,3, FALSE)="","",VLOOKUP($C853,'MSCI Database'!$C:$R,3, FALSE)),"")</f>
        <v>AA</v>
      </c>
      <c r="Q853" s="164" t="str">
        <f>IFERROR(IF(VLOOKUP($C853,'MSCI Database'!$C:$R,4, FALSE)="","",VLOOKUP($C853,'MSCI Database'!$C:$R,4, FALSE)),"")</f>
        <v>0</v>
      </c>
      <c r="R853" s="164">
        <f>IFERROR(IF(VLOOKUP($C853,'MSCI Database'!$C:$R,5, FALSE)="","",VLOOKUP($C853,'MSCI Database'!$C:$R,5, FALSE)),"")</f>
        <v>7.9</v>
      </c>
      <c r="S853" s="164">
        <f>IFERROR(IF(VLOOKUP($C853,'MSCI Database'!$C:$R,6, FALSE)="","",VLOOKUP($C853,'MSCI Database'!$C:$R,6, FALSE)),"")</f>
        <v>6.2</v>
      </c>
      <c r="T853" s="211">
        <f>IFERROR(IF(VLOOKUP($C853,'MSCI Database'!$C:$R,7, FALSE)="","",VLOOKUP($C853,'MSCI Database'!$C:$R,7, FALSE)),"")</f>
        <v>6.8</v>
      </c>
      <c r="U853" s="164">
        <f>IFERROR(IF(VLOOKUP($C853,'MSCI Database'!$C:$R,8, FALSE)="","",VLOOKUP($C853,'MSCI Database'!$C:$R,8, FALSE)),"")</f>
        <v>5.9</v>
      </c>
      <c r="V853" s="175">
        <f>IFERROR(IF(VLOOKUP($C853,'MSCI Database'!$C:$R,9, FALSE)="","",VLOOKUP($C853,'MSCI Database'!$C:$R,9, FALSE)),"")</f>
        <v>6.4</v>
      </c>
      <c r="W853" s="165">
        <f t="shared" ca="1" si="33"/>
        <v>0</v>
      </c>
      <c r="X853" s="166">
        <f>IFERROR(IF(VLOOKUP($C853,'MSCI Database'!$C:$R,10, FALSE)="","",VLOOKUP($C853,'MSCI Database'!$C:$R,10, FALSE)),"")</f>
        <v>14695</v>
      </c>
      <c r="Y853" s="133" t="str">
        <f>IFERROR(IF(VLOOKUP($C853,'MSCI Database'!$C:$R,11, FALSE)="","",VLOOKUP($C853,'MSCI Database'!$C:$R,11, FALSE)),"")</f>
        <v>2019</v>
      </c>
      <c r="Z853" s="133" t="str">
        <f>IFERROR(IF(VLOOKUP($C853,'MSCI Database'!$C:$R,12, FALSE)="","",VLOOKUP($C853,'MSCI Database'!$C:$R,12, FALSE)),"")</f>
        <v>E.Segmt-Low</v>
      </c>
      <c r="AA853" s="202" t="str">
        <f>IFERROR(IF(VLOOKUP($C853,'MSCI Database'!$C:$R,13, FALSE)="","",VLOOKUP($C853,'MSCI Database'!$C:$R,13, FALSE)),"")</f>
        <v/>
      </c>
    </row>
    <row r="854" spans="1:27" s="130" customFormat="1" ht="15" hidden="1" customHeight="1" outlineLevel="1">
      <c r="A854" s="130" t="s">
        <v>11075</v>
      </c>
      <c r="B854" s="130" t="s">
        <v>11076</v>
      </c>
      <c r="C854" s="130" t="s">
        <v>11077</v>
      </c>
      <c r="D854" s="130" t="s">
        <v>12128</v>
      </c>
      <c r="E854" s="130" t="s">
        <v>18682</v>
      </c>
      <c r="F854" s="169">
        <v>0.1248994848277748</v>
      </c>
      <c r="G854" s="132" t="str">
        <f ca="1">IFERROR(_xll.BQL($A854, "cur_mkt_cap(currency=EUR)")/1000000, " ")</f>
        <v xml:space="preserve"> </v>
      </c>
      <c r="M854" s="305">
        <f t="shared" si="34"/>
        <v>8.0809966683570301E-5</v>
      </c>
      <c r="N854" s="223">
        <f t="shared" si="35"/>
        <v>1.3606787456640933E-3</v>
      </c>
      <c r="O854" s="172" t="str">
        <f>IFERROR(IF(VLOOKUP($C854,'MSCI Database'!$C:$R,2, FALSE)="","",VLOOKUP($C854,'MSCI Database'!$C:$R,2, FALSE)),"")</f>
        <v>Textiles, Apparel &amp; Luxury Goods</v>
      </c>
      <c r="P854" s="186" t="str">
        <f>IFERROR(IF(VLOOKUP($C854,'MSCI Database'!$C:$R,3, FALSE)="","",VLOOKUP($C854,'MSCI Database'!$C:$R,3, FALSE)),"")</f>
        <v>BBB</v>
      </c>
      <c r="Q854" s="164" t="str">
        <f>IFERROR(IF(VLOOKUP($C854,'MSCI Database'!$C:$R,4, FALSE)="","",VLOOKUP($C854,'MSCI Database'!$C:$R,4, FALSE)),"")</f>
        <v>1</v>
      </c>
      <c r="R854" s="164">
        <f>IFERROR(IF(VLOOKUP($C854,'MSCI Database'!$C:$R,5, FALSE)="","",VLOOKUP($C854,'MSCI Database'!$C:$R,5, FALSE)),"")</f>
        <v>5.6</v>
      </c>
      <c r="S854" s="164">
        <f>IFERROR(IF(VLOOKUP($C854,'MSCI Database'!$C:$R,6, FALSE)="","",VLOOKUP($C854,'MSCI Database'!$C:$R,6, FALSE)),"")</f>
        <v>7.1</v>
      </c>
      <c r="T854" s="211">
        <f>IFERROR(IF(VLOOKUP($C854,'MSCI Database'!$C:$R,7, FALSE)="","",VLOOKUP($C854,'MSCI Database'!$C:$R,7, FALSE)),"")</f>
        <v>4.3</v>
      </c>
      <c r="U854" s="164">
        <f>IFERROR(IF(VLOOKUP($C854,'MSCI Database'!$C:$R,8, FALSE)="","",VLOOKUP($C854,'MSCI Database'!$C:$R,8, FALSE)),"")</f>
        <v>2.2999999999999998</v>
      </c>
      <c r="V854" s="175">
        <f>IFERROR(IF(VLOOKUP($C854,'MSCI Database'!$C:$R,9, FALSE)="","",VLOOKUP($C854,'MSCI Database'!$C:$R,9, FALSE)),"")</f>
        <v>4.3</v>
      </c>
      <c r="W854" s="165">
        <f t="shared" ca="1" si="33"/>
        <v>0</v>
      </c>
      <c r="X854" s="166">
        <f>IFERROR(IF(VLOOKUP($C854,'MSCI Database'!$C:$R,10, FALSE)="","",VLOOKUP($C854,'MSCI Database'!$C:$R,10, FALSE)),"")</f>
        <v>126665</v>
      </c>
      <c r="Y854" s="133" t="str">
        <f>IFERROR(IF(VLOOKUP($C854,'MSCI Database'!$C:$R,11, FALSE)="","",VLOOKUP($C854,'MSCI Database'!$C:$R,11, FALSE)),"")</f>
        <v>2019</v>
      </c>
      <c r="Z854" s="133" t="str">
        <f>IFERROR(IF(VLOOKUP($C854,'MSCI Database'!$C:$R,12, FALSE)="","",VLOOKUP($C854,'MSCI Database'!$C:$R,12, FALSE)),"")</f>
        <v>Reported</v>
      </c>
      <c r="AA854" s="202" t="str">
        <f>IFERROR(IF(VLOOKUP($C854,'MSCI Database'!$C:$R,13, FALSE)="","",VLOOKUP($C854,'MSCI Database'!$C:$R,13, FALSE)),"")</f>
        <v>Increased commitment to reduce environmental footprint</v>
      </c>
    </row>
    <row r="855" spans="1:27" s="130" customFormat="1" ht="15" hidden="1" customHeight="1" outlineLevel="1">
      <c r="A855" s="130" t="s">
        <v>10758</v>
      </c>
      <c r="B855" s="130" t="s">
        <v>10759</v>
      </c>
      <c r="C855" s="130" t="s">
        <v>10760</v>
      </c>
      <c r="D855" s="130" t="s">
        <v>12128</v>
      </c>
      <c r="E855" s="130" t="s">
        <v>18690</v>
      </c>
      <c r="F855" s="169">
        <v>0.1243230517844519</v>
      </c>
      <c r="G855" s="132" t="str">
        <f ca="1">IFERROR(_xll.BQL($A855, "cur_mkt_cap(currency=EUR)")/1000000, " ")</f>
        <v xml:space="preserve"> </v>
      </c>
      <c r="M855" s="305">
        <f t="shared" si="34"/>
        <v>8.0437014504540366E-5</v>
      </c>
      <c r="N855" s="223">
        <f t="shared" si="35"/>
        <v>1.3543989744430232E-3</v>
      </c>
      <c r="O855" s="172" t="str">
        <f>IFERROR(IF(VLOOKUP($C855,'MSCI Database'!$C:$R,2, FALSE)="","",VLOOKUP($C855,'MSCI Database'!$C:$R,2, FALSE)),"")</f>
        <v>Media &amp; Entertainment</v>
      </c>
      <c r="P855" s="186" t="str">
        <f>IFERROR(IF(VLOOKUP($C855,'MSCI Database'!$C:$R,3, FALSE)="","",VLOOKUP($C855,'MSCI Database'!$C:$R,3, FALSE)),"")</f>
        <v>BB</v>
      </c>
      <c r="Q855" s="164" t="str">
        <f>IFERROR(IF(VLOOKUP($C855,'MSCI Database'!$C:$R,4, FALSE)="","",VLOOKUP($C855,'MSCI Database'!$C:$R,4, FALSE)),"")</f>
        <v>0</v>
      </c>
      <c r="R855" s="164">
        <f>IFERROR(IF(VLOOKUP($C855,'MSCI Database'!$C:$R,5, FALSE)="","",VLOOKUP($C855,'MSCI Database'!$C:$R,5, FALSE)),"")</f>
        <v>3.3</v>
      </c>
      <c r="S855" s="164">
        <f>IFERROR(IF(VLOOKUP($C855,'MSCI Database'!$C:$R,6, FALSE)="","",VLOOKUP($C855,'MSCI Database'!$C:$R,6, FALSE)),"")</f>
        <v>6.7</v>
      </c>
      <c r="T855" s="211">
        <f>IFERROR(IF(VLOOKUP($C855,'MSCI Database'!$C:$R,7, FALSE)="","",VLOOKUP($C855,'MSCI Database'!$C:$R,7, FALSE)),"")</f>
        <v>5.9</v>
      </c>
      <c r="U855" s="164">
        <f>IFERROR(IF(VLOOKUP($C855,'MSCI Database'!$C:$R,8, FALSE)="","",VLOOKUP($C855,'MSCI Database'!$C:$R,8, FALSE)),"")</f>
        <v>1.8</v>
      </c>
      <c r="V855" s="175">
        <f>IFERROR(IF(VLOOKUP($C855,'MSCI Database'!$C:$R,9, FALSE)="","",VLOOKUP($C855,'MSCI Database'!$C:$R,9, FALSE)),"")</f>
        <v>3.8</v>
      </c>
      <c r="W855" s="165">
        <f t="shared" ca="1" si="33"/>
        <v>0</v>
      </c>
      <c r="X855" s="166">
        <f>IFERROR(IF(VLOOKUP($C855,'MSCI Database'!$C:$R,10, FALSE)="","",VLOOKUP($C855,'MSCI Database'!$C:$R,10, FALSE)),"")</f>
        <v>26024</v>
      </c>
      <c r="Y855" s="133" t="str">
        <f>IFERROR(IF(VLOOKUP($C855,'MSCI Database'!$C:$R,11, FALSE)="","",VLOOKUP($C855,'MSCI Database'!$C:$R,11, FALSE)),"")</f>
        <v>2019</v>
      </c>
      <c r="Z855" s="133" t="str">
        <f>IFERROR(IF(VLOOKUP($C855,'MSCI Database'!$C:$R,12, FALSE)="","",VLOOKUP($C855,'MSCI Database'!$C:$R,12, FALSE)),"")</f>
        <v>E.Segmt-Moderate</v>
      </c>
      <c r="AA855" s="202" t="str">
        <f>IFERROR(IF(VLOOKUP($C855,'MSCI Database'!$C:$R,13, FALSE)="","",VLOOKUP($C855,'MSCI Database'!$C:$R,13, FALSE)),"")</f>
        <v/>
      </c>
    </row>
    <row r="856" spans="1:27" s="130" customFormat="1" ht="15" hidden="1" customHeight="1" outlineLevel="1">
      <c r="A856" s="130" t="s">
        <v>10735</v>
      </c>
      <c r="B856" s="130" t="s">
        <v>10736</v>
      </c>
      <c r="C856" s="130" t="s">
        <v>10737</v>
      </c>
      <c r="D856" s="130" t="s">
        <v>12128</v>
      </c>
      <c r="E856" s="130" t="s">
        <v>12133</v>
      </c>
      <c r="F856" s="169">
        <v>0.12348013313259019</v>
      </c>
      <c r="G856" s="132" t="str">
        <f ca="1">IFERROR(_xll.BQL($A856, "cur_mkt_cap(currency=EUR)")/1000000, " ")</f>
        <v xml:space="preserve"> </v>
      </c>
      <c r="M856" s="305">
        <f t="shared" si="34"/>
        <v>7.9891646136785851E-5</v>
      </c>
      <c r="N856" s="223">
        <f t="shared" si="35"/>
        <v>1.3452160583125557E-3</v>
      </c>
      <c r="O856" s="172" t="str">
        <f>IFERROR(IF(VLOOKUP($C856,'MSCI Database'!$C:$R,2, FALSE)="","",VLOOKUP($C856,'MSCI Database'!$C:$R,2, FALSE)),"")</f>
        <v>Health Care Equipment &amp; Supplies</v>
      </c>
      <c r="P856" s="186" t="str">
        <f>IFERROR(IF(VLOOKUP($C856,'MSCI Database'!$C:$R,3, FALSE)="","",VLOOKUP($C856,'MSCI Database'!$C:$R,3, FALSE)),"")</f>
        <v>BBB</v>
      </c>
      <c r="Q856" s="164" t="str">
        <f>IFERROR(IF(VLOOKUP($C856,'MSCI Database'!$C:$R,4, FALSE)="","",VLOOKUP($C856,'MSCI Database'!$C:$R,4, FALSE)),"")</f>
        <v>0</v>
      </c>
      <c r="R856" s="164">
        <f>IFERROR(IF(VLOOKUP($C856,'MSCI Database'!$C:$R,5, FALSE)="","",VLOOKUP($C856,'MSCI Database'!$C:$R,5, FALSE)),"")</f>
        <v>5.3</v>
      </c>
      <c r="S856" s="164">
        <f>IFERROR(IF(VLOOKUP($C856,'MSCI Database'!$C:$R,6, FALSE)="","",VLOOKUP($C856,'MSCI Database'!$C:$R,6, FALSE)),"")</f>
        <v>5.9</v>
      </c>
      <c r="T856" s="211">
        <f>IFERROR(IF(VLOOKUP($C856,'MSCI Database'!$C:$R,7, FALSE)="","",VLOOKUP($C856,'MSCI Database'!$C:$R,7, FALSE)),"")</f>
        <v>6</v>
      </c>
      <c r="U856" s="164">
        <f>IFERROR(IF(VLOOKUP($C856,'MSCI Database'!$C:$R,8, FALSE)="","",VLOOKUP($C856,'MSCI Database'!$C:$R,8, FALSE)),"")</f>
        <v>5.6</v>
      </c>
      <c r="V856" s="175">
        <f>IFERROR(IF(VLOOKUP($C856,'MSCI Database'!$C:$R,9, FALSE)="","",VLOOKUP($C856,'MSCI Database'!$C:$R,9, FALSE)),"")</f>
        <v>5.8</v>
      </c>
      <c r="W856" s="165">
        <f t="shared" ca="1" si="33"/>
        <v>0</v>
      </c>
      <c r="X856" s="166">
        <f>IFERROR(IF(VLOOKUP($C856,'MSCI Database'!$C:$R,10, FALSE)="","",VLOOKUP($C856,'MSCI Database'!$C:$R,10, FALSE)),"")</f>
        <v>7187</v>
      </c>
      <c r="Y856" s="133" t="str">
        <f>IFERROR(IF(VLOOKUP($C856,'MSCI Database'!$C:$R,11, FALSE)="","",VLOOKUP($C856,'MSCI Database'!$C:$R,11, FALSE)),"")</f>
        <v>2019</v>
      </c>
      <c r="Z856" s="133" t="str">
        <f>IFERROR(IF(VLOOKUP($C856,'MSCI Database'!$C:$R,12, FALSE)="","",VLOOKUP($C856,'MSCI Database'!$C:$R,12, FALSE)),"")</f>
        <v>E.Segmt-Moderately Low</v>
      </c>
      <c r="AA856" s="202" t="str">
        <f>IFERROR(IF(VLOOKUP($C856,'MSCI Database'!$C:$R,13, FALSE)="","",VLOOKUP($C856,'MSCI Database'!$C:$R,13, FALSE)),"")</f>
        <v/>
      </c>
    </row>
    <row r="857" spans="1:27" s="130" customFormat="1" ht="15" hidden="1" customHeight="1" outlineLevel="1">
      <c r="A857" s="130" t="s">
        <v>10744</v>
      </c>
      <c r="B857" s="130" t="s">
        <v>10745</v>
      </c>
      <c r="C857" s="130" t="s">
        <v>10746</v>
      </c>
      <c r="D857" s="130" t="s">
        <v>12128</v>
      </c>
      <c r="E857" s="130" t="s">
        <v>100</v>
      </c>
      <c r="F857" s="169">
        <v>0.1232011070397664</v>
      </c>
      <c r="G857" s="132" t="str">
        <f ca="1">IFERROR(_xll.BQL($A857, "cur_mkt_cap(currency=EUR)")/1000000, " ")</f>
        <v xml:space="preserve"> </v>
      </c>
      <c r="M857" s="305">
        <f t="shared" si="34"/>
        <v>7.9711116254728849E-5</v>
      </c>
      <c r="N857" s="223">
        <f t="shared" si="35"/>
        <v>1.3421762949819499E-3</v>
      </c>
      <c r="O857" s="172" t="str">
        <f>IFERROR(IF(VLOOKUP($C857,'MSCI Database'!$C:$R,2, FALSE)="","",VLOOKUP($C857,'MSCI Database'!$C:$R,2, FALSE)),"")</f>
        <v>Utilities</v>
      </c>
      <c r="P857" s="186" t="str">
        <f>IFERROR(IF(VLOOKUP($C857,'MSCI Database'!$C:$R,3, FALSE)="","",VLOOKUP($C857,'MSCI Database'!$C:$R,3, FALSE)),"")</f>
        <v>BBB</v>
      </c>
      <c r="Q857" s="164" t="str">
        <f>IFERROR(IF(VLOOKUP($C857,'MSCI Database'!$C:$R,4, FALSE)="","",VLOOKUP($C857,'MSCI Database'!$C:$R,4, FALSE)),"")</f>
        <v>0</v>
      </c>
      <c r="R857" s="164">
        <f>IFERROR(IF(VLOOKUP($C857,'MSCI Database'!$C:$R,5, FALSE)="","",VLOOKUP($C857,'MSCI Database'!$C:$R,5, FALSE)),"")</f>
        <v>5.6</v>
      </c>
      <c r="S857" s="164">
        <f>IFERROR(IF(VLOOKUP($C857,'MSCI Database'!$C:$R,6, FALSE)="","",VLOOKUP($C857,'MSCI Database'!$C:$R,6, FALSE)),"")</f>
        <v>8.8000000000000007</v>
      </c>
      <c r="T857" s="211">
        <f>IFERROR(IF(VLOOKUP($C857,'MSCI Database'!$C:$R,7, FALSE)="","",VLOOKUP($C857,'MSCI Database'!$C:$R,7, FALSE)),"")</f>
        <v>5.8</v>
      </c>
      <c r="U857" s="164">
        <f>IFERROR(IF(VLOOKUP($C857,'MSCI Database'!$C:$R,8, FALSE)="","",VLOOKUP($C857,'MSCI Database'!$C:$R,8, FALSE)),"")</f>
        <v>5.7</v>
      </c>
      <c r="V857" s="175">
        <f>IFERROR(IF(VLOOKUP($C857,'MSCI Database'!$C:$R,9, FALSE)="","",VLOOKUP($C857,'MSCI Database'!$C:$R,9, FALSE)),"")</f>
        <v>6.4</v>
      </c>
      <c r="W857" s="165">
        <f t="shared" ca="1" si="33"/>
        <v>0</v>
      </c>
      <c r="X857" s="166">
        <f>IFERROR(IF(VLOOKUP($C857,'MSCI Database'!$C:$R,10, FALSE)="","",VLOOKUP($C857,'MSCI Database'!$C:$R,10, FALSE)),"")</f>
        <v>697151</v>
      </c>
      <c r="Y857" s="133" t="str">
        <f>IFERROR(IF(VLOOKUP($C857,'MSCI Database'!$C:$R,11, FALSE)="","",VLOOKUP($C857,'MSCI Database'!$C:$R,11, FALSE)),"")</f>
        <v>2019</v>
      </c>
      <c r="Z857" s="133" t="str">
        <f>IFERROR(IF(VLOOKUP($C857,'MSCI Database'!$C:$R,12, FALSE)="","",VLOOKUP($C857,'MSCI Database'!$C:$R,12, FALSE)),"")</f>
        <v>E.Segmt-Moderate</v>
      </c>
      <c r="AA857" s="202" t="str">
        <f>IFERROR(IF(VLOOKUP($C857,'MSCI Database'!$C:$R,13, FALSE)="","",VLOOKUP($C857,'MSCI Database'!$C:$R,13, FALSE)),"")</f>
        <v/>
      </c>
    </row>
    <row r="858" spans="1:27" s="130" customFormat="1" ht="15" hidden="1" customHeight="1" outlineLevel="1">
      <c r="A858" s="130" t="s">
        <v>9598</v>
      </c>
      <c r="B858" s="130" t="s">
        <v>9599</v>
      </c>
      <c r="C858" s="130" t="s">
        <v>9600</v>
      </c>
      <c r="D858" s="130" t="s">
        <v>12128</v>
      </c>
      <c r="E858" s="130" t="s">
        <v>18682</v>
      </c>
      <c r="F858" s="169">
        <v>0.12235306806054901</v>
      </c>
      <c r="G858" s="132" t="str">
        <f ca="1">IFERROR(_xll.BQL($A858, "cur_mkt_cap(currency=EUR)")/1000000, " ")</f>
        <v xml:space="preserve"> </v>
      </c>
      <c r="M858" s="305">
        <f t="shared" si="34"/>
        <v>7.9162435035175186E-5</v>
      </c>
      <c r="N858" s="223">
        <f t="shared" si="35"/>
        <v>1.3329375970312983E-3</v>
      </c>
      <c r="O858" s="172" t="str">
        <f>IFERROR(IF(VLOOKUP($C858,'MSCI Database'!$C:$R,2, FALSE)="","",VLOOKUP($C858,'MSCI Database'!$C:$R,2, FALSE)),"")</f>
        <v>Textiles, Apparel &amp; Luxury Goods</v>
      </c>
      <c r="P858" s="186" t="str">
        <f>IFERROR(IF(VLOOKUP($C858,'MSCI Database'!$C:$R,3, FALSE)="","",VLOOKUP($C858,'MSCI Database'!$C:$R,3, FALSE)),"")</f>
        <v>A</v>
      </c>
      <c r="Q858" s="164" t="str">
        <f>IFERROR(IF(VLOOKUP($C858,'MSCI Database'!$C:$R,4, FALSE)="","",VLOOKUP($C858,'MSCI Database'!$C:$R,4, FALSE)),"")</f>
        <v>0</v>
      </c>
      <c r="R858" s="164">
        <f>IFERROR(IF(VLOOKUP($C858,'MSCI Database'!$C:$R,5, FALSE)="","",VLOOKUP($C858,'MSCI Database'!$C:$R,5, FALSE)),"")</f>
        <v>7</v>
      </c>
      <c r="S858" s="164">
        <f>IFERROR(IF(VLOOKUP($C858,'MSCI Database'!$C:$R,6, FALSE)="","",VLOOKUP($C858,'MSCI Database'!$C:$R,6, FALSE)),"")</f>
        <v>5</v>
      </c>
      <c r="T858" s="211">
        <f>IFERROR(IF(VLOOKUP($C858,'MSCI Database'!$C:$R,7, FALSE)="","",VLOOKUP($C858,'MSCI Database'!$C:$R,7, FALSE)),"")</f>
        <v>5.6</v>
      </c>
      <c r="U858" s="164">
        <f>IFERROR(IF(VLOOKUP($C858,'MSCI Database'!$C:$R,8, FALSE)="","",VLOOKUP($C858,'MSCI Database'!$C:$R,8, FALSE)),"")</f>
        <v>5.2</v>
      </c>
      <c r="V858" s="175">
        <f>IFERROR(IF(VLOOKUP($C858,'MSCI Database'!$C:$R,9, FALSE)="","",VLOOKUP($C858,'MSCI Database'!$C:$R,9, FALSE)),"")</f>
        <v>5.3</v>
      </c>
      <c r="W858" s="165">
        <f t="shared" ca="1" si="33"/>
        <v>0</v>
      </c>
      <c r="X858" s="166">
        <f>IFERROR(IF(VLOOKUP($C858,'MSCI Database'!$C:$R,10, FALSE)="","",VLOOKUP($C858,'MSCI Database'!$C:$R,10, FALSE)),"")</f>
        <v>47430</v>
      </c>
      <c r="Y858" s="133" t="str">
        <f>IFERROR(IF(VLOOKUP($C858,'MSCI Database'!$C:$R,11, FALSE)="","",VLOOKUP($C858,'MSCI Database'!$C:$R,11, FALSE)),"")</f>
        <v>2019</v>
      </c>
      <c r="Z858" s="133" t="str">
        <f>IFERROR(IF(VLOOKUP($C858,'MSCI Database'!$C:$R,12, FALSE)="","",VLOOKUP($C858,'MSCI Database'!$C:$R,12, FALSE)),"")</f>
        <v>E.Segmt-Moderately High</v>
      </c>
      <c r="AA858" s="202" t="str">
        <f>IFERROR(IF(VLOOKUP($C858,'MSCI Database'!$C:$R,13, FALSE)="","",VLOOKUP($C858,'MSCI Database'!$C:$R,13, FALSE)),"")</f>
        <v/>
      </c>
    </row>
    <row r="859" spans="1:27" s="130" customFormat="1" ht="15" hidden="1" customHeight="1" outlineLevel="1">
      <c r="A859" s="130" t="s">
        <v>11320</v>
      </c>
      <c r="B859" s="130" t="s">
        <v>11321</v>
      </c>
      <c r="C859" s="130" t="s">
        <v>11322</v>
      </c>
      <c r="D859" s="130" t="s">
        <v>12128</v>
      </c>
      <c r="E859" s="130" t="s">
        <v>100</v>
      </c>
      <c r="F859" s="169">
        <v>0.12231701115216349</v>
      </c>
      <c r="G859" s="132" t="str">
        <f ca="1">IFERROR(_xll.BQL($A859, "cur_mkt_cap(currency=EUR)")/1000000, " ")</f>
        <v xml:space="preserve"> </v>
      </c>
      <c r="M859" s="305">
        <f t="shared" si="34"/>
        <v>7.9139106215449768E-5</v>
      </c>
      <c r="N859" s="223">
        <f t="shared" si="35"/>
        <v>1.3325447862127255E-3</v>
      </c>
      <c r="O859" s="172" t="str">
        <f>IFERROR(IF(VLOOKUP($C859,'MSCI Database'!$C:$R,2, FALSE)="","",VLOOKUP($C859,'MSCI Database'!$C:$R,2, FALSE)),"")</f>
        <v>Utilities</v>
      </c>
      <c r="P859" s="186" t="str">
        <f>IFERROR(IF(VLOOKUP($C859,'MSCI Database'!$C:$R,3, FALSE)="","",VLOOKUP($C859,'MSCI Database'!$C:$R,3, FALSE)),"")</f>
        <v>A</v>
      </c>
      <c r="Q859" s="164" t="str">
        <f>IFERROR(IF(VLOOKUP($C859,'MSCI Database'!$C:$R,4, FALSE)="","",VLOOKUP($C859,'MSCI Database'!$C:$R,4, FALSE)),"")</f>
        <v>0</v>
      </c>
      <c r="R859" s="164">
        <f>IFERROR(IF(VLOOKUP($C859,'MSCI Database'!$C:$R,5, FALSE)="","",VLOOKUP($C859,'MSCI Database'!$C:$R,5, FALSE)),"")</f>
        <v>6.5</v>
      </c>
      <c r="S859" s="164">
        <f>IFERROR(IF(VLOOKUP($C859,'MSCI Database'!$C:$R,6, FALSE)="","",VLOOKUP($C859,'MSCI Database'!$C:$R,6, FALSE)),"")</f>
        <v>6</v>
      </c>
      <c r="T859" s="211">
        <f>IFERROR(IF(VLOOKUP($C859,'MSCI Database'!$C:$R,7, FALSE)="","",VLOOKUP($C859,'MSCI Database'!$C:$R,7, FALSE)),"")</f>
        <v>6</v>
      </c>
      <c r="U859" s="164">
        <f>IFERROR(IF(VLOOKUP($C859,'MSCI Database'!$C:$R,8, FALSE)="","",VLOOKUP($C859,'MSCI Database'!$C:$R,8, FALSE)),"")</f>
        <v>5.7</v>
      </c>
      <c r="V859" s="175">
        <f>IFERROR(IF(VLOOKUP($C859,'MSCI Database'!$C:$R,9, FALSE)="","",VLOOKUP($C859,'MSCI Database'!$C:$R,9, FALSE)),"")</f>
        <v>5.9</v>
      </c>
      <c r="W859" s="165">
        <f t="shared" ca="1" si="33"/>
        <v>0</v>
      </c>
      <c r="X859" s="166">
        <f>IFERROR(IF(VLOOKUP($C859,'MSCI Database'!$C:$R,10, FALSE)="","",VLOOKUP($C859,'MSCI Database'!$C:$R,10, FALSE)),"")</f>
        <v>458679</v>
      </c>
      <c r="Y859" s="133" t="str">
        <f>IFERROR(IF(VLOOKUP($C859,'MSCI Database'!$C:$R,11, FALSE)="","",VLOOKUP($C859,'MSCI Database'!$C:$R,11, FALSE)),"")</f>
        <v>2019</v>
      </c>
      <c r="Z859" s="133" t="str">
        <f>IFERROR(IF(VLOOKUP($C859,'MSCI Database'!$C:$R,12, FALSE)="","",VLOOKUP($C859,'MSCI Database'!$C:$R,12, FALSE)),"")</f>
        <v>E.Segmt-Moderate</v>
      </c>
      <c r="AA859" s="202" t="str">
        <f>IFERROR(IF(VLOOKUP($C859,'MSCI Database'!$C:$R,13, FALSE)="","",VLOOKUP($C859,'MSCI Database'!$C:$R,13, FALSE)),"")</f>
        <v/>
      </c>
    </row>
    <row r="860" spans="1:27" s="130" customFormat="1" ht="15" hidden="1" customHeight="1" outlineLevel="1">
      <c r="A860" s="130" t="s">
        <v>10687</v>
      </c>
      <c r="B860" s="130" t="s">
        <v>10688</v>
      </c>
      <c r="C860" s="130" t="s">
        <v>10689</v>
      </c>
      <c r="D860" s="130" t="s">
        <v>12128</v>
      </c>
      <c r="E860" s="130" t="s">
        <v>18689</v>
      </c>
      <c r="F860" s="169">
        <v>0.12209149578200509</v>
      </c>
      <c r="G860" s="132" t="str">
        <f ca="1">IFERROR(_xll.BQL($A860, "cur_mkt_cap(currency=EUR)")/1000000, " ")</f>
        <v xml:space="preserve"> </v>
      </c>
      <c r="M860" s="305">
        <f t="shared" si="34"/>
        <v>7.8993197770957279E-5</v>
      </c>
      <c r="N860" s="223">
        <f t="shared" si="35"/>
        <v>1.3300879788734621E-3</v>
      </c>
      <c r="O860" s="172" t="str">
        <f>IFERROR(IF(VLOOKUP($C860,'MSCI Database'!$C:$R,2, FALSE)="","",VLOOKUP($C860,'MSCI Database'!$C:$R,2, FALSE)),"")</f>
        <v>Technology Hardware, Storage &amp; Peripherals</v>
      </c>
      <c r="P860" s="186" t="str">
        <f>IFERROR(IF(VLOOKUP($C860,'MSCI Database'!$C:$R,3, FALSE)="","",VLOOKUP($C860,'MSCI Database'!$C:$R,3, FALSE)),"")</f>
        <v>BBB</v>
      </c>
      <c r="Q860" s="164" t="str">
        <f>IFERROR(IF(VLOOKUP($C860,'MSCI Database'!$C:$R,4, FALSE)="","",VLOOKUP($C860,'MSCI Database'!$C:$R,4, FALSE)),"")</f>
        <v>0</v>
      </c>
      <c r="R860" s="164">
        <f>IFERROR(IF(VLOOKUP($C860,'MSCI Database'!$C:$R,5, FALSE)="","",VLOOKUP($C860,'MSCI Database'!$C:$R,5, FALSE)),"")</f>
        <v>5.6</v>
      </c>
      <c r="S860" s="164">
        <f>IFERROR(IF(VLOOKUP($C860,'MSCI Database'!$C:$R,6, FALSE)="","",VLOOKUP($C860,'MSCI Database'!$C:$R,6, FALSE)),"")</f>
        <v>2.2999999999999998</v>
      </c>
      <c r="T860" s="211">
        <f>IFERROR(IF(VLOOKUP($C860,'MSCI Database'!$C:$R,7, FALSE)="","",VLOOKUP($C860,'MSCI Database'!$C:$R,7, FALSE)),"")</f>
        <v>5.8</v>
      </c>
      <c r="U860" s="164">
        <f>IFERROR(IF(VLOOKUP($C860,'MSCI Database'!$C:$R,8, FALSE)="","",VLOOKUP($C860,'MSCI Database'!$C:$R,8, FALSE)),"")</f>
        <v>4.0999999999999996</v>
      </c>
      <c r="V860" s="175">
        <f>IFERROR(IF(VLOOKUP($C860,'MSCI Database'!$C:$R,9, FALSE)="","",VLOOKUP($C860,'MSCI Database'!$C:$R,9, FALSE)),"")</f>
        <v>4.4000000000000004</v>
      </c>
      <c r="W860" s="165">
        <f t="shared" ca="1" si="33"/>
        <v>0</v>
      </c>
      <c r="X860" s="166">
        <f>IFERROR(IF(VLOOKUP($C860,'MSCI Database'!$C:$R,10, FALSE)="","",VLOOKUP($C860,'MSCI Database'!$C:$R,10, FALSE)),"")</f>
        <v>133273</v>
      </c>
      <c r="Y860" s="133" t="str">
        <f>IFERROR(IF(VLOOKUP($C860,'MSCI Database'!$C:$R,11, FALSE)="","",VLOOKUP($C860,'MSCI Database'!$C:$R,11, FALSE)),"")</f>
        <v>2019</v>
      </c>
      <c r="Z860" s="133" t="str">
        <f>IFERROR(IF(VLOOKUP($C860,'MSCI Database'!$C:$R,12, FALSE)="","",VLOOKUP($C860,'MSCI Database'!$C:$R,12, FALSE)),"")</f>
        <v>E.Segmt-Moderately Low</v>
      </c>
      <c r="AA860" s="202" t="str">
        <f>IFERROR(IF(VLOOKUP($C860,'MSCI Database'!$C:$R,13, FALSE)="","",VLOOKUP($C860,'MSCI Database'!$C:$R,13, FALSE)),"")</f>
        <v/>
      </c>
    </row>
    <row r="861" spans="1:27" s="130" customFormat="1" ht="15" hidden="1" customHeight="1" outlineLevel="1">
      <c r="A861" s="130" t="s">
        <v>8909</v>
      </c>
      <c r="B861" s="130" t="s">
        <v>8910</v>
      </c>
      <c r="C861" s="130" t="s">
        <v>8911</v>
      </c>
      <c r="D861" s="130" t="s">
        <v>18691</v>
      </c>
      <c r="E861" s="130" t="s">
        <v>12133</v>
      </c>
      <c r="F861" s="169">
        <v>0.1213367491164115</v>
      </c>
      <c r="G861" s="132" t="str">
        <f ca="1">IFERROR(_xll.BQL($A861, "cur_mkt_cap(currency=EUR)")/1000000, " ")</f>
        <v xml:space="preserve"> </v>
      </c>
      <c r="M861" s="305">
        <f t="shared" si="34"/>
        <v>7.850487667831823E-5</v>
      </c>
      <c r="N861" s="223">
        <f t="shared" si="35"/>
        <v>1.3218656251331713E-3</v>
      </c>
      <c r="O861" s="172" t="str">
        <f>IFERROR(IF(VLOOKUP($C861,'MSCI Database'!$C:$R,2, FALSE)="","",VLOOKUP($C861,'MSCI Database'!$C:$R,2, FALSE)),"")</f>
        <v>Pharmaceuticals</v>
      </c>
      <c r="P861" s="186" t="str">
        <f>IFERROR(IF(VLOOKUP($C861,'MSCI Database'!$C:$R,3, FALSE)="","",VLOOKUP($C861,'MSCI Database'!$C:$R,3, FALSE)),"")</f>
        <v>A</v>
      </c>
      <c r="Q861" s="164" t="str">
        <f>IFERROR(IF(VLOOKUP($C861,'MSCI Database'!$C:$R,4, FALSE)="","",VLOOKUP($C861,'MSCI Database'!$C:$R,4, FALSE)),"")</f>
        <v>1</v>
      </c>
      <c r="R861" s="164">
        <f>IFERROR(IF(VLOOKUP($C861,'MSCI Database'!$C:$R,5, FALSE)="","",VLOOKUP($C861,'MSCI Database'!$C:$R,5, FALSE)),"")</f>
        <v>6.4</v>
      </c>
      <c r="S861" s="164">
        <f>IFERROR(IF(VLOOKUP($C861,'MSCI Database'!$C:$R,6, FALSE)="","",VLOOKUP($C861,'MSCI Database'!$C:$R,6, FALSE)),"")</f>
        <v>3.3</v>
      </c>
      <c r="T861" s="211">
        <f>IFERROR(IF(VLOOKUP($C861,'MSCI Database'!$C:$R,7, FALSE)="","",VLOOKUP($C861,'MSCI Database'!$C:$R,7, FALSE)),"")</f>
        <v>3.8</v>
      </c>
      <c r="U861" s="164">
        <f>IFERROR(IF(VLOOKUP($C861,'MSCI Database'!$C:$R,8, FALSE)="","",VLOOKUP($C861,'MSCI Database'!$C:$R,8, FALSE)),"")</f>
        <v>6.4</v>
      </c>
      <c r="V861" s="175">
        <f>IFERROR(IF(VLOOKUP($C861,'MSCI Database'!$C:$R,9, FALSE)="","",VLOOKUP($C861,'MSCI Database'!$C:$R,9, FALSE)),"")</f>
        <v>4.5999999999999996</v>
      </c>
      <c r="W861" s="165">
        <f t="shared" ca="1" si="33"/>
        <v>0</v>
      </c>
      <c r="X861" s="166">
        <f>IFERROR(IF(VLOOKUP($C861,'MSCI Database'!$C:$R,10, FALSE)="","",VLOOKUP($C861,'MSCI Database'!$C:$R,10, FALSE)),"")</f>
        <v>142468</v>
      </c>
      <c r="Y861" s="133" t="str">
        <f>IFERROR(IF(VLOOKUP($C861,'MSCI Database'!$C:$R,11, FALSE)="","",VLOOKUP($C861,'MSCI Database'!$C:$R,11, FALSE)),"")</f>
        <v>2019</v>
      </c>
      <c r="Z861" s="133" t="str">
        <f>IFERROR(IF(VLOOKUP($C861,'MSCI Database'!$C:$R,12, FALSE)="","",VLOOKUP($C861,'MSCI Database'!$C:$R,12, FALSE)),"")</f>
        <v>Reported</v>
      </c>
      <c r="AA861" s="202" t="str">
        <f>IFERROR(IF(VLOOKUP($C861,'MSCI Database'!$C:$R,13, FALSE)="","",VLOOKUP($C861,'MSCI Database'!$C:$R,13, FALSE)),"")</f>
        <v>Strong governance performance, improved talent management practices drive upgrade</v>
      </c>
    </row>
    <row r="862" spans="1:27" s="130" customFormat="1" ht="15" hidden="1" customHeight="1" outlineLevel="1">
      <c r="A862" s="130" t="s">
        <v>10416</v>
      </c>
      <c r="B862" s="130" t="s">
        <v>10417</v>
      </c>
      <c r="C862" s="130" t="s">
        <v>10418</v>
      </c>
      <c r="D862" s="130" t="s">
        <v>12128</v>
      </c>
      <c r="E862" s="130" t="s">
        <v>18673</v>
      </c>
      <c r="F862" s="169">
        <v>0.1211918509638112</v>
      </c>
      <c r="G862" s="132" t="str">
        <f ca="1">IFERROR(_xll.BQL($A862, "cur_mkt_cap(currency=EUR)")/1000000, " ")</f>
        <v xml:space="preserve"> </v>
      </c>
      <c r="M862" s="305">
        <f t="shared" si="34"/>
        <v>7.8411127573585842E-5</v>
      </c>
      <c r="N862" s="223">
        <f t="shared" si="35"/>
        <v>1.3202870770967156E-3</v>
      </c>
      <c r="O862" s="172" t="str">
        <f>IFERROR(IF(VLOOKUP($C862,'MSCI Database'!$C:$R,2, FALSE)="","",VLOOKUP($C862,'MSCI Database'!$C:$R,2, FALSE)),"")</f>
        <v>Professional Services</v>
      </c>
      <c r="P862" s="186" t="str">
        <f>IFERROR(IF(VLOOKUP($C862,'MSCI Database'!$C:$R,3, FALSE)="","",VLOOKUP($C862,'MSCI Database'!$C:$R,3, FALSE)),"")</f>
        <v>A</v>
      </c>
      <c r="Q862" s="164" t="str">
        <f>IFERROR(IF(VLOOKUP($C862,'MSCI Database'!$C:$R,4, FALSE)="","",VLOOKUP($C862,'MSCI Database'!$C:$R,4, FALSE)),"")</f>
        <v>0</v>
      </c>
      <c r="R862" s="164">
        <f>IFERROR(IF(VLOOKUP($C862,'MSCI Database'!$C:$R,5, FALSE)="","",VLOOKUP($C862,'MSCI Database'!$C:$R,5, FALSE)),"")</f>
        <v>6.4</v>
      </c>
      <c r="S862" s="164">
        <f>IFERROR(IF(VLOOKUP($C862,'MSCI Database'!$C:$R,6, FALSE)="","",VLOOKUP($C862,'MSCI Database'!$C:$R,6, FALSE)),"")</f>
        <v>6.7</v>
      </c>
      <c r="T862" s="211">
        <f>IFERROR(IF(VLOOKUP($C862,'MSCI Database'!$C:$R,7, FALSE)="","",VLOOKUP($C862,'MSCI Database'!$C:$R,7, FALSE)),"")</f>
        <v>5.5</v>
      </c>
      <c r="U862" s="164">
        <f>IFERROR(IF(VLOOKUP($C862,'MSCI Database'!$C:$R,8, FALSE)="","",VLOOKUP($C862,'MSCI Database'!$C:$R,8, FALSE)),"")</f>
        <v>6.2</v>
      </c>
      <c r="V862" s="175">
        <f>IFERROR(IF(VLOOKUP($C862,'MSCI Database'!$C:$R,9, FALSE)="","",VLOOKUP($C862,'MSCI Database'!$C:$R,9, FALSE)),"")</f>
        <v>5.9</v>
      </c>
      <c r="W862" s="165">
        <f t="shared" ca="1" si="33"/>
        <v>0</v>
      </c>
      <c r="X862" s="166">
        <f>IFERROR(IF(VLOOKUP($C862,'MSCI Database'!$C:$R,10, FALSE)="","",VLOOKUP($C862,'MSCI Database'!$C:$R,10, FALSE)),"")</f>
        <v>11236</v>
      </c>
      <c r="Y862" s="133" t="str">
        <f>IFERROR(IF(VLOOKUP($C862,'MSCI Database'!$C:$R,11, FALSE)="","",VLOOKUP($C862,'MSCI Database'!$C:$R,11, FALSE)),"")</f>
        <v>2019</v>
      </c>
      <c r="Z862" s="133" t="str">
        <f>IFERROR(IF(VLOOKUP($C862,'MSCI Database'!$C:$R,12, FALSE)="","",VLOOKUP($C862,'MSCI Database'!$C:$R,12, FALSE)),"")</f>
        <v>E.Segmt-Moderately Low</v>
      </c>
      <c r="AA862" s="202" t="str">
        <f>IFERROR(IF(VLOOKUP($C862,'MSCI Database'!$C:$R,13, FALSE)="","",VLOOKUP($C862,'MSCI Database'!$C:$R,13, FALSE)),"")</f>
        <v/>
      </c>
    </row>
    <row r="863" spans="1:27" s="130" customFormat="1" ht="15" hidden="1" customHeight="1" outlineLevel="1">
      <c r="A863" s="130" t="s">
        <v>10305</v>
      </c>
      <c r="B863" s="130" t="s">
        <v>10306</v>
      </c>
      <c r="C863" s="130" t="s">
        <v>10307</v>
      </c>
      <c r="D863" s="130" t="s">
        <v>12128</v>
      </c>
      <c r="E863" s="130" t="s">
        <v>18688</v>
      </c>
      <c r="F863" s="169">
        <v>0.12075655329284191</v>
      </c>
      <c r="G863" s="132" t="str">
        <f ca="1">IFERROR(_xll.BQL($A863, "cur_mkt_cap(currency=EUR)")/1000000, " ")</f>
        <v xml:space="preserve"> </v>
      </c>
      <c r="M863" s="305">
        <f t="shared" si="34"/>
        <v>7.8129489980468712E-5</v>
      </c>
      <c r="N863" s="223">
        <f t="shared" si="35"/>
        <v>1.3155448614683505E-3</v>
      </c>
      <c r="O863" s="172" t="str">
        <f>IFERROR(IF(VLOOKUP($C863,'MSCI Database'!$C:$R,2, FALSE)="","",VLOOKUP($C863,'MSCI Database'!$C:$R,2, FALSE)),"")</f>
        <v>Banks</v>
      </c>
      <c r="P863" s="186" t="str">
        <f>IFERROR(IF(VLOOKUP($C863,'MSCI Database'!$C:$R,3, FALSE)="","",VLOOKUP($C863,'MSCI Database'!$C:$R,3, FALSE)),"")</f>
        <v>A</v>
      </c>
      <c r="Q863" s="164" t="str">
        <f>IFERROR(IF(VLOOKUP($C863,'MSCI Database'!$C:$R,4, FALSE)="","",VLOOKUP($C863,'MSCI Database'!$C:$R,4, FALSE)),"")</f>
        <v>0</v>
      </c>
      <c r="R863" s="164">
        <f>IFERROR(IF(VLOOKUP($C863,'MSCI Database'!$C:$R,5, FALSE)="","",VLOOKUP($C863,'MSCI Database'!$C:$R,5, FALSE)),"")</f>
        <v>6.2</v>
      </c>
      <c r="S863" s="164">
        <f>IFERROR(IF(VLOOKUP($C863,'MSCI Database'!$C:$R,6, FALSE)="","",VLOOKUP($C863,'MSCI Database'!$C:$R,6, FALSE)),"")</f>
        <v>0.1</v>
      </c>
      <c r="T863" s="211">
        <f>IFERROR(IF(VLOOKUP($C863,'MSCI Database'!$C:$R,7, FALSE)="","",VLOOKUP($C863,'MSCI Database'!$C:$R,7, FALSE)),"")</f>
        <v>3.9</v>
      </c>
      <c r="U863" s="164">
        <f>IFERROR(IF(VLOOKUP($C863,'MSCI Database'!$C:$R,8, FALSE)="","",VLOOKUP($C863,'MSCI Database'!$C:$R,8, FALSE)),"")</f>
        <v>5.3</v>
      </c>
      <c r="V863" s="175">
        <f>IFERROR(IF(VLOOKUP($C863,'MSCI Database'!$C:$R,9, FALSE)="","",VLOOKUP($C863,'MSCI Database'!$C:$R,9, FALSE)),"")</f>
        <v>3.9</v>
      </c>
      <c r="W863" s="165">
        <f t="shared" ca="1" si="33"/>
        <v>0</v>
      </c>
      <c r="X863" s="166">
        <f>IFERROR(IF(VLOOKUP($C863,'MSCI Database'!$C:$R,10, FALSE)="","",VLOOKUP($C863,'MSCI Database'!$C:$R,10, FALSE)),"")</f>
        <v>3863</v>
      </c>
      <c r="Y863" s="133" t="str">
        <f>IFERROR(IF(VLOOKUP($C863,'MSCI Database'!$C:$R,11, FALSE)="","",VLOOKUP($C863,'MSCI Database'!$C:$R,11, FALSE)),"")</f>
        <v>2019</v>
      </c>
      <c r="Z863" s="133" t="str">
        <f>IFERROR(IF(VLOOKUP($C863,'MSCI Database'!$C:$R,12, FALSE)="","",VLOOKUP($C863,'MSCI Database'!$C:$R,12, FALSE)),"")</f>
        <v>E.Segmt-Moderately Low</v>
      </c>
      <c r="AA863" s="202" t="str">
        <f>IFERROR(IF(VLOOKUP($C863,'MSCI Database'!$C:$R,13, FALSE)="","",VLOOKUP($C863,'MSCI Database'!$C:$R,13, FALSE)),"")</f>
        <v/>
      </c>
    </row>
    <row r="864" spans="1:27" s="130" customFormat="1" ht="15" hidden="1" customHeight="1" outlineLevel="1">
      <c r="A864" s="130" t="s">
        <v>9961</v>
      </c>
      <c r="B864" s="130" t="s">
        <v>9962</v>
      </c>
      <c r="C864" s="130" t="s">
        <v>9963</v>
      </c>
      <c r="D864" s="130" t="s">
        <v>12128</v>
      </c>
      <c r="E864" s="130" t="s">
        <v>18674</v>
      </c>
      <c r="F864" s="169">
        <v>0.1206856128844233</v>
      </c>
      <c r="G864" s="132" t="str">
        <f ca="1">IFERROR(_xll.BQL($A864, "cur_mkt_cap(currency=EUR)")/1000000, " ")</f>
        <v xml:space="preserve"> </v>
      </c>
      <c r="M864" s="305">
        <f t="shared" si="34"/>
        <v>7.8083591536221865E-5</v>
      </c>
      <c r="N864" s="223">
        <f t="shared" si="35"/>
        <v>1.3147720231649978E-3</v>
      </c>
      <c r="O864" s="172" t="str">
        <f>IFERROR(IF(VLOOKUP($C864,'MSCI Database'!$C:$R,2, FALSE)="","",VLOOKUP($C864,'MSCI Database'!$C:$R,2, FALSE)),"")</f>
        <v>Food Products</v>
      </c>
      <c r="P864" s="186" t="str">
        <f>IFERROR(IF(VLOOKUP($C864,'MSCI Database'!$C:$R,3, FALSE)="","",VLOOKUP($C864,'MSCI Database'!$C:$R,3, FALSE)),"")</f>
        <v>BBB</v>
      </c>
      <c r="Q864" s="164" t="str">
        <f>IFERROR(IF(VLOOKUP($C864,'MSCI Database'!$C:$R,4, FALSE)="","",VLOOKUP($C864,'MSCI Database'!$C:$R,4, FALSE)),"")</f>
        <v>1</v>
      </c>
      <c r="R864" s="164">
        <f>IFERROR(IF(VLOOKUP($C864,'MSCI Database'!$C:$R,5, FALSE)="","",VLOOKUP($C864,'MSCI Database'!$C:$R,5, FALSE)),"")</f>
        <v>5.0999999999999996</v>
      </c>
      <c r="S864" s="164">
        <f>IFERROR(IF(VLOOKUP($C864,'MSCI Database'!$C:$R,6, FALSE)="","",VLOOKUP($C864,'MSCI Database'!$C:$R,6, FALSE)),"")</f>
        <v>3.2</v>
      </c>
      <c r="T864" s="211">
        <f>IFERROR(IF(VLOOKUP($C864,'MSCI Database'!$C:$R,7, FALSE)="","",VLOOKUP($C864,'MSCI Database'!$C:$R,7, FALSE)),"")</f>
        <v>5.6</v>
      </c>
      <c r="U864" s="164">
        <f>IFERROR(IF(VLOOKUP($C864,'MSCI Database'!$C:$R,8, FALSE)="","",VLOOKUP($C864,'MSCI Database'!$C:$R,8, FALSE)),"")</f>
        <v>5.6</v>
      </c>
      <c r="V864" s="175">
        <f>IFERROR(IF(VLOOKUP($C864,'MSCI Database'!$C:$R,9, FALSE)="","",VLOOKUP($C864,'MSCI Database'!$C:$R,9, FALSE)),"")</f>
        <v>4.5999999999999996</v>
      </c>
      <c r="W864" s="165">
        <f t="shared" ca="1" si="33"/>
        <v>0</v>
      </c>
      <c r="X864" s="166">
        <f>IFERROR(IF(VLOOKUP($C864,'MSCI Database'!$C:$R,10, FALSE)="","",VLOOKUP($C864,'MSCI Database'!$C:$R,10, FALSE)),"")</f>
        <v>359244</v>
      </c>
      <c r="Y864" s="133" t="str">
        <f>IFERROR(IF(VLOOKUP($C864,'MSCI Database'!$C:$R,11, FALSE)="","",VLOOKUP($C864,'MSCI Database'!$C:$R,11, FALSE)),"")</f>
        <v>2019</v>
      </c>
      <c r="Z864" s="133" t="str">
        <f>IFERROR(IF(VLOOKUP($C864,'MSCI Database'!$C:$R,12, FALSE)="","",VLOOKUP($C864,'MSCI Database'!$C:$R,12, FALSE)),"")</f>
        <v>Reported</v>
      </c>
      <c r="AA864" s="202" t="str">
        <f>IFERROR(IF(VLOOKUP($C864,'MSCI Database'!$C:$R,13, FALSE)="","",VLOOKUP($C864,'MSCI Database'!$C:$R,13, FALSE)),"")</f>
        <v/>
      </c>
    </row>
    <row r="865" spans="1:27" s="130" customFormat="1" ht="15" hidden="1" customHeight="1" outlineLevel="1">
      <c r="A865" s="130" t="s">
        <v>10826</v>
      </c>
      <c r="B865" s="130" t="s">
        <v>10827</v>
      </c>
      <c r="C865" s="130" t="s">
        <v>10828</v>
      </c>
      <c r="D865" s="130" t="s">
        <v>12128</v>
      </c>
      <c r="E865" s="130" t="s">
        <v>18689</v>
      </c>
      <c r="F865" s="169">
        <v>0.12026562539862271</v>
      </c>
      <c r="G865" s="132" t="str">
        <f ca="1">IFERROR(_xll.BQL($A865, "cur_mkt_cap(currency=EUR)")/1000000, " ")</f>
        <v xml:space="preserve"> </v>
      </c>
      <c r="M865" s="305">
        <f t="shared" si="34"/>
        <v>7.7811859632908887E-5</v>
      </c>
      <c r="N865" s="223">
        <f t="shared" si="35"/>
        <v>1.3101965996061115E-3</v>
      </c>
      <c r="O865" s="172" t="str">
        <f>IFERROR(IF(VLOOKUP($C865,'MSCI Database'!$C:$R,2, FALSE)="","",VLOOKUP($C865,'MSCI Database'!$C:$R,2, FALSE)),"")</f>
        <v>Semiconductors &amp; Semiconductor Equipment</v>
      </c>
      <c r="P865" s="186" t="str">
        <f>IFERROR(IF(VLOOKUP($C865,'MSCI Database'!$C:$R,3, FALSE)="","",VLOOKUP($C865,'MSCI Database'!$C:$R,3, FALSE)),"")</f>
        <v>BBB</v>
      </c>
      <c r="Q865" s="164" t="str">
        <f>IFERROR(IF(VLOOKUP($C865,'MSCI Database'!$C:$R,4, FALSE)="","",VLOOKUP($C865,'MSCI Database'!$C:$R,4, FALSE)),"")</f>
        <v>0</v>
      </c>
      <c r="R865" s="164">
        <f>IFERROR(IF(VLOOKUP($C865,'MSCI Database'!$C:$R,5, FALSE)="","",VLOOKUP($C865,'MSCI Database'!$C:$R,5, FALSE)),"")</f>
        <v>5.2</v>
      </c>
      <c r="S865" s="164">
        <f>IFERROR(IF(VLOOKUP($C865,'MSCI Database'!$C:$R,6, FALSE)="","",VLOOKUP($C865,'MSCI Database'!$C:$R,6, FALSE)),"")</f>
        <v>4.8</v>
      </c>
      <c r="T865" s="211">
        <f>IFERROR(IF(VLOOKUP($C865,'MSCI Database'!$C:$R,7, FALSE)="","",VLOOKUP($C865,'MSCI Database'!$C:$R,7, FALSE)),"")</f>
        <v>4.9000000000000004</v>
      </c>
      <c r="U865" s="164">
        <f>IFERROR(IF(VLOOKUP($C865,'MSCI Database'!$C:$R,8, FALSE)="","",VLOOKUP($C865,'MSCI Database'!$C:$R,8, FALSE)),"")</f>
        <v>5.6</v>
      </c>
      <c r="V865" s="175">
        <f>IFERROR(IF(VLOOKUP($C865,'MSCI Database'!$C:$R,9, FALSE)="","",VLOOKUP($C865,'MSCI Database'!$C:$R,9, FALSE)),"")</f>
        <v>5.3</v>
      </c>
      <c r="W865" s="165">
        <f t="shared" ca="1" si="33"/>
        <v>0</v>
      </c>
      <c r="X865" s="166">
        <f>IFERROR(IF(VLOOKUP($C865,'MSCI Database'!$C:$R,10, FALSE)="","",VLOOKUP($C865,'MSCI Database'!$C:$R,10, FALSE)),"")</f>
        <v>11054</v>
      </c>
      <c r="Y865" s="133" t="str">
        <f>IFERROR(IF(VLOOKUP($C865,'MSCI Database'!$C:$R,11, FALSE)="","",VLOOKUP($C865,'MSCI Database'!$C:$R,11, FALSE)),"")</f>
        <v>2019</v>
      </c>
      <c r="Z865" s="133" t="str">
        <f>IFERROR(IF(VLOOKUP($C865,'MSCI Database'!$C:$R,12, FALSE)="","",VLOOKUP($C865,'MSCI Database'!$C:$R,12, FALSE)),"")</f>
        <v>E.Segmt-Moderate</v>
      </c>
      <c r="AA865" s="202" t="str">
        <f>IFERROR(IF(VLOOKUP($C865,'MSCI Database'!$C:$R,13, FALSE)="","",VLOOKUP($C865,'MSCI Database'!$C:$R,13, FALSE)),"")</f>
        <v/>
      </c>
    </row>
    <row r="866" spans="1:27" s="130" customFormat="1" ht="15" hidden="1" customHeight="1" outlineLevel="1">
      <c r="A866" s="130" t="s">
        <v>10770</v>
      </c>
      <c r="B866" s="130" t="s">
        <v>10771</v>
      </c>
      <c r="C866" s="130" t="s">
        <v>10772</v>
      </c>
      <c r="D866" s="130" t="s">
        <v>12128</v>
      </c>
      <c r="E866" s="130" t="s">
        <v>18682</v>
      </c>
      <c r="F866" s="169">
        <v>0.1201038766449106</v>
      </c>
      <c r="G866" s="132" t="str">
        <f ca="1">IFERROR(_xll.BQL($A866, "cur_mkt_cap(currency=EUR)")/1000000, " ")</f>
        <v xml:space="preserve"> </v>
      </c>
      <c r="M866" s="305">
        <f t="shared" si="34"/>
        <v>7.7707208189257141E-5</v>
      </c>
      <c r="N866" s="223">
        <f t="shared" si="35"/>
        <v>1.3084344779158803E-3</v>
      </c>
      <c r="O866" s="172" t="str">
        <f>IFERROR(IF(VLOOKUP($C866,'MSCI Database'!$C:$R,2, FALSE)="","",VLOOKUP($C866,'MSCI Database'!$C:$R,2, FALSE)),"")</f>
        <v>Retail - Consumer Discretionary</v>
      </c>
      <c r="P866" s="186" t="str">
        <f>IFERROR(IF(VLOOKUP($C866,'MSCI Database'!$C:$R,3, FALSE)="","",VLOOKUP($C866,'MSCI Database'!$C:$R,3, FALSE)),"")</f>
        <v>A</v>
      </c>
      <c r="Q866" s="164" t="str">
        <f>IFERROR(IF(VLOOKUP($C866,'MSCI Database'!$C:$R,4, FALSE)="","",VLOOKUP($C866,'MSCI Database'!$C:$R,4, FALSE)),"")</f>
        <v>0</v>
      </c>
      <c r="R866" s="164">
        <f>IFERROR(IF(VLOOKUP($C866,'MSCI Database'!$C:$R,5, FALSE)="","",VLOOKUP($C866,'MSCI Database'!$C:$R,5, FALSE)),"")</f>
        <v>7.1</v>
      </c>
      <c r="S866" s="164">
        <f>IFERROR(IF(VLOOKUP($C866,'MSCI Database'!$C:$R,6, FALSE)="","",VLOOKUP($C866,'MSCI Database'!$C:$R,6, FALSE)),"")</f>
        <v>4</v>
      </c>
      <c r="T866" s="211">
        <f>IFERROR(IF(VLOOKUP($C866,'MSCI Database'!$C:$R,7, FALSE)="","",VLOOKUP($C866,'MSCI Database'!$C:$R,7, FALSE)),"")</f>
        <v>5.4</v>
      </c>
      <c r="U866" s="164">
        <f>IFERROR(IF(VLOOKUP($C866,'MSCI Database'!$C:$R,8, FALSE)="","",VLOOKUP($C866,'MSCI Database'!$C:$R,8, FALSE)),"")</f>
        <v>5.6</v>
      </c>
      <c r="V866" s="175">
        <f>IFERROR(IF(VLOOKUP($C866,'MSCI Database'!$C:$R,9, FALSE)="","",VLOOKUP($C866,'MSCI Database'!$C:$R,9, FALSE)),"")</f>
        <v>5.3</v>
      </c>
      <c r="W866" s="165">
        <f t="shared" ca="1" si="33"/>
        <v>0</v>
      </c>
      <c r="X866" s="166">
        <f>IFERROR(IF(VLOOKUP($C866,'MSCI Database'!$C:$R,10, FALSE)="","",VLOOKUP($C866,'MSCI Database'!$C:$R,10, FALSE)),"")</f>
        <v>232900</v>
      </c>
      <c r="Y866" s="133" t="str">
        <f>IFERROR(IF(VLOOKUP($C866,'MSCI Database'!$C:$R,11, FALSE)="","",VLOOKUP($C866,'MSCI Database'!$C:$R,11, FALSE)),"")</f>
        <v>2019</v>
      </c>
      <c r="Z866" s="133" t="str">
        <f>IFERROR(IF(VLOOKUP($C866,'MSCI Database'!$C:$R,12, FALSE)="","",VLOOKUP($C866,'MSCI Database'!$C:$R,12, FALSE)),"")</f>
        <v>Reported</v>
      </c>
      <c r="AA866" s="202" t="str">
        <f>IFERROR(IF(VLOOKUP($C866,'MSCI Database'!$C:$R,13, FALSE)="","",VLOOKUP($C866,'MSCI Database'!$C:$R,13, FALSE)),"")</f>
        <v>Store closures amidst Covid-19 raises labor management risks</v>
      </c>
    </row>
    <row r="867" spans="1:27" s="130" customFormat="1" ht="15" hidden="1" customHeight="1" outlineLevel="1">
      <c r="A867" s="130" t="s">
        <v>10097</v>
      </c>
      <c r="B867" s="130" t="s">
        <v>10098</v>
      </c>
      <c r="C867" s="130" t="s">
        <v>10099</v>
      </c>
      <c r="D867" s="130" t="s">
        <v>12128</v>
      </c>
      <c r="E867" s="130" t="s">
        <v>18682</v>
      </c>
      <c r="F867" s="169">
        <v>0.12010012275412101</v>
      </c>
      <c r="G867" s="132" t="str">
        <f ca="1">IFERROR(_xll.BQL($A867, "cur_mkt_cap(currency=EUR)")/1000000, " ")</f>
        <v xml:space="preserve"> </v>
      </c>
      <c r="M867" s="305">
        <f t="shared" si="34"/>
        <v>7.7704779421916277E-5</v>
      </c>
      <c r="N867" s="223">
        <f t="shared" si="35"/>
        <v>1.3083935823155664E-3</v>
      </c>
      <c r="O867" s="172" t="str">
        <f>IFERROR(IF(VLOOKUP($C867,'MSCI Database'!$C:$R,2, FALSE)="","",VLOOKUP($C867,'MSCI Database'!$C:$R,2, FALSE)),"")</f>
        <v>Retail - Consumer Discretionary</v>
      </c>
      <c r="P867" s="186" t="str">
        <f>IFERROR(IF(VLOOKUP($C867,'MSCI Database'!$C:$R,3, FALSE)="","",VLOOKUP($C867,'MSCI Database'!$C:$R,3, FALSE)),"")</f>
        <v>BB</v>
      </c>
      <c r="Q867" s="164" t="str">
        <f>IFERROR(IF(VLOOKUP($C867,'MSCI Database'!$C:$R,4, FALSE)="","",VLOOKUP($C867,'MSCI Database'!$C:$R,4, FALSE)),"")</f>
        <v>0</v>
      </c>
      <c r="R867" s="164">
        <f>IFERROR(IF(VLOOKUP($C867,'MSCI Database'!$C:$R,5, FALSE)="","",VLOOKUP($C867,'MSCI Database'!$C:$R,5, FALSE)),"")</f>
        <v>3.9</v>
      </c>
      <c r="S867" s="164">
        <f>IFERROR(IF(VLOOKUP($C867,'MSCI Database'!$C:$R,6, FALSE)="","",VLOOKUP($C867,'MSCI Database'!$C:$R,6, FALSE)),"")</f>
        <v>0.7</v>
      </c>
      <c r="T867" s="211">
        <f>IFERROR(IF(VLOOKUP($C867,'MSCI Database'!$C:$R,7, FALSE)="","",VLOOKUP($C867,'MSCI Database'!$C:$R,7, FALSE)),"")</f>
        <v>4.2</v>
      </c>
      <c r="U867" s="164">
        <f>IFERROR(IF(VLOOKUP($C867,'MSCI Database'!$C:$R,8, FALSE)="","",VLOOKUP($C867,'MSCI Database'!$C:$R,8, FALSE)),"")</f>
        <v>4.9000000000000004</v>
      </c>
      <c r="V867" s="175">
        <f>IFERROR(IF(VLOOKUP($C867,'MSCI Database'!$C:$R,9, FALSE)="","",VLOOKUP($C867,'MSCI Database'!$C:$R,9, FALSE)),"")</f>
        <v>4</v>
      </c>
      <c r="W867" s="165">
        <f t="shared" ca="1" si="33"/>
        <v>0</v>
      </c>
      <c r="X867" s="166">
        <f>IFERROR(IF(VLOOKUP($C867,'MSCI Database'!$C:$R,10, FALSE)="","",VLOOKUP($C867,'MSCI Database'!$C:$R,10, FALSE)),"")</f>
        <v>9731</v>
      </c>
      <c r="Y867" s="133" t="str">
        <f>IFERROR(IF(VLOOKUP($C867,'MSCI Database'!$C:$R,11, FALSE)="","",VLOOKUP($C867,'MSCI Database'!$C:$R,11, FALSE)),"")</f>
        <v>2019</v>
      </c>
      <c r="Z867" s="133" t="str">
        <f>IFERROR(IF(VLOOKUP($C867,'MSCI Database'!$C:$R,12, FALSE)="","",VLOOKUP($C867,'MSCI Database'!$C:$R,12, FALSE)),"")</f>
        <v>E.Segmt-Low</v>
      </c>
      <c r="AA867" s="202" t="str">
        <f>IFERROR(IF(VLOOKUP($C867,'MSCI Database'!$C:$R,13, FALSE)="","",VLOOKUP($C867,'MSCI Database'!$C:$R,13, FALSE)),"")</f>
        <v/>
      </c>
    </row>
    <row r="868" spans="1:27" s="130" customFormat="1" ht="15" hidden="1" customHeight="1" outlineLevel="1">
      <c r="A868" s="130" t="s">
        <v>8853</v>
      </c>
      <c r="B868" s="130" t="s">
        <v>8854</v>
      </c>
      <c r="C868" s="130" t="s">
        <v>8855</v>
      </c>
      <c r="D868" s="130" t="s">
        <v>18708</v>
      </c>
      <c r="E868" s="130" t="s">
        <v>18673</v>
      </c>
      <c r="F868" s="169">
        <v>0.11989164974336571</v>
      </c>
      <c r="G868" s="132" t="str">
        <f ca="1">IFERROR(_xll.BQL($A868, "cur_mkt_cap(currency=EUR)")/1000000, " ")</f>
        <v xml:space="preserve"> </v>
      </c>
      <c r="M868" s="305">
        <f t="shared" si="34"/>
        <v>7.7569897383957605E-5</v>
      </c>
      <c r="N868" s="223">
        <f t="shared" si="35"/>
        <v>1.3061224376813793E-3</v>
      </c>
      <c r="O868" s="172" t="str">
        <f>IFERROR(IF(VLOOKUP($C868,'MSCI Database'!$C:$R,2, FALSE)="","",VLOOKUP($C868,'MSCI Database'!$C:$R,2, FALSE)),"")</f>
        <v>Trading Companies &amp; Distributors</v>
      </c>
      <c r="P868" s="186" t="str">
        <f>IFERROR(IF(VLOOKUP($C868,'MSCI Database'!$C:$R,3, FALSE)="","",VLOOKUP($C868,'MSCI Database'!$C:$R,3, FALSE)),"")</f>
        <v>A</v>
      </c>
      <c r="Q868" s="164" t="str">
        <f>IFERROR(IF(VLOOKUP($C868,'MSCI Database'!$C:$R,4, FALSE)="","",VLOOKUP($C868,'MSCI Database'!$C:$R,4, FALSE)),"")</f>
        <v>1</v>
      </c>
      <c r="R868" s="164">
        <f>IFERROR(IF(VLOOKUP($C868,'MSCI Database'!$C:$R,5, FALSE)="","",VLOOKUP($C868,'MSCI Database'!$C:$R,5, FALSE)),"")</f>
        <v>6.3</v>
      </c>
      <c r="S868" s="164">
        <f>IFERROR(IF(VLOOKUP($C868,'MSCI Database'!$C:$R,6, FALSE)="","",VLOOKUP($C868,'MSCI Database'!$C:$R,6, FALSE)),"")</f>
        <v>4.2</v>
      </c>
      <c r="T868" s="211">
        <f>IFERROR(IF(VLOOKUP($C868,'MSCI Database'!$C:$R,7, FALSE)="","",VLOOKUP($C868,'MSCI Database'!$C:$R,7, FALSE)),"")</f>
        <v>4.3</v>
      </c>
      <c r="U868" s="164">
        <f>IFERROR(IF(VLOOKUP($C868,'MSCI Database'!$C:$R,8, FALSE)="","",VLOOKUP($C868,'MSCI Database'!$C:$R,8, FALSE)),"")</f>
        <v>6.6</v>
      </c>
      <c r="V868" s="175">
        <f>IFERROR(IF(VLOOKUP($C868,'MSCI Database'!$C:$R,9, FALSE)="","",VLOOKUP($C868,'MSCI Database'!$C:$R,9, FALSE)),"")</f>
        <v>5.5</v>
      </c>
      <c r="W868" s="165">
        <f t="shared" ca="1" si="33"/>
        <v>0</v>
      </c>
      <c r="X868" s="166">
        <f>IFERROR(IF(VLOOKUP($C868,'MSCI Database'!$C:$R,10, FALSE)="","",VLOOKUP($C868,'MSCI Database'!$C:$R,10, FALSE)),"")</f>
        <v>26388</v>
      </c>
      <c r="Y868" s="133" t="str">
        <f>IFERROR(IF(VLOOKUP($C868,'MSCI Database'!$C:$R,11, FALSE)="","",VLOOKUP($C868,'MSCI Database'!$C:$R,11, FALSE)),"")</f>
        <v>2019</v>
      </c>
      <c r="Z868" s="133" t="str">
        <f>IFERROR(IF(VLOOKUP($C868,'MSCI Database'!$C:$R,12, FALSE)="","",VLOOKUP($C868,'MSCI Database'!$C:$R,12, FALSE)),"")</f>
        <v>E.Segmt-Moderately Low</v>
      </c>
      <c r="AA868" s="202" t="str">
        <f>IFERROR(IF(VLOOKUP($C868,'MSCI Database'!$C:$R,13, FALSE)="","",VLOOKUP($C868,'MSCI Database'!$C:$R,13, FALSE)),"")</f>
        <v/>
      </c>
    </row>
    <row r="869" spans="1:27" s="130" customFormat="1" ht="15" hidden="1" customHeight="1" outlineLevel="1">
      <c r="A869" s="130" t="s">
        <v>9515</v>
      </c>
      <c r="B869" s="130" t="s">
        <v>9516</v>
      </c>
      <c r="C869" s="130" t="s">
        <v>9517</v>
      </c>
      <c r="D869" s="130" t="s">
        <v>12128</v>
      </c>
      <c r="E869" s="130" t="s">
        <v>18673</v>
      </c>
      <c r="F869" s="169">
        <v>0.1197506400933355</v>
      </c>
      <c r="G869" s="132" t="str">
        <f ca="1">IFERROR(_xll.BQL($A869, "cur_mkt_cap(currency=EUR)")/1000000, " ")</f>
        <v xml:space="preserve"> </v>
      </c>
      <c r="M869" s="305">
        <f t="shared" si="34"/>
        <v>7.7478664140388063E-5</v>
      </c>
      <c r="N869" s="223">
        <f t="shared" si="35"/>
        <v>1.3045862517315795E-3</v>
      </c>
      <c r="O869" s="172" t="str">
        <f>IFERROR(IF(VLOOKUP($C869,'MSCI Database'!$C:$R,2, FALSE)="","",VLOOKUP($C869,'MSCI Database'!$C:$R,2, FALSE)),"")</f>
        <v>Industrial Machinery</v>
      </c>
      <c r="P869" s="186" t="str">
        <f>IFERROR(IF(VLOOKUP($C869,'MSCI Database'!$C:$R,3, FALSE)="","",VLOOKUP($C869,'MSCI Database'!$C:$R,3, FALSE)),"")</f>
        <v>BBB</v>
      </c>
      <c r="Q869" s="164" t="str">
        <f>IFERROR(IF(VLOOKUP($C869,'MSCI Database'!$C:$R,4, FALSE)="","",VLOOKUP($C869,'MSCI Database'!$C:$R,4, FALSE)),"")</f>
        <v>0</v>
      </c>
      <c r="R869" s="164">
        <f>IFERROR(IF(VLOOKUP($C869,'MSCI Database'!$C:$R,5, FALSE)="","",VLOOKUP($C869,'MSCI Database'!$C:$R,5, FALSE)),"")</f>
        <v>5.6</v>
      </c>
      <c r="S869" s="164">
        <f>IFERROR(IF(VLOOKUP($C869,'MSCI Database'!$C:$R,6, FALSE)="","",VLOOKUP($C869,'MSCI Database'!$C:$R,6, FALSE)),"")</f>
        <v>3.3</v>
      </c>
      <c r="T869" s="211">
        <f>IFERROR(IF(VLOOKUP($C869,'MSCI Database'!$C:$R,7, FALSE)="","",VLOOKUP($C869,'MSCI Database'!$C:$R,7, FALSE)),"")</f>
        <v>4.9000000000000004</v>
      </c>
      <c r="U869" s="164">
        <f>IFERROR(IF(VLOOKUP($C869,'MSCI Database'!$C:$R,8, FALSE)="","",VLOOKUP($C869,'MSCI Database'!$C:$R,8, FALSE)),"")</f>
        <v>5.6</v>
      </c>
      <c r="V869" s="175">
        <f>IFERROR(IF(VLOOKUP($C869,'MSCI Database'!$C:$R,9, FALSE)="","",VLOOKUP($C869,'MSCI Database'!$C:$R,9, FALSE)),"")</f>
        <v>4.7</v>
      </c>
      <c r="W869" s="165">
        <f t="shared" ca="1" si="33"/>
        <v>0</v>
      </c>
      <c r="X869" s="166">
        <f>IFERROR(IF(VLOOKUP($C869,'MSCI Database'!$C:$R,10, FALSE)="","",VLOOKUP($C869,'MSCI Database'!$C:$R,10, FALSE)),"")</f>
        <v>46941</v>
      </c>
      <c r="Y869" s="133" t="str">
        <f>IFERROR(IF(VLOOKUP($C869,'MSCI Database'!$C:$R,11, FALSE)="","",VLOOKUP($C869,'MSCI Database'!$C:$R,11, FALSE)),"")</f>
        <v>2019</v>
      </c>
      <c r="Z869" s="133" t="str">
        <f>IFERROR(IF(VLOOKUP($C869,'MSCI Database'!$C:$R,12, FALSE)="","",VLOOKUP($C869,'MSCI Database'!$C:$R,12, FALSE)),"")</f>
        <v>E.Segmt-Moderately High</v>
      </c>
      <c r="AA869" s="202" t="str">
        <f>IFERROR(IF(VLOOKUP($C869,'MSCI Database'!$C:$R,13, FALSE)="","",VLOOKUP($C869,'MSCI Database'!$C:$R,13, FALSE)),"")</f>
        <v/>
      </c>
    </row>
    <row r="870" spans="1:27" s="130" customFormat="1" ht="15" hidden="1" customHeight="1" outlineLevel="1">
      <c r="A870" s="130" t="s">
        <v>9738</v>
      </c>
      <c r="B870" s="130" t="s">
        <v>9739</v>
      </c>
      <c r="C870" s="130" t="s">
        <v>9740</v>
      </c>
      <c r="D870" s="130" t="s">
        <v>12128</v>
      </c>
      <c r="E870" s="130" t="s">
        <v>18689</v>
      </c>
      <c r="F870" s="169">
        <v>0.1193661317012015</v>
      </c>
      <c r="G870" s="132" t="str">
        <f ca="1">IFERROR(_xll.BQL($A870, "cur_mkt_cap(currency=EUR)")/1000000, " ")</f>
        <v xml:space="preserve"> </v>
      </c>
      <c r="M870" s="305">
        <f t="shared" si="34"/>
        <v>7.7229887210677364E-5</v>
      </c>
      <c r="N870" s="223">
        <f t="shared" si="35"/>
        <v>1.3003973441678082E-3</v>
      </c>
      <c r="O870" s="172" t="str">
        <f>IFERROR(IF(VLOOKUP($C870,'MSCI Database'!$C:$R,2, FALSE)="","",VLOOKUP($C870,'MSCI Database'!$C:$R,2, FALSE)),"")</f>
        <v>Software &amp; Services</v>
      </c>
      <c r="P870" s="186" t="str">
        <f>IFERROR(IF(VLOOKUP($C870,'MSCI Database'!$C:$R,3, FALSE)="","",VLOOKUP($C870,'MSCI Database'!$C:$R,3, FALSE)),"")</f>
        <v>B</v>
      </c>
      <c r="Q870" s="164" t="str">
        <f>IFERROR(IF(VLOOKUP($C870,'MSCI Database'!$C:$R,4, FALSE)="","",VLOOKUP($C870,'MSCI Database'!$C:$R,4, FALSE)),"")</f>
        <v>0</v>
      </c>
      <c r="R870" s="164">
        <f>IFERROR(IF(VLOOKUP($C870,'MSCI Database'!$C:$R,5, FALSE)="","",VLOOKUP($C870,'MSCI Database'!$C:$R,5, FALSE)),"")</f>
        <v>1.5</v>
      </c>
      <c r="S870" s="164">
        <f>IFERROR(IF(VLOOKUP($C870,'MSCI Database'!$C:$R,6, FALSE)="","",VLOOKUP($C870,'MSCI Database'!$C:$R,6, FALSE)),"")</f>
        <v>3.6</v>
      </c>
      <c r="T870" s="211">
        <f>IFERROR(IF(VLOOKUP($C870,'MSCI Database'!$C:$R,7, FALSE)="","",VLOOKUP($C870,'MSCI Database'!$C:$R,7, FALSE)),"")</f>
        <v>2.4</v>
      </c>
      <c r="U870" s="164">
        <f>IFERROR(IF(VLOOKUP($C870,'MSCI Database'!$C:$R,8, FALSE)="","",VLOOKUP($C870,'MSCI Database'!$C:$R,8, FALSE)),"")</f>
        <v>4.5999999999999996</v>
      </c>
      <c r="V870" s="175">
        <f>IFERROR(IF(VLOOKUP($C870,'MSCI Database'!$C:$R,9, FALSE)="","",VLOOKUP($C870,'MSCI Database'!$C:$R,9, FALSE)),"")</f>
        <v>3.4</v>
      </c>
      <c r="W870" s="165">
        <f t="shared" ca="1" si="33"/>
        <v>0</v>
      </c>
      <c r="X870" s="166">
        <f>IFERROR(IF(VLOOKUP($C870,'MSCI Database'!$C:$R,10, FALSE)="","",VLOOKUP($C870,'MSCI Database'!$C:$R,10, FALSE)),"")</f>
        <v>1014</v>
      </c>
      <c r="Y870" s="133" t="str">
        <f>IFERROR(IF(VLOOKUP($C870,'MSCI Database'!$C:$R,11, FALSE)="","",VLOOKUP($C870,'MSCI Database'!$C:$R,11, FALSE)),"")</f>
        <v>2019</v>
      </c>
      <c r="Z870" s="133" t="str">
        <f>IFERROR(IF(VLOOKUP($C870,'MSCI Database'!$C:$R,12, FALSE)="","",VLOOKUP($C870,'MSCI Database'!$C:$R,12, FALSE)),"")</f>
        <v>E.Segmt-Moderate</v>
      </c>
      <c r="AA870" s="202" t="str">
        <f>IFERROR(IF(VLOOKUP($C870,'MSCI Database'!$C:$R,13, FALSE)="","",VLOOKUP($C870,'MSCI Database'!$C:$R,13, FALSE)),"")</f>
        <v/>
      </c>
    </row>
    <row r="871" spans="1:27" s="130" customFormat="1" ht="15" hidden="1" customHeight="1" outlineLevel="1">
      <c r="A871" s="130" t="s">
        <v>10265</v>
      </c>
      <c r="B871" s="130" t="s">
        <v>10266</v>
      </c>
      <c r="C871" s="130" t="s">
        <v>10267</v>
      </c>
      <c r="D871" s="130" t="s">
        <v>12128</v>
      </c>
      <c r="E871" s="130" t="s">
        <v>18689</v>
      </c>
      <c r="F871" s="169">
        <v>0.1191029326519872</v>
      </c>
      <c r="G871" s="132" t="str">
        <f ca="1">IFERROR(_xll.BQL($A871, "cur_mkt_cap(currency=EUR)")/1000000, " ")</f>
        <v xml:space="preserve"> </v>
      </c>
      <c r="M871" s="305">
        <f t="shared" si="34"/>
        <v>7.7059597425835713E-5</v>
      </c>
      <c r="N871" s="223">
        <f t="shared" si="35"/>
        <v>1.2975300036608499E-3</v>
      </c>
      <c r="O871" s="172" t="str">
        <f>IFERROR(IF(VLOOKUP($C871,'MSCI Database'!$C:$R,2, FALSE)="","",VLOOKUP($C871,'MSCI Database'!$C:$R,2, FALSE)),"")</f>
        <v>Electronic Equipment, Instruments &amp; Components</v>
      </c>
      <c r="P871" s="186" t="str">
        <f>IFERROR(IF(VLOOKUP($C871,'MSCI Database'!$C:$R,3, FALSE)="","",VLOOKUP($C871,'MSCI Database'!$C:$R,3, FALSE)),"")</f>
        <v>A</v>
      </c>
      <c r="Q871" s="164" t="str">
        <f>IFERROR(IF(VLOOKUP($C871,'MSCI Database'!$C:$R,4, FALSE)="","",VLOOKUP($C871,'MSCI Database'!$C:$R,4, FALSE)),"")</f>
        <v>0</v>
      </c>
      <c r="R871" s="164">
        <f>IFERROR(IF(VLOOKUP($C871,'MSCI Database'!$C:$R,5, FALSE)="","",VLOOKUP($C871,'MSCI Database'!$C:$R,5, FALSE)),"")</f>
        <v>6.9</v>
      </c>
      <c r="S871" s="164">
        <f>IFERROR(IF(VLOOKUP($C871,'MSCI Database'!$C:$R,6, FALSE)="","",VLOOKUP($C871,'MSCI Database'!$C:$R,6, FALSE)),"")</f>
        <v>2.9</v>
      </c>
      <c r="T871" s="211">
        <f>IFERROR(IF(VLOOKUP($C871,'MSCI Database'!$C:$R,7, FALSE)="","",VLOOKUP($C871,'MSCI Database'!$C:$R,7, FALSE)),"")</f>
        <v>4.0999999999999996</v>
      </c>
      <c r="U871" s="164">
        <f>IFERROR(IF(VLOOKUP($C871,'MSCI Database'!$C:$R,8, FALSE)="","",VLOOKUP($C871,'MSCI Database'!$C:$R,8, FALSE)),"")</f>
        <v>6.2</v>
      </c>
      <c r="V871" s="175">
        <f>IFERROR(IF(VLOOKUP($C871,'MSCI Database'!$C:$R,9, FALSE)="","",VLOOKUP($C871,'MSCI Database'!$C:$R,9, FALSE)),"")</f>
        <v>5</v>
      </c>
      <c r="W871" s="165">
        <f t="shared" ca="1" si="33"/>
        <v>0</v>
      </c>
      <c r="X871" s="166">
        <f>IFERROR(IF(VLOOKUP($C871,'MSCI Database'!$C:$R,10, FALSE)="","",VLOOKUP($C871,'MSCI Database'!$C:$R,10, FALSE)),"")</f>
        <v>86387</v>
      </c>
      <c r="Y871" s="133" t="str">
        <f>IFERROR(IF(VLOOKUP($C871,'MSCI Database'!$C:$R,11, FALSE)="","",VLOOKUP($C871,'MSCI Database'!$C:$R,11, FALSE)),"")</f>
        <v>2019</v>
      </c>
      <c r="Z871" s="133" t="str">
        <f>IFERROR(IF(VLOOKUP($C871,'MSCI Database'!$C:$R,12, FALSE)="","",VLOOKUP($C871,'MSCI Database'!$C:$R,12, FALSE)),"")</f>
        <v>E.Segmt-High</v>
      </c>
      <c r="AA871" s="202" t="str">
        <f>IFERROR(IF(VLOOKUP($C871,'MSCI Database'!$C:$R,13, FALSE)="","",VLOOKUP($C871,'MSCI Database'!$C:$R,13, FALSE)),"")</f>
        <v/>
      </c>
    </row>
    <row r="872" spans="1:27" s="130" customFormat="1" ht="15" hidden="1" customHeight="1" outlineLevel="1">
      <c r="A872" s="130" t="s">
        <v>9897</v>
      </c>
      <c r="B872" s="130" t="s">
        <v>9898</v>
      </c>
      <c r="C872" s="130" t="s">
        <v>9899</v>
      </c>
      <c r="D872" s="130" t="s">
        <v>12128</v>
      </c>
      <c r="E872" s="130" t="s">
        <v>12133</v>
      </c>
      <c r="F872" s="169">
        <v>0.1190757080543058</v>
      </c>
      <c r="G872" s="132" t="str">
        <f ca="1">IFERROR(_xll.BQL($A872, "cur_mkt_cap(currency=EUR)")/1000000, " ")</f>
        <v xml:space="preserve"> </v>
      </c>
      <c r="M872" s="305">
        <f t="shared" si="34"/>
        <v>7.7041983111135844E-5</v>
      </c>
      <c r="N872" s="223">
        <f t="shared" si="35"/>
        <v>1.2972334137151395E-3</v>
      </c>
      <c r="O872" s="172" t="str">
        <f>IFERROR(IF(VLOOKUP($C872,'MSCI Database'!$C:$R,2, FALSE)="","",VLOOKUP($C872,'MSCI Database'!$C:$R,2, FALSE)),"")</f>
        <v>Biotechnology</v>
      </c>
      <c r="P872" s="186" t="str">
        <f>IFERROR(IF(VLOOKUP($C872,'MSCI Database'!$C:$R,3, FALSE)="","",VLOOKUP($C872,'MSCI Database'!$C:$R,3, FALSE)),"")</f>
        <v>B</v>
      </c>
      <c r="Q872" s="164" t="str">
        <f>IFERROR(IF(VLOOKUP($C872,'MSCI Database'!$C:$R,4, FALSE)="","",VLOOKUP($C872,'MSCI Database'!$C:$R,4, FALSE)),"")</f>
        <v>0</v>
      </c>
      <c r="R872" s="164">
        <f>IFERROR(IF(VLOOKUP($C872,'MSCI Database'!$C:$R,5, FALSE)="","",VLOOKUP($C872,'MSCI Database'!$C:$R,5, FALSE)),"")</f>
        <v>2.4</v>
      </c>
      <c r="S872" s="164">
        <f>IFERROR(IF(VLOOKUP($C872,'MSCI Database'!$C:$R,6, FALSE)="","",VLOOKUP($C872,'MSCI Database'!$C:$R,6, FALSE)),"")</f>
        <v>6.4</v>
      </c>
      <c r="T872" s="211">
        <f>IFERROR(IF(VLOOKUP($C872,'MSCI Database'!$C:$R,7, FALSE)="","",VLOOKUP($C872,'MSCI Database'!$C:$R,7, FALSE)),"")</f>
        <v>3.7</v>
      </c>
      <c r="U872" s="164">
        <f>IFERROR(IF(VLOOKUP($C872,'MSCI Database'!$C:$R,8, FALSE)="","",VLOOKUP($C872,'MSCI Database'!$C:$R,8, FALSE)),"")</f>
        <v>4.5999999999999996</v>
      </c>
      <c r="V872" s="175">
        <f>IFERROR(IF(VLOOKUP($C872,'MSCI Database'!$C:$R,9, FALSE)="","",VLOOKUP($C872,'MSCI Database'!$C:$R,9, FALSE)),"")</f>
        <v>4.3</v>
      </c>
      <c r="W872" s="165">
        <f t="shared" ca="1" si="33"/>
        <v>0</v>
      </c>
      <c r="X872" s="166">
        <f>IFERROR(IF(VLOOKUP($C872,'MSCI Database'!$C:$R,10, FALSE)="","",VLOOKUP($C872,'MSCI Database'!$C:$R,10, FALSE)),"")</f>
        <v>245</v>
      </c>
      <c r="Y872" s="133" t="str">
        <f>IFERROR(IF(VLOOKUP($C872,'MSCI Database'!$C:$R,11, FALSE)="","",VLOOKUP($C872,'MSCI Database'!$C:$R,11, FALSE)),"")</f>
        <v>2019</v>
      </c>
      <c r="Z872" s="133" t="str">
        <f>IFERROR(IF(VLOOKUP($C872,'MSCI Database'!$C:$R,12, FALSE)="","",VLOOKUP($C872,'MSCI Database'!$C:$R,12, FALSE)),"")</f>
        <v>E.Segmt-Moderate</v>
      </c>
      <c r="AA872" s="202" t="str">
        <f>IFERROR(IF(VLOOKUP($C872,'MSCI Database'!$C:$R,13, FALSE)="","",VLOOKUP($C872,'MSCI Database'!$C:$R,13, FALSE)),"")</f>
        <v/>
      </c>
    </row>
    <row r="873" spans="1:27" s="130" customFormat="1" ht="15" hidden="1" customHeight="1" outlineLevel="1">
      <c r="A873" s="130" t="s">
        <v>10456</v>
      </c>
      <c r="B873" s="130" t="s">
        <v>10457</v>
      </c>
      <c r="C873" s="130" t="s">
        <v>10458</v>
      </c>
      <c r="D873" s="130" t="s">
        <v>12128</v>
      </c>
      <c r="E873" s="130" t="s">
        <v>18682</v>
      </c>
      <c r="F873" s="169">
        <v>0.11873590093273741</v>
      </c>
      <c r="G873" s="132" t="str">
        <f ca="1">IFERROR(_xll.BQL($A873, "cur_mkt_cap(currency=EUR)")/1000000, " ")</f>
        <v xml:space="preserve"> </v>
      </c>
      <c r="M873" s="305">
        <f t="shared" si="34"/>
        <v>7.6822127903481091E-5</v>
      </c>
      <c r="N873" s="223">
        <f t="shared" si="35"/>
        <v>1.2935314902958318E-3</v>
      </c>
      <c r="O873" s="172" t="str">
        <f>IFERROR(IF(VLOOKUP($C873,'MSCI Database'!$C:$R,2, FALSE)="","",VLOOKUP($C873,'MSCI Database'!$C:$R,2, FALSE)),"")</f>
        <v>Household Durables</v>
      </c>
      <c r="P873" s="186" t="str">
        <f>IFERROR(IF(VLOOKUP($C873,'MSCI Database'!$C:$R,3, FALSE)="","",VLOOKUP($C873,'MSCI Database'!$C:$R,3, FALSE)),"")</f>
        <v>BBB</v>
      </c>
      <c r="Q873" s="164" t="str">
        <f>IFERROR(IF(VLOOKUP($C873,'MSCI Database'!$C:$R,4, FALSE)="","",VLOOKUP($C873,'MSCI Database'!$C:$R,4, FALSE)),"")</f>
        <v>1</v>
      </c>
      <c r="R873" s="164">
        <f>IFERROR(IF(VLOOKUP($C873,'MSCI Database'!$C:$R,5, FALSE)="","",VLOOKUP($C873,'MSCI Database'!$C:$R,5, FALSE)),"")</f>
        <v>4.8</v>
      </c>
      <c r="S873" s="164">
        <f>IFERROR(IF(VLOOKUP($C873,'MSCI Database'!$C:$R,6, FALSE)="","",VLOOKUP($C873,'MSCI Database'!$C:$R,6, FALSE)),"")</f>
        <v>7.3</v>
      </c>
      <c r="T873" s="211">
        <f>IFERROR(IF(VLOOKUP($C873,'MSCI Database'!$C:$R,7, FALSE)="","",VLOOKUP($C873,'MSCI Database'!$C:$R,7, FALSE)),"")</f>
        <v>3.6</v>
      </c>
      <c r="U873" s="164">
        <f>IFERROR(IF(VLOOKUP($C873,'MSCI Database'!$C:$R,8, FALSE)="","",VLOOKUP($C873,'MSCI Database'!$C:$R,8, FALSE)),"")</f>
        <v>4.2</v>
      </c>
      <c r="V873" s="175">
        <f>IFERROR(IF(VLOOKUP($C873,'MSCI Database'!$C:$R,9, FALSE)="","",VLOOKUP($C873,'MSCI Database'!$C:$R,9, FALSE)),"")</f>
        <v>4.3</v>
      </c>
      <c r="W873" s="165">
        <f t="shared" ca="1" si="33"/>
        <v>0</v>
      </c>
      <c r="X873" s="166">
        <f>IFERROR(IF(VLOOKUP($C873,'MSCI Database'!$C:$R,10, FALSE)="","",VLOOKUP($C873,'MSCI Database'!$C:$R,10, FALSE)),"")</f>
        <v>182180</v>
      </c>
      <c r="Y873" s="133" t="str">
        <f>IFERROR(IF(VLOOKUP($C873,'MSCI Database'!$C:$R,11, FALSE)="","",VLOOKUP($C873,'MSCI Database'!$C:$R,11, FALSE)),"")</f>
        <v>2019</v>
      </c>
      <c r="Z873" s="133" t="str">
        <f>IFERROR(IF(VLOOKUP($C873,'MSCI Database'!$C:$R,12, FALSE)="","",VLOOKUP($C873,'MSCI Database'!$C:$R,12, FALSE)),"")</f>
        <v>E.Segmt-High</v>
      </c>
      <c r="AA873" s="202" t="str">
        <f>IFERROR(IF(VLOOKUP($C873,'MSCI Database'!$C:$R,13, FALSE)="","",VLOOKUP($C873,'MSCI Database'!$C:$R,13, FALSE)),"")</f>
        <v>Weak chemical safety policies compared to peers</v>
      </c>
    </row>
    <row r="874" spans="1:27" s="130" customFormat="1" ht="15" hidden="1" customHeight="1" outlineLevel="1">
      <c r="A874" s="130" t="s">
        <v>10475</v>
      </c>
      <c r="B874" s="130" t="s">
        <v>10476</v>
      </c>
      <c r="C874" s="130" t="s">
        <v>10477</v>
      </c>
      <c r="D874" s="130" t="s">
        <v>12128</v>
      </c>
      <c r="E874" s="130" t="s">
        <v>18673</v>
      </c>
      <c r="F874" s="169">
        <v>0.1186515539529165</v>
      </c>
      <c r="G874" s="132" t="str">
        <f ca="1">IFERROR(_xll.BQL($A874, "cur_mkt_cap(currency=EUR)")/1000000, " ")</f>
        <v xml:space="preserve"> </v>
      </c>
      <c r="M874" s="305">
        <f t="shared" si="34"/>
        <v>7.676755540753697E-5</v>
      </c>
      <c r="N874" s="223">
        <f t="shared" si="35"/>
        <v>1.2926125982534707E-3</v>
      </c>
      <c r="O874" s="172" t="str">
        <f>IFERROR(IF(VLOOKUP($C874,'MSCI Database'!$C:$R,2, FALSE)="","",VLOOKUP($C874,'MSCI Database'!$C:$R,2, FALSE)),"")</f>
        <v>Industrial Machinery</v>
      </c>
      <c r="P874" s="186" t="str">
        <f>IFERROR(IF(VLOOKUP($C874,'MSCI Database'!$C:$R,3, FALSE)="","",VLOOKUP($C874,'MSCI Database'!$C:$R,3, FALSE)),"")</f>
        <v>BBB</v>
      </c>
      <c r="Q874" s="164" t="str">
        <f>IFERROR(IF(VLOOKUP($C874,'MSCI Database'!$C:$R,4, FALSE)="","",VLOOKUP($C874,'MSCI Database'!$C:$R,4, FALSE)),"")</f>
        <v>0</v>
      </c>
      <c r="R874" s="164">
        <f>IFERROR(IF(VLOOKUP($C874,'MSCI Database'!$C:$R,5, FALSE)="","",VLOOKUP($C874,'MSCI Database'!$C:$R,5, FALSE)),"")</f>
        <v>5</v>
      </c>
      <c r="S874" s="164">
        <f>IFERROR(IF(VLOOKUP($C874,'MSCI Database'!$C:$R,6, FALSE)="","",VLOOKUP($C874,'MSCI Database'!$C:$R,6, FALSE)),"")</f>
        <v>3.7</v>
      </c>
      <c r="T874" s="211">
        <f>IFERROR(IF(VLOOKUP($C874,'MSCI Database'!$C:$R,7, FALSE)="","",VLOOKUP($C874,'MSCI Database'!$C:$R,7, FALSE)),"")</f>
        <v>7</v>
      </c>
      <c r="U874" s="164">
        <f>IFERROR(IF(VLOOKUP($C874,'MSCI Database'!$C:$R,8, FALSE)="","",VLOOKUP($C874,'MSCI Database'!$C:$R,8, FALSE)),"")</f>
        <v>4.9000000000000004</v>
      </c>
      <c r="V874" s="175">
        <f>IFERROR(IF(VLOOKUP($C874,'MSCI Database'!$C:$R,9, FALSE)="","",VLOOKUP($C874,'MSCI Database'!$C:$R,9, FALSE)),"")</f>
        <v>4.9000000000000004</v>
      </c>
      <c r="W874" s="165">
        <f t="shared" ca="1" si="33"/>
        <v>0</v>
      </c>
      <c r="X874" s="166">
        <f>IFERROR(IF(VLOOKUP($C874,'MSCI Database'!$C:$R,10, FALSE)="","",VLOOKUP($C874,'MSCI Database'!$C:$R,10, FALSE)),"")</f>
        <v>242037</v>
      </c>
      <c r="Y874" s="133" t="str">
        <f>IFERROR(IF(VLOOKUP($C874,'MSCI Database'!$C:$R,11, FALSE)="","",VLOOKUP($C874,'MSCI Database'!$C:$R,11, FALSE)),"")</f>
        <v>2019</v>
      </c>
      <c r="Z874" s="133" t="str">
        <f>IFERROR(IF(VLOOKUP($C874,'MSCI Database'!$C:$R,12, FALSE)="","",VLOOKUP($C874,'MSCI Database'!$C:$R,12, FALSE)),"")</f>
        <v>E.CSI</v>
      </c>
      <c r="AA874" s="202" t="str">
        <f>IFERROR(IF(VLOOKUP($C874,'MSCI Database'!$C:$R,13, FALSE)="","",VLOOKUP($C874,'MSCI Database'!$C:$R,13, FALSE)),"")</f>
        <v/>
      </c>
    </row>
    <row r="875" spans="1:27" s="130" customFormat="1" ht="15" hidden="1" customHeight="1" outlineLevel="1">
      <c r="A875" s="130" t="s">
        <v>8880</v>
      </c>
      <c r="B875" s="130" t="s">
        <v>8881</v>
      </c>
      <c r="C875" s="130" t="s">
        <v>8882</v>
      </c>
      <c r="D875" s="130" t="s">
        <v>18686</v>
      </c>
      <c r="E875" s="130" t="s">
        <v>18707</v>
      </c>
      <c r="F875" s="169">
        <v>0.11836762341955499</v>
      </c>
      <c r="G875" s="132" t="str">
        <f ca="1">IFERROR(_xll.BQL($A875, "cur_mkt_cap(currency=EUR)")/1000000, " ")</f>
        <v xml:space="preserve"> </v>
      </c>
      <c r="M875" s="305">
        <f t="shared" si="34"/>
        <v>7.6583852352452069E-5</v>
      </c>
      <c r="N875" s="223">
        <f t="shared" si="35"/>
        <v>1.289519405014741E-3</v>
      </c>
      <c r="O875" s="172" t="str">
        <f>IFERROR(IF(VLOOKUP($C875,'MSCI Database'!$C:$R,2, FALSE)="","",VLOOKUP($C875,'MSCI Database'!$C:$R,2, FALSE)),"")</f>
        <v>Energy Equipment &amp; Services</v>
      </c>
      <c r="P875" s="186" t="str">
        <f>IFERROR(IF(VLOOKUP($C875,'MSCI Database'!$C:$R,3, FALSE)="","",VLOOKUP($C875,'MSCI Database'!$C:$R,3, FALSE)),"")</f>
        <v>AA</v>
      </c>
      <c r="Q875" s="164" t="str">
        <f>IFERROR(IF(VLOOKUP($C875,'MSCI Database'!$C:$R,4, FALSE)="","",VLOOKUP($C875,'MSCI Database'!$C:$R,4, FALSE)),"")</f>
        <v>0</v>
      </c>
      <c r="R875" s="164">
        <f>IFERROR(IF(VLOOKUP($C875,'MSCI Database'!$C:$R,5, FALSE)="","",VLOOKUP($C875,'MSCI Database'!$C:$R,5, FALSE)),"")</f>
        <v>7.3</v>
      </c>
      <c r="S875" s="164">
        <f>IFERROR(IF(VLOOKUP($C875,'MSCI Database'!$C:$R,6, FALSE)="","",VLOOKUP($C875,'MSCI Database'!$C:$R,6, FALSE)),"")</f>
        <v>8.6</v>
      </c>
      <c r="T875" s="211">
        <f>IFERROR(IF(VLOOKUP($C875,'MSCI Database'!$C:$R,7, FALSE)="","",VLOOKUP($C875,'MSCI Database'!$C:$R,7, FALSE)),"")</f>
        <v>7.2</v>
      </c>
      <c r="U875" s="164">
        <f>IFERROR(IF(VLOOKUP($C875,'MSCI Database'!$C:$R,8, FALSE)="","",VLOOKUP($C875,'MSCI Database'!$C:$R,8, FALSE)),"")</f>
        <v>4.5</v>
      </c>
      <c r="V875" s="175">
        <f>IFERROR(IF(VLOOKUP($C875,'MSCI Database'!$C:$R,9, FALSE)="","",VLOOKUP($C875,'MSCI Database'!$C:$R,9, FALSE)),"")</f>
        <v>7</v>
      </c>
      <c r="W875" s="165">
        <f t="shared" ca="1" si="33"/>
        <v>0</v>
      </c>
      <c r="X875" s="166">
        <f>IFERROR(IF(VLOOKUP($C875,'MSCI Database'!$C:$R,10, FALSE)="","",VLOOKUP($C875,'MSCI Database'!$C:$R,10, FALSE)),"")</f>
        <v>469955</v>
      </c>
      <c r="Y875" s="133" t="str">
        <f>IFERROR(IF(VLOOKUP($C875,'MSCI Database'!$C:$R,11, FALSE)="","",VLOOKUP($C875,'MSCI Database'!$C:$R,11, FALSE)),"")</f>
        <v>2019</v>
      </c>
      <c r="Z875" s="133" t="str">
        <f>IFERROR(IF(VLOOKUP($C875,'MSCI Database'!$C:$R,12, FALSE)="","",VLOOKUP($C875,'MSCI Database'!$C:$R,12, FALSE)),"")</f>
        <v>Reported</v>
      </c>
      <c r="AA875" s="202" t="str">
        <f>IFERROR(IF(VLOOKUP($C875,'MSCI Database'!$C:$R,13, FALSE)="","",VLOOKUP($C875,'MSCI Database'!$C:$R,13, FALSE)),"")</f>
        <v>Robust policies to mitigate corruption-related risks</v>
      </c>
    </row>
    <row r="876" spans="1:27" s="130" customFormat="1" ht="15" hidden="1" customHeight="1" outlineLevel="1">
      <c r="A876" s="130" t="s">
        <v>11184</v>
      </c>
      <c r="B876" s="130" t="s">
        <v>11185</v>
      </c>
      <c r="C876" s="130" t="s">
        <v>11186</v>
      </c>
      <c r="D876" s="130" t="s">
        <v>12128</v>
      </c>
      <c r="E876" s="130" t="s">
        <v>18689</v>
      </c>
      <c r="F876" s="169">
        <v>0.11778734759087039</v>
      </c>
      <c r="G876" s="132" t="str">
        <f ca="1">IFERROR(_xll.BQL($A876, "cur_mkt_cap(currency=EUR)")/1000000, " ")</f>
        <v xml:space="preserve"> </v>
      </c>
      <c r="M876" s="305">
        <f t="shared" si="34"/>
        <v>7.6208413891293132E-5</v>
      </c>
      <c r="N876" s="223">
        <f t="shared" si="35"/>
        <v>1.2831977697589792E-3</v>
      </c>
      <c r="O876" s="172" t="str">
        <f>IFERROR(IF(VLOOKUP($C876,'MSCI Database'!$C:$R,2, FALSE)="","",VLOOKUP($C876,'MSCI Database'!$C:$R,2, FALSE)),"")</f>
        <v>Software &amp; Services</v>
      </c>
      <c r="P876" s="186" t="str">
        <f>IFERROR(IF(VLOOKUP($C876,'MSCI Database'!$C:$R,3, FALSE)="","",VLOOKUP($C876,'MSCI Database'!$C:$R,3, FALSE)),"")</f>
        <v>BB</v>
      </c>
      <c r="Q876" s="164" t="str">
        <f>IFERROR(IF(VLOOKUP($C876,'MSCI Database'!$C:$R,4, FALSE)="","",VLOOKUP($C876,'MSCI Database'!$C:$R,4, FALSE)),"")</f>
        <v>-1</v>
      </c>
      <c r="R876" s="164">
        <f>IFERROR(IF(VLOOKUP($C876,'MSCI Database'!$C:$R,5, FALSE)="","",VLOOKUP($C876,'MSCI Database'!$C:$R,5, FALSE)),"")</f>
        <v>2.9</v>
      </c>
      <c r="S876" s="164">
        <f>IFERROR(IF(VLOOKUP($C876,'MSCI Database'!$C:$R,6, FALSE)="","",VLOOKUP($C876,'MSCI Database'!$C:$R,6, FALSE)),"")</f>
        <v>8</v>
      </c>
      <c r="T876" s="211">
        <f>IFERROR(IF(VLOOKUP($C876,'MSCI Database'!$C:$R,7, FALSE)="","",VLOOKUP($C876,'MSCI Database'!$C:$R,7, FALSE)),"")</f>
        <v>2.8</v>
      </c>
      <c r="U876" s="164">
        <f>IFERROR(IF(VLOOKUP($C876,'MSCI Database'!$C:$R,8, FALSE)="","",VLOOKUP($C876,'MSCI Database'!$C:$R,8, FALSE)),"")</f>
        <v>4.3</v>
      </c>
      <c r="V876" s="175">
        <f>IFERROR(IF(VLOOKUP($C876,'MSCI Database'!$C:$R,9, FALSE)="","",VLOOKUP($C876,'MSCI Database'!$C:$R,9, FALSE)),"")</f>
        <v>3.7</v>
      </c>
      <c r="W876" s="165">
        <f t="shared" ca="1" si="33"/>
        <v>0</v>
      </c>
      <c r="X876" s="166">
        <f>IFERROR(IF(VLOOKUP($C876,'MSCI Database'!$C:$R,10, FALSE)="","",VLOOKUP($C876,'MSCI Database'!$C:$R,10, FALSE)),"")</f>
        <v>50418</v>
      </c>
      <c r="Y876" s="133" t="str">
        <f>IFERROR(IF(VLOOKUP($C876,'MSCI Database'!$C:$R,11, FALSE)="","",VLOOKUP($C876,'MSCI Database'!$C:$R,11, FALSE)),"")</f>
        <v>2019</v>
      </c>
      <c r="Z876" s="133" t="str">
        <f>IFERROR(IF(VLOOKUP($C876,'MSCI Database'!$C:$R,12, FALSE)="","",VLOOKUP($C876,'MSCI Database'!$C:$R,12, FALSE)),"")</f>
        <v>E.Segmt-Moderately High</v>
      </c>
      <c r="AA876" s="202" t="str">
        <f>IFERROR(IF(VLOOKUP($C876,'MSCI Database'!$C:$R,13, FALSE)="","",VLOOKUP($C876,'MSCI Database'!$C:$R,13, FALSE)),"")</f>
        <v/>
      </c>
    </row>
    <row r="877" spans="1:27" s="130" customFormat="1" ht="15" hidden="1" customHeight="1" outlineLevel="1">
      <c r="A877" s="130" t="s">
        <v>11082</v>
      </c>
      <c r="B877" s="130" t="s">
        <v>11083</v>
      </c>
      <c r="C877" s="130" t="s">
        <v>11084</v>
      </c>
      <c r="D877" s="130" t="s">
        <v>12128</v>
      </c>
      <c r="E877" s="130" t="s">
        <v>18689</v>
      </c>
      <c r="F877" s="169">
        <v>0.1175244584027362</v>
      </c>
      <c r="G877" s="132" t="str">
        <f ca="1">IFERROR(_xll.BQL($A877, "cur_mkt_cap(currency=EUR)")/1000000, " ")</f>
        <v xml:space="preserve"> </v>
      </c>
      <c r="M877" s="305">
        <f t="shared" si="34"/>
        <v>7.6038324586570315E-5</v>
      </c>
      <c r="N877" s="223">
        <f t="shared" si="35"/>
        <v>1.2803338049375685E-3</v>
      </c>
      <c r="O877" s="172" t="str">
        <f>IFERROR(IF(VLOOKUP($C877,'MSCI Database'!$C:$R,2, FALSE)="","",VLOOKUP($C877,'MSCI Database'!$C:$R,2, FALSE)),"")</f>
        <v>Software &amp; Services</v>
      </c>
      <c r="P877" s="186" t="str">
        <f>IFERROR(IF(VLOOKUP($C877,'MSCI Database'!$C:$R,3, FALSE)="","",VLOOKUP($C877,'MSCI Database'!$C:$R,3, FALSE)),"")</f>
        <v>A</v>
      </c>
      <c r="Q877" s="164" t="str">
        <f>IFERROR(IF(VLOOKUP($C877,'MSCI Database'!$C:$R,4, FALSE)="","",VLOOKUP($C877,'MSCI Database'!$C:$R,4, FALSE)),"")</f>
        <v>0</v>
      </c>
      <c r="R877" s="164">
        <f>IFERROR(IF(VLOOKUP($C877,'MSCI Database'!$C:$R,5, FALSE)="","",VLOOKUP($C877,'MSCI Database'!$C:$R,5, FALSE)),"")</f>
        <v>6.7</v>
      </c>
      <c r="S877" s="164">
        <f>IFERROR(IF(VLOOKUP($C877,'MSCI Database'!$C:$R,6, FALSE)="","",VLOOKUP($C877,'MSCI Database'!$C:$R,6, FALSE)),"")</f>
        <v>6.7</v>
      </c>
      <c r="T877" s="211">
        <f>IFERROR(IF(VLOOKUP($C877,'MSCI Database'!$C:$R,7, FALSE)="","",VLOOKUP($C877,'MSCI Database'!$C:$R,7, FALSE)),"")</f>
        <v>4.9000000000000004</v>
      </c>
      <c r="U877" s="164">
        <f>IFERROR(IF(VLOOKUP($C877,'MSCI Database'!$C:$R,8, FALSE)="","",VLOOKUP($C877,'MSCI Database'!$C:$R,8, FALSE)),"")</f>
        <v>5.4</v>
      </c>
      <c r="V877" s="175">
        <f>IFERROR(IF(VLOOKUP($C877,'MSCI Database'!$C:$R,9, FALSE)="","",VLOOKUP($C877,'MSCI Database'!$C:$R,9, FALSE)),"")</f>
        <v>5.2</v>
      </c>
      <c r="W877" s="165">
        <f t="shared" ca="1" si="33"/>
        <v>0</v>
      </c>
      <c r="X877" s="166">
        <f>IFERROR(IF(VLOOKUP($C877,'MSCI Database'!$C:$R,10, FALSE)="","",VLOOKUP($C877,'MSCI Database'!$C:$R,10, FALSE)),"")</f>
        <v>3150</v>
      </c>
      <c r="Y877" s="133" t="str">
        <f>IFERROR(IF(VLOOKUP($C877,'MSCI Database'!$C:$R,11, FALSE)="","",VLOOKUP($C877,'MSCI Database'!$C:$R,11, FALSE)),"")</f>
        <v>2019</v>
      </c>
      <c r="Z877" s="133" t="str">
        <f>IFERROR(IF(VLOOKUP($C877,'MSCI Database'!$C:$R,12, FALSE)="","",VLOOKUP($C877,'MSCI Database'!$C:$R,12, FALSE)),"")</f>
        <v>E.Segmt-Moderate</v>
      </c>
      <c r="AA877" s="202" t="str">
        <f>IFERROR(IF(VLOOKUP($C877,'MSCI Database'!$C:$R,13, FALSE)="","",VLOOKUP($C877,'MSCI Database'!$C:$R,13, FALSE)),"")</f>
        <v/>
      </c>
    </row>
    <row r="878" spans="1:27" s="130" customFormat="1" ht="15" hidden="1" customHeight="1" outlineLevel="1">
      <c r="A878" s="130" t="s">
        <v>9524</v>
      </c>
      <c r="B878" s="130" t="s">
        <v>9525</v>
      </c>
      <c r="C878" s="130" t="s">
        <v>9526</v>
      </c>
      <c r="D878" s="130" t="s">
        <v>12128</v>
      </c>
      <c r="E878" s="130" t="s">
        <v>12133</v>
      </c>
      <c r="F878" s="169">
        <v>0.1175085919915303</v>
      </c>
      <c r="G878" s="132" t="str">
        <f ca="1">IFERROR(_xll.BQL($A878, "cur_mkt_cap(currency=EUR)")/1000000, " ")</f>
        <v xml:space="preserve"> </v>
      </c>
      <c r="M878" s="305">
        <f t="shared" si="34"/>
        <v>7.602805901852009E-5</v>
      </c>
      <c r="N878" s="223">
        <f t="shared" si="35"/>
        <v>1.2801609532358371E-3</v>
      </c>
      <c r="O878" s="172" t="str">
        <f>IFERROR(IF(VLOOKUP($C878,'MSCI Database'!$C:$R,2, FALSE)="","",VLOOKUP($C878,'MSCI Database'!$C:$R,2, FALSE)),"")</f>
        <v>Health Care Providers &amp; Services</v>
      </c>
      <c r="P878" s="186" t="str">
        <f>IFERROR(IF(VLOOKUP($C878,'MSCI Database'!$C:$R,3, FALSE)="","",VLOOKUP($C878,'MSCI Database'!$C:$R,3, FALSE)),"")</f>
        <v>BBB</v>
      </c>
      <c r="Q878" s="164" t="str">
        <f>IFERROR(IF(VLOOKUP($C878,'MSCI Database'!$C:$R,4, FALSE)="","",VLOOKUP($C878,'MSCI Database'!$C:$R,4, FALSE)),"")</f>
        <v>0</v>
      </c>
      <c r="R878" s="164">
        <f>IFERROR(IF(VLOOKUP($C878,'MSCI Database'!$C:$R,5, FALSE)="","",VLOOKUP($C878,'MSCI Database'!$C:$R,5, FALSE)),"")</f>
        <v>5.3</v>
      </c>
      <c r="S878" s="164">
        <f>IFERROR(IF(VLOOKUP($C878,'MSCI Database'!$C:$R,6, FALSE)="","",VLOOKUP($C878,'MSCI Database'!$C:$R,6, FALSE)),"")</f>
        <v>5.4</v>
      </c>
      <c r="T878" s="211">
        <f>IFERROR(IF(VLOOKUP($C878,'MSCI Database'!$C:$R,7, FALSE)="","",VLOOKUP($C878,'MSCI Database'!$C:$R,7, FALSE)),"")</f>
        <v>5.5</v>
      </c>
      <c r="U878" s="164">
        <f>IFERROR(IF(VLOOKUP($C878,'MSCI Database'!$C:$R,8, FALSE)="","",VLOOKUP($C878,'MSCI Database'!$C:$R,8, FALSE)),"")</f>
        <v>4.5</v>
      </c>
      <c r="V878" s="175">
        <f>IFERROR(IF(VLOOKUP($C878,'MSCI Database'!$C:$R,9, FALSE)="","",VLOOKUP($C878,'MSCI Database'!$C:$R,9, FALSE)),"")</f>
        <v>5.0999999999999996</v>
      </c>
      <c r="W878" s="165">
        <f t="shared" ca="1" si="33"/>
        <v>0</v>
      </c>
      <c r="X878" s="166">
        <f>IFERROR(IF(VLOOKUP($C878,'MSCI Database'!$C:$R,10, FALSE)="","",VLOOKUP($C878,'MSCI Database'!$C:$R,10, FALSE)),"")</f>
        <v>80277</v>
      </c>
      <c r="Y878" s="133" t="str">
        <f>IFERROR(IF(VLOOKUP($C878,'MSCI Database'!$C:$R,11, FALSE)="","",VLOOKUP($C878,'MSCI Database'!$C:$R,11, FALSE)),"")</f>
        <v>2019</v>
      </c>
      <c r="Z878" s="133" t="str">
        <f>IFERROR(IF(VLOOKUP($C878,'MSCI Database'!$C:$R,12, FALSE)="","",VLOOKUP($C878,'MSCI Database'!$C:$R,12, FALSE)),"")</f>
        <v>E.Segmt-Moderately Low</v>
      </c>
      <c r="AA878" s="202" t="str">
        <f>IFERROR(IF(VLOOKUP($C878,'MSCI Database'!$C:$R,13, FALSE)="","",VLOOKUP($C878,'MSCI Database'!$C:$R,13, FALSE)),"")</f>
        <v/>
      </c>
    </row>
    <row r="879" spans="1:27" s="130" customFormat="1" ht="15" hidden="1" customHeight="1" outlineLevel="1">
      <c r="A879" s="130" t="s">
        <v>10176</v>
      </c>
      <c r="B879" s="130" t="s">
        <v>10177</v>
      </c>
      <c r="C879" s="130" t="s">
        <v>10178</v>
      </c>
      <c r="D879" s="130" t="s">
        <v>12128</v>
      </c>
      <c r="E879" s="130" t="s">
        <v>18673</v>
      </c>
      <c r="F879" s="169">
        <v>0.11729754738779501</v>
      </c>
      <c r="G879" s="132" t="str">
        <f ca="1">IFERROR(_xll.BQL($A879, "cur_mkt_cap(currency=EUR)")/1000000, " ")</f>
        <v xml:space="preserve"> </v>
      </c>
      <c r="M879" s="305">
        <f t="shared" si="34"/>
        <v>7.589151315990336E-5</v>
      </c>
      <c r="N879" s="223">
        <f t="shared" si="35"/>
        <v>1.2778617931785664E-3</v>
      </c>
      <c r="O879" s="172" t="str">
        <f>IFERROR(IF(VLOOKUP($C879,'MSCI Database'!$C:$R,2, FALSE)="","",VLOOKUP($C879,'MSCI Database'!$C:$R,2, FALSE)),"")</f>
        <v>Aerospace &amp; Defense</v>
      </c>
      <c r="P879" s="186" t="str">
        <f>IFERROR(IF(VLOOKUP($C879,'MSCI Database'!$C:$R,3, FALSE)="","",VLOOKUP($C879,'MSCI Database'!$C:$R,3, FALSE)),"")</f>
        <v>A</v>
      </c>
      <c r="Q879" s="164" t="str">
        <f>IFERROR(IF(VLOOKUP($C879,'MSCI Database'!$C:$R,4, FALSE)="","",VLOOKUP($C879,'MSCI Database'!$C:$R,4, FALSE)),"")</f>
        <v>0</v>
      </c>
      <c r="R879" s="164">
        <f>IFERROR(IF(VLOOKUP($C879,'MSCI Database'!$C:$R,5, FALSE)="","",VLOOKUP($C879,'MSCI Database'!$C:$R,5, FALSE)),"")</f>
        <v>6.8</v>
      </c>
      <c r="S879" s="164">
        <f>IFERROR(IF(VLOOKUP($C879,'MSCI Database'!$C:$R,6, FALSE)="","",VLOOKUP($C879,'MSCI Database'!$C:$R,6, FALSE)),"")</f>
        <v>5.5</v>
      </c>
      <c r="T879" s="211">
        <f>IFERROR(IF(VLOOKUP($C879,'MSCI Database'!$C:$R,7, FALSE)="","",VLOOKUP($C879,'MSCI Database'!$C:$R,7, FALSE)),"")</f>
        <v>5.2</v>
      </c>
      <c r="U879" s="164">
        <f>IFERROR(IF(VLOOKUP($C879,'MSCI Database'!$C:$R,8, FALSE)="","",VLOOKUP($C879,'MSCI Database'!$C:$R,8, FALSE)),"")</f>
        <v>5.3</v>
      </c>
      <c r="V879" s="175">
        <f>IFERROR(IF(VLOOKUP($C879,'MSCI Database'!$C:$R,9, FALSE)="","",VLOOKUP($C879,'MSCI Database'!$C:$R,9, FALSE)),"")</f>
        <v>5.3</v>
      </c>
      <c r="W879" s="165">
        <f t="shared" ca="1" si="33"/>
        <v>0</v>
      </c>
      <c r="X879" s="166">
        <f>IFERROR(IF(VLOOKUP($C879,'MSCI Database'!$C:$R,10, FALSE)="","",VLOOKUP($C879,'MSCI Database'!$C:$R,10, FALSE)),"")</f>
        <v>92437</v>
      </c>
      <c r="Y879" s="133" t="str">
        <f>IFERROR(IF(VLOOKUP($C879,'MSCI Database'!$C:$R,11, FALSE)="","",VLOOKUP($C879,'MSCI Database'!$C:$R,11, FALSE)),"")</f>
        <v>2019</v>
      </c>
      <c r="Z879" s="133" t="str">
        <f>IFERROR(IF(VLOOKUP($C879,'MSCI Database'!$C:$R,12, FALSE)="","",VLOOKUP($C879,'MSCI Database'!$C:$R,12, FALSE)),"")</f>
        <v>E.Segmt-Moderate</v>
      </c>
      <c r="AA879" s="202" t="str">
        <f>IFERROR(IF(VLOOKUP($C879,'MSCI Database'!$C:$R,13, FALSE)="","",VLOOKUP($C879,'MSCI Database'!$C:$R,13, FALSE)),"")</f>
        <v/>
      </c>
    </row>
    <row r="880" spans="1:27" s="130" customFormat="1" ht="15" hidden="1" customHeight="1" outlineLevel="1">
      <c r="A880" s="130" t="s">
        <v>11167</v>
      </c>
      <c r="B880" s="130" t="s">
        <v>11168</v>
      </c>
      <c r="C880" s="130" t="s">
        <v>11169</v>
      </c>
      <c r="D880" s="130" t="s">
        <v>12128</v>
      </c>
      <c r="E880" s="130" t="s">
        <v>18688</v>
      </c>
      <c r="F880" s="169">
        <v>0.1172163752141222</v>
      </c>
      <c r="G880" s="132" t="str">
        <f ca="1">IFERROR(_xll.BQL($A880, "cur_mkt_cap(currency=EUR)")/1000000, " ")</f>
        <v xml:space="preserve"> </v>
      </c>
      <c r="M880" s="305">
        <f t="shared" si="34"/>
        <v>7.5838994763537061E-5</v>
      </c>
      <c r="N880" s="223">
        <f t="shared" si="35"/>
        <v>1.2769774880782832E-3</v>
      </c>
      <c r="O880" s="172" t="str">
        <f>IFERROR(IF(VLOOKUP($C880,'MSCI Database'!$C:$R,2, FALSE)="","",VLOOKUP($C880,'MSCI Database'!$C:$R,2, FALSE)),"")</f>
        <v>Consumer Finance</v>
      </c>
      <c r="P880" s="186" t="str">
        <f>IFERROR(IF(VLOOKUP($C880,'MSCI Database'!$C:$R,3, FALSE)="","",VLOOKUP($C880,'MSCI Database'!$C:$R,3, FALSE)),"")</f>
        <v>BB</v>
      </c>
      <c r="Q880" s="164" t="str">
        <f>IFERROR(IF(VLOOKUP($C880,'MSCI Database'!$C:$R,4, FALSE)="","",VLOOKUP($C880,'MSCI Database'!$C:$R,4, FALSE)),"")</f>
        <v>1</v>
      </c>
      <c r="R880" s="164">
        <f>IFERROR(IF(VLOOKUP($C880,'MSCI Database'!$C:$R,5, FALSE)="","",VLOOKUP($C880,'MSCI Database'!$C:$R,5, FALSE)),"")</f>
        <v>3.7</v>
      </c>
      <c r="S880" s="164">
        <f>IFERROR(IF(VLOOKUP($C880,'MSCI Database'!$C:$R,6, FALSE)="","",VLOOKUP($C880,'MSCI Database'!$C:$R,6, FALSE)),"")</f>
        <v>6.7</v>
      </c>
      <c r="T880" s="211">
        <f>IFERROR(IF(VLOOKUP($C880,'MSCI Database'!$C:$R,7, FALSE)="","",VLOOKUP($C880,'MSCI Database'!$C:$R,7, FALSE)),"")</f>
        <v>5.4</v>
      </c>
      <c r="U880" s="164">
        <f>IFERROR(IF(VLOOKUP($C880,'MSCI Database'!$C:$R,8, FALSE)="","",VLOOKUP($C880,'MSCI Database'!$C:$R,8, FALSE)),"")</f>
        <v>6.3</v>
      </c>
      <c r="V880" s="175">
        <f>IFERROR(IF(VLOOKUP($C880,'MSCI Database'!$C:$R,9, FALSE)="","",VLOOKUP($C880,'MSCI Database'!$C:$R,9, FALSE)),"")</f>
        <v>5.7</v>
      </c>
      <c r="W880" s="165">
        <f t="shared" ca="1" si="33"/>
        <v>0</v>
      </c>
      <c r="X880" s="166">
        <f>IFERROR(IF(VLOOKUP($C880,'MSCI Database'!$C:$R,10, FALSE)="","",VLOOKUP($C880,'MSCI Database'!$C:$R,10, FALSE)),"")</f>
        <v>7298</v>
      </c>
      <c r="Y880" s="133" t="str">
        <f>IFERROR(IF(VLOOKUP($C880,'MSCI Database'!$C:$R,11, FALSE)="","",VLOOKUP($C880,'MSCI Database'!$C:$R,11, FALSE)),"")</f>
        <v>2019</v>
      </c>
      <c r="Z880" s="133" t="str">
        <f>IFERROR(IF(VLOOKUP($C880,'MSCI Database'!$C:$R,12, FALSE)="","",VLOOKUP($C880,'MSCI Database'!$C:$R,12, FALSE)),"")</f>
        <v>E.Segmt-Moderate</v>
      </c>
      <c r="AA880" s="202" t="str">
        <f>IFERROR(IF(VLOOKUP($C880,'MSCI Database'!$C:$R,13, FALSE)="","",VLOOKUP($C880,'MSCI Database'!$C:$R,13, FALSE)),"")</f>
        <v>Improvements in customer data and human capital management drive ratings upgrade.</v>
      </c>
    </row>
    <row r="881" spans="1:27" s="130" customFormat="1" ht="15" hidden="1" customHeight="1" outlineLevel="1">
      <c r="A881" s="130" t="s">
        <v>10961</v>
      </c>
      <c r="B881" s="130" t="s">
        <v>10962</v>
      </c>
      <c r="C881" s="130" t="s">
        <v>10963</v>
      </c>
      <c r="D881" s="130" t="s">
        <v>12128</v>
      </c>
      <c r="E881" s="130" t="s">
        <v>18682</v>
      </c>
      <c r="F881" s="169">
        <v>0.1169713754236715</v>
      </c>
      <c r="G881" s="132" t="str">
        <f ca="1">IFERROR(_xll.BQL($A881, "cur_mkt_cap(currency=EUR)")/1000000, " ")</f>
        <v xml:space="preserve"> </v>
      </c>
      <c r="M881" s="305">
        <f t="shared" si="34"/>
        <v>7.5680479899115462E-5</v>
      </c>
      <c r="N881" s="223">
        <f t="shared" si="35"/>
        <v>1.274308413758096E-3</v>
      </c>
      <c r="O881" s="172" t="str">
        <f>IFERROR(IF(VLOOKUP($C881,'MSCI Database'!$C:$R,2, FALSE)="","",VLOOKUP($C881,'MSCI Database'!$C:$R,2, FALSE)),"")</f>
        <v>Leisure Products</v>
      </c>
      <c r="P881" s="186" t="str">
        <f>IFERROR(IF(VLOOKUP($C881,'MSCI Database'!$C:$R,3, FALSE)="","",VLOOKUP($C881,'MSCI Database'!$C:$R,3, FALSE)),"")</f>
        <v>B</v>
      </c>
      <c r="Q881" s="164" t="str">
        <f>IFERROR(IF(VLOOKUP($C881,'MSCI Database'!$C:$R,4, FALSE)="","",VLOOKUP($C881,'MSCI Database'!$C:$R,4, FALSE)),"")</f>
        <v>0</v>
      </c>
      <c r="R881" s="164">
        <f>IFERROR(IF(VLOOKUP($C881,'MSCI Database'!$C:$R,5, FALSE)="","",VLOOKUP($C881,'MSCI Database'!$C:$R,5, FALSE)),"")</f>
        <v>2.2999999999999998</v>
      </c>
      <c r="S881" s="164">
        <f>IFERROR(IF(VLOOKUP($C881,'MSCI Database'!$C:$R,6, FALSE)="","",VLOOKUP($C881,'MSCI Database'!$C:$R,6, FALSE)),"")</f>
        <v>6.2</v>
      </c>
      <c r="T881" s="211">
        <f>IFERROR(IF(VLOOKUP($C881,'MSCI Database'!$C:$R,7, FALSE)="","",VLOOKUP($C881,'MSCI Database'!$C:$R,7, FALSE)),"")</f>
        <v>3.1</v>
      </c>
      <c r="U881" s="164">
        <f>IFERROR(IF(VLOOKUP($C881,'MSCI Database'!$C:$R,8, FALSE)="","",VLOOKUP($C881,'MSCI Database'!$C:$R,8, FALSE)),"")</f>
        <v>6.5</v>
      </c>
      <c r="V881" s="175">
        <f>IFERROR(IF(VLOOKUP($C881,'MSCI Database'!$C:$R,9, FALSE)="","",VLOOKUP($C881,'MSCI Database'!$C:$R,9, FALSE)),"")</f>
        <v>4.7</v>
      </c>
      <c r="W881" s="165">
        <f t="shared" ca="1" si="33"/>
        <v>0</v>
      </c>
      <c r="X881" s="166">
        <f>IFERROR(IF(VLOOKUP($C881,'MSCI Database'!$C:$R,10, FALSE)="","",VLOOKUP($C881,'MSCI Database'!$C:$R,10, FALSE)),"")</f>
        <v>205786</v>
      </c>
      <c r="Y881" s="133" t="str">
        <f>IFERROR(IF(VLOOKUP($C881,'MSCI Database'!$C:$R,11, FALSE)="","",VLOOKUP($C881,'MSCI Database'!$C:$R,11, FALSE)),"")</f>
        <v>2019</v>
      </c>
      <c r="Z881" s="133" t="str">
        <f>IFERROR(IF(VLOOKUP($C881,'MSCI Database'!$C:$R,12, FALSE)="","",VLOOKUP($C881,'MSCI Database'!$C:$R,12, FALSE)),"")</f>
        <v>E.Segmt-High</v>
      </c>
      <c r="AA881" s="202" t="str">
        <f>IFERROR(IF(VLOOKUP($C881,'MSCI Database'!$C:$R,13, FALSE)="","",VLOOKUP($C881,'MSCI Database'!$C:$R,13, FALSE)),"")</f>
        <v>Product quality issues continue</v>
      </c>
    </row>
    <row r="882" spans="1:27" s="130" customFormat="1" ht="15" hidden="1" customHeight="1" outlineLevel="1">
      <c r="A882" s="130" t="s">
        <v>10115</v>
      </c>
      <c r="B882" s="130" t="s">
        <v>10116</v>
      </c>
      <c r="C882" s="130" t="s">
        <v>10117</v>
      </c>
      <c r="D882" s="130" t="s">
        <v>12128</v>
      </c>
      <c r="E882" s="130" t="s">
        <v>12133</v>
      </c>
      <c r="F882" s="169">
        <v>0.1163899884128351</v>
      </c>
      <c r="G882" s="132" t="str">
        <f ca="1">IFERROR(_xll.BQL($A882, "cur_mkt_cap(currency=EUR)")/1000000, " ")</f>
        <v xml:space="preserve"> </v>
      </c>
      <c r="M882" s="305">
        <f t="shared" si="34"/>
        <v>7.530432250310431E-5</v>
      </c>
      <c r="N882" s="223">
        <f t="shared" si="35"/>
        <v>1.2679746730726073E-3</v>
      </c>
      <c r="O882" s="172" t="str">
        <f>IFERROR(IF(VLOOKUP($C882,'MSCI Database'!$C:$R,2, FALSE)="","",VLOOKUP($C882,'MSCI Database'!$C:$R,2, FALSE)),"")</f>
        <v>Biotechnology</v>
      </c>
      <c r="P882" s="186" t="str">
        <f>IFERROR(IF(VLOOKUP($C882,'MSCI Database'!$C:$R,3, FALSE)="","",VLOOKUP($C882,'MSCI Database'!$C:$R,3, FALSE)),"")</f>
        <v>BB</v>
      </c>
      <c r="Q882" s="164" t="str">
        <f>IFERROR(IF(VLOOKUP($C882,'MSCI Database'!$C:$R,4, FALSE)="","",VLOOKUP($C882,'MSCI Database'!$C:$R,4, FALSE)),"")</f>
        <v>-1</v>
      </c>
      <c r="R882" s="164">
        <f>IFERROR(IF(VLOOKUP($C882,'MSCI Database'!$C:$R,5, FALSE)="","",VLOOKUP($C882,'MSCI Database'!$C:$R,5, FALSE)),"")</f>
        <v>3.6</v>
      </c>
      <c r="S882" s="164">
        <f>IFERROR(IF(VLOOKUP($C882,'MSCI Database'!$C:$R,6, FALSE)="","",VLOOKUP($C882,'MSCI Database'!$C:$R,6, FALSE)),"")</f>
        <v>5.9</v>
      </c>
      <c r="T882" s="211">
        <f>IFERROR(IF(VLOOKUP($C882,'MSCI Database'!$C:$R,7, FALSE)="","",VLOOKUP($C882,'MSCI Database'!$C:$R,7, FALSE)),"")</f>
        <v>3.5</v>
      </c>
      <c r="U882" s="164">
        <f>IFERROR(IF(VLOOKUP($C882,'MSCI Database'!$C:$R,8, FALSE)="","",VLOOKUP($C882,'MSCI Database'!$C:$R,8, FALSE)),"")</f>
        <v>6.4</v>
      </c>
      <c r="V882" s="175">
        <f>IFERROR(IF(VLOOKUP($C882,'MSCI Database'!$C:$R,9, FALSE)="","",VLOOKUP($C882,'MSCI Database'!$C:$R,9, FALSE)),"")</f>
        <v>4.8</v>
      </c>
      <c r="W882" s="165">
        <f t="shared" ca="1" si="33"/>
        <v>0</v>
      </c>
      <c r="X882" s="166">
        <f>IFERROR(IF(VLOOKUP($C882,'MSCI Database'!$C:$R,10, FALSE)="","",VLOOKUP($C882,'MSCI Database'!$C:$R,10, FALSE)),"")</f>
        <v>4512</v>
      </c>
      <c r="Y882" s="133" t="str">
        <f>IFERROR(IF(VLOOKUP($C882,'MSCI Database'!$C:$R,11, FALSE)="","",VLOOKUP($C882,'MSCI Database'!$C:$R,11, FALSE)),"")</f>
        <v>2019</v>
      </c>
      <c r="Z882" s="133" t="str">
        <f>IFERROR(IF(VLOOKUP($C882,'MSCI Database'!$C:$R,12, FALSE)="","",VLOOKUP($C882,'MSCI Database'!$C:$R,12, FALSE)),"")</f>
        <v>E.Segmt-Moderate</v>
      </c>
      <c r="AA882" s="202" t="str">
        <f>IFERROR(IF(VLOOKUP($C882,'MSCI Database'!$C:$R,13, FALSE)="","",VLOOKUP($C882,'MSCI Database'!$C:$R,13, FALSE)),"")</f>
        <v/>
      </c>
    </row>
    <row r="883" spans="1:27" s="130" customFormat="1" ht="15" hidden="1" customHeight="1" outlineLevel="1">
      <c r="A883" s="130" t="s">
        <v>10678</v>
      </c>
      <c r="B883" s="130" t="s">
        <v>10679</v>
      </c>
      <c r="C883" s="130" t="s">
        <v>10680</v>
      </c>
      <c r="D883" s="130" t="s">
        <v>12128</v>
      </c>
      <c r="E883" s="130" t="s">
        <v>18682</v>
      </c>
      <c r="F883" s="169">
        <v>0.1163292391321519</v>
      </c>
      <c r="G883" s="132" t="str">
        <f ca="1">IFERROR(_xll.BQL($A883, "cur_mkt_cap(currency=EUR)")/1000000, " ")</f>
        <v xml:space="preserve"> </v>
      </c>
      <c r="M883" s="305">
        <f t="shared" si="34"/>
        <v>7.5265017718502276E-5</v>
      </c>
      <c r="N883" s="223">
        <f t="shared" si="35"/>
        <v>1.2673128588533253E-3</v>
      </c>
      <c r="O883" s="172" t="str">
        <f>IFERROR(IF(VLOOKUP($C883,'MSCI Database'!$C:$R,2, FALSE)="","",VLOOKUP($C883,'MSCI Database'!$C:$R,2, FALSE)),"")</f>
        <v>Oil &amp; Gas Refining, Marketing, Transportation &amp; Storage</v>
      </c>
      <c r="P883" s="186" t="str">
        <f>IFERROR(IF(VLOOKUP($C883,'MSCI Database'!$C:$R,3, FALSE)="","",VLOOKUP($C883,'MSCI Database'!$C:$R,3, FALSE)),"")</f>
        <v>A</v>
      </c>
      <c r="Q883" s="164" t="str">
        <f>IFERROR(IF(VLOOKUP($C883,'MSCI Database'!$C:$R,4, FALSE)="","",VLOOKUP($C883,'MSCI Database'!$C:$R,4, FALSE)),"")</f>
        <v>0</v>
      </c>
      <c r="R883" s="164">
        <f>IFERROR(IF(VLOOKUP($C883,'MSCI Database'!$C:$R,5, FALSE)="","",VLOOKUP($C883,'MSCI Database'!$C:$R,5, FALSE)),"")</f>
        <v>7</v>
      </c>
      <c r="S883" s="164">
        <f>IFERROR(IF(VLOOKUP($C883,'MSCI Database'!$C:$R,6, FALSE)="","",VLOOKUP($C883,'MSCI Database'!$C:$R,6, FALSE)),"")</f>
        <v>5.9</v>
      </c>
      <c r="T883" s="211">
        <f>IFERROR(IF(VLOOKUP($C883,'MSCI Database'!$C:$R,7, FALSE)="","",VLOOKUP($C883,'MSCI Database'!$C:$R,7, FALSE)),"")</f>
        <v>5.3</v>
      </c>
      <c r="U883" s="164">
        <f>IFERROR(IF(VLOOKUP($C883,'MSCI Database'!$C:$R,8, FALSE)="","",VLOOKUP($C883,'MSCI Database'!$C:$R,8, FALSE)),"")</f>
        <v>5.5</v>
      </c>
      <c r="V883" s="175">
        <f>IFERROR(IF(VLOOKUP($C883,'MSCI Database'!$C:$R,9, FALSE)="","",VLOOKUP($C883,'MSCI Database'!$C:$R,9, FALSE)),"")</f>
        <v>5.6</v>
      </c>
      <c r="W883" s="165">
        <f t="shared" ca="1" si="33"/>
        <v>0</v>
      </c>
      <c r="X883" s="166">
        <f>IFERROR(IF(VLOOKUP($C883,'MSCI Database'!$C:$R,10, FALSE)="","",VLOOKUP($C883,'MSCI Database'!$C:$R,10, FALSE)),"")</f>
        <v>258678</v>
      </c>
      <c r="Y883" s="133" t="str">
        <f>IFERROR(IF(VLOOKUP($C883,'MSCI Database'!$C:$R,11, FALSE)="","",VLOOKUP($C883,'MSCI Database'!$C:$R,11, FALSE)),"")</f>
        <v>2019</v>
      </c>
      <c r="Z883" s="133" t="str">
        <f>IFERROR(IF(VLOOKUP($C883,'MSCI Database'!$C:$R,12, FALSE)="","",VLOOKUP($C883,'MSCI Database'!$C:$R,12, FALSE)),"")</f>
        <v>E.Segmt-Moderate</v>
      </c>
      <c r="AA883" s="202" t="str">
        <f>IFERROR(IF(VLOOKUP($C883,'MSCI Database'!$C:$R,13, FALSE)="","",VLOOKUP($C883,'MSCI Database'!$C:$R,13, FALSE)),"")</f>
        <v/>
      </c>
    </row>
    <row r="884" spans="1:27" s="130" customFormat="1" ht="15" hidden="1" customHeight="1" outlineLevel="1">
      <c r="A884" s="130" t="s">
        <v>9565</v>
      </c>
      <c r="B884" s="130" t="s">
        <v>9566</v>
      </c>
      <c r="C884" s="130" t="s">
        <v>9567</v>
      </c>
      <c r="D884" s="130" t="s">
        <v>12128</v>
      </c>
      <c r="E884" s="130" t="s">
        <v>100</v>
      </c>
      <c r="F884" s="169">
        <v>0.1152624090221978</v>
      </c>
      <c r="G884" s="132" t="str">
        <f ca="1">IFERROR(_xll.BQL($A884, "cur_mkt_cap(currency=EUR)")/1000000, " ")</f>
        <v xml:space="preserve"> </v>
      </c>
      <c r="M884" s="305">
        <f t="shared" si="34"/>
        <v>7.4574778637361965E-5</v>
      </c>
      <c r="N884" s="223">
        <f t="shared" si="35"/>
        <v>1.2556906087067318E-3</v>
      </c>
      <c r="O884" s="172" t="str">
        <f>IFERROR(IF(VLOOKUP($C884,'MSCI Database'!$C:$R,2, FALSE)="","",VLOOKUP($C884,'MSCI Database'!$C:$R,2, FALSE)),"")</f>
        <v>Utilities</v>
      </c>
      <c r="P884" s="186" t="str">
        <f>IFERROR(IF(VLOOKUP($C884,'MSCI Database'!$C:$R,3, FALSE)="","",VLOOKUP($C884,'MSCI Database'!$C:$R,3, FALSE)),"")</f>
        <v>A</v>
      </c>
      <c r="Q884" s="164" t="str">
        <f>IFERROR(IF(VLOOKUP($C884,'MSCI Database'!$C:$R,4, FALSE)="","",VLOOKUP($C884,'MSCI Database'!$C:$R,4, FALSE)),"")</f>
        <v>0</v>
      </c>
      <c r="R884" s="164">
        <f>IFERROR(IF(VLOOKUP($C884,'MSCI Database'!$C:$R,5, FALSE)="","",VLOOKUP($C884,'MSCI Database'!$C:$R,5, FALSE)),"")</f>
        <v>7.1</v>
      </c>
      <c r="S884" s="164">
        <f>IFERROR(IF(VLOOKUP($C884,'MSCI Database'!$C:$R,6, FALSE)="","",VLOOKUP($C884,'MSCI Database'!$C:$R,6, FALSE)),"")</f>
        <v>7.1</v>
      </c>
      <c r="T884" s="211">
        <f>IFERROR(IF(VLOOKUP($C884,'MSCI Database'!$C:$R,7, FALSE)="","",VLOOKUP($C884,'MSCI Database'!$C:$R,7, FALSE)),"")</f>
        <v>2.9</v>
      </c>
      <c r="U884" s="164">
        <f>IFERROR(IF(VLOOKUP($C884,'MSCI Database'!$C:$R,8, FALSE)="","",VLOOKUP($C884,'MSCI Database'!$C:$R,8, FALSE)),"")</f>
        <v>5.3</v>
      </c>
      <c r="V884" s="175">
        <f>IFERROR(IF(VLOOKUP($C884,'MSCI Database'!$C:$R,9, FALSE)="","",VLOOKUP($C884,'MSCI Database'!$C:$R,9, FALSE)),"")</f>
        <v>5.9</v>
      </c>
      <c r="W884" s="165">
        <f t="shared" ca="1" si="33"/>
        <v>0</v>
      </c>
      <c r="X884" s="166">
        <f>IFERROR(IF(VLOOKUP($C884,'MSCI Database'!$C:$R,10, FALSE)="","",VLOOKUP($C884,'MSCI Database'!$C:$R,10, FALSE)),"")</f>
        <v>772476</v>
      </c>
      <c r="Y884" s="133" t="str">
        <f>IFERROR(IF(VLOOKUP($C884,'MSCI Database'!$C:$R,11, FALSE)="","",VLOOKUP($C884,'MSCI Database'!$C:$R,11, FALSE)),"")</f>
        <v>2019</v>
      </c>
      <c r="Z884" s="133" t="str">
        <f>IFERROR(IF(VLOOKUP($C884,'MSCI Database'!$C:$R,12, FALSE)="","",VLOOKUP($C884,'MSCI Database'!$C:$R,12, FALSE)),"")</f>
        <v>E.Segmt-Moderate</v>
      </c>
      <c r="AA884" s="202" t="str">
        <f>IFERROR(IF(VLOOKUP($C884,'MSCI Database'!$C:$R,13, FALSE)="","",VLOOKUP($C884,'MSCI Database'!$C:$R,13, FALSE)),"")</f>
        <v/>
      </c>
    </row>
    <row r="885" spans="1:27" s="130" customFormat="1" ht="15" hidden="1" customHeight="1" outlineLevel="1">
      <c r="A885" s="130" t="s">
        <v>11531</v>
      </c>
      <c r="B885" s="130" t="s">
        <v>11532</v>
      </c>
      <c r="C885" s="130" t="s">
        <v>11533</v>
      </c>
      <c r="D885" s="130" t="s">
        <v>12128</v>
      </c>
      <c r="E885" s="130" t="s">
        <v>18690</v>
      </c>
      <c r="F885" s="169">
        <v>0.1151450288193669</v>
      </c>
      <c r="G885" s="132" t="str">
        <f ca="1">IFERROR(_xll.BQL($A885, "cur_mkt_cap(currency=EUR)")/1000000, " ")</f>
        <v xml:space="preserve"> </v>
      </c>
      <c r="M885" s="305">
        <f t="shared" si="34"/>
        <v>7.4498833646130375E-5</v>
      </c>
      <c r="N885" s="223">
        <f t="shared" si="35"/>
        <v>1.2544118464494337E-3</v>
      </c>
      <c r="O885" s="172" t="str">
        <f>IFERROR(IF(VLOOKUP($C885,'MSCI Database'!$C:$R,2, FALSE)="","",VLOOKUP($C885,'MSCI Database'!$C:$R,2, FALSE)),"")</f>
        <v>Interactive Media &amp; Services</v>
      </c>
      <c r="P885" s="186" t="str">
        <f>IFERROR(IF(VLOOKUP($C885,'MSCI Database'!$C:$R,3, FALSE)="","",VLOOKUP($C885,'MSCI Database'!$C:$R,3, FALSE)),"")</f>
        <v>BB</v>
      </c>
      <c r="Q885" s="164" t="str">
        <f>IFERROR(IF(VLOOKUP($C885,'MSCI Database'!$C:$R,4, FALSE)="","",VLOOKUP($C885,'MSCI Database'!$C:$R,4, FALSE)),"")</f>
        <v>-1</v>
      </c>
      <c r="R885" s="164">
        <f>IFERROR(IF(VLOOKUP($C885,'MSCI Database'!$C:$R,5, FALSE)="","",VLOOKUP($C885,'MSCI Database'!$C:$R,5, FALSE)),"")</f>
        <v>4.0999999999999996</v>
      </c>
      <c r="S885" s="164">
        <f>IFERROR(IF(VLOOKUP($C885,'MSCI Database'!$C:$R,6, FALSE)="","",VLOOKUP($C885,'MSCI Database'!$C:$R,6, FALSE)),"")</f>
        <v>5.5</v>
      </c>
      <c r="T885" s="211">
        <f>IFERROR(IF(VLOOKUP($C885,'MSCI Database'!$C:$R,7, FALSE)="","",VLOOKUP($C885,'MSCI Database'!$C:$R,7, FALSE)),"")</f>
        <v>3.8</v>
      </c>
      <c r="U885" s="164">
        <f>IFERROR(IF(VLOOKUP($C885,'MSCI Database'!$C:$R,8, FALSE)="","",VLOOKUP($C885,'MSCI Database'!$C:$R,8, FALSE)),"")</f>
        <v>2.7</v>
      </c>
      <c r="V885" s="175">
        <f>IFERROR(IF(VLOOKUP($C885,'MSCI Database'!$C:$R,9, FALSE)="","",VLOOKUP($C885,'MSCI Database'!$C:$R,9, FALSE)),"")</f>
        <v>3.4</v>
      </c>
      <c r="W885" s="165">
        <f t="shared" ca="1" si="33"/>
        <v>0</v>
      </c>
      <c r="X885" s="166">
        <f>IFERROR(IF(VLOOKUP($C885,'MSCI Database'!$C:$R,10, FALSE)="","",VLOOKUP($C885,'MSCI Database'!$C:$R,10, FALSE)),"")</f>
        <v>12812</v>
      </c>
      <c r="Y885" s="133" t="str">
        <f>IFERROR(IF(VLOOKUP($C885,'MSCI Database'!$C:$R,11, FALSE)="","",VLOOKUP($C885,'MSCI Database'!$C:$R,11, FALSE)),"")</f>
        <v>2019</v>
      </c>
      <c r="Z885" s="133" t="str">
        <f>IFERROR(IF(VLOOKUP($C885,'MSCI Database'!$C:$R,12, FALSE)="","",VLOOKUP($C885,'MSCI Database'!$C:$R,12, FALSE)),"")</f>
        <v>E.Segmt-Moderate</v>
      </c>
      <c r="AA885" s="202" t="str">
        <f>IFERROR(IF(VLOOKUP($C885,'MSCI Database'!$C:$R,13, FALSE)="","",VLOOKUP($C885,'MSCI Database'!$C:$R,13, FALSE)),"")</f>
        <v>Talent management challenges persist</v>
      </c>
    </row>
    <row r="886" spans="1:27" s="130" customFormat="1" ht="15" hidden="1" customHeight="1" outlineLevel="1">
      <c r="A886" s="130" t="s">
        <v>11623</v>
      </c>
      <c r="B886" s="130" t="s">
        <v>11624</v>
      </c>
      <c r="C886" s="130" t="s">
        <v>11625</v>
      </c>
      <c r="D886" s="130" t="s">
        <v>12128</v>
      </c>
      <c r="E886" s="130" t="s">
        <v>18688</v>
      </c>
      <c r="F886" s="169">
        <v>0.1150850084741754</v>
      </c>
      <c r="G886" s="132" t="str">
        <f ca="1">IFERROR(_xll.BQL($A886, "cur_mkt_cap(currency=EUR)")/1000000, " ")</f>
        <v xml:space="preserve"> </v>
      </c>
      <c r="M886" s="305">
        <f t="shared" si="34"/>
        <v>7.4460000482791475E-5</v>
      </c>
      <c r="N886" s="223">
        <f t="shared" si="35"/>
        <v>1.2537579733920539E-3</v>
      </c>
      <c r="O886" s="172" t="str">
        <f>IFERROR(IF(VLOOKUP($C886,'MSCI Database'!$C:$R,2, FALSE)="","",VLOOKUP($C886,'MSCI Database'!$C:$R,2, FALSE)),"")</f>
        <v>Life &amp; Health Insurance</v>
      </c>
      <c r="P886" s="186" t="str">
        <f>IFERROR(IF(VLOOKUP($C886,'MSCI Database'!$C:$R,3, FALSE)="","",VLOOKUP($C886,'MSCI Database'!$C:$R,3, FALSE)),"")</f>
        <v>BB</v>
      </c>
      <c r="Q886" s="164" t="str">
        <f>IFERROR(IF(VLOOKUP($C886,'MSCI Database'!$C:$R,4, FALSE)="","",VLOOKUP($C886,'MSCI Database'!$C:$R,4, FALSE)),"")</f>
        <v>1</v>
      </c>
      <c r="R886" s="164">
        <f>IFERROR(IF(VLOOKUP($C886,'MSCI Database'!$C:$R,5, FALSE)="","",VLOOKUP($C886,'MSCI Database'!$C:$R,5, FALSE)),"")</f>
        <v>3.7</v>
      </c>
      <c r="S886" s="164">
        <f>IFERROR(IF(VLOOKUP($C886,'MSCI Database'!$C:$R,6, FALSE)="","",VLOOKUP($C886,'MSCI Database'!$C:$R,6, FALSE)),"")</f>
        <v>6.5</v>
      </c>
      <c r="T886" s="211">
        <f>IFERROR(IF(VLOOKUP($C886,'MSCI Database'!$C:$R,7, FALSE)="","",VLOOKUP($C886,'MSCI Database'!$C:$R,7, FALSE)),"")</f>
        <v>3.5</v>
      </c>
      <c r="U886" s="164">
        <f>IFERROR(IF(VLOOKUP($C886,'MSCI Database'!$C:$R,8, FALSE)="","",VLOOKUP($C886,'MSCI Database'!$C:$R,8, FALSE)),"")</f>
        <v>4.7</v>
      </c>
      <c r="V886" s="175">
        <f>IFERROR(IF(VLOOKUP($C886,'MSCI Database'!$C:$R,9, FALSE)="","",VLOOKUP($C886,'MSCI Database'!$C:$R,9, FALSE)),"")</f>
        <v>4.0999999999999996</v>
      </c>
      <c r="W886" s="165">
        <f t="shared" ca="1" si="33"/>
        <v>0</v>
      </c>
      <c r="X886" s="166">
        <f>IFERROR(IF(VLOOKUP($C886,'MSCI Database'!$C:$R,10, FALSE)="","",VLOOKUP($C886,'MSCI Database'!$C:$R,10, FALSE)),"")</f>
        <v>27028</v>
      </c>
      <c r="Y886" s="133" t="str">
        <f>IFERROR(IF(VLOOKUP($C886,'MSCI Database'!$C:$R,11, FALSE)="","",VLOOKUP($C886,'MSCI Database'!$C:$R,11, FALSE)),"")</f>
        <v>2019</v>
      </c>
      <c r="Z886" s="133" t="str">
        <f>IFERROR(IF(VLOOKUP($C886,'MSCI Database'!$C:$R,12, FALSE)="","",VLOOKUP($C886,'MSCI Database'!$C:$R,12, FALSE)),"")</f>
        <v>Reported</v>
      </c>
      <c r="AA886" s="202" t="str">
        <f>IFERROR(IF(VLOOKUP($C886,'MSCI Database'!$C:$R,13, FALSE)="","",VLOOKUP($C886,'MSCI Database'!$C:$R,13, FALSE)),"")</f>
        <v/>
      </c>
    </row>
    <row r="887" spans="1:27" s="130" customFormat="1" ht="15" hidden="1" customHeight="1" outlineLevel="1">
      <c r="A887" s="130" t="s">
        <v>9245</v>
      </c>
      <c r="B887" s="130" t="s">
        <v>9246</v>
      </c>
      <c r="C887" s="130" t="s">
        <v>9247</v>
      </c>
      <c r="D887" s="130" t="s">
        <v>12128</v>
      </c>
      <c r="E887" s="130" t="s">
        <v>18673</v>
      </c>
      <c r="F887" s="169">
        <v>0.114921632949793</v>
      </c>
      <c r="G887" s="132" t="str">
        <f ca="1">IFERROR(_xll.BQL($A887, "cur_mkt_cap(currency=EUR)")/1000000, " ")</f>
        <v xml:space="preserve"> </v>
      </c>
      <c r="M887" s="305">
        <f t="shared" si="34"/>
        <v>7.4354296518516067E-5</v>
      </c>
      <c r="N887" s="223">
        <f t="shared" si="35"/>
        <v>1.2519781293527019E-3</v>
      </c>
      <c r="O887" s="172" t="str">
        <f>IFERROR(IF(VLOOKUP($C887,'MSCI Database'!$C:$R,2, FALSE)="","",VLOOKUP($C887,'MSCI Database'!$C:$R,2, FALSE)),"")</f>
        <v>Road &amp; Rail Transport</v>
      </c>
      <c r="P887" s="186" t="str">
        <f>IFERROR(IF(VLOOKUP($C887,'MSCI Database'!$C:$R,3, FALSE)="","",VLOOKUP($C887,'MSCI Database'!$C:$R,3, FALSE)),"")</f>
        <v>AA</v>
      </c>
      <c r="Q887" s="164" t="str">
        <f>IFERROR(IF(VLOOKUP($C887,'MSCI Database'!$C:$R,4, FALSE)="","",VLOOKUP($C887,'MSCI Database'!$C:$R,4, FALSE)),"")</f>
        <v>0</v>
      </c>
      <c r="R887" s="164">
        <f>IFERROR(IF(VLOOKUP($C887,'MSCI Database'!$C:$R,5, FALSE)="","",VLOOKUP($C887,'MSCI Database'!$C:$R,5, FALSE)),"")</f>
        <v>7.7</v>
      </c>
      <c r="S887" s="164">
        <f>IFERROR(IF(VLOOKUP($C887,'MSCI Database'!$C:$R,6, FALSE)="","",VLOOKUP($C887,'MSCI Database'!$C:$R,6, FALSE)),"")</f>
        <v>7.2</v>
      </c>
      <c r="T887" s="211">
        <f>IFERROR(IF(VLOOKUP($C887,'MSCI Database'!$C:$R,7, FALSE)="","",VLOOKUP($C887,'MSCI Database'!$C:$R,7, FALSE)),"")</f>
        <v>3</v>
      </c>
      <c r="U887" s="164">
        <f>IFERROR(IF(VLOOKUP($C887,'MSCI Database'!$C:$R,8, FALSE)="","",VLOOKUP($C887,'MSCI Database'!$C:$R,8, FALSE)),"")</f>
        <v>4</v>
      </c>
      <c r="V887" s="175">
        <f>IFERROR(IF(VLOOKUP($C887,'MSCI Database'!$C:$R,9, FALSE)="","",VLOOKUP($C887,'MSCI Database'!$C:$R,9, FALSE)),"")</f>
        <v>4.5</v>
      </c>
      <c r="W887" s="165">
        <f t="shared" ca="1" si="33"/>
        <v>0</v>
      </c>
      <c r="X887" s="166">
        <f>IFERROR(IF(VLOOKUP($C887,'MSCI Database'!$C:$R,10, FALSE)="","",VLOOKUP($C887,'MSCI Database'!$C:$R,10, FALSE)),"")</f>
        <v>6996387</v>
      </c>
      <c r="Y887" s="133" t="str">
        <f>IFERROR(IF(VLOOKUP($C887,'MSCI Database'!$C:$R,11, FALSE)="","",VLOOKUP($C887,'MSCI Database'!$C:$R,11, FALSE)),"")</f>
        <v>2019</v>
      </c>
      <c r="Z887" s="133" t="str">
        <f>IFERROR(IF(VLOOKUP($C887,'MSCI Database'!$C:$R,12, FALSE)="","",VLOOKUP($C887,'MSCI Database'!$C:$R,12, FALSE)),"")</f>
        <v>Reported</v>
      </c>
      <c r="AA887" s="202" t="str">
        <f>IFERROR(IF(VLOOKUP($C887,'MSCI Database'!$C:$R,13, FALSE)="","",VLOOKUP($C887,'MSCI Database'!$C:$R,13, FALSE)),"")</f>
        <v/>
      </c>
    </row>
    <row r="888" spans="1:27" s="130" customFormat="1" ht="15" hidden="1" customHeight="1" outlineLevel="1">
      <c r="A888" s="130" t="s">
        <v>9977</v>
      </c>
      <c r="B888" s="130" t="s">
        <v>9978</v>
      </c>
      <c r="C888" s="130" t="s">
        <v>9979</v>
      </c>
      <c r="D888" s="130" t="s">
        <v>12128</v>
      </c>
      <c r="E888" s="130" t="s">
        <v>18673</v>
      </c>
      <c r="F888" s="169">
        <v>0.1147410106084914</v>
      </c>
      <c r="G888" s="132" t="str">
        <f ca="1">IFERROR(_xll.BQL($A888, "cur_mkt_cap(currency=EUR)")/1000000, " ")</f>
        <v xml:space="preserve"> </v>
      </c>
      <c r="M888" s="305">
        <f t="shared" si="34"/>
        <v>7.4237433863693928E-5</v>
      </c>
      <c r="N888" s="223">
        <f t="shared" si="35"/>
        <v>1.2500103952092019E-3</v>
      </c>
      <c r="O888" s="172" t="str">
        <f>IFERROR(IF(VLOOKUP($C888,'MSCI Database'!$C:$R,2, FALSE)="","",VLOOKUP($C888,'MSCI Database'!$C:$R,2, FALSE)),"")</f>
        <v>Industrial Machinery</v>
      </c>
      <c r="P888" s="186" t="str">
        <f>IFERROR(IF(VLOOKUP($C888,'MSCI Database'!$C:$R,3, FALSE)="","",VLOOKUP($C888,'MSCI Database'!$C:$R,3, FALSE)),"")</f>
        <v>A</v>
      </c>
      <c r="Q888" s="164" t="str">
        <f>IFERROR(IF(VLOOKUP($C888,'MSCI Database'!$C:$R,4, FALSE)="","",VLOOKUP($C888,'MSCI Database'!$C:$R,4, FALSE)),"")</f>
        <v>0</v>
      </c>
      <c r="R888" s="164">
        <f>IFERROR(IF(VLOOKUP($C888,'MSCI Database'!$C:$R,5, FALSE)="","",VLOOKUP($C888,'MSCI Database'!$C:$R,5, FALSE)),"")</f>
        <v>6.6</v>
      </c>
      <c r="S888" s="164">
        <f>IFERROR(IF(VLOOKUP($C888,'MSCI Database'!$C:$R,6, FALSE)="","",VLOOKUP($C888,'MSCI Database'!$C:$R,6, FALSE)),"")</f>
        <v>5.5</v>
      </c>
      <c r="T888" s="211">
        <f>IFERROR(IF(VLOOKUP($C888,'MSCI Database'!$C:$R,7, FALSE)="","",VLOOKUP($C888,'MSCI Database'!$C:$R,7, FALSE)),"")</f>
        <v>5.8</v>
      </c>
      <c r="U888" s="164">
        <f>IFERROR(IF(VLOOKUP($C888,'MSCI Database'!$C:$R,8, FALSE)="","",VLOOKUP($C888,'MSCI Database'!$C:$R,8, FALSE)),"")</f>
        <v>5.2</v>
      </c>
      <c r="V888" s="175">
        <f>IFERROR(IF(VLOOKUP($C888,'MSCI Database'!$C:$R,9, FALSE)="","",VLOOKUP($C888,'MSCI Database'!$C:$R,9, FALSE)),"")</f>
        <v>5.4</v>
      </c>
      <c r="W888" s="165">
        <f t="shared" ca="1" si="33"/>
        <v>0</v>
      </c>
      <c r="X888" s="166">
        <f>IFERROR(IF(VLOOKUP($C888,'MSCI Database'!$C:$R,10, FALSE)="","",VLOOKUP($C888,'MSCI Database'!$C:$R,10, FALSE)),"")</f>
        <v>42651</v>
      </c>
      <c r="Y888" s="133" t="str">
        <f>IFERROR(IF(VLOOKUP($C888,'MSCI Database'!$C:$R,11, FALSE)="","",VLOOKUP($C888,'MSCI Database'!$C:$R,11, FALSE)),"")</f>
        <v>2019</v>
      </c>
      <c r="Z888" s="133" t="str">
        <f>IFERROR(IF(VLOOKUP($C888,'MSCI Database'!$C:$R,12, FALSE)="","",VLOOKUP($C888,'MSCI Database'!$C:$R,12, FALSE)),"")</f>
        <v>E.Segmt-Moderate</v>
      </c>
      <c r="AA888" s="202" t="str">
        <f>IFERROR(IF(VLOOKUP($C888,'MSCI Database'!$C:$R,13, FALSE)="","",VLOOKUP($C888,'MSCI Database'!$C:$R,13, FALSE)),"")</f>
        <v/>
      </c>
    </row>
    <row r="889" spans="1:27" s="130" customFormat="1" ht="15" hidden="1" customHeight="1" outlineLevel="1">
      <c r="A889" s="130" t="s">
        <v>11106</v>
      </c>
      <c r="B889" s="130" t="s">
        <v>11107</v>
      </c>
      <c r="C889" s="130" t="s">
        <v>11108</v>
      </c>
      <c r="D889" s="130" t="s">
        <v>12128</v>
      </c>
      <c r="E889" s="130" t="s">
        <v>18673</v>
      </c>
      <c r="F889" s="169">
        <v>0.114717167814319</v>
      </c>
      <c r="G889" s="132" t="str">
        <f ca="1">IFERROR(_xll.BQL($A889, "cur_mkt_cap(currency=EUR)")/1000000, " ")</f>
        <v xml:space="preserve"> </v>
      </c>
      <c r="M889" s="305">
        <f t="shared" si="34"/>
        <v>7.4222007575864383E-5</v>
      </c>
      <c r="N889" s="223">
        <f t="shared" si="35"/>
        <v>1.2497506472741934E-3</v>
      </c>
      <c r="O889" s="172" t="str">
        <f>IFERROR(IF(VLOOKUP($C889,'MSCI Database'!$C:$R,2, FALSE)="","",VLOOKUP($C889,'MSCI Database'!$C:$R,2, FALSE)),"")</f>
        <v>Electrical Equipment</v>
      </c>
      <c r="P889" s="186" t="str">
        <f>IFERROR(IF(VLOOKUP($C889,'MSCI Database'!$C:$R,3, FALSE)="","",VLOOKUP($C889,'MSCI Database'!$C:$R,3, FALSE)),"")</f>
        <v>BBB</v>
      </c>
      <c r="Q889" s="164" t="str">
        <f>IFERROR(IF(VLOOKUP($C889,'MSCI Database'!$C:$R,4, FALSE)="","",VLOOKUP($C889,'MSCI Database'!$C:$R,4, FALSE)),"")</f>
        <v>0</v>
      </c>
      <c r="R889" s="164">
        <f>IFERROR(IF(VLOOKUP($C889,'MSCI Database'!$C:$R,5, FALSE)="","",VLOOKUP($C889,'MSCI Database'!$C:$R,5, FALSE)),"")</f>
        <v>5.6</v>
      </c>
      <c r="S889" s="164">
        <f>IFERROR(IF(VLOOKUP($C889,'MSCI Database'!$C:$R,6, FALSE)="","",VLOOKUP($C889,'MSCI Database'!$C:$R,6, FALSE)),"")</f>
        <v>4.2</v>
      </c>
      <c r="T889" s="211">
        <f>IFERROR(IF(VLOOKUP($C889,'MSCI Database'!$C:$R,7, FALSE)="","",VLOOKUP($C889,'MSCI Database'!$C:$R,7, FALSE)),"")</f>
        <v>5.8</v>
      </c>
      <c r="U889" s="164">
        <f>IFERROR(IF(VLOOKUP($C889,'MSCI Database'!$C:$R,8, FALSE)="","",VLOOKUP($C889,'MSCI Database'!$C:$R,8, FALSE)),"")</f>
        <v>6.7</v>
      </c>
      <c r="V889" s="175">
        <f>IFERROR(IF(VLOOKUP($C889,'MSCI Database'!$C:$R,9, FALSE)="","",VLOOKUP($C889,'MSCI Database'!$C:$R,9, FALSE)),"")</f>
        <v>5.7</v>
      </c>
      <c r="W889" s="165">
        <f t="shared" ca="1" si="33"/>
        <v>0</v>
      </c>
      <c r="X889" s="166">
        <f>IFERROR(IF(VLOOKUP($C889,'MSCI Database'!$C:$R,10, FALSE)="","",VLOOKUP($C889,'MSCI Database'!$C:$R,10, FALSE)),"")</f>
        <v>248588</v>
      </c>
      <c r="Y889" s="133" t="str">
        <f>IFERROR(IF(VLOOKUP($C889,'MSCI Database'!$C:$R,11, FALSE)="","",VLOOKUP($C889,'MSCI Database'!$C:$R,11, FALSE)),"")</f>
        <v>2019</v>
      </c>
      <c r="Z889" s="133" t="str">
        <f>IFERROR(IF(VLOOKUP($C889,'MSCI Database'!$C:$R,12, FALSE)="","",VLOOKUP($C889,'MSCI Database'!$C:$R,12, FALSE)),"")</f>
        <v>Reported</v>
      </c>
      <c r="AA889" s="202" t="str">
        <f>IFERROR(IF(VLOOKUP($C889,'MSCI Database'!$C:$R,13, FALSE)="","",VLOOKUP($C889,'MSCI Database'!$C:$R,13, FALSE)),"")</f>
        <v/>
      </c>
    </row>
    <row r="890" spans="1:27" s="130" customFormat="1" ht="15" hidden="1" customHeight="1" outlineLevel="1">
      <c r="A890" s="130" t="s">
        <v>11102</v>
      </c>
      <c r="B890" s="130" t="s">
        <v>11103</v>
      </c>
      <c r="C890" s="130" t="s">
        <v>11104</v>
      </c>
      <c r="D890" s="130" t="s">
        <v>12128</v>
      </c>
      <c r="E890" s="130" t="s">
        <v>18704</v>
      </c>
      <c r="F890" s="169">
        <v>0.1147123890961049</v>
      </c>
      <c r="G890" s="132" t="str">
        <f ca="1">IFERROR(_xll.BQL($A890, "cur_mkt_cap(currency=EUR)")/1000000, " ")</f>
        <v xml:space="preserve"> </v>
      </c>
      <c r="M890" s="305">
        <f t="shared" si="34"/>
        <v>7.4218915745179854E-5</v>
      </c>
      <c r="N890" s="223">
        <f t="shared" si="35"/>
        <v>1.2496985870089777E-3</v>
      </c>
      <c r="O890" s="172" t="str">
        <f>IFERROR(IF(VLOOKUP($C890,'MSCI Database'!$C:$R,2, FALSE)="","",VLOOKUP($C890,'MSCI Database'!$C:$R,2, FALSE)),"")</f>
        <v>Real Estate Management &amp; Services</v>
      </c>
      <c r="P890" s="186" t="str">
        <f>IFERROR(IF(VLOOKUP($C890,'MSCI Database'!$C:$R,3, FALSE)="","",VLOOKUP($C890,'MSCI Database'!$C:$R,3, FALSE)),"")</f>
        <v>B</v>
      </c>
      <c r="Q890" s="164" t="str">
        <f>IFERROR(IF(VLOOKUP($C890,'MSCI Database'!$C:$R,4, FALSE)="","",VLOOKUP($C890,'MSCI Database'!$C:$R,4, FALSE)),"")</f>
        <v>-1</v>
      </c>
      <c r="R890" s="164">
        <f>IFERROR(IF(VLOOKUP($C890,'MSCI Database'!$C:$R,5, FALSE)="","",VLOOKUP($C890,'MSCI Database'!$C:$R,5, FALSE)),"")</f>
        <v>2.2000000000000002</v>
      </c>
      <c r="S890" s="164">
        <f>IFERROR(IF(VLOOKUP($C890,'MSCI Database'!$C:$R,6, FALSE)="","",VLOOKUP($C890,'MSCI Database'!$C:$R,6, FALSE)),"")</f>
        <v>2.5</v>
      </c>
      <c r="T890" s="211">
        <f>IFERROR(IF(VLOOKUP($C890,'MSCI Database'!$C:$R,7, FALSE)="","",VLOOKUP($C890,'MSCI Database'!$C:$R,7, FALSE)),"")</f>
        <v>5</v>
      </c>
      <c r="U890" s="164">
        <f>IFERROR(IF(VLOOKUP($C890,'MSCI Database'!$C:$R,8, FALSE)="","",VLOOKUP($C890,'MSCI Database'!$C:$R,8, FALSE)),"")</f>
        <v>4.7</v>
      </c>
      <c r="V890" s="175">
        <f>IFERROR(IF(VLOOKUP($C890,'MSCI Database'!$C:$R,9, FALSE)="","",VLOOKUP($C890,'MSCI Database'!$C:$R,9, FALSE)),"")</f>
        <v>4.0999999999999996</v>
      </c>
      <c r="W890" s="165">
        <f t="shared" ca="1" si="33"/>
        <v>0</v>
      </c>
      <c r="X890" s="166">
        <f>IFERROR(IF(VLOOKUP($C890,'MSCI Database'!$C:$R,10, FALSE)="","",VLOOKUP($C890,'MSCI Database'!$C:$R,10, FALSE)),"")</f>
        <v>7837</v>
      </c>
      <c r="Y890" s="133" t="str">
        <f>IFERROR(IF(VLOOKUP($C890,'MSCI Database'!$C:$R,11, FALSE)="","",VLOOKUP($C890,'MSCI Database'!$C:$R,11, FALSE)),"")</f>
        <v>2019</v>
      </c>
      <c r="Z890" s="133" t="str">
        <f>IFERROR(IF(VLOOKUP($C890,'MSCI Database'!$C:$R,12, FALSE)="","",VLOOKUP($C890,'MSCI Database'!$C:$R,12, FALSE)),"")</f>
        <v>E.Segmt-Moderate</v>
      </c>
      <c r="AA890" s="202" t="str">
        <f>IFERROR(IF(VLOOKUP($C890,'MSCI Database'!$C:$R,13, FALSE)="","",VLOOKUP($C890,'MSCI Database'!$C:$R,13, FALSE)),"")</f>
        <v/>
      </c>
    </row>
    <row r="891" spans="1:27" s="130" customFormat="1" ht="15" hidden="1" customHeight="1" outlineLevel="1">
      <c r="A891" s="130" t="s">
        <v>9483</v>
      </c>
      <c r="B891" s="130" t="s">
        <v>9484</v>
      </c>
      <c r="C891" s="130" t="s">
        <v>9485</v>
      </c>
      <c r="D891" s="130" t="s">
        <v>12128</v>
      </c>
      <c r="E891" s="130" t="s">
        <v>18682</v>
      </c>
      <c r="F891" s="169">
        <v>0.1143747967193053</v>
      </c>
      <c r="G891" s="132" t="str">
        <f ca="1">IFERROR(_xll.BQL($A891, "cur_mkt_cap(currency=EUR)")/1000000, " ")</f>
        <v xml:space="preserve"> </v>
      </c>
      <c r="M891" s="305">
        <f t="shared" si="34"/>
        <v>7.4000493477390512E-5</v>
      </c>
      <c r="N891" s="223">
        <f t="shared" si="35"/>
        <v>1.2460207914404625E-3</v>
      </c>
      <c r="O891" s="172" t="str">
        <f>IFERROR(IF(VLOOKUP($C891,'MSCI Database'!$C:$R,2, FALSE)="","",VLOOKUP($C891,'MSCI Database'!$C:$R,2, FALSE)),"")</f>
        <v>Textiles, Apparel &amp; Luxury Goods</v>
      </c>
      <c r="P891" s="186" t="str">
        <f>IFERROR(IF(VLOOKUP($C891,'MSCI Database'!$C:$R,3, FALSE)="","",VLOOKUP($C891,'MSCI Database'!$C:$R,3, FALSE)),"")</f>
        <v>A</v>
      </c>
      <c r="Q891" s="164" t="str">
        <f>IFERROR(IF(VLOOKUP($C891,'MSCI Database'!$C:$R,4, FALSE)="","",VLOOKUP($C891,'MSCI Database'!$C:$R,4, FALSE)),"")</f>
        <v>2</v>
      </c>
      <c r="R891" s="164">
        <f>IFERROR(IF(VLOOKUP($C891,'MSCI Database'!$C:$R,5, FALSE)="","",VLOOKUP($C891,'MSCI Database'!$C:$R,5, FALSE)),"")</f>
        <v>7.1</v>
      </c>
      <c r="S891" s="164">
        <f>IFERROR(IF(VLOOKUP($C891,'MSCI Database'!$C:$R,6, FALSE)="","",VLOOKUP($C891,'MSCI Database'!$C:$R,6, FALSE)),"")</f>
        <v>2.6</v>
      </c>
      <c r="T891" s="211">
        <f>IFERROR(IF(VLOOKUP($C891,'MSCI Database'!$C:$R,7, FALSE)="","",VLOOKUP($C891,'MSCI Database'!$C:$R,7, FALSE)),"")</f>
        <v>5.8</v>
      </c>
      <c r="U891" s="164">
        <f>IFERROR(IF(VLOOKUP($C891,'MSCI Database'!$C:$R,8, FALSE)="","",VLOOKUP($C891,'MSCI Database'!$C:$R,8, FALSE)),"")</f>
        <v>6.5</v>
      </c>
      <c r="V891" s="175">
        <f>IFERROR(IF(VLOOKUP($C891,'MSCI Database'!$C:$R,9, FALSE)="","",VLOOKUP($C891,'MSCI Database'!$C:$R,9, FALSE)),"")</f>
        <v>5.3</v>
      </c>
      <c r="W891" s="165">
        <f t="shared" ca="1" si="33"/>
        <v>0</v>
      </c>
      <c r="X891" s="166">
        <f>IFERROR(IF(VLOOKUP($C891,'MSCI Database'!$C:$R,10, FALSE)="","",VLOOKUP($C891,'MSCI Database'!$C:$R,10, FALSE)),"")</f>
        <v>68774</v>
      </c>
      <c r="Y891" s="133" t="str">
        <f>IFERROR(IF(VLOOKUP($C891,'MSCI Database'!$C:$R,11, FALSE)="","",VLOOKUP($C891,'MSCI Database'!$C:$R,11, FALSE)),"")</f>
        <v>2019</v>
      </c>
      <c r="Z891" s="133" t="str">
        <f>IFERROR(IF(VLOOKUP($C891,'MSCI Database'!$C:$R,12, FALSE)="","",VLOOKUP($C891,'MSCI Database'!$C:$R,12, FALSE)),"")</f>
        <v>E.Segmt-Low</v>
      </c>
      <c r="AA891" s="202" t="str">
        <f>IFERROR(IF(VLOOKUP($C891,'MSCI Database'!$C:$R,13, FALSE)="","",VLOOKUP($C891,'MSCI Database'!$C:$R,13, FALSE)),"")</f>
        <v/>
      </c>
    </row>
    <row r="892" spans="1:27" s="130" customFormat="1" ht="15" hidden="1" customHeight="1" outlineLevel="1">
      <c r="A892" s="130" t="s">
        <v>9186</v>
      </c>
      <c r="B892" s="130" t="s">
        <v>9187</v>
      </c>
      <c r="C892" s="130" t="s">
        <v>9188</v>
      </c>
      <c r="D892" s="130" t="s">
        <v>12128</v>
      </c>
      <c r="E892" s="130" t="s">
        <v>18688</v>
      </c>
      <c r="F892" s="169">
        <v>0.1143328181624924</v>
      </c>
      <c r="G892" s="132" t="str">
        <f ca="1">IFERROR(_xll.BQL($A892, "cur_mkt_cap(currency=EUR)")/1000000, " ")</f>
        <v xml:space="preserve"> </v>
      </c>
      <c r="M892" s="305">
        <f t="shared" si="34"/>
        <v>7.3973333351132577E-5</v>
      </c>
      <c r="N892" s="223">
        <f t="shared" si="35"/>
        <v>1.245563469057526E-3</v>
      </c>
      <c r="O892" s="172" t="str">
        <f>IFERROR(IF(VLOOKUP($C892,'MSCI Database'!$C:$R,2, FALSE)="","",VLOOKUP($C892,'MSCI Database'!$C:$R,2, FALSE)),"")</f>
        <v>Asset Management &amp; Custody Banks</v>
      </c>
      <c r="P892" s="186" t="str">
        <f>IFERROR(IF(VLOOKUP($C892,'MSCI Database'!$C:$R,3, FALSE)="","",VLOOKUP($C892,'MSCI Database'!$C:$R,3, FALSE)),"")</f>
        <v>BB</v>
      </c>
      <c r="Q892" s="164" t="str">
        <f>IFERROR(IF(VLOOKUP($C892,'MSCI Database'!$C:$R,4, FALSE)="","",VLOOKUP($C892,'MSCI Database'!$C:$R,4, FALSE)),"")</f>
        <v>1</v>
      </c>
      <c r="R892" s="164">
        <f>IFERROR(IF(VLOOKUP($C892,'MSCI Database'!$C:$R,5, FALSE)="","",VLOOKUP($C892,'MSCI Database'!$C:$R,5, FALSE)),"")</f>
        <v>3.5</v>
      </c>
      <c r="S892" s="164">
        <f>IFERROR(IF(VLOOKUP($C892,'MSCI Database'!$C:$R,6, FALSE)="","",VLOOKUP($C892,'MSCI Database'!$C:$R,6, FALSE)),"")</f>
        <v>6.7</v>
      </c>
      <c r="T892" s="211">
        <f>IFERROR(IF(VLOOKUP($C892,'MSCI Database'!$C:$R,7, FALSE)="","",VLOOKUP($C892,'MSCI Database'!$C:$R,7, FALSE)),"")</f>
        <v>5.0999999999999996</v>
      </c>
      <c r="U892" s="164">
        <f>IFERROR(IF(VLOOKUP($C892,'MSCI Database'!$C:$R,8, FALSE)="","",VLOOKUP($C892,'MSCI Database'!$C:$R,8, FALSE)),"")</f>
        <v>1.9</v>
      </c>
      <c r="V892" s="175">
        <f>IFERROR(IF(VLOOKUP($C892,'MSCI Database'!$C:$R,9, FALSE)="","",VLOOKUP($C892,'MSCI Database'!$C:$R,9, FALSE)),"")</f>
        <v>3.8</v>
      </c>
      <c r="W892" s="165">
        <f t="shared" ca="1" si="33"/>
        <v>0</v>
      </c>
      <c r="X892" s="166">
        <f>IFERROR(IF(VLOOKUP($C892,'MSCI Database'!$C:$R,10, FALSE)="","",VLOOKUP($C892,'MSCI Database'!$C:$R,10, FALSE)),"")</f>
        <v>5569</v>
      </c>
      <c r="Y892" s="133" t="str">
        <f>IFERROR(IF(VLOOKUP($C892,'MSCI Database'!$C:$R,11, FALSE)="","",VLOOKUP($C892,'MSCI Database'!$C:$R,11, FALSE)),"")</f>
        <v>2019</v>
      </c>
      <c r="Z892" s="133" t="str">
        <f>IFERROR(IF(VLOOKUP($C892,'MSCI Database'!$C:$R,12, FALSE)="","",VLOOKUP($C892,'MSCI Database'!$C:$R,12, FALSE)),"")</f>
        <v>E.Segmt-Moderate</v>
      </c>
      <c r="AA892" s="202" t="str">
        <f>IFERROR(IF(VLOOKUP($C892,'MSCI Database'!$C:$R,13, FALSE)="","",VLOOKUP($C892,'MSCI Database'!$C:$R,13, FALSE)),"")</f>
        <v/>
      </c>
    </row>
    <row r="893" spans="1:27" s="130" customFormat="1" ht="15" hidden="1" customHeight="1" outlineLevel="1">
      <c r="A893" s="130" t="s">
        <v>10883</v>
      </c>
      <c r="B893" s="130" t="s">
        <v>10884</v>
      </c>
      <c r="C893" s="130" t="s">
        <v>10885</v>
      </c>
      <c r="D893" s="130" t="s">
        <v>12128</v>
      </c>
      <c r="E893" s="130" t="s">
        <v>12133</v>
      </c>
      <c r="F893" s="169">
        <v>0.11427858358402521</v>
      </c>
      <c r="G893" s="132" t="str">
        <f ca="1">IFERROR(_xll.BQL($A893, "cur_mkt_cap(currency=EUR)")/1000000, " ")</f>
        <v xml:space="preserve"> </v>
      </c>
      <c r="M893" s="305">
        <f t="shared" si="34"/>
        <v>7.3938243578864295E-5</v>
      </c>
      <c r="N893" s="223">
        <f t="shared" si="35"/>
        <v>1.2449726272433894E-3</v>
      </c>
      <c r="O893" s="172" t="str">
        <f>IFERROR(IF(VLOOKUP($C893,'MSCI Database'!$C:$R,2, FALSE)="","",VLOOKUP($C893,'MSCI Database'!$C:$R,2, FALSE)),"")</f>
        <v>Health Care Equipment &amp; Supplies</v>
      </c>
      <c r="P893" s="186" t="str">
        <f>IFERROR(IF(VLOOKUP($C893,'MSCI Database'!$C:$R,3, FALSE)="","",VLOOKUP($C893,'MSCI Database'!$C:$R,3, FALSE)),"")</f>
        <v>B</v>
      </c>
      <c r="Q893" s="164" t="str">
        <f>IFERROR(IF(VLOOKUP($C893,'MSCI Database'!$C:$R,4, FALSE)="","",VLOOKUP($C893,'MSCI Database'!$C:$R,4, FALSE)),"")</f>
        <v>-1</v>
      </c>
      <c r="R893" s="164">
        <f>IFERROR(IF(VLOOKUP($C893,'MSCI Database'!$C:$R,5, FALSE)="","",VLOOKUP($C893,'MSCI Database'!$C:$R,5, FALSE)),"")</f>
        <v>2.7</v>
      </c>
      <c r="S893" s="164">
        <f>IFERROR(IF(VLOOKUP($C893,'MSCI Database'!$C:$R,6, FALSE)="","",VLOOKUP($C893,'MSCI Database'!$C:$R,6, FALSE)),"")</f>
        <v>6.5</v>
      </c>
      <c r="T893" s="211">
        <f>IFERROR(IF(VLOOKUP($C893,'MSCI Database'!$C:$R,7, FALSE)="","",VLOOKUP($C893,'MSCI Database'!$C:$R,7, FALSE)),"")</f>
        <v>4.4000000000000004</v>
      </c>
      <c r="U893" s="164">
        <f>IFERROR(IF(VLOOKUP($C893,'MSCI Database'!$C:$R,8, FALSE)="","",VLOOKUP($C893,'MSCI Database'!$C:$R,8, FALSE)),"")</f>
        <v>4.2</v>
      </c>
      <c r="V893" s="175">
        <f>IFERROR(IF(VLOOKUP($C893,'MSCI Database'!$C:$R,9, FALSE)="","",VLOOKUP($C893,'MSCI Database'!$C:$R,9, FALSE)),"")</f>
        <v>4.4000000000000004</v>
      </c>
      <c r="W893" s="165">
        <f t="shared" ca="1" si="33"/>
        <v>0</v>
      </c>
      <c r="X893" s="166">
        <f>IFERROR(IF(VLOOKUP($C893,'MSCI Database'!$C:$R,10, FALSE)="","",VLOOKUP($C893,'MSCI Database'!$C:$R,10, FALSE)),"")</f>
        <v>1700</v>
      </c>
      <c r="Y893" s="133" t="str">
        <f>IFERROR(IF(VLOOKUP($C893,'MSCI Database'!$C:$R,11, FALSE)="","",VLOOKUP($C893,'MSCI Database'!$C:$R,11, FALSE)),"")</f>
        <v>2019</v>
      </c>
      <c r="Z893" s="133" t="str">
        <f>IFERROR(IF(VLOOKUP($C893,'MSCI Database'!$C:$R,12, FALSE)="","",VLOOKUP($C893,'MSCI Database'!$C:$R,12, FALSE)),"")</f>
        <v>E.Segmt-Moderately Low</v>
      </c>
      <c r="AA893" s="202" t="str">
        <f>IFERROR(IF(VLOOKUP($C893,'MSCI Database'!$C:$R,13, FALSE)="","",VLOOKUP($C893,'MSCI Database'!$C:$R,13, FALSE)),"")</f>
        <v/>
      </c>
    </row>
    <row r="894" spans="1:27" s="130" customFormat="1" ht="15" hidden="1" customHeight="1" outlineLevel="1">
      <c r="A894" s="130" t="s">
        <v>9828</v>
      </c>
      <c r="B894" s="130" t="s">
        <v>9829</v>
      </c>
      <c r="C894" s="130" t="s">
        <v>9830</v>
      </c>
      <c r="D894" s="130" t="s">
        <v>12128</v>
      </c>
      <c r="E894" s="130" t="s">
        <v>12133</v>
      </c>
      <c r="F894" s="169">
        <v>0.1138371191695938</v>
      </c>
      <c r="G894" s="132" t="str">
        <f ca="1">IFERROR(_xll.BQL($A894, "cur_mkt_cap(currency=EUR)")/1000000, " ")</f>
        <v xml:space="preserve"> </v>
      </c>
      <c r="M894" s="305">
        <f t="shared" si="34"/>
        <v>7.3652616102727177E-5</v>
      </c>
      <c r="N894" s="223">
        <f t="shared" si="35"/>
        <v>1.2401632299387315E-3</v>
      </c>
      <c r="O894" s="172" t="str">
        <f>IFERROR(IF(VLOOKUP($C894,'MSCI Database'!$C:$R,2, FALSE)="","",VLOOKUP($C894,'MSCI Database'!$C:$R,2, FALSE)),"")</f>
        <v>Health Care Providers &amp; Services</v>
      </c>
      <c r="P894" s="186" t="str">
        <f>IFERROR(IF(VLOOKUP($C894,'MSCI Database'!$C:$R,3, FALSE)="","",VLOOKUP($C894,'MSCI Database'!$C:$R,3, FALSE)),"")</f>
        <v>BBB</v>
      </c>
      <c r="Q894" s="164" t="str">
        <f>IFERROR(IF(VLOOKUP($C894,'MSCI Database'!$C:$R,4, FALSE)="","",VLOOKUP($C894,'MSCI Database'!$C:$R,4, FALSE)),"")</f>
        <v>0</v>
      </c>
      <c r="R894" s="164">
        <f>IFERROR(IF(VLOOKUP($C894,'MSCI Database'!$C:$R,5, FALSE)="","",VLOOKUP($C894,'MSCI Database'!$C:$R,5, FALSE)),"")</f>
        <v>5.5</v>
      </c>
      <c r="S894" s="164">
        <f>IFERROR(IF(VLOOKUP($C894,'MSCI Database'!$C:$R,6, FALSE)="","",VLOOKUP($C894,'MSCI Database'!$C:$R,6, FALSE)),"")</f>
        <v>6.4</v>
      </c>
      <c r="T894" s="211">
        <f>IFERROR(IF(VLOOKUP($C894,'MSCI Database'!$C:$R,7, FALSE)="","",VLOOKUP($C894,'MSCI Database'!$C:$R,7, FALSE)),"")</f>
        <v>4.4000000000000004</v>
      </c>
      <c r="U894" s="164">
        <f>IFERROR(IF(VLOOKUP($C894,'MSCI Database'!$C:$R,8, FALSE)="","",VLOOKUP($C894,'MSCI Database'!$C:$R,8, FALSE)),"")</f>
        <v>6.3</v>
      </c>
      <c r="V894" s="175">
        <f>IFERROR(IF(VLOOKUP($C894,'MSCI Database'!$C:$R,9, FALSE)="","",VLOOKUP($C894,'MSCI Database'!$C:$R,9, FALSE)),"")</f>
        <v>5.0999999999999996</v>
      </c>
      <c r="W894" s="165">
        <f t="shared" ca="1" si="33"/>
        <v>0</v>
      </c>
      <c r="X894" s="166">
        <f>IFERROR(IF(VLOOKUP($C894,'MSCI Database'!$C:$R,10, FALSE)="","",VLOOKUP($C894,'MSCI Database'!$C:$R,10, FALSE)),"")</f>
        <v>97519</v>
      </c>
      <c r="Y894" s="133" t="str">
        <f>IFERROR(IF(VLOOKUP($C894,'MSCI Database'!$C:$R,11, FALSE)="","",VLOOKUP($C894,'MSCI Database'!$C:$R,11, FALSE)),"")</f>
        <v>2019</v>
      </c>
      <c r="Z894" s="133" t="str">
        <f>IFERROR(IF(VLOOKUP($C894,'MSCI Database'!$C:$R,12, FALSE)="","",VLOOKUP($C894,'MSCI Database'!$C:$R,12, FALSE)),"")</f>
        <v>E.Segmt-Moderately Low</v>
      </c>
      <c r="AA894" s="202" t="str">
        <f>IFERROR(IF(VLOOKUP($C894,'MSCI Database'!$C:$R,13, FALSE)="","",VLOOKUP($C894,'MSCI Database'!$C:$R,13, FALSE)),"")</f>
        <v/>
      </c>
    </row>
    <row r="895" spans="1:27" s="130" customFormat="1" ht="15" hidden="1" customHeight="1" outlineLevel="1">
      <c r="A895" s="130" t="s">
        <v>11317</v>
      </c>
      <c r="B895" s="130" t="s">
        <v>11318</v>
      </c>
      <c r="C895" s="130" t="s">
        <v>11319</v>
      </c>
      <c r="D895" s="130" t="s">
        <v>12128</v>
      </c>
      <c r="E895" s="130" t="s">
        <v>18688</v>
      </c>
      <c r="F895" s="169">
        <v>0.11349681169857639</v>
      </c>
      <c r="G895" s="132" t="str">
        <f ca="1">IFERROR(_xll.BQL($A895, "cur_mkt_cap(currency=EUR)")/1000000, " ")</f>
        <v xml:space="preserve"> </v>
      </c>
      <c r="M895" s="305">
        <f t="shared" si="34"/>
        <v>7.3432437168978926E-5</v>
      </c>
      <c r="N895" s="223">
        <f t="shared" si="35"/>
        <v>1.2364558556173515E-3</v>
      </c>
      <c r="O895" s="172" t="str">
        <f>IFERROR(IF(VLOOKUP($C895,'MSCI Database'!$C:$R,2, FALSE)="","",VLOOKUP($C895,'MSCI Database'!$C:$R,2, FALSE)),"")</f>
        <v>Banks</v>
      </c>
      <c r="P895" s="186" t="str">
        <f>IFERROR(IF(VLOOKUP($C895,'MSCI Database'!$C:$R,3, FALSE)="","",VLOOKUP($C895,'MSCI Database'!$C:$R,3, FALSE)),"")</f>
        <v>BB</v>
      </c>
      <c r="Q895" s="164" t="str">
        <f>IFERROR(IF(VLOOKUP($C895,'MSCI Database'!$C:$R,4, FALSE)="","",VLOOKUP($C895,'MSCI Database'!$C:$R,4, FALSE)),"")</f>
        <v>-1</v>
      </c>
      <c r="R895" s="164">
        <f>IFERROR(IF(VLOOKUP($C895,'MSCI Database'!$C:$R,5, FALSE)="","",VLOOKUP($C895,'MSCI Database'!$C:$R,5, FALSE)),"")</f>
        <v>4.2</v>
      </c>
      <c r="S895" s="164">
        <f>IFERROR(IF(VLOOKUP($C895,'MSCI Database'!$C:$R,6, FALSE)="","",VLOOKUP($C895,'MSCI Database'!$C:$R,6, FALSE)),"")</f>
        <v>0</v>
      </c>
      <c r="T895" s="211">
        <f>IFERROR(IF(VLOOKUP($C895,'MSCI Database'!$C:$R,7, FALSE)="","",VLOOKUP($C895,'MSCI Database'!$C:$R,7, FALSE)),"")</f>
        <v>3.6</v>
      </c>
      <c r="U895" s="164">
        <f>IFERROR(IF(VLOOKUP($C895,'MSCI Database'!$C:$R,8, FALSE)="","",VLOOKUP($C895,'MSCI Database'!$C:$R,8, FALSE)),"")</f>
        <v>5.7</v>
      </c>
      <c r="V895" s="175">
        <f>IFERROR(IF(VLOOKUP($C895,'MSCI Database'!$C:$R,9, FALSE)="","",VLOOKUP($C895,'MSCI Database'!$C:$R,9, FALSE)),"")</f>
        <v>3.8</v>
      </c>
      <c r="W895" s="165">
        <f t="shared" ref="W895:W958" ca="1" si="36">IFERROR(IF(X895&lt;&gt;"",VLOOKUP($A895,$A$639:$X$1611,6,FALSE)/100,0)*$G$637/$G895, 0)</f>
        <v>0</v>
      </c>
      <c r="X895" s="166">
        <f>IFERROR(IF(VLOOKUP($C895,'MSCI Database'!$C:$R,10, FALSE)="","",VLOOKUP($C895,'MSCI Database'!$C:$R,10, FALSE)),"")</f>
        <v>4383</v>
      </c>
      <c r="Y895" s="133" t="str">
        <f>IFERROR(IF(VLOOKUP($C895,'MSCI Database'!$C:$R,11, FALSE)="","",VLOOKUP($C895,'MSCI Database'!$C:$R,11, FALSE)),"")</f>
        <v>2019</v>
      </c>
      <c r="Z895" s="133" t="str">
        <f>IFERROR(IF(VLOOKUP($C895,'MSCI Database'!$C:$R,12, FALSE)="","",VLOOKUP($C895,'MSCI Database'!$C:$R,12, FALSE)),"")</f>
        <v>E.Segmt-Moderately Low</v>
      </c>
      <c r="AA895" s="202" t="str">
        <f>IFERROR(IF(VLOOKUP($C895,'MSCI Database'!$C:$R,13, FALSE)="","",VLOOKUP($C895,'MSCI Database'!$C:$R,13, FALSE)),"")</f>
        <v/>
      </c>
    </row>
    <row r="896" spans="1:27" s="130" customFormat="1" ht="15" hidden="1" customHeight="1" outlineLevel="1">
      <c r="A896" s="130" t="s">
        <v>11253</v>
      </c>
      <c r="B896" s="130" t="s">
        <v>11254</v>
      </c>
      <c r="C896" s="130" t="s">
        <v>11255</v>
      </c>
      <c r="D896" s="130" t="s">
        <v>12128</v>
      </c>
      <c r="E896" s="130" t="s">
        <v>18688</v>
      </c>
      <c r="F896" s="169">
        <v>0.1129204180228497</v>
      </c>
      <c r="G896" s="132" t="str">
        <f ca="1">IFERROR(_xll.BQL($A896, "cur_mkt_cap(currency=EUR)")/1000000, " ")</f>
        <v xml:space="preserve"> </v>
      </c>
      <c r="M896" s="305">
        <f t="shared" ref="M896:M959" si="37">IF($F896&lt;&gt;"",$F$637*$F896/100,"")</f>
        <v>7.3059510460783756E-5</v>
      </c>
      <c r="N896" s="223">
        <f t="shared" ref="N896:N959" si="38">IF(V896&lt;&gt;"",VLOOKUP($A896,$A$639:$V$1611,6,FALSE)/SUMIF($V$639:$V$1611,"&gt;0",$F$639:$F$1611),0)</f>
        <v>1.230176513274363E-3</v>
      </c>
      <c r="O896" s="172" t="str">
        <f>IFERROR(IF(VLOOKUP($C896,'MSCI Database'!$C:$R,2, FALSE)="","",VLOOKUP($C896,'MSCI Database'!$C:$R,2, FALSE)),"")</f>
        <v>Banks</v>
      </c>
      <c r="P896" s="186" t="str">
        <f>IFERROR(IF(VLOOKUP($C896,'MSCI Database'!$C:$R,3, FALSE)="","",VLOOKUP($C896,'MSCI Database'!$C:$R,3, FALSE)),"")</f>
        <v>BBB</v>
      </c>
      <c r="Q896" s="164" t="str">
        <f>IFERROR(IF(VLOOKUP($C896,'MSCI Database'!$C:$R,4, FALSE)="","",VLOOKUP($C896,'MSCI Database'!$C:$R,4, FALSE)),"")</f>
        <v>0</v>
      </c>
      <c r="R896" s="164">
        <f>IFERROR(IF(VLOOKUP($C896,'MSCI Database'!$C:$R,5, FALSE)="","",VLOOKUP($C896,'MSCI Database'!$C:$R,5, FALSE)),"")</f>
        <v>5</v>
      </c>
      <c r="S896" s="164">
        <f>IFERROR(IF(VLOOKUP($C896,'MSCI Database'!$C:$R,6, FALSE)="","",VLOOKUP($C896,'MSCI Database'!$C:$R,6, FALSE)),"")</f>
        <v>0.8</v>
      </c>
      <c r="T896" s="211">
        <f>IFERROR(IF(VLOOKUP($C896,'MSCI Database'!$C:$R,7, FALSE)="","",VLOOKUP($C896,'MSCI Database'!$C:$R,7, FALSE)),"")</f>
        <v>3.2</v>
      </c>
      <c r="U896" s="164">
        <f>IFERROR(IF(VLOOKUP($C896,'MSCI Database'!$C:$R,8, FALSE)="","",VLOOKUP($C896,'MSCI Database'!$C:$R,8, FALSE)),"")</f>
        <v>5.4</v>
      </c>
      <c r="V896" s="175">
        <f>IFERROR(IF(VLOOKUP($C896,'MSCI Database'!$C:$R,9, FALSE)="","",VLOOKUP($C896,'MSCI Database'!$C:$R,9, FALSE)),"")</f>
        <v>3.6</v>
      </c>
      <c r="W896" s="165">
        <f t="shared" ca="1" si="36"/>
        <v>0</v>
      </c>
      <c r="X896" s="166">
        <f>IFERROR(IF(VLOOKUP($C896,'MSCI Database'!$C:$R,10, FALSE)="","",VLOOKUP($C896,'MSCI Database'!$C:$R,10, FALSE)),"")</f>
        <v>2475</v>
      </c>
      <c r="Y896" s="133" t="str">
        <f>IFERROR(IF(VLOOKUP($C896,'MSCI Database'!$C:$R,11, FALSE)="","",VLOOKUP($C896,'MSCI Database'!$C:$R,11, FALSE)),"")</f>
        <v>2019</v>
      </c>
      <c r="Z896" s="133" t="str">
        <f>IFERROR(IF(VLOOKUP($C896,'MSCI Database'!$C:$R,12, FALSE)="","",VLOOKUP($C896,'MSCI Database'!$C:$R,12, FALSE)),"")</f>
        <v>E.Segmt-Moderately Low</v>
      </c>
      <c r="AA896" s="202" t="str">
        <f>IFERROR(IF(VLOOKUP($C896,'MSCI Database'!$C:$R,13, FALSE)="","",VLOOKUP($C896,'MSCI Database'!$C:$R,13, FALSE)),"")</f>
        <v/>
      </c>
    </row>
    <row r="897" spans="1:27" s="130" customFormat="1" ht="15" hidden="1" customHeight="1" outlineLevel="1">
      <c r="A897" s="130" t="s">
        <v>11638</v>
      </c>
      <c r="B897" s="130" t="s">
        <v>11639</v>
      </c>
      <c r="C897" s="130" t="s">
        <v>11640</v>
      </c>
      <c r="D897" s="130" t="s">
        <v>12128</v>
      </c>
      <c r="E897" s="130" t="s">
        <v>18684</v>
      </c>
      <c r="F897" s="169">
        <v>0.11269250630901061</v>
      </c>
      <c r="G897" s="132" t="str">
        <f ca="1">IFERROR(_xll.BQL($A897, "cur_mkt_cap(currency=EUR)")/1000000, " ")</f>
        <v xml:space="preserve"> </v>
      </c>
      <c r="M897" s="305">
        <f t="shared" si="37"/>
        <v>7.2912051581929858E-5</v>
      </c>
      <c r="N897" s="223">
        <f t="shared" si="38"/>
        <v>1.2276935997112177E-3</v>
      </c>
      <c r="O897" s="172" t="str">
        <f>IFERROR(IF(VLOOKUP($C897,'MSCI Database'!$C:$R,2, FALSE)="","",VLOOKUP($C897,'MSCI Database'!$C:$R,2, FALSE)),"")</f>
        <v>Commodity Chemicals</v>
      </c>
      <c r="P897" s="186" t="str">
        <f>IFERROR(IF(VLOOKUP($C897,'MSCI Database'!$C:$R,3, FALSE)="","",VLOOKUP($C897,'MSCI Database'!$C:$R,3, FALSE)),"")</f>
        <v>BBB</v>
      </c>
      <c r="Q897" s="164" t="str">
        <f>IFERROR(IF(VLOOKUP($C897,'MSCI Database'!$C:$R,4, FALSE)="","",VLOOKUP($C897,'MSCI Database'!$C:$R,4, FALSE)),"")</f>
        <v>1</v>
      </c>
      <c r="R897" s="164">
        <f>IFERROR(IF(VLOOKUP($C897,'MSCI Database'!$C:$R,5, FALSE)="","",VLOOKUP($C897,'MSCI Database'!$C:$R,5, FALSE)),"")</f>
        <v>5.0999999999999996</v>
      </c>
      <c r="S897" s="164">
        <f>IFERROR(IF(VLOOKUP($C897,'MSCI Database'!$C:$R,6, FALSE)="","",VLOOKUP($C897,'MSCI Database'!$C:$R,6, FALSE)),"")</f>
        <v>4.5</v>
      </c>
      <c r="T897" s="211">
        <f>IFERROR(IF(VLOOKUP($C897,'MSCI Database'!$C:$R,7, FALSE)="","",VLOOKUP($C897,'MSCI Database'!$C:$R,7, FALSE)),"")</f>
        <v>0.4</v>
      </c>
      <c r="U897" s="164">
        <f>IFERROR(IF(VLOOKUP($C897,'MSCI Database'!$C:$R,8, FALSE)="","",VLOOKUP($C897,'MSCI Database'!$C:$R,8, FALSE)),"")</f>
        <v>5.8</v>
      </c>
      <c r="V897" s="175">
        <f>IFERROR(IF(VLOOKUP($C897,'MSCI Database'!$C:$R,9, FALSE)="","",VLOOKUP($C897,'MSCI Database'!$C:$R,9, FALSE)),"")</f>
        <v>4.5</v>
      </c>
      <c r="W897" s="165">
        <f t="shared" ca="1" si="36"/>
        <v>0</v>
      </c>
      <c r="X897" s="166">
        <f>IFERROR(IF(VLOOKUP($C897,'MSCI Database'!$C:$R,10, FALSE)="","",VLOOKUP($C897,'MSCI Database'!$C:$R,10, FALSE)),"")</f>
        <v>48212</v>
      </c>
      <c r="Y897" s="133" t="str">
        <f>IFERROR(IF(VLOOKUP($C897,'MSCI Database'!$C:$R,11, FALSE)="","",VLOOKUP($C897,'MSCI Database'!$C:$R,11, FALSE)),"")</f>
        <v>2019</v>
      </c>
      <c r="Z897" s="133" t="str">
        <f>IFERROR(IF(VLOOKUP($C897,'MSCI Database'!$C:$R,12, FALSE)="","",VLOOKUP($C897,'MSCI Database'!$C:$R,12, FALSE)),"")</f>
        <v>Reported</v>
      </c>
      <c r="AA897" s="202" t="str">
        <f>IFERROR(IF(VLOOKUP($C897,'MSCI Database'!$C:$R,13, FALSE)="","",VLOOKUP($C897,'MSCI Database'!$C:$R,13, FALSE)),"")</f>
        <v/>
      </c>
    </row>
    <row r="898" spans="1:27" s="130" customFormat="1" ht="15" hidden="1" customHeight="1" outlineLevel="1">
      <c r="A898" s="130" t="s">
        <v>9375</v>
      </c>
      <c r="B898" s="130" t="s">
        <v>9376</v>
      </c>
      <c r="C898" s="130" t="s">
        <v>9377</v>
      </c>
      <c r="D898" s="130" t="s">
        <v>12128</v>
      </c>
      <c r="E898" s="130" t="s">
        <v>18682</v>
      </c>
      <c r="F898" s="169">
        <v>0.11265588555505331</v>
      </c>
      <c r="G898" s="132" t="str">
        <f ca="1">IFERROR(_xll.BQL($A898, "cur_mkt_cap(currency=EUR)")/1000000, " ")</f>
        <v xml:space="preserve"> </v>
      </c>
      <c r="M898" s="305">
        <f t="shared" si="37"/>
        <v>7.2888357954119481E-5</v>
      </c>
      <c r="N898" s="223">
        <f t="shared" si="38"/>
        <v>1.227294646251733E-3</v>
      </c>
      <c r="O898" s="172" t="str">
        <f>IFERROR(IF(VLOOKUP($C898,'MSCI Database'!$C:$R,2, FALSE)="","",VLOOKUP($C898,'MSCI Database'!$C:$R,2, FALSE)),"")</f>
        <v>Casinos &amp; Gaming</v>
      </c>
      <c r="P898" s="186" t="str">
        <f>IFERROR(IF(VLOOKUP($C898,'MSCI Database'!$C:$R,3, FALSE)="","",VLOOKUP($C898,'MSCI Database'!$C:$R,3, FALSE)),"")</f>
        <v>BB</v>
      </c>
      <c r="Q898" s="164" t="str">
        <f>IFERROR(IF(VLOOKUP($C898,'MSCI Database'!$C:$R,4, FALSE)="","",VLOOKUP($C898,'MSCI Database'!$C:$R,4, FALSE)),"")</f>
        <v>-1</v>
      </c>
      <c r="R898" s="164">
        <f>IFERROR(IF(VLOOKUP($C898,'MSCI Database'!$C:$R,5, FALSE)="","",VLOOKUP($C898,'MSCI Database'!$C:$R,5, FALSE)),"")</f>
        <v>3.9</v>
      </c>
      <c r="S898" s="164">
        <f>IFERROR(IF(VLOOKUP($C898,'MSCI Database'!$C:$R,6, FALSE)="","",VLOOKUP($C898,'MSCI Database'!$C:$R,6, FALSE)),"")</f>
        <v>3.8</v>
      </c>
      <c r="T898" s="211">
        <f>IFERROR(IF(VLOOKUP($C898,'MSCI Database'!$C:$R,7, FALSE)="","",VLOOKUP($C898,'MSCI Database'!$C:$R,7, FALSE)),"")</f>
        <v>5.6</v>
      </c>
      <c r="U898" s="164">
        <f>IFERROR(IF(VLOOKUP($C898,'MSCI Database'!$C:$R,8, FALSE)="","",VLOOKUP($C898,'MSCI Database'!$C:$R,8, FALSE)),"")</f>
        <v>3.9</v>
      </c>
      <c r="V898" s="175">
        <f>IFERROR(IF(VLOOKUP($C898,'MSCI Database'!$C:$R,9, FALSE)="","",VLOOKUP($C898,'MSCI Database'!$C:$R,9, FALSE)),"")</f>
        <v>4.4000000000000004</v>
      </c>
      <c r="W898" s="165">
        <f t="shared" ca="1" si="36"/>
        <v>0</v>
      </c>
      <c r="X898" s="166">
        <f>IFERROR(IF(VLOOKUP($C898,'MSCI Database'!$C:$R,10, FALSE)="","",VLOOKUP($C898,'MSCI Database'!$C:$R,10, FALSE)),"")</f>
        <v>639636</v>
      </c>
      <c r="Y898" s="133" t="str">
        <f>IFERROR(IF(VLOOKUP($C898,'MSCI Database'!$C:$R,11, FALSE)="","",VLOOKUP($C898,'MSCI Database'!$C:$R,11, FALSE)),"")</f>
        <v>2019</v>
      </c>
      <c r="Z898" s="133" t="str">
        <f>IFERROR(IF(VLOOKUP($C898,'MSCI Database'!$C:$R,12, FALSE)="","",VLOOKUP($C898,'MSCI Database'!$C:$R,12, FALSE)),"")</f>
        <v>E.Segmt-Moderately Low</v>
      </c>
      <c r="AA898" s="202" t="str">
        <f>IFERROR(IF(VLOOKUP($C898,'MSCI Database'!$C:$R,13, FALSE)="","",VLOOKUP($C898,'MSCI Database'!$C:$R,13, FALSE)),"")</f>
        <v/>
      </c>
    </row>
    <row r="899" spans="1:27" s="130" customFormat="1" ht="15" hidden="1" customHeight="1" outlineLevel="1">
      <c r="A899" s="130" t="s">
        <v>11490</v>
      </c>
      <c r="B899" s="130" t="s">
        <v>11491</v>
      </c>
      <c r="C899" s="130" t="s">
        <v>11492</v>
      </c>
      <c r="D899" s="130" t="s">
        <v>12128</v>
      </c>
      <c r="E899" s="130" t="s">
        <v>18673</v>
      </c>
      <c r="F899" s="169">
        <v>0.1120525530141985</v>
      </c>
      <c r="G899" s="132" t="str">
        <f ca="1">IFERROR(_xll.BQL($A899, "cur_mkt_cap(currency=EUR)")/1000000, " ")</f>
        <v xml:space="preserve"> </v>
      </c>
      <c r="M899" s="305">
        <f t="shared" si="37"/>
        <v>7.249800180018642E-5</v>
      </c>
      <c r="N899" s="223">
        <f t="shared" si="38"/>
        <v>1.2207218267878206E-3</v>
      </c>
      <c r="O899" s="172" t="str">
        <f>IFERROR(IF(VLOOKUP($C899,'MSCI Database'!$C:$R,2, FALSE)="","",VLOOKUP($C899,'MSCI Database'!$C:$R,2, FALSE)),"")</f>
        <v>Industrial Machinery</v>
      </c>
      <c r="P899" s="186" t="str">
        <f>IFERROR(IF(VLOOKUP($C899,'MSCI Database'!$C:$R,3, FALSE)="","",VLOOKUP($C899,'MSCI Database'!$C:$R,3, FALSE)),"")</f>
        <v>BBB</v>
      </c>
      <c r="Q899" s="164" t="str">
        <f>IFERROR(IF(VLOOKUP($C899,'MSCI Database'!$C:$R,4, FALSE)="","",VLOOKUP($C899,'MSCI Database'!$C:$R,4, FALSE)),"")</f>
        <v>0</v>
      </c>
      <c r="R899" s="164">
        <f>IFERROR(IF(VLOOKUP($C899,'MSCI Database'!$C:$R,5, FALSE)="","",VLOOKUP($C899,'MSCI Database'!$C:$R,5, FALSE)),"")</f>
        <v>5.7</v>
      </c>
      <c r="S899" s="164">
        <f>IFERROR(IF(VLOOKUP($C899,'MSCI Database'!$C:$R,6, FALSE)="","",VLOOKUP($C899,'MSCI Database'!$C:$R,6, FALSE)),"")</f>
        <v>4.0999999999999996</v>
      </c>
      <c r="T899" s="211">
        <f>IFERROR(IF(VLOOKUP($C899,'MSCI Database'!$C:$R,7, FALSE)="","",VLOOKUP($C899,'MSCI Database'!$C:$R,7, FALSE)),"")</f>
        <v>5.8</v>
      </c>
      <c r="U899" s="164">
        <f>IFERROR(IF(VLOOKUP($C899,'MSCI Database'!$C:$R,8, FALSE)="","",VLOOKUP($C899,'MSCI Database'!$C:$R,8, FALSE)),"")</f>
        <v>5.2</v>
      </c>
      <c r="V899" s="175">
        <f>IFERROR(IF(VLOOKUP($C899,'MSCI Database'!$C:$R,9, FALSE)="","",VLOOKUP($C899,'MSCI Database'!$C:$R,9, FALSE)),"")</f>
        <v>5</v>
      </c>
      <c r="W899" s="165">
        <f t="shared" ca="1" si="36"/>
        <v>0</v>
      </c>
      <c r="X899" s="166">
        <f>IFERROR(IF(VLOOKUP($C899,'MSCI Database'!$C:$R,10, FALSE)="","",VLOOKUP($C899,'MSCI Database'!$C:$R,10, FALSE)),"")</f>
        <v>148926</v>
      </c>
      <c r="Y899" s="133" t="str">
        <f>IFERROR(IF(VLOOKUP($C899,'MSCI Database'!$C:$R,11, FALSE)="","",VLOOKUP($C899,'MSCI Database'!$C:$R,11, FALSE)),"")</f>
        <v>2019</v>
      </c>
      <c r="Z899" s="133" t="str">
        <f>IFERROR(IF(VLOOKUP($C899,'MSCI Database'!$C:$R,12, FALSE)="","",VLOOKUP($C899,'MSCI Database'!$C:$R,12, FALSE)),"")</f>
        <v>E.Segmt-Moderately High</v>
      </c>
      <c r="AA899" s="202" t="str">
        <f>IFERROR(IF(VLOOKUP($C899,'MSCI Database'!$C:$R,13, FALSE)="","",VLOOKUP($C899,'MSCI Database'!$C:$R,13, FALSE)),"")</f>
        <v/>
      </c>
    </row>
    <row r="900" spans="1:27" s="130" customFormat="1" ht="15" hidden="1" customHeight="1" outlineLevel="1">
      <c r="A900" s="130" t="s">
        <v>11496</v>
      </c>
      <c r="B900" s="130" t="s">
        <v>11497</v>
      </c>
      <c r="C900" s="130" t="s">
        <v>11498</v>
      </c>
      <c r="D900" s="130" t="s">
        <v>12128</v>
      </c>
      <c r="E900" s="130" t="s">
        <v>18682</v>
      </c>
      <c r="F900" s="169">
        <v>0.11189778121447751</v>
      </c>
      <c r="G900" s="132" t="str">
        <f ca="1">IFERROR(_xll.BQL($A900, "cur_mkt_cap(currency=EUR)")/1000000, " ")</f>
        <v xml:space="preserve"> </v>
      </c>
      <c r="M900" s="305">
        <f t="shared" si="37"/>
        <v>7.239786444576694E-5</v>
      </c>
      <c r="N900" s="223">
        <f t="shared" si="38"/>
        <v>1.2190357133615008E-3</v>
      </c>
      <c r="O900" s="172" t="str">
        <f>IFERROR(IF(VLOOKUP($C900,'MSCI Database'!$C:$R,2, FALSE)="","",VLOOKUP($C900,'MSCI Database'!$C:$R,2, FALSE)),"")</f>
        <v>Real Estate Development &amp; Diversified Activities</v>
      </c>
      <c r="P900" s="186" t="str">
        <f>IFERROR(IF(VLOOKUP($C900,'MSCI Database'!$C:$R,3, FALSE)="","",VLOOKUP($C900,'MSCI Database'!$C:$R,3, FALSE)),"")</f>
        <v>B</v>
      </c>
      <c r="Q900" s="164" t="str">
        <f>IFERROR(IF(VLOOKUP($C900,'MSCI Database'!$C:$R,4, FALSE)="","",VLOOKUP($C900,'MSCI Database'!$C:$R,4, FALSE)),"")</f>
        <v>-1</v>
      </c>
      <c r="R900" s="164">
        <f>IFERROR(IF(VLOOKUP($C900,'MSCI Database'!$C:$R,5, FALSE)="","",VLOOKUP($C900,'MSCI Database'!$C:$R,5, FALSE)),"")</f>
        <v>2.7</v>
      </c>
      <c r="S900" s="164">
        <f>IFERROR(IF(VLOOKUP($C900,'MSCI Database'!$C:$R,6, FALSE)="","",VLOOKUP($C900,'MSCI Database'!$C:$R,6, FALSE)),"")</f>
        <v>4.0999999999999996</v>
      </c>
      <c r="T900" s="211">
        <f>IFERROR(IF(VLOOKUP($C900,'MSCI Database'!$C:$R,7, FALSE)="","",VLOOKUP($C900,'MSCI Database'!$C:$R,7, FALSE)),"")</f>
        <v>1.6</v>
      </c>
      <c r="U900" s="164">
        <f>IFERROR(IF(VLOOKUP($C900,'MSCI Database'!$C:$R,8, FALSE)="","",VLOOKUP($C900,'MSCI Database'!$C:$R,8, FALSE)),"")</f>
        <v>4.5</v>
      </c>
      <c r="V900" s="175">
        <f>IFERROR(IF(VLOOKUP($C900,'MSCI Database'!$C:$R,9, FALSE)="","",VLOOKUP($C900,'MSCI Database'!$C:$R,9, FALSE)),"")</f>
        <v>3.4</v>
      </c>
      <c r="W900" s="165">
        <f t="shared" ca="1" si="36"/>
        <v>0</v>
      </c>
      <c r="X900" s="166">
        <f>IFERROR(IF(VLOOKUP($C900,'MSCI Database'!$C:$R,10, FALSE)="","",VLOOKUP($C900,'MSCI Database'!$C:$R,10, FALSE)),"")</f>
        <v>51687</v>
      </c>
      <c r="Y900" s="133" t="str">
        <f>IFERROR(IF(VLOOKUP($C900,'MSCI Database'!$C:$R,11, FALSE)="","",VLOOKUP($C900,'MSCI Database'!$C:$R,11, FALSE)),"")</f>
        <v>2019</v>
      </c>
      <c r="Z900" s="133" t="str">
        <f>IFERROR(IF(VLOOKUP($C900,'MSCI Database'!$C:$R,12, FALSE)="","",VLOOKUP($C900,'MSCI Database'!$C:$R,12, FALSE)),"")</f>
        <v>E.Segmt-Moderately Low</v>
      </c>
      <c r="AA900" s="202" t="str">
        <f>IFERROR(IF(VLOOKUP($C900,'MSCI Database'!$C:$R,13, FALSE)="","",VLOOKUP($C900,'MSCI Database'!$C:$R,13, FALSE)),"")</f>
        <v>Alleged safety and quality lapses cause apprehensions over strength of management programs</v>
      </c>
    </row>
    <row r="901" spans="1:27" s="130" customFormat="1" ht="15" hidden="1" customHeight="1" outlineLevel="1">
      <c r="A901" s="130" t="s">
        <v>9924</v>
      </c>
      <c r="B901" s="130" t="s">
        <v>9925</v>
      </c>
      <c r="C901" s="130" t="s">
        <v>9926</v>
      </c>
      <c r="D901" s="130" t="s">
        <v>12128</v>
      </c>
      <c r="E901" s="130" t="s">
        <v>18688</v>
      </c>
      <c r="F901" s="169">
        <v>0.1117192542452337</v>
      </c>
      <c r="G901" s="132" t="str">
        <f ca="1">IFERROR(_xll.BQL($A901, "cur_mkt_cap(currency=EUR)")/1000000, " ")</f>
        <v xml:space="preserve"> </v>
      </c>
      <c r="M901" s="305">
        <f t="shared" si="37"/>
        <v>7.2282357496666205E-5</v>
      </c>
      <c r="N901" s="223">
        <f t="shared" si="38"/>
        <v>1.2170908065997727E-3</v>
      </c>
      <c r="O901" s="172" t="str">
        <f>IFERROR(IF(VLOOKUP($C901,'MSCI Database'!$C:$R,2, FALSE)="","",VLOOKUP($C901,'MSCI Database'!$C:$R,2, FALSE)),"")</f>
        <v>Banks</v>
      </c>
      <c r="P901" s="186" t="str">
        <f>IFERROR(IF(VLOOKUP($C901,'MSCI Database'!$C:$R,3, FALSE)="","",VLOOKUP($C901,'MSCI Database'!$C:$R,3, FALSE)),"")</f>
        <v>BBB</v>
      </c>
      <c r="Q901" s="164" t="str">
        <f>IFERROR(IF(VLOOKUP($C901,'MSCI Database'!$C:$R,4, FALSE)="","",VLOOKUP($C901,'MSCI Database'!$C:$R,4, FALSE)),"")</f>
        <v>-1</v>
      </c>
      <c r="R901" s="164">
        <f>IFERROR(IF(VLOOKUP($C901,'MSCI Database'!$C:$R,5, FALSE)="","",VLOOKUP($C901,'MSCI Database'!$C:$R,5, FALSE)),"")</f>
        <v>4.5999999999999996</v>
      </c>
      <c r="S901" s="164">
        <f>IFERROR(IF(VLOOKUP($C901,'MSCI Database'!$C:$R,6, FALSE)="","",VLOOKUP($C901,'MSCI Database'!$C:$R,6, FALSE)),"")</f>
        <v>0.6</v>
      </c>
      <c r="T901" s="211">
        <f>IFERROR(IF(VLOOKUP($C901,'MSCI Database'!$C:$R,7, FALSE)="","",VLOOKUP($C901,'MSCI Database'!$C:$R,7, FALSE)),"")</f>
        <v>4.2</v>
      </c>
      <c r="U901" s="164">
        <f>IFERROR(IF(VLOOKUP($C901,'MSCI Database'!$C:$R,8, FALSE)="","",VLOOKUP($C901,'MSCI Database'!$C:$R,8, FALSE)),"")</f>
        <v>4.8</v>
      </c>
      <c r="V901" s="175">
        <f>IFERROR(IF(VLOOKUP($C901,'MSCI Database'!$C:$R,9, FALSE)="","",VLOOKUP($C901,'MSCI Database'!$C:$R,9, FALSE)),"")</f>
        <v>4</v>
      </c>
      <c r="W901" s="165">
        <f t="shared" ca="1" si="36"/>
        <v>0</v>
      </c>
      <c r="X901" s="166">
        <f>IFERROR(IF(VLOOKUP($C901,'MSCI Database'!$C:$R,10, FALSE)="","",VLOOKUP($C901,'MSCI Database'!$C:$R,10, FALSE)),"")</f>
        <v>4410</v>
      </c>
      <c r="Y901" s="133" t="str">
        <f>IFERROR(IF(VLOOKUP($C901,'MSCI Database'!$C:$R,11, FALSE)="","",VLOOKUP($C901,'MSCI Database'!$C:$R,11, FALSE)),"")</f>
        <v>2019</v>
      </c>
      <c r="Z901" s="133" t="str">
        <f>IFERROR(IF(VLOOKUP($C901,'MSCI Database'!$C:$R,12, FALSE)="","",VLOOKUP($C901,'MSCI Database'!$C:$R,12, FALSE)),"")</f>
        <v>E.Segmt-Moderately Low</v>
      </c>
      <c r="AA901" s="202" t="str">
        <f>IFERROR(IF(VLOOKUP($C901,'MSCI Database'!$C:$R,13, FALSE)="","",VLOOKUP($C901,'MSCI Database'!$C:$R,13, FALSE)),"")</f>
        <v/>
      </c>
    </row>
    <row r="902" spans="1:27" s="130" customFormat="1" ht="15" hidden="1" customHeight="1" outlineLevel="1">
      <c r="A902" s="130" t="s">
        <v>8960</v>
      </c>
      <c r="B902" s="130" t="s">
        <v>8961</v>
      </c>
      <c r="C902" s="130" t="s">
        <v>8962</v>
      </c>
      <c r="D902" s="130" t="s">
        <v>18709</v>
      </c>
      <c r="E902" s="130" t="s">
        <v>18688</v>
      </c>
      <c r="F902" s="169">
        <v>0.1116830373266184</v>
      </c>
      <c r="G902" s="132" t="str">
        <f ca="1">IFERROR(_xll.BQL($A902, "cur_mkt_cap(currency=EUR)")/1000000, " ")</f>
        <v xml:space="preserve"> </v>
      </c>
      <c r="M902" s="305">
        <f t="shared" si="37"/>
        <v>7.2258925150322099E-5</v>
      </c>
      <c r="N902" s="223">
        <f t="shared" si="38"/>
        <v>1.2166962525993201E-3</v>
      </c>
      <c r="O902" s="172" t="str">
        <f>IFERROR(IF(VLOOKUP($C902,'MSCI Database'!$C:$R,2, FALSE)="","",VLOOKUP($C902,'MSCI Database'!$C:$R,2, FALSE)),"")</f>
        <v>Banks</v>
      </c>
      <c r="P902" s="186" t="str">
        <f>IFERROR(IF(VLOOKUP($C902,'MSCI Database'!$C:$R,3, FALSE)="","",VLOOKUP($C902,'MSCI Database'!$C:$R,3, FALSE)),"")</f>
        <v>BB</v>
      </c>
      <c r="Q902" s="164" t="str">
        <f>IFERROR(IF(VLOOKUP($C902,'MSCI Database'!$C:$R,4, FALSE)="","",VLOOKUP($C902,'MSCI Database'!$C:$R,4, FALSE)),"")</f>
        <v>0</v>
      </c>
      <c r="R902" s="164">
        <f>IFERROR(IF(VLOOKUP($C902,'MSCI Database'!$C:$R,5, FALSE)="","",VLOOKUP($C902,'MSCI Database'!$C:$R,5, FALSE)),"")</f>
        <v>4.2</v>
      </c>
      <c r="S902" s="164">
        <f>IFERROR(IF(VLOOKUP($C902,'MSCI Database'!$C:$R,6, FALSE)="","",VLOOKUP($C902,'MSCI Database'!$C:$R,6, FALSE)),"")</f>
        <v>2.5</v>
      </c>
      <c r="T902" s="211">
        <f>IFERROR(IF(VLOOKUP($C902,'MSCI Database'!$C:$R,7, FALSE)="","",VLOOKUP($C902,'MSCI Database'!$C:$R,7, FALSE)),"")</f>
        <v>3.5</v>
      </c>
      <c r="U902" s="164">
        <f>IFERROR(IF(VLOOKUP($C902,'MSCI Database'!$C:$R,8, FALSE)="","",VLOOKUP($C902,'MSCI Database'!$C:$R,8, FALSE)),"")</f>
        <v>6</v>
      </c>
      <c r="V902" s="175">
        <f>IFERROR(IF(VLOOKUP($C902,'MSCI Database'!$C:$R,9, FALSE)="","",VLOOKUP($C902,'MSCI Database'!$C:$R,9, FALSE)),"")</f>
        <v>4.2</v>
      </c>
      <c r="W902" s="165">
        <f t="shared" ca="1" si="36"/>
        <v>0</v>
      </c>
      <c r="X902" s="166">
        <f>IFERROR(IF(VLOOKUP($C902,'MSCI Database'!$C:$R,10, FALSE)="","",VLOOKUP($C902,'MSCI Database'!$C:$R,10, FALSE)),"")</f>
        <v>16899</v>
      </c>
      <c r="Y902" s="133" t="str">
        <f>IFERROR(IF(VLOOKUP($C902,'MSCI Database'!$C:$R,11, FALSE)="","",VLOOKUP($C902,'MSCI Database'!$C:$R,11, FALSE)),"")</f>
        <v>2019</v>
      </c>
      <c r="Z902" s="133" t="str">
        <f>IFERROR(IF(VLOOKUP($C902,'MSCI Database'!$C:$R,12, FALSE)="","",VLOOKUP($C902,'MSCI Database'!$C:$R,12, FALSE)),"")</f>
        <v>E.Segmt-Moderately Low</v>
      </c>
      <c r="AA902" s="202" t="str">
        <f>IFERROR(IF(VLOOKUP($C902,'MSCI Database'!$C:$R,13, FALSE)="","",VLOOKUP($C902,'MSCI Database'!$C:$R,13, FALSE)),"")</f>
        <v/>
      </c>
    </row>
    <row r="903" spans="1:27" s="130" customFormat="1" ht="15" hidden="1" customHeight="1" outlineLevel="1">
      <c r="A903" s="130" t="s">
        <v>11711</v>
      </c>
      <c r="B903" s="130" t="s">
        <v>11712</v>
      </c>
      <c r="C903" s="130" t="s">
        <v>11713</v>
      </c>
      <c r="D903" s="130" t="s">
        <v>12128</v>
      </c>
      <c r="E903" s="130" t="s">
        <v>18689</v>
      </c>
      <c r="F903" s="169">
        <v>0.1115028112011241</v>
      </c>
      <c r="G903" s="132" t="str">
        <f ca="1">IFERROR(_xll.BQL($A903, "cur_mkt_cap(currency=EUR)")/1000000, " ")</f>
        <v xml:space="preserve"> </v>
      </c>
      <c r="M903" s="305">
        <f t="shared" si="37"/>
        <v>7.2142318847127278E-5</v>
      </c>
      <c r="N903" s="223">
        <f t="shared" si="38"/>
        <v>1.2147328349061915E-3</v>
      </c>
      <c r="O903" s="172" t="str">
        <f>IFERROR(IF(VLOOKUP($C903,'MSCI Database'!$C:$R,2, FALSE)="","",VLOOKUP($C903,'MSCI Database'!$C:$R,2, FALSE)),"")</f>
        <v>Electronic Equipment, Instruments &amp; Components</v>
      </c>
      <c r="P903" s="186" t="str">
        <f>IFERROR(IF(VLOOKUP($C903,'MSCI Database'!$C:$R,3, FALSE)="","",VLOOKUP($C903,'MSCI Database'!$C:$R,3, FALSE)),"")</f>
        <v>A</v>
      </c>
      <c r="Q903" s="164" t="str">
        <f>IFERROR(IF(VLOOKUP($C903,'MSCI Database'!$C:$R,4, FALSE)="","",VLOOKUP($C903,'MSCI Database'!$C:$R,4, FALSE)),"")</f>
        <v/>
      </c>
      <c r="R903" s="164">
        <f>IFERROR(IF(VLOOKUP($C903,'MSCI Database'!$C:$R,5, FALSE)="","",VLOOKUP($C903,'MSCI Database'!$C:$R,5, FALSE)),"")</f>
        <v>6.5</v>
      </c>
      <c r="S903" s="164">
        <f>IFERROR(IF(VLOOKUP($C903,'MSCI Database'!$C:$R,6, FALSE)="","",VLOOKUP($C903,'MSCI Database'!$C:$R,6, FALSE)),"")</f>
        <v>2.5</v>
      </c>
      <c r="T903" s="211">
        <f>IFERROR(IF(VLOOKUP($C903,'MSCI Database'!$C:$R,7, FALSE)="","",VLOOKUP($C903,'MSCI Database'!$C:$R,7, FALSE)),"")</f>
        <v>5.3</v>
      </c>
      <c r="U903" s="164">
        <f>IFERROR(IF(VLOOKUP($C903,'MSCI Database'!$C:$R,8, FALSE)="","",VLOOKUP($C903,'MSCI Database'!$C:$R,8, FALSE)),"")</f>
        <v>5.5</v>
      </c>
      <c r="V903" s="175">
        <f>IFERROR(IF(VLOOKUP($C903,'MSCI Database'!$C:$R,9, FALSE)="","",VLOOKUP($C903,'MSCI Database'!$C:$R,9, FALSE)),"")</f>
        <v>4.9000000000000004</v>
      </c>
      <c r="W903" s="165">
        <f t="shared" ca="1" si="36"/>
        <v>0</v>
      </c>
      <c r="X903" s="166">
        <f>IFERROR(IF(VLOOKUP($C903,'MSCI Database'!$C:$R,10, FALSE)="","",VLOOKUP($C903,'MSCI Database'!$C:$R,10, FALSE)),"")</f>
        <v>50040</v>
      </c>
      <c r="Y903" s="133" t="str">
        <f>IFERROR(IF(VLOOKUP($C903,'MSCI Database'!$C:$R,11, FALSE)="","",VLOOKUP($C903,'MSCI Database'!$C:$R,11, FALSE)),"")</f>
        <v>2019</v>
      </c>
      <c r="Z903" s="133" t="str">
        <f>IFERROR(IF(VLOOKUP($C903,'MSCI Database'!$C:$R,12, FALSE)="","",VLOOKUP($C903,'MSCI Database'!$C:$R,12, FALSE)),"")</f>
        <v>E.Segmt-Moderate</v>
      </c>
      <c r="AA903" s="202" t="str">
        <f>IFERROR(IF(VLOOKUP($C903,'MSCI Database'!$C:$R,13, FALSE)="","",VLOOKUP($C903,'MSCI Database'!$C:$R,13, FALSE)),"")</f>
        <v/>
      </c>
    </row>
    <row r="904" spans="1:27" s="130" customFormat="1" ht="15" hidden="1" customHeight="1" outlineLevel="1">
      <c r="A904" s="130" t="s">
        <v>8986</v>
      </c>
      <c r="B904" s="130" t="s">
        <v>8987</v>
      </c>
      <c r="C904" s="130" t="s">
        <v>8988</v>
      </c>
      <c r="D904" s="130" t="s">
        <v>12128</v>
      </c>
      <c r="E904" s="130" t="s">
        <v>12133</v>
      </c>
      <c r="F904" s="169">
        <v>0.1106403192343981</v>
      </c>
      <c r="G904" s="132" t="str">
        <f ca="1">IFERROR(_xll.BQL($A904, "cur_mkt_cap(currency=EUR)")/1000000, " ")</f>
        <v xml:space="preserve"> </v>
      </c>
      <c r="M904" s="305">
        <f t="shared" si="37"/>
        <v>7.1584286544655555E-5</v>
      </c>
      <c r="N904" s="223">
        <f t="shared" si="38"/>
        <v>1.2053366833604238E-3</v>
      </c>
      <c r="O904" s="172" t="str">
        <f>IFERROR(IF(VLOOKUP($C904,'MSCI Database'!$C:$R,2, FALSE)="","",VLOOKUP($C904,'MSCI Database'!$C:$R,2, FALSE)),"")</f>
        <v>Health Care Providers &amp; Services</v>
      </c>
      <c r="P904" s="186" t="str">
        <f>IFERROR(IF(VLOOKUP($C904,'MSCI Database'!$C:$R,3, FALSE)="","",VLOOKUP($C904,'MSCI Database'!$C:$R,3, FALSE)),"")</f>
        <v>AA</v>
      </c>
      <c r="Q904" s="164" t="str">
        <f>IFERROR(IF(VLOOKUP($C904,'MSCI Database'!$C:$R,4, FALSE)="","",VLOOKUP($C904,'MSCI Database'!$C:$R,4, FALSE)),"")</f>
        <v>0</v>
      </c>
      <c r="R904" s="164">
        <f>IFERROR(IF(VLOOKUP($C904,'MSCI Database'!$C:$R,5, FALSE)="","",VLOOKUP($C904,'MSCI Database'!$C:$R,5, FALSE)),"")</f>
        <v>8.4</v>
      </c>
      <c r="S904" s="164">
        <f>IFERROR(IF(VLOOKUP($C904,'MSCI Database'!$C:$R,6, FALSE)="","",VLOOKUP($C904,'MSCI Database'!$C:$R,6, FALSE)),"")</f>
        <v>7.2</v>
      </c>
      <c r="T904" s="211">
        <f>IFERROR(IF(VLOOKUP($C904,'MSCI Database'!$C:$R,7, FALSE)="","",VLOOKUP($C904,'MSCI Database'!$C:$R,7, FALSE)),"")</f>
        <v>5.9</v>
      </c>
      <c r="U904" s="164">
        <f>IFERROR(IF(VLOOKUP($C904,'MSCI Database'!$C:$R,8, FALSE)="","",VLOOKUP($C904,'MSCI Database'!$C:$R,8, FALSE)),"")</f>
        <v>6.3</v>
      </c>
      <c r="V904" s="175">
        <f>IFERROR(IF(VLOOKUP($C904,'MSCI Database'!$C:$R,9, FALSE)="","",VLOOKUP($C904,'MSCI Database'!$C:$R,9, FALSE)),"")</f>
        <v>6.1</v>
      </c>
      <c r="W904" s="165">
        <f t="shared" ca="1" si="36"/>
        <v>0</v>
      </c>
      <c r="X904" s="166">
        <f>IFERROR(IF(VLOOKUP($C904,'MSCI Database'!$C:$R,10, FALSE)="","",VLOOKUP($C904,'MSCI Database'!$C:$R,10, FALSE)),"")</f>
        <v>9739</v>
      </c>
      <c r="Y904" s="133" t="str">
        <f>IFERROR(IF(VLOOKUP($C904,'MSCI Database'!$C:$R,11, FALSE)="","",VLOOKUP($C904,'MSCI Database'!$C:$R,11, FALSE)),"")</f>
        <v>2019</v>
      </c>
      <c r="Z904" s="133" t="str">
        <f>IFERROR(IF(VLOOKUP($C904,'MSCI Database'!$C:$R,12, FALSE)="","",VLOOKUP($C904,'MSCI Database'!$C:$R,12, FALSE)),"")</f>
        <v>E.Segmt-Moderate</v>
      </c>
      <c r="AA904" s="202" t="str">
        <f>IFERROR(IF(VLOOKUP($C904,'MSCI Database'!$C:$R,13, FALSE)="","",VLOOKUP($C904,'MSCI Database'!$C:$R,13, FALSE)),"")</f>
        <v/>
      </c>
    </row>
    <row r="905" spans="1:27" s="130" customFormat="1" ht="15" hidden="1" customHeight="1" outlineLevel="1">
      <c r="A905" s="130" t="s">
        <v>11314</v>
      </c>
      <c r="B905" s="130" t="s">
        <v>11315</v>
      </c>
      <c r="C905" s="130" t="s">
        <v>11316</v>
      </c>
      <c r="D905" s="130" t="s">
        <v>12128</v>
      </c>
      <c r="E905" s="130" t="s">
        <v>100</v>
      </c>
      <c r="F905" s="169">
        <v>0.1103444590494544</v>
      </c>
      <c r="G905" s="132" t="str">
        <f ca="1">IFERROR(_xll.BQL($A905, "cur_mkt_cap(currency=EUR)")/1000000, " ")</f>
        <v xml:space="preserve"> </v>
      </c>
      <c r="M905" s="305">
        <f t="shared" si="37"/>
        <v>7.1392865004996989E-5</v>
      </c>
      <c r="N905" s="223">
        <f t="shared" si="38"/>
        <v>1.2021135262281408E-3</v>
      </c>
      <c r="O905" s="172" t="str">
        <f>IFERROR(IF(VLOOKUP($C905,'MSCI Database'!$C:$R,2, FALSE)="","",VLOOKUP($C905,'MSCI Database'!$C:$R,2, FALSE)),"")</f>
        <v>Utilities</v>
      </c>
      <c r="P905" s="186" t="str">
        <f>IFERROR(IF(VLOOKUP($C905,'MSCI Database'!$C:$R,3, FALSE)="","",VLOOKUP($C905,'MSCI Database'!$C:$R,3, FALSE)),"")</f>
        <v>A</v>
      </c>
      <c r="Q905" s="164" t="str">
        <f>IFERROR(IF(VLOOKUP($C905,'MSCI Database'!$C:$R,4, FALSE)="","",VLOOKUP($C905,'MSCI Database'!$C:$R,4, FALSE)),"")</f>
        <v>0</v>
      </c>
      <c r="R905" s="164">
        <f>IFERROR(IF(VLOOKUP($C905,'MSCI Database'!$C:$R,5, FALSE)="","",VLOOKUP($C905,'MSCI Database'!$C:$R,5, FALSE)),"")</f>
        <v>6.7</v>
      </c>
      <c r="S905" s="164">
        <f>IFERROR(IF(VLOOKUP($C905,'MSCI Database'!$C:$R,6, FALSE)="","",VLOOKUP($C905,'MSCI Database'!$C:$R,6, FALSE)),"")</f>
        <v>6.9</v>
      </c>
      <c r="T905" s="211">
        <f>IFERROR(IF(VLOOKUP($C905,'MSCI Database'!$C:$R,7, FALSE)="","",VLOOKUP($C905,'MSCI Database'!$C:$R,7, FALSE)),"")</f>
        <v>9</v>
      </c>
      <c r="U905" s="164">
        <f>IFERROR(IF(VLOOKUP($C905,'MSCI Database'!$C:$R,8, FALSE)="","",VLOOKUP($C905,'MSCI Database'!$C:$R,8, FALSE)),"")</f>
        <v>5.0999999999999996</v>
      </c>
      <c r="V905" s="175">
        <f>IFERROR(IF(VLOOKUP($C905,'MSCI Database'!$C:$R,9, FALSE)="","",VLOOKUP($C905,'MSCI Database'!$C:$R,9, FALSE)),"")</f>
        <v>6.6</v>
      </c>
      <c r="W905" s="165">
        <f t="shared" ca="1" si="36"/>
        <v>0</v>
      </c>
      <c r="X905" s="166">
        <f>IFERROR(IF(VLOOKUP($C905,'MSCI Database'!$C:$R,10, FALSE)="","",VLOOKUP($C905,'MSCI Database'!$C:$R,10, FALSE)),"")</f>
        <v>234019</v>
      </c>
      <c r="Y905" s="133" t="str">
        <f>IFERROR(IF(VLOOKUP($C905,'MSCI Database'!$C:$R,11, FALSE)="","",VLOOKUP($C905,'MSCI Database'!$C:$R,11, FALSE)),"")</f>
        <v>2018</v>
      </c>
      <c r="Z905" s="133" t="str">
        <f>IFERROR(IF(VLOOKUP($C905,'MSCI Database'!$C:$R,12, FALSE)="","",VLOOKUP($C905,'MSCI Database'!$C:$R,12, FALSE)),"")</f>
        <v>E.Segmt-Moderate</v>
      </c>
      <c r="AA905" s="202" t="str">
        <f>IFERROR(IF(VLOOKUP($C905,'MSCI Database'!$C:$R,13, FALSE)="","",VLOOKUP($C905,'MSCI Database'!$C:$R,13, FALSE)),"")</f>
        <v/>
      </c>
    </row>
    <row r="906" spans="1:27" s="130" customFormat="1" ht="15" hidden="1" customHeight="1" outlineLevel="1">
      <c r="A906" s="130" t="s">
        <v>9775</v>
      </c>
      <c r="B906" s="130" t="s">
        <v>9776</v>
      </c>
      <c r="C906" s="130" t="s">
        <v>9777</v>
      </c>
      <c r="D906" s="130" t="s">
        <v>12128</v>
      </c>
      <c r="E906" s="130" t="s">
        <v>18707</v>
      </c>
      <c r="F906" s="169">
        <v>0.1093424826095717</v>
      </c>
      <c r="G906" s="132" t="str">
        <f ca="1">IFERROR(_xll.BQL($A906, "cur_mkt_cap(currency=EUR)")/1000000, " ")</f>
        <v xml:space="preserve"> </v>
      </c>
      <c r="M906" s="305">
        <f t="shared" si="37"/>
        <v>7.0744586248392888E-5</v>
      </c>
      <c r="N906" s="223">
        <f t="shared" si="38"/>
        <v>1.1911978042995473E-3</v>
      </c>
      <c r="O906" s="172" t="str">
        <f>IFERROR(IF(VLOOKUP($C906,'MSCI Database'!$C:$R,2, FALSE)="","",VLOOKUP($C906,'MSCI Database'!$C:$R,2, FALSE)),"")</f>
        <v>Oil &amp; Gas Exploration &amp; Production</v>
      </c>
      <c r="P906" s="186" t="str">
        <f>IFERROR(IF(VLOOKUP($C906,'MSCI Database'!$C:$R,3, FALSE)="","",VLOOKUP($C906,'MSCI Database'!$C:$R,3, FALSE)),"")</f>
        <v>BBB</v>
      </c>
      <c r="Q906" s="164" t="str">
        <f>IFERROR(IF(VLOOKUP($C906,'MSCI Database'!$C:$R,4, FALSE)="","",VLOOKUP($C906,'MSCI Database'!$C:$R,4, FALSE)),"")</f>
        <v>0</v>
      </c>
      <c r="R906" s="164">
        <f>IFERROR(IF(VLOOKUP($C906,'MSCI Database'!$C:$R,5, FALSE)="","",VLOOKUP($C906,'MSCI Database'!$C:$R,5, FALSE)),"")</f>
        <v>5.3</v>
      </c>
      <c r="S906" s="164">
        <f>IFERROR(IF(VLOOKUP($C906,'MSCI Database'!$C:$R,6, FALSE)="","",VLOOKUP($C906,'MSCI Database'!$C:$R,6, FALSE)),"")</f>
        <v>2.7</v>
      </c>
      <c r="T906" s="211">
        <f>IFERROR(IF(VLOOKUP($C906,'MSCI Database'!$C:$R,7, FALSE)="","",VLOOKUP($C906,'MSCI Database'!$C:$R,7, FALSE)),"")</f>
        <v>6.8</v>
      </c>
      <c r="U906" s="164">
        <f>IFERROR(IF(VLOOKUP($C906,'MSCI Database'!$C:$R,8, FALSE)="","",VLOOKUP($C906,'MSCI Database'!$C:$R,8, FALSE)),"")</f>
        <v>7</v>
      </c>
      <c r="V906" s="175">
        <f>IFERROR(IF(VLOOKUP($C906,'MSCI Database'!$C:$R,9, FALSE)="","",VLOOKUP($C906,'MSCI Database'!$C:$R,9, FALSE)),"")</f>
        <v>5.0999999999999996</v>
      </c>
      <c r="W906" s="165">
        <f t="shared" ca="1" si="36"/>
        <v>0</v>
      </c>
      <c r="X906" s="166">
        <f>IFERROR(IF(VLOOKUP($C906,'MSCI Database'!$C:$R,10, FALSE)="","",VLOOKUP($C906,'MSCI Database'!$C:$R,10, FALSE)),"")</f>
        <v>917504</v>
      </c>
      <c r="Y906" s="133" t="str">
        <f>IFERROR(IF(VLOOKUP($C906,'MSCI Database'!$C:$R,11, FALSE)="","",VLOOKUP($C906,'MSCI Database'!$C:$R,11, FALSE)),"")</f>
        <v>2019</v>
      </c>
      <c r="Z906" s="133" t="str">
        <f>IFERROR(IF(VLOOKUP($C906,'MSCI Database'!$C:$R,12, FALSE)="","",VLOOKUP($C906,'MSCI Database'!$C:$R,12, FALSE)),"")</f>
        <v>E.Segmt-Low</v>
      </c>
      <c r="AA906" s="202" t="str">
        <f>IFERROR(IF(VLOOKUP($C906,'MSCI Database'!$C:$R,13, FALSE)="","",VLOOKUP($C906,'MSCI Database'!$C:$R,13, FALSE)),"")</f>
        <v>Improved corporate governance performance; lags peers in environmental emissions mitigation</v>
      </c>
    </row>
    <row r="907" spans="1:27" s="130" customFormat="1" ht="15" hidden="1" customHeight="1" outlineLevel="1">
      <c r="A907" s="130" t="s">
        <v>9232</v>
      </c>
      <c r="B907" s="130" t="s">
        <v>9233</v>
      </c>
      <c r="C907" s="130" t="s">
        <v>9234</v>
      </c>
      <c r="D907" s="130" t="s">
        <v>12128</v>
      </c>
      <c r="E907" s="130" t="s">
        <v>18682</v>
      </c>
      <c r="F907" s="169">
        <v>0.10930374235502981</v>
      </c>
      <c r="G907" s="132" t="str">
        <f ca="1">IFERROR(_xll.BQL($A907, "cur_mkt_cap(currency=EUR)")/1000000, " ")</f>
        <v xml:space="preserve"> </v>
      </c>
      <c r="M907" s="305">
        <f t="shared" si="37"/>
        <v>7.0719521303704277E-5</v>
      </c>
      <c r="N907" s="223">
        <f t="shared" si="38"/>
        <v>1.1907757605975299E-3</v>
      </c>
      <c r="O907" s="172" t="str">
        <f>IFERROR(IF(VLOOKUP($C907,'MSCI Database'!$C:$R,2, FALSE)="","",VLOOKUP($C907,'MSCI Database'!$C:$R,2, FALSE)),"")</f>
        <v>Retail - Consumer Discretionary</v>
      </c>
      <c r="P907" s="186" t="str">
        <f>IFERROR(IF(VLOOKUP($C907,'MSCI Database'!$C:$R,3, FALSE)="","",VLOOKUP($C907,'MSCI Database'!$C:$R,3, FALSE)),"")</f>
        <v>BBB</v>
      </c>
      <c r="Q907" s="164" t="str">
        <f>IFERROR(IF(VLOOKUP($C907,'MSCI Database'!$C:$R,4, FALSE)="","",VLOOKUP($C907,'MSCI Database'!$C:$R,4, FALSE)),"")</f>
        <v>0</v>
      </c>
      <c r="R907" s="164">
        <f>IFERROR(IF(VLOOKUP($C907,'MSCI Database'!$C:$R,5, FALSE)="","",VLOOKUP($C907,'MSCI Database'!$C:$R,5, FALSE)),"")</f>
        <v>4.4000000000000004</v>
      </c>
      <c r="S907" s="164">
        <f>IFERROR(IF(VLOOKUP($C907,'MSCI Database'!$C:$R,6, FALSE)="","",VLOOKUP($C907,'MSCI Database'!$C:$R,6, FALSE)),"")</f>
        <v>2.1</v>
      </c>
      <c r="T907" s="211">
        <f>IFERROR(IF(VLOOKUP($C907,'MSCI Database'!$C:$R,7, FALSE)="","",VLOOKUP($C907,'MSCI Database'!$C:$R,7, FALSE)),"")</f>
        <v>3.8</v>
      </c>
      <c r="U907" s="164">
        <f>IFERROR(IF(VLOOKUP($C907,'MSCI Database'!$C:$R,8, FALSE)="","",VLOOKUP($C907,'MSCI Database'!$C:$R,8, FALSE)),"")</f>
        <v>5.5</v>
      </c>
      <c r="V907" s="175">
        <f>IFERROR(IF(VLOOKUP($C907,'MSCI Database'!$C:$R,9, FALSE)="","",VLOOKUP($C907,'MSCI Database'!$C:$R,9, FALSE)),"")</f>
        <v>4.0999999999999996</v>
      </c>
      <c r="W907" s="165">
        <f t="shared" ca="1" si="36"/>
        <v>0</v>
      </c>
      <c r="X907" s="166">
        <f>IFERROR(IF(VLOOKUP($C907,'MSCI Database'!$C:$R,10, FALSE)="","",VLOOKUP($C907,'MSCI Database'!$C:$R,10, FALSE)),"")</f>
        <v>371839</v>
      </c>
      <c r="Y907" s="133" t="str">
        <f>IFERROR(IF(VLOOKUP($C907,'MSCI Database'!$C:$R,11, FALSE)="","",VLOOKUP($C907,'MSCI Database'!$C:$R,11, FALSE)),"")</f>
        <v>2019</v>
      </c>
      <c r="Z907" s="133" t="str">
        <f>IFERROR(IF(VLOOKUP($C907,'MSCI Database'!$C:$R,12, FALSE)="","",VLOOKUP($C907,'MSCI Database'!$C:$R,12, FALSE)),"")</f>
        <v>E.Segmt-Moderately High</v>
      </c>
      <c r="AA907" s="202" t="str">
        <f>IFERROR(IF(VLOOKUP($C907,'MSCI Database'!$C:$R,13, FALSE)="","",VLOOKUP($C907,'MSCI Database'!$C:$R,13, FALSE)),"")</f>
        <v/>
      </c>
    </row>
    <row r="908" spans="1:27" s="130" customFormat="1" ht="15" hidden="1" customHeight="1" outlineLevel="1">
      <c r="A908" s="130" t="s">
        <v>11042</v>
      </c>
      <c r="B908" s="130" t="s">
        <v>11043</v>
      </c>
      <c r="C908" s="130" t="s">
        <v>11044</v>
      </c>
      <c r="D908" s="130" t="s">
        <v>12128</v>
      </c>
      <c r="E908" s="130" t="s">
        <v>12133</v>
      </c>
      <c r="F908" s="169">
        <v>0.1093005916774084</v>
      </c>
      <c r="G908" s="132" t="str">
        <f ca="1">IFERROR(_xll.BQL($A908, "cur_mkt_cap(currency=EUR)")/1000000, " ")</f>
        <v xml:space="preserve"> </v>
      </c>
      <c r="M908" s="305">
        <f t="shared" si="37"/>
        <v>7.0717482815283231E-5</v>
      </c>
      <c r="N908" s="223">
        <f t="shared" si="38"/>
        <v>1.1907414365162111E-3</v>
      </c>
      <c r="O908" s="172" t="str">
        <f>IFERROR(IF(VLOOKUP($C908,'MSCI Database'!$C:$R,2, FALSE)="","",VLOOKUP($C908,'MSCI Database'!$C:$R,2, FALSE)),"")</f>
        <v>Health Care Equipment &amp; Supplies</v>
      </c>
      <c r="P908" s="186" t="str">
        <f>IFERROR(IF(VLOOKUP($C908,'MSCI Database'!$C:$R,3, FALSE)="","",VLOOKUP($C908,'MSCI Database'!$C:$R,3, FALSE)),"")</f>
        <v>A</v>
      </c>
      <c r="Q908" s="164" t="str">
        <f>IFERROR(IF(VLOOKUP($C908,'MSCI Database'!$C:$R,4, FALSE)="","",VLOOKUP($C908,'MSCI Database'!$C:$R,4, FALSE)),"")</f>
        <v>1</v>
      </c>
      <c r="R908" s="164">
        <f>IFERROR(IF(VLOOKUP($C908,'MSCI Database'!$C:$R,5, FALSE)="","",VLOOKUP($C908,'MSCI Database'!$C:$R,5, FALSE)),"")</f>
        <v>5.8</v>
      </c>
      <c r="S908" s="164">
        <f>IFERROR(IF(VLOOKUP($C908,'MSCI Database'!$C:$R,6, FALSE)="","",VLOOKUP($C908,'MSCI Database'!$C:$R,6, FALSE)),"")</f>
        <v>6</v>
      </c>
      <c r="T908" s="211">
        <f>IFERROR(IF(VLOOKUP($C908,'MSCI Database'!$C:$R,7, FALSE)="","",VLOOKUP($C908,'MSCI Database'!$C:$R,7, FALSE)),"")</f>
        <v>4.7</v>
      </c>
      <c r="U908" s="164">
        <f>IFERROR(IF(VLOOKUP($C908,'MSCI Database'!$C:$R,8, FALSE)="","",VLOOKUP($C908,'MSCI Database'!$C:$R,8, FALSE)),"")</f>
        <v>6.5</v>
      </c>
      <c r="V908" s="175">
        <f>IFERROR(IF(VLOOKUP($C908,'MSCI Database'!$C:$R,9, FALSE)="","",VLOOKUP($C908,'MSCI Database'!$C:$R,9, FALSE)),"")</f>
        <v>5.6</v>
      </c>
      <c r="W908" s="165">
        <f t="shared" ca="1" si="36"/>
        <v>0</v>
      </c>
      <c r="X908" s="166">
        <f>IFERROR(IF(VLOOKUP($C908,'MSCI Database'!$C:$R,10, FALSE)="","",VLOOKUP($C908,'MSCI Database'!$C:$R,10, FALSE)),"")</f>
        <v>19496</v>
      </c>
      <c r="Y908" s="133" t="str">
        <f>IFERROR(IF(VLOOKUP($C908,'MSCI Database'!$C:$R,11, FALSE)="","",VLOOKUP($C908,'MSCI Database'!$C:$R,11, FALSE)),"")</f>
        <v>2019</v>
      </c>
      <c r="Z908" s="133" t="str">
        <f>IFERROR(IF(VLOOKUP($C908,'MSCI Database'!$C:$R,12, FALSE)="","",VLOOKUP($C908,'MSCI Database'!$C:$R,12, FALSE)),"")</f>
        <v>E.Segmt-Moderately High</v>
      </c>
      <c r="AA908" s="202" t="str">
        <f>IFERROR(IF(VLOOKUP($C908,'MSCI Database'!$C:$R,13, FALSE)="","",VLOOKUP($C908,'MSCI Database'!$C:$R,13, FALSE)),"")</f>
        <v/>
      </c>
    </row>
    <row r="909" spans="1:27" s="130" customFormat="1" ht="15" hidden="1" customHeight="1" outlineLevel="1">
      <c r="A909" s="130" t="s">
        <v>10367</v>
      </c>
      <c r="B909" s="130" t="s">
        <v>10368</v>
      </c>
      <c r="C909" s="130" t="s">
        <v>10369</v>
      </c>
      <c r="D909" s="130" t="s">
        <v>12128</v>
      </c>
      <c r="E909" s="130" t="s">
        <v>18682</v>
      </c>
      <c r="F909" s="169">
        <v>0.1092053551124994</v>
      </c>
      <c r="G909" s="132" t="str">
        <f ca="1">IFERROR(_xll.BQL($A909, "cur_mkt_cap(currency=EUR)")/1000000, " ")</f>
        <v xml:space="preserve"> </v>
      </c>
      <c r="M909" s="305">
        <f t="shared" si="37"/>
        <v>7.06558647577871E-5</v>
      </c>
      <c r="N909" s="223">
        <f t="shared" si="38"/>
        <v>1.1897039112625208E-3</v>
      </c>
      <c r="O909" s="172" t="str">
        <f>IFERROR(IF(VLOOKUP($C909,'MSCI Database'!$C:$R,2, FALSE)="","",VLOOKUP($C909,'MSCI Database'!$C:$R,2, FALSE)),"")</f>
        <v>Real Estate Development &amp; Diversified Activities</v>
      </c>
      <c r="P909" s="186" t="str">
        <f>IFERROR(IF(VLOOKUP($C909,'MSCI Database'!$C:$R,3, FALSE)="","",VLOOKUP($C909,'MSCI Database'!$C:$R,3, FALSE)),"")</f>
        <v>A</v>
      </c>
      <c r="Q909" s="164" t="str">
        <f>IFERROR(IF(VLOOKUP($C909,'MSCI Database'!$C:$R,4, FALSE)="","",VLOOKUP($C909,'MSCI Database'!$C:$R,4, FALSE)),"")</f>
        <v>0</v>
      </c>
      <c r="R909" s="164">
        <f>IFERROR(IF(VLOOKUP($C909,'MSCI Database'!$C:$R,5, FALSE)="","",VLOOKUP($C909,'MSCI Database'!$C:$R,5, FALSE)),"")</f>
        <v>7.1</v>
      </c>
      <c r="S909" s="164">
        <f>IFERROR(IF(VLOOKUP($C909,'MSCI Database'!$C:$R,6, FALSE)="","",VLOOKUP($C909,'MSCI Database'!$C:$R,6, FALSE)),"")</f>
        <v>6.8</v>
      </c>
      <c r="T909" s="211">
        <f>IFERROR(IF(VLOOKUP($C909,'MSCI Database'!$C:$R,7, FALSE)="","",VLOOKUP($C909,'MSCI Database'!$C:$R,7, FALSE)),"")</f>
        <v>4.3</v>
      </c>
      <c r="U909" s="164">
        <f>IFERROR(IF(VLOOKUP($C909,'MSCI Database'!$C:$R,8, FALSE)="","",VLOOKUP($C909,'MSCI Database'!$C:$R,8, FALSE)),"")</f>
        <v>4.7</v>
      </c>
      <c r="V909" s="175">
        <f>IFERROR(IF(VLOOKUP($C909,'MSCI Database'!$C:$R,9, FALSE)="","",VLOOKUP($C909,'MSCI Database'!$C:$R,9, FALSE)),"")</f>
        <v>5.2</v>
      </c>
      <c r="W909" s="165">
        <f t="shared" ca="1" si="36"/>
        <v>0</v>
      </c>
      <c r="X909" s="166">
        <f>IFERROR(IF(VLOOKUP($C909,'MSCI Database'!$C:$R,10, FALSE)="","",VLOOKUP($C909,'MSCI Database'!$C:$R,10, FALSE)),"")</f>
        <v>24025</v>
      </c>
      <c r="Y909" s="133" t="str">
        <f>IFERROR(IF(VLOOKUP($C909,'MSCI Database'!$C:$R,11, FALSE)="","",VLOOKUP($C909,'MSCI Database'!$C:$R,11, FALSE)),"")</f>
        <v>2019</v>
      </c>
      <c r="Z909" s="133" t="str">
        <f>IFERROR(IF(VLOOKUP($C909,'MSCI Database'!$C:$R,12, FALSE)="","",VLOOKUP($C909,'MSCI Database'!$C:$R,12, FALSE)),"")</f>
        <v>Reported</v>
      </c>
      <c r="AA909" s="202" t="str">
        <f>IFERROR(IF(VLOOKUP($C909,'MSCI Database'!$C:$R,13, FALSE)="","",VLOOKUP($C909,'MSCI Database'!$C:$R,13, FALSE)),"")</f>
        <v/>
      </c>
    </row>
    <row r="910" spans="1:27" s="130" customFormat="1" ht="15" hidden="1" customHeight="1" outlineLevel="1">
      <c r="A910" s="130" t="s">
        <v>9974</v>
      </c>
      <c r="B910" s="130" t="s">
        <v>9975</v>
      </c>
      <c r="C910" s="130" t="s">
        <v>9976</v>
      </c>
      <c r="D910" s="130" t="s">
        <v>12128</v>
      </c>
      <c r="E910" s="130" t="s">
        <v>18682</v>
      </c>
      <c r="F910" s="169">
        <v>0.1089177570430756</v>
      </c>
      <c r="G910" s="132" t="str">
        <f ca="1">IFERROR(_xll.BQL($A910, "cur_mkt_cap(currency=EUR)")/1000000, " ")</f>
        <v xml:space="preserve"> </v>
      </c>
      <c r="M910" s="305">
        <f t="shared" si="37"/>
        <v>7.0469788806869912E-5</v>
      </c>
      <c r="N910" s="223">
        <f t="shared" si="38"/>
        <v>1.1865707631883026E-3</v>
      </c>
      <c r="O910" s="172" t="str">
        <f>IFERROR(IF(VLOOKUP($C910,'MSCI Database'!$C:$R,2, FALSE)="","",VLOOKUP($C910,'MSCI Database'!$C:$R,2, FALSE)),"")</f>
        <v>Auto Components</v>
      </c>
      <c r="P910" s="186" t="str">
        <f>IFERROR(IF(VLOOKUP($C910,'MSCI Database'!$C:$R,3, FALSE)="","",VLOOKUP($C910,'MSCI Database'!$C:$R,3, FALSE)),"")</f>
        <v>BB</v>
      </c>
      <c r="Q910" s="164" t="str">
        <f>IFERROR(IF(VLOOKUP($C910,'MSCI Database'!$C:$R,4, FALSE)="","",VLOOKUP($C910,'MSCI Database'!$C:$R,4, FALSE)),"")</f>
        <v>0</v>
      </c>
      <c r="R910" s="164">
        <f>IFERROR(IF(VLOOKUP($C910,'MSCI Database'!$C:$R,5, FALSE)="","",VLOOKUP($C910,'MSCI Database'!$C:$R,5, FALSE)),"")</f>
        <v>3.7</v>
      </c>
      <c r="S910" s="164">
        <f>IFERROR(IF(VLOOKUP($C910,'MSCI Database'!$C:$R,6, FALSE)="","",VLOOKUP($C910,'MSCI Database'!$C:$R,6, FALSE)),"")</f>
        <v>2</v>
      </c>
      <c r="T910" s="211">
        <f>IFERROR(IF(VLOOKUP($C910,'MSCI Database'!$C:$R,7, FALSE)="","",VLOOKUP($C910,'MSCI Database'!$C:$R,7, FALSE)),"")</f>
        <v>3.3</v>
      </c>
      <c r="U910" s="164">
        <f>IFERROR(IF(VLOOKUP($C910,'MSCI Database'!$C:$R,8, FALSE)="","",VLOOKUP($C910,'MSCI Database'!$C:$R,8, FALSE)),"")</f>
        <v>5.8</v>
      </c>
      <c r="V910" s="175">
        <f>IFERROR(IF(VLOOKUP($C910,'MSCI Database'!$C:$R,9, FALSE)="","",VLOOKUP($C910,'MSCI Database'!$C:$R,9, FALSE)),"")</f>
        <v>4.0999999999999996</v>
      </c>
      <c r="W910" s="165">
        <f t="shared" ca="1" si="36"/>
        <v>0</v>
      </c>
      <c r="X910" s="166">
        <f>IFERROR(IF(VLOOKUP($C910,'MSCI Database'!$C:$R,10, FALSE)="","",VLOOKUP($C910,'MSCI Database'!$C:$R,10, FALSE)),"")</f>
        <v>44193</v>
      </c>
      <c r="Y910" s="133" t="str">
        <f>IFERROR(IF(VLOOKUP($C910,'MSCI Database'!$C:$R,11, FALSE)="","",VLOOKUP($C910,'MSCI Database'!$C:$R,11, FALSE)),"")</f>
        <v>2019</v>
      </c>
      <c r="Z910" s="133" t="str">
        <f>IFERROR(IF(VLOOKUP($C910,'MSCI Database'!$C:$R,12, FALSE)="","",VLOOKUP($C910,'MSCI Database'!$C:$R,12, FALSE)),"")</f>
        <v>E.Segmt-Moderate</v>
      </c>
      <c r="AA910" s="202" t="str">
        <f>IFERROR(IF(VLOOKUP($C910,'MSCI Database'!$C:$R,13, FALSE)="","",VLOOKUP($C910,'MSCI Database'!$C:$R,13, FALSE)),"")</f>
        <v/>
      </c>
    </row>
    <row r="911" spans="1:27" s="130" customFormat="1" ht="15" hidden="1" customHeight="1" outlineLevel="1">
      <c r="A911" s="130" t="s">
        <v>9818</v>
      </c>
      <c r="B911" s="130" t="s">
        <v>9819</v>
      </c>
      <c r="C911" s="130" t="s">
        <v>9820</v>
      </c>
      <c r="D911" s="130" t="s">
        <v>12128</v>
      </c>
      <c r="E911" s="130" t="s">
        <v>18673</v>
      </c>
      <c r="F911" s="169">
        <v>0.1087150380509832</v>
      </c>
      <c r="G911" s="132" t="str">
        <f ca="1">IFERROR(_xll.BQL($A911, "cur_mkt_cap(currency=EUR)")/1000000, " ")</f>
        <v xml:space="preserve"> </v>
      </c>
      <c r="M911" s="305">
        <f t="shared" si="37"/>
        <v>7.0338629618986128E-5</v>
      </c>
      <c r="N911" s="223">
        <f t="shared" si="38"/>
        <v>1.1843623039279388E-3</v>
      </c>
      <c r="O911" s="172" t="str">
        <f>IFERROR(IF(VLOOKUP($C911,'MSCI Database'!$C:$R,2, FALSE)="","",VLOOKUP($C911,'MSCI Database'!$C:$R,2, FALSE)),"")</f>
        <v>Electrical Equipment</v>
      </c>
      <c r="P911" s="186" t="str">
        <f>IFERROR(IF(VLOOKUP($C911,'MSCI Database'!$C:$R,3, FALSE)="","",VLOOKUP($C911,'MSCI Database'!$C:$R,3, FALSE)),"")</f>
        <v>A</v>
      </c>
      <c r="Q911" s="164" t="str">
        <f>IFERROR(IF(VLOOKUP($C911,'MSCI Database'!$C:$R,4, FALSE)="","",VLOOKUP($C911,'MSCI Database'!$C:$R,4, FALSE)),"")</f>
        <v>1</v>
      </c>
      <c r="R911" s="164">
        <f>IFERROR(IF(VLOOKUP($C911,'MSCI Database'!$C:$R,5, FALSE)="","",VLOOKUP($C911,'MSCI Database'!$C:$R,5, FALSE)),"")</f>
        <v>6.3</v>
      </c>
      <c r="S911" s="164">
        <f>IFERROR(IF(VLOOKUP($C911,'MSCI Database'!$C:$R,6, FALSE)="","",VLOOKUP($C911,'MSCI Database'!$C:$R,6, FALSE)),"")</f>
        <v>4.4000000000000004</v>
      </c>
      <c r="T911" s="211">
        <f>IFERROR(IF(VLOOKUP($C911,'MSCI Database'!$C:$R,7, FALSE)="","",VLOOKUP($C911,'MSCI Database'!$C:$R,7, FALSE)),"")</f>
        <v>5.8</v>
      </c>
      <c r="U911" s="164">
        <f>IFERROR(IF(VLOOKUP($C911,'MSCI Database'!$C:$R,8, FALSE)="","",VLOOKUP($C911,'MSCI Database'!$C:$R,8, FALSE)),"")</f>
        <v>4.3</v>
      </c>
      <c r="V911" s="175">
        <f>IFERROR(IF(VLOOKUP($C911,'MSCI Database'!$C:$R,9, FALSE)="","",VLOOKUP($C911,'MSCI Database'!$C:$R,9, FALSE)),"")</f>
        <v>4.7</v>
      </c>
      <c r="W911" s="165">
        <f t="shared" ca="1" si="36"/>
        <v>0</v>
      </c>
      <c r="X911" s="166">
        <f>IFERROR(IF(VLOOKUP($C911,'MSCI Database'!$C:$R,10, FALSE)="","",VLOOKUP($C911,'MSCI Database'!$C:$R,10, FALSE)),"")</f>
        <v>139852</v>
      </c>
      <c r="Y911" s="133" t="str">
        <f>IFERROR(IF(VLOOKUP($C911,'MSCI Database'!$C:$R,11, FALSE)="","",VLOOKUP($C911,'MSCI Database'!$C:$R,11, FALSE)),"")</f>
        <v>2019</v>
      </c>
      <c r="Z911" s="133" t="str">
        <f>IFERROR(IF(VLOOKUP($C911,'MSCI Database'!$C:$R,12, FALSE)="","",VLOOKUP($C911,'MSCI Database'!$C:$R,12, FALSE)),"")</f>
        <v>E.Segmt-Moderate</v>
      </c>
      <c r="AA911" s="202" t="str">
        <f>IFERROR(IF(VLOOKUP($C911,'MSCI Database'!$C:$R,13, FALSE)="","",VLOOKUP($C911,'MSCI Database'!$C:$R,13, FALSE)),"")</f>
        <v/>
      </c>
    </row>
    <row r="912" spans="1:27" s="130" customFormat="1" ht="15" hidden="1" customHeight="1" outlineLevel="1">
      <c r="A912" s="130" t="s">
        <v>11262</v>
      </c>
      <c r="B912" s="130" t="s">
        <v>11263</v>
      </c>
      <c r="C912" s="130" t="s">
        <v>11264</v>
      </c>
      <c r="D912" s="130" t="s">
        <v>12128</v>
      </c>
      <c r="E912" s="130" t="s">
        <v>12133</v>
      </c>
      <c r="F912" s="169">
        <v>0.10847887184115899</v>
      </c>
      <c r="G912" s="132" t="str">
        <f ca="1">IFERROR(_xll.BQL($A912, "cur_mkt_cap(currency=EUR)")/1000000, " ")</f>
        <v xml:space="preserve"> </v>
      </c>
      <c r="M912" s="305">
        <f t="shared" si="37"/>
        <v>7.018583008122986E-5</v>
      </c>
      <c r="N912" s="223">
        <f t="shared" si="38"/>
        <v>1.1817894643153899E-3</v>
      </c>
      <c r="O912" s="172" t="str">
        <f>IFERROR(IF(VLOOKUP($C912,'MSCI Database'!$C:$R,2, FALSE)="","",VLOOKUP($C912,'MSCI Database'!$C:$R,2, FALSE)),"")</f>
        <v>Health Care Equipment &amp; Supplies</v>
      </c>
      <c r="P912" s="186" t="str">
        <f>IFERROR(IF(VLOOKUP($C912,'MSCI Database'!$C:$R,3, FALSE)="","",VLOOKUP($C912,'MSCI Database'!$C:$R,3, FALSE)),"")</f>
        <v>AA</v>
      </c>
      <c r="Q912" s="164" t="str">
        <f>IFERROR(IF(VLOOKUP($C912,'MSCI Database'!$C:$R,4, FALSE)="","",VLOOKUP($C912,'MSCI Database'!$C:$R,4, FALSE)),"")</f>
        <v>0</v>
      </c>
      <c r="R912" s="164">
        <f>IFERROR(IF(VLOOKUP($C912,'MSCI Database'!$C:$R,5, FALSE)="","",VLOOKUP($C912,'MSCI Database'!$C:$R,5, FALSE)),"")</f>
        <v>8.1999999999999993</v>
      </c>
      <c r="S912" s="164">
        <f>IFERROR(IF(VLOOKUP($C912,'MSCI Database'!$C:$R,6, FALSE)="","",VLOOKUP($C912,'MSCI Database'!$C:$R,6, FALSE)),"")</f>
        <v>6.3</v>
      </c>
      <c r="T912" s="211">
        <f>IFERROR(IF(VLOOKUP($C912,'MSCI Database'!$C:$R,7, FALSE)="","",VLOOKUP($C912,'MSCI Database'!$C:$R,7, FALSE)),"")</f>
        <v>7</v>
      </c>
      <c r="U912" s="164">
        <f>IFERROR(IF(VLOOKUP($C912,'MSCI Database'!$C:$R,8, FALSE)="","",VLOOKUP($C912,'MSCI Database'!$C:$R,8, FALSE)),"")</f>
        <v>5.7</v>
      </c>
      <c r="V912" s="175">
        <f>IFERROR(IF(VLOOKUP($C912,'MSCI Database'!$C:$R,9, FALSE)="","",VLOOKUP($C912,'MSCI Database'!$C:$R,9, FALSE)),"")</f>
        <v>6.5</v>
      </c>
      <c r="W912" s="165">
        <f t="shared" ca="1" si="36"/>
        <v>0</v>
      </c>
      <c r="X912" s="166">
        <f>IFERROR(IF(VLOOKUP($C912,'MSCI Database'!$C:$R,10, FALSE)="","",VLOOKUP($C912,'MSCI Database'!$C:$R,10, FALSE)),"")</f>
        <v>747</v>
      </c>
      <c r="Y912" s="133" t="str">
        <f>IFERROR(IF(VLOOKUP($C912,'MSCI Database'!$C:$R,11, FALSE)="","",VLOOKUP($C912,'MSCI Database'!$C:$R,11, FALSE)),"")</f>
        <v>2019</v>
      </c>
      <c r="Z912" s="133" t="str">
        <f>IFERROR(IF(VLOOKUP($C912,'MSCI Database'!$C:$R,12, FALSE)="","",VLOOKUP($C912,'MSCI Database'!$C:$R,12, FALSE)),"")</f>
        <v>E.Segmt-Moderately Low</v>
      </c>
      <c r="AA912" s="202" t="str">
        <f>IFERROR(IF(VLOOKUP($C912,'MSCI Database'!$C:$R,13, FALSE)="","",VLOOKUP($C912,'MSCI Database'!$C:$R,13, FALSE)),"")</f>
        <v/>
      </c>
    </row>
    <row r="913" spans="1:27" s="130" customFormat="1" ht="15" hidden="1" customHeight="1" outlineLevel="1">
      <c r="A913" s="130" t="s">
        <v>11438</v>
      </c>
      <c r="B913" s="130" t="s">
        <v>11439</v>
      </c>
      <c r="C913" s="130" t="s">
        <v>11440</v>
      </c>
      <c r="D913" s="130" t="s">
        <v>12128</v>
      </c>
      <c r="E913" s="130" t="s">
        <v>18682</v>
      </c>
      <c r="F913" s="169">
        <v>0.1082646283027488</v>
      </c>
      <c r="G913" s="132" t="str">
        <f ca="1">IFERROR(_xll.BQL($A913, "cur_mkt_cap(currency=EUR)")/1000000, " ")</f>
        <v xml:space="preserve"> </v>
      </c>
      <c r="M913" s="305">
        <f t="shared" si="37"/>
        <v>7.0047214511878464E-5</v>
      </c>
      <c r="N913" s="223">
        <f t="shared" si="38"/>
        <v>1.1794554544552803E-3</v>
      </c>
      <c r="O913" s="172" t="str">
        <f>IFERROR(IF(VLOOKUP($C913,'MSCI Database'!$C:$R,2, FALSE)="","",VLOOKUP($C913,'MSCI Database'!$C:$R,2, FALSE)),"")</f>
        <v>Household Durables</v>
      </c>
      <c r="P913" s="186" t="str">
        <f>IFERROR(IF(VLOOKUP($C913,'MSCI Database'!$C:$R,3, FALSE)="","",VLOOKUP($C913,'MSCI Database'!$C:$R,3, FALSE)),"")</f>
        <v>BB</v>
      </c>
      <c r="Q913" s="164" t="str">
        <f>IFERROR(IF(VLOOKUP($C913,'MSCI Database'!$C:$R,4, FALSE)="","",VLOOKUP($C913,'MSCI Database'!$C:$R,4, FALSE)),"")</f>
        <v>0</v>
      </c>
      <c r="R913" s="164">
        <f>IFERROR(IF(VLOOKUP($C913,'MSCI Database'!$C:$R,5, FALSE)="","",VLOOKUP($C913,'MSCI Database'!$C:$R,5, FALSE)),"")</f>
        <v>4.0999999999999996</v>
      </c>
      <c r="S913" s="164">
        <f>IFERROR(IF(VLOOKUP($C913,'MSCI Database'!$C:$R,6, FALSE)="","",VLOOKUP($C913,'MSCI Database'!$C:$R,6, FALSE)),"")</f>
        <v>5.6</v>
      </c>
      <c r="T913" s="211">
        <f>IFERROR(IF(VLOOKUP($C913,'MSCI Database'!$C:$R,7, FALSE)="","",VLOOKUP($C913,'MSCI Database'!$C:$R,7, FALSE)),"")</f>
        <v>3.6</v>
      </c>
      <c r="U913" s="164">
        <f>IFERROR(IF(VLOOKUP($C913,'MSCI Database'!$C:$R,8, FALSE)="","",VLOOKUP($C913,'MSCI Database'!$C:$R,8, FALSE)),"")</f>
        <v>4.4000000000000004</v>
      </c>
      <c r="V913" s="175">
        <f>IFERROR(IF(VLOOKUP($C913,'MSCI Database'!$C:$R,9, FALSE)="","",VLOOKUP($C913,'MSCI Database'!$C:$R,9, FALSE)),"")</f>
        <v>4.2</v>
      </c>
      <c r="W913" s="165">
        <f t="shared" ca="1" si="36"/>
        <v>0</v>
      </c>
      <c r="X913" s="166">
        <f>IFERROR(IF(VLOOKUP($C913,'MSCI Database'!$C:$R,10, FALSE)="","",VLOOKUP($C913,'MSCI Database'!$C:$R,10, FALSE)),"")</f>
        <v>102740</v>
      </c>
      <c r="Y913" s="133" t="str">
        <f>IFERROR(IF(VLOOKUP($C913,'MSCI Database'!$C:$R,11, FALSE)="","",VLOOKUP($C913,'MSCI Database'!$C:$R,11, FALSE)),"")</f>
        <v>2019</v>
      </c>
      <c r="Z913" s="133" t="str">
        <f>IFERROR(IF(VLOOKUP($C913,'MSCI Database'!$C:$R,12, FALSE)="","",VLOOKUP($C913,'MSCI Database'!$C:$R,12, FALSE)),"")</f>
        <v>E.Segmt-Moderately High</v>
      </c>
      <c r="AA913" s="202" t="str">
        <f>IFERROR(IF(VLOOKUP($C913,'MSCI Database'!$C:$R,13, FALSE)="","",VLOOKUP($C913,'MSCI Database'!$C:$R,13, FALSE)),"")</f>
        <v/>
      </c>
    </row>
    <row r="914" spans="1:27" s="130" customFormat="1" ht="15" hidden="1" customHeight="1" outlineLevel="1">
      <c r="A914" s="130" t="s">
        <v>10969</v>
      </c>
      <c r="B914" s="130" t="s">
        <v>10970</v>
      </c>
      <c r="C914" s="130" t="s">
        <v>10971</v>
      </c>
      <c r="D914" s="130" t="s">
        <v>12128</v>
      </c>
      <c r="E914" s="130" t="s">
        <v>18689</v>
      </c>
      <c r="F914" s="169">
        <v>0.1082063312423345</v>
      </c>
      <c r="G914" s="132" t="str">
        <f ca="1">IFERROR(_xll.BQL($A914, "cur_mkt_cap(currency=EUR)")/1000000, " ")</f>
        <v xml:space="preserve"> </v>
      </c>
      <c r="M914" s="305">
        <f t="shared" si="37"/>
        <v>7.0009496313790413E-5</v>
      </c>
      <c r="N914" s="223">
        <f t="shared" si="38"/>
        <v>1.1788203551900609E-3</v>
      </c>
      <c r="O914" s="172" t="str">
        <f>IFERROR(IF(VLOOKUP($C914,'MSCI Database'!$C:$R,2, FALSE)="","",VLOOKUP($C914,'MSCI Database'!$C:$R,2, FALSE)),"")</f>
        <v>Semiconductors &amp; Semiconductor Equipment</v>
      </c>
      <c r="P914" s="186" t="str">
        <f>IFERROR(IF(VLOOKUP($C914,'MSCI Database'!$C:$R,3, FALSE)="","",VLOOKUP($C914,'MSCI Database'!$C:$R,3, FALSE)),"")</f>
        <v>BBB</v>
      </c>
      <c r="Q914" s="164" t="str">
        <f>IFERROR(IF(VLOOKUP($C914,'MSCI Database'!$C:$R,4, FALSE)="","",VLOOKUP($C914,'MSCI Database'!$C:$R,4, FALSE)),"")</f>
        <v>0</v>
      </c>
      <c r="R914" s="164">
        <f>IFERROR(IF(VLOOKUP($C914,'MSCI Database'!$C:$R,5, FALSE)="","",VLOOKUP($C914,'MSCI Database'!$C:$R,5, FALSE)),"")</f>
        <v>4.5</v>
      </c>
      <c r="S914" s="164">
        <f>IFERROR(IF(VLOOKUP($C914,'MSCI Database'!$C:$R,6, FALSE)="","",VLOOKUP($C914,'MSCI Database'!$C:$R,6, FALSE)),"")</f>
        <v>5.2</v>
      </c>
      <c r="T914" s="211">
        <f>IFERROR(IF(VLOOKUP($C914,'MSCI Database'!$C:$R,7, FALSE)="","",VLOOKUP($C914,'MSCI Database'!$C:$R,7, FALSE)),"")</f>
        <v>4.9000000000000004</v>
      </c>
      <c r="U914" s="164">
        <f>IFERROR(IF(VLOOKUP($C914,'MSCI Database'!$C:$R,8, FALSE)="","",VLOOKUP($C914,'MSCI Database'!$C:$R,8, FALSE)),"")</f>
        <v>5.0999999999999996</v>
      </c>
      <c r="V914" s="175">
        <f>IFERROR(IF(VLOOKUP($C914,'MSCI Database'!$C:$R,9, FALSE)="","",VLOOKUP($C914,'MSCI Database'!$C:$R,9, FALSE)),"")</f>
        <v>5.0999999999999996</v>
      </c>
      <c r="W914" s="165">
        <f t="shared" ca="1" si="36"/>
        <v>0</v>
      </c>
      <c r="X914" s="166">
        <f>IFERROR(IF(VLOOKUP($C914,'MSCI Database'!$C:$R,10, FALSE)="","",VLOOKUP($C914,'MSCI Database'!$C:$R,10, FALSE)),"")</f>
        <v>12035</v>
      </c>
      <c r="Y914" s="133" t="str">
        <f>IFERROR(IF(VLOOKUP($C914,'MSCI Database'!$C:$R,11, FALSE)="","",VLOOKUP($C914,'MSCI Database'!$C:$R,11, FALSE)),"")</f>
        <v>2019</v>
      </c>
      <c r="Z914" s="133" t="str">
        <f>IFERROR(IF(VLOOKUP($C914,'MSCI Database'!$C:$R,12, FALSE)="","",VLOOKUP($C914,'MSCI Database'!$C:$R,12, FALSE)),"")</f>
        <v>E.Segmt-Low</v>
      </c>
      <c r="AA914" s="202" t="str">
        <f>IFERROR(IF(VLOOKUP($C914,'MSCI Database'!$C:$R,13, FALSE)="","",VLOOKUP($C914,'MSCI Database'!$C:$R,13, FALSE)),"")</f>
        <v/>
      </c>
    </row>
    <row r="915" spans="1:27" s="130" customFormat="1" ht="15" hidden="1" customHeight="1" outlineLevel="1">
      <c r="A915" s="130" t="s">
        <v>9849</v>
      </c>
      <c r="B915" s="130" t="s">
        <v>9850</v>
      </c>
      <c r="C915" s="130" t="s">
        <v>9851</v>
      </c>
      <c r="D915" s="130" t="s">
        <v>12128</v>
      </c>
      <c r="E915" s="130" t="s">
        <v>18673</v>
      </c>
      <c r="F915" s="169">
        <v>0.10810832497654189</v>
      </c>
      <c r="G915" s="132" t="str">
        <f ca="1">IFERROR(_xll.BQL($A915, "cur_mkt_cap(currency=EUR)")/1000000, " ")</f>
        <v xml:space="preserve"> </v>
      </c>
      <c r="M915" s="305">
        <f t="shared" si="37"/>
        <v>6.9946086259822606E-5</v>
      </c>
      <c r="N915" s="223">
        <f t="shared" si="38"/>
        <v>1.1777526562881013E-3</v>
      </c>
      <c r="O915" s="172" t="str">
        <f>IFERROR(IF(VLOOKUP($C915,'MSCI Database'!$C:$R,2, FALSE)="","",VLOOKUP($C915,'MSCI Database'!$C:$R,2, FALSE)),"")</f>
        <v>Industrial Machinery</v>
      </c>
      <c r="P915" s="186" t="str">
        <f>IFERROR(IF(VLOOKUP($C915,'MSCI Database'!$C:$R,3, FALSE)="","",VLOOKUP($C915,'MSCI Database'!$C:$R,3, FALSE)),"")</f>
        <v>A</v>
      </c>
      <c r="Q915" s="164" t="str">
        <f>IFERROR(IF(VLOOKUP($C915,'MSCI Database'!$C:$R,4, FALSE)="","",VLOOKUP($C915,'MSCI Database'!$C:$R,4, FALSE)),"")</f>
        <v>0</v>
      </c>
      <c r="R915" s="164">
        <f>IFERROR(IF(VLOOKUP($C915,'MSCI Database'!$C:$R,5, FALSE)="","",VLOOKUP($C915,'MSCI Database'!$C:$R,5, FALSE)),"")</f>
        <v>6.3</v>
      </c>
      <c r="S915" s="164">
        <f>IFERROR(IF(VLOOKUP($C915,'MSCI Database'!$C:$R,6, FALSE)="","",VLOOKUP($C915,'MSCI Database'!$C:$R,6, FALSE)),"")</f>
        <v>4</v>
      </c>
      <c r="T915" s="211">
        <f>IFERROR(IF(VLOOKUP($C915,'MSCI Database'!$C:$R,7, FALSE)="","",VLOOKUP($C915,'MSCI Database'!$C:$R,7, FALSE)),"")</f>
        <v>7.2</v>
      </c>
      <c r="U915" s="164">
        <f>IFERROR(IF(VLOOKUP($C915,'MSCI Database'!$C:$R,8, FALSE)="","",VLOOKUP($C915,'MSCI Database'!$C:$R,8, FALSE)),"")</f>
        <v>4.5999999999999996</v>
      </c>
      <c r="V915" s="175">
        <f>IFERROR(IF(VLOOKUP($C915,'MSCI Database'!$C:$R,9, FALSE)="","",VLOOKUP($C915,'MSCI Database'!$C:$R,9, FALSE)),"")</f>
        <v>4.9000000000000004</v>
      </c>
      <c r="W915" s="165">
        <f t="shared" ca="1" si="36"/>
        <v>0</v>
      </c>
      <c r="X915" s="166">
        <f>IFERROR(IF(VLOOKUP($C915,'MSCI Database'!$C:$R,10, FALSE)="","",VLOOKUP($C915,'MSCI Database'!$C:$R,10, FALSE)),"")</f>
        <v>30951</v>
      </c>
      <c r="Y915" s="133" t="str">
        <f>IFERROR(IF(VLOOKUP($C915,'MSCI Database'!$C:$R,11, FALSE)="","",VLOOKUP($C915,'MSCI Database'!$C:$R,11, FALSE)),"")</f>
        <v>2019</v>
      </c>
      <c r="Z915" s="133" t="str">
        <f>IFERROR(IF(VLOOKUP($C915,'MSCI Database'!$C:$R,12, FALSE)="","",VLOOKUP($C915,'MSCI Database'!$C:$R,12, FALSE)),"")</f>
        <v>E.CSI</v>
      </c>
      <c r="AA915" s="202" t="str">
        <f>IFERROR(IF(VLOOKUP($C915,'MSCI Database'!$C:$R,13, FALSE)="","",VLOOKUP($C915,'MSCI Database'!$C:$R,13, FALSE)),"")</f>
        <v/>
      </c>
    </row>
    <row r="916" spans="1:27" s="130" customFormat="1" ht="15" hidden="1" customHeight="1" outlineLevel="1">
      <c r="A916" s="130" t="s">
        <v>11397</v>
      </c>
      <c r="B916" s="130" t="s">
        <v>11398</v>
      </c>
      <c r="C916" s="130" t="s">
        <v>11399</v>
      </c>
      <c r="D916" s="130" t="s">
        <v>12128</v>
      </c>
      <c r="E916" s="130" t="s">
        <v>18689</v>
      </c>
      <c r="F916" s="169">
        <v>0.1079754352107162</v>
      </c>
      <c r="G916" s="132" t="str">
        <f ca="1">IFERROR(_xll.BQL($A916, "cur_mkt_cap(currency=EUR)")/1000000, " ")</f>
        <v xml:space="preserve"> </v>
      </c>
      <c r="M916" s="305">
        <f t="shared" si="37"/>
        <v>6.9860106581333371E-5</v>
      </c>
      <c r="N916" s="223">
        <f t="shared" si="38"/>
        <v>1.1763049299013623E-3</v>
      </c>
      <c r="O916" s="172" t="str">
        <f>IFERROR(IF(VLOOKUP($C916,'MSCI Database'!$C:$R,2, FALSE)="","",VLOOKUP($C916,'MSCI Database'!$C:$R,2, FALSE)),"")</f>
        <v>Electronic Equipment, Instruments &amp; Components</v>
      </c>
      <c r="P916" s="186" t="str">
        <f>IFERROR(IF(VLOOKUP($C916,'MSCI Database'!$C:$R,3, FALSE)="","",VLOOKUP($C916,'MSCI Database'!$C:$R,3, FALSE)),"")</f>
        <v>BBB</v>
      </c>
      <c r="Q916" s="164" t="str">
        <f>IFERROR(IF(VLOOKUP($C916,'MSCI Database'!$C:$R,4, FALSE)="","",VLOOKUP($C916,'MSCI Database'!$C:$R,4, FALSE)),"")</f>
        <v>0</v>
      </c>
      <c r="R916" s="164">
        <f>IFERROR(IF(VLOOKUP($C916,'MSCI Database'!$C:$R,5, FALSE)="","",VLOOKUP($C916,'MSCI Database'!$C:$R,5, FALSE)),"")</f>
        <v>4.8</v>
      </c>
      <c r="S916" s="164">
        <f>IFERROR(IF(VLOOKUP($C916,'MSCI Database'!$C:$R,6, FALSE)="","",VLOOKUP($C916,'MSCI Database'!$C:$R,6, FALSE)),"")</f>
        <v>3.6</v>
      </c>
      <c r="T916" s="211">
        <f>IFERROR(IF(VLOOKUP($C916,'MSCI Database'!$C:$R,7, FALSE)="","",VLOOKUP($C916,'MSCI Database'!$C:$R,7, FALSE)),"")</f>
        <v>5.5</v>
      </c>
      <c r="U916" s="164">
        <f>IFERROR(IF(VLOOKUP($C916,'MSCI Database'!$C:$R,8, FALSE)="","",VLOOKUP($C916,'MSCI Database'!$C:$R,8, FALSE)),"")</f>
        <v>4</v>
      </c>
      <c r="V916" s="175">
        <f>IFERROR(IF(VLOOKUP($C916,'MSCI Database'!$C:$R,9, FALSE)="","",VLOOKUP($C916,'MSCI Database'!$C:$R,9, FALSE)),"")</f>
        <v>4.5</v>
      </c>
      <c r="W916" s="165">
        <f t="shared" ca="1" si="36"/>
        <v>0</v>
      </c>
      <c r="X916" s="166">
        <f>IFERROR(IF(VLOOKUP($C916,'MSCI Database'!$C:$R,10, FALSE)="","",VLOOKUP($C916,'MSCI Database'!$C:$R,10, FALSE)),"")</f>
        <v>266098</v>
      </c>
      <c r="Y916" s="133" t="str">
        <f>IFERROR(IF(VLOOKUP($C916,'MSCI Database'!$C:$R,11, FALSE)="","",VLOOKUP($C916,'MSCI Database'!$C:$R,11, FALSE)),"")</f>
        <v>2019</v>
      </c>
      <c r="Z916" s="133" t="str">
        <f>IFERROR(IF(VLOOKUP($C916,'MSCI Database'!$C:$R,12, FALSE)="","",VLOOKUP($C916,'MSCI Database'!$C:$R,12, FALSE)),"")</f>
        <v>E.Segmt-Moderately High</v>
      </c>
      <c r="AA916" s="202" t="str">
        <f>IFERROR(IF(VLOOKUP($C916,'MSCI Database'!$C:$R,13, FALSE)="","",VLOOKUP($C916,'MSCI Database'!$C:$R,13, FALSE)),"")</f>
        <v/>
      </c>
    </row>
    <row r="917" spans="1:27" s="130" customFormat="1" ht="15" hidden="1" customHeight="1" outlineLevel="1">
      <c r="A917" s="130" t="s">
        <v>11006</v>
      </c>
      <c r="B917" s="130" t="s">
        <v>11007</v>
      </c>
      <c r="C917" s="130" t="s">
        <v>11008</v>
      </c>
      <c r="D917" s="130" t="s">
        <v>12128</v>
      </c>
      <c r="E917" s="130" t="s">
        <v>18688</v>
      </c>
      <c r="F917" s="169">
        <v>0.1075677659727704</v>
      </c>
      <c r="G917" s="132" t="str">
        <f ca="1">IFERROR(_xll.BQL($A917, "cur_mkt_cap(currency=EUR)")/1000000, " ")</f>
        <v xml:space="preserve"> </v>
      </c>
      <c r="M917" s="305">
        <f t="shared" si="37"/>
        <v>6.9596344584382447E-5</v>
      </c>
      <c r="N917" s="223">
        <f t="shared" si="38"/>
        <v>1.1718637036777406E-3</v>
      </c>
      <c r="O917" s="172" t="str">
        <f>IFERROR(IF(VLOOKUP($C917,'MSCI Database'!$C:$R,2, FALSE)="","",VLOOKUP($C917,'MSCI Database'!$C:$R,2, FALSE)),"")</f>
        <v>Banks</v>
      </c>
      <c r="P917" s="186" t="str">
        <f>IFERROR(IF(VLOOKUP($C917,'MSCI Database'!$C:$R,3, FALSE)="","",VLOOKUP($C917,'MSCI Database'!$C:$R,3, FALSE)),"")</f>
        <v>BB</v>
      </c>
      <c r="Q917" s="164" t="str">
        <f>IFERROR(IF(VLOOKUP($C917,'MSCI Database'!$C:$R,4, FALSE)="","",VLOOKUP($C917,'MSCI Database'!$C:$R,4, FALSE)),"")</f>
        <v>0</v>
      </c>
      <c r="R917" s="164">
        <f>IFERROR(IF(VLOOKUP($C917,'MSCI Database'!$C:$R,5, FALSE)="","",VLOOKUP($C917,'MSCI Database'!$C:$R,5, FALSE)),"")</f>
        <v>3.3</v>
      </c>
      <c r="S917" s="164">
        <f>IFERROR(IF(VLOOKUP($C917,'MSCI Database'!$C:$R,6, FALSE)="","",VLOOKUP($C917,'MSCI Database'!$C:$R,6, FALSE)),"")</f>
        <v>1.1000000000000001</v>
      </c>
      <c r="T917" s="211">
        <f>IFERROR(IF(VLOOKUP($C917,'MSCI Database'!$C:$R,7, FALSE)="","",VLOOKUP($C917,'MSCI Database'!$C:$R,7, FALSE)),"")</f>
        <v>3.4</v>
      </c>
      <c r="U917" s="164">
        <f>IFERROR(IF(VLOOKUP($C917,'MSCI Database'!$C:$R,8, FALSE)="","",VLOOKUP($C917,'MSCI Database'!$C:$R,8, FALSE)),"")</f>
        <v>3.4</v>
      </c>
      <c r="V917" s="175">
        <f>IFERROR(IF(VLOOKUP($C917,'MSCI Database'!$C:$R,9, FALSE)="","",VLOOKUP($C917,'MSCI Database'!$C:$R,9, FALSE)),"")</f>
        <v>3.1</v>
      </c>
      <c r="W917" s="165">
        <f t="shared" ca="1" si="36"/>
        <v>0</v>
      </c>
      <c r="X917" s="166">
        <f>IFERROR(IF(VLOOKUP($C917,'MSCI Database'!$C:$R,10, FALSE)="","",VLOOKUP($C917,'MSCI Database'!$C:$R,10, FALSE)),"")</f>
        <v>5713</v>
      </c>
      <c r="Y917" s="133" t="str">
        <f>IFERROR(IF(VLOOKUP($C917,'MSCI Database'!$C:$R,11, FALSE)="","",VLOOKUP($C917,'MSCI Database'!$C:$R,11, FALSE)),"")</f>
        <v>2019</v>
      </c>
      <c r="Z917" s="133" t="str">
        <f>IFERROR(IF(VLOOKUP($C917,'MSCI Database'!$C:$R,12, FALSE)="","",VLOOKUP($C917,'MSCI Database'!$C:$R,12, FALSE)),"")</f>
        <v>E.Segmt-Moderately Low</v>
      </c>
      <c r="AA917" s="202" t="str">
        <f>IFERROR(IF(VLOOKUP($C917,'MSCI Database'!$C:$R,13, FALSE)="","",VLOOKUP($C917,'MSCI Database'!$C:$R,13, FALSE)),"")</f>
        <v/>
      </c>
    </row>
    <row r="918" spans="1:27" s="130" customFormat="1" ht="15" hidden="1" customHeight="1" outlineLevel="1">
      <c r="A918" s="130" t="s">
        <v>11236</v>
      </c>
      <c r="B918" s="130" t="s">
        <v>11237</v>
      </c>
      <c r="C918" s="130" t="s">
        <v>11238</v>
      </c>
      <c r="D918" s="130" t="s">
        <v>12128</v>
      </c>
      <c r="E918" s="130" t="s">
        <v>12133</v>
      </c>
      <c r="F918" s="169">
        <v>0.1074846571673472</v>
      </c>
      <c r="G918" s="132" t="str">
        <f ca="1">IFERROR(_xll.BQL($A918, "cur_mkt_cap(currency=EUR)")/1000000, " ")</f>
        <v xml:space="preserve"> </v>
      </c>
      <c r="M918" s="305">
        <f t="shared" si="37"/>
        <v>6.9542573187273638E-5</v>
      </c>
      <c r="N918" s="223">
        <f t="shared" si="38"/>
        <v>1.1709583005427894E-3</v>
      </c>
      <c r="O918" s="172" t="str">
        <f>IFERROR(IF(VLOOKUP($C918,'MSCI Database'!$C:$R,2, FALSE)="","",VLOOKUP($C918,'MSCI Database'!$C:$R,2, FALSE)),"")</f>
        <v>Health Care Providers &amp; Services</v>
      </c>
      <c r="P918" s="186" t="str">
        <f>IFERROR(IF(VLOOKUP($C918,'MSCI Database'!$C:$R,3, FALSE)="","",VLOOKUP($C918,'MSCI Database'!$C:$R,3, FALSE)),"")</f>
        <v>A</v>
      </c>
      <c r="Q918" s="164" t="str">
        <f>IFERROR(IF(VLOOKUP($C918,'MSCI Database'!$C:$R,4, FALSE)="","",VLOOKUP($C918,'MSCI Database'!$C:$R,4, FALSE)),"")</f>
        <v>0</v>
      </c>
      <c r="R918" s="164">
        <f>IFERROR(IF(VLOOKUP($C918,'MSCI Database'!$C:$R,5, FALSE)="","",VLOOKUP($C918,'MSCI Database'!$C:$R,5, FALSE)),"")</f>
        <v>6</v>
      </c>
      <c r="S918" s="164">
        <f>IFERROR(IF(VLOOKUP($C918,'MSCI Database'!$C:$R,6, FALSE)="","",VLOOKUP($C918,'MSCI Database'!$C:$R,6, FALSE)),"")</f>
        <v>5.2</v>
      </c>
      <c r="T918" s="211">
        <f>IFERROR(IF(VLOOKUP($C918,'MSCI Database'!$C:$R,7, FALSE)="","",VLOOKUP($C918,'MSCI Database'!$C:$R,7, FALSE)),"")</f>
        <v>5.0999999999999996</v>
      </c>
      <c r="U918" s="164">
        <f>IFERROR(IF(VLOOKUP($C918,'MSCI Database'!$C:$R,8, FALSE)="","",VLOOKUP($C918,'MSCI Database'!$C:$R,8, FALSE)),"")</f>
        <v>4.9000000000000004</v>
      </c>
      <c r="V918" s="175">
        <f>IFERROR(IF(VLOOKUP($C918,'MSCI Database'!$C:$R,9, FALSE)="","",VLOOKUP($C918,'MSCI Database'!$C:$R,9, FALSE)),"")</f>
        <v>5.0999999999999996</v>
      </c>
      <c r="W918" s="165">
        <f t="shared" ca="1" si="36"/>
        <v>0</v>
      </c>
      <c r="X918" s="166">
        <f>IFERROR(IF(VLOOKUP($C918,'MSCI Database'!$C:$R,10, FALSE)="","",VLOOKUP($C918,'MSCI Database'!$C:$R,10, FALSE)),"")</f>
        <v>261164</v>
      </c>
      <c r="Y918" s="133" t="str">
        <f>IFERROR(IF(VLOOKUP($C918,'MSCI Database'!$C:$R,11, FALSE)="","",VLOOKUP($C918,'MSCI Database'!$C:$R,11, FALSE)),"")</f>
        <v>2019</v>
      </c>
      <c r="Z918" s="133" t="str">
        <f>IFERROR(IF(VLOOKUP($C918,'MSCI Database'!$C:$R,12, FALSE)="","",VLOOKUP($C918,'MSCI Database'!$C:$R,12, FALSE)),"")</f>
        <v>E.Segmt-Moderately High</v>
      </c>
      <c r="AA918" s="202" t="str">
        <f>IFERROR(IF(VLOOKUP($C918,'MSCI Database'!$C:$R,13, FALSE)="","",VLOOKUP($C918,'MSCI Database'!$C:$R,13, FALSE)),"")</f>
        <v/>
      </c>
    </row>
    <row r="919" spans="1:27" s="130" customFormat="1" ht="15" hidden="1" customHeight="1" outlineLevel="1">
      <c r="A919" s="130" t="s">
        <v>10972</v>
      </c>
      <c r="B919" s="130" t="s">
        <v>10973</v>
      </c>
      <c r="C919" s="130" t="s">
        <v>10974</v>
      </c>
      <c r="D919" s="130" t="s">
        <v>12128</v>
      </c>
      <c r="E919" s="130" t="s">
        <v>12133</v>
      </c>
      <c r="F919" s="169">
        <v>0.10722750675880641</v>
      </c>
      <c r="G919" s="132" t="str">
        <f ca="1">IFERROR(_xll.BQL($A919, "cur_mkt_cap(currency=EUR)")/1000000, " ")</f>
        <v xml:space="preserve"> </v>
      </c>
      <c r="M919" s="305">
        <f t="shared" si="37"/>
        <v>6.9376196872947735E-5</v>
      </c>
      <c r="N919" s="223">
        <f t="shared" si="38"/>
        <v>1.1681568550778799E-3</v>
      </c>
      <c r="O919" s="172" t="str">
        <f>IFERROR(IF(VLOOKUP($C919,'MSCI Database'!$C:$R,2, FALSE)="","",VLOOKUP($C919,'MSCI Database'!$C:$R,2, FALSE)),"")</f>
        <v>Health Care Providers &amp; Services</v>
      </c>
      <c r="P919" s="186" t="str">
        <f>IFERROR(IF(VLOOKUP($C919,'MSCI Database'!$C:$R,3, FALSE)="","",VLOOKUP($C919,'MSCI Database'!$C:$R,3, FALSE)),"")</f>
        <v>A</v>
      </c>
      <c r="Q919" s="164" t="str">
        <f>IFERROR(IF(VLOOKUP($C919,'MSCI Database'!$C:$R,4, FALSE)="","",VLOOKUP($C919,'MSCI Database'!$C:$R,4, FALSE)),"")</f>
        <v>-1</v>
      </c>
      <c r="R919" s="164">
        <f>IFERROR(IF(VLOOKUP($C919,'MSCI Database'!$C:$R,5, FALSE)="","",VLOOKUP($C919,'MSCI Database'!$C:$R,5, FALSE)),"")</f>
        <v>6.7</v>
      </c>
      <c r="S919" s="164">
        <f>IFERROR(IF(VLOOKUP($C919,'MSCI Database'!$C:$R,6, FALSE)="","",VLOOKUP($C919,'MSCI Database'!$C:$R,6, FALSE)),"")</f>
        <v>7.2</v>
      </c>
      <c r="T919" s="211">
        <f>IFERROR(IF(VLOOKUP($C919,'MSCI Database'!$C:$R,7, FALSE)="","",VLOOKUP($C919,'MSCI Database'!$C:$R,7, FALSE)),"")</f>
        <v>6.4</v>
      </c>
      <c r="U919" s="164">
        <f>IFERROR(IF(VLOOKUP($C919,'MSCI Database'!$C:$R,8, FALSE)="","",VLOOKUP($C919,'MSCI Database'!$C:$R,8, FALSE)),"")</f>
        <v>4.5999999999999996</v>
      </c>
      <c r="V919" s="175">
        <f>IFERROR(IF(VLOOKUP($C919,'MSCI Database'!$C:$R,9, FALSE)="","",VLOOKUP($C919,'MSCI Database'!$C:$R,9, FALSE)),"")</f>
        <v>5.8</v>
      </c>
      <c r="W919" s="165">
        <f t="shared" ca="1" si="36"/>
        <v>0</v>
      </c>
      <c r="X919" s="166">
        <f>IFERROR(IF(VLOOKUP($C919,'MSCI Database'!$C:$R,10, FALSE)="","",VLOOKUP($C919,'MSCI Database'!$C:$R,10, FALSE)),"")</f>
        <v>21407</v>
      </c>
      <c r="Y919" s="133" t="str">
        <f>IFERROR(IF(VLOOKUP($C919,'MSCI Database'!$C:$R,11, FALSE)="","",VLOOKUP($C919,'MSCI Database'!$C:$R,11, FALSE)),"")</f>
        <v>2019</v>
      </c>
      <c r="Z919" s="133" t="str">
        <f>IFERROR(IF(VLOOKUP($C919,'MSCI Database'!$C:$R,12, FALSE)="","",VLOOKUP($C919,'MSCI Database'!$C:$R,12, FALSE)),"")</f>
        <v>E.Segmt-Moderate</v>
      </c>
      <c r="AA919" s="202" t="str">
        <f>IFERROR(IF(VLOOKUP($C919,'MSCI Database'!$C:$R,13, FALSE)="","",VLOOKUP($C919,'MSCI Database'!$C:$R,13, FALSE)),"")</f>
        <v/>
      </c>
    </row>
    <row r="920" spans="1:27" s="130" customFormat="1" ht="15" hidden="1" customHeight="1" outlineLevel="1">
      <c r="A920" s="130" t="s">
        <v>11429</v>
      </c>
      <c r="B920" s="130" t="s">
        <v>11430</v>
      </c>
      <c r="C920" s="130" t="s">
        <v>11431</v>
      </c>
      <c r="D920" s="130" t="s">
        <v>12128</v>
      </c>
      <c r="E920" s="130" t="s">
        <v>18690</v>
      </c>
      <c r="F920" s="169">
        <v>0.1072034252192117</v>
      </c>
      <c r="G920" s="132" t="str">
        <f ca="1">IFERROR(_xll.BQL($A920, "cur_mkt_cap(currency=EUR)")/1000000, " ")</f>
        <v xml:space="preserve"> </v>
      </c>
      <c r="M920" s="305">
        <f t="shared" si="37"/>
        <v>6.9360616116829959E-5</v>
      </c>
      <c r="N920" s="223">
        <f t="shared" si="38"/>
        <v>1.1678945062048275E-3</v>
      </c>
      <c r="O920" s="172" t="str">
        <f>IFERROR(IF(VLOOKUP($C920,'MSCI Database'!$C:$R,2, FALSE)="","",VLOOKUP($C920,'MSCI Database'!$C:$R,2, FALSE)),"")</f>
        <v>Media &amp; Entertainment</v>
      </c>
      <c r="P920" s="186" t="str">
        <f>IFERROR(IF(VLOOKUP($C920,'MSCI Database'!$C:$R,3, FALSE)="","",VLOOKUP($C920,'MSCI Database'!$C:$R,3, FALSE)),"")</f>
        <v>A</v>
      </c>
      <c r="Q920" s="164" t="str">
        <f>IFERROR(IF(VLOOKUP($C920,'MSCI Database'!$C:$R,4, FALSE)="","",VLOOKUP($C920,'MSCI Database'!$C:$R,4, FALSE)),"")</f>
        <v>1</v>
      </c>
      <c r="R920" s="164">
        <f>IFERROR(IF(VLOOKUP($C920,'MSCI Database'!$C:$R,5, FALSE)="","",VLOOKUP($C920,'MSCI Database'!$C:$R,5, FALSE)),"")</f>
        <v>6.3</v>
      </c>
      <c r="S920" s="164">
        <f>IFERROR(IF(VLOOKUP($C920,'MSCI Database'!$C:$R,6, FALSE)="","",VLOOKUP($C920,'MSCI Database'!$C:$R,6, FALSE)),"")</f>
        <v>8.3000000000000007</v>
      </c>
      <c r="T920" s="211">
        <f>IFERROR(IF(VLOOKUP($C920,'MSCI Database'!$C:$R,7, FALSE)="","",VLOOKUP($C920,'MSCI Database'!$C:$R,7, FALSE)),"")</f>
        <v>5.5</v>
      </c>
      <c r="U920" s="164">
        <f>IFERROR(IF(VLOOKUP($C920,'MSCI Database'!$C:$R,8, FALSE)="","",VLOOKUP($C920,'MSCI Database'!$C:$R,8, FALSE)),"")</f>
        <v>5.0999999999999996</v>
      </c>
      <c r="V920" s="175">
        <f>IFERROR(IF(VLOOKUP($C920,'MSCI Database'!$C:$R,9, FALSE)="","",VLOOKUP($C920,'MSCI Database'!$C:$R,9, FALSE)),"")</f>
        <v>5.4</v>
      </c>
      <c r="W920" s="165">
        <f t="shared" ca="1" si="36"/>
        <v>0</v>
      </c>
      <c r="X920" s="166">
        <f>IFERROR(IF(VLOOKUP($C920,'MSCI Database'!$C:$R,10, FALSE)="","",VLOOKUP($C920,'MSCI Database'!$C:$R,10, FALSE)),"")</f>
        <v>19050</v>
      </c>
      <c r="Y920" s="133" t="str">
        <f>IFERROR(IF(VLOOKUP($C920,'MSCI Database'!$C:$R,11, FALSE)="","",VLOOKUP($C920,'MSCI Database'!$C:$R,11, FALSE)),"")</f>
        <v>2019</v>
      </c>
      <c r="Z920" s="133" t="str">
        <f>IFERROR(IF(VLOOKUP($C920,'MSCI Database'!$C:$R,12, FALSE)="","",VLOOKUP($C920,'MSCI Database'!$C:$R,12, FALSE)),"")</f>
        <v>E.Segmt-Moderately Low</v>
      </c>
      <c r="AA920" s="202" t="str">
        <f>IFERROR(IF(VLOOKUP($C920,'MSCI Database'!$C:$R,13, FALSE)="","",VLOOKUP($C920,'MSCI Database'!$C:$R,13, FALSE)),"")</f>
        <v/>
      </c>
    </row>
    <row r="921" spans="1:27" s="130" customFormat="1" ht="15" hidden="1" customHeight="1" outlineLevel="1">
      <c r="A921" s="130" t="s">
        <v>9269</v>
      </c>
      <c r="B921" s="130" t="s">
        <v>9270</v>
      </c>
      <c r="C921" s="130" t="s">
        <v>9271</v>
      </c>
      <c r="D921" s="130" t="s">
        <v>12128</v>
      </c>
      <c r="E921" s="130" t="s">
        <v>18688</v>
      </c>
      <c r="F921" s="169">
        <v>0.1070444868039018</v>
      </c>
      <c r="G921" s="132" t="str">
        <f ca="1">IFERROR(_xll.BQL($A921, "cur_mkt_cap(currency=EUR)")/1000000, " ")</f>
        <v xml:space="preserve"> </v>
      </c>
      <c r="M921" s="305">
        <f t="shared" si="37"/>
        <v>6.9257782962124461E-5</v>
      </c>
      <c r="N921" s="223">
        <f t="shared" si="38"/>
        <v>1.1661630008757229E-3</v>
      </c>
      <c r="O921" s="172" t="str">
        <f>IFERROR(IF(VLOOKUP($C921,'MSCI Database'!$C:$R,2, FALSE)="","",VLOOKUP($C921,'MSCI Database'!$C:$R,2, FALSE)),"")</f>
        <v>Banks</v>
      </c>
      <c r="P921" s="186" t="str">
        <f>IFERROR(IF(VLOOKUP($C921,'MSCI Database'!$C:$R,3, FALSE)="","",VLOOKUP($C921,'MSCI Database'!$C:$R,3, FALSE)),"")</f>
        <v>BBB</v>
      </c>
      <c r="Q921" s="164" t="str">
        <f>IFERROR(IF(VLOOKUP($C921,'MSCI Database'!$C:$R,4, FALSE)="","",VLOOKUP($C921,'MSCI Database'!$C:$R,4, FALSE)),"")</f>
        <v>0</v>
      </c>
      <c r="R921" s="164">
        <f>IFERROR(IF(VLOOKUP($C921,'MSCI Database'!$C:$R,5, FALSE)="","",VLOOKUP($C921,'MSCI Database'!$C:$R,5, FALSE)),"")</f>
        <v>5.0999999999999996</v>
      </c>
      <c r="S921" s="164">
        <f>IFERROR(IF(VLOOKUP($C921,'MSCI Database'!$C:$R,6, FALSE)="","",VLOOKUP($C921,'MSCI Database'!$C:$R,6, FALSE)),"")</f>
        <v>0.8</v>
      </c>
      <c r="T921" s="211">
        <f>IFERROR(IF(VLOOKUP($C921,'MSCI Database'!$C:$R,7, FALSE)="","",VLOOKUP($C921,'MSCI Database'!$C:$R,7, FALSE)),"")</f>
        <v>4.3</v>
      </c>
      <c r="U921" s="164">
        <f>IFERROR(IF(VLOOKUP($C921,'MSCI Database'!$C:$R,8, FALSE)="","",VLOOKUP($C921,'MSCI Database'!$C:$R,8, FALSE)),"")</f>
        <v>5.5</v>
      </c>
      <c r="V921" s="175">
        <f>IFERROR(IF(VLOOKUP($C921,'MSCI Database'!$C:$R,9, FALSE)="","",VLOOKUP($C921,'MSCI Database'!$C:$R,9, FALSE)),"")</f>
        <v>4.2</v>
      </c>
      <c r="W921" s="165">
        <f t="shared" ca="1" si="36"/>
        <v>0</v>
      </c>
      <c r="X921" s="166">
        <f>IFERROR(IF(VLOOKUP($C921,'MSCI Database'!$C:$R,10, FALSE)="","",VLOOKUP($C921,'MSCI Database'!$C:$R,10, FALSE)),"")</f>
        <v>11644</v>
      </c>
      <c r="Y921" s="133" t="str">
        <f>IFERROR(IF(VLOOKUP($C921,'MSCI Database'!$C:$R,11, FALSE)="","",VLOOKUP($C921,'MSCI Database'!$C:$R,11, FALSE)),"")</f>
        <v>2019</v>
      </c>
      <c r="Z921" s="133" t="str">
        <f>IFERROR(IF(VLOOKUP($C921,'MSCI Database'!$C:$R,12, FALSE)="","",VLOOKUP($C921,'MSCI Database'!$C:$R,12, FALSE)),"")</f>
        <v>E.Segmt-Moderate</v>
      </c>
      <c r="AA921" s="202" t="str">
        <f>IFERROR(IF(VLOOKUP($C921,'MSCI Database'!$C:$R,13, FALSE)="","",VLOOKUP($C921,'MSCI Database'!$C:$R,13, FALSE)),"")</f>
        <v/>
      </c>
    </row>
    <row r="922" spans="1:27" s="130" customFormat="1" ht="15" hidden="1" customHeight="1" outlineLevel="1">
      <c r="A922" s="130" t="s">
        <v>10639</v>
      </c>
      <c r="B922" s="130" t="s">
        <v>10640</v>
      </c>
      <c r="C922" s="130" t="s">
        <v>10641</v>
      </c>
      <c r="D922" s="130" t="s">
        <v>12128</v>
      </c>
      <c r="E922" s="130" t="s">
        <v>18689</v>
      </c>
      <c r="F922" s="169">
        <v>0.10669397169615701</v>
      </c>
      <c r="G922" s="132" t="str">
        <f ca="1">IFERROR(_xll.BQL($A922, "cur_mkt_cap(currency=EUR)")/1000000, " ")</f>
        <v xml:space="preserve"> </v>
      </c>
      <c r="M922" s="305">
        <f t="shared" si="37"/>
        <v>6.9030999687413574E-5</v>
      </c>
      <c r="N922" s="223">
        <f t="shared" si="38"/>
        <v>1.1623444226181731E-3</v>
      </c>
      <c r="O922" s="172" t="str">
        <f>IFERROR(IF(VLOOKUP($C922,'MSCI Database'!$C:$R,2, FALSE)="","",VLOOKUP($C922,'MSCI Database'!$C:$R,2, FALSE)),"")</f>
        <v>Software &amp; Services</v>
      </c>
      <c r="P922" s="186" t="str">
        <f>IFERROR(IF(VLOOKUP($C922,'MSCI Database'!$C:$R,3, FALSE)="","",VLOOKUP($C922,'MSCI Database'!$C:$R,3, FALSE)),"")</f>
        <v>BB</v>
      </c>
      <c r="Q922" s="164" t="str">
        <f>IFERROR(IF(VLOOKUP($C922,'MSCI Database'!$C:$R,4, FALSE)="","",VLOOKUP($C922,'MSCI Database'!$C:$R,4, FALSE)),"")</f>
        <v>0</v>
      </c>
      <c r="R922" s="164">
        <f>IFERROR(IF(VLOOKUP($C922,'MSCI Database'!$C:$R,5, FALSE)="","",VLOOKUP($C922,'MSCI Database'!$C:$R,5, FALSE)),"")</f>
        <v>4.0999999999999996</v>
      </c>
      <c r="S922" s="164">
        <f>IFERROR(IF(VLOOKUP($C922,'MSCI Database'!$C:$R,6, FALSE)="","",VLOOKUP($C922,'MSCI Database'!$C:$R,6, FALSE)),"")</f>
        <v>4.0999999999999996</v>
      </c>
      <c r="T922" s="211">
        <f>IFERROR(IF(VLOOKUP($C922,'MSCI Database'!$C:$R,7, FALSE)="","",VLOOKUP($C922,'MSCI Database'!$C:$R,7, FALSE)),"")</f>
        <v>4.5999999999999996</v>
      </c>
      <c r="U922" s="164">
        <f>IFERROR(IF(VLOOKUP($C922,'MSCI Database'!$C:$R,8, FALSE)="","",VLOOKUP($C922,'MSCI Database'!$C:$R,8, FALSE)),"")</f>
        <v>3.1</v>
      </c>
      <c r="V922" s="175">
        <f>IFERROR(IF(VLOOKUP($C922,'MSCI Database'!$C:$R,9, FALSE)="","",VLOOKUP($C922,'MSCI Database'!$C:$R,9, FALSE)),"")</f>
        <v>4</v>
      </c>
      <c r="W922" s="165">
        <f t="shared" ca="1" si="36"/>
        <v>0</v>
      </c>
      <c r="X922" s="166">
        <f>IFERROR(IF(VLOOKUP($C922,'MSCI Database'!$C:$R,10, FALSE)="","",VLOOKUP($C922,'MSCI Database'!$C:$R,10, FALSE)),"")</f>
        <v>6168</v>
      </c>
      <c r="Y922" s="133" t="str">
        <f>IFERROR(IF(VLOOKUP($C922,'MSCI Database'!$C:$R,11, FALSE)="","",VLOOKUP($C922,'MSCI Database'!$C:$R,11, FALSE)),"")</f>
        <v>2019</v>
      </c>
      <c r="Z922" s="133" t="str">
        <f>IFERROR(IF(VLOOKUP($C922,'MSCI Database'!$C:$R,12, FALSE)="","",VLOOKUP($C922,'MSCI Database'!$C:$R,12, FALSE)),"")</f>
        <v>E.Segmt-Moderately High</v>
      </c>
      <c r="AA922" s="202" t="str">
        <f>IFERROR(IF(VLOOKUP($C922,'MSCI Database'!$C:$R,13, FALSE)="","",VLOOKUP($C922,'MSCI Database'!$C:$R,13, FALSE)),"")</f>
        <v/>
      </c>
    </row>
    <row r="923" spans="1:27" s="130" customFormat="1" ht="15" hidden="1" customHeight="1" outlineLevel="1">
      <c r="A923" s="130" t="s">
        <v>9647</v>
      </c>
      <c r="B923" s="130" t="s">
        <v>9648</v>
      </c>
      <c r="C923" s="130" t="s">
        <v>9649</v>
      </c>
      <c r="D923" s="130" t="s">
        <v>12128</v>
      </c>
      <c r="E923" s="130" t="s">
        <v>18673</v>
      </c>
      <c r="F923" s="169">
        <v>0.1063661018457054</v>
      </c>
      <c r="G923" s="132" t="str">
        <f ca="1">IFERROR(_xll.BQL($A923, "cur_mkt_cap(currency=EUR)")/1000000, " ")</f>
        <v xml:space="preserve"> </v>
      </c>
      <c r="M923" s="305">
        <f t="shared" si="37"/>
        <v>6.8818867894171384E-5</v>
      </c>
      <c r="N923" s="223">
        <f t="shared" si="38"/>
        <v>1.1587725461010784E-3</v>
      </c>
      <c r="O923" s="172" t="str">
        <f>IFERROR(IF(VLOOKUP($C923,'MSCI Database'!$C:$R,2, FALSE)="","",VLOOKUP($C923,'MSCI Database'!$C:$R,2, FALSE)),"")</f>
        <v>Professional Services</v>
      </c>
      <c r="P923" s="186" t="str">
        <f>IFERROR(IF(VLOOKUP($C923,'MSCI Database'!$C:$R,3, FALSE)="","",VLOOKUP($C923,'MSCI Database'!$C:$R,3, FALSE)),"")</f>
        <v>BB</v>
      </c>
      <c r="Q923" s="164" t="str">
        <f>IFERROR(IF(VLOOKUP($C923,'MSCI Database'!$C:$R,4, FALSE)="","",VLOOKUP($C923,'MSCI Database'!$C:$R,4, FALSE)),"")</f>
        <v>0</v>
      </c>
      <c r="R923" s="164">
        <f>IFERROR(IF(VLOOKUP($C923,'MSCI Database'!$C:$R,5, FALSE)="","",VLOOKUP($C923,'MSCI Database'!$C:$R,5, FALSE)),"")</f>
        <v>3.6</v>
      </c>
      <c r="S923" s="164">
        <f>IFERROR(IF(VLOOKUP($C923,'MSCI Database'!$C:$R,6, FALSE)="","",VLOOKUP($C923,'MSCI Database'!$C:$R,6, FALSE)),"")</f>
        <v>8</v>
      </c>
      <c r="T923" s="211">
        <f>IFERROR(IF(VLOOKUP($C923,'MSCI Database'!$C:$R,7, FALSE)="","",VLOOKUP($C923,'MSCI Database'!$C:$R,7, FALSE)),"")</f>
        <v>4.0999999999999996</v>
      </c>
      <c r="U923" s="164">
        <f>IFERROR(IF(VLOOKUP($C923,'MSCI Database'!$C:$R,8, FALSE)="","",VLOOKUP($C923,'MSCI Database'!$C:$R,8, FALSE)),"")</f>
        <v>5.9</v>
      </c>
      <c r="V923" s="175">
        <f>IFERROR(IF(VLOOKUP($C923,'MSCI Database'!$C:$R,9, FALSE)="","",VLOOKUP($C923,'MSCI Database'!$C:$R,9, FALSE)),"")</f>
        <v>5.0999999999999996</v>
      </c>
      <c r="W923" s="165">
        <f t="shared" ca="1" si="36"/>
        <v>0</v>
      </c>
      <c r="X923" s="166">
        <f>IFERROR(IF(VLOOKUP($C923,'MSCI Database'!$C:$R,10, FALSE)="","",VLOOKUP($C923,'MSCI Database'!$C:$R,10, FALSE)),"")</f>
        <v>14979</v>
      </c>
      <c r="Y923" s="133" t="str">
        <f>IFERROR(IF(VLOOKUP($C923,'MSCI Database'!$C:$R,11, FALSE)="","",VLOOKUP($C923,'MSCI Database'!$C:$R,11, FALSE)),"")</f>
        <v>2019</v>
      </c>
      <c r="Z923" s="133" t="str">
        <f>IFERROR(IF(VLOOKUP($C923,'MSCI Database'!$C:$R,12, FALSE)="","",VLOOKUP($C923,'MSCI Database'!$C:$R,12, FALSE)),"")</f>
        <v>E.Segmt-Moderate</v>
      </c>
      <c r="AA923" s="202" t="str">
        <f>IFERROR(IF(VLOOKUP($C923,'MSCI Database'!$C:$R,13, FALSE)="","",VLOOKUP($C923,'MSCI Database'!$C:$R,13, FALSE)),"")</f>
        <v/>
      </c>
    </row>
    <row r="924" spans="1:27" s="130" customFormat="1" ht="15" hidden="1" customHeight="1" outlineLevel="1">
      <c r="A924" s="130" t="s">
        <v>10208</v>
      </c>
      <c r="B924" s="130" t="s">
        <v>10209</v>
      </c>
      <c r="C924" s="130" t="s">
        <v>10210</v>
      </c>
      <c r="D924" s="130" t="s">
        <v>12128</v>
      </c>
      <c r="E924" s="130" t="s">
        <v>18704</v>
      </c>
      <c r="F924" s="169">
        <v>0.1061126646904354</v>
      </c>
      <c r="G924" s="132" t="str">
        <f ca="1">IFERROR(_xll.BQL($A924, "cur_mkt_cap(currency=EUR)")/1000000, " ")</f>
        <v xml:space="preserve"> </v>
      </c>
      <c r="M924" s="305">
        <f t="shared" si="37"/>
        <v>6.865489405471169E-5</v>
      </c>
      <c r="N924" s="223">
        <f t="shared" si="38"/>
        <v>1.1560115535236232E-3</v>
      </c>
      <c r="O924" s="172" t="str">
        <f>IFERROR(IF(VLOOKUP($C924,'MSCI Database'!$C:$R,2, FALSE)="","",VLOOKUP($C924,'MSCI Database'!$C:$R,2, FALSE)),"")</f>
        <v>Real Estate Development &amp; Diversified Activities</v>
      </c>
      <c r="P924" s="186" t="str">
        <f>IFERROR(IF(VLOOKUP($C924,'MSCI Database'!$C:$R,3, FALSE)="","",VLOOKUP($C924,'MSCI Database'!$C:$R,3, FALSE)),"")</f>
        <v>A</v>
      </c>
      <c r="Q924" s="164" t="str">
        <f>IFERROR(IF(VLOOKUP($C924,'MSCI Database'!$C:$R,4, FALSE)="","",VLOOKUP($C924,'MSCI Database'!$C:$R,4, FALSE)),"")</f>
        <v>0</v>
      </c>
      <c r="R924" s="164">
        <f>IFERROR(IF(VLOOKUP($C924,'MSCI Database'!$C:$R,5, FALSE)="","",VLOOKUP($C924,'MSCI Database'!$C:$R,5, FALSE)),"")</f>
        <v>5.9</v>
      </c>
      <c r="S924" s="164">
        <f>IFERROR(IF(VLOOKUP($C924,'MSCI Database'!$C:$R,6, FALSE)="","",VLOOKUP($C924,'MSCI Database'!$C:$R,6, FALSE)),"")</f>
        <v>5.7</v>
      </c>
      <c r="T924" s="211">
        <f>IFERROR(IF(VLOOKUP($C924,'MSCI Database'!$C:$R,7, FALSE)="","",VLOOKUP($C924,'MSCI Database'!$C:$R,7, FALSE)),"")</f>
        <v>4</v>
      </c>
      <c r="U924" s="164">
        <f>IFERROR(IF(VLOOKUP($C924,'MSCI Database'!$C:$R,8, FALSE)="","",VLOOKUP($C924,'MSCI Database'!$C:$R,8, FALSE)),"")</f>
        <v>6</v>
      </c>
      <c r="V924" s="175">
        <f>IFERROR(IF(VLOOKUP($C924,'MSCI Database'!$C:$R,9, FALSE)="","",VLOOKUP($C924,'MSCI Database'!$C:$R,9, FALSE)),"")</f>
        <v>5.2</v>
      </c>
      <c r="W924" s="165">
        <f t="shared" ca="1" si="36"/>
        <v>0</v>
      </c>
      <c r="X924" s="166">
        <f>IFERROR(IF(VLOOKUP($C924,'MSCI Database'!$C:$R,10, FALSE)="","",VLOOKUP($C924,'MSCI Database'!$C:$R,10, FALSE)),"")</f>
        <v>47854</v>
      </c>
      <c r="Y924" s="133" t="str">
        <f>IFERROR(IF(VLOOKUP($C924,'MSCI Database'!$C:$R,11, FALSE)="","",VLOOKUP($C924,'MSCI Database'!$C:$R,11, FALSE)),"")</f>
        <v>2019</v>
      </c>
      <c r="Z924" s="133" t="str">
        <f>IFERROR(IF(VLOOKUP($C924,'MSCI Database'!$C:$R,12, FALSE)="","",VLOOKUP($C924,'MSCI Database'!$C:$R,12, FALSE)),"")</f>
        <v>E.Segmt-Moderately Low</v>
      </c>
      <c r="AA924" s="202" t="str">
        <f>IFERROR(IF(VLOOKUP($C924,'MSCI Database'!$C:$R,13, FALSE)="","",VLOOKUP($C924,'MSCI Database'!$C:$R,13, FALSE)),"")</f>
        <v/>
      </c>
    </row>
    <row r="925" spans="1:27" s="130" customFormat="1" ht="15" hidden="1" customHeight="1" outlineLevel="1">
      <c r="A925" s="130" t="s">
        <v>11783</v>
      </c>
      <c r="B925" s="130" t="s">
        <v>11784</v>
      </c>
      <c r="C925" s="130" t="s">
        <v>11785</v>
      </c>
      <c r="D925" s="130" t="s">
        <v>12128</v>
      </c>
      <c r="E925" s="130" t="s">
        <v>18689</v>
      </c>
      <c r="F925" s="169">
        <v>0.1058597202650796</v>
      </c>
      <c r="G925" s="132" t="str">
        <f ca="1">IFERROR(_xll.BQL($A925, "cur_mkt_cap(currency=EUR)")/1000000, " ")</f>
        <v xml:space="preserve"> </v>
      </c>
      <c r="M925" s="305">
        <f t="shared" si="37"/>
        <v>6.8491239011506488E-5</v>
      </c>
      <c r="N925" s="223">
        <f t="shared" si="38"/>
        <v>1.1532559288395788E-3</v>
      </c>
      <c r="O925" s="172" t="str">
        <f>IFERROR(IF(VLOOKUP($C925,'MSCI Database'!$C:$R,2, FALSE)="","",VLOOKUP($C925,'MSCI Database'!$C:$R,2, FALSE)),"")</f>
        <v>Software &amp; Services</v>
      </c>
      <c r="P925" s="186" t="str">
        <f>IFERROR(IF(VLOOKUP($C925,'MSCI Database'!$C:$R,3, FALSE)="","",VLOOKUP($C925,'MSCI Database'!$C:$R,3, FALSE)),"")</f>
        <v>A</v>
      </c>
      <c r="Q925" s="164" t="str">
        <f>IFERROR(IF(VLOOKUP($C925,'MSCI Database'!$C:$R,4, FALSE)="","",VLOOKUP($C925,'MSCI Database'!$C:$R,4, FALSE)),"")</f>
        <v>0</v>
      </c>
      <c r="R925" s="164">
        <f>IFERROR(IF(VLOOKUP($C925,'MSCI Database'!$C:$R,5, FALSE)="","",VLOOKUP($C925,'MSCI Database'!$C:$R,5, FALSE)),"")</f>
        <v>6.2</v>
      </c>
      <c r="S925" s="164">
        <f>IFERROR(IF(VLOOKUP($C925,'MSCI Database'!$C:$R,6, FALSE)="","",VLOOKUP($C925,'MSCI Database'!$C:$R,6, FALSE)),"")</f>
        <v>4.4000000000000004</v>
      </c>
      <c r="T925" s="211">
        <f>IFERROR(IF(VLOOKUP($C925,'MSCI Database'!$C:$R,7, FALSE)="","",VLOOKUP($C925,'MSCI Database'!$C:$R,7, FALSE)),"")</f>
        <v>4.7</v>
      </c>
      <c r="U925" s="164">
        <f>IFERROR(IF(VLOOKUP($C925,'MSCI Database'!$C:$R,8, FALSE)="","",VLOOKUP($C925,'MSCI Database'!$C:$R,8, FALSE)),"")</f>
        <v>5.9</v>
      </c>
      <c r="V925" s="175">
        <f>IFERROR(IF(VLOOKUP($C925,'MSCI Database'!$C:$R,9, FALSE)="","",VLOOKUP($C925,'MSCI Database'!$C:$R,9, FALSE)),"")</f>
        <v>5.0999999999999996</v>
      </c>
      <c r="W925" s="165">
        <f t="shared" ca="1" si="36"/>
        <v>0</v>
      </c>
      <c r="X925" s="166">
        <f>IFERROR(IF(VLOOKUP($C925,'MSCI Database'!$C:$R,10, FALSE)="","",VLOOKUP($C925,'MSCI Database'!$C:$R,10, FALSE)),"")</f>
        <v>5656</v>
      </c>
      <c r="Y925" s="133" t="str">
        <f>IFERROR(IF(VLOOKUP($C925,'MSCI Database'!$C:$R,11, FALSE)="","",VLOOKUP($C925,'MSCI Database'!$C:$R,11, FALSE)),"")</f>
        <v>2019</v>
      </c>
      <c r="Z925" s="133" t="str">
        <f>IFERROR(IF(VLOOKUP($C925,'MSCI Database'!$C:$R,12, FALSE)="","",VLOOKUP($C925,'MSCI Database'!$C:$R,12, FALSE)),"")</f>
        <v>E.Segmt-Moderate</v>
      </c>
      <c r="AA925" s="202" t="str">
        <f>IFERROR(IF(VLOOKUP($C925,'MSCI Database'!$C:$R,13, FALSE)="","",VLOOKUP($C925,'MSCI Database'!$C:$R,13, FALSE)),"")</f>
        <v/>
      </c>
    </row>
    <row r="926" spans="1:27" s="130" customFormat="1" ht="15" hidden="1" customHeight="1" outlineLevel="1">
      <c r="A926" s="130" t="s">
        <v>8698</v>
      </c>
      <c r="B926" s="130" t="s">
        <v>8699</v>
      </c>
      <c r="C926" s="130" t="s">
        <v>8700</v>
      </c>
      <c r="D926" s="130" t="s">
        <v>12128</v>
      </c>
      <c r="E926" s="130" t="s">
        <v>18689</v>
      </c>
      <c r="F926" s="169">
        <v>0.105757071162776</v>
      </c>
      <c r="G926" s="132" t="str">
        <f ca="1">IFERROR(_xll.BQL($A926, "cur_mkt_cap(currency=EUR)")/1000000, " ")</f>
        <v xml:space="preserve"> </v>
      </c>
      <c r="M926" s="305">
        <f t="shared" si="37"/>
        <v>6.8424825042316063E-5</v>
      </c>
      <c r="N926" s="223">
        <f t="shared" si="38"/>
        <v>1.1521376499935242E-3</v>
      </c>
      <c r="O926" s="172" t="str">
        <f>IFERROR(IF(VLOOKUP($C926,'MSCI Database'!$C:$R,2, FALSE)="","",VLOOKUP($C926,'MSCI Database'!$C:$R,2, FALSE)),"")</f>
        <v>Software &amp; Services</v>
      </c>
      <c r="P926" s="186" t="str">
        <f>IFERROR(IF(VLOOKUP($C926,'MSCI Database'!$C:$R,3, FALSE)="","",VLOOKUP($C926,'MSCI Database'!$C:$R,3, FALSE)),"")</f>
        <v>A</v>
      </c>
      <c r="Q926" s="164" t="str">
        <f>IFERROR(IF(VLOOKUP($C926,'MSCI Database'!$C:$R,4, FALSE)="","",VLOOKUP($C926,'MSCI Database'!$C:$R,4, FALSE)),"")</f>
        <v>0</v>
      </c>
      <c r="R926" s="164">
        <f>IFERROR(IF(VLOOKUP($C926,'MSCI Database'!$C:$R,5, FALSE)="","",VLOOKUP($C926,'MSCI Database'!$C:$R,5, FALSE)),"")</f>
        <v>6.2</v>
      </c>
      <c r="S926" s="164">
        <f>IFERROR(IF(VLOOKUP($C926,'MSCI Database'!$C:$R,6, FALSE)="","",VLOOKUP($C926,'MSCI Database'!$C:$R,6, FALSE)),"")</f>
        <v>4.5</v>
      </c>
      <c r="T926" s="211">
        <f>IFERROR(IF(VLOOKUP($C926,'MSCI Database'!$C:$R,7, FALSE)="","",VLOOKUP($C926,'MSCI Database'!$C:$R,7, FALSE)),"")</f>
        <v>4.0999999999999996</v>
      </c>
      <c r="U926" s="164">
        <f>IFERROR(IF(VLOOKUP($C926,'MSCI Database'!$C:$R,8, FALSE)="","",VLOOKUP($C926,'MSCI Database'!$C:$R,8, FALSE)),"")</f>
        <v>4.5999999999999996</v>
      </c>
      <c r="V926" s="175">
        <f>IFERROR(IF(VLOOKUP($C926,'MSCI Database'!$C:$R,9, FALSE)="","",VLOOKUP($C926,'MSCI Database'!$C:$R,9, FALSE)),"")</f>
        <v>4.4000000000000004</v>
      </c>
      <c r="W926" s="165">
        <f t="shared" ca="1" si="36"/>
        <v>0</v>
      </c>
      <c r="X926" s="166">
        <f>IFERROR(IF(VLOOKUP($C926,'MSCI Database'!$C:$R,10, FALSE)="","",VLOOKUP($C926,'MSCI Database'!$C:$R,10, FALSE)),"")</f>
        <v>11420</v>
      </c>
      <c r="Y926" s="133" t="str">
        <f>IFERROR(IF(VLOOKUP($C926,'MSCI Database'!$C:$R,11, FALSE)="","",VLOOKUP($C926,'MSCI Database'!$C:$R,11, FALSE)),"")</f>
        <v>2019</v>
      </c>
      <c r="Z926" s="133" t="str">
        <f>IFERROR(IF(VLOOKUP($C926,'MSCI Database'!$C:$R,12, FALSE)="","",VLOOKUP($C926,'MSCI Database'!$C:$R,12, FALSE)),"")</f>
        <v>E.Segmt-Moderately High</v>
      </c>
      <c r="AA926" s="202" t="str">
        <f>IFERROR(IF(VLOOKUP($C926,'MSCI Database'!$C:$R,13, FALSE)="","",VLOOKUP($C926,'MSCI Database'!$C:$R,13, FALSE)),"")</f>
        <v/>
      </c>
    </row>
    <row r="927" spans="1:27" s="130" customFormat="1" ht="15" hidden="1" customHeight="1" outlineLevel="1">
      <c r="A927" s="130" t="s">
        <v>10194</v>
      </c>
      <c r="B927" s="130" t="s">
        <v>10195</v>
      </c>
      <c r="C927" s="130" t="s">
        <v>10196</v>
      </c>
      <c r="D927" s="130" t="s">
        <v>12128</v>
      </c>
      <c r="E927" s="130" t="s">
        <v>18707</v>
      </c>
      <c r="F927" s="169">
        <v>0.1051099897932002</v>
      </c>
      <c r="G927" s="132" t="str">
        <f ca="1">IFERROR(_xll.BQL($A927, "cur_mkt_cap(currency=EUR)")/1000000, " ")</f>
        <v xml:space="preserve"> </v>
      </c>
      <c r="M927" s="305">
        <f t="shared" si="37"/>
        <v>6.8006163396200527E-5</v>
      </c>
      <c r="N927" s="223">
        <f t="shared" si="38"/>
        <v>1.1450882224677736E-3</v>
      </c>
      <c r="O927" s="172" t="str">
        <f>IFERROR(IF(VLOOKUP($C927,'MSCI Database'!$C:$R,2, FALSE)="","",VLOOKUP($C927,'MSCI Database'!$C:$R,2, FALSE)),"")</f>
        <v>Oil &amp; Gas Refining, Marketing, Transportation &amp; Storage</v>
      </c>
      <c r="P927" s="186" t="str">
        <f>IFERROR(IF(VLOOKUP($C927,'MSCI Database'!$C:$R,3, FALSE)="","",VLOOKUP($C927,'MSCI Database'!$C:$R,3, FALSE)),"")</f>
        <v>BB</v>
      </c>
      <c r="Q927" s="164" t="str">
        <f>IFERROR(IF(VLOOKUP($C927,'MSCI Database'!$C:$R,4, FALSE)="","",VLOOKUP($C927,'MSCI Database'!$C:$R,4, FALSE)),"")</f>
        <v>0</v>
      </c>
      <c r="R927" s="164">
        <f>IFERROR(IF(VLOOKUP($C927,'MSCI Database'!$C:$R,5, FALSE)="","",VLOOKUP($C927,'MSCI Database'!$C:$R,5, FALSE)),"")</f>
        <v>4</v>
      </c>
      <c r="S927" s="164">
        <f>IFERROR(IF(VLOOKUP($C927,'MSCI Database'!$C:$R,6, FALSE)="","",VLOOKUP($C927,'MSCI Database'!$C:$R,6, FALSE)),"")</f>
        <v>3.5</v>
      </c>
      <c r="T927" s="211">
        <f>IFERROR(IF(VLOOKUP($C927,'MSCI Database'!$C:$R,7, FALSE)="","",VLOOKUP($C927,'MSCI Database'!$C:$R,7, FALSE)),"")</f>
        <v>7.6</v>
      </c>
      <c r="U927" s="164">
        <f>IFERROR(IF(VLOOKUP($C927,'MSCI Database'!$C:$R,8, FALSE)="","",VLOOKUP($C927,'MSCI Database'!$C:$R,8, FALSE)),"")</f>
        <v>5</v>
      </c>
      <c r="V927" s="175">
        <f>IFERROR(IF(VLOOKUP($C927,'MSCI Database'!$C:$R,9, FALSE)="","",VLOOKUP($C927,'MSCI Database'!$C:$R,9, FALSE)),"")</f>
        <v>4.7</v>
      </c>
      <c r="W927" s="165">
        <f t="shared" ca="1" si="36"/>
        <v>0</v>
      </c>
      <c r="X927" s="166">
        <f>IFERROR(IF(VLOOKUP($C927,'MSCI Database'!$C:$R,10, FALSE)="","",VLOOKUP($C927,'MSCI Database'!$C:$R,10, FALSE)),"")</f>
        <v>5743237</v>
      </c>
      <c r="Y927" s="133" t="str">
        <f>IFERROR(IF(VLOOKUP($C927,'MSCI Database'!$C:$R,11, FALSE)="","",VLOOKUP($C927,'MSCI Database'!$C:$R,11, FALSE)),"")</f>
        <v>2019</v>
      </c>
      <c r="Z927" s="133" t="str">
        <f>IFERROR(IF(VLOOKUP($C927,'MSCI Database'!$C:$R,12, FALSE)="","",VLOOKUP($C927,'MSCI Database'!$C:$R,12, FALSE)),"")</f>
        <v>E.Segmt-Moderately Low</v>
      </c>
      <c r="AA927" s="202" t="str">
        <f>IFERROR(IF(VLOOKUP($C927,'MSCI Database'!$C:$R,13, FALSE)="","",VLOOKUP($C927,'MSCI Database'!$C:$R,13, FALSE)),"")</f>
        <v>Strong health and safety management; lacks comprehensive environmental strategy</v>
      </c>
    </row>
    <row r="928" spans="1:27" s="130" customFormat="1" ht="15" hidden="1" customHeight="1" outlineLevel="1">
      <c r="A928" s="130" t="s">
        <v>10004</v>
      </c>
      <c r="B928" s="130" t="s">
        <v>10005</v>
      </c>
      <c r="C928" s="130" t="s">
        <v>10006</v>
      </c>
      <c r="D928" s="130" t="s">
        <v>12128</v>
      </c>
      <c r="E928" s="130" t="s">
        <v>18673</v>
      </c>
      <c r="F928" s="169">
        <v>0.1048788880341434</v>
      </c>
      <c r="G928" s="132" t="str">
        <f ca="1">IFERROR(_xll.BQL($A928, "cur_mkt_cap(currency=EUR)")/1000000, " ")</f>
        <v xml:space="preserve"> </v>
      </c>
      <c r="M928" s="305">
        <f t="shared" si="37"/>
        <v>6.7856640558090777E-5</v>
      </c>
      <c r="N928" s="223">
        <f t="shared" si="38"/>
        <v>1.1425705559452272E-3</v>
      </c>
      <c r="O928" s="172" t="str">
        <f>IFERROR(IF(VLOOKUP($C928,'MSCI Database'!$C:$R,2, FALSE)="","",VLOOKUP($C928,'MSCI Database'!$C:$R,2, FALSE)),"")</f>
        <v>Trading Companies &amp; Distributors</v>
      </c>
      <c r="P928" s="186" t="str">
        <f>IFERROR(IF(VLOOKUP($C928,'MSCI Database'!$C:$R,3, FALSE)="","",VLOOKUP($C928,'MSCI Database'!$C:$R,3, FALSE)),"")</f>
        <v>A</v>
      </c>
      <c r="Q928" s="164" t="str">
        <f>IFERROR(IF(VLOOKUP($C928,'MSCI Database'!$C:$R,4, FALSE)="","",VLOOKUP($C928,'MSCI Database'!$C:$R,4, FALSE)),"")</f>
        <v>1</v>
      </c>
      <c r="R928" s="164">
        <f>IFERROR(IF(VLOOKUP($C928,'MSCI Database'!$C:$R,5, FALSE)="","",VLOOKUP($C928,'MSCI Database'!$C:$R,5, FALSE)),"")</f>
        <v>6.7</v>
      </c>
      <c r="S928" s="164">
        <f>IFERROR(IF(VLOOKUP($C928,'MSCI Database'!$C:$R,6, FALSE)="","",VLOOKUP($C928,'MSCI Database'!$C:$R,6, FALSE)),"")</f>
        <v>3.1</v>
      </c>
      <c r="T928" s="211">
        <f>IFERROR(IF(VLOOKUP($C928,'MSCI Database'!$C:$R,7, FALSE)="","",VLOOKUP($C928,'MSCI Database'!$C:$R,7, FALSE)),"")</f>
        <v>5.9</v>
      </c>
      <c r="U928" s="164">
        <f>IFERROR(IF(VLOOKUP($C928,'MSCI Database'!$C:$R,8, FALSE)="","",VLOOKUP($C928,'MSCI Database'!$C:$R,8, FALSE)),"")</f>
        <v>5</v>
      </c>
      <c r="V928" s="175">
        <f>IFERROR(IF(VLOOKUP($C928,'MSCI Database'!$C:$R,9, FALSE)="","",VLOOKUP($C928,'MSCI Database'!$C:$R,9, FALSE)),"")</f>
        <v>4.9000000000000004</v>
      </c>
      <c r="W928" s="165">
        <f t="shared" ca="1" si="36"/>
        <v>0</v>
      </c>
      <c r="X928" s="166">
        <f>IFERROR(IF(VLOOKUP($C928,'MSCI Database'!$C:$R,10, FALSE)="","",VLOOKUP($C928,'MSCI Database'!$C:$R,10, FALSE)),"")</f>
        <v>240353</v>
      </c>
      <c r="Y928" s="133" t="str">
        <f>IFERROR(IF(VLOOKUP($C928,'MSCI Database'!$C:$R,11, FALSE)="","",VLOOKUP($C928,'MSCI Database'!$C:$R,11, FALSE)),"")</f>
        <v>2019</v>
      </c>
      <c r="Z928" s="133" t="str">
        <f>IFERROR(IF(VLOOKUP($C928,'MSCI Database'!$C:$R,12, FALSE)="","",VLOOKUP($C928,'MSCI Database'!$C:$R,12, FALSE)),"")</f>
        <v>E.Segmt-Moderately High</v>
      </c>
      <c r="AA928" s="202" t="str">
        <f>IFERROR(IF(VLOOKUP($C928,'MSCI Database'!$C:$R,13, FALSE)="","",VLOOKUP($C928,'MSCI Database'!$C:$R,13, FALSE)),"")</f>
        <v/>
      </c>
    </row>
    <row r="929" spans="1:27" s="130" customFormat="1" ht="15" hidden="1" customHeight="1" outlineLevel="1">
      <c r="A929" s="130" t="s">
        <v>10636</v>
      </c>
      <c r="B929" s="130" t="s">
        <v>10637</v>
      </c>
      <c r="C929" s="130" t="s">
        <v>10638</v>
      </c>
      <c r="D929" s="130" t="s">
        <v>12128</v>
      </c>
      <c r="E929" s="130" t="s">
        <v>18689</v>
      </c>
      <c r="F929" s="169">
        <v>0.1047373551760601</v>
      </c>
      <c r="G929" s="132" t="str">
        <f ca="1">IFERROR(_xll.BQL($A929, "cur_mkt_cap(currency=EUR)")/1000000, " ")</f>
        <v xml:space="preserve"> </v>
      </c>
      <c r="M929" s="305">
        <f t="shared" si="37"/>
        <v>6.7765068798910876E-5</v>
      </c>
      <c r="N929" s="223">
        <f t="shared" si="38"/>
        <v>1.1410286700673743E-3</v>
      </c>
      <c r="O929" s="172" t="str">
        <f>IFERROR(IF(VLOOKUP($C929,'MSCI Database'!$C:$R,2, FALSE)="","",VLOOKUP($C929,'MSCI Database'!$C:$R,2, FALSE)),"")</f>
        <v>Electronic Equipment, Instruments &amp; Components</v>
      </c>
      <c r="P929" s="186" t="str">
        <f>IFERROR(IF(VLOOKUP($C929,'MSCI Database'!$C:$R,3, FALSE)="","",VLOOKUP($C929,'MSCI Database'!$C:$R,3, FALSE)),"")</f>
        <v>AA</v>
      </c>
      <c r="Q929" s="164" t="str">
        <f>IFERROR(IF(VLOOKUP($C929,'MSCI Database'!$C:$R,4, FALSE)="","",VLOOKUP($C929,'MSCI Database'!$C:$R,4, FALSE)),"")</f>
        <v>0</v>
      </c>
      <c r="R929" s="164">
        <f>IFERROR(IF(VLOOKUP($C929,'MSCI Database'!$C:$R,5, FALSE)="","",VLOOKUP($C929,'MSCI Database'!$C:$R,5, FALSE)),"")</f>
        <v>8.4</v>
      </c>
      <c r="S929" s="164">
        <f>IFERROR(IF(VLOOKUP($C929,'MSCI Database'!$C:$R,6, FALSE)="","",VLOOKUP($C929,'MSCI Database'!$C:$R,6, FALSE)),"")</f>
        <v>3.3</v>
      </c>
      <c r="T929" s="211">
        <f>IFERROR(IF(VLOOKUP($C929,'MSCI Database'!$C:$R,7, FALSE)="","",VLOOKUP($C929,'MSCI Database'!$C:$R,7, FALSE)),"")</f>
        <v>5.5</v>
      </c>
      <c r="U929" s="164">
        <f>IFERROR(IF(VLOOKUP($C929,'MSCI Database'!$C:$R,8, FALSE)="","",VLOOKUP($C929,'MSCI Database'!$C:$R,8, FALSE)),"")</f>
        <v>5.7</v>
      </c>
      <c r="V929" s="175">
        <f>IFERROR(IF(VLOOKUP($C929,'MSCI Database'!$C:$R,9, FALSE)="","",VLOOKUP($C929,'MSCI Database'!$C:$R,9, FALSE)),"")</f>
        <v>5.3</v>
      </c>
      <c r="W929" s="165">
        <f t="shared" ca="1" si="36"/>
        <v>0</v>
      </c>
      <c r="X929" s="166">
        <f>IFERROR(IF(VLOOKUP($C929,'MSCI Database'!$C:$R,10, FALSE)="","",VLOOKUP($C929,'MSCI Database'!$C:$R,10, FALSE)),"")</f>
        <v>43336</v>
      </c>
      <c r="Y929" s="133" t="str">
        <f>IFERROR(IF(VLOOKUP($C929,'MSCI Database'!$C:$R,11, FALSE)="","",VLOOKUP($C929,'MSCI Database'!$C:$R,11, FALSE)),"")</f>
        <v>2019</v>
      </c>
      <c r="Z929" s="133" t="str">
        <f>IFERROR(IF(VLOOKUP($C929,'MSCI Database'!$C:$R,12, FALSE)="","",VLOOKUP($C929,'MSCI Database'!$C:$R,12, FALSE)),"")</f>
        <v>E.Segmt-Moderately Low</v>
      </c>
      <c r="AA929" s="202" t="str">
        <f>IFERROR(IF(VLOOKUP($C929,'MSCI Database'!$C:$R,13, FALSE)="","",VLOOKUP($C929,'MSCI Database'!$C:$R,13, FALSE)),"")</f>
        <v/>
      </c>
    </row>
    <row r="930" spans="1:27" s="130" customFormat="1" ht="15" hidden="1" customHeight="1" outlineLevel="1">
      <c r="A930" s="130" t="s">
        <v>9530</v>
      </c>
      <c r="B930" s="130" t="s">
        <v>9531</v>
      </c>
      <c r="C930" s="130" t="s">
        <v>9532</v>
      </c>
      <c r="D930" s="130" t="s">
        <v>12128</v>
      </c>
      <c r="E930" s="130" t="s">
        <v>18684</v>
      </c>
      <c r="F930" s="169">
        <v>0.1045105711533648</v>
      </c>
      <c r="G930" s="132" t="str">
        <f ca="1">IFERROR(_xll.BQL($A930, "cur_mkt_cap(currency=EUR)")/1000000, " ")</f>
        <v xml:space="preserve"> </v>
      </c>
      <c r="M930" s="305">
        <f t="shared" si="37"/>
        <v>6.7618339536227017E-5</v>
      </c>
      <c r="N930" s="223">
        <f t="shared" si="38"/>
        <v>1.1385580417860553E-3</v>
      </c>
      <c r="O930" s="172" t="str">
        <f>IFERROR(IF(VLOOKUP($C930,'MSCI Database'!$C:$R,2, FALSE)="","",VLOOKUP($C930,'MSCI Database'!$C:$R,2, FALSE)),"")</f>
        <v>Diversified Chemicals</v>
      </c>
      <c r="P930" s="186" t="str">
        <f>IFERROR(IF(VLOOKUP($C930,'MSCI Database'!$C:$R,3, FALSE)="","",VLOOKUP($C930,'MSCI Database'!$C:$R,3, FALSE)),"")</f>
        <v>BB</v>
      </c>
      <c r="Q930" s="164" t="str">
        <f>IFERROR(IF(VLOOKUP($C930,'MSCI Database'!$C:$R,4, FALSE)="","",VLOOKUP($C930,'MSCI Database'!$C:$R,4, FALSE)),"")</f>
        <v>0</v>
      </c>
      <c r="R930" s="164">
        <f>IFERROR(IF(VLOOKUP($C930,'MSCI Database'!$C:$R,5, FALSE)="","",VLOOKUP($C930,'MSCI Database'!$C:$R,5, FALSE)),"")</f>
        <v>3.8</v>
      </c>
      <c r="S930" s="164">
        <f>IFERROR(IF(VLOOKUP($C930,'MSCI Database'!$C:$R,6, FALSE)="","",VLOOKUP($C930,'MSCI Database'!$C:$R,6, FALSE)),"")</f>
        <v>4.7</v>
      </c>
      <c r="T930" s="211">
        <f>IFERROR(IF(VLOOKUP($C930,'MSCI Database'!$C:$R,7, FALSE)="","",VLOOKUP($C930,'MSCI Database'!$C:$R,7, FALSE)),"")</f>
        <v>3.3</v>
      </c>
      <c r="U930" s="164">
        <f>IFERROR(IF(VLOOKUP($C930,'MSCI Database'!$C:$R,8, FALSE)="","",VLOOKUP($C930,'MSCI Database'!$C:$R,8, FALSE)),"")</f>
        <v>5.0999999999999996</v>
      </c>
      <c r="V930" s="175">
        <f>IFERROR(IF(VLOOKUP($C930,'MSCI Database'!$C:$R,9, FALSE)="","",VLOOKUP($C930,'MSCI Database'!$C:$R,9, FALSE)),"")</f>
        <v>4.5999999999999996</v>
      </c>
      <c r="W930" s="165">
        <f t="shared" ca="1" si="36"/>
        <v>0</v>
      </c>
      <c r="X930" s="166">
        <f>IFERROR(IF(VLOOKUP($C930,'MSCI Database'!$C:$R,10, FALSE)="","",VLOOKUP($C930,'MSCI Database'!$C:$R,10, FALSE)),"")</f>
        <v>8875000</v>
      </c>
      <c r="Y930" s="133" t="str">
        <f>IFERROR(IF(VLOOKUP($C930,'MSCI Database'!$C:$R,11, FALSE)="","",VLOOKUP($C930,'MSCI Database'!$C:$R,11, FALSE)),"")</f>
        <v>2019</v>
      </c>
      <c r="Z930" s="133" t="str">
        <f>IFERROR(IF(VLOOKUP($C930,'MSCI Database'!$C:$R,12, FALSE)="","",VLOOKUP($C930,'MSCI Database'!$C:$R,12, FALSE)),"")</f>
        <v>Reported</v>
      </c>
      <c r="AA930" s="202" t="str">
        <f>IFERROR(IF(VLOOKUP($C930,'MSCI Database'!$C:$R,13, FALSE)="","",VLOOKUP($C930,'MSCI Database'!$C:$R,13, FALSE)),"")</f>
        <v/>
      </c>
    </row>
    <row r="931" spans="1:27" s="130" customFormat="1" ht="15" hidden="1" customHeight="1" outlineLevel="1">
      <c r="A931" s="130" t="s">
        <v>11085</v>
      </c>
      <c r="B931" s="130" t="s">
        <v>11086</v>
      </c>
      <c r="C931" s="130" t="s">
        <v>11087</v>
      </c>
      <c r="D931" s="130" t="s">
        <v>12128</v>
      </c>
      <c r="E931" s="130" t="s">
        <v>18673</v>
      </c>
      <c r="F931" s="169">
        <v>0.10434530598436299</v>
      </c>
      <c r="G931" s="132" t="str">
        <f ca="1">IFERROR(_xll.BQL($A931, "cur_mkt_cap(currency=EUR)")/1000000, " ")</f>
        <v xml:space="preserve"> </v>
      </c>
      <c r="M931" s="305">
        <f t="shared" si="37"/>
        <v>6.7511412971882844E-5</v>
      </c>
      <c r="N931" s="223">
        <f t="shared" si="38"/>
        <v>1.1367576115987777E-3</v>
      </c>
      <c r="O931" s="172" t="str">
        <f>IFERROR(IF(VLOOKUP($C931,'MSCI Database'!$C:$R,2, FALSE)="","",VLOOKUP($C931,'MSCI Database'!$C:$R,2, FALSE)),"")</f>
        <v>Industrial Conglomerates</v>
      </c>
      <c r="P931" s="186" t="str">
        <f>IFERROR(IF(VLOOKUP($C931,'MSCI Database'!$C:$R,3, FALSE)="","",VLOOKUP($C931,'MSCI Database'!$C:$R,3, FALSE)),"")</f>
        <v>AA</v>
      </c>
      <c r="Q931" s="164" t="str">
        <f>IFERROR(IF(VLOOKUP($C931,'MSCI Database'!$C:$R,4, FALSE)="","",VLOOKUP($C931,'MSCI Database'!$C:$R,4, FALSE)),"")</f>
        <v>0</v>
      </c>
      <c r="R931" s="164">
        <f>IFERROR(IF(VLOOKUP($C931,'MSCI Database'!$C:$R,5, FALSE)="","",VLOOKUP($C931,'MSCI Database'!$C:$R,5, FALSE)),"")</f>
        <v>7.6</v>
      </c>
      <c r="S931" s="164">
        <f>IFERROR(IF(VLOOKUP($C931,'MSCI Database'!$C:$R,6, FALSE)="","",VLOOKUP($C931,'MSCI Database'!$C:$R,6, FALSE)),"")</f>
        <v>4.2</v>
      </c>
      <c r="T931" s="211">
        <f>IFERROR(IF(VLOOKUP($C931,'MSCI Database'!$C:$R,7, FALSE)="","",VLOOKUP($C931,'MSCI Database'!$C:$R,7, FALSE)),"")</f>
        <v>5.8</v>
      </c>
      <c r="U931" s="164">
        <f>IFERROR(IF(VLOOKUP($C931,'MSCI Database'!$C:$R,8, FALSE)="","",VLOOKUP($C931,'MSCI Database'!$C:$R,8, FALSE)),"")</f>
        <v>6.4</v>
      </c>
      <c r="V931" s="175">
        <f>IFERROR(IF(VLOOKUP($C931,'MSCI Database'!$C:$R,9, FALSE)="","",VLOOKUP($C931,'MSCI Database'!$C:$R,9, FALSE)),"")</f>
        <v>5.8</v>
      </c>
      <c r="W931" s="165">
        <f t="shared" ca="1" si="36"/>
        <v>0</v>
      </c>
      <c r="X931" s="166">
        <f>IFERROR(IF(VLOOKUP($C931,'MSCI Database'!$C:$R,10, FALSE)="","",VLOOKUP($C931,'MSCI Database'!$C:$R,10, FALSE)),"")</f>
        <v>111820</v>
      </c>
      <c r="Y931" s="133" t="str">
        <f>IFERROR(IF(VLOOKUP($C931,'MSCI Database'!$C:$R,11, FALSE)="","",VLOOKUP($C931,'MSCI Database'!$C:$R,11, FALSE)),"")</f>
        <v>2019</v>
      </c>
      <c r="Z931" s="133" t="str">
        <f>IFERROR(IF(VLOOKUP($C931,'MSCI Database'!$C:$R,12, FALSE)="","",VLOOKUP($C931,'MSCI Database'!$C:$R,12, FALSE)),"")</f>
        <v>E.Segmt-Moderately Low</v>
      </c>
      <c r="AA931" s="202" t="str">
        <f>IFERROR(IF(VLOOKUP($C931,'MSCI Database'!$C:$R,13, FALSE)="","",VLOOKUP($C931,'MSCI Database'!$C:$R,13, FALSE)),"")</f>
        <v/>
      </c>
    </row>
    <row r="932" spans="1:27" s="130" customFormat="1" ht="15" hidden="1" customHeight="1" outlineLevel="1">
      <c r="A932" s="130" t="s">
        <v>11535</v>
      </c>
      <c r="B932" s="130" t="s">
        <v>11536</v>
      </c>
      <c r="C932" s="130" t="s">
        <v>11537</v>
      </c>
      <c r="D932" s="130" t="s">
        <v>12128</v>
      </c>
      <c r="E932" s="130" t="s">
        <v>18673</v>
      </c>
      <c r="F932" s="169">
        <v>0.10416952458747621</v>
      </c>
      <c r="G932" s="132" t="str">
        <f ca="1">IFERROR(_xll.BQL($A932, "cur_mkt_cap(currency=EUR)")/1000000, " ")</f>
        <v xml:space="preserve"> </v>
      </c>
      <c r="M932" s="305">
        <f t="shared" si="37"/>
        <v>6.7397682408097104E-5</v>
      </c>
      <c r="N932" s="223">
        <f t="shared" si="38"/>
        <v>1.1348426156245603E-3</v>
      </c>
      <c r="O932" s="172" t="str">
        <f>IFERROR(IF(VLOOKUP($C932,'MSCI Database'!$C:$R,2, FALSE)="","",VLOOKUP($C932,'MSCI Database'!$C:$R,2, FALSE)),"")</f>
        <v>Professional Services</v>
      </c>
      <c r="P932" s="186" t="str">
        <f>IFERROR(IF(VLOOKUP($C932,'MSCI Database'!$C:$R,3, FALSE)="","",VLOOKUP($C932,'MSCI Database'!$C:$R,3, FALSE)),"")</f>
        <v>AA</v>
      </c>
      <c r="Q932" s="164" t="str">
        <f>IFERROR(IF(VLOOKUP($C932,'MSCI Database'!$C:$R,4, FALSE)="","",VLOOKUP($C932,'MSCI Database'!$C:$R,4, FALSE)),"")</f>
        <v>0</v>
      </c>
      <c r="R932" s="164">
        <f>IFERROR(IF(VLOOKUP($C932,'MSCI Database'!$C:$R,5, FALSE)="","",VLOOKUP($C932,'MSCI Database'!$C:$R,5, FALSE)),"")</f>
        <v>7.2</v>
      </c>
      <c r="S932" s="164">
        <f>IFERROR(IF(VLOOKUP($C932,'MSCI Database'!$C:$R,6, FALSE)="","",VLOOKUP($C932,'MSCI Database'!$C:$R,6, FALSE)),"")</f>
        <v>8</v>
      </c>
      <c r="T932" s="211">
        <f>IFERROR(IF(VLOOKUP($C932,'MSCI Database'!$C:$R,7, FALSE)="","",VLOOKUP($C932,'MSCI Database'!$C:$R,7, FALSE)),"")</f>
        <v>6.2</v>
      </c>
      <c r="U932" s="164">
        <f>IFERROR(IF(VLOOKUP($C932,'MSCI Database'!$C:$R,8, FALSE)="","",VLOOKUP($C932,'MSCI Database'!$C:$R,8, FALSE)),"")</f>
        <v>6.7</v>
      </c>
      <c r="V932" s="175">
        <f>IFERROR(IF(VLOOKUP($C932,'MSCI Database'!$C:$R,9, FALSE)="","",VLOOKUP($C932,'MSCI Database'!$C:$R,9, FALSE)),"")</f>
        <v>6.5</v>
      </c>
      <c r="W932" s="165">
        <f t="shared" ca="1" si="36"/>
        <v>0</v>
      </c>
      <c r="X932" s="166">
        <f>IFERROR(IF(VLOOKUP($C932,'MSCI Database'!$C:$R,10, FALSE)="","",VLOOKUP($C932,'MSCI Database'!$C:$R,10, FALSE)),"")</f>
        <v>4686</v>
      </c>
      <c r="Y932" s="133" t="str">
        <f>IFERROR(IF(VLOOKUP($C932,'MSCI Database'!$C:$R,11, FALSE)="","",VLOOKUP($C932,'MSCI Database'!$C:$R,11, FALSE)),"")</f>
        <v>2019</v>
      </c>
      <c r="Z932" s="133" t="str">
        <f>IFERROR(IF(VLOOKUP($C932,'MSCI Database'!$C:$R,12, FALSE)="","",VLOOKUP($C932,'MSCI Database'!$C:$R,12, FALSE)),"")</f>
        <v>E.Segmt-Moderately High</v>
      </c>
      <c r="AA932" s="202" t="str">
        <f>IFERROR(IF(VLOOKUP($C932,'MSCI Database'!$C:$R,13, FALSE)="","",VLOOKUP($C932,'MSCI Database'!$C:$R,13, FALSE)),"")</f>
        <v/>
      </c>
    </row>
    <row r="933" spans="1:27" s="130" customFormat="1" ht="15" hidden="1" customHeight="1" outlineLevel="1">
      <c r="A933" s="130" t="s">
        <v>11774</v>
      </c>
      <c r="B933" s="130" t="s">
        <v>11775</v>
      </c>
      <c r="C933" s="130" t="s">
        <v>11776</v>
      </c>
      <c r="D933" s="130" t="s">
        <v>12128</v>
      </c>
      <c r="E933" s="130" t="s">
        <v>18682</v>
      </c>
      <c r="F933" s="169">
        <v>0.10406020077272669</v>
      </c>
      <c r="G933" s="132" t="str">
        <f ca="1">IFERROR(_xll.BQL($A933, "cur_mkt_cap(currency=EUR)")/1000000, " ")</f>
        <v xml:space="preserve"> </v>
      </c>
      <c r="M933" s="305">
        <f t="shared" si="37"/>
        <v>6.7326949899954158E-5</v>
      </c>
      <c r="N933" s="223">
        <f t="shared" si="38"/>
        <v>1.1336516211914792E-3</v>
      </c>
      <c r="O933" s="172" t="str">
        <f>IFERROR(IF(VLOOKUP($C933,'MSCI Database'!$C:$R,2, FALSE)="","",VLOOKUP($C933,'MSCI Database'!$C:$R,2, FALSE)),"")</f>
        <v>Textiles, Apparel &amp; Luxury Goods</v>
      </c>
      <c r="P933" s="186" t="str">
        <f>IFERROR(IF(VLOOKUP($C933,'MSCI Database'!$C:$R,3, FALSE)="","",VLOOKUP($C933,'MSCI Database'!$C:$R,3, FALSE)),"")</f>
        <v>A</v>
      </c>
      <c r="Q933" s="164" t="str">
        <f>IFERROR(IF(VLOOKUP($C933,'MSCI Database'!$C:$R,4, FALSE)="","",VLOOKUP($C933,'MSCI Database'!$C:$R,4, FALSE)),"")</f>
        <v>0</v>
      </c>
      <c r="R933" s="164">
        <f>IFERROR(IF(VLOOKUP($C933,'MSCI Database'!$C:$R,5, FALSE)="","",VLOOKUP($C933,'MSCI Database'!$C:$R,5, FALSE)),"")</f>
        <v>7.1</v>
      </c>
      <c r="S933" s="164">
        <f>IFERROR(IF(VLOOKUP($C933,'MSCI Database'!$C:$R,6, FALSE)="","",VLOOKUP($C933,'MSCI Database'!$C:$R,6, FALSE)),"")</f>
        <v>2.9</v>
      </c>
      <c r="T933" s="211">
        <f>IFERROR(IF(VLOOKUP($C933,'MSCI Database'!$C:$R,7, FALSE)="","",VLOOKUP($C933,'MSCI Database'!$C:$R,7, FALSE)),"")</f>
        <v>6.4</v>
      </c>
      <c r="U933" s="164">
        <f>IFERROR(IF(VLOOKUP($C933,'MSCI Database'!$C:$R,8, FALSE)="","",VLOOKUP($C933,'MSCI Database'!$C:$R,8, FALSE)),"")</f>
        <v>5.5</v>
      </c>
      <c r="V933" s="175">
        <f>IFERROR(IF(VLOOKUP($C933,'MSCI Database'!$C:$R,9, FALSE)="","",VLOOKUP($C933,'MSCI Database'!$C:$R,9, FALSE)),"")</f>
        <v>5.3</v>
      </c>
      <c r="W933" s="165">
        <f t="shared" ca="1" si="36"/>
        <v>0</v>
      </c>
      <c r="X933" s="166">
        <f>IFERROR(IF(VLOOKUP($C933,'MSCI Database'!$C:$R,10, FALSE)="","",VLOOKUP($C933,'MSCI Database'!$C:$R,10, FALSE)),"")</f>
        <v>61847</v>
      </c>
      <c r="Y933" s="133" t="str">
        <f>IFERROR(IF(VLOOKUP($C933,'MSCI Database'!$C:$R,11, FALSE)="","",VLOOKUP($C933,'MSCI Database'!$C:$R,11, FALSE)),"")</f>
        <v>2019</v>
      </c>
      <c r="Z933" s="133" t="str">
        <f>IFERROR(IF(VLOOKUP($C933,'MSCI Database'!$C:$R,12, FALSE)="","",VLOOKUP($C933,'MSCI Database'!$C:$R,12, FALSE)),"")</f>
        <v>E.Segmt-Moderate</v>
      </c>
      <c r="AA933" s="202" t="str">
        <f>IFERROR(IF(VLOOKUP($C933,'MSCI Database'!$C:$R,13, FALSE)="","",VLOOKUP($C933,'MSCI Database'!$C:$R,13, FALSE)),"")</f>
        <v/>
      </c>
    </row>
    <row r="934" spans="1:27" s="130" customFormat="1" ht="15" hidden="1" customHeight="1" outlineLevel="1">
      <c r="A934" s="130" t="s">
        <v>11671</v>
      </c>
      <c r="B934" s="130" t="s">
        <v>11672</v>
      </c>
      <c r="C934" s="130" t="s">
        <v>11673</v>
      </c>
      <c r="D934" s="130" t="s">
        <v>12128</v>
      </c>
      <c r="E934" s="130" t="s">
        <v>18673</v>
      </c>
      <c r="F934" s="169">
        <v>0.1037009473285397</v>
      </c>
      <c r="G934" s="132" t="str">
        <f ca="1">IFERROR(_xll.BQL($A934, "cur_mkt_cap(currency=EUR)")/1000000, " ")</f>
        <v xml:space="preserve"> </v>
      </c>
      <c r="M934" s="305">
        <f t="shared" si="37"/>
        <v>6.7094512921565171E-5</v>
      </c>
      <c r="N934" s="223">
        <f t="shared" si="38"/>
        <v>1.1297378458345519E-3</v>
      </c>
      <c r="O934" s="172" t="str">
        <f>IFERROR(IF(VLOOKUP($C934,'MSCI Database'!$C:$R,2, FALSE)="","",VLOOKUP($C934,'MSCI Database'!$C:$R,2, FALSE)),"")</f>
        <v>Electrical Equipment</v>
      </c>
      <c r="P934" s="186" t="str">
        <f>IFERROR(IF(VLOOKUP($C934,'MSCI Database'!$C:$R,3, FALSE)="","",VLOOKUP($C934,'MSCI Database'!$C:$R,3, FALSE)),"")</f>
        <v>BB</v>
      </c>
      <c r="Q934" s="164" t="str">
        <f>IFERROR(IF(VLOOKUP($C934,'MSCI Database'!$C:$R,4, FALSE)="","",VLOOKUP($C934,'MSCI Database'!$C:$R,4, FALSE)),"")</f>
        <v/>
      </c>
      <c r="R934" s="164">
        <f>IFERROR(IF(VLOOKUP($C934,'MSCI Database'!$C:$R,5, FALSE)="","",VLOOKUP($C934,'MSCI Database'!$C:$R,5, FALSE)),"")</f>
        <v>4.0999999999999996</v>
      </c>
      <c r="S934" s="164">
        <f>IFERROR(IF(VLOOKUP($C934,'MSCI Database'!$C:$R,6, FALSE)="","",VLOOKUP($C934,'MSCI Database'!$C:$R,6, FALSE)),"")</f>
        <v>5</v>
      </c>
      <c r="T934" s="211">
        <f>IFERROR(IF(VLOOKUP($C934,'MSCI Database'!$C:$R,7, FALSE)="","",VLOOKUP($C934,'MSCI Database'!$C:$R,7, FALSE)),"")</f>
        <v>3.3</v>
      </c>
      <c r="U934" s="164">
        <f>IFERROR(IF(VLOOKUP($C934,'MSCI Database'!$C:$R,8, FALSE)="","",VLOOKUP($C934,'MSCI Database'!$C:$R,8, FALSE)),"")</f>
        <v>4.9000000000000004</v>
      </c>
      <c r="V934" s="175">
        <f>IFERROR(IF(VLOOKUP($C934,'MSCI Database'!$C:$R,9, FALSE)="","",VLOOKUP($C934,'MSCI Database'!$C:$R,9, FALSE)),"")</f>
        <v>4.5</v>
      </c>
      <c r="W934" s="165">
        <f t="shared" ca="1" si="36"/>
        <v>0</v>
      </c>
      <c r="X934" s="166">
        <f>IFERROR(IF(VLOOKUP($C934,'MSCI Database'!$C:$R,10, FALSE)="","",VLOOKUP($C934,'MSCI Database'!$C:$R,10, FALSE)),"")</f>
        <v>94218</v>
      </c>
      <c r="Y934" s="133" t="str">
        <f>IFERROR(IF(VLOOKUP($C934,'MSCI Database'!$C:$R,11, FALSE)="","",VLOOKUP($C934,'MSCI Database'!$C:$R,11, FALSE)),"")</f>
        <v>2019</v>
      </c>
      <c r="Z934" s="133" t="str">
        <f>IFERROR(IF(VLOOKUP($C934,'MSCI Database'!$C:$R,12, FALSE)="","",VLOOKUP($C934,'MSCI Database'!$C:$R,12, FALSE)),"")</f>
        <v>E.Segmt-Moderate</v>
      </c>
      <c r="AA934" s="202" t="str">
        <f>IFERROR(IF(VLOOKUP($C934,'MSCI Database'!$C:$R,13, FALSE)="","",VLOOKUP($C934,'MSCI Database'!$C:$R,13, FALSE)),"")</f>
        <v/>
      </c>
    </row>
    <row r="935" spans="1:27" s="130" customFormat="1" ht="15" hidden="1" customHeight="1" outlineLevel="1">
      <c r="A935" s="130" t="s">
        <v>11124</v>
      </c>
      <c r="B935" s="130" t="s">
        <v>11125</v>
      </c>
      <c r="C935" s="130" t="s">
        <v>11126</v>
      </c>
      <c r="D935" s="130" t="s">
        <v>12128</v>
      </c>
      <c r="E935" s="130" t="s">
        <v>18682</v>
      </c>
      <c r="F935" s="169">
        <v>0.10343465220836991</v>
      </c>
      <c r="G935" s="132" t="str">
        <f ca="1">IFERROR(_xll.BQL($A935, "cur_mkt_cap(currency=EUR)")/1000000, " ")</f>
        <v xml:space="preserve"> </v>
      </c>
      <c r="M935" s="305">
        <f t="shared" si="37"/>
        <v>6.6922219978815322E-5</v>
      </c>
      <c r="N935" s="223">
        <f t="shared" si="38"/>
        <v>1.1268367761416806E-3</v>
      </c>
      <c r="O935" s="172" t="str">
        <f>IFERROR(IF(VLOOKUP($C935,'MSCI Database'!$C:$R,2, FALSE)="","",VLOOKUP($C935,'MSCI Database'!$C:$R,2, FALSE)),"")</f>
        <v>Retail - Consumer Discretionary</v>
      </c>
      <c r="P935" s="186" t="str">
        <f>IFERROR(IF(VLOOKUP($C935,'MSCI Database'!$C:$R,3, FALSE)="","",VLOOKUP($C935,'MSCI Database'!$C:$R,3, FALSE)),"")</f>
        <v>A</v>
      </c>
      <c r="Q935" s="164" t="str">
        <f>IFERROR(IF(VLOOKUP($C935,'MSCI Database'!$C:$R,4, FALSE)="","",VLOOKUP($C935,'MSCI Database'!$C:$R,4, FALSE)),"")</f>
        <v>1</v>
      </c>
      <c r="R935" s="164">
        <f>IFERROR(IF(VLOOKUP($C935,'MSCI Database'!$C:$R,5, FALSE)="","",VLOOKUP($C935,'MSCI Database'!$C:$R,5, FALSE)),"")</f>
        <v>7.1</v>
      </c>
      <c r="S935" s="164">
        <f>IFERROR(IF(VLOOKUP($C935,'MSCI Database'!$C:$R,6, FALSE)="","",VLOOKUP($C935,'MSCI Database'!$C:$R,6, FALSE)),"")</f>
        <v>5</v>
      </c>
      <c r="T935" s="211">
        <f>IFERROR(IF(VLOOKUP($C935,'MSCI Database'!$C:$R,7, FALSE)="","",VLOOKUP($C935,'MSCI Database'!$C:$R,7, FALSE)),"")</f>
        <v>4.5999999999999996</v>
      </c>
      <c r="U935" s="164">
        <f>IFERROR(IF(VLOOKUP($C935,'MSCI Database'!$C:$R,8, FALSE)="","",VLOOKUP($C935,'MSCI Database'!$C:$R,8, FALSE)),"")</f>
        <v>5.3</v>
      </c>
      <c r="V935" s="175">
        <f>IFERROR(IF(VLOOKUP($C935,'MSCI Database'!$C:$R,9, FALSE)="","",VLOOKUP($C935,'MSCI Database'!$C:$R,9, FALSE)),"")</f>
        <v>5</v>
      </c>
      <c r="W935" s="165">
        <f t="shared" ca="1" si="36"/>
        <v>0</v>
      </c>
      <c r="X935" s="166">
        <f>IFERROR(IF(VLOOKUP($C935,'MSCI Database'!$C:$R,10, FALSE)="","",VLOOKUP($C935,'MSCI Database'!$C:$R,10, FALSE)),"")</f>
        <v>50988</v>
      </c>
      <c r="Y935" s="133" t="str">
        <f>IFERROR(IF(VLOOKUP($C935,'MSCI Database'!$C:$R,11, FALSE)="","",VLOOKUP($C935,'MSCI Database'!$C:$R,11, FALSE)),"")</f>
        <v>2019</v>
      </c>
      <c r="Z935" s="133" t="str">
        <f>IFERROR(IF(VLOOKUP($C935,'MSCI Database'!$C:$R,12, FALSE)="","",VLOOKUP($C935,'MSCI Database'!$C:$R,12, FALSE)),"")</f>
        <v>E.Segmt-Moderate</v>
      </c>
      <c r="AA935" s="202" t="str">
        <f>IFERROR(IF(VLOOKUP($C935,'MSCI Database'!$C:$R,13, FALSE)="","",VLOOKUP($C935,'MSCI Database'!$C:$R,13, FALSE)),"")</f>
        <v/>
      </c>
    </row>
    <row r="936" spans="1:27" s="130" customFormat="1" ht="15" hidden="1" customHeight="1" outlineLevel="1">
      <c r="A936" s="130" t="s">
        <v>10299</v>
      </c>
      <c r="B936" s="130" t="s">
        <v>10300</v>
      </c>
      <c r="C936" s="130" t="s">
        <v>10301</v>
      </c>
      <c r="D936" s="130" t="s">
        <v>12128</v>
      </c>
      <c r="E936" s="130" t="s">
        <v>18688</v>
      </c>
      <c r="F936" s="169">
        <v>0.10252269803177851</v>
      </c>
      <c r="G936" s="132" t="str">
        <f ca="1">IFERROR(_xll.BQL($A936, "cur_mkt_cap(currency=EUR)")/1000000, " ")</f>
        <v xml:space="preserve"> </v>
      </c>
      <c r="M936" s="305">
        <f t="shared" si="37"/>
        <v>6.6332185626560687E-5</v>
      </c>
      <c r="N936" s="223">
        <f t="shared" si="38"/>
        <v>1.1169017738731077E-3</v>
      </c>
      <c r="O936" s="172" t="str">
        <f>IFERROR(IF(VLOOKUP($C936,'MSCI Database'!$C:$R,2, FALSE)="","",VLOOKUP($C936,'MSCI Database'!$C:$R,2, FALSE)),"")</f>
        <v>Investment Banking &amp; Brokerage</v>
      </c>
      <c r="P936" s="186" t="str">
        <f>IFERROR(IF(VLOOKUP($C936,'MSCI Database'!$C:$R,3, FALSE)="","",VLOOKUP($C936,'MSCI Database'!$C:$R,3, FALSE)),"")</f>
        <v>BB</v>
      </c>
      <c r="Q936" s="164" t="str">
        <f>IFERROR(IF(VLOOKUP($C936,'MSCI Database'!$C:$R,4, FALSE)="","",VLOOKUP($C936,'MSCI Database'!$C:$R,4, FALSE)),"")</f>
        <v>1</v>
      </c>
      <c r="R936" s="164">
        <f>IFERROR(IF(VLOOKUP($C936,'MSCI Database'!$C:$R,5, FALSE)="","",VLOOKUP($C936,'MSCI Database'!$C:$R,5, FALSE)),"")</f>
        <v>3.4</v>
      </c>
      <c r="S936" s="164">
        <f>IFERROR(IF(VLOOKUP($C936,'MSCI Database'!$C:$R,6, FALSE)="","",VLOOKUP($C936,'MSCI Database'!$C:$R,6, FALSE)),"")</f>
        <v>6.7</v>
      </c>
      <c r="T936" s="211">
        <f>IFERROR(IF(VLOOKUP($C936,'MSCI Database'!$C:$R,7, FALSE)="","",VLOOKUP($C936,'MSCI Database'!$C:$R,7, FALSE)),"")</f>
        <v>3.3</v>
      </c>
      <c r="U936" s="164">
        <f>IFERROR(IF(VLOOKUP($C936,'MSCI Database'!$C:$R,8, FALSE)="","",VLOOKUP($C936,'MSCI Database'!$C:$R,8, FALSE)),"")</f>
        <v>2.6</v>
      </c>
      <c r="V936" s="175">
        <f>IFERROR(IF(VLOOKUP($C936,'MSCI Database'!$C:$R,9, FALSE)="","",VLOOKUP($C936,'MSCI Database'!$C:$R,9, FALSE)),"")</f>
        <v>3.2</v>
      </c>
      <c r="W936" s="165">
        <f t="shared" ca="1" si="36"/>
        <v>0</v>
      </c>
      <c r="X936" s="166">
        <f>IFERROR(IF(VLOOKUP($C936,'MSCI Database'!$C:$R,10, FALSE)="","",VLOOKUP($C936,'MSCI Database'!$C:$R,10, FALSE)),"")</f>
        <v>15347</v>
      </c>
      <c r="Y936" s="133" t="str">
        <f>IFERROR(IF(VLOOKUP($C936,'MSCI Database'!$C:$R,11, FALSE)="","",VLOOKUP($C936,'MSCI Database'!$C:$R,11, FALSE)),"")</f>
        <v>2019</v>
      </c>
      <c r="Z936" s="133" t="str">
        <f>IFERROR(IF(VLOOKUP($C936,'MSCI Database'!$C:$R,12, FALSE)="","",VLOOKUP($C936,'MSCI Database'!$C:$R,12, FALSE)),"")</f>
        <v>E.Segmt-Moderate</v>
      </c>
      <c r="AA936" s="202" t="str">
        <f>IFERROR(IF(VLOOKUP($C936,'MSCI Database'!$C:$R,13, FALSE)="","",VLOOKUP($C936,'MSCI Database'!$C:$R,13, FALSE)),"")</f>
        <v/>
      </c>
    </row>
    <row r="937" spans="1:27" s="130" customFormat="1" ht="15" hidden="1" customHeight="1" outlineLevel="1">
      <c r="A937" s="130" t="s">
        <v>10296</v>
      </c>
      <c r="B937" s="130" t="s">
        <v>10297</v>
      </c>
      <c r="C937" s="130" t="s">
        <v>10298</v>
      </c>
      <c r="D937" s="130" t="s">
        <v>12128</v>
      </c>
      <c r="E937" s="130" t="s">
        <v>12133</v>
      </c>
      <c r="F937" s="169">
        <v>0.1018145575204394</v>
      </c>
      <c r="G937" s="132" t="str">
        <f ca="1">IFERROR(_xll.BQL($A937, "cur_mkt_cap(currency=EUR)")/1000000, " ")</f>
        <v xml:space="preserve"> </v>
      </c>
      <c r="M937" s="305">
        <f t="shared" si="37"/>
        <v>6.5874018715724283E-5</v>
      </c>
      <c r="N937" s="223">
        <f t="shared" si="38"/>
        <v>1.1091871564425277E-3</v>
      </c>
      <c r="O937" s="172" t="str">
        <f>IFERROR(IF(VLOOKUP($C937,'MSCI Database'!$C:$R,2, FALSE)="","",VLOOKUP($C937,'MSCI Database'!$C:$R,2, FALSE)),"")</f>
        <v>Biotechnology</v>
      </c>
      <c r="P937" s="186" t="str">
        <f>IFERROR(IF(VLOOKUP($C937,'MSCI Database'!$C:$R,3, FALSE)="","",VLOOKUP($C937,'MSCI Database'!$C:$R,3, FALSE)),"")</f>
        <v>BBB</v>
      </c>
      <c r="Q937" s="164" t="str">
        <f>IFERROR(IF(VLOOKUP($C937,'MSCI Database'!$C:$R,4, FALSE)="","",VLOOKUP($C937,'MSCI Database'!$C:$R,4, FALSE)),"")</f>
        <v>1</v>
      </c>
      <c r="R937" s="164">
        <f>IFERROR(IF(VLOOKUP($C937,'MSCI Database'!$C:$R,5, FALSE)="","",VLOOKUP($C937,'MSCI Database'!$C:$R,5, FALSE)),"")</f>
        <v>4.4000000000000004</v>
      </c>
      <c r="S937" s="164">
        <f>IFERROR(IF(VLOOKUP($C937,'MSCI Database'!$C:$R,6, FALSE)="","",VLOOKUP($C937,'MSCI Database'!$C:$R,6, FALSE)),"")</f>
        <v>7.1</v>
      </c>
      <c r="T937" s="211">
        <f>IFERROR(IF(VLOOKUP($C937,'MSCI Database'!$C:$R,7, FALSE)="","",VLOOKUP($C937,'MSCI Database'!$C:$R,7, FALSE)),"")</f>
        <v>4</v>
      </c>
      <c r="U937" s="164">
        <f>IFERROR(IF(VLOOKUP($C937,'MSCI Database'!$C:$R,8, FALSE)="","",VLOOKUP($C937,'MSCI Database'!$C:$R,8, FALSE)),"")</f>
        <v>5</v>
      </c>
      <c r="V937" s="175">
        <f>IFERROR(IF(VLOOKUP($C937,'MSCI Database'!$C:$R,9, FALSE)="","",VLOOKUP($C937,'MSCI Database'!$C:$R,9, FALSE)),"")</f>
        <v>4.5999999999999996</v>
      </c>
      <c r="W937" s="165">
        <f t="shared" ca="1" si="36"/>
        <v>0</v>
      </c>
      <c r="X937" s="166">
        <f>IFERROR(IF(VLOOKUP($C937,'MSCI Database'!$C:$R,10, FALSE)="","",VLOOKUP($C937,'MSCI Database'!$C:$R,10, FALSE)),"")</f>
        <v>991</v>
      </c>
      <c r="Y937" s="133" t="str">
        <f>IFERROR(IF(VLOOKUP($C937,'MSCI Database'!$C:$R,11, FALSE)="","",VLOOKUP($C937,'MSCI Database'!$C:$R,11, FALSE)),"")</f>
        <v>2019</v>
      </c>
      <c r="Z937" s="133" t="str">
        <f>IFERROR(IF(VLOOKUP($C937,'MSCI Database'!$C:$R,12, FALSE)="","",VLOOKUP($C937,'MSCI Database'!$C:$R,12, FALSE)),"")</f>
        <v>E.Segmt-Moderate</v>
      </c>
      <c r="AA937" s="202" t="str">
        <f>IFERROR(IF(VLOOKUP($C937,'MSCI Database'!$C:$R,13, FALSE)="","",VLOOKUP($C937,'MSCI Database'!$C:$R,13, FALSE)),"")</f>
        <v/>
      </c>
    </row>
    <row r="938" spans="1:27" s="130" customFormat="1" ht="15" hidden="1" customHeight="1" outlineLevel="1">
      <c r="A938" s="130" t="s">
        <v>10707</v>
      </c>
      <c r="B938" s="130" t="s">
        <v>10708</v>
      </c>
      <c r="C938" s="130" t="s">
        <v>10709</v>
      </c>
      <c r="D938" s="130" t="s">
        <v>12128</v>
      </c>
      <c r="E938" s="130" t="s">
        <v>100</v>
      </c>
      <c r="F938" s="169">
        <v>0.1014891551293262</v>
      </c>
      <c r="G938" s="132" t="str">
        <f ca="1">IFERROR(_xll.BQL($A938, "cur_mkt_cap(currency=EUR)")/1000000, " ")</f>
        <v xml:space="preserve"> </v>
      </c>
      <c r="M938" s="305">
        <f t="shared" si="37"/>
        <v>6.5663483368674037E-5</v>
      </c>
      <c r="N938" s="223">
        <f t="shared" si="38"/>
        <v>1.1056421608968171E-3</v>
      </c>
      <c r="O938" s="172" t="str">
        <f>IFERROR(IF(VLOOKUP($C938,'MSCI Database'!$C:$R,2, FALSE)="","",VLOOKUP($C938,'MSCI Database'!$C:$R,2, FALSE)),"")</f>
        <v>Utilities</v>
      </c>
      <c r="P938" s="186" t="str">
        <f>IFERROR(IF(VLOOKUP($C938,'MSCI Database'!$C:$R,3, FALSE)="","",VLOOKUP($C938,'MSCI Database'!$C:$R,3, FALSE)),"")</f>
        <v>BBB</v>
      </c>
      <c r="Q938" s="164" t="str">
        <f>IFERROR(IF(VLOOKUP($C938,'MSCI Database'!$C:$R,4, FALSE)="","",VLOOKUP($C938,'MSCI Database'!$C:$R,4, FALSE)),"")</f>
        <v>0</v>
      </c>
      <c r="R938" s="164">
        <f>IFERROR(IF(VLOOKUP($C938,'MSCI Database'!$C:$R,5, FALSE)="","",VLOOKUP($C938,'MSCI Database'!$C:$R,5, FALSE)),"")</f>
        <v>5</v>
      </c>
      <c r="S938" s="164">
        <f>IFERROR(IF(VLOOKUP($C938,'MSCI Database'!$C:$R,6, FALSE)="","",VLOOKUP($C938,'MSCI Database'!$C:$R,6, FALSE)),"")</f>
        <v>3.9</v>
      </c>
      <c r="T938" s="211">
        <f>IFERROR(IF(VLOOKUP($C938,'MSCI Database'!$C:$R,7, FALSE)="","",VLOOKUP($C938,'MSCI Database'!$C:$R,7, FALSE)),"")</f>
        <v>9</v>
      </c>
      <c r="U938" s="164">
        <f>IFERROR(IF(VLOOKUP($C938,'MSCI Database'!$C:$R,8, FALSE)="","",VLOOKUP($C938,'MSCI Database'!$C:$R,8, FALSE)),"")</f>
        <v>5</v>
      </c>
      <c r="V938" s="175">
        <f>IFERROR(IF(VLOOKUP($C938,'MSCI Database'!$C:$R,9, FALSE)="","",VLOOKUP($C938,'MSCI Database'!$C:$R,9, FALSE)),"")</f>
        <v>5.0999999999999996</v>
      </c>
      <c r="W938" s="165">
        <f t="shared" ca="1" si="36"/>
        <v>0</v>
      </c>
      <c r="X938" s="166">
        <f>IFERROR(IF(VLOOKUP($C938,'MSCI Database'!$C:$R,10, FALSE)="","",VLOOKUP($C938,'MSCI Database'!$C:$R,10, FALSE)),"")</f>
        <v>700494</v>
      </c>
      <c r="Y938" s="133" t="str">
        <f>IFERROR(IF(VLOOKUP($C938,'MSCI Database'!$C:$R,11, FALSE)="","",VLOOKUP($C938,'MSCI Database'!$C:$R,11, FALSE)),"")</f>
        <v>2019</v>
      </c>
      <c r="Z938" s="133" t="str">
        <f>IFERROR(IF(VLOOKUP($C938,'MSCI Database'!$C:$R,12, FALSE)="","",VLOOKUP($C938,'MSCI Database'!$C:$R,12, FALSE)),"")</f>
        <v>E.Segmt-Moderately Low</v>
      </c>
      <c r="AA938" s="202" t="str">
        <f>IFERROR(IF(VLOOKUP($C938,'MSCI Database'!$C:$R,13, FALSE)="","",VLOOKUP($C938,'MSCI Database'!$C:$R,13, FALSE)),"")</f>
        <v/>
      </c>
    </row>
    <row r="939" spans="1:27" s="130" customFormat="1" ht="15" hidden="1" customHeight="1" outlineLevel="1">
      <c r="A939" s="130" t="s">
        <v>11519</v>
      </c>
      <c r="B939" s="130" t="s">
        <v>11520</v>
      </c>
      <c r="C939" s="130" t="s">
        <v>11521</v>
      </c>
      <c r="D939" s="130" t="s">
        <v>12128</v>
      </c>
      <c r="E939" s="130" t="s">
        <v>18673</v>
      </c>
      <c r="F939" s="169">
        <v>0.1014592332163413</v>
      </c>
      <c r="G939" s="132" t="str">
        <f ca="1">IFERROR(_xll.BQL($A939, "cur_mkt_cap(currency=EUR)")/1000000, " ")</f>
        <v xml:space="preserve"> </v>
      </c>
      <c r="M939" s="305">
        <f t="shared" si="37"/>
        <v>6.5644123890972822E-5</v>
      </c>
      <c r="N939" s="223">
        <f t="shared" si="38"/>
        <v>1.1053161858851162E-3</v>
      </c>
      <c r="O939" s="172" t="str">
        <f>IFERROR(IF(VLOOKUP($C939,'MSCI Database'!$C:$R,2, FALSE)="","",VLOOKUP($C939,'MSCI Database'!$C:$R,2, FALSE)),"")</f>
        <v>Professional Services</v>
      </c>
      <c r="P939" s="186" t="str">
        <f>IFERROR(IF(VLOOKUP($C939,'MSCI Database'!$C:$R,3, FALSE)="","",VLOOKUP($C939,'MSCI Database'!$C:$R,3, FALSE)),"")</f>
        <v>AA</v>
      </c>
      <c r="Q939" s="164" t="str">
        <f>IFERROR(IF(VLOOKUP($C939,'MSCI Database'!$C:$R,4, FALSE)="","",VLOOKUP($C939,'MSCI Database'!$C:$R,4, FALSE)),"")</f>
        <v>0</v>
      </c>
      <c r="R939" s="164">
        <f>IFERROR(IF(VLOOKUP($C939,'MSCI Database'!$C:$R,5, FALSE)="","",VLOOKUP($C939,'MSCI Database'!$C:$R,5, FALSE)),"")</f>
        <v>7.3</v>
      </c>
      <c r="S939" s="164">
        <f>IFERROR(IF(VLOOKUP($C939,'MSCI Database'!$C:$R,6, FALSE)="","",VLOOKUP($C939,'MSCI Database'!$C:$R,6, FALSE)),"")</f>
        <v>6.7</v>
      </c>
      <c r="T939" s="211">
        <f>IFERROR(IF(VLOOKUP($C939,'MSCI Database'!$C:$R,7, FALSE)="","",VLOOKUP($C939,'MSCI Database'!$C:$R,7, FALSE)),"")</f>
        <v>7.1</v>
      </c>
      <c r="U939" s="164">
        <f>IFERROR(IF(VLOOKUP($C939,'MSCI Database'!$C:$R,8, FALSE)="","",VLOOKUP($C939,'MSCI Database'!$C:$R,8, FALSE)),"")</f>
        <v>5.0999999999999996</v>
      </c>
      <c r="V939" s="175">
        <f>IFERROR(IF(VLOOKUP($C939,'MSCI Database'!$C:$R,9, FALSE)="","",VLOOKUP($C939,'MSCI Database'!$C:$R,9, FALSE)),"")</f>
        <v>6.2</v>
      </c>
      <c r="W939" s="165">
        <f t="shared" ca="1" si="36"/>
        <v>0</v>
      </c>
      <c r="X939" s="166">
        <f>IFERROR(IF(VLOOKUP($C939,'MSCI Database'!$C:$R,10, FALSE)="","",VLOOKUP($C939,'MSCI Database'!$C:$R,10, FALSE)),"")</f>
        <v>7628</v>
      </c>
      <c r="Y939" s="133" t="str">
        <f>IFERROR(IF(VLOOKUP($C939,'MSCI Database'!$C:$R,11, FALSE)="","",VLOOKUP($C939,'MSCI Database'!$C:$R,11, FALSE)),"")</f>
        <v>2019</v>
      </c>
      <c r="Z939" s="133" t="str">
        <f>IFERROR(IF(VLOOKUP($C939,'MSCI Database'!$C:$R,12, FALSE)="","",VLOOKUP($C939,'MSCI Database'!$C:$R,12, FALSE)),"")</f>
        <v>E.Segmt-Moderately High</v>
      </c>
      <c r="AA939" s="202" t="str">
        <f>IFERROR(IF(VLOOKUP($C939,'MSCI Database'!$C:$R,13, FALSE)="","",VLOOKUP($C939,'MSCI Database'!$C:$R,13, FALSE)),"")</f>
        <v/>
      </c>
    </row>
    <row r="940" spans="1:27" s="130" customFormat="1" ht="15" hidden="1" customHeight="1" outlineLevel="1">
      <c r="A940" s="130" t="s">
        <v>11193</v>
      </c>
      <c r="B940" s="130" t="s">
        <v>11194</v>
      </c>
      <c r="C940" s="130" t="s">
        <v>11195</v>
      </c>
      <c r="D940" s="130" t="s">
        <v>12128</v>
      </c>
      <c r="E940" s="130" t="s">
        <v>18689</v>
      </c>
      <c r="F940" s="169">
        <v>0.10145193116220071</v>
      </c>
      <c r="G940" s="132" t="str">
        <f ca="1">IFERROR(_xll.BQL($A940, "cur_mkt_cap(currency=EUR)")/1000000, " ")</f>
        <v xml:space="preserve"> </v>
      </c>
      <c r="M940" s="305">
        <f t="shared" si="37"/>
        <v>6.5639399461943856E-5</v>
      </c>
      <c r="N940" s="223">
        <f t="shared" si="38"/>
        <v>1.105236635918337E-3</v>
      </c>
      <c r="O940" s="172" t="str">
        <f>IFERROR(IF(VLOOKUP($C940,'MSCI Database'!$C:$R,2, FALSE)="","",VLOOKUP($C940,'MSCI Database'!$C:$R,2, FALSE)),"")</f>
        <v>Software &amp; Services</v>
      </c>
      <c r="P940" s="186" t="str">
        <f>IFERROR(IF(VLOOKUP($C940,'MSCI Database'!$C:$R,3, FALSE)="","",VLOOKUP($C940,'MSCI Database'!$C:$R,3, FALSE)),"")</f>
        <v>BB</v>
      </c>
      <c r="Q940" s="164" t="str">
        <f>IFERROR(IF(VLOOKUP($C940,'MSCI Database'!$C:$R,4, FALSE)="","",VLOOKUP($C940,'MSCI Database'!$C:$R,4, FALSE)),"")</f>
        <v>0</v>
      </c>
      <c r="R940" s="164">
        <f>IFERROR(IF(VLOOKUP($C940,'MSCI Database'!$C:$R,5, FALSE)="","",VLOOKUP($C940,'MSCI Database'!$C:$R,5, FALSE)),"")</f>
        <v>4.0999999999999996</v>
      </c>
      <c r="S940" s="164">
        <f>IFERROR(IF(VLOOKUP($C940,'MSCI Database'!$C:$R,6, FALSE)="","",VLOOKUP($C940,'MSCI Database'!$C:$R,6, FALSE)),"")</f>
        <v>3.5</v>
      </c>
      <c r="T940" s="211">
        <f>IFERROR(IF(VLOOKUP($C940,'MSCI Database'!$C:$R,7, FALSE)="","",VLOOKUP($C940,'MSCI Database'!$C:$R,7, FALSE)),"")</f>
        <v>4.2</v>
      </c>
      <c r="U940" s="164">
        <f>IFERROR(IF(VLOOKUP($C940,'MSCI Database'!$C:$R,8, FALSE)="","",VLOOKUP($C940,'MSCI Database'!$C:$R,8, FALSE)),"")</f>
        <v>4.2</v>
      </c>
      <c r="V940" s="175">
        <f>IFERROR(IF(VLOOKUP($C940,'MSCI Database'!$C:$R,9, FALSE)="","",VLOOKUP($C940,'MSCI Database'!$C:$R,9, FALSE)),"")</f>
        <v>4.0999999999999996</v>
      </c>
      <c r="W940" s="165">
        <f t="shared" ca="1" si="36"/>
        <v>0</v>
      </c>
      <c r="X940" s="166">
        <f>IFERROR(IF(VLOOKUP($C940,'MSCI Database'!$C:$R,10, FALSE)="","",VLOOKUP($C940,'MSCI Database'!$C:$R,10, FALSE)),"")</f>
        <v>2780</v>
      </c>
      <c r="Y940" s="133" t="str">
        <f>IFERROR(IF(VLOOKUP($C940,'MSCI Database'!$C:$R,11, FALSE)="","",VLOOKUP($C940,'MSCI Database'!$C:$R,11, FALSE)),"")</f>
        <v>2019</v>
      </c>
      <c r="Z940" s="133" t="str">
        <f>IFERROR(IF(VLOOKUP($C940,'MSCI Database'!$C:$R,12, FALSE)="","",VLOOKUP($C940,'MSCI Database'!$C:$R,12, FALSE)),"")</f>
        <v>E.Segmt-Moderate</v>
      </c>
      <c r="AA940" s="202" t="str">
        <f>IFERROR(IF(VLOOKUP($C940,'MSCI Database'!$C:$R,13, FALSE)="","",VLOOKUP($C940,'MSCI Database'!$C:$R,13, FALSE)),"")</f>
        <v/>
      </c>
    </row>
    <row r="941" spans="1:27" s="130" customFormat="1" ht="15" hidden="1" customHeight="1" outlineLevel="1">
      <c r="A941" s="130" t="s">
        <v>9414</v>
      </c>
      <c r="B941" s="130" t="s">
        <v>9415</v>
      </c>
      <c r="C941" s="130" t="s">
        <v>9416</v>
      </c>
      <c r="D941" s="130" t="s">
        <v>12128</v>
      </c>
      <c r="E941" s="130" t="s">
        <v>18688</v>
      </c>
      <c r="F941" s="169">
        <v>0.10119858925111511</v>
      </c>
      <c r="G941" s="132" t="str">
        <f ca="1">IFERROR(_xll.BQL($A941, "cur_mkt_cap(currency=EUR)")/1000000, " ")</f>
        <v xml:space="preserve"> </v>
      </c>
      <c r="M941" s="305">
        <f t="shared" si="37"/>
        <v>6.5475487245471461E-5</v>
      </c>
      <c r="N941" s="223">
        <f t="shared" si="38"/>
        <v>1.1024766809491437E-3</v>
      </c>
      <c r="O941" s="172" t="str">
        <f>IFERROR(IF(VLOOKUP($C941,'MSCI Database'!$C:$R,2, FALSE)="","",VLOOKUP($C941,'MSCI Database'!$C:$R,2, FALSE)),"")</f>
        <v>Banks</v>
      </c>
      <c r="P941" s="186" t="str">
        <f>IFERROR(IF(VLOOKUP($C941,'MSCI Database'!$C:$R,3, FALSE)="","",VLOOKUP($C941,'MSCI Database'!$C:$R,3, FALSE)),"")</f>
        <v>BB</v>
      </c>
      <c r="Q941" s="164" t="str">
        <f>IFERROR(IF(VLOOKUP($C941,'MSCI Database'!$C:$R,4, FALSE)="","",VLOOKUP($C941,'MSCI Database'!$C:$R,4, FALSE)),"")</f>
        <v>0</v>
      </c>
      <c r="R941" s="164">
        <f>IFERROR(IF(VLOOKUP($C941,'MSCI Database'!$C:$R,5, FALSE)="","",VLOOKUP($C941,'MSCI Database'!$C:$R,5, FALSE)),"")</f>
        <v>3.3</v>
      </c>
      <c r="S941" s="164">
        <f>IFERROR(IF(VLOOKUP($C941,'MSCI Database'!$C:$R,6, FALSE)="","",VLOOKUP($C941,'MSCI Database'!$C:$R,6, FALSE)),"")</f>
        <v>0</v>
      </c>
      <c r="T941" s="211">
        <f>IFERROR(IF(VLOOKUP($C941,'MSCI Database'!$C:$R,7, FALSE)="","",VLOOKUP($C941,'MSCI Database'!$C:$R,7, FALSE)),"")</f>
        <v>3</v>
      </c>
      <c r="U941" s="164">
        <f>IFERROR(IF(VLOOKUP($C941,'MSCI Database'!$C:$R,8, FALSE)="","",VLOOKUP($C941,'MSCI Database'!$C:$R,8, FALSE)),"")</f>
        <v>5.8</v>
      </c>
      <c r="V941" s="175">
        <f>IFERROR(IF(VLOOKUP($C941,'MSCI Database'!$C:$R,9, FALSE)="","",VLOOKUP($C941,'MSCI Database'!$C:$R,9, FALSE)),"")</f>
        <v>3.5</v>
      </c>
      <c r="W941" s="165">
        <f t="shared" ca="1" si="36"/>
        <v>0</v>
      </c>
      <c r="X941" s="166">
        <f>IFERROR(IF(VLOOKUP($C941,'MSCI Database'!$C:$R,10, FALSE)="","",VLOOKUP($C941,'MSCI Database'!$C:$R,10, FALSE)),"")</f>
        <v>19637</v>
      </c>
      <c r="Y941" s="133" t="str">
        <f>IFERROR(IF(VLOOKUP($C941,'MSCI Database'!$C:$R,11, FALSE)="","",VLOOKUP($C941,'MSCI Database'!$C:$R,11, FALSE)),"")</f>
        <v>2019</v>
      </c>
      <c r="Z941" s="133" t="str">
        <f>IFERROR(IF(VLOOKUP($C941,'MSCI Database'!$C:$R,12, FALSE)="","",VLOOKUP($C941,'MSCI Database'!$C:$R,12, FALSE)),"")</f>
        <v>E.Segmt-Moderately Low</v>
      </c>
      <c r="AA941" s="202" t="str">
        <f>IFERROR(IF(VLOOKUP($C941,'MSCI Database'!$C:$R,13, FALSE)="","",VLOOKUP($C941,'MSCI Database'!$C:$R,13, FALSE)),"")</f>
        <v>Lags peers in human capital policies and data privacy measures</v>
      </c>
    </row>
    <row r="942" spans="1:27" s="130" customFormat="1" ht="15" hidden="1" customHeight="1" outlineLevel="1">
      <c r="A942" s="130" t="s">
        <v>11506</v>
      </c>
      <c r="B942" s="130" t="s">
        <v>11507</v>
      </c>
      <c r="C942" s="130" t="s">
        <v>11508</v>
      </c>
      <c r="D942" s="130" t="s">
        <v>12128</v>
      </c>
      <c r="E942" s="130" t="s">
        <v>18682</v>
      </c>
      <c r="F942" s="169">
        <v>0.1011567846736791</v>
      </c>
      <c r="G942" s="132" t="str">
        <f ca="1">IFERROR(_xll.BQL($A942, "cur_mkt_cap(currency=EUR)")/1000000, " ")</f>
        <v xml:space="preserve"> </v>
      </c>
      <c r="M942" s="305">
        <f t="shared" si="37"/>
        <v>6.5448439683870368E-5</v>
      </c>
      <c r="N942" s="223">
        <f t="shared" si="38"/>
        <v>1.1020212539306329E-3</v>
      </c>
      <c r="O942" s="172" t="str">
        <f>IFERROR(IF(VLOOKUP($C942,'MSCI Database'!$C:$R,2, FALSE)="","",VLOOKUP($C942,'MSCI Database'!$C:$R,2, FALSE)),"")</f>
        <v>Hotels &amp; Travel</v>
      </c>
      <c r="P942" s="186" t="str">
        <f>IFERROR(IF(VLOOKUP($C942,'MSCI Database'!$C:$R,3, FALSE)="","",VLOOKUP($C942,'MSCI Database'!$C:$R,3, FALSE)),"")</f>
        <v>BBB</v>
      </c>
      <c r="Q942" s="164" t="str">
        <f>IFERROR(IF(VLOOKUP($C942,'MSCI Database'!$C:$R,4, FALSE)="","",VLOOKUP($C942,'MSCI Database'!$C:$R,4, FALSE)),"")</f>
        <v>1</v>
      </c>
      <c r="R942" s="164">
        <f>IFERROR(IF(VLOOKUP($C942,'MSCI Database'!$C:$R,5, FALSE)="","",VLOOKUP($C942,'MSCI Database'!$C:$R,5, FALSE)),"")</f>
        <v>5.7</v>
      </c>
      <c r="S942" s="164">
        <f>IFERROR(IF(VLOOKUP($C942,'MSCI Database'!$C:$R,6, FALSE)="","",VLOOKUP($C942,'MSCI Database'!$C:$R,6, FALSE)),"")</f>
        <v>4.2</v>
      </c>
      <c r="T942" s="211">
        <f>IFERROR(IF(VLOOKUP($C942,'MSCI Database'!$C:$R,7, FALSE)="","",VLOOKUP($C942,'MSCI Database'!$C:$R,7, FALSE)),"")</f>
        <v>3.8</v>
      </c>
      <c r="U942" s="164">
        <f>IFERROR(IF(VLOOKUP($C942,'MSCI Database'!$C:$R,8, FALSE)="","",VLOOKUP($C942,'MSCI Database'!$C:$R,8, FALSE)),"")</f>
        <v>5.8</v>
      </c>
      <c r="V942" s="175">
        <f>IFERROR(IF(VLOOKUP($C942,'MSCI Database'!$C:$R,9, FALSE)="","",VLOOKUP($C942,'MSCI Database'!$C:$R,9, FALSE)),"")</f>
        <v>4.5999999999999996</v>
      </c>
      <c r="W942" s="165">
        <f t="shared" ca="1" si="36"/>
        <v>0</v>
      </c>
      <c r="X942" s="166">
        <f>IFERROR(IF(VLOOKUP($C942,'MSCI Database'!$C:$R,10, FALSE)="","",VLOOKUP($C942,'MSCI Database'!$C:$R,10, FALSE)),"")</f>
        <v>188613</v>
      </c>
      <c r="Y942" s="133" t="str">
        <f>IFERROR(IF(VLOOKUP($C942,'MSCI Database'!$C:$R,11, FALSE)="","",VLOOKUP($C942,'MSCI Database'!$C:$R,11, FALSE)),"")</f>
        <v>2019</v>
      </c>
      <c r="Z942" s="133" t="str">
        <f>IFERROR(IF(VLOOKUP($C942,'MSCI Database'!$C:$R,12, FALSE)="","",VLOOKUP($C942,'MSCI Database'!$C:$R,12, FALSE)),"")</f>
        <v>Reported</v>
      </c>
      <c r="AA942" s="202" t="str">
        <f>IFERROR(IF(VLOOKUP($C942,'MSCI Database'!$C:$R,13, FALSE)="","",VLOOKUP($C942,'MSCI Database'!$C:$R,13, FALSE)),"")</f>
        <v>Strong governance practices; but acquisition may pose data security risks</v>
      </c>
    </row>
    <row r="943" spans="1:27" s="130" customFormat="1" ht="15" hidden="1" customHeight="1" outlineLevel="1">
      <c r="A943" s="130" t="s">
        <v>11052</v>
      </c>
      <c r="B943" s="130" t="s">
        <v>11053</v>
      </c>
      <c r="C943" s="130" t="s">
        <v>11054</v>
      </c>
      <c r="D943" s="130" t="s">
        <v>12128</v>
      </c>
      <c r="E943" s="130" t="s">
        <v>12133</v>
      </c>
      <c r="F943" s="169">
        <v>0.10080022219518329</v>
      </c>
      <c r="G943" s="132" t="str">
        <f ca="1">IFERROR(_xll.BQL($A943, "cur_mkt_cap(currency=EUR)")/1000000, " ")</f>
        <v xml:space="preserve"> </v>
      </c>
      <c r="M943" s="305">
        <f t="shared" si="37"/>
        <v>6.5217743760283582E-5</v>
      </c>
      <c r="N943" s="223">
        <f t="shared" si="38"/>
        <v>1.0981367944658117E-3</v>
      </c>
      <c r="O943" s="172" t="str">
        <f>IFERROR(IF(VLOOKUP($C943,'MSCI Database'!$C:$R,2, FALSE)="","",VLOOKUP($C943,'MSCI Database'!$C:$R,2, FALSE)),"")</f>
        <v>Health Care Providers &amp; Services</v>
      </c>
      <c r="P943" s="186" t="str">
        <f>IFERROR(IF(VLOOKUP($C943,'MSCI Database'!$C:$R,3, FALSE)="","",VLOOKUP($C943,'MSCI Database'!$C:$R,3, FALSE)),"")</f>
        <v>AA</v>
      </c>
      <c r="Q943" s="164" t="str">
        <f>IFERROR(IF(VLOOKUP($C943,'MSCI Database'!$C:$R,4, FALSE)="","",VLOOKUP($C943,'MSCI Database'!$C:$R,4, FALSE)),"")</f>
        <v>0</v>
      </c>
      <c r="R943" s="164">
        <f>IFERROR(IF(VLOOKUP($C943,'MSCI Database'!$C:$R,5, FALSE)="","",VLOOKUP($C943,'MSCI Database'!$C:$R,5, FALSE)),"")</f>
        <v>8.1</v>
      </c>
      <c r="S943" s="164">
        <f>IFERROR(IF(VLOOKUP($C943,'MSCI Database'!$C:$R,6, FALSE)="","",VLOOKUP($C943,'MSCI Database'!$C:$R,6, FALSE)),"")</f>
        <v>6.7</v>
      </c>
      <c r="T943" s="211">
        <f>IFERROR(IF(VLOOKUP($C943,'MSCI Database'!$C:$R,7, FALSE)="","",VLOOKUP($C943,'MSCI Database'!$C:$R,7, FALSE)),"")</f>
        <v>6.9</v>
      </c>
      <c r="U943" s="164">
        <f>IFERROR(IF(VLOOKUP($C943,'MSCI Database'!$C:$R,8, FALSE)="","",VLOOKUP($C943,'MSCI Database'!$C:$R,8, FALSE)),"")</f>
        <v>4.8</v>
      </c>
      <c r="V943" s="175">
        <f>IFERROR(IF(VLOOKUP($C943,'MSCI Database'!$C:$R,9, FALSE)="","",VLOOKUP($C943,'MSCI Database'!$C:$R,9, FALSE)),"")</f>
        <v>6.1</v>
      </c>
      <c r="W943" s="165">
        <f t="shared" ca="1" si="36"/>
        <v>0</v>
      </c>
      <c r="X943" s="166">
        <f>IFERROR(IF(VLOOKUP($C943,'MSCI Database'!$C:$R,10, FALSE)="","",VLOOKUP($C943,'MSCI Database'!$C:$R,10, FALSE)),"")</f>
        <v>19435</v>
      </c>
      <c r="Y943" s="133" t="str">
        <f>IFERROR(IF(VLOOKUP($C943,'MSCI Database'!$C:$R,11, FALSE)="","",VLOOKUP($C943,'MSCI Database'!$C:$R,11, FALSE)),"")</f>
        <v>2019</v>
      </c>
      <c r="Z943" s="133" t="str">
        <f>IFERROR(IF(VLOOKUP($C943,'MSCI Database'!$C:$R,12, FALSE)="","",VLOOKUP($C943,'MSCI Database'!$C:$R,12, FALSE)),"")</f>
        <v>E.Segmt-Low</v>
      </c>
      <c r="AA943" s="202" t="str">
        <f>IFERROR(IF(VLOOKUP($C943,'MSCI Database'!$C:$R,13, FALSE)="","",VLOOKUP($C943,'MSCI Database'!$C:$R,13, FALSE)),"")</f>
        <v/>
      </c>
    </row>
    <row r="944" spans="1:27" s="130" customFormat="1" ht="15" hidden="1" customHeight="1" outlineLevel="1">
      <c r="A944" s="130" t="s">
        <v>10211</v>
      </c>
      <c r="B944" s="130" t="s">
        <v>10212</v>
      </c>
      <c r="C944" s="130" t="s">
        <v>10213</v>
      </c>
      <c r="D944" s="130" t="s">
        <v>12128</v>
      </c>
      <c r="E944" s="130" t="s">
        <v>18673</v>
      </c>
      <c r="F944" s="169">
        <v>0.10063379123736391</v>
      </c>
      <c r="G944" s="132" t="str">
        <f ca="1">IFERROR(_xll.BQL($A944, "cur_mkt_cap(currency=EUR)")/1000000, " ")</f>
        <v xml:space="preserve"> </v>
      </c>
      <c r="M944" s="305">
        <f t="shared" si="37"/>
        <v>6.5110062930574439E-5</v>
      </c>
      <c r="N944" s="223">
        <f t="shared" si="38"/>
        <v>1.0963236639534031E-3</v>
      </c>
      <c r="O944" s="172" t="str">
        <f>IFERROR(IF(VLOOKUP($C944,'MSCI Database'!$C:$R,2, FALSE)="","",VLOOKUP($C944,'MSCI Database'!$C:$R,2, FALSE)),"")</f>
        <v>Air Freight &amp; Logistics</v>
      </c>
      <c r="P944" s="186" t="str">
        <f>IFERROR(IF(VLOOKUP($C944,'MSCI Database'!$C:$R,3, FALSE)="","",VLOOKUP($C944,'MSCI Database'!$C:$R,3, FALSE)),"")</f>
        <v>A</v>
      </c>
      <c r="Q944" s="164" t="str">
        <f>IFERROR(IF(VLOOKUP($C944,'MSCI Database'!$C:$R,4, FALSE)="","",VLOOKUP($C944,'MSCI Database'!$C:$R,4, FALSE)),"")</f>
        <v>-1</v>
      </c>
      <c r="R944" s="164">
        <f>IFERROR(IF(VLOOKUP($C944,'MSCI Database'!$C:$R,5, FALSE)="","",VLOOKUP($C944,'MSCI Database'!$C:$R,5, FALSE)),"")</f>
        <v>6.5</v>
      </c>
      <c r="S944" s="164">
        <f>IFERROR(IF(VLOOKUP($C944,'MSCI Database'!$C:$R,6, FALSE)="","",VLOOKUP($C944,'MSCI Database'!$C:$R,6, FALSE)),"")</f>
        <v>6.8</v>
      </c>
      <c r="T944" s="211">
        <f>IFERROR(IF(VLOOKUP($C944,'MSCI Database'!$C:$R,7, FALSE)="","",VLOOKUP($C944,'MSCI Database'!$C:$R,7, FALSE)),"")</f>
        <v>6.8</v>
      </c>
      <c r="U944" s="164">
        <f>IFERROR(IF(VLOOKUP($C944,'MSCI Database'!$C:$R,8, FALSE)="","",VLOOKUP($C944,'MSCI Database'!$C:$R,8, FALSE)),"")</f>
        <v>3.9</v>
      </c>
      <c r="V944" s="175">
        <f>IFERROR(IF(VLOOKUP($C944,'MSCI Database'!$C:$R,9, FALSE)="","",VLOOKUP($C944,'MSCI Database'!$C:$R,9, FALSE)),"")</f>
        <v>5.2</v>
      </c>
      <c r="W944" s="165">
        <f t="shared" ca="1" si="36"/>
        <v>0</v>
      </c>
      <c r="X944" s="166">
        <f>IFERROR(IF(VLOOKUP($C944,'MSCI Database'!$C:$R,10, FALSE)="","",VLOOKUP($C944,'MSCI Database'!$C:$R,10, FALSE)),"")</f>
        <v>270357</v>
      </c>
      <c r="Y944" s="133" t="str">
        <f>IFERROR(IF(VLOOKUP($C944,'MSCI Database'!$C:$R,11, FALSE)="","",VLOOKUP($C944,'MSCI Database'!$C:$R,11, FALSE)),"")</f>
        <v>2019</v>
      </c>
      <c r="Z944" s="133" t="str">
        <f>IFERROR(IF(VLOOKUP($C944,'MSCI Database'!$C:$R,12, FALSE)="","",VLOOKUP($C944,'MSCI Database'!$C:$R,12, FALSE)),"")</f>
        <v>E.Segmt-Low</v>
      </c>
      <c r="AA944" s="202" t="str">
        <f>IFERROR(IF(VLOOKUP($C944,'MSCI Database'!$C:$R,13, FALSE)="","",VLOOKUP($C944,'MSCI Database'!$C:$R,13, FALSE)),"")</f>
        <v/>
      </c>
    </row>
    <row r="945" spans="1:27" s="130" customFormat="1" ht="15" hidden="1" customHeight="1" outlineLevel="1">
      <c r="A945" s="130" t="s">
        <v>8926</v>
      </c>
      <c r="B945" s="130" t="s">
        <v>8927</v>
      </c>
      <c r="C945" s="130" t="s">
        <v>8928</v>
      </c>
      <c r="D945" s="130" t="s">
        <v>18710</v>
      </c>
      <c r="E945" s="130" t="s">
        <v>18689</v>
      </c>
      <c r="F945" s="169">
        <v>0.1004845270913486</v>
      </c>
      <c r="G945" s="132" t="str">
        <f ca="1">IFERROR(_xll.BQL($A945, "cur_mkt_cap(currency=EUR)")/1000000, " ")</f>
        <v xml:space="preserve"> </v>
      </c>
      <c r="M945" s="305">
        <f t="shared" si="37"/>
        <v>6.5013489028102527E-5</v>
      </c>
      <c r="N945" s="223">
        <f t="shared" si="38"/>
        <v>1.0946975519542E-3</v>
      </c>
      <c r="O945" s="172" t="str">
        <f>IFERROR(IF(VLOOKUP($C945,'MSCI Database'!$C:$R,2, FALSE)="","",VLOOKUP($C945,'MSCI Database'!$C:$R,2, FALSE)),"")</f>
        <v>Electronic Equipment, Instruments &amp; Components</v>
      </c>
      <c r="P945" s="186" t="str">
        <f>IFERROR(IF(VLOOKUP($C945,'MSCI Database'!$C:$R,3, FALSE)="","",VLOOKUP($C945,'MSCI Database'!$C:$R,3, FALSE)),"")</f>
        <v>BBB</v>
      </c>
      <c r="Q945" s="164" t="str">
        <f>IFERROR(IF(VLOOKUP($C945,'MSCI Database'!$C:$R,4, FALSE)="","",VLOOKUP($C945,'MSCI Database'!$C:$R,4, FALSE)),"")</f>
        <v>-1</v>
      </c>
      <c r="R945" s="164">
        <f>IFERROR(IF(VLOOKUP($C945,'MSCI Database'!$C:$R,5, FALSE)="","",VLOOKUP($C945,'MSCI Database'!$C:$R,5, FALSE)),"")</f>
        <v>4.5</v>
      </c>
      <c r="S945" s="164">
        <f>IFERROR(IF(VLOOKUP($C945,'MSCI Database'!$C:$R,6, FALSE)="","",VLOOKUP($C945,'MSCI Database'!$C:$R,6, FALSE)),"")</f>
        <v>2.7</v>
      </c>
      <c r="T945" s="211">
        <f>IFERROR(IF(VLOOKUP($C945,'MSCI Database'!$C:$R,7, FALSE)="","",VLOOKUP($C945,'MSCI Database'!$C:$R,7, FALSE)),"")</f>
        <v>5</v>
      </c>
      <c r="U945" s="164">
        <f>IFERROR(IF(VLOOKUP($C945,'MSCI Database'!$C:$R,8, FALSE)="","",VLOOKUP($C945,'MSCI Database'!$C:$R,8, FALSE)),"")</f>
        <v>3.9</v>
      </c>
      <c r="V945" s="175">
        <f>IFERROR(IF(VLOOKUP($C945,'MSCI Database'!$C:$R,9, FALSE)="","",VLOOKUP($C945,'MSCI Database'!$C:$R,9, FALSE)),"")</f>
        <v>4.3</v>
      </c>
      <c r="W945" s="165">
        <f t="shared" ca="1" si="36"/>
        <v>0</v>
      </c>
      <c r="X945" s="166">
        <f>IFERROR(IF(VLOOKUP($C945,'MSCI Database'!$C:$R,10, FALSE)="","",VLOOKUP($C945,'MSCI Database'!$C:$R,10, FALSE)),"")</f>
        <v>97712</v>
      </c>
      <c r="Y945" s="133" t="str">
        <f>IFERROR(IF(VLOOKUP($C945,'MSCI Database'!$C:$R,11, FALSE)="","",VLOOKUP($C945,'MSCI Database'!$C:$R,11, FALSE)),"")</f>
        <v>2019</v>
      </c>
      <c r="Z945" s="133" t="str">
        <f>IFERROR(IF(VLOOKUP($C945,'MSCI Database'!$C:$R,12, FALSE)="","",VLOOKUP($C945,'MSCI Database'!$C:$R,12, FALSE)),"")</f>
        <v>E.CSI</v>
      </c>
      <c r="AA945" s="202" t="str">
        <f>IFERROR(IF(VLOOKUP($C945,'MSCI Database'!$C:$R,13, FALSE)="","",VLOOKUP($C945,'MSCI Database'!$C:$R,13, FALSE)),"")</f>
        <v/>
      </c>
    </row>
    <row r="946" spans="1:27" s="130" customFormat="1" ht="15" hidden="1" customHeight="1" outlineLevel="1">
      <c r="A946" s="130" t="s">
        <v>11127</v>
      </c>
      <c r="B946" s="130" t="s">
        <v>11128</v>
      </c>
      <c r="C946" s="130" t="s">
        <v>11129</v>
      </c>
      <c r="D946" s="130" t="s">
        <v>12128</v>
      </c>
      <c r="E946" s="130" t="s">
        <v>18673</v>
      </c>
      <c r="F946" s="169">
        <v>0.10043263551981869</v>
      </c>
      <c r="G946" s="132" t="str">
        <f ca="1">IFERROR(_xll.BQL($A946, "cur_mkt_cap(currency=EUR)")/1000000, " ")</f>
        <v xml:space="preserve"> </v>
      </c>
      <c r="M946" s="305">
        <f t="shared" si="37"/>
        <v>6.4979915181322682E-5</v>
      </c>
      <c r="N946" s="223">
        <f t="shared" si="38"/>
        <v>1.094132235303317E-3</v>
      </c>
      <c r="O946" s="172" t="str">
        <f>IFERROR(IF(VLOOKUP($C946,'MSCI Database'!$C:$R,2, FALSE)="","",VLOOKUP($C946,'MSCI Database'!$C:$R,2, FALSE)),"")</f>
        <v>Building Products</v>
      </c>
      <c r="P946" s="186" t="str">
        <f>IFERROR(IF(VLOOKUP($C946,'MSCI Database'!$C:$R,3, FALSE)="","",VLOOKUP($C946,'MSCI Database'!$C:$R,3, FALSE)),"")</f>
        <v>A</v>
      </c>
      <c r="Q946" s="164" t="str">
        <f>IFERROR(IF(VLOOKUP($C946,'MSCI Database'!$C:$R,4, FALSE)="","",VLOOKUP($C946,'MSCI Database'!$C:$R,4, FALSE)),"")</f>
        <v>0</v>
      </c>
      <c r="R946" s="164">
        <f>IFERROR(IF(VLOOKUP($C946,'MSCI Database'!$C:$R,5, FALSE)="","",VLOOKUP($C946,'MSCI Database'!$C:$R,5, FALSE)),"")</f>
        <v>6.8</v>
      </c>
      <c r="S946" s="164">
        <f>IFERROR(IF(VLOOKUP($C946,'MSCI Database'!$C:$R,6, FALSE)="","",VLOOKUP($C946,'MSCI Database'!$C:$R,6, FALSE)),"")</f>
        <v>5.5</v>
      </c>
      <c r="T946" s="211">
        <f>IFERROR(IF(VLOOKUP($C946,'MSCI Database'!$C:$R,7, FALSE)="","",VLOOKUP($C946,'MSCI Database'!$C:$R,7, FALSE)),"")</f>
        <v>6.2</v>
      </c>
      <c r="U946" s="164">
        <f>IFERROR(IF(VLOOKUP($C946,'MSCI Database'!$C:$R,8, FALSE)="","",VLOOKUP($C946,'MSCI Database'!$C:$R,8, FALSE)),"")</f>
        <v>5.3</v>
      </c>
      <c r="V946" s="175">
        <f>IFERROR(IF(VLOOKUP($C946,'MSCI Database'!$C:$R,9, FALSE)="","",VLOOKUP($C946,'MSCI Database'!$C:$R,9, FALSE)),"")</f>
        <v>5.6</v>
      </c>
      <c r="W946" s="165">
        <f t="shared" ca="1" si="36"/>
        <v>0</v>
      </c>
      <c r="X946" s="166">
        <f>IFERROR(IF(VLOOKUP($C946,'MSCI Database'!$C:$R,10, FALSE)="","",VLOOKUP($C946,'MSCI Database'!$C:$R,10, FALSE)),"")</f>
        <v>142694</v>
      </c>
      <c r="Y946" s="133" t="str">
        <f>IFERROR(IF(VLOOKUP($C946,'MSCI Database'!$C:$R,11, FALSE)="","",VLOOKUP($C946,'MSCI Database'!$C:$R,11, FALSE)),"")</f>
        <v>2019</v>
      </c>
      <c r="Z946" s="133" t="str">
        <f>IFERROR(IF(VLOOKUP($C946,'MSCI Database'!$C:$R,12, FALSE)="","",VLOOKUP($C946,'MSCI Database'!$C:$R,12, FALSE)),"")</f>
        <v>E.Segmt-Moderate</v>
      </c>
      <c r="AA946" s="202" t="str">
        <f>IFERROR(IF(VLOOKUP($C946,'MSCI Database'!$C:$R,13, FALSE)="","",VLOOKUP($C946,'MSCI Database'!$C:$R,13, FALSE)),"")</f>
        <v/>
      </c>
    </row>
    <row r="947" spans="1:27" s="130" customFormat="1" ht="15" hidden="1" customHeight="1" outlineLevel="1">
      <c r="A947" s="130" t="s">
        <v>9072</v>
      </c>
      <c r="B947" s="130" t="s">
        <v>9073</v>
      </c>
      <c r="C947" s="130" t="s">
        <v>9074</v>
      </c>
      <c r="D947" s="130" t="s">
        <v>12128</v>
      </c>
      <c r="E947" s="130" t="s">
        <v>18689</v>
      </c>
      <c r="F947" s="169">
        <v>0.10037873493095829</v>
      </c>
      <c r="G947" s="132" t="str">
        <f ca="1">IFERROR(_xll.BQL($A947, "cur_mkt_cap(currency=EUR)")/1000000, " ")</f>
        <v xml:space="preserve"> </v>
      </c>
      <c r="M947" s="305">
        <f t="shared" si="37"/>
        <v>6.494504150033001E-5</v>
      </c>
      <c r="N947" s="223">
        <f t="shared" si="38"/>
        <v>1.0935450320354871E-3</v>
      </c>
      <c r="O947" s="172" t="str">
        <f>IFERROR(IF(VLOOKUP($C947,'MSCI Database'!$C:$R,2, FALSE)="","",VLOOKUP($C947,'MSCI Database'!$C:$R,2, FALSE)),"")</f>
        <v>Software &amp; Services</v>
      </c>
      <c r="P947" s="186" t="str">
        <f>IFERROR(IF(VLOOKUP($C947,'MSCI Database'!$C:$R,3, FALSE)="","",VLOOKUP($C947,'MSCI Database'!$C:$R,3, FALSE)),"")</f>
        <v>BB</v>
      </c>
      <c r="Q947" s="164" t="str">
        <f>IFERROR(IF(VLOOKUP($C947,'MSCI Database'!$C:$R,4, FALSE)="","",VLOOKUP($C947,'MSCI Database'!$C:$R,4, FALSE)),"")</f>
        <v>0</v>
      </c>
      <c r="R947" s="164">
        <f>IFERROR(IF(VLOOKUP($C947,'MSCI Database'!$C:$R,5, FALSE)="","",VLOOKUP($C947,'MSCI Database'!$C:$R,5, FALSE)),"")</f>
        <v>3.5</v>
      </c>
      <c r="S947" s="164">
        <f>IFERROR(IF(VLOOKUP($C947,'MSCI Database'!$C:$R,6, FALSE)="","",VLOOKUP($C947,'MSCI Database'!$C:$R,6, FALSE)),"")</f>
        <v>10</v>
      </c>
      <c r="T947" s="211">
        <f>IFERROR(IF(VLOOKUP($C947,'MSCI Database'!$C:$R,7, FALSE)="","",VLOOKUP($C947,'MSCI Database'!$C:$R,7, FALSE)),"")</f>
        <v>2.4</v>
      </c>
      <c r="U947" s="164">
        <f>IFERROR(IF(VLOOKUP($C947,'MSCI Database'!$C:$R,8, FALSE)="","",VLOOKUP($C947,'MSCI Database'!$C:$R,8, FALSE)),"")</f>
        <v>6</v>
      </c>
      <c r="V947" s="175">
        <f>IFERROR(IF(VLOOKUP($C947,'MSCI Database'!$C:$R,9, FALSE)="","",VLOOKUP($C947,'MSCI Database'!$C:$R,9, FALSE)),"")</f>
        <v>4.3</v>
      </c>
      <c r="W947" s="165">
        <f t="shared" ca="1" si="36"/>
        <v>0</v>
      </c>
      <c r="X947" s="166">
        <f>IFERROR(IF(VLOOKUP($C947,'MSCI Database'!$C:$R,10, FALSE)="","",VLOOKUP($C947,'MSCI Database'!$C:$R,10, FALSE)),"")</f>
        <v>35730</v>
      </c>
      <c r="Y947" s="133" t="str">
        <f>IFERROR(IF(VLOOKUP($C947,'MSCI Database'!$C:$R,11, FALSE)="","",VLOOKUP($C947,'MSCI Database'!$C:$R,11, FALSE)),"")</f>
        <v>2019</v>
      </c>
      <c r="Z947" s="133" t="str">
        <f>IFERROR(IF(VLOOKUP($C947,'MSCI Database'!$C:$R,12, FALSE)="","",VLOOKUP($C947,'MSCI Database'!$C:$R,12, FALSE)),"")</f>
        <v>Reported</v>
      </c>
      <c r="AA947" s="202" t="str">
        <f>IFERROR(IF(VLOOKUP($C947,'MSCI Database'!$C:$R,13, FALSE)="","",VLOOKUP($C947,'MSCI Database'!$C:$R,13, FALSE)),"")</f>
        <v/>
      </c>
    </row>
    <row r="948" spans="1:27" s="130" customFormat="1" ht="15" hidden="1" customHeight="1" outlineLevel="1">
      <c r="A948" s="130" t="s">
        <v>10326</v>
      </c>
      <c r="B948" s="130" t="s">
        <v>10327</v>
      </c>
      <c r="C948" s="130" t="s">
        <v>10328</v>
      </c>
      <c r="D948" s="130" t="s">
        <v>12128</v>
      </c>
      <c r="E948" s="130" t="s">
        <v>18682</v>
      </c>
      <c r="F948" s="169">
        <v>0.1002740298241932</v>
      </c>
      <c r="G948" s="132" t="str">
        <f ca="1">IFERROR(_xll.BQL($A948, "cur_mkt_cap(currency=EUR)")/1000000, " ")</f>
        <v xml:space="preserve"> </v>
      </c>
      <c r="M948" s="305">
        <f t="shared" si="37"/>
        <v>6.4877297296253E-5</v>
      </c>
      <c r="N948" s="223">
        <f t="shared" si="38"/>
        <v>1.092404354685743E-3</v>
      </c>
      <c r="O948" s="172" t="str">
        <f>IFERROR(IF(VLOOKUP($C948,'MSCI Database'!$C:$R,2, FALSE)="","",VLOOKUP($C948,'MSCI Database'!$C:$R,2, FALSE)),"")</f>
        <v>Household Durables</v>
      </c>
      <c r="P948" s="186" t="str">
        <f>IFERROR(IF(VLOOKUP($C948,'MSCI Database'!$C:$R,3, FALSE)="","",VLOOKUP($C948,'MSCI Database'!$C:$R,3, FALSE)),"")</f>
        <v>A</v>
      </c>
      <c r="Q948" s="164" t="str">
        <f>IFERROR(IF(VLOOKUP($C948,'MSCI Database'!$C:$R,4, FALSE)="","",VLOOKUP($C948,'MSCI Database'!$C:$R,4, FALSE)),"")</f>
        <v>-1</v>
      </c>
      <c r="R948" s="164">
        <f>IFERROR(IF(VLOOKUP($C948,'MSCI Database'!$C:$R,5, FALSE)="","",VLOOKUP($C948,'MSCI Database'!$C:$R,5, FALSE)),"")</f>
        <v>6.9</v>
      </c>
      <c r="S948" s="164">
        <f>IFERROR(IF(VLOOKUP($C948,'MSCI Database'!$C:$R,6, FALSE)="","",VLOOKUP($C948,'MSCI Database'!$C:$R,6, FALSE)),"")</f>
        <v>4</v>
      </c>
      <c r="T948" s="211">
        <f>IFERROR(IF(VLOOKUP($C948,'MSCI Database'!$C:$R,7, FALSE)="","",VLOOKUP($C948,'MSCI Database'!$C:$R,7, FALSE)),"")</f>
        <v>4.9000000000000004</v>
      </c>
      <c r="U948" s="164">
        <f>IFERROR(IF(VLOOKUP($C948,'MSCI Database'!$C:$R,8, FALSE)="","",VLOOKUP($C948,'MSCI Database'!$C:$R,8, FALSE)),"")</f>
        <v>5.8</v>
      </c>
      <c r="V948" s="175">
        <f>IFERROR(IF(VLOOKUP($C948,'MSCI Database'!$C:$R,9, FALSE)="","",VLOOKUP($C948,'MSCI Database'!$C:$R,9, FALSE)),"")</f>
        <v>5.2</v>
      </c>
      <c r="W948" s="165">
        <f t="shared" ca="1" si="36"/>
        <v>0</v>
      </c>
      <c r="X948" s="166">
        <f>IFERROR(IF(VLOOKUP($C948,'MSCI Database'!$C:$R,10, FALSE)="","",VLOOKUP($C948,'MSCI Database'!$C:$R,10, FALSE)),"")</f>
        <v>33738</v>
      </c>
      <c r="Y948" s="133" t="str">
        <f>IFERROR(IF(VLOOKUP($C948,'MSCI Database'!$C:$R,11, FALSE)="","",VLOOKUP($C948,'MSCI Database'!$C:$R,11, FALSE)),"")</f>
        <v>2019</v>
      </c>
      <c r="Z948" s="133" t="str">
        <f>IFERROR(IF(VLOOKUP($C948,'MSCI Database'!$C:$R,12, FALSE)="","",VLOOKUP($C948,'MSCI Database'!$C:$R,12, FALSE)),"")</f>
        <v>E.Segmt-Moderately High</v>
      </c>
      <c r="AA948" s="202" t="str">
        <f>IFERROR(IF(VLOOKUP($C948,'MSCI Database'!$C:$R,13, FALSE)="","",VLOOKUP($C948,'MSCI Database'!$C:$R,13, FALSE)),"")</f>
        <v/>
      </c>
    </row>
    <row r="949" spans="1:27" s="130" customFormat="1" ht="15" hidden="1" customHeight="1" outlineLevel="1">
      <c r="A949" s="130" t="s">
        <v>9506</v>
      </c>
      <c r="B949" s="130" t="s">
        <v>9507</v>
      </c>
      <c r="C949" s="130" t="s">
        <v>9508</v>
      </c>
      <c r="D949" s="130" t="s">
        <v>12128</v>
      </c>
      <c r="E949" s="130" t="s">
        <v>18707</v>
      </c>
      <c r="F949" s="169">
        <v>0.1001894847364687</v>
      </c>
      <c r="G949" s="132" t="str">
        <f ca="1">IFERROR(_xll.BQL($A949, "cur_mkt_cap(currency=EUR)")/1000000, " ")</f>
        <v xml:space="preserve"> </v>
      </c>
      <c r="M949" s="305">
        <f t="shared" si="37"/>
        <v>6.4822596624495248E-5</v>
      </c>
      <c r="N949" s="223">
        <f t="shared" si="38"/>
        <v>1.0914833044181967E-3</v>
      </c>
      <c r="O949" s="172" t="str">
        <f>IFERROR(IF(VLOOKUP($C949,'MSCI Database'!$C:$R,2, FALSE)="","",VLOOKUP($C949,'MSCI Database'!$C:$R,2, FALSE)),"")</f>
        <v>Energy Equipment &amp; Services</v>
      </c>
      <c r="P949" s="186" t="str">
        <f>IFERROR(IF(VLOOKUP($C949,'MSCI Database'!$C:$R,3, FALSE)="","",VLOOKUP($C949,'MSCI Database'!$C:$R,3, FALSE)),"")</f>
        <v>A</v>
      </c>
      <c r="Q949" s="164" t="str">
        <f>IFERROR(IF(VLOOKUP($C949,'MSCI Database'!$C:$R,4, FALSE)="","",VLOOKUP($C949,'MSCI Database'!$C:$R,4, FALSE)),"")</f>
        <v>0</v>
      </c>
      <c r="R949" s="164">
        <f>IFERROR(IF(VLOOKUP($C949,'MSCI Database'!$C:$R,5, FALSE)="","",VLOOKUP($C949,'MSCI Database'!$C:$R,5, FALSE)),"")</f>
        <v>6.2</v>
      </c>
      <c r="S949" s="164">
        <f>IFERROR(IF(VLOOKUP($C949,'MSCI Database'!$C:$R,6, FALSE)="","",VLOOKUP($C949,'MSCI Database'!$C:$R,6, FALSE)),"")</f>
        <v>6.4</v>
      </c>
      <c r="T949" s="211">
        <f>IFERROR(IF(VLOOKUP($C949,'MSCI Database'!$C:$R,7, FALSE)="","",VLOOKUP($C949,'MSCI Database'!$C:$R,7, FALSE)),"")</f>
        <v>7.3</v>
      </c>
      <c r="U949" s="164">
        <f>IFERROR(IF(VLOOKUP($C949,'MSCI Database'!$C:$R,8, FALSE)="","",VLOOKUP($C949,'MSCI Database'!$C:$R,8, FALSE)),"")</f>
        <v>5</v>
      </c>
      <c r="V949" s="175">
        <f>IFERROR(IF(VLOOKUP($C949,'MSCI Database'!$C:$R,9, FALSE)="","",VLOOKUP($C949,'MSCI Database'!$C:$R,9, FALSE)),"")</f>
        <v>6</v>
      </c>
      <c r="W949" s="165">
        <f t="shared" ca="1" si="36"/>
        <v>0</v>
      </c>
      <c r="X949" s="166">
        <f>IFERROR(IF(VLOOKUP($C949,'MSCI Database'!$C:$R,10, FALSE)="","",VLOOKUP($C949,'MSCI Database'!$C:$R,10, FALSE)),"")</f>
        <v>136331</v>
      </c>
      <c r="Y949" s="133" t="str">
        <f>IFERROR(IF(VLOOKUP($C949,'MSCI Database'!$C:$R,11, FALSE)="","",VLOOKUP($C949,'MSCI Database'!$C:$R,11, FALSE)),"")</f>
        <v>2019</v>
      </c>
      <c r="Z949" s="133" t="str">
        <f>IFERROR(IF(VLOOKUP($C949,'MSCI Database'!$C:$R,12, FALSE)="","",VLOOKUP($C949,'MSCI Database'!$C:$R,12, FALSE)),"")</f>
        <v>E.Segmt-Moderately Low</v>
      </c>
      <c r="AA949" s="202" t="str">
        <f>IFERROR(IF(VLOOKUP($C949,'MSCI Database'!$C:$R,13, FALSE)="","",VLOOKUP($C949,'MSCI Database'!$C:$R,13, FALSE)),"")</f>
        <v/>
      </c>
    </row>
    <row r="950" spans="1:27" s="130" customFormat="1" ht="15" hidden="1" customHeight="1" outlineLevel="1">
      <c r="A950" s="130" t="s">
        <v>11190</v>
      </c>
      <c r="B950" s="130" t="s">
        <v>11191</v>
      </c>
      <c r="C950" s="130" t="s">
        <v>11192</v>
      </c>
      <c r="D950" s="130" t="s">
        <v>12128</v>
      </c>
      <c r="E950" s="130" t="s">
        <v>18673</v>
      </c>
      <c r="F950" s="169">
        <v>9.9875044316023703E-2</v>
      </c>
      <c r="G950" s="132" t="str">
        <f ca="1">IFERROR(_xll.BQL($A950, "cur_mkt_cap(currency=EUR)")/1000000, " ")</f>
        <v xml:space="preserve"> </v>
      </c>
      <c r="M950" s="305">
        <f t="shared" si="37"/>
        <v>6.4619153672467328E-5</v>
      </c>
      <c r="N950" s="223">
        <f t="shared" si="38"/>
        <v>1.0880577306660937E-3</v>
      </c>
      <c r="O950" s="172" t="str">
        <f>IFERROR(IF(VLOOKUP($C950,'MSCI Database'!$C:$R,2, FALSE)="","",VLOOKUP($C950,'MSCI Database'!$C:$R,2, FALSE)),"")</f>
        <v>Road &amp; Rail Transport</v>
      </c>
      <c r="P950" s="186" t="str">
        <f>IFERROR(IF(VLOOKUP($C950,'MSCI Database'!$C:$R,3, FALSE)="","",VLOOKUP($C950,'MSCI Database'!$C:$R,3, FALSE)),"")</f>
        <v>BB</v>
      </c>
      <c r="Q950" s="164" t="str">
        <f>IFERROR(IF(VLOOKUP($C950,'MSCI Database'!$C:$R,4, FALSE)="","",VLOOKUP($C950,'MSCI Database'!$C:$R,4, FALSE)),"")</f>
        <v>1</v>
      </c>
      <c r="R950" s="164">
        <f>IFERROR(IF(VLOOKUP($C950,'MSCI Database'!$C:$R,5, FALSE)="","",VLOOKUP($C950,'MSCI Database'!$C:$R,5, FALSE)),"")</f>
        <v>4.2</v>
      </c>
      <c r="S950" s="164">
        <f>IFERROR(IF(VLOOKUP($C950,'MSCI Database'!$C:$R,6, FALSE)="","",VLOOKUP($C950,'MSCI Database'!$C:$R,6, FALSE)),"")</f>
        <v>3.9</v>
      </c>
      <c r="T950" s="211">
        <f>IFERROR(IF(VLOOKUP($C950,'MSCI Database'!$C:$R,7, FALSE)="","",VLOOKUP($C950,'MSCI Database'!$C:$R,7, FALSE)),"")</f>
        <v>2.7</v>
      </c>
      <c r="U950" s="164">
        <f>IFERROR(IF(VLOOKUP($C950,'MSCI Database'!$C:$R,8, FALSE)="","",VLOOKUP($C950,'MSCI Database'!$C:$R,8, FALSE)),"")</f>
        <v>6.4</v>
      </c>
      <c r="V950" s="175">
        <f>IFERROR(IF(VLOOKUP($C950,'MSCI Database'!$C:$R,9, FALSE)="","",VLOOKUP($C950,'MSCI Database'!$C:$R,9, FALSE)),"")</f>
        <v>4.5</v>
      </c>
      <c r="W950" s="165">
        <f t="shared" ca="1" si="36"/>
        <v>0</v>
      </c>
      <c r="X950" s="166">
        <f>IFERROR(IF(VLOOKUP($C950,'MSCI Database'!$C:$R,10, FALSE)="","",VLOOKUP($C950,'MSCI Database'!$C:$R,10, FALSE)),"")</f>
        <v>186336</v>
      </c>
      <c r="Y950" s="133" t="str">
        <f>IFERROR(IF(VLOOKUP($C950,'MSCI Database'!$C:$R,11, FALSE)="","",VLOOKUP($C950,'MSCI Database'!$C:$R,11, FALSE)),"")</f>
        <v>2019</v>
      </c>
      <c r="Z950" s="133" t="str">
        <f>IFERROR(IF(VLOOKUP($C950,'MSCI Database'!$C:$R,12, FALSE)="","",VLOOKUP($C950,'MSCI Database'!$C:$R,12, FALSE)),"")</f>
        <v>E.Segmt-Low</v>
      </c>
      <c r="AA950" s="202" t="str">
        <f>IFERROR(IF(VLOOKUP($C950,'MSCI Database'!$C:$R,13, FALSE)="","",VLOOKUP($C950,'MSCI Database'!$C:$R,13, FALSE)),"")</f>
        <v/>
      </c>
    </row>
    <row r="951" spans="1:27" s="130" customFormat="1" ht="15" hidden="1" customHeight="1" outlineLevel="1">
      <c r="A951" s="130" t="s">
        <v>10801</v>
      </c>
      <c r="B951" s="130" t="s">
        <v>10802</v>
      </c>
      <c r="C951" s="130" t="s">
        <v>10803</v>
      </c>
      <c r="D951" s="130" t="s">
        <v>12128</v>
      </c>
      <c r="E951" s="130" t="s">
        <v>18688</v>
      </c>
      <c r="F951" s="169">
        <v>9.9858559452580181E-2</v>
      </c>
      <c r="G951" s="132" t="str">
        <f ca="1">IFERROR(_xll.BQL($A951, "cur_mkt_cap(currency=EUR)")/1000000, " ")</f>
        <v xml:space="preserve"> </v>
      </c>
      <c r="M951" s="305">
        <f t="shared" si="37"/>
        <v>6.4608487965819378E-5</v>
      </c>
      <c r="N951" s="223">
        <f t="shared" si="38"/>
        <v>1.0878781414280459E-3</v>
      </c>
      <c r="O951" s="172" t="str">
        <f>IFERROR(IF(VLOOKUP($C951,'MSCI Database'!$C:$R,2, FALSE)="","",VLOOKUP($C951,'MSCI Database'!$C:$R,2, FALSE)),"")</f>
        <v>Banks</v>
      </c>
      <c r="P951" s="186" t="str">
        <f>IFERROR(IF(VLOOKUP($C951,'MSCI Database'!$C:$R,3, FALSE)="","",VLOOKUP($C951,'MSCI Database'!$C:$R,3, FALSE)),"")</f>
        <v>BBB</v>
      </c>
      <c r="Q951" s="164" t="str">
        <f>IFERROR(IF(VLOOKUP($C951,'MSCI Database'!$C:$R,4, FALSE)="","",VLOOKUP($C951,'MSCI Database'!$C:$R,4, FALSE)),"")</f>
        <v>0</v>
      </c>
      <c r="R951" s="164">
        <f>IFERROR(IF(VLOOKUP($C951,'MSCI Database'!$C:$R,5, FALSE)="","",VLOOKUP($C951,'MSCI Database'!$C:$R,5, FALSE)),"")</f>
        <v>5.4</v>
      </c>
      <c r="S951" s="164">
        <f>IFERROR(IF(VLOOKUP($C951,'MSCI Database'!$C:$R,6, FALSE)="","",VLOOKUP($C951,'MSCI Database'!$C:$R,6, FALSE)),"")</f>
        <v>2.2000000000000002</v>
      </c>
      <c r="T951" s="211">
        <f>IFERROR(IF(VLOOKUP($C951,'MSCI Database'!$C:$R,7, FALSE)="","",VLOOKUP($C951,'MSCI Database'!$C:$R,7, FALSE)),"")</f>
        <v>4</v>
      </c>
      <c r="U951" s="164">
        <f>IFERROR(IF(VLOOKUP($C951,'MSCI Database'!$C:$R,8, FALSE)="","",VLOOKUP($C951,'MSCI Database'!$C:$R,8, FALSE)),"")</f>
        <v>3.6</v>
      </c>
      <c r="V951" s="175">
        <f>IFERROR(IF(VLOOKUP($C951,'MSCI Database'!$C:$R,9, FALSE)="","",VLOOKUP($C951,'MSCI Database'!$C:$R,9, FALSE)),"")</f>
        <v>3.6</v>
      </c>
      <c r="W951" s="165">
        <f t="shared" ca="1" si="36"/>
        <v>0</v>
      </c>
      <c r="X951" s="166">
        <f>IFERROR(IF(VLOOKUP($C951,'MSCI Database'!$C:$R,10, FALSE)="","",VLOOKUP($C951,'MSCI Database'!$C:$R,10, FALSE)),"")</f>
        <v>876</v>
      </c>
      <c r="Y951" s="133" t="str">
        <f>IFERROR(IF(VLOOKUP($C951,'MSCI Database'!$C:$R,11, FALSE)="","",VLOOKUP($C951,'MSCI Database'!$C:$R,11, FALSE)),"")</f>
        <v>2019</v>
      </c>
      <c r="Z951" s="133" t="str">
        <f>IFERROR(IF(VLOOKUP($C951,'MSCI Database'!$C:$R,12, FALSE)="","",VLOOKUP($C951,'MSCI Database'!$C:$R,12, FALSE)),"")</f>
        <v>E.Segmt-Moderately Low</v>
      </c>
      <c r="AA951" s="202" t="str">
        <f>IFERROR(IF(VLOOKUP($C951,'MSCI Database'!$C:$R,13, FALSE)="","",VLOOKUP($C951,'MSCI Database'!$C:$R,13, FALSE)),"")</f>
        <v>Improved data security and risk governance; human capital risks from M&amp;A activity</v>
      </c>
    </row>
    <row r="952" spans="1:27" s="130" customFormat="1" ht="15" hidden="1" customHeight="1" outlineLevel="1">
      <c r="A952" s="130" t="s">
        <v>9987</v>
      </c>
      <c r="B952" s="130" t="s">
        <v>9988</v>
      </c>
      <c r="C952" s="130" t="s">
        <v>9989</v>
      </c>
      <c r="D952" s="130" t="s">
        <v>12128</v>
      </c>
      <c r="E952" s="130" t="s">
        <v>18682</v>
      </c>
      <c r="F952" s="169">
        <v>9.9282300388634212E-2</v>
      </c>
      <c r="G952" s="132" t="str">
        <f ca="1">IFERROR(_xll.BQL($A952, "cur_mkt_cap(currency=EUR)")/1000000, " ")</f>
        <v xml:space="preserve"> </v>
      </c>
      <c r="M952" s="305">
        <f t="shared" si="37"/>
        <v>6.4235648351446326E-5</v>
      </c>
      <c r="N952" s="223">
        <f t="shared" si="38"/>
        <v>1.0816002655714019E-3</v>
      </c>
      <c r="O952" s="172" t="str">
        <f>IFERROR(IF(VLOOKUP($C952,'MSCI Database'!$C:$R,2, FALSE)="","",VLOOKUP($C952,'MSCI Database'!$C:$R,2, FALSE)),"")</f>
        <v>Diversified Consumer Services</v>
      </c>
      <c r="P952" s="186" t="str">
        <f>IFERROR(IF(VLOOKUP($C952,'MSCI Database'!$C:$R,3, FALSE)="","",VLOOKUP($C952,'MSCI Database'!$C:$R,3, FALSE)),"")</f>
        <v>BBB</v>
      </c>
      <c r="Q952" s="164" t="str">
        <f>IFERROR(IF(VLOOKUP($C952,'MSCI Database'!$C:$R,4, FALSE)="","",VLOOKUP($C952,'MSCI Database'!$C:$R,4, FALSE)),"")</f>
        <v>0</v>
      </c>
      <c r="R952" s="164">
        <f>IFERROR(IF(VLOOKUP($C952,'MSCI Database'!$C:$R,5, FALSE)="","",VLOOKUP($C952,'MSCI Database'!$C:$R,5, FALSE)),"")</f>
        <v>4.5999999999999996</v>
      </c>
      <c r="S952" s="164">
        <f>IFERROR(IF(VLOOKUP($C952,'MSCI Database'!$C:$R,6, FALSE)="","",VLOOKUP($C952,'MSCI Database'!$C:$R,6, FALSE)),"")</f>
        <v>6.5</v>
      </c>
      <c r="T952" s="211">
        <f>IFERROR(IF(VLOOKUP($C952,'MSCI Database'!$C:$R,7, FALSE)="","",VLOOKUP($C952,'MSCI Database'!$C:$R,7, FALSE)),"")</f>
        <v>3.9</v>
      </c>
      <c r="U952" s="164">
        <f>IFERROR(IF(VLOOKUP($C952,'MSCI Database'!$C:$R,8, FALSE)="","",VLOOKUP($C952,'MSCI Database'!$C:$R,8, FALSE)),"")</f>
        <v>6.3</v>
      </c>
      <c r="V952" s="175">
        <f>IFERROR(IF(VLOOKUP($C952,'MSCI Database'!$C:$R,9, FALSE)="","",VLOOKUP($C952,'MSCI Database'!$C:$R,9, FALSE)),"")</f>
        <v>5.0999999999999996</v>
      </c>
      <c r="W952" s="165">
        <f t="shared" ca="1" si="36"/>
        <v>0</v>
      </c>
      <c r="X952" s="166">
        <f>IFERROR(IF(VLOOKUP($C952,'MSCI Database'!$C:$R,10, FALSE)="","",VLOOKUP($C952,'MSCI Database'!$C:$R,10, FALSE)),"")</f>
        <v>45178</v>
      </c>
      <c r="Y952" s="133" t="str">
        <f>IFERROR(IF(VLOOKUP($C952,'MSCI Database'!$C:$R,11, FALSE)="","",VLOOKUP($C952,'MSCI Database'!$C:$R,11, FALSE)),"")</f>
        <v>2019</v>
      </c>
      <c r="Z952" s="133" t="str">
        <f>IFERROR(IF(VLOOKUP($C952,'MSCI Database'!$C:$R,12, FALSE)="","",VLOOKUP($C952,'MSCI Database'!$C:$R,12, FALSE)),"")</f>
        <v>E.Segmt-Moderately Low</v>
      </c>
      <c r="AA952" s="202" t="str">
        <f>IFERROR(IF(VLOOKUP($C952,'MSCI Database'!$C:$R,13, FALSE)="","",VLOOKUP($C952,'MSCI Database'!$C:$R,13, FALSE)),"")</f>
        <v/>
      </c>
    </row>
    <row r="953" spans="1:27" s="130" customFormat="1" ht="15" hidden="1" customHeight="1" outlineLevel="1">
      <c r="A953" s="130" t="s">
        <v>11391</v>
      </c>
      <c r="B953" s="130" t="s">
        <v>11392</v>
      </c>
      <c r="C953" s="130" t="s">
        <v>11393</v>
      </c>
      <c r="D953" s="130" t="s">
        <v>12128</v>
      </c>
      <c r="E953" s="130" t="s">
        <v>18689</v>
      </c>
      <c r="F953" s="169">
        <v>9.9121123100028685E-2</v>
      </c>
      <c r="G953" s="132" t="str">
        <f ca="1">IFERROR(_xll.BQL($A953, "cur_mkt_cap(currency=EUR)")/1000000, " ")</f>
        <v xml:space="preserve"> </v>
      </c>
      <c r="M953" s="305">
        <f t="shared" si="37"/>
        <v>6.413136664571856E-5</v>
      </c>
      <c r="N953" s="223">
        <f t="shared" si="38"/>
        <v>1.0798443695307441E-3</v>
      </c>
      <c r="O953" s="172" t="str">
        <f>IFERROR(IF(VLOOKUP($C953,'MSCI Database'!$C:$R,2, FALSE)="","",VLOOKUP($C953,'MSCI Database'!$C:$R,2, FALSE)),"")</f>
        <v>Semiconductors &amp; Semiconductor Equipment</v>
      </c>
      <c r="P953" s="186" t="str">
        <f>IFERROR(IF(VLOOKUP($C953,'MSCI Database'!$C:$R,3, FALSE)="","",VLOOKUP($C953,'MSCI Database'!$C:$R,3, FALSE)),"")</f>
        <v>BBB</v>
      </c>
      <c r="Q953" s="164" t="str">
        <f>IFERROR(IF(VLOOKUP($C953,'MSCI Database'!$C:$R,4, FALSE)="","",VLOOKUP($C953,'MSCI Database'!$C:$R,4, FALSE)),"")</f>
        <v>1</v>
      </c>
      <c r="R953" s="164">
        <f>IFERROR(IF(VLOOKUP($C953,'MSCI Database'!$C:$R,5, FALSE)="","",VLOOKUP($C953,'MSCI Database'!$C:$R,5, FALSE)),"")</f>
        <v>5.5</v>
      </c>
      <c r="S953" s="164">
        <f>IFERROR(IF(VLOOKUP($C953,'MSCI Database'!$C:$R,6, FALSE)="","",VLOOKUP($C953,'MSCI Database'!$C:$R,6, FALSE)),"")</f>
        <v>4.0999999999999996</v>
      </c>
      <c r="T953" s="211">
        <f>IFERROR(IF(VLOOKUP($C953,'MSCI Database'!$C:$R,7, FALSE)="","",VLOOKUP($C953,'MSCI Database'!$C:$R,7, FALSE)),"")</f>
        <v>5.0999999999999996</v>
      </c>
      <c r="U953" s="164">
        <f>IFERROR(IF(VLOOKUP($C953,'MSCI Database'!$C:$R,8, FALSE)="","",VLOOKUP($C953,'MSCI Database'!$C:$R,8, FALSE)),"")</f>
        <v>6.1</v>
      </c>
      <c r="V953" s="175">
        <f>IFERROR(IF(VLOOKUP($C953,'MSCI Database'!$C:$R,9, FALSE)="","",VLOOKUP($C953,'MSCI Database'!$C:$R,9, FALSE)),"")</f>
        <v>5.3</v>
      </c>
      <c r="W953" s="165">
        <f t="shared" ca="1" si="36"/>
        <v>0</v>
      </c>
      <c r="X953" s="166">
        <f>IFERROR(IF(VLOOKUP($C953,'MSCI Database'!$C:$R,10, FALSE)="","",VLOOKUP($C953,'MSCI Database'!$C:$R,10, FALSE)),"")</f>
        <v>42123</v>
      </c>
      <c r="Y953" s="133" t="str">
        <f>IFERROR(IF(VLOOKUP($C953,'MSCI Database'!$C:$R,11, FALSE)="","",VLOOKUP($C953,'MSCI Database'!$C:$R,11, FALSE)),"")</f>
        <v>2019</v>
      </c>
      <c r="Z953" s="133" t="str">
        <f>IFERROR(IF(VLOOKUP($C953,'MSCI Database'!$C:$R,12, FALSE)="","",VLOOKUP($C953,'MSCI Database'!$C:$R,12, FALSE)),"")</f>
        <v>E.Segmt-Low</v>
      </c>
      <c r="AA953" s="202" t="str">
        <f>IFERROR(IF(VLOOKUP($C953,'MSCI Database'!$C:$R,13, FALSE)="","",VLOOKUP($C953,'MSCI Database'!$C:$R,13, FALSE)),"")</f>
        <v/>
      </c>
    </row>
    <row r="954" spans="1:27" s="130" customFormat="1" ht="15" hidden="1" customHeight="1" outlineLevel="1">
      <c r="A954" s="130" t="s">
        <v>11299</v>
      </c>
      <c r="B954" s="130" t="s">
        <v>11300</v>
      </c>
      <c r="C954" s="130" t="s">
        <v>11301</v>
      </c>
      <c r="D954" s="130" t="s">
        <v>12128</v>
      </c>
      <c r="E954" s="130" t="s">
        <v>18682</v>
      </c>
      <c r="F954" s="169">
        <v>9.8979995347209832E-2</v>
      </c>
      <c r="G954" s="132" t="str">
        <f ca="1">IFERROR(_xll.BQL($A954, "cur_mkt_cap(currency=EUR)")/1000000, " ")</f>
        <v xml:space="preserve"> </v>
      </c>
      <c r="M954" s="305">
        <f t="shared" si="37"/>
        <v>6.4040056989644751E-5</v>
      </c>
      <c r="N954" s="223">
        <f t="shared" si="38"/>
        <v>1.0783068969466999E-3</v>
      </c>
      <c r="O954" s="172" t="str">
        <f>IFERROR(IF(VLOOKUP($C954,'MSCI Database'!$C:$R,2, FALSE)="","",VLOOKUP($C954,'MSCI Database'!$C:$R,2, FALSE)),"")</f>
        <v>Retail - Consumer Discretionary</v>
      </c>
      <c r="P954" s="186" t="str">
        <f>IFERROR(IF(VLOOKUP($C954,'MSCI Database'!$C:$R,3, FALSE)="","",VLOOKUP($C954,'MSCI Database'!$C:$R,3, FALSE)),"")</f>
        <v>A</v>
      </c>
      <c r="Q954" s="164" t="str">
        <f>IFERROR(IF(VLOOKUP($C954,'MSCI Database'!$C:$R,4, FALSE)="","",VLOOKUP($C954,'MSCI Database'!$C:$R,4, FALSE)),"")</f>
        <v>1</v>
      </c>
      <c r="R954" s="164">
        <f>IFERROR(IF(VLOOKUP($C954,'MSCI Database'!$C:$R,5, FALSE)="","",VLOOKUP($C954,'MSCI Database'!$C:$R,5, FALSE)),"")</f>
        <v>6.6</v>
      </c>
      <c r="S954" s="164">
        <f>IFERROR(IF(VLOOKUP($C954,'MSCI Database'!$C:$R,6, FALSE)="","",VLOOKUP($C954,'MSCI Database'!$C:$R,6, FALSE)),"")</f>
        <v>3</v>
      </c>
      <c r="T954" s="211">
        <f>IFERROR(IF(VLOOKUP($C954,'MSCI Database'!$C:$R,7, FALSE)="","",VLOOKUP($C954,'MSCI Database'!$C:$R,7, FALSE)),"")</f>
        <v>5</v>
      </c>
      <c r="U954" s="164">
        <f>IFERROR(IF(VLOOKUP($C954,'MSCI Database'!$C:$R,8, FALSE)="","",VLOOKUP($C954,'MSCI Database'!$C:$R,8, FALSE)),"")</f>
        <v>5.9</v>
      </c>
      <c r="V954" s="175">
        <f>IFERROR(IF(VLOOKUP($C954,'MSCI Database'!$C:$R,9, FALSE)="","",VLOOKUP($C954,'MSCI Database'!$C:$R,9, FALSE)),"")</f>
        <v>4.9000000000000004</v>
      </c>
      <c r="W954" s="165">
        <f t="shared" ca="1" si="36"/>
        <v>0</v>
      </c>
      <c r="X954" s="166">
        <f>IFERROR(IF(VLOOKUP($C954,'MSCI Database'!$C:$R,10, FALSE)="","",VLOOKUP($C954,'MSCI Database'!$C:$R,10, FALSE)),"")</f>
        <v>34307</v>
      </c>
      <c r="Y954" s="133" t="str">
        <f>IFERROR(IF(VLOOKUP($C954,'MSCI Database'!$C:$R,11, FALSE)="","",VLOOKUP($C954,'MSCI Database'!$C:$R,11, FALSE)),"")</f>
        <v>2019</v>
      </c>
      <c r="Z954" s="133" t="str">
        <f>IFERROR(IF(VLOOKUP($C954,'MSCI Database'!$C:$R,12, FALSE)="","",VLOOKUP($C954,'MSCI Database'!$C:$R,12, FALSE)),"")</f>
        <v>E.Segmt-Low</v>
      </c>
      <c r="AA954" s="202" t="str">
        <f>IFERROR(IF(VLOOKUP($C954,'MSCI Database'!$C:$R,13, FALSE)="","",VLOOKUP($C954,'MSCI Database'!$C:$R,13, FALSE)),"")</f>
        <v/>
      </c>
    </row>
    <row r="955" spans="1:27" s="130" customFormat="1" ht="15" hidden="1" customHeight="1" outlineLevel="1">
      <c r="A955" s="130" t="s">
        <v>9840</v>
      </c>
      <c r="B955" s="130" t="s">
        <v>9841</v>
      </c>
      <c r="C955" s="130" t="s">
        <v>9842</v>
      </c>
      <c r="D955" s="130" t="s">
        <v>12128</v>
      </c>
      <c r="E955" s="130" t="s">
        <v>18689</v>
      </c>
      <c r="F955" s="169">
        <v>9.8806849039425895E-2</v>
      </c>
      <c r="G955" s="132" t="str">
        <f ca="1">IFERROR(_xll.BQL($A955, "cur_mkt_cap(currency=EUR)")/1000000, " ")</f>
        <v xml:space="preserve"> </v>
      </c>
      <c r="M955" s="305">
        <f t="shared" si="37"/>
        <v>6.3928031328508555E-5</v>
      </c>
      <c r="N955" s="223">
        <f t="shared" si="38"/>
        <v>1.0764206081344066E-3</v>
      </c>
      <c r="O955" s="172" t="str">
        <f>IFERROR(IF(VLOOKUP($C955,'MSCI Database'!$C:$R,2, FALSE)="","",VLOOKUP($C955,'MSCI Database'!$C:$R,2, FALSE)),"")</f>
        <v>Electronic Equipment, Instruments &amp; Components</v>
      </c>
      <c r="P955" s="186" t="str">
        <f>IFERROR(IF(VLOOKUP($C955,'MSCI Database'!$C:$R,3, FALSE)="","",VLOOKUP($C955,'MSCI Database'!$C:$R,3, FALSE)),"")</f>
        <v>AA</v>
      </c>
      <c r="Q955" s="164" t="str">
        <f>IFERROR(IF(VLOOKUP($C955,'MSCI Database'!$C:$R,4, FALSE)="","",VLOOKUP($C955,'MSCI Database'!$C:$R,4, FALSE)),"")</f>
        <v>1</v>
      </c>
      <c r="R955" s="164">
        <f>IFERROR(IF(VLOOKUP($C955,'MSCI Database'!$C:$R,5, FALSE)="","",VLOOKUP($C955,'MSCI Database'!$C:$R,5, FALSE)),"")</f>
        <v>7.7</v>
      </c>
      <c r="S955" s="164">
        <f>IFERROR(IF(VLOOKUP($C955,'MSCI Database'!$C:$R,6, FALSE)="","",VLOOKUP($C955,'MSCI Database'!$C:$R,6, FALSE)),"")</f>
        <v>2.6</v>
      </c>
      <c r="T955" s="211">
        <f>IFERROR(IF(VLOOKUP($C955,'MSCI Database'!$C:$R,7, FALSE)="","",VLOOKUP($C955,'MSCI Database'!$C:$R,7, FALSE)),"")</f>
        <v>5.0999999999999996</v>
      </c>
      <c r="U955" s="164">
        <f>IFERROR(IF(VLOOKUP($C955,'MSCI Database'!$C:$R,8, FALSE)="","",VLOOKUP($C955,'MSCI Database'!$C:$R,8, FALSE)),"")</f>
        <v>6</v>
      </c>
      <c r="V955" s="175">
        <f>IFERROR(IF(VLOOKUP($C955,'MSCI Database'!$C:$R,9, FALSE)="","",VLOOKUP($C955,'MSCI Database'!$C:$R,9, FALSE)),"")</f>
        <v>5.2</v>
      </c>
      <c r="W955" s="165">
        <f t="shared" ca="1" si="36"/>
        <v>0</v>
      </c>
      <c r="X955" s="166">
        <f>IFERROR(IF(VLOOKUP($C955,'MSCI Database'!$C:$R,10, FALSE)="","",VLOOKUP($C955,'MSCI Database'!$C:$R,10, FALSE)),"")</f>
        <v>17785</v>
      </c>
      <c r="Y955" s="133" t="str">
        <f>IFERROR(IF(VLOOKUP($C955,'MSCI Database'!$C:$R,11, FALSE)="","",VLOOKUP($C955,'MSCI Database'!$C:$R,11, FALSE)),"")</f>
        <v>2019</v>
      </c>
      <c r="Z955" s="133" t="str">
        <f>IFERROR(IF(VLOOKUP($C955,'MSCI Database'!$C:$R,12, FALSE)="","",VLOOKUP($C955,'MSCI Database'!$C:$R,12, FALSE)),"")</f>
        <v>E.Segmt-Moderate</v>
      </c>
      <c r="AA955" s="202" t="str">
        <f>IFERROR(IF(VLOOKUP($C955,'MSCI Database'!$C:$R,13, FALSE)="","",VLOOKUP($C955,'MSCI Database'!$C:$R,13, FALSE)),"")</f>
        <v/>
      </c>
    </row>
    <row r="956" spans="1:27" s="130" customFormat="1" ht="15" hidden="1" customHeight="1" outlineLevel="1">
      <c r="A956" s="130" t="s">
        <v>10903</v>
      </c>
      <c r="B956" s="130" t="s">
        <v>10904</v>
      </c>
      <c r="C956" s="130" t="s">
        <v>10905</v>
      </c>
      <c r="D956" s="130" t="s">
        <v>12128</v>
      </c>
      <c r="E956" s="130" t="s">
        <v>12133</v>
      </c>
      <c r="F956" s="169">
        <v>9.8789768582349002E-2</v>
      </c>
      <c r="G956" s="132" t="str">
        <f ca="1">IFERROR(_xll.BQL($A956, "cur_mkt_cap(currency=EUR)")/1000000, " ")</f>
        <v xml:space="preserve"> </v>
      </c>
      <c r="M956" s="305">
        <f t="shared" si="37"/>
        <v>6.3916980272779795E-5</v>
      </c>
      <c r="N956" s="223">
        <f t="shared" si="38"/>
        <v>1.0762345303860252E-3</v>
      </c>
      <c r="O956" s="172" t="str">
        <f>IFERROR(IF(VLOOKUP($C956,'MSCI Database'!$C:$R,2, FALSE)="","",VLOOKUP($C956,'MSCI Database'!$C:$R,2, FALSE)),"")</f>
        <v>Health Care Providers &amp; Services</v>
      </c>
      <c r="P956" s="186" t="str">
        <f>IFERROR(IF(VLOOKUP($C956,'MSCI Database'!$C:$R,3, FALSE)="","",VLOOKUP($C956,'MSCI Database'!$C:$R,3, FALSE)),"")</f>
        <v>AA</v>
      </c>
      <c r="Q956" s="164" t="str">
        <f>IFERROR(IF(VLOOKUP($C956,'MSCI Database'!$C:$R,4, FALSE)="","",VLOOKUP($C956,'MSCI Database'!$C:$R,4, FALSE)),"")</f>
        <v>-1</v>
      </c>
      <c r="R956" s="164">
        <f>IFERROR(IF(VLOOKUP($C956,'MSCI Database'!$C:$R,5, FALSE)="","",VLOOKUP($C956,'MSCI Database'!$C:$R,5, FALSE)),"")</f>
        <v>7.4</v>
      </c>
      <c r="S956" s="164">
        <f>IFERROR(IF(VLOOKUP($C956,'MSCI Database'!$C:$R,6, FALSE)="","",VLOOKUP($C956,'MSCI Database'!$C:$R,6, FALSE)),"")</f>
        <v>5.9</v>
      </c>
      <c r="T956" s="211">
        <f>IFERROR(IF(VLOOKUP($C956,'MSCI Database'!$C:$R,7, FALSE)="","",VLOOKUP($C956,'MSCI Database'!$C:$R,7, FALSE)),"")</f>
        <v>9.6999999999999993</v>
      </c>
      <c r="U956" s="164">
        <f>IFERROR(IF(VLOOKUP($C956,'MSCI Database'!$C:$R,8, FALSE)="","",VLOOKUP($C956,'MSCI Database'!$C:$R,8, FALSE)),"")</f>
        <v>4.9000000000000004</v>
      </c>
      <c r="V956" s="175">
        <f>IFERROR(IF(VLOOKUP($C956,'MSCI Database'!$C:$R,9, FALSE)="","",VLOOKUP($C956,'MSCI Database'!$C:$R,9, FALSE)),"")</f>
        <v>6.3</v>
      </c>
      <c r="W956" s="165">
        <f t="shared" ca="1" si="36"/>
        <v>0</v>
      </c>
      <c r="X956" s="166">
        <f>IFERROR(IF(VLOOKUP($C956,'MSCI Database'!$C:$R,10, FALSE)="","",VLOOKUP($C956,'MSCI Database'!$C:$R,10, FALSE)),"")</f>
        <v>333378</v>
      </c>
      <c r="Y956" s="133" t="str">
        <f>IFERROR(IF(VLOOKUP($C956,'MSCI Database'!$C:$R,11, FALSE)="","",VLOOKUP($C956,'MSCI Database'!$C:$R,11, FALSE)),"")</f>
        <v>2019</v>
      </c>
      <c r="Z956" s="133" t="str">
        <f>IFERROR(IF(VLOOKUP($C956,'MSCI Database'!$C:$R,12, FALSE)="","",VLOOKUP($C956,'MSCI Database'!$C:$R,12, FALSE)),"")</f>
        <v>E.Segmt-Moderate</v>
      </c>
      <c r="AA956" s="202" t="str">
        <f>IFERROR(IF(VLOOKUP($C956,'MSCI Database'!$C:$R,13, FALSE)="","",VLOOKUP($C956,'MSCI Database'!$C:$R,13, FALSE)),"")</f>
        <v/>
      </c>
    </row>
    <row r="957" spans="1:27" s="130" customFormat="1" ht="15" hidden="1" customHeight="1" outlineLevel="1">
      <c r="A957" s="130" t="s">
        <v>9037</v>
      </c>
      <c r="B957" s="130" t="s">
        <v>9038</v>
      </c>
      <c r="C957" s="130" t="s">
        <v>9039</v>
      </c>
      <c r="D957" s="130" t="s">
        <v>12128</v>
      </c>
      <c r="E957" s="130" t="s">
        <v>18689</v>
      </c>
      <c r="F957" s="169">
        <v>9.8195555354674155E-2</v>
      </c>
      <c r="G957" s="132" t="str">
        <f ca="1">IFERROR(_xll.BQL($A957, "cur_mkt_cap(currency=EUR)")/1000000, " ")</f>
        <v xml:space="preserve"> </v>
      </c>
      <c r="M957" s="305">
        <f t="shared" si="37"/>
        <v>6.3532524314474176E-5</v>
      </c>
      <c r="N957" s="223">
        <f t="shared" si="38"/>
        <v>1.0697610584545394E-3</v>
      </c>
      <c r="O957" s="172" t="str">
        <f>IFERROR(IF(VLOOKUP($C957,'MSCI Database'!$C:$R,2, FALSE)="","",VLOOKUP($C957,'MSCI Database'!$C:$R,2, FALSE)),"")</f>
        <v>Semiconductors &amp; Semiconductor Equipment</v>
      </c>
      <c r="P957" s="186" t="str">
        <f>IFERROR(IF(VLOOKUP($C957,'MSCI Database'!$C:$R,3, FALSE)="","",VLOOKUP($C957,'MSCI Database'!$C:$R,3, FALSE)),"")</f>
        <v>BB</v>
      </c>
      <c r="Q957" s="164" t="str">
        <f>IFERROR(IF(VLOOKUP($C957,'MSCI Database'!$C:$R,4, FALSE)="","",VLOOKUP($C957,'MSCI Database'!$C:$R,4, FALSE)),"")</f>
        <v>1</v>
      </c>
      <c r="R957" s="164">
        <f>IFERROR(IF(VLOOKUP($C957,'MSCI Database'!$C:$R,5, FALSE)="","",VLOOKUP($C957,'MSCI Database'!$C:$R,5, FALSE)),"")</f>
        <v>4.2</v>
      </c>
      <c r="S957" s="164">
        <f>IFERROR(IF(VLOOKUP($C957,'MSCI Database'!$C:$R,6, FALSE)="","",VLOOKUP($C957,'MSCI Database'!$C:$R,6, FALSE)),"")</f>
        <v>4.9000000000000004</v>
      </c>
      <c r="T957" s="211">
        <f>IFERROR(IF(VLOOKUP($C957,'MSCI Database'!$C:$R,7, FALSE)="","",VLOOKUP($C957,'MSCI Database'!$C:$R,7, FALSE)),"")</f>
        <v>3.7</v>
      </c>
      <c r="U957" s="164">
        <f>IFERROR(IF(VLOOKUP($C957,'MSCI Database'!$C:$R,8, FALSE)="","",VLOOKUP($C957,'MSCI Database'!$C:$R,8, FALSE)),"")</f>
        <v>6.1</v>
      </c>
      <c r="V957" s="175">
        <f>IFERROR(IF(VLOOKUP($C957,'MSCI Database'!$C:$R,9, FALSE)="","",VLOOKUP($C957,'MSCI Database'!$C:$R,9, FALSE)),"")</f>
        <v>5.2</v>
      </c>
      <c r="W957" s="165">
        <f t="shared" ca="1" si="36"/>
        <v>0</v>
      </c>
      <c r="X957" s="166">
        <f>IFERROR(IF(VLOOKUP($C957,'MSCI Database'!$C:$R,10, FALSE)="","",VLOOKUP($C957,'MSCI Database'!$C:$R,10, FALSE)),"")</f>
        <v>69413</v>
      </c>
      <c r="Y957" s="133" t="str">
        <f>IFERROR(IF(VLOOKUP($C957,'MSCI Database'!$C:$R,11, FALSE)="","",VLOOKUP($C957,'MSCI Database'!$C:$R,11, FALSE)),"")</f>
        <v>2019</v>
      </c>
      <c r="Z957" s="133" t="str">
        <f>IFERROR(IF(VLOOKUP($C957,'MSCI Database'!$C:$R,12, FALSE)="","",VLOOKUP($C957,'MSCI Database'!$C:$R,12, FALSE)),"")</f>
        <v>E.Segmt-Moderately High</v>
      </c>
      <c r="AA957" s="202" t="str">
        <f>IFERROR(IF(VLOOKUP($C957,'MSCI Database'!$C:$R,13, FALSE)="","",VLOOKUP($C957,'MSCI Database'!$C:$R,13, FALSE)),"")</f>
        <v/>
      </c>
    </row>
    <row r="958" spans="1:27" s="130" customFormat="1" ht="15" hidden="1" customHeight="1" outlineLevel="1">
      <c r="A958" s="130" t="s">
        <v>10045</v>
      </c>
      <c r="B958" s="130" t="s">
        <v>10046</v>
      </c>
      <c r="C958" s="130" t="s">
        <v>10047</v>
      </c>
      <c r="D958" s="130" t="s">
        <v>12128</v>
      </c>
      <c r="E958" s="130" t="s">
        <v>12133</v>
      </c>
      <c r="F958" s="169">
        <v>9.8158006287399041E-2</v>
      </c>
      <c r="G958" s="132" t="str">
        <f ca="1">IFERROR(_xll.BQL($A958, "cur_mkt_cap(currency=EUR)")/1000000, " ")</f>
        <v xml:space="preserve"> </v>
      </c>
      <c r="M958" s="305">
        <f t="shared" si="37"/>
        <v>6.3508230067947172E-5</v>
      </c>
      <c r="N958" s="223">
        <f t="shared" si="38"/>
        <v>1.0693519917731899E-3</v>
      </c>
      <c r="O958" s="172" t="str">
        <f>IFERROR(IF(VLOOKUP($C958,'MSCI Database'!$C:$R,2, FALSE)="","",VLOOKUP($C958,'MSCI Database'!$C:$R,2, FALSE)),"")</f>
        <v>Health Care Equipment &amp; Supplies</v>
      </c>
      <c r="P958" s="186" t="str">
        <f>IFERROR(IF(VLOOKUP($C958,'MSCI Database'!$C:$R,3, FALSE)="","",VLOOKUP($C958,'MSCI Database'!$C:$R,3, FALSE)),"")</f>
        <v>BBB</v>
      </c>
      <c r="Q958" s="164" t="str">
        <f>IFERROR(IF(VLOOKUP($C958,'MSCI Database'!$C:$R,4, FALSE)="","",VLOOKUP($C958,'MSCI Database'!$C:$R,4, FALSE)),"")</f>
        <v>0</v>
      </c>
      <c r="R958" s="164">
        <f>IFERROR(IF(VLOOKUP($C958,'MSCI Database'!$C:$R,5, FALSE)="","",VLOOKUP($C958,'MSCI Database'!$C:$R,5, FALSE)),"")</f>
        <v>5.3</v>
      </c>
      <c r="S958" s="164">
        <f>IFERROR(IF(VLOOKUP($C958,'MSCI Database'!$C:$R,6, FALSE)="","",VLOOKUP($C958,'MSCI Database'!$C:$R,6, FALSE)),"")</f>
        <v>6.3</v>
      </c>
      <c r="T958" s="211">
        <f>IFERROR(IF(VLOOKUP($C958,'MSCI Database'!$C:$R,7, FALSE)="","",VLOOKUP($C958,'MSCI Database'!$C:$R,7, FALSE)),"")</f>
        <v>6.5</v>
      </c>
      <c r="U958" s="164">
        <f>IFERROR(IF(VLOOKUP($C958,'MSCI Database'!$C:$R,8, FALSE)="","",VLOOKUP($C958,'MSCI Database'!$C:$R,8, FALSE)),"")</f>
        <v>3.6</v>
      </c>
      <c r="V958" s="175">
        <f>IFERROR(IF(VLOOKUP($C958,'MSCI Database'!$C:$R,9, FALSE)="","",VLOOKUP($C958,'MSCI Database'!$C:$R,9, FALSE)),"")</f>
        <v>5.4</v>
      </c>
      <c r="W958" s="165">
        <f t="shared" ca="1" si="36"/>
        <v>0</v>
      </c>
      <c r="X958" s="166">
        <f>IFERROR(IF(VLOOKUP($C958,'MSCI Database'!$C:$R,10, FALSE)="","",VLOOKUP($C958,'MSCI Database'!$C:$R,10, FALSE)),"")</f>
        <v>13668</v>
      </c>
      <c r="Y958" s="133" t="str">
        <f>IFERROR(IF(VLOOKUP($C958,'MSCI Database'!$C:$R,11, FALSE)="","",VLOOKUP($C958,'MSCI Database'!$C:$R,11, FALSE)),"")</f>
        <v>2019</v>
      </c>
      <c r="Z958" s="133" t="str">
        <f>IFERROR(IF(VLOOKUP($C958,'MSCI Database'!$C:$R,12, FALSE)="","",VLOOKUP($C958,'MSCI Database'!$C:$R,12, FALSE)),"")</f>
        <v>E.Segmt-Moderately Low</v>
      </c>
      <c r="AA958" s="202" t="str">
        <f>IFERROR(IF(VLOOKUP($C958,'MSCI Database'!$C:$R,13, FALSE)="","",VLOOKUP($C958,'MSCI Database'!$C:$R,13, FALSE)),"")</f>
        <v/>
      </c>
    </row>
    <row r="959" spans="1:27" s="130" customFormat="1" ht="15" hidden="1" customHeight="1" outlineLevel="1">
      <c r="A959" s="130" t="s">
        <v>9090</v>
      </c>
      <c r="B959" s="130" t="s">
        <v>9091</v>
      </c>
      <c r="C959" s="130" t="s">
        <v>9092</v>
      </c>
      <c r="D959" s="130" t="s">
        <v>12128</v>
      </c>
      <c r="E959" s="130" t="s">
        <v>18689</v>
      </c>
      <c r="F959" s="169">
        <v>9.8034355207464369E-2</v>
      </c>
      <c r="G959" s="132" t="str">
        <f ca="1">IFERROR(_xll.BQL($A959, "cur_mkt_cap(currency=EUR)")/1000000, " ")</f>
        <v xml:space="preserve"> </v>
      </c>
      <c r="M959" s="305">
        <f t="shared" si="37"/>
        <v>6.3428227819229441E-5</v>
      </c>
      <c r="N959" s="223">
        <f t="shared" si="38"/>
        <v>1.0680049133878987E-3</v>
      </c>
      <c r="O959" s="172" t="str">
        <f>IFERROR(IF(VLOOKUP($C959,'MSCI Database'!$C:$R,2, FALSE)="","",VLOOKUP($C959,'MSCI Database'!$C:$R,2, FALSE)),"")</f>
        <v>Software &amp; Services</v>
      </c>
      <c r="P959" s="186" t="str">
        <f>IFERROR(IF(VLOOKUP($C959,'MSCI Database'!$C:$R,3, FALSE)="","",VLOOKUP($C959,'MSCI Database'!$C:$R,3, FALSE)),"")</f>
        <v>BB</v>
      </c>
      <c r="Q959" s="164" t="str">
        <f>IFERROR(IF(VLOOKUP($C959,'MSCI Database'!$C:$R,4, FALSE)="","",VLOOKUP($C959,'MSCI Database'!$C:$R,4, FALSE)),"")</f>
        <v>1</v>
      </c>
      <c r="R959" s="164">
        <f>IFERROR(IF(VLOOKUP($C959,'MSCI Database'!$C:$R,5, FALSE)="","",VLOOKUP($C959,'MSCI Database'!$C:$R,5, FALSE)),"")</f>
        <v>4.0999999999999996</v>
      </c>
      <c r="S959" s="164">
        <f>IFERROR(IF(VLOOKUP($C959,'MSCI Database'!$C:$R,6, FALSE)="","",VLOOKUP($C959,'MSCI Database'!$C:$R,6, FALSE)),"")</f>
        <v>3.5</v>
      </c>
      <c r="T959" s="211">
        <f>IFERROR(IF(VLOOKUP($C959,'MSCI Database'!$C:$R,7, FALSE)="","",VLOOKUP($C959,'MSCI Database'!$C:$R,7, FALSE)),"")</f>
        <v>4.3</v>
      </c>
      <c r="U959" s="164">
        <f>IFERROR(IF(VLOOKUP($C959,'MSCI Database'!$C:$R,8, FALSE)="","",VLOOKUP($C959,'MSCI Database'!$C:$R,8, FALSE)),"")</f>
        <v>3.6</v>
      </c>
      <c r="V959" s="175">
        <f>IFERROR(IF(VLOOKUP($C959,'MSCI Database'!$C:$R,9, FALSE)="","",VLOOKUP($C959,'MSCI Database'!$C:$R,9, FALSE)),"")</f>
        <v>3.9</v>
      </c>
      <c r="W959" s="165">
        <f t="shared" ref="W959:W1022" ca="1" si="39">IFERROR(IF(X959&lt;&gt;"",VLOOKUP($A959,$A$639:$X$1611,6,FALSE)/100,0)*$G$637/$G959, 0)</f>
        <v>0</v>
      </c>
      <c r="X959" s="166">
        <f>IFERROR(IF(VLOOKUP($C959,'MSCI Database'!$C:$R,10, FALSE)="","",VLOOKUP($C959,'MSCI Database'!$C:$R,10, FALSE)),"")</f>
        <v>4027</v>
      </c>
      <c r="Y959" s="133" t="str">
        <f>IFERROR(IF(VLOOKUP($C959,'MSCI Database'!$C:$R,11, FALSE)="","",VLOOKUP($C959,'MSCI Database'!$C:$R,11, FALSE)),"")</f>
        <v>2019</v>
      </c>
      <c r="Z959" s="133" t="str">
        <f>IFERROR(IF(VLOOKUP($C959,'MSCI Database'!$C:$R,12, FALSE)="","",VLOOKUP($C959,'MSCI Database'!$C:$R,12, FALSE)),"")</f>
        <v>E.Segmt-Moderate</v>
      </c>
      <c r="AA959" s="202" t="str">
        <f>IFERROR(IF(VLOOKUP($C959,'MSCI Database'!$C:$R,13, FALSE)="","",VLOOKUP($C959,'MSCI Database'!$C:$R,13, FALSE)),"")</f>
        <v/>
      </c>
    </row>
    <row r="960" spans="1:27" s="130" customFormat="1" ht="15" hidden="1" customHeight="1" outlineLevel="1">
      <c r="A960" s="130" t="s">
        <v>9937</v>
      </c>
      <c r="B960" s="130" t="s">
        <v>9938</v>
      </c>
      <c r="C960" s="130" t="s">
        <v>9939</v>
      </c>
      <c r="D960" s="130" t="s">
        <v>12128</v>
      </c>
      <c r="E960" s="130" t="s">
        <v>18688</v>
      </c>
      <c r="F960" s="169">
        <v>9.7517330406707611E-2</v>
      </c>
      <c r="G960" s="132" t="str">
        <f ca="1">IFERROR(_xll.BQL($A960, "cur_mkt_cap(currency=EUR)")/1000000, " ")</f>
        <v xml:space="preserve"> </v>
      </c>
      <c r="M960" s="305">
        <f t="shared" ref="M960:M1023" si="40">IF($F960&lt;&gt;"",$F$637*$F960/100,"")</f>
        <v>6.3093712773139814E-5</v>
      </c>
      <c r="N960" s="223">
        <f t="shared" ref="N960:N1023" si="41">IF(V960&lt;&gt;"",VLOOKUP($A960,$A$639:$V$1611,6,FALSE)/SUMIF($V$639:$V$1611,"&gt;0",$F$639:$F$1611),0)</f>
        <v>1.0623723468617756E-3</v>
      </c>
      <c r="O960" s="172" t="str">
        <f>IFERROR(IF(VLOOKUP($C960,'MSCI Database'!$C:$R,2, FALSE)="","",VLOOKUP($C960,'MSCI Database'!$C:$R,2, FALSE)),"")</f>
        <v>Banks</v>
      </c>
      <c r="P960" s="186" t="str">
        <f>IFERROR(IF(VLOOKUP($C960,'MSCI Database'!$C:$R,3, FALSE)="","",VLOOKUP($C960,'MSCI Database'!$C:$R,3, FALSE)),"")</f>
        <v>BBB</v>
      </c>
      <c r="Q960" s="164" t="str">
        <f>IFERROR(IF(VLOOKUP($C960,'MSCI Database'!$C:$R,4, FALSE)="","",VLOOKUP($C960,'MSCI Database'!$C:$R,4, FALSE)),"")</f>
        <v>0</v>
      </c>
      <c r="R960" s="164">
        <f>IFERROR(IF(VLOOKUP($C960,'MSCI Database'!$C:$R,5, FALSE)="","",VLOOKUP($C960,'MSCI Database'!$C:$R,5, FALSE)),"")</f>
        <v>5.4</v>
      </c>
      <c r="S960" s="164">
        <f>IFERROR(IF(VLOOKUP($C960,'MSCI Database'!$C:$R,6, FALSE)="","",VLOOKUP($C960,'MSCI Database'!$C:$R,6, FALSE)),"")</f>
        <v>0.8</v>
      </c>
      <c r="T960" s="211">
        <f>IFERROR(IF(VLOOKUP($C960,'MSCI Database'!$C:$R,7, FALSE)="","",VLOOKUP($C960,'MSCI Database'!$C:$R,7, FALSE)),"")</f>
        <v>3.5</v>
      </c>
      <c r="U960" s="164">
        <f>IFERROR(IF(VLOOKUP($C960,'MSCI Database'!$C:$R,8, FALSE)="","",VLOOKUP($C960,'MSCI Database'!$C:$R,8, FALSE)),"")</f>
        <v>6.3</v>
      </c>
      <c r="V960" s="175">
        <f>IFERROR(IF(VLOOKUP($C960,'MSCI Database'!$C:$R,9, FALSE)="","",VLOOKUP($C960,'MSCI Database'!$C:$R,9, FALSE)),"")</f>
        <v>4.0999999999999996</v>
      </c>
      <c r="W960" s="165">
        <f t="shared" ca="1" si="39"/>
        <v>0</v>
      </c>
      <c r="X960" s="166">
        <f>IFERROR(IF(VLOOKUP($C960,'MSCI Database'!$C:$R,10, FALSE)="","",VLOOKUP($C960,'MSCI Database'!$C:$R,10, FALSE)),"")</f>
        <v>5646</v>
      </c>
      <c r="Y960" s="133" t="str">
        <f>IFERROR(IF(VLOOKUP($C960,'MSCI Database'!$C:$R,11, FALSE)="","",VLOOKUP($C960,'MSCI Database'!$C:$R,11, FALSE)),"")</f>
        <v>2019</v>
      </c>
      <c r="Z960" s="133" t="str">
        <f>IFERROR(IF(VLOOKUP($C960,'MSCI Database'!$C:$R,12, FALSE)="","",VLOOKUP($C960,'MSCI Database'!$C:$R,12, FALSE)),"")</f>
        <v>E.Segmt-Moderate</v>
      </c>
      <c r="AA960" s="202" t="str">
        <f>IFERROR(IF(VLOOKUP($C960,'MSCI Database'!$C:$R,13, FALSE)="","",VLOOKUP($C960,'MSCI Database'!$C:$R,13, FALSE)),"")</f>
        <v>Strong corporate governance; lags peers in data protection</v>
      </c>
    </row>
    <row r="961" spans="1:27" s="130" customFormat="1" ht="15" hidden="1" customHeight="1" outlineLevel="1">
      <c r="A961" s="130" t="s">
        <v>11590</v>
      </c>
      <c r="B961" s="130" t="s">
        <v>11591</v>
      </c>
      <c r="C961" s="130" t="s">
        <v>11592</v>
      </c>
      <c r="D961" s="130" t="s">
        <v>12128</v>
      </c>
      <c r="E961" s="130" t="s">
        <v>18673</v>
      </c>
      <c r="F961" s="169">
        <v>9.7322229679448202E-2</v>
      </c>
      <c r="G961" s="132" t="str">
        <f ca="1">IFERROR(_xll.BQL($A961, "cur_mkt_cap(currency=EUR)")/1000000, " ")</f>
        <v xml:space="preserve"> </v>
      </c>
      <c r="M961" s="305">
        <f t="shared" si="40"/>
        <v>6.2967482602602976E-5</v>
      </c>
      <c r="N961" s="223">
        <f t="shared" si="41"/>
        <v>1.0602468824276224E-3</v>
      </c>
      <c r="O961" s="172" t="str">
        <f>IFERROR(IF(VLOOKUP($C961,'MSCI Database'!$C:$R,2, FALSE)="","",VLOOKUP($C961,'MSCI Database'!$C:$R,2, FALSE)),"")</f>
        <v>Commercial Services &amp; Supplies</v>
      </c>
      <c r="P961" s="186" t="str">
        <f>IFERROR(IF(VLOOKUP($C961,'MSCI Database'!$C:$R,3, FALSE)="","",VLOOKUP($C961,'MSCI Database'!$C:$R,3, FALSE)),"")</f>
        <v>A</v>
      </c>
      <c r="Q961" s="164" t="str">
        <f>IFERROR(IF(VLOOKUP($C961,'MSCI Database'!$C:$R,4, FALSE)="","",VLOOKUP($C961,'MSCI Database'!$C:$R,4, FALSE)),"")</f>
        <v>0</v>
      </c>
      <c r="R961" s="164">
        <f>IFERROR(IF(VLOOKUP($C961,'MSCI Database'!$C:$R,5, FALSE)="","",VLOOKUP($C961,'MSCI Database'!$C:$R,5, FALSE)),"")</f>
        <v>6.1</v>
      </c>
      <c r="S961" s="164">
        <f>IFERROR(IF(VLOOKUP($C961,'MSCI Database'!$C:$R,6, FALSE)="","",VLOOKUP($C961,'MSCI Database'!$C:$R,6, FALSE)),"")</f>
        <v>7.4</v>
      </c>
      <c r="T961" s="211">
        <f>IFERROR(IF(VLOOKUP($C961,'MSCI Database'!$C:$R,7, FALSE)="","",VLOOKUP($C961,'MSCI Database'!$C:$R,7, FALSE)),"")</f>
        <v>6.9</v>
      </c>
      <c r="U961" s="164">
        <f>IFERROR(IF(VLOOKUP($C961,'MSCI Database'!$C:$R,8, FALSE)="","",VLOOKUP($C961,'MSCI Database'!$C:$R,8, FALSE)),"")</f>
        <v>4.8</v>
      </c>
      <c r="V961" s="175">
        <f>IFERROR(IF(VLOOKUP($C961,'MSCI Database'!$C:$R,9, FALSE)="","",VLOOKUP($C961,'MSCI Database'!$C:$R,9, FALSE)),"")</f>
        <v>5.5</v>
      </c>
      <c r="W961" s="165">
        <f t="shared" ca="1" si="39"/>
        <v>0</v>
      </c>
      <c r="X961" s="166">
        <f>IFERROR(IF(VLOOKUP($C961,'MSCI Database'!$C:$R,10, FALSE)="","",VLOOKUP($C961,'MSCI Database'!$C:$R,10, FALSE)),"")</f>
        <v>56566</v>
      </c>
      <c r="Y961" s="133" t="str">
        <f>IFERROR(IF(VLOOKUP($C961,'MSCI Database'!$C:$R,11, FALSE)="","",VLOOKUP($C961,'MSCI Database'!$C:$R,11, FALSE)),"")</f>
        <v>2019</v>
      </c>
      <c r="Z961" s="133" t="str">
        <f>IFERROR(IF(VLOOKUP($C961,'MSCI Database'!$C:$R,12, FALSE)="","",VLOOKUP($C961,'MSCI Database'!$C:$R,12, FALSE)),"")</f>
        <v>E.Segmt-Moderately Low</v>
      </c>
      <c r="AA961" s="202" t="str">
        <f>IFERROR(IF(VLOOKUP($C961,'MSCI Database'!$C:$R,13, FALSE)="","",VLOOKUP($C961,'MSCI Database'!$C:$R,13, FALSE)),"")</f>
        <v/>
      </c>
    </row>
    <row r="962" spans="1:27" s="130" customFormat="1" ht="15" hidden="1" customHeight="1" outlineLevel="1">
      <c r="A962" s="130" t="s">
        <v>11171</v>
      </c>
      <c r="B962" s="130" t="s">
        <v>11172</v>
      </c>
      <c r="C962" s="130" t="s">
        <v>11173</v>
      </c>
      <c r="D962" s="130" t="s">
        <v>12128</v>
      </c>
      <c r="E962" s="130" t="s">
        <v>18689</v>
      </c>
      <c r="F962" s="169">
        <v>9.7309244722302374E-2</v>
      </c>
      <c r="G962" s="132" t="str">
        <f ca="1">IFERROR(_xll.BQL($A962, "cur_mkt_cap(currency=EUR)")/1000000, " ")</f>
        <v xml:space="preserve"> </v>
      </c>
      <c r="M962" s="305">
        <f t="shared" si="40"/>
        <v>6.295908133532963E-5</v>
      </c>
      <c r="N962" s="223">
        <f t="shared" si="41"/>
        <v>1.0601054218345219E-3</v>
      </c>
      <c r="O962" s="172" t="str">
        <f>IFERROR(IF(VLOOKUP($C962,'MSCI Database'!$C:$R,2, FALSE)="","",VLOOKUP($C962,'MSCI Database'!$C:$R,2, FALSE)),"")</f>
        <v>Software &amp; Services</v>
      </c>
      <c r="P962" s="186" t="str">
        <f>IFERROR(IF(VLOOKUP($C962,'MSCI Database'!$C:$R,3, FALSE)="","",VLOOKUP($C962,'MSCI Database'!$C:$R,3, FALSE)),"")</f>
        <v>BBB</v>
      </c>
      <c r="Q962" s="164" t="str">
        <f>IFERROR(IF(VLOOKUP($C962,'MSCI Database'!$C:$R,4, FALSE)="","",VLOOKUP($C962,'MSCI Database'!$C:$R,4, FALSE)),"")</f>
        <v>0</v>
      </c>
      <c r="R962" s="164">
        <f>IFERROR(IF(VLOOKUP($C962,'MSCI Database'!$C:$R,5, FALSE)="","",VLOOKUP($C962,'MSCI Database'!$C:$R,5, FALSE)),"")</f>
        <v>5.3</v>
      </c>
      <c r="S962" s="164">
        <f>IFERROR(IF(VLOOKUP($C962,'MSCI Database'!$C:$R,6, FALSE)="","",VLOOKUP($C962,'MSCI Database'!$C:$R,6, FALSE)),"")</f>
        <v>3.9</v>
      </c>
      <c r="T962" s="211">
        <f>IFERROR(IF(VLOOKUP($C962,'MSCI Database'!$C:$R,7, FALSE)="","",VLOOKUP($C962,'MSCI Database'!$C:$R,7, FALSE)),"")</f>
        <v>3.7</v>
      </c>
      <c r="U962" s="164">
        <f>IFERROR(IF(VLOOKUP($C962,'MSCI Database'!$C:$R,8, FALSE)="","",VLOOKUP($C962,'MSCI Database'!$C:$R,8, FALSE)),"")</f>
        <v>6.6</v>
      </c>
      <c r="V962" s="175">
        <f>IFERROR(IF(VLOOKUP($C962,'MSCI Database'!$C:$R,9, FALSE)="","",VLOOKUP($C962,'MSCI Database'!$C:$R,9, FALSE)),"")</f>
        <v>4.8</v>
      </c>
      <c r="W962" s="165">
        <f t="shared" ca="1" si="39"/>
        <v>0</v>
      </c>
      <c r="X962" s="166">
        <f>IFERROR(IF(VLOOKUP($C962,'MSCI Database'!$C:$R,10, FALSE)="","",VLOOKUP($C962,'MSCI Database'!$C:$R,10, FALSE)),"")</f>
        <v>3539</v>
      </c>
      <c r="Y962" s="133" t="str">
        <f>IFERROR(IF(VLOOKUP($C962,'MSCI Database'!$C:$R,11, FALSE)="","",VLOOKUP($C962,'MSCI Database'!$C:$R,11, FALSE)),"")</f>
        <v>2019</v>
      </c>
      <c r="Z962" s="133" t="str">
        <f>IFERROR(IF(VLOOKUP($C962,'MSCI Database'!$C:$R,12, FALSE)="","",VLOOKUP($C962,'MSCI Database'!$C:$R,12, FALSE)),"")</f>
        <v>E.Segmt-Moderately High</v>
      </c>
      <c r="AA962" s="202" t="str">
        <f>IFERROR(IF(VLOOKUP($C962,'MSCI Database'!$C:$R,13, FALSE)="","",VLOOKUP($C962,'MSCI Database'!$C:$R,13, FALSE)),"")</f>
        <v/>
      </c>
    </row>
    <row r="963" spans="1:27" s="130" customFormat="1" ht="15" hidden="1" customHeight="1" outlineLevel="1">
      <c r="A963" s="130" t="s">
        <v>9050</v>
      </c>
      <c r="B963" s="130" t="s">
        <v>9051</v>
      </c>
      <c r="C963" s="130" t="s">
        <v>9052</v>
      </c>
      <c r="D963" s="130" t="s">
        <v>12128</v>
      </c>
      <c r="E963" s="130" t="s">
        <v>18673</v>
      </c>
      <c r="F963" s="169">
        <v>9.7253440519675549E-2</v>
      </c>
      <c r="G963" s="132" t="str">
        <f ca="1">IFERROR(_xll.BQL($A963, "cur_mkt_cap(currency=EUR)")/1000000, " ")</f>
        <v xml:space="preserve"> </v>
      </c>
      <c r="M963" s="305">
        <f t="shared" si="40"/>
        <v>6.2922976016230068E-5</v>
      </c>
      <c r="N963" s="223">
        <f t="shared" si="41"/>
        <v>1.0594974802362218E-3</v>
      </c>
      <c r="O963" s="172" t="str">
        <f>IFERROR(IF(VLOOKUP($C963,'MSCI Database'!$C:$R,2, FALSE)="","",VLOOKUP($C963,'MSCI Database'!$C:$R,2, FALSE)),"")</f>
        <v>Trading Companies &amp; Distributors</v>
      </c>
      <c r="P963" s="186" t="str">
        <f>IFERROR(IF(VLOOKUP($C963,'MSCI Database'!$C:$R,3, FALSE)="","",VLOOKUP($C963,'MSCI Database'!$C:$R,3, FALSE)),"")</f>
        <v>BB</v>
      </c>
      <c r="Q963" s="164" t="str">
        <f>IFERROR(IF(VLOOKUP($C963,'MSCI Database'!$C:$R,4, FALSE)="","",VLOOKUP($C963,'MSCI Database'!$C:$R,4, FALSE)),"")</f>
        <v>0</v>
      </c>
      <c r="R963" s="164">
        <f>IFERROR(IF(VLOOKUP($C963,'MSCI Database'!$C:$R,5, FALSE)="","",VLOOKUP($C963,'MSCI Database'!$C:$R,5, FALSE)),"")</f>
        <v>3.3</v>
      </c>
      <c r="S963" s="164">
        <f>IFERROR(IF(VLOOKUP($C963,'MSCI Database'!$C:$R,6, FALSE)="","",VLOOKUP($C963,'MSCI Database'!$C:$R,6, FALSE)),"")</f>
        <v>5</v>
      </c>
      <c r="T963" s="211">
        <f>IFERROR(IF(VLOOKUP($C963,'MSCI Database'!$C:$R,7, FALSE)="","",VLOOKUP($C963,'MSCI Database'!$C:$R,7, FALSE)),"")</f>
        <v>3.1</v>
      </c>
      <c r="U963" s="164">
        <f>IFERROR(IF(VLOOKUP($C963,'MSCI Database'!$C:$R,8, FALSE)="","",VLOOKUP($C963,'MSCI Database'!$C:$R,8, FALSE)),"")</f>
        <v>5.7</v>
      </c>
      <c r="V963" s="175">
        <f>IFERROR(IF(VLOOKUP($C963,'MSCI Database'!$C:$R,9, FALSE)="","",VLOOKUP($C963,'MSCI Database'!$C:$R,9, FALSE)),"")</f>
        <v>4.8</v>
      </c>
      <c r="W963" s="165">
        <f t="shared" ca="1" si="39"/>
        <v>0</v>
      </c>
      <c r="X963" s="166">
        <f>IFERROR(IF(VLOOKUP($C963,'MSCI Database'!$C:$R,10, FALSE)="","",VLOOKUP($C963,'MSCI Database'!$C:$R,10, FALSE)),"")</f>
        <v>38235</v>
      </c>
      <c r="Y963" s="133" t="str">
        <f>IFERROR(IF(VLOOKUP($C963,'MSCI Database'!$C:$R,11, FALSE)="","",VLOOKUP($C963,'MSCI Database'!$C:$R,11, FALSE)),"")</f>
        <v>2019</v>
      </c>
      <c r="Z963" s="133" t="str">
        <f>IFERROR(IF(VLOOKUP($C963,'MSCI Database'!$C:$R,12, FALSE)="","",VLOOKUP($C963,'MSCI Database'!$C:$R,12, FALSE)),"")</f>
        <v>E.Segmt-Moderately Low</v>
      </c>
      <c r="AA963" s="202" t="str">
        <f>IFERROR(IF(VLOOKUP($C963,'MSCI Database'!$C:$R,13, FALSE)="","",VLOOKUP($C963,'MSCI Database'!$C:$R,13, FALSE)),"")</f>
        <v/>
      </c>
    </row>
    <row r="964" spans="1:27" s="130" customFormat="1" ht="15" hidden="1" customHeight="1" outlineLevel="1">
      <c r="A964" s="130" t="s">
        <v>9117</v>
      </c>
      <c r="B964" s="130" t="s">
        <v>9118</v>
      </c>
      <c r="C964" s="130" t="s">
        <v>9119</v>
      </c>
      <c r="D964" s="130" t="s">
        <v>12128</v>
      </c>
      <c r="E964" s="130" t="s">
        <v>100</v>
      </c>
      <c r="F964" s="169">
        <v>9.6889686470293016E-2</v>
      </c>
      <c r="G964" s="132" t="str">
        <f ca="1">IFERROR(_xll.BQL($A964, "cur_mkt_cap(currency=EUR)")/1000000, " ")</f>
        <v xml:space="preserve"> </v>
      </c>
      <c r="M964" s="305">
        <f t="shared" si="40"/>
        <v>6.2687627146279574E-5</v>
      </c>
      <c r="N964" s="223">
        <f t="shared" si="41"/>
        <v>1.0555346744302047E-3</v>
      </c>
      <c r="O964" s="172" t="str">
        <f>IFERROR(IF(VLOOKUP($C964,'MSCI Database'!$C:$R,2, FALSE)="","",VLOOKUP($C964,'MSCI Database'!$C:$R,2, FALSE)),"")</f>
        <v>Utilities</v>
      </c>
      <c r="P964" s="186" t="str">
        <f>IFERROR(IF(VLOOKUP($C964,'MSCI Database'!$C:$R,3, FALSE)="","",VLOOKUP($C964,'MSCI Database'!$C:$R,3, FALSE)),"")</f>
        <v>A</v>
      </c>
      <c r="Q964" s="164" t="str">
        <f>IFERROR(IF(VLOOKUP($C964,'MSCI Database'!$C:$R,4, FALSE)="","",VLOOKUP($C964,'MSCI Database'!$C:$R,4, FALSE)),"")</f>
        <v>1</v>
      </c>
      <c r="R964" s="164">
        <f>IFERROR(IF(VLOOKUP($C964,'MSCI Database'!$C:$R,5, FALSE)="","",VLOOKUP($C964,'MSCI Database'!$C:$R,5, FALSE)),"")</f>
        <v>6.1</v>
      </c>
      <c r="S964" s="164">
        <f>IFERROR(IF(VLOOKUP($C964,'MSCI Database'!$C:$R,6, FALSE)="","",VLOOKUP($C964,'MSCI Database'!$C:$R,6, FALSE)),"")</f>
        <v>4.9000000000000004</v>
      </c>
      <c r="T964" s="211">
        <f>IFERROR(IF(VLOOKUP($C964,'MSCI Database'!$C:$R,7, FALSE)="","",VLOOKUP($C964,'MSCI Database'!$C:$R,7, FALSE)),"")</f>
        <v>6</v>
      </c>
      <c r="U964" s="164">
        <f>IFERROR(IF(VLOOKUP($C964,'MSCI Database'!$C:$R,8, FALSE)="","",VLOOKUP($C964,'MSCI Database'!$C:$R,8, FALSE)),"")</f>
        <v>6.5</v>
      </c>
      <c r="V964" s="175">
        <f>IFERROR(IF(VLOOKUP($C964,'MSCI Database'!$C:$R,9, FALSE)="","",VLOOKUP($C964,'MSCI Database'!$C:$R,9, FALSE)),"")</f>
        <v>5.7</v>
      </c>
      <c r="W964" s="165">
        <f t="shared" ca="1" si="39"/>
        <v>0</v>
      </c>
      <c r="X964" s="166">
        <f>IFERROR(IF(VLOOKUP($C964,'MSCI Database'!$C:$R,10, FALSE)="","",VLOOKUP($C964,'MSCI Database'!$C:$R,10, FALSE)),"")</f>
        <v>114716</v>
      </c>
      <c r="Y964" s="133" t="str">
        <f>IFERROR(IF(VLOOKUP($C964,'MSCI Database'!$C:$R,11, FALSE)="","",VLOOKUP($C964,'MSCI Database'!$C:$R,11, FALSE)),"")</f>
        <v>2019</v>
      </c>
      <c r="Z964" s="133" t="str">
        <f>IFERROR(IF(VLOOKUP($C964,'MSCI Database'!$C:$R,12, FALSE)="","",VLOOKUP($C964,'MSCI Database'!$C:$R,12, FALSE)),"")</f>
        <v>E.Segmt-Moderately Low</v>
      </c>
      <c r="AA964" s="202" t="str">
        <f>IFERROR(IF(VLOOKUP($C964,'MSCI Database'!$C:$R,13, FALSE)="","",VLOOKUP($C964,'MSCI Database'!$C:$R,13, FALSE)),"")</f>
        <v/>
      </c>
    </row>
    <row r="965" spans="1:27" s="130" customFormat="1" ht="15" hidden="1" customHeight="1" outlineLevel="1">
      <c r="A965" s="130" t="s">
        <v>10191</v>
      </c>
      <c r="B965" s="130" t="s">
        <v>10192</v>
      </c>
      <c r="C965" s="130" t="s">
        <v>10193</v>
      </c>
      <c r="D965" s="130" t="s">
        <v>12128</v>
      </c>
      <c r="E965" s="130" t="s">
        <v>18682</v>
      </c>
      <c r="F965" s="169">
        <v>9.6805458863183286E-2</v>
      </c>
      <c r="G965" s="132" t="str">
        <f ca="1">IFERROR(_xll.BQL($A965, "cur_mkt_cap(currency=EUR)")/1000000, " ")</f>
        <v xml:space="preserve"> </v>
      </c>
      <c r="M965" s="305">
        <f t="shared" si="40"/>
        <v>6.2633131884479583E-5</v>
      </c>
      <c r="N965" s="223">
        <f t="shared" si="41"/>
        <v>1.0546170828568656E-3</v>
      </c>
      <c r="O965" s="172" t="str">
        <f>IFERROR(IF(VLOOKUP($C965,'MSCI Database'!$C:$R,2, FALSE)="","",VLOOKUP($C965,'MSCI Database'!$C:$R,2, FALSE)),"")</f>
        <v>Hotels &amp; Travel</v>
      </c>
      <c r="P965" s="186" t="str">
        <f>IFERROR(IF(VLOOKUP($C965,'MSCI Database'!$C:$R,3, FALSE)="","",VLOOKUP($C965,'MSCI Database'!$C:$R,3, FALSE)),"")</f>
        <v>BBB</v>
      </c>
      <c r="Q965" s="164" t="str">
        <f>IFERROR(IF(VLOOKUP($C965,'MSCI Database'!$C:$R,4, FALSE)="","",VLOOKUP($C965,'MSCI Database'!$C:$R,4, FALSE)),"")</f>
        <v>1</v>
      </c>
      <c r="R965" s="164">
        <f>IFERROR(IF(VLOOKUP($C965,'MSCI Database'!$C:$R,5, FALSE)="","",VLOOKUP($C965,'MSCI Database'!$C:$R,5, FALSE)),"")</f>
        <v>5.7</v>
      </c>
      <c r="S965" s="164">
        <f>IFERROR(IF(VLOOKUP($C965,'MSCI Database'!$C:$R,6, FALSE)="","",VLOOKUP($C965,'MSCI Database'!$C:$R,6, FALSE)),"")</f>
        <v>4.0999999999999996</v>
      </c>
      <c r="T965" s="211">
        <f>IFERROR(IF(VLOOKUP($C965,'MSCI Database'!$C:$R,7, FALSE)="","",VLOOKUP($C965,'MSCI Database'!$C:$R,7, FALSE)),"")</f>
        <v>5.7</v>
      </c>
      <c r="U965" s="164">
        <f>IFERROR(IF(VLOOKUP($C965,'MSCI Database'!$C:$R,8, FALSE)="","",VLOOKUP($C965,'MSCI Database'!$C:$R,8, FALSE)),"")</f>
        <v>4.5</v>
      </c>
      <c r="V965" s="175">
        <f>IFERROR(IF(VLOOKUP($C965,'MSCI Database'!$C:$R,9, FALSE)="","",VLOOKUP($C965,'MSCI Database'!$C:$R,9, FALSE)),"")</f>
        <v>4.8</v>
      </c>
      <c r="W965" s="165">
        <f t="shared" ca="1" si="39"/>
        <v>0</v>
      </c>
      <c r="X965" s="166">
        <f>IFERROR(IF(VLOOKUP($C965,'MSCI Database'!$C:$R,10, FALSE)="","",VLOOKUP($C965,'MSCI Database'!$C:$R,10, FALSE)),"")</f>
        <v>215284</v>
      </c>
      <c r="Y965" s="133" t="str">
        <f>IFERROR(IF(VLOOKUP($C965,'MSCI Database'!$C:$R,11, FALSE)="","",VLOOKUP($C965,'MSCI Database'!$C:$R,11, FALSE)),"")</f>
        <v>2019</v>
      </c>
      <c r="Z965" s="133" t="str">
        <f>IFERROR(IF(VLOOKUP($C965,'MSCI Database'!$C:$R,12, FALSE)="","",VLOOKUP($C965,'MSCI Database'!$C:$R,12, FALSE)),"")</f>
        <v>E.Segmt-Moderately Low</v>
      </c>
      <c r="AA965" s="202" t="str">
        <f>IFERROR(IF(VLOOKUP($C965,'MSCI Database'!$C:$R,13, FALSE)="","",VLOOKUP($C965,'MSCI Database'!$C:$R,13, FALSE)),"")</f>
        <v/>
      </c>
    </row>
    <row r="966" spans="1:27" s="130" customFormat="1" ht="15" hidden="1" customHeight="1" outlineLevel="1">
      <c r="A966" s="130" t="s">
        <v>10748</v>
      </c>
      <c r="B966" s="130" t="s">
        <v>10749</v>
      </c>
      <c r="C966" s="130" t="s">
        <v>10750</v>
      </c>
      <c r="D966" s="130" t="s">
        <v>12128</v>
      </c>
      <c r="E966" s="130" t="s">
        <v>18689</v>
      </c>
      <c r="F966" s="169">
        <v>9.6700412147276635E-2</v>
      </c>
      <c r="G966" s="132" t="str">
        <f ca="1">IFERROR(_xll.BQL($A966, "cur_mkt_cap(currency=EUR)")/1000000, " ")</f>
        <v xml:space="preserve"> </v>
      </c>
      <c r="M966" s="305">
        <f t="shared" si="40"/>
        <v>6.2565166659287982E-5</v>
      </c>
      <c r="N966" s="223">
        <f t="shared" si="41"/>
        <v>1.0534726839521538E-3</v>
      </c>
      <c r="O966" s="172" t="str">
        <f>IFERROR(IF(VLOOKUP($C966,'MSCI Database'!$C:$R,2, FALSE)="","",VLOOKUP($C966,'MSCI Database'!$C:$R,2, FALSE)),"")</f>
        <v>Software &amp; Services</v>
      </c>
      <c r="P966" s="186" t="str">
        <f>IFERROR(IF(VLOOKUP($C966,'MSCI Database'!$C:$R,3, FALSE)="","",VLOOKUP($C966,'MSCI Database'!$C:$R,3, FALSE)),"")</f>
        <v>A</v>
      </c>
      <c r="Q966" s="164" t="str">
        <f>IFERROR(IF(VLOOKUP($C966,'MSCI Database'!$C:$R,4, FALSE)="","",VLOOKUP($C966,'MSCI Database'!$C:$R,4, FALSE)),"")</f>
        <v>0</v>
      </c>
      <c r="R966" s="164">
        <f>IFERROR(IF(VLOOKUP($C966,'MSCI Database'!$C:$R,5, FALSE)="","",VLOOKUP($C966,'MSCI Database'!$C:$R,5, FALSE)),"")</f>
        <v>6.4</v>
      </c>
      <c r="S966" s="164">
        <f>IFERROR(IF(VLOOKUP($C966,'MSCI Database'!$C:$R,6, FALSE)="","",VLOOKUP($C966,'MSCI Database'!$C:$R,6, FALSE)),"")</f>
        <v>4</v>
      </c>
      <c r="T966" s="211">
        <f>IFERROR(IF(VLOOKUP($C966,'MSCI Database'!$C:$R,7, FALSE)="","",VLOOKUP($C966,'MSCI Database'!$C:$R,7, FALSE)),"")</f>
        <v>5.2</v>
      </c>
      <c r="U966" s="164">
        <f>IFERROR(IF(VLOOKUP($C966,'MSCI Database'!$C:$R,8, FALSE)="","",VLOOKUP($C966,'MSCI Database'!$C:$R,8, FALSE)),"")</f>
        <v>5.4</v>
      </c>
      <c r="V966" s="175">
        <f>IFERROR(IF(VLOOKUP($C966,'MSCI Database'!$C:$R,9, FALSE)="","",VLOOKUP($C966,'MSCI Database'!$C:$R,9, FALSE)),"")</f>
        <v>5.0999999999999996</v>
      </c>
      <c r="W966" s="165">
        <f t="shared" ca="1" si="39"/>
        <v>0</v>
      </c>
      <c r="X966" s="166">
        <f>IFERROR(IF(VLOOKUP($C966,'MSCI Database'!$C:$R,10, FALSE)="","",VLOOKUP($C966,'MSCI Database'!$C:$R,10, FALSE)),"")</f>
        <v>5778</v>
      </c>
      <c r="Y966" s="133" t="str">
        <f>IFERROR(IF(VLOOKUP($C966,'MSCI Database'!$C:$R,11, FALSE)="","",VLOOKUP($C966,'MSCI Database'!$C:$R,11, FALSE)),"")</f>
        <v>2019</v>
      </c>
      <c r="Z966" s="133" t="str">
        <f>IFERROR(IF(VLOOKUP($C966,'MSCI Database'!$C:$R,12, FALSE)="","",VLOOKUP($C966,'MSCI Database'!$C:$R,12, FALSE)),"")</f>
        <v>E.Segmt-Moderate</v>
      </c>
      <c r="AA966" s="202" t="str">
        <f>IFERROR(IF(VLOOKUP($C966,'MSCI Database'!$C:$R,13, FALSE)="","",VLOOKUP($C966,'MSCI Database'!$C:$R,13, FALSE)),"")</f>
        <v/>
      </c>
    </row>
    <row r="967" spans="1:27" s="130" customFormat="1" ht="15" hidden="1" customHeight="1" outlineLevel="1">
      <c r="A967" s="130" t="s">
        <v>9690</v>
      </c>
      <c r="B967" s="130" t="s">
        <v>9691</v>
      </c>
      <c r="C967" s="130" t="s">
        <v>9692</v>
      </c>
      <c r="D967" s="130" t="s">
        <v>12128</v>
      </c>
      <c r="E967" s="130" t="s">
        <v>18673</v>
      </c>
      <c r="F967" s="169">
        <v>9.6387844862459049E-2</v>
      </c>
      <c r="G967" s="132" t="str">
        <f ca="1">IFERROR(_xll.BQL($A967, "cur_mkt_cap(currency=EUR)")/1000000, " ")</f>
        <v xml:space="preserve"> </v>
      </c>
      <c r="M967" s="305">
        <f t="shared" si="40"/>
        <v>6.2362935626011004E-5</v>
      </c>
      <c r="N967" s="223">
        <f t="shared" si="41"/>
        <v>1.0500675164958773E-3</v>
      </c>
      <c r="O967" s="172" t="str">
        <f>IFERROR(IF(VLOOKUP($C967,'MSCI Database'!$C:$R,2, FALSE)="","",VLOOKUP($C967,'MSCI Database'!$C:$R,2, FALSE)),"")</f>
        <v>Aerospace &amp; Defense</v>
      </c>
      <c r="P967" s="186" t="str">
        <f>IFERROR(IF(VLOOKUP($C967,'MSCI Database'!$C:$R,3, FALSE)="","",VLOOKUP($C967,'MSCI Database'!$C:$R,3, FALSE)),"")</f>
        <v>AA</v>
      </c>
      <c r="Q967" s="164" t="str">
        <f>IFERROR(IF(VLOOKUP($C967,'MSCI Database'!$C:$R,4, FALSE)="","",VLOOKUP($C967,'MSCI Database'!$C:$R,4, FALSE)),"")</f>
        <v>0</v>
      </c>
      <c r="R967" s="164">
        <f>IFERROR(IF(VLOOKUP($C967,'MSCI Database'!$C:$R,5, FALSE)="","",VLOOKUP($C967,'MSCI Database'!$C:$R,5, FALSE)),"")</f>
        <v>7.5</v>
      </c>
      <c r="S967" s="164">
        <f>IFERROR(IF(VLOOKUP($C967,'MSCI Database'!$C:$R,6, FALSE)="","",VLOOKUP($C967,'MSCI Database'!$C:$R,6, FALSE)),"")</f>
        <v>3.5</v>
      </c>
      <c r="T967" s="211">
        <f>IFERROR(IF(VLOOKUP($C967,'MSCI Database'!$C:$R,7, FALSE)="","",VLOOKUP($C967,'MSCI Database'!$C:$R,7, FALSE)),"")</f>
        <v>5.9</v>
      </c>
      <c r="U967" s="164">
        <f>IFERROR(IF(VLOOKUP($C967,'MSCI Database'!$C:$R,8, FALSE)="","",VLOOKUP($C967,'MSCI Database'!$C:$R,8, FALSE)),"")</f>
        <v>4.9000000000000004</v>
      </c>
      <c r="V967" s="175">
        <f>IFERROR(IF(VLOOKUP($C967,'MSCI Database'!$C:$R,9, FALSE)="","",VLOOKUP($C967,'MSCI Database'!$C:$R,9, FALSE)),"")</f>
        <v>5.0999999999999996</v>
      </c>
      <c r="W967" s="165">
        <f t="shared" ca="1" si="39"/>
        <v>0</v>
      </c>
      <c r="X967" s="166">
        <f>IFERROR(IF(VLOOKUP($C967,'MSCI Database'!$C:$R,10, FALSE)="","",VLOOKUP($C967,'MSCI Database'!$C:$R,10, FALSE)),"")</f>
        <v>27638</v>
      </c>
      <c r="Y967" s="133" t="str">
        <f>IFERROR(IF(VLOOKUP($C967,'MSCI Database'!$C:$R,11, FALSE)="","",VLOOKUP($C967,'MSCI Database'!$C:$R,11, FALSE)),"")</f>
        <v>2019</v>
      </c>
      <c r="Z967" s="133" t="str">
        <f>IFERROR(IF(VLOOKUP($C967,'MSCI Database'!$C:$R,12, FALSE)="","",VLOOKUP($C967,'MSCI Database'!$C:$R,12, FALSE)),"")</f>
        <v>E.Segmt-Moderately High</v>
      </c>
      <c r="AA967" s="202" t="str">
        <f>IFERROR(IF(VLOOKUP($C967,'MSCI Database'!$C:$R,13, FALSE)="","",VLOOKUP($C967,'MSCI Database'!$C:$R,13, FALSE)),"")</f>
        <v/>
      </c>
    </row>
    <row r="968" spans="1:27" s="130" customFormat="1" ht="15" hidden="1" customHeight="1" outlineLevel="1">
      <c r="A968" s="130" t="s">
        <v>11377</v>
      </c>
      <c r="B968" s="130" t="s">
        <v>11378</v>
      </c>
      <c r="C968" s="130" t="s">
        <v>11379</v>
      </c>
      <c r="D968" s="130" t="s">
        <v>12128</v>
      </c>
      <c r="E968" s="130" t="s">
        <v>18684</v>
      </c>
      <c r="F968" s="169">
        <v>9.6372558805817063E-2</v>
      </c>
      <c r="G968" s="132" t="str">
        <f ca="1">IFERROR(_xll.BQL($A968, "cur_mkt_cap(currency=EUR)")/1000000, " ")</f>
        <v xml:space="preserve"> </v>
      </c>
      <c r="M968" s="305">
        <f t="shared" si="40"/>
        <v>6.2353045547363628E-5</v>
      </c>
      <c r="N968" s="223">
        <f t="shared" si="41"/>
        <v>1.0499009872871584E-3</v>
      </c>
      <c r="O968" s="172" t="str">
        <f>IFERROR(IF(VLOOKUP($C968,'MSCI Database'!$C:$R,2, FALSE)="","",VLOOKUP($C968,'MSCI Database'!$C:$R,2, FALSE)),"")</f>
        <v>Construction Materials</v>
      </c>
      <c r="P968" s="186" t="str">
        <f>IFERROR(IF(VLOOKUP($C968,'MSCI Database'!$C:$R,3, FALSE)="","",VLOOKUP($C968,'MSCI Database'!$C:$R,3, FALSE)),"")</f>
        <v>A</v>
      </c>
      <c r="Q968" s="164" t="str">
        <f>IFERROR(IF(VLOOKUP($C968,'MSCI Database'!$C:$R,4, FALSE)="","",VLOOKUP($C968,'MSCI Database'!$C:$R,4, FALSE)),"")</f>
        <v>1</v>
      </c>
      <c r="R968" s="164">
        <f>IFERROR(IF(VLOOKUP($C968,'MSCI Database'!$C:$R,5, FALSE)="","",VLOOKUP($C968,'MSCI Database'!$C:$R,5, FALSE)),"")</f>
        <v>6.4</v>
      </c>
      <c r="S968" s="164">
        <f>IFERROR(IF(VLOOKUP($C968,'MSCI Database'!$C:$R,6, FALSE)="","",VLOOKUP($C968,'MSCI Database'!$C:$R,6, FALSE)),"")</f>
        <v>5.0999999999999996</v>
      </c>
      <c r="T968" s="211">
        <f>IFERROR(IF(VLOOKUP($C968,'MSCI Database'!$C:$R,7, FALSE)="","",VLOOKUP($C968,'MSCI Database'!$C:$R,7, FALSE)),"")</f>
        <v>4.9000000000000004</v>
      </c>
      <c r="U968" s="164">
        <f>IFERROR(IF(VLOOKUP($C968,'MSCI Database'!$C:$R,8, FALSE)="","",VLOOKUP($C968,'MSCI Database'!$C:$R,8, FALSE)),"")</f>
        <v>5.9</v>
      </c>
      <c r="V968" s="175">
        <f>IFERROR(IF(VLOOKUP($C968,'MSCI Database'!$C:$R,9, FALSE)="","",VLOOKUP($C968,'MSCI Database'!$C:$R,9, FALSE)),"")</f>
        <v>5.3</v>
      </c>
      <c r="W968" s="165">
        <f t="shared" ca="1" si="39"/>
        <v>0</v>
      </c>
      <c r="X968" s="166">
        <f>IFERROR(IF(VLOOKUP($C968,'MSCI Database'!$C:$R,10, FALSE)="","",VLOOKUP($C968,'MSCI Database'!$C:$R,10, FALSE)),"")</f>
        <v>2052701</v>
      </c>
      <c r="Y968" s="133" t="str">
        <f>IFERROR(IF(VLOOKUP($C968,'MSCI Database'!$C:$R,11, FALSE)="","",VLOOKUP($C968,'MSCI Database'!$C:$R,11, FALSE)),"")</f>
        <v>2019</v>
      </c>
      <c r="Z968" s="133" t="str">
        <f>IFERROR(IF(VLOOKUP($C968,'MSCI Database'!$C:$R,12, FALSE)="","",VLOOKUP($C968,'MSCI Database'!$C:$R,12, FALSE)),"")</f>
        <v>E.Segmt-Moderately High</v>
      </c>
      <c r="AA968" s="202" t="str">
        <f>IFERROR(IF(VLOOKUP($C968,'MSCI Database'!$C:$R,13, FALSE)="","",VLOOKUP($C968,'MSCI Database'!$C:$R,13, FALSE)),"")</f>
        <v/>
      </c>
    </row>
    <row r="969" spans="1:27" s="130" customFormat="1" ht="15" hidden="1" customHeight="1" outlineLevel="1">
      <c r="A969" s="130" t="s">
        <v>11243</v>
      </c>
      <c r="B969" s="130" t="s">
        <v>11244</v>
      </c>
      <c r="C969" s="130" t="s">
        <v>11245</v>
      </c>
      <c r="D969" s="130" t="s">
        <v>12128</v>
      </c>
      <c r="E969" s="130" t="s">
        <v>18689</v>
      </c>
      <c r="F969" s="169">
        <v>9.6250859596702279E-2</v>
      </c>
      <c r="G969" s="132" t="str">
        <f ca="1">IFERROR(_xll.BQL($A969, "cur_mkt_cap(currency=EUR)")/1000000, " ")</f>
        <v xml:space="preserve"> </v>
      </c>
      <c r="M969" s="305">
        <f t="shared" si="40"/>
        <v>6.2274306159066368E-5</v>
      </c>
      <c r="N969" s="223">
        <f t="shared" si="41"/>
        <v>1.0485751729538571E-3</v>
      </c>
      <c r="O969" s="172" t="str">
        <f>IFERROR(IF(VLOOKUP($C969,'MSCI Database'!$C:$R,2, FALSE)="","",VLOOKUP($C969,'MSCI Database'!$C:$R,2, FALSE)),"")</f>
        <v>Semiconductors &amp; Semiconductor Equipment</v>
      </c>
      <c r="P969" s="186" t="str">
        <f>IFERROR(IF(VLOOKUP($C969,'MSCI Database'!$C:$R,3, FALSE)="","",VLOOKUP($C969,'MSCI Database'!$C:$R,3, FALSE)),"")</f>
        <v>BB</v>
      </c>
      <c r="Q969" s="164" t="str">
        <f>IFERROR(IF(VLOOKUP($C969,'MSCI Database'!$C:$R,4, FALSE)="","",VLOOKUP($C969,'MSCI Database'!$C:$R,4, FALSE)),"")</f>
        <v>0</v>
      </c>
      <c r="R969" s="164">
        <f>IFERROR(IF(VLOOKUP($C969,'MSCI Database'!$C:$R,5, FALSE)="","",VLOOKUP($C969,'MSCI Database'!$C:$R,5, FALSE)),"")</f>
        <v>4.2</v>
      </c>
      <c r="S969" s="164">
        <f>IFERROR(IF(VLOOKUP($C969,'MSCI Database'!$C:$R,6, FALSE)="","",VLOOKUP($C969,'MSCI Database'!$C:$R,6, FALSE)),"")</f>
        <v>5</v>
      </c>
      <c r="T969" s="211">
        <f>IFERROR(IF(VLOOKUP($C969,'MSCI Database'!$C:$R,7, FALSE)="","",VLOOKUP($C969,'MSCI Database'!$C:$R,7, FALSE)),"")</f>
        <v>5</v>
      </c>
      <c r="U969" s="164">
        <f>IFERROR(IF(VLOOKUP($C969,'MSCI Database'!$C:$R,8, FALSE)="","",VLOOKUP($C969,'MSCI Database'!$C:$R,8, FALSE)),"")</f>
        <v>5.3</v>
      </c>
      <c r="V969" s="175">
        <f>IFERROR(IF(VLOOKUP($C969,'MSCI Database'!$C:$R,9, FALSE)="","",VLOOKUP($C969,'MSCI Database'!$C:$R,9, FALSE)),"")</f>
        <v>5.0999999999999996</v>
      </c>
      <c r="W969" s="165">
        <f t="shared" ca="1" si="39"/>
        <v>0</v>
      </c>
      <c r="X969" s="166">
        <f>IFERROR(IF(VLOOKUP($C969,'MSCI Database'!$C:$R,10, FALSE)="","",VLOOKUP($C969,'MSCI Database'!$C:$R,10, FALSE)),"")</f>
        <v>16872</v>
      </c>
      <c r="Y969" s="133" t="str">
        <f>IFERROR(IF(VLOOKUP($C969,'MSCI Database'!$C:$R,11, FALSE)="","",VLOOKUP($C969,'MSCI Database'!$C:$R,11, FALSE)),"")</f>
        <v>2019</v>
      </c>
      <c r="Z969" s="133" t="str">
        <f>IFERROR(IF(VLOOKUP($C969,'MSCI Database'!$C:$R,12, FALSE)="","",VLOOKUP($C969,'MSCI Database'!$C:$R,12, FALSE)),"")</f>
        <v>E.Segmt-Low</v>
      </c>
      <c r="AA969" s="202" t="str">
        <f>IFERROR(IF(VLOOKUP($C969,'MSCI Database'!$C:$R,13, FALSE)="","",VLOOKUP($C969,'MSCI Database'!$C:$R,13, FALSE)),"")</f>
        <v/>
      </c>
    </row>
    <row r="970" spans="1:27" s="130" customFormat="1" ht="15" hidden="1" customHeight="1" outlineLevel="1">
      <c r="A970" s="130" t="s">
        <v>10981</v>
      </c>
      <c r="B970" s="130" t="s">
        <v>10982</v>
      </c>
      <c r="C970" s="130" t="s">
        <v>10983</v>
      </c>
      <c r="D970" s="130" t="s">
        <v>12128</v>
      </c>
      <c r="E970" s="130" t="s">
        <v>18674</v>
      </c>
      <c r="F970" s="169">
        <v>9.6198277187354561E-2</v>
      </c>
      <c r="G970" s="132" t="str">
        <f ca="1">IFERROR(_xll.BQL($A970, "cur_mkt_cap(currency=EUR)")/1000000, " ")</f>
        <v xml:space="preserve"> </v>
      </c>
      <c r="M970" s="305">
        <f t="shared" si="40"/>
        <v>6.2240285340218386E-5</v>
      </c>
      <c r="N970" s="223">
        <f t="shared" si="41"/>
        <v>1.048002330184378E-3</v>
      </c>
      <c r="O970" s="172" t="str">
        <f>IFERROR(IF(VLOOKUP($C970,'MSCI Database'!$C:$R,2, FALSE)="","",VLOOKUP($C970,'MSCI Database'!$C:$R,2, FALSE)),"")</f>
        <v>Retail - Food &amp; Staples</v>
      </c>
      <c r="P970" s="186" t="str">
        <f>IFERROR(IF(VLOOKUP($C970,'MSCI Database'!$C:$R,3, FALSE)="","",VLOOKUP($C970,'MSCI Database'!$C:$R,3, FALSE)),"")</f>
        <v>AA</v>
      </c>
      <c r="Q970" s="164" t="str">
        <f>IFERROR(IF(VLOOKUP($C970,'MSCI Database'!$C:$R,4, FALSE)="","",VLOOKUP($C970,'MSCI Database'!$C:$R,4, FALSE)),"")</f>
        <v>1</v>
      </c>
      <c r="R970" s="164">
        <f>IFERROR(IF(VLOOKUP($C970,'MSCI Database'!$C:$R,5, FALSE)="","",VLOOKUP($C970,'MSCI Database'!$C:$R,5, FALSE)),"")</f>
        <v>8.1</v>
      </c>
      <c r="S970" s="164">
        <f>IFERROR(IF(VLOOKUP($C970,'MSCI Database'!$C:$R,6, FALSE)="","",VLOOKUP($C970,'MSCI Database'!$C:$R,6, FALSE)),"")</f>
        <v>2.4</v>
      </c>
      <c r="T970" s="211">
        <f>IFERROR(IF(VLOOKUP($C970,'MSCI Database'!$C:$R,7, FALSE)="","",VLOOKUP($C970,'MSCI Database'!$C:$R,7, FALSE)),"")</f>
        <v>5.7</v>
      </c>
      <c r="U970" s="164">
        <f>IFERROR(IF(VLOOKUP($C970,'MSCI Database'!$C:$R,8, FALSE)="","",VLOOKUP($C970,'MSCI Database'!$C:$R,8, FALSE)),"")</f>
        <v>4.9000000000000004</v>
      </c>
      <c r="V970" s="175">
        <f>IFERROR(IF(VLOOKUP($C970,'MSCI Database'!$C:$R,9, FALSE)="","",VLOOKUP($C970,'MSCI Database'!$C:$R,9, FALSE)),"")</f>
        <v>5</v>
      </c>
      <c r="W970" s="165">
        <f t="shared" ca="1" si="39"/>
        <v>0</v>
      </c>
      <c r="X970" s="166">
        <f>IFERROR(IF(VLOOKUP($C970,'MSCI Database'!$C:$R,10, FALSE)="","",VLOOKUP($C970,'MSCI Database'!$C:$R,10, FALSE)),"")</f>
        <v>122584</v>
      </c>
      <c r="Y970" s="133" t="str">
        <f>IFERROR(IF(VLOOKUP($C970,'MSCI Database'!$C:$R,11, FALSE)="","",VLOOKUP($C970,'MSCI Database'!$C:$R,11, FALSE)),"")</f>
        <v>2019</v>
      </c>
      <c r="Z970" s="133" t="str">
        <f>IFERROR(IF(VLOOKUP($C970,'MSCI Database'!$C:$R,12, FALSE)="","",VLOOKUP($C970,'MSCI Database'!$C:$R,12, FALSE)),"")</f>
        <v>E.Segmt-Moderate</v>
      </c>
      <c r="AA970" s="202" t="str">
        <f>IFERROR(IF(VLOOKUP($C970,'MSCI Database'!$C:$R,13, FALSE)="","",VLOOKUP($C970,'MSCI Database'!$C:$R,13, FALSE)),"")</f>
        <v/>
      </c>
    </row>
    <row r="971" spans="1:27" s="130" customFormat="1" ht="15" hidden="1" customHeight="1" outlineLevel="1">
      <c r="A971" s="130" t="s">
        <v>11150</v>
      </c>
      <c r="B971" s="130" t="s">
        <v>11151</v>
      </c>
      <c r="C971" s="130" t="s">
        <v>11152</v>
      </c>
      <c r="D971" s="130" t="s">
        <v>12128</v>
      </c>
      <c r="E971" s="130" t="s">
        <v>18689</v>
      </c>
      <c r="F971" s="169">
        <v>9.6130321096715196E-2</v>
      </c>
      <c r="G971" s="132" t="str">
        <f ca="1">IFERROR(_xll.BQL($A971, "cur_mkt_cap(currency=EUR)")/1000000, " ")</f>
        <v xml:space="preserve"> </v>
      </c>
      <c r="M971" s="305">
        <f t="shared" si="40"/>
        <v>6.2196317749574725E-5</v>
      </c>
      <c r="N971" s="223">
        <f t="shared" si="41"/>
        <v>1.047262003606579E-3</v>
      </c>
      <c r="O971" s="172" t="str">
        <f>IFERROR(IF(VLOOKUP($C971,'MSCI Database'!$C:$R,2, FALSE)="","",VLOOKUP($C971,'MSCI Database'!$C:$R,2, FALSE)),"")</f>
        <v>Electronic Equipment, Instruments &amp; Components</v>
      </c>
      <c r="P971" s="186" t="str">
        <f>IFERROR(IF(VLOOKUP($C971,'MSCI Database'!$C:$R,3, FALSE)="","",VLOOKUP($C971,'MSCI Database'!$C:$R,3, FALSE)),"")</f>
        <v>A</v>
      </c>
      <c r="Q971" s="164" t="str">
        <f>IFERROR(IF(VLOOKUP($C971,'MSCI Database'!$C:$R,4, FALSE)="","",VLOOKUP($C971,'MSCI Database'!$C:$R,4, FALSE)),"")</f>
        <v>0</v>
      </c>
      <c r="R971" s="164">
        <f>IFERROR(IF(VLOOKUP($C971,'MSCI Database'!$C:$R,5, FALSE)="","",VLOOKUP($C971,'MSCI Database'!$C:$R,5, FALSE)),"")</f>
        <v>6.9</v>
      </c>
      <c r="S971" s="164">
        <f>IFERROR(IF(VLOOKUP($C971,'MSCI Database'!$C:$R,6, FALSE)="","",VLOOKUP($C971,'MSCI Database'!$C:$R,6, FALSE)),"")</f>
        <v>3.6</v>
      </c>
      <c r="T971" s="211">
        <f>IFERROR(IF(VLOOKUP($C971,'MSCI Database'!$C:$R,7, FALSE)="","",VLOOKUP($C971,'MSCI Database'!$C:$R,7, FALSE)),"")</f>
        <v>4.7</v>
      </c>
      <c r="U971" s="164">
        <f>IFERROR(IF(VLOOKUP($C971,'MSCI Database'!$C:$R,8, FALSE)="","",VLOOKUP($C971,'MSCI Database'!$C:$R,8, FALSE)),"")</f>
        <v>6.7</v>
      </c>
      <c r="V971" s="175">
        <f>IFERROR(IF(VLOOKUP($C971,'MSCI Database'!$C:$R,9, FALSE)="","",VLOOKUP($C971,'MSCI Database'!$C:$R,9, FALSE)),"")</f>
        <v>5.4</v>
      </c>
      <c r="W971" s="165">
        <f t="shared" ca="1" si="39"/>
        <v>0</v>
      </c>
      <c r="X971" s="166">
        <f>IFERROR(IF(VLOOKUP($C971,'MSCI Database'!$C:$R,10, FALSE)="","",VLOOKUP($C971,'MSCI Database'!$C:$R,10, FALSE)),"")</f>
        <v>251853</v>
      </c>
      <c r="Y971" s="133" t="str">
        <f>IFERROR(IF(VLOOKUP($C971,'MSCI Database'!$C:$R,11, FALSE)="","",VLOOKUP($C971,'MSCI Database'!$C:$R,11, FALSE)),"")</f>
        <v>2019</v>
      </c>
      <c r="Z971" s="133" t="str">
        <f>IFERROR(IF(VLOOKUP($C971,'MSCI Database'!$C:$R,12, FALSE)="","",VLOOKUP($C971,'MSCI Database'!$C:$R,12, FALSE)),"")</f>
        <v>E.Segmt-Moderately Low</v>
      </c>
      <c r="AA971" s="202" t="str">
        <f>IFERROR(IF(VLOOKUP($C971,'MSCI Database'!$C:$R,13, FALSE)="","",VLOOKUP($C971,'MSCI Database'!$C:$R,13, FALSE)),"")</f>
        <v/>
      </c>
    </row>
    <row r="972" spans="1:27" s="130" customFormat="1" ht="15" hidden="1" customHeight="1" outlineLevel="1">
      <c r="A972" s="130" t="s">
        <v>11472</v>
      </c>
      <c r="B972" s="130" t="s">
        <v>11473</v>
      </c>
      <c r="C972" s="130" t="s">
        <v>11474</v>
      </c>
      <c r="D972" s="130" t="s">
        <v>12128</v>
      </c>
      <c r="E972" s="130" t="s">
        <v>12133</v>
      </c>
      <c r="F972" s="169">
        <v>9.5952808795516389E-2</v>
      </c>
      <c r="G972" s="132" t="str">
        <f ca="1">IFERROR(_xll.BQL($A972, "cur_mkt_cap(currency=EUR)")/1000000, " ")</f>
        <v xml:space="preserve"> </v>
      </c>
      <c r="M972" s="305">
        <f t="shared" si="40"/>
        <v>6.20814672906991E-5</v>
      </c>
      <c r="N972" s="223">
        <f t="shared" si="41"/>
        <v>1.0453281508315401E-3</v>
      </c>
      <c r="O972" s="172" t="str">
        <f>IFERROR(IF(VLOOKUP($C972,'MSCI Database'!$C:$R,2, FALSE)="","",VLOOKUP($C972,'MSCI Database'!$C:$R,2, FALSE)),"")</f>
        <v>Biotechnology</v>
      </c>
      <c r="P972" s="186" t="str">
        <f>IFERROR(IF(VLOOKUP($C972,'MSCI Database'!$C:$R,3, FALSE)="","",VLOOKUP($C972,'MSCI Database'!$C:$R,3, FALSE)),"")</f>
        <v>BB</v>
      </c>
      <c r="Q972" s="164" t="str">
        <f>IFERROR(IF(VLOOKUP($C972,'MSCI Database'!$C:$R,4, FALSE)="","",VLOOKUP($C972,'MSCI Database'!$C:$R,4, FALSE)),"")</f>
        <v>1</v>
      </c>
      <c r="R972" s="164">
        <f>IFERROR(IF(VLOOKUP($C972,'MSCI Database'!$C:$R,5, FALSE)="","",VLOOKUP($C972,'MSCI Database'!$C:$R,5, FALSE)),"")</f>
        <v>3.8</v>
      </c>
      <c r="S972" s="164">
        <f>IFERROR(IF(VLOOKUP($C972,'MSCI Database'!$C:$R,6, FALSE)="","",VLOOKUP($C972,'MSCI Database'!$C:$R,6, FALSE)),"")</f>
        <v>5.0999999999999996</v>
      </c>
      <c r="T972" s="211">
        <f>IFERROR(IF(VLOOKUP($C972,'MSCI Database'!$C:$R,7, FALSE)="","",VLOOKUP($C972,'MSCI Database'!$C:$R,7, FALSE)),"")</f>
        <v>4.2</v>
      </c>
      <c r="U972" s="164">
        <f>IFERROR(IF(VLOOKUP($C972,'MSCI Database'!$C:$R,8, FALSE)="","",VLOOKUP($C972,'MSCI Database'!$C:$R,8, FALSE)),"")</f>
        <v>4.9000000000000004</v>
      </c>
      <c r="V972" s="175">
        <f>IFERROR(IF(VLOOKUP($C972,'MSCI Database'!$C:$R,9, FALSE)="","",VLOOKUP($C972,'MSCI Database'!$C:$R,9, FALSE)),"")</f>
        <v>4.5</v>
      </c>
      <c r="W972" s="165">
        <f t="shared" ca="1" si="39"/>
        <v>0</v>
      </c>
      <c r="X972" s="166">
        <f>IFERROR(IF(VLOOKUP($C972,'MSCI Database'!$C:$R,10, FALSE)="","",VLOOKUP($C972,'MSCI Database'!$C:$R,10, FALSE)),"")</f>
        <v>5</v>
      </c>
      <c r="Y972" s="133" t="str">
        <f>IFERROR(IF(VLOOKUP($C972,'MSCI Database'!$C:$R,11, FALSE)="","",VLOOKUP($C972,'MSCI Database'!$C:$R,11, FALSE)),"")</f>
        <v>2019</v>
      </c>
      <c r="Z972" s="133" t="str">
        <f>IFERROR(IF(VLOOKUP($C972,'MSCI Database'!$C:$R,12, FALSE)="","",VLOOKUP($C972,'MSCI Database'!$C:$R,12, FALSE)),"")</f>
        <v>E.Segmt-Moderately Low</v>
      </c>
      <c r="AA972" s="202" t="str">
        <f>IFERROR(IF(VLOOKUP($C972,'MSCI Database'!$C:$R,13, FALSE)="","",VLOOKUP($C972,'MSCI Database'!$C:$R,13, FALSE)),"")</f>
        <v/>
      </c>
    </row>
    <row r="973" spans="1:27" s="130" customFormat="1" ht="15" hidden="1" customHeight="1" outlineLevel="1">
      <c r="A973" s="130" t="s">
        <v>9318</v>
      </c>
      <c r="B973" s="130" t="s">
        <v>9319</v>
      </c>
      <c r="C973" s="130" t="s">
        <v>9320</v>
      </c>
      <c r="D973" s="130" t="s">
        <v>12128</v>
      </c>
      <c r="E973" s="130" t="s">
        <v>18684</v>
      </c>
      <c r="F973" s="169">
        <v>9.5915441327152975E-2</v>
      </c>
      <c r="G973" s="132" t="str">
        <f ca="1">IFERROR(_xll.BQL($A973, "cur_mkt_cap(currency=EUR)")/1000000, " ")</f>
        <v xml:space="preserve"> </v>
      </c>
      <c r="M973" s="305">
        <f t="shared" si="40"/>
        <v>6.2057290538667959E-5</v>
      </c>
      <c r="N973" s="223">
        <f t="shared" si="41"/>
        <v>1.0449210625232777E-3</v>
      </c>
      <c r="O973" s="172" t="str">
        <f>IFERROR(IF(VLOOKUP($C973,'MSCI Database'!$C:$R,2, FALSE)="","",VLOOKUP($C973,'MSCI Database'!$C:$R,2, FALSE)),"")</f>
        <v>Containers &amp; Packaging</v>
      </c>
      <c r="P973" s="186" t="str">
        <f>IFERROR(IF(VLOOKUP($C973,'MSCI Database'!$C:$R,3, FALSE)="","",VLOOKUP($C973,'MSCI Database'!$C:$R,3, FALSE)),"")</f>
        <v>BB</v>
      </c>
      <c r="Q973" s="164" t="str">
        <f>IFERROR(IF(VLOOKUP($C973,'MSCI Database'!$C:$R,4, FALSE)="","",VLOOKUP($C973,'MSCI Database'!$C:$R,4, FALSE)),"")</f>
        <v>1</v>
      </c>
      <c r="R973" s="164">
        <f>IFERROR(IF(VLOOKUP($C973,'MSCI Database'!$C:$R,5, FALSE)="","",VLOOKUP($C973,'MSCI Database'!$C:$R,5, FALSE)),"")</f>
        <v>3.9</v>
      </c>
      <c r="S973" s="164">
        <f>IFERROR(IF(VLOOKUP($C973,'MSCI Database'!$C:$R,6, FALSE)="","",VLOOKUP($C973,'MSCI Database'!$C:$R,6, FALSE)),"")</f>
        <v>6.6</v>
      </c>
      <c r="T973" s="211">
        <f>IFERROR(IF(VLOOKUP($C973,'MSCI Database'!$C:$R,7, FALSE)="","",VLOOKUP($C973,'MSCI Database'!$C:$R,7, FALSE)),"")</f>
        <v>1.7</v>
      </c>
      <c r="U973" s="164">
        <f>IFERROR(IF(VLOOKUP($C973,'MSCI Database'!$C:$R,8, FALSE)="","",VLOOKUP($C973,'MSCI Database'!$C:$R,8, FALSE)),"")</f>
        <v>6.5</v>
      </c>
      <c r="V973" s="175">
        <f>IFERROR(IF(VLOOKUP($C973,'MSCI Database'!$C:$R,9, FALSE)="","",VLOOKUP($C973,'MSCI Database'!$C:$R,9, FALSE)),"")</f>
        <v>5.0999999999999996</v>
      </c>
      <c r="W973" s="165">
        <f t="shared" ca="1" si="39"/>
        <v>0</v>
      </c>
      <c r="X973" s="166">
        <f>IFERROR(IF(VLOOKUP($C973,'MSCI Database'!$C:$R,10, FALSE)="","",VLOOKUP($C973,'MSCI Database'!$C:$R,10, FALSE)),"")</f>
        <v>2440628</v>
      </c>
      <c r="Y973" s="133" t="str">
        <f>IFERROR(IF(VLOOKUP($C973,'MSCI Database'!$C:$R,11, FALSE)="","",VLOOKUP($C973,'MSCI Database'!$C:$R,11, FALSE)),"")</f>
        <v>2019</v>
      </c>
      <c r="Z973" s="133" t="str">
        <f>IFERROR(IF(VLOOKUP($C973,'MSCI Database'!$C:$R,12, FALSE)="","",VLOOKUP($C973,'MSCI Database'!$C:$R,12, FALSE)),"")</f>
        <v>Reported</v>
      </c>
      <c r="AA973" s="202" t="str">
        <f>IFERROR(IF(VLOOKUP($C973,'MSCI Database'!$C:$R,13, FALSE)="","",VLOOKUP($C973,'MSCI Database'!$C:$R,13, FALSE)),"")</f>
        <v/>
      </c>
    </row>
    <row r="974" spans="1:27" s="130" customFormat="1" ht="15" hidden="1" customHeight="1" outlineLevel="1">
      <c r="A974" s="130" t="s">
        <v>10591</v>
      </c>
      <c r="B974" s="130" t="s">
        <v>10592</v>
      </c>
      <c r="C974" s="130" t="s">
        <v>10593</v>
      </c>
      <c r="D974" s="130" t="s">
        <v>12128</v>
      </c>
      <c r="E974" s="130" t="s">
        <v>18673</v>
      </c>
      <c r="F974" s="169">
        <v>9.5901147079951635E-2</v>
      </c>
      <c r="G974" s="132" t="str">
        <f ca="1">IFERROR(_xll.BQL($A974, "cur_mkt_cap(currency=EUR)")/1000000, " ")</f>
        <v xml:space="preserve"> </v>
      </c>
      <c r="M974" s="305">
        <f t="shared" si="40"/>
        <v>6.2048042160728697E-5</v>
      </c>
      <c r="N974" s="223">
        <f t="shared" si="41"/>
        <v>1.0447653382752637E-3</v>
      </c>
      <c r="O974" s="172" t="str">
        <f>IFERROR(IF(VLOOKUP($C974,'MSCI Database'!$C:$R,2, FALSE)="","",VLOOKUP($C974,'MSCI Database'!$C:$R,2, FALSE)),"")</f>
        <v>Commercial Services &amp; Supplies</v>
      </c>
      <c r="P974" s="186" t="str">
        <f>IFERROR(IF(VLOOKUP($C974,'MSCI Database'!$C:$R,3, FALSE)="","",VLOOKUP($C974,'MSCI Database'!$C:$R,3, FALSE)),"")</f>
        <v>AA</v>
      </c>
      <c r="Q974" s="164" t="str">
        <f>IFERROR(IF(VLOOKUP($C974,'MSCI Database'!$C:$R,4, FALSE)="","",VLOOKUP($C974,'MSCI Database'!$C:$R,4, FALSE)),"")</f>
        <v>0</v>
      </c>
      <c r="R974" s="164">
        <f>IFERROR(IF(VLOOKUP($C974,'MSCI Database'!$C:$R,5, FALSE)="","",VLOOKUP($C974,'MSCI Database'!$C:$R,5, FALSE)),"")</f>
        <v>7.3</v>
      </c>
      <c r="S974" s="164">
        <f>IFERROR(IF(VLOOKUP($C974,'MSCI Database'!$C:$R,6, FALSE)="","",VLOOKUP($C974,'MSCI Database'!$C:$R,6, FALSE)),"")</f>
        <v>8.5</v>
      </c>
      <c r="T974" s="211">
        <f>IFERROR(IF(VLOOKUP($C974,'MSCI Database'!$C:$R,7, FALSE)="","",VLOOKUP($C974,'MSCI Database'!$C:$R,7, FALSE)),"")</f>
        <v>8.5</v>
      </c>
      <c r="U974" s="164">
        <f>IFERROR(IF(VLOOKUP($C974,'MSCI Database'!$C:$R,8, FALSE)="","",VLOOKUP($C974,'MSCI Database'!$C:$R,8, FALSE)),"")</f>
        <v>5.8</v>
      </c>
      <c r="V974" s="175">
        <f>IFERROR(IF(VLOOKUP($C974,'MSCI Database'!$C:$R,9, FALSE)="","",VLOOKUP($C974,'MSCI Database'!$C:$R,9, FALSE)),"")</f>
        <v>6.7</v>
      </c>
      <c r="W974" s="165">
        <f t="shared" ca="1" si="39"/>
        <v>0</v>
      </c>
      <c r="X974" s="166">
        <f>IFERROR(IF(VLOOKUP($C974,'MSCI Database'!$C:$R,10, FALSE)="","",VLOOKUP($C974,'MSCI Database'!$C:$R,10, FALSE)),"")</f>
        <v>63077</v>
      </c>
      <c r="Y974" s="133" t="str">
        <f>IFERROR(IF(VLOOKUP($C974,'MSCI Database'!$C:$R,11, FALSE)="","",VLOOKUP($C974,'MSCI Database'!$C:$R,11, FALSE)),"")</f>
        <v>2019</v>
      </c>
      <c r="Z974" s="133" t="str">
        <f>IFERROR(IF(VLOOKUP($C974,'MSCI Database'!$C:$R,12, FALSE)="","",VLOOKUP($C974,'MSCI Database'!$C:$R,12, FALSE)),"")</f>
        <v>Reported</v>
      </c>
      <c r="AA974" s="202" t="str">
        <f>IFERROR(IF(VLOOKUP($C974,'MSCI Database'!$C:$R,13, FALSE)="","",VLOOKUP($C974,'MSCI Database'!$C:$R,13, FALSE)),"")</f>
        <v/>
      </c>
    </row>
    <row r="975" spans="1:27" s="130" customFormat="1" ht="15" hidden="1" customHeight="1" outlineLevel="1">
      <c r="A975" s="130" t="s">
        <v>10063</v>
      </c>
      <c r="B975" s="130" t="s">
        <v>10064</v>
      </c>
      <c r="C975" s="130" t="s">
        <v>10065</v>
      </c>
      <c r="D975" s="130" t="s">
        <v>12128</v>
      </c>
      <c r="E975" s="130" t="s">
        <v>18682</v>
      </c>
      <c r="F975" s="169">
        <v>9.5762178195313491E-2</v>
      </c>
      <c r="G975" s="132" t="str">
        <f ca="1">IFERROR(_xll.BQL($A975, "cur_mkt_cap(currency=EUR)")/1000000, " ")</f>
        <v xml:space="preserve"> </v>
      </c>
      <c r="M975" s="305">
        <f t="shared" si="40"/>
        <v>6.195812929236782E-5</v>
      </c>
      <c r="N975" s="223">
        <f t="shared" si="41"/>
        <v>1.0432513848118326E-3</v>
      </c>
      <c r="O975" s="172" t="str">
        <f>IFERROR(IF(VLOOKUP($C975,'MSCI Database'!$C:$R,2, FALSE)="","",VLOOKUP($C975,'MSCI Database'!$C:$R,2, FALSE)),"")</f>
        <v>Diversified Consumer Services</v>
      </c>
      <c r="P975" s="186" t="str">
        <f>IFERROR(IF(VLOOKUP($C975,'MSCI Database'!$C:$R,3, FALSE)="","",VLOOKUP($C975,'MSCI Database'!$C:$R,3, FALSE)),"")</f>
        <v>BBB</v>
      </c>
      <c r="Q975" s="164" t="str">
        <f>IFERROR(IF(VLOOKUP($C975,'MSCI Database'!$C:$R,4, FALSE)="","",VLOOKUP($C975,'MSCI Database'!$C:$R,4, FALSE)),"")</f>
        <v>1</v>
      </c>
      <c r="R975" s="164">
        <f>IFERROR(IF(VLOOKUP($C975,'MSCI Database'!$C:$R,5, FALSE)="","",VLOOKUP($C975,'MSCI Database'!$C:$R,5, FALSE)),"")</f>
        <v>4.8</v>
      </c>
      <c r="S975" s="164">
        <f>IFERROR(IF(VLOOKUP($C975,'MSCI Database'!$C:$R,6, FALSE)="","",VLOOKUP($C975,'MSCI Database'!$C:$R,6, FALSE)),"")</f>
        <v>5.9</v>
      </c>
      <c r="T975" s="211">
        <f>IFERROR(IF(VLOOKUP($C975,'MSCI Database'!$C:$R,7, FALSE)="","",VLOOKUP($C975,'MSCI Database'!$C:$R,7, FALSE)),"")</f>
        <v>3.5</v>
      </c>
      <c r="U975" s="164">
        <f>IFERROR(IF(VLOOKUP($C975,'MSCI Database'!$C:$R,8, FALSE)="","",VLOOKUP($C975,'MSCI Database'!$C:$R,8, FALSE)),"")</f>
        <v>6.9</v>
      </c>
      <c r="V975" s="175">
        <f>IFERROR(IF(VLOOKUP($C975,'MSCI Database'!$C:$R,9, FALSE)="","",VLOOKUP($C975,'MSCI Database'!$C:$R,9, FALSE)),"")</f>
        <v>4.7</v>
      </c>
      <c r="W975" s="165">
        <f t="shared" ca="1" si="39"/>
        <v>0</v>
      </c>
      <c r="X975" s="166">
        <f>IFERROR(IF(VLOOKUP($C975,'MSCI Database'!$C:$R,10, FALSE)="","",VLOOKUP($C975,'MSCI Database'!$C:$R,10, FALSE)),"")</f>
        <v>85321</v>
      </c>
      <c r="Y975" s="133" t="str">
        <f>IFERROR(IF(VLOOKUP($C975,'MSCI Database'!$C:$R,11, FALSE)="","",VLOOKUP($C975,'MSCI Database'!$C:$R,11, FALSE)),"")</f>
        <v>2019</v>
      </c>
      <c r="Z975" s="133" t="str">
        <f>IFERROR(IF(VLOOKUP($C975,'MSCI Database'!$C:$R,12, FALSE)="","",VLOOKUP($C975,'MSCI Database'!$C:$R,12, FALSE)),"")</f>
        <v>E.Segmt-Low</v>
      </c>
      <c r="AA975" s="202" t="str">
        <f>IFERROR(IF(VLOOKUP($C975,'MSCI Database'!$C:$R,13, FALSE)="","",VLOOKUP($C975,'MSCI Database'!$C:$R,13, FALSE)),"")</f>
        <v/>
      </c>
    </row>
    <row r="976" spans="1:27" s="130" customFormat="1" ht="15" hidden="1" customHeight="1" outlineLevel="1">
      <c r="A976" s="130" t="s">
        <v>11019</v>
      </c>
      <c r="B976" s="130" t="s">
        <v>11020</v>
      </c>
      <c r="C976" s="130" t="s">
        <v>11021</v>
      </c>
      <c r="D976" s="130" t="s">
        <v>12128</v>
      </c>
      <c r="E976" s="130" t="s">
        <v>18689</v>
      </c>
      <c r="F976" s="169">
        <v>9.5531885376863343E-2</v>
      </c>
      <c r="G976" s="132" t="str">
        <f ca="1">IFERROR(_xll.BQL($A976, "cur_mkt_cap(currency=EUR)")/1000000, " ")</f>
        <v xml:space="preserve"> </v>
      </c>
      <c r="M976" s="305">
        <f t="shared" si="40"/>
        <v>6.1809129838830582E-5</v>
      </c>
      <c r="N976" s="223">
        <f t="shared" si="41"/>
        <v>1.0407425310421292E-3</v>
      </c>
      <c r="O976" s="172" t="str">
        <f>IFERROR(IF(VLOOKUP($C976,'MSCI Database'!$C:$R,2, FALSE)="","",VLOOKUP($C976,'MSCI Database'!$C:$R,2, FALSE)),"")</f>
        <v>Technology Hardware, Storage &amp; Peripherals</v>
      </c>
      <c r="P976" s="186" t="str">
        <f>IFERROR(IF(VLOOKUP($C976,'MSCI Database'!$C:$R,3, FALSE)="","",VLOOKUP($C976,'MSCI Database'!$C:$R,3, FALSE)),"")</f>
        <v>BB</v>
      </c>
      <c r="Q976" s="164" t="str">
        <f>IFERROR(IF(VLOOKUP($C976,'MSCI Database'!$C:$R,4, FALSE)="","",VLOOKUP($C976,'MSCI Database'!$C:$R,4, FALSE)),"")</f>
        <v>0</v>
      </c>
      <c r="R976" s="164">
        <f>IFERROR(IF(VLOOKUP($C976,'MSCI Database'!$C:$R,5, FALSE)="","",VLOOKUP($C976,'MSCI Database'!$C:$R,5, FALSE)),"")</f>
        <v>3.7</v>
      </c>
      <c r="S976" s="164">
        <f>IFERROR(IF(VLOOKUP($C976,'MSCI Database'!$C:$R,6, FALSE)="","",VLOOKUP($C976,'MSCI Database'!$C:$R,6, FALSE)),"")</f>
        <v>4.4000000000000004</v>
      </c>
      <c r="T976" s="211">
        <f>IFERROR(IF(VLOOKUP($C976,'MSCI Database'!$C:$R,7, FALSE)="","",VLOOKUP($C976,'MSCI Database'!$C:$R,7, FALSE)),"")</f>
        <v>3.7</v>
      </c>
      <c r="U976" s="164">
        <f>IFERROR(IF(VLOOKUP($C976,'MSCI Database'!$C:$R,8, FALSE)="","",VLOOKUP($C976,'MSCI Database'!$C:$R,8, FALSE)),"")</f>
        <v>4.8</v>
      </c>
      <c r="V976" s="175">
        <f>IFERROR(IF(VLOOKUP($C976,'MSCI Database'!$C:$R,9, FALSE)="","",VLOOKUP($C976,'MSCI Database'!$C:$R,9, FALSE)),"")</f>
        <v>4.2</v>
      </c>
      <c r="W976" s="165">
        <f t="shared" ca="1" si="39"/>
        <v>0</v>
      </c>
      <c r="X976" s="166">
        <f>IFERROR(IF(VLOOKUP($C976,'MSCI Database'!$C:$R,10, FALSE)="","",VLOOKUP($C976,'MSCI Database'!$C:$R,10, FALSE)),"")</f>
        <v>34943</v>
      </c>
      <c r="Y976" s="133" t="str">
        <f>IFERROR(IF(VLOOKUP($C976,'MSCI Database'!$C:$R,11, FALSE)="","",VLOOKUP($C976,'MSCI Database'!$C:$R,11, FALSE)),"")</f>
        <v>2019</v>
      </c>
      <c r="Z976" s="133" t="str">
        <f>IFERROR(IF(VLOOKUP($C976,'MSCI Database'!$C:$R,12, FALSE)="","",VLOOKUP($C976,'MSCI Database'!$C:$R,12, FALSE)),"")</f>
        <v>E.Segmt-Low</v>
      </c>
      <c r="AA976" s="202" t="str">
        <f>IFERROR(IF(VLOOKUP($C976,'MSCI Database'!$C:$R,13, FALSE)="","",VLOOKUP($C976,'MSCI Database'!$C:$R,13, FALSE)),"")</f>
        <v/>
      </c>
    </row>
    <row r="977" spans="1:27" s="130" customFormat="1" ht="15" hidden="1" customHeight="1" outlineLevel="1">
      <c r="A977" s="130" t="s">
        <v>11187</v>
      </c>
      <c r="B977" s="130" t="s">
        <v>11188</v>
      </c>
      <c r="C977" s="130" t="s">
        <v>11189</v>
      </c>
      <c r="D977" s="130" t="s">
        <v>12128</v>
      </c>
      <c r="E977" s="130" t="s">
        <v>12133</v>
      </c>
      <c r="F977" s="169">
        <v>9.5422584420718215E-2</v>
      </c>
      <c r="G977" s="132" t="str">
        <f ca="1">IFERROR(_xll.BQL($A977, "cur_mkt_cap(currency=EUR)")/1000000, " ")</f>
        <v xml:space="preserve"> </v>
      </c>
      <c r="M977" s="305">
        <f t="shared" si="40"/>
        <v>6.1738412120204686E-5</v>
      </c>
      <c r="N977" s="223">
        <f t="shared" si="41"/>
        <v>1.0395517856350322E-3</v>
      </c>
      <c r="O977" s="172" t="str">
        <f>IFERROR(IF(VLOOKUP($C977,'MSCI Database'!$C:$R,2, FALSE)="","",VLOOKUP($C977,'MSCI Database'!$C:$R,2, FALSE)),"")</f>
        <v>Biotechnology</v>
      </c>
      <c r="P977" s="186" t="str">
        <f>IFERROR(IF(VLOOKUP($C977,'MSCI Database'!$C:$R,3, FALSE)="","",VLOOKUP($C977,'MSCI Database'!$C:$R,3, FALSE)),"")</f>
        <v>BB</v>
      </c>
      <c r="Q977" s="164" t="str">
        <f>IFERROR(IF(VLOOKUP($C977,'MSCI Database'!$C:$R,4, FALSE)="","",VLOOKUP($C977,'MSCI Database'!$C:$R,4, FALSE)),"")</f>
        <v>-1</v>
      </c>
      <c r="R977" s="164">
        <f>IFERROR(IF(VLOOKUP($C977,'MSCI Database'!$C:$R,5, FALSE)="","",VLOOKUP($C977,'MSCI Database'!$C:$R,5, FALSE)),"")</f>
        <v>4</v>
      </c>
      <c r="S977" s="164">
        <f>IFERROR(IF(VLOOKUP($C977,'MSCI Database'!$C:$R,6, FALSE)="","",VLOOKUP($C977,'MSCI Database'!$C:$R,6, FALSE)),"")</f>
        <v>5.3</v>
      </c>
      <c r="T977" s="211">
        <f>IFERROR(IF(VLOOKUP($C977,'MSCI Database'!$C:$R,7, FALSE)="","",VLOOKUP($C977,'MSCI Database'!$C:$R,7, FALSE)),"")</f>
        <v>4.5</v>
      </c>
      <c r="U977" s="164">
        <f>IFERROR(IF(VLOOKUP($C977,'MSCI Database'!$C:$R,8, FALSE)="","",VLOOKUP($C977,'MSCI Database'!$C:$R,8, FALSE)),"")</f>
        <v>4.0999999999999996</v>
      </c>
      <c r="V977" s="175">
        <f>IFERROR(IF(VLOOKUP($C977,'MSCI Database'!$C:$R,9, FALSE)="","",VLOOKUP($C977,'MSCI Database'!$C:$R,9, FALSE)),"")</f>
        <v>4.5</v>
      </c>
      <c r="W977" s="165">
        <f t="shared" ca="1" si="39"/>
        <v>0</v>
      </c>
      <c r="X977" s="166">
        <f>IFERROR(IF(VLOOKUP($C977,'MSCI Database'!$C:$R,10, FALSE)="","",VLOOKUP($C977,'MSCI Database'!$C:$R,10, FALSE)),"")</f>
        <v>157</v>
      </c>
      <c r="Y977" s="133" t="str">
        <f>IFERROR(IF(VLOOKUP($C977,'MSCI Database'!$C:$R,11, FALSE)="","",VLOOKUP($C977,'MSCI Database'!$C:$R,11, FALSE)),"")</f>
        <v>2019</v>
      </c>
      <c r="Z977" s="133" t="str">
        <f>IFERROR(IF(VLOOKUP($C977,'MSCI Database'!$C:$R,12, FALSE)="","",VLOOKUP($C977,'MSCI Database'!$C:$R,12, FALSE)),"")</f>
        <v>E.Segmt-Moderate</v>
      </c>
      <c r="AA977" s="202" t="str">
        <f>IFERROR(IF(VLOOKUP($C977,'MSCI Database'!$C:$R,13, FALSE)="","",VLOOKUP($C977,'MSCI Database'!$C:$R,13, FALSE)),"")</f>
        <v/>
      </c>
    </row>
    <row r="978" spans="1:27" s="130" customFormat="1" ht="15" hidden="1" customHeight="1" outlineLevel="1">
      <c r="A978" s="130" t="s">
        <v>10645</v>
      </c>
      <c r="B978" s="130" t="s">
        <v>10646</v>
      </c>
      <c r="C978" s="130" t="s">
        <v>10647</v>
      </c>
      <c r="D978" s="130" t="s">
        <v>12128</v>
      </c>
      <c r="E978" s="130" t="s">
        <v>18673</v>
      </c>
      <c r="F978" s="169">
        <v>9.5255550249730619E-2</v>
      </c>
      <c r="G978" s="132" t="str">
        <f ca="1">IFERROR(_xll.BQL($A978, "cur_mkt_cap(currency=EUR)")/1000000, " ")</f>
        <v xml:space="preserve"> </v>
      </c>
      <c r="M978" s="305">
        <f t="shared" si="40"/>
        <v>6.1630341011575712E-5</v>
      </c>
      <c r="N978" s="223">
        <f t="shared" si="41"/>
        <v>1.0377320836036279E-3</v>
      </c>
      <c r="O978" s="172" t="str">
        <f>IFERROR(IF(VLOOKUP($C978,'MSCI Database'!$C:$R,2, FALSE)="","",VLOOKUP($C978,'MSCI Database'!$C:$R,2, FALSE)),"")</f>
        <v>Commercial Services &amp; Supplies</v>
      </c>
      <c r="P978" s="186" t="str">
        <f>IFERROR(IF(VLOOKUP($C978,'MSCI Database'!$C:$R,3, FALSE)="","",VLOOKUP($C978,'MSCI Database'!$C:$R,3, FALSE)),"")</f>
        <v>AA</v>
      </c>
      <c r="Q978" s="164" t="str">
        <f>IFERROR(IF(VLOOKUP($C978,'MSCI Database'!$C:$R,4, FALSE)="","",VLOOKUP($C978,'MSCI Database'!$C:$R,4, FALSE)),"")</f>
        <v>0</v>
      </c>
      <c r="R978" s="164">
        <f>IFERROR(IF(VLOOKUP($C978,'MSCI Database'!$C:$R,5, FALSE)="","",VLOOKUP($C978,'MSCI Database'!$C:$R,5, FALSE)),"")</f>
        <v>7.8</v>
      </c>
      <c r="S978" s="164">
        <f>IFERROR(IF(VLOOKUP($C978,'MSCI Database'!$C:$R,6, FALSE)="","",VLOOKUP($C978,'MSCI Database'!$C:$R,6, FALSE)),"")</f>
        <v>8.6</v>
      </c>
      <c r="T978" s="211">
        <f>IFERROR(IF(VLOOKUP($C978,'MSCI Database'!$C:$R,7, FALSE)="","",VLOOKUP($C978,'MSCI Database'!$C:$R,7, FALSE)),"")</f>
        <v>6.8</v>
      </c>
      <c r="U978" s="164">
        <f>IFERROR(IF(VLOOKUP($C978,'MSCI Database'!$C:$R,8, FALSE)="","",VLOOKUP($C978,'MSCI Database'!$C:$R,8, FALSE)),"")</f>
        <v>5.2</v>
      </c>
      <c r="V978" s="175">
        <f>IFERROR(IF(VLOOKUP($C978,'MSCI Database'!$C:$R,9, FALSE)="","",VLOOKUP($C978,'MSCI Database'!$C:$R,9, FALSE)),"")</f>
        <v>5.9</v>
      </c>
      <c r="W978" s="165">
        <f t="shared" ca="1" si="39"/>
        <v>0</v>
      </c>
      <c r="X978" s="166">
        <f>IFERROR(IF(VLOOKUP($C978,'MSCI Database'!$C:$R,10, FALSE)="","",VLOOKUP($C978,'MSCI Database'!$C:$R,10, FALSE)),"")</f>
        <v>93682</v>
      </c>
      <c r="Y978" s="133" t="str">
        <f>IFERROR(IF(VLOOKUP($C978,'MSCI Database'!$C:$R,11, FALSE)="","",VLOOKUP($C978,'MSCI Database'!$C:$R,11, FALSE)),"")</f>
        <v>2019</v>
      </c>
      <c r="Z978" s="133" t="str">
        <f>IFERROR(IF(VLOOKUP($C978,'MSCI Database'!$C:$R,12, FALSE)="","",VLOOKUP($C978,'MSCI Database'!$C:$R,12, FALSE)),"")</f>
        <v>Reported</v>
      </c>
      <c r="AA978" s="202" t="str">
        <f>IFERROR(IF(VLOOKUP($C978,'MSCI Database'!$C:$R,13, FALSE)="","",VLOOKUP($C978,'MSCI Database'!$C:$R,13, FALSE)),"")</f>
        <v/>
      </c>
    </row>
    <row r="979" spans="1:27" s="130" customFormat="1" ht="15" hidden="1" customHeight="1" outlineLevel="1">
      <c r="A979" s="130" t="s">
        <v>11134</v>
      </c>
      <c r="B979" s="130" t="s">
        <v>11135</v>
      </c>
      <c r="C979" s="130" t="s">
        <v>11136</v>
      </c>
      <c r="D979" s="130" t="s">
        <v>12128</v>
      </c>
      <c r="E979" s="130" t="s">
        <v>18673</v>
      </c>
      <c r="F979" s="169">
        <v>9.5171116915182499E-2</v>
      </c>
      <c r="G979" s="132" t="str">
        <f ca="1">IFERROR(_xll.BQL($A979, "cur_mkt_cap(currency=EUR)")/1000000, " ")</f>
        <v xml:space="preserve"> </v>
      </c>
      <c r="M979" s="305">
        <f t="shared" si="40"/>
        <v>6.1575712644123067E-5</v>
      </c>
      <c r="N979" s="223">
        <f t="shared" si="41"/>
        <v>1.0368122507964424E-3</v>
      </c>
      <c r="O979" s="172" t="str">
        <f>IFERROR(IF(VLOOKUP($C979,'MSCI Database'!$C:$R,2, FALSE)="","",VLOOKUP($C979,'MSCI Database'!$C:$R,2, FALSE)),"")</f>
        <v>Industrial Machinery</v>
      </c>
      <c r="P979" s="186" t="str">
        <f>IFERROR(IF(VLOOKUP($C979,'MSCI Database'!$C:$R,3, FALSE)="","",VLOOKUP($C979,'MSCI Database'!$C:$R,3, FALSE)),"")</f>
        <v>A</v>
      </c>
      <c r="Q979" s="164" t="str">
        <f>IFERROR(IF(VLOOKUP($C979,'MSCI Database'!$C:$R,4, FALSE)="","",VLOOKUP($C979,'MSCI Database'!$C:$R,4, FALSE)),"")</f>
        <v>1</v>
      </c>
      <c r="R979" s="164">
        <f>IFERROR(IF(VLOOKUP($C979,'MSCI Database'!$C:$R,5, FALSE)="","",VLOOKUP($C979,'MSCI Database'!$C:$R,5, FALSE)),"")</f>
        <v>6</v>
      </c>
      <c r="S979" s="164">
        <f>IFERROR(IF(VLOOKUP($C979,'MSCI Database'!$C:$R,6, FALSE)="","",VLOOKUP($C979,'MSCI Database'!$C:$R,6, FALSE)),"")</f>
        <v>2.8</v>
      </c>
      <c r="T979" s="211">
        <f>IFERROR(IF(VLOOKUP($C979,'MSCI Database'!$C:$R,7, FALSE)="","",VLOOKUP($C979,'MSCI Database'!$C:$R,7, FALSE)),"")</f>
        <v>6.7</v>
      </c>
      <c r="U979" s="164">
        <f>IFERROR(IF(VLOOKUP($C979,'MSCI Database'!$C:$R,8, FALSE)="","",VLOOKUP($C979,'MSCI Database'!$C:$R,8, FALSE)),"")</f>
        <v>6</v>
      </c>
      <c r="V979" s="175">
        <f>IFERROR(IF(VLOOKUP($C979,'MSCI Database'!$C:$R,9, FALSE)="","",VLOOKUP($C979,'MSCI Database'!$C:$R,9, FALSE)),"")</f>
        <v>5.0999999999999996</v>
      </c>
      <c r="W979" s="165">
        <f t="shared" ca="1" si="39"/>
        <v>0</v>
      </c>
      <c r="X979" s="166">
        <f>IFERROR(IF(VLOOKUP($C979,'MSCI Database'!$C:$R,10, FALSE)="","",VLOOKUP($C979,'MSCI Database'!$C:$R,10, FALSE)),"")</f>
        <v>84987</v>
      </c>
      <c r="Y979" s="133" t="str">
        <f>IFERROR(IF(VLOOKUP($C979,'MSCI Database'!$C:$R,11, FALSE)="","",VLOOKUP($C979,'MSCI Database'!$C:$R,11, FALSE)),"")</f>
        <v>2019</v>
      </c>
      <c r="Z979" s="133" t="str">
        <f>IFERROR(IF(VLOOKUP($C979,'MSCI Database'!$C:$R,12, FALSE)="","",VLOOKUP($C979,'MSCI Database'!$C:$R,12, FALSE)),"")</f>
        <v>E.Segmt-Moderately Low</v>
      </c>
      <c r="AA979" s="202" t="str">
        <f>IFERROR(IF(VLOOKUP($C979,'MSCI Database'!$C:$R,13, FALSE)="","",VLOOKUP($C979,'MSCI Database'!$C:$R,13, FALSE)),"")</f>
        <v/>
      </c>
    </row>
    <row r="980" spans="1:27" s="130" customFormat="1" ht="15" hidden="1" customHeight="1" outlineLevel="1">
      <c r="A980" s="130" t="s">
        <v>9081</v>
      </c>
      <c r="B980" s="130" t="s">
        <v>9082</v>
      </c>
      <c r="C980" s="130" t="s">
        <v>9083</v>
      </c>
      <c r="D980" s="130" t="s">
        <v>12128</v>
      </c>
      <c r="E980" s="130" t="s">
        <v>12133</v>
      </c>
      <c r="F980" s="169">
        <v>9.4755820522946385E-2</v>
      </c>
      <c r="G980" s="132" t="str">
        <f ca="1">IFERROR(_xll.BQL($A980, "cur_mkt_cap(currency=EUR)")/1000000, " ")</f>
        <v xml:space="preserve"> </v>
      </c>
      <c r="M980" s="305">
        <f t="shared" si="40"/>
        <v>6.1307015878346301E-5</v>
      </c>
      <c r="N980" s="223">
        <f t="shared" si="41"/>
        <v>1.0322879329031712E-3</v>
      </c>
      <c r="O980" s="172" t="str">
        <f>IFERROR(IF(VLOOKUP($C980,'MSCI Database'!$C:$R,2, FALSE)="","",VLOOKUP($C980,'MSCI Database'!$C:$R,2, FALSE)),"")</f>
        <v>Health Care Equipment &amp; Supplies</v>
      </c>
      <c r="P980" s="186" t="str">
        <f>IFERROR(IF(VLOOKUP($C980,'MSCI Database'!$C:$R,3, FALSE)="","",VLOOKUP($C980,'MSCI Database'!$C:$R,3, FALSE)),"")</f>
        <v>AA</v>
      </c>
      <c r="Q980" s="164" t="str">
        <f>IFERROR(IF(VLOOKUP($C980,'MSCI Database'!$C:$R,4, FALSE)="","",VLOOKUP($C980,'MSCI Database'!$C:$R,4, FALSE)),"")</f>
        <v>0</v>
      </c>
      <c r="R980" s="164">
        <f>IFERROR(IF(VLOOKUP($C980,'MSCI Database'!$C:$R,5, FALSE)="","",VLOOKUP($C980,'MSCI Database'!$C:$R,5, FALSE)),"")</f>
        <v>8</v>
      </c>
      <c r="S980" s="164">
        <f>IFERROR(IF(VLOOKUP($C980,'MSCI Database'!$C:$R,6, FALSE)="","",VLOOKUP($C980,'MSCI Database'!$C:$R,6, FALSE)),"")</f>
        <v>6.7</v>
      </c>
      <c r="T980" s="211">
        <f>IFERROR(IF(VLOOKUP($C980,'MSCI Database'!$C:$R,7, FALSE)="","",VLOOKUP($C980,'MSCI Database'!$C:$R,7, FALSE)),"")</f>
        <v>5.2</v>
      </c>
      <c r="U980" s="164">
        <f>IFERROR(IF(VLOOKUP($C980,'MSCI Database'!$C:$R,8, FALSE)="","",VLOOKUP($C980,'MSCI Database'!$C:$R,8, FALSE)),"")</f>
        <v>5.5</v>
      </c>
      <c r="V980" s="175">
        <f>IFERROR(IF(VLOOKUP($C980,'MSCI Database'!$C:$R,9, FALSE)="","",VLOOKUP($C980,'MSCI Database'!$C:$R,9, FALSE)),"")</f>
        <v>5.4</v>
      </c>
      <c r="W980" s="165">
        <f t="shared" ca="1" si="39"/>
        <v>0</v>
      </c>
      <c r="X980" s="166">
        <f>IFERROR(IF(VLOOKUP($C980,'MSCI Database'!$C:$R,10, FALSE)="","",VLOOKUP($C980,'MSCI Database'!$C:$R,10, FALSE)),"")</f>
        <v>20386</v>
      </c>
      <c r="Y980" s="133" t="str">
        <f>IFERROR(IF(VLOOKUP($C980,'MSCI Database'!$C:$R,11, FALSE)="","",VLOOKUP($C980,'MSCI Database'!$C:$R,11, FALSE)),"")</f>
        <v>2019</v>
      </c>
      <c r="Z980" s="133" t="str">
        <f>IFERROR(IF(VLOOKUP($C980,'MSCI Database'!$C:$R,12, FALSE)="","",VLOOKUP($C980,'MSCI Database'!$C:$R,12, FALSE)),"")</f>
        <v>E.Segmt-Moderate</v>
      </c>
      <c r="AA980" s="202" t="str">
        <f>IFERROR(IF(VLOOKUP($C980,'MSCI Database'!$C:$R,13, FALSE)="","",VLOOKUP($C980,'MSCI Database'!$C:$R,13, FALSE)),"")</f>
        <v/>
      </c>
    </row>
    <row r="981" spans="1:27" s="130" customFormat="1" ht="15" hidden="1" customHeight="1" outlineLevel="1">
      <c r="A981" s="130" t="s">
        <v>9724</v>
      </c>
      <c r="B981" s="130" t="s">
        <v>9725</v>
      </c>
      <c r="C981" s="130" t="s">
        <v>9726</v>
      </c>
      <c r="D981" s="130" t="s">
        <v>12128</v>
      </c>
      <c r="E981" s="130" t="s">
        <v>12133</v>
      </c>
      <c r="F981" s="169">
        <v>9.4717190751658464E-2</v>
      </c>
      <c r="G981" s="132" t="str">
        <f ca="1">IFERROR(_xll.BQL($A981, "cur_mkt_cap(currency=EUR)")/1000000, " ")</f>
        <v xml:space="preserve"> </v>
      </c>
      <c r="M981" s="305">
        <f t="shared" si="40"/>
        <v>6.1282022416323016E-5</v>
      </c>
      <c r="N981" s="223">
        <f t="shared" si="41"/>
        <v>1.0318670928267384E-3</v>
      </c>
      <c r="O981" s="172" t="str">
        <f>IFERROR(IF(VLOOKUP($C981,'MSCI Database'!$C:$R,2, FALSE)="","",VLOOKUP($C981,'MSCI Database'!$C:$R,2, FALSE)),"")</f>
        <v>Biotechnology</v>
      </c>
      <c r="P981" s="186" t="str">
        <f>IFERROR(IF(VLOOKUP($C981,'MSCI Database'!$C:$R,3, FALSE)="","",VLOOKUP($C981,'MSCI Database'!$C:$R,3, FALSE)),"")</f>
        <v>BB</v>
      </c>
      <c r="Q981" s="164" t="str">
        <f>IFERROR(IF(VLOOKUP($C981,'MSCI Database'!$C:$R,4, FALSE)="","",VLOOKUP($C981,'MSCI Database'!$C:$R,4, FALSE)),"")</f>
        <v>-1</v>
      </c>
      <c r="R981" s="164">
        <f>IFERROR(IF(VLOOKUP($C981,'MSCI Database'!$C:$R,5, FALSE)="","",VLOOKUP($C981,'MSCI Database'!$C:$R,5, FALSE)),"")</f>
        <v>3.2</v>
      </c>
      <c r="S981" s="164">
        <f>IFERROR(IF(VLOOKUP($C981,'MSCI Database'!$C:$R,6, FALSE)="","",VLOOKUP($C981,'MSCI Database'!$C:$R,6, FALSE)),"")</f>
        <v>4.9000000000000004</v>
      </c>
      <c r="T981" s="211">
        <f>IFERROR(IF(VLOOKUP($C981,'MSCI Database'!$C:$R,7, FALSE)="","",VLOOKUP($C981,'MSCI Database'!$C:$R,7, FALSE)),"")</f>
        <v>4</v>
      </c>
      <c r="U981" s="164">
        <f>IFERROR(IF(VLOOKUP($C981,'MSCI Database'!$C:$R,8, FALSE)="","",VLOOKUP($C981,'MSCI Database'!$C:$R,8, FALSE)),"")</f>
        <v>5.6</v>
      </c>
      <c r="V981" s="175">
        <f>IFERROR(IF(VLOOKUP($C981,'MSCI Database'!$C:$R,9, FALSE)="","",VLOOKUP($C981,'MSCI Database'!$C:$R,9, FALSE)),"")</f>
        <v>4.7</v>
      </c>
      <c r="W981" s="165">
        <f t="shared" ca="1" si="39"/>
        <v>0</v>
      </c>
      <c r="X981" s="166">
        <f>IFERROR(IF(VLOOKUP($C981,'MSCI Database'!$C:$R,10, FALSE)="","",VLOOKUP($C981,'MSCI Database'!$C:$R,10, FALSE)),"")</f>
        <v>1065</v>
      </c>
      <c r="Y981" s="133" t="str">
        <f>IFERROR(IF(VLOOKUP($C981,'MSCI Database'!$C:$R,11, FALSE)="","",VLOOKUP($C981,'MSCI Database'!$C:$R,11, FALSE)),"")</f>
        <v>2019</v>
      </c>
      <c r="Z981" s="133" t="str">
        <f>IFERROR(IF(VLOOKUP($C981,'MSCI Database'!$C:$R,12, FALSE)="","",VLOOKUP($C981,'MSCI Database'!$C:$R,12, FALSE)),"")</f>
        <v>E.Segmt-Moderately Low</v>
      </c>
      <c r="AA981" s="202" t="str">
        <f>IFERROR(IF(VLOOKUP($C981,'MSCI Database'!$C:$R,13, FALSE)="","",VLOOKUP($C981,'MSCI Database'!$C:$R,13, FALSE)),"")</f>
        <v/>
      </c>
    </row>
    <row r="982" spans="1:27" s="130" customFormat="1" ht="15" hidden="1" customHeight="1" outlineLevel="1">
      <c r="A982" s="130" t="s">
        <v>11336</v>
      </c>
      <c r="B982" s="130" t="s">
        <v>11337</v>
      </c>
      <c r="C982" s="130" t="s">
        <v>11338</v>
      </c>
      <c r="D982" s="130" t="s">
        <v>12128</v>
      </c>
      <c r="E982" s="130" t="s">
        <v>100</v>
      </c>
      <c r="F982" s="169">
        <v>9.4261225092664908E-2</v>
      </c>
      <c r="G982" s="132" t="str">
        <f ca="1">IFERROR(_xll.BQL($A982, "cur_mkt_cap(currency=EUR)")/1000000, " ")</f>
        <v xml:space="preserve"> </v>
      </c>
      <c r="M982" s="305">
        <f t="shared" si="40"/>
        <v>6.098701263495419E-5</v>
      </c>
      <c r="N982" s="223">
        <f t="shared" si="41"/>
        <v>1.0268997162054434E-3</v>
      </c>
      <c r="O982" s="172" t="str">
        <f>IFERROR(IF(VLOOKUP($C982,'MSCI Database'!$C:$R,2, FALSE)="","",VLOOKUP($C982,'MSCI Database'!$C:$R,2, FALSE)),"")</f>
        <v>Utilities</v>
      </c>
      <c r="P982" s="186" t="str">
        <f>IFERROR(IF(VLOOKUP($C982,'MSCI Database'!$C:$R,3, FALSE)="","",VLOOKUP($C982,'MSCI Database'!$C:$R,3, FALSE)),"")</f>
        <v>BBB</v>
      </c>
      <c r="Q982" s="164" t="str">
        <f>IFERROR(IF(VLOOKUP($C982,'MSCI Database'!$C:$R,4, FALSE)="","",VLOOKUP($C982,'MSCI Database'!$C:$R,4, FALSE)),"")</f>
        <v>1</v>
      </c>
      <c r="R982" s="164">
        <f>IFERROR(IF(VLOOKUP($C982,'MSCI Database'!$C:$R,5, FALSE)="","",VLOOKUP($C982,'MSCI Database'!$C:$R,5, FALSE)),"")</f>
        <v>5.6</v>
      </c>
      <c r="S982" s="164">
        <f>IFERROR(IF(VLOOKUP($C982,'MSCI Database'!$C:$R,6, FALSE)="","",VLOOKUP($C982,'MSCI Database'!$C:$R,6, FALSE)),"")</f>
        <v>5.0999999999999996</v>
      </c>
      <c r="T982" s="211">
        <f>IFERROR(IF(VLOOKUP($C982,'MSCI Database'!$C:$R,7, FALSE)="","",VLOOKUP($C982,'MSCI Database'!$C:$R,7, FALSE)),"")</f>
        <v>6.4</v>
      </c>
      <c r="U982" s="164">
        <f>IFERROR(IF(VLOOKUP($C982,'MSCI Database'!$C:$R,8, FALSE)="","",VLOOKUP($C982,'MSCI Database'!$C:$R,8, FALSE)),"")</f>
        <v>5.2</v>
      </c>
      <c r="V982" s="175">
        <f>IFERROR(IF(VLOOKUP($C982,'MSCI Database'!$C:$R,9, FALSE)="","",VLOOKUP($C982,'MSCI Database'!$C:$R,9, FALSE)),"")</f>
        <v>5.5</v>
      </c>
      <c r="W982" s="165">
        <f t="shared" ca="1" si="39"/>
        <v>0</v>
      </c>
      <c r="X982" s="166">
        <f>IFERROR(IF(VLOOKUP($C982,'MSCI Database'!$C:$R,10, FALSE)="","",VLOOKUP($C982,'MSCI Database'!$C:$R,10, FALSE)),"")</f>
        <v>548454</v>
      </c>
      <c r="Y982" s="133" t="str">
        <f>IFERROR(IF(VLOOKUP($C982,'MSCI Database'!$C:$R,11, FALSE)="","",VLOOKUP($C982,'MSCI Database'!$C:$R,11, FALSE)),"")</f>
        <v>2019</v>
      </c>
      <c r="Z982" s="133" t="str">
        <f>IFERROR(IF(VLOOKUP($C982,'MSCI Database'!$C:$R,12, FALSE)="","",VLOOKUP($C982,'MSCI Database'!$C:$R,12, FALSE)),"")</f>
        <v>E.Segmt-Moderately Low</v>
      </c>
      <c r="AA982" s="202" t="str">
        <f>IFERROR(IF(VLOOKUP($C982,'MSCI Database'!$C:$R,13, FALSE)="","",VLOOKUP($C982,'MSCI Database'!$C:$R,13, FALSE)),"")</f>
        <v/>
      </c>
    </row>
    <row r="983" spans="1:27" s="130" customFormat="1" ht="15" hidden="1" customHeight="1" outlineLevel="1">
      <c r="A983" s="130" t="s">
        <v>10380</v>
      </c>
      <c r="B983" s="130" t="s">
        <v>10381</v>
      </c>
      <c r="C983" s="130" t="s">
        <v>10382</v>
      </c>
      <c r="D983" s="130" t="s">
        <v>12128</v>
      </c>
      <c r="E983" s="130" t="s">
        <v>18704</v>
      </c>
      <c r="F983" s="169">
        <v>9.4019328992704584E-2</v>
      </c>
      <c r="G983" s="132" t="str">
        <f ca="1">IFERROR(_xll.BQL($A983, "cur_mkt_cap(currency=EUR)")/1000000, " ")</f>
        <v xml:space="preserve"> </v>
      </c>
      <c r="M983" s="305">
        <f t="shared" si="40"/>
        <v>6.0830505858279864E-5</v>
      </c>
      <c r="N983" s="223">
        <f t="shared" si="41"/>
        <v>1.0242644540798319E-3</v>
      </c>
      <c r="O983" s="172" t="str">
        <f>IFERROR(IF(VLOOKUP($C983,'MSCI Database'!$C:$R,2, FALSE)="","",VLOOKUP($C983,'MSCI Database'!$C:$R,2, FALSE)),"")</f>
        <v>Real Estate Management &amp; Services</v>
      </c>
      <c r="P983" s="186" t="str">
        <f>IFERROR(IF(VLOOKUP($C983,'MSCI Database'!$C:$R,3, FALSE)="","",VLOOKUP($C983,'MSCI Database'!$C:$R,3, FALSE)),"")</f>
        <v>BBB</v>
      </c>
      <c r="Q983" s="164" t="str">
        <f>IFERROR(IF(VLOOKUP($C983,'MSCI Database'!$C:$R,4, FALSE)="","",VLOOKUP($C983,'MSCI Database'!$C:$R,4, FALSE)),"")</f>
        <v>0</v>
      </c>
      <c r="R983" s="164">
        <f>IFERROR(IF(VLOOKUP($C983,'MSCI Database'!$C:$R,5, FALSE)="","",VLOOKUP($C983,'MSCI Database'!$C:$R,5, FALSE)),"")</f>
        <v>4.5</v>
      </c>
      <c r="S983" s="164">
        <f>IFERROR(IF(VLOOKUP($C983,'MSCI Database'!$C:$R,6, FALSE)="","",VLOOKUP($C983,'MSCI Database'!$C:$R,6, FALSE)),"")</f>
        <v>4.8</v>
      </c>
      <c r="T983" s="211">
        <f>IFERROR(IF(VLOOKUP($C983,'MSCI Database'!$C:$R,7, FALSE)="","",VLOOKUP($C983,'MSCI Database'!$C:$R,7, FALSE)),"")</f>
        <v>7.3</v>
      </c>
      <c r="U983" s="164">
        <f>IFERROR(IF(VLOOKUP($C983,'MSCI Database'!$C:$R,8, FALSE)="","",VLOOKUP($C983,'MSCI Database'!$C:$R,8, FALSE)),"")</f>
        <v>4</v>
      </c>
      <c r="V983" s="175">
        <f>IFERROR(IF(VLOOKUP($C983,'MSCI Database'!$C:$R,9, FALSE)="","",VLOOKUP($C983,'MSCI Database'!$C:$R,9, FALSE)),"")</f>
        <v>5.0999999999999996</v>
      </c>
      <c r="W983" s="165">
        <f t="shared" ca="1" si="39"/>
        <v>0</v>
      </c>
      <c r="X983" s="166">
        <f>IFERROR(IF(VLOOKUP($C983,'MSCI Database'!$C:$R,10, FALSE)="","",VLOOKUP($C983,'MSCI Database'!$C:$R,10, FALSE)),"")</f>
        <v>25990</v>
      </c>
      <c r="Y983" s="133" t="str">
        <f>IFERROR(IF(VLOOKUP($C983,'MSCI Database'!$C:$R,11, FALSE)="","",VLOOKUP($C983,'MSCI Database'!$C:$R,11, FALSE)),"")</f>
        <v>2019</v>
      </c>
      <c r="Z983" s="133" t="str">
        <f>IFERROR(IF(VLOOKUP($C983,'MSCI Database'!$C:$R,12, FALSE)="","",VLOOKUP($C983,'MSCI Database'!$C:$R,12, FALSE)),"")</f>
        <v>Reported</v>
      </c>
      <c r="AA983" s="202" t="str">
        <f>IFERROR(IF(VLOOKUP($C983,'MSCI Database'!$C:$R,13, FALSE)="","",VLOOKUP($C983,'MSCI Database'!$C:$R,13, FALSE)),"")</f>
        <v/>
      </c>
    </row>
    <row r="984" spans="1:27" s="130" customFormat="1" ht="15" hidden="1" customHeight="1" outlineLevel="1">
      <c r="A984" s="130" t="s">
        <v>10919</v>
      </c>
      <c r="B984" s="130" t="s">
        <v>10920</v>
      </c>
      <c r="C984" s="130" t="s">
        <v>10921</v>
      </c>
      <c r="D984" s="130" t="s">
        <v>12128</v>
      </c>
      <c r="E984" s="130" t="s">
        <v>18688</v>
      </c>
      <c r="F984" s="169">
        <v>9.3881279531926959E-2</v>
      </c>
      <c r="G984" s="132" t="str">
        <f ca="1">IFERROR(_xll.BQL($A984, "cur_mkt_cap(currency=EUR)")/1000000, " ")</f>
        <v xml:space="preserve"> </v>
      </c>
      <c r="M984" s="305">
        <f t="shared" si="40"/>
        <v>6.0741187857156737E-5</v>
      </c>
      <c r="N984" s="223">
        <f t="shared" si="41"/>
        <v>1.0227605169948269E-3</v>
      </c>
      <c r="O984" s="172" t="str">
        <f>IFERROR(IF(VLOOKUP($C984,'MSCI Database'!$C:$R,2, FALSE)="","",VLOOKUP($C984,'MSCI Database'!$C:$R,2, FALSE)),"")</f>
        <v>Banks</v>
      </c>
      <c r="P984" s="186" t="str">
        <f>IFERROR(IF(VLOOKUP($C984,'MSCI Database'!$C:$R,3, FALSE)="","",VLOOKUP($C984,'MSCI Database'!$C:$R,3, FALSE)),"")</f>
        <v>BBB</v>
      </c>
      <c r="Q984" s="164" t="str">
        <f>IFERROR(IF(VLOOKUP($C984,'MSCI Database'!$C:$R,4, FALSE)="","",VLOOKUP($C984,'MSCI Database'!$C:$R,4, FALSE)),"")</f>
        <v>0</v>
      </c>
      <c r="R984" s="164">
        <f>IFERROR(IF(VLOOKUP($C984,'MSCI Database'!$C:$R,5, FALSE)="","",VLOOKUP($C984,'MSCI Database'!$C:$R,5, FALSE)),"")</f>
        <v>5.4</v>
      </c>
      <c r="S984" s="164">
        <f>IFERROR(IF(VLOOKUP($C984,'MSCI Database'!$C:$R,6, FALSE)="","",VLOOKUP($C984,'MSCI Database'!$C:$R,6, FALSE)),"")</f>
        <v>3.6</v>
      </c>
      <c r="T984" s="211">
        <f>IFERROR(IF(VLOOKUP($C984,'MSCI Database'!$C:$R,7, FALSE)="","",VLOOKUP($C984,'MSCI Database'!$C:$R,7, FALSE)),"")</f>
        <v>3.7</v>
      </c>
      <c r="U984" s="164">
        <f>IFERROR(IF(VLOOKUP($C984,'MSCI Database'!$C:$R,8, FALSE)="","",VLOOKUP($C984,'MSCI Database'!$C:$R,8, FALSE)),"")</f>
        <v>5.3</v>
      </c>
      <c r="V984" s="175">
        <f>IFERROR(IF(VLOOKUP($C984,'MSCI Database'!$C:$R,9, FALSE)="","",VLOOKUP($C984,'MSCI Database'!$C:$R,9, FALSE)),"")</f>
        <v>4.2</v>
      </c>
      <c r="W984" s="165">
        <f t="shared" ca="1" si="39"/>
        <v>0</v>
      </c>
      <c r="X984" s="166">
        <f>IFERROR(IF(VLOOKUP($C984,'MSCI Database'!$C:$R,10, FALSE)="","",VLOOKUP($C984,'MSCI Database'!$C:$R,10, FALSE)),"")</f>
        <v>5666</v>
      </c>
      <c r="Y984" s="133" t="str">
        <f>IFERROR(IF(VLOOKUP($C984,'MSCI Database'!$C:$R,11, FALSE)="","",VLOOKUP($C984,'MSCI Database'!$C:$R,11, FALSE)),"")</f>
        <v>2019</v>
      </c>
      <c r="Z984" s="133" t="str">
        <f>IFERROR(IF(VLOOKUP($C984,'MSCI Database'!$C:$R,12, FALSE)="","",VLOOKUP($C984,'MSCI Database'!$C:$R,12, FALSE)),"")</f>
        <v>E.Segmt-Moderately Low</v>
      </c>
      <c r="AA984" s="202" t="str">
        <f>IFERROR(IF(VLOOKUP($C984,'MSCI Database'!$C:$R,13, FALSE)="","",VLOOKUP($C984,'MSCI Database'!$C:$R,13, FALSE)),"")</f>
        <v/>
      </c>
    </row>
    <row r="985" spans="1:27" s="130" customFormat="1" ht="15" hidden="1" customHeight="1" outlineLevel="1">
      <c r="A985" s="130" t="s">
        <v>11741</v>
      </c>
      <c r="B985" s="130" t="s">
        <v>11742</v>
      </c>
      <c r="C985" s="130" t="s">
        <v>11743</v>
      </c>
      <c r="D985" s="130" t="s">
        <v>12128</v>
      </c>
      <c r="E985" s="130" t="s">
        <v>18682</v>
      </c>
      <c r="F985" s="169">
        <v>9.3805623901417168E-2</v>
      </c>
      <c r="G985" s="132" t="str">
        <f ca="1">IFERROR(_xll.BQL($A985, "cur_mkt_cap(currency=EUR)")/1000000, " ")</f>
        <v xml:space="preserve"> </v>
      </c>
      <c r="M985" s="305">
        <f t="shared" si="40"/>
        <v>6.0692238664216897E-5</v>
      </c>
      <c r="N985" s="223">
        <f t="shared" si="41"/>
        <v>1.0219363101650995E-3</v>
      </c>
      <c r="O985" s="172" t="str">
        <f>IFERROR(IF(VLOOKUP($C985,'MSCI Database'!$C:$R,2, FALSE)="","",VLOOKUP($C985,'MSCI Database'!$C:$R,2, FALSE)),"")</f>
        <v>Restaurants</v>
      </c>
      <c r="P985" s="186" t="str">
        <f>IFERROR(IF(VLOOKUP($C985,'MSCI Database'!$C:$R,3, FALSE)="","",VLOOKUP($C985,'MSCI Database'!$C:$R,3, FALSE)),"")</f>
        <v>BBB</v>
      </c>
      <c r="Q985" s="164" t="str">
        <f>IFERROR(IF(VLOOKUP($C985,'MSCI Database'!$C:$R,4, FALSE)="","",VLOOKUP($C985,'MSCI Database'!$C:$R,4, FALSE)),"")</f>
        <v>0</v>
      </c>
      <c r="R985" s="164">
        <f>IFERROR(IF(VLOOKUP($C985,'MSCI Database'!$C:$R,5, FALSE)="","",VLOOKUP($C985,'MSCI Database'!$C:$R,5, FALSE)),"")</f>
        <v>5</v>
      </c>
      <c r="S985" s="164">
        <f>IFERROR(IF(VLOOKUP($C985,'MSCI Database'!$C:$R,6, FALSE)="","",VLOOKUP($C985,'MSCI Database'!$C:$R,6, FALSE)),"")</f>
        <v>6.5</v>
      </c>
      <c r="T985" s="211">
        <f>IFERROR(IF(VLOOKUP($C985,'MSCI Database'!$C:$R,7, FALSE)="","",VLOOKUP($C985,'MSCI Database'!$C:$R,7, FALSE)),"")</f>
        <v>4.5999999999999996</v>
      </c>
      <c r="U985" s="164">
        <f>IFERROR(IF(VLOOKUP($C985,'MSCI Database'!$C:$R,8, FALSE)="","",VLOOKUP($C985,'MSCI Database'!$C:$R,8, FALSE)),"")</f>
        <v>4</v>
      </c>
      <c r="V985" s="175">
        <f>IFERROR(IF(VLOOKUP($C985,'MSCI Database'!$C:$R,9, FALSE)="","",VLOOKUP($C985,'MSCI Database'!$C:$R,9, FALSE)),"")</f>
        <v>4.7</v>
      </c>
      <c r="W985" s="165">
        <f t="shared" ca="1" si="39"/>
        <v>0</v>
      </c>
      <c r="X985" s="166">
        <f>IFERROR(IF(VLOOKUP($C985,'MSCI Database'!$C:$R,10, FALSE)="","",VLOOKUP($C985,'MSCI Database'!$C:$R,10, FALSE)),"")</f>
        <v>119596</v>
      </c>
      <c r="Y985" s="133" t="str">
        <f>IFERROR(IF(VLOOKUP($C985,'MSCI Database'!$C:$R,11, FALSE)="","",VLOOKUP($C985,'MSCI Database'!$C:$R,11, FALSE)),"")</f>
        <v>2019</v>
      </c>
      <c r="Z985" s="133" t="str">
        <f>IFERROR(IF(VLOOKUP($C985,'MSCI Database'!$C:$R,12, FALSE)="","",VLOOKUP($C985,'MSCI Database'!$C:$R,12, FALSE)),"")</f>
        <v>E.Segmt-Moderate</v>
      </c>
      <c r="AA985" s="202" t="str">
        <f>IFERROR(IF(VLOOKUP($C985,'MSCI Database'!$C:$R,13, FALSE)="","",VLOOKUP($C985,'MSCI Database'!$C:$R,13, FALSE)),"")</f>
        <v/>
      </c>
    </row>
    <row r="986" spans="1:27" s="130" customFormat="1" ht="15" hidden="1" customHeight="1" outlineLevel="1">
      <c r="A986" s="130" t="s">
        <v>10112</v>
      </c>
      <c r="B986" s="130" t="s">
        <v>10113</v>
      </c>
      <c r="C986" s="130" t="s">
        <v>10114</v>
      </c>
      <c r="D986" s="130" t="s">
        <v>12128</v>
      </c>
      <c r="E986" s="130" t="s">
        <v>18674</v>
      </c>
      <c r="F986" s="169">
        <v>9.3785773743456619E-2</v>
      </c>
      <c r="G986" s="132" t="str">
        <f ca="1">IFERROR(_xll.BQL($A986, "cur_mkt_cap(currency=EUR)")/1000000, " ")</f>
        <v xml:space="preserve"> </v>
      </c>
      <c r="M986" s="305">
        <f t="shared" si="40"/>
        <v>6.0679395612016433E-5</v>
      </c>
      <c r="N986" s="223">
        <f t="shared" si="41"/>
        <v>1.0217200587684485E-3</v>
      </c>
      <c r="O986" s="172" t="str">
        <f>IFERROR(IF(VLOOKUP($C986,'MSCI Database'!$C:$R,2, FALSE)="","",VLOOKUP($C986,'MSCI Database'!$C:$R,2, FALSE)),"")</f>
        <v>Food Products</v>
      </c>
      <c r="P986" s="186" t="str">
        <f>IFERROR(IF(VLOOKUP($C986,'MSCI Database'!$C:$R,3, FALSE)="","",VLOOKUP($C986,'MSCI Database'!$C:$R,3, FALSE)),"")</f>
        <v>BBB</v>
      </c>
      <c r="Q986" s="164" t="str">
        <f>IFERROR(IF(VLOOKUP($C986,'MSCI Database'!$C:$R,4, FALSE)="","",VLOOKUP($C986,'MSCI Database'!$C:$R,4, FALSE)),"")</f>
        <v>0</v>
      </c>
      <c r="R986" s="164">
        <f>IFERROR(IF(VLOOKUP($C986,'MSCI Database'!$C:$R,5, FALSE)="","",VLOOKUP($C986,'MSCI Database'!$C:$R,5, FALSE)),"")</f>
        <v>5.7</v>
      </c>
      <c r="S986" s="164">
        <f>IFERROR(IF(VLOOKUP($C986,'MSCI Database'!$C:$R,6, FALSE)="","",VLOOKUP($C986,'MSCI Database'!$C:$R,6, FALSE)),"")</f>
        <v>3</v>
      </c>
      <c r="T986" s="211">
        <f>IFERROR(IF(VLOOKUP($C986,'MSCI Database'!$C:$R,7, FALSE)="","",VLOOKUP($C986,'MSCI Database'!$C:$R,7, FALSE)),"")</f>
        <v>4.8</v>
      </c>
      <c r="U986" s="164">
        <f>IFERROR(IF(VLOOKUP($C986,'MSCI Database'!$C:$R,8, FALSE)="","",VLOOKUP($C986,'MSCI Database'!$C:$R,8, FALSE)),"")</f>
        <v>5.8</v>
      </c>
      <c r="V986" s="175">
        <f>IFERROR(IF(VLOOKUP($C986,'MSCI Database'!$C:$R,9, FALSE)="","",VLOOKUP($C986,'MSCI Database'!$C:$R,9, FALSE)),"")</f>
        <v>4.4000000000000004</v>
      </c>
      <c r="W986" s="165">
        <f t="shared" ca="1" si="39"/>
        <v>0</v>
      </c>
      <c r="X986" s="166">
        <f>IFERROR(IF(VLOOKUP($C986,'MSCI Database'!$C:$R,10, FALSE)="","",VLOOKUP($C986,'MSCI Database'!$C:$R,10, FALSE)),"")</f>
        <v>102999</v>
      </c>
      <c r="Y986" s="133" t="str">
        <f>IFERROR(IF(VLOOKUP($C986,'MSCI Database'!$C:$R,11, FALSE)="","",VLOOKUP($C986,'MSCI Database'!$C:$R,11, FALSE)),"")</f>
        <v>2018</v>
      </c>
      <c r="Z986" s="133" t="str">
        <f>IFERROR(IF(VLOOKUP($C986,'MSCI Database'!$C:$R,12, FALSE)="","",VLOOKUP($C986,'MSCI Database'!$C:$R,12, FALSE)),"")</f>
        <v>Reported</v>
      </c>
      <c r="AA986" s="202" t="str">
        <f>IFERROR(IF(VLOOKUP($C986,'MSCI Database'!$C:$R,13, FALSE)="","",VLOOKUP($C986,'MSCI Database'!$C:$R,13, FALSE)),"")</f>
        <v/>
      </c>
    </row>
    <row r="987" spans="1:27" s="130" customFormat="1" ht="15" hidden="1" customHeight="1" outlineLevel="1">
      <c r="A987" s="130" t="s">
        <v>10330</v>
      </c>
      <c r="B987" s="130" t="s">
        <v>10331</v>
      </c>
      <c r="C987" s="130" t="s">
        <v>10332</v>
      </c>
      <c r="D987" s="130" t="s">
        <v>12128</v>
      </c>
      <c r="E987" s="130" t="s">
        <v>18689</v>
      </c>
      <c r="F987" s="169">
        <v>9.3679243758117536E-2</v>
      </c>
      <c r="G987" s="132" t="str">
        <f ca="1">IFERROR(_xll.BQL($A987, "cur_mkt_cap(currency=EUR)")/1000000, " ")</f>
        <v xml:space="preserve"> </v>
      </c>
      <c r="M987" s="305">
        <f t="shared" si="40"/>
        <v>6.0610470711502034E-5</v>
      </c>
      <c r="N987" s="223">
        <f t="shared" si="41"/>
        <v>1.0205595008443971E-3</v>
      </c>
      <c r="O987" s="172" t="str">
        <f>IFERROR(IF(VLOOKUP($C987,'MSCI Database'!$C:$R,2, FALSE)="","",VLOOKUP($C987,'MSCI Database'!$C:$R,2, FALSE)),"")</f>
        <v>Electronic Equipment, Instruments &amp; Components</v>
      </c>
      <c r="P987" s="186" t="str">
        <f>IFERROR(IF(VLOOKUP($C987,'MSCI Database'!$C:$R,3, FALSE)="","",VLOOKUP($C987,'MSCI Database'!$C:$R,3, FALSE)),"")</f>
        <v>BBB</v>
      </c>
      <c r="Q987" s="164" t="str">
        <f>IFERROR(IF(VLOOKUP($C987,'MSCI Database'!$C:$R,4, FALSE)="","",VLOOKUP($C987,'MSCI Database'!$C:$R,4, FALSE)),"")</f>
        <v>1</v>
      </c>
      <c r="R987" s="164">
        <f>IFERROR(IF(VLOOKUP($C987,'MSCI Database'!$C:$R,5, FALSE)="","",VLOOKUP($C987,'MSCI Database'!$C:$R,5, FALSE)),"")</f>
        <v>4.8</v>
      </c>
      <c r="S987" s="164">
        <f>IFERROR(IF(VLOOKUP($C987,'MSCI Database'!$C:$R,6, FALSE)="","",VLOOKUP($C987,'MSCI Database'!$C:$R,6, FALSE)),"")</f>
        <v>3.2</v>
      </c>
      <c r="T987" s="211">
        <f>IFERROR(IF(VLOOKUP($C987,'MSCI Database'!$C:$R,7, FALSE)="","",VLOOKUP($C987,'MSCI Database'!$C:$R,7, FALSE)),"")</f>
        <v>3.6</v>
      </c>
      <c r="U987" s="164">
        <f>IFERROR(IF(VLOOKUP($C987,'MSCI Database'!$C:$R,8, FALSE)="","",VLOOKUP($C987,'MSCI Database'!$C:$R,8, FALSE)),"")</f>
        <v>5</v>
      </c>
      <c r="V987" s="175">
        <f>IFERROR(IF(VLOOKUP($C987,'MSCI Database'!$C:$R,9, FALSE)="","",VLOOKUP($C987,'MSCI Database'!$C:$R,9, FALSE)),"")</f>
        <v>4.0999999999999996</v>
      </c>
      <c r="W987" s="165">
        <f t="shared" ca="1" si="39"/>
        <v>0</v>
      </c>
      <c r="X987" s="166">
        <f>IFERROR(IF(VLOOKUP($C987,'MSCI Database'!$C:$R,10, FALSE)="","",VLOOKUP($C987,'MSCI Database'!$C:$R,10, FALSE)),"")</f>
        <v>1611388</v>
      </c>
      <c r="Y987" s="133" t="str">
        <f>IFERROR(IF(VLOOKUP($C987,'MSCI Database'!$C:$R,11, FALSE)="","",VLOOKUP($C987,'MSCI Database'!$C:$R,11, FALSE)),"")</f>
        <v>2019</v>
      </c>
      <c r="Z987" s="133" t="str">
        <f>IFERROR(IF(VLOOKUP($C987,'MSCI Database'!$C:$R,12, FALSE)="","",VLOOKUP($C987,'MSCI Database'!$C:$R,12, FALSE)),"")</f>
        <v>Reported</v>
      </c>
      <c r="AA987" s="202" t="str">
        <f>IFERROR(IF(VLOOKUP($C987,'MSCI Database'!$C:$R,13, FALSE)="","",VLOOKUP($C987,'MSCI Database'!$C:$R,13, FALSE)),"")</f>
        <v/>
      </c>
    </row>
    <row r="988" spans="1:27" s="130" customFormat="1" ht="15" hidden="1" customHeight="1" outlineLevel="1">
      <c r="A988" s="130" t="s">
        <v>11647</v>
      </c>
      <c r="B988" s="130" t="s">
        <v>11648</v>
      </c>
      <c r="C988" s="130" t="s">
        <v>11649</v>
      </c>
      <c r="D988" s="130" t="s">
        <v>12128</v>
      </c>
      <c r="E988" s="130" t="s">
        <v>18689</v>
      </c>
      <c r="F988" s="169">
        <v>9.3675783219416095E-2</v>
      </c>
      <c r="G988" s="132" t="str">
        <f ca="1">IFERROR(_xll.BQL($A988, "cur_mkt_cap(currency=EUR)")/1000000, " ")</f>
        <v xml:space="preserve"> </v>
      </c>
      <c r="M988" s="305">
        <f t="shared" si="40"/>
        <v>6.0608231742962209E-5</v>
      </c>
      <c r="N988" s="223">
        <f t="shared" si="41"/>
        <v>1.0205218010775319E-3</v>
      </c>
      <c r="O988" s="172" t="str">
        <f>IFERROR(IF(VLOOKUP($C988,'MSCI Database'!$C:$R,2, FALSE)="","",VLOOKUP($C988,'MSCI Database'!$C:$R,2, FALSE)),"")</f>
        <v>Software &amp; Services</v>
      </c>
      <c r="P988" s="186" t="str">
        <f>IFERROR(IF(VLOOKUP($C988,'MSCI Database'!$C:$R,3, FALSE)="","",VLOOKUP($C988,'MSCI Database'!$C:$R,3, FALSE)),"")</f>
        <v>BBB</v>
      </c>
      <c r="Q988" s="164" t="str">
        <f>IFERROR(IF(VLOOKUP($C988,'MSCI Database'!$C:$R,4, FALSE)="","",VLOOKUP($C988,'MSCI Database'!$C:$R,4, FALSE)),"")</f>
        <v>1</v>
      </c>
      <c r="R988" s="164">
        <f>IFERROR(IF(VLOOKUP($C988,'MSCI Database'!$C:$R,5, FALSE)="","",VLOOKUP($C988,'MSCI Database'!$C:$R,5, FALSE)),"")</f>
        <v>5</v>
      </c>
      <c r="S988" s="164">
        <f>IFERROR(IF(VLOOKUP($C988,'MSCI Database'!$C:$R,6, FALSE)="","",VLOOKUP($C988,'MSCI Database'!$C:$R,6, FALSE)),"")</f>
        <v>3.5</v>
      </c>
      <c r="T988" s="211">
        <f>IFERROR(IF(VLOOKUP($C988,'MSCI Database'!$C:$R,7, FALSE)="","",VLOOKUP($C988,'MSCI Database'!$C:$R,7, FALSE)),"")</f>
        <v>4.2</v>
      </c>
      <c r="U988" s="164">
        <f>IFERROR(IF(VLOOKUP($C988,'MSCI Database'!$C:$R,8, FALSE)="","",VLOOKUP($C988,'MSCI Database'!$C:$R,8, FALSE)),"")</f>
        <v>5.3</v>
      </c>
      <c r="V988" s="175">
        <f>IFERROR(IF(VLOOKUP($C988,'MSCI Database'!$C:$R,9, FALSE)="","",VLOOKUP($C988,'MSCI Database'!$C:$R,9, FALSE)),"")</f>
        <v>4.5</v>
      </c>
      <c r="W988" s="165">
        <f t="shared" ca="1" si="39"/>
        <v>0</v>
      </c>
      <c r="X988" s="166">
        <f>IFERROR(IF(VLOOKUP($C988,'MSCI Database'!$C:$R,10, FALSE)="","",VLOOKUP($C988,'MSCI Database'!$C:$R,10, FALSE)),"")</f>
        <v>3223</v>
      </c>
      <c r="Y988" s="133" t="str">
        <f>IFERROR(IF(VLOOKUP($C988,'MSCI Database'!$C:$R,11, FALSE)="","",VLOOKUP($C988,'MSCI Database'!$C:$R,11, FALSE)),"")</f>
        <v>2019</v>
      </c>
      <c r="Z988" s="133" t="str">
        <f>IFERROR(IF(VLOOKUP($C988,'MSCI Database'!$C:$R,12, FALSE)="","",VLOOKUP($C988,'MSCI Database'!$C:$R,12, FALSE)),"")</f>
        <v>E.Segmt-Moderately High</v>
      </c>
      <c r="AA988" s="202" t="str">
        <f>IFERROR(IF(VLOOKUP($C988,'MSCI Database'!$C:$R,13, FALSE)="","",VLOOKUP($C988,'MSCI Database'!$C:$R,13, FALSE)),"")</f>
        <v/>
      </c>
    </row>
    <row r="989" spans="1:27" s="130" customFormat="1" ht="15" hidden="1" customHeight="1" outlineLevel="1">
      <c r="A989" s="130" t="s">
        <v>11256</v>
      </c>
      <c r="B989" s="130" t="s">
        <v>11257</v>
      </c>
      <c r="C989" s="130" t="s">
        <v>11258</v>
      </c>
      <c r="D989" s="130" t="s">
        <v>12128</v>
      </c>
      <c r="E989" s="130" t="s">
        <v>18682</v>
      </c>
      <c r="F989" s="169">
        <v>9.3588705906307787E-2</v>
      </c>
      <c r="G989" s="132" t="str">
        <f ca="1">IFERROR(_xll.BQL($A989, "cur_mkt_cap(currency=EUR)")/1000000, " ")</f>
        <v xml:space="preserve"> </v>
      </c>
      <c r="M989" s="305">
        <f t="shared" si="40"/>
        <v>6.0551892721381129E-5</v>
      </c>
      <c r="N989" s="223">
        <f t="shared" si="41"/>
        <v>1.0195731642649831E-3</v>
      </c>
      <c r="O989" s="172" t="str">
        <f>IFERROR(IF(VLOOKUP($C989,'MSCI Database'!$C:$R,2, FALSE)="","",VLOOKUP($C989,'MSCI Database'!$C:$R,2, FALSE)),"")</f>
        <v>Restaurants</v>
      </c>
      <c r="P989" s="186" t="str">
        <f>IFERROR(IF(VLOOKUP($C989,'MSCI Database'!$C:$R,3, FALSE)="","",VLOOKUP($C989,'MSCI Database'!$C:$R,3, FALSE)),"")</f>
        <v>BBB</v>
      </c>
      <c r="Q989" s="164" t="str">
        <f>IFERROR(IF(VLOOKUP($C989,'MSCI Database'!$C:$R,4, FALSE)="","",VLOOKUP($C989,'MSCI Database'!$C:$R,4, FALSE)),"")</f>
        <v>0</v>
      </c>
      <c r="R989" s="164">
        <f>IFERROR(IF(VLOOKUP($C989,'MSCI Database'!$C:$R,5, FALSE)="","",VLOOKUP($C989,'MSCI Database'!$C:$R,5, FALSE)),"")</f>
        <v>5</v>
      </c>
      <c r="S989" s="164">
        <f>IFERROR(IF(VLOOKUP($C989,'MSCI Database'!$C:$R,6, FALSE)="","",VLOOKUP($C989,'MSCI Database'!$C:$R,6, FALSE)),"")</f>
        <v>3.5</v>
      </c>
      <c r="T989" s="211">
        <f>IFERROR(IF(VLOOKUP($C989,'MSCI Database'!$C:$R,7, FALSE)="","",VLOOKUP($C989,'MSCI Database'!$C:$R,7, FALSE)),"")</f>
        <v>4.5</v>
      </c>
      <c r="U989" s="164">
        <f>IFERROR(IF(VLOOKUP($C989,'MSCI Database'!$C:$R,8, FALSE)="","",VLOOKUP($C989,'MSCI Database'!$C:$R,8, FALSE)),"")</f>
        <v>6.5</v>
      </c>
      <c r="V989" s="175">
        <f>IFERROR(IF(VLOOKUP($C989,'MSCI Database'!$C:$R,9, FALSE)="","",VLOOKUP($C989,'MSCI Database'!$C:$R,9, FALSE)),"")</f>
        <v>5</v>
      </c>
      <c r="W989" s="165">
        <f t="shared" ca="1" si="39"/>
        <v>0</v>
      </c>
      <c r="X989" s="166">
        <f>IFERROR(IF(VLOOKUP($C989,'MSCI Database'!$C:$R,10, FALSE)="","",VLOOKUP($C989,'MSCI Database'!$C:$R,10, FALSE)),"")</f>
        <v>40365</v>
      </c>
      <c r="Y989" s="133" t="str">
        <f>IFERROR(IF(VLOOKUP($C989,'MSCI Database'!$C:$R,11, FALSE)="","",VLOOKUP($C989,'MSCI Database'!$C:$R,11, FALSE)),"")</f>
        <v>2019</v>
      </c>
      <c r="Z989" s="133" t="str">
        <f>IFERROR(IF(VLOOKUP($C989,'MSCI Database'!$C:$R,12, FALSE)="","",VLOOKUP($C989,'MSCI Database'!$C:$R,12, FALSE)),"")</f>
        <v>E.Segmt-Moderate</v>
      </c>
      <c r="AA989" s="202" t="str">
        <f>IFERROR(IF(VLOOKUP($C989,'MSCI Database'!$C:$R,13, FALSE)="","",VLOOKUP($C989,'MSCI Database'!$C:$R,13, FALSE)),"")</f>
        <v/>
      </c>
    </row>
    <row r="990" spans="1:27" s="130" customFormat="1" ht="15" hidden="1" customHeight="1" outlineLevel="1">
      <c r="A990" s="130" t="s">
        <v>9241</v>
      </c>
      <c r="B990" s="130" t="s">
        <v>9242</v>
      </c>
      <c r="C990" s="130" t="s">
        <v>9243</v>
      </c>
      <c r="D990" s="130" t="s">
        <v>12128</v>
      </c>
      <c r="E990" s="130" t="s">
        <v>18684</v>
      </c>
      <c r="F990" s="169">
        <v>9.3275240786311567E-2</v>
      </c>
      <c r="G990" s="132" t="str">
        <f ca="1">IFERROR(_xll.BQL($A990, "cur_mkt_cap(currency=EUR)")/1000000, " ")</f>
        <v xml:space="preserve"> </v>
      </c>
      <c r="M990" s="305">
        <f t="shared" si="40"/>
        <v>6.0349080788743575E-5</v>
      </c>
      <c r="N990" s="223">
        <f t="shared" si="41"/>
        <v>1.0161582156214875E-3</v>
      </c>
      <c r="O990" s="172" t="str">
        <f>IFERROR(IF(VLOOKUP($C990,'MSCI Database'!$C:$R,2, FALSE)="","",VLOOKUP($C990,'MSCI Database'!$C:$R,2, FALSE)),"")</f>
        <v>Specialty Chemicals</v>
      </c>
      <c r="P990" s="186" t="str">
        <f>IFERROR(IF(VLOOKUP($C990,'MSCI Database'!$C:$R,3, FALSE)="","",VLOOKUP($C990,'MSCI Database'!$C:$R,3, FALSE)),"")</f>
        <v>BB</v>
      </c>
      <c r="Q990" s="164" t="str">
        <f>IFERROR(IF(VLOOKUP($C990,'MSCI Database'!$C:$R,4, FALSE)="","",VLOOKUP($C990,'MSCI Database'!$C:$R,4, FALSE)),"")</f>
        <v>0</v>
      </c>
      <c r="R990" s="164">
        <f>IFERROR(IF(VLOOKUP($C990,'MSCI Database'!$C:$R,5, FALSE)="","",VLOOKUP($C990,'MSCI Database'!$C:$R,5, FALSE)),"")</f>
        <v>4.0999999999999996</v>
      </c>
      <c r="S990" s="164">
        <f>IFERROR(IF(VLOOKUP($C990,'MSCI Database'!$C:$R,6, FALSE)="","",VLOOKUP($C990,'MSCI Database'!$C:$R,6, FALSE)),"")</f>
        <v>4.8</v>
      </c>
      <c r="T990" s="211">
        <f>IFERROR(IF(VLOOKUP($C990,'MSCI Database'!$C:$R,7, FALSE)="","",VLOOKUP($C990,'MSCI Database'!$C:$R,7, FALSE)),"")</f>
        <v>4.2</v>
      </c>
      <c r="U990" s="164">
        <f>IFERROR(IF(VLOOKUP($C990,'MSCI Database'!$C:$R,8, FALSE)="","",VLOOKUP($C990,'MSCI Database'!$C:$R,8, FALSE)),"")</f>
        <v>4.7</v>
      </c>
      <c r="V990" s="175">
        <f>IFERROR(IF(VLOOKUP($C990,'MSCI Database'!$C:$R,9, FALSE)="","",VLOOKUP($C990,'MSCI Database'!$C:$R,9, FALSE)),"")</f>
        <v>4.7</v>
      </c>
      <c r="W990" s="165">
        <f t="shared" ca="1" si="39"/>
        <v>0</v>
      </c>
      <c r="X990" s="166">
        <f>IFERROR(IF(VLOOKUP($C990,'MSCI Database'!$C:$R,10, FALSE)="","",VLOOKUP($C990,'MSCI Database'!$C:$R,10, FALSE)),"")</f>
        <v>100194</v>
      </c>
      <c r="Y990" s="133" t="str">
        <f>IFERROR(IF(VLOOKUP($C990,'MSCI Database'!$C:$R,11, FALSE)="","",VLOOKUP($C990,'MSCI Database'!$C:$R,11, FALSE)),"")</f>
        <v>2019</v>
      </c>
      <c r="Z990" s="133" t="str">
        <f>IFERROR(IF(VLOOKUP($C990,'MSCI Database'!$C:$R,12, FALSE)="","",VLOOKUP($C990,'MSCI Database'!$C:$R,12, FALSE)),"")</f>
        <v>Reported</v>
      </c>
      <c r="AA990" s="202" t="str">
        <f>IFERROR(IF(VLOOKUP($C990,'MSCI Database'!$C:$R,13, FALSE)="","",VLOOKUP($C990,'MSCI Database'!$C:$R,13, FALSE)),"")</f>
        <v>No evidence of reduction targets despite inherently toxic emission intensive business segments</v>
      </c>
    </row>
    <row r="991" spans="1:27" s="130" customFormat="1" ht="15" hidden="1" customHeight="1" outlineLevel="1">
      <c r="A991" s="130" t="s">
        <v>9189</v>
      </c>
      <c r="B991" s="130" t="s">
        <v>9190</v>
      </c>
      <c r="C991" s="130" t="s">
        <v>9191</v>
      </c>
      <c r="D991" s="130" t="s">
        <v>12128</v>
      </c>
      <c r="E991" s="130" t="s">
        <v>12133</v>
      </c>
      <c r="F991" s="169">
        <v>9.2737754994891355E-2</v>
      </c>
      <c r="G991" s="132" t="str">
        <f ca="1">IFERROR(_xll.BQL($A991, "cur_mkt_cap(currency=EUR)")/1000000, " ")</f>
        <v xml:space="preserve"> </v>
      </c>
      <c r="M991" s="305">
        <f t="shared" si="40"/>
        <v>6.0001327481694699E-5</v>
      </c>
      <c r="N991" s="223">
        <f t="shared" si="41"/>
        <v>1.0103027431710575E-3</v>
      </c>
      <c r="O991" s="172" t="str">
        <f>IFERROR(IF(VLOOKUP($C991,'MSCI Database'!$C:$R,2, FALSE)="","",VLOOKUP($C991,'MSCI Database'!$C:$R,2, FALSE)),"")</f>
        <v>Biotechnology</v>
      </c>
      <c r="P991" s="186" t="str">
        <f>IFERROR(IF(VLOOKUP($C991,'MSCI Database'!$C:$R,3, FALSE)="","",VLOOKUP($C991,'MSCI Database'!$C:$R,3, FALSE)),"")</f>
        <v>BB</v>
      </c>
      <c r="Q991" s="164" t="str">
        <f>IFERROR(IF(VLOOKUP($C991,'MSCI Database'!$C:$R,4, FALSE)="","",VLOOKUP($C991,'MSCI Database'!$C:$R,4, FALSE)),"")</f>
        <v>1</v>
      </c>
      <c r="R991" s="164">
        <f>IFERROR(IF(VLOOKUP($C991,'MSCI Database'!$C:$R,5, FALSE)="","",VLOOKUP($C991,'MSCI Database'!$C:$R,5, FALSE)),"")</f>
        <v>4</v>
      </c>
      <c r="S991" s="164">
        <f>IFERROR(IF(VLOOKUP($C991,'MSCI Database'!$C:$R,6, FALSE)="","",VLOOKUP($C991,'MSCI Database'!$C:$R,6, FALSE)),"")</f>
        <v>4.2</v>
      </c>
      <c r="T991" s="211">
        <f>IFERROR(IF(VLOOKUP($C991,'MSCI Database'!$C:$R,7, FALSE)="","",VLOOKUP($C991,'MSCI Database'!$C:$R,7, FALSE)),"")</f>
        <v>4.2</v>
      </c>
      <c r="U991" s="164">
        <f>IFERROR(IF(VLOOKUP($C991,'MSCI Database'!$C:$R,8, FALSE)="","",VLOOKUP($C991,'MSCI Database'!$C:$R,8, FALSE)),"")</f>
        <v>6.2</v>
      </c>
      <c r="V991" s="175">
        <f>IFERROR(IF(VLOOKUP($C991,'MSCI Database'!$C:$R,9, FALSE)="","",VLOOKUP($C991,'MSCI Database'!$C:$R,9, FALSE)),"")</f>
        <v>4.9000000000000004</v>
      </c>
      <c r="W991" s="165">
        <f t="shared" ca="1" si="39"/>
        <v>0</v>
      </c>
      <c r="X991" s="166">
        <f>IFERROR(IF(VLOOKUP($C991,'MSCI Database'!$C:$R,10, FALSE)="","",VLOOKUP($C991,'MSCI Database'!$C:$R,10, FALSE)),"")</f>
        <v>32219</v>
      </c>
      <c r="Y991" s="133" t="str">
        <f>IFERROR(IF(VLOOKUP($C991,'MSCI Database'!$C:$R,11, FALSE)="","",VLOOKUP($C991,'MSCI Database'!$C:$R,11, FALSE)),"")</f>
        <v>2019</v>
      </c>
      <c r="Z991" s="133" t="str">
        <f>IFERROR(IF(VLOOKUP($C991,'MSCI Database'!$C:$R,12, FALSE)="","",VLOOKUP($C991,'MSCI Database'!$C:$R,12, FALSE)),"")</f>
        <v>E.Segmt-Moderately Low</v>
      </c>
      <c r="AA991" s="202" t="str">
        <f>IFERROR(IF(VLOOKUP($C991,'MSCI Database'!$C:$R,13, FALSE)="","",VLOOKUP($C991,'MSCI Database'!$C:$R,13, FALSE)),"")</f>
        <v/>
      </c>
    </row>
    <row r="992" spans="1:27" s="130" customFormat="1" ht="15" hidden="1" customHeight="1" outlineLevel="1">
      <c r="A992" s="130" t="s">
        <v>9046</v>
      </c>
      <c r="B992" s="130" t="s">
        <v>9047</v>
      </c>
      <c r="C992" s="130" t="s">
        <v>9048</v>
      </c>
      <c r="D992" s="130" t="s">
        <v>12128</v>
      </c>
      <c r="E992" s="130" t="s">
        <v>12133</v>
      </c>
      <c r="F992" s="169">
        <v>9.2684291259356955E-2</v>
      </c>
      <c r="G992" s="132" t="str">
        <f ca="1">IFERROR(_xll.BQL($A992, "cur_mkt_cap(currency=EUR)")/1000000, " ")</f>
        <v xml:space="preserve"> </v>
      </c>
      <c r="M992" s="305">
        <f t="shared" si="40"/>
        <v>5.9966736444803945E-5</v>
      </c>
      <c r="N992" s="223">
        <f t="shared" si="41"/>
        <v>1.009720299066458E-3</v>
      </c>
      <c r="O992" s="172" t="str">
        <f>IFERROR(IF(VLOOKUP($C992,'MSCI Database'!$C:$R,2, FALSE)="","",VLOOKUP($C992,'MSCI Database'!$C:$R,2, FALSE)),"")</f>
        <v>Biotechnology</v>
      </c>
      <c r="P992" s="186" t="str">
        <f>IFERROR(IF(VLOOKUP($C992,'MSCI Database'!$C:$R,3, FALSE)="","",VLOOKUP($C992,'MSCI Database'!$C:$R,3, FALSE)),"")</f>
        <v>BBB</v>
      </c>
      <c r="Q992" s="164" t="str">
        <f>IFERROR(IF(VLOOKUP($C992,'MSCI Database'!$C:$R,4, FALSE)="","",VLOOKUP($C992,'MSCI Database'!$C:$R,4, FALSE)),"")</f>
        <v>0</v>
      </c>
      <c r="R992" s="164">
        <f>IFERROR(IF(VLOOKUP($C992,'MSCI Database'!$C:$R,5, FALSE)="","",VLOOKUP($C992,'MSCI Database'!$C:$R,5, FALSE)),"")</f>
        <v>5.2</v>
      </c>
      <c r="S992" s="164">
        <f>IFERROR(IF(VLOOKUP($C992,'MSCI Database'!$C:$R,6, FALSE)="","",VLOOKUP($C992,'MSCI Database'!$C:$R,6, FALSE)),"")</f>
        <v>5.5</v>
      </c>
      <c r="T992" s="211">
        <f>IFERROR(IF(VLOOKUP($C992,'MSCI Database'!$C:$R,7, FALSE)="","",VLOOKUP($C992,'MSCI Database'!$C:$R,7, FALSE)),"")</f>
        <v>4.7</v>
      </c>
      <c r="U992" s="164">
        <f>IFERROR(IF(VLOOKUP($C992,'MSCI Database'!$C:$R,8, FALSE)="","",VLOOKUP($C992,'MSCI Database'!$C:$R,8, FALSE)),"")</f>
        <v>5.7</v>
      </c>
      <c r="V992" s="175">
        <f>IFERROR(IF(VLOOKUP($C992,'MSCI Database'!$C:$R,9, FALSE)="","",VLOOKUP($C992,'MSCI Database'!$C:$R,9, FALSE)),"")</f>
        <v>5.0999999999999996</v>
      </c>
      <c r="W992" s="165">
        <f t="shared" ca="1" si="39"/>
        <v>0</v>
      </c>
      <c r="X992" s="166">
        <f>IFERROR(IF(VLOOKUP($C992,'MSCI Database'!$C:$R,10, FALSE)="","",VLOOKUP($C992,'MSCI Database'!$C:$R,10, FALSE)),"")</f>
        <v>2714</v>
      </c>
      <c r="Y992" s="133" t="str">
        <f>IFERROR(IF(VLOOKUP($C992,'MSCI Database'!$C:$R,11, FALSE)="","",VLOOKUP($C992,'MSCI Database'!$C:$R,11, FALSE)),"")</f>
        <v>2019</v>
      </c>
      <c r="Z992" s="133" t="str">
        <f>IFERROR(IF(VLOOKUP($C992,'MSCI Database'!$C:$R,12, FALSE)="","",VLOOKUP($C992,'MSCI Database'!$C:$R,12, FALSE)),"")</f>
        <v>E.Segmt-Moderate</v>
      </c>
      <c r="AA992" s="202" t="str">
        <f>IFERROR(IF(VLOOKUP($C992,'MSCI Database'!$C:$R,13, FALSE)="","",VLOOKUP($C992,'MSCI Database'!$C:$R,13, FALSE)),"")</f>
        <v/>
      </c>
    </row>
    <row r="993" spans="1:27" s="130" customFormat="1" ht="15" hidden="1" customHeight="1" outlineLevel="1">
      <c r="A993" s="130" t="s">
        <v>11426</v>
      </c>
      <c r="B993" s="130" t="s">
        <v>11427</v>
      </c>
      <c r="C993" s="130" t="s">
        <v>11428</v>
      </c>
      <c r="D993" s="130" t="s">
        <v>12128</v>
      </c>
      <c r="E993" s="130" t="s">
        <v>18682</v>
      </c>
      <c r="F993" s="169">
        <v>9.2628573411457388E-2</v>
      </c>
      <c r="G993" s="132" t="str">
        <f ca="1">IFERROR(_xll.BQL($A993, "cur_mkt_cap(currency=EUR)")/1000000, " ")</f>
        <v xml:space="preserve"> </v>
      </c>
      <c r="M993" s="305">
        <f t="shared" si="40"/>
        <v>5.9930686997212919E-5</v>
      </c>
      <c r="N993" s="223">
        <f t="shared" si="41"/>
        <v>1.0091132982329829E-3</v>
      </c>
      <c r="O993" s="172" t="str">
        <f>IFERROR(IF(VLOOKUP($C993,'MSCI Database'!$C:$R,2, FALSE)="","",VLOOKUP($C993,'MSCI Database'!$C:$R,2, FALSE)),"")</f>
        <v>Real Estate Development &amp; Diversified Activities</v>
      </c>
      <c r="P993" s="186" t="str">
        <f>IFERROR(IF(VLOOKUP($C993,'MSCI Database'!$C:$R,3, FALSE)="","",VLOOKUP($C993,'MSCI Database'!$C:$R,3, FALSE)),"")</f>
        <v>BBB</v>
      </c>
      <c r="Q993" s="164" t="str">
        <f>IFERROR(IF(VLOOKUP($C993,'MSCI Database'!$C:$R,4, FALSE)="","",VLOOKUP($C993,'MSCI Database'!$C:$R,4, FALSE)),"")</f>
        <v>0</v>
      </c>
      <c r="R993" s="164">
        <f>IFERROR(IF(VLOOKUP($C993,'MSCI Database'!$C:$R,5, FALSE)="","",VLOOKUP($C993,'MSCI Database'!$C:$R,5, FALSE)),"")</f>
        <v>5.4</v>
      </c>
      <c r="S993" s="164">
        <f>IFERROR(IF(VLOOKUP($C993,'MSCI Database'!$C:$R,6, FALSE)="","",VLOOKUP($C993,'MSCI Database'!$C:$R,6, FALSE)),"")</f>
        <v>5.7</v>
      </c>
      <c r="T993" s="211">
        <f>IFERROR(IF(VLOOKUP($C993,'MSCI Database'!$C:$R,7, FALSE)="","",VLOOKUP($C993,'MSCI Database'!$C:$R,7, FALSE)),"")</f>
        <v>3.5</v>
      </c>
      <c r="U993" s="164">
        <f>IFERROR(IF(VLOOKUP($C993,'MSCI Database'!$C:$R,8, FALSE)="","",VLOOKUP($C993,'MSCI Database'!$C:$R,8, FALSE)),"")</f>
        <v>5.6</v>
      </c>
      <c r="V993" s="175">
        <f>IFERROR(IF(VLOOKUP($C993,'MSCI Database'!$C:$R,9, FALSE)="","",VLOOKUP($C993,'MSCI Database'!$C:$R,9, FALSE)),"")</f>
        <v>4.9000000000000004</v>
      </c>
      <c r="W993" s="165">
        <f t="shared" ca="1" si="39"/>
        <v>0</v>
      </c>
      <c r="X993" s="166">
        <f>IFERROR(IF(VLOOKUP($C993,'MSCI Database'!$C:$R,10, FALSE)="","",VLOOKUP($C993,'MSCI Database'!$C:$R,10, FALSE)),"")</f>
        <v>44091</v>
      </c>
      <c r="Y993" s="133" t="str">
        <f>IFERROR(IF(VLOOKUP($C993,'MSCI Database'!$C:$R,11, FALSE)="","",VLOOKUP($C993,'MSCI Database'!$C:$R,11, FALSE)),"")</f>
        <v>2019</v>
      </c>
      <c r="Z993" s="133" t="str">
        <f>IFERROR(IF(VLOOKUP($C993,'MSCI Database'!$C:$R,12, FALSE)="","",VLOOKUP($C993,'MSCI Database'!$C:$R,12, FALSE)),"")</f>
        <v>E.Segmt-Moderate</v>
      </c>
      <c r="AA993" s="202" t="str">
        <f>IFERROR(IF(VLOOKUP($C993,'MSCI Database'!$C:$R,13, FALSE)="","",VLOOKUP($C993,'MSCI Database'!$C:$R,13, FALSE)),"")</f>
        <v/>
      </c>
    </row>
    <row r="994" spans="1:27" s="130" customFormat="1" ht="15" hidden="1" customHeight="1" outlineLevel="1">
      <c r="A994" s="130" t="s">
        <v>9353</v>
      </c>
      <c r="B994" s="130" t="s">
        <v>9354</v>
      </c>
      <c r="C994" s="130" t="s">
        <v>9355</v>
      </c>
      <c r="D994" s="130" t="s">
        <v>12128</v>
      </c>
      <c r="E994" s="130" t="s">
        <v>12133</v>
      </c>
      <c r="F994" s="169">
        <v>9.2545186493015671E-2</v>
      </c>
      <c r="G994" s="132" t="str">
        <f ca="1">IFERROR(_xll.BQL($A994, "cur_mkt_cap(currency=EUR)")/1000000, " ")</f>
        <v xml:space="preserve"> </v>
      </c>
      <c r="M994" s="305">
        <f t="shared" si="40"/>
        <v>5.9876735660981135E-5</v>
      </c>
      <c r="N994" s="223">
        <f t="shared" si="41"/>
        <v>1.008204865281906E-3</v>
      </c>
      <c r="O994" s="172" t="str">
        <f>IFERROR(IF(VLOOKUP($C994,'MSCI Database'!$C:$R,2, FALSE)="","",VLOOKUP($C994,'MSCI Database'!$C:$R,2, FALSE)),"")</f>
        <v>Biotechnology</v>
      </c>
      <c r="P994" s="186" t="str">
        <f>IFERROR(IF(VLOOKUP($C994,'MSCI Database'!$C:$R,3, FALSE)="","",VLOOKUP($C994,'MSCI Database'!$C:$R,3, FALSE)),"")</f>
        <v>B</v>
      </c>
      <c r="Q994" s="164" t="str">
        <f>IFERROR(IF(VLOOKUP($C994,'MSCI Database'!$C:$R,4, FALSE)="","",VLOOKUP($C994,'MSCI Database'!$C:$R,4, FALSE)),"")</f>
        <v>0</v>
      </c>
      <c r="R994" s="164">
        <f>IFERROR(IF(VLOOKUP($C994,'MSCI Database'!$C:$R,5, FALSE)="","",VLOOKUP($C994,'MSCI Database'!$C:$R,5, FALSE)),"")</f>
        <v>1.7</v>
      </c>
      <c r="S994" s="164">
        <f>IFERROR(IF(VLOOKUP($C994,'MSCI Database'!$C:$R,6, FALSE)="","",VLOOKUP($C994,'MSCI Database'!$C:$R,6, FALSE)),"")</f>
        <v>5.0999999999999996</v>
      </c>
      <c r="T994" s="211">
        <f>IFERROR(IF(VLOOKUP($C994,'MSCI Database'!$C:$R,7, FALSE)="","",VLOOKUP($C994,'MSCI Database'!$C:$R,7, FALSE)),"")</f>
        <v>3.5</v>
      </c>
      <c r="U994" s="164">
        <f>IFERROR(IF(VLOOKUP($C994,'MSCI Database'!$C:$R,8, FALSE)="","",VLOOKUP($C994,'MSCI Database'!$C:$R,8, FALSE)),"")</f>
        <v>4.4000000000000004</v>
      </c>
      <c r="V994" s="175">
        <f>IFERROR(IF(VLOOKUP($C994,'MSCI Database'!$C:$R,9, FALSE)="","",VLOOKUP($C994,'MSCI Database'!$C:$R,9, FALSE)),"")</f>
        <v>4</v>
      </c>
      <c r="W994" s="165">
        <f t="shared" ca="1" si="39"/>
        <v>0</v>
      </c>
      <c r="X994" s="166">
        <f>IFERROR(IF(VLOOKUP($C994,'MSCI Database'!$C:$R,10, FALSE)="","",VLOOKUP($C994,'MSCI Database'!$C:$R,10, FALSE)),"")</f>
        <v>1531</v>
      </c>
      <c r="Y994" s="133" t="str">
        <f>IFERROR(IF(VLOOKUP($C994,'MSCI Database'!$C:$R,11, FALSE)="","",VLOOKUP($C994,'MSCI Database'!$C:$R,11, FALSE)),"")</f>
        <v>2019</v>
      </c>
      <c r="Z994" s="133" t="str">
        <f>IFERROR(IF(VLOOKUP($C994,'MSCI Database'!$C:$R,12, FALSE)="","",VLOOKUP($C994,'MSCI Database'!$C:$R,12, FALSE)),"")</f>
        <v>E.Segmt-Moderate</v>
      </c>
      <c r="AA994" s="202" t="str">
        <f>IFERROR(IF(VLOOKUP($C994,'MSCI Database'!$C:$R,13, FALSE)="","",VLOOKUP($C994,'MSCI Database'!$C:$R,13, FALSE)),"")</f>
        <v/>
      </c>
    </row>
    <row r="995" spans="1:27" s="130" customFormat="1" ht="15" hidden="1" customHeight="1" outlineLevel="1">
      <c r="A995" s="130" t="s">
        <v>10820</v>
      </c>
      <c r="B995" s="130" t="s">
        <v>10821</v>
      </c>
      <c r="C995" s="130" t="s">
        <v>10822</v>
      </c>
      <c r="D995" s="130" t="s">
        <v>12128</v>
      </c>
      <c r="E995" s="130" t="s">
        <v>18688</v>
      </c>
      <c r="F995" s="169">
        <v>9.2361032497354972E-2</v>
      </c>
      <c r="G995" s="132" t="str">
        <f ca="1">IFERROR(_xll.BQL($A995, "cur_mkt_cap(currency=EUR)")/1000000, " ")</f>
        <v xml:space="preserve"> </v>
      </c>
      <c r="M995" s="305">
        <f t="shared" si="40"/>
        <v>5.9757588025788663E-5</v>
      </c>
      <c r="N995" s="223">
        <f t="shared" si="41"/>
        <v>1.0061986566240388E-3</v>
      </c>
      <c r="O995" s="172" t="str">
        <f>IFERROR(IF(VLOOKUP($C995,'MSCI Database'!$C:$R,2, FALSE)="","",VLOOKUP($C995,'MSCI Database'!$C:$R,2, FALSE)),"")</f>
        <v>Consumer Finance</v>
      </c>
      <c r="P995" s="186" t="str">
        <f>IFERROR(IF(VLOOKUP($C995,'MSCI Database'!$C:$R,3, FALSE)="","",VLOOKUP($C995,'MSCI Database'!$C:$R,3, FALSE)),"")</f>
        <v>BB</v>
      </c>
      <c r="Q995" s="164" t="str">
        <f>IFERROR(IF(VLOOKUP($C995,'MSCI Database'!$C:$R,4, FALSE)="","",VLOOKUP($C995,'MSCI Database'!$C:$R,4, FALSE)),"")</f>
        <v>1</v>
      </c>
      <c r="R995" s="164">
        <f>IFERROR(IF(VLOOKUP($C995,'MSCI Database'!$C:$R,5, FALSE)="","",VLOOKUP($C995,'MSCI Database'!$C:$R,5, FALSE)),"")</f>
        <v>3.3</v>
      </c>
      <c r="S995" s="164">
        <f>IFERROR(IF(VLOOKUP($C995,'MSCI Database'!$C:$R,6, FALSE)="","",VLOOKUP($C995,'MSCI Database'!$C:$R,6, FALSE)),"")</f>
        <v>7</v>
      </c>
      <c r="T995" s="211">
        <f>IFERROR(IF(VLOOKUP($C995,'MSCI Database'!$C:$R,7, FALSE)="","",VLOOKUP($C995,'MSCI Database'!$C:$R,7, FALSE)),"")</f>
        <v>4.8</v>
      </c>
      <c r="U995" s="164">
        <f>IFERROR(IF(VLOOKUP($C995,'MSCI Database'!$C:$R,8, FALSE)="","",VLOOKUP($C995,'MSCI Database'!$C:$R,8, FALSE)),"")</f>
        <v>5.2</v>
      </c>
      <c r="V995" s="175">
        <f>IFERROR(IF(VLOOKUP($C995,'MSCI Database'!$C:$R,9, FALSE)="","",VLOOKUP($C995,'MSCI Database'!$C:$R,9, FALSE)),"")</f>
        <v>5.0999999999999996</v>
      </c>
      <c r="W995" s="165">
        <f t="shared" ca="1" si="39"/>
        <v>0</v>
      </c>
      <c r="X995" s="166">
        <f>IFERROR(IF(VLOOKUP($C995,'MSCI Database'!$C:$R,10, FALSE)="","",VLOOKUP($C995,'MSCI Database'!$C:$R,10, FALSE)),"")</f>
        <v>14866</v>
      </c>
      <c r="Y995" s="133" t="str">
        <f>IFERROR(IF(VLOOKUP($C995,'MSCI Database'!$C:$R,11, FALSE)="","",VLOOKUP($C995,'MSCI Database'!$C:$R,11, FALSE)),"")</f>
        <v>2019</v>
      </c>
      <c r="Z995" s="133" t="str">
        <f>IFERROR(IF(VLOOKUP($C995,'MSCI Database'!$C:$R,12, FALSE)="","",VLOOKUP($C995,'MSCI Database'!$C:$R,12, FALSE)),"")</f>
        <v>E.Segmt-Moderate</v>
      </c>
      <c r="AA995" s="202" t="str">
        <f>IFERROR(IF(VLOOKUP($C995,'MSCI Database'!$C:$R,13, FALSE)="","",VLOOKUP($C995,'MSCI Database'!$C:$R,13, FALSE)),"")</f>
        <v/>
      </c>
    </row>
    <row r="996" spans="1:27" s="130" customFormat="1" ht="15" hidden="1" customHeight="1" outlineLevel="1">
      <c r="A996" s="130" t="s">
        <v>11584</v>
      </c>
      <c r="B996" s="130" t="s">
        <v>11585</v>
      </c>
      <c r="C996" s="130" t="s">
        <v>11586</v>
      </c>
      <c r="D996" s="130" t="s">
        <v>12128</v>
      </c>
      <c r="E996" s="130" t="s">
        <v>18682</v>
      </c>
      <c r="F996" s="169">
        <v>9.219799731219161E-2</v>
      </c>
      <c r="G996" s="132" t="str">
        <f ca="1">IFERROR(_xll.BQL($A996, "cur_mkt_cap(currency=EUR)")/1000000, " ")</f>
        <v xml:space="preserve"> </v>
      </c>
      <c r="M996" s="305">
        <f t="shared" si="40"/>
        <v>5.9652104260987963E-5</v>
      </c>
      <c r="N996" s="223">
        <f t="shared" si="41"/>
        <v>1.0044225203048771E-3</v>
      </c>
      <c r="O996" s="172" t="str">
        <f>IFERROR(IF(VLOOKUP($C996,'MSCI Database'!$C:$R,2, FALSE)="","",VLOOKUP($C996,'MSCI Database'!$C:$R,2, FALSE)),"")</f>
        <v>Textiles, Apparel &amp; Luxury Goods</v>
      </c>
      <c r="P996" s="186" t="str">
        <f>IFERROR(IF(VLOOKUP($C996,'MSCI Database'!$C:$R,3, FALSE)="","",VLOOKUP($C996,'MSCI Database'!$C:$R,3, FALSE)),"")</f>
        <v>BBB</v>
      </c>
      <c r="Q996" s="164" t="str">
        <f>IFERROR(IF(VLOOKUP($C996,'MSCI Database'!$C:$R,4, FALSE)="","",VLOOKUP($C996,'MSCI Database'!$C:$R,4, FALSE)),"")</f>
        <v>0</v>
      </c>
      <c r="R996" s="164">
        <f>IFERROR(IF(VLOOKUP($C996,'MSCI Database'!$C:$R,5, FALSE)="","",VLOOKUP($C996,'MSCI Database'!$C:$R,5, FALSE)),"")</f>
        <v>5.3</v>
      </c>
      <c r="S996" s="164">
        <f>IFERROR(IF(VLOOKUP($C996,'MSCI Database'!$C:$R,6, FALSE)="","",VLOOKUP($C996,'MSCI Database'!$C:$R,6, FALSE)),"")</f>
        <v>4.7</v>
      </c>
      <c r="T996" s="211">
        <f>IFERROR(IF(VLOOKUP($C996,'MSCI Database'!$C:$R,7, FALSE)="","",VLOOKUP($C996,'MSCI Database'!$C:$R,7, FALSE)),"")</f>
        <v>4.9000000000000004</v>
      </c>
      <c r="U996" s="164">
        <f>IFERROR(IF(VLOOKUP($C996,'MSCI Database'!$C:$R,8, FALSE)="","",VLOOKUP($C996,'MSCI Database'!$C:$R,8, FALSE)),"")</f>
        <v>3</v>
      </c>
      <c r="V996" s="175">
        <f>IFERROR(IF(VLOOKUP($C996,'MSCI Database'!$C:$R,9, FALSE)="","",VLOOKUP($C996,'MSCI Database'!$C:$R,9, FALSE)),"")</f>
        <v>4.2</v>
      </c>
      <c r="W996" s="165">
        <f t="shared" ca="1" si="39"/>
        <v>0</v>
      </c>
      <c r="X996" s="166">
        <f>IFERROR(IF(VLOOKUP($C996,'MSCI Database'!$C:$R,10, FALSE)="","",VLOOKUP($C996,'MSCI Database'!$C:$R,10, FALSE)),"")</f>
        <v>68202</v>
      </c>
      <c r="Y996" s="133" t="str">
        <f>IFERROR(IF(VLOOKUP($C996,'MSCI Database'!$C:$R,11, FALSE)="","",VLOOKUP($C996,'MSCI Database'!$C:$R,11, FALSE)),"")</f>
        <v>2019</v>
      </c>
      <c r="Z996" s="133" t="str">
        <f>IFERROR(IF(VLOOKUP($C996,'MSCI Database'!$C:$R,12, FALSE)="","",VLOOKUP($C996,'MSCI Database'!$C:$R,12, FALSE)),"")</f>
        <v>E.Segmt-Moderate</v>
      </c>
      <c r="AA996" s="202" t="str">
        <f>IFERROR(IF(VLOOKUP($C996,'MSCI Database'!$C:$R,13, FALSE)="","",VLOOKUP($C996,'MSCI Database'!$C:$R,13, FALSE)),"")</f>
        <v>Strong monitoring of supply chain labor initiatives offset by persistent governance issues</v>
      </c>
    </row>
    <row r="997" spans="1:27" s="130" customFormat="1" ht="15" hidden="1" customHeight="1" outlineLevel="1">
      <c r="A997" s="130" t="s">
        <v>10345</v>
      </c>
      <c r="B997" s="130" t="s">
        <v>10346</v>
      </c>
      <c r="C997" s="130" t="s">
        <v>10347</v>
      </c>
      <c r="D997" s="130" t="s">
        <v>12128</v>
      </c>
      <c r="E997" s="130" t="s">
        <v>18673</v>
      </c>
      <c r="F997" s="169">
        <v>9.1741071591818824E-2</v>
      </c>
      <c r="G997" s="132" t="str">
        <f ca="1">IFERROR(_xll.BQL($A997, "cur_mkt_cap(currency=EUR)")/1000000, " ")</f>
        <v xml:space="preserve"> </v>
      </c>
      <c r="M997" s="305">
        <f t="shared" si="40"/>
        <v>5.935647331990678E-5</v>
      </c>
      <c r="N997" s="223">
        <f t="shared" si="41"/>
        <v>9.9944468459229729E-4</v>
      </c>
      <c r="O997" s="172" t="str">
        <f>IFERROR(IF(VLOOKUP($C997,'MSCI Database'!$C:$R,2, FALSE)="","",VLOOKUP($C997,'MSCI Database'!$C:$R,2, FALSE)),"")</f>
        <v>Industrial Machinery</v>
      </c>
      <c r="P997" s="186" t="str">
        <f>IFERROR(IF(VLOOKUP($C997,'MSCI Database'!$C:$R,3, FALSE)="","",VLOOKUP($C997,'MSCI Database'!$C:$R,3, FALSE)),"")</f>
        <v>BBB</v>
      </c>
      <c r="Q997" s="164" t="str">
        <f>IFERROR(IF(VLOOKUP($C997,'MSCI Database'!$C:$R,4, FALSE)="","",VLOOKUP($C997,'MSCI Database'!$C:$R,4, FALSE)),"")</f>
        <v>0</v>
      </c>
      <c r="R997" s="164">
        <f>IFERROR(IF(VLOOKUP($C997,'MSCI Database'!$C:$R,5, FALSE)="","",VLOOKUP($C997,'MSCI Database'!$C:$R,5, FALSE)),"")</f>
        <v>5.4</v>
      </c>
      <c r="S997" s="164">
        <f>IFERROR(IF(VLOOKUP($C997,'MSCI Database'!$C:$R,6, FALSE)="","",VLOOKUP($C997,'MSCI Database'!$C:$R,6, FALSE)),"")</f>
        <v>4.0999999999999996</v>
      </c>
      <c r="T997" s="211">
        <f>IFERROR(IF(VLOOKUP($C997,'MSCI Database'!$C:$R,7, FALSE)="","",VLOOKUP($C997,'MSCI Database'!$C:$R,7, FALSE)),"")</f>
        <v>4.4000000000000004</v>
      </c>
      <c r="U997" s="164">
        <f>IFERROR(IF(VLOOKUP($C997,'MSCI Database'!$C:$R,8, FALSE)="","",VLOOKUP($C997,'MSCI Database'!$C:$R,8, FALSE)),"")</f>
        <v>5.8</v>
      </c>
      <c r="V997" s="175">
        <f>IFERROR(IF(VLOOKUP($C997,'MSCI Database'!$C:$R,9, FALSE)="","",VLOOKUP($C997,'MSCI Database'!$C:$R,9, FALSE)),"")</f>
        <v>5</v>
      </c>
      <c r="W997" s="165">
        <f t="shared" ca="1" si="39"/>
        <v>0</v>
      </c>
      <c r="X997" s="166">
        <f>IFERROR(IF(VLOOKUP($C997,'MSCI Database'!$C:$R,10, FALSE)="","",VLOOKUP($C997,'MSCI Database'!$C:$R,10, FALSE)),"")</f>
        <v>71049</v>
      </c>
      <c r="Y997" s="133" t="str">
        <f>IFERROR(IF(VLOOKUP($C997,'MSCI Database'!$C:$R,11, FALSE)="","",VLOOKUP($C997,'MSCI Database'!$C:$R,11, FALSE)),"")</f>
        <v>2019</v>
      </c>
      <c r="Z997" s="133" t="str">
        <f>IFERROR(IF(VLOOKUP($C997,'MSCI Database'!$C:$R,12, FALSE)="","",VLOOKUP($C997,'MSCI Database'!$C:$R,12, FALSE)),"")</f>
        <v>E.Segmt-Moderately Low</v>
      </c>
      <c r="AA997" s="202" t="str">
        <f>IFERROR(IF(VLOOKUP($C997,'MSCI Database'!$C:$R,13, FALSE)="","",VLOOKUP($C997,'MSCI Database'!$C:$R,13, FALSE)),"")</f>
        <v/>
      </c>
    </row>
    <row r="998" spans="1:27" s="130" customFormat="1" ht="15" hidden="1" customHeight="1" outlineLevel="1">
      <c r="A998" s="130" t="s">
        <v>11606</v>
      </c>
      <c r="B998" s="130" t="s">
        <v>11607</v>
      </c>
      <c r="C998" s="130" t="s">
        <v>11608</v>
      </c>
      <c r="D998" s="130" t="s">
        <v>12128</v>
      </c>
      <c r="E998" s="130" t="s">
        <v>18684</v>
      </c>
      <c r="F998" s="169">
        <v>9.1423019511899767E-2</v>
      </c>
      <c r="G998" s="132" t="str">
        <f ca="1">IFERROR(_xll.BQL($A998, "cur_mkt_cap(currency=EUR)")/1000000, " ")</f>
        <v xml:space="preserve"> </v>
      </c>
      <c r="M998" s="305">
        <f t="shared" si="40"/>
        <v>5.9150693624199148E-5</v>
      </c>
      <c r="N998" s="223">
        <f t="shared" si="41"/>
        <v>9.9597976473488666E-4</v>
      </c>
      <c r="O998" s="172" t="str">
        <f>IFERROR(IF(VLOOKUP($C998,'MSCI Database'!$C:$R,2, FALSE)="","",VLOOKUP($C998,'MSCI Database'!$C:$R,2, FALSE)),"")</f>
        <v>Steel</v>
      </c>
      <c r="P998" s="186" t="str">
        <f>IFERROR(IF(VLOOKUP($C998,'MSCI Database'!$C:$R,3, FALSE)="","",VLOOKUP($C998,'MSCI Database'!$C:$R,3, FALSE)),"")</f>
        <v>B</v>
      </c>
      <c r="Q998" s="164" t="str">
        <f>IFERROR(IF(VLOOKUP($C998,'MSCI Database'!$C:$R,4, FALSE)="","",VLOOKUP($C998,'MSCI Database'!$C:$R,4, FALSE)),"")</f>
        <v>1</v>
      </c>
      <c r="R998" s="164">
        <f>IFERROR(IF(VLOOKUP($C998,'MSCI Database'!$C:$R,5, FALSE)="","",VLOOKUP($C998,'MSCI Database'!$C:$R,5, FALSE)),"")</f>
        <v>2.6</v>
      </c>
      <c r="S998" s="164">
        <f>IFERROR(IF(VLOOKUP($C998,'MSCI Database'!$C:$R,6, FALSE)="","",VLOOKUP($C998,'MSCI Database'!$C:$R,6, FALSE)),"")</f>
        <v>1.9</v>
      </c>
      <c r="T998" s="211">
        <f>IFERROR(IF(VLOOKUP($C998,'MSCI Database'!$C:$R,7, FALSE)="","",VLOOKUP($C998,'MSCI Database'!$C:$R,7, FALSE)),"")</f>
        <v>2.5</v>
      </c>
      <c r="U998" s="164">
        <f>IFERROR(IF(VLOOKUP($C998,'MSCI Database'!$C:$R,8, FALSE)="","",VLOOKUP($C998,'MSCI Database'!$C:$R,8, FALSE)),"")</f>
        <v>5.0999999999999996</v>
      </c>
      <c r="V998" s="175">
        <f>IFERROR(IF(VLOOKUP($C998,'MSCI Database'!$C:$R,9, FALSE)="","",VLOOKUP($C998,'MSCI Database'!$C:$R,9, FALSE)),"")</f>
        <v>3.1</v>
      </c>
      <c r="W998" s="165">
        <f t="shared" ca="1" si="39"/>
        <v>0</v>
      </c>
      <c r="X998" s="166">
        <f>IFERROR(IF(VLOOKUP($C998,'MSCI Database'!$C:$R,10, FALSE)="","",VLOOKUP($C998,'MSCI Database'!$C:$R,10, FALSE)),"")</f>
        <v>33161000</v>
      </c>
      <c r="Y998" s="133" t="str">
        <f>IFERROR(IF(VLOOKUP($C998,'MSCI Database'!$C:$R,11, FALSE)="","",VLOOKUP($C998,'MSCI Database'!$C:$R,11, FALSE)),"")</f>
        <v>2019</v>
      </c>
      <c r="Z998" s="133" t="str">
        <f>IFERROR(IF(VLOOKUP($C998,'MSCI Database'!$C:$R,12, FALSE)="","",VLOOKUP($C998,'MSCI Database'!$C:$R,12, FALSE)),"")</f>
        <v>Reported</v>
      </c>
      <c r="AA998" s="202" t="str">
        <f>IFERROR(IF(VLOOKUP($C998,'MSCI Database'!$C:$R,13, FALSE)="","",VLOOKUP($C998,'MSCI Database'!$C:$R,13, FALSE)),"")</f>
        <v/>
      </c>
    </row>
    <row r="999" spans="1:27" s="130" customFormat="1" ht="15" hidden="1" customHeight="1" outlineLevel="1">
      <c r="A999" s="130" t="s">
        <v>9862</v>
      </c>
      <c r="B999" s="130" t="s">
        <v>9863</v>
      </c>
      <c r="C999" s="130" t="s">
        <v>9864</v>
      </c>
      <c r="D999" s="130" t="s">
        <v>12128</v>
      </c>
      <c r="E999" s="130" t="s">
        <v>18689</v>
      </c>
      <c r="F999" s="169">
        <v>9.1397342949696217E-2</v>
      </c>
      <c r="G999" s="132" t="str">
        <f ca="1">IFERROR(_xll.BQL($A999, "cur_mkt_cap(currency=EUR)")/1000000, " ")</f>
        <v xml:space="preserve"> </v>
      </c>
      <c r="M999" s="305">
        <f t="shared" si="40"/>
        <v>5.9134080888453447E-5</v>
      </c>
      <c r="N999" s="223">
        <f t="shared" si="41"/>
        <v>9.9570003938213403E-4</v>
      </c>
      <c r="O999" s="172" t="str">
        <f>IFERROR(IF(VLOOKUP($C999,'MSCI Database'!$C:$R,2, FALSE)="","",VLOOKUP($C999,'MSCI Database'!$C:$R,2, FALSE)),"")</f>
        <v>Software &amp; Services</v>
      </c>
      <c r="P999" s="186" t="str">
        <f>IFERROR(IF(VLOOKUP($C999,'MSCI Database'!$C:$R,3, FALSE)="","",VLOOKUP($C999,'MSCI Database'!$C:$R,3, FALSE)),"")</f>
        <v>BB</v>
      </c>
      <c r="Q999" s="164" t="str">
        <f>IFERROR(IF(VLOOKUP($C999,'MSCI Database'!$C:$R,4, FALSE)="","",VLOOKUP($C999,'MSCI Database'!$C:$R,4, FALSE)),"")</f>
        <v>0</v>
      </c>
      <c r="R999" s="164">
        <f>IFERROR(IF(VLOOKUP($C999,'MSCI Database'!$C:$R,5, FALSE)="","",VLOOKUP($C999,'MSCI Database'!$C:$R,5, FALSE)),"")</f>
        <v>3.5</v>
      </c>
      <c r="S999" s="164">
        <f>IFERROR(IF(VLOOKUP($C999,'MSCI Database'!$C:$R,6, FALSE)="","",VLOOKUP($C999,'MSCI Database'!$C:$R,6, FALSE)),"")</f>
        <v>3.7</v>
      </c>
      <c r="T999" s="211">
        <f>IFERROR(IF(VLOOKUP($C999,'MSCI Database'!$C:$R,7, FALSE)="","",VLOOKUP($C999,'MSCI Database'!$C:$R,7, FALSE)),"")</f>
        <v>4.0999999999999996</v>
      </c>
      <c r="U999" s="164">
        <f>IFERROR(IF(VLOOKUP($C999,'MSCI Database'!$C:$R,8, FALSE)="","",VLOOKUP($C999,'MSCI Database'!$C:$R,8, FALSE)),"")</f>
        <v>3.3</v>
      </c>
      <c r="V999" s="175">
        <f>IFERROR(IF(VLOOKUP($C999,'MSCI Database'!$C:$R,9, FALSE)="","",VLOOKUP($C999,'MSCI Database'!$C:$R,9, FALSE)),"")</f>
        <v>3.8</v>
      </c>
      <c r="W999" s="165">
        <f t="shared" ca="1" si="39"/>
        <v>0</v>
      </c>
      <c r="X999" s="166">
        <f>IFERROR(IF(VLOOKUP($C999,'MSCI Database'!$C:$R,10, FALSE)="","",VLOOKUP($C999,'MSCI Database'!$C:$R,10, FALSE)),"")</f>
        <v>1935</v>
      </c>
      <c r="Y999" s="133" t="str">
        <f>IFERROR(IF(VLOOKUP($C999,'MSCI Database'!$C:$R,11, FALSE)="","",VLOOKUP($C999,'MSCI Database'!$C:$R,11, FALSE)),"")</f>
        <v>2019</v>
      </c>
      <c r="Z999" s="133" t="str">
        <f>IFERROR(IF(VLOOKUP($C999,'MSCI Database'!$C:$R,12, FALSE)="","",VLOOKUP($C999,'MSCI Database'!$C:$R,12, FALSE)),"")</f>
        <v>E.Segmt-Moderate</v>
      </c>
      <c r="AA999" s="202" t="str">
        <f>IFERROR(IF(VLOOKUP($C999,'MSCI Database'!$C:$R,13, FALSE)="","",VLOOKUP($C999,'MSCI Database'!$C:$R,13, FALSE)),"")</f>
        <v/>
      </c>
    </row>
    <row r="1000" spans="1:27" s="130" customFormat="1" ht="15" hidden="1" customHeight="1" outlineLevel="1">
      <c r="A1000" s="130" t="s">
        <v>9343</v>
      </c>
      <c r="B1000" s="130" t="s">
        <v>9344</v>
      </c>
      <c r="C1000" s="130" t="s">
        <v>9345</v>
      </c>
      <c r="D1000" s="130" t="s">
        <v>12128</v>
      </c>
      <c r="E1000" s="130" t="s">
        <v>18682</v>
      </c>
      <c r="F1000" s="169">
        <v>9.1308203282514086E-2</v>
      </c>
      <c r="G1000" s="132" t="str">
        <f ca="1">IFERROR(_xll.BQL($A1000, "cur_mkt_cap(currency=EUR)")/1000000, " ")</f>
        <v xml:space="preserve"> </v>
      </c>
      <c r="M1000" s="305">
        <f t="shared" si="40"/>
        <v>5.9076407523786609E-5</v>
      </c>
      <c r="N1000" s="223">
        <f t="shared" si="41"/>
        <v>9.9472893489201087E-4</v>
      </c>
      <c r="O1000" s="172" t="str">
        <f>IFERROR(IF(VLOOKUP($C1000,'MSCI Database'!$C:$R,2, FALSE)="","",VLOOKUP($C1000,'MSCI Database'!$C:$R,2, FALSE)),"")</f>
        <v>Diversified Consumer Services</v>
      </c>
      <c r="P1000" s="186" t="str">
        <f>IFERROR(IF(VLOOKUP($C1000,'MSCI Database'!$C:$R,3, FALSE)="","",VLOOKUP($C1000,'MSCI Database'!$C:$R,3, FALSE)),"")</f>
        <v>BB</v>
      </c>
      <c r="Q1000" s="164" t="str">
        <f>IFERROR(IF(VLOOKUP($C1000,'MSCI Database'!$C:$R,4, FALSE)="","",VLOOKUP($C1000,'MSCI Database'!$C:$R,4, FALSE)),"")</f>
        <v>0</v>
      </c>
      <c r="R1000" s="164">
        <f>IFERROR(IF(VLOOKUP($C1000,'MSCI Database'!$C:$R,5, FALSE)="","",VLOOKUP($C1000,'MSCI Database'!$C:$R,5, FALSE)),"")</f>
        <v>4.2</v>
      </c>
      <c r="S1000" s="164">
        <f>IFERROR(IF(VLOOKUP($C1000,'MSCI Database'!$C:$R,6, FALSE)="","",VLOOKUP($C1000,'MSCI Database'!$C:$R,6, FALSE)),"")</f>
        <v>6.9</v>
      </c>
      <c r="T1000" s="211">
        <f>IFERROR(IF(VLOOKUP($C1000,'MSCI Database'!$C:$R,7, FALSE)="","",VLOOKUP($C1000,'MSCI Database'!$C:$R,7, FALSE)),"")</f>
        <v>2.6</v>
      </c>
      <c r="U1000" s="164">
        <f>IFERROR(IF(VLOOKUP($C1000,'MSCI Database'!$C:$R,8, FALSE)="","",VLOOKUP($C1000,'MSCI Database'!$C:$R,8, FALSE)),"")</f>
        <v>6.2</v>
      </c>
      <c r="V1000" s="175">
        <f>IFERROR(IF(VLOOKUP($C1000,'MSCI Database'!$C:$R,9, FALSE)="","",VLOOKUP($C1000,'MSCI Database'!$C:$R,9, FALSE)),"")</f>
        <v>4.0999999999999996</v>
      </c>
      <c r="W1000" s="165">
        <f t="shared" ca="1" si="39"/>
        <v>0</v>
      </c>
      <c r="X1000" s="166">
        <f>IFERROR(IF(VLOOKUP($C1000,'MSCI Database'!$C:$R,10, FALSE)="","",VLOOKUP($C1000,'MSCI Database'!$C:$R,10, FALSE)),"")</f>
        <v>234663</v>
      </c>
      <c r="Y1000" s="133" t="str">
        <f>IFERROR(IF(VLOOKUP($C1000,'MSCI Database'!$C:$R,11, FALSE)="","",VLOOKUP($C1000,'MSCI Database'!$C:$R,11, FALSE)),"")</f>
        <v>2019</v>
      </c>
      <c r="Z1000" s="133" t="str">
        <f>IFERROR(IF(VLOOKUP($C1000,'MSCI Database'!$C:$R,12, FALSE)="","",VLOOKUP($C1000,'MSCI Database'!$C:$R,12, FALSE)),"")</f>
        <v>E.Segmt-Low</v>
      </c>
      <c r="AA1000" s="202" t="str">
        <f>IFERROR(IF(VLOOKUP($C1000,'MSCI Database'!$C:$R,13, FALSE)="","",VLOOKUP($C1000,'MSCI Database'!$C:$R,13, FALSE)),"")</f>
        <v>Human capital development and financial safety risks persist</v>
      </c>
    </row>
    <row r="1001" spans="1:27" s="130" customFormat="1" ht="15" hidden="1" customHeight="1" outlineLevel="1">
      <c r="A1001" s="130" t="s">
        <v>8833</v>
      </c>
      <c r="B1001" s="130" t="s">
        <v>8834</v>
      </c>
      <c r="C1001" s="130" t="s">
        <v>8835</v>
      </c>
      <c r="D1001" s="130" t="s">
        <v>18708</v>
      </c>
      <c r="E1001" s="130" t="s">
        <v>18688</v>
      </c>
      <c r="F1001" s="169">
        <v>9.1015049302331064E-2</v>
      </c>
      <c r="G1001" s="132" t="str">
        <f ca="1">IFERROR(_xll.BQL($A1001, "cur_mkt_cap(currency=EUR)")/1000000, " ")</f>
        <v xml:space="preserve"> </v>
      </c>
      <c r="M1001" s="305">
        <f t="shared" si="40"/>
        <v>5.8886736898608192E-5</v>
      </c>
      <c r="N1001" s="223">
        <f t="shared" si="41"/>
        <v>9.9153525966915552E-4</v>
      </c>
      <c r="O1001" s="172" t="str">
        <f>IFERROR(IF(VLOOKUP($C1001,'MSCI Database'!$C:$R,2, FALSE)="","",VLOOKUP($C1001,'MSCI Database'!$C:$R,2, FALSE)),"")</f>
        <v>Property &amp; Casualty Insurance</v>
      </c>
      <c r="P1001" s="186" t="str">
        <f>IFERROR(IF(VLOOKUP($C1001,'MSCI Database'!$C:$R,3, FALSE)="","",VLOOKUP($C1001,'MSCI Database'!$C:$R,3, FALSE)),"")</f>
        <v>BB</v>
      </c>
      <c r="Q1001" s="164" t="str">
        <f>IFERROR(IF(VLOOKUP($C1001,'MSCI Database'!$C:$R,4, FALSE)="","",VLOOKUP($C1001,'MSCI Database'!$C:$R,4, FALSE)),"")</f>
        <v>0</v>
      </c>
      <c r="R1001" s="164">
        <f>IFERROR(IF(VLOOKUP($C1001,'MSCI Database'!$C:$R,5, FALSE)="","",VLOOKUP($C1001,'MSCI Database'!$C:$R,5, FALSE)),"")</f>
        <v>3.3</v>
      </c>
      <c r="S1001" s="164">
        <f>IFERROR(IF(VLOOKUP($C1001,'MSCI Database'!$C:$R,6, FALSE)="","",VLOOKUP($C1001,'MSCI Database'!$C:$R,6, FALSE)),"")</f>
        <v>3.9</v>
      </c>
      <c r="T1001" s="211">
        <f>IFERROR(IF(VLOOKUP($C1001,'MSCI Database'!$C:$R,7, FALSE)="","",VLOOKUP($C1001,'MSCI Database'!$C:$R,7, FALSE)),"")</f>
        <v>2.4</v>
      </c>
      <c r="U1001" s="164">
        <f>IFERROR(IF(VLOOKUP($C1001,'MSCI Database'!$C:$R,8, FALSE)="","",VLOOKUP($C1001,'MSCI Database'!$C:$R,8, FALSE)),"")</f>
        <v>6</v>
      </c>
      <c r="V1001" s="175">
        <f>IFERROR(IF(VLOOKUP($C1001,'MSCI Database'!$C:$R,9, FALSE)="","",VLOOKUP($C1001,'MSCI Database'!$C:$R,9, FALSE)),"")</f>
        <v>3.9</v>
      </c>
      <c r="W1001" s="165">
        <f t="shared" ca="1" si="39"/>
        <v>0</v>
      </c>
      <c r="X1001" s="166">
        <f>IFERROR(IF(VLOOKUP($C1001,'MSCI Database'!$C:$R,10, FALSE)="","",VLOOKUP($C1001,'MSCI Database'!$C:$R,10, FALSE)),"")</f>
        <v>8898</v>
      </c>
      <c r="Y1001" s="133" t="str">
        <f>IFERROR(IF(VLOOKUP($C1001,'MSCI Database'!$C:$R,11, FALSE)="","",VLOOKUP($C1001,'MSCI Database'!$C:$R,11, FALSE)),"")</f>
        <v>2019</v>
      </c>
      <c r="Z1001" s="133" t="str">
        <f>IFERROR(IF(VLOOKUP($C1001,'MSCI Database'!$C:$R,12, FALSE)="","",VLOOKUP($C1001,'MSCI Database'!$C:$R,12, FALSE)),"")</f>
        <v>E.Segmt-Moderate</v>
      </c>
      <c r="AA1001" s="202" t="str">
        <f>IFERROR(IF(VLOOKUP($C1001,'MSCI Database'!$C:$R,13, FALSE)="","",VLOOKUP($C1001,'MSCI Database'!$C:$R,13, FALSE)),"")</f>
        <v>Weak human capital management and data protection practices</v>
      </c>
    </row>
    <row r="1002" spans="1:27" s="130" customFormat="1" ht="15" hidden="1" customHeight="1" outlineLevel="1">
      <c r="A1002" s="130" t="s">
        <v>9159</v>
      </c>
      <c r="B1002" s="130" t="s">
        <v>9160</v>
      </c>
      <c r="C1002" s="130" t="s">
        <v>9161</v>
      </c>
      <c r="D1002" s="130" t="s">
        <v>12128</v>
      </c>
      <c r="E1002" s="130" t="s">
        <v>18689</v>
      </c>
      <c r="F1002" s="169">
        <v>9.0740555562764266E-2</v>
      </c>
      <c r="G1002" s="132" t="str">
        <f ca="1">IFERROR(_xll.BQL($A1002, "cur_mkt_cap(currency=EUR)")/1000000, " ")</f>
        <v xml:space="preserve"> </v>
      </c>
      <c r="M1002" s="305">
        <f t="shared" si="40"/>
        <v>5.870913944910848E-5</v>
      </c>
      <c r="N1002" s="223">
        <f t="shared" si="41"/>
        <v>9.8854487265705995E-4</v>
      </c>
      <c r="O1002" s="172" t="str">
        <f>IFERROR(IF(VLOOKUP($C1002,'MSCI Database'!$C:$R,2, FALSE)="","",VLOOKUP($C1002,'MSCI Database'!$C:$R,2, FALSE)),"")</f>
        <v>Software &amp; Services</v>
      </c>
      <c r="P1002" s="186" t="str">
        <f>IFERROR(IF(VLOOKUP($C1002,'MSCI Database'!$C:$R,3, FALSE)="","",VLOOKUP($C1002,'MSCI Database'!$C:$R,3, FALSE)),"")</f>
        <v>BBB</v>
      </c>
      <c r="Q1002" s="164" t="str">
        <f>IFERROR(IF(VLOOKUP($C1002,'MSCI Database'!$C:$R,4, FALSE)="","",VLOOKUP($C1002,'MSCI Database'!$C:$R,4, FALSE)),"")</f>
        <v>0</v>
      </c>
      <c r="R1002" s="164">
        <f>IFERROR(IF(VLOOKUP($C1002,'MSCI Database'!$C:$R,5, FALSE)="","",VLOOKUP($C1002,'MSCI Database'!$C:$R,5, FALSE)),"")</f>
        <v>4.4000000000000004</v>
      </c>
      <c r="S1002" s="164">
        <f>IFERROR(IF(VLOOKUP($C1002,'MSCI Database'!$C:$R,6, FALSE)="","",VLOOKUP($C1002,'MSCI Database'!$C:$R,6, FALSE)),"")</f>
        <v>4.2</v>
      </c>
      <c r="T1002" s="211">
        <f>IFERROR(IF(VLOOKUP($C1002,'MSCI Database'!$C:$R,7, FALSE)="","",VLOOKUP($C1002,'MSCI Database'!$C:$R,7, FALSE)),"")</f>
        <v>4.3</v>
      </c>
      <c r="U1002" s="164">
        <f>IFERROR(IF(VLOOKUP($C1002,'MSCI Database'!$C:$R,8, FALSE)="","",VLOOKUP($C1002,'MSCI Database'!$C:$R,8, FALSE)),"")</f>
        <v>4.2</v>
      </c>
      <c r="V1002" s="175">
        <f>IFERROR(IF(VLOOKUP($C1002,'MSCI Database'!$C:$R,9, FALSE)="","",VLOOKUP($C1002,'MSCI Database'!$C:$R,9, FALSE)),"")</f>
        <v>4.2</v>
      </c>
      <c r="W1002" s="165">
        <f t="shared" ca="1" si="39"/>
        <v>0</v>
      </c>
      <c r="X1002" s="166">
        <f>IFERROR(IF(VLOOKUP($C1002,'MSCI Database'!$C:$R,10, FALSE)="","",VLOOKUP($C1002,'MSCI Database'!$C:$R,10, FALSE)),"")</f>
        <v>3302</v>
      </c>
      <c r="Y1002" s="133" t="str">
        <f>IFERROR(IF(VLOOKUP($C1002,'MSCI Database'!$C:$R,11, FALSE)="","",VLOOKUP($C1002,'MSCI Database'!$C:$R,11, FALSE)),"")</f>
        <v>2019</v>
      </c>
      <c r="Z1002" s="133" t="str">
        <f>IFERROR(IF(VLOOKUP($C1002,'MSCI Database'!$C:$R,12, FALSE)="","",VLOOKUP($C1002,'MSCI Database'!$C:$R,12, FALSE)),"")</f>
        <v>E.Segmt-Moderately High</v>
      </c>
      <c r="AA1002" s="202" t="str">
        <f>IFERROR(IF(VLOOKUP($C1002,'MSCI Database'!$C:$R,13, FALSE)="","",VLOOKUP($C1002,'MSCI Database'!$C:$R,13, FALSE)),"")</f>
        <v/>
      </c>
    </row>
    <row r="1003" spans="1:27" s="130" customFormat="1" ht="15" hidden="1" customHeight="1" outlineLevel="1">
      <c r="A1003" s="130" t="s">
        <v>8884</v>
      </c>
      <c r="B1003" s="130" t="s">
        <v>8885</v>
      </c>
      <c r="C1003" s="130" t="s">
        <v>8886</v>
      </c>
      <c r="D1003" s="130" t="s">
        <v>12128</v>
      </c>
      <c r="E1003" s="130" t="s">
        <v>18704</v>
      </c>
      <c r="F1003" s="169">
        <v>9.0469950325767712E-2</v>
      </c>
      <c r="G1003" s="132" t="str">
        <f ca="1">IFERROR(_xll.BQL($A1003, "cur_mkt_cap(currency=EUR)")/1000000, " ")</f>
        <v xml:space="preserve"> </v>
      </c>
      <c r="M1003" s="305">
        <f t="shared" si="40"/>
        <v>5.8534057860771701E-5</v>
      </c>
      <c r="N1003" s="223">
        <f t="shared" si="41"/>
        <v>9.8559684773162235E-4</v>
      </c>
      <c r="O1003" s="172" t="str">
        <f>IFERROR(IF(VLOOKUP($C1003,'MSCI Database'!$C:$R,2, FALSE)="","",VLOOKUP($C1003,'MSCI Database'!$C:$R,2, FALSE)),"")</f>
        <v>Real Estate Management &amp; Services</v>
      </c>
      <c r="P1003" s="186" t="str">
        <f>IFERROR(IF(VLOOKUP($C1003,'MSCI Database'!$C:$R,3, FALSE)="","",VLOOKUP($C1003,'MSCI Database'!$C:$R,3, FALSE)),"")</f>
        <v>AA</v>
      </c>
      <c r="Q1003" s="164" t="str">
        <f>IFERROR(IF(VLOOKUP($C1003,'MSCI Database'!$C:$R,4, FALSE)="","",VLOOKUP($C1003,'MSCI Database'!$C:$R,4, FALSE)),"")</f>
        <v>1</v>
      </c>
      <c r="R1003" s="164">
        <f>IFERROR(IF(VLOOKUP($C1003,'MSCI Database'!$C:$R,5, FALSE)="","",VLOOKUP($C1003,'MSCI Database'!$C:$R,5, FALSE)),"")</f>
        <v>7.4</v>
      </c>
      <c r="S1003" s="164">
        <f>IFERROR(IF(VLOOKUP($C1003,'MSCI Database'!$C:$R,6, FALSE)="","",VLOOKUP($C1003,'MSCI Database'!$C:$R,6, FALSE)),"")</f>
        <v>4.2</v>
      </c>
      <c r="T1003" s="211">
        <f>IFERROR(IF(VLOOKUP($C1003,'MSCI Database'!$C:$R,7, FALSE)="","",VLOOKUP($C1003,'MSCI Database'!$C:$R,7, FALSE)),"")</f>
        <v>8.5</v>
      </c>
      <c r="U1003" s="164">
        <f>IFERROR(IF(VLOOKUP($C1003,'MSCI Database'!$C:$R,8, FALSE)="","",VLOOKUP($C1003,'MSCI Database'!$C:$R,8, FALSE)),"")</f>
        <v>6.3</v>
      </c>
      <c r="V1003" s="175">
        <f>IFERROR(IF(VLOOKUP($C1003,'MSCI Database'!$C:$R,9, FALSE)="","",VLOOKUP($C1003,'MSCI Database'!$C:$R,9, FALSE)),"")</f>
        <v>6.2</v>
      </c>
      <c r="W1003" s="165">
        <f t="shared" ca="1" si="39"/>
        <v>0</v>
      </c>
      <c r="X1003" s="166">
        <f>IFERROR(IF(VLOOKUP($C1003,'MSCI Database'!$C:$R,10, FALSE)="","",VLOOKUP($C1003,'MSCI Database'!$C:$R,10, FALSE)),"")</f>
        <v>44595</v>
      </c>
      <c r="Y1003" s="133" t="str">
        <f>IFERROR(IF(VLOOKUP($C1003,'MSCI Database'!$C:$R,11, FALSE)="","",VLOOKUP($C1003,'MSCI Database'!$C:$R,11, FALSE)),"")</f>
        <v>2019</v>
      </c>
      <c r="Z1003" s="133" t="str">
        <f>IFERROR(IF(VLOOKUP($C1003,'MSCI Database'!$C:$R,12, FALSE)="","",VLOOKUP($C1003,'MSCI Database'!$C:$R,12, FALSE)),"")</f>
        <v>Reported</v>
      </c>
      <c r="AA1003" s="202" t="str">
        <f>IFERROR(IF(VLOOKUP($C1003,'MSCI Database'!$C:$R,13, FALSE)="","",VLOOKUP($C1003,'MSCI Database'!$C:$R,13, FALSE)),"")</f>
        <v/>
      </c>
    </row>
    <row r="1004" spans="1:27" s="130" customFormat="1" ht="15" hidden="1" customHeight="1" outlineLevel="1">
      <c r="A1004" s="130" t="s">
        <v>11832</v>
      </c>
      <c r="B1004" s="130" t="s">
        <v>11833</v>
      </c>
      <c r="C1004" s="130" t="s">
        <v>11834</v>
      </c>
      <c r="D1004" s="130" t="s">
        <v>12128</v>
      </c>
      <c r="E1004" s="130" t="s">
        <v>18690</v>
      </c>
      <c r="F1004" s="169">
        <v>9.0469434737249235E-2</v>
      </c>
      <c r="G1004" s="132" t="str">
        <f ca="1">IFERROR(_xll.BQL($A1004, "cur_mkt_cap(currency=EUR)")/1000000, " ")</f>
        <v xml:space="preserve"> </v>
      </c>
      <c r="M1004" s="305">
        <f t="shared" si="40"/>
        <v>5.8533724275000248E-5</v>
      </c>
      <c r="N1004" s="223">
        <f t="shared" si="41"/>
        <v>9.8559123081222856E-4</v>
      </c>
      <c r="O1004" s="172" t="str">
        <f>IFERROR(IF(VLOOKUP($C1004,'MSCI Database'!$C:$R,2, FALSE)="","",VLOOKUP($C1004,'MSCI Database'!$C:$R,2, FALSE)),"")</f>
        <v>Interactive Media &amp; Services</v>
      </c>
      <c r="P1004" s="186" t="str">
        <f>IFERROR(IF(VLOOKUP($C1004,'MSCI Database'!$C:$R,3, FALSE)="","",VLOOKUP($C1004,'MSCI Database'!$C:$R,3, FALSE)),"")</f>
        <v>A</v>
      </c>
      <c r="Q1004" s="164" t="str">
        <f>IFERROR(IF(VLOOKUP($C1004,'MSCI Database'!$C:$R,4, FALSE)="","",VLOOKUP($C1004,'MSCI Database'!$C:$R,4, FALSE)),"")</f>
        <v/>
      </c>
      <c r="R1004" s="164">
        <f>IFERROR(IF(VLOOKUP($C1004,'MSCI Database'!$C:$R,5, FALSE)="","",VLOOKUP($C1004,'MSCI Database'!$C:$R,5, FALSE)),"")</f>
        <v>5.9</v>
      </c>
      <c r="S1004" s="164">
        <f>IFERROR(IF(VLOOKUP($C1004,'MSCI Database'!$C:$R,6, FALSE)="","",VLOOKUP($C1004,'MSCI Database'!$C:$R,6, FALSE)),"")</f>
        <v>6.2</v>
      </c>
      <c r="T1004" s="211">
        <f>IFERROR(IF(VLOOKUP($C1004,'MSCI Database'!$C:$R,7, FALSE)="","",VLOOKUP($C1004,'MSCI Database'!$C:$R,7, FALSE)),"")</f>
        <v>4.3</v>
      </c>
      <c r="U1004" s="164">
        <f>IFERROR(IF(VLOOKUP($C1004,'MSCI Database'!$C:$R,8, FALSE)="","",VLOOKUP($C1004,'MSCI Database'!$C:$R,8, FALSE)),"")</f>
        <v>4.7</v>
      </c>
      <c r="V1004" s="175">
        <f>IFERROR(IF(VLOOKUP($C1004,'MSCI Database'!$C:$R,9, FALSE)="","",VLOOKUP($C1004,'MSCI Database'!$C:$R,9, FALSE)),"")</f>
        <v>4.5999999999999996</v>
      </c>
      <c r="W1004" s="165">
        <f t="shared" ca="1" si="39"/>
        <v>0</v>
      </c>
      <c r="X1004" s="166">
        <f>IFERROR(IF(VLOOKUP($C1004,'MSCI Database'!$C:$R,10, FALSE)="","",VLOOKUP($C1004,'MSCI Database'!$C:$R,10, FALSE)),"")</f>
        <v>2145</v>
      </c>
      <c r="Y1004" s="133" t="str">
        <f>IFERROR(IF(VLOOKUP($C1004,'MSCI Database'!$C:$R,11, FALSE)="","",VLOOKUP($C1004,'MSCI Database'!$C:$R,11, FALSE)),"")</f>
        <v>2019</v>
      </c>
      <c r="Z1004" s="133" t="str">
        <f>IFERROR(IF(VLOOKUP($C1004,'MSCI Database'!$C:$R,12, FALSE)="","",VLOOKUP($C1004,'MSCI Database'!$C:$R,12, FALSE)),"")</f>
        <v>E.Segmt-Moderate</v>
      </c>
      <c r="AA1004" s="202" t="str">
        <f>IFERROR(IF(VLOOKUP($C1004,'MSCI Database'!$C:$R,13, FALSE)="","",VLOOKUP($C1004,'MSCI Database'!$C:$R,13, FALSE)),"")</f>
        <v>Leads in data security management practices</v>
      </c>
    </row>
    <row r="1005" spans="1:27" s="130" customFormat="1" ht="15" hidden="1" customHeight="1" outlineLevel="1">
      <c r="A1005" s="130" t="s">
        <v>9703</v>
      </c>
      <c r="B1005" s="130" t="s">
        <v>9704</v>
      </c>
      <c r="C1005" s="130" t="s">
        <v>9705</v>
      </c>
      <c r="D1005" s="130" t="s">
        <v>12128</v>
      </c>
      <c r="E1005" s="130" t="s">
        <v>18682</v>
      </c>
      <c r="F1005" s="169">
        <v>9.0458076550773731E-2</v>
      </c>
      <c r="G1005" s="132" t="str">
        <f ca="1">IFERROR(_xll.BQL($A1005, "cur_mkt_cap(currency=EUR)")/1000000, " ")</f>
        <v xml:space="preserve"> </v>
      </c>
      <c r="M1005" s="305">
        <f t="shared" si="40"/>
        <v>5.8526375528350598E-5</v>
      </c>
      <c r="N1005" s="223">
        <f t="shared" si="41"/>
        <v>9.8546749256824928E-4</v>
      </c>
      <c r="O1005" s="172" t="str">
        <f>IFERROR(IF(VLOOKUP($C1005,'MSCI Database'!$C:$R,2, FALSE)="","",VLOOKUP($C1005,'MSCI Database'!$C:$R,2, FALSE)),"")</f>
        <v>Auto Components</v>
      </c>
      <c r="P1005" s="186" t="str">
        <f>IFERROR(IF(VLOOKUP($C1005,'MSCI Database'!$C:$R,3, FALSE)="","",VLOOKUP($C1005,'MSCI Database'!$C:$R,3, FALSE)),"")</f>
        <v>BBB</v>
      </c>
      <c r="Q1005" s="164" t="str">
        <f>IFERROR(IF(VLOOKUP($C1005,'MSCI Database'!$C:$R,4, FALSE)="","",VLOOKUP($C1005,'MSCI Database'!$C:$R,4, FALSE)),"")</f>
        <v>1</v>
      </c>
      <c r="R1005" s="164">
        <f>IFERROR(IF(VLOOKUP($C1005,'MSCI Database'!$C:$R,5, FALSE)="","",VLOOKUP($C1005,'MSCI Database'!$C:$R,5, FALSE)),"")</f>
        <v>5.6</v>
      </c>
      <c r="S1005" s="164">
        <f>IFERROR(IF(VLOOKUP($C1005,'MSCI Database'!$C:$R,6, FALSE)="","",VLOOKUP($C1005,'MSCI Database'!$C:$R,6, FALSE)),"")</f>
        <v>3.6</v>
      </c>
      <c r="T1005" s="211">
        <f>IFERROR(IF(VLOOKUP($C1005,'MSCI Database'!$C:$R,7, FALSE)="","",VLOOKUP($C1005,'MSCI Database'!$C:$R,7, FALSE)),"")</f>
        <v>4.3</v>
      </c>
      <c r="U1005" s="164">
        <f>IFERROR(IF(VLOOKUP($C1005,'MSCI Database'!$C:$R,8, FALSE)="","",VLOOKUP($C1005,'MSCI Database'!$C:$R,8, FALSE)),"")</f>
        <v>5.0999999999999996</v>
      </c>
      <c r="V1005" s="175">
        <f>IFERROR(IF(VLOOKUP($C1005,'MSCI Database'!$C:$R,9, FALSE)="","",VLOOKUP($C1005,'MSCI Database'!$C:$R,9, FALSE)),"")</f>
        <v>4.5</v>
      </c>
      <c r="W1005" s="165">
        <f t="shared" ca="1" si="39"/>
        <v>0</v>
      </c>
      <c r="X1005" s="166">
        <f>IFERROR(IF(VLOOKUP($C1005,'MSCI Database'!$C:$R,10, FALSE)="","",VLOOKUP($C1005,'MSCI Database'!$C:$R,10, FALSE)),"")</f>
        <v>502841</v>
      </c>
      <c r="Y1005" s="133" t="str">
        <f>IFERROR(IF(VLOOKUP($C1005,'MSCI Database'!$C:$R,11, FALSE)="","",VLOOKUP($C1005,'MSCI Database'!$C:$R,11, FALSE)),"")</f>
        <v>2019</v>
      </c>
      <c r="Z1005" s="133" t="str">
        <f>IFERROR(IF(VLOOKUP($C1005,'MSCI Database'!$C:$R,12, FALSE)="","",VLOOKUP($C1005,'MSCI Database'!$C:$R,12, FALSE)),"")</f>
        <v>Reported</v>
      </c>
      <c r="AA1005" s="202" t="str">
        <f>IFERROR(IF(VLOOKUP($C1005,'MSCI Database'!$C:$R,13, FALSE)="","",VLOOKUP($C1005,'MSCI Database'!$C:$R,13, FALSE)),"")</f>
        <v/>
      </c>
    </row>
    <row r="1006" spans="1:27" s="130" customFormat="1" ht="15" hidden="1" customHeight="1" outlineLevel="1">
      <c r="A1006" s="130" t="s">
        <v>9834</v>
      </c>
      <c r="B1006" s="130" t="s">
        <v>9835</v>
      </c>
      <c r="C1006" s="130" t="s">
        <v>9836</v>
      </c>
      <c r="D1006" s="130" t="s">
        <v>12128</v>
      </c>
      <c r="E1006" s="130" t="s">
        <v>18689</v>
      </c>
      <c r="F1006" s="169">
        <v>9.0319623254654036E-2</v>
      </c>
      <c r="G1006" s="132" t="str">
        <f ca="1">IFERROR(_xll.BQL($A1006, "cur_mkt_cap(currency=EUR)")/1000000, " ")</f>
        <v xml:space="preserve"> </v>
      </c>
      <c r="M1006" s="305">
        <f t="shared" si="40"/>
        <v>5.843679624576116E-5</v>
      </c>
      <c r="N1006" s="223">
        <f t="shared" si="41"/>
        <v>9.8395915602421174E-4</v>
      </c>
      <c r="O1006" s="172" t="str">
        <f>IFERROR(IF(VLOOKUP($C1006,'MSCI Database'!$C:$R,2, FALSE)="","",VLOOKUP($C1006,'MSCI Database'!$C:$R,2, FALSE)),"")</f>
        <v>Software &amp; Services</v>
      </c>
      <c r="P1006" s="186" t="str">
        <f>IFERROR(IF(VLOOKUP($C1006,'MSCI Database'!$C:$R,3, FALSE)="","",VLOOKUP($C1006,'MSCI Database'!$C:$R,3, FALSE)),"")</f>
        <v>BBB</v>
      </c>
      <c r="Q1006" s="164" t="str">
        <f>IFERROR(IF(VLOOKUP($C1006,'MSCI Database'!$C:$R,4, FALSE)="","",VLOOKUP($C1006,'MSCI Database'!$C:$R,4, FALSE)),"")</f>
        <v>0</v>
      </c>
      <c r="R1006" s="164">
        <f>IFERROR(IF(VLOOKUP($C1006,'MSCI Database'!$C:$R,5, FALSE)="","",VLOOKUP($C1006,'MSCI Database'!$C:$R,5, FALSE)),"")</f>
        <v>4.7</v>
      </c>
      <c r="S1006" s="164">
        <f>IFERROR(IF(VLOOKUP($C1006,'MSCI Database'!$C:$R,6, FALSE)="","",VLOOKUP($C1006,'MSCI Database'!$C:$R,6, FALSE)),"")</f>
        <v>4.0999999999999996</v>
      </c>
      <c r="T1006" s="211">
        <f>IFERROR(IF(VLOOKUP($C1006,'MSCI Database'!$C:$R,7, FALSE)="","",VLOOKUP($C1006,'MSCI Database'!$C:$R,7, FALSE)),"")</f>
        <v>3.7</v>
      </c>
      <c r="U1006" s="164">
        <f>IFERROR(IF(VLOOKUP($C1006,'MSCI Database'!$C:$R,8, FALSE)="","",VLOOKUP($C1006,'MSCI Database'!$C:$R,8, FALSE)),"")</f>
        <v>6.5</v>
      </c>
      <c r="V1006" s="175">
        <f>IFERROR(IF(VLOOKUP($C1006,'MSCI Database'!$C:$R,9, FALSE)="","",VLOOKUP($C1006,'MSCI Database'!$C:$R,9, FALSE)),"")</f>
        <v>4.8</v>
      </c>
      <c r="W1006" s="165">
        <f t="shared" ca="1" si="39"/>
        <v>0</v>
      </c>
      <c r="X1006" s="166">
        <f>IFERROR(IF(VLOOKUP($C1006,'MSCI Database'!$C:$R,10, FALSE)="","",VLOOKUP($C1006,'MSCI Database'!$C:$R,10, FALSE)),"")</f>
        <v>8675</v>
      </c>
      <c r="Y1006" s="133" t="str">
        <f>IFERROR(IF(VLOOKUP($C1006,'MSCI Database'!$C:$R,11, FALSE)="","",VLOOKUP($C1006,'MSCI Database'!$C:$R,11, FALSE)),"")</f>
        <v>2019</v>
      </c>
      <c r="Z1006" s="133" t="str">
        <f>IFERROR(IF(VLOOKUP($C1006,'MSCI Database'!$C:$R,12, FALSE)="","",VLOOKUP($C1006,'MSCI Database'!$C:$R,12, FALSE)),"")</f>
        <v>E.Segmt-Moderately High</v>
      </c>
      <c r="AA1006" s="202" t="str">
        <f>IFERROR(IF(VLOOKUP($C1006,'MSCI Database'!$C:$R,13, FALSE)="","",VLOOKUP($C1006,'MSCI Database'!$C:$R,13, FALSE)),"")</f>
        <v/>
      </c>
    </row>
    <row r="1007" spans="1:27" s="130" customFormat="1" ht="15" hidden="1" customHeight="1" outlineLevel="1">
      <c r="A1007" s="130" t="s">
        <v>11033</v>
      </c>
      <c r="B1007" s="130" t="s">
        <v>11034</v>
      </c>
      <c r="C1007" s="130" t="s">
        <v>11035</v>
      </c>
      <c r="D1007" s="130" t="s">
        <v>12128</v>
      </c>
      <c r="E1007" s="130" t="s">
        <v>18689</v>
      </c>
      <c r="F1007" s="169">
        <v>9.0312401205628251E-2</v>
      </c>
      <c r="G1007" s="132" t="str">
        <f ca="1">IFERROR(_xll.BQL($A1007, "cur_mkt_cap(currency=EUR)")/1000000, " ")</f>
        <v xml:space="preserve"> </v>
      </c>
      <c r="M1007" s="305">
        <f t="shared" si="40"/>
        <v>5.8432123580041476E-5</v>
      </c>
      <c r="N1007" s="223">
        <f t="shared" si="41"/>
        <v>9.838804776483715E-4</v>
      </c>
      <c r="O1007" s="172" t="str">
        <f>IFERROR(IF(VLOOKUP($C1007,'MSCI Database'!$C:$R,2, FALSE)="","",VLOOKUP($C1007,'MSCI Database'!$C:$R,2, FALSE)),"")</f>
        <v>Software &amp; Services</v>
      </c>
      <c r="P1007" s="186" t="str">
        <f>IFERROR(IF(VLOOKUP($C1007,'MSCI Database'!$C:$R,3, FALSE)="","",VLOOKUP($C1007,'MSCI Database'!$C:$R,3, FALSE)),"")</f>
        <v>BBB</v>
      </c>
      <c r="Q1007" s="164" t="str">
        <f>IFERROR(IF(VLOOKUP($C1007,'MSCI Database'!$C:$R,4, FALSE)="","",VLOOKUP($C1007,'MSCI Database'!$C:$R,4, FALSE)),"")</f>
        <v>0</v>
      </c>
      <c r="R1007" s="164">
        <f>IFERROR(IF(VLOOKUP($C1007,'MSCI Database'!$C:$R,5, FALSE)="","",VLOOKUP($C1007,'MSCI Database'!$C:$R,5, FALSE)),"")</f>
        <v>5.6</v>
      </c>
      <c r="S1007" s="164">
        <f>IFERROR(IF(VLOOKUP($C1007,'MSCI Database'!$C:$R,6, FALSE)="","",VLOOKUP($C1007,'MSCI Database'!$C:$R,6, FALSE)),"")</f>
        <v>4.0999999999999996</v>
      </c>
      <c r="T1007" s="211">
        <f>IFERROR(IF(VLOOKUP($C1007,'MSCI Database'!$C:$R,7, FALSE)="","",VLOOKUP($C1007,'MSCI Database'!$C:$R,7, FALSE)),"")</f>
        <v>4.2</v>
      </c>
      <c r="U1007" s="164">
        <f>IFERROR(IF(VLOOKUP($C1007,'MSCI Database'!$C:$R,8, FALSE)="","",VLOOKUP($C1007,'MSCI Database'!$C:$R,8, FALSE)),"")</f>
        <v>5.3</v>
      </c>
      <c r="V1007" s="175">
        <f>IFERROR(IF(VLOOKUP($C1007,'MSCI Database'!$C:$R,9, FALSE)="","",VLOOKUP($C1007,'MSCI Database'!$C:$R,9, FALSE)),"")</f>
        <v>4.5999999999999996</v>
      </c>
      <c r="W1007" s="165">
        <f t="shared" ca="1" si="39"/>
        <v>0</v>
      </c>
      <c r="X1007" s="166">
        <f>IFERROR(IF(VLOOKUP($C1007,'MSCI Database'!$C:$R,10, FALSE)="","",VLOOKUP($C1007,'MSCI Database'!$C:$R,10, FALSE)),"")</f>
        <v>4078</v>
      </c>
      <c r="Y1007" s="133" t="str">
        <f>IFERROR(IF(VLOOKUP($C1007,'MSCI Database'!$C:$R,11, FALSE)="","",VLOOKUP($C1007,'MSCI Database'!$C:$R,11, FALSE)),"")</f>
        <v>2019</v>
      </c>
      <c r="Z1007" s="133" t="str">
        <f>IFERROR(IF(VLOOKUP($C1007,'MSCI Database'!$C:$R,12, FALSE)="","",VLOOKUP($C1007,'MSCI Database'!$C:$R,12, FALSE)),"")</f>
        <v>E.Segmt-Moderately High</v>
      </c>
      <c r="AA1007" s="202" t="str">
        <f>IFERROR(IF(VLOOKUP($C1007,'MSCI Database'!$C:$R,13, FALSE)="","",VLOOKUP($C1007,'MSCI Database'!$C:$R,13, FALSE)),"")</f>
        <v/>
      </c>
    </row>
    <row r="1008" spans="1:27" s="130" customFormat="1" ht="15" hidden="1" customHeight="1" outlineLevel="1">
      <c r="A1008" s="130" t="s">
        <v>10467</v>
      </c>
      <c r="B1008" s="130" t="s">
        <v>10468</v>
      </c>
      <c r="C1008" s="130" t="s">
        <v>10469</v>
      </c>
      <c r="D1008" s="130" t="s">
        <v>12128</v>
      </c>
      <c r="E1008" s="130" t="s">
        <v>18682</v>
      </c>
      <c r="F1008" s="169">
        <v>8.972891882273408E-2</v>
      </c>
      <c r="G1008" s="132" t="str">
        <f ca="1">IFERROR(_xll.BQL($A1008, "cur_mkt_cap(currency=EUR)")/1000000, " ")</f>
        <v xml:space="preserve"> </v>
      </c>
      <c r="M1008" s="305">
        <f t="shared" si="40"/>
        <v>5.805461047830894E-5</v>
      </c>
      <c r="N1008" s="223">
        <f t="shared" si="41"/>
        <v>9.7752390958111084E-4</v>
      </c>
      <c r="O1008" s="172" t="str">
        <f>IFERROR(IF(VLOOKUP($C1008,'MSCI Database'!$C:$R,2, FALSE)="","",VLOOKUP($C1008,'MSCI Database'!$C:$R,2, FALSE)),"")</f>
        <v>Textiles, Apparel &amp; Luxury Goods</v>
      </c>
      <c r="P1008" s="186" t="str">
        <f>IFERROR(IF(VLOOKUP($C1008,'MSCI Database'!$C:$R,3, FALSE)="","",VLOOKUP($C1008,'MSCI Database'!$C:$R,3, FALSE)),"")</f>
        <v>AA</v>
      </c>
      <c r="Q1008" s="164" t="str">
        <f>IFERROR(IF(VLOOKUP($C1008,'MSCI Database'!$C:$R,4, FALSE)="","",VLOOKUP($C1008,'MSCI Database'!$C:$R,4, FALSE)),"")</f>
        <v>0</v>
      </c>
      <c r="R1008" s="164">
        <f>IFERROR(IF(VLOOKUP($C1008,'MSCI Database'!$C:$R,5, FALSE)="","",VLOOKUP($C1008,'MSCI Database'!$C:$R,5, FALSE)),"")</f>
        <v>8.5</v>
      </c>
      <c r="S1008" s="164">
        <f>IFERROR(IF(VLOOKUP($C1008,'MSCI Database'!$C:$R,6, FALSE)="","",VLOOKUP($C1008,'MSCI Database'!$C:$R,6, FALSE)),"")</f>
        <v>5.3</v>
      </c>
      <c r="T1008" s="211">
        <f>IFERROR(IF(VLOOKUP($C1008,'MSCI Database'!$C:$R,7, FALSE)="","",VLOOKUP($C1008,'MSCI Database'!$C:$R,7, FALSE)),"")</f>
        <v>6.1</v>
      </c>
      <c r="U1008" s="164">
        <f>IFERROR(IF(VLOOKUP($C1008,'MSCI Database'!$C:$R,8, FALSE)="","",VLOOKUP($C1008,'MSCI Database'!$C:$R,8, FALSE)),"")</f>
        <v>4</v>
      </c>
      <c r="V1008" s="175">
        <f>IFERROR(IF(VLOOKUP($C1008,'MSCI Database'!$C:$R,9, FALSE)="","",VLOOKUP($C1008,'MSCI Database'!$C:$R,9, FALSE)),"")</f>
        <v>5.2</v>
      </c>
      <c r="W1008" s="165">
        <f t="shared" ca="1" si="39"/>
        <v>0</v>
      </c>
      <c r="X1008" s="166">
        <f>IFERROR(IF(VLOOKUP($C1008,'MSCI Database'!$C:$R,10, FALSE)="","",VLOOKUP($C1008,'MSCI Database'!$C:$R,10, FALSE)),"")</f>
        <v>54300</v>
      </c>
      <c r="Y1008" s="133" t="str">
        <f>IFERROR(IF(VLOOKUP($C1008,'MSCI Database'!$C:$R,11, FALSE)="","",VLOOKUP($C1008,'MSCI Database'!$C:$R,11, FALSE)),"")</f>
        <v>2019</v>
      </c>
      <c r="Z1008" s="133" t="str">
        <f>IFERROR(IF(VLOOKUP($C1008,'MSCI Database'!$C:$R,12, FALSE)="","",VLOOKUP($C1008,'MSCI Database'!$C:$R,12, FALSE)),"")</f>
        <v>Reported</v>
      </c>
      <c r="AA1008" s="202" t="str">
        <f>IFERROR(IF(VLOOKUP($C1008,'MSCI Database'!$C:$R,13, FALSE)="","",VLOOKUP($C1008,'MSCI Database'!$C:$R,13, FALSE)),"")</f>
        <v/>
      </c>
    </row>
    <row r="1009" spans="1:27" s="130" customFormat="1" ht="15" hidden="1" customHeight="1" outlineLevel="1">
      <c r="A1009" s="130" t="s">
        <v>10185</v>
      </c>
      <c r="B1009" s="130" t="s">
        <v>10186</v>
      </c>
      <c r="C1009" s="130" t="s">
        <v>10187</v>
      </c>
      <c r="D1009" s="130" t="s">
        <v>12128</v>
      </c>
      <c r="E1009" s="130" t="s">
        <v>18673</v>
      </c>
      <c r="F1009" s="169">
        <v>8.9689321370532205E-2</v>
      </c>
      <c r="G1009" s="132" t="str">
        <f ca="1">IFERROR(_xll.BQL($A1009, "cur_mkt_cap(currency=EUR)")/1000000, " ")</f>
        <v xml:space="preserve"> </v>
      </c>
      <c r="M1009" s="305">
        <f t="shared" si="40"/>
        <v>5.8028990926734332E-5</v>
      </c>
      <c r="N1009" s="223">
        <f t="shared" si="41"/>
        <v>9.7709252740473245E-4</v>
      </c>
      <c r="O1009" s="172" t="str">
        <f>IFERROR(IF(VLOOKUP($C1009,'MSCI Database'!$C:$R,2, FALSE)="","",VLOOKUP($C1009,'MSCI Database'!$C:$R,2, FALSE)),"")</f>
        <v>Industrial Machinery</v>
      </c>
      <c r="P1009" s="186" t="str">
        <f>IFERROR(IF(VLOOKUP($C1009,'MSCI Database'!$C:$R,3, FALSE)="","",VLOOKUP($C1009,'MSCI Database'!$C:$R,3, FALSE)),"")</f>
        <v>BBB</v>
      </c>
      <c r="Q1009" s="164" t="str">
        <f>IFERROR(IF(VLOOKUP($C1009,'MSCI Database'!$C:$R,4, FALSE)="","",VLOOKUP($C1009,'MSCI Database'!$C:$R,4, FALSE)),"")</f>
        <v>0</v>
      </c>
      <c r="R1009" s="164">
        <f>IFERROR(IF(VLOOKUP($C1009,'MSCI Database'!$C:$R,5, FALSE)="","",VLOOKUP($C1009,'MSCI Database'!$C:$R,5, FALSE)),"")</f>
        <v>5.6</v>
      </c>
      <c r="S1009" s="164">
        <f>IFERROR(IF(VLOOKUP($C1009,'MSCI Database'!$C:$R,6, FALSE)="","",VLOOKUP($C1009,'MSCI Database'!$C:$R,6, FALSE)),"")</f>
        <v>3.6</v>
      </c>
      <c r="T1009" s="211">
        <f>IFERROR(IF(VLOOKUP($C1009,'MSCI Database'!$C:$R,7, FALSE)="","",VLOOKUP($C1009,'MSCI Database'!$C:$R,7, FALSE)),"")</f>
        <v>5.0999999999999996</v>
      </c>
      <c r="U1009" s="164">
        <f>IFERROR(IF(VLOOKUP($C1009,'MSCI Database'!$C:$R,8, FALSE)="","",VLOOKUP($C1009,'MSCI Database'!$C:$R,8, FALSE)),"")</f>
        <v>6.3</v>
      </c>
      <c r="V1009" s="175">
        <f>IFERROR(IF(VLOOKUP($C1009,'MSCI Database'!$C:$R,9, FALSE)="","",VLOOKUP($C1009,'MSCI Database'!$C:$R,9, FALSE)),"")</f>
        <v>5.2</v>
      </c>
      <c r="W1009" s="165">
        <f t="shared" ca="1" si="39"/>
        <v>0</v>
      </c>
      <c r="X1009" s="166">
        <f>IFERROR(IF(VLOOKUP($C1009,'MSCI Database'!$C:$R,10, FALSE)="","",VLOOKUP($C1009,'MSCI Database'!$C:$R,10, FALSE)),"")</f>
        <v>96339</v>
      </c>
      <c r="Y1009" s="133" t="str">
        <f>IFERROR(IF(VLOOKUP($C1009,'MSCI Database'!$C:$R,11, FALSE)="","",VLOOKUP($C1009,'MSCI Database'!$C:$R,11, FALSE)),"")</f>
        <v>2019</v>
      </c>
      <c r="Z1009" s="133" t="str">
        <f>IFERROR(IF(VLOOKUP($C1009,'MSCI Database'!$C:$R,12, FALSE)="","",VLOOKUP($C1009,'MSCI Database'!$C:$R,12, FALSE)),"")</f>
        <v>E.Segmt-Moderate</v>
      </c>
      <c r="AA1009" s="202" t="str">
        <f>IFERROR(IF(VLOOKUP($C1009,'MSCI Database'!$C:$R,13, FALSE)="","",VLOOKUP($C1009,'MSCI Database'!$C:$R,13, FALSE)),"")</f>
        <v/>
      </c>
    </row>
    <row r="1010" spans="1:27" s="130" customFormat="1" ht="15" hidden="1" customHeight="1" outlineLevel="1">
      <c r="A1010" s="130" t="s">
        <v>8932</v>
      </c>
      <c r="B1010" s="130" t="s">
        <v>8933</v>
      </c>
      <c r="C1010" s="130" t="s">
        <v>8934</v>
      </c>
      <c r="D1010" s="130" t="s">
        <v>12128</v>
      </c>
      <c r="E1010" s="130" t="s">
        <v>18674</v>
      </c>
      <c r="F1010" s="169">
        <v>8.9516731288785414E-2</v>
      </c>
      <c r="G1010" s="132" t="str">
        <f ca="1">IFERROR(_xll.BQL($A1010, "cur_mkt_cap(currency=EUR)")/1000000, " ")</f>
        <v xml:space="preserve"> </v>
      </c>
      <c r="M1010" s="305">
        <f t="shared" si="40"/>
        <v>5.7917325143844162E-5</v>
      </c>
      <c r="N1010" s="223">
        <f t="shared" si="41"/>
        <v>9.7521229822469129E-4</v>
      </c>
      <c r="O1010" s="172" t="str">
        <f>IFERROR(IF(VLOOKUP($C1010,'MSCI Database'!$C:$R,2, FALSE)="","",VLOOKUP($C1010,'MSCI Database'!$C:$R,2, FALSE)),"")</f>
        <v>Household &amp; Personal Products</v>
      </c>
      <c r="P1010" s="186" t="str">
        <f>IFERROR(IF(VLOOKUP($C1010,'MSCI Database'!$C:$R,3, FALSE)="","",VLOOKUP($C1010,'MSCI Database'!$C:$R,3, FALSE)),"")</f>
        <v>BBB</v>
      </c>
      <c r="Q1010" s="164" t="str">
        <f>IFERROR(IF(VLOOKUP($C1010,'MSCI Database'!$C:$R,4, FALSE)="","",VLOOKUP($C1010,'MSCI Database'!$C:$R,4, FALSE)),"")</f>
        <v>1</v>
      </c>
      <c r="R1010" s="164">
        <f>IFERROR(IF(VLOOKUP($C1010,'MSCI Database'!$C:$R,5, FALSE)="","",VLOOKUP($C1010,'MSCI Database'!$C:$R,5, FALSE)),"")</f>
        <v>5.6</v>
      </c>
      <c r="S1010" s="164">
        <f>IFERROR(IF(VLOOKUP($C1010,'MSCI Database'!$C:$R,6, FALSE)="","",VLOOKUP($C1010,'MSCI Database'!$C:$R,6, FALSE)),"")</f>
        <v>3.4</v>
      </c>
      <c r="T1010" s="211">
        <f>IFERROR(IF(VLOOKUP($C1010,'MSCI Database'!$C:$R,7, FALSE)="","",VLOOKUP($C1010,'MSCI Database'!$C:$R,7, FALSE)),"")</f>
        <v>5.4</v>
      </c>
      <c r="U1010" s="164">
        <f>IFERROR(IF(VLOOKUP($C1010,'MSCI Database'!$C:$R,8, FALSE)="","",VLOOKUP($C1010,'MSCI Database'!$C:$R,8, FALSE)),"")</f>
        <v>6.6</v>
      </c>
      <c r="V1010" s="175">
        <f>IFERROR(IF(VLOOKUP($C1010,'MSCI Database'!$C:$R,9, FALSE)="","",VLOOKUP($C1010,'MSCI Database'!$C:$R,9, FALSE)),"")</f>
        <v>5.0999999999999996</v>
      </c>
      <c r="W1010" s="165">
        <f t="shared" ca="1" si="39"/>
        <v>0</v>
      </c>
      <c r="X1010" s="166">
        <f>IFERROR(IF(VLOOKUP($C1010,'MSCI Database'!$C:$R,10, FALSE)="","",VLOOKUP($C1010,'MSCI Database'!$C:$R,10, FALSE)),"")</f>
        <v>168227</v>
      </c>
      <c r="Y1010" s="133" t="str">
        <f>IFERROR(IF(VLOOKUP($C1010,'MSCI Database'!$C:$R,11, FALSE)="","",VLOOKUP($C1010,'MSCI Database'!$C:$R,11, FALSE)),"")</f>
        <v>2019</v>
      </c>
      <c r="Z1010" s="133" t="str">
        <f>IFERROR(IF(VLOOKUP($C1010,'MSCI Database'!$C:$R,12, FALSE)="","",VLOOKUP($C1010,'MSCI Database'!$C:$R,12, FALSE)),"")</f>
        <v>E.Segmt-Moderate</v>
      </c>
      <c r="AA1010" s="202" t="str">
        <f>IFERROR(IF(VLOOKUP($C1010,'MSCI Database'!$C:$R,13, FALSE)="","",VLOOKUP($C1010,'MSCI Database'!$C:$R,13, FALSE)),"")</f>
        <v>Fully independent committees for oversight of audit and pay practices</v>
      </c>
    </row>
    <row r="1011" spans="1:27" s="130" customFormat="1" ht="15" hidden="1" customHeight="1" outlineLevel="1">
      <c r="A1011" s="130" t="s">
        <v>9059</v>
      </c>
      <c r="B1011" s="130" t="s">
        <v>9060</v>
      </c>
      <c r="C1011" s="130" t="s">
        <v>9061</v>
      </c>
      <c r="D1011" s="130" t="s">
        <v>12128</v>
      </c>
      <c r="E1011" s="130" t="s">
        <v>18673</v>
      </c>
      <c r="F1011" s="169">
        <v>8.9105164658812158E-2</v>
      </c>
      <c r="G1011" s="132" t="str">
        <f ca="1">IFERROR(_xll.BQL($A1011, "cur_mkt_cap(currency=EUR)")/1000000, " ")</f>
        <v xml:space="preserve"> </v>
      </c>
      <c r="M1011" s="305">
        <f t="shared" si="40"/>
        <v>5.7651041534251462E-5</v>
      </c>
      <c r="N1011" s="223">
        <f t="shared" si="41"/>
        <v>9.7072861307097422E-4</v>
      </c>
      <c r="O1011" s="172" t="str">
        <f>IFERROR(IF(VLOOKUP($C1011,'MSCI Database'!$C:$R,2, FALSE)="","",VLOOKUP($C1011,'MSCI Database'!$C:$R,2, FALSE)),"")</f>
        <v>Airlines</v>
      </c>
      <c r="P1011" s="186" t="str">
        <f>IFERROR(IF(VLOOKUP($C1011,'MSCI Database'!$C:$R,3, FALSE)="","",VLOOKUP($C1011,'MSCI Database'!$C:$R,3, FALSE)),"")</f>
        <v>BBB</v>
      </c>
      <c r="Q1011" s="164" t="str">
        <f>IFERROR(IF(VLOOKUP($C1011,'MSCI Database'!$C:$R,4, FALSE)="","",VLOOKUP($C1011,'MSCI Database'!$C:$R,4, FALSE)),"")</f>
        <v/>
      </c>
      <c r="R1011" s="164">
        <f>IFERROR(IF(VLOOKUP($C1011,'MSCI Database'!$C:$R,5, FALSE)="","",VLOOKUP($C1011,'MSCI Database'!$C:$R,5, FALSE)),"")</f>
        <v>5.2</v>
      </c>
      <c r="S1011" s="164">
        <f>IFERROR(IF(VLOOKUP($C1011,'MSCI Database'!$C:$R,6, FALSE)="","",VLOOKUP($C1011,'MSCI Database'!$C:$R,6, FALSE)),"")</f>
        <v>3.8</v>
      </c>
      <c r="T1011" s="211">
        <f>IFERROR(IF(VLOOKUP($C1011,'MSCI Database'!$C:$R,7, FALSE)="","",VLOOKUP($C1011,'MSCI Database'!$C:$R,7, FALSE)),"")</f>
        <v>4.4000000000000004</v>
      </c>
      <c r="U1011" s="164">
        <f>IFERROR(IF(VLOOKUP($C1011,'MSCI Database'!$C:$R,8, FALSE)="","",VLOOKUP($C1011,'MSCI Database'!$C:$R,8, FALSE)),"")</f>
        <v>5.4</v>
      </c>
      <c r="V1011" s="175">
        <f>IFERROR(IF(VLOOKUP($C1011,'MSCI Database'!$C:$R,9, FALSE)="","",VLOOKUP($C1011,'MSCI Database'!$C:$R,9, FALSE)),"")</f>
        <v>4.5999999999999996</v>
      </c>
      <c r="W1011" s="165">
        <f t="shared" ca="1" si="39"/>
        <v>0</v>
      </c>
      <c r="X1011" s="166">
        <f>IFERROR(IF(VLOOKUP($C1011,'MSCI Database'!$C:$R,10, FALSE)="","",VLOOKUP($C1011,'MSCI Database'!$C:$R,10, FALSE)),"")</f>
        <v>7923060</v>
      </c>
      <c r="Y1011" s="133" t="str">
        <f>IFERROR(IF(VLOOKUP($C1011,'MSCI Database'!$C:$R,11, FALSE)="","",VLOOKUP($C1011,'MSCI Database'!$C:$R,11, FALSE)),"")</f>
        <v>2019</v>
      </c>
      <c r="Z1011" s="133" t="str">
        <f>IFERROR(IF(VLOOKUP($C1011,'MSCI Database'!$C:$R,12, FALSE)="","",VLOOKUP($C1011,'MSCI Database'!$C:$R,12, FALSE)),"")</f>
        <v>E.CSI</v>
      </c>
      <c r="AA1011" s="202" t="str">
        <f>IFERROR(IF(VLOOKUP($C1011,'MSCI Database'!$C:$R,13, FALSE)="","",VLOOKUP($C1011,'MSCI Database'!$C:$R,13, FALSE)),"")</f>
        <v/>
      </c>
    </row>
    <row r="1012" spans="1:27" s="130" customFormat="1" ht="15" hidden="1" customHeight="1" outlineLevel="1">
      <c r="A1012" s="130" t="s">
        <v>11093</v>
      </c>
      <c r="B1012" s="130" t="s">
        <v>11094</v>
      </c>
      <c r="C1012" s="130" t="s">
        <v>11095</v>
      </c>
      <c r="D1012" s="130" t="s">
        <v>12128</v>
      </c>
      <c r="E1012" s="130" t="s">
        <v>18689</v>
      </c>
      <c r="F1012" s="169">
        <v>8.8842385953931929E-2</v>
      </c>
      <c r="G1012" s="132" t="str">
        <f ca="1">IFERROR(_xll.BQL($A1012, "cur_mkt_cap(currency=EUR)")/1000000, " ")</f>
        <v xml:space="preserve"> </v>
      </c>
      <c r="M1012" s="305">
        <f t="shared" si="40"/>
        <v>5.7481023712193952E-5</v>
      </c>
      <c r="N1012" s="223">
        <f t="shared" si="41"/>
        <v>9.6786585187514783E-4</v>
      </c>
      <c r="O1012" s="172" t="str">
        <f>IFERROR(IF(VLOOKUP($C1012,'MSCI Database'!$C:$R,2, FALSE)="","",VLOOKUP($C1012,'MSCI Database'!$C:$R,2, FALSE)),"")</f>
        <v>Software &amp; Services</v>
      </c>
      <c r="P1012" s="186" t="str">
        <f>IFERROR(IF(VLOOKUP($C1012,'MSCI Database'!$C:$R,3, FALSE)="","",VLOOKUP($C1012,'MSCI Database'!$C:$R,3, FALSE)),"")</f>
        <v>B</v>
      </c>
      <c r="Q1012" s="164" t="str">
        <f>IFERROR(IF(VLOOKUP($C1012,'MSCI Database'!$C:$R,4, FALSE)="","",VLOOKUP($C1012,'MSCI Database'!$C:$R,4, FALSE)),"")</f>
        <v>0</v>
      </c>
      <c r="R1012" s="164">
        <f>IFERROR(IF(VLOOKUP($C1012,'MSCI Database'!$C:$R,5, FALSE)="","",VLOOKUP($C1012,'MSCI Database'!$C:$R,5, FALSE)),"")</f>
        <v>2.6</v>
      </c>
      <c r="S1012" s="164">
        <f>IFERROR(IF(VLOOKUP($C1012,'MSCI Database'!$C:$R,6, FALSE)="","",VLOOKUP($C1012,'MSCI Database'!$C:$R,6, FALSE)),"")</f>
        <v>3.8</v>
      </c>
      <c r="T1012" s="211">
        <f>IFERROR(IF(VLOOKUP($C1012,'MSCI Database'!$C:$R,7, FALSE)="","",VLOOKUP($C1012,'MSCI Database'!$C:$R,7, FALSE)),"")</f>
        <v>2.8</v>
      </c>
      <c r="U1012" s="164">
        <f>IFERROR(IF(VLOOKUP($C1012,'MSCI Database'!$C:$R,8, FALSE)="","",VLOOKUP($C1012,'MSCI Database'!$C:$R,8, FALSE)),"")</f>
        <v>4.2</v>
      </c>
      <c r="V1012" s="175">
        <f>IFERROR(IF(VLOOKUP($C1012,'MSCI Database'!$C:$R,9, FALSE)="","",VLOOKUP($C1012,'MSCI Database'!$C:$R,9, FALSE)),"")</f>
        <v>3.5</v>
      </c>
      <c r="W1012" s="165">
        <f t="shared" ca="1" si="39"/>
        <v>0</v>
      </c>
      <c r="X1012" s="166">
        <f>IFERROR(IF(VLOOKUP($C1012,'MSCI Database'!$C:$R,10, FALSE)="","",VLOOKUP($C1012,'MSCI Database'!$C:$R,10, FALSE)),"")</f>
        <v>12533</v>
      </c>
      <c r="Y1012" s="133" t="str">
        <f>IFERROR(IF(VLOOKUP($C1012,'MSCI Database'!$C:$R,11, FALSE)="","",VLOOKUP($C1012,'MSCI Database'!$C:$R,11, FALSE)),"")</f>
        <v>2019</v>
      </c>
      <c r="Z1012" s="133" t="str">
        <f>IFERROR(IF(VLOOKUP($C1012,'MSCI Database'!$C:$R,12, FALSE)="","",VLOOKUP($C1012,'MSCI Database'!$C:$R,12, FALSE)),"")</f>
        <v>E.Segmt-Moderately High</v>
      </c>
      <c r="AA1012" s="202" t="str">
        <f>IFERROR(IF(VLOOKUP($C1012,'MSCI Database'!$C:$R,13, FALSE)="","",VLOOKUP($C1012,'MSCI Database'!$C:$R,13, FALSE)),"")</f>
        <v/>
      </c>
    </row>
    <row r="1013" spans="1:27" s="130" customFormat="1" ht="15" hidden="1" customHeight="1" outlineLevel="1">
      <c r="A1013" s="130" t="s">
        <v>8942</v>
      </c>
      <c r="B1013" s="130" t="s">
        <v>8943</v>
      </c>
      <c r="C1013" s="130" t="s">
        <v>8944</v>
      </c>
      <c r="D1013" s="130" t="s">
        <v>12128</v>
      </c>
      <c r="E1013" s="130" t="s">
        <v>18684</v>
      </c>
      <c r="F1013" s="169">
        <v>8.8752189711263724E-2</v>
      </c>
      <c r="G1013" s="132" t="str">
        <f ca="1">IFERROR(_xll.BQL($A1013, "cur_mkt_cap(currency=EUR)")/1000000, " ")</f>
        <v xml:space="preserve"> </v>
      </c>
      <c r="M1013" s="305">
        <f t="shared" si="40"/>
        <v>5.7422666743187625E-5</v>
      </c>
      <c r="N1013" s="223">
        <f t="shared" si="41"/>
        <v>9.6688323685070136E-4</v>
      </c>
      <c r="O1013" s="172" t="str">
        <f>IFERROR(IF(VLOOKUP($C1013,'MSCI Database'!$C:$R,2, FALSE)="","",VLOOKUP($C1013,'MSCI Database'!$C:$R,2, FALSE)),"")</f>
        <v>Commodity Chemicals</v>
      </c>
      <c r="P1013" s="186" t="str">
        <f>IFERROR(IF(VLOOKUP($C1013,'MSCI Database'!$C:$R,3, FALSE)="","",VLOOKUP($C1013,'MSCI Database'!$C:$R,3, FALSE)),"")</f>
        <v>AA</v>
      </c>
      <c r="Q1013" s="164" t="str">
        <f>IFERROR(IF(VLOOKUP($C1013,'MSCI Database'!$C:$R,4, FALSE)="","",VLOOKUP($C1013,'MSCI Database'!$C:$R,4, FALSE)),"")</f>
        <v>1</v>
      </c>
      <c r="R1013" s="164">
        <f>IFERROR(IF(VLOOKUP($C1013,'MSCI Database'!$C:$R,5, FALSE)="","",VLOOKUP($C1013,'MSCI Database'!$C:$R,5, FALSE)),"")</f>
        <v>8.4</v>
      </c>
      <c r="S1013" s="164">
        <f>IFERROR(IF(VLOOKUP($C1013,'MSCI Database'!$C:$R,6, FALSE)="","",VLOOKUP($C1013,'MSCI Database'!$C:$R,6, FALSE)),"")</f>
        <v>4.8</v>
      </c>
      <c r="T1013" s="211">
        <f>IFERROR(IF(VLOOKUP($C1013,'MSCI Database'!$C:$R,7, FALSE)="","",VLOOKUP($C1013,'MSCI Database'!$C:$R,7, FALSE)),"")</f>
        <v>2</v>
      </c>
      <c r="U1013" s="164">
        <f>IFERROR(IF(VLOOKUP($C1013,'MSCI Database'!$C:$R,8, FALSE)="","",VLOOKUP($C1013,'MSCI Database'!$C:$R,8, FALSE)),"")</f>
        <v>7.6</v>
      </c>
      <c r="V1013" s="175">
        <f>IFERROR(IF(VLOOKUP($C1013,'MSCI Database'!$C:$R,9, FALSE)="","",VLOOKUP($C1013,'MSCI Database'!$C:$R,9, FALSE)),"")</f>
        <v>5.4</v>
      </c>
      <c r="W1013" s="165">
        <f t="shared" ca="1" si="39"/>
        <v>0</v>
      </c>
      <c r="X1013" s="166">
        <f>IFERROR(IF(VLOOKUP($C1013,'MSCI Database'!$C:$R,10, FALSE)="","",VLOOKUP($C1013,'MSCI Database'!$C:$R,10, FALSE)),"")</f>
        <v>984817</v>
      </c>
      <c r="Y1013" s="133" t="str">
        <f>IFERROR(IF(VLOOKUP($C1013,'MSCI Database'!$C:$R,11, FALSE)="","",VLOOKUP($C1013,'MSCI Database'!$C:$R,11, FALSE)),"")</f>
        <v>2019</v>
      </c>
      <c r="Z1013" s="133" t="str">
        <f>IFERROR(IF(VLOOKUP($C1013,'MSCI Database'!$C:$R,12, FALSE)="","",VLOOKUP($C1013,'MSCI Database'!$C:$R,12, FALSE)),"")</f>
        <v>E.CSI</v>
      </c>
      <c r="AA1013" s="202" t="str">
        <f>IFERROR(IF(VLOOKUP($C1013,'MSCI Database'!$C:$R,13, FALSE)="","",VLOOKUP($C1013,'MSCI Database'!$C:$R,13, FALSE)),"")</f>
        <v/>
      </c>
    </row>
    <row r="1014" spans="1:27" s="130" customFormat="1" ht="15" hidden="1" customHeight="1" outlineLevel="1">
      <c r="A1014" s="130" t="s">
        <v>9372</v>
      </c>
      <c r="B1014" s="130" t="s">
        <v>9373</v>
      </c>
      <c r="C1014" s="130" t="s">
        <v>9374</v>
      </c>
      <c r="D1014" s="130" t="s">
        <v>12128</v>
      </c>
      <c r="E1014" s="130" t="s">
        <v>18689</v>
      </c>
      <c r="F1014" s="169">
        <v>8.8686995701973206E-2</v>
      </c>
      <c r="G1014" s="132" t="str">
        <f ca="1">IFERROR(_xll.BQL($A1014, "cur_mkt_cap(currency=EUR)")/1000000, " ")</f>
        <v xml:space="preserve"> </v>
      </c>
      <c r="M1014" s="305">
        <f t="shared" si="40"/>
        <v>5.7380486219176659E-5</v>
      </c>
      <c r="N1014" s="223">
        <f t="shared" si="41"/>
        <v>9.6617300091251038E-4</v>
      </c>
      <c r="O1014" s="172" t="str">
        <f>IFERROR(IF(VLOOKUP($C1014,'MSCI Database'!$C:$R,2, FALSE)="","",VLOOKUP($C1014,'MSCI Database'!$C:$R,2, FALSE)),"")</f>
        <v>Software &amp; Services</v>
      </c>
      <c r="P1014" s="186" t="str">
        <f>IFERROR(IF(VLOOKUP($C1014,'MSCI Database'!$C:$R,3, FALSE)="","",VLOOKUP($C1014,'MSCI Database'!$C:$R,3, FALSE)),"")</f>
        <v>BBB</v>
      </c>
      <c r="Q1014" s="164" t="str">
        <f>IFERROR(IF(VLOOKUP($C1014,'MSCI Database'!$C:$R,4, FALSE)="","",VLOOKUP($C1014,'MSCI Database'!$C:$R,4, FALSE)),"")</f>
        <v>1</v>
      </c>
      <c r="R1014" s="164">
        <f>IFERROR(IF(VLOOKUP($C1014,'MSCI Database'!$C:$R,5, FALSE)="","",VLOOKUP($C1014,'MSCI Database'!$C:$R,5, FALSE)),"")</f>
        <v>5</v>
      </c>
      <c r="S1014" s="164">
        <f>IFERROR(IF(VLOOKUP($C1014,'MSCI Database'!$C:$R,6, FALSE)="","",VLOOKUP($C1014,'MSCI Database'!$C:$R,6, FALSE)),"")</f>
        <v>3.9</v>
      </c>
      <c r="T1014" s="211">
        <f>IFERROR(IF(VLOOKUP($C1014,'MSCI Database'!$C:$R,7, FALSE)="","",VLOOKUP($C1014,'MSCI Database'!$C:$R,7, FALSE)),"")</f>
        <v>4.2</v>
      </c>
      <c r="U1014" s="164">
        <f>IFERROR(IF(VLOOKUP($C1014,'MSCI Database'!$C:$R,8, FALSE)="","",VLOOKUP($C1014,'MSCI Database'!$C:$R,8, FALSE)),"")</f>
        <v>5.8</v>
      </c>
      <c r="V1014" s="175">
        <f>IFERROR(IF(VLOOKUP($C1014,'MSCI Database'!$C:$R,9, FALSE)="","",VLOOKUP($C1014,'MSCI Database'!$C:$R,9, FALSE)),"")</f>
        <v>4.7</v>
      </c>
      <c r="W1014" s="165">
        <f t="shared" ca="1" si="39"/>
        <v>0</v>
      </c>
      <c r="X1014" s="166">
        <f>IFERROR(IF(VLOOKUP($C1014,'MSCI Database'!$C:$R,10, FALSE)="","",VLOOKUP($C1014,'MSCI Database'!$C:$R,10, FALSE)),"")</f>
        <v>6709</v>
      </c>
      <c r="Y1014" s="133" t="str">
        <f>IFERROR(IF(VLOOKUP($C1014,'MSCI Database'!$C:$R,11, FALSE)="","",VLOOKUP($C1014,'MSCI Database'!$C:$R,11, FALSE)),"")</f>
        <v>2019</v>
      </c>
      <c r="Z1014" s="133" t="str">
        <f>IFERROR(IF(VLOOKUP($C1014,'MSCI Database'!$C:$R,12, FALSE)="","",VLOOKUP($C1014,'MSCI Database'!$C:$R,12, FALSE)),"")</f>
        <v>E.Segmt-Moderate</v>
      </c>
      <c r="AA1014" s="202" t="str">
        <f>IFERROR(IF(VLOOKUP($C1014,'MSCI Database'!$C:$R,13, FALSE)="","",VLOOKUP($C1014,'MSCI Database'!$C:$R,13, FALSE)),"")</f>
        <v/>
      </c>
    </row>
    <row r="1015" spans="1:27" s="130" customFormat="1" ht="15" hidden="1" customHeight="1" outlineLevel="1">
      <c r="A1015" s="130" t="s">
        <v>10600</v>
      </c>
      <c r="B1015" s="130" t="s">
        <v>10601</v>
      </c>
      <c r="C1015" s="130" t="s">
        <v>10602</v>
      </c>
      <c r="D1015" s="130" t="s">
        <v>12128</v>
      </c>
      <c r="E1015" s="130" t="s">
        <v>18689</v>
      </c>
      <c r="F1015" s="169">
        <v>8.8662041725648955E-2</v>
      </c>
      <c r="G1015" s="132" t="str">
        <f ca="1">IFERROR(_xll.BQL($A1015, "cur_mkt_cap(currency=EUR)")/1000000, " ")</f>
        <v xml:space="preserve"> </v>
      </c>
      <c r="M1015" s="305">
        <f t="shared" si="40"/>
        <v>5.736434099649487E-5</v>
      </c>
      <c r="N1015" s="223">
        <f t="shared" si="41"/>
        <v>9.6590114754777437E-4</v>
      </c>
      <c r="O1015" s="172" t="str">
        <f>IFERROR(IF(VLOOKUP($C1015,'MSCI Database'!$C:$R,2, FALSE)="","",VLOOKUP($C1015,'MSCI Database'!$C:$R,2, FALSE)),"")</f>
        <v>Software &amp; Services</v>
      </c>
      <c r="P1015" s="186" t="str">
        <f>IFERROR(IF(VLOOKUP($C1015,'MSCI Database'!$C:$R,3, FALSE)="","",VLOOKUP($C1015,'MSCI Database'!$C:$R,3, FALSE)),"")</f>
        <v>BBB</v>
      </c>
      <c r="Q1015" s="164" t="str">
        <f>IFERROR(IF(VLOOKUP($C1015,'MSCI Database'!$C:$R,4, FALSE)="","",VLOOKUP($C1015,'MSCI Database'!$C:$R,4, FALSE)),"")</f>
        <v>1</v>
      </c>
      <c r="R1015" s="164">
        <f>IFERROR(IF(VLOOKUP($C1015,'MSCI Database'!$C:$R,5, FALSE)="","",VLOOKUP($C1015,'MSCI Database'!$C:$R,5, FALSE)),"")</f>
        <v>4.7</v>
      </c>
      <c r="S1015" s="164">
        <f>IFERROR(IF(VLOOKUP($C1015,'MSCI Database'!$C:$R,6, FALSE)="","",VLOOKUP($C1015,'MSCI Database'!$C:$R,6, FALSE)),"")</f>
        <v>8.6999999999999993</v>
      </c>
      <c r="T1015" s="211">
        <f>IFERROR(IF(VLOOKUP($C1015,'MSCI Database'!$C:$R,7, FALSE)="","",VLOOKUP($C1015,'MSCI Database'!$C:$R,7, FALSE)),"")</f>
        <v>3.5</v>
      </c>
      <c r="U1015" s="164">
        <f>IFERROR(IF(VLOOKUP($C1015,'MSCI Database'!$C:$R,8, FALSE)="","",VLOOKUP($C1015,'MSCI Database'!$C:$R,8, FALSE)),"")</f>
        <v>5.2</v>
      </c>
      <c r="V1015" s="175">
        <f>IFERROR(IF(VLOOKUP($C1015,'MSCI Database'!$C:$R,9, FALSE)="","",VLOOKUP($C1015,'MSCI Database'!$C:$R,9, FALSE)),"")</f>
        <v>4.5</v>
      </c>
      <c r="W1015" s="165">
        <f t="shared" ca="1" si="39"/>
        <v>0</v>
      </c>
      <c r="X1015" s="166">
        <f>IFERROR(IF(VLOOKUP($C1015,'MSCI Database'!$C:$R,10, FALSE)="","",VLOOKUP($C1015,'MSCI Database'!$C:$R,10, FALSE)),"")</f>
        <v>14686</v>
      </c>
      <c r="Y1015" s="133" t="str">
        <f>IFERROR(IF(VLOOKUP($C1015,'MSCI Database'!$C:$R,11, FALSE)="","",VLOOKUP($C1015,'MSCI Database'!$C:$R,11, FALSE)),"")</f>
        <v>2019</v>
      </c>
      <c r="Z1015" s="133" t="str">
        <f>IFERROR(IF(VLOOKUP($C1015,'MSCI Database'!$C:$R,12, FALSE)="","",VLOOKUP($C1015,'MSCI Database'!$C:$R,12, FALSE)),"")</f>
        <v>Reported</v>
      </c>
      <c r="AA1015" s="202" t="str">
        <f>IFERROR(IF(VLOOKUP($C1015,'MSCI Database'!$C:$R,13, FALSE)="","",VLOOKUP($C1015,'MSCI Database'!$C:$R,13, FALSE)),"")</f>
        <v/>
      </c>
    </row>
    <row r="1016" spans="1:27" s="130" customFormat="1" ht="15" hidden="1" customHeight="1" outlineLevel="1">
      <c r="A1016" s="130" t="s">
        <v>10118</v>
      </c>
      <c r="B1016" s="130" t="s">
        <v>10119</v>
      </c>
      <c r="C1016" s="130" t="s">
        <v>10120</v>
      </c>
      <c r="D1016" s="130" t="s">
        <v>12128</v>
      </c>
      <c r="E1016" s="130" t="s">
        <v>18688</v>
      </c>
      <c r="F1016" s="169">
        <v>8.8201179245652531E-2</v>
      </c>
      <c r="G1016" s="132" t="str">
        <f ca="1">IFERROR(_xll.BQL($A1016, "cur_mkt_cap(currency=EUR)")/1000000, " ")</f>
        <v xml:space="preserve"> </v>
      </c>
      <c r="M1016" s="305">
        <f t="shared" si="40"/>
        <v>5.706616297193718E-5</v>
      </c>
      <c r="N1016" s="223">
        <f t="shared" si="41"/>
        <v>9.6088042402701793E-4</v>
      </c>
      <c r="O1016" s="172" t="str">
        <f>IFERROR(IF(VLOOKUP($C1016,'MSCI Database'!$C:$R,2, FALSE)="","",VLOOKUP($C1016,'MSCI Database'!$C:$R,2, FALSE)),"")</f>
        <v>Banks</v>
      </c>
      <c r="P1016" s="186" t="str">
        <f>IFERROR(IF(VLOOKUP($C1016,'MSCI Database'!$C:$R,3, FALSE)="","",VLOOKUP($C1016,'MSCI Database'!$C:$R,3, FALSE)),"")</f>
        <v>BB</v>
      </c>
      <c r="Q1016" s="164" t="str">
        <f>IFERROR(IF(VLOOKUP($C1016,'MSCI Database'!$C:$R,4, FALSE)="","",VLOOKUP($C1016,'MSCI Database'!$C:$R,4, FALSE)),"")</f>
        <v>0</v>
      </c>
      <c r="R1016" s="164">
        <f>IFERROR(IF(VLOOKUP($C1016,'MSCI Database'!$C:$R,5, FALSE)="","",VLOOKUP($C1016,'MSCI Database'!$C:$R,5, FALSE)),"")</f>
        <v>4.2</v>
      </c>
      <c r="S1016" s="164">
        <f>IFERROR(IF(VLOOKUP($C1016,'MSCI Database'!$C:$R,6, FALSE)="","",VLOOKUP($C1016,'MSCI Database'!$C:$R,6, FALSE)),"")</f>
        <v>1.5</v>
      </c>
      <c r="T1016" s="211">
        <f>IFERROR(IF(VLOOKUP($C1016,'MSCI Database'!$C:$R,7, FALSE)="","",VLOOKUP($C1016,'MSCI Database'!$C:$R,7, FALSE)),"")</f>
        <v>2.8</v>
      </c>
      <c r="U1016" s="164">
        <f>IFERROR(IF(VLOOKUP($C1016,'MSCI Database'!$C:$R,8, FALSE)="","",VLOOKUP($C1016,'MSCI Database'!$C:$R,8, FALSE)),"")</f>
        <v>7.1</v>
      </c>
      <c r="V1016" s="175">
        <f>IFERROR(IF(VLOOKUP($C1016,'MSCI Database'!$C:$R,9, FALSE)="","",VLOOKUP($C1016,'MSCI Database'!$C:$R,9, FALSE)),"")</f>
        <v>4</v>
      </c>
      <c r="W1016" s="165">
        <f t="shared" ca="1" si="39"/>
        <v>0</v>
      </c>
      <c r="X1016" s="166">
        <f>IFERROR(IF(VLOOKUP($C1016,'MSCI Database'!$C:$R,10, FALSE)="","",VLOOKUP($C1016,'MSCI Database'!$C:$R,10, FALSE)),"")</f>
        <v>11565</v>
      </c>
      <c r="Y1016" s="133" t="str">
        <f>IFERROR(IF(VLOOKUP($C1016,'MSCI Database'!$C:$R,11, FALSE)="","",VLOOKUP($C1016,'MSCI Database'!$C:$R,11, FALSE)),"")</f>
        <v>2019</v>
      </c>
      <c r="Z1016" s="133" t="str">
        <f>IFERROR(IF(VLOOKUP($C1016,'MSCI Database'!$C:$R,12, FALSE)="","",VLOOKUP($C1016,'MSCI Database'!$C:$R,12, FALSE)),"")</f>
        <v>E.Segmt-Moderate</v>
      </c>
      <c r="AA1016" s="202" t="str">
        <f>IFERROR(IF(VLOOKUP($C1016,'MSCI Database'!$C:$R,13, FALSE)="","",VLOOKUP($C1016,'MSCI Database'!$C:$R,13, FALSE)),"")</f>
        <v/>
      </c>
    </row>
    <row r="1017" spans="1:27" s="130" customFormat="1" ht="15" hidden="1" customHeight="1" outlineLevel="1">
      <c r="A1017" s="130" t="s">
        <v>9856</v>
      </c>
      <c r="B1017" s="130" t="s">
        <v>9857</v>
      </c>
      <c r="C1017" s="130" t="s">
        <v>9858</v>
      </c>
      <c r="D1017" s="130" t="s">
        <v>12128</v>
      </c>
      <c r="E1017" s="130" t="s">
        <v>18689</v>
      </c>
      <c r="F1017" s="169">
        <v>8.8116998625673779E-2</v>
      </c>
      <c r="G1017" s="132" t="str">
        <f ca="1">IFERROR(_xll.BQL($A1017, "cur_mkt_cap(currency=EUR)")/1000000, " ")</f>
        <v xml:space="preserve"> </v>
      </c>
      <c r="M1017" s="305">
        <f t="shared" si="40"/>
        <v>5.7011698110810927E-5</v>
      </c>
      <c r="N1017" s="223">
        <f t="shared" si="41"/>
        <v>9.599633443404215E-4</v>
      </c>
      <c r="O1017" s="172" t="str">
        <f>IFERROR(IF(VLOOKUP($C1017,'MSCI Database'!$C:$R,2, FALSE)="","",VLOOKUP($C1017,'MSCI Database'!$C:$R,2, FALSE)),"")</f>
        <v>Software &amp; Services</v>
      </c>
      <c r="P1017" s="186" t="str">
        <f>IFERROR(IF(VLOOKUP($C1017,'MSCI Database'!$C:$R,3, FALSE)="","",VLOOKUP($C1017,'MSCI Database'!$C:$R,3, FALSE)),"")</f>
        <v>B</v>
      </c>
      <c r="Q1017" s="164" t="str">
        <f>IFERROR(IF(VLOOKUP($C1017,'MSCI Database'!$C:$R,4, FALSE)="","",VLOOKUP($C1017,'MSCI Database'!$C:$R,4, FALSE)),"")</f>
        <v>-1</v>
      </c>
      <c r="R1017" s="164">
        <f>IFERROR(IF(VLOOKUP($C1017,'MSCI Database'!$C:$R,5, FALSE)="","",VLOOKUP($C1017,'MSCI Database'!$C:$R,5, FALSE)),"")</f>
        <v>1.8</v>
      </c>
      <c r="S1017" s="164">
        <f>IFERROR(IF(VLOOKUP($C1017,'MSCI Database'!$C:$R,6, FALSE)="","",VLOOKUP($C1017,'MSCI Database'!$C:$R,6, FALSE)),"")</f>
        <v>6.7</v>
      </c>
      <c r="T1017" s="211">
        <f>IFERROR(IF(VLOOKUP($C1017,'MSCI Database'!$C:$R,7, FALSE)="","",VLOOKUP($C1017,'MSCI Database'!$C:$R,7, FALSE)),"")</f>
        <v>2.6</v>
      </c>
      <c r="U1017" s="164">
        <f>IFERROR(IF(VLOOKUP($C1017,'MSCI Database'!$C:$R,8, FALSE)="","",VLOOKUP($C1017,'MSCI Database'!$C:$R,8, FALSE)),"")</f>
        <v>3.3</v>
      </c>
      <c r="V1017" s="175">
        <f>IFERROR(IF(VLOOKUP($C1017,'MSCI Database'!$C:$R,9, FALSE)="","",VLOOKUP($C1017,'MSCI Database'!$C:$R,9, FALSE)),"")</f>
        <v>3.1</v>
      </c>
      <c r="W1017" s="165">
        <f t="shared" ca="1" si="39"/>
        <v>0</v>
      </c>
      <c r="X1017" s="166">
        <f>IFERROR(IF(VLOOKUP($C1017,'MSCI Database'!$C:$R,10, FALSE)="","",VLOOKUP($C1017,'MSCI Database'!$C:$R,10, FALSE)),"")</f>
        <v>20120</v>
      </c>
      <c r="Y1017" s="133" t="str">
        <f>IFERROR(IF(VLOOKUP($C1017,'MSCI Database'!$C:$R,11, FALSE)="","",VLOOKUP($C1017,'MSCI Database'!$C:$R,11, FALSE)),"")</f>
        <v>2019</v>
      </c>
      <c r="Z1017" s="133" t="str">
        <f>IFERROR(IF(VLOOKUP($C1017,'MSCI Database'!$C:$R,12, FALSE)="","",VLOOKUP($C1017,'MSCI Database'!$C:$R,12, FALSE)),"")</f>
        <v>E.Segmt-Moderately High</v>
      </c>
      <c r="AA1017" s="202" t="str">
        <f>IFERROR(IF(VLOOKUP($C1017,'MSCI Database'!$C:$R,13, FALSE)="","",VLOOKUP($C1017,'MSCI Database'!$C:$R,13, FALSE)),"")</f>
        <v/>
      </c>
    </row>
    <row r="1018" spans="1:27" s="130" customFormat="1" ht="15" hidden="1" customHeight="1" outlineLevel="1">
      <c r="A1018" s="130" t="s">
        <v>10838</v>
      </c>
      <c r="B1018" s="130" t="s">
        <v>10839</v>
      </c>
      <c r="C1018" s="130" t="s">
        <v>10840</v>
      </c>
      <c r="D1018" s="130" t="s">
        <v>12128</v>
      </c>
      <c r="E1018" s="130" t="s">
        <v>100</v>
      </c>
      <c r="F1018" s="169">
        <v>8.799282433768589E-2</v>
      </c>
      <c r="G1018" s="132" t="str">
        <f ca="1">IFERROR(_xll.BQL($A1018, "cur_mkt_cap(currency=EUR)")/1000000, " ")</f>
        <v xml:space="preserve"> </v>
      </c>
      <c r="M1018" s="305">
        <f t="shared" si="40"/>
        <v>5.6931357346482762E-5</v>
      </c>
      <c r="N1018" s="223">
        <f t="shared" si="41"/>
        <v>9.5861056602707551E-4</v>
      </c>
      <c r="O1018" s="172" t="str">
        <f>IFERROR(IF(VLOOKUP($C1018,'MSCI Database'!$C:$R,2, FALSE)="","",VLOOKUP($C1018,'MSCI Database'!$C:$R,2, FALSE)),"")</f>
        <v>Utilities</v>
      </c>
      <c r="P1018" s="186" t="str">
        <f>IFERROR(IF(VLOOKUP($C1018,'MSCI Database'!$C:$R,3, FALSE)="","",VLOOKUP($C1018,'MSCI Database'!$C:$R,3, FALSE)),"")</f>
        <v>A</v>
      </c>
      <c r="Q1018" s="164" t="str">
        <f>IFERROR(IF(VLOOKUP($C1018,'MSCI Database'!$C:$R,4, FALSE)="","",VLOOKUP($C1018,'MSCI Database'!$C:$R,4, FALSE)),"")</f>
        <v>0</v>
      </c>
      <c r="R1018" s="164">
        <f>IFERROR(IF(VLOOKUP($C1018,'MSCI Database'!$C:$R,5, FALSE)="","",VLOOKUP($C1018,'MSCI Database'!$C:$R,5, FALSE)),"")</f>
        <v>6.1</v>
      </c>
      <c r="S1018" s="164">
        <f>IFERROR(IF(VLOOKUP($C1018,'MSCI Database'!$C:$R,6, FALSE)="","",VLOOKUP($C1018,'MSCI Database'!$C:$R,6, FALSE)),"")</f>
        <v>8.5</v>
      </c>
      <c r="T1018" s="211">
        <f>IFERROR(IF(VLOOKUP($C1018,'MSCI Database'!$C:$R,7, FALSE)="","",VLOOKUP($C1018,'MSCI Database'!$C:$R,7, FALSE)),"")</f>
        <v>3.8</v>
      </c>
      <c r="U1018" s="164">
        <f>IFERROR(IF(VLOOKUP($C1018,'MSCI Database'!$C:$R,8, FALSE)="","",VLOOKUP($C1018,'MSCI Database'!$C:$R,8, FALSE)),"")</f>
        <v>4.4000000000000004</v>
      </c>
      <c r="V1018" s="175">
        <f>IFERROR(IF(VLOOKUP($C1018,'MSCI Database'!$C:$R,9, FALSE)="","",VLOOKUP($C1018,'MSCI Database'!$C:$R,9, FALSE)),"")</f>
        <v>5.8</v>
      </c>
      <c r="W1018" s="165">
        <f t="shared" ca="1" si="39"/>
        <v>0</v>
      </c>
      <c r="X1018" s="166">
        <f>IFERROR(IF(VLOOKUP($C1018,'MSCI Database'!$C:$R,10, FALSE)="","",VLOOKUP($C1018,'MSCI Database'!$C:$R,10, FALSE)),"")</f>
        <v>21104</v>
      </c>
      <c r="Y1018" s="133" t="str">
        <f>IFERROR(IF(VLOOKUP($C1018,'MSCI Database'!$C:$R,11, FALSE)="","",VLOOKUP($C1018,'MSCI Database'!$C:$R,11, FALSE)),"")</f>
        <v>2018</v>
      </c>
      <c r="Z1018" s="133" t="str">
        <f>IFERROR(IF(VLOOKUP($C1018,'MSCI Database'!$C:$R,12, FALSE)="","",VLOOKUP($C1018,'MSCI Database'!$C:$R,12, FALSE)),"")</f>
        <v>Reported</v>
      </c>
      <c r="AA1018" s="202" t="str">
        <f>IFERROR(IF(VLOOKUP($C1018,'MSCI Database'!$C:$R,13, FALSE)="","",VLOOKUP($C1018,'MSCI Database'!$C:$R,13, FALSE)),"")</f>
        <v/>
      </c>
    </row>
    <row r="1019" spans="1:27" s="130" customFormat="1" ht="15" hidden="1" customHeight="1" outlineLevel="1">
      <c r="A1019" s="130" t="s">
        <v>10149</v>
      </c>
      <c r="B1019" s="130" t="s">
        <v>10150</v>
      </c>
      <c r="C1019" s="130" t="s">
        <v>10151</v>
      </c>
      <c r="D1019" s="130" t="s">
        <v>12128</v>
      </c>
      <c r="E1019" s="130" t="s">
        <v>12133</v>
      </c>
      <c r="F1019" s="169">
        <v>8.7974244102184615E-2</v>
      </c>
      <c r="G1019" s="132" t="str">
        <f ca="1">IFERROR(_xll.BQL($A1019, "cur_mkt_cap(currency=EUR)")/1000000, " ")</f>
        <v xml:space="preserve"> </v>
      </c>
      <c r="M1019" s="305">
        <f t="shared" si="40"/>
        <v>5.6919335934113441E-5</v>
      </c>
      <c r="N1019" s="223">
        <f t="shared" si="41"/>
        <v>9.5840814940725621E-4</v>
      </c>
      <c r="O1019" s="172" t="str">
        <f>IFERROR(IF(VLOOKUP($C1019,'MSCI Database'!$C:$R,2, FALSE)="","",VLOOKUP($C1019,'MSCI Database'!$C:$R,2, FALSE)),"")</f>
        <v>Health Care Providers &amp; Services</v>
      </c>
      <c r="P1019" s="186" t="str">
        <f>IFERROR(IF(VLOOKUP($C1019,'MSCI Database'!$C:$R,3, FALSE)="","",VLOOKUP($C1019,'MSCI Database'!$C:$R,3, FALSE)),"")</f>
        <v>BB</v>
      </c>
      <c r="Q1019" s="164" t="str">
        <f>IFERROR(IF(VLOOKUP($C1019,'MSCI Database'!$C:$R,4, FALSE)="","",VLOOKUP($C1019,'MSCI Database'!$C:$R,4, FALSE)),"")</f>
        <v>0</v>
      </c>
      <c r="R1019" s="164">
        <f>IFERROR(IF(VLOOKUP($C1019,'MSCI Database'!$C:$R,5, FALSE)="","",VLOOKUP($C1019,'MSCI Database'!$C:$R,5, FALSE)),"")</f>
        <v>3.3</v>
      </c>
      <c r="S1019" s="164">
        <f>IFERROR(IF(VLOOKUP($C1019,'MSCI Database'!$C:$R,6, FALSE)="","",VLOOKUP($C1019,'MSCI Database'!$C:$R,6, FALSE)),"")</f>
        <v>6.7</v>
      </c>
      <c r="T1019" s="211">
        <f>IFERROR(IF(VLOOKUP($C1019,'MSCI Database'!$C:$R,7, FALSE)="","",VLOOKUP($C1019,'MSCI Database'!$C:$R,7, FALSE)),"")</f>
        <v>2.5</v>
      </c>
      <c r="U1019" s="164">
        <f>IFERROR(IF(VLOOKUP($C1019,'MSCI Database'!$C:$R,8, FALSE)="","",VLOOKUP($C1019,'MSCI Database'!$C:$R,8, FALSE)),"")</f>
        <v>6.4</v>
      </c>
      <c r="V1019" s="175">
        <f>IFERROR(IF(VLOOKUP($C1019,'MSCI Database'!$C:$R,9, FALSE)="","",VLOOKUP($C1019,'MSCI Database'!$C:$R,9, FALSE)),"")</f>
        <v>4.0999999999999996</v>
      </c>
      <c r="W1019" s="165">
        <f t="shared" ca="1" si="39"/>
        <v>0</v>
      </c>
      <c r="X1019" s="166">
        <f>IFERROR(IF(VLOOKUP($C1019,'MSCI Database'!$C:$R,10, FALSE)="","",VLOOKUP($C1019,'MSCI Database'!$C:$R,10, FALSE)),"")</f>
        <v>620</v>
      </c>
      <c r="Y1019" s="133" t="str">
        <f>IFERROR(IF(VLOOKUP($C1019,'MSCI Database'!$C:$R,11, FALSE)="","",VLOOKUP($C1019,'MSCI Database'!$C:$R,11, FALSE)),"")</f>
        <v>2019</v>
      </c>
      <c r="Z1019" s="133" t="str">
        <f>IFERROR(IF(VLOOKUP($C1019,'MSCI Database'!$C:$R,12, FALSE)="","",VLOOKUP($C1019,'MSCI Database'!$C:$R,12, FALSE)),"")</f>
        <v>E.Segmt-Moderate</v>
      </c>
      <c r="AA1019" s="202" t="str">
        <f>IFERROR(IF(VLOOKUP($C1019,'MSCI Database'!$C:$R,13, FALSE)="","",VLOOKUP($C1019,'MSCI Database'!$C:$R,13, FALSE)),"")</f>
        <v/>
      </c>
    </row>
    <row r="1020" spans="1:27" s="130" customFormat="1" ht="15" hidden="1" customHeight="1" outlineLevel="1">
      <c r="A1020" s="130" t="s">
        <v>10236</v>
      </c>
      <c r="B1020" s="130" t="s">
        <v>10237</v>
      </c>
      <c r="C1020" s="130" t="s">
        <v>10238</v>
      </c>
      <c r="D1020" s="130" t="s">
        <v>12128</v>
      </c>
      <c r="E1020" s="130" t="s">
        <v>12133</v>
      </c>
      <c r="F1020" s="169">
        <v>8.796665631549061E-2</v>
      </c>
      <c r="G1020" s="132" t="str">
        <f ca="1">IFERROR(_xll.BQL($A1020, "cur_mkt_cap(currency=EUR)")/1000000, " ")</f>
        <v xml:space="preserve"> </v>
      </c>
      <c r="M1020" s="305">
        <f t="shared" si="40"/>
        <v>5.6914426636122424E-5</v>
      </c>
      <c r="N1020" s="223">
        <f t="shared" si="41"/>
        <v>9.5832548661568904E-4</v>
      </c>
      <c r="O1020" s="172" t="str">
        <f>IFERROR(IF(VLOOKUP($C1020,'MSCI Database'!$C:$R,2, FALSE)="","",VLOOKUP($C1020,'MSCI Database'!$C:$R,2, FALSE)),"")</f>
        <v>Health Care Equipment &amp; Supplies</v>
      </c>
      <c r="P1020" s="186" t="str">
        <f>IFERROR(IF(VLOOKUP($C1020,'MSCI Database'!$C:$R,3, FALSE)="","",VLOOKUP($C1020,'MSCI Database'!$C:$R,3, FALSE)),"")</f>
        <v>BBB</v>
      </c>
      <c r="Q1020" s="164" t="str">
        <f>IFERROR(IF(VLOOKUP($C1020,'MSCI Database'!$C:$R,4, FALSE)="","",VLOOKUP($C1020,'MSCI Database'!$C:$R,4, FALSE)),"")</f>
        <v>1</v>
      </c>
      <c r="R1020" s="164">
        <f>IFERROR(IF(VLOOKUP($C1020,'MSCI Database'!$C:$R,5, FALSE)="","",VLOOKUP($C1020,'MSCI Database'!$C:$R,5, FALSE)),"")</f>
        <v>5.7</v>
      </c>
      <c r="S1020" s="164">
        <f>IFERROR(IF(VLOOKUP($C1020,'MSCI Database'!$C:$R,6, FALSE)="","",VLOOKUP($C1020,'MSCI Database'!$C:$R,6, FALSE)),"")</f>
        <v>6.4</v>
      </c>
      <c r="T1020" s="211">
        <f>IFERROR(IF(VLOOKUP($C1020,'MSCI Database'!$C:$R,7, FALSE)="","",VLOOKUP($C1020,'MSCI Database'!$C:$R,7, FALSE)),"")</f>
        <v>5.4</v>
      </c>
      <c r="U1020" s="164">
        <f>IFERROR(IF(VLOOKUP($C1020,'MSCI Database'!$C:$R,8, FALSE)="","",VLOOKUP($C1020,'MSCI Database'!$C:$R,8, FALSE)),"")</f>
        <v>5.7</v>
      </c>
      <c r="V1020" s="175">
        <f>IFERROR(IF(VLOOKUP($C1020,'MSCI Database'!$C:$R,9, FALSE)="","",VLOOKUP($C1020,'MSCI Database'!$C:$R,9, FALSE)),"")</f>
        <v>5.6</v>
      </c>
      <c r="W1020" s="165">
        <f t="shared" ca="1" si="39"/>
        <v>0</v>
      </c>
      <c r="X1020" s="166">
        <f>IFERROR(IF(VLOOKUP($C1020,'MSCI Database'!$C:$R,10, FALSE)="","",VLOOKUP($C1020,'MSCI Database'!$C:$R,10, FALSE)),"")</f>
        <v>3733</v>
      </c>
      <c r="Y1020" s="133" t="str">
        <f>IFERROR(IF(VLOOKUP($C1020,'MSCI Database'!$C:$R,11, FALSE)="","",VLOOKUP($C1020,'MSCI Database'!$C:$R,11, FALSE)),"")</f>
        <v>2019</v>
      </c>
      <c r="Z1020" s="133" t="str">
        <f>IFERROR(IF(VLOOKUP($C1020,'MSCI Database'!$C:$R,12, FALSE)="","",VLOOKUP($C1020,'MSCI Database'!$C:$R,12, FALSE)),"")</f>
        <v>E.Segmt-Moderately Low</v>
      </c>
      <c r="AA1020" s="202" t="str">
        <f>IFERROR(IF(VLOOKUP($C1020,'MSCI Database'!$C:$R,13, FALSE)="","",VLOOKUP($C1020,'MSCI Database'!$C:$R,13, FALSE)),"")</f>
        <v/>
      </c>
    </row>
    <row r="1021" spans="1:27" s="130" customFormat="1" ht="15" hidden="1" customHeight="1" outlineLevel="1">
      <c r="A1021" s="130" t="s">
        <v>11550</v>
      </c>
      <c r="B1021" s="130" t="s">
        <v>11551</v>
      </c>
      <c r="C1021" s="130" t="s">
        <v>11552</v>
      </c>
      <c r="D1021" s="130" t="s">
        <v>12128</v>
      </c>
      <c r="E1021" s="130" t="s">
        <v>12133</v>
      </c>
      <c r="F1021" s="169">
        <v>8.7819662790832462E-2</v>
      </c>
      <c r="G1021" s="132" t="str">
        <f ca="1">IFERROR(_xll.BQL($A1021, "cur_mkt_cap(currency=EUR)")/1000000, " ")</f>
        <v xml:space="preserve"> </v>
      </c>
      <c r="M1021" s="305">
        <f t="shared" si="40"/>
        <v>5.6819321825668598E-5</v>
      </c>
      <c r="N1021" s="223">
        <f t="shared" si="41"/>
        <v>9.5672411119746058E-4</v>
      </c>
      <c r="O1021" s="172" t="str">
        <f>IFERROR(IF(VLOOKUP($C1021,'MSCI Database'!$C:$R,2, FALSE)="","",VLOOKUP($C1021,'MSCI Database'!$C:$R,2, FALSE)),"")</f>
        <v>Biotechnology</v>
      </c>
      <c r="P1021" s="186" t="str">
        <f>IFERROR(IF(VLOOKUP($C1021,'MSCI Database'!$C:$R,3, FALSE)="","",VLOOKUP($C1021,'MSCI Database'!$C:$R,3, FALSE)),"")</f>
        <v>BB</v>
      </c>
      <c r="Q1021" s="164" t="str">
        <f>IFERROR(IF(VLOOKUP($C1021,'MSCI Database'!$C:$R,4, FALSE)="","",VLOOKUP($C1021,'MSCI Database'!$C:$R,4, FALSE)),"")</f>
        <v>-1</v>
      </c>
      <c r="R1021" s="164">
        <f>IFERROR(IF(VLOOKUP($C1021,'MSCI Database'!$C:$R,5, FALSE)="","",VLOOKUP($C1021,'MSCI Database'!$C:$R,5, FALSE)),"")</f>
        <v>3.1</v>
      </c>
      <c r="S1021" s="164">
        <f>IFERROR(IF(VLOOKUP($C1021,'MSCI Database'!$C:$R,6, FALSE)="","",VLOOKUP($C1021,'MSCI Database'!$C:$R,6, FALSE)),"")</f>
        <v>5.5</v>
      </c>
      <c r="T1021" s="211">
        <f>IFERROR(IF(VLOOKUP($C1021,'MSCI Database'!$C:$R,7, FALSE)="","",VLOOKUP($C1021,'MSCI Database'!$C:$R,7, FALSE)),"")</f>
        <v>3.5</v>
      </c>
      <c r="U1021" s="164">
        <f>IFERROR(IF(VLOOKUP($C1021,'MSCI Database'!$C:$R,8, FALSE)="","",VLOOKUP($C1021,'MSCI Database'!$C:$R,8, FALSE)),"")</f>
        <v>5.2</v>
      </c>
      <c r="V1021" s="175">
        <f>IFERROR(IF(VLOOKUP($C1021,'MSCI Database'!$C:$R,9, FALSE)="","",VLOOKUP($C1021,'MSCI Database'!$C:$R,9, FALSE)),"")</f>
        <v>4.3</v>
      </c>
      <c r="W1021" s="165">
        <f t="shared" ca="1" si="39"/>
        <v>0</v>
      </c>
      <c r="X1021" s="166" t="str">
        <f>IFERROR(IF(VLOOKUP($C1021,'MSCI Database'!$C:$R,10, FALSE)="","",VLOOKUP($C1021,'MSCI Database'!$C:$R,10, FALSE)),"")</f>
        <v/>
      </c>
      <c r="Y1021" s="133" t="str">
        <f>IFERROR(IF(VLOOKUP($C1021,'MSCI Database'!$C:$R,11, FALSE)="","",VLOOKUP($C1021,'MSCI Database'!$C:$R,11, FALSE)),"")</f>
        <v>2019</v>
      </c>
      <c r="Z1021" s="133" t="str">
        <f>IFERROR(IF(VLOOKUP($C1021,'MSCI Database'!$C:$R,12, FALSE)="","",VLOOKUP($C1021,'MSCI Database'!$C:$R,12, FALSE)),"")</f>
        <v/>
      </c>
      <c r="AA1021" s="202" t="str">
        <f>IFERROR(IF(VLOOKUP($C1021,'MSCI Database'!$C:$R,13, FALSE)="","",VLOOKUP($C1021,'MSCI Database'!$C:$R,13, FALSE)),"")</f>
        <v/>
      </c>
    </row>
    <row r="1022" spans="1:27" s="130" customFormat="1" ht="15" hidden="1" customHeight="1" outlineLevel="1">
      <c r="A1022" s="130" t="s">
        <v>10323</v>
      </c>
      <c r="B1022" s="130" t="s">
        <v>10324</v>
      </c>
      <c r="C1022" s="130" t="s">
        <v>10325</v>
      </c>
      <c r="D1022" s="130" t="s">
        <v>12128</v>
      </c>
      <c r="E1022" s="130" t="s">
        <v>18690</v>
      </c>
      <c r="F1022" s="169">
        <v>8.7758872872630636E-2</v>
      </c>
      <c r="G1022" s="132" t="str">
        <f ca="1">IFERROR(_xll.BQL($A1022, "cur_mkt_cap(currency=EUR)")/1000000, " ")</f>
        <v xml:space="preserve"> </v>
      </c>
      <c r="M1022" s="305">
        <f t="shared" si="40"/>
        <v>5.6779990748592019E-5</v>
      </c>
      <c r="N1022" s="223">
        <f t="shared" si="41"/>
        <v>9.5606185426532083E-4</v>
      </c>
      <c r="O1022" s="172" t="str">
        <f>IFERROR(IF(VLOOKUP($C1022,'MSCI Database'!$C:$R,2, FALSE)="","",VLOOKUP($C1022,'MSCI Database'!$C:$R,2, FALSE)),"")</f>
        <v>Telecommunication Services</v>
      </c>
      <c r="P1022" s="186" t="str">
        <f>IFERROR(IF(VLOOKUP($C1022,'MSCI Database'!$C:$R,3, FALSE)="","",VLOOKUP($C1022,'MSCI Database'!$C:$R,3, FALSE)),"")</f>
        <v>BB</v>
      </c>
      <c r="Q1022" s="164" t="str">
        <f>IFERROR(IF(VLOOKUP($C1022,'MSCI Database'!$C:$R,4, FALSE)="","",VLOOKUP($C1022,'MSCI Database'!$C:$R,4, FALSE)),"")</f>
        <v>0</v>
      </c>
      <c r="R1022" s="164">
        <f>IFERROR(IF(VLOOKUP($C1022,'MSCI Database'!$C:$R,5, FALSE)="","",VLOOKUP($C1022,'MSCI Database'!$C:$R,5, FALSE)),"")</f>
        <v>3.8</v>
      </c>
      <c r="S1022" s="164">
        <f>IFERROR(IF(VLOOKUP($C1022,'MSCI Database'!$C:$R,6, FALSE)="","",VLOOKUP($C1022,'MSCI Database'!$C:$R,6, FALSE)),"")</f>
        <v>6.3</v>
      </c>
      <c r="T1022" s="211">
        <f>IFERROR(IF(VLOOKUP($C1022,'MSCI Database'!$C:$R,7, FALSE)="","",VLOOKUP($C1022,'MSCI Database'!$C:$R,7, FALSE)),"")</f>
        <v>4.4000000000000004</v>
      </c>
      <c r="U1022" s="164">
        <f>IFERROR(IF(VLOOKUP($C1022,'MSCI Database'!$C:$R,8, FALSE)="","",VLOOKUP($C1022,'MSCI Database'!$C:$R,8, FALSE)),"")</f>
        <v>5.7</v>
      </c>
      <c r="V1022" s="175">
        <f>IFERROR(IF(VLOOKUP($C1022,'MSCI Database'!$C:$R,9, FALSE)="","",VLOOKUP($C1022,'MSCI Database'!$C:$R,9, FALSE)),"")</f>
        <v>5</v>
      </c>
      <c r="W1022" s="165">
        <f t="shared" ca="1" si="39"/>
        <v>0</v>
      </c>
      <c r="X1022" s="166">
        <f>IFERROR(IF(VLOOKUP($C1022,'MSCI Database'!$C:$R,10, FALSE)="","",VLOOKUP($C1022,'MSCI Database'!$C:$R,10, FALSE)),"")</f>
        <v>37487</v>
      </c>
      <c r="Y1022" s="133" t="str">
        <f>IFERROR(IF(VLOOKUP($C1022,'MSCI Database'!$C:$R,11, FALSE)="","",VLOOKUP($C1022,'MSCI Database'!$C:$R,11, FALSE)),"")</f>
        <v>2019</v>
      </c>
      <c r="Z1022" s="133" t="str">
        <f>IFERROR(IF(VLOOKUP($C1022,'MSCI Database'!$C:$R,12, FALSE)="","",VLOOKUP($C1022,'MSCI Database'!$C:$R,12, FALSE)),"")</f>
        <v>E.Segmt-Moderately Low</v>
      </c>
      <c r="AA1022" s="202" t="str">
        <f>IFERROR(IF(VLOOKUP($C1022,'MSCI Database'!$C:$R,13, FALSE)="","",VLOOKUP($C1022,'MSCI Database'!$C:$R,13, FALSE)),"")</f>
        <v/>
      </c>
    </row>
    <row r="1023" spans="1:27" s="130" customFormat="1" ht="15" hidden="1" customHeight="1" outlineLevel="1">
      <c r="A1023" s="130" t="s">
        <v>10741</v>
      </c>
      <c r="B1023" s="130" t="s">
        <v>10742</v>
      </c>
      <c r="C1023" s="130" t="s">
        <v>10743</v>
      </c>
      <c r="D1023" s="130" t="s">
        <v>12128</v>
      </c>
      <c r="E1023" s="130" t="s">
        <v>12133</v>
      </c>
      <c r="F1023" s="169">
        <v>8.7538025737432384E-2</v>
      </c>
      <c r="G1023" s="132" t="str">
        <f ca="1">IFERROR(_xll.BQL($A1023, "cur_mkt_cap(currency=EUR)")/1000000, " ")</f>
        <v xml:space="preserve"> </v>
      </c>
      <c r="M1023" s="305">
        <f t="shared" si="40"/>
        <v>5.6637102652118746E-5</v>
      </c>
      <c r="N1023" s="223">
        <f t="shared" si="41"/>
        <v>9.5365590356568872E-4</v>
      </c>
      <c r="O1023" s="172" t="str">
        <f>IFERROR(IF(VLOOKUP($C1023,'MSCI Database'!$C:$R,2, FALSE)="","",VLOOKUP($C1023,'MSCI Database'!$C:$R,2, FALSE)),"")</f>
        <v>Health Care Equipment &amp; Supplies</v>
      </c>
      <c r="P1023" s="186" t="str">
        <f>IFERROR(IF(VLOOKUP($C1023,'MSCI Database'!$C:$R,3, FALSE)="","",VLOOKUP($C1023,'MSCI Database'!$C:$R,3, FALSE)),"")</f>
        <v>BBB</v>
      </c>
      <c r="Q1023" s="164" t="str">
        <f>IFERROR(IF(VLOOKUP($C1023,'MSCI Database'!$C:$R,4, FALSE)="","",VLOOKUP($C1023,'MSCI Database'!$C:$R,4, FALSE)),"")</f>
        <v>1</v>
      </c>
      <c r="R1023" s="164">
        <f>IFERROR(IF(VLOOKUP($C1023,'MSCI Database'!$C:$R,5, FALSE)="","",VLOOKUP($C1023,'MSCI Database'!$C:$R,5, FALSE)),"")</f>
        <v>5.5</v>
      </c>
      <c r="S1023" s="164">
        <f>IFERROR(IF(VLOOKUP($C1023,'MSCI Database'!$C:$R,6, FALSE)="","",VLOOKUP($C1023,'MSCI Database'!$C:$R,6, FALSE)),"")</f>
        <v>6.4</v>
      </c>
      <c r="T1023" s="211">
        <f>IFERROR(IF(VLOOKUP($C1023,'MSCI Database'!$C:$R,7, FALSE)="","",VLOOKUP($C1023,'MSCI Database'!$C:$R,7, FALSE)),"")</f>
        <v>5.8</v>
      </c>
      <c r="U1023" s="164">
        <f>IFERROR(IF(VLOOKUP($C1023,'MSCI Database'!$C:$R,8, FALSE)="","",VLOOKUP($C1023,'MSCI Database'!$C:$R,8, FALSE)),"")</f>
        <v>4.9000000000000004</v>
      </c>
      <c r="V1023" s="175">
        <f>IFERROR(IF(VLOOKUP($C1023,'MSCI Database'!$C:$R,9, FALSE)="","",VLOOKUP($C1023,'MSCI Database'!$C:$R,9, FALSE)),"")</f>
        <v>5.5</v>
      </c>
      <c r="W1023" s="165">
        <f t="shared" ref="W1023:W1086" ca="1" si="42">IFERROR(IF(X1023&lt;&gt;"",VLOOKUP($A1023,$A$639:$X$1611,6,FALSE)/100,0)*$G$637/$G1023, 0)</f>
        <v>0</v>
      </c>
      <c r="X1023" s="166">
        <f>IFERROR(IF(VLOOKUP($C1023,'MSCI Database'!$C:$R,10, FALSE)="","",VLOOKUP($C1023,'MSCI Database'!$C:$R,10, FALSE)),"")</f>
        <v>7303</v>
      </c>
      <c r="Y1023" s="133" t="str">
        <f>IFERROR(IF(VLOOKUP($C1023,'MSCI Database'!$C:$R,11, FALSE)="","",VLOOKUP($C1023,'MSCI Database'!$C:$R,11, FALSE)),"")</f>
        <v>2019</v>
      </c>
      <c r="Z1023" s="133" t="str">
        <f>IFERROR(IF(VLOOKUP($C1023,'MSCI Database'!$C:$R,12, FALSE)="","",VLOOKUP($C1023,'MSCI Database'!$C:$R,12, FALSE)),"")</f>
        <v>E.Segmt-Moderately Low</v>
      </c>
      <c r="AA1023" s="202" t="str">
        <f>IFERROR(IF(VLOOKUP($C1023,'MSCI Database'!$C:$R,13, FALSE)="","",VLOOKUP($C1023,'MSCI Database'!$C:$R,13, FALSE)),"")</f>
        <v/>
      </c>
    </row>
    <row r="1024" spans="1:27" s="130" customFormat="1" ht="15" hidden="1" customHeight="1" outlineLevel="1">
      <c r="A1024" s="130" t="s">
        <v>9019</v>
      </c>
      <c r="B1024" s="130" t="s">
        <v>9020</v>
      </c>
      <c r="C1024" s="130" t="s">
        <v>9021</v>
      </c>
      <c r="D1024" s="130" t="s">
        <v>12128</v>
      </c>
      <c r="E1024" s="130" t="s">
        <v>12133</v>
      </c>
      <c r="F1024" s="169">
        <v>8.7293787900457193E-2</v>
      </c>
      <c r="G1024" s="132" t="str">
        <f ca="1">IFERROR(_xll.BQL($A1024, "cur_mkt_cap(currency=EUR)")/1000000, " ")</f>
        <v xml:space="preserve"> </v>
      </c>
      <c r="M1024" s="305">
        <f t="shared" ref="M1024:M1087" si="43">IF($F1024&lt;&gt;"",$F$637*$F1024/100,"")</f>
        <v>5.6479080771595798E-5</v>
      </c>
      <c r="N1024" s="223">
        <f t="shared" ref="N1024:N1087" si="44">IF(V1024&lt;&gt;"",VLOOKUP($A1024,$A$639:$V$1611,6,FALSE)/SUMIF($V$639:$V$1611,"&gt;0",$F$639:$F$1611),0)</f>
        <v>9.5099513011159993E-4</v>
      </c>
      <c r="O1024" s="172" t="str">
        <f>IFERROR(IF(VLOOKUP($C1024,'MSCI Database'!$C:$R,2, FALSE)="","",VLOOKUP($C1024,'MSCI Database'!$C:$R,2, FALSE)),"")</f>
        <v>Health Care Equipment &amp; Supplies</v>
      </c>
      <c r="P1024" s="186" t="str">
        <f>IFERROR(IF(VLOOKUP($C1024,'MSCI Database'!$C:$R,3, FALSE)="","",VLOOKUP($C1024,'MSCI Database'!$C:$R,3, FALSE)),"")</f>
        <v>A</v>
      </c>
      <c r="Q1024" s="164" t="str">
        <f>IFERROR(IF(VLOOKUP($C1024,'MSCI Database'!$C:$R,4, FALSE)="","",VLOOKUP($C1024,'MSCI Database'!$C:$R,4, FALSE)),"")</f>
        <v/>
      </c>
      <c r="R1024" s="164">
        <f>IFERROR(IF(VLOOKUP($C1024,'MSCI Database'!$C:$R,5, FALSE)="","",VLOOKUP($C1024,'MSCI Database'!$C:$R,5, FALSE)),"")</f>
        <v>6</v>
      </c>
      <c r="S1024" s="164">
        <f>IFERROR(IF(VLOOKUP($C1024,'MSCI Database'!$C:$R,6, FALSE)="","",VLOOKUP($C1024,'MSCI Database'!$C:$R,6, FALSE)),"")</f>
        <v>5.9</v>
      </c>
      <c r="T1024" s="211">
        <f>IFERROR(IF(VLOOKUP($C1024,'MSCI Database'!$C:$R,7, FALSE)="","",VLOOKUP($C1024,'MSCI Database'!$C:$R,7, FALSE)),"")</f>
        <v>4.7</v>
      </c>
      <c r="U1024" s="164">
        <f>IFERROR(IF(VLOOKUP($C1024,'MSCI Database'!$C:$R,8, FALSE)="","",VLOOKUP($C1024,'MSCI Database'!$C:$R,8, FALSE)),"")</f>
        <v>6.3</v>
      </c>
      <c r="V1024" s="175">
        <f>IFERROR(IF(VLOOKUP($C1024,'MSCI Database'!$C:$R,9, FALSE)="","",VLOOKUP($C1024,'MSCI Database'!$C:$R,9, FALSE)),"")</f>
        <v>5.6</v>
      </c>
      <c r="W1024" s="165">
        <f t="shared" ca="1" si="42"/>
        <v>0</v>
      </c>
      <c r="X1024" s="166">
        <f>IFERROR(IF(VLOOKUP($C1024,'MSCI Database'!$C:$R,10, FALSE)="","",VLOOKUP($C1024,'MSCI Database'!$C:$R,10, FALSE)),"")</f>
        <v>3398</v>
      </c>
      <c r="Y1024" s="133" t="str">
        <f>IFERROR(IF(VLOOKUP($C1024,'MSCI Database'!$C:$R,11, FALSE)="","",VLOOKUP($C1024,'MSCI Database'!$C:$R,11, FALSE)),"")</f>
        <v>2019</v>
      </c>
      <c r="Z1024" s="133" t="str">
        <f>IFERROR(IF(VLOOKUP($C1024,'MSCI Database'!$C:$R,12, FALSE)="","",VLOOKUP($C1024,'MSCI Database'!$C:$R,12, FALSE)),"")</f>
        <v>E.Segmt-Moderately Low</v>
      </c>
      <c r="AA1024" s="202" t="str">
        <f>IFERROR(IF(VLOOKUP($C1024,'MSCI Database'!$C:$R,13, FALSE)="","",VLOOKUP($C1024,'MSCI Database'!$C:$R,13, FALSE)),"")</f>
        <v/>
      </c>
    </row>
    <row r="1025" spans="1:27" s="130" customFormat="1" ht="15" hidden="1" customHeight="1" outlineLevel="1">
      <c r="A1025" s="130" t="s">
        <v>9418</v>
      </c>
      <c r="B1025" s="130" t="s">
        <v>9419</v>
      </c>
      <c r="C1025" s="130" t="s">
        <v>9420</v>
      </c>
      <c r="D1025" s="130" t="s">
        <v>12128</v>
      </c>
      <c r="E1025" s="130" t="s">
        <v>18689</v>
      </c>
      <c r="F1025" s="169">
        <v>8.7292644970243874E-2</v>
      </c>
      <c r="G1025" s="132" t="str">
        <f ca="1">IFERROR(_xll.BQL($A1025, "cur_mkt_cap(currency=EUR)")/1000000, " ")</f>
        <v xml:space="preserve"> </v>
      </c>
      <c r="M1025" s="305">
        <f t="shared" si="43"/>
        <v>5.6478341295747777E-5</v>
      </c>
      <c r="N1025" s="223">
        <f t="shared" si="44"/>
        <v>9.5098267881245173E-4</v>
      </c>
      <c r="O1025" s="172" t="str">
        <f>IFERROR(IF(VLOOKUP($C1025,'MSCI Database'!$C:$R,2, FALSE)="","",VLOOKUP($C1025,'MSCI Database'!$C:$R,2, FALSE)),"")</f>
        <v>Semiconductors &amp; Semiconductor Equipment</v>
      </c>
      <c r="P1025" s="186" t="str">
        <f>IFERROR(IF(VLOOKUP($C1025,'MSCI Database'!$C:$R,3, FALSE)="","",VLOOKUP($C1025,'MSCI Database'!$C:$R,3, FALSE)),"")</f>
        <v>BB</v>
      </c>
      <c r="Q1025" s="164" t="str">
        <f>IFERROR(IF(VLOOKUP($C1025,'MSCI Database'!$C:$R,4, FALSE)="","",VLOOKUP($C1025,'MSCI Database'!$C:$R,4, FALSE)),"")</f>
        <v>-1</v>
      </c>
      <c r="R1025" s="164">
        <f>IFERROR(IF(VLOOKUP($C1025,'MSCI Database'!$C:$R,5, FALSE)="","",VLOOKUP($C1025,'MSCI Database'!$C:$R,5, FALSE)),"")</f>
        <v>2.9</v>
      </c>
      <c r="S1025" s="164">
        <f>IFERROR(IF(VLOOKUP($C1025,'MSCI Database'!$C:$R,6, FALSE)="","",VLOOKUP($C1025,'MSCI Database'!$C:$R,6, FALSE)),"")</f>
        <v>3.6</v>
      </c>
      <c r="T1025" s="211">
        <f>IFERROR(IF(VLOOKUP($C1025,'MSCI Database'!$C:$R,7, FALSE)="","",VLOOKUP($C1025,'MSCI Database'!$C:$R,7, FALSE)),"")</f>
        <v>6.5</v>
      </c>
      <c r="U1025" s="164">
        <f>IFERROR(IF(VLOOKUP($C1025,'MSCI Database'!$C:$R,8, FALSE)="","",VLOOKUP($C1025,'MSCI Database'!$C:$R,8, FALSE)),"")</f>
        <v>5.4</v>
      </c>
      <c r="V1025" s="175">
        <f>IFERROR(IF(VLOOKUP($C1025,'MSCI Database'!$C:$R,9, FALSE)="","",VLOOKUP($C1025,'MSCI Database'!$C:$R,9, FALSE)),"")</f>
        <v>5</v>
      </c>
      <c r="W1025" s="165">
        <f t="shared" ca="1" si="42"/>
        <v>0</v>
      </c>
      <c r="X1025" s="166">
        <f>IFERROR(IF(VLOOKUP($C1025,'MSCI Database'!$C:$R,10, FALSE)="","",VLOOKUP($C1025,'MSCI Database'!$C:$R,10, FALSE)),"")</f>
        <v>17476</v>
      </c>
      <c r="Y1025" s="133" t="str">
        <f>IFERROR(IF(VLOOKUP($C1025,'MSCI Database'!$C:$R,11, FALSE)="","",VLOOKUP($C1025,'MSCI Database'!$C:$R,11, FALSE)),"")</f>
        <v>2019</v>
      </c>
      <c r="Z1025" s="133" t="str">
        <f>IFERROR(IF(VLOOKUP($C1025,'MSCI Database'!$C:$R,12, FALSE)="","",VLOOKUP($C1025,'MSCI Database'!$C:$R,12, FALSE)),"")</f>
        <v>Reported</v>
      </c>
      <c r="AA1025" s="202" t="str">
        <f>IFERROR(IF(VLOOKUP($C1025,'MSCI Database'!$C:$R,13, FALSE)="","",VLOOKUP($C1025,'MSCI Database'!$C:$R,13, FALSE)),"")</f>
        <v/>
      </c>
    </row>
    <row r="1026" spans="1:27" s="130" customFormat="1" ht="15" hidden="1" customHeight="1" outlineLevel="1">
      <c r="A1026" s="130" t="s">
        <v>11349</v>
      </c>
      <c r="B1026" s="130" t="s">
        <v>11350</v>
      </c>
      <c r="C1026" s="130" t="s">
        <v>11351</v>
      </c>
      <c r="D1026" s="130" t="s">
        <v>12128</v>
      </c>
      <c r="E1026" s="130" t="s">
        <v>12133</v>
      </c>
      <c r="F1026" s="169">
        <v>8.717785921899722E-2</v>
      </c>
      <c r="G1026" s="132" t="str">
        <f ca="1">IFERROR(_xll.BQL($A1026, "cur_mkt_cap(currency=EUR)")/1000000, " ")</f>
        <v xml:space="preserve"> </v>
      </c>
      <c r="M1026" s="305">
        <f t="shared" si="43"/>
        <v>5.6404074914691201E-5</v>
      </c>
      <c r="N1026" s="223">
        <f t="shared" si="44"/>
        <v>9.4973218100421997E-4</v>
      </c>
      <c r="O1026" s="172" t="str">
        <f>IFERROR(IF(VLOOKUP($C1026,'MSCI Database'!$C:$R,2, FALSE)="","",VLOOKUP($C1026,'MSCI Database'!$C:$R,2, FALSE)),"")</f>
        <v>Health Care Equipment &amp; Supplies</v>
      </c>
      <c r="P1026" s="186" t="str">
        <f>IFERROR(IF(VLOOKUP($C1026,'MSCI Database'!$C:$R,3, FALSE)="","",VLOOKUP($C1026,'MSCI Database'!$C:$R,3, FALSE)),"")</f>
        <v>AA</v>
      </c>
      <c r="Q1026" s="164" t="str">
        <f>IFERROR(IF(VLOOKUP($C1026,'MSCI Database'!$C:$R,4, FALSE)="","",VLOOKUP($C1026,'MSCI Database'!$C:$R,4, FALSE)),"")</f>
        <v>1</v>
      </c>
      <c r="R1026" s="164">
        <f>IFERROR(IF(VLOOKUP($C1026,'MSCI Database'!$C:$R,5, FALSE)="","",VLOOKUP($C1026,'MSCI Database'!$C:$R,5, FALSE)),"")</f>
        <v>7.6</v>
      </c>
      <c r="S1026" s="164">
        <f>IFERROR(IF(VLOOKUP($C1026,'MSCI Database'!$C:$R,6, FALSE)="","",VLOOKUP($C1026,'MSCI Database'!$C:$R,6, FALSE)),"")</f>
        <v>6</v>
      </c>
      <c r="T1026" s="211">
        <f>IFERROR(IF(VLOOKUP($C1026,'MSCI Database'!$C:$R,7, FALSE)="","",VLOOKUP($C1026,'MSCI Database'!$C:$R,7, FALSE)),"")</f>
        <v>6.3</v>
      </c>
      <c r="U1026" s="164">
        <f>IFERROR(IF(VLOOKUP($C1026,'MSCI Database'!$C:$R,8, FALSE)="","",VLOOKUP($C1026,'MSCI Database'!$C:$R,8, FALSE)),"")</f>
        <v>6.3</v>
      </c>
      <c r="V1026" s="175">
        <f>IFERROR(IF(VLOOKUP($C1026,'MSCI Database'!$C:$R,9, FALSE)="","",VLOOKUP($C1026,'MSCI Database'!$C:$R,9, FALSE)),"")</f>
        <v>6.3</v>
      </c>
      <c r="W1026" s="165">
        <f t="shared" ca="1" si="42"/>
        <v>0</v>
      </c>
      <c r="X1026" s="166">
        <f>IFERROR(IF(VLOOKUP($C1026,'MSCI Database'!$C:$R,10, FALSE)="","",VLOOKUP($C1026,'MSCI Database'!$C:$R,10, FALSE)),"")</f>
        <v>6091</v>
      </c>
      <c r="Y1026" s="133" t="str">
        <f>IFERROR(IF(VLOOKUP($C1026,'MSCI Database'!$C:$R,11, FALSE)="","",VLOOKUP($C1026,'MSCI Database'!$C:$R,11, FALSE)),"")</f>
        <v>2019</v>
      </c>
      <c r="Z1026" s="133" t="str">
        <f>IFERROR(IF(VLOOKUP($C1026,'MSCI Database'!$C:$R,12, FALSE)="","",VLOOKUP($C1026,'MSCI Database'!$C:$R,12, FALSE)),"")</f>
        <v>E.Segmt-Low</v>
      </c>
      <c r="AA1026" s="202" t="str">
        <f>IFERROR(IF(VLOOKUP($C1026,'MSCI Database'!$C:$R,13, FALSE)="","",VLOOKUP($C1026,'MSCI Database'!$C:$R,13, FALSE)),"")</f>
        <v/>
      </c>
    </row>
    <row r="1027" spans="1:27" s="130" customFormat="1" ht="15" hidden="1" customHeight="1" outlineLevel="1">
      <c r="A1027" s="130" t="s">
        <v>10437</v>
      </c>
      <c r="B1027" s="130" t="s">
        <v>10438</v>
      </c>
      <c r="C1027" s="130" t="s">
        <v>10439</v>
      </c>
      <c r="D1027" s="130" t="s">
        <v>12128</v>
      </c>
      <c r="E1027" s="130" t="s">
        <v>18682</v>
      </c>
      <c r="F1027" s="169">
        <v>8.7138301134391596E-2</v>
      </c>
      <c r="G1027" s="132" t="str">
        <f ca="1">IFERROR(_xll.BQL($A1027, "cur_mkt_cap(currency=EUR)")/1000000, " ")</f>
        <v xml:space="preserve"> </v>
      </c>
      <c r="M1027" s="305">
        <f t="shared" si="43"/>
        <v>5.6378480833951351E-5</v>
      </c>
      <c r="N1027" s="223">
        <f t="shared" si="44"/>
        <v>9.4930122770592361E-4</v>
      </c>
      <c r="O1027" s="172" t="str">
        <f>IFERROR(IF(VLOOKUP($C1027,'MSCI Database'!$C:$R,2, FALSE)="","",VLOOKUP($C1027,'MSCI Database'!$C:$R,2, FALSE)),"")</f>
        <v>Real Estate Development &amp; Diversified Activities</v>
      </c>
      <c r="P1027" s="186" t="str">
        <f>IFERROR(IF(VLOOKUP($C1027,'MSCI Database'!$C:$R,3, FALSE)="","",VLOOKUP($C1027,'MSCI Database'!$C:$R,3, FALSE)),"")</f>
        <v>A</v>
      </c>
      <c r="Q1027" s="164" t="str">
        <f>IFERROR(IF(VLOOKUP($C1027,'MSCI Database'!$C:$R,4, FALSE)="","",VLOOKUP($C1027,'MSCI Database'!$C:$R,4, FALSE)),"")</f>
        <v>0</v>
      </c>
      <c r="R1027" s="164">
        <f>IFERROR(IF(VLOOKUP($C1027,'MSCI Database'!$C:$R,5, FALSE)="","",VLOOKUP($C1027,'MSCI Database'!$C:$R,5, FALSE)),"")</f>
        <v>6.3</v>
      </c>
      <c r="S1027" s="164">
        <f>IFERROR(IF(VLOOKUP($C1027,'MSCI Database'!$C:$R,6, FALSE)="","",VLOOKUP($C1027,'MSCI Database'!$C:$R,6, FALSE)),"")</f>
        <v>4.3</v>
      </c>
      <c r="T1027" s="211">
        <f>IFERROR(IF(VLOOKUP($C1027,'MSCI Database'!$C:$R,7, FALSE)="","",VLOOKUP($C1027,'MSCI Database'!$C:$R,7, FALSE)),"")</f>
        <v>5.7</v>
      </c>
      <c r="U1027" s="164">
        <f>IFERROR(IF(VLOOKUP($C1027,'MSCI Database'!$C:$R,8, FALSE)="","",VLOOKUP($C1027,'MSCI Database'!$C:$R,8, FALSE)),"")</f>
        <v>5.6</v>
      </c>
      <c r="V1027" s="175">
        <f>IFERROR(IF(VLOOKUP($C1027,'MSCI Database'!$C:$R,9, FALSE)="","",VLOOKUP($C1027,'MSCI Database'!$C:$R,9, FALSE)),"")</f>
        <v>5.3</v>
      </c>
      <c r="W1027" s="165">
        <f t="shared" ca="1" si="42"/>
        <v>0</v>
      </c>
      <c r="X1027" s="166">
        <f>IFERROR(IF(VLOOKUP($C1027,'MSCI Database'!$C:$R,10, FALSE)="","",VLOOKUP($C1027,'MSCI Database'!$C:$R,10, FALSE)),"")</f>
        <v>12067</v>
      </c>
      <c r="Y1027" s="133" t="str">
        <f>IFERROR(IF(VLOOKUP($C1027,'MSCI Database'!$C:$R,11, FALSE)="","",VLOOKUP($C1027,'MSCI Database'!$C:$R,11, FALSE)),"")</f>
        <v>2019</v>
      </c>
      <c r="Z1027" s="133" t="str">
        <f>IFERROR(IF(VLOOKUP($C1027,'MSCI Database'!$C:$R,12, FALSE)="","",VLOOKUP($C1027,'MSCI Database'!$C:$R,12, FALSE)),"")</f>
        <v>E.Segmt-Moderately High</v>
      </c>
      <c r="AA1027" s="202" t="str">
        <f>IFERROR(IF(VLOOKUP($C1027,'MSCI Database'!$C:$R,13, FALSE)="","",VLOOKUP($C1027,'MSCI Database'!$C:$R,13, FALSE)),"")</f>
        <v/>
      </c>
    </row>
    <row r="1028" spans="1:27" s="130" customFormat="1" ht="15" hidden="1" customHeight="1" outlineLevel="1">
      <c r="A1028" s="130" t="s">
        <v>10540</v>
      </c>
      <c r="B1028" s="130" t="s">
        <v>10541</v>
      </c>
      <c r="C1028" s="130" t="s">
        <v>10542</v>
      </c>
      <c r="D1028" s="130" t="s">
        <v>12128</v>
      </c>
      <c r="E1028" s="130" t="s">
        <v>18682</v>
      </c>
      <c r="F1028" s="169">
        <v>8.6935772630667998E-2</v>
      </c>
      <c r="G1028" s="132" t="str">
        <f ca="1">IFERROR(_xll.BQL($A1028, "cur_mkt_cap(currency=EUR)")/1000000, " ")</f>
        <v xml:space="preserve"> </v>
      </c>
      <c r="M1028" s="305">
        <f t="shared" si="43"/>
        <v>5.6247444892042191E-5</v>
      </c>
      <c r="N1028" s="223">
        <f t="shared" si="44"/>
        <v>9.4709484366208344E-4</v>
      </c>
      <c r="O1028" s="172" t="str">
        <f>IFERROR(IF(VLOOKUP($C1028,'MSCI Database'!$C:$R,2, FALSE)="","",VLOOKUP($C1028,'MSCI Database'!$C:$R,2, FALSE)),"")</f>
        <v>Retail - Consumer Discretionary</v>
      </c>
      <c r="P1028" s="186" t="str">
        <f>IFERROR(IF(VLOOKUP($C1028,'MSCI Database'!$C:$R,3, FALSE)="","",VLOOKUP($C1028,'MSCI Database'!$C:$R,3, FALSE)),"")</f>
        <v>BBB</v>
      </c>
      <c r="Q1028" s="164" t="str">
        <f>IFERROR(IF(VLOOKUP($C1028,'MSCI Database'!$C:$R,4, FALSE)="","",VLOOKUP($C1028,'MSCI Database'!$C:$R,4, FALSE)),"")</f>
        <v>0</v>
      </c>
      <c r="R1028" s="164">
        <f>IFERROR(IF(VLOOKUP($C1028,'MSCI Database'!$C:$R,5, FALSE)="","",VLOOKUP($C1028,'MSCI Database'!$C:$R,5, FALSE)),"")</f>
        <v>5.4</v>
      </c>
      <c r="S1028" s="164">
        <f>IFERROR(IF(VLOOKUP($C1028,'MSCI Database'!$C:$R,6, FALSE)="","",VLOOKUP($C1028,'MSCI Database'!$C:$R,6, FALSE)),"")</f>
        <v>6</v>
      </c>
      <c r="T1028" s="211">
        <f>IFERROR(IF(VLOOKUP($C1028,'MSCI Database'!$C:$R,7, FALSE)="","",VLOOKUP($C1028,'MSCI Database'!$C:$R,7, FALSE)),"")</f>
        <v>4.0999999999999996</v>
      </c>
      <c r="U1028" s="164">
        <f>IFERROR(IF(VLOOKUP($C1028,'MSCI Database'!$C:$R,8, FALSE)="","",VLOOKUP($C1028,'MSCI Database'!$C:$R,8, FALSE)),"")</f>
        <v>4.9000000000000004</v>
      </c>
      <c r="V1028" s="175">
        <f>IFERROR(IF(VLOOKUP($C1028,'MSCI Database'!$C:$R,9, FALSE)="","",VLOOKUP($C1028,'MSCI Database'!$C:$R,9, FALSE)),"")</f>
        <v>4.5999999999999996</v>
      </c>
      <c r="W1028" s="165">
        <f t="shared" ca="1" si="42"/>
        <v>0</v>
      </c>
      <c r="X1028" s="166">
        <f>IFERROR(IF(VLOOKUP($C1028,'MSCI Database'!$C:$R,10, FALSE)="","",VLOOKUP($C1028,'MSCI Database'!$C:$R,10, FALSE)),"")</f>
        <v>546860</v>
      </c>
      <c r="Y1028" s="133" t="str">
        <f>IFERROR(IF(VLOOKUP($C1028,'MSCI Database'!$C:$R,11, FALSE)="","",VLOOKUP($C1028,'MSCI Database'!$C:$R,11, FALSE)),"")</f>
        <v>2019</v>
      </c>
      <c r="Z1028" s="133" t="str">
        <f>IFERROR(IF(VLOOKUP($C1028,'MSCI Database'!$C:$R,12, FALSE)="","",VLOOKUP($C1028,'MSCI Database'!$C:$R,12, FALSE)),"")</f>
        <v>Reported</v>
      </c>
      <c r="AA1028" s="202" t="str">
        <f>IFERROR(IF(VLOOKUP($C1028,'MSCI Database'!$C:$R,13, FALSE)="","",VLOOKUP($C1028,'MSCI Database'!$C:$R,13, FALSE)),"")</f>
        <v/>
      </c>
    </row>
    <row r="1029" spans="1:27" s="130" customFormat="1" ht="15" hidden="1" customHeight="1" outlineLevel="1">
      <c r="A1029" s="130" t="s">
        <v>9459</v>
      </c>
      <c r="B1029" s="130" t="s">
        <v>9460</v>
      </c>
      <c r="C1029" s="130" t="s">
        <v>9461</v>
      </c>
      <c r="D1029" s="130" t="s">
        <v>12128</v>
      </c>
      <c r="E1029" s="130" t="s">
        <v>18688</v>
      </c>
      <c r="F1029" s="169">
        <v>8.6666088087454407E-2</v>
      </c>
      <c r="G1029" s="132" t="str">
        <f ca="1">IFERROR(_xll.BQL($A1029, "cur_mkt_cap(currency=EUR)")/1000000, " ")</f>
        <v xml:space="preserve"> </v>
      </c>
      <c r="M1029" s="305">
        <f t="shared" si="43"/>
        <v>5.6072958992582998E-5</v>
      </c>
      <c r="N1029" s="223">
        <f t="shared" si="44"/>
        <v>9.441568489498486E-4</v>
      </c>
      <c r="O1029" s="172" t="str">
        <f>IFERROR(IF(VLOOKUP($C1029,'MSCI Database'!$C:$R,2, FALSE)="","",VLOOKUP($C1029,'MSCI Database'!$C:$R,2, FALSE)),"")</f>
        <v>Banks</v>
      </c>
      <c r="P1029" s="186" t="str">
        <f>IFERROR(IF(VLOOKUP($C1029,'MSCI Database'!$C:$R,3, FALSE)="","",VLOOKUP($C1029,'MSCI Database'!$C:$R,3, FALSE)),"")</f>
        <v>BBB</v>
      </c>
      <c r="Q1029" s="164" t="str">
        <f>IFERROR(IF(VLOOKUP($C1029,'MSCI Database'!$C:$R,4, FALSE)="","",VLOOKUP($C1029,'MSCI Database'!$C:$R,4, FALSE)),"")</f>
        <v>0</v>
      </c>
      <c r="R1029" s="164">
        <f>IFERROR(IF(VLOOKUP($C1029,'MSCI Database'!$C:$R,5, FALSE)="","",VLOOKUP($C1029,'MSCI Database'!$C:$R,5, FALSE)),"")</f>
        <v>5.4</v>
      </c>
      <c r="S1029" s="164">
        <f>IFERROR(IF(VLOOKUP($C1029,'MSCI Database'!$C:$R,6, FALSE)="","",VLOOKUP($C1029,'MSCI Database'!$C:$R,6, FALSE)),"")</f>
        <v>2.1</v>
      </c>
      <c r="T1029" s="211">
        <f>IFERROR(IF(VLOOKUP($C1029,'MSCI Database'!$C:$R,7, FALSE)="","",VLOOKUP($C1029,'MSCI Database'!$C:$R,7, FALSE)),"")</f>
        <v>3.9</v>
      </c>
      <c r="U1029" s="164">
        <f>IFERROR(IF(VLOOKUP($C1029,'MSCI Database'!$C:$R,8, FALSE)="","",VLOOKUP($C1029,'MSCI Database'!$C:$R,8, FALSE)),"")</f>
        <v>6</v>
      </c>
      <c r="V1029" s="175">
        <f>IFERROR(IF(VLOOKUP($C1029,'MSCI Database'!$C:$R,9, FALSE)="","",VLOOKUP($C1029,'MSCI Database'!$C:$R,9, FALSE)),"")</f>
        <v>4.3</v>
      </c>
      <c r="W1029" s="165">
        <f t="shared" ca="1" si="42"/>
        <v>0</v>
      </c>
      <c r="X1029" s="166">
        <f>IFERROR(IF(VLOOKUP($C1029,'MSCI Database'!$C:$R,10, FALSE)="","",VLOOKUP($C1029,'MSCI Database'!$C:$R,10, FALSE)),"")</f>
        <v>1256</v>
      </c>
      <c r="Y1029" s="133" t="str">
        <f>IFERROR(IF(VLOOKUP($C1029,'MSCI Database'!$C:$R,11, FALSE)="","",VLOOKUP($C1029,'MSCI Database'!$C:$R,11, FALSE)),"")</f>
        <v>2019</v>
      </c>
      <c r="Z1029" s="133" t="str">
        <f>IFERROR(IF(VLOOKUP($C1029,'MSCI Database'!$C:$R,12, FALSE)="","",VLOOKUP($C1029,'MSCI Database'!$C:$R,12, FALSE)),"")</f>
        <v>E.Segmt-Moderately Low</v>
      </c>
      <c r="AA1029" s="202" t="str">
        <f>IFERROR(IF(VLOOKUP($C1029,'MSCI Database'!$C:$R,13, FALSE)="","",VLOOKUP($C1029,'MSCI Database'!$C:$R,13, FALSE)),"")</f>
        <v/>
      </c>
    </row>
    <row r="1030" spans="1:27" s="130" customFormat="1" ht="15" hidden="1" customHeight="1" outlineLevel="1">
      <c r="A1030" s="130" t="s">
        <v>10624</v>
      </c>
      <c r="B1030" s="130" t="s">
        <v>10625</v>
      </c>
      <c r="C1030" s="130" t="s">
        <v>10626</v>
      </c>
      <c r="D1030" s="130" t="s">
        <v>12128</v>
      </c>
      <c r="E1030" s="130" t="s">
        <v>12133</v>
      </c>
      <c r="F1030" s="169">
        <v>8.6637269737086631E-2</v>
      </c>
      <c r="G1030" s="132" t="str">
        <f ca="1">IFERROR(_xll.BQL($A1030, "cur_mkt_cap(currency=EUR)")/1000000, " ")</f>
        <v xml:space="preserve"> </v>
      </c>
      <c r="M1030" s="305">
        <f t="shared" si="43"/>
        <v>5.6054313519895045E-5</v>
      </c>
      <c r="N1030" s="223">
        <f t="shared" si="44"/>
        <v>9.4384289635921458E-4</v>
      </c>
      <c r="O1030" s="172" t="str">
        <f>IFERROR(IF(VLOOKUP($C1030,'MSCI Database'!$C:$R,2, FALSE)="","",VLOOKUP($C1030,'MSCI Database'!$C:$R,2, FALSE)),"")</f>
        <v>Health Care Equipment &amp; Supplies</v>
      </c>
      <c r="P1030" s="186" t="str">
        <f>IFERROR(IF(VLOOKUP($C1030,'MSCI Database'!$C:$R,3, FALSE)="","",VLOOKUP($C1030,'MSCI Database'!$C:$R,3, FALSE)),"")</f>
        <v>A</v>
      </c>
      <c r="Q1030" s="164" t="str">
        <f>IFERROR(IF(VLOOKUP($C1030,'MSCI Database'!$C:$R,4, FALSE)="","",VLOOKUP($C1030,'MSCI Database'!$C:$R,4, FALSE)),"")</f>
        <v>0</v>
      </c>
      <c r="R1030" s="164">
        <f>IFERROR(IF(VLOOKUP($C1030,'MSCI Database'!$C:$R,5, FALSE)="","",VLOOKUP($C1030,'MSCI Database'!$C:$R,5, FALSE)),"")</f>
        <v>7.1</v>
      </c>
      <c r="S1030" s="164">
        <f>IFERROR(IF(VLOOKUP($C1030,'MSCI Database'!$C:$R,6, FALSE)="","",VLOOKUP($C1030,'MSCI Database'!$C:$R,6, FALSE)),"")</f>
        <v>7.6</v>
      </c>
      <c r="T1030" s="211">
        <f>IFERROR(IF(VLOOKUP($C1030,'MSCI Database'!$C:$R,7, FALSE)="","",VLOOKUP($C1030,'MSCI Database'!$C:$R,7, FALSE)),"")</f>
        <v>6.9</v>
      </c>
      <c r="U1030" s="164">
        <f>IFERROR(IF(VLOOKUP($C1030,'MSCI Database'!$C:$R,8, FALSE)="","",VLOOKUP($C1030,'MSCI Database'!$C:$R,8, FALSE)),"")</f>
        <v>5.5</v>
      </c>
      <c r="V1030" s="175">
        <f>IFERROR(IF(VLOOKUP($C1030,'MSCI Database'!$C:$R,9, FALSE)="","",VLOOKUP($C1030,'MSCI Database'!$C:$R,9, FALSE)),"")</f>
        <v>6.2</v>
      </c>
      <c r="W1030" s="165">
        <f t="shared" ca="1" si="42"/>
        <v>0</v>
      </c>
      <c r="X1030" s="166">
        <f>IFERROR(IF(VLOOKUP($C1030,'MSCI Database'!$C:$R,10, FALSE)="","",VLOOKUP($C1030,'MSCI Database'!$C:$R,10, FALSE)),"")</f>
        <v>17313</v>
      </c>
      <c r="Y1030" s="133" t="str">
        <f>IFERROR(IF(VLOOKUP($C1030,'MSCI Database'!$C:$R,11, FALSE)="","",VLOOKUP($C1030,'MSCI Database'!$C:$R,11, FALSE)),"")</f>
        <v>2019</v>
      </c>
      <c r="Z1030" s="133" t="str">
        <f>IFERROR(IF(VLOOKUP($C1030,'MSCI Database'!$C:$R,12, FALSE)="","",VLOOKUP($C1030,'MSCI Database'!$C:$R,12, FALSE)),"")</f>
        <v>E.Segmt-Moderately Low</v>
      </c>
      <c r="AA1030" s="202" t="str">
        <f>IFERROR(IF(VLOOKUP($C1030,'MSCI Database'!$C:$R,13, FALSE)="","",VLOOKUP($C1030,'MSCI Database'!$C:$R,13, FALSE)),"")</f>
        <v/>
      </c>
    </row>
    <row r="1031" spans="1:27" s="130" customFormat="1" ht="15" hidden="1" customHeight="1" outlineLevel="1">
      <c r="A1031" s="130" t="s">
        <v>11765</v>
      </c>
      <c r="B1031" s="130" t="s">
        <v>11766</v>
      </c>
      <c r="C1031" s="130" t="s">
        <v>11767</v>
      </c>
      <c r="D1031" s="130" t="s">
        <v>12128</v>
      </c>
      <c r="E1031" s="130" t="s">
        <v>18682</v>
      </c>
      <c r="F1031" s="169">
        <v>8.6542675752942042E-2</v>
      </c>
      <c r="G1031" s="132" t="str">
        <f ca="1">IFERROR(_xll.BQL($A1031, "cur_mkt_cap(currency=EUR)")/1000000, " ")</f>
        <v xml:space="preserve"> </v>
      </c>
      <c r="M1031" s="305">
        <f t="shared" si="43"/>
        <v>5.5993111212153497E-5</v>
      </c>
      <c r="N1031" s="223">
        <f t="shared" si="44"/>
        <v>9.4281237150260115E-4</v>
      </c>
      <c r="O1031" s="172" t="str">
        <f>IFERROR(IF(VLOOKUP($C1031,'MSCI Database'!$C:$R,2, FALSE)="","",VLOOKUP($C1031,'MSCI Database'!$C:$R,2, FALSE)),"")</f>
        <v>Restaurants</v>
      </c>
      <c r="P1031" s="186" t="str">
        <f>IFERROR(IF(VLOOKUP($C1031,'MSCI Database'!$C:$R,3, FALSE)="","",VLOOKUP($C1031,'MSCI Database'!$C:$R,3, FALSE)),"")</f>
        <v>BBB</v>
      </c>
      <c r="Q1031" s="164" t="str">
        <f>IFERROR(IF(VLOOKUP($C1031,'MSCI Database'!$C:$R,4, FALSE)="","",VLOOKUP($C1031,'MSCI Database'!$C:$R,4, FALSE)),"")</f>
        <v>1</v>
      </c>
      <c r="R1031" s="164">
        <f>IFERROR(IF(VLOOKUP($C1031,'MSCI Database'!$C:$R,5, FALSE)="","",VLOOKUP($C1031,'MSCI Database'!$C:$R,5, FALSE)),"")</f>
        <v>5.4</v>
      </c>
      <c r="S1031" s="164">
        <f>IFERROR(IF(VLOOKUP($C1031,'MSCI Database'!$C:$R,6, FALSE)="","",VLOOKUP($C1031,'MSCI Database'!$C:$R,6, FALSE)),"")</f>
        <v>4.5999999999999996</v>
      </c>
      <c r="T1031" s="211">
        <f>IFERROR(IF(VLOOKUP($C1031,'MSCI Database'!$C:$R,7, FALSE)="","",VLOOKUP($C1031,'MSCI Database'!$C:$R,7, FALSE)),"")</f>
        <v>4.4000000000000004</v>
      </c>
      <c r="U1031" s="164">
        <f>IFERROR(IF(VLOOKUP($C1031,'MSCI Database'!$C:$R,8, FALSE)="","",VLOOKUP($C1031,'MSCI Database'!$C:$R,8, FALSE)),"")</f>
        <v>5.4</v>
      </c>
      <c r="V1031" s="175">
        <f>IFERROR(IF(VLOOKUP($C1031,'MSCI Database'!$C:$R,9, FALSE)="","",VLOOKUP($C1031,'MSCI Database'!$C:$R,9, FALSE)),"")</f>
        <v>4.8</v>
      </c>
      <c r="W1031" s="165">
        <f t="shared" ca="1" si="42"/>
        <v>0</v>
      </c>
      <c r="X1031" s="166">
        <f>IFERROR(IF(VLOOKUP($C1031,'MSCI Database'!$C:$R,10, FALSE)="","",VLOOKUP($C1031,'MSCI Database'!$C:$R,10, FALSE)),"")</f>
        <v>8537</v>
      </c>
      <c r="Y1031" s="133" t="str">
        <f>IFERROR(IF(VLOOKUP($C1031,'MSCI Database'!$C:$R,11, FALSE)="","",VLOOKUP($C1031,'MSCI Database'!$C:$R,11, FALSE)),"")</f>
        <v>2019</v>
      </c>
      <c r="Z1031" s="133" t="str">
        <f>IFERROR(IF(VLOOKUP($C1031,'MSCI Database'!$C:$R,12, FALSE)="","",VLOOKUP($C1031,'MSCI Database'!$C:$R,12, FALSE)),"")</f>
        <v>E.Segmt-Moderate</v>
      </c>
      <c r="AA1031" s="202" t="str">
        <f>IFERROR(IF(VLOOKUP($C1031,'MSCI Database'!$C:$R,13, FALSE)="","",VLOOKUP($C1031,'MSCI Database'!$C:$R,13, FALSE)),"")</f>
        <v/>
      </c>
    </row>
    <row r="1032" spans="1:27" s="130" customFormat="1" ht="15" hidden="1" customHeight="1" outlineLevel="1">
      <c r="A1032" s="130" t="s">
        <v>10075</v>
      </c>
      <c r="B1032" s="130" t="s">
        <v>10076</v>
      </c>
      <c r="C1032" s="130" t="s">
        <v>10077</v>
      </c>
      <c r="D1032" s="130" t="s">
        <v>12128</v>
      </c>
      <c r="E1032" s="130" t="s">
        <v>18688</v>
      </c>
      <c r="F1032" s="169">
        <v>8.6471798840646402E-2</v>
      </c>
      <c r="G1032" s="132" t="str">
        <f ca="1">IFERROR(_xll.BQL($A1032, "cur_mkt_cap(currency=EUR)")/1000000, " ")</f>
        <v xml:space="preserve"> </v>
      </c>
      <c r="M1032" s="305">
        <f t="shared" si="43"/>
        <v>5.5947253849898213E-5</v>
      </c>
      <c r="N1032" s="223">
        <f t="shared" si="44"/>
        <v>9.4204022493809007E-4</v>
      </c>
      <c r="O1032" s="172" t="str">
        <f>IFERROR(IF(VLOOKUP($C1032,'MSCI Database'!$C:$R,2, FALSE)="","",VLOOKUP($C1032,'MSCI Database'!$C:$R,2, FALSE)),"")</f>
        <v>Banks</v>
      </c>
      <c r="P1032" s="186" t="str">
        <f>IFERROR(IF(VLOOKUP($C1032,'MSCI Database'!$C:$R,3, FALSE)="","",VLOOKUP($C1032,'MSCI Database'!$C:$R,3, FALSE)),"")</f>
        <v>BBB</v>
      </c>
      <c r="Q1032" s="164" t="str">
        <f>IFERROR(IF(VLOOKUP($C1032,'MSCI Database'!$C:$R,4, FALSE)="","",VLOOKUP($C1032,'MSCI Database'!$C:$R,4, FALSE)),"")</f>
        <v>-1</v>
      </c>
      <c r="R1032" s="164">
        <f>IFERROR(IF(VLOOKUP($C1032,'MSCI Database'!$C:$R,5, FALSE)="","",VLOOKUP($C1032,'MSCI Database'!$C:$R,5, FALSE)),"")</f>
        <v>4.9000000000000004</v>
      </c>
      <c r="S1032" s="164">
        <f>IFERROR(IF(VLOOKUP($C1032,'MSCI Database'!$C:$R,6, FALSE)="","",VLOOKUP($C1032,'MSCI Database'!$C:$R,6, FALSE)),"")</f>
        <v>0</v>
      </c>
      <c r="T1032" s="211">
        <f>IFERROR(IF(VLOOKUP($C1032,'MSCI Database'!$C:$R,7, FALSE)="","",VLOOKUP($C1032,'MSCI Database'!$C:$R,7, FALSE)),"")</f>
        <v>4</v>
      </c>
      <c r="U1032" s="164">
        <f>IFERROR(IF(VLOOKUP($C1032,'MSCI Database'!$C:$R,8, FALSE)="","",VLOOKUP($C1032,'MSCI Database'!$C:$R,8, FALSE)),"")</f>
        <v>5.8</v>
      </c>
      <c r="V1032" s="175">
        <f>IFERROR(IF(VLOOKUP($C1032,'MSCI Database'!$C:$R,9, FALSE)="","",VLOOKUP($C1032,'MSCI Database'!$C:$R,9, FALSE)),"")</f>
        <v>4.0999999999999996</v>
      </c>
      <c r="W1032" s="165">
        <f t="shared" ca="1" si="42"/>
        <v>0</v>
      </c>
      <c r="X1032" s="166">
        <f>IFERROR(IF(VLOOKUP($C1032,'MSCI Database'!$C:$R,10, FALSE)="","",VLOOKUP($C1032,'MSCI Database'!$C:$R,10, FALSE)),"")</f>
        <v>4842</v>
      </c>
      <c r="Y1032" s="133" t="str">
        <f>IFERROR(IF(VLOOKUP($C1032,'MSCI Database'!$C:$R,11, FALSE)="","",VLOOKUP($C1032,'MSCI Database'!$C:$R,11, FALSE)),"")</f>
        <v>2019</v>
      </c>
      <c r="Z1032" s="133" t="str">
        <f>IFERROR(IF(VLOOKUP($C1032,'MSCI Database'!$C:$R,12, FALSE)="","",VLOOKUP($C1032,'MSCI Database'!$C:$R,12, FALSE)),"")</f>
        <v>E.Segmt-Moderate</v>
      </c>
      <c r="AA1032" s="202" t="str">
        <f>IFERROR(IF(VLOOKUP($C1032,'MSCI Database'!$C:$R,13, FALSE)="","",VLOOKUP($C1032,'MSCI Database'!$C:$R,13, FALSE)),"")</f>
        <v/>
      </c>
    </row>
    <row r="1033" spans="1:27" s="130" customFormat="1" ht="15" hidden="1" customHeight="1" outlineLevel="1">
      <c r="A1033" s="130" t="s">
        <v>10555</v>
      </c>
      <c r="B1033" s="130" t="s">
        <v>10556</v>
      </c>
      <c r="C1033" s="130" t="s">
        <v>10557</v>
      </c>
      <c r="D1033" s="130" t="s">
        <v>12128</v>
      </c>
      <c r="E1033" s="130" t="s">
        <v>18682</v>
      </c>
      <c r="F1033" s="169">
        <v>8.6311017767848219E-2</v>
      </c>
      <c r="G1033" s="132" t="str">
        <f ca="1">IFERROR(_xll.BQL($A1033, "cur_mkt_cap(currency=EUR)")/1000000, " ")</f>
        <v xml:space="preserve"> </v>
      </c>
      <c r="M1033" s="305">
        <f t="shared" si="43"/>
        <v>5.584322849579779E-5</v>
      </c>
      <c r="N1033" s="223">
        <f t="shared" si="44"/>
        <v>9.4028864534780412E-4</v>
      </c>
      <c r="O1033" s="172" t="str">
        <f>IFERROR(IF(VLOOKUP($C1033,'MSCI Database'!$C:$R,2, FALSE)="","",VLOOKUP($C1033,'MSCI Database'!$C:$R,2, FALSE)),"")</f>
        <v>Retail - Consumer Discretionary</v>
      </c>
      <c r="P1033" s="186" t="str">
        <f>IFERROR(IF(VLOOKUP($C1033,'MSCI Database'!$C:$R,3, FALSE)="","",VLOOKUP($C1033,'MSCI Database'!$C:$R,3, FALSE)),"")</f>
        <v>BB</v>
      </c>
      <c r="Q1033" s="164" t="str">
        <f>IFERROR(IF(VLOOKUP($C1033,'MSCI Database'!$C:$R,4, FALSE)="","",VLOOKUP($C1033,'MSCI Database'!$C:$R,4, FALSE)),"")</f>
        <v>0</v>
      </c>
      <c r="R1033" s="164">
        <f>IFERROR(IF(VLOOKUP($C1033,'MSCI Database'!$C:$R,5, FALSE)="","",VLOOKUP($C1033,'MSCI Database'!$C:$R,5, FALSE)),"")</f>
        <v>3.4</v>
      </c>
      <c r="S1033" s="164">
        <f>IFERROR(IF(VLOOKUP($C1033,'MSCI Database'!$C:$R,6, FALSE)="","",VLOOKUP($C1033,'MSCI Database'!$C:$R,6, FALSE)),"")</f>
        <v>6.3</v>
      </c>
      <c r="T1033" s="211">
        <f>IFERROR(IF(VLOOKUP($C1033,'MSCI Database'!$C:$R,7, FALSE)="","",VLOOKUP($C1033,'MSCI Database'!$C:$R,7, FALSE)),"")</f>
        <v>2.4</v>
      </c>
      <c r="U1033" s="164">
        <f>IFERROR(IF(VLOOKUP($C1033,'MSCI Database'!$C:$R,8, FALSE)="","",VLOOKUP($C1033,'MSCI Database'!$C:$R,8, FALSE)),"")</f>
        <v>5.2</v>
      </c>
      <c r="V1033" s="175">
        <f>IFERROR(IF(VLOOKUP($C1033,'MSCI Database'!$C:$R,9, FALSE)="","",VLOOKUP($C1033,'MSCI Database'!$C:$R,9, FALSE)),"")</f>
        <v>3.8</v>
      </c>
      <c r="W1033" s="165">
        <f t="shared" ca="1" si="42"/>
        <v>0</v>
      </c>
      <c r="X1033" s="166">
        <f>IFERROR(IF(VLOOKUP($C1033,'MSCI Database'!$C:$R,10, FALSE)="","",VLOOKUP($C1033,'MSCI Database'!$C:$R,10, FALSE)),"")</f>
        <v>1159</v>
      </c>
      <c r="Y1033" s="133" t="str">
        <f>IFERROR(IF(VLOOKUP($C1033,'MSCI Database'!$C:$R,11, FALSE)="","",VLOOKUP($C1033,'MSCI Database'!$C:$R,11, FALSE)),"")</f>
        <v>2019</v>
      </c>
      <c r="Z1033" s="133" t="str">
        <f>IFERROR(IF(VLOOKUP($C1033,'MSCI Database'!$C:$R,12, FALSE)="","",VLOOKUP($C1033,'MSCI Database'!$C:$R,12, FALSE)),"")</f>
        <v>E.Segmt-Low</v>
      </c>
      <c r="AA1033" s="202" t="str">
        <f>IFERROR(IF(VLOOKUP($C1033,'MSCI Database'!$C:$R,13, FALSE)="","",VLOOKUP($C1033,'MSCI Database'!$C:$R,13, FALSE)),"")</f>
        <v/>
      </c>
    </row>
    <row r="1034" spans="1:27" s="130" customFormat="1" ht="15" hidden="1" customHeight="1" outlineLevel="1">
      <c r="A1034" s="130" t="s">
        <v>10271</v>
      </c>
      <c r="B1034" s="130" t="s">
        <v>10272</v>
      </c>
      <c r="C1034" s="130" t="s">
        <v>10273</v>
      </c>
      <c r="D1034" s="130" t="s">
        <v>12128</v>
      </c>
      <c r="E1034" s="130" t="s">
        <v>18684</v>
      </c>
      <c r="F1034" s="169">
        <v>8.5893118034570656E-2</v>
      </c>
      <c r="G1034" s="132" t="str">
        <f ca="1">IFERROR(_xll.BQL($A1034, "cur_mkt_cap(currency=EUR)")/1000000, " ")</f>
        <v xml:space="preserve"> </v>
      </c>
      <c r="M1034" s="305">
        <f t="shared" si="43"/>
        <v>5.5572847368367208E-5</v>
      </c>
      <c r="N1034" s="223">
        <f t="shared" si="44"/>
        <v>9.3573596616202878E-4</v>
      </c>
      <c r="O1034" s="172" t="str">
        <f>IFERROR(IF(VLOOKUP($C1034,'MSCI Database'!$C:$R,2, FALSE)="","",VLOOKUP($C1034,'MSCI Database'!$C:$R,2, FALSE)),"")</f>
        <v>Specialty Chemicals</v>
      </c>
      <c r="P1034" s="186" t="str">
        <f>IFERROR(IF(VLOOKUP($C1034,'MSCI Database'!$C:$R,3, FALSE)="","",VLOOKUP($C1034,'MSCI Database'!$C:$R,3, FALSE)),"")</f>
        <v>A</v>
      </c>
      <c r="Q1034" s="164" t="str">
        <f>IFERROR(IF(VLOOKUP($C1034,'MSCI Database'!$C:$R,4, FALSE)="","",VLOOKUP($C1034,'MSCI Database'!$C:$R,4, FALSE)),"")</f>
        <v>1</v>
      </c>
      <c r="R1034" s="164">
        <f>IFERROR(IF(VLOOKUP($C1034,'MSCI Database'!$C:$R,5, FALSE)="","",VLOOKUP($C1034,'MSCI Database'!$C:$R,5, FALSE)),"")</f>
        <v>7.1</v>
      </c>
      <c r="S1034" s="164">
        <f>IFERROR(IF(VLOOKUP($C1034,'MSCI Database'!$C:$R,6, FALSE)="","",VLOOKUP($C1034,'MSCI Database'!$C:$R,6, FALSE)),"")</f>
        <v>5.3</v>
      </c>
      <c r="T1034" s="211">
        <f>IFERROR(IF(VLOOKUP($C1034,'MSCI Database'!$C:$R,7, FALSE)="","",VLOOKUP($C1034,'MSCI Database'!$C:$R,7, FALSE)),"")</f>
        <v>3.3</v>
      </c>
      <c r="U1034" s="164">
        <f>IFERROR(IF(VLOOKUP($C1034,'MSCI Database'!$C:$R,8, FALSE)="","",VLOOKUP($C1034,'MSCI Database'!$C:$R,8, FALSE)),"")</f>
        <v>7.2</v>
      </c>
      <c r="V1034" s="175">
        <f>IFERROR(IF(VLOOKUP($C1034,'MSCI Database'!$C:$R,9, FALSE)="","",VLOOKUP($C1034,'MSCI Database'!$C:$R,9, FALSE)),"")</f>
        <v>5.7</v>
      </c>
      <c r="W1034" s="165">
        <f t="shared" ca="1" si="42"/>
        <v>0</v>
      </c>
      <c r="X1034" s="166">
        <f>IFERROR(IF(VLOOKUP($C1034,'MSCI Database'!$C:$R,10, FALSE)="","",VLOOKUP($C1034,'MSCI Database'!$C:$R,10, FALSE)),"")</f>
        <v>81148</v>
      </c>
      <c r="Y1034" s="133" t="str">
        <f>IFERROR(IF(VLOOKUP($C1034,'MSCI Database'!$C:$R,11, FALSE)="","",VLOOKUP($C1034,'MSCI Database'!$C:$R,11, FALSE)),"")</f>
        <v>2019</v>
      </c>
      <c r="Z1034" s="133" t="str">
        <f>IFERROR(IF(VLOOKUP($C1034,'MSCI Database'!$C:$R,12, FALSE)="","",VLOOKUP($C1034,'MSCI Database'!$C:$R,12, FALSE)),"")</f>
        <v>Reported</v>
      </c>
      <c r="AA1034" s="202" t="str">
        <f>IFERROR(IF(VLOOKUP($C1034,'MSCI Database'!$C:$R,13, FALSE)="","",VLOOKUP($C1034,'MSCI Database'!$C:$R,13, FALSE)),"")</f>
        <v/>
      </c>
    </row>
    <row r="1035" spans="1:27" s="130" customFormat="1" ht="15" hidden="1" customHeight="1" outlineLevel="1">
      <c r="A1035" s="130" t="s">
        <v>9880</v>
      </c>
      <c r="B1035" s="130" t="s">
        <v>9881</v>
      </c>
      <c r="C1035" s="130" t="s">
        <v>9882</v>
      </c>
      <c r="D1035" s="130" t="s">
        <v>12128</v>
      </c>
      <c r="E1035" s="130" t="s">
        <v>18673</v>
      </c>
      <c r="F1035" s="169">
        <v>8.5533072158769097E-2</v>
      </c>
      <c r="G1035" s="132" t="str">
        <f ca="1">IFERROR(_xll.BQL($A1035, "cur_mkt_cap(currency=EUR)")/1000000, " ")</f>
        <v xml:space="preserve"> </v>
      </c>
      <c r="M1035" s="305">
        <f t="shared" si="43"/>
        <v>5.53398976867236E-5</v>
      </c>
      <c r="N1035" s="223">
        <f t="shared" si="44"/>
        <v>9.3181355790435876E-4</v>
      </c>
      <c r="O1035" s="172" t="str">
        <f>IFERROR(IF(VLOOKUP($C1035,'MSCI Database'!$C:$R,2, FALSE)="","",VLOOKUP($C1035,'MSCI Database'!$C:$R,2, FALSE)),"")</f>
        <v>Professional Services</v>
      </c>
      <c r="P1035" s="186" t="str">
        <f>IFERROR(IF(VLOOKUP($C1035,'MSCI Database'!$C:$R,3, FALSE)="","",VLOOKUP($C1035,'MSCI Database'!$C:$R,3, FALSE)),"")</f>
        <v>BBB</v>
      </c>
      <c r="Q1035" s="164" t="str">
        <f>IFERROR(IF(VLOOKUP($C1035,'MSCI Database'!$C:$R,4, FALSE)="","",VLOOKUP($C1035,'MSCI Database'!$C:$R,4, FALSE)),"")</f>
        <v>0</v>
      </c>
      <c r="R1035" s="164">
        <f>IFERROR(IF(VLOOKUP($C1035,'MSCI Database'!$C:$R,5, FALSE)="","",VLOOKUP($C1035,'MSCI Database'!$C:$R,5, FALSE)),"")</f>
        <v>4.5</v>
      </c>
      <c r="S1035" s="164">
        <f>IFERROR(IF(VLOOKUP($C1035,'MSCI Database'!$C:$R,6, FALSE)="","",VLOOKUP($C1035,'MSCI Database'!$C:$R,6, FALSE)),"")</f>
        <v>6.5</v>
      </c>
      <c r="T1035" s="211">
        <f>IFERROR(IF(VLOOKUP($C1035,'MSCI Database'!$C:$R,7, FALSE)="","",VLOOKUP($C1035,'MSCI Database'!$C:$R,7, FALSE)),"")</f>
        <v>4.9000000000000004</v>
      </c>
      <c r="U1035" s="164">
        <f>IFERROR(IF(VLOOKUP($C1035,'MSCI Database'!$C:$R,8, FALSE)="","",VLOOKUP($C1035,'MSCI Database'!$C:$R,8, FALSE)),"")</f>
        <v>5.5</v>
      </c>
      <c r="V1035" s="175">
        <f>IFERROR(IF(VLOOKUP($C1035,'MSCI Database'!$C:$R,9, FALSE)="","",VLOOKUP($C1035,'MSCI Database'!$C:$R,9, FALSE)),"")</f>
        <v>5.2</v>
      </c>
      <c r="W1035" s="165">
        <f t="shared" ca="1" si="42"/>
        <v>0</v>
      </c>
      <c r="X1035" s="166">
        <f>IFERROR(IF(VLOOKUP($C1035,'MSCI Database'!$C:$R,10, FALSE)="","",VLOOKUP($C1035,'MSCI Database'!$C:$R,10, FALSE)),"")</f>
        <v>11534</v>
      </c>
      <c r="Y1035" s="133" t="str">
        <f>IFERROR(IF(VLOOKUP($C1035,'MSCI Database'!$C:$R,11, FALSE)="","",VLOOKUP($C1035,'MSCI Database'!$C:$R,11, FALSE)),"")</f>
        <v>2019</v>
      </c>
      <c r="Z1035" s="133" t="str">
        <f>IFERROR(IF(VLOOKUP($C1035,'MSCI Database'!$C:$R,12, FALSE)="","",VLOOKUP($C1035,'MSCI Database'!$C:$R,12, FALSE)),"")</f>
        <v>E.Segmt-Moderately Low</v>
      </c>
      <c r="AA1035" s="202" t="str">
        <f>IFERROR(IF(VLOOKUP($C1035,'MSCI Database'!$C:$R,13, FALSE)="","",VLOOKUP($C1035,'MSCI Database'!$C:$R,13, FALSE)),"")</f>
        <v/>
      </c>
    </row>
    <row r="1036" spans="1:27" s="130" customFormat="1" ht="15" hidden="1" customHeight="1" outlineLevel="1">
      <c r="A1036" s="130" t="s">
        <v>10277</v>
      </c>
      <c r="B1036" s="130" t="s">
        <v>10278</v>
      </c>
      <c r="C1036" s="130" t="s">
        <v>10279</v>
      </c>
      <c r="D1036" s="130" t="s">
        <v>12128</v>
      </c>
      <c r="E1036" s="130" t="s">
        <v>12133</v>
      </c>
      <c r="F1036" s="169">
        <v>8.5298953063949245E-2</v>
      </c>
      <c r="G1036" s="132" t="str">
        <f ca="1">IFERROR(_xll.BQL($A1036, "cur_mkt_cap(currency=EUR)")/1000000, " ")</f>
        <v xml:space="preserve"> </v>
      </c>
      <c r="M1036" s="305">
        <f t="shared" si="43"/>
        <v>5.5188422632375156E-5</v>
      </c>
      <c r="N1036" s="223">
        <f t="shared" si="44"/>
        <v>9.2926301995206251E-4</v>
      </c>
      <c r="O1036" s="172" t="str">
        <f>IFERROR(IF(VLOOKUP($C1036,'MSCI Database'!$C:$R,2, FALSE)="","",VLOOKUP($C1036,'MSCI Database'!$C:$R,2, FALSE)),"")</f>
        <v>Health Care Equipment &amp; Supplies</v>
      </c>
      <c r="P1036" s="186" t="str">
        <f>IFERROR(IF(VLOOKUP($C1036,'MSCI Database'!$C:$R,3, FALSE)="","",VLOOKUP($C1036,'MSCI Database'!$C:$R,3, FALSE)),"")</f>
        <v>BB</v>
      </c>
      <c r="Q1036" s="164" t="str">
        <f>IFERROR(IF(VLOOKUP($C1036,'MSCI Database'!$C:$R,4, FALSE)="","",VLOOKUP($C1036,'MSCI Database'!$C:$R,4, FALSE)),"")</f>
        <v>0</v>
      </c>
      <c r="R1036" s="164">
        <f>IFERROR(IF(VLOOKUP($C1036,'MSCI Database'!$C:$R,5, FALSE)="","",VLOOKUP($C1036,'MSCI Database'!$C:$R,5, FALSE)),"")</f>
        <v>4.2</v>
      </c>
      <c r="S1036" s="164">
        <f>IFERROR(IF(VLOOKUP($C1036,'MSCI Database'!$C:$R,6, FALSE)="","",VLOOKUP($C1036,'MSCI Database'!$C:$R,6, FALSE)),"")</f>
        <v>6.4</v>
      </c>
      <c r="T1036" s="211">
        <f>IFERROR(IF(VLOOKUP($C1036,'MSCI Database'!$C:$R,7, FALSE)="","",VLOOKUP($C1036,'MSCI Database'!$C:$R,7, FALSE)),"")</f>
        <v>4.8</v>
      </c>
      <c r="U1036" s="164">
        <f>IFERROR(IF(VLOOKUP($C1036,'MSCI Database'!$C:$R,8, FALSE)="","",VLOOKUP($C1036,'MSCI Database'!$C:$R,8, FALSE)),"")</f>
        <v>5.0999999999999996</v>
      </c>
      <c r="V1036" s="175">
        <f>IFERROR(IF(VLOOKUP($C1036,'MSCI Database'!$C:$R,9, FALSE)="","",VLOOKUP($C1036,'MSCI Database'!$C:$R,9, FALSE)),"")</f>
        <v>5</v>
      </c>
      <c r="W1036" s="165">
        <f t="shared" ca="1" si="42"/>
        <v>0</v>
      </c>
      <c r="X1036" s="166">
        <f>IFERROR(IF(VLOOKUP($C1036,'MSCI Database'!$C:$R,10, FALSE)="","",VLOOKUP($C1036,'MSCI Database'!$C:$R,10, FALSE)),"")</f>
        <v>1535</v>
      </c>
      <c r="Y1036" s="133" t="str">
        <f>IFERROR(IF(VLOOKUP($C1036,'MSCI Database'!$C:$R,11, FALSE)="","",VLOOKUP($C1036,'MSCI Database'!$C:$R,11, FALSE)),"")</f>
        <v>2019</v>
      </c>
      <c r="Z1036" s="133" t="str">
        <f>IFERROR(IF(VLOOKUP($C1036,'MSCI Database'!$C:$R,12, FALSE)="","",VLOOKUP($C1036,'MSCI Database'!$C:$R,12, FALSE)),"")</f>
        <v>E.Segmt-Moderately Low</v>
      </c>
      <c r="AA1036" s="202" t="str">
        <f>IFERROR(IF(VLOOKUP($C1036,'MSCI Database'!$C:$R,13, FALSE)="","",VLOOKUP($C1036,'MSCI Database'!$C:$R,13, FALSE)),"")</f>
        <v/>
      </c>
    </row>
    <row r="1037" spans="1:27" s="130" customFormat="1" ht="15" hidden="1" customHeight="1" outlineLevel="1">
      <c r="A1037" s="130" t="s">
        <v>9278</v>
      </c>
      <c r="B1037" s="130" t="s">
        <v>9279</v>
      </c>
      <c r="C1037" s="130" t="s">
        <v>9280</v>
      </c>
      <c r="D1037" s="130" t="s">
        <v>12128</v>
      </c>
      <c r="E1037" s="130" t="s">
        <v>18684</v>
      </c>
      <c r="F1037" s="169">
        <v>8.517408031860875E-2</v>
      </c>
      <c r="G1037" s="132" t="str">
        <f ca="1">IFERROR(_xll.BQL($A1037, "cur_mkt_cap(currency=EUR)")/1000000, " ")</f>
        <v xml:space="preserve"> </v>
      </c>
      <c r="M1037" s="305">
        <f t="shared" si="43"/>
        <v>5.5107629966139854E-5</v>
      </c>
      <c r="N1037" s="223">
        <f t="shared" si="44"/>
        <v>9.279026325114591E-4</v>
      </c>
      <c r="O1037" s="172" t="str">
        <f>IFERROR(IF(VLOOKUP($C1037,'MSCI Database'!$C:$R,2, FALSE)="","",VLOOKUP($C1037,'MSCI Database'!$C:$R,2, FALSE)),"")</f>
        <v>Specialty Chemicals</v>
      </c>
      <c r="P1037" s="186" t="str">
        <f>IFERROR(IF(VLOOKUP($C1037,'MSCI Database'!$C:$R,3, FALSE)="","",VLOOKUP($C1037,'MSCI Database'!$C:$R,3, FALSE)),"")</f>
        <v>BBB</v>
      </c>
      <c r="Q1037" s="164" t="str">
        <f>IFERROR(IF(VLOOKUP($C1037,'MSCI Database'!$C:$R,4, FALSE)="","",VLOOKUP($C1037,'MSCI Database'!$C:$R,4, FALSE)),"")</f>
        <v>1</v>
      </c>
      <c r="R1037" s="164">
        <f>IFERROR(IF(VLOOKUP($C1037,'MSCI Database'!$C:$R,5, FALSE)="","",VLOOKUP($C1037,'MSCI Database'!$C:$R,5, FALSE)),"")</f>
        <v>4.5</v>
      </c>
      <c r="S1037" s="164">
        <f>IFERROR(IF(VLOOKUP($C1037,'MSCI Database'!$C:$R,6, FALSE)="","",VLOOKUP($C1037,'MSCI Database'!$C:$R,6, FALSE)),"")</f>
        <v>4.7</v>
      </c>
      <c r="T1037" s="211">
        <f>IFERROR(IF(VLOOKUP($C1037,'MSCI Database'!$C:$R,7, FALSE)="","",VLOOKUP($C1037,'MSCI Database'!$C:$R,7, FALSE)),"")</f>
        <v>3.4</v>
      </c>
      <c r="U1037" s="164">
        <f>IFERROR(IF(VLOOKUP($C1037,'MSCI Database'!$C:$R,8, FALSE)="","",VLOOKUP($C1037,'MSCI Database'!$C:$R,8, FALSE)),"")</f>
        <v>6.6</v>
      </c>
      <c r="V1037" s="175">
        <f>IFERROR(IF(VLOOKUP($C1037,'MSCI Database'!$C:$R,9, FALSE)="","",VLOOKUP($C1037,'MSCI Database'!$C:$R,9, FALSE)),"")</f>
        <v>5.2</v>
      </c>
      <c r="W1037" s="165">
        <f t="shared" ca="1" si="42"/>
        <v>0</v>
      </c>
      <c r="X1037" s="166">
        <f>IFERROR(IF(VLOOKUP($C1037,'MSCI Database'!$C:$R,10, FALSE)="","",VLOOKUP($C1037,'MSCI Database'!$C:$R,10, FALSE)),"")</f>
        <v>74947</v>
      </c>
      <c r="Y1037" s="133" t="str">
        <f>IFERROR(IF(VLOOKUP($C1037,'MSCI Database'!$C:$R,11, FALSE)="","",VLOOKUP($C1037,'MSCI Database'!$C:$R,11, FALSE)),"")</f>
        <v>2019</v>
      </c>
      <c r="Z1037" s="133" t="str">
        <f>IFERROR(IF(VLOOKUP($C1037,'MSCI Database'!$C:$R,12, FALSE)="","",VLOOKUP($C1037,'MSCI Database'!$C:$R,12, FALSE)),"")</f>
        <v>Reported</v>
      </c>
      <c r="AA1037" s="202" t="str">
        <f>IFERROR(IF(VLOOKUP($C1037,'MSCI Database'!$C:$R,13, FALSE)="","",VLOOKUP($C1037,'MSCI Database'!$C:$R,13, FALSE)),"")</f>
        <v/>
      </c>
    </row>
    <row r="1038" spans="1:27" s="130" customFormat="1" ht="15" hidden="1" customHeight="1" outlineLevel="1">
      <c r="A1038" s="130" t="s">
        <v>8998</v>
      </c>
      <c r="B1038" s="130" t="s">
        <v>8999</v>
      </c>
      <c r="C1038" s="130" t="s">
        <v>9000</v>
      </c>
      <c r="D1038" s="130" t="s">
        <v>12128</v>
      </c>
      <c r="E1038" s="130" t="s">
        <v>12133</v>
      </c>
      <c r="F1038" s="169">
        <v>8.5087178254799833E-2</v>
      </c>
      <c r="G1038" s="132" t="str">
        <f ca="1">IFERROR(_xll.BQL($A1038, "cur_mkt_cap(currency=EUR)")/1000000, " ")</f>
        <v xml:space="preserve"> </v>
      </c>
      <c r="M1038" s="305">
        <f t="shared" si="43"/>
        <v>5.5051404330855484E-5</v>
      </c>
      <c r="N1038" s="223">
        <f t="shared" si="44"/>
        <v>9.2695590489811318E-4</v>
      </c>
      <c r="O1038" s="172" t="str">
        <f>IFERROR(IF(VLOOKUP($C1038,'MSCI Database'!$C:$R,2, FALSE)="","",VLOOKUP($C1038,'MSCI Database'!$C:$R,2, FALSE)),"")</f>
        <v>Health Care Providers &amp; Services</v>
      </c>
      <c r="P1038" s="186" t="str">
        <f>IFERROR(IF(VLOOKUP($C1038,'MSCI Database'!$C:$R,3, FALSE)="","",VLOOKUP($C1038,'MSCI Database'!$C:$R,3, FALSE)),"")</f>
        <v>BBB</v>
      </c>
      <c r="Q1038" s="164" t="str">
        <f>IFERROR(IF(VLOOKUP($C1038,'MSCI Database'!$C:$R,4, FALSE)="","",VLOOKUP($C1038,'MSCI Database'!$C:$R,4, FALSE)),"")</f>
        <v>0</v>
      </c>
      <c r="R1038" s="164">
        <f>IFERROR(IF(VLOOKUP($C1038,'MSCI Database'!$C:$R,5, FALSE)="","",VLOOKUP($C1038,'MSCI Database'!$C:$R,5, FALSE)),"")</f>
        <v>5.0999999999999996</v>
      </c>
      <c r="S1038" s="164">
        <f>IFERROR(IF(VLOOKUP($C1038,'MSCI Database'!$C:$R,6, FALSE)="","",VLOOKUP($C1038,'MSCI Database'!$C:$R,6, FALSE)),"")</f>
        <v>6.5</v>
      </c>
      <c r="T1038" s="211">
        <f>IFERROR(IF(VLOOKUP($C1038,'MSCI Database'!$C:$R,7, FALSE)="","",VLOOKUP($C1038,'MSCI Database'!$C:$R,7, FALSE)),"")</f>
        <v>4.4000000000000004</v>
      </c>
      <c r="U1038" s="164">
        <f>IFERROR(IF(VLOOKUP($C1038,'MSCI Database'!$C:$R,8, FALSE)="","",VLOOKUP($C1038,'MSCI Database'!$C:$R,8, FALSE)),"")</f>
        <v>5.5</v>
      </c>
      <c r="V1038" s="175">
        <f>IFERROR(IF(VLOOKUP($C1038,'MSCI Database'!$C:$R,9, FALSE)="","",VLOOKUP($C1038,'MSCI Database'!$C:$R,9, FALSE)),"")</f>
        <v>4.9000000000000004</v>
      </c>
      <c r="W1038" s="165">
        <f t="shared" ca="1" si="42"/>
        <v>0</v>
      </c>
      <c r="X1038" s="166">
        <f>IFERROR(IF(VLOOKUP($C1038,'MSCI Database'!$C:$R,10, FALSE)="","",VLOOKUP($C1038,'MSCI Database'!$C:$R,10, FALSE)),"")</f>
        <v>184241</v>
      </c>
      <c r="Y1038" s="133" t="str">
        <f>IFERROR(IF(VLOOKUP($C1038,'MSCI Database'!$C:$R,11, FALSE)="","",VLOOKUP($C1038,'MSCI Database'!$C:$R,11, FALSE)),"")</f>
        <v>2019</v>
      </c>
      <c r="Z1038" s="133" t="str">
        <f>IFERROR(IF(VLOOKUP($C1038,'MSCI Database'!$C:$R,12, FALSE)="","",VLOOKUP($C1038,'MSCI Database'!$C:$R,12, FALSE)),"")</f>
        <v>E.Segmt-Moderate</v>
      </c>
      <c r="AA1038" s="202" t="str">
        <f>IFERROR(IF(VLOOKUP($C1038,'MSCI Database'!$C:$R,13, FALSE)="","",VLOOKUP($C1038,'MSCI Database'!$C:$R,13, FALSE)),"")</f>
        <v/>
      </c>
    </row>
    <row r="1039" spans="1:27" s="130" customFormat="1" ht="15" hidden="1" customHeight="1" outlineLevel="1">
      <c r="A1039" s="130" t="s">
        <v>11233</v>
      </c>
      <c r="B1039" s="130" t="s">
        <v>11234</v>
      </c>
      <c r="C1039" s="130" t="s">
        <v>11235</v>
      </c>
      <c r="D1039" s="130" t="s">
        <v>12128</v>
      </c>
      <c r="E1039" s="130" t="s">
        <v>18682</v>
      </c>
      <c r="F1039" s="169">
        <v>8.4722241907607743E-2</v>
      </c>
      <c r="G1039" s="132" t="str">
        <f ca="1">IFERROR(_xll.BQL($A1039, "cur_mkt_cap(currency=EUR)")/1000000, " ")</f>
        <v xml:space="preserve"> </v>
      </c>
      <c r="M1039" s="305">
        <f t="shared" si="43"/>
        <v>5.4815290514222206E-5</v>
      </c>
      <c r="N1039" s="223">
        <f t="shared" si="44"/>
        <v>9.2298021891486606E-4</v>
      </c>
      <c r="O1039" s="172" t="str">
        <f>IFERROR(IF(VLOOKUP($C1039,'MSCI Database'!$C:$R,2, FALSE)="","",VLOOKUP($C1039,'MSCI Database'!$C:$R,2, FALSE)),"")</f>
        <v>Hotels &amp; Travel</v>
      </c>
      <c r="P1039" s="186" t="str">
        <f>IFERROR(IF(VLOOKUP($C1039,'MSCI Database'!$C:$R,3, FALSE)="","",VLOOKUP($C1039,'MSCI Database'!$C:$R,3, FALSE)),"")</f>
        <v>BBB</v>
      </c>
      <c r="Q1039" s="164" t="str">
        <f>IFERROR(IF(VLOOKUP($C1039,'MSCI Database'!$C:$R,4, FALSE)="","",VLOOKUP($C1039,'MSCI Database'!$C:$R,4, FALSE)),"")</f>
        <v>1</v>
      </c>
      <c r="R1039" s="164">
        <f>IFERROR(IF(VLOOKUP($C1039,'MSCI Database'!$C:$R,5, FALSE)="","",VLOOKUP($C1039,'MSCI Database'!$C:$R,5, FALSE)),"")</f>
        <v>5.7</v>
      </c>
      <c r="S1039" s="164">
        <f>IFERROR(IF(VLOOKUP($C1039,'MSCI Database'!$C:$R,6, FALSE)="","",VLOOKUP($C1039,'MSCI Database'!$C:$R,6, FALSE)),"")</f>
        <v>4.5</v>
      </c>
      <c r="T1039" s="211">
        <f>IFERROR(IF(VLOOKUP($C1039,'MSCI Database'!$C:$R,7, FALSE)="","",VLOOKUP($C1039,'MSCI Database'!$C:$R,7, FALSE)),"")</f>
        <v>4</v>
      </c>
      <c r="U1039" s="164">
        <f>IFERROR(IF(VLOOKUP($C1039,'MSCI Database'!$C:$R,8, FALSE)="","",VLOOKUP($C1039,'MSCI Database'!$C:$R,8, FALSE)),"")</f>
        <v>6.6</v>
      </c>
      <c r="V1039" s="175">
        <f>IFERROR(IF(VLOOKUP($C1039,'MSCI Database'!$C:$R,9, FALSE)="","",VLOOKUP($C1039,'MSCI Database'!$C:$R,9, FALSE)),"")</f>
        <v>5</v>
      </c>
      <c r="W1039" s="165">
        <f t="shared" ca="1" si="42"/>
        <v>0</v>
      </c>
      <c r="X1039" s="166">
        <f>IFERROR(IF(VLOOKUP($C1039,'MSCI Database'!$C:$R,10, FALSE)="","",VLOOKUP($C1039,'MSCI Database'!$C:$R,10, FALSE)),"")</f>
        <v>167615</v>
      </c>
      <c r="Y1039" s="133" t="str">
        <f>IFERROR(IF(VLOOKUP($C1039,'MSCI Database'!$C:$R,11, FALSE)="","",VLOOKUP($C1039,'MSCI Database'!$C:$R,11, FALSE)),"")</f>
        <v>2019</v>
      </c>
      <c r="Z1039" s="133" t="str">
        <f>IFERROR(IF(VLOOKUP($C1039,'MSCI Database'!$C:$R,12, FALSE)="","",VLOOKUP($C1039,'MSCI Database'!$C:$R,12, FALSE)),"")</f>
        <v>E.CSI</v>
      </c>
      <c r="AA1039" s="202" t="str">
        <f>IFERROR(IF(VLOOKUP($C1039,'MSCI Database'!$C:$R,13, FALSE)="","",VLOOKUP($C1039,'MSCI Database'!$C:$R,13, FALSE)),"")</f>
        <v/>
      </c>
    </row>
    <row r="1040" spans="1:27" s="130" customFormat="1" ht="15" hidden="1" customHeight="1" outlineLevel="1">
      <c r="A1040" s="130" t="s">
        <v>9208</v>
      </c>
      <c r="B1040" s="130" t="s">
        <v>9209</v>
      </c>
      <c r="C1040" s="130" t="s">
        <v>9210</v>
      </c>
      <c r="D1040" s="130" t="s">
        <v>12128</v>
      </c>
      <c r="E1040" s="130" t="s">
        <v>18682</v>
      </c>
      <c r="F1040" s="169">
        <v>8.4667746995036416E-2</v>
      </c>
      <c r="G1040" s="132" t="str">
        <f ca="1">IFERROR(_xll.BQL($A1040, "cur_mkt_cap(currency=EUR)")/1000000, " ")</f>
        <v xml:space="preserve"> </v>
      </c>
      <c r="M1040" s="305">
        <f t="shared" si="43"/>
        <v>5.4780032305788558E-5</v>
      </c>
      <c r="N1040" s="223">
        <f t="shared" si="44"/>
        <v>9.2238654097147928E-4</v>
      </c>
      <c r="O1040" s="172" t="str">
        <f>IFERROR(IF(VLOOKUP($C1040,'MSCI Database'!$C:$R,2, FALSE)="","",VLOOKUP($C1040,'MSCI Database'!$C:$R,2, FALSE)),"")</f>
        <v>Retail - Consumer Discretionary</v>
      </c>
      <c r="P1040" s="186" t="str">
        <f>IFERROR(IF(VLOOKUP($C1040,'MSCI Database'!$C:$R,3, FALSE)="","",VLOOKUP($C1040,'MSCI Database'!$C:$R,3, FALSE)),"")</f>
        <v>BBB</v>
      </c>
      <c r="Q1040" s="164" t="str">
        <f>IFERROR(IF(VLOOKUP($C1040,'MSCI Database'!$C:$R,4, FALSE)="","",VLOOKUP($C1040,'MSCI Database'!$C:$R,4, FALSE)),"")</f>
        <v>0</v>
      </c>
      <c r="R1040" s="164">
        <f>IFERROR(IF(VLOOKUP($C1040,'MSCI Database'!$C:$R,5, FALSE)="","",VLOOKUP($C1040,'MSCI Database'!$C:$R,5, FALSE)),"")</f>
        <v>4.7</v>
      </c>
      <c r="S1040" s="164">
        <f>IFERROR(IF(VLOOKUP($C1040,'MSCI Database'!$C:$R,6, FALSE)="","",VLOOKUP($C1040,'MSCI Database'!$C:$R,6, FALSE)),"")</f>
        <v>1.8</v>
      </c>
      <c r="T1040" s="211">
        <f>IFERROR(IF(VLOOKUP($C1040,'MSCI Database'!$C:$R,7, FALSE)="","",VLOOKUP($C1040,'MSCI Database'!$C:$R,7, FALSE)),"")</f>
        <v>4.4000000000000004</v>
      </c>
      <c r="U1040" s="164">
        <f>IFERROR(IF(VLOOKUP($C1040,'MSCI Database'!$C:$R,8, FALSE)="","",VLOOKUP($C1040,'MSCI Database'!$C:$R,8, FALSE)),"")</f>
        <v>5.8</v>
      </c>
      <c r="V1040" s="175">
        <f>IFERROR(IF(VLOOKUP($C1040,'MSCI Database'!$C:$R,9, FALSE)="","",VLOOKUP($C1040,'MSCI Database'!$C:$R,9, FALSE)),"")</f>
        <v>4.4000000000000004</v>
      </c>
      <c r="W1040" s="165">
        <f t="shared" ca="1" si="42"/>
        <v>0</v>
      </c>
      <c r="X1040" s="166">
        <f>IFERROR(IF(VLOOKUP($C1040,'MSCI Database'!$C:$R,10, FALSE)="","",VLOOKUP($C1040,'MSCI Database'!$C:$R,10, FALSE)),"")</f>
        <v>125648</v>
      </c>
      <c r="Y1040" s="133" t="str">
        <f>IFERROR(IF(VLOOKUP($C1040,'MSCI Database'!$C:$R,11, FALSE)="","",VLOOKUP($C1040,'MSCI Database'!$C:$R,11, FALSE)),"")</f>
        <v>2019</v>
      </c>
      <c r="Z1040" s="133" t="str">
        <f>IFERROR(IF(VLOOKUP($C1040,'MSCI Database'!$C:$R,12, FALSE)="","",VLOOKUP($C1040,'MSCI Database'!$C:$R,12, FALSE)),"")</f>
        <v>E.Segmt-Moderately Low</v>
      </c>
      <c r="AA1040" s="202" t="str">
        <f>IFERROR(IF(VLOOKUP($C1040,'MSCI Database'!$C:$R,13, FALSE)="","",VLOOKUP($C1040,'MSCI Database'!$C:$R,13, FALSE)),"")</f>
        <v/>
      </c>
    </row>
    <row r="1041" spans="1:27" s="130" customFormat="1" ht="15" hidden="1" customHeight="1" outlineLevel="1">
      <c r="A1041" s="130" t="s">
        <v>11469</v>
      </c>
      <c r="B1041" s="130" t="s">
        <v>11470</v>
      </c>
      <c r="C1041" s="130" t="s">
        <v>11471</v>
      </c>
      <c r="D1041" s="130" t="s">
        <v>12128</v>
      </c>
      <c r="E1041" s="130" t="s">
        <v>18682</v>
      </c>
      <c r="F1041" s="169">
        <v>8.4391451235499931E-2</v>
      </c>
      <c r="G1041" s="132" t="str">
        <f ca="1">IFERROR(_xll.BQL($A1041, "cur_mkt_cap(currency=EUR)")/1000000, " ")</f>
        <v xml:space="preserve"> </v>
      </c>
      <c r="M1041" s="305">
        <f t="shared" si="43"/>
        <v>5.4601268949368453E-5</v>
      </c>
      <c r="N1041" s="223">
        <f t="shared" si="44"/>
        <v>9.193765224110599E-4</v>
      </c>
      <c r="O1041" s="172" t="str">
        <f>IFERROR(IF(VLOOKUP($C1041,'MSCI Database'!$C:$R,2, FALSE)="","",VLOOKUP($C1041,'MSCI Database'!$C:$R,2, FALSE)),"")</f>
        <v>Restaurants</v>
      </c>
      <c r="P1041" s="186" t="str">
        <f>IFERROR(IF(VLOOKUP($C1041,'MSCI Database'!$C:$R,3, FALSE)="","",VLOOKUP($C1041,'MSCI Database'!$C:$R,3, FALSE)),"")</f>
        <v>B</v>
      </c>
      <c r="Q1041" s="164" t="str">
        <f>IFERROR(IF(VLOOKUP($C1041,'MSCI Database'!$C:$R,4, FALSE)="","",VLOOKUP($C1041,'MSCI Database'!$C:$R,4, FALSE)),"")</f>
        <v>0</v>
      </c>
      <c r="R1041" s="164">
        <f>IFERROR(IF(VLOOKUP($C1041,'MSCI Database'!$C:$R,5, FALSE)="","",VLOOKUP($C1041,'MSCI Database'!$C:$R,5, FALSE)),"")</f>
        <v>2.2999999999999998</v>
      </c>
      <c r="S1041" s="164">
        <f>IFERROR(IF(VLOOKUP($C1041,'MSCI Database'!$C:$R,6, FALSE)="","",VLOOKUP($C1041,'MSCI Database'!$C:$R,6, FALSE)),"")</f>
        <v>1.8</v>
      </c>
      <c r="T1041" s="211">
        <f>IFERROR(IF(VLOOKUP($C1041,'MSCI Database'!$C:$R,7, FALSE)="","",VLOOKUP($C1041,'MSCI Database'!$C:$R,7, FALSE)),"")</f>
        <v>3.7</v>
      </c>
      <c r="U1041" s="164">
        <f>IFERROR(IF(VLOOKUP($C1041,'MSCI Database'!$C:$R,8, FALSE)="","",VLOOKUP($C1041,'MSCI Database'!$C:$R,8, FALSE)),"")</f>
        <v>5.9</v>
      </c>
      <c r="V1041" s="175">
        <f>IFERROR(IF(VLOOKUP($C1041,'MSCI Database'!$C:$R,9, FALSE)="","",VLOOKUP($C1041,'MSCI Database'!$C:$R,9, FALSE)),"")</f>
        <v>4.0999999999999996</v>
      </c>
      <c r="W1041" s="165">
        <f t="shared" ca="1" si="42"/>
        <v>0</v>
      </c>
      <c r="X1041" s="166">
        <f>IFERROR(IF(VLOOKUP($C1041,'MSCI Database'!$C:$R,10, FALSE)="","",VLOOKUP($C1041,'MSCI Database'!$C:$R,10, FALSE)),"")</f>
        <v>187133</v>
      </c>
      <c r="Y1041" s="133" t="str">
        <f>IFERROR(IF(VLOOKUP($C1041,'MSCI Database'!$C:$R,11, FALSE)="","",VLOOKUP($C1041,'MSCI Database'!$C:$R,11, FALSE)),"")</f>
        <v>2019</v>
      </c>
      <c r="Z1041" s="133" t="str">
        <f>IFERROR(IF(VLOOKUP($C1041,'MSCI Database'!$C:$R,12, FALSE)="","",VLOOKUP($C1041,'MSCI Database'!$C:$R,12, FALSE)),"")</f>
        <v>E.Segmt-Moderate</v>
      </c>
      <c r="AA1041" s="202" t="str">
        <f>IFERROR(IF(VLOOKUP($C1041,'MSCI Database'!$C:$R,13, FALSE)="","",VLOOKUP($C1041,'MSCI Database'!$C:$R,13, FALSE)),"")</f>
        <v/>
      </c>
    </row>
    <row r="1042" spans="1:27" s="130" customFormat="1" ht="15" hidden="1" customHeight="1" outlineLevel="1">
      <c r="A1042" s="130" t="s">
        <v>10795</v>
      </c>
      <c r="B1042" s="130" t="s">
        <v>10796</v>
      </c>
      <c r="C1042" s="130" t="s">
        <v>10797</v>
      </c>
      <c r="D1042" s="130" t="s">
        <v>12128</v>
      </c>
      <c r="E1042" s="130" t="s">
        <v>18689</v>
      </c>
      <c r="F1042" s="169">
        <v>8.4329447271427077E-2</v>
      </c>
      <c r="G1042" s="132" t="str">
        <f ca="1">IFERROR(_xll.BQL($A1042, "cur_mkt_cap(currency=EUR)")/1000000, " ")</f>
        <v xml:space="preserve"> </v>
      </c>
      <c r="M1042" s="305">
        <f t="shared" si="43"/>
        <v>5.4561152384613318E-5</v>
      </c>
      <c r="N1042" s="223">
        <f t="shared" si="44"/>
        <v>9.1870103943226958E-4</v>
      </c>
      <c r="O1042" s="172" t="str">
        <f>IFERROR(IF(VLOOKUP($C1042,'MSCI Database'!$C:$R,2, FALSE)="","",VLOOKUP($C1042,'MSCI Database'!$C:$R,2, FALSE)),"")</f>
        <v>Electronic Equipment, Instruments &amp; Components</v>
      </c>
      <c r="P1042" s="186" t="str">
        <f>IFERROR(IF(VLOOKUP($C1042,'MSCI Database'!$C:$R,3, FALSE)="","",VLOOKUP($C1042,'MSCI Database'!$C:$R,3, FALSE)),"")</f>
        <v>AA</v>
      </c>
      <c r="Q1042" s="164" t="str">
        <f>IFERROR(IF(VLOOKUP($C1042,'MSCI Database'!$C:$R,4, FALSE)="","",VLOOKUP($C1042,'MSCI Database'!$C:$R,4, FALSE)),"")</f>
        <v>1</v>
      </c>
      <c r="R1042" s="164">
        <f>IFERROR(IF(VLOOKUP($C1042,'MSCI Database'!$C:$R,5, FALSE)="","",VLOOKUP($C1042,'MSCI Database'!$C:$R,5, FALSE)),"")</f>
        <v>8.4</v>
      </c>
      <c r="S1042" s="164">
        <f>IFERROR(IF(VLOOKUP($C1042,'MSCI Database'!$C:$R,6, FALSE)="","",VLOOKUP($C1042,'MSCI Database'!$C:$R,6, FALSE)),"")</f>
        <v>3.6</v>
      </c>
      <c r="T1042" s="211">
        <f>IFERROR(IF(VLOOKUP($C1042,'MSCI Database'!$C:$R,7, FALSE)="","",VLOOKUP($C1042,'MSCI Database'!$C:$R,7, FALSE)),"")</f>
        <v>6.4</v>
      </c>
      <c r="U1042" s="164">
        <f>IFERROR(IF(VLOOKUP($C1042,'MSCI Database'!$C:$R,8, FALSE)="","",VLOOKUP($C1042,'MSCI Database'!$C:$R,8, FALSE)),"")</f>
        <v>4.5999999999999996</v>
      </c>
      <c r="V1042" s="175">
        <f>IFERROR(IF(VLOOKUP($C1042,'MSCI Database'!$C:$R,9, FALSE)="","",VLOOKUP($C1042,'MSCI Database'!$C:$R,9, FALSE)),"")</f>
        <v>5.4</v>
      </c>
      <c r="W1042" s="165">
        <f t="shared" ca="1" si="42"/>
        <v>0</v>
      </c>
      <c r="X1042" s="166">
        <f>IFERROR(IF(VLOOKUP($C1042,'MSCI Database'!$C:$R,10, FALSE)="","",VLOOKUP($C1042,'MSCI Database'!$C:$R,10, FALSE)),"")</f>
        <v>25991</v>
      </c>
      <c r="Y1042" s="133" t="str">
        <f>IFERROR(IF(VLOOKUP($C1042,'MSCI Database'!$C:$R,11, FALSE)="","",VLOOKUP($C1042,'MSCI Database'!$C:$R,11, FALSE)),"")</f>
        <v>2019</v>
      </c>
      <c r="Z1042" s="133" t="str">
        <f>IFERROR(IF(VLOOKUP($C1042,'MSCI Database'!$C:$R,12, FALSE)="","",VLOOKUP($C1042,'MSCI Database'!$C:$R,12, FALSE)),"")</f>
        <v>E.Segmt-Moderately High</v>
      </c>
      <c r="AA1042" s="202" t="str">
        <f>IFERROR(IF(VLOOKUP($C1042,'MSCI Database'!$C:$R,13, FALSE)="","",VLOOKUP($C1042,'MSCI Database'!$C:$R,13, FALSE)),"")</f>
        <v/>
      </c>
    </row>
    <row r="1043" spans="1:27" s="130" customFormat="1" ht="15" hidden="1" customHeight="1" outlineLevel="1">
      <c r="A1043" s="130" t="s">
        <v>10603</v>
      </c>
      <c r="B1043" s="130" t="s">
        <v>10604</v>
      </c>
      <c r="C1043" s="130" t="s">
        <v>10605</v>
      </c>
      <c r="D1043" s="130" t="s">
        <v>12128</v>
      </c>
      <c r="E1043" s="130" t="s">
        <v>18673</v>
      </c>
      <c r="F1043" s="169">
        <v>8.4164706580400928E-2</v>
      </c>
      <c r="G1043" s="132" t="str">
        <f ca="1">IFERROR(_xll.BQL($A1043, "cur_mkt_cap(currency=EUR)")/1000000, " ")</f>
        <v xml:space="preserve"> </v>
      </c>
      <c r="M1043" s="305">
        <f t="shared" si="43"/>
        <v>5.44545651575194E-5</v>
      </c>
      <c r="N1043" s="223">
        <f t="shared" si="44"/>
        <v>9.1690632300782317E-4</v>
      </c>
      <c r="O1043" s="172" t="str">
        <f>IFERROR(IF(VLOOKUP($C1043,'MSCI Database'!$C:$R,2, FALSE)="","",VLOOKUP($C1043,'MSCI Database'!$C:$R,2, FALSE)),"")</f>
        <v>Trading Companies &amp; Distributors</v>
      </c>
      <c r="P1043" s="186" t="str">
        <f>IFERROR(IF(VLOOKUP($C1043,'MSCI Database'!$C:$R,3, FALSE)="","",VLOOKUP($C1043,'MSCI Database'!$C:$R,3, FALSE)),"")</f>
        <v>A</v>
      </c>
      <c r="Q1043" s="164" t="str">
        <f>IFERROR(IF(VLOOKUP($C1043,'MSCI Database'!$C:$R,4, FALSE)="","",VLOOKUP($C1043,'MSCI Database'!$C:$R,4, FALSE)),"")</f>
        <v>0</v>
      </c>
      <c r="R1043" s="164">
        <f>IFERROR(IF(VLOOKUP($C1043,'MSCI Database'!$C:$R,5, FALSE)="","",VLOOKUP($C1043,'MSCI Database'!$C:$R,5, FALSE)),"")</f>
        <v>6.7</v>
      </c>
      <c r="S1043" s="164">
        <f>IFERROR(IF(VLOOKUP($C1043,'MSCI Database'!$C:$R,6, FALSE)="","",VLOOKUP($C1043,'MSCI Database'!$C:$R,6, FALSE)),"")</f>
        <v>7.9</v>
      </c>
      <c r="T1043" s="211">
        <f>IFERROR(IF(VLOOKUP($C1043,'MSCI Database'!$C:$R,7, FALSE)="","",VLOOKUP($C1043,'MSCI Database'!$C:$R,7, FALSE)),"")</f>
        <v>7.2</v>
      </c>
      <c r="U1043" s="164">
        <f>IFERROR(IF(VLOOKUP($C1043,'MSCI Database'!$C:$R,8, FALSE)="","",VLOOKUP($C1043,'MSCI Database'!$C:$R,8, FALSE)),"")</f>
        <v>6.1</v>
      </c>
      <c r="V1043" s="175">
        <f>IFERROR(IF(VLOOKUP($C1043,'MSCI Database'!$C:$R,9, FALSE)="","",VLOOKUP($C1043,'MSCI Database'!$C:$R,9, FALSE)),"")</f>
        <v>6.5</v>
      </c>
      <c r="W1043" s="165">
        <f t="shared" ca="1" si="42"/>
        <v>0</v>
      </c>
      <c r="X1043" s="166">
        <f>IFERROR(IF(VLOOKUP($C1043,'MSCI Database'!$C:$R,10, FALSE)="","",VLOOKUP($C1043,'MSCI Database'!$C:$R,10, FALSE)),"")</f>
        <v>10512</v>
      </c>
      <c r="Y1043" s="133" t="str">
        <f>IFERROR(IF(VLOOKUP($C1043,'MSCI Database'!$C:$R,11, FALSE)="","",VLOOKUP($C1043,'MSCI Database'!$C:$R,11, FALSE)),"")</f>
        <v>2019</v>
      </c>
      <c r="Z1043" s="133" t="str">
        <f>IFERROR(IF(VLOOKUP($C1043,'MSCI Database'!$C:$R,12, FALSE)="","",VLOOKUP($C1043,'MSCI Database'!$C:$R,12, FALSE)),"")</f>
        <v>E.Segmt-Moderately High</v>
      </c>
      <c r="AA1043" s="202" t="str">
        <f>IFERROR(IF(VLOOKUP($C1043,'MSCI Database'!$C:$R,13, FALSE)="","",VLOOKUP($C1043,'MSCI Database'!$C:$R,13, FALSE)),"")</f>
        <v/>
      </c>
    </row>
    <row r="1044" spans="1:27" s="130" customFormat="1" ht="15" hidden="1" customHeight="1" outlineLevel="1">
      <c r="A1044" s="130" t="s">
        <v>10370</v>
      </c>
      <c r="B1044" s="130" t="s">
        <v>10371</v>
      </c>
      <c r="C1044" s="130" t="s">
        <v>10372</v>
      </c>
      <c r="D1044" s="130" t="s">
        <v>12128</v>
      </c>
      <c r="E1044" s="130" t="s">
        <v>18673</v>
      </c>
      <c r="F1044" s="169">
        <v>8.4119179860236815E-2</v>
      </c>
      <c r="G1044" s="132" t="str">
        <f ca="1">IFERROR(_xll.BQL($A1044, "cur_mkt_cap(currency=EUR)")/1000000, " ")</f>
        <v xml:space="preserve"> </v>
      </c>
      <c r="M1044" s="305">
        <f t="shared" si="43"/>
        <v>5.4425109369573207E-5</v>
      </c>
      <c r="N1044" s="223">
        <f t="shared" si="44"/>
        <v>9.1641034625841928E-4</v>
      </c>
      <c r="O1044" s="172" t="str">
        <f>IFERROR(IF(VLOOKUP($C1044,'MSCI Database'!$C:$R,2, FALSE)="","",VLOOKUP($C1044,'MSCI Database'!$C:$R,2, FALSE)),"")</f>
        <v>Professional Services</v>
      </c>
      <c r="P1044" s="186" t="str">
        <f>IFERROR(IF(VLOOKUP($C1044,'MSCI Database'!$C:$R,3, FALSE)="","",VLOOKUP($C1044,'MSCI Database'!$C:$R,3, FALSE)),"")</f>
        <v>AA</v>
      </c>
      <c r="Q1044" s="164" t="str">
        <f>IFERROR(IF(VLOOKUP($C1044,'MSCI Database'!$C:$R,4, FALSE)="","",VLOOKUP($C1044,'MSCI Database'!$C:$R,4, FALSE)),"")</f>
        <v>0</v>
      </c>
      <c r="R1044" s="164">
        <f>IFERROR(IF(VLOOKUP($C1044,'MSCI Database'!$C:$R,5, FALSE)="","",VLOOKUP($C1044,'MSCI Database'!$C:$R,5, FALSE)),"")</f>
        <v>8.1999999999999993</v>
      </c>
      <c r="S1044" s="164">
        <f>IFERROR(IF(VLOOKUP($C1044,'MSCI Database'!$C:$R,6, FALSE)="","",VLOOKUP($C1044,'MSCI Database'!$C:$R,6, FALSE)),"")</f>
        <v>10</v>
      </c>
      <c r="T1044" s="211">
        <f>IFERROR(IF(VLOOKUP($C1044,'MSCI Database'!$C:$R,7, FALSE)="","",VLOOKUP($C1044,'MSCI Database'!$C:$R,7, FALSE)),"")</f>
        <v>7</v>
      </c>
      <c r="U1044" s="164">
        <f>IFERROR(IF(VLOOKUP($C1044,'MSCI Database'!$C:$R,8, FALSE)="","",VLOOKUP($C1044,'MSCI Database'!$C:$R,8, FALSE)),"")</f>
        <v>5.3</v>
      </c>
      <c r="V1044" s="175">
        <f>IFERROR(IF(VLOOKUP($C1044,'MSCI Database'!$C:$R,9, FALSE)="","",VLOOKUP($C1044,'MSCI Database'!$C:$R,9, FALSE)),"")</f>
        <v>6.4</v>
      </c>
      <c r="W1044" s="165">
        <f t="shared" ca="1" si="42"/>
        <v>0</v>
      </c>
      <c r="X1044" s="166">
        <f>IFERROR(IF(VLOOKUP($C1044,'MSCI Database'!$C:$R,10, FALSE)="","",VLOOKUP($C1044,'MSCI Database'!$C:$R,10, FALSE)),"")</f>
        <v>6533</v>
      </c>
      <c r="Y1044" s="133" t="str">
        <f>IFERROR(IF(VLOOKUP($C1044,'MSCI Database'!$C:$R,11, FALSE)="","",VLOOKUP($C1044,'MSCI Database'!$C:$R,11, FALSE)),"")</f>
        <v>2019</v>
      </c>
      <c r="Z1044" s="133" t="str">
        <f>IFERROR(IF(VLOOKUP($C1044,'MSCI Database'!$C:$R,12, FALSE)="","",VLOOKUP($C1044,'MSCI Database'!$C:$R,12, FALSE)),"")</f>
        <v>Reported</v>
      </c>
      <c r="AA1044" s="202" t="str">
        <f>IFERROR(IF(VLOOKUP($C1044,'MSCI Database'!$C:$R,13, FALSE)="","",VLOOKUP($C1044,'MSCI Database'!$C:$R,13, FALSE)),"")</f>
        <v/>
      </c>
    </row>
    <row r="1045" spans="1:27" s="130" customFormat="1" ht="15" hidden="1" customHeight="1" outlineLevel="1">
      <c r="A1045" s="130" t="s">
        <v>9378</v>
      </c>
      <c r="B1045" s="130" t="s">
        <v>9379</v>
      </c>
      <c r="C1045" s="130" t="s">
        <v>9380</v>
      </c>
      <c r="D1045" s="130" t="s">
        <v>12128</v>
      </c>
      <c r="E1045" s="130" t="s">
        <v>18673</v>
      </c>
      <c r="F1045" s="169">
        <v>8.3873044759107535E-2</v>
      </c>
      <c r="G1045" s="132" t="str">
        <f ca="1">IFERROR(_xll.BQL($A1045, "cur_mkt_cap(currency=EUR)")/1000000, " ")</f>
        <v xml:space="preserve"> </v>
      </c>
      <c r="M1045" s="305">
        <f t="shared" si="43"/>
        <v>5.4265859959142568E-5</v>
      </c>
      <c r="N1045" s="223">
        <f t="shared" si="44"/>
        <v>9.1372890364774468E-4</v>
      </c>
      <c r="O1045" s="172" t="str">
        <f>IFERROR(IF(VLOOKUP($C1045,'MSCI Database'!$C:$R,2, FALSE)="","",VLOOKUP($C1045,'MSCI Database'!$C:$R,2, FALSE)),"")</f>
        <v>Commercial Services &amp; Supplies</v>
      </c>
      <c r="P1045" s="186" t="str">
        <f>IFERROR(IF(VLOOKUP($C1045,'MSCI Database'!$C:$R,3, FALSE)="","",VLOOKUP($C1045,'MSCI Database'!$C:$R,3, FALSE)),"")</f>
        <v>A</v>
      </c>
      <c r="Q1045" s="164" t="str">
        <f>IFERROR(IF(VLOOKUP($C1045,'MSCI Database'!$C:$R,4, FALSE)="","",VLOOKUP($C1045,'MSCI Database'!$C:$R,4, FALSE)),"")</f>
        <v>0</v>
      </c>
      <c r="R1045" s="164">
        <f>IFERROR(IF(VLOOKUP($C1045,'MSCI Database'!$C:$R,5, FALSE)="","",VLOOKUP($C1045,'MSCI Database'!$C:$R,5, FALSE)),"")</f>
        <v>5.9</v>
      </c>
      <c r="S1045" s="164">
        <f>IFERROR(IF(VLOOKUP($C1045,'MSCI Database'!$C:$R,6, FALSE)="","",VLOOKUP($C1045,'MSCI Database'!$C:$R,6, FALSE)),"")</f>
        <v>4.5</v>
      </c>
      <c r="T1045" s="211">
        <f>IFERROR(IF(VLOOKUP($C1045,'MSCI Database'!$C:$R,7, FALSE)="","",VLOOKUP($C1045,'MSCI Database'!$C:$R,7, FALSE)),"")</f>
        <v>7</v>
      </c>
      <c r="U1045" s="164">
        <f>IFERROR(IF(VLOOKUP($C1045,'MSCI Database'!$C:$R,8, FALSE)="","",VLOOKUP($C1045,'MSCI Database'!$C:$R,8, FALSE)),"")</f>
        <v>5.0999999999999996</v>
      </c>
      <c r="V1045" s="175">
        <f>IFERROR(IF(VLOOKUP($C1045,'MSCI Database'!$C:$R,9, FALSE)="","",VLOOKUP($C1045,'MSCI Database'!$C:$R,9, FALSE)),"")</f>
        <v>5.6</v>
      </c>
      <c r="W1045" s="165">
        <f t="shared" ca="1" si="42"/>
        <v>0</v>
      </c>
      <c r="X1045" s="166">
        <f>IFERROR(IF(VLOOKUP($C1045,'MSCI Database'!$C:$R,10, FALSE)="","",VLOOKUP($C1045,'MSCI Database'!$C:$R,10, FALSE)),"")</f>
        <v>410433</v>
      </c>
      <c r="Y1045" s="133" t="str">
        <f>IFERROR(IF(VLOOKUP($C1045,'MSCI Database'!$C:$R,11, FALSE)="","",VLOOKUP($C1045,'MSCI Database'!$C:$R,11, FALSE)),"")</f>
        <v>2019</v>
      </c>
      <c r="Z1045" s="133" t="str">
        <f>IFERROR(IF(VLOOKUP($C1045,'MSCI Database'!$C:$R,12, FALSE)="","",VLOOKUP($C1045,'MSCI Database'!$C:$R,12, FALSE)),"")</f>
        <v>E.Segmt-Moderately Low</v>
      </c>
      <c r="AA1045" s="202" t="str">
        <f>IFERROR(IF(VLOOKUP($C1045,'MSCI Database'!$C:$R,13, FALSE)="","",VLOOKUP($C1045,'MSCI Database'!$C:$R,13, FALSE)),"")</f>
        <v/>
      </c>
    </row>
    <row r="1046" spans="1:27" s="130" customFormat="1" ht="15" hidden="1" customHeight="1" outlineLevel="1">
      <c r="A1046" s="130" t="s">
        <v>11462</v>
      </c>
      <c r="B1046" s="130" t="s">
        <v>11463</v>
      </c>
      <c r="C1046" s="130" t="s">
        <v>11464</v>
      </c>
      <c r="D1046" s="130" t="s">
        <v>12128</v>
      </c>
      <c r="E1046" s="130" t="s">
        <v>18688</v>
      </c>
      <c r="F1046" s="169">
        <v>8.3855456333046918E-2</v>
      </c>
      <c r="G1046" s="132" t="str">
        <f ca="1">IFERROR(_xll.BQL($A1046, "cur_mkt_cap(currency=EUR)")/1000000, " ")</f>
        <v xml:space="preserve"> </v>
      </c>
      <c r="M1046" s="305">
        <f t="shared" si="43"/>
        <v>5.4254480247481349E-5</v>
      </c>
      <c r="N1046" s="223">
        <f t="shared" si="44"/>
        <v>9.135372919886305E-4</v>
      </c>
      <c r="O1046" s="172" t="str">
        <f>IFERROR(IF(VLOOKUP($C1046,'MSCI Database'!$C:$R,2, FALSE)="","",VLOOKUP($C1046,'MSCI Database'!$C:$R,2, FALSE)),"")</f>
        <v>Banks</v>
      </c>
      <c r="P1046" s="186" t="str">
        <f>IFERROR(IF(VLOOKUP($C1046,'MSCI Database'!$C:$R,3, FALSE)="","",VLOOKUP($C1046,'MSCI Database'!$C:$R,3, FALSE)),"")</f>
        <v>BBB</v>
      </c>
      <c r="Q1046" s="164" t="str">
        <f>IFERROR(IF(VLOOKUP($C1046,'MSCI Database'!$C:$R,4, FALSE)="","",VLOOKUP($C1046,'MSCI Database'!$C:$R,4, FALSE)),"")</f>
        <v>0</v>
      </c>
      <c r="R1046" s="164">
        <f>IFERROR(IF(VLOOKUP($C1046,'MSCI Database'!$C:$R,5, FALSE)="","",VLOOKUP($C1046,'MSCI Database'!$C:$R,5, FALSE)),"")</f>
        <v>4.5999999999999996</v>
      </c>
      <c r="S1046" s="164">
        <f>IFERROR(IF(VLOOKUP($C1046,'MSCI Database'!$C:$R,6, FALSE)="","",VLOOKUP($C1046,'MSCI Database'!$C:$R,6, FALSE)),"")</f>
        <v>1.4</v>
      </c>
      <c r="T1046" s="211">
        <f>IFERROR(IF(VLOOKUP($C1046,'MSCI Database'!$C:$R,7, FALSE)="","",VLOOKUP($C1046,'MSCI Database'!$C:$R,7, FALSE)),"")</f>
        <v>3.2</v>
      </c>
      <c r="U1046" s="164">
        <f>IFERROR(IF(VLOOKUP($C1046,'MSCI Database'!$C:$R,8, FALSE)="","",VLOOKUP($C1046,'MSCI Database'!$C:$R,8, FALSE)),"")</f>
        <v>5.2</v>
      </c>
      <c r="V1046" s="175">
        <f>IFERROR(IF(VLOOKUP($C1046,'MSCI Database'!$C:$R,9, FALSE)="","",VLOOKUP($C1046,'MSCI Database'!$C:$R,9, FALSE)),"")</f>
        <v>3.7</v>
      </c>
      <c r="W1046" s="165">
        <f t="shared" ca="1" si="42"/>
        <v>0</v>
      </c>
      <c r="X1046" s="166">
        <f>IFERROR(IF(VLOOKUP($C1046,'MSCI Database'!$C:$R,10, FALSE)="","",VLOOKUP($C1046,'MSCI Database'!$C:$R,10, FALSE)),"")</f>
        <v>8701</v>
      </c>
      <c r="Y1046" s="133" t="str">
        <f>IFERROR(IF(VLOOKUP($C1046,'MSCI Database'!$C:$R,11, FALSE)="","",VLOOKUP($C1046,'MSCI Database'!$C:$R,11, FALSE)),"")</f>
        <v>2019</v>
      </c>
      <c r="Z1046" s="133" t="str">
        <f>IFERROR(IF(VLOOKUP($C1046,'MSCI Database'!$C:$R,12, FALSE)="","",VLOOKUP($C1046,'MSCI Database'!$C:$R,12, FALSE)),"")</f>
        <v>E.Segmt-Moderately Low</v>
      </c>
      <c r="AA1046" s="202" t="str">
        <f>IFERROR(IF(VLOOKUP($C1046,'MSCI Database'!$C:$R,13, FALSE)="","",VLOOKUP($C1046,'MSCI Database'!$C:$R,13, FALSE)),"")</f>
        <v>Robust product safety programs; weak governance practices</v>
      </c>
    </row>
    <row r="1047" spans="1:27" s="130" customFormat="1" ht="15" hidden="1" customHeight="1" outlineLevel="1">
      <c r="A1047" s="130" t="s">
        <v>11510</v>
      </c>
      <c r="B1047" s="130" t="s">
        <v>11511</v>
      </c>
      <c r="C1047" s="130" t="s">
        <v>11512</v>
      </c>
      <c r="D1047" s="130" t="s">
        <v>12128</v>
      </c>
      <c r="E1047" s="130" t="s">
        <v>18674</v>
      </c>
      <c r="F1047" s="169">
        <v>8.3834463244873064E-2</v>
      </c>
      <c r="G1047" s="132" t="str">
        <f ca="1">IFERROR(_xll.BQL($A1047, "cur_mkt_cap(currency=EUR)")/1000000, " ")</f>
        <v xml:space="preserve"> </v>
      </c>
      <c r="M1047" s="305">
        <f t="shared" si="43"/>
        <v>5.4240897719432871E-5</v>
      </c>
      <c r="N1047" s="223">
        <f t="shared" si="44"/>
        <v>9.1330858929283148E-4</v>
      </c>
      <c r="O1047" s="172" t="str">
        <f>IFERROR(IF(VLOOKUP($C1047,'MSCI Database'!$C:$R,2, FALSE)="","",VLOOKUP($C1047,'MSCI Database'!$C:$R,2, FALSE)),"")</f>
        <v>Food Products</v>
      </c>
      <c r="P1047" s="186" t="str">
        <f>IFERROR(IF(VLOOKUP($C1047,'MSCI Database'!$C:$R,3, FALSE)="","",VLOOKUP($C1047,'MSCI Database'!$C:$R,3, FALSE)),"")</f>
        <v>BBB</v>
      </c>
      <c r="Q1047" s="164" t="str">
        <f>IFERROR(IF(VLOOKUP($C1047,'MSCI Database'!$C:$R,4, FALSE)="","",VLOOKUP($C1047,'MSCI Database'!$C:$R,4, FALSE)),"")</f>
        <v>0</v>
      </c>
      <c r="R1047" s="164">
        <f>IFERROR(IF(VLOOKUP($C1047,'MSCI Database'!$C:$R,5, FALSE)="","",VLOOKUP($C1047,'MSCI Database'!$C:$R,5, FALSE)),"")</f>
        <v>4.9000000000000004</v>
      </c>
      <c r="S1047" s="164">
        <f>IFERROR(IF(VLOOKUP($C1047,'MSCI Database'!$C:$R,6, FALSE)="","",VLOOKUP($C1047,'MSCI Database'!$C:$R,6, FALSE)),"")</f>
        <v>3.2</v>
      </c>
      <c r="T1047" s="211">
        <f>IFERROR(IF(VLOOKUP($C1047,'MSCI Database'!$C:$R,7, FALSE)="","",VLOOKUP($C1047,'MSCI Database'!$C:$R,7, FALSE)),"")</f>
        <v>4.2</v>
      </c>
      <c r="U1047" s="164">
        <f>IFERROR(IF(VLOOKUP($C1047,'MSCI Database'!$C:$R,8, FALSE)="","",VLOOKUP($C1047,'MSCI Database'!$C:$R,8, FALSE)),"")</f>
        <v>5.0999999999999996</v>
      </c>
      <c r="V1047" s="175">
        <f>IFERROR(IF(VLOOKUP($C1047,'MSCI Database'!$C:$R,9, FALSE)="","",VLOOKUP($C1047,'MSCI Database'!$C:$R,9, FALSE)),"")</f>
        <v>4.0999999999999996</v>
      </c>
      <c r="W1047" s="165">
        <f t="shared" ca="1" si="42"/>
        <v>0</v>
      </c>
      <c r="X1047" s="166">
        <f>IFERROR(IF(VLOOKUP($C1047,'MSCI Database'!$C:$R,10, FALSE)="","",VLOOKUP($C1047,'MSCI Database'!$C:$R,10, FALSE)),"")</f>
        <v>400312</v>
      </c>
      <c r="Y1047" s="133" t="str">
        <f>IFERROR(IF(VLOOKUP($C1047,'MSCI Database'!$C:$R,11, FALSE)="","",VLOOKUP($C1047,'MSCI Database'!$C:$R,11, FALSE)),"")</f>
        <v>2019</v>
      </c>
      <c r="Z1047" s="133" t="str">
        <f>IFERROR(IF(VLOOKUP($C1047,'MSCI Database'!$C:$R,12, FALSE)="","",VLOOKUP($C1047,'MSCI Database'!$C:$R,12, FALSE)),"")</f>
        <v>Reported</v>
      </c>
      <c r="AA1047" s="202" t="str">
        <f>IFERROR(IF(VLOOKUP($C1047,'MSCI Database'!$C:$R,13, FALSE)="","",VLOOKUP($C1047,'MSCI Database'!$C:$R,13, FALSE)),"")</f>
        <v/>
      </c>
    </row>
    <row r="1048" spans="1:27" s="130" customFormat="1" ht="15" hidden="1" customHeight="1" outlineLevel="1">
      <c r="A1048" s="130" t="s">
        <v>9990</v>
      </c>
      <c r="B1048" s="130" t="s">
        <v>9991</v>
      </c>
      <c r="C1048" s="130" t="s">
        <v>9992</v>
      </c>
      <c r="D1048" s="130" t="s">
        <v>12128</v>
      </c>
      <c r="E1048" s="130" t="s">
        <v>18673</v>
      </c>
      <c r="F1048" s="169">
        <v>8.3798302202845926E-2</v>
      </c>
      <c r="G1048" s="132" t="str">
        <f ca="1">IFERROR(_xll.BQL($A1048, "cur_mkt_cap(currency=EUR)")/1000000, " ")</f>
        <v xml:space="preserve"> </v>
      </c>
      <c r="M1048" s="305">
        <f t="shared" si="43"/>
        <v>5.4217501525241305E-5</v>
      </c>
      <c r="N1048" s="223">
        <f t="shared" si="44"/>
        <v>9.1291464402255883E-4</v>
      </c>
      <c r="O1048" s="172" t="str">
        <f>IFERROR(IF(VLOOKUP($C1048,'MSCI Database'!$C:$R,2, FALSE)="","",VLOOKUP($C1048,'MSCI Database'!$C:$R,2, FALSE)),"")</f>
        <v>Electrical Equipment</v>
      </c>
      <c r="P1048" s="186" t="str">
        <f>IFERROR(IF(VLOOKUP($C1048,'MSCI Database'!$C:$R,3, FALSE)="","",VLOOKUP($C1048,'MSCI Database'!$C:$R,3, FALSE)),"")</f>
        <v>BBB</v>
      </c>
      <c r="Q1048" s="164" t="str">
        <f>IFERROR(IF(VLOOKUP($C1048,'MSCI Database'!$C:$R,4, FALSE)="","",VLOOKUP($C1048,'MSCI Database'!$C:$R,4, FALSE)),"")</f>
        <v/>
      </c>
      <c r="R1048" s="164">
        <f>IFERROR(IF(VLOOKUP($C1048,'MSCI Database'!$C:$R,5, FALSE)="","",VLOOKUP($C1048,'MSCI Database'!$C:$R,5, FALSE)),"")</f>
        <v>5.6</v>
      </c>
      <c r="S1048" s="164">
        <f>IFERROR(IF(VLOOKUP($C1048,'MSCI Database'!$C:$R,6, FALSE)="","",VLOOKUP($C1048,'MSCI Database'!$C:$R,6, FALSE)),"")</f>
        <v>5.6</v>
      </c>
      <c r="T1048" s="211">
        <f>IFERROR(IF(VLOOKUP($C1048,'MSCI Database'!$C:$R,7, FALSE)="","",VLOOKUP($C1048,'MSCI Database'!$C:$R,7, FALSE)),"")</f>
        <v>3.6</v>
      </c>
      <c r="U1048" s="164">
        <f>IFERROR(IF(VLOOKUP($C1048,'MSCI Database'!$C:$R,8, FALSE)="","",VLOOKUP($C1048,'MSCI Database'!$C:$R,8, FALSE)),"")</f>
        <v>5.7</v>
      </c>
      <c r="V1048" s="175">
        <f>IFERROR(IF(VLOOKUP($C1048,'MSCI Database'!$C:$R,9, FALSE)="","",VLOOKUP($C1048,'MSCI Database'!$C:$R,9, FALSE)),"")</f>
        <v>5.2</v>
      </c>
      <c r="W1048" s="165">
        <f t="shared" ca="1" si="42"/>
        <v>0</v>
      </c>
      <c r="X1048" s="166">
        <f>IFERROR(IF(VLOOKUP($C1048,'MSCI Database'!$C:$R,10, FALSE)="","",VLOOKUP($C1048,'MSCI Database'!$C:$R,10, FALSE)),"")</f>
        <v>11972</v>
      </c>
      <c r="Y1048" s="133" t="str">
        <f>IFERROR(IF(VLOOKUP($C1048,'MSCI Database'!$C:$R,11, FALSE)="","",VLOOKUP($C1048,'MSCI Database'!$C:$R,11, FALSE)),"")</f>
        <v>2019</v>
      </c>
      <c r="Z1048" s="133" t="str">
        <f>IFERROR(IF(VLOOKUP($C1048,'MSCI Database'!$C:$R,12, FALSE)="","",VLOOKUP($C1048,'MSCI Database'!$C:$R,12, FALSE)),"")</f>
        <v>E.Segmt-Low</v>
      </c>
      <c r="AA1048" s="202" t="str">
        <f>IFERROR(IF(VLOOKUP($C1048,'MSCI Database'!$C:$R,13, FALSE)="","",VLOOKUP($C1048,'MSCI Database'!$C:$R,13, FALSE)),"")</f>
        <v/>
      </c>
    </row>
    <row r="1049" spans="1:27" s="130" customFormat="1" ht="15" hidden="1" customHeight="1" outlineLevel="1">
      <c r="A1049" s="130" t="s">
        <v>8967</v>
      </c>
      <c r="B1049" s="130" t="s">
        <v>8968</v>
      </c>
      <c r="C1049" s="130" t="s">
        <v>8969</v>
      </c>
      <c r="D1049" s="130" t="s">
        <v>12128</v>
      </c>
      <c r="E1049" s="130" t="s">
        <v>18673</v>
      </c>
      <c r="F1049" s="169">
        <v>8.3744980698626986E-2</v>
      </c>
      <c r="G1049" s="132" t="str">
        <f ca="1">IFERROR(_xll.BQL($A1049, "cur_mkt_cap(currency=EUR)")/1000000, " ")</f>
        <v xml:space="preserve"> </v>
      </c>
      <c r="M1049" s="305">
        <f t="shared" si="43"/>
        <v>5.4183002512011655E-5</v>
      </c>
      <c r="N1049" s="223">
        <f t="shared" si="44"/>
        <v>9.1233374941296461E-4</v>
      </c>
      <c r="O1049" s="172" t="str">
        <f>IFERROR(IF(VLOOKUP($C1049,'MSCI Database'!$C:$R,2, FALSE)="","",VLOOKUP($C1049,'MSCI Database'!$C:$R,2, FALSE)),"")</f>
        <v>Building Products</v>
      </c>
      <c r="P1049" s="186" t="str">
        <f>IFERROR(IF(VLOOKUP($C1049,'MSCI Database'!$C:$R,3, FALSE)="","",VLOOKUP($C1049,'MSCI Database'!$C:$R,3, FALSE)),"")</f>
        <v>A</v>
      </c>
      <c r="Q1049" s="164" t="str">
        <f>IFERROR(IF(VLOOKUP($C1049,'MSCI Database'!$C:$R,4, FALSE)="","",VLOOKUP($C1049,'MSCI Database'!$C:$R,4, FALSE)),"")</f>
        <v>0</v>
      </c>
      <c r="R1049" s="164">
        <f>IFERROR(IF(VLOOKUP($C1049,'MSCI Database'!$C:$R,5, FALSE)="","",VLOOKUP($C1049,'MSCI Database'!$C:$R,5, FALSE)),"")</f>
        <v>7.1</v>
      </c>
      <c r="S1049" s="164">
        <f>IFERROR(IF(VLOOKUP($C1049,'MSCI Database'!$C:$R,6, FALSE)="","",VLOOKUP($C1049,'MSCI Database'!$C:$R,6, FALSE)),"")</f>
        <v>5.5</v>
      </c>
      <c r="T1049" s="211">
        <f>IFERROR(IF(VLOOKUP($C1049,'MSCI Database'!$C:$R,7, FALSE)="","",VLOOKUP($C1049,'MSCI Database'!$C:$R,7, FALSE)),"")</f>
        <v>6.5</v>
      </c>
      <c r="U1049" s="164">
        <f>IFERROR(IF(VLOOKUP($C1049,'MSCI Database'!$C:$R,8, FALSE)="","",VLOOKUP($C1049,'MSCI Database'!$C:$R,8, FALSE)),"")</f>
        <v>5.5</v>
      </c>
      <c r="V1049" s="175">
        <f>IFERROR(IF(VLOOKUP($C1049,'MSCI Database'!$C:$R,9, FALSE)="","",VLOOKUP($C1049,'MSCI Database'!$C:$R,9, FALSE)),"")</f>
        <v>5.7</v>
      </c>
      <c r="W1049" s="165">
        <f t="shared" ca="1" si="42"/>
        <v>0</v>
      </c>
      <c r="X1049" s="166">
        <f>IFERROR(IF(VLOOKUP($C1049,'MSCI Database'!$C:$R,10, FALSE)="","",VLOOKUP($C1049,'MSCI Database'!$C:$R,10, FALSE)),"")</f>
        <v>19838</v>
      </c>
      <c r="Y1049" s="133" t="str">
        <f>IFERROR(IF(VLOOKUP($C1049,'MSCI Database'!$C:$R,11, FALSE)="","",VLOOKUP($C1049,'MSCI Database'!$C:$R,11, FALSE)),"")</f>
        <v>2019</v>
      </c>
      <c r="Z1049" s="133" t="str">
        <f>IFERROR(IF(VLOOKUP($C1049,'MSCI Database'!$C:$R,12, FALSE)="","",VLOOKUP($C1049,'MSCI Database'!$C:$R,12, FALSE)),"")</f>
        <v>E.Segmt-Moderate</v>
      </c>
      <c r="AA1049" s="202" t="str">
        <f>IFERROR(IF(VLOOKUP($C1049,'MSCI Database'!$C:$R,13, FALSE)="","",VLOOKUP($C1049,'MSCI Database'!$C:$R,13, FALSE)),"")</f>
        <v/>
      </c>
    </row>
    <row r="1050" spans="1:27" s="130" customFormat="1" ht="15" hidden="1" customHeight="1" outlineLevel="1">
      <c r="A1050" s="130" t="s">
        <v>10720</v>
      </c>
      <c r="B1050" s="130" t="s">
        <v>10721</v>
      </c>
      <c r="C1050" s="130" t="s">
        <v>10722</v>
      </c>
      <c r="D1050" s="130" t="s">
        <v>12128</v>
      </c>
      <c r="E1050" s="130" t="s">
        <v>18682</v>
      </c>
      <c r="F1050" s="169">
        <v>8.3718924429608071E-2</v>
      </c>
      <c r="G1050" s="132" t="str">
        <f ca="1">IFERROR(_xll.BQL($A1050, "cur_mkt_cap(currency=EUR)")/1000000, " ")</f>
        <v xml:space="preserve"> </v>
      </c>
      <c r="M1050" s="305">
        <f t="shared" si="43"/>
        <v>5.4166144105956419E-5</v>
      </c>
      <c r="N1050" s="223">
        <f t="shared" si="44"/>
        <v>9.1204988746193874E-4</v>
      </c>
      <c r="O1050" s="172" t="str">
        <f>IFERROR(IF(VLOOKUP($C1050,'MSCI Database'!$C:$R,2, FALSE)="","",VLOOKUP($C1050,'MSCI Database'!$C:$R,2, FALSE)),"")</f>
        <v>Retail - Consumer Discretionary</v>
      </c>
      <c r="P1050" s="186" t="str">
        <f>IFERROR(IF(VLOOKUP($C1050,'MSCI Database'!$C:$R,3, FALSE)="","",VLOOKUP($C1050,'MSCI Database'!$C:$R,3, FALSE)),"")</f>
        <v>BBB</v>
      </c>
      <c r="Q1050" s="164" t="str">
        <f>IFERROR(IF(VLOOKUP($C1050,'MSCI Database'!$C:$R,4, FALSE)="","",VLOOKUP($C1050,'MSCI Database'!$C:$R,4, FALSE)),"")</f>
        <v>0</v>
      </c>
      <c r="R1050" s="164">
        <f>IFERROR(IF(VLOOKUP($C1050,'MSCI Database'!$C:$R,5, FALSE)="","",VLOOKUP($C1050,'MSCI Database'!$C:$R,5, FALSE)),"")</f>
        <v>5.3</v>
      </c>
      <c r="S1050" s="164">
        <f>IFERROR(IF(VLOOKUP($C1050,'MSCI Database'!$C:$R,6, FALSE)="","",VLOOKUP($C1050,'MSCI Database'!$C:$R,6, FALSE)),"")</f>
        <v>0.7</v>
      </c>
      <c r="T1050" s="211">
        <f>IFERROR(IF(VLOOKUP($C1050,'MSCI Database'!$C:$R,7, FALSE)="","",VLOOKUP($C1050,'MSCI Database'!$C:$R,7, FALSE)),"")</f>
        <v>4.8</v>
      </c>
      <c r="U1050" s="164">
        <f>IFERROR(IF(VLOOKUP($C1050,'MSCI Database'!$C:$R,8, FALSE)="","",VLOOKUP($C1050,'MSCI Database'!$C:$R,8, FALSE)),"")</f>
        <v>5.8</v>
      </c>
      <c r="V1050" s="175">
        <f>IFERROR(IF(VLOOKUP($C1050,'MSCI Database'!$C:$R,9, FALSE)="","",VLOOKUP($C1050,'MSCI Database'!$C:$R,9, FALSE)),"")</f>
        <v>4.7</v>
      </c>
      <c r="W1050" s="165">
        <f t="shared" ca="1" si="42"/>
        <v>0</v>
      </c>
      <c r="X1050" s="166">
        <f>IFERROR(IF(VLOOKUP($C1050,'MSCI Database'!$C:$R,10, FALSE)="","",VLOOKUP($C1050,'MSCI Database'!$C:$R,10, FALSE)),"")</f>
        <v>69939</v>
      </c>
      <c r="Y1050" s="133" t="str">
        <f>IFERROR(IF(VLOOKUP($C1050,'MSCI Database'!$C:$R,11, FALSE)="","",VLOOKUP($C1050,'MSCI Database'!$C:$R,11, FALSE)),"")</f>
        <v>2019</v>
      </c>
      <c r="Z1050" s="133" t="str">
        <f>IFERROR(IF(VLOOKUP($C1050,'MSCI Database'!$C:$R,12, FALSE)="","",VLOOKUP($C1050,'MSCI Database'!$C:$R,12, FALSE)),"")</f>
        <v>E.Segmt-Moderately Low</v>
      </c>
      <c r="AA1050" s="202" t="str">
        <f>IFERROR(IF(VLOOKUP($C1050,'MSCI Database'!$C:$R,13, FALSE)="","",VLOOKUP($C1050,'MSCI Database'!$C:$R,13, FALSE)),"")</f>
        <v/>
      </c>
    </row>
    <row r="1051" spans="1:27" s="130" customFormat="1" ht="15" hidden="1" customHeight="1" outlineLevel="1">
      <c r="A1051" s="130" t="s">
        <v>10348</v>
      </c>
      <c r="B1051" s="130" t="s">
        <v>10349</v>
      </c>
      <c r="C1051" s="130" t="s">
        <v>10350</v>
      </c>
      <c r="D1051" s="130" t="s">
        <v>12128</v>
      </c>
      <c r="E1051" s="130" t="s">
        <v>18682</v>
      </c>
      <c r="F1051" s="169">
        <v>8.3282777180513551E-2</v>
      </c>
      <c r="G1051" s="132" t="str">
        <f ca="1">IFERROR(_xll.BQL($A1051, "cur_mkt_cap(currency=EUR)")/1000000, " ")</f>
        <v xml:space="preserve"> </v>
      </c>
      <c r="M1051" s="305">
        <f t="shared" si="43"/>
        <v>5.3883956835792258E-5</v>
      </c>
      <c r="N1051" s="223">
        <f t="shared" si="44"/>
        <v>9.0729841636787373E-4</v>
      </c>
      <c r="O1051" s="172" t="str">
        <f>IFERROR(IF(VLOOKUP($C1051,'MSCI Database'!$C:$R,2, FALSE)="","",VLOOKUP($C1051,'MSCI Database'!$C:$R,2, FALSE)),"")</f>
        <v>Leisure Products</v>
      </c>
      <c r="P1051" s="186" t="str">
        <f>IFERROR(IF(VLOOKUP($C1051,'MSCI Database'!$C:$R,3, FALSE)="","",VLOOKUP($C1051,'MSCI Database'!$C:$R,3, FALSE)),"")</f>
        <v>A</v>
      </c>
      <c r="Q1051" s="164" t="str">
        <f>IFERROR(IF(VLOOKUP($C1051,'MSCI Database'!$C:$R,4, FALSE)="","",VLOOKUP($C1051,'MSCI Database'!$C:$R,4, FALSE)),"")</f>
        <v>0</v>
      </c>
      <c r="R1051" s="164">
        <f>IFERROR(IF(VLOOKUP($C1051,'MSCI Database'!$C:$R,5, FALSE)="","",VLOOKUP($C1051,'MSCI Database'!$C:$R,5, FALSE)),"")</f>
        <v>5.8</v>
      </c>
      <c r="S1051" s="164">
        <f>IFERROR(IF(VLOOKUP($C1051,'MSCI Database'!$C:$R,6, FALSE)="","",VLOOKUP($C1051,'MSCI Database'!$C:$R,6, FALSE)),"")</f>
        <v>1.3</v>
      </c>
      <c r="T1051" s="211">
        <f>IFERROR(IF(VLOOKUP($C1051,'MSCI Database'!$C:$R,7, FALSE)="","",VLOOKUP($C1051,'MSCI Database'!$C:$R,7, FALSE)),"")</f>
        <v>6</v>
      </c>
      <c r="U1051" s="164">
        <f>IFERROR(IF(VLOOKUP($C1051,'MSCI Database'!$C:$R,8, FALSE)="","",VLOOKUP($C1051,'MSCI Database'!$C:$R,8, FALSE)),"")</f>
        <v>5.2</v>
      </c>
      <c r="V1051" s="175">
        <f>IFERROR(IF(VLOOKUP($C1051,'MSCI Database'!$C:$R,9, FALSE)="","",VLOOKUP($C1051,'MSCI Database'!$C:$R,9, FALSE)),"")</f>
        <v>5.0999999999999996</v>
      </c>
      <c r="W1051" s="165">
        <f t="shared" ca="1" si="42"/>
        <v>0</v>
      </c>
      <c r="X1051" s="166">
        <f>IFERROR(IF(VLOOKUP($C1051,'MSCI Database'!$C:$R,10, FALSE)="","",VLOOKUP($C1051,'MSCI Database'!$C:$R,10, FALSE)),"")</f>
        <v>10256</v>
      </c>
      <c r="Y1051" s="133" t="str">
        <f>IFERROR(IF(VLOOKUP($C1051,'MSCI Database'!$C:$R,11, FALSE)="","",VLOOKUP($C1051,'MSCI Database'!$C:$R,11, FALSE)),"")</f>
        <v>2019</v>
      </c>
      <c r="Z1051" s="133" t="str">
        <f>IFERROR(IF(VLOOKUP($C1051,'MSCI Database'!$C:$R,12, FALSE)="","",VLOOKUP($C1051,'MSCI Database'!$C:$R,12, FALSE)),"")</f>
        <v>E.Segmt-Moderate</v>
      </c>
      <c r="AA1051" s="202" t="str">
        <f>IFERROR(IF(VLOOKUP($C1051,'MSCI Database'!$C:$R,13, FALSE)="","",VLOOKUP($C1051,'MSCI Database'!$C:$R,13, FALSE)),"")</f>
        <v>Robust supply chain oversight; but trails peers in managing chemical safety risks</v>
      </c>
    </row>
    <row r="1052" spans="1:27" s="130" customFormat="1" ht="15" hidden="1" customHeight="1" outlineLevel="1">
      <c r="A1052" s="130" t="s">
        <v>9251</v>
      </c>
      <c r="B1052" s="130" t="s">
        <v>9252</v>
      </c>
      <c r="C1052" s="130" t="s">
        <v>9253</v>
      </c>
      <c r="D1052" s="130" t="s">
        <v>12128</v>
      </c>
      <c r="E1052" s="130" t="s">
        <v>18689</v>
      </c>
      <c r="F1052" s="169">
        <v>8.3252807010475272E-2</v>
      </c>
      <c r="G1052" s="132" t="str">
        <f ca="1">IFERROR(_xll.BQL($A1052, "cur_mkt_cap(currency=EUR)")/1000000, " ")</f>
        <v xml:space="preserve"> </v>
      </c>
      <c r="M1052" s="305">
        <f t="shared" si="43"/>
        <v>5.3864566135777497E-5</v>
      </c>
      <c r="N1052" s="223">
        <f t="shared" si="44"/>
        <v>9.0697191563465405E-4</v>
      </c>
      <c r="O1052" s="172" t="str">
        <f>IFERROR(IF(VLOOKUP($C1052,'MSCI Database'!$C:$R,2, FALSE)="","",VLOOKUP($C1052,'MSCI Database'!$C:$R,2, FALSE)),"")</f>
        <v>Electronic Equipment, Instruments &amp; Components</v>
      </c>
      <c r="P1052" s="186" t="str">
        <f>IFERROR(IF(VLOOKUP($C1052,'MSCI Database'!$C:$R,3, FALSE)="","",VLOOKUP($C1052,'MSCI Database'!$C:$R,3, FALSE)),"")</f>
        <v>BBB</v>
      </c>
      <c r="Q1052" s="164" t="str">
        <f>IFERROR(IF(VLOOKUP($C1052,'MSCI Database'!$C:$R,4, FALSE)="","",VLOOKUP($C1052,'MSCI Database'!$C:$R,4, FALSE)),"")</f>
        <v>-1</v>
      </c>
      <c r="R1052" s="164">
        <f>IFERROR(IF(VLOOKUP($C1052,'MSCI Database'!$C:$R,5, FALSE)="","",VLOOKUP($C1052,'MSCI Database'!$C:$R,5, FALSE)),"")</f>
        <v>5</v>
      </c>
      <c r="S1052" s="164">
        <f>IFERROR(IF(VLOOKUP($C1052,'MSCI Database'!$C:$R,6, FALSE)="","",VLOOKUP($C1052,'MSCI Database'!$C:$R,6, FALSE)),"")</f>
        <v>3.7</v>
      </c>
      <c r="T1052" s="211">
        <f>IFERROR(IF(VLOOKUP($C1052,'MSCI Database'!$C:$R,7, FALSE)="","",VLOOKUP($C1052,'MSCI Database'!$C:$R,7, FALSE)),"")</f>
        <v>4.4000000000000004</v>
      </c>
      <c r="U1052" s="164">
        <f>IFERROR(IF(VLOOKUP($C1052,'MSCI Database'!$C:$R,8, FALSE)="","",VLOOKUP($C1052,'MSCI Database'!$C:$R,8, FALSE)),"")</f>
        <v>5.5</v>
      </c>
      <c r="V1052" s="175">
        <f>IFERROR(IF(VLOOKUP($C1052,'MSCI Database'!$C:$R,9, FALSE)="","",VLOOKUP($C1052,'MSCI Database'!$C:$R,9, FALSE)),"")</f>
        <v>4.8</v>
      </c>
      <c r="W1052" s="165">
        <f t="shared" ca="1" si="42"/>
        <v>0</v>
      </c>
      <c r="X1052" s="166">
        <f>IFERROR(IF(VLOOKUP($C1052,'MSCI Database'!$C:$R,10, FALSE)="","",VLOOKUP($C1052,'MSCI Database'!$C:$R,10, FALSE)),"")</f>
        <v>59000</v>
      </c>
      <c r="Y1052" s="133" t="str">
        <f>IFERROR(IF(VLOOKUP($C1052,'MSCI Database'!$C:$R,11, FALSE)="","",VLOOKUP($C1052,'MSCI Database'!$C:$R,11, FALSE)),"")</f>
        <v>2019</v>
      </c>
      <c r="Z1052" s="133" t="str">
        <f>IFERROR(IF(VLOOKUP($C1052,'MSCI Database'!$C:$R,12, FALSE)="","",VLOOKUP($C1052,'MSCI Database'!$C:$R,12, FALSE)),"")</f>
        <v>Reported</v>
      </c>
      <c r="AA1052" s="202" t="str">
        <f>IFERROR(IF(VLOOKUP($C1052,'MSCI Database'!$C:$R,13, FALSE)="","",VLOOKUP($C1052,'MSCI Database'!$C:$R,13, FALSE)),"")</f>
        <v/>
      </c>
    </row>
    <row r="1053" spans="1:27" s="130" customFormat="1" ht="15" hidden="1" customHeight="1" outlineLevel="1">
      <c r="A1053" s="130" t="s">
        <v>9801</v>
      </c>
      <c r="B1053" s="130" t="s">
        <v>9802</v>
      </c>
      <c r="C1053" s="130" t="s">
        <v>9803</v>
      </c>
      <c r="D1053" s="130" t="s">
        <v>12128</v>
      </c>
      <c r="E1053" s="130" t="s">
        <v>18689</v>
      </c>
      <c r="F1053" s="169">
        <v>8.3247044102355214E-2</v>
      </c>
      <c r="G1053" s="132" t="str">
        <f ca="1">IFERROR(_xll.BQL($A1053, "cur_mkt_cap(currency=EUR)")/1000000, " ")</f>
        <v xml:space="preserve"> </v>
      </c>
      <c r="M1053" s="305">
        <f t="shared" si="43"/>
        <v>5.3860837534223814E-5</v>
      </c>
      <c r="N1053" s="223">
        <f t="shared" si="44"/>
        <v>9.0690913341739357E-4</v>
      </c>
      <c r="O1053" s="172" t="str">
        <f>IFERROR(IF(VLOOKUP($C1053,'MSCI Database'!$C:$R,2, FALSE)="","",VLOOKUP($C1053,'MSCI Database'!$C:$R,2, FALSE)),"")</f>
        <v>Software &amp; Services</v>
      </c>
      <c r="P1053" s="186" t="str">
        <f>IFERROR(IF(VLOOKUP($C1053,'MSCI Database'!$C:$R,3, FALSE)="","",VLOOKUP($C1053,'MSCI Database'!$C:$R,3, FALSE)),"")</f>
        <v>BBB</v>
      </c>
      <c r="Q1053" s="164" t="str">
        <f>IFERROR(IF(VLOOKUP($C1053,'MSCI Database'!$C:$R,4, FALSE)="","",VLOOKUP($C1053,'MSCI Database'!$C:$R,4, FALSE)),"")</f>
        <v>0</v>
      </c>
      <c r="R1053" s="164">
        <f>IFERROR(IF(VLOOKUP($C1053,'MSCI Database'!$C:$R,5, FALSE)="","",VLOOKUP($C1053,'MSCI Database'!$C:$R,5, FALSE)),"")</f>
        <v>5</v>
      </c>
      <c r="S1053" s="164">
        <f>IFERROR(IF(VLOOKUP($C1053,'MSCI Database'!$C:$R,6, FALSE)="","",VLOOKUP($C1053,'MSCI Database'!$C:$R,6, FALSE)),"")</f>
        <v>4.2</v>
      </c>
      <c r="T1053" s="211">
        <f>IFERROR(IF(VLOOKUP($C1053,'MSCI Database'!$C:$R,7, FALSE)="","",VLOOKUP($C1053,'MSCI Database'!$C:$R,7, FALSE)),"")</f>
        <v>4</v>
      </c>
      <c r="U1053" s="164">
        <f>IFERROR(IF(VLOOKUP($C1053,'MSCI Database'!$C:$R,8, FALSE)="","",VLOOKUP($C1053,'MSCI Database'!$C:$R,8, FALSE)),"")</f>
        <v>6.4</v>
      </c>
      <c r="V1053" s="175">
        <f>IFERROR(IF(VLOOKUP($C1053,'MSCI Database'!$C:$R,9, FALSE)="","",VLOOKUP($C1053,'MSCI Database'!$C:$R,9, FALSE)),"")</f>
        <v>4.9000000000000004</v>
      </c>
      <c r="W1053" s="165">
        <f t="shared" ca="1" si="42"/>
        <v>0</v>
      </c>
      <c r="X1053" s="166">
        <f>IFERROR(IF(VLOOKUP($C1053,'MSCI Database'!$C:$R,10, FALSE)="","",VLOOKUP($C1053,'MSCI Database'!$C:$R,10, FALSE)),"")</f>
        <v>4300</v>
      </c>
      <c r="Y1053" s="133" t="str">
        <f>IFERROR(IF(VLOOKUP($C1053,'MSCI Database'!$C:$R,11, FALSE)="","",VLOOKUP($C1053,'MSCI Database'!$C:$R,11, FALSE)),"")</f>
        <v>2019</v>
      </c>
      <c r="Z1053" s="133" t="str">
        <f>IFERROR(IF(VLOOKUP($C1053,'MSCI Database'!$C:$R,12, FALSE)="","",VLOOKUP($C1053,'MSCI Database'!$C:$R,12, FALSE)),"")</f>
        <v>E.Segmt-Moderately High</v>
      </c>
      <c r="AA1053" s="202" t="str">
        <f>IFERROR(IF(VLOOKUP($C1053,'MSCI Database'!$C:$R,13, FALSE)="","",VLOOKUP($C1053,'MSCI Database'!$C:$R,13, FALSE)),"")</f>
        <v/>
      </c>
    </row>
    <row r="1054" spans="1:27" s="130" customFormat="1" ht="15" hidden="1" customHeight="1" outlineLevel="1">
      <c r="A1054" s="130" t="s">
        <v>9223</v>
      </c>
      <c r="B1054" s="130" t="s">
        <v>9224</v>
      </c>
      <c r="C1054" s="130" t="s">
        <v>9225</v>
      </c>
      <c r="D1054" s="130" t="s">
        <v>12128</v>
      </c>
      <c r="E1054" s="130" t="s">
        <v>18673</v>
      </c>
      <c r="F1054" s="169">
        <v>8.3143022213873138E-2</v>
      </c>
      <c r="G1054" s="132" t="str">
        <f ca="1">IFERROR(_xll.BQL($A1054, "cur_mkt_cap(currency=EUR)")/1000000, " ")</f>
        <v xml:space="preserve"> </v>
      </c>
      <c r="M1054" s="305">
        <f t="shared" si="43"/>
        <v>5.3793535372375912E-5</v>
      </c>
      <c r="N1054" s="223">
        <f t="shared" si="44"/>
        <v>9.0577589917758411E-4</v>
      </c>
      <c r="O1054" s="172" t="str">
        <f>IFERROR(IF(VLOOKUP($C1054,'MSCI Database'!$C:$R,2, FALSE)="","",VLOOKUP($C1054,'MSCI Database'!$C:$R,2, FALSE)),"")</f>
        <v>Electrical Equipment</v>
      </c>
      <c r="P1054" s="186" t="str">
        <f>IFERROR(IF(VLOOKUP($C1054,'MSCI Database'!$C:$R,3, FALSE)="","",VLOOKUP($C1054,'MSCI Database'!$C:$R,3, FALSE)),"")</f>
        <v>A</v>
      </c>
      <c r="Q1054" s="164" t="str">
        <f>IFERROR(IF(VLOOKUP($C1054,'MSCI Database'!$C:$R,4, FALSE)="","",VLOOKUP($C1054,'MSCI Database'!$C:$R,4, FALSE)),"")</f>
        <v>1</v>
      </c>
      <c r="R1054" s="164">
        <f>IFERROR(IF(VLOOKUP($C1054,'MSCI Database'!$C:$R,5, FALSE)="","",VLOOKUP($C1054,'MSCI Database'!$C:$R,5, FALSE)),"")</f>
        <v>5.9</v>
      </c>
      <c r="S1054" s="164">
        <f>IFERROR(IF(VLOOKUP($C1054,'MSCI Database'!$C:$R,6, FALSE)="","",VLOOKUP($C1054,'MSCI Database'!$C:$R,6, FALSE)),"")</f>
        <v>3.2</v>
      </c>
      <c r="T1054" s="211">
        <f>IFERROR(IF(VLOOKUP($C1054,'MSCI Database'!$C:$R,7, FALSE)="","",VLOOKUP($C1054,'MSCI Database'!$C:$R,7, FALSE)),"")</f>
        <v>5</v>
      </c>
      <c r="U1054" s="164">
        <f>IFERROR(IF(VLOOKUP($C1054,'MSCI Database'!$C:$R,8, FALSE)="","",VLOOKUP($C1054,'MSCI Database'!$C:$R,8, FALSE)),"")</f>
        <v>7.2</v>
      </c>
      <c r="V1054" s="175">
        <f>IFERROR(IF(VLOOKUP($C1054,'MSCI Database'!$C:$R,9, FALSE)="","",VLOOKUP($C1054,'MSCI Database'!$C:$R,9, FALSE)),"")</f>
        <v>5.4</v>
      </c>
      <c r="W1054" s="165">
        <f t="shared" ca="1" si="42"/>
        <v>0</v>
      </c>
      <c r="X1054" s="166">
        <f>IFERROR(IF(VLOOKUP($C1054,'MSCI Database'!$C:$R,10, FALSE)="","",VLOOKUP($C1054,'MSCI Database'!$C:$R,10, FALSE)),"")</f>
        <v>102000</v>
      </c>
      <c r="Y1054" s="133" t="str">
        <f>IFERROR(IF(VLOOKUP($C1054,'MSCI Database'!$C:$R,11, FALSE)="","",VLOOKUP($C1054,'MSCI Database'!$C:$R,11, FALSE)),"")</f>
        <v>2020</v>
      </c>
      <c r="Z1054" s="133" t="str">
        <f>IFERROR(IF(VLOOKUP($C1054,'MSCI Database'!$C:$R,12, FALSE)="","",VLOOKUP($C1054,'MSCI Database'!$C:$R,12, FALSE)),"")</f>
        <v>Reported</v>
      </c>
      <c r="AA1054" s="202" t="str">
        <f>IFERROR(IF(VLOOKUP($C1054,'MSCI Database'!$C:$R,13, FALSE)="","",VLOOKUP($C1054,'MSCI Database'!$C:$R,13, FALSE)),"")</f>
        <v/>
      </c>
    </row>
    <row r="1055" spans="1:27" s="130" customFormat="1" ht="15" hidden="1" customHeight="1" outlineLevel="1">
      <c r="A1055" s="130" t="s">
        <v>9300</v>
      </c>
      <c r="B1055" s="130" t="s">
        <v>9301</v>
      </c>
      <c r="C1055" s="130" t="s">
        <v>9302</v>
      </c>
      <c r="D1055" s="130" t="s">
        <v>12128</v>
      </c>
      <c r="E1055" s="130" t="s">
        <v>18673</v>
      </c>
      <c r="F1055" s="169">
        <v>8.2747615347193826E-2</v>
      </c>
      <c r="G1055" s="132" t="str">
        <f ca="1">IFERROR(_xll.BQL($A1055, "cur_mkt_cap(currency=EUR)")/1000000, " ")</f>
        <v xml:space="preserve"> </v>
      </c>
      <c r="M1055" s="305">
        <f t="shared" si="43"/>
        <v>5.3537707129634401E-5</v>
      </c>
      <c r="N1055" s="223">
        <f t="shared" si="44"/>
        <v>9.0146826155904579E-4</v>
      </c>
      <c r="O1055" s="172" t="str">
        <f>IFERROR(IF(VLOOKUP($C1055,'MSCI Database'!$C:$R,2, FALSE)="","",VLOOKUP($C1055,'MSCI Database'!$C:$R,2, FALSE)),"")</f>
        <v>Industrial Machinery</v>
      </c>
      <c r="P1055" s="186" t="str">
        <f>IFERROR(IF(VLOOKUP($C1055,'MSCI Database'!$C:$R,3, FALSE)="","",VLOOKUP($C1055,'MSCI Database'!$C:$R,3, FALSE)),"")</f>
        <v>A</v>
      </c>
      <c r="Q1055" s="164" t="str">
        <f>IFERROR(IF(VLOOKUP($C1055,'MSCI Database'!$C:$R,4, FALSE)="","",VLOOKUP($C1055,'MSCI Database'!$C:$R,4, FALSE)),"")</f>
        <v>0</v>
      </c>
      <c r="R1055" s="164">
        <f>IFERROR(IF(VLOOKUP($C1055,'MSCI Database'!$C:$R,5, FALSE)="","",VLOOKUP($C1055,'MSCI Database'!$C:$R,5, FALSE)),"")</f>
        <v>6.6</v>
      </c>
      <c r="S1055" s="164">
        <f>IFERROR(IF(VLOOKUP($C1055,'MSCI Database'!$C:$R,6, FALSE)="","",VLOOKUP($C1055,'MSCI Database'!$C:$R,6, FALSE)),"")</f>
        <v>3.3</v>
      </c>
      <c r="T1055" s="211">
        <f>IFERROR(IF(VLOOKUP($C1055,'MSCI Database'!$C:$R,7, FALSE)="","",VLOOKUP($C1055,'MSCI Database'!$C:$R,7, FALSE)),"")</f>
        <v>6.9</v>
      </c>
      <c r="U1055" s="164">
        <f>IFERROR(IF(VLOOKUP($C1055,'MSCI Database'!$C:$R,8, FALSE)="","",VLOOKUP($C1055,'MSCI Database'!$C:$R,8, FALSE)),"")</f>
        <v>5.0999999999999996</v>
      </c>
      <c r="V1055" s="175">
        <f>IFERROR(IF(VLOOKUP($C1055,'MSCI Database'!$C:$R,9, FALSE)="","",VLOOKUP($C1055,'MSCI Database'!$C:$R,9, FALSE)),"")</f>
        <v>4.9000000000000004</v>
      </c>
      <c r="W1055" s="165">
        <f t="shared" ca="1" si="42"/>
        <v>0</v>
      </c>
      <c r="X1055" s="166">
        <f>IFERROR(IF(VLOOKUP($C1055,'MSCI Database'!$C:$R,10, FALSE)="","",VLOOKUP($C1055,'MSCI Database'!$C:$R,10, FALSE)),"")</f>
        <v>55020</v>
      </c>
      <c r="Y1055" s="133" t="str">
        <f>IFERROR(IF(VLOOKUP($C1055,'MSCI Database'!$C:$R,11, FALSE)="","",VLOOKUP($C1055,'MSCI Database'!$C:$R,11, FALSE)),"")</f>
        <v>2019</v>
      </c>
      <c r="Z1055" s="133" t="str">
        <f>IFERROR(IF(VLOOKUP($C1055,'MSCI Database'!$C:$R,12, FALSE)="","",VLOOKUP($C1055,'MSCI Database'!$C:$R,12, FALSE)),"")</f>
        <v>E.Segmt-Moderately High</v>
      </c>
      <c r="AA1055" s="202" t="str">
        <f>IFERROR(IF(VLOOKUP($C1055,'MSCI Database'!$C:$R,13, FALSE)="","",VLOOKUP($C1055,'MSCI Database'!$C:$R,13, FALSE)),"")</f>
        <v/>
      </c>
    </row>
    <row r="1056" spans="1:27" s="130" customFormat="1" ht="15" hidden="1" customHeight="1" outlineLevel="1">
      <c r="A1056" s="130" t="s">
        <v>9559</v>
      </c>
      <c r="B1056" s="130" t="s">
        <v>9560</v>
      </c>
      <c r="C1056" s="130" t="s">
        <v>9561</v>
      </c>
      <c r="D1056" s="130" t="s">
        <v>12128</v>
      </c>
      <c r="E1056" s="130" t="s">
        <v>18673</v>
      </c>
      <c r="F1056" s="169">
        <v>8.2745512355601292E-2</v>
      </c>
      <c r="G1056" s="132" t="str">
        <f ca="1">IFERROR(_xll.BQL($A1056, "cur_mkt_cap(currency=EUR)")/1000000, " ")</f>
        <v xml:space="preserve"> </v>
      </c>
      <c r="M1056" s="305">
        <f t="shared" si="43"/>
        <v>5.353634649407403E-5</v>
      </c>
      <c r="N1056" s="223">
        <f t="shared" si="44"/>
        <v>9.0144535116861292E-4</v>
      </c>
      <c r="O1056" s="172" t="str">
        <f>IFERROR(IF(VLOOKUP($C1056,'MSCI Database'!$C:$R,2, FALSE)="","",VLOOKUP($C1056,'MSCI Database'!$C:$R,2, FALSE)),"")</f>
        <v>Commercial Services &amp; Supplies</v>
      </c>
      <c r="P1056" s="186" t="str">
        <f>IFERROR(IF(VLOOKUP($C1056,'MSCI Database'!$C:$R,3, FALSE)="","",VLOOKUP($C1056,'MSCI Database'!$C:$R,3, FALSE)),"")</f>
        <v>BBB</v>
      </c>
      <c r="Q1056" s="164" t="str">
        <f>IFERROR(IF(VLOOKUP($C1056,'MSCI Database'!$C:$R,4, FALSE)="","",VLOOKUP($C1056,'MSCI Database'!$C:$R,4, FALSE)),"")</f>
        <v>0</v>
      </c>
      <c r="R1056" s="164">
        <f>IFERROR(IF(VLOOKUP($C1056,'MSCI Database'!$C:$R,5, FALSE)="","",VLOOKUP($C1056,'MSCI Database'!$C:$R,5, FALSE)),"")</f>
        <v>4.3</v>
      </c>
      <c r="S1056" s="164">
        <f>IFERROR(IF(VLOOKUP($C1056,'MSCI Database'!$C:$R,6, FALSE)="","",VLOOKUP($C1056,'MSCI Database'!$C:$R,6, FALSE)),"")</f>
        <v>3.3</v>
      </c>
      <c r="T1056" s="211">
        <f>IFERROR(IF(VLOOKUP($C1056,'MSCI Database'!$C:$R,7, FALSE)="","",VLOOKUP($C1056,'MSCI Database'!$C:$R,7, FALSE)),"")</f>
        <v>6.8</v>
      </c>
      <c r="U1056" s="164">
        <f>IFERROR(IF(VLOOKUP($C1056,'MSCI Database'!$C:$R,8, FALSE)="","",VLOOKUP($C1056,'MSCI Database'!$C:$R,8, FALSE)),"")</f>
        <v>4.7</v>
      </c>
      <c r="V1056" s="175">
        <f>IFERROR(IF(VLOOKUP($C1056,'MSCI Database'!$C:$R,9, FALSE)="","",VLOOKUP($C1056,'MSCI Database'!$C:$R,9, FALSE)),"")</f>
        <v>4.8</v>
      </c>
      <c r="W1056" s="165">
        <f t="shared" ca="1" si="42"/>
        <v>0</v>
      </c>
      <c r="X1056" s="166">
        <f>IFERROR(IF(VLOOKUP($C1056,'MSCI Database'!$C:$R,10, FALSE)="","",VLOOKUP($C1056,'MSCI Database'!$C:$R,10, FALSE)),"")</f>
        <v>3128451</v>
      </c>
      <c r="Y1056" s="133" t="str">
        <f>IFERROR(IF(VLOOKUP($C1056,'MSCI Database'!$C:$R,11, FALSE)="","",VLOOKUP($C1056,'MSCI Database'!$C:$R,11, FALSE)),"")</f>
        <v>2019</v>
      </c>
      <c r="Z1056" s="133" t="str">
        <f>IFERROR(IF(VLOOKUP($C1056,'MSCI Database'!$C:$R,12, FALSE)="","",VLOOKUP($C1056,'MSCI Database'!$C:$R,12, FALSE)),"")</f>
        <v>E.Segmt-Moderate</v>
      </c>
      <c r="AA1056" s="202" t="str">
        <f>IFERROR(IF(VLOOKUP($C1056,'MSCI Database'!$C:$R,13, FALSE)="","",VLOOKUP($C1056,'MSCI Database'!$C:$R,13, FALSE)),"")</f>
        <v/>
      </c>
    </row>
    <row r="1057" spans="1:27" s="130" customFormat="1" ht="15" hidden="1" customHeight="1" outlineLevel="1">
      <c r="A1057" s="130" t="s">
        <v>11343</v>
      </c>
      <c r="B1057" s="130" t="s">
        <v>11344</v>
      </c>
      <c r="C1057" s="130" t="s">
        <v>11345</v>
      </c>
      <c r="D1057" s="130" t="s">
        <v>12128</v>
      </c>
      <c r="E1057" s="130" t="s">
        <v>18674</v>
      </c>
      <c r="F1057" s="169">
        <v>8.2649713215042872E-2</v>
      </c>
      <c r="G1057" s="132" t="str">
        <f ca="1">IFERROR(_xll.BQL($A1057, "cur_mkt_cap(currency=EUR)")/1000000, " ")</f>
        <v xml:space="preserve"> </v>
      </c>
      <c r="M1057" s="305">
        <f t="shared" si="43"/>
        <v>5.3474364450132735E-5</v>
      </c>
      <c r="N1057" s="223">
        <f t="shared" si="44"/>
        <v>9.004016971087866E-4</v>
      </c>
      <c r="O1057" s="172" t="str">
        <f>IFERROR(IF(VLOOKUP($C1057,'MSCI Database'!$C:$R,2, FALSE)="","",VLOOKUP($C1057,'MSCI Database'!$C:$R,2, FALSE)),"")</f>
        <v>Retail - Food &amp; Staples</v>
      </c>
      <c r="P1057" s="186" t="str">
        <f>IFERROR(IF(VLOOKUP($C1057,'MSCI Database'!$C:$R,3, FALSE)="","",VLOOKUP($C1057,'MSCI Database'!$C:$R,3, FALSE)),"")</f>
        <v>BBB</v>
      </c>
      <c r="Q1057" s="164" t="str">
        <f>IFERROR(IF(VLOOKUP($C1057,'MSCI Database'!$C:$R,4, FALSE)="","",VLOOKUP($C1057,'MSCI Database'!$C:$R,4, FALSE)),"")</f>
        <v>0</v>
      </c>
      <c r="R1057" s="164">
        <f>IFERROR(IF(VLOOKUP($C1057,'MSCI Database'!$C:$R,5, FALSE)="","",VLOOKUP($C1057,'MSCI Database'!$C:$R,5, FALSE)),"")</f>
        <v>5.5</v>
      </c>
      <c r="S1057" s="164">
        <f>IFERROR(IF(VLOOKUP($C1057,'MSCI Database'!$C:$R,6, FALSE)="","",VLOOKUP($C1057,'MSCI Database'!$C:$R,6, FALSE)),"")</f>
        <v>2.2999999999999998</v>
      </c>
      <c r="T1057" s="211">
        <f>IFERROR(IF(VLOOKUP($C1057,'MSCI Database'!$C:$R,7, FALSE)="","",VLOOKUP($C1057,'MSCI Database'!$C:$R,7, FALSE)),"")</f>
        <v>3.7</v>
      </c>
      <c r="U1057" s="164">
        <f>IFERROR(IF(VLOOKUP($C1057,'MSCI Database'!$C:$R,8, FALSE)="","",VLOOKUP($C1057,'MSCI Database'!$C:$R,8, FALSE)),"")</f>
        <v>6.2</v>
      </c>
      <c r="V1057" s="175">
        <f>IFERROR(IF(VLOOKUP($C1057,'MSCI Database'!$C:$R,9, FALSE)="","",VLOOKUP($C1057,'MSCI Database'!$C:$R,9, FALSE)),"")</f>
        <v>4.3</v>
      </c>
      <c r="W1057" s="165">
        <f t="shared" ca="1" si="42"/>
        <v>0</v>
      </c>
      <c r="X1057" s="166">
        <f>IFERROR(IF(VLOOKUP($C1057,'MSCI Database'!$C:$R,10, FALSE)="","",VLOOKUP($C1057,'MSCI Database'!$C:$R,10, FALSE)),"")</f>
        <v>250986</v>
      </c>
      <c r="Y1057" s="133" t="str">
        <f>IFERROR(IF(VLOOKUP($C1057,'MSCI Database'!$C:$R,11, FALSE)="","",VLOOKUP($C1057,'MSCI Database'!$C:$R,11, FALSE)),"")</f>
        <v>2019</v>
      </c>
      <c r="Z1057" s="133" t="str">
        <f>IFERROR(IF(VLOOKUP($C1057,'MSCI Database'!$C:$R,12, FALSE)="","",VLOOKUP($C1057,'MSCI Database'!$C:$R,12, FALSE)),"")</f>
        <v>E.Segmt-Moderately High</v>
      </c>
      <c r="AA1057" s="202" t="str">
        <f>IFERROR(IF(VLOOKUP($C1057,'MSCI Database'!$C:$R,13, FALSE)="","",VLOOKUP($C1057,'MSCI Database'!$C:$R,13, FALSE)),"")</f>
        <v/>
      </c>
    </row>
    <row r="1058" spans="1:27" s="130" customFormat="1" ht="15" hidden="1" customHeight="1" outlineLevel="1">
      <c r="A1058" s="130" t="s">
        <v>9121</v>
      </c>
      <c r="B1058" s="130" t="s">
        <v>9122</v>
      </c>
      <c r="C1058" s="130" t="s">
        <v>9123</v>
      </c>
      <c r="D1058" s="130" t="s">
        <v>12128</v>
      </c>
      <c r="E1058" s="130" t="s">
        <v>18688</v>
      </c>
      <c r="F1058" s="169">
        <v>8.2621416802805894E-2</v>
      </c>
      <c r="G1058" s="132" t="str">
        <f ca="1">IFERROR(_xll.BQL($A1058, "cur_mkt_cap(currency=EUR)")/1000000, " ")</f>
        <v xml:space="preserve"> </v>
      </c>
      <c r="M1058" s="305">
        <f t="shared" si="43"/>
        <v>5.3456056671415408E-5</v>
      </c>
      <c r="N1058" s="223">
        <f t="shared" si="44"/>
        <v>9.0009343061143077E-4</v>
      </c>
      <c r="O1058" s="172" t="str">
        <f>IFERROR(IF(VLOOKUP($C1058,'MSCI Database'!$C:$R,2, FALSE)="","",VLOOKUP($C1058,'MSCI Database'!$C:$R,2, FALSE)),"")</f>
        <v>Banks</v>
      </c>
      <c r="P1058" s="186" t="str">
        <f>IFERROR(IF(VLOOKUP($C1058,'MSCI Database'!$C:$R,3, FALSE)="","",VLOOKUP($C1058,'MSCI Database'!$C:$R,3, FALSE)),"")</f>
        <v>BBB</v>
      </c>
      <c r="Q1058" s="164" t="str">
        <f>IFERROR(IF(VLOOKUP($C1058,'MSCI Database'!$C:$R,4, FALSE)="","",VLOOKUP($C1058,'MSCI Database'!$C:$R,4, FALSE)),"")</f>
        <v>0</v>
      </c>
      <c r="R1058" s="164">
        <f>IFERROR(IF(VLOOKUP($C1058,'MSCI Database'!$C:$R,5, FALSE)="","",VLOOKUP($C1058,'MSCI Database'!$C:$R,5, FALSE)),"")</f>
        <v>5</v>
      </c>
      <c r="S1058" s="164">
        <f>IFERROR(IF(VLOOKUP($C1058,'MSCI Database'!$C:$R,6, FALSE)="","",VLOOKUP($C1058,'MSCI Database'!$C:$R,6, FALSE)),"")</f>
        <v>1.6</v>
      </c>
      <c r="T1058" s="211">
        <f>IFERROR(IF(VLOOKUP($C1058,'MSCI Database'!$C:$R,7, FALSE)="","",VLOOKUP($C1058,'MSCI Database'!$C:$R,7, FALSE)),"")</f>
        <v>3.3</v>
      </c>
      <c r="U1058" s="164">
        <f>IFERROR(IF(VLOOKUP($C1058,'MSCI Database'!$C:$R,8, FALSE)="","",VLOOKUP($C1058,'MSCI Database'!$C:$R,8, FALSE)),"")</f>
        <v>5.6</v>
      </c>
      <c r="V1058" s="175">
        <f>IFERROR(IF(VLOOKUP($C1058,'MSCI Database'!$C:$R,9, FALSE)="","",VLOOKUP($C1058,'MSCI Database'!$C:$R,9, FALSE)),"")</f>
        <v>3.9</v>
      </c>
      <c r="W1058" s="165">
        <f t="shared" ca="1" si="42"/>
        <v>0</v>
      </c>
      <c r="X1058" s="166">
        <f>IFERROR(IF(VLOOKUP($C1058,'MSCI Database'!$C:$R,10, FALSE)="","",VLOOKUP($C1058,'MSCI Database'!$C:$R,10, FALSE)),"")</f>
        <v>5489</v>
      </c>
      <c r="Y1058" s="133" t="str">
        <f>IFERROR(IF(VLOOKUP($C1058,'MSCI Database'!$C:$R,11, FALSE)="","",VLOOKUP($C1058,'MSCI Database'!$C:$R,11, FALSE)),"")</f>
        <v>2019</v>
      </c>
      <c r="Z1058" s="133" t="str">
        <f>IFERROR(IF(VLOOKUP($C1058,'MSCI Database'!$C:$R,12, FALSE)="","",VLOOKUP($C1058,'MSCI Database'!$C:$R,12, FALSE)),"")</f>
        <v>E.Segmt-Moderate</v>
      </c>
      <c r="AA1058" s="202" t="str">
        <f>IFERROR(IF(VLOOKUP($C1058,'MSCI Database'!$C:$R,13, FALSE)="","",VLOOKUP($C1058,'MSCI Database'!$C:$R,13, FALSE)),"")</f>
        <v/>
      </c>
    </row>
    <row r="1059" spans="1:27" s="130" customFormat="1" ht="15" hidden="1" customHeight="1" outlineLevel="1">
      <c r="A1059" s="130" t="s">
        <v>9167</v>
      </c>
      <c r="B1059" s="130" t="s">
        <v>9168</v>
      </c>
      <c r="C1059" s="130" t="s">
        <v>9169</v>
      </c>
      <c r="D1059" s="130" t="s">
        <v>12128</v>
      </c>
      <c r="E1059" s="130" t="s">
        <v>18673</v>
      </c>
      <c r="F1059" s="169">
        <v>8.253972142107989E-2</v>
      </c>
      <c r="G1059" s="132" t="str">
        <f ca="1">IFERROR(_xll.BQL($A1059, "cur_mkt_cap(currency=EUR)")/1000000, " ")</f>
        <v xml:space="preserve"> </v>
      </c>
      <c r="M1059" s="305">
        <f t="shared" si="43"/>
        <v>5.340319975943869E-5</v>
      </c>
      <c r="N1059" s="223">
        <f t="shared" si="44"/>
        <v>8.9920342558309318E-4</v>
      </c>
      <c r="O1059" s="172" t="str">
        <f>IFERROR(IF(VLOOKUP($C1059,'MSCI Database'!$C:$R,2, FALSE)="","",VLOOKUP($C1059,'MSCI Database'!$C:$R,2, FALSE)),"")</f>
        <v>Road &amp; Rail Transport</v>
      </c>
      <c r="P1059" s="186" t="str">
        <f>IFERROR(IF(VLOOKUP($C1059,'MSCI Database'!$C:$R,3, FALSE)="","",VLOOKUP($C1059,'MSCI Database'!$C:$R,3, FALSE)),"")</f>
        <v>A</v>
      </c>
      <c r="Q1059" s="164" t="str">
        <f>IFERROR(IF(VLOOKUP($C1059,'MSCI Database'!$C:$R,4, FALSE)="","",VLOOKUP($C1059,'MSCI Database'!$C:$R,4, FALSE)),"")</f>
        <v>0</v>
      </c>
      <c r="R1059" s="164">
        <f>IFERROR(IF(VLOOKUP($C1059,'MSCI Database'!$C:$R,5, FALSE)="","",VLOOKUP($C1059,'MSCI Database'!$C:$R,5, FALSE)),"")</f>
        <v>6.8</v>
      </c>
      <c r="S1059" s="164">
        <f>IFERROR(IF(VLOOKUP($C1059,'MSCI Database'!$C:$R,6, FALSE)="","",VLOOKUP($C1059,'MSCI Database'!$C:$R,6, FALSE)),"")</f>
        <v>4.2</v>
      </c>
      <c r="T1059" s="211">
        <f>IFERROR(IF(VLOOKUP($C1059,'MSCI Database'!$C:$R,7, FALSE)="","",VLOOKUP($C1059,'MSCI Database'!$C:$R,7, FALSE)),"")</f>
        <v>4.5999999999999996</v>
      </c>
      <c r="U1059" s="164">
        <f>IFERROR(IF(VLOOKUP($C1059,'MSCI Database'!$C:$R,8, FALSE)="","",VLOOKUP($C1059,'MSCI Database'!$C:$R,8, FALSE)),"")</f>
        <v>5.3</v>
      </c>
      <c r="V1059" s="175">
        <f>IFERROR(IF(VLOOKUP($C1059,'MSCI Database'!$C:$R,9, FALSE)="","",VLOOKUP($C1059,'MSCI Database'!$C:$R,9, FALSE)),"")</f>
        <v>4.8</v>
      </c>
      <c r="W1059" s="165">
        <f t="shared" ca="1" si="42"/>
        <v>0</v>
      </c>
      <c r="X1059" s="166">
        <f>IFERROR(IF(VLOOKUP($C1059,'MSCI Database'!$C:$R,10, FALSE)="","",VLOOKUP($C1059,'MSCI Database'!$C:$R,10, FALSE)),"")</f>
        <v>297094</v>
      </c>
      <c r="Y1059" s="133" t="str">
        <f>IFERROR(IF(VLOOKUP($C1059,'MSCI Database'!$C:$R,11, FALSE)="","",VLOOKUP($C1059,'MSCI Database'!$C:$R,11, FALSE)),"")</f>
        <v>2019</v>
      </c>
      <c r="Z1059" s="133" t="str">
        <f>IFERROR(IF(VLOOKUP($C1059,'MSCI Database'!$C:$R,12, FALSE)="","",VLOOKUP($C1059,'MSCI Database'!$C:$R,12, FALSE)),"")</f>
        <v>E.Segmt-Moderately Low</v>
      </c>
      <c r="AA1059" s="202" t="str">
        <f>IFERROR(IF(VLOOKUP($C1059,'MSCI Database'!$C:$R,13, FALSE)="","",VLOOKUP($C1059,'MSCI Database'!$C:$R,13, FALSE)),"")</f>
        <v>Efforts to improve fuel efficiency; continues to lag peers in carbon emission management</v>
      </c>
    </row>
    <row r="1060" spans="1:27" s="130" customFormat="1" ht="15" hidden="1" customHeight="1" outlineLevel="1">
      <c r="A1060" s="130" t="s">
        <v>11684</v>
      </c>
      <c r="B1060" s="130" t="s">
        <v>11685</v>
      </c>
      <c r="C1060" s="130" t="s">
        <v>11686</v>
      </c>
      <c r="D1060" s="130" t="s">
        <v>12128</v>
      </c>
      <c r="E1060" s="130" t="s">
        <v>18673</v>
      </c>
      <c r="F1060" s="169">
        <v>8.2374076545262756E-2</v>
      </c>
      <c r="G1060" s="132" t="str">
        <f ca="1">IFERROR(_xll.BQL($A1060, "cur_mkt_cap(currency=EUR)")/1000000, " ")</f>
        <v xml:space="preserve"> </v>
      </c>
      <c r="M1060" s="305">
        <f t="shared" si="43"/>
        <v>5.3296027524784995E-5</v>
      </c>
      <c r="N1060" s="223">
        <f t="shared" si="44"/>
        <v>8.9739885879754294E-4</v>
      </c>
      <c r="O1060" s="172" t="str">
        <f>IFERROR(IF(VLOOKUP($C1060,'MSCI Database'!$C:$R,2, FALSE)="","",VLOOKUP($C1060,'MSCI Database'!$C:$R,2, FALSE)),"")</f>
        <v>Aerospace &amp; Defense</v>
      </c>
      <c r="P1060" s="186" t="str">
        <f>IFERROR(IF(VLOOKUP($C1060,'MSCI Database'!$C:$R,3, FALSE)="","",VLOOKUP($C1060,'MSCI Database'!$C:$R,3, FALSE)),"")</f>
        <v>BBB</v>
      </c>
      <c r="Q1060" s="164" t="str">
        <f>IFERROR(IF(VLOOKUP($C1060,'MSCI Database'!$C:$R,4, FALSE)="","",VLOOKUP($C1060,'MSCI Database'!$C:$R,4, FALSE)),"")</f>
        <v/>
      </c>
      <c r="R1060" s="164">
        <f>IFERROR(IF(VLOOKUP($C1060,'MSCI Database'!$C:$R,5, FALSE)="","",VLOOKUP($C1060,'MSCI Database'!$C:$R,5, FALSE)),"")</f>
        <v>5.3</v>
      </c>
      <c r="S1060" s="164">
        <f>IFERROR(IF(VLOOKUP($C1060,'MSCI Database'!$C:$R,6, FALSE)="","",VLOOKUP($C1060,'MSCI Database'!$C:$R,6, FALSE)),"")</f>
        <v>2.9</v>
      </c>
      <c r="T1060" s="211">
        <f>IFERROR(IF(VLOOKUP($C1060,'MSCI Database'!$C:$R,7, FALSE)="","",VLOOKUP($C1060,'MSCI Database'!$C:$R,7, FALSE)),"")</f>
        <v>4.7</v>
      </c>
      <c r="U1060" s="164">
        <f>IFERROR(IF(VLOOKUP($C1060,'MSCI Database'!$C:$R,8, FALSE)="","",VLOOKUP($C1060,'MSCI Database'!$C:$R,8, FALSE)),"")</f>
        <v>5.8</v>
      </c>
      <c r="V1060" s="175">
        <f>IFERROR(IF(VLOOKUP($C1060,'MSCI Database'!$C:$R,9, FALSE)="","",VLOOKUP($C1060,'MSCI Database'!$C:$R,9, FALSE)),"")</f>
        <v>5</v>
      </c>
      <c r="W1060" s="165">
        <f t="shared" ca="1" si="42"/>
        <v>0</v>
      </c>
      <c r="X1060" s="166">
        <f>IFERROR(IF(VLOOKUP($C1060,'MSCI Database'!$C:$R,10, FALSE)="","",VLOOKUP($C1060,'MSCI Database'!$C:$R,10, FALSE)),"")</f>
        <v>115</v>
      </c>
      <c r="Y1060" s="133" t="str">
        <f>IFERROR(IF(VLOOKUP($C1060,'MSCI Database'!$C:$R,11, FALSE)="","",VLOOKUP($C1060,'MSCI Database'!$C:$R,11, FALSE)),"")</f>
        <v>2019</v>
      </c>
      <c r="Z1060" s="133" t="str">
        <f>IFERROR(IF(VLOOKUP($C1060,'MSCI Database'!$C:$R,12, FALSE)="","",VLOOKUP($C1060,'MSCI Database'!$C:$R,12, FALSE)),"")</f>
        <v>E.Segmt-Moderate</v>
      </c>
      <c r="AA1060" s="202" t="str">
        <f>IFERROR(IF(VLOOKUP($C1060,'MSCI Database'!$C:$R,13, FALSE)="","",VLOOKUP($C1060,'MSCI Database'!$C:$R,13, FALSE)),"")</f>
        <v/>
      </c>
    </row>
    <row r="1061" spans="1:27" s="130" customFormat="1" ht="15" hidden="1" customHeight="1" outlineLevel="1">
      <c r="A1061" s="130" t="s">
        <v>8936</v>
      </c>
      <c r="B1061" s="130" t="s">
        <v>8937</v>
      </c>
      <c r="C1061" s="130" t="s">
        <v>8938</v>
      </c>
      <c r="D1061" s="130" t="s">
        <v>12128</v>
      </c>
      <c r="E1061" s="130" t="s">
        <v>18689</v>
      </c>
      <c r="F1061" s="169">
        <v>8.2296047429676611E-2</v>
      </c>
      <c r="G1061" s="132" t="str">
        <f ca="1">IFERROR(_xll.BQL($A1061, "cur_mkt_cap(currency=EUR)")/1000000, " ")</f>
        <v xml:space="preserve"> </v>
      </c>
      <c r="M1061" s="305">
        <f t="shared" si="43"/>
        <v>5.3245542687000768E-5</v>
      </c>
      <c r="N1061" s="223">
        <f t="shared" si="44"/>
        <v>8.9654879476991757E-4</v>
      </c>
      <c r="O1061" s="172" t="str">
        <f>IFERROR(IF(VLOOKUP($C1061,'MSCI Database'!$C:$R,2, FALSE)="","",VLOOKUP($C1061,'MSCI Database'!$C:$R,2, FALSE)),"")</f>
        <v>Semiconductors &amp; Semiconductor Equipment</v>
      </c>
      <c r="P1061" s="186" t="str">
        <f>IFERROR(IF(VLOOKUP($C1061,'MSCI Database'!$C:$R,3, FALSE)="","",VLOOKUP($C1061,'MSCI Database'!$C:$R,3, FALSE)),"")</f>
        <v>BBB</v>
      </c>
      <c r="Q1061" s="164" t="str">
        <f>IFERROR(IF(VLOOKUP($C1061,'MSCI Database'!$C:$R,4, FALSE)="","",VLOOKUP($C1061,'MSCI Database'!$C:$R,4, FALSE)),"")</f>
        <v>0</v>
      </c>
      <c r="R1061" s="164">
        <f>IFERROR(IF(VLOOKUP($C1061,'MSCI Database'!$C:$R,5, FALSE)="","",VLOOKUP($C1061,'MSCI Database'!$C:$R,5, FALSE)),"")</f>
        <v>4.5</v>
      </c>
      <c r="S1061" s="164">
        <f>IFERROR(IF(VLOOKUP($C1061,'MSCI Database'!$C:$R,6, FALSE)="","",VLOOKUP($C1061,'MSCI Database'!$C:$R,6, FALSE)),"")</f>
        <v>4.3</v>
      </c>
      <c r="T1061" s="211">
        <f>IFERROR(IF(VLOOKUP($C1061,'MSCI Database'!$C:$R,7, FALSE)="","",VLOOKUP($C1061,'MSCI Database'!$C:$R,7, FALSE)),"")</f>
        <v>4.9000000000000004</v>
      </c>
      <c r="U1061" s="164">
        <f>IFERROR(IF(VLOOKUP($C1061,'MSCI Database'!$C:$R,8, FALSE)="","",VLOOKUP($C1061,'MSCI Database'!$C:$R,8, FALSE)),"")</f>
        <v>6.1</v>
      </c>
      <c r="V1061" s="175">
        <f>IFERROR(IF(VLOOKUP($C1061,'MSCI Database'!$C:$R,9, FALSE)="","",VLOOKUP($C1061,'MSCI Database'!$C:$R,9, FALSE)),"")</f>
        <v>5.5</v>
      </c>
      <c r="W1061" s="165">
        <f t="shared" ca="1" si="42"/>
        <v>0</v>
      </c>
      <c r="X1061" s="166">
        <f>IFERROR(IF(VLOOKUP($C1061,'MSCI Database'!$C:$R,10, FALSE)="","",VLOOKUP($C1061,'MSCI Database'!$C:$R,10, FALSE)),"")</f>
        <v>25510</v>
      </c>
      <c r="Y1061" s="133" t="str">
        <f>IFERROR(IF(VLOOKUP($C1061,'MSCI Database'!$C:$R,11, FALSE)="","",VLOOKUP($C1061,'MSCI Database'!$C:$R,11, FALSE)),"")</f>
        <v>2019</v>
      </c>
      <c r="Z1061" s="133" t="str">
        <f>IFERROR(IF(VLOOKUP($C1061,'MSCI Database'!$C:$R,12, FALSE)="","",VLOOKUP($C1061,'MSCI Database'!$C:$R,12, FALSE)),"")</f>
        <v>E.Segmt-Low</v>
      </c>
      <c r="AA1061" s="202" t="str">
        <f>IFERROR(IF(VLOOKUP($C1061,'MSCI Database'!$C:$R,13, FALSE)="","",VLOOKUP($C1061,'MSCI Database'!$C:$R,13, FALSE)),"")</f>
        <v/>
      </c>
    </row>
    <row r="1062" spans="1:27" s="130" customFormat="1" ht="15" hidden="1" customHeight="1" outlineLevel="1">
      <c r="A1062" s="130" t="s">
        <v>8979</v>
      </c>
      <c r="B1062" s="130" t="s">
        <v>8980</v>
      </c>
      <c r="C1062" s="130" t="s">
        <v>8981</v>
      </c>
      <c r="D1062" s="130" t="s">
        <v>12128</v>
      </c>
      <c r="E1062" s="130" t="s">
        <v>18673</v>
      </c>
      <c r="F1062" s="169">
        <v>8.2127853819483759E-2</v>
      </c>
      <c r="G1062" s="132" t="str">
        <f ca="1">IFERROR(_xll.BQL($A1062, "cur_mkt_cap(currency=EUR)")/1000000, " ")</f>
        <v xml:space="preserve"> </v>
      </c>
      <c r="M1062" s="305">
        <f t="shared" si="43"/>
        <v>5.3136721421205984E-5</v>
      </c>
      <c r="N1062" s="223">
        <f t="shared" si="44"/>
        <v>8.9471646158726672E-4</v>
      </c>
      <c r="O1062" s="172" t="str">
        <f>IFERROR(IF(VLOOKUP($C1062,'MSCI Database'!$C:$R,2, FALSE)="","",VLOOKUP($C1062,'MSCI Database'!$C:$R,2, FALSE)),"")</f>
        <v>Commercial Services &amp; Supplies</v>
      </c>
      <c r="P1062" s="186" t="str">
        <f>IFERROR(IF(VLOOKUP($C1062,'MSCI Database'!$C:$R,3, FALSE)="","",VLOOKUP($C1062,'MSCI Database'!$C:$R,3, FALSE)),"")</f>
        <v>BBB</v>
      </c>
      <c r="Q1062" s="164" t="str">
        <f>IFERROR(IF(VLOOKUP($C1062,'MSCI Database'!$C:$R,4, FALSE)="","",VLOOKUP($C1062,'MSCI Database'!$C:$R,4, FALSE)),"")</f>
        <v>-1</v>
      </c>
      <c r="R1062" s="164">
        <f>IFERROR(IF(VLOOKUP($C1062,'MSCI Database'!$C:$R,5, FALSE)="","",VLOOKUP($C1062,'MSCI Database'!$C:$R,5, FALSE)),"")</f>
        <v>5.4</v>
      </c>
      <c r="S1062" s="164">
        <f>IFERROR(IF(VLOOKUP($C1062,'MSCI Database'!$C:$R,6, FALSE)="","",VLOOKUP($C1062,'MSCI Database'!$C:$R,6, FALSE)),"")</f>
        <v>8.3000000000000007</v>
      </c>
      <c r="T1062" s="211">
        <f>IFERROR(IF(VLOOKUP($C1062,'MSCI Database'!$C:$R,7, FALSE)="","",VLOOKUP($C1062,'MSCI Database'!$C:$R,7, FALSE)),"")</f>
        <v>5.7</v>
      </c>
      <c r="U1062" s="164">
        <f>IFERROR(IF(VLOOKUP($C1062,'MSCI Database'!$C:$R,8, FALSE)="","",VLOOKUP($C1062,'MSCI Database'!$C:$R,8, FALSE)),"")</f>
        <v>6</v>
      </c>
      <c r="V1062" s="175">
        <f>IFERROR(IF(VLOOKUP($C1062,'MSCI Database'!$C:$R,9, FALSE)="","",VLOOKUP($C1062,'MSCI Database'!$C:$R,9, FALSE)),"")</f>
        <v>6</v>
      </c>
      <c r="W1062" s="165">
        <f t="shared" ca="1" si="42"/>
        <v>0</v>
      </c>
      <c r="X1062" s="166">
        <f>IFERROR(IF(VLOOKUP($C1062,'MSCI Database'!$C:$R,10, FALSE)="","",VLOOKUP($C1062,'MSCI Database'!$C:$R,10, FALSE)),"")</f>
        <v>52531</v>
      </c>
      <c r="Y1062" s="133" t="str">
        <f>IFERROR(IF(VLOOKUP($C1062,'MSCI Database'!$C:$R,11, FALSE)="","",VLOOKUP($C1062,'MSCI Database'!$C:$R,11, FALSE)),"")</f>
        <v>2019</v>
      </c>
      <c r="Z1062" s="133" t="str">
        <f>IFERROR(IF(VLOOKUP($C1062,'MSCI Database'!$C:$R,12, FALSE)="","",VLOOKUP($C1062,'MSCI Database'!$C:$R,12, FALSE)),"")</f>
        <v>Reported</v>
      </c>
      <c r="AA1062" s="202" t="str">
        <f>IFERROR(IF(VLOOKUP($C1062,'MSCI Database'!$C:$R,13, FALSE)="","",VLOOKUP($C1062,'MSCI Database'!$C:$R,13, FALSE)),"")</f>
        <v/>
      </c>
    </row>
    <row r="1063" spans="1:27" s="130" customFormat="1" ht="15" hidden="1" customHeight="1" outlineLevel="1">
      <c r="A1063" s="130" t="s">
        <v>10627</v>
      </c>
      <c r="B1063" s="130" t="s">
        <v>10628</v>
      </c>
      <c r="C1063" s="130" t="s">
        <v>10629</v>
      </c>
      <c r="D1063" s="130" t="s">
        <v>12128</v>
      </c>
      <c r="E1063" s="130" t="s">
        <v>18682</v>
      </c>
      <c r="F1063" s="169">
        <v>8.2089843770355955E-2</v>
      </c>
      <c r="G1063" s="132" t="str">
        <f ca="1">IFERROR(_xll.BQL($A1063, "cur_mkt_cap(currency=EUR)")/1000000, " ")</f>
        <v xml:space="preserve"> </v>
      </c>
      <c r="M1063" s="305">
        <f t="shared" si="43"/>
        <v>5.3112128919420301E-5</v>
      </c>
      <c r="N1063" s="223">
        <f t="shared" si="44"/>
        <v>8.9430237288192762E-4</v>
      </c>
      <c r="O1063" s="172" t="str">
        <f>IFERROR(IF(VLOOKUP($C1063,'MSCI Database'!$C:$R,2, FALSE)="","",VLOOKUP($C1063,'MSCI Database'!$C:$R,2, FALSE)),"")</f>
        <v>Real Estate Development &amp; Diversified Activities</v>
      </c>
      <c r="P1063" s="186" t="str">
        <f>IFERROR(IF(VLOOKUP($C1063,'MSCI Database'!$C:$R,3, FALSE)="","",VLOOKUP($C1063,'MSCI Database'!$C:$R,3, FALSE)),"")</f>
        <v>A</v>
      </c>
      <c r="Q1063" s="164" t="str">
        <f>IFERROR(IF(VLOOKUP($C1063,'MSCI Database'!$C:$R,4, FALSE)="","",VLOOKUP($C1063,'MSCI Database'!$C:$R,4, FALSE)),"")</f>
        <v>1</v>
      </c>
      <c r="R1063" s="164">
        <f>IFERROR(IF(VLOOKUP($C1063,'MSCI Database'!$C:$R,5, FALSE)="","",VLOOKUP($C1063,'MSCI Database'!$C:$R,5, FALSE)),"")</f>
        <v>6.1</v>
      </c>
      <c r="S1063" s="164">
        <f>IFERROR(IF(VLOOKUP($C1063,'MSCI Database'!$C:$R,6, FALSE)="","",VLOOKUP($C1063,'MSCI Database'!$C:$R,6, FALSE)),"")</f>
        <v>5.6</v>
      </c>
      <c r="T1063" s="211">
        <f>IFERROR(IF(VLOOKUP($C1063,'MSCI Database'!$C:$R,7, FALSE)="","",VLOOKUP($C1063,'MSCI Database'!$C:$R,7, FALSE)),"")</f>
        <v>4.7</v>
      </c>
      <c r="U1063" s="164">
        <f>IFERROR(IF(VLOOKUP($C1063,'MSCI Database'!$C:$R,8, FALSE)="","",VLOOKUP($C1063,'MSCI Database'!$C:$R,8, FALSE)),"")</f>
        <v>5.8</v>
      </c>
      <c r="V1063" s="175">
        <f>IFERROR(IF(VLOOKUP($C1063,'MSCI Database'!$C:$R,9, FALSE)="","",VLOOKUP($C1063,'MSCI Database'!$C:$R,9, FALSE)),"")</f>
        <v>5.4</v>
      </c>
      <c r="W1063" s="165">
        <f t="shared" ca="1" si="42"/>
        <v>0</v>
      </c>
      <c r="X1063" s="166">
        <f>IFERROR(IF(VLOOKUP($C1063,'MSCI Database'!$C:$R,10, FALSE)="","",VLOOKUP($C1063,'MSCI Database'!$C:$R,10, FALSE)),"")</f>
        <v>24007</v>
      </c>
      <c r="Y1063" s="133" t="str">
        <f>IFERROR(IF(VLOOKUP($C1063,'MSCI Database'!$C:$R,11, FALSE)="","",VLOOKUP($C1063,'MSCI Database'!$C:$R,11, FALSE)),"")</f>
        <v>2019</v>
      </c>
      <c r="Z1063" s="133" t="str">
        <f>IFERROR(IF(VLOOKUP($C1063,'MSCI Database'!$C:$R,12, FALSE)="","",VLOOKUP($C1063,'MSCI Database'!$C:$R,12, FALSE)),"")</f>
        <v>E.Segmt-Moderately Low</v>
      </c>
      <c r="AA1063" s="202" t="str">
        <f>IFERROR(IF(VLOOKUP($C1063,'MSCI Database'!$C:$R,13, FALSE)="","",VLOOKUP($C1063,'MSCI Database'!$C:$R,13, FALSE)),"")</f>
        <v/>
      </c>
    </row>
    <row r="1064" spans="1:27" s="130" customFormat="1" ht="15" hidden="1" customHeight="1" outlineLevel="1">
      <c r="A1064" s="130" t="s">
        <v>9914</v>
      </c>
      <c r="B1064" s="130" t="s">
        <v>9915</v>
      </c>
      <c r="C1064" s="130" t="s">
        <v>9916</v>
      </c>
      <c r="D1064" s="130" t="s">
        <v>12128</v>
      </c>
      <c r="E1064" s="130" t="s">
        <v>18689</v>
      </c>
      <c r="F1064" s="169">
        <v>8.204374558508519E-2</v>
      </c>
      <c r="G1064" s="132" t="str">
        <f ca="1">IFERROR(_xll.BQL($A1064, "cur_mkt_cap(currency=EUR)")/1000000, " ")</f>
        <v xml:space="preserve"> </v>
      </c>
      <c r="M1064" s="305">
        <f t="shared" si="43"/>
        <v>5.3082303393550115E-5</v>
      </c>
      <c r="N1064" s="223">
        <f t="shared" si="44"/>
        <v>8.9380017048294974E-4</v>
      </c>
      <c r="O1064" s="172" t="str">
        <f>IFERROR(IF(VLOOKUP($C1064,'MSCI Database'!$C:$R,2, FALSE)="","",VLOOKUP($C1064,'MSCI Database'!$C:$R,2, FALSE)),"")</f>
        <v>Software &amp; Services</v>
      </c>
      <c r="P1064" s="186" t="str">
        <f>IFERROR(IF(VLOOKUP($C1064,'MSCI Database'!$C:$R,3, FALSE)="","",VLOOKUP($C1064,'MSCI Database'!$C:$R,3, FALSE)),"")</f>
        <v>BB</v>
      </c>
      <c r="Q1064" s="164" t="str">
        <f>IFERROR(IF(VLOOKUP($C1064,'MSCI Database'!$C:$R,4, FALSE)="","",VLOOKUP($C1064,'MSCI Database'!$C:$R,4, FALSE)),"")</f>
        <v>0</v>
      </c>
      <c r="R1064" s="164">
        <f>IFERROR(IF(VLOOKUP($C1064,'MSCI Database'!$C:$R,5, FALSE)="","",VLOOKUP($C1064,'MSCI Database'!$C:$R,5, FALSE)),"")</f>
        <v>3.8</v>
      </c>
      <c r="S1064" s="164">
        <f>IFERROR(IF(VLOOKUP($C1064,'MSCI Database'!$C:$R,6, FALSE)="","",VLOOKUP($C1064,'MSCI Database'!$C:$R,6, FALSE)),"")</f>
        <v>4.4000000000000004</v>
      </c>
      <c r="T1064" s="211">
        <f>IFERROR(IF(VLOOKUP($C1064,'MSCI Database'!$C:$R,7, FALSE)="","",VLOOKUP($C1064,'MSCI Database'!$C:$R,7, FALSE)),"")</f>
        <v>3.2</v>
      </c>
      <c r="U1064" s="164">
        <f>IFERROR(IF(VLOOKUP($C1064,'MSCI Database'!$C:$R,8, FALSE)="","",VLOOKUP($C1064,'MSCI Database'!$C:$R,8, FALSE)),"")</f>
        <v>5.0999999999999996</v>
      </c>
      <c r="V1064" s="175">
        <f>IFERROR(IF(VLOOKUP($C1064,'MSCI Database'!$C:$R,9, FALSE)="","",VLOOKUP($C1064,'MSCI Database'!$C:$R,9, FALSE)),"")</f>
        <v>4.0999999999999996</v>
      </c>
      <c r="W1064" s="165">
        <f t="shared" ca="1" si="42"/>
        <v>0</v>
      </c>
      <c r="X1064" s="166">
        <f>IFERROR(IF(VLOOKUP($C1064,'MSCI Database'!$C:$R,10, FALSE)="","",VLOOKUP($C1064,'MSCI Database'!$C:$R,10, FALSE)),"")</f>
        <v>11277</v>
      </c>
      <c r="Y1064" s="133" t="str">
        <f>IFERROR(IF(VLOOKUP($C1064,'MSCI Database'!$C:$R,11, FALSE)="","",VLOOKUP($C1064,'MSCI Database'!$C:$R,11, FALSE)),"")</f>
        <v>2019</v>
      </c>
      <c r="Z1064" s="133" t="str">
        <f>IFERROR(IF(VLOOKUP($C1064,'MSCI Database'!$C:$R,12, FALSE)="","",VLOOKUP($C1064,'MSCI Database'!$C:$R,12, FALSE)),"")</f>
        <v>E.Segmt-Moderately High</v>
      </c>
      <c r="AA1064" s="202" t="str">
        <f>IFERROR(IF(VLOOKUP($C1064,'MSCI Database'!$C:$R,13, FALSE)="","",VLOOKUP($C1064,'MSCI Database'!$C:$R,13, FALSE)),"")</f>
        <v/>
      </c>
    </row>
    <row r="1065" spans="1:27" s="130" customFormat="1" ht="15" hidden="1" customHeight="1" outlineLevel="1">
      <c r="A1065" s="130" t="s">
        <v>11308</v>
      </c>
      <c r="B1065" s="130" t="s">
        <v>11309</v>
      </c>
      <c r="C1065" s="130" t="s">
        <v>11310</v>
      </c>
      <c r="D1065" s="130" t="s">
        <v>12128</v>
      </c>
      <c r="E1065" s="130" t="s">
        <v>18682</v>
      </c>
      <c r="F1065" s="169">
        <v>8.1711446245095812E-2</v>
      </c>
      <c r="G1065" s="132" t="str">
        <f ca="1">IFERROR(_xll.BQL($A1065, "cur_mkt_cap(currency=EUR)")/1000000, " ")</f>
        <v xml:space="preserve"> </v>
      </c>
      <c r="M1065" s="305">
        <f t="shared" si="43"/>
        <v>5.2867305720576988E-5</v>
      </c>
      <c r="N1065" s="223">
        <f t="shared" si="44"/>
        <v>8.9018003826426813E-4</v>
      </c>
      <c r="O1065" s="172" t="str">
        <f>IFERROR(IF(VLOOKUP($C1065,'MSCI Database'!$C:$R,2, FALSE)="","",VLOOKUP($C1065,'MSCI Database'!$C:$R,2, FALSE)),"")</f>
        <v>Household Durables</v>
      </c>
      <c r="P1065" s="186" t="str">
        <f>IFERROR(IF(VLOOKUP($C1065,'MSCI Database'!$C:$R,3, FALSE)="","",VLOOKUP($C1065,'MSCI Database'!$C:$R,3, FALSE)),"")</f>
        <v>BBB</v>
      </c>
      <c r="Q1065" s="164" t="str">
        <f>IFERROR(IF(VLOOKUP($C1065,'MSCI Database'!$C:$R,4, FALSE)="","",VLOOKUP($C1065,'MSCI Database'!$C:$R,4, FALSE)),"")</f>
        <v>0</v>
      </c>
      <c r="R1065" s="164">
        <f>IFERROR(IF(VLOOKUP($C1065,'MSCI Database'!$C:$R,5, FALSE)="","",VLOOKUP($C1065,'MSCI Database'!$C:$R,5, FALSE)),"")</f>
        <v>4.8</v>
      </c>
      <c r="S1065" s="164">
        <f>IFERROR(IF(VLOOKUP($C1065,'MSCI Database'!$C:$R,6, FALSE)="","",VLOOKUP($C1065,'MSCI Database'!$C:$R,6, FALSE)),"")</f>
        <v>0</v>
      </c>
      <c r="T1065" s="211">
        <f>IFERROR(IF(VLOOKUP($C1065,'MSCI Database'!$C:$R,7, FALSE)="","",VLOOKUP($C1065,'MSCI Database'!$C:$R,7, FALSE)),"")</f>
        <v>4.7</v>
      </c>
      <c r="U1065" s="164">
        <f>IFERROR(IF(VLOOKUP($C1065,'MSCI Database'!$C:$R,8, FALSE)="","",VLOOKUP($C1065,'MSCI Database'!$C:$R,8, FALSE)),"")</f>
        <v>5.6</v>
      </c>
      <c r="V1065" s="175">
        <f>IFERROR(IF(VLOOKUP($C1065,'MSCI Database'!$C:$R,9, FALSE)="","",VLOOKUP($C1065,'MSCI Database'!$C:$R,9, FALSE)),"")</f>
        <v>4.5</v>
      </c>
      <c r="W1065" s="165">
        <f t="shared" ca="1" si="42"/>
        <v>0</v>
      </c>
      <c r="X1065" s="166">
        <f>IFERROR(IF(VLOOKUP($C1065,'MSCI Database'!$C:$R,10, FALSE)="","",VLOOKUP($C1065,'MSCI Database'!$C:$R,10, FALSE)),"")</f>
        <v>32521</v>
      </c>
      <c r="Y1065" s="133" t="str">
        <f>IFERROR(IF(VLOOKUP($C1065,'MSCI Database'!$C:$R,11, FALSE)="","",VLOOKUP($C1065,'MSCI Database'!$C:$R,11, FALSE)),"")</f>
        <v>2019</v>
      </c>
      <c r="Z1065" s="133" t="str">
        <f>IFERROR(IF(VLOOKUP($C1065,'MSCI Database'!$C:$R,12, FALSE)="","",VLOOKUP($C1065,'MSCI Database'!$C:$R,12, FALSE)),"")</f>
        <v>E.Segmt-Moderately Low</v>
      </c>
      <c r="AA1065" s="202" t="str">
        <f>IFERROR(IF(VLOOKUP($C1065,'MSCI Database'!$C:$R,13, FALSE)="","",VLOOKUP($C1065,'MSCI Database'!$C:$R,13, FALSE)),"")</f>
        <v/>
      </c>
    </row>
    <row r="1066" spans="1:27" s="130" customFormat="1" ht="15" hidden="1" customHeight="1" outlineLevel="1">
      <c r="A1066" s="130" t="s">
        <v>11588</v>
      </c>
      <c r="B1066" s="130" t="s">
        <v>11585</v>
      </c>
      <c r="C1066" s="130" t="s">
        <v>11589</v>
      </c>
      <c r="D1066" s="130" t="s">
        <v>12128</v>
      </c>
      <c r="E1066" s="130" t="s">
        <v>18682</v>
      </c>
      <c r="F1066" s="169">
        <v>8.1564420972376192E-2</v>
      </c>
      <c r="G1066" s="132" t="str">
        <f ca="1">IFERROR(_xll.BQL($A1066, "cur_mkt_cap(currency=EUR)")/1000000, " ")</f>
        <v xml:space="preserve"> </v>
      </c>
      <c r="M1066" s="305">
        <f t="shared" si="43"/>
        <v>5.2772180369127385E-5</v>
      </c>
      <c r="N1066" s="223">
        <f t="shared" si="44"/>
        <v>8.8857831697661911E-4</v>
      </c>
      <c r="O1066" s="172" t="str">
        <f>IFERROR(IF(VLOOKUP($C1066,'MSCI Database'!$C:$R,2, FALSE)="","",VLOOKUP($C1066,'MSCI Database'!$C:$R,2, FALSE)),"")</f>
        <v>Textiles, Apparel &amp; Luxury Goods</v>
      </c>
      <c r="P1066" s="186" t="str">
        <f>IFERROR(IF(VLOOKUP($C1066,'MSCI Database'!$C:$R,3, FALSE)="","",VLOOKUP($C1066,'MSCI Database'!$C:$R,3, FALSE)),"")</f>
        <v>BBB</v>
      </c>
      <c r="Q1066" s="164" t="str">
        <f>IFERROR(IF(VLOOKUP($C1066,'MSCI Database'!$C:$R,4, FALSE)="","",VLOOKUP($C1066,'MSCI Database'!$C:$R,4, FALSE)),"")</f>
        <v>0</v>
      </c>
      <c r="R1066" s="164">
        <f>IFERROR(IF(VLOOKUP($C1066,'MSCI Database'!$C:$R,5, FALSE)="","",VLOOKUP($C1066,'MSCI Database'!$C:$R,5, FALSE)),"")</f>
        <v>5.3</v>
      </c>
      <c r="S1066" s="164">
        <f>IFERROR(IF(VLOOKUP($C1066,'MSCI Database'!$C:$R,6, FALSE)="","",VLOOKUP($C1066,'MSCI Database'!$C:$R,6, FALSE)),"")</f>
        <v>4.7</v>
      </c>
      <c r="T1066" s="211">
        <f>IFERROR(IF(VLOOKUP($C1066,'MSCI Database'!$C:$R,7, FALSE)="","",VLOOKUP($C1066,'MSCI Database'!$C:$R,7, FALSE)),"")</f>
        <v>4.9000000000000004</v>
      </c>
      <c r="U1066" s="164">
        <f>IFERROR(IF(VLOOKUP($C1066,'MSCI Database'!$C:$R,8, FALSE)="","",VLOOKUP($C1066,'MSCI Database'!$C:$R,8, FALSE)),"")</f>
        <v>3</v>
      </c>
      <c r="V1066" s="175">
        <f>IFERROR(IF(VLOOKUP($C1066,'MSCI Database'!$C:$R,9, FALSE)="","",VLOOKUP($C1066,'MSCI Database'!$C:$R,9, FALSE)),"")</f>
        <v>4.2</v>
      </c>
      <c r="W1066" s="165">
        <f t="shared" ca="1" si="42"/>
        <v>0</v>
      </c>
      <c r="X1066" s="166">
        <f>IFERROR(IF(VLOOKUP($C1066,'MSCI Database'!$C:$R,10, FALSE)="","",VLOOKUP($C1066,'MSCI Database'!$C:$R,10, FALSE)),"")</f>
        <v>68202</v>
      </c>
      <c r="Y1066" s="133" t="str">
        <f>IFERROR(IF(VLOOKUP($C1066,'MSCI Database'!$C:$R,11, FALSE)="","",VLOOKUP($C1066,'MSCI Database'!$C:$R,11, FALSE)),"")</f>
        <v>2019</v>
      </c>
      <c r="Z1066" s="133" t="str">
        <f>IFERROR(IF(VLOOKUP($C1066,'MSCI Database'!$C:$R,12, FALSE)="","",VLOOKUP($C1066,'MSCI Database'!$C:$R,12, FALSE)),"")</f>
        <v>E.Segmt-Moderate</v>
      </c>
      <c r="AA1066" s="202" t="str">
        <f>IFERROR(IF(VLOOKUP($C1066,'MSCI Database'!$C:$R,13, FALSE)="","",VLOOKUP($C1066,'MSCI Database'!$C:$R,13, FALSE)),"")</f>
        <v>Strong monitoring of supply chain labor initiatives offset by persistent governance issues</v>
      </c>
    </row>
    <row r="1067" spans="1:27" s="130" customFormat="1" ht="15" hidden="1" customHeight="1" outlineLevel="1">
      <c r="A1067" s="130" t="s">
        <v>10268</v>
      </c>
      <c r="B1067" s="130" t="s">
        <v>10269</v>
      </c>
      <c r="C1067" s="130" t="s">
        <v>10270</v>
      </c>
      <c r="D1067" s="130" t="s">
        <v>12128</v>
      </c>
      <c r="E1067" s="130" t="s">
        <v>12133</v>
      </c>
      <c r="F1067" s="169">
        <v>8.1458382447028854E-2</v>
      </c>
      <c r="G1067" s="132" t="str">
        <f ca="1">IFERROR(_xll.BQL($A1067, "cur_mkt_cap(currency=EUR)")/1000000, " ")</f>
        <v xml:space="preserve"> </v>
      </c>
      <c r="M1067" s="305">
        <f t="shared" si="43"/>
        <v>5.2703573443227663E-5</v>
      </c>
      <c r="N1067" s="223">
        <f t="shared" si="44"/>
        <v>8.8742311311120164E-4</v>
      </c>
      <c r="O1067" s="172" t="str">
        <f>IFERROR(IF(VLOOKUP($C1067,'MSCI Database'!$C:$R,2, FALSE)="","",VLOOKUP($C1067,'MSCI Database'!$C:$R,2, FALSE)),"")</f>
        <v>Biotechnology</v>
      </c>
      <c r="P1067" s="186" t="str">
        <f>IFERROR(IF(VLOOKUP($C1067,'MSCI Database'!$C:$R,3, FALSE)="","",VLOOKUP($C1067,'MSCI Database'!$C:$R,3, FALSE)),"")</f>
        <v>BB</v>
      </c>
      <c r="Q1067" s="164" t="str">
        <f>IFERROR(IF(VLOOKUP($C1067,'MSCI Database'!$C:$R,4, FALSE)="","",VLOOKUP($C1067,'MSCI Database'!$C:$R,4, FALSE)),"")</f>
        <v>-1</v>
      </c>
      <c r="R1067" s="164">
        <f>IFERROR(IF(VLOOKUP($C1067,'MSCI Database'!$C:$R,5, FALSE)="","",VLOOKUP($C1067,'MSCI Database'!$C:$R,5, FALSE)),"")</f>
        <v>4</v>
      </c>
      <c r="S1067" s="164">
        <f>IFERROR(IF(VLOOKUP($C1067,'MSCI Database'!$C:$R,6, FALSE)="","",VLOOKUP($C1067,'MSCI Database'!$C:$R,6, FALSE)),"")</f>
        <v>3.4</v>
      </c>
      <c r="T1067" s="211">
        <f>IFERROR(IF(VLOOKUP($C1067,'MSCI Database'!$C:$R,7, FALSE)="","",VLOOKUP($C1067,'MSCI Database'!$C:$R,7, FALSE)),"")</f>
        <v>4.2</v>
      </c>
      <c r="U1067" s="164">
        <f>IFERROR(IF(VLOOKUP($C1067,'MSCI Database'!$C:$R,8, FALSE)="","",VLOOKUP($C1067,'MSCI Database'!$C:$R,8, FALSE)),"")</f>
        <v>6.1</v>
      </c>
      <c r="V1067" s="175">
        <f>IFERROR(IF(VLOOKUP($C1067,'MSCI Database'!$C:$R,9, FALSE)="","",VLOOKUP($C1067,'MSCI Database'!$C:$R,9, FALSE)),"")</f>
        <v>4.8</v>
      </c>
      <c r="W1067" s="165">
        <f t="shared" ca="1" si="42"/>
        <v>0</v>
      </c>
      <c r="X1067" s="166">
        <f>IFERROR(IF(VLOOKUP($C1067,'MSCI Database'!$C:$R,10, FALSE)="","",VLOOKUP($C1067,'MSCI Database'!$C:$R,10, FALSE)),"")</f>
        <v>5451</v>
      </c>
      <c r="Y1067" s="133" t="str">
        <f>IFERROR(IF(VLOOKUP($C1067,'MSCI Database'!$C:$R,11, FALSE)="","",VLOOKUP($C1067,'MSCI Database'!$C:$R,11, FALSE)),"")</f>
        <v>2019</v>
      </c>
      <c r="Z1067" s="133" t="str">
        <f>IFERROR(IF(VLOOKUP($C1067,'MSCI Database'!$C:$R,12, FALSE)="","",VLOOKUP($C1067,'MSCI Database'!$C:$R,12, FALSE)),"")</f>
        <v>E.Segmt-Moderately Low</v>
      </c>
      <c r="AA1067" s="202" t="str">
        <f>IFERROR(IF(VLOOKUP($C1067,'MSCI Database'!$C:$R,13, FALSE)="","",VLOOKUP($C1067,'MSCI Database'!$C:$R,13, FALSE)),"")</f>
        <v/>
      </c>
    </row>
    <row r="1068" spans="1:27" s="130" customFormat="1" ht="15" hidden="1" customHeight="1" outlineLevel="1">
      <c r="A1068" s="130" t="s">
        <v>11066</v>
      </c>
      <c r="B1068" s="130" t="s">
        <v>11067</v>
      </c>
      <c r="C1068" s="130" t="s">
        <v>11068</v>
      </c>
      <c r="D1068" s="130" t="s">
        <v>12128</v>
      </c>
      <c r="E1068" s="130" t="s">
        <v>18688</v>
      </c>
      <c r="F1068" s="169">
        <v>8.1291086672014679E-2</v>
      </c>
      <c r="G1068" s="132" t="str">
        <f ca="1">IFERROR(_xll.BQL($A1068, "cur_mkt_cap(currency=EUR)")/1000000, " ")</f>
        <v xml:space="preserve"> </v>
      </c>
      <c r="M1068" s="305">
        <f t="shared" si="43"/>
        <v>5.2595333076793496E-5</v>
      </c>
      <c r="N1068" s="223">
        <f t="shared" si="44"/>
        <v>8.8560056111577044E-4</v>
      </c>
      <c r="O1068" s="172" t="str">
        <f>IFERROR(IF(VLOOKUP($C1068,'MSCI Database'!$C:$R,2, FALSE)="","",VLOOKUP($C1068,'MSCI Database'!$C:$R,2, FALSE)),"")</f>
        <v>Banks</v>
      </c>
      <c r="P1068" s="186" t="str">
        <f>IFERROR(IF(VLOOKUP($C1068,'MSCI Database'!$C:$R,3, FALSE)="","",VLOOKUP($C1068,'MSCI Database'!$C:$R,3, FALSE)),"")</f>
        <v>BBB</v>
      </c>
      <c r="Q1068" s="164" t="str">
        <f>IFERROR(IF(VLOOKUP($C1068,'MSCI Database'!$C:$R,4, FALSE)="","",VLOOKUP($C1068,'MSCI Database'!$C:$R,4, FALSE)),"")</f>
        <v>1</v>
      </c>
      <c r="R1068" s="164">
        <f>IFERROR(IF(VLOOKUP($C1068,'MSCI Database'!$C:$R,5, FALSE)="","",VLOOKUP($C1068,'MSCI Database'!$C:$R,5, FALSE)),"")</f>
        <v>5.7</v>
      </c>
      <c r="S1068" s="164">
        <f>IFERROR(IF(VLOOKUP($C1068,'MSCI Database'!$C:$R,6, FALSE)="","",VLOOKUP($C1068,'MSCI Database'!$C:$R,6, FALSE)),"")</f>
        <v>5.3</v>
      </c>
      <c r="T1068" s="211">
        <f>IFERROR(IF(VLOOKUP($C1068,'MSCI Database'!$C:$R,7, FALSE)="","",VLOOKUP($C1068,'MSCI Database'!$C:$R,7, FALSE)),"")</f>
        <v>3.4</v>
      </c>
      <c r="U1068" s="164">
        <f>IFERROR(IF(VLOOKUP($C1068,'MSCI Database'!$C:$R,8, FALSE)="","",VLOOKUP($C1068,'MSCI Database'!$C:$R,8, FALSE)),"")</f>
        <v>6.4</v>
      </c>
      <c r="V1068" s="175">
        <f>IFERROR(IF(VLOOKUP($C1068,'MSCI Database'!$C:$R,9, FALSE)="","",VLOOKUP($C1068,'MSCI Database'!$C:$R,9, FALSE)),"")</f>
        <v>4.5</v>
      </c>
      <c r="W1068" s="165">
        <f t="shared" ca="1" si="42"/>
        <v>0</v>
      </c>
      <c r="X1068" s="166">
        <f>IFERROR(IF(VLOOKUP($C1068,'MSCI Database'!$C:$R,10, FALSE)="","",VLOOKUP($C1068,'MSCI Database'!$C:$R,10, FALSE)),"")</f>
        <v>2855</v>
      </c>
      <c r="Y1068" s="133" t="str">
        <f>IFERROR(IF(VLOOKUP($C1068,'MSCI Database'!$C:$R,11, FALSE)="","",VLOOKUP($C1068,'MSCI Database'!$C:$R,11, FALSE)),"")</f>
        <v>2019</v>
      </c>
      <c r="Z1068" s="133" t="str">
        <f>IFERROR(IF(VLOOKUP($C1068,'MSCI Database'!$C:$R,12, FALSE)="","",VLOOKUP($C1068,'MSCI Database'!$C:$R,12, FALSE)),"")</f>
        <v>E.Segmt-Moderate</v>
      </c>
      <c r="AA1068" s="202" t="str">
        <f>IFERROR(IF(VLOOKUP($C1068,'MSCI Database'!$C:$R,13, FALSE)="","",VLOOKUP($C1068,'MSCI Database'!$C:$R,13, FALSE)),"")</f>
        <v/>
      </c>
    </row>
    <row r="1069" spans="1:27" s="130" customFormat="1" ht="15" hidden="1" customHeight="1" outlineLevel="1">
      <c r="A1069" s="130" t="s">
        <v>11293</v>
      </c>
      <c r="B1069" s="130" t="s">
        <v>11294</v>
      </c>
      <c r="C1069" s="130" t="s">
        <v>11295</v>
      </c>
      <c r="D1069" s="130" t="s">
        <v>12128</v>
      </c>
      <c r="E1069" s="130" t="s">
        <v>18682</v>
      </c>
      <c r="F1069" s="169">
        <v>8.1166832378911868E-2</v>
      </c>
      <c r="G1069" s="132" t="str">
        <f ca="1">IFERROR(_xll.BQL($A1069, "cur_mkt_cap(currency=EUR)")/1000000, " ")</f>
        <v xml:space="preserve"> </v>
      </c>
      <c r="M1069" s="305">
        <f t="shared" si="43"/>
        <v>5.2514940549155973E-5</v>
      </c>
      <c r="N1069" s="223">
        <f t="shared" si="44"/>
        <v>8.842469112114843E-4</v>
      </c>
      <c r="O1069" s="172" t="str">
        <f>IFERROR(IF(VLOOKUP($C1069,'MSCI Database'!$C:$R,2, FALSE)="","",VLOOKUP($C1069,'MSCI Database'!$C:$R,2, FALSE)),"")</f>
        <v>Hotels &amp; Travel</v>
      </c>
      <c r="P1069" s="186" t="str">
        <f>IFERROR(IF(VLOOKUP($C1069,'MSCI Database'!$C:$R,3, FALSE)="","",VLOOKUP($C1069,'MSCI Database'!$C:$R,3, FALSE)),"")</f>
        <v>BB</v>
      </c>
      <c r="Q1069" s="164" t="str">
        <f>IFERROR(IF(VLOOKUP($C1069,'MSCI Database'!$C:$R,4, FALSE)="","",VLOOKUP($C1069,'MSCI Database'!$C:$R,4, FALSE)),"")</f>
        <v>0</v>
      </c>
      <c r="R1069" s="164">
        <f>IFERROR(IF(VLOOKUP($C1069,'MSCI Database'!$C:$R,5, FALSE)="","",VLOOKUP($C1069,'MSCI Database'!$C:$R,5, FALSE)),"")</f>
        <v>4</v>
      </c>
      <c r="S1069" s="164">
        <f>IFERROR(IF(VLOOKUP($C1069,'MSCI Database'!$C:$R,6, FALSE)="","",VLOOKUP($C1069,'MSCI Database'!$C:$R,6, FALSE)),"")</f>
        <v>3.8</v>
      </c>
      <c r="T1069" s="211">
        <f>IFERROR(IF(VLOOKUP($C1069,'MSCI Database'!$C:$R,7, FALSE)="","",VLOOKUP($C1069,'MSCI Database'!$C:$R,7, FALSE)),"")</f>
        <v>4.5</v>
      </c>
      <c r="U1069" s="164">
        <f>IFERROR(IF(VLOOKUP($C1069,'MSCI Database'!$C:$R,8, FALSE)="","",VLOOKUP($C1069,'MSCI Database'!$C:$R,8, FALSE)),"")</f>
        <v>4.4000000000000004</v>
      </c>
      <c r="V1069" s="175">
        <f>IFERROR(IF(VLOOKUP($C1069,'MSCI Database'!$C:$R,9, FALSE)="","",VLOOKUP($C1069,'MSCI Database'!$C:$R,9, FALSE)),"")</f>
        <v>4.3</v>
      </c>
      <c r="W1069" s="165">
        <f t="shared" ca="1" si="42"/>
        <v>0</v>
      </c>
      <c r="X1069" s="166">
        <f>IFERROR(IF(VLOOKUP($C1069,'MSCI Database'!$C:$R,10, FALSE)="","",VLOOKUP($C1069,'MSCI Database'!$C:$R,10, FALSE)),"")</f>
        <v>95635</v>
      </c>
      <c r="Y1069" s="133" t="str">
        <f>IFERROR(IF(VLOOKUP($C1069,'MSCI Database'!$C:$R,11, FALSE)="","",VLOOKUP($C1069,'MSCI Database'!$C:$R,11, FALSE)),"")</f>
        <v>2019</v>
      </c>
      <c r="Z1069" s="133" t="str">
        <f>IFERROR(IF(VLOOKUP($C1069,'MSCI Database'!$C:$R,12, FALSE)="","",VLOOKUP($C1069,'MSCI Database'!$C:$R,12, FALSE)),"")</f>
        <v>E.Segmt-Moderate</v>
      </c>
      <c r="AA1069" s="202" t="str">
        <f>IFERROR(IF(VLOOKUP($C1069,'MSCI Database'!$C:$R,13, FALSE)="","",VLOOKUP($C1069,'MSCI Database'!$C:$R,13, FALSE)),"")</f>
        <v/>
      </c>
    </row>
    <row r="1070" spans="1:27" s="130" customFormat="1" ht="15" hidden="1" customHeight="1" outlineLevel="1">
      <c r="A1070" s="130" t="s">
        <v>9421</v>
      </c>
      <c r="B1070" s="130" t="s">
        <v>9422</v>
      </c>
      <c r="C1070" s="130" t="s">
        <v>9423</v>
      </c>
      <c r="D1070" s="130" t="s">
        <v>12128</v>
      </c>
      <c r="E1070" s="130" t="s">
        <v>18688</v>
      </c>
      <c r="F1070" s="169">
        <v>8.1165435464206695E-2</v>
      </c>
      <c r="G1070" s="132" t="str">
        <f ca="1">IFERROR(_xll.BQL($A1070, "cur_mkt_cap(currency=EUR)")/1000000, " ")</f>
        <v xml:space="preserve"> </v>
      </c>
      <c r="M1070" s="305">
        <f t="shared" si="43"/>
        <v>5.2514036745341727E-5</v>
      </c>
      <c r="N1070" s="223">
        <f t="shared" si="44"/>
        <v>8.8423169295696977E-4</v>
      </c>
      <c r="O1070" s="172" t="str">
        <f>IFERROR(IF(VLOOKUP($C1070,'MSCI Database'!$C:$R,2, FALSE)="","",VLOOKUP($C1070,'MSCI Database'!$C:$R,2, FALSE)),"")</f>
        <v>Life &amp; Health Insurance</v>
      </c>
      <c r="P1070" s="186" t="str">
        <f>IFERROR(IF(VLOOKUP($C1070,'MSCI Database'!$C:$R,3, FALSE)="","",VLOOKUP($C1070,'MSCI Database'!$C:$R,3, FALSE)),"")</f>
        <v>BB</v>
      </c>
      <c r="Q1070" s="164" t="str">
        <f>IFERROR(IF(VLOOKUP($C1070,'MSCI Database'!$C:$R,4, FALSE)="","",VLOOKUP($C1070,'MSCI Database'!$C:$R,4, FALSE)),"")</f>
        <v>1</v>
      </c>
      <c r="R1070" s="164">
        <f>IFERROR(IF(VLOOKUP($C1070,'MSCI Database'!$C:$R,5, FALSE)="","",VLOOKUP($C1070,'MSCI Database'!$C:$R,5, FALSE)),"")</f>
        <v>4.0999999999999996</v>
      </c>
      <c r="S1070" s="164">
        <f>IFERROR(IF(VLOOKUP($C1070,'MSCI Database'!$C:$R,6, FALSE)="","",VLOOKUP($C1070,'MSCI Database'!$C:$R,6, FALSE)),"")</f>
        <v>7.7</v>
      </c>
      <c r="T1070" s="211">
        <f>IFERROR(IF(VLOOKUP($C1070,'MSCI Database'!$C:$R,7, FALSE)="","",VLOOKUP($C1070,'MSCI Database'!$C:$R,7, FALSE)),"")</f>
        <v>3.8</v>
      </c>
      <c r="U1070" s="164">
        <f>IFERROR(IF(VLOOKUP($C1070,'MSCI Database'!$C:$R,8, FALSE)="","",VLOOKUP($C1070,'MSCI Database'!$C:$R,8, FALSE)),"")</f>
        <v>6.2</v>
      </c>
      <c r="V1070" s="175">
        <f>IFERROR(IF(VLOOKUP($C1070,'MSCI Database'!$C:$R,9, FALSE)="","",VLOOKUP($C1070,'MSCI Database'!$C:$R,9, FALSE)),"")</f>
        <v>4.8</v>
      </c>
      <c r="W1070" s="165">
        <f t="shared" ca="1" si="42"/>
        <v>0</v>
      </c>
      <c r="X1070" s="166">
        <f>IFERROR(IF(VLOOKUP($C1070,'MSCI Database'!$C:$R,10, FALSE)="","",VLOOKUP($C1070,'MSCI Database'!$C:$R,10, FALSE)),"")</f>
        <v>7934</v>
      </c>
      <c r="Y1070" s="133" t="str">
        <f>IFERROR(IF(VLOOKUP($C1070,'MSCI Database'!$C:$R,11, FALSE)="","",VLOOKUP($C1070,'MSCI Database'!$C:$R,11, FALSE)),"")</f>
        <v>2019</v>
      </c>
      <c r="Z1070" s="133" t="str">
        <f>IFERROR(IF(VLOOKUP($C1070,'MSCI Database'!$C:$R,12, FALSE)="","",VLOOKUP($C1070,'MSCI Database'!$C:$R,12, FALSE)),"")</f>
        <v>E.Segmt-Moderate</v>
      </c>
      <c r="AA1070" s="202" t="str">
        <f>IFERROR(IF(VLOOKUP($C1070,'MSCI Database'!$C:$R,13, FALSE)="","",VLOOKUP($C1070,'MSCI Database'!$C:$R,13, FALSE)),"")</f>
        <v>Strengthened data privacy measures drive upgrade</v>
      </c>
    </row>
    <row r="1071" spans="1:27" s="130" customFormat="1" ht="15" hidden="1" customHeight="1" outlineLevel="1">
      <c r="A1071" s="130" t="s">
        <v>9260</v>
      </c>
      <c r="B1071" s="130" t="s">
        <v>9261</v>
      </c>
      <c r="C1071" s="130" t="s">
        <v>9262</v>
      </c>
      <c r="D1071" s="130" t="s">
        <v>12128</v>
      </c>
      <c r="E1071" s="130" t="s">
        <v>18673</v>
      </c>
      <c r="F1071" s="169">
        <v>8.1047760639365279E-2</v>
      </c>
      <c r="G1071" s="132" t="str">
        <f ca="1">IFERROR(_xll.BQL($A1071, "cur_mkt_cap(currency=EUR)")/1000000, " ")</f>
        <v xml:space="preserve"> </v>
      </c>
      <c r="M1071" s="305">
        <f t="shared" si="43"/>
        <v>5.2437901133669332E-5</v>
      </c>
      <c r="N1071" s="223">
        <f t="shared" si="44"/>
        <v>8.8294972103144707E-4</v>
      </c>
      <c r="O1071" s="172" t="str">
        <f>IFERROR(IF(VLOOKUP($C1071,'MSCI Database'!$C:$R,2, FALSE)="","",VLOOKUP($C1071,'MSCI Database'!$C:$R,2, FALSE)),"")</f>
        <v>Building Products</v>
      </c>
      <c r="P1071" s="186" t="str">
        <f>IFERROR(IF(VLOOKUP($C1071,'MSCI Database'!$C:$R,3, FALSE)="","",VLOOKUP($C1071,'MSCI Database'!$C:$R,3, FALSE)),"")</f>
        <v>A</v>
      </c>
      <c r="Q1071" s="164" t="str">
        <f>IFERROR(IF(VLOOKUP($C1071,'MSCI Database'!$C:$R,4, FALSE)="","",VLOOKUP($C1071,'MSCI Database'!$C:$R,4, FALSE)),"")</f>
        <v/>
      </c>
      <c r="R1071" s="164">
        <f>IFERROR(IF(VLOOKUP($C1071,'MSCI Database'!$C:$R,5, FALSE)="","",VLOOKUP($C1071,'MSCI Database'!$C:$R,5, FALSE)),"")</f>
        <v>5.8</v>
      </c>
      <c r="S1071" s="164">
        <f>IFERROR(IF(VLOOKUP($C1071,'MSCI Database'!$C:$R,6, FALSE)="","",VLOOKUP($C1071,'MSCI Database'!$C:$R,6, FALSE)),"")</f>
        <v>4.0999999999999996</v>
      </c>
      <c r="T1071" s="211">
        <f>IFERROR(IF(VLOOKUP($C1071,'MSCI Database'!$C:$R,7, FALSE)="","",VLOOKUP($C1071,'MSCI Database'!$C:$R,7, FALSE)),"")</f>
        <v>5.5</v>
      </c>
      <c r="U1071" s="164">
        <f>IFERROR(IF(VLOOKUP($C1071,'MSCI Database'!$C:$R,8, FALSE)="","",VLOOKUP($C1071,'MSCI Database'!$C:$R,8, FALSE)),"")</f>
        <v>6.8</v>
      </c>
      <c r="V1071" s="175">
        <f>IFERROR(IF(VLOOKUP($C1071,'MSCI Database'!$C:$R,9, FALSE)="","",VLOOKUP($C1071,'MSCI Database'!$C:$R,9, FALSE)),"")</f>
        <v>5.4</v>
      </c>
      <c r="W1071" s="165">
        <f t="shared" ca="1" si="42"/>
        <v>0</v>
      </c>
      <c r="X1071" s="166">
        <f>IFERROR(IF(VLOOKUP($C1071,'MSCI Database'!$C:$R,10, FALSE)="","",VLOOKUP($C1071,'MSCI Database'!$C:$R,10, FALSE)),"")</f>
        <v>74383</v>
      </c>
      <c r="Y1071" s="133" t="str">
        <f>IFERROR(IF(VLOOKUP($C1071,'MSCI Database'!$C:$R,11, FALSE)="","",VLOOKUP($C1071,'MSCI Database'!$C:$R,11, FALSE)),"")</f>
        <v>2019</v>
      </c>
      <c r="Z1071" s="133" t="str">
        <f>IFERROR(IF(VLOOKUP($C1071,'MSCI Database'!$C:$R,12, FALSE)="","",VLOOKUP($C1071,'MSCI Database'!$C:$R,12, FALSE)),"")</f>
        <v>E.Segmt-Low</v>
      </c>
      <c r="AA1071" s="202" t="str">
        <f>IFERROR(IF(VLOOKUP($C1071,'MSCI Database'!$C:$R,13, FALSE)="","",VLOOKUP($C1071,'MSCI Database'!$C:$R,13, FALSE)),"")</f>
        <v/>
      </c>
    </row>
    <row r="1072" spans="1:27" s="130" customFormat="1" ht="15" hidden="1" customHeight="1" outlineLevel="1">
      <c r="A1072" s="130" t="s">
        <v>9747</v>
      </c>
      <c r="B1072" s="130" t="s">
        <v>9748</v>
      </c>
      <c r="C1072" s="130" t="s">
        <v>9749</v>
      </c>
      <c r="D1072" s="130" t="s">
        <v>12128</v>
      </c>
      <c r="E1072" s="130" t="s">
        <v>18684</v>
      </c>
      <c r="F1072" s="169">
        <v>8.1038394961228305E-2</v>
      </c>
      <c r="G1072" s="132" t="str">
        <f ca="1">IFERROR(_xll.BQL($A1072, "cur_mkt_cap(currency=EUR)")/1000000, " ")</f>
        <v xml:space="preserve"> </v>
      </c>
      <c r="M1072" s="305">
        <f t="shared" si="43"/>
        <v>5.2431841539914712E-5</v>
      </c>
      <c r="N1072" s="223">
        <f t="shared" si="44"/>
        <v>8.8284768955231583E-4</v>
      </c>
      <c r="O1072" s="172" t="str">
        <f>IFERROR(IF(VLOOKUP($C1072,'MSCI Database'!$C:$R,2, FALSE)="","",VLOOKUP($C1072,'MSCI Database'!$C:$R,2, FALSE)),"")</f>
        <v>Paper &amp; Forest Products</v>
      </c>
      <c r="P1072" s="186" t="str">
        <f>IFERROR(IF(VLOOKUP($C1072,'MSCI Database'!$C:$R,3, FALSE)="","",VLOOKUP($C1072,'MSCI Database'!$C:$R,3, FALSE)),"")</f>
        <v>A</v>
      </c>
      <c r="Q1072" s="164" t="str">
        <f>IFERROR(IF(VLOOKUP($C1072,'MSCI Database'!$C:$R,4, FALSE)="","",VLOOKUP($C1072,'MSCI Database'!$C:$R,4, FALSE)),"")</f>
        <v>0</v>
      </c>
      <c r="R1072" s="164">
        <f>IFERROR(IF(VLOOKUP($C1072,'MSCI Database'!$C:$R,5, FALSE)="","",VLOOKUP($C1072,'MSCI Database'!$C:$R,5, FALSE)),"")</f>
        <v>6.3</v>
      </c>
      <c r="S1072" s="164">
        <f>IFERROR(IF(VLOOKUP($C1072,'MSCI Database'!$C:$R,6, FALSE)="","",VLOOKUP($C1072,'MSCI Database'!$C:$R,6, FALSE)),"")</f>
        <v>3.8</v>
      </c>
      <c r="T1072" s="211">
        <f>IFERROR(IF(VLOOKUP($C1072,'MSCI Database'!$C:$R,7, FALSE)="","",VLOOKUP($C1072,'MSCI Database'!$C:$R,7, FALSE)),"")</f>
        <v>6.4</v>
      </c>
      <c r="U1072" s="164">
        <f>IFERROR(IF(VLOOKUP($C1072,'MSCI Database'!$C:$R,8, FALSE)="","",VLOOKUP($C1072,'MSCI Database'!$C:$R,8, FALSE)),"")</f>
        <v>7.1</v>
      </c>
      <c r="V1072" s="175">
        <f>IFERROR(IF(VLOOKUP($C1072,'MSCI Database'!$C:$R,9, FALSE)="","",VLOOKUP($C1072,'MSCI Database'!$C:$R,9, FALSE)),"")</f>
        <v>5.0999999999999996</v>
      </c>
      <c r="W1072" s="165">
        <f t="shared" ca="1" si="42"/>
        <v>0</v>
      </c>
      <c r="X1072" s="166">
        <f>IFERROR(IF(VLOOKUP($C1072,'MSCI Database'!$C:$R,10, FALSE)="","",VLOOKUP($C1072,'MSCI Database'!$C:$R,10, FALSE)),"")</f>
        <v>2551095</v>
      </c>
      <c r="Y1072" s="133" t="str">
        <f>IFERROR(IF(VLOOKUP($C1072,'MSCI Database'!$C:$R,11, FALSE)="","",VLOOKUP($C1072,'MSCI Database'!$C:$R,11, FALSE)),"")</f>
        <v>2019</v>
      </c>
      <c r="Z1072" s="133" t="str">
        <f>IFERROR(IF(VLOOKUP($C1072,'MSCI Database'!$C:$R,12, FALSE)="","",VLOOKUP($C1072,'MSCI Database'!$C:$R,12, FALSE)),"")</f>
        <v>Reported</v>
      </c>
      <c r="AA1072" s="202" t="str">
        <f>IFERROR(IF(VLOOKUP($C1072,'MSCI Database'!$C:$R,13, FALSE)="","",VLOOKUP($C1072,'MSCI Database'!$C:$R,13, FALSE)),"")</f>
        <v/>
      </c>
    </row>
    <row r="1073" spans="1:27" s="130" customFormat="1" ht="15" hidden="1" customHeight="1" outlineLevel="1">
      <c r="A1073" s="130" t="s">
        <v>10440</v>
      </c>
      <c r="B1073" s="130" t="s">
        <v>10441</v>
      </c>
      <c r="C1073" s="130" t="s">
        <v>10442</v>
      </c>
      <c r="D1073" s="130" t="s">
        <v>12128</v>
      </c>
      <c r="E1073" s="130" t="s">
        <v>18682</v>
      </c>
      <c r="F1073" s="169">
        <v>8.1005131882253154E-2</v>
      </c>
      <c r="G1073" s="132" t="str">
        <f ca="1">IFERROR(_xll.BQL($A1073, "cur_mkt_cap(currency=EUR)")/1000000, " ")</f>
        <v xml:space="preserve"> </v>
      </c>
      <c r="M1073" s="305">
        <f t="shared" si="43"/>
        <v>5.2410320327817787E-5</v>
      </c>
      <c r="N1073" s="223">
        <f t="shared" si="44"/>
        <v>8.8248531524277212E-4</v>
      </c>
      <c r="O1073" s="172" t="str">
        <f>IFERROR(IF(VLOOKUP($C1073,'MSCI Database'!$C:$R,2, FALSE)="","",VLOOKUP($C1073,'MSCI Database'!$C:$R,2, FALSE)),"")</f>
        <v>Auto Components</v>
      </c>
      <c r="P1073" s="186" t="str">
        <f>IFERROR(IF(VLOOKUP($C1073,'MSCI Database'!$C:$R,3, FALSE)="","",VLOOKUP($C1073,'MSCI Database'!$C:$R,3, FALSE)),"")</f>
        <v>BBB</v>
      </c>
      <c r="Q1073" s="164" t="str">
        <f>IFERROR(IF(VLOOKUP($C1073,'MSCI Database'!$C:$R,4, FALSE)="","",VLOOKUP($C1073,'MSCI Database'!$C:$R,4, FALSE)),"")</f>
        <v>1</v>
      </c>
      <c r="R1073" s="164">
        <f>IFERROR(IF(VLOOKUP($C1073,'MSCI Database'!$C:$R,5, FALSE)="","",VLOOKUP($C1073,'MSCI Database'!$C:$R,5, FALSE)),"")</f>
        <v>5.2</v>
      </c>
      <c r="S1073" s="164">
        <f>IFERROR(IF(VLOOKUP($C1073,'MSCI Database'!$C:$R,6, FALSE)="","",VLOOKUP($C1073,'MSCI Database'!$C:$R,6, FALSE)),"")</f>
        <v>2.9</v>
      </c>
      <c r="T1073" s="211">
        <f>IFERROR(IF(VLOOKUP($C1073,'MSCI Database'!$C:$R,7, FALSE)="","",VLOOKUP($C1073,'MSCI Database'!$C:$R,7, FALSE)),"")</f>
        <v>4.8</v>
      </c>
      <c r="U1073" s="164">
        <f>IFERROR(IF(VLOOKUP($C1073,'MSCI Database'!$C:$R,8, FALSE)="","",VLOOKUP($C1073,'MSCI Database'!$C:$R,8, FALSE)),"")</f>
        <v>5.0999999999999996</v>
      </c>
      <c r="V1073" s="175">
        <f>IFERROR(IF(VLOOKUP($C1073,'MSCI Database'!$C:$R,9, FALSE)="","",VLOOKUP($C1073,'MSCI Database'!$C:$R,9, FALSE)),"")</f>
        <v>4.5999999999999996</v>
      </c>
      <c r="W1073" s="165">
        <f t="shared" ca="1" si="42"/>
        <v>0</v>
      </c>
      <c r="X1073" s="166">
        <f>IFERROR(IF(VLOOKUP($C1073,'MSCI Database'!$C:$R,10, FALSE)="","",VLOOKUP($C1073,'MSCI Database'!$C:$R,10, FALSE)),"")</f>
        <v>80443</v>
      </c>
      <c r="Y1073" s="133" t="str">
        <f>IFERROR(IF(VLOOKUP($C1073,'MSCI Database'!$C:$R,11, FALSE)="","",VLOOKUP($C1073,'MSCI Database'!$C:$R,11, FALSE)),"")</f>
        <v>2019</v>
      </c>
      <c r="Z1073" s="133" t="str">
        <f>IFERROR(IF(VLOOKUP($C1073,'MSCI Database'!$C:$R,12, FALSE)="","",VLOOKUP($C1073,'MSCI Database'!$C:$R,12, FALSE)),"")</f>
        <v>E.Segmt-Moderate</v>
      </c>
      <c r="AA1073" s="202" t="str">
        <f>IFERROR(IF(VLOOKUP($C1073,'MSCI Database'!$C:$R,13, FALSE)="","",VLOOKUP($C1073,'MSCI Database'!$C:$R,13, FALSE)),"")</f>
        <v/>
      </c>
    </row>
    <row r="1074" spans="1:27" s="130" customFormat="1" ht="15" hidden="1" customHeight="1" outlineLevel="1">
      <c r="A1074" s="130" t="s">
        <v>10048</v>
      </c>
      <c r="B1074" s="130" t="s">
        <v>10049</v>
      </c>
      <c r="C1074" s="130" t="s">
        <v>10050</v>
      </c>
      <c r="D1074" s="130" t="s">
        <v>12128</v>
      </c>
      <c r="E1074" s="130" t="s">
        <v>18682</v>
      </c>
      <c r="F1074" s="169">
        <v>8.0884973089081408E-2</v>
      </c>
      <c r="G1074" s="132" t="str">
        <f ca="1">IFERROR(_xll.BQL($A1074, "cur_mkt_cap(currency=EUR)")/1000000, " ")</f>
        <v xml:space="preserve"> </v>
      </c>
      <c r="M1074" s="305">
        <f t="shared" si="43"/>
        <v>5.2332577588635665E-5</v>
      </c>
      <c r="N1074" s="223">
        <f t="shared" si="44"/>
        <v>8.8117628249376678E-4</v>
      </c>
      <c r="O1074" s="172" t="str">
        <f>IFERROR(IF(VLOOKUP($C1074,'MSCI Database'!$C:$R,2, FALSE)="","",VLOOKUP($C1074,'MSCI Database'!$C:$R,2, FALSE)),"")</f>
        <v>Auto Components</v>
      </c>
      <c r="P1074" s="186" t="str">
        <f>IFERROR(IF(VLOOKUP($C1074,'MSCI Database'!$C:$R,3, FALSE)="","",VLOOKUP($C1074,'MSCI Database'!$C:$R,3, FALSE)),"")</f>
        <v>BB</v>
      </c>
      <c r="Q1074" s="164" t="str">
        <f>IFERROR(IF(VLOOKUP($C1074,'MSCI Database'!$C:$R,4, FALSE)="","",VLOOKUP($C1074,'MSCI Database'!$C:$R,4, FALSE)),"")</f>
        <v>0</v>
      </c>
      <c r="R1074" s="164">
        <f>IFERROR(IF(VLOOKUP($C1074,'MSCI Database'!$C:$R,5, FALSE)="","",VLOOKUP($C1074,'MSCI Database'!$C:$R,5, FALSE)),"")</f>
        <v>3</v>
      </c>
      <c r="S1074" s="164">
        <f>IFERROR(IF(VLOOKUP($C1074,'MSCI Database'!$C:$R,6, FALSE)="","",VLOOKUP($C1074,'MSCI Database'!$C:$R,6, FALSE)),"")</f>
        <v>4.0999999999999996</v>
      </c>
      <c r="T1074" s="211">
        <f>IFERROR(IF(VLOOKUP($C1074,'MSCI Database'!$C:$R,7, FALSE)="","",VLOOKUP($C1074,'MSCI Database'!$C:$R,7, FALSE)),"")</f>
        <v>3.8</v>
      </c>
      <c r="U1074" s="164">
        <f>IFERROR(IF(VLOOKUP($C1074,'MSCI Database'!$C:$R,8, FALSE)="","",VLOOKUP($C1074,'MSCI Database'!$C:$R,8, FALSE)),"")</f>
        <v>4</v>
      </c>
      <c r="V1074" s="175">
        <f>IFERROR(IF(VLOOKUP($C1074,'MSCI Database'!$C:$R,9, FALSE)="","",VLOOKUP($C1074,'MSCI Database'!$C:$R,9, FALSE)),"")</f>
        <v>3.9</v>
      </c>
      <c r="W1074" s="165">
        <f t="shared" ca="1" si="42"/>
        <v>0</v>
      </c>
      <c r="X1074" s="166">
        <f>IFERROR(IF(VLOOKUP($C1074,'MSCI Database'!$C:$R,10, FALSE)="","",VLOOKUP($C1074,'MSCI Database'!$C:$R,10, FALSE)),"")</f>
        <v>2617000</v>
      </c>
      <c r="Y1074" s="133" t="str">
        <f>IFERROR(IF(VLOOKUP($C1074,'MSCI Database'!$C:$R,11, FALSE)="","",VLOOKUP($C1074,'MSCI Database'!$C:$R,11, FALSE)),"")</f>
        <v>2019</v>
      </c>
      <c r="Z1074" s="133" t="str">
        <f>IFERROR(IF(VLOOKUP($C1074,'MSCI Database'!$C:$R,12, FALSE)="","",VLOOKUP($C1074,'MSCI Database'!$C:$R,12, FALSE)),"")</f>
        <v>Reported</v>
      </c>
      <c r="AA1074" s="202" t="str">
        <f>IFERROR(IF(VLOOKUP($C1074,'MSCI Database'!$C:$R,13, FALSE)="","",VLOOKUP($C1074,'MSCI Database'!$C:$R,13, FALSE)),"")</f>
        <v/>
      </c>
    </row>
    <row r="1075" spans="1:27" s="130" customFormat="1" ht="15" hidden="1" customHeight="1" outlineLevel="1">
      <c r="A1075" s="130" t="s">
        <v>10997</v>
      </c>
      <c r="B1075" s="130" t="s">
        <v>10998</v>
      </c>
      <c r="C1075" s="130" t="s">
        <v>10999</v>
      </c>
      <c r="D1075" s="130" t="s">
        <v>12128</v>
      </c>
      <c r="E1075" s="130" t="s">
        <v>18689</v>
      </c>
      <c r="F1075" s="169">
        <v>8.086134491180462E-2</v>
      </c>
      <c r="G1075" s="132" t="str">
        <f ca="1">IFERROR(_xll.BQL($A1075, "cur_mkt_cap(currency=EUR)")/1000000, " ")</f>
        <v xml:space="preserve"> </v>
      </c>
      <c r="M1075" s="305">
        <f t="shared" si="43"/>
        <v>5.2317290157937588E-5</v>
      </c>
      <c r="N1075" s="223">
        <f t="shared" si="44"/>
        <v>8.8091887263604292E-4</v>
      </c>
      <c r="O1075" s="172" t="str">
        <f>IFERROR(IF(VLOOKUP($C1075,'MSCI Database'!$C:$R,2, FALSE)="","",VLOOKUP($C1075,'MSCI Database'!$C:$R,2, FALSE)),"")</f>
        <v>Software &amp; Services</v>
      </c>
      <c r="P1075" s="186" t="str">
        <f>IFERROR(IF(VLOOKUP($C1075,'MSCI Database'!$C:$R,3, FALSE)="","",VLOOKUP($C1075,'MSCI Database'!$C:$R,3, FALSE)),"")</f>
        <v>A</v>
      </c>
      <c r="Q1075" s="164" t="str">
        <f>IFERROR(IF(VLOOKUP($C1075,'MSCI Database'!$C:$R,4, FALSE)="","",VLOOKUP($C1075,'MSCI Database'!$C:$R,4, FALSE)),"")</f>
        <v>0</v>
      </c>
      <c r="R1075" s="164">
        <f>IFERROR(IF(VLOOKUP($C1075,'MSCI Database'!$C:$R,5, FALSE)="","",VLOOKUP($C1075,'MSCI Database'!$C:$R,5, FALSE)),"")</f>
        <v>6.5</v>
      </c>
      <c r="S1075" s="164">
        <f>IFERROR(IF(VLOOKUP($C1075,'MSCI Database'!$C:$R,6, FALSE)="","",VLOOKUP($C1075,'MSCI Database'!$C:$R,6, FALSE)),"")</f>
        <v>6.1</v>
      </c>
      <c r="T1075" s="211">
        <f>IFERROR(IF(VLOOKUP($C1075,'MSCI Database'!$C:$R,7, FALSE)="","",VLOOKUP($C1075,'MSCI Database'!$C:$R,7, FALSE)),"")</f>
        <v>4</v>
      </c>
      <c r="U1075" s="164">
        <f>IFERROR(IF(VLOOKUP($C1075,'MSCI Database'!$C:$R,8, FALSE)="","",VLOOKUP($C1075,'MSCI Database'!$C:$R,8, FALSE)),"")</f>
        <v>5.8</v>
      </c>
      <c r="V1075" s="175">
        <f>IFERROR(IF(VLOOKUP($C1075,'MSCI Database'!$C:$R,9, FALSE)="","",VLOOKUP($C1075,'MSCI Database'!$C:$R,9, FALSE)),"")</f>
        <v>5</v>
      </c>
      <c r="W1075" s="165">
        <f t="shared" ca="1" si="42"/>
        <v>0</v>
      </c>
      <c r="X1075" s="166">
        <f>IFERROR(IF(VLOOKUP($C1075,'MSCI Database'!$C:$R,10, FALSE)="","",VLOOKUP($C1075,'MSCI Database'!$C:$R,10, FALSE)),"")</f>
        <v>2385</v>
      </c>
      <c r="Y1075" s="133" t="str">
        <f>IFERROR(IF(VLOOKUP($C1075,'MSCI Database'!$C:$R,11, FALSE)="","",VLOOKUP($C1075,'MSCI Database'!$C:$R,11, FALSE)),"")</f>
        <v>2019</v>
      </c>
      <c r="Z1075" s="133" t="str">
        <f>IFERROR(IF(VLOOKUP($C1075,'MSCI Database'!$C:$R,12, FALSE)="","",VLOOKUP($C1075,'MSCI Database'!$C:$R,12, FALSE)),"")</f>
        <v>Reported</v>
      </c>
      <c r="AA1075" s="202" t="str">
        <f>IFERROR(IF(VLOOKUP($C1075,'MSCI Database'!$C:$R,13, FALSE)="","",VLOOKUP($C1075,'MSCI Database'!$C:$R,13, FALSE)),"")</f>
        <v/>
      </c>
    </row>
    <row r="1076" spans="1:27" s="130" customFormat="1" ht="15" hidden="1" customHeight="1" outlineLevel="1">
      <c r="A1076" s="130" t="s">
        <v>10537</v>
      </c>
      <c r="B1076" s="130" t="s">
        <v>10538</v>
      </c>
      <c r="C1076" s="130" t="s">
        <v>10539</v>
      </c>
      <c r="D1076" s="130" t="s">
        <v>12128</v>
      </c>
      <c r="E1076" s="130" t="s">
        <v>12133</v>
      </c>
      <c r="F1076" s="169">
        <v>8.0546721622525533E-2</v>
      </c>
      <c r="G1076" s="132" t="str">
        <f ca="1">IFERROR(_xll.BQL($A1076, "cur_mkt_cap(currency=EUR)")/1000000, " ")</f>
        <v xml:space="preserve"> </v>
      </c>
      <c r="M1076" s="305">
        <f t="shared" si="43"/>
        <v>5.2113728889774018E-5</v>
      </c>
      <c r="N1076" s="223">
        <f t="shared" si="44"/>
        <v>8.7749130667607678E-4</v>
      </c>
      <c r="O1076" s="172" t="str">
        <f>IFERROR(IF(VLOOKUP($C1076,'MSCI Database'!$C:$R,2, FALSE)="","",VLOOKUP($C1076,'MSCI Database'!$C:$R,2, FALSE)),"")</f>
        <v>Biotechnology</v>
      </c>
      <c r="P1076" s="186" t="str">
        <f>IFERROR(IF(VLOOKUP($C1076,'MSCI Database'!$C:$R,3, FALSE)="","",VLOOKUP($C1076,'MSCI Database'!$C:$R,3, FALSE)),"")</f>
        <v>BBB</v>
      </c>
      <c r="Q1076" s="164" t="str">
        <f>IFERROR(IF(VLOOKUP($C1076,'MSCI Database'!$C:$R,4, FALSE)="","",VLOOKUP($C1076,'MSCI Database'!$C:$R,4, FALSE)),"")</f>
        <v>1</v>
      </c>
      <c r="R1076" s="164">
        <f>IFERROR(IF(VLOOKUP($C1076,'MSCI Database'!$C:$R,5, FALSE)="","",VLOOKUP($C1076,'MSCI Database'!$C:$R,5, FALSE)),"")</f>
        <v>4.8</v>
      </c>
      <c r="S1076" s="164">
        <f>IFERROR(IF(VLOOKUP($C1076,'MSCI Database'!$C:$R,6, FALSE)="","",VLOOKUP($C1076,'MSCI Database'!$C:$R,6, FALSE)),"")</f>
        <v>7.1</v>
      </c>
      <c r="T1076" s="211">
        <f>IFERROR(IF(VLOOKUP($C1076,'MSCI Database'!$C:$R,7, FALSE)="","",VLOOKUP($C1076,'MSCI Database'!$C:$R,7, FALSE)),"")</f>
        <v>4.0999999999999996</v>
      </c>
      <c r="U1076" s="164">
        <f>IFERROR(IF(VLOOKUP($C1076,'MSCI Database'!$C:$R,8, FALSE)="","",VLOOKUP($C1076,'MSCI Database'!$C:$R,8, FALSE)),"")</f>
        <v>4.3</v>
      </c>
      <c r="V1076" s="175">
        <f>IFERROR(IF(VLOOKUP($C1076,'MSCI Database'!$C:$R,9, FALSE)="","",VLOOKUP($C1076,'MSCI Database'!$C:$R,9, FALSE)),"")</f>
        <v>4.5</v>
      </c>
      <c r="W1076" s="165">
        <f t="shared" ca="1" si="42"/>
        <v>0</v>
      </c>
      <c r="X1076" s="166">
        <f>IFERROR(IF(VLOOKUP($C1076,'MSCI Database'!$C:$R,10, FALSE)="","",VLOOKUP($C1076,'MSCI Database'!$C:$R,10, FALSE)),"")</f>
        <v>1477</v>
      </c>
      <c r="Y1076" s="133" t="str">
        <f>IFERROR(IF(VLOOKUP($C1076,'MSCI Database'!$C:$R,11, FALSE)="","",VLOOKUP($C1076,'MSCI Database'!$C:$R,11, FALSE)),"")</f>
        <v>2019</v>
      </c>
      <c r="Z1076" s="133" t="str">
        <f>IFERROR(IF(VLOOKUP($C1076,'MSCI Database'!$C:$R,12, FALSE)="","",VLOOKUP($C1076,'MSCI Database'!$C:$R,12, FALSE)),"")</f>
        <v>E.Segmt-Moderate</v>
      </c>
      <c r="AA1076" s="202" t="str">
        <f>IFERROR(IF(VLOOKUP($C1076,'MSCI Database'!$C:$R,13, FALSE)="","",VLOOKUP($C1076,'MSCI Database'!$C:$R,13, FALSE)),"")</f>
        <v/>
      </c>
    </row>
    <row r="1077" spans="1:27" s="130" customFormat="1" ht="15" hidden="1" customHeight="1" outlineLevel="1">
      <c r="A1077" s="130" t="s">
        <v>9303</v>
      </c>
      <c r="B1077" s="130" t="s">
        <v>9304</v>
      </c>
      <c r="C1077" s="130" t="s">
        <v>9305</v>
      </c>
      <c r="D1077" s="130" t="s">
        <v>12128</v>
      </c>
      <c r="E1077" s="130" t="s">
        <v>18673</v>
      </c>
      <c r="F1077" s="169">
        <v>8.0471430459761531E-2</v>
      </c>
      <c r="G1077" s="132" t="str">
        <f ca="1">IFERROR(_xll.BQL($A1077, "cur_mkt_cap(currency=EUR)")/1000000, " ")</f>
        <v xml:space="preserve"> </v>
      </c>
      <c r="M1077" s="305">
        <f t="shared" si="43"/>
        <v>5.2065015507465704E-5</v>
      </c>
      <c r="N1077" s="223">
        <f t="shared" si="44"/>
        <v>8.7667107042729983E-4</v>
      </c>
      <c r="O1077" s="172" t="str">
        <f>IFERROR(IF(VLOOKUP($C1077,'MSCI Database'!$C:$R,2, FALSE)="","",VLOOKUP($C1077,'MSCI Database'!$C:$R,2, FALSE)),"")</f>
        <v>Trading Companies &amp; Distributors</v>
      </c>
      <c r="P1077" s="186" t="str">
        <f>IFERROR(IF(VLOOKUP($C1077,'MSCI Database'!$C:$R,3, FALSE)="","",VLOOKUP($C1077,'MSCI Database'!$C:$R,3, FALSE)),"")</f>
        <v>BBB</v>
      </c>
      <c r="Q1077" s="164" t="str">
        <f>IFERROR(IF(VLOOKUP($C1077,'MSCI Database'!$C:$R,4, FALSE)="","",VLOOKUP($C1077,'MSCI Database'!$C:$R,4, FALSE)),"")</f>
        <v>0</v>
      </c>
      <c r="R1077" s="164">
        <f>IFERROR(IF(VLOOKUP($C1077,'MSCI Database'!$C:$R,5, FALSE)="","",VLOOKUP($C1077,'MSCI Database'!$C:$R,5, FALSE)),"")</f>
        <v>5.3</v>
      </c>
      <c r="S1077" s="164">
        <f>IFERROR(IF(VLOOKUP($C1077,'MSCI Database'!$C:$R,6, FALSE)="","",VLOOKUP($C1077,'MSCI Database'!$C:$R,6, FALSE)),"")</f>
        <v>3.9</v>
      </c>
      <c r="T1077" s="211">
        <f>IFERROR(IF(VLOOKUP($C1077,'MSCI Database'!$C:$R,7, FALSE)="","",VLOOKUP($C1077,'MSCI Database'!$C:$R,7, FALSE)),"")</f>
        <v>6.5</v>
      </c>
      <c r="U1077" s="164">
        <f>IFERROR(IF(VLOOKUP($C1077,'MSCI Database'!$C:$R,8, FALSE)="","",VLOOKUP($C1077,'MSCI Database'!$C:$R,8, FALSE)),"")</f>
        <v>5.3</v>
      </c>
      <c r="V1077" s="175">
        <f>IFERROR(IF(VLOOKUP($C1077,'MSCI Database'!$C:$R,9, FALSE)="","",VLOOKUP($C1077,'MSCI Database'!$C:$R,9, FALSE)),"")</f>
        <v>5.3</v>
      </c>
      <c r="W1077" s="165">
        <f t="shared" ca="1" si="42"/>
        <v>0</v>
      </c>
      <c r="X1077" s="166">
        <f>IFERROR(IF(VLOOKUP($C1077,'MSCI Database'!$C:$R,10, FALSE)="","",VLOOKUP($C1077,'MSCI Database'!$C:$R,10, FALSE)),"")</f>
        <v>131001</v>
      </c>
      <c r="Y1077" s="133" t="str">
        <f>IFERROR(IF(VLOOKUP($C1077,'MSCI Database'!$C:$R,11, FALSE)="","",VLOOKUP($C1077,'MSCI Database'!$C:$R,11, FALSE)),"")</f>
        <v>2019</v>
      </c>
      <c r="Z1077" s="133" t="str">
        <f>IFERROR(IF(VLOOKUP($C1077,'MSCI Database'!$C:$R,12, FALSE)="","",VLOOKUP($C1077,'MSCI Database'!$C:$R,12, FALSE)),"")</f>
        <v>E.Segmt-Moderately Low</v>
      </c>
      <c r="AA1077" s="202" t="str">
        <f>IFERROR(IF(VLOOKUP($C1077,'MSCI Database'!$C:$R,13, FALSE)="","",VLOOKUP($C1077,'MSCI Database'!$C:$R,13, FALSE)),"")</f>
        <v/>
      </c>
    </row>
    <row r="1078" spans="1:27" s="130" customFormat="1" ht="15" hidden="1" customHeight="1" outlineLevel="1">
      <c r="A1078" s="130" t="s">
        <v>9859</v>
      </c>
      <c r="B1078" s="130" t="s">
        <v>9860</v>
      </c>
      <c r="C1078" s="130" t="s">
        <v>9861</v>
      </c>
      <c r="D1078" s="130" t="s">
        <v>12128</v>
      </c>
      <c r="E1078" s="130" t="s">
        <v>18688</v>
      </c>
      <c r="F1078" s="169">
        <v>7.996744649273882E-2</v>
      </c>
      <c r="G1078" s="132" t="str">
        <f ca="1">IFERROR(_xll.BQL($A1078, "cur_mkt_cap(currency=EUR)")/1000000, " ")</f>
        <v xml:space="preserve"> </v>
      </c>
      <c r="M1078" s="305">
        <f t="shared" si="43"/>
        <v>5.1738937880802018E-5</v>
      </c>
      <c r="N1078" s="223">
        <f t="shared" si="44"/>
        <v>8.7118057322445807E-4</v>
      </c>
      <c r="O1078" s="172" t="str">
        <f>IFERROR(IF(VLOOKUP($C1078,'MSCI Database'!$C:$R,2, FALSE)="","",VLOOKUP($C1078,'MSCI Database'!$C:$R,2, FALSE)),"")</f>
        <v>Investment Banking &amp; Brokerage</v>
      </c>
      <c r="P1078" s="186" t="str">
        <f>IFERROR(IF(VLOOKUP($C1078,'MSCI Database'!$C:$R,3, FALSE)="","",VLOOKUP($C1078,'MSCI Database'!$C:$R,3, FALSE)),"")</f>
        <v>BB</v>
      </c>
      <c r="Q1078" s="164" t="str">
        <f>IFERROR(IF(VLOOKUP($C1078,'MSCI Database'!$C:$R,4, FALSE)="","",VLOOKUP($C1078,'MSCI Database'!$C:$R,4, FALSE)),"")</f>
        <v>0</v>
      </c>
      <c r="R1078" s="164">
        <f>IFERROR(IF(VLOOKUP($C1078,'MSCI Database'!$C:$R,5, FALSE)="","",VLOOKUP($C1078,'MSCI Database'!$C:$R,5, FALSE)),"")</f>
        <v>3.7</v>
      </c>
      <c r="S1078" s="164">
        <f>IFERROR(IF(VLOOKUP($C1078,'MSCI Database'!$C:$R,6, FALSE)="","",VLOOKUP($C1078,'MSCI Database'!$C:$R,6, FALSE)),"")</f>
        <v>5</v>
      </c>
      <c r="T1078" s="211">
        <f>IFERROR(IF(VLOOKUP($C1078,'MSCI Database'!$C:$R,7, FALSE)="","",VLOOKUP($C1078,'MSCI Database'!$C:$R,7, FALSE)),"")</f>
        <v>2.2000000000000002</v>
      </c>
      <c r="U1078" s="164">
        <f>IFERROR(IF(VLOOKUP($C1078,'MSCI Database'!$C:$R,8, FALSE)="","",VLOOKUP($C1078,'MSCI Database'!$C:$R,8, FALSE)),"")</f>
        <v>5</v>
      </c>
      <c r="V1078" s="175">
        <f>IFERROR(IF(VLOOKUP($C1078,'MSCI Database'!$C:$R,9, FALSE)="","",VLOOKUP($C1078,'MSCI Database'!$C:$R,9, FALSE)),"")</f>
        <v>3.8</v>
      </c>
      <c r="W1078" s="165">
        <f t="shared" ca="1" si="42"/>
        <v>0</v>
      </c>
      <c r="X1078" s="166">
        <f>IFERROR(IF(VLOOKUP($C1078,'MSCI Database'!$C:$R,10, FALSE)="","",VLOOKUP($C1078,'MSCI Database'!$C:$R,10, FALSE)),"")</f>
        <v>5328</v>
      </c>
      <c r="Y1078" s="133" t="str">
        <f>IFERROR(IF(VLOOKUP($C1078,'MSCI Database'!$C:$R,11, FALSE)="","",VLOOKUP($C1078,'MSCI Database'!$C:$R,11, FALSE)),"")</f>
        <v>2019</v>
      </c>
      <c r="Z1078" s="133" t="str">
        <f>IFERROR(IF(VLOOKUP($C1078,'MSCI Database'!$C:$R,12, FALSE)="","",VLOOKUP($C1078,'MSCI Database'!$C:$R,12, FALSE)),"")</f>
        <v>E.Segmt-Moderately Low</v>
      </c>
      <c r="AA1078" s="202" t="str">
        <f>IFERROR(IF(VLOOKUP($C1078,'MSCI Database'!$C:$R,13, FALSE)="","",VLOOKUP($C1078,'MSCI Database'!$C:$R,13, FALSE)),"")</f>
        <v/>
      </c>
    </row>
    <row r="1079" spans="1:27" s="130" customFormat="1" ht="15" hidden="1" customHeight="1" outlineLevel="1">
      <c r="A1079" s="130" t="s">
        <v>9431</v>
      </c>
      <c r="B1079" s="130" t="s">
        <v>9432</v>
      </c>
      <c r="C1079" s="130" t="s">
        <v>9433</v>
      </c>
      <c r="D1079" s="130" t="s">
        <v>12128</v>
      </c>
      <c r="E1079" s="130" t="s">
        <v>18707</v>
      </c>
      <c r="F1079" s="169">
        <v>7.99016556198925E-2</v>
      </c>
      <c r="G1079" s="132" t="str">
        <f ca="1">IFERROR(_xll.BQL($A1079, "cur_mkt_cap(currency=EUR)")/1000000, " ")</f>
        <v xml:space="preserve"> </v>
      </c>
      <c r="M1079" s="305">
        <f t="shared" si="43"/>
        <v>5.1696371186070447E-5</v>
      </c>
      <c r="N1079" s="223">
        <f t="shared" si="44"/>
        <v>8.7046383494115672E-4</v>
      </c>
      <c r="O1079" s="172" t="str">
        <f>IFERROR(IF(VLOOKUP($C1079,'MSCI Database'!$C:$R,2, FALSE)="","",VLOOKUP($C1079,'MSCI Database'!$C:$R,2, FALSE)),"")</f>
        <v>Oil &amp; Gas Exploration &amp; Production</v>
      </c>
      <c r="P1079" s="186" t="str">
        <f>IFERROR(IF(VLOOKUP($C1079,'MSCI Database'!$C:$R,3, FALSE)="","",VLOOKUP($C1079,'MSCI Database'!$C:$R,3, FALSE)),"")</f>
        <v>BBB</v>
      </c>
      <c r="Q1079" s="164" t="str">
        <f>IFERROR(IF(VLOOKUP($C1079,'MSCI Database'!$C:$R,4, FALSE)="","",VLOOKUP($C1079,'MSCI Database'!$C:$R,4, FALSE)),"")</f>
        <v>0</v>
      </c>
      <c r="R1079" s="164">
        <f>IFERROR(IF(VLOOKUP($C1079,'MSCI Database'!$C:$R,5, FALSE)="","",VLOOKUP($C1079,'MSCI Database'!$C:$R,5, FALSE)),"")</f>
        <v>5.7</v>
      </c>
      <c r="S1079" s="164">
        <f>IFERROR(IF(VLOOKUP($C1079,'MSCI Database'!$C:$R,6, FALSE)="","",VLOOKUP($C1079,'MSCI Database'!$C:$R,6, FALSE)),"")</f>
        <v>3.2</v>
      </c>
      <c r="T1079" s="211">
        <f>IFERROR(IF(VLOOKUP($C1079,'MSCI Database'!$C:$R,7, FALSE)="","",VLOOKUP($C1079,'MSCI Database'!$C:$R,7, FALSE)),"")</f>
        <v>6</v>
      </c>
      <c r="U1079" s="164">
        <f>IFERROR(IF(VLOOKUP($C1079,'MSCI Database'!$C:$R,8, FALSE)="","",VLOOKUP($C1079,'MSCI Database'!$C:$R,8, FALSE)),"")</f>
        <v>5.6</v>
      </c>
      <c r="V1079" s="175">
        <f>IFERROR(IF(VLOOKUP($C1079,'MSCI Database'!$C:$R,9, FALSE)="","",VLOOKUP($C1079,'MSCI Database'!$C:$R,9, FALSE)),"")</f>
        <v>4.7</v>
      </c>
      <c r="W1079" s="165">
        <f t="shared" ca="1" si="42"/>
        <v>0</v>
      </c>
      <c r="X1079" s="166">
        <f>IFERROR(IF(VLOOKUP($C1079,'MSCI Database'!$C:$R,10, FALSE)="","",VLOOKUP($C1079,'MSCI Database'!$C:$R,10, FALSE)),"")</f>
        <v>1048570</v>
      </c>
      <c r="Y1079" s="133" t="str">
        <f>IFERROR(IF(VLOOKUP($C1079,'MSCI Database'!$C:$R,11, FALSE)="","",VLOOKUP($C1079,'MSCI Database'!$C:$R,11, FALSE)),"")</f>
        <v>2019</v>
      </c>
      <c r="Z1079" s="133" t="str">
        <f>IFERROR(IF(VLOOKUP($C1079,'MSCI Database'!$C:$R,12, FALSE)="","",VLOOKUP($C1079,'MSCI Database'!$C:$R,12, FALSE)),"")</f>
        <v>Reported</v>
      </c>
      <c r="AA1079" s="202" t="str">
        <f>IFERROR(IF(VLOOKUP($C1079,'MSCI Database'!$C:$R,13, FALSE)="","",VLOOKUP($C1079,'MSCI Database'!$C:$R,13, FALSE)),"")</f>
        <v>Strong mechanisms for community relations management relative to peers</v>
      </c>
    </row>
    <row r="1080" spans="1:27" s="130" customFormat="1" ht="15" hidden="1" customHeight="1" outlineLevel="1">
      <c r="A1080" s="130" t="s">
        <v>11444</v>
      </c>
      <c r="B1080" s="130" t="s">
        <v>11445</v>
      </c>
      <c r="C1080" s="130" t="s">
        <v>11446</v>
      </c>
      <c r="D1080" s="130" t="s">
        <v>12128</v>
      </c>
      <c r="E1080" s="130" t="s">
        <v>12133</v>
      </c>
      <c r="F1080" s="169">
        <v>7.9870344411737224E-2</v>
      </c>
      <c r="G1080" s="132" t="str">
        <f ca="1">IFERROR(_xll.BQL($A1080, "cur_mkt_cap(currency=EUR)")/1000000, " ")</f>
        <v xml:space="preserve"> </v>
      </c>
      <c r="M1080" s="305">
        <f t="shared" si="43"/>
        <v>5.167611283439398E-5</v>
      </c>
      <c r="N1080" s="223">
        <f t="shared" si="44"/>
        <v>8.7012272468360292E-4</v>
      </c>
      <c r="O1080" s="172" t="str">
        <f>IFERROR(IF(VLOOKUP($C1080,'MSCI Database'!$C:$R,2, FALSE)="","",VLOOKUP($C1080,'MSCI Database'!$C:$R,2, FALSE)),"")</f>
        <v>Health Care Providers &amp; Services</v>
      </c>
      <c r="P1080" s="186" t="str">
        <f>IFERROR(IF(VLOOKUP($C1080,'MSCI Database'!$C:$R,3, FALSE)="","",VLOOKUP($C1080,'MSCI Database'!$C:$R,3, FALSE)),"")</f>
        <v>BB</v>
      </c>
      <c r="Q1080" s="164" t="str">
        <f>IFERROR(IF(VLOOKUP($C1080,'MSCI Database'!$C:$R,4, FALSE)="","",VLOOKUP($C1080,'MSCI Database'!$C:$R,4, FALSE)),"")</f>
        <v>0</v>
      </c>
      <c r="R1080" s="164">
        <f>IFERROR(IF(VLOOKUP($C1080,'MSCI Database'!$C:$R,5, FALSE)="","",VLOOKUP($C1080,'MSCI Database'!$C:$R,5, FALSE)),"")</f>
        <v>3.5</v>
      </c>
      <c r="S1080" s="164">
        <f>IFERROR(IF(VLOOKUP($C1080,'MSCI Database'!$C:$R,6, FALSE)="","",VLOOKUP($C1080,'MSCI Database'!$C:$R,6, FALSE)),"")</f>
        <v>6.5</v>
      </c>
      <c r="T1080" s="211">
        <f>IFERROR(IF(VLOOKUP($C1080,'MSCI Database'!$C:$R,7, FALSE)="","",VLOOKUP($C1080,'MSCI Database'!$C:$R,7, FALSE)),"")</f>
        <v>3.9</v>
      </c>
      <c r="U1080" s="164">
        <f>IFERROR(IF(VLOOKUP($C1080,'MSCI Database'!$C:$R,8, FALSE)="","",VLOOKUP($C1080,'MSCI Database'!$C:$R,8, FALSE)),"")</f>
        <v>6.1</v>
      </c>
      <c r="V1080" s="175">
        <f>IFERROR(IF(VLOOKUP($C1080,'MSCI Database'!$C:$R,9, FALSE)="","",VLOOKUP($C1080,'MSCI Database'!$C:$R,9, FALSE)),"")</f>
        <v>4.8</v>
      </c>
      <c r="W1080" s="165">
        <f t="shared" ca="1" si="42"/>
        <v>0</v>
      </c>
      <c r="X1080" s="166">
        <f>IFERROR(IF(VLOOKUP($C1080,'MSCI Database'!$C:$R,10, FALSE)="","",VLOOKUP($C1080,'MSCI Database'!$C:$R,10, FALSE)),"")</f>
        <v>884878</v>
      </c>
      <c r="Y1080" s="133" t="str">
        <f>IFERROR(IF(VLOOKUP($C1080,'MSCI Database'!$C:$R,11, FALSE)="","",VLOOKUP($C1080,'MSCI Database'!$C:$R,11, FALSE)),"")</f>
        <v>2019</v>
      </c>
      <c r="Z1080" s="133" t="str">
        <f>IFERROR(IF(VLOOKUP($C1080,'MSCI Database'!$C:$R,12, FALSE)="","",VLOOKUP($C1080,'MSCI Database'!$C:$R,12, FALSE)),"")</f>
        <v>E.Segmt-Moderate</v>
      </c>
      <c r="AA1080" s="202" t="str">
        <f>IFERROR(IF(VLOOKUP($C1080,'MSCI Database'!$C:$R,13, FALSE)="","",VLOOKUP($C1080,'MSCI Database'!$C:$R,13, FALSE)),"")</f>
        <v/>
      </c>
    </row>
    <row r="1081" spans="1:27" s="130" customFormat="1" ht="15" hidden="1" customHeight="1" outlineLevel="1">
      <c r="A1081" s="130" t="s">
        <v>9613</v>
      </c>
      <c r="B1081" s="130" t="s">
        <v>9614</v>
      </c>
      <c r="C1081" s="130" t="s">
        <v>9615</v>
      </c>
      <c r="D1081" s="130" t="s">
        <v>12128</v>
      </c>
      <c r="E1081" s="130" t="s">
        <v>18684</v>
      </c>
      <c r="F1081" s="169">
        <v>7.979802232768296E-2</v>
      </c>
      <c r="G1081" s="132" t="str">
        <f ca="1">IFERROR(_xll.BQL($A1081, "cur_mkt_cap(currency=EUR)")/1000000, " ")</f>
        <v xml:space="preserve"> </v>
      </c>
      <c r="M1081" s="305">
        <f t="shared" si="43"/>
        <v>5.1629320446010869E-5</v>
      </c>
      <c r="N1081" s="223">
        <f t="shared" si="44"/>
        <v>8.6933483414305772E-4</v>
      </c>
      <c r="O1081" s="172" t="str">
        <f>IFERROR(IF(VLOOKUP($C1081,'MSCI Database'!$C:$R,2, FALSE)="","",VLOOKUP($C1081,'MSCI Database'!$C:$R,2, FALSE)),"")</f>
        <v>Steel</v>
      </c>
      <c r="P1081" s="186" t="str">
        <f>IFERROR(IF(VLOOKUP($C1081,'MSCI Database'!$C:$R,3, FALSE)="","",VLOOKUP($C1081,'MSCI Database'!$C:$R,3, FALSE)),"")</f>
        <v>BBB</v>
      </c>
      <c r="Q1081" s="164" t="str">
        <f>IFERROR(IF(VLOOKUP($C1081,'MSCI Database'!$C:$R,4, FALSE)="","",VLOOKUP($C1081,'MSCI Database'!$C:$R,4, FALSE)),"")</f>
        <v>0</v>
      </c>
      <c r="R1081" s="164">
        <f>IFERROR(IF(VLOOKUP($C1081,'MSCI Database'!$C:$R,5, FALSE)="","",VLOOKUP($C1081,'MSCI Database'!$C:$R,5, FALSE)),"")</f>
        <v>5.0999999999999996</v>
      </c>
      <c r="S1081" s="164">
        <f>IFERROR(IF(VLOOKUP($C1081,'MSCI Database'!$C:$R,6, FALSE)="","",VLOOKUP($C1081,'MSCI Database'!$C:$R,6, FALSE)),"")</f>
        <v>2</v>
      </c>
      <c r="T1081" s="211">
        <f>IFERROR(IF(VLOOKUP($C1081,'MSCI Database'!$C:$R,7, FALSE)="","",VLOOKUP($C1081,'MSCI Database'!$C:$R,7, FALSE)),"")</f>
        <v>5.3</v>
      </c>
      <c r="U1081" s="164">
        <f>IFERROR(IF(VLOOKUP($C1081,'MSCI Database'!$C:$R,8, FALSE)="","",VLOOKUP($C1081,'MSCI Database'!$C:$R,8, FALSE)),"")</f>
        <v>4.9000000000000004</v>
      </c>
      <c r="V1081" s="175">
        <f>IFERROR(IF(VLOOKUP($C1081,'MSCI Database'!$C:$R,9, FALSE)="","",VLOOKUP($C1081,'MSCI Database'!$C:$R,9, FALSE)),"")</f>
        <v>3.8</v>
      </c>
      <c r="W1081" s="165">
        <f t="shared" ca="1" si="42"/>
        <v>0</v>
      </c>
      <c r="X1081" s="166">
        <f>IFERROR(IF(VLOOKUP($C1081,'MSCI Database'!$C:$R,10, FALSE)="","",VLOOKUP($C1081,'MSCI Database'!$C:$R,10, FALSE)),"")</f>
        <v>3703752</v>
      </c>
      <c r="Y1081" s="133" t="str">
        <f>IFERROR(IF(VLOOKUP($C1081,'MSCI Database'!$C:$R,11, FALSE)="","",VLOOKUP($C1081,'MSCI Database'!$C:$R,11, FALSE)),"")</f>
        <v>2019</v>
      </c>
      <c r="Z1081" s="133" t="str">
        <f>IFERROR(IF(VLOOKUP($C1081,'MSCI Database'!$C:$R,12, FALSE)="","",VLOOKUP($C1081,'MSCI Database'!$C:$R,12, FALSE)),"")</f>
        <v>E.Segmt-Moderate</v>
      </c>
      <c r="AA1081" s="202" t="str">
        <f>IFERROR(IF(VLOOKUP($C1081,'MSCI Database'!$C:$R,13, FALSE)="","",VLOOKUP($C1081,'MSCI Database'!$C:$R,13, FALSE)),"")</f>
        <v/>
      </c>
    </row>
    <row r="1082" spans="1:27" s="130" customFormat="1" ht="15" hidden="1" customHeight="1" outlineLevel="1">
      <c r="A1082" s="130" t="s">
        <v>9616</v>
      </c>
      <c r="B1082" s="130" t="s">
        <v>9617</v>
      </c>
      <c r="C1082" s="130" t="s">
        <v>9618</v>
      </c>
      <c r="D1082" s="130" t="s">
        <v>12128</v>
      </c>
      <c r="E1082" s="130" t="s">
        <v>18689</v>
      </c>
      <c r="F1082" s="169">
        <v>7.9764131907012967E-2</v>
      </c>
      <c r="G1082" s="132" t="str">
        <f ca="1">IFERROR(_xll.BQL($A1082, "cur_mkt_cap(currency=EUR)")/1000000, " ")</f>
        <v xml:space="preserve"> </v>
      </c>
      <c r="M1082" s="305">
        <f t="shared" si="43"/>
        <v>5.1607393343837389E-5</v>
      </c>
      <c r="N1082" s="223">
        <f t="shared" si="44"/>
        <v>8.6896562545375961E-4</v>
      </c>
      <c r="O1082" s="172" t="str">
        <f>IFERROR(IF(VLOOKUP($C1082,'MSCI Database'!$C:$R,2, FALSE)="","",VLOOKUP($C1082,'MSCI Database'!$C:$R,2, FALSE)),"")</f>
        <v>Technology Hardware, Storage &amp; Peripherals</v>
      </c>
      <c r="P1082" s="186" t="str">
        <f>IFERROR(IF(VLOOKUP($C1082,'MSCI Database'!$C:$R,3, FALSE)="","",VLOOKUP($C1082,'MSCI Database'!$C:$R,3, FALSE)),"")</f>
        <v>A</v>
      </c>
      <c r="Q1082" s="164" t="str">
        <f>IFERROR(IF(VLOOKUP($C1082,'MSCI Database'!$C:$R,4, FALSE)="","",VLOOKUP($C1082,'MSCI Database'!$C:$R,4, FALSE)),"")</f>
        <v>0</v>
      </c>
      <c r="R1082" s="164">
        <f>IFERROR(IF(VLOOKUP($C1082,'MSCI Database'!$C:$R,5, FALSE)="","",VLOOKUP($C1082,'MSCI Database'!$C:$R,5, FALSE)),"")</f>
        <v>5.9</v>
      </c>
      <c r="S1082" s="164">
        <f>IFERROR(IF(VLOOKUP($C1082,'MSCI Database'!$C:$R,6, FALSE)="","",VLOOKUP($C1082,'MSCI Database'!$C:$R,6, FALSE)),"")</f>
        <v>2.8</v>
      </c>
      <c r="T1082" s="211">
        <f>IFERROR(IF(VLOOKUP($C1082,'MSCI Database'!$C:$R,7, FALSE)="","",VLOOKUP($C1082,'MSCI Database'!$C:$R,7, FALSE)),"")</f>
        <v>6</v>
      </c>
      <c r="U1082" s="164">
        <f>IFERROR(IF(VLOOKUP($C1082,'MSCI Database'!$C:$R,8, FALSE)="","",VLOOKUP($C1082,'MSCI Database'!$C:$R,8, FALSE)),"")</f>
        <v>4.4000000000000004</v>
      </c>
      <c r="V1082" s="175">
        <f>IFERROR(IF(VLOOKUP($C1082,'MSCI Database'!$C:$R,9, FALSE)="","",VLOOKUP($C1082,'MSCI Database'!$C:$R,9, FALSE)),"")</f>
        <v>4.9000000000000004</v>
      </c>
      <c r="W1082" s="165">
        <f t="shared" ca="1" si="42"/>
        <v>0</v>
      </c>
      <c r="X1082" s="166">
        <f>IFERROR(IF(VLOOKUP($C1082,'MSCI Database'!$C:$R,10, FALSE)="","",VLOOKUP($C1082,'MSCI Database'!$C:$R,10, FALSE)),"")</f>
        <v>217378</v>
      </c>
      <c r="Y1082" s="133" t="str">
        <f>IFERROR(IF(VLOOKUP($C1082,'MSCI Database'!$C:$R,11, FALSE)="","",VLOOKUP($C1082,'MSCI Database'!$C:$R,11, FALSE)),"")</f>
        <v>2019</v>
      </c>
      <c r="Z1082" s="133" t="str">
        <f>IFERROR(IF(VLOOKUP($C1082,'MSCI Database'!$C:$R,12, FALSE)="","",VLOOKUP($C1082,'MSCI Database'!$C:$R,12, FALSE)),"")</f>
        <v>Reported</v>
      </c>
      <c r="AA1082" s="202" t="str">
        <f>IFERROR(IF(VLOOKUP($C1082,'MSCI Database'!$C:$R,13, FALSE)="","",VLOOKUP($C1082,'MSCI Database'!$C:$R,13, FALSE)),"")</f>
        <v/>
      </c>
    </row>
    <row r="1083" spans="1:27" s="130" customFormat="1" ht="15" hidden="1" customHeight="1" outlineLevel="1">
      <c r="A1083" s="130" t="s">
        <v>10994</v>
      </c>
      <c r="B1083" s="130" t="s">
        <v>10995</v>
      </c>
      <c r="C1083" s="130" t="s">
        <v>10996</v>
      </c>
      <c r="D1083" s="130" t="s">
        <v>12128</v>
      </c>
      <c r="E1083" s="130" t="s">
        <v>18688</v>
      </c>
      <c r="F1083" s="169">
        <v>7.9704794780104532E-2</v>
      </c>
      <c r="G1083" s="132" t="str">
        <f ca="1">IFERROR(_xll.BQL($A1083, "cur_mkt_cap(currency=EUR)")/1000000, " ")</f>
        <v xml:space="preserve"> </v>
      </c>
      <c r="M1083" s="305">
        <f t="shared" si="43"/>
        <v>5.1569002222727624E-5</v>
      </c>
      <c r="N1083" s="223">
        <f t="shared" si="44"/>
        <v>8.6831919550631491E-4</v>
      </c>
      <c r="O1083" s="172" t="str">
        <f>IFERROR(IF(VLOOKUP($C1083,'MSCI Database'!$C:$R,2, FALSE)="","",VLOOKUP($C1083,'MSCI Database'!$C:$R,2, FALSE)),"")</f>
        <v>Consumer Finance</v>
      </c>
      <c r="P1083" s="186" t="str">
        <f>IFERROR(IF(VLOOKUP($C1083,'MSCI Database'!$C:$R,3, FALSE)="","",VLOOKUP($C1083,'MSCI Database'!$C:$R,3, FALSE)),"")</f>
        <v>A</v>
      </c>
      <c r="Q1083" s="164" t="str">
        <f>IFERROR(IF(VLOOKUP($C1083,'MSCI Database'!$C:$R,4, FALSE)="","",VLOOKUP($C1083,'MSCI Database'!$C:$R,4, FALSE)),"")</f>
        <v>0</v>
      </c>
      <c r="R1083" s="164">
        <f>IFERROR(IF(VLOOKUP($C1083,'MSCI Database'!$C:$R,5, FALSE)="","",VLOOKUP($C1083,'MSCI Database'!$C:$R,5, FALSE)),"")</f>
        <v>6.6</v>
      </c>
      <c r="S1083" s="164">
        <f>IFERROR(IF(VLOOKUP($C1083,'MSCI Database'!$C:$R,6, FALSE)="","",VLOOKUP($C1083,'MSCI Database'!$C:$R,6, FALSE)),"")</f>
        <v>3.4</v>
      </c>
      <c r="T1083" s="211">
        <f>IFERROR(IF(VLOOKUP($C1083,'MSCI Database'!$C:$R,7, FALSE)="","",VLOOKUP($C1083,'MSCI Database'!$C:$R,7, FALSE)),"")</f>
        <v>4.8</v>
      </c>
      <c r="U1083" s="164">
        <f>IFERROR(IF(VLOOKUP($C1083,'MSCI Database'!$C:$R,8, FALSE)="","",VLOOKUP($C1083,'MSCI Database'!$C:$R,8, FALSE)),"")</f>
        <v>4.7</v>
      </c>
      <c r="V1083" s="175">
        <f>IFERROR(IF(VLOOKUP($C1083,'MSCI Database'!$C:$R,9, FALSE)="","",VLOOKUP($C1083,'MSCI Database'!$C:$R,9, FALSE)),"")</f>
        <v>4.5</v>
      </c>
      <c r="W1083" s="165">
        <f t="shared" ca="1" si="42"/>
        <v>0</v>
      </c>
      <c r="X1083" s="166">
        <f>IFERROR(IF(VLOOKUP($C1083,'MSCI Database'!$C:$R,10, FALSE)="","",VLOOKUP($C1083,'MSCI Database'!$C:$R,10, FALSE)),"")</f>
        <v>75571</v>
      </c>
      <c r="Y1083" s="133" t="str">
        <f>IFERROR(IF(VLOOKUP($C1083,'MSCI Database'!$C:$R,11, FALSE)="","",VLOOKUP($C1083,'MSCI Database'!$C:$R,11, FALSE)),"")</f>
        <v>2019</v>
      </c>
      <c r="Z1083" s="133" t="str">
        <f>IFERROR(IF(VLOOKUP($C1083,'MSCI Database'!$C:$R,12, FALSE)="","",VLOOKUP($C1083,'MSCI Database'!$C:$R,12, FALSE)),"")</f>
        <v>E.Segmt-Moderately Low</v>
      </c>
      <c r="AA1083" s="202" t="str">
        <f>IFERROR(IF(VLOOKUP($C1083,'MSCI Database'!$C:$R,13, FALSE)="","",VLOOKUP($C1083,'MSCI Database'!$C:$R,13, FALSE)),"")</f>
        <v/>
      </c>
    </row>
    <row r="1084" spans="1:27" s="130" customFormat="1" ht="15" hidden="1" customHeight="1" outlineLevel="1">
      <c r="A1084" s="130" t="s">
        <v>11388</v>
      </c>
      <c r="B1084" s="130" t="s">
        <v>11389</v>
      </c>
      <c r="C1084" s="130" t="s">
        <v>11390</v>
      </c>
      <c r="D1084" s="130" t="s">
        <v>12128</v>
      </c>
      <c r="E1084" s="130" t="s">
        <v>18689</v>
      </c>
      <c r="F1084" s="169">
        <v>7.913172576137617E-2</v>
      </c>
      <c r="G1084" s="132" t="str">
        <f ca="1">IFERROR(_xll.BQL($A1084, "cur_mkt_cap(currency=EUR)")/1000000, " ")</f>
        <v xml:space="preserve"> </v>
      </c>
      <c r="M1084" s="305">
        <f t="shared" si="43"/>
        <v>5.1198226567610376E-5</v>
      </c>
      <c r="N1084" s="223">
        <f t="shared" si="44"/>
        <v>8.6207607260907091E-4</v>
      </c>
      <c r="O1084" s="172" t="str">
        <f>IFERROR(IF(VLOOKUP($C1084,'MSCI Database'!$C:$R,2, FALSE)="","",VLOOKUP($C1084,'MSCI Database'!$C:$R,2, FALSE)),"")</f>
        <v>Software &amp; Services</v>
      </c>
      <c r="P1084" s="186" t="str">
        <f>IFERROR(IF(VLOOKUP($C1084,'MSCI Database'!$C:$R,3, FALSE)="","",VLOOKUP($C1084,'MSCI Database'!$C:$R,3, FALSE)),"")</f>
        <v>A</v>
      </c>
      <c r="Q1084" s="164" t="str">
        <f>IFERROR(IF(VLOOKUP($C1084,'MSCI Database'!$C:$R,4, FALSE)="","",VLOOKUP($C1084,'MSCI Database'!$C:$R,4, FALSE)),"")</f>
        <v>0</v>
      </c>
      <c r="R1084" s="164">
        <f>IFERROR(IF(VLOOKUP($C1084,'MSCI Database'!$C:$R,5, FALSE)="","",VLOOKUP($C1084,'MSCI Database'!$C:$R,5, FALSE)),"")</f>
        <v>6.2</v>
      </c>
      <c r="S1084" s="164">
        <f>IFERROR(IF(VLOOKUP($C1084,'MSCI Database'!$C:$R,6, FALSE)="","",VLOOKUP($C1084,'MSCI Database'!$C:$R,6, FALSE)),"")</f>
        <v>8.3000000000000007</v>
      </c>
      <c r="T1084" s="211">
        <f>IFERROR(IF(VLOOKUP($C1084,'MSCI Database'!$C:$R,7, FALSE)="","",VLOOKUP($C1084,'MSCI Database'!$C:$R,7, FALSE)),"")</f>
        <v>4.4000000000000004</v>
      </c>
      <c r="U1084" s="164">
        <f>IFERROR(IF(VLOOKUP($C1084,'MSCI Database'!$C:$R,8, FALSE)="","",VLOOKUP($C1084,'MSCI Database'!$C:$R,8, FALSE)),"")</f>
        <v>4.5</v>
      </c>
      <c r="V1084" s="175">
        <f>IFERROR(IF(VLOOKUP($C1084,'MSCI Database'!$C:$R,9, FALSE)="","",VLOOKUP($C1084,'MSCI Database'!$C:$R,9, FALSE)),"")</f>
        <v>4.5999999999999996</v>
      </c>
      <c r="W1084" s="165">
        <f t="shared" ca="1" si="42"/>
        <v>0</v>
      </c>
      <c r="X1084" s="166">
        <f>IFERROR(IF(VLOOKUP($C1084,'MSCI Database'!$C:$R,10, FALSE)="","",VLOOKUP($C1084,'MSCI Database'!$C:$R,10, FALSE)),"")</f>
        <v>11813</v>
      </c>
      <c r="Y1084" s="133" t="str">
        <f>IFERROR(IF(VLOOKUP($C1084,'MSCI Database'!$C:$R,11, FALSE)="","",VLOOKUP($C1084,'MSCI Database'!$C:$R,11, FALSE)),"")</f>
        <v>2019</v>
      </c>
      <c r="Z1084" s="133" t="str">
        <f>IFERROR(IF(VLOOKUP($C1084,'MSCI Database'!$C:$R,12, FALSE)="","",VLOOKUP($C1084,'MSCI Database'!$C:$R,12, FALSE)),"")</f>
        <v>E.Segmt-Moderate</v>
      </c>
      <c r="AA1084" s="202" t="str">
        <f>IFERROR(IF(VLOOKUP($C1084,'MSCI Database'!$C:$R,13, FALSE)="","",VLOOKUP($C1084,'MSCI Database'!$C:$R,13, FALSE)),"")</f>
        <v/>
      </c>
    </row>
    <row r="1085" spans="1:27" s="130" customFormat="1" ht="15" hidden="1" customHeight="1" outlineLevel="1">
      <c r="A1085" s="130" t="s">
        <v>11744</v>
      </c>
      <c r="B1085" s="130" t="s">
        <v>11745</v>
      </c>
      <c r="C1085" s="130" t="s">
        <v>11746</v>
      </c>
      <c r="D1085" s="130" t="s">
        <v>12128</v>
      </c>
      <c r="E1085" s="130" t="s">
        <v>18673</v>
      </c>
      <c r="F1085" s="169">
        <v>7.9022822290960762E-2</v>
      </c>
      <c r="G1085" s="132" t="str">
        <f ca="1">IFERROR(_xll.BQL($A1085, "cur_mkt_cap(currency=EUR)")/1000000, " ")</f>
        <v xml:space="preserve"> </v>
      </c>
      <c r="M1085" s="305">
        <f t="shared" si="43"/>
        <v>5.1127766022251605E-5</v>
      </c>
      <c r="N1085" s="223">
        <f t="shared" si="44"/>
        <v>8.6088965748712203E-4</v>
      </c>
      <c r="O1085" s="172" t="str">
        <f>IFERROR(IF(VLOOKUP($C1085,'MSCI Database'!$C:$R,2, FALSE)="","",VLOOKUP($C1085,'MSCI Database'!$C:$R,2, FALSE)),"")</f>
        <v>Road &amp; Rail Transport</v>
      </c>
      <c r="P1085" s="186" t="str">
        <f>IFERROR(IF(VLOOKUP($C1085,'MSCI Database'!$C:$R,3, FALSE)="","",VLOOKUP($C1085,'MSCI Database'!$C:$R,3, FALSE)),"")</f>
        <v>A</v>
      </c>
      <c r="Q1085" s="164" t="str">
        <f>IFERROR(IF(VLOOKUP($C1085,'MSCI Database'!$C:$R,4, FALSE)="","",VLOOKUP($C1085,'MSCI Database'!$C:$R,4, FALSE)),"")</f>
        <v>1</v>
      </c>
      <c r="R1085" s="164">
        <f>IFERROR(IF(VLOOKUP($C1085,'MSCI Database'!$C:$R,5, FALSE)="","",VLOOKUP($C1085,'MSCI Database'!$C:$R,5, FALSE)),"")</f>
        <v>6.5</v>
      </c>
      <c r="S1085" s="164">
        <f>IFERROR(IF(VLOOKUP($C1085,'MSCI Database'!$C:$R,6, FALSE)="","",VLOOKUP($C1085,'MSCI Database'!$C:$R,6, FALSE)),"")</f>
        <v>4.5999999999999996</v>
      </c>
      <c r="T1085" s="211">
        <f>IFERROR(IF(VLOOKUP($C1085,'MSCI Database'!$C:$R,7, FALSE)="","",VLOOKUP($C1085,'MSCI Database'!$C:$R,7, FALSE)),"")</f>
        <v>4.8</v>
      </c>
      <c r="U1085" s="164">
        <f>IFERROR(IF(VLOOKUP($C1085,'MSCI Database'!$C:$R,8, FALSE)="","",VLOOKUP($C1085,'MSCI Database'!$C:$R,8, FALSE)),"")</f>
        <v>4.3</v>
      </c>
      <c r="V1085" s="175">
        <f>IFERROR(IF(VLOOKUP($C1085,'MSCI Database'!$C:$R,9, FALSE)="","",VLOOKUP($C1085,'MSCI Database'!$C:$R,9, FALSE)),"")</f>
        <v>4.5</v>
      </c>
      <c r="W1085" s="165">
        <f t="shared" ca="1" si="42"/>
        <v>0</v>
      </c>
      <c r="X1085" s="166">
        <f>IFERROR(IF(VLOOKUP($C1085,'MSCI Database'!$C:$R,10, FALSE)="","",VLOOKUP($C1085,'MSCI Database'!$C:$R,10, FALSE)),"")</f>
        <v>231424</v>
      </c>
      <c r="Y1085" s="133" t="str">
        <f>IFERROR(IF(VLOOKUP($C1085,'MSCI Database'!$C:$R,11, FALSE)="","",VLOOKUP($C1085,'MSCI Database'!$C:$R,11, FALSE)),"")</f>
        <v>2019</v>
      </c>
      <c r="Z1085" s="133" t="str">
        <f>IFERROR(IF(VLOOKUP($C1085,'MSCI Database'!$C:$R,12, FALSE)="","",VLOOKUP($C1085,'MSCI Database'!$C:$R,12, FALSE)),"")</f>
        <v>E.Segmt-Moderately Low</v>
      </c>
      <c r="AA1085" s="202" t="str">
        <f>IFERROR(IF(VLOOKUP($C1085,'MSCI Database'!$C:$R,13, FALSE)="","",VLOOKUP($C1085,'MSCI Database'!$C:$R,13, FALSE)),"")</f>
        <v/>
      </c>
    </row>
    <row r="1086" spans="1:27" s="130" customFormat="1" ht="15" hidden="1" customHeight="1" outlineLevel="1">
      <c r="A1086" s="130" t="s">
        <v>9891</v>
      </c>
      <c r="B1086" s="130" t="s">
        <v>9892</v>
      </c>
      <c r="C1086" s="130" t="s">
        <v>9893</v>
      </c>
      <c r="D1086" s="130" t="s">
        <v>12128</v>
      </c>
      <c r="E1086" s="130" t="s">
        <v>18689</v>
      </c>
      <c r="F1086" s="169">
        <v>7.8757098635897527E-2</v>
      </c>
      <c r="G1086" s="132" t="str">
        <f ca="1">IFERROR(_xll.BQL($A1086, "cur_mkt_cap(currency=EUR)")/1000000, " ")</f>
        <v xml:space="preserve"> </v>
      </c>
      <c r="M1086" s="305">
        <f t="shared" si="43"/>
        <v>5.0955842817425696E-5</v>
      </c>
      <c r="N1086" s="223">
        <f t="shared" si="44"/>
        <v>8.5799481344382364E-4</v>
      </c>
      <c r="O1086" s="172" t="str">
        <f>IFERROR(IF(VLOOKUP($C1086,'MSCI Database'!$C:$R,2, FALSE)="","",VLOOKUP($C1086,'MSCI Database'!$C:$R,2, FALSE)),"")</f>
        <v>Electronic Equipment, Instruments &amp; Components</v>
      </c>
      <c r="P1086" s="186" t="str">
        <f>IFERROR(IF(VLOOKUP($C1086,'MSCI Database'!$C:$R,3, FALSE)="","",VLOOKUP($C1086,'MSCI Database'!$C:$R,3, FALSE)),"")</f>
        <v>A</v>
      </c>
      <c r="Q1086" s="164" t="str">
        <f>IFERROR(IF(VLOOKUP($C1086,'MSCI Database'!$C:$R,4, FALSE)="","",VLOOKUP($C1086,'MSCI Database'!$C:$R,4, FALSE)),"")</f>
        <v>1</v>
      </c>
      <c r="R1086" s="164">
        <f>IFERROR(IF(VLOOKUP($C1086,'MSCI Database'!$C:$R,5, FALSE)="","",VLOOKUP($C1086,'MSCI Database'!$C:$R,5, FALSE)),"")</f>
        <v>6.9</v>
      </c>
      <c r="S1086" s="164">
        <f>IFERROR(IF(VLOOKUP($C1086,'MSCI Database'!$C:$R,6, FALSE)="","",VLOOKUP($C1086,'MSCI Database'!$C:$R,6, FALSE)),"")</f>
        <v>2.6</v>
      </c>
      <c r="T1086" s="211">
        <f>IFERROR(IF(VLOOKUP($C1086,'MSCI Database'!$C:$R,7, FALSE)="","",VLOOKUP($C1086,'MSCI Database'!$C:$R,7, FALSE)),"")</f>
        <v>5.4</v>
      </c>
      <c r="U1086" s="164">
        <f>IFERROR(IF(VLOOKUP($C1086,'MSCI Database'!$C:$R,8, FALSE)="","",VLOOKUP($C1086,'MSCI Database'!$C:$R,8, FALSE)),"")</f>
        <v>5.8</v>
      </c>
      <c r="V1086" s="175">
        <f>IFERROR(IF(VLOOKUP($C1086,'MSCI Database'!$C:$R,9, FALSE)="","",VLOOKUP($C1086,'MSCI Database'!$C:$R,9, FALSE)),"")</f>
        <v>5.0999999999999996</v>
      </c>
      <c r="W1086" s="165">
        <f t="shared" ca="1" si="42"/>
        <v>0</v>
      </c>
      <c r="X1086" s="166">
        <f>IFERROR(IF(VLOOKUP($C1086,'MSCI Database'!$C:$R,10, FALSE)="","",VLOOKUP($C1086,'MSCI Database'!$C:$R,10, FALSE)),"")</f>
        <v>5994</v>
      </c>
      <c r="Y1086" s="133" t="str">
        <f>IFERROR(IF(VLOOKUP($C1086,'MSCI Database'!$C:$R,11, FALSE)="","",VLOOKUP($C1086,'MSCI Database'!$C:$R,11, FALSE)),"")</f>
        <v>2019</v>
      </c>
      <c r="Z1086" s="133" t="str">
        <f>IFERROR(IF(VLOOKUP($C1086,'MSCI Database'!$C:$R,12, FALSE)="","",VLOOKUP($C1086,'MSCI Database'!$C:$R,12, FALSE)),"")</f>
        <v>E.Segmt-Moderate</v>
      </c>
      <c r="AA1086" s="202" t="str">
        <f>IFERROR(IF(VLOOKUP($C1086,'MSCI Database'!$C:$R,13, FALSE)="","",VLOOKUP($C1086,'MSCI Database'!$C:$R,13, FALSE)),"")</f>
        <v/>
      </c>
    </row>
    <row r="1087" spans="1:27" s="130" customFormat="1" ht="15" hidden="1" customHeight="1" outlineLevel="1">
      <c r="A1087" s="130" t="s">
        <v>10066</v>
      </c>
      <c r="B1087" s="130" t="s">
        <v>10067</v>
      </c>
      <c r="C1087" s="130" t="s">
        <v>10068</v>
      </c>
      <c r="D1087" s="130" t="s">
        <v>12128</v>
      </c>
      <c r="E1087" s="130" t="s">
        <v>18673</v>
      </c>
      <c r="F1087" s="169">
        <v>7.8756702420090252E-2</v>
      </c>
      <c r="G1087" s="132" t="str">
        <f ca="1">IFERROR(_xll.BQL($A1087, "cur_mkt_cap(currency=EUR)")/1000000, " ")</f>
        <v xml:space="preserve"> </v>
      </c>
      <c r="M1087" s="305">
        <f t="shared" si="43"/>
        <v>5.0955586465798392E-5</v>
      </c>
      <c r="N1087" s="223">
        <f t="shared" si="44"/>
        <v>8.5799049699345235E-4</v>
      </c>
      <c r="O1087" s="172" t="str">
        <f>IFERROR(IF(VLOOKUP($C1087,'MSCI Database'!$C:$R,2, FALSE)="","",VLOOKUP($C1087,'MSCI Database'!$C:$R,2, FALSE)),"")</f>
        <v>Construction &amp; Engineering</v>
      </c>
      <c r="P1087" s="186" t="str">
        <f>IFERROR(IF(VLOOKUP($C1087,'MSCI Database'!$C:$R,3, FALSE)="","",VLOOKUP($C1087,'MSCI Database'!$C:$R,3, FALSE)),"")</f>
        <v>A</v>
      </c>
      <c r="Q1087" s="164" t="str">
        <f>IFERROR(IF(VLOOKUP($C1087,'MSCI Database'!$C:$R,4, FALSE)="","",VLOOKUP($C1087,'MSCI Database'!$C:$R,4, FALSE)),"")</f>
        <v>-1</v>
      </c>
      <c r="R1087" s="164">
        <f>IFERROR(IF(VLOOKUP($C1087,'MSCI Database'!$C:$R,5, FALSE)="","",VLOOKUP($C1087,'MSCI Database'!$C:$R,5, FALSE)),"")</f>
        <v>6.4</v>
      </c>
      <c r="S1087" s="164">
        <f>IFERROR(IF(VLOOKUP($C1087,'MSCI Database'!$C:$R,6, FALSE)="","",VLOOKUP($C1087,'MSCI Database'!$C:$R,6, FALSE)),"")</f>
        <v>4.5999999999999996</v>
      </c>
      <c r="T1087" s="211">
        <f>IFERROR(IF(VLOOKUP($C1087,'MSCI Database'!$C:$R,7, FALSE)="","",VLOOKUP($C1087,'MSCI Database'!$C:$R,7, FALSE)),"")</f>
        <v>4.7</v>
      </c>
      <c r="U1087" s="164">
        <f>IFERROR(IF(VLOOKUP($C1087,'MSCI Database'!$C:$R,8, FALSE)="","",VLOOKUP($C1087,'MSCI Database'!$C:$R,8, FALSE)),"")</f>
        <v>5.5</v>
      </c>
      <c r="V1087" s="175">
        <f>IFERROR(IF(VLOOKUP($C1087,'MSCI Database'!$C:$R,9, FALSE)="","",VLOOKUP($C1087,'MSCI Database'!$C:$R,9, FALSE)),"")</f>
        <v>5.0999999999999996</v>
      </c>
      <c r="W1087" s="165">
        <f t="shared" ref="W1087:W1150" ca="1" si="45">IFERROR(IF(X1087&lt;&gt;"",VLOOKUP($A1087,$A$639:$X$1611,6,FALSE)/100,0)*$G$637/$G1087, 0)</f>
        <v>0</v>
      </c>
      <c r="X1087" s="166">
        <f>IFERROR(IF(VLOOKUP($C1087,'MSCI Database'!$C:$R,10, FALSE)="","",VLOOKUP($C1087,'MSCI Database'!$C:$R,10, FALSE)),"")</f>
        <v>196915</v>
      </c>
      <c r="Y1087" s="133" t="str">
        <f>IFERROR(IF(VLOOKUP($C1087,'MSCI Database'!$C:$R,11, FALSE)="","",VLOOKUP($C1087,'MSCI Database'!$C:$R,11, FALSE)),"")</f>
        <v>2018</v>
      </c>
      <c r="Z1087" s="133" t="str">
        <f>IFERROR(IF(VLOOKUP($C1087,'MSCI Database'!$C:$R,12, FALSE)="","",VLOOKUP($C1087,'MSCI Database'!$C:$R,12, FALSE)),"")</f>
        <v>E.Segmt-Moderate</v>
      </c>
      <c r="AA1087" s="202" t="str">
        <f>IFERROR(IF(VLOOKUP($C1087,'MSCI Database'!$C:$R,13, FALSE)="","",VLOOKUP($C1087,'MSCI Database'!$C:$R,13, FALSE)),"")</f>
        <v/>
      </c>
    </row>
    <row r="1088" spans="1:27" s="130" customFormat="1" ht="15" hidden="1" customHeight="1" outlineLevel="1">
      <c r="A1088" s="130" t="s">
        <v>8847</v>
      </c>
      <c r="B1088" s="130" t="s">
        <v>8848</v>
      </c>
      <c r="C1088" s="130" t="s">
        <v>8849</v>
      </c>
      <c r="D1088" s="130" t="s">
        <v>12128</v>
      </c>
      <c r="E1088" s="130" t="s">
        <v>18682</v>
      </c>
      <c r="F1088" s="169">
        <v>7.873490674092215E-2</v>
      </c>
      <c r="G1088" s="132" t="str">
        <f ca="1">IFERROR(_xll.BQL($A1088, "cur_mkt_cap(currency=EUR)")/1000000, " ")</f>
        <v xml:space="preserve"> </v>
      </c>
      <c r="M1088" s="305">
        <f t="shared" ref="M1088:M1151" si="46">IF($F1088&lt;&gt;"",$F$637*$F1088/100,"")</f>
        <v>5.094148466137663E-5</v>
      </c>
      <c r="N1088" s="223">
        <f t="shared" ref="N1088:N1151" si="47">IF(V1088&lt;&gt;"",VLOOKUP($A1088,$A$639:$V$1611,6,FALSE)/SUMIF($V$639:$V$1611,"&gt;0",$F$639:$F$1611),0)</f>
        <v>8.577530507186959E-4</v>
      </c>
      <c r="O1088" s="172" t="str">
        <f>IFERROR(IF(VLOOKUP($C1088,'MSCI Database'!$C:$R,2, FALSE)="","",VLOOKUP($C1088,'MSCI Database'!$C:$R,2, FALSE)),"")</f>
        <v>Retail - Consumer Discretionary</v>
      </c>
      <c r="P1088" s="186" t="str">
        <f>IFERROR(IF(VLOOKUP($C1088,'MSCI Database'!$C:$R,3, FALSE)="","",VLOOKUP($C1088,'MSCI Database'!$C:$R,3, FALSE)),"")</f>
        <v>BBB</v>
      </c>
      <c r="Q1088" s="164" t="str">
        <f>IFERROR(IF(VLOOKUP($C1088,'MSCI Database'!$C:$R,4, FALSE)="","",VLOOKUP($C1088,'MSCI Database'!$C:$R,4, FALSE)),"")</f>
        <v>0</v>
      </c>
      <c r="R1088" s="164">
        <f>IFERROR(IF(VLOOKUP($C1088,'MSCI Database'!$C:$R,5, FALSE)="","",VLOOKUP($C1088,'MSCI Database'!$C:$R,5, FALSE)),"")</f>
        <v>5.4</v>
      </c>
      <c r="S1088" s="164">
        <f>IFERROR(IF(VLOOKUP($C1088,'MSCI Database'!$C:$R,6, FALSE)="","",VLOOKUP($C1088,'MSCI Database'!$C:$R,6, FALSE)),"")</f>
        <v>1.4</v>
      </c>
      <c r="T1088" s="211">
        <f>IFERROR(IF(VLOOKUP($C1088,'MSCI Database'!$C:$R,7, FALSE)="","",VLOOKUP($C1088,'MSCI Database'!$C:$R,7, FALSE)),"")</f>
        <v>5</v>
      </c>
      <c r="U1088" s="164">
        <f>IFERROR(IF(VLOOKUP($C1088,'MSCI Database'!$C:$R,8, FALSE)="","",VLOOKUP($C1088,'MSCI Database'!$C:$R,8, FALSE)),"")</f>
        <v>5.0999999999999996</v>
      </c>
      <c r="V1088" s="175">
        <f>IFERROR(IF(VLOOKUP($C1088,'MSCI Database'!$C:$R,9, FALSE)="","",VLOOKUP($C1088,'MSCI Database'!$C:$R,9, FALSE)),"")</f>
        <v>4.5999999999999996</v>
      </c>
      <c r="W1088" s="165">
        <f t="shared" ca="1" si="45"/>
        <v>0</v>
      </c>
      <c r="X1088" s="166">
        <f>IFERROR(IF(VLOOKUP($C1088,'MSCI Database'!$C:$R,10, FALSE)="","",VLOOKUP($C1088,'MSCI Database'!$C:$R,10, FALSE)),"")</f>
        <v>62896</v>
      </c>
      <c r="Y1088" s="133" t="str">
        <f>IFERROR(IF(VLOOKUP($C1088,'MSCI Database'!$C:$R,11, FALSE)="","",VLOOKUP($C1088,'MSCI Database'!$C:$R,11, FALSE)),"")</f>
        <v>2019</v>
      </c>
      <c r="Z1088" s="133" t="str">
        <f>IFERROR(IF(VLOOKUP($C1088,'MSCI Database'!$C:$R,12, FALSE)="","",VLOOKUP($C1088,'MSCI Database'!$C:$R,12, FALSE)),"")</f>
        <v>Reported</v>
      </c>
      <c r="AA1088" s="202" t="str">
        <f>IFERROR(IF(VLOOKUP($C1088,'MSCI Database'!$C:$R,13, FALSE)="","",VLOOKUP($C1088,'MSCI Database'!$C:$R,13, FALSE)),"")</f>
        <v/>
      </c>
    </row>
    <row r="1089" spans="1:27" s="130" customFormat="1" ht="15" hidden="1" customHeight="1" outlineLevel="1">
      <c r="A1089" s="130" t="s">
        <v>11553</v>
      </c>
      <c r="B1089" s="130" t="s">
        <v>11554</v>
      </c>
      <c r="C1089" s="130" t="s">
        <v>11555</v>
      </c>
      <c r="D1089" s="130" t="s">
        <v>12128</v>
      </c>
      <c r="E1089" s="130" t="s">
        <v>12133</v>
      </c>
      <c r="F1089" s="169">
        <v>7.8699016192378846E-2</v>
      </c>
      <c r="G1089" s="132" t="str">
        <f ca="1">IFERROR(_xll.BQL($A1089, "cur_mkt_cap(currency=EUR)")/1000000, " ")</f>
        <v xml:space="preserve"> </v>
      </c>
      <c r="M1089" s="305">
        <f t="shared" si="46"/>
        <v>5.0918263476469113E-5</v>
      </c>
      <c r="N1089" s="223">
        <f t="shared" si="47"/>
        <v>8.5736205225588849E-4</v>
      </c>
      <c r="O1089" s="172" t="str">
        <f>IFERROR(IF(VLOOKUP($C1089,'MSCI Database'!$C:$R,2, FALSE)="","",VLOOKUP($C1089,'MSCI Database'!$C:$R,2, FALSE)),"")</f>
        <v>Health Care Equipment &amp; Supplies</v>
      </c>
      <c r="P1089" s="186" t="str">
        <f>IFERROR(IF(VLOOKUP($C1089,'MSCI Database'!$C:$R,3, FALSE)="","",VLOOKUP($C1089,'MSCI Database'!$C:$R,3, FALSE)),"")</f>
        <v>B</v>
      </c>
      <c r="Q1089" s="164" t="str">
        <f>IFERROR(IF(VLOOKUP($C1089,'MSCI Database'!$C:$R,4, FALSE)="","",VLOOKUP($C1089,'MSCI Database'!$C:$R,4, FALSE)),"")</f>
        <v>0</v>
      </c>
      <c r="R1089" s="164">
        <f>IFERROR(IF(VLOOKUP($C1089,'MSCI Database'!$C:$R,5, FALSE)="","",VLOOKUP($C1089,'MSCI Database'!$C:$R,5, FALSE)),"")</f>
        <v>1.7</v>
      </c>
      <c r="S1089" s="164">
        <f>IFERROR(IF(VLOOKUP($C1089,'MSCI Database'!$C:$R,6, FALSE)="","",VLOOKUP($C1089,'MSCI Database'!$C:$R,6, FALSE)),"")</f>
        <v>5.8</v>
      </c>
      <c r="T1089" s="211">
        <f>IFERROR(IF(VLOOKUP($C1089,'MSCI Database'!$C:$R,7, FALSE)="","",VLOOKUP($C1089,'MSCI Database'!$C:$R,7, FALSE)),"")</f>
        <v>3.7</v>
      </c>
      <c r="U1089" s="164">
        <f>IFERROR(IF(VLOOKUP($C1089,'MSCI Database'!$C:$R,8, FALSE)="","",VLOOKUP($C1089,'MSCI Database'!$C:$R,8, FALSE)),"")</f>
        <v>4.0999999999999996</v>
      </c>
      <c r="V1089" s="175">
        <f>IFERROR(IF(VLOOKUP($C1089,'MSCI Database'!$C:$R,9, FALSE)="","",VLOOKUP($C1089,'MSCI Database'!$C:$R,9, FALSE)),"")</f>
        <v>4</v>
      </c>
      <c r="W1089" s="165">
        <f t="shared" ca="1" si="45"/>
        <v>0</v>
      </c>
      <c r="X1089" s="166">
        <f>IFERROR(IF(VLOOKUP($C1089,'MSCI Database'!$C:$R,10, FALSE)="","",VLOOKUP($C1089,'MSCI Database'!$C:$R,10, FALSE)),"")</f>
        <v>1196</v>
      </c>
      <c r="Y1089" s="133" t="str">
        <f>IFERROR(IF(VLOOKUP($C1089,'MSCI Database'!$C:$R,11, FALSE)="","",VLOOKUP($C1089,'MSCI Database'!$C:$R,11, FALSE)),"")</f>
        <v>2019</v>
      </c>
      <c r="Z1089" s="133" t="str">
        <f>IFERROR(IF(VLOOKUP($C1089,'MSCI Database'!$C:$R,12, FALSE)="","",VLOOKUP($C1089,'MSCI Database'!$C:$R,12, FALSE)),"")</f>
        <v>E.Segmt-Moderate</v>
      </c>
      <c r="AA1089" s="202" t="str">
        <f>IFERROR(IF(VLOOKUP($C1089,'MSCI Database'!$C:$R,13, FALSE)="","",VLOOKUP($C1089,'MSCI Database'!$C:$R,13, FALSE)),"")</f>
        <v/>
      </c>
    </row>
    <row r="1090" spans="1:27" s="130" customFormat="1" ht="15" hidden="1" customHeight="1" outlineLevel="1">
      <c r="A1090" s="130" t="s">
        <v>11360</v>
      </c>
      <c r="B1090" s="130" t="s">
        <v>11361</v>
      </c>
      <c r="C1090" s="130" t="s">
        <v>11362</v>
      </c>
      <c r="D1090" s="130" t="s">
        <v>12128</v>
      </c>
      <c r="E1090" s="130" t="s">
        <v>18684</v>
      </c>
      <c r="F1090" s="169">
        <v>7.8206587249812831E-2</v>
      </c>
      <c r="G1090" s="132" t="str">
        <f ca="1">IFERROR(_xll.BQL($A1090, "cur_mkt_cap(currency=EUR)")/1000000, " ")</f>
        <v xml:space="preserve"> </v>
      </c>
      <c r="M1090" s="305">
        <f t="shared" si="46"/>
        <v>5.0599661950628894E-5</v>
      </c>
      <c r="N1090" s="223">
        <f t="shared" si="47"/>
        <v>8.5199743768743497E-4</v>
      </c>
      <c r="O1090" s="172" t="str">
        <f>IFERROR(IF(VLOOKUP($C1090,'MSCI Database'!$C:$R,2, FALSE)="","",VLOOKUP($C1090,'MSCI Database'!$C:$R,2, FALSE)),"")</f>
        <v>Specialty Chemicals</v>
      </c>
      <c r="P1090" s="186" t="str">
        <f>IFERROR(IF(VLOOKUP($C1090,'MSCI Database'!$C:$R,3, FALSE)="","",VLOOKUP($C1090,'MSCI Database'!$C:$R,3, FALSE)),"")</f>
        <v>BBB</v>
      </c>
      <c r="Q1090" s="164" t="str">
        <f>IFERROR(IF(VLOOKUP($C1090,'MSCI Database'!$C:$R,4, FALSE)="","",VLOOKUP($C1090,'MSCI Database'!$C:$R,4, FALSE)),"")</f>
        <v>0</v>
      </c>
      <c r="R1090" s="164">
        <f>IFERROR(IF(VLOOKUP($C1090,'MSCI Database'!$C:$R,5, FALSE)="","",VLOOKUP($C1090,'MSCI Database'!$C:$R,5, FALSE)),"")</f>
        <v>5</v>
      </c>
      <c r="S1090" s="164">
        <f>IFERROR(IF(VLOOKUP($C1090,'MSCI Database'!$C:$R,6, FALSE)="","",VLOOKUP($C1090,'MSCI Database'!$C:$R,6, FALSE)),"")</f>
        <v>5.4</v>
      </c>
      <c r="T1090" s="211">
        <f>IFERROR(IF(VLOOKUP($C1090,'MSCI Database'!$C:$R,7, FALSE)="","",VLOOKUP($C1090,'MSCI Database'!$C:$R,7, FALSE)),"")</f>
        <v>2.8</v>
      </c>
      <c r="U1090" s="164">
        <f>IFERROR(IF(VLOOKUP($C1090,'MSCI Database'!$C:$R,8, FALSE)="","",VLOOKUP($C1090,'MSCI Database'!$C:$R,8, FALSE)),"")</f>
        <v>6.7</v>
      </c>
      <c r="V1090" s="175">
        <f>IFERROR(IF(VLOOKUP($C1090,'MSCI Database'!$C:$R,9, FALSE)="","",VLOOKUP($C1090,'MSCI Database'!$C:$R,9, FALSE)),"")</f>
        <v>5.5</v>
      </c>
      <c r="W1090" s="165">
        <f t="shared" ca="1" si="45"/>
        <v>0</v>
      </c>
      <c r="X1090" s="166">
        <f>IFERROR(IF(VLOOKUP($C1090,'MSCI Database'!$C:$R,10, FALSE)="","",VLOOKUP($C1090,'MSCI Database'!$C:$R,10, FALSE)),"")</f>
        <v>221760</v>
      </c>
      <c r="Y1090" s="133" t="str">
        <f>IFERROR(IF(VLOOKUP($C1090,'MSCI Database'!$C:$R,11, FALSE)="","",VLOOKUP($C1090,'MSCI Database'!$C:$R,11, FALSE)),"")</f>
        <v>2019</v>
      </c>
      <c r="Z1090" s="133" t="str">
        <f>IFERROR(IF(VLOOKUP($C1090,'MSCI Database'!$C:$R,12, FALSE)="","",VLOOKUP($C1090,'MSCI Database'!$C:$R,12, FALSE)),"")</f>
        <v>Reported</v>
      </c>
      <c r="AA1090" s="202" t="str">
        <f>IFERROR(IF(VLOOKUP($C1090,'MSCI Database'!$C:$R,13, FALSE)="","",VLOOKUP($C1090,'MSCI Database'!$C:$R,13, FALSE)),"")</f>
        <v/>
      </c>
    </row>
    <row r="1091" spans="1:27" s="130" customFormat="1" ht="15" hidden="1" customHeight="1" outlineLevel="1">
      <c r="A1091" s="130" t="s">
        <v>10672</v>
      </c>
      <c r="B1091" s="130" t="s">
        <v>10673</v>
      </c>
      <c r="C1091" s="130" t="s">
        <v>10674</v>
      </c>
      <c r="D1091" s="130" t="s">
        <v>12128</v>
      </c>
      <c r="E1091" s="130" t="s">
        <v>18688</v>
      </c>
      <c r="F1091" s="169">
        <v>7.7821348652264713E-2</v>
      </c>
      <c r="G1091" s="132" t="str">
        <f ca="1">IFERROR(_xll.BQL($A1091, "cur_mkt_cap(currency=EUR)")/1000000, " ")</f>
        <v xml:space="preserve"> </v>
      </c>
      <c r="M1091" s="305">
        <f t="shared" si="46"/>
        <v>5.0350412578015261E-5</v>
      </c>
      <c r="N1091" s="223">
        <f t="shared" si="47"/>
        <v>8.4780057512698511E-4</v>
      </c>
      <c r="O1091" s="172" t="str">
        <f>IFERROR(IF(VLOOKUP($C1091,'MSCI Database'!$C:$R,2, FALSE)="","",VLOOKUP($C1091,'MSCI Database'!$C:$R,2, FALSE)),"")</f>
        <v>Banks</v>
      </c>
      <c r="P1091" s="186" t="str">
        <f>IFERROR(IF(VLOOKUP($C1091,'MSCI Database'!$C:$R,3, FALSE)="","",VLOOKUP($C1091,'MSCI Database'!$C:$R,3, FALSE)),"")</f>
        <v>BBB</v>
      </c>
      <c r="Q1091" s="164" t="str">
        <f>IFERROR(IF(VLOOKUP($C1091,'MSCI Database'!$C:$R,4, FALSE)="","",VLOOKUP($C1091,'MSCI Database'!$C:$R,4, FALSE)),"")</f>
        <v>0</v>
      </c>
      <c r="R1091" s="164">
        <f>IFERROR(IF(VLOOKUP($C1091,'MSCI Database'!$C:$R,5, FALSE)="","",VLOOKUP($C1091,'MSCI Database'!$C:$R,5, FALSE)),"")</f>
        <v>5.4</v>
      </c>
      <c r="S1091" s="164">
        <f>IFERROR(IF(VLOOKUP($C1091,'MSCI Database'!$C:$R,6, FALSE)="","",VLOOKUP($C1091,'MSCI Database'!$C:$R,6, FALSE)),"")</f>
        <v>3.8</v>
      </c>
      <c r="T1091" s="211">
        <f>IFERROR(IF(VLOOKUP($C1091,'MSCI Database'!$C:$R,7, FALSE)="","",VLOOKUP($C1091,'MSCI Database'!$C:$R,7, FALSE)),"")</f>
        <v>4.0999999999999996</v>
      </c>
      <c r="U1091" s="164">
        <f>IFERROR(IF(VLOOKUP($C1091,'MSCI Database'!$C:$R,8, FALSE)="","",VLOOKUP($C1091,'MSCI Database'!$C:$R,8, FALSE)),"")</f>
        <v>4.5</v>
      </c>
      <c r="V1091" s="175">
        <f>IFERROR(IF(VLOOKUP($C1091,'MSCI Database'!$C:$R,9, FALSE)="","",VLOOKUP($C1091,'MSCI Database'!$C:$R,9, FALSE)),"")</f>
        <v>4.2</v>
      </c>
      <c r="W1091" s="165">
        <f t="shared" ca="1" si="45"/>
        <v>0</v>
      </c>
      <c r="X1091" s="166">
        <f>IFERROR(IF(VLOOKUP($C1091,'MSCI Database'!$C:$R,10, FALSE)="","",VLOOKUP($C1091,'MSCI Database'!$C:$R,10, FALSE)),"")</f>
        <v>5740</v>
      </c>
      <c r="Y1091" s="133" t="str">
        <f>IFERROR(IF(VLOOKUP($C1091,'MSCI Database'!$C:$R,11, FALSE)="","",VLOOKUP($C1091,'MSCI Database'!$C:$R,11, FALSE)),"")</f>
        <v>2019</v>
      </c>
      <c r="Z1091" s="133" t="str">
        <f>IFERROR(IF(VLOOKUP($C1091,'MSCI Database'!$C:$R,12, FALSE)="","",VLOOKUP($C1091,'MSCI Database'!$C:$R,12, FALSE)),"")</f>
        <v>E.Segmt-Moderately High</v>
      </c>
      <c r="AA1091" s="202" t="str">
        <f>IFERROR(IF(VLOOKUP($C1091,'MSCI Database'!$C:$R,13, FALSE)="","",VLOOKUP($C1091,'MSCI Database'!$C:$R,13, FALSE)),"")</f>
        <v/>
      </c>
    </row>
    <row r="1092" spans="1:27" s="130" customFormat="1" ht="15" hidden="1" customHeight="1" outlineLevel="1">
      <c r="A1092" s="130" t="s">
        <v>11453</v>
      </c>
      <c r="B1092" s="130" t="s">
        <v>11454</v>
      </c>
      <c r="C1092" s="130" t="s">
        <v>11455</v>
      </c>
      <c r="D1092" s="130" t="s">
        <v>12128</v>
      </c>
      <c r="E1092" s="130" t="s">
        <v>18673</v>
      </c>
      <c r="F1092" s="169">
        <v>7.7240652479246108E-2</v>
      </c>
      <c r="G1092" s="132" t="str">
        <f ca="1">IFERROR(_xll.BQL($A1092, "cur_mkt_cap(currency=EUR)")/1000000, " ")</f>
        <v xml:space="preserve"> </v>
      </c>
      <c r="M1092" s="305">
        <f t="shared" si="46"/>
        <v>4.997470215407223E-5</v>
      </c>
      <c r="N1092" s="223">
        <f t="shared" si="47"/>
        <v>8.4147436056009213E-4</v>
      </c>
      <c r="O1092" s="172" t="str">
        <f>IFERROR(IF(VLOOKUP($C1092,'MSCI Database'!$C:$R,2, FALSE)="","",VLOOKUP($C1092,'MSCI Database'!$C:$R,2, FALSE)),"")</f>
        <v>Construction &amp; Farm Machinery &amp; Heavy Trucks</v>
      </c>
      <c r="P1092" s="186" t="str">
        <f>IFERROR(IF(VLOOKUP($C1092,'MSCI Database'!$C:$R,3, FALSE)="","",VLOOKUP($C1092,'MSCI Database'!$C:$R,3, FALSE)),"")</f>
        <v>BBB</v>
      </c>
      <c r="Q1092" s="164" t="str">
        <f>IFERROR(IF(VLOOKUP($C1092,'MSCI Database'!$C:$R,4, FALSE)="","",VLOOKUP($C1092,'MSCI Database'!$C:$R,4, FALSE)),"")</f>
        <v>0</v>
      </c>
      <c r="R1092" s="164">
        <f>IFERROR(IF(VLOOKUP($C1092,'MSCI Database'!$C:$R,5, FALSE)="","",VLOOKUP($C1092,'MSCI Database'!$C:$R,5, FALSE)),"")</f>
        <v>5.6</v>
      </c>
      <c r="S1092" s="164">
        <f>IFERROR(IF(VLOOKUP($C1092,'MSCI Database'!$C:$R,6, FALSE)="","",VLOOKUP($C1092,'MSCI Database'!$C:$R,6, FALSE)),"")</f>
        <v>4</v>
      </c>
      <c r="T1092" s="211">
        <f>IFERROR(IF(VLOOKUP($C1092,'MSCI Database'!$C:$R,7, FALSE)="","",VLOOKUP($C1092,'MSCI Database'!$C:$R,7, FALSE)),"")</f>
        <v>5.4</v>
      </c>
      <c r="U1092" s="164">
        <f>IFERROR(IF(VLOOKUP($C1092,'MSCI Database'!$C:$R,8, FALSE)="","",VLOOKUP($C1092,'MSCI Database'!$C:$R,8, FALSE)),"")</f>
        <v>5.0999999999999996</v>
      </c>
      <c r="V1092" s="175">
        <f>IFERROR(IF(VLOOKUP($C1092,'MSCI Database'!$C:$R,9, FALSE)="","",VLOOKUP($C1092,'MSCI Database'!$C:$R,9, FALSE)),"")</f>
        <v>5</v>
      </c>
      <c r="W1092" s="165">
        <f t="shared" ca="1" si="45"/>
        <v>0</v>
      </c>
      <c r="X1092" s="166">
        <f>IFERROR(IF(VLOOKUP($C1092,'MSCI Database'!$C:$R,10, FALSE)="","",VLOOKUP($C1092,'MSCI Database'!$C:$R,10, FALSE)),"")</f>
        <v>69312</v>
      </c>
      <c r="Y1092" s="133" t="str">
        <f>IFERROR(IF(VLOOKUP($C1092,'MSCI Database'!$C:$R,11, FALSE)="","",VLOOKUP($C1092,'MSCI Database'!$C:$R,11, FALSE)),"")</f>
        <v>2019</v>
      </c>
      <c r="Z1092" s="133" t="str">
        <f>IFERROR(IF(VLOOKUP($C1092,'MSCI Database'!$C:$R,12, FALSE)="","",VLOOKUP($C1092,'MSCI Database'!$C:$R,12, FALSE)),"")</f>
        <v>Reported</v>
      </c>
      <c r="AA1092" s="202" t="str">
        <f>IFERROR(IF(VLOOKUP($C1092,'MSCI Database'!$C:$R,13, FALSE)="","",VLOOKUP($C1092,'MSCI Database'!$C:$R,13, FALSE)),"")</f>
        <v/>
      </c>
    </row>
    <row r="1093" spans="1:27" s="130" customFormat="1" ht="15" hidden="1" customHeight="1" outlineLevel="1">
      <c r="A1093" s="130" t="s">
        <v>9900</v>
      </c>
      <c r="B1093" s="130" t="s">
        <v>9901</v>
      </c>
      <c r="C1093" s="130" t="s">
        <v>9902</v>
      </c>
      <c r="D1093" s="130" t="s">
        <v>12128</v>
      </c>
      <c r="E1093" s="130" t="s">
        <v>18688</v>
      </c>
      <c r="F1093" s="169">
        <v>7.7195728972250147E-2</v>
      </c>
      <c r="G1093" s="132" t="str">
        <f ca="1">IFERROR(_xll.BQL($A1093, "cur_mkt_cap(currency=EUR)")/1000000, " ")</f>
        <v xml:space="preserve"> </v>
      </c>
      <c r="M1093" s="305">
        <f t="shared" si="46"/>
        <v>4.9945636645045835E-5</v>
      </c>
      <c r="N1093" s="223">
        <f t="shared" si="47"/>
        <v>8.4098495532968322E-4</v>
      </c>
      <c r="O1093" s="172" t="str">
        <f>IFERROR(IF(VLOOKUP($C1093,'MSCI Database'!$C:$R,2, FALSE)="","",VLOOKUP($C1093,'MSCI Database'!$C:$R,2, FALSE)),"")</f>
        <v>Banks</v>
      </c>
      <c r="P1093" s="186" t="str">
        <f>IFERROR(IF(VLOOKUP($C1093,'MSCI Database'!$C:$R,3, FALSE)="","",VLOOKUP($C1093,'MSCI Database'!$C:$R,3, FALSE)),"")</f>
        <v>A</v>
      </c>
      <c r="Q1093" s="164" t="str">
        <f>IFERROR(IF(VLOOKUP($C1093,'MSCI Database'!$C:$R,4, FALSE)="","",VLOOKUP($C1093,'MSCI Database'!$C:$R,4, FALSE)),"")</f>
        <v>1</v>
      </c>
      <c r="R1093" s="164">
        <f>IFERROR(IF(VLOOKUP($C1093,'MSCI Database'!$C:$R,5, FALSE)="","",VLOOKUP($C1093,'MSCI Database'!$C:$R,5, FALSE)),"")</f>
        <v>5.9</v>
      </c>
      <c r="S1093" s="164">
        <f>IFERROR(IF(VLOOKUP($C1093,'MSCI Database'!$C:$R,6, FALSE)="","",VLOOKUP($C1093,'MSCI Database'!$C:$R,6, FALSE)),"")</f>
        <v>3.5</v>
      </c>
      <c r="T1093" s="211">
        <f>IFERROR(IF(VLOOKUP($C1093,'MSCI Database'!$C:$R,7, FALSE)="","",VLOOKUP($C1093,'MSCI Database'!$C:$R,7, FALSE)),"")</f>
        <v>4.2</v>
      </c>
      <c r="U1093" s="164">
        <f>IFERROR(IF(VLOOKUP($C1093,'MSCI Database'!$C:$R,8, FALSE)="","",VLOOKUP($C1093,'MSCI Database'!$C:$R,8, FALSE)),"")</f>
        <v>5.0999999999999996</v>
      </c>
      <c r="V1093" s="175">
        <f>IFERROR(IF(VLOOKUP($C1093,'MSCI Database'!$C:$R,9, FALSE)="","",VLOOKUP($C1093,'MSCI Database'!$C:$R,9, FALSE)),"")</f>
        <v>4.5</v>
      </c>
      <c r="W1093" s="165">
        <f t="shared" ca="1" si="45"/>
        <v>0</v>
      </c>
      <c r="X1093" s="166">
        <f>IFERROR(IF(VLOOKUP($C1093,'MSCI Database'!$C:$R,10, FALSE)="","",VLOOKUP($C1093,'MSCI Database'!$C:$R,10, FALSE)),"")</f>
        <v>1664</v>
      </c>
      <c r="Y1093" s="133" t="str">
        <f>IFERROR(IF(VLOOKUP($C1093,'MSCI Database'!$C:$R,11, FALSE)="","",VLOOKUP($C1093,'MSCI Database'!$C:$R,11, FALSE)),"")</f>
        <v>2019</v>
      </c>
      <c r="Z1093" s="133" t="str">
        <f>IFERROR(IF(VLOOKUP($C1093,'MSCI Database'!$C:$R,12, FALSE)="","",VLOOKUP($C1093,'MSCI Database'!$C:$R,12, FALSE)),"")</f>
        <v>E.Segmt-Moderate</v>
      </c>
      <c r="AA1093" s="202" t="str">
        <f>IFERROR(IF(VLOOKUP($C1093,'MSCI Database'!$C:$R,13, FALSE)="","",VLOOKUP($C1093,'MSCI Database'!$C:$R,13, FALSE)),"")</f>
        <v/>
      </c>
    </row>
    <row r="1094" spans="1:27" s="130" customFormat="1" ht="15" hidden="1" customHeight="1" outlineLevel="1">
      <c r="A1094" s="130" t="s">
        <v>11223</v>
      </c>
      <c r="B1094" s="130" t="s">
        <v>11224</v>
      </c>
      <c r="C1094" s="130" t="s">
        <v>11225</v>
      </c>
      <c r="D1094" s="130" t="s">
        <v>12128</v>
      </c>
      <c r="E1094" s="130" t="s">
        <v>18673</v>
      </c>
      <c r="F1094" s="169">
        <v>7.7125565756376607E-2</v>
      </c>
      <c r="G1094" s="132" t="str">
        <f ca="1">IFERROR(_xll.BQL($A1094, "cur_mkt_cap(currency=EUR)")/1000000, " ")</f>
        <v xml:space="preserve"> </v>
      </c>
      <c r="M1094" s="305">
        <f t="shared" si="46"/>
        <v>4.9900241044375662E-5</v>
      </c>
      <c r="N1094" s="223">
        <f t="shared" si="47"/>
        <v>8.4022058390975131E-4</v>
      </c>
      <c r="O1094" s="172" t="str">
        <f>IFERROR(IF(VLOOKUP($C1094,'MSCI Database'!$C:$R,2, FALSE)="","",VLOOKUP($C1094,'MSCI Database'!$C:$R,2, FALSE)),"")</f>
        <v>Professional Services</v>
      </c>
      <c r="P1094" s="186" t="str">
        <f>IFERROR(IF(VLOOKUP($C1094,'MSCI Database'!$C:$R,3, FALSE)="","",VLOOKUP($C1094,'MSCI Database'!$C:$R,3, FALSE)),"")</f>
        <v>BB</v>
      </c>
      <c r="Q1094" s="164" t="str">
        <f>IFERROR(IF(VLOOKUP($C1094,'MSCI Database'!$C:$R,4, FALSE)="","",VLOOKUP($C1094,'MSCI Database'!$C:$R,4, FALSE)),"")</f>
        <v>0</v>
      </c>
      <c r="R1094" s="164">
        <f>IFERROR(IF(VLOOKUP($C1094,'MSCI Database'!$C:$R,5, FALSE)="","",VLOOKUP($C1094,'MSCI Database'!$C:$R,5, FALSE)),"")</f>
        <v>3.8</v>
      </c>
      <c r="S1094" s="164">
        <f>IFERROR(IF(VLOOKUP($C1094,'MSCI Database'!$C:$R,6, FALSE)="","",VLOOKUP($C1094,'MSCI Database'!$C:$R,6, FALSE)),"")</f>
        <v>4.9000000000000004</v>
      </c>
      <c r="T1094" s="211">
        <f>IFERROR(IF(VLOOKUP($C1094,'MSCI Database'!$C:$R,7, FALSE)="","",VLOOKUP($C1094,'MSCI Database'!$C:$R,7, FALSE)),"")</f>
        <v>2.1</v>
      </c>
      <c r="U1094" s="164">
        <f>IFERROR(IF(VLOOKUP($C1094,'MSCI Database'!$C:$R,8, FALSE)="","",VLOOKUP($C1094,'MSCI Database'!$C:$R,8, FALSE)),"")</f>
        <v>6.2</v>
      </c>
      <c r="V1094" s="175">
        <f>IFERROR(IF(VLOOKUP($C1094,'MSCI Database'!$C:$R,9, FALSE)="","",VLOOKUP($C1094,'MSCI Database'!$C:$R,9, FALSE)),"")</f>
        <v>4.0999999999999996</v>
      </c>
      <c r="W1094" s="165">
        <f t="shared" ca="1" si="45"/>
        <v>0</v>
      </c>
      <c r="X1094" s="166">
        <f>IFERROR(IF(VLOOKUP($C1094,'MSCI Database'!$C:$R,10, FALSE)="","",VLOOKUP($C1094,'MSCI Database'!$C:$R,10, FALSE)),"")</f>
        <v>15037</v>
      </c>
      <c r="Y1094" s="133" t="str">
        <f>IFERROR(IF(VLOOKUP($C1094,'MSCI Database'!$C:$R,11, FALSE)="","",VLOOKUP($C1094,'MSCI Database'!$C:$R,11, FALSE)),"")</f>
        <v>2019</v>
      </c>
      <c r="Z1094" s="133" t="str">
        <f>IFERROR(IF(VLOOKUP($C1094,'MSCI Database'!$C:$R,12, FALSE)="","",VLOOKUP($C1094,'MSCI Database'!$C:$R,12, FALSE)),"")</f>
        <v>Reported</v>
      </c>
      <c r="AA1094" s="202" t="str">
        <f>IFERROR(IF(VLOOKUP($C1094,'MSCI Database'!$C:$R,13, FALSE)="","",VLOOKUP($C1094,'MSCI Database'!$C:$R,13, FALSE)),"")</f>
        <v/>
      </c>
    </row>
    <row r="1095" spans="1:27" s="130" customFormat="1" ht="15" hidden="1" customHeight="1" outlineLevel="1">
      <c r="A1095" s="130" t="s">
        <v>10320</v>
      </c>
      <c r="B1095" s="130" t="s">
        <v>10321</v>
      </c>
      <c r="C1095" s="130" t="s">
        <v>10322</v>
      </c>
      <c r="D1095" s="130" t="s">
        <v>12128</v>
      </c>
      <c r="E1095" s="130" t="s">
        <v>12133</v>
      </c>
      <c r="F1095" s="169">
        <v>7.6862207966854959E-2</v>
      </c>
      <c r="G1095" s="132" t="str">
        <f ca="1">IFERROR(_xll.BQL($A1095, "cur_mkt_cap(currency=EUR)")/1000000, " ")</f>
        <v xml:space="preserve"> </v>
      </c>
      <c r="M1095" s="305">
        <f t="shared" si="46"/>
        <v>4.9729848554555151E-5</v>
      </c>
      <c r="N1095" s="223">
        <f t="shared" si="47"/>
        <v>8.3735151405568979E-4</v>
      </c>
      <c r="O1095" s="172" t="str">
        <f>IFERROR(IF(VLOOKUP($C1095,'MSCI Database'!$C:$R,2, FALSE)="","",VLOOKUP($C1095,'MSCI Database'!$C:$R,2, FALSE)),"")</f>
        <v>Biotechnology</v>
      </c>
      <c r="P1095" s="186" t="str">
        <f>IFERROR(IF(VLOOKUP($C1095,'MSCI Database'!$C:$R,3, FALSE)="","",VLOOKUP($C1095,'MSCI Database'!$C:$R,3, FALSE)),"")</f>
        <v>BB</v>
      </c>
      <c r="Q1095" s="164" t="str">
        <f>IFERROR(IF(VLOOKUP($C1095,'MSCI Database'!$C:$R,4, FALSE)="","",VLOOKUP($C1095,'MSCI Database'!$C:$R,4, FALSE)),"")</f>
        <v>0</v>
      </c>
      <c r="R1095" s="164">
        <f>IFERROR(IF(VLOOKUP($C1095,'MSCI Database'!$C:$R,5, FALSE)="","",VLOOKUP($C1095,'MSCI Database'!$C:$R,5, FALSE)),"")</f>
        <v>4.0999999999999996</v>
      </c>
      <c r="S1095" s="164">
        <f>IFERROR(IF(VLOOKUP($C1095,'MSCI Database'!$C:$R,6, FALSE)="","",VLOOKUP($C1095,'MSCI Database'!$C:$R,6, FALSE)),"")</f>
        <v>4.9000000000000004</v>
      </c>
      <c r="T1095" s="211">
        <f>IFERROR(IF(VLOOKUP($C1095,'MSCI Database'!$C:$R,7, FALSE)="","",VLOOKUP($C1095,'MSCI Database'!$C:$R,7, FALSE)),"")</f>
        <v>4.0999999999999996</v>
      </c>
      <c r="U1095" s="164">
        <f>IFERROR(IF(VLOOKUP($C1095,'MSCI Database'!$C:$R,8, FALSE)="","",VLOOKUP($C1095,'MSCI Database'!$C:$R,8, FALSE)),"")</f>
        <v>5</v>
      </c>
      <c r="V1095" s="175">
        <f>IFERROR(IF(VLOOKUP($C1095,'MSCI Database'!$C:$R,9, FALSE)="","",VLOOKUP($C1095,'MSCI Database'!$C:$R,9, FALSE)),"")</f>
        <v>4.5</v>
      </c>
      <c r="W1095" s="165">
        <f t="shared" ca="1" si="45"/>
        <v>0</v>
      </c>
      <c r="X1095" s="166" t="str">
        <f>IFERROR(IF(VLOOKUP($C1095,'MSCI Database'!$C:$R,10, FALSE)="","",VLOOKUP($C1095,'MSCI Database'!$C:$R,10, FALSE)),"")</f>
        <v/>
      </c>
      <c r="Y1095" s="133" t="str">
        <f>IFERROR(IF(VLOOKUP($C1095,'MSCI Database'!$C:$R,11, FALSE)="","",VLOOKUP($C1095,'MSCI Database'!$C:$R,11, FALSE)),"")</f>
        <v>2019</v>
      </c>
      <c r="Z1095" s="133" t="str">
        <f>IFERROR(IF(VLOOKUP($C1095,'MSCI Database'!$C:$R,12, FALSE)="","",VLOOKUP($C1095,'MSCI Database'!$C:$R,12, FALSE)),"")</f>
        <v/>
      </c>
      <c r="AA1095" s="202" t="str">
        <f>IFERROR(IF(VLOOKUP($C1095,'MSCI Database'!$C:$R,13, FALSE)="","",VLOOKUP($C1095,'MSCI Database'!$C:$R,13, FALSE)),"")</f>
        <v/>
      </c>
    </row>
    <row r="1096" spans="1:27" s="130" customFormat="1" ht="15" hidden="1" customHeight="1" outlineLevel="1">
      <c r="A1096" s="130" t="s">
        <v>10858</v>
      </c>
      <c r="B1096" s="130" t="s">
        <v>10859</v>
      </c>
      <c r="C1096" s="130" t="s">
        <v>10860</v>
      </c>
      <c r="D1096" s="130" t="s">
        <v>12128</v>
      </c>
      <c r="E1096" s="130" t="s">
        <v>12133</v>
      </c>
      <c r="F1096" s="169">
        <v>7.6803791533729474E-2</v>
      </c>
      <c r="G1096" s="132" t="str">
        <f ca="1">IFERROR(_xll.BQL($A1096, "cur_mkt_cap(currency=EUR)")/1000000, " ")</f>
        <v xml:space="preserve"> </v>
      </c>
      <c r="M1096" s="305">
        <f t="shared" si="46"/>
        <v>4.9692053122322965E-5</v>
      </c>
      <c r="N1096" s="223">
        <f t="shared" si="47"/>
        <v>8.3671511432144784E-4</v>
      </c>
      <c r="O1096" s="172" t="str">
        <f>IFERROR(IF(VLOOKUP($C1096,'MSCI Database'!$C:$R,2, FALSE)="","",VLOOKUP($C1096,'MSCI Database'!$C:$R,2, FALSE)),"")</f>
        <v>Health Care Providers &amp; Services</v>
      </c>
      <c r="P1096" s="186" t="str">
        <f>IFERROR(IF(VLOOKUP($C1096,'MSCI Database'!$C:$R,3, FALSE)="","",VLOOKUP($C1096,'MSCI Database'!$C:$R,3, FALSE)),"")</f>
        <v>AA</v>
      </c>
      <c r="Q1096" s="164" t="str">
        <f>IFERROR(IF(VLOOKUP($C1096,'MSCI Database'!$C:$R,4, FALSE)="","",VLOOKUP($C1096,'MSCI Database'!$C:$R,4, FALSE)),"")</f>
        <v>1</v>
      </c>
      <c r="R1096" s="164">
        <f>IFERROR(IF(VLOOKUP($C1096,'MSCI Database'!$C:$R,5, FALSE)="","",VLOOKUP($C1096,'MSCI Database'!$C:$R,5, FALSE)),"")</f>
        <v>8.1</v>
      </c>
      <c r="S1096" s="164">
        <f>IFERROR(IF(VLOOKUP($C1096,'MSCI Database'!$C:$R,6, FALSE)="","",VLOOKUP($C1096,'MSCI Database'!$C:$R,6, FALSE)),"")</f>
        <v>8</v>
      </c>
      <c r="T1096" s="211">
        <f>IFERROR(IF(VLOOKUP($C1096,'MSCI Database'!$C:$R,7, FALSE)="","",VLOOKUP($C1096,'MSCI Database'!$C:$R,7, FALSE)),"")</f>
        <v>6.4</v>
      </c>
      <c r="U1096" s="164">
        <f>IFERROR(IF(VLOOKUP($C1096,'MSCI Database'!$C:$R,8, FALSE)="","",VLOOKUP($C1096,'MSCI Database'!$C:$R,8, FALSE)),"")</f>
        <v>6.7</v>
      </c>
      <c r="V1096" s="175">
        <f>IFERROR(IF(VLOOKUP($C1096,'MSCI Database'!$C:$R,9, FALSE)="","",VLOOKUP($C1096,'MSCI Database'!$C:$R,9, FALSE)),"")</f>
        <v>6.7</v>
      </c>
      <c r="W1096" s="165">
        <f t="shared" ca="1" si="45"/>
        <v>0</v>
      </c>
      <c r="X1096" s="166">
        <f>IFERROR(IF(VLOOKUP($C1096,'MSCI Database'!$C:$R,10, FALSE)="","",VLOOKUP($C1096,'MSCI Database'!$C:$R,10, FALSE)),"")</f>
        <v>219767</v>
      </c>
      <c r="Y1096" s="133" t="str">
        <f>IFERROR(IF(VLOOKUP($C1096,'MSCI Database'!$C:$R,11, FALSE)="","",VLOOKUP($C1096,'MSCI Database'!$C:$R,11, FALSE)),"")</f>
        <v>2019</v>
      </c>
      <c r="Z1096" s="133" t="str">
        <f>IFERROR(IF(VLOOKUP($C1096,'MSCI Database'!$C:$R,12, FALSE)="","",VLOOKUP($C1096,'MSCI Database'!$C:$R,12, FALSE)),"")</f>
        <v>E.Segmt-Low</v>
      </c>
      <c r="AA1096" s="202" t="str">
        <f>IFERROR(IF(VLOOKUP($C1096,'MSCI Database'!$C:$R,13, FALSE)="","",VLOOKUP($C1096,'MSCI Database'!$C:$R,13, FALSE)),"")</f>
        <v/>
      </c>
    </row>
    <row r="1097" spans="1:27" s="130" customFormat="1" ht="15" hidden="1" customHeight="1" outlineLevel="1">
      <c r="A1097" s="130" t="s">
        <v>11699</v>
      </c>
      <c r="B1097" s="130" t="s">
        <v>11700</v>
      </c>
      <c r="C1097" s="130" t="s">
        <v>11701</v>
      </c>
      <c r="D1097" s="130" t="s">
        <v>12128</v>
      </c>
      <c r="E1097" s="130" t="s">
        <v>18682</v>
      </c>
      <c r="F1097" s="169">
        <v>7.657920574681118E-2</v>
      </c>
      <c r="G1097" s="132" t="str">
        <f ca="1">IFERROR(_xll.BQL($A1097, "cur_mkt_cap(currency=EUR)")/1000000, " ")</f>
        <v xml:space="preserve"> </v>
      </c>
      <c r="M1097" s="305">
        <f t="shared" si="46"/>
        <v>4.9546746118186823E-5</v>
      </c>
      <c r="N1097" s="223">
        <f t="shared" si="47"/>
        <v>8.3426843403882418E-4</v>
      </c>
      <c r="O1097" s="172" t="str">
        <f>IFERROR(IF(VLOOKUP($C1097,'MSCI Database'!$C:$R,2, FALSE)="","",VLOOKUP($C1097,'MSCI Database'!$C:$R,2, FALSE)),"")</f>
        <v>Auto Components</v>
      </c>
      <c r="P1097" s="186" t="str">
        <f>IFERROR(IF(VLOOKUP($C1097,'MSCI Database'!$C:$R,3, FALSE)="","",VLOOKUP($C1097,'MSCI Database'!$C:$R,3, FALSE)),"")</f>
        <v>BBB</v>
      </c>
      <c r="Q1097" s="164" t="str">
        <f>IFERROR(IF(VLOOKUP($C1097,'MSCI Database'!$C:$R,4, FALSE)="","",VLOOKUP($C1097,'MSCI Database'!$C:$R,4, FALSE)),"")</f>
        <v>0</v>
      </c>
      <c r="R1097" s="164">
        <f>IFERROR(IF(VLOOKUP($C1097,'MSCI Database'!$C:$R,5, FALSE)="","",VLOOKUP($C1097,'MSCI Database'!$C:$R,5, FALSE)),"")</f>
        <v>5</v>
      </c>
      <c r="S1097" s="164">
        <f>IFERROR(IF(VLOOKUP($C1097,'MSCI Database'!$C:$R,6, FALSE)="","",VLOOKUP($C1097,'MSCI Database'!$C:$R,6, FALSE)),"")</f>
        <v>4.5</v>
      </c>
      <c r="T1097" s="211">
        <f>IFERROR(IF(VLOOKUP($C1097,'MSCI Database'!$C:$R,7, FALSE)="","",VLOOKUP($C1097,'MSCI Database'!$C:$R,7, FALSE)),"")</f>
        <v>3.1</v>
      </c>
      <c r="U1097" s="164">
        <f>IFERROR(IF(VLOOKUP($C1097,'MSCI Database'!$C:$R,8, FALSE)="","",VLOOKUP($C1097,'MSCI Database'!$C:$R,8, FALSE)),"")</f>
        <v>5.8</v>
      </c>
      <c r="V1097" s="175">
        <f>IFERROR(IF(VLOOKUP($C1097,'MSCI Database'!$C:$R,9, FALSE)="","",VLOOKUP($C1097,'MSCI Database'!$C:$R,9, FALSE)),"")</f>
        <v>4.5</v>
      </c>
      <c r="W1097" s="165">
        <f t="shared" ca="1" si="45"/>
        <v>0</v>
      </c>
      <c r="X1097" s="166">
        <f>IFERROR(IF(VLOOKUP($C1097,'MSCI Database'!$C:$R,10, FALSE)="","",VLOOKUP($C1097,'MSCI Database'!$C:$R,10, FALSE)),"")</f>
        <v>37820</v>
      </c>
      <c r="Y1097" s="133" t="str">
        <f>IFERROR(IF(VLOOKUP($C1097,'MSCI Database'!$C:$R,11, FALSE)="","",VLOOKUP($C1097,'MSCI Database'!$C:$R,11, FALSE)),"")</f>
        <v>2019</v>
      </c>
      <c r="Z1097" s="133" t="str">
        <f>IFERROR(IF(VLOOKUP($C1097,'MSCI Database'!$C:$R,12, FALSE)="","",VLOOKUP($C1097,'MSCI Database'!$C:$R,12, FALSE)),"")</f>
        <v>Reported</v>
      </c>
      <c r="AA1097" s="202" t="str">
        <f>IFERROR(IF(VLOOKUP($C1097,'MSCI Database'!$C:$R,13, FALSE)="","",VLOOKUP($C1097,'MSCI Database'!$C:$R,13, FALSE)),"")</f>
        <v/>
      </c>
    </row>
    <row r="1098" spans="1:27" s="130" customFormat="1" ht="15" hidden="1" customHeight="1" outlineLevel="1">
      <c r="A1098" s="130" t="s">
        <v>9226</v>
      </c>
      <c r="B1098" s="130" t="s">
        <v>9227</v>
      </c>
      <c r="C1098" s="130" t="s">
        <v>9228</v>
      </c>
      <c r="D1098" s="130" t="s">
        <v>12128</v>
      </c>
      <c r="E1098" s="130" t="s">
        <v>12133</v>
      </c>
      <c r="F1098" s="169">
        <v>7.6439125680021203E-2</v>
      </c>
      <c r="G1098" s="132" t="str">
        <f ca="1">IFERROR(_xll.BQL($A1098, "cur_mkt_cap(currency=EUR)")/1000000, " ")</f>
        <v xml:space="preserve"> </v>
      </c>
      <c r="M1098" s="305">
        <f t="shared" si="46"/>
        <v>4.9456114314973715E-5</v>
      </c>
      <c r="N1098" s="223">
        <f t="shared" si="47"/>
        <v>8.3274237514566576E-4</v>
      </c>
      <c r="O1098" s="172" t="str">
        <f>IFERROR(IF(VLOOKUP($C1098,'MSCI Database'!$C:$R,2, FALSE)="","",VLOOKUP($C1098,'MSCI Database'!$C:$R,2, FALSE)),"")</f>
        <v>Health Care Equipment &amp; Supplies</v>
      </c>
      <c r="P1098" s="186" t="str">
        <f>IFERROR(IF(VLOOKUP($C1098,'MSCI Database'!$C:$R,3, FALSE)="","",VLOOKUP($C1098,'MSCI Database'!$C:$R,3, FALSE)),"")</f>
        <v>A</v>
      </c>
      <c r="Q1098" s="164" t="str">
        <f>IFERROR(IF(VLOOKUP($C1098,'MSCI Database'!$C:$R,4, FALSE)="","",VLOOKUP($C1098,'MSCI Database'!$C:$R,4, FALSE)),"")</f>
        <v>1</v>
      </c>
      <c r="R1098" s="164">
        <f>IFERROR(IF(VLOOKUP($C1098,'MSCI Database'!$C:$R,5, FALSE)="","",VLOOKUP($C1098,'MSCI Database'!$C:$R,5, FALSE)),"")</f>
        <v>7.1</v>
      </c>
      <c r="S1098" s="164">
        <f>IFERROR(IF(VLOOKUP($C1098,'MSCI Database'!$C:$R,6, FALSE)="","",VLOOKUP($C1098,'MSCI Database'!$C:$R,6, FALSE)),"")</f>
        <v>6.3</v>
      </c>
      <c r="T1098" s="211">
        <f>IFERROR(IF(VLOOKUP($C1098,'MSCI Database'!$C:$R,7, FALSE)="","",VLOOKUP($C1098,'MSCI Database'!$C:$R,7, FALSE)),"")</f>
        <v>6.4</v>
      </c>
      <c r="U1098" s="164">
        <f>IFERROR(IF(VLOOKUP($C1098,'MSCI Database'!$C:$R,8, FALSE)="","",VLOOKUP($C1098,'MSCI Database'!$C:$R,8, FALSE)),"")</f>
        <v>5.8</v>
      </c>
      <c r="V1098" s="175">
        <f>IFERROR(IF(VLOOKUP($C1098,'MSCI Database'!$C:$R,9, FALSE)="","",VLOOKUP($C1098,'MSCI Database'!$C:$R,9, FALSE)),"")</f>
        <v>6.2</v>
      </c>
      <c r="W1098" s="165">
        <f t="shared" ca="1" si="45"/>
        <v>0</v>
      </c>
      <c r="X1098" s="166">
        <f>IFERROR(IF(VLOOKUP($C1098,'MSCI Database'!$C:$R,10, FALSE)="","",VLOOKUP($C1098,'MSCI Database'!$C:$R,10, FALSE)),"")</f>
        <v>4016</v>
      </c>
      <c r="Y1098" s="133" t="str">
        <f>IFERROR(IF(VLOOKUP($C1098,'MSCI Database'!$C:$R,11, FALSE)="","",VLOOKUP($C1098,'MSCI Database'!$C:$R,11, FALSE)),"")</f>
        <v>2019</v>
      </c>
      <c r="Z1098" s="133" t="str">
        <f>IFERROR(IF(VLOOKUP($C1098,'MSCI Database'!$C:$R,12, FALSE)="","",VLOOKUP($C1098,'MSCI Database'!$C:$R,12, FALSE)),"")</f>
        <v>E.Segmt-Moderately Low</v>
      </c>
      <c r="AA1098" s="202" t="str">
        <f>IFERROR(IF(VLOOKUP($C1098,'MSCI Database'!$C:$R,13, FALSE)="","",VLOOKUP($C1098,'MSCI Database'!$C:$R,13, FALSE)),"")</f>
        <v/>
      </c>
    </row>
    <row r="1099" spans="1:27" s="130" customFormat="1" ht="15" hidden="1" customHeight="1" outlineLevel="1">
      <c r="A1099" s="130" t="s">
        <v>9238</v>
      </c>
      <c r="B1099" s="130" t="s">
        <v>9239</v>
      </c>
      <c r="C1099" s="130" t="s">
        <v>9240</v>
      </c>
      <c r="D1099" s="130" t="s">
        <v>12128</v>
      </c>
      <c r="E1099" s="130" t="s">
        <v>18689</v>
      </c>
      <c r="F1099" s="169">
        <v>7.6047242848166288E-2</v>
      </c>
      <c r="G1099" s="132" t="str">
        <f ca="1">IFERROR(_xll.BQL($A1099, "cur_mkt_cap(currency=EUR)")/1000000, " ")</f>
        <v xml:space="preserve"> </v>
      </c>
      <c r="M1099" s="305">
        <f t="shared" si="46"/>
        <v>4.9202566122763584E-5</v>
      </c>
      <c r="N1099" s="223">
        <f t="shared" si="47"/>
        <v>8.2847312903283426E-4</v>
      </c>
      <c r="O1099" s="172" t="str">
        <f>IFERROR(IF(VLOOKUP($C1099,'MSCI Database'!$C:$R,2, FALSE)="","",VLOOKUP($C1099,'MSCI Database'!$C:$R,2, FALSE)),"")</f>
        <v>Software &amp; Services</v>
      </c>
      <c r="P1099" s="186" t="str">
        <f>IFERROR(IF(VLOOKUP($C1099,'MSCI Database'!$C:$R,3, FALSE)="","",VLOOKUP($C1099,'MSCI Database'!$C:$R,3, FALSE)),"")</f>
        <v>A</v>
      </c>
      <c r="Q1099" s="164" t="str">
        <f>IFERROR(IF(VLOOKUP($C1099,'MSCI Database'!$C:$R,4, FALSE)="","",VLOOKUP($C1099,'MSCI Database'!$C:$R,4, FALSE)),"")</f>
        <v>0</v>
      </c>
      <c r="R1099" s="164">
        <f>IFERROR(IF(VLOOKUP($C1099,'MSCI Database'!$C:$R,5, FALSE)="","",VLOOKUP($C1099,'MSCI Database'!$C:$R,5, FALSE)),"")</f>
        <v>6.5</v>
      </c>
      <c r="S1099" s="164">
        <f>IFERROR(IF(VLOOKUP($C1099,'MSCI Database'!$C:$R,6, FALSE)="","",VLOOKUP($C1099,'MSCI Database'!$C:$R,6, FALSE)),"")</f>
        <v>5.3</v>
      </c>
      <c r="T1099" s="211">
        <f>IFERROR(IF(VLOOKUP($C1099,'MSCI Database'!$C:$R,7, FALSE)="","",VLOOKUP($C1099,'MSCI Database'!$C:$R,7, FALSE)),"")</f>
        <v>5</v>
      </c>
      <c r="U1099" s="164">
        <f>IFERROR(IF(VLOOKUP($C1099,'MSCI Database'!$C:$R,8, FALSE)="","",VLOOKUP($C1099,'MSCI Database'!$C:$R,8, FALSE)),"")</f>
        <v>3.8</v>
      </c>
      <c r="V1099" s="175">
        <f>IFERROR(IF(VLOOKUP($C1099,'MSCI Database'!$C:$R,9, FALSE)="","",VLOOKUP($C1099,'MSCI Database'!$C:$R,9, FALSE)),"")</f>
        <v>4.5999999999999996</v>
      </c>
      <c r="W1099" s="165">
        <f t="shared" ca="1" si="45"/>
        <v>0</v>
      </c>
      <c r="X1099" s="166">
        <f>IFERROR(IF(VLOOKUP($C1099,'MSCI Database'!$C:$R,10, FALSE)="","",VLOOKUP($C1099,'MSCI Database'!$C:$R,10, FALSE)),"")</f>
        <v>36756</v>
      </c>
      <c r="Y1099" s="133" t="str">
        <f>IFERROR(IF(VLOOKUP($C1099,'MSCI Database'!$C:$R,11, FALSE)="","",VLOOKUP($C1099,'MSCI Database'!$C:$R,11, FALSE)),"")</f>
        <v>2019</v>
      </c>
      <c r="Z1099" s="133" t="str">
        <f>IFERROR(IF(VLOOKUP($C1099,'MSCI Database'!$C:$R,12, FALSE)="","",VLOOKUP($C1099,'MSCI Database'!$C:$R,12, FALSE)),"")</f>
        <v>Reported</v>
      </c>
      <c r="AA1099" s="202" t="str">
        <f>IFERROR(IF(VLOOKUP($C1099,'MSCI Database'!$C:$R,13, FALSE)="","",VLOOKUP($C1099,'MSCI Database'!$C:$R,13, FALSE)),"")</f>
        <v/>
      </c>
    </row>
    <row r="1100" spans="1:27" s="130" customFormat="1" ht="15" hidden="1" customHeight="1" outlineLevel="1">
      <c r="A1100" s="130" t="s">
        <v>9214</v>
      </c>
      <c r="B1100" s="130" t="s">
        <v>9215</v>
      </c>
      <c r="C1100" s="130" t="s">
        <v>9216</v>
      </c>
      <c r="D1100" s="130" t="s">
        <v>12128</v>
      </c>
      <c r="E1100" s="130" t="s">
        <v>18673</v>
      </c>
      <c r="F1100" s="169">
        <v>7.5976945020512054E-2</v>
      </c>
      <c r="G1100" s="132" t="str">
        <f ca="1">IFERROR(_xll.BQL($A1100, "cur_mkt_cap(currency=EUR)")/1000000, " ")</f>
        <v xml:space="preserve"> </v>
      </c>
      <c r="M1100" s="305">
        <f t="shared" si="46"/>
        <v>4.9157083428271294E-5</v>
      </c>
      <c r="N1100" s="223">
        <f t="shared" si="47"/>
        <v>8.2770729112655809E-4</v>
      </c>
      <c r="O1100" s="172" t="str">
        <f>IFERROR(IF(VLOOKUP($C1100,'MSCI Database'!$C:$R,2, FALSE)="","",VLOOKUP($C1100,'MSCI Database'!$C:$R,2, FALSE)),"")</f>
        <v>Construction &amp; Farm Machinery &amp; Heavy Trucks</v>
      </c>
      <c r="P1100" s="186" t="str">
        <f>IFERROR(IF(VLOOKUP($C1100,'MSCI Database'!$C:$R,3, FALSE)="","",VLOOKUP($C1100,'MSCI Database'!$C:$R,3, FALSE)),"")</f>
        <v>A</v>
      </c>
      <c r="Q1100" s="164" t="str">
        <f>IFERROR(IF(VLOOKUP($C1100,'MSCI Database'!$C:$R,4, FALSE)="","",VLOOKUP($C1100,'MSCI Database'!$C:$R,4, FALSE)),"")</f>
        <v>0</v>
      </c>
      <c r="R1100" s="164">
        <f>IFERROR(IF(VLOOKUP($C1100,'MSCI Database'!$C:$R,5, FALSE)="","",VLOOKUP($C1100,'MSCI Database'!$C:$R,5, FALSE)),"")</f>
        <v>6.9</v>
      </c>
      <c r="S1100" s="164">
        <f>IFERROR(IF(VLOOKUP($C1100,'MSCI Database'!$C:$R,6, FALSE)="","",VLOOKUP($C1100,'MSCI Database'!$C:$R,6, FALSE)),"")</f>
        <v>3.4</v>
      </c>
      <c r="T1100" s="211">
        <f>IFERROR(IF(VLOOKUP($C1100,'MSCI Database'!$C:$R,7, FALSE)="","",VLOOKUP($C1100,'MSCI Database'!$C:$R,7, FALSE)),"")</f>
        <v>5.5</v>
      </c>
      <c r="U1100" s="164">
        <f>IFERROR(IF(VLOOKUP($C1100,'MSCI Database'!$C:$R,8, FALSE)="","",VLOOKUP($C1100,'MSCI Database'!$C:$R,8, FALSE)),"")</f>
        <v>6.4</v>
      </c>
      <c r="V1100" s="175">
        <f>IFERROR(IF(VLOOKUP($C1100,'MSCI Database'!$C:$R,9, FALSE)="","",VLOOKUP($C1100,'MSCI Database'!$C:$R,9, FALSE)),"")</f>
        <v>5.4</v>
      </c>
      <c r="W1100" s="165">
        <f t="shared" ca="1" si="45"/>
        <v>0</v>
      </c>
      <c r="X1100" s="166">
        <f>IFERROR(IF(VLOOKUP($C1100,'MSCI Database'!$C:$R,10, FALSE)="","",VLOOKUP($C1100,'MSCI Database'!$C:$R,10, FALSE)),"")</f>
        <v>56705</v>
      </c>
      <c r="Y1100" s="133" t="str">
        <f>IFERROR(IF(VLOOKUP($C1100,'MSCI Database'!$C:$R,11, FALSE)="","",VLOOKUP($C1100,'MSCI Database'!$C:$R,11, FALSE)),"")</f>
        <v>2019</v>
      </c>
      <c r="Z1100" s="133" t="str">
        <f>IFERROR(IF(VLOOKUP($C1100,'MSCI Database'!$C:$R,12, FALSE)="","",VLOOKUP($C1100,'MSCI Database'!$C:$R,12, FALSE)),"")</f>
        <v>E.Segmt-Moderate</v>
      </c>
      <c r="AA1100" s="202" t="str">
        <f>IFERROR(IF(VLOOKUP($C1100,'MSCI Database'!$C:$R,13, FALSE)="","",VLOOKUP($C1100,'MSCI Database'!$C:$R,13, FALSE)),"")</f>
        <v/>
      </c>
    </row>
    <row r="1101" spans="1:27" s="130" customFormat="1" ht="15" hidden="1" customHeight="1" outlineLevel="1">
      <c r="A1101" s="130" t="s">
        <v>11626</v>
      </c>
      <c r="B1101" s="130" t="s">
        <v>11627</v>
      </c>
      <c r="C1101" s="130" t="s">
        <v>11628</v>
      </c>
      <c r="D1101" s="130" t="s">
        <v>12128</v>
      </c>
      <c r="E1101" s="130" t="s">
        <v>18673</v>
      </c>
      <c r="F1101" s="169">
        <v>7.5912488836170383E-2</v>
      </c>
      <c r="G1101" s="132" t="str">
        <f ca="1">IFERROR(_xll.BQL($A1101, "cur_mkt_cap(currency=EUR)")/1000000, " ")</f>
        <v xml:space="preserve"> </v>
      </c>
      <c r="M1101" s="305">
        <f t="shared" si="46"/>
        <v>4.911538027700223E-5</v>
      </c>
      <c r="N1101" s="223">
        <f t="shared" si="47"/>
        <v>8.2700509319370624E-4</v>
      </c>
      <c r="O1101" s="172" t="str">
        <f>IFERROR(IF(VLOOKUP($C1101,'MSCI Database'!$C:$R,2, FALSE)="","",VLOOKUP($C1101,'MSCI Database'!$C:$R,2, FALSE)),"")</f>
        <v>Professional Services</v>
      </c>
      <c r="P1101" s="186" t="str">
        <f>IFERROR(IF(VLOOKUP($C1101,'MSCI Database'!$C:$R,3, FALSE)="","",VLOOKUP($C1101,'MSCI Database'!$C:$R,3, FALSE)),"")</f>
        <v>BBB</v>
      </c>
      <c r="Q1101" s="164" t="str">
        <f>IFERROR(IF(VLOOKUP($C1101,'MSCI Database'!$C:$R,4, FALSE)="","",VLOOKUP($C1101,'MSCI Database'!$C:$R,4, FALSE)),"")</f>
        <v>0</v>
      </c>
      <c r="R1101" s="164">
        <f>IFERROR(IF(VLOOKUP($C1101,'MSCI Database'!$C:$R,5, FALSE)="","",VLOOKUP($C1101,'MSCI Database'!$C:$R,5, FALSE)),"")</f>
        <v>4.5</v>
      </c>
      <c r="S1101" s="164">
        <f>IFERROR(IF(VLOOKUP($C1101,'MSCI Database'!$C:$R,6, FALSE)="","",VLOOKUP($C1101,'MSCI Database'!$C:$R,6, FALSE)),"")</f>
        <v>6.4</v>
      </c>
      <c r="T1101" s="211">
        <f>IFERROR(IF(VLOOKUP($C1101,'MSCI Database'!$C:$R,7, FALSE)="","",VLOOKUP($C1101,'MSCI Database'!$C:$R,7, FALSE)),"")</f>
        <v>4.9000000000000004</v>
      </c>
      <c r="U1101" s="164">
        <f>IFERROR(IF(VLOOKUP($C1101,'MSCI Database'!$C:$R,8, FALSE)="","",VLOOKUP($C1101,'MSCI Database'!$C:$R,8, FALSE)),"")</f>
        <v>5.7</v>
      </c>
      <c r="V1101" s="175">
        <f>IFERROR(IF(VLOOKUP($C1101,'MSCI Database'!$C:$R,9, FALSE)="","",VLOOKUP($C1101,'MSCI Database'!$C:$R,9, FALSE)),"")</f>
        <v>5.3</v>
      </c>
      <c r="W1101" s="165">
        <f t="shared" ca="1" si="45"/>
        <v>0</v>
      </c>
      <c r="X1101" s="166">
        <f>IFERROR(IF(VLOOKUP($C1101,'MSCI Database'!$C:$R,10, FALSE)="","",VLOOKUP($C1101,'MSCI Database'!$C:$R,10, FALSE)),"")</f>
        <v>2198</v>
      </c>
      <c r="Y1101" s="133" t="str">
        <f>IFERROR(IF(VLOOKUP($C1101,'MSCI Database'!$C:$R,11, FALSE)="","",VLOOKUP($C1101,'MSCI Database'!$C:$R,11, FALSE)),"")</f>
        <v>2019</v>
      </c>
      <c r="Z1101" s="133" t="str">
        <f>IFERROR(IF(VLOOKUP($C1101,'MSCI Database'!$C:$R,12, FALSE)="","",VLOOKUP($C1101,'MSCI Database'!$C:$R,12, FALSE)),"")</f>
        <v>E.Segmt-Moderate</v>
      </c>
      <c r="AA1101" s="202" t="str">
        <f>IFERROR(IF(VLOOKUP($C1101,'MSCI Database'!$C:$R,13, FALSE)="","",VLOOKUP($C1101,'MSCI Database'!$C:$R,13, FALSE)),"")</f>
        <v/>
      </c>
    </row>
    <row r="1102" spans="1:27" s="130" customFormat="1" ht="15" hidden="1" customHeight="1" outlineLevel="1">
      <c r="A1102" s="130" t="s">
        <v>9321</v>
      </c>
      <c r="B1102" s="130" t="s">
        <v>9322</v>
      </c>
      <c r="C1102" s="130" t="s">
        <v>9323</v>
      </c>
      <c r="D1102" s="130" t="s">
        <v>12128</v>
      </c>
      <c r="E1102" s="130" t="s">
        <v>18674</v>
      </c>
      <c r="F1102" s="169">
        <v>7.586753358111295E-2</v>
      </c>
      <c r="G1102" s="132" t="str">
        <f ca="1">IFERROR(_xll.BQL($A1102, "cur_mkt_cap(currency=EUR)")/1000000, " ")</f>
        <v xml:space="preserve"> </v>
      </c>
      <c r="M1102" s="305">
        <f t="shared" si="46"/>
        <v>4.9086294226980071E-5</v>
      </c>
      <c r="N1102" s="223">
        <f t="shared" si="47"/>
        <v>8.2651534209387666E-4</v>
      </c>
      <c r="O1102" s="172" t="str">
        <f>IFERROR(IF(VLOOKUP($C1102,'MSCI Database'!$C:$R,2, FALSE)="","",VLOOKUP($C1102,'MSCI Database'!$C:$R,2, FALSE)),"")</f>
        <v>Food Products</v>
      </c>
      <c r="P1102" s="186" t="str">
        <f>IFERROR(IF(VLOOKUP($C1102,'MSCI Database'!$C:$R,3, FALSE)="","",VLOOKUP($C1102,'MSCI Database'!$C:$R,3, FALSE)),"")</f>
        <v>BBB</v>
      </c>
      <c r="Q1102" s="164" t="str">
        <f>IFERROR(IF(VLOOKUP($C1102,'MSCI Database'!$C:$R,4, FALSE)="","",VLOOKUP($C1102,'MSCI Database'!$C:$R,4, FALSE)),"")</f>
        <v>0</v>
      </c>
      <c r="R1102" s="164">
        <f>IFERROR(IF(VLOOKUP($C1102,'MSCI Database'!$C:$R,5, FALSE)="","",VLOOKUP($C1102,'MSCI Database'!$C:$R,5, FALSE)),"")</f>
        <v>5.0999999999999996</v>
      </c>
      <c r="S1102" s="164">
        <f>IFERROR(IF(VLOOKUP($C1102,'MSCI Database'!$C:$R,6, FALSE)="","",VLOOKUP($C1102,'MSCI Database'!$C:$R,6, FALSE)),"")</f>
        <v>1.6</v>
      </c>
      <c r="T1102" s="211">
        <f>IFERROR(IF(VLOOKUP($C1102,'MSCI Database'!$C:$R,7, FALSE)="","",VLOOKUP($C1102,'MSCI Database'!$C:$R,7, FALSE)),"")</f>
        <v>5.8</v>
      </c>
      <c r="U1102" s="164">
        <f>IFERROR(IF(VLOOKUP($C1102,'MSCI Database'!$C:$R,8, FALSE)="","",VLOOKUP($C1102,'MSCI Database'!$C:$R,8, FALSE)),"")</f>
        <v>5.7</v>
      </c>
      <c r="V1102" s="175">
        <f>IFERROR(IF(VLOOKUP($C1102,'MSCI Database'!$C:$R,9, FALSE)="","",VLOOKUP($C1102,'MSCI Database'!$C:$R,9, FALSE)),"")</f>
        <v>4.3</v>
      </c>
      <c r="W1102" s="165">
        <f t="shared" ca="1" si="45"/>
        <v>0</v>
      </c>
      <c r="X1102" s="166">
        <f>IFERROR(IF(VLOOKUP($C1102,'MSCI Database'!$C:$R,10, FALSE)="","",VLOOKUP($C1102,'MSCI Database'!$C:$R,10, FALSE)),"")</f>
        <v>25178</v>
      </c>
      <c r="Y1102" s="133" t="str">
        <f>IFERROR(IF(VLOOKUP($C1102,'MSCI Database'!$C:$R,11, FALSE)="","",VLOOKUP($C1102,'MSCI Database'!$C:$R,11, FALSE)),"")</f>
        <v>2019</v>
      </c>
      <c r="Z1102" s="133" t="str">
        <f>IFERROR(IF(VLOOKUP($C1102,'MSCI Database'!$C:$R,12, FALSE)="","",VLOOKUP($C1102,'MSCI Database'!$C:$R,12, FALSE)),"")</f>
        <v>E.Segmt-Moderate</v>
      </c>
      <c r="AA1102" s="202" t="str">
        <f>IFERROR(IF(VLOOKUP($C1102,'MSCI Database'!$C:$R,13, FALSE)="","",VLOOKUP($C1102,'MSCI Database'!$C:$R,13, FALSE)),"")</f>
        <v/>
      </c>
    </row>
    <row r="1103" spans="1:27" s="130" customFormat="1" ht="15" hidden="1" customHeight="1" outlineLevel="1">
      <c r="A1103" s="130" t="s">
        <v>11569</v>
      </c>
      <c r="B1103" s="130" t="s">
        <v>11570</v>
      </c>
      <c r="C1103" s="130" t="s">
        <v>11571</v>
      </c>
      <c r="D1103" s="130" t="s">
        <v>12128</v>
      </c>
      <c r="E1103" s="130" t="s">
        <v>18684</v>
      </c>
      <c r="F1103" s="169">
        <v>7.5416186630103688E-2</v>
      </c>
      <c r="G1103" s="132" t="str">
        <f ca="1">IFERROR(_xll.BQL($A1103, "cur_mkt_cap(currency=EUR)")/1000000, " ")</f>
        <v xml:space="preserve"> </v>
      </c>
      <c r="M1103" s="305">
        <f t="shared" si="46"/>
        <v>4.8794272749677079E-5</v>
      </c>
      <c r="N1103" s="223">
        <f t="shared" si="47"/>
        <v>8.2159828255591746E-4</v>
      </c>
      <c r="O1103" s="172" t="str">
        <f>IFERROR(IF(VLOOKUP($C1103,'MSCI Database'!$C:$R,2, FALSE)="","",VLOOKUP($C1103,'MSCI Database'!$C:$R,2, FALSE)),"")</f>
        <v>Construction Materials</v>
      </c>
      <c r="P1103" s="186" t="str">
        <f>IFERROR(IF(VLOOKUP($C1103,'MSCI Database'!$C:$R,3, FALSE)="","",VLOOKUP($C1103,'MSCI Database'!$C:$R,3, FALSE)),"")</f>
        <v>A</v>
      </c>
      <c r="Q1103" s="164" t="str">
        <f>IFERROR(IF(VLOOKUP($C1103,'MSCI Database'!$C:$R,4, FALSE)="","",VLOOKUP($C1103,'MSCI Database'!$C:$R,4, FALSE)),"")</f>
        <v>0</v>
      </c>
      <c r="R1103" s="164">
        <f>IFERROR(IF(VLOOKUP($C1103,'MSCI Database'!$C:$R,5, FALSE)="","",VLOOKUP($C1103,'MSCI Database'!$C:$R,5, FALSE)),"")</f>
        <v>7.1</v>
      </c>
      <c r="S1103" s="164">
        <f>IFERROR(IF(VLOOKUP($C1103,'MSCI Database'!$C:$R,6, FALSE)="","",VLOOKUP($C1103,'MSCI Database'!$C:$R,6, FALSE)),"")</f>
        <v>4.7</v>
      </c>
      <c r="T1103" s="211">
        <f>IFERROR(IF(VLOOKUP($C1103,'MSCI Database'!$C:$R,7, FALSE)="","",VLOOKUP($C1103,'MSCI Database'!$C:$R,7, FALSE)),"")</f>
        <v>4.5999999999999996</v>
      </c>
      <c r="U1103" s="164">
        <f>IFERROR(IF(VLOOKUP($C1103,'MSCI Database'!$C:$R,8, FALSE)="","",VLOOKUP($C1103,'MSCI Database'!$C:$R,8, FALSE)),"")</f>
        <v>5.9</v>
      </c>
      <c r="V1103" s="175">
        <f>IFERROR(IF(VLOOKUP($C1103,'MSCI Database'!$C:$R,9, FALSE)="","",VLOOKUP($C1103,'MSCI Database'!$C:$R,9, FALSE)),"")</f>
        <v>5.0999999999999996</v>
      </c>
      <c r="W1103" s="165">
        <f t="shared" ca="1" si="45"/>
        <v>0</v>
      </c>
      <c r="X1103" s="166">
        <f>IFERROR(IF(VLOOKUP($C1103,'MSCI Database'!$C:$R,10, FALSE)="","",VLOOKUP($C1103,'MSCI Database'!$C:$R,10, FALSE)),"")</f>
        <v>729941</v>
      </c>
      <c r="Y1103" s="133" t="str">
        <f>IFERROR(IF(VLOOKUP($C1103,'MSCI Database'!$C:$R,11, FALSE)="","",VLOOKUP($C1103,'MSCI Database'!$C:$R,11, FALSE)),"")</f>
        <v>2019</v>
      </c>
      <c r="Z1103" s="133" t="str">
        <f>IFERROR(IF(VLOOKUP($C1103,'MSCI Database'!$C:$R,12, FALSE)="","",VLOOKUP($C1103,'MSCI Database'!$C:$R,12, FALSE)),"")</f>
        <v>E.Segmt-Moderate</v>
      </c>
      <c r="AA1103" s="202" t="str">
        <f>IFERROR(IF(VLOOKUP($C1103,'MSCI Database'!$C:$R,13, FALSE)="","",VLOOKUP($C1103,'MSCI Database'!$C:$R,13, FALSE)),"")</f>
        <v/>
      </c>
    </row>
    <row r="1104" spans="1:27" s="130" customFormat="1" ht="15" hidden="1" customHeight="1" outlineLevel="1">
      <c r="A1104" s="130" t="s">
        <v>10530</v>
      </c>
      <c r="B1104" s="130" t="s">
        <v>10531</v>
      </c>
      <c r="C1104" s="130" t="s">
        <v>10532</v>
      </c>
      <c r="D1104" s="130" t="s">
        <v>12128</v>
      </c>
      <c r="E1104" s="130" t="s">
        <v>18673</v>
      </c>
      <c r="F1104" s="169">
        <v>7.5373778839499528E-2</v>
      </c>
      <c r="G1104" s="132" t="str">
        <f ca="1">IFERROR(_xll.BQL($A1104, "cur_mkt_cap(currency=EUR)")/1000000, " ")</f>
        <v xml:space="preserve"> </v>
      </c>
      <c r="M1104" s="305">
        <f t="shared" si="46"/>
        <v>4.8766834909156188E-5</v>
      </c>
      <c r="N1104" s="223">
        <f t="shared" si="47"/>
        <v>8.2113628401841174E-4</v>
      </c>
      <c r="O1104" s="172" t="str">
        <f>IFERROR(IF(VLOOKUP($C1104,'MSCI Database'!$C:$R,2, FALSE)="","",VLOOKUP($C1104,'MSCI Database'!$C:$R,2, FALSE)),"")</f>
        <v>Construction &amp; Engineering</v>
      </c>
      <c r="P1104" s="186" t="str">
        <f>IFERROR(IF(VLOOKUP($C1104,'MSCI Database'!$C:$R,3, FALSE)="","",VLOOKUP($C1104,'MSCI Database'!$C:$R,3, FALSE)),"")</f>
        <v>A</v>
      </c>
      <c r="Q1104" s="164" t="str">
        <f>IFERROR(IF(VLOOKUP($C1104,'MSCI Database'!$C:$R,4, FALSE)="","",VLOOKUP($C1104,'MSCI Database'!$C:$R,4, FALSE)),"")</f>
        <v>0</v>
      </c>
      <c r="R1104" s="164">
        <f>IFERROR(IF(VLOOKUP($C1104,'MSCI Database'!$C:$R,5, FALSE)="","",VLOOKUP($C1104,'MSCI Database'!$C:$R,5, FALSE)),"")</f>
        <v>6.4</v>
      </c>
      <c r="S1104" s="164">
        <f>IFERROR(IF(VLOOKUP($C1104,'MSCI Database'!$C:$R,6, FALSE)="","",VLOOKUP($C1104,'MSCI Database'!$C:$R,6, FALSE)),"")</f>
        <v>4</v>
      </c>
      <c r="T1104" s="211">
        <f>IFERROR(IF(VLOOKUP($C1104,'MSCI Database'!$C:$R,7, FALSE)="","",VLOOKUP($C1104,'MSCI Database'!$C:$R,7, FALSE)),"")</f>
        <v>6.1</v>
      </c>
      <c r="U1104" s="164">
        <f>IFERROR(IF(VLOOKUP($C1104,'MSCI Database'!$C:$R,8, FALSE)="","",VLOOKUP($C1104,'MSCI Database'!$C:$R,8, FALSE)),"")</f>
        <v>6</v>
      </c>
      <c r="V1104" s="175">
        <f>IFERROR(IF(VLOOKUP($C1104,'MSCI Database'!$C:$R,9, FALSE)="","",VLOOKUP($C1104,'MSCI Database'!$C:$R,9, FALSE)),"")</f>
        <v>5.7</v>
      </c>
      <c r="W1104" s="165">
        <f t="shared" ca="1" si="45"/>
        <v>0</v>
      </c>
      <c r="X1104" s="166">
        <f>IFERROR(IF(VLOOKUP($C1104,'MSCI Database'!$C:$R,10, FALSE)="","",VLOOKUP($C1104,'MSCI Database'!$C:$R,10, FALSE)),"")</f>
        <v>42937</v>
      </c>
      <c r="Y1104" s="133" t="str">
        <f>IFERROR(IF(VLOOKUP($C1104,'MSCI Database'!$C:$R,11, FALSE)="","",VLOOKUP($C1104,'MSCI Database'!$C:$R,11, FALSE)),"")</f>
        <v>2019</v>
      </c>
      <c r="Z1104" s="133" t="str">
        <f>IFERROR(IF(VLOOKUP($C1104,'MSCI Database'!$C:$R,12, FALSE)="","",VLOOKUP($C1104,'MSCI Database'!$C:$R,12, FALSE)),"")</f>
        <v>E.Segmt-Moderate</v>
      </c>
      <c r="AA1104" s="202" t="str">
        <f>IFERROR(IF(VLOOKUP($C1104,'MSCI Database'!$C:$R,13, FALSE)="","",VLOOKUP($C1104,'MSCI Database'!$C:$R,13, FALSE)),"")</f>
        <v/>
      </c>
    </row>
    <row r="1105" spans="1:27" s="130" customFormat="1" ht="15" hidden="1" customHeight="1" outlineLevel="1">
      <c r="A1105" s="130" t="s">
        <v>9628</v>
      </c>
      <c r="B1105" s="130" t="s">
        <v>9629</v>
      </c>
      <c r="C1105" s="130" t="s">
        <v>9630</v>
      </c>
      <c r="D1105" s="130" t="s">
        <v>12128</v>
      </c>
      <c r="E1105" s="130" t="s">
        <v>18684</v>
      </c>
      <c r="F1105" s="169">
        <v>7.5273027001349996E-2</v>
      </c>
      <c r="G1105" s="132" t="str">
        <f ca="1">IFERROR(_xll.BQL($A1105, "cur_mkt_cap(currency=EUR)")/1000000, " ")</f>
        <v xml:space="preserve"> </v>
      </c>
      <c r="M1105" s="305">
        <f t="shared" si="46"/>
        <v>4.8701648469873448E-5</v>
      </c>
      <c r="N1105" s="223">
        <f t="shared" si="47"/>
        <v>8.2003867432894266E-4</v>
      </c>
      <c r="O1105" s="172" t="str">
        <f>IFERROR(IF(VLOOKUP($C1105,'MSCI Database'!$C:$R,2, FALSE)="","",VLOOKUP($C1105,'MSCI Database'!$C:$R,2, FALSE)),"")</f>
        <v>Metals and Mining - Non-Precious Metals</v>
      </c>
      <c r="P1105" s="186" t="str">
        <f>IFERROR(IF(VLOOKUP($C1105,'MSCI Database'!$C:$R,3, FALSE)="","",VLOOKUP($C1105,'MSCI Database'!$C:$R,3, FALSE)),"")</f>
        <v>A</v>
      </c>
      <c r="Q1105" s="164" t="str">
        <f>IFERROR(IF(VLOOKUP($C1105,'MSCI Database'!$C:$R,4, FALSE)="","",VLOOKUP($C1105,'MSCI Database'!$C:$R,4, FALSE)),"")</f>
        <v>1</v>
      </c>
      <c r="R1105" s="164">
        <f>IFERROR(IF(VLOOKUP($C1105,'MSCI Database'!$C:$R,5, FALSE)="","",VLOOKUP($C1105,'MSCI Database'!$C:$R,5, FALSE)),"")</f>
        <v>7.1</v>
      </c>
      <c r="S1105" s="164">
        <f>IFERROR(IF(VLOOKUP($C1105,'MSCI Database'!$C:$R,6, FALSE)="","",VLOOKUP($C1105,'MSCI Database'!$C:$R,6, FALSE)),"")</f>
        <v>4.5999999999999996</v>
      </c>
      <c r="T1105" s="211">
        <f>IFERROR(IF(VLOOKUP($C1105,'MSCI Database'!$C:$R,7, FALSE)="","",VLOOKUP($C1105,'MSCI Database'!$C:$R,7, FALSE)),"")</f>
        <v>5.5</v>
      </c>
      <c r="U1105" s="164">
        <f>IFERROR(IF(VLOOKUP($C1105,'MSCI Database'!$C:$R,8, FALSE)="","",VLOOKUP($C1105,'MSCI Database'!$C:$R,8, FALSE)),"")</f>
        <v>4</v>
      </c>
      <c r="V1105" s="175">
        <f>IFERROR(IF(VLOOKUP($C1105,'MSCI Database'!$C:$R,9, FALSE)="","",VLOOKUP($C1105,'MSCI Database'!$C:$R,9, FALSE)),"")</f>
        <v>4.7</v>
      </c>
      <c r="W1105" s="165">
        <f t="shared" ca="1" si="45"/>
        <v>0</v>
      </c>
      <c r="X1105" s="166">
        <f>IFERROR(IF(VLOOKUP($C1105,'MSCI Database'!$C:$R,10, FALSE)="","",VLOOKUP($C1105,'MSCI Database'!$C:$R,10, FALSE)),"")</f>
        <v>312291</v>
      </c>
      <c r="Y1105" s="133" t="str">
        <f>IFERROR(IF(VLOOKUP($C1105,'MSCI Database'!$C:$R,11, FALSE)="","",VLOOKUP($C1105,'MSCI Database'!$C:$R,11, FALSE)),"")</f>
        <v>2019</v>
      </c>
      <c r="Z1105" s="133" t="str">
        <f>IFERROR(IF(VLOOKUP($C1105,'MSCI Database'!$C:$R,12, FALSE)="","",VLOOKUP($C1105,'MSCI Database'!$C:$R,12, FALSE)),"")</f>
        <v>Reported</v>
      </c>
      <c r="AA1105" s="202" t="str">
        <f>IFERROR(IF(VLOOKUP($C1105,'MSCI Database'!$C:$R,13, FALSE)="","",VLOOKUP($C1105,'MSCI Database'!$C:$R,13, FALSE)),"")</f>
        <v/>
      </c>
    </row>
    <row r="1106" spans="1:27" s="130" customFormat="1" ht="15" hidden="1" customHeight="1" outlineLevel="1">
      <c r="A1106" s="130" t="s">
        <v>9500</v>
      </c>
      <c r="B1106" s="130" t="s">
        <v>9501</v>
      </c>
      <c r="C1106" s="130" t="s">
        <v>9502</v>
      </c>
      <c r="D1106" s="130" t="s">
        <v>12128</v>
      </c>
      <c r="E1106" s="130" t="s">
        <v>18689</v>
      </c>
      <c r="F1106" s="169">
        <v>7.5215936367271988E-2</v>
      </c>
      <c r="G1106" s="132" t="str">
        <f ca="1">IFERROR(_xll.BQL($A1106, "cur_mkt_cap(currency=EUR)")/1000000, " ")</f>
        <v xml:space="preserve"> </v>
      </c>
      <c r="M1106" s="305">
        <f t="shared" si="46"/>
        <v>4.8664710829624973E-5</v>
      </c>
      <c r="N1106" s="223">
        <f t="shared" si="47"/>
        <v>8.1941671810171286E-4</v>
      </c>
      <c r="O1106" s="172" t="str">
        <f>IFERROR(IF(VLOOKUP($C1106,'MSCI Database'!$C:$R,2, FALSE)="","",VLOOKUP($C1106,'MSCI Database'!$C:$R,2, FALSE)),"")</f>
        <v>Software &amp; Services</v>
      </c>
      <c r="P1106" s="186" t="str">
        <f>IFERROR(IF(VLOOKUP($C1106,'MSCI Database'!$C:$R,3, FALSE)="","",VLOOKUP($C1106,'MSCI Database'!$C:$R,3, FALSE)),"")</f>
        <v>BBB</v>
      </c>
      <c r="Q1106" s="164" t="str">
        <f>IFERROR(IF(VLOOKUP($C1106,'MSCI Database'!$C:$R,4, FALSE)="","",VLOOKUP($C1106,'MSCI Database'!$C:$R,4, FALSE)),"")</f>
        <v>1</v>
      </c>
      <c r="R1106" s="164">
        <f>IFERROR(IF(VLOOKUP($C1106,'MSCI Database'!$C:$R,5, FALSE)="","",VLOOKUP($C1106,'MSCI Database'!$C:$R,5, FALSE)),"")</f>
        <v>4.4000000000000004</v>
      </c>
      <c r="S1106" s="164">
        <f>IFERROR(IF(VLOOKUP($C1106,'MSCI Database'!$C:$R,6, FALSE)="","",VLOOKUP($C1106,'MSCI Database'!$C:$R,6, FALSE)),"")</f>
        <v>4.5</v>
      </c>
      <c r="T1106" s="211">
        <f>IFERROR(IF(VLOOKUP($C1106,'MSCI Database'!$C:$R,7, FALSE)="","",VLOOKUP($C1106,'MSCI Database'!$C:$R,7, FALSE)),"")</f>
        <v>4.0999999999999996</v>
      </c>
      <c r="U1106" s="164">
        <f>IFERROR(IF(VLOOKUP($C1106,'MSCI Database'!$C:$R,8, FALSE)="","",VLOOKUP($C1106,'MSCI Database'!$C:$R,8, FALSE)),"")</f>
        <v>5.7</v>
      </c>
      <c r="V1106" s="175">
        <f>IFERROR(IF(VLOOKUP($C1106,'MSCI Database'!$C:$R,9, FALSE)="","",VLOOKUP($C1106,'MSCI Database'!$C:$R,9, FALSE)),"")</f>
        <v>4.7</v>
      </c>
      <c r="W1106" s="165">
        <f t="shared" ca="1" si="45"/>
        <v>0</v>
      </c>
      <c r="X1106" s="166">
        <f>IFERROR(IF(VLOOKUP($C1106,'MSCI Database'!$C:$R,10, FALSE)="","",VLOOKUP($C1106,'MSCI Database'!$C:$R,10, FALSE)),"")</f>
        <v>3887</v>
      </c>
      <c r="Y1106" s="133" t="str">
        <f>IFERROR(IF(VLOOKUP($C1106,'MSCI Database'!$C:$R,11, FALSE)="","",VLOOKUP($C1106,'MSCI Database'!$C:$R,11, FALSE)),"")</f>
        <v>2019</v>
      </c>
      <c r="Z1106" s="133" t="str">
        <f>IFERROR(IF(VLOOKUP($C1106,'MSCI Database'!$C:$R,12, FALSE)="","",VLOOKUP($C1106,'MSCI Database'!$C:$R,12, FALSE)),"")</f>
        <v>E.Segmt-Moderately High</v>
      </c>
      <c r="AA1106" s="202" t="str">
        <f>IFERROR(IF(VLOOKUP($C1106,'MSCI Database'!$C:$R,13, FALSE)="","",VLOOKUP($C1106,'MSCI Database'!$C:$R,13, FALSE)),"")</f>
        <v/>
      </c>
    </row>
    <row r="1107" spans="1:27" s="130" customFormat="1" ht="15" hidden="1" customHeight="1" outlineLevel="1">
      <c r="A1107" s="130" t="s">
        <v>9174</v>
      </c>
      <c r="B1107" s="130" t="s">
        <v>9175</v>
      </c>
      <c r="C1107" s="130" t="s">
        <v>9176</v>
      </c>
      <c r="D1107" s="130" t="s">
        <v>12128</v>
      </c>
      <c r="E1107" s="130" t="s">
        <v>18673</v>
      </c>
      <c r="F1107" s="169">
        <v>7.5159297825589458E-2</v>
      </c>
      <c r="G1107" s="132" t="str">
        <f ca="1">IFERROR(_xll.BQL($A1107, "cur_mkt_cap(currency=EUR)")/1000000, " ")</f>
        <v xml:space="preserve"> </v>
      </c>
      <c r="M1107" s="305">
        <f t="shared" si="46"/>
        <v>4.8628065693156369E-5</v>
      </c>
      <c r="N1107" s="223">
        <f t="shared" si="47"/>
        <v>8.1879968705503487E-4</v>
      </c>
      <c r="O1107" s="172" t="str">
        <f>IFERROR(IF(VLOOKUP($C1107,'MSCI Database'!$C:$R,2, FALSE)="","",VLOOKUP($C1107,'MSCI Database'!$C:$R,2, FALSE)),"")</f>
        <v>Construction &amp; Engineering</v>
      </c>
      <c r="P1107" s="186" t="str">
        <f>IFERROR(IF(VLOOKUP($C1107,'MSCI Database'!$C:$R,3, FALSE)="","",VLOOKUP($C1107,'MSCI Database'!$C:$R,3, FALSE)),"")</f>
        <v>BBB</v>
      </c>
      <c r="Q1107" s="164" t="str">
        <f>IFERROR(IF(VLOOKUP($C1107,'MSCI Database'!$C:$R,4, FALSE)="","",VLOOKUP($C1107,'MSCI Database'!$C:$R,4, FALSE)),"")</f>
        <v>0</v>
      </c>
      <c r="R1107" s="164">
        <f>IFERROR(IF(VLOOKUP($C1107,'MSCI Database'!$C:$R,5, FALSE)="","",VLOOKUP($C1107,'MSCI Database'!$C:$R,5, FALSE)),"")</f>
        <v>5.6</v>
      </c>
      <c r="S1107" s="164">
        <f>IFERROR(IF(VLOOKUP($C1107,'MSCI Database'!$C:$R,6, FALSE)="","",VLOOKUP($C1107,'MSCI Database'!$C:$R,6, FALSE)),"")</f>
        <v>3.8</v>
      </c>
      <c r="T1107" s="211">
        <f>IFERROR(IF(VLOOKUP($C1107,'MSCI Database'!$C:$R,7, FALSE)="","",VLOOKUP($C1107,'MSCI Database'!$C:$R,7, FALSE)),"")</f>
        <v>2</v>
      </c>
      <c r="U1107" s="164">
        <f>IFERROR(IF(VLOOKUP($C1107,'MSCI Database'!$C:$R,8, FALSE)="","",VLOOKUP($C1107,'MSCI Database'!$C:$R,8, FALSE)),"")</f>
        <v>5.9</v>
      </c>
      <c r="V1107" s="175">
        <f>IFERROR(IF(VLOOKUP($C1107,'MSCI Database'!$C:$R,9, FALSE)="","",VLOOKUP($C1107,'MSCI Database'!$C:$R,9, FALSE)),"")</f>
        <v>4.5999999999999996</v>
      </c>
      <c r="W1107" s="165">
        <f t="shared" ca="1" si="45"/>
        <v>0</v>
      </c>
      <c r="X1107" s="166">
        <f>IFERROR(IF(VLOOKUP($C1107,'MSCI Database'!$C:$R,10, FALSE)="","",VLOOKUP($C1107,'MSCI Database'!$C:$R,10, FALSE)),"")</f>
        <v>290562</v>
      </c>
      <c r="Y1107" s="133" t="str">
        <f>IFERROR(IF(VLOOKUP($C1107,'MSCI Database'!$C:$R,11, FALSE)="","",VLOOKUP($C1107,'MSCI Database'!$C:$R,11, FALSE)),"")</f>
        <v>2019</v>
      </c>
      <c r="Z1107" s="133" t="str">
        <f>IFERROR(IF(VLOOKUP($C1107,'MSCI Database'!$C:$R,12, FALSE)="","",VLOOKUP($C1107,'MSCI Database'!$C:$R,12, FALSE)),"")</f>
        <v>E.Segmt-Moderately Low</v>
      </c>
      <c r="AA1107" s="202" t="str">
        <f>IFERROR(IF(VLOOKUP($C1107,'MSCI Database'!$C:$R,13, FALSE)="","",VLOOKUP($C1107,'MSCI Database'!$C:$R,13, FALSE)),"")</f>
        <v/>
      </c>
    </row>
    <row r="1108" spans="1:27" s="130" customFormat="1" ht="15" hidden="1" customHeight="1" outlineLevel="1">
      <c r="A1108" s="130" t="s">
        <v>9815</v>
      </c>
      <c r="B1108" s="130" t="s">
        <v>9816</v>
      </c>
      <c r="C1108" s="130" t="s">
        <v>9817</v>
      </c>
      <c r="D1108" s="130" t="s">
        <v>12128</v>
      </c>
      <c r="E1108" s="130" t="s">
        <v>18674</v>
      </c>
      <c r="F1108" s="169">
        <v>7.5118072332794841E-2</v>
      </c>
      <c r="G1108" s="132" t="str">
        <f ca="1">IFERROR(_xll.BQL($A1108, "cur_mkt_cap(currency=EUR)")/1000000, " ")</f>
        <v xml:space="preserve"> </v>
      </c>
      <c r="M1108" s="305">
        <f t="shared" si="46"/>
        <v>4.8601392799318257E-5</v>
      </c>
      <c r="N1108" s="223">
        <f t="shared" si="47"/>
        <v>8.1835056869475884E-4</v>
      </c>
      <c r="O1108" s="172" t="str">
        <f>IFERROR(IF(VLOOKUP($C1108,'MSCI Database'!$C:$R,2, FALSE)="","",VLOOKUP($C1108,'MSCI Database'!$C:$R,2, FALSE)),"")</f>
        <v>Household &amp; Personal Products</v>
      </c>
      <c r="P1108" s="186" t="str">
        <f>IFERROR(IF(VLOOKUP($C1108,'MSCI Database'!$C:$R,3, FALSE)="","",VLOOKUP($C1108,'MSCI Database'!$C:$R,3, FALSE)),"")</f>
        <v>BBB</v>
      </c>
      <c r="Q1108" s="164" t="str">
        <f>IFERROR(IF(VLOOKUP($C1108,'MSCI Database'!$C:$R,4, FALSE)="","",VLOOKUP($C1108,'MSCI Database'!$C:$R,4, FALSE)),"")</f>
        <v>0</v>
      </c>
      <c r="R1108" s="164">
        <f>IFERROR(IF(VLOOKUP($C1108,'MSCI Database'!$C:$R,5, FALSE)="","",VLOOKUP($C1108,'MSCI Database'!$C:$R,5, FALSE)),"")</f>
        <v>5.0999999999999996</v>
      </c>
      <c r="S1108" s="164">
        <f>IFERROR(IF(VLOOKUP($C1108,'MSCI Database'!$C:$R,6, FALSE)="","",VLOOKUP($C1108,'MSCI Database'!$C:$R,6, FALSE)),"")</f>
        <v>4.5</v>
      </c>
      <c r="T1108" s="211">
        <f>IFERROR(IF(VLOOKUP($C1108,'MSCI Database'!$C:$R,7, FALSE)="","",VLOOKUP($C1108,'MSCI Database'!$C:$R,7, FALSE)),"")</f>
        <v>5.0999999999999996</v>
      </c>
      <c r="U1108" s="164">
        <f>IFERROR(IF(VLOOKUP($C1108,'MSCI Database'!$C:$R,8, FALSE)="","",VLOOKUP($C1108,'MSCI Database'!$C:$R,8, FALSE)),"")</f>
        <v>5.2</v>
      </c>
      <c r="V1108" s="175">
        <f>IFERROR(IF(VLOOKUP($C1108,'MSCI Database'!$C:$R,9, FALSE)="","",VLOOKUP($C1108,'MSCI Database'!$C:$R,9, FALSE)),"")</f>
        <v>4.9000000000000004</v>
      </c>
      <c r="W1108" s="165">
        <f t="shared" ca="1" si="45"/>
        <v>0</v>
      </c>
      <c r="X1108" s="166">
        <f>IFERROR(IF(VLOOKUP($C1108,'MSCI Database'!$C:$R,10, FALSE)="","",VLOOKUP($C1108,'MSCI Database'!$C:$R,10, FALSE)),"")</f>
        <v>92550</v>
      </c>
      <c r="Y1108" s="133" t="str">
        <f>IFERROR(IF(VLOOKUP($C1108,'MSCI Database'!$C:$R,11, FALSE)="","",VLOOKUP($C1108,'MSCI Database'!$C:$R,11, FALSE)),"")</f>
        <v>2019</v>
      </c>
      <c r="Z1108" s="133" t="str">
        <f>IFERROR(IF(VLOOKUP($C1108,'MSCI Database'!$C:$R,12, FALSE)="","",VLOOKUP($C1108,'MSCI Database'!$C:$R,12, FALSE)),"")</f>
        <v>E.Segmt-Moderate</v>
      </c>
      <c r="AA1108" s="202" t="str">
        <f>IFERROR(IF(VLOOKUP($C1108,'MSCI Database'!$C:$R,13, FALSE)="","",VLOOKUP($C1108,'MSCI Database'!$C:$R,13, FALSE)),"")</f>
        <v/>
      </c>
    </row>
    <row r="1109" spans="1:27" s="130" customFormat="1" ht="15" hidden="1" customHeight="1" outlineLevel="1">
      <c r="A1109" s="130" t="s">
        <v>9958</v>
      </c>
      <c r="B1109" s="130" t="s">
        <v>9959</v>
      </c>
      <c r="C1109" s="130" t="s">
        <v>9960</v>
      </c>
      <c r="D1109" s="130" t="s">
        <v>12128</v>
      </c>
      <c r="E1109" s="130" t="s">
        <v>18673</v>
      </c>
      <c r="F1109" s="169">
        <v>7.4902368383556531E-2</v>
      </c>
      <c r="G1109" s="132" t="str">
        <f ca="1">IFERROR(_xll.BQL($A1109, "cur_mkt_cap(currency=EUR)")/1000000, " ")</f>
        <v xml:space="preserve"> </v>
      </c>
      <c r="M1109" s="305">
        <f t="shared" si="46"/>
        <v>4.8461832344161065E-5</v>
      </c>
      <c r="N1109" s="223">
        <f t="shared" si="47"/>
        <v>8.1600064884129351E-4</v>
      </c>
      <c r="O1109" s="172" t="str">
        <f>IFERROR(IF(VLOOKUP($C1109,'MSCI Database'!$C:$R,2, FALSE)="","",VLOOKUP($C1109,'MSCI Database'!$C:$R,2, FALSE)),"")</f>
        <v>Construction &amp; Engineering</v>
      </c>
      <c r="P1109" s="186" t="str">
        <f>IFERROR(IF(VLOOKUP($C1109,'MSCI Database'!$C:$R,3, FALSE)="","",VLOOKUP($C1109,'MSCI Database'!$C:$R,3, FALSE)),"")</f>
        <v>BB</v>
      </c>
      <c r="Q1109" s="164" t="str">
        <f>IFERROR(IF(VLOOKUP($C1109,'MSCI Database'!$C:$R,4, FALSE)="","",VLOOKUP($C1109,'MSCI Database'!$C:$R,4, FALSE)),"")</f>
        <v>-1</v>
      </c>
      <c r="R1109" s="164">
        <f>IFERROR(IF(VLOOKUP($C1109,'MSCI Database'!$C:$R,5, FALSE)="","",VLOOKUP($C1109,'MSCI Database'!$C:$R,5, FALSE)),"")</f>
        <v>3.5</v>
      </c>
      <c r="S1109" s="164">
        <f>IFERROR(IF(VLOOKUP($C1109,'MSCI Database'!$C:$R,6, FALSE)="","",VLOOKUP($C1109,'MSCI Database'!$C:$R,6, FALSE)),"")</f>
        <v>3.6</v>
      </c>
      <c r="T1109" s="211">
        <f>IFERROR(IF(VLOOKUP($C1109,'MSCI Database'!$C:$R,7, FALSE)="","",VLOOKUP($C1109,'MSCI Database'!$C:$R,7, FALSE)),"")</f>
        <v>4.2</v>
      </c>
      <c r="U1109" s="164">
        <f>IFERROR(IF(VLOOKUP($C1109,'MSCI Database'!$C:$R,8, FALSE)="","",VLOOKUP($C1109,'MSCI Database'!$C:$R,8, FALSE)),"")</f>
        <v>3.4</v>
      </c>
      <c r="V1109" s="175">
        <f>IFERROR(IF(VLOOKUP($C1109,'MSCI Database'!$C:$R,9, FALSE)="","",VLOOKUP($C1109,'MSCI Database'!$C:$R,9, FALSE)),"")</f>
        <v>3.8</v>
      </c>
      <c r="W1109" s="165">
        <f t="shared" ca="1" si="45"/>
        <v>0</v>
      </c>
      <c r="X1109" s="166">
        <f>IFERROR(IF(VLOOKUP($C1109,'MSCI Database'!$C:$R,10, FALSE)="","",VLOOKUP($C1109,'MSCI Database'!$C:$R,10, FALSE)),"")</f>
        <v>43699</v>
      </c>
      <c r="Y1109" s="133" t="str">
        <f>IFERROR(IF(VLOOKUP($C1109,'MSCI Database'!$C:$R,11, FALSE)="","",VLOOKUP($C1109,'MSCI Database'!$C:$R,11, FALSE)),"")</f>
        <v>2019</v>
      </c>
      <c r="Z1109" s="133" t="str">
        <f>IFERROR(IF(VLOOKUP($C1109,'MSCI Database'!$C:$R,12, FALSE)="","",VLOOKUP($C1109,'MSCI Database'!$C:$R,12, FALSE)),"")</f>
        <v>E.CSI</v>
      </c>
      <c r="AA1109" s="202" t="str">
        <f>IFERROR(IF(VLOOKUP($C1109,'MSCI Database'!$C:$R,13, FALSE)="","",VLOOKUP($C1109,'MSCI Database'!$C:$R,13, FALSE)),"")</f>
        <v/>
      </c>
    </row>
    <row r="1110" spans="1:27" s="130" customFormat="1" ht="15" hidden="1" customHeight="1" outlineLevel="1">
      <c r="A1110" s="130" t="s">
        <v>10227</v>
      </c>
      <c r="B1110" s="130" t="s">
        <v>10228</v>
      </c>
      <c r="C1110" s="130" t="s">
        <v>10229</v>
      </c>
      <c r="D1110" s="130" t="s">
        <v>12128</v>
      </c>
      <c r="E1110" s="130" t="s">
        <v>18673</v>
      </c>
      <c r="F1110" s="169">
        <v>7.4779432269966417E-2</v>
      </c>
      <c r="G1110" s="132" t="str">
        <f ca="1">IFERROR(_xll.BQL($A1110, "cur_mkt_cap(currency=EUR)")/1000000, " ")</f>
        <v xml:space="preserve"> </v>
      </c>
      <c r="M1110" s="305">
        <f t="shared" si="46"/>
        <v>4.8382292678668273E-5</v>
      </c>
      <c r="N1110" s="223">
        <f t="shared" si="47"/>
        <v>8.1466135943535827E-4</v>
      </c>
      <c r="O1110" s="172" t="str">
        <f>IFERROR(IF(VLOOKUP($C1110,'MSCI Database'!$C:$R,2, FALSE)="","",VLOOKUP($C1110,'MSCI Database'!$C:$R,2, FALSE)),"")</f>
        <v>Professional Services</v>
      </c>
      <c r="P1110" s="186" t="str">
        <f>IFERROR(IF(VLOOKUP($C1110,'MSCI Database'!$C:$R,3, FALSE)="","",VLOOKUP($C1110,'MSCI Database'!$C:$R,3, FALSE)),"")</f>
        <v>A</v>
      </c>
      <c r="Q1110" s="164" t="str">
        <f>IFERROR(IF(VLOOKUP($C1110,'MSCI Database'!$C:$R,4, FALSE)="","",VLOOKUP($C1110,'MSCI Database'!$C:$R,4, FALSE)),"")</f>
        <v>0</v>
      </c>
      <c r="R1110" s="164">
        <f>IFERROR(IF(VLOOKUP($C1110,'MSCI Database'!$C:$R,5, FALSE)="","",VLOOKUP($C1110,'MSCI Database'!$C:$R,5, FALSE)),"")</f>
        <v>6.7</v>
      </c>
      <c r="S1110" s="164">
        <f>IFERROR(IF(VLOOKUP($C1110,'MSCI Database'!$C:$R,6, FALSE)="","",VLOOKUP($C1110,'MSCI Database'!$C:$R,6, FALSE)),"")</f>
        <v>10</v>
      </c>
      <c r="T1110" s="211">
        <f>IFERROR(IF(VLOOKUP($C1110,'MSCI Database'!$C:$R,7, FALSE)="","",VLOOKUP($C1110,'MSCI Database'!$C:$R,7, FALSE)),"")</f>
        <v>6.1</v>
      </c>
      <c r="U1110" s="164">
        <f>IFERROR(IF(VLOOKUP($C1110,'MSCI Database'!$C:$R,8, FALSE)="","",VLOOKUP($C1110,'MSCI Database'!$C:$R,8, FALSE)),"")</f>
        <v>5.7</v>
      </c>
      <c r="V1110" s="175">
        <f>IFERROR(IF(VLOOKUP($C1110,'MSCI Database'!$C:$R,9, FALSE)="","",VLOOKUP($C1110,'MSCI Database'!$C:$R,9, FALSE)),"")</f>
        <v>6.1</v>
      </c>
      <c r="W1110" s="165">
        <f t="shared" ca="1" si="45"/>
        <v>0</v>
      </c>
      <c r="X1110" s="166">
        <f>IFERROR(IF(VLOOKUP($C1110,'MSCI Database'!$C:$R,10, FALSE)="","",VLOOKUP($C1110,'MSCI Database'!$C:$R,10, FALSE)),"")</f>
        <v>5944</v>
      </c>
      <c r="Y1110" s="133" t="str">
        <f>IFERROR(IF(VLOOKUP($C1110,'MSCI Database'!$C:$R,11, FALSE)="","",VLOOKUP($C1110,'MSCI Database'!$C:$R,11, FALSE)),"")</f>
        <v>2019</v>
      </c>
      <c r="Z1110" s="133" t="str">
        <f>IFERROR(IF(VLOOKUP($C1110,'MSCI Database'!$C:$R,12, FALSE)="","",VLOOKUP($C1110,'MSCI Database'!$C:$R,12, FALSE)),"")</f>
        <v>Reported</v>
      </c>
      <c r="AA1110" s="202" t="str">
        <f>IFERROR(IF(VLOOKUP($C1110,'MSCI Database'!$C:$R,13, FALSE)="","",VLOOKUP($C1110,'MSCI Database'!$C:$R,13, FALSE)),"")</f>
        <v/>
      </c>
    </row>
    <row r="1111" spans="1:27" s="130" customFormat="1" ht="15" hidden="1" customHeight="1" outlineLevel="1">
      <c r="A1111" s="130" t="s">
        <v>9637</v>
      </c>
      <c r="B1111" s="130" t="s">
        <v>9638</v>
      </c>
      <c r="C1111" s="130" t="s">
        <v>9639</v>
      </c>
      <c r="D1111" s="130" t="s">
        <v>12128</v>
      </c>
      <c r="E1111" s="130" t="s">
        <v>12133</v>
      </c>
      <c r="F1111" s="169">
        <v>7.477014532702192E-2</v>
      </c>
      <c r="G1111" s="132" t="str">
        <f ca="1">IFERROR(_xll.BQL($A1111, "cur_mkt_cap(currency=EUR)")/1000000, " ")</f>
        <v xml:space="preserve"> </v>
      </c>
      <c r="M1111" s="305">
        <f t="shared" si="46"/>
        <v>4.8376284026583176E-5</v>
      </c>
      <c r="N1111" s="223">
        <f t="shared" si="47"/>
        <v>8.1456018571239054E-4</v>
      </c>
      <c r="O1111" s="172" t="str">
        <f>IFERROR(IF(VLOOKUP($C1111,'MSCI Database'!$C:$R,2, FALSE)="","",VLOOKUP($C1111,'MSCI Database'!$C:$R,2, FALSE)),"")</f>
        <v>Health Care Equipment &amp; Supplies</v>
      </c>
      <c r="P1111" s="186" t="str">
        <f>IFERROR(IF(VLOOKUP($C1111,'MSCI Database'!$C:$R,3, FALSE)="","",VLOOKUP($C1111,'MSCI Database'!$C:$R,3, FALSE)),"")</f>
        <v>BBB</v>
      </c>
      <c r="Q1111" s="164" t="str">
        <f>IFERROR(IF(VLOOKUP($C1111,'MSCI Database'!$C:$R,4, FALSE)="","",VLOOKUP($C1111,'MSCI Database'!$C:$R,4, FALSE)),"")</f>
        <v>1</v>
      </c>
      <c r="R1111" s="164">
        <f>IFERROR(IF(VLOOKUP($C1111,'MSCI Database'!$C:$R,5, FALSE)="","",VLOOKUP($C1111,'MSCI Database'!$C:$R,5, FALSE)),"")</f>
        <v>5.3</v>
      </c>
      <c r="S1111" s="164">
        <f>IFERROR(IF(VLOOKUP($C1111,'MSCI Database'!$C:$R,6, FALSE)="","",VLOOKUP($C1111,'MSCI Database'!$C:$R,6, FALSE)),"")</f>
        <v>6.7</v>
      </c>
      <c r="T1111" s="211">
        <f>IFERROR(IF(VLOOKUP($C1111,'MSCI Database'!$C:$R,7, FALSE)="","",VLOOKUP($C1111,'MSCI Database'!$C:$R,7, FALSE)),"")</f>
        <v>6.3</v>
      </c>
      <c r="U1111" s="164">
        <f>IFERROR(IF(VLOOKUP($C1111,'MSCI Database'!$C:$R,8, FALSE)="","",VLOOKUP($C1111,'MSCI Database'!$C:$R,8, FALSE)),"")</f>
        <v>4.7</v>
      </c>
      <c r="V1111" s="175">
        <f>IFERROR(IF(VLOOKUP($C1111,'MSCI Database'!$C:$R,9, FALSE)="","",VLOOKUP($C1111,'MSCI Database'!$C:$R,9, FALSE)),"")</f>
        <v>5.7</v>
      </c>
      <c r="W1111" s="165">
        <f t="shared" ca="1" si="45"/>
        <v>0</v>
      </c>
      <c r="X1111" s="166">
        <f>IFERROR(IF(VLOOKUP($C1111,'MSCI Database'!$C:$R,10, FALSE)="","",VLOOKUP($C1111,'MSCI Database'!$C:$R,10, FALSE)),"")</f>
        <v>17875</v>
      </c>
      <c r="Y1111" s="133" t="str">
        <f>IFERROR(IF(VLOOKUP($C1111,'MSCI Database'!$C:$R,11, FALSE)="","",VLOOKUP($C1111,'MSCI Database'!$C:$R,11, FALSE)),"")</f>
        <v>2019</v>
      </c>
      <c r="Z1111" s="133" t="str">
        <f>IFERROR(IF(VLOOKUP($C1111,'MSCI Database'!$C:$R,12, FALSE)="","",VLOOKUP($C1111,'MSCI Database'!$C:$R,12, FALSE)),"")</f>
        <v>E.Segmt-Moderately Low</v>
      </c>
      <c r="AA1111" s="202" t="str">
        <f>IFERROR(IF(VLOOKUP($C1111,'MSCI Database'!$C:$R,13, FALSE)="","",VLOOKUP($C1111,'MSCI Database'!$C:$R,13, FALSE)),"")</f>
        <v/>
      </c>
    </row>
    <row r="1112" spans="1:27" s="130" customFormat="1" ht="15" hidden="1" customHeight="1" outlineLevel="1">
      <c r="A1112" s="130" t="s">
        <v>10666</v>
      </c>
      <c r="B1112" s="130" t="s">
        <v>10667</v>
      </c>
      <c r="C1112" s="130" t="s">
        <v>10668</v>
      </c>
      <c r="D1112" s="130" t="s">
        <v>12128</v>
      </c>
      <c r="E1112" s="130" t="s">
        <v>18673</v>
      </c>
      <c r="F1112" s="169">
        <v>7.4615969120934267E-2</v>
      </c>
      <c r="G1112" s="132" t="str">
        <f ca="1">IFERROR(_xll.BQL($A1112, "cur_mkt_cap(currency=EUR)")/1000000, " ")</f>
        <v xml:space="preserve"> </v>
      </c>
      <c r="M1112" s="305">
        <f t="shared" si="46"/>
        <v>4.8276532021244466E-5</v>
      </c>
      <c r="N1112" s="223">
        <f t="shared" si="47"/>
        <v>8.128805607964042E-4</v>
      </c>
      <c r="O1112" s="172" t="str">
        <f>IFERROR(IF(VLOOKUP($C1112,'MSCI Database'!$C:$R,2, FALSE)="","",VLOOKUP($C1112,'MSCI Database'!$C:$R,2, FALSE)),"")</f>
        <v>Aerospace &amp; Defense</v>
      </c>
      <c r="P1112" s="186" t="str">
        <f>IFERROR(IF(VLOOKUP($C1112,'MSCI Database'!$C:$R,3, FALSE)="","",VLOOKUP($C1112,'MSCI Database'!$C:$R,3, FALSE)),"")</f>
        <v>A</v>
      </c>
      <c r="Q1112" s="164" t="str">
        <f>IFERROR(IF(VLOOKUP($C1112,'MSCI Database'!$C:$R,4, FALSE)="","",VLOOKUP($C1112,'MSCI Database'!$C:$R,4, FALSE)),"")</f>
        <v>0</v>
      </c>
      <c r="R1112" s="164">
        <f>IFERROR(IF(VLOOKUP($C1112,'MSCI Database'!$C:$R,5, FALSE)="","",VLOOKUP($C1112,'MSCI Database'!$C:$R,5, FALSE)),"")</f>
        <v>6.5</v>
      </c>
      <c r="S1112" s="164">
        <f>IFERROR(IF(VLOOKUP($C1112,'MSCI Database'!$C:$R,6, FALSE)="","",VLOOKUP($C1112,'MSCI Database'!$C:$R,6, FALSE)),"")</f>
        <v>3.8</v>
      </c>
      <c r="T1112" s="211">
        <f>IFERROR(IF(VLOOKUP($C1112,'MSCI Database'!$C:$R,7, FALSE)="","",VLOOKUP($C1112,'MSCI Database'!$C:$R,7, FALSE)),"")</f>
        <v>7.2</v>
      </c>
      <c r="U1112" s="164">
        <f>IFERROR(IF(VLOOKUP($C1112,'MSCI Database'!$C:$R,8, FALSE)="","",VLOOKUP($C1112,'MSCI Database'!$C:$R,8, FALSE)),"")</f>
        <v>2.7</v>
      </c>
      <c r="V1112" s="175">
        <f>IFERROR(IF(VLOOKUP($C1112,'MSCI Database'!$C:$R,9, FALSE)="","",VLOOKUP($C1112,'MSCI Database'!$C:$R,9, FALSE)),"")</f>
        <v>4.5999999999999996</v>
      </c>
      <c r="W1112" s="165">
        <f t="shared" ca="1" si="45"/>
        <v>0</v>
      </c>
      <c r="X1112" s="166">
        <f>IFERROR(IF(VLOOKUP($C1112,'MSCI Database'!$C:$R,10, FALSE)="","",VLOOKUP($C1112,'MSCI Database'!$C:$R,10, FALSE)),"")</f>
        <v>88351</v>
      </c>
      <c r="Y1112" s="133" t="str">
        <f>IFERROR(IF(VLOOKUP($C1112,'MSCI Database'!$C:$R,11, FALSE)="","",VLOOKUP($C1112,'MSCI Database'!$C:$R,11, FALSE)),"")</f>
        <v>2019</v>
      </c>
      <c r="Z1112" s="133" t="str">
        <f>IFERROR(IF(VLOOKUP($C1112,'MSCI Database'!$C:$R,12, FALSE)="","",VLOOKUP($C1112,'MSCI Database'!$C:$R,12, FALSE)),"")</f>
        <v>E.Segmt-Moderately High</v>
      </c>
      <c r="AA1112" s="202" t="str">
        <f>IFERROR(IF(VLOOKUP($C1112,'MSCI Database'!$C:$R,13, FALSE)="","",VLOOKUP($C1112,'MSCI Database'!$C:$R,13, FALSE)),"")</f>
        <v/>
      </c>
    </row>
    <row r="1113" spans="1:27" s="130" customFormat="1" ht="15" hidden="1" customHeight="1" outlineLevel="1">
      <c r="A1113" s="130" t="s">
        <v>10403</v>
      </c>
      <c r="B1113" s="130" t="s">
        <v>10404</v>
      </c>
      <c r="C1113" s="130" t="s">
        <v>10405</v>
      </c>
      <c r="D1113" s="130" t="s">
        <v>12128</v>
      </c>
      <c r="E1113" s="130" t="s">
        <v>12133</v>
      </c>
      <c r="F1113" s="169">
        <v>7.4418059325194977E-2</v>
      </c>
      <c r="G1113" s="132" t="str">
        <f ca="1">IFERROR(_xll.BQL($A1113, "cur_mkt_cap(currency=EUR)")/1000000, " ")</f>
        <v xml:space="preserve"> </v>
      </c>
      <c r="M1113" s="305">
        <f t="shared" si="46"/>
        <v>4.814848438340114E-5</v>
      </c>
      <c r="N1113" s="223">
        <f t="shared" si="47"/>
        <v>8.1072449383589988E-4</v>
      </c>
      <c r="O1113" s="172" t="str">
        <f>IFERROR(IF(VLOOKUP($C1113,'MSCI Database'!$C:$R,2, FALSE)="","",VLOOKUP($C1113,'MSCI Database'!$C:$R,2, FALSE)),"")</f>
        <v>Biotechnology</v>
      </c>
      <c r="P1113" s="186" t="str">
        <f>IFERROR(IF(VLOOKUP($C1113,'MSCI Database'!$C:$R,3, FALSE)="","",VLOOKUP($C1113,'MSCI Database'!$C:$R,3, FALSE)),"")</f>
        <v>B</v>
      </c>
      <c r="Q1113" s="164" t="str">
        <f>IFERROR(IF(VLOOKUP($C1113,'MSCI Database'!$C:$R,4, FALSE)="","",VLOOKUP($C1113,'MSCI Database'!$C:$R,4, FALSE)),"")</f>
        <v>-1</v>
      </c>
      <c r="R1113" s="164">
        <f>IFERROR(IF(VLOOKUP($C1113,'MSCI Database'!$C:$R,5, FALSE)="","",VLOOKUP($C1113,'MSCI Database'!$C:$R,5, FALSE)),"")</f>
        <v>2.4</v>
      </c>
      <c r="S1113" s="164">
        <f>IFERROR(IF(VLOOKUP($C1113,'MSCI Database'!$C:$R,6, FALSE)="","",VLOOKUP($C1113,'MSCI Database'!$C:$R,6, FALSE)),"")</f>
        <v>4.5999999999999996</v>
      </c>
      <c r="T1113" s="211">
        <f>IFERROR(IF(VLOOKUP($C1113,'MSCI Database'!$C:$R,7, FALSE)="","",VLOOKUP($C1113,'MSCI Database'!$C:$R,7, FALSE)),"")</f>
        <v>3.6</v>
      </c>
      <c r="U1113" s="164">
        <f>IFERROR(IF(VLOOKUP($C1113,'MSCI Database'!$C:$R,8, FALSE)="","",VLOOKUP($C1113,'MSCI Database'!$C:$R,8, FALSE)),"")</f>
        <v>4.7</v>
      </c>
      <c r="V1113" s="175">
        <f>IFERROR(IF(VLOOKUP($C1113,'MSCI Database'!$C:$R,9, FALSE)="","",VLOOKUP($C1113,'MSCI Database'!$C:$R,9, FALSE)),"")</f>
        <v>4.0999999999999996</v>
      </c>
      <c r="W1113" s="165">
        <f t="shared" ca="1" si="45"/>
        <v>0</v>
      </c>
      <c r="X1113" s="166" t="str">
        <f>IFERROR(IF(VLOOKUP($C1113,'MSCI Database'!$C:$R,10, FALSE)="","",VLOOKUP($C1113,'MSCI Database'!$C:$R,10, FALSE)),"")</f>
        <v/>
      </c>
      <c r="Y1113" s="133" t="str">
        <f>IFERROR(IF(VLOOKUP($C1113,'MSCI Database'!$C:$R,11, FALSE)="","",VLOOKUP($C1113,'MSCI Database'!$C:$R,11, FALSE)),"")</f>
        <v>2019</v>
      </c>
      <c r="Z1113" s="133" t="str">
        <f>IFERROR(IF(VLOOKUP($C1113,'MSCI Database'!$C:$R,12, FALSE)="","",VLOOKUP($C1113,'MSCI Database'!$C:$R,12, FALSE)),"")</f>
        <v/>
      </c>
      <c r="AA1113" s="202" t="str">
        <f>IFERROR(IF(VLOOKUP($C1113,'MSCI Database'!$C:$R,13, FALSE)="","",VLOOKUP($C1113,'MSCI Database'!$C:$R,13, FALSE)),"")</f>
        <v/>
      </c>
    </row>
    <row r="1114" spans="1:27" s="130" customFormat="1" ht="15" hidden="1" customHeight="1" outlineLevel="1">
      <c r="A1114" s="130" t="s">
        <v>8897</v>
      </c>
      <c r="B1114" s="130" t="s">
        <v>8898</v>
      </c>
      <c r="C1114" s="130" t="s">
        <v>8899</v>
      </c>
      <c r="D1114" s="130" t="s">
        <v>12128</v>
      </c>
      <c r="E1114" s="130" t="s">
        <v>18689</v>
      </c>
      <c r="F1114" s="169">
        <v>7.4394541631172151E-2</v>
      </c>
      <c r="G1114" s="132" t="str">
        <f ca="1">IFERROR(_xll.BQL($A1114, "cur_mkt_cap(currency=EUR)")/1000000, " ")</f>
        <v xml:space="preserve"> </v>
      </c>
      <c r="M1114" s="305">
        <f t="shared" si="46"/>
        <v>4.813326843536837E-5</v>
      </c>
      <c r="N1114" s="223">
        <f t="shared" si="47"/>
        <v>8.1046828760376031E-4</v>
      </c>
      <c r="O1114" s="172" t="str">
        <f>IFERROR(IF(VLOOKUP($C1114,'MSCI Database'!$C:$R,2, FALSE)="","",VLOOKUP($C1114,'MSCI Database'!$C:$R,2, FALSE)),"")</f>
        <v>Software &amp; Services</v>
      </c>
      <c r="P1114" s="186" t="str">
        <f>IFERROR(IF(VLOOKUP($C1114,'MSCI Database'!$C:$R,3, FALSE)="","",VLOOKUP($C1114,'MSCI Database'!$C:$R,3, FALSE)),"")</f>
        <v>BBB</v>
      </c>
      <c r="Q1114" s="164" t="str">
        <f>IFERROR(IF(VLOOKUP($C1114,'MSCI Database'!$C:$R,4, FALSE)="","",VLOOKUP($C1114,'MSCI Database'!$C:$R,4, FALSE)),"")</f>
        <v>-1</v>
      </c>
      <c r="R1114" s="164">
        <f>IFERROR(IF(VLOOKUP($C1114,'MSCI Database'!$C:$R,5, FALSE)="","",VLOOKUP($C1114,'MSCI Database'!$C:$R,5, FALSE)),"")</f>
        <v>5.2</v>
      </c>
      <c r="S1114" s="164">
        <f>IFERROR(IF(VLOOKUP($C1114,'MSCI Database'!$C:$R,6, FALSE)="","",VLOOKUP($C1114,'MSCI Database'!$C:$R,6, FALSE)),"")</f>
        <v>6.7</v>
      </c>
      <c r="T1114" s="211">
        <f>IFERROR(IF(VLOOKUP($C1114,'MSCI Database'!$C:$R,7, FALSE)="","",VLOOKUP($C1114,'MSCI Database'!$C:$R,7, FALSE)),"")</f>
        <v>4.5</v>
      </c>
      <c r="U1114" s="164">
        <f>IFERROR(IF(VLOOKUP($C1114,'MSCI Database'!$C:$R,8, FALSE)="","",VLOOKUP($C1114,'MSCI Database'!$C:$R,8, FALSE)),"")</f>
        <v>4.7</v>
      </c>
      <c r="V1114" s="175">
        <f>IFERROR(IF(VLOOKUP($C1114,'MSCI Database'!$C:$R,9, FALSE)="","",VLOOKUP($C1114,'MSCI Database'!$C:$R,9, FALSE)),"")</f>
        <v>4.7</v>
      </c>
      <c r="W1114" s="165">
        <f t="shared" ca="1" si="45"/>
        <v>0</v>
      </c>
      <c r="X1114" s="166">
        <f>IFERROR(IF(VLOOKUP($C1114,'MSCI Database'!$C:$R,10, FALSE)="","",VLOOKUP($C1114,'MSCI Database'!$C:$R,10, FALSE)),"")</f>
        <v>4114</v>
      </c>
      <c r="Y1114" s="133" t="str">
        <f>IFERROR(IF(VLOOKUP($C1114,'MSCI Database'!$C:$R,11, FALSE)="","",VLOOKUP($C1114,'MSCI Database'!$C:$R,11, FALSE)),"")</f>
        <v>2019</v>
      </c>
      <c r="Z1114" s="133" t="str">
        <f>IFERROR(IF(VLOOKUP($C1114,'MSCI Database'!$C:$R,12, FALSE)="","",VLOOKUP($C1114,'MSCI Database'!$C:$R,12, FALSE)),"")</f>
        <v>E.Segmt-Moderate</v>
      </c>
      <c r="AA1114" s="202" t="str">
        <f>IFERROR(IF(VLOOKUP($C1114,'MSCI Database'!$C:$R,13, FALSE)="","",VLOOKUP($C1114,'MSCI Database'!$C:$R,13, FALSE)),"")</f>
        <v/>
      </c>
    </row>
    <row r="1115" spans="1:27" s="130" customFormat="1" ht="15" hidden="1" customHeight="1" outlineLevel="1">
      <c r="A1115" s="130" t="s">
        <v>11659</v>
      </c>
      <c r="B1115" s="130" t="s">
        <v>11660</v>
      </c>
      <c r="C1115" s="130" t="s">
        <v>11661</v>
      </c>
      <c r="D1115" s="130" t="s">
        <v>12128</v>
      </c>
      <c r="E1115" s="130" t="s">
        <v>12133</v>
      </c>
      <c r="F1115" s="169">
        <v>7.4383660935541274E-2</v>
      </c>
      <c r="G1115" s="132" t="str">
        <f ca="1">IFERROR(_xll.BQL($A1115, "cur_mkt_cap(currency=EUR)")/1000000, " ")</f>
        <v xml:space="preserve"> </v>
      </c>
      <c r="M1115" s="305">
        <f t="shared" si="46"/>
        <v>4.8126228625295202E-5</v>
      </c>
      <c r="N1115" s="223">
        <f t="shared" si="47"/>
        <v>8.1034975123586912E-4</v>
      </c>
      <c r="O1115" s="172" t="str">
        <f>IFERROR(IF(VLOOKUP($C1115,'MSCI Database'!$C:$R,2, FALSE)="","",VLOOKUP($C1115,'MSCI Database'!$C:$R,2, FALSE)),"")</f>
        <v>Biotechnology</v>
      </c>
      <c r="P1115" s="186" t="str">
        <f>IFERROR(IF(VLOOKUP($C1115,'MSCI Database'!$C:$R,3, FALSE)="","",VLOOKUP($C1115,'MSCI Database'!$C:$R,3, FALSE)),"")</f>
        <v>BB</v>
      </c>
      <c r="Q1115" s="164" t="str">
        <f>IFERROR(IF(VLOOKUP($C1115,'MSCI Database'!$C:$R,4, FALSE)="","",VLOOKUP($C1115,'MSCI Database'!$C:$R,4, FALSE)),"")</f>
        <v>0</v>
      </c>
      <c r="R1115" s="164">
        <f>IFERROR(IF(VLOOKUP($C1115,'MSCI Database'!$C:$R,5, FALSE)="","",VLOOKUP($C1115,'MSCI Database'!$C:$R,5, FALSE)),"")</f>
        <v>4</v>
      </c>
      <c r="S1115" s="164">
        <f>IFERROR(IF(VLOOKUP($C1115,'MSCI Database'!$C:$R,6, FALSE)="","",VLOOKUP($C1115,'MSCI Database'!$C:$R,6, FALSE)),"")</f>
        <v>6.4</v>
      </c>
      <c r="T1115" s="211">
        <f>IFERROR(IF(VLOOKUP($C1115,'MSCI Database'!$C:$R,7, FALSE)="","",VLOOKUP($C1115,'MSCI Database'!$C:$R,7, FALSE)),"")</f>
        <v>4.0999999999999996</v>
      </c>
      <c r="U1115" s="164">
        <f>IFERROR(IF(VLOOKUP($C1115,'MSCI Database'!$C:$R,8, FALSE)="","",VLOOKUP($C1115,'MSCI Database'!$C:$R,8, FALSE)),"")</f>
        <v>5.3</v>
      </c>
      <c r="V1115" s="175">
        <f>IFERROR(IF(VLOOKUP($C1115,'MSCI Database'!$C:$R,9, FALSE)="","",VLOOKUP($C1115,'MSCI Database'!$C:$R,9, FALSE)),"")</f>
        <v>4.8</v>
      </c>
      <c r="W1115" s="165">
        <f t="shared" ca="1" si="45"/>
        <v>0</v>
      </c>
      <c r="X1115" s="166">
        <f>IFERROR(IF(VLOOKUP($C1115,'MSCI Database'!$C:$R,10, FALSE)="","",VLOOKUP($C1115,'MSCI Database'!$C:$R,10, FALSE)),"")</f>
        <v>2771</v>
      </c>
      <c r="Y1115" s="133" t="str">
        <f>IFERROR(IF(VLOOKUP($C1115,'MSCI Database'!$C:$R,11, FALSE)="","",VLOOKUP($C1115,'MSCI Database'!$C:$R,11, FALSE)),"")</f>
        <v>2019</v>
      </c>
      <c r="Z1115" s="133" t="str">
        <f>IFERROR(IF(VLOOKUP($C1115,'MSCI Database'!$C:$R,12, FALSE)="","",VLOOKUP($C1115,'MSCI Database'!$C:$R,12, FALSE)),"")</f>
        <v>E.Segmt-Moderate</v>
      </c>
      <c r="AA1115" s="202" t="str">
        <f>IFERROR(IF(VLOOKUP($C1115,'MSCI Database'!$C:$R,13, FALSE)="","",VLOOKUP($C1115,'MSCI Database'!$C:$R,13, FALSE)),"")</f>
        <v/>
      </c>
    </row>
    <row r="1116" spans="1:27" s="130" customFormat="1" ht="15" hidden="1" customHeight="1" outlineLevel="1">
      <c r="A1116" s="130" t="s">
        <v>9312</v>
      </c>
      <c r="B1116" s="130" t="s">
        <v>9313</v>
      </c>
      <c r="C1116" s="130" t="s">
        <v>9314</v>
      </c>
      <c r="D1116" s="130" t="s">
        <v>12128</v>
      </c>
      <c r="E1116" s="130" t="s">
        <v>18689</v>
      </c>
      <c r="F1116" s="169">
        <v>7.4155224743726558E-2</v>
      </c>
      <c r="G1116" s="132" t="str">
        <f ca="1">IFERROR(_xll.BQL($A1116, "cur_mkt_cap(currency=EUR)")/1000000, " ")</f>
        <v xml:space="preserve"> </v>
      </c>
      <c r="M1116" s="305">
        <f t="shared" si="46"/>
        <v>4.7978430409191076E-5</v>
      </c>
      <c r="N1116" s="223">
        <f t="shared" si="47"/>
        <v>8.0786112390989308E-4</v>
      </c>
      <c r="O1116" s="172" t="str">
        <f>IFERROR(IF(VLOOKUP($C1116,'MSCI Database'!$C:$R,2, FALSE)="","",VLOOKUP($C1116,'MSCI Database'!$C:$R,2, FALSE)),"")</f>
        <v>Electronic Equipment, Instruments &amp; Components</v>
      </c>
      <c r="P1116" s="186" t="str">
        <f>IFERROR(IF(VLOOKUP($C1116,'MSCI Database'!$C:$R,3, FALSE)="","",VLOOKUP($C1116,'MSCI Database'!$C:$R,3, FALSE)),"")</f>
        <v>A</v>
      </c>
      <c r="Q1116" s="164" t="str">
        <f>IFERROR(IF(VLOOKUP($C1116,'MSCI Database'!$C:$R,4, FALSE)="","",VLOOKUP($C1116,'MSCI Database'!$C:$R,4, FALSE)),"")</f>
        <v>0</v>
      </c>
      <c r="R1116" s="164">
        <f>IFERROR(IF(VLOOKUP($C1116,'MSCI Database'!$C:$R,5, FALSE)="","",VLOOKUP($C1116,'MSCI Database'!$C:$R,5, FALSE)),"")</f>
        <v>6.5</v>
      </c>
      <c r="S1116" s="164">
        <f>IFERROR(IF(VLOOKUP($C1116,'MSCI Database'!$C:$R,6, FALSE)="","",VLOOKUP($C1116,'MSCI Database'!$C:$R,6, FALSE)),"")</f>
        <v>2.6</v>
      </c>
      <c r="T1116" s="211">
        <f>IFERROR(IF(VLOOKUP($C1116,'MSCI Database'!$C:$R,7, FALSE)="","",VLOOKUP($C1116,'MSCI Database'!$C:$R,7, FALSE)),"")</f>
        <v>4.8</v>
      </c>
      <c r="U1116" s="164">
        <f>IFERROR(IF(VLOOKUP($C1116,'MSCI Database'!$C:$R,8, FALSE)="","",VLOOKUP($C1116,'MSCI Database'!$C:$R,8, FALSE)),"")</f>
        <v>6.1</v>
      </c>
      <c r="V1116" s="175">
        <f>IFERROR(IF(VLOOKUP($C1116,'MSCI Database'!$C:$R,9, FALSE)="","",VLOOKUP($C1116,'MSCI Database'!$C:$R,9, FALSE)),"")</f>
        <v>5.0999999999999996</v>
      </c>
      <c r="W1116" s="165">
        <f t="shared" ca="1" si="45"/>
        <v>0</v>
      </c>
      <c r="X1116" s="166">
        <f>IFERROR(IF(VLOOKUP($C1116,'MSCI Database'!$C:$R,10, FALSE)="","",VLOOKUP($C1116,'MSCI Database'!$C:$R,10, FALSE)),"")</f>
        <v>55633</v>
      </c>
      <c r="Y1116" s="133" t="str">
        <f>IFERROR(IF(VLOOKUP($C1116,'MSCI Database'!$C:$R,11, FALSE)="","",VLOOKUP($C1116,'MSCI Database'!$C:$R,11, FALSE)),"")</f>
        <v>2019</v>
      </c>
      <c r="Z1116" s="133" t="str">
        <f>IFERROR(IF(VLOOKUP($C1116,'MSCI Database'!$C:$R,12, FALSE)="","",VLOOKUP($C1116,'MSCI Database'!$C:$R,12, FALSE)),"")</f>
        <v>E.Segmt-Moderately High</v>
      </c>
      <c r="AA1116" s="202" t="str">
        <f>IFERROR(IF(VLOOKUP($C1116,'MSCI Database'!$C:$R,13, FALSE)="","",VLOOKUP($C1116,'MSCI Database'!$C:$R,13, FALSE)),"")</f>
        <v/>
      </c>
    </row>
    <row r="1117" spans="1:27" s="130" customFormat="1" ht="15" hidden="1" customHeight="1" outlineLevel="1">
      <c r="A1117" s="130" t="s">
        <v>11329</v>
      </c>
      <c r="B1117" s="130" t="s">
        <v>11330</v>
      </c>
      <c r="C1117" s="130" t="s">
        <v>11331</v>
      </c>
      <c r="D1117" s="130" t="s">
        <v>12128</v>
      </c>
      <c r="E1117" s="130" t="s">
        <v>18674</v>
      </c>
      <c r="F1117" s="169">
        <v>7.4097769641902719E-2</v>
      </c>
      <c r="G1117" s="132" t="str">
        <f ca="1">IFERROR(_xll.BQL($A1117, "cur_mkt_cap(currency=EUR)")/1000000, " ")</f>
        <v xml:space="preserve"> </v>
      </c>
      <c r="M1117" s="305">
        <f t="shared" si="46"/>
        <v>4.7941256958311055E-5</v>
      </c>
      <c r="N1117" s="223">
        <f t="shared" si="47"/>
        <v>8.0723519710171234E-4</v>
      </c>
      <c r="O1117" s="172" t="str">
        <f>IFERROR(IF(VLOOKUP($C1117,'MSCI Database'!$C:$R,2, FALSE)="","",VLOOKUP($C1117,'MSCI Database'!$C:$R,2, FALSE)),"")</f>
        <v>Household &amp; Personal Products</v>
      </c>
      <c r="P1117" s="186" t="str">
        <f>IFERROR(IF(VLOOKUP($C1117,'MSCI Database'!$C:$R,3, FALSE)="","",VLOOKUP($C1117,'MSCI Database'!$C:$R,3, FALSE)),"")</f>
        <v>BBB</v>
      </c>
      <c r="Q1117" s="164" t="str">
        <f>IFERROR(IF(VLOOKUP($C1117,'MSCI Database'!$C:$R,4, FALSE)="","",VLOOKUP($C1117,'MSCI Database'!$C:$R,4, FALSE)),"")</f>
        <v>0</v>
      </c>
      <c r="R1117" s="164">
        <f>IFERROR(IF(VLOOKUP($C1117,'MSCI Database'!$C:$R,5, FALSE)="","",VLOOKUP($C1117,'MSCI Database'!$C:$R,5, FALSE)),"")</f>
        <v>4.4000000000000004</v>
      </c>
      <c r="S1117" s="164">
        <f>IFERROR(IF(VLOOKUP($C1117,'MSCI Database'!$C:$R,6, FALSE)="","",VLOOKUP($C1117,'MSCI Database'!$C:$R,6, FALSE)),"")</f>
        <v>6.4</v>
      </c>
      <c r="T1117" s="211">
        <f>IFERROR(IF(VLOOKUP($C1117,'MSCI Database'!$C:$R,7, FALSE)="","",VLOOKUP($C1117,'MSCI Database'!$C:$R,7, FALSE)),"")</f>
        <v>3.6</v>
      </c>
      <c r="U1117" s="164">
        <f>IFERROR(IF(VLOOKUP($C1117,'MSCI Database'!$C:$R,8, FALSE)="","",VLOOKUP($C1117,'MSCI Database'!$C:$R,8, FALSE)),"")</f>
        <v>3.6</v>
      </c>
      <c r="V1117" s="175">
        <f>IFERROR(IF(VLOOKUP($C1117,'MSCI Database'!$C:$R,9, FALSE)="","",VLOOKUP($C1117,'MSCI Database'!$C:$R,9, FALSE)),"")</f>
        <v>4.7</v>
      </c>
      <c r="W1117" s="165">
        <f t="shared" ca="1" si="45"/>
        <v>0</v>
      </c>
      <c r="X1117" s="166">
        <f>IFERROR(IF(VLOOKUP($C1117,'MSCI Database'!$C:$R,10, FALSE)="","",VLOOKUP($C1117,'MSCI Database'!$C:$R,10, FALSE)),"")</f>
        <v>374730</v>
      </c>
      <c r="Y1117" s="133" t="str">
        <f>IFERROR(IF(VLOOKUP($C1117,'MSCI Database'!$C:$R,11, FALSE)="","",VLOOKUP($C1117,'MSCI Database'!$C:$R,11, FALSE)),"")</f>
        <v>2019</v>
      </c>
      <c r="Z1117" s="133" t="str">
        <f>IFERROR(IF(VLOOKUP($C1117,'MSCI Database'!$C:$R,12, FALSE)="","",VLOOKUP($C1117,'MSCI Database'!$C:$R,12, FALSE)),"")</f>
        <v>E.Segmt-Moderate</v>
      </c>
      <c r="AA1117" s="202" t="str">
        <f>IFERROR(IF(VLOOKUP($C1117,'MSCI Database'!$C:$R,13, FALSE)="","",VLOOKUP($C1117,'MSCI Database'!$C:$R,13, FALSE)),"")</f>
        <v/>
      </c>
    </row>
    <row r="1118" spans="1:27" s="130" customFormat="1" ht="15" hidden="1" customHeight="1" outlineLevel="1">
      <c r="A1118" s="130" t="s">
        <v>9404</v>
      </c>
      <c r="B1118" s="130" t="s">
        <v>9405</v>
      </c>
      <c r="C1118" s="130" t="s">
        <v>9406</v>
      </c>
      <c r="D1118" s="130" t="s">
        <v>12128</v>
      </c>
      <c r="E1118" s="130" t="s">
        <v>18688</v>
      </c>
      <c r="F1118" s="169">
        <v>7.3925917385104747E-2</v>
      </c>
      <c r="G1118" s="132" t="str">
        <f ca="1">IFERROR(_xll.BQL($A1118, "cur_mkt_cap(currency=EUR)")/1000000, " ")</f>
        <v xml:space="preserve"> </v>
      </c>
      <c r="M1118" s="305">
        <f t="shared" si="46"/>
        <v>4.7830068548162773E-5</v>
      </c>
      <c r="N1118" s="223">
        <f t="shared" si="47"/>
        <v>8.0536300592701021E-4</v>
      </c>
      <c r="O1118" s="172" t="str">
        <f>IFERROR(IF(VLOOKUP($C1118,'MSCI Database'!$C:$R,2, FALSE)="","",VLOOKUP($C1118,'MSCI Database'!$C:$R,2, FALSE)),"")</f>
        <v>Banks</v>
      </c>
      <c r="P1118" s="186" t="str">
        <f>IFERROR(IF(VLOOKUP($C1118,'MSCI Database'!$C:$R,3, FALSE)="","",VLOOKUP($C1118,'MSCI Database'!$C:$R,3, FALSE)),"")</f>
        <v>BB</v>
      </c>
      <c r="Q1118" s="164" t="str">
        <f>IFERROR(IF(VLOOKUP($C1118,'MSCI Database'!$C:$R,4, FALSE)="","",VLOOKUP($C1118,'MSCI Database'!$C:$R,4, FALSE)),"")</f>
        <v>0</v>
      </c>
      <c r="R1118" s="164">
        <f>IFERROR(IF(VLOOKUP($C1118,'MSCI Database'!$C:$R,5, FALSE)="","",VLOOKUP($C1118,'MSCI Database'!$C:$R,5, FALSE)),"")</f>
        <v>4.0999999999999996</v>
      </c>
      <c r="S1118" s="164">
        <f>IFERROR(IF(VLOOKUP($C1118,'MSCI Database'!$C:$R,6, FALSE)="","",VLOOKUP($C1118,'MSCI Database'!$C:$R,6, FALSE)),"")</f>
        <v>2</v>
      </c>
      <c r="T1118" s="211">
        <f>IFERROR(IF(VLOOKUP($C1118,'MSCI Database'!$C:$R,7, FALSE)="","",VLOOKUP($C1118,'MSCI Database'!$C:$R,7, FALSE)),"")</f>
        <v>3</v>
      </c>
      <c r="U1118" s="164">
        <f>IFERROR(IF(VLOOKUP($C1118,'MSCI Database'!$C:$R,8, FALSE)="","",VLOOKUP($C1118,'MSCI Database'!$C:$R,8, FALSE)),"")</f>
        <v>5.8</v>
      </c>
      <c r="V1118" s="175">
        <f>IFERROR(IF(VLOOKUP($C1118,'MSCI Database'!$C:$R,9, FALSE)="","",VLOOKUP($C1118,'MSCI Database'!$C:$R,9, FALSE)),"")</f>
        <v>3.8</v>
      </c>
      <c r="W1118" s="165">
        <f t="shared" ca="1" si="45"/>
        <v>0</v>
      </c>
      <c r="X1118" s="166">
        <f>IFERROR(IF(VLOOKUP($C1118,'MSCI Database'!$C:$R,10, FALSE)="","",VLOOKUP($C1118,'MSCI Database'!$C:$R,10, FALSE)),"")</f>
        <v>1438</v>
      </c>
      <c r="Y1118" s="133" t="str">
        <f>IFERROR(IF(VLOOKUP($C1118,'MSCI Database'!$C:$R,11, FALSE)="","",VLOOKUP($C1118,'MSCI Database'!$C:$R,11, FALSE)),"")</f>
        <v>2019</v>
      </c>
      <c r="Z1118" s="133" t="str">
        <f>IFERROR(IF(VLOOKUP($C1118,'MSCI Database'!$C:$R,12, FALSE)="","",VLOOKUP($C1118,'MSCI Database'!$C:$R,12, FALSE)),"")</f>
        <v>E.Segmt-Moderate</v>
      </c>
      <c r="AA1118" s="202" t="str">
        <f>IFERROR(IF(VLOOKUP($C1118,'MSCI Database'!$C:$R,13, FALSE)="","",VLOOKUP($C1118,'MSCI Database'!$C:$R,13, FALSE)),"")</f>
        <v/>
      </c>
    </row>
    <row r="1119" spans="1:27" s="130" customFormat="1" ht="15" hidden="1" customHeight="1" outlineLevel="1">
      <c r="A1119" s="130" t="s">
        <v>9385</v>
      </c>
      <c r="B1119" s="130" t="s">
        <v>9386</v>
      </c>
      <c r="C1119" s="130" t="s">
        <v>9387</v>
      </c>
      <c r="D1119" s="130" t="s">
        <v>12128</v>
      </c>
      <c r="E1119" s="130" t="s">
        <v>18682</v>
      </c>
      <c r="F1119" s="169">
        <v>7.3738174588574207E-2</v>
      </c>
      <c r="G1119" s="132" t="str">
        <f ca="1">IFERROR(_xll.BQL($A1119, "cur_mkt_cap(currency=EUR)")/1000000, " ")</f>
        <v xml:space="preserve"> </v>
      </c>
      <c r="M1119" s="305">
        <f t="shared" si="46"/>
        <v>4.7708598958807504E-5</v>
      </c>
      <c r="N1119" s="223">
        <f t="shared" si="47"/>
        <v>8.0331770018981759E-4</v>
      </c>
      <c r="O1119" s="172" t="str">
        <f>IFERROR(IF(VLOOKUP($C1119,'MSCI Database'!$C:$R,2, FALSE)="","",VLOOKUP($C1119,'MSCI Database'!$C:$R,2, FALSE)),"")</f>
        <v>Restaurants</v>
      </c>
      <c r="P1119" s="186" t="str">
        <f>IFERROR(IF(VLOOKUP($C1119,'MSCI Database'!$C:$R,3, FALSE)="","",VLOOKUP($C1119,'MSCI Database'!$C:$R,3, FALSE)),"")</f>
        <v>BBB</v>
      </c>
      <c r="Q1119" s="164" t="str">
        <f>IFERROR(IF(VLOOKUP($C1119,'MSCI Database'!$C:$R,4, FALSE)="","",VLOOKUP($C1119,'MSCI Database'!$C:$R,4, FALSE)),"")</f>
        <v>0</v>
      </c>
      <c r="R1119" s="164">
        <f>IFERROR(IF(VLOOKUP($C1119,'MSCI Database'!$C:$R,5, FALSE)="","",VLOOKUP($C1119,'MSCI Database'!$C:$R,5, FALSE)),"")</f>
        <v>4.3</v>
      </c>
      <c r="S1119" s="164">
        <f>IFERROR(IF(VLOOKUP($C1119,'MSCI Database'!$C:$R,6, FALSE)="","",VLOOKUP($C1119,'MSCI Database'!$C:$R,6, FALSE)),"")</f>
        <v>2.4</v>
      </c>
      <c r="T1119" s="211">
        <f>IFERROR(IF(VLOOKUP($C1119,'MSCI Database'!$C:$R,7, FALSE)="","",VLOOKUP($C1119,'MSCI Database'!$C:$R,7, FALSE)),"")</f>
        <v>3.8</v>
      </c>
      <c r="U1119" s="164">
        <f>IFERROR(IF(VLOOKUP($C1119,'MSCI Database'!$C:$R,8, FALSE)="","",VLOOKUP($C1119,'MSCI Database'!$C:$R,8, FALSE)),"")</f>
        <v>6.7</v>
      </c>
      <c r="V1119" s="175">
        <f>IFERROR(IF(VLOOKUP($C1119,'MSCI Database'!$C:$R,9, FALSE)="","",VLOOKUP($C1119,'MSCI Database'!$C:$R,9, FALSE)),"")</f>
        <v>4.5</v>
      </c>
      <c r="W1119" s="165">
        <f t="shared" ca="1" si="45"/>
        <v>0</v>
      </c>
      <c r="X1119" s="166">
        <f>IFERROR(IF(VLOOKUP($C1119,'MSCI Database'!$C:$R,10, FALSE)="","",VLOOKUP($C1119,'MSCI Database'!$C:$R,10, FALSE)),"")</f>
        <v>218483</v>
      </c>
      <c r="Y1119" s="133" t="str">
        <f>IFERROR(IF(VLOOKUP($C1119,'MSCI Database'!$C:$R,11, FALSE)="","",VLOOKUP($C1119,'MSCI Database'!$C:$R,11, FALSE)),"")</f>
        <v>2019</v>
      </c>
      <c r="Z1119" s="133" t="str">
        <f>IFERROR(IF(VLOOKUP($C1119,'MSCI Database'!$C:$R,12, FALSE)="","",VLOOKUP($C1119,'MSCI Database'!$C:$R,12, FALSE)),"")</f>
        <v>E.Segmt-Moderately High</v>
      </c>
      <c r="AA1119" s="202" t="str">
        <f>IFERROR(IF(VLOOKUP($C1119,'MSCI Database'!$C:$R,13, FALSE)="","",VLOOKUP($C1119,'MSCI Database'!$C:$R,13, FALSE)),"")</f>
        <v/>
      </c>
    </row>
    <row r="1120" spans="1:27" s="130" customFormat="1" ht="15" hidden="1" customHeight="1" outlineLevel="1">
      <c r="A1120" s="130" t="s">
        <v>10808</v>
      </c>
      <c r="B1120" s="130" t="s">
        <v>10809</v>
      </c>
      <c r="C1120" s="130" t="s">
        <v>10810</v>
      </c>
      <c r="D1120" s="130" t="s">
        <v>12128</v>
      </c>
      <c r="E1120" s="130" t="s">
        <v>18682</v>
      </c>
      <c r="F1120" s="169">
        <v>7.3543773588589809E-2</v>
      </c>
      <c r="G1120" s="132" t="str">
        <f ca="1">IFERROR(_xll.BQL($A1120, "cur_mkt_cap(currency=EUR)")/1000000, " ")</f>
        <v xml:space="preserve"> </v>
      </c>
      <c r="M1120" s="305">
        <f t="shared" si="46"/>
        <v>4.7582821511817597E-5</v>
      </c>
      <c r="N1120" s="223">
        <f t="shared" si="47"/>
        <v>8.0119985871769813E-4</v>
      </c>
      <c r="O1120" s="172" t="str">
        <f>IFERROR(IF(VLOOKUP($C1120,'MSCI Database'!$C:$R,2, FALSE)="","",VLOOKUP($C1120,'MSCI Database'!$C:$R,2, FALSE)),"")</f>
        <v>Retail - Consumer Discretionary</v>
      </c>
      <c r="P1120" s="186" t="str">
        <f>IFERROR(IF(VLOOKUP($C1120,'MSCI Database'!$C:$R,3, FALSE)="","",VLOOKUP($C1120,'MSCI Database'!$C:$R,3, FALSE)),"")</f>
        <v>B</v>
      </c>
      <c r="Q1120" s="164" t="str">
        <f>IFERROR(IF(VLOOKUP($C1120,'MSCI Database'!$C:$R,4, FALSE)="","",VLOOKUP($C1120,'MSCI Database'!$C:$R,4, FALSE)),"")</f>
        <v>0</v>
      </c>
      <c r="R1120" s="164">
        <f>IFERROR(IF(VLOOKUP($C1120,'MSCI Database'!$C:$R,5, FALSE)="","",VLOOKUP($C1120,'MSCI Database'!$C:$R,5, FALSE)),"")</f>
        <v>1.6</v>
      </c>
      <c r="S1120" s="164">
        <f>IFERROR(IF(VLOOKUP($C1120,'MSCI Database'!$C:$R,6, FALSE)="","",VLOOKUP($C1120,'MSCI Database'!$C:$R,6, FALSE)),"")</f>
        <v>3.3</v>
      </c>
      <c r="T1120" s="211">
        <f>IFERROR(IF(VLOOKUP($C1120,'MSCI Database'!$C:$R,7, FALSE)="","",VLOOKUP($C1120,'MSCI Database'!$C:$R,7, FALSE)),"")</f>
        <v>2.5</v>
      </c>
      <c r="U1120" s="164">
        <f>IFERROR(IF(VLOOKUP($C1120,'MSCI Database'!$C:$R,8, FALSE)="","",VLOOKUP($C1120,'MSCI Database'!$C:$R,8, FALSE)),"")</f>
        <v>5.3</v>
      </c>
      <c r="V1120" s="175">
        <f>IFERROR(IF(VLOOKUP($C1120,'MSCI Database'!$C:$R,9, FALSE)="","",VLOOKUP($C1120,'MSCI Database'!$C:$R,9, FALSE)),"")</f>
        <v>3.6</v>
      </c>
      <c r="W1120" s="165">
        <f t="shared" ca="1" si="45"/>
        <v>0</v>
      </c>
      <c r="X1120" s="166">
        <f>IFERROR(IF(VLOOKUP($C1120,'MSCI Database'!$C:$R,10, FALSE)="","",VLOOKUP($C1120,'MSCI Database'!$C:$R,10, FALSE)),"")</f>
        <v>46314</v>
      </c>
      <c r="Y1120" s="133" t="str">
        <f>IFERROR(IF(VLOOKUP($C1120,'MSCI Database'!$C:$R,11, FALSE)="","",VLOOKUP($C1120,'MSCI Database'!$C:$R,11, FALSE)),"")</f>
        <v>2019</v>
      </c>
      <c r="Z1120" s="133" t="str">
        <f>IFERROR(IF(VLOOKUP($C1120,'MSCI Database'!$C:$R,12, FALSE)="","",VLOOKUP($C1120,'MSCI Database'!$C:$R,12, FALSE)),"")</f>
        <v>E.Segmt-Moderate</v>
      </c>
      <c r="AA1120" s="202" t="str">
        <f>IFERROR(IF(VLOOKUP($C1120,'MSCI Database'!$C:$R,13, FALSE)="","",VLOOKUP($C1120,'MSCI Database'!$C:$R,13, FALSE)),"")</f>
        <v/>
      </c>
    </row>
    <row r="1121" spans="1:27" s="130" customFormat="1" ht="15" hidden="1" customHeight="1" outlineLevel="1">
      <c r="A1121" s="130" t="s">
        <v>10729</v>
      </c>
      <c r="B1121" s="130" t="s">
        <v>10730</v>
      </c>
      <c r="C1121" s="130" t="s">
        <v>10731</v>
      </c>
      <c r="D1121" s="130" t="s">
        <v>12128</v>
      </c>
      <c r="E1121" s="130" t="s">
        <v>12133</v>
      </c>
      <c r="F1121" s="169">
        <v>7.3378921144387266E-2</v>
      </c>
      <c r="G1121" s="132" t="str">
        <f ca="1">IFERROR(_xll.BQL($A1121, "cur_mkt_cap(currency=EUR)")/1000000, " ")</f>
        <v xml:space="preserve"> </v>
      </c>
      <c r="M1121" s="305">
        <f t="shared" si="46"/>
        <v>4.7476161980418557E-5</v>
      </c>
      <c r="N1121" s="223">
        <f t="shared" si="47"/>
        <v>7.9940392483289079E-4</v>
      </c>
      <c r="O1121" s="172" t="str">
        <f>IFERROR(IF(VLOOKUP($C1121,'MSCI Database'!$C:$R,2, FALSE)="","",VLOOKUP($C1121,'MSCI Database'!$C:$R,2, FALSE)),"")</f>
        <v>Pharmaceuticals</v>
      </c>
      <c r="P1121" s="186" t="str">
        <f>IFERROR(IF(VLOOKUP($C1121,'MSCI Database'!$C:$R,3, FALSE)="","",VLOOKUP($C1121,'MSCI Database'!$C:$R,3, FALSE)),"")</f>
        <v>BB</v>
      </c>
      <c r="Q1121" s="164" t="str">
        <f>IFERROR(IF(VLOOKUP($C1121,'MSCI Database'!$C:$R,4, FALSE)="","",VLOOKUP($C1121,'MSCI Database'!$C:$R,4, FALSE)),"")</f>
        <v>0</v>
      </c>
      <c r="R1121" s="164">
        <f>IFERROR(IF(VLOOKUP($C1121,'MSCI Database'!$C:$R,5, FALSE)="","",VLOOKUP($C1121,'MSCI Database'!$C:$R,5, FALSE)),"")</f>
        <v>3.2</v>
      </c>
      <c r="S1121" s="164">
        <f>IFERROR(IF(VLOOKUP($C1121,'MSCI Database'!$C:$R,6, FALSE)="","",VLOOKUP($C1121,'MSCI Database'!$C:$R,6, FALSE)),"")</f>
        <v>2.2000000000000002</v>
      </c>
      <c r="T1121" s="211">
        <f>IFERROR(IF(VLOOKUP($C1121,'MSCI Database'!$C:$R,7, FALSE)="","",VLOOKUP($C1121,'MSCI Database'!$C:$R,7, FALSE)),"")</f>
        <v>4.0999999999999996</v>
      </c>
      <c r="U1121" s="164">
        <f>IFERROR(IF(VLOOKUP($C1121,'MSCI Database'!$C:$R,8, FALSE)="","",VLOOKUP($C1121,'MSCI Database'!$C:$R,8, FALSE)),"")</f>
        <v>4.5999999999999996</v>
      </c>
      <c r="V1121" s="175">
        <f>IFERROR(IF(VLOOKUP($C1121,'MSCI Database'!$C:$R,9, FALSE)="","",VLOOKUP($C1121,'MSCI Database'!$C:$R,9, FALSE)),"")</f>
        <v>4.0999999999999996</v>
      </c>
      <c r="W1121" s="165">
        <f t="shared" ca="1" si="45"/>
        <v>0</v>
      </c>
      <c r="X1121" s="166">
        <f>IFERROR(IF(VLOOKUP($C1121,'MSCI Database'!$C:$R,10, FALSE)="","",VLOOKUP($C1121,'MSCI Database'!$C:$R,10, FALSE)),"")</f>
        <v>4578</v>
      </c>
      <c r="Y1121" s="133" t="str">
        <f>IFERROR(IF(VLOOKUP($C1121,'MSCI Database'!$C:$R,11, FALSE)="","",VLOOKUP($C1121,'MSCI Database'!$C:$R,11, FALSE)),"")</f>
        <v>2019</v>
      </c>
      <c r="Z1121" s="133" t="str">
        <f>IFERROR(IF(VLOOKUP($C1121,'MSCI Database'!$C:$R,12, FALSE)="","",VLOOKUP($C1121,'MSCI Database'!$C:$R,12, FALSE)),"")</f>
        <v>E.Segmt-Moderate</v>
      </c>
      <c r="AA1121" s="202" t="str">
        <f>IFERROR(IF(VLOOKUP($C1121,'MSCI Database'!$C:$R,13, FALSE)="","",VLOOKUP($C1121,'MSCI Database'!$C:$R,13, FALSE)),"")</f>
        <v/>
      </c>
    </row>
    <row r="1122" spans="1:27" s="130" customFormat="1" ht="15" hidden="1" customHeight="1" outlineLevel="1">
      <c r="A1122" s="130" t="s">
        <v>11332</v>
      </c>
      <c r="B1122" s="130" t="s">
        <v>11333</v>
      </c>
      <c r="C1122" s="130" t="s">
        <v>11334</v>
      </c>
      <c r="D1122" s="130" t="s">
        <v>12128</v>
      </c>
      <c r="E1122" s="130" t="s">
        <v>18673</v>
      </c>
      <c r="F1122" s="169">
        <v>7.3274550027228907E-2</v>
      </c>
      <c r="G1122" s="132" t="str">
        <f ca="1">IFERROR(_xll.BQL($A1122, "cur_mkt_cap(currency=EUR)")/1000000, " ")</f>
        <v xml:space="preserve"> </v>
      </c>
      <c r="M1122" s="305">
        <f t="shared" si="46"/>
        <v>4.7408633867617097E-5</v>
      </c>
      <c r="N1122" s="223">
        <f t="shared" si="47"/>
        <v>7.9826688602945288E-4</v>
      </c>
      <c r="O1122" s="172" t="str">
        <f>IFERROR(IF(VLOOKUP($C1122,'MSCI Database'!$C:$R,2, FALSE)="","",VLOOKUP($C1122,'MSCI Database'!$C:$R,2, FALSE)),"")</f>
        <v>Aerospace &amp; Defense</v>
      </c>
      <c r="P1122" s="186" t="str">
        <f>IFERROR(IF(VLOOKUP($C1122,'MSCI Database'!$C:$R,3, FALSE)="","",VLOOKUP($C1122,'MSCI Database'!$C:$R,3, FALSE)),"")</f>
        <v>BB</v>
      </c>
      <c r="Q1122" s="164" t="str">
        <f>IFERROR(IF(VLOOKUP($C1122,'MSCI Database'!$C:$R,4, FALSE)="","",VLOOKUP($C1122,'MSCI Database'!$C:$R,4, FALSE)),"")</f>
        <v>-1</v>
      </c>
      <c r="R1122" s="164">
        <f>IFERROR(IF(VLOOKUP($C1122,'MSCI Database'!$C:$R,5, FALSE)="","",VLOOKUP($C1122,'MSCI Database'!$C:$R,5, FALSE)),"")</f>
        <v>3.2</v>
      </c>
      <c r="S1122" s="164">
        <f>IFERROR(IF(VLOOKUP($C1122,'MSCI Database'!$C:$R,6, FALSE)="","",VLOOKUP($C1122,'MSCI Database'!$C:$R,6, FALSE)),"")</f>
        <v>2.5</v>
      </c>
      <c r="T1122" s="211">
        <f>IFERROR(IF(VLOOKUP($C1122,'MSCI Database'!$C:$R,7, FALSE)="","",VLOOKUP($C1122,'MSCI Database'!$C:$R,7, FALSE)),"")</f>
        <v>3.6</v>
      </c>
      <c r="U1122" s="164">
        <f>IFERROR(IF(VLOOKUP($C1122,'MSCI Database'!$C:$R,8, FALSE)="","",VLOOKUP($C1122,'MSCI Database'!$C:$R,8, FALSE)),"")</f>
        <v>4.3</v>
      </c>
      <c r="V1122" s="175">
        <f>IFERROR(IF(VLOOKUP($C1122,'MSCI Database'!$C:$R,9, FALSE)="","",VLOOKUP($C1122,'MSCI Database'!$C:$R,9, FALSE)),"")</f>
        <v>3.8</v>
      </c>
      <c r="W1122" s="165">
        <f t="shared" ca="1" si="45"/>
        <v>0</v>
      </c>
      <c r="X1122" s="166">
        <f>IFERROR(IF(VLOOKUP($C1122,'MSCI Database'!$C:$R,10, FALSE)="","",VLOOKUP($C1122,'MSCI Database'!$C:$R,10, FALSE)),"")</f>
        <v>218395</v>
      </c>
      <c r="Y1122" s="133" t="str">
        <f>IFERROR(IF(VLOOKUP($C1122,'MSCI Database'!$C:$R,11, FALSE)="","",VLOOKUP($C1122,'MSCI Database'!$C:$R,11, FALSE)),"")</f>
        <v>2019</v>
      </c>
      <c r="Z1122" s="133" t="str">
        <f>IFERROR(IF(VLOOKUP($C1122,'MSCI Database'!$C:$R,12, FALSE)="","",VLOOKUP($C1122,'MSCI Database'!$C:$R,12, FALSE)),"")</f>
        <v>E.Segmt-Moderately High</v>
      </c>
      <c r="AA1122" s="202" t="str">
        <f>IFERROR(IF(VLOOKUP($C1122,'MSCI Database'!$C:$R,13, FALSE)="","",VLOOKUP($C1122,'MSCI Database'!$C:$R,13, FALSE)),"")</f>
        <v>Heightened labor management challenges amid 737 Max production reduction and COVID-19 crisis</v>
      </c>
    </row>
    <row r="1123" spans="1:27" s="130" customFormat="1" ht="15" hidden="1" customHeight="1" outlineLevel="1">
      <c r="A1123" s="130" t="s">
        <v>11400</v>
      </c>
      <c r="B1123" s="130" t="s">
        <v>11401</v>
      </c>
      <c r="C1123" s="130" t="s">
        <v>11402</v>
      </c>
      <c r="D1123" s="130" t="s">
        <v>12128</v>
      </c>
      <c r="E1123" s="130" t="s">
        <v>12133</v>
      </c>
      <c r="F1123" s="169">
        <v>7.3270605648070475E-2</v>
      </c>
      <c r="G1123" s="132" t="str">
        <f ca="1">IFERROR(_xll.BQL($A1123, "cur_mkt_cap(currency=EUR)")/1000000, " ")</f>
        <v xml:space="preserve"> </v>
      </c>
      <c r="M1123" s="305">
        <f t="shared" si="46"/>
        <v>4.7406081854301596E-5</v>
      </c>
      <c r="N1123" s="223">
        <f t="shared" si="47"/>
        <v>7.982239152126146E-4</v>
      </c>
      <c r="O1123" s="172" t="str">
        <f>IFERROR(IF(VLOOKUP($C1123,'MSCI Database'!$C:$R,2, FALSE)="","",VLOOKUP($C1123,'MSCI Database'!$C:$R,2, FALSE)),"")</f>
        <v>Health Care Equipment &amp; Supplies</v>
      </c>
      <c r="P1123" s="186" t="str">
        <f>IFERROR(IF(VLOOKUP($C1123,'MSCI Database'!$C:$R,3, FALSE)="","",VLOOKUP($C1123,'MSCI Database'!$C:$R,3, FALSE)),"")</f>
        <v>BB</v>
      </c>
      <c r="Q1123" s="164" t="str">
        <f>IFERROR(IF(VLOOKUP($C1123,'MSCI Database'!$C:$R,4, FALSE)="","",VLOOKUP($C1123,'MSCI Database'!$C:$R,4, FALSE)),"")</f>
        <v>1</v>
      </c>
      <c r="R1123" s="164">
        <f>IFERROR(IF(VLOOKUP($C1123,'MSCI Database'!$C:$R,5, FALSE)="","",VLOOKUP($C1123,'MSCI Database'!$C:$R,5, FALSE)),"")</f>
        <v>3.4</v>
      </c>
      <c r="S1123" s="164">
        <f>IFERROR(IF(VLOOKUP($C1123,'MSCI Database'!$C:$R,6, FALSE)="","",VLOOKUP($C1123,'MSCI Database'!$C:$R,6, FALSE)),"")</f>
        <v>5.7</v>
      </c>
      <c r="T1123" s="211">
        <f>IFERROR(IF(VLOOKUP($C1123,'MSCI Database'!$C:$R,7, FALSE)="","",VLOOKUP($C1123,'MSCI Database'!$C:$R,7, FALSE)),"")</f>
        <v>4.0999999999999996</v>
      </c>
      <c r="U1123" s="164">
        <f>IFERROR(IF(VLOOKUP($C1123,'MSCI Database'!$C:$R,8, FALSE)="","",VLOOKUP($C1123,'MSCI Database'!$C:$R,8, FALSE)),"")</f>
        <v>4.9000000000000004</v>
      </c>
      <c r="V1123" s="175">
        <f>IFERROR(IF(VLOOKUP($C1123,'MSCI Database'!$C:$R,9, FALSE)="","",VLOOKUP($C1123,'MSCI Database'!$C:$R,9, FALSE)),"")</f>
        <v>4.5999999999999996</v>
      </c>
      <c r="W1123" s="165">
        <f t="shared" ca="1" si="45"/>
        <v>0</v>
      </c>
      <c r="X1123" s="166">
        <f>IFERROR(IF(VLOOKUP($C1123,'MSCI Database'!$C:$R,10, FALSE)="","",VLOOKUP($C1123,'MSCI Database'!$C:$R,10, FALSE)),"")</f>
        <v>64528</v>
      </c>
      <c r="Y1123" s="133" t="str">
        <f>IFERROR(IF(VLOOKUP($C1123,'MSCI Database'!$C:$R,11, FALSE)="","",VLOOKUP($C1123,'MSCI Database'!$C:$R,11, FALSE)),"")</f>
        <v>2019</v>
      </c>
      <c r="Z1123" s="133" t="str">
        <f>IFERROR(IF(VLOOKUP($C1123,'MSCI Database'!$C:$R,12, FALSE)="","",VLOOKUP($C1123,'MSCI Database'!$C:$R,12, FALSE)),"")</f>
        <v>E.Segmt-Low</v>
      </c>
      <c r="AA1123" s="202" t="str">
        <f>IFERROR(IF(VLOOKUP($C1123,'MSCI Database'!$C:$R,13, FALSE)="","",VLOOKUP($C1123,'MSCI Database'!$C:$R,13, FALSE)),"")</f>
        <v/>
      </c>
    </row>
    <row r="1124" spans="1:27" s="130" customFormat="1" ht="15" hidden="1" customHeight="1" outlineLevel="1">
      <c r="A1124" s="130" t="s">
        <v>9040</v>
      </c>
      <c r="B1124" s="130" t="s">
        <v>9041</v>
      </c>
      <c r="C1124" s="130" t="s">
        <v>9042</v>
      </c>
      <c r="D1124" s="130" t="s">
        <v>12128</v>
      </c>
      <c r="E1124" s="130" t="s">
        <v>18673</v>
      </c>
      <c r="F1124" s="169">
        <v>7.3065901767174188E-2</v>
      </c>
      <c r="G1124" s="132" t="str">
        <f ca="1">IFERROR(_xll.BQL($A1124, "cur_mkt_cap(currency=EUR)")/1000000, " ")</f>
        <v xml:space="preserve"> </v>
      </c>
      <c r="M1124" s="305">
        <f t="shared" si="46"/>
        <v>4.7273638443361695E-5</v>
      </c>
      <c r="N1124" s="223">
        <f t="shared" si="47"/>
        <v>7.9599383219606254E-4</v>
      </c>
      <c r="O1124" s="172" t="str">
        <f>IFERROR(IF(VLOOKUP($C1124,'MSCI Database'!$C:$R,2, FALSE)="","",VLOOKUP($C1124,'MSCI Database'!$C:$R,2, FALSE)),"")</f>
        <v>Aerospace &amp; Defense</v>
      </c>
      <c r="P1124" s="186" t="str">
        <f>IFERROR(IF(VLOOKUP($C1124,'MSCI Database'!$C:$R,3, FALSE)="","",VLOOKUP($C1124,'MSCI Database'!$C:$R,3, FALSE)),"")</f>
        <v>BBB</v>
      </c>
      <c r="Q1124" s="164" t="str">
        <f>IFERROR(IF(VLOOKUP($C1124,'MSCI Database'!$C:$R,4, FALSE)="","",VLOOKUP($C1124,'MSCI Database'!$C:$R,4, FALSE)),"")</f>
        <v>0</v>
      </c>
      <c r="R1124" s="164">
        <f>IFERROR(IF(VLOOKUP($C1124,'MSCI Database'!$C:$R,5, FALSE)="","",VLOOKUP($C1124,'MSCI Database'!$C:$R,5, FALSE)),"")</f>
        <v>5.6</v>
      </c>
      <c r="S1124" s="164">
        <f>IFERROR(IF(VLOOKUP($C1124,'MSCI Database'!$C:$R,6, FALSE)="","",VLOOKUP($C1124,'MSCI Database'!$C:$R,6, FALSE)),"")</f>
        <v>3.7</v>
      </c>
      <c r="T1124" s="211">
        <f>IFERROR(IF(VLOOKUP($C1124,'MSCI Database'!$C:$R,7, FALSE)="","",VLOOKUP($C1124,'MSCI Database'!$C:$R,7, FALSE)),"")</f>
        <v>5.0999999999999996</v>
      </c>
      <c r="U1124" s="164">
        <f>IFERROR(IF(VLOOKUP($C1124,'MSCI Database'!$C:$R,8, FALSE)="","",VLOOKUP($C1124,'MSCI Database'!$C:$R,8, FALSE)),"")</f>
        <v>4.0999999999999996</v>
      </c>
      <c r="V1124" s="175">
        <f>IFERROR(IF(VLOOKUP($C1124,'MSCI Database'!$C:$R,9, FALSE)="","",VLOOKUP($C1124,'MSCI Database'!$C:$R,9, FALSE)),"")</f>
        <v>4.4000000000000004</v>
      </c>
      <c r="W1124" s="165">
        <f t="shared" ca="1" si="45"/>
        <v>0</v>
      </c>
      <c r="X1124" s="166">
        <f>IFERROR(IF(VLOOKUP($C1124,'MSCI Database'!$C:$R,10, FALSE)="","",VLOOKUP($C1124,'MSCI Database'!$C:$R,10, FALSE)),"")</f>
        <v>9606</v>
      </c>
      <c r="Y1124" s="133" t="str">
        <f>IFERROR(IF(VLOOKUP($C1124,'MSCI Database'!$C:$R,11, FALSE)="","",VLOOKUP($C1124,'MSCI Database'!$C:$R,11, FALSE)),"")</f>
        <v>2019</v>
      </c>
      <c r="Z1124" s="133" t="str">
        <f>IFERROR(IF(VLOOKUP($C1124,'MSCI Database'!$C:$R,12, FALSE)="","",VLOOKUP($C1124,'MSCI Database'!$C:$R,12, FALSE)),"")</f>
        <v>E.Segmt-Moderately High</v>
      </c>
      <c r="AA1124" s="202" t="str">
        <f>IFERROR(IF(VLOOKUP($C1124,'MSCI Database'!$C:$R,13, FALSE)="","",VLOOKUP($C1124,'MSCI Database'!$C:$R,13, FALSE)),"")</f>
        <v/>
      </c>
    </row>
    <row r="1125" spans="1:27" s="130" customFormat="1" ht="15" hidden="1" customHeight="1" outlineLevel="1">
      <c r="A1125" s="130" t="s">
        <v>9096</v>
      </c>
      <c r="B1125" s="130" t="s">
        <v>9097</v>
      </c>
      <c r="C1125" s="130" t="s">
        <v>9098</v>
      </c>
      <c r="D1125" s="130" t="s">
        <v>12128</v>
      </c>
      <c r="E1125" s="130" t="s">
        <v>18688</v>
      </c>
      <c r="F1125" s="169">
        <v>7.3042686314696653E-2</v>
      </c>
      <c r="G1125" s="132" t="str">
        <f ca="1">IFERROR(_xll.BQL($A1125, "cur_mkt_cap(currency=EUR)")/1000000, " ")</f>
        <v xml:space="preserve"> </v>
      </c>
      <c r="M1125" s="305">
        <f t="shared" si="46"/>
        <v>4.7258618045608731E-5</v>
      </c>
      <c r="N1125" s="223">
        <f t="shared" si="47"/>
        <v>7.9574091864080879E-4</v>
      </c>
      <c r="O1125" s="172" t="str">
        <f>IFERROR(IF(VLOOKUP($C1125,'MSCI Database'!$C:$R,2, FALSE)="","",VLOOKUP($C1125,'MSCI Database'!$C:$R,2, FALSE)),"")</f>
        <v>Banks</v>
      </c>
      <c r="P1125" s="186" t="str">
        <f>IFERROR(IF(VLOOKUP($C1125,'MSCI Database'!$C:$R,3, FALSE)="","",VLOOKUP($C1125,'MSCI Database'!$C:$R,3, FALSE)),"")</f>
        <v>A</v>
      </c>
      <c r="Q1125" s="164" t="str">
        <f>IFERROR(IF(VLOOKUP($C1125,'MSCI Database'!$C:$R,4, FALSE)="","",VLOOKUP($C1125,'MSCI Database'!$C:$R,4, FALSE)),"")</f>
        <v>1</v>
      </c>
      <c r="R1125" s="164">
        <f>IFERROR(IF(VLOOKUP($C1125,'MSCI Database'!$C:$R,5, FALSE)="","",VLOOKUP($C1125,'MSCI Database'!$C:$R,5, FALSE)),"")</f>
        <v>7.1</v>
      </c>
      <c r="S1125" s="164">
        <f>IFERROR(IF(VLOOKUP($C1125,'MSCI Database'!$C:$R,6, FALSE)="","",VLOOKUP($C1125,'MSCI Database'!$C:$R,6, FALSE)),"")</f>
        <v>3.6</v>
      </c>
      <c r="T1125" s="211">
        <f>IFERROR(IF(VLOOKUP($C1125,'MSCI Database'!$C:$R,7, FALSE)="","",VLOOKUP($C1125,'MSCI Database'!$C:$R,7, FALSE)),"")</f>
        <v>4.3</v>
      </c>
      <c r="U1125" s="164">
        <f>IFERROR(IF(VLOOKUP($C1125,'MSCI Database'!$C:$R,8, FALSE)="","",VLOOKUP($C1125,'MSCI Database'!$C:$R,8, FALSE)),"")</f>
        <v>5</v>
      </c>
      <c r="V1125" s="175">
        <f>IFERROR(IF(VLOOKUP($C1125,'MSCI Database'!$C:$R,9, FALSE)="","",VLOOKUP($C1125,'MSCI Database'!$C:$R,9, FALSE)),"")</f>
        <v>4.5</v>
      </c>
      <c r="W1125" s="165">
        <f t="shared" ca="1" si="45"/>
        <v>0</v>
      </c>
      <c r="X1125" s="166">
        <f>IFERROR(IF(VLOOKUP($C1125,'MSCI Database'!$C:$R,10, FALSE)="","",VLOOKUP($C1125,'MSCI Database'!$C:$R,10, FALSE)),"")</f>
        <v>1729</v>
      </c>
      <c r="Y1125" s="133" t="str">
        <f>IFERROR(IF(VLOOKUP($C1125,'MSCI Database'!$C:$R,11, FALSE)="","",VLOOKUP($C1125,'MSCI Database'!$C:$R,11, FALSE)),"")</f>
        <v>2019</v>
      </c>
      <c r="Z1125" s="133" t="str">
        <f>IFERROR(IF(VLOOKUP($C1125,'MSCI Database'!$C:$R,12, FALSE)="","",VLOOKUP($C1125,'MSCI Database'!$C:$R,12, FALSE)),"")</f>
        <v>E.Segmt-Moderate</v>
      </c>
      <c r="AA1125" s="202" t="str">
        <f>IFERROR(IF(VLOOKUP($C1125,'MSCI Database'!$C:$R,13, FALSE)="","",VLOOKUP($C1125,'MSCI Database'!$C:$R,13, FALSE)),"")</f>
        <v/>
      </c>
    </row>
    <row r="1126" spans="1:27" s="130" customFormat="1" ht="15" hidden="1" customHeight="1" outlineLevel="1">
      <c r="A1126" s="130" t="s">
        <v>9911</v>
      </c>
      <c r="B1126" s="130" t="s">
        <v>9912</v>
      </c>
      <c r="C1126" s="130" t="s">
        <v>9913</v>
      </c>
      <c r="D1126" s="130" t="s">
        <v>12128</v>
      </c>
      <c r="E1126" s="130" t="s">
        <v>12133</v>
      </c>
      <c r="F1126" s="169">
        <v>7.2884413338755477E-2</v>
      </c>
      <c r="G1126" s="132" t="str">
        <f ca="1">IFERROR(_xll.BQL($A1126, "cur_mkt_cap(currency=EUR)")/1000000, " ")</f>
        <v xml:space="preserve"> </v>
      </c>
      <c r="M1126" s="305">
        <f t="shared" si="46"/>
        <v>4.7156215430174785E-5</v>
      </c>
      <c r="N1126" s="223">
        <f t="shared" si="47"/>
        <v>7.9401666273476456E-4</v>
      </c>
      <c r="O1126" s="172" t="str">
        <f>IFERROR(IF(VLOOKUP($C1126,'MSCI Database'!$C:$R,2, FALSE)="","",VLOOKUP($C1126,'MSCI Database'!$C:$R,2, FALSE)),"")</f>
        <v>Biotechnology</v>
      </c>
      <c r="P1126" s="186" t="str">
        <f>IFERROR(IF(VLOOKUP($C1126,'MSCI Database'!$C:$R,3, FALSE)="","",VLOOKUP($C1126,'MSCI Database'!$C:$R,3, FALSE)),"")</f>
        <v>BBB</v>
      </c>
      <c r="Q1126" s="164" t="str">
        <f>IFERROR(IF(VLOOKUP($C1126,'MSCI Database'!$C:$R,4, FALSE)="","",VLOOKUP($C1126,'MSCI Database'!$C:$R,4, FALSE)),"")</f>
        <v>0</v>
      </c>
      <c r="R1126" s="164">
        <f>IFERROR(IF(VLOOKUP($C1126,'MSCI Database'!$C:$R,5, FALSE)="","",VLOOKUP($C1126,'MSCI Database'!$C:$R,5, FALSE)),"")</f>
        <v>4.8</v>
      </c>
      <c r="S1126" s="164">
        <f>IFERROR(IF(VLOOKUP($C1126,'MSCI Database'!$C:$R,6, FALSE)="","",VLOOKUP($C1126,'MSCI Database'!$C:$R,6, FALSE)),"")</f>
        <v>5.3</v>
      </c>
      <c r="T1126" s="211">
        <f>IFERROR(IF(VLOOKUP($C1126,'MSCI Database'!$C:$R,7, FALSE)="","",VLOOKUP($C1126,'MSCI Database'!$C:$R,7, FALSE)),"")</f>
        <v>3.9</v>
      </c>
      <c r="U1126" s="164">
        <f>IFERROR(IF(VLOOKUP($C1126,'MSCI Database'!$C:$R,8, FALSE)="","",VLOOKUP($C1126,'MSCI Database'!$C:$R,8, FALSE)),"")</f>
        <v>6</v>
      </c>
      <c r="V1126" s="175">
        <f>IFERROR(IF(VLOOKUP($C1126,'MSCI Database'!$C:$R,9, FALSE)="","",VLOOKUP($C1126,'MSCI Database'!$C:$R,9, FALSE)),"")</f>
        <v>4.8</v>
      </c>
      <c r="W1126" s="165">
        <f t="shared" ca="1" si="45"/>
        <v>0</v>
      </c>
      <c r="X1126" s="166">
        <f>IFERROR(IF(VLOOKUP($C1126,'MSCI Database'!$C:$R,10, FALSE)="","",VLOOKUP($C1126,'MSCI Database'!$C:$R,10, FALSE)),"")</f>
        <v>5907</v>
      </c>
      <c r="Y1126" s="133" t="str">
        <f>IFERROR(IF(VLOOKUP($C1126,'MSCI Database'!$C:$R,11, FALSE)="","",VLOOKUP($C1126,'MSCI Database'!$C:$R,11, FALSE)),"")</f>
        <v>2019</v>
      </c>
      <c r="Z1126" s="133" t="str">
        <f>IFERROR(IF(VLOOKUP($C1126,'MSCI Database'!$C:$R,12, FALSE)="","",VLOOKUP($C1126,'MSCI Database'!$C:$R,12, FALSE)),"")</f>
        <v>E.Segmt-Moderate</v>
      </c>
      <c r="AA1126" s="202" t="str">
        <f>IFERROR(IF(VLOOKUP($C1126,'MSCI Database'!$C:$R,13, FALSE)="","",VLOOKUP($C1126,'MSCI Database'!$C:$R,13, FALSE)),"")</f>
        <v/>
      </c>
    </row>
    <row r="1127" spans="1:27" s="130" customFormat="1" ht="15" hidden="1" customHeight="1" outlineLevel="1">
      <c r="A1127" s="130" t="s">
        <v>9552</v>
      </c>
      <c r="B1127" s="130" t="s">
        <v>9553</v>
      </c>
      <c r="C1127" s="130" t="s">
        <v>9554</v>
      </c>
      <c r="D1127" s="130" t="s">
        <v>12128</v>
      </c>
      <c r="E1127" s="130" t="s">
        <v>18690</v>
      </c>
      <c r="F1127" s="169">
        <v>7.2723887520371552E-2</v>
      </c>
      <c r="G1127" s="132" t="str">
        <f ca="1">IFERROR(_xll.BQL($A1127, "cur_mkt_cap(currency=EUR)")/1000000, " ")</f>
        <v xml:space="preserve"> </v>
      </c>
      <c r="M1127" s="305">
        <f t="shared" si="46"/>
        <v>4.7052355225680389E-5</v>
      </c>
      <c r="N1127" s="223">
        <f t="shared" si="47"/>
        <v>7.9226786393462114E-4</v>
      </c>
      <c r="O1127" s="172" t="str">
        <f>IFERROR(IF(VLOOKUP($C1127,'MSCI Database'!$C:$R,2, FALSE)="","",VLOOKUP($C1127,'MSCI Database'!$C:$R,2, FALSE)),"")</f>
        <v>Media &amp; Entertainment</v>
      </c>
      <c r="P1127" s="186" t="str">
        <f>IFERROR(IF(VLOOKUP($C1127,'MSCI Database'!$C:$R,3, FALSE)="","",VLOOKUP($C1127,'MSCI Database'!$C:$R,3, FALSE)),"")</f>
        <v>BBB</v>
      </c>
      <c r="Q1127" s="164" t="str">
        <f>IFERROR(IF(VLOOKUP($C1127,'MSCI Database'!$C:$R,4, FALSE)="","",VLOOKUP($C1127,'MSCI Database'!$C:$R,4, FALSE)),"")</f>
        <v>-1</v>
      </c>
      <c r="R1127" s="164">
        <f>IFERROR(IF(VLOOKUP($C1127,'MSCI Database'!$C:$R,5, FALSE)="","",VLOOKUP($C1127,'MSCI Database'!$C:$R,5, FALSE)),"")</f>
        <v>5.3</v>
      </c>
      <c r="S1127" s="164">
        <f>IFERROR(IF(VLOOKUP($C1127,'MSCI Database'!$C:$R,6, FALSE)="","",VLOOKUP($C1127,'MSCI Database'!$C:$R,6, FALSE)),"")</f>
        <v>8.3000000000000007</v>
      </c>
      <c r="T1127" s="211">
        <f>IFERROR(IF(VLOOKUP($C1127,'MSCI Database'!$C:$R,7, FALSE)="","",VLOOKUP($C1127,'MSCI Database'!$C:$R,7, FALSE)),"")</f>
        <v>5.5</v>
      </c>
      <c r="U1127" s="164">
        <f>IFERROR(IF(VLOOKUP($C1127,'MSCI Database'!$C:$R,8, FALSE)="","",VLOOKUP($C1127,'MSCI Database'!$C:$R,8, FALSE)),"")</f>
        <v>3.9</v>
      </c>
      <c r="V1127" s="175">
        <f>IFERROR(IF(VLOOKUP($C1127,'MSCI Database'!$C:$R,9, FALSE)="","",VLOOKUP($C1127,'MSCI Database'!$C:$R,9, FALSE)),"")</f>
        <v>4.9000000000000004</v>
      </c>
      <c r="W1127" s="165">
        <f t="shared" ca="1" si="45"/>
        <v>0</v>
      </c>
      <c r="X1127" s="166">
        <f>IFERROR(IF(VLOOKUP($C1127,'MSCI Database'!$C:$R,10, FALSE)="","",VLOOKUP($C1127,'MSCI Database'!$C:$R,10, FALSE)),"")</f>
        <v>112354</v>
      </c>
      <c r="Y1127" s="133" t="str">
        <f>IFERROR(IF(VLOOKUP($C1127,'MSCI Database'!$C:$R,11, FALSE)="","",VLOOKUP($C1127,'MSCI Database'!$C:$R,11, FALSE)),"")</f>
        <v>2019</v>
      </c>
      <c r="Z1127" s="133" t="str">
        <f>IFERROR(IF(VLOOKUP($C1127,'MSCI Database'!$C:$R,12, FALSE)="","",VLOOKUP($C1127,'MSCI Database'!$C:$R,12, FALSE)),"")</f>
        <v>E.Segmt-Moderate</v>
      </c>
      <c r="AA1127" s="202" t="str">
        <f>IFERROR(IF(VLOOKUP($C1127,'MSCI Database'!$C:$R,13, FALSE)="","",VLOOKUP($C1127,'MSCI Database'!$C:$R,13, FALSE)),"")</f>
        <v/>
      </c>
    </row>
    <row r="1128" spans="1:27" s="130" customFormat="1" ht="15" hidden="1" customHeight="1" outlineLevel="1">
      <c r="A1128" s="130" t="s">
        <v>9001</v>
      </c>
      <c r="B1128" s="130" t="s">
        <v>9002</v>
      </c>
      <c r="C1128" s="130" t="s">
        <v>9003</v>
      </c>
      <c r="D1128" s="130" t="s">
        <v>12128</v>
      </c>
      <c r="E1128" s="130" t="s">
        <v>12133</v>
      </c>
      <c r="F1128" s="169">
        <v>7.2691719114556297E-2</v>
      </c>
      <c r="G1128" s="132" t="str">
        <f ca="1">IFERROR(_xll.BQL($A1128, "cur_mkt_cap(currency=EUR)")/1000000, " ")</f>
        <v xml:space="preserve"> </v>
      </c>
      <c r="M1128" s="305">
        <f t="shared" si="46"/>
        <v>4.7031542267117918E-5</v>
      </c>
      <c r="N1128" s="223">
        <f t="shared" si="47"/>
        <v>7.9191741520270636E-4</v>
      </c>
      <c r="O1128" s="172" t="str">
        <f>IFERROR(IF(VLOOKUP($C1128,'MSCI Database'!$C:$R,2, FALSE)="","",VLOOKUP($C1128,'MSCI Database'!$C:$R,2, FALSE)),"")</f>
        <v>Biotechnology</v>
      </c>
      <c r="P1128" s="186" t="str">
        <f>IFERROR(IF(VLOOKUP($C1128,'MSCI Database'!$C:$R,3, FALSE)="","",VLOOKUP($C1128,'MSCI Database'!$C:$R,3, FALSE)),"")</f>
        <v>A</v>
      </c>
      <c r="Q1128" s="164" t="str">
        <f>IFERROR(IF(VLOOKUP($C1128,'MSCI Database'!$C:$R,4, FALSE)="","",VLOOKUP($C1128,'MSCI Database'!$C:$R,4, FALSE)),"")</f>
        <v>0</v>
      </c>
      <c r="R1128" s="164">
        <f>IFERROR(IF(VLOOKUP($C1128,'MSCI Database'!$C:$R,5, FALSE)="","",VLOOKUP($C1128,'MSCI Database'!$C:$R,5, FALSE)),"")</f>
        <v>6.8</v>
      </c>
      <c r="S1128" s="164">
        <f>IFERROR(IF(VLOOKUP($C1128,'MSCI Database'!$C:$R,6, FALSE)="","",VLOOKUP($C1128,'MSCI Database'!$C:$R,6, FALSE)),"")</f>
        <v>4.9000000000000004</v>
      </c>
      <c r="T1128" s="211">
        <f>IFERROR(IF(VLOOKUP($C1128,'MSCI Database'!$C:$R,7, FALSE)="","",VLOOKUP($C1128,'MSCI Database'!$C:$R,7, FALSE)),"")</f>
        <v>5.2</v>
      </c>
      <c r="U1128" s="164">
        <f>IFERROR(IF(VLOOKUP($C1128,'MSCI Database'!$C:$R,8, FALSE)="","",VLOOKUP($C1128,'MSCI Database'!$C:$R,8, FALSE)),"")</f>
        <v>5</v>
      </c>
      <c r="V1128" s="175">
        <f>IFERROR(IF(VLOOKUP($C1128,'MSCI Database'!$C:$R,9, FALSE)="","",VLOOKUP($C1128,'MSCI Database'!$C:$R,9, FALSE)),"")</f>
        <v>5.0999999999999996</v>
      </c>
      <c r="W1128" s="165">
        <f t="shared" ca="1" si="45"/>
        <v>0</v>
      </c>
      <c r="X1128" s="166">
        <f>IFERROR(IF(VLOOKUP($C1128,'MSCI Database'!$C:$R,10, FALSE)="","",VLOOKUP($C1128,'MSCI Database'!$C:$R,10, FALSE)),"")</f>
        <v>12359</v>
      </c>
      <c r="Y1128" s="133" t="str">
        <f>IFERROR(IF(VLOOKUP($C1128,'MSCI Database'!$C:$R,11, FALSE)="","",VLOOKUP($C1128,'MSCI Database'!$C:$R,11, FALSE)),"")</f>
        <v>2019</v>
      </c>
      <c r="Z1128" s="133" t="str">
        <f>IFERROR(IF(VLOOKUP($C1128,'MSCI Database'!$C:$R,12, FALSE)="","",VLOOKUP($C1128,'MSCI Database'!$C:$R,12, FALSE)),"")</f>
        <v>E.Segmt-Moderately Low</v>
      </c>
      <c r="AA1128" s="202" t="str">
        <f>IFERROR(IF(VLOOKUP($C1128,'MSCI Database'!$C:$R,13, FALSE)="","",VLOOKUP($C1128,'MSCI Database'!$C:$R,13, FALSE)),"")</f>
        <v/>
      </c>
    </row>
    <row r="1129" spans="1:27" s="130" customFormat="1" ht="15" hidden="1" customHeight="1" outlineLevel="1">
      <c r="A1129" s="130" t="s">
        <v>10487</v>
      </c>
      <c r="B1129" s="130" t="s">
        <v>10488</v>
      </c>
      <c r="C1129" s="130" t="s">
        <v>10489</v>
      </c>
      <c r="D1129" s="130" t="s">
        <v>12128</v>
      </c>
      <c r="E1129" s="130" t="s">
        <v>18688</v>
      </c>
      <c r="F1129" s="169">
        <v>7.2647772177931516E-2</v>
      </c>
      <c r="G1129" s="132" t="str">
        <f ca="1">IFERROR(_xll.BQL($A1129, "cur_mkt_cap(currency=EUR)")/1000000, " ")</f>
        <v xml:space="preserve"> </v>
      </c>
      <c r="M1129" s="305">
        <f t="shared" si="46"/>
        <v>4.7003108599121683E-5</v>
      </c>
      <c r="N1129" s="223">
        <f t="shared" si="47"/>
        <v>7.9143864891568084E-4</v>
      </c>
      <c r="O1129" s="172" t="str">
        <f>IFERROR(IF(VLOOKUP($C1129,'MSCI Database'!$C:$R,2, FALSE)="","",VLOOKUP($C1129,'MSCI Database'!$C:$R,2, FALSE)),"")</f>
        <v>Banks</v>
      </c>
      <c r="P1129" s="186" t="str">
        <f>IFERROR(IF(VLOOKUP($C1129,'MSCI Database'!$C:$R,3, FALSE)="","",VLOOKUP($C1129,'MSCI Database'!$C:$R,3, FALSE)),"")</f>
        <v>BBB</v>
      </c>
      <c r="Q1129" s="164" t="str">
        <f>IFERROR(IF(VLOOKUP($C1129,'MSCI Database'!$C:$R,4, FALSE)="","",VLOOKUP($C1129,'MSCI Database'!$C:$R,4, FALSE)),"")</f>
        <v>0</v>
      </c>
      <c r="R1129" s="164">
        <f>IFERROR(IF(VLOOKUP($C1129,'MSCI Database'!$C:$R,5, FALSE)="","",VLOOKUP($C1129,'MSCI Database'!$C:$R,5, FALSE)),"")</f>
        <v>4.3</v>
      </c>
      <c r="S1129" s="164">
        <f>IFERROR(IF(VLOOKUP($C1129,'MSCI Database'!$C:$R,6, FALSE)="","",VLOOKUP($C1129,'MSCI Database'!$C:$R,6, FALSE)),"")</f>
        <v>0</v>
      </c>
      <c r="T1129" s="211">
        <f>IFERROR(IF(VLOOKUP($C1129,'MSCI Database'!$C:$R,7, FALSE)="","",VLOOKUP($C1129,'MSCI Database'!$C:$R,7, FALSE)),"")</f>
        <v>4.0999999999999996</v>
      </c>
      <c r="U1129" s="164">
        <f>IFERROR(IF(VLOOKUP($C1129,'MSCI Database'!$C:$R,8, FALSE)="","",VLOOKUP($C1129,'MSCI Database'!$C:$R,8, FALSE)),"")</f>
        <v>5.4</v>
      </c>
      <c r="V1129" s="175">
        <f>IFERROR(IF(VLOOKUP($C1129,'MSCI Database'!$C:$R,9, FALSE)="","",VLOOKUP($C1129,'MSCI Database'!$C:$R,9, FALSE)),"")</f>
        <v>3.9</v>
      </c>
      <c r="W1129" s="165">
        <f t="shared" ca="1" si="45"/>
        <v>0</v>
      </c>
      <c r="X1129" s="166">
        <f>IFERROR(IF(VLOOKUP($C1129,'MSCI Database'!$C:$R,10, FALSE)="","",VLOOKUP($C1129,'MSCI Database'!$C:$R,10, FALSE)),"")</f>
        <v>1791</v>
      </c>
      <c r="Y1129" s="133" t="str">
        <f>IFERROR(IF(VLOOKUP($C1129,'MSCI Database'!$C:$R,11, FALSE)="","",VLOOKUP($C1129,'MSCI Database'!$C:$R,11, FALSE)),"")</f>
        <v>2019</v>
      </c>
      <c r="Z1129" s="133" t="str">
        <f>IFERROR(IF(VLOOKUP($C1129,'MSCI Database'!$C:$R,12, FALSE)="","",VLOOKUP($C1129,'MSCI Database'!$C:$R,12, FALSE)),"")</f>
        <v>E.Segmt-Moderately Low</v>
      </c>
      <c r="AA1129" s="202" t="str">
        <f>IFERROR(IF(VLOOKUP($C1129,'MSCI Database'!$C:$R,13, FALSE)="","",VLOOKUP($C1129,'MSCI Database'!$C:$R,13, FALSE)),"")</f>
        <v/>
      </c>
    </row>
    <row r="1130" spans="1:27" s="130" customFormat="1" ht="15" hidden="1" customHeight="1" outlineLevel="1">
      <c r="A1130" s="130" t="s">
        <v>10036</v>
      </c>
      <c r="B1130" s="130" t="s">
        <v>10037</v>
      </c>
      <c r="C1130" s="130" t="s">
        <v>10038</v>
      </c>
      <c r="D1130" s="130" t="s">
        <v>12128</v>
      </c>
      <c r="E1130" s="130" t="s">
        <v>12133</v>
      </c>
      <c r="F1130" s="169">
        <v>7.2622627713238366E-2</v>
      </c>
      <c r="G1130" s="132" t="str">
        <f ca="1">IFERROR(_xll.BQL($A1130, "cur_mkt_cap(currency=EUR)")/1000000, " ")</f>
        <v xml:space="preserve"> </v>
      </c>
      <c r="M1130" s="305">
        <f t="shared" si="46"/>
        <v>4.6986840130465224E-5</v>
      </c>
      <c r="N1130" s="223">
        <f t="shared" si="47"/>
        <v>7.9116472033442017E-4</v>
      </c>
      <c r="O1130" s="172" t="str">
        <f>IFERROR(IF(VLOOKUP($C1130,'MSCI Database'!$C:$R,2, FALSE)="","",VLOOKUP($C1130,'MSCI Database'!$C:$R,2, FALSE)),"")</f>
        <v>Health Care Equipment &amp; Supplies</v>
      </c>
      <c r="P1130" s="186" t="str">
        <f>IFERROR(IF(VLOOKUP($C1130,'MSCI Database'!$C:$R,3, FALSE)="","",VLOOKUP($C1130,'MSCI Database'!$C:$R,3, FALSE)),"")</f>
        <v>A</v>
      </c>
      <c r="Q1130" s="164" t="str">
        <f>IFERROR(IF(VLOOKUP($C1130,'MSCI Database'!$C:$R,4, FALSE)="","",VLOOKUP($C1130,'MSCI Database'!$C:$R,4, FALSE)),"")</f>
        <v>1</v>
      </c>
      <c r="R1130" s="164">
        <f>IFERROR(IF(VLOOKUP($C1130,'MSCI Database'!$C:$R,5, FALSE)="","",VLOOKUP($C1130,'MSCI Database'!$C:$R,5, FALSE)),"")</f>
        <v>6.1</v>
      </c>
      <c r="S1130" s="164">
        <f>IFERROR(IF(VLOOKUP($C1130,'MSCI Database'!$C:$R,6, FALSE)="","",VLOOKUP($C1130,'MSCI Database'!$C:$R,6, FALSE)),"")</f>
        <v>6.3</v>
      </c>
      <c r="T1130" s="211">
        <f>IFERROR(IF(VLOOKUP($C1130,'MSCI Database'!$C:$R,7, FALSE)="","",VLOOKUP($C1130,'MSCI Database'!$C:$R,7, FALSE)),"")</f>
        <v>6.4</v>
      </c>
      <c r="U1130" s="164">
        <f>IFERROR(IF(VLOOKUP($C1130,'MSCI Database'!$C:$R,8, FALSE)="","",VLOOKUP($C1130,'MSCI Database'!$C:$R,8, FALSE)),"")</f>
        <v>4.7</v>
      </c>
      <c r="V1130" s="175">
        <f>IFERROR(IF(VLOOKUP($C1130,'MSCI Database'!$C:$R,9, FALSE)="","",VLOOKUP($C1130,'MSCI Database'!$C:$R,9, FALSE)),"")</f>
        <v>5.8</v>
      </c>
      <c r="W1130" s="165">
        <f t="shared" ca="1" si="45"/>
        <v>0</v>
      </c>
      <c r="X1130" s="166">
        <f>IFERROR(IF(VLOOKUP($C1130,'MSCI Database'!$C:$R,10, FALSE)="","",VLOOKUP($C1130,'MSCI Database'!$C:$R,10, FALSE)),"")</f>
        <v>4124</v>
      </c>
      <c r="Y1130" s="133" t="str">
        <f>IFERROR(IF(VLOOKUP($C1130,'MSCI Database'!$C:$R,11, FALSE)="","",VLOOKUP($C1130,'MSCI Database'!$C:$R,11, FALSE)),"")</f>
        <v>2019</v>
      </c>
      <c r="Z1130" s="133" t="str">
        <f>IFERROR(IF(VLOOKUP($C1130,'MSCI Database'!$C:$R,12, FALSE)="","",VLOOKUP($C1130,'MSCI Database'!$C:$R,12, FALSE)),"")</f>
        <v>E.Segmt-Moderately Low</v>
      </c>
      <c r="AA1130" s="202" t="str">
        <f>IFERROR(IF(VLOOKUP($C1130,'MSCI Database'!$C:$R,13, FALSE)="","",VLOOKUP($C1130,'MSCI Database'!$C:$R,13, FALSE)),"")</f>
        <v/>
      </c>
    </row>
    <row r="1131" spans="1:27" s="130" customFormat="1" ht="15" hidden="1" customHeight="1" outlineLevel="1">
      <c r="A1131" s="130" t="s">
        <v>9324</v>
      </c>
      <c r="B1131" s="130" t="s">
        <v>9325</v>
      </c>
      <c r="C1131" s="130" t="s">
        <v>9326</v>
      </c>
      <c r="D1131" s="130" t="s">
        <v>12128</v>
      </c>
      <c r="E1131" s="130" t="s">
        <v>18682</v>
      </c>
      <c r="F1131" s="169">
        <v>7.2470164632548267E-2</v>
      </c>
      <c r="G1131" s="132" t="str">
        <f ca="1">IFERROR(_xll.BQL($A1131, "cur_mkt_cap(currency=EUR)")/1000000, " ")</f>
        <v xml:space="preserve"> </v>
      </c>
      <c r="M1131" s="305">
        <f t="shared" si="46"/>
        <v>4.6888196517258726E-5</v>
      </c>
      <c r="N1131" s="223">
        <f t="shared" si="47"/>
        <v>7.8950375853237948E-4</v>
      </c>
      <c r="O1131" s="172" t="str">
        <f>IFERROR(IF(VLOOKUP($C1131,'MSCI Database'!$C:$R,2, FALSE)="","",VLOOKUP($C1131,'MSCI Database'!$C:$R,2, FALSE)),"")</f>
        <v>Retail - Consumer Discretionary</v>
      </c>
      <c r="P1131" s="186" t="str">
        <f>IFERROR(IF(VLOOKUP($C1131,'MSCI Database'!$C:$R,3, FALSE)="","",VLOOKUP($C1131,'MSCI Database'!$C:$R,3, FALSE)),"")</f>
        <v>BBB</v>
      </c>
      <c r="Q1131" s="164" t="str">
        <f>IFERROR(IF(VLOOKUP($C1131,'MSCI Database'!$C:$R,4, FALSE)="","",VLOOKUP($C1131,'MSCI Database'!$C:$R,4, FALSE)),"")</f>
        <v>0</v>
      </c>
      <c r="R1131" s="164">
        <f>IFERROR(IF(VLOOKUP($C1131,'MSCI Database'!$C:$R,5, FALSE)="","",VLOOKUP($C1131,'MSCI Database'!$C:$R,5, FALSE)),"")</f>
        <v>5.5</v>
      </c>
      <c r="S1131" s="164">
        <f>IFERROR(IF(VLOOKUP($C1131,'MSCI Database'!$C:$R,6, FALSE)="","",VLOOKUP($C1131,'MSCI Database'!$C:$R,6, FALSE)),"")</f>
        <v>2.7</v>
      </c>
      <c r="T1131" s="211">
        <f>IFERROR(IF(VLOOKUP($C1131,'MSCI Database'!$C:$R,7, FALSE)="","",VLOOKUP($C1131,'MSCI Database'!$C:$R,7, FALSE)),"")</f>
        <v>4.5</v>
      </c>
      <c r="U1131" s="164">
        <f>IFERROR(IF(VLOOKUP($C1131,'MSCI Database'!$C:$R,8, FALSE)="","",VLOOKUP($C1131,'MSCI Database'!$C:$R,8, FALSE)),"")</f>
        <v>6.3</v>
      </c>
      <c r="V1131" s="175">
        <f>IFERROR(IF(VLOOKUP($C1131,'MSCI Database'!$C:$R,9, FALSE)="","",VLOOKUP($C1131,'MSCI Database'!$C:$R,9, FALSE)),"")</f>
        <v>4.8</v>
      </c>
      <c r="W1131" s="165">
        <f t="shared" ca="1" si="45"/>
        <v>0</v>
      </c>
      <c r="X1131" s="166">
        <f>IFERROR(IF(VLOOKUP($C1131,'MSCI Database'!$C:$R,10, FALSE)="","",VLOOKUP($C1131,'MSCI Database'!$C:$R,10, FALSE)),"")</f>
        <v>150105</v>
      </c>
      <c r="Y1131" s="133" t="str">
        <f>IFERROR(IF(VLOOKUP($C1131,'MSCI Database'!$C:$R,11, FALSE)="","",VLOOKUP($C1131,'MSCI Database'!$C:$R,11, FALSE)),"")</f>
        <v>2019</v>
      </c>
      <c r="Z1131" s="133" t="str">
        <f>IFERROR(IF(VLOOKUP($C1131,'MSCI Database'!$C:$R,12, FALSE)="","",VLOOKUP($C1131,'MSCI Database'!$C:$R,12, FALSE)),"")</f>
        <v>E.Segmt-Moderately High</v>
      </c>
      <c r="AA1131" s="202" t="str">
        <f>IFERROR(IF(VLOOKUP($C1131,'MSCI Database'!$C:$R,13, FALSE)="","",VLOOKUP($C1131,'MSCI Database'!$C:$R,13, FALSE)),"")</f>
        <v/>
      </c>
    </row>
    <row r="1132" spans="1:27" s="130" customFormat="1" ht="15" hidden="1" customHeight="1" outlineLevel="1">
      <c r="A1132" s="130" t="s">
        <v>9594</v>
      </c>
      <c r="B1132" s="130" t="s">
        <v>9595</v>
      </c>
      <c r="C1132" s="130" t="s">
        <v>9596</v>
      </c>
      <c r="D1132" s="130" t="s">
        <v>12128</v>
      </c>
      <c r="E1132" s="130" t="s">
        <v>18688</v>
      </c>
      <c r="F1132" s="169">
        <v>7.2410264929990351E-2</v>
      </c>
      <c r="G1132" s="132" t="str">
        <f ca="1">IFERROR(_xll.BQL($A1132, "cur_mkt_cap(currency=EUR)")/1000000, " ")</f>
        <v xml:space="preserve"> </v>
      </c>
      <c r="M1132" s="305">
        <f t="shared" si="46"/>
        <v>4.6849441409703749E-5</v>
      </c>
      <c r="N1132" s="223">
        <f t="shared" si="47"/>
        <v>7.8885119977879824E-4</v>
      </c>
      <c r="O1132" s="172" t="str">
        <f>IFERROR(IF(VLOOKUP($C1132,'MSCI Database'!$C:$R,2, FALSE)="","",VLOOKUP($C1132,'MSCI Database'!$C:$R,2, FALSE)),"")</f>
        <v>Banks</v>
      </c>
      <c r="P1132" s="186" t="str">
        <f>IFERROR(IF(VLOOKUP($C1132,'MSCI Database'!$C:$R,3, FALSE)="","",VLOOKUP($C1132,'MSCI Database'!$C:$R,3, FALSE)),"")</f>
        <v>BB</v>
      </c>
      <c r="Q1132" s="164" t="str">
        <f>IFERROR(IF(VLOOKUP($C1132,'MSCI Database'!$C:$R,4, FALSE)="","",VLOOKUP($C1132,'MSCI Database'!$C:$R,4, FALSE)),"")</f>
        <v>-1</v>
      </c>
      <c r="R1132" s="164">
        <f>IFERROR(IF(VLOOKUP($C1132,'MSCI Database'!$C:$R,5, FALSE)="","",VLOOKUP($C1132,'MSCI Database'!$C:$R,5, FALSE)),"")</f>
        <v>4.0999999999999996</v>
      </c>
      <c r="S1132" s="164">
        <f>IFERROR(IF(VLOOKUP($C1132,'MSCI Database'!$C:$R,6, FALSE)="","",VLOOKUP($C1132,'MSCI Database'!$C:$R,6, FALSE)),"")</f>
        <v>0</v>
      </c>
      <c r="T1132" s="211">
        <f>IFERROR(IF(VLOOKUP($C1132,'MSCI Database'!$C:$R,7, FALSE)="","",VLOOKUP($C1132,'MSCI Database'!$C:$R,7, FALSE)),"")</f>
        <v>3.2</v>
      </c>
      <c r="U1132" s="164">
        <f>IFERROR(IF(VLOOKUP($C1132,'MSCI Database'!$C:$R,8, FALSE)="","",VLOOKUP($C1132,'MSCI Database'!$C:$R,8, FALSE)),"")</f>
        <v>6.2</v>
      </c>
      <c r="V1132" s="175">
        <f>IFERROR(IF(VLOOKUP($C1132,'MSCI Database'!$C:$R,9, FALSE)="","",VLOOKUP($C1132,'MSCI Database'!$C:$R,9, FALSE)),"")</f>
        <v>3.8</v>
      </c>
      <c r="W1132" s="165">
        <f t="shared" ca="1" si="45"/>
        <v>0</v>
      </c>
      <c r="X1132" s="166">
        <f>IFERROR(IF(VLOOKUP($C1132,'MSCI Database'!$C:$R,10, FALSE)="","",VLOOKUP($C1132,'MSCI Database'!$C:$R,10, FALSE)),"")</f>
        <v>5030</v>
      </c>
      <c r="Y1132" s="133" t="str">
        <f>IFERROR(IF(VLOOKUP($C1132,'MSCI Database'!$C:$R,11, FALSE)="","",VLOOKUP($C1132,'MSCI Database'!$C:$R,11, FALSE)),"")</f>
        <v>2019</v>
      </c>
      <c r="Z1132" s="133" t="str">
        <f>IFERROR(IF(VLOOKUP($C1132,'MSCI Database'!$C:$R,12, FALSE)="","",VLOOKUP($C1132,'MSCI Database'!$C:$R,12, FALSE)),"")</f>
        <v>E.Segmt-Moderate</v>
      </c>
      <c r="AA1132" s="202" t="str">
        <f>IFERROR(IF(VLOOKUP($C1132,'MSCI Database'!$C:$R,13, FALSE)="","",VLOOKUP($C1132,'MSCI Database'!$C:$R,13, FALSE)),"")</f>
        <v/>
      </c>
    </row>
    <row r="1133" spans="1:27" s="130" customFormat="1" ht="15" hidden="1" customHeight="1" outlineLevel="1">
      <c r="A1133" s="130" t="s">
        <v>9347</v>
      </c>
      <c r="B1133" s="130" t="s">
        <v>9348</v>
      </c>
      <c r="C1133" s="130" t="s">
        <v>9349</v>
      </c>
      <c r="D1133" s="130" t="s">
        <v>12128</v>
      </c>
      <c r="E1133" s="130" t="s">
        <v>18673</v>
      </c>
      <c r="F1133" s="169">
        <v>7.240978870906814E-2</v>
      </c>
      <c r="G1133" s="132" t="str">
        <f ca="1">IFERROR(_xll.BQL($A1133, "cur_mkt_cap(currency=EUR)")/1000000, " ")</f>
        <v xml:space="preserve"> </v>
      </c>
      <c r="M1133" s="305">
        <f t="shared" si="46"/>
        <v>4.6849133294767081E-5</v>
      </c>
      <c r="N1133" s="223">
        <f t="shared" si="47"/>
        <v>7.8884601173748647E-4</v>
      </c>
      <c r="O1133" s="172" t="str">
        <f>IFERROR(IF(VLOOKUP($C1133,'MSCI Database'!$C:$R,2, FALSE)="","",VLOOKUP($C1133,'MSCI Database'!$C:$R,2, FALSE)),"")</f>
        <v>Electrical Equipment</v>
      </c>
      <c r="P1133" s="186" t="str">
        <f>IFERROR(IF(VLOOKUP($C1133,'MSCI Database'!$C:$R,3, FALSE)="","",VLOOKUP($C1133,'MSCI Database'!$C:$R,3, FALSE)),"")</f>
        <v>A</v>
      </c>
      <c r="Q1133" s="164" t="str">
        <f>IFERROR(IF(VLOOKUP($C1133,'MSCI Database'!$C:$R,4, FALSE)="","",VLOOKUP($C1133,'MSCI Database'!$C:$R,4, FALSE)),"")</f>
        <v>-1</v>
      </c>
      <c r="R1133" s="164">
        <f>IFERROR(IF(VLOOKUP($C1133,'MSCI Database'!$C:$R,5, FALSE)="","",VLOOKUP($C1133,'MSCI Database'!$C:$R,5, FALSE)),"")</f>
        <v>6.3</v>
      </c>
      <c r="S1133" s="164">
        <f>IFERROR(IF(VLOOKUP($C1133,'MSCI Database'!$C:$R,6, FALSE)="","",VLOOKUP($C1133,'MSCI Database'!$C:$R,6, FALSE)),"")</f>
        <v>5.8</v>
      </c>
      <c r="T1133" s="211">
        <f>IFERROR(IF(VLOOKUP($C1133,'MSCI Database'!$C:$R,7, FALSE)="","",VLOOKUP($C1133,'MSCI Database'!$C:$R,7, FALSE)),"")</f>
        <v>6.1</v>
      </c>
      <c r="U1133" s="164">
        <f>IFERROR(IF(VLOOKUP($C1133,'MSCI Database'!$C:$R,8, FALSE)="","",VLOOKUP($C1133,'MSCI Database'!$C:$R,8, FALSE)),"")</f>
        <v>3.5</v>
      </c>
      <c r="V1133" s="175">
        <f>IFERROR(IF(VLOOKUP($C1133,'MSCI Database'!$C:$R,9, FALSE)="","",VLOOKUP($C1133,'MSCI Database'!$C:$R,9, FALSE)),"")</f>
        <v>4.9000000000000004</v>
      </c>
      <c r="W1133" s="165">
        <f t="shared" ca="1" si="45"/>
        <v>0</v>
      </c>
      <c r="X1133" s="166">
        <f>IFERROR(IF(VLOOKUP($C1133,'MSCI Database'!$C:$R,10, FALSE)="","",VLOOKUP($C1133,'MSCI Database'!$C:$R,10, FALSE)),"")</f>
        <v>154754</v>
      </c>
      <c r="Y1133" s="133" t="str">
        <f>IFERROR(IF(VLOOKUP($C1133,'MSCI Database'!$C:$R,11, FALSE)="","",VLOOKUP($C1133,'MSCI Database'!$C:$R,11, FALSE)),"")</f>
        <v>2019</v>
      </c>
      <c r="Z1133" s="133" t="str">
        <f>IFERROR(IF(VLOOKUP($C1133,'MSCI Database'!$C:$R,12, FALSE)="","",VLOOKUP($C1133,'MSCI Database'!$C:$R,12, FALSE)),"")</f>
        <v>E.Segmt-Low</v>
      </c>
      <c r="AA1133" s="202" t="str">
        <f>IFERROR(IF(VLOOKUP($C1133,'MSCI Database'!$C:$R,13, FALSE)="","",VLOOKUP($C1133,'MSCI Database'!$C:$R,13, FALSE)),"")</f>
        <v/>
      </c>
    </row>
    <row r="1134" spans="1:27" s="130" customFormat="1" ht="15" hidden="1" customHeight="1" outlineLevel="1">
      <c r="A1134" s="130" t="s">
        <v>9640</v>
      </c>
      <c r="B1134" s="130" t="s">
        <v>9641</v>
      </c>
      <c r="C1134" s="130" t="s">
        <v>9642</v>
      </c>
      <c r="D1134" s="130" t="s">
        <v>12128</v>
      </c>
      <c r="E1134" s="130" t="s">
        <v>18682</v>
      </c>
      <c r="F1134" s="169">
        <v>7.2307162465368793E-2</v>
      </c>
      <c r="G1134" s="132" t="str">
        <f ca="1">IFERROR(_xll.BQL($A1134, "cur_mkt_cap(currency=EUR)")/1000000, " ")</f>
        <v xml:space="preserve"> </v>
      </c>
      <c r="M1134" s="305">
        <f t="shared" si="46"/>
        <v>4.6782734115093605E-5</v>
      </c>
      <c r="N1134" s="223">
        <f t="shared" si="47"/>
        <v>7.8772798191741478E-4</v>
      </c>
      <c r="O1134" s="172" t="str">
        <f>IFERROR(IF(VLOOKUP($C1134,'MSCI Database'!$C:$R,2, FALSE)="","",VLOOKUP($C1134,'MSCI Database'!$C:$R,2, FALSE)),"")</f>
        <v>Auto Components</v>
      </c>
      <c r="P1134" s="186" t="str">
        <f>IFERROR(IF(VLOOKUP($C1134,'MSCI Database'!$C:$R,3, FALSE)="","",VLOOKUP($C1134,'MSCI Database'!$C:$R,3, FALSE)),"")</f>
        <v>BBB</v>
      </c>
      <c r="Q1134" s="164" t="str">
        <f>IFERROR(IF(VLOOKUP($C1134,'MSCI Database'!$C:$R,4, FALSE)="","",VLOOKUP($C1134,'MSCI Database'!$C:$R,4, FALSE)),"")</f>
        <v>0</v>
      </c>
      <c r="R1134" s="164">
        <f>IFERROR(IF(VLOOKUP($C1134,'MSCI Database'!$C:$R,5, FALSE)="","",VLOOKUP($C1134,'MSCI Database'!$C:$R,5, FALSE)),"")</f>
        <v>5.6</v>
      </c>
      <c r="S1134" s="164">
        <f>IFERROR(IF(VLOOKUP($C1134,'MSCI Database'!$C:$R,6, FALSE)="","",VLOOKUP($C1134,'MSCI Database'!$C:$R,6, FALSE)),"")</f>
        <v>3.1</v>
      </c>
      <c r="T1134" s="211">
        <f>IFERROR(IF(VLOOKUP($C1134,'MSCI Database'!$C:$R,7, FALSE)="","",VLOOKUP($C1134,'MSCI Database'!$C:$R,7, FALSE)),"")</f>
        <v>4.4000000000000004</v>
      </c>
      <c r="U1134" s="164">
        <f>IFERROR(IF(VLOOKUP($C1134,'MSCI Database'!$C:$R,8, FALSE)="","",VLOOKUP($C1134,'MSCI Database'!$C:$R,8, FALSE)),"")</f>
        <v>5.5</v>
      </c>
      <c r="V1134" s="175">
        <f>IFERROR(IF(VLOOKUP($C1134,'MSCI Database'!$C:$R,9, FALSE)="","",VLOOKUP($C1134,'MSCI Database'!$C:$R,9, FALSE)),"")</f>
        <v>4.5999999999999996</v>
      </c>
      <c r="W1134" s="165">
        <f t="shared" ca="1" si="45"/>
        <v>0</v>
      </c>
      <c r="X1134" s="166">
        <f>IFERROR(IF(VLOOKUP($C1134,'MSCI Database'!$C:$R,10, FALSE)="","",VLOOKUP($C1134,'MSCI Database'!$C:$R,10, FALSE)),"")</f>
        <v>611539</v>
      </c>
      <c r="Y1134" s="133" t="str">
        <f>IFERROR(IF(VLOOKUP($C1134,'MSCI Database'!$C:$R,11, FALSE)="","",VLOOKUP($C1134,'MSCI Database'!$C:$R,11, FALSE)),"")</f>
        <v>2019</v>
      </c>
      <c r="Z1134" s="133" t="str">
        <f>IFERROR(IF(VLOOKUP($C1134,'MSCI Database'!$C:$R,12, FALSE)="","",VLOOKUP($C1134,'MSCI Database'!$C:$R,12, FALSE)),"")</f>
        <v>Reported</v>
      </c>
      <c r="AA1134" s="202" t="str">
        <f>IFERROR(IF(VLOOKUP($C1134,'MSCI Database'!$C:$R,13, FALSE)="","",VLOOKUP($C1134,'MSCI Database'!$C:$R,13, FALSE)),"")</f>
        <v/>
      </c>
    </row>
    <row r="1135" spans="1:27" s="130" customFormat="1" ht="15" hidden="1" customHeight="1" outlineLevel="1">
      <c r="A1135" s="130" t="s">
        <v>9202</v>
      </c>
      <c r="B1135" s="130" t="s">
        <v>9203</v>
      </c>
      <c r="C1135" s="130" t="s">
        <v>9204</v>
      </c>
      <c r="D1135" s="130" t="s">
        <v>12128</v>
      </c>
      <c r="E1135" s="130" t="s">
        <v>18688</v>
      </c>
      <c r="F1135" s="169">
        <v>7.2268009486027657E-2</v>
      </c>
      <c r="G1135" s="132" t="str">
        <f ca="1">IFERROR(_xll.BQL($A1135, "cur_mkt_cap(currency=EUR)")/1000000, " ")</f>
        <v xml:space="preserve"> </v>
      </c>
      <c r="M1135" s="305">
        <f t="shared" si="46"/>
        <v>4.6757402137459887E-5</v>
      </c>
      <c r="N1135" s="223">
        <f t="shared" si="47"/>
        <v>7.8730144191292749E-4</v>
      </c>
      <c r="O1135" s="172" t="str">
        <f>IFERROR(IF(VLOOKUP($C1135,'MSCI Database'!$C:$R,2, FALSE)="","",VLOOKUP($C1135,'MSCI Database'!$C:$R,2, FALSE)),"")</f>
        <v>Asset Management &amp; Custody Banks</v>
      </c>
      <c r="P1135" s="186" t="str">
        <f>IFERROR(IF(VLOOKUP($C1135,'MSCI Database'!$C:$R,3, FALSE)="","",VLOOKUP($C1135,'MSCI Database'!$C:$R,3, FALSE)),"")</f>
        <v>BBB</v>
      </c>
      <c r="Q1135" s="164" t="str">
        <f>IFERROR(IF(VLOOKUP($C1135,'MSCI Database'!$C:$R,4, FALSE)="","",VLOOKUP($C1135,'MSCI Database'!$C:$R,4, FALSE)),"")</f>
        <v>1</v>
      </c>
      <c r="R1135" s="164">
        <f>IFERROR(IF(VLOOKUP($C1135,'MSCI Database'!$C:$R,5, FALSE)="","",VLOOKUP($C1135,'MSCI Database'!$C:$R,5, FALSE)),"")</f>
        <v>5.6</v>
      </c>
      <c r="S1135" s="164">
        <f>IFERROR(IF(VLOOKUP($C1135,'MSCI Database'!$C:$R,6, FALSE)="","",VLOOKUP($C1135,'MSCI Database'!$C:$R,6, FALSE)),"")</f>
        <v>8</v>
      </c>
      <c r="T1135" s="211">
        <f>IFERROR(IF(VLOOKUP($C1135,'MSCI Database'!$C:$R,7, FALSE)="","",VLOOKUP($C1135,'MSCI Database'!$C:$R,7, FALSE)),"")</f>
        <v>3.4</v>
      </c>
      <c r="U1135" s="164">
        <f>IFERROR(IF(VLOOKUP($C1135,'MSCI Database'!$C:$R,8, FALSE)="","",VLOOKUP($C1135,'MSCI Database'!$C:$R,8, FALSE)),"")</f>
        <v>6.4</v>
      </c>
      <c r="V1135" s="175">
        <f>IFERROR(IF(VLOOKUP($C1135,'MSCI Database'!$C:$R,9, FALSE)="","",VLOOKUP($C1135,'MSCI Database'!$C:$R,9, FALSE)),"")</f>
        <v>5</v>
      </c>
      <c r="W1135" s="165">
        <f t="shared" ca="1" si="45"/>
        <v>0</v>
      </c>
      <c r="X1135" s="166">
        <f>IFERROR(IF(VLOOKUP($C1135,'MSCI Database'!$C:$R,10, FALSE)="","",VLOOKUP($C1135,'MSCI Database'!$C:$R,10, FALSE)),"")</f>
        <v>2542</v>
      </c>
      <c r="Y1135" s="133" t="str">
        <f>IFERROR(IF(VLOOKUP($C1135,'MSCI Database'!$C:$R,11, FALSE)="","",VLOOKUP($C1135,'MSCI Database'!$C:$R,11, FALSE)),"")</f>
        <v>2019</v>
      </c>
      <c r="Z1135" s="133" t="str">
        <f>IFERROR(IF(VLOOKUP($C1135,'MSCI Database'!$C:$R,12, FALSE)="","",VLOOKUP($C1135,'MSCI Database'!$C:$R,12, FALSE)),"")</f>
        <v>E.Segmt-Moderately Low</v>
      </c>
      <c r="AA1135" s="202" t="str">
        <f>IFERROR(IF(VLOOKUP($C1135,'MSCI Database'!$C:$R,13, FALSE)="","",VLOOKUP($C1135,'MSCI Database'!$C:$R,13, FALSE)),"")</f>
        <v/>
      </c>
    </row>
    <row r="1136" spans="1:27" s="130" customFormat="1" ht="15" hidden="1" customHeight="1" outlineLevel="1">
      <c r="A1136" s="130" t="s">
        <v>11620</v>
      </c>
      <c r="B1136" s="130" t="s">
        <v>11621</v>
      </c>
      <c r="C1136" s="130" t="s">
        <v>11622</v>
      </c>
      <c r="D1136" s="130" t="s">
        <v>12128</v>
      </c>
      <c r="E1136" s="130" t="s">
        <v>18688</v>
      </c>
      <c r="F1136" s="169">
        <v>7.2193004055817023E-2</v>
      </c>
      <c r="G1136" s="132" t="str">
        <f ca="1">IFERROR(_xll.BQL($A1136, "cur_mkt_cap(currency=EUR)")/1000000, " ")</f>
        <v xml:space="preserve"> </v>
      </c>
      <c r="M1136" s="305">
        <f t="shared" si="46"/>
        <v>4.670887362411361E-5</v>
      </c>
      <c r="N1136" s="223">
        <f t="shared" si="47"/>
        <v>7.8648431848893786E-4</v>
      </c>
      <c r="O1136" s="172" t="str">
        <f>IFERROR(IF(VLOOKUP($C1136,'MSCI Database'!$C:$R,2, FALSE)="","",VLOOKUP($C1136,'MSCI Database'!$C:$R,2, FALSE)),"")</f>
        <v>Banks</v>
      </c>
      <c r="P1136" s="186" t="str">
        <f>IFERROR(IF(VLOOKUP($C1136,'MSCI Database'!$C:$R,3, FALSE)="","",VLOOKUP($C1136,'MSCI Database'!$C:$R,3, FALSE)),"")</f>
        <v>BB</v>
      </c>
      <c r="Q1136" s="164" t="str">
        <f>IFERROR(IF(VLOOKUP($C1136,'MSCI Database'!$C:$R,4, FALSE)="","",VLOOKUP($C1136,'MSCI Database'!$C:$R,4, FALSE)),"")</f>
        <v>-1</v>
      </c>
      <c r="R1136" s="164">
        <f>IFERROR(IF(VLOOKUP($C1136,'MSCI Database'!$C:$R,5, FALSE)="","",VLOOKUP($C1136,'MSCI Database'!$C:$R,5, FALSE)),"")</f>
        <v>3.8</v>
      </c>
      <c r="S1136" s="164">
        <f>IFERROR(IF(VLOOKUP($C1136,'MSCI Database'!$C:$R,6, FALSE)="","",VLOOKUP($C1136,'MSCI Database'!$C:$R,6, FALSE)),"")</f>
        <v>0.9</v>
      </c>
      <c r="T1136" s="211">
        <f>IFERROR(IF(VLOOKUP($C1136,'MSCI Database'!$C:$R,7, FALSE)="","",VLOOKUP($C1136,'MSCI Database'!$C:$R,7, FALSE)),"")</f>
        <v>3.3</v>
      </c>
      <c r="U1136" s="164">
        <f>IFERROR(IF(VLOOKUP($C1136,'MSCI Database'!$C:$R,8, FALSE)="","",VLOOKUP($C1136,'MSCI Database'!$C:$R,8, FALSE)),"")</f>
        <v>5.2</v>
      </c>
      <c r="V1136" s="175">
        <f>IFERROR(IF(VLOOKUP($C1136,'MSCI Database'!$C:$R,9, FALSE)="","",VLOOKUP($C1136,'MSCI Database'!$C:$R,9, FALSE)),"")</f>
        <v>3.6</v>
      </c>
      <c r="W1136" s="165">
        <f t="shared" ca="1" si="45"/>
        <v>0</v>
      </c>
      <c r="X1136" s="166">
        <f>IFERROR(IF(VLOOKUP($C1136,'MSCI Database'!$C:$R,10, FALSE)="","",VLOOKUP($C1136,'MSCI Database'!$C:$R,10, FALSE)),"")</f>
        <v>1587</v>
      </c>
      <c r="Y1136" s="133" t="str">
        <f>IFERROR(IF(VLOOKUP($C1136,'MSCI Database'!$C:$R,11, FALSE)="","",VLOOKUP($C1136,'MSCI Database'!$C:$R,11, FALSE)),"")</f>
        <v>2019</v>
      </c>
      <c r="Z1136" s="133" t="str">
        <f>IFERROR(IF(VLOOKUP($C1136,'MSCI Database'!$C:$R,12, FALSE)="","",VLOOKUP($C1136,'MSCI Database'!$C:$R,12, FALSE)),"")</f>
        <v>E.Segmt-Moderate</v>
      </c>
      <c r="AA1136" s="202" t="str">
        <f>IFERROR(IF(VLOOKUP($C1136,'MSCI Database'!$C:$R,13, FALSE)="","",VLOOKUP($C1136,'MSCI Database'!$C:$R,13, FALSE)),"")</f>
        <v/>
      </c>
    </row>
    <row r="1137" spans="1:27" s="130" customFormat="1" ht="15" hidden="1" customHeight="1" outlineLevel="1">
      <c r="A1137" s="130" t="s">
        <v>11731</v>
      </c>
      <c r="B1137" s="130" t="s">
        <v>11732</v>
      </c>
      <c r="C1137" s="130" t="s">
        <v>11733</v>
      </c>
      <c r="D1137" s="130" t="s">
        <v>12128</v>
      </c>
      <c r="E1137" s="130" t="s">
        <v>18673</v>
      </c>
      <c r="F1137" s="169">
        <v>7.1966744511097427E-2</v>
      </c>
      <c r="G1137" s="132" t="str">
        <f ca="1">IFERROR(_xll.BQL($A1137, "cur_mkt_cap(currency=EUR)")/1000000, " ")</f>
        <v xml:space="preserve"> </v>
      </c>
      <c r="M1137" s="305">
        <f t="shared" si="46"/>
        <v>4.6562483698680033E-5</v>
      </c>
      <c r="N1137" s="223">
        <f t="shared" si="47"/>
        <v>7.8401940397045046E-4</v>
      </c>
      <c r="O1137" s="172" t="str">
        <f>IFERROR(IF(VLOOKUP($C1137,'MSCI Database'!$C:$R,2, FALSE)="","",VLOOKUP($C1137,'MSCI Database'!$C:$R,2, FALSE)),"")</f>
        <v>Trading Companies &amp; Distributors</v>
      </c>
      <c r="P1137" s="186" t="str">
        <f>IFERROR(IF(VLOOKUP($C1137,'MSCI Database'!$C:$R,3, FALSE)="","",VLOOKUP($C1137,'MSCI Database'!$C:$R,3, FALSE)),"")</f>
        <v>BB</v>
      </c>
      <c r="Q1137" s="164" t="str">
        <f>IFERROR(IF(VLOOKUP($C1137,'MSCI Database'!$C:$R,4, FALSE)="","",VLOOKUP($C1137,'MSCI Database'!$C:$R,4, FALSE)),"")</f>
        <v>0</v>
      </c>
      <c r="R1137" s="164">
        <f>IFERROR(IF(VLOOKUP($C1137,'MSCI Database'!$C:$R,5, FALSE)="","",VLOOKUP($C1137,'MSCI Database'!$C:$R,5, FALSE)),"")</f>
        <v>3</v>
      </c>
      <c r="S1137" s="164">
        <f>IFERROR(IF(VLOOKUP($C1137,'MSCI Database'!$C:$R,6, FALSE)="","",VLOOKUP($C1137,'MSCI Database'!$C:$R,6, FALSE)),"")</f>
        <v>3.1</v>
      </c>
      <c r="T1137" s="211">
        <f>IFERROR(IF(VLOOKUP($C1137,'MSCI Database'!$C:$R,7, FALSE)="","",VLOOKUP($C1137,'MSCI Database'!$C:$R,7, FALSE)),"")</f>
        <v>6.5</v>
      </c>
      <c r="U1137" s="164">
        <f>IFERROR(IF(VLOOKUP($C1137,'MSCI Database'!$C:$R,8, FALSE)="","",VLOOKUP($C1137,'MSCI Database'!$C:$R,8, FALSE)),"")</f>
        <v>4.9000000000000004</v>
      </c>
      <c r="V1137" s="175">
        <f>IFERROR(IF(VLOOKUP($C1137,'MSCI Database'!$C:$R,9, FALSE)="","",VLOOKUP($C1137,'MSCI Database'!$C:$R,9, FALSE)),"")</f>
        <v>4.9000000000000004</v>
      </c>
      <c r="W1137" s="165">
        <f t="shared" ca="1" si="45"/>
        <v>0</v>
      </c>
      <c r="X1137" s="166">
        <f>IFERROR(IF(VLOOKUP($C1137,'MSCI Database'!$C:$R,10, FALSE)="","",VLOOKUP($C1137,'MSCI Database'!$C:$R,10, FALSE)),"")</f>
        <v>87953</v>
      </c>
      <c r="Y1137" s="133" t="str">
        <f>IFERROR(IF(VLOOKUP($C1137,'MSCI Database'!$C:$R,11, FALSE)="","",VLOOKUP($C1137,'MSCI Database'!$C:$R,11, FALSE)),"")</f>
        <v>2019</v>
      </c>
      <c r="Z1137" s="133" t="str">
        <f>IFERROR(IF(VLOOKUP($C1137,'MSCI Database'!$C:$R,12, FALSE)="","",VLOOKUP($C1137,'MSCI Database'!$C:$R,12, FALSE)),"")</f>
        <v>E.Segmt-Moderately Low</v>
      </c>
      <c r="AA1137" s="202" t="str">
        <f>IFERROR(IF(VLOOKUP($C1137,'MSCI Database'!$C:$R,13, FALSE)="","",VLOOKUP($C1137,'MSCI Database'!$C:$R,13, FALSE)),"")</f>
        <v/>
      </c>
    </row>
    <row r="1138" spans="1:27" s="130" customFormat="1" ht="15" hidden="1" customHeight="1" outlineLevel="1">
      <c r="A1138" s="130" t="s">
        <v>11575</v>
      </c>
      <c r="B1138" s="130" t="s">
        <v>11576</v>
      </c>
      <c r="C1138" s="130" t="s">
        <v>11577</v>
      </c>
      <c r="D1138" s="130" t="s">
        <v>12128</v>
      </c>
      <c r="E1138" s="130" t="s">
        <v>18689</v>
      </c>
      <c r="F1138" s="169">
        <v>7.1891206983376366E-2</v>
      </c>
      <c r="G1138" s="132" t="str">
        <f ca="1">IFERROR(_xll.BQL($A1138, "cur_mkt_cap(currency=EUR)")/1000000, " ")</f>
        <v xml:space="preserve"> </v>
      </c>
      <c r="M1138" s="305">
        <f t="shared" si="46"/>
        <v>4.6513610918244507E-5</v>
      </c>
      <c r="N1138" s="223">
        <f t="shared" si="47"/>
        <v>7.8319648377496854E-4</v>
      </c>
      <c r="O1138" s="172" t="str">
        <f>IFERROR(IF(VLOOKUP($C1138,'MSCI Database'!$C:$R,2, FALSE)="","",VLOOKUP($C1138,'MSCI Database'!$C:$R,2, FALSE)),"")</f>
        <v>Semiconductors &amp; Semiconductor Equipment</v>
      </c>
      <c r="P1138" s="186" t="str">
        <f>IFERROR(IF(VLOOKUP($C1138,'MSCI Database'!$C:$R,3, FALSE)="","",VLOOKUP($C1138,'MSCI Database'!$C:$R,3, FALSE)),"")</f>
        <v>BB</v>
      </c>
      <c r="Q1138" s="164" t="str">
        <f>IFERROR(IF(VLOOKUP($C1138,'MSCI Database'!$C:$R,4, FALSE)="","",VLOOKUP($C1138,'MSCI Database'!$C:$R,4, FALSE)),"")</f>
        <v>0</v>
      </c>
      <c r="R1138" s="164">
        <f>IFERROR(IF(VLOOKUP($C1138,'MSCI Database'!$C:$R,5, FALSE)="","",VLOOKUP($C1138,'MSCI Database'!$C:$R,5, FALSE)),"")</f>
        <v>3.9</v>
      </c>
      <c r="S1138" s="164">
        <f>IFERROR(IF(VLOOKUP($C1138,'MSCI Database'!$C:$R,6, FALSE)="","",VLOOKUP($C1138,'MSCI Database'!$C:$R,6, FALSE)),"")</f>
        <v>3.2</v>
      </c>
      <c r="T1138" s="211">
        <f>IFERROR(IF(VLOOKUP($C1138,'MSCI Database'!$C:$R,7, FALSE)="","",VLOOKUP($C1138,'MSCI Database'!$C:$R,7, FALSE)),"")</f>
        <v>3.5</v>
      </c>
      <c r="U1138" s="164">
        <f>IFERROR(IF(VLOOKUP($C1138,'MSCI Database'!$C:$R,8, FALSE)="","",VLOOKUP($C1138,'MSCI Database'!$C:$R,8, FALSE)),"")</f>
        <v>6</v>
      </c>
      <c r="V1138" s="175">
        <f>IFERROR(IF(VLOOKUP($C1138,'MSCI Database'!$C:$R,9, FALSE)="","",VLOOKUP($C1138,'MSCI Database'!$C:$R,9, FALSE)),"")</f>
        <v>4.8</v>
      </c>
      <c r="W1138" s="165">
        <f t="shared" ca="1" si="45"/>
        <v>0</v>
      </c>
      <c r="X1138" s="166">
        <f>IFERROR(IF(VLOOKUP($C1138,'MSCI Database'!$C:$R,10, FALSE)="","",VLOOKUP($C1138,'MSCI Database'!$C:$R,10, FALSE)),"")</f>
        <v>200865</v>
      </c>
      <c r="Y1138" s="133" t="str">
        <f>IFERROR(IF(VLOOKUP($C1138,'MSCI Database'!$C:$R,11, FALSE)="","",VLOOKUP($C1138,'MSCI Database'!$C:$R,11, FALSE)),"")</f>
        <v>2019</v>
      </c>
      <c r="Z1138" s="133" t="str">
        <f>IFERROR(IF(VLOOKUP($C1138,'MSCI Database'!$C:$R,12, FALSE)="","",VLOOKUP($C1138,'MSCI Database'!$C:$R,12, FALSE)),"")</f>
        <v>E.Segmt-Moderately High</v>
      </c>
      <c r="AA1138" s="202" t="str">
        <f>IFERROR(IF(VLOOKUP($C1138,'MSCI Database'!$C:$R,13, FALSE)="","",VLOOKUP($C1138,'MSCI Database'!$C:$R,13, FALSE)),"")</f>
        <v/>
      </c>
    </row>
    <row r="1139" spans="1:27" s="130" customFormat="1" ht="15" hidden="1" customHeight="1" outlineLevel="1">
      <c r="A1139" s="130" t="s">
        <v>9456</v>
      </c>
      <c r="B1139" s="130" t="s">
        <v>9457</v>
      </c>
      <c r="C1139" s="130" t="s">
        <v>9458</v>
      </c>
      <c r="D1139" s="130" t="s">
        <v>12128</v>
      </c>
      <c r="E1139" s="130" t="s">
        <v>18682</v>
      </c>
      <c r="F1139" s="169">
        <v>7.1843513775496762E-2</v>
      </c>
      <c r="G1139" s="132" t="str">
        <f ca="1">IFERROR(_xll.BQL($A1139, "cur_mkt_cap(currency=EUR)")/1000000, " ")</f>
        <v xml:space="preserve"> </v>
      </c>
      <c r="M1139" s="305">
        <f t="shared" si="46"/>
        <v>4.6482753412746402E-5</v>
      </c>
      <c r="N1139" s="223">
        <f t="shared" si="47"/>
        <v>7.8267690489629022E-4</v>
      </c>
      <c r="O1139" s="172" t="str">
        <f>IFERROR(IF(VLOOKUP($C1139,'MSCI Database'!$C:$R,2, FALSE)="","",VLOOKUP($C1139,'MSCI Database'!$C:$R,2, FALSE)),"")</f>
        <v>Leisure Products</v>
      </c>
      <c r="P1139" s="186" t="str">
        <f>IFERROR(IF(VLOOKUP($C1139,'MSCI Database'!$C:$R,3, FALSE)="","",VLOOKUP($C1139,'MSCI Database'!$C:$R,3, FALSE)),"")</f>
        <v>A</v>
      </c>
      <c r="Q1139" s="164" t="str">
        <f>IFERROR(IF(VLOOKUP($C1139,'MSCI Database'!$C:$R,4, FALSE)="","",VLOOKUP($C1139,'MSCI Database'!$C:$R,4, FALSE)),"")</f>
        <v>1</v>
      </c>
      <c r="R1139" s="164">
        <f>IFERROR(IF(VLOOKUP($C1139,'MSCI Database'!$C:$R,5, FALSE)="","",VLOOKUP($C1139,'MSCI Database'!$C:$R,5, FALSE)),"")</f>
        <v>6.4</v>
      </c>
      <c r="S1139" s="164">
        <f>IFERROR(IF(VLOOKUP($C1139,'MSCI Database'!$C:$R,6, FALSE)="","",VLOOKUP($C1139,'MSCI Database'!$C:$R,6, FALSE)),"")</f>
        <v>0.3</v>
      </c>
      <c r="T1139" s="211">
        <f>IFERROR(IF(VLOOKUP($C1139,'MSCI Database'!$C:$R,7, FALSE)="","",VLOOKUP($C1139,'MSCI Database'!$C:$R,7, FALSE)),"")</f>
        <v>5.6</v>
      </c>
      <c r="U1139" s="164">
        <f>IFERROR(IF(VLOOKUP($C1139,'MSCI Database'!$C:$R,8, FALSE)="","",VLOOKUP($C1139,'MSCI Database'!$C:$R,8, FALSE)),"")</f>
        <v>6.2</v>
      </c>
      <c r="V1139" s="175">
        <f>IFERROR(IF(VLOOKUP($C1139,'MSCI Database'!$C:$R,9, FALSE)="","",VLOOKUP($C1139,'MSCI Database'!$C:$R,9, FALSE)),"")</f>
        <v>5.2</v>
      </c>
      <c r="W1139" s="165">
        <f t="shared" ca="1" si="45"/>
        <v>0</v>
      </c>
      <c r="X1139" s="166">
        <f>IFERROR(IF(VLOOKUP($C1139,'MSCI Database'!$C:$R,10, FALSE)="","",VLOOKUP($C1139,'MSCI Database'!$C:$R,10, FALSE)),"")</f>
        <v>33687</v>
      </c>
      <c r="Y1139" s="133" t="str">
        <f>IFERROR(IF(VLOOKUP($C1139,'MSCI Database'!$C:$R,11, FALSE)="","",VLOOKUP($C1139,'MSCI Database'!$C:$R,11, FALSE)),"")</f>
        <v>2019</v>
      </c>
      <c r="Z1139" s="133" t="str">
        <f>IFERROR(IF(VLOOKUP($C1139,'MSCI Database'!$C:$R,12, FALSE)="","",VLOOKUP($C1139,'MSCI Database'!$C:$R,12, FALSE)),"")</f>
        <v>E.Segmt-Moderate</v>
      </c>
      <c r="AA1139" s="202" t="str">
        <f>IFERROR(IF(VLOOKUP($C1139,'MSCI Database'!$C:$R,13, FALSE)="","",VLOOKUP($C1139,'MSCI Database'!$C:$R,13, FALSE)),"")</f>
        <v/>
      </c>
    </row>
    <row r="1140" spans="1:27" s="130" customFormat="1" ht="15" hidden="1" customHeight="1" outlineLevel="1">
      <c r="A1140" s="130" t="s">
        <v>10490</v>
      </c>
      <c r="B1140" s="130" t="s">
        <v>10491</v>
      </c>
      <c r="C1140" s="130" t="s">
        <v>10492</v>
      </c>
      <c r="D1140" s="130" t="s">
        <v>12128</v>
      </c>
      <c r="E1140" s="130" t="s">
        <v>18689</v>
      </c>
      <c r="F1140" s="169">
        <v>7.1573821612748403E-2</v>
      </c>
      <c r="G1140" s="132" t="str">
        <f ca="1">IFERROR(_xll.BQL($A1140, "cur_mkt_cap(currency=EUR)")/1000000, " ")</f>
        <v xml:space="preserve"> </v>
      </c>
      <c r="M1140" s="305">
        <f t="shared" si="46"/>
        <v>4.6308262583448215E-5</v>
      </c>
      <c r="N1140" s="223">
        <f t="shared" si="47"/>
        <v>7.7973882717539424E-4</v>
      </c>
      <c r="O1140" s="172" t="str">
        <f>IFERROR(IF(VLOOKUP($C1140,'MSCI Database'!$C:$R,2, FALSE)="","",VLOOKUP($C1140,'MSCI Database'!$C:$R,2, FALSE)),"")</f>
        <v>Software &amp; Services</v>
      </c>
      <c r="P1140" s="186" t="str">
        <f>IFERROR(IF(VLOOKUP($C1140,'MSCI Database'!$C:$R,3, FALSE)="","",VLOOKUP($C1140,'MSCI Database'!$C:$R,3, FALSE)),"")</f>
        <v>BB</v>
      </c>
      <c r="Q1140" s="164" t="str">
        <f>IFERROR(IF(VLOOKUP($C1140,'MSCI Database'!$C:$R,4, FALSE)="","",VLOOKUP($C1140,'MSCI Database'!$C:$R,4, FALSE)),"")</f>
        <v>-1</v>
      </c>
      <c r="R1140" s="164">
        <f>IFERROR(IF(VLOOKUP($C1140,'MSCI Database'!$C:$R,5, FALSE)="","",VLOOKUP($C1140,'MSCI Database'!$C:$R,5, FALSE)),"")</f>
        <v>3.2</v>
      </c>
      <c r="S1140" s="164">
        <f>IFERROR(IF(VLOOKUP($C1140,'MSCI Database'!$C:$R,6, FALSE)="","",VLOOKUP($C1140,'MSCI Database'!$C:$R,6, FALSE)),"")</f>
        <v>3.9</v>
      </c>
      <c r="T1140" s="211">
        <f>IFERROR(IF(VLOOKUP($C1140,'MSCI Database'!$C:$R,7, FALSE)="","",VLOOKUP($C1140,'MSCI Database'!$C:$R,7, FALSE)),"")</f>
        <v>4.2</v>
      </c>
      <c r="U1140" s="164">
        <f>IFERROR(IF(VLOOKUP($C1140,'MSCI Database'!$C:$R,8, FALSE)="","",VLOOKUP($C1140,'MSCI Database'!$C:$R,8, FALSE)),"")</f>
        <v>4.5</v>
      </c>
      <c r="V1140" s="175">
        <f>IFERROR(IF(VLOOKUP($C1140,'MSCI Database'!$C:$R,9, FALSE)="","",VLOOKUP($C1140,'MSCI Database'!$C:$R,9, FALSE)),"")</f>
        <v>4.3</v>
      </c>
      <c r="W1140" s="165">
        <f t="shared" ca="1" si="45"/>
        <v>0</v>
      </c>
      <c r="X1140" s="166">
        <f>IFERROR(IF(VLOOKUP($C1140,'MSCI Database'!$C:$R,10, FALSE)="","",VLOOKUP($C1140,'MSCI Database'!$C:$R,10, FALSE)),"")</f>
        <v>2394</v>
      </c>
      <c r="Y1140" s="133" t="str">
        <f>IFERROR(IF(VLOOKUP($C1140,'MSCI Database'!$C:$R,11, FALSE)="","",VLOOKUP($C1140,'MSCI Database'!$C:$R,11, FALSE)),"")</f>
        <v>2019</v>
      </c>
      <c r="Z1140" s="133" t="str">
        <f>IFERROR(IF(VLOOKUP($C1140,'MSCI Database'!$C:$R,12, FALSE)="","",VLOOKUP($C1140,'MSCI Database'!$C:$R,12, FALSE)),"")</f>
        <v>E.Segmt-Moderate</v>
      </c>
      <c r="AA1140" s="202" t="str">
        <f>IFERROR(IF(VLOOKUP($C1140,'MSCI Database'!$C:$R,13, FALSE)="","",VLOOKUP($C1140,'MSCI Database'!$C:$R,13, FALSE)),"")</f>
        <v/>
      </c>
    </row>
    <row r="1141" spans="1:27" s="130" customFormat="1" ht="15" hidden="1" customHeight="1" outlineLevel="1">
      <c r="A1141" s="130" t="s">
        <v>9788</v>
      </c>
      <c r="B1141" s="130" t="s">
        <v>9789</v>
      </c>
      <c r="C1141" s="130" t="s">
        <v>9790</v>
      </c>
      <c r="D1141" s="130" t="s">
        <v>12128</v>
      </c>
      <c r="E1141" s="130" t="s">
        <v>18673</v>
      </c>
      <c r="F1141" s="169">
        <v>7.1469973703643275E-2</v>
      </c>
      <c r="G1141" s="132" t="str">
        <f ca="1">IFERROR(_xll.BQL($A1141, "cur_mkt_cap(currency=EUR)")/1000000, " ")</f>
        <v xml:space="preserve"> </v>
      </c>
      <c r="M1141" s="305">
        <f t="shared" si="46"/>
        <v>4.6241072986257195E-5</v>
      </c>
      <c r="N1141" s="223">
        <f t="shared" si="47"/>
        <v>7.7860748830001095E-4</v>
      </c>
      <c r="O1141" s="172" t="str">
        <f>IFERROR(IF(VLOOKUP($C1141,'MSCI Database'!$C:$R,2, FALSE)="","",VLOOKUP($C1141,'MSCI Database'!$C:$R,2, FALSE)),"")</f>
        <v>Air Freight &amp; Logistics</v>
      </c>
      <c r="P1141" s="186" t="str">
        <f>IFERROR(IF(VLOOKUP($C1141,'MSCI Database'!$C:$R,3, FALSE)="","",VLOOKUP($C1141,'MSCI Database'!$C:$R,3, FALSE)),"")</f>
        <v>AA</v>
      </c>
      <c r="Q1141" s="164" t="str">
        <f>IFERROR(IF(VLOOKUP($C1141,'MSCI Database'!$C:$R,4, FALSE)="","",VLOOKUP($C1141,'MSCI Database'!$C:$R,4, FALSE)),"")</f>
        <v>0</v>
      </c>
      <c r="R1141" s="164">
        <f>IFERROR(IF(VLOOKUP($C1141,'MSCI Database'!$C:$R,5, FALSE)="","",VLOOKUP($C1141,'MSCI Database'!$C:$R,5, FALSE)),"")</f>
        <v>8.1</v>
      </c>
      <c r="S1141" s="164">
        <f>IFERROR(IF(VLOOKUP($C1141,'MSCI Database'!$C:$R,6, FALSE)="","",VLOOKUP($C1141,'MSCI Database'!$C:$R,6, FALSE)),"")</f>
        <v>6.5</v>
      </c>
      <c r="T1141" s="211">
        <f>IFERROR(IF(VLOOKUP($C1141,'MSCI Database'!$C:$R,7, FALSE)="","",VLOOKUP($C1141,'MSCI Database'!$C:$R,7, FALSE)),"")</f>
        <v>7.8</v>
      </c>
      <c r="U1141" s="164">
        <f>IFERROR(IF(VLOOKUP($C1141,'MSCI Database'!$C:$R,8, FALSE)="","",VLOOKUP($C1141,'MSCI Database'!$C:$R,8, FALSE)),"")</f>
        <v>4.5</v>
      </c>
      <c r="V1141" s="175">
        <f>IFERROR(IF(VLOOKUP($C1141,'MSCI Database'!$C:$R,9, FALSE)="","",VLOOKUP($C1141,'MSCI Database'!$C:$R,9, FALSE)),"")</f>
        <v>5.8</v>
      </c>
      <c r="W1141" s="165">
        <f t="shared" ca="1" si="45"/>
        <v>0</v>
      </c>
      <c r="X1141" s="166">
        <f>IFERROR(IF(VLOOKUP($C1141,'MSCI Database'!$C:$R,10, FALSE)="","",VLOOKUP($C1141,'MSCI Database'!$C:$R,10, FALSE)),"")</f>
        <v>132654</v>
      </c>
      <c r="Y1141" s="133" t="str">
        <f>IFERROR(IF(VLOOKUP($C1141,'MSCI Database'!$C:$R,11, FALSE)="","",VLOOKUP($C1141,'MSCI Database'!$C:$R,11, FALSE)),"")</f>
        <v>2019</v>
      </c>
      <c r="Z1141" s="133" t="str">
        <f>IFERROR(IF(VLOOKUP($C1141,'MSCI Database'!$C:$R,12, FALSE)="","",VLOOKUP($C1141,'MSCI Database'!$C:$R,12, FALSE)),"")</f>
        <v>E.Segmt-Low</v>
      </c>
      <c r="AA1141" s="202" t="str">
        <f>IFERROR(IF(VLOOKUP($C1141,'MSCI Database'!$C:$R,13, FALSE)="","",VLOOKUP($C1141,'MSCI Database'!$C:$R,13, FALSE)),"")</f>
        <v/>
      </c>
    </row>
    <row r="1142" spans="1:27" s="130" customFormat="1" ht="15" hidden="1" customHeight="1" outlineLevel="1">
      <c r="A1142" s="130" t="s">
        <v>11009</v>
      </c>
      <c r="B1142" s="130" t="s">
        <v>11010</v>
      </c>
      <c r="C1142" s="130" t="s">
        <v>11011</v>
      </c>
      <c r="D1142" s="130" t="s">
        <v>12128</v>
      </c>
      <c r="E1142" s="130" t="s">
        <v>18673</v>
      </c>
      <c r="F1142" s="169">
        <v>7.1426622360651837E-2</v>
      </c>
      <c r="G1142" s="132" t="str">
        <f ca="1">IFERROR(_xll.BQL($A1142, "cur_mkt_cap(currency=EUR)")/1000000, " ")</f>
        <v xml:space="preserve"> </v>
      </c>
      <c r="M1142" s="305">
        <f t="shared" si="46"/>
        <v>4.6213024667341736E-5</v>
      </c>
      <c r="N1142" s="223">
        <f t="shared" si="47"/>
        <v>7.7813521052331894E-4</v>
      </c>
      <c r="O1142" s="172" t="str">
        <f>IFERROR(IF(VLOOKUP($C1142,'MSCI Database'!$C:$R,2, FALSE)="","",VLOOKUP($C1142,'MSCI Database'!$C:$R,2, FALSE)),"")</f>
        <v>Industrial Machinery</v>
      </c>
      <c r="P1142" s="186" t="str">
        <f>IFERROR(IF(VLOOKUP($C1142,'MSCI Database'!$C:$R,3, FALSE)="","",VLOOKUP($C1142,'MSCI Database'!$C:$R,3, FALSE)),"")</f>
        <v>A</v>
      </c>
      <c r="Q1142" s="164" t="str">
        <f>IFERROR(IF(VLOOKUP($C1142,'MSCI Database'!$C:$R,4, FALSE)="","",VLOOKUP($C1142,'MSCI Database'!$C:$R,4, FALSE)),"")</f>
        <v>1</v>
      </c>
      <c r="R1142" s="164">
        <f>IFERROR(IF(VLOOKUP($C1142,'MSCI Database'!$C:$R,5, FALSE)="","",VLOOKUP($C1142,'MSCI Database'!$C:$R,5, FALSE)),"")</f>
        <v>6</v>
      </c>
      <c r="S1142" s="164">
        <f>IFERROR(IF(VLOOKUP($C1142,'MSCI Database'!$C:$R,6, FALSE)="","",VLOOKUP($C1142,'MSCI Database'!$C:$R,6, FALSE)),"")</f>
        <v>3.1</v>
      </c>
      <c r="T1142" s="211">
        <f>IFERROR(IF(VLOOKUP($C1142,'MSCI Database'!$C:$R,7, FALSE)="","",VLOOKUP($C1142,'MSCI Database'!$C:$R,7, FALSE)),"")</f>
        <v>4.7</v>
      </c>
      <c r="U1142" s="164">
        <f>IFERROR(IF(VLOOKUP($C1142,'MSCI Database'!$C:$R,8, FALSE)="","",VLOOKUP($C1142,'MSCI Database'!$C:$R,8, FALSE)),"")</f>
        <v>7.3</v>
      </c>
      <c r="V1142" s="175">
        <f>IFERROR(IF(VLOOKUP($C1142,'MSCI Database'!$C:$R,9, FALSE)="","",VLOOKUP($C1142,'MSCI Database'!$C:$R,9, FALSE)),"")</f>
        <v>5.4</v>
      </c>
      <c r="W1142" s="165">
        <f t="shared" ca="1" si="45"/>
        <v>0</v>
      </c>
      <c r="X1142" s="166">
        <f>IFERROR(IF(VLOOKUP($C1142,'MSCI Database'!$C:$R,10, FALSE)="","",VLOOKUP($C1142,'MSCI Database'!$C:$R,10, FALSE)),"")</f>
        <v>16575</v>
      </c>
      <c r="Y1142" s="133" t="str">
        <f>IFERROR(IF(VLOOKUP($C1142,'MSCI Database'!$C:$R,11, FALSE)="","",VLOOKUP($C1142,'MSCI Database'!$C:$R,11, FALSE)),"")</f>
        <v>2019</v>
      </c>
      <c r="Z1142" s="133" t="str">
        <f>IFERROR(IF(VLOOKUP($C1142,'MSCI Database'!$C:$R,12, FALSE)="","",VLOOKUP($C1142,'MSCI Database'!$C:$R,12, FALSE)),"")</f>
        <v>E.Segmt-Moderate</v>
      </c>
      <c r="AA1142" s="202" t="str">
        <f>IFERROR(IF(VLOOKUP($C1142,'MSCI Database'!$C:$R,13, FALSE)="","",VLOOKUP($C1142,'MSCI Database'!$C:$R,13, FALSE)),"")</f>
        <v/>
      </c>
    </row>
    <row r="1143" spans="1:27" s="130" customFormat="1" ht="15" hidden="1" customHeight="1" outlineLevel="1">
      <c r="A1143" s="130" t="s">
        <v>10609</v>
      </c>
      <c r="B1143" s="130" t="s">
        <v>10610</v>
      </c>
      <c r="C1143" s="130" t="s">
        <v>10611</v>
      </c>
      <c r="D1143" s="130" t="s">
        <v>12128</v>
      </c>
      <c r="E1143" s="130" t="s">
        <v>18674</v>
      </c>
      <c r="F1143" s="169">
        <v>7.1275858436212189E-2</v>
      </c>
      <c r="G1143" s="132" t="str">
        <f ca="1">IFERROR(_xll.BQL($A1143, "cur_mkt_cap(currency=EUR)")/1000000, " ")</f>
        <v xml:space="preserve"> </v>
      </c>
      <c r="M1143" s="305">
        <f t="shared" si="46"/>
        <v>4.6115480408229285E-5</v>
      </c>
      <c r="N1143" s="223">
        <f t="shared" si="47"/>
        <v>7.7649275965267837E-4</v>
      </c>
      <c r="O1143" s="172" t="str">
        <f>IFERROR(IF(VLOOKUP($C1143,'MSCI Database'!$C:$R,2, FALSE)="","",VLOOKUP($C1143,'MSCI Database'!$C:$R,2, FALSE)),"")</f>
        <v>Household &amp; Personal Products</v>
      </c>
      <c r="P1143" s="186" t="str">
        <f>IFERROR(IF(VLOOKUP($C1143,'MSCI Database'!$C:$R,3, FALSE)="","",VLOOKUP($C1143,'MSCI Database'!$C:$R,3, FALSE)),"")</f>
        <v>A</v>
      </c>
      <c r="Q1143" s="164" t="str">
        <f>IFERROR(IF(VLOOKUP($C1143,'MSCI Database'!$C:$R,4, FALSE)="","",VLOOKUP($C1143,'MSCI Database'!$C:$R,4, FALSE)),"")</f>
        <v>0</v>
      </c>
      <c r="R1143" s="164">
        <f>IFERROR(IF(VLOOKUP($C1143,'MSCI Database'!$C:$R,5, FALSE)="","",VLOOKUP($C1143,'MSCI Database'!$C:$R,5, FALSE)),"")</f>
        <v>6.4</v>
      </c>
      <c r="S1143" s="164">
        <f>IFERROR(IF(VLOOKUP($C1143,'MSCI Database'!$C:$R,6, FALSE)="","",VLOOKUP($C1143,'MSCI Database'!$C:$R,6, FALSE)),"")</f>
        <v>2.2999999999999998</v>
      </c>
      <c r="T1143" s="211">
        <f>IFERROR(IF(VLOOKUP($C1143,'MSCI Database'!$C:$R,7, FALSE)="","",VLOOKUP($C1143,'MSCI Database'!$C:$R,7, FALSE)),"")</f>
        <v>6</v>
      </c>
      <c r="U1143" s="164">
        <f>IFERROR(IF(VLOOKUP($C1143,'MSCI Database'!$C:$R,8, FALSE)="","",VLOOKUP($C1143,'MSCI Database'!$C:$R,8, FALSE)),"")</f>
        <v>6.7</v>
      </c>
      <c r="V1143" s="175">
        <f>IFERROR(IF(VLOOKUP($C1143,'MSCI Database'!$C:$R,9, FALSE)="","",VLOOKUP($C1143,'MSCI Database'!$C:$R,9, FALSE)),"")</f>
        <v>5</v>
      </c>
      <c r="W1143" s="165">
        <f t="shared" ca="1" si="45"/>
        <v>0</v>
      </c>
      <c r="X1143" s="166">
        <f>IFERROR(IF(VLOOKUP($C1143,'MSCI Database'!$C:$R,10, FALSE)="","",VLOOKUP($C1143,'MSCI Database'!$C:$R,10, FALSE)),"")</f>
        <v>28512</v>
      </c>
      <c r="Y1143" s="133" t="str">
        <f>IFERROR(IF(VLOOKUP($C1143,'MSCI Database'!$C:$R,11, FALSE)="","",VLOOKUP($C1143,'MSCI Database'!$C:$R,11, FALSE)),"")</f>
        <v>2019</v>
      </c>
      <c r="Z1143" s="133" t="str">
        <f>IFERROR(IF(VLOOKUP($C1143,'MSCI Database'!$C:$R,12, FALSE)="","",VLOOKUP($C1143,'MSCI Database'!$C:$R,12, FALSE)),"")</f>
        <v>E.Segmt-Moderately Low</v>
      </c>
      <c r="AA1143" s="202" t="str">
        <f>IFERROR(IF(VLOOKUP($C1143,'MSCI Database'!$C:$R,13, FALSE)="","",VLOOKUP($C1143,'MSCI Database'!$C:$R,13, FALSE)),"")</f>
        <v/>
      </c>
    </row>
    <row r="1144" spans="1:27" s="130" customFormat="1" ht="15" hidden="1" customHeight="1" outlineLevel="1">
      <c r="A1144" s="130" t="s">
        <v>9025</v>
      </c>
      <c r="B1144" s="130" t="s">
        <v>9026</v>
      </c>
      <c r="C1144" s="130" t="s">
        <v>9027</v>
      </c>
      <c r="D1144" s="130" t="s">
        <v>12128</v>
      </c>
      <c r="E1144" s="130" t="s">
        <v>18689</v>
      </c>
      <c r="F1144" s="169">
        <v>7.1249388172471617E-2</v>
      </c>
      <c r="G1144" s="132" t="str">
        <f ca="1">IFERROR(_xll.BQL($A1144, "cur_mkt_cap(currency=EUR)")/1000000, " ")</f>
        <v xml:space="preserve"> </v>
      </c>
      <c r="M1144" s="305">
        <f t="shared" si="46"/>
        <v>4.6098354147589135E-5</v>
      </c>
      <c r="N1144" s="223">
        <f t="shared" si="47"/>
        <v>7.7620438756440609E-4</v>
      </c>
      <c r="O1144" s="172" t="str">
        <f>IFERROR(IF(VLOOKUP($C1144,'MSCI Database'!$C:$R,2, FALSE)="","",VLOOKUP($C1144,'MSCI Database'!$C:$R,2, FALSE)),"")</f>
        <v>Technology Hardware, Storage &amp; Peripherals</v>
      </c>
      <c r="P1144" s="186" t="str">
        <f>IFERROR(IF(VLOOKUP($C1144,'MSCI Database'!$C:$R,3, FALSE)="","",VLOOKUP($C1144,'MSCI Database'!$C:$R,3, FALSE)),"")</f>
        <v>AA</v>
      </c>
      <c r="Q1144" s="164" t="str">
        <f>IFERROR(IF(VLOOKUP($C1144,'MSCI Database'!$C:$R,4, FALSE)="","",VLOOKUP($C1144,'MSCI Database'!$C:$R,4, FALSE)),"")</f>
        <v>1</v>
      </c>
      <c r="R1144" s="164">
        <f>IFERROR(IF(VLOOKUP($C1144,'MSCI Database'!$C:$R,5, FALSE)="","",VLOOKUP($C1144,'MSCI Database'!$C:$R,5, FALSE)),"")</f>
        <v>8.1</v>
      </c>
      <c r="S1144" s="164">
        <f>IFERROR(IF(VLOOKUP($C1144,'MSCI Database'!$C:$R,6, FALSE)="","",VLOOKUP($C1144,'MSCI Database'!$C:$R,6, FALSE)),"")</f>
        <v>2.5</v>
      </c>
      <c r="T1144" s="211">
        <f>IFERROR(IF(VLOOKUP($C1144,'MSCI Database'!$C:$R,7, FALSE)="","",VLOOKUP($C1144,'MSCI Database'!$C:$R,7, FALSE)),"")</f>
        <v>6</v>
      </c>
      <c r="U1144" s="164">
        <f>IFERROR(IF(VLOOKUP($C1144,'MSCI Database'!$C:$R,8, FALSE)="","",VLOOKUP($C1144,'MSCI Database'!$C:$R,8, FALSE)),"")</f>
        <v>5.8</v>
      </c>
      <c r="V1144" s="175">
        <f>IFERROR(IF(VLOOKUP($C1144,'MSCI Database'!$C:$R,9, FALSE)="","",VLOOKUP($C1144,'MSCI Database'!$C:$R,9, FALSE)),"")</f>
        <v>5.4</v>
      </c>
      <c r="W1144" s="165">
        <f t="shared" ca="1" si="45"/>
        <v>0</v>
      </c>
      <c r="X1144" s="166">
        <f>IFERROR(IF(VLOOKUP($C1144,'MSCI Database'!$C:$R,10, FALSE)="","",VLOOKUP($C1144,'MSCI Database'!$C:$R,10, FALSE)),"")</f>
        <v>10245</v>
      </c>
      <c r="Y1144" s="133" t="str">
        <f>IFERROR(IF(VLOOKUP($C1144,'MSCI Database'!$C:$R,11, FALSE)="","",VLOOKUP($C1144,'MSCI Database'!$C:$R,11, FALSE)),"")</f>
        <v>2019</v>
      </c>
      <c r="Z1144" s="133" t="str">
        <f>IFERROR(IF(VLOOKUP($C1144,'MSCI Database'!$C:$R,12, FALSE)="","",VLOOKUP($C1144,'MSCI Database'!$C:$R,12, FALSE)),"")</f>
        <v>Reported</v>
      </c>
      <c r="AA1144" s="202" t="str">
        <f>IFERROR(IF(VLOOKUP($C1144,'MSCI Database'!$C:$R,13, FALSE)="","",VLOOKUP($C1144,'MSCI Database'!$C:$R,13, FALSE)),"")</f>
        <v/>
      </c>
    </row>
    <row r="1145" spans="1:27" s="130" customFormat="1" ht="15" hidden="1" customHeight="1" outlineLevel="1">
      <c r="A1145" s="130" t="s">
        <v>11357</v>
      </c>
      <c r="B1145" s="130" t="s">
        <v>11358</v>
      </c>
      <c r="C1145" s="130" t="s">
        <v>11359</v>
      </c>
      <c r="D1145" s="130" t="s">
        <v>12128</v>
      </c>
      <c r="E1145" s="130" t="s">
        <v>18673</v>
      </c>
      <c r="F1145" s="169">
        <v>7.1153493787728728E-2</v>
      </c>
      <c r="G1145" s="132" t="str">
        <f ca="1">IFERROR(_xll.BQL($A1145, "cur_mkt_cap(currency=EUR)")/1000000, " ")</f>
        <v xml:space="preserve"> </v>
      </c>
      <c r="M1145" s="305">
        <f t="shared" si="46"/>
        <v>4.603631048066048E-5</v>
      </c>
      <c r="N1145" s="223">
        <f t="shared" si="47"/>
        <v>7.7515969589631701E-4</v>
      </c>
      <c r="O1145" s="172" t="str">
        <f>IFERROR(IF(VLOOKUP($C1145,'MSCI Database'!$C:$R,2, FALSE)="","",VLOOKUP($C1145,'MSCI Database'!$C:$R,2, FALSE)),"")</f>
        <v>Commercial Services &amp; Supplies</v>
      </c>
      <c r="P1145" s="186" t="str">
        <f>IFERROR(IF(VLOOKUP($C1145,'MSCI Database'!$C:$R,3, FALSE)="","",VLOOKUP($C1145,'MSCI Database'!$C:$R,3, FALSE)),"")</f>
        <v>AA</v>
      </c>
      <c r="Q1145" s="164" t="str">
        <f>IFERROR(IF(VLOOKUP($C1145,'MSCI Database'!$C:$R,4, FALSE)="","",VLOOKUP($C1145,'MSCI Database'!$C:$R,4, FALSE)),"")</f>
        <v>1</v>
      </c>
      <c r="R1145" s="164">
        <f>IFERROR(IF(VLOOKUP($C1145,'MSCI Database'!$C:$R,5, FALSE)="","",VLOOKUP($C1145,'MSCI Database'!$C:$R,5, FALSE)),"")</f>
        <v>7.8</v>
      </c>
      <c r="S1145" s="164">
        <f>IFERROR(IF(VLOOKUP($C1145,'MSCI Database'!$C:$R,6, FALSE)="","",VLOOKUP($C1145,'MSCI Database'!$C:$R,6, FALSE)),"")</f>
        <v>10</v>
      </c>
      <c r="T1145" s="211">
        <f>IFERROR(IF(VLOOKUP($C1145,'MSCI Database'!$C:$R,7, FALSE)="","",VLOOKUP($C1145,'MSCI Database'!$C:$R,7, FALSE)),"")</f>
        <v>7.4</v>
      </c>
      <c r="U1145" s="164">
        <f>IFERROR(IF(VLOOKUP($C1145,'MSCI Database'!$C:$R,8, FALSE)="","",VLOOKUP($C1145,'MSCI Database'!$C:$R,8, FALSE)),"")</f>
        <v>5.5</v>
      </c>
      <c r="V1145" s="175">
        <f>IFERROR(IF(VLOOKUP($C1145,'MSCI Database'!$C:$R,9, FALSE)="","",VLOOKUP($C1145,'MSCI Database'!$C:$R,9, FALSE)),"")</f>
        <v>6.4</v>
      </c>
      <c r="W1145" s="165">
        <f t="shared" ca="1" si="45"/>
        <v>0</v>
      </c>
      <c r="X1145" s="166">
        <f>IFERROR(IF(VLOOKUP($C1145,'MSCI Database'!$C:$R,10, FALSE)="","",VLOOKUP($C1145,'MSCI Database'!$C:$R,10, FALSE)),"")</f>
        <v>123562</v>
      </c>
      <c r="Y1145" s="133" t="str">
        <f>IFERROR(IF(VLOOKUP($C1145,'MSCI Database'!$C:$R,11, FALSE)="","",VLOOKUP($C1145,'MSCI Database'!$C:$R,11, FALSE)),"")</f>
        <v>2019</v>
      </c>
      <c r="Z1145" s="133" t="str">
        <f>IFERROR(IF(VLOOKUP($C1145,'MSCI Database'!$C:$R,12, FALSE)="","",VLOOKUP($C1145,'MSCI Database'!$C:$R,12, FALSE)),"")</f>
        <v>Reported</v>
      </c>
      <c r="AA1145" s="202" t="str">
        <f>IFERROR(IF(VLOOKUP($C1145,'MSCI Database'!$C:$R,13, FALSE)="","",VLOOKUP($C1145,'MSCI Database'!$C:$R,13, FALSE)),"")</f>
        <v/>
      </c>
    </row>
    <row r="1146" spans="1:27" s="130" customFormat="1" ht="15" hidden="1" customHeight="1" outlineLevel="1">
      <c r="A1146" s="130" t="s">
        <v>11447</v>
      </c>
      <c r="B1146" s="130" t="s">
        <v>11448</v>
      </c>
      <c r="C1146" s="130" t="s">
        <v>11449</v>
      </c>
      <c r="D1146" s="130" t="s">
        <v>12128</v>
      </c>
      <c r="E1146" s="130" t="s">
        <v>18673</v>
      </c>
      <c r="F1146" s="169">
        <v>7.114039707740652E-2</v>
      </c>
      <c r="G1146" s="132" t="str">
        <f ca="1">IFERROR(_xll.BQL($A1146, "cur_mkt_cap(currency=EUR)")/1000000, " ")</f>
        <v xml:space="preserve"> </v>
      </c>
      <c r="M1146" s="305">
        <f t="shared" si="46"/>
        <v>4.6027836909082012E-5</v>
      </c>
      <c r="N1146" s="223">
        <f t="shared" si="47"/>
        <v>7.7501701784285569E-4</v>
      </c>
      <c r="O1146" s="172" t="str">
        <f>IFERROR(IF(VLOOKUP($C1146,'MSCI Database'!$C:$R,2, FALSE)="","",VLOOKUP($C1146,'MSCI Database'!$C:$R,2, FALSE)),"")</f>
        <v>Industrial Machinery</v>
      </c>
      <c r="P1146" s="186" t="str">
        <f>IFERROR(IF(VLOOKUP($C1146,'MSCI Database'!$C:$R,3, FALSE)="","",VLOOKUP($C1146,'MSCI Database'!$C:$R,3, FALSE)),"")</f>
        <v>A</v>
      </c>
      <c r="Q1146" s="164" t="str">
        <f>IFERROR(IF(VLOOKUP($C1146,'MSCI Database'!$C:$R,4, FALSE)="","",VLOOKUP($C1146,'MSCI Database'!$C:$R,4, FALSE)),"")</f>
        <v>0</v>
      </c>
      <c r="R1146" s="164">
        <f>IFERROR(IF(VLOOKUP($C1146,'MSCI Database'!$C:$R,5, FALSE)="","",VLOOKUP($C1146,'MSCI Database'!$C:$R,5, FALSE)),"")</f>
        <v>6.9</v>
      </c>
      <c r="S1146" s="164">
        <f>IFERROR(IF(VLOOKUP($C1146,'MSCI Database'!$C:$R,6, FALSE)="","",VLOOKUP($C1146,'MSCI Database'!$C:$R,6, FALSE)),"")</f>
        <v>5.5</v>
      </c>
      <c r="T1146" s="211">
        <f>IFERROR(IF(VLOOKUP($C1146,'MSCI Database'!$C:$R,7, FALSE)="","",VLOOKUP($C1146,'MSCI Database'!$C:$R,7, FALSE)),"")</f>
        <v>5</v>
      </c>
      <c r="U1146" s="164">
        <f>IFERROR(IF(VLOOKUP($C1146,'MSCI Database'!$C:$R,8, FALSE)="","",VLOOKUP($C1146,'MSCI Database'!$C:$R,8, FALSE)),"")</f>
        <v>6</v>
      </c>
      <c r="V1146" s="175">
        <f>IFERROR(IF(VLOOKUP($C1146,'MSCI Database'!$C:$R,9, FALSE)="","",VLOOKUP($C1146,'MSCI Database'!$C:$R,9, FALSE)),"")</f>
        <v>5.6</v>
      </c>
      <c r="W1146" s="165">
        <f t="shared" ca="1" si="45"/>
        <v>0</v>
      </c>
      <c r="X1146" s="166">
        <f>IFERROR(IF(VLOOKUP($C1146,'MSCI Database'!$C:$R,10, FALSE)="","",VLOOKUP($C1146,'MSCI Database'!$C:$R,10, FALSE)),"")</f>
        <v>40996</v>
      </c>
      <c r="Y1146" s="133" t="str">
        <f>IFERROR(IF(VLOOKUP($C1146,'MSCI Database'!$C:$R,11, FALSE)="","",VLOOKUP($C1146,'MSCI Database'!$C:$R,11, FALSE)),"")</f>
        <v>2019</v>
      </c>
      <c r="Z1146" s="133" t="str">
        <f>IFERROR(IF(VLOOKUP($C1146,'MSCI Database'!$C:$R,12, FALSE)="","",VLOOKUP($C1146,'MSCI Database'!$C:$R,12, FALSE)),"")</f>
        <v>Reported</v>
      </c>
      <c r="AA1146" s="202" t="str">
        <f>IFERROR(IF(VLOOKUP($C1146,'MSCI Database'!$C:$R,13, FALSE)="","",VLOOKUP($C1146,'MSCI Database'!$C:$R,13, FALSE)),"")</f>
        <v/>
      </c>
    </row>
    <row r="1147" spans="1:27" s="130" customFormat="1" ht="15" hidden="1" customHeight="1" outlineLevel="1">
      <c r="A1147" s="130" t="s">
        <v>9905</v>
      </c>
      <c r="B1147" s="130" t="s">
        <v>9906</v>
      </c>
      <c r="C1147" s="130" t="s">
        <v>9907</v>
      </c>
      <c r="D1147" s="130" t="s">
        <v>12128</v>
      </c>
      <c r="E1147" s="130" t="s">
        <v>18673</v>
      </c>
      <c r="F1147" s="169">
        <v>7.1131357769341555E-2</v>
      </c>
      <c r="G1147" s="132" t="str">
        <f ca="1">IFERROR(_xll.BQL($A1147, "cur_mkt_cap(currency=EUR)")/1000000, " ")</f>
        <v xml:space="preserve"> </v>
      </c>
      <c r="M1147" s="305">
        <f t="shared" si="46"/>
        <v>4.6021988476763981E-5</v>
      </c>
      <c r="N1147" s="223">
        <f t="shared" si="47"/>
        <v>7.749185419013699E-4</v>
      </c>
      <c r="O1147" s="172" t="str">
        <f>IFERROR(IF(VLOOKUP($C1147,'MSCI Database'!$C:$R,2, FALSE)="","",VLOOKUP($C1147,'MSCI Database'!$C:$R,2, FALSE)),"")</f>
        <v>Construction &amp; Farm Machinery &amp; Heavy Trucks</v>
      </c>
      <c r="P1147" s="186" t="str">
        <f>IFERROR(IF(VLOOKUP($C1147,'MSCI Database'!$C:$R,3, FALSE)="","",VLOOKUP($C1147,'MSCI Database'!$C:$R,3, FALSE)),"")</f>
        <v>BBB</v>
      </c>
      <c r="Q1147" s="164" t="str">
        <f>IFERROR(IF(VLOOKUP($C1147,'MSCI Database'!$C:$R,4, FALSE)="","",VLOOKUP($C1147,'MSCI Database'!$C:$R,4, FALSE)),"")</f>
        <v>0</v>
      </c>
      <c r="R1147" s="164">
        <f>IFERROR(IF(VLOOKUP($C1147,'MSCI Database'!$C:$R,5, FALSE)="","",VLOOKUP($C1147,'MSCI Database'!$C:$R,5, FALSE)),"")</f>
        <v>5.6</v>
      </c>
      <c r="S1147" s="164">
        <f>IFERROR(IF(VLOOKUP($C1147,'MSCI Database'!$C:$R,6, FALSE)="","",VLOOKUP($C1147,'MSCI Database'!$C:$R,6, FALSE)),"")</f>
        <v>3.8</v>
      </c>
      <c r="T1147" s="211">
        <f>IFERROR(IF(VLOOKUP($C1147,'MSCI Database'!$C:$R,7, FALSE)="","",VLOOKUP($C1147,'MSCI Database'!$C:$R,7, FALSE)),"")</f>
        <v>5</v>
      </c>
      <c r="U1147" s="164">
        <f>IFERROR(IF(VLOOKUP($C1147,'MSCI Database'!$C:$R,8, FALSE)="","",VLOOKUP($C1147,'MSCI Database'!$C:$R,8, FALSE)),"")</f>
        <v>5.7</v>
      </c>
      <c r="V1147" s="175">
        <f>IFERROR(IF(VLOOKUP($C1147,'MSCI Database'!$C:$R,9, FALSE)="","",VLOOKUP($C1147,'MSCI Database'!$C:$R,9, FALSE)),"")</f>
        <v>5</v>
      </c>
      <c r="W1147" s="165">
        <f t="shared" ca="1" si="45"/>
        <v>0</v>
      </c>
      <c r="X1147" s="166">
        <f>IFERROR(IF(VLOOKUP($C1147,'MSCI Database'!$C:$R,10, FALSE)="","",VLOOKUP($C1147,'MSCI Database'!$C:$R,10, FALSE)),"")</f>
        <v>30779</v>
      </c>
      <c r="Y1147" s="133" t="str">
        <f>IFERROR(IF(VLOOKUP($C1147,'MSCI Database'!$C:$R,11, FALSE)="","",VLOOKUP($C1147,'MSCI Database'!$C:$R,11, FALSE)),"")</f>
        <v>2019</v>
      </c>
      <c r="Z1147" s="133" t="str">
        <f>IFERROR(IF(VLOOKUP($C1147,'MSCI Database'!$C:$R,12, FALSE)="","",VLOOKUP($C1147,'MSCI Database'!$C:$R,12, FALSE)),"")</f>
        <v>E.Segmt-Moderately High</v>
      </c>
      <c r="AA1147" s="202" t="str">
        <f>IFERROR(IF(VLOOKUP($C1147,'MSCI Database'!$C:$R,13, FALSE)="","",VLOOKUP($C1147,'MSCI Database'!$C:$R,13, FALSE)),"")</f>
        <v/>
      </c>
    </row>
    <row r="1148" spans="1:27" s="130" customFormat="1" ht="15" hidden="1" customHeight="1" outlineLevel="1">
      <c r="A1148" s="130" t="s">
        <v>11277</v>
      </c>
      <c r="B1148" s="130" t="s">
        <v>11278</v>
      </c>
      <c r="C1148" s="130" t="s">
        <v>11279</v>
      </c>
      <c r="D1148" s="130" t="s">
        <v>12128</v>
      </c>
      <c r="E1148" s="130" t="s">
        <v>18688</v>
      </c>
      <c r="F1148" s="169">
        <v>7.1024667773772615E-2</v>
      </c>
      <c r="G1148" s="132" t="str">
        <f ca="1">IFERROR(_xll.BQL($A1148, "cur_mkt_cap(currency=EUR)")/1000000, " ")</f>
        <v xml:space="preserve"> </v>
      </c>
      <c r="M1148" s="305">
        <f t="shared" si="46"/>
        <v>4.5952960049630875E-5</v>
      </c>
      <c r="N1148" s="223">
        <f t="shared" si="47"/>
        <v>7.7375624079543796E-4</v>
      </c>
      <c r="O1148" s="172" t="str">
        <f>IFERROR(IF(VLOOKUP($C1148,'MSCI Database'!$C:$R,2, FALSE)="","",VLOOKUP($C1148,'MSCI Database'!$C:$R,2, FALSE)),"")</f>
        <v>Banks</v>
      </c>
      <c r="P1148" s="186" t="str">
        <f>IFERROR(IF(VLOOKUP($C1148,'MSCI Database'!$C:$R,3, FALSE)="","",VLOOKUP($C1148,'MSCI Database'!$C:$R,3, FALSE)),"")</f>
        <v>BB</v>
      </c>
      <c r="Q1148" s="164" t="str">
        <f>IFERROR(IF(VLOOKUP($C1148,'MSCI Database'!$C:$R,4, FALSE)="","",VLOOKUP($C1148,'MSCI Database'!$C:$R,4, FALSE)),"")</f>
        <v>-1</v>
      </c>
      <c r="R1148" s="164">
        <f>IFERROR(IF(VLOOKUP($C1148,'MSCI Database'!$C:$R,5, FALSE)="","",VLOOKUP($C1148,'MSCI Database'!$C:$R,5, FALSE)),"")</f>
        <v>3.5</v>
      </c>
      <c r="S1148" s="164">
        <f>IFERROR(IF(VLOOKUP($C1148,'MSCI Database'!$C:$R,6, FALSE)="","",VLOOKUP($C1148,'MSCI Database'!$C:$R,6, FALSE)),"")</f>
        <v>0.6</v>
      </c>
      <c r="T1148" s="211">
        <f>IFERROR(IF(VLOOKUP($C1148,'MSCI Database'!$C:$R,7, FALSE)="","",VLOOKUP($C1148,'MSCI Database'!$C:$R,7, FALSE)),"")</f>
        <v>3.5</v>
      </c>
      <c r="U1148" s="164">
        <f>IFERROR(IF(VLOOKUP($C1148,'MSCI Database'!$C:$R,8, FALSE)="","",VLOOKUP($C1148,'MSCI Database'!$C:$R,8, FALSE)),"")</f>
        <v>5.2</v>
      </c>
      <c r="V1148" s="175">
        <f>IFERROR(IF(VLOOKUP($C1148,'MSCI Database'!$C:$R,9, FALSE)="","",VLOOKUP($C1148,'MSCI Database'!$C:$R,9, FALSE)),"")</f>
        <v>3.7</v>
      </c>
      <c r="W1148" s="165">
        <f t="shared" ca="1" si="45"/>
        <v>0</v>
      </c>
      <c r="X1148" s="166">
        <f>IFERROR(IF(VLOOKUP($C1148,'MSCI Database'!$C:$R,10, FALSE)="","",VLOOKUP($C1148,'MSCI Database'!$C:$R,10, FALSE)),"")</f>
        <v>5897</v>
      </c>
      <c r="Y1148" s="133" t="str">
        <f>IFERROR(IF(VLOOKUP($C1148,'MSCI Database'!$C:$R,11, FALSE)="","",VLOOKUP($C1148,'MSCI Database'!$C:$R,11, FALSE)),"")</f>
        <v>2019</v>
      </c>
      <c r="Z1148" s="133" t="str">
        <f>IFERROR(IF(VLOOKUP($C1148,'MSCI Database'!$C:$R,12, FALSE)="","",VLOOKUP($C1148,'MSCI Database'!$C:$R,12, FALSE)),"")</f>
        <v>E.Segmt-Moderately Low</v>
      </c>
      <c r="AA1148" s="202" t="str">
        <f>IFERROR(IF(VLOOKUP($C1148,'MSCI Database'!$C:$R,13, FALSE)="","",VLOOKUP($C1148,'MSCI Database'!$C:$R,13, FALSE)),"")</f>
        <v/>
      </c>
    </row>
    <row r="1149" spans="1:27" s="130" customFormat="1" ht="15" hidden="1" customHeight="1" outlineLevel="1">
      <c r="A1149" s="130" t="s">
        <v>9350</v>
      </c>
      <c r="B1149" s="130" t="s">
        <v>9351</v>
      </c>
      <c r="C1149" s="130" t="s">
        <v>9352</v>
      </c>
      <c r="D1149" s="130" t="s">
        <v>12128</v>
      </c>
      <c r="E1149" s="130" t="s">
        <v>12133</v>
      </c>
      <c r="F1149" s="169">
        <v>7.0896739594995192E-2</v>
      </c>
      <c r="G1149" s="132" t="str">
        <f ca="1">IFERROR(_xll.BQL($A1149, "cur_mkt_cap(currency=EUR)")/1000000, " ")</f>
        <v xml:space="preserve"> </v>
      </c>
      <c r="M1149" s="305">
        <f t="shared" si="46"/>
        <v>4.5870190517961887E-5</v>
      </c>
      <c r="N1149" s="223">
        <f t="shared" si="47"/>
        <v>7.7236256688177868E-4</v>
      </c>
      <c r="O1149" s="172" t="str">
        <f>IFERROR(IF(VLOOKUP($C1149,'MSCI Database'!$C:$R,2, FALSE)="","",VLOOKUP($C1149,'MSCI Database'!$C:$R,2, FALSE)),"")</f>
        <v>Biotechnology</v>
      </c>
      <c r="P1149" s="186" t="str">
        <f>IFERROR(IF(VLOOKUP($C1149,'MSCI Database'!$C:$R,3, FALSE)="","",VLOOKUP($C1149,'MSCI Database'!$C:$R,3, FALSE)),"")</f>
        <v>BBB</v>
      </c>
      <c r="Q1149" s="164" t="str">
        <f>IFERROR(IF(VLOOKUP($C1149,'MSCI Database'!$C:$R,4, FALSE)="","",VLOOKUP($C1149,'MSCI Database'!$C:$R,4, FALSE)),"")</f>
        <v>0</v>
      </c>
      <c r="R1149" s="164">
        <f>IFERROR(IF(VLOOKUP($C1149,'MSCI Database'!$C:$R,5, FALSE)="","",VLOOKUP($C1149,'MSCI Database'!$C:$R,5, FALSE)),"")</f>
        <v>4.8</v>
      </c>
      <c r="S1149" s="164">
        <f>IFERROR(IF(VLOOKUP($C1149,'MSCI Database'!$C:$R,6, FALSE)="","",VLOOKUP($C1149,'MSCI Database'!$C:$R,6, FALSE)),"")</f>
        <v>5.6</v>
      </c>
      <c r="T1149" s="211">
        <f>IFERROR(IF(VLOOKUP($C1149,'MSCI Database'!$C:$R,7, FALSE)="","",VLOOKUP($C1149,'MSCI Database'!$C:$R,7, FALSE)),"")</f>
        <v>4.0999999999999996</v>
      </c>
      <c r="U1149" s="164">
        <f>IFERROR(IF(VLOOKUP($C1149,'MSCI Database'!$C:$R,8, FALSE)="","",VLOOKUP($C1149,'MSCI Database'!$C:$R,8, FALSE)),"")</f>
        <v>5.5</v>
      </c>
      <c r="V1149" s="175">
        <f>IFERROR(IF(VLOOKUP($C1149,'MSCI Database'!$C:$R,9, FALSE)="","",VLOOKUP($C1149,'MSCI Database'!$C:$R,9, FALSE)),"")</f>
        <v>4.8</v>
      </c>
      <c r="W1149" s="165">
        <f t="shared" ca="1" si="45"/>
        <v>0</v>
      </c>
      <c r="X1149" s="166">
        <f>IFERROR(IF(VLOOKUP($C1149,'MSCI Database'!$C:$R,10, FALSE)="","",VLOOKUP($C1149,'MSCI Database'!$C:$R,10, FALSE)),"")</f>
        <v>1028</v>
      </c>
      <c r="Y1149" s="133" t="str">
        <f>IFERROR(IF(VLOOKUP($C1149,'MSCI Database'!$C:$R,11, FALSE)="","",VLOOKUP($C1149,'MSCI Database'!$C:$R,11, FALSE)),"")</f>
        <v>2019</v>
      </c>
      <c r="Z1149" s="133" t="str">
        <f>IFERROR(IF(VLOOKUP($C1149,'MSCI Database'!$C:$R,12, FALSE)="","",VLOOKUP($C1149,'MSCI Database'!$C:$R,12, FALSE)),"")</f>
        <v>E.Segmt-Moderate</v>
      </c>
      <c r="AA1149" s="202" t="str">
        <f>IFERROR(IF(VLOOKUP($C1149,'MSCI Database'!$C:$R,13, FALSE)="","",VLOOKUP($C1149,'MSCI Database'!$C:$R,13, FALSE)),"")</f>
        <v/>
      </c>
    </row>
    <row r="1150" spans="1:27" s="130" customFormat="1" ht="15" hidden="1" customHeight="1" outlineLevel="1">
      <c r="A1150" s="130" t="s">
        <v>9509</v>
      </c>
      <c r="B1150" s="130" t="s">
        <v>9510</v>
      </c>
      <c r="C1150" s="130" t="s">
        <v>9511</v>
      </c>
      <c r="D1150" s="130" t="s">
        <v>12128</v>
      </c>
      <c r="E1150" s="130" t="s">
        <v>12133</v>
      </c>
      <c r="F1150" s="169">
        <v>7.0855204241120545E-2</v>
      </c>
      <c r="G1150" s="132" t="str">
        <f ca="1">IFERROR(_xll.BQL($A1150, "cur_mkt_cap(currency=EUR)")/1000000, " ")</f>
        <v xml:space="preserve"> </v>
      </c>
      <c r="M1150" s="305">
        <f t="shared" si="46"/>
        <v>4.5843317144004988E-5</v>
      </c>
      <c r="N1150" s="223">
        <f t="shared" si="47"/>
        <v>7.7191007283595613E-4</v>
      </c>
      <c r="O1150" s="172" t="str">
        <f>IFERROR(IF(VLOOKUP($C1150,'MSCI Database'!$C:$R,2, FALSE)="","",VLOOKUP($C1150,'MSCI Database'!$C:$R,2, FALSE)),"")</f>
        <v>Health Care Equipment &amp; Supplies</v>
      </c>
      <c r="P1150" s="186" t="str">
        <f>IFERROR(IF(VLOOKUP($C1150,'MSCI Database'!$C:$R,3, FALSE)="","",VLOOKUP($C1150,'MSCI Database'!$C:$R,3, FALSE)),"")</f>
        <v>B</v>
      </c>
      <c r="Q1150" s="164" t="str">
        <f>IFERROR(IF(VLOOKUP($C1150,'MSCI Database'!$C:$R,4, FALSE)="","",VLOOKUP($C1150,'MSCI Database'!$C:$R,4, FALSE)),"")</f>
        <v>-1</v>
      </c>
      <c r="R1150" s="164">
        <f>IFERROR(IF(VLOOKUP($C1150,'MSCI Database'!$C:$R,5, FALSE)="","",VLOOKUP($C1150,'MSCI Database'!$C:$R,5, FALSE)),"")</f>
        <v>2.1</v>
      </c>
      <c r="S1150" s="164">
        <f>IFERROR(IF(VLOOKUP($C1150,'MSCI Database'!$C:$R,6, FALSE)="","",VLOOKUP($C1150,'MSCI Database'!$C:$R,6, FALSE)),"")</f>
        <v>6.7</v>
      </c>
      <c r="T1150" s="211">
        <f>IFERROR(IF(VLOOKUP($C1150,'MSCI Database'!$C:$R,7, FALSE)="","",VLOOKUP($C1150,'MSCI Database'!$C:$R,7, FALSE)),"")</f>
        <v>2.7</v>
      </c>
      <c r="U1150" s="164">
        <f>IFERROR(IF(VLOOKUP($C1150,'MSCI Database'!$C:$R,8, FALSE)="","",VLOOKUP($C1150,'MSCI Database'!$C:$R,8, FALSE)),"")</f>
        <v>5.3</v>
      </c>
      <c r="V1150" s="175">
        <f>IFERROR(IF(VLOOKUP($C1150,'MSCI Database'!$C:$R,9, FALSE)="","",VLOOKUP($C1150,'MSCI Database'!$C:$R,9, FALSE)),"")</f>
        <v>4.2</v>
      </c>
      <c r="W1150" s="165">
        <f t="shared" ca="1" si="45"/>
        <v>0</v>
      </c>
      <c r="X1150" s="166">
        <f>IFERROR(IF(VLOOKUP($C1150,'MSCI Database'!$C:$R,10, FALSE)="","",VLOOKUP($C1150,'MSCI Database'!$C:$R,10, FALSE)),"")</f>
        <v>24630</v>
      </c>
      <c r="Y1150" s="133" t="str">
        <f>IFERROR(IF(VLOOKUP($C1150,'MSCI Database'!$C:$R,11, FALSE)="","",VLOOKUP($C1150,'MSCI Database'!$C:$R,11, FALSE)),"")</f>
        <v>2019</v>
      </c>
      <c r="Z1150" s="133" t="str">
        <f>IFERROR(IF(VLOOKUP($C1150,'MSCI Database'!$C:$R,12, FALSE)="","",VLOOKUP($C1150,'MSCI Database'!$C:$R,12, FALSE)),"")</f>
        <v>E.Segmt-Moderately High</v>
      </c>
      <c r="AA1150" s="202" t="str">
        <f>IFERROR(IF(VLOOKUP($C1150,'MSCI Database'!$C:$R,13, FALSE)="","",VLOOKUP($C1150,'MSCI Database'!$C:$R,13, FALSE)),"")</f>
        <v/>
      </c>
    </row>
    <row r="1151" spans="1:27" s="130" customFormat="1" ht="15" hidden="1" customHeight="1" outlineLevel="1">
      <c r="A1151" s="130" t="s">
        <v>10283</v>
      </c>
      <c r="B1151" s="130" t="s">
        <v>10284</v>
      </c>
      <c r="C1151" s="130" t="s">
        <v>10285</v>
      </c>
      <c r="D1151" s="130" t="s">
        <v>12128</v>
      </c>
      <c r="E1151" s="130" t="s">
        <v>18673</v>
      </c>
      <c r="F1151" s="169">
        <v>7.0570702242652369E-2</v>
      </c>
      <c r="G1151" s="132" t="str">
        <f ca="1">IFERROR(_xll.BQL($A1151, "cur_mkt_cap(currency=EUR)")/1000000, " ")</f>
        <v xml:space="preserve"> </v>
      </c>
      <c r="M1151" s="305">
        <f t="shared" si="46"/>
        <v>4.5659244350996079E-5</v>
      </c>
      <c r="N1151" s="223">
        <f t="shared" si="47"/>
        <v>7.6881065394765241E-4</v>
      </c>
      <c r="O1151" s="172" t="str">
        <f>IFERROR(IF(VLOOKUP($C1151,'MSCI Database'!$C:$R,2, FALSE)="","",VLOOKUP($C1151,'MSCI Database'!$C:$R,2, FALSE)),"")</f>
        <v>Professional Services</v>
      </c>
      <c r="P1151" s="186" t="str">
        <f>IFERROR(IF(VLOOKUP($C1151,'MSCI Database'!$C:$R,3, FALSE)="","",VLOOKUP($C1151,'MSCI Database'!$C:$R,3, FALSE)),"")</f>
        <v>BBB</v>
      </c>
      <c r="Q1151" s="164" t="str">
        <f>IFERROR(IF(VLOOKUP($C1151,'MSCI Database'!$C:$R,4, FALSE)="","",VLOOKUP($C1151,'MSCI Database'!$C:$R,4, FALSE)),"")</f>
        <v>0</v>
      </c>
      <c r="R1151" s="164">
        <f>IFERROR(IF(VLOOKUP($C1151,'MSCI Database'!$C:$R,5, FALSE)="","",VLOOKUP($C1151,'MSCI Database'!$C:$R,5, FALSE)),"")</f>
        <v>5.2</v>
      </c>
      <c r="S1151" s="164">
        <f>IFERROR(IF(VLOOKUP($C1151,'MSCI Database'!$C:$R,6, FALSE)="","",VLOOKUP($C1151,'MSCI Database'!$C:$R,6, FALSE)),"")</f>
        <v>7</v>
      </c>
      <c r="T1151" s="211">
        <f>IFERROR(IF(VLOOKUP($C1151,'MSCI Database'!$C:$R,7, FALSE)="","",VLOOKUP($C1151,'MSCI Database'!$C:$R,7, FALSE)),"")</f>
        <v>5.7</v>
      </c>
      <c r="U1151" s="164">
        <f>IFERROR(IF(VLOOKUP($C1151,'MSCI Database'!$C:$R,8, FALSE)="","",VLOOKUP($C1151,'MSCI Database'!$C:$R,8, FALSE)),"")</f>
        <v>5.9</v>
      </c>
      <c r="V1151" s="175">
        <f>IFERROR(IF(VLOOKUP($C1151,'MSCI Database'!$C:$R,9, FALSE)="","",VLOOKUP($C1151,'MSCI Database'!$C:$R,9, FALSE)),"")</f>
        <v>5.9</v>
      </c>
      <c r="W1151" s="165">
        <f t="shared" ref="W1151:W1214" ca="1" si="48">IFERROR(IF(X1151&lt;&gt;"",VLOOKUP($A1151,$A$639:$X$1611,6,FALSE)/100,0)*$G$637/$G1151, 0)</f>
        <v>0</v>
      </c>
      <c r="X1151" s="166">
        <f>IFERROR(IF(VLOOKUP($C1151,'MSCI Database'!$C:$R,10, FALSE)="","",VLOOKUP($C1151,'MSCI Database'!$C:$R,10, FALSE)),"")</f>
        <v>8537</v>
      </c>
      <c r="Y1151" s="133" t="str">
        <f>IFERROR(IF(VLOOKUP($C1151,'MSCI Database'!$C:$R,11, FALSE)="","",VLOOKUP($C1151,'MSCI Database'!$C:$R,11, FALSE)),"")</f>
        <v>2019</v>
      </c>
      <c r="Z1151" s="133" t="str">
        <f>IFERROR(IF(VLOOKUP($C1151,'MSCI Database'!$C:$R,12, FALSE)="","",VLOOKUP($C1151,'MSCI Database'!$C:$R,12, FALSE)),"")</f>
        <v>E.Segmt-Moderately High</v>
      </c>
      <c r="AA1151" s="202" t="str">
        <f>IFERROR(IF(VLOOKUP($C1151,'MSCI Database'!$C:$R,13, FALSE)="","",VLOOKUP($C1151,'MSCI Database'!$C:$R,13, FALSE)),"")</f>
        <v/>
      </c>
    </row>
    <row r="1152" spans="1:27" s="130" customFormat="1" ht="15" hidden="1" customHeight="1" outlineLevel="1">
      <c r="A1152" s="130" t="s">
        <v>9382</v>
      </c>
      <c r="B1152" s="130" t="s">
        <v>9383</v>
      </c>
      <c r="C1152" s="130" t="s">
        <v>9384</v>
      </c>
      <c r="D1152" s="130" t="s">
        <v>12128</v>
      </c>
      <c r="E1152" s="130" t="s">
        <v>18688</v>
      </c>
      <c r="F1152" s="169">
        <v>7.0495317105626384E-2</v>
      </c>
      <c r="G1152" s="132" t="str">
        <f ca="1">IFERROR(_xll.BQL($A1152, "cur_mkt_cap(currency=EUR)")/1000000, " ")</f>
        <v xml:space="preserve"> </v>
      </c>
      <c r="M1152" s="305">
        <f t="shared" ref="M1152:M1215" si="49">IF($F1152&lt;&gt;"",$F$637*$F1152/100,"")</f>
        <v>4.5610470167340267E-5</v>
      </c>
      <c r="N1152" s="223">
        <f t="shared" ref="N1152:N1215" si="50">IF(V1152&lt;&gt;"",VLOOKUP($A1152,$A$639:$V$1611,6,FALSE)/SUMIF($V$639:$V$1611,"&gt;0",$F$639:$F$1611),0)</f>
        <v>7.6798939392538998E-4</v>
      </c>
      <c r="O1152" s="172" t="str">
        <f>IFERROR(IF(VLOOKUP($C1152,'MSCI Database'!$C:$R,2, FALSE)="","",VLOOKUP($C1152,'MSCI Database'!$C:$R,2, FALSE)),"")</f>
        <v>Life &amp; Health Insurance</v>
      </c>
      <c r="P1152" s="186" t="str">
        <f>IFERROR(IF(VLOOKUP($C1152,'MSCI Database'!$C:$R,3, FALSE)="","",VLOOKUP($C1152,'MSCI Database'!$C:$R,3, FALSE)),"")</f>
        <v>B</v>
      </c>
      <c r="Q1152" s="164" t="str">
        <f>IFERROR(IF(VLOOKUP($C1152,'MSCI Database'!$C:$R,4, FALSE)="","",VLOOKUP($C1152,'MSCI Database'!$C:$R,4, FALSE)),"")</f>
        <v>0</v>
      </c>
      <c r="R1152" s="164">
        <f>IFERROR(IF(VLOOKUP($C1152,'MSCI Database'!$C:$R,5, FALSE)="","",VLOOKUP($C1152,'MSCI Database'!$C:$R,5, FALSE)),"")</f>
        <v>2.2000000000000002</v>
      </c>
      <c r="S1152" s="164">
        <f>IFERROR(IF(VLOOKUP($C1152,'MSCI Database'!$C:$R,6, FALSE)="","",VLOOKUP($C1152,'MSCI Database'!$C:$R,6, FALSE)),"")</f>
        <v>6.2</v>
      </c>
      <c r="T1152" s="211">
        <f>IFERROR(IF(VLOOKUP($C1152,'MSCI Database'!$C:$R,7, FALSE)="","",VLOOKUP($C1152,'MSCI Database'!$C:$R,7, FALSE)),"")</f>
        <v>2.9</v>
      </c>
      <c r="U1152" s="164">
        <f>IFERROR(IF(VLOOKUP($C1152,'MSCI Database'!$C:$R,8, FALSE)="","",VLOOKUP($C1152,'MSCI Database'!$C:$R,8, FALSE)),"")</f>
        <v>5.5</v>
      </c>
      <c r="V1152" s="175">
        <f>IFERROR(IF(VLOOKUP($C1152,'MSCI Database'!$C:$R,9, FALSE)="","",VLOOKUP($C1152,'MSCI Database'!$C:$R,9, FALSE)),"")</f>
        <v>3.9</v>
      </c>
      <c r="W1152" s="165">
        <f t="shared" ca="1" si="48"/>
        <v>0</v>
      </c>
      <c r="X1152" s="166">
        <f>IFERROR(IF(VLOOKUP($C1152,'MSCI Database'!$C:$R,10, FALSE)="","",VLOOKUP($C1152,'MSCI Database'!$C:$R,10, FALSE)),"")</f>
        <v>12909</v>
      </c>
      <c r="Y1152" s="133" t="str">
        <f>IFERROR(IF(VLOOKUP($C1152,'MSCI Database'!$C:$R,11, FALSE)="","",VLOOKUP($C1152,'MSCI Database'!$C:$R,11, FALSE)),"")</f>
        <v>2019</v>
      </c>
      <c r="Z1152" s="133" t="str">
        <f>IFERROR(IF(VLOOKUP($C1152,'MSCI Database'!$C:$R,12, FALSE)="","",VLOOKUP($C1152,'MSCI Database'!$C:$R,12, FALSE)),"")</f>
        <v>E.Segmt-Moderate</v>
      </c>
      <c r="AA1152" s="202" t="str">
        <f>IFERROR(IF(VLOOKUP($C1152,'MSCI Database'!$C:$R,13, FALSE)="","",VLOOKUP($C1152,'MSCI Database'!$C:$R,13, FALSE)),"")</f>
        <v>Apprehensions over talent management and data protection mechanisms persist</v>
      </c>
    </row>
    <row r="1153" spans="1:27" s="130" customFormat="1" ht="15" hidden="1" customHeight="1" outlineLevel="1">
      <c r="A1153" s="130" t="s">
        <v>11597</v>
      </c>
      <c r="B1153" s="130" t="s">
        <v>11598</v>
      </c>
      <c r="C1153" s="130" t="s">
        <v>11599</v>
      </c>
      <c r="D1153" s="130" t="s">
        <v>12128</v>
      </c>
      <c r="E1153" s="130" t="s">
        <v>18688</v>
      </c>
      <c r="F1153" s="169">
        <v>7.046206799579835E-2</v>
      </c>
      <c r="G1153" s="132" t="str">
        <f ca="1">IFERROR(_xll.BQL($A1153, "cur_mkt_cap(currency=EUR)")/1000000, " ")</f>
        <v xml:space="preserve"> </v>
      </c>
      <c r="M1153" s="305">
        <f t="shared" si="49"/>
        <v>4.5588957993281523E-5</v>
      </c>
      <c r="N1153" s="223">
        <f t="shared" si="50"/>
        <v>7.6762717179839203E-4</v>
      </c>
      <c r="O1153" s="172" t="str">
        <f>IFERROR(IF(VLOOKUP($C1153,'MSCI Database'!$C:$R,2, FALSE)="","",VLOOKUP($C1153,'MSCI Database'!$C:$R,2, FALSE)),"")</f>
        <v>Banks</v>
      </c>
      <c r="P1153" s="186" t="str">
        <f>IFERROR(IF(VLOOKUP($C1153,'MSCI Database'!$C:$R,3, FALSE)="","",VLOOKUP($C1153,'MSCI Database'!$C:$R,3, FALSE)),"")</f>
        <v>BB</v>
      </c>
      <c r="Q1153" s="164" t="str">
        <f>IFERROR(IF(VLOOKUP($C1153,'MSCI Database'!$C:$R,4, FALSE)="","",VLOOKUP($C1153,'MSCI Database'!$C:$R,4, FALSE)),"")</f>
        <v>0</v>
      </c>
      <c r="R1153" s="164">
        <f>IFERROR(IF(VLOOKUP($C1153,'MSCI Database'!$C:$R,5, FALSE)="","",VLOOKUP($C1153,'MSCI Database'!$C:$R,5, FALSE)),"")</f>
        <v>3</v>
      </c>
      <c r="S1153" s="164">
        <f>IFERROR(IF(VLOOKUP($C1153,'MSCI Database'!$C:$R,6, FALSE)="","",VLOOKUP($C1153,'MSCI Database'!$C:$R,6, FALSE)),"")</f>
        <v>1.5</v>
      </c>
      <c r="T1153" s="211">
        <f>IFERROR(IF(VLOOKUP($C1153,'MSCI Database'!$C:$R,7, FALSE)="","",VLOOKUP($C1153,'MSCI Database'!$C:$R,7, FALSE)),"")</f>
        <v>3.3</v>
      </c>
      <c r="U1153" s="164">
        <f>IFERROR(IF(VLOOKUP($C1153,'MSCI Database'!$C:$R,8, FALSE)="","",VLOOKUP($C1153,'MSCI Database'!$C:$R,8, FALSE)),"")</f>
        <v>4.3</v>
      </c>
      <c r="V1153" s="175">
        <f>IFERROR(IF(VLOOKUP($C1153,'MSCI Database'!$C:$R,9, FALSE)="","",VLOOKUP($C1153,'MSCI Database'!$C:$R,9, FALSE)),"")</f>
        <v>3.4</v>
      </c>
      <c r="W1153" s="165">
        <f t="shared" ca="1" si="48"/>
        <v>0</v>
      </c>
      <c r="X1153" s="166">
        <f>IFERROR(IF(VLOOKUP($C1153,'MSCI Database'!$C:$R,10, FALSE)="","",VLOOKUP($C1153,'MSCI Database'!$C:$R,10, FALSE)),"")</f>
        <v>5445</v>
      </c>
      <c r="Y1153" s="133" t="str">
        <f>IFERROR(IF(VLOOKUP($C1153,'MSCI Database'!$C:$R,11, FALSE)="","",VLOOKUP($C1153,'MSCI Database'!$C:$R,11, FALSE)),"")</f>
        <v>2019</v>
      </c>
      <c r="Z1153" s="133" t="str">
        <f>IFERROR(IF(VLOOKUP($C1153,'MSCI Database'!$C:$R,12, FALSE)="","",VLOOKUP($C1153,'MSCI Database'!$C:$R,12, FALSE)),"")</f>
        <v>E.Segmt-Moderate</v>
      </c>
      <c r="AA1153" s="202" t="str">
        <f>IFERROR(IF(VLOOKUP($C1153,'MSCI Database'!$C:$R,13, FALSE)="","",VLOOKUP($C1153,'MSCI Database'!$C:$R,13, FALSE)),"")</f>
        <v/>
      </c>
    </row>
    <row r="1154" spans="1:27" s="130" customFormat="1" ht="15" hidden="1" customHeight="1" outlineLevel="1">
      <c r="A1154" s="130" t="s">
        <v>9933</v>
      </c>
      <c r="B1154" s="130" t="s">
        <v>9934</v>
      </c>
      <c r="C1154" s="130" t="s">
        <v>9935</v>
      </c>
      <c r="D1154" s="130" t="s">
        <v>12128</v>
      </c>
      <c r="E1154" s="130" t="s">
        <v>18688</v>
      </c>
      <c r="F1154" s="169">
        <v>7.0412445775703159E-2</v>
      </c>
      <c r="G1154" s="132" t="str">
        <f ca="1">IFERROR(_xll.BQL($A1154, "cur_mkt_cap(currency=EUR)")/1000000, " ")</f>
        <v xml:space="preserve"> </v>
      </c>
      <c r="M1154" s="305">
        <f t="shared" si="49"/>
        <v>4.5556852416879936E-5</v>
      </c>
      <c r="N1154" s="223">
        <f t="shared" si="50"/>
        <v>7.67086577893707E-4</v>
      </c>
      <c r="O1154" s="172" t="str">
        <f>IFERROR(IF(VLOOKUP($C1154,'MSCI Database'!$C:$R,2, FALSE)="","",VLOOKUP($C1154,'MSCI Database'!$C:$R,2, FALSE)),"")</f>
        <v>Banks</v>
      </c>
      <c r="P1154" s="186" t="str">
        <f>IFERROR(IF(VLOOKUP($C1154,'MSCI Database'!$C:$R,3, FALSE)="","",VLOOKUP($C1154,'MSCI Database'!$C:$R,3, FALSE)),"")</f>
        <v>BB</v>
      </c>
      <c r="Q1154" s="164" t="str">
        <f>IFERROR(IF(VLOOKUP($C1154,'MSCI Database'!$C:$R,4, FALSE)="","",VLOOKUP($C1154,'MSCI Database'!$C:$R,4, FALSE)),"")</f>
        <v>0</v>
      </c>
      <c r="R1154" s="164">
        <f>IFERROR(IF(VLOOKUP($C1154,'MSCI Database'!$C:$R,5, FALSE)="","",VLOOKUP($C1154,'MSCI Database'!$C:$R,5, FALSE)),"")</f>
        <v>4.2</v>
      </c>
      <c r="S1154" s="164">
        <f>IFERROR(IF(VLOOKUP($C1154,'MSCI Database'!$C:$R,6, FALSE)="","",VLOOKUP($C1154,'MSCI Database'!$C:$R,6, FALSE)),"")</f>
        <v>2.1</v>
      </c>
      <c r="T1154" s="211">
        <f>IFERROR(IF(VLOOKUP($C1154,'MSCI Database'!$C:$R,7, FALSE)="","",VLOOKUP($C1154,'MSCI Database'!$C:$R,7, FALSE)),"")</f>
        <v>3.3</v>
      </c>
      <c r="U1154" s="164">
        <f>IFERROR(IF(VLOOKUP($C1154,'MSCI Database'!$C:$R,8, FALSE)="","",VLOOKUP($C1154,'MSCI Database'!$C:$R,8, FALSE)),"")</f>
        <v>5.7</v>
      </c>
      <c r="V1154" s="175">
        <f>IFERROR(IF(VLOOKUP($C1154,'MSCI Database'!$C:$R,9, FALSE)="","",VLOOKUP($C1154,'MSCI Database'!$C:$R,9, FALSE)),"")</f>
        <v>3.9</v>
      </c>
      <c r="W1154" s="165">
        <f t="shared" ca="1" si="48"/>
        <v>0</v>
      </c>
      <c r="X1154" s="166">
        <f>IFERROR(IF(VLOOKUP($C1154,'MSCI Database'!$C:$R,10, FALSE)="","",VLOOKUP($C1154,'MSCI Database'!$C:$R,10, FALSE)),"")</f>
        <v>5199</v>
      </c>
      <c r="Y1154" s="133" t="str">
        <f>IFERROR(IF(VLOOKUP($C1154,'MSCI Database'!$C:$R,11, FALSE)="","",VLOOKUP($C1154,'MSCI Database'!$C:$R,11, FALSE)),"")</f>
        <v>2019</v>
      </c>
      <c r="Z1154" s="133" t="str">
        <f>IFERROR(IF(VLOOKUP($C1154,'MSCI Database'!$C:$R,12, FALSE)="","",VLOOKUP($C1154,'MSCI Database'!$C:$R,12, FALSE)),"")</f>
        <v>E.Segmt-Moderately Low</v>
      </c>
      <c r="AA1154" s="202" t="str">
        <f>IFERROR(IF(VLOOKUP($C1154,'MSCI Database'!$C:$R,13, FALSE)="","",VLOOKUP($C1154,'MSCI Database'!$C:$R,13, FALSE)),"")</f>
        <v/>
      </c>
    </row>
    <row r="1155" spans="1:27" s="130" customFormat="1" ht="15" hidden="1" customHeight="1" outlineLevel="1">
      <c r="A1155" s="130" t="s">
        <v>11353</v>
      </c>
      <c r="B1155" s="130" t="s">
        <v>11354</v>
      </c>
      <c r="C1155" s="130" t="s">
        <v>11355</v>
      </c>
      <c r="D1155" s="130" t="s">
        <v>12128</v>
      </c>
      <c r="E1155" s="130" t="s">
        <v>18682</v>
      </c>
      <c r="F1155" s="169">
        <v>7.0400127527848438E-2</v>
      </c>
      <c r="G1155" s="132" t="str">
        <f ca="1">IFERROR(_xll.BQL($A1155, "cur_mkt_cap(currency=EUR)")/1000000, " ")</f>
        <v xml:space="preserve"> </v>
      </c>
      <c r="M1155" s="305">
        <f t="shared" si="49"/>
        <v>4.5548882510517943E-5</v>
      </c>
      <c r="N1155" s="223">
        <f t="shared" si="50"/>
        <v>7.6695238055844305E-4</v>
      </c>
      <c r="O1155" s="172" t="str">
        <f>IFERROR(IF(VLOOKUP($C1155,'MSCI Database'!$C:$R,2, FALSE)="","",VLOOKUP($C1155,'MSCI Database'!$C:$R,2, FALSE)),"")</f>
        <v>Retail - Consumer Discretionary</v>
      </c>
      <c r="P1155" s="186" t="str">
        <f>IFERROR(IF(VLOOKUP($C1155,'MSCI Database'!$C:$R,3, FALSE)="","",VLOOKUP($C1155,'MSCI Database'!$C:$R,3, FALSE)),"")</f>
        <v>B</v>
      </c>
      <c r="Q1155" s="164" t="str">
        <f>IFERROR(IF(VLOOKUP($C1155,'MSCI Database'!$C:$R,4, FALSE)="","",VLOOKUP($C1155,'MSCI Database'!$C:$R,4, FALSE)),"")</f>
        <v>0</v>
      </c>
      <c r="R1155" s="164">
        <f>IFERROR(IF(VLOOKUP($C1155,'MSCI Database'!$C:$R,5, FALSE)="","",VLOOKUP($C1155,'MSCI Database'!$C:$R,5, FALSE)),"")</f>
        <v>2.6</v>
      </c>
      <c r="S1155" s="164">
        <f>IFERROR(IF(VLOOKUP($C1155,'MSCI Database'!$C:$R,6, FALSE)="","",VLOOKUP($C1155,'MSCI Database'!$C:$R,6, FALSE)),"")</f>
        <v>6.2</v>
      </c>
      <c r="T1155" s="211">
        <f>IFERROR(IF(VLOOKUP($C1155,'MSCI Database'!$C:$R,7, FALSE)="","",VLOOKUP($C1155,'MSCI Database'!$C:$R,7, FALSE)),"")</f>
        <v>4.8</v>
      </c>
      <c r="U1155" s="164">
        <f>IFERROR(IF(VLOOKUP($C1155,'MSCI Database'!$C:$R,8, FALSE)="","",VLOOKUP($C1155,'MSCI Database'!$C:$R,8, FALSE)),"")</f>
        <v>1.3</v>
      </c>
      <c r="V1155" s="175">
        <f>IFERROR(IF(VLOOKUP($C1155,'MSCI Database'!$C:$R,9, FALSE)="","",VLOOKUP($C1155,'MSCI Database'!$C:$R,9, FALSE)),"")</f>
        <v>3.3</v>
      </c>
      <c r="W1155" s="165">
        <f t="shared" ca="1" si="48"/>
        <v>0</v>
      </c>
      <c r="X1155" s="166">
        <f>IFERROR(IF(VLOOKUP($C1155,'MSCI Database'!$C:$R,10, FALSE)="","",VLOOKUP($C1155,'MSCI Database'!$C:$R,10, FALSE)),"")</f>
        <v>5149</v>
      </c>
      <c r="Y1155" s="133" t="str">
        <f>IFERROR(IF(VLOOKUP($C1155,'MSCI Database'!$C:$R,11, FALSE)="","",VLOOKUP($C1155,'MSCI Database'!$C:$R,11, FALSE)),"")</f>
        <v>2019</v>
      </c>
      <c r="Z1155" s="133" t="str">
        <f>IFERROR(IF(VLOOKUP($C1155,'MSCI Database'!$C:$R,12, FALSE)="","",VLOOKUP($C1155,'MSCI Database'!$C:$R,12, FALSE)),"")</f>
        <v>E.Segmt-Low</v>
      </c>
      <c r="AA1155" s="202" t="str">
        <f>IFERROR(IF(VLOOKUP($C1155,'MSCI Database'!$C:$R,13, FALSE)="","",VLOOKUP($C1155,'MSCI Database'!$C:$R,13, FALSE)),"")</f>
        <v/>
      </c>
    </row>
    <row r="1156" spans="1:27" s="130" customFormat="1" ht="15" hidden="1" customHeight="1" outlineLevel="1">
      <c r="A1156" s="130" t="s">
        <v>10663</v>
      </c>
      <c r="B1156" s="130" t="s">
        <v>10664</v>
      </c>
      <c r="C1156" s="130" t="s">
        <v>10665</v>
      </c>
      <c r="D1156" s="130" t="s">
        <v>12128</v>
      </c>
      <c r="E1156" s="130" t="s">
        <v>18673</v>
      </c>
      <c r="F1156" s="169">
        <v>7.0326154544597147E-2</v>
      </c>
      <c r="G1156" s="132" t="str">
        <f ca="1">IFERROR(_xll.BQL($A1156, "cur_mkt_cap(currency=EUR)")/1000000, " ")</f>
        <v xml:space="preserve"> </v>
      </c>
      <c r="M1156" s="305">
        <f t="shared" si="49"/>
        <v>4.5501021990354352E-5</v>
      </c>
      <c r="N1156" s="223">
        <f t="shared" si="50"/>
        <v>7.66146504808017E-4</v>
      </c>
      <c r="O1156" s="172" t="str">
        <f>IFERROR(IF(VLOOKUP($C1156,'MSCI Database'!$C:$R,2, FALSE)="","",VLOOKUP($C1156,'MSCI Database'!$C:$R,2, FALSE)),"")</f>
        <v>Commercial Services &amp; Supplies</v>
      </c>
      <c r="P1156" s="186" t="str">
        <f>IFERROR(IF(VLOOKUP($C1156,'MSCI Database'!$C:$R,3, FALSE)="","",VLOOKUP($C1156,'MSCI Database'!$C:$R,3, FALSE)),"")</f>
        <v>A</v>
      </c>
      <c r="Q1156" s="164" t="str">
        <f>IFERROR(IF(VLOOKUP($C1156,'MSCI Database'!$C:$R,4, FALSE)="","",VLOOKUP($C1156,'MSCI Database'!$C:$R,4, FALSE)),"")</f>
        <v/>
      </c>
      <c r="R1156" s="164">
        <f>IFERROR(IF(VLOOKUP($C1156,'MSCI Database'!$C:$R,5, FALSE)="","",VLOOKUP($C1156,'MSCI Database'!$C:$R,5, FALSE)),"")</f>
        <v>7.1</v>
      </c>
      <c r="S1156" s="164">
        <f>IFERROR(IF(VLOOKUP($C1156,'MSCI Database'!$C:$R,6, FALSE)="","",VLOOKUP($C1156,'MSCI Database'!$C:$R,6, FALSE)),"")</f>
        <v>6.7</v>
      </c>
      <c r="T1156" s="211">
        <f>IFERROR(IF(VLOOKUP($C1156,'MSCI Database'!$C:$R,7, FALSE)="","",VLOOKUP($C1156,'MSCI Database'!$C:$R,7, FALSE)),"")</f>
        <v>7.1</v>
      </c>
      <c r="U1156" s="164">
        <f>IFERROR(IF(VLOOKUP($C1156,'MSCI Database'!$C:$R,8, FALSE)="","",VLOOKUP($C1156,'MSCI Database'!$C:$R,8, FALSE)),"")</f>
        <v>5.5</v>
      </c>
      <c r="V1156" s="175">
        <f>IFERROR(IF(VLOOKUP($C1156,'MSCI Database'!$C:$R,9, FALSE)="","",VLOOKUP($C1156,'MSCI Database'!$C:$R,9, FALSE)),"")</f>
        <v>6.2</v>
      </c>
      <c r="W1156" s="165">
        <f t="shared" ca="1" si="48"/>
        <v>0</v>
      </c>
      <c r="X1156" s="166">
        <f>IFERROR(IF(VLOOKUP($C1156,'MSCI Database'!$C:$R,10, FALSE)="","",VLOOKUP($C1156,'MSCI Database'!$C:$R,10, FALSE)),"")</f>
        <v>3226</v>
      </c>
      <c r="Y1156" s="133" t="str">
        <f>IFERROR(IF(VLOOKUP($C1156,'MSCI Database'!$C:$R,11, FALSE)="","",VLOOKUP($C1156,'MSCI Database'!$C:$R,11, FALSE)),"")</f>
        <v>2019</v>
      </c>
      <c r="Z1156" s="133" t="str">
        <f>IFERROR(IF(VLOOKUP($C1156,'MSCI Database'!$C:$R,12, FALSE)="","",VLOOKUP($C1156,'MSCI Database'!$C:$R,12, FALSE)),"")</f>
        <v>E.Segmt-Low</v>
      </c>
      <c r="AA1156" s="202" t="str">
        <f>IFERROR(IF(VLOOKUP($C1156,'MSCI Database'!$C:$R,13, FALSE)="","",VLOOKUP($C1156,'MSCI Database'!$C:$R,13, FALSE)),"")</f>
        <v/>
      </c>
    </row>
    <row r="1157" spans="1:27" s="130" customFormat="1" ht="15" hidden="1" customHeight="1" outlineLevel="1">
      <c r="A1157" s="130" t="s">
        <v>9468</v>
      </c>
      <c r="B1157" s="130" t="s">
        <v>9469</v>
      </c>
      <c r="C1157" s="130" t="s">
        <v>9470</v>
      </c>
      <c r="D1157" s="130" t="s">
        <v>12128</v>
      </c>
      <c r="E1157" s="130" t="s">
        <v>12133</v>
      </c>
      <c r="F1157" s="169">
        <v>7.0185097907436003E-2</v>
      </c>
      <c r="G1157" s="132" t="str">
        <f ca="1">IFERROR(_xll.BQL($A1157, "cur_mkt_cap(currency=EUR)")/1000000, " ")</f>
        <v xml:space="preserve"> </v>
      </c>
      <c r="M1157" s="305">
        <f t="shared" si="49"/>
        <v>4.5409758346111085E-5</v>
      </c>
      <c r="N1157" s="223">
        <f t="shared" si="50"/>
        <v>7.6460980697147529E-4</v>
      </c>
      <c r="O1157" s="172" t="str">
        <f>IFERROR(IF(VLOOKUP($C1157,'MSCI Database'!$C:$R,2, FALSE)="","",VLOOKUP($C1157,'MSCI Database'!$C:$R,2, FALSE)),"")</f>
        <v>Health Care Equipment &amp; Supplies</v>
      </c>
      <c r="P1157" s="186" t="str">
        <f>IFERROR(IF(VLOOKUP($C1157,'MSCI Database'!$C:$R,3, FALSE)="","",VLOOKUP($C1157,'MSCI Database'!$C:$R,3, FALSE)),"")</f>
        <v>AA</v>
      </c>
      <c r="Q1157" s="164" t="str">
        <f>IFERROR(IF(VLOOKUP($C1157,'MSCI Database'!$C:$R,4, FALSE)="","",VLOOKUP($C1157,'MSCI Database'!$C:$R,4, FALSE)),"")</f>
        <v>1</v>
      </c>
      <c r="R1157" s="164">
        <f>IFERROR(IF(VLOOKUP($C1157,'MSCI Database'!$C:$R,5, FALSE)="","",VLOOKUP($C1157,'MSCI Database'!$C:$R,5, FALSE)),"")</f>
        <v>8.4</v>
      </c>
      <c r="S1157" s="164">
        <f>IFERROR(IF(VLOOKUP($C1157,'MSCI Database'!$C:$R,6, FALSE)="","",VLOOKUP($C1157,'MSCI Database'!$C:$R,6, FALSE)),"")</f>
        <v>6.2</v>
      </c>
      <c r="T1157" s="211">
        <f>IFERROR(IF(VLOOKUP($C1157,'MSCI Database'!$C:$R,7, FALSE)="","",VLOOKUP($C1157,'MSCI Database'!$C:$R,7, FALSE)),"")</f>
        <v>6.9</v>
      </c>
      <c r="U1157" s="164">
        <f>IFERROR(IF(VLOOKUP($C1157,'MSCI Database'!$C:$R,8, FALSE)="","",VLOOKUP($C1157,'MSCI Database'!$C:$R,8, FALSE)),"")</f>
        <v>6.1</v>
      </c>
      <c r="V1157" s="175">
        <f>IFERROR(IF(VLOOKUP($C1157,'MSCI Database'!$C:$R,9, FALSE)="","",VLOOKUP($C1157,'MSCI Database'!$C:$R,9, FALSE)),"")</f>
        <v>6.5</v>
      </c>
      <c r="W1157" s="165">
        <f t="shared" ca="1" si="48"/>
        <v>0</v>
      </c>
      <c r="X1157" s="166">
        <f>IFERROR(IF(VLOOKUP($C1157,'MSCI Database'!$C:$R,10, FALSE)="","",VLOOKUP($C1157,'MSCI Database'!$C:$R,10, FALSE)),"")</f>
        <v>4641</v>
      </c>
      <c r="Y1157" s="133" t="str">
        <f>IFERROR(IF(VLOOKUP($C1157,'MSCI Database'!$C:$R,11, FALSE)="","",VLOOKUP($C1157,'MSCI Database'!$C:$R,11, FALSE)),"")</f>
        <v>2019</v>
      </c>
      <c r="Z1157" s="133" t="str">
        <f>IFERROR(IF(VLOOKUP($C1157,'MSCI Database'!$C:$R,12, FALSE)="","",VLOOKUP($C1157,'MSCI Database'!$C:$R,12, FALSE)),"")</f>
        <v>E.Segmt-Moderately Low</v>
      </c>
      <c r="AA1157" s="202" t="str">
        <f>IFERROR(IF(VLOOKUP($C1157,'MSCI Database'!$C:$R,13, FALSE)="","",VLOOKUP($C1157,'MSCI Database'!$C:$R,13, FALSE)),"")</f>
        <v/>
      </c>
    </row>
    <row r="1158" spans="1:27" s="130" customFormat="1" ht="15" hidden="1" customHeight="1" outlineLevel="1">
      <c r="A1158" s="130" t="s">
        <v>11600</v>
      </c>
      <c r="B1158" s="130" t="s">
        <v>11601</v>
      </c>
      <c r="C1158" s="130" t="s">
        <v>11602</v>
      </c>
      <c r="D1158" s="130" t="s">
        <v>12128</v>
      </c>
      <c r="E1158" s="130" t="s">
        <v>18674</v>
      </c>
      <c r="F1158" s="169">
        <v>6.9781874668019966E-2</v>
      </c>
      <c r="G1158" s="132" t="str">
        <f ca="1">IFERROR(_xll.BQL($A1158, "cur_mkt_cap(currency=EUR)")/1000000, " ")</f>
        <v xml:space="preserve"> </v>
      </c>
      <c r="M1158" s="305">
        <f t="shared" si="49"/>
        <v>4.5148872910208907E-5</v>
      </c>
      <c r="N1158" s="223">
        <f t="shared" si="50"/>
        <v>7.6021701630153964E-4</v>
      </c>
      <c r="O1158" s="172" t="str">
        <f>IFERROR(IF(VLOOKUP($C1158,'MSCI Database'!$C:$R,2, FALSE)="","",VLOOKUP($C1158,'MSCI Database'!$C:$R,2, FALSE)),"")</f>
        <v>Retail - Food &amp; Staples</v>
      </c>
      <c r="P1158" s="186" t="str">
        <f>IFERROR(IF(VLOOKUP($C1158,'MSCI Database'!$C:$R,3, FALSE)="","",VLOOKUP($C1158,'MSCI Database'!$C:$R,3, FALSE)),"")</f>
        <v>AA</v>
      </c>
      <c r="Q1158" s="164" t="str">
        <f>IFERROR(IF(VLOOKUP($C1158,'MSCI Database'!$C:$R,4, FALSE)="","",VLOOKUP($C1158,'MSCI Database'!$C:$R,4, FALSE)),"")</f>
        <v>0</v>
      </c>
      <c r="R1158" s="164">
        <f>IFERROR(IF(VLOOKUP($C1158,'MSCI Database'!$C:$R,5, FALSE)="","",VLOOKUP($C1158,'MSCI Database'!$C:$R,5, FALSE)),"")</f>
        <v>8.1</v>
      </c>
      <c r="S1158" s="164">
        <f>IFERROR(IF(VLOOKUP($C1158,'MSCI Database'!$C:$R,6, FALSE)="","",VLOOKUP($C1158,'MSCI Database'!$C:$R,6, FALSE)),"")</f>
        <v>3.8</v>
      </c>
      <c r="T1158" s="211">
        <f>IFERROR(IF(VLOOKUP($C1158,'MSCI Database'!$C:$R,7, FALSE)="","",VLOOKUP($C1158,'MSCI Database'!$C:$R,7, FALSE)),"")</f>
        <v>6.1</v>
      </c>
      <c r="U1158" s="164">
        <f>IFERROR(IF(VLOOKUP($C1158,'MSCI Database'!$C:$R,8, FALSE)="","",VLOOKUP($C1158,'MSCI Database'!$C:$R,8, FALSE)),"")</f>
        <v>5</v>
      </c>
      <c r="V1158" s="175">
        <f>IFERROR(IF(VLOOKUP($C1158,'MSCI Database'!$C:$R,9, FALSE)="","",VLOOKUP($C1158,'MSCI Database'!$C:$R,9, FALSE)),"")</f>
        <v>5.3</v>
      </c>
      <c r="W1158" s="165">
        <f t="shared" ca="1" si="48"/>
        <v>0</v>
      </c>
      <c r="X1158" s="166">
        <f>IFERROR(IF(VLOOKUP($C1158,'MSCI Database'!$C:$R,10, FALSE)="","",VLOOKUP($C1158,'MSCI Database'!$C:$R,10, FALSE)),"")</f>
        <v>695419</v>
      </c>
      <c r="Y1158" s="133" t="str">
        <f>IFERROR(IF(VLOOKUP($C1158,'MSCI Database'!$C:$R,11, FALSE)="","",VLOOKUP($C1158,'MSCI Database'!$C:$R,11, FALSE)),"")</f>
        <v>2019</v>
      </c>
      <c r="Z1158" s="133" t="str">
        <f>IFERROR(IF(VLOOKUP($C1158,'MSCI Database'!$C:$R,12, FALSE)="","",VLOOKUP($C1158,'MSCI Database'!$C:$R,12, FALSE)),"")</f>
        <v>Reported</v>
      </c>
      <c r="AA1158" s="202" t="str">
        <f>IFERROR(IF(VLOOKUP($C1158,'MSCI Database'!$C:$R,13, FALSE)="","",VLOOKUP($C1158,'MSCI Database'!$C:$R,13, FALSE)),"")</f>
        <v/>
      </c>
    </row>
    <row r="1159" spans="1:27" s="130" customFormat="1" ht="15" hidden="1" customHeight="1" outlineLevel="1">
      <c r="A1159" s="130" t="s">
        <v>10660</v>
      </c>
      <c r="B1159" s="130" t="s">
        <v>10661</v>
      </c>
      <c r="C1159" s="130" t="s">
        <v>10662</v>
      </c>
      <c r="D1159" s="130" t="s">
        <v>12128</v>
      </c>
      <c r="E1159" s="130" t="s">
        <v>18682</v>
      </c>
      <c r="F1159" s="169">
        <v>6.9709067473586295E-2</v>
      </c>
      <c r="G1159" s="132" t="str">
        <f ca="1">IFERROR(_xll.BQL($A1159, "cur_mkt_cap(currency=EUR)")/1000000, " ")</f>
        <v xml:space="preserve"> </v>
      </c>
      <c r="M1159" s="305">
        <f t="shared" si="49"/>
        <v>4.5101766655410333E-5</v>
      </c>
      <c r="N1159" s="223">
        <f t="shared" si="50"/>
        <v>7.5942384087624511E-4</v>
      </c>
      <c r="O1159" s="172" t="str">
        <f>IFERROR(IF(VLOOKUP($C1159,'MSCI Database'!$C:$R,2, FALSE)="","",VLOOKUP($C1159,'MSCI Database'!$C:$R,2, FALSE)),"")</f>
        <v>Retail - Consumer Discretionary</v>
      </c>
      <c r="P1159" s="186" t="str">
        <f>IFERROR(IF(VLOOKUP($C1159,'MSCI Database'!$C:$R,3, FALSE)="","",VLOOKUP($C1159,'MSCI Database'!$C:$R,3, FALSE)),"")</f>
        <v>BBB</v>
      </c>
      <c r="Q1159" s="164" t="str">
        <f>IFERROR(IF(VLOOKUP($C1159,'MSCI Database'!$C:$R,4, FALSE)="","",VLOOKUP($C1159,'MSCI Database'!$C:$R,4, FALSE)),"")</f>
        <v>0</v>
      </c>
      <c r="R1159" s="164">
        <f>IFERROR(IF(VLOOKUP($C1159,'MSCI Database'!$C:$R,5, FALSE)="","",VLOOKUP($C1159,'MSCI Database'!$C:$R,5, FALSE)),"")</f>
        <v>5.5</v>
      </c>
      <c r="S1159" s="164">
        <f>IFERROR(IF(VLOOKUP($C1159,'MSCI Database'!$C:$R,6, FALSE)="","",VLOOKUP($C1159,'MSCI Database'!$C:$R,6, FALSE)),"")</f>
        <v>3.6</v>
      </c>
      <c r="T1159" s="211">
        <f>IFERROR(IF(VLOOKUP($C1159,'MSCI Database'!$C:$R,7, FALSE)="","",VLOOKUP($C1159,'MSCI Database'!$C:$R,7, FALSE)),"")</f>
        <v>4.9000000000000004</v>
      </c>
      <c r="U1159" s="164">
        <f>IFERROR(IF(VLOOKUP($C1159,'MSCI Database'!$C:$R,8, FALSE)="","",VLOOKUP($C1159,'MSCI Database'!$C:$R,8, FALSE)),"")</f>
        <v>4.4000000000000004</v>
      </c>
      <c r="V1159" s="175">
        <f>IFERROR(IF(VLOOKUP($C1159,'MSCI Database'!$C:$R,9, FALSE)="","",VLOOKUP($C1159,'MSCI Database'!$C:$R,9, FALSE)),"")</f>
        <v>4.4000000000000004</v>
      </c>
      <c r="W1159" s="165">
        <f t="shared" ca="1" si="48"/>
        <v>0</v>
      </c>
      <c r="X1159" s="166">
        <f>IFERROR(IF(VLOOKUP($C1159,'MSCI Database'!$C:$R,10, FALSE)="","",VLOOKUP($C1159,'MSCI Database'!$C:$R,10, FALSE)),"")</f>
        <v>32550</v>
      </c>
      <c r="Y1159" s="133" t="str">
        <f>IFERROR(IF(VLOOKUP($C1159,'MSCI Database'!$C:$R,11, FALSE)="","",VLOOKUP($C1159,'MSCI Database'!$C:$R,11, FALSE)),"")</f>
        <v>2019</v>
      </c>
      <c r="Z1159" s="133" t="str">
        <f>IFERROR(IF(VLOOKUP($C1159,'MSCI Database'!$C:$R,12, FALSE)="","",VLOOKUP($C1159,'MSCI Database'!$C:$R,12, FALSE)),"")</f>
        <v>E.Segmt-Moderately Low</v>
      </c>
      <c r="AA1159" s="202" t="str">
        <f>IFERROR(IF(VLOOKUP($C1159,'MSCI Database'!$C:$R,13, FALSE)="","",VLOOKUP($C1159,'MSCI Database'!$C:$R,13, FALSE)),"")</f>
        <v/>
      </c>
    </row>
    <row r="1160" spans="1:27" s="130" customFormat="1" ht="15" hidden="1" customHeight="1" outlineLevel="1">
      <c r="A1160" s="130" t="s">
        <v>10342</v>
      </c>
      <c r="B1160" s="130" t="s">
        <v>10343</v>
      </c>
      <c r="C1160" s="130" t="s">
        <v>10344</v>
      </c>
      <c r="D1160" s="130" t="s">
        <v>12128</v>
      </c>
      <c r="E1160" s="130" t="s">
        <v>18673</v>
      </c>
      <c r="F1160" s="169">
        <v>6.9702813105474479E-2</v>
      </c>
      <c r="G1160" s="132" t="str">
        <f ca="1">IFERROR(_xll.BQL($A1160, "cur_mkt_cap(currency=EUR)")/1000000, " ")</f>
        <v xml:space="preserve"> </v>
      </c>
      <c r="M1160" s="305">
        <f t="shared" si="49"/>
        <v>4.509772007924198E-5</v>
      </c>
      <c r="N1160" s="223">
        <f t="shared" si="50"/>
        <v>7.5935570460035058E-4</v>
      </c>
      <c r="O1160" s="172" t="str">
        <f>IFERROR(IF(VLOOKUP($C1160,'MSCI Database'!$C:$R,2, FALSE)="","",VLOOKUP($C1160,'MSCI Database'!$C:$R,2, FALSE)),"")</f>
        <v>Airlines</v>
      </c>
      <c r="P1160" s="186" t="str">
        <f>IFERROR(IF(VLOOKUP($C1160,'MSCI Database'!$C:$R,3, FALSE)="","",VLOOKUP($C1160,'MSCI Database'!$C:$R,3, FALSE)),"")</f>
        <v>BBB</v>
      </c>
      <c r="Q1160" s="164" t="str">
        <f>IFERROR(IF(VLOOKUP($C1160,'MSCI Database'!$C:$R,4, FALSE)="","",VLOOKUP($C1160,'MSCI Database'!$C:$R,4, FALSE)),"")</f>
        <v/>
      </c>
      <c r="R1160" s="164">
        <f>IFERROR(IF(VLOOKUP($C1160,'MSCI Database'!$C:$R,5, FALSE)="","",VLOOKUP($C1160,'MSCI Database'!$C:$R,5, FALSE)),"")</f>
        <v>4.8</v>
      </c>
      <c r="S1160" s="164">
        <f>IFERROR(IF(VLOOKUP($C1160,'MSCI Database'!$C:$R,6, FALSE)="","",VLOOKUP($C1160,'MSCI Database'!$C:$R,6, FALSE)),"")</f>
        <v>2.9</v>
      </c>
      <c r="T1160" s="211">
        <f>IFERROR(IF(VLOOKUP($C1160,'MSCI Database'!$C:$R,7, FALSE)="","",VLOOKUP($C1160,'MSCI Database'!$C:$R,7, FALSE)),"")</f>
        <v>4</v>
      </c>
      <c r="U1160" s="164">
        <f>IFERROR(IF(VLOOKUP($C1160,'MSCI Database'!$C:$R,8, FALSE)="","",VLOOKUP($C1160,'MSCI Database'!$C:$R,8, FALSE)),"")</f>
        <v>5.2</v>
      </c>
      <c r="V1160" s="175">
        <f>IFERROR(IF(VLOOKUP($C1160,'MSCI Database'!$C:$R,9, FALSE)="","",VLOOKUP($C1160,'MSCI Database'!$C:$R,9, FALSE)),"")</f>
        <v>4.2</v>
      </c>
      <c r="W1160" s="165">
        <f t="shared" ca="1" si="48"/>
        <v>0</v>
      </c>
      <c r="X1160" s="166">
        <f>IFERROR(IF(VLOOKUP($C1160,'MSCI Database'!$C:$R,10, FALSE)="","",VLOOKUP($C1160,'MSCI Database'!$C:$R,10, FALSE)),"")</f>
        <v>8756700</v>
      </c>
      <c r="Y1160" s="133" t="str">
        <f>IFERROR(IF(VLOOKUP($C1160,'MSCI Database'!$C:$R,11, FALSE)="","",VLOOKUP($C1160,'MSCI Database'!$C:$R,11, FALSE)),"")</f>
        <v>2019</v>
      </c>
      <c r="Z1160" s="133" t="str">
        <f>IFERROR(IF(VLOOKUP($C1160,'MSCI Database'!$C:$R,12, FALSE)="","",VLOOKUP($C1160,'MSCI Database'!$C:$R,12, FALSE)),"")</f>
        <v>Reported</v>
      </c>
      <c r="AA1160" s="202" t="str">
        <f>IFERROR(IF(VLOOKUP($C1160,'MSCI Database'!$C:$R,13, FALSE)="","",VLOOKUP($C1160,'MSCI Database'!$C:$R,13, FALSE)),"")</f>
        <v/>
      </c>
    </row>
    <row r="1161" spans="1:27" s="130" customFormat="1" ht="15" hidden="1" customHeight="1" outlineLevel="1">
      <c r="A1161" s="130" t="s">
        <v>9945</v>
      </c>
      <c r="B1161" s="130" t="s">
        <v>9946</v>
      </c>
      <c r="C1161" s="130" t="s">
        <v>9947</v>
      </c>
      <c r="D1161" s="130" t="s">
        <v>12128</v>
      </c>
      <c r="E1161" s="130" t="s">
        <v>18688</v>
      </c>
      <c r="F1161" s="169">
        <v>6.9677367669158469E-2</v>
      </c>
      <c r="G1161" s="132" t="str">
        <f ca="1">IFERROR(_xll.BQL($A1161, "cur_mkt_cap(currency=EUR)")/1000000, " ")</f>
        <v xml:space="preserve"> </v>
      </c>
      <c r="M1161" s="305">
        <f t="shared" si="49"/>
        <v>4.5081256881945522E-5</v>
      </c>
      <c r="N1161" s="223">
        <f t="shared" si="50"/>
        <v>7.5907849717698063E-4</v>
      </c>
      <c r="O1161" s="172" t="str">
        <f>IFERROR(IF(VLOOKUP($C1161,'MSCI Database'!$C:$R,2, FALSE)="","",VLOOKUP($C1161,'MSCI Database'!$C:$R,2, FALSE)),"")</f>
        <v>Banks</v>
      </c>
      <c r="P1161" s="186" t="str">
        <f>IFERROR(IF(VLOOKUP($C1161,'MSCI Database'!$C:$R,3, FALSE)="","",VLOOKUP($C1161,'MSCI Database'!$C:$R,3, FALSE)),"")</f>
        <v>BBB</v>
      </c>
      <c r="Q1161" s="164" t="str">
        <f>IFERROR(IF(VLOOKUP($C1161,'MSCI Database'!$C:$R,4, FALSE)="","",VLOOKUP($C1161,'MSCI Database'!$C:$R,4, FALSE)),"")</f>
        <v>1</v>
      </c>
      <c r="R1161" s="164">
        <f>IFERROR(IF(VLOOKUP($C1161,'MSCI Database'!$C:$R,5, FALSE)="","",VLOOKUP($C1161,'MSCI Database'!$C:$R,5, FALSE)),"")</f>
        <v>5.4</v>
      </c>
      <c r="S1161" s="164">
        <f>IFERROR(IF(VLOOKUP($C1161,'MSCI Database'!$C:$R,6, FALSE)="","",VLOOKUP($C1161,'MSCI Database'!$C:$R,6, FALSE)),"")</f>
        <v>1.5</v>
      </c>
      <c r="T1161" s="211">
        <f>IFERROR(IF(VLOOKUP($C1161,'MSCI Database'!$C:$R,7, FALSE)="","",VLOOKUP($C1161,'MSCI Database'!$C:$R,7, FALSE)),"")</f>
        <v>3.7</v>
      </c>
      <c r="U1161" s="164">
        <f>IFERROR(IF(VLOOKUP($C1161,'MSCI Database'!$C:$R,8, FALSE)="","",VLOOKUP($C1161,'MSCI Database'!$C:$R,8, FALSE)),"")</f>
        <v>5.4</v>
      </c>
      <c r="V1161" s="175">
        <f>IFERROR(IF(VLOOKUP($C1161,'MSCI Database'!$C:$R,9, FALSE)="","",VLOOKUP($C1161,'MSCI Database'!$C:$R,9, FALSE)),"")</f>
        <v>4.0999999999999996</v>
      </c>
      <c r="W1161" s="165">
        <f t="shared" ca="1" si="48"/>
        <v>0</v>
      </c>
      <c r="X1161" s="166">
        <f>IFERROR(IF(VLOOKUP($C1161,'MSCI Database'!$C:$R,10, FALSE)="","",VLOOKUP($C1161,'MSCI Database'!$C:$R,10, FALSE)),"")</f>
        <v>3509</v>
      </c>
      <c r="Y1161" s="133" t="str">
        <f>IFERROR(IF(VLOOKUP($C1161,'MSCI Database'!$C:$R,11, FALSE)="","",VLOOKUP($C1161,'MSCI Database'!$C:$R,11, FALSE)),"")</f>
        <v>2019</v>
      </c>
      <c r="Z1161" s="133" t="str">
        <f>IFERROR(IF(VLOOKUP($C1161,'MSCI Database'!$C:$R,12, FALSE)="","",VLOOKUP($C1161,'MSCI Database'!$C:$R,12, FALSE)),"")</f>
        <v>E.Segmt-Moderate</v>
      </c>
      <c r="AA1161" s="202" t="str">
        <f>IFERROR(IF(VLOOKUP($C1161,'MSCI Database'!$C:$R,13, FALSE)="","",VLOOKUP($C1161,'MSCI Database'!$C:$R,13, FALSE)),"")</f>
        <v>Improved corporate governance and risk management framework drive upgrade</v>
      </c>
    </row>
    <row r="1162" spans="1:27" s="130" customFormat="1" ht="15" hidden="1" customHeight="1" outlineLevel="1">
      <c r="A1162" s="130" t="s">
        <v>10478</v>
      </c>
      <c r="B1162" s="130" t="s">
        <v>10479</v>
      </c>
      <c r="C1162" s="130" t="s">
        <v>10480</v>
      </c>
      <c r="D1162" s="130" t="s">
        <v>12128</v>
      </c>
      <c r="E1162" s="130" t="s">
        <v>18673</v>
      </c>
      <c r="F1162" s="169">
        <v>6.960582277764929E-2</v>
      </c>
      <c r="G1162" s="132" t="str">
        <f ca="1">IFERROR(_xll.BQL($A1162, "cur_mkt_cap(currency=EUR)")/1000000, " ")</f>
        <v xml:space="preserve"> </v>
      </c>
      <c r="M1162" s="305">
        <f t="shared" si="49"/>
        <v>4.5034967337139084E-5</v>
      </c>
      <c r="N1162" s="223">
        <f t="shared" si="50"/>
        <v>7.5829907351985647E-4</v>
      </c>
      <c r="O1162" s="172" t="str">
        <f>IFERROR(IF(VLOOKUP($C1162,'MSCI Database'!$C:$R,2, FALSE)="","",VLOOKUP($C1162,'MSCI Database'!$C:$R,2, FALSE)),"")</f>
        <v>Construction &amp; Farm Machinery &amp; Heavy Trucks</v>
      </c>
      <c r="P1162" s="186" t="str">
        <f>IFERROR(IF(VLOOKUP($C1162,'MSCI Database'!$C:$R,3, FALSE)="","",VLOOKUP($C1162,'MSCI Database'!$C:$R,3, FALSE)),"")</f>
        <v>A</v>
      </c>
      <c r="Q1162" s="164" t="str">
        <f>IFERROR(IF(VLOOKUP($C1162,'MSCI Database'!$C:$R,4, FALSE)="","",VLOOKUP($C1162,'MSCI Database'!$C:$R,4, FALSE)),"")</f>
        <v>0</v>
      </c>
      <c r="R1162" s="164">
        <f>IFERROR(IF(VLOOKUP($C1162,'MSCI Database'!$C:$R,5, FALSE)="","",VLOOKUP($C1162,'MSCI Database'!$C:$R,5, FALSE)),"")</f>
        <v>5.8</v>
      </c>
      <c r="S1162" s="164">
        <f>IFERROR(IF(VLOOKUP($C1162,'MSCI Database'!$C:$R,6, FALSE)="","",VLOOKUP($C1162,'MSCI Database'!$C:$R,6, FALSE)),"")</f>
        <v>3.5</v>
      </c>
      <c r="T1162" s="211">
        <f>IFERROR(IF(VLOOKUP($C1162,'MSCI Database'!$C:$R,7, FALSE)="","",VLOOKUP($C1162,'MSCI Database'!$C:$R,7, FALSE)),"")</f>
        <v>5.7</v>
      </c>
      <c r="U1162" s="164">
        <f>IFERROR(IF(VLOOKUP($C1162,'MSCI Database'!$C:$R,8, FALSE)="","",VLOOKUP($C1162,'MSCI Database'!$C:$R,8, FALSE)),"")</f>
        <v>5</v>
      </c>
      <c r="V1162" s="175">
        <f>IFERROR(IF(VLOOKUP($C1162,'MSCI Database'!$C:$R,9, FALSE)="","",VLOOKUP($C1162,'MSCI Database'!$C:$R,9, FALSE)),"")</f>
        <v>4.9000000000000004</v>
      </c>
      <c r="W1162" s="165">
        <f t="shared" ca="1" si="48"/>
        <v>0</v>
      </c>
      <c r="X1162" s="166">
        <f>IFERROR(IF(VLOOKUP($C1162,'MSCI Database'!$C:$R,10, FALSE)="","",VLOOKUP($C1162,'MSCI Database'!$C:$R,10, FALSE)),"")</f>
        <v>14510</v>
      </c>
      <c r="Y1162" s="133" t="str">
        <f>IFERROR(IF(VLOOKUP($C1162,'MSCI Database'!$C:$R,11, FALSE)="","",VLOOKUP($C1162,'MSCI Database'!$C:$R,11, FALSE)),"")</f>
        <v>2019</v>
      </c>
      <c r="Z1162" s="133" t="str">
        <f>IFERROR(IF(VLOOKUP($C1162,'MSCI Database'!$C:$R,12, FALSE)="","",VLOOKUP($C1162,'MSCI Database'!$C:$R,12, FALSE)),"")</f>
        <v>E.Segmt-Moderately High</v>
      </c>
      <c r="AA1162" s="202" t="str">
        <f>IFERROR(IF(VLOOKUP($C1162,'MSCI Database'!$C:$R,13, FALSE)="","",VLOOKUP($C1162,'MSCI Database'!$C:$R,13, FALSE)),"")</f>
        <v/>
      </c>
    </row>
    <row r="1163" spans="1:27" s="130" customFormat="1" ht="15" hidden="1" customHeight="1" outlineLevel="1">
      <c r="A1163" s="130" t="s">
        <v>10164</v>
      </c>
      <c r="B1163" s="130" t="s">
        <v>10165</v>
      </c>
      <c r="C1163" s="130" t="s">
        <v>10166</v>
      </c>
      <c r="D1163" s="130" t="s">
        <v>12128</v>
      </c>
      <c r="E1163" s="130" t="s">
        <v>18673</v>
      </c>
      <c r="F1163" s="169">
        <v>6.9313098031257486E-2</v>
      </c>
      <c r="G1163" s="132" t="str">
        <f ca="1">IFERROR(_xll.BQL($A1163, "cur_mkt_cap(currency=EUR)")/1000000, " ")</f>
        <v xml:space="preserve"> </v>
      </c>
      <c r="M1163" s="305">
        <f t="shared" si="49"/>
        <v>4.4845574426223589E-5</v>
      </c>
      <c r="N1163" s="223">
        <f t="shared" si="50"/>
        <v>7.5511007445157004E-4</v>
      </c>
      <c r="O1163" s="172" t="str">
        <f>IFERROR(IF(VLOOKUP($C1163,'MSCI Database'!$C:$R,2, FALSE)="","",VLOOKUP($C1163,'MSCI Database'!$C:$R,2, FALSE)),"")</f>
        <v>Trading Companies &amp; Distributors</v>
      </c>
      <c r="P1163" s="186" t="str">
        <f>IFERROR(IF(VLOOKUP($C1163,'MSCI Database'!$C:$R,3, FALSE)="","",VLOOKUP($C1163,'MSCI Database'!$C:$R,3, FALSE)),"")</f>
        <v>BBB</v>
      </c>
      <c r="Q1163" s="164" t="str">
        <f>IFERROR(IF(VLOOKUP($C1163,'MSCI Database'!$C:$R,4, FALSE)="","",VLOOKUP($C1163,'MSCI Database'!$C:$R,4, FALSE)),"")</f>
        <v>0</v>
      </c>
      <c r="R1163" s="164">
        <f>IFERROR(IF(VLOOKUP($C1163,'MSCI Database'!$C:$R,5, FALSE)="","",VLOOKUP($C1163,'MSCI Database'!$C:$R,5, FALSE)),"")</f>
        <v>5.3</v>
      </c>
      <c r="S1163" s="164">
        <f>IFERROR(IF(VLOOKUP($C1163,'MSCI Database'!$C:$R,6, FALSE)="","",VLOOKUP($C1163,'MSCI Database'!$C:$R,6, FALSE)),"")</f>
        <v>3.7</v>
      </c>
      <c r="T1163" s="211">
        <f>IFERROR(IF(VLOOKUP($C1163,'MSCI Database'!$C:$R,7, FALSE)="","",VLOOKUP($C1163,'MSCI Database'!$C:$R,7, FALSE)),"")</f>
        <v>5.8</v>
      </c>
      <c r="U1163" s="164">
        <f>IFERROR(IF(VLOOKUP($C1163,'MSCI Database'!$C:$R,8, FALSE)="","",VLOOKUP($C1163,'MSCI Database'!$C:$R,8, FALSE)),"")</f>
        <v>5.0999999999999996</v>
      </c>
      <c r="V1163" s="175">
        <f>IFERROR(IF(VLOOKUP($C1163,'MSCI Database'!$C:$R,9, FALSE)="","",VLOOKUP($C1163,'MSCI Database'!$C:$R,9, FALSE)),"")</f>
        <v>4.9000000000000004</v>
      </c>
      <c r="W1163" s="165">
        <f t="shared" ca="1" si="48"/>
        <v>0</v>
      </c>
      <c r="X1163" s="166">
        <f>IFERROR(IF(VLOOKUP($C1163,'MSCI Database'!$C:$R,10, FALSE)="","",VLOOKUP($C1163,'MSCI Database'!$C:$R,10, FALSE)),"")</f>
        <v>36855</v>
      </c>
      <c r="Y1163" s="133" t="str">
        <f>IFERROR(IF(VLOOKUP($C1163,'MSCI Database'!$C:$R,11, FALSE)="","",VLOOKUP($C1163,'MSCI Database'!$C:$R,11, FALSE)),"")</f>
        <v>2019</v>
      </c>
      <c r="Z1163" s="133" t="str">
        <f>IFERROR(IF(VLOOKUP($C1163,'MSCI Database'!$C:$R,12, FALSE)="","",VLOOKUP($C1163,'MSCI Database'!$C:$R,12, FALSE)),"")</f>
        <v>E.Segmt-Moderate</v>
      </c>
      <c r="AA1163" s="202" t="str">
        <f>IFERROR(IF(VLOOKUP($C1163,'MSCI Database'!$C:$R,13, FALSE)="","",VLOOKUP($C1163,'MSCI Database'!$C:$R,13, FALSE)),"")</f>
        <v/>
      </c>
    </row>
    <row r="1164" spans="1:27" s="130" customFormat="1" ht="15" hidden="1" customHeight="1" outlineLevel="1">
      <c r="A1164" s="130" t="s">
        <v>10470</v>
      </c>
      <c r="B1164" s="130" t="s">
        <v>10471</v>
      </c>
      <c r="C1164" s="130" t="s">
        <v>10472</v>
      </c>
      <c r="D1164" s="130" t="s">
        <v>12128</v>
      </c>
      <c r="E1164" s="130" t="s">
        <v>12133</v>
      </c>
      <c r="F1164" s="169">
        <v>6.9132285201587054E-2</v>
      </c>
      <c r="G1164" s="132" t="str">
        <f ca="1">IFERROR(_xll.BQL($A1164, "cur_mkt_cap(currency=EUR)")/1000000, " ")</f>
        <v xml:space="preserve"> </v>
      </c>
      <c r="M1164" s="305">
        <f t="shared" si="49"/>
        <v>4.472858852542682E-5</v>
      </c>
      <c r="N1164" s="223">
        <f t="shared" si="50"/>
        <v>7.5314026509154595E-4</v>
      </c>
      <c r="O1164" s="172" t="str">
        <f>IFERROR(IF(VLOOKUP($C1164,'MSCI Database'!$C:$R,2, FALSE)="","",VLOOKUP($C1164,'MSCI Database'!$C:$R,2, FALSE)),"")</f>
        <v>Biotechnology</v>
      </c>
      <c r="P1164" s="186" t="str">
        <f>IFERROR(IF(VLOOKUP($C1164,'MSCI Database'!$C:$R,3, FALSE)="","",VLOOKUP($C1164,'MSCI Database'!$C:$R,3, FALSE)),"")</f>
        <v>BBB</v>
      </c>
      <c r="Q1164" s="164" t="str">
        <f>IFERROR(IF(VLOOKUP($C1164,'MSCI Database'!$C:$R,4, FALSE)="","",VLOOKUP($C1164,'MSCI Database'!$C:$R,4, FALSE)),"")</f>
        <v>0</v>
      </c>
      <c r="R1164" s="164">
        <f>IFERROR(IF(VLOOKUP($C1164,'MSCI Database'!$C:$R,5, FALSE)="","",VLOOKUP($C1164,'MSCI Database'!$C:$R,5, FALSE)),"")</f>
        <v>4.4000000000000004</v>
      </c>
      <c r="S1164" s="164">
        <f>IFERROR(IF(VLOOKUP($C1164,'MSCI Database'!$C:$R,6, FALSE)="","",VLOOKUP($C1164,'MSCI Database'!$C:$R,6, FALSE)),"")</f>
        <v>4.9000000000000004</v>
      </c>
      <c r="T1164" s="211">
        <f>IFERROR(IF(VLOOKUP($C1164,'MSCI Database'!$C:$R,7, FALSE)="","",VLOOKUP($C1164,'MSCI Database'!$C:$R,7, FALSE)),"")</f>
        <v>4</v>
      </c>
      <c r="U1164" s="164">
        <f>IFERROR(IF(VLOOKUP($C1164,'MSCI Database'!$C:$R,8, FALSE)="","",VLOOKUP($C1164,'MSCI Database'!$C:$R,8, FALSE)),"")</f>
        <v>6.4</v>
      </c>
      <c r="V1164" s="175">
        <f>IFERROR(IF(VLOOKUP($C1164,'MSCI Database'!$C:$R,9, FALSE)="","",VLOOKUP($C1164,'MSCI Database'!$C:$R,9, FALSE)),"")</f>
        <v>4.9000000000000004</v>
      </c>
      <c r="W1164" s="165">
        <f t="shared" ca="1" si="48"/>
        <v>0</v>
      </c>
      <c r="X1164" s="166">
        <f>IFERROR(IF(VLOOKUP($C1164,'MSCI Database'!$C:$R,10, FALSE)="","",VLOOKUP($C1164,'MSCI Database'!$C:$R,10, FALSE)),"")</f>
        <v>4805</v>
      </c>
      <c r="Y1164" s="133" t="str">
        <f>IFERROR(IF(VLOOKUP($C1164,'MSCI Database'!$C:$R,11, FALSE)="","",VLOOKUP($C1164,'MSCI Database'!$C:$R,11, FALSE)),"")</f>
        <v>2019</v>
      </c>
      <c r="Z1164" s="133" t="str">
        <f>IFERROR(IF(VLOOKUP($C1164,'MSCI Database'!$C:$R,12, FALSE)="","",VLOOKUP($C1164,'MSCI Database'!$C:$R,12, FALSE)),"")</f>
        <v>E.Segmt-Moderately Low</v>
      </c>
      <c r="AA1164" s="202" t="str">
        <f>IFERROR(IF(VLOOKUP($C1164,'MSCI Database'!$C:$R,13, FALSE)="","",VLOOKUP($C1164,'MSCI Database'!$C:$R,13, FALSE)),"")</f>
        <v/>
      </c>
    </row>
    <row r="1165" spans="1:27" s="130" customFormat="1" ht="15" hidden="1" customHeight="1" outlineLevel="1">
      <c r="A1165" s="130" t="s">
        <v>11563</v>
      </c>
      <c r="B1165" s="130" t="s">
        <v>11564</v>
      </c>
      <c r="C1165" s="130" t="s">
        <v>11565</v>
      </c>
      <c r="D1165" s="130" t="s">
        <v>12128</v>
      </c>
      <c r="E1165" s="130" t="s">
        <v>18688</v>
      </c>
      <c r="F1165" s="169">
        <v>6.9091830551725214E-2</v>
      </c>
      <c r="G1165" s="132" t="str">
        <f ca="1">IFERROR(_xll.BQL($A1165, "cur_mkt_cap(currency=EUR)")/1000000, " ")</f>
        <v xml:space="preserve"> </v>
      </c>
      <c r="M1165" s="305">
        <f t="shared" si="49"/>
        <v>4.4702414366966202E-5</v>
      </c>
      <c r="N1165" s="223">
        <f t="shared" si="50"/>
        <v>7.5269954444080669E-4</v>
      </c>
      <c r="O1165" s="172" t="str">
        <f>IFERROR(IF(VLOOKUP($C1165,'MSCI Database'!$C:$R,2, FALSE)="","",VLOOKUP($C1165,'MSCI Database'!$C:$R,2, FALSE)),"")</f>
        <v>Banks</v>
      </c>
      <c r="P1165" s="186" t="str">
        <f>IFERROR(IF(VLOOKUP($C1165,'MSCI Database'!$C:$R,3, FALSE)="","",VLOOKUP($C1165,'MSCI Database'!$C:$R,3, FALSE)),"")</f>
        <v>BB</v>
      </c>
      <c r="Q1165" s="164" t="str">
        <f>IFERROR(IF(VLOOKUP($C1165,'MSCI Database'!$C:$R,4, FALSE)="","",VLOOKUP($C1165,'MSCI Database'!$C:$R,4, FALSE)),"")</f>
        <v>-1</v>
      </c>
      <c r="R1165" s="164">
        <f>IFERROR(IF(VLOOKUP($C1165,'MSCI Database'!$C:$R,5, FALSE)="","",VLOOKUP($C1165,'MSCI Database'!$C:$R,5, FALSE)),"")</f>
        <v>3.5</v>
      </c>
      <c r="S1165" s="164">
        <f>IFERROR(IF(VLOOKUP($C1165,'MSCI Database'!$C:$R,6, FALSE)="","",VLOOKUP($C1165,'MSCI Database'!$C:$R,6, FALSE)),"")</f>
        <v>2.4</v>
      </c>
      <c r="T1165" s="211">
        <f>IFERROR(IF(VLOOKUP($C1165,'MSCI Database'!$C:$R,7, FALSE)="","",VLOOKUP($C1165,'MSCI Database'!$C:$R,7, FALSE)),"")</f>
        <v>3.1</v>
      </c>
      <c r="U1165" s="164">
        <f>IFERROR(IF(VLOOKUP($C1165,'MSCI Database'!$C:$R,8, FALSE)="","",VLOOKUP($C1165,'MSCI Database'!$C:$R,8, FALSE)),"")</f>
        <v>4.8</v>
      </c>
      <c r="V1165" s="175">
        <f>IFERROR(IF(VLOOKUP($C1165,'MSCI Database'!$C:$R,9, FALSE)="","",VLOOKUP($C1165,'MSCI Database'!$C:$R,9, FALSE)),"")</f>
        <v>3.6</v>
      </c>
      <c r="W1165" s="165">
        <f t="shared" ca="1" si="48"/>
        <v>0</v>
      </c>
      <c r="X1165" s="166">
        <f>IFERROR(IF(VLOOKUP($C1165,'MSCI Database'!$C:$R,10, FALSE)="","",VLOOKUP($C1165,'MSCI Database'!$C:$R,10, FALSE)),"")</f>
        <v>6613</v>
      </c>
      <c r="Y1165" s="133" t="str">
        <f>IFERROR(IF(VLOOKUP($C1165,'MSCI Database'!$C:$R,11, FALSE)="","",VLOOKUP($C1165,'MSCI Database'!$C:$R,11, FALSE)),"")</f>
        <v>2019</v>
      </c>
      <c r="Z1165" s="133" t="str">
        <f>IFERROR(IF(VLOOKUP($C1165,'MSCI Database'!$C:$R,12, FALSE)="","",VLOOKUP($C1165,'MSCI Database'!$C:$R,12, FALSE)),"")</f>
        <v>E.Segmt-Moderate</v>
      </c>
      <c r="AA1165" s="202" t="str">
        <f>IFERROR(IF(VLOOKUP($C1165,'MSCI Database'!$C:$R,13, FALSE)="","",VLOOKUP($C1165,'MSCI Database'!$C:$R,13, FALSE)),"")</f>
        <v/>
      </c>
    </row>
    <row r="1166" spans="1:27" s="130" customFormat="1" ht="15" hidden="1" customHeight="1" outlineLevel="1">
      <c r="A1166" s="130" t="s">
        <v>11541</v>
      </c>
      <c r="B1166" s="130" t="s">
        <v>11542</v>
      </c>
      <c r="C1166" s="130" t="s">
        <v>11543</v>
      </c>
      <c r="D1166" s="130" t="s">
        <v>12128</v>
      </c>
      <c r="E1166" s="130" t="s">
        <v>18688</v>
      </c>
      <c r="F1166" s="169">
        <v>6.905866144701206E-2</v>
      </c>
      <c r="G1166" s="132" t="str">
        <f ca="1">IFERROR(_xll.BQL($A1166, "cur_mkt_cap(currency=EUR)")/1000000, " ")</f>
        <v xml:space="preserve"> </v>
      </c>
      <c r="M1166" s="305">
        <f t="shared" si="49"/>
        <v>4.4680953956216795E-5</v>
      </c>
      <c r="N1166" s="223">
        <f t="shared" si="50"/>
        <v>7.5233819390474867E-4</v>
      </c>
      <c r="O1166" s="172" t="str">
        <f>IFERROR(IF(VLOOKUP($C1166,'MSCI Database'!$C:$R,2, FALSE)="","",VLOOKUP($C1166,'MSCI Database'!$C:$R,2, FALSE)),"")</f>
        <v>Banks</v>
      </c>
      <c r="P1166" s="186" t="str">
        <f>IFERROR(IF(VLOOKUP($C1166,'MSCI Database'!$C:$R,3, FALSE)="","",VLOOKUP($C1166,'MSCI Database'!$C:$R,3, FALSE)),"")</f>
        <v>BBB</v>
      </c>
      <c r="Q1166" s="164" t="str">
        <f>IFERROR(IF(VLOOKUP($C1166,'MSCI Database'!$C:$R,4, FALSE)="","",VLOOKUP($C1166,'MSCI Database'!$C:$R,4, FALSE)),"")</f>
        <v>0</v>
      </c>
      <c r="R1166" s="164">
        <f>IFERROR(IF(VLOOKUP($C1166,'MSCI Database'!$C:$R,5, FALSE)="","",VLOOKUP($C1166,'MSCI Database'!$C:$R,5, FALSE)),"")</f>
        <v>4.5999999999999996</v>
      </c>
      <c r="S1166" s="164">
        <f>IFERROR(IF(VLOOKUP($C1166,'MSCI Database'!$C:$R,6, FALSE)="","",VLOOKUP($C1166,'MSCI Database'!$C:$R,6, FALSE)),"")</f>
        <v>2</v>
      </c>
      <c r="T1166" s="211">
        <f>IFERROR(IF(VLOOKUP($C1166,'MSCI Database'!$C:$R,7, FALSE)="","",VLOOKUP($C1166,'MSCI Database'!$C:$R,7, FALSE)),"")</f>
        <v>3</v>
      </c>
      <c r="U1166" s="164">
        <f>IFERROR(IF(VLOOKUP($C1166,'MSCI Database'!$C:$R,8, FALSE)="","",VLOOKUP($C1166,'MSCI Database'!$C:$R,8, FALSE)),"")</f>
        <v>6.1</v>
      </c>
      <c r="V1166" s="175">
        <f>IFERROR(IF(VLOOKUP($C1166,'MSCI Database'!$C:$R,9, FALSE)="","",VLOOKUP($C1166,'MSCI Database'!$C:$R,9, FALSE)),"")</f>
        <v>3.9</v>
      </c>
      <c r="W1166" s="165">
        <f t="shared" ca="1" si="48"/>
        <v>0</v>
      </c>
      <c r="X1166" s="166">
        <f>IFERROR(IF(VLOOKUP($C1166,'MSCI Database'!$C:$R,10, FALSE)="","",VLOOKUP($C1166,'MSCI Database'!$C:$R,10, FALSE)),"")</f>
        <v>3838</v>
      </c>
      <c r="Y1166" s="133" t="str">
        <f>IFERROR(IF(VLOOKUP($C1166,'MSCI Database'!$C:$R,11, FALSE)="","",VLOOKUP($C1166,'MSCI Database'!$C:$R,11, FALSE)),"")</f>
        <v>2019</v>
      </c>
      <c r="Z1166" s="133" t="str">
        <f>IFERROR(IF(VLOOKUP($C1166,'MSCI Database'!$C:$R,12, FALSE)="","",VLOOKUP($C1166,'MSCI Database'!$C:$R,12, FALSE)),"")</f>
        <v>E.Segmt-Moderate</v>
      </c>
      <c r="AA1166" s="202" t="str">
        <f>IFERROR(IF(VLOOKUP($C1166,'MSCI Database'!$C:$R,13, FALSE)="","",VLOOKUP($C1166,'MSCI Database'!$C:$R,13, FALSE)),"")</f>
        <v/>
      </c>
    </row>
    <row r="1167" spans="1:27" s="130" customFormat="1" ht="15" hidden="1" customHeight="1" outlineLevel="1">
      <c r="A1167" s="130" t="s">
        <v>9664</v>
      </c>
      <c r="B1167" s="130" t="s">
        <v>9665</v>
      </c>
      <c r="C1167" s="130" t="s">
        <v>9666</v>
      </c>
      <c r="D1167" s="130" t="s">
        <v>12128</v>
      </c>
      <c r="E1167" s="130" t="s">
        <v>12133</v>
      </c>
      <c r="F1167" s="169">
        <v>6.8969242396888952E-2</v>
      </c>
      <c r="G1167" s="132" t="str">
        <f ca="1">IFERROR(_xll.BQL($A1167, "cur_mkt_cap(currency=EUR)")/1000000, " ")</f>
        <v xml:space="preserve"> </v>
      </c>
      <c r="M1167" s="305">
        <f t="shared" si="49"/>
        <v>4.4623099830787147E-5</v>
      </c>
      <c r="N1167" s="223">
        <f t="shared" si="50"/>
        <v>7.5136404576372335E-4</v>
      </c>
      <c r="O1167" s="172" t="str">
        <f>IFERROR(IF(VLOOKUP($C1167,'MSCI Database'!$C:$R,2, FALSE)="","",VLOOKUP($C1167,'MSCI Database'!$C:$R,2, FALSE)),"")</f>
        <v>Health Care Providers &amp; Services</v>
      </c>
      <c r="P1167" s="186" t="str">
        <f>IFERROR(IF(VLOOKUP($C1167,'MSCI Database'!$C:$R,3, FALSE)="","",VLOOKUP($C1167,'MSCI Database'!$C:$R,3, FALSE)),"")</f>
        <v>BBB</v>
      </c>
      <c r="Q1167" s="164" t="str">
        <f>IFERROR(IF(VLOOKUP($C1167,'MSCI Database'!$C:$R,4, FALSE)="","",VLOOKUP($C1167,'MSCI Database'!$C:$R,4, FALSE)),"")</f>
        <v>-1</v>
      </c>
      <c r="R1167" s="164">
        <f>IFERROR(IF(VLOOKUP($C1167,'MSCI Database'!$C:$R,5, FALSE)="","",VLOOKUP($C1167,'MSCI Database'!$C:$R,5, FALSE)),"")</f>
        <v>5.5</v>
      </c>
      <c r="S1167" s="164">
        <f>IFERROR(IF(VLOOKUP($C1167,'MSCI Database'!$C:$R,6, FALSE)="","",VLOOKUP($C1167,'MSCI Database'!$C:$R,6, FALSE)),"")</f>
        <v>6.7</v>
      </c>
      <c r="T1167" s="211">
        <f>IFERROR(IF(VLOOKUP($C1167,'MSCI Database'!$C:$R,7, FALSE)="","",VLOOKUP($C1167,'MSCI Database'!$C:$R,7, FALSE)),"")</f>
        <v>6.5</v>
      </c>
      <c r="U1167" s="164">
        <f>IFERROR(IF(VLOOKUP($C1167,'MSCI Database'!$C:$R,8, FALSE)="","",VLOOKUP($C1167,'MSCI Database'!$C:$R,8, FALSE)),"")</f>
        <v>4.0999999999999996</v>
      </c>
      <c r="V1167" s="175">
        <f>IFERROR(IF(VLOOKUP($C1167,'MSCI Database'!$C:$R,9, FALSE)="","",VLOOKUP($C1167,'MSCI Database'!$C:$R,9, FALSE)),"")</f>
        <v>4.9000000000000004</v>
      </c>
      <c r="W1167" s="165">
        <f t="shared" ca="1" si="48"/>
        <v>0</v>
      </c>
      <c r="X1167" s="166">
        <f>IFERROR(IF(VLOOKUP($C1167,'MSCI Database'!$C:$R,10, FALSE)="","",VLOOKUP($C1167,'MSCI Database'!$C:$R,10, FALSE)),"")</f>
        <v>93236</v>
      </c>
      <c r="Y1167" s="133" t="str">
        <f>IFERROR(IF(VLOOKUP($C1167,'MSCI Database'!$C:$R,11, FALSE)="","",VLOOKUP($C1167,'MSCI Database'!$C:$R,11, FALSE)),"")</f>
        <v>2019</v>
      </c>
      <c r="Z1167" s="133" t="str">
        <f>IFERROR(IF(VLOOKUP($C1167,'MSCI Database'!$C:$R,12, FALSE)="","",VLOOKUP($C1167,'MSCI Database'!$C:$R,12, FALSE)),"")</f>
        <v>E.Segmt-Low</v>
      </c>
      <c r="AA1167" s="202" t="str">
        <f>IFERROR(IF(VLOOKUP($C1167,'MSCI Database'!$C:$R,13, FALSE)="","",VLOOKUP($C1167,'MSCI Database'!$C:$R,13, FALSE)),"")</f>
        <v/>
      </c>
    </row>
    <row r="1168" spans="1:27" s="130" customFormat="1" ht="15" hidden="1" customHeight="1" outlineLevel="1">
      <c r="A1168" s="130" t="s">
        <v>10290</v>
      </c>
      <c r="B1168" s="130" t="s">
        <v>10291</v>
      </c>
      <c r="C1168" s="130" t="s">
        <v>10292</v>
      </c>
      <c r="D1168" s="130" t="s">
        <v>12128</v>
      </c>
      <c r="E1168" s="130" t="s">
        <v>12133</v>
      </c>
      <c r="F1168" s="169">
        <v>6.8937534972926387E-2</v>
      </c>
      <c r="G1168" s="132" t="str">
        <f ca="1">IFERROR(_xll.BQL($A1168, "cur_mkt_cap(currency=EUR)")/1000000, " ")</f>
        <v xml:space="preserve"> </v>
      </c>
      <c r="M1168" s="305">
        <f t="shared" si="49"/>
        <v>4.4602585127483369E-5</v>
      </c>
      <c r="N1168" s="223">
        <f t="shared" si="50"/>
        <v>7.5101861905579816E-4</v>
      </c>
      <c r="O1168" s="172" t="str">
        <f>IFERROR(IF(VLOOKUP($C1168,'MSCI Database'!$C:$R,2, FALSE)="","",VLOOKUP($C1168,'MSCI Database'!$C:$R,2, FALSE)),"")</f>
        <v>Health Care Equipment &amp; Supplies</v>
      </c>
      <c r="P1168" s="186" t="str">
        <f>IFERROR(IF(VLOOKUP($C1168,'MSCI Database'!$C:$R,3, FALSE)="","",VLOOKUP($C1168,'MSCI Database'!$C:$R,3, FALSE)),"")</f>
        <v>BBB</v>
      </c>
      <c r="Q1168" s="164" t="str">
        <f>IFERROR(IF(VLOOKUP($C1168,'MSCI Database'!$C:$R,4, FALSE)="","",VLOOKUP($C1168,'MSCI Database'!$C:$R,4, FALSE)),"")</f>
        <v>2</v>
      </c>
      <c r="R1168" s="164">
        <f>IFERROR(IF(VLOOKUP($C1168,'MSCI Database'!$C:$R,5, FALSE)="","",VLOOKUP($C1168,'MSCI Database'!$C:$R,5, FALSE)),"")</f>
        <v>5.5</v>
      </c>
      <c r="S1168" s="164">
        <f>IFERROR(IF(VLOOKUP($C1168,'MSCI Database'!$C:$R,6, FALSE)="","",VLOOKUP($C1168,'MSCI Database'!$C:$R,6, FALSE)),"")</f>
        <v>7.6</v>
      </c>
      <c r="T1168" s="211">
        <f>IFERROR(IF(VLOOKUP($C1168,'MSCI Database'!$C:$R,7, FALSE)="","",VLOOKUP($C1168,'MSCI Database'!$C:$R,7, FALSE)),"")</f>
        <v>5.8</v>
      </c>
      <c r="U1168" s="164">
        <f>IFERROR(IF(VLOOKUP($C1168,'MSCI Database'!$C:$R,8, FALSE)="","",VLOOKUP($C1168,'MSCI Database'!$C:$R,8, FALSE)),"")</f>
        <v>5</v>
      </c>
      <c r="V1168" s="175">
        <f>IFERROR(IF(VLOOKUP($C1168,'MSCI Database'!$C:$R,9, FALSE)="","",VLOOKUP($C1168,'MSCI Database'!$C:$R,9, FALSE)),"")</f>
        <v>5.6</v>
      </c>
      <c r="W1168" s="165">
        <f t="shared" ca="1" si="48"/>
        <v>0</v>
      </c>
      <c r="X1168" s="166">
        <f>IFERROR(IF(VLOOKUP($C1168,'MSCI Database'!$C:$R,10, FALSE)="","",VLOOKUP($C1168,'MSCI Database'!$C:$R,10, FALSE)),"")</f>
        <v>37973</v>
      </c>
      <c r="Y1168" s="133" t="str">
        <f>IFERROR(IF(VLOOKUP($C1168,'MSCI Database'!$C:$R,11, FALSE)="","",VLOOKUP($C1168,'MSCI Database'!$C:$R,11, FALSE)),"")</f>
        <v>2019</v>
      </c>
      <c r="Z1168" s="133" t="str">
        <f>IFERROR(IF(VLOOKUP($C1168,'MSCI Database'!$C:$R,12, FALSE)="","",VLOOKUP($C1168,'MSCI Database'!$C:$R,12, FALSE)),"")</f>
        <v>E.Segmt-Moderate</v>
      </c>
      <c r="AA1168" s="202" t="str">
        <f>IFERROR(IF(VLOOKUP($C1168,'MSCI Database'!$C:$R,13, FALSE)="","",VLOOKUP($C1168,'MSCI Database'!$C:$R,13, FALSE)),"")</f>
        <v/>
      </c>
    </row>
    <row r="1169" spans="1:27" s="130" customFormat="1" ht="15" hidden="1" customHeight="1" outlineLevel="1">
      <c r="A1169" s="130" t="s">
        <v>9578</v>
      </c>
      <c r="B1169" s="130" t="s">
        <v>9579</v>
      </c>
      <c r="C1169" s="130" t="s">
        <v>9580</v>
      </c>
      <c r="D1169" s="130" t="s">
        <v>12128</v>
      </c>
      <c r="E1169" s="130" t="s">
        <v>18690</v>
      </c>
      <c r="F1169" s="169">
        <v>6.8891539651374817E-2</v>
      </c>
      <c r="G1169" s="132" t="str">
        <f ca="1">IFERROR(_xll.BQL($A1169, "cur_mkt_cap(currency=EUR)")/1000000, " ")</f>
        <v xml:space="preserve"> </v>
      </c>
      <c r="M1169" s="305">
        <f t="shared" si="49"/>
        <v>4.4572826154439503E-5</v>
      </c>
      <c r="N1169" s="223">
        <f t="shared" si="50"/>
        <v>7.5051753727374342E-4</v>
      </c>
      <c r="O1169" s="172" t="str">
        <f>IFERROR(IF(VLOOKUP($C1169,'MSCI Database'!$C:$R,2, FALSE)="","",VLOOKUP($C1169,'MSCI Database'!$C:$R,2, FALSE)),"")</f>
        <v>Telecommunication Services</v>
      </c>
      <c r="P1169" s="186" t="str">
        <f>IFERROR(IF(VLOOKUP($C1169,'MSCI Database'!$C:$R,3, FALSE)="","",VLOOKUP($C1169,'MSCI Database'!$C:$R,3, FALSE)),"")</f>
        <v>BBB</v>
      </c>
      <c r="Q1169" s="164" t="str">
        <f>IFERROR(IF(VLOOKUP($C1169,'MSCI Database'!$C:$R,4, FALSE)="","",VLOOKUP($C1169,'MSCI Database'!$C:$R,4, FALSE)),"")</f>
        <v>1</v>
      </c>
      <c r="R1169" s="164">
        <f>IFERROR(IF(VLOOKUP($C1169,'MSCI Database'!$C:$R,5, FALSE)="","",VLOOKUP($C1169,'MSCI Database'!$C:$R,5, FALSE)),"")</f>
        <v>4.4000000000000004</v>
      </c>
      <c r="S1169" s="164">
        <f>IFERROR(IF(VLOOKUP($C1169,'MSCI Database'!$C:$R,6, FALSE)="","",VLOOKUP($C1169,'MSCI Database'!$C:$R,6, FALSE)),"")</f>
        <v>6.3</v>
      </c>
      <c r="T1169" s="211">
        <f>IFERROR(IF(VLOOKUP($C1169,'MSCI Database'!$C:$R,7, FALSE)="","",VLOOKUP($C1169,'MSCI Database'!$C:$R,7, FALSE)),"")</f>
        <v>4.9000000000000004</v>
      </c>
      <c r="U1169" s="164">
        <f>IFERROR(IF(VLOOKUP($C1169,'MSCI Database'!$C:$R,8, FALSE)="","",VLOOKUP($C1169,'MSCI Database'!$C:$R,8, FALSE)),"")</f>
        <v>6</v>
      </c>
      <c r="V1169" s="175">
        <f>IFERROR(IF(VLOOKUP($C1169,'MSCI Database'!$C:$R,9, FALSE)="","",VLOOKUP($C1169,'MSCI Database'!$C:$R,9, FALSE)),"")</f>
        <v>5.4</v>
      </c>
      <c r="W1169" s="165">
        <f t="shared" ca="1" si="48"/>
        <v>0</v>
      </c>
      <c r="X1169" s="166">
        <f>IFERROR(IF(VLOOKUP($C1169,'MSCI Database'!$C:$R,10, FALSE)="","",VLOOKUP($C1169,'MSCI Database'!$C:$R,10, FALSE)),"")</f>
        <v>36531</v>
      </c>
      <c r="Y1169" s="133" t="str">
        <f>IFERROR(IF(VLOOKUP($C1169,'MSCI Database'!$C:$R,11, FALSE)="","",VLOOKUP($C1169,'MSCI Database'!$C:$R,11, FALSE)),"")</f>
        <v>2019</v>
      </c>
      <c r="Z1169" s="133" t="str">
        <f>IFERROR(IF(VLOOKUP($C1169,'MSCI Database'!$C:$R,12, FALSE)="","",VLOOKUP($C1169,'MSCI Database'!$C:$R,12, FALSE)),"")</f>
        <v>E.Segmt-Moderately Low</v>
      </c>
      <c r="AA1169" s="202" t="str">
        <f>IFERROR(IF(VLOOKUP($C1169,'MSCI Database'!$C:$R,13, FALSE)="","",VLOOKUP($C1169,'MSCI Database'!$C:$R,13, FALSE)),"")</f>
        <v/>
      </c>
    </row>
    <row r="1170" spans="1:27" s="130" customFormat="1" ht="15" hidden="1" customHeight="1" outlineLevel="1">
      <c r="A1170" s="130" t="s">
        <v>8701</v>
      </c>
      <c r="B1170" s="130" t="s">
        <v>8702</v>
      </c>
      <c r="C1170" s="130" t="s">
        <v>8703</v>
      </c>
      <c r="D1170" s="130" t="s">
        <v>12128</v>
      </c>
      <c r="E1170" s="130" t="s">
        <v>12133</v>
      </c>
      <c r="F1170" s="169">
        <v>6.8820614482025727E-2</v>
      </c>
      <c r="G1170" s="132" t="str">
        <f ca="1">IFERROR(_xll.BQL($A1170, "cur_mkt_cap(currency=EUR)")/1000000, " ")</f>
        <v xml:space="preserve"> </v>
      </c>
      <c r="M1170" s="305">
        <f t="shared" si="49"/>
        <v>4.4526937569870638E-5</v>
      </c>
      <c r="N1170" s="223">
        <f t="shared" si="50"/>
        <v>7.4974486498771275E-4</v>
      </c>
      <c r="O1170" s="172" t="str">
        <f>IFERROR(IF(VLOOKUP($C1170,'MSCI Database'!$C:$R,2, FALSE)="","",VLOOKUP($C1170,'MSCI Database'!$C:$R,2, FALSE)),"")</f>
        <v>Biotechnology</v>
      </c>
      <c r="P1170" s="186" t="str">
        <f>IFERROR(IF(VLOOKUP($C1170,'MSCI Database'!$C:$R,3, FALSE)="","",VLOOKUP($C1170,'MSCI Database'!$C:$R,3, FALSE)),"")</f>
        <v>BB</v>
      </c>
      <c r="Q1170" s="164" t="str">
        <f>IFERROR(IF(VLOOKUP($C1170,'MSCI Database'!$C:$R,4, FALSE)="","",VLOOKUP($C1170,'MSCI Database'!$C:$R,4, FALSE)),"")</f>
        <v>1</v>
      </c>
      <c r="R1170" s="164">
        <f>IFERROR(IF(VLOOKUP($C1170,'MSCI Database'!$C:$R,5, FALSE)="","",VLOOKUP($C1170,'MSCI Database'!$C:$R,5, FALSE)),"")</f>
        <v>4.0999999999999996</v>
      </c>
      <c r="S1170" s="164">
        <f>IFERROR(IF(VLOOKUP($C1170,'MSCI Database'!$C:$R,6, FALSE)="","",VLOOKUP($C1170,'MSCI Database'!$C:$R,6, FALSE)),"")</f>
        <v>5.4</v>
      </c>
      <c r="T1170" s="211">
        <f>IFERROR(IF(VLOOKUP($C1170,'MSCI Database'!$C:$R,7, FALSE)="","",VLOOKUP($C1170,'MSCI Database'!$C:$R,7, FALSE)),"")</f>
        <v>3.9</v>
      </c>
      <c r="U1170" s="164">
        <f>IFERROR(IF(VLOOKUP($C1170,'MSCI Database'!$C:$R,8, FALSE)="","",VLOOKUP($C1170,'MSCI Database'!$C:$R,8, FALSE)),"")</f>
        <v>5.6</v>
      </c>
      <c r="V1170" s="175">
        <f>IFERROR(IF(VLOOKUP($C1170,'MSCI Database'!$C:$R,9, FALSE)="","",VLOOKUP($C1170,'MSCI Database'!$C:$R,9, FALSE)),"")</f>
        <v>4.7</v>
      </c>
      <c r="W1170" s="165">
        <f t="shared" ca="1" si="48"/>
        <v>0</v>
      </c>
      <c r="X1170" s="166">
        <f>IFERROR(IF(VLOOKUP($C1170,'MSCI Database'!$C:$R,10, FALSE)="","",VLOOKUP($C1170,'MSCI Database'!$C:$R,10, FALSE)),"")</f>
        <v>25467</v>
      </c>
      <c r="Y1170" s="133" t="str">
        <f>IFERROR(IF(VLOOKUP($C1170,'MSCI Database'!$C:$R,11, FALSE)="","",VLOOKUP($C1170,'MSCI Database'!$C:$R,11, FALSE)),"")</f>
        <v>2019</v>
      </c>
      <c r="Z1170" s="133" t="str">
        <f>IFERROR(IF(VLOOKUP($C1170,'MSCI Database'!$C:$R,12, FALSE)="","",VLOOKUP($C1170,'MSCI Database'!$C:$R,12, FALSE)),"")</f>
        <v>E.Segmt-Moderate</v>
      </c>
      <c r="AA1170" s="202" t="str">
        <f>IFERROR(IF(VLOOKUP($C1170,'MSCI Database'!$C:$R,13, FALSE)="","",VLOOKUP($C1170,'MSCI Database'!$C:$R,13, FALSE)),"")</f>
        <v/>
      </c>
    </row>
    <row r="1171" spans="1:27" s="130" customFormat="1" ht="15" hidden="1" customHeight="1" outlineLevel="1">
      <c r="A1171" s="130" t="s">
        <v>11845</v>
      </c>
      <c r="B1171" s="130" t="s">
        <v>11846</v>
      </c>
      <c r="C1171" s="130" t="s">
        <v>11847</v>
      </c>
      <c r="D1171" s="130" t="s">
        <v>12128</v>
      </c>
      <c r="E1171" s="130" t="s">
        <v>12133</v>
      </c>
      <c r="F1171" s="169">
        <v>6.8750434757160236E-2</v>
      </c>
      <c r="G1171" s="132" t="str">
        <f ca="1">IFERROR(_xll.BQL($A1171, "cur_mkt_cap(currency=EUR)")/1000000, " ")</f>
        <v xml:space="preserve"> </v>
      </c>
      <c r="M1171" s="305">
        <f t="shared" si="49"/>
        <v>4.4481531287882669E-5</v>
      </c>
      <c r="N1171" s="223">
        <f t="shared" si="50"/>
        <v>7.4898031371568234E-4</v>
      </c>
      <c r="O1171" s="172" t="str">
        <f>IFERROR(IF(VLOOKUP($C1171,'MSCI Database'!$C:$R,2, FALSE)="","",VLOOKUP($C1171,'MSCI Database'!$C:$R,2, FALSE)),"")</f>
        <v>Biotechnology</v>
      </c>
      <c r="P1171" s="186" t="str">
        <f>IFERROR(IF(VLOOKUP($C1171,'MSCI Database'!$C:$R,3, FALSE)="","",VLOOKUP($C1171,'MSCI Database'!$C:$R,3, FALSE)),"")</f>
        <v>B</v>
      </c>
      <c r="Q1171" s="164" t="str">
        <f>IFERROR(IF(VLOOKUP($C1171,'MSCI Database'!$C:$R,4, FALSE)="","",VLOOKUP($C1171,'MSCI Database'!$C:$R,4, FALSE)),"")</f>
        <v>-1</v>
      </c>
      <c r="R1171" s="164">
        <f>IFERROR(IF(VLOOKUP($C1171,'MSCI Database'!$C:$R,5, FALSE)="","",VLOOKUP($C1171,'MSCI Database'!$C:$R,5, FALSE)),"")</f>
        <v>2.4</v>
      </c>
      <c r="S1171" s="164">
        <f>IFERROR(IF(VLOOKUP($C1171,'MSCI Database'!$C:$R,6, FALSE)="","",VLOOKUP($C1171,'MSCI Database'!$C:$R,6, FALSE)),"")</f>
        <v>3.3</v>
      </c>
      <c r="T1171" s="211">
        <f>IFERROR(IF(VLOOKUP($C1171,'MSCI Database'!$C:$R,7, FALSE)="","",VLOOKUP($C1171,'MSCI Database'!$C:$R,7, FALSE)),"")</f>
        <v>4.5</v>
      </c>
      <c r="U1171" s="164">
        <f>IFERROR(IF(VLOOKUP($C1171,'MSCI Database'!$C:$R,8, FALSE)="","",VLOOKUP($C1171,'MSCI Database'!$C:$R,8, FALSE)),"")</f>
        <v>3.8</v>
      </c>
      <c r="V1171" s="175">
        <f>IFERROR(IF(VLOOKUP($C1171,'MSCI Database'!$C:$R,9, FALSE)="","",VLOOKUP($C1171,'MSCI Database'!$C:$R,9, FALSE)),"")</f>
        <v>4.0999999999999996</v>
      </c>
      <c r="W1171" s="165">
        <f t="shared" ca="1" si="48"/>
        <v>0</v>
      </c>
      <c r="X1171" s="166" t="str">
        <f>IFERROR(IF(VLOOKUP($C1171,'MSCI Database'!$C:$R,10, FALSE)="","",VLOOKUP($C1171,'MSCI Database'!$C:$R,10, FALSE)),"")</f>
        <v/>
      </c>
      <c r="Y1171" s="133" t="str">
        <f>IFERROR(IF(VLOOKUP($C1171,'MSCI Database'!$C:$R,11, FALSE)="","",VLOOKUP($C1171,'MSCI Database'!$C:$R,11, FALSE)),"")</f>
        <v>2019</v>
      </c>
      <c r="Z1171" s="133" t="str">
        <f>IFERROR(IF(VLOOKUP($C1171,'MSCI Database'!$C:$R,12, FALSE)="","",VLOOKUP($C1171,'MSCI Database'!$C:$R,12, FALSE)),"")</f>
        <v/>
      </c>
      <c r="AA1171" s="202" t="str">
        <f>IFERROR(IF(VLOOKUP($C1171,'MSCI Database'!$C:$R,13, FALSE)="","",VLOOKUP($C1171,'MSCI Database'!$C:$R,13, FALSE)),"")</f>
        <v/>
      </c>
    </row>
    <row r="1172" spans="1:27" s="130" customFormat="1" ht="15" hidden="1" customHeight="1" outlineLevel="1">
      <c r="A1172" s="130" t="s">
        <v>11738</v>
      </c>
      <c r="B1172" s="130" t="s">
        <v>11739</v>
      </c>
      <c r="C1172" s="130" t="s">
        <v>11740</v>
      </c>
      <c r="D1172" s="130" t="s">
        <v>12128</v>
      </c>
      <c r="E1172" s="130" t="s">
        <v>18673</v>
      </c>
      <c r="F1172" s="169">
        <v>6.8700011215993256E-2</v>
      </c>
      <c r="G1172" s="132" t="str">
        <f ca="1">IFERROR(_xll.BQL($A1172, "cur_mkt_cap(currency=EUR)")/1000000, " ")</f>
        <v xml:space="preserve"> </v>
      </c>
      <c r="M1172" s="305">
        <f t="shared" si="49"/>
        <v>4.4448907256747633E-5</v>
      </c>
      <c r="N1172" s="223">
        <f t="shared" si="50"/>
        <v>7.4843099006681663E-4</v>
      </c>
      <c r="O1172" s="172" t="str">
        <f>IFERROR(IF(VLOOKUP($C1172,'MSCI Database'!$C:$R,2, FALSE)="","",VLOOKUP($C1172,'MSCI Database'!$C:$R,2, FALSE)),"")</f>
        <v>Industrial Machinery</v>
      </c>
      <c r="P1172" s="186" t="str">
        <f>IFERROR(IF(VLOOKUP($C1172,'MSCI Database'!$C:$R,3, FALSE)="","",VLOOKUP($C1172,'MSCI Database'!$C:$R,3, FALSE)),"")</f>
        <v>A</v>
      </c>
      <c r="Q1172" s="164" t="str">
        <f>IFERROR(IF(VLOOKUP($C1172,'MSCI Database'!$C:$R,4, FALSE)="","",VLOOKUP($C1172,'MSCI Database'!$C:$R,4, FALSE)),"")</f>
        <v>1</v>
      </c>
      <c r="R1172" s="164">
        <f>IFERROR(IF(VLOOKUP($C1172,'MSCI Database'!$C:$R,5, FALSE)="","",VLOOKUP($C1172,'MSCI Database'!$C:$R,5, FALSE)),"")</f>
        <v>6.6</v>
      </c>
      <c r="S1172" s="164">
        <f>IFERROR(IF(VLOOKUP($C1172,'MSCI Database'!$C:$R,6, FALSE)="","",VLOOKUP($C1172,'MSCI Database'!$C:$R,6, FALSE)),"")</f>
        <v>4</v>
      </c>
      <c r="T1172" s="211">
        <f>IFERROR(IF(VLOOKUP($C1172,'MSCI Database'!$C:$R,7, FALSE)="","",VLOOKUP($C1172,'MSCI Database'!$C:$R,7, FALSE)),"")</f>
        <v>5.3</v>
      </c>
      <c r="U1172" s="164">
        <f>IFERROR(IF(VLOOKUP($C1172,'MSCI Database'!$C:$R,8, FALSE)="","",VLOOKUP($C1172,'MSCI Database'!$C:$R,8, FALSE)),"")</f>
        <v>5.7</v>
      </c>
      <c r="V1172" s="175">
        <f>IFERROR(IF(VLOOKUP($C1172,'MSCI Database'!$C:$R,9, FALSE)="","",VLOOKUP($C1172,'MSCI Database'!$C:$R,9, FALSE)),"")</f>
        <v>5.0999999999999996</v>
      </c>
      <c r="W1172" s="165">
        <f t="shared" ca="1" si="48"/>
        <v>0</v>
      </c>
      <c r="X1172" s="166">
        <f>IFERROR(IF(VLOOKUP($C1172,'MSCI Database'!$C:$R,10, FALSE)="","",VLOOKUP($C1172,'MSCI Database'!$C:$R,10, FALSE)),"")</f>
        <v>57593</v>
      </c>
      <c r="Y1172" s="133" t="str">
        <f>IFERROR(IF(VLOOKUP($C1172,'MSCI Database'!$C:$R,11, FALSE)="","",VLOOKUP($C1172,'MSCI Database'!$C:$R,11, FALSE)),"")</f>
        <v>2019</v>
      </c>
      <c r="Z1172" s="133" t="str">
        <f>IFERROR(IF(VLOOKUP($C1172,'MSCI Database'!$C:$R,12, FALSE)="","",VLOOKUP($C1172,'MSCI Database'!$C:$R,12, FALSE)),"")</f>
        <v>E.Segmt-Moderate</v>
      </c>
      <c r="AA1172" s="202" t="str">
        <f>IFERROR(IF(VLOOKUP($C1172,'MSCI Database'!$C:$R,13, FALSE)="","",VLOOKUP($C1172,'MSCI Database'!$C:$R,13, FALSE)),"")</f>
        <v/>
      </c>
    </row>
    <row r="1173" spans="1:27" s="130" customFormat="1" ht="15" hidden="1" customHeight="1" outlineLevel="1">
      <c r="A1173" s="130" t="s">
        <v>9309</v>
      </c>
      <c r="B1173" s="130" t="s">
        <v>9310</v>
      </c>
      <c r="C1173" s="130" t="s">
        <v>9311</v>
      </c>
      <c r="D1173" s="130" t="s">
        <v>12128</v>
      </c>
      <c r="E1173" s="130" t="s">
        <v>18682</v>
      </c>
      <c r="F1173" s="169">
        <v>6.869890765337619E-2</v>
      </c>
      <c r="G1173" s="132" t="str">
        <f ca="1">IFERROR(_xll.BQL($A1173, "cur_mkt_cap(currency=EUR)")/1000000, " ")</f>
        <v xml:space="preserve"> </v>
      </c>
      <c r="M1173" s="305">
        <f t="shared" si="49"/>
        <v>4.4448193251734397E-5</v>
      </c>
      <c r="N1173" s="223">
        <f t="shared" si="50"/>
        <v>7.4841896764575046E-4</v>
      </c>
      <c r="O1173" s="172" t="str">
        <f>IFERROR(IF(VLOOKUP($C1173,'MSCI Database'!$C:$R,2, FALSE)="","",VLOOKUP($C1173,'MSCI Database'!$C:$R,2, FALSE)),"")</f>
        <v>Retail - Consumer Discretionary</v>
      </c>
      <c r="P1173" s="186" t="str">
        <f>IFERROR(IF(VLOOKUP($C1173,'MSCI Database'!$C:$R,3, FALSE)="","",VLOOKUP($C1173,'MSCI Database'!$C:$R,3, FALSE)),"")</f>
        <v>BB</v>
      </c>
      <c r="Q1173" s="164" t="str">
        <f>IFERROR(IF(VLOOKUP($C1173,'MSCI Database'!$C:$R,4, FALSE)="","",VLOOKUP($C1173,'MSCI Database'!$C:$R,4, FALSE)),"")</f>
        <v>1</v>
      </c>
      <c r="R1173" s="164">
        <f>IFERROR(IF(VLOOKUP($C1173,'MSCI Database'!$C:$R,5, FALSE)="","",VLOOKUP($C1173,'MSCI Database'!$C:$R,5, FALSE)),"")</f>
        <v>3.7</v>
      </c>
      <c r="S1173" s="164">
        <f>IFERROR(IF(VLOOKUP($C1173,'MSCI Database'!$C:$R,6, FALSE)="","",VLOOKUP($C1173,'MSCI Database'!$C:$R,6, FALSE)),"")</f>
        <v>5.3</v>
      </c>
      <c r="T1173" s="211">
        <f>IFERROR(IF(VLOOKUP($C1173,'MSCI Database'!$C:$R,7, FALSE)="","",VLOOKUP($C1173,'MSCI Database'!$C:$R,7, FALSE)),"")</f>
        <v>2.2999999999999998</v>
      </c>
      <c r="U1173" s="164">
        <f>IFERROR(IF(VLOOKUP($C1173,'MSCI Database'!$C:$R,8, FALSE)="","",VLOOKUP($C1173,'MSCI Database'!$C:$R,8, FALSE)),"")</f>
        <v>5.4</v>
      </c>
      <c r="V1173" s="175">
        <f>IFERROR(IF(VLOOKUP($C1173,'MSCI Database'!$C:$R,9, FALSE)="","",VLOOKUP($C1173,'MSCI Database'!$C:$R,9, FALSE)),"")</f>
        <v>3.9</v>
      </c>
      <c r="W1173" s="165">
        <f t="shared" ca="1" si="48"/>
        <v>0</v>
      </c>
      <c r="X1173" s="166">
        <f>IFERROR(IF(VLOOKUP($C1173,'MSCI Database'!$C:$R,10, FALSE)="","",VLOOKUP($C1173,'MSCI Database'!$C:$R,10, FALSE)),"")</f>
        <v>221097</v>
      </c>
      <c r="Y1173" s="133" t="str">
        <f>IFERROR(IF(VLOOKUP($C1173,'MSCI Database'!$C:$R,11, FALSE)="","",VLOOKUP($C1173,'MSCI Database'!$C:$R,11, FALSE)),"")</f>
        <v>2019</v>
      </c>
      <c r="Z1173" s="133" t="str">
        <f>IFERROR(IF(VLOOKUP($C1173,'MSCI Database'!$C:$R,12, FALSE)="","",VLOOKUP($C1173,'MSCI Database'!$C:$R,12, FALSE)),"")</f>
        <v>E.Segmt-Low</v>
      </c>
      <c r="AA1173" s="202" t="str">
        <f>IFERROR(IF(VLOOKUP($C1173,'MSCI Database'!$C:$R,13, FALSE)="","",VLOOKUP($C1173,'MSCI Database'!$C:$R,13, FALSE)),"")</f>
        <v/>
      </c>
    </row>
    <row r="1174" spans="1:27" s="130" customFormat="1" ht="15" hidden="1" customHeight="1" outlineLevel="1">
      <c r="A1174" s="130" t="s">
        <v>9741</v>
      </c>
      <c r="B1174" s="130" t="s">
        <v>9742</v>
      </c>
      <c r="C1174" s="130" t="s">
        <v>9743</v>
      </c>
      <c r="D1174" s="130" t="s">
        <v>12128</v>
      </c>
      <c r="E1174" s="130" t="s">
        <v>18682</v>
      </c>
      <c r="F1174" s="169">
        <v>6.8682471046986104E-2</v>
      </c>
      <c r="G1174" s="132" t="str">
        <f ca="1">IFERROR(_xll.BQL($A1174, "cur_mkt_cap(currency=EUR)")/1000000, " ")</f>
        <v xml:space="preserve"> </v>
      </c>
      <c r="M1174" s="305">
        <f t="shared" si="49"/>
        <v>4.4437558767400007E-5</v>
      </c>
      <c r="N1174" s="223">
        <f t="shared" si="50"/>
        <v>7.4823990412922216E-4</v>
      </c>
      <c r="O1174" s="172" t="str">
        <f>IFERROR(IF(VLOOKUP($C1174,'MSCI Database'!$C:$R,2, FALSE)="","",VLOOKUP($C1174,'MSCI Database'!$C:$R,2, FALSE)),"")</f>
        <v>Restaurants</v>
      </c>
      <c r="P1174" s="186" t="str">
        <f>IFERROR(IF(VLOOKUP($C1174,'MSCI Database'!$C:$R,3, FALSE)="","",VLOOKUP($C1174,'MSCI Database'!$C:$R,3, FALSE)),"")</f>
        <v>A</v>
      </c>
      <c r="Q1174" s="164" t="str">
        <f>IFERROR(IF(VLOOKUP($C1174,'MSCI Database'!$C:$R,4, FALSE)="","",VLOOKUP($C1174,'MSCI Database'!$C:$R,4, FALSE)),"")</f>
        <v>0</v>
      </c>
      <c r="R1174" s="164">
        <f>IFERROR(IF(VLOOKUP($C1174,'MSCI Database'!$C:$R,5, FALSE)="","",VLOOKUP($C1174,'MSCI Database'!$C:$R,5, FALSE)),"")</f>
        <v>6.8</v>
      </c>
      <c r="S1174" s="164">
        <f>IFERROR(IF(VLOOKUP($C1174,'MSCI Database'!$C:$R,6, FALSE)="","",VLOOKUP($C1174,'MSCI Database'!$C:$R,6, FALSE)),"")</f>
        <v>4.8</v>
      </c>
      <c r="T1174" s="211">
        <f>IFERROR(IF(VLOOKUP($C1174,'MSCI Database'!$C:$R,7, FALSE)="","",VLOOKUP($C1174,'MSCI Database'!$C:$R,7, FALSE)),"")</f>
        <v>5.5</v>
      </c>
      <c r="U1174" s="164">
        <f>IFERROR(IF(VLOOKUP($C1174,'MSCI Database'!$C:$R,8, FALSE)="","",VLOOKUP($C1174,'MSCI Database'!$C:$R,8, FALSE)),"")</f>
        <v>4.0999999999999996</v>
      </c>
      <c r="V1174" s="175">
        <f>IFERROR(IF(VLOOKUP($C1174,'MSCI Database'!$C:$R,9, FALSE)="","",VLOOKUP($C1174,'MSCI Database'!$C:$R,9, FALSE)),"")</f>
        <v>4.9000000000000004</v>
      </c>
      <c r="W1174" s="165">
        <f t="shared" ca="1" si="48"/>
        <v>0</v>
      </c>
      <c r="X1174" s="166">
        <f>IFERROR(IF(VLOOKUP($C1174,'MSCI Database'!$C:$R,10, FALSE)="","",VLOOKUP($C1174,'MSCI Database'!$C:$R,10, FALSE)),"")</f>
        <v>29198</v>
      </c>
      <c r="Y1174" s="133" t="str">
        <f>IFERROR(IF(VLOOKUP($C1174,'MSCI Database'!$C:$R,11, FALSE)="","",VLOOKUP($C1174,'MSCI Database'!$C:$R,11, FALSE)),"")</f>
        <v>2019</v>
      </c>
      <c r="Z1174" s="133" t="str">
        <f>IFERROR(IF(VLOOKUP($C1174,'MSCI Database'!$C:$R,12, FALSE)="","",VLOOKUP($C1174,'MSCI Database'!$C:$R,12, FALSE)),"")</f>
        <v>E.Segmt-Moderate</v>
      </c>
      <c r="AA1174" s="202" t="str">
        <f>IFERROR(IF(VLOOKUP($C1174,'MSCI Database'!$C:$R,13, FALSE)="","",VLOOKUP($C1174,'MSCI Database'!$C:$R,13, FALSE)),"")</f>
        <v/>
      </c>
    </row>
    <row r="1175" spans="1:27" s="130" customFormat="1" ht="15" hidden="1" customHeight="1" outlineLevel="1">
      <c r="A1175" s="130" t="s">
        <v>10085</v>
      </c>
      <c r="B1175" s="130" t="s">
        <v>10086</v>
      </c>
      <c r="C1175" s="130" t="s">
        <v>10087</v>
      </c>
      <c r="D1175" s="130" t="s">
        <v>12128</v>
      </c>
      <c r="E1175" s="130" t="s">
        <v>18684</v>
      </c>
      <c r="F1175" s="169">
        <v>6.8669025107987558E-2</v>
      </c>
      <c r="G1175" s="132" t="str">
        <f ca="1">IFERROR(_xll.BQL($A1175, "cur_mkt_cap(currency=EUR)")/1000000, " ")</f>
        <v xml:space="preserve"> </v>
      </c>
      <c r="M1175" s="305">
        <f t="shared" si="49"/>
        <v>4.4428859244867947E-5</v>
      </c>
      <c r="N1175" s="223">
        <f t="shared" si="50"/>
        <v>7.4809342151213175E-4</v>
      </c>
      <c r="O1175" s="172" t="str">
        <f>IFERROR(IF(VLOOKUP($C1175,'MSCI Database'!$C:$R,2, FALSE)="","",VLOOKUP($C1175,'MSCI Database'!$C:$R,2, FALSE)),"")</f>
        <v>Containers &amp; Packaging</v>
      </c>
      <c r="P1175" s="186" t="str">
        <f>IFERROR(IF(VLOOKUP($C1175,'MSCI Database'!$C:$R,3, FALSE)="","",VLOOKUP($C1175,'MSCI Database'!$C:$R,3, FALSE)),"")</f>
        <v>A</v>
      </c>
      <c r="Q1175" s="164" t="str">
        <f>IFERROR(IF(VLOOKUP($C1175,'MSCI Database'!$C:$R,4, FALSE)="","",VLOOKUP($C1175,'MSCI Database'!$C:$R,4, FALSE)),"")</f>
        <v>0</v>
      </c>
      <c r="R1175" s="164">
        <f>IFERROR(IF(VLOOKUP($C1175,'MSCI Database'!$C:$R,5, FALSE)="","",VLOOKUP($C1175,'MSCI Database'!$C:$R,5, FALSE)),"")</f>
        <v>6.1</v>
      </c>
      <c r="S1175" s="164">
        <f>IFERROR(IF(VLOOKUP($C1175,'MSCI Database'!$C:$R,6, FALSE)="","",VLOOKUP($C1175,'MSCI Database'!$C:$R,6, FALSE)),"")</f>
        <v>7.3</v>
      </c>
      <c r="T1175" s="211">
        <f>IFERROR(IF(VLOOKUP($C1175,'MSCI Database'!$C:$R,7, FALSE)="","",VLOOKUP($C1175,'MSCI Database'!$C:$R,7, FALSE)),"")</f>
        <v>4.9000000000000004</v>
      </c>
      <c r="U1175" s="164">
        <f>IFERROR(IF(VLOOKUP($C1175,'MSCI Database'!$C:$R,8, FALSE)="","",VLOOKUP($C1175,'MSCI Database'!$C:$R,8, FALSE)),"")</f>
        <v>2.9</v>
      </c>
      <c r="V1175" s="175">
        <f>IFERROR(IF(VLOOKUP($C1175,'MSCI Database'!$C:$R,9, FALSE)="","",VLOOKUP($C1175,'MSCI Database'!$C:$R,9, FALSE)),"")</f>
        <v>5.3</v>
      </c>
      <c r="W1175" s="165">
        <f t="shared" ca="1" si="48"/>
        <v>0</v>
      </c>
      <c r="X1175" s="166">
        <f>IFERROR(IF(VLOOKUP($C1175,'MSCI Database'!$C:$R,10, FALSE)="","",VLOOKUP($C1175,'MSCI Database'!$C:$R,10, FALSE)),"")</f>
        <v>1290100</v>
      </c>
      <c r="Y1175" s="133" t="str">
        <f>IFERROR(IF(VLOOKUP($C1175,'MSCI Database'!$C:$R,11, FALSE)="","",VLOOKUP($C1175,'MSCI Database'!$C:$R,11, FALSE)),"")</f>
        <v>2019</v>
      </c>
      <c r="Z1175" s="133" t="str">
        <f>IFERROR(IF(VLOOKUP($C1175,'MSCI Database'!$C:$R,12, FALSE)="","",VLOOKUP($C1175,'MSCI Database'!$C:$R,12, FALSE)),"")</f>
        <v>Reported</v>
      </c>
      <c r="AA1175" s="202" t="str">
        <f>IFERROR(IF(VLOOKUP($C1175,'MSCI Database'!$C:$R,13, FALSE)="","",VLOOKUP($C1175,'MSCI Database'!$C:$R,13, FALSE)),"")</f>
        <v/>
      </c>
    </row>
    <row r="1176" spans="1:27" s="130" customFormat="1" ht="15" hidden="1" customHeight="1" outlineLevel="1">
      <c r="A1176" s="130" t="s">
        <v>10534</v>
      </c>
      <c r="B1176" s="130" t="s">
        <v>10535</v>
      </c>
      <c r="C1176" s="130" t="s">
        <v>10536</v>
      </c>
      <c r="D1176" s="130" t="s">
        <v>12128</v>
      </c>
      <c r="E1176" s="130" t="s">
        <v>18673</v>
      </c>
      <c r="F1176" s="169">
        <v>6.8556843967704839E-2</v>
      </c>
      <c r="G1176" s="132" t="str">
        <f ca="1">IFERROR(_xll.BQL($A1176, "cur_mkt_cap(currency=EUR)")/1000000, " ")</f>
        <v xml:space="preserve"> </v>
      </c>
      <c r="M1176" s="305">
        <f t="shared" si="49"/>
        <v>4.4356278047105021E-5</v>
      </c>
      <c r="N1176" s="223">
        <f t="shared" si="50"/>
        <v>7.4687129883118123E-4</v>
      </c>
      <c r="O1176" s="172" t="str">
        <f>IFERROR(IF(VLOOKUP($C1176,'MSCI Database'!$C:$R,2, FALSE)="","",VLOOKUP($C1176,'MSCI Database'!$C:$R,2, FALSE)),"")</f>
        <v>Transportation Infrastructure</v>
      </c>
      <c r="P1176" s="186" t="str">
        <f>IFERROR(IF(VLOOKUP($C1176,'MSCI Database'!$C:$R,3, FALSE)="","",VLOOKUP($C1176,'MSCI Database'!$C:$R,3, FALSE)),"")</f>
        <v>A</v>
      </c>
      <c r="Q1176" s="164" t="str">
        <f>IFERROR(IF(VLOOKUP($C1176,'MSCI Database'!$C:$R,4, FALSE)="","",VLOOKUP($C1176,'MSCI Database'!$C:$R,4, FALSE)),"")</f>
        <v>0</v>
      </c>
      <c r="R1176" s="164">
        <f>IFERROR(IF(VLOOKUP($C1176,'MSCI Database'!$C:$R,5, FALSE)="","",VLOOKUP($C1176,'MSCI Database'!$C:$R,5, FALSE)),"")</f>
        <v>6.1</v>
      </c>
      <c r="S1176" s="164">
        <f>IFERROR(IF(VLOOKUP($C1176,'MSCI Database'!$C:$R,6, FALSE)="","",VLOOKUP($C1176,'MSCI Database'!$C:$R,6, FALSE)),"")</f>
        <v>7.7</v>
      </c>
      <c r="T1176" s="211">
        <f>IFERROR(IF(VLOOKUP($C1176,'MSCI Database'!$C:$R,7, FALSE)="","",VLOOKUP($C1176,'MSCI Database'!$C:$R,7, FALSE)),"")</f>
        <v>5.7</v>
      </c>
      <c r="U1176" s="164">
        <f>IFERROR(IF(VLOOKUP($C1176,'MSCI Database'!$C:$R,8, FALSE)="","",VLOOKUP($C1176,'MSCI Database'!$C:$R,8, FALSE)),"")</f>
        <v>6.6</v>
      </c>
      <c r="V1176" s="175">
        <f>IFERROR(IF(VLOOKUP($C1176,'MSCI Database'!$C:$R,9, FALSE)="","",VLOOKUP($C1176,'MSCI Database'!$C:$R,9, FALSE)),"")</f>
        <v>6.5</v>
      </c>
      <c r="W1176" s="165">
        <f t="shared" ca="1" si="48"/>
        <v>0</v>
      </c>
      <c r="X1176" s="166">
        <f>IFERROR(IF(VLOOKUP($C1176,'MSCI Database'!$C:$R,10, FALSE)="","",VLOOKUP($C1176,'MSCI Database'!$C:$R,10, FALSE)),"")</f>
        <v>390148</v>
      </c>
      <c r="Y1176" s="133" t="str">
        <f>IFERROR(IF(VLOOKUP($C1176,'MSCI Database'!$C:$R,11, FALSE)="","",VLOOKUP($C1176,'MSCI Database'!$C:$R,11, FALSE)),"")</f>
        <v>2019</v>
      </c>
      <c r="Z1176" s="133" t="str">
        <f>IFERROR(IF(VLOOKUP($C1176,'MSCI Database'!$C:$R,12, FALSE)="","",VLOOKUP($C1176,'MSCI Database'!$C:$R,12, FALSE)),"")</f>
        <v>E.Segmt-Moderate</v>
      </c>
      <c r="AA1176" s="202" t="str">
        <f>IFERROR(IF(VLOOKUP($C1176,'MSCI Database'!$C:$R,13, FALSE)="","",VLOOKUP($C1176,'MSCI Database'!$C:$R,13, FALSE)),"")</f>
        <v/>
      </c>
    </row>
    <row r="1177" spans="1:27" s="130" customFormat="1" ht="15" hidden="1" customHeight="1" outlineLevel="1">
      <c r="A1177" s="130" t="s">
        <v>8859</v>
      </c>
      <c r="B1177" s="130" t="s">
        <v>8860</v>
      </c>
      <c r="C1177" s="130" t="s">
        <v>8861</v>
      </c>
      <c r="D1177" s="130" t="s">
        <v>12135</v>
      </c>
      <c r="E1177" s="130" t="s">
        <v>18690</v>
      </c>
      <c r="F1177" s="169">
        <v>6.8474870472960275E-2</v>
      </c>
      <c r="G1177" s="132" t="str">
        <f ca="1">IFERROR(_xll.BQL($A1177, "cur_mkt_cap(currency=EUR)")/1000000, " ")</f>
        <v xml:space="preserve"> </v>
      </c>
      <c r="M1177" s="305">
        <f t="shared" si="49"/>
        <v>4.4303241196005293E-5</v>
      </c>
      <c r="N1177" s="223">
        <f t="shared" si="50"/>
        <v>7.459782639867178E-4</v>
      </c>
      <c r="O1177" s="172" t="str">
        <f>IFERROR(IF(VLOOKUP($C1177,'MSCI Database'!$C:$R,2, FALSE)="","",VLOOKUP($C1177,'MSCI Database'!$C:$R,2, FALSE)),"")</f>
        <v>Media &amp; Entertainment</v>
      </c>
      <c r="P1177" s="186" t="str">
        <f>IFERROR(IF(VLOOKUP($C1177,'MSCI Database'!$C:$R,3, FALSE)="","",VLOOKUP($C1177,'MSCI Database'!$C:$R,3, FALSE)),"")</f>
        <v>A</v>
      </c>
      <c r="Q1177" s="164" t="str">
        <f>IFERROR(IF(VLOOKUP($C1177,'MSCI Database'!$C:$R,4, FALSE)="","",VLOOKUP($C1177,'MSCI Database'!$C:$R,4, FALSE)),"")</f>
        <v>-1</v>
      </c>
      <c r="R1177" s="164">
        <f>IFERROR(IF(VLOOKUP($C1177,'MSCI Database'!$C:$R,5, FALSE)="","",VLOOKUP($C1177,'MSCI Database'!$C:$R,5, FALSE)),"")</f>
        <v>6.5</v>
      </c>
      <c r="S1177" s="164">
        <f>IFERROR(IF(VLOOKUP($C1177,'MSCI Database'!$C:$R,6, FALSE)="","",VLOOKUP($C1177,'MSCI Database'!$C:$R,6, FALSE)),"")</f>
        <v>6.7</v>
      </c>
      <c r="T1177" s="211">
        <f>IFERROR(IF(VLOOKUP($C1177,'MSCI Database'!$C:$R,7, FALSE)="","",VLOOKUP($C1177,'MSCI Database'!$C:$R,7, FALSE)),"")</f>
        <v>6.2</v>
      </c>
      <c r="U1177" s="164">
        <f>IFERROR(IF(VLOOKUP($C1177,'MSCI Database'!$C:$R,8, FALSE)="","",VLOOKUP($C1177,'MSCI Database'!$C:$R,8, FALSE)),"")</f>
        <v>4.4000000000000004</v>
      </c>
      <c r="V1177" s="175">
        <f>IFERROR(IF(VLOOKUP($C1177,'MSCI Database'!$C:$R,9, FALSE)="","",VLOOKUP($C1177,'MSCI Database'!$C:$R,9, FALSE)),"")</f>
        <v>5.4</v>
      </c>
      <c r="W1177" s="165">
        <f t="shared" ca="1" si="48"/>
        <v>0</v>
      </c>
      <c r="X1177" s="166">
        <f>IFERROR(IF(VLOOKUP($C1177,'MSCI Database'!$C:$R,10, FALSE)="","",VLOOKUP($C1177,'MSCI Database'!$C:$R,10, FALSE)),"")</f>
        <v>13539</v>
      </c>
      <c r="Y1177" s="133" t="str">
        <f>IFERROR(IF(VLOOKUP($C1177,'MSCI Database'!$C:$R,11, FALSE)="","",VLOOKUP($C1177,'MSCI Database'!$C:$R,11, FALSE)),"")</f>
        <v>2019</v>
      </c>
      <c r="Z1177" s="133" t="str">
        <f>IFERROR(IF(VLOOKUP($C1177,'MSCI Database'!$C:$R,12, FALSE)="","",VLOOKUP($C1177,'MSCI Database'!$C:$R,12, FALSE)),"")</f>
        <v>E.Segmt-Moderately High</v>
      </c>
      <c r="AA1177" s="202" t="str">
        <f>IFERROR(IF(VLOOKUP($C1177,'MSCI Database'!$C:$R,13, FALSE)="","",VLOOKUP($C1177,'MSCI Database'!$C:$R,13, FALSE)),"")</f>
        <v/>
      </c>
    </row>
    <row r="1178" spans="1:27" s="130" customFormat="1" ht="15" hidden="1" customHeight="1" outlineLevel="1">
      <c r="A1178" s="130" t="s">
        <v>11323</v>
      </c>
      <c r="B1178" s="130" t="s">
        <v>11324</v>
      </c>
      <c r="C1178" s="130" t="s">
        <v>11325</v>
      </c>
      <c r="D1178" s="130" t="s">
        <v>12128</v>
      </c>
      <c r="E1178" s="130" t="s">
        <v>18707</v>
      </c>
      <c r="F1178" s="169">
        <v>6.8341250501720477E-2</v>
      </c>
      <c r="G1178" s="132" t="str">
        <f ca="1">IFERROR(_xll.BQL($A1178, "cur_mkt_cap(currency=EUR)")/1000000, " ")</f>
        <v xml:space="preserve"> </v>
      </c>
      <c r="M1178" s="305">
        <f t="shared" si="49"/>
        <v>4.4216789074613143E-5</v>
      </c>
      <c r="N1178" s="223">
        <f t="shared" si="50"/>
        <v>7.445225826033002E-4</v>
      </c>
      <c r="O1178" s="172" t="str">
        <f>IFERROR(IF(VLOOKUP($C1178,'MSCI Database'!$C:$R,2, FALSE)="","",VLOOKUP($C1178,'MSCI Database'!$C:$R,2, FALSE)),"")</f>
        <v>Oil &amp; Gas Exploration &amp; Production</v>
      </c>
      <c r="P1178" s="186" t="str">
        <f>IFERROR(IF(VLOOKUP($C1178,'MSCI Database'!$C:$R,3, FALSE)="","",VLOOKUP($C1178,'MSCI Database'!$C:$R,3, FALSE)),"")</f>
        <v>BBB</v>
      </c>
      <c r="Q1178" s="164" t="str">
        <f>IFERROR(IF(VLOOKUP($C1178,'MSCI Database'!$C:$R,4, FALSE)="","",VLOOKUP($C1178,'MSCI Database'!$C:$R,4, FALSE)),"")</f>
        <v>0</v>
      </c>
      <c r="R1178" s="164">
        <f>IFERROR(IF(VLOOKUP($C1178,'MSCI Database'!$C:$R,5, FALSE)="","",VLOOKUP($C1178,'MSCI Database'!$C:$R,5, FALSE)),"")</f>
        <v>4.4000000000000004</v>
      </c>
      <c r="S1178" s="164">
        <f>IFERROR(IF(VLOOKUP($C1178,'MSCI Database'!$C:$R,6, FALSE)="","",VLOOKUP($C1178,'MSCI Database'!$C:$R,6, FALSE)),"")</f>
        <v>2.9</v>
      </c>
      <c r="T1178" s="211">
        <f>IFERROR(IF(VLOOKUP($C1178,'MSCI Database'!$C:$R,7, FALSE)="","",VLOOKUP($C1178,'MSCI Database'!$C:$R,7, FALSE)),"")</f>
        <v>6.1</v>
      </c>
      <c r="U1178" s="164">
        <f>IFERROR(IF(VLOOKUP($C1178,'MSCI Database'!$C:$R,8, FALSE)="","",VLOOKUP($C1178,'MSCI Database'!$C:$R,8, FALSE)),"")</f>
        <v>6.6</v>
      </c>
      <c r="V1178" s="175">
        <f>IFERROR(IF(VLOOKUP($C1178,'MSCI Database'!$C:$R,9, FALSE)="","",VLOOKUP($C1178,'MSCI Database'!$C:$R,9, FALSE)),"")</f>
        <v>4.9000000000000004</v>
      </c>
      <c r="W1178" s="165">
        <f t="shared" ca="1" si="48"/>
        <v>0</v>
      </c>
      <c r="X1178" s="166">
        <f>IFERROR(IF(VLOOKUP($C1178,'MSCI Database'!$C:$R,10, FALSE)="","",VLOOKUP($C1178,'MSCI Database'!$C:$R,10, FALSE)),"")</f>
        <v>686892</v>
      </c>
      <c r="Y1178" s="133" t="str">
        <f>IFERROR(IF(VLOOKUP($C1178,'MSCI Database'!$C:$R,11, FALSE)="","",VLOOKUP($C1178,'MSCI Database'!$C:$R,11, FALSE)),"")</f>
        <v>2019</v>
      </c>
      <c r="Z1178" s="133" t="str">
        <f>IFERROR(IF(VLOOKUP($C1178,'MSCI Database'!$C:$R,12, FALSE)="","",VLOOKUP($C1178,'MSCI Database'!$C:$R,12, FALSE)),"")</f>
        <v>E.Segmt-Low</v>
      </c>
      <c r="AA1178" s="202" t="str">
        <f>IFERROR(IF(VLOOKUP($C1178,'MSCI Database'!$C:$R,13, FALSE)="","",VLOOKUP($C1178,'MSCI Database'!$C:$R,13, FALSE)),"")</f>
        <v/>
      </c>
    </row>
    <row r="1179" spans="1:27" s="130" customFormat="1" ht="15" hidden="1" customHeight="1" outlineLevel="1">
      <c r="A1179" s="130" t="s">
        <v>10889</v>
      </c>
      <c r="B1179" s="130" t="s">
        <v>10890</v>
      </c>
      <c r="C1179" s="130" t="s">
        <v>10891</v>
      </c>
      <c r="D1179" s="130" t="s">
        <v>12128</v>
      </c>
      <c r="E1179" s="130" t="s">
        <v>18688</v>
      </c>
      <c r="F1179" s="169">
        <v>6.8127688911670939E-2</v>
      </c>
      <c r="G1179" s="132" t="str">
        <f ca="1">IFERROR(_xll.BQL($A1179, "cur_mkt_cap(currency=EUR)")/1000000, " ")</f>
        <v xml:space="preserve"> </v>
      </c>
      <c r="M1179" s="305">
        <f t="shared" si="49"/>
        <v>4.4078614725851088E-5</v>
      </c>
      <c r="N1179" s="223">
        <f t="shared" si="50"/>
        <v>7.4219600201834955E-4</v>
      </c>
      <c r="O1179" s="172" t="str">
        <f>IFERROR(IF(VLOOKUP($C1179,'MSCI Database'!$C:$R,2, FALSE)="","",VLOOKUP($C1179,'MSCI Database'!$C:$R,2, FALSE)),"")</f>
        <v>Banks</v>
      </c>
      <c r="P1179" s="186" t="str">
        <f>IFERROR(IF(VLOOKUP($C1179,'MSCI Database'!$C:$R,3, FALSE)="","",VLOOKUP($C1179,'MSCI Database'!$C:$R,3, FALSE)),"")</f>
        <v>BB</v>
      </c>
      <c r="Q1179" s="164" t="str">
        <f>IFERROR(IF(VLOOKUP($C1179,'MSCI Database'!$C:$R,4, FALSE)="","",VLOOKUP($C1179,'MSCI Database'!$C:$R,4, FALSE)),"")</f>
        <v>0</v>
      </c>
      <c r="R1179" s="164">
        <f>IFERROR(IF(VLOOKUP($C1179,'MSCI Database'!$C:$R,5, FALSE)="","",VLOOKUP($C1179,'MSCI Database'!$C:$R,5, FALSE)),"")</f>
        <v>2.9</v>
      </c>
      <c r="S1179" s="164">
        <f>IFERROR(IF(VLOOKUP($C1179,'MSCI Database'!$C:$R,6, FALSE)="","",VLOOKUP($C1179,'MSCI Database'!$C:$R,6, FALSE)),"")</f>
        <v>0</v>
      </c>
      <c r="T1179" s="211">
        <f>IFERROR(IF(VLOOKUP($C1179,'MSCI Database'!$C:$R,7, FALSE)="","",VLOOKUP($C1179,'MSCI Database'!$C:$R,7, FALSE)),"")</f>
        <v>3.4</v>
      </c>
      <c r="U1179" s="164">
        <f>IFERROR(IF(VLOOKUP($C1179,'MSCI Database'!$C:$R,8, FALSE)="","",VLOOKUP($C1179,'MSCI Database'!$C:$R,8, FALSE)),"")</f>
        <v>5.3</v>
      </c>
      <c r="V1179" s="175">
        <f>IFERROR(IF(VLOOKUP($C1179,'MSCI Database'!$C:$R,9, FALSE)="","",VLOOKUP($C1179,'MSCI Database'!$C:$R,9, FALSE)),"")</f>
        <v>3.6</v>
      </c>
      <c r="W1179" s="165">
        <f t="shared" ca="1" si="48"/>
        <v>0</v>
      </c>
      <c r="X1179" s="166">
        <f>IFERROR(IF(VLOOKUP($C1179,'MSCI Database'!$C:$R,10, FALSE)="","",VLOOKUP($C1179,'MSCI Database'!$C:$R,10, FALSE)),"")</f>
        <v>8153</v>
      </c>
      <c r="Y1179" s="133" t="str">
        <f>IFERROR(IF(VLOOKUP($C1179,'MSCI Database'!$C:$R,11, FALSE)="","",VLOOKUP($C1179,'MSCI Database'!$C:$R,11, FALSE)),"")</f>
        <v>2019</v>
      </c>
      <c r="Z1179" s="133" t="str">
        <f>IFERROR(IF(VLOOKUP($C1179,'MSCI Database'!$C:$R,12, FALSE)="","",VLOOKUP($C1179,'MSCI Database'!$C:$R,12, FALSE)),"")</f>
        <v>E.Segmt-Moderately Low</v>
      </c>
      <c r="AA1179" s="202" t="str">
        <f>IFERROR(IF(VLOOKUP($C1179,'MSCI Database'!$C:$R,13, FALSE)="","",VLOOKUP($C1179,'MSCI Database'!$C:$R,13, FALSE)),"")</f>
        <v/>
      </c>
    </row>
    <row r="1180" spans="1:27" s="130" customFormat="1" ht="15" hidden="1" customHeight="1" outlineLevel="1">
      <c r="A1180" s="130" t="s">
        <v>10657</v>
      </c>
      <c r="B1180" s="130" t="s">
        <v>10658</v>
      </c>
      <c r="C1180" s="130" t="s">
        <v>10659</v>
      </c>
      <c r="D1180" s="130" t="s">
        <v>12128</v>
      </c>
      <c r="E1180" s="130" t="s">
        <v>12133</v>
      </c>
      <c r="F1180" s="169">
        <v>6.8022174864299276E-2</v>
      </c>
      <c r="G1180" s="132" t="str">
        <f ca="1">IFERROR(_xll.BQL($A1180, "cur_mkt_cap(currency=EUR)")/1000000, " ")</f>
        <v xml:space="preserve"> </v>
      </c>
      <c r="M1180" s="305">
        <f t="shared" si="49"/>
        <v>4.4010347137201627E-5</v>
      </c>
      <c r="N1180" s="223">
        <f t="shared" si="50"/>
        <v>7.4104651191576356E-4</v>
      </c>
      <c r="O1180" s="172" t="str">
        <f>IFERROR(IF(VLOOKUP($C1180,'MSCI Database'!$C:$R,2, FALSE)="","",VLOOKUP($C1180,'MSCI Database'!$C:$R,2, FALSE)),"")</f>
        <v>Health Care Providers &amp; Services</v>
      </c>
      <c r="P1180" s="186" t="str">
        <f>IFERROR(IF(VLOOKUP($C1180,'MSCI Database'!$C:$R,3, FALSE)="","",VLOOKUP($C1180,'MSCI Database'!$C:$R,3, FALSE)),"")</f>
        <v>AA</v>
      </c>
      <c r="Q1180" s="164" t="str">
        <f>IFERROR(IF(VLOOKUP($C1180,'MSCI Database'!$C:$R,4, FALSE)="","",VLOOKUP($C1180,'MSCI Database'!$C:$R,4, FALSE)),"")</f>
        <v>1</v>
      </c>
      <c r="R1180" s="164">
        <f>IFERROR(IF(VLOOKUP($C1180,'MSCI Database'!$C:$R,5, FALSE)="","",VLOOKUP($C1180,'MSCI Database'!$C:$R,5, FALSE)),"")</f>
        <v>7.9</v>
      </c>
      <c r="S1180" s="164">
        <f>IFERROR(IF(VLOOKUP($C1180,'MSCI Database'!$C:$R,6, FALSE)="","",VLOOKUP($C1180,'MSCI Database'!$C:$R,6, FALSE)),"")</f>
        <v>5.7</v>
      </c>
      <c r="T1180" s="211">
        <f>IFERROR(IF(VLOOKUP($C1180,'MSCI Database'!$C:$R,7, FALSE)="","",VLOOKUP($C1180,'MSCI Database'!$C:$R,7, FALSE)),"")</f>
        <v>7</v>
      </c>
      <c r="U1180" s="164">
        <f>IFERROR(IF(VLOOKUP($C1180,'MSCI Database'!$C:$R,8, FALSE)="","",VLOOKUP($C1180,'MSCI Database'!$C:$R,8, FALSE)),"")</f>
        <v>4.5999999999999996</v>
      </c>
      <c r="V1180" s="175">
        <f>IFERROR(IF(VLOOKUP($C1180,'MSCI Database'!$C:$R,9, FALSE)="","",VLOOKUP($C1180,'MSCI Database'!$C:$R,9, FALSE)),"")</f>
        <v>6.1</v>
      </c>
      <c r="W1180" s="165">
        <f t="shared" ca="1" si="48"/>
        <v>0</v>
      </c>
      <c r="X1180" s="166">
        <f>IFERROR(IF(VLOOKUP($C1180,'MSCI Database'!$C:$R,10, FALSE)="","",VLOOKUP($C1180,'MSCI Database'!$C:$R,10, FALSE)),"")</f>
        <v>39115</v>
      </c>
      <c r="Y1180" s="133" t="str">
        <f>IFERROR(IF(VLOOKUP($C1180,'MSCI Database'!$C:$R,11, FALSE)="","",VLOOKUP($C1180,'MSCI Database'!$C:$R,11, FALSE)),"")</f>
        <v>2019</v>
      </c>
      <c r="Z1180" s="133" t="str">
        <f>IFERROR(IF(VLOOKUP($C1180,'MSCI Database'!$C:$R,12, FALSE)="","",VLOOKUP($C1180,'MSCI Database'!$C:$R,12, FALSE)),"")</f>
        <v>E.Segmt-Moderately Low</v>
      </c>
      <c r="AA1180" s="202" t="str">
        <f>IFERROR(IF(VLOOKUP($C1180,'MSCI Database'!$C:$R,13, FALSE)="","",VLOOKUP($C1180,'MSCI Database'!$C:$R,13, FALSE)),"")</f>
        <v/>
      </c>
    </row>
    <row r="1181" spans="1:27" s="130" customFormat="1" ht="15" hidden="1" customHeight="1" outlineLevel="1">
      <c r="A1181" s="130" t="s">
        <v>10354</v>
      </c>
      <c r="B1181" s="130" t="s">
        <v>10355</v>
      </c>
      <c r="C1181" s="130" t="s">
        <v>10356</v>
      </c>
      <c r="D1181" s="130" t="s">
        <v>12128</v>
      </c>
      <c r="E1181" s="130" t="s">
        <v>18673</v>
      </c>
      <c r="F1181" s="169">
        <v>6.7922485951248182E-2</v>
      </c>
      <c r="G1181" s="132" t="str">
        <f ca="1">IFERROR(_xll.BQL($A1181, "cur_mkt_cap(currency=EUR)")/1000000, " ")</f>
        <v xml:space="preserve"> </v>
      </c>
      <c r="M1181" s="305">
        <f t="shared" si="49"/>
        <v>4.394584841045757E-5</v>
      </c>
      <c r="N1181" s="223">
        <f t="shared" si="50"/>
        <v>7.3996048193450284E-4</v>
      </c>
      <c r="O1181" s="172" t="str">
        <f>IFERROR(IF(VLOOKUP($C1181,'MSCI Database'!$C:$R,2, FALSE)="","",VLOOKUP($C1181,'MSCI Database'!$C:$R,2, FALSE)),"")</f>
        <v>Commercial Services &amp; Supplies</v>
      </c>
      <c r="P1181" s="186" t="str">
        <f>IFERROR(IF(VLOOKUP($C1181,'MSCI Database'!$C:$R,3, FALSE)="","",VLOOKUP($C1181,'MSCI Database'!$C:$R,3, FALSE)),"")</f>
        <v>AA</v>
      </c>
      <c r="Q1181" s="164" t="str">
        <f>IFERROR(IF(VLOOKUP($C1181,'MSCI Database'!$C:$R,4, FALSE)="","",VLOOKUP($C1181,'MSCI Database'!$C:$R,4, FALSE)),"")</f>
        <v>0</v>
      </c>
      <c r="R1181" s="164">
        <f>IFERROR(IF(VLOOKUP($C1181,'MSCI Database'!$C:$R,5, FALSE)="","",VLOOKUP($C1181,'MSCI Database'!$C:$R,5, FALSE)),"")</f>
        <v>8.3000000000000007</v>
      </c>
      <c r="S1181" s="164">
        <f>IFERROR(IF(VLOOKUP($C1181,'MSCI Database'!$C:$R,6, FALSE)="","",VLOOKUP($C1181,'MSCI Database'!$C:$R,6, FALSE)),"")</f>
        <v>6.7</v>
      </c>
      <c r="T1181" s="211">
        <f>IFERROR(IF(VLOOKUP($C1181,'MSCI Database'!$C:$R,7, FALSE)="","",VLOOKUP($C1181,'MSCI Database'!$C:$R,7, FALSE)),"")</f>
        <v>6.3</v>
      </c>
      <c r="U1181" s="164">
        <f>IFERROR(IF(VLOOKUP($C1181,'MSCI Database'!$C:$R,8, FALSE)="","",VLOOKUP($C1181,'MSCI Database'!$C:$R,8, FALSE)),"")</f>
        <v>6.8</v>
      </c>
      <c r="V1181" s="175">
        <f>IFERROR(IF(VLOOKUP($C1181,'MSCI Database'!$C:$R,9, FALSE)="","",VLOOKUP($C1181,'MSCI Database'!$C:$R,9, FALSE)),"")</f>
        <v>6.7</v>
      </c>
      <c r="W1181" s="165">
        <f t="shared" ca="1" si="48"/>
        <v>0</v>
      </c>
      <c r="X1181" s="166">
        <f>IFERROR(IF(VLOOKUP($C1181,'MSCI Database'!$C:$R,10, FALSE)="","",VLOOKUP($C1181,'MSCI Database'!$C:$R,10, FALSE)),"")</f>
        <v>46060</v>
      </c>
      <c r="Y1181" s="133" t="str">
        <f>IFERROR(IF(VLOOKUP($C1181,'MSCI Database'!$C:$R,11, FALSE)="","",VLOOKUP($C1181,'MSCI Database'!$C:$R,11, FALSE)),"")</f>
        <v>2019</v>
      </c>
      <c r="Z1181" s="133" t="str">
        <f>IFERROR(IF(VLOOKUP($C1181,'MSCI Database'!$C:$R,12, FALSE)="","",VLOOKUP($C1181,'MSCI Database'!$C:$R,12, FALSE)),"")</f>
        <v>E.Segmt-Moderate</v>
      </c>
      <c r="AA1181" s="202" t="str">
        <f>IFERROR(IF(VLOOKUP($C1181,'MSCI Database'!$C:$R,13, FALSE)="","",VLOOKUP($C1181,'MSCI Database'!$C:$R,13, FALSE)),"")</f>
        <v/>
      </c>
    </row>
    <row r="1182" spans="1:27" s="130" customFormat="1" ht="15" hidden="1" customHeight="1" outlineLevel="1">
      <c r="A1182" s="130" t="s">
        <v>10373</v>
      </c>
      <c r="B1182" s="130" t="s">
        <v>10374</v>
      </c>
      <c r="C1182" s="130" t="s">
        <v>10375</v>
      </c>
      <c r="D1182" s="130" t="s">
        <v>12128</v>
      </c>
      <c r="E1182" s="130" t="s">
        <v>18688</v>
      </c>
      <c r="F1182" s="169">
        <v>6.7899618457524485E-2</v>
      </c>
      <c r="G1182" s="132" t="str">
        <f ca="1">IFERROR(_xll.BQL($A1182, "cur_mkt_cap(currency=EUR)")/1000000, " ")</f>
        <v xml:space="preserve"> </v>
      </c>
      <c r="M1182" s="305">
        <f t="shared" si="49"/>
        <v>4.3931053142018336E-5</v>
      </c>
      <c r="N1182" s="223">
        <f t="shared" si="50"/>
        <v>7.39711359108101E-4</v>
      </c>
      <c r="O1182" s="172" t="str">
        <f>IFERROR(IF(VLOOKUP($C1182,'MSCI Database'!$C:$R,2, FALSE)="","",VLOOKUP($C1182,'MSCI Database'!$C:$R,2, FALSE)),"")</f>
        <v>Property &amp; Casualty Insurance</v>
      </c>
      <c r="P1182" s="186" t="str">
        <f>IFERROR(IF(VLOOKUP($C1182,'MSCI Database'!$C:$R,3, FALSE)="","",VLOOKUP($C1182,'MSCI Database'!$C:$R,3, FALSE)),"")</f>
        <v>B</v>
      </c>
      <c r="Q1182" s="164" t="str">
        <f>IFERROR(IF(VLOOKUP($C1182,'MSCI Database'!$C:$R,4, FALSE)="","",VLOOKUP($C1182,'MSCI Database'!$C:$R,4, FALSE)),"")</f>
        <v>0</v>
      </c>
      <c r="R1182" s="164">
        <f>IFERROR(IF(VLOOKUP($C1182,'MSCI Database'!$C:$R,5, FALSE)="","",VLOOKUP($C1182,'MSCI Database'!$C:$R,5, FALSE)),"")</f>
        <v>2.4</v>
      </c>
      <c r="S1182" s="164">
        <f>IFERROR(IF(VLOOKUP($C1182,'MSCI Database'!$C:$R,6, FALSE)="","",VLOOKUP($C1182,'MSCI Database'!$C:$R,6, FALSE)),"")</f>
        <v>5</v>
      </c>
      <c r="T1182" s="211">
        <f>IFERROR(IF(VLOOKUP($C1182,'MSCI Database'!$C:$R,7, FALSE)="","",VLOOKUP($C1182,'MSCI Database'!$C:$R,7, FALSE)),"")</f>
        <v>1.5</v>
      </c>
      <c r="U1182" s="164">
        <f>IFERROR(IF(VLOOKUP($C1182,'MSCI Database'!$C:$R,8, FALSE)="","",VLOOKUP($C1182,'MSCI Database'!$C:$R,8, FALSE)),"")</f>
        <v>6.3</v>
      </c>
      <c r="V1182" s="175">
        <f>IFERROR(IF(VLOOKUP($C1182,'MSCI Database'!$C:$R,9, FALSE)="","",VLOOKUP($C1182,'MSCI Database'!$C:$R,9, FALSE)),"")</f>
        <v>3.8</v>
      </c>
      <c r="W1182" s="165">
        <f t="shared" ca="1" si="48"/>
        <v>0</v>
      </c>
      <c r="X1182" s="166">
        <f>IFERROR(IF(VLOOKUP($C1182,'MSCI Database'!$C:$R,10, FALSE)="","",VLOOKUP($C1182,'MSCI Database'!$C:$R,10, FALSE)),"")</f>
        <v>8445</v>
      </c>
      <c r="Y1182" s="133" t="str">
        <f>IFERROR(IF(VLOOKUP($C1182,'MSCI Database'!$C:$R,11, FALSE)="","",VLOOKUP($C1182,'MSCI Database'!$C:$R,11, FALSE)),"")</f>
        <v>2019</v>
      </c>
      <c r="Z1182" s="133" t="str">
        <f>IFERROR(IF(VLOOKUP($C1182,'MSCI Database'!$C:$R,12, FALSE)="","",VLOOKUP($C1182,'MSCI Database'!$C:$R,12, FALSE)),"")</f>
        <v>E.Segmt-Moderate</v>
      </c>
      <c r="AA1182" s="202" t="str">
        <f>IFERROR(IF(VLOOKUP($C1182,'MSCI Database'!$C:$R,13, FALSE)="","",VLOOKUP($C1182,'MSCI Database'!$C:$R,13, FALSE)),"")</f>
        <v>Weak human capital initiatives and data protection policies</v>
      </c>
    </row>
    <row r="1183" spans="1:27" s="130" customFormat="1" ht="15" hidden="1" customHeight="1" outlineLevel="1">
      <c r="A1183" s="130" t="s">
        <v>9927</v>
      </c>
      <c r="B1183" s="130" t="s">
        <v>9928</v>
      </c>
      <c r="C1183" s="130" t="s">
        <v>9929</v>
      </c>
      <c r="D1183" s="130" t="s">
        <v>12128</v>
      </c>
      <c r="E1183" s="130" t="s">
        <v>18688</v>
      </c>
      <c r="F1183" s="169">
        <v>6.7831535374639179E-2</v>
      </c>
      <c r="G1183" s="132" t="str">
        <f ca="1">IFERROR(_xll.BQL($A1183, "cur_mkt_cap(currency=EUR)")/1000000, " ")</f>
        <v xml:space="preserve"> </v>
      </c>
      <c r="M1183" s="305">
        <f t="shared" si="49"/>
        <v>4.3887003387391545E-5</v>
      </c>
      <c r="N1183" s="223">
        <f t="shared" si="50"/>
        <v>7.3896964905261864E-4</v>
      </c>
      <c r="O1183" s="172" t="str">
        <f>IFERROR(IF(VLOOKUP($C1183,'MSCI Database'!$C:$R,2, FALSE)="","",VLOOKUP($C1183,'MSCI Database'!$C:$R,2, FALSE)),"")</f>
        <v>Banks</v>
      </c>
      <c r="P1183" s="186" t="str">
        <f>IFERROR(IF(VLOOKUP($C1183,'MSCI Database'!$C:$R,3, FALSE)="","",VLOOKUP($C1183,'MSCI Database'!$C:$R,3, FALSE)),"")</f>
        <v>BB</v>
      </c>
      <c r="Q1183" s="164" t="str">
        <f>IFERROR(IF(VLOOKUP($C1183,'MSCI Database'!$C:$R,4, FALSE)="","",VLOOKUP($C1183,'MSCI Database'!$C:$R,4, FALSE)),"")</f>
        <v>-1</v>
      </c>
      <c r="R1183" s="164">
        <f>IFERROR(IF(VLOOKUP($C1183,'MSCI Database'!$C:$R,5, FALSE)="","",VLOOKUP($C1183,'MSCI Database'!$C:$R,5, FALSE)),"")</f>
        <v>3.2</v>
      </c>
      <c r="S1183" s="164">
        <f>IFERROR(IF(VLOOKUP($C1183,'MSCI Database'!$C:$R,6, FALSE)="","",VLOOKUP($C1183,'MSCI Database'!$C:$R,6, FALSE)),"")</f>
        <v>1.4</v>
      </c>
      <c r="T1183" s="211">
        <f>IFERROR(IF(VLOOKUP($C1183,'MSCI Database'!$C:$R,7, FALSE)="","",VLOOKUP($C1183,'MSCI Database'!$C:$R,7, FALSE)),"")</f>
        <v>2.8</v>
      </c>
      <c r="U1183" s="164">
        <f>IFERROR(IF(VLOOKUP($C1183,'MSCI Database'!$C:$R,8, FALSE)="","",VLOOKUP($C1183,'MSCI Database'!$C:$R,8, FALSE)),"")</f>
        <v>5.5</v>
      </c>
      <c r="V1183" s="175">
        <f>IFERROR(IF(VLOOKUP($C1183,'MSCI Database'!$C:$R,9, FALSE)="","",VLOOKUP($C1183,'MSCI Database'!$C:$R,9, FALSE)),"")</f>
        <v>3.5</v>
      </c>
      <c r="W1183" s="165">
        <f t="shared" ca="1" si="48"/>
        <v>0</v>
      </c>
      <c r="X1183" s="166">
        <f>IFERROR(IF(VLOOKUP($C1183,'MSCI Database'!$C:$R,10, FALSE)="","",VLOOKUP($C1183,'MSCI Database'!$C:$R,10, FALSE)),"")</f>
        <v>2551</v>
      </c>
      <c r="Y1183" s="133" t="str">
        <f>IFERROR(IF(VLOOKUP($C1183,'MSCI Database'!$C:$R,11, FALSE)="","",VLOOKUP($C1183,'MSCI Database'!$C:$R,11, FALSE)),"")</f>
        <v>2019</v>
      </c>
      <c r="Z1183" s="133" t="str">
        <f>IFERROR(IF(VLOOKUP($C1183,'MSCI Database'!$C:$R,12, FALSE)="","",VLOOKUP($C1183,'MSCI Database'!$C:$R,12, FALSE)),"")</f>
        <v>E.Segmt-Moderately Low</v>
      </c>
      <c r="AA1183" s="202" t="str">
        <f>IFERROR(IF(VLOOKUP($C1183,'MSCI Database'!$C:$R,13, FALSE)="","",VLOOKUP($C1183,'MSCI Database'!$C:$R,13, FALSE)),"")</f>
        <v/>
      </c>
    </row>
    <row r="1184" spans="1:27" s="130" customFormat="1" ht="15" hidden="1" customHeight="1" outlineLevel="1">
      <c r="A1184" s="130" t="s">
        <v>11022</v>
      </c>
      <c r="B1184" s="130" t="s">
        <v>11023</v>
      </c>
      <c r="C1184" s="130" t="s">
        <v>11024</v>
      </c>
      <c r="D1184" s="130" t="s">
        <v>12128</v>
      </c>
      <c r="E1184" s="130" t="s">
        <v>18688</v>
      </c>
      <c r="F1184" s="169">
        <v>6.7811136610176279E-2</v>
      </c>
      <c r="G1184" s="132" t="str">
        <f ca="1">IFERROR(_xll.BQL($A1184, "cur_mkt_cap(currency=EUR)")/1000000, " ")</f>
        <v xml:space="preserve"> </v>
      </c>
      <c r="M1184" s="305">
        <f t="shared" si="49"/>
        <v>4.3873805386784043E-5</v>
      </c>
      <c r="N1184" s="223">
        <f t="shared" si="50"/>
        <v>7.3874742103237703E-4</v>
      </c>
      <c r="O1184" s="172" t="str">
        <f>IFERROR(IF(VLOOKUP($C1184,'MSCI Database'!$C:$R,2, FALSE)="","",VLOOKUP($C1184,'MSCI Database'!$C:$R,2, FALSE)),"")</f>
        <v>Banks</v>
      </c>
      <c r="P1184" s="186" t="str">
        <f>IFERROR(IF(VLOOKUP($C1184,'MSCI Database'!$C:$R,3, FALSE)="","",VLOOKUP($C1184,'MSCI Database'!$C:$R,3, FALSE)),"")</f>
        <v>BBB</v>
      </c>
      <c r="Q1184" s="164" t="str">
        <f>IFERROR(IF(VLOOKUP($C1184,'MSCI Database'!$C:$R,4, FALSE)="","",VLOOKUP($C1184,'MSCI Database'!$C:$R,4, FALSE)),"")</f>
        <v>0</v>
      </c>
      <c r="R1184" s="164">
        <f>IFERROR(IF(VLOOKUP($C1184,'MSCI Database'!$C:$R,5, FALSE)="","",VLOOKUP($C1184,'MSCI Database'!$C:$R,5, FALSE)),"")</f>
        <v>4.5999999999999996</v>
      </c>
      <c r="S1184" s="164">
        <f>IFERROR(IF(VLOOKUP($C1184,'MSCI Database'!$C:$R,6, FALSE)="","",VLOOKUP($C1184,'MSCI Database'!$C:$R,6, FALSE)),"")</f>
        <v>0</v>
      </c>
      <c r="T1184" s="211">
        <f>IFERROR(IF(VLOOKUP($C1184,'MSCI Database'!$C:$R,7, FALSE)="","",VLOOKUP($C1184,'MSCI Database'!$C:$R,7, FALSE)),"")</f>
        <v>3.1</v>
      </c>
      <c r="U1184" s="164">
        <f>IFERROR(IF(VLOOKUP($C1184,'MSCI Database'!$C:$R,8, FALSE)="","",VLOOKUP($C1184,'MSCI Database'!$C:$R,8, FALSE)),"")</f>
        <v>5.3</v>
      </c>
      <c r="V1184" s="175">
        <f>IFERROR(IF(VLOOKUP($C1184,'MSCI Database'!$C:$R,9, FALSE)="","",VLOOKUP($C1184,'MSCI Database'!$C:$R,9, FALSE)),"")</f>
        <v>3.4</v>
      </c>
      <c r="W1184" s="165">
        <f t="shared" ca="1" si="48"/>
        <v>0</v>
      </c>
      <c r="X1184" s="166">
        <f>IFERROR(IF(VLOOKUP($C1184,'MSCI Database'!$C:$R,10, FALSE)="","",VLOOKUP($C1184,'MSCI Database'!$C:$R,10, FALSE)),"")</f>
        <v>1704</v>
      </c>
      <c r="Y1184" s="133" t="str">
        <f>IFERROR(IF(VLOOKUP($C1184,'MSCI Database'!$C:$R,11, FALSE)="","",VLOOKUP($C1184,'MSCI Database'!$C:$R,11, FALSE)),"")</f>
        <v>2019</v>
      </c>
      <c r="Z1184" s="133" t="str">
        <f>IFERROR(IF(VLOOKUP($C1184,'MSCI Database'!$C:$R,12, FALSE)="","",VLOOKUP($C1184,'MSCI Database'!$C:$R,12, FALSE)),"")</f>
        <v>E.Segmt-Moderately High</v>
      </c>
      <c r="AA1184" s="202" t="str">
        <f>IFERROR(IF(VLOOKUP($C1184,'MSCI Database'!$C:$R,13, FALSE)="","",VLOOKUP($C1184,'MSCI Database'!$C:$R,13, FALSE)),"")</f>
        <v>Recent M&amp;A events have potential to impact workforce morale and productivity</v>
      </c>
    </row>
    <row r="1185" spans="1:27" s="130" customFormat="1" ht="15" hidden="1" customHeight="1" outlineLevel="1">
      <c r="A1185" s="130" t="s">
        <v>10873</v>
      </c>
      <c r="B1185" s="130" t="s">
        <v>10874</v>
      </c>
      <c r="C1185" s="130" t="s">
        <v>10875</v>
      </c>
      <c r="D1185" s="130" t="s">
        <v>12128</v>
      </c>
      <c r="E1185" s="130" t="s">
        <v>18688</v>
      </c>
      <c r="F1185" s="169">
        <v>6.7682874441792065E-2</v>
      </c>
      <c r="G1185" s="132" t="str">
        <f ca="1">IFERROR(_xll.BQL($A1185, "cur_mkt_cap(currency=EUR)")/1000000, " ")</f>
        <v xml:space="preserve"> </v>
      </c>
      <c r="M1185" s="305">
        <f t="shared" si="49"/>
        <v>4.3790819763839458E-5</v>
      </c>
      <c r="N1185" s="223">
        <f t="shared" si="50"/>
        <v>7.3735010857241094E-4</v>
      </c>
      <c r="O1185" s="172" t="str">
        <f>IFERROR(IF(VLOOKUP($C1185,'MSCI Database'!$C:$R,2, FALSE)="","",VLOOKUP($C1185,'MSCI Database'!$C:$R,2, FALSE)),"")</f>
        <v>Consumer Finance</v>
      </c>
      <c r="P1185" s="186" t="str">
        <f>IFERROR(IF(VLOOKUP($C1185,'MSCI Database'!$C:$R,3, FALSE)="","",VLOOKUP($C1185,'MSCI Database'!$C:$R,3, FALSE)),"")</f>
        <v>A</v>
      </c>
      <c r="Q1185" s="164" t="str">
        <f>IFERROR(IF(VLOOKUP($C1185,'MSCI Database'!$C:$R,4, FALSE)="","",VLOOKUP($C1185,'MSCI Database'!$C:$R,4, FALSE)),"")</f>
        <v>0</v>
      </c>
      <c r="R1185" s="164">
        <f>IFERROR(IF(VLOOKUP($C1185,'MSCI Database'!$C:$R,5, FALSE)="","",VLOOKUP($C1185,'MSCI Database'!$C:$R,5, FALSE)),"")</f>
        <v>6.2</v>
      </c>
      <c r="S1185" s="164">
        <f>IFERROR(IF(VLOOKUP($C1185,'MSCI Database'!$C:$R,6, FALSE)="","",VLOOKUP($C1185,'MSCI Database'!$C:$R,6, FALSE)),"")</f>
        <v>6.7</v>
      </c>
      <c r="T1185" s="211">
        <f>IFERROR(IF(VLOOKUP($C1185,'MSCI Database'!$C:$R,7, FALSE)="","",VLOOKUP($C1185,'MSCI Database'!$C:$R,7, FALSE)),"")</f>
        <v>4.7</v>
      </c>
      <c r="U1185" s="164">
        <f>IFERROR(IF(VLOOKUP($C1185,'MSCI Database'!$C:$R,8, FALSE)="","",VLOOKUP($C1185,'MSCI Database'!$C:$R,8, FALSE)),"")</f>
        <v>5.5</v>
      </c>
      <c r="V1185" s="175">
        <f>IFERROR(IF(VLOOKUP($C1185,'MSCI Database'!$C:$R,9, FALSE)="","",VLOOKUP($C1185,'MSCI Database'!$C:$R,9, FALSE)),"")</f>
        <v>5.0999999999999996</v>
      </c>
      <c r="W1185" s="165">
        <f t="shared" ca="1" si="48"/>
        <v>0</v>
      </c>
      <c r="X1185" s="166">
        <f>IFERROR(IF(VLOOKUP($C1185,'MSCI Database'!$C:$R,10, FALSE)="","",VLOOKUP($C1185,'MSCI Database'!$C:$R,10, FALSE)),"")</f>
        <v>3726</v>
      </c>
      <c r="Y1185" s="133" t="str">
        <f>IFERROR(IF(VLOOKUP($C1185,'MSCI Database'!$C:$R,11, FALSE)="","",VLOOKUP($C1185,'MSCI Database'!$C:$R,11, FALSE)),"")</f>
        <v>2019</v>
      </c>
      <c r="Z1185" s="133" t="str">
        <f>IFERROR(IF(VLOOKUP($C1185,'MSCI Database'!$C:$R,12, FALSE)="","",VLOOKUP($C1185,'MSCI Database'!$C:$R,12, FALSE)),"")</f>
        <v>E.Segmt-Low</v>
      </c>
      <c r="AA1185" s="202" t="str">
        <f>IFERROR(IF(VLOOKUP($C1185,'MSCI Database'!$C:$R,13, FALSE)="","",VLOOKUP($C1185,'MSCI Database'!$C:$R,13, FALSE)),"")</f>
        <v/>
      </c>
    </row>
    <row r="1186" spans="1:27" s="130" customFormat="1" ht="15" hidden="1" customHeight="1" outlineLevel="1">
      <c r="A1186" s="130" t="s">
        <v>9661</v>
      </c>
      <c r="B1186" s="130" t="s">
        <v>9662</v>
      </c>
      <c r="C1186" s="130" t="s">
        <v>9663</v>
      </c>
      <c r="D1186" s="130" t="s">
        <v>12128</v>
      </c>
      <c r="E1186" s="130" t="s">
        <v>18673</v>
      </c>
      <c r="F1186" s="169">
        <v>6.7651682606347935E-2</v>
      </c>
      <c r="G1186" s="132" t="str">
        <f ca="1">IFERROR(_xll.BQL($A1186, "cur_mkt_cap(currency=EUR)")/1000000, " ")</f>
        <v xml:space="preserve"> </v>
      </c>
      <c r="M1186" s="305">
        <f t="shared" si="49"/>
        <v>4.3770638646307113E-5</v>
      </c>
      <c r="N1186" s="223">
        <f t="shared" si="50"/>
        <v>7.3701029878387901E-4</v>
      </c>
      <c r="O1186" s="172" t="str">
        <f>IFERROR(IF(VLOOKUP($C1186,'MSCI Database'!$C:$R,2, FALSE)="","",VLOOKUP($C1186,'MSCI Database'!$C:$R,2, FALSE)),"")</f>
        <v>Commercial Services &amp; Supplies</v>
      </c>
      <c r="P1186" s="186" t="str">
        <f>IFERROR(IF(VLOOKUP($C1186,'MSCI Database'!$C:$R,3, FALSE)="","",VLOOKUP($C1186,'MSCI Database'!$C:$R,3, FALSE)),"")</f>
        <v>A</v>
      </c>
      <c r="Q1186" s="164" t="str">
        <f>IFERROR(IF(VLOOKUP($C1186,'MSCI Database'!$C:$R,4, FALSE)="","",VLOOKUP($C1186,'MSCI Database'!$C:$R,4, FALSE)),"")</f>
        <v>0</v>
      </c>
      <c r="R1186" s="164">
        <f>IFERROR(IF(VLOOKUP($C1186,'MSCI Database'!$C:$R,5, FALSE)="","",VLOOKUP($C1186,'MSCI Database'!$C:$R,5, FALSE)),"")</f>
        <v>6.1</v>
      </c>
      <c r="S1186" s="164">
        <f>IFERROR(IF(VLOOKUP($C1186,'MSCI Database'!$C:$R,6, FALSE)="","",VLOOKUP($C1186,'MSCI Database'!$C:$R,6, FALSE)),"")</f>
        <v>6.5</v>
      </c>
      <c r="T1186" s="211">
        <f>IFERROR(IF(VLOOKUP($C1186,'MSCI Database'!$C:$R,7, FALSE)="","",VLOOKUP($C1186,'MSCI Database'!$C:$R,7, FALSE)),"")</f>
        <v>7.6</v>
      </c>
      <c r="U1186" s="164">
        <f>IFERROR(IF(VLOOKUP($C1186,'MSCI Database'!$C:$R,8, FALSE)="","",VLOOKUP($C1186,'MSCI Database'!$C:$R,8, FALSE)),"")</f>
        <v>4.5</v>
      </c>
      <c r="V1186" s="175">
        <f>IFERROR(IF(VLOOKUP($C1186,'MSCI Database'!$C:$R,9, FALSE)="","",VLOOKUP($C1186,'MSCI Database'!$C:$R,9, FALSE)),"")</f>
        <v>6.1</v>
      </c>
      <c r="W1186" s="165">
        <f t="shared" ca="1" si="48"/>
        <v>0</v>
      </c>
      <c r="X1186" s="166">
        <f>IFERROR(IF(VLOOKUP($C1186,'MSCI Database'!$C:$R,10, FALSE)="","",VLOOKUP($C1186,'MSCI Database'!$C:$R,10, FALSE)),"")</f>
        <v>4409252</v>
      </c>
      <c r="Y1186" s="133" t="str">
        <f>IFERROR(IF(VLOOKUP($C1186,'MSCI Database'!$C:$R,11, FALSE)="","",VLOOKUP($C1186,'MSCI Database'!$C:$R,11, FALSE)),"")</f>
        <v>2019</v>
      </c>
      <c r="Z1186" s="133" t="str">
        <f>IFERROR(IF(VLOOKUP($C1186,'MSCI Database'!$C:$R,12, FALSE)="","",VLOOKUP($C1186,'MSCI Database'!$C:$R,12, FALSE)),"")</f>
        <v>Reported</v>
      </c>
      <c r="AA1186" s="202" t="str">
        <f>IFERROR(IF(VLOOKUP($C1186,'MSCI Database'!$C:$R,13, FALSE)="","",VLOOKUP($C1186,'MSCI Database'!$C:$R,13, FALSE)),"")</f>
        <v/>
      </c>
    </row>
    <row r="1187" spans="1:27" s="130" customFormat="1" ht="15" hidden="1" customHeight="1" outlineLevel="1">
      <c r="A1187" s="130" t="s">
        <v>10357</v>
      </c>
      <c r="B1187" s="130" t="s">
        <v>10358</v>
      </c>
      <c r="C1187" s="130" t="s">
        <v>10359</v>
      </c>
      <c r="D1187" s="130" t="s">
        <v>12128</v>
      </c>
      <c r="E1187" s="130" t="s">
        <v>18673</v>
      </c>
      <c r="F1187" s="169">
        <v>6.7552176562131E-2</v>
      </c>
      <c r="G1187" s="132" t="str">
        <f ca="1">IFERROR(_xll.BQL($A1187, "cur_mkt_cap(currency=EUR)")/1000000, " ")</f>
        <v xml:space="preserve"> </v>
      </c>
      <c r="M1187" s="305">
        <f t="shared" si="49"/>
        <v>4.3706258235698753E-5</v>
      </c>
      <c r="N1187" s="223">
        <f t="shared" si="50"/>
        <v>7.3592626101048224E-4</v>
      </c>
      <c r="O1187" s="172" t="str">
        <f>IFERROR(IF(VLOOKUP($C1187,'MSCI Database'!$C:$R,2, FALSE)="","",VLOOKUP($C1187,'MSCI Database'!$C:$R,2, FALSE)),"")</f>
        <v>Professional Services</v>
      </c>
      <c r="P1187" s="186" t="str">
        <f>IFERROR(IF(VLOOKUP($C1187,'MSCI Database'!$C:$R,3, FALSE)="","",VLOOKUP($C1187,'MSCI Database'!$C:$R,3, FALSE)),"")</f>
        <v>BB</v>
      </c>
      <c r="Q1187" s="164" t="str">
        <f>IFERROR(IF(VLOOKUP($C1187,'MSCI Database'!$C:$R,4, FALSE)="","",VLOOKUP($C1187,'MSCI Database'!$C:$R,4, FALSE)),"")</f>
        <v>0</v>
      </c>
      <c r="R1187" s="164">
        <f>IFERROR(IF(VLOOKUP($C1187,'MSCI Database'!$C:$R,5, FALSE)="","",VLOOKUP($C1187,'MSCI Database'!$C:$R,5, FALSE)),"")</f>
        <v>3.1</v>
      </c>
      <c r="S1187" s="164">
        <f>IFERROR(IF(VLOOKUP($C1187,'MSCI Database'!$C:$R,6, FALSE)="","",VLOOKUP($C1187,'MSCI Database'!$C:$R,6, FALSE)),"")</f>
        <v>5</v>
      </c>
      <c r="T1187" s="211">
        <f>IFERROR(IF(VLOOKUP($C1187,'MSCI Database'!$C:$R,7, FALSE)="","",VLOOKUP($C1187,'MSCI Database'!$C:$R,7, FALSE)),"")</f>
        <v>2.7</v>
      </c>
      <c r="U1187" s="164">
        <f>IFERROR(IF(VLOOKUP($C1187,'MSCI Database'!$C:$R,8, FALSE)="","",VLOOKUP($C1187,'MSCI Database'!$C:$R,8, FALSE)),"")</f>
        <v>5.4</v>
      </c>
      <c r="V1187" s="175">
        <f>IFERROR(IF(VLOOKUP($C1187,'MSCI Database'!$C:$R,9, FALSE)="","",VLOOKUP($C1187,'MSCI Database'!$C:$R,9, FALSE)),"")</f>
        <v>4.0999999999999996</v>
      </c>
      <c r="W1187" s="165">
        <f t="shared" ca="1" si="48"/>
        <v>0</v>
      </c>
      <c r="X1187" s="166">
        <f>IFERROR(IF(VLOOKUP($C1187,'MSCI Database'!$C:$R,10, FALSE)="","",VLOOKUP($C1187,'MSCI Database'!$C:$R,10, FALSE)),"")</f>
        <v>3765</v>
      </c>
      <c r="Y1187" s="133" t="str">
        <f>IFERROR(IF(VLOOKUP($C1187,'MSCI Database'!$C:$R,11, FALSE)="","",VLOOKUP($C1187,'MSCI Database'!$C:$R,11, FALSE)),"")</f>
        <v>2019</v>
      </c>
      <c r="Z1187" s="133" t="str">
        <f>IFERROR(IF(VLOOKUP($C1187,'MSCI Database'!$C:$R,12, FALSE)="","",VLOOKUP($C1187,'MSCI Database'!$C:$R,12, FALSE)),"")</f>
        <v>E.CSI</v>
      </c>
      <c r="AA1187" s="202" t="str">
        <f>IFERROR(IF(VLOOKUP($C1187,'MSCI Database'!$C:$R,13, FALSE)="","",VLOOKUP($C1187,'MSCI Database'!$C:$R,13, FALSE)),"")</f>
        <v/>
      </c>
    </row>
    <row r="1188" spans="1:27" s="130" customFormat="1" ht="15" hidden="1" customHeight="1" outlineLevel="1">
      <c r="A1188" s="130" t="s">
        <v>9874</v>
      </c>
      <c r="B1188" s="130" t="s">
        <v>9875</v>
      </c>
      <c r="C1188" s="130" t="s">
        <v>9876</v>
      </c>
      <c r="D1188" s="130" t="s">
        <v>12128</v>
      </c>
      <c r="E1188" s="130" t="s">
        <v>18689</v>
      </c>
      <c r="F1188" s="169">
        <v>6.754558058487764E-2</v>
      </c>
      <c r="G1188" s="132" t="str">
        <f ca="1">IFERROR(_xll.BQL($A1188, "cur_mkt_cap(currency=EUR)")/1000000, " ")</f>
        <v xml:space="preserve"> </v>
      </c>
      <c r="M1188" s="305">
        <f t="shared" si="49"/>
        <v>4.3701990638415829E-5</v>
      </c>
      <c r="N1188" s="223">
        <f t="shared" si="50"/>
        <v>7.3585440317962009E-4</v>
      </c>
      <c r="O1188" s="172" t="str">
        <f>IFERROR(IF(VLOOKUP($C1188,'MSCI Database'!$C:$R,2, FALSE)="","",VLOOKUP($C1188,'MSCI Database'!$C:$R,2, FALSE)),"")</f>
        <v>Software &amp; Services</v>
      </c>
      <c r="P1188" s="186" t="str">
        <f>IFERROR(IF(VLOOKUP($C1188,'MSCI Database'!$C:$R,3, FALSE)="","",VLOOKUP($C1188,'MSCI Database'!$C:$R,3, FALSE)),"")</f>
        <v>BBB</v>
      </c>
      <c r="Q1188" s="164" t="str">
        <f>IFERROR(IF(VLOOKUP($C1188,'MSCI Database'!$C:$R,4, FALSE)="","",VLOOKUP($C1188,'MSCI Database'!$C:$R,4, FALSE)),"")</f>
        <v>0</v>
      </c>
      <c r="R1188" s="164">
        <f>IFERROR(IF(VLOOKUP($C1188,'MSCI Database'!$C:$R,5, FALSE)="","",VLOOKUP($C1188,'MSCI Database'!$C:$R,5, FALSE)),"")</f>
        <v>5.6</v>
      </c>
      <c r="S1188" s="164">
        <f>IFERROR(IF(VLOOKUP($C1188,'MSCI Database'!$C:$R,6, FALSE)="","",VLOOKUP($C1188,'MSCI Database'!$C:$R,6, FALSE)),"")</f>
        <v>6.7</v>
      </c>
      <c r="T1188" s="211">
        <f>IFERROR(IF(VLOOKUP($C1188,'MSCI Database'!$C:$R,7, FALSE)="","",VLOOKUP($C1188,'MSCI Database'!$C:$R,7, FALSE)),"")</f>
        <v>3.3</v>
      </c>
      <c r="U1188" s="164">
        <f>IFERROR(IF(VLOOKUP($C1188,'MSCI Database'!$C:$R,8, FALSE)="","",VLOOKUP($C1188,'MSCI Database'!$C:$R,8, FALSE)),"")</f>
        <v>6.3</v>
      </c>
      <c r="V1188" s="175">
        <f>IFERROR(IF(VLOOKUP($C1188,'MSCI Database'!$C:$R,9, FALSE)="","",VLOOKUP($C1188,'MSCI Database'!$C:$R,9, FALSE)),"")</f>
        <v>4.7</v>
      </c>
      <c r="W1188" s="165">
        <f t="shared" ca="1" si="48"/>
        <v>0</v>
      </c>
      <c r="X1188" s="166">
        <f>IFERROR(IF(VLOOKUP($C1188,'MSCI Database'!$C:$R,10, FALSE)="","",VLOOKUP($C1188,'MSCI Database'!$C:$R,10, FALSE)),"")</f>
        <v>8425</v>
      </c>
      <c r="Y1188" s="133" t="str">
        <f>IFERROR(IF(VLOOKUP($C1188,'MSCI Database'!$C:$R,11, FALSE)="","",VLOOKUP($C1188,'MSCI Database'!$C:$R,11, FALSE)),"")</f>
        <v>2019</v>
      </c>
      <c r="Z1188" s="133" t="str">
        <f>IFERROR(IF(VLOOKUP($C1188,'MSCI Database'!$C:$R,12, FALSE)="","",VLOOKUP($C1188,'MSCI Database'!$C:$R,12, FALSE)),"")</f>
        <v>E.Segmt-Moderately High</v>
      </c>
      <c r="AA1188" s="202" t="str">
        <f>IFERROR(IF(VLOOKUP($C1188,'MSCI Database'!$C:$R,13, FALSE)="","",VLOOKUP($C1188,'MSCI Database'!$C:$R,13, FALSE)),"")</f>
        <v/>
      </c>
    </row>
    <row r="1189" spans="1:27" s="130" customFormat="1" ht="15" hidden="1" customHeight="1" outlineLevel="1">
      <c r="A1189" s="130" t="s">
        <v>10543</v>
      </c>
      <c r="B1189" s="130" t="s">
        <v>10544</v>
      </c>
      <c r="C1189" s="130" t="s">
        <v>10545</v>
      </c>
      <c r="D1189" s="130" t="s">
        <v>12128</v>
      </c>
      <c r="E1189" s="130" t="s">
        <v>18682</v>
      </c>
      <c r="F1189" s="169">
        <v>6.7456082799562028E-2</v>
      </c>
      <c r="G1189" s="132" t="str">
        <f ca="1">IFERROR(_xll.BQL($A1189, "cur_mkt_cap(currency=EUR)")/1000000, " ")</f>
        <v xml:space="preserve"> </v>
      </c>
      <c r="M1189" s="305">
        <f t="shared" si="49"/>
        <v>4.3644085571316632E-5</v>
      </c>
      <c r="N1189" s="223">
        <f t="shared" si="50"/>
        <v>7.3487939728243093E-4</v>
      </c>
      <c r="O1189" s="172" t="str">
        <f>IFERROR(IF(VLOOKUP($C1189,'MSCI Database'!$C:$R,2, FALSE)="","",VLOOKUP($C1189,'MSCI Database'!$C:$R,2, FALSE)),"")</f>
        <v>Textiles, Apparel &amp; Luxury Goods</v>
      </c>
      <c r="P1189" s="186" t="str">
        <f>IFERROR(IF(VLOOKUP($C1189,'MSCI Database'!$C:$R,3, FALSE)="","",VLOOKUP($C1189,'MSCI Database'!$C:$R,3, FALSE)),"")</f>
        <v>BBB</v>
      </c>
      <c r="Q1189" s="164" t="str">
        <f>IFERROR(IF(VLOOKUP($C1189,'MSCI Database'!$C:$R,4, FALSE)="","",VLOOKUP($C1189,'MSCI Database'!$C:$R,4, FALSE)),"")</f>
        <v>1</v>
      </c>
      <c r="R1189" s="164">
        <f>IFERROR(IF(VLOOKUP($C1189,'MSCI Database'!$C:$R,5, FALSE)="","",VLOOKUP($C1189,'MSCI Database'!$C:$R,5, FALSE)),"")</f>
        <v>5.3</v>
      </c>
      <c r="S1189" s="164">
        <f>IFERROR(IF(VLOOKUP($C1189,'MSCI Database'!$C:$R,6, FALSE)="","",VLOOKUP($C1189,'MSCI Database'!$C:$R,6, FALSE)),"")</f>
        <v>2.5</v>
      </c>
      <c r="T1189" s="211">
        <f>IFERROR(IF(VLOOKUP($C1189,'MSCI Database'!$C:$R,7, FALSE)="","",VLOOKUP($C1189,'MSCI Database'!$C:$R,7, FALSE)),"")</f>
        <v>5.0999999999999996</v>
      </c>
      <c r="U1189" s="164">
        <f>IFERROR(IF(VLOOKUP($C1189,'MSCI Database'!$C:$R,8, FALSE)="","",VLOOKUP($C1189,'MSCI Database'!$C:$R,8, FALSE)),"")</f>
        <v>5.8</v>
      </c>
      <c r="V1189" s="175">
        <f>IFERROR(IF(VLOOKUP($C1189,'MSCI Database'!$C:$R,9, FALSE)="","",VLOOKUP($C1189,'MSCI Database'!$C:$R,9, FALSE)),"")</f>
        <v>4.8</v>
      </c>
      <c r="W1189" s="165">
        <f t="shared" ca="1" si="48"/>
        <v>0</v>
      </c>
      <c r="X1189" s="166">
        <f>IFERROR(IF(VLOOKUP($C1189,'MSCI Database'!$C:$R,10, FALSE)="","",VLOOKUP($C1189,'MSCI Database'!$C:$R,10, FALSE)),"")</f>
        <v>46703</v>
      </c>
      <c r="Y1189" s="133" t="str">
        <f>IFERROR(IF(VLOOKUP($C1189,'MSCI Database'!$C:$R,11, FALSE)="","",VLOOKUP($C1189,'MSCI Database'!$C:$R,11, FALSE)),"")</f>
        <v>2019</v>
      </c>
      <c r="Z1189" s="133" t="str">
        <f>IFERROR(IF(VLOOKUP($C1189,'MSCI Database'!$C:$R,12, FALSE)="","",VLOOKUP($C1189,'MSCI Database'!$C:$R,12, FALSE)),"")</f>
        <v>E.Segmt-Moderately High</v>
      </c>
      <c r="AA1189" s="202" t="str">
        <f>IFERROR(IF(VLOOKUP($C1189,'MSCI Database'!$C:$R,13, FALSE)="","",VLOOKUP($C1189,'MSCI Database'!$C:$R,13, FALSE)),"")</f>
        <v/>
      </c>
    </row>
    <row r="1190" spans="1:27" s="130" customFormat="1" ht="15" hidden="1" customHeight="1" outlineLevel="1">
      <c r="A1190" s="130" t="s">
        <v>11239</v>
      </c>
      <c r="B1190" s="130" t="s">
        <v>11240</v>
      </c>
      <c r="C1190" s="130" t="s">
        <v>11241</v>
      </c>
      <c r="D1190" s="130" t="s">
        <v>12128</v>
      </c>
      <c r="E1190" s="130" t="s">
        <v>18688</v>
      </c>
      <c r="F1190" s="169">
        <v>6.7364885857995965E-2</v>
      </c>
      <c r="G1190" s="132" t="str">
        <f ca="1">IFERROR(_xll.BQL($A1190, "cur_mkt_cap(currency=EUR)")/1000000, " ")</f>
        <v xml:space="preserve"> </v>
      </c>
      <c r="M1190" s="305">
        <f t="shared" si="49"/>
        <v>4.3585081150123388E-5</v>
      </c>
      <c r="N1190" s="223">
        <f t="shared" si="50"/>
        <v>7.3388588045384176E-4</v>
      </c>
      <c r="O1190" s="172" t="str">
        <f>IFERROR(IF(VLOOKUP($C1190,'MSCI Database'!$C:$R,2, FALSE)="","",VLOOKUP($C1190,'MSCI Database'!$C:$R,2, FALSE)),"")</f>
        <v>Property &amp; Casualty Insurance</v>
      </c>
      <c r="P1190" s="186" t="str">
        <f>IFERROR(IF(VLOOKUP($C1190,'MSCI Database'!$C:$R,3, FALSE)="","",VLOOKUP($C1190,'MSCI Database'!$C:$R,3, FALSE)),"")</f>
        <v>BB</v>
      </c>
      <c r="Q1190" s="164" t="str">
        <f>IFERROR(IF(VLOOKUP($C1190,'MSCI Database'!$C:$R,4, FALSE)="","",VLOOKUP($C1190,'MSCI Database'!$C:$R,4, FALSE)),"")</f>
        <v>1</v>
      </c>
      <c r="R1190" s="164">
        <f>IFERROR(IF(VLOOKUP($C1190,'MSCI Database'!$C:$R,5, FALSE)="","",VLOOKUP($C1190,'MSCI Database'!$C:$R,5, FALSE)),"")</f>
        <v>3.2</v>
      </c>
      <c r="S1190" s="164">
        <f>IFERROR(IF(VLOOKUP($C1190,'MSCI Database'!$C:$R,6, FALSE)="","",VLOOKUP($C1190,'MSCI Database'!$C:$R,6, FALSE)),"")</f>
        <v>1.4</v>
      </c>
      <c r="T1190" s="211">
        <f>IFERROR(IF(VLOOKUP($C1190,'MSCI Database'!$C:$R,7, FALSE)="","",VLOOKUP($C1190,'MSCI Database'!$C:$R,7, FALSE)),"")</f>
        <v>3.6</v>
      </c>
      <c r="U1190" s="164">
        <f>IFERROR(IF(VLOOKUP($C1190,'MSCI Database'!$C:$R,8, FALSE)="","",VLOOKUP($C1190,'MSCI Database'!$C:$R,8, FALSE)),"")</f>
        <v>6.5</v>
      </c>
      <c r="V1190" s="175">
        <f>IFERROR(IF(VLOOKUP($C1190,'MSCI Database'!$C:$R,9, FALSE)="","",VLOOKUP($C1190,'MSCI Database'!$C:$R,9, FALSE)),"")</f>
        <v>4.0999999999999996</v>
      </c>
      <c r="W1190" s="165">
        <f t="shared" ca="1" si="48"/>
        <v>0</v>
      </c>
      <c r="X1190" s="166">
        <f>IFERROR(IF(VLOOKUP($C1190,'MSCI Database'!$C:$R,10, FALSE)="","",VLOOKUP($C1190,'MSCI Database'!$C:$R,10, FALSE)),"")</f>
        <v>5116</v>
      </c>
      <c r="Y1190" s="133" t="str">
        <f>IFERROR(IF(VLOOKUP($C1190,'MSCI Database'!$C:$R,11, FALSE)="","",VLOOKUP($C1190,'MSCI Database'!$C:$R,11, FALSE)),"")</f>
        <v>2019</v>
      </c>
      <c r="Z1190" s="133" t="str">
        <f>IFERROR(IF(VLOOKUP($C1190,'MSCI Database'!$C:$R,12, FALSE)="","",VLOOKUP($C1190,'MSCI Database'!$C:$R,12, FALSE)),"")</f>
        <v>E.Segmt-Moderate</v>
      </c>
      <c r="AA1190" s="202" t="str">
        <f>IFERROR(IF(VLOOKUP($C1190,'MSCI Database'!$C:$R,13, FALSE)="","",VLOOKUP($C1190,'MSCI Database'!$C:$R,13, FALSE)),"")</f>
        <v>Improved governance structure and robust data protection drive upgrade</v>
      </c>
    </row>
    <row r="1191" spans="1:27" s="130" customFormat="1" ht="15" hidden="1" customHeight="1" outlineLevel="1">
      <c r="A1191" s="130" t="s">
        <v>10558</v>
      </c>
      <c r="B1191" s="130" t="s">
        <v>10559</v>
      </c>
      <c r="C1191" s="130" t="s">
        <v>10560</v>
      </c>
      <c r="D1191" s="130" t="s">
        <v>12128</v>
      </c>
      <c r="E1191" s="130" t="s">
        <v>18682</v>
      </c>
      <c r="F1191" s="169">
        <v>6.7333391781006571E-2</v>
      </c>
      <c r="G1191" s="132" t="str">
        <f ca="1">IFERROR(_xll.BQL($A1191, "cur_mkt_cap(currency=EUR)")/1000000, " ")</f>
        <v xml:space="preserve"> </v>
      </c>
      <c r="M1191" s="305">
        <f t="shared" si="49"/>
        <v>4.3564704482311244E-5</v>
      </c>
      <c r="N1191" s="223">
        <f t="shared" si="50"/>
        <v>7.3354277798842434E-4</v>
      </c>
      <c r="O1191" s="172" t="str">
        <f>IFERROR(IF(VLOOKUP($C1191,'MSCI Database'!$C:$R,2, FALSE)="","",VLOOKUP($C1191,'MSCI Database'!$C:$R,2, FALSE)),"")</f>
        <v>Leisure Products</v>
      </c>
      <c r="P1191" s="186" t="str">
        <f>IFERROR(IF(VLOOKUP($C1191,'MSCI Database'!$C:$R,3, FALSE)="","",VLOOKUP($C1191,'MSCI Database'!$C:$R,3, FALSE)),"")</f>
        <v>AA</v>
      </c>
      <c r="Q1191" s="164" t="str">
        <f>IFERROR(IF(VLOOKUP($C1191,'MSCI Database'!$C:$R,4, FALSE)="","",VLOOKUP($C1191,'MSCI Database'!$C:$R,4, FALSE)),"")</f>
        <v>0</v>
      </c>
      <c r="R1191" s="164">
        <f>IFERROR(IF(VLOOKUP($C1191,'MSCI Database'!$C:$R,5, FALSE)="","",VLOOKUP($C1191,'MSCI Database'!$C:$R,5, FALSE)),"")</f>
        <v>7.3</v>
      </c>
      <c r="S1191" s="164">
        <f>IFERROR(IF(VLOOKUP($C1191,'MSCI Database'!$C:$R,6, FALSE)="","",VLOOKUP($C1191,'MSCI Database'!$C:$R,6, FALSE)),"")</f>
        <v>2.4</v>
      </c>
      <c r="T1191" s="211">
        <f>IFERROR(IF(VLOOKUP($C1191,'MSCI Database'!$C:$R,7, FALSE)="","",VLOOKUP($C1191,'MSCI Database'!$C:$R,7, FALSE)),"")</f>
        <v>6</v>
      </c>
      <c r="U1191" s="164">
        <f>IFERROR(IF(VLOOKUP($C1191,'MSCI Database'!$C:$R,8, FALSE)="","",VLOOKUP($C1191,'MSCI Database'!$C:$R,8, FALSE)),"")</f>
        <v>5.7</v>
      </c>
      <c r="V1191" s="175">
        <f>IFERROR(IF(VLOOKUP($C1191,'MSCI Database'!$C:$R,9, FALSE)="","",VLOOKUP($C1191,'MSCI Database'!$C:$R,9, FALSE)),"")</f>
        <v>5.5</v>
      </c>
      <c r="W1191" s="165">
        <f t="shared" ca="1" si="48"/>
        <v>0</v>
      </c>
      <c r="X1191" s="166">
        <f>IFERROR(IF(VLOOKUP($C1191,'MSCI Database'!$C:$R,10, FALSE)="","",VLOOKUP($C1191,'MSCI Database'!$C:$R,10, FALSE)),"")</f>
        <v>16769</v>
      </c>
      <c r="Y1191" s="133" t="str">
        <f>IFERROR(IF(VLOOKUP($C1191,'MSCI Database'!$C:$R,11, FALSE)="","",VLOOKUP($C1191,'MSCI Database'!$C:$R,11, FALSE)),"")</f>
        <v>2019</v>
      </c>
      <c r="Z1191" s="133" t="str">
        <f>IFERROR(IF(VLOOKUP($C1191,'MSCI Database'!$C:$R,12, FALSE)="","",VLOOKUP($C1191,'MSCI Database'!$C:$R,12, FALSE)),"")</f>
        <v>E.Segmt-Moderately High</v>
      </c>
      <c r="AA1191" s="202" t="str">
        <f>IFERROR(IF(VLOOKUP($C1191,'MSCI Database'!$C:$R,13, FALSE)="","",VLOOKUP($C1191,'MSCI Database'!$C:$R,13, FALSE)),"")</f>
        <v/>
      </c>
    </row>
    <row r="1192" spans="1:27" s="130" customFormat="1" ht="15" hidden="1" customHeight="1" outlineLevel="1">
      <c r="A1192" s="130" t="s">
        <v>9562</v>
      </c>
      <c r="B1192" s="130" t="s">
        <v>9563</v>
      </c>
      <c r="C1192" s="130" t="s">
        <v>9564</v>
      </c>
      <c r="D1192" s="130" t="s">
        <v>12128</v>
      </c>
      <c r="E1192" s="130" t="s">
        <v>18707</v>
      </c>
      <c r="F1192" s="169">
        <v>6.720772533412904E-2</v>
      </c>
      <c r="G1192" s="132" t="str">
        <f ca="1">IFERROR(_xll.BQL($A1192, "cur_mkt_cap(currency=EUR)")/1000000, " ")</f>
        <v xml:space="preserve"> </v>
      </c>
      <c r="M1192" s="305">
        <f t="shared" si="49"/>
        <v>4.3483398291181486E-5</v>
      </c>
      <c r="N1192" s="223">
        <f t="shared" si="50"/>
        <v>7.3217374381230138E-4</v>
      </c>
      <c r="O1192" s="172" t="str">
        <f>IFERROR(IF(VLOOKUP($C1192,'MSCI Database'!$C:$R,2, FALSE)="","",VLOOKUP($C1192,'MSCI Database'!$C:$R,2, FALSE)),"")</f>
        <v>Oil &amp; Gas Refining, Marketing, Transportation &amp; Storage</v>
      </c>
      <c r="P1192" s="186" t="str">
        <f>IFERROR(IF(VLOOKUP($C1192,'MSCI Database'!$C:$R,3, FALSE)="","",VLOOKUP($C1192,'MSCI Database'!$C:$R,3, FALSE)),"")</f>
        <v>AA</v>
      </c>
      <c r="Q1192" s="164" t="str">
        <f>IFERROR(IF(VLOOKUP($C1192,'MSCI Database'!$C:$R,4, FALSE)="","",VLOOKUP($C1192,'MSCI Database'!$C:$R,4, FALSE)),"")</f>
        <v>0</v>
      </c>
      <c r="R1192" s="164">
        <f>IFERROR(IF(VLOOKUP($C1192,'MSCI Database'!$C:$R,5, FALSE)="","",VLOOKUP($C1192,'MSCI Database'!$C:$R,5, FALSE)),"")</f>
        <v>8.4</v>
      </c>
      <c r="S1192" s="164">
        <f>IFERROR(IF(VLOOKUP($C1192,'MSCI Database'!$C:$R,6, FALSE)="","",VLOOKUP($C1192,'MSCI Database'!$C:$R,6, FALSE)),"")</f>
        <v>6.3</v>
      </c>
      <c r="T1192" s="211">
        <f>IFERROR(IF(VLOOKUP($C1192,'MSCI Database'!$C:$R,7, FALSE)="","",VLOOKUP($C1192,'MSCI Database'!$C:$R,7, FALSE)),"")</f>
        <v>5.9</v>
      </c>
      <c r="U1192" s="164">
        <f>IFERROR(IF(VLOOKUP($C1192,'MSCI Database'!$C:$R,8, FALSE)="","",VLOOKUP($C1192,'MSCI Database'!$C:$R,8, FALSE)),"")</f>
        <v>6</v>
      </c>
      <c r="V1192" s="175">
        <f>IFERROR(IF(VLOOKUP($C1192,'MSCI Database'!$C:$R,9, FALSE)="","",VLOOKUP($C1192,'MSCI Database'!$C:$R,9, FALSE)),"")</f>
        <v>6.2</v>
      </c>
      <c r="W1192" s="165">
        <f t="shared" ca="1" si="48"/>
        <v>0</v>
      </c>
      <c r="X1192" s="166">
        <f>IFERROR(IF(VLOOKUP($C1192,'MSCI Database'!$C:$R,10, FALSE)="","",VLOOKUP($C1192,'MSCI Database'!$C:$R,10, FALSE)),"")</f>
        <v>96439</v>
      </c>
      <c r="Y1192" s="133" t="str">
        <f>IFERROR(IF(VLOOKUP($C1192,'MSCI Database'!$C:$R,11, FALSE)="","",VLOOKUP($C1192,'MSCI Database'!$C:$R,11, FALSE)),"")</f>
        <v>2019</v>
      </c>
      <c r="Z1192" s="133" t="str">
        <f>IFERROR(IF(VLOOKUP($C1192,'MSCI Database'!$C:$R,12, FALSE)="","",VLOOKUP($C1192,'MSCI Database'!$C:$R,12, FALSE)),"")</f>
        <v>E.Segmt-Moderately Low</v>
      </c>
      <c r="AA1192" s="202" t="str">
        <f>IFERROR(IF(VLOOKUP($C1192,'MSCI Database'!$C:$R,13, FALSE)="","",VLOOKUP($C1192,'MSCI Database'!$C:$R,13, FALSE)),"")</f>
        <v/>
      </c>
    </row>
    <row r="1193" spans="1:27" s="130" customFormat="1" ht="15" hidden="1" customHeight="1" outlineLevel="1">
      <c r="A1193" s="130" t="s">
        <v>11786</v>
      </c>
      <c r="B1193" s="130" t="s">
        <v>11787</v>
      </c>
      <c r="C1193" s="130" t="s">
        <v>11788</v>
      </c>
      <c r="D1193" s="130" t="s">
        <v>12128</v>
      </c>
      <c r="E1193" s="130" t="s">
        <v>18707</v>
      </c>
      <c r="F1193" s="169">
        <v>6.6887648997809968E-2</v>
      </c>
      <c r="G1193" s="132" t="str">
        <f ca="1">IFERROR(_xll.BQL($A1193, "cur_mkt_cap(currency=EUR)")/1000000, " ")</f>
        <v xml:space="preserve"> </v>
      </c>
      <c r="M1193" s="305">
        <f t="shared" si="49"/>
        <v>4.3276308901583048E-5</v>
      </c>
      <c r="N1193" s="223">
        <f t="shared" si="50"/>
        <v>7.2868677132062183E-4</v>
      </c>
      <c r="O1193" s="172" t="str">
        <f>IFERROR(IF(VLOOKUP($C1193,'MSCI Database'!$C:$R,2, FALSE)="","",VLOOKUP($C1193,'MSCI Database'!$C:$R,2, FALSE)),"")</f>
        <v>Oil &amp; Gas Refining, Marketing, Transportation &amp; Storage</v>
      </c>
      <c r="P1193" s="186" t="str">
        <f>IFERROR(IF(VLOOKUP($C1193,'MSCI Database'!$C:$R,3, FALSE)="","",VLOOKUP($C1193,'MSCI Database'!$C:$R,3, FALSE)),"")</f>
        <v>A</v>
      </c>
      <c r="Q1193" s="164" t="str">
        <f>IFERROR(IF(VLOOKUP($C1193,'MSCI Database'!$C:$R,4, FALSE)="","",VLOOKUP($C1193,'MSCI Database'!$C:$R,4, FALSE)),"")</f>
        <v>1</v>
      </c>
      <c r="R1193" s="164">
        <f>IFERROR(IF(VLOOKUP($C1193,'MSCI Database'!$C:$R,5, FALSE)="","",VLOOKUP($C1193,'MSCI Database'!$C:$R,5, FALSE)),"")</f>
        <v>6.5</v>
      </c>
      <c r="S1193" s="164">
        <f>IFERROR(IF(VLOOKUP($C1193,'MSCI Database'!$C:$R,6, FALSE)="","",VLOOKUP($C1193,'MSCI Database'!$C:$R,6, FALSE)),"")</f>
        <v>5.0999999999999996</v>
      </c>
      <c r="T1193" s="211">
        <f>IFERROR(IF(VLOOKUP($C1193,'MSCI Database'!$C:$R,7, FALSE)="","",VLOOKUP($C1193,'MSCI Database'!$C:$R,7, FALSE)),"")</f>
        <v>7.4</v>
      </c>
      <c r="U1193" s="164">
        <f>IFERROR(IF(VLOOKUP($C1193,'MSCI Database'!$C:$R,8, FALSE)="","",VLOOKUP($C1193,'MSCI Database'!$C:$R,8, FALSE)),"")</f>
        <v>4.9000000000000004</v>
      </c>
      <c r="V1193" s="175">
        <f>IFERROR(IF(VLOOKUP($C1193,'MSCI Database'!$C:$R,9, FALSE)="","",VLOOKUP($C1193,'MSCI Database'!$C:$R,9, FALSE)),"")</f>
        <v>5.4</v>
      </c>
      <c r="W1193" s="165">
        <f t="shared" ca="1" si="48"/>
        <v>0</v>
      </c>
      <c r="X1193" s="166">
        <f>IFERROR(IF(VLOOKUP($C1193,'MSCI Database'!$C:$R,10, FALSE)="","",VLOOKUP($C1193,'MSCI Database'!$C:$R,10, FALSE)),"")</f>
        <v>18913648</v>
      </c>
      <c r="Y1193" s="133" t="str">
        <f>IFERROR(IF(VLOOKUP($C1193,'MSCI Database'!$C:$R,11, FALSE)="","",VLOOKUP($C1193,'MSCI Database'!$C:$R,11, FALSE)),"")</f>
        <v>2019</v>
      </c>
      <c r="Z1193" s="133" t="str">
        <f>IFERROR(IF(VLOOKUP($C1193,'MSCI Database'!$C:$R,12, FALSE)="","",VLOOKUP($C1193,'MSCI Database'!$C:$R,12, FALSE)),"")</f>
        <v>E.Segmt-Moderate</v>
      </c>
      <c r="AA1193" s="202" t="str">
        <f>IFERROR(IF(VLOOKUP($C1193,'MSCI Database'!$C:$R,13, FALSE)="","",VLOOKUP($C1193,'MSCI Database'!$C:$R,13, FALSE)),"")</f>
        <v/>
      </c>
    </row>
    <row r="1194" spans="1:27" s="130" customFormat="1" ht="15" hidden="1" customHeight="1" outlineLevel="1">
      <c r="A1194" s="130" t="s">
        <v>8995</v>
      </c>
      <c r="B1194" s="130" t="s">
        <v>8996</v>
      </c>
      <c r="C1194" s="130" t="s">
        <v>8997</v>
      </c>
      <c r="D1194" s="130" t="s">
        <v>12128</v>
      </c>
      <c r="E1194" s="130" t="s">
        <v>18682</v>
      </c>
      <c r="F1194" s="169">
        <v>6.6835836161472581E-2</v>
      </c>
      <c r="G1194" s="132" t="str">
        <f ca="1">IFERROR(_xll.BQL($A1194, "cur_mkt_cap(currency=EUR)")/1000000, " ")</f>
        <v xml:space="preserve"> </v>
      </c>
      <c r="M1194" s="305">
        <f t="shared" si="49"/>
        <v>4.3242785996472752E-5</v>
      </c>
      <c r="N1194" s="223">
        <f t="shared" si="50"/>
        <v>7.2812231242590285E-4</v>
      </c>
      <c r="O1194" s="172" t="str">
        <f>IFERROR(IF(VLOOKUP($C1194,'MSCI Database'!$C:$R,2, FALSE)="","",VLOOKUP($C1194,'MSCI Database'!$C:$R,2, FALSE)),"")</f>
        <v>Retail - Consumer Discretionary</v>
      </c>
      <c r="P1194" s="186" t="str">
        <f>IFERROR(IF(VLOOKUP($C1194,'MSCI Database'!$C:$R,3, FALSE)="","",VLOOKUP($C1194,'MSCI Database'!$C:$R,3, FALSE)),"")</f>
        <v>AA</v>
      </c>
      <c r="Q1194" s="164" t="str">
        <f>IFERROR(IF(VLOOKUP($C1194,'MSCI Database'!$C:$R,4, FALSE)="","",VLOOKUP($C1194,'MSCI Database'!$C:$R,4, FALSE)),"")</f>
        <v/>
      </c>
      <c r="R1194" s="164">
        <f>IFERROR(IF(VLOOKUP($C1194,'MSCI Database'!$C:$R,5, FALSE)="","",VLOOKUP($C1194,'MSCI Database'!$C:$R,5, FALSE)),"")</f>
        <v>7.6</v>
      </c>
      <c r="S1194" s="164">
        <f>IFERROR(IF(VLOOKUP($C1194,'MSCI Database'!$C:$R,6, FALSE)="","",VLOOKUP($C1194,'MSCI Database'!$C:$R,6, FALSE)),"")</f>
        <v>2.5</v>
      </c>
      <c r="T1194" s="211">
        <f>IFERROR(IF(VLOOKUP($C1194,'MSCI Database'!$C:$R,7, FALSE)="","",VLOOKUP($C1194,'MSCI Database'!$C:$R,7, FALSE)),"")</f>
        <v>6.7</v>
      </c>
      <c r="U1194" s="164">
        <f>IFERROR(IF(VLOOKUP($C1194,'MSCI Database'!$C:$R,8, FALSE)="","",VLOOKUP($C1194,'MSCI Database'!$C:$R,8, FALSE)),"")</f>
        <v>5.5</v>
      </c>
      <c r="V1194" s="175">
        <f>IFERROR(IF(VLOOKUP($C1194,'MSCI Database'!$C:$R,9, FALSE)="","",VLOOKUP($C1194,'MSCI Database'!$C:$R,9, FALSE)),"")</f>
        <v>5.3</v>
      </c>
      <c r="W1194" s="165">
        <f t="shared" ca="1" si="48"/>
        <v>0</v>
      </c>
      <c r="X1194" s="166">
        <f>IFERROR(IF(VLOOKUP($C1194,'MSCI Database'!$C:$R,10, FALSE)="","",VLOOKUP($C1194,'MSCI Database'!$C:$R,10, FALSE)),"")</f>
        <v>76462</v>
      </c>
      <c r="Y1194" s="133" t="str">
        <f>IFERROR(IF(VLOOKUP($C1194,'MSCI Database'!$C:$R,11, FALSE)="","",VLOOKUP($C1194,'MSCI Database'!$C:$R,11, FALSE)),"")</f>
        <v>2019</v>
      </c>
      <c r="Z1194" s="133" t="str">
        <f>IFERROR(IF(VLOOKUP($C1194,'MSCI Database'!$C:$R,12, FALSE)="","",VLOOKUP($C1194,'MSCI Database'!$C:$R,12, FALSE)),"")</f>
        <v>E.Segmt-Moderate</v>
      </c>
      <c r="AA1194" s="202" t="str">
        <f>IFERROR(IF(VLOOKUP($C1194,'MSCI Database'!$C:$R,13, FALSE)="","",VLOOKUP($C1194,'MSCI Database'!$C:$R,13, FALSE)),"")</f>
        <v/>
      </c>
    </row>
    <row r="1195" spans="1:27" s="130" customFormat="1" ht="15" hidden="1" customHeight="1" outlineLevel="1">
      <c r="A1195" s="130" t="s">
        <v>10811</v>
      </c>
      <c r="B1195" s="130" t="s">
        <v>10812</v>
      </c>
      <c r="C1195" s="130" t="s">
        <v>10813</v>
      </c>
      <c r="D1195" s="130" t="s">
        <v>12128</v>
      </c>
      <c r="E1195" s="130" t="s">
        <v>12133</v>
      </c>
      <c r="F1195" s="169">
        <v>6.6811223794289831E-2</v>
      </c>
      <c r="G1195" s="132" t="str">
        <f ca="1">IFERROR(_xll.BQL($A1195, "cur_mkt_cap(currency=EUR)")/1000000, " ")</f>
        <v xml:space="preserve"> </v>
      </c>
      <c r="M1195" s="305">
        <f t="shared" si="49"/>
        <v>4.3226861794905521E-5</v>
      </c>
      <c r="N1195" s="223">
        <f t="shared" si="50"/>
        <v>7.2785418061613414E-4</v>
      </c>
      <c r="O1195" s="172" t="str">
        <f>IFERROR(IF(VLOOKUP($C1195,'MSCI Database'!$C:$R,2, FALSE)="","",VLOOKUP($C1195,'MSCI Database'!$C:$R,2, FALSE)),"")</f>
        <v>Health Care Equipment &amp; Supplies</v>
      </c>
      <c r="P1195" s="186" t="str">
        <f>IFERROR(IF(VLOOKUP($C1195,'MSCI Database'!$C:$R,3, FALSE)="","",VLOOKUP($C1195,'MSCI Database'!$C:$R,3, FALSE)),"")</f>
        <v>BB</v>
      </c>
      <c r="Q1195" s="164" t="str">
        <f>IFERROR(IF(VLOOKUP($C1195,'MSCI Database'!$C:$R,4, FALSE)="","",VLOOKUP($C1195,'MSCI Database'!$C:$R,4, FALSE)),"")</f>
        <v>0</v>
      </c>
      <c r="R1195" s="164">
        <f>IFERROR(IF(VLOOKUP($C1195,'MSCI Database'!$C:$R,5, FALSE)="","",VLOOKUP($C1195,'MSCI Database'!$C:$R,5, FALSE)),"")</f>
        <v>3.3</v>
      </c>
      <c r="S1195" s="164">
        <f>IFERROR(IF(VLOOKUP($C1195,'MSCI Database'!$C:$R,6, FALSE)="","",VLOOKUP($C1195,'MSCI Database'!$C:$R,6, FALSE)),"")</f>
        <v>8.3000000000000007</v>
      </c>
      <c r="T1195" s="211">
        <f>IFERROR(IF(VLOOKUP($C1195,'MSCI Database'!$C:$R,7, FALSE)="","",VLOOKUP($C1195,'MSCI Database'!$C:$R,7, FALSE)),"")</f>
        <v>4.3</v>
      </c>
      <c r="U1195" s="164">
        <f>IFERROR(IF(VLOOKUP($C1195,'MSCI Database'!$C:$R,8, FALSE)="","",VLOOKUP($C1195,'MSCI Database'!$C:$R,8, FALSE)),"")</f>
        <v>4.7</v>
      </c>
      <c r="V1195" s="175">
        <f>IFERROR(IF(VLOOKUP($C1195,'MSCI Database'!$C:$R,9, FALSE)="","",VLOOKUP($C1195,'MSCI Database'!$C:$R,9, FALSE)),"")</f>
        <v>4.7</v>
      </c>
      <c r="W1195" s="165">
        <f t="shared" ca="1" si="48"/>
        <v>0</v>
      </c>
      <c r="X1195" s="166">
        <f>IFERROR(IF(VLOOKUP($C1195,'MSCI Database'!$C:$R,10, FALSE)="","",VLOOKUP($C1195,'MSCI Database'!$C:$R,10, FALSE)),"")</f>
        <v>10216</v>
      </c>
      <c r="Y1195" s="133" t="str">
        <f>IFERROR(IF(VLOOKUP($C1195,'MSCI Database'!$C:$R,11, FALSE)="","",VLOOKUP($C1195,'MSCI Database'!$C:$R,11, FALSE)),"")</f>
        <v>2019</v>
      </c>
      <c r="Z1195" s="133" t="str">
        <f>IFERROR(IF(VLOOKUP($C1195,'MSCI Database'!$C:$R,12, FALSE)="","",VLOOKUP($C1195,'MSCI Database'!$C:$R,12, FALSE)),"")</f>
        <v>E.Segmt-Moderate</v>
      </c>
      <c r="AA1195" s="202" t="str">
        <f>IFERROR(IF(VLOOKUP($C1195,'MSCI Database'!$C:$R,13, FALSE)="","",VLOOKUP($C1195,'MSCI Database'!$C:$R,13, FALSE)),"")</f>
        <v/>
      </c>
    </row>
    <row r="1196" spans="1:27" s="130" customFormat="1" ht="15" hidden="1" customHeight="1" outlineLevel="1">
      <c r="A1196" s="130" t="s">
        <v>9622</v>
      </c>
      <c r="B1196" s="130" t="s">
        <v>9623</v>
      </c>
      <c r="C1196" s="130" t="s">
        <v>9624</v>
      </c>
      <c r="D1196" s="130" t="s">
        <v>12128</v>
      </c>
      <c r="E1196" s="130" t="s">
        <v>18688</v>
      </c>
      <c r="F1196" s="169">
        <v>6.6702454935655117E-2</v>
      </c>
      <c r="G1196" s="132" t="str">
        <f ca="1">IFERROR(_xll.BQL($A1196, "cur_mkt_cap(currency=EUR)")/1000000, " ")</f>
        <v xml:space="preserve"> </v>
      </c>
      <c r="M1196" s="305">
        <f t="shared" si="49"/>
        <v>4.3156488343368854E-5</v>
      </c>
      <c r="N1196" s="223">
        <f t="shared" si="50"/>
        <v>7.266692319805295E-4</v>
      </c>
      <c r="O1196" s="172" t="str">
        <f>IFERROR(IF(VLOOKUP($C1196,'MSCI Database'!$C:$R,2, FALSE)="","",VLOOKUP($C1196,'MSCI Database'!$C:$R,2, FALSE)),"")</f>
        <v>Banks</v>
      </c>
      <c r="P1196" s="186" t="str">
        <f>IFERROR(IF(VLOOKUP($C1196,'MSCI Database'!$C:$R,3, FALSE)="","",VLOOKUP($C1196,'MSCI Database'!$C:$R,3, FALSE)),"")</f>
        <v>BBB</v>
      </c>
      <c r="Q1196" s="164" t="str">
        <f>IFERROR(IF(VLOOKUP($C1196,'MSCI Database'!$C:$R,4, FALSE)="","",VLOOKUP($C1196,'MSCI Database'!$C:$R,4, FALSE)),"")</f>
        <v>0</v>
      </c>
      <c r="R1196" s="164">
        <f>IFERROR(IF(VLOOKUP($C1196,'MSCI Database'!$C:$R,5, FALSE)="","",VLOOKUP($C1196,'MSCI Database'!$C:$R,5, FALSE)),"")</f>
        <v>5.0999999999999996</v>
      </c>
      <c r="S1196" s="164">
        <f>IFERROR(IF(VLOOKUP($C1196,'MSCI Database'!$C:$R,6, FALSE)="","",VLOOKUP($C1196,'MSCI Database'!$C:$R,6, FALSE)),"")</f>
        <v>2.2000000000000002</v>
      </c>
      <c r="T1196" s="211">
        <f>IFERROR(IF(VLOOKUP($C1196,'MSCI Database'!$C:$R,7, FALSE)="","",VLOOKUP($C1196,'MSCI Database'!$C:$R,7, FALSE)),"")</f>
        <v>3.6</v>
      </c>
      <c r="U1196" s="164">
        <f>IFERROR(IF(VLOOKUP($C1196,'MSCI Database'!$C:$R,8, FALSE)="","",VLOOKUP($C1196,'MSCI Database'!$C:$R,8, FALSE)),"")</f>
        <v>6</v>
      </c>
      <c r="V1196" s="175">
        <f>IFERROR(IF(VLOOKUP($C1196,'MSCI Database'!$C:$R,9, FALSE)="","",VLOOKUP($C1196,'MSCI Database'!$C:$R,9, FALSE)),"")</f>
        <v>4.2</v>
      </c>
      <c r="W1196" s="165">
        <f t="shared" ca="1" si="48"/>
        <v>0</v>
      </c>
      <c r="X1196" s="166">
        <f>IFERROR(IF(VLOOKUP($C1196,'MSCI Database'!$C:$R,10, FALSE)="","",VLOOKUP($C1196,'MSCI Database'!$C:$R,10, FALSE)),"")</f>
        <v>1889</v>
      </c>
      <c r="Y1196" s="133" t="str">
        <f>IFERROR(IF(VLOOKUP($C1196,'MSCI Database'!$C:$R,11, FALSE)="","",VLOOKUP($C1196,'MSCI Database'!$C:$R,11, FALSE)),"")</f>
        <v>2019</v>
      </c>
      <c r="Z1196" s="133" t="str">
        <f>IFERROR(IF(VLOOKUP($C1196,'MSCI Database'!$C:$R,12, FALSE)="","",VLOOKUP($C1196,'MSCI Database'!$C:$R,12, FALSE)),"")</f>
        <v>E.Segmt-Moderate</v>
      </c>
      <c r="AA1196" s="202" t="str">
        <f>IFERROR(IF(VLOOKUP($C1196,'MSCI Database'!$C:$R,13, FALSE)="","",VLOOKUP($C1196,'MSCI Database'!$C:$R,13, FALSE)),"")</f>
        <v/>
      </c>
    </row>
    <row r="1197" spans="1:27" s="130" customFormat="1" ht="15" hidden="1" customHeight="1" outlineLevel="1">
      <c r="A1197" s="130" t="s">
        <v>10039</v>
      </c>
      <c r="B1197" s="130" t="s">
        <v>10040</v>
      </c>
      <c r="C1197" s="130" t="s">
        <v>10041</v>
      </c>
      <c r="D1197" s="130" t="s">
        <v>12128</v>
      </c>
      <c r="E1197" s="130" t="s">
        <v>12133</v>
      </c>
      <c r="F1197" s="169">
        <v>6.6687938452023421E-2</v>
      </c>
      <c r="G1197" s="132" t="str">
        <f ca="1">IFERROR(_xll.BQL($A1197, "cur_mkt_cap(currency=EUR)")/1000000, " ")</f>
        <v xml:space="preserve"> </v>
      </c>
      <c r="M1197" s="305">
        <f t="shared" si="49"/>
        <v>4.314709617845915E-5</v>
      </c>
      <c r="N1197" s="223">
        <f t="shared" si="50"/>
        <v>7.2651108664657023E-4</v>
      </c>
      <c r="O1197" s="172" t="str">
        <f>IFERROR(IF(VLOOKUP($C1197,'MSCI Database'!$C:$R,2, FALSE)="","",VLOOKUP($C1197,'MSCI Database'!$C:$R,2, FALSE)),"")</f>
        <v>Biotechnology</v>
      </c>
      <c r="P1197" s="186" t="str">
        <f>IFERROR(IF(VLOOKUP($C1197,'MSCI Database'!$C:$R,3, FALSE)="","",VLOOKUP($C1197,'MSCI Database'!$C:$R,3, FALSE)),"")</f>
        <v>BBB</v>
      </c>
      <c r="Q1197" s="164" t="str">
        <f>IFERROR(IF(VLOOKUP($C1197,'MSCI Database'!$C:$R,4, FALSE)="","",VLOOKUP($C1197,'MSCI Database'!$C:$R,4, FALSE)),"")</f>
        <v>0</v>
      </c>
      <c r="R1197" s="164">
        <f>IFERROR(IF(VLOOKUP($C1197,'MSCI Database'!$C:$R,5, FALSE)="","",VLOOKUP($C1197,'MSCI Database'!$C:$R,5, FALSE)),"")</f>
        <v>4.8</v>
      </c>
      <c r="S1197" s="164">
        <f>IFERROR(IF(VLOOKUP($C1197,'MSCI Database'!$C:$R,6, FALSE)="","",VLOOKUP($C1197,'MSCI Database'!$C:$R,6, FALSE)),"")</f>
        <v>7.1</v>
      </c>
      <c r="T1197" s="211">
        <f>IFERROR(IF(VLOOKUP($C1197,'MSCI Database'!$C:$R,7, FALSE)="","",VLOOKUP($C1197,'MSCI Database'!$C:$R,7, FALSE)),"")</f>
        <v>3.6</v>
      </c>
      <c r="U1197" s="164">
        <f>IFERROR(IF(VLOOKUP($C1197,'MSCI Database'!$C:$R,8, FALSE)="","",VLOOKUP($C1197,'MSCI Database'!$C:$R,8, FALSE)),"")</f>
        <v>4.3</v>
      </c>
      <c r="V1197" s="175">
        <f>IFERROR(IF(VLOOKUP($C1197,'MSCI Database'!$C:$R,9, FALSE)="","",VLOOKUP($C1197,'MSCI Database'!$C:$R,9, FALSE)),"")</f>
        <v>4.2</v>
      </c>
      <c r="W1197" s="165">
        <f t="shared" ca="1" si="48"/>
        <v>0</v>
      </c>
      <c r="X1197" s="166">
        <f>IFERROR(IF(VLOOKUP($C1197,'MSCI Database'!$C:$R,10, FALSE)="","",VLOOKUP($C1197,'MSCI Database'!$C:$R,10, FALSE)),"")</f>
        <v>48</v>
      </c>
      <c r="Y1197" s="133" t="str">
        <f>IFERROR(IF(VLOOKUP($C1197,'MSCI Database'!$C:$R,11, FALSE)="","",VLOOKUP($C1197,'MSCI Database'!$C:$R,11, FALSE)),"")</f>
        <v>2019</v>
      </c>
      <c r="Z1197" s="133" t="str">
        <f>IFERROR(IF(VLOOKUP($C1197,'MSCI Database'!$C:$R,12, FALSE)="","",VLOOKUP($C1197,'MSCI Database'!$C:$R,12, FALSE)),"")</f>
        <v>E.Segmt-Moderate</v>
      </c>
      <c r="AA1197" s="202" t="str">
        <f>IFERROR(IF(VLOOKUP($C1197,'MSCI Database'!$C:$R,13, FALSE)="","",VLOOKUP($C1197,'MSCI Database'!$C:$R,13, FALSE)),"")</f>
        <v/>
      </c>
    </row>
    <row r="1198" spans="1:27" s="130" customFormat="1" ht="15" hidden="1" customHeight="1" outlineLevel="1">
      <c r="A1198" s="130" t="s">
        <v>8691</v>
      </c>
      <c r="B1198" s="130" t="s">
        <v>8692</v>
      </c>
      <c r="C1198" s="130" t="s">
        <v>8693</v>
      </c>
      <c r="D1198" s="130" t="s">
        <v>18686</v>
      </c>
      <c r="E1198" s="130" t="s">
        <v>12133</v>
      </c>
      <c r="F1198" s="169">
        <v>6.665597577364657E-2</v>
      </c>
      <c r="G1198" s="132" t="str">
        <f ca="1">IFERROR(_xll.BQL($A1198, "cur_mkt_cap(currency=EUR)")/1000000, " ")</f>
        <v xml:space="preserve"> </v>
      </c>
      <c r="M1198" s="305">
        <f t="shared" si="49"/>
        <v>4.3126416325549325E-5</v>
      </c>
      <c r="N1198" s="223">
        <f t="shared" si="50"/>
        <v>7.2616287914850208E-4</v>
      </c>
      <c r="O1198" s="172" t="str">
        <f>IFERROR(IF(VLOOKUP($C1198,'MSCI Database'!$C:$R,2, FALSE)="","",VLOOKUP($C1198,'MSCI Database'!$C:$R,2, FALSE)),"")</f>
        <v>Health Care Equipment &amp; Supplies</v>
      </c>
      <c r="P1198" s="186" t="str">
        <f>IFERROR(IF(VLOOKUP($C1198,'MSCI Database'!$C:$R,3, FALSE)="","",VLOOKUP($C1198,'MSCI Database'!$C:$R,3, FALSE)),"")</f>
        <v>BBB</v>
      </c>
      <c r="Q1198" s="164" t="str">
        <f>IFERROR(IF(VLOOKUP($C1198,'MSCI Database'!$C:$R,4, FALSE)="","",VLOOKUP($C1198,'MSCI Database'!$C:$R,4, FALSE)),"")</f>
        <v>1</v>
      </c>
      <c r="R1198" s="164">
        <f>IFERROR(IF(VLOOKUP($C1198,'MSCI Database'!$C:$R,5, FALSE)="","",VLOOKUP($C1198,'MSCI Database'!$C:$R,5, FALSE)),"")</f>
        <v>5</v>
      </c>
      <c r="S1198" s="164">
        <f>IFERROR(IF(VLOOKUP($C1198,'MSCI Database'!$C:$R,6, FALSE)="","",VLOOKUP($C1198,'MSCI Database'!$C:$R,6, FALSE)),"")</f>
        <v>8.5</v>
      </c>
      <c r="T1198" s="211">
        <f>IFERROR(IF(VLOOKUP($C1198,'MSCI Database'!$C:$R,7, FALSE)="","",VLOOKUP($C1198,'MSCI Database'!$C:$R,7, FALSE)),"")</f>
        <v>4.5</v>
      </c>
      <c r="U1198" s="164">
        <f>IFERROR(IF(VLOOKUP($C1198,'MSCI Database'!$C:$R,8, FALSE)="","",VLOOKUP($C1198,'MSCI Database'!$C:$R,8, FALSE)),"")</f>
        <v>5.6</v>
      </c>
      <c r="V1198" s="175">
        <f>IFERROR(IF(VLOOKUP($C1198,'MSCI Database'!$C:$R,9, FALSE)="","",VLOOKUP($C1198,'MSCI Database'!$C:$R,9, FALSE)),"")</f>
        <v>5.0999999999999996</v>
      </c>
      <c r="W1198" s="165">
        <f t="shared" ca="1" si="48"/>
        <v>0</v>
      </c>
      <c r="X1198" s="166">
        <f>IFERROR(IF(VLOOKUP($C1198,'MSCI Database'!$C:$R,10, FALSE)="","",VLOOKUP($C1198,'MSCI Database'!$C:$R,10, FALSE)),"")</f>
        <v>32581</v>
      </c>
      <c r="Y1198" s="133" t="str">
        <f>IFERROR(IF(VLOOKUP($C1198,'MSCI Database'!$C:$R,11, FALSE)="","",VLOOKUP($C1198,'MSCI Database'!$C:$R,11, FALSE)),"")</f>
        <v>2019</v>
      </c>
      <c r="Z1198" s="133" t="str">
        <f>IFERROR(IF(VLOOKUP($C1198,'MSCI Database'!$C:$R,12, FALSE)="","",VLOOKUP($C1198,'MSCI Database'!$C:$R,12, FALSE)),"")</f>
        <v>Reported</v>
      </c>
      <c r="AA1198" s="202" t="str">
        <f>IFERROR(IF(VLOOKUP($C1198,'MSCI Database'!$C:$R,13, FALSE)="","",VLOOKUP($C1198,'MSCI Database'!$C:$R,13, FALSE)),"")</f>
        <v/>
      </c>
    </row>
    <row r="1199" spans="1:27" s="130" customFormat="1" ht="15" hidden="1" customHeight="1" outlineLevel="1">
      <c r="A1199" s="130" t="s">
        <v>10935</v>
      </c>
      <c r="B1199" s="130" t="s">
        <v>10936</v>
      </c>
      <c r="C1199" s="130" t="s">
        <v>10937</v>
      </c>
      <c r="D1199" s="130" t="s">
        <v>12128</v>
      </c>
      <c r="E1199" s="130" t="s">
        <v>18689</v>
      </c>
      <c r="F1199" s="169">
        <v>6.6622362196072718E-2</v>
      </c>
      <c r="G1199" s="132" t="str">
        <f ca="1">IFERROR(_xll.BQL($A1199, "cur_mkt_cap(currency=EUR)")/1000000, " ")</f>
        <v xml:space="preserve"> </v>
      </c>
      <c r="M1199" s="305">
        <f t="shared" si="49"/>
        <v>4.3104668340859041E-5</v>
      </c>
      <c r="N1199" s="223">
        <f t="shared" si="50"/>
        <v>7.257966864405535E-4</v>
      </c>
      <c r="O1199" s="172" t="str">
        <f>IFERROR(IF(VLOOKUP($C1199,'MSCI Database'!$C:$R,2, FALSE)="","",VLOOKUP($C1199,'MSCI Database'!$C:$R,2, FALSE)),"")</f>
        <v>Software &amp; Services</v>
      </c>
      <c r="P1199" s="186" t="str">
        <f>IFERROR(IF(VLOOKUP($C1199,'MSCI Database'!$C:$R,3, FALSE)="","",VLOOKUP($C1199,'MSCI Database'!$C:$R,3, FALSE)),"")</f>
        <v>BB</v>
      </c>
      <c r="Q1199" s="164" t="str">
        <f>IFERROR(IF(VLOOKUP($C1199,'MSCI Database'!$C:$R,4, FALSE)="","",VLOOKUP($C1199,'MSCI Database'!$C:$R,4, FALSE)),"")</f>
        <v>0</v>
      </c>
      <c r="R1199" s="164">
        <f>IFERROR(IF(VLOOKUP($C1199,'MSCI Database'!$C:$R,5, FALSE)="","",VLOOKUP($C1199,'MSCI Database'!$C:$R,5, FALSE)),"")</f>
        <v>3.2</v>
      </c>
      <c r="S1199" s="164">
        <f>IFERROR(IF(VLOOKUP($C1199,'MSCI Database'!$C:$R,6, FALSE)="","",VLOOKUP($C1199,'MSCI Database'!$C:$R,6, FALSE)),"")</f>
        <v>4.3</v>
      </c>
      <c r="T1199" s="211">
        <f>IFERROR(IF(VLOOKUP($C1199,'MSCI Database'!$C:$R,7, FALSE)="","",VLOOKUP($C1199,'MSCI Database'!$C:$R,7, FALSE)),"")</f>
        <v>3.7</v>
      </c>
      <c r="U1199" s="164">
        <f>IFERROR(IF(VLOOKUP($C1199,'MSCI Database'!$C:$R,8, FALSE)="","",VLOOKUP($C1199,'MSCI Database'!$C:$R,8, FALSE)),"")</f>
        <v>4.5</v>
      </c>
      <c r="V1199" s="175">
        <f>IFERROR(IF(VLOOKUP($C1199,'MSCI Database'!$C:$R,9, FALSE)="","",VLOOKUP($C1199,'MSCI Database'!$C:$R,9, FALSE)),"")</f>
        <v>4.0999999999999996</v>
      </c>
      <c r="W1199" s="165">
        <f t="shared" ca="1" si="48"/>
        <v>0</v>
      </c>
      <c r="X1199" s="166">
        <f>IFERROR(IF(VLOOKUP($C1199,'MSCI Database'!$C:$R,10, FALSE)="","",VLOOKUP($C1199,'MSCI Database'!$C:$R,10, FALSE)),"")</f>
        <v>50432</v>
      </c>
      <c r="Y1199" s="133" t="str">
        <f>IFERROR(IF(VLOOKUP($C1199,'MSCI Database'!$C:$R,11, FALSE)="","",VLOOKUP($C1199,'MSCI Database'!$C:$R,11, FALSE)),"")</f>
        <v>2019</v>
      </c>
      <c r="Z1199" s="133" t="str">
        <f>IFERROR(IF(VLOOKUP($C1199,'MSCI Database'!$C:$R,12, FALSE)="","",VLOOKUP($C1199,'MSCI Database'!$C:$R,12, FALSE)),"")</f>
        <v>E.Segmt-Moderate</v>
      </c>
      <c r="AA1199" s="202" t="str">
        <f>IFERROR(IF(VLOOKUP($C1199,'MSCI Database'!$C:$R,13, FALSE)="","",VLOOKUP($C1199,'MSCI Database'!$C:$R,13, FALSE)),"")</f>
        <v/>
      </c>
    </row>
    <row r="1200" spans="1:27" s="130" customFormat="1" ht="15" hidden="1" customHeight="1" outlineLevel="1">
      <c r="A1200" s="130" t="s">
        <v>11072</v>
      </c>
      <c r="B1200" s="130" t="s">
        <v>11073</v>
      </c>
      <c r="C1200" s="130" t="s">
        <v>11074</v>
      </c>
      <c r="D1200" s="130" t="s">
        <v>12128</v>
      </c>
      <c r="E1200" s="130" t="s">
        <v>18689</v>
      </c>
      <c r="F1200" s="169">
        <v>6.6557954268784483E-2</v>
      </c>
      <c r="G1200" s="132" t="str">
        <f ca="1">IFERROR(_xll.BQL($A1200, "cur_mkt_cap(currency=EUR)")/1000000, " ")</f>
        <v xml:space="preserve"> </v>
      </c>
      <c r="M1200" s="305">
        <f t="shared" si="49"/>
        <v>4.3062996411903557E-5</v>
      </c>
      <c r="N1200" s="223">
        <f t="shared" si="50"/>
        <v>7.2509501422922114E-4</v>
      </c>
      <c r="O1200" s="172" t="str">
        <f>IFERROR(IF(VLOOKUP($C1200,'MSCI Database'!$C:$R,2, FALSE)="","",VLOOKUP($C1200,'MSCI Database'!$C:$R,2, FALSE)),"")</f>
        <v>Semiconductors &amp; Semiconductor Equipment</v>
      </c>
      <c r="P1200" s="186" t="str">
        <f>IFERROR(IF(VLOOKUP($C1200,'MSCI Database'!$C:$R,3, FALSE)="","",VLOOKUP($C1200,'MSCI Database'!$C:$R,3, FALSE)),"")</f>
        <v>BBB</v>
      </c>
      <c r="Q1200" s="164" t="str">
        <f>IFERROR(IF(VLOOKUP($C1200,'MSCI Database'!$C:$R,4, FALSE)="","",VLOOKUP($C1200,'MSCI Database'!$C:$R,4, FALSE)),"")</f>
        <v>0</v>
      </c>
      <c r="R1200" s="164">
        <f>IFERROR(IF(VLOOKUP($C1200,'MSCI Database'!$C:$R,5, FALSE)="","",VLOOKUP($C1200,'MSCI Database'!$C:$R,5, FALSE)),"")</f>
        <v>5.2</v>
      </c>
      <c r="S1200" s="164">
        <f>IFERROR(IF(VLOOKUP($C1200,'MSCI Database'!$C:$R,6, FALSE)="","",VLOOKUP($C1200,'MSCI Database'!$C:$R,6, FALSE)),"")</f>
        <v>5</v>
      </c>
      <c r="T1200" s="211">
        <f>IFERROR(IF(VLOOKUP($C1200,'MSCI Database'!$C:$R,7, FALSE)="","",VLOOKUP($C1200,'MSCI Database'!$C:$R,7, FALSE)),"")</f>
        <v>4.5</v>
      </c>
      <c r="U1200" s="164">
        <f>IFERROR(IF(VLOOKUP($C1200,'MSCI Database'!$C:$R,8, FALSE)="","",VLOOKUP($C1200,'MSCI Database'!$C:$R,8, FALSE)),"")</f>
        <v>5.5</v>
      </c>
      <c r="V1200" s="175">
        <f>IFERROR(IF(VLOOKUP($C1200,'MSCI Database'!$C:$R,9, FALSE)="","",VLOOKUP($C1200,'MSCI Database'!$C:$R,9, FALSE)),"")</f>
        <v>5</v>
      </c>
      <c r="W1200" s="165">
        <f t="shared" ca="1" si="48"/>
        <v>0</v>
      </c>
      <c r="X1200" s="166">
        <f>IFERROR(IF(VLOOKUP($C1200,'MSCI Database'!$C:$R,10, FALSE)="","",VLOOKUP($C1200,'MSCI Database'!$C:$R,10, FALSE)),"")</f>
        <v>6902</v>
      </c>
      <c r="Y1200" s="133" t="str">
        <f>IFERROR(IF(VLOOKUP($C1200,'MSCI Database'!$C:$R,11, FALSE)="","",VLOOKUP($C1200,'MSCI Database'!$C:$R,11, FALSE)),"")</f>
        <v>2019</v>
      </c>
      <c r="Z1200" s="133" t="str">
        <f>IFERROR(IF(VLOOKUP($C1200,'MSCI Database'!$C:$R,12, FALSE)="","",VLOOKUP($C1200,'MSCI Database'!$C:$R,12, FALSE)),"")</f>
        <v>E.Segmt-Low</v>
      </c>
      <c r="AA1200" s="202" t="str">
        <f>IFERROR(IF(VLOOKUP($C1200,'MSCI Database'!$C:$R,13, FALSE)="","",VLOOKUP($C1200,'MSCI Database'!$C:$R,13, FALSE)),"")</f>
        <v/>
      </c>
    </row>
    <row r="1201" spans="1:27" s="130" customFormat="1" ht="15" hidden="1" customHeight="1" outlineLevel="1">
      <c r="A1201" s="130" t="s">
        <v>10145</v>
      </c>
      <c r="B1201" s="130" t="s">
        <v>10146</v>
      </c>
      <c r="C1201" s="130" t="s">
        <v>10147</v>
      </c>
      <c r="D1201" s="130" t="s">
        <v>12128</v>
      </c>
      <c r="E1201" s="130" t="s">
        <v>18673</v>
      </c>
      <c r="F1201" s="169">
        <v>6.6492691683681174E-2</v>
      </c>
      <c r="G1201" s="132" t="str">
        <f ca="1">IFERROR(_xll.BQL($A1201, "cur_mkt_cap(currency=EUR)")/1000000, " ")</f>
        <v xml:space="preserve"> </v>
      </c>
      <c r="M1201" s="305">
        <f t="shared" si="49"/>
        <v>4.3020771519341718E-5</v>
      </c>
      <c r="N1201" s="223">
        <f t="shared" si="50"/>
        <v>7.2438403121308117E-4</v>
      </c>
      <c r="O1201" s="172" t="str">
        <f>IFERROR(IF(VLOOKUP($C1201,'MSCI Database'!$C:$R,2, FALSE)="","",VLOOKUP($C1201,'MSCI Database'!$C:$R,2, FALSE)),"")</f>
        <v>Commercial Services &amp; Supplies</v>
      </c>
      <c r="P1201" s="186" t="str">
        <f>IFERROR(IF(VLOOKUP($C1201,'MSCI Database'!$C:$R,3, FALSE)="","",VLOOKUP($C1201,'MSCI Database'!$C:$R,3, FALSE)),"")</f>
        <v>A</v>
      </c>
      <c r="Q1201" s="164" t="str">
        <f>IFERROR(IF(VLOOKUP($C1201,'MSCI Database'!$C:$R,4, FALSE)="","",VLOOKUP($C1201,'MSCI Database'!$C:$R,4, FALSE)),"")</f>
        <v>0</v>
      </c>
      <c r="R1201" s="164">
        <f>IFERROR(IF(VLOOKUP($C1201,'MSCI Database'!$C:$R,5, FALSE)="","",VLOOKUP($C1201,'MSCI Database'!$C:$R,5, FALSE)),"")</f>
        <v>6.5</v>
      </c>
      <c r="S1201" s="164">
        <f>IFERROR(IF(VLOOKUP($C1201,'MSCI Database'!$C:$R,6, FALSE)="","",VLOOKUP($C1201,'MSCI Database'!$C:$R,6, FALSE)),"")</f>
        <v>4.0999999999999996</v>
      </c>
      <c r="T1201" s="211">
        <f>IFERROR(IF(VLOOKUP($C1201,'MSCI Database'!$C:$R,7, FALSE)="","",VLOOKUP($C1201,'MSCI Database'!$C:$R,7, FALSE)),"")</f>
        <v>7.2</v>
      </c>
      <c r="U1201" s="164">
        <f>IFERROR(IF(VLOOKUP($C1201,'MSCI Database'!$C:$R,8, FALSE)="","",VLOOKUP($C1201,'MSCI Database'!$C:$R,8, FALSE)),"")</f>
        <v>6.5</v>
      </c>
      <c r="V1201" s="175">
        <f>IFERROR(IF(VLOOKUP($C1201,'MSCI Database'!$C:$R,9, FALSE)="","",VLOOKUP($C1201,'MSCI Database'!$C:$R,9, FALSE)),"")</f>
        <v>6.6</v>
      </c>
      <c r="W1201" s="165">
        <f t="shared" ca="1" si="48"/>
        <v>0</v>
      </c>
      <c r="X1201" s="166">
        <f>IFERROR(IF(VLOOKUP($C1201,'MSCI Database'!$C:$R,10, FALSE)="","",VLOOKUP($C1201,'MSCI Database'!$C:$R,10, FALSE)),"")</f>
        <v>100976</v>
      </c>
      <c r="Y1201" s="133" t="str">
        <f>IFERROR(IF(VLOOKUP($C1201,'MSCI Database'!$C:$R,11, FALSE)="","",VLOOKUP($C1201,'MSCI Database'!$C:$R,11, FALSE)),"")</f>
        <v>2019</v>
      </c>
      <c r="Z1201" s="133" t="str">
        <f>IFERROR(IF(VLOOKUP($C1201,'MSCI Database'!$C:$R,12, FALSE)="","",VLOOKUP($C1201,'MSCI Database'!$C:$R,12, FALSE)),"")</f>
        <v>E.Segmt-Moderate</v>
      </c>
      <c r="AA1201" s="202" t="str">
        <f>IFERROR(IF(VLOOKUP($C1201,'MSCI Database'!$C:$R,13, FALSE)="","",VLOOKUP($C1201,'MSCI Database'!$C:$R,13, FALSE)),"")</f>
        <v/>
      </c>
    </row>
    <row r="1202" spans="1:27" s="130" customFormat="1" ht="15" hidden="1" customHeight="1" outlineLevel="1">
      <c r="A1202" s="130" t="s">
        <v>10422</v>
      </c>
      <c r="B1202" s="130" t="s">
        <v>10423</v>
      </c>
      <c r="C1202" s="130" t="s">
        <v>10424</v>
      </c>
      <c r="D1202" s="130" t="s">
        <v>12128</v>
      </c>
      <c r="E1202" s="130" t="s">
        <v>18673</v>
      </c>
      <c r="F1202" s="169">
        <v>6.6343860581224504E-2</v>
      </c>
      <c r="G1202" s="132" t="str">
        <f ca="1">IFERROR(_xll.BQL($A1202, "cur_mkt_cap(currency=EUR)")/1000000, " ")</f>
        <v xml:space="preserve"> </v>
      </c>
      <c r="M1202" s="305">
        <f t="shared" si="49"/>
        <v>4.2924477796052246E-5</v>
      </c>
      <c r="N1202" s="223">
        <f t="shared" si="50"/>
        <v>7.2276263687277799E-4</v>
      </c>
      <c r="O1202" s="172" t="str">
        <f>IFERROR(IF(VLOOKUP($C1202,'MSCI Database'!$C:$R,2, FALSE)="","",VLOOKUP($C1202,'MSCI Database'!$C:$R,2, FALSE)),"")</f>
        <v>Aerospace &amp; Defense</v>
      </c>
      <c r="P1202" s="186" t="str">
        <f>IFERROR(IF(VLOOKUP($C1202,'MSCI Database'!$C:$R,3, FALSE)="","",VLOOKUP($C1202,'MSCI Database'!$C:$R,3, FALSE)),"")</f>
        <v>BBB</v>
      </c>
      <c r="Q1202" s="164" t="str">
        <f>IFERROR(IF(VLOOKUP($C1202,'MSCI Database'!$C:$R,4, FALSE)="","",VLOOKUP($C1202,'MSCI Database'!$C:$R,4, FALSE)),"")</f>
        <v>0</v>
      </c>
      <c r="R1202" s="164">
        <f>IFERROR(IF(VLOOKUP($C1202,'MSCI Database'!$C:$R,5, FALSE)="","",VLOOKUP($C1202,'MSCI Database'!$C:$R,5, FALSE)),"")</f>
        <v>4.4000000000000004</v>
      </c>
      <c r="S1202" s="164">
        <f>IFERROR(IF(VLOOKUP($C1202,'MSCI Database'!$C:$R,6, FALSE)="","",VLOOKUP($C1202,'MSCI Database'!$C:$R,6, FALSE)),"")</f>
        <v>2.8</v>
      </c>
      <c r="T1202" s="211">
        <f>IFERROR(IF(VLOOKUP($C1202,'MSCI Database'!$C:$R,7, FALSE)="","",VLOOKUP($C1202,'MSCI Database'!$C:$R,7, FALSE)),"")</f>
        <v>5.8</v>
      </c>
      <c r="U1202" s="164">
        <f>IFERROR(IF(VLOOKUP($C1202,'MSCI Database'!$C:$R,8, FALSE)="","",VLOOKUP($C1202,'MSCI Database'!$C:$R,8, FALSE)),"")</f>
        <v>5</v>
      </c>
      <c r="V1202" s="175">
        <f>IFERROR(IF(VLOOKUP($C1202,'MSCI Database'!$C:$R,9, FALSE)="","",VLOOKUP($C1202,'MSCI Database'!$C:$R,9, FALSE)),"")</f>
        <v>5</v>
      </c>
      <c r="W1202" s="165">
        <f t="shared" ca="1" si="48"/>
        <v>0</v>
      </c>
      <c r="X1202" s="166">
        <f>IFERROR(IF(VLOOKUP($C1202,'MSCI Database'!$C:$R,10, FALSE)="","",VLOOKUP($C1202,'MSCI Database'!$C:$R,10, FALSE)),"")</f>
        <v>19927</v>
      </c>
      <c r="Y1202" s="133" t="str">
        <f>IFERROR(IF(VLOOKUP($C1202,'MSCI Database'!$C:$R,11, FALSE)="","",VLOOKUP($C1202,'MSCI Database'!$C:$R,11, FALSE)),"")</f>
        <v>2019</v>
      </c>
      <c r="Z1202" s="133" t="str">
        <f>IFERROR(IF(VLOOKUP($C1202,'MSCI Database'!$C:$R,12, FALSE)="","",VLOOKUP($C1202,'MSCI Database'!$C:$R,12, FALSE)),"")</f>
        <v>E.Segmt-Moderately High</v>
      </c>
      <c r="AA1202" s="202" t="str">
        <f>IFERROR(IF(VLOOKUP($C1202,'MSCI Database'!$C:$R,13, FALSE)="","",VLOOKUP($C1202,'MSCI Database'!$C:$R,13, FALSE)),"")</f>
        <v/>
      </c>
    </row>
    <row r="1203" spans="1:27" s="130" customFormat="1" ht="15" hidden="1" customHeight="1" outlineLevel="1">
      <c r="A1203" s="130" t="s">
        <v>9797</v>
      </c>
      <c r="B1203" s="130" t="s">
        <v>9798</v>
      </c>
      <c r="C1203" s="130" t="s">
        <v>9799</v>
      </c>
      <c r="D1203" s="130" t="s">
        <v>12128</v>
      </c>
      <c r="E1203" s="130" t="s">
        <v>18688</v>
      </c>
      <c r="F1203" s="169">
        <v>6.6299691408169339E-2</v>
      </c>
      <c r="G1203" s="132" t="str">
        <f ca="1">IFERROR(_xll.BQL($A1203, "cur_mkt_cap(currency=EUR)")/1000000, " ")</f>
        <v xml:space="preserve"> </v>
      </c>
      <c r="M1203" s="305">
        <f t="shared" si="49"/>
        <v>4.2895900341085555E-5</v>
      </c>
      <c r="N1203" s="223">
        <f t="shared" si="50"/>
        <v>7.2228144949980692E-4</v>
      </c>
      <c r="O1203" s="172" t="str">
        <f>IFERROR(IF(VLOOKUP($C1203,'MSCI Database'!$C:$R,2, FALSE)="","",VLOOKUP($C1203,'MSCI Database'!$C:$R,2, FALSE)),"")</f>
        <v>Multi-Line Insurance &amp; Brokerage</v>
      </c>
      <c r="P1203" s="186" t="str">
        <f>IFERROR(IF(VLOOKUP($C1203,'MSCI Database'!$C:$R,3, FALSE)="","",VLOOKUP($C1203,'MSCI Database'!$C:$R,3, FALSE)),"")</f>
        <v>BB</v>
      </c>
      <c r="Q1203" s="164" t="str">
        <f>IFERROR(IF(VLOOKUP($C1203,'MSCI Database'!$C:$R,4, FALSE)="","",VLOOKUP($C1203,'MSCI Database'!$C:$R,4, FALSE)),"")</f>
        <v>-1</v>
      </c>
      <c r="R1203" s="164">
        <f>IFERROR(IF(VLOOKUP($C1203,'MSCI Database'!$C:$R,5, FALSE)="","",VLOOKUP($C1203,'MSCI Database'!$C:$R,5, FALSE)),"")</f>
        <v>4</v>
      </c>
      <c r="S1203" s="164">
        <f>IFERROR(IF(VLOOKUP($C1203,'MSCI Database'!$C:$R,6, FALSE)="","",VLOOKUP($C1203,'MSCI Database'!$C:$R,6, FALSE)),"")</f>
        <v>3.7</v>
      </c>
      <c r="T1203" s="211">
        <f>IFERROR(IF(VLOOKUP($C1203,'MSCI Database'!$C:$R,7, FALSE)="","",VLOOKUP($C1203,'MSCI Database'!$C:$R,7, FALSE)),"")</f>
        <v>3.6</v>
      </c>
      <c r="U1203" s="164">
        <f>IFERROR(IF(VLOOKUP($C1203,'MSCI Database'!$C:$R,8, FALSE)="","",VLOOKUP($C1203,'MSCI Database'!$C:$R,8, FALSE)),"")</f>
        <v>5.8</v>
      </c>
      <c r="V1203" s="175">
        <f>IFERROR(IF(VLOOKUP($C1203,'MSCI Database'!$C:$R,9, FALSE)="","",VLOOKUP($C1203,'MSCI Database'!$C:$R,9, FALSE)),"")</f>
        <v>4.5</v>
      </c>
      <c r="W1203" s="165">
        <f t="shared" ca="1" si="48"/>
        <v>0</v>
      </c>
      <c r="X1203" s="166">
        <f>IFERROR(IF(VLOOKUP($C1203,'MSCI Database'!$C:$R,10, FALSE)="","",VLOOKUP($C1203,'MSCI Database'!$C:$R,10, FALSE)),"")</f>
        <v>904</v>
      </c>
      <c r="Y1203" s="133" t="str">
        <f>IFERROR(IF(VLOOKUP($C1203,'MSCI Database'!$C:$R,11, FALSE)="","",VLOOKUP($C1203,'MSCI Database'!$C:$R,11, FALSE)),"")</f>
        <v>2019</v>
      </c>
      <c r="Z1203" s="133" t="str">
        <f>IFERROR(IF(VLOOKUP($C1203,'MSCI Database'!$C:$R,12, FALSE)="","",VLOOKUP($C1203,'MSCI Database'!$C:$R,12, FALSE)),"")</f>
        <v>E.Segmt-Moderately Low</v>
      </c>
      <c r="AA1203" s="202" t="str">
        <f>IFERROR(IF(VLOOKUP($C1203,'MSCI Database'!$C:$R,13, FALSE)="","",VLOOKUP($C1203,'MSCI Database'!$C:$R,13, FALSE)),"")</f>
        <v>Weak talent management initiatives and consumer protection programs</v>
      </c>
    </row>
    <row r="1204" spans="1:27" s="130" customFormat="1" ht="15" hidden="1" customHeight="1" outlineLevel="1">
      <c r="A1204" s="130" t="s">
        <v>8906</v>
      </c>
      <c r="B1204" s="130" t="s">
        <v>8907</v>
      </c>
      <c r="C1204" s="130" t="s">
        <v>8908</v>
      </c>
      <c r="D1204" s="130" t="s">
        <v>12128</v>
      </c>
      <c r="E1204" s="130" t="s">
        <v>18682</v>
      </c>
      <c r="F1204" s="169">
        <v>6.6255272060389711E-2</v>
      </c>
      <c r="G1204" s="132" t="str">
        <f ca="1">IFERROR(_xll.BQL($A1204, "cur_mkt_cap(currency=EUR)")/1000000, " ")</f>
        <v xml:space="preserve"> </v>
      </c>
      <c r="M1204" s="305">
        <f t="shared" si="49"/>
        <v>4.2867161023072143E-5</v>
      </c>
      <c r="N1204" s="223">
        <f t="shared" si="50"/>
        <v>7.2179753667580009E-4</v>
      </c>
      <c r="O1204" s="172" t="str">
        <f>IFERROR(IF(VLOOKUP($C1204,'MSCI Database'!$C:$R,2, FALSE)="","",VLOOKUP($C1204,'MSCI Database'!$C:$R,2, FALSE)),"")</f>
        <v>Auto Components</v>
      </c>
      <c r="P1204" s="186" t="str">
        <f>IFERROR(IF(VLOOKUP($C1204,'MSCI Database'!$C:$R,3, FALSE)="","",VLOOKUP($C1204,'MSCI Database'!$C:$R,3, FALSE)),"")</f>
        <v>B</v>
      </c>
      <c r="Q1204" s="164" t="str">
        <f>IFERROR(IF(VLOOKUP($C1204,'MSCI Database'!$C:$R,4, FALSE)="","",VLOOKUP($C1204,'MSCI Database'!$C:$R,4, FALSE)),"")</f>
        <v>0</v>
      </c>
      <c r="R1204" s="164">
        <f>IFERROR(IF(VLOOKUP($C1204,'MSCI Database'!$C:$R,5, FALSE)="","",VLOOKUP($C1204,'MSCI Database'!$C:$R,5, FALSE)),"")</f>
        <v>2.8</v>
      </c>
      <c r="S1204" s="164">
        <f>IFERROR(IF(VLOOKUP($C1204,'MSCI Database'!$C:$R,6, FALSE)="","",VLOOKUP($C1204,'MSCI Database'!$C:$R,6, FALSE)),"")</f>
        <v>2.8</v>
      </c>
      <c r="T1204" s="211">
        <f>IFERROR(IF(VLOOKUP($C1204,'MSCI Database'!$C:$R,7, FALSE)="","",VLOOKUP($C1204,'MSCI Database'!$C:$R,7, FALSE)),"")</f>
        <v>3.8</v>
      </c>
      <c r="U1204" s="164">
        <f>IFERROR(IF(VLOOKUP($C1204,'MSCI Database'!$C:$R,8, FALSE)="","",VLOOKUP($C1204,'MSCI Database'!$C:$R,8, FALSE)),"")</f>
        <v>4.5999999999999996</v>
      </c>
      <c r="V1204" s="175">
        <f>IFERROR(IF(VLOOKUP($C1204,'MSCI Database'!$C:$R,9, FALSE)="","",VLOOKUP($C1204,'MSCI Database'!$C:$R,9, FALSE)),"")</f>
        <v>4</v>
      </c>
      <c r="W1204" s="165">
        <f t="shared" ca="1" si="48"/>
        <v>0</v>
      </c>
      <c r="X1204" s="166">
        <f>IFERROR(IF(VLOOKUP($C1204,'MSCI Database'!$C:$R,10, FALSE)="","",VLOOKUP($C1204,'MSCI Database'!$C:$R,10, FALSE)),"")</f>
        <v>972460</v>
      </c>
      <c r="Y1204" s="133" t="str">
        <f>IFERROR(IF(VLOOKUP($C1204,'MSCI Database'!$C:$R,11, FALSE)="","",VLOOKUP($C1204,'MSCI Database'!$C:$R,11, FALSE)),"")</f>
        <v>2019</v>
      </c>
      <c r="Z1204" s="133" t="str">
        <f>IFERROR(IF(VLOOKUP($C1204,'MSCI Database'!$C:$R,12, FALSE)="","",VLOOKUP($C1204,'MSCI Database'!$C:$R,12, FALSE)),"")</f>
        <v>E.Segmt-Moderately High</v>
      </c>
      <c r="AA1204" s="202" t="str">
        <f>IFERROR(IF(VLOOKUP($C1204,'MSCI Database'!$C:$R,13, FALSE)="","",VLOOKUP($C1204,'MSCI Database'!$C:$R,13, FALSE)),"")</f>
        <v/>
      </c>
    </row>
    <row r="1205" spans="1:27" s="130" customFormat="1" ht="15" hidden="1" customHeight="1" outlineLevel="1">
      <c r="A1205" s="130" t="s">
        <v>10615</v>
      </c>
      <c r="B1205" s="130" t="s">
        <v>10616</v>
      </c>
      <c r="C1205" s="130" t="s">
        <v>10617</v>
      </c>
      <c r="D1205" s="130" t="s">
        <v>12128</v>
      </c>
      <c r="E1205" s="130" t="s">
        <v>12133</v>
      </c>
      <c r="F1205" s="169">
        <v>6.6211146064698162E-2</v>
      </c>
      <c r="G1205" s="132" t="str">
        <f ca="1">IFERROR(_xll.BQL($A1205, "cur_mkt_cap(currency=EUR)")/1000000, " ")</f>
        <v xml:space="preserve"> </v>
      </c>
      <c r="M1205" s="305">
        <f t="shared" si="49"/>
        <v>4.2838611503859707E-5</v>
      </c>
      <c r="N1205" s="223">
        <f t="shared" si="50"/>
        <v>7.2131681968524129E-4</v>
      </c>
      <c r="O1205" s="172" t="str">
        <f>IFERROR(IF(VLOOKUP($C1205,'MSCI Database'!$C:$R,2, FALSE)="","",VLOOKUP($C1205,'MSCI Database'!$C:$R,2, FALSE)),"")</f>
        <v>Health Care Equipment &amp; Supplies</v>
      </c>
      <c r="P1205" s="186" t="str">
        <f>IFERROR(IF(VLOOKUP($C1205,'MSCI Database'!$C:$R,3, FALSE)="","",VLOOKUP($C1205,'MSCI Database'!$C:$R,3, FALSE)),"")</f>
        <v>BB</v>
      </c>
      <c r="Q1205" s="164" t="str">
        <f>IFERROR(IF(VLOOKUP($C1205,'MSCI Database'!$C:$R,4, FALSE)="","",VLOOKUP($C1205,'MSCI Database'!$C:$R,4, FALSE)),"")</f>
        <v>0</v>
      </c>
      <c r="R1205" s="164">
        <f>IFERROR(IF(VLOOKUP($C1205,'MSCI Database'!$C:$R,5, FALSE)="","",VLOOKUP($C1205,'MSCI Database'!$C:$R,5, FALSE)),"")</f>
        <v>4.2</v>
      </c>
      <c r="S1205" s="164">
        <f>IFERROR(IF(VLOOKUP($C1205,'MSCI Database'!$C:$R,6, FALSE)="","",VLOOKUP($C1205,'MSCI Database'!$C:$R,6, FALSE)),"")</f>
        <v>5.5</v>
      </c>
      <c r="T1205" s="211">
        <f>IFERROR(IF(VLOOKUP($C1205,'MSCI Database'!$C:$R,7, FALSE)="","",VLOOKUP($C1205,'MSCI Database'!$C:$R,7, FALSE)),"")</f>
        <v>5.4</v>
      </c>
      <c r="U1205" s="164">
        <f>IFERROR(IF(VLOOKUP($C1205,'MSCI Database'!$C:$R,8, FALSE)="","",VLOOKUP($C1205,'MSCI Database'!$C:$R,8, FALSE)),"")</f>
        <v>4.4000000000000004</v>
      </c>
      <c r="V1205" s="175">
        <f>IFERROR(IF(VLOOKUP($C1205,'MSCI Database'!$C:$R,9, FALSE)="","",VLOOKUP($C1205,'MSCI Database'!$C:$R,9, FALSE)),"")</f>
        <v>4.9000000000000004</v>
      </c>
      <c r="W1205" s="165">
        <f t="shared" ca="1" si="48"/>
        <v>0</v>
      </c>
      <c r="X1205" s="166">
        <f>IFERROR(IF(VLOOKUP($C1205,'MSCI Database'!$C:$R,10, FALSE)="","",VLOOKUP($C1205,'MSCI Database'!$C:$R,10, FALSE)),"")</f>
        <v>14108</v>
      </c>
      <c r="Y1205" s="133" t="str">
        <f>IFERROR(IF(VLOOKUP($C1205,'MSCI Database'!$C:$R,11, FALSE)="","",VLOOKUP($C1205,'MSCI Database'!$C:$R,11, FALSE)),"")</f>
        <v>2019</v>
      </c>
      <c r="Z1205" s="133" t="str">
        <f>IFERROR(IF(VLOOKUP($C1205,'MSCI Database'!$C:$R,12, FALSE)="","",VLOOKUP($C1205,'MSCI Database'!$C:$R,12, FALSE)),"")</f>
        <v>E.Segmt-Low</v>
      </c>
      <c r="AA1205" s="202" t="str">
        <f>IFERROR(IF(VLOOKUP($C1205,'MSCI Database'!$C:$R,13, FALSE)="","",VLOOKUP($C1205,'MSCI Database'!$C:$R,13, FALSE)),"")</f>
        <v/>
      </c>
    </row>
    <row r="1206" spans="1:27" s="130" customFormat="1" ht="15" hidden="1" customHeight="1" outlineLevel="1">
      <c r="A1206" s="130" t="s">
        <v>10410</v>
      </c>
      <c r="B1206" s="130" t="s">
        <v>10411</v>
      </c>
      <c r="C1206" s="130" t="s">
        <v>10412</v>
      </c>
      <c r="D1206" s="130" t="s">
        <v>12128</v>
      </c>
      <c r="E1206" s="130" t="s">
        <v>18682</v>
      </c>
      <c r="F1206" s="169">
        <v>6.6150451390680792E-2</v>
      </c>
      <c r="G1206" s="132" t="str">
        <f ca="1">IFERROR(_xll.BQL($A1206, "cur_mkt_cap(currency=EUR)")/1000000, " ")</f>
        <v xml:space="preserve"> </v>
      </c>
      <c r="M1206" s="305">
        <f t="shared" si="49"/>
        <v>4.2799342049770467E-5</v>
      </c>
      <c r="N1206" s="223">
        <f t="shared" si="50"/>
        <v>7.2065560036136398E-4</v>
      </c>
      <c r="O1206" s="172" t="str">
        <f>IFERROR(IF(VLOOKUP($C1206,'MSCI Database'!$C:$R,2, FALSE)="","",VLOOKUP($C1206,'MSCI Database'!$C:$R,2, FALSE)),"")</f>
        <v>Textiles, Apparel &amp; Luxury Goods</v>
      </c>
      <c r="P1206" s="186" t="str">
        <f>IFERROR(IF(VLOOKUP($C1206,'MSCI Database'!$C:$R,3, FALSE)="","",VLOOKUP($C1206,'MSCI Database'!$C:$R,3, FALSE)),"")</f>
        <v>A</v>
      </c>
      <c r="Q1206" s="164" t="str">
        <f>IFERROR(IF(VLOOKUP($C1206,'MSCI Database'!$C:$R,4, FALSE)="","",VLOOKUP($C1206,'MSCI Database'!$C:$R,4, FALSE)),"")</f>
        <v>0</v>
      </c>
      <c r="R1206" s="164">
        <f>IFERROR(IF(VLOOKUP($C1206,'MSCI Database'!$C:$R,5, FALSE)="","",VLOOKUP($C1206,'MSCI Database'!$C:$R,5, FALSE)),"")</f>
        <v>6.8</v>
      </c>
      <c r="S1206" s="164">
        <f>IFERROR(IF(VLOOKUP($C1206,'MSCI Database'!$C:$R,6, FALSE)="","",VLOOKUP($C1206,'MSCI Database'!$C:$R,6, FALSE)),"")</f>
        <v>4.7</v>
      </c>
      <c r="T1206" s="211">
        <f>IFERROR(IF(VLOOKUP($C1206,'MSCI Database'!$C:$R,7, FALSE)="","",VLOOKUP($C1206,'MSCI Database'!$C:$R,7, FALSE)),"")</f>
        <v>5</v>
      </c>
      <c r="U1206" s="164">
        <f>IFERROR(IF(VLOOKUP($C1206,'MSCI Database'!$C:$R,8, FALSE)="","",VLOOKUP($C1206,'MSCI Database'!$C:$R,8, FALSE)),"")</f>
        <v>5.9</v>
      </c>
      <c r="V1206" s="175">
        <f>IFERROR(IF(VLOOKUP($C1206,'MSCI Database'!$C:$R,9, FALSE)="","",VLOOKUP($C1206,'MSCI Database'!$C:$R,9, FALSE)),"")</f>
        <v>5.2</v>
      </c>
      <c r="W1206" s="165">
        <f t="shared" ca="1" si="48"/>
        <v>0</v>
      </c>
      <c r="X1206" s="166" t="str">
        <f>IFERROR(IF(VLOOKUP($C1206,'MSCI Database'!$C:$R,10, FALSE)="","",VLOOKUP($C1206,'MSCI Database'!$C:$R,10, FALSE)),"")</f>
        <v/>
      </c>
      <c r="Y1206" s="133" t="str">
        <f>IFERROR(IF(VLOOKUP($C1206,'MSCI Database'!$C:$R,11, FALSE)="","",VLOOKUP($C1206,'MSCI Database'!$C:$R,11, FALSE)),"")</f>
        <v/>
      </c>
      <c r="Z1206" s="133" t="str">
        <f>IFERROR(IF(VLOOKUP($C1206,'MSCI Database'!$C:$R,12, FALSE)="","",VLOOKUP($C1206,'MSCI Database'!$C:$R,12, FALSE)),"")</f>
        <v/>
      </c>
      <c r="AA1206" s="202" t="str">
        <f>IFERROR(IF(VLOOKUP($C1206,'MSCI Database'!$C:$R,13, FALSE)="","",VLOOKUP($C1206,'MSCI Database'!$C:$R,13, FALSE)),"")</f>
        <v/>
      </c>
    </row>
    <row r="1207" spans="1:27" s="130" customFormat="1" ht="15" hidden="1" customHeight="1" outlineLevel="1">
      <c r="A1207" s="130" t="s">
        <v>9093</v>
      </c>
      <c r="B1207" s="130" t="s">
        <v>9094</v>
      </c>
      <c r="C1207" s="130" t="s">
        <v>9095</v>
      </c>
      <c r="D1207" s="130" t="s">
        <v>12128</v>
      </c>
      <c r="E1207" s="130" t="s">
        <v>18673</v>
      </c>
      <c r="F1207" s="169">
        <v>6.6106627636534548E-2</v>
      </c>
      <c r="G1207" s="132" t="str">
        <f ca="1">IFERROR(_xll.BQL($A1207, "cur_mkt_cap(currency=EUR)")/1000000, " ")</f>
        <v xml:space="preserve"> </v>
      </c>
      <c r="M1207" s="305">
        <f t="shared" si="49"/>
        <v>4.2770988080837851E-5</v>
      </c>
      <c r="N1207" s="223">
        <f t="shared" si="50"/>
        <v>7.2017817604769099E-4</v>
      </c>
      <c r="O1207" s="172" t="str">
        <f>IFERROR(IF(VLOOKUP($C1207,'MSCI Database'!$C:$R,2, FALSE)="","",VLOOKUP($C1207,'MSCI Database'!$C:$R,2, FALSE)),"")</f>
        <v>Industrial Machinery</v>
      </c>
      <c r="P1207" s="186" t="str">
        <f>IFERROR(IF(VLOOKUP($C1207,'MSCI Database'!$C:$R,3, FALSE)="","",VLOOKUP($C1207,'MSCI Database'!$C:$R,3, FALSE)),"")</f>
        <v>BB</v>
      </c>
      <c r="Q1207" s="164" t="str">
        <f>IFERROR(IF(VLOOKUP($C1207,'MSCI Database'!$C:$R,4, FALSE)="","",VLOOKUP($C1207,'MSCI Database'!$C:$R,4, FALSE)),"")</f>
        <v>0</v>
      </c>
      <c r="R1207" s="164">
        <f>IFERROR(IF(VLOOKUP($C1207,'MSCI Database'!$C:$R,5, FALSE)="","",VLOOKUP($C1207,'MSCI Database'!$C:$R,5, FALSE)),"")</f>
        <v>4.0999999999999996</v>
      </c>
      <c r="S1207" s="164">
        <f>IFERROR(IF(VLOOKUP($C1207,'MSCI Database'!$C:$R,6, FALSE)="","",VLOOKUP($C1207,'MSCI Database'!$C:$R,6, FALSE)),"")</f>
        <v>4.4000000000000004</v>
      </c>
      <c r="T1207" s="211">
        <f>IFERROR(IF(VLOOKUP($C1207,'MSCI Database'!$C:$R,7, FALSE)="","",VLOOKUP($C1207,'MSCI Database'!$C:$R,7, FALSE)),"")</f>
        <v>3.5</v>
      </c>
      <c r="U1207" s="164">
        <f>IFERROR(IF(VLOOKUP($C1207,'MSCI Database'!$C:$R,8, FALSE)="","",VLOOKUP($C1207,'MSCI Database'!$C:$R,8, FALSE)),"")</f>
        <v>5.6</v>
      </c>
      <c r="V1207" s="175">
        <f>IFERROR(IF(VLOOKUP($C1207,'MSCI Database'!$C:$R,9, FALSE)="","",VLOOKUP($C1207,'MSCI Database'!$C:$R,9, FALSE)),"")</f>
        <v>4.8</v>
      </c>
      <c r="W1207" s="165">
        <f t="shared" ca="1" si="48"/>
        <v>0</v>
      </c>
      <c r="X1207" s="166">
        <f>IFERROR(IF(VLOOKUP($C1207,'MSCI Database'!$C:$R,10, FALSE)="","",VLOOKUP($C1207,'MSCI Database'!$C:$R,10, FALSE)),"")</f>
        <v>58425</v>
      </c>
      <c r="Y1207" s="133" t="str">
        <f>IFERROR(IF(VLOOKUP($C1207,'MSCI Database'!$C:$R,11, FALSE)="","",VLOOKUP($C1207,'MSCI Database'!$C:$R,11, FALSE)),"")</f>
        <v>2019</v>
      </c>
      <c r="Z1207" s="133" t="str">
        <f>IFERROR(IF(VLOOKUP($C1207,'MSCI Database'!$C:$R,12, FALSE)="","",VLOOKUP($C1207,'MSCI Database'!$C:$R,12, FALSE)),"")</f>
        <v>E.Segmt-Moderately Low</v>
      </c>
      <c r="AA1207" s="202" t="str">
        <f>IFERROR(IF(VLOOKUP($C1207,'MSCI Database'!$C:$R,13, FALSE)="","",VLOOKUP($C1207,'MSCI Database'!$C:$R,13, FALSE)),"")</f>
        <v/>
      </c>
    </row>
    <row r="1208" spans="1:27" s="130" customFormat="1" ht="15" hidden="1" customHeight="1" outlineLevel="1">
      <c r="A1208" s="130" t="s">
        <v>10910</v>
      </c>
      <c r="B1208" s="130" t="s">
        <v>10911</v>
      </c>
      <c r="C1208" s="130" t="s">
        <v>10912</v>
      </c>
      <c r="D1208" s="130" t="s">
        <v>12128</v>
      </c>
      <c r="E1208" s="130" t="s">
        <v>18689</v>
      </c>
      <c r="F1208" s="169">
        <v>6.6003874400589288E-2</v>
      </c>
      <c r="G1208" s="132" t="str">
        <f ca="1">IFERROR(_xll.BQL($A1208, "cur_mkt_cap(currency=EUR)")/1000000, " ")</f>
        <v xml:space="preserve"> </v>
      </c>
      <c r="M1208" s="305">
        <f t="shared" si="49"/>
        <v>4.2704506737181265E-5</v>
      </c>
      <c r="N1208" s="223">
        <f t="shared" si="50"/>
        <v>7.190587627499363E-4</v>
      </c>
      <c r="O1208" s="172" t="str">
        <f>IFERROR(IF(VLOOKUP($C1208,'MSCI Database'!$C:$R,2, FALSE)="","",VLOOKUP($C1208,'MSCI Database'!$C:$R,2, FALSE)),"")</f>
        <v>Software &amp; Services</v>
      </c>
      <c r="P1208" s="186" t="str">
        <f>IFERROR(IF(VLOOKUP($C1208,'MSCI Database'!$C:$R,3, FALSE)="","",VLOOKUP($C1208,'MSCI Database'!$C:$R,3, FALSE)),"")</f>
        <v>BB</v>
      </c>
      <c r="Q1208" s="164" t="str">
        <f>IFERROR(IF(VLOOKUP($C1208,'MSCI Database'!$C:$R,4, FALSE)="","",VLOOKUP($C1208,'MSCI Database'!$C:$R,4, FALSE)),"")</f>
        <v>1</v>
      </c>
      <c r="R1208" s="164">
        <f>IFERROR(IF(VLOOKUP($C1208,'MSCI Database'!$C:$R,5, FALSE)="","",VLOOKUP($C1208,'MSCI Database'!$C:$R,5, FALSE)),"")</f>
        <v>3.8</v>
      </c>
      <c r="S1208" s="164">
        <f>IFERROR(IF(VLOOKUP($C1208,'MSCI Database'!$C:$R,6, FALSE)="","",VLOOKUP($C1208,'MSCI Database'!$C:$R,6, FALSE)),"")</f>
        <v>4.3</v>
      </c>
      <c r="T1208" s="211">
        <f>IFERROR(IF(VLOOKUP($C1208,'MSCI Database'!$C:$R,7, FALSE)="","",VLOOKUP($C1208,'MSCI Database'!$C:$R,7, FALSE)),"")</f>
        <v>2.9</v>
      </c>
      <c r="U1208" s="164">
        <f>IFERROR(IF(VLOOKUP($C1208,'MSCI Database'!$C:$R,8, FALSE)="","",VLOOKUP($C1208,'MSCI Database'!$C:$R,8, FALSE)),"")</f>
        <v>5.8</v>
      </c>
      <c r="V1208" s="175">
        <f>IFERROR(IF(VLOOKUP($C1208,'MSCI Database'!$C:$R,9, FALSE)="","",VLOOKUP($C1208,'MSCI Database'!$C:$R,9, FALSE)),"")</f>
        <v>4.2</v>
      </c>
      <c r="W1208" s="165">
        <f t="shared" ca="1" si="48"/>
        <v>0</v>
      </c>
      <c r="X1208" s="166">
        <f>IFERROR(IF(VLOOKUP($C1208,'MSCI Database'!$C:$R,10, FALSE)="","",VLOOKUP($C1208,'MSCI Database'!$C:$R,10, FALSE)),"")</f>
        <v>11559</v>
      </c>
      <c r="Y1208" s="133" t="str">
        <f>IFERROR(IF(VLOOKUP($C1208,'MSCI Database'!$C:$R,11, FALSE)="","",VLOOKUP($C1208,'MSCI Database'!$C:$R,11, FALSE)),"")</f>
        <v>2019</v>
      </c>
      <c r="Z1208" s="133" t="str">
        <f>IFERROR(IF(VLOOKUP($C1208,'MSCI Database'!$C:$R,12, FALSE)="","",VLOOKUP($C1208,'MSCI Database'!$C:$R,12, FALSE)),"")</f>
        <v>E.Segmt-Moderately High</v>
      </c>
      <c r="AA1208" s="202" t="str">
        <f>IFERROR(IF(VLOOKUP($C1208,'MSCI Database'!$C:$R,13, FALSE)="","",VLOOKUP($C1208,'MSCI Database'!$C:$R,13, FALSE)),"")</f>
        <v/>
      </c>
    </row>
    <row r="1209" spans="1:27" s="130" customFormat="1" ht="15" hidden="1" customHeight="1" outlineLevel="1">
      <c r="A1209" s="130" t="s">
        <v>10829</v>
      </c>
      <c r="B1209" s="130" t="s">
        <v>10830</v>
      </c>
      <c r="C1209" s="130" t="s">
        <v>10831</v>
      </c>
      <c r="D1209" s="130" t="s">
        <v>12128</v>
      </c>
      <c r="E1209" s="130" t="s">
        <v>18688</v>
      </c>
      <c r="F1209" s="169">
        <v>6.5936913929157959E-2</v>
      </c>
      <c r="G1209" s="132" t="str">
        <f ca="1">IFERROR(_xll.BQL($A1209, "cur_mkt_cap(currency=EUR)")/1000000, " ")</f>
        <v xml:space="preserve"> </v>
      </c>
      <c r="M1209" s="305">
        <f t="shared" si="49"/>
        <v>4.2661183312165195E-5</v>
      </c>
      <c r="N1209" s="223">
        <f t="shared" si="50"/>
        <v>7.1832928263717286E-4</v>
      </c>
      <c r="O1209" s="172" t="str">
        <f>IFERROR(IF(VLOOKUP($C1209,'MSCI Database'!$C:$R,2, FALSE)="","",VLOOKUP($C1209,'MSCI Database'!$C:$R,2, FALSE)),"")</f>
        <v>Diversified Financials</v>
      </c>
      <c r="P1209" s="186" t="str">
        <f>IFERROR(IF(VLOOKUP($C1209,'MSCI Database'!$C:$R,3, FALSE)="","",VLOOKUP($C1209,'MSCI Database'!$C:$R,3, FALSE)),"")</f>
        <v>BBB</v>
      </c>
      <c r="Q1209" s="164" t="str">
        <f>IFERROR(IF(VLOOKUP($C1209,'MSCI Database'!$C:$R,4, FALSE)="","",VLOOKUP($C1209,'MSCI Database'!$C:$R,4, FALSE)),"")</f>
        <v/>
      </c>
      <c r="R1209" s="164">
        <f>IFERROR(IF(VLOOKUP($C1209,'MSCI Database'!$C:$R,5, FALSE)="","",VLOOKUP($C1209,'MSCI Database'!$C:$R,5, FALSE)),"")</f>
        <v>5.4</v>
      </c>
      <c r="S1209" s="164">
        <f>IFERROR(IF(VLOOKUP($C1209,'MSCI Database'!$C:$R,6, FALSE)="","",VLOOKUP($C1209,'MSCI Database'!$C:$R,6, FALSE)),"")</f>
        <v>6.7</v>
      </c>
      <c r="T1209" s="211">
        <f>IFERROR(IF(VLOOKUP($C1209,'MSCI Database'!$C:$R,7, FALSE)="","",VLOOKUP($C1209,'MSCI Database'!$C:$R,7, FALSE)),"")</f>
        <v>2.6</v>
      </c>
      <c r="U1209" s="164">
        <f>IFERROR(IF(VLOOKUP($C1209,'MSCI Database'!$C:$R,8, FALSE)="","",VLOOKUP($C1209,'MSCI Database'!$C:$R,8, FALSE)),"")</f>
        <v>5.5</v>
      </c>
      <c r="V1209" s="175">
        <f>IFERROR(IF(VLOOKUP($C1209,'MSCI Database'!$C:$R,9, FALSE)="","",VLOOKUP($C1209,'MSCI Database'!$C:$R,9, FALSE)),"")</f>
        <v>4.5</v>
      </c>
      <c r="W1209" s="165">
        <f t="shared" ca="1" si="48"/>
        <v>0</v>
      </c>
      <c r="X1209" s="166">
        <f>IFERROR(IF(VLOOKUP($C1209,'MSCI Database'!$C:$R,10, FALSE)="","",VLOOKUP($C1209,'MSCI Database'!$C:$R,10, FALSE)),"")</f>
        <v>339</v>
      </c>
      <c r="Y1209" s="133" t="str">
        <f>IFERROR(IF(VLOOKUP($C1209,'MSCI Database'!$C:$R,11, FALSE)="","",VLOOKUP($C1209,'MSCI Database'!$C:$R,11, FALSE)),"")</f>
        <v>2019</v>
      </c>
      <c r="Z1209" s="133" t="str">
        <f>IFERROR(IF(VLOOKUP($C1209,'MSCI Database'!$C:$R,12, FALSE)="","",VLOOKUP($C1209,'MSCI Database'!$C:$R,12, FALSE)),"")</f>
        <v>E.Segmt-Low</v>
      </c>
      <c r="AA1209" s="202" t="str">
        <f>IFERROR(IF(VLOOKUP($C1209,'MSCI Database'!$C:$R,13, FALSE)="","",VLOOKUP($C1209,'MSCI Database'!$C:$R,13, FALSE)),"")</f>
        <v/>
      </c>
    </row>
    <row r="1210" spans="1:27" s="130" customFormat="1" ht="15" hidden="1" customHeight="1" outlineLevel="1">
      <c r="A1210" s="130" t="s">
        <v>9177</v>
      </c>
      <c r="B1210" s="130" t="s">
        <v>9178</v>
      </c>
      <c r="C1210" s="130" t="s">
        <v>9179</v>
      </c>
      <c r="D1210" s="130" t="s">
        <v>12128</v>
      </c>
      <c r="E1210" s="130" t="s">
        <v>18684</v>
      </c>
      <c r="F1210" s="169">
        <v>6.5866091623528078E-2</v>
      </c>
      <c r="G1210" s="132" t="str">
        <f ca="1">IFERROR(_xll.BQL($A1210, "cur_mkt_cap(currency=EUR)")/1000000, " ")</f>
        <v xml:space="preserve"> </v>
      </c>
      <c r="M1210" s="305">
        <f t="shared" si="49"/>
        <v>4.2615361280422656E-5</v>
      </c>
      <c r="N1210" s="223">
        <f t="shared" si="50"/>
        <v>7.1755773096806566E-4</v>
      </c>
      <c r="O1210" s="172" t="str">
        <f>IFERROR(IF(VLOOKUP($C1210,'MSCI Database'!$C:$R,2, FALSE)="","",VLOOKUP($C1210,'MSCI Database'!$C:$R,2, FALSE)),"")</f>
        <v>Metals and Mining - Non-Precious Metals</v>
      </c>
      <c r="P1210" s="186" t="str">
        <f>IFERROR(IF(VLOOKUP($C1210,'MSCI Database'!$C:$R,3, FALSE)="","",VLOOKUP($C1210,'MSCI Database'!$C:$R,3, FALSE)),"")</f>
        <v>A</v>
      </c>
      <c r="Q1210" s="164" t="str">
        <f>IFERROR(IF(VLOOKUP($C1210,'MSCI Database'!$C:$R,4, FALSE)="","",VLOOKUP($C1210,'MSCI Database'!$C:$R,4, FALSE)),"")</f>
        <v/>
      </c>
      <c r="R1210" s="164">
        <f>IFERROR(IF(VLOOKUP($C1210,'MSCI Database'!$C:$R,5, FALSE)="","",VLOOKUP($C1210,'MSCI Database'!$C:$R,5, FALSE)),"")</f>
        <v>7</v>
      </c>
      <c r="S1210" s="164">
        <f>IFERROR(IF(VLOOKUP($C1210,'MSCI Database'!$C:$R,6, FALSE)="","",VLOOKUP($C1210,'MSCI Database'!$C:$R,6, FALSE)),"")</f>
        <v>3.8</v>
      </c>
      <c r="T1210" s="211">
        <f>IFERROR(IF(VLOOKUP($C1210,'MSCI Database'!$C:$R,7, FALSE)="","",VLOOKUP($C1210,'MSCI Database'!$C:$R,7, FALSE)),"")</f>
        <v>4.7</v>
      </c>
      <c r="U1210" s="164">
        <f>IFERROR(IF(VLOOKUP($C1210,'MSCI Database'!$C:$R,8, FALSE)="","",VLOOKUP($C1210,'MSCI Database'!$C:$R,8, FALSE)),"")</f>
        <v>6.9</v>
      </c>
      <c r="V1210" s="175">
        <f>IFERROR(IF(VLOOKUP($C1210,'MSCI Database'!$C:$R,9, FALSE)="","",VLOOKUP($C1210,'MSCI Database'!$C:$R,9, FALSE)),"")</f>
        <v>5.0999999999999996</v>
      </c>
      <c r="W1210" s="165">
        <f t="shared" ca="1" si="48"/>
        <v>0</v>
      </c>
      <c r="X1210" s="166" t="str">
        <f>IFERROR(IF(VLOOKUP($C1210,'MSCI Database'!$C:$R,10, FALSE)="","",VLOOKUP($C1210,'MSCI Database'!$C:$R,10, FALSE)),"")</f>
        <v/>
      </c>
      <c r="Y1210" s="133" t="str">
        <f>IFERROR(IF(VLOOKUP($C1210,'MSCI Database'!$C:$R,11, FALSE)="","",VLOOKUP($C1210,'MSCI Database'!$C:$R,11, FALSE)),"")</f>
        <v/>
      </c>
      <c r="Z1210" s="133" t="str">
        <f>IFERROR(IF(VLOOKUP($C1210,'MSCI Database'!$C:$R,12, FALSE)="","",VLOOKUP($C1210,'MSCI Database'!$C:$R,12, FALSE)),"")</f>
        <v/>
      </c>
      <c r="AA1210" s="202" t="str">
        <f>IFERROR(IF(VLOOKUP($C1210,'MSCI Database'!$C:$R,13, FALSE)="","",VLOOKUP($C1210,'MSCI Database'!$C:$R,13, FALSE)),"")</f>
        <v/>
      </c>
    </row>
    <row r="1211" spans="1:27" s="130" customFormat="1" ht="15" hidden="1" customHeight="1" outlineLevel="1">
      <c r="A1211" s="130" t="s">
        <v>11544</v>
      </c>
      <c r="B1211" s="130" t="s">
        <v>11545</v>
      </c>
      <c r="C1211" s="130" t="s">
        <v>11546</v>
      </c>
      <c r="D1211" s="130" t="s">
        <v>12128</v>
      </c>
      <c r="E1211" s="130" t="s">
        <v>18689</v>
      </c>
      <c r="F1211" s="169">
        <v>6.5754426071763794E-2</v>
      </c>
      <c r="G1211" s="132" t="str">
        <f ca="1">IFERROR(_xll.BQL($A1211, "cur_mkt_cap(currency=EUR)")/1000000, " ")</f>
        <v xml:space="preserve"> </v>
      </c>
      <c r="M1211" s="305">
        <f t="shared" si="49"/>
        <v>4.254311366843117E-5</v>
      </c>
      <c r="N1211" s="223">
        <f t="shared" si="50"/>
        <v>7.1634122520650839E-4</v>
      </c>
      <c r="O1211" s="172" t="str">
        <f>IFERROR(IF(VLOOKUP($C1211,'MSCI Database'!$C:$R,2, FALSE)="","",VLOOKUP($C1211,'MSCI Database'!$C:$R,2, FALSE)),"")</f>
        <v>Software &amp; Services</v>
      </c>
      <c r="P1211" s="186" t="str">
        <f>IFERROR(IF(VLOOKUP($C1211,'MSCI Database'!$C:$R,3, FALSE)="","",VLOOKUP($C1211,'MSCI Database'!$C:$R,3, FALSE)),"")</f>
        <v>BBB</v>
      </c>
      <c r="Q1211" s="164" t="str">
        <f>IFERROR(IF(VLOOKUP($C1211,'MSCI Database'!$C:$R,4, FALSE)="","",VLOOKUP($C1211,'MSCI Database'!$C:$R,4, FALSE)),"")</f>
        <v>0</v>
      </c>
      <c r="R1211" s="164">
        <f>IFERROR(IF(VLOOKUP($C1211,'MSCI Database'!$C:$R,5, FALSE)="","",VLOOKUP($C1211,'MSCI Database'!$C:$R,5, FALSE)),"")</f>
        <v>5.2</v>
      </c>
      <c r="S1211" s="164">
        <f>IFERROR(IF(VLOOKUP($C1211,'MSCI Database'!$C:$R,6, FALSE)="","",VLOOKUP($C1211,'MSCI Database'!$C:$R,6, FALSE)),"")</f>
        <v>8</v>
      </c>
      <c r="T1211" s="211">
        <f>IFERROR(IF(VLOOKUP($C1211,'MSCI Database'!$C:$R,7, FALSE)="","",VLOOKUP($C1211,'MSCI Database'!$C:$R,7, FALSE)),"")</f>
        <v>3.8</v>
      </c>
      <c r="U1211" s="164">
        <f>IFERROR(IF(VLOOKUP($C1211,'MSCI Database'!$C:$R,8, FALSE)="","",VLOOKUP($C1211,'MSCI Database'!$C:$R,8, FALSE)),"")</f>
        <v>5.2</v>
      </c>
      <c r="V1211" s="175">
        <f>IFERROR(IF(VLOOKUP($C1211,'MSCI Database'!$C:$R,9, FALSE)="","",VLOOKUP($C1211,'MSCI Database'!$C:$R,9, FALSE)),"")</f>
        <v>4.5999999999999996</v>
      </c>
      <c r="W1211" s="165">
        <f t="shared" ca="1" si="48"/>
        <v>0</v>
      </c>
      <c r="X1211" s="166">
        <f>IFERROR(IF(VLOOKUP($C1211,'MSCI Database'!$C:$R,10, FALSE)="","",VLOOKUP($C1211,'MSCI Database'!$C:$R,10, FALSE)),"")</f>
        <v>12025</v>
      </c>
      <c r="Y1211" s="133" t="str">
        <f>IFERROR(IF(VLOOKUP($C1211,'MSCI Database'!$C:$R,11, FALSE)="","",VLOOKUP($C1211,'MSCI Database'!$C:$R,11, FALSE)),"")</f>
        <v>2019</v>
      </c>
      <c r="Z1211" s="133" t="str">
        <f>IFERROR(IF(VLOOKUP($C1211,'MSCI Database'!$C:$R,12, FALSE)="","",VLOOKUP($C1211,'MSCI Database'!$C:$R,12, FALSE)),"")</f>
        <v>E.Segmt-Moderate</v>
      </c>
      <c r="AA1211" s="202" t="str">
        <f>IFERROR(IF(VLOOKUP($C1211,'MSCI Database'!$C:$R,13, FALSE)="","",VLOOKUP($C1211,'MSCI Database'!$C:$R,13, FALSE)),"")</f>
        <v/>
      </c>
    </row>
    <row r="1212" spans="1:27" s="130" customFormat="1" ht="15" hidden="1" customHeight="1" outlineLevel="1">
      <c r="A1212" s="130" t="s">
        <v>9087</v>
      </c>
      <c r="B1212" s="130" t="s">
        <v>9088</v>
      </c>
      <c r="C1212" s="130" t="s">
        <v>9089</v>
      </c>
      <c r="D1212" s="130" t="s">
        <v>12128</v>
      </c>
      <c r="E1212" s="130" t="s">
        <v>18689</v>
      </c>
      <c r="F1212" s="169">
        <v>6.5680809936723566E-2</v>
      </c>
      <c r="G1212" s="132" t="str">
        <f ca="1">IFERROR(_xll.BQL($A1212, "cur_mkt_cap(currency=EUR)")/1000000, " ")</f>
        <v xml:space="preserve"> </v>
      </c>
      <c r="M1212" s="305">
        <f t="shared" si="49"/>
        <v>4.2495484029060145E-5</v>
      </c>
      <c r="N1212" s="223">
        <f t="shared" si="50"/>
        <v>7.1553923702837225E-4</v>
      </c>
      <c r="O1212" s="172" t="str">
        <f>IFERROR(IF(VLOOKUP($C1212,'MSCI Database'!$C:$R,2, FALSE)="","",VLOOKUP($C1212,'MSCI Database'!$C:$R,2, FALSE)),"")</f>
        <v>Software &amp; Services</v>
      </c>
      <c r="P1212" s="186" t="str">
        <f>IFERROR(IF(VLOOKUP($C1212,'MSCI Database'!$C:$R,3, FALSE)="","",VLOOKUP($C1212,'MSCI Database'!$C:$R,3, FALSE)),"")</f>
        <v>BBB</v>
      </c>
      <c r="Q1212" s="164" t="str">
        <f>IFERROR(IF(VLOOKUP($C1212,'MSCI Database'!$C:$R,4, FALSE)="","",VLOOKUP($C1212,'MSCI Database'!$C:$R,4, FALSE)),"")</f>
        <v>1</v>
      </c>
      <c r="R1212" s="164">
        <f>IFERROR(IF(VLOOKUP($C1212,'MSCI Database'!$C:$R,5, FALSE)="","",VLOOKUP($C1212,'MSCI Database'!$C:$R,5, FALSE)),"")</f>
        <v>5</v>
      </c>
      <c r="S1212" s="164">
        <f>IFERROR(IF(VLOOKUP($C1212,'MSCI Database'!$C:$R,6, FALSE)="","",VLOOKUP($C1212,'MSCI Database'!$C:$R,6, FALSE)),"")</f>
        <v>4.4000000000000004</v>
      </c>
      <c r="T1212" s="211">
        <f>IFERROR(IF(VLOOKUP($C1212,'MSCI Database'!$C:$R,7, FALSE)="","",VLOOKUP($C1212,'MSCI Database'!$C:$R,7, FALSE)),"")</f>
        <v>4</v>
      </c>
      <c r="U1212" s="164">
        <f>IFERROR(IF(VLOOKUP($C1212,'MSCI Database'!$C:$R,8, FALSE)="","",VLOOKUP($C1212,'MSCI Database'!$C:$R,8, FALSE)),"")</f>
        <v>5.3</v>
      </c>
      <c r="V1212" s="175">
        <f>IFERROR(IF(VLOOKUP($C1212,'MSCI Database'!$C:$R,9, FALSE)="","",VLOOKUP($C1212,'MSCI Database'!$C:$R,9, FALSE)),"")</f>
        <v>4.5</v>
      </c>
      <c r="W1212" s="165">
        <f t="shared" ca="1" si="48"/>
        <v>0</v>
      </c>
      <c r="X1212" s="166">
        <f>IFERROR(IF(VLOOKUP($C1212,'MSCI Database'!$C:$R,10, FALSE)="","",VLOOKUP($C1212,'MSCI Database'!$C:$R,10, FALSE)),"")</f>
        <v>5820</v>
      </c>
      <c r="Y1212" s="133" t="str">
        <f>IFERROR(IF(VLOOKUP($C1212,'MSCI Database'!$C:$R,11, FALSE)="","",VLOOKUP($C1212,'MSCI Database'!$C:$R,11, FALSE)),"")</f>
        <v>2019</v>
      </c>
      <c r="Z1212" s="133" t="str">
        <f>IFERROR(IF(VLOOKUP($C1212,'MSCI Database'!$C:$R,12, FALSE)="","",VLOOKUP($C1212,'MSCI Database'!$C:$R,12, FALSE)),"")</f>
        <v>E.Segmt-Moderately High</v>
      </c>
      <c r="AA1212" s="202" t="str">
        <f>IFERROR(IF(VLOOKUP($C1212,'MSCI Database'!$C:$R,13, FALSE)="","",VLOOKUP($C1212,'MSCI Database'!$C:$R,13, FALSE)),"")</f>
        <v/>
      </c>
    </row>
    <row r="1213" spans="1:27" s="130" customFormat="1" ht="15" hidden="1" customHeight="1" outlineLevel="1">
      <c r="A1213" s="130" t="s">
        <v>9066</v>
      </c>
      <c r="B1213" s="130" t="s">
        <v>9067</v>
      </c>
      <c r="C1213" s="130" t="s">
        <v>9068</v>
      </c>
      <c r="D1213" s="130" t="s">
        <v>12128</v>
      </c>
      <c r="E1213" s="130" t="s">
        <v>12133</v>
      </c>
      <c r="F1213" s="169">
        <v>6.5468133482628116E-2</v>
      </c>
      <c r="G1213" s="132" t="str">
        <f ca="1">IFERROR(_xll.BQL($A1213, "cur_mkt_cap(currency=EUR)")/1000000, " ")</f>
        <v xml:space="preserve"> </v>
      </c>
      <c r="M1213" s="305">
        <f t="shared" si="49"/>
        <v>4.2357882363260387E-5</v>
      </c>
      <c r="N1213" s="223">
        <f t="shared" si="50"/>
        <v>7.1322229928287302E-4</v>
      </c>
      <c r="O1213" s="172" t="str">
        <f>IFERROR(IF(VLOOKUP($C1213,'MSCI Database'!$C:$R,2, FALSE)="","",VLOOKUP($C1213,'MSCI Database'!$C:$R,2, FALSE)),"")</f>
        <v>Biotechnology</v>
      </c>
      <c r="P1213" s="186" t="str">
        <f>IFERROR(IF(VLOOKUP($C1213,'MSCI Database'!$C:$R,3, FALSE)="","",VLOOKUP($C1213,'MSCI Database'!$C:$R,3, FALSE)),"")</f>
        <v>BBB</v>
      </c>
      <c r="Q1213" s="164" t="str">
        <f>IFERROR(IF(VLOOKUP($C1213,'MSCI Database'!$C:$R,4, FALSE)="","",VLOOKUP($C1213,'MSCI Database'!$C:$R,4, FALSE)),"")</f>
        <v>1</v>
      </c>
      <c r="R1213" s="164">
        <f>IFERROR(IF(VLOOKUP($C1213,'MSCI Database'!$C:$R,5, FALSE)="","",VLOOKUP($C1213,'MSCI Database'!$C:$R,5, FALSE)),"")</f>
        <v>4.5</v>
      </c>
      <c r="S1213" s="164">
        <f>IFERROR(IF(VLOOKUP($C1213,'MSCI Database'!$C:$R,6, FALSE)="","",VLOOKUP($C1213,'MSCI Database'!$C:$R,6, FALSE)),"")</f>
        <v>5.0999999999999996</v>
      </c>
      <c r="T1213" s="211">
        <f>IFERROR(IF(VLOOKUP($C1213,'MSCI Database'!$C:$R,7, FALSE)="","",VLOOKUP($C1213,'MSCI Database'!$C:$R,7, FALSE)),"")</f>
        <v>4</v>
      </c>
      <c r="U1213" s="164">
        <f>IFERROR(IF(VLOOKUP($C1213,'MSCI Database'!$C:$R,8, FALSE)="","",VLOOKUP($C1213,'MSCI Database'!$C:$R,8, FALSE)),"")</f>
        <v>5.7</v>
      </c>
      <c r="V1213" s="175">
        <f>IFERROR(IF(VLOOKUP($C1213,'MSCI Database'!$C:$R,9, FALSE)="","",VLOOKUP($C1213,'MSCI Database'!$C:$R,9, FALSE)),"")</f>
        <v>4.7</v>
      </c>
      <c r="W1213" s="165">
        <f t="shared" ca="1" si="48"/>
        <v>0</v>
      </c>
      <c r="X1213" s="166" t="str">
        <f>IFERROR(IF(VLOOKUP($C1213,'MSCI Database'!$C:$R,10, FALSE)="","",VLOOKUP($C1213,'MSCI Database'!$C:$R,10, FALSE)),"")</f>
        <v/>
      </c>
      <c r="Y1213" s="133" t="str">
        <f>IFERROR(IF(VLOOKUP($C1213,'MSCI Database'!$C:$R,11, FALSE)="","",VLOOKUP($C1213,'MSCI Database'!$C:$R,11, FALSE)),"")</f>
        <v>2019</v>
      </c>
      <c r="Z1213" s="133" t="str">
        <f>IFERROR(IF(VLOOKUP($C1213,'MSCI Database'!$C:$R,12, FALSE)="","",VLOOKUP($C1213,'MSCI Database'!$C:$R,12, FALSE)),"")</f>
        <v/>
      </c>
      <c r="AA1213" s="202" t="str">
        <f>IFERROR(IF(VLOOKUP($C1213,'MSCI Database'!$C:$R,13, FALSE)="","",VLOOKUP($C1213,'MSCI Database'!$C:$R,13, FALSE)),"")</f>
        <v/>
      </c>
    </row>
    <row r="1214" spans="1:27" s="130" customFormat="1" ht="15" hidden="1" customHeight="1" outlineLevel="1">
      <c r="A1214" s="130" t="s">
        <v>9127</v>
      </c>
      <c r="B1214" s="130" t="s">
        <v>9128</v>
      </c>
      <c r="C1214" s="130" t="s">
        <v>9129</v>
      </c>
      <c r="D1214" s="130" t="s">
        <v>12128</v>
      </c>
      <c r="E1214" s="130" t="s">
        <v>18689</v>
      </c>
      <c r="F1214" s="169">
        <v>6.545338333326392E-2</v>
      </c>
      <c r="G1214" s="132" t="str">
        <f ca="1">IFERROR(_xll.BQL($A1214, "cur_mkt_cap(currency=EUR)")/1000000, " ")</f>
        <v xml:space="preserve"> </v>
      </c>
      <c r="M1214" s="305">
        <f t="shared" si="49"/>
        <v>4.234833901662175E-5</v>
      </c>
      <c r="N1214" s="223">
        <f t="shared" si="50"/>
        <v>7.1306160834997681E-4</v>
      </c>
      <c r="O1214" s="172" t="str">
        <f>IFERROR(IF(VLOOKUP($C1214,'MSCI Database'!$C:$R,2, FALSE)="","",VLOOKUP($C1214,'MSCI Database'!$C:$R,2, FALSE)),"")</f>
        <v>Semiconductors &amp; Semiconductor Equipment</v>
      </c>
      <c r="P1214" s="186" t="str">
        <f>IFERROR(IF(VLOOKUP($C1214,'MSCI Database'!$C:$R,3, FALSE)="","",VLOOKUP($C1214,'MSCI Database'!$C:$R,3, FALSE)),"")</f>
        <v>BB</v>
      </c>
      <c r="Q1214" s="164" t="str">
        <f>IFERROR(IF(VLOOKUP($C1214,'MSCI Database'!$C:$R,4, FALSE)="","",VLOOKUP($C1214,'MSCI Database'!$C:$R,4, FALSE)),"")</f>
        <v>1</v>
      </c>
      <c r="R1214" s="164">
        <f>IFERROR(IF(VLOOKUP($C1214,'MSCI Database'!$C:$R,5, FALSE)="","",VLOOKUP($C1214,'MSCI Database'!$C:$R,5, FALSE)),"")</f>
        <v>3.9</v>
      </c>
      <c r="S1214" s="164">
        <f>IFERROR(IF(VLOOKUP($C1214,'MSCI Database'!$C:$R,6, FALSE)="","",VLOOKUP($C1214,'MSCI Database'!$C:$R,6, FALSE)),"")</f>
        <v>3.4</v>
      </c>
      <c r="T1214" s="211">
        <f>IFERROR(IF(VLOOKUP($C1214,'MSCI Database'!$C:$R,7, FALSE)="","",VLOOKUP($C1214,'MSCI Database'!$C:$R,7, FALSE)),"")</f>
        <v>6.3</v>
      </c>
      <c r="U1214" s="164">
        <f>IFERROR(IF(VLOOKUP($C1214,'MSCI Database'!$C:$R,8, FALSE)="","",VLOOKUP($C1214,'MSCI Database'!$C:$R,8, FALSE)),"")</f>
        <v>3.8</v>
      </c>
      <c r="V1214" s="175">
        <f>IFERROR(IF(VLOOKUP($C1214,'MSCI Database'!$C:$R,9, FALSE)="","",VLOOKUP($C1214,'MSCI Database'!$C:$R,9, FALSE)),"")</f>
        <v>4.5</v>
      </c>
      <c r="W1214" s="165">
        <f t="shared" ca="1" si="48"/>
        <v>0</v>
      </c>
      <c r="X1214" s="166">
        <f>IFERROR(IF(VLOOKUP($C1214,'MSCI Database'!$C:$R,10, FALSE)="","",VLOOKUP($C1214,'MSCI Database'!$C:$R,10, FALSE)),"")</f>
        <v>907527</v>
      </c>
      <c r="Y1214" s="133" t="str">
        <f>IFERROR(IF(VLOOKUP($C1214,'MSCI Database'!$C:$R,11, FALSE)="","",VLOOKUP($C1214,'MSCI Database'!$C:$R,11, FALSE)),"")</f>
        <v>2019</v>
      </c>
      <c r="Z1214" s="133" t="str">
        <f>IFERROR(IF(VLOOKUP($C1214,'MSCI Database'!$C:$R,12, FALSE)="","",VLOOKUP($C1214,'MSCI Database'!$C:$R,12, FALSE)),"")</f>
        <v>Reported</v>
      </c>
      <c r="AA1214" s="202" t="str">
        <f>IFERROR(IF(VLOOKUP($C1214,'MSCI Database'!$C:$R,13, FALSE)="","",VLOOKUP($C1214,'MSCI Database'!$C:$R,13, FALSE)),"")</f>
        <v/>
      </c>
    </row>
    <row r="1215" spans="1:27" s="130" customFormat="1" ht="15" hidden="1" customHeight="1" outlineLevel="1">
      <c r="A1215" s="130" t="s">
        <v>11199</v>
      </c>
      <c r="B1215" s="130" t="s">
        <v>11200</v>
      </c>
      <c r="C1215" s="130" t="s">
        <v>11201</v>
      </c>
      <c r="D1215" s="130" t="s">
        <v>12128</v>
      </c>
      <c r="E1215" s="130" t="s">
        <v>18682</v>
      </c>
      <c r="F1215" s="169">
        <v>6.5236809487141043E-2</v>
      </c>
      <c r="G1215" s="132" t="str">
        <f ca="1">IFERROR(_xll.BQL($A1215, "cur_mkt_cap(currency=EUR)")/1000000, " ")</f>
        <v xml:space="preserve"> </v>
      </c>
      <c r="M1215" s="305">
        <f t="shared" si="49"/>
        <v>4.220821573818025E-5</v>
      </c>
      <c r="N1215" s="223">
        <f t="shared" si="50"/>
        <v>7.1070221167438225E-4</v>
      </c>
      <c r="O1215" s="172" t="str">
        <f>IFERROR(IF(VLOOKUP($C1215,'MSCI Database'!$C:$R,2, FALSE)="","",VLOOKUP($C1215,'MSCI Database'!$C:$R,2, FALSE)),"")</f>
        <v>Retail - Consumer Discretionary</v>
      </c>
      <c r="P1215" s="186" t="str">
        <f>IFERROR(IF(VLOOKUP($C1215,'MSCI Database'!$C:$R,3, FALSE)="","",VLOOKUP($C1215,'MSCI Database'!$C:$R,3, FALSE)),"")</f>
        <v>BBB</v>
      </c>
      <c r="Q1215" s="164" t="str">
        <f>IFERROR(IF(VLOOKUP($C1215,'MSCI Database'!$C:$R,4, FALSE)="","",VLOOKUP($C1215,'MSCI Database'!$C:$R,4, FALSE)),"")</f>
        <v>0</v>
      </c>
      <c r="R1215" s="164">
        <f>IFERROR(IF(VLOOKUP($C1215,'MSCI Database'!$C:$R,5, FALSE)="","",VLOOKUP($C1215,'MSCI Database'!$C:$R,5, FALSE)),"")</f>
        <v>4.9000000000000004</v>
      </c>
      <c r="S1215" s="164">
        <f>IFERROR(IF(VLOOKUP($C1215,'MSCI Database'!$C:$R,6, FALSE)="","",VLOOKUP($C1215,'MSCI Database'!$C:$R,6, FALSE)),"")</f>
        <v>1.2</v>
      </c>
      <c r="T1215" s="211">
        <f>IFERROR(IF(VLOOKUP($C1215,'MSCI Database'!$C:$R,7, FALSE)="","",VLOOKUP($C1215,'MSCI Database'!$C:$R,7, FALSE)),"")</f>
        <v>4.5</v>
      </c>
      <c r="U1215" s="164">
        <f>IFERROR(IF(VLOOKUP($C1215,'MSCI Database'!$C:$R,8, FALSE)="","",VLOOKUP($C1215,'MSCI Database'!$C:$R,8, FALSE)),"")</f>
        <v>5</v>
      </c>
      <c r="V1215" s="175">
        <f>IFERROR(IF(VLOOKUP($C1215,'MSCI Database'!$C:$R,9, FALSE)="","",VLOOKUP($C1215,'MSCI Database'!$C:$R,9, FALSE)),"")</f>
        <v>4.4000000000000004</v>
      </c>
      <c r="W1215" s="165">
        <f t="shared" ref="W1215:W1278" ca="1" si="51">IFERROR(IF(X1215&lt;&gt;"",VLOOKUP($A1215,$A$639:$X$1611,6,FALSE)/100,0)*$G$637/$G1215, 0)</f>
        <v>0</v>
      </c>
      <c r="X1215" s="166">
        <f>IFERROR(IF(VLOOKUP($C1215,'MSCI Database'!$C:$R,10, FALSE)="","",VLOOKUP($C1215,'MSCI Database'!$C:$R,10, FALSE)),"")</f>
        <v>75666</v>
      </c>
      <c r="Y1215" s="133" t="str">
        <f>IFERROR(IF(VLOOKUP($C1215,'MSCI Database'!$C:$R,11, FALSE)="","",VLOOKUP($C1215,'MSCI Database'!$C:$R,11, FALSE)),"")</f>
        <v>2019</v>
      </c>
      <c r="Z1215" s="133" t="str">
        <f>IFERROR(IF(VLOOKUP($C1215,'MSCI Database'!$C:$R,12, FALSE)="","",VLOOKUP($C1215,'MSCI Database'!$C:$R,12, FALSE)),"")</f>
        <v>E.Segmt-Moderately High</v>
      </c>
      <c r="AA1215" s="202" t="str">
        <f>IFERROR(IF(VLOOKUP($C1215,'MSCI Database'!$C:$R,13, FALSE)="","",VLOOKUP($C1215,'MSCI Database'!$C:$R,13, FALSE)),"")</f>
        <v/>
      </c>
    </row>
    <row r="1216" spans="1:27" s="130" customFormat="1" ht="15" hidden="1" customHeight="1" outlineLevel="1">
      <c r="A1216" s="130" t="s">
        <v>10091</v>
      </c>
      <c r="B1216" s="130" t="s">
        <v>10092</v>
      </c>
      <c r="C1216" s="130" t="s">
        <v>10093</v>
      </c>
      <c r="D1216" s="130" t="s">
        <v>12128</v>
      </c>
      <c r="E1216" s="130" t="s">
        <v>18682</v>
      </c>
      <c r="F1216" s="169">
        <v>6.5132434560215308E-2</v>
      </c>
      <c r="G1216" s="132" t="str">
        <f ca="1">IFERROR(_xll.BQL($A1216, "cur_mkt_cap(currency=EUR)")/1000000, " ")</f>
        <v xml:space="preserve"> </v>
      </c>
      <c r="M1216" s="305">
        <f t="shared" ref="M1216:M1279" si="52">IF($F1216&lt;&gt;"",$F$637*$F1216/100,"")</f>
        <v>4.2140685160459293E-5</v>
      </c>
      <c r="N1216" s="223">
        <f t="shared" ref="N1216:N1279" si="53">IF(V1216&lt;&gt;"",VLOOKUP($A1216,$A$639:$V$1611,6,FALSE)/SUMIF($V$639:$V$1611,"&gt;0",$F$639:$F$1611),0)</f>
        <v>7.0956513136661377E-4</v>
      </c>
      <c r="O1216" s="172" t="str">
        <f>IFERROR(IF(VLOOKUP($C1216,'MSCI Database'!$C:$R,2, FALSE)="","",VLOOKUP($C1216,'MSCI Database'!$C:$R,2, FALSE)),"")</f>
        <v>Retail - Consumer Discretionary</v>
      </c>
      <c r="P1216" s="186" t="str">
        <f>IFERROR(IF(VLOOKUP($C1216,'MSCI Database'!$C:$R,3, FALSE)="","",VLOOKUP($C1216,'MSCI Database'!$C:$R,3, FALSE)),"")</f>
        <v>BBB</v>
      </c>
      <c r="Q1216" s="164" t="str">
        <f>IFERROR(IF(VLOOKUP($C1216,'MSCI Database'!$C:$R,4, FALSE)="","",VLOOKUP($C1216,'MSCI Database'!$C:$R,4, FALSE)),"")</f>
        <v>0</v>
      </c>
      <c r="R1216" s="164">
        <f>IFERROR(IF(VLOOKUP($C1216,'MSCI Database'!$C:$R,5, FALSE)="","",VLOOKUP($C1216,'MSCI Database'!$C:$R,5, FALSE)),"")</f>
        <v>4.7</v>
      </c>
      <c r="S1216" s="164">
        <f>IFERROR(IF(VLOOKUP($C1216,'MSCI Database'!$C:$R,6, FALSE)="","",VLOOKUP($C1216,'MSCI Database'!$C:$R,6, FALSE)),"")</f>
        <v>2.8</v>
      </c>
      <c r="T1216" s="211">
        <f>IFERROR(IF(VLOOKUP($C1216,'MSCI Database'!$C:$R,7, FALSE)="","",VLOOKUP($C1216,'MSCI Database'!$C:$R,7, FALSE)),"")</f>
        <v>5.6</v>
      </c>
      <c r="U1216" s="164">
        <f>IFERROR(IF(VLOOKUP($C1216,'MSCI Database'!$C:$R,8, FALSE)="","",VLOOKUP($C1216,'MSCI Database'!$C:$R,8, FALSE)),"")</f>
        <v>5.3</v>
      </c>
      <c r="V1216" s="175">
        <f>IFERROR(IF(VLOOKUP($C1216,'MSCI Database'!$C:$R,9, FALSE)="","",VLOOKUP($C1216,'MSCI Database'!$C:$R,9, FALSE)),"")</f>
        <v>4.9000000000000004</v>
      </c>
      <c r="W1216" s="165">
        <f t="shared" ca="1" si="51"/>
        <v>0</v>
      </c>
      <c r="X1216" s="166">
        <f>IFERROR(IF(VLOOKUP($C1216,'MSCI Database'!$C:$R,10, FALSE)="","",VLOOKUP($C1216,'MSCI Database'!$C:$R,10, FALSE)),"")</f>
        <v>209877</v>
      </c>
      <c r="Y1216" s="133" t="str">
        <f>IFERROR(IF(VLOOKUP($C1216,'MSCI Database'!$C:$R,11, FALSE)="","",VLOOKUP($C1216,'MSCI Database'!$C:$R,11, FALSE)),"")</f>
        <v>2019</v>
      </c>
      <c r="Z1216" s="133" t="str">
        <f>IFERROR(IF(VLOOKUP($C1216,'MSCI Database'!$C:$R,12, FALSE)="","",VLOOKUP($C1216,'MSCI Database'!$C:$R,12, FALSE)),"")</f>
        <v>E.Segmt-Moderately High</v>
      </c>
      <c r="AA1216" s="202" t="str">
        <f>IFERROR(IF(VLOOKUP($C1216,'MSCI Database'!$C:$R,13, FALSE)="","",VLOOKUP($C1216,'MSCI Database'!$C:$R,13, FALSE)),"")</f>
        <v/>
      </c>
    </row>
    <row r="1217" spans="1:27" s="130" customFormat="1" ht="15" hidden="1" customHeight="1" outlineLevel="1">
      <c r="A1217" s="130" t="s">
        <v>11406</v>
      </c>
      <c r="B1217" s="130" t="s">
        <v>11407</v>
      </c>
      <c r="C1217" s="130" t="s">
        <v>11408</v>
      </c>
      <c r="D1217" s="130" t="s">
        <v>12128</v>
      </c>
      <c r="E1217" s="130" t="s">
        <v>18688</v>
      </c>
      <c r="F1217" s="169">
        <v>6.4976364899740915E-2</v>
      </c>
      <c r="G1217" s="132" t="str">
        <f ca="1">IFERROR(_xll.BQL($A1217, "cur_mkt_cap(currency=EUR)")/1000000, " ")</f>
        <v xml:space="preserve"> </v>
      </c>
      <c r="M1217" s="305">
        <f t="shared" si="52"/>
        <v>4.2039708090132368E-5</v>
      </c>
      <c r="N1217" s="223">
        <f t="shared" si="53"/>
        <v>7.0786487879837174E-4</v>
      </c>
      <c r="O1217" s="172" t="str">
        <f>IFERROR(IF(VLOOKUP($C1217,'MSCI Database'!$C:$R,2, FALSE)="","",VLOOKUP($C1217,'MSCI Database'!$C:$R,2, FALSE)),"")</f>
        <v>Banks</v>
      </c>
      <c r="P1217" s="186" t="str">
        <f>IFERROR(IF(VLOOKUP($C1217,'MSCI Database'!$C:$R,3, FALSE)="","",VLOOKUP($C1217,'MSCI Database'!$C:$R,3, FALSE)),"")</f>
        <v>BBB</v>
      </c>
      <c r="Q1217" s="164" t="str">
        <f>IFERROR(IF(VLOOKUP($C1217,'MSCI Database'!$C:$R,4, FALSE)="","",VLOOKUP($C1217,'MSCI Database'!$C:$R,4, FALSE)),"")</f>
        <v>0</v>
      </c>
      <c r="R1217" s="164">
        <f>IFERROR(IF(VLOOKUP($C1217,'MSCI Database'!$C:$R,5, FALSE)="","",VLOOKUP($C1217,'MSCI Database'!$C:$R,5, FALSE)),"")</f>
        <v>5</v>
      </c>
      <c r="S1217" s="164">
        <f>IFERROR(IF(VLOOKUP($C1217,'MSCI Database'!$C:$R,6, FALSE)="","",VLOOKUP($C1217,'MSCI Database'!$C:$R,6, FALSE)),"")</f>
        <v>3.5</v>
      </c>
      <c r="T1217" s="211">
        <f>IFERROR(IF(VLOOKUP($C1217,'MSCI Database'!$C:$R,7, FALSE)="","",VLOOKUP($C1217,'MSCI Database'!$C:$R,7, FALSE)),"")</f>
        <v>4.2</v>
      </c>
      <c r="U1217" s="164">
        <f>IFERROR(IF(VLOOKUP($C1217,'MSCI Database'!$C:$R,8, FALSE)="","",VLOOKUP($C1217,'MSCI Database'!$C:$R,8, FALSE)),"")</f>
        <v>3.2</v>
      </c>
      <c r="V1217" s="175">
        <f>IFERROR(IF(VLOOKUP($C1217,'MSCI Database'!$C:$R,9, FALSE)="","",VLOOKUP($C1217,'MSCI Database'!$C:$R,9, FALSE)),"")</f>
        <v>3.8</v>
      </c>
      <c r="W1217" s="165">
        <f t="shared" ca="1" si="51"/>
        <v>0</v>
      </c>
      <c r="X1217" s="166">
        <f>IFERROR(IF(VLOOKUP($C1217,'MSCI Database'!$C:$R,10, FALSE)="","",VLOOKUP($C1217,'MSCI Database'!$C:$R,10, FALSE)),"")</f>
        <v>1437</v>
      </c>
      <c r="Y1217" s="133" t="str">
        <f>IFERROR(IF(VLOOKUP($C1217,'MSCI Database'!$C:$R,11, FALSE)="","",VLOOKUP($C1217,'MSCI Database'!$C:$R,11, FALSE)),"")</f>
        <v>2019</v>
      </c>
      <c r="Z1217" s="133" t="str">
        <f>IFERROR(IF(VLOOKUP($C1217,'MSCI Database'!$C:$R,12, FALSE)="","",VLOOKUP($C1217,'MSCI Database'!$C:$R,12, FALSE)),"")</f>
        <v>E.Segmt-Moderately Low</v>
      </c>
      <c r="AA1217" s="202" t="str">
        <f>IFERROR(IF(VLOOKUP($C1217,'MSCI Database'!$C:$R,13, FALSE)="","",VLOOKUP($C1217,'MSCI Database'!$C:$R,13, FALSE)),"")</f>
        <v/>
      </c>
    </row>
    <row r="1218" spans="1:27" s="130" customFormat="1" ht="15" hidden="1" customHeight="1" outlineLevel="1">
      <c r="A1218" s="130" t="s">
        <v>11566</v>
      </c>
      <c r="B1218" s="130" t="s">
        <v>11567</v>
      </c>
      <c r="C1218" s="130" t="s">
        <v>11568</v>
      </c>
      <c r="D1218" s="130" t="s">
        <v>12128</v>
      </c>
      <c r="E1218" s="130" t="s">
        <v>18673</v>
      </c>
      <c r="F1218" s="169">
        <v>6.4904276481419151E-2</v>
      </c>
      <c r="G1218" s="132" t="str">
        <f ca="1">IFERROR(_xll.BQL($A1218, "cur_mkt_cap(currency=EUR)")/1000000, " ")</f>
        <v xml:space="preserve"> </v>
      </c>
      <c r="M1218" s="305">
        <f t="shared" si="52"/>
        <v>4.199306688347819E-5</v>
      </c>
      <c r="N1218" s="223">
        <f t="shared" si="53"/>
        <v>7.0707953385676359E-4</v>
      </c>
      <c r="O1218" s="172" t="str">
        <f>IFERROR(IF(VLOOKUP($C1218,'MSCI Database'!$C:$R,2, FALSE)="","",VLOOKUP($C1218,'MSCI Database'!$C:$R,2, FALSE)),"")</f>
        <v>Building Products</v>
      </c>
      <c r="P1218" s="186" t="str">
        <f>IFERROR(IF(VLOOKUP($C1218,'MSCI Database'!$C:$R,3, FALSE)="","",VLOOKUP($C1218,'MSCI Database'!$C:$R,3, FALSE)),"")</f>
        <v>BB</v>
      </c>
      <c r="Q1218" s="164" t="str">
        <f>IFERROR(IF(VLOOKUP($C1218,'MSCI Database'!$C:$R,4, FALSE)="","",VLOOKUP($C1218,'MSCI Database'!$C:$R,4, FALSE)),"")</f>
        <v>0</v>
      </c>
      <c r="R1218" s="164">
        <f>IFERROR(IF(VLOOKUP($C1218,'MSCI Database'!$C:$R,5, FALSE)="","",VLOOKUP($C1218,'MSCI Database'!$C:$R,5, FALSE)),"")</f>
        <v>3.5</v>
      </c>
      <c r="S1218" s="164">
        <f>IFERROR(IF(VLOOKUP($C1218,'MSCI Database'!$C:$R,6, FALSE)="","",VLOOKUP($C1218,'MSCI Database'!$C:$R,6, FALSE)),"")</f>
        <v>3</v>
      </c>
      <c r="T1218" s="211">
        <f>IFERROR(IF(VLOOKUP($C1218,'MSCI Database'!$C:$R,7, FALSE)="","",VLOOKUP($C1218,'MSCI Database'!$C:$R,7, FALSE)),"")</f>
        <v>5</v>
      </c>
      <c r="U1218" s="164">
        <f>IFERROR(IF(VLOOKUP($C1218,'MSCI Database'!$C:$R,8, FALSE)="","",VLOOKUP($C1218,'MSCI Database'!$C:$R,8, FALSE)),"")</f>
        <v>6.3</v>
      </c>
      <c r="V1218" s="175">
        <f>IFERROR(IF(VLOOKUP($C1218,'MSCI Database'!$C:$R,9, FALSE)="","",VLOOKUP($C1218,'MSCI Database'!$C:$R,9, FALSE)),"")</f>
        <v>4.5</v>
      </c>
      <c r="W1218" s="165">
        <f t="shared" ca="1" si="51"/>
        <v>0</v>
      </c>
      <c r="X1218" s="166">
        <f>IFERROR(IF(VLOOKUP($C1218,'MSCI Database'!$C:$R,10, FALSE)="","",VLOOKUP($C1218,'MSCI Database'!$C:$R,10, FALSE)),"")</f>
        <v>500381</v>
      </c>
      <c r="Y1218" s="133" t="str">
        <f>IFERROR(IF(VLOOKUP($C1218,'MSCI Database'!$C:$R,11, FALSE)="","",VLOOKUP($C1218,'MSCI Database'!$C:$R,11, FALSE)),"")</f>
        <v>2019</v>
      </c>
      <c r="Z1218" s="133" t="str">
        <f>IFERROR(IF(VLOOKUP($C1218,'MSCI Database'!$C:$R,12, FALSE)="","",VLOOKUP($C1218,'MSCI Database'!$C:$R,12, FALSE)),"")</f>
        <v>E.Segmt-Moderately Low</v>
      </c>
      <c r="AA1218" s="202" t="str">
        <f>IFERROR(IF(VLOOKUP($C1218,'MSCI Database'!$C:$R,13, FALSE)="","",VLOOKUP($C1218,'MSCI Database'!$C:$R,13, FALSE)),"")</f>
        <v/>
      </c>
    </row>
    <row r="1219" spans="1:27" s="130" customFormat="1" ht="15" hidden="1" customHeight="1" outlineLevel="1">
      <c r="A1219" s="130" t="s">
        <v>9667</v>
      </c>
      <c r="B1219" s="130" t="s">
        <v>9668</v>
      </c>
      <c r="C1219" s="130" t="s">
        <v>9669</v>
      </c>
      <c r="D1219" s="130" t="s">
        <v>12128</v>
      </c>
      <c r="E1219" s="130" t="s">
        <v>18688</v>
      </c>
      <c r="F1219" s="169">
        <v>6.4835347630175996E-2</v>
      </c>
      <c r="G1219" s="132" t="str">
        <f ca="1">IFERROR(_xll.BQL($A1219, "cur_mkt_cap(currency=EUR)")/1000000, " ")</f>
        <v xml:space="preserve"> </v>
      </c>
      <c r="M1219" s="305">
        <f t="shared" si="52"/>
        <v>4.1948469916723872E-5</v>
      </c>
      <c r="N1219" s="223">
        <f t="shared" si="53"/>
        <v>7.0632860983991174E-4</v>
      </c>
      <c r="O1219" s="172" t="str">
        <f>IFERROR(IF(VLOOKUP($C1219,'MSCI Database'!$C:$R,2, FALSE)="","",VLOOKUP($C1219,'MSCI Database'!$C:$R,2, FALSE)),"")</f>
        <v>Investment Banking &amp; Brokerage</v>
      </c>
      <c r="P1219" s="186" t="str">
        <f>IFERROR(IF(VLOOKUP($C1219,'MSCI Database'!$C:$R,3, FALSE)="","",VLOOKUP($C1219,'MSCI Database'!$C:$R,3, FALSE)),"")</f>
        <v>BBB</v>
      </c>
      <c r="Q1219" s="164" t="str">
        <f>IFERROR(IF(VLOOKUP($C1219,'MSCI Database'!$C:$R,4, FALSE)="","",VLOOKUP($C1219,'MSCI Database'!$C:$R,4, FALSE)),"")</f>
        <v>1</v>
      </c>
      <c r="R1219" s="164">
        <f>IFERROR(IF(VLOOKUP($C1219,'MSCI Database'!$C:$R,5, FALSE)="","",VLOOKUP($C1219,'MSCI Database'!$C:$R,5, FALSE)),"")</f>
        <v>5.7</v>
      </c>
      <c r="S1219" s="164">
        <f>IFERROR(IF(VLOOKUP($C1219,'MSCI Database'!$C:$R,6, FALSE)="","",VLOOKUP($C1219,'MSCI Database'!$C:$R,6, FALSE)),"")</f>
        <v>2.5</v>
      </c>
      <c r="T1219" s="211">
        <f>IFERROR(IF(VLOOKUP($C1219,'MSCI Database'!$C:$R,7, FALSE)="","",VLOOKUP($C1219,'MSCI Database'!$C:$R,7, FALSE)),"")</f>
        <v>2.1</v>
      </c>
      <c r="U1219" s="164">
        <f>IFERROR(IF(VLOOKUP($C1219,'MSCI Database'!$C:$R,8, FALSE)="","",VLOOKUP($C1219,'MSCI Database'!$C:$R,8, FALSE)),"")</f>
        <v>6.5</v>
      </c>
      <c r="V1219" s="175">
        <f>IFERROR(IF(VLOOKUP($C1219,'MSCI Database'!$C:$R,9, FALSE)="","",VLOOKUP($C1219,'MSCI Database'!$C:$R,9, FALSE)),"")</f>
        <v>4.0999999999999996</v>
      </c>
      <c r="W1219" s="165">
        <f t="shared" ca="1" si="51"/>
        <v>0</v>
      </c>
      <c r="X1219" s="166">
        <f>IFERROR(IF(VLOOKUP($C1219,'MSCI Database'!$C:$R,10, FALSE)="","",VLOOKUP($C1219,'MSCI Database'!$C:$R,10, FALSE)),"")</f>
        <v>3075</v>
      </c>
      <c r="Y1219" s="133" t="str">
        <f>IFERROR(IF(VLOOKUP($C1219,'MSCI Database'!$C:$R,11, FALSE)="","",VLOOKUP($C1219,'MSCI Database'!$C:$R,11, FALSE)),"")</f>
        <v>2019</v>
      </c>
      <c r="Z1219" s="133" t="str">
        <f>IFERROR(IF(VLOOKUP($C1219,'MSCI Database'!$C:$R,12, FALSE)="","",VLOOKUP($C1219,'MSCI Database'!$C:$R,12, FALSE)),"")</f>
        <v>E.CSI</v>
      </c>
      <c r="AA1219" s="202" t="str">
        <f>IFERROR(IF(VLOOKUP($C1219,'MSCI Database'!$C:$R,13, FALSE)="","",VLOOKUP($C1219,'MSCI Database'!$C:$R,13, FALSE)),"")</f>
        <v>Efforts taken to improve ESG integration</v>
      </c>
    </row>
    <row r="1220" spans="1:27" s="130" customFormat="1" ht="15" hidden="1" customHeight="1" outlineLevel="1">
      <c r="A1220" s="130" t="s">
        <v>9753</v>
      </c>
      <c r="B1220" s="130" t="s">
        <v>9754</v>
      </c>
      <c r="C1220" s="130" t="s">
        <v>9755</v>
      </c>
      <c r="D1220" s="130" t="s">
        <v>12128</v>
      </c>
      <c r="E1220" s="130" t="s">
        <v>18682</v>
      </c>
      <c r="F1220" s="169">
        <v>6.4717851864401307E-2</v>
      </c>
      <c r="G1220" s="132" t="str">
        <f ca="1">IFERROR(_xll.BQL($A1220, "cur_mkt_cap(currency=EUR)")/1000000, " ")</f>
        <v xml:space="preserve"> </v>
      </c>
      <c r="M1220" s="305">
        <f t="shared" si="52"/>
        <v>4.1872450156267637E-5</v>
      </c>
      <c r="N1220" s="223">
        <f t="shared" si="53"/>
        <v>7.0504858861792188E-4</v>
      </c>
      <c r="O1220" s="172" t="str">
        <f>IFERROR(IF(VLOOKUP($C1220,'MSCI Database'!$C:$R,2, FALSE)="","",VLOOKUP($C1220,'MSCI Database'!$C:$R,2, FALSE)),"")</f>
        <v>Auto Components</v>
      </c>
      <c r="P1220" s="186" t="str">
        <f>IFERROR(IF(VLOOKUP($C1220,'MSCI Database'!$C:$R,3, FALSE)="","",VLOOKUP($C1220,'MSCI Database'!$C:$R,3, FALSE)),"")</f>
        <v>BBB</v>
      </c>
      <c r="Q1220" s="164" t="str">
        <f>IFERROR(IF(VLOOKUP($C1220,'MSCI Database'!$C:$R,4, FALSE)="","",VLOOKUP($C1220,'MSCI Database'!$C:$R,4, FALSE)),"")</f>
        <v>0</v>
      </c>
      <c r="R1220" s="164">
        <f>IFERROR(IF(VLOOKUP($C1220,'MSCI Database'!$C:$R,5, FALSE)="","",VLOOKUP($C1220,'MSCI Database'!$C:$R,5, FALSE)),"")</f>
        <v>4.8</v>
      </c>
      <c r="S1220" s="164">
        <f>IFERROR(IF(VLOOKUP($C1220,'MSCI Database'!$C:$R,6, FALSE)="","",VLOOKUP($C1220,'MSCI Database'!$C:$R,6, FALSE)),"")</f>
        <v>3.3</v>
      </c>
      <c r="T1220" s="211">
        <f>IFERROR(IF(VLOOKUP($C1220,'MSCI Database'!$C:$R,7, FALSE)="","",VLOOKUP($C1220,'MSCI Database'!$C:$R,7, FALSE)),"")</f>
        <v>4.5999999999999996</v>
      </c>
      <c r="U1220" s="164">
        <f>IFERROR(IF(VLOOKUP($C1220,'MSCI Database'!$C:$R,8, FALSE)="","",VLOOKUP($C1220,'MSCI Database'!$C:$R,8, FALSE)),"")</f>
        <v>4.8</v>
      </c>
      <c r="V1220" s="175">
        <f>IFERROR(IF(VLOOKUP($C1220,'MSCI Database'!$C:$R,9, FALSE)="","",VLOOKUP($C1220,'MSCI Database'!$C:$R,9, FALSE)),"")</f>
        <v>4.4000000000000004</v>
      </c>
      <c r="W1220" s="165">
        <f t="shared" ca="1" si="51"/>
        <v>0</v>
      </c>
      <c r="X1220" s="166">
        <f>IFERROR(IF(VLOOKUP($C1220,'MSCI Database'!$C:$R,10, FALSE)="","",VLOOKUP($C1220,'MSCI Database'!$C:$R,10, FALSE)),"")</f>
        <v>58333</v>
      </c>
      <c r="Y1220" s="133" t="str">
        <f>IFERROR(IF(VLOOKUP($C1220,'MSCI Database'!$C:$R,11, FALSE)="","",VLOOKUP($C1220,'MSCI Database'!$C:$R,11, FALSE)),"")</f>
        <v>2019</v>
      </c>
      <c r="Z1220" s="133" t="str">
        <f>IFERROR(IF(VLOOKUP($C1220,'MSCI Database'!$C:$R,12, FALSE)="","",VLOOKUP($C1220,'MSCI Database'!$C:$R,12, FALSE)),"")</f>
        <v>E.Segmt-Moderate</v>
      </c>
      <c r="AA1220" s="202" t="str">
        <f>IFERROR(IF(VLOOKUP($C1220,'MSCI Database'!$C:$R,13, FALSE)="","",VLOOKUP($C1220,'MSCI Database'!$C:$R,13, FALSE)),"")</f>
        <v/>
      </c>
    </row>
    <row r="1221" spans="1:27" s="130" customFormat="1" ht="15" hidden="1" customHeight="1" outlineLevel="1">
      <c r="A1221" s="130" t="s">
        <v>9518</v>
      </c>
      <c r="B1221" s="130" t="s">
        <v>9519</v>
      </c>
      <c r="C1221" s="130" t="s">
        <v>9520</v>
      </c>
      <c r="D1221" s="130" t="s">
        <v>12128</v>
      </c>
      <c r="E1221" s="130" t="s">
        <v>18682</v>
      </c>
      <c r="F1221" s="169">
        <v>6.4576414250502381E-2</v>
      </c>
      <c r="G1221" s="132" t="str">
        <f ca="1">IFERROR(_xll.BQL($A1221, "cur_mkt_cap(currency=EUR)")/1000000, " ")</f>
        <v xml:space="preserve"> </v>
      </c>
      <c r="M1221" s="305">
        <f t="shared" si="52"/>
        <v>4.1780940020075041E-5</v>
      </c>
      <c r="N1221" s="223">
        <f t="shared" si="53"/>
        <v>7.0350774034833063E-4</v>
      </c>
      <c r="O1221" s="172" t="str">
        <f>IFERROR(IF(VLOOKUP($C1221,'MSCI Database'!$C:$R,2, FALSE)="","",VLOOKUP($C1221,'MSCI Database'!$C:$R,2, FALSE)),"")</f>
        <v>Restaurants</v>
      </c>
      <c r="P1221" s="186" t="str">
        <f>IFERROR(IF(VLOOKUP($C1221,'MSCI Database'!$C:$R,3, FALSE)="","",VLOOKUP($C1221,'MSCI Database'!$C:$R,3, FALSE)),"")</f>
        <v>BB</v>
      </c>
      <c r="Q1221" s="164" t="str">
        <f>IFERROR(IF(VLOOKUP($C1221,'MSCI Database'!$C:$R,4, FALSE)="","",VLOOKUP($C1221,'MSCI Database'!$C:$R,4, FALSE)),"")</f>
        <v>0</v>
      </c>
      <c r="R1221" s="164">
        <f>IFERROR(IF(VLOOKUP($C1221,'MSCI Database'!$C:$R,5, FALSE)="","",VLOOKUP($C1221,'MSCI Database'!$C:$R,5, FALSE)),"")</f>
        <v>4.0999999999999996</v>
      </c>
      <c r="S1221" s="164">
        <f>IFERROR(IF(VLOOKUP($C1221,'MSCI Database'!$C:$R,6, FALSE)="","",VLOOKUP($C1221,'MSCI Database'!$C:$R,6, FALSE)),"")</f>
        <v>4.5999999999999996</v>
      </c>
      <c r="T1221" s="211">
        <f>IFERROR(IF(VLOOKUP($C1221,'MSCI Database'!$C:$R,7, FALSE)="","",VLOOKUP($C1221,'MSCI Database'!$C:$R,7, FALSE)),"")</f>
        <v>4.3</v>
      </c>
      <c r="U1221" s="164">
        <f>IFERROR(IF(VLOOKUP($C1221,'MSCI Database'!$C:$R,8, FALSE)="","",VLOOKUP($C1221,'MSCI Database'!$C:$R,8, FALSE)),"")</f>
        <v>3.2</v>
      </c>
      <c r="V1221" s="175">
        <f>IFERROR(IF(VLOOKUP($C1221,'MSCI Database'!$C:$R,9, FALSE)="","",VLOOKUP($C1221,'MSCI Database'!$C:$R,9, FALSE)),"")</f>
        <v>4</v>
      </c>
      <c r="W1221" s="165">
        <f t="shared" ca="1" si="51"/>
        <v>0</v>
      </c>
      <c r="X1221" s="166">
        <f>IFERROR(IF(VLOOKUP($C1221,'MSCI Database'!$C:$R,10, FALSE)="","",VLOOKUP($C1221,'MSCI Database'!$C:$R,10, FALSE)),"")</f>
        <v>173723</v>
      </c>
      <c r="Y1221" s="133" t="str">
        <f>IFERROR(IF(VLOOKUP($C1221,'MSCI Database'!$C:$R,11, FALSE)="","",VLOOKUP($C1221,'MSCI Database'!$C:$R,11, FALSE)),"")</f>
        <v>2019</v>
      </c>
      <c r="Z1221" s="133" t="str">
        <f>IFERROR(IF(VLOOKUP($C1221,'MSCI Database'!$C:$R,12, FALSE)="","",VLOOKUP($C1221,'MSCI Database'!$C:$R,12, FALSE)),"")</f>
        <v>E.Segmt-Moderate</v>
      </c>
      <c r="AA1221" s="202" t="str">
        <f>IFERROR(IF(VLOOKUP($C1221,'MSCI Database'!$C:$R,13, FALSE)="","",VLOOKUP($C1221,'MSCI Database'!$C:$R,13, FALSE)),"")</f>
        <v/>
      </c>
    </row>
    <row r="1222" spans="1:27" s="130" customFormat="1" ht="15" hidden="1" customHeight="1" outlineLevel="1">
      <c r="A1222" s="130" t="s">
        <v>10333</v>
      </c>
      <c r="B1222" s="130" t="s">
        <v>10334</v>
      </c>
      <c r="C1222" s="130" t="s">
        <v>10335</v>
      </c>
      <c r="D1222" s="130" t="s">
        <v>12128</v>
      </c>
      <c r="E1222" s="130" t="s">
        <v>18682</v>
      </c>
      <c r="F1222" s="169">
        <v>6.4246742380081184E-2</v>
      </c>
      <c r="G1222" s="132" t="str">
        <f ca="1">IFERROR(_xll.BQL($A1222, "cur_mkt_cap(currency=EUR)")/1000000, " ")</f>
        <v xml:space="preserve"> </v>
      </c>
      <c r="M1222" s="305">
        <f t="shared" si="52"/>
        <v>4.1567642319912519E-5</v>
      </c>
      <c r="N1222" s="223">
        <f t="shared" si="53"/>
        <v>6.9991623228291314E-4</v>
      </c>
      <c r="O1222" s="172" t="str">
        <f>IFERROR(IF(VLOOKUP($C1222,'MSCI Database'!$C:$R,2, FALSE)="","",VLOOKUP($C1222,'MSCI Database'!$C:$R,2, FALSE)),"")</f>
        <v>Restaurants</v>
      </c>
      <c r="P1222" s="186" t="str">
        <f>IFERROR(IF(VLOOKUP($C1222,'MSCI Database'!$C:$R,3, FALSE)="","",VLOOKUP($C1222,'MSCI Database'!$C:$R,3, FALSE)),"")</f>
        <v>BBB</v>
      </c>
      <c r="Q1222" s="164" t="str">
        <f>IFERROR(IF(VLOOKUP($C1222,'MSCI Database'!$C:$R,4, FALSE)="","",VLOOKUP($C1222,'MSCI Database'!$C:$R,4, FALSE)),"")</f>
        <v>0</v>
      </c>
      <c r="R1222" s="164">
        <f>IFERROR(IF(VLOOKUP($C1222,'MSCI Database'!$C:$R,5, FALSE)="","",VLOOKUP($C1222,'MSCI Database'!$C:$R,5, FALSE)),"")</f>
        <v>5.5</v>
      </c>
      <c r="S1222" s="164">
        <f>IFERROR(IF(VLOOKUP($C1222,'MSCI Database'!$C:$R,6, FALSE)="","",VLOOKUP($C1222,'MSCI Database'!$C:$R,6, FALSE)),"")</f>
        <v>2</v>
      </c>
      <c r="T1222" s="211">
        <f>IFERROR(IF(VLOOKUP($C1222,'MSCI Database'!$C:$R,7, FALSE)="","",VLOOKUP($C1222,'MSCI Database'!$C:$R,7, FALSE)),"")</f>
        <v>4.4000000000000004</v>
      </c>
      <c r="U1222" s="164">
        <f>IFERROR(IF(VLOOKUP($C1222,'MSCI Database'!$C:$R,8, FALSE)="","",VLOOKUP($C1222,'MSCI Database'!$C:$R,8, FALSE)),"")</f>
        <v>6.6</v>
      </c>
      <c r="V1222" s="175">
        <f>IFERROR(IF(VLOOKUP($C1222,'MSCI Database'!$C:$R,9, FALSE)="","",VLOOKUP($C1222,'MSCI Database'!$C:$R,9, FALSE)),"")</f>
        <v>4.7</v>
      </c>
      <c r="W1222" s="165">
        <f t="shared" ca="1" si="51"/>
        <v>0</v>
      </c>
      <c r="X1222" s="166">
        <f>IFERROR(IF(VLOOKUP($C1222,'MSCI Database'!$C:$R,10, FALSE)="","",VLOOKUP($C1222,'MSCI Database'!$C:$R,10, FALSE)),"")</f>
        <v>64508</v>
      </c>
      <c r="Y1222" s="133" t="str">
        <f>IFERROR(IF(VLOOKUP($C1222,'MSCI Database'!$C:$R,11, FALSE)="","",VLOOKUP($C1222,'MSCI Database'!$C:$R,11, FALSE)),"")</f>
        <v>2019</v>
      </c>
      <c r="Z1222" s="133" t="str">
        <f>IFERROR(IF(VLOOKUP($C1222,'MSCI Database'!$C:$R,12, FALSE)="","",VLOOKUP($C1222,'MSCI Database'!$C:$R,12, FALSE)),"")</f>
        <v>E.Segmt-Moderate</v>
      </c>
      <c r="AA1222" s="202" t="str">
        <f>IFERROR(IF(VLOOKUP($C1222,'MSCI Database'!$C:$R,13, FALSE)="","",VLOOKUP($C1222,'MSCI Database'!$C:$R,13, FALSE)),"")</f>
        <v/>
      </c>
    </row>
    <row r="1223" spans="1:27" s="130" customFormat="1" ht="15" hidden="1" customHeight="1" outlineLevel="1">
      <c r="A1223" s="130" t="s">
        <v>9489</v>
      </c>
      <c r="B1223" s="130" t="s">
        <v>9490</v>
      </c>
      <c r="C1223" s="130" t="s">
        <v>9491</v>
      </c>
      <c r="D1223" s="130" t="s">
        <v>12128</v>
      </c>
      <c r="E1223" s="130" t="s">
        <v>18688</v>
      </c>
      <c r="F1223" s="169">
        <v>6.4141863293939144E-2</v>
      </c>
      <c r="G1223" s="132" t="str">
        <f ca="1">IFERROR(_xll.BQL($A1223, "cur_mkt_cap(currency=EUR)")/1000000, " ")</f>
        <v xml:space="preserve"> </v>
      </c>
      <c r="M1223" s="305">
        <f t="shared" si="52"/>
        <v>4.1499785551178628E-5</v>
      </c>
      <c r="N1223" s="223">
        <f t="shared" si="53"/>
        <v>6.987736595687428E-4</v>
      </c>
      <c r="O1223" s="172" t="str">
        <f>IFERROR(IF(VLOOKUP($C1223,'MSCI Database'!$C:$R,2, FALSE)="","",VLOOKUP($C1223,'MSCI Database'!$C:$R,2, FALSE)),"")</f>
        <v>Banks</v>
      </c>
      <c r="P1223" s="186" t="str">
        <f>IFERROR(IF(VLOOKUP($C1223,'MSCI Database'!$C:$R,3, FALSE)="","",VLOOKUP($C1223,'MSCI Database'!$C:$R,3, FALSE)),"")</f>
        <v>BBB</v>
      </c>
      <c r="Q1223" s="164" t="str">
        <f>IFERROR(IF(VLOOKUP($C1223,'MSCI Database'!$C:$R,4, FALSE)="","",VLOOKUP($C1223,'MSCI Database'!$C:$R,4, FALSE)),"")</f>
        <v>1</v>
      </c>
      <c r="R1223" s="164">
        <f>IFERROR(IF(VLOOKUP($C1223,'MSCI Database'!$C:$R,5, FALSE)="","",VLOOKUP($C1223,'MSCI Database'!$C:$R,5, FALSE)),"")</f>
        <v>4.5999999999999996</v>
      </c>
      <c r="S1223" s="164">
        <f>IFERROR(IF(VLOOKUP($C1223,'MSCI Database'!$C:$R,6, FALSE)="","",VLOOKUP($C1223,'MSCI Database'!$C:$R,6, FALSE)),"")</f>
        <v>1.2</v>
      </c>
      <c r="T1223" s="211">
        <f>IFERROR(IF(VLOOKUP($C1223,'MSCI Database'!$C:$R,7, FALSE)="","",VLOOKUP($C1223,'MSCI Database'!$C:$R,7, FALSE)),"")</f>
        <v>3.9</v>
      </c>
      <c r="U1223" s="164">
        <f>IFERROR(IF(VLOOKUP($C1223,'MSCI Database'!$C:$R,8, FALSE)="","",VLOOKUP($C1223,'MSCI Database'!$C:$R,8, FALSE)),"")</f>
        <v>4.7</v>
      </c>
      <c r="V1223" s="175">
        <f>IFERROR(IF(VLOOKUP($C1223,'MSCI Database'!$C:$R,9, FALSE)="","",VLOOKUP($C1223,'MSCI Database'!$C:$R,9, FALSE)),"")</f>
        <v>3.8</v>
      </c>
      <c r="W1223" s="165">
        <f t="shared" ca="1" si="51"/>
        <v>0</v>
      </c>
      <c r="X1223" s="166">
        <f>IFERROR(IF(VLOOKUP($C1223,'MSCI Database'!$C:$R,10, FALSE)="","",VLOOKUP($C1223,'MSCI Database'!$C:$R,10, FALSE)),"")</f>
        <v>4858</v>
      </c>
      <c r="Y1223" s="133" t="str">
        <f>IFERROR(IF(VLOOKUP($C1223,'MSCI Database'!$C:$R,11, FALSE)="","",VLOOKUP($C1223,'MSCI Database'!$C:$R,11, FALSE)),"")</f>
        <v>2019</v>
      </c>
      <c r="Z1223" s="133" t="str">
        <f>IFERROR(IF(VLOOKUP($C1223,'MSCI Database'!$C:$R,12, FALSE)="","",VLOOKUP($C1223,'MSCI Database'!$C:$R,12, FALSE)),"")</f>
        <v>E.Segmt-Moderately Low</v>
      </c>
      <c r="AA1223" s="202" t="str">
        <f>IFERROR(IF(VLOOKUP($C1223,'MSCI Database'!$C:$R,13, FALSE)="","",VLOOKUP($C1223,'MSCI Database'!$C:$R,13, FALSE)),"")</f>
        <v>Improved talent management initiatives drive upgrade</v>
      </c>
    </row>
    <row r="1224" spans="1:27" s="130" customFormat="1" ht="15" hidden="1" customHeight="1" outlineLevel="1">
      <c r="A1224" s="130" t="s">
        <v>9471</v>
      </c>
      <c r="B1224" s="130" t="s">
        <v>9472</v>
      </c>
      <c r="C1224" s="130" t="s">
        <v>9473</v>
      </c>
      <c r="D1224" s="130" t="s">
        <v>12128</v>
      </c>
      <c r="E1224" s="130" t="s">
        <v>18690</v>
      </c>
      <c r="F1224" s="169">
        <v>6.3988800809848256E-2</v>
      </c>
      <c r="G1224" s="132" t="str">
        <f ca="1">IFERROR(_xll.BQL($A1224, "cur_mkt_cap(currency=EUR)")/1000000, " ")</f>
        <v xml:space="preserve"> </v>
      </c>
      <c r="M1224" s="305">
        <f t="shared" si="52"/>
        <v>4.1400754123971816E-5</v>
      </c>
      <c r="N1224" s="223">
        <f t="shared" si="53"/>
        <v>6.9710616775203748E-4</v>
      </c>
      <c r="O1224" s="172" t="str">
        <f>IFERROR(IF(VLOOKUP($C1224,'MSCI Database'!$C:$R,2, FALSE)="","",VLOOKUP($C1224,'MSCI Database'!$C:$R,2, FALSE)),"")</f>
        <v>Media &amp; Entertainment</v>
      </c>
      <c r="P1224" s="186" t="str">
        <f>IFERROR(IF(VLOOKUP($C1224,'MSCI Database'!$C:$R,3, FALSE)="","",VLOOKUP($C1224,'MSCI Database'!$C:$R,3, FALSE)),"")</f>
        <v>BBB</v>
      </c>
      <c r="Q1224" s="164" t="str">
        <f>IFERROR(IF(VLOOKUP($C1224,'MSCI Database'!$C:$R,4, FALSE)="","",VLOOKUP($C1224,'MSCI Database'!$C:$R,4, FALSE)),"")</f>
        <v>0</v>
      </c>
      <c r="R1224" s="164">
        <f>IFERROR(IF(VLOOKUP($C1224,'MSCI Database'!$C:$R,5, FALSE)="","",VLOOKUP($C1224,'MSCI Database'!$C:$R,5, FALSE)),"")</f>
        <v>5.6</v>
      </c>
      <c r="S1224" s="164">
        <f>IFERROR(IF(VLOOKUP($C1224,'MSCI Database'!$C:$R,6, FALSE)="","",VLOOKUP($C1224,'MSCI Database'!$C:$R,6, FALSE)),"")</f>
        <v>6.7</v>
      </c>
      <c r="T1224" s="211">
        <f>IFERROR(IF(VLOOKUP($C1224,'MSCI Database'!$C:$R,7, FALSE)="","",VLOOKUP($C1224,'MSCI Database'!$C:$R,7, FALSE)),"")</f>
        <v>4.8</v>
      </c>
      <c r="U1224" s="164">
        <f>IFERROR(IF(VLOOKUP($C1224,'MSCI Database'!$C:$R,8, FALSE)="","",VLOOKUP($C1224,'MSCI Database'!$C:$R,8, FALSE)),"")</f>
        <v>5.2</v>
      </c>
      <c r="V1224" s="175">
        <f>IFERROR(IF(VLOOKUP($C1224,'MSCI Database'!$C:$R,9, FALSE)="","",VLOOKUP($C1224,'MSCI Database'!$C:$R,9, FALSE)),"")</f>
        <v>5.0999999999999996</v>
      </c>
      <c r="W1224" s="165">
        <f t="shared" ca="1" si="51"/>
        <v>0</v>
      </c>
      <c r="X1224" s="166">
        <f>IFERROR(IF(VLOOKUP($C1224,'MSCI Database'!$C:$R,10, FALSE)="","",VLOOKUP($C1224,'MSCI Database'!$C:$R,10, FALSE)),"")</f>
        <v>854</v>
      </c>
      <c r="Y1224" s="133" t="str">
        <f>IFERROR(IF(VLOOKUP($C1224,'MSCI Database'!$C:$R,11, FALSE)="","",VLOOKUP($C1224,'MSCI Database'!$C:$R,11, FALSE)),"")</f>
        <v>2019</v>
      </c>
      <c r="Z1224" s="133" t="str">
        <f>IFERROR(IF(VLOOKUP($C1224,'MSCI Database'!$C:$R,12, FALSE)="","",VLOOKUP($C1224,'MSCI Database'!$C:$R,12, FALSE)),"")</f>
        <v>E.Segmt-Low</v>
      </c>
      <c r="AA1224" s="202" t="str">
        <f>IFERROR(IF(VLOOKUP($C1224,'MSCI Database'!$C:$R,13, FALSE)="","",VLOOKUP($C1224,'MSCI Database'!$C:$R,13, FALSE)),"")</f>
        <v/>
      </c>
    </row>
    <row r="1225" spans="1:27" s="130" customFormat="1" ht="15" hidden="1" customHeight="1" outlineLevel="1">
      <c r="A1225" s="130" t="s">
        <v>11045</v>
      </c>
      <c r="B1225" s="130" t="s">
        <v>11046</v>
      </c>
      <c r="C1225" s="130" t="s">
        <v>11047</v>
      </c>
      <c r="D1225" s="130" t="s">
        <v>12128</v>
      </c>
      <c r="E1225" s="130" t="s">
        <v>18682</v>
      </c>
      <c r="F1225" s="169">
        <v>6.3928520130552585E-2</v>
      </c>
      <c r="G1225" s="132" t="str">
        <f ca="1">IFERROR(_xll.BQL($A1225, "cur_mkt_cap(currency=EUR)")/1000000, " ")</f>
        <v xml:space="preserve"> </v>
      </c>
      <c r="M1225" s="305">
        <f t="shared" si="52"/>
        <v>4.1361752524467517E-5</v>
      </c>
      <c r="N1225" s="223">
        <f t="shared" si="53"/>
        <v>6.9644945856540703E-4</v>
      </c>
      <c r="O1225" s="172" t="str">
        <f>IFERROR(IF(VLOOKUP($C1225,'MSCI Database'!$C:$R,2, FALSE)="","",VLOOKUP($C1225,'MSCI Database'!$C:$R,2, FALSE)),"")</f>
        <v>Media &amp; Entertainment</v>
      </c>
      <c r="P1225" s="186" t="str">
        <f>IFERROR(IF(VLOOKUP($C1225,'MSCI Database'!$C:$R,3, FALSE)="","",VLOOKUP($C1225,'MSCI Database'!$C:$R,3, FALSE)),"")</f>
        <v>BBB</v>
      </c>
      <c r="Q1225" s="164" t="str">
        <f>IFERROR(IF(VLOOKUP($C1225,'MSCI Database'!$C:$R,4, FALSE)="","",VLOOKUP($C1225,'MSCI Database'!$C:$R,4, FALSE)),"")</f>
        <v>0</v>
      </c>
      <c r="R1225" s="164">
        <f>IFERROR(IF(VLOOKUP($C1225,'MSCI Database'!$C:$R,5, FALSE)="","",VLOOKUP($C1225,'MSCI Database'!$C:$R,5, FALSE)),"")</f>
        <v>4.7</v>
      </c>
      <c r="S1225" s="164">
        <f>IFERROR(IF(VLOOKUP($C1225,'MSCI Database'!$C:$R,6, FALSE)="","",VLOOKUP($C1225,'MSCI Database'!$C:$R,6, FALSE)),"")</f>
        <v>6.7</v>
      </c>
      <c r="T1225" s="211">
        <f>IFERROR(IF(VLOOKUP($C1225,'MSCI Database'!$C:$R,7, FALSE)="","",VLOOKUP($C1225,'MSCI Database'!$C:$R,7, FALSE)),"")</f>
        <v>4.5999999999999996</v>
      </c>
      <c r="U1225" s="164">
        <f>IFERROR(IF(VLOOKUP($C1225,'MSCI Database'!$C:$R,8, FALSE)="","",VLOOKUP($C1225,'MSCI Database'!$C:$R,8, FALSE)),"")</f>
        <v>5.8</v>
      </c>
      <c r="V1225" s="175">
        <f>IFERROR(IF(VLOOKUP($C1225,'MSCI Database'!$C:$R,9, FALSE)="","",VLOOKUP($C1225,'MSCI Database'!$C:$R,9, FALSE)),"")</f>
        <v>5.3</v>
      </c>
      <c r="W1225" s="165">
        <f t="shared" ca="1" si="51"/>
        <v>0</v>
      </c>
      <c r="X1225" s="166">
        <f>IFERROR(IF(VLOOKUP($C1225,'MSCI Database'!$C:$R,10, FALSE)="","",VLOOKUP($C1225,'MSCI Database'!$C:$R,10, FALSE)),"")</f>
        <v>1771</v>
      </c>
      <c r="Y1225" s="133" t="str">
        <f>IFERROR(IF(VLOOKUP($C1225,'MSCI Database'!$C:$R,11, FALSE)="","",VLOOKUP($C1225,'MSCI Database'!$C:$R,11, FALSE)),"")</f>
        <v>2019</v>
      </c>
      <c r="Z1225" s="133" t="str">
        <f>IFERROR(IF(VLOOKUP($C1225,'MSCI Database'!$C:$R,12, FALSE)="","",VLOOKUP($C1225,'MSCI Database'!$C:$R,12, FALSE)),"")</f>
        <v>E.Segmt-Moderately Low</v>
      </c>
      <c r="AA1225" s="202" t="str">
        <f>IFERROR(IF(VLOOKUP($C1225,'MSCI Database'!$C:$R,13, FALSE)="","",VLOOKUP($C1225,'MSCI Database'!$C:$R,13, FALSE)),"")</f>
        <v/>
      </c>
    </row>
    <row r="1226" spans="1:27" s="130" customFormat="1" ht="15" hidden="1" customHeight="1" outlineLevel="1">
      <c r="A1226" s="130" t="s">
        <v>10152</v>
      </c>
      <c r="B1226" s="130" t="s">
        <v>10153</v>
      </c>
      <c r="C1226" s="130" t="s">
        <v>10154</v>
      </c>
      <c r="D1226" s="130" t="s">
        <v>12128</v>
      </c>
      <c r="E1226" s="130" t="s">
        <v>18688</v>
      </c>
      <c r="F1226" s="169">
        <v>6.387004401107152E-2</v>
      </c>
      <c r="G1226" s="132" t="str">
        <f ca="1">IFERROR(_xll.BQL($A1226, "cur_mkt_cap(currency=EUR)")/1000000, " ")</f>
        <v xml:space="preserve"> </v>
      </c>
      <c r="M1226" s="305">
        <f t="shared" si="52"/>
        <v>4.1323918475163273E-5</v>
      </c>
      <c r="N1226" s="223">
        <f t="shared" si="53"/>
        <v>6.9581240859665399E-4</v>
      </c>
      <c r="O1226" s="172" t="str">
        <f>IFERROR(IF(VLOOKUP($C1226,'MSCI Database'!$C:$R,2, FALSE)="","",VLOOKUP($C1226,'MSCI Database'!$C:$R,2, FALSE)),"")</f>
        <v>Banks</v>
      </c>
      <c r="P1226" s="186" t="str">
        <f>IFERROR(IF(VLOOKUP($C1226,'MSCI Database'!$C:$R,3, FALSE)="","",VLOOKUP($C1226,'MSCI Database'!$C:$R,3, FALSE)),"")</f>
        <v>BB</v>
      </c>
      <c r="Q1226" s="164" t="str">
        <f>IFERROR(IF(VLOOKUP($C1226,'MSCI Database'!$C:$R,4, FALSE)="","",VLOOKUP($C1226,'MSCI Database'!$C:$R,4, FALSE)),"")</f>
        <v>-1</v>
      </c>
      <c r="R1226" s="164">
        <f>IFERROR(IF(VLOOKUP($C1226,'MSCI Database'!$C:$R,5, FALSE)="","",VLOOKUP($C1226,'MSCI Database'!$C:$R,5, FALSE)),"")</f>
        <v>3.5</v>
      </c>
      <c r="S1226" s="164">
        <f>IFERROR(IF(VLOOKUP($C1226,'MSCI Database'!$C:$R,6, FALSE)="","",VLOOKUP($C1226,'MSCI Database'!$C:$R,6, FALSE)),"")</f>
        <v>0</v>
      </c>
      <c r="T1226" s="211">
        <f>IFERROR(IF(VLOOKUP($C1226,'MSCI Database'!$C:$R,7, FALSE)="","",VLOOKUP($C1226,'MSCI Database'!$C:$R,7, FALSE)),"")</f>
        <v>4</v>
      </c>
      <c r="U1226" s="164">
        <f>IFERROR(IF(VLOOKUP($C1226,'MSCI Database'!$C:$R,8, FALSE)="","",VLOOKUP($C1226,'MSCI Database'!$C:$R,8, FALSE)),"")</f>
        <v>4.3</v>
      </c>
      <c r="V1226" s="175">
        <f>IFERROR(IF(VLOOKUP($C1226,'MSCI Database'!$C:$R,9, FALSE)="","",VLOOKUP($C1226,'MSCI Database'!$C:$R,9, FALSE)),"")</f>
        <v>3.6</v>
      </c>
      <c r="W1226" s="165">
        <f t="shared" ca="1" si="51"/>
        <v>0</v>
      </c>
      <c r="X1226" s="166">
        <f>IFERROR(IF(VLOOKUP($C1226,'MSCI Database'!$C:$R,10, FALSE)="","",VLOOKUP($C1226,'MSCI Database'!$C:$R,10, FALSE)),"")</f>
        <v>3763</v>
      </c>
      <c r="Y1226" s="133" t="str">
        <f>IFERROR(IF(VLOOKUP($C1226,'MSCI Database'!$C:$R,11, FALSE)="","",VLOOKUP($C1226,'MSCI Database'!$C:$R,11, FALSE)),"")</f>
        <v>2019</v>
      </c>
      <c r="Z1226" s="133" t="str">
        <f>IFERROR(IF(VLOOKUP($C1226,'MSCI Database'!$C:$R,12, FALSE)="","",VLOOKUP($C1226,'MSCI Database'!$C:$R,12, FALSE)),"")</f>
        <v>E.Segmt-Moderately Low</v>
      </c>
      <c r="AA1226" s="202" t="str">
        <f>IFERROR(IF(VLOOKUP($C1226,'MSCI Database'!$C:$R,13, FALSE)="","",VLOOKUP($C1226,'MSCI Database'!$C:$R,13, FALSE)),"")</f>
        <v/>
      </c>
    </row>
    <row r="1227" spans="1:27" s="130" customFormat="1" ht="15" hidden="1" customHeight="1" outlineLevel="1">
      <c r="A1227" s="130" t="s">
        <v>11693</v>
      </c>
      <c r="B1227" s="130" t="s">
        <v>11694</v>
      </c>
      <c r="C1227" s="130" t="s">
        <v>11695</v>
      </c>
      <c r="D1227" s="130" t="s">
        <v>12128</v>
      </c>
      <c r="E1227" s="130" t="s">
        <v>18689</v>
      </c>
      <c r="F1227" s="169">
        <v>6.3586323014915819E-2</v>
      </c>
      <c r="G1227" s="132" t="str">
        <f ca="1">IFERROR(_xll.BQL($A1227, "cur_mkt_cap(currency=EUR)")/1000000, " ")</f>
        <v xml:space="preserve"> </v>
      </c>
      <c r="M1227" s="305">
        <f t="shared" si="52"/>
        <v>4.1140350990650534E-5</v>
      </c>
      <c r="N1227" s="223">
        <f t="shared" si="53"/>
        <v>6.92721498096102E-4</v>
      </c>
      <c r="O1227" s="172" t="str">
        <f>IFERROR(IF(VLOOKUP($C1227,'MSCI Database'!$C:$R,2, FALSE)="","",VLOOKUP($C1227,'MSCI Database'!$C:$R,2, FALSE)),"")</f>
        <v>Electronic Equipment, Instruments &amp; Components</v>
      </c>
      <c r="P1227" s="186" t="str">
        <f>IFERROR(IF(VLOOKUP($C1227,'MSCI Database'!$C:$R,3, FALSE)="","",VLOOKUP($C1227,'MSCI Database'!$C:$R,3, FALSE)),"")</f>
        <v>BBB</v>
      </c>
      <c r="Q1227" s="164" t="str">
        <f>IFERROR(IF(VLOOKUP($C1227,'MSCI Database'!$C:$R,4, FALSE)="","",VLOOKUP($C1227,'MSCI Database'!$C:$R,4, FALSE)),"")</f>
        <v>0</v>
      </c>
      <c r="R1227" s="164">
        <f>IFERROR(IF(VLOOKUP($C1227,'MSCI Database'!$C:$R,5, FALSE)="","",VLOOKUP($C1227,'MSCI Database'!$C:$R,5, FALSE)),"")</f>
        <v>4.5999999999999996</v>
      </c>
      <c r="S1227" s="164">
        <f>IFERROR(IF(VLOOKUP($C1227,'MSCI Database'!$C:$R,6, FALSE)="","",VLOOKUP($C1227,'MSCI Database'!$C:$R,6, FALSE)),"")</f>
        <v>4.5</v>
      </c>
      <c r="T1227" s="211">
        <f>IFERROR(IF(VLOOKUP($C1227,'MSCI Database'!$C:$R,7, FALSE)="","",VLOOKUP($C1227,'MSCI Database'!$C:$R,7, FALSE)),"")</f>
        <v>5.6</v>
      </c>
      <c r="U1227" s="164">
        <f>IFERROR(IF(VLOOKUP($C1227,'MSCI Database'!$C:$R,8, FALSE)="","",VLOOKUP($C1227,'MSCI Database'!$C:$R,8, FALSE)),"")</f>
        <v>2.4</v>
      </c>
      <c r="V1227" s="175">
        <f>IFERROR(IF(VLOOKUP($C1227,'MSCI Database'!$C:$R,9, FALSE)="","",VLOOKUP($C1227,'MSCI Database'!$C:$R,9, FALSE)),"")</f>
        <v>4.2</v>
      </c>
      <c r="W1227" s="165">
        <f t="shared" ca="1" si="51"/>
        <v>0</v>
      </c>
      <c r="X1227" s="166">
        <f>IFERROR(IF(VLOOKUP($C1227,'MSCI Database'!$C:$R,10, FALSE)="","",VLOOKUP($C1227,'MSCI Database'!$C:$R,10, FALSE)),"")</f>
        <v>284595</v>
      </c>
      <c r="Y1227" s="133" t="str">
        <f>IFERROR(IF(VLOOKUP($C1227,'MSCI Database'!$C:$R,11, FALSE)="","",VLOOKUP($C1227,'MSCI Database'!$C:$R,11, FALSE)),"")</f>
        <v>2019</v>
      </c>
      <c r="Z1227" s="133" t="str">
        <f>IFERROR(IF(VLOOKUP($C1227,'MSCI Database'!$C:$R,12, FALSE)="","",VLOOKUP($C1227,'MSCI Database'!$C:$R,12, FALSE)),"")</f>
        <v>E.Segmt-Moderate</v>
      </c>
      <c r="AA1227" s="202" t="str">
        <f>IFERROR(IF(VLOOKUP($C1227,'MSCI Database'!$C:$R,13, FALSE)="","",VLOOKUP($C1227,'MSCI Database'!$C:$R,13, FALSE)),"")</f>
        <v/>
      </c>
    </row>
    <row r="1228" spans="1:27" s="130" customFormat="1" ht="15" hidden="1" customHeight="1" outlineLevel="1">
      <c r="A1228" s="130" t="s">
        <v>11383</v>
      </c>
      <c r="B1228" s="130" t="s">
        <v>11384</v>
      </c>
      <c r="C1228" s="130" t="s">
        <v>11385</v>
      </c>
      <c r="D1228" s="130" t="s">
        <v>12128</v>
      </c>
      <c r="E1228" s="130" t="s">
        <v>18689</v>
      </c>
      <c r="F1228" s="169">
        <v>6.3472946877598913E-2</v>
      </c>
      <c r="G1228" s="132" t="str">
        <f ca="1">IFERROR(_xll.BQL($A1228, "cur_mkt_cap(currency=EUR)")/1000000, " ")</f>
        <v xml:space="preserve"> </v>
      </c>
      <c r="M1228" s="305">
        <f t="shared" si="52"/>
        <v>4.1066996629806497E-5</v>
      </c>
      <c r="N1228" s="223">
        <f t="shared" si="53"/>
        <v>6.9148635689015279E-4</v>
      </c>
      <c r="O1228" s="172" t="str">
        <f>IFERROR(IF(VLOOKUP($C1228,'MSCI Database'!$C:$R,2, FALSE)="","",VLOOKUP($C1228,'MSCI Database'!$C:$R,2, FALSE)),"")</f>
        <v>Semiconductors &amp; Semiconductor Equipment</v>
      </c>
      <c r="P1228" s="186" t="str">
        <f>IFERROR(IF(VLOOKUP($C1228,'MSCI Database'!$C:$R,3, FALSE)="","",VLOOKUP($C1228,'MSCI Database'!$C:$R,3, FALSE)),"")</f>
        <v>BB</v>
      </c>
      <c r="Q1228" s="164" t="str">
        <f>IFERROR(IF(VLOOKUP($C1228,'MSCI Database'!$C:$R,4, FALSE)="","",VLOOKUP($C1228,'MSCI Database'!$C:$R,4, FALSE)),"")</f>
        <v>1</v>
      </c>
      <c r="R1228" s="164">
        <f>IFERROR(IF(VLOOKUP($C1228,'MSCI Database'!$C:$R,5, FALSE)="","",VLOOKUP($C1228,'MSCI Database'!$C:$R,5, FALSE)),"")</f>
        <v>4.2</v>
      </c>
      <c r="S1228" s="164">
        <f>IFERROR(IF(VLOOKUP($C1228,'MSCI Database'!$C:$R,6, FALSE)="","",VLOOKUP($C1228,'MSCI Database'!$C:$R,6, FALSE)),"")</f>
        <v>6.4</v>
      </c>
      <c r="T1228" s="211">
        <f>IFERROR(IF(VLOOKUP($C1228,'MSCI Database'!$C:$R,7, FALSE)="","",VLOOKUP($C1228,'MSCI Database'!$C:$R,7, FALSE)),"")</f>
        <v>3.4</v>
      </c>
      <c r="U1228" s="164">
        <f>IFERROR(IF(VLOOKUP($C1228,'MSCI Database'!$C:$R,8, FALSE)="","",VLOOKUP($C1228,'MSCI Database'!$C:$R,8, FALSE)),"")</f>
        <v>5.0999999999999996</v>
      </c>
      <c r="V1228" s="175">
        <f>IFERROR(IF(VLOOKUP($C1228,'MSCI Database'!$C:$R,9, FALSE)="","",VLOOKUP($C1228,'MSCI Database'!$C:$R,9, FALSE)),"")</f>
        <v>5.0999999999999996</v>
      </c>
      <c r="W1228" s="165">
        <f t="shared" ca="1" si="51"/>
        <v>0</v>
      </c>
      <c r="X1228" s="166">
        <f>IFERROR(IF(VLOOKUP($C1228,'MSCI Database'!$C:$R,10, FALSE)="","",VLOOKUP($C1228,'MSCI Database'!$C:$R,10, FALSE)),"")</f>
        <v>209549</v>
      </c>
      <c r="Y1228" s="133" t="str">
        <f>IFERROR(IF(VLOOKUP($C1228,'MSCI Database'!$C:$R,11, FALSE)="","",VLOOKUP($C1228,'MSCI Database'!$C:$R,11, FALSE)),"")</f>
        <v>2019</v>
      </c>
      <c r="Z1228" s="133" t="str">
        <f>IFERROR(IF(VLOOKUP($C1228,'MSCI Database'!$C:$R,12, FALSE)="","",VLOOKUP($C1228,'MSCI Database'!$C:$R,12, FALSE)),"")</f>
        <v>Reported</v>
      </c>
      <c r="AA1228" s="202" t="str">
        <f>IFERROR(IF(VLOOKUP($C1228,'MSCI Database'!$C:$R,13, FALSE)="","",VLOOKUP($C1228,'MSCI Database'!$C:$R,13, FALSE)),"")</f>
        <v>Reduced exposure to the risk of water shortage and improved water performance</v>
      </c>
    </row>
    <row r="1229" spans="1:27" s="130" customFormat="1" ht="15" hidden="1" customHeight="1" outlineLevel="1">
      <c r="A1229" s="130" t="s">
        <v>8871</v>
      </c>
      <c r="B1229" s="130" t="s">
        <v>8872</v>
      </c>
      <c r="C1229" s="130" t="s">
        <v>8873</v>
      </c>
      <c r="D1229" s="130" t="s">
        <v>12135</v>
      </c>
      <c r="E1229" s="130" t="s">
        <v>12133</v>
      </c>
      <c r="F1229" s="169">
        <v>6.3414455519048341E-2</v>
      </c>
      <c r="G1229" s="132" t="str">
        <f ca="1">IFERROR(_xll.BQL($A1229, "cur_mkt_cap(currency=EUR)")/1000000, " ")</f>
        <v xml:space="preserve"> </v>
      </c>
      <c r="M1229" s="305">
        <f t="shared" si="52"/>
        <v>4.1029152720824271E-5</v>
      </c>
      <c r="N1229" s="223">
        <f t="shared" si="53"/>
        <v>6.908491409040779E-4</v>
      </c>
      <c r="O1229" s="172" t="str">
        <f>IFERROR(IF(VLOOKUP($C1229,'MSCI Database'!$C:$R,2, FALSE)="","",VLOOKUP($C1229,'MSCI Database'!$C:$R,2, FALSE)),"")</f>
        <v>Biotechnology</v>
      </c>
      <c r="P1229" s="186" t="str">
        <f>IFERROR(IF(VLOOKUP($C1229,'MSCI Database'!$C:$R,3, FALSE)="","",VLOOKUP($C1229,'MSCI Database'!$C:$R,3, FALSE)),"")</f>
        <v>BBB</v>
      </c>
      <c r="Q1229" s="164" t="str">
        <f>IFERROR(IF(VLOOKUP($C1229,'MSCI Database'!$C:$R,4, FALSE)="","",VLOOKUP($C1229,'MSCI Database'!$C:$R,4, FALSE)),"")</f>
        <v/>
      </c>
      <c r="R1229" s="164">
        <f>IFERROR(IF(VLOOKUP($C1229,'MSCI Database'!$C:$R,5, FALSE)="","",VLOOKUP($C1229,'MSCI Database'!$C:$R,5, FALSE)),"")</f>
        <v>5.2</v>
      </c>
      <c r="S1229" s="164">
        <f>IFERROR(IF(VLOOKUP($C1229,'MSCI Database'!$C:$R,6, FALSE)="","",VLOOKUP($C1229,'MSCI Database'!$C:$R,6, FALSE)),"")</f>
        <v>6.4</v>
      </c>
      <c r="T1229" s="211">
        <f>IFERROR(IF(VLOOKUP($C1229,'MSCI Database'!$C:$R,7, FALSE)="","",VLOOKUP($C1229,'MSCI Database'!$C:$R,7, FALSE)),"")</f>
        <v>3.9</v>
      </c>
      <c r="U1229" s="164">
        <f>IFERROR(IF(VLOOKUP($C1229,'MSCI Database'!$C:$R,8, FALSE)="","",VLOOKUP($C1229,'MSCI Database'!$C:$R,8, FALSE)),"")</f>
        <v>5.5</v>
      </c>
      <c r="V1229" s="175">
        <f>IFERROR(IF(VLOOKUP($C1229,'MSCI Database'!$C:$R,9, FALSE)="","",VLOOKUP($C1229,'MSCI Database'!$C:$R,9, FALSE)),"")</f>
        <v>4.7</v>
      </c>
      <c r="W1229" s="165">
        <f t="shared" ca="1" si="51"/>
        <v>0</v>
      </c>
      <c r="X1229" s="166">
        <f>IFERROR(IF(VLOOKUP($C1229,'MSCI Database'!$C:$R,10, FALSE)="","",VLOOKUP($C1229,'MSCI Database'!$C:$R,10, FALSE)),"")</f>
        <v>157</v>
      </c>
      <c r="Y1229" s="133" t="str">
        <f>IFERROR(IF(VLOOKUP($C1229,'MSCI Database'!$C:$R,11, FALSE)="","",VLOOKUP($C1229,'MSCI Database'!$C:$R,11, FALSE)),"")</f>
        <v>2019</v>
      </c>
      <c r="Z1229" s="133" t="str">
        <f>IFERROR(IF(VLOOKUP($C1229,'MSCI Database'!$C:$R,12, FALSE)="","",VLOOKUP($C1229,'MSCI Database'!$C:$R,12, FALSE)),"")</f>
        <v>E.Segmt-Moderate</v>
      </c>
      <c r="AA1229" s="202" t="str">
        <f>IFERROR(IF(VLOOKUP($C1229,'MSCI Database'!$C:$R,13, FALSE)="","",VLOOKUP($C1229,'MSCI Database'!$C:$R,13, FALSE)),"")</f>
        <v/>
      </c>
    </row>
    <row r="1230" spans="1:27" s="130" customFormat="1" ht="15" hidden="1" customHeight="1" outlineLevel="1">
      <c r="A1230" s="130" t="s">
        <v>9794</v>
      </c>
      <c r="B1230" s="130" t="s">
        <v>9795</v>
      </c>
      <c r="C1230" s="130" t="s">
        <v>9796</v>
      </c>
      <c r="D1230" s="130" t="s">
        <v>12128</v>
      </c>
      <c r="E1230" s="130" t="s">
        <v>12133</v>
      </c>
      <c r="F1230" s="169">
        <v>6.3393311310101841E-2</v>
      </c>
      <c r="G1230" s="132" t="str">
        <f ca="1">IFERROR(_xll.BQL($A1230, "cur_mkt_cap(currency=EUR)")/1000000, " ")</f>
        <v xml:space="preserve"> </v>
      </c>
      <c r="M1230" s="305">
        <f t="shared" si="52"/>
        <v>4.1015472417635887E-5</v>
      </c>
      <c r="N1230" s="223">
        <f t="shared" si="53"/>
        <v>6.9061879186983603E-4</v>
      </c>
      <c r="O1230" s="172" t="str">
        <f>IFERROR(IF(VLOOKUP($C1230,'MSCI Database'!$C:$R,2, FALSE)="","",VLOOKUP($C1230,'MSCI Database'!$C:$R,2, FALSE)),"")</f>
        <v>Biotechnology</v>
      </c>
      <c r="P1230" s="186" t="str">
        <f>IFERROR(IF(VLOOKUP($C1230,'MSCI Database'!$C:$R,3, FALSE)="","",VLOOKUP($C1230,'MSCI Database'!$C:$R,3, FALSE)),"")</f>
        <v>BB</v>
      </c>
      <c r="Q1230" s="164" t="str">
        <f>IFERROR(IF(VLOOKUP($C1230,'MSCI Database'!$C:$R,4, FALSE)="","",VLOOKUP($C1230,'MSCI Database'!$C:$R,4, FALSE)),"")</f>
        <v>1</v>
      </c>
      <c r="R1230" s="164">
        <f>IFERROR(IF(VLOOKUP($C1230,'MSCI Database'!$C:$R,5, FALSE)="","",VLOOKUP($C1230,'MSCI Database'!$C:$R,5, FALSE)),"")</f>
        <v>3.6</v>
      </c>
      <c r="S1230" s="164">
        <f>IFERROR(IF(VLOOKUP($C1230,'MSCI Database'!$C:$R,6, FALSE)="","",VLOOKUP($C1230,'MSCI Database'!$C:$R,6, FALSE)),"")</f>
        <v>6.4</v>
      </c>
      <c r="T1230" s="211">
        <f>IFERROR(IF(VLOOKUP($C1230,'MSCI Database'!$C:$R,7, FALSE)="","",VLOOKUP($C1230,'MSCI Database'!$C:$R,7, FALSE)),"")</f>
        <v>3.9</v>
      </c>
      <c r="U1230" s="164">
        <f>IFERROR(IF(VLOOKUP($C1230,'MSCI Database'!$C:$R,8, FALSE)="","",VLOOKUP($C1230,'MSCI Database'!$C:$R,8, FALSE)),"")</f>
        <v>4.8</v>
      </c>
      <c r="V1230" s="175">
        <f>IFERROR(IF(VLOOKUP($C1230,'MSCI Database'!$C:$R,9, FALSE)="","",VLOOKUP($C1230,'MSCI Database'!$C:$R,9, FALSE)),"")</f>
        <v>4.4000000000000004</v>
      </c>
      <c r="W1230" s="165">
        <f t="shared" ca="1" si="51"/>
        <v>0</v>
      </c>
      <c r="X1230" s="166">
        <f>IFERROR(IF(VLOOKUP($C1230,'MSCI Database'!$C:$R,10, FALSE)="","",VLOOKUP($C1230,'MSCI Database'!$C:$R,10, FALSE)),"")</f>
        <v>472</v>
      </c>
      <c r="Y1230" s="133" t="str">
        <f>IFERROR(IF(VLOOKUP($C1230,'MSCI Database'!$C:$R,11, FALSE)="","",VLOOKUP($C1230,'MSCI Database'!$C:$R,11, FALSE)),"")</f>
        <v>2019</v>
      </c>
      <c r="Z1230" s="133" t="str">
        <f>IFERROR(IF(VLOOKUP($C1230,'MSCI Database'!$C:$R,12, FALSE)="","",VLOOKUP($C1230,'MSCI Database'!$C:$R,12, FALSE)),"")</f>
        <v>E.Segmt-Moderate</v>
      </c>
      <c r="AA1230" s="202" t="str">
        <f>IFERROR(IF(VLOOKUP($C1230,'MSCI Database'!$C:$R,13, FALSE)="","",VLOOKUP($C1230,'MSCI Database'!$C:$R,13, FALSE)),"")</f>
        <v/>
      </c>
    </row>
    <row r="1231" spans="1:27" s="130" customFormat="1" ht="15" hidden="1" customHeight="1" outlineLevel="1">
      <c r="A1231" s="130" t="s">
        <v>9031</v>
      </c>
      <c r="B1231" s="130" t="s">
        <v>9032</v>
      </c>
      <c r="C1231" s="130" t="s">
        <v>9033</v>
      </c>
      <c r="D1231" s="130" t="s">
        <v>12128</v>
      </c>
      <c r="E1231" s="130" t="s">
        <v>18673</v>
      </c>
      <c r="F1231" s="169">
        <v>6.3092887023839625E-2</v>
      </c>
      <c r="G1231" s="132" t="str">
        <f ca="1">IFERROR(_xll.BQL($A1231, "cur_mkt_cap(currency=EUR)")/1000000, " ")</f>
        <v xml:space="preserve"> </v>
      </c>
      <c r="M1231" s="305">
        <f t="shared" si="52"/>
        <v>4.082109790442424E-5</v>
      </c>
      <c r="N1231" s="223">
        <f t="shared" si="53"/>
        <v>6.8734591254962128E-4</v>
      </c>
      <c r="O1231" s="172" t="str">
        <f>IFERROR(IF(VLOOKUP($C1231,'MSCI Database'!$C:$R,2, FALSE)="","",VLOOKUP($C1231,'MSCI Database'!$C:$R,2, FALSE)),"")</f>
        <v>Construction &amp; Engineering</v>
      </c>
      <c r="P1231" s="186" t="str">
        <f>IFERROR(IF(VLOOKUP($C1231,'MSCI Database'!$C:$R,3, FALSE)="","",VLOOKUP($C1231,'MSCI Database'!$C:$R,3, FALSE)),"")</f>
        <v>A</v>
      </c>
      <c r="Q1231" s="164" t="str">
        <f>IFERROR(IF(VLOOKUP($C1231,'MSCI Database'!$C:$R,4, FALSE)="","",VLOOKUP($C1231,'MSCI Database'!$C:$R,4, FALSE)),"")</f>
        <v>0</v>
      </c>
      <c r="R1231" s="164">
        <f>IFERROR(IF(VLOOKUP($C1231,'MSCI Database'!$C:$R,5, FALSE)="","",VLOOKUP($C1231,'MSCI Database'!$C:$R,5, FALSE)),"")</f>
        <v>6.3</v>
      </c>
      <c r="S1231" s="164">
        <f>IFERROR(IF(VLOOKUP($C1231,'MSCI Database'!$C:$R,6, FALSE)="","",VLOOKUP($C1231,'MSCI Database'!$C:$R,6, FALSE)),"")</f>
        <v>5.0999999999999996</v>
      </c>
      <c r="T1231" s="211">
        <f>IFERROR(IF(VLOOKUP($C1231,'MSCI Database'!$C:$R,7, FALSE)="","",VLOOKUP($C1231,'MSCI Database'!$C:$R,7, FALSE)),"")</f>
        <v>3.7</v>
      </c>
      <c r="U1231" s="164">
        <f>IFERROR(IF(VLOOKUP($C1231,'MSCI Database'!$C:$R,8, FALSE)="","",VLOOKUP($C1231,'MSCI Database'!$C:$R,8, FALSE)),"")</f>
        <v>5</v>
      </c>
      <c r="V1231" s="175">
        <f>IFERROR(IF(VLOOKUP($C1231,'MSCI Database'!$C:$R,9, FALSE)="","",VLOOKUP($C1231,'MSCI Database'!$C:$R,9, FALSE)),"")</f>
        <v>4.7</v>
      </c>
      <c r="W1231" s="165">
        <f t="shared" ca="1" si="51"/>
        <v>0</v>
      </c>
      <c r="X1231" s="166">
        <f>IFERROR(IF(VLOOKUP($C1231,'MSCI Database'!$C:$R,10, FALSE)="","",VLOOKUP($C1231,'MSCI Database'!$C:$R,10, FALSE)),"")</f>
        <v>31734</v>
      </c>
      <c r="Y1231" s="133" t="str">
        <f>IFERROR(IF(VLOOKUP($C1231,'MSCI Database'!$C:$R,11, FALSE)="","",VLOOKUP($C1231,'MSCI Database'!$C:$R,11, FALSE)),"")</f>
        <v>2019</v>
      </c>
      <c r="Z1231" s="133" t="str">
        <f>IFERROR(IF(VLOOKUP($C1231,'MSCI Database'!$C:$R,12, FALSE)="","",VLOOKUP($C1231,'MSCI Database'!$C:$R,12, FALSE)),"")</f>
        <v>E.Segmt-Moderate</v>
      </c>
      <c r="AA1231" s="202" t="str">
        <f>IFERROR(IF(VLOOKUP($C1231,'MSCI Database'!$C:$R,13, FALSE)="","",VLOOKUP($C1231,'MSCI Database'!$C:$R,13, FALSE)),"")</f>
        <v/>
      </c>
    </row>
    <row r="1232" spans="1:27" s="130" customFormat="1" ht="15" hidden="1" customHeight="1" outlineLevel="1">
      <c r="A1232" s="130" t="s">
        <v>11156</v>
      </c>
      <c r="B1232" s="130" t="s">
        <v>11157</v>
      </c>
      <c r="C1232" s="130" t="s">
        <v>11158</v>
      </c>
      <c r="D1232" s="130" t="s">
        <v>12128</v>
      </c>
      <c r="E1232" s="130" t="s">
        <v>18673</v>
      </c>
      <c r="F1232" s="169">
        <v>6.3071612012879807E-2</v>
      </c>
      <c r="G1232" s="132" t="str">
        <f ca="1">IFERROR(_xll.BQL($A1232, "cur_mkt_cap(currency=EUR)")/1000000, " ")</f>
        <v xml:space="preserve"> </v>
      </c>
      <c r="M1232" s="305">
        <f t="shared" si="52"/>
        <v>4.0807332972333236E-5</v>
      </c>
      <c r="N1232" s="223">
        <f t="shared" si="53"/>
        <v>6.8711413853336561E-4</v>
      </c>
      <c r="O1232" s="172" t="str">
        <f>IFERROR(IF(VLOOKUP($C1232,'MSCI Database'!$C:$R,2, FALSE)="","",VLOOKUP($C1232,'MSCI Database'!$C:$R,2, FALSE)),"")</f>
        <v>Trading Companies &amp; Distributors</v>
      </c>
      <c r="P1232" s="186" t="str">
        <f>IFERROR(IF(VLOOKUP($C1232,'MSCI Database'!$C:$R,3, FALSE)="","",VLOOKUP($C1232,'MSCI Database'!$C:$R,3, FALSE)),"")</f>
        <v>BBB</v>
      </c>
      <c r="Q1232" s="164" t="str">
        <f>IFERROR(IF(VLOOKUP($C1232,'MSCI Database'!$C:$R,4, FALSE)="","",VLOOKUP($C1232,'MSCI Database'!$C:$R,4, FALSE)),"")</f>
        <v>0</v>
      </c>
      <c r="R1232" s="164">
        <f>IFERROR(IF(VLOOKUP($C1232,'MSCI Database'!$C:$R,5, FALSE)="","",VLOOKUP($C1232,'MSCI Database'!$C:$R,5, FALSE)),"")</f>
        <v>5</v>
      </c>
      <c r="S1232" s="164">
        <f>IFERROR(IF(VLOOKUP($C1232,'MSCI Database'!$C:$R,6, FALSE)="","",VLOOKUP($C1232,'MSCI Database'!$C:$R,6, FALSE)),"")</f>
        <v>3.9</v>
      </c>
      <c r="T1232" s="211">
        <f>IFERROR(IF(VLOOKUP($C1232,'MSCI Database'!$C:$R,7, FALSE)="","",VLOOKUP($C1232,'MSCI Database'!$C:$R,7, FALSE)),"")</f>
        <v>6.9</v>
      </c>
      <c r="U1232" s="164">
        <f>IFERROR(IF(VLOOKUP($C1232,'MSCI Database'!$C:$R,8, FALSE)="","",VLOOKUP($C1232,'MSCI Database'!$C:$R,8, FALSE)),"")</f>
        <v>4.7</v>
      </c>
      <c r="V1232" s="175">
        <f>IFERROR(IF(VLOOKUP($C1232,'MSCI Database'!$C:$R,9, FALSE)="","",VLOOKUP($C1232,'MSCI Database'!$C:$R,9, FALSE)),"")</f>
        <v>5</v>
      </c>
      <c r="W1232" s="165">
        <f t="shared" ca="1" si="51"/>
        <v>0</v>
      </c>
      <c r="X1232" s="166">
        <f>IFERROR(IF(VLOOKUP($C1232,'MSCI Database'!$C:$R,10, FALSE)="","",VLOOKUP($C1232,'MSCI Database'!$C:$R,10, FALSE)),"")</f>
        <v>107103</v>
      </c>
      <c r="Y1232" s="133" t="str">
        <f>IFERROR(IF(VLOOKUP($C1232,'MSCI Database'!$C:$R,11, FALSE)="","",VLOOKUP($C1232,'MSCI Database'!$C:$R,11, FALSE)),"")</f>
        <v>2019</v>
      </c>
      <c r="Z1232" s="133" t="str">
        <f>IFERROR(IF(VLOOKUP($C1232,'MSCI Database'!$C:$R,12, FALSE)="","",VLOOKUP($C1232,'MSCI Database'!$C:$R,12, FALSE)),"")</f>
        <v>E.Segmt-Moderately Low</v>
      </c>
      <c r="AA1232" s="202" t="str">
        <f>IFERROR(IF(VLOOKUP($C1232,'MSCI Database'!$C:$R,13, FALSE)="","",VLOOKUP($C1232,'MSCI Database'!$C:$R,13, FALSE)),"")</f>
        <v/>
      </c>
    </row>
    <row r="1233" spans="1:27" s="130" customFormat="1" ht="15" hidden="1" customHeight="1" outlineLevel="1">
      <c r="A1233" s="130" t="s">
        <v>10249</v>
      </c>
      <c r="B1233" s="130" t="s">
        <v>10250</v>
      </c>
      <c r="C1233" s="130" t="s">
        <v>10251</v>
      </c>
      <c r="D1233" s="130" t="s">
        <v>12128</v>
      </c>
      <c r="E1233" s="130" t="s">
        <v>12133</v>
      </c>
      <c r="F1233" s="169">
        <v>6.3060500191361377E-2</v>
      </c>
      <c r="G1233" s="132" t="str">
        <f ca="1">IFERROR(_xll.BQL($A1233, "cur_mkt_cap(currency=EUR)")/1000000, " ")</f>
        <v xml:space="preserve"> </v>
      </c>
      <c r="M1233" s="305">
        <f t="shared" si="52"/>
        <v>4.0800143623810804E-5</v>
      </c>
      <c r="N1233" s="223">
        <f t="shared" si="53"/>
        <v>6.8699308423609141E-4</v>
      </c>
      <c r="O1233" s="172" t="str">
        <f>IFERROR(IF(VLOOKUP($C1233,'MSCI Database'!$C:$R,2, FALSE)="","",VLOOKUP($C1233,'MSCI Database'!$C:$R,2, FALSE)),"")</f>
        <v>Health Care Equipment &amp; Supplies</v>
      </c>
      <c r="P1233" s="186" t="str">
        <f>IFERROR(IF(VLOOKUP($C1233,'MSCI Database'!$C:$R,3, FALSE)="","",VLOOKUP($C1233,'MSCI Database'!$C:$R,3, FALSE)),"")</f>
        <v>AA</v>
      </c>
      <c r="Q1233" s="164" t="str">
        <f>IFERROR(IF(VLOOKUP($C1233,'MSCI Database'!$C:$R,4, FALSE)="","",VLOOKUP($C1233,'MSCI Database'!$C:$R,4, FALSE)),"")</f>
        <v/>
      </c>
      <c r="R1233" s="164">
        <f>IFERROR(IF(VLOOKUP($C1233,'MSCI Database'!$C:$R,5, FALSE)="","",VLOOKUP($C1233,'MSCI Database'!$C:$R,5, FALSE)),"")</f>
        <v>8.4</v>
      </c>
      <c r="S1233" s="164">
        <f>IFERROR(IF(VLOOKUP($C1233,'MSCI Database'!$C:$R,6, FALSE)="","",VLOOKUP($C1233,'MSCI Database'!$C:$R,6, FALSE)),"")</f>
        <v>6.2</v>
      </c>
      <c r="T1233" s="211">
        <f>IFERROR(IF(VLOOKUP($C1233,'MSCI Database'!$C:$R,7, FALSE)="","",VLOOKUP($C1233,'MSCI Database'!$C:$R,7, FALSE)),"")</f>
        <v>6.9</v>
      </c>
      <c r="U1233" s="164">
        <f>IFERROR(IF(VLOOKUP($C1233,'MSCI Database'!$C:$R,8, FALSE)="","",VLOOKUP($C1233,'MSCI Database'!$C:$R,8, FALSE)),"")</f>
        <v>6.3</v>
      </c>
      <c r="V1233" s="175">
        <f>IFERROR(IF(VLOOKUP($C1233,'MSCI Database'!$C:$R,9, FALSE)="","",VLOOKUP($C1233,'MSCI Database'!$C:$R,9, FALSE)),"")</f>
        <v>6.6</v>
      </c>
      <c r="W1233" s="165">
        <f t="shared" ca="1" si="51"/>
        <v>0</v>
      </c>
      <c r="X1233" s="166">
        <f>IFERROR(IF(VLOOKUP($C1233,'MSCI Database'!$C:$R,10, FALSE)="","",VLOOKUP($C1233,'MSCI Database'!$C:$R,10, FALSE)),"")</f>
        <v>890</v>
      </c>
      <c r="Y1233" s="133" t="str">
        <f>IFERROR(IF(VLOOKUP($C1233,'MSCI Database'!$C:$R,11, FALSE)="","",VLOOKUP($C1233,'MSCI Database'!$C:$R,11, FALSE)),"")</f>
        <v>2019</v>
      </c>
      <c r="Z1233" s="133" t="str">
        <f>IFERROR(IF(VLOOKUP($C1233,'MSCI Database'!$C:$R,12, FALSE)="","",VLOOKUP($C1233,'MSCI Database'!$C:$R,12, FALSE)),"")</f>
        <v>E.Segmt-Moderately Low</v>
      </c>
      <c r="AA1233" s="202" t="str">
        <f>IFERROR(IF(VLOOKUP($C1233,'MSCI Database'!$C:$R,13, FALSE)="","",VLOOKUP($C1233,'MSCI Database'!$C:$R,13, FALSE)),"")</f>
        <v/>
      </c>
    </row>
    <row r="1234" spans="1:27" s="130" customFormat="1" ht="15" hidden="1" customHeight="1" outlineLevel="1">
      <c r="A1234" s="130" t="s">
        <v>10527</v>
      </c>
      <c r="B1234" s="130" t="s">
        <v>10528</v>
      </c>
      <c r="C1234" s="130" t="s">
        <v>10529</v>
      </c>
      <c r="D1234" s="130" t="s">
        <v>12128</v>
      </c>
      <c r="E1234" s="130" t="s">
        <v>18689</v>
      </c>
      <c r="F1234" s="169">
        <v>6.2953739080134727E-2</v>
      </c>
      <c r="G1234" s="132" t="str">
        <f ca="1">IFERROR(_xll.BQL($A1234, "cur_mkt_cap(currency=EUR)")/1000000, " ")</f>
        <v xml:space="preserve"> </v>
      </c>
      <c r="M1234" s="305">
        <f t="shared" si="52"/>
        <v>4.0731069184847162E-5</v>
      </c>
      <c r="N1234" s="223">
        <f t="shared" si="53"/>
        <v>6.8583000838265699E-4</v>
      </c>
      <c r="O1234" s="172" t="str">
        <f>IFERROR(IF(VLOOKUP($C1234,'MSCI Database'!$C:$R,2, FALSE)="","",VLOOKUP($C1234,'MSCI Database'!$C:$R,2, FALSE)),"")</f>
        <v>Electronic Equipment, Instruments &amp; Components</v>
      </c>
      <c r="P1234" s="186" t="str">
        <f>IFERROR(IF(VLOOKUP($C1234,'MSCI Database'!$C:$R,3, FALSE)="","",VLOOKUP($C1234,'MSCI Database'!$C:$R,3, FALSE)),"")</f>
        <v>AA</v>
      </c>
      <c r="Q1234" s="164" t="str">
        <f>IFERROR(IF(VLOOKUP($C1234,'MSCI Database'!$C:$R,4, FALSE)="","",VLOOKUP($C1234,'MSCI Database'!$C:$R,4, FALSE)),"")</f>
        <v>1</v>
      </c>
      <c r="R1234" s="164">
        <f>IFERROR(IF(VLOOKUP($C1234,'MSCI Database'!$C:$R,5, FALSE)="","",VLOOKUP($C1234,'MSCI Database'!$C:$R,5, FALSE)),"")</f>
        <v>7.7</v>
      </c>
      <c r="S1234" s="164">
        <f>IFERROR(IF(VLOOKUP($C1234,'MSCI Database'!$C:$R,6, FALSE)="","",VLOOKUP($C1234,'MSCI Database'!$C:$R,6, FALSE)),"")</f>
        <v>4.2</v>
      </c>
      <c r="T1234" s="211">
        <f>IFERROR(IF(VLOOKUP($C1234,'MSCI Database'!$C:$R,7, FALSE)="","",VLOOKUP($C1234,'MSCI Database'!$C:$R,7, FALSE)),"")</f>
        <v>4.8</v>
      </c>
      <c r="U1234" s="164">
        <f>IFERROR(IF(VLOOKUP($C1234,'MSCI Database'!$C:$R,8, FALSE)="","",VLOOKUP($C1234,'MSCI Database'!$C:$R,8, FALSE)),"")</f>
        <v>6.3</v>
      </c>
      <c r="V1234" s="175">
        <f>IFERROR(IF(VLOOKUP($C1234,'MSCI Database'!$C:$R,9, FALSE)="","",VLOOKUP($C1234,'MSCI Database'!$C:$R,9, FALSE)),"")</f>
        <v>5.3</v>
      </c>
      <c r="W1234" s="165">
        <f t="shared" ca="1" si="51"/>
        <v>0</v>
      </c>
      <c r="X1234" s="166">
        <f>IFERROR(IF(VLOOKUP($C1234,'MSCI Database'!$C:$R,10, FALSE)="","",VLOOKUP($C1234,'MSCI Database'!$C:$R,10, FALSE)),"")</f>
        <v>61111</v>
      </c>
      <c r="Y1234" s="133" t="str">
        <f>IFERROR(IF(VLOOKUP($C1234,'MSCI Database'!$C:$R,11, FALSE)="","",VLOOKUP($C1234,'MSCI Database'!$C:$R,11, FALSE)),"")</f>
        <v>2019</v>
      </c>
      <c r="Z1234" s="133" t="str">
        <f>IFERROR(IF(VLOOKUP($C1234,'MSCI Database'!$C:$R,12, FALSE)="","",VLOOKUP($C1234,'MSCI Database'!$C:$R,12, FALSE)),"")</f>
        <v>E.Segmt-Moderately Low</v>
      </c>
      <c r="AA1234" s="202" t="str">
        <f>IFERROR(IF(VLOOKUP($C1234,'MSCI Database'!$C:$R,13, FALSE)="","",VLOOKUP($C1234,'MSCI Database'!$C:$R,13, FALSE)),"")</f>
        <v/>
      </c>
    </row>
    <row r="1235" spans="1:27" s="130" customFormat="1" ht="15" hidden="1" customHeight="1" outlineLevel="1">
      <c r="A1235" s="130" t="s">
        <v>10069</v>
      </c>
      <c r="B1235" s="130" t="s">
        <v>10070</v>
      </c>
      <c r="C1235" s="130" t="s">
        <v>10071</v>
      </c>
      <c r="D1235" s="130" t="s">
        <v>12128</v>
      </c>
      <c r="E1235" s="130" t="s">
        <v>18684</v>
      </c>
      <c r="F1235" s="169">
        <v>6.2915716331782334E-2</v>
      </c>
      <c r="G1235" s="132" t="str">
        <f ca="1">IFERROR(_xll.BQL($A1235, "cur_mkt_cap(currency=EUR)")/1000000, " ")</f>
        <v xml:space="preserve"> </v>
      </c>
      <c r="M1235" s="305">
        <f t="shared" si="52"/>
        <v>4.0706468466663166E-5</v>
      </c>
      <c r="N1235" s="223">
        <f t="shared" si="53"/>
        <v>6.8541578132954965E-4</v>
      </c>
      <c r="O1235" s="172" t="str">
        <f>IFERROR(IF(VLOOKUP($C1235,'MSCI Database'!$C:$R,2, FALSE)="","",VLOOKUP($C1235,'MSCI Database'!$C:$R,2, FALSE)),"")</f>
        <v>Containers &amp; Packaging</v>
      </c>
      <c r="P1235" s="186" t="str">
        <f>IFERROR(IF(VLOOKUP($C1235,'MSCI Database'!$C:$R,3, FALSE)="","",VLOOKUP($C1235,'MSCI Database'!$C:$R,3, FALSE)),"")</f>
        <v>BBB</v>
      </c>
      <c r="Q1235" s="164" t="str">
        <f>IFERROR(IF(VLOOKUP($C1235,'MSCI Database'!$C:$R,4, FALSE)="","",VLOOKUP($C1235,'MSCI Database'!$C:$R,4, FALSE)),"")</f>
        <v>1</v>
      </c>
      <c r="R1235" s="164">
        <f>IFERROR(IF(VLOOKUP($C1235,'MSCI Database'!$C:$R,5, FALSE)="","",VLOOKUP($C1235,'MSCI Database'!$C:$R,5, FALSE)),"")</f>
        <v>4.8</v>
      </c>
      <c r="S1235" s="164">
        <f>IFERROR(IF(VLOOKUP($C1235,'MSCI Database'!$C:$R,6, FALSE)="","",VLOOKUP($C1235,'MSCI Database'!$C:$R,6, FALSE)),"")</f>
        <v>4.8</v>
      </c>
      <c r="T1235" s="211">
        <f>IFERROR(IF(VLOOKUP($C1235,'MSCI Database'!$C:$R,7, FALSE)="","",VLOOKUP($C1235,'MSCI Database'!$C:$R,7, FALSE)),"")</f>
        <v>3.8</v>
      </c>
      <c r="U1235" s="164">
        <f>IFERROR(IF(VLOOKUP($C1235,'MSCI Database'!$C:$R,8, FALSE)="","",VLOOKUP($C1235,'MSCI Database'!$C:$R,8, FALSE)),"")</f>
        <v>6.1</v>
      </c>
      <c r="V1235" s="175">
        <f>IFERROR(IF(VLOOKUP($C1235,'MSCI Database'!$C:$R,9, FALSE)="","",VLOOKUP($C1235,'MSCI Database'!$C:$R,9, FALSE)),"")</f>
        <v>5</v>
      </c>
      <c r="W1235" s="165">
        <f t="shared" ca="1" si="51"/>
        <v>0</v>
      </c>
      <c r="X1235" s="166">
        <f>IFERROR(IF(VLOOKUP($C1235,'MSCI Database'!$C:$R,10, FALSE)="","",VLOOKUP($C1235,'MSCI Database'!$C:$R,10, FALSE)),"")</f>
        <v>2076284</v>
      </c>
      <c r="Y1235" s="133" t="str">
        <f>IFERROR(IF(VLOOKUP($C1235,'MSCI Database'!$C:$R,11, FALSE)="","",VLOOKUP($C1235,'MSCI Database'!$C:$R,11, FALSE)),"")</f>
        <v>2019</v>
      </c>
      <c r="Z1235" s="133" t="str">
        <f>IFERROR(IF(VLOOKUP($C1235,'MSCI Database'!$C:$R,12, FALSE)="","",VLOOKUP($C1235,'MSCI Database'!$C:$R,12, FALSE)),"")</f>
        <v>Reported</v>
      </c>
      <c r="AA1235" s="202" t="str">
        <f>IFERROR(IF(VLOOKUP($C1235,'MSCI Database'!$C:$R,13, FALSE)="","",VLOOKUP($C1235,'MSCI Database'!$C:$R,13, FALSE)),"")</f>
        <v/>
      </c>
    </row>
    <row r="1236" spans="1:27" s="130" customFormat="1" ht="15" hidden="1" customHeight="1" outlineLevel="1">
      <c r="A1236" s="130" t="s">
        <v>10571</v>
      </c>
      <c r="B1236" s="130" t="s">
        <v>10572</v>
      </c>
      <c r="C1236" s="130" t="s">
        <v>10573</v>
      </c>
      <c r="D1236" s="130" t="s">
        <v>12128</v>
      </c>
      <c r="E1236" s="130" t="s">
        <v>18704</v>
      </c>
      <c r="F1236" s="169">
        <v>6.2883116152330928E-2</v>
      </c>
      <c r="G1236" s="132" t="str">
        <f ca="1">IFERROR(_xll.BQL($A1236, "cur_mkt_cap(currency=EUR)")/1000000, " ")</f>
        <v xml:space="preserve"> </v>
      </c>
      <c r="M1236" s="305">
        <f t="shared" si="52"/>
        <v>4.0685376150558103E-5</v>
      </c>
      <c r="N1236" s="223">
        <f t="shared" si="53"/>
        <v>6.8506062877351202E-4</v>
      </c>
      <c r="O1236" s="172" t="str">
        <f>IFERROR(IF(VLOOKUP($C1236,'MSCI Database'!$C:$R,2, FALSE)="","",VLOOKUP($C1236,'MSCI Database'!$C:$R,2, FALSE)),"")</f>
        <v>Real Estate Management &amp; Services</v>
      </c>
      <c r="P1236" s="186" t="str">
        <f>IFERROR(IF(VLOOKUP($C1236,'MSCI Database'!$C:$R,3, FALSE)="","",VLOOKUP($C1236,'MSCI Database'!$C:$R,3, FALSE)),"")</f>
        <v>A</v>
      </c>
      <c r="Q1236" s="164" t="str">
        <f>IFERROR(IF(VLOOKUP($C1236,'MSCI Database'!$C:$R,4, FALSE)="","",VLOOKUP($C1236,'MSCI Database'!$C:$R,4, FALSE)),"")</f>
        <v>-1</v>
      </c>
      <c r="R1236" s="164">
        <f>IFERROR(IF(VLOOKUP($C1236,'MSCI Database'!$C:$R,5, FALSE)="","",VLOOKUP($C1236,'MSCI Database'!$C:$R,5, FALSE)),"")</f>
        <v>6.5</v>
      </c>
      <c r="S1236" s="164">
        <f>IFERROR(IF(VLOOKUP($C1236,'MSCI Database'!$C:$R,6, FALSE)="","",VLOOKUP($C1236,'MSCI Database'!$C:$R,6, FALSE)),"")</f>
        <v>5.8</v>
      </c>
      <c r="T1236" s="211">
        <f>IFERROR(IF(VLOOKUP($C1236,'MSCI Database'!$C:$R,7, FALSE)="","",VLOOKUP($C1236,'MSCI Database'!$C:$R,7, FALSE)),"")</f>
        <v>7.5</v>
      </c>
      <c r="U1236" s="164">
        <f>IFERROR(IF(VLOOKUP($C1236,'MSCI Database'!$C:$R,8, FALSE)="","",VLOOKUP($C1236,'MSCI Database'!$C:$R,8, FALSE)),"")</f>
        <v>4.2</v>
      </c>
      <c r="V1236" s="175">
        <f>IFERROR(IF(VLOOKUP($C1236,'MSCI Database'!$C:$R,9, FALSE)="","",VLOOKUP($C1236,'MSCI Database'!$C:$R,9, FALSE)),"")</f>
        <v>5.5</v>
      </c>
      <c r="W1236" s="165">
        <f t="shared" ca="1" si="51"/>
        <v>0</v>
      </c>
      <c r="X1236" s="166">
        <f>IFERROR(IF(VLOOKUP($C1236,'MSCI Database'!$C:$R,10, FALSE)="","",VLOOKUP($C1236,'MSCI Database'!$C:$R,10, FALSE)),"")</f>
        <v>8104</v>
      </c>
      <c r="Y1236" s="133" t="str">
        <f>IFERROR(IF(VLOOKUP($C1236,'MSCI Database'!$C:$R,11, FALSE)="","",VLOOKUP($C1236,'MSCI Database'!$C:$R,11, FALSE)),"")</f>
        <v>2019</v>
      </c>
      <c r="Z1236" s="133" t="str">
        <f>IFERROR(IF(VLOOKUP($C1236,'MSCI Database'!$C:$R,12, FALSE)="","",VLOOKUP($C1236,'MSCI Database'!$C:$R,12, FALSE)),"")</f>
        <v>E.Segmt-Moderately Low</v>
      </c>
      <c r="AA1236" s="202" t="str">
        <f>IFERROR(IF(VLOOKUP($C1236,'MSCI Database'!$C:$R,13, FALSE)="","",VLOOKUP($C1236,'MSCI Database'!$C:$R,13, FALSE)),"")</f>
        <v/>
      </c>
    </row>
    <row r="1237" spans="1:27" s="130" customFormat="1" ht="15" hidden="1" customHeight="1" outlineLevel="1">
      <c r="A1237" s="130" t="s">
        <v>9148</v>
      </c>
      <c r="B1237" s="130" t="s">
        <v>9149</v>
      </c>
      <c r="C1237" s="130" t="s">
        <v>9150</v>
      </c>
      <c r="D1237" s="130" t="s">
        <v>12128</v>
      </c>
      <c r="E1237" s="130" t="s">
        <v>18707</v>
      </c>
      <c r="F1237" s="169">
        <v>6.27994435013359E-2</v>
      </c>
      <c r="G1237" s="132" t="str">
        <f ca="1">IFERROR(_xll.BQL($A1237, "cur_mkt_cap(currency=EUR)")/1000000, " ")</f>
        <v xml:space="preserve"> </v>
      </c>
      <c r="M1237" s="305">
        <f t="shared" si="52"/>
        <v>4.0631239945364323E-5</v>
      </c>
      <c r="N1237" s="223">
        <f t="shared" si="53"/>
        <v>6.8414908299764836E-4</v>
      </c>
      <c r="O1237" s="172" t="str">
        <f>IFERROR(IF(VLOOKUP($C1237,'MSCI Database'!$C:$R,2, FALSE)="","",VLOOKUP($C1237,'MSCI Database'!$C:$R,2, FALSE)),"")</f>
        <v>Oil &amp; Gas Refining, Marketing, Transportation &amp; Storage</v>
      </c>
      <c r="P1237" s="186" t="str">
        <f>IFERROR(IF(VLOOKUP($C1237,'MSCI Database'!$C:$R,3, FALSE)="","",VLOOKUP($C1237,'MSCI Database'!$C:$R,3, FALSE)),"")</f>
        <v>BBB</v>
      </c>
      <c r="Q1237" s="164" t="str">
        <f>IFERROR(IF(VLOOKUP($C1237,'MSCI Database'!$C:$R,4, FALSE)="","",VLOOKUP($C1237,'MSCI Database'!$C:$R,4, FALSE)),"")</f>
        <v>1</v>
      </c>
      <c r="R1237" s="164">
        <f>IFERROR(IF(VLOOKUP($C1237,'MSCI Database'!$C:$R,5, FALSE)="","",VLOOKUP($C1237,'MSCI Database'!$C:$R,5, FALSE)),"")</f>
        <v>4.9000000000000004</v>
      </c>
      <c r="S1237" s="164">
        <f>IFERROR(IF(VLOOKUP($C1237,'MSCI Database'!$C:$R,6, FALSE)="","",VLOOKUP($C1237,'MSCI Database'!$C:$R,6, FALSE)),"")</f>
        <v>5</v>
      </c>
      <c r="T1237" s="211">
        <f>IFERROR(IF(VLOOKUP($C1237,'MSCI Database'!$C:$R,7, FALSE)="","",VLOOKUP($C1237,'MSCI Database'!$C:$R,7, FALSE)),"")</f>
        <v>4.5</v>
      </c>
      <c r="U1237" s="164">
        <f>IFERROR(IF(VLOOKUP($C1237,'MSCI Database'!$C:$R,8, FALSE)="","",VLOOKUP($C1237,'MSCI Database'!$C:$R,8, FALSE)),"")</f>
        <v>4</v>
      </c>
      <c r="V1237" s="175">
        <f>IFERROR(IF(VLOOKUP($C1237,'MSCI Database'!$C:$R,9, FALSE)="","",VLOOKUP($C1237,'MSCI Database'!$C:$R,9, FALSE)),"")</f>
        <v>4.5</v>
      </c>
      <c r="W1237" s="165">
        <f t="shared" ca="1" si="51"/>
        <v>0</v>
      </c>
      <c r="X1237" s="166">
        <f>IFERROR(IF(VLOOKUP($C1237,'MSCI Database'!$C:$R,10, FALSE)="","",VLOOKUP($C1237,'MSCI Database'!$C:$R,10, FALSE)),"")</f>
        <v>1495567</v>
      </c>
      <c r="Y1237" s="133" t="str">
        <f>IFERROR(IF(VLOOKUP($C1237,'MSCI Database'!$C:$R,11, FALSE)="","",VLOOKUP($C1237,'MSCI Database'!$C:$R,11, FALSE)),"")</f>
        <v>2019</v>
      </c>
      <c r="Z1237" s="133" t="str">
        <f>IFERROR(IF(VLOOKUP($C1237,'MSCI Database'!$C:$R,12, FALSE)="","",VLOOKUP($C1237,'MSCI Database'!$C:$R,12, FALSE)),"")</f>
        <v>Reported</v>
      </c>
      <c r="AA1237" s="202" t="str">
        <f>IFERROR(IF(VLOOKUP($C1237,'MSCI Database'!$C:$R,13, FALSE)="","",VLOOKUP($C1237,'MSCI Database'!$C:$R,13, FALSE)),"")</f>
        <v/>
      </c>
    </row>
    <row r="1238" spans="1:27" s="130" customFormat="1" ht="15" hidden="1" customHeight="1" outlineLevel="1">
      <c r="A1238" s="130" t="s">
        <v>8825</v>
      </c>
      <c r="B1238" s="130" t="s">
        <v>8826</v>
      </c>
      <c r="C1238" s="130" t="s">
        <v>8827</v>
      </c>
      <c r="D1238" s="130" t="s">
        <v>18708</v>
      </c>
      <c r="E1238" s="130" t="s">
        <v>18688</v>
      </c>
      <c r="F1238" s="169">
        <v>6.2760849287876841E-2</v>
      </c>
      <c r="G1238" s="132" t="str">
        <f ca="1">IFERROR(_xll.BQL($A1238, "cur_mkt_cap(currency=EUR)")/1000000, " ")</f>
        <v xml:space="preserve"> </v>
      </c>
      <c r="M1238" s="305">
        <f t="shared" si="52"/>
        <v>4.0606269489256313E-5</v>
      </c>
      <c r="N1238" s="223">
        <f t="shared" si="53"/>
        <v>6.8372863029496692E-4</v>
      </c>
      <c r="O1238" s="172" t="str">
        <f>IFERROR(IF(VLOOKUP($C1238,'MSCI Database'!$C:$R,2, FALSE)="","",VLOOKUP($C1238,'MSCI Database'!$C:$R,2, FALSE)),"")</f>
        <v>Property &amp; Casualty Insurance</v>
      </c>
      <c r="P1238" s="186" t="str">
        <f>IFERROR(IF(VLOOKUP($C1238,'MSCI Database'!$C:$R,3, FALSE)="","",VLOOKUP($C1238,'MSCI Database'!$C:$R,3, FALSE)),"")</f>
        <v>BB</v>
      </c>
      <c r="Q1238" s="164" t="str">
        <f>IFERROR(IF(VLOOKUP($C1238,'MSCI Database'!$C:$R,4, FALSE)="","",VLOOKUP($C1238,'MSCI Database'!$C:$R,4, FALSE)),"")</f>
        <v>1</v>
      </c>
      <c r="R1238" s="164">
        <f>IFERROR(IF(VLOOKUP($C1238,'MSCI Database'!$C:$R,5, FALSE)="","",VLOOKUP($C1238,'MSCI Database'!$C:$R,5, FALSE)),"")</f>
        <v>3.9</v>
      </c>
      <c r="S1238" s="164">
        <f>IFERROR(IF(VLOOKUP($C1238,'MSCI Database'!$C:$R,6, FALSE)="","",VLOOKUP($C1238,'MSCI Database'!$C:$R,6, FALSE)),"")</f>
        <v>2</v>
      </c>
      <c r="T1238" s="211">
        <f>IFERROR(IF(VLOOKUP($C1238,'MSCI Database'!$C:$R,7, FALSE)="","",VLOOKUP($C1238,'MSCI Database'!$C:$R,7, FALSE)),"")</f>
        <v>4.3</v>
      </c>
      <c r="U1238" s="164">
        <f>IFERROR(IF(VLOOKUP($C1238,'MSCI Database'!$C:$R,8, FALSE)="","",VLOOKUP($C1238,'MSCI Database'!$C:$R,8, FALSE)),"")</f>
        <v>6.1</v>
      </c>
      <c r="V1238" s="175">
        <f>IFERROR(IF(VLOOKUP($C1238,'MSCI Database'!$C:$R,9, FALSE)="","",VLOOKUP($C1238,'MSCI Database'!$C:$R,9, FALSE)),"")</f>
        <v>4.4000000000000004</v>
      </c>
      <c r="W1238" s="165">
        <f t="shared" ca="1" si="51"/>
        <v>0</v>
      </c>
      <c r="X1238" s="166">
        <f>IFERROR(IF(VLOOKUP($C1238,'MSCI Database'!$C:$R,10, FALSE)="","",VLOOKUP($C1238,'MSCI Database'!$C:$R,10, FALSE)),"")</f>
        <v>1906</v>
      </c>
      <c r="Y1238" s="133" t="str">
        <f>IFERROR(IF(VLOOKUP($C1238,'MSCI Database'!$C:$R,11, FALSE)="","",VLOOKUP($C1238,'MSCI Database'!$C:$R,11, FALSE)),"")</f>
        <v>2019</v>
      </c>
      <c r="Z1238" s="133" t="str">
        <f>IFERROR(IF(VLOOKUP($C1238,'MSCI Database'!$C:$R,12, FALSE)="","",VLOOKUP($C1238,'MSCI Database'!$C:$R,12, FALSE)),"")</f>
        <v>Reported</v>
      </c>
      <c r="AA1238" s="202" t="str">
        <f>IFERROR(IF(VLOOKUP($C1238,'MSCI Database'!$C:$R,13, FALSE)="","",VLOOKUP($C1238,'MSCI Database'!$C:$R,13, FALSE)),"")</f>
        <v>Improved efforts in integrating ESG into investment decisions</v>
      </c>
    </row>
    <row r="1239" spans="1:27" s="130" customFormat="1" ht="15" hidden="1" customHeight="1" outlineLevel="1">
      <c r="A1239" s="130" t="s">
        <v>11525</v>
      </c>
      <c r="B1239" s="130" t="s">
        <v>11526</v>
      </c>
      <c r="C1239" s="130" t="s">
        <v>11527</v>
      </c>
      <c r="D1239" s="130" t="s">
        <v>12128</v>
      </c>
      <c r="E1239" s="130" t="s">
        <v>18688</v>
      </c>
      <c r="F1239" s="169">
        <v>6.2745647046117167E-2</v>
      </c>
      <c r="G1239" s="132" t="str">
        <f ca="1">IFERROR(_xll.BQL($A1239, "cur_mkt_cap(currency=EUR)")/1000000, " ")</f>
        <v xml:space="preserve"> </v>
      </c>
      <c r="M1239" s="305">
        <f t="shared" si="52"/>
        <v>4.0596433638837805E-5</v>
      </c>
      <c r="N1239" s="223">
        <f t="shared" si="53"/>
        <v>6.835630141815189E-4</v>
      </c>
      <c r="O1239" s="172" t="str">
        <f>IFERROR(IF(VLOOKUP($C1239,'MSCI Database'!$C:$R,2, FALSE)="","",VLOOKUP($C1239,'MSCI Database'!$C:$R,2, FALSE)),"")</f>
        <v>Banks</v>
      </c>
      <c r="P1239" s="186" t="str">
        <f>IFERROR(IF(VLOOKUP($C1239,'MSCI Database'!$C:$R,3, FALSE)="","",VLOOKUP($C1239,'MSCI Database'!$C:$R,3, FALSE)),"")</f>
        <v>BBB</v>
      </c>
      <c r="Q1239" s="164" t="str">
        <f>IFERROR(IF(VLOOKUP($C1239,'MSCI Database'!$C:$R,4, FALSE)="","",VLOOKUP($C1239,'MSCI Database'!$C:$R,4, FALSE)),"")</f>
        <v>0</v>
      </c>
      <c r="R1239" s="164">
        <f>IFERROR(IF(VLOOKUP($C1239,'MSCI Database'!$C:$R,5, FALSE)="","",VLOOKUP($C1239,'MSCI Database'!$C:$R,5, FALSE)),"")</f>
        <v>5</v>
      </c>
      <c r="S1239" s="164">
        <f>IFERROR(IF(VLOOKUP($C1239,'MSCI Database'!$C:$R,6, FALSE)="","",VLOOKUP($C1239,'MSCI Database'!$C:$R,6, FALSE)),"")</f>
        <v>3.6</v>
      </c>
      <c r="T1239" s="211">
        <f>IFERROR(IF(VLOOKUP($C1239,'MSCI Database'!$C:$R,7, FALSE)="","",VLOOKUP($C1239,'MSCI Database'!$C:$R,7, FALSE)),"")</f>
        <v>3.5</v>
      </c>
      <c r="U1239" s="164">
        <f>IFERROR(IF(VLOOKUP($C1239,'MSCI Database'!$C:$R,8, FALSE)="","",VLOOKUP($C1239,'MSCI Database'!$C:$R,8, FALSE)),"")</f>
        <v>5.6</v>
      </c>
      <c r="V1239" s="175">
        <f>IFERROR(IF(VLOOKUP($C1239,'MSCI Database'!$C:$R,9, FALSE)="","",VLOOKUP($C1239,'MSCI Database'!$C:$R,9, FALSE)),"")</f>
        <v>4.2</v>
      </c>
      <c r="W1239" s="165">
        <f t="shared" ca="1" si="51"/>
        <v>0</v>
      </c>
      <c r="X1239" s="166">
        <f>IFERROR(IF(VLOOKUP($C1239,'MSCI Database'!$C:$R,10, FALSE)="","",VLOOKUP($C1239,'MSCI Database'!$C:$R,10, FALSE)),"")</f>
        <v>1751</v>
      </c>
      <c r="Y1239" s="133" t="str">
        <f>IFERROR(IF(VLOOKUP($C1239,'MSCI Database'!$C:$R,11, FALSE)="","",VLOOKUP($C1239,'MSCI Database'!$C:$R,11, FALSE)),"")</f>
        <v>2019</v>
      </c>
      <c r="Z1239" s="133" t="str">
        <f>IFERROR(IF(VLOOKUP($C1239,'MSCI Database'!$C:$R,12, FALSE)="","",VLOOKUP($C1239,'MSCI Database'!$C:$R,12, FALSE)),"")</f>
        <v>E.Segmt-Moderate</v>
      </c>
      <c r="AA1239" s="202" t="str">
        <f>IFERROR(IF(VLOOKUP($C1239,'MSCI Database'!$C:$R,13, FALSE)="","",VLOOKUP($C1239,'MSCI Database'!$C:$R,13, FALSE)),"")</f>
        <v/>
      </c>
    </row>
    <row r="1240" spans="1:27" s="130" customFormat="1" ht="15" hidden="1" customHeight="1" outlineLevel="1">
      <c r="A1240" s="130" t="s">
        <v>10508</v>
      </c>
      <c r="B1240" s="130" t="s">
        <v>10509</v>
      </c>
      <c r="C1240" s="130" t="s">
        <v>10510</v>
      </c>
      <c r="D1240" s="130" t="s">
        <v>12128</v>
      </c>
      <c r="E1240" s="130" t="s">
        <v>18682</v>
      </c>
      <c r="F1240" s="169">
        <v>6.2402251123678851E-2</v>
      </c>
      <c r="G1240" s="132" t="str">
        <f ca="1">IFERROR(_xll.BQL($A1240, "cur_mkt_cap(currency=EUR)")/1000000, " ")</f>
        <v xml:space="preserve"> </v>
      </c>
      <c r="M1240" s="305">
        <f t="shared" si="52"/>
        <v>4.0374256477020215E-5</v>
      </c>
      <c r="N1240" s="223">
        <f t="shared" si="53"/>
        <v>6.7982199368288483E-4</v>
      </c>
      <c r="O1240" s="172" t="str">
        <f>IFERROR(IF(VLOOKUP($C1240,'MSCI Database'!$C:$R,2, FALSE)="","",VLOOKUP($C1240,'MSCI Database'!$C:$R,2, FALSE)),"")</f>
        <v>Real Estate Development &amp; Diversified Activities</v>
      </c>
      <c r="P1240" s="186" t="str">
        <f>IFERROR(IF(VLOOKUP($C1240,'MSCI Database'!$C:$R,3, FALSE)="","",VLOOKUP($C1240,'MSCI Database'!$C:$R,3, FALSE)),"")</f>
        <v>BB</v>
      </c>
      <c r="Q1240" s="164" t="str">
        <f>IFERROR(IF(VLOOKUP($C1240,'MSCI Database'!$C:$R,4, FALSE)="","",VLOOKUP($C1240,'MSCI Database'!$C:$R,4, FALSE)),"")</f>
        <v>0</v>
      </c>
      <c r="R1240" s="164">
        <f>IFERROR(IF(VLOOKUP($C1240,'MSCI Database'!$C:$R,5, FALSE)="","",VLOOKUP($C1240,'MSCI Database'!$C:$R,5, FALSE)),"")</f>
        <v>4.0999999999999996</v>
      </c>
      <c r="S1240" s="164">
        <f>IFERROR(IF(VLOOKUP($C1240,'MSCI Database'!$C:$R,6, FALSE)="","",VLOOKUP($C1240,'MSCI Database'!$C:$R,6, FALSE)),"")</f>
        <v>3.4</v>
      </c>
      <c r="T1240" s="211">
        <f>IFERROR(IF(VLOOKUP($C1240,'MSCI Database'!$C:$R,7, FALSE)="","",VLOOKUP($C1240,'MSCI Database'!$C:$R,7, FALSE)),"")</f>
        <v>4</v>
      </c>
      <c r="U1240" s="164">
        <f>IFERROR(IF(VLOOKUP($C1240,'MSCI Database'!$C:$R,8, FALSE)="","",VLOOKUP($C1240,'MSCI Database'!$C:$R,8, FALSE)),"")</f>
        <v>4.5</v>
      </c>
      <c r="V1240" s="175">
        <f>IFERROR(IF(VLOOKUP($C1240,'MSCI Database'!$C:$R,9, FALSE)="","",VLOOKUP($C1240,'MSCI Database'!$C:$R,9, FALSE)),"")</f>
        <v>4</v>
      </c>
      <c r="W1240" s="165">
        <f t="shared" ca="1" si="51"/>
        <v>0</v>
      </c>
      <c r="X1240" s="166">
        <f>IFERROR(IF(VLOOKUP($C1240,'MSCI Database'!$C:$R,10, FALSE)="","",VLOOKUP($C1240,'MSCI Database'!$C:$R,10, FALSE)),"")</f>
        <v>21264</v>
      </c>
      <c r="Y1240" s="133" t="str">
        <f>IFERROR(IF(VLOOKUP($C1240,'MSCI Database'!$C:$R,11, FALSE)="","",VLOOKUP($C1240,'MSCI Database'!$C:$R,11, FALSE)),"")</f>
        <v>2019</v>
      </c>
      <c r="Z1240" s="133" t="str">
        <f>IFERROR(IF(VLOOKUP($C1240,'MSCI Database'!$C:$R,12, FALSE)="","",VLOOKUP($C1240,'MSCI Database'!$C:$R,12, FALSE)),"")</f>
        <v>E.Segmt-Moderately Low</v>
      </c>
      <c r="AA1240" s="202" t="str">
        <f>IFERROR(IF(VLOOKUP($C1240,'MSCI Database'!$C:$R,13, FALSE)="","",VLOOKUP($C1240,'MSCI Database'!$C:$R,13, FALSE)),"")</f>
        <v/>
      </c>
    </row>
    <row r="1241" spans="1:27" s="130" customFormat="1" ht="15" hidden="1" customHeight="1" outlineLevel="1">
      <c r="A1241" s="130" t="s">
        <v>9657</v>
      </c>
      <c r="B1241" s="130" t="s">
        <v>9658</v>
      </c>
      <c r="C1241" s="130" t="s">
        <v>9659</v>
      </c>
      <c r="D1241" s="130" t="s">
        <v>12128</v>
      </c>
      <c r="E1241" s="130" t="s">
        <v>18674</v>
      </c>
      <c r="F1241" s="169">
        <v>6.2343390217692633E-2</v>
      </c>
      <c r="G1241" s="132" t="str">
        <f ca="1">IFERROR(_xll.BQL($A1241, "cur_mkt_cap(currency=EUR)")/1000000, " ")</f>
        <v xml:space="preserve"> </v>
      </c>
      <c r="M1241" s="305">
        <f t="shared" si="52"/>
        <v>4.0336173470847131E-5</v>
      </c>
      <c r="N1241" s="223">
        <f t="shared" si="53"/>
        <v>6.79180751776752E-4</v>
      </c>
      <c r="O1241" s="172" t="str">
        <f>IFERROR(IF(VLOOKUP($C1241,'MSCI Database'!$C:$R,2, FALSE)="","",VLOOKUP($C1241,'MSCI Database'!$C:$R,2, FALSE)),"")</f>
        <v>Household &amp; Personal Products</v>
      </c>
      <c r="P1241" s="186" t="str">
        <f>IFERROR(IF(VLOOKUP($C1241,'MSCI Database'!$C:$R,3, FALSE)="","",VLOOKUP($C1241,'MSCI Database'!$C:$R,3, FALSE)),"")</f>
        <v>B</v>
      </c>
      <c r="Q1241" s="164" t="str">
        <f>IFERROR(IF(VLOOKUP($C1241,'MSCI Database'!$C:$R,4, FALSE)="","",VLOOKUP($C1241,'MSCI Database'!$C:$R,4, FALSE)),"")</f>
        <v>0</v>
      </c>
      <c r="R1241" s="164">
        <f>IFERROR(IF(VLOOKUP($C1241,'MSCI Database'!$C:$R,5, FALSE)="","",VLOOKUP($C1241,'MSCI Database'!$C:$R,5, FALSE)),"")</f>
        <v>1.7</v>
      </c>
      <c r="S1241" s="164">
        <f>IFERROR(IF(VLOOKUP($C1241,'MSCI Database'!$C:$R,6, FALSE)="","",VLOOKUP($C1241,'MSCI Database'!$C:$R,6, FALSE)),"")</f>
        <v>3.2</v>
      </c>
      <c r="T1241" s="211">
        <f>IFERROR(IF(VLOOKUP($C1241,'MSCI Database'!$C:$R,7, FALSE)="","",VLOOKUP($C1241,'MSCI Database'!$C:$R,7, FALSE)),"")</f>
        <v>2.2000000000000002</v>
      </c>
      <c r="U1241" s="164">
        <f>IFERROR(IF(VLOOKUP($C1241,'MSCI Database'!$C:$R,8, FALSE)="","",VLOOKUP($C1241,'MSCI Database'!$C:$R,8, FALSE)),"")</f>
        <v>3.9</v>
      </c>
      <c r="V1241" s="175">
        <f>IFERROR(IF(VLOOKUP($C1241,'MSCI Database'!$C:$R,9, FALSE)="","",VLOOKUP($C1241,'MSCI Database'!$C:$R,9, FALSE)),"")</f>
        <v>3.1</v>
      </c>
      <c r="W1241" s="165">
        <f t="shared" ca="1" si="51"/>
        <v>0</v>
      </c>
      <c r="X1241" s="166">
        <f>IFERROR(IF(VLOOKUP($C1241,'MSCI Database'!$C:$R,10, FALSE)="","",VLOOKUP($C1241,'MSCI Database'!$C:$R,10, FALSE)),"")</f>
        <v>82350</v>
      </c>
      <c r="Y1241" s="133" t="str">
        <f>IFERROR(IF(VLOOKUP($C1241,'MSCI Database'!$C:$R,11, FALSE)="","",VLOOKUP($C1241,'MSCI Database'!$C:$R,11, FALSE)),"")</f>
        <v>2019</v>
      </c>
      <c r="Z1241" s="133" t="str">
        <f>IFERROR(IF(VLOOKUP($C1241,'MSCI Database'!$C:$R,12, FALSE)="","",VLOOKUP($C1241,'MSCI Database'!$C:$R,12, FALSE)),"")</f>
        <v>Reported</v>
      </c>
      <c r="AA1241" s="202" t="str">
        <f>IFERROR(IF(VLOOKUP($C1241,'MSCI Database'!$C:$R,13, FALSE)="","",VLOOKUP($C1241,'MSCI Database'!$C:$R,13, FALSE)),"")</f>
        <v/>
      </c>
    </row>
    <row r="1242" spans="1:27" s="130" customFormat="1" ht="15" hidden="1" customHeight="1" outlineLevel="1">
      <c r="A1242" s="130" t="s">
        <v>11484</v>
      </c>
      <c r="B1242" s="130" t="s">
        <v>11485</v>
      </c>
      <c r="C1242" s="130" t="s">
        <v>11486</v>
      </c>
      <c r="D1242" s="130" t="s">
        <v>12128</v>
      </c>
      <c r="E1242" s="130" t="s">
        <v>18689</v>
      </c>
      <c r="F1242" s="169">
        <v>6.2116610004764761E-2</v>
      </c>
      <c r="G1242" s="132" t="str">
        <f ca="1">IFERROR(_xll.BQL($A1242, "cur_mkt_cap(currency=EUR)")/1000000, " ")</f>
        <v xml:space="preserve"> </v>
      </c>
      <c r="M1242" s="305">
        <f t="shared" si="52"/>
        <v>4.0189446673082796E-5</v>
      </c>
      <c r="N1242" s="223">
        <f t="shared" si="53"/>
        <v>6.7671016499976382E-4</v>
      </c>
      <c r="O1242" s="172" t="str">
        <f>IFERROR(IF(VLOOKUP($C1242,'MSCI Database'!$C:$R,2, FALSE)="","",VLOOKUP($C1242,'MSCI Database'!$C:$R,2, FALSE)),"")</f>
        <v>Technology Hardware, Storage &amp; Peripherals</v>
      </c>
      <c r="P1242" s="186" t="str">
        <f>IFERROR(IF(VLOOKUP($C1242,'MSCI Database'!$C:$R,3, FALSE)="","",VLOOKUP($C1242,'MSCI Database'!$C:$R,3, FALSE)),"")</f>
        <v>BBB</v>
      </c>
      <c r="Q1242" s="164" t="str">
        <f>IFERROR(IF(VLOOKUP($C1242,'MSCI Database'!$C:$R,4, FALSE)="","",VLOOKUP($C1242,'MSCI Database'!$C:$R,4, FALSE)),"")</f>
        <v>1</v>
      </c>
      <c r="R1242" s="164">
        <f>IFERROR(IF(VLOOKUP($C1242,'MSCI Database'!$C:$R,5, FALSE)="","",VLOOKUP($C1242,'MSCI Database'!$C:$R,5, FALSE)),"")</f>
        <v>4.5</v>
      </c>
      <c r="S1242" s="164">
        <f>IFERROR(IF(VLOOKUP($C1242,'MSCI Database'!$C:$R,6, FALSE)="","",VLOOKUP($C1242,'MSCI Database'!$C:$R,6, FALSE)),"")</f>
        <v>4.3</v>
      </c>
      <c r="T1242" s="211">
        <f>IFERROR(IF(VLOOKUP($C1242,'MSCI Database'!$C:$R,7, FALSE)="","",VLOOKUP($C1242,'MSCI Database'!$C:$R,7, FALSE)),"")</f>
        <v>4.0999999999999996</v>
      </c>
      <c r="U1242" s="164">
        <f>IFERROR(IF(VLOOKUP($C1242,'MSCI Database'!$C:$R,8, FALSE)="","",VLOOKUP($C1242,'MSCI Database'!$C:$R,8, FALSE)),"")</f>
        <v>4.3</v>
      </c>
      <c r="V1242" s="175">
        <f>IFERROR(IF(VLOOKUP($C1242,'MSCI Database'!$C:$R,9, FALSE)="","",VLOOKUP($C1242,'MSCI Database'!$C:$R,9, FALSE)),"")</f>
        <v>4.2</v>
      </c>
      <c r="W1242" s="165">
        <f t="shared" ca="1" si="51"/>
        <v>0</v>
      </c>
      <c r="X1242" s="166">
        <f>IFERROR(IF(VLOOKUP($C1242,'MSCI Database'!$C:$R,10, FALSE)="","",VLOOKUP($C1242,'MSCI Database'!$C:$R,10, FALSE)),"")</f>
        <v>115447</v>
      </c>
      <c r="Y1242" s="133" t="str">
        <f>IFERROR(IF(VLOOKUP($C1242,'MSCI Database'!$C:$R,11, FALSE)="","",VLOOKUP($C1242,'MSCI Database'!$C:$R,11, FALSE)),"")</f>
        <v>2019</v>
      </c>
      <c r="Z1242" s="133" t="str">
        <f>IFERROR(IF(VLOOKUP($C1242,'MSCI Database'!$C:$R,12, FALSE)="","",VLOOKUP($C1242,'MSCI Database'!$C:$R,12, FALSE)),"")</f>
        <v>E.Segmt-Moderately Low</v>
      </c>
      <c r="AA1242" s="202" t="str">
        <f>IFERROR(IF(VLOOKUP($C1242,'MSCI Database'!$C:$R,13, FALSE)="","",VLOOKUP($C1242,'MSCI Database'!$C:$R,13, FALSE)),"")</f>
        <v/>
      </c>
    </row>
    <row r="1243" spans="1:27" s="130" customFormat="1" ht="15" hidden="1" customHeight="1" outlineLevel="1">
      <c r="A1243" s="130" t="s">
        <v>9284</v>
      </c>
      <c r="B1243" s="130" t="s">
        <v>9285</v>
      </c>
      <c r="C1243" s="130" t="s">
        <v>9286</v>
      </c>
      <c r="D1243" s="130" t="s">
        <v>12128</v>
      </c>
      <c r="E1243" s="130" t="s">
        <v>18690</v>
      </c>
      <c r="F1243" s="169">
        <v>6.2089683838861293E-2</v>
      </c>
      <c r="G1243" s="132" t="str">
        <f ca="1">IFERROR(_xll.BQL($A1243, "cur_mkt_cap(currency=EUR)")/1000000, " ")</f>
        <v xml:space="preserve"> </v>
      </c>
      <c r="M1243" s="305">
        <f t="shared" si="52"/>
        <v>4.017202544374325E-5</v>
      </c>
      <c r="N1243" s="223">
        <f t="shared" si="53"/>
        <v>6.7641682622660883E-4</v>
      </c>
      <c r="O1243" s="172" t="str">
        <f>IFERROR(IF(VLOOKUP($C1243,'MSCI Database'!$C:$R,2, FALSE)="","",VLOOKUP($C1243,'MSCI Database'!$C:$R,2, FALSE)),"")</f>
        <v>Telecommunication Services</v>
      </c>
      <c r="P1243" s="186" t="str">
        <f>IFERROR(IF(VLOOKUP($C1243,'MSCI Database'!$C:$R,3, FALSE)="","",VLOOKUP($C1243,'MSCI Database'!$C:$R,3, FALSE)),"")</f>
        <v>BBB</v>
      </c>
      <c r="Q1243" s="164" t="str">
        <f>IFERROR(IF(VLOOKUP($C1243,'MSCI Database'!$C:$R,4, FALSE)="","",VLOOKUP($C1243,'MSCI Database'!$C:$R,4, FALSE)),"")</f>
        <v>1</v>
      </c>
      <c r="R1243" s="164">
        <f>IFERROR(IF(VLOOKUP($C1243,'MSCI Database'!$C:$R,5, FALSE)="","",VLOOKUP($C1243,'MSCI Database'!$C:$R,5, FALSE)),"")</f>
        <v>5</v>
      </c>
      <c r="S1243" s="164">
        <f>IFERROR(IF(VLOOKUP($C1243,'MSCI Database'!$C:$R,6, FALSE)="","",VLOOKUP($C1243,'MSCI Database'!$C:$R,6, FALSE)),"")</f>
        <v>6.2</v>
      </c>
      <c r="T1243" s="211">
        <f>IFERROR(IF(VLOOKUP($C1243,'MSCI Database'!$C:$R,7, FALSE)="","",VLOOKUP($C1243,'MSCI Database'!$C:$R,7, FALSE)),"")</f>
        <v>5.6</v>
      </c>
      <c r="U1243" s="164">
        <f>IFERROR(IF(VLOOKUP($C1243,'MSCI Database'!$C:$R,8, FALSE)="","",VLOOKUP($C1243,'MSCI Database'!$C:$R,8, FALSE)),"")</f>
        <v>4.5</v>
      </c>
      <c r="V1243" s="175">
        <f>IFERROR(IF(VLOOKUP($C1243,'MSCI Database'!$C:$R,9, FALSE)="","",VLOOKUP($C1243,'MSCI Database'!$C:$R,9, FALSE)),"")</f>
        <v>5.2</v>
      </c>
      <c r="W1243" s="165">
        <f t="shared" ca="1" si="51"/>
        <v>0</v>
      </c>
      <c r="X1243" s="166">
        <f>IFERROR(IF(VLOOKUP($C1243,'MSCI Database'!$C:$R,10, FALSE)="","",VLOOKUP($C1243,'MSCI Database'!$C:$R,10, FALSE)),"")</f>
        <v>13361</v>
      </c>
      <c r="Y1243" s="133" t="str">
        <f>IFERROR(IF(VLOOKUP($C1243,'MSCI Database'!$C:$R,11, FALSE)="","",VLOOKUP($C1243,'MSCI Database'!$C:$R,11, FALSE)),"")</f>
        <v>2019</v>
      </c>
      <c r="Z1243" s="133" t="str">
        <f>IFERROR(IF(VLOOKUP($C1243,'MSCI Database'!$C:$R,12, FALSE)="","",VLOOKUP($C1243,'MSCI Database'!$C:$R,12, FALSE)),"")</f>
        <v>E.Segmt-Moderate</v>
      </c>
      <c r="AA1243" s="202" t="str">
        <f>IFERROR(IF(VLOOKUP($C1243,'MSCI Database'!$C:$R,13, FALSE)="","",VLOOKUP($C1243,'MSCI Database'!$C:$R,13, FALSE)),"")</f>
        <v/>
      </c>
    </row>
    <row r="1244" spans="1:27" s="130" customFormat="1" ht="15" hidden="1" customHeight="1" outlineLevel="1">
      <c r="A1244" s="130" t="s">
        <v>9130</v>
      </c>
      <c r="B1244" s="130" t="s">
        <v>9131</v>
      </c>
      <c r="C1244" s="130" t="s">
        <v>9132</v>
      </c>
      <c r="D1244" s="130" t="s">
        <v>12128</v>
      </c>
      <c r="E1244" s="130" t="s">
        <v>18684</v>
      </c>
      <c r="F1244" s="169">
        <v>6.191757378780411E-2</v>
      </c>
      <c r="G1244" s="132" t="str">
        <f ca="1">IFERROR(_xll.BQL($A1244, "cur_mkt_cap(currency=EUR)")/1000000, " ")</f>
        <v xml:space="preserve"> </v>
      </c>
      <c r="M1244" s="305">
        <f t="shared" si="52"/>
        <v>4.0060670240709252E-5</v>
      </c>
      <c r="N1244" s="223">
        <f t="shared" si="53"/>
        <v>6.7454182659221001E-4</v>
      </c>
      <c r="O1244" s="172" t="str">
        <f>IFERROR(IF(VLOOKUP($C1244,'MSCI Database'!$C:$R,2, FALSE)="","",VLOOKUP($C1244,'MSCI Database'!$C:$R,2, FALSE)),"")</f>
        <v>Specialty Chemicals</v>
      </c>
      <c r="P1244" s="186" t="str">
        <f>IFERROR(IF(VLOOKUP($C1244,'MSCI Database'!$C:$R,3, FALSE)="","",VLOOKUP($C1244,'MSCI Database'!$C:$R,3, FALSE)),"")</f>
        <v>BB</v>
      </c>
      <c r="Q1244" s="164" t="str">
        <f>IFERROR(IF(VLOOKUP($C1244,'MSCI Database'!$C:$R,4, FALSE)="","",VLOOKUP($C1244,'MSCI Database'!$C:$R,4, FALSE)),"")</f>
        <v>0</v>
      </c>
      <c r="R1244" s="164">
        <f>IFERROR(IF(VLOOKUP($C1244,'MSCI Database'!$C:$R,5, FALSE)="","",VLOOKUP($C1244,'MSCI Database'!$C:$R,5, FALSE)),"")</f>
        <v>3.3</v>
      </c>
      <c r="S1244" s="164">
        <f>IFERROR(IF(VLOOKUP($C1244,'MSCI Database'!$C:$R,6, FALSE)="","",VLOOKUP($C1244,'MSCI Database'!$C:$R,6, FALSE)),"")</f>
        <v>4.5</v>
      </c>
      <c r="T1244" s="211">
        <f>IFERROR(IF(VLOOKUP($C1244,'MSCI Database'!$C:$R,7, FALSE)="","",VLOOKUP($C1244,'MSCI Database'!$C:$R,7, FALSE)),"")</f>
        <v>0.5</v>
      </c>
      <c r="U1244" s="164">
        <f>IFERROR(IF(VLOOKUP($C1244,'MSCI Database'!$C:$R,8, FALSE)="","",VLOOKUP($C1244,'MSCI Database'!$C:$R,8, FALSE)),"")</f>
        <v>3.9</v>
      </c>
      <c r="V1244" s="175">
        <f>IFERROR(IF(VLOOKUP($C1244,'MSCI Database'!$C:$R,9, FALSE)="","",VLOOKUP($C1244,'MSCI Database'!$C:$R,9, FALSE)),"")</f>
        <v>3.7</v>
      </c>
      <c r="W1244" s="165">
        <f t="shared" ca="1" si="51"/>
        <v>0</v>
      </c>
      <c r="X1244" s="166">
        <f>IFERROR(IF(VLOOKUP($C1244,'MSCI Database'!$C:$R,10, FALSE)="","",VLOOKUP($C1244,'MSCI Database'!$C:$R,10, FALSE)),"")</f>
        <v>3115</v>
      </c>
      <c r="Y1244" s="133" t="str">
        <f>IFERROR(IF(VLOOKUP($C1244,'MSCI Database'!$C:$R,11, FALSE)="","",VLOOKUP($C1244,'MSCI Database'!$C:$R,11, FALSE)),"")</f>
        <v>2019</v>
      </c>
      <c r="Z1244" s="133" t="str">
        <f>IFERROR(IF(VLOOKUP($C1244,'MSCI Database'!$C:$R,12, FALSE)="","",VLOOKUP($C1244,'MSCI Database'!$C:$R,12, FALSE)),"")</f>
        <v>E.Segmt-Moderate</v>
      </c>
      <c r="AA1244" s="202" t="str">
        <f>IFERROR(IF(VLOOKUP($C1244,'MSCI Database'!$C:$R,13, FALSE)="","",VLOOKUP($C1244,'MSCI Database'!$C:$R,13, FALSE)),"")</f>
        <v/>
      </c>
    </row>
    <row r="1245" spans="1:27" s="130" customFormat="1" ht="15" hidden="1" customHeight="1" outlineLevel="1">
      <c r="A1245" s="130" t="s">
        <v>9634</v>
      </c>
      <c r="B1245" s="130" t="s">
        <v>9635</v>
      </c>
      <c r="C1245" s="130" t="s">
        <v>9636</v>
      </c>
      <c r="D1245" s="130" t="s">
        <v>12128</v>
      </c>
      <c r="E1245" s="130" t="s">
        <v>18689</v>
      </c>
      <c r="F1245" s="169">
        <v>6.1725724062040348E-2</v>
      </c>
      <c r="G1245" s="132" t="str">
        <f ca="1">IFERROR(_xll.BQL($A1245, "cur_mkt_cap(currency=EUR)")/1000000, " ")</f>
        <v xml:space="preserve"> </v>
      </c>
      <c r="M1245" s="305">
        <f t="shared" si="52"/>
        <v>3.9936543468140098E-5</v>
      </c>
      <c r="N1245" s="223">
        <f t="shared" si="53"/>
        <v>6.7245177918674476E-4</v>
      </c>
      <c r="O1245" s="172" t="str">
        <f>IFERROR(IF(VLOOKUP($C1245,'MSCI Database'!$C:$R,2, FALSE)="","",VLOOKUP($C1245,'MSCI Database'!$C:$R,2, FALSE)),"")</f>
        <v>Software &amp; Services</v>
      </c>
      <c r="P1245" s="186" t="str">
        <f>IFERROR(IF(VLOOKUP($C1245,'MSCI Database'!$C:$R,3, FALSE)="","",VLOOKUP($C1245,'MSCI Database'!$C:$R,3, FALSE)),"")</f>
        <v>BBB</v>
      </c>
      <c r="Q1245" s="164" t="str">
        <f>IFERROR(IF(VLOOKUP($C1245,'MSCI Database'!$C:$R,4, FALSE)="","",VLOOKUP($C1245,'MSCI Database'!$C:$R,4, FALSE)),"")</f>
        <v>0</v>
      </c>
      <c r="R1245" s="164">
        <f>IFERROR(IF(VLOOKUP($C1245,'MSCI Database'!$C:$R,5, FALSE)="","",VLOOKUP($C1245,'MSCI Database'!$C:$R,5, FALSE)),"")</f>
        <v>5</v>
      </c>
      <c r="S1245" s="164">
        <f>IFERROR(IF(VLOOKUP($C1245,'MSCI Database'!$C:$R,6, FALSE)="","",VLOOKUP($C1245,'MSCI Database'!$C:$R,6, FALSE)),"")</f>
        <v>6.7</v>
      </c>
      <c r="T1245" s="211">
        <f>IFERROR(IF(VLOOKUP($C1245,'MSCI Database'!$C:$R,7, FALSE)="","",VLOOKUP($C1245,'MSCI Database'!$C:$R,7, FALSE)),"")</f>
        <v>2.5</v>
      </c>
      <c r="U1245" s="164">
        <f>IFERROR(IF(VLOOKUP($C1245,'MSCI Database'!$C:$R,8, FALSE)="","",VLOOKUP($C1245,'MSCI Database'!$C:$R,8, FALSE)),"")</f>
        <v>5.7</v>
      </c>
      <c r="V1245" s="175">
        <f>IFERROR(IF(VLOOKUP($C1245,'MSCI Database'!$C:$R,9, FALSE)="","",VLOOKUP($C1245,'MSCI Database'!$C:$R,9, FALSE)),"")</f>
        <v>4</v>
      </c>
      <c r="W1245" s="165">
        <f t="shared" ca="1" si="51"/>
        <v>0</v>
      </c>
      <c r="X1245" s="166">
        <f>IFERROR(IF(VLOOKUP($C1245,'MSCI Database'!$C:$R,10, FALSE)="","",VLOOKUP($C1245,'MSCI Database'!$C:$R,10, FALSE)),"")</f>
        <v>37966</v>
      </c>
      <c r="Y1245" s="133" t="str">
        <f>IFERROR(IF(VLOOKUP($C1245,'MSCI Database'!$C:$R,11, FALSE)="","",VLOOKUP($C1245,'MSCI Database'!$C:$R,11, FALSE)),"")</f>
        <v>2019</v>
      </c>
      <c r="Z1245" s="133" t="str">
        <f>IFERROR(IF(VLOOKUP($C1245,'MSCI Database'!$C:$R,12, FALSE)="","",VLOOKUP($C1245,'MSCI Database'!$C:$R,12, FALSE)),"")</f>
        <v>E.Segmt-Moderately High</v>
      </c>
      <c r="AA1245" s="202" t="str">
        <f>IFERROR(IF(VLOOKUP($C1245,'MSCI Database'!$C:$R,13, FALSE)="","",VLOOKUP($C1245,'MSCI Database'!$C:$R,13, FALSE)),"")</f>
        <v/>
      </c>
    </row>
    <row r="1246" spans="1:27" s="130" customFormat="1" ht="15" hidden="1" customHeight="1" outlineLevel="1">
      <c r="A1246" s="130" t="s">
        <v>11487</v>
      </c>
      <c r="B1246" s="130" t="s">
        <v>11488</v>
      </c>
      <c r="C1246" s="130" t="s">
        <v>11489</v>
      </c>
      <c r="D1246" s="130" t="s">
        <v>12135</v>
      </c>
      <c r="E1246" s="130" t="s">
        <v>12133</v>
      </c>
      <c r="F1246" s="169">
        <v>6.1623379741126971E-2</v>
      </c>
      <c r="G1246" s="132" t="str">
        <f ca="1">IFERROR(_xll.BQL($A1246, "cur_mkt_cap(currency=EUR)")/1000000, " ")</f>
        <v xml:space="preserve"> </v>
      </c>
      <c r="M1246" s="305">
        <f t="shared" si="52"/>
        <v>3.9870326692509148E-5</v>
      </c>
      <c r="N1246" s="223">
        <f t="shared" si="53"/>
        <v>6.7133682068712982E-4</v>
      </c>
      <c r="O1246" s="172" t="str">
        <f>IFERROR(IF(VLOOKUP($C1246,'MSCI Database'!$C:$R,2, FALSE)="","",VLOOKUP($C1246,'MSCI Database'!$C:$R,2, FALSE)),"")</f>
        <v>Pharmaceuticals</v>
      </c>
      <c r="P1246" s="186" t="str">
        <f>IFERROR(IF(VLOOKUP($C1246,'MSCI Database'!$C:$R,3, FALSE)="","",VLOOKUP($C1246,'MSCI Database'!$C:$R,3, FALSE)),"")</f>
        <v>BBB</v>
      </c>
      <c r="Q1246" s="164" t="str">
        <f>IFERROR(IF(VLOOKUP($C1246,'MSCI Database'!$C:$R,4, FALSE)="","",VLOOKUP($C1246,'MSCI Database'!$C:$R,4, FALSE)),"")</f>
        <v>-1</v>
      </c>
      <c r="R1246" s="164">
        <f>IFERROR(IF(VLOOKUP($C1246,'MSCI Database'!$C:$R,5, FALSE)="","",VLOOKUP($C1246,'MSCI Database'!$C:$R,5, FALSE)),"")</f>
        <v>5</v>
      </c>
      <c r="S1246" s="164">
        <f>IFERROR(IF(VLOOKUP($C1246,'MSCI Database'!$C:$R,6, FALSE)="","",VLOOKUP($C1246,'MSCI Database'!$C:$R,6, FALSE)),"")</f>
        <v>3.9</v>
      </c>
      <c r="T1246" s="211">
        <f>IFERROR(IF(VLOOKUP($C1246,'MSCI Database'!$C:$R,7, FALSE)="","",VLOOKUP($C1246,'MSCI Database'!$C:$R,7, FALSE)),"")</f>
        <v>4.8</v>
      </c>
      <c r="U1246" s="164">
        <f>IFERROR(IF(VLOOKUP($C1246,'MSCI Database'!$C:$R,8, FALSE)="","",VLOOKUP($C1246,'MSCI Database'!$C:$R,8, FALSE)),"")</f>
        <v>5.0999999999999996</v>
      </c>
      <c r="V1246" s="175">
        <f>IFERROR(IF(VLOOKUP($C1246,'MSCI Database'!$C:$R,9, FALSE)="","",VLOOKUP($C1246,'MSCI Database'!$C:$R,9, FALSE)),"")</f>
        <v>4.8</v>
      </c>
      <c r="W1246" s="165">
        <f t="shared" ca="1" si="51"/>
        <v>0</v>
      </c>
      <c r="X1246" s="166">
        <f>IFERROR(IF(VLOOKUP($C1246,'MSCI Database'!$C:$R,10, FALSE)="","",VLOOKUP($C1246,'MSCI Database'!$C:$R,10, FALSE)),"")</f>
        <v>6670</v>
      </c>
      <c r="Y1246" s="133" t="str">
        <f>IFERROR(IF(VLOOKUP($C1246,'MSCI Database'!$C:$R,11, FALSE)="","",VLOOKUP($C1246,'MSCI Database'!$C:$R,11, FALSE)),"")</f>
        <v>2019</v>
      </c>
      <c r="Z1246" s="133" t="str">
        <f>IFERROR(IF(VLOOKUP($C1246,'MSCI Database'!$C:$R,12, FALSE)="","",VLOOKUP($C1246,'MSCI Database'!$C:$R,12, FALSE)),"")</f>
        <v>E.Segmt-Moderate</v>
      </c>
      <c r="AA1246" s="202" t="str">
        <f>IFERROR(IF(VLOOKUP($C1246,'MSCI Database'!$C:$R,13, FALSE)="","",VLOOKUP($C1246,'MSCI Database'!$C:$R,13, FALSE)),"")</f>
        <v/>
      </c>
    </row>
    <row r="1247" spans="1:27" s="130" customFormat="1" ht="15" hidden="1" customHeight="1" outlineLevel="1">
      <c r="A1247" s="130" t="s">
        <v>10007</v>
      </c>
      <c r="B1247" s="130" t="s">
        <v>10008</v>
      </c>
      <c r="C1247" s="130" t="s">
        <v>10009</v>
      </c>
      <c r="D1247" s="130" t="s">
        <v>12128</v>
      </c>
      <c r="E1247" s="130" t="s">
        <v>18673</v>
      </c>
      <c r="F1247" s="169">
        <v>6.1622701602533733E-2</v>
      </c>
      <c r="G1247" s="132" t="str">
        <f ca="1">IFERROR(_xll.BQL($A1247, "cur_mkt_cap(currency=EUR)")/1000000, " ")</f>
        <v xml:space="preserve"> </v>
      </c>
      <c r="M1247" s="305">
        <f t="shared" si="52"/>
        <v>3.9869887936839324E-5</v>
      </c>
      <c r="N1247" s="223">
        <f t="shared" si="53"/>
        <v>6.713294329163019E-4</v>
      </c>
      <c r="O1247" s="172" t="str">
        <f>IFERROR(IF(VLOOKUP($C1247,'MSCI Database'!$C:$R,2, FALSE)="","",VLOOKUP($C1247,'MSCI Database'!$C:$R,2, FALSE)),"")</f>
        <v>Trading Companies &amp; Distributors</v>
      </c>
      <c r="P1247" s="186" t="str">
        <f>IFERROR(IF(VLOOKUP($C1247,'MSCI Database'!$C:$R,3, FALSE)="","",VLOOKUP($C1247,'MSCI Database'!$C:$R,3, FALSE)),"")</f>
        <v>A</v>
      </c>
      <c r="Q1247" s="164" t="str">
        <f>IFERROR(IF(VLOOKUP($C1247,'MSCI Database'!$C:$R,4, FALSE)="","",VLOOKUP($C1247,'MSCI Database'!$C:$R,4, FALSE)),"")</f>
        <v>1</v>
      </c>
      <c r="R1247" s="164">
        <f>IFERROR(IF(VLOOKUP($C1247,'MSCI Database'!$C:$R,5, FALSE)="","",VLOOKUP($C1247,'MSCI Database'!$C:$R,5, FALSE)),"")</f>
        <v>6.9</v>
      </c>
      <c r="S1247" s="164">
        <f>IFERROR(IF(VLOOKUP($C1247,'MSCI Database'!$C:$R,6, FALSE)="","",VLOOKUP($C1247,'MSCI Database'!$C:$R,6, FALSE)),"")</f>
        <v>2.9</v>
      </c>
      <c r="T1247" s="211">
        <f>IFERROR(IF(VLOOKUP($C1247,'MSCI Database'!$C:$R,7, FALSE)="","",VLOOKUP($C1247,'MSCI Database'!$C:$R,7, FALSE)),"")</f>
        <v>6.6</v>
      </c>
      <c r="U1247" s="164">
        <f>IFERROR(IF(VLOOKUP($C1247,'MSCI Database'!$C:$R,8, FALSE)="","",VLOOKUP($C1247,'MSCI Database'!$C:$R,8, FALSE)),"")</f>
        <v>6.3</v>
      </c>
      <c r="V1247" s="175">
        <f>IFERROR(IF(VLOOKUP($C1247,'MSCI Database'!$C:$R,9, FALSE)="","",VLOOKUP($C1247,'MSCI Database'!$C:$R,9, FALSE)),"")</f>
        <v>5.4</v>
      </c>
      <c r="W1247" s="165">
        <f t="shared" ca="1" si="51"/>
        <v>0</v>
      </c>
      <c r="X1247" s="166">
        <f>IFERROR(IF(VLOOKUP($C1247,'MSCI Database'!$C:$R,10, FALSE)="","",VLOOKUP($C1247,'MSCI Database'!$C:$R,10, FALSE)),"")</f>
        <v>61447</v>
      </c>
      <c r="Y1247" s="133" t="str">
        <f>IFERROR(IF(VLOOKUP($C1247,'MSCI Database'!$C:$R,11, FALSE)="","",VLOOKUP($C1247,'MSCI Database'!$C:$R,11, FALSE)),"")</f>
        <v>2019</v>
      </c>
      <c r="Z1247" s="133" t="str">
        <f>IFERROR(IF(VLOOKUP($C1247,'MSCI Database'!$C:$R,12, FALSE)="","",VLOOKUP($C1247,'MSCI Database'!$C:$R,12, FALSE)),"")</f>
        <v>E.Segmt-Moderate</v>
      </c>
      <c r="AA1247" s="202" t="str">
        <f>IFERROR(IF(VLOOKUP($C1247,'MSCI Database'!$C:$R,13, FALSE)="","",VLOOKUP($C1247,'MSCI Database'!$C:$R,13, FALSE)),"")</f>
        <v/>
      </c>
    </row>
    <row r="1248" spans="1:27" s="130" customFormat="1" ht="15" hidden="1" customHeight="1" outlineLevel="1">
      <c r="A1248" s="130" t="s">
        <v>10311</v>
      </c>
      <c r="B1248" s="130" t="s">
        <v>10312</v>
      </c>
      <c r="C1248" s="130" t="s">
        <v>10313</v>
      </c>
      <c r="D1248" s="130" t="s">
        <v>12128</v>
      </c>
      <c r="E1248" s="130" t="s">
        <v>12133</v>
      </c>
      <c r="F1248" s="169">
        <v>6.1379781945071252E-2</v>
      </c>
      <c r="G1248" s="132" t="str">
        <f ca="1">IFERROR(_xll.BQL($A1248, "cur_mkt_cap(currency=EUR)")/1000000, " ")</f>
        <v xml:space="preserve"> </v>
      </c>
      <c r="M1248" s="305">
        <f t="shared" si="52"/>
        <v>3.9712718918461094E-5</v>
      </c>
      <c r="N1248" s="223">
        <f t="shared" si="53"/>
        <v>6.6868301996056412E-4</v>
      </c>
      <c r="O1248" s="172" t="str">
        <f>IFERROR(IF(VLOOKUP($C1248,'MSCI Database'!$C:$R,2, FALSE)="","",VLOOKUP($C1248,'MSCI Database'!$C:$R,2, FALSE)),"")</f>
        <v>Pharmaceuticals</v>
      </c>
      <c r="P1248" s="186" t="str">
        <f>IFERROR(IF(VLOOKUP($C1248,'MSCI Database'!$C:$R,3, FALSE)="","",VLOOKUP($C1248,'MSCI Database'!$C:$R,3, FALSE)),"")</f>
        <v>A</v>
      </c>
      <c r="Q1248" s="164" t="str">
        <f>IFERROR(IF(VLOOKUP($C1248,'MSCI Database'!$C:$R,4, FALSE)="","",VLOOKUP($C1248,'MSCI Database'!$C:$R,4, FALSE)),"")</f>
        <v>1</v>
      </c>
      <c r="R1248" s="164">
        <f>IFERROR(IF(VLOOKUP($C1248,'MSCI Database'!$C:$R,5, FALSE)="","",VLOOKUP($C1248,'MSCI Database'!$C:$R,5, FALSE)),"")</f>
        <v>6.4</v>
      </c>
      <c r="S1248" s="164">
        <f>IFERROR(IF(VLOOKUP($C1248,'MSCI Database'!$C:$R,6, FALSE)="","",VLOOKUP($C1248,'MSCI Database'!$C:$R,6, FALSE)),"")</f>
        <v>3</v>
      </c>
      <c r="T1248" s="211">
        <f>IFERROR(IF(VLOOKUP($C1248,'MSCI Database'!$C:$R,7, FALSE)="","",VLOOKUP($C1248,'MSCI Database'!$C:$R,7, FALSE)),"")</f>
        <v>5</v>
      </c>
      <c r="U1248" s="164">
        <f>IFERROR(IF(VLOOKUP($C1248,'MSCI Database'!$C:$R,8, FALSE)="","",VLOOKUP($C1248,'MSCI Database'!$C:$R,8, FALSE)),"")</f>
        <v>5.7</v>
      </c>
      <c r="V1248" s="175">
        <f>IFERROR(IF(VLOOKUP($C1248,'MSCI Database'!$C:$R,9, FALSE)="","",VLOOKUP($C1248,'MSCI Database'!$C:$R,9, FALSE)),"")</f>
        <v>5</v>
      </c>
      <c r="W1248" s="165">
        <f t="shared" ca="1" si="51"/>
        <v>0</v>
      </c>
      <c r="X1248" s="166">
        <f>IFERROR(IF(VLOOKUP($C1248,'MSCI Database'!$C:$R,10, FALSE)="","",VLOOKUP($C1248,'MSCI Database'!$C:$R,10, FALSE)),"")</f>
        <v>1</v>
      </c>
      <c r="Y1248" s="133" t="str">
        <f>IFERROR(IF(VLOOKUP($C1248,'MSCI Database'!$C:$R,11, FALSE)="","",VLOOKUP($C1248,'MSCI Database'!$C:$R,11, FALSE)),"")</f>
        <v>2019</v>
      </c>
      <c r="Z1248" s="133" t="str">
        <f>IFERROR(IF(VLOOKUP($C1248,'MSCI Database'!$C:$R,12, FALSE)="","",VLOOKUP($C1248,'MSCI Database'!$C:$R,12, FALSE)),"")</f>
        <v>E.Segmt-Moderately Low</v>
      </c>
      <c r="AA1248" s="202" t="str">
        <f>IFERROR(IF(VLOOKUP($C1248,'MSCI Database'!$C:$R,13, FALSE)="","",VLOOKUP($C1248,'MSCI Database'!$C:$R,13, FALSE)),"")</f>
        <v/>
      </c>
    </row>
    <row r="1249" spans="1:27" s="130" customFormat="1" ht="15" hidden="1" customHeight="1" outlineLevel="1">
      <c r="A1249" s="130" t="s">
        <v>10173</v>
      </c>
      <c r="B1249" s="130" t="s">
        <v>10174</v>
      </c>
      <c r="C1249" s="130" t="s">
        <v>10175</v>
      </c>
      <c r="D1249" s="130" t="s">
        <v>12128</v>
      </c>
      <c r="E1249" s="130" t="s">
        <v>12133</v>
      </c>
      <c r="F1249" s="169">
        <v>6.1345361966735748E-2</v>
      </c>
      <c r="G1249" s="132" t="str">
        <f ca="1">IFERROR(_xll.BQL($A1249, "cur_mkt_cap(currency=EUR)")/1000000, " ")</f>
        <v xml:space="preserve"> </v>
      </c>
      <c r="M1249" s="305">
        <f t="shared" si="52"/>
        <v>3.9690449192478028E-5</v>
      </c>
      <c r="N1249" s="223">
        <f t="shared" si="53"/>
        <v>6.6830804216932722E-4</v>
      </c>
      <c r="O1249" s="172" t="str">
        <f>IFERROR(IF(VLOOKUP($C1249,'MSCI Database'!$C:$R,2, FALSE)="","",VLOOKUP($C1249,'MSCI Database'!$C:$R,2, FALSE)),"")</f>
        <v>Health Care Equipment &amp; Supplies</v>
      </c>
      <c r="P1249" s="186" t="str">
        <f>IFERROR(IF(VLOOKUP($C1249,'MSCI Database'!$C:$R,3, FALSE)="","",VLOOKUP($C1249,'MSCI Database'!$C:$R,3, FALSE)),"")</f>
        <v>A</v>
      </c>
      <c r="Q1249" s="164" t="str">
        <f>IFERROR(IF(VLOOKUP($C1249,'MSCI Database'!$C:$R,4, FALSE)="","",VLOOKUP($C1249,'MSCI Database'!$C:$R,4, FALSE)),"")</f>
        <v>0</v>
      </c>
      <c r="R1249" s="164">
        <f>IFERROR(IF(VLOOKUP($C1249,'MSCI Database'!$C:$R,5, FALSE)="","",VLOOKUP($C1249,'MSCI Database'!$C:$R,5, FALSE)),"")</f>
        <v>6.3</v>
      </c>
      <c r="S1249" s="164">
        <f>IFERROR(IF(VLOOKUP($C1249,'MSCI Database'!$C:$R,6, FALSE)="","",VLOOKUP($C1249,'MSCI Database'!$C:$R,6, FALSE)),"")</f>
        <v>5.7</v>
      </c>
      <c r="T1249" s="211">
        <f>IFERROR(IF(VLOOKUP($C1249,'MSCI Database'!$C:$R,7, FALSE)="","",VLOOKUP($C1249,'MSCI Database'!$C:$R,7, FALSE)),"")</f>
        <v>6.5</v>
      </c>
      <c r="U1249" s="164">
        <f>IFERROR(IF(VLOOKUP($C1249,'MSCI Database'!$C:$R,8, FALSE)="","",VLOOKUP($C1249,'MSCI Database'!$C:$R,8, FALSE)),"")</f>
        <v>5.6</v>
      </c>
      <c r="V1249" s="175">
        <f>IFERROR(IF(VLOOKUP($C1249,'MSCI Database'!$C:$R,9, FALSE)="","",VLOOKUP($C1249,'MSCI Database'!$C:$R,9, FALSE)),"")</f>
        <v>6.1</v>
      </c>
      <c r="W1249" s="165">
        <f t="shared" ca="1" si="51"/>
        <v>0</v>
      </c>
      <c r="X1249" s="166">
        <f>IFERROR(IF(VLOOKUP($C1249,'MSCI Database'!$C:$R,10, FALSE)="","",VLOOKUP($C1249,'MSCI Database'!$C:$R,10, FALSE)),"")</f>
        <v>2698</v>
      </c>
      <c r="Y1249" s="133" t="str">
        <f>IFERROR(IF(VLOOKUP($C1249,'MSCI Database'!$C:$R,11, FALSE)="","",VLOOKUP($C1249,'MSCI Database'!$C:$R,11, FALSE)),"")</f>
        <v>2019</v>
      </c>
      <c r="Z1249" s="133" t="str">
        <f>IFERROR(IF(VLOOKUP($C1249,'MSCI Database'!$C:$R,12, FALSE)="","",VLOOKUP($C1249,'MSCI Database'!$C:$R,12, FALSE)),"")</f>
        <v>E.Segmt-Moderate</v>
      </c>
      <c r="AA1249" s="202" t="str">
        <f>IFERROR(IF(VLOOKUP($C1249,'MSCI Database'!$C:$R,13, FALSE)="","",VLOOKUP($C1249,'MSCI Database'!$C:$R,13, FALSE)),"")</f>
        <v/>
      </c>
    </row>
    <row r="1250" spans="1:27" s="130" customFormat="1" ht="15" hidden="1" customHeight="1" outlineLevel="1">
      <c r="A1250" s="130" t="s">
        <v>10823</v>
      </c>
      <c r="B1250" s="130" t="s">
        <v>10824</v>
      </c>
      <c r="C1250" s="130" t="s">
        <v>10825</v>
      </c>
      <c r="D1250" s="130" t="s">
        <v>12128</v>
      </c>
      <c r="E1250" s="130" t="s">
        <v>12133</v>
      </c>
      <c r="F1250" s="169">
        <v>6.1303101487136837E-2</v>
      </c>
      <c r="G1250" s="132" t="str">
        <f ca="1">IFERROR(_xll.BQL($A1250, "cur_mkt_cap(currency=EUR)")/1000000, " ")</f>
        <v xml:space="preserve"> </v>
      </c>
      <c r="M1250" s="305">
        <f t="shared" si="52"/>
        <v>3.9663106662177527E-5</v>
      </c>
      <c r="N1250" s="223">
        <f t="shared" si="53"/>
        <v>6.6784764846593368E-4</v>
      </c>
      <c r="O1250" s="172" t="str">
        <f>IFERROR(IF(VLOOKUP($C1250,'MSCI Database'!$C:$R,2, FALSE)="","",VLOOKUP($C1250,'MSCI Database'!$C:$R,2, FALSE)),"")</f>
        <v>Health Care Providers &amp; Services</v>
      </c>
      <c r="P1250" s="186" t="str">
        <f>IFERROR(IF(VLOOKUP($C1250,'MSCI Database'!$C:$R,3, FALSE)="","",VLOOKUP($C1250,'MSCI Database'!$C:$R,3, FALSE)),"")</f>
        <v>AA</v>
      </c>
      <c r="Q1250" s="164" t="str">
        <f>IFERROR(IF(VLOOKUP($C1250,'MSCI Database'!$C:$R,4, FALSE)="","",VLOOKUP($C1250,'MSCI Database'!$C:$R,4, FALSE)),"")</f>
        <v/>
      </c>
      <c r="R1250" s="164">
        <f>IFERROR(IF(VLOOKUP($C1250,'MSCI Database'!$C:$R,5, FALSE)="","",VLOOKUP($C1250,'MSCI Database'!$C:$R,5, FALSE)),"")</f>
        <v>8.1</v>
      </c>
      <c r="S1250" s="164">
        <f>IFERROR(IF(VLOOKUP($C1250,'MSCI Database'!$C:$R,6, FALSE)="","",VLOOKUP($C1250,'MSCI Database'!$C:$R,6, FALSE)),"")</f>
        <v>6.3</v>
      </c>
      <c r="T1250" s="211">
        <f>IFERROR(IF(VLOOKUP($C1250,'MSCI Database'!$C:$R,7, FALSE)="","",VLOOKUP($C1250,'MSCI Database'!$C:$R,7, FALSE)),"")</f>
        <v>6</v>
      </c>
      <c r="U1250" s="164">
        <f>IFERROR(IF(VLOOKUP($C1250,'MSCI Database'!$C:$R,8, FALSE)="","",VLOOKUP($C1250,'MSCI Database'!$C:$R,8, FALSE)),"")</f>
        <v>5.8</v>
      </c>
      <c r="V1250" s="175">
        <f>IFERROR(IF(VLOOKUP($C1250,'MSCI Database'!$C:$R,9, FALSE)="","",VLOOKUP($C1250,'MSCI Database'!$C:$R,9, FALSE)),"")</f>
        <v>6</v>
      </c>
      <c r="W1250" s="165">
        <f t="shared" ca="1" si="51"/>
        <v>0</v>
      </c>
      <c r="X1250" s="166">
        <f>IFERROR(IF(VLOOKUP($C1250,'MSCI Database'!$C:$R,10, FALSE)="","",VLOOKUP($C1250,'MSCI Database'!$C:$R,10, FALSE)),"")</f>
        <v>4856</v>
      </c>
      <c r="Y1250" s="133" t="str">
        <f>IFERROR(IF(VLOOKUP($C1250,'MSCI Database'!$C:$R,11, FALSE)="","",VLOOKUP($C1250,'MSCI Database'!$C:$R,11, FALSE)),"")</f>
        <v>2019</v>
      </c>
      <c r="Z1250" s="133" t="str">
        <f>IFERROR(IF(VLOOKUP($C1250,'MSCI Database'!$C:$R,12, FALSE)="","",VLOOKUP($C1250,'MSCI Database'!$C:$R,12, FALSE)),"")</f>
        <v>E.Segmt-Moderately Low</v>
      </c>
      <c r="AA1250" s="202" t="str">
        <f>IFERROR(IF(VLOOKUP($C1250,'MSCI Database'!$C:$R,13, FALSE)="","",VLOOKUP($C1250,'MSCI Database'!$C:$R,13, FALSE)),"")</f>
        <v/>
      </c>
    </row>
    <row r="1251" spans="1:27" s="130" customFormat="1" ht="15" hidden="1" customHeight="1" outlineLevel="1">
      <c r="A1251" s="130" t="s">
        <v>9022</v>
      </c>
      <c r="B1251" s="130" t="s">
        <v>9023</v>
      </c>
      <c r="C1251" s="130" t="s">
        <v>9024</v>
      </c>
      <c r="D1251" s="130" t="s">
        <v>12128</v>
      </c>
      <c r="E1251" s="130" t="s">
        <v>12133</v>
      </c>
      <c r="F1251" s="169">
        <v>6.1245474945781017E-2</v>
      </c>
      <c r="G1251" s="132" t="str">
        <f ca="1">IFERROR(_xll.BQL($A1251, "cur_mkt_cap(currency=EUR)")/1000000, " ")</f>
        <v xml:space="preserve"> </v>
      </c>
      <c r="M1251" s="305">
        <f t="shared" si="52"/>
        <v>3.9625822289920312E-5</v>
      </c>
      <c r="N1251" s="223">
        <f t="shared" si="53"/>
        <v>6.6721985396288091E-4</v>
      </c>
      <c r="O1251" s="172" t="str">
        <f>IFERROR(IF(VLOOKUP($C1251,'MSCI Database'!$C:$R,2, FALSE)="","",VLOOKUP($C1251,'MSCI Database'!$C:$R,2, FALSE)),"")</f>
        <v>Health Care Providers &amp; Services</v>
      </c>
      <c r="P1251" s="186" t="str">
        <f>IFERROR(IF(VLOOKUP($C1251,'MSCI Database'!$C:$R,3, FALSE)="","",VLOOKUP($C1251,'MSCI Database'!$C:$R,3, FALSE)),"")</f>
        <v>A</v>
      </c>
      <c r="Q1251" s="164" t="str">
        <f>IFERROR(IF(VLOOKUP($C1251,'MSCI Database'!$C:$R,4, FALSE)="","",VLOOKUP($C1251,'MSCI Database'!$C:$R,4, FALSE)),"")</f>
        <v>0</v>
      </c>
      <c r="R1251" s="164">
        <f>IFERROR(IF(VLOOKUP($C1251,'MSCI Database'!$C:$R,5, FALSE)="","",VLOOKUP($C1251,'MSCI Database'!$C:$R,5, FALSE)),"")</f>
        <v>6.8</v>
      </c>
      <c r="S1251" s="164">
        <f>IFERROR(IF(VLOOKUP($C1251,'MSCI Database'!$C:$R,6, FALSE)="","",VLOOKUP($C1251,'MSCI Database'!$C:$R,6, FALSE)),"")</f>
        <v>5.0999999999999996</v>
      </c>
      <c r="T1251" s="211">
        <f>IFERROR(IF(VLOOKUP($C1251,'MSCI Database'!$C:$R,7, FALSE)="","",VLOOKUP($C1251,'MSCI Database'!$C:$R,7, FALSE)),"")</f>
        <v>5.9</v>
      </c>
      <c r="U1251" s="164">
        <f>IFERROR(IF(VLOOKUP($C1251,'MSCI Database'!$C:$R,8, FALSE)="","",VLOOKUP($C1251,'MSCI Database'!$C:$R,8, FALSE)),"")</f>
        <v>6.5</v>
      </c>
      <c r="V1251" s="175">
        <f>IFERROR(IF(VLOOKUP($C1251,'MSCI Database'!$C:$R,9, FALSE)="","",VLOOKUP($C1251,'MSCI Database'!$C:$R,9, FALSE)),"")</f>
        <v>6.1</v>
      </c>
      <c r="W1251" s="165">
        <f t="shared" ca="1" si="51"/>
        <v>0</v>
      </c>
      <c r="X1251" s="166">
        <f>IFERROR(IF(VLOOKUP($C1251,'MSCI Database'!$C:$R,10, FALSE)="","",VLOOKUP($C1251,'MSCI Database'!$C:$R,10, FALSE)),"")</f>
        <v>38466</v>
      </c>
      <c r="Y1251" s="133" t="str">
        <f>IFERROR(IF(VLOOKUP($C1251,'MSCI Database'!$C:$R,11, FALSE)="","",VLOOKUP($C1251,'MSCI Database'!$C:$R,11, FALSE)),"")</f>
        <v>2019</v>
      </c>
      <c r="Z1251" s="133" t="str">
        <f>IFERROR(IF(VLOOKUP($C1251,'MSCI Database'!$C:$R,12, FALSE)="","",VLOOKUP($C1251,'MSCI Database'!$C:$R,12, FALSE)),"")</f>
        <v>E.Segmt-Moderately Low</v>
      </c>
      <c r="AA1251" s="202" t="str">
        <f>IFERROR(IF(VLOOKUP($C1251,'MSCI Database'!$C:$R,13, FALSE)="","",VLOOKUP($C1251,'MSCI Database'!$C:$R,13, FALSE)),"")</f>
        <v/>
      </c>
    </row>
    <row r="1252" spans="1:27" s="130" customFormat="1" ht="15" hidden="1" customHeight="1" outlineLevel="1">
      <c r="A1252" s="130" t="s">
        <v>10597</v>
      </c>
      <c r="B1252" s="130" t="s">
        <v>10598</v>
      </c>
      <c r="C1252" s="130" t="s">
        <v>10599</v>
      </c>
      <c r="D1252" s="130" t="s">
        <v>12128</v>
      </c>
      <c r="E1252" s="130" t="s">
        <v>18673</v>
      </c>
      <c r="F1252" s="169">
        <v>6.1192253765436321E-2</v>
      </c>
      <c r="G1252" s="132" t="str">
        <f ca="1">IFERROR(_xll.BQL($A1252, "cur_mkt_cap(currency=EUR)")/1000000, " ")</f>
        <v xml:space="preserve"> </v>
      </c>
      <c r="M1252" s="305">
        <f t="shared" si="52"/>
        <v>3.9591388186237299E-5</v>
      </c>
      <c r="N1252" s="223">
        <f t="shared" si="53"/>
        <v>6.6664005230065602E-4</v>
      </c>
      <c r="O1252" s="172" t="str">
        <f>IFERROR(IF(VLOOKUP($C1252,'MSCI Database'!$C:$R,2, FALSE)="","",VLOOKUP($C1252,'MSCI Database'!$C:$R,2, FALSE)),"")</f>
        <v>Aerospace &amp; Defense</v>
      </c>
      <c r="P1252" s="186" t="str">
        <f>IFERROR(IF(VLOOKUP($C1252,'MSCI Database'!$C:$R,3, FALSE)="","",VLOOKUP($C1252,'MSCI Database'!$C:$R,3, FALSE)),"")</f>
        <v>AA</v>
      </c>
      <c r="Q1252" s="164" t="str">
        <f>IFERROR(IF(VLOOKUP($C1252,'MSCI Database'!$C:$R,4, FALSE)="","",VLOOKUP($C1252,'MSCI Database'!$C:$R,4, FALSE)),"")</f>
        <v>2</v>
      </c>
      <c r="R1252" s="164">
        <f>IFERROR(IF(VLOOKUP($C1252,'MSCI Database'!$C:$R,5, FALSE)="","",VLOOKUP($C1252,'MSCI Database'!$C:$R,5, FALSE)),"")</f>
        <v>8.1999999999999993</v>
      </c>
      <c r="S1252" s="164">
        <f>IFERROR(IF(VLOOKUP($C1252,'MSCI Database'!$C:$R,6, FALSE)="","",VLOOKUP($C1252,'MSCI Database'!$C:$R,6, FALSE)),"")</f>
        <v>2.7</v>
      </c>
      <c r="T1252" s="211">
        <f>IFERROR(IF(VLOOKUP($C1252,'MSCI Database'!$C:$R,7, FALSE)="","",VLOOKUP($C1252,'MSCI Database'!$C:$R,7, FALSE)),"")</f>
        <v>6.3</v>
      </c>
      <c r="U1252" s="164">
        <f>IFERROR(IF(VLOOKUP($C1252,'MSCI Database'!$C:$R,8, FALSE)="","",VLOOKUP($C1252,'MSCI Database'!$C:$R,8, FALSE)),"")</f>
        <v>6</v>
      </c>
      <c r="V1252" s="175">
        <f>IFERROR(IF(VLOOKUP($C1252,'MSCI Database'!$C:$R,9, FALSE)="","",VLOOKUP($C1252,'MSCI Database'!$C:$R,9, FALSE)),"")</f>
        <v>5.7</v>
      </c>
      <c r="W1252" s="165">
        <f t="shared" ca="1" si="51"/>
        <v>0</v>
      </c>
      <c r="X1252" s="166">
        <f>IFERROR(IF(VLOOKUP($C1252,'MSCI Database'!$C:$R,10, FALSE)="","",VLOOKUP($C1252,'MSCI Database'!$C:$R,10, FALSE)),"")</f>
        <v>47215</v>
      </c>
      <c r="Y1252" s="133" t="str">
        <f>IFERROR(IF(VLOOKUP($C1252,'MSCI Database'!$C:$R,11, FALSE)="","",VLOOKUP($C1252,'MSCI Database'!$C:$R,11, FALSE)),"")</f>
        <v>2019</v>
      </c>
      <c r="Z1252" s="133" t="str">
        <f>IFERROR(IF(VLOOKUP($C1252,'MSCI Database'!$C:$R,12, FALSE)="","",VLOOKUP($C1252,'MSCI Database'!$C:$R,12, FALSE)),"")</f>
        <v>E.Segmt-Moderately High</v>
      </c>
      <c r="AA1252" s="202" t="str">
        <f>IFERROR(IF(VLOOKUP($C1252,'MSCI Database'!$C:$R,13, FALSE)="","",VLOOKUP($C1252,'MSCI Database'!$C:$R,13, FALSE)),"")</f>
        <v/>
      </c>
    </row>
    <row r="1253" spans="1:27" s="130" customFormat="1" ht="15" hidden="1" customHeight="1" outlineLevel="1">
      <c r="A1253" s="130" t="s">
        <v>10243</v>
      </c>
      <c r="B1253" s="130" t="s">
        <v>10244</v>
      </c>
      <c r="C1253" s="130" t="s">
        <v>10245</v>
      </c>
      <c r="D1253" s="130" t="s">
        <v>12128</v>
      </c>
      <c r="E1253" s="130" t="s">
        <v>18690</v>
      </c>
      <c r="F1253" s="169">
        <v>6.1005408804084463E-2</v>
      </c>
      <c r="G1253" s="132" t="str">
        <f ca="1">IFERROR(_xll.BQL($A1253, "cur_mkt_cap(currency=EUR)")/1000000, " ")</f>
        <v xml:space="preserve"> </v>
      </c>
      <c r="M1253" s="305">
        <f t="shared" si="52"/>
        <v>3.9470499496242639E-5</v>
      </c>
      <c r="N1253" s="223">
        <f t="shared" si="53"/>
        <v>6.6460452775068306E-4</v>
      </c>
      <c r="O1253" s="172" t="str">
        <f>IFERROR(IF(VLOOKUP($C1253,'MSCI Database'!$C:$R,2, FALSE)="","",VLOOKUP($C1253,'MSCI Database'!$C:$R,2, FALSE)),"")</f>
        <v>Media &amp; Entertainment</v>
      </c>
      <c r="P1253" s="186" t="str">
        <f>IFERROR(IF(VLOOKUP($C1253,'MSCI Database'!$C:$R,3, FALSE)="","",VLOOKUP($C1253,'MSCI Database'!$C:$R,3, FALSE)),"")</f>
        <v>BBB</v>
      </c>
      <c r="Q1253" s="164" t="str">
        <f>IFERROR(IF(VLOOKUP($C1253,'MSCI Database'!$C:$R,4, FALSE)="","",VLOOKUP($C1253,'MSCI Database'!$C:$R,4, FALSE)),"")</f>
        <v>0</v>
      </c>
      <c r="R1253" s="164">
        <f>IFERROR(IF(VLOOKUP($C1253,'MSCI Database'!$C:$R,5, FALSE)="","",VLOOKUP($C1253,'MSCI Database'!$C:$R,5, FALSE)),"")</f>
        <v>4.8</v>
      </c>
      <c r="S1253" s="164">
        <f>IFERROR(IF(VLOOKUP($C1253,'MSCI Database'!$C:$R,6, FALSE)="","",VLOOKUP($C1253,'MSCI Database'!$C:$R,6, FALSE)),"")</f>
        <v>8</v>
      </c>
      <c r="T1253" s="211">
        <f>IFERROR(IF(VLOOKUP($C1253,'MSCI Database'!$C:$R,7, FALSE)="","",VLOOKUP($C1253,'MSCI Database'!$C:$R,7, FALSE)),"")</f>
        <v>5.5</v>
      </c>
      <c r="U1253" s="164">
        <f>IFERROR(IF(VLOOKUP($C1253,'MSCI Database'!$C:$R,8, FALSE)="","",VLOOKUP($C1253,'MSCI Database'!$C:$R,8, FALSE)),"")</f>
        <v>3.6</v>
      </c>
      <c r="V1253" s="175">
        <f>IFERROR(IF(VLOOKUP($C1253,'MSCI Database'!$C:$R,9, FALSE)="","",VLOOKUP($C1253,'MSCI Database'!$C:$R,9, FALSE)),"")</f>
        <v>4.7</v>
      </c>
      <c r="W1253" s="165">
        <f t="shared" ca="1" si="51"/>
        <v>0</v>
      </c>
      <c r="X1253" s="166">
        <f>IFERROR(IF(VLOOKUP($C1253,'MSCI Database'!$C:$R,10, FALSE)="","",VLOOKUP($C1253,'MSCI Database'!$C:$R,10, FALSE)),"")</f>
        <v>30517</v>
      </c>
      <c r="Y1253" s="133" t="str">
        <f>IFERROR(IF(VLOOKUP($C1253,'MSCI Database'!$C:$R,11, FALSE)="","",VLOOKUP($C1253,'MSCI Database'!$C:$R,11, FALSE)),"")</f>
        <v>2019</v>
      </c>
      <c r="Z1253" s="133" t="str">
        <f>IFERROR(IF(VLOOKUP($C1253,'MSCI Database'!$C:$R,12, FALSE)="","",VLOOKUP($C1253,'MSCI Database'!$C:$R,12, FALSE)),"")</f>
        <v>E.Segmt-Moderately Low</v>
      </c>
      <c r="AA1253" s="202" t="str">
        <f>IFERROR(IF(VLOOKUP($C1253,'MSCI Database'!$C:$R,13, FALSE)="","",VLOOKUP($C1253,'MSCI Database'!$C:$R,13, FALSE)),"")</f>
        <v/>
      </c>
    </row>
    <row r="1254" spans="1:27" s="130" customFormat="1" ht="15" hidden="1" customHeight="1" outlineLevel="1">
      <c r="A1254" s="130" t="s">
        <v>9474</v>
      </c>
      <c r="B1254" s="130" t="s">
        <v>9475</v>
      </c>
      <c r="C1254" s="130" t="s">
        <v>9476</v>
      </c>
      <c r="D1254" s="130" t="s">
        <v>12128</v>
      </c>
      <c r="E1254" s="130" t="s">
        <v>12133</v>
      </c>
      <c r="F1254" s="169">
        <v>6.0993662021336409E-2</v>
      </c>
      <c r="G1254" s="132" t="str">
        <f ca="1">IFERROR(_xll.BQL($A1254, "cur_mkt_cap(currency=EUR)")/1000000, " ")</f>
        <v xml:space="preserve"> </v>
      </c>
      <c r="M1254" s="305">
        <f t="shared" si="52"/>
        <v>3.9462899327804653E-5</v>
      </c>
      <c r="N1254" s="223">
        <f t="shared" si="53"/>
        <v>6.644765560649932E-4</v>
      </c>
      <c r="O1254" s="172" t="str">
        <f>IFERROR(IF(VLOOKUP($C1254,'MSCI Database'!$C:$R,2, FALSE)="","",VLOOKUP($C1254,'MSCI Database'!$C:$R,2, FALSE)),"")</f>
        <v>Biotechnology</v>
      </c>
      <c r="P1254" s="186" t="str">
        <f>IFERROR(IF(VLOOKUP($C1254,'MSCI Database'!$C:$R,3, FALSE)="","",VLOOKUP($C1254,'MSCI Database'!$C:$R,3, FALSE)),"")</f>
        <v>B</v>
      </c>
      <c r="Q1254" s="164" t="str">
        <f>IFERROR(IF(VLOOKUP($C1254,'MSCI Database'!$C:$R,4, FALSE)="","",VLOOKUP($C1254,'MSCI Database'!$C:$R,4, FALSE)),"")</f>
        <v>0</v>
      </c>
      <c r="R1254" s="164">
        <f>IFERROR(IF(VLOOKUP($C1254,'MSCI Database'!$C:$R,5, FALSE)="","",VLOOKUP($C1254,'MSCI Database'!$C:$R,5, FALSE)),"")</f>
        <v>1.7</v>
      </c>
      <c r="S1254" s="164">
        <f>IFERROR(IF(VLOOKUP($C1254,'MSCI Database'!$C:$R,6, FALSE)="","",VLOOKUP($C1254,'MSCI Database'!$C:$R,6, FALSE)),"")</f>
        <v>2.8</v>
      </c>
      <c r="T1254" s="211">
        <f>IFERROR(IF(VLOOKUP($C1254,'MSCI Database'!$C:$R,7, FALSE)="","",VLOOKUP($C1254,'MSCI Database'!$C:$R,7, FALSE)),"")</f>
        <v>4.3</v>
      </c>
      <c r="U1254" s="164">
        <f>IFERROR(IF(VLOOKUP($C1254,'MSCI Database'!$C:$R,8, FALSE)="","",VLOOKUP($C1254,'MSCI Database'!$C:$R,8, FALSE)),"")</f>
        <v>3.8</v>
      </c>
      <c r="V1254" s="175">
        <f>IFERROR(IF(VLOOKUP($C1254,'MSCI Database'!$C:$R,9, FALSE)="","",VLOOKUP($C1254,'MSCI Database'!$C:$R,9, FALSE)),"")</f>
        <v>4</v>
      </c>
      <c r="W1254" s="165">
        <f t="shared" ca="1" si="51"/>
        <v>0</v>
      </c>
      <c r="X1254" s="166">
        <f>IFERROR(IF(VLOOKUP($C1254,'MSCI Database'!$C:$R,10, FALSE)="","",VLOOKUP($C1254,'MSCI Database'!$C:$R,10, FALSE)),"")</f>
        <v>5076</v>
      </c>
      <c r="Y1254" s="133" t="str">
        <f>IFERROR(IF(VLOOKUP($C1254,'MSCI Database'!$C:$R,11, FALSE)="","",VLOOKUP($C1254,'MSCI Database'!$C:$R,11, FALSE)),"")</f>
        <v>2019</v>
      </c>
      <c r="Z1254" s="133" t="str">
        <f>IFERROR(IF(VLOOKUP($C1254,'MSCI Database'!$C:$R,12, FALSE)="","",VLOOKUP($C1254,'MSCI Database'!$C:$R,12, FALSE)),"")</f>
        <v>E.Segmt-Moderately Low</v>
      </c>
      <c r="AA1254" s="202" t="str">
        <f>IFERROR(IF(VLOOKUP($C1254,'MSCI Database'!$C:$R,13, FALSE)="","",VLOOKUP($C1254,'MSCI Database'!$C:$R,13, FALSE)),"")</f>
        <v/>
      </c>
    </row>
    <row r="1255" spans="1:27" s="130" customFormat="1" ht="15" hidden="1" customHeight="1" outlineLevel="1">
      <c r="A1255" s="130" t="s">
        <v>11280</v>
      </c>
      <c r="B1255" s="130" t="s">
        <v>11281</v>
      </c>
      <c r="C1255" s="130" t="s">
        <v>11282</v>
      </c>
      <c r="D1255" s="130" t="s">
        <v>12128</v>
      </c>
      <c r="E1255" s="130" t="s">
        <v>18674</v>
      </c>
      <c r="F1255" s="169">
        <v>6.088308352319724E-2</v>
      </c>
      <c r="G1255" s="132" t="str">
        <f ca="1">IFERROR(_xll.BQL($A1255, "cur_mkt_cap(currency=EUR)")/1000000, " ")</f>
        <v xml:space="preserve"> </v>
      </c>
      <c r="M1255" s="305">
        <f t="shared" si="52"/>
        <v>3.9391355039508612E-5</v>
      </c>
      <c r="N1255" s="223">
        <f t="shared" si="53"/>
        <v>6.6327189287240362E-4</v>
      </c>
      <c r="O1255" s="172" t="str">
        <f>IFERROR(IF(VLOOKUP($C1255,'MSCI Database'!$C:$R,2, FALSE)="","",VLOOKUP($C1255,'MSCI Database'!$C:$R,2, FALSE)),"")</f>
        <v>Food Products</v>
      </c>
      <c r="P1255" s="186" t="str">
        <f>IFERROR(IF(VLOOKUP($C1255,'MSCI Database'!$C:$R,3, FALSE)="","",VLOOKUP($C1255,'MSCI Database'!$C:$R,3, FALSE)),"")</f>
        <v>BBB</v>
      </c>
      <c r="Q1255" s="164" t="str">
        <f>IFERROR(IF(VLOOKUP($C1255,'MSCI Database'!$C:$R,4, FALSE)="","",VLOOKUP($C1255,'MSCI Database'!$C:$R,4, FALSE)),"")</f>
        <v>0</v>
      </c>
      <c r="R1255" s="164">
        <f>IFERROR(IF(VLOOKUP($C1255,'MSCI Database'!$C:$R,5, FALSE)="","",VLOOKUP($C1255,'MSCI Database'!$C:$R,5, FALSE)),"")</f>
        <v>4.3</v>
      </c>
      <c r="S1255" s="164">
        <f>IFERROR(IF(VLOOKUP($C1255,'MSCI Database'!$C:$R,6, FALSE)="","",VLOOKUP($C1255,'MSCI Database'!$C:$R,6, FALSE)),"")</f>
        <v>1</v>
      </c>
      <c r="T1255" s="211">
        <f>IFERROR(IF(VLOOKUP($C1255,'MSCI Database'!$C:$R,7, FALSE)="","",VLOOKUP($C1255,'MSCI Database'!$C:$R,7, FALSE)),"")</f>
        <v>5.2</v>
      </c>
      <c r="U1255" s="164">
        <f>IFERROR(IF(VLOOKUP($C1255,'MSCI Database'!$C:$R,8, FALSE)="","",VLOOKUP($C1255,'MSCI Database'!$C:$R,8, FALSE)),"")</f>
        <v>5.9</v>
      </c>
      <c r="V1255" s="175">
        <f>IFERROR(IF(VLOOKUP($C1255,'MSCI Database'!$C:$R,9, FALSE)="","",VLOOKUP($C1255,'MSCI Database'!$C:$R,9, FALSE)),"")</f>
        <v>3.7</v>
      </c>
      <c r="W1255" s="165">
        <f t="shared" ca="1" si="51"/>
        <v>0</v>
      </c>
      <c r="X1255" s="166">
        <f>IFERROR(IF(VLOOKUP($C1255,'MSCI Database'!$C:$R,10, FALSE)="","",VLOOKUP($C1255,'MSCI Database'!$C:$R,10, FALSE)),"")</f>
        <v>45451</v>
      </c>
      <c r="Y1255" s="133" t="str">
        <f>IFERROR(IF(VLOOKUP($C1255,'MSCI Database'!$C:$R,11, FALSE)="","",VLOOKUP($C1255,'MSCI Database'!$C:$R,11, FALSE)),"")</f>
        <v>2019</v>
      </c>
      <c r="Z1255" s="133" t="str">
        <f>IFERROR(IF(VLOOKUP($C1255,'MSCI Database'!$C:$R,12, FALSE)="","",VLOOKUP($C1255,'MSCI Database'!$C:$R,12, FALSE)),"")</f>
        <v>E.Segmt-Moderate</v>
      </c>
      <c r="AA1255" s="202" t="str">
        <f>IFERROR(IF(VLOOKUP($C1255,'MSCI Database'!$C:$R,13, FALSE)="","",VLOOKUP($C1255,'MSCI Database'!$C:$R,13, FALSE)),"")</f>
        <v/>
      </c>
    </row>
    <row r="1256" spans="1:27" s="130" customFormat="1" ht="15" hidden="1" customHeight="1" outlineLevel="1">
      <c r="A1256" s="130" t="s">
        <v>9192</v>
      </c>
      <c r="B1256" s="130" t="s">
        <v>9193</v>
      </c>
      <c r="C1256" s="130" t="s">
        <v>9194</v>
      </c>
      <c r="D1256" s="130" t="s">
        <v>12128</v>
      </c>
      <c r="E1256" s="130" t="s">
        <v>18673</v>
      </c>
      <c r="F1256" s="169">
        <v>6.0721826229476812E-2</v>
      </c>
      <c r="G1256" s="132" t="str">
        <f ca="1">IFERROR(_xll.BQL($A1256, "cur_mkt_cap(currency=EUR)")/1000000, " ")</f>
        <v xml:space="preserve"> </v>
      </c>
      <c r="M1256" s="305">
        <f t="shared" si="52"/>
        <v>3.9287021570471495E-5</v>
      </c>
      <c r="N1256" s="223">
        <f t="shared" si="53"/>
        <v>6.6151512524080557E-4</v>
      </c>
      <c r="O1256" s="172" t="str">
        <f>IFERROR(IF(VLOOKUP($C1256,'MSCI Database'!$C:$R,2, FALSE)="","",VLOOKUP($C1256,'MSCI Database'!$C:$R,2, FALSE)),"")</f>
        <v>Construction &amp; Engineering</v>
      </c>
      <c r="P1256" s="186" t="str">
        <f>IFERROR(IF(VLOOKUP($C1256,'MSCI Database'!$C:$R,3, FALSE)="","",VLOOKUP($C1256,'MSCI Database'!$C:$R,3, FALSE)),"")</f>
        <v>BBB</v>
      </c>
      <c r="Q1256" s="164" t="str">
        <f>IFERROR(IF(VLOOKUP($C1256,'MSCI Database'!$C:$R,4, FALSE)="","",VLOOKUP($C1256,'MSCI Database'!$C:$R,4, FALSE)),"")</f>
        <v>0</v>
      </c>
      <c r="R1256" s="164">
        <f>IFERROR(IF(VLOOKUP($C1256,'MSCI Database'!$C:$R,5, FALSE)="","",VLOOKUP($C1256,'MSCI Database'!$C:$R,5, FALSE)),"")</f>
        <v>4.8</v>
      </c>
      <c r="S1256" s="164">
        <f>IFERROR(IF(VLOOKUP($C1256,'MSCI Database'!$C:$R,6, FALSE)="","",VLOOKUP($C1256,'MSCI Database'!$C:$R,6, FALSE)),"")</f>
        <v>4.8</v>
      </c>
      <c r="T1256" s="211">
        <f>IFERROR(IF(VLOOKUP($C1256,'MSCI Database'!$C:$R,7, FALSE)="","",VLOOKUP($C1256,'MSCI Database'!$C:$R,7, FALSE)),"")</f>
        <v>4.9000000000000004</v>
      </c>
      <c r="U1256" s="164">
        <f>IFERROR(IF(VLOOKUP($C1256,'MSCI Database'!$C:$R,8, FALSE)="","",VLOOKUP($C1256,'MSCI Database'!$C:$R,8, FALSE)),"")</f>
        <v>4.3</v>
      </c>
      <c r="V1256" s="175">
        <f>IFERROR(IF(VLOOKUP($C1256,'MSCI Database'!$C:$R,9, FALSE)="","",VLOOKUP($C1256,'MSCI Database'!$C:$R,9, FALSE)),"")</f>
        <v>4.5</v>
      </c>
      <c r="W1256" s="165">
        <f t="shared" ca="1" si="51"/>
        <v>0</v>
      </c>
      <c r="X1256" s="166">
        <f>IFERROR(IF(VLOOKUP($C1256,'MSCI Database'!$C:$R,10, FALSE)="","",VLOOKUP($C1256,'MSCI Database'!$C:$R,10, FALSE)),"")</f>
        <v>7750</v>
      </c>
      <c r="Y1256" s="133" t="str">
        <f>IFERROR(IF(VLOOKUP($C1256,'MSCI Database'!$C:$R,11, FALSE)="","",VLOOKUP($C1256,'MSCI Database'!$C:$R,11, FALSE)),"")</f>
        <v>2019</v>
      </c>
      <c r="Z1256" s="133" t="str">
        <f>IFERROR(IF(VLOOKUP($C1256,'MSCI Database'!$C:$R,12, FALSE)="","",VLOOKUP($C1256,'MSCI Database'!$C:$R,12, FALSE)),"")</f>
        <v>E.Segmt-Moderate</v>
      </c>
      <c r="AA1256" s="202" t="str">
        <f>IFERROR(IF(VLOOKUP($C1256,'MSCI Database'!$C:$R,13, FALSE)="","",VLOOKUP($C1256,'MSCI Database'!$C:$R,13, FALSE)),"")</f>
        <v/>
      </c>
    </row>
    <row r="1257" spans="1:27" s="130" customFormat="1" ht="15" hidden="1" customHeight="1" outlineLevel="1">
      <c r="A1257" s="130" t="s">
        <v>10253</v>
      </c>
      <c r="B1257" s="130" t="s">
        <v>10254</v>
      </c>
      <c r="C1257" s="130" t="s">
        <v>10255</v>
      </c>
      <c r="D1257" s="130" t="s">
        <v>12128</v>
      </c>
      <c r="E1257" s="130" t="s">
        <v>18688</v>
      </c>
      <c r="F1257" s="169">
        <v>6.0622236370377537E-2</v>
      </c>
      <c r="G1257" s="132" t="str">
        <f ca="1">IFERROR(_xll.BQL($A1257, "cur_mkt_cap(currency=EUR)")/1000000, " ")</f>
        <v xml:space="preserve"> </v>
      </c>
      <c r="M1257" s="305">
        <f t="shared" si="52"/>
        <v>3.9222586931634267E-5</v>
      </c>
      <c r="N1257" s="223">
        <f t="shared" si="53"/>
        <v>6.6043017437213776E-4</v>
      </c>
      <c r="O1257" s="172" t="str">
        <f>IFERROR(IF(VLOOKUP($C1257,'MSCI Database'!$C:$R,2, FALSE)="","",VLOOKUP($C1257,'MSCI Database'!$C:$R,2, FALSE)),"")</f>
        <v>Banks</v>
      </c>
      <c r="P1257" s="186" t="str">
        <f>IFERROR(IF(VLOOKUP($C1257,'MSCI Database'!$C:$R,3, FALSE)="","",VLOOKUP($C1257,'MSCI Database'!$C:$R,3, FALSE)),"")</f>
        <v>BBB</v>
      </c>
      <c r="Q1257" s="164" t="str">
        <f>IFERROR(IF(VLOOKUP($C1257,'MSCI Database'!$C:$R,4, FALSE)="","",VLOOKUP($C1257,'MSCI Database'!$C:$R,4, FALSE)),"")</f>
        <v>1</v>
      </c>
      <c r="R1257" s="164">
        <f>IFERROR(IF(VLOOKUP($C1257,'MSCI Database'!$C:$R,5, FALSE)="","",VLOOKUP($C1257,'MSCI Database'!$C:$R,5, FALSE)),"")</f>
        <v>5.4</v>
      </c>
      <c r="S1257" s="164">
        <f>IFERROR(IF(VLOOKUP($C1257,'MSCI Database'!$C:$R,6, FALSE)="","",VLOOKUP($C1257,'MSCI Database'!$C:$R,6, FALSE)),"")</f>
        <v>1.3</v>
      </c>
      <c r="T1257" s="211">
        <f>IFERROR(IF(VLOOKUP($C1257,'MSCI Database'!$C:$R,7, FALSE)="","",VLOOKUP($C1257,'MSCI Database'!$C:$R,7, FALSE)),"")</f>
        <v>3.9</v>
      </c>
      <c r="U1257" s="164">
        <f>IFERROR(IF(VLOOKUP($C1257,'MSCI Database'!$C:$R,8, FALSE)="","",VLOOKUP($C1257,'MSCI Database'!$C:$R,8, FALSE)),"")</f>
        <v>6.8</v>
      </c>
      <c r="V1257" s="175">
        <f>IFERROR(IF(VLOOKUP($C1257,'MSCI Database'!$C:$R,9, FALSE)="","",VLOOKUP($C1257,'MSCI Database'!$C:$R,9, FALSE)),"")</f>
        <v>4.5</v>
      </c>
      <c r="W1257" s="165">
        <f t="shared" ca="1" si="51"/>
        <v>0</v>
      </c>
      <c r="X1257" s="166">
        <f>IFERROR(IF(VLOOKUP($C1257,'MSCI Database'!$C:$R,10, FALSE)="","",VLOOKUP($C1257,'MSCI Database'!$C:$R,10, FALSE)),"")</f>
        <v>4510</v>
      </c>
      <c r="Y1257" s="133" t="str">
        <f>IFERROR(IF(VLOOKUP($C1257,'MSCI Database'!$C:$R,11, FALSE)="","",VLOOKUP($C1257,'MSCI Database'!$C:$R,11, FALSE)),"")</f>
        <v>2019</v>
      </c>
      <c r="Z1257" s="133" t="str">
        <f>IFERROR(IF(VLOOKUP($C1257,'MSCI Database'!$C:$R,12, FALSE)="","",VLOOKUP($C1257,'MSCI Database'!$C:$R,12, FALSE)),"")</f>
        <v>E.Segmt-Moderate</v>
      </c>
      <c r="AA1257" s="202" t="str">
        <f>IFERROR(IF(VLOOKUP($C1257,'MSCI Database'!$C:$R,13, FALSE)="","",VLOOKUP($C1257,'MSCI Database'!$C:$R,13, FALSE)),"")</f>
        <v/>
      </c>
    </row>
    <row r="1258" spans="1:27" s="130" customFormat="1" ht="15" hidden="1" customHeight="1" outlineLevel="1">
      <c r="A1258" s="130" t="s">
        <v>10975</v>
      </c>
      <c r="B1258" s="130" t="s">
        <v>10976</v>
      </c>
      <c r="C1258" s="130" t="s">
        <v>10977</v>
      </c>
      <c r="D1258" s="130" t="s">
        <v>12128</v>
      </c>
      <c r="E1258" s="130" t="s">
        <v>18688</v>
      </c>
      <c r="F1258" s="169">
        <v>6.0591393763609752E-2</v>
      </c>
      <c r="G1258" s="132" t="str">
        <f ca="1">IFERROR(_xll.BQL($A1258, "cur_mkt_cap(currency=EUR)")/1000000, " ")</f>
        <v xml:space="preserve"> </v>
      </c>
      <c r="M1258" s="305">
        <f t="shared" si="52"/>
        <v>3.9202631765055507E-5</v>
      </c>
      <c r="N1258" s="223">
        <f t="shared" si="53"/>
        <v>6.6009416914723491E-4</v>
      </c>
      <c r="O1258" s="172" t="str">
        <f>IFERROR(IF(VLOOKUP($C1258,'MSCI Database'!$C:$R,2, FALSE)="","",VLOOKUP($C1258,'MSCI Database'!$C:$R,2, FALSE)),"")</f>
        <v>Banks</v>
      </c>
      <c r="P1258" s="186" t="str">
        <f>IFERROR(IF(VLOOKUP($C1258,'MSCI Database'!$C:$R,3, FALSE)="","",VLOOKUP($C1258,'MSCI Database'!$C:$R,3, FALSE)),"")</f>
        <v>BB</v>
      </c>
      <c r="Q1258" s="164" t="str">
        <f>IFERROR(IF(VLOOKUP($C1258,'MSCI Database'!$C:$R,4, FALSE)="","",VLOOKUP($C1258,'MSCI Database'!$C:$R,4, FALSE)),"")</f>
        <v>-1</v>
      </c>
      <c r="R1258" s="164">
        <f>IFERROR(IF(VLOOKUP($C1258,'MSCI Database'!$C:$R,5, FALSE)="","",VLOOKUP($C1258,'MSCI Database'!$C:$R,5, FALSE)),"")</f>
        <v>4.0999999999999996</v>
      </c>
      <c r="S1258" s="164">
        <f>IFERROR(IF(VLOOKUP($C1258,'MSCI Database'!$C:$R,6, FALSE)="","",VLOOKUP($C1258,'MSCI Database'!$C:$R,6, FALSE)),"")</f>
        <v>1</v>
      </c>
      <c r="T1258" s="211">
        <f>IFERROR(IF(VLOOKUP($C1258,'MSCI Database'!$C:$R,7, FALSE)="","",VLOOKUP($C1258,'MSCI Database'!$C:$R,7, FALSE)),"")</f>
        <v>3.3</v>
      </c>
      <c r="U1258" s="164">
        <f>IFERROR(IF(VLOOKUP($C1258,'MSCI Database'!$C:$R,8, FALSE)="","",VLOOKUP($C1258,'MSCI Database'!$C:$R,8, FALSE)),"")</f>
        <v>5.3</v>
      </c>
      <c r="V1258" s="175">
        <f>IFERROR(IF(VLOOKUP($C1258,'MSCI Database'!$C:$R,9, FALSE)="","",VLOOKUP($C1258,'MSCI Database'!$C:$R,9, FALSE)),"")</f>
        <v>3.8</v>
      </c>
      <c r="W1258" s="165">
        <f t="shared" ca="1" si="51"/>
        <v>0</v>
      </c>
      <c r="X1258" s="166">
        <f>IFERROR(IF(VLOOKUP($C1258,'MSCI Database'!$C:$R,10, FALSE)="","",VLOOKUP($C1258,'MSCI Database'!$C:$R,10, FALSE)),"")</f>
        <v>464</v>
      </c>
      <c r="Y1258" s="133" t="str">
        <f>IFERROR(IF(VLOOKUP($C1258,'MSCI Database'!$C:$R,11, FALSE)="","",VLOOKUP($C1258,'MSCI Database'!$C:$R,11, FALSE)),"")</f>
        <v>2019</v>
      </c>
      <c r="Z1258" s="133" t="str">
        <f>IFERROR(IF(VLOOKUP($C1258,'MSCI Database'!$C:$R,12, FALSE)="","",VLOOKUP($C1258,'MSCI Database'!$C:$R,12, FALSE)),"")</f>
        <v>E.Segmt-Moderately Low</v>
      </c>
      <c r="AA1258" s="202" t="str">
        <f>IFERROR(IF(VLOOKUP($C1258,'MSCI Database'!$C:$R,13, FALSE)="","",VLOOKUP($C1258,'MSCI Database'!$C:$R,13, FALSE)),"")</f>
        <v/>
      </c>
    </row>
    <row r="1259" spans="1:27" s="130" customFormat="1" ht="15" hidden="1" customHeight="1" outlineLevel="1">
      <c r="A1259" s="130" t="s">
        <v>10726</v>
      </c>
      <c r="B1259" s="130" t="s">
        <v>10727</v>
      </c>
      <c r="C1259" s="130" t="s">
        <v>10728</v>
      </c>
      <c r="D1259" s="130" t="s">
        <v>12128</v>
      </c>
      <c r="E1259" s="130" t="s">
        <v>18673</v>
      </c>
      <c r="F1259" s="169">
        <v>6.0447754104166487E-2</v>
      </c>
      <c r="G1259" s="132" t="str">
        <f ca="1">IFERROR(_xll.BQL($A1259, "cur_mkt_cap(currency=EUR)")/1000000, " ")</f>
        <v xml:space="preserve"> </v>
      </c>
      <c r="M1259" s="305">
        <f t="shared" si="52"/>
        <v>3.9109696905395711E-5</v>
      </c>
      <c r="N1259" s="223">
        <f t="shared" si="53"/>
        <v>6.585293313746181E-4</v>
      </c>
      <c r="O1259" s="172" t="str">
        <f>IFERROR(IF(VLOOKUP($C1259,'MSCI Database'!$C:$R,2, FALSE)="","",VLOOKUP($C1259,'MSCI Database'!$C:$R,2, FALSE)),"")</f>
        <v>Construction &amp; Farm Machinery &amp; Heavy Trucks</v>
      </c>
      <c r="P1259" s="186" t="str">
        <f>IFERROR(IF(VLOOKUP($C1259,'MSCI Database'!$C:$R,3, FALSE)="","",VLOOKUP($C1259,'MSCI Database'!$C:$R,3, FALSE)),"")</f>
        <v>A</v>
      </c>
      <c r="Q1259" s="164" t="str">
        <f>IFERROR(IF(VLOOKUP($C1259,'MSCI Database'!$C:$R,4, FALSE)="","",VLOOKUP($C1259,'MSCI Database'!$C:$R,4, FALSE)),"")</f>
        <v>0</v>
      </c>
      <c r="R1259" s="164">
        <f>IFERROR(IF(VLOOKUP($C1259,'MSCI Database'!$C:$R,5, FALSE)="","",VLOOKUP($C1259,'MSCI Database'!$C:$R,5, FALSE)),"")</f>
        <v>6.9</v>
      </c>
      <c r="S1259" s="164">
        <f>IFERROR(IF(VLOOKUP($C1259,'MSCI Database'!$C:$R,6, FALSE)="","",VLOOKUP($C1259,'MSCI Database'!$C:$R,6, FALSE)),"")</f>
        <v>4.7</v>
      </c>
      <c r="T1259" s="211">
        <f>IFERROR(IF(VLOOKUP($C1259,'MSCI Database'!$C:$R,7, FALSE)="","",VLOOKUP($C1259,'MSCI Database'!$C:$R,7, FALSE)),"")</f>
        <v>7.1</v>
      </c>
      <c r="U1259" s="164">
        <f>IFERROR(IF(VLOOKUP($C1259,'MSCI Database'!$C:$R,8, FALSE)="","",VLOOKUP($C1259,'MSCI Database'!$C:$R,8, FALSE)),"")</f>
        <v>3.5</v>
      </c>
      <c r="V1259" s="175">
        <f>IFERROR(IF(VLOOKUP($C1259,'MSCI Database'!$C:$R,9, FALSE)="","",VLOOKUP($C1259,'MSCI Database'!$C:$R,9, FALSE)),"")</f>
        <v>5</v>
      </c>
      <c r="W1259" s="165">
        <f t="shared" ca="1" si="51"/>
        <v>0</v>
      </c>
      <c r="X1259" s="166">
        <f>IFERROR(IF(VLOOKUP($C1259,'MSCI Database'!$C:$R,10, FALSE)="","",VLOOKUP($C1259,'MSCI Database'!$C:$R,10, FALSE)),"")</f>
        <v>216900</v>
      </c>
      <c r="Y1259" s="133" t="str">
        <f>IFERROR(IF(VLOOKUP($C1259,'MSCI Database'!$C:$R,11, FALSE)="","",VLOOKUP($C1259,'MSCI Database'!$C:$R,11, FALSE)),"")</f>
        <v>2019</v>
      </c>
      <c r="Z1259" s="133" t="str">
        <f>IFERROR(IF(VLOOKUP($C1259,'MSCI Database'!$C:$R,12, FALSE)="","",VLOOKUP($C1259,'MSCI Database'!$C:$R,12, FALSE)),"")</f>
        <v>Reported</v>
      </c>
      <c r="AA1259" s="202" t="str">
        <f>IFERROR(IF(VLOOKUP($C1259,'MSCI Database'!$C:$R,13, FALSE)="","",VLOOKUP($C1259,'MSCI Database'!$C:$R,13, FALSE)),"")</f>
        <v/>
      </c>
    </row>
    <row r="1260" spans="1:27" s="130" customFormat="1" ht="15" hidden="1" customHeight="1" outlineLevel="1">
      <c r="A1260" s="130" t="s">
        <v>9392</v>
      </c>
      <c r="B1260" s="130" t="s">
        <v>9393</v>
      </c>
      <c r="C1260" s="130" t="s">
        <v>9394</v>
      </c>
      <c r="D1260" s="130" t="s">
        <v>12128</v>
      </c>
      <c r="E1260" s="130" t="s">
        <v>12133</v>
      </c>
      <c r="F1260" s="169">
        <v>6.0380661560799409E-2</v>
      </c>
      <c r="G1260" s="132" t="str">
        <f ca="1">IFERROR(_xll.BQL($A1260, "cur_mkt_cap(currency=EUR)")/1000000, " ")</f>
        <v xml:space="preserve"> </v>
      </c>
      <c r="M1260" s="305">
        <f t="shared" si="52"/>
        <v>3.906628802983722E-5</v>
      </c>
      <c r="N1260" s="223">
        <f t="shared" si="53"/>
        <v>6.5779841244506445E-4</v>
      </c>
      <c r="O1260" s="172" t="str">
        <f>IFERROR(IF(VLOOKUP($C1260,'MSCI Database'!$C:$R,2, FALSE)="","",VLOOKUP($C1260,'MSCI Database'!$C:$R,2, FALSE)),"")</f>
        <v>Health Care Providers &amp; Services</v>
      </c>
      <c r="P1260" s="186" t="str">
        <f>IFERROR(IF(VLOOKUP($C1260,'MSCI Database'!$C:$R,3, FALSE)="","",VLOOKUP($C1260,'MSCI Database'!$C:$R,3, FALSE)),"")</f>
        <v>A</v>
      </c>
      <c r="Q1260" s="164" t="str">
        <f>IFERROR(IF(VLOOKUP($C1260,'MSCI Database'!$C:$R,4, FALSE)="","",VLOOKUP($C1260,'MSCI Database'!$C:$R,4, FALSE)),"")</f>
        <v>0</v>
      </c>
      <c r="R1260" s="164">
        <f>IFERROR(IF(VLOOKUP($C1260,'MSCI Database'!$C:$R,5, FALSE)="","",VLOOKUP($C1260,'MSCI Database'!$C:$R,5, FALSE)),"")</f>
        <v>6.1</v>
      </c>
      <c r="S1260" s="164">
        <f>IFERROR(IF(VLOOKUP($C1260,'MSCI Database'!$C:$R,6, FALSE)="","",VLOOKUP($C1260,'MSCI Database'!$C:$R,6, FALSE)),"")</f>
        <v>8.8000000000000007</v>
      </c>
      <c r="T1260" s="211">
        <f>IFERROR(IF(VLOOKUP($C1260,'MSCI Database'!$C:$R,7, FALSE)="","",VLOOKUP($C1260,'MSCI Database'!$C:$R,7, FALSE)),"")</f>
        <v>4.5999999999999996</v>
      </c>
      <c r="U1260" s="164">
        <f>IFERROR(IF(VLOOKUP($C1260,'MSCI Database'!$C:$R,8, FALSE)="","",VLOOKUP($C1260,'MSCI Database'!$C:$R,8, FALSE)),"")</f>
        <v>6.2</v>
      </c>
      <c r="V1260" s="175">
        <f>IFERROR(IF(VLOOKUP($C1260,'MSCI Database'!$C:$R,9, FALSE)="","",VLOOKUP($C1260,'MSCI Database'!$C:$R,9, FALSE)),"")</f>
        <v>5.4</v>
      </c>
      <c r="W1260" s="165">
        <f t="shared" ca="1" si="51"/>
        <v>0</v>
      </c>
      <c r="X1260" s="166">
        <f>IFERROR(IF(VLOOKUP($C1260,'MSCI Database'!$C:$R,10, FALSE)="","",VLOOKUP($C1260,'MSCI Database'!$C:$R,10, FALSE)),"")</f>
        <v>180707</v>
      </c>
      <c r="Y1260" s="133" t="str">
        <f>IFERROR(IF(VLOOKUP($C1260,'MSCI Database'!$C:$R,11, FALSE)="","",VLOOKUP($C1260,'MSCI Database'!$C:$R,11, FALSE)),"")</f>
        <v>2019</v>
      </c>
      <c r="Z1260" s="133" t="str">
        <f>IFERROR(IF(VLOOKUP($C1260,'MSCI Database'!$C:$R,12, FALSE)="","",VLOOKUP($C1260,'MSCI Database'!$C:$R,12, FALSE)),"")</f>
        <v>E.Segmt-Moderate</v>
      </c>
      <c r="AA1260" s="202" t="str">
        <f>IFERROR(IF(VLOOKUP($C1260,'MSCI Database'!$C:$R,13, FALSE)="","",VLOOKUP($C1260,'MSCI Database'!$C:$R,13, FALSE)),"")</f>
        <v/>
      </c>
    </row>
    <row r="1261" spans="1:27" s="130" customFormat="1" ht="15" hidden="1" customHeight="1" outlineLevel="1">
      <c r="A1261" s="130" t="s">
        <v>9465</v>
      </c>
      <c r="B1261" s="130" t="s">
        <v>9466</v>
      </c>
      <c r="C1261" s="130" t="s">
        <v>9467</v>
      </c>
      <c r="D1261" s="130" t="s">
        <v>12128</v>
      </c>
      <c r="E1261" s="130" t="s">
        <v>12133</v>
      </c>
      <c r="F1261" s="169">
        <v>6.0214758890723037E-2</v>
      </c>
      <c r="G1261" s="132" t="str">
        <f ca="1">IFERROR(_xll.BQL($A1261, "cur_mkt_cap(currency=EUR)")/1000000, " ")</f>
        <v xml:space="preserve"> </v>
      </c>
      <c r="M1261" s="305">
        <f t="shared" si="52"/>
        <v>3.8958949002297802E-5</v>
      </c>
      <c r="N1261" s="223">
        <f t="shared" si="53"/>
        <v>6.5599103719981731E-4</v>
      </c>
      <c r="O1261" s="172" t="str">
        <f>IFERROR(IF(VLOOKUP($C1261,'MSCI Database'!$C:$R,2, FALSE)="","",VLOOKUP($C1261,'MSCI Database'!$C:$R,2, FALSE)),"")</f>
        <v>Pharmaceuticals</v>
      </c>
      <c r="P1261" s="186" t="str">
        <f>IFERROR(IF(VLOOKUP($C1261,'MSCI Database'!$C:$R,3, FALSE)="","",VLOOKUP($C1261,'MSCI Database'!$C:$R,3, FALSE)),"")</f>
        <v>BBB</v>
      </c>
      <c r="Q1261" s="164" t="str">
        <f>IFERROR(IF(VLOOKUP($C1261,'MSCI Database'!$C:$R,4, FALSE)="","",VLOOKUP($C1261,'MSCI Database'!$C:$R,4, FALSE)),"")</f>
        <v>1</v>
      </c>
      <c r="R1261" s="164">
        <f>IFERROR(IF(VLOOKUP($C1261,'MSCI Database'!$C:$R,5, FALSE)="","",VLOOKUP($C1261,'MSCI Database'!$C:$R,5, FALSE)),"")</f>
        <v>5.4</v>
      </c>
      <c r="S1261" s="164">
        <f>IFERROR(IF(VLOOKUP($C1261,'MSCI Database'!$C:$R,6, FALSE)="","",VLOOKUP($C1261,'MSCI Database'!$C:$R,6, FALSE)),"")</f>
        <v>3.1</v>
      </c>
      <c r="T1261" s="211">
        <f>IFERROR(IF(VLOOKUP($C1261,'MSCI Database'!$C:$R,7, FALSE)="","",VLOOKUP($C1261,'MSCI Database'!$C:$R,7, FALSE)),"")</f>
        <v>4.4000000000000004</v>
      </c>
      <c r="U1261" s="164">
        <f>IFERROR(IF(VLOOKUP($C1261,'MSCI Database'!$C:$R,8, FALSE)="","",VLOOKUP($C1261,'MSCI Database'!$C:$R,8, FALSE)),"")</f>
        <v>5.7</v>
      </c>
      <c r="V1261" s="175">
        <f>IFERROR(IF(VLOOKUP($C1261,'MSCI Database'!$C:$R,9, FALSE)="","",VLOOKUP($C1261,'MSCI Database'!$C:$R,9, FALSE)),"")</f>
        <v>4.7</v>
      </c>
      <c r="W1261" s="165">
        <f t="shared" ca="1" si="51"/>
        <v>0</v>
      </c>
      <c r="X1261" s="166">
        <f>IFERROR(IF(VLOOKUP($C1261,'MSCI Database'!$C:$R,10, FALSE)="","",VLOOKUP($C1261,'MSCI Database'!$C:$R,10, FALSE)),"")</f>
        <v>724</v>
      </c>
      <c r="Y1261" s="133" t="str">
        <f>IFERROR(IF(VLOOKUP($C1261,'MSCI Database'!$C:$R,11, FALSE)="","",VLOOKUP($C1261,'MSCI Database'!$C:$R,11, FALSE)),"")</f>
        <v>2019</v>
      </c>
      <c r="Z1261" s="133" t="str">
        <f>IFERROR(IF(VLOOKUP($C1261,'MSCI Database'!$C:$R,12, FALSE)="","",VLOOKUP($C1261,'MSCI Database'!$C:$R,12, FALSE)),"")</f>
        <v>E.Segmt-Moderately Low</v>
      </c>
      <c r="AA1261" s="202" t="str">
        <f>IFERROR(IF(VLOOKUP($C1261,'MSCI Database'!$C:$R,13, FALSE)="","",VLOOKUP($C1261,'MSCI Database'!$C:$R,13, FALSE)),"")</f>
        <v/>
      </c>
    </row>
    <row r="1262" spans="1:27" s="130" customFormat="1" ht="15" hidden="1" customHeight="1" outlineLevel="1">
      <c r="A1262" s="130" t="s">
        <v>10798</v>
      </c>
      <c r="B1262" s="130" t="s">
        <v>10799</v>
      </c>
      <c r="C1262" s="130" t="s">
        <v>10800</v>
      </c>
      <c r="D1262" s="130" t="s">
        <v>12128</v>
      </c>
      <c r="E1262" s="130" t="s">
        <v>18707</v>
      </c>
      <c r="F1262" s="169">
        <v>6.0206282158307547E-2</v>
      </c>
      <c r="G1262" s="132" t="str">
        <f ca="1">IFERROR(_xll.BQL($A1262, "cur_mkt_cap(currency=EUR)")/1000000, " ")</f>
        <v xml:space="preserve"> </v>
      </c>
      <c r="M1262" s="305">
        <f t="shared" si="52"/>
        <v>3.8953464556424976E-5</v>
      </c>
      <c r="N1262" s="223">
        <f t="shared" si="53"/>
        <v>6.5589869006446805E-4</v>
      </c>
      <c r="O1262" s="172" t="str">
        <f>IFERROR(IF(VLOOKUP($C1262,'MSCI Database'!$C:$R,2, FALSE)="","",VLOOKUP($C1262,'MSCI Database'!$C:$R,2, FALSE)),"")</f>
        <v>Energy Equipment &amp; Services</v>
      </c>
      <c r="P1262" s="186" t="str">
        <f>IFERROR(IF(VLOOKUP($C1262,'MSCI Database'!$C:$R,3, FALSE)="","",VLOOKUP($C1262,'MSCI Database'!$C:$R,3, FALSE)),"")</f>
        <v>A</v>
      </c>
      <c r="Q1262" s="164" t="str">
        <f>IFERROR(IF(VLOOKUP($C1262,'MSCI Database'!$C:$R,4, FALSE)="","",VLOOKUP($C1262,'MSCI Database'!$C:$R,4, FALSE)),"")</f>
        <v>0</v>
      </c>
      <c r="R1262" s="164">
        <f>IFERROR(IF(VLOOKUP($C1262,'MSCI Database'!$C:$R,5, FALSE)="","",VLOOKUP($C1262,'MSCI Database'!$C:$R,5, FALSE)),"")</f>
        <v>6.8</v>
      </c>
      <c r="S1262" s="164">
        <f>IFERROR(IF(VLOOKUP($C1262,'MSCI Database'!$C:$R,6, FALSE)="","",VLOOKUP($C1262,'MSCI Database'!$C:$R,6, FALSE)),"")</f>
        <v>7.2</v>
      </c>
      <c r="T1262" s="211">
        <f>IFERROR(IF(VLOOKUP($C1262,'MSCI Database'!$C:$R,7, FALSE)="","",VLOOKUP($C1262,'MSCI Database'!$C:$R,7, FALSE)),"")</f>
        <v>10</v>
      </c>
      <c r="U1262" s="164">
        <f>IFERROR(IF(VLOOKUP($C1262,'MSCI Database'!$C:$R,8, FALSE)="","",VLOOKUP($C1262,'MSCI Database'!$C:$R,8, FALSE)),"")</f>
        <v>4.7</v>
      </c>
      <c r="V1262" s="175">
        <f>IFERROR(IF(VLOOKUP($C1262,'MSCI Database'!$C:$R,9, FALSE)="","",VLOOKUP($C1262,'MSCI Database'!$C:$R,9, FALSE)),"")</f>
        <v>6.8</v>
      </c>
      <c r="W1262" s="165">
        <f t="shared" ca="1" si="51"/>
        <v>0</v>
      </c>
      <c r="X1262" s="166">
        <f>IFERROR(IF(VLOOKUP($C1262,'MSCI Database'!$C:$R,10, FALSE)="","",VLOOKUP($C1262,'MSCI Database'!$C:$R,10, FALSE)),"")</f>
        <v>209313</v>
      </c>
      <c r="Y1262" s="133" t="str">
        <f>IFERROR(IF(VLOOKUP($C1262,'MSCI Database'!$C:$R,11, FALSE)="","",VLOOKUP($C1262,'MSCI Database'!$C:$R,11, FALSE)),"")</f>
        <v>2019</v>
      </c>
      <c r="Z1262" s="133" t="str">
        <f>IFERROR(IF(VLOOKUP($C1262,'MSCI Database'!$C:$R,12, FALSE)="","",VLOOKUP($C1262,'MSCI Database'!$C:$R,12, FALSE)),"")</f>
        <v>E.Segmt-Moderately High</v>
      </c>
      <c r="AA1262" s="202" t="str">
        <f>IFERROR(IF(VLOOKUP($C1262,'MSCI Database'!$C:$R,13, FALSE)="","",VLOOKUP($C1262,'MSCI Database'!$C:$R,13, FALSE)),"")</f>
        <v/>
      </c>
    </row>
    <row r="1263" spans="1:27" s="130" customFormat="1" ht="15" hidden="1" customHeight="1" outlineLevel="1">
      <c r="A1263" s="130" t="s">
        <v>11030</v>
      </c>
      <c r="B1263" s="130" t="s">
        <v>11031</v>
      </c>
      <c r="C1263" s="130" t="s">
        <v>11032</v>
      </c>
      <c r="D1263" s="130" t="s">
        <v>12128</v>
      </c>
      <c r="E1263" s="130" t="s">
        <v>18689</v>
      </c>
      <c r="F1263" s="169">
        <v>6.0131661514602038E-2</v>
      </c>
      <c r="G1263" s="132" t="str">
        <f ca="1">IFERROR(_xll.BQL($A1263, "cur_mkt_cap(currency=EUR)")/1000000, " ")</f>
        <v xml:space="preserve"> </v>
      </c>
      <c r="M1263" s="305">
        <f t="shared" si="52"/>
        <v>3.8905184999947512E-5</v>
      </c>
      <c r="N1263" s="223">
        <f t="shared" si="53"/>
        <v>6.550857585778581E-4</v>
      </c>
      <c r="O1263" s="172" t="str">
        <f>IFERROR(IF(VLOOKUP($C1263,'MSCI Database'!$C:$R,2, FALSE)="","",VLOOKUP($C1263,'MSCI Database'!$C:$R,2, FALSE)),"")</f>
        <v>Software &amp; Services</v>
      </c>
      <c r="P1263" s="186" t="str">
        <f>IFERROR(IF(VLOOKUP($C1263,'MSCI Database'!$C:$R,3, FALSE)="","",VLOOKUP($C1263,'MSCI Database'!$C:$R,3, FALSE)),"")</f>
        <v>B</v>
      </c>
      <c r="Q1263" s="164" t="str">
        <f>IFERROR(IF(VLOOKUP($C1263,'MSCI Database'!$C:$R,4, FALSE)="","",VLOOKUP($C1263,'MSCI Database'!$C:$R,4, FALSE)),"")</f>
        <v>0</v>
      </c>
      <c r="R1263" s="164">
        <f>IFERROR(IF(VLOOKUP($C1263,'MSCI Database'!$C:$R,5, FALSE)="","",VLOOKUP($C1263,'MSCI Database'!$C:$R,5, FALSE)),"")</f>
        <v>2.4</v>
      </c>
      <c r="S1263" s="164">
        <f>IFERROR(IF(VLOOKUP($C1263,'MSCI Database'!$C:$R,6, FALSE)="","",VLOOKUP($C1263,'MSCI Database'!$C:$R,6, FALSE)),"")</f>
        <v>4.0999999999999996</v>
      </c>
      <c r="T1263" s="211">
        <f>IFERROR(IF(VLOOKUP($C1263,'MSCI Database'!$C:$R,7, FALSE)="","",VLOOKUP($C1263,'MSCI Database'!$C:$R,7, FALSE)),"")</f>
        <v>3.1</v>
      </c>
      <c r="U1263" s="164">
        <f>IFERROR(IF(VLOOKUP($C1263,'MSCI Database'!$C:$R,8, FALSE)="","",VLOOKUP($C1263,'MSCI Database'!$C:$R,8, FALSE)),"")</f>
        <v>3.9</v>
      </c>
      <c r="V1263" s="175">
        <f>IFERROR(IF(VLOOKUP($C1263,'MSCI Database'!$C:$R,9, FALSE)="","",VLOOKUP($C1263,'MSCI Database'!$C:$R,9, FALSE)),"")</f>
        <v>3.6</v>
      </c>
      <c r="W1263" s="165">
        <f t="shared" ca="1" si="51"/>
        <v>0</v>
      </c>
      <c r="X1263" s="166">
        <f>IFERROR(IF(VLOOKUP($C1263,'MSCI Database'!$C:$R,10, FALSE)="","",VLOOKUP($C1263,'MSCI Database'!$C:$R,10, FALSE)),"")</f>
        <v>4000</v>
      </c>
      <c r="Y1263" s="133" t="str">
        <f>IFERROR(IF(VLOOKUP($C1263,'MSCI Database'!$C:$R,11, FALSE)="","",VLOOKUP($C1263,'MSCI Database'!$C:$R,11, FALSE)),"")</f>
        <v>2019</v>
      </c>
      <c r="Z1263" s="133" t="str">
        <f>IFERROR(IF(VLOOKUP($C1263,'MSCI Database'!$C:$R,12, FALSE)="","",VLOOKUP($C1263,'MSCI Database'!$C:$R,12, FALSE)),"")</f>
        <v>E.Segmt-Moderately High</v>
      </c>
      <c r="AA1263" s="202" t="str">
        <f>IFERROR(IF(VLOOKUP($C1263,'MSCI Database'!$C:$R,13, FALSE)="","",VLOOKUP($C1263,'MSCI Database'!$C:$R,13, FALSE)),"")</f>
        <v/>
      </c>
    </row>
    <row r="1264" spans="1:27" s="130" customFormat="1" ht="15" hidden="1" customHeight="1" outlineLevel="1">
      <c r="A1264" s="130" t="s">
        <v>10880</v>
      </c>
      <c r="B1264" s="130" t="s">
        <v>10881</v>
      </c>
      <c r="C1264" s="130" t="s">
        <v>10882</v>
      </c>
      <c r="D1264" s="130" t="s">
        <v>12128</v>
      </c>
      <c r="E1264" s="130" t="s">
        <v>12133</v>
      </c>
      <c r="F1264" s="169">
        <v>5.9899825740363899E-2</v>
      </c>
      <c r="G1264" s="132" t="str">
        <f ca="1">IFERROR(_xll.BQL($A1264, "cur_mkt_cap(currency=EUR)")/1000000, " ")</f>
        <v xml:space="preserve"> </v>
      </c>
      <c r="M1264" s="305">
        <f t="shared" si="52"/>
        <v>3.8755187254015439E-5</v>
      </c>
      <c r="N1264" s="223">
        <f t="shared" si="53"/>
        <v>6.5256009555430443E-4</v>
      </c>
      <c r="O1264" s="172" t="str">
        <f>IFERROR(IF(VLOOKUP($C1264,'MSCI Database'!$C:$R,2, FALSE)="","",VLOOKUP($C1264,'MSCI Database'!$C:$R,2, FALSE)),"")</f>
        <v>Biotechnology</v>
      </c>
      <c r="P1264" s="186" t="str">
        <f>IFERROR(IF(VLOOKUP($C1264,'MSCI Database'!$C:$R,3, FALSE)="","",VLOOKUP($C1264,'MSCI Database'!$C:$R,3, FALSE)),"")</f>
        <v>B</v>
      </c>
      <c r="Q1264" s="164" t="str">
        <f>IFERROR(IF(VLOOKUP($C1264,'MSCI Database'!$C:$R,4, FALSE)="","",VLOOKUP($C1264,'MSCI Database'!$C:$R,4, FALSE)),"")</f>
        <v>-1</v>
      </c>
      <c r="R1264" s="164">
        <f>IFERROR(IF(VLOOKUP($C1264,'MSCI Database'!$C:$R,5, FALSE)="","",VLOOKUP($C1264,'MSCI Database'!$C:$R,5, FALSE)),"")</f>
        <v>2.4</v>
      </c>
      <c r="S1264" s="164">
        <f>IFERROR(IF(VLOOKUP($C1264,'MSCI Database'!$C:$R,6, FALSE)="","",VLOOKUP($C1264,'MSCI Database'!$C:$R,6, FALSE)),"")</f>
        <v>4.9000000000000004</v>
      </c>
      <c r="T1264" s="211">
        <f>IFERROR(IF(VLOOKUP($C1264,'MSCI Database'!$C:$R,7, FALSE)="","",VLOOKUP($C1264,'MSCI Database'!$C:$R,7, FALSE)),"")</f>
        <v>3.9</v>
      </c>
      <c r="U1264" s="164">
        <f>IFERROR(IF(VLOOKUP($C1264,'MSCI Database'!$C:$R,8, FALSE)="","",VLOOKUP($C1264,'MSCI Database'!$C:$R,8, FALSE)),"")</f>
        <v>4.4000000000000004</v>
      </c>
      <c r="V1264" s="175">
        <f>IFERROR(IF(VLOOKUP($C1264,'MSCI Database'!$C:$R,9, FALSE)="","",VLOOKUP($C1264,'MSCI Database'!$C:$R,9, FALSE)),"")</f>
        <v>4.2</v>
      </c>
      <c r="W1264" s="165">
        <f t="shared" ca="1" si="51"/>
        <v>0</v>
      </c>
      <c r="X1264" s="166">
        <f>IFERROR(IF(VLOOKUP($C1264,'MSCI Database'!$C:$R,10, FALSE)="","",VLOOKUP($C1264,'MSCI Database'!$C:$R,10, FALSE)),"")</f>
        <v>12264</v>
      </c>
      <c r="Y1264" s="133" t="str">
        <f>IFERROR(IF(VLOOKUP($C1264,'MSCI Database'!$C:$R,11, FALSE)="","",VLOOKUP($C1264,'MSCI Database'!$C:$R,11, FALSE)),"")</f>
        <v>2019</v>
      </c>
      <c r="Z1264" s="133" t="str">
        <f>IFERROR(IF(VLOOKUP($C1264,'MSCI Database'!$C:$R,12, FALSE)="","",VLOOKUP($C1264,'MSCI Database'!$C:$R,12, FALSE)),"")</f>
        <v>E.Segmt-Moderately Low</v>
      </c>
      <c r="AA1264" s="202" t="str">
        <f>IFERROR(IF(VLOOKUP($C1264,'MSCI Database'!$C:$R,13, FALSE)="","",VLOOKUP($C1264,'MSCI Database'!$C:$R,13, FALSE)),"")</f>
        <v/>
      </c>
    </row>
    <row r="1265" spans="1:27" s="130" customFormat="1" ht="15" hidden="1" customHeight="1" outlineLevel="1">
      <c r="A1265" s="130" t="s">
        <v>11380</v>
      </c>
      <c r="B1265" s="130" t="s">
        <v>11381</v>
      </c>
      <c r="C1265" s="130" t="s">
        <v>11382</v>
      </c>
      <c r="D1265" s="130" t="s">
        <v>12128</v>
      </c>
      <c r="E1265" s="130" t="s">
        <v>100</v>
      </c>
      <c r="F1265" s="169">
        <v>5.9897233828624559E-2</v>
      </c>
      <c r="G1265" s="132" t="str">
        <f ca="1">IFERROR(_xll.BQL($A1265, "cur_mkt_cap(currency=EUR)")/1000000, " ")</f>
        <v xml:space="preserve"> </v>
      </c>
      <c r="M1265" s="305">
        <f t="shared" si="52"/>
        <v>3.8753510287120081E-5</v>
      </c>
      <c r="N1265" s="223">
        <f t="shared" si="53"/>
        <v>6.5253185877479154E-4</v>
      </c>
      <c r="O1265" s="172" t="str">
        <f>IFERROR(IF(VLOOKUP($C1265,'MSCI Database'!$C:$R,2, FALSE)="","",VLOOKUP($C1265,'MSCI Database'!$C:$R,2, FALSE)),"")</f>
        <v>Utilities</v>
      </c>
      <c r="P1265" s="186" t="str">
        <f>IFERROR(IF(VLOOKUP($C1265,'MSCI Database'!$C:$R,3, FALSE)="","",VLOOKUP($C1265,'MSCI Database'!$C:$R,3, FALSE)),"")</f>
        <v>AA</v>
      </c>
      <c r="Q1265" s="164" t="str">
        <f>IFERROR(IF(VLOOKUP($C1265,'MSCI Database'!$C:$R,4, FALSE)="","",VLOOKUP($C1265,'MSCI Database'!$C:$R,4, FALSE)),"")</f>
        <v/>
      </c>
      <c r="R1265" s="164">
        <f>IFERROR(IF(VLOOKUP($C1265,'MSCI Database'!$C:$R,5, FALSE)="","",VLOOKUP($C1265,'MSCI Database'!$C:$R,5, FALSE)),"")</f>
        <v>7.7</v>
      </c>
      <c r="S1265" s="164">
        <f>IFERROR(IF(VLOOKUP($C1265,'MSCI Database'!$C:$R,6, FALSE)="","",VLOOKUP($C1265,'MSCI Database'!$C:$R,6, FALSE)),"")</f>
        <v>8.8000000000000007</v>
      </c>
      <c r="T1265" s="211">
        <f>IFERROR(IF(VLOOKUP($C1265,'MSCI Database'!$C:$R,7, FALSE)="","",VLOOKUP($C1265,'MSCI Database'!$C:$R,7, FALSE)),"")</f>
        <v>2.4</v>
      </c>
      <c r="U1265" s="164">
        <f>IFERROR(IF(VLOOKUP($C1265,'MSCI Database'!$C:$R,8, FALSE)="","",VLOOKUP($C1265,'MSCI Database'!$C:$R,8, FALSE)),"")</f>
        <v>6.5</v>
      </c>
      <c r="V1265" s="175">
        <f>IFERROR(IF(VLOOKUP($C1265,'MSCI Database'!$C:$R,9, FALSE)="","",VLOOKUP($C1265,'MSCI Database'!$C:$R,9, FALSE)),"")</f>
        <v>6.3</v>
      </c>
      <c r="W1265" s="165">
        <f t="shared" ca="1" si="51"/>
        <v>0</v>
      </c>
      <c r="X1265" s="166">
        <f>IFERROR(IF(VLOOKUP($C1265,'MSCI Database'!$C:$R,10, FALSE)="","",VLOOKUP($C1265,'MSCI Database'!$C:$R,10, FALSE)),"")</f>
        <v>1614</v>
      </c>
      <c r="Y1265" s="133" t="str">
        <f>IFERROR(IF(VLOOKUP($C1265,'MSCI Database'!$C:$R,11, FALSE)="","",VLOOKUP($C1265,'MSCI Database'!$C:$R,11, FALSE)),"")</f>
        <v>2019</v>
      </c>
      <c r="Z1265" s="133" t="str">
        <f>IFERROR(IF(VLOOKUP($C1265,'MSCI Database'!$C:$R,12, FALSE)="","",VLOOKUP($C1265,'MSCI Database'!$C:$R,12, FALSE)),"")</f>
        <v>E.Segmt-Moderately Low</v>
      </c>
      <c r="AA1265" s="202" t="str">
        <f>IFERROR(IF(VLOOKUP($C1265,'MSCI Database'!$C:$R,13, FALSE)="","",VLOOKUP($C1265,'MSCI Database'!$C:$R,13, FALSE)),"")</f>
        <v/>
      </c>
    </row>
    <row r="1266" spans="1:27" s="130" customFormat="1" ht="15" hidden="1" customHeight="1" outlineLevel="1">
      <c r="A1266" s="130" t="s">
        <v>9846</v>
      </c>
      <c r="B1266" s="130" t="s">
        <v>9847</v>
      </c>
      <c r="C1266" s="130" t="s">
        <v>9848</v>
      </c>
      <c r="D1266" s="130" t="s">
        <v>12128</v>
      </c>
      <c r="E1266" s="130" t="s">
        <v>18707</v>
      </c>
      <c r="F1266" s="169">
        <v>5.9887257317784687E-2</v>
      </c>
      <c r="G1266" s="132" t="str">
        <f ca="1">IFERROR(_xll.BQL($A1266, "cur_mkt_cap(currency=EUR)")/1000000, " ")</f>
        <v xml:space="preserve"> </v>
      </c>
      <c r="M1266" s="305">
        <f t="shared" si="52"/>
        <v>3.8747055484606689E-5</v>
      </c>
      <c r="N1266" s="223">
        <f t="shared" si="53"/>
        <v>6.524231727680044E-4</v>
      </c>
      <c r="O1266" s="172" t="str">
        <f>IFERROR(IF(VLOOKUP($C1266,'MSCI Database'!$C:$R,2, FALSE)="","",VLOOKUP($C1266,'MSCI Database'!$C:$R,2, FALSE)),"")</f>
        <v>Oil &amp; Gas Refining, Marketing, Transportation &amp; Storage</v>
      </c>
      <c r="P1266" s="186" t="str">
        <f>IFERROR(IF(VLOOKUP($C1266,'MSCI Database'!$C:$R,3, FALSE)="","",VLOOKUP($C1266,'MSCI Database'!$C:$R,3, FALSE)),"")</f>
        <v>B</v>
      </c>
      <c r="Q1266" s="164" t="str">
        <f>IFERROR(IF(VLOOKUP($C1266,'MSCI Database'!$C:$R,4, FALSE)="","",VLOOKUP($C1266,'MSCI Database'!$C:$R,4, FALSE)),"")</f>
        <v>-1</v>
      </c>
      <c r="R1266" s="164">
        <f>IFERROR(IF(VLOOKUP($C1266,'MSCI Database'!$C:$R,5, FALSE)="","",VLOOKUP($C1266,'MSCI Database'!$C:$R,5, FALSE)),"")</f>
        <v>1.6</v>
      </c>
      <c r="S1266" s="164">
        <f>IFERROR(IF(VLOOKUP($C1266,'MSCI Database'!$C:$R,6, FALSE)="","",VLOOKUP($C1266,'MSCI Database'!$C:$R,6, FALSE)),"")</f>
        <v>2.8</v>
      </c>
      <c r="T1266" s="211">
        <f>IFERROR(IF(VLOOKUP($C1266,'MSCI Database'!$C:$R,7, FALSE)="","",VLOOKUP($C1266,'MSCI Database'!$C:$R,7, FALSE)),"")</f>
        <v>6.2</v>
      </c>
      <c r="U1266" s="164">
        <f>IFERROR(IF(VLOOKUP($C1266,'MSCI Database'!$C:$R,8, FALSE)="","",VLOOKUP($C1266,'MSCI Database'!$C:$R,8, FALSE)),"")</f>
        <v>4.3</v>
      </c>
      <c r="V1266" s="175">
        <f>IFERROR(IF(VLOOKUP($C1266,'MSCI Database'!$C:$R,9, FALSE)="","",VLOOKUP($C1266,'MSCI Database'!$C:$R,9, FALSE)),"")</f>
        <v>4.3</v>
      </c>
      <c r="W1266" s="165">
        <f t="shared" ca="1" si="51"/>
        <v>0</v>
      </c>
      <c r="X1266" s="166">
        <f>IFERROR(IF(VLOOKUP($C1266,'MSCI Database'!$C:$R,10, FALSE)="","",VLOOKUP($C1266,'MSCI Database'!$C:$R,10, FALSE)),"")</f>
        <v>480426</v>
      </c>
      <c r="Y1266" s="133" t="str">
        <f>IFERROR(IF(VLOOKUP($C1266,'MSCI Database'!$C:$R,11, FALSE)="","",VLOOKUP($C1266,'MSCI Database'!$C:$R,11, FALSE)),"")</f>
        <v>2019</v>
      </c>
      <c r="Z1266" s="133" t="str">
        <f>IFERROR(IF(VLOOKUP($C1266,'MSCI Database'!$C:$R,12, FALSE)="","",VLOOKUP($C1266,'MSCI Database'!$C:$R,12, FALSE)),"")</f>
        <v>E.Segmt-Moderate</v>
      </c>
      <c r="AA1266" s="202" t="str">
        <f>IFERROR(IF(VLOOKUP($C1266,'MSCI Database'!$C:$R,13, FALSE)="","",VLOOKUP($C1266,'MSCI Database'!$C:$R,13, FALSE)),"")</f>
        <v/>
      </c>
    </row>
    <row r="1267" spans="1:27" s="130" customFormat="1" ht="15" hidden="1" customHeight="1" outlineLevel="1">
      <c r="A1267" s="130" t="s">
        <v>9069</v>
      </c>
      <c r="B1267" s="130" t="s">
        <v>9070</v>
      </c>
      <c r="C1267" s="130" t="s">
        <v>9071</v>
      </c>
      <c r="D1267" s="130" t="s">
        <v>12128</v>
      </c>
      <c r="E1267" s="130" t="s">
        <v>18684</v>
      </c>
      <c r="F1267" s="169">
        <v>5.985820022199461E-2</v>
      </c>
      <c r="G1267" s="132" t="str">
        <f ca="1">IFERROR(_xll.BQL($A1267, "cur_mkt_cap(currency=EUR)")/1000000, " ")</f>
        <v xml:space="preserve"> </v>
      </c>
      <c r="M1267" s="305">
        <f t="shared" si="52"/>
        <v>3.8728255543630513E-5</v>
      </c>
      <c r="N1267" s="223">
        <f t="shared" si="53"/>
        <v>6.5210661923932644E-4</v>
      </c>
      <c r="O1267" s="172" t="str">
        <f>IFERROR(IF(VLOOKUP($C1267,'MSCI Database'!$C:$R,2, FALSE)="","",VLOOKUP($C1267,'MSCI Database'!$C:$R,2, FALSE)),"")</f>
        <v>Steel</v>
      </c>
      <c r="P1267" s="186" t="str">
        <f>IFERROR(IF(VLOOKUP($C1267,'MSCI Database'!$C:$R,3, FALSE)="","",VLOOKUP($C1267,'MSCI Database'!$C:$R,3, FALSE)),"")</f>
        <v>BB</v>
      </c>
      <c r="Q1267" s="164" t="str">
        <f>IFERROR(IF(VLOOKUP($C1267,'MSCI Database'!$C:$R,4, FALSE)="","",VLOOKUP($C1267,'MSCI Database'!$C:$R,4, FALSE)),"")</f>
        <v>1</v>
      </c>
      <c r="R1267" s="164">
        <f>IFERROR(IF(VLOOKUP($C1267,'MSCI Database'!$C:$R,5, FALSE)="","",VLOOKUP($C1267,'MSCI Database'!$C:$R,5, FALSE)),"")</f>
        <v>3.8</v>
      </c>
      <c r="S1267" s="164">
        <f>IFERROR(IF(VLOOKUP($C1267,'MSCI Database'!$C:$R,6, FALSE)="","",VLOOKUP($C1267,'MSCI Database'!$C:$R,6, FALSE)),"")</f>
        <v>2.8</v>
      </c>
      <c r="T1267" s="211">
        <f>IFERROR(IF(VLOOKUP($C1267,'MSCI Database'!$C:$R,7, FALSE)="","",VLOOKUP($C1267,'MSCI Database'!$C:$R,7, FALSE)),"")</f>
        <v>6</v>
      </c>
      <c r="U1267" s="164">
        <f>IFERROR(IF(VLOOKUP($C1267,'MSCI Database'!$C:$R,8, FALSE)="","",VLOOKUP($C1267,'MSCI Database'!$C:$R,8, FALSE)),"")</f>
        <v>4.9000000000000004</v>
      </c>
      <c r="V1267" s="175">
        <f>IFERROR(IF(VLOOKUP($C1267,'MSCI Database'!$C:$R,9, FALSE)="","",VLOOKUP($C1267,'MSCI Database'!$C:$R,9, FALSE)),"")</f>
        <v>4.3</v>
      </c>
      <c r="W1267" s="165">
        <f t="shared" ca="1" si="51"/>
        <v>0</v>
      </c>
      <c r="X1267" s="166">
        <f>IFERROR(IF(VLOOKUP($C1267,'MSCI Database'!$C:$R,10, FALSE)="","",VLOOKUP($C1267,'MSCI Database'!$C:$R,10, FALSE)),"")</f>
        <v>893846</v>
      </c>
      <c r="Y1267" s="133" t="str">
        <f>IFERROR(IF(VLOOKUP($C1267,'MSCI Database'!$C:$R,11, FALSE)="","",VLOOKUP($C1267,'MSCI Database'!$C:$R,11, FALSE)),"")</f>
        <v>2019</v>
      </c>
      <c r="Z1267" s="133" t="str">
        <f>IFERROR(IF(VLOOKUP($C1267,'MSCI Database'!$C:$R,12, FALSE)="","",VLOOKUP($C1267,'MSCI Database'!$C:$R,12, FALSE)),"")</f>
        <v>E.CSI</v>
      </c>
      <c r="AA1267" s="202" t="str">
        <f>IFERROR(IF(VLOOKUP($C1267,'MSCI Database'!$C:$R,13, FALSE)="","",VLOOKUP($C1267,'MSCI Database'!$C:$R,13, FALSE)),"")</f>
        <v/>
      </c>
    </row>
    <row r="1268" spans="1:27" s="130" customFormat="1" ht="15" hidden="1" customHeight="1" outlineLevel="1">
      <c r="A1268" s="130" t="s">
        <v>9296</v>
      </c>
      <c r="B1268" s="130" t="s">
        <v>9297</v>
      </c>
      <c r="C1268" s="130" t="s">
        <v>9298</v>
      </c>
      <c r="D1268" s="130" t="s">
        <v>12128</v>
      </c>
      <c r="E1268" s="130" t="s">
        <v>18688</v>
      </c>
      <c r="F1268" s="169">
        <v>5.9825904823933428E-2</v>
      </c>
      <c r="G1268" s="132" t="str">
        <f ca="1">IFERROR(_xll.BQL($A1268, "cur_mkt_cap(currency=EUR)")/1000000, " ")</f>
        <v xml:space="preserve"> </v>
      </c>
      <c r="M1268" s="305">
        <f t="shared" si="52"/>
        <v>3.8707360421084925E-5</v>
      </c>
      <c r="N1268" s="223">
        <f t="shared" si="53"/>
        <v>6.5175478702972844E-4</v>
      </c>
      <c r="O1268" s="172" t="str">
        <f>IFERROR(IF(VLOOKUP($C1268,'MSCI Database'!$C:$R,2, FALSE)="","",VLOOKUP($C1268,'MSCI Database'!$C:$R,2, FALSE)),"")</f>
        <v>Banks</v>
      </c>
      <c r="P1268" s="186" t="str">
        <f>IFERROR(IF(VLOOKUP($C1268,'MSCI Database'!$C:$R,3, FALSE)="","",VLOOKUP($C1268,'MSCI Database'!$C:$R,3, FALSE)),"")</f>
        <v>BBB</v>
      </c>
      <c r="Q1268" s="164" t="str">
        <f>IFERROR(IF(VLOOKUP($C1268,'MSCI Database'!$C:$R,4, FALSE)="","",VLOOKUP($C1268,'MSCI Database'!$C:$R,4, FALSE)),"")</f>
        <v>0</v>
      </c>
      <c r="R1268" s="164">
        <f>IFERROR(IF(VLOOKUP($C1268,'MSCI Database'!$C:$R,5, FALSE)="","",VLOOKUP($C1268,'MSCI Database'!$C:$R,5, FALSE)),"")</f>
        <v>5.4</v>
      </c>
      <c r="S1268" s="164">
        <f>IFERROR(IF(VLOOKUP($C1268,'MSCI Database'!$C:$R,6, FALSE)="","",VLOOKUP($C1268,'MSCI Database'!$C:$R,6, FALSE)),"")</f>
        <v>0.7</v>
      </c>
      <c r="T1268" s="211">
        <f>IFERROR(IF(VLOOKUP($C1268,'MSCI Database'!$C:$R,7, FALSE)="","",VLOOKUP($C1268,'MSCI Database'!$C:$R,7, FALSE)),"")</f>
        <v>3.8</v>
      </c>
      <c r="U1268" s="164">
        <f>IFERROR(IF(VLOOKUP($C1268,'MSCI Database'!$C:$R,8, FALSE)="","",VLOOKUP($C1268,'MSCI Database'!$C:$R,8, FALSE)),"")</f>
        <v>7.3</v>
      </c>
      <c r="V1268" s="175">
        <f>IFERROR(IF(VLOOKUP($C1268,'MSCI Database'!$C:$R,9, FALSE)="","",VLOOKUP($C1268,'MSCI Database'!$C:$R,9, FALSE)),"")</f>
        <v>4.5999999999999996</v>
      </c>
      <c r="W1268" s="165">
        <f t="shared" ca="1" si="51"/>
        <v>0</v>
      </c>
      <c r="X1268" s="166">
        <f>IFERROR(IF(VLOOKUP($C1268,'MSCI Database'!$C:$R,10, FALSE)="","",VLOOKUP($C1268,'MSCI Database'!$C:$R,10, FALSE)),"")</f>
        <v>3626</v>
      </c>
      <c r="Y1268" s="133" t="str">
        <f>IFERROR(IF(VLOOKUP($C1268,'MSCI Database'!$C:$R,11, FALSE)="","",VLOOKUP($C1268,'MSCI Database'!$C:$R,11, FALSE)),"")</f>
        <v>2019</v>
      </c>
      <c r="Z1268" s="133" t="str">
        <f>IFERROR(IF(VLOOKUP($C1268,'MSCI Database'!$C:$R,12, FALSE)="","",VLOOKUP($C1268,'MSCI Database'!$C:$R,12, FALSE)),"")</f>
        <v>E.Segmt-Moderately Low</v>
      </c>
      <c r="AA1268" s="202" t="str">
        <f>IFERROR(IF(VLOOKUP($C1268,'MSCI Database'!$C:$R,13, FALSE)="","",VLOOKUP($C1268,'MSCI Database'!$C:$R,13, FALSE)),"")</f>
        <v>Subpar employee programs to tackle heightened talent challenges due to recent acquisitions</v>
      </c>
    </row>
    <row r="1269" spans="1:27" s="130" customFormat="1" ht="15" hidden="1" customHeight="1" outlineLevel="1">
      <c r="A1269" s="130" t="s">
        <v>11560</v>
      </c>
      <c r="B1269" s="130" t="s">
        <v>11561</v>
      </c>
      <c r="C1269" s="130" t="s">
        <v>11562</v>
      </c>
      <c r="D1269" s="130" t="s">
        <v>12128</v>
      </c>
      <c r="E1269" s="130" t="s">
        <v>18689</v>
      </c>
      <c r="F1269" s="169">
        <v>5.9693737643987027E-2</v>
      </c>
      <c r="G1269" s="132" t="str">
        <f ca="1">IFERROR(_xll.BQL($A1269, "cur_mkt_cap(currency=EUR)")/1000000, " ")</f>
        <v xml:space="preserve"> </v>
      </c>
      <c r="M1269" s="305">
        <f t="shared" si="52"/>
        <v>3.8621848255659604E-5</v>
      </c>
      <c r="N1269" s="223">
        <f t="shared" si="53"/>
        <v>6.503149326310061E-4</v>
      </c>
      <c r="O1269" s="172" t="str">
        <f>IFERROR(IF(VLOOKUP($C1269,'MSCI Database'!$C:$R,2, FALSE)="","",VLOOKUP($C1269,'MSCI Database'!$C:$R,2, FALSE)),"")</f>
        <v>Software &amp; Services</v>
      </c>
      <c r="P1269" s="186" t="str">
        <f>IFERROR(IF(VLOOKUP($C1269,'MSCI Database'!$C:$R,3, FALSE)="","",VLOOKUP($C1269,'MSCI Database'!$C:$R,3, FALSE)),"")</f>
        <v>BB</v>
      </c>
      <c r="Q1269" s="164" t="str">
        <f>IFERROR(IF(VLOOKUP($C1269,'MSCI Database'!$C:$R,4, FALSE)="","",VLOOKUP($C1269,'MSCI Database'!$C:$R,4, FALSE)),"")</f>
        <v>0</v>
      </c>
      <c r="R1269" s="164">
        <f>IFERROR(IF(VLOOKUP($C1269,'MSCI Database'!$C:$R,5, FALSE)="","",VLOOKUP($C1269,'MSCI Database'!$C:$R,5, FALSE)),"")</f>
        <v>2.9</v>
      </c>
      <c r="S1269" s="164">
        <f>IFERROR(IF(VLOOKUP($C1269,'MSCI Database'!$C:$R,6, FALSE)="","",VLOOKUP($C1269,'MSCI Database'!$C:$R,6, FALSE)),"")</f>
        <v>3.9</v>
      </c>
      <c r="T1269" s="211">
        <f>IFERROR(IF(VLOOKUP($C1269,'MSCI Database'!$C:$R,7, FALSE)="","",VLOOKUP($C1269,'MSCI Database'!$C:$R,7, FALSE)),"")</f>
        <v>4.2</v>
      </c>
      <c r="U1269" s="164">
        <f>IFERROR(IF(VLOOKUP($C1269,'MSCI Database'!$C:$R,8, FALSE)="","",VLOOKUP($C1269,'MSCI Database'!$C:$R,8, FALSE)),"")</f>
        <v>5.7</v>
      </c>
      <c r="V1269" s="175">
        <f>IFERROR(IF(VLOOKUP($C1269,'MSCI Database'!$C:$R,9, FALSE)="","",VLOOKUP($C1269,'MSCI Database'!$C:$R,9, FALSE)),"")</f>
        <v>4.7</v>
      </c>
      <c r="W1269" s="165">
        <f t="shared" ca="1" si="51"/>
        <v>0</v>
      </c>
      <c r="X1269" s="166">
        <f>IFERROR(IF(VLOOKUP($C1269,'MSCI Database'!$C:$R,10, FALSE)="","",VLOOKUP($C1269,'MSCI Database'!$C:$R,10, FALSE)),"")</f>
        <v>5538</v>
      </c>
      <c r="Y1269" s="133" t="str">
        <f>IFERROR(IF(VLOOKUP($C1269,'MSCI Database'!$C:$R,11, FALSE)="","",VLOOKUP($C1269,'MSCI Database'!$C:$R,11, FALSE)),"")</f>
        <v>2019</v>
      </c>
      <c r="Z1269" s="133" t="str">
        <f>IFERROR(IF(VLOOKUP($C1269,'MSCI Database'!$C:$R,12, FALSE)="","",VLOOKUP($C1269,'MSCI Database'!$C:$R,12, FALSE)),"")</f>
        <v>E.Segmt-Moderately High</v>
      </c>
      <c r="AA1269" s="202" t="str">
        <f>IFERROR(IF(VLOOKUP($C1269,'MSCI Database'!$C:$R,13, FALSE)="","",VLOOKUP($C1269,'MSCI Database'!$C:$R,13, FALSE)),"")</f>
        <v/>
      </c>
    </row>
    <row r="1270" spans="1:27" s="130" customFormat="1" ht="15" hidden="1" customHeight="1" outlineLevel="1">
      <c r="A1270" s="130" t="s">
        <v>8837</v>
      </c>
      <c r="B1270" s="130" t="s">
        <v>8838</v>
      </c>
      <c r="C1270" s="130" t="s">
        <v>8839</v>
      </c>
      <c r="D1270" s="130" t="s">
        <v>12128</v>
      </c>
      <c r="E1270" s="130" t="s">
        <v>18688</v>
      </c>
      <c r="F1270" s="169">
        <v>5.9693117921826917E-2</v>
      </c>
      <c r="G1270" s="132" t="str">
        <f ca="1">IFERROR(_xll.BQL($A1270, "cur_mkt_cap(currency=EUR)")/1000000, " ")</f>
        <v xml:space="preserve"> </v>
      </c>
      <c r="M1270" s="305">
        <f t="shared" si="52"/>
        <v>3.862144729542201E-5</v>
      </c>
      <c r="N1270" s="223">
        <f t="shared" si="53"/>
        <v>6.503081812599124E-4</v>
      </c>
      <c r="O1270" s="172" t="str">
        <f>IFERROR(IF(VLOOKUP($C1270,'MSCI Database'!$C:$R,2, FALSE)="","",VLOOKUP($C1270,'MSCI Database'!$C:$R,2, FALSE)),"")</f>
        <v>Banks</v>
      </c>
      <c r="P1270" s="186" t="str">
        <f>IFERROR(IF(VLOOKUP($C1270,'MSCI Database'!$C:$R,3, FALSE)="","",VLOOKUP($C1270,'MSCI Database'!$C:$R,3, FALSE)),"")</f>
        <v>BB</v>
      </c>
      <c r="Q1270" s="164" t="str">
        <f>IFERROR(IF(VLOOKUP($C1270,'MSCI Database'!$C:$R,4, FALSE)="","",VLOOKUP($C1270,'MSCI Database'!$C:$R,4, FALSE)),"")</f>
        <v>1</v>
      </c>
      <c r="R1270" s="164">
        <f>IFERROR(IF(VLOOKUP($C1270,'MSCI Database'!$C:$R,5, FALSE)="","",VLOOKUP($C1270,'MSCI Database'!$C:$R,5, FALSE)),"")</f>
        <v>4.0999999999999996</v>
      </c>
      <c r="S1270" s="164">
        <f>IFERROR(IF(VLOOKUP($C1270,'MSCI Database'!$C:$R,6, FALSE)="","",VLOOKUP($C1270,'MSCI Database'!$C:$R,6, FALSE)),"")</f>
        <v>1.2</v>
      </c>
      <c r="T1270" s="211">
        <f>IFERROR(IF(VLOOKUP($C1270,'MSCI Database'!$C:$R,7, FALSE)="","",VLOOKUP($C1270,'MSCI Database'!$C:$R,7, FALSE)),"")</f>
        <v>3.6</v>
      </c>
      <c r="U1270" s="164">
        <f>IFERROR(IF(VLOOKUP($C1270,'MSCI Database'!$C:$R,8, FALSE)="","",VLOOKUP($C1270,'MSCI Database'!$C:$R,8, FALSE)),"")</f>
        <v>5.0999999999999996</v>
      </c>
      <c r="V1270" s="175">
        <f>IFERROR(IF(VLOOKUP($C1270,'MSCI Database'!$C:$R,9, FALSE)="","",VLOOKUP($C1270,'MSCI Database'!$C:$R,9, FALSE)),"")</f>
        <v>3.8</v>
      </c>
      <c r="W1270" s="165">
        <f t="shared" ca="1" si="51"/>
        <v>0</v>
      </c>
      <c r="X1270" s="166">
        <f>IFERROR(IF(VLOOKUP($C1270,'MSCI Database'!$C:$R,10, FALSE)="","",VLOOKUP($C1270,'MSCI Database'!$C:$R,10, FALSE)),"")</f>
        <v>1551</v>
      </c>
      <c r="Y1270" s="133" t="str">
        <f>IFERROR(IF(VLOOKUP($C1270,'MSCI Database'!$C:$R,11, FALSE)="","",VLOOKUP($C1270,'MSCI Database'!$C:$R,11, FALSE)),"")</f>
        <v>2019</v>
      </c>
      <c r="Z1270" s="133" t="str">
        <f>IFERROR(IF(VLOOKUP($C1270,'MSCI Database'!$C:$R,12, FALSE)="","",VLOOKUP($C1270,'MSCI Database'!$C:$R,12, FALSE)),"")</f>
        <v>E.Segmt-Moderately Low</v>
      </c>
      <c r="AA1270" s="202" t="str">
        <f>IFERROR(IF(VLOOKUP($C1270,'MSCI Database'!$C:$R,13, FALSE)="","",VLOOKUP($C1270,'MSCI Database'!$C:$R,13, FALSE)),"")</f>
        <v/>
      </c>
    </row>
    <row r="1271" spans="1:27" s="130" customFormat="1" ht="15" hidden="1" customHeight="1" outlineLevel="1">
      <c r="A1271" s="130" t="s">
        <v>10460</v>
      </c>
      <c r="B1271" s="130" t="s">
        <v>10461</v>
      </c>
      <c r="C1271" s="130" t="s">
        <v>10462</v>
      </c>
      <c r="D1271" s="130" t="s">
        <v>12128</v>
      </c>
      <c r="E1271" s="130" t="s">
        <v>18688</v>
      </c>
      <c r="F1271" s="169">
        <v>5.9687283898049122E-2</v>
      </c>
      <c r="G1271" s="132" t="str">
        <f ca="1">IFERROR(_xll.BQL($A1271, "cur_mkt_cap(currency=EUR)")/1000000, " ")</f>
        <v xml:space="preserve"> </v>
      </c>
      <c r="M1271" s="305">
        <f t="shared" si="52"/>
        <v>3.8617672682037778E-5</v>
      </c>
      <c r="N1271" s="223">
        <f t="shared" si="53"/>
        <v>6.5024462429514923E-4</v>
      </c>
      <c r="O1271" s="172" t="str">
        <f>IFERROR(IF(VLOOKUP($C1271,'MSCI Database'!$C:$R,2, FALSE)="","",VLOOKUP($C1271,'MSCI Database'!$C:$R,2, FALSE)),"")</f>
        <v>Property &amp; Casualty Insurance</v>
      </c>
      <c r="P1271" s="186" t="str">
        <f>IFERROR(IF(VLOOKUP($C1271,'MSCI Database'!$C:$R,3, FALSE)="","",VLOOKUP($C1271,'MSCI Database'!$C:$R,3, FALSE)),"")</f>
        <v>B</v>
      </c>
      <c r="Q1271" s="164" t="str">
        <f>IFERROR(IF(VLOOKUP($C1271,'MSCI Database'!$C:$R,4, FALSE)="","",VLOOKUP($C1271,'MSCI Database'!$C:$R,4, FALSE)),"")</f>
        <v/>
      </c>
      <c r="R1271" s="164">
        <f>IFERROR(IF(VLOOKUP($C1271,'MSCI Database'!$C:$R,5, FALSE)="","",VLOOKUP($C1271,'MSCI Database'!$C:$R,5, FALSE)),"")</f>
        <v>1.7</v>
      </c>
      <c r="S1271" s="164">
        <f>IFERROR(IF(VLOOKUP($C1271,'MSCI Database'!$C:$R,6, FALSE)="","",VLOOKUP($C1271,'MSCI Database'!$C:$R,6, FALSE)),"")</f>
        <v>0</v>
      </c>
      <c r="T1271" s="211">
        <f>IFERROR(IF(VLOOKUP($C1271,'MSCI Database'!$C:$R,7, FALSE)="","",VLOOKUP($C1271,'MSCI Database'!$C:$R,7, FALSE)),"")</f>
        <v>3.3</v>
      </c>
      <c r="U1271" s="164">
        <f>IFERROR(IF(VLOOKUP($C1271,'MSCI Database'!$C:$R,8, FALSE)="","",VLOOKUP($C1271,'MSCI Database'!$C:$R,8, FALSE)),"")</f>
        <v>5.6</v>
      </c>
      <c r="V1271" s="175">
        <f>IFERROR(IF(VLOOKUP($C1271,'MSCI Database'!$C:$R,9, FALSE)="","",VLOOKUP($C1271,'MSCI Database'!$C:$R,9, FALSE)),"")</f>
        <v>3.4</v>
      </c>
      <c r="W1271" s="165">
        <f t="shared" ca="1" si="51"/>
        <v>0</v>
      </c>
      <c r="X1271" s="166">
        <f>IFERROR(IF(VLOOKUP($C1271,'MSCI Database'!$C:$R,10, FALSE)="","",VLOOKUP($C1271,'MSCI Database'!$C:$R,10, FALSE)),"")</f>
        <v>115</v>
      </c>
      <c r="Y1271" s="133" t="str">
        <f>IFERROR(IF(VLOOKUP($C1271,'MSCI Database'!$C:$R,11, FALSE)="","",VLOOKUP($C1271,'MSCI Database'!$C:$R,11, FALSE)),"")</f>
        <v>2019</v>
      </c>
      <c r="Z1271" s="133" t="str">
        <f>IFERROR(IF(VLOOKUP($C1271,'MSCI Database'!$C:$R,12, FALSE)="","",VLOOKUP($C1271,'MSCI Database'!$C:$R,12, FALSE)),"")</f>
        <v>E.Segmt-Moderately Low</v>
      </c>
      <c r="AA1271" s="202" t="str">
        <f>IFERROR(IF(VLOOKUP($C1271,'MSCI Database'!$C:$R,13, FALSE)="","",VLOOKUP($C1271,'MSCI Database'!$C:$R,13, FALSE)),"")</f>
        <v/>
      </c>
    </row>
    <row r="1272" spans="1:27" s="130" customFormat="1" ht="15" hidden="1" customHeight="1" outlineLevel="1">
      <c r="A1272" s="130" t="s">
        <v>10851</v>
      </c>
      <c r="B1272" s="130" t="s">
        <v>10852</v>
      </c>
      <c r="C1272" s="130" t="s">
        <v>10853</v>
      </c>
      <c r="D1272" s="130" t="s">
        <v>12128</v>
      </c>
      <c r="E1272" s="130" t="s">
        <v>18682</v>
      </c>
      <c r="F1272" s="169">
        <v>5.9683307770829211E-2</v>
      </c>
      <c r="G1272" s="132" t="str">
        <f ca="1">IFERROR(_xll.BQL($A1272, "cur_mkt_cap(currency=EUR)")/1000000, " ")</f>
        <v xml:space="preserve"> </v>
      </c>
      <c r="M1272" s="305">
        <f t="shared" si="52"/>
        <v>3.8615100127726492E-5</v>
      </c>
      <c r="N1272" s="223">
        <f t="shared" si="53"/>
        <v>6.5020130760889028E-4</v>
      </c>
      <c r="O1272" s="172" t="str">
        <f>IFERROR(IF(VLOOKUP($C1272,'MSCI Database'!$C:$R,2, FALSE)="","",VLOOKUP($C1272,'MSCI Database'!$C:$R,2, FALSE)),"")</f>
        <v>Retail - Consumer Discretionary</v>
      </c>
      <c r="P1272" s="186" t="str">
        <f>IFERROR(IF(VLOOKUP($C1272,'MSCI Database'!$C:$R,3, FALSE)="","",VLOOKUP($C1272,'MSCI Database'!$C:$R,3, FALSE)),"")</f>
        <v>BBB</v>
      </c>
      <c r="Q1272" s="164" t="str">
        <f>IFERROR(IF(VLOOKUP($C1272,'MSCI Database'!$C:$R,4, FALSE)="","",VLOOKUP($C1272,'MSCI Database'!$C:$R,4, FALSE)),"")</f>
        <v>1</v>
      </c>
      <c r="R1272" s="164">
        <f>IFERROR(IF(VLOOKUP($C1272,'MSCI Database'!$C:$R,5, FALSE)="","",VLOOKUP($C1272,'MSCI Database'!$C:$R,5, FALSE)),"")</f>
        <v>5</v>
      </c>
      <c r="S1272" s="164">
        <f>IFERROR(IF(VLOOKUP($C1272,'MSCI Database'!$C:$R,6, FALSE)="","",VLOOKUP($C1272,'MSCI Database'!$C:$R,6, FALSE)),"")</f>
        <v>4.0999999999999996</v>
      </c>
      <c r="T1272" s="211">
        <f>IFERROR(IF(VLOOKUP($C1272,'MSCI Database'!$C:$R,7, FALSE)="","",VLOOKUP($C1272,'MSCI Database'!$C:$R,7, FALSE)),"")</f>
        <v>4.0999999999999996</v>
      </c>
      <c r="U1272" s="164">
        <f>IFERROR(IF(VLOOKUP($C1272,'MSCI Database'!$C:$R,8, FALSE)="","",VLOOKUP($C1272,'MSCI Database'!$C:$R,8, FALSE)),"")</f>
        <v>4</v>
      </c>
      <c r="V1272" s="175">
        <f>IFERROR(IF(VLOOKUP($C1272,'MSCI Database'!$C:$R,9, FALSE)="","",VLOOKUP($C1272,'MSCI Database'!$C:$R,9, FALSE)),"")</f>
        <v>4.0999999999999996</v>
      </c>
      <c r="W1272" s="165">
        <f t="shared" ca="1" si="51"/>
        <v>0</v>
      </c>
      <c r="X1272" s="166">
        <f>IFERROR(IF(VLOOKUP($C1272,'MSCI Database'!$C:$R,10, FALSE)="","",VLOOKUP($C1272,'MSCI Database'!$C:$R,10, FALSE)),"")</f>
        <v>13394</v>
      </c>
      <c r="Y1272" s="133" t="str">
        <f>IFERROR(IF(VLOOKUP($C1272,'MSCI Database'!$C:$R,11, FALSE)="","",VLOOKUP($C1272,'MSCI Database'!$C:$R,11, FALSE)),"")</f>
        <v>2019</v>
      </c>
      <c r="Z1272" s="133" t="str">
        <f>IFERROR(IF(VLOOKUP($C1272,'MSCI Database'!$C:$R,12, FALSE)="","",VLOOKUP($C1272,'MSCI Database'!$C:$R,12, FALSE)),"")</f>
        <v>E.Segmt-Low</v>
      </c>
      <c r="AA1272" s="202" t="str">
        <f>IFERROR(IF(VLOOKUP($C1272,'MSCI Database'!$C:$R,13, FALSE)="","",VLOOKUP($C1272,'MSCI Database'!$C:$R,13, FALSE)),"")</f>
        <v/>
      </c>
    </row>
    <row r="1273" spans="1:27" s="130" customFormat="1" ht="15" hidden="1" customHeight="1" outlineLevel="1">
      <c r="A1273" s="130" t="s">
        <v>11370</v>
      </c>
      <c r="B1273" s="130" t="s">
        <v>11371</v>
      </c>
      <c r="C1273" s="130" t="s">
        <v>11372</v>
      </c>
      <c r="D1273" s="130" t="s">
        <v>12128</v>
      </c>
      <c r="E1273" s="130" t="s">
        <v>18682</v>
      </c>
      <c r="F1273" s="169">
        <v>5.9649778008137651E-2</v>
      </c>
      <c r="G1273" s="132" t="str">
        <f ca="1">IFERROR(_xll.BQL($A1273, "cur_mkt_cap(currency=EUR)")/1000000, " ")</f>
        <v xml:space="preserve"> </v>
      </c>
      <c r="M1273" s="305">
        <f t="shared" si="52"/>
        <v>3.8593406371265056E-5</v>
      </c>
      <c r="N1273" s="223">
        <f t="shared" si="53"/>
        <v>6.4983602799621222E-4</v>
      </c>
      <c r="O1273" s="172" t="str">
        <f>IFERROR(IF(VLOOKUP($C1273,'MSCI Database'!$C:$R,2, FALSE)="","",VLOOKUP($C1273,'MSCI Database'!$C:$R,2, FALSE)),"")</f>
        <v>Retail - Consumer Discretionary</v>
      </c>
      <c r="P1273" s="186" t="str">
        <f>IFERROR(IF(VLOOKUP($C1273,'MSCI Database'!$C:$R,3, FALSE)="","",VLOOKUP($C1273,'MSCI Database'!$C:$R,3, FALSE)),"")</f>
        <v>BBB</v>
      </c>
      <c r="Q1273" s="164" t="str">
        <f>IFERROR(IF(VLOOKUP($C1273,'MSCI Database'!$C:$R,4, FALSE)="","",VLOOKUP($C1273,'MSCI Database'!$C:$R,4, FALSE)),"")</f>
        <v>0</v>
      </c>
      <c r="R1273" s="164">
        <f>IFERROR(IF(VLOOKUP($C1273,'MSCI Database'!$C:$R,5, FALSE)="","",VLOOKUP($C1273,'MSCI Database'!$C:$R,5, FALSE)),"")</f>
        <v>4.5</v>
      </c>
      <c r="S1273" s="164">
        <f>IFERROR(IF(VLOOKUP($C1273,'MSCI Database'!$C:$R,6, FALSE)="","",VLOOKUP($C1273,'MSCI Database'!$C:$R,6, FALSE)),"")</f>
        <v>1.5</v>
      </c>
      <c r="T1273" s="211">
        <f>IFERROR(IF(VLOOKUP($C1273,'MSCI Database'!$C:$R,7, FALSE)="","",VLOOKUP($C1273,'MSCI Database'!$C:$R,7, FALSE)),"")</f>
        <v>4.5</v>
      </c>
      <c r="U1273" s="164">
        <f>IFERROR(IF(VLOOKUP($C1273,'MSCI Database'!$C:$R,8, FALSE)="","",VLOOKUP($C1273,'MSCI Database'!$C:$R,8, FALSE)),"")</f>
        <v>4.0999999999999996</v>
      </c>
      <c r="V1273" s="175">
        <f>IFERROR(IF(VLOOKUP($C1273,'MSCI Database'!$C:$R,9, FALSE)="","",VLOOKUP($C1273,'MSCI Database'!$C:$R,9, FALSE)),"")</f>
        <v>4</v>
      </c>
      <c r="W1273" s="165">
        <f t="shared" ca="1" si="51"/>
        <v>0</v>
      </c>
      <c r="X1273" s="166">
        <f>IFERROR(IF(VLOOKUP($C1273,'MSCI Database'!$C:$R,10, FALSE)="","",VLOOKUP($C1273,'MSCI Database'!$C:$R,10, FALSE)),"")</f>
        <v>11699</v>
      </c>
      <c r="Y1273" s="133" t="str">
        <f>IFERROR(IF(VLOOKUP($C1273,'MSCI Database'!$C:$R,11, FALSE)="","",VLOOKUP($C1273,'MSCI Database'!$C:$R,11, FALSE)),"")</f>
        <v>2019</v>
      </c>
      <c r="Z1273" s="133" t="str">
        <f>IFERROR(IF(VLOOKUP($C1273,'MSCI Database'!$C:$R,12, FALSE)="","",VLOOKUP($C1273,'MSCI Database'!$C:$R,12, FALSE)),"")</f>
        <v>E.Segmt-Low</v>
      </c>
      <c r="AA1273" s="202" t="str">
        <f>IFERROR(IF(VLOOKUP($C1273,'MSCI Database'!$C:$R,13, FALSE)="","",VLOOKUP($C1273,'MSCI Database'!$C:$R,13, FALSE)),"")</f>
        <v/>
      </c>
    </row>
    <row r="1274" spans="1:27" s="130" customFormat="1" ht="15" hidden="1" customHeight="1" outlineLevel="1">
      <c r="A1274" s="130" t="s">
        <v>10574</v>
      </c>
      <c r="B1274" s="130" t="s">
        <v>10575</v>
      </c>
      <c r="C1274" s="130" t="s">
        <v>10576</v>
      </c>
      <c r="D1274" s="130" t="s">
        <v>12128</v>
      </c>
      <c r="E1274" s="130" t="s">
        <v>18682</v>
      </c>
      <c r="F1274" s="169">
        <v>5.9594448756510612E-2</v>
      </c>
      <c r="G1274" s="132" t="str">
        <f ca="1">IFERROR(_xll.BQL($A1274, "cur_mkt_cap(currency=EUR)")/1000000, " ")</f>
        <v xml:space="preserve"> </v>
      </c>
      <c r="M1274" s="305">
        <f t="shared" si="52"/>
        <v>3.8557608345462361E-5</v>
      </c>
      <c r="N1274" s="223">
        <f t="shared" si="53"/>
        <v>6.4923326060444746E-4</v>
      </c>
      <c r="O1274" s="172" t="str">
        <f>IFERROR(IF(VLOOKUP($C1274,'MSCI Database'!$C:$R,2, FALSE)="","",VLOOKUP($C1274,'MSCI Database'!$C:$R,2, FALSE)),"")</f>
        <v>Retail - Consumer Discretionary</v>
      </c>
      <c r="P1274" s="186" t="str">
        <f>IFERROR(IF(VLOOKUP($C1274,'MSCI Database'!$C:$R,3, FALSE)="","",VLOOKUP($C1274,'MSCI Database'!$C:$R,3, FALSE)),"")</f>
        <v>A</v>
      </c>
      <c r="Q1274" s="164" t="str">
        <f>IFERROR(IF(VLOOKUP($C1274,'MSCI Database'!$C:$R,4, FALSE)="","",VLOOKUP($C1274,'MSCI Database'!$C:$R,4, FALSE)),"")</f>
        <v>0</v>
      </c>
      <c r="R1274" s="164">
        <f>IFERROR(IF(VLOOKUP($C1274,'MSCI Database'!$C:$R,5, FALSE)="","",VLOOKUP($C1274,'MSCI Database'!$C:$R,5, FALSE)),"")</f>
        <v>6.6</v>
      </c>
      <c r="S1274" s="164">
        <f>IFERROR(IF(VLOOKUP($C1274,'MSCI Database'!$C:$R,6, FALSE)="","",VLOOKUP($C1274,'MSCI Database'!$C:$R,6, FALSE)),"")</f>
        <v>5.3</v>
      </c>
      <c r="T1274" s="211">
        <f>IFERROR(IF(VLOOKUP($C1274,'MSCI Database'!$C:$R,7, FALSE)="","",VLOOKUP($C1274,'MSCI Database'!$C:$R,7, FALSE)),"")</f>
        <v>5.0999999999999996</v>
      </c>
      <c r="U1274" s="164">
        <f>IFERROR(IF(VLOOKUP($C1274,'MSCI Database'!$C:$R,8, FALSE)="","",VLOOKUP($C1274,'MSCI Database'!$C:$R,8, FALSE)),"")</f>
        <v>5.0999999999999996</v>
      </c>
      <c r="V1274" s="175">
        <f>IFERROR(IF(VLOOKUP($C1274,'MSCI Database'!$C:$R,9, FALSE)="","",VLOOKUP($C1274,'MSCI Database'!$C:$R,9, FALSE)),"")</f>
        <v>5.0999999999999996</v>
      </c>
      <c r="W1274" s="165">
        <f t="shared" ca="1" si="51"/>
        <v>0</v>
      </c>
      <c r="X1274" s="166">
        <f>IFERROR(IF(VLOOKUP($C1274,'MSCI Database'!$C:$R,10, FALSE)="","",VLOOKUP($C1274,'MSCI Database'!$C:$R,10, FALSE)),"")</f>
        <v>21558</v>
      </c>
      <c r="Y1274" s="133" t="str">
        <f>IFERROR(IF(VLOOKUP($C1274,'MSCI Database'!$C:$R,11, FALSE)="","",VLOOKUP($C1274,'MSCI Database'!$C:$R,11, FALSE)),"")</f>
        <v>2019</v>
      </c>
      <c r="Z1274" s="133" t="str">
        <f>IFERROR(IF(VLOOKUP($C1274,'MSCI Database'!$C:$R,12, FALSE)="","",VLOOKUP($C1274,'MSCI Database'!$C:$R,12, FALSE)),"")</f>
        <v>E.Segmt-Moderately Low</v>
      </c>
      <c r="AA1274" s="202" t="str">
        <f>IFERROR(IF(VLOOKUP($C1274,'MSCI Database'!$C:$R,13, FALSE)="","",VLOOKUP($C1274,'MSCI Database'!$C:$R,13, FALSE)),"")</f>
        <v/>
      </c>
    </row>
    <row r="1275" spans="1:27" s="130" customFormat="1" ht="15" hidden="1" customHeight="1" outlineLevel="1">
      <c r="A1275" s="130" t="s">
        <v>9791</v>
      </c>
      <c r="B1275" s="130" t="s">
        <v>9792</v>
      </c>
      <c r="C1275" s="130" t="s">
        <v>9793</v>
      </c>
      <c r="D1275" s="130" t="s">
        <v>12128</v>
      </c>
      <c r="E1275" s="130" t="s">
        <v>18674</v>
      </c>
      <c r="F1275" s="169">
        <v>5.9557942295574547E-2</v>
      </c>
      <c r="G1275" s="132" t="str">
        <f ca="1">IFERROR(_xll.BQL($A1275, "cur_mkt_cap(currency=EUR)")/1000000, " ")</f>
        <v xml:space="preserve"> </v>
      </c>
      <c r="M1275" s="305">
        <f t="shared" si="52"/>
        <v>3.8533988665236727E-5</v>
      </c>
      <c r="N1275" s="223">
        <f t="shared" si="53"/>
        <v>6.488355522748765E-4</v>
      </c>
      <c r="O1275" s="172" t="str">
        <f>IFERROR(IF(VLOOKUP($C1275,'MSCI Database'!$C:$R,2, FALSE)="","",VLOOKUP($C1275,'MSCI Database'!$C:$R,2, FALSE)),"")</f>
        <v>Household &amp; Personal Products</v>
      </c>
      <c r="P1275" s="186" t="str">
        <f>IFERROR(IF(VLOOKUP($C1275,'MSCI Database'!$C:$R,3, FALSE)="","",VLOOKUP($C1275,'MSCI Database'!$C:$R,3, FALSE)),"")</f>
        <v>A</v>
      </c>
      <c r="Q1275" s="164" t="str">
        <f>IFERROR(IF(VLOOKUP($C1275,'MSCI Database'!$C:$R,4, FALSE)="","",VLOOKUP($C1275,'MSCI Database'!$C:$R,4, FALSE)),"")</f>
        <v>1</v>
      </c>
      <c r="R1275" s="164">
        <f>IFERROR(IF(VLOOKUP($C1275,'MSCI Database'!$C:$R,5, FALSE)="","",VLOOKUP($C1275,'MSCI Database'!$C:$R,5, FALSE)),"")</f>
        <v>7.1</v>
      </c>
      <c r="S1275" s="164">
        <f>IFERROR(IF(VLOOKUP($C1275,'MSCI Database'!$C:$R,6, FALSE)="","",VLOOKUP($C1275,'MSCI Database'!$C:$R,6, FALSE)),"")</f>
        <v>6</v>
      </c>
      <c r="T1275" s="211">
        <f>IFERROR(IF(VLOOKUP($C1275,'MSCI Database'!$C:$R,7, FALSE)="","",VLOOKUP($C1275,'MSCI Database'!$C:$R,7, FALSE)),"")</f>
        <v>4.5999999999999996</v>
      </c>
      <c r="U1275" s="164">
        <f>IFERROR(IF(VLOOKUP($C1275,'MSCI Database'!$C:$R,8, FALSE)="","",VLOOKUP($C1275,'MSCI Database'!$C:$R,8, FALSE)),"")</f>
        <v>4.9000000000000004</v>
      </c>
      <c r="V1275" s="175">
        <f>IFERROR(IF(VLOOKUP($C1275,'MSCI Database'!$C:$R,9, FALSE)="","",VLOOKUP($C1275,'MSCI Database'!$C:$R,9, FALSE)),"")</f>
        <v>5.2</v>
      </c>
      <c r="W1275" s="165">
        <f t="shared" ca="1" si="51"/>
        <v>0</v>
      </c>
      <c r="X1275" s="166">
        <f>IFERROR(IF(VLOOKUP($C1275,'MSCI Database'!$C:$R,10, FALSE)="","",VLOOKUP($C1275,'MSCI Database'!$C:$R,10, FALSE)),"")</f>
        <v>98695</v>
      </c>
      <c r="Y1275" s="133" t="str">
        <f>IFERROR(IF(VLOOKUP($C1275,'MSCI Database'!$C:$R,11, FALSE)="","",VLOOKUP($C1275,'MSCI Database'!$C:$R,11, FALSE)),"")</f>
        <v>2019</v>
      </c>
      <c r="Z1275" s="133" t="str">
        <f>IFERROR(IF(VLOOKUP($C1275,'MSCI Database'!$C:$R,12, FALSE)="","",VLOOKUP($C1275,'MSCI Database'!$C:$R,12, FALSE)),"")</f>
        <v>Reported</v>
      </c>
      <c r="AA1275" s="202" t="str">
        <f>IFERROR(IF(VLOOKUP($C1275,'MSCI Database'!$C:$R,13, FALSE)="","",VLOOKUP($C1275,'MSCI Database'!$C:$R,13, FALSE)),"")</f>
        <v/>
      </c>
    </row>
    <row r="1276" spans="1:27" s="130" customFormat="1" ht="15" hidden="1" customHeight="1" outlineLevel="1">
      <c r="A1276" s="130" t="s">
        <v>9727</v>
      </c>
      <c r="B1276" s="130" t="s">
        <v>9728</v>
      </c>
      <c r="C1276" s="130" t="s">
        <v>9729</v>
      </c>
      <c r="D1276" s="130" t="s">
        <v>12128</v>
      </c>
      <c r="E1276" s="130" t="s">
        <v>18688</v>
      </c>
      <c r="F1276" s="169">
        <v>5.9549887177415543E-2</v>
      </c>
      <c r="G1276" s="132" t="str">
        <f ca="1">IFERROR(_xll.BQL($A1276, "cur_mkt_cap(currency=EUR)")/1000000, " ")</f>
        <v xml:space="preserve"> </v>
      </c>
      <c r="M1276" s="305">
        <f t="shared" si="52"/>
        <v>3.852877700378785E-5</v>
      </c>
      <c r="N1276" s="223">
        <f t="shared" si="53"/>
        <v>6.4874779828543545E-4</v>
      </c>
      <c r="O1276" s="172" t="str">
        <f>IFERROR(IF(VLOOKUP($C1276,'MSCI Database'!$C:$R,2, FALSE)="","",VLOOKUP($C1276,'MSCI Database'!$C:$R,2, FALSE)),"")</f>
        <v>Asset Management &amp; Custody Banks</v>
      </c>
      <c r="P1276" s="186" t="str">
        <f>IFERROR(IF(VLOOKUP($C1276,'MSCI Database'!$C:$R,3, FALSE)="","",VLOOKUP($C1276,'MSCI Database'!$C:$R,3, FALSE)),"")</f>
        <v>BBB</v>
      </c>
      <c r="Q1276" s="164" t="str">
        <f>IFERROR(IF(VLOOKUP($C1276,'MSCI Database'!$C:$R,4, FALSE)="","",VLOOKUP($C1276,'MSCI Database'!$C:$R,4, FALSE)),"")</f>
        <v>1</v>
      </c>
      <c r="R1276" s="164">
        <f>IFERROR(IF(VLOOKUP($C1276,'MSCI Database'!$C:$R,5, FALSE)="","",VLOOKUP($C1276,'MSCI Database'!$C:$R,5, FALSE)),"")</f>
        <v>5.3</v>
      </c>
      <c r="S1276" s="164">
        <f>IFERROR(IF(VLOOKUP($C1276,'MSCI Database'!$C:$R,6, FALSE)="","",VLOOKUP($C1276,'MSCI Database'!$C:$R,6, FALSE)),"")</f>
        <v>6.7</v>
      </c>
      <c r="T1276" s="211">
        <f>IFERROR(IF(VLOOKUP($C1276,'MSCI Database'!$C:$R,7, FALSE)="","",VLOOKUP($C1276,'MSCI Database'!$C:$R,7, FALSE)),"")</f>
        <v>3.9</v>
      </c>
      <c r="U1276" s="164">
        <f>IFERROR(IF(VLOOKUP($C1276,'MSCI Database'!$C:$R,8, FALSE)="","",VLOOKUP($C1276,'MSCI Database'!$C:$R,8, FALSE)),"")</f>
        <v>6.4</v>
      </c>
      <c r="V1276" s="175">
        <f>IFERROR(IF(VLOOKUP($C1276,'MSCI Database'!$C:$R,9, FALSE)="","",VLOOKUP($C1276,'MSCI Database'!$C:$R,9, FALSE)),"")</f>
        <v>5.0999999999999996</v>
      </c>
      <c r="W1276" s="165">
        <f t="shared" ca="1" si="51"/>
        <v>0</v>
      </c>
      <c r="X1276" s="166">
        <f>IFERROR(IF(VLOOKUP($C1276,'MSCI Database'!$C:$R,10, FALSE)="","",VLOOKUP($C1276,'MSCI Database'!$C:$R,10, FALSE)),"")</f>
        <v>520</v>
      </c>
      <c r="Y1276" s="133" t="str">
        <f>IFERROR(IF(VLOOKUP($C1276,'MSCI Database'!$C:$R,11, FALSE)="","",VLOOKUP($C1276,'MSCI Database'!$C:$R,11, FALSE)),"")</f>
        <v>2019</v>
      </c>
      <c r="Z1276" s="133" t="str">
        <f>IFERROR(IF(VLOOKUP($C1276,'MSCI Database'!$C:$R,12, FALSE)="","",VLOOKUP($C1276,'MSCI Database'!$C:$R,12, FALSE)),"")</f>
        <v>E.Segmt-Moderately Low</v>
      </c>
      <c r="AA1276" s="202" t="str">
        <f>IFERROR(IF(VLOOKUP($C1276,'MSCI Database'!$C:$R,13, FALSE)="","",VLOOKUP($C1276,'MSCI Database'!$C:$R,13, FALSE)),"")</f>
        <v/>
      </c>
    </row>
    <row r="1277" spans="1:27" s="130" customFormat="1" ht="15" hidden="1" customHeight="1" outlineLevel="1">
      <c r="A1277" s="130" t="s">
        <v>11069</v>
      </c>
      <c r="B1277" s="130" t="s">
        <v>11070</v>
      </c>
      <c r="C1277" s="130" t="s">
        <v>11071</v>
      </c>
      <c r="D1277" s="130" t="s">
        <v>12128</v>
      </c>
      <c r="E1277" s="130" t="s">
        <v>12133</v>
      </c>
      <c r="F1277" s="169">
        <v>5.9371823729869398E-2</v>
      </c>
      <c r="G1277" s="132" t="str">
        <f ca="1">IFERROR(_xll.BQL($A1277, "cur_mkt_cap(currency=EUR)")/1000000, " ")</f>
        <v xml:space="preserve"> </v>
      </c>
      <c r="M1277" s="305">
        <f t="shared" si="52"/>
        <v>3.8413569953225498E-5</v>
      </c>
      <c r="N1277" s="223">
        <f t="shared" si="53"/>
        <v>6.4680794121725138E-4</v>
      </c>
      <c r="O1277" s="172" t="str">
        <f>IFERROR(IF(VLOOKUP($C1277,'MSCI Database'!$C:$R,2, FALSE)="","",VLOOKUP($C1277,'MSCI Database'!$C:$R,2, FALSE)),"")</f>
        <v>Health Care Providers &amp; Services</v>
      </c>
      <c r="P1277" s="186" t="str">
        <f>IFERROR(IF(VLOOKUP($C1277,'MSCI Database'!$C:$R,3, FALSE)="","",VLOOKUP($C1277,'MSCI Database'!$C:$R,3, FALSE)),"")</f>
        <v>A</v>
      </c>
      <c r="Q1277" s="164" t="str">
        <f>IFERROR(IF(VLOOKUP($C1277,'MSCI Database'!$C:$R,4, FALSE)="","",VLOOKUP($C1277,'MSCI Database'!$C:$R,4, FALSE)),"")</f>
        <v>1</v>
      </c>
      <c r="R1277" s="164">
        <f>IFERROR(IF(VLOOKUP($C1277,'MSCI Database'!$C:$R,5, FALSE)="","",VLOOKUP($C1277,'MSCI Database'!$C:$R,5, FALSE)),"")</f>
        <v>7</v>
      </c>
      <c r="S1277" s="164">
        <f>IFERROR(IF(VLOOKUP($C1277,'MSCI Database'!$C:$R,6, FALSE)="","",VLOOKUP($C1277,'MSCI Database'!$C:$R,6, FALSE)),"")</f>
        <v>5.9</v>
      </c>
      <c r="T1277" s="211">
        <f>IFERROR(IF(VLOOKUP($C1277,'MSCI Database'!$C:$R,7, FALSE)="","",VLOOKUP($C1277,'MSCI Database'!$C:$R,7, FALSE)),"")</f>
        <v>6.5</v>
      </c>
      <c r="U1277" s="164">
        <f>IFERROR(IF(VLOOKUP($C1277,'MSCI Database'!$C:$R,8, FALSE)="","",VLOOKUP($C1277,'MSCI Database'!$C:$R,8, FALSE)),"")</f>
        <v>4.4000000000000004</v>
      </c>
      <c r="V1277" s="175">
        <f>IFERROR(IF(VLOOKUP($C1277,'MSCI Database'!$C:$R,9, FALSE)="","",VLOOKUP($C1277,'MSCI Database'!$C:$R,9, FALSE)),"")</f>
        <v>5.7</v>
      </c>
      <c r="W1277" s="165">
        <f t="shared" ca="1" si="51"/>
        <v>0</v>
      </c>
      <c r="X1277" s="166">
        <f>IFERROR(IF(VLOOKUP($C1277,'MSCI Database'!$C:$R,10, FALSE)="","",VLOOKUP($C1277,'MSCI Database'!$C:$R,10, FALSE)),"")</f>
        <v>22393</v>
      </c>
      <c r="Y1277" s="133" t="str">
        <f>IFERROR(IF(VLOOKUP($C1277,'MSCI Database'!$C:$R,11, FALSE)="","",VLOOKUP($C1277,'MSCI Database'!$C:$R,11, FALSE)),"")</f>
        <v>2019</v>
      </c>
      <c r="Z1277" s="133" t="str">
        <f>IFERROR(IF(VLOOKUP($C1277,'MSCI Database'!$C:$R,12, FALSE)="","",VLOOKUP($C1277,'MSCI Database'!$C:$R,12, FALSE)),"")</f>
        <v>E.Segmt-Moderate</v>
      </c>
      <c r="AA1277" s="202" t="str">
        <f>IFERROR(IF(VLOOKUP($C1277,'MSCI Database'!$C:$R,13, FALSE)="","",VLOOKUP($C1277,'MSCI Database'!$C:$R,13, FALSE)),"")</f>
        <v/>
      </c>
    </row>
    <row r="1278" spans="1:27" s="130" customFormat="1" ht="15" hidden="1" customHeight="1" outlineLevel="1">
      <c r="A1278" s="130" t="s">
        <v>10233</v>
      </c>
      <c r="B1278" s="130" t="s">
        <v>10234</v>
      </c>
      <c r="C1278" s="130" t="s">
        <v>10235</v>
      </c>
      <c r="D1278" s="130" t="s">
        <v>12128</v>
      </c>
      <c r="E1278" s="130" t="s">
        <v>18673</v>
      </c>
      <c r="F1278" s="169">
        <v>5.9306850687086812E-2</v>
      </c>
      <c r="G1278" s="132" t="str">
        <f ca="1">IFERROR(_xll.BQL($A1278, "cur_mkt_cap(currency=EUR)")/1000000, " ")</f>
        <v xml:space="preserve"> </v>
      </c>
      <c r="M1278" s="305">
        <f t="shared" si="52"/>
        <v>3.8371532394545166E-5</v>
      </c>
      <c r="N1278" s="223">
        <f t="shared" si="53"/>
        <v>6.4610011253022921E-4</v>
      </c>
      <c r="O1278" s="172" t="str">
        <f>IFERROR(IF(VLOOKUP($C1278,'MSCI Database'!$C:$R,2, FALSE)="","",VLOOKUP($C1278,'MSCI Database'!$C:$R,2, FALSE)),"")</f>
        <v>Construction &amp; Engineering</v>
      </c>
      <c r="P1278" s="186" t="str">
        <f>IFERROR(IF(VLOOKUP($C1278,'MSCI Database'!$C:$R,3, FALSE)="","",VLOOKUP($C1278,'MSCI Database'!$C:$R,3, FALSE)),"")</f>
        <v>A</v>
      </c>
      <c r="Q1278" s="164" t="str">
        <f>IFERROR(IF(VLOOKUP($C1278,'MSCI Database'!$C:$R,4, FALSE)="","",VLOOKUP($C1278,'MSCI Database'!$C:$R,4, FALSE)),"")</f>
        <v>0</v>
      </c>
      <c r="R1278" s="164">
        <f>IFERROR(IF(VLOOKUP($C1278,'MSCI Database'!$C:$R,5, FALSE)="","",VLOOKUP($C1278,'MSCI Database'!$C:$R,5, FALSE)),"")</f>
        <v>5.8</v>
      </c>
      <c r="S1278" s="164">
        <f>IFERROR(IF(VLOOKUP($C1278,'MSCI Database'!$C:$R,6, FALSE)="","",VLOOKUP($C1278,'MSCI Database'!$C:$R,6, FALSE)),"")</f>
        <v>3.3</v>
      </c>
      <c r="T1278" s="211">
        <f>IFERROR(IF(VLOOKUP($C1278,'MSCI Database'!$C:$R,7, FALSE)="","",VLOOKUP($C1278,'MSCI Database'!$C:$R,7, FALSE)),"")</f>
        <v>3.3</v>
      </c>
      <c r="U1278" s="164">
        <f>IFERROR(IF(VLOOKUP($C1278,'MSCI Database'!$C:$R,8, FALSE)="","",VLOOKUP($C1278,'MSCI Database'!$C:$R,8, FALSE)),"")</f>
        <v>5.7</v>
      </c>
      <c r="V1278" s="175">
        <f>IFERROR(IF(VLOOKUP($C1278,'MSCI Database'!$C:$R,9, FALSE)="","",VLOOKUP($C1278,'MSCI Database'!$C:$R,9, FALSE)),"")</f>
        <v>4.7</v>
      </c>
      <c r="W1278" s="165">
        <f t="shared" ca="1" si="51"/>
        <v>0</v>
      </c>
      <c r="X1278" s="166">
        <f>IFERROR(IF(VLOOKUP($C1278,'MSCI Database'!$C:$R,10, FALSE)="","",VLOOKUP($C1278,'MSCI Database'!$C:$R,10, FALSE)),"")</f>
        <v>18988</v>
      </c>
      <c r="Y1278" s="133" t="str">
        <f>IFERROR(IF(VLOOKUP($C1278,'MSCI Database'!$C:$R,11, FALSE)="","",VLOOKUP($C1278,'MSCI Database'!$C:$R,11, FALSE)),"")</f>
        <v>2019</v>
      </c>
      <c r="Z1278" s="133" t="str">
        <f>IFERROR(IF(VLOOKUP($C1278,'MSCI Database'!$C:$R,12, FALSE)="","",VLOOKUP($C1278,'MSCI Database'!$C:$R,12, FALSE)),"")</f>
        <v>E.Segmt-Moderate</v>
      </c>
      <c r="AA1278" s="202" t="str">
        <f>IFERROR(IF(VLOOKUP($C1278,'MSCI Database'!$C:$R,13, FALSE)="","",VLOOKUP($C1278,'MSCI Database'!$C:$R,13, FALSE)),"")</f>
        <v/>
      </c>
    </row>
    <row r="1279" spans="1:27" s="130" customFormat="1" ht="15" hidden="1" customHeight="1" outlineLevel="1">
      <c r="A1279" s="130" t="s">
        <v>9809</v>
      </c>
      <c r="B1279" s="130" t="s">
        <v>9810</v>
      </c>
      <c r="C1279" s="130" t="s">
        <v>9811</v>
      </c>
      <c r="D1279" s="130" t="s">
        <v>12128</v>
      </c>
      <c r="E1279" s="130" t="s">
        <v>18688</v>
      </c>
      <c r="F1279" s="169">
        <v>5.9040166970644389E-2</v>
      </c>
      <c r="G1279" s="132" t="str">
        <f ca="1">IFERROR(_xll.BQL($A1279, "cur_mkt_cap(currency=EUR)")/1000000, " ")</f>
        <v xml:space="preserve"> </v>
      </c>
      <c r="M1279" s="305">
        <f t="shared" si="52"/>
        <v>3.8198988030006913E-5</v>
      </c>
      <c r="N1279" s="223">
        <f t="shared" si="53"/>
        <v>6.4319480939564635E-4</v>
      </c>
      <c r="O1279" s="172" t="str">
        <f>IFERROR(IF(VLOOKUP($C1279,'MSCI Database'!$C:$R,2, FALSE)="","",VLOOKUP($C1279,'MSCI Database'!$C:$R,2, FALSE)),"")</f>
        <v>Consumer Finance</v>
      </c>
      <c r="P1279" s="186" t="str">
        <f>IFERROR(IF(VLOOKUP($C1279,'MSCI Database'!$C:$R,3, FALSE)="","",VLOOKUP($C1279,'MSCI Database'!$C:$R,3, FALSE)),"")</f>
        <v>BBB</v>
      </c>
      <c r="Q1279" s="164" t="str">
        <f>IFERROR(IF(VLOOKUP($C1279,'MSCI Database'!$C:$R,4, FALSE)="","",VLOOKUP($C1279,'MSCI Database'!$C:$R,4, FALSE)),"")</f>
        <v>0</v>
      </c>
      <c r="R1279" s="164">
        <f>IFERROR(IF(VLOOKUP($C1279,'MSCI Database'!$C:$R,5, FALSE)="","",VLOOKUP($C1279,'MSCI Database'!$C:$R,5, FALSE)),"")</f>
        <v>5.4</v>
      </c>
      <c r="S1279" s="164">
        <f>IFERROR(IF(VLOOKUP($C1279,'MSCI Database'!$C:$R,6, FALSE)="","",VLOOKUP($C1279,'MSCI Database'!$C:$R,6, FALSE)),"")</f>
        <v>6.7</v>
      </c>
      <c r="T1279" s="211">
        <f>IFERROR(IF(VLOOKUP($C1279,'MSCI Database'!$C:$R,7, FALSE)="","",VLOOKUP($C1279,'MSCI Database'!$C:$R,7, FALSE)),"")</f>
        <v>2.2000000000000002</v>
      </c>
      <c r="U1279" s="164">
        <f>IFERROR(IF(VLOOKUP($C1279,'MSCI Database'!$C:$R,8, FALSE)="","",VLOOKUP($C1279,'MSCI Database'!$C:$R,8, FALSE)),"")</f>
        <v>6.4</v>
      </c>
      <c r="V1279" s="175">
        <f>IFERROR(IF(VLOOKUP($C1279,'MSCI Database'!$C:$R,9, FALSE)="","",VLOOKUP($C1279,'MSCI Database'!$C:$R,9, FALSE)),"")</f>
        <v>3.8</v>
      </c>
      <c r="W1279" s="165">
        <f t="shared" ref="W1279:W1342" ca="1" si="54">IFERROR(IF(X1279&lt;&gt;"",VLOOKUP($A1279,$A$639:$X$1611,6,FALSE)/100,0)*$G$637/$G1279, 0)</f>
        <v>0</v>
      </c>
      <c r="X1279" s="166">
        <f>IFERROR(IF(VLOOKUP($C1279,'MSCI Database'!$C:$R,10, FALSE)="","",VLOOKUP($C1279,'MSCI Database'!$C:$R,10, FALSE)),"")</f>
        <v>4342</v>
      </c>
      <c r="Y1279" s="133" t="str">
        <f>IFERROR(IF(VLOOKUP($C1279,'MSCI Database'!$C:$R,11, FALSE)="","",VLOOKUP($C1279,'MSCI Database'!$C:$R,11, FALSE)),"")</f>
        <v>2019</v>
      </c>
      <c r="Z1279" s="133" t="str">
        <f>IFERROR(IF(VLOOKUP($C1279,'MSCI Database'!$C:$R,12, FALSE)="","",VLOOKUP($C1279,'MSCI Database'!$C:$R,12, FALSE)),"")</f>
        <v>E.Segmt-Moderate</v>
      </c>
      <c r="AA1279" s="202" t="str">
        <f>IFERROR(IF(VLOOKUP($C1279,'MSCI Database'!$C:$R,13, FALSE)="","",VLOOKUP($C1279,'MSCI Database'!$C:$R,13, FALSE)),"")</f>
        <v/>
      </c>
    </row>
    <row r="1280" spans="1:27" s="130" customFormat="1" ht="15" hidden="1" customHeight="1" outlineLevel="1">
      <c r="A1280" s="130" t="s">
        <v>9643</v>
      </c>
      <c r="B1280" s="130" t="s">
        <v>9644</v>
      </c>
      <c r="C1280" s="130" t="s">
        <v>9645</v>
      </c>
      <c r="D1280" s="130" t="s">
        <v>12128</v>
      </c>
      <c r="E1280" s="130" t="s">
        <v>12133</v>
      </c>
      <c r="F1280" s="169">
        <v>5.8985072654672302E-2</v>
      </c>
      <c r="G1280" s="132" t="str">
        <f ca="1">IFERROR(_xll.BQL($A1280, "cur_mkt_cap(currency=EUR)")/1000000, " ")</f>
        <v xml:space="preserve"> </v>
      </c>
      <c r="M1280" s="305">
        <f t="shared" ref="M1280:M1343" si="55">IF($F1280&lt;&gt;"",$F$637*$F1280/100,"")</f>
        <v>3.8163342007572979E-5</v>
      </c>
      <c r="N1280" s="223">
        <f t="shared" ref="N1280:N1343" si="56">IF(V1280&lt;&gt;"",VLOOKUP($A1280,$A$639:$V$1611,6,FALSE)/SUMIF($V$639:$V$1611,"&gt;0",$F$639:$F$1611),0)</f>
        <v>6.4259460143759517E-4</v>
      </c>
      <c r="O1280" s="172" t="str">
        <f>IFERROR(IF(VLOOKUP($C1280,'MSCI Database'!$C:$R,2, FALSE)="","",VLOOKUP($C1280,'MSCI Database'!$C:$R,2, FALSE)),"")</f>
        <v>Pharmaceuticals</v>
      </c>
      <c r="P1280" s="186" t="str">
        <f>IFERROR(IF(VLOOKUP($C1280,'MSCI Database'!$C:$R,3, FALSE)="","",VLOOKUP($C1280,'MSCI Database'!$C:$R,3, FALSE)),"")</f>
        <v>BBB</v>
      </c>
      <c r="Q1280" s="164" t="str">
        <f>IFERROR(IF(VLOOKUP($C1280,'MSCI Database'!$C:$R,4, FALSE)="","",VLOOKUP($C1280,'MSCI Database'!$C:$R,4, FALSE)),"")</f>
        <v>1</v>
      </c>
      <c r="R1280" s="164">
        <f>IFERROR(IF(VLOOKUP($C1280,'MSCI Database'!$C:$R,5, FALSE)="","",VLOOKUP($C1280,'MSCI Database'!$C:$R,5, FALSE)),"")</f>
        <v>5.4</v>
      </c>
      <c r="S1280" s="164">
        <f>IFERROR(IF(VLOOKUP($C1280,'MSCI Database'!$C:$R,6, FALSE)="","",VLOOKUP($C1280,'MSCI Database'!$C:$R,6, FALSE)),"")</f>
        <v>4.2</v>
      </c>
      <c r="T1280" s="211">
        <f>IFERROR(IF(VLOOKUP($C1280,'MSCI Database'!$C:$R,7, FALSE)="","",VLOOKUP($C1280,'MSCI Database'!$C:$R,7, FALSE)),"")</f>
        <v>4.4000000000000004</v>
      </c>
      <c r="U1280" s="164">
        <f>IFERROR(IF(VLOOKUP($C1280,'MSCI Database'!$C:$R,8, FALSE)="","",VLOOKUP($C1280,'MSCI Database'!$C:$R,8, FALSE)),"")</f>
        <v>5.2</v>
      </c>
      <c r="V1280" s="175">
        <f>IFERROR(IF(VLOOKUP($C1280,'MSCI Database'!$C:$R,9, FALSE)="","",VLOOKUP($C1280,'MSCI Database'!$C:$R,9, FALSE)),"")</f>
        <v>4.5999999999999996</v>
      </c>
      <c r="W1280" s="165">
        <f t="shared" ca="1" si="54"/>
        <v>0</v>
      </c>
      <c r="X1280" s="166">
        <f>IFERROR(IF(VLOOKUP($C1280,'MSCI Database'!$C:$R,10, FALSE)="","",VLOOKUP($C1280,'MSCI Database'!$C:$R,10, FALSE)),"")</f>
        <v>12245</v>
      </c>
      <c r="Y1280" s="133" t="str">
        <f>IFERROR(IF(VLOOKUP($C1280,'MSCI Database'!$C:$R,11, FALSE)="","",VLOOKUP($C1280,'MSCI Database'!$C:$R,11, FALSE)),"")</f>
        <v>2019</v>
      </c>
      <c r="Z1280" s="133" t="str">
        <f>IFERROR(IF(VLOOKUP($C1280,'MSCI Database'!$C:$R,12, FALSE)="","",VLOOKUP($C1280,'MSCI Database'!$C:$R,12, FALSE)),"")</f>
        <v>E.Segmt-Moderately Low</v>
      </c>
      <c r="AA1280" s="202" t="str">
        <f>IFERROR(IF(VLOOKUP($C1280,'MSCI Database'!$C:$R,13, FALSE)="","",VLOOKUP($C1280,'MSCI Database'!$C:$R,13, FALSE)),"")</f>
        <v/>
      </c>
    </row>
    <row r="1281" spans="1:27" s="130" customFormat="1" ht="15" hidden="1" customHeight="1" outlineLevel="1">
      <c r="A1281" s="130" t="s">
        <v>10714</v>
      </c>
      <c r="B1281" s="130" t="s">
        <v>10715</v>
      </c>
      <c r="C1281" s="130" t="s">
        <v>10716</v>
      </c>
      <c r="D1281" s="130" t="s">
        <v>12128</v>
      </c>
      <c r="E1281" s="130" t="s">
        <v>12133</v>
      </c>
      <c r="F1281" s="169">
        <v>5.8963749386659048E-2</v>
      </c>
      <c r="G1281" s="132" t="str">
        <f ca="1">IFERROR(_xll.BQL($A1281, "cur_mkt_cap(currency=EUR)")/1000000, " ")</f>
        <v xml:space="preserve"> </v>
      </c>
      <c r="M1281" s="305">
        <f t="shared" si="55"/>
        <v>3.8149545853168401E-5</v>
      </c>
      <c r="N1281" s="223">
        <f t="shared" si="56"/>
        <v>6.4236230169982013E-4</v>
      </c>
      <c r="O1281" s="172" t="str">
        <f>IFERROR(IF(VLOOKUP($C1281,'MSCI Database'!$C:$R,2, FALSE)="","",VLOOKUP($C1281,'MSCI Database'!$C:$R,2, FALSE)),"")</f>
        <v>Health Care Providers &amp; Services</v>
      </c>
      <c r="P1281" s="186" t="str">
        <f>IFERROR(IF(VLOOKUP($C1281,'MSCI Database'!$C:$R,3, FALSE)="","",VLOOKUP($C1281,'MSCI Database'!$C:$R,3, FALSE)),"")</f>
        <v>AA</v>
      </c>
      <c r="Q1281" s="164" t="str">
        <f>IFERROR(IF(VLOOKUP($C1281,'MSCI Database'!$C:$R,4, FALSE)="","",VLOOKUP($C1281,'MSCI Database'!$C:$R,4, FALSE)),"")</f>
        <v>0</v>
      </c>
      <c r="R1281" s="164">
        <f>IFERROR(IF(VLOOKUP($C1281,'MSCI Database'!$C:$R,5, FALSE)="","",VLOOKUP($C1281,'MSCI Database'!$C:$R,5, FALSE)),"")</f>
        <v>7.4</v>
      </c>
      <c r="S1281" s="164">
        <f>IFERROR(IF(VLOOKUP($C1281,'MSCI Database'!$C:$R,6, FALSE)="","",VLOOKUP($C1281,'MSCI Database'!$C:$R,6, FALSE)),"")</f>
        <v>6.2</v>
      </c>
      <c r="T1281" s="211">
        <f>IFERROR(IF(VLOOKUP($C1281,'MSCI Database'!$C:$R,7, FALSE)="","",VLOOKUP($C1281,'MSCI Database'!$C:$R,7, FALSE)),"")</f>
        <v>6.9</v>
      </c>
      <c r="U1281" s="164">
        <f>IFERROR(IF(VLOOKUP($C1281,'MSCI Database'!$C:$R,8, FALSE)="","",VLOOKUP($C1281,'MSCI Database'!$C:$R,8, FALSE)),"")</f>
        <v>3</v>
      </c>
      <c r="V1281" s="175">
        <f>IFERROR(IF(VLOOKUP($C1281,'MSCI Database'!$C:$R,9, FALSE)="","",VLOOKUP($C1281,'MSCI Database'!$C:$R,9, FALSE)),"")</f>
        <v>5.5</v>
      </c>
      <c r="W1281" s="165">
        <f t="shared" ca="1" si="54"/>
        <v>0</v>
      </c>
      <c r="X1281" s="166">
        <f>IFERROR(IF(VLOOKUP($C1281,'MSCI Database'!$C:$R,10, FALSE)="","",VLOOKUP($C1281,'MSCI Database'!$C:$R,10, FALSE)),"")</f>
        <v>1765</v>
      </c>
      <c r="Y1281" s="133" t="str">
        <f>IFERROR(IF(VLOOKUP($C1281,'MSCI Database'!$C:$R,11, FALSE)="","",VLOOKUP($C1281,'MSCI Database'!$C:$R,11, FALSE)),"")</f>
        <v>2019</v>
      </c>
      <c r="Z1281" s="133" t="str">
        <f>IFERROR(IF(VLOOKUP($C1281,'MSCI Database'!$C:$R,12, FALSE)="","",VLOOKUP($C1281,'MSCI Database'!$C:$R,12, FALSE)),"")</f>
        <v>E.Segmt-Low</v>
      </c>
      <c r="AA1281" s="202" t="str">
        <f>IFERROR(IF(VLOOKUP($C1281,'MSCI Database'!$C:$R,13, FALSE)="","",VLOOKUP($C1281,'MSCI Database'!$C:$R,13, FALSE)),"")</f>
        <v/>
      </c>
    </row>
    <row r="1282" spans="1:27" s="130" customFormat="1" ht="15" hidden="1" customHeight="1" outlineLevel="1">
      <c r="A1282" s="130" t="s">
        <v>10774</v>
      </c>
      <c r="B1282" s="130" t="s">
        <v>10775</v>
      </c>
      <c r="C1282" s="130" t="s">
        <v>10776</v>
      </c>
      <c r="D1282" s="130" t="s">
        <v>12128</v>
      </c>
      <c r="E1282" s="130" t="s">
        <v>100</v>
      </c>
      <c r="F1282" s="169">
        <v>5.8939589111871811E-2</v>
      </c>
      <c r="G1282" s="132" t="str">
        <f ca="1">IFERROR(_xll.BQL($A1282, "cur_mkt_cap(currency=EUR)")/1000000, " ")</f>
        <v xml:space="preserve"> </v>
      </c>
      <c r="M1282" s="305">
        <f t="shared" si="55"/>
        <v>3.8133914155381061E-5</v>
      </c>
      <c r="N1282" s="223">
        <f t="shared" si="56"/>
        <v>6.4209909507060366E-4</v>
      </c>
      <c r="O1282" s="172" t="str">
        <f>IFERROR(IF(VLOOKUP($C1282,'MSCI Database'!$C:$R,2, FALSE)="","",VLOOKUP($C1282,'MSCI Database'!$C:$R,2, FALSE)),"")</f>
        <v>Utilities</v>
      </c>
      <c r="P1282" s="186" t="str">
        <f>IFERROR(IF(VLOOKUP($C1282,'MSCI Database'!$C:$R,3, FALSE)="","",VLOOKUP($C1282,'MSCI Database'!$C:$R,3, FALSE)),"")</f>
        <v>BBB</v>
      </c>
      <c r="Q1282" s="164" t="str">
        <f>IFERROR(IF(VLOOKUP($C1282,'MSCI Database'!$C:$R,4, FALSE)="","",VLOOKUP($C1282,'MSCI Database'!$C:$R,4, FALSE)),"")</f>
        <v>0</v>
      </c>
      <c r="R1282" s="164">
        <f>IFERROR(IF(VLOOKUP($C1282,'MSCI Database'!$C:$R,5, FALSE)="","",VLOOKUP($C1282,'MSCI Database'!$C:$R,5, FALSE)),"")</f>
        <v>4.4000000000000004</v>
      </c>
      <c r="S1282" s="164">
        <f>IFERROR(IF(VLOOKUP($C1282,'MSCI Database'!$C:$R,6, FALSE)="","",VLOOKUP($C1282,'MSCI Database'!$C:$R,6, FALSE)),"")</f>
        <v>5.0999999999999996</v>
      </c>
      <c r="T1282" s="211">
        <f>IFERROR(IF(VLOOKUP($C1282,'MSCI Database'!$C:$R,7, FALSE)="","",VLOOKUP($C1282,'MSCI Database'!$C:$R,7, FALSE)),"")</f>
        <v>7</v>
      </c>
      <c r="U1282" s="164">
        <f>IFERROR(IF(VLOOKUP($C1282,'MSCI Database'!$C:$R,8, FALSE)="","",VLOOKUP($C1282,'MSCI Database'!$C:$R,8, FALSE)),"")</f>
        <v>4.7</v>
      </c>
      <c r="V1282" s="175">
        <f>IFERROR(IF(VLOOKUP($C1282,'MSCI Database'!$C:$R,9, FALSE)="","",VLOOKUP($C1282,'MSCI Database'!$C:$R,9, FALSE)),"")</f>
        <v>5.5</v>
      </c>
      <c r="W1282" s="165">
        <f t="shared" ca="1" si="54"/>
        <v>0</v>
      </c>
      <c r="X1282" s="166">
        <f>IFERROR(IF(VLOOKUP($C1282,'MSCI Database'!$C:$R,10, FALSE)="","",VLOOKUP($C1282,'MSCI Database'!$C:$R,10, FALSE)),"")</f>
        <v>248680</v>
      </c>
      <c r="Y1282" s="133" t="str">
        <f>IFERROR(IF(VLOOKUP($C1282,'MSCI Database'!$C:$R,11, FALSE)="","",VLOOKUP($C1282,'MSCI Database'!$C:$R,11, FALSE)),"")</f>
        <v>2019</v>
      </c>
      <c r="Z1282" s="133" t="str">
        <f>IFERROR(IF(VLOOKUP($C1282,'MSCI Database'!$C:$R,12, FALSE)="","",VLOOKUP($C1282,'MSCI Database'!$C:$R,12, FALSE)),"")</f>
        <v>E.Segmt-Moderately Low</v>
      </c>
      <c r="AA1282" s="202" t="str">
        <f>IFERROR(IF(VLOOKUP($C1282,'MSCI Database'!$C:$R,13, FALSE)="","",VLOOKUP($C1282,'MSCI Database'!$C:$R,13, FALSE)),"")</f>
        <v/>
      </c>
    </row>
    <row r="1283" spans="1:27" s="130" customFormat="1" ht="15" hidden="1" customHeight="1" outlineLevel="1">
      <c r="A1283" s="130" t="s">
        <v>11789</v>
      </c>
      <c r="B1283" s="130" t="s">
        <v>11790</v>
      </c>
      <c r="C1283" s="130" t="s">
        <v>11791</v>
      </c>
      <c r="D1283" s="130" t="s">
        <v>12128</v>
      </c>
      <c r="E1283" s="130" t="s">
        <v>18690</v>
      </c>
      <c r="F1283" s="169">
        <v>5.893238738160541E-2</v>
      </c>
      <c r="G1283" s="132" t="str">
        <f ca="1">IFERROR(_xll.BQL($A1283, "cur_mkt_cap(currency=EUR)")/1000000, " ")</f>
        <v xml:space="preserve"> </v>
      </c>
      <c r="M1283" s="305">
        <f t="shared" si="55"/>
        <v>3.8129254635898698E-5</v>
      </c>
      <c r="N1283" s="223">
        <f t="shared" si="56"/>
        <v>6.4202063805119303E-4</v>
      </c>
      <c r="O1283" s="172" t="str">
        <f>IFERROR(IF(VLOOKUP($C1283,'MSCI Database'!$C:$R,2, FALSE)="","",VLOOKUP($C1283,'MSCI Database'!$C:$R,2, FALSE)),"")</f>
        <v>Media &amp; Entertainment</v>
      </c>
      <c r="P1283" s="186" t="str">
        <f>IFERROR(IF(VLOOKUP($C1283,'MSCI Database'!$C:$R,3, FALSE)="","",VLOOKUP($C1283,'MSCI Database'!$C:$R,3, FALSE)),"")</f>
        <v>BB</v>
      </c>
      <c r="Q1283" s="164" t="str">
        <f>IFERROR(IF(VLOOKUP($C1283,'MSCI Database'!$C:$R,4, FALSE)="","",VLOOKUP($C1283,'MSCI Database'!$C:$R,4, FALSE)),"")</f>
        <v>0</v>
      </c>
      <c r="R1283" s="164">
        <f>IFERROR(IF(VLOOKUP($C1283,'MSCI Database'!$C:$R,5, FALSE)="","",VLOOKUP($C1283,'MSCI Database'!$C:$R,5, FALSE)),"")</f>
        <v>4.2</v>
      </c>
      <c r="S1283" s="164">
        <f>IFERROR(IF(VLOOKUP($C1283,'MSCI Database'!$C:$R,6, FALSE)="","",VLOOKUP($C1283,'MSCI Database'!$C:$R,6, FALSE)),"")</f>
        <v>6.7</v>
      </c>
      <c r="T1283" s="211">
        <f>IFERROR(IF(VLOOKUP($C1283,'MSCI Database'!$C:$R,7, FALSE)="","",VLOOKUP($C1283,'MSCI Database'!$C:$R,7, FALSE)),"")</f>
        <v>4.8</v>
      </c>
      <c r="U1283" s="164">
        <f>IFERROR(IF(VLOOKUP($C1283,'MSCI Database'!$C:$R,8, FALSE)="","",VLOOKUP($C1283,'MSCI Database'!$C:$R,8, FALSE)),"")</f>
        <v>3.9</v>
      </c>
      <c r="V1283" s="175">
        <f>IFERROR(IF(VLOOKUP($C1283,'MSCI Database'!$C:$R,9, FALSE)="","",VLOOKUP($C1283,'MSCI Database'!$C:$R,9, FALSE)),"")</f>
        <v>4.4000000000000004</v>
      </c>
      <c r="W1283" s="165">
        <f t="shared" ca="1" si="54"/>
        <v>0</v>
      </c>
      <c r="X1283" s="166">
        <f>IFERROR(IF(VLOOKUP($C1283,'MSCI Database'!$C:$R,10, FALSE)="","",VLOOKUP($C1283,'MSCI Database'!$C:$R,10, FALSE)),"")</f>
        <v>30326</v>
      </c>
      <c r="Y1283" s="133" t="str">
        <f>IFERROR(IF(VLOOKUP($C1283,'MSCI Database'!$C:$R,11, FALSE)="","",VLOOKUP($C1283,'MSCI Database'!$C:$R,11, FALSE)),"")</f>
        <v>2019</v>
      </c>
      <c r="Z1283" s="133" t="str">
        <f>IFERROR(IF(VLOOKUP($C1283,'MSCI Database'!$C:$R,12, FALSE)="","",VLOOKUP($C1283,'MSCI Database'!$C:$R,12, FALSE)),"")</f>
        <v>E.Segmt-Moderately Low</v>
      </c>
      <c r="AA1283" s="202" t="str">
        <f>IFERROR(IF(VLOOKUP($C1283,'MSCI Database'!$C:$R,13, FALSE)="","",VLOOKUP($C1283,'MSCI Database'!$C:$R,13, FALSE)),"")</f>
        <v/>
      </c>
    </row>
    <row r="1284" spans="1:27" s="130" customFormat="1" ht="15" hidden="1" customHeight="1" outlineLevel="1">
      <c r="A1284" s="130" t="s">
        <v>10078</v>
      </c>
      <c r="B1284" s="130" t="s">
        <v>10079</v>
      </c>
      <c r="C1284" s="130" t="s">
        <v>10080</v>
      </c>
      <c r="D1284" s="130" t="s">
        <v>12128</v>
      </c>
      <c r="E1284" s="130" t="s">
        <v>18682</v>
      </c>
      <c r="F1284" s="169">
        <v>5.8919933252047543E-2</v>
      </c>
      <c r="G1284" s="132" t="str">
        <f ca="1">IFERROR(_xll.BQL($A1284, "cur_mkt_cap(currency=EUR)")/1000000, " ")</f>
        <v xml:space="preserve"> </v>
      </c>
      <c r="M1284" s="305">
        <f t="shared" si="55"/>
        <v>3.8121196814074759E-5</v>
      </c>
      <c r="N1284" s="223">
        <f t="shared" si="56"/>
        <v>6.4188496039480796E-4</v>
      </c>
      <c r="O1284" s="172" t="str">
        <f>IFERROR(IF(VLOOKUP($C1284,'MSCI Database'!$C:$R,2, FALSE)="","",VLOOKUP($C1284,'MSCI Database'!$C:$R,2, FALSE)),"")</f>
        <v>Real Estate Development &amp; Diversified Activities</v>
      </c>
      <c r="P1284" s="186" t="str">
        <f>IFERROR(IF(VLOOKUP($C1284,'MSCI Database'!$C:$R,3, FALSE)="","",VLOOKUP($C1284,'MSCI Database'!$C:$R,3, FALSE)),"")</f>
        <v>BBB</v>
      </c>
      <c r="Q1284" s="164" t="str">
        <f>IFERROR(IF(VLOOKUP($C1284,'MSCI Database'!$C:$R,4, FALSE)="","",VLOOKUP($C1284,'MSCI Database'!$C:$R,4, FALSE)),"")</f>
        <v>0</v>
      </c>
      <c r="R1284" s="164">
        <f>IFERROR(IF(VLOOKUP($C1284,'MSCI Database'!$C:$R,5, FALSE)="","",VLOOKUP($C1284,'MSCI Database'!$C:$R,5, FALSE)),"")</f>
        <v>5.4</v>
      </c>
      <c r="S1284" s="164">
        <f>IFERROR(IF(VLOOKUP($C1284,'MSCI Database'!$C:$R,6, FALSE)="","",VLOOKUP($C1284,'MSCI Database'!$C:$R,6, FALSE)),"")</f>
        <v>3.3</v>
      </c>
      <c r="T1284" s="211">
        <f>IFERROR(IF(VLOOKUP($C1284,'MSCI Database'!$C:$R,7, FALSE)="","",VLOOKUP($C1284,'MSCI Database'!$C:$R,7, FALSE)),"")</f>
        <v>4.5999999999999996</v>
      </c>
      <c r="U1284" s="164">
        <f>IFERROR(IF(VLOOKUP($C1284,'MSCI Database'!$C:$R,8, FALSE)="","",VLOOKUP($C1284,'MSCI Database'!$C:$R,8, FALSE)),"")</f>
        <v>6</v>
      </c>
      <c r="V1284" s="175">
        <f>IFERROR(IF(VLOOKUP($C1284,'MSCI Database'!$C:$R,9, FALSE)="","",VLOOKUP($C1284,'MSCI Database'!$C:$R,9, FALSE)),"")</f>
        <v>4.7</v>
      </c>
      <c r="W1284" s="165">
        <f t="shared" ca="1" si="54"/>
        <v>0</v>
      </c>
      <c r="X1284" s="166">
        <f>IFERROR(IF(VLOOKUP($C1284,'MSCI Database'!$C:$R,10, FALSE)="","",VLOOKUP($C1284,'MSCI Database'!$C:$R,10, FALSE)),"")</f>
        <v>5197</v>
      </c>
      <c r="Y1284" s="133" t="str">
        <f>IFERROR(IF(VLOOKUP($C1284,'MSCI Database'!$C:$R,11, FALSE)="","",VLOOKUP($C1284,'MSCI Database'!$C:$R,11, FALSE)),"")</f>
        <v>2019</v>
      </c>
      <c r="Z1284" s="133" t="str">
        <f>IFERROR(IF(VLOOKUP($C1284,'MSCI Database'!$C:$R,12, FALSE)="","",VLOOKUP($C1284,'MSCI Database'!$C:$R,12, FALSE)),"")</f>
        <v>E.Segmt-Moderate</v>
      </c>
      <c r="AA1284" s="202" t="str">
        <f>IFERROR(IF(VLOOKUP($C1284,'MSCI Database'!$C:$R,13, FALSE)="","",VLOOKUP($C1284,'MSCI Database'!$C:$R,13, FALSE)),"")</f>
        <v/>
      </c>
    </row>
    <row r="1285" spans="1:27" s="130" customFormat="1" ht="15" hidden="1" customHeight="1" outlineLevel="1">
      <c r="A1285" s="130" t="s">
        <v>9868</v>
      </c>
      <c r="B1285" s="130" t="s">
        <v>9869</v>
      </c>
      <c r="C1285" s="130" t="s">
        <v>9870</v>
      </c>
      <c r="D1285" s="130" t="s">
        <v>12128</v>
      </c>
      <c r="E1285" s="130" t="s">
        <v>18673</v>
      </c>
      <c r="F1285" s="169">
        <v>5.8859441765623653E-2</v>
      </c>
      <c r="G1285" s="132" t="str">
        <f ca="1">IFERROR(_xll.BQL($A1285, "cur_mkt_cap(currency=EUR)")/1000000, " ")</f>
        <v xml:space="preserve"> </v>
      </c>
      <c r="M1285" s="305">
        <f t="shared" si="55"/>
        <v>3.8082058822358502E-5</v>
      </c>
      <c r="N1285" s="223">
        <f t="shared" si="56"/>
        <v>6.4122595463522367E-4</v>
      </c>
      <c r="O1285" s="172" t="str">
        <f>IFERROR(IF(VLOOKUP($C1285,'MSCI Database'!$C:$R,2, FALSE)="","",VLOOKUP($C1285,'MSCI Database'!$C:$R,2, FALSE)),"")</f>
        <v>Industrial Machinery</v>
      </c>
      <c r="P1285" s="186" t="str">
        <f>IFERROR(IF(VLOOKUP($C1285,'MSCI Database'!$C:$R,3, FALSE)="","",VLOOKUP($C1285,'MSCI Database'!$C:$R,3, FALSE)),"")</f>
        <v>BBB</v>
      </c>
      <c r="Q1285" s="164" t="str">
        <f>IFERROR(IF(VLOOKUP($C1285,'MSCI Database'!$C:$R,4, FALSE)="","",VLOOKUP($C1285,'MSCI Database'!$C:$R,4, FALSE)),"")</f>
        <v>0</v>
      </c>
      <c r="R1285" s="164">
        <f>IFERROR(IF(VLOOKUP($C1285,'MSCI Database'!$C:$R,5, FALSE)="","",VLOOKUP($C1285,'MSCI Database'!$C:$R,5, FALSE)),"")</f>
        <v>5.6</v>
      </c>
      <c r="S1285" s="164">
        <f>IFERROR(IF(VLOOKUP($C1285,'MSCI Database'!$C:$R,6, FALSE)="","",VLOOKUP($C1285,'MSCI Database'!$C:$R,6, FALSE)),"")</f>
        <v>4.9000000000000004</v>
      </c>
      <c r="T1285" s="211">
        <f>IFERROR(IF(VLOOKUP($C1285,'MSCI Database'!$C:$R,7, FALSE)="","",VLOOKUP($C1285,'MSCI Database'!$C:$R,7, FALSE)),"")</f>
        <v>5.5</v>
      </c>
      <c r="U1285" s="164">
        <f>IFERROR(IF(VLOOKUP($C1285,'MSCI Database'!$C:$R,8, FALSE)="","",VLOOKUP($C1285,'MSCI Database'!$C:$R,8, FALSE)),"")</f>
        <v>5.3</v>
      </c>
      <c r="V1285" s="175">
        <f>IFERROR(IF(VLOOKUP($C1285,'MSCI Database'!$C:$R,9, FALSE)="","",VLOOKUP($C1285,'MSCI Database'!$C:$R,9, FALSE)),"")</f>
        <v>5.2</v>
      </c>
      <c r="W1285" s="165">
        <f t="shared" ca="1" si="54"/>
        <v>0</v>
      </c>
      <c r="X1285" s="166">
        <f>IFERROR(IF(VLOOKUP($C1285,'MSCI Database'!$C:$R,10, FALSE)="","",VLOOKUP($C1285,'MSCI Database'!$C:$R,10, FALSE)),"")</f>
        <v>92448</v>
      </c>
      <c r="Y1285" s="133" t="str">
        <f>IFERROR(IF(VLOOKUP($C1285,'MSCI Database'!$C:$R,11, FALSE)="","",VLOOKUP($C1285,'MSCI Database'!$C:$R,11, FALSE)),"")</f>
        <v>2019</v>
      </c>
      <c r="Z1285" s="133" t="str">
        <f>IFERROR(IF(VLOOKUP($C1285,'MSCI Database'!$C:$R,12, FALSE)="","",VLOOKUP($C1285,'MSCI Database'!$C:$R,12, FALSE)),"")</f>
        <v>E.CSI</v>
      </c>
      <c r="AA1285" s="202" t="str">
        <f>IFERROR(IF(VLOOKUP($C1285,'MSCI Database'!$C:$R,13, FALSE)="","",VLOOKUP($C1285,'MSCI Database'!$C:$R,13, FALSE)),"")</f>
        <v/>
      </c>
    </row>
    <row r="1286" spans="1:27" s="130" customFormat="1" ht="15" hidden="1" customHeight="1" outlineLevel="1">
      <c r="A1286" s="130" t="s">
        <v>10388</v>
      </c>
      <c r="B1286" s="130" t="s">
        <v>10389</v>
      </c>
      <c r="C1286" s="130" t="s">
        <v>10390</v>
      </c>
      <c r="D1286" s="130" t="s">
        <v>12128</v>
      </c>
      <c r="E1286" s="130" t="s">
        <v>18689</v>
      </c>
      <c r="F1286" s="169">
        <v>5.8828213102428237E-2</v>
      </c>
      <c r="G1286" s="132" t="str">
        <f ca="1">IFERROR(_xll.BQL($A1286, "cur_mkt_cap(currency=EUR)")/1000000, " ")</f>
        <v xml:space="preserve"> </v>
      </c>
      <c r="M1286" s="305">
        <f t="shared" si="55"/>
        <v>3.8061853877271068E-5</v>
      </c>
      <c r="N1286" s="223">
        <f t="shared" si="56"/>
        <v>6.4088574363816396E-4</v>
      </c>
      <c r="O1286" s="172" t="str">
        <f>IFERROR(IF(VLOOKUP($C1286,'MSCI Database'!$C:$R,2, FALSE)="","",VLOOKUP($C1286,'MSCI Database'!$C:$R,2, FALSE)),"")</f>
        <v>Electronic Equipment, Instruments &amp; Components</v>
      </c>
      <c r="P1286" s="186" t="str">
        <f>IFERROR(IF(VLOOKUP($C1286,'MSCI Database'!$C:$R,3, FALSE)="","",VLOOKUP($C1286,'MSCI Database'!$C:$R,3, FALSE)),"")</f>
        <v>A</v>
      </c>
      <c r="Q1286" s="164" t="str">
        <f>IFERROR(IF(VLOOKUP($C1286,'MSCI Database'!$C:$R,4, FALSE)="","",VLOOKUP($C1286,'MSCI Database'!$C:$R,4, FALSE)),"")</f>
        <v>0</v>
      </c>
      <c r="R1286" s="164">
        <f>IFERROR(IF(VLOOKUP($C1286,'MSCI Database'!$C:$R,5, FALSE)="","",VLOOKUP($C1286,'MSCI Database'!$C:$R,5, FALSE)),"")</f>
        <v>6.5</v>
      </c>
      <c r="S1286" s="164">
        <f>IFERROR(IF(VLOOKUP($C1286,'MSCI Database'!$C:$R,6, FALSE)="","",VLOOKUP($C1286,'MSCI Database'!$C:$R,6, FALSE)),"")</f>
        <v>2.1</v>
      </c>
      <c r="T1286" s="211">
        <f>IFERROR(IF(VLOOKUP($C1286,'MSCI Database'!$C:$R,7, FALSE)="","",VLOOKUP($C1286,'MSCI Database'!$C:$R,7, FALSE)),"")</f>
        <v>5.6</v>
      </c>
      <c r="U1286" s="164">
        <f>IFERROR(IF(VLOOKUP($C1286,'MSCI Database'!$C:$R,8, FALSE)="","",VLOOKUP($C1286,'MSCI Database'!$C:$R,8, FALSE)),"")</f>
        <v>4.8</v>
      </c>
      <c r="V1286" s="175">
        <f>IFERROR(IF(VLOOKUP($C1286,'MSCI Database'!$C:$R,9, FALSE)="","",VLOOKUP($C1286,'MSCI Database'!$C:$R,9, FALSE)),"")</f>
        <v>4.9000000000000004</v>
      </c>
      <c r="W1286" s="165">
        <f t="shared" ca="1" si="54"/>
        <v>0</v>
      </c>
      <c r="X1286" s="166">
        <f>IFERROR(IF(VLOOKUP($C1286,'MSCI Database'!$C:$R,10, FALSE)="","",VLOOKUP($C1286,'MSCI Database'!$C:$R,10, FALSE)),"")</f>
        <v>52049</v>
      </c>
      <c r="Y1286" s="133" t="str">
        <f>IFERROR(IF(VLOOKUP($C1286,'MSCI Database'!$C:$R,11, FALSE)="","",VLOOKUP($C1286,'MSCI Database'!$C:$R,11, FALSE)),"")</f>
        <v>2019</v>
      </c>
      <c r="Z1286" s="133" t="str">
        <f>IFERROR(IF(VLOOKUP($C1286,'MSCI Database'!$C:$R,12, FALSE)="","",VLOOKUP($C1286,'MSCI Database'!$C:$R,12, FALSE)),"")</f>
        <v>Reported</v>
      </c>
      <c r="AA1286" s="202" t="str">
        <f>IFERROR(IF(VLOOKUP($C1286,'MSCI Database'!$C:$R,13, FALSE)="","",VLOOKUP($C1286,'MSCI Database'!$C:$R,13, FALSE)),"")</f>
        <v/>
      </c>
    </row>
    <row r="1287" spans="1:27" s="130" customFormat="1" ht="15" hidden="1" customHeight="1" outlineLevel="1">
      <c r="A1287" s="130" t="s">
        <v>10861</v>
      </c>
      <c r="B1287" s="130" t="s">
        <v>10862</v>
      </c>
      <c r="C1287" s="130" t="s">
        <v>10863</v>
      </c>
      <c r="D1287" s="130" t="s">
        <v>12128</v>
      </c>
      <c r="E1287" s="130" t="s">
        <v>18682</v>
      </c>
      <c r="F1287" s="169">
        <v>5.880785497548402E-2</v>
      </c>
      <c r="G1287" s="132" t="str">
        <f ca="1">IFERROR(_xll.BQL($A1287, "cur_mkt_cap(currency=EUR)")/1000000, " ")</f>
        <v xml:space="preserve"> </v>
      </c>
      <c r="M1287" s="305">
        <f t="shared" si="55"/>
        <v>3.8048682169138159E-5</v>
      </c>
      <c r="N1287" s="223">
        <f t="shared" si="56"/>
        <v>6.4066395833078081E-4</v>
      </c>
      <c r="O1287" s="172" t="str">
        <f>IFERROR(IF(VLOOKUP($C1287,'MSCI Database'!$C:$R,2, FALSE)="","",VLOOKUP($C1287,'MSCI Database'!$C:$R,2, FALSE)),"")</f>
        <v>Textiles, Apparel &amp; Luxury Goods</v>
      </c>
      <c r="P1287" s="186" t="str">
        <f>IFERROR(IF(VLOOKUP($C1287,'MSCI Database'!$C:$R,3, FALSE)="","",VLOOKUP($C1287,'MSCI Database'!$C:$R,3, FALSE)),"")</f>
        <v>BBB</v>
      </c>
      <c r="Q1287" s="164" t="str">
        <f>IFERROR(IF(VLOOKUP($C1287,'MSCI Database'!$C:$R,4, FALSE)="","",VLOOKUP($C1287,'MSCI Database'!$C:$R,4, FALSE)),"")</f>
        <v>0</v>
      </c>
      <c r="R1287" s="164">
        <f>IFERROR(IF(VLOOKUP($C1287,'MSCI Database'!$C:$R,5, FALSE)="","",VLOOKUP($C1287,'MSCI Database'!$C:$R,5, FALSE)),"")</f>
        <v>5.3</v>
      </c>
      <c r="S1287" s="164">
        <f>IFERROR(IF(VLOOKUP($C1287,'MSCI Database'!$C:$R,6, FALSE)="","",VLOOKUP($C1287,'MSCI Database'!$C:$R,6, FALSE)),"")</f>
        <v>2.2999999999999998</v>
      </c>
      <c r="T1287" s="211">
        <f>IFERROR(IF(VLOOKUP($C1287,'MSCI Database'!$C:$R,7, FALSE)="","",VLOOKUP($C1287,'MSCI Database'!$C:$R,7, FALSE)),"")</f>
        <v>5.5</v>
      </c>
      <c r="U1287" s="164">
        <f>IFERROR(IF(VLOOKUP($C1287,'MSCI Database'!$C:$R,8, FALSE)="","",VLOOKUP($C1287,'MSCI Database'!$C:$R,8, FALSE)),"")</f>
        <v>5</v>
      </c>
      <c r="V1287" s="175">
        <f>IFERROR(IF(VLOOKUP($C1287,'MSCI Database'!$C:$R,9, FALSE)="","",VLOOKUP($C1287,'MSCI Database'!$C:$R,9, FALSE)),"")</f>
        <v>4.5999999999999996</v>
      </c>
      <c r="W1287" s="165">
        <f t="shared" ca="1" si="54"/>
        <v>0</v>
      </c>
      <c r="X1287" s="166">
        <f>IFERROR(IF(VLOOKUP($C1287,'MSCI Database'!$C:$R,10, FALSE)="","",VLOOKUP($C1287,'MSCI Database'!$C:$R,10, FALSE)),"")</f>
        <v>15529</v>
      </c>
      <c r="Y1287" s="133" t="str">
        <f>IFERROR(IF(VLOOKUP($C1287,'MSCI Database'!$C:$R,11, FALSE)="","",VLOOKUP($C1287,'MSCI Database'!$C:$R,11, FALSE)),"")</f>
        <v>2019</v>
      </c>
      <c r="Z1287" s="133" t="str">
        <f>IFERROR(IF(VLOOKUP($C1287,'MSCI Database'!$C:$R,12, FALSE)="","",VLOOKUP($C1287,'MSCI Database'!$C:$R,12, FALSE)),"")</f>
        <v>E.Segmt-Moderately Low</v>
      </c>
      <c r="AA1287" s="202" t="str">
        <f>IFERROR(IF(VLOOKUP($C1287,'MSCI Database'!$C:$R,13, FALSE)="","",VLOOKUP($C1287,'MSCI Database'!$C:$R,13, FALSE)),"")</f>
        <v/>
      </c>
    </row>
    <row r="1288" spans="1:27" s="130" customFormat="1" ht="15" hidden="1" customHeight="1" outlineLevel="1">
      <c r="A1288" s="130" t="s">
        <v>9114</v>
      </c>
      <c r="B1288" s="130" t="s">
        <v>9115</v>
      </c>
      <c r="C1288" s="130" t="s">
        <v>9116</v>
      </c>
      <c r="D1288" s="130" t="s">
        <v>12128</v>
      </c>
      <c r="E1288" s="130" t="s">
        <v>18682</v>
      </c>
      <c r="F1288" s="169">
        <v>5.8778995987597567E-2</v>
      </c>
      <c r="G1288" s="132" t="str">
        <f ca="1">IFERROR(_xll.BQL($A1288, "cur_mkt_cap(currency=EUR)")/1000000, " ")</f>
        <v xml:space="preserve"> </v>
      </c>
      <c r="M1288" s="305">
        <f t="shared" si="55"/>
        <v>3.8030010403975621E-5</v>
      </c>
      <c r="N1288" s="223">
        <f t="shared" si="56"/>
        <v>6.4034956302728833E-4</v>
      </c>
      <c r="O1288" s="172" t="str">
        <f>IFERROR(IF(VLOOKUP($C1288,'MSCI Database'!$C:$R,2, FALSE)="","",VLOOKUP($C1288,'MSCI Database'!$C:$R,2, FALSE)),"")</f>
        <v>Diversified Consumer Services</v>
      </c>
      <c r="P1288" s="186" t="str">
        <f>IFERROR(IF(VLOOKUP($C1288,'MSCI Database'!$C:$R,3, FALSE)="","",VLOOKUP($C1288,'MSCI Database'!$C:$R,3, FALSE)),"")</f>
        <v>A</v>
      </c>
      <c r="Q1288" s="164" t="str">
        <f>IFERROR(IF(VLOOKUP($C1288,'MSCI Database'!$C:$R,4, FALSE)="","",VLOOKUP($C1288,'MSCI Database'!$C:$R,4, FALSE)),"")</f>
        <v>0</v>
      </c>
      <c r="R1288" s="164">
        <f>IFERROR(IF(VLOOKUP($C1288,'MSCI Database'!$C:$R,5, FALSE)="","",VLOOKUP($C1288,'MSCI Database'!$C:$R,5, FALSE)),"")</f>
        <v>5.8</v>
      </c>
      <c r="S1288" s="164">
        <f>IFERROR(IF(VLOOKUP($C1288,'MSCI Database'!$C:$R,6, FALSE)="","",VLOOKUP($C1288,'MSCI Database'!$C:$R,6, FALSE)),"")</f>
        <v>6.5</v>
      </c>
      <c r="T1288" s="211">
        <f>IFERROR(IF(VLOOKUP($C1288,'MSCI Database'!$C:$R,7, FALSE)="","",VLOOKUP($C1288,'MSCI Database'!$C:$R,7, FALSE)),"")</f>
        <v>4.0999999999999996</v>
      </c>
      <c r="U1288" s="164">
        <f>IFERROR(IF(VLOOKUP($C1288,'MSCI Database'!$C:$R,8, FALSE)="","",VLOOKUP($C1288,'MSCI Database'!$C:$R,8, FALSE)),"")</f>
        <v>6.8</v>
      </c>
      <c r="V1288" s="175">
        <f>IFERROR(IF(VLOOKUP($C1288,'MSCI Database'!$C:$R,9, FALSE)="","",VLOOKUP($C1288,'MSCI Database'!$C:$R,9, FALSE)),"")</f>
        <v>5.0999999999999996</v>
      </c>
      <c r="W1288" s="165">
        <f t="shared" ca="1" si="54"/>
        <v>0</v>
      </c>
      <c r="X1288" s="166">
        <f>IFERROR(IF(VLOOKUP($C1288,'MSCI Database'!$C:$R,10, FALSE)="","",VLOOKUP($C1288,'MSCI Database'!$C:$R,10, FALSE)),"")</f>
        <v>31367</v>
      </c>
      <c r="Y1288" s="133" t="str">
        <f>IFERROR(IF(VLOOKUP($C1288,'MSCI Database'!$C:$R,11, FALSE)="","",VLOOKUP($C1288,'MSCI Database'!$C:$R,11, FALSE)),"")</f>
        <v>2019</v>
      </c>
      <c r="Z1288" s="133" t="str">
        <f>IFERROR(IF(VLOOKUP($C1288,'MSCI Database'!$C:$R,12, FALSE)="","",VLOOKUP($C1288,'MSCI Database'!$C:$R,12, FALSE)),"")</f>
        <v>E.Segmt-Moderately Low</v>
      </c>
      <c r="AA1288" s="202" t="str">
        <f>IFERROR(IF(VLOOKUP($C1288,'MSCI Database'!$C:$R,13, FALSE)="","",VLOOKUP($C1288,'MSCI Database'!$C:$R,13, FALSE)),"")</f>
        <v/>
      </c>
    </row>
    <row r="1289" spans="1:27" s="130" customFormat="1" ht="15" hidden="1" customHeight="1" outlineLevel="1">
      <c r="A1289" s="130" t="s">
        <v>11259</v>
      </c>
      <c r="B1289" s="130" t="s">
        <v>11260</v>
      </c>
      <c r="C1289" s="130" t="s">
        <v>11261</v>
      </c>
      <c r="D1289" s="130" t="s">
        <v>12128</v>
      </c>
      <c r="E1289" s="130" t="s">
        <v>18690</v>
      </c>
      <c r="F1289" s="169">
        <v>5.8750581472571867E-2</v>
      </c>
      <c r="G1289" s="132" t="str">
        <f ca="1">IFERROR(_xll.BQL($A1289, "cur_mkt_cap(currency=EUR)")/1000000, " ")</f>
        <v xml:space="preserve"> </v>
      </c>
      <c r="M1289" s="305">
        <f t="shared" si="55"/>
        <v>3.8011626212753993E-5</v>
      </c>
      <c r="N1289" s="223">
        <f t="shared" si="56"/>
        <v>6.4004000989568706E-4</v>
      </c>
      <c r="O1289" s="172" t="str">
        <f>IFERROR(IF(VLOOKUP($C1289,'MSCI Database'!$C:$R,2, FALSE)="","",VLOOKUP($C1289,'MSCI Database'!$C:$R,2, FALSE)),"")</f>
        <v>Telecommunication Services</v>
      </c>
      <c r="P1289" s="186" t="str">
        <f>IFERROR(IF(VLOOKUP($C1289,'MSCI Database'!$C:$R,3, FALSE)="","",VLOOKUP($C1289,'MSCI Database'!$C:$R,3, FALSE)),"")</f>
        <v>BBB</v>
      </c>
      <c r="Q1289" s="164" t="str">
        <f>IFERROR(IF(VLOOKUP($C1289,'MSCI Database'!$C:$R,4, FALSE)="","",VLOOKUP($C1289,'MSCI Database'!$C:$R,4, FALSE)),"")</f>
        <v>0</v>
      </c>
      <c r="R1289" s="164">
        <f>IFERROR(IF(VLOOKUP($C1289,'MSCI Database'!$C:$R,5, FALSE)="","",VLOOKUP($C1289,'MSCI Database'!$C:$R,5, FALSE)),"")</f>
        <v>4.9000000000000004</v>
      </c>
      <c r="S1289" s="164">
        <f>IFERROR(IF(VLOOKUP($C1289,'MSCI Database'!$C:$R,6, FALSE)="","",VLOOKUP($C1289,'MSCI Database'!$C:$R,6, FALSE)),"")</f>
        <v>7.6</v>
      </c>
      <c r="T1289" s="211">
        <f>IFERROR(IF(VLOOKUP($C1289,'MSCI Database'!$C:$R,7, FALSE)="","",VLOOKUP($C1289,'MSCI Database'!$C:$R,7, FALSE)),"")</f>
        <v>5</v>
      </c>
      <c r="U1289" s="164">
        <f>IFERROR(IF(VLOOKUP($C1289,'MSCI Database'!$C:$R,8, FALSE)="","",VLOOKUP($C1289,'MSCI Database'!$C:$R,8, FALSE)),"")</f>
        <v>4.8</v>
      </c>
      <c r="V1289" s="175">
        <f>IFERROR(IF(VLOOKUP($C1289,'MSCI Database'!$C:$R,9, FALSE)="","",VLOOKUP($C1289,'MSCI Database'!$C:$R,9, FALSE)),"")</f>
        <v>5</v>
      </c>
      <c r="W1289" s="165">
        <f t="shared" ca="1" si="54"/>
        <v>0</v>
      </c>
      <c r="X1289" s="166">
        <f>IFERROR(IF(VLOOKUP($C1289,'MSCI Database'!$C:$R,10, FALSE)="","",VLOOKUP($C1289,'MSCI Database'!$C:$R,10, FALSE)),"")</f>
        <v>31272</v>
      </c>
      <c r="Y1289" s="133" t="str">
        <f>IFERROR(IF(VLOOKUP($C1289,'MSCI Database'!$C:$R,11, FALSE)="","",VLOOKUP($C1289,'MSCI Database'!$C:$R,11, FALSE)),"")</f>
        <v>2019</v>
      </c>
      <c r="Z1289" s="133" t="str">
        <f>IFERROR(IF(VLOOKUP($C1289,'MSCI Database'!$C:$R,12, FALSE)="","",VLOOKUP($C1289,'MSCI Database'!$C:$R,12, FALSE)),"")</f>
        <v>E.Segmt-Moderately Low</v>
      </c>
      <c r="AA1289" s="202" t="str">
        <f>IFERROR(IF(VLOOKUP($C1289,'MSCI Database'!$C:$R,13, FALSE)="","",VLOOKUP($C1289,'MSCI Database'!$C:$R,13, FALSE)),"")</f>
        <v/>
      </c>
    </row>
    <row r="1290" spans="1:27" s="130" customFormat="1" ht="15" hidden="1" customHeight="1" outlineLevel="1">
      <c r="A1290" s="130" t="s">
        <v>9171</v>
      </c>
      <c r="B1290" s="130" t="s">
        <v>9172</v>
      </c>
      <c r="C1290" s="130" t="s">
        <v>9173</v>
      </c>
      <c r="D1290" s="130" t="s">
        <v>12128</v>
      </c>
      <c r="E1290" s="130" t="s">
        <v>18707</v>
      </c>
      <c r="F1290" s="169">
        <v>5.869813367500485E-2</v>
      </c>
      <c r="G1290" s="132" t="str">
        <f ca="1">IFERROR(_xll.BQL($A1290, "cur_mkt_cap(currency=EUR)")/1000000, " ")</f>
        <v xml:space="preserve"> </v>
      </c>
      <c r="M1290" s="305">
        <f t="shared" si="55"/>
        <v>3.7977692487728136E-5</v>
      </c>
      <c r="N1290" s="223">
        <f t="shared" si="56"/>
        <v>6.3946863361255242E-4</v>
      </c>
      <c r="O1290" s="172" t="str">
        <f>IFERROR(IF(VLOOKUP($C1290,'MSCI Database'!$C:$R,2, FALSE)="","",VLOOKUP($C1290,'MSCI Database'!$C:$R,2, FALSE)),"")</f>
        <v>Energy Equipment &amp; Services</v>
      </c>
      <c r="P1290" s="186" t="str">
        <f>IFERROR(IF(VLOOKUP($C1290,'MSCI Database'!$C:$R,3, FALSE)="","",VLOOKUP($C1290,'MSCI Database'!$C:$R,3, FALSE)),"")</f>
        <v>BBB</v>
      </c>
      <c r="Q1290" s="164" t="str">
        <f>IFERROR(IF(VLOOKUP($C1290,'MSCI Database'!$C:$R,4, FALSE)="","",VLOOKUP($C1290,'MSCI Database'!$C:$R,4, FALSE)),"")</f>
        <v>0</v>
      </c>
      <c r="R1290" s="164">
        <f>IFERROR(IF(VLOOKUP($C1290,'MSCI Database'!$C:$R,5, FALSE)="","",VLOOKUP($C1290,'MSCI Database'!$C:$R,5, FALSE)),"")</f>
        <v>5</v>
      </c>
      <c r="S1290" s="164">
        <f>IFERROR(IF(VLOOKUP($C1290,'MSCI Database'!$C:$R,6, FALSE)="","",VLOOKUP($C1290,'MSCI Database'!$C:$R,6, FALSE)),"")</f>
        <v>6.2</v>
      </c>
      <c r="T1290" s="211">
        <f>IFERROR(IF(VLOOKUP($C1290,'MSCI Database'!$C:$R,7, FALSE)="","",VLOOKUP($C1290,'MSCI Database'!$C:$R,7, FALSE)),"")</f>
        <v>5.3</v>
      </c>
      <c r="U1290" s="164">
        <f>IFERROR(IF(VLOOKUP($C1290,'MSCI Database'!$C:$R,8, FALSE)="","",VLOOKUP($C1290,'MSCI Database'!$C:$R,8, FALSE)),"")</f>
        <v>5.6</v>
      </c>
      <c r="V1290" s="175">
        <f>IFERROR(IF(VLOOKUP($C1290,'MSCI Database'!$C:$R,9, FALSE)="","",VLOOKUP($C1290,'MSCI Database'!$C:$R,9, FALSE)),"")</f>
        <v>5.8</v>
      </c>
      <c r="W1290" s="165">
        <f t="shared" ca="1" si="54"/>
        <v>0</v>
      </c>
      <c r="X1290" s="166">
        <f>IFERROR(IF(VLOOKUP($C1290,'MSCI Database'!$C:$R,10, FALSE)="","",VLOOKUP($C1290,'MSCI Database'!$C:$R,10, FALSE)),"")</f>
        <v>116354</v>
      </c>
      <c r="Y1290" s="133" t="str">
        <f>IFERROR(IF(VLOOKUP($C1290,'MSCI Database'!$C:$R,11, FALSE)="","",VLOOKUP($C1290,'MSCI Database'!$C:$R,11, FALSE)),"")</f>
        <v>2019</v>
      </c>
      <c r="Z1290" s="133" t="str">
        <f>IFERROR(IF(VLOOKUP($C1290,'MSCI Database'!$C:$R,12, FALSE)="","",VLOOKUP($C1290,'MSCI Database'!$C:$R,12, FALSE)),"")</f>
        <v>E.Segmt-Moderately Low</v>
      </c>
      <c r="AA1290" s="202" t="str">
        <f>IFERROR(IF(VLOOKUP($C1290,'MSCI Database'!$C:$R,13, FALSE)="","",VLOOKUP($C1290,'MSCI Database'!$C:$R,13, FALSE)),"")</f>
        <v/>
      </c>
    </row>
    <row r="1291" spans="1:27" s="130" customFormat="1" ht="15" hidden="1" customHeight="1" outlineLevel="1">
      <c r="A1291" s="130" t="s">
        <v>11644</v>
      </c>
      <c r="B1291" s="130" t="s">
        <v>11645</v>
      </c>
      <c r="C1291" s="130" t="s">
        <v>11646</v>
      </c>
      <c r="D1291" s="130" t="s">
        <v>12128</v>
      </c>
      <c r="E1291" s="130" t="s">
        <v>12133</v>
      </c>
      <c r="F1291" s="169">
        <v>5.8670949714842151E-2</v>
      </c>
      <c r="G1291" s="132" t="str">
        <f ca="1">IFERROR(_xll.BQL($A1291, "cur_mkt_cap(currency=EUR)")/1000000, " ")</f>
        <v xml:space="preserve"> </v>
      </c>
      <c r="M1291" s="305">
        <f t="shared" si="55"/>
        <v>3.7960104465502867E-5</v>
      </c>
      <c r="N1291" s="223">
        <f t="shared" si="56"/>
        <v>6.3917248637970054E-4</v>
      </c>
      <c r="O1291" s="172" t="str">
        <f>IFERROR(IF(VLOOKUP($C1291,'MSCI Database'!$C:$R,2, FALSE)="","",VLOOKUP($C1291,'MSCI Database'!$C:$R,2, FALSE)),"")</f>
        <v>Health Care Equipment &amp; Supplies</v>
      </c>
      <c r="P1291" s="186" t="str">
        <f>IFERROR(IF(VLOOKUP($C1291,'MSCI Database'!$C:$R,3, FALSE)="","",VLOOKUP($C1291,'MSCI Database'!$C:$R,3, FALSE)),"")</f>
        <v>A</v>
      </c>
      <c r="Q1291" s="164" t="str">
        <f>IFERROR(IF(VLOOKUP($C1291,'MSCI Database'!$C:$R,4, FALSE)="","",VLOOKUP($C1291,'MSCI Database'!$C:$R,4, FALSE)),"")</f>
        <v>0</v>
      </c>
      <c r="R1291" s="164">
        <f>IFERROR(IF(VLOOKUP($C1291,'MSCI Database'!$C:$R,5, FALSE)="","",VLOOKUP($C1291,'MSCI Database'!$C:$R,5, FALSE)),"")</f>
        <v>6.7</v>
      </c>
      <c r="S1291" s="164">
        <f>IFERROR(IF(VLOOKUP($C1291,'MSCI Database'!$C:$R,6, FALSE)="","",VLOOKUP($C1291,'MSCI Database'!$C:$R,6, FALSE)),"")</f>
        <v>10</v>
      </c>
      <c r="T1291" s="211">
        <f>IFERROR(IF(VLOOKUP($C1291,'MSCI Database'!$C:$R,7, FALSE)="","",VLOOKUP($C1291,'MSCI Database'!$C:$R,7, FALSE)),"")</f>
        <v>6.2</v>
      </c>
      <c r="U1291" s="164">
        <f>IFERROR(IF(VLOOKUP($C1291,'MSCI Database'!$C:$R,8, FALSE)="","",VLOOKUP($C1291,'MSCI Database'!$C:$R,8, FALSE)),"")</f>
        <v>4.2</v>
      </c>
      <c r="V1291" s="175">
        <f>IFERROR(IF(VLOOKUP($C1291,'MSCI Database'!$C:$R,9, FALSE)="","",VLOOKUP($C1291,'MSCI Database'!$C:$R,9, FALSE)),"")</f>
        <v>5.6</v>
      </c>
      <c r="W1291" s="165">
        <f t="shared" ca="1" si="54"/>
        <v>0</v>
      </c>
      <c r="X1291" s="166">
        <f>IFERROR(IF(VLOOKUP($C1291,'MSCI Database'!$C:$R,10, FALSE)="","",VLOOKUP($C1291,'MSCI Database'!$C:$R,10, FALSE)),"")</f>
        <v>37964</v>
      </c>
      <c r="Y1291" s="133" t="str">
        <f>IFERROR(IF(VLOOKUP($C1291,'MSCI Database'!$C:$R,11, FALSE)="","",VLOOKUP($C1291,'MSCI Database'!$C:$R,11, FALSE)),"")</f>
        <v>2019</v>
      </c>
      <c r="Z1291" s="133" t="str">
        <f>IFERROR(IF(VLOOKUP($C1291,'MSCI Database'!$C:$R,12, FALSE)="","",VLOOKUP($C1291,'MSCI Database'!$C:$R,12, FALSE)),"")</f>
        <v>E.CSI</v>
      </c>
      <c r="AA1291" s="202" t="str">
        <f>IFERROR(IF(VLOOKUP($C1291,'MSCI Database'!$C:$R,13, FALSE)="","",VLOOKUP($C1291,'MSCI Database'!$C:$R,13, FALSE)),"")</f>
        <v/>
      </c>
    </row>
    <row r="1292" spans="1:27" s="130" customFormat="1" ht="15" hidden="1" customHeight="1" outlineLevel="1">
      <c r="A1292" s="130" t="s">
        <v>11435</v>
      </c>
      <c r="B1292" s="130" t="s">
        <v>11436</v>
      </c>
      <c r="C1292" s="130" t="s">
        <v>11437</v>
      </c>
      <c r="D1292" s="130" t="s">
        <v>12128</v>
      </c>
      <c r="E1292" s="130" t="s">
        <v>18690</v>
      </c>
      <c r="F1292" s="169">
        <v>5.8659094988685059E-2</v>
      </c>
      <c r="G1292" s="132" t="str">
        <f ca="1">IFERROR(_xll.BQL($A1292, "cur_mkt_cap(currency=EUR)")/1000000, " ")</f>
        <v xml:space="preserve"> </v>
      </c>
      <c r="M1292" s="305">
        <f t="shared" si="55"/>
        <v>3.7952434457679229E-5</v>
      </c>
      <c r="N1292" s="223">
        <f t="shared" si="56"/>
        <v>6.3904333873797999E-4</v>
      </c>
      <c r="O1292" s="172" t="str">
        <f>IFERROR(IF(VLOOKUP($C1292,'MSCI Database'!$C:$R,2, FALSE)="","",VLOOKUP($C1292,'MSCI Database'!$C:$R,2, FALSE)),"")</f>
        <v>Telecommunication Services</v>
      </c>
      <c r="P1292" s="186" t="str">
        <f>IFERROR(IF(VLOOKUP($C1292,'MSCI Database'!$C:$R,3, FALSE)="","",VLOOKUP($C1292,'MSCI Database'!$C:$R,3, FALSE)),"")</f>
        <v>BB</v>
      </c>
      <c r="Q1292" s="164" t="str">
        <f>IFERROR(IF(VLOOKUP($C1292,'MSCI Database'!$C:$R,4, FALSE)="","",VLOOKUP($C1292,'MSCI Database'!$C:$R,4, FALSE)),"")</f>
        <v>1</v>
      </c>
      <c r="R1292" s="164">
        <f>IFERROR(IF(VLOOKUP($C1292,'MSCI Database'!$C:$R,5, FALSE)="","",VLOOKUP($C1292,'MSCI Database'!$C:$R,5, FALSE)),"")</f>
        <v>4.0999999999999996</v>
      </c>
      <c r="S1292" s="164">
        <f>IFERROR(IF(VLOOKUP($C1292,'MSCI Database'!$C:$R,6, FALSE)="","",VLOOKUP($C1292,'MSCI Database'!$C:$R,6, FALSE)),"")</f>
        <v>6.2</v>
      </c>
      <c r="T1292" s="211">
        <f>IFERROR(IF(VLOOKUP($C1292,'MSCI Database'!$C:$R,7, FALSE)="","",VLOOKUP($C1292,'MSCI Database'!$C:$R,7, FALSE)),"")</f>
        <v>5</v>
      </c>
      <c r="U1292" s="164">
        <f>IFERROR(IF(VLOOKUP($C1292,'MSCI Database'!$C:$R,8, FALSE)="","",VLOOKUP($C1292,'MSCI Database'!$C:$R,8, FALSE)),"")</f>
        <v>4.5999999999999996</v>
      </c>
      <c r="V1292" s="175">
        <f>IFERROR(IF(VLOOKUP($C1292,'MSCI Database'!$C:$R,9, FALSE)="","",VLOOKUP($C1292,'MSCI Database'!$C:$R,9, FALSE)),"")</f>
        <v>4.9000000000000004</v>
      </c>
      <c r="W1292" s="165">
        <f t="shared" ca="1" si="54"/>
        <v>0</v>
      </c>
      <c r="X1292" s="166">
        <f>IFERROR(IF(VLOOKUP($C1292,'MSCI Database'!$C:$R,10, FALSE)="","",VLOOKUP($C1292,'MSCI Database'!$C:$R,10, FALSE)),"")</f>
        <v>286341</v>
      </c>
      <c r="Y1292" s="133" t="str">
        <f>IFERROR(IF(VLOOKUP($C1292,'MSCI Database'!$C:$R,11, FALSE)="","",VLOOKUP($C1292,'MSCI Database'!$C:$R,11, FALSE)),"")</f>
        <v>2019</v>
      </c>
      <c r="Z1292" s="133" t="str">
        <f>IFERROR(IF(VLOOKUP($C1292,'MSCI Database'!$C:$R,12, FALSE)="","",VLOOKUP($C1292,'MSCI Database'!$C:$R,12, FALSE)),"")</f>
        <v>E.Segmt-Moderate</v>
      </c>
      <c r="AA1292" s="202" t="str">
        <f>IFERROR(IF(VLOOKUP($C1292,'MSCI Database'!$C:$R,13, FALSE)="","",VLOOKUP($C1292,'MSCI Database'!$C:$R,13, FALSE)),"")</f>
        <v/>
      </c>
    </row>
    <row r="1293" spans="1:27" s="130" customFormat="1" ht="15" hidden="1" customHeight="1" outlineLevel="1">
      <c r="A1293" s="130" t="s">
        <v>8890</v>
      </c>
      <c r="B1293" s="130" t="s">
        <v>8891</v>
      </c>
      <c r="C1293" s="130" t="s">
        <v>8892</v>
      </c>
      <c r="D1293" s="130" t="s">
        <v>18686</v>
      </c>
      <c r="E1293" s="130" t="s">
        <v>18673</v>
      </c>
      <c r="F1293" s="169">
        <v>5.8586570986959782E-2</v>
      </c>
      <c r="G1293" s="132" t="str">
        <f ca="1">IFERROR(_xll.BQL($A1293, "cur_mkt_cap(currency=EUR)")/1000000, " ")</f>
        <v xml:space="preserve"> </v>
      </c>
      <c r="M1293" s="305">
        <f t="shared" si="55"/>
        <v>3.7905511428562976E-5</v>
      </c>
      <c r="N1293" s="223">
        <f t="shared" si="56"/>
        <v>6.3825324846791874E-4</v>
      </c>
      <c r="O1293" s="172" t="str">
        <f>IFERROR(IF(VLOOKUP($C1293,'MSCI Database'!$C:$R,2, FALSE)="","",VLOOKUP($C1293,'MSCI Database'!$C:$R,2, FALSE)),"")</f>
        <v>Industrial Machinery</v>
      </c>
      <c r="P1293" s="186" t="str">
        <f>IFERROR(IF(VLOOKUP($C1293,'MSCI Database'!$C:$R,3, FALSE)="","",VLOOKUP($C1293,'MSCI Database'!$C:$R,3, FALSE)),"")</f>
        <v>A</v>
      </c>
      <c r="Q1293" s="164" t="str">
        <f>IFERROR(IF(VLOOKUP($C1293,'MSCI Database'!$C:$R,4, FALSE)="","",VLOOKUP($C1293,'MSCI Database'!$C:$R,4, FALSE)),"")</f>
        <v>0</v>
      </c>
      <c r="R1293" s="164">
        <f>IFERROR(IF(VLOOKUP($C1293,'MSCI Database'!$C:$R,5, FALSE)="","",VLOOKUP($C1293,'MSCI Database'!$C:$R,5, FALSE)),"")</f>
        <v>6.6</v>
      </c>
      <c r="S1293" s="164">
        <f>IFERROR(IF(VLOOKUP($C1293,'MSCI Database'!$C:$R,6, FALSE)="","",VLOOKUP($C1293,'MSCI Database'!$C:$R,6, FALSE)),"")</f>
        <v>3</v>
      </c>
      <c r="T1293" s="211">
        <f>IFERROR(IF(VLOOKUP($C1293,'MSCI Database'!$C:$R,7, FALSE)="","",VLOOKUP($C1293,'MSCI Database'!$C:$R,7, FALSE)),"")</f>
        <v>5.4</v>
      </c>
      <c r="U1293" s="164">
        <f>IFERROR(IF(VLOOKUP($C1293,'MSCI Database'!$C:$R,8, FALSE)="","",VLOOKUP($C1293,'MSCI Database'!$C:$R,8, FALSE)),"")</f>
        <v>6.9</v>
      </c>
      <c r="V1293" s="175">
        <f>IFERROR(IF(VLOOKUP($C1293,'MSCI Database'!$C:$R,9, FALSE)="","",VLOOKUP($C1293,'MSCI Database'!$C:$R,9, FALSE)),"")</f>
        <v>5.3</v>
      </c>
      <c r="W1293" s="165">
        <f t="shared" ca="1" si="54"/>
        <v>0</v>
      </c>
      <c r="X1293" s="166">
        <f>IFERROR(IF(VLOOKUP($C1293,'MSCI Database'!$C:$R,10, FALSE)="","",VLOOKUP($C1293,'MSCI Database'!$C:$R,10, FALSE)),"")</f>
        <v>111107</v>
      </c>
      <c r="Y1293" s="133" t="str">
        <f>IFERROR(IF(VLOOKUP($C1293,'MSCI Database'!$C:$R,11, FALSE)="","",VLOOKUP($C1293,'MSCI Database'!$C:$R,11, FALSE)),"")</f>
        <v>2019</v>
      </c>
      <c r="Z1293" s="133" t="str">
        <f>IFERROR(IF(VLOOKUP($C1293,'MSCI Database'!$C:$R,12, FALSE)="","",VLOOKUP($C1293,'MSCI Database'!$C:$R,12, FALSE)),"")</f>
        <v>Reported</v>
      </c>
      <c r="AA1293" s="202" t="str">
        <f>IFERROR(IF(VLOOKUP($C1293,'MSCI Database'!$C:$R,13, FALSE)="","",VLOOKUP($C1293,'MSCI Database'!$C:$R,13, FALSE)),"")</f>
        <v/>
      </c>
    </row>
    <row r="1294" spans="1:27" s="130" customFormat="1" ht="15" hidden="1" customHeight="1" outlineLevel="1">
      <c r="A1294" s="130" t="s">
        <v>11613</v>
      </c>
      <c r="B1294" s="130" t="s">
        <v>11614</v>
      </c>
      <c r="C1294" s="130" t="s">
        <v>11615</v>
      </c>
      <c r="D1294" s="130" t="s">
        <v>12128</v>
      </c>
      <c r="E1294" s="130" t="s">
        <v>100</v>
      </c>
      <c r="F1294" s="169">
        <v>5.8580010567535291E-2</v>
      </c>
      <c r="G1294" s="132" t="str">
        <f ca="1">IFERROR(_xll.BQL($A1294, "cur_mkt_cap(currency=EUR)")/1000000, " ")</f>
        <v xml:space="preserve"> </v>
      </c>
      <c r="M1294" s="305">
        <f t="shared" si="55"/>
        <v>3.7901266837195326E-5</v>
      </c>
      <c r="N1294" s="223">
        <f t="shared" si="56"/>
        <v>6.3818177801080794E-4</v>
      </c>
      <c r="O1294" s="172" t="str">
        <f>IFERROR(IF(VLOOKUP($C1294,'MSCI Database'!$C:$R,2, FALSE)="","",VLOOKUP($C1294,'MSCI Database'!$C:$R,2, FALSE)),"")</f>
        <v>Utilities</v>
      </c>
      <c r="P1294" s="186" t="str">
        <f>IFERROR(IF(VLOOKUP($C1294,'MSCI Database'!$C:$R,3, FALSE)="","",VLOOKUP($C1294,'MSCI Database'!$C:$R,3, FALSE)),"")</f>
        <v>BBB</v>
      </c>
      <c r="Q1294" s="164" t="str">
        <f>IFERROR(IF(VLOOKUP($C1294,'MSCI Database'!$C:$R,4, FALSE)="","",VLOOKUP($C1294,'MSCI Database'!$C:$R,4, FALSE)),"")</f>
        <v>0</v>
      </c>
      <c r="R1294" s="164">
        <f>IFERROR(IF(VLOOKUP($C1294,'MSCI Database'!$C:$R,5, FALSE)="","",VLOOKUP($C1294,'MSCI Database'!$C:$R,5, FALSE)),"")</f>
        <v>5.2</v>
      </c>
      <c r="S1294" s="164">
        <f>IFERROR(IF(VLOOKUP($C1294,'MSCI Database'!$C:$R,6, FALSE)="","",VLOOKUP($C1294,'MSCI Database'!$C:$R,6, FALSE)),"")</f>
        <v>6.1</v>
      </c>
      <c r="T1294" s="211">
        <f>IFERROR(IF(VLOOKUP($C1294,'MSCI Database'!$C:$R,7, FALSE)="","",VLOOKUP($C1294,'MSCI Database'!$C:$R,7, FALSE)),"")</f>
        <v>3.4</v>
      </c>
      <c r="U1294" s="164">
        <f>IFERROR(IF(VLOOKUP($C1294,'MSCI Database'!$C:$R,8, FALSE)="","",VLOOKUP($C1294,'MSCI Database'!$C:$R,8, FALSE)),"")</f>
        <v>5.9</v>
      </c>
      <c r="V1294" s="175">
        <f>IFERROR(IF(VLOOKUP($C1294,'MSCI Database'!$C:$R,9, FALSE)="","",VLOOKUP($C1294,'MSCI Database'!$C:$R,9, FALSE)),"")</f>
        <v>5.6</v>
      </c>
      <c r="W1294" s="165">
        <f t="shared" ca="1" si="54"/>
        <v>0</v>
      </c>
      <c r="X1294" s="166">
        <f>IFERROR(IF(VLOOKUP($C1294,'MSCI Database'!$C:$R,10, FALSE)="","",VLOOKUP($C1294,'MSCI Database'!$C:$R,10, FALSE)),"")</f>
        <v>158284</v>
      </c>
      <c r="Y1294" s="133" t="str">
        <f>IFERROR(IF(VLOOKUP($C1294,'MSCI Database'!$C:$R,11, FALSE)="","",VLOOKUP($C1294,'MSCI Database'!$C:$R,11, FALSE)),"")</f>
        <v>2019</v>
      </c>
      <c r="Z1294" s="133" t="str">
        <f>IFERROR(IF(VLOOKUP($C1294,'MSCI Database'!$C:$R,12, FALSE)="","",VLOOKUP($C1294,'MSCI Database'!$C:$R,12, FALSE)),"")</f>
        <v>E.Segmt-Moderately Low</v>
      </c>
      <c r="AA1294" s="202" t="str">
        <f>IFERROR(IF(VLOOKUP($C1294,'MSCI Database'!$C:$R,13, FALSE)="","",VLOOKUP($C1294,'MSCI Database'!$C:$R,13, FALSE)),"")</f>
        <v/>
      </c>
    </row>
    <row r="1295" spans="1:27" s="130" customFormat="1" ht="15" hidden="1" customHeight="1" outlineLevel="1">
      <c r="A1295" s="130" t="s">
        <v>10230</v>
      </c>
      <c r="B1295" s="130" t="s">
        <v>10231</v>
      </c>
      <c r="C1295" s="130" t="s">
        <v>10232</v>
      </c>
      <c r="D1295" s="130" t="s">
        <v>12128</v>
      </c>
      <c r="E1295" s="130" t="s">
        <v>12133</v>
      </c>
      <c r="F1295" s="169">
        <v>5.8498025643488591E-2</v>
      </c>
      <c r="G1295" s="132" t="str">
        <f ca="1">IFERROR(_xll.BQL($A1295, "cur_mkt_cap(currency=EUR)")/1000000, " ")</f>
        <v xml:space="preserve"> </v>
      </c>
      <c r="M1295" s="305">
        <f t="shared" si="55"/>
        <v>3.7848222591337114E-5</v>
      </c>
      <c r="N1295" s="223">
        <f t="shared" si="56"/>
        <v>6.3728861865335301E-4</v>
      </c>
      <c r="O1295" s="172" t="str">
        <f>IFERROR(IF(VLOOKUP($C1295,'MSCI Database'!$C:$R,2, FALSE)="","",VLOOKUP($C1295,'MSCI Database'!$C:$R,2, FALSE)),"")</f>
        <v>Health Care Equipment &amp; Supplies</v>
      </c>
      <c r="P1295" s="186" t="str">
        <f>IFERROR(IF(VLOOKUP($C1295,'MSCI Database'!$C:$R,3, FALSE)="","",VLOOKUP($C1295,'MSCI Database'!$C:$R,3, FALSE)),"")</f>
        <v>BB</v>
      </c>
      <c r="Q1295" s="164" t="str">
        <f>IFERROR(IF(VLOOKUP($C1295,'MSCI Database'!$C:$R,4, FALSE)="","",VLOOKUP($C1295,'MSCI Database'!$C:$R,4, FALSE)),"")</f>
        <v>1</v>
      </c>
      <c r="R1295" s="164">
        <f>IFERROR(IF(VLOOKUP($C1295,'MSCI Database'!$C:$R,5, FALSE)="","",VLOOKUP($C1295,'MSCI Database'!$C:$R,5, FALSE)),"")</f>
        <v>4</v>
      </c>
      <c r="S1295" s="164">
        <f>IFERROR(IF(VLOOKUP($C1295,'MSCI Database'!$C:$R,6, FALSE)="","",VLOOKUP($C1295,'MSCI Database'!$C:$R,6, FALSE)),"")</f>
        <v>7.6</v>
      </c>
      <c r="T1295" s="211">
        <f>IFERROR(IF(VLOOKUP($C1295,'MSCI Database'!$C:$R,7, FALSE)="","",VLOOKUP($C1295,'MSCI Database'!$C:$R,7, FALSE)),"")</f>
        <v>5.7</v>
      </c>
      <c r="U1295" s="164">
        <f>IFERROR(IF(VLOOKUP($C1295,'MSCI Database'!$C:$R,8, FALSE)="","",VLOOKUP($C1295,'MSCI Database'!$C:$R,8, FALSE)),"")</f>
        <v>3.2</v>
      </c>
      <c r="V1295" s="175">
        <f>IFERROR(IF(VLOOKUP($C1295,'MSCI Database'!$C:$R,9, FALSE)="","",VLOOKUP($C1295,'MSCI Database'!$C:$R,9, FALSE)),"")</f>
        <v>4.5999999999999996</v>
      </c>
      <c r="W1295" s="165">
        <f t="shared" ca="1" si="54"/>
        <v>0</v>
      </c>
      <c r="X1295" s="166">
        <f>IFERROR(IF(VLOOKUP($C1295,'MSCI Database'!$C:$R,10, FALSE)="","",VLOOKUP($C1295,'MSCI Database'!$C:$R,10, FALSE)),"")</f>
        <v>22037</v>
      </c>
      <c r="Y1295" s="133" t="str">
        <f>IFERROR(IF(VLOOKUP($C1295,'MSCI Database'!$C:$R,11, FALSE)="","",VLOOKUP($C1295,'MSCI Database'!$C:$R,11, FALSE)),"")</f>
        <v>2019</v>
      </c>
      <c r="Z1295" s="133" t="str">
        <f>IFERROR(IF(VLOOKUP($C1295,'MSCI Database'!$C:$R,12, FALSE)="","",VLOOKUP($C1295,'MSCI Database'!$C:$R,12, FALSE)),"")</f>
        <v>E.Segmt-Moderately Low</v>
      </c>
      <c r="AA1295" s="202" t="str">
        <f>IFERROR(IF(VLOOKUP($C1295,'MSCI Database'!$C:$R,13, FALSE)="","",VLOOKUP($C1295,'MSCI Database'!$C:$R,13, FALSE)),"")</f>
        <v/>
      </c>
    </row>
    <row r="1296" spans="1:27" s="130" customFormat="1" ht="15" hidden="1" customHeight="1" outlineLevel="1">
      <c r="A1296" s="130" t="s">
        <v>11367</v>
      </c>
      <c r="B1296" s="130" t="s">
        <v>11368</v>
      </c>
      <c r="C1296" s="130" t="s">
        <v>11369</v>
      </c>
      <c r="D1296" s="130" t="s">
        <v>12128</v>
      </c>
      <c r="E1296" s="130" t="s">
        <v>18688</v>
      </c>
      <c r="F1296" s="169">
        <v>5.8495859155773121E-2</v>
      </c>
      <c r="G1296" s="132" t="str">
        <f ca="1">IFERROR(_xll.BQL($A1296, "cur_mkt_cap(currency=EUR)")/1000000, " ")</f>
        <v xml:space="preserve"> </v>
      </c>
      <c r="M1296" s="305">
        <f t="shared" si="55"/>
        <v>3.7846820873785202E-5</v>
      </c>
      <c r="N1296" s="223">
        <f t="shared" si="56"/>
        <v>6.372650165240788E-4</v>
      </c>
      <c r="O1296" s="172" t="str">
        <f>IFERROR(IF(VLOOKUP($C1296,'MSCI Database'!$C:$R,2, FALSE)="","",VLOOKUP($C1296,'MSCI Database'!$C:$R,2, FALSE)),"")</f>
        <v>Investment Banking &amp; Brokerage</v>
      </c>
      <c r="P1296" s="186" t="str">
        <f>IFERROR(IF(VLOOKUP($C1296,'MSCI Database'!$C:$R,3, FALSE)="","",VLOOKUP($C1296,'MSCI Database'!$C:$R,3, FALSE)),"")</f>
        <v>B</v>
      </c>
      <c r="Q1296" s="164" t="str">
        <f>IFERROR(IF(VLOOKUP($C1296,'MSCI Database'!$C:$R,4, FALSE)="","",VLOOKUP($C1296,'MSCI Database'!$C:$R,4, FALSE)),"")</f>
        <v>0</v>
      </c>
      <c r="R1296" s="164">
        <f>IFERROR(IF(VLOOKUP($C1296,'MSCI Database'!$C:$R,5, FALSE)="","",VLOOKUP($C1296,'MSCI Database'!$C:$R,5, FALSE)),"")</f>
        <v>2.6</v>
      </c>
      <c r="S1296" s="164">
        <f>IFERROR(IF(VLOOKUP($C1296,'MSCI Database'!$C:$R,6, FALSE)="","",VLOOKUP($C1296,'MSCI Database'!$C:$R,6, FALSE)),"")</f>
        <v>3.3</v>
      </c>
      <c r="T1296" s="211">
        <f>IFERROR(IF(VLOOKUP($C1296,'MSCI Database'!$C:$R,7, FALSE)="","",VLOOKUP($C1296,'MSCI Database'!$C:$R,7, FALSE)),"")</f>
        <v>1.1000000000000001</v>
      </c>
      <c r="U1296" s="164">
        <f>IFERROR(IF(VLOOKUP($C1296,'MSCI Database'!$C:$R,8, FALSE)="","",VLOOKUP($C1296,'MSCI Database'!$C:$R,8, FALSE)),"")</f>
        <v>5</v>
      </c>
      <c r="V1296" s="175">
        <f>IFERROR(IF(VLOOKUP($C1296,'MSCI Database'!$C:$R,9, FALSE)="","",VLOOKUP($C1296,'MSCI Database'!$C:$R,9, FALSE)),"")</f>
        <v>3.1</v>
      </c>
      <c r="W1296" s="165">
        <f t="shared" ca="1" si="54"/>
        <v>0</v>
      </c>
      <c r="X1296" s="166">
        <f>IFERROR(IF(VLOOKUP($C1296,'MSCI Database'!$C:$R,10, FALSE)="","",VLOOKUP($C1296,'MSCI Database'!$C:$R,10, FALSE)),"")</f>
        <v>14652</v>
      </c>
      <c r="Y1296" s="133" t="str">
        <f>IFERROR(IF(VLOOKUP($C1296,'MSCI Database'!$C:$R,11, FALSE)="","",VLOOKUP($C1296,'MSCI Database'!$C:$R,11, FALSE)),"")</f>
        <v>2019</v>
      </c>
      <c r="Z1296" s="133" t="str">
        <f>IFERROR(IF(VLOOKUP($C1296,'MSCI Database'!$C:$R,12, FALSE)="","",VLOOKUP($C1296,'MSCI Database'!$C:$R,12, FALSE)),"")</f>
        <v>E.Segmt-Moderately High</v>
      </c>
      <c r="AA1296" s="202" t="str">
        <f>IFERROR(IF(VLOOKUP($C1296,'MSCI Database'!$C:$R,13, FALSE)="","",VLOOKUP($C1296,'MSCI Database'!$C:$R,13, FALSE)),"")</f>
        <v/>
      </c>
    </row>
    <row r="1297" spans="1:27" s="130" customFormat="1" ht="15" hidden="1" customHeight="1" outlineLevel="1">
      <c r="A1297" s="130" t="s">
        <v>11674</v>
      </c>
      <c r="B1297" s="130" t="s">
        <v>11675</v>
      </c>
      <c r="C1297" s="130" t="s">
        <v>11676</v>
      </c>
      <c r="D1297" s="130" t="s">
        <v>12128</v>
      </c>
      <c r="E1297" s="130" t="s">
        <v>18673</v>
      </c>
      <c r="F1297" s="169">
        <v>5.8472655132597709E-2</v>
      </c>
      <c r="G1297" s="132" t="str">
        <f ca="1">IFERROR(_xll.BQL($A1297, "cur_mkt_cap(currency=EUR)")/1000000, " ")</f>
        <v xml:space="preserve"> </v>
      </c>
      <c r="M1297" s="305">
        <f t="shared" si="55"/>
        <v>3.7831807870790715E-5</v>
      </c>
      <c r="N1297" s="223">
        <f t="shared" si="56"/>
        <v>6.3701222748181643E-4</v>
      </c>
      <c r="O1297" s="172" t="str">
        <f>IFERROR(IF(VLOOKUP($C1297,'MSCI Database'!$C:$R,2, FALSE)="","",VLOOKUP($C1297,'MSCI Database'!$C:$R,2, FALSE)),"")</f>
        <v>Commercial Services &amp; Supplies</v>
      </c>
      <c r="P1297" s="186" t="str">
        <f>IFERROR(IF(VLOOKUP($C1297,'MSCI Database'!$C:$R,3, FALSE)="","",VLOOKUP($C1297,'MSCI Database'!$C:$R,3, FALSE)),"")</f>
        <v>BBB</v>
      </c>
      <c r="Q1297" s="164" t="str">
        <f>IFERROR(IF(VLOOKUP($C1297,'MSCI Database'!$C:$R,4, FALSE)="","",VLOOKUP($C1297,'MSCI Database'!$C:$R,4, FALSE)),"")</f>
        <v>-1</v>
      </c>
      <c r="R1297" s="164">
        <f>IFERROR(IF(VLOOKUP($C1297,'MSCI Database'!$C:$R,5, FALSE)="","",VLOOKUP($C1297,'MSCI Database'!$C:$R,5, FALSE)),"")</f>
        <v>4.5999999999999996</v>
      </c>
      <c r="S1297" s="164">
        <f>IFERROR(IF(VLOOKUP($C1297,'MSCI Database'!$C:$R,6, FALSE)="","",VLOOKUP($C1297,'MSCI Database'!$C:$R,6, FALSE)),"")</f>
        <v>7</v>
      </c>
      <c r="T1297" s="211">
        <f>IFERROR(IF(VLOOKUP($C1297,'MSCI Database'!$C:$R,7, FALSE)="","",VLOOKUP($C1297,'MSCI Database'!$C:$R,7, FALSE)),"")</f>
        <v>4.8</v>
      </c>
      <c r="U1297" s="164">
        <f>IFERROR(IF(VLOOKUP($C1297,'MSCI Database'!$C:$R,8, FALSE)="","",VLOOKUP($C1297,'MSCI Database'!$C:$R,8, FALSE)),"")</f>
        <v>5.0999999999999996</v>
      </c>
      <c r="V1297" s="175">
        <f>IFERROR(IF(VLOOKUP($C1297,'MSCI Database'!$C:$R,9, FALSE)="","",VLOOKUP($C1297,'MSCI Database'!$C:$R,9, FALSE)),"")</f>
        <v>5.0999999999999996</v>
      </c>
      <c r="W1297" s="165">
        <f t="shared" ca="1" si="54"/>
        <v>0</v>
      </c>
      <c r="X1297" s="166">
        <f>IFERROR(IF(VLOOKUP($C1297,'MSCI Database'!$C:$R,10, FALSE)="","",VLOOKUP($C1297,'MSCI Database'!$C:$R,10, FALSE)),"")</f>
        <v>68197</v>
      </c>
      <c r="Y1297" s="133" t="str">
        <f>IFERROR(IF(VLOOKUP($C1297,'MSCI Database'!$C:$R,11, FALSE)="","",VLOOKUP($C1297,'MSCI Database'!$C:$R,11, FALSE)),"")</f>
        <v>2019</v>
      </c>
      <c r="Z1297" s="133" t="str">
        <f>IFERROR(IF(VLOOKUP($C1297,'MSCI Database'!$C:$R,12, FALSE)="","",VLOOKUP($C1297,'MSCI Database'!$C:$R,12, FALSE)),"")</f>
        <v>E.Segmt-Moderate</v>
      </c>
      <c r="AA1297" s="202" t="str">
        <f>IFERROR(IF(VLOOKUP($C1297,'MSCI Database'!$C:$R,13, FALSE)="","",VLOOKUP($C1297,'MSCI Database'!$C:$R,13, FALSE)),"")</f>
        <v/>
      </c>
    </row>
    <row r="1298" spans="1:27" s="130" customFormat="1" ht="15" hidden="1" customHeight="1" outlineLevel="1">
      <c r="A1298" s="130" t="s">
        <v>10867</v>
      </c>
      <c r="B1298" s="130" t="s">
        <v>10868</v>
      </c>
      <c r="C1298" s="130" t="s">
        <v>10869</v>
      </c>
      <c r="D1298" s="130" t="s">
        <v>12128</v>
      </c>
      <c r="E1298" s="130" t="s">
        <v>18707</v>
      </c>
      <c r="F1298" s="169">
        <v>5.8335249522506898E-2</v>
      </c>
      <c r="G1298" s="132" t="str">
        <f ca="1">IFERROR(_xll.BQL($A1298, "cur_mkt_cap(currency=EUR)")/1000000, " ")</f>
        <v xml:space="preserve"> </v>
      </c>
      <c r="M1298" s="305">
        <f t="shared" si="55"/>
        <v>3.7742906441061959E-5</v>
      </c>
      <c r="N1298" s="223">
        <f t="shared" si="56"/>
        <v>6.3551530462866465E-4</v>
      </c>
      <c r="O1298" s="172" t="str">
        <f>IFERROR(IF(VLOOKUP($C1298,'MSCI Database'!$C:$R,2, FALSE)="","",VLOOKUP($C1298,'MSCI Database'!$C:$R,2, FALSE)),"")</f>
        <v>Oil &amp; Gas Exploration &amp; Production</v>
      </c>
      <c r="P1298" s="186" t="str">
        <f>IFERROR(IF(VLOOKUP($C1298,'MSCI Database'!$C:$R,3, FALSE)="","",VLOOKUP($C1298,'MSCI Database'!$C:$R,3, FALSE)),"")</f>
        <v>B</v>
      </c>
      <c r="Q1298" s="164" t="str">
        <f>IFERROR(IF(VLOOKUP($C1298,'MSCI Database'!$C:$R,4, FALSE)="","",VLOOKUP($C1298,'MSCI Database'!$C:$R,4, FALSE)),"")</f>
        <v>0</v>
      </c>
      <c r="R1298" s="164">
        <f>IFERROR(IF(VLOOKUP($C1298,'MSCI Database'!$C:$R,5, FALSE)="","",VLOOKUP($C1298,'MSCI Database'!$C:$R,5, FALSE)),"")</f>
        <v>2.5</v>
      </c>
      <c r="S1298" s="164">
        <f>IFERROR(IF(VLOOKUP($C1298,'MSCI Database'!$C:$R,6, FALSE)="","",VLOOKUP($C1298,'MSCI Database'!$C:$R,6, FALSE)),"")</f>
        <v>2</v>
      </c>
      <c r="T1298" s="211">
        <f>IFERROR(IF(VLOOKUP($C1298,'MSCI Database'!$C:$R,7, FALSE)="","",VLOOKUP($C1298,'MSCI Database'!$C:$R,7, FALSE)),"")</f>
        <v>3.6</v>
      </c>
      <c r="U1298" s="164">
        <f>IFERROR(IF(VLOOKUP($C1298,'MSCI Database'!$C:$R,8, FALSE)="","",VLOOKUP($C1298,'MSCI Database'!$C:$R,8, FALSE)),"")</f>
        <v>5.7</v>
      </c>
      <c r="V1298" s="175">
        <f>IFERROR(IF(VLOOKUP($C1298,'MSCI Database'!$C:$R,9, FALSE)="","",VLOOKUP($C1298,'MSCI Database'!$C:$R,9, FALSE)),"")</f>
        <v>3.6</v>
      </c>
      <c r="W1298" s="165">
        <f t="shared" ca="1" si="54"/>
        <v>0</v>
      </c>
      <c r="X1298" s="166">
        <f>IFERROR(IF(VLOOKUP($C1298,'MSCI Database'!$C:$R,10, FALSE)="","",VLOOKUP($C1298,'MSCI Database'!$C:$R,10, FALSE)),"")</f>
        <v>1180931</v>
      </c>
      <c r="Y1298" s="133" t="str">
        <f>IFERROR(IF(VLOOKUP($C1298,'MSCI Database'!$C:$R,11, FALSE)="","",VLOOKUP($C1298,'MSCI Database'!$C:$R,11, FALSE)),"")</f>
        <v>2019</v>
      </c>
      <c r="Z1298" s="133" t="str">
        <f>IFERROR(IF(VLOOKUP($C1298,'MSCI Database'!$C:$R,12, FALSE)="","",VLOOKUP($C1298,'MSCI Database'!$C:$R,12, FALSE)),"")</f>
        <v>E.Segmt-Low</v>
      </c>
      <c r="AA1298" s="202" t="str">
        <f>IFERROR(IF(VLOOKUP($C1298,'MSCI Database'!$C:$R,13, FALSE)="","",VLOOKUP($C1298,'MSCI Database'!$C:$R,13, FALSE)),"")</f>
        <v/>
      </c>
    </row>
    <row r="1299" spans="1:27" s="130" customFormat="1" ht="15" hidden="1" customHeight="1" outlineLevel="1">
      <c r="A1299" s="130" t="s">
        <v>9709</v>
      </c>
      <c r="B1299" s="130" t="s">
        <v>9710</v>
      </c>
      <c r="C1299" s="130" t="s">
        <v>9711</v>
      </c>
      <c r="D1299" s="130" t="s">
        <v>12128</v>
      </c>
      <c r="E1299" s="130" t="s">
        <v>18682</v>
      </c>
      <c r="F1299" s="169">
        <v>5.8281007324504981E-2</v>
      </c>
      <c r="G1299" s="132" t="str">
        <f ca="1">IFERROR(_xll.BQL($A1299, "cur_mkt_cap(currency=EUR)")/1000000, " ")</f>
        <v xml:space="preserve"> </v>
      </c>
      <c r="M1299" s="305">
        <f t="shared" si="55"/>
        <v>3.7707811738954716E-5</v>
      </c>
      <c r="N1299" s="223">
        <f t="shared" si="56"/>
        <v>6.3492437980586746E-4</v>
      </c>
      <c r="O1299" s="172" t="str">
        <f>IFERROR(IF(VLOOKUP($C1299,'MSCI Database'!$C:$R,2, FALSE)="","",VLOOKUP($C1299,'MSCI Database'!$C:$R,2, FALSE)),"")</f>
        <v>Restaurants</v>
      </c>
      <c r="P1299" s="186" t="str">
        <f>IFERROR(IF(VLOOKUP($C1299,'MSCI Database'!$C:$R,3, FALSE)="","",VLOOKUP($C1299,'MSCI Database'!$C:$R,3, FALSE)),"")</f>
        <v>BBB</v>
      </c>
      <c r="Q1299" s="164" t="str">
        <f>IFERROR(IF(VLOOKUP($C1299,'MSCI Database'!$C:$R,4, FALSE)="","",VLOOKUP($C1299,'MSCI Database'!$C:$R,4, FALSE)),"")</f>
        <v>0</v>
      </c>
      <c r="R1299" s="164">
        <f>IFERROR(IF(VLOOKUP($C1299,'MSCI Database'!$C:$R,5, FALSE)="","",VLOOKUP($C1299,'MSCI Database'!$C:$R,5, FALSE)),"")</f>
        <v>4.5</v>
      </c>
      <c r="S1299" s="164">
        <f>IFERROR(IF(VLOOKUP($C1299,'MSCI Database'!$C:$R,6, FALSE)="","",VLOOKUP($C1299,'MSCI Database'!$C:$R,6, FALSE)),"")</f>
        <v>1.8</v>
      </c>
      <c r="T1299" s="211">
        <f>IFERROR(IF(VLOOKUP($C1299,'MSCI Database'!$C:$R,7, FALSE)="","",VLOOKUP($C1299,'MSCI Database'!$C:$R,7, FALSE)),"")</f>
        <v>4.2</v>
      </c>
      <c r="U1299" s="164">
        <f>IFERROR(IF(VLOOKUP($C1299,'MSCI Database'!$C:$R,8, FALSE)="","",VLOOKUP($C1299,'MSCI Database'!$C:$R,8, FALSE)),"")</f>
        <v>5.9</v>
      </c>
      <c r="V1299" s="175">
        <f>IFERROR(IF(VLOOKUP($C1299,'MSCI Database'!$C:$R,9, FALSE)="","",VLOOKUP($C1299,'MSCI Database'!$C:$R,9, FALSE)),"")</f>
        <v>4.3</v>
      </c>
      <c r="W1299" s="165">
        <f t="shared" ca="1" si="54"/>
        <v>0</v>
      </c>
      <c r="X1299" s="166">
        <f>IFERROR(IF(VLOOKUP($C1299,'MSCI Database'!$C:$R,10, FALSE)="","",VLOOKUP($C1299,'MSCI Database'!$C:$R,10, FALSE)),"")</f>
        <v>94801</v>
      </c>
      <c r="Y1299" s="133" t="str">
        <f>IFERROR(IF(VLOOKUP($C1299,'MSCI Database'!$C:$R,11, FALSE)="","",VLOOKUP($C1299,'MSCI Database'!$C:$R,11, FALSE)),"")</f>
        <v>2019</v>
      </c>
      <c r="Z1299" s="133" t="str">
        <f>IFERROR(IF(VLOOKUP($C1299,'MSCI Database'!$C:$R,12, FALSE)="","",VLOOKUP($C1299,'MSCI Database'!$C:$R,12, FALSE)),"")</f>
        <v>E.Segmt-Moderate</v>
      </c>
      <c r="AA1299" s="202" t="str">
        <f>IFERROR(IF(VLOOKUP($C1299,'MSCI Database'!$C:$R,13, FALSE)="","",VLOOKUP($C1299,'MSCI Database'!$C:$R,13, FALSE)),"")</f>
        <v/>
      </c>
    </row>
    <row r="1300" spans="1:27" s="130" customFormat="1" ht="15" hidden="1" customHeight="1" outlineLevel="1">
      <c r="A1300" s="130" t="s">
        <v>10584</v>
      </c>
      <c r="B1300" s="130" t="s">
        <v>10585</v>
      </c>
      <c r="C1300" s="130" t="s">
        <v>10586</v>
      </c>
      <c r="D1300" s="130" t="s">
        <v>12128</v>
      </c>
      <c r="E1300" s="130" t="s">
        <v>18707</v>
      </c>
      <c r="F1300" s="169">
        <v>5.8210427574064791E-2</v>
      </c>
      <c r="G1300" s="132" t="str">
        <f ca="1">IFERROR(_xll.BQL($A1300, "cur_mkt_cap(currency=EUR)")/1000000, " ")</f>
        <v xml:space="preserve"> </v>
      </c>
      <c r="M1300" s="305">
        <f t="shared" si="55"/>
        <v>3.7662146640419913E-5</v>
      </c>
      <c r="N1300" s="223">
        <f t="shared" si="56"/>
        <v>6.3415547057913476E-4</v>
      </c>
      <c r="O1300" s="172" t="str">
        <f>IFERROR(IF(VLOOKUP($C1300,'MSCI Database'!$C:$R,2, FALSE)="","",VLOOKUP($C1300,'MSCI Database'!$C:$R,2, FALSE)),"")</f>
        <v>Oil &amp; Gas Exploration &amp; Production</v>
      </c>
      <c r="P1300" s="186" t="str">
        <f>IFERROR(IF(VLOOKUP($C1300,'MSCI Database'!$C:$R,3, FALSE)="","",VLOOKUP($C1300,'MSCI Database'!$C:$R,3, FALSE)),"")</f>
        <v>B</v>
      </c>
      <c r="Q1300" s="164" t="str">
        <f>IFERROR(IF(VLOOKUP($C1300,'MSCI Database'!$C:$R,4, FALSE)="","",VLOOKUP($C1300,'MSCI Database'!$C:$R,4, FALSE)),"")</f>
        <v>0</v>
      </c>
      <c r="R1300" s="164">
        <f>IFERROR(IF(VLOOKUP($C1300,'MSCI Database'!$C:$R,5, FALSE)="","",VLOOKUP($C1300,'MSCI Database'!$C:$R,5, FALSE)),"")</f>
        <v>2.8</v>
      </c>
      <c r="S1300" s="164">
        <f>IFERROR(IF(VLOOKUP($C1300,'MSCI Database'!$C:$R,6, FALSE)="","",VLOOKUP($C1300,'MSCI Database'!$C:$R,6, FALSE)),"")</f>
        <v>2.1</v>
      </c>
      <c r="T1300" s="211">
        <f>IFERROR(IF(VLOOKUP($C1300,'MSCI Database'!$C:$R,7, FALSE)="","",VLOOKUP($C1300,'MSCI Database'!$C:$R,7, FALSE)),"")</f>
        <v>2.6</v>
      </c>
      <c r="U1300" s="164">
        <f>IFERROR(IF(VLOOKUP($C1300,'MSCI Database'!$C:$R,8, FALSE)="","",VLOOKUP($C1300,'MSCI Database'!$C:$R,8, FALSE)),"")</f>
        <v>5.4</v>
      </c>
      <c r="V1300" s="175">
        <f>IFERROR(IF(VLOOKUP($C1300,'MSCI Database'!$C:$R,9, FALSE)="","",VLOOKUP($C1300,'MSCI Database'!$C:$R,9, FALSE)),"")</f>
        <v>3.3</v>
      </c>
      <c r="W1300" s="165">
        <f t="shared" ca="1" si="54"/>
        <v>0</v>
      </c>
      <c r="X1300" s="166">
        <f>IFERROR(IF(VLOOKUP($C1300,'MSCI Database'!$C:$R,10, FALSE)="","",VLOOKUP($C1300,'MSCI Database'!$C:$R,10, FALSE)),"")</f>
        <v>662967</v>
      </c>
      <c r="Y1300" s="133" t="str">
        <f>IFERROR(IF(VLOOKUP($C1300,'MSCI Database'!$C:$R,11, FALSE)="","",VLOOKUP($C1300,'MSCI Database'!$C:$R,11, FALSE)),"")</f>
        <v>2019</v>
      </c>
      <c r="Z1300" s="133" t="str">
        <f>IFERROR(IF(VLOOKUP($C1300,'MSCI Database'!$C:$R,12, FALSE)="","",VLOOKUP($C1300,'MSCI Database'!$C:$R,12, FALSE)),"")</f>
        <v>E.Segmt-Low</v>
      </c>
      <c r="AA1300" s="202" t="str">
        <f>IFERROR(IF(VLOOKUP($C1300,'MSCI Database'!$C:$R,13, FALSE)="","",VLOOKUP($C1300,'MSCI Database'!$C:$R,13, FALSE)),"")</f>
        <v/>
      </c>
    </row>
    <row r="1301" spans="1:27" s="130" customFormat="1" ht="15" hidden="1" customHeight="1" outlineLevel="1">
      <c r="A1301" s="130" t="s">
        <v>8945</v>
      </c>
      <c r="B1301" s="130" t="s">
        <v>8946</v>
      </c>
      <c r="C1301" s="130" t="s">
        <v>8947</v>
      </c>
      <c r="D1301" s="130" t="s">
        <v>18705</v>
      </c>
      <c r="E1301" s="130" t="s">
        <v>18684</v>
      </c>
      <c r="F1301" s="169">
        <v>5.8195455188270247E-2</v>
      </c>
      <c r="G1301" s="132" t="str">
        <f ca="1">IFERROR(_xll.BQL($A1301, "cur_mkt_cap(currency=EUR)")/1000000, " ")</f>
        <v xml:space="preserve"> </v>
      </c>
      <c r="M1301" s="305">
        <f t="shared" si="55"/>
        <v>3.7652459506810848E-5</v>
      </c>
      <c r="N1301" s="223">
        <f t="shared" si="56"/>
        <v>6.3399235856029322E-4</v>
      </c>
      <c r="O1301" s="172" t="str">
        <f>IFERROR(IF(VLOOKUP($C1301,'MSCI Database'!$C:$R,2, FALSE)="","",VLOOKUP($C1301,'MSCI Database'!$C:$R,2, FALSE)),"")</f>
        <v>Commodity Chemicals</v>
      </c>
      <c r="P1301" s="186" t="str">
        <f>IFERROR(IF(VLOOKUP($C1301,'MSCI Database'!$C:$R,3, FALSE)="","",VLOOKUP($C1301,'MSCI Database'!$C:$R,3, FALSE)),"")</f>
        <v>A</v>
      </c>
      <c r="Q1301" s="164" t="str">
        <f>IFERROR(IF(VLOOKUP($C1301,'MSCI Database'!$C:$R,4, FALSE)="","",VLOOKUP($C1301,'MSCI Database'!$C:$R,4, FALSE)),"")</f>
        <v/>
      </c>
      <c r="R1301" s="164">
        <f>IFERROR(IF(VLOOKUP($C1301,'MSCI Database'!$C:$R,5, FALSE)="","",VLOOKUP($C1301,'MSCI Database'!$C:$R,5, FALSE)),"")</f>
        <v>6.5</v>
      </c>
      <c r="S1301" s="164">
        <f>IFERROR(IF(VLOOKUP($C1301,'MSCI Database'!$C:$R,6, FALSE)="","",VLOOKUP($C1301,'MSCI Database'!$C:$R,6, FALSE)),"")</f>
        <v>4.8</v>
      </c>
      <c r="T1301" s="211">
        <f>IFERROR(IF(VLOOKUP($C1301,'MSCI Database'!$C:$R,7, FALSE)="","",VLOOKUP($C1301,'MSCI Database'!$C:$R,7, FALSE)),"")</f>
        <v>0</v>
      </c>
      <c r="U1301" s="164">
        <f>IFERROR(IF(VLOOKUP($C1301,'MSCI Database'!$C:$R,8, FALSE)="","",VLOOKUP($C1301,'MSCI Database'!$C:$R,8, FALSE)),"")</f>
        <v>7.6</v>
      </c>
      <c r="V1301" s="175">
        <f>IFERROR(IF(VLOOKUP($C1301,'MSCI Database'!$C:$R,9, FALSE)="","",VLOOKUP($C1301,'MSCI Database'!$C:$R,9, FALSE)),"")</f>
        <v>5.2</v>
      </c>
      <c r="W1301" s="165">
        <f t="shared" ca="1" si="54"/>
        <v>0</v>
      </c>
      <c r="X1301" s="166">
        <f>IFERROR(IF(VLOOKUP($C1301,'MSCI Database'!$C:$R,10, FALSE)="","",VLOOKUP($C1301,'MSCI Database'!$C:$R,10, FALSE)),"")</f>
        <v>2500975</v>
      </c>
      <c r="Y1301" s="133" t="str">
        <f>IFERROR(IF(VLOOKUP($C1301,'MSCI Database'!$C:$R,11, FALSE)="","",VLOOKUP($C1301,'MSCI Database'!$C:$R,11, FALSE)),"")</f>
        <v>2019</v>
      </c>
      <c r="Z1301" s="133" t="str">
        <f>IFERROR(IF(VLOOKUP($C1301,'MSCI Database'!$C:$R,12, FALSE)="","",VLOOKUP($C1301,'MSCI Database'!$C:$R,12, FALSE)),"")</f>
        <v>Reported</v>
      </c>
      <c r="AA1301" s="202" t="str">
        <f>IFERROR(IF(VLOOKUP($C1301,'MSCI Database'!$C:$R,13, FALSE)="","",VLOOKUP($C1301,'MSCI Database'!$C:$R,13, FALSE)),"")</f>
        <v/>
      </c>
    </row>
    <row r="1302" spans="1:27" s="130" customFormat="1" ht="15" hidden="1" customHeight="1" outlineLevel="1">
      <c r="A1302" s="130" t="s">
        <v>9821</v>
      </c>
      <c r="B1302" s="130" t="s">
        <v>9822</v>
      </c>
      <c r="C1302" s="130" t="s">
        <v>9823</v>
      </c>
      <c r="D1302" s="130" t="s">
        <v>12128</v>
      </c>
      <c r="E1302" s="130" t="s">
        <v>18673</v>
      </c>
      <c r="F1302" s="169">
        <v>5.8179394478928108E-2</v>
      </c>
      <c r="G1302" s="132" t="str">
        <f ca="1">IFERROR(_xll.BQL($A1302, "cur_mkt_cap(currency=EUR)")/1000000, " ")</f>
        <v xml:space="preserve"> </v>
      </c>
      <c r="M1302" s="305">
        <f t="shared" si="55"/>
        <v>3.7642068227866482E-5</v>
      </c>
      <c r="N1302" s="223">
        <f t="shared" si="56"/>
        <v>6.3381739013770714E-4</v>
      </c>
      <c r="O1302" s="172" t="str">
        <f>IFERROR(IF(VLOOKUP($C1302,'MSCI Database'!$C:$R,2, FALSE)="","",VLOOKUP($C1302,'MSCI Database'!$C:$R,2, FALSE)),"")</f>
        <v>Industrial Machinery</v>
      </c>
      <c r="P1302" s="186" t="str">
        <f>IFERROR(IF(VLOOKUP($C1302,'MSCI Database'!$C:$R,3, FALSE)="","",VLOOKUP($C1302,'MSCI Database'!$C:$R,3, FALSE)),"")</f>
        <v>BBB</v>
      </c>
      <c r="Q1302" s="164" t="str">
        <f>IFERROR(IF(VLOOKUP($C1302,'MSCI Database'!$C:$R,4, FALSE)="","",VLOOKUP($C1302,'MSCI Database'!$C:$R,4, FALSE)),"")</f>
        <v>0</v>
      </c>
      <c r="R1302" s="164">
        <f>IFERROR(IF(VLOOKUP($C1302,'MSCI Database'!$C:$R,5, FALSE)="","",VLOOKUP($C1302,'MSCI Database'!$C:$R,5, FALSE)),"")</f>
        <v>5</v>
      </c>
      <c r="S1302" s="164">
        <f>IFERROR(IF(VLOOKUP($C1302,'MSCI Database'!$C:$R,6, FALSE)="","",VLOOKUP($C1302,'MSCI Database'!$C:$R,6, FALSE)),"")</f>
        <v>4</v>
      </c>
      <c r="T1302" s="211">
        <f>IFERROR(IF(VLOOKUP($C1302,'MSCI Database'!$C:$R,7, FALSE)="","",VLOOKUP($C1302,'MSCI Database'!$C:$R,7, FALSE)),"")</f>
        <v>5.9</v>
      </c>
      <c r="U1302" s="164">
        <f>IFERROR(IF(VLOOKUP($C1302,'MSCI Database'!$C:$R,8, FALSE)="","",VLOOKUP($C1302,'MSCI Database'!$C:$R,8, FALSE)),"")</f>
        <v>5.4</v>
      </c>
      <c r="V1302" s="175">
        <f>IFERROR(IF(VLOOKUP($C1302,'MSCI Database'!$C:$R,9, FALSE)="","",VLOOKUP($C1302,'MSCI Database'!$C:$R,9, FALSE)),"")</f>
        <v>5</v>
      </c>
      <c r="W1302" s="165">
        <f t="shared" ca="1" si="54"/>
        <v>0</v>
      </c>
      <c r="X1302" s="166">
        <f>IFERROR(IF(VLOOKUP($C1302,'MSCI Database'!$C:$R,10, FALSE)="","",VLOOKUP($C1302,'MSCI Database'!$C:$R,10, FALSE)),"")</f>
        <v>26904</v>
      </c>
      <c r="Y1302" s="133" t="str">
        <f>IFERROR(IF(VLOOKUP($C1302,'MSCI Database'!$C:$R,11, FALSE)="","",VLOOKUP($C1302,'MSCI Database'!$C:$R,11, FALSE)),"")</f>
        <v>2019</v>
      </c>
      <c r="Z1302" s="133" t="str">
        <f>IFERROR(IF(VLOOKUP($C1302,'MSCI Database'!$C:$R,12, FALSE)="","",VLOOKUP($C1302,'MSCI Database'!$C:$R,12, FALSE)),"")</f>
        <v>E.Segmt-Low</v>
      </c>
      <c r="AA1302" s="202" t="str">
        <f>IFERROR(IF(VLOOKUP($C1302,'MSCI Database'!$C:$R,13, FALSE)="","",VLOOKUP($C1302,'MSCI Database'!$C:$R,13, FALSE)),"")</f>
        <v/>
      </c>
    </row>
    <row r="1303" spans="1:27" s="130" customFormat="1" ht="15" hidden="1" customHeight="1" outlineLevel="1">
      <c r="A1303" s="130" t="s">
        <v>11265</v>
      </c>
      <c r="B1303" s="130" t="s">
        <v>11266</v>
      </c>
      <c r="C1303" s="130" t="s">
        <v>11267</v>
      </c>
      <c r="D1303" s="130" t="s">
        <v>12128</v>
      </c>
      <c r="E1303" s="130" t="s">
        <v>18673</v>
      </c>
      <c r="F1303" s="169">
        <v>5.8178815394286702E-2</v>
      </c>
      <c r="G1303" s="132" t="str">
        <f ca="1">IFERROR(_xll.BQL($A1303, "cur_mkt_cap(currency=EUR)")/1000000, " ")</f>
        <v xml:space="preserve"> </v>
      </c>
      <c r="M1303" s="305">
        <f t="shared" si="55"/>
        <v>3.7641693560103494E-5</v>
      </c>
      <c r="N1303" s="223">
        <f t="shared" si="56"/>
        <v>6.3381108147947212E-4</v>
      </c>
      <c r="O1303" s="172" t="str">
        <f>IFERROR(IF(VLOOKUP($C1303,'MSCI Database'!$C:$R,2, FALSE)="","",VLOOKUP($C1303,'MSCI Database'!$C:$R,2, FALSE)),"")</f>
        <v>Construction &amp; Farm Machinery &amp; Heavy Trucks</v>
      </c>
      <c r="P1303" s="186" t="str">
        <f>IFERROR(IF(VLOOKUP($C1303,'MSCI Database'!$C:$R,3, FALSE)="","",VLOOKUP($C1303,'MSCI Database'!$C:$R,3, FALSE)),"")</f>
        <v>BBB</v>
      </c>
      <c r="Q1303" s="164" t="str">
        <f>IFERROR(IF(VLOOKUP($C1303,'MSCI Database'!$C:$R,4, FALSE)="","",VLOOKUP($C1303,'MSCI Database'!$C:$R,4, FALSE)),"")</f>
        <v>0</v>
      </c>
      <c r="R1303" s="164">
        <f>IFERROR(IF(VLOOKUP($C1303,'MSCI Database'!$C:$R,5, FALSE)="","",VLOOKUP($C1303,'MSCI Database'!$C:$R,5, FALSE)),"")</f>
        <v>5.3</v>
      </c>
      <c r="S1303" s="164">
        <f>IFERROR(IF(VLOOKUP($C1303,'MSCI Database'!$C:$R,6, FALSE)="","",VLOOKUP($C1303,'MSCI Database'!$C:$R,6, FALSE)),"")</f>
        <v>2.1</v>
      </c>
      <c r="T1303" s="211">
        <f>IFERROR(IF(VLOOKUP($C1303,'MSCI Database'!$C:$R,7, FALSE)="","",VLOOKUP($C1303,'MSCI Database'!$C:$R,7, FALSE)),"")</f>
        <v>5.4</v>
      </c>
      <c r="U1303" s="164">
        <f>IFERROR(IF(VLOOKUP($C1303,'MSCI Database'!$C:$R,8, FALSE)="","",VLOOKUP($C1303,'MSCI Database'!$C:$R,8, FALSE)),"")</f>
        <v>5.4</v>
      </c>
      <c r="V1303" s="175">
        <f>IFERROR(IF(VLOOKUP($C1303,'MSCI Database'!$C:$R,9, FALSE)="","",VLOOKUP($C1303,'MSCI Database'!$C:$R,9, FALSE)),"")</f>
        <v>4.5999999999999996</v>
      </c>
      <c r="W1303" s="165">
        <f t="shared" ca="1" si="54"/>
        <v>0</v>
      </c>
      <c r="X1303" s="166">
        <f>IFERROR(IF(VLOOKUP($C1303,'MSCI Database'!$C:$R,10, FALSE)="","",VLOOKUP($C1303,'MSCI Database'!$C:$R,10, FALSE)),"")</f>
        <v>36943</v>
      </c>
      <c r="Y1303" s="133" t="str">
        <f>IFERROR(IF(VLOOKUP($C1303,'MSCI Database'!$C:$R,11, FALSE)="","",VLOOKUP($C1303,'MSCI Database'!$C:$R,11, FALSE)),"")</f>
        <v>2019</v>
      </c>
      <c r="Z1303" s="133" t="str">
        <f>IFERROR(IF(VLOOKUP($C1303,'MSCI Database'!$C:$R,12, FALSE)="","",VLOOKUP($C1303,'MSCI Database'!$C:$R,12, FALSE)),"")</f>
        <v>E.Segmt-Moderately High</v>
      </c>
      <c r="AA1303" s="202" t="str">
        <f>IFERROR(IF(VLOOKUP($C1303,'MSCI Database'!$C:$R,13, FALSE)="","",VLOOKUP($C1303,'MSCI Database'!$C:$R,13, FALSE)),"")</f>
        <v/>
      </c>
    </row>
    <row r="1304" spans="1:27" s="130" customFormat="1" ht="15" hidden="1" customHeight="1" outlineLevel="1">
      <c r="A1304" s="130" t="s">
        <v>10383</v>
      </c>
      <c r="B1304" s="130" t="s">
        <v>10384</v>
      </c>
      <c r="C1304" s="130" t="s">
        <v>10385</v>
      </c>
      <c r="D1304" s="130" t="s">
        <v>12128</v>
      </c>
      <c r="E1304" s="130" t="s">
        <v>18673</v>
      </c>
      <c r="F1304" s="169">
        <v>5.8139633206729012E-2</v>
      </c>
      <c r="G1304" s="132" t="str">
        <f ca="1">IFERROR(_xll.BQL($A1304, "cur_mkt_cap(currency=EUR)")/1000000, " ")</f>
        <v xml:space="preserve"> </v>
      </c>
      <c r="M1304" s="305">
        <f t="shared" si="55"/>
        <v>3.7616342684753668E-5</v>
      </c>
      <c r="N1304" s="223">
        <f t="shared" si="56"/>
        <v>6.3338422327511776E-4</v>
      </c>
      <c r="O1304" s="172" t="str">
        <f>IFERROR(IF(VLOOKUP($C1304,'MSCI Database'!$C:$R,2, FALSE)="","",VLOOKUP($C1304,'MSCI Database'!$C:$R,2, FALSE)),"")</f>
        <v>Professional Services</v>
      </c>
      <c r="P1304" s="186" t="str">
        <f>IFERROR(IF(VLOOKUP($C1304,'MSCI Database'!$C:$R,3, FALSE)="","",VLOOKUP($C1304,'MSCI Database'!$C:$R,3, FALSE)),"")</f>
        <v>BBB</v>
      </c>
      <c r="Q1304" s="164" t="str">
        <f>IFERROR(IF(VLOOKUP($C1304,'MSCI Database'!$C:$R,4, FALSE)="","",VLOOKUP($C1304,'MSCI Database'!$C:$R,4, FALSE)),"")</f>
        <v>0</v>
      </c>
      <c r="R1304" s="164">
        <f>IFERROR(IF(VLOOKUP($C1304,'MSCI Database'!$C:$R,5, FALSE)="","",VLOOKUP($C1304,'MSCI Database'!$C:$R,5, FALSE)),"")</f>
        <v>5.2</v>
      </c>
      <c r="S1304" s="164">
        <f>IFERROR(IF(VLOOKUP($C1304,'MSCI Database'!$C:$R,6, FALSE)="","",VLOOKUP($C1304,'MSCI Database'!$C:$R,6, FALSE)),"")</f>
        <v>6.7</v>
      </c>
      <c r="T1304" s="211">
        <f>IFERROR(IF(VLOOKUP($C1304,'MSCI Database'!$C:$R,7, FALSE)="","",VLOOKUP($C1304,'MSCI Database'!$C:$R,7, FALSE)),"")</f>
        <v>5.8</v>
      </c>
      <c r="U1304" s="164">
        <f>IFERROR(IF(VLOOKUP($C1304,'MSCI Database'!$C:$R,8, FALSE)="","",VLOOKUP($C1304,'MSCI Database'!$C:$R,8, FALSE)),"")</f>
        <v>5.3</v>
      </c>
      <c r="V1304" s="175">
        <f>IFERROR(IF(VLOOKUP($C1304,'MSCI Database'!$C:$R,9, FALSE)="","",VLOOKUP($C1304,'MSCI Database'!$C:$R,9, FALSE)),"")</f>
        <v>5.6</v>
      </c>
      <c r="W1304" s="165">
        <f t="shared" ca="1" si="54"/>
        <v>0</v>
      </c>
      <c r="X1304" s="166">
        <f>IFERROR(IF(VLOOKUP($C1304,'MSCI Database'!$C:$R,10, FALSE)="","",VLOOKUP($C1304,'MSCI Database'!$C:$R,10, FALSE)),"")</f>
        <v>2665</v>
      </c>
      <c r="Y1304" s="133" t="str">
        <f>IFERROR(IF(VLOOKUP($C1304,'MSCI Database'!$C:$R,11, FALSE)="","",VLOOKUP($C1304,'MSCI Database'!$C:$R,11, FALSE)),"")</f>
        <v>2019</v>
      </c>
      <c r="Z1304" s="133" t="str">
        <f>IFERROR(IF(VLOOKUP($C1304,'MSCI Database'!$C:$R,12, FALSE)="","",VLOOKUP($C1304,'MSCI Database'!$C:$R,12, FALSE)),"")</f>
        <v>E.Segmt-Moderately High</v>
      </c>
      <c r="AA1304" s="202" t="str">
        <f>IFERROR(IF(VLOOKUP($C1304,'MSCI Database'!$C:$R,13, FALSE)="","",VLOOKUP($C1304,'MSCI Database'!$C:$R,13, FALSE)),"")</f>
        <v/>
      </c>
    </row>
    <row r="1305" spans="1:27" s="130" customFormat="1" ht="15" hidden="1" customHeight="1" outlineLevel="1">
      <c r="A1305" s="130" t="s">
        <v>9497</v>
      </c>
      <c r="B1305" s="130" t="s">
        <v>9498</v>
      </c>
      <c r="C1305" s="130" t="s">
        <v>9499</v>
      </c>
      <c r="D1305" s="130" t="s">
        <v>12128</v>
      </c>
      <c r="E1305" s="130" t="s">
        <v>18682</v>
      </c>
      <c r="F1305" s="169">
        <v>5.7962071378554268E-2</v>
      </c>
      <c r="G1305" s="132" t="str">
        <f ca="1">IFERROR(_xll.BQL($A1305, "cur_mkt_cap(currency=EUR)")/1000000, " ")</f>
        <v xml:space="preserve"> </v>
      </c>
      <c r="M1305" s="305">
        <f t="shared" si="55"/>
        <v>3.7501460181924609E-5</v>
      </c>
      <c r="N1305" s="223">
        <f t="shared" si="56"/>
        <v>6.3144983094378195E-4</v>
      </c>
      <c r="O1305" s="172" t="str">
        <f>IFERROR(IF(VLOOKUP($C1305,'MSCI Database'!$C:$R,2, FALSE)="","",VLOOKUP($C1305,'MSCI Database'!$C:$R,2, FALSE)),"")</f>
        <v>Real Estate Development &amp; Diversified Activities</v>
      </c>
      <c r="P1305" s="186" t="str">
        <f>IFERROR(IF(VLOOKUP($C1305,'MSCI Database'!$C:$R,3, FALSE)="","",VLOOKUP($C1305,'MSCI Database'!$C:$R,3, FALSE)),"")</f>
        <v>A</v>
      </c>
      <c r="Q1305" s="164" t="str">
        <f>IFERROR(IF(VLOOKUP($C1305,'MSCI Database'!$C:$R,4, FALSE)="","",VLOOKUP($C1305,'MSCI Database'!$C:$R,4, FALSE)),"")</f>
        <v>1</v>
      </c>
      <c r="R1305" s="164">
        <f>IFERROR(IF(VLOOKUP($C1305,'MSCI Database'!$C:$R,5, FALSE)="","",VLOOKUP($C1305,'MSCI Database'!$C:$R,5, FALSE)),"")</f>
        <v>6.4</v>
      </c>
      <c r="S1305" s="164">
        <f>IFERROR(IF(VLOOKUP($C1305,'MSCI Database'!$C:$R,6, FALSE)="","",VLOOKUP($C1305,'MSCI Database'!$C:$R,6, FALSE)),"")</f>
        <v>5.0999999999999996</v>
      </c>
      <c r="T1305" s="211">
        <f>IFERROR(IF(VLOOKUP($C1305,'MSCI Database'!$C:$R,7, FALSE)="","",VLOOKUP($C1305,'MSCI Database'!$C:$R,7, FALSE)),"")</f>
        <v>4.8</v>
      </c>
      <c r="U1305" s="164">
        <f>IFERROR(IF(VLOOKUP($C1305,'MSCI Database'!$C:$R,8, FALSE)="","",VLOOKUP($C1305,'MSCI Database'!$C:$R,8, FALSE)),"")</f>
        <v>6</v>
      </c>
      <c r="V1305" s="175">
        <f>IFERROR(IF(VLOOKUP($C1305,'MSCI Database'!$C:$R,9, FALSE)="","",VLOOKUP($C1305,'MSCI Database'!$C:$R,9, FALSE)),"")</f>
        <v>5.3</v>
      </c>
      <c r="W1305" s="165">
        <f t="shared" ca="1" si="54"/>
        <v>0</v>
      </c>
      <c r="X1305" s="166">
        <f>IFERROR(IF(VLOOKUP($C1305,'MSCI Database'!$C:$R,10, FALSE)="","",VLOOKUP($C1305,'MSCI Database'!$C:$R,10, FALSE)),"")</f>
        <v>16649</v>
      </c>
      <c r="Y1305" s="133" t="str">
        <f>IFERROR(IF(VLOOKUP($C1305,'MSCI Database'!$C:$R,11, FALSE)="","",VLOOKUP($C1305,'MSCI Database'!$C:$R,11, FALSE)),"")</f>
        <v>2019</v>
      </c>
      <c r="Z1305" s="133" t="str">
        <f>IFERROR(IF(VLOOKUP($C1305,'MSCI Database'!$C:$R,12, FALSE)="","",VLOOKUP($C1305,'MSCI Database'!$C:$R,12, FALSE)),"")</f>
        <v>E.Segmt-Moderately High</v>
      </c>
      <c r="AA1305" s="202" t="str">
        <f>IFERROR(IF(VLOOKUP($C1305,'MSCI Database'!$C:$R,13, FALSE)="","",VLOOKUP($C1305,'MSCI Database'!$C:$R,13, FALSE)),"")</f>
        <v/>
      </c>
    </row>
    <row r="1306" spans="1:27" s="130" customFormat="1" ht="15" hidden="1" customHeight="1" outlineLevel="1">
      <c r="A1306" s="130" t="s">
        <v>9671</v>
      </c>
      <c r="B1306" s="130" t="s">
        <v>9672</v>
      </c>
      <c r="C1306" s="130" t="s">
        <v>9673</v>
      </c>
      <c r="D1306" s="130" t="s">
        <v>12128</v>
      </c>
      <c r="E1306" s="130" t="s">
        <v>18682</v>
      </c>
      <c r="F1306" s="169">
        <v>5.7906622754216049E-2</v>
      </c>
      <c r="G1306" s="132" t="str">
        <f ca="1">IFERROR(_xll.BQL($A1306, "cur_mkt_cap(currency=EUR)")/1000000, " ")</f>
        <v xml:space="preserve"> </v>
      </c>
      <c r="M1306" s="305">
        <f t="shared" si="55"/>
        <v>3.7465584921977777E-5</v>
      </c>
      <c r="N1306" s="223">
        <f t="shared" si="56"/>
        <v>6.308457630829949E-4</v>
      </c>
      <c r="O1306" s="172" t="str">
        <f>IFERROR(IF(VLOOKUP($C1306,'MSCI Database'!$C:$R,2, FALSE)="","",VLOOKUP($C1306,'MSCI Database'!$C:$R,2, FALSE)),"")</f>
        <v>Restaurants</v>
      </c>
      <c r="P1306" s="186" t="str">
        <f>IFERROR(IF(VLOOKUP($C1306,'MSCI Database'!$C:$R,3, FALSE)="","",VLOOKUP($C1306,'MSCI Database'!$C:$R,3, FALSE)),"")</f>
        <v>B</v>
      </c>
      <c r="Q1306" s="164" t="str">
        <f>IFERROR(IF(VLOOKUP($C1306,'MSCI Database'!$C:$R,4, FALSE)="","",VLOOKUP($C1306,'MSCI Database'!$C:$R,4, FALSE)),"")</f>
        <v>0</v>
      </c>
      <c r="R1306" s="164">
        <f>IFERROR(IF(VLOOKUP($C1306,'MSCI Database'!$C:$R,5, FALSE)="","",VLOOKUP($C1306,'MSCI Database'!$C:$R,5, FALSE)),"")</f>
        <v>2.2999999999999998</v>
      </c>
      <c r="S1306" s="164">
        <f>IFERROR(IF(VLOOKUP($C1306,'MSCI Database'!$C:$R,6, FALSE)="","",VLOOKUP($C1306,'MSCI Database'!$C:$R,6, FALSE)),"")</f>
        <v>2.8</v>
      </c>
      <c r="T1306" s="211">
        <f>IFERROR(IF(VLOOKUP($C1306,'MSCI Database'!$C:$R,7, FALSE)="","",VLOOKUP($C1306,'MSCI Database'!$C:$R,7, FALSE)),"")</f>
        <v>4.2</v>
      </c>
      <c r="U1306" s="164">
        <f>IFERROR(IF(VLOOKUP($C1306,'MSCI Database'!$C:$R,8, FALSE)="","",VLOOKUP($C1306,'MSCI Database'!$C:$R,8, FALSE)),"")</f>
        <v>4.5</v>
      </c>
      <c r="V1306" s="175">
        <f>IFERROR(IF(VLOOKUP($C1306,'MSCI Database'!$C:$R,9, FALSE)="","",VLOOKUP($C1306,'MSCI Database'!$C:$R,9, FALSE)),"")</f>
        <v>4</v>
      </c>
      <c r="W1306" s="165">
        <f t="shared" ca="1" si="54"/>
        <v>0</v>
      </c>
      <c r="X1306" s="166">
        <f>IFERROR(IF(VLOOKUP($C1306,'MSCI Database'!$C:$R,10, FALSE)="","",VLOOKUP($C1306,'MSCI Database'!$C:$R,10, FALSE)),"")</f>
        <v>180055</v>
      </c>
      <c r="Y1306" s="133" t="str">
        <f>IFERROR(IF(VLOOKUP($C1306,'MSCI Database'!$C:$R,11, FALSE)="","",VLOOKUP($C1306,'MSCI Database'!$C:$R,11, FALSE)),"")</f>
        <v>2019</v>
      </c>
      <c r="Z1306" s="133" t="str">
        <f>IFERROR(IF(VLOOKUP($C1306,'MSCI Database'!$C:$R,12, FALSE)="","",VLOOKUP($C1306,'MSCI Database'!$C:$R,12, FALSE)),"")</f>
        <v>E.Segmt-Moderate</v>
      </c>
      <c r="AA1306" s="202" t="str">
        <f>IFERROR(IF(VLOOKUP($C1306,'MSCI Database'!$C:$R,13, FALSE)="","",VLOOKUP($C1306,'MSCI Database'!$C:$R,13, FALSE)),"")</f>
        <v/>
      </c>
    </row>
    <row r="1307" spans="1:27" s="130" customFormat="1" ht="15" hidden="1" customHeight="1" outlineLevel="1">
      <c r="A1307" s="130" t="s">
        <v>11813</v>
      </c>
      <c r="B1307" s="130" t="s">
        <v>11814</v>
      </c>
      <c r="C1307" s="130" t="s">
        <v>11815</v>
      </c>
      <c r="D1307" s="130" t="s">
        <v>12128</v>
      </c>
      <c r="E1307" s="130" t="s">
        <v>18690</v>
      </c>
      <c r="F1307" s="169">
        <v>5.788810982460512E-2</v>
      </c>
      <c r="G1307" s="132" t="str">
        <f ca="1">IFERROR(_xll.BQL($A1307, "cur_mkt_cap(currency=EUR)")/1000000, " ")</f>
        <v xml:space="preserve"> </v>
      </c>
      <c r="M1307" s="305">
        <f t="shared" si="55"/>
        <v>3.7453607056519509E-5</v>
      </c>
      <c r="N1307" s="223">
        <f t="shared" si="56"/>
        <v>6.3064407970634762E-4</v>
      </c>
      <c r="O1307" s="172" t="str">
        <f>IFERROR(IF(VLOOKUP($C1307,'MSCI Database'!$C:$R,2, FALSE)="","",VLOOKUP($C1307,'MSCI Database'!$C:$R,2, FALSE)),"")</f>
        <v>Interactive Media &amp; Services</v>
      </c>
      <c r="P1307" s="186" t="str">
        <f>IFERROR(IF(VLOOKUP($C1307,'MSCI Database'!$C:$R,3, FALSE)="","",VLOOKUP($C1307,'MSCI Database'!$C:$R,3, FALSE)),"")</f>
        <v>B</v>
      </c>
      <c r="Q1307" s="164" t="str">
        <f>IFERROR(IF(VLOOKUP($C1307,'MSCI Database'!$C:$R,4, FALSE)="","",VLOOKUP($C1307,'MSCI Database'!$C:$R,4, FALSE)),"")</f>
        <v>-1</v>
      </c>
      <c r="R1307" s="164">
        <f>IFERROR(IF(VLOOKUP($C1307,'MSCI Database'!$C:$R,5, FALSE)="","",VLOOKUP($C1307,'MSCI Database'!$C:$R,5, FALSE)),"")</f>
        <v>2.4</v>
      </c>
      <c r="S1307" s="164">
        <f>IFERROR(IF(VLOOKUP($C1307,'MSCI Database'!$C:$R,6, FALSE)="","",VLOOKUP($C1307,'MSCI Database'!$C:$R,6, FALSE)),"")</f>
        <v>6.2</v>
      </c>
      <c r="T1307" s="211">
        <f>IFERROR(IF(VLOOKUP($C1307,'MSCI Database'!$C:$R,7, FALSE)="","",VLOOKUP($C1307,'MSCI Database'!$C:$R,7, FALSE)),"")</f>
        <v>1.5</v>
      </c>
      <c r="U1307" s="164">
        <f>IFERROR(IF(VLOOKUP($C1307,'MSCI Database'!$C:$R,8, FALSE)="","",VLOOKUP($C1307,'MSCI Database'!$C:$R,8, FALSE)),"")</f>
        <v>6.3</v>
      </c>
      <c r="V1307" s="175">
        <f>IFERROR(IF(VLOOKUP($C1307,'MSCI Database'!$C:$R,9, FALSE)="","",VLOOKUP($C1307,'MSCI Database'!$C:$R,9, FALSE)),"")</f>
        <v>3.8</v>
      </c>
      <c r="W1307" s="165">
        <f t="shared" ca="1" si="54"/>
        <v>0</v>
      </c>
      <c r="X1307" s="166">
        <f>IFERROR(IF(VLOOKUP($C1307,'MSCI Database'!$C:$R,10, FALSE)="","",VLOOKUP($C1307,'MSCI Database'!$C:$R,10, FALSE)),"")</f>
        <v>7420</v>
      </c>
      <c r="Y1307" s="133" t="str">
        <f>IFERROR(IF(VLOOKUP($C1307,'MSCI Database'!$C:$R,11, FALSE)="","",VLOOKUP($C1307,'MSCI Database'!$C:$R,11, FALSE)),"")</f>
        <v>2019</v>
      </c>
      <c r="Z1307" s="133" t="str">
        <f>IFERROR(IF(VLOOKUP($C1307,'MSCI Database'!$C:$R,12, FALSE)="","",VLOOKUP($C1307,'MSCI Database'!$C:$R,12, FALSE)),"")</f>
        <v>E.Segmt-Moderate</v>
      </c>
      <c r="AA1307" s="202" t="str">
        <f>IFERROR(IF(VLOOKUP($C1307,'MSCI Database'!$C:$R,13, FALSE)="","",VLOOKUP($C1307,'MSCI Database'!$C:$R,13, FALSE)),"")</f>
        <v/>
      </c>
    </row>
    <row r="1308" spans="1:27" s="130" customFormat="1" ht="15" hidden="1" customHeight="1" outlineLevel="1">
      <c r="A1308" s="130" t="s">
        <v>11055</v>
      </c>
      <c r="B1308" s="130" t="s">
        <v>11056</v>
      </c>
      <c r="C1308" s="130" t="s">
        <v>11057</v>
      </c>
      <c r="D1308" s="130" t="s">
        <v>12128</v>
      </c>
      <c r="E1308" s="130" t="s">
        <v>18688</v>
      </c>
      <c r="F1308" s="169">
        <v>5.7732223032964852E-2</v>
      </c>
      <c r="G1308" s="132" t="str">
        <f ca="1">IFERROR(_xll.BQL($A1308, "cur_mkt_cap(currency=EUR)")/1000000, " ")</f>
        <v xml:space="preserve"> </v>
      </c>
      <c r="M1308" s="305">
        <f t="shared" si="55"/>
        <v>3.7352748302328255E-5</v>
      </c>
      <c r="N1308" s="223">
        <f t="shared" si="56"/>
        <v>6.2894581934596933E-4</v>
      </c>
      <c r="O1308" s="172" t="str">
        <f>IFERROR(IF(VLOOKUP($C1308,'MSCI Database'!$C:$R,2, FALSE)="","",VLOOKUP($C1308,'MSCI Database'!$C:$R,2, FALSE)),"")</f>
        <v>Property &amp; Casualty Insurance</v>
      </c>
      <c r="P1308" s="186" t="str">
        <f>IFERROR(IF(VLOOKUP($C1308,'MSCI Database'!$C:$R,3, FALSE)="","",VLOOKUP($C1308,'MSCI Database'!$C:$R,3, FALSE)),"")</f>
        <v>B</v>
      </c>
      <c r="Q1308" s="164" t="str">
        <f>IFERROR(IF(VLOOKUP($C1308,'MSCI Database'!$C:$R,4, FALSE)="","",VLOOKUP($C1308,'MSCI Database'!$C:$R,4, FALSE)),"")</f>
        <v>0</v>
      </c>
      <c r="R1308" s="164">
        <f>IFERROR(IF(VLOOKUP($C1308,'MSCI Database'!$C:$R,5, FALSE)="","",VLOOKUP($C1308,'MSCI Database'!$C:$R,5, FALSE)),"")</f>
        <v>2.4</v>
      </c>
      <c r="S1308" s="164">
        <f>IFERROR(IF(VLOOKUP($C1308,'MSCI Database'!$C:$R,6, FALSE)="","",VLOOKUP($C1308,'MSCI Database'!$C:$R,6, FALSE)),"")</f>
        <v>0.7</v>
      </c>
      <c r="T1308" s="211">
        <f>IFERROR(IF(VLOOKUP($C1308,'MSCI Database'!$C:$R,7, FALSE)="","",VLOOKUP($C1308,'MSCI Database'!$C:$R,7, FALSE)),"")</f>
        <v>3.1</v>
      </c>
      <c r="U1308" s="164">
        <f>IFERROR(IF(VLOOKUP($C1308,'MSCI Database'!$C:$R,8, FALSE)="","",VLOOKUP($C1308,'MSCI Database'!$C:$R,8, FALSE)),"")</f>
        <v>5.7</v>
      </c>
      <c r="V1308" s="175">
        <f>IFERROR(IF(VLOOKUP($C1308,'MSCI Database'!$C:$R,9, FALSE)="","",VLOOKUP($C1308,'MSCI Database'!$C:$R,9, FALSE)),"")</f>
        <v>3.5</v>
      </c>
      <c r="W1308" s="165">
        <f t="shared" ca="1" si="54"/>
        <v>0</v>
      </c>
      <c r="X1308" s="166">
        <f>IFERROR(IF(VLOOKUP($C1308,'MSCI Database'!$C:$R,10, FALSE)="","",VLOOKUP($C1308,'MSCI Database'!$C:$R,10, FALSE)),"")</f>
        <v>1796</v>
      </c>
      <c r="Y1308" s="133" t="str">
        <f>IFERROR(IF(VLOOKUP($C1308,'MSCI Database'!$C:$R,11, FALSE)="","",VLOOKUP($C1308,'MSCI Database'!$C:$R,11, FALSE)),"")</f>
        <v>2019</v>
      </c>
      <c r="Z1308" s="133" t="str">
        <f>IFERROR(IF(VLOOKUP($C1308,'MSCI Database'!$C:$R,12, FALSE)="","",VLOOKUP($C1308,'MSCI Database'!$C:$R,12, FALSE)),"")</f>
        <v>E.Segmt-Moderately High</v>
      </c>
      <c r="AA1308" s="202" t="str">
        <f>IFERROR(IF(VLOOKUP($C1308,'MSCI Database'!$C:$R,13, FALSE)="","",VLOOKUP($C1308,'MSCI Database'!$C:$R,13, FALSE)),"")</f>
        <v>Apprehensions persist over ESG integration in investments and underwriting</v>
      </c>
    </row>
    <row r="1309" spans="1:27" s="130" customFormat="1" ht="15" hidden="1" customHeight="1" outlineLevel="1">
      <c r="A1309" s="130" t="s">
        <v>9674</v>
      </c>
      <c r="B1309" s="130" t="s">
        <v>9675</v>
      </c>
      <c r="C1309" s="130" t="s">
        <v>9676</v>
      </c>
      <c r="D1309" s="130" t="s">
        <v>12128</v>
      </c>
      <c r="E1309" s="130" t="s">
        <v>18673</v>
      </c>
      <c r="F1309" s="169">
        <v>5.7694390772981337E-2</v>
      </c>
      <c r="G1309" s="132" t="str">
        <f ca="1">IFERROR(_xll.BQL($A1309, "cur_mkt_cap(currency=EUR)")/1000000, " ")</f>
        <v xml:space="preserve"> </v>
      </c>
      <c r="M1309" s="305">
        <f t="shared" si="55"/>
        <v>3.7328270830118923E-5</v>
      </c>
      <c r="N1309" s="223">
        <f t="shared" si="56"/>
        <v>6.2853366750938654E-4</v>
      </c>
      <c r="O1309" s="172" t="str">
        <f>IFERROR(IF(VLOOKUP($C1309,'MSCI Database'!$C:$R,2, FALSE)="","",VLOOKUP($C1309,'MSCI Database'!$C:$R,2, FALSE)),"")</f>
        <v>Industrial Machinery</v>
      </c>
      <c r="P1309" s="186" t="str">
        <f>IFERROR(IF(VLOOKUP($C1309,'MSCI Database'!$C:$R,3, FALSE)="","",VLOOKUP($C1309,'MSCI Database'!$C:$R,3, FALSE)),"")</f>
        <v>BBB</v>
      </c>
      <c r="Q1309" s="164" t="str">
        <f>IFERROR(IF(VLOOKUP($C1309,'MSCI Database'!$C:$R,4, FALSE)="","",VLOOKUP($C1309,'MSCI Database'!$C:$R,4, FALSE)),"")</f>
        <v>0</v>
      </c>
      <c r="R1309" s="164">
        <f>IFERROR(IF(VLOOKUP($C1309,'MSCI Database'!$C:$R,5, FALSE)="","",VLOOKUP($C1309,'MSCI Database'!$C:$R,5, FALSE)),"")</f>
        <v>4.3</v>
      </c>
      <c r="S1309" s="164">
        <f>IFERROR(IF(VLOOKUP($C1309,'MSCI Database'!$C:$R,6, FALSE)="","",VLOOKUP($C1309,'MSCI Database'!$C:$R,6, FALSE)),"")</f>
        <v>3.6</v>
      </c>
      <c r="T1309" s="211">
        <f>IFERROR(IF(VLOOKUP($C1309,'MSCI Database'!$C:$R,7, FALSE)="","",VLOOKUP($C1309,'MSCI Database'!$C:$R,7, FALSE)),"")</f>
        <v>4.0999999999999996</v>
      </c>
      <c r="U1309" s="164">
        <f>IFERROR(IF(VLOOKUP($C1309,'MSCI Database'!$C:$R,8, FALSE)="","",VLOOKUP($C1309,'MSCI Database'!$C:$R,8, FALSE)),"")</f>
        <v>5.4</v>
      </c>
      <c r="V1309" s="175">
        <f>IFERROR(IF(VLOOKUP($C1309,'MSCI Database'!$C:$R,9, FALSE)="","",VLOOKUP($C1309,'MSCI Database'!$C:$R,9, FALSE)),"")</f>
        <v>4.5</v>
      </c>
      <c r="W1309" s="165">
        <f t="shared" ca="1" si="54"/>
        <v>0</v>
      </c>
      <c r="X1309" s="166">
        <f>IFERROR(IF(VLOOKUP($C1309,'MSCI Database'!$C:$R,10, FALSE)="","",VLOOKUP($C1309,'MSCI Database'!$C:$R,10, FALSE)),"")</f>
        <v>202246</v>
      </c>
      <c r="Y1309" s="133" t="str">
        <f>IFERROR(IF(VLOOKUP($C1309,'MSCI Database'!$C:$R,11, FALSE)="","",VLOOKUP($C1309,'MSCI Database'!$C:$R,11, FALSE)),"")</f>
        <v>2019</v>
      </c>
      <c r="Z1309" s="133" t="str">
        <f>IFERROR(IF(VLOOKUP($C1309,'MSCI Database'!$C:$R,12, FALSE)="","",VLOOKUP($C1309,'MSCI Database'!$C:$R,12, FALSE)),"")</f>
        <v>E.Segmt-Moderate</v>
      </c>
      <c r="AA1309" s="202" t="str">
        <f>IFERROR(IF(VLOOKUP($C1309,'MSCI Database'!$C:$R,13, FALSE)="","",VLOOKUP($C1309,'MSCI Database'!$C:$R,13, FALSE)),"")</f>
        <v/>
      </c>
    </row>
    <row r="1310" spans="1:27" s="130" customFormat="1" ht="15" hidden="1" customHeight="1" outlineLevel="1">
      <c r="A1310" s="130" t="s">
        <v>11726</v>
      </c>
      <c r="B1310" s="130" t="s">
        <v>11727</v>
      </c>
      <c r="C1310" s="130" t="s">
        <v>11728</v>
      </c>
      <c r="D1310" s="130" t="s">
        <v>12128</v>
      </c>
      <c r="E1310" s="130" t="s">
        <v>18688</v>
      </c>
      <c r="F1310" s="169">
        <v>5.7628279879675268E-2</v>
      </c>
      <c r="G1310" s="132" t="str">
        <f ca="1">IFERROR(_xll.BQL($A1310, "cur_mkt_cap(currency=EUR)")/1000000, " ")</f>
        <v xml:space="preserve"> </v>
      </c>
      <c r="M1310" s="305">
        <f t="shared" si="55"/>
        <v>3.7285497082149896E-5</v>
      </c>
      <c r="N1310" s="223">
        <f t="shared" si="56"/>
        <v>6.278134428623236E-4</v>
      </c>
      <c r="O1310" s="172" t="str">
        <f>IFERROR(IF(VLOOKUP($C1310,'MSCI Database'!$C:$R,2, FALSE)="","",VLOOKUP($C1310,'MSCI Database'!$C:$R,2, FALSE)),"")</f>
        <v>Banks</v>
      </c>
      <c r="P1310" s="186" t="str">
        <f>IFERROR(IF(VLOOKUP($C1310,'MSCI Database'!$C:$R,3, FALSE)="","",VLOOKUP($C1310,'MSCI Database'!$C:$R,3, FALSE)),"")</f>
        <v>BB</v>
      </c>
      <c r="Q1310" s="164" t="str">
        <f>IFERROR(IF(VLOOKUP($C1310,'MSCI Database'!$C:$R,4, FALSE)="","",VLOOKUP($C1310,'MSCI Database'!$C:$R,4, FALSE)),"")</f>
        <v>0</v>
      </c>
      <c r="R1310" s="164">
        <f>IFERROR(IF(VLOOKUP($C1310,'MSCI Database'!$C:$R,5, FALSE)="","",VLOOKUP($C1310,'MSCI Database'!$C:$R,5, FALSE)),"")</f>
        <v>3.7</v>
      </c>
      <c r="S1310" s="164">
        <f>IFERROR(IF(VLOOKUP($C1310,'MSCI Database'!$C:$R,6, FALSE)="","",VLOOKUP($C1310,'MSCI Database'!$C:$R,6, FALSE)),"")</f>
        <v>2</v>
      </c>
      <c r="T1310" s="211">
        <f>IFERROR(IF(VLOOKUP($C1310,'MSCI Database'!$C:$R,7, FALSE)="","",VLOOKUP($C1310,'MSCI Database'!$C:$R,7, FALSE)),"")</f>
        <v>3.2</v>
      </c>
      <c r="U1310" s="164">
        <f>IFERROR(IF(VLOOKUP($C1310,'MSCI Database'!$C:$R,8, FALSE)="","",VLOOKUP($C1310,'MSCI Database'!$C:$R,8, FALSE)),"")</f>
        <v>5.6</v>
      </c>
      <c r="V1310" s="175">
        <f>IFERROR(IF(VLOOKUP($C1310,'MSCI Database'!$C:$R,9, FALSE)="","",VLOOKUP($C1310,'MSCI Database'!$C:$R,9, FALSE)),"")</f>
        <v>3.9</v>
      </c>
      <c r="W1310" s="165">
        <f t="shared" ca="1" si="54"/>
        <v>0</v>
      </c>
      <c r="X1310" s="166">
        <f>IFERROR(IF(VLOOKUP($C1310,'MSCI Database'!$C:$R,10, FALSE)="","",VLOOKUP($C1310,'MSCI Database'!$C:$R,10, FALSE)),"")</f>
        <v>2101</v>
      </c>
      <c r="Y1310" s="133" t="str">
        <f>IFERROR(IF(VLOOKUP($C1310,'MSCI Database'!$C:$R,11, FALSE)="","",VLOOKUP($C1310,'MSCI Database'!$C:$R,11, FALSE)),"")</f>
        <v>2019</v>
      </c>
      <c r="Z1310" s="133" t="str">
        <f>IFERROR(IF(VLOOKUP($C1310,'MSCI Database'!$C:$R,12, FALSE)="","",VLOOKUP($C1310,'MSCI Database'!$C:$R,12, FALSE)),"")</f>
        <v>E.Segmt-Moderately Low</v>
      </c>
      <c r="AA1310" s="202" t="str">
        <f>IFERROR(IF(VLOOKUP($C1310,'MSCI Database'!$C:$R,13, FALSE)="","",VLOOKUP($C1310,'MSCI Database'!$C:$R,13, FALSE)),"")</f>
        <v>Talent management and data security policies lag those of peers</v>
      </c>
    </row>
    <row r="1311" spans="1:27" s="130" customFormat="1" ht="15" hidden="1" customHeight="1" outlineLevel="1">
      <c r="A1311" s="130" t="s">
        <v>9825</v>
      </c>
      <c r="B1311" s="130" t="s">
        <v>9826</v>
      </c>
      <c r="C1311" s="130" t="s">
        <v>9827</v>
      </c>
      <c r="D1311" s="130" t="s">
        <v>12128</v>
      </c>
      <c r="E1311" s="130" t="s">
        <v>18673</v>
      </c>
      <c r="F1311" s="169">
        <v>5.7603230659166567E-2</v>
      </c>
      <c r="G1311" s="132" t="str">
        <f ca="1">IFERROR(_xll.BQL($A1311, "cur_mkt_cap(currency=EUR)")/1000000, " ")</f>
        <v xml:space="preserve"> </v>
      </c>
      <c r="M1311" s="305">
        <f t="shared" si="55"/>
        <v>3.7269290236480762E-5</v>
      </c>
      <c r="N1311" s="223">
        <f t="shared" si="56"/>
        <v>6.2754055188932525E-4</v>
      </c>
      <c r="O1311" s="172" t="str">
        <f>IFERROR(IF(VLOOKUP($C1311,'MSCI Database'!$C:$R,2, FALSE)="","",VLOOKUP($C1311,'MSCI Database'!$C:$R,2, FALSE)),"")</f>
        <v>Industrial Machinery</v>
      </c>
      <c r="P1311" s="186" t="str">
        <f>IFERROR(IF(VLOOKUP($C1311,'MSCI Database'!$C:$R,3, FALSE)="","",VLOOKUP($C1311,'MSCI Database'!$C:$R,3, FALSE)),"")</f>
        <v>A</v>
      </c>
      <c r="Q1311" s="164" t="str">
        <f>IFERROR(IF(VLOOKUP($C1311,'MSCI Database'!$C:$R,4, FALSE)="","",VLOOKUP($C1311,'MSCI Database'!$C:$R,4, FALSE)),"")</f>
        <v>1</v>
      </c>
      <c r="R1311" s="164">
        <f>IFERROR(IF(VLOOKUP($C1311,'MSCI Database'!$C:$R,5, FALSE)="","",VLOOKUP($C1311,'MSCI Database'!$C:$R,5, FALSE)),"")</f>
        <v>6</v>
      </c>
      <c r="S1311" s="164">
        <f>IFERROR(IF(VLOOKUP($C1311,'MSCI Database'!$C:$R,6, FALSE)="","",VLOOKUP($C1311,'MSCI Database'!$C:$R,6, FALSE)),"")</f>
        <v>4</v>
      </c>
      <c r="T1311" s="211">
        <f>IFERROR(IF(VLOOKUP($C1311,'MSCI Database'!$C:$R,7, FALSE)="","",VLOOKUP($C1311,'MSCI Database'!$C:$R,7, FALSE)),"")</f>
        <v>4.3</v>
      </c>
      <c r="U1311" s="164">
        <f>IFERROR(IF(VLOOKUP($C1311,'MSCI Database'!$C:$R,8, FALSE)="","",VLOOKUP($C1311,'MSCI Database'!$C:$R,8, FALSE)),"")</f>
        <v>5.6</v>
      </c>
      <c r="V1311" s="175">
        <f>IFERROR(IF(VLOOKUP($C1311,'MSCI Database'!$C:$R,9, FALSE)="","",VLOOKUP($C1311,'MSCI Database'!$C:$R,9, FALSE)),"")</f>
        <v>4.8</v>
      </c>
      <c r="W1311" s="165">
        <f t="shared" ca="1" si="54"/>
        <v>0</v>
      </c>
      <c r="X1311" s="166">
        <f>IFERROR(IF(VLOOKUP($C1311,'MSCI Database'!$C:$R,10, FALSE)="","",VLOOKUP($C1311,'MSCI Database'!$C:$R,10, FALSE)),"")</f>
        <v>67923</v>
      </c>
      <c r="Y1311" s="133" t="str">
        <f>IFERROR(IF(VLOOKUP($C1311,'MSCI Database'!$C:$R,11, FALSE)="","",VLOOKUP($C1311,'MSCI Database'!$C:$R,11, FALSE)),"")</f>
        <v>2019</v>
      </c>
      <c r="Z1311" s="133" t="str">
        <f>IFERROR(IF(VLOOKUP($C1311,'MSCI Database'!$C:$R,12, FALSE)="","",VLOOKUP($C1311,'MSCI Database'!$C:$R,12, FALSE)),"")</f>
        <v>E.CSI</v>
      </c>
      <c r="AA1311" s="202" t="str">
        <f>IFERROR(IF(VLOOKUP($C1311,'MSCI Database'!$C:$R,13, FALSE)="","",VLOOKUP($C1311,'MSCI Database'!$C:$R,13, FALSE)),"")</f>
        <v/>
      </c>
    </row>
    <row r="1312" spans="1:27" s="130" customFormat="1" ht="15" hidden="1" customHeight="1" outlineLevel="1">
      <c r="A1312" s="130" t="s">
        <v>11629</v>
      </c>
      <c r="B1312" s="130" t="s">
        <v>11630</v>
      </c>
      <c r="C1312" s="130" t="s">
        <v>11631</v>
      </c>
      <c r="D1312" s="130" t="s">
        <v>12128</v>
      </c>
      <c r="E1312" s="130" t="s">
        <v>18682</v>
      </c>
      <c r="F1312" s="169">
        <v>5.7549925663939558E-2</v>
      </c>
      <c r="G1312" s="132" t="str">
        <f ca="1">IFERROR(_xll.BQL($A1312, "cur_mkt_cap(currency=EUR)")/1000000, " ")</f>
        <v xml:space="preserve"> </v>
      </c>
      <c r="M1312" s="305">
        <f t="shared" si="55"/>
        <v>3.7234801904568887E-5</v>
      </c>
      <c r="N1312" s="223">
        <f t="shared" si="56"/>
        <v>6.2695983713182942E-4</v>
      </c>
      <c r="O1312" s="172" t="str">
        <f>IFERROR(IF(VLOOKUP($C1312,'MSCI Database'!$C:$R,2, FALSE)="","",VLOOKUP($C1312,'MSCI Database'!$C:$R,2, FALSE)),"")</f>
        <v>Retail - Consumer Discretionary</v>
      </c>
      <c r="P1312" s="186" t="str">
        <f>IFERROR(IF(VLOOKUP($C1312,'MSCI Database'!$C:$R,3, FALSE)="","",VLOOKUP($C1312,'MSCI Database'!$C:$R,3, FALSE)),"")</f>
        <v>BB</v>
      </c>
      <c r="Q1312" s="164" t="str">
        <f>IFERROR(IF(VLOOKUP($C1312,'MSCI Database'!$C:$R,4, FALSE)="","",VLOOKUP($C1312,'MSCI Database'!$C:$R,4, FALSE)),"")</f>
        <v>0</v>
      </c>
      <c r="R1312" s="164">
        <f>IFERROR(IF(VLOOKUP($C1312,'MSCI Database'!$C:$R,5, FALSE)="","",VLOOKUP($C1312,'MSCI Database'!$C:$R,5, FALSE)),"")</f>
        <v>3.4</v>
      </c>
      <c r="S1312" s="164">
        <f>IFERROR(IF(VLOOKUP($C1312,'MSCI Database'!$C:$R,6, FALSE)="","",VLOOKUP($C1312,'MSCI Database'!$C:$R,6, FALSE)),"")</f>
        <v>3.3</v>
      </c>
      <c r="T1312" s="211">
        <f>IFERROR(IF(VLOOKUP($C1312,'MSCI Database'!$C:$R,7, FALSE)="","",VLOOKUP($C1312,'MSCI Database'!$C:$R,7, FALSE)),"")</f>
        <v>3.5</v>
      </c>
      <c r="U1312" s="164">
        <f>IFERROR(IF(VLOOKUP($C1312,'MSCI Database'!$C:$R,8, FALSE)="","",VLOOKUP($C1312,'MSCI Database'!$C:$R,8, FALSE)),"")</f>
        <v>6.3</v>
      </c>
      <c r="V1312" s="175">
        <f>IFERROR(IF(VLOOKUP($C1312,'MSCI Database'!$C:$R,9, FALSE)="","",VLOOKUP($C1312,'MSCI Database'!$C:$R,9, FALSE)),"")</f>
        <v>4.4000000000000004</v>
      </c>
      <c r="W1312" s="165">
        <f t="shared" ca="1" si="54"/>
        <v>0</v>
      </c>
      <c r="X1312" s="166">
        <f>IFERROR(IF(VLOOKUP($C1312,'MSCI Database'!$C:$R,10, FALSE)="","",VLOOKUP($C1312,'MSCI Database'!$C:$R,10, FALSE)),"")</f>
        <v>89506</v>
      </c>
      <c r="Y1312" s="133" t="str">
        <f>IFERROR(IF(VLOOKUP($C1312,'MSCI Database'!$C:$R,11, FALSE)="","",VLOOKUP($C1312,'MSCI Database'!$C:$R,11, FALSE)),"")</f>
        <v>2019</v>
      </c>
      <c r="Z1312" s="133" t="str">
        <f>IFERROR(IF(VLOOKUP($C1312,'MSCI Database'!$C:$R,12, FALSE)="","",VLOOKUP($C1312,'MSCI Database'!$C:$R,12, FALSE)),"")</f>
        <v>E.Segmt-Moderate</v>
      </c>
      <c r="AA1312" s="202" t="str">
        <f>IFERROR(IF(VLOOKUP($C1312,'MSCI Database'!$C:$R,13, FALSE)="","",VLOOKUP($C1312,'MSCI Database'!$C:$R,13, FALSE)),"")</f>
        <v/>
      </c>
    </row>
    <row r="1313" spans="1:27" s="130" customFormat="1" ht="15" hidden="1" customHeight="1" outlineLevel="1">
      <c r="A1313" s="130" t="s">
        <v>8850</v>
      </c>
      <c r="B1313" s="130" t="s">
        <v>8851</v>
      </c>
      <c r="C1313" s="130" t="s">
        <v>8852</v>
      </c>
      <c r="D1313" s="130" t="s">
        <v>12128</v>
      </c>
      <c r="E1313" s="130" t="s">
        <v>18690</v>
      </c>
      <c r="F1313" s="169">
        <v>5.7542171517403387E-2</v>
      </c>
      <c r="G1313" s="132" t="str">
        <f ca="1">IFERROR(_xll.BQL($A1313, "cur_mkt_cap(currency=EUR)")/1000000, " ")</f>
        <v xml:space="preserve"> </v>
      </c>
      <c r="M1313" s="305">
        <f t="shared" si="55"/>
        <v>3.7229784971759989E-5</v>
      </c>
      <c r="N1313" s="223">
        <f t="shared" si="56"/>
        <v>6.2687536198449733E-4</v>
      </c>
      <c r="O1313" s="172" t="str">
        <f>IFERROR(IF(VLOOKUP($C1313,'MSCI Database'!$C:$R,2, FALSE)="","",VLOOKUP($C1313,'MSCI Database'!$C:$R,2, FALSE)),"")</f>
        <v>Telecommunication Services</v>
      </c>
      <c r="P1313" s="186" t="str">
        <f>IFERROR(IF(VLOOKUP($C1313,'MSCI Database'!$C:$R,3, FALSE)="","",VLOOKUP($C1313,'MSCI Database'!$C:$R,3, FALSE)),"")</f>
        <v>BB</v>
      </c>
      <c r="Q1313" s="164" t="str">
        <f>IFERROR(IF(VLOOKUP($C1313,'MSCI Database'!$C:$R,4, FALSE)="","",VLOOKUP($C1313,'MSCI Database'!$C:$R,4, FALSE)),"")</f>
        <v>0</v>
      </c>
      <c r="R1313" s="164">
        <f>IFERROR(IF(VLOOKUP($C1313,'MSCI Database'!$C:$R,5, FALSE)="","",VLOOKUP($C1313,'MSCI Database'!$C:$R,5, FALSE)),"")</f>
        <v>3.8</v>
      </c>
      <c r="S1313" s="164">
        <f>IFERROR(IF(VLOOKUP($C1313,'MSCI Database'!$C:$R,6, FALSE)="","",VLOOKUP($C1313,'MSCI Database'!$C:$R,6, FALSE)),"")</f>
        <v>6.7</v>
      </c>
      <c r="T1313" s="211">
        <f>IFERROR(IF(VLOOKUP($C1313,'MSCI Database'!$C:$R,7, FALSE)="","",VLOOKUP($C1313,'MSCI Database'!$C:$R,7, FALSE)),"")</f>
        <v>5.2</v>
      </c>
      <c r="U1313" s="164">
        <f>IFERROR(IF(VLOOKUP($C1313,'MSCI Database'!$C:$R,8, FALSE)="","",VLOOKUP($C1313,'MSCI Database'!$C:$R,8, FALSE)),"")</f>
        <v>2.8</v>
      </c>
      <c r="V1313" s="175">
        <f>IFERROR(IF(VLOOKUP($C1313,'MSCI Database'!$C:$R,9, FALSE)="","",VLOOKUP($C1313,'MSCI Database'!$C:$R,9, FALSE)),"")</f>
        <v>4.3</v>
      </c>
      <c r="W1313" s="165">
        <f t="shared" ca="1" si="54"/>
        <v>0</v>
      </c>
      <c r="X1313" s="166">
        <f>IFERROR(IF(VLOOKUP($C1313,'MSCI Database'!$C:$R,10, FALSE)="","",VLOOKUP($C1313,'MSCI Database'!$C:$R,10, FALSE)),"")</f>
        <v>206001</v>
      </c>
      <c r="Y1313" s="133" t="str">
        <f>IFERROR(IF(VLOOKUP($C1313,'MSCI Database'!$C:$R,11, FALSE)="","",VLOOKUP($C1313,'MSCI Database'!$C:$R,11, FALSE)),"")</f>
        <v>2019</v>
      </c>
      <c r="Z1313" s="133" t="str">
        <f>IFERROR(IF(VLOOKUP($C1313,'MSCI Database'!$C:$R,12, FALSE)="","",VLOOKUP($C1313,'MSCI Database'!$C:$R,12, FALSE)),"")</f>
        <v>E.Segmt-Moderate</v>
      </c>
      <c r="AA1313" s="202" t="str">
        <f>IFERROR(IF(VLOOKUP($C1313,'MSCI Database'!$C:$R,13, FALSE)="","",VLOOKUP($C1313,'MSCI Database'!$C:$R,13, FALSE)),"")</f>
        <v/>
      </c>
    </row>
    <row r="1314" spans="1:27" s="130" customFormat="1" ht="15" hidden="1" customHeight="1" outlineLevel="1">
      <c r="A1314" s="130" t="s">
        <v>10198</v>
      </c>
      <c r="B1314" s="130" t="s">
        <v>10199</v>
      </c>
      <c r="C1314" s="130" t="s">
        <v>10200</v>
      </c>
      <c r="D1314" s="130" t="s">
        <v>12128</v>
      </c>
      <c r="E1314" s="130" t="s">
        <v>18688</v>
      </c>
      <c r="F1314" s="169">
        <v>5.7337940047661948E-2</v>
      </c>
      <c r="G1314" s="132" t="str">
        <f ca="1">IFERROR(_xll.BQL($A1314, "cur_mkt_cap(currency=EUR)")/1000000, " ")</f>
        <v xml:space="preserve"> </v>
      </c>
      <c r="M1314" s="305">
        <f t="shared" si="55"/>
        <v>3.7097647210837279E-5</v>
      </c>
      <c r="N1314" s="223">
        <f t="shared" si="56"/>
        <v>6.2465042550492646E-4</v>
      </c>
      <c r="O1314" s="172" t="str">
        <f>IFERROR(IF(VLOOKUP($C1314,'MSCI Database'!$C:$R,2, FALSE)="","",VLOOKUP($C1314,'MSCI Database'!$C:$R,2, FALSE)),"")</f>
        <v>Banks</v>
      </c>
      <c r="P1314" s="186" t="str">
        <f>IFERROR(IF(VLOOKUP($C1314,'MSCI Database'!$C:$R,3, FALSE)="","",VLOOKUP($C1314,'MSCI Database'!$C:$R,3, FALSE)),"")</f>
        <v>A</v>
      </c>
      <c r="Q1314" s="164" t="str">
        <f>IFERROR(IF(VLOOKUP($C1314,'MSCI Database'!$C:$R,4, FALSE)="","",VLOOKUP($C1314,'MSCI Database'!$C:$R,4, FALSE)),"")</f>
        <v>0</v>
      </c>
      <c r="R1314" s="164">
        <f>IFERROR(IF(VLOOKUP($C1314,'MSCI Database'!$C:$R,5, FALSE)="","",VLOOKUP($C1314,'MSCI Database'!$C:$R,5, FALSE)),"")</f>
        <v>6.7</v>
      </c>
      <c r="S1314" s="164">
        <f>IFERROR(IF(VLOOKUP($C1314,'MSCI Database'!$C:$R,6, FALSE)="","",VLOOKUP($C1314,'MSCI Database'!$C:$R,6, FALSE)),"")</f>
        <v>1.5</v>
      </c>
      <c r="T1314" s="211">
        <f>IFERROR(IF(VLOOKUP($C1314,'MSCI Database'!$C:$R,7, FALSE)="","",VLOOKUP($C1314,'MSCI Database'!$C:$R,7, FALSE)),"")</f>
        <v>3.5</v>
      </c>
      <c r="U1314" s="164">
        <f>IFERROR(IF(VLOOKUP($C1314,'MSCI Database'!$C:$R,8, FALSE)="","",VLOOKUP($C1314,'MSCI Database'!$C:$R,8, FALSE)),"")</f>
        <v>5.5</v>
      </c>
      <c r="V1314" s="175">
        <f>IFERROR(IF(VLOOKUP($C1314,'MSCI Database'!$C:$R,9, FALSE)="","",VLOOKUP($C1314,'MSCI Database'!$C:$R,9, FALSE)),"")</f>
        <v>4</v>
      </c>
      <c r="W1314" s="165">
        <f t="shared" ca="1" si="54"/>
        <v>0</v>
      </c>
      <c r="X1314" s="166">
        <f>IFERROR(IF(VLOOKUP($C1314,'MSCI Database'!$C:$R,10, FALSE)="","",VLOOKUP($C1314,'MSCI Database'!$C:$R,10, FALSE)),"")</f>
        <v>1006</v>
      </c>
      <c r="Y1314" s="133" t="str">
        <f>IFERROR(IF(VLOOKUP($C1314,'MSCI Database'!$C:$R,11, FALSE)="","",VLOOKUP($C1314,'MSCI Database'!$C:$R,11, FALSE)),"")</f>
        <v>2019</v>
      </c>
      <c r="Z1314" s="133" t="str">
        <f>IFERROR(IF(VLOOKUP($C1314,'MSCI Database'!$C:$R,12, FALSE)="","",VLOOKUP($C1314,'MSCI Database'!$C:$R,12, FALSE)),"")</f>
        <v>E.Segmt-Moderately Low</v>
      </c>
      <c r="AA1314" s="202" t="str">
        <f>IFERROR(IF(VLOOKUP($C1314,'MSCI Database'!$C:$R,13, FALSE)="","",VLOOKUP($C1314,'MSCI Database'!$C:$R,13, FALSE)),"")</f>
        <v/>
      </c>
    </row>
    <row r="1315" spans="1:27" s="130" customFormat="1" ht="15" hidden="1" customHeight="1" outlineLevel="1">
      <c r="A1315" s="130" t="s">
        <v>8862</v>
      </c>
      <c r="B1315" s="130" t="s">
        <v>8863</v>
      </c>
      <c r="C1315" s="130" t="s">
        <v>8864</v>
      </c>
      <c r="D1315" s="130" t="s">
        <v>12128</v>
      </c>
      <c r="E1315" s="130" t="s">
        <v>18690</v>
      </c>
      <c r="F1315" s="169">
        <v>5.7276729785126122E-2</v>
      </c>
      <c r="G1315" s="132" t="str">
        <f ca="1">IFERROR(_xll.BQL($A1315, "cur_mkt_cap(currency=EUR)")/1000000, " ")</f>
        <v xml:space="preserve"> </v>
      </c>
      <c r="M1315" s="305">
        <f t="shared" si="55"/>
        <v>3.7058044170976599E-5</v>
      </c>
      <c r="N1315" s="223">
        <f t="shared" si="56"/>
        <v>6.2398358926165568E-4</v>
      </c>
      <c r="O1315" s="172" t="str">
        <f>IFERROR(IF(VLOOKUP($C1315,'MSCI Database'!$C:$R,2, FALSE)="","",VLOOKUP($C1315,'MSCI Database'!$C:$R,2, FALSE)),"")</f>
        <v>Media &amp; Entertainment</v>
      </c>
      <c r="P1315" s="186" t="str">
        <f>IFERROR(IF(VLOOKUP($C1315,'MSCI Database'!$C:$R,3, FALSE)="","",VLOOKUP($C1315,'MSCI Database'!$C:$R,3, FALSE)),"")</f>
        <v>BB</v>
      </c>
      <c r="Q1315" s="164" t="str">
        <f>IFERROR(IF(VLOOKUP($C1315,'MSCI Database'!$C:$R,4, FALSE)="","",VLOOKUP($C1315,'MSCI Database'!$C:$R,4, FALSE)),"")</f>
        <v>0</v>
      </c>
      <c r="R1315" s="164">
        <f>IFERROR(IF(VLOOKUP($C1315,'MSCI Database'!$C:$R,5, FALSE)="","",VLOOKUP($C1315,'MSCI Database'!$C:$R,5, FALSE)),"")</f>
        <v>3.5</v>
      </c>
      <c r="S1315" s="164">
        <f>IFERROR(IF(VLOOKUP($C1315,'MSCI Database'!$C:$R,6, FALSE)="","",VLOOKUP($C1315,'MSCI Database'!$C:$R,6, FALSE)),"")</f>
        <v>6.7</v>
      </c>
      <c r="T1315" s="211">
        <f>IFERROR(IF(VLOOKUP($C1315,'MSCI Database'!$C:$R,7, FALSE)="","",VLOOKUP($C1315,'MSCI Database'!$C:$R,7, FALSE)),"")</f>
        <v>3.9</v>
      </c>
      <c r="U1315" s="164">
        <f>IFERROR(IF(VLOOKUP($C1315,'MSCI Database'!$C:$R,8, FALSE)="","",VLOOKUP($C1315,'MSCI Database'!$C:$R,8, FALSE)),"")</f>
        <v>4</v>
      </c>
      <c r="V1315" s="175">
        <f>IFERROR(IF(VLOOKUP($C1315,'MSCI Database'!$C:$R,9, FALSE)="","",VLOOKUP($C1315,'MSCI Database'!$C:$R,9, FALSE)),"")</f>
        <v>4.0999999999999996</v>
      </c>
      <c r="W1315" s="165">
        <f t="shared" ca="1" si="54"/>
        <v>0</v>
      </c>
      <c r="X1315" s="166">
        <f>IFERROR(IF(VLOOKUP($C1315,'MSCI Database'!$C:$R,10, FALSE)="","",VLOOKUP($C1315,'MSCI Database'!$C:$R,10, FALSE)),"")</f>
        <v>165253</v>
      </c>
      <c r="Y1315" s="133" t="str">
        <f>IFERROR(IF(VLOOKUP($C1315,'MSCI Database'!$C:$R,11, FALSE)="","",VLOOKUP($C1315,'MSCI Database'!$C:$R,11, FALSE)),"")</f>
        <v>2019</v>
      </c>
      <c r="Z1315" s="133" t="str">
        <f>IFERROR(IF(VLOOKUP($C1315,'MSCI Database'!$C:$R,12, FALSE)="","",VLOOKUP($C1315,'MSCI Database'!$C:$R,12, FALSE)),"")</f>
        <v>E.Segmt-Moderate</v>
      </c>
      <c r="AA1315" s="202" t="str">
        <f>IFERROR(IF(VLOOKUP($C1315,'MSCI Database'!$C:$R,13, FALSE)="","",VLOOKUP($C1315,'MSCI Database'!$C:$R,13, FALSE)),"")</f>
        <v/>
      </c>
    </row>
    <row r="1316" spans="1:27" s="130" customFormat="1" ht="15" hidden="1" customHeight="1" outlineLevel="1">
      <c r="A1316" s="130" t="s">
        <v>11528</v>
      </c>
      <c r="B1316" s="130" t="s">
        <v>11529</v>
      </c>
      <c r="C1316" s="130" t="s">
        <v>11530</v>
      </c>
      <c r="D1316" s="130" t="s">
        <v>12128</v>
      </c>
      <c r="E1316" s="130" t="s">
        <v>18688</v>
      </c>
      <c r="F1316" s="169">
        <v>5.7271121807546073E-2</v>
      </c>
      <c r="G1316" s="132" t="str">
        <f ca="1">IFERROR(_xll.BQL($A1316, "cur_mkt_cap(currency=EUR)")/1000000, " ")</f>
        <v xml:space="preserve"> </v>
      </c>
      <c r="M1316" s="305">
        <f t="shared" si="55"/>
        <v>3.7054415809482306E-5</v>
      </c>
      <c r="N1316" s="223">
        <f t="shared" si="56"/>
        <v>6.2392249488716842E-4</v>
      </c>
      <c r="O1316" s="172" t="str">
        <f>IFERROR(IF(VLOOKUP($C1316,'MSCI Database'!$C:$R,2, FALSE)="","",VLOOKUP($C1316,'MSCI Database'!$C:$R,2, FALSE)),"")</f>
        <v>Banks</v>
      </c>
      <c r="P1316" s="186" t="str">
        <f>IFERROR(IF(VLOOKUP($C1316,'MSCI Database'!$C:$R,3, FALSE)="","",VLOOKUP($C1316,'MSCI Database'!$C:$R,3, FALSE)),"")</f>
        <v>BB</v>
      </c>
      <c r="Q1316" s="164" t="str">
        <f>IFERROR(IF(VLOOKUP($C1316,'MSCI Database'!$C:$R,4, FALSE)="","",VLOOKUP($C1316,'MSCI Database'!$C:$R,4, FALSE)),"")</f>
        <v>0</v>
      </c>
      <c r="R1316" s="164">
        <f>IFERROR(IF(VLOOKUP($C1316,'MSCI Database'!$C:$R,5, FALSE)="","",VLOOKUP($C1316,'MSCI Database'!$C:$R,5, FALSE)),"")</f>
        <v>4.2</v>
      </c>
      <c r="S1316" s="164">
        <f>IFERROR(IF(VLOOKUP($C1316,'MSCI Database'!$C:$R,6, FALSE)="","",VLOOKUP($C1316,'MSCI Database'!$C:$R,6, FALSE)),"")</f>
        <v>0</v>
      </c>
      <c r="T1316" s="211">
        <f>IFERROR(IF(VLOOKUP($C1316,'MSCI Database'!$C:$R,7, FALSE)="","",VLOOKUP($C1316,'MSCI Database'!$C:$R,7, FALSE)),"")</f>
        <v>2.4</v>
      </c>
      <c r="U1316" s="164">
        <f>IFERROR(IF(VLOOKUP($C1316,'MSCI Database'!$C:$R,8, FALSE)="","",VLOOKUP($C1316,'MSCI Database'!$C:$R,8, FALSE)),"")</f>
        <v>6.4</v>
      </c>
      <c r="V1316" s="175">
        <f>IFERROR(IF(VLOOKUP($C1316,'MSCI Database'!$C:$R,9, FALSE)="","",VLOOKUP($C1316,'MSCI Database'!$C:$R,9, FALSE)),"")</f>
        <v>3.4</v>
      </c>
      <c r="W1316" s="165">
        <f t="shared" ca="1" si="54"/>
        <v>0</v>
      </c>
      <c r="X1316" s="166">
        <f>IFERROR(IF(VLOOKUP($C1316,'MSCI Database'!$C:$R,10, FALSE)="","",VLOOKUP($C1316,'MSCI Database'!$C:$R,10, FALSE)),"")</f>
        <v>2045</v>
      </c>
      <c r="Y1316" s="133" t="str">
        <f>IFERROR(IF(VLOOKUP($C1316,'MSCI Database'!$C:$R,11, FALSE)="","",VLOOKUP($C1316,'MSCI Database'!$C:$R,11, FALSE)),"")</f>
        <v>2019</v>
      </c>
      <c r="Z1316" s="133" t="str">
        <f>IFERROR(IF(VLOOKUP($C1316,'MSCI Database'!$C:$R,12, FALSE)="","",VLOOKUP($C1316,'MSCI Database'!$C:$R,12, FALSE)),"")</f>
        <v>E.Segmt-Moderately Low</v>
      </c>
      <c r="AA1316" s="202" t="str">
        <f>IFERROR(IF(VLOOKUP($C1316,'MSCI Database'!$C:$R,13, FALSE)="","",VLOOKUP($C1316,'MSCI Database'!$C:$R,13, FALSE)),"")</f>
        <v/>
      </c>
    </row>
    <row r="1317" spans="1:27" s="130" customFormat="1" ht="15" hidden="1" customHeight="1" outlineLevel="1">
      <c r="A1317" s="130" t="s">
        <v>11099</v>
      </c>
      <c r="B1317" s="130" t="s">
        <v>11100</v>
      </c>
      <c r="C1317" s="130" t="s">
        <v>11101</v>
      </c>
      <c r="D1317" s="130" t="s">
        <v>12128</v>
      </c>
      <c r="E1317" s="130" t="s">
        <v>18682</v>
      </c>
      <c r="F1317" s="169">
        <v>5.7113286954853307E-2</v>
      </c>
      <c r="G1317" s="132" t="str">
        <f ca="1">IFERROR(_xll.BQL($A1317, "cur_mkt_cap(currency=EUR)")/1000000, " ")</f>
        <v xml:space="preserve"> </v>
      </c>
      <c r="M1317" s="305">
        <f t="shared" si="55"/>
        <v>3.6952296659790084E-5</v>
      </c>
      <c r="N1317" s="223">
        <f t="shared" si="56"/>
        <v>6.2220301197913068E-4</v>
      </c>
      <c r="O1317" s="172" t="str">
        <f>IFERROR(IF(VLOOKUP($C1317,'MSCI Database'!$C:$R,2, FALSE)="","",VLOOKUP($C1317,'MSCI Database'!$C:$R,2, FALSE)),"")</f>
        <v>Casinos &amp; Gaming</v>
      </c>
      <c r="P1317" s="186" t="str">
        <f>IFERROR(IF(VLOOKUP($C1317,'MSCI Database'!$C:$R,3, FALSE)="","",VLOOKUP($C1317,'MSCI Database'!$C:$R,3, FALSE)),"")</f>
        <v>B</v>
      </c>
      <c r="Q1317" s="164" t="str">
        <f>IFERROR(IF(VLOOKUP($C1317,'MSCI Database'!$C:$R,4, FALSE)="","",VLOOKUP($C1317,'MSCI Database'!$C:$R,4, FALSE)),"")</f>
        <v>-1</v>
      </c>
      <c r="R1317" s="164">
        <f>IFERROR(IF(VLOOKUP($C1317,'MSCI Database'!$C:$R,5, FALSE)="","",VLOOKUP($C1317,'MSCI Database'!$C:$R,5, FALSE)),"")</f>
        <v>1.6</v>
      </c>
      <c r="S1317" s="164">
        <f>IFERROR(IF(VLOOKUP($C1317,'MSCI Database'!$C:$R,6, FALSE)="","",VLOOKUP($C1317,'MSCI Database'!$C:$R,6, FALSE)),"")</f>
        <v>3.4</v>
      </c>
      <c r="T1317" s="211">
        <f>IFERROR(IF(VLOOKUP($C1317,'MSCI Database'!$C:$R,7, FALSE)="","",VLOOKUP($C1317,'MSCI Database'!$C:$R,7, FALSE)),"")</f>
        <v>2.8</v>
      </c>
      <c r="U1317" s="164">
        <f>IFERROR(IF(VLOOKUP($C1317,'MSCI Database'!$C:$R,8, FALSE)="","",VLOOKUP($C1317,'MSCI Database'!$C:$R,8, FALSE)),"")</f>
        <v>3.9</v>
      </c>
      <c r="V1317" s="175">
        <f>IFERROR(IF(VLOOKUP($C1317,'MSCI Database'!$C:$R,9, FALSE)="","",VLOOKUP($C1317,'MSCI Database'!$C:$R,9, FALSE)),"")</f>
        <v>3.4</v>
      </c>
      <c r="W1317" s="165">
        <f t="shared" ca="1" si="54"/>
        <v>0</v>
      </c>
      <c r="X1317" s="166">
        <f>IFERROR(IF(VLOOKUP($C1317,'MSCI Database'!$C:$R,10, FALSE)="","",VLOOKUP($C1317,'MSCI Database'!$C:$R,10, FALSE)),"")</f>
        <v>396687</v>
      </c>
      <c r="Y1317" s="133" t="str">
        <f>IFERROR(IF(VLOOKUP($C1317,'MSCI Database'!$C:$R,11, FALSE)="","",VLOOKUP($C1317,'MSCI Database'!$C:$R,11, FALSE)),"")</f>
        <v>2019</v>
      </c>
      <c r="Z1317" s="133" t="str">
        <f>IFERROR(IF(VLOOKUP($C1317,'MSCI Database'!$C:$R,12, FALSE)="","",VLOOKUP($C1317,'MSCI Database'!$C:$R,12, FALSE)),"")</f>
        <v>E.Segmt-Low</v>
      </c>
      <c r="AA1317" s="202" t="str">
        <f>IFERROR(IF(VLOOKUP($C1317,'MSCI Database'!$C:$R,13, FALSE)="","",VLOOKUP($C1317,'MSCI Database'!$C:$R,13, FALSE)),"")</f>
        <v/>
      </c>
    </row>
    <row r="1318" spans="1:27" s="130" customFormat="1" ht="15" hidden="1" customHeight="1" outlineLevel="1">
      <c r="A1318" s="130" t="s">
        <v>11096</v>
      </c>
      <c r="B1318" s="130" t="s">
        <v>11097</v>
      </c>
      <c r="C1318" s="130" t="s">
        <v>11098</v>
      </c>
      <c r="D1318" s="130" t="s">
        <v>12128</v>
      </c>
      <c r="E1318" s="130" t="s">
        <v>12133</v>
      </c>
      <c r="F1318" s="169">
        <v>5.7107714535102133E-2</v>
      </c>
      <c r="G1318" s="132" t="str">
        <f ca="1">IFERROR(_xll.BQL($A1318, "cur_mkt_cap(currency=EUR)")/1000000, " ")</f>
        <v xml:space="preserve"> </v>
      </c>
      <c r="M1318" s="305">
        <f t="shared" si="55"/>
        <v>3.6948691304211073E-5</v>
      </c>
      <c r="N1318" s="223">
        <f t="shared" si="56"/>
        <v>6.2214230497839487E-4</v>
      </c>
      <c r="O1318" s="172" t="str">
        <f>IFERROR(IF(VLOOKUP($C1318,'MSCI Database'!$C:$R,2, FALSE)="","",VLOOKUP($C1318,'MSCI Database'!$C:$R,2, FALSE)),"")</f>
        <v>Pharmaceuticals</v>
      </c>
      <c r="P1318" s="186" t="str">
        <f>IFERROR(IF(VLOOKUP($C1318,'MSCI Database'!$C:$R,3, FALSE)="","",VLOOKUP($C1318,'MSCI Database'!$C:$R,3, FALSE)),"")</f>
        <v>BBB</v>
      </c>
      <c r="Q1318" s="164" t="str">
        <f>IFERROR(IF(VLOOKUP($C1318,'MSCI Database'!$C:$R,4, FALSE)="","",VLOOKUP($C1318,'MSCI Database'!$C:$R,4, FALSE)),"")</f>
        <v>-1</v>
      </c>
      <c r="R1318" s="164">
        <f>IFERROR(IF(VLOOKUP($C1318,'MSCI Database'!$C:$R,5, FALSE)="","",VLOOKUP($C1318,'MSCI Database'!$C:$R,5, FALSE)),"")</f>
        <v>5</v>
      </c>
      <c r="S1318" s="164">
        <f>IFERROR(IF(VLOOKUP($C1318,'MSCI Database'!$C:$R,6, FALSE)="","",VLOOKUP($C1318,'MSCI Database'!$C:$R,6, FALSE)),"")</f>
        <v>4.9000000000000004</v>
      </c>
      <c r="T1318" s="211">
        <f>IFERROR(IF(VLOOKUP($C1318,'MSCI Database'!$C:$R,7, FALSE)="","",VLOOKUP($C1318,'MSCI Database'!$C:$R,7, FALSE)),"")</f>
        <v>4.9000000000000004</v>
      </c>
      <c r="U1318" s="164">
        <f>IFERROR(IF(VLOOKUP($C1318,'MSCI Database'!$C:$R,8, FALSE)="","",VLOOKUP($C1318,'MSCI Database'!$C:$R,8, FALSE)),"")</f>
        <v>4.9000000000000004</v>
      </c>
      <c r="V1318" s="175">
        <f>IFERROR(IF(VLOOKUP($C1318,'MSCI Database'!$C:$R,9, FALSE)="","",VLOOKUP($C1318,'MSCI Database'!$C:$R,9, FALSE)),"")</f>
        <v>4.9000000000000004</v>
      </c>
      <c r="W1318" s="165">
        <f t="shared" ca="1" si="54"/>
        <v>0</v>
      </c>
      <c r="X1318" s="166">
        <f>IFERROR(IF(VLOOKUP($C1318,'MSCI Database'!$C:$R,10, FALSE)="","",VLOOKUP($C1318,'MSCI Database'!$C:$R,10, FALSE)),"")</f>
        <v>1059</v>
      </c>
      <c r="Y1318" s="133" t="str">
        <f>IFERROR(IF(VLOOKUP($C1318,'MSCI Database'!$C:$R,11, FALSE)="","",VLOOKUP($C1318,'MSCI Database'!$C:$R,11, FALSE)),"")</f>
        <v>2019</v>
      </c>
      <c r="Z1318" s="133" t="str">
        <f>IFERROR(IF(VLOOKUP($C1318,'MSCI Database'!$C:$R,12, FALSE)="","",VLOOKUP($C1318,'MSCI Database'!$C:$R,12, FALSE)),"")</f>
        <v>E.Segmt-Moderately Low</v>
      </c>
      <c r="AA1318" s="202" t="str">
        <f>IFERROR(IF(VLOOKUP($C1318,'MSCI Database'!$C:$R,13, FALSE)="","",VLOOKUP($C1318,'MSCI Database'!$C:$R,13, FALSE)),"")</f>
        <v/>
      </c>
    </row>
    <row r="1319" spans="1:27" s="130" customFormat="1" ht="15" hidden="1" customHeight="1" outlineLevel="1">
      <c r="A1319" s="130" t="s">
        <v>10293</v>
      </c>
      <c r="B1319" s="130" t="s">
        <v>10294</v>
      </c>
      <c r="C1319" s="130" t="s">
        <v>10295</v>
      </c>
      <c r="D1319" s="130" t="s">
        <v>12128</v>
      </c>
      <c r="E1319" s="130" t="s">
        <v>12133</v>
      </c>
      <c r="F1319" s="169">
        <v>5.7060878524882543E-2</v>
      </c>
      <c r="G1319" s="132" t="str">
        <f ca="1">IFERROR(_xll.BQL($A1319, "cur_mkt_cap(currency=EUR)")/1000000, " ")</f>
        <v xml:space="preserve"> </v>
      </c>
      <c r="M1319" s="305">
        <f t="shared" si="55"/>
        <v>3.6918388405598999E-5</v>
      </c>
      <c r="N1319" s="223">
        <f t="shared" si="56"/>
        <v>6.2163206457407796E-4</v>
      </c>
      <c r="O1319" s="172" t="str">
        <f>IFERROR(IF(VLOOKUP($C1319,'MSCI Database'!$C:$R,2, FALSE)="","",VLOOKUP($C1319,'MSCI Database'!$C:$R,2, FALSE)),"")</f>
        <v>Health Care Equipment &amp; Supplies</v>
      </c>
      <c r="P1319" s="186" t="str">
        <f>IFERROR(IF(VLOOKUP($C1319,'MSCI Database'!$C:$R,3, FALSE)="","",VLOOKUP($C1319,'MSCI Database'!$C:$R,3, FALSE)),"")</f>
        <v>BBB</v>
      </c>
      <c r="Q1319" s="164" t="str">
        <f>IFERROR(IF(VLOOKUP($C1319,'MSCI Database'!$C:$R,4, FALSE)="","",VLOOKUP($C1319,'MSCI Database'!$C:$R,4, FALSE)),"")</f>
        <v>1</v>
      </c>
      <c r="R1319" s="164">
        <f>IFERROR(IF(VLOOKUP($C1319,'MSCI Database'!$C:$R,5, FALSE)="","",VLOOKUP($C1319,'MSCI Database'!$C:$R,5, FALSE)),"")</f>
        <v>5.5</v>
      </c>
      <c r="S1319" s="164">
        <f>IFERROR(IF(VLOOKUP($C1319,'MSCI Database'!$C:$R,6, FALSE)="","",VLOOKUP($C1319,'MSCI Database'!$C:$R,6, FALSE)),"")</f>
        <v>6.3</v>
      </c>
      <c r="T1319" s="211">
        <f>IFERROR(IF(VLOOKUP($C1319,'MSCI Database'!$C:$R,7, FALSE)="","",VLOOKUP($C1319,'MSCI Database'!$C:$R,7, FALSE)),"")</f>
        <v>5.8</v>
      </c>
      <c r="U1319" s="164">
        <f>IFERROR(IF(VLOOKUP($C1319,'MSCI Database'!$C:$R,8, FALSE)="","",VLOOKUP($C1319,'MSCI Database'!$C:$R,8, FALSE)),"")</f>
        <v>5.0999999999999996</v>
      </c>
      <c r="V1319" s="175">
        <f>IFERROR(IF(VLOOKUP($C1319,'MSCI Database'!$C:$R,9, FALSE)="","",VLOOKUP($C1319,'MSCI Database'!$C:$R,9, FALSE)),"")</f>
        <v>5.5</v>
      </c>
      <c r="W1319" s="165">
        <f t="shared" ca="1" si="54"/>
        <v>0</v>
      </c>
      <c r="X1319" s="166">
        <f>IFERROR(IF(VLOOKUP($C1319,'MSCI Database'!$C:$R,10, FALSE)="","",VLOOKUP($C1319,'MSCI Database'!$C:$R,10, FALSE)),"")</f>
        <v>23547</v>
      </c>
      <c r="Y1319" s="133" t="str">
        <f>IFERROR(IF(VLOOKUP($C1319,'MSCI Database'!$C:$R,11, FALSE)="","",VLOOKUP($C1319,'MSCI Database'!$C:$R,11, FALSE)),"")</f>
        <v>2019</v>
      </c>
      <c r="Z1319" s="133" t="str">
        <f>IFERROR(IF(VLOOKUP($C1319,'MSCI Database'!$C:$R,12, FALSE)="","",VLOOKUP($C1319,'MSCI Database'!$C:$R,12, FALSE)),"")</f>
        <v>E.Segmt-Moderately Low</v>
      </c>
      <c r="AA1319" s="202" t="str">
        <f>IFERROR(IF(VLOOKUP($C1319,'MSCI Database'!$C:$R,13, FALSE)="","",VLOOKUP($C1319,'MSCI Database'!$C:$R,13, FALSE)),"")</f>
        <v/>
      </c>
    </row>
    <row r="1320" spans="1:27" s="130" customFormat="1" ht="15" hidden="1" customHeight="1" outlineLevel="1">
      <c r="A1320" s="130" t="s">
        <v>9625</v>
      </c>
      <c r="B1320" s="130" t="s">
        <v>9626</v>
      </c>
      <c r="C1320" s="130" t="s">
        <v>9627</v>
      </c>
      <c r="D1320" s="130" t="s">
        <v>12128</v>
      </c>
      <c r="E1320" s="130" t="s">
        <v>18689</v>
      </c>
      <c r="F1320" s="169">
        <v>5.7021740784610933E-2</v>
      </c>
      <c r="G1320" s="132" t="str">
        <f ca="1">IFERROR(_xll.BQL($A1320, "cur_mkt_cap(currency=EUR)")/1000000, " ")</f>
        <v xml:space="preserve"> </v>
      </c>
      <c r="M1320" s="305">
        <f t="shared" si="55"/>
        <v>3.6893066287643269E-5</v>
      </c>
      <c r="N1320" s="223">
        <f t="shared" si="56"/>
        <v>6.2120569058691274E-4</v>
      </c>
      <c r="O1320" s="172" t="str">
        <f>IFERROR(IF(VLOOKUP($C1320,'MSCI Database'!$C:$R,2, FALSE)="","",VLOOKUP($C1320,'MSCI Database'!$C:$R,2, FALSE)),"")</f>
        <v>Software &amp; Services</v>
      </c>
      <c r="P1320" s="186" t="str">
        <f>IFERROR(IF(VLOOKUP($C1320,'MSCI Database'!$C:$R,3, FALSE)="","",VLOOKUP($C1320,'MSCI Database'!$C:$R,3, FALSE)),"")</f>
        <v>BBB</v>
      </c>
      <c r="Q1320" s="164" t="str">
        <f>IFERROR(IF(VLOOKUP($C1320,'MSCI Database'!$C:$R,4, FALSE)="","",VLOOKUP($C1320,'MSCI Database'!$C:$R,4, FALSE)),"")</f>
        <v>1</v>
      </c>
      <c r="R1320" s="164">
        <f>IFERROR(IF(VLOOKUP($C1320,'MSCI Database'!$C:$R,5, FALSE)="","",VLOOKUP($C1320,'MSCI Database'!$C:$R,5, FALSE)),"")</f>
        <v>5.2</v>
      </c>
      <c r="S1320" s="164">
        <f>IFERROR(IF(VLOOKUP($C1320,'MSCI Database'!$C:$R,6, FALSE)="","",VLOOKUP($C1320,'MSCI Database'!$C:$R,6, FALSE)),"")</f>
        <v>3.9</v>
      </c>
      <c r="T1320" s="211">
        <f>IFERROR(IF(VLOOKUP($C1320,'MSCI Database'!$C:$R,7, FALSE)="","",VLOOKUP($C1320,'MSCI Database'!$C:$R,7, FALSE)),"")</f>
        <v>4.8</v>
      </c>
      <c r="U1320" s="164">
        <f>IFERROR(IF(VLOOKUP($C1320,'MSCI Database'!$C:$R,8, FALSE)="","",VLOOKUP($C1320,'MSCI Database'!$C:$R,8, FALSE)),"")</f>
        <v>4.5</v>
      </c>
      <c r="V1320" s="175">
        <f>IFERROR(IF(VLOOKUP($C1320,'MSCI Database'!$C:$R,9, FALSE)="","",VLOOKUP($C1320,'MSCI Database'!$C:$R,9, FALSE)),"")</f>
        <v>4.5</v>
      </c>
      <c r="W1320" s="165">
        <f t="shared" ca="1" si="54"/>
        <v>0</v>
      </c>
      <c r="X1320" s="166">
        <f>IFERROR(IF(VLOOKUP($C1320,'MSCI Database'!$C:$R,10, FALSE)="","",VLOOKUP($C1320,'MSCI Database'!$C:$R,10, FALSE)),"")</f>
        <v>6465</v>
      </c>
      <c r="Y1320" s="133" t="str">
        <f>IFERROR(IF(VLOOKUP($C1320,'MSCI Database'!$C:$R,11, FALSE)="","",VLOOKUP($C1320,'MSCI Database'!$C:$R,11, FALSE)),"")</f>
        <v>2019</v>
      </c>
      <c r="Z1320" s="133" t="str">
        <f>IFERROR(IF(VLOOKUP($C1320,'MSCI Database'!$C:$R,12, FALSE)="","",VLOOKUP($C1320,'MSCI Database'!$C:$R,12, FALSE)),"")</f>
        <v>E.Segmt-Moderate</v>
      </c>
      <c r="AA1320" s="202" t="str">
        <f>IFERROR(IF(VLOOKUP($C1320,'MSCI Database'!$C:$R,13, FALSE)="","",VLOOKUP($C1320,'MSCI Database'!$C:$R,13, FALSE)),"")</f>
        <v/>
      </c>
    </row>
    <row r="1321" spans="1:27" s="130" customFormat="1" ht="15" hidden="1" customHeight="1" outlineLevel="1">
      <c r="A1321" s="130" t="s">
        <v>10188</v>
      </c>
      <c r="B1321" s="130" t="s">
        <v>10189</v>
      </c>
      <c r="C1321" s="130" t="s">
        <v>10190</v>
      </c>
      <c r="D1321" s="130" t="s">
        <v>12128</v>
      </c>
      <c r="E1321" s="130" t="s">
        <v>18688</v>
      </c>
      <c r="F1321" s="169">
        <v>5.7007303036171721E-2</v>
      </c>
      <c r="G1321" s="132" t="str">
        <f ca="1">IFERROR(_xll.BQL($A1321, "cur_mkt_cap(currency=EUR)")/1000000, " ")</f>
        <v xml:space="preserve"> </v>
      </c>
      <c r="M1321" s="305">
        <f t="shared" si="55"/>
        <v>3.6883725064403102E-5</v>
      </c>
      <c r="N1321" s="223">
        <f t="shared" si="56"/>
        <v>6.2104840300911709E-4</v>
      </c>
      <c r="O1321" s="172" t="str">
        <f>IFERROR(IF(VLOOKUP($C1321,'MSCI Database'!$C:$R,2, FALSE)="","",VLOOKUP($C1321,'MSCI Database'!$C:$R,2, FALSE)),"")</f>
        <v>Banks</v>
      </c>
      <c r="P1321" s="186" t="str">
        <f>IFERROR(IF(VLOOKUP($C1321,'MSCI Database'!$C:$R,3, FALSE)="","",VLOOKUP($C1321,'MSCI Database'!$C:$R,3, FALSE)),"")</f>
        <v>BB</v>
      </c>
      <c r="Q1321" s="164" t="str">
        <f>IFERROR(IF(VLOOKUP($C1321,'MSCI Database'!$C:$R,4, FALSE)="","",VLOOKUP($C1321,'MSCI Database'!$C:$R,4, FALSE)),"")</f>
        <v>1</v>
      </c>
      <c r="R1321" s="164">
        <f>IFERROR(IF(VLOOKUP($C1321,'MSCI Database'!$C:$R,5, FALSE)="","",VLOOKUP($C1321,'MSCI Database'!$C:$R,5, FALSE)),"")</f>
        <v>3.7</v>
      </c>
      <c r="S1321" s="164">
        <f>IFERROR(IF(VLOOKUP($C1321,'MSCI Database'!$C:$R,6, FALSE)="","",VLOOKUP($C1321,'MSCI Database'!$C:$R,6, FALSE)),"")</f>
        <v>1.6</v>
      </c>
      <c r="T1321" s="211">
        <f>IFERROR(IF(VLOOKUP($C1321,'MSCI Database'!$C:$R,7, FALSE)="","",VLOOKUP($C1321,'MSCI Database'!$C:$R,7, FALSE)),"")</f>
        <v>3.3</v>
      </c>
      <c r="U1321" s="164">
        <f>IFERROR(IF(VLOOKUP($C1321,'MSCI Database'!$C:$R,8, FALSE)="","",VLOOKUP($C1321,'MSCI Database'!$C:$R,8, FALSE)),"")</f>
        <v>4.8</v>
      </c>
      <c r="V1321" s="175">
        <f>IFERROR(IF(VLOOKUP($C1321,'MSCI Database'!$C:$R,9, FALSE)="","",VLOOKUP($C1321,'MSCI Database'!$C:$R,9, FALSE)),"")</f>
        <v>3.6</v>
      </c>
      <c r="W1321" s="165">
        <f t="shared" ca="1" si="54"/>
        <v>0</v>
      </c>
      <c r="X1321" s="166">
        <f>IFERROR(IF(VLOOKUP($C1321,'MSCI Database'!$C:$R,10, FALSE)="","",VLOOKUP($C1321,'MSCI Database'!$C:$R,10, FALSE)),"")</f>
        <v>9279</v>
      </c>
      <c r="Y1321" s="133" t="str">
        <f>IFERROR(IF(VLOOKUP($C1321,'MSCI Database'!$C:$R,11, FALSE)="","",VLOOKUP($C1321,'MSCI Database'!$C:$R,11, FALSE)),"")</f>
        <v>2019</v>
      </c>
      <c r="Z1321" s="133" t="str">
        <f>IFERROR(IF(VLOOKUP($C1321,'MSCI Database'!$C:$R,12, FALSE)="","",VLOOKUP($C1321,'MSCI Database'!$C:$R,12, FALSE)),"")</f>
        <v>E.Segmt-Moderately High</v>
      </c>
      <c r="AA1321" s="202" t="str">
        <f>IFERROR(IF(VLOOKUP($C1321,'MSCI Database'!$C:$R,13, FALSE)="","",VLOOKUP($C1321,'MSCI Database'!$C:$R,13, FALSE)),"")</f>
        <v>Improvements in privacy and data security measures drive upgrade</v>
      </c>
    </row>
    <row r="1322" spans="1:27" s="130" customFormat="1" ht="15" hidden="1" customHeight="1" outlineLevel="1">
      <c r="A1322" s="130" t="s">
        <v>9053</v>
      </c>
      <c r="B1322" s="130" t="s">
        <v>9054</v>
      </c>
      <c r="C1322" s="130" t="s">
        <v>9055</v>
      </c>
      <c r="D1322" s="130" t="s">
        <v>12128</v>
      </c>
      <c r="E1322" s="130" t="s">
        <v>18673</v>
      </c>
      <c r="F1322" s="169">
        <v>5.6945231766208533E-2</v>
      </c>
      <c r="G1322" s="132" t="str">
        <f ca="1">IFERROR(_xll.BQL($A1322, "cur_mkt_cap(currency=EUR)")/1000000, " ")</f>
        <v xml:space="preserve"> </v>
      </c>
      <c r="M1322" s="305">
        <f t="shared" si="55"/>
        <v>3.6843564952736915E-5</v>
      </c>
      <c r="N1322" s="223">
        <f t="shared" si="56"/>
        <v>6.2037218678715476E-4</v>
      </c>
      <c r="O1322" s="172" t="str">
        <f>IFERROR(IF(VLOOKUP($C1322,'MSCI Database'!$C:$R,2, FALSE)="","",VLOOKUP($C1322,'MSCI Database'!$C:$R,2, FALSE)),"")</f>
        <v>Construction &amp; Farm Machinery &amp; Heavy Trucks</v>
      </c>
      <c r="P1322" s="186" t="str">
        <f>IFERROR(IF(VLOOKUP($C1322,'MSCI Database'!$C:$R,3, FALSE)="","",VLOOKUP($C1322,'MSCI Database'!$C:$R,3, FALSE)),"")</f>
        <v>BBB</v>
      </c>
      <c r="Q1322" s="164" t="str">
        <f>IFERROR(IF(VLOOKUP($C1322,'MSCI Database'!$C:$R,4, FALSE)="","",VLOOKUP($C1322,'MSCI Database'!$C:$R,4, FALSE)),"")</f>
        <v>0</v>
      </c>
      <c r="R1322" s="164">
        <f>IFERROR(IF(VLOOKUP($C1322,'MSCI Database'!$C:$R,5, FALSE)="","",VLOOKUP($C1322,'MSCI Database'!$C:$R,5, FALSE)),"")</f>
        <v>5.6</v>
      </c>
      <c r="S1322" s="164">
        <f>IFERROR(IF(VLOOKUP($C1322,'MSCI Database'!$C:$R,6, FALSE)="","",VLOOKUP($C1322,'MSCI Database'!$C:$R,6, FALSE)),"")</f>
        <v>2.7</v>
      </c>
      <c r="T1322" s="211">
        <f>IFERROR(IF(VLOOKUP($C1322,'MSCI Database'!$C:$R,7, FALSE)="","",VLOOKUP($C1322,'MSCI Database'!$C:$R,7, FALSE)),"")</f>
        <v>5</v>
      </c>
      <c r="U1322" s="164">
        <f>IFERROR(IF(VLOOKUP($C1322,'MSCI Database'!$C:$R,8, FALSE)="","",VLOOKUP($C1322,'MSCI Database'!$C:$R,8, FALSE)),"")</f>
        <v>6.5</v>
      </c>
      <c r="V1322" s="175">
        <f>IFERROR(IF(VLOOKUP($C1322,'MSCI Database'!$C:$R,9, FALSE)="","",VLOOKUP($C1322,'MSCI Database'!$C:$R,9, FALSE)),"")</f>
        <v>5.0999999999999996</v>
      </c>
      <c r="W1322" s="165">
        <f t="shared" ca="1" si="54"/>
        <v>0</v>
      </c>
      <c r="X1322" s="166">
        <f>IFERROR(IF(VLOOKUP($C1322,'MSCI Database'!$C:$R,10, FALSE)="","",VLOOKUP($C1322,'MSCI Database'!$C:$R,10, FALSE)),"")</f>
        <v>38222</v>
      </c>
      <c r="Y1322" s="133" t="str">
        <f>IFERROR(IF(VLOOKUP($C1322,'MSCI Database'!$C:$R,11, FALSE)="","",VLOOKUP($C1322,'MSCI Database'!$C:$R,11, FALSE)),"")</f>
        <v>2019</v>
      </c>
      <c r="Z1322" s="133" t="str">
        <f>IFERROR(IF(VLOOKUP($C1322,'MSCI Database'!$C:$R,12, FALSE)="","",VLOOKUP($C1322,'MSCI Database'!$C:$R,12, FALSE)),"")</f>
        <v>E.Segmt-Moderately Low</v>
      </c>
      <c r="AA1322" s="202" t="str">
        <f>IFERROR(IF(VLOOKUP($C1322,'MSCI Database'!$C:$R,13, FALSE)="","",VLOOKUP($C1322,'MSCI Database'!$C:$R,13, FALSE)),"")</f>
        <v/>
      </c>
    </row>
    <row r="1323" spans="1:27" s="130" customFormat="1" ht="15" hidden="1" customHeight="1" outlineLevel="1">
      <c r="A1323" s="130" t="s">
        <v>238</v>
      </c>
      <c r="B1323" s="130" t="s">
        <v>239</v>
      </c>
      <c r="C1323" s="130" t="s">
        <v>240</v>
      </c>
      <c r="D1323" s="130" t="s">
        <v>12128</v>
      </c>
      <c r="E1323" s="130" t="s">
        <v>18673</v>
      </c>
      <c r="F1323" s="169">
        <v>5.6926309921565707E-2</v>
      </c>
      <c r="G1323" s="132" t="str">
        <f ca="1">IFERROR(_xll.BQL($A1323, "cur_mkt_cap(currency=EUR)")/1000000, " ")</f>
        <v xml:space="preserve"> </v>
      </c>
      <c r="M1323" s="305">
        <f t="shared" si="55"/>
        <v>3.6831322519253011E-5</v>
      </c>
      <c r="N1323" s="223">
        <f t="shared" si="56"/>
        <v>6.2016604861236762E-4</v>
      </c>
      <c r="O1323" s="172" t="str">
        <f>IFERROR(IF(VLOOKUP($C1323,'MSCI Database'!$C:$R,2, FALSE)="","",VLOOKUP($C1323,'MSCI Database'!$C:$R,2, FALSE)),"")</f>
        <v>Construction &amp; Engineering</v>
      </c>
      <c r="P1323" s="186" t="str">
        <f>IFERROR(IF(VLOOKUP($C1323,'MSCI Database'!$C:$R,3, FALSE)="","",VLOOKUP($C1323,'MSCI Database'!$C:$R,3, FALSE)),"")</f>
        <v>A</v>
      </c>
      <c r="Q1323" s="164" t="str">
        <f>IFERROR(IF(VLOOKUP($C1323,'MSCI Database'!$C:$R,4, FALSE)="","",VLOOKUP($C1323,'MSCI Database'!$C:$R,4, FALSE)),"")</f>
        <v>0</v>
      </c>
      <c r="R1323" s="164">
        <f>IFERROR(IF(VLOOKUP($C1323,'MSCI Database'!$C:$R,5, FALSE)="","",VLOOKUP($C1323,'MSCI Database'!$C:$R,5, FALSE)),"")</f>
        <v>6.4</v>
      </c>
      <c r="S1323" s="164">
        <f>IFERROR(IF(VLOOKUP($C1323,'MSCI Database'!$C:$R,6, FALSE)="","",VLOOKUP($C1323,'MSCI Database'!$C:$R,6, FALSE)),"")</f>
        <v>2.7</v>
      </c>
      <c r="T1323" s="211">
        <f>IFERROR(IF(VLOOKUP($C1323,'MSCI Database'!$C:$R,7, FALSE)="","",VLOOKUP($C1323,'MSCI Database'!$C:$R,7, FALSE)),"")</f>
        <v>3.2</v>
      </c>
      <c r="U1323" s="164">
        <f>IFERROR(IF(VLOOKUP($C1323,'MSCI Database'!$C:$R,8, FALSE)="","",VLOOKUP($C1323,'MSCI Database'!$C:$R,8, FALSE)),"")</f>
        <v>6.1</v>
      </c>
      <c r="V1323" s="175">
        <f>IFERROR(IF(VLOOKUP($C1323,'MSCI Database'!$C:$R,9, FALSE)="","",VLOOKUP($C1323,'MSCI Database'!$C:$R,9, FALSE)),"")</f>
        <v>4.8</v>
      </c>
      <c r="W1323" s="165">
        <f t="shared" ca="1" si="54"/>
        <v>0</v>
      </c>
      <c r="X1323" s="166">
        <f>IFERROR(IF(VLOOKUP($C1323,'MSCI Database'!$C:$R,10, FALSE)="","",VLOOKUP($C1323,'MSCI Database'!$C:$R,10, FALSE)),"")</f>
        <v>23074</v>
      </c>
      <c r="Y1323" s="133" t="str">
        <f>IFERROR(IF(VLOOKUP($C1323,'MSCI Database'!$C:$R,11, FALSE)="","",VLOOKUP($C1323,'MSCI Database'!$C:$R,11, FALSE)),"")</f>
        <v>2019</v>
      </c>
      <c r="Z1323" s="133" t="str">
        <f>IFERROR(IF(VLOOKUP($C1323,'MSCI Database'!$C:$R,12, FALSE)="","",VLOOKUP($C1323,'MSCI Database'!$C:$R,12, FALSE)),"")</f>
        <v>E.Segmt-Moderately Low</v>
      </c>
      <c r="AA1323" s="202" t="str">
        <f>IFERROR(IF(VLOOKUP($C1323,'MSCI Database'!$C:$R,13, FALSE)="","",VLOOKUP($C1323,'MSCI Database'!$C:$R,13, FALSE)),"")</f>
        <v/>
      </c>
    </row>
    <row r="1324" spans="1:27" s="130" customFormat="1" ht="15" hidden="1" customHeight="1" outlineLevel="1">
      <c r="A1324" s="130" t="s">
        <v>11768</v>
      </c>
      <c r="B1324" s="130" t="s">
        <v>11769</v>
      </c>
      <c r="C1324" s="130" t="s">
        <v>11770</v>
      </c>
      <c r="D1324" s="130" t="s">
        <v>12128</v>
      </c>
      <c r="E1324" s="130" t="s">
        <v>18682</v>
      </c>
      <c r="F1324" s="169">
        <v>5.6902304577318513E-2</v>
      </c>
      <c r="G1324" s="132" t="str">
        <f ca="1">IFERROR(_xll.BQL($A1324, "cur_mkt_cap(currency=EUR)")/1000000, " ")</f>
        <v xml:space="preserve"> </v>
      </c>
      <c r="M1324" s="305">
        <f t="shared" si="55"/>
        <v>3.6815791061525074E-5</v>
      </c>
      <c r="N1324" s="223">
        <f t="shared" si="56"/>
        <v>6.1990452982592468E-4</v>
      </c>
      <c r="O1324" s="172" t="str">
        <f>IFERROR(IF(VLOOKUP($C1324,'MSCI Database'!$C:$R,2, FALSE)="","",VLOOKUP($C1324,'MSCI Database'!$C:$R,2, FALSE)),"")</f>
        <v>Automobiles</v>
      </c>
      <c r="P1324" s="186" t="str">
        <f>IFERROR(IF(VLOOKUP($C1324,'MSCI Database'!$C:$R,3, FALSE)="","",VLOOKUP($C1324,'MSCI Database'!$C:$R,3, FALSE)),"")</f>
        <v>BBB</v>
      </c>
      <c r="Q1324" s="164" t="str">
        <f>IFERROR(IF(VLOOKUP($C1324,'MSCI Database'!$C:$R,4, FALSE)="","",VLOOKUP($C1324,'MSCI Database'!$C:$R,4, FALSE)),"")</f>
        <v>1</v>
      </c>
      <c r="R1324" s="164">
        <f>IFERROR(IF(VLOOKUP($C1324,'MSCI Database'!$C:$R,5, FALSE)="","",VLOOKUP($C1324,'MSCI Database'!$C:$R,5, FALSE)),"")</f>
        <v>4.3</v>
      </c>
      <c r="S1324" s="164">
        <f>IFERROR(IF(VLOOKUP($C1324,'MSCI Database'!$C:$R,6, FALSE)="","",VLOOKUP($C1324,'MSCI Database'!$C:$R,6, FALSE)),"")</f>
        <v>3.4</v>
      </c>
      <c r="T1324" s="211">
        <f>IFERROR(IF(VLOOKUP($C1324,'MSCI Database'!$C:$R,7, FALSE)="","",VLOOKUP($C1324,'MSCI Database'!$C:$R,7, FALSE)),"")</f>
        <v>2.2999999999999998</v>
      </c>
      <c r="U1324" s="164">
        <f>IFERROR(IF(VLOOKUP($C1324,'MSCI Database'!$C:$R,8, FALSE)="","",VLOOKUP($C1324,'MSCI Database'!$C:$R,8, FALSE)),"")</f>
        <v>5.7</v>
      </c>
      <c r="V1324" s="175">
        <f>IFERROR(IF(VLOOKUP($C1324,'MSCI Database'!$C:$R,9, FALSE)="","",VLOOKUP($C1324,'MSCI Database'!$C:$R,9, FALSE)),"")</f>
        <v>3.7</v>
      </c>
      <c r="W1324" s="165">
        <f t="shared" ca="1" si="54"/>
        <v>0</v>
      </c>
      <c r="X1324" s="166">
        <f>IFERROR(IF(VLOOKUP($C1324,'MSCI Database'!$C:$R,10, FALSE)="","",VLOOKUP($C1324,'MSCI Database'!$C:$R,10, FALSE)),"")</f>
        <v>53262</v>
      </c>
      <c r="Y1324" s="133" t="str">
        <f>IFERROR(IF(VLOOKUP($C1324,'MSCI Database'!$C:$R,11, FALSE)="","",VLOOKUP($C1324,'MSCI Database'!$C:$R,11, FALSE)),"")</f>
        <v>2019</v>
      </c>
      <c r="Z1324" s="133" t="str">
        <f>IFERROR(IF(VLOOKUP($C1324,'MSCI Database'!$C:$R,12, FALSE)="","",VLOOKUP($C1324,'MSCI Database'!$C:$R,12, FALSE)),"")</f>
        <v>E.Segmt-Moderately High</v>
      </c>
      <c r="AA1324" s="202" t="str">
        <f>IFERROR(IF(VLOOKUP($C1324,'MSCI Database'!$C:$R,13, FALSE)="","",VLOOKUP($C1324,'MSCI Database'!$C:$R,13, FALSE)),"")</f>
        <v/>
      </c>
    </row>
    <row r="1325" spans="1:27" s="130" customFormat="1" ht="15" hidden="1" customHeight="1" outlineLevel="1">
      <c r="A1325" s="130" t="s">
        <v>10060</v>
      </c>
      <c r="B1325" s="130" t="s">
        <v>10061</v>
      </c>
      <c r="C1325" s="130" t="s">
        <v>10062</v>
      </c>
      <c r="D1325" s="130" t="s">
        <v>12128</v>
      </c>
      <c r="E1325" s="130" t="s">
        <v>18682</v>
      </c>
      <c r="F1325" s="169">
        <v>5.6814513567788119E-2</v>
      </c>
      <c r="G1325" s="132" t="str">
        <f ca="1">IFERROR(_xll.BQL($A1325, "cur_mkt_cap(currency=EUR)")/1000000, " ")</f>
        <v xml:space="preserve"> </v>
      </c>
      <c r="M1325" s="305">
        <f t="shared" si="55"/>
        <v>3.675899027835891E-5</v>
      </c>
      <c r="N1325" s="223">
        <f t="shared" si="56"/>
        <v>6.1894811786879678E-4</v>
      </c>
      <c r="O1325" s="172" t="str">
        <f>IFERROR(IF(VLOOKUP($C1325,'MSCI Database'!$C:$R,2, FALSE)="","",VLOOKUP($C1325,'MSCI Database'!$C:$R,2, FALSE)),"")</f>
        <v>Diversified Consumer Services</v>
      </c>
      <c r="P1325" s="186" t="str">
        <f>IFERROR(IF(VLOOKUP($C1325,'MSCI Database'!$C:$R,3, FALSE)="","",VLOOKUP($C1325,'MSCI Database'!$C:$R,3, FALSE)),"")</f>
        <v>BBB</v>
      </c>
      <c r="Q1325" s="164" t="str">
        <f>IFERROR(IF(VLOOKUP($C1325,'MSCI Database'!$C:$R,4, FALSE)="","",VLOOKUP($C1325,'MSCI Database'!$C:$R,4, FALSE)),"")</f>
        <v>0</v>
      </c>
      <c r="R1325" s="164">
        <f>IFERROR(IF(VLOOKUP($C1325,'MSCI Database'!$C:$R,5, FALSE)="","",VLOOKUP($C1325,'MSCI Database'!$C:$R,5, FALSE)),"")</f>
        <v>5.5</v>
      </c>
      <c r="S1325" s="164">
        <f>IFERROR(IF(VLOOKUP($C1325,'MSCI Database'!$C:$R,6, FALSE)="","",VLOOKUP($C1325,'MSCI Database'!$C:$R,6, FALSE)),"")</f>
        <v>6.2</v>
      </c>
      <c r="T1325" s="211">
        <f>IFERROR(IF(VLOOKUP($C1325,'MSCI Database'!$C:$R,7, FALSE)="","",VLOOKUP($C1325,'MSCI Database'!$C:$R,7, FALSE)),"")</f>
        <v>4.7</v>
      </c>
      <c r="U1325" s="164">
        <f>IFERROR(IF(VLOOKUP($C1325,'MSCI Database'!$C:$R,8, FALSE)="","",VLOOKUP($C1325,'MSCI Database'!$C:$R,8, FALSE)),"")</f>
        <v>4.0999999999999996</v>
      </c>
      <c r="V1325" s="175">
        <f>IFERROR(IF(VLOOKUP($C1325,'MSCI Database'!$C:$R,9, FALSE)="","",VLOOKUP($C1325,'MSCI Database'!$C:$R,9, FALSE)),"")</f>
        <v>4.5999999999999996</v>
      </c>
      <c r="W1325" s="165">
        <f t="shared" ca="1" si="54"/>
        <v>0</v>
      </c>
      <c r="X1325" s="166">
        <f>IFERROR(IF(VLOOKUP($C1325,'MSCI Database'!$C:$R,10, FALSE)="","",VLOOKUP($C1325,'MSCI Database'!$C:$R,10, FALSE)),"")</f>
        <v>262010</v>
      </c>
      <c r="Y1325" s="133" t="str">
        <f>IFERROR(IF(VLOOKUP($C1325,'MSCI Database'!$C:$R,11, FALSE)="","",VLOOKUP($C1325,'MSCI Database'!$C:$R,11, FALSE)),"")</f>
        <v>2019</v>
      </c>
      <c r="Z1325" s="133" t="str">
        <f>IFERROR(IF(VLOOKUP($C1325,'MSCI Database'!$C:$R,12, FALSE)="","",VLOOKUP($C1325,'MSCI Database'!$C:$R,12, FALSE)),"")</f>
        <v>E.Segmt-Moderately Low</v>
      </c>
      <c r="AA1325" s="202" t="str">
        <f>IFERROR(IF(VLOOKUP($C1325,'MSCI Database'!$C:$R,13, FALSE)="","",VLOOKUP($C1325,'MSCI Database'!$C:$R,13, FALSE)),"")</f>
        <v/>
      </c>
    </row>
    <row r="1326" spans="1:27" s="130" customFormat="1" ht="15" hidden="1" customHeight="1" outlineLevel="1">
      <c r="A1326" s="130" t="s">
        <v>9735</v>
      </c>
      <c r="B1326" s="130" t="s">
        <v>9736</v>
      </c>
      <c r="C1326" s="130" t="s">
        <v>9737</v>
      </c>
      <c r="D1326" s="130" t="s">
        <v>12128</v>
      </c>
      <c r="E1326" s="130" t="s">
        <v>12133</v>
      </c>
      <c r="F1326" s="169">
        <v>5.6765442494040273E-2</v>
      </c>
      <c r="G1326" s="132" t="str">
        <f ca="1">IFERROR(_xll.BQL($A1326, "cur_mkt_cap(currency=EUR)")/1000000, " ")</f>
        <v xml:space="preserve"> </v>
      </c>
      <c r="M1326" s="305">
        <f t="shared" si="55"/>
        <v>3.6727241293644058E-5</v>
      </c>
      <c r="N1326" s="223">
        <f t="shared" si="56"/>
        <v>6.184135282572569E-4</v>
      </c>
      <c r="O1326" s="172" t="str">
        <f>IFERROR(IF(VLOOKUP($C1326,'MSCI Database'!$C:$R,2, FALSE)="","",VLOOKUP($C1326,'MSCI Database'!$C:$R,2, FALSE)),"")</f>
        <v>Biotechnology</v>
      </c>
      <c r="P1326" s="186" t="str">
        <f>IFERROR(IF(VLOOKUP($C1326,'MSCI Database'!$C:$R,3, FALSE)="","",VLOOKUP($C1326,'MSCI Database'!$C:$R,3, FALSE)),"")</f>
        <v>BBB</v>
      </c>
      <c r="Q1326" s="164" t="str">
        <f>IFERROR(IF(VLOOKUP($C1326,'MSCI Database'!$C:$R,4, FALSE)="","",VLOOKUP($C1326,'MSCI Database'!$C:$R,4, FALSE)),"")</f>
        <v>0</v>
      </c>
      <c r="R1326" s="164">
        <f>IFERROR(IF(VLOOKUP($C1326,'MSCI Database'!$C:$R,5, FALSE)="","",VLOOKUP($C1326,'MSCI Database'!$C:$R,5, FALSE)),"")</f>
        <v>4.4000000000000004</v>
      </c>
      <c r="S1326" s="164">
        <f>IFERROR(IF(VLOOKUP($C1326,'MSCI Database'!$C:$R,6, FALSE)="","",VLOOKUP($C1326,'MSCI Database'!$C:$R,6, FALSE)),"")</f>
        <v>6.4</v>
      </c>
      <c r="T1326" s="211">
        <f>IFERROR(IF(VLOOKUP($C1326,'MSCI Database'!$C:$R,7, FALSE)="","",VLOOKUP($C1326,'MSCI Database'!$C:$R,7, FALSE)),"")</f>
        <v>3.8</v>
      </c>
      <c r="U1326" s="164">
        <f>IFERROR(IF(VLOOKUP($C1326,'MSCI Database'!$C:$R,8, FALSE)="","",VLOOKUP($C1326,'MSCI Database'!$C:$R,8, FALSE)),"")</f>
        <v>5.0999999999999996</v>
      </c>
      <c r="V1326" s="175">
        <f>IFERROR(IF(VLOOKUP($C1326,'MSCI Database'!$C:$R,9, FALSE)="","",VLOOKUP($C1326,'MSCI Database'!$C:$R,9, FALSE)),"")</f>
        <v>4.5</v>
      </c>
      <c r="W1326" s="165">
        <f t="shared" ca="1" si="54"/>
        <v>0</v>
      </c>
      <c r="X1326" s="166">
        <f>IFERROR(IF(VLOOKUP($C1326,'MSCI Database'!$C:$R,10, FALSE)="","",VLOOKUP($C1326,'MSCI Database'!$C:$R,10, FALSE)),"")</f>
        <v>549</v>
      </c>
      <c r="Y1326" s="133" t="str">
        <f>IFERROR(IF(VLOOKUP($C1326,'MSCI Database'!$C:$R,11, FALSE)="","",VLOOKUP($C1326,'MSCI Database'!$C:$R,11, FALSE)),"")</f>
        <v>2019</v>
      </c>
      <c r="Z1326" s="133" t="str">
        <f>IFERROR(IF(VLOOKUP($C1326,'MSCI Database'!$C:$R,12, FALSE)="","",VLOOKUP($C1326,'MSCI Database'!$C:$R,12, FALSE)),"")</f>
        <v>E.Segmt-Moderate</v>
      </c>
      <c r="AA1326" s="202" t="str">
        <f>IFERROR(IF(VLOOKUP($C1326,'MSCI Database'!$C:$R,13, FALSE)="","",VLOOKUP($C1326,'MSCI Database'!$C:$R,13, FALSE)),"")</f>
        <v/>
      </c>
    </row>
    <row r="1327" spans="1:27" s="130" customFormat="1" ht="15" hidden="1" customHeight="1" outlineLevel="1">
      <c r="A1327" s="130" t="s">
        <v>8865</v>
      </c>
      <c r="B1327" s="130" t="s">
        <v>8866</v>
      </c>
      <c r="C1327" s="130" t="s">
        <v>8867</v>
      </c>
      <c r="D1327" s="130" t="s">
        <v>12128</v>
      </c>
      <c r="E1327" s="130" t="s">
        <v>18673</v>
      </c>
      <c r="F1327" s="169">
        <v>5.6746556207226302E-2</v>
      </c>
      <c r="G1327" s="132" t="str">
        <f ca="1">IFERROR(_xll.BQL($A1327, "cur_mkt_cap(currency=EUR)")/1000000, " ")</f>
        <v xml:space="preserve"> </v>
      </c>
      <c r="M1327" s="305">
        <f t="shared" si="55"/>
        <v>3.6715021866075414E-5</v>
      </c>
      <c r="N1327" s="223">
        <f t="shared" si="56"/>
        <v>6.18207777456221E-4</v>
      </c>
      <c r="O1327" s="172" t="str">
        <f>IFERROR(IF(VLOOKUP($C1327,'MSCI Database'!$C:$R,2, FALSE)="","",VLOOKUP($C1327,'MSCI Database'!$C:$R,2, FALSE)),"")</f>
        <v>Building Products</v>
      </c>
      <c r="P1327" s="186" t="str">
        <f>IFERROR(IF(VLOOKUP($C1327,'MSCI Database'!$C:$R,3, FALSE)="","",VLOOKUP($C1327,'MSCI Database'!$C:$R,3, FALSE)),"")</f>
        <v>BBB</v>
      </c>
      <c r="Q1327" s="164" t="str">
        <f>IFERROR(IF(VLOOKUP($C1327,'MSCI Database'!$C:$R,4, FALSE)="","",VLOOKUP($C1327,'MSCI Database'!$C:$R,4, FALSE)),"")</f>
        <v>1</v>
      </c>
      <c r="R1327" s="164">
        <f>IFERROR(IF(VLOOKUP($C1327,'MSCI Database'!$C:$R,5, FALSE)="","",VLOOKUP($C1327,'MSCI Database'!$C:$R,5, FALSE)),"")</f>
        <v>5.5</v>
      </c>
      <c r="S1327" s="164">
        <f>IFERROR(IF(VLOOKUP($C1327,'MSCI Database'!$C:$R,6, FALSE)="","",VLOOKUP($C1327,'MSCI Database'!$C:$R,6, FALSE)),"")</f>
        <v>4.4000000000000004</v>
      </c>
      <c r="T1327" s="211">
        <f>IFERROR(IF(VLOOKUP($C1327,'MSCI Database'!$C:$R,7, FALSE)="","",VLOOKUP($C1327,'MSCI Database'!$C:$R,7, FALSE)),"")</f>
        <v>5.0999999999999996</v>
      </c>
      <c r="U1327" s="164">
        <f>IFERROR(IF(VLOOKUP($C1327,'MSCI Database'!$C:$R,8, FALSE)="","",VLOOKUP($C1327,'MSCI Database'!$C:$R,8, FALSE)),"")</f>
        <v>6.7</v>
      </c>
      <c r="V1327" s="175">
        <f>IFERROR(IF(VLOOKUP($C1327,'MSCI Database'!$C:$R,9, FALSE)="","",VLOOKUP($C1327,'MSCI Database'!$C:$R,9, FALSE)),"")</f>
        <v>5.4</v>
      </c>
      <c r="W1327" s="165">
        <f t="shared" ca="1" si="54"/>
        <v>0</v>
      </c>
      <c r="X1327" s="166">
        <f>IFERROR(IF(VLOOKUP($C1327,'MSCI Database'!$C:$R,10, FALSE)="","",VLOOKUP($C1327,'MSCI Database'!$C:$R,10, FALSE)),"")</f>
        <v>246616</v>
      </c>
      <c r="Y1327" s="133" t="str">
        <f>IFERROR(IF(VLOOKUP($C1327,'MSCI Database'!$C:$R,11, FALSE)="","",VLOOKUP($C1327,'MSCI Database'!$C:$R,11, FALSE)),"")</f>
        <v>2019</v>
      </c>
      <c r="Z1327" s="133" t="str">
        <f>IFERROR(IF(VLOOKUP($C1327,'MSCI Database'!$C:$R,12, FALSE)="","",VLOOKUP($C1327,'MSCI Database'!$C:$R,12, FALSE)),"")</f>
        <v>E.Segmt-Low</v>
      </c>
      <c r="AA1327" s="202" t="str">
        <f>IFERROR(IF(VLOOKUP($C1327,'MSCI Database'!$C:$R,13, FALSE)="","",VLOOKUP($C1327,'MSCI Database'!$C:$R,13, FALSE)),"")</f>
        <v/>
      </c>
    </row>
    <row r="1328" spans="1:27" s="130" customFormat="1" ht="15" hidden="1" customHeight="1" outlineLevel="1">
      <c r="A1328" s="130" t="s">
        <v>10789</v>
      </c>
      <c r="B1328" s="130" t="s">
        <v>10790</v>
      </c>
      <c r="C1328" s="130" t="s">
        <v>10791</v>
      </c>
      <c r="D1328" s="130" t="s">
        <v>12128</v>
      </c>
      <c r="E1328" s="130" t="s">
        <v>12133</v>
      </c>
      <c r="F1328" s="169">
        <v>5.6720546925338407E-2</v>
      </c>
      <c r="G1328" s="132" t="str">
        <f ca="1">IFERROR(_xll.BQL($A1328, "cur_mkt_cap(currency=EUR)")/1000000, " ")</f>
        <v xml:space="preserve"> </v>
      </c>
      <c r="M1328" s="305">
        <f t="shared" si="55"/>
        <v>3.669819386069395E-5</v>
      </c>
      <c r="N1328" s="223">
        <f t="shared" si="56"/>
        <v>6.1792442739193809E-4</v>
      </c>
      <c r="O1328" s="172" t="str">
        <f>IFERROR(IF(VLOOKUP($C1328,'MSCI Database'!$C:$R,2, FALSE)="","",VLOOKUP($C1328,'MSCI Database'!$C:$R,2, FALSE)),"")</f>
        <v>Health Care Equipment &amp; Supplies</v>
      </c>
      <c r="P1328" s="186" t="str">
        <f>IFERROR(IF(VLOOKUP($C1328,'MSCI Database'!$C:$R,3, FALSE)="","",VLOOKUP($C1328,'MSCI Database'!$C:$R,3, FALSE)),"")</f>
        <v>BB</v>
      </c>
      <c r="Q1328" s="164" t="str">
        <f>IFERROR(IF(VLOOKUP($C1328,'MSCI Database'!$C:$R,4, FALSE)="","",VLOOKUP($C1328,'MSCI Database'!$C:$R,4, FALSE)),"")</f>
        <v>0</v>
      </c>
      <c r="R1328" s="164">
        <f>IFERROR(IF(VLOOKUP($C1328,'MSCI Database'!$C:$R,5, FALSE)="","",VLOOKUP($C1328,'MSCI Database'!$C:$R,5, FALSE)),"")</f>
        <v>4</v>
      </c>
      <c r="S1328" s="164">
        <f>IFERROR(IF(VLOOKUP($C1328,'MSCI Database'!$C:$R,6, FALSE)="","",VLOOKUP($C1328,'MSCI Database'!$C:$R,6, FALSE)),"")</f>
        <v>6.1</v>
      </c>
      <c r="T1328" s="211">
        <f>IFERROR(IF(VLOOKUP($C1328,'MSCI Database'!$C:$R,7, FALSE)="","",VLOOKUP($C1328,'MSCI Database'!$C:$R,7, FALSE)),"")</f>
        <v>5.0999999999999996</v>
      </c>
      <c r="U1328" s="164">
        <f>IFERROR(IF(VLOOKUP($C1328,'MSCI Database'!$C:$R,8, FALSE)="","",VLOOKUP($C1328,'MSCI Database'!$C:$R,8, FALSE)),"")</f>
        <v>5.5</v>
      </c>
      <c r="V1328" s="175">
        <f>IFERROR(IF(VLOOKUP($C1328,'MSCI Database'!$C:$R,9, FALSE)="","",VLOOKUP($C1328,'MSCI Database'!$C:$R,9, FALSE)),"")</f>
        <v>5.3</v>
      </c>
      <c r="W1328" s="165">
        <f t="shared" ca="1" si="54"/>
        <v>0</v>
      </c>
      <c r="X1328" s="166">
        <f>IFERROR(IF(VLOOKUP($C1328,'MSCI Database'!$C:$R,10, FALSE)="","",VLOOKUP($C1328,'MSCI Database'!$C:$R,10, FALSE)),"")</f>
        <v>41824</v>
      </c>
      <c r="Y1328" s="133" t="str">
        <f>IFERROR(IF(VLOOKUP($C1328,'MSCI Database'!$C:$R,11, FALSE)="","",VLOOKUP($C1328,'MSCI Database'!$C:$R,11, FALSE)),"")</f>
        <v>2019</v>
      </c>
      <c r="Z1328" s="133" t="str">
        <f>IFERROR(IF(VLOOKUP($C1328,'MSCI Database'!$C:$R,12, FALSE)="","",VLOOKUP($C1328,'MSCI Database'!$C:$R,12, FALSE)),"")</f>
        <v>E.Segmt-Moderately Low</v>
      </c>
      <c r="AA1328" s="202" t="str">
        <f>IFERROR(IF(VLOOKUP($C1328,'MSCI Database'!$C:$R,13, FALSE)="","",VLOOKUP($C1328,'MSCI Database'!$C:$R,13, FALSE)),"")</f>
        <v/>
      </c>
    </row>
    <row r="1329" spans="1:27" s="130" customFormat="1" ht="15" hidden="1" customHeight="1" outlineLevel="1">
      <c r="A1329" s="130" t="s">
        <v>9533</v>
      </c>
      <c r="B1329" s="130" t="s">
        <v>9534</v>
      </c>
      <c r="C1329" s="130" t="s">
        <v>9535</v>
      </c>
      <c r="D1329" s="130" t="s">
        <v>12128</v>
      </c>
      <c r="E1329" s="130" t="s">
        <v>100</v>
      </c>
      <c r="F1329" s="169">
        <v>5.668471098346084E-2</v>
      </c>
      <c r="G1329" s="132" t="str">
        <f ca="1">IFERROR(_xll.BQL($A1329, "cur_mkt_cap(currency=EUR)")/1000000, " ")</f>
        <v xml:space="preserve"> </v>
      </c>
      <c r="M1329" s="305">
        <f t="shared" si="55"/>
        <v>3.6675008006299159E-5</v>
      </c>
      <c r="N1329" s="223">
        <f t="shared" si="56"/>
        <v>6.1753402382453435E-4</v>
      </c>
      <c r="O1329" s="172" t="str">
        <f>IFERROR(IF(VLOOKUP($C1329,'MSCI Database'!$C:$R,2, FALSE)="","",VLOOKUP($C1329,'MSCI Database'!$C:$R,2, FALSE)),"")</f>
        <v>Utilities</v>
      </c>
      <c r="P1329" s="186" t="str">
        <f>IFERROR(IF(VLOOKUP($C1329,'MSCI Database'!$C:$R,3, FALSE)="","",VLOOKUP($C1329,'MSCI Database'!$C:$R,3, FALSE)),"")</f>
        <v>BBB</v>
      </c>
      <c r="Q1329" s="164" t="str">
        <f>IFERROR(IF(VLOOKUP($C1329,'MSCI Database'!$C:$R,4, FALSE)="","",VLOOKUP($C1329,'MSCI Database'!$C:$R,4, FALSE)),"")</f>
        <v>0</v>
      </c>
      <c r="R1329" s="164">
        <f>IFERROR(IF(VLOOKUP($C1329,'MSCI Database'!$C:$R,5, FALSE)="","",VLOOKUP($C1329,'MSCI Database'!$C:$R,5, FALSE)),"")</f>
        <v>4.4000000000000004</v>
      </c>
      <c r="S1329" s="164">
        <f>IFERROR(IF(VLOOKUP($C1329,'MSCI Database'!$C:$R,6, FALSE)="","",VLOOKUP($C1329,'MSCI Database'!$C:$R,6, FALSE)),"")</f>
        <v>5.3</v>
      </c>
      <c r="T1329" s="211">
        <f>IFERROR(IF(VLOOKUP($C1329,'MSCI Database'!$C:$R,7, FALSE)="","",VLOOKUP($C1329,'MSCI Database'!$C:$R,7, FALSE)),"")</f>
        <v>5.2</v>
      </c>
      <c r="U1329" s="164">
        <f>IFERROR(IF(VLOOKUP($C1329,'MSCI Database'!$C:$R,8, FALSE)="","",VLOOKUP($C1329,'MSCI Database'!$C:$R,8, FALSE)),"")</f>
        <v>4.7</v>
      </c>
      <c r="V1329" s="175">
        <f>IFERROR(IF(VLOOKUP($C1329,'MSCI Database'!$C:$R,9, FALSE)="","",VLOOKUP($C1329,'MSCI Database'!$C:$R,9, FALSE)),"")</f>
        <v>5.0999999999999996</v>
      </c>
      <c r="W1329" s="165">
        <f t="shared" ca="1" si="54"/>
        <v>0</v>
      </c>
      <c r="X1329" s="166">
        <f>IFERROR(IF(VLOOKUP($C1329,'MSCI Database'!$C:$R,10, FALSE)="","",VLOOKUP($C1329,'MSCI Database'!$C:$R,10, FALSE)),"")</f>
        <v>223893</v>
      </c>
      <c r="Y1329" s="133" t="str">
        <f>IFERROR(IF(VLOOKUP($C1329,'MSCI Database'!$C:$R,11, FALSE)="","",VLOOKUP($C1329,'MSCI Database'!$C:$R,11, FALSE)),"")</f>
        <v>2019</v>
      </c>
      <c r="Z1329" s="133" t="str">
        <f>IFERROR(IF(VLOOKUP($C1329,'MSCI Database'!$C:$R,12, FALSE)="","",VLOOKUP($C1329,'MSCI Database'!$C:$R,12, FALSE)),"")</f>
        <v>E.Segmt-Moderate</v>
      </c>
      <c r="AA1329" s="202" t="str">
        <f>IFERROR(IF(VLOOKUP($C1329,'MSCI Database'!$C:$R,13, FALSE)="","",VLOOKUP($C1329,'MSCI Database'!$C:$R,13, FALSE)),"")</f>
        <v/>
      </c>
    </row>
    <row r="1330" spans="1:27" s="130" customFormat="1" ht="15" hidden="1" customHeight="1" outlineLevel="1">
      <c r="A1330" s="130" t="s">
        <v>9139</v>
      </c>
      <c r="B1330" s="130" t="s">
        <v>9140</v>
      </c>
      <c r="C1330" s="130" t="s">
        <v>9141</v>
      </c>
      <c r="D1330" s="130" t="s">
        <v>12128</v>
      </c>
      <c r="E1330" s="130" t="s">
        <v>12133</v>
      </c>
      <c r="F1330" s="169">
        <v>5.6670392607732802E-2</v>
      </c>
      <c r="G1330" s="132" t="str">
        <f ca="1">IFERROR(_xll.BQL($A1330, "cur_mkt_cap(currency=EUR)")/1000000, " ")</f>
        <v xml:space="preserve"> </v>
      </c>
      <c r="M1330" s="305">
        <f t="shared" si="55"/>
        <v>3.6665744017203121E-5</v>
      </c>
      <c r="N1330" s="223">
        <f t="shared" si="56"/>
        <v>6.1737803671576088E-4</v>
      </c>
      <c r="O1330" s="172" t="str">
        <f>IFERROR(IF(VLOOKUP($C1330,'MSCI Database'!$C:$R,2, FALSE)="","",VLOOKUP($C1330,'MSCI Database'!$C:$R,2, FALSE)),"")</f>
        <v>Health Care Equipment &amp; Supplies</v>
      </c>
      <c r="P1330" s="186" t="str">
        <f>IFERROR(IF(VLOOKUP($C1330,'MSCI Database'!$C:$R,3, FALSE)="","",VLOOKUP($C1330,'MSCI Database'!$C:$R,3, FALSE)),"")</f>
        <v>BBB</v>
      </c>
      <c r="Q1330" s="164" t="str">
        <f>IFERROR(IF(VLOOKUP($C1330,'MSCI Database'!$C:$R,4, FALSE)="","",VLOOKUP($C1330,'MSCI Database'!$C:$R,4, FALSE)),"")</f>
        <v>0</v>
      </c>
      <c r="R1330" s="164">
        <f>IFERROR(IF(VLOOKUP($C1330,'MSCI Database'!$C:$R,5, FALSE)="","",VLOOKUP($C1330,'MSCI Database'!$C:$R,5, FALSE)),"")</f>
        <v>5.5</v>
      </c>
      <c r="S1330" s="164">
        <f>IFERROR(IF(VLOOKUP($C1330,'MSCI Database'!$C:$R,6, FALSE)="","",VLOOKUP($C1330,'MSCI Database'!$C:$R,6, FALSE)),"")</f>
        <v>6.3</v>
      </c>
      <c r="T1330" s="211">
        <f>IFERROR(IF(VLOOKUP($C1330,'MSCI Database'!$C:$R,7, FALSE)="","",VLOOKUP($C1330,'MSCI Database'!$C:$R,7, FALSE)),"")</f>
        <v>6.2</v>
      </c>
      <c r="U1330" s="164">
        <f>IFERROR(IF(VLOOKUP($C1330,'MSCI Database'!$C:$R,8, FALSE)="","",VLOOKUP($C1330,'MSCI Database'!$C:$R,8, FALSE)),"")</f>
        <v>4.7</v>
      </c>
      <c r="V1330" s="175">
        <f>IFERROR(IF(VLOOKUP($C1330,'MSCI Database'!$C:$R,9, FALSE)="","",VLOOKUP($C1330,'MSCI Database'!$C:$R,9, FALSE)),"")</f>
        <v>5.6</v>
      </c>
      <c r="W1330" s="165">
        <f t="shared" ca="1" si="54"/>
        <v>0</v>
      </c>
      <c r="X1330" s="166">
        <f>IFERROR(IF(VLOOKUP($C1330,'MSCI Database'!$C:$R,10, FALSE)="","",VLOOKUP($C1330,'MSCI Database'!$C:$R,10, FALSE)),"")</f>
        <v>4597</v>
      </c>
      <c r="Y1330" s="133" t="str">
        <f>IFERROR(IF(VLOOKUP($C1330,'MSCI Database'!$C:$R,11, FALSE)="","",VLOOKUP($C1330,'MSCI Database'!$C:$R,11, FALSE)),"")</f>
        <v>2019</v>
      </c>
      <c r="Z1330" s="133" t="str">
        <f>IFERROR(IF(VLOOKUP($C1330,'MSCI Database'!$C:$R,12, FALSE)="","",VLOOKUP($C1330,'MSCI Database'!$C:$R,12, FALSE)),"")</f>
        <v>E.Segmt-Moderately High</v>
      </c>
      <c r="AA1330" s="202" t="str">
        <f>IFERROR(IF(VLOOKUP($C1330,'MSCI Database'!$C:$R,13, FALSE)="","",VLOOKUP($C1330,'MSCI Database'!$C:$R,13, FALSE)),"")</f>
        <v/>
      </c>
    </row>
    <row r="1331" spans="1:27" s="130" customFormat="1" ht="15" hidden="1" customHeight="1" outlineLevel="1">
      <c r="A1331" s="130" t="s">
        <v>9780</v>
      </c>
      <c r="B1331" s="130" t="s">
        <v>9781</v>
      </c>
      <c r="C1331" s="130" t="s">
        <v>9782</v>
      </c>
      <c r="D1331" s="130" t="s">
        <v>12128</v>
      </c>
      <c r="E1331" s="130" t="s">
        <v>12133</v>
      </c>
      <c r="F1331" s="169">
        <v>5.6553282898385723E-2</v>
      </c>
      <c r="G1331" s="132" t="str">
        <f ca="1">IFERROR(_xll.BQL($A1331, "cur_mkt_cap(currency=EUR)")/1000000, " ")</f>
        <v xml:space="preserve"> </v>
      </c>
      <c r="M1331" s="305">
        <f t="shared" si="55"/>
        <v>3.658997403525556E-5</v>
      </c>
      <c r="N1331" s="223">
        <f t="shared" si="56"/>
        <v>6.1610222126592777E-4</v>
      </c>
      <c r="O1331" s="172" t="str">
        <f>IFERROR(IF(VLOOKUP($C1331,'MSCI Database'!$C:$R,2, FALSE)="","",VLOOKUP($C1331,'MSCI Database'!$C:$R,2, FALSE)),"")</f>
        <v>Biotechnology</v>
      </c>
      <c r="P1331" s="186" t="str">
        <f>IFERROR(IF(VLOOKUP($C1331,'MSCI Database'!$C:$R,3, FALSE)="","",VLOOKUP($C1331,'MSCI Database'!$C:$R,3, FALSE)),"")</f>
        <v>A</v>
      </c>
      <c r="Q1331" s="164" t="str">
        <f>IFERROR(IF(VLOOKUP($C1331,'MSCI Database'!$C:$R,4, FALSE)="","",VLOOKUP($C1331,'MSCI Database'!$C:$R,4, FALSE)),"")</f>
        <v>0</v>
      </c>
      <c r="R1331" s="164">
        <f>IFERROR(IF(VLOOKUP($C1331,'MSCI Database'!$C:$R,5, FALSE)="","",VLOOKUP($C1331,'MSCI Database'!$C:$R,5, FALSE)),"")</f>
        <v>6.8</v>
      </c>
      <c r="S1331" s="164">
        <f>IFERROR(IF(VLOOKUP($C1331,'MSCI Database'!$C:$R,6, FALSE)="","",VLOOKUP($C1331,'MSCI Database'!$C:$R,6, FALSE)),"")</f>
        <v>4.2</v>
      </c>
      <c r="T1331" s="211">
        <f>IFERROR(IF(VLOOKUP($C1331,'MSCI Database'!$C:$R,7, FALSE)="","",VLOOKUP($C1331,'MSCI Database'!$C:$R,7, FALSE)),"")</f>
        <v>5.0999999999999996</v>
      </c>
      <c r="U1331" s="164">
        <f>IFERROR(IF(VLOOKUP($C1331,'MSCI Database'!$C:$R,8, FALSE)="","",VLOOKUP($C1331,'MSCI Database'!$C:$R,8, FALSE)),"")</f>
        <v>5.9</v>
      </c>
      <c r="V1331" s="175">
        <f>IFERROR(IF(VLOOKUP($C1331,'MSCI Database'!$C:$R,9, FALSE)="","",VLOOKUP($C1331,'MSCI Database'!$C:$R,9, FALSE)),"")</f>
        <v>5.3</v>
      </c>
      <c r="W1331" s="165">
        <f t="shared" ca="1" si="54"/>
        <v>0</v>
      </c>
      <c r="X1331" s="166">
        <f>IFERROR(IF(VLOOKUP($C1331,'MSCI Database'!$C:$R,10, FALSE)="","",VLOOKUP($C1331,'MSCI Database'!$C:$R,10, FALSE)),"")</f>
        <v>7826</v>
      </c>
      <c r="Y1331" s="133" t="str">
        <f>IFERROR(IF(VLOOKUP($C1331,'MSCI Database'!$C:$R,11, FALSE)="","",VLOOKUP($C1331,'MSCI Database'!$C:$R,11, FALSE)),"")</f>
        <v>2019</v>
      </c>
      <c r="Z1331" s="133" t="str">
        <f>IFERROR(IF(VLOOKUP($C1331,'MSCI Database'!$C:$R,12, FALSE)="","",VLOOKUP($C1331,'MSCI Database'!$C:$R,12, FALSE)),"")</f>
        <v>E.Segmt-Moderately Low</v>
      </c>
      <c r="AA1331" s="202" t="str">
        <f>IFERROR(IF(VLOOKUP($C1331,'MSCI Database'!$C:$R,13, FALSE)="","",VLOOKUP($C1331,'MSCI Database'!$C:$R,13, FALSE)),"")</f>
        <v/>
      </c>
    </row>
    <row r="1332" spans="1:27" s="130" customFormat="1" ht="15" hidden="1" customHeight="1" outlineLevel="1">
      <c r="A1332" s="130" t="s">
        <v>9763</v>
      </c>
      <c r="B1332" s="130" t="s">
        <v>9764</v>
      </c>
      <c r="C1332" s="130" t="s">
        <v>9765</v>
      </c>
      <c r="D1332" s="130" t="s">
        <v>12128</v>
      </c>
      <c r="E1332" s="130" t="s">
        <v>18673</v>
      </c>
      <c r="F1332" s="169">
        <v>5.6456561794121903E-2</v>
      </c>
      <c r="G1332" s="132" t="str">
        <f ca="1">IFERROR(_xll.BQL($A1332, "cur_mkt_cap(currency=EUR)")/1000000, " ")</f>
        <v xml:space="preserve"> </v>
      </c>
      <c r="M1332" s="305">
        <f t="shared" si="55"/>
        <v>3.6527395480796865E-5</v>
      </c>
      <c r="N1332" s="223">
        <f t="shared" si="56"/>
        <v>6.1504852315812206E-4</v>
      </c>
      <c r="O1332" s="172" t="str">
        <f>IFERROR(IF(VLOOKUP($C1332,'MSCI Database'!$C:$R,2, FALSE)="","",VLOOKUP($C1332,'MSCI Database'!$C:$R,2, FALSE)),"")</f>
        <v>Aerospace &amp; Defense</v>
      </c>
      <c r="P1332" s="186" t="str">
        <f>IFERROR(IF(VLOOKUP($C1332,'MSCI Database'!$C:$R,3, FALSE)="","",VLOOKUP($C1332,'MSCI Database'!$C:$R,3, FALSE)),"")</f>
        <v>A</v>
      </c>
      <c r="Q1332" s="164" t="str">
        <f>IFERROR(IF(VLOOKUP($C1332,'MSCI Database'!$C:$R,4, FALSE)="","",VLOOKUP($C1332,'MSCI Database'!$C:$R,4, FALSE)),"")</f>
        <v>1</v>
      </c>
      <c r="R1332" s="164">
        <f>IFERROR(IF(VLOOKUP($C1332,'MSCI Database'!$C:$R,5, FALSE)="","",VLOOKUP($C1332,'MSCI Database'!$C:$R,5, FALSE)),"")</f>
        <v>7</v>
      </c>
      <c r="S1332" s="164">
        <f>IFERROR(IF(VLOOKUP($C1332,'MSCI Database'!$C:$R,6, FALSE)="","",VLOOKUP($C1332,'MSCI Database'!$C:$R,6, FALSE)),"")</f>
        <v>2.1</v>
      </c>
      <c r="T1332" s="211">
        <f>IFERROR(IF(VLOOKUP($C1332,'MSCI Database'!$C:$R,7, FALSE)="","",VLOOKUP($C1332,'MSCI Database'!$C:$R,7, FALSE)),"")</f>
        <v>5.9</v>
      </c>
      <c r="U1332" s="164">
        <f>IFERROR(IF(VLOOKUP($C1332,'MSCI Database'!$C:$R,8, FALSE)="","",VLOOKUP($C1332,'MSCI Database'!$C:$R,8, FALSE)),"")</f>
        <v>5</v>
      </c>
      <c r="V1332" s="175">
        <f>IFERROR(IF(VLOOKUP($C1332,'MSCI Database'!$C:$R,9, FALSE)="","",VLOOKUP($C1332,'MSCI Database'!$C:$R,9, FALSE)),"")</f>
        <v>5</v>
      </c>
      <c r="W1332" s="165">
        <f t="shared" ca="1" si="54"/>
        <v>0</v>
      </c>
      <c r="X1332" s="166">
        <f>IFERROR(IF(VLOOKUP($C1332,'MSCI Database'!$C:$R,10, FALSE)="","",VLOOKUP($C1332,'MSCI Database'!$C:$R,10, FALSE)),"")</f>
        <v>20027</v>
      </c>
      <c r="Y1332" s="133" t="str">
        <f>IFERROR(IF(VLOOKUP($C1332,'MSCI Database'!$C:$R,11, FALSE)="","",VLOOKUP($C1332,'MSCI Database'!$C:$R,11, FALSE)),"")</f>
        <v>2019</v>
      </c>
      <c r="Z1332" s="133" t="str">
        <f>IFERROR(IF(VLOOKUP($C1332,'MSCI Database'!$C:$R,12, FALSE)="","",VLOOKUP($C1332,'MSCI Database'!$C:$R,12, FALSE)),"")</f>
        <v>E.Segmt-Moderately High</v>
      </c>
      <c r="AA1332" s="202" t="str">
        <f>IFERROR(IF(VLOOKUP($C1332,'MSCI Database'!$C:$R,13, FALSE)="","",VLOOKUP($C1332,'MSCI Database'!$C:$R,13, FALSE)),"")</f>
        <v/>
      </c>
    </row>
    <row r="1333" spans="1:27" s="130" customFormat="1" ht="15" hidden="1" customHeight="1" outlineLevel="1">
      <c r="A1333" s="130" t="s">
        <v>11214</v>
      </c>
      <c r="B1333" s="130" t="s">
        <v>11215</v>
      </c>
      <c r="C1333" s="130" t="s">
        <v>11216</v>
      </c>
      <c r="D1333" s="130" t="s">
        <v>12128</v>
      </c>
      <c r="E1333" s="130" t="s">
        <v>18690</v>
      </c>
      <c r="F1333" s="169">
        <v>5.6441910698709533E-2</v>
      </c>
      <c r="G1333" s="132" t="str">
        <f ca="1">IFERROR(_xll.BQL($A1333, "cur_mkt_cap(currency=EUR)")/1000000, " ")</f>
        <v xml:space="preserve"> </v>
      </c>
      <c r="M1333" s="305">
        <f t="shared" si="55"/>
        <v>3.6517916222065064E-5</v>
      </c>
      <c r="N1333" s="223">
        <f t="shared" si="56"/>
        <v>6.1488891133781875E-4</v>
      </c>
      <c r="O1333" s="172" t="str">
        <f>IFERROR(IF(VLOOKUP($C1333,'MSCI Database'!$C:$R,2, FALSE)="","",VLOOKUP($C1333,'MSCI Database'!$C:$R,2, FALSE)),"")</f>
        <v>Media &amp; Entertainment</v>
      </c>
      <c r="P1333" s="186" t="str">
        <f>IFERROR(IF(VLOOKUP($C1333,'MSCI Database'!$C:$R,3, FALSE)="","",VLOOKUP($C1333,'MSCI Database'!$C:$R,3, FALSE)),"")</f>
        <v>BBB</v>
      </c>
      <c r="Q1333" s="164" t="str">
        <f>IFERROR(IF(VLOOKUP($C1333,'MSCI Database'!$C:$R,4, FALSE)="","",VLOOKUP($C1333,'MSCI Database'!$C:$R,4, FALSE)),"")</f>
        <v>0</v>
      </c>
      <c r="R1333" s="164">
        <f>IFERROR(IF(VLOOKUP($C1333,'MSCI Database'!$C:$R,5, FALSE)="","",VLOOKUP($C1333,'MSCI Database'!$C:$R,5, FALSE)),"")</f>
        <v>4.7</v>
      </c>
      <c r="S1333" s="164">
        <f>IFERROR(IF(VLOOKUP($C1333,'MSCI Database'!$C:$R,6, FALSE)="","",VLOOKUP($C1333,'MSCI Database'!$C:$R,6, FALSE)),"")</f>
        <v>8.1999999999999993</v>
      </c>
      <c r="T1333" s="211">
        <f>IFERROR(IF(VLOOKUP($C1333,'MSCI Database'!$C:$R,7, FALSE)="","",VLOOKUP($C1333,'MSCI Database'!$C:$R,7, FALSE)),"")</f>
        <v>4.8</v>
      </c>
      <c r="U1333" s="164">
        <f>IFERROR(IF(VLOOKUP($C1333,'MSCI Database'!$C:$R,8, FALSE)="","",VLOOKUP($C1333,'MSCI Database'!$C:$R,8, FALSE)),"")</f>
        <v>4</v>
      </c>
      <c r="V1333" s="175">
        <f>IFERROR(IF(VLOOKUP($C1333,'MSCI Database'!$C:$R,9, FALSE)="","",VLOOKUP($C1333,'MSCI Database'!$C:$R,9, FALSE)),"")</f>
        <v>4.5999999999999996</v>
      </c>
      <c r="W1333" s="165">
        <f t="shared" ca="1" si="54"/>
        <v>0</v>
      </c>
      <c r="X1333" s="166">
        <f>IFERROR(IF(VLOOKUP($C1333,'MSCI Database'!$C:$R,10, FALSE)="","",VLOOKUP($C1333,'MSCI Database'!$C:$R,10, FALSE)),"")</f>
        <v>13284</v>
      </c>
      <c r="Y1333" s="133" t="str">
        <f>IFERROR(IF(VLOOKUP($C1333,'MSCI Database'!$C:$R,11, FALSE)="","",VLOOKUP($C1333,'MSCI Database'!$C:$R,11, FALSE)),"")</f>
        <v>2019</v>
      </c>
      <c r="Z1333" s="133" t="str">
        <f>IFERROR(IF(VLOOKUP($C1333,'MSCI Database'!$C:$R,12, FALSE)="","",VLOOKUP($C1333,'MSCI Database'!$C:$R,12, FALSE)),"")</f>
        <v>E.Segmt-Moderately High</v>
      </c>
      <c r="AA1333" s="202" t="str">
        <f>IFERROR(IF(VLOOKUP($C1333,'MSCI Database'!$C:$R,13, FALSE)="","",VLOOKUP($C1333,'MSCI Database'!$C:$R,13, FALSE)),"")</f>
        <v/>
      </c>
    </row>
    <row r="1334" spans="1:27" s="130" customFormat="1" ht="15" hidden="1" customHeight="1" outlineLevel="1">
      <c r="A1334" s="130" t="s">
        <v>11079</v>
      </c>
      <c r="B1334" s="130" t="s">
        <v>11080</v>
      </c>
      <c r="C1334" s="130" t="s">
        <v>11081</v>
      </c>
      <c r="D1334" s="130" t="s">
        <v>12128</v>
      </c>
      <c r="E1334" s="130" t="s">
        <v>18707</v>
      </c>
      <c r="F1334" s="169">
        <v>5.642446831373174E-2</v>
      </c>
      <c r="G1334" s="132" t="str">
        <f ca="1">IFERROR(_xll.BQL($A1334, "cur_mkt_cap(currency=EUR)")/1000000, " ")</f>
        <v xml:space="preserve"> </v>
      </c>
      <c r="M1334" s="305">
        <f t="shared" si="55"/>
        <v>3.6506630998984433E-5</v>
      </c>
      <c r="N1334" s="223">
        <f t="shared" si="56"/>
        <v>6.1469889067804022E-4</v>
      </c>
      <c r="O1334" s="172" t="str">
        <f>IFERROR(IF(VLOOKUP($C1334,'MSCI Database'!$C:$R,2, FALSE)="","",VLOOKUP($C1334,'MSCI Database'!$C:$R,2, FALSE)),"")</f>
        <v>Oil &amp; Gas Exploration &amp; Production</v>
      </c>
      <c r="P1334" s="186" t="str">
        <f>IFERROR(IF(VLOOKUP($C1334,'MSCI Database'!$C:$R,3, FALSE)="","",VLOOKUP($C1334,'MSCI Database'!$C:$R,3, FALSE)),"")</f>
        <v>BBB</v>
      </c>
      <c r="Q1334" s="164" t="str">
        <f>IFERROR(IF(VLOOKUP($C1334,'MSCI Database'!$C:$R,4, FALSE)="","",VLOOKUP($C1334,'MSCI Database'!$C:$R,4, FALSE)),"")</f>
        <v>1</v>
      </c>
      <c r="R1334" s="164">
        <f>IFERROR(IF(VLOOKUP($C1334,'MSCI Database'!$C:$R,5, FALSE)="","",VLOOKUP($C1334,'MSCI Database'!$C:$R,5, FALSE)),"")</f>
        <v>5.5</v>
      </c>
      <c r="S1334" s="164">
        <f>IFERROR(IF(VLOOKUP($C1334,'MSCI Database'!$C:$R,6, FALSE)="","",VLOOKUP($C1334,'MSCI Database'!$C:$R,6, FALSE)),"")</f>
        <v>2.8</v>
      </c>
      <c r="T1334" s="211">
        <f>IFERROR(IF(VLOOKUP($C1334,'MSCI Database'!$C:$R,7, FALSE)="","",VLOOKUP($C1334,'MSCI Database'!$C:$R,7, FALSE)),"")</f>
        <v>4.4000000000000004</v>
      </c>
      <c r="U1334" s="164">
        <f>IFERROR(IF(VLOOKUP($C1334,'MSCI Database'!$C:$R,8, FALSE)="","",VLOOKUP($C1334,'MSCI Database'!$C:$R,8, FALSE)),"")</f>
        <v>6.6</v>
      </c>
      <c r="V1334" s="175">
        <f>IFERROR(IF(VLOOKUP($C1334,'MSCI Database'!$C:$R,9, FALSE)="","",VLOOKUP($C1334,'MSCI Database'!$C:$R,9, FALSE)),"")</f>
        <v>4.4000000000000004</v>
      </c>
      <c r="W1334" s="165">
        <f t="shared" ca="1" si="54"/>
        <v>0</v>
      </c>
      <c r="X1334" s="166">
        <f>IFERROR(IF(VLOOKUP($C1334,'MSCI Database'!$C:$R,10, FALSE)="","",VLOOKUP($C1334,'MSCI Database'!$C:$R,10, FALSE)),"")</f>
        <v>291214</v>
      </c>
      <c r="Y1334" s="133" t="str">
        <f>IFERROR(IF(VLOOKUP($C1334,'MSCI Database'!$C:$R,11, FALSE)="","",VLOOKUP($C1334,'MSCI Database'!$C:$R,11, FALSE)),"")</f>
        <v>2019</v>
      </c>
      <c r="Z1334" s="133" t="str">
        <f>IFERROR(IF(VLOOKUP($C1334,'MSCI Database'!$C:$R,12, FALSE)="","",VLOOKUP($C1334,'MSCI Database'!$C:$R,12, FALSE)),"")</f>
        <v>Reported</v>
      </c>
      <c r="AA1334" s="202" t="str">
        <f>IFERROR(IF(VLOOKUP($C1334,'MSCI Database'!$C:$R,13, FALSE)="","",VLOOKUP($C1334,'MSCI Database'!$C:$R,13, FALSE)),"")</f>
        <v/>
      </c>
    </row>
    <row r="1335" spans="1:27" s="130" customFormat="1" ht="15" hidden="1" customHeight="1" outlineLevel="1">
      <c r="A1335" s="130" t="s">
        <v>10792</v>
      </c>
      <c r="B1335" s="130" t="s">
        <v>10793</v>
      </c>
      <c r="C1335" s="130" t="s">
        <v>10794</v>
      </c>
      <c r="D1335" s="130" t="s">
        <v>12128</v>
      </c>
      <c r="E1335" s="130" t="s">
        <v>18684</v>
      </c>
      <c r="F1335" s="169">
        <v>5.6407109743636247E-2</v>
      </c>
      <c r="G1335" s="132" t="str">
        <f ca="1">IFERROR(_xll.BQL($A1335, "cur_mkt_cap(currency=EUR)")/1000000, " ")</f>
        <v xml:space="preserve"> </v>
      </c>
      <c r="M1335" s="305">
        <f t="shared" si="55"/>
        <v>3.649540000413265E-5</v>
      </c>
      <c r="N1335" s="223">
        <f t="shared" si="56"/>
        <v>6.1450978311353242E-4</v>
      </c>
      <c r="O1335" s="172" t="str">
        <f>IFERROR(IF(VLOOKUP($C1335,'MSCI Database'!$C:$R,2, FALSE)="","",VLOOKUP($C1335,'MSCI Database'!$C:$R,2, FALSE)),"")</f>
        <v>Containers &amp; Packaging</v>
      </c>
      <c r="P1335" s="186" t="str">
        <f>IFERROR(IF(VLOOKUP($C1335,'MSCI Database'!$C:$R,3, FALSE)="","",VLOOKUP($C1335,'MSCI Database'!$C:$R,3, FALSE)),"")</f>
        <v>BB</v>
      </c>
      <c r="Q1335" s="164" t="str">
        <f>IFERROR(IF(VLOOKUP($C1335,'MSCI Database'!$C:$R,4, FALSE)="","",VLOOKUP($C1335,'MSCI Database'!$C:$R,4, FALSE)),"")</f>
        <v>-1</v>
      </c>
      <c r="R1335" s="164">
        <f>IFERROR(IF(VLOOKUP($C1335,'MSCI Database'!$C:$R,5, FALSE)="","",VLOOKUP($C1335,'MSCI Database'!$C:$R,5, FALSE)),"")</f>
        <v>3.5</v>
      </c>
      <c r="S1335" s="164">
        <f>IFERROR(IF(VLOOKUP($C1335,'MSCI Database'!$C:$R,6, FALSE)="","",VLOOKUP($C1335,'MSCI Database'!$C:$R,6, FALSE)),"")</f>
        <v>5.2</v>
      </c>
      <c r="T1335" s="211">
        <f>IFERROR(IF(VLOOKUP($C1335,'MSCI Database'!$C:$R,7, FALSE)="","",VLOOKUP($C1335,'MSCI Database'!$C:$R,7, FALSE)),"")</f>
        <v>5</v>
      </c>
      <c r="U1335" s="164">
        <f>IFERROR(IF(VLOOKUP($C1335,'MSCI Database'!$C:$R,8, FALSE)="","",VLOOKUP($C1335,'MSCI Database'!$C:$R,8, FALSE)),"")</f>
        <v>4.2</v>
      </c>
      <c r="V1335" s="175">
        <f>IFERROR(IF(VLOOKUP($C1335,'MSCI Database'!$C:$R,9, FALSE)="","",VLOOKUP($C1335,'MSCI Database'!$C:$R,9, FALSE)),"")</f>
        <v>4.8</v>
      </c>
      <c r="W1335" s="165">
        <f t="shared" ca="1" si="54"/>
        <v>0</v>
      </c>
      <c r="X1335" s="166">
        <f>IFERROR(IF(VLOOKUP($C1335,'MSCI Database'!$C:$R,10, FALSE)="","",VLOOKUP($C1335,'MSCI Database'!$C:$R,10, FALSE)),"")</f>
        <v>6967417</v>
      </c>
      <c r="Y1335" s="133" t="str">
        <f>IFERROR(IF(VLOOKUP($C1335,'MSCI Database'!$C:$R,11, FALSE)="","",VLOOKUP($C1335,'MSCI Database'!$C:$R,11, FALSE)),"")</f>
        <v>2019</v>
      </c>
      <c r="Z1335" s="133" t="str">
        <f>IFERROR(IF(VLOOKUP($C1335,'MSCI Database'!$C:$R,12, FALSE)="","",VLOOKUP($C1335,'MSCI Database'!$C:$R,12, FALSE)),"")</f>
        <v>E.CSI</v>
      </c>
      <c r="AA1335" s="202" t="str">
        <f>IFERROR(IF(VLOOKUP($C1335,'MSCI Database'!$C:$R,13, FALSE)="","",VLOOKUP($C1335,'MSCI Database'!$C:$R,13, FALSE)),"")</f>
        <v>Weak governance practices drive downgrade</v>
      </c>
    </row>
    <row r="1336" spans="1:27" s="130" customFormat="1" ht="15" hidden="1" customHeight="1" outlineLevel="1">
      <c r="A1336" s="130" t="s">
        <v>9908</v>
      </c>
      <c r="B1336" s="130" t="s">
        <v>9909</v>
      </c>
      <c r="C1336" s="130" t="s">
        <v>9910</v>
      </c>
      <c r="D1336" s="130" t="s">
        <v>12128</v>
      </c>
      <c r="E1336" s="130" t="s">
        <v>18688</v>
      </c>
      <c r="F1336" s="169">
        <v>5.6324859405795583E-2</v>
      </c>
      <c r="G1336" s="132" t="str">
        <f ca="1">IFERROR(_xll.BQL($A1336, "cur_mkt_cap(currency=EUR)")/1000000, " ")</f>
        <v xml:space="preserve"> </v>
      </c>
      <c r="M1336" s="305">
        <f t="shared" si="55"/>
        <v>3.644218403554974E-5</v>
      </c>
      <c r="N1336" s="223">
        <f t="shared" si="56"/>
        <v>6.1361373228771988E-4</v>
      </c>
      <c r="O1336" s="172" t="str">
        <f>IFERROR(IF(VLOOKUP($C1336,'MSCI Database'!$C:$R,2, FALSE)="","",VLOOKUP($C1336,'MSCI Database'!$C:$R,2, FALSE)),"")</f>
        <v>Asset Management &amp; Custody Banks</v>
      </c>
      <c r="P1336" s="186" t="str">
        <f>IFERROR(IF(VLOOKUP($C1336,'MSCI Database'!$C:$R,3, FALSE)="","",VLOOKUP($C1336,'MSCI Database'!$C:$R,3, FALSE)),"")</f>
        <v>BB</v>
      </c>
      <c r="Q1336" s="164" t="str">
        <f>IFERROR(IF(VLOOKUP($C1336,'MSCI Database'!$C:$R,4, FALSE)="","",VLOOKUP($C1336,'MSCI Database'!$C:$R,4, FALSE)),"")</f>
        <v>0</v>
      </c>
      <c r="R1336" s="164">
        <f>IFERROR(IF(VLOOKUP($C1336,'MSCI Database'!$C:$R,5, FALSE)="","",VLOOKUP($C1336,'MSCI Database'!$C:$R,5, FALSE)),"")</f>
        <v>2.9</v>
      </c>
      <c r="S1336" s="164">
        <f>IFERROR(IF(VLOOKUP($C1336,'MSCI Database'!$C:$R,6, FALSE)="","",VLOOKUP($C1336,'MSCI Database'!$C:$R,6, FALSE)),"")</f>
        <v>6.7</v>
      </c>
      <c r="T1336" s="211">
        <f>IFERROR(IF(VLOOKUP($C1336,'MSCI Database'!$C:$R,7, FALSE)="","",VLOOKUP($C1336,'MSCI Database'!$C:$R,7, FALSE)),"")</f>
        <v>4.4000000000000004</v>
      </c>
      <c r="U1336" s="164">
        <f>IFERROR(IF(VLOOKUP($C1336,'MSCI Database'!$C:$R,8, FALSE)="","",VLOOKUP($C1336,'MSCI Database'!$C:$R,8, FALSE)),"")</f>
        <v>3.8</v>
      </c>
      <c r="V1336" s="175">
        <f>IFERROR(IF(VLOOKUP($C1336,'MSCI Database'!$C:$R,9, FALSE)="","",VLOOKUP($C1336,'MSCI Database'!$C:$R,9, FALSE)),"")</f>
        <v>4.2</v>
      </c>
      <c r="W1336" s="165">
        <f t="shared" ca="1" si="54"/>
        <v>0</v>
      </c>
      <c r="X1336" s="166">
        <f>IFERROR(IF(VLOOKUP($C1336,'MSCI Database'!$C:$R,10, FALSE)="","",VLOOKUP($C1336,'MSCI Database'!$C:$R,10, FALSE)),"")</f>
        <v>4166</v>
      </c>
      <c r="Y1336" s="133" t="str">
        <f>IFERROR(IF(VLOOKUP($C1336,'MSCI Database'!$C:$R,11, FALSE)="","",VLOOKUP($C1336,'MSCI Database'!$C:$R,11, FALSE)),"")</f>
        <v>2019</v>
      </c>
      <c r="Z1336" s="133" t="str">
        <f>IFERROR(IF(VLOOKUP($C1336,'MSCI Database'!$C:$R,12, FALSE)="","",VLOOKUP($C1336,'MSCI Database'!$C:$R,12, FALSE)),"")</f>
        <v>E.Segmt-Moderately Low</v>
      </c>
      <c r="AA1336" s="202" t="str">
        <f>IFERROR(IF(VLOOKUP($C1336,'MSCI Database'!$C:$R,13, FALSE)="","",VLOOKUP($C1336,'MSCI Database'!$C:$R,13, FALSE)),"")</f>
        <v/>
      </c>
    </row>
    <row r="1337" spans="1:27" s="130" customFormat="1" ht="15" hidden="1" customHeight="1" outlineLevel="1">
      <c r="A1337" s="130" t="s">
        <v>9601</v>
      </c>
      <c r="B1337" s="130" t="s">
        <v>9602</v>
      </c>
      <c r="C1337" s="130" t="s">
        <v>9603</v>
      </c>
      <c r="D1337" s="130" t="s">
        <v>12128</v>
      </c>
      <c r="E1337" s="130" t="s">
        <v>18673</v>
      </c>
      <c r="F1337" s="169">
        <v>5.6283301193316627E-2</v>
      </c>
      <c r="G1337" s="132" t="str">
        <f ca="1">IFERROR(_xll.BQL($A1337, "cur_mkt_cap(currency=EUR)")/1000000, " ")</f>
        <v xml:space="preserve"> </v>
      </c>
      <c r="M1337" s="305">
        <f t="shared" si="55"/>
        <v>3.6415295872075859E-5</v>
      </c>
      <c r="N1337" s="223">
        <f t="shared" si="56"/>
        <v>6.131609892159139E-4</v>
      </c>
      <c r="O1337" s="172" t="str">
        <f>IFERROR(IF(VLOOKUP($C1337,'MSCI Database'!$C:$R,2, FALSE)="","",VLOOKUP($C1337,'MSCI Database'!$C:$R,2, FALSE)),"")</f>
        <v>Industrial Machinery</v>
      </c>
      <c r="P1337" s="186" t="str">
        <f>IFERROR(IF(VLOOKUP($C1337,'MSCI Database'!$C:$R,3, FALSE)="","",VLOOKUP($C1337,'MSCI Database'!$C:$R,3, FALSE)),"")</f>
        <v>A</v>
      </c>
      <c r="Q1337" s="164" t="str">
        <f>IFERROR(IF(VLOOKUP($C1337,'MSCI Database'!$C:$R,4, FALSE)="","",VLOOKUP($C1337,'MSCI Database'!$C:$R,4, FALSE)),"")</f>
        <v>1</v>
      </c>
      <c r="R1337" s="164">
        <f>IFERROR(IF(VLOOKUP($C1337,'MSCI Database'!$C:$R,5, FALSE)="","",VLOOKUP($C1337,'MSCI Database'!$C:$R,5, FALSE)),"")</f>
        <v>6</v>
      </c>
      <c r="S1337" s="164">
        <f>IFERROR(IF(VLOOKUP($C1337,'MSCI Database'!$C:$R,6, FALSE)="","",VLOOKUP($C1337,'MSCI Database'!$C:$R,6, FALSE)),"")</f>
        <v>3.8</v>
      </c>
      <c r="T1337" s="211">
        <f>IFERROR(IF(VLOOKUP($C1337,'MSCI Database'!$C:$R,7, FALSE)="","",VLOOKUP($C1337,'MSCI Database'!$C:$R,7, FALSE)),"")</f>
        <v>4.8</v>
      </c>
      <c r="U1337" s="164">
        <f>IFERROR(IF(VLOOKUP($C1337,'MSCI Database'!$C:$R,8, FALSE)="","",VLOOKUP($C1337,'MSCI Database'!$C:$R,8, FALSE)),"")</f>
        <v>6.2</v>
      </c>
      <c r="V1337" s="175">
        <f>IFERROR(IF(VLOOKUP($C1337,'MSCI Database'!$C:$R,9, FALSE)="","",VLOOKUP($C1337,'MSCI Database'!$C:$R,9, FALSE)),"")</f>
        <v>5.0999999999999996</v>
      </c>
      <c r="W1337" s="165">
        <f t="shared" ca="1" si="54"/>
        <v>0</v>
      </c>
      <c r="X1337" s="166">
        <f>IFERROR(IF(VLOOKUP($C1337,'MSCI Database'!$C:$R,10, FALSE)="","",VLOOKUP($C1337,'MSCI Database'!$C:$R,10, FALSE)),"")</f>
        <v>21552</v>
      </c>
      <c r="Y1337" s="133" t="str">
        <f>IFERROR(IF(VLOOKUP($C1337,'MSCI Database'!$C:$R,11, FALSE)="","",VLOOKUP($C1337,'MSCI Database'!$C:$R,11, FALSE)),"")</f>
        <v>2019</v>
      </c>
      <c r="Z1337" s="133" t="str">
        <f>IFERROR(IF(VLOOKUP($C1337,'MSCI Database'!$C:$R,12, FALSE)="","",VLOOKUP($C1337,'MSCI Database'!$C:$R,12, FALSE)),"")</f>
        <v>E.Segmt-Moderately High</v>
      </c>
      <c r="AA1337" s="202" t="str">
        <f>IFERROR(IF(VLOOKUP($C1337,'MSCI Database'!$C:$R,13, FALSE)="","",VLOOKUP($C1337,'MSCI Database'!$C:$R,13, FALSE)),"")</f>
        <v/>
      </c>
    </row>
    <row r="1338" spans="1:27" s="130" customFormat="1" ht="15" hidden="1" customHeight="1" outlineLevel="1">
      <c r="A1338" s="130" t="s">
        <v>11211</v>
      </c>
      <c r="B1338" s="130" t="s">
        <v>11212</v>
      </c>
      <c r="C1338" s="130" t="s">
        <v>11213</v>
      </c>
      <c r="D1338" s="130" t="s">
        <v>12128</v>
      </c>
      <c r="E1338" s="130" t="s">
        <v>18673</v>
      </c>
      <c r="F1338" s="169">
        <v>5.6065401548146293E-2</v>
      </c>
      <c r="G1338" s="132" t="str">
        <f ca="1">IFERROR(_xll.BQL($A1338, "cur_mkt_cap(currency=EUR)")/1000000, " ")</f>
        <v xml:space="preserve"> </v>
      </c>
      <c r="M1338" s="305">
        <f t="shared" si="55"/>
        <v>3.6274314801650647E-5</v>
      </c>
      <c r="N1338" s="223">
        <f t="shared" si="56"/>
        <v>6.1078714903330751E-4</v>
      </c>
      <c r="O1338" s="172" t="str">
        <f>IFERROR(IF(VLOOKUP($C1338,'MSCI Database'!$C:$R,2, FALSE)="","",VLOOKUP($C1338,'MSCI Database'!$C:$R,2, FALSE)),"")</f>
        <v>Road &amp; Rail Transport</v>
      </c>
      <c r="P1338" s="186" t="str">
        <f>IFERROR(IF(VLOOKUP($C1338,'MSCI Database'!$C:$R,3, FALSE)="","",VLOOKUP($C1338,'MSCI Database'!$C:$R,3, FALSE)),"")</f>
        <v>A</v>
      </c>
      <c r="Q1338" s="164" t="str">
        <f>IFERROR(IF(VLOOKUP($C1338,'MSCI Database'!$C:$R,4, FALSE)="","",VLOOKUP($C1338,'MSCI Database'!$C:$R,4, FALSE)),"")</f>
        <v>0</v>
      </c>
      <c r="R1338" s="164">
        <f>IFERROR(IF(VLOOKUP($C1338,'MSCI Database'!$C:$R,5, FALSE)="","",VLOOKUP($C1338,'MSCI Database'!$C:$R,5, FALSE)),"")</f>
        <v>6.8</v>
      </c>
      <c r="S1338" s="164">
        <f>IFERROR(IF(VLOOKUP($C1338,'MSCI Database'!$C:$R,6, FALSE)="","",VLOOKUP($C1338,'MSCI Database'!$C:$R,6, FALSE)),"")</f>
        <v>4.4000000000000004</v>
      </c>
      <c r="T1338" s="211">
        <f>IFERROR(IF(VLOOKUP($C1338,'MSCI Database'!$C:$R,7, FALSE)="","",VLOOKUP($C1338,'MSCI Database'!$C:$R,7, FALSE)),"")</f>
        <v>4.3</v>
      </c>
      <c r="U1338" s="164">
        <f>IFERROR(IF(VLOOKUP($C1338,'MSCI Database'!$C:$R,8, FALSE)="","",VLOOKUP($C1338,'MSCI Database'!$C:$R,8, FALSE)),"")</f>
        <v>5.4</v>
      </c>
      <c r="V1338" s="175">
        <f>IFERROR(IF(VLOOKUP($C1338,'MSCI Database'!$C:$R,9, FALSE)="","",VLOOKUP($C1338,'MSCI Database'!$C:$R,9, FALSE)),"")</f>
        <v>4.8</v>
      </c>
      <c r="W1338" s="165">
        <f t="shared" ca="1" si="54"/>
        <v>0</v>
      </c>
      <c r="X1338" s="166">
        <f>IFERROR(IF(VLOOKUP($C1338,'MSCI Database'!$C:$R,10, FALSE)="","",VLOOKUP($C1338,'MSCI Database'!$C:$R,10, FALSE)),"")</f>
        <v>455237</v>
      </c>
      <c r="Y1338" s="133" t="str">
        <f>IFERROR(IF(VLOOKUP($C1338,'MSCI Database'!$C:$R,11, FALSE)="","",VLOOKUP($C1338,'MSCI Database'!$C:$R,11, FALSE)),"")</f>
        <v>2019</v>
      </c>
      <c r="Z1338" s="133" t="str">
        <f>IFERROR(IF(VLOOKUP($C1338,'MSCI Database'!$C:$R,12, FALSE)="","",VLOOKUP($C1338,'MSCI Database'!$C:$R,12, FALSE)),"")</f>
        <v>E.Segmt-Moderate</v>
      </c>
      <c r="AA1338" s="202" t="str">
        <f>IFERROR(IF(VLOOKUP($C1338,'MSCI Database'!$C:$R,13, FALSE)="","",VLOOKUP($C1338,'MSCI Database'!$C:$R,13, FALSE)),"")</f>
        <v/>
      </c>
    </row>
    <row r="1339" spans="1:27" s="130" customFormat="1" ht="15" hidden="1" customHeight="1" outlineLevel="1">
      <c r="A1339" s="130" t="s">
        <v>11048</v>
      </c>
      <c r="B1339" s="130" t="s">
        <v>11049</v>
      </c>
      <c r="C1339" s="130" t="s">
        <v>11050</v>
      </c>
      <c r="D1339" s="130" t="s">
        <v>12128</v>
      </c>
      <c r="E1339" s="130" t="s">
        <v>18682</v>
      </c>
      <c r="F1339" s="169">
        <v>5.6030808860356329E-2</v>
      </c>
      <c r="G1339" s="132" t="str">
        <f ca="1">IFERROR(_xll.BQL($A1339, "cur_mkt_cap(currency=EUR)")/1000000, " ")</f>
        <v xml:space="preserve"> </v>
      </c>
      <c r="M1339" s="305">
        <f t="shared" si="55"/>
        <v>3.6251933332650541E-5</v>
      </c>
      <c r="N1339" s="223">
        <f t="shared" si="56"/>
        <v>6.1041028971242151E-4</v>
      </c>
      <c r="O1339" s="172" t="str">
        <f>IFERROR(IF(VLOOKUP($C1339,'MSCI Database'!$C:$R,2, FALSE)="","",VLOOKUP($C1339,'MSCI Database'!$C:$R,2, FALSE)),"")</f>
        <v>Retail - Consumer Discretionary</v>
      </c>
      <c r="P1339" s="186" t="str">
        <f>IFERROR(IF(VLOOKUP($C1339,'MSCI Database'!$C:$R,3, FALSE)="","",VLOOKUP($C1339,'MSCI Database'!$C:$R,3, FALSE)),"")</f>
        <v>CCC</v>
      </c>
      <c r="Q1339" s="164" t="str">
        <f>IFERROR(IF(VLOOKUP($C1339,'MSCI Database'!$C:$R,4, FALSE)="","",VLOOKUP($C1339,'MSCI Database'!$C:$R,4, FALSE)),"")</f>
        <v>0</v>
      </c>
      <c r="R1339" s="164">
        <f>IFERROR(IF(VLOOKUP($C1339,'MSCI Database'!$C:$R,5, FALSE)="","",VLOOKUP($C1339,'MSCI Database'!$C:$R,5, FALSE)),"")</f>
        <v>0</v>
      </c>
      <c r="S1339" s="164">
        <f>IFERROR(IF(VLOOKUP($C1339,'MSCI Database'!$C:$R,6, FALSE)="","",VLOOKUP($C1339,'MSCI Database'!$C:$R,6, FALSE)),"")</f>
        <v>1</v>
      </c>
      <c r="T1339" s="211">
        <f>IFERROR(IF(VLOOKUP($C1339,'MSCI Database'!$C:$R,7, FALSE)="","",VLOOKUP($C1339,'MSCI Database'!$C:$R,7, FALSE)),"")</f>
        <v>2.2999999999999998</v>
      </c>
      <c r="U1339" s="164">
        <f>IFERROR(IF(VLOOKUP($C1339,'MSCI Database'!$C:$R,8, FALSE)="","",VLOOKUP($C1339,'MSCI Database'!$C:$R,8, FALSE)),"")</f>
        <v>0.2</v>
      </c>
      <c r="V1339" s="175">
        <f>IFERROR(IF(VLOOKUP($C1339,'MSCI Database'!$C:$R,9, FALSE)="","",VLOOKUP($C1339,'MSCI Database'!$C:$R,9, FALSE)),"")</f>
        <v>1.3</v>
      </c>
      <c r="W1339" s="165">
        <f t="shared" ca="1" si="54"/>
        <v>0</v>
      </c>
      <c r="X1339" s="166">
        <f>IFERROR(IF(VLOOKUP($C1339,'MSCI Database'!$C:$R,10, FALSE)="","",VLOOKUP($C1339,'MSCI Database'!$C:$R,10, FALSE)),"")</f>
        <v>121174</v>
      </c>
      <c r="Y1339" s="133" t="str">
        <f>IFERROR(IF(VLOOKUP($C1339,'MSCI Database'!$C:$R,11, FALSE)="","",VLOOKUP($C1339,'MSCI Database'!$C:$R,11, FALSE)),"")</f>
        <v>2019</v>
      </c>
      <c r="Z1339" s="133" t="str">
        <f>IFERROR(IF(VLOOKUP($C1339,'MSCI Database'!$C:$R,12, FALSE)="","",VLOOKUP($C1339,'MSCI Database'!$C:$R,12, FALSE)),"")</f>
        <v>E.Segmt-Moderately Low</v>
      </c>
      <c r="AA1339" s="202" t="str">
        <f>IFERROR(IF(VLOOKUP($C1339,'MSCI Database'!$C:$R,13, FALSE)="","",VLOOKUP($C1339,'MSCI Database'!$C:$R,13, FALSE)),"")</f>
        <v>Weak corporate governance practices and data security policies</v>
      </c>
    </row>
    <row r="1340" spans="1:27" s="130" customFormat="1" ht="15" hidden="1" customHeight="1" outlineLevel="1">
      <c r="A1340" s="130" t="s">
        <v>11220</v>
      </c>
      <c r="B1340" s="130" t="s">
        <v>11221</v>
      </c>
      <c r="C1340" s="130" t="s">
        <v>11222</v>
      </c>
      <c r="D1340" s="130" t="s">
        <v>12128</v>
      </c>
      <c r="E1340" s="130" t="s">
        <v>12133</v>
      </c>
      <c r="F1340" s="169">
        <v>5.5958414390721897E-2</v>
      </c>
      <c r="G1340" s="132" t="str">
        <f ca="1">IFERROR(_xll.BQL($A1340, "cur_mkt_cap(currency=EUR)")/1000000, " ")</f>
        <v xml:space="preserve"> </v>
      </c>
      <c r="M1340" s="305">
        <f t="shared" si="55"/>
        <v>3.6205094110797067E-5</v>
      </c>
      <c r="N1340" s="223">
        <f t="shared" si="56"/>
        <v>6.0962161058959708E-4</v>
      </c>
      <c r="O1340" s="172" t="str">
        <f>IFERROR(IF(VLOOKUP($C1340,'MSCI Database'!$C:$R,2, FALSE)="","",VLOOKUP($C1340,'MSCI Database'!$C:$R,2, FALSE)),"")</f>
        <v>Health Care Equipment &amp; Supplies</v>
      </c>
      <c r="P1340" s="186" t="str">
        <f>IFERROR(IF(VLOOKUP($C1340,'MSCI Database'!$C:$R,3, FALSE)="","",VLOOKUP($C1340,'MSCI Database'!$C:$R,3, FALSE)),"")</f>
        <v>B</v>
      </c>
      <c r="Q1340" s="164" t="str">
        <f>IFERROR(IF(VLOOKUP($C1340,'MSCI Database'!$C:$R,4, FALSE)="","",VLOOKUP($C1340,'MSCI Database'!$C:$R,4, FALSE)),"")</f>
        <v/>
      </c>
      <c r="R1340" s="164">
        <f>IFERROR(IF(VLOOKUP($C1340,'MSCI Database'!$C:$R,5, FALSE)="","",VLOOKUP($C1340,'MSCI Database'!$C:$R,5, FALSE)),"")</f>
        <v>2.2999999999999998</v>
      </c>
      <c r="S1340" s="164">
        <f>IFERROR(IF(VLOOKUP($C1340,'MSCI Database'!$C:$R,6, FALSE)="","",VLOOKUP($C1340,'MSCI Database'!$C:$R,6, FALSE)),"")</f>
        <v>6.7</v>
      </c>
      <c r="T1340" s="211">
        <f>IFERROR(IF(VLOOKUP($C1340,'MSCI Database'!$C:$R,7, FALSE)="","",VLOOKUP($C1340,'MSCI Database'!$C:$R,7, FALSE)),"")</f>
        <v>4.4000000000000004</v>
      </c>
      <c r="U1340" s="164">
        <f>IFERROR(IF(VLOOKUP($C1340,'MSCI Database'!$C:$R,8, FALSE)="","",VLOOKUP($C1340,'MSCI Database'!$C:$R,8, FALSE)),"")</f>
        <v>4.2</v>
      </c>
      <c r="V1340" s="175">
        <f>IFERROR(IF(VLOOKUP($C1340,'MSCI Database'!$C:$R,9, FALSE)="","",VLOOKUP($C1340,'MSCI Database'!$C:$R,9, FALSE)),"")</f>
        <v>4.4000000000000004</v>
      </c>
      <c r="W1340" s="165">
        <f t="shared" ca="1" si="54"/>
        <v>0</v>
      </c>
      <c r="X1340" s="166">
        <f>IFERROR(IF(VLOOKUP($C1340,'MSCI Database'!$C:$R,10, FALSE)="","",VLOOKUP($C1340,'MSCI Database'!$C:$R,10, FALSE)),"")</f>
        <v>1154</v>
      </c>
      <c r="Y1340" s="133" t="str">
        <f>IFERROR(IF(VLOOKUP($C1340,'MSCI Database'!$C:$R,11, FALSE)="","",VLOOKUP($C1340,'MSCI Database'!$C:$R,11, FALSE)),"")</f>
        <v>2019</v>
      </c>
      <c r="Z1340" s="133" t="str">
        <f>IFERROR(IF(VLOOKUP($C1340,'MSCI Database'!$C:$R,12, FALSE)="","",VLOOKUP($C1340,'MSCI Database'!$C:$R,12, FALSE)),"")</f>
        <v>E.Segmt-Moderately Low</v>
      </c>
      <c r="AA1340" s="202" t="str">
        <f>IFERROR(IF(VLOOKUP($C1340,'MSCI Database'!$C:$R,13, FALSE)="","",VLOOKUP($C1340,'MSCI Database'!$C:$R,13, FALSE)),"")</f>
        <v/>
      </c>
    </row>
    <row r="1341" spans="1:27" s="130" customFormat="1" ht="15" hidden="1" customHeight="1" outlineLevel="1">
      <c r="A1341" s="130" t="s">
        <v>8989</v>
      </c>
      <c r="B1341" s="130" t="s">
        <v>8990</v>
      </c>
      <c r="C1341" s="130" t="s">
        <v>8991</v>
      </c>
      <c r="D1341" s="130" t="s">
        <v>12128</v>
      </c>
      <c r="E1341" s="130" t="s">
        <v>18673</v>
      </c>
      <c r="F1341" s="169">
        <v>5.5953556937315248E-2</v>
      </c>
      <c r="G1341" s="132" t="str">
        <f ca="1">IFERROR(_xll.BQL($A1341, "cur_mkt_cap(currency=EUR)")/1000000, " ")</f>
        <v xml:space="preserve"> </v>
      </c>
      <c r="M1341" s="305">
        <f t="shared" si="55"/>
        <v>3.620195133844296E-5</v>
      </c>
      <c r="N1341" s="223">
        <f t="shared" si="56"/>
        <v>6.0956869256821697E-4</v>
      </c>
      <c r="O1341" s="172" t="str">
        <f>IFERROR(IF(VLOOKUP($C1341,'MSCI Database'!$C:$R,2, FALSE)="","",VLOOKUP($C1341,'MSCI Database'!$C:$R,2, FALSE)),"")</f>
        <v>Construction &amp; Engineering</v>
      </c>
      <c r="P1341" s="186" t="str">
        <f>IFERROR(IF(VLOOKUP($C1341,'MSCI Database'!$C:$R,3, FALSE)="","",VLOOKUP($C1341,'MSCI Database'!$C:$R,3, FALSE)),"")</f>
        <v>BBB</v>
      </c>
      <c r="Q1341" s="164" t="str">
        <f>IFERROR(IF(VLOOKUP($C1341,'MSCI Database'!$C:$R,4, FALSE)="","",VLOOKUP($C1341,'MSCI Database'!$C:$R,4, FALSE)),"")</f>
        <v/>
      </c>
      <c r="R1341" s="164">
        <f>IFERROR(IF(VLOOKUP($C1341,'MSCI Database'!$C:$R,5, FALSE)="","",VLOOKUP($C1341,'MSCI Database'!$C:$R,5, FALSE)),"")</f>
        <v>5.2</v>
      </c>
      <c r="S1341" s="164">
        <f>IFERROR(IF(VLOOKUP($C1341,'MSCI Database'!$C:$R,6, FALSE)="","",VLOOKUP($C1341,'MSCI Database'!$C:$R,6, FALSE)),"")</f>
        <v>2.2999999999999998</v>
      </c>
      <c r="T1341" s="211">
        <f>IFERROR(IF(VLOOKUP($C1341,'MSCI Database'!$C:$R,7, FALSE)="","",VLOOKUP($C1341,'MSCI Database'!$C:$R,7, FALSE)),"")</f>
        <v>2.6</v>
      </c>
      <c r="U1341" s="164">
        <f>IFERROR(IF(VLOOKUP($C1341,'MSCI Database'!$C:$R,8, FALSE)="","",VLOOKUP($C1341,'MSCI Database'!$C:$R,8, FALSE)),"")</f>
        <v>5.4</v>
      </c>
      <c r="V1341" s="175">
        <f>IFERROR(IF(VLOOKUP($C1341,'MSCI Database'!$C:$R,9, FALSE)="","",VLOOKUP($C1341,'MSCI Database'!$C:$R,9, FALSE)),"")</f>
        <v>4.2</v>
      </c>
      <c r="W1341" s="165">
        <f t="shared" ca="1" si="54"/>
        <v>0</v>
      </c>
      <c r="X1341" s="166">
        <f>IFERROR(IF(VLOOKUP($C1341,'MSCI Database'!$C:$R,10, FALSE)="","",VLOOKUP($C1341,'MSCI Database'!$C:$R,10, FALSE)),"")</f>
        <v>86906</v>
      </c>
      <c r="Y1341" s="133" t="str">
        <f>IFERROR(IF(VLOOKUP($C1341,'MSCI Database'!$C:$R,11, FALSE)="","",VLOOKUP($C1341,'MSCI Database'!$C:$R,11, FALSE)),"")</f>
        <v>2019</v>
      </c>
      <c r="Z1341" s="133" t="str">
        <f>IFERROR(IF(VLOOKUP($C1341,'MSCI Database'!$C:$R,12, FALSE)="","",VLOOKUP($C1341,'MSCI Database'!$C:$R,12, FALSE)),"")</f>
        <v>E.Segmt-Moderate</v>
      </c>
      <c r="AA1341" s="202" t="str">
        <f>IFERROR(IF(VLOOKUP($C1341,'MSCI Database'!$C:$R,13, FALSE)="","",VLOOKUP($C1341,'MSCI Database'!$C:$R,13, FALSE)),"")</f>
        <v/>
      </c>
    </row>
    <row r="1342" spans="1:27" s="130" customFormat="1" ht="15" hidden="1" customHeight="1" outlineLevel="1">
      <c r="A1342" s="130" t="s">
        <v>11677</v>
      </c>
      <c r="B1342" s="130" t="s">
        <v>11678</v>
      </c>
      <c r="C1342" s="130" t="s">
        <v>11679</v>
      </c>
      <c r="D1342" s="130" t="s">
        <v>12128</v>
      </c>
      <c r="E1342" s="130" t="s">
        <v>18689</v>
      </c>
      <c r="F1342" s="169">
        <v>5.5881085002410798E-2</v>
      </c>
      <c r="G1342" s="132" t="str">
        <f ca="1">IFERROR(_xll.BQL($A1342, "cur_mkt_cap(currency=EUR)")/1000000, " ")</f>
        <v xml:space="preserve"> </v>
      </c>
      <c r="M1342" s="305">
        <f t="shared" si="55"/>
        <v>3.6155061996559777E-5</v>
      </c>
      <c r="N1342" s="223">
        <f t="shared" si="56"/>
        <v>6.0877916952400577E-4</v>
      </c>
      <c r="O1342" s="172" t="str">
        <f>IFERROR(IF(VLOOKUP($C1342,'MSCI Database'!$C:$R,2, FALSE)="","",VLOOKUP($C1342,'MSCI Database'!$C:$R,2, FALSE)),"")</f>
        <v>Technology Hardware, Storage &amp; Peripherals</v>
      </c>
      <c r="P1342" s="186" t="str">
        <f>IFERROR(IF(VLOOKUP($C1342,'MSCI Database'!$C:$R,3, FALSE)="","",VLOOKUP($C1342,'MSCI Database'!$C:$R,3, FALSE)),"")</f>
        <v>BB</v>
      </c>
      <c r="Q1342" s="164" t="str">
        <f>IFERROR(IF(VLOOKUP($C1342,'MSCI Database'!$C:$R,4, FALSE)="","",VLOOKUP($C1342,'MSCI Database'!$C:$R,4, FALSE)),"")</f>
        <v>1</v>
      </c>
      <c r="R1342" s="164">
        <f>IFERROR(IF(VLOOKUP($C1342,'MSCI Database'!$C:$R,5, FALSE)="","",VLOOKUP($C1342,'MSCI Database'!$C:$R,5, FALSE)),"")</f>
        <v>3.7</v>
      </c>
      <c r="S1342" s="164">
        <f>IFERROR(IF(VLOOKUP($C1342,'MSCI Database'!$C:$R,6, FALSE)="","",VLOOKUP($C1342,'MSCI Database'!$C:$R,6, FALSE)),"")</f>
        <v>2.7</v>
      </c>
      <c r="T1342" s="211">
        <f>IFERROR(IF(VLOOKUP($C1342,'MSCI Database'!$C:$R,7, FALSE)="","",VLOOKUP($C1342,'MSCI Database'!$C:$R,7, FALSE)),"")</f>
        <v>4.5</v>
      </c>
      <c r="U1342" s="164">
        <f>IFERROR(IF(VLOOKUP($C1342,'MSCI Database'!$C:$R,8, FALSE)="","",VLOOKUP($C1342,'MSCI Database'!$C:$R,8, FALSE)),"")</f>
        <v>4.5</v>
      </c>
      <c r="V1342" s="175">
        <f>IFERROR(IF(VLOOKUP($C1342,'MSCI Database'!$C:$R,9, FALSE)="","",VLOOKUP($C1342,'MSCI Database'!$C:$R,9, FALSE)),"")</f>
        <v>4.2</v>
      </c>
      <c r="W1342" s="165">
        <f t="shared" ca="1" si="54"/>
        <v>0</v>
      </c>
      <c r="X1342" s="166">
        <f>IFERROR(IF(VLOOKUP($C1342,'MSCI Database'!$C:$R,10, FALSE)="","",VLOOKUP($C1342,'MSCI Database'!$C:$R,10, FALSE)),"")</f>
        <v>83019</v>
      </c>
      <c r="Y1342" s="133" t="str">
        <f>IFERROR(IF(VLOOKUP($C1342,'MSCI Database'!$C:$R,11, FALSE)="","",VLOOKUP($C1342,'MSCI Database'!$C:$R,11, FALSE)),"")</f>
        <v>2019</v>
      </c>
      <c r="Z1342" s="133" t="str">
        <f>IFERROR(IF(VLOOKUP($C1342,'MSCI Database'!$C:$R,12, FALSE)="","",VLOOKUP($C1342,'MSCI Database'!$C:$R,12, FALSE)),"")</f>
        <v>E.Segmt-Moderate</v>
      </c>
      <c r="AA1342" s="202" t="str">
        <f>IFERROR(IF(VLOOKUP($C1342,'MSCI Database'!$C:$R,13, FALSE)="","",VLOOKUP($C1342,'MSCI Database'!$C:$R,13, FALSE)),"")</f>
        <v/>
      </c>
    </row>
    <row r="1343" spans="1:27" s="130" customFormat="1" ht="15" hidden="1" customHeight="1" outlineLevel="1">
      <c r="A1343" s="130" t="s">
        <v>10179</v>
      </c>
      <c r="B1343" s="130" t="s">
        <v>10180</v>
      </c>
      <c r="C1343" s="130" t="s">
        <v>10181</v>
      </c>
      <c r="D1343" s="130" t="s">
        <v>12128</v>
      </c>
      <c r="E1343" s="130" t="s">
        <v>18682</v>
      </c>
      <c r="F1343" s="169">
        <v>5.5880715454975159E-2</v>
      </c>
      <c r="G1343" s="132" t="str">
        <f ca="1">IFERROR(_xll.BQL($A1343, "cur_mkt_cap(currency=EUR)")/1000000, " ")</f>
        <v xml:space="preserve"> </v>
      </c>
      <c r="M1343" s="305">
        <f t="shared" si="55"/>
        <v>3.6154822899368926E-5</v>
      </c>
      <c r="N1343" s="223">
        <f t="shared" si="56"/>
        <v>6.0877514360394784E-4</v>
      </c>
      <c r="O1343" s="172" t="str">
        <f>IFERROR(IF(VLOOKUP($C1343,'MSCI Database'!$C:$R,2, FALSE)="","",VLOOKUP($C1343,'MSCI Database'!$C:$R,2, FALSE)),"")</f>
        <v>Retail - Consumer Discretionary</v>
      </c>
      <c r="P1343" s="186" t="str">
        <f>IFERROR(IF(VLOOKUP($C1343,'MSCI Database'!$C:$R,3, FALSE)="","",VLOOKUP($C1343,'MSCI Database'!$C:$R,3, FALSE)),"")</f>
        <v>A</v>
      </c>
      <c r="Q1343" s="164" t="str">
        <f>IFERROR(IF(VLOOKUP($C1343,'MSCI Database'!$C:$R,4, FALSE)="","",VLOOKUP($C1343,'MSCI Database'!$C:$R,4, FALSE)),"")</f>
        <v>0</v>
      </c>
      <c r="R1343" s="164">
        <f>IFERROR(IF(VLOOKUP($C1343,'MSCI Database'!$C:$R,5, FALSE)="","",VLOOKUP($C1343,'MSCI Database'!$C:$R,5, FALSE)),"")</f>
        <v>6.8</v>
      </c>
      <c r="S1343" s="164">
        <f>IFERROR(IF(VLOOKUP($C1343,'MSCI Database'!$C:$R,6, FALSE)="","",VLOOKUP($C1343,'MSCI Database'!$C:$R,6, FALSE)),"")</f>
        <v>0.7</v>
      </c>
      <c r="T1343" s="211">
        <f>IFERROR(IF(VLOOKUP($C1343,'MSCI Database'!$C:$R,7, FALSE)="","",VLOOKUP($C1343,'MSCI Database'!$C:$R,7, FALSE)),"")</f>
        <v>5.4</v>
      </c>
      <c r="U1343" s="164">
        <f>IFERROR(IF(VLOOKUP($C1343,'MSCI Database'!$C:$R,8, FALSE)="","",VLOOKUP($C1343,'MSCI Database'!$C:$R,8, FALSE)),"")</f>
        <v>6.1</v>
      </c>
      <c r="V1343" s="175">
        <f>IFERROR(IF(VLOOKUP($C1343,'MSCI Database'!$C:$R,9, FALSE)="","",VLOOKUP($C1343,'MSCI Database'!$C:$R,9, FALSE)),"")</f>
        <v>5.0999999999999996</v>
      </c>
      <c r="W1343" s="165">
        <f t="shared" ref="W1343:W1406" ca="1" si="57">IFERROR(IF(X1343&lt;&gt;"",VLOOKUP($A1343,$A$639:$X$1611,6,FALSE)/100,0)*$G$637/$G1343, 0)</f>
        <v>0</v>
      </c>
      <c r="X1343" s="166">
        <f>IFERROR(IF(VLOOKUP($C1343,'MSCI Database'!$C:$R,10, FALSE)="","",VLOOKUP($C1343,'MSCI Database'!$C:$R,10, FALSE)),"")</f>
        <v>33900</v>
      </c>
      <c r="Y1343" s="133" t="str">
        <f>IFERROR(IF(VLOOKUP($C1343,'MSCI Database'!$C:$R,11, FALSE)="","",VLOOKUP($C1343,'MSCI Database'!$C:$R,11, FALSE)),"")</f>
        <v>2019</v>
      </c>
      <c r="Z1343" s="133" t="str">
        <f>IFERROR(IF(VLOOKUP($C1343,'MSCI Database'!$C:$R,12, FALSE)="","",VLOOKUP($C1343,'MSCI Database'!$C:$R,12, FALSE)),"")</f>
        <v>Reported</v>
      </c>
      <c r="AA1343" s="202" t="str">
        <f>IFERROR(IF(VLOOKUP($C1343,'MSCI Database'!$C:$R,13, FALSE)="","",VLOOKUP($C1343,'MSCI Database'!$C:$R,13, FALSE)),"")</f>
        <v/>
      </c>
    </row>
    <row r="1344" spans="1:27" s="130" customFormat="1" ht="15" hidden="1" customHeight="1" outlineLevel="1">
      <c r="A1344" s="130" t="s">
        <v>10698</v>
      </c>
      <c r="B1344" s="130" t="s">
        <v>10699</v>
      </c>
      <c r="C1344" s="130" t="s">
        <v>10700</v>
      </c>
      <c r="D1344" s="130" t="s">
        <v>12128</v>
      </c>
      <c r="E1344" s="130" t="s">
        <v>12133</v>
      </c>
      <c r="F1344" s="169">
        <v>5.587887787717663E-2</v>
      </c>
      <c r="G1344" s="132" t="str">
        <f ca="1">IFERROR(_xll.BQL($A1344, "cur_mkt_cap(currency=EUR)")/1000000, " ")</f>
        <v xml:space="preserve"> </v>
      </c>
      <c r="M1344" s="305">
        <f t="shared" ref="M1344:M1407" si="58">IF($F1344&lt;&gt;"",$F$637*$F1344/100,"")</f>
        <v>3.6153633986533279E-5</v>
      </c>
      <c r="N1344" s="223">
        <f t="shared" ref="N1344:N1407" si="59">IF(V1344&lt;&gt;"",VLOOKUP($A1344,$A$639:$V$1611,6,FALSE)/SUMIF($V$639:$V$1611,"&gt;0",$F$639:$F$1611),0)</f>
        <v>6.08755124681873E-4</v>
      </c>
      <c r="O1344" s="172" t="str">
        <f>IFERROR(IF(VLOOKUP($C1344,'MSCI Database'!$C:$R,2, FALSE)="","",VLOOKUP($C1344,'MSCI Database'!$C:$R,2, FALSE)),"")</f>
        <v>Health Care Equipment &amp; Supplies</v>
      </c>
      <c r="P1344" s="186" t="str">
        <f>IFERROR(IF(VLOOKUP($C1344,'MSCI Database'!$C:$R,3, FALSE)="","",VLOOKUP($C1344,'MSCI Database'!$C:$R,3, FALSE)),"")</f>
        <v>BB</v>
      </c>
      <c r="Q1344" s="164" t="str">
        <f>IFERROR(IF(VLOOKUP($C1344,'MSCI Database'!$C:$R,4, FALSE)="","",VLOOKUP($C1344,'MSCI Database'!$C:$R,4, FALSE)),"")</f>
        <v>0</v>
      </c>
      <c r="R1344" s="164">
        <f>IFERROR(IF(VLOOKUP($C1344,'MSCI Database'!$C:$R,5, FALSE)="","",VLOOKUP($C1344,'MSCI Database'!$C:$R,5, FALSE)),"")</f>
        <v>3</v>
      </c>
      <c r="S1344" s="164">
        <f>IFERROR(IF(VLOOKUP($C1344,'MSCI Database'!$C:$R,6, FALSE)="","",VLOOKUP($C1344,'MSCI Database'!$C:$R,6, FALSE)),"")</f>
        <v>6.1</v>
      </c>
      <c r="T1344" s="211">
        <f>IFERROR(IF(VLOOKUP($C1344,'MSCI Database'!$C:$R,7, FALSE)="","",VLOOKUP($C1344,'MSCI Database'!$C:$R,7, FALSE)),"")</f>
        <v>4.9000000000000004</v>
      </c>
      <c r="U1344" s="164">
        <f>IFERROR(IF(VLOOKUP($C1344,'MSCI Database'!$C:$R,8, FALSE)="","",VLOOKUP($C1344,'MSCI Database'!$C:$R,8, FALSE)),"")</f>
        <v>4.0999999999999996</v>
      </c>
      <c r="V1344" s="175">
        <f>IFERROR(IF(VLOOKUP($C1344,'MSCI Database'!$C:$R,9, FALSE)="","",VLOOKUP($C1344,'MSCI Database'!$C:$R,9, FALSE)),"")</f>
        <v>4.5</v>
      </c>
      <c r="W1344" s="165">
        <f t="shared" ca="1" si="57"/>
        <v>0</v>
      </c>
      <c r="X1344" s="166">
        <f>IFERROR(IF(VLOOKUP($C1344,'MSCI Database'!$C:$R,10, FALSE)="","",VLOOKUP($C1344,'MSCI Database'!$C:$R,10, FALSE)),"")</f>
        <v>5016</v>
      </c>
      <c r="Y1344" s="133" t="str">
        <f>IFERROR(IF(VLOOKUP($C1344,'MSCI Database'!$C:$R,11, FALSE)="","",VLOOKUP($C1344,'MSCI Database'!$C:$R,11, FALSE)),"")</f>
        <v>2019</v>
      </c>
      <c r="Z1344" s="133" t="str">
        <f>IFERROR(IF(VLOOKUP($C1344,'MSCI Database'!$C:$R,12, FALSE)="","",VLOOKUP($C1344,'MSCI Database'!$C:$R,12, FALSE)),"")</f>
        <v>E.Segmt-Moderately Low</v>
      </c>
      <c r="AA1344" s="202" t="str">
        <f>IFERROR(IF(VLOOKUP($C1344,'MSCI Database'!$C:$R,13, FALSE)="","",VLOOKUP($C1344,'MSCI Database'!$C:$R,13, FALSE)),"")</f>
        <v/>
      </c>
    </row>
    <row r="1345" spans="1:27" s="130" customFormat="1" ht="15" hidden="1" customHeight="1" outlineLevel="1">
      <c r="A1345" s="130" t="s">
        <v>10139</v>
      </c>
      <c r="B1345" s="130" t="s">
        <v>10140</v>
      </c>
      <c r="C1345" s="130" t="s">
        <v>10141</v>
      </c>
      <c r="D1345" s="130" t="s">
        <v>12128</v>
      </c>
      <c r="E1345" s="130" t="s">
        <v>18682</v>
      </c>
      <c r="F1345" s="169">
        <v>5.58559049798888E-2</v>
      </c>
      <c r="G1345" s="132" t="str">
        <f ca="1">IFERROR(_xll.BQL($A1345, "cur_mkt_cap(currency=EUR)")/1000000, " ")</f>
        <v xml:space="preserve"> </v>
      </c>
      <c r="M1345" s="305">
        <f t="shared" si="58"/>
        <v>3.613877052198805E-5</v>
      </c>
      <c r="N1345" s="223">
        <f t="shared" si="59"/>
        <v>6.0850485356899386E-4</v>
      </c>
      <c r="O1345" s="172" t="str">
        <f>IFERROR(IF(VLOOKUP($C1345,'MSCI Database'!$C:$R,2, FALSE)="","",VLOOKUP($C1345,'MSCI Database'!$C:$R,2, FALSE)),"")</f>
        <v>Retail - Consumer Discretionary</v>
      </c>
      <c r="P1345" s="186" t="str">
        <f>IFERROR(IF(VLOOKUP($C1345,'MSCI Database'!$C:$R,3, FALSE)="","",VLOOKUP($C1345,'MSCI Database'!$C:$R,3, FALSE)),"")</f>
        <v>BBB</v>
      </c>
      <c r="Q1345" s="164" t="str">
        <f>IFERROR(IF(VLOOKUP($C1345,'MSCI Database'!$C:$R,4, FALSE)="","",VLOOKUP($C1345,'MSCI Database'!$C:$R,4, FALSE)),"")</f>
        <v>0</v>
      </c>
      <c r="R1345" s="164">
        <f>IFERROR(IF(VLOOKUP($C1345,'MSCI Database'!$C:$R,5, FALSE)="","",VLOOKUP($C1345,'MSCI Database'!$C:$R,5, FALSE)),"")</f>
        <v>5.3</v>
      </c>
      <c r="S1345" s="164">
        <f>IFERROR(IF(VLOOKUP($C1345,'MSCI Database'!$C:$R,6, FALSE)="","",VLOOKUP($C1345,'MSCI Database'!$C:$R,6, FALSE)),"")</f>
        <v>3.4</v>
      </c>
      <c r="T1345" s="211">
        <f>IFERROR(IF(VLOOKUP($C1345,'MSCI Database'!$C:$R,7, FALSE)="","",VLOOKUP($C1345,'MSCI Database'!$C:$R,7, FALSE)),"")</f>
        <v>5.2</v>
      </c>
      <c r="U1345" s="164">
        <f>IFERROR(IF(VLOOKUP($C1345,'MSCI Database'!$C:$R,8, FALSE)="","",VLOOKUP($C1345,'MSCI Database'!$C:$R,8, FALSE)),"")</f>
        <v>4.9000000000000004</v>
      </c>
      <c r="V1345" s="175">
        <f>IFERROR(IF(VLOOKUP($C1345,'MSCI Database'!$C:$R,9, FALSE)="","",VLOOKUP($C1345,'MSCI Database'!$C:$R,9, FALSE)),"")</f>
        <v>4.7</v>
      </c>
      <c r="W1345" s="165">
        <f t="shared" ca="1" si="57"/>
        <v>0</v>
      </c>
      <c r="X1345" s="166">
        <f>IFERROR(IF(VLOOKUP($C1345,'MSCI Database'!$C:$R,10, FALSE)="","",VLOOKUP($C1345,'MSCI Database'!$C:$R,10, FALSE)),"")</f>
        <v>26540</v>
      </c>
      <c r="Y1345" s="133" t="str">
        <f>IFERROR(IF(VLOOKUP($C1345,'MSCI Database'!$C:$R,11, FALSE)="","",VLOOKUP($C1345,'MSCI Database'!$C:$R,11, FALSE)),"")</f>
        <v>2019</v>
      </c>
      <c r="Z1345" s="133" t="str">
        <f>IFERROR(IF(VLOOKUP($C1345,'MSCI Database'!$C:$R,12, FALSE)="","",VLOOKUP($C1345,'MSCI Database'!$C:$R,12, FALSE)),"")</f>
        <v>E.Segmt-Moderately High</v>
      </c>
      <c r="AA1345" s="202" t="str">
        <f>IFERROR(IF(VLOOKUP($C1345,'MSCI Database'!$C:$R,13, FALSE)="","",VLOOKUP($C1345,'MSCI Database'!$C:$R,13, FALSE)),"")</f>
        <v/>
      </c>
    </row>
    <row r="1346" spans="1:27" s="130" customFormat="1" ht="15" hidden="1" customHeight="1" outlineLevel="1">
      <c r="A1346" s="130" t="s">
        <v>10020</v>
      </c>
      <c r="B1346" s="130" t="s">
        <v>10021</v>
      </c>
      <c r="C1346" s="130" t="s">
        <v>10022</v>
      </c>
      <c r="D1346" s="130" t="s">
        <v>12128</v>
      </c>
      <c r="E1346" s="130" t="s">
        <v>12133</v>
      </c>
      <c r="F1346" s="169">
        <v>5.5826077041165947E-2</v>
      </c>
      <c r="G1346" s="132" t="str">
        <f ca="1">IFERROR(_xll.BQL($A1346, "cur_mkt_cap(currency=EUR)")/1000000, " ")</f>
        <v xml:space="preserve"> </v>
      </c>
      <c r="M1346" s="305">
        <f t="shared" si="58"/>
        <v>3.6119471845634366E-5</v>
      </c>
      <c r="N1346" s="223">
        <f t="shared" si="59"/>
        <v>6.0817990233077925E-4</v>
      </c>
      <c r="O1346" s="172" t="str">
        <f>IFERROR(IF(VLOOKUP($C1346,'MSCI Database'!$C:$R,2, FALSE)="","",VLOOKUP($C1346,'MSCI Database'!$C:$R,2, FALSE)),"")</f>
        <v>Health Care Equipment &amp; Supplies</v>
      </c>
      <c r="P1346" s="186" t="str">
        <f>IFERROR(IF(VLOOKUP($C1346,'MSCI Database'!$C:$R,3, FALSE)="","",VLOOKUP($C1346,'MSCI Database'!$C:$R,3, FALSE)),"")</f>
        <v>AA</v>
      </c>
      <c r="Q1346" s="164" t="str">
        <f>IFERROR(IF(VLOOKUP($C1346,'MSCI Database'!$C:$R,4, FALSE)="","",VLOOKUP($C1346,'MSCI Database'!$C:$R,4, FALSE)),"")</f>
        <v>0</v>
      </c>
      <c r="R1346" s="164">
        <f>IFERROR(IF(VLOOKUP($C1346,'MSCI Database'!$C:$R,5, FALSE)="","",VLOOKUP($C1346,'MSCI Database'!$C:$R,5, FALSE)),"")</f>
        <v>8.4</v>
      </c>
      <c r="S1346" s="164">
        <f>IFERROR(IF(VLOOKUP($C1346,'MSCI Database'!$C:$R,6, FALSE)="","",VLOOKUP($C1346,'MSCI Database'!$C:$R,6, FALSE)),"")</f>
        <v>6.2</v>
      </c>
      <c r="T1346" s="211">
        <f>IFERROR(IF(VLOOKUP($C1346,'MSCI Database'!$C:$R,7, FALSE)="","",VLOOKUP($C1346,'MSCI Database'!$C:$R,7, FALSE)),"")</f>
        <v>7.3</v>
      </c>
      <c r="U1346" s="164">
        <f>IFERROR(IF(VLOOKUP($C1346,'MSCI Database'!$C:$R,8, FALSE)="","",VLOOKUP($C1346,'MSCI Database'!$C:$R,8, FALSE)),"")</f>
        <v>5.7</v>
      </c>
      <c r="V1346" s="175">
        <f>IFERROR(IF(VLOOKUP($C1346,'MSCI Database'!$C:$R,9, FALSE)="","",VLOOKUP($C1346,'MSCI Database'!$C:$R,9, FALSE)),"")</f>
        <v>6.6</v>
      </c>
      <c r="W1346" s="165">
        <f t="shared" ca="1" si="57"/>
        <v>0</v>
      </c>
      <c r="X1346" s="166">
        <f>IFERROR(IF(VLOOKUP($C1346,'MSCI Database'!$C:$R,10, FALSE)="","",VLOOKUP($C1346,'MSCI Database'!$C:$R,10, FALSE)),"")</f>
        <v>1646</v>
      </c>
      <c r="Y1346" s="133" t="str">
        <f>IFERROR(IF(VLOOKUP($C1346,'MSCI Database'!$C:$R,11, FALSE)="","",VLOOKUP($C1346,'MSCI Database'!$C:$R,11, FALSE)),"")</f>
        <v>2019</v>
      </c>
      <c r="Z1346" s="133" t="str">
        <f>IFERROR(IF(VLOOKUP($C1346,'MSCI Database'!$C:$R,12, FALSE)="","",VLOOKUP($C1346,'MSCI Database'!$C:$R,12, FALSE)),"")</f>
        <v>E.Segmt-Moderately Low</v>
      </c>
      <c r="AA1346" s="202" t="str">
        <f>IFERROR(IF(VLOOKUP($C1346,'MSCI Database'!$C:$R,13, FALSE)="","",VLOOKUP($C1346,'MSCI Database'!$C:$R,13, FALSE)),"")</f>
        <v/>
      </c>
    </row>
    <row r="1347" spans="1:27" s="130" customFormat="1" ht="15" hidden="1" customHeight="1" outlineLevel="1">
      <c r="A1347" s="130" t="s">
        <v>10377</v>
      </c>
      <c r="B1347" s="130" t="s">
        <v>10378</v>
      </c>
      <c r="C1347" s="130" t="s">
        <v>10379</v>
      </c>
      <c r="D1347" s="130" t="s">
        <v>12128</v>
      </c>
      <c r="E1347" s="130" t="s">
        <v>18673</v>
      </c>
      <c r="F1347" s="169">
        <v>5.5784062926524138E-2</v>
      </c>
      <c r="G1347" s="132" t="str">
        <f ca="1">IFERROR(_xll.BQL($A1347, "cur_mkt_cap(currency=EUR)")/1000000, " ")</f>
        <v xml:space="preserve"> </v>
      </c>
      <c r="M1347" s="305">
        <f t="shared" si="58"/>
        <v>3.6092288713461117E-5</v>
      </c>
      <c r="N1347" s="223">
        <f t="shared" si="59"/>
        <v>6.07722192574091E-4</v>
      </c>
      <c r="O1347" s="172" t="str">
        <f>IFERROR(IF(VLOOKUP($C1347,'MSCI Database'!$C:$R,2, FALSE)="","",VLOOKUP($C1347,'MSCI Database'!$C:$R,2, FALSE)),"")</f>
        <v>Industrial Machinery</v>
      </c>
      <c r="P1347" s="186" t="str">
        <f>IFERROR(IF(VLOOKUP($C1347,'MSCI Database'!$C:$R,3, FALSE)="","",VLOOKUP($C1347,'MSCI Database'!$C:$R,3, FALSE)),"")</f>
        <v>BBB</v>
      </c>
      <c r="Q1347" s="164" t="str">
        <f>IFERROR(IF(VLOOKUP($C1347,'MSCI Database'!$C:$R,4, FALSE)="","",VLOOKUP($C1347,'MSCI Database'!$C:$R,4, FALSE)),"")</f>
        <v>0</v>
      </c>
      <c r="R1347" s="164">
        <f>IFERROR(IF(VLOOKUP($C1347,'MSCI Database'!$C:$R,5, FALSE)="","",VLOOKUP($C1347,'MSCI Database'!$C:$R,5, FALSE)),"")</f>
        <v>4.5999999999999996</v>
      </c>
      <c r="S1347" s="164">
        <f>IFERROR(IF(VLOOKUP($C1347,'MSCI Database'!$C:$R,6, FALSE)="","",VLOOKUP($C1347,'MSCI Database'!$C:$R,6, FALSE)),"")</f>
        <v>4.0999999999999996</v>
      </c>
      <c r="T1347" s="211">
        <f>IFERROR(IF(VLOOKUP($C1347,'MSCI Database'!$C:$R,7, FALSE)="","",VLOOKUP($C1347,'MSCI Database'!$C:$R,7, FALSE)),"")</f>
        <v>2.4</v>
      </c>
      <c r="U1347" s="164">
        <f>IFERROR(IF(VLOOKUP($C1347,'MSCI Database'!$C:$R,8, FALSE)="","",VLOOKUP($C1347,'MSCI Database'!$C:$R,8, FALSE)),"")</f>
        <v>5.4</v>
      </c>
      <c r="V1347" s="175">
        <f>IFERROR(IF(VLOOKUP($C1347,'MSCI Database'!$C:$R,9, FALSE)="","",VLOOKUP($C1347,'MSCI Database'!$C:$R,9, FALSE)),"")</f>
        <v>4.4000000000000004</v>
      </c>
      <c r="W1347" s="165">
        <f t="shared" ca="1" si="57"/>
        <v>0</v>
      </c>
      <c r="X1347" s="166">
        <f>IFERROR(IF(VLOOKUP($C1347,'MSCI Database'!$C:$R,10, FALSE)="","",VLOOKUP($C1347,'MSCI Database'!$C:$R,10, FALSE)),"")</f>
        <v>85835</v>
      </c>
      <c r="Y1347" s="133" t="str">
        <f>IFERROR(IF(VLOOKUP($C1347,'MSCI Database'!$C:$R,11, FALSE)="","",VLOOKUP($C1347,'MSCI Database'!$C:$R,11, FALSE)),"")</f>
        <v>2019</v>
      </c>
      <c r="Z1347" s="133" t="str">
        <f>IFERROR(IF(VLOOKUP($C1347,'MSCI Database'!$C:$R,12, FALSE)="","",VLOOKUP($C1347,'MSCI Database'!$C:$R,12, FALSE)),"")</f>
        <v>E.Segmt-Moderate</v>
      </c>
      <c r="AA1347" s="202" t="str">
        <f>IFERROR(IF(VLOOKUP($C1347,'MSCI Database'!$C:$R,13, FALSE)="","",VLOOKUP($C1347,'MSCI Database'!$C:$R,13, FALSE)),"")</f>
        <v/>
      </c>
    </row>
    <row r="1348" spans="1:27" s="130" customFormat="1" ht="15" hidden="1" customHeight="1" outlineLevel="1">
      <c r="A1348" s="130" t="s">
        <v>11653</v>
      </c>
      <c r="B1348" s="130" t="s">
        <v>11654</v>
      </c>
      <c r="C1348" s="130" t="s">
        <v>11655</v>
      </c>
      <c r="D1348" s="130" t="s">
        <v>12128</v>
      </c>
      <c r="E1348" s="130" t="s">
        <v>18673</v>
      </c>
      <c r="F1348" s="169">
        <v>5.5650939494965919E-2</v>
      </c>
      <c r="G1348" s="132" t="str">
        <f ca="1">IFERROR(_xll.BQL($A1348, "cur_mkt_cap(currency=EUR)")/1000000, " ")</f>
        <v xml:space="preserve"> </v>
      </c>
      <c r="M1348" s="305">
        <f t="shared" si="58"/>
        <v>3.6006157853242942E-5</v>
      </c>
      <c r="N1348" s="223">
        <f t="shared" si="59"/>
        <v>6.0627192058841455E-4</v>
      </c>
      <c r="O1348" s="172" t="str">
        <f>IFERROR(IF(VLOOKUP($C1348,'MSCI Database'!$C:$R,2, FALSE)="","",VLOOKUP($C1348,'MSCI Database'!$C:$R,2, FALSE)),"")</f>
        <v>Aerospace &amp; Defense</v>
      </c>
      <c r="P1348" s="186" t="str">
        <f>IFERROR(IF(VLOOKUP($C1348,'MSCI Database'!$C:$R,3, FALSE)="","",VLOOKUP($C1348,'MSCI Database'!$C:$R,3, FALSE)),"")</f>
        <v>AA</v>
      </c>
      <c r="Q1348" s="164" t="str">
        <f>IFERROR(IF(VLOOKUP($C1348,'MSCI Database'!$C:$R,4, FALSE)="","",VLOOKUP($C1348,'MSCI Database'!$C:$R,4, FALSE)),"")</f>
        <v>0</v>
      </c>
      <c r="R1348" s="164">
        <f>IFERROR(IF(VLOOKUP($C1348,'MSCI Database'!$C:$R,5, FALSE)="","",VLOOKUP($C1348,'MSCI Database'!$C:$R,5, FALSE)),"")</f>
        <v>7.3</v>
      </c>
      <c r="S1348" s="164">
        <f>IFERROR(IF(VLOOKUP($C1348,'MSCI Database'!$C:$R,6, FALSE)="","",VLOOKUP($C1348,'MSCI Database'!$C:$R,6, FALSE)),"")</f>
        <v>3.4</v>
      </c>
      <c r="T1348" s="211">
        <f>IFERROR(IF(VLOOKUP($C1348,'MSCI Database'!$C:$R,7, FALSE)="","",VLOOKUP($C1348,'MSCI Database'!$C:$R,7, FALSE)),"")</f>
        <v>5</v>
      </c>
      <c r="U1348" s="164">
        <f>IFERROR(IF(VLOOKUP($C1348,'MSCI Database'!$C:$R,8, FALSE)="","",VLOOKUP($C1348,'MSCI Database'!$C:$R,8, FALSE)),"")</f>
        <v>5.9</v>
      </c>
      <c r="V1348" s="175">
        <f>IFERROR(IF(VLOOKUP($C1348,'MSCI Database'!$C:$R,9, FALSE)="","",VLOOKUP($C1348,'MSCI Database'!$C:$R,9, FALSE)),"")</f>
        <v>5.2</v>
      </c>
      <c r="W1348" s="165">
        <f t="shared" ca="1" si="57"/>
        <v>0</v>
      </c>
      <c r="X1348" s="166">
        <f>IFERROR(IF(VLOOKUP($C1348,'MSCI Database'!$C:$R,10, FALSE)="","",VLOOKUP($C1348,'MSCI Database'!$C:$R,10, FALSE)),"")</f>
        <v>43403</v>
      </c>
      <c r="Y1348" s="133" t="str">
        <f>IFERROR(IF(VLOOKUP($C1348,'MSCI Database'!$C:$R,11, FALSE)="","",VLOOKUP($C1348,'MSCI Database'!$C:$R,11, FALSE)),"")</f>
        <v>2019</v>
      </c>
      <c r="Z1348" s="133" t="str">
        <f>IFERROR(IF(VLOOKUP($C1348,'MSCI Database'!$C:$R,12, FALSE)="","",VLOOKUP($C1348,'MSCI Database'!$C:$R,12, FALSE)),"")</f>
        <v>E.Segmt-Moderately Low</v>
      </c>
      <c r="AA1348" s="202" t="str">
        <f>IFERROR(IF(VLOOKUP($C1348,'MSCI Database'!$C:$R,13, FALSE)="","",VLOOKUP($C1348,'MSCI Database'!$C:$R,13, FALSE)),"")</f>
        <v/>
      </c>
    </row>
    <row r="1349" spans="1:27" s="130" customFormat="1" ht="15" hidden="1" customHeight="1" outlineLevel="1">
      <c r="A1349" s="130" t="s">
        <v>9766</v>
      </c>
      <c r="B1349" s="130" t="s">
        <v>9767</v>
      </c>
      <c r="C1349" s="130" t="s">
        <v>9768</v>
      </c>
      <c r="D1349" s="130" t="s">
        <v>12128</v>
      </c>
      <c r="E1349" s="130" t="s">
        <v>18673</v>
      </c>
      <c r="F1349" s="169">
        <v>5.5623488851086783E-2</v>
      </c>
      <c r="G1349" s="132" t="str">
        <f ca="1">IFERROR(_xll.BQL($A1349, "cur_mkt_cap(currency=EUR)")/1000000, " ")</f>
        <v xml:space="preserve"> </v>
      </c>
      <c r="M1349" s="305">
        <f t="shared" si="58"/>
        <v>3.5988397286653149E-5</v>
      </c>
      <c r="N1349" s="223">
        <f t="shared" si="59"/>
        <v>6.059728680524282E-4</v>
      </c>
      <c r="O1349" s="172" t="str">
        <f>IFERROR(IF(VLOOKUP($C1349,'MSCI Database'!$C:$R,2, FALSE)="","",VLOOKUP($C1349,'MSCI Database'!$C:$R,2, FALSE)),"")</f>
        <v>Construction &amp; Engineering</v>
      </c>
      <c r="P1349" s="186" t="str">
        <f>IFERROR(IF(VLOOKUP($C1349,'MSCI Database'!$C:$R,3, FALSE)="","",VLOOKUP($C1349,'MSCI Database'!$C:$R,3, FALSE)),"")</f>
        <v>BB</v>
      </c>
      <c r="Q1349" s="164" t="str">
        <f>IFERROR(IF(VLOOKUP($C1349,'MSCI Database'!$C:$R,4, FALSE)="","",VLOOKUP($C1349,'MSCI Database'!$C:$R,4, FALSE)),"")</f>
        <v>0</v>
      </c>
      <c r="R1349" s="164">
        <f>IFERROR(IF(VLOOKUP($C1349,'MSCI Database'!$C:$R,5, FALSE)="","",VLOOKUP($C1349,'MSCI Database'!$C:$R,5, FALSE)),"")</f>
        <v>4.0999999999999996</v>
      </c>
      <c r="S1349" s="164">
        <f>IFERROR(IF(VLOOKUP($C1349,'MSCI Database'!$C:$R,6, FALSE)="","",VLOOKUP($C1349,'MSCI Database'!$C:$R,6, FALSE)),"")</f>
        <v>2</v>
      </c>
      <c r="T1349" s="211">
        <f>IFERROR(IF(VLOOKUP($C1349,'MSCI Database'!$C:$R,7, FALSE)="","",VLOOKUP($C1349,'MSCI Database'!$C:$R,7, FALSE)),"")</f>
        <v>2.5</v>
      </c>
      <c r="U1349" s="164">
        <f>IFERROR(IF(VLOOKUP($C1349,'MSCI Database'!$C:$R,8, FALSE)="","",VLOOKUP($C1349,'MSCI Database'!$C:$R,8, FALSE)),"")</f>
        <v>6.2</v>
      </c>
      <c r="V1349" s="175">
        <f>IFERROR(IF(VLOOKUP($C1349,'MSCI Database'!$C:$R,9, FALSE)="","",VLOOKUP($C1349,'MSCI Database'!$C:$R,9, FALSE)),"")</f>
        <v>4.5999999999999996</v>
      </c>
      <c r="W1349" s="165">
        <f t="shared" ca="1" si="57"/>
        <v>0</v>
      </c>
      <c r="X1349" s="166">
        <f>IFERROR(IF(VLOOKUP($C1349,'MSCI Database'!$C:$R,10, FALSE)="","",VLOOKUP($C1349,'MSCI Database'!$C:$R,10, FALSE)),"")</f>
        <v>108304</v>
      </c>
      <c r="Y1349" s="133" t="str">
        <f>IFERROR(IF(VLOOKUP($C1349,'MSCI Database'!$C:$R,11, FALSE)="","",VLOOKUP($C1349,'MSCI Database'!$C:$R,11, FALSE)),"")</f>
        <v>2019</v>
      </c>
      <c r="Z1349" s="133" t="str">
        <f>IFERROR(IF(VLOOKUP($C1349,'MSCI Database'!$C:$R,12, FALSE)="","",VLOOKUP($C1349,'MSCI Database'!$C:$R,12, FALSE)),"")</f>
        <v>E.Segmt-Moderately Low</v>
      </c>
      <c r="AA1349" s="202" t="str">
        <f>IFERROR(IF(VLOOKUP($C1349,'MSCI Database'!$C:$R,13, FALSE)="","",VLOOKUP($C1349,'MSCI Database'!$C:$R,13, FALSE)),"")</f>
        <v/>
      </c>
    </row>
    <row r="1350" spans="1:27" s="130" customFormat="1" ht="15" hidden="1" customHeight="1" outlineLevel="1">
      <c r="A1350" s="130" t="s">
        <v>9293</v>
      </c>
      <c r="B1350" s="130" t="s">
        <v>9294</v>
      </c>
      <c r="C1350" s="130" t="s">
        <v>9295</v>
      </c>
      <c r="D1350" s="130" t="s">
        <v>12128</v>
      </c>
      <c r="E1350" s="130" t="s">
        <v>18688</v>
      </c>
      <c r="F1350" s="169">
        <v>5.5614313661318693E-2</v>
      </c>
      <c r="G1350" s="132" t="str">
        <f ca="1">IFERROR(_xll.BQL($A1350, "cur_mkt_cap(currency=EUR)")/1000000, " ")</f>
        <v xml:space="preserve"> </v>
      </c>
      <c r="M1350" s="305">
        <f t="shared" si="58"/>
        <v>3.5982460938873193E-5</v>
      </c>
      <c r="N1350" s="223">
        <f t="shared" si="59"/>
        <v>6.0587291178982163E-4</v>
      </c>
      <c r="O1350" s="172" t="str">
        <f>IFERROR(IF(VLOOKUP($C1350,'MSCI Database'!$C:$R,2, FALSE)="","",VLOOKUP($C1350,'MSCI Database'!$C:$R,2, FALSE)),"")</f>
        <v>Banks</v>
      </c>
      <c r="P1350" s="186" t="str">
        <f>IFERROR(IF(VLOOKUP($C1350,'MSCI Database'!$C:$R,3, FALSE)="","",VLOOKUP($C1350,'MSCI Database'!$C:$R,3, FALSE)),"")</f>
        <v>BB</v>
      </c>
      <c r="Q1350" s="164" t="str">
        <f>IFERROR(IF(VLOOKUP($C1350,'MSCI Database'!$C:$R,4, FALSE)="","",VLOOKUP($C1350,'MSCI Database'!$C:$R,4, FALSE)),"")</f>
        <v>0</v>
      </c>
      <c r="R1350" s="164">
        <f>IFERROR(IF(VLOOKUP($C1350,'MSCI Database'!$C:$R,5, FALSE)="","",VLOOKUP($C1350,'MSCI Database'!$C:$R,5, FALSE)),"")</f>
        <v>3.2</v>
      </c>
      <c r="S1350" s="164">
        <f>IFERROR(IF(VLOOKUP($C1350,'MSCI Database'!$C:$R,6, FALSE)="","",VLOOKUP($C1350,'MSCI Database'!$C:$R,6, FALSE)),"")</f>
        <v>0.7</v>
      </c>
      <c r="T1350" s="211">
        <f>IFERROR(IF(VLOOKUP($C1350,'MSCI Database'!$C:$R,7, FALSE)="","",VLOOKUP($C1350,'MSCI Database'!$C:$R,7, FALSE)),"")</f>
        <v>3.1</v>
      </c>
      <c r="U1350" s="164">
        <f>IFERROR(IF(VLOOKUP($C1350,'MSCI Database'!$C:$R,8, FALSE)="","",VLOOKUP($C1350,'MSCI Database'!$C:$R,8, FALSE)),"")</f>
        <v>5.2</v>
      </c>
      <c r="V1350" s="175">
        <f>IFERROR(IF(VLOOKUP($C1350,'MSCI Database'!$C:$R,9, FALSE)="","",VLOOKUP($C1350,'MSCI Database'!$C:$R,9, FALSE)),"")</f>
        <v>3.5</v>
      </c>
      <c r="W1350" s="165">
        <f t="shared" ca="1" si="57"/>
        <v>0</v>
      </c>
      <c r="X1350" s="166">
        <f>IFERROR(IF(VLOOKUP($C1350,'MSCI Database'!$C:$R,10, FALSE)="","",VLOOKUP($C1350,'MSCI Database'!$C:$R,10, FALSE)),"")</f>
        <v>8530</v>
      </c>
      <c r="Y1350" s="133" t="str">
        <f>IFERROR(IF(VLOOKUP($C1350,'MSCI Database'!$C:$R,11, FALSE)="","",VLOOKUP($C1350,'MSCI Database'!$C:$R,11, FALSE)),"")</f>
        <v>2019</v>
      </c>
      <c r="Z1350" s="133" t="str">
        <f>IFERROR(IF(VLOOKUP($C1350,'MSCI Database'!$C:$R,12, FALSE)="","",VLOOKUP($C1350,'MSCI Database'!$C:$R,12, FALSE)),"")</f>
        <v>E.Segmt-Moderately Low</v>
      </c>
      <c r="AA1350" s="202" t="str">
        <f>IFERROR(IF(VLOOKUP($C1350,'MSCI Database'!$C:$R,13, FALSE)="","",VLOOKUP($C1350,'MSCI Database'!$C:$R,13, FALSE)),"")</f>
        <v/>
      </c>
    </row>
    <row r="1351" spans="1:27" s="130" customFormat="1" ht="15" hidden="1" customHeight="1" outlineLevel="1">
      <c r="A1351" s="130" t="s">
        <v>10419</v>
      </c>
      <c r="B1351" s="130" t="s">
        <v>10420</v>
      </c>
      <c r="C1351" s="130" t="s">
        <v>10421</v>
      </c>
      <c r="D1351" s="130" t="s">
        <v>12128</v>
      </c>
      <c r="E1351" s="130" t="s">
        <v>18707</v>
      </c>
      <c r="F1351" s="169">
        <v>5.5591030902950811E-2</v>
      </c>
      <c r="G1351" s="132" t="str">
        <f ca="1">IFERROR(_xll.BQL($A1351, "cur_mkt_cap(currency=EUR)")/1000000, " ")</f>
        <v xml:space="preserve"> </v>
      </c>
      <c r="M1351" s="305">
        <f t="shared" si="58"/>
        <v>3.596739699420917E-5</v>
      </c>
      <c r="N1351" s="223">
        <f t="shared" si="59"/>
        <v>6.0561926499139575E-4</v>
      </c>
      <c r="O1351" s="172" t="str">
        <f>IFERROR(IF(VLOOKUP($C1351,'MSCI Database'!$C:$R,2, FALSE)="","",VLOOKUP($C1351,'MSCI Database'!$C:$R,2, FALSE)),"")</f>
        <v>Oil &amp; Gas Exploration &amp; Production</v>
      </c>
      <c r="P1351" s="186" t="str">
        <f>IFERROR(IF(VLOOKUP($C1351,'MSCI Database'!$C:$R,3, FALSE)="","",VLOOKUP($C1351,'MSCI Database'!$C:$R,3, FALSE)),"")</f>
        <v>AA</v>
      </c>
      <c r="Q1351" s="164" t="str">
        <f>IFERROR(IF(VLOOKUP($C1351,'MSCI Database'!$C:$R,4, FALSE)="","",VLOOKUP($C1351,'MSCI Database'!$C:$R,4, FALSE)),"")</f>
        <v>0</v>
      </c>
      <c r="R1351" s="164">
        <f>IFERROR(IF(VLOOKUP($C1351,'MSCI Database'!$C:$R,5, FALSE)="","",VLOOKUP($C1351,'MSCI Database'!$C:$R,5, FALSE)),"")</f>
        <v>7.2</v>
      </c>
      <c r="S1351" s="164">
        <f>IFERROR(IF(VLOOKUP($C1351,'MSCI Database'!$C:$R,6, FALSE)="","",VLOOKUP($C1351,'MSCI Database'!$C:$R,6, FALSE)),"")</f>
        <v>4.3</v>
      </c>
      <c r="T1351" s="211">
        <f>IFERROR(IF(VLOOKUP($C1351,'MSCI Database'!$C:$R,7, FALSE)="","",VLOOKUP($C1351,'MSCI Database'!$C:$R,7, FALSE)),"")</f>
        <v>7.3</v>
      </c>
      <c r="U1351" s="164">
        <f>IFERROR(IF(VLOOKUP($C1351,'MSCI Database'!$C:$R,8, FALSE)="","",VLOOKUP($C1351,'MSCI Database'!$C:$R,8, FALSE)),"")</f>
        <v>5.3</v>
      </c>
      <c r="V1351" s="175">
        <f>IFERROR(IF(VLOOKUP($C1351,'MSCI Database'!$C:$R,9, FALSE)="","",VLOOKUP($C1351,'MSCI Database'!$C:$R,9, FALSE)),"")</f>
        <v>5.3</v>
      </c>
      <c r="W1351" s="165">
        <f t="shared" ca="1" si="57"/>
        <v>0</v>
      </c>
      <c r="X1351" s="166">
        <f>IFERROR(IF(VLOOKUP($C1351,'MSCI Database'!$C:$R,10, FALSE)="","",VLOOKUP($C1351,'MSCI Database'!$C:$R,10, FALSE)),"")</f>
        <v>406097</v>
      </c>
      <c r="Y1351" s="133" t="str">
        <f>IFERROR(IF(VLOOKUP($C1351,'MSCI Database'!$C:$R,11, FALSE)="","",VLOOKUP($C1351,'MSCI Database'!$C:$R,11, FALSE)),"")</f>
        <v>2019</v>
      </c>
      <c r="Z1351" s="133" t="str">
        <f>IFERROR(IF(VLOOKUP($C1351,'MSCI Database'!$C:$R,12, FALSE)="","",VLOOKUP($C1351,'MSCI Database'!$C:$R,12, FALSE)),"")</f>
        <v>E.CSI</v>
      </c>
      <c r="AA1351" s="202" t="str">
        <f>IFERROR(IF(VLOOKUP($C1351,'MSCI Database'!$C:$R,13, FALSE)="","",VLOOKUP($C1351,'MSCI Database'!$C:$R,13, FALSE)),"")</f>
        <v/>
      </c>
    </row>
    <row r="1352" spans="1:27" s="130" customFormat="1" ht="15" hidden="1" customHeight="1" outlineLevel="1">
      <c r="A1352" s="130" t="s">
        <v>9527</v>
      </c>
      <c r="B1352" s="130" t="s">
        <v>9528</v>
      </c>
      <c r="C1352" s="130" t="s">
        <v>9529</v>
      </c>
      <c r="D1352" s="130" t="s">
        <v>12128</v>
      </c>
      <c r="E1352" s="130" t="s">
        <v>12133</v>
      </c>
      <c r="F1352" s="169">
        <v>5.5587045886273681E-2</v>
      </c>
      <c r="G1352" s="132" t="str">
        <f ca="1">IFERROR(_xll.BQL($A1352, "cur_mkt_cap(currency=EUR)")/1000000, " ")</f>
        <v xml:space="preserve"> </v>
      </c>
      <c r="M1352" s="305">
        <f t="shared" si="58"/>
        <v>3.596481868841907E-5</v>
      </c>
      <c r="N1352" s="223">
        <f t="shared" si="59"/>
        <v>6.0557585146169891E-4</v>
      </c>
      <c r="O1352" s="172" t="str">
        <f>IFERROR(IF(VLOOKUP($C1352,'MSCI Database'!$C:$R,2, FALSE)="","",VLOOKUP($C1352,'MSCI Database'!$C:$R,2, FALSE)),"")</f>
        <v>Biotechnology</v>
      </c>
      <c r="P1352" s="186" t="str">
        <f>IFERROR(IF(VLOOKUP($C1352,'MSCI Database'!$C:$R,3, FALSE)="","",VLOOKUP($C1352,'MSCI Database'!$C:$R,3, FALSE)),"")</f>
        <v>BB</v>
      </c>
      <c r="Q1352" s="164" t="str">
        <f>IFERROR(IF(VLOOKUP($C1352,'MSCI Database'!$C:$R,4, FALSE)="","",VLOOKUP($C1352,'MSCI Database'!$C:$R,4, FALSE)),"")</f>
        <v>0</v>
      </c>
      <c r="R1352" s="164">
        <f>IFERROR(IF(VLOOKUP($C1352,'MSCI Database'!$C:$R,5, FALSE)="","",VLOOKUP($C1352,'MSCI Database'!$C:$R,5, FALSE)),"")</f>
        <v>3.6</v>
      </c>
      <c r="S1352" s="164">
        <f>IFERROR(IF(VLOOKUP($C1352,'MSCI Database'!$C:$R,6, FALSE)="","",VLOOKUP($C1352,'MSCI Database'!$C:$R,6, FALSE)),"")</f>
        <v>7.1</v>
      </c>
      <c r="T1352" s="211">
        <f>IFERROR(IF(VLOOKUP($C1352,'MSCI Database'!$C:$R,7, FALSE)="","",VLOOKUP($C1352,'MSCI Database'!$C:$R,7, FALSE)),"")</f>
        <v>3.7</v>
      </c>
      <c r="U1352" s="164">
        <f>IFERROR(IF(VLOOKUP($C1352,'MSCI Database'!$C:$R,8, FALSE)="","",VLOOKUP($C1352,'MSCI Database'!$C:$R,8, FALSE)),"")</f>
        <v>5.9</v>
      </c>
      <c r="V1352" s="175">
        <f>IFERROR(IF(VLOOKUP($C1352,'MSCI Database'!$C:$R,9, FALSE)="","",VLOOKUP($C1352,'MSCI Database'!$C:$R,9, FALSE)),"")</f>
        <v>4.8</v>
      </c>
      <c r="W1352" s="165">
        <f t="shared" ca="1" si="57"/>
        <v>0</v>
      </c>
      <c r="X1352" s="166">
        <f>IFERROR(IF(VLOOKUP($C1352,'MSCI Database'!$C:$R,10, FALSE)="","",VLOOKUP($C1352,'MSCI Database'!$C:$R,10, FALSE)),"")</f>
        <v>831</v>
      </c>
      <c r="Y1352" s="133" t="str">
        <f>IFERROR(IF(VLOOKUP($C1352,'MSCI Database'!$C:$R,11, FALSE)="","",VLOOKUP($C1352,'MSCI Database'!$C:$R,11, FALSE)),"")</f>
        <v>2019</v>
      </c>
      <c r="Z1352" s="133" t="str">
        <f>IFERROR(IF(VLOOKUP($C1352,'MSCI Database'!$C:$R,12, FALSE)="","",VLOOKUP($C1352,'MSCI Database'!$C:$R,12, FALSE)),"")</f>
        <v>E.Segmt-Moderate</v>
      </c>
      <c r="AA1352" s="202" t="str">
        <f>IFERROR(IF(VLOOKUP($C1352,'MSCI Database'!$C:$R,13, FALSE)="","",VLOOKUP($C1352,'MSCI Database'!$C:$R,13, FALSE)),"")</f>
        <v/>
      </c>
    </row>
    <row r="1353" spans="1:27" s="130" customFormat="1" ht="15" hidden="1" customHeight="1" outlineLevel="1">
      <c r="A1353" s="130" t="s">
        <v>11792</v>
      </c>
      <c r="B1353" s="130" t="s">
        <v>11793</v>
      </c>
      <c r="C1353" s="130" t="s">
        <v>11794</v>
      </c>
      <c r="D1353" s="130" t="s">
        <v>12128</v>
      </c>
      <c r="E1353" s="130" t="s">
        <v>18682</v>
      </c>
      <c r="F1353" s="169">
        <v>5.54935554647462E-2</v>
      </c>
      <c r="G1353" s="132" t="str">
        <f ca="1">IFERROR(_xll.BQL($A1353, "cur_mkt_cap(currency=EUR)")/1000000, " ")</f>
        <v xml:space="preserve"> </v>
      </c>
      <c r="M1353" s="305">
        <f t="shared" si="58"/>
        <v>3.5904330385690784E-5</v>
      </c>
      <c r="N1353" s="223">
        <f t="shared" si="59"/>
        <v>6.045573490261522E-4</v>
      </c>
      <c r="O1353" s="172" t="str">
        <f>IFERROR(IF(VLOOKUP($C1353,'MSCI Database'!$C:$R,2, FALSE)="","",VLOOKUP($C1353,'MSCI Database'!$C:$R,2, FALSE)),"")</f>
        <v>Diversified Consumer Services</v>
      </c>
      <c r="P1353" s="186" t="str">
        <f>IFERROR(IF(VLOOKUP($C1353,'MSCI Database'!$C:$R,3, FALSE)="","",VLOOKUP($C1353,'MSCI Database'!$C:$R,3, FALSE)),"")</f>
        <v>A</v>
      </c>
      <c r="Q1353" s="164" t="str">
        <f>IFERROR(IF(VLOOKUP($C1353,'MSCI Database'!$C:$R,4, FALSE)="","",VLOOKUP($C1353,'MSCI Database'!$C:$R,4, FALSE)),"")</f>
        <v>0</v>
      </c>
      <c r="R1353" s="164">
        <f>IFERROR(IF(VLOOKUP($C1353,'MSCI Database'!$C:$R,5, FALSE)="","",VLOOKUP($C1353,'MSCI Database'!$C:$R,5, FALSE)),"")</f>
        <v>6.2</v>
      </c>
      <c r="S1353" s="164">
        <f>IFERROR(IF(VLOOKUP($C1353,'MSCI Database'!$C:$R,6, FALSE)="","",VLOOKUP($C1353,'MSCI Database'!$C:$R,6, FALSE)),"")</f>
        <v>6.5</v>
      </c>
      <c r="T1353" s="211">
        <f>IFERROR(IF(VLOOKUP($C1353,'MSCI Database'!$C:$R,7, FALSE)="","",VLOOKUP($C1353,'MSCI Database'!$C:$R,7, FALSE)),"")</f>
        <v>4.0999999999999996</v>
      </c>
      <c r="U1353" s="164">
        <f>IFERROR(IF(VLOOKUP($C1353,'MSCI Database'!$C:$R,8, FALSE)="","",VLOOKUP($C1353,'MSCI Database'!$C:$R,8, FALSE)),"")</f>
        <v>5.8</v>
      </c>
      <c r="V1353" s="175">
        <f>IFERROR(IF(VLOOKUP($C1353,'MSCI Database'!$C:$R,9, FALSE)="","",VLOOKUP($C1353,'MSCI Database'!$C:$R,9, FALSE)),"")</f>
        <v>5</v>
      </c>
      <c r="W1353" s="165">
        <f t="shared" ca="1" si="57"/>
        <v>0</v>
      </c>
      <c r="X1353" s="166">
        <f>IFERROR(IF(VLOOKUP($C1353,'MSCI Database'!$C:$R,10, FALSE)="","",VLOOKUP($C1353,'MSCI Database'!$C:$R,10, FALSE)),"")</f>
        <v>133366</v>
      </c>
      <c r="Y1353" s="133" t="str">
        <f>IFERROR(IF(VLOOKUP($C1353,'MSCI Database'!$C:$R,11, FALSE)="","",VLOOKUP($C1353,'MSCI Database'!$C:$R,11, FALSE)),"")</f>
        <v>2019</v>
      </c>
      <c r="Z1353" s="133" t="str">
        <f>IFERROR(IF(VLOOKUP($C1353,'MSCI Database'!$C:$R,12, FALSE)="","",VLOOKUP($C1353,'MSCI Database'!$C:$R,12, FALSE)),"")</f>
        <v>E.Segmt-Moderate</v>
      </c>
      <c r="AA1353" s="202" t="str">
        <f>IFERROR(IF(VLOOKUP($C1353,'MSCI Database'!$C:$R,13, FALSE)="","",VLOOKUP($C1353,'MSCI Database'!$C:$R,13, FALSE)),"")</f>
        <v/>
      </c>
    </row>
    <row r="1354" spans="1:27" s="130" customFormat="1" ht="15" hidden="1" customHeight="1" outlineLevel="1">
      <c r="A1354" s="130" t="s">
        <v>11723</v>
      </c>
      <c r="B1354" s="130" t="s">
        <v>11724</v>
      </c>
      <c r="C1354" s="130" t="s">
        <v>11725</v>
      </c>
      <c r="D1354" s="130" t="s">
        <v>12128</v>
      </c>
      <c r="E1354" s="130" t="s">
        <v>18673</v>
      </c>
      <c r="F1354" s="169">
        <v>5.5468339884395333E-2</v>
      </c>
      <c r="G1354" s="132" t="str">
        <f ca="1">IFERROR(_xll.BQL($A1354, "cur_mkt_cap(currency=EUR)")/1000000, " ")</f>
        <v xml:space="preserve"> </v>
      </c>
      <c r="M1354" s="305">
        <f t="shared" si="58"/>
        <v>3.5888015905203775E-5</v>
      </c>
      <c r="N1354" s="223">
        <f t="shared" si="59"/>
        <v>6.0428264569738893E-4</v>
      </c>
      <c r="O1354" s="172" t="str">
        <f>IFERROR(IF(VLOOKUP($C1354,'MSCI Database'!$C:$R,2, FALSE)="","",VLOOKUP($C1354,'MSCI Database'!$C:$R,2, FALSE)),"")</f>
        <v>Construction &amp; Farm Machinery &amp; Heavy Trucks</v>
      </c>
      <c r="P1354" s="186" t="str">
        <f>IFERROR(IF(VLOOKUP($C1354,'MSCI Database'!$C:$R,3, FALSE)="","",VLOOKUP($C1354,'MSCI Database'!$C:$R,3, FALSE)),"")</f>
        <v>BBB</v>
      </c>
      <c r="Q1354" s="164" t="str">
        <f>IFERROR(IF(VLOOKUP($C1354,'MSCI Database'!$C:$R,4, FALSE)="","",VLOOKUP($C1354,'MSCI Database'!$C:$R,4, FALSE)),"")</f>
        <v>0</v>
      </c>
      <c r="R1354" s="164">
        <f>IFERROR(IF(VLOOKUP($C1354,'MSCI Database'!$C:$R,5, FALSE)="","",VLOOKUP($C1354,'MSCI Database'!$C:$R,5, FALSE)),"")</f>
        <v>5.6</v>
      </c>
      <c r="S1354" s="164">
        <f>IFERROR(IF(VLOOKUP($C1354,'MSCI Database'!$C:$R,6, FALSE)="","",VLOOKUP($C1354,'MSCI Database'!$C:$R,6, FALSE)),"")</f>
        <v>3.7</v>
      </c>
      <c r="T1354" s="211">
        <f>IFERROR(IF(VLOOKUP($C1354,'MSCI Database'!$C:$R,7, FALSE)="","",VLOOKUP($C1354,'MSCI Database'!$C:$R,7, FALSE)),"")</f>
        <v>4.9000000000000004</v>
      </c>
      <c r="U1354" s="164">
        <f>IFERROR(IF(VLOOKUP($C1354,'MSCI Database'!$C:$R,8, FALSE)="","",VLOOKUP($C1354,'MSCI Database'!$C:$R,8, FALSE)),"")</f>
        <v>5.8</v>
      </c>
      <c r="V1354" s="175">
        <f>IFERROR(IF(VLOOKUP($C1354,'MSCI Database'!$C:$R,9, FALSE)="","",VLOOKUP($C1354,'MSCI Database'!$C:$R,9, FALSE)),"")</f>
        <v>5</v>
      </c>
      <c r="W1354" s="165">
        <f t="shared" ca="1" si="57"/>
        <v>0</v>
      </c>
      <c r="X1354" s="166">
        <f>IFERROR(IF(VLOOKUP($C1354,'MSCI Database'!$C:$R,10, FALSE)="","",VLOOKUP($C1354,'MSCI Database'!$C:$R,10, FALSE)),"")</f>
        <v>56852</v>
      </c>
      <c r="Y1354" s="133" t="str">
        <f>IFERROR(IF(VLOOKUP($C1354,'MSCI Database'!$C:$R,11, FALSE)="","",VLOOKUP($C1354,'MSCI Database'!$C:$R,11, FALSE)),"")</f>
        <v>2019</v>
      </c>
      <c r="Z1354" s="133" t="str">
        <f>IFERROR(IF(VLOOKUP($C1354,'MSCI Database'!$C:$R,12, FALSE)="","",VLOOKUP($C1354,'MSCI Database'!$C:$R,12, FALSE)),"")</f>
        <v>E.Segmt-Moderately High</v>
      </c>
      <c r="AA1354" s="202" t="str">
        <f>IFERROR(IF(VLOOKUP($C1354,'MSCI Database'!$C:$R,13, FALSE)="","",VLOOKUP($C1354,'MSCI Database'!$C:$R,13, FALSE)),"")</f>
        <v/>
      </c>
    </row>
    <row r="1355" spans="1:27" s="130" customFormat="1" ht="15" hidden="1" customHeight="1" outlineLevel="1">
      <c r="A1355" s="130" t="s">
        <v>10125</v>
      </c>
      <c r="B1355" s="130" t="s">
        <v>10126</v>
      </c>
      <c r="C1355" s="130" t="s">
        <v>10127</v>
      </c>
      <c r="D1355" s="130" t="s">
        <v>12128</v>
      </c>
      <c r="E1355" s="130" t="s">
        <v>12133</v>
      </c>
      <c r="F1355" s="169">
        <v>5.5394422777732252E-2</v>
      </c>
      <c r="G1355" s="132" t="str">
        <f ca="1">IFERROR(_xll.BQL($A1355, "cur_mkt_cap(currency=EUR)")/1000000, " ")</f>
        <v xml:space="preserve"> </v>
      </c>
      <c r="M1355" s="305">
        <f t="shared" si="58"/>
        <v>3.5840191537192766E-5</v>
      </c>
      <c r="N1355" s="223">
        <f t="shared" si="59"/>
        <v>6.0347737867714351E-4</v>
      </c>
      <c r="O1355" s="172" t="str">
        <f>IFERROR(IF(VLOOKUP($C1355,'MSCI Database'!$C:$R,2, FALSE)="","",VLOOKUP($C1355,'MSCI Database'!$C:$R,2, FALSE)),"")</f>
        <v>Health Care Providers &amp; Services</v>
      </c>
      <c r="P1355" s="186" t="str">
        <f>IFERROR(IF(VLOOKUP($C1355,'MSCI Database'!$C:$R,3, FALSE)="","",VLOOKUP($C1355,'MSCI Database'!$C:$R,3, FALSE)),"")</f>
        <v>A</v>
      </c>
      <c r="Q1355" s="164" t="str">
        <f>IFERROR(IF(VLOOKUP($C1355,'MSCI Database'!$C:$R,4, FALSE)="","",VLOOKUP($C1355,'MSCI Database'!$C:$R,4, FALSE)),"")</f>
        <v>0</v>
      </c>
      <c r="R1355" s="164">
        <f>IFERROR(IF(VLOOKUP($C1355,'MSCI Database'!$C:$R,5, FALSE)="","",VLOOKUP($C1355,'MSCI Database'!$C:$R,5, FALSE)),"")</f>
        <v>5.8</v>
      </c>
      <c r="S1355" s="164">
        <f>IFERROR(IF(VLOOKUP($C1355,'MSCI Database'!$C:$R,6, FALSE)="","",VLOOKUP($C1355,'MSCI Database'!$C:$R,6, FALSE)),"")</f>
        <v>7.3</v>
      </c>
      <c r="T1355" s="211">
        <f>IFERROR(IF(VLOOKUP($C1355,'MSCI Database'!$C:$R,7, FALSE)="","",VLOOKUP($C1355,'MSCI Database'!$C:$R,7, FALSE)),"")</f>
        <v>4.5</v>
      </c>
      <c r="U1355" s="164">
        <f>IFERROR(IF(VLOOKUP($C1355,'MSCI Database'!$C:$R,8, FALSE)="","",VLOOKUP($C1355,'MSCI Database'!$C:$R,8, FALSE)),"")</f>
        <v>6.7</v>
      </c>
      <c r="V1355" s="175">
        <f>IFERROR(IF(VLOOKUP($C1355,'MSCI Database'!$C:$R,9, FALSE)="","",VLOOKUP($C1355,'MSCI Database'!$C:$R,9, FALSE)),"")</f>
        <v>5.4</v>
      </c>
      <c r="W1355" s="165">
        <f t="shared" ca="1" si="57"/>
        <v>0</v>
      </c>
      <c r="X1355" s="166">
        <f>IFERROR(IF(VLOOKUP($C1355,'MSCI Database'!$C:$R,10, FALSE)="","",VLOOKUP($C1355,'MSCI Database'!$C:$R,10, FALSE)),"")</f>
        <v>28368</v>
      </c>
      <c r="Y1355" s="133" t="str">
        <f>IFERROR(IF(VLOOKUP($C1355,'MSCI Database'!$C:$R,11, FALSE)="","",VLOOKUP($C1355,'MSCI Database'!$C:$R,11, FALSE)),"")</f>
        <v>2019</v>
      </c>
      <c r="Z1355" s="133" t="str">
        <f>IFERROR(IF(VLOOKUP($C1355,'MSCI Database'!$C:$R,12, FALSE)="","",VLOOKUP($C1355,'MSCI Database'!$C:$R,12, FALSE)),"")</f>
        <v>E.Segmt-Moderate</v>
      </c>
      <c r="AA1355" s="202" t="str">
        <f>IFERROR(IF(VLOOKUP($C1355,'MSCI Database'!$C:$R,13, FALSE)="","",VLOOKUP($C1355,'MSCI Database'!$C:$R,13, FALSE)),"")</f>
        <v/>
      </c>
    </row>
    <row r="1356" spans="1:27" s="130" customFormat="1" ht="15" hidden="1" customHeight="1" outlineLevel="1">
      <c r="A1356" s="130" t="s">
        <v>9056</v>
      </c>
      <c r="B1356" s="130" t="s">
        <v>9057</v>
      </c>
      <c r="C1356" s="130" t="s">
        <v>9058</v>
      </c>
      <c r="D1356" s="130" t="s">
        <v>12128</v>
      </c>
      <c r="E1356" s="130" t="s">
        <v>18689</v>
      </c>
      <c r="F1356" s="169">
        <v>5.5305873624493712E-2</v>
      </c>
      <c r="G1356" s="132" t="str">
        <f ca="1">IFERROR(_xll.BQL($A1356, "cur_mkt_cap(currency=EUR)")/1000000, " ")</f>
        <v xml:space="preserve"> </v>
      </c>
      <c r="M1356" s="305">
        <f t="shared" si="58"/>
        <v>3.5782900235047427E-5</v>
      </c>
      <c r="N1356" s="223">
        <f t="shared" si="59"/>
        <v>6.0251270735824764E-4</v>
      </c>
      <c r="O1356" s="172" t="str">
        <f>IFERROR(IF(VLOOKUP($C1356,'MSCI Database'!$C:$R,2, FALSE)="","",VLOOKUP($C1356,'MSCI Database'!$C:$R,2, FALSE)),"")</f>
        <v>Software &amp; Services</v>
      </c>
      <c r="P1356" s="186" t="str">
        <f>IFERROR(IF(VLOOKUP($C1356,'MSCI Database'!$C:$R,3, FALSE)="","",VLOOKUP($C1356,'MSCI Database'!$C:$R,3, FALSE)),"")</f>
        <v>B</v>
      </c>
      <c r="Q1356" s="164" t="str">
        <f>IFERROR(IF(VLOOKUP($C1356,'MSCI Database'!$C:$R,4, FALSE)="","",VLOOKUP($C1356,'MSCI Database'!$C:$R,4, FALSE)),"")</f>
        <v>0</v>
      </c>
      <c r="R1356" s="164">
        <f>IFERROR(IF(VLOOKUP($C1356,'MSCI Database'!$C:$R,5, FALSE)="","",VLOOKUP($C1356,'MSCI Database'!$C:$R,5, FALSE)),"")</f>
        <v>2.6</v>
      </c>
      <c r="S1356" s="164">
        <f>IFERROR(IF(VLOOKUP($C1356,'MSCI Database'!$C:$R,6, FALSE)="","",VLOOKUP($C1356,'MSCI Database'!$C:$R,6, FALSE)),"")</f>
        <v>4.5999999999999996</v>
      </c>
      <c r="T1356" s="211">
        <f>IFERROR(IF(VLOOKUP($C1356,'MSCI Database'!$C:$R,7, FALSE)="","",VLOOKUP($C1356,'MSCI Database'!$C:$R,7, FALSE)),"")</f>
        <v>2.4</v>
      </c>
      <c r="U1356" s="164">
        <f>IFERROR(IF(VLOOKUP($C1356,'MSCI Database'!$C:$R,8, FALSE)="","",VLOOKUP($C1356,'MSCI Database'!$C:$R,8, FALSE)),"")</f>
        <v>5.7</v>
      </c>
      <c r="V1356" s="175">
        <f>IFERROR(IF(VLOOKUP($C1356,'MSCI Database'!$C:$R,9, FALSE)="","",VLOOKUP($C1356,'MSCI Database'!$C:$R,9, FALSE)),"")</f>
        <v>4</v>
      </c>
      <c r="W1356" s="165">
        <f t="shared" ca="1" si="57"/>
        <v>0</v>
      </c>
      <c r="X1356" s="166">
        <f>IFERROR(IF(VLOOKUP($C1356,'MSCI Database'!$C:$R,10, FALSE)="","",VLOOKUP($C1356,'MSCI Database'!$C:$R,10, FALSE)),"")</f>
        <v>4841</v>
      </c>
      <c r="Y1356" s="133" t="str">
        <f>IFERROR(IF(VLOOKUP($C1356,'MSCI Database'!$C:$R,11, FALSE)="","",VLOOKUP($C1356,'MSCI Database'!$C:$R,11, FALSE)),"")</f>
        <v>2019</v>
      </c>
      <c r="Z1356" s="133" t="str">
        <f>IFERROR(IF(VLOOKUP($C1356,'MSCI Database'!$C:$R,12, FALSE)="","",VLOOKUP($C1356,'MSCI Database'!$C:$R,12, FALSE)),"")</f>
        <v>E.Segmt-Moderate</v>
      </c>
      <c r="AA1356" s="202" t="str">
        <f>IFERROR(IF(VLOOKUP($C1356,'MSCI Database'!$C:$R,13, FALSE)="","",VLOOKUP($C1356,'MSCI Database'!$C:$R,13, FALSE)),"")</f>
        <v/>
      </c>
    </row>
    <row r="1357" spans="1:27" s="130" customFormat="1" ht="15" hidden="1" customHeight="1" outlineLevel="1">
      <c r="A1357" s="130" t="s">
        <v>9721</v>
      </c>
      <c r="B1357" s="130" t="s">
        <v>9722</v>
      </c>
      <c r="C1357" s="130" t="s">
        <v>9723</v>
      </c>
      <c r="D1357" s="130" t="s">
        <v>12128</v>
      </c>
      <c r="E1357" s="130" t="s">
        <v>18673</v>
      </c>
      <c r="F1357" s="169">
        <v>5.5285097693060371E-2</v>
      </c>
      <c r="G1357" s="132" t="str">
        <f ca="1">IFERROR(_xll.BQL($A1357, "cur_mkt_cap(currency=EUR)")/1000000, " ")</f>
        <v xml:space="preserve"> </v>
      </c>
      <c r="M1357" s="305">
        <f t="shared" si="58"/>
        <v>3.576945820741006E-5</v>
      </c>
      <c r="N1357" s="223">
        <f t="shared" si="59"/>
        <v>6.0228637040928663E-4</v>
      </c>
      <c r="O1357" s="172" t="str">
        <f>IFERROR(IF(VLOOKUP($C1357,'MSCI Database'!$C:$R,2, FALSE)="","",VLOOKUP($C1357,'MSCI Database'!$C:$R,2, FALSE)),"")</f>
        <v>Commercial Services &amp; Supplies</v>
      </c>
      <c r="P1357" s="186" t="str">
        <f>IFERROR(IF(VLOOKUP($C1357,'MSCI Database'!$C:$R,3, FALSE)="","",VLOOKUP($C1357,'MSCI Database'!$C:$R,3, FALSE)),"")</f>
        <v>BBB</v>
      </c>
      <c r="Q1357" s="164" t="str">
        <f>IFERROR(IF(VLOOKUP($C1357,'MSCI Database'!$C:$R,4, FALSE)="","",VLOOKUP($C1357,'MSCI Database'!$C:$R,4, FALSE)),"")</f>
        <v>0</v>
      </c>
      <c r="R1357" s="164">
        <f>IFERROR(IF(VLOOKUP($C1357,'MSCI Database'!$C:$R,5, FALSE)="","",VLOOKUP($C1357,'MSCI Database'!$C:$R,5, FALSE)),"")</f>
        <v>4.8</v>
      </c>
      <c r="S1357" s="164">
        <f>IFERROR(IF(VLOOKUP($C1357,'MSCI Database'!$C:$R,6, FALSE)="","",VLOOKUP($C1357,'MSCI Database'!$C:$R,6, FALSE)),"")</f>
        <v>5.5</v>
      </c>
      <c r="T1357" s="211">
        <f>IFERROR(IF(VLOOKUP($C1357,'MSCI Database'!$C:$R,7, FALSE)="","",VLOOKUP($C1357,'MSCI Database'!$C:$R,7, FALSE)),"")</f>
        <v>5.3</v>
      </c>
      <c r="U1357" s="164">
        <f>IFERROR(IF(VLOOKUP($C1357,'MSCI Database'!$C:$R,8, FALSE)="","",VLOOKUP($C1357,'MSCI Database'!$C:$R,8, FALSE)),"")</f>
        <v>5.8</v>
      </c>
      <c r="V1357" s="175">
        <f>IFERROR(IF(VLOOKUP($C1357,'MSCI Database'!$C:$R,9, FALSE)="","",VLOOKUP($C1357,'MSCI Database'!$C:$R,9, FALSE)),"")</f>
        <v>5.6</v>
      </c>
      <c r="W1357" s="165">
        <f t="shared" ca="1" si="57"/>
        <v>0</v>
      </c>
      <c r="X1357" s="166">
        <f>IFERROR(IF(VLOOKUP($C1357,'MSCI Database'!$C:$R,10, FALSE)="","",VLOOKUP($C1357,'MSCI Database'!$C:$R,10, FALSE)),"")</f>
        <v>119911</v>
      </c>
      <c r="Y1357" s="133" t="str">
        <f>IFERROR(IF(VLOOKUP($C1357,'MSCI Database'!$C:$R,11, FALSE)="","",VLOOKUP($C1357,'MSCI Database'!$C:$R,11, FALSE)),"")</f>
        <v>2019</v>
      </c>
      <c r="Z1357" s="133" t="str">
        <f>IFERROR(IF(VLOOKUP($C1357,'MSCI Database'!$C:$R,12, FALSE)="","",VLOOKUP($C1357,'MSCI Database'!$C:$R,12, FALSE)),"")</f>
        <v>E.Segmt-High</v>
      </c>
      <c r="AA1357" s="202" t="str">
        <f>IFERROR(IF(VLOOKUP($C1357,'MSCI Database'!$C:$R,13, FALSE)="","",VLOOKUP($C1357,'MSCI Database'!$C:$R,13, FALSE)),"")</f>
        <v/>
      </c>
    </row>
    <row r="1358" spans="1:27" s="130" customFormat="1" ht="15" hidden="1" customHeight="1" outlineLevel="1">
      <c r="A1358" s="130" t="s">
        <v>11180</v>
      </c>
      <c r="B1358" s="130" t="s">
        <v>11181</v>
      </c>
      <c r="C1358" s="130" t="s">
        <v>11182</v>
      </c>
      <c r="D1358" s="130" t="s">
        <v>12128</v>
      </c>
      <c r="E1358" s="130" t="s">
        <v>18689</v>
      </c>
      <c r="F1358" s="169">
        <v>5.5158930896733932E-2</v>
      </c>
      <c r="G1358" s="132" t="str">
        <f ca="1">IFERROR(_xll.BQL($A1358, "cur_mkt_cap(currency=EUR)")/1000000, " ")</f>
        <v xml:space="preserve"> </v>
      </c>
      <c r="M1358" s="305">
        <f t="shared" si="58"/>
        <v>3.5687828290186851E-5</v>
      </c>
      <c r="N1358" s="223">
        <f t="shared" si="59"/>
        <v>6.0091188533109238E-4</v>
      </c>
      <c r="O1358" s="172" t="str">
        <f>IFERROR(IF(VLOOKUP($C1358,'MSCI Database'!$C:$R,2, FALSE)="","",VLOOKUP($C1358,'MSCI Database'!$C:$R,2, FALSE)),"")</f>
        <v>Software &amp; Services</v>
      </c>
      <c r="P1358" s="186" t="str">
        <f>IFERROR(IF(VLOOKUP($C1358,'MSCI Database'!$C:$R,3, FALSE)="","",VLOOKUP($C1358,'MSCI Database'!$C:$R,3, FALSE)),"")</f>
        <v>A</v>
      </c>
      <c r="Q1358" s="164" t="str">
        <f>IFERROR(IF(VLOOKUP($C1358,'MSCI Database'!$C:$R,4, FALSE)="","",VLOOKUP($C1358,'MSCI Database'!$C:$R,4, FALSE)),"")</f>
        <v>0</v>
      </c>
      <c r="R1358" s="164">
        <f>IFERROR(IF(VLOOKUP($C1358,'MSCI Database'!$C:$R,5, FALSE)="","",VLOOKUP($C1358,'MSCI Database'!$C:$R,5, FALSE)),"")</f>
        <v>5.9</v>
      </c>
      <c r="S1358" s="164">
        <f>IFERROR(IF(VLOOKUP($C1358,'MSCI Database'!$C:$R,6, FALSE)="","",VLOOKUP($C1358,'MSCI Database'!$C:$R,6, FALSE)),"")</f>
        <v>3.5</v>
      </c>
      <c r="T1358" s="211">
        <f>IFERROR(IF(VLOOKUP($C1358,'MSCI Database'!$C:$R,7, FALSE)="","",VLOOKUP($C1358,'MSCI Database'!$C:$R,7, FALSE)),"")</f>
        <v>6.2</v>
      </c>
      <c r="U1358" s="164">
        <f>IFERROR(IF(VLOOKUP($C1358,'MSCI Database'!$C:$R,8, FALSE)="","",VLOOKUP($C1358,'MSCI Database'!$C:$R,8, FALSE)),"")</f>
        <v>4.3</v>
      </c>
      <c r="V1358" s="175">
        <f>IFERROR(IF(VLOOKUP($C1358,'MSCI Database'!$C:$R,9, FALSE)="","",VLOOKUP($C1358,'MSCI Database'!$C:$R,9, FALSE)),"")</f>
        <v>5.0999999999999996</v>
      </c>
      <c r="W1358" s="165">
        <f t="shared" ca="1" si="57"/>
        <v>0</v>
      </c>
      <c r="X1358" s="166">
        <f>IFERROR(IF(VLOOKUP($C1358,'MSCI Database'!$C:$R,10, FALSE)="","",VLOOKUP($C1358,'MSCI Database'!$C:$R,10, FALSE)),"")</f>
        <v>3899</v>
      </c>
      <c r="Y1358" s="133" t="str">
        <f>IFERROR(IF(VLOOKUP($C1358,'MSCI Database'!$C:$R,11, FALSE)="","",VLOOKUP($C1358,'MSCI Database'!$C:$R,11, FALSE)),"")</f>
        <v>2019</v>
      </c>
      <c r="Z1358" s="133" t="str">
        <f>IFERROR(IF(VLOOKUP($C1358,'MSCI Database'!$C:$R,12, FALSE)="","",VLOOKUP($C1358,'MSCI Database'!$C:$R,12, FALSE)),"")</f>
        <v>E.Segmt-Moderately High</v>
      </c>
      <c r="AA1358" s="202" t="str">
        <f>IFERROR(IF(VLOOKUP($C1358,'MSCI Database'!$C:$R,13, FALSE)="","",VLOOKUP($C1358,'MSCI Database'!$C:$R,13, FALSE)),"")</f>
        <v/>
      </c>
    </row>
    <row r="1359" spans="1:27" s="130" customFormat="1" ht="15" hidden="1" customHeight="1" outlineLevel="1">
      <c r="A1359" s="130" t="s">
        <v>11690</v>
      </c>
      <c r="B1359" s="130" t="s">
        <v>11691</v>
      </c>
      <c r="C1359" s="130" t="s">
        <v>11692</v>
      </c>
      <c r="D1359" s="130" t="s">
        <v>12128</v>
      </c>
      <c r="E1359" s="130" t="s">
        <v>18688</v>
      </c>
      <c r="F1359" s="169">
        <v>5.5138604517851172E-2</v>
      </c>
      <c r="G1359" s="132" t="str">
        <f ca="1">IFERROR(_xll.BQL($A1359, "cur_mkt_cap(currency=EUR)")/1000000, " ")</f>
        <v xml:space="preserve"> </v>
      </c>
      <c r="M1359" s="305">
        <f t="shared" si="58"/>
        <v>3.5674677123049706E-5</v>
      </c>
      <c r="N1359" s="223">
        <f t="shared" si="59"/>
        <v>6.0069044589312979E-4</v>
      </c>
      <c r="O1359" s="172" t="str">
        <f>IFERROR(IF(VLOOKUP($C1359,'MSCI Database'!$C:$R,2, FALSE)="","",VLOOKUP($C1359,'MSCI Database'!$C:$R,2, FALSE)),"")</f>
        <v>Asset Management &amp; Custody Banks</v>
      </c>
      <c r="P1359" s="186" t="str">
        <f>IFERROR(IF(VLOOKUP($C1359,'MSCI Database'!$C:$R,3, FALSE)="","",VLOOKUP($C1359,'MSCI Database'!$C:$R,3, FALSE)),"")</f>
        <v>BBB</v>
      </c>
      <c r="Q1359" s="164" t="str">
        <f>IFERROR(IF(VLOOKUP($C1359,'MSCI Database'!$C:$R,4, FALSE)="","",VLOOKUP($C1359,'MSCI Database'!$C:$R,4, FALSE)),"")</f>
        <v>0</v>
      </c>
      <c r="R1359" s="164">
        <f>IFERROR(IF(VLOOKUP($C1359,'MSCI Database'!$C:$R,5, FALSE)="","",VLOOKUP($C1359,'MSCI Database'!$C:$R,5, FALSE)),"")</f>
        <v>4.4000000000000004</v>
      </c>
      <c r="S1359" s="164">
        <f>IFERROR(IF(VLOOKUP($C1359,'MSCI Database'!$C:$R,6, FALSE)="","",VLOOKUP($C1359,'MSCI Database'!$C:$R,6, FALSE)),"")</f>
        <v>6.7</v>
      </c>
      <c r="T1359" s="211">
        <f>IFERROR(IF(VLOOKUP($C1359,'MSCI Database'!$C:$R,7, FALSE)="","",VLOOKUP($C1359,'MSCI Database'!$C:$R,7, FALSE)),"")</f>
        <v>3.6</v>
      </c>
      <c r="U1359" s="164">
        <f>IFERROR(IF(VLOOKUP($C1359,'MSCI Database'!$C:$R,8, FALSE)="","",VLOOKUP($C1359,'MSCI Database'!$C:$R,8, FALSE)),"")</f>
        <v>6.2</v>
      </c>
      <c r="V1359" s="175">
        <f>IFERROR(IF(VLOOKUP($C1359,'MSCI Database'!$C:$R,9, FALSE)="","",VLOOKUP($C1359,'MSCI Database'!$C:$R,9, FALSE)),"")</f>
        <v>4.8</v>
      </c>
      <c r="W1359" s="165">
        <f t="shared" ca="1" si="57"/>
        <v>0</v>
      </c>
      <c r="X1359" s="166">
        <f>IFERROR(IF(VLOOKUP($C1359,'MSCI Database'!$C:$R,10, FALSE)="","",VLOOKUP($C1359,'MSCI Database'!$C:$R,10, FALSE)),"")</f>
        <v>1773</v>
      </c>
      <c r="Y1359" s="133" t="str">
        <f>IFERROR(IF(VLOOKUP($C1359,'MSCI Database'!$C:$R,11, FALSE)="","",VLOOKUP($C1359,'MSCI Database'!$C:$R,11, FALSE)),"")</f>
        <v>2019</v>
      </c>
      <c r="Z1359" s="133" t="str">
        <f>IFERROR(IF(VLOOKUP($C1359,'MSCI Database'!$C:$R,12, FALSE)="","",VLOOKUP($C1359,'MSCI Database'!$C:$R,12, FALSE)),"")</f>
        <v>E.Segmt-Moderately Low</v>
      </c>
      <c r="AA1359" s="202" t="str">
        <f>IFERROR(IF(VLOOKUP($C1359,'MSCI Database'!$C:$R,13, FALSE)="","",VLOOKUP($C1359,'MSCI Database'!$C:$R,13, FALSE)),"")</f>
        <v/>
      </c>
    </row>
    <row r="1360" spans="1:27" s="130" customFormat="1" ht="15" hidden="1" customHeight="1" outlineLevel="1">
      <c r="A1360" s="130" t="s">
        <v>10886</v>
      </c>
      <c r="B1360" s="130" t="s">
        <v>10887</v>
      </c>
      <c r="C1360" s="130" t="s">
        <v>10888</v>
      </c>
      <c r="D1360" s="130" t="s">
        <v>12128</v>
      </c>
      <c r="E1360" s="130" t="s">
        <v>12133</v>
      </c>
      <c r="F1360" s="169">
        <v>5.5115523677154311E-2</v>
      </c>
      <c r="G1360" s="132" t="str">
        <f ca="1">IFERROR(_xll.BQL($A1360, "cur_mkt_cap(currency=EUR)")/1000000, " ")</f>
        <v xml:space="preserve"> </v>
      </c>
      <c r="M1360" s="305">
        <f t="shared" si="58"/>
        <v>3.5659743819118839E-5</v>
      </c>
      <c r="N1360" s="223">
        <f t="shared" si="59"/>
        <v>6.0043899882422007E-4</v>
      </c>
      <c r="O1360" s="172" t="str">
        <f>IFERROR(IF(VLOOKUP($C1360,'MSCI Database'!$C:$R,2, FALSE)="","",VLOOKUP($C1360,'MSCI Database'!$C:$R,2, FALSE)),"")</f>
        <v>Pharmaceuticals</v>
      </c>
      <c r="P1360" s="186" t="str">
        <f>IFERROR(IF(VLOOKUP($C1360,'MSCI Database'!$C:$R,3, FALSE)="","",VLOOKUP($C1360,'MSCI Database'!$C:$R,3, FALSE)),"")</f>
        <v>BB</v>
      </c>
      <c r="Q1360" s="164" t="str">
        <f>IFERROR(IF(VLOOKUP($C1360,'MSCI Database'!$C:$R,4, FALSE)="","",VLOOKUP($C1360,'MSCI Database'!$C:$R,4, FALSE)),"")</f>
        <v>0</v>
      </c>
      <c r="R1360" s="164">
        <f>IFERROR(IF(VLOOKUP($C1360,'MSCI Database'!$C:$R,5, FALSE)="","",VLOOKUP($C1360,'MSCI Database'!$C:$R,5, FALSE)),"")</f>
        <v>3.8</v>
      </c>
      <c r="S1360" s="164">
        <f>IFERROR(IF(VLOOKUP($C1360,'MSCI Database'!$C:$R,6, FALSE)="","",VLOOKUP($C1360,'MSCI Database'!$C:$R,6, FALSE)),"")</f>
        <v>4.9000000000000004</v>
      </c>
      <c r="T1360" s="211">
        <f>IFERROR(IF(VLOOKUP($C1360,'MSCI Database'!$C:$R,7, FALSE)="","",VLOOKUP($C1360,'MSCI Database'!$C:$R,7, FALSE)),"")</f>
        <v>3.4</v>
      </c>
      <c r="U1360" s="164">
        <f>IFERROR(IF(VLOOKUP($C1360,'MSCI Database'!$C:$R,8, FALSE)="","",VLOOKUP($C1360,'MSCI Database'!$C:$R,8, FALSE)),"")</f>
        <v>5.0999999999999996</v>
      </c>
      <c r="V1360" s="175">
        <f>IFERROR(IF(VLOOKUP($C1360,'MSCI Database'!$C:$R,9, FALSE)="","",VLOOKUP($C1360,'MSCI Database'!$C:$R,9, FALSE)),"")</f>
        <v>4.0999999999999996</v>
      </c>
      <c r="W1360" s="165">
        <f t="shared" ca="1" si="57"/>
        <v>0</v>
      </c>
      <c r="X1360" s="166">
        <f>IFERROR(IF(VLOOKUP($C1360,'MSCI Database'!$C:$R,10, FALSE)="","",VLOOKUP($C1360,'MSCI Database'!$C:$R,10, FALSE)),"")</f>
        <v>16820</v>
      </c>
      <c r="Y1360" s="133" t="str">
        <f>IFERROR(IF(VLOOKUP($C1360,'MSCI Database'!$C:$R,11, FALSE)="","",VLOOKUP($C1360,'MSCI Database'!$C:$R,11, FALSE)),"")</f>
        <v>2019</v>
      </c>
      <c r="Z1360" s="133" t="str">
        <f>IFERROR(IF(VLOOKUP($C1360,'MSCI Database'!$C:$R,12, FALSE)="","",VLOOKUP($C1360,'MSCI Database'!$C:$R,12, FALSE)),"")</f>
        <v>E.Segmt-Moderately Low</v>
      </c>
      <c r="AA1360" s="202" t="str">
        <f>IFERROR(IF(VLOOKUP($C1360,'MSCI Database'!$C:$R,13, FALSE)="","",VLOOKUP($C1360,'MSCI Database'!$C:$R,13, FALSE)),"")</f>
        <v/>
      </c>
    </row>
    <row r="1361" spans="1:27" s="130" customFormat="1" ht="15" hidden="1" customHeight="1" outlineLevel="1">
      <c r="A1361" s="130" t="s">
        <v>8929</v>
      </c>
      <c r="B1361" s="130" t="s">
        <v>8930</v>
      </c>
      <c r="C1361" s="130" t="s">
        <v>8931</v>
      </c>
      <c r="D1361" s="130" t="s">
        <v>12128</v>
      </c>
      <c r="E1361" s="130" t="s">
        <v>18674</v>
      </c>
      <c r="F1361" s="169">
        <v>5.5045928116620048E-2</v>
      </c>
      <c r="G1361" s="132" t="str">
        <f ca="1">IFERROR(_xll.BQL($A1361, "cur_mkt_cap(currency=EUR)")/1000000, " ")</f>
        <v xml:space="preserve"> </v>
      </c>
      <c r="M1361" s="305">
        <f t="shared" si="58"/>
        <v>3.5614715491453169E-5</v>
      </c>
      <c r="N1361" s="223">
        <f t="shared" si="59"/>
        <v>5.9968081154953168E-4</v>
      </c>
      <c r="O1361" s="172" t="str">
        <f>IFERROR(IF(VLOOKUP($C1361,'MSCI Database'!$C:$R,2, FALSE)="","",VLOOKUP($C1361,'MSCI Database'!$C:$R,2, FALSE)),"")</f>
        <v>Food Products</v>
      </c>
      <c r="P1361" s="186" t="str">
        <f>IFERROR(IF(VLOOKUP($C1361,'MSCI Database'!$C:$R,3, FALSE)="","",VLOOKUP($C1361,'MSCI Database'!$C:$R,3, FALSE)),"")</f>
        <v>BBB</v>
      </c>
      <c r="Q1361" s="164" t="str">
        <f>IFERROR(IF(VLOOKUP($C1361,'MSCI Database'!$C:$R,4, FALSE)="","",VLOOKUP($C1361,'MSCI Database'!$C:$R,4, FALSE)),"")</f>
        <v>0</v>
      </c>
      <c r="R1361" s="164">
        <f>IFERROR(IF(VLOOKUP($C1361,'MSCI Database'!$C:$R,5, FALSE)="","",VLOOKUP($C1361,'MSCI Database'!$C:$R,5, FALSE)),"")</f>
        <v>4.5999999999999996</v>
      </c>
      <c r="S1361" s="164">
        <f>IFERROR(IF(VLOOKUP($C1361,'MSCI Database'!$C:$R,6, FALSE)="","",VLOOKUP($C1361,'MSCI Database'!$C:$R,6, FALSE)),"")</f>
        <v>3.8</v>
      </c>
      <c r="T1361" s="211">
        <f>IFERROR(IF(VLOOKUP($C1361,'MSCI Database'!$C:$R,7, FALSE)="","",VLOOKUP($C1361,'MSCI Database'!$C:$R,7, FALSE)),"")</f>
        <v>4.0999999999999996</v>
      </c>
      <c r="U1361" s="164">
        <f>IFERROR(IF(VLOOKUP($C1361,'MSCI Database'!$C:$R,8, FALSE)="","",VLOOKUP($C1361,'MSCI Database'!$C:$R,8, FALSE)),"")</f>
        <v>5.2</v>
      </c>
      <c r="V1361" s="175">
        <f>IFERROR(IF(VLOOKUP($C1361,'MSCI Database'!$C:$R,9, FALSE)="","",VLOOKUP($C1361,'MSCI Database'!$C:$R,9, FALSE)),"")</f>
        <v>4.4000000000000004</v>
      </c>
      <c r="W1361" s="165">
        <f t="shared" ca="1" si="57"/>
        <v>0</v>
      </c>
      <c r="X1361" s="166">
        <f>IFERROR(IF(VLOOKUP($C1361,'MSCI Database'!$C:$R,10, FALSE)="","",VLOOKUP($C1361,'MSCI Database'!$C:$R,10, FALSE)),"")</f>
        <v>921392</v>
      </c>
      <c r="Y1361" s="133" t="str">
        <f>IFERROR(IF(VLOOKUP($C1361,'MSCI Database'!$C:$R,11, FALSE)="","",VLOOKUP($C1361,'MSCI Database'!$C:$R,11, FALSE)),"")</f>
        <v>2019</v>
      </c>
      <c r="Z1361" s="133" t="str">
        <f>IFERROR(IF(VLOOKUP($C1361,'MSCI Database'!$C:$R,12, FALSE)="","",VLOOKUP($C1361,'MSCI Database'!$C:$R,12, FALSE)),"")</f>
        <v>E.CSI</v>
      </c>
      <c r="AA1361" s="202" t="str">
        <f>IFERROR(IF(VLOOKUP($C1361,'MSCI Database'!$C:$R,13, FALSE)="","",VLOOKUP($C1361,'MSCI Database'!$C:$R,13, FALSE)),"")</f>
        <v/>
      </c>
    </row>
    <row r="1362" spans="1:27" s="130" customFormat="1" ht="15" hidden="1" customHeight="1" outlineLevel="1">
      <c r="A1362" s="130" t="s">
        <v>11147</v>
      </c>
      <c r="B1362" s="130" t="s">
        <v>11148</v>
      </c>
      <c r="C1362" s="130" t="s">
        <v>11149</v>
      </c>
      <c r="D1362" s="130" t="s">
        <v>12128</v>
      </c>
      <c r="E1362" s="130" t="s">
        <v>12133</v>
      </c>
      <c r="F1362" s="169">
        <v>5.4893529801975351E-2</v>
      </c>
      <c r="G1362" s="132" t="str">
        <f ca="1">IFERROR(_xll.BQL($A1362, "cur_mkt_cap(currency=EUR)")/1000000, " ")</f>
        <v xml:space="preserve"> </v>
      </c>
      <c r="M1362" s="305">
        <f t="shared" si="58"/>
        <v>3.5516113781878047E-5</v>
      </c>
      <c r="N1362" s="223">
        <f t="shared" si="59"/>
        <v>5.9802055532110919E-4</v>
      </c>
      <c r="O1362" s="172" t="str">
        <f>IFERROR(IF(VLOOKUP($C1362,'MSCI Database'!$C:$R,2, FALSE)="","",VLOOKUP($C1362,'MSCI Database'!$C:$R,2, FALSE)),"")</f>
        <v>Biotechnology</v>
      </c>
      <c r="P1362" s="186" t="str">
        <f>IFERROR(IF(VLOOKUP($C1362,'MSCI Database'!$C:$R,3, FALSE)="","",VLOOKUP($C1362,'MSCI Database'!$C:$R,3, FALSE)),"")</f>
        <v>BBB</v>
      </c>
      <c r="Q1362" s="164" t="str">
        <f>IFERROR(IF(VLOOKUP($C1362,'MSCI Database'!$C:$R,4, FALSE)="","",VLOOKUP($C1362,'MSCI Database'!$C:$R,4, FALSE)),"")</f>
        <v>1</v>
      </c>
      <c r="R1362" s="164">
        <f>IFERROR(IF(VLOOKUP($C1362,'MSCI Database'!$C:$R,5, FALSE)="","",VLOOKUP($C1362,'MSCI Database'!$C:$R,5, FALSE)),"")</f>
        <v>4.8</v>
      </c>
      <c r="S1362" s="164">
        <f>IFERROR(IF(VLOOKUP($C1362,'MSCI Database'!$C:$R,6, FALSE)="","",VLOOKUP($C1362,'MSCI Database'!$C:$R,6, FALSE)),"")</f>
        <v>6.8</v>
      </c>
      <c r="T1362" s="211">
        <f>IFERROR(IF(VLOOKUP($C1362,'MSCI Database'!$C:$R,7, FALSE)="","",VLOOKUP($C1362,'MSCI Database'!$C:$R,7, FALSE)),"")</f>
        <v>4.2</v>
      </c>
      <c r="U1362" s="164">
        <f>IFERROR(IF(VLOOKUP($C1362,'MSCI Database'!$C:$R,8, FALSE)="","",VLOOKUP($C1362,'MSCI Database'!$C:$R,8, FALSE)),"")</f>
        <v>5</v>
      </c>
      <c r="V1362" s="175">
        <f>IFERROR(IF(VLOOKUP($C1362,'MSCI Database'!$C:$R,9, FALSE)="","",VLOOKUP($C1362,'MSCI Database'!$C:$R,9, FALSE)),"")</f>
        <v>4.7</v>
      </c>
      <c r="W1362" s="165">
        <f t="shared" ca="1" si="57"/>
        <v>0</v>
      </c>
      <c r="X1362" s="166" t="str">
        <f>IFERROR(IF(VLOOKUP($C1362,'MSCI Database'!$C:$R,10, FALSE)="","",VLOOKUP($C1362,'MSCI Database'!$C:$R,10, FALSE)),"")</f>
        <v/>
      </c>
      <c r="Y1362" s="133" t="str">
        <f>IFERROR(IF(VLOOKUP($C1362,'MSCI Database'!$C:$R,11, FALSE)="","",VLOOKUP($C1362,'MSCI Database'!$C:$R,11, FALSE)),"")</f>
        <v>2019</v>
      </c>
      <c r="Z1362" s="133" t="str">
        <f>IFERROR(IF(VLOOKUP($C1362,'MSCI Database'!$C:$R,12, FALSE)="","",VLOOKUP($C1362,'MSCI Database'!$C:$R,12, FALSE)),"")</f>
        <v/>
      </c>
      <c r="AA1362" s="202" t="str">
        <f>IFERROR(IF(VLOOKUP($C1362,'MSCI Database'!$C:$R,13, FALSE)="","",VLOOKUP($C1362,'MSCI Database'!$C:$R,13, FALSE)),"")</f>
        <v/>
      </c>
    </row>
    <row r="1363" spans="1:27" s="130" customFormat="1" ht="15" hidden="1" customHeight="1" outlineLevel="1">
      <c r="A1363" s="130" t="s">
        <v>11373</v>
      </c>
      <c r="B1363" s="130" t="s">
        <v>11374</v>
      </c>
      <c r="C1363" s="130" t="s">
        <v>11375</v>
      </c>
      <c r="D1363" s="130" t="s">
        <v>12128</v>
      </c>
      <c r="E1363" s="130" t="s">
        <v>18688</v>
      </c>
      <c r="F1363" s="169">
        <v>5.4874440327567907E-2</v>
      </c>
      <c r="G1363" s="132" t="str">
        <f ca="1">IFERROR(_xll.BQL($A1363, "cur_mkt_cap(currency=EUR)")/1000000, " ")</f>
        <v xml:space="preserve"> </v>
      </c>
      <c r="M1363" s="305">
        <f t="shared" si="58"/>
        <v>3.5503762891936434E-5</v>
      </c>
      <c r="N1363" s="223">
        <f t="shared" si="59"/>
        <v>5.9781259095578038E-4</v>
      </c>
      <c r="O1363" s="172" t="str">
        <f>IFERROR(IF(VLOOKUP($C1363,'MSCI Database'!$C:$R,2, FALSE)="","",VLOOKUP($C1363,'MSCI Database'!$C:$R,2, FALSE)),"")</f>
        <v>Investment Banking &amp; Brokerage</v>
      </c>
      <c r="P1363" s="186" t="str">
        <f>IFERROR(IF(VLOOKUP($C1363,'MSCI Database'!$C:$R,3, FALSE)="","",VLOOKUP($C1363,'MSCI Database'!$C:$R,3, FALSE)),"")</f>
        <v>BBB</v>
      </c>
      <c r="Q1363" s="164" t="str">
        <f>IFERROR(IF(VLOOKUP($C1363,'MSCI Database'!$C:$R,4, FALSE)="","",VLOOKUP($C1363,'MSCI Database'!$C:$R,4, FALSE)),"")</f>
        <v>0</v>
      </c>
      <c r="R1363" s="164">
        <f>IFERROR(IF(VLOOKUP($C1363,'MSCI Database'!$C:$R,5, FALSE)="","",VLOOKUP($C1363,'MSCI Database'!$C:$R,5, FALSE)),"")</f>
        <v>4.7</v>
      </c>
      <c r="S1363" s="164">
        <f>IFERROR(IF(VLOOKUP($C1363,'MSCI Database'!$C:$R,6, FALSE)="","",VLOOKUP($C1363,'MSCI Database'!$C:$R,6, FALSE)),"")</f>
        <v>2</v>
      </c>
      <c r="T1363" s="211">
        <f>IFERROR(IF(VLOOKUP($C1363,'MSCI Database'!$C:$R,7, FALSE)="","",VLOOKUP($C1363,'MSCI Database'!$C:$R,7, FALSE)),"")</f>
        <v>3.5</v>
      </c>
      <c r="U1363" s="164">
        <f>IFERROR(IF(VLOOKUP($C1363,'MSCI Database'!$C:$R,8, FALSE)="","",VLOOKUP($C1363,'MSCI Database'!$C:$R,8, FALSE)),"")</f>
        <v>5.2</v>
      </c>
      <c r="V1363" s="175">
        <f>IFERROR(IF(VLOOKUP($C1363,'MSCI Database'!$C:$R,9, FALSE)="","",VLOOKUP($C1363,'MSCI Database'!$C:$R,9, FALSE)),"")</f>
        <v>3.9</v>
      </c>
      <c r="W1363" s="165">
        <f t="shared" ca="1" si="57"/>
        <v>0</v>
      </c>
      <c r="X1363" s="166">
        <f>IFERROR(IF(VLOOKUP($C1363,'MSCI Database'!$C:$R,10, FALSE)="","",VLOOKUP($C1363,'MSCI Database'!$C:$R,10, FALSE)),"")</f>
        <v>148871</v>
      </c>
      <c r="Y1363" s="133" t="str">
        <f>IFERROR(IF(VLOOKUP($C1363,'MSCI Database'!$C:$R,11, FALSE)="","",VLOOKUP($C1363,'MSCI Database'!$C:$R,11, FALSE)),"")</f>
        <v>2019</v>
      </c>
      <c r="Z1363" s="133" t="str">
        <f>IFERROR(IF(VLOOKUP($C1363,'MSCI Database'!$C:$R,12, FALSE)="","",VLOOKUP($C1363,'MSCI Database'!$C:$R,12, FALSE)),"")</f>
        <v>E.Segmt-Moderate</v>
      </c>
      <c r="AA1363" s="202" t="str">
        <f>IFERROR(IF(VLOOKUP($C1363,'MSCI Database'!$C:$R,13, FALSE)="","",VLOOKUP($C1363,'MSCI Database'!$C:$R,13, FALSE)),"")</f>
        <v/>
      </c>
    </row>
    <row r="1364" spans="1:27" s="130" customFormat="1" ht="15" hidden="1" customHeight="1" outlineLevel="1">
      <c r="A1364" s="130" t="s">
        <v>11696</v>
      </c>
      <c r="B1364" s="130" t="s">
        <v>11697</v>
      </c>
      <c r="C1364" s="130" t="s">
        <v>11698</v>
      </c>
      <c r="D1364" s="130" t="s">
        <v>12128</v>
      </c>
      <c r="E1364" s="130" t="s">
        <v>18689</v>
      </c>
      <c r="F1364" s="169">
        <v>5.4838704709564617E-2</v>
      </c>
      <c r="G1364" s="132" t="str">
        <f ca="1">IFERROR(_xll.BQL($A1364, "cur_mkt_cap(currency=EUR)")/1000000, " ")</f>
        <v xml:space="preserve"> </v>
      </c>
      <c r="M1364" s="305">
        <f t="shared" si="58"/>
        <v>3.54806419470883E-5</v>
      </c>
      <c r="N1364" s="223">
        <f t="shared" si="59"/>
        <v>5.9742328033574618E-4</v>
      </c>
      <c r="O1364" s="172" t="str">
        <f>IFERROR(IF(VLOOKUP($C1364,'MSCI Database'!$C:$R,2, FALSE)="","",VLOOKUP($C1364,'MSCI Database'!$C:$R,2, FALSE)),"")</f>
        <v>Electronic Equipment, Instruments &amp; Components</v>
      </c>
      <c r="P1364" s="186" t="str">
        <f>IFERROR(IF(VLOOKUP($C1364,'MSCI Database'!$C:$R,3, FALSE)="","",VLOOKUP($C1364,'MSCI Database'!$C:$R,3, FALSE)),"")</f>
        <v>A</v>
      </c>
      <c r="Q1364" s="164" t="str">
        <f>IFERROR(IF(VLOOKUP($C1364,'MSCI Database'!$C:$R,4, FALSE)="","",VLOOKUP($C1364,'MSCI Database'!$C:$R,4, FALSE)),"")</f>
        <v>0</v>
      </c>
      <c r="R1364" s="164">
        <f>IFERROR(IF(VLOOKUP($C1364,'MSCI Database'!$C:$R,5, FALSE)="","",VLOOKUP($C1364,'MSCI Database'!$C:$R,5, FALSE)),"")</f>
        <v>6.9</v>
      </c>
      <c r="S1364" s="164">
        <f>IFERROR(IF(VLOOKUP($C1364,'MSCI Database'!$C:$R,6, FALSE)="","",VLOOKUP($C1364,'MSCI Database'!$C:$R,6, FALSE)),"")</f>
        <v>2</v>
      </c>
      <c r="T1364" s="211">
        <f>IFERROR(IF(VLOOKUP($C1364,'MSCI Database'!$C:$R,7, FALSE)="","",VLOOKUP($C1364,'MSCI Database'!$C:$R,7, FALSE)),"")</f>
        <v>5.9</v>
      </c>
      <c r="U1364" s="164">
        <f>IFERROR(IF(VLOOKUP($C1364,'MSCI Database'!$C:$R,8, FALSE)="","",VLOOKUP($C1364,'MSCI Database'!$C:$R,8, FALSE)),"")</f>
        <v>5</v>
      </c>
      <c r="V1364" s="175">
        <f>IFERROR(IF(VLOOKUP($C1364,'MSCI Database'!$C:$R,9, FALSE)="","",VLOOKUP($C1364,'MSCI Database'!$C:$R,9, FALSE)),"")</f>
        <v>4.9000000000000004</v>
      </c>
      <c r="W1364" s="165">
        <f t="shared" ca="1" si="57"/>
        <v>0</v>
      </c>
      <c r="X1364" s="166">
        <f>IFERROR(IF(VLOOKUP($C1364,'MSCI Database'!$C:$R,10, FALSE)="","",VLOOKUP($C1364,'MSCI Database'!$C:$R,10, FALSE)),"")</f>
        <v>29872</v>
      </c>
      <c r="Y1364" s="133" t="str">
        <f>IFERROR(IF(VLOOKUP($C1364,'MSCI Database'!$C:$R,11, FALSE)="","",VLOOKUP($C1364,'MSCI Database'!$C:$R,11, FALSE)),"")</f>
        <v>2019</v>
      </c>
      <c r="Z1364" s="133" t="str">
        <f>IFERROR(IF(VLOOKUP($C1364,'MSCI Database'!$C:$R,12, FALSE)="","",VLOOKUP($C1364,'MSCI Database'!$C:$R,12, FALSE)),"")</f>
        <v>E.Segmt-Moderate</v>
      </c>
      <c r="AA1364" s="202" t="str">
        <f>IFERROR(IF(VLOOKUP($C1364,'MSCI Database'!$C:$R,13, FALSE)="","",VLOOKUP($C1364,'MSCI Database'!$C:$R,13, FALSE)),"")</f>
        <v/>
      </c>
    </row>
    <row r="1365" spans="1:27" s="130" customFormat="1" ht="15" hidden="1" customHeight="1" outlineLevel="1">
      <c r="A1365" s="130" t="s">
        <v>10505</v>
      </c>
      <c r="B1365" s="130" t="s">
        <v>10506</v>
      </c>
      <c r="C1365" s="130" t="s">
        <v>10507</v>
      </c>
      <c r="D1365" s="130" t="s">
        <v>12128</v>
      </c>
      <c r="E1365" s="130" t="s">
        <v>12133</v>
      </c>
      <c r="F1365" s="169">
        <v>5.4823437701759528E-2</v>
      </c>
      <c r="G1365" s="132" t="str">
        <f ca="1">IFERROR(_xll.BQL($A1365, "cur_mkt_cap(currency=EUR)")/1000000, " ")</f>
        <v xml:space="preserve"> </v>
      </c>
      <c r="M1365" s="305">
        <f t="shared" si="58"/>
        <v>3.547076419303841E-5</v>
      </c>
      <c r="N1365" s="223">
        <f t="shared" si="59"/>
        <v>5.9725695864867986E-4</v>
      </c>
      <c r="O1365" s="172" t="str">
        <f>IFERROR(IF(VLOOKUP($C1365,'MSCI Database'!$C:$R,2, FALSE)="","",VLOOKUP($C1365,'MSCI Database'!$C:$R,2, FALSE)),"")</f>
        <v>Health Care Equipment &amp; Supplies</v>
      </c>
      <c r="P1365" s="186" t="str">
        <f>IFERROR(IF(VLOOKUP($C1365,'MSCI Database'!$C:$R,3, FALSE)="","",VLOOKUP($C1365,'MSCI Database'!$C:$R,3, FALSE)),"")</f>
        <v>BBB</v>
      </c>
      <c r="Q1365" s="164" t="str">
        <f>IFERROR(IF(VLOOKUP($C1365,'MSCI Database'!$C:$R,4, FALSE)="","",VLOOKUP($C1365,'MSCI Database'!$C:$R,4, FALSE)),"")</f>
        <v>0</v>
      </c>
      <c r="R1365" s="164">
        <f>IFERROR(IF(VLOOKUP($C1365,'MSCI Database'!$C:$R,5, FALSE)="","",VLOOKUP($C1365,'MSCI Database'!$C:$R,5, FALSE)),"")</f>
        <v>5.3</v>
      </c>
      <c r="S1365" s="164">
        <f>IFERROR(IF(VLOOKUP($C1365,'MSCI Database'!$C:$R,6, FALSE)="","",VLOOKUP($C1365,'MSCI Database'!$C:$R,6, FALSE)),"")</f>
        <v>6</v>
      </c>
      <c r="T1365" s="211">
        <f>IFERROR(IF(VLOOKUP($C1365,'MSCI Database'!$C:$R,7, FALSE)="","",VLOOKUP($C1365,'MSCI Database'!$C:$R,7, FALSE)),"")</f>
        <v>4.3</v>
      </c>
      <c r="U1365" s="164">
        <f>IFERROR(IF(VLOOKUP($C1365,'MSCI Database'!$C:$R,8, FALSE)="","",VLOOKUP($C1365,'MSCI Database'!$C:$R,8, FALSE)),"")</f>
        <v>5.7</v>
      </c>
      <c r="V1365" s="175">
        <f>IFERROR(IF(VLOOKUP($C1365,'MSCI Database'!$C:$R,9, FALSE)="","",VLOOKUP($C1365,'MSCI Database'!$C:$R,9, FALSE)),"")</f>
        <v>5.2</v>
      </c>
      <c r="W1365" s="165">
        <f t="shared" ca="1" si="57"/>
        <v>0</v>
      </c>
      <c r="X1365" s="166">
        <f>IFERROR(IF(VLOOKUP($C1365,'MSCI Database'!$C:$R,10, FALSE)="","",VLOOKUP($C1365,'MSCI Database'!$C:$R,10, FALSE)),"")</f>
        <v>6075</v>
      </c>
      <c r="Y1365" s="133" t="str">
        <f>IFERROR(IF(VLOOKUP($C1365,'MSCI Database'!$C:$R,11, FALSE)="","",VLOOKUP($C1365,'MSCI Database'!$C:$R,11, FALSE)),"")</f>
        <v>2019</v>
      </c>
      <c r="Z1365" s="133" t="str">
        <f>IFERROR(IF(VLOOKUP($C1365,'MSCI Database'!$C:$R,12, FALSE)="","",VLOOKUP($C1365,'MSCI Database'!$C:$R,12, FALSE)),"")</f>
        <v>E.Segmt-Moderate</v>
      </c>
      <c r="AA1365" s="202" t="str">
        <f>IFERROR(IF(VLOOKUP($C1365,'MSCI Database'!$C:$R,13, FALSE)="","",VLOOKUP($C1365,'MSCI Database'!$C:$R,13, FALSE)),"")</f>
        <v/>
      </c>
    </row>
    <row r="1366" spans="1:27" s="130" customFormat="1" ht="15" hidden="1" customHeight="1" outlineLevel="1">
      <c r="A1366" s="130" t="s">
        <v>11687</v>
      </c>
      <c r="B1366" s="130" t="s">
        <v>11688</v>
      </c>
      <c r="C1366" s="130" t="s">
        <v>11689</v>
      </c>
      <c r="D1366" s="130" t="s">
        <v>12128</v>
      </c>
      <c r="E1366" s="130" t="s">
        <v>18688</v>
      </c>
      <c r="F1366" s="169">
        <v>5.4802123323203479E-2</v>
      </c>
      <c r="G1366" s="132" t="str">
        <f ca="1">IFERROR(_xll.BQL($A1366, "cur_mkt_cap(currency=EUR)")/1000000, " ")</f>
        <v xml:space="preserve"> </v>
      </c>
      <c r="M1366" s="305">
        <f t="shared" si="58"/>
        <v>3.5456973790112647E-5</v>
      </c>
      <c r="N1366" s="223">
        <f t="shared" si="59"/>
        <v>5.970247557543425E-4</v>
      </c>
      <c r="O1366" s="172" t="str">
        <f>IFERROR(IF(VLOOKUP($C1366,'MSCI Database'!$C:$R,2, FALSE)="","",VLOOKUP($C1366,'MSCI Database'!$C:$R,2, FALSE)),"")</f>
        <v>Investment Banking &amp; Brokerage</v>
      </c>
      <c r="P1366" s="186" t="str">
        <f>IFERROR(IF(VLOOKUP($C1366,'MSCI Database'!$C:$R,3, FALSE)="","",VLOOKUP($C1366,'MSCI Database'!$C:$R,3, FALSE)),"")</f>
        <v>BB</v>
      </c>
      <c r="Q1366" s="164" t="str">
        <f>IFERROR(IF(VLOOKUP($C1366,'MSCI Database'!$C:$R,4, FALSE)="","",VLOOKUP($C1366,'MSCI Database'!$C:$R,4, FALSE)),"")</f>
        <v>0</v>
      </c>
      <c r="R1366" s="164">
        <f>IFERROR(IF(VLOOKUP($C1366,'MSCI Database'!$C:$R,5, FALSE)="","",VLOOKUP($C1366,'MSCI Database'!$C:$R,5, FALSE)),"")</f>
        <v>3.4</v>
      </c>
      <c r="S1366" s="164">
        <f>IFERROR(IF(VLOOKUP($C1366,'MSCI Database'!$C:$R,6, FALSE)="","",VLOOKUP($C1366,'MSCI Database'!$C:$R,6, FALSE)),"")</f>
        <v>6.7</v>
      </c>
      <c r="T1366" s="211">
        <f>IFERROR(IF(VLOOKUP($C1366,'MSCI Database'!$C:$R,7, FALSE)="","",VLOOKUP($C1366,'MSCI Database'!$C:$R,7, FALSE)),"")</f>
        <v>2.2000000000000002</v>
      </c>
      <c r="U1366" s="164">
        <f>IFERROR(IF(VLOOKUP($C1366,'MSCI Database'!$C:$R,8, FALSE)="","",VLOOKUP($C1366,'MSCI Database'!$C:$R,8, FALSE)),"")</f>
        <v>3.8</v>
      </c>
      <c r="V1366" s="175">
        <f>IFERROR(IF(VLOOKUP($C1366,'MSCI Database'!$C:$R,9, FALSE)="","",VLOOKUP($C1366,'MSCI Database'!$C:$R,9, FALSE)),"")</f>
        <v>3.2</v>
      </c>
      <c r="W1366" s="165">
        <f t="shared" ca="1" si="57"/>
        <v>0</v>
      </c>
      <c r="X1366" s="166">
        <f>IFERROR(IF(VLOOKUP($C1366,'MSCI Database'!$C:$R,10, FALSE)="","",VLOOKUP($C1366,'MSCI Database'!$C:$R,10, FALSE)),"")</f>
        <v>6371</v>
      </c>
      <c r="Y1366" s="133" t="str">
        <f>IFERROR(IF(VLOOKUP($C1366,'MSCI Database'!$C:$R,11, FALSE)="","",VLOOKUP($C1366,'MSCI Database'!$C:$R,11, FALSE)),"")</f>
        <v>2019</v>
      </c>
      <c r="Z1366" s="133" t="str">
        <f>IFERROR(IF(VLOOKUP($C1366,'MSCI Database'!$C:$R,12, FALSE)="","",VLOOKUP($C1366,'MSCI Database'!$C:$R,12, FALSE)),"")</f>
        <v>E.Segmt-Moderate</v>
      </c>
      <c r="AA1366" s="202" t="str">
        <f>IFERROR(IF(VLOOKUP($C1366,'MSCI Database'!$C:$R,13, FALSE)="","",VLOOKUP($C1366,'MSCI Database'!$C:$R,13, FALSE)),"")</f>
        <v/>
      </c>
    </row>
    <row r="1367" spans="1:27" s="130" customFormat="1" ht="15" hidden="1" customHeight="1" outlineLevel="1">
      <c r="A1367" s="130" t="s">
        <v>9356</v>
      </c>
      <c r="B1367" s="130" t="s">
        <v>9357</v>
      </c>
      <c r="C1367" s="130" t="s">
        <v>9358</v>
      </c>
      <c r="D1367" s="130" t="s">
        <v>12128</v>
      </c>
      <c r="E1367" s="130" t="s">
        <v>18690</v>
      </c>
      <c r="F1367" s="169">
        <v>5.480155185809682E-2</v>
      </c>
      <c r="G1367" s="132" t="str">
        <f ca="1">IFERROR(_xll.BQL($A1367, "cur_mkt_cap(currency=EUR)")/1000000, " ")</f>
        <v xml:space="preserve"> </v>
      </c>
      <c r="M1367" s="305">
        <f t="shared" si="58"/>
        <v>3.545660405218864E-5</v>
      </c>
      <c r="N1367" s="223">
        <f t="shared" si="59"/>
        <v>5.9701853010476851E-4</v>
      </c>
      <c r="O1367" s="172" t="str">
        <f>IFERROR(IF(VLOOKUP($C1367,'MSCI Database'!$C:$R,2, FALSE)="","",VLOOKUP($C1367,'MSCI Database'!$C:$R,2, FALSE)),"")</f>
        <v>Telecommunication Services</v>
      </c>
      <c r="P1367" s="186" t="str">
        <f>IFERROR(IF(VLOOKUP($C1367,'MSCI Database'!$C:$R,3, FALSE)="","",VLOOKUP($C1367,'MSCI Database'!$C:$R,3, FALSE)),"")</f>
        <v>A</v>
      </c>
      <c r="Q1367" s="164" t="str">
        <f>IFERROR(IF(VLOOKUP($C1367,'MSCI Database'!$C:$R,4, FALSE)="","",VLOOKUP($C1367,'MSCI Database'!$C:$R,4, FALSE)),"")</f>
        <v>0</v>
      </c>
      <c r="R1367" s="164">
        <f>IFERROR(IF(VLOOKUP($C1367,'MSCI Database'!$C:$R,5, FALSE)="","",VLOOKUP($C1367,'MSCI Database'!$C:$R,5, FALSE)),"")</f>
        <v>6.8</v>
      </c>
      <c r="S1367" s="164">
        <f>IFERROR(IF(VLOOKUP($C1367,'MSCI Database'!$C:$R,6, FALSE)="","",VLOOKUP($C1367,'MSCI Database'!$C:$R,6, FALSE)),"")</f>
        <v>6.2</v>
      </c>
      <c r="T1367" s="211">
        <f>IFERROR(IF(VLOOKUP($C1367,'MSCI Database'!$C:$R,7, FALSE)="","",VLOOKUP($C1367,'MSCI Database'!$C:$R,7, FALSE)),"")</f>
        <v>5.5</v>
      </c>
      <c r="U1367" s="164">
        <f>IFERROR(IF(VLOOKUP($C1367,'MSCI Database'!$C:$R,8, FALSE)="","",VLOOKUP($C1367,'MSCI Database'!$C:$R,8, FALSE)),"")</f>
        <v>6.4</v>
      </c>
      <c r="V1367" s="175">
        <f>IFERROR(IF(VLOOKUP($C1367,'MSCI Database'!$C:$R,9, FALSE)="","",VLOOKUP($C1367,'MSCI Database'!$C:$R,9, FALSE)),"")</f>
        <v>5.9</v>
      </c>
      <c r="W1367" s="165">
        <f t="shared" ca="1" si="57"/>
        <v>0</v>
      </c>
      <c r="X1367" s="166">
        <f>IFERROR(IF(VLOOKUP($C1367,'MSCI Database'!$C:$R,10, FALSE)="","",VLOOKUP($C1367,'MSCI Database'!$C:$R,10, FALSE)),"")</f>
        <v>17644</v>
      </c>
      <c r="Y1367" s="133" t="str">
        <f>IFERROR(IF(VLOOKUP($C1367,'MSCI Database'!$C:$R,11, FALSE)="","",VLOOKUP($C1367,'MSCI Database'!$C:$R,11, FALSE)),"")</f>
        <v>2019</v>
      </c>
      <c r="Z1367" s="133" t="str">
        <f>IFERROR(IF(VLOOKUP($C1367,'MSCI Database'!$C:$R,12, FALSE)="","",VLOOKUP($C1367,'MSCI Database'!$C:$R,12, FALSE)),"")</f>
        <v>E.Segmt-Moderately Low</v>
      </c>
      <c r="AA1367" s="202" t="str">
        <f>IFERROR(IF(VLOOKUP($C1367,'MSCI Database'!$C:$R,13, FALSE)="","",VLOOKUP($C1367,'MSCI Database'!$C:$R,13, FALSE)),"")</f>
        <v/>
      </c>
    </row>
    <row r="1368" spans="1:27" s="130" customFormat="1" ht="15" hidden="1" customHeight="1" outlineLevel="1">
      <c r="A1368" s="130" t="s">
        <v>8948</v>
      </c>
      <c r="B1368" s="130" t="s">
        <v>8949</v>
      </c>
      <c r="C1368" s="130" t="s">
        <v>8950</v>
      </c>
      <c r="D1368" s="130" t="s">
        <v>18683</v>
      </c>
      <c r="E1368" s="130" t="s">
        <v>18707</v>
      </c>
      <c r="F1368" s="169">
        <v>5.4797260790107008E-2</v>
      </c>
      <c r="G1368" s="132" t="str">
        <f ca="1">IFERROR(_xll.BQL($A1368, "cur_mkt_cap(currency=EUR)")/1000000, " ")</f>
        <v xml:space="preserve"> </v>
      </c>
      <c r="M1368" s="305">
        <f t="shared" si="58"/>
        <v>3.545382773119923E-5</v>
      </c>
      <c r="N1368" s="223">
        <f t="shared" si="59"/>
        <v>5.9697178239385528E-4</v>
      </c>
      <c r="O1368" s="172" t="str">
        <f>IFERROR(IF(VLOOKUP($C1368,'MSCI Database'!$C:$R,2, FALSE)="","",VLOOKUP($C1368,'MSCI Database'!$C:$R,2, FALSE)),"")</f>
        <v>Energy Equipment &amp; Services</v>
      </c>
      <c r="P1368" s="186" t="str">
        <f>IFERROR(IF(VLOOKUP($C1368,'MSCI Database'!$C:$R,3, FALSE)="","",VLOOKUP($C1368,'MSCI Database'!$C:$R,3, FALSE)),"")</f>
        <v>AA</v>
      </c>
      <c r="Q1368" s="164" t="str">
        <f>IFERROR(IF(VLOOKUP($C1368,'MSCI Database'!$C:$R,4, FALSE)="","",VLOOKUP($C1368,'MSCI Database'!$C:$R,4, FALSE)),"")</f>
        <v>0</v>
      </c>
      <c r="R1368" s="164">
        <f>IFERROR(IF(VLOOKUP($C1368,'MSCI Database'!$C:$R,5, FALSE)="","",VLOOKUP($C1368,'MSCI Database'!$C:$R,5, FALSE)),"")</f>
        <v>7.8</v>
      </c>
      <c r="S1368" s="164">
        <f>IFERROR(IF(VLOOKUP($C1368,'MSCI Database'!$C:$R,6, FALSE)="","",VLOOKUP($C1368,'MSCI Database'!$C:$R,6, FALSE)),"")</f>
        <v>8.6</v>
      </c>
      <c r="T1368" s="211">
        <f>IFERROR(IF(VLOOKUP($C1368,'MSCI Database'!$C:$R,7, FALSE)="","",VLOOKUP($C1368,'MSCI Database'!$C:$R,7, FALSE)),"")</f>
        <v>5.0999999999999996</v>
      </c>
      <c r="U1368" s="164">
        <f>IFERROR(IF(VLOOKUP($C1368,'MSCI Database'!$C:$R,8, FALSE)="","",VLOOKUP($C1368,'MSCI Database'!$C:$R,8, FALSE)),"")</f>
        <v>5.8</v>
      </c>
      <c r="V1368" s="175">
        <f>IFERROR(IF(VLOOKUP($C1368,'MSCI Database'!$C:$R,9, FALSE)="","",VLOOKUP($C1368,'MSCI Database'!$C:$R,9, FALSE)),"")</f>
        <v>7.1</v>
      </c>
      <c r="W1368" s="165">
        <f t="shared" ca="1" si="57"/>
        <v>0</v>
      </c>
      <c r="X1368" s="166">
        <f>IFERROR(IF(VLOOKUP($C1368,'MSCI Database'!$C:$R,10, FALSE)="","",VLOOKUP($C1368,'MSCI Database'!$C:$R,10, FALSE)),"")</f>
        <v>15176</v>
      </c>
      <c r="Y1368" s="133" t="str">
        <f>IFERROR(IF(VLOOKUP($C1368,'MSCI Database'!$C:$R,11, FALSE)="","",VLOOKUP($C1368,'MSCI Database'!$C:$R,11, FALSE)),"")</f>
        <v>2019</v>
      </c>
      <c r="Z1368" s="133" t="str">
        <f>IFERROR(IF(VLOOKUP($C1368,'MSCI Database'!$C:$R,12, FALSE)="","",VLOOKUP($C1368,'MSCI Database'!$C:$R,12, FALSE)),"")</f>
        <v>Reported</v>
      </c>
      <c r="AA1368" s="202" t="str">
        <f>IFERROR(IF(VLOOKUP($C1368,'MSCI Database'!$C:$R,13, FALSE)="","",VLOOKUP($C1368,'MSCI Database'!$C:$R,13, FALSE)),"")</f>
        <v/>
      </c>
    </row>
    <row r="1369" spans="1:27" s="130" customFormat="1" ht="15" hidden="1" customHeight="1" outlineLevel="1">
      <c r="A1369" s="130" t="s">
        <v>10158</v>
      </c>
      <c r="B1369" s="130" t="s">
        <v>10159</v>
      </c>
      <c r="C1369" s="130" t="s">
        <v>10160</v>
      </c>
      <c r="D1369" s="130" t="s">
        <v>12128</v>
      </c>
      <c r="E1369" s="130" t="s">
        <v>18673</v>
      </c>
      <c r="F1369" s="169">
        <v>5.454616537185189E-2</v>
      </c>
      <c r="G1369" s="132" t="str">
        <f ca="1">IFERROR(_xll.BQL($A1369, "cur_mkt_cap(currency=EUR)")/1000000, " ")</f>
        <v xml:space="preserve"> </v>
      </c>
      <c r="M1369" s="305">
        <f t="shared" si="58"/>
        <v>3.5291368995588165E-5</v>
      </c>
      <c r="N1369" s="223">
        <f t="shared" si="59"/>
        <v>5.9423630114487742E-4</v>
      </c>
      <c r="O1369" s="172" t="str">
        <f>IFERROR(IF(VLOOKUP($C1369,'MSCI Database'!$C:$R,2, FALSE)="","",VLOOKUP($C1369,'MSCI Database'!$C:$R,2, FALSE)),"")</f>
        <v>Professional Services</v>
      </c>
      <c r="P1369" s="186" t="str">
        <f>IFERROR(IF(VLOOKUP($C1369,'MSCI Database'!$C:$R,3, FALSE)="","",VLOOKUP($C1369,'MSCI Database'!$C:$R,3, FALSE)),"")</f>
        <v>BBB</v>
      </c>
      <c r="Q1369" s="164" t="str">
        <f>IFERROR(IF(VLOOKUP($C1369,'MSCI Database'!$C:$R,4, FALSE)="","",VLOOKUP($C1369,'MSCI Database'!$C:$R,4, FALSE)),"")</f>
        <v>0</v>
      </c>
      <c r="R1369" s="164">
        <f>IFERROR(IF(VLOOKUP($C1369,'MSCI Database'!$C:$R,5, FALSE)="","",VLOOKUP($C1369,'MSCI Database'!$C:$R,5, FALSE)),"")</f>
        <v>5.2</v>
      </c>
      <c r="S1369" s="164">
        <f>IFERROR(IF(VLOOKUP($C1369,'MSCI Database'!$C:$R,6, FALSE)="","",VLOOKUP($C1369,'MSCI Database'!$C:$R,6, FALSE)),"")</f>
        <v>6.7</v>
      </c>
      <c r="T1369" s="211">
        <f>IFERROR(IF(VLOOKUP($C1369,'MSCI Database'!$C:$R,7, FALSE)="","",VLOOKUP($C1369,'MSCI Database'!$C:$R,7, FALSE)),"")</f>
        <v>5</v>
      </c>
      <c r="U1369" s="164">
        <f>IFERROR(IF(VLOOKUP($C1369,'MSCI Database'!$C:$R,8, FALSE)="","",VLOOKUP($C1369,'MSCI Database'!$C:$R,8, FALSE)),"")</f>
        <v>5.8</v>
      </c>
      <c r="V1369" s="175">
        <f>IFERROR(IF(VLOOKUP($C1369,'MSCI Database'!$C:$R,9, FALSE)="","",VLOOKUP($C1369,'MSCI Database'!$C:$R,9, FALSE)),"")</f>
        <v>5.4</v>
      </c>
      <c r="W1369" s="165">
        <f t="shared" ca="1" si="57"/>
        <v>0</v>
      </c>
      <c r="X1369" s="166">
        <f>IFERROR(IF(VLOOKUP($C1369,'MSCI Database'!$C:$R,10, FALSE)="","",VLOOKUP($C1369,'MSCI Database'!$C:$R,10, FALSE)),"")</f>
        <v>1434</v>
      </c>
      <c r="Y1369" s="133" t="str">
        <f>IFERROR(IF(VLOOKUP($C1369,'MSCI Database'!$C:$R,11, FALSE)="","",VLOOKUP($C1369,'MSCI Database'!$C:$R,11, FALSE)),"")</f>
        <v>2019</v>
      </c>
      <c r="Z1369" s="133" t="str">
        <f>IFERROR(IF(VLOOKUP($C1369,'MSCI Database'!$C:$R,12, FALSE)="","",VLOOKUP($C1369,'MSCI Database'!$C:$R,12, FALSE)),"")</f>
        <v>E.Segmt-Moderately High</v>
      </c>
      <c r="AA1369" s="202" t="str">
        <f>IFERROR(IF(VLOOKUP($C1369,'MSCI Database'!$C:$R,13, FALSE)="","",VLOOKUP($C1369,'MSCI Database'!$C:$R,13, FALSE)),"")</f>
        <v/>
      </c>
    </row>
    <row r="1370" spans="1:27" s="130" customFormat="1" ht="15" hidden="1" customHeight="1" outlineLevel="1">
      <c r="A1370" s="130" t="s">
        <v>10675</v>
      </c>
      <c r="B1370" s="130" t="s">
        <v>10676</v>
      </c>
      <c r="C1370" s="130" t="s">
        <v>10677</v>
      </c>
      <c r="D1370" s="130" t="s">
        <v>12128</v>
      </c>
      <c r="E1370" s="130" t="s">
        <v>18707</v>
      </c>
      <c r="F1370" s="169">
        <v>5.4541733342469097E-2</v>
      </c>
      <c r="G1370" s="132" t="str">
        <f ca="1">IFERROR(_xll.BQL($A1370, "cur_mkt_cap(currency=EUR)")/1000000, " ")</f>
        <v xml:space="preserve"> </v>
      </c>
      <c r="M1370" s="305">
        <f t="shared" si="58"/>
        <v>3.5288501472577505E-5</v>
      </c>
      <c r="N1370" s="223">
        <f t="shared" si="59"/>
        <v>5.9418801777373588E-4</v>
      </c>
      <c r="O1370" s="172" t="str">
        <f>IFERROR(IF(VLOOKUP($C1370,'MSCI Database'!$C:$R,2, FALSE)="","",VLOOKUP($C1370,'MSCI Database'!$C:$R,2, FALSE)),"")</f>
        <v>Oil &amp; Gas Exploration &amp; Production</v>
      </c>
      <c r="P1370" s="186" t="str">
        <f>IFERROR(IF(VLOOKUP($C1370,'MSCI Database'!$C:$R,3, FALSE)="","",VLOOKUP($C1370,'MSCI Database'!$C:$R,3, FALSE)),"")</f>
        <v>B</v>
      </c>
      <c r="Q1370" s="164" t="str">
        <f>IFERROR(IF(VLOOKUP($C1370,'MSCI Database'!$C:$R,4, FALSE)="","",VLOOKUP($C1370,'MSCI Database'!$C:$R,4, FALSE)),"")</f>
        <v>0</v>
      </c>
      <c r="R1370" s="164">
        <f>IFERROR(IF(VLOOKUP($C1370,'MSCI Database'!$C:$R,5, FALSE)="","",VLOOKUP($C1370,'MSCI Database'!$C:$R,5, FALSE)),"")</f>
        <v>2.8</v>
      </c>
      <c r="S1370" s="164">
        <f>IFERROR(IF(VLOOKUP($C1370,'MSCI Database'!$C:$R,6, FALSE)="","",VLOOKUP($C1370,'MSCI Database'!$C:$R,6, FALSE)),"")</f>
        <v>2.2000000000000002</v>
      </c>
      <c r="T1370" s="211">
        <f>IFERROR(IF(VLOOKUP($C1370,'MSCI Database'!$C:$R,7, FALSE)="","",VLOOKUP($C1370,'MSCI Database'!$C:$R,7, FALSE)),"")</f>
        <v>4.7</v>
      </c>
      <c r="U1370" s="164">
        <f>IFERROR(IF(VLOOKUP($C1370,'MSCI Database'!$C:$R,8, FALSE)="","",VLOOKUP($C1370,'MSCI Database'!$C:$R,8, FALSE)),"")</f>
        <v>4.0999999999999996</v>
      </c>
      <c r="V1370" s="175">
        <f>IFERROR(IF(VLOOKUP($C1370,'MSCI Database'!$C:$R,9, FALSE)="","",VLOOKUP($C1370,'MSCI Database'!$C:$R,9, FALSE)),"")</f>
        <v>3.5</v>
      </c>
      <c r="W1370" s="165">
        <f t="shared" ca="1" si="57"/>
        <v>0</v>
      </c>
      <c r="X1370" s="166">
        <f>IFERROR(IF(VLOOKUP($C1370,'MSCI Database'!$C:$R,10, FALSE)="","",VLOOKUP($C1370,'MSCI Database'!$C:$R,10, FALSE)),"")</f>
        <v>1974879</v>
      </c>
      <c r="Y1370" s="133" t="str">
        <f>IFERROR(IF(VLOOKUP($C1370,'MSCI Database'!$C:$R,11, FALSE)="","",VLOOKUP($C1370,'MSCI Database'!$C:$R,11, FALSE)),"")</f>
        <v>2019</v>
      </c>
      <c r="Z1370" s="133" t="str">
        <f>IFERROR(IF(VLOOKUP($C1370,'MSCI Database'!$C:$R,12, FALSE)="","",VLOOKUP($C1370,'MSCI Database'!$C:$R,12, FALSE)),"")</f>
        <v>Reported</v>
      </c>
      <c r="AA1370" s="202" t="str">
        <f>IFERROR(IF(VLOOKUP($C1370,'MSCI Database'!$C:$R,13, FALSE)="","",VLOOKUP($C1370,'MSCI Database'!$C:$R,13, FALSE)),"")</f>
        <v/>
      </c>
    </row>
    <row r="1371" spans="1:27" s="130" customFormat="1" ht="15" hidden="1" customHeight="1" outlineLevel="1">
      <c r="A1371" s="130" t="s">
        <v>10103</v>
      </c>
      <c r="B1371" s="130" t="s">
        <v>10104</v>
      </c>
      <c r="C1371" s="130" t="s">
        <v>10105</v>
      </c>
      <c r="D1371" s="130" t="s">
        <v>12128</v>
      </c>
      <c r="E1371" s="130" t="s">
        <v>18673</v>
      </c>
      <c r="F1371" s="169">
        <v>5.4523779178740232E-2</v>
      </c>
      <c r="G1371" s="132" t="str">
        <f ca="1">IFERROR(_xll.BQL($A1371, "cur_mkt_cap(currency=EUR)")/1000000, " ")</f>
        <v xml:space="preserve"> </v>
      </c>
      <c r="M1371" s="305">
        <f t="shared" si="58"/>
        <v>3.5276885128644931E-5</v>
      </c>
      <c r="N1371" s="223">
        <f t="shared" si="59"/>
        <v>5.9399242169889434E-4</v>
      </c>
      <c r="O1371" s="172" t="str">
        <f>IFERROR(IF(VLOOKUP($C1371,'MSCI Database'!$C:$R,2, FALSE)="","",VLOOKUP($C1371,'MSCI Database'!$C:$R,2, FALSE)),"")</f>
        <v>Commercial Services &amp; Supplies</v>
      </c>
      <c r="P1371" s="186" t="str">
        <f>IFERROR(IF(VLOOKUP($C1371,'MSCI Database'!$C:$R,3, FALSE)="","",VLOOKUP($C1371,'MSCI Database'!$C:$R,3, FALSE)),"")</f>
        <v>BBB</v>
      </c>
      <c r="Q1371" s="164" t="str">
        <f>IFERROR(IF(VLOOKUP($C1371,'MSCI Database'!$C:$R,4, FALSE)="","",VLOOKUP($C1371,'MSCI Database'!$C:$R,4, FALSE)),"")</f>
        <v>0</v>
      </c>
      <c r="R1371" s="164">
        <f>IFERROR(IF(VLOOKUP($C1371,'MSCI Database'!$C:$R,5, FALSE)="","",VLOOKUP($C1371,'MSCI Database'!$C:$R,5, FALSE)),"")</f>
        <v>4.7</v>
      </c>
      <c r="S1371" s="164">
        <f>IFERROR(IF(VLOOKUP($C1371,'MSCI Database'!$C:$R,6, FALSE)="","",VLOOKUP($C1371,'MSCI Database'!$C:$R,6, FALSE)),"")</f>
        <v>6</v>
      </c>
      <c r="T1371" s="211">
        <f>IFERROR(IF(VLOOKUP($C1371,'MSCI Database'!$C:$R,7, FALSE)="","",VLOOKUP($C1371,'MSCI Database'!$C:$R,7, FALSE)),"")</f>
        <v>4.0999999999999996</v>
      </c>
      <c r="U1371" s="164">
        <f>IFERROR(IF(VLOOKUP($C1371,'MSCI Database'!$C:$R,8, FALSE)="","",VLOOKUP($C1371,'MSCI Database'!$C:$R,8, FALSE)),"")</f>
        <v>5.2</v>
      </c>
      <c r="V1371" s="175">
        <f>IFERROR(IF(VLOOKUP($C1371,'MSCI Database'!$C:$R,9, FALSE)="","",VLOOKUP($C1371,'MSCI Database'!$C:$R,9, FALSE)),"")</f>
        <v>5.0999999999999996</v>
      </c>
      <c r="W1371" s="165">
        <f t="shared" ca="1" si="57"/>
        <v>0</v>
      </c>
      <c r="X1371" s="166">
        <f>IFERROR(IF(VLOOKUP($C1371,'MSCI Database'!$C:$R,10, FALSE)="","",VLOOKUP($C1371,'MSCI Database'!$C:$R,10, FALSE)),"")</f>
        <v>134870</v>
      </c>
      <c r="Y1371" s="133" t="str">
        <f>IFERROR(IF(VLOOKUP($C1371,'MSCI Database'!$C:$R,11, FALSE)="","",VLOOKUP($C1371,'MSCI Database'!$C:$R,11, FALSE)),"")</f>
        <v>2019</v>
      </c>
      <c r="Z1371" s="133" t="str">
        <f>IFERROR(IF(VLOOKUP($C1371,'MSCI Database'!$C:$R,12, FALSE)="","",VLOOKUP($C1371,'MSCI Database'!$C:$R,12, FALSE)),"")</f>
        <v>Reported</v>
      </c>
      <c r="AA1371" s="202" t="str">
        <f>IFERROR(IF(VLOOKUP($C1371,'MSCI Database'!$C:$R,13, FALSE)="","",VLOOKUP($C1371,'MSCI Database'!$C:$R,13, FALSE)),"")</f>
        <v/>
      </c>
    </row>
    <row r="1372" spans="1:27" s="130" customFormat="1" ht="15" hidden="1" customHeight="1" outlineLevel="1">
      <c r="A1372" s="130" t="s">
        <v>11680</v>
      </c>
      <c r="B1372" s="130" t="s">
        <v>11681</v>
      </c>
      <c r="C1372" s="130" t="s">
        <v>11682</v>
      </c>
      <c r="D1372" s="130" t="s">
        <v>12128</v>
      </c>
      <c r="E1372" s="130" t="s">
        <v>18688</v>
      </c>
      <c r="F1372" s="169">
        <v>5.4521248223278952E-2</v>
      </c>
      <c r="G1372" s="132" t="str">
        <f ca="1">IFERROR(_xll.BQL($A1372, "cur_mkt_cap(currency=EUR)")/1000000, " ")</f>
        <v xml:space="preserve"> </v>
      </c>
      <c r="M1372" s="305">
        <f t="shared" si="58"/>
        <v>3.5275247600461479E-5</v>
      </c>
      <c r="N1372" s="223">
        <f t="shared" si="59"/>
        <v>5.9396484898866951E-4</v>
      </c>
      <c r="O1372" s="172" t="str">
        <f>IFERROR(IF(VLOOKUP($C1372,'MSCI Database'!$C:$R,2, FALSE)="","",VLOOKUP($C1372,'MSCI Database'!$C:$R,2, FALSE)),"")</f>
        <v>Asset Management &amp; Custody Banks</v>
      </c>
      <c r="P1372" s="186" t="str">
        <f>IFERROR(IF(VLOOKUP($C1372,'MSCI Database'!$C:$R,3, FALSE)="","",VLOOKUP($C1372,'MSCI Database'!$C:$R,3, FALSE)),"")</f>
        <v>BBB</v>
      </c>
      <c r="Q1372" s="164" t="str">
        <f>IFERROR(IF(VLOOKUP($C1372,'MSCI Database'!$C:$R,4, FALSE)="","",VLOOKUP($C1372,'MSCI Database'!$C:$R,4, FALSE)),"")</f>
        <v>1</v>
      </c>
      <c r="R1372" s="164">
        <f>IFERROR(IF(VLOOKUP($C1372,'MSCI Database'!$C:$R,5, FALSE)="","",VLOOKUP($C1372,'MSCI Database'!$C:$R,5, FALSE)),"")</f>
        <v>5.6</v>
      </c>
      <c r="S1372" s="164">
        <f>IFERROR(IF(VLOOKUP($C1372,'MSCI Database'!$C:$R,6, FALSE)="","",VLOOKUP($C1372,'MSCI Database'!$C:$R,6, FALSE)),"")</f>
        <v>6.7</v>
      </c>
      <c r="T1372" s="211">
        <f>IFERROR(IF(VLOOKUP($C1372,'MSCI Database'!$C:$R,7, FALSE)="","",VLOOKUP($C1372,'MSCI Database'!$C:$R,7, FALSE)),"")</f>
        <v>5.2</v>
      </c>
      <c r="U1372" s="164">
        <f>IFERROR(IF(VLOOKUP($C1372,'MSCI Database'!$C:$R,8, FALSE)="","",VLOOKUP($C1372,'MSCI Database'!$C:$R,8, FALSE)),"")</f>
        <v>5.0999999999999996</v>
      </c>
      <c r="V1372" s="175">
        <f>IFERROR(IF(VLOOKUP($C1372,'MSCI Database'!$C:$R,9, FALSE)="","",VLOOKUP($C1372,'MSCI Database'!$C:$R,9, FALSE)),"")</f>
        <v>5.2</v>
      </c>
      <c r="W1372" s="165">
        <f t="shared" ca="1" si="57"/>
        <v>0</v>
      </c>
      <c r="X1372" s="166">
        <f>IFERROR(IF(VLOOKUP($C1372,'MSCI Database'!$C:$R,10, FALSE)="","",VLOOKUP($C1372,'MSCI Database'!$C:$R,10, FALSE)),"")</f>
        <v>1608</v>
      </c>
      <c r="Y1372" s="133" t="str">
        <f>IFERROR(IF(VLOOKUP($C1372,'MSCI Database'!$C:$R,11, FALSE)="","",VLOOKUP($C1372,'MSCI Database'!$C:$R,11, FALSE)),"")</f>
        <v>2019</v>
      </c>
      <c r="Z1372" s="133" t="str">
        <f>IFERROR(IF(VLOOKUP($C1372,'MSCI Database'!$C:$R,12, FALSE)="","",VLOOKUP($C1372,'MSCI Database'!$C:$R,12, FALSE)),"")</f>
        <v>E.Segmt-Moderate</v>
      </c>
      <c r="AA1372" s="202" t="str">
        <f>IFERROR(IF(VLOOKUP($C1372,'MSCI Database'!$C:$R,13, FALSE)="","",VLOOKUP($C1372,'MSCI Database'!$C:$R,13, FALSE)),"")</f>
        <v>Responsible investing practices drive upgrade</v>
      </c>
    </row>
    <row r="1373" spans="1:27" s="130" customFormat="1" ht="15" hidden="1" customHeight="1" outlineLevel="1">
      <c r="A1373" s="130" t="s">
        <v>8856</v>
      </c>
      <c r="B1373" s="130" t="s">
        <v>8857</v>
      </c>
      <c r="C1373" s="130" t="s">
        <v>8858</v>
      </c>
      <c r="D1373" s="130" t="s">
        <v>12128</v>
      </c>
      <c r="E1373" s="130" t="s">
        <v>18688</v>
      </c>
      <c r="F1373" s="169">
        <v>5.4499325551864923E-2</v>
      </c>
      <c r="G1373" s="132" t="str">
        <f ca="1">IFERROR(_xll.BQL($A1373, "cur_mkt_cap(currency=EUR)")/1000000, " ")</f>
        <v xml:space="preserve"> </v>
      </c>
      <c r="M1373" s="305">
        <f t="shared" si="58"/>
        <v>3.5261063632056601E-5</v>
      </c>
      <c r="N1373" s="223">
        <f t="shared" si="59"/>
        <v>5.9372601923622995E-4</v>
      </c>
      <c r="O1373" s="172" t="str">
        <f>IFERROR(IF(VLOOKUP($C1373,'MSCI Database'!$C:$R,2, FALSE)="","",VLOOKUP($C1373,'MSCI Database'!$C:$R,2, FALSE)),"")</f>
        <v>Property &amp; Casualty Insurance</v>
      </c>
      <c r="P1373" s="186" t="str">
        <f>IFERROR(IF(VLOOKUP($C1373,'MSCI Database'!$C:$R,3, FALSE)="","",VLOOKUP($C1373,'MSCI Database'!$C:$R,3, FALSE)),"")</f>
        <v>BB</v>
      </c>
      <c r="Q1373" s="164" t="str">
        <f>IFERROR(IF(VLOOKUP($C1373,'MSCI Database'!$C:$R,4, FALSE)="","",VLOOKUP($C1373,'MSCI Database'!$C:$R,4, FALSE)),"")</f>
        <v>0</v>
      </c>
      <c r="R1373" s="164">
        <f>IFERROR(IF(VLOOKUP($C1373,'MSCI Database'!$C:$R,5, FALSE)="","",VLOOKUP($C1373,'MSCI Database'!$C:$R,5, FALSE)),"")</f>
        <v>3.2</v>
      </c>
      <c r="S1373" s="164">
        <f>IFERROR(IF(VLOOKUP($C1373,'MSCI Database'!$C:$R,6, FALSE)="","",VLOOKUP($C1373,'MSCI Database'!$C:$R,6, FALSE)),"")</f>
        <v>4.9000000000000004</v>
      </c>
      <c r="T1373" s="211">
        <f>IFERROR(IF(VLOOKUP($C1373,'MSCI Database'!$C:$R,7, FALSE)="","",VLOOKUP($C1373,'MSCI Database'!$C:$R,7, FALSE)),"")</f>
        <v>2.2000000000000002</v>
      </c>
      <c r="U1373" s="164">
        <f>IFERROR(IF(VLOOKUP($C1373,'MSCI Database'!$C:$R,8, FALSE)="","",VLOOKUP($C1373,'MSCI Database'!$C:$R,8, FALSE)),"")</f>
        <v>5.6</v>
      </c>
      <c r="V1373" s="175">
        <f>IFERROR(IF(VLOOKUP($C1373,'MSCI Database'!$C:$R,9, FALSE)="","",VLOOKUP($C1373,'MSCI Database'!$C:$R,9, FALSE)),"")</f>
        <v>3.8</v>
      </c>
      <c r="W1373" s="165">
        <f t="shared" ca="1" si="57"/>
        <v>0</v>
      </c>
      <c r="X1373" s="166">
        <f>IFERROR(IF(VLOOKUP($C1373,'MSCI Database'!$C:$R,10, FALSE)="","",VLOOKUP($C1373,'MSCI Database'!$C:$R,10, FALSE)),"")</f>
        <v>2119</v>
      </c>
      <c r="Y1373" s="133" t="str">
        <f>IFERROR(IF(VLOOKUP($C1373,'MSCI Database'!$C:$R,11, FALSE)="","",VLOOKUP($C1373,'MSCI Database'!$C:$R,11, FALSE)),"")</f>
        <v>2019</v>
      </c>
      <c r="Z1373" s="133" t="str">
        <f>IFERROR(IF(VLOOKUP($C1373,'MSCI Database'!$C:$R,12, FALSE)="","",VLOOKUP($C1373,'MSCI Database'!$C:$R,12, FALSE)),"")</f>
        <v>E.Segmt-Moderate</v>
      </c>
      <c r="AA1373" s="202" t="str">
        <f>IFERROR(IF(VLOOKUP($C1373,'MSCI Database'!$C:$R,13, FALSE)="","",VLOOKUP($C1373,'MSCI Database'!$C:$R,13, FALSE)),"")</f>
        <v/>
      </c>
    </row>
    <row r="1374" spans="1:27" s="130" customFormat="1" ht="15" hidden="1" customHeight="1" outlineLevel="1">
      <c r="A1374" s="130" t="s">
        <v>10259</v>
      </c>
      <c r="B1374" s="130" t="s">
        <v>10260</v>
      </c>
      <c r="C1374" s="130" t="s">
        <v>10261</v>
      </c>
      <c r="D1374" s="130" t="s">
        <v>12128</v>
      </c>
      <c r="E1374" s="130" t="s">
        <v>18684</v>
      </c>
      <c r="F1374" s="169">
        <v>5.4478435327410257E-2</v>
      </c>
      <c r="G1374" s="132" t="str">
        <f ca="1">IFERROR(_xll.BQL($A1374, "cur_mkt_cap(currency=EUR)")/1000000, " ")</f>
        <v xml:space="preserve"> </v>
      </c>
      <c r="M1374" s="305">
        <f t="shared" si="58"/>
        <v>3.5247547656834436E-5</v>
      </c>
      <c r="N1374" s="223">
        <f t="shared" si="59"/>
        <v>5.9349843715735418E-4</v>
      </c>
      <c r="O1374" s="172" t="str">
        <f>IFERROR(IF(VLOOKUP($C1374,'MSCI Database'!$C:$R,2, FALSE)="","",VLOOKUP($C1374,'MSCI Database'!$C:$R,2, FALSE)),"")</f>
        <v>Specialty Chemicals</v>
      </c>
      <c r="P1374" s="186" t="str">
        <f>IFERROR(IF(VLOOKUP($C1374,'MSCI Database'!$C:$R,3, FALSE)="","",VLOOKUP($C1374,'MSCI Database'!$C:$R,3, FALSE)),"")</f>
        <v>BB</v>
      </c>
      <c r="Q1374" s="164" t="str">
        <f>IFERROR(IF(VLOOKUP($C1374,'MSCI Database'!$C:$R,4, FALSE)="","",VLOOKUP($C1374,'MSCI Database'!$C:$R,4, FALSE)),"")</f>
        <v>1</v>
      </c>
      <c r="R1374" s="164">
        <f>IFERROR(IF(VLOOKUP($C1374,'MSCI Database'!$C:$R,5, FALSE)="","",VLOOKUP($C1374,'MSCI Database'!$C:$R,5, FALSE)),"")</f>
        <v>3.2</v>
      </c>
      <c r="S1374" s="164">
        <f>IFERROR(IF(VLOOKUP($C1374,'MSCI Database'!$C:$R,6, FALSE)="","",VLOOKUP($C1374,'MSCI Database'!$C:$R,6, FALSE)),"")</f>
        <v>4</v>
      </c>
      <c r="T1374" s="211">
        <f>IFERROR(IF(VLOOKUP($C1374,'MSCI Database'!$C:$R,7, FALSE)="","",VLOOKUP($C1374,'MSCI Database'!$C:$R,7, FALSE)),"")</f>
        <v>2.2000000000000002</v>
      </c>
      <c r="U1374" s="164">
        <f>IFERROR(IF(VLOOKUP($C1374,'MSCI Database'!$C:$R,8, FALSE)="","",VLOOKUP($C1374,'MSCI Database'!$C:$R,8, FALSE)),"")</f>
        <v>5.8</v>
      </c>
      <c r="V1374" s="175">
        <f>IFERROR(IF(VLOOKUP($C1374,'MSCI Database'!$C:$R,9, FALSE)="","",VLOOKUP($C1374,'MSCI Database'!$C:$R,9, FALSE)),"")</f>
        <v>4.3</v>
      </c>
      <c r="W1374" s="165">
        <f t="shared" ca="1" si="57"/>
        <v>0</v>
      </c>
      <c r="X1374" s="166">
        <f>IFERROR(IF(VLOOKUP($C1374,'MSCI Database'!$C:$R,10, FALSE)="","",VLOOKUP($C1374,'MSCI Database'!$C:$R,10, FALSE)),"")</f>
        <v>397719</v>
      </c>
      <c r="Y1374" s="133" t="str">
        <f>IFERROR(IF(VLOOKUP($C1374,'MSCI Database'!$C:$R,11, FALSE)="","",VLOOKUP($C1374,'MSCI Database'!$C:$R,11, FALSE)),"")</f>
        <v>2018</v>
      </c>
      <c r="Z1374" s="133" t="str">
        <f>IFERROR(IF(VLOOKUP($C1374,'MSCI Database'!$C:$R,12, FALSE)="","",VLOOKUP($C1374,'MSCI Database'!$C:$R,12, FALSE)),"")</f>
        <v>E.Segmt-Moderate</v>
      </c>
      <c r="AA1374" s="202" t="str">
        <f>IFERROR(IF(VLOOKUP($C1374,'MSCI Database'!$C:$R,13, FALSE)="","",VLOOKUP($C1374,'MSCI Database'!$C:$R,13, FALSE)),"")</f>
        <v/>
      </c>
    </row>
    <row r="1375" spans="1:27" s="130" customFormat="1" ht="15" hidden="1" customHeight="1" outlineLevel="1">
      <c r="A1375" s="130" t="s">
        <v>11296</v>
      </c>
      <c r="B1375" s="130" t="s">
        <v>11297</v>
      </c>
      <c r="C1375" s="130" t="s">
        <v>11298</v>
      </c>
      <c r="D1375" s="130" t="s">
        <v>12128</v>
      </c>
      <c r="E1375" s="130" t="s">
        <v>18682</v>
      </c>
      <c r="F1375" s="169">
        <v>5.4454476970294069E-2</v>
      </c>
      <c r="G1375" s="132" t="str">
        <f ca="1">IFERROR(_xll.BQL($A1375, "cur_mkt_cap(currency=EUR)")/1000000, " ")</f>
        <v xml:space="preserve"> </v>
      </c>
      <c r="M1375" s="305">
        <f t="shared" si="58"/>
        <v>3.5232046599780259E-5</v>
      </c>
      <c r="N1375" s="223">
        <f t="shared" si="59"/>
        <v>5.932374302576542E-4</v>
      </c>
      <c r="O1375" s="172" t="str">
        <f>IFERROR(IF(VLOOKUP($C1375,'MSCI Database'!$C:$R,2, FALSE)="","",VLOOKUP($C1375,'MSCI Database'!$C:$R,2, FALSE)),"")</f>
        <v>Real Estate Development &amp; Diversified Activities</v>
      </c>
      <c r="P1375" s="186" t="str">
        <f>IFERROR(IF(VLOOKUP($C1375,'MSCI Database'!$C:$R,3, FALSE)="","",VLOOKUP($C1375,'MSCI Database'!$C:$R,3, FALSE)),"")</f>
        <v>BB</v>
      </c>
      <c r="Q1375" s="164" t="str">
        <f>IFERROR(IF(VLOOKUP($C1375,'MSCI Database'!$C:$R,4, FALSE)="","",VLOOKUP($C1375,'MSCI Database'!$C:$R,4, FALSE)),"")</f>
        <v>0</v>
      </c>
      <c r="R1375" s="164">
        <f>IFERROR(IF(VLOOKUP($C1375,'MSCI Database'!$C:$R,5, FALSE)="","",VLOOKUP($C1375,'MSCI Database'!$C:$R,5, FALSE)),"")</f>
        <v>3.7</v>
      </c>
      <c r="S1375" s="164">
        <f>IFERROR(IF(VLOOKUP($C1375,'MSCI Database'!$C:$R,6, FALSE)="","",VLOOKUP($C1375,'MSCI Database'!$C:$R,6, FALSE)),"")</f>
        <v>2.4</v>
      </c>
      <c r="T1375" s="211">
        <f>IFERROR(IF(VLOOKUP($C1375,'MSCI Database'!$C:$R,7, FALSE)="","",VLOOKUP($C1375,'MSCI Database'!$C:$R,7, FALSE)),"")</f>
        <v>3.1</v>
      </c>
      <c r="U1375" s="164">
        <f>IFERROR(IF(VLOOKUP($C1375,'MSCI Database'!$C:$R,8, FALSE)="","",VLOOKUP($C1375,'MSCI Database'!$C:$R,8, FALSE)),"")</f>
        <v>6.1</v>
      </c>
      <c r="V1375" s="175">
        <f>IFERROR(IF(VLOOKUP($C1375,'MSCI Database'!$C:$R,9, FALSE)="","",VLOOKUP($C1375,'MSCI Database'!$C:$R,9, FALSE)),"")</f>
        <v>3.9</v>
      </c>
      <c r="W1375" s="165">
        <f t="shared" ca="1" si="57"/>
        <v>0</v>
      </c>
      <c r="X1375" s="166">
        <f>IFERROR(IF(VLOOKUP($C1375,'MSCI Database'!$C:$R,10, FALSE)="","",VLOOKUP($C1375,'MSCI Database'!$C:$R,10, FALSE)),"")</f>
        <v>8993</v>
      </c>
      <c r="Y1375" s="133" t="str">
        <f>IFERROR(IF(VLOOKUP($C1375,'MSCI Database'!$C:$R,11, FALSE)="","",VLOOKUP($C1375,'MSCI Database'!$C:$R,11, FALSE)),"")</f>
        <v>2019</v>
      </c>
      <c r="Z1375" s="133" t="str">
        <f>IFERROR(IF(VLOOKUP($C1375,'MSCI Database'!$C:$R,12, FALSE)="","",VLOOKUP($C1375,'MSCI Database'!$C:$R,12, FALSE)),"")</f>
        <v>E.Segmt-Moderately Low</v>
      </c>
      <c r="AA1375" s="202" t="str">
        <f>IFERROR(IF(VLOOKUP($C1375,'MSCI Database'!$C:$R,13, FALSE)="","",VLOOKUP($C1375,'MSCI Database'!$C:$R,13, FALSE)),"")</f>
        <v/>
      </c>
    </row>
    <row r="1376" spans="1:27" s="130" customFormat="1" ht="15" hidden="1" customHeight="1" outlineLevel="1">
      <c r="A1376" s="130" t="s">
        <v>10446</v>
      </c>
      <c r="B1376" s="130" t="s">
        <v>10447</v>
      </c>
      <c r="C1376" s="130" t="s">
        <v>10448</v>
      </c>
      <c r="D1376" s="130" t="s">
        <v>12128</v>
      </c>
      <c r="E1376" s="130" t="s">
        <v>18682</v>
      </c>
      <c r="F1376" s="169">
        <v>5.4236535417682571E-2</v>
      </c>
      <c r="G1376" s="132" t="str">
        <f ca="1">IFERROR(_xll.BQL($A1376, "cur_mkt_cap(currency=EUR)")/1000000, " ")</f>
        <v xml:space="preserve"> </v>
      </c>
      <c r="M1376" s="305">
        <f t="shared" si="58"/>
        <v>3.509103841524062E-5</v>
      </c>
      <c r="N1376" s="223">
        <f t="shared" si="59"/>
        <v>5.9086313352741217E-4</v>
      </c>
      <c r="O1376" s="172" t="str">
        <f>IFERROR(IF(VLOOKUP($C1376,'MSCI Database'!$C:$R,2, FALSE)="","",VLOOKUP($C1376,'MSCI Database'!$C:$R,2, FALSE)),"")</f>
        <v>Household Durables</v>
      </c>
      <c r="P1376" s="186" t="str">
        <f>IFERROR(IF(VLOOKUP($C1376,'MSCI Database'!$C:$R,3, FALSE)="","",VLOOKUP($C1376,'MSCI Database'!$C:$R,3, FALSE)),"")</f>
        <v>BBB</v>
      </c>
      <c r="Q1376" s="164" t="str">
        <f>IFERROR(IF(VLOOKUP($C1376,'MSCI Database'!$C:$R,4, FALSE)="","",VLOOKUP($C1376,'MSCI Database'!$C:$R,4, FALSE)),"")</f>
        <v>0</v>
      </c>
      <c r="R1376" s="164">
        <f>IFERROR(IF(VLOOKUP($C1376,'MSCI Database'!$C:$R,5, FALSE)="","",VLOOKUP($C1376,'MSCI Database'!$C:$R,5, FALSE)),"")</f>
        <v>4.5</v>
      </c>
      <c r="S1376" s="164">
        <f>IFERROR(IF(VLOOKUP($C1376,'MSCI Database'!$C:$R,6, FALSE)="","",VLOOKUP($C1376,'MSCI Database'!$C:$R,6, FALSE)),"")</f>
        <v>4.0999999999999996</v>
      </c>
      <c r="T1376" s="211">
        <f>IFERROR(IF(VLOOKUP($C1376,'MSCI Database'!$C:$R,7, FALSE)="","",VLOOKUP($C1376,'MSCI Database'!$C:$R,7, FALSE)),"")</f>
        <v>4.3</v>
      </c>
      <c r="U1376" s="164">
        <f>IFERROR(IF(VLOOKUP($C1376,'MSCI Database'!$C:$R,8, FALSE)="","",VLOOKUP($C1376,'MSCI Database'!$C:$R,8, FALSE)),"")</f>
        <v>4.9000000000000004</v>
      </c>
      <c r="V1376" s="175">
        <f>IFERROR(IF(VLOOKUP($C1376,'MSCI Database'!$C:$R,9, FALSE)="","",VLOOKUP($C1376,'MSCI Database'!$C:$R,9, FALSE)),"")</f>
        <v>4.5</v>
      </c>
      <c r="W1376" s="165">
        <f t="shared" ca="1" si="57"/>
        <v>0</v>
      </c>
      <c r="X1376" s="166">
        <f>IFERROR(IF(VLOOKUP($C1376,'MSCI Database'!$C:$R,10, FALSE)="","",VLOOKUP($C1376,'MSCI Database'!$C:$R,10, FALSE)),"")</f>
        <v>41213</v>
      </c>
      <c r="Y1376" s="133" t="str">
        <f>IFERROR(IF(VLOOKUP($C1376,'MSCI Database'!$C:$R,11, FALSE)="","",VLOOKUP($C1376,'MSCI Database'!$C:$R,11, FALSE)),"")</f>
        <v>2019</v>
      </c>
      <c r="Z1376" s="133" t="str">
        <f>IFERROR(IF(VLOOKUP($C1376,'MSCI Database'!$C:$R,12, FALSE)="","",VLOOKUP($C1376,'MSCI Database'!$C:$R,12, FALSE)),"")</f>
        <v>Reported</v>
      </c>
      <c r="AA1376" s="202" t="str">
        <f>IFERROR(IF(VLOOKUP($C1376,'MSCI Database'!$C:$R,13, FALSE)="","",VLOOKUP($C1376,'MSCI Database'!$C:$R,13, FALSE)),"")</f>
        <v/>
      </c>
    </row>
    <row r="1377" spans="1:27" s="130" customFormat="1" ht="15" hidden="1" customHeight="1" outlineLevel="1">
      <c r="A1377" s="130" t="s">
        <v>9492</v>
      </c>
      <c r="B1377" s="130" t="s">
        <v>9493</v>
      </c>
      <c r="C1377" s="130" t="s">
        <v>9494</v>
      </c>
      <c r="D1377" s="130" t="s">
        <v>12128</v>
      </c>
      <c r="E1377" s="130" t="s">
        <v>18682</v>
      </c>
      <c r="F1377" s="169">
        <v>5.4219783870522613E-2</v>
      </c>
      <c r="G1377" s="132" t="str">
        <f ca="1">IFERROR(_xll.BQL($A1377, "cur_mkt_cap(currency=EUR)")/1000000, " ")</f>
        <v xml:space="preserve"> </v>
      </c>
      <c r="M1377" s="305">
        <f t="shared" si="58"/>
        <v>3.5080200164228132E-5</v>
      </c>
      <c r="N1377" s="223">
        <f t="shared" si="59"/>
        <v>5.9068063898622993E-4</v>
      </c>
      <c r="O1377" s="172" t="str">
        <f>IFERROR(IF(VLOOKUP($C1377,'MSCI Database'!$C:$R,2, FALSE)="","",VLOOKUP($C1377,'MSCI Database'!$C:$R,2, FALSE)),"")</f>
        <v>Real Estate Development &amp; Diversified Activities</v>
      </c>
      <c r="P1377" s="186" t="str">
        <f>IFERROR(IF(VLOOKUP($C1377,'MSCI Database'!$C:$R,3, FALSE)="","",VLOOKUP($C1377,'MSCI Database'!$C:$R,3, FALSE)),"")</f>
        <v>BBB</v>
      </c>
      <c r="Q1377" s="164" t="str">
        <f>IFERROR(IF(VLOOKUP($C1377,'MSCI Database'!$C:$R,4, FALSE)="","",VLOOKUP($C1377,'MSCI Database'!$C:$R,4, FALSE)),"")</f>
        <v>0</v>
      </c>
      <c r="R1377" s="164">
        <f>IFERROR(IF(VLOOKUP($C1377,'MSCI Database'!$C:$R,5, FALSE)="","",VLOOKUP($C1377,'MSCI Database'!$C:$R,5, FALSE)),"")</f>
        <v>4.5999999999999996</v>
      </c>
      <c r="S1377" s="164">
        <f>IFERROR(IF(VLOOKUP($C1377,'MSCI Database'!$C:$R,6, FALSE)="","",VLOOKUP($C1377,'MSCI Database'!$C:$R,6, FALSE)),"")</f>
        <v>4.4000000000000004</v>
      </c>
      <c r="T1377" s="211">
        <f>IFERROR(IF(VLOOKUP($C1377,'MSCI Database'!$C:$R,7, FALSE)="","",VLOOKUP($C1377,'MSCI Database'!$C:$R,7, FALSE)),"")</f>
        <v>3.3</v>
      </c>
      <c r="U1377" s="164">
        <f>IFERROR(IF(VLOOKUP($C1377,'MSCI Database'!$C:$R,8, FALSE)="","",VLOOKUP($C1377,'MSCI Database'!$C:$R,8, FALSE)),"")</f>
        <v>5.4</v>
      </c>
      <c r="V1377" s="175">
        <f>IFERROR(IF(VLOOKUP($C1377,'MSCI Database'!$C:$R,9, FALSE)="","",VLOOKUP($C1377,'MSCI Database'!$C:$R,9, FALSE)),"")</f>
        <v>4.4000000000000004</v>
      </c>
      <c r="W1377" s="165">
        <f t="shared" ca="1" si="57"/>
        <v>0</v>
      </c>
      <c r="X1377" s="166">
        <f>IFERROR(IF(VLOOKUP($C1377,'MSCI Database'!$C:$R,10, FALSE)="","",VLOOKUP($C1377,'MSCI Database'!$C:$R,10, FALSE)),"")</f>
        <v>6716</v>
      </c>
      <c r="Y1377" s="133" t="str">
        <f>IFERROR(IF(VLOOKUP($C1377,'MSCI Database'!$C:$R,11, FALSE)="","",VLOOKUP($C1377,'MSCI Database'!$C:$R,11, FALSE)),"")</f>
        <v>2019</v>
      </c>
      <c r="Z1377" s="133" t="str">
        <f>IFERROR(IF(VLOOKUP($C1377,'MSCI Database'!$C:$R,12, FALSE)="","",VLOOKUP($C1377,'MSCI Database'!$C:$R,12, FALSE)),"")</f>
        <v>E.Segmt-Moderately Low</v>
      </c>
      <c r="AA1377" s="202" t="str">
        <f>IFERROR(IF(VLOOKUP($C1377,'MSCI Database'!$C:$R,13, FALSE)="","",VLOOKUP($C1377,'MSCI Database'!$C:$R,13, FALSE)),"")</f>
        <v/>
      </c>
    </row>
    <row r="1378" spans="1:27" s="130" customFormat="1" ht="15" hidden="1" customHeight="1" outlineLevel="1">
      <c r="A1378" s="130" t="s">
        <v>10524</v>
      </c>
      <c r="B1378" s="130" t="s">
        <v>10525</v>
      </c>
      <c r="C1378" s="130" t="s">
        <v>10526</v>
      </c>
      <c r="D1378" s="130" t="s">
        <v>12128</v>
      </c>
      <c r="E1378" s="130" t="s">
        <v>18673</v>
      </c>
      <c r="F1378" s="169">
        <v>5.4208699987298277E-2</v>
      </c>
      <c r="G1378" s="132" t="str">
        <f ca="1">IFERROR(_xll.BQL($A1378, "cur_mkt_cap(currency=EUR)")/1000000, " ")</f>
        <v xml:space="preserve"> </v>
      </c>
      <c r="M1378" s="305">
        <f t="shared" si="58"/>
        <v>3.507302889178198E-5</v>
      </c>
      <c r="N1378" s="223">
        <f t="shared" si="59"/>
        <v>5.9055988905404582E-4</v>
      </c>
      <c r="O1378" s="172" t="str">
        <f>IFERROR(IF(VLOOKUP($C1378,'MSCI Database'!$C:$R,2, FALSE)="","",VLOOKUP($C1378,'MSCI Database'!$C:$R,2, FALSE)),"")</f>
        <v>Trading Companies &amp; Distributors</v>
      </c>
      <c r="P1378" s="186" t="str">
        <f>IFERROR(IF(VLOOKUP($C1378,'MSCI Database'!$C:$R,3, FALSE)="","",VLOOKUP($C1378,'MSCI Database'!$C:$R,3, FALSE)),"")</f>
        <v>BB</v>
      </c>
      <c r="Q1378" s="164" t="str">
        <f>IFERROR(IF(VLOOKUP($C1378,'MSCI Database'!$C:$R,4, FALSE)="","",VLOOKUP($C1378,'MSCI Database'!$C:$R,4, FALSE)),"")</f>
        <v>0</v>
      </c>
      <c r="R1378" s="164">
        <f>IFERROR(IF(VLOOKUP($C1378,'MSCI Database'!$C:$R,5, FALSE)="","",VLOOKUP($C1378,'MSCI Database'!$C:$R,5, FALSE)),"")</f>
        <v>4</v>
      </c>
      <c r="S1378" s="164">
        <f>IFERROR(IF(VLOOKUP($C1378,'MSCI Database'!$C:$R,6, FALSE)="","",VLOOKUP($C1378,'MSCI Database'!$C:$R,6, FALSE)),"")</f>
        <v>3.7</v>
      </c>
      <c r="T1378" s="211">
        <f>IFERROR(IF(VLOOKUP($C1378,'MSCI Database'!$C:$R,7, FALSE)="","",VLOOKUP($C1378,'MSCI Database'!$C:$R,7, FALSE)),"")</f>
        <v>7.4</v>
      </c>
      <c r="U1378" s="164">
        <f>IFERROR(IF(VLOOKUP($C1378,'MSCI Database'!$C:$R,8, FALSE)="","",VLOOKUP($C1378,'MSCI Database'!$C:$R,8, FALSE)),"")</f>
        <v>4</v>
      </c>
      <c r="V1378" s="175">
        <f>IFERROR(IF(VLOOKUP($C1378,'MSCI Database'!$C:$R,9, FALSE)="","",VLOOKUP($C1378,'MSCI Database'!$C:$R,9, FALSE)),"")</f>
        <v>4.7</v>
      </c>
      <c r="W1378" s="165">
        <f t="shared" ca="1" si="57"/>
        <v>0</v>
      </c>
      <c r="X1378" s="166">
        <f>IFERROR(IF(VLOOKUP($C1378,'MSCI Database'!$C:$R,10, FALSE)="","",VLOOKUP($C1378,'MSCI Database'!$C:$R,10, FALSE)),"")</f>
        <v>62020</v>
      </c>
      <c r="Y1378" s="133" t="str">
        <f>IFERROR(IF(VLOOKUP($C1378,'MSCI Database'!$C:$R,11, FALSE)="","",VLOOKUP($C1378,'MSCI Database'!$C:$R,11, FALSE)),"")</f>
        <v>2019</v>
      </c>
      <c r="Z1378" s="133" t="str">
        <f>IFERROR(IF(VLOOKUP($C1378,'MSCI Database'!$C:$R,12, FALSE)="","",VLOOKUP($C1378,'MSCI Database'!$C:$R,12, FALSE)),"")</f>
        <v>E.Segmt-Moderately Low</v>
      </c>
      <c r="AA1378" s="202" t="str">
        <f>IFERROR(IF(VLOOKUP($C1378,'MSCI Database'!$C:$R,13, FALSE)="","",VLOOKUP($C1378,'MSCI Database'!$C:$R,13, FALSE)),"")</f>
        <v/>
      </c>
    </row>
    <row r="1379" spans="1:27" s="130" customFormat="1" ht="15" hidden="1" customHeight="1" outlineLevel="1">
      <c r="A1379" s="130" t="s">
        <v>10136</v>
      </c>
      <c r="B1379" s="130" t="s">
        <v>10137</v>
      </c>
      <c r="C1379" s="130" t="s">
        <v>10138</v>
      </c>
      <c r="D1379" s="130" t="s">
        <v>12128</v>
      </c>
      <c r="E1379" s="130" t="s">
        <v>18689</v>
      </c>
      <c r="F1379" s="169">
        <v>5.3970668261381437E-2</v>
      </c>
      <c r="G1379" s="132" t="str">
        <f ca="1">IFERROR(_xll.BQL($A1379, "cur_mkt_cap(currency=EUR)")/1000000, " ")</f>
        <v xml:space="preserve"> </v>
      </c>
      <c r="M1379" s="305">
        <f t="shared" si="58"/>
        <v>3.4919022365113785E-5</v>
      </c>
      <c r="N1379" s="223">
        <f t="shared" si="59"/>
        <v>5.8796672615433175E-4</v>
      </c>
      <c r="O1379" s="172" t="str">
        <f>IFERROR(IF(VLOOKUP($C1379,'MSCI Database'!$C:$R,2, FALSE)="","",VLOOKUP($C1379,'MSCI Database'!$C:$R,2, FALSE)),"")</f>
        <v>Technology Hardware, Storage &amp; Peripherals</v>
      </c>
      <c r="P1379" s="186" t="str">
        <f>IFERROR(IF(VLOOKUP($C1379,'MSCI Database'!$C:$R,3, FALSE)="","",VLOOKUP($C1379,'MSCI Database'!$C:$R,3, FALSE)),"")</f>
        <v>A</v>
      </c>
      <c r="Q1379" s="164" t="str">
        <f>IFERROR(IF(VLOOKUP($C1379,'MSCI Database'!$C:$R,4, FALSE)="","",VLOOKUP($C1379,'MSCI Database'!$C:$R,4, FALSE)),"")</f>
        <v>0</v>
      </c>
      <c r="R1379" s="164">
        <f>IFERROR(IF(VLOOKUP($C1379,'MSCI Database'!$C:$R,5, FALSE)="","",VLOOKUP($C1379,'MSCI Database'!$C:$R,5, FALSE)),"")</f>
        <v>6.4</v>
      </c>
      <c r="S1379" s="164">
        <f>IFERROR(IF(VLOOKUP($C1379,'MSCI Database'!$C:$R,6, FALSE)="","",VLOOKUP($C1379,'MSCI Database'!$C:$R,6, FALSE)),"")</f>
        <v>2</v>
      </c>
      <c r="T1379" s="211">
        <f>IFERROR(IF(VLOOKUP($C1379,'MSCI Database'!$C:$R,7, FALSE)="","",VLOOKUP($C1379,'MSCI Database'!$C:$R,7, FALSE)),"")</f>
        <v>4.5999999999999996</v>
      </c>
      <c r="U1379" s="164">
        <f>IFERROR(IF(VLOOKUP($C1379,'MSCI Database'!$C:$R,8, FALSE)="","",VLOOKUP($C1379,'MSCI Database'!$C:$R,8, FALSE)),"")</f>
        <v>6.1</v>
      </c>
      <c r="V1379" s="175">
        <f>IFERROR(IF(VLOOKUP($C1379,'MSCI Database'!$C:$R,9, FALSE)="","",VLOOKUP($C1379,'MSCI Database'!$C:$R,9, FALSE)),"")</f>
        <v>4.8</v>
      </c>
      <c r="W1379" s="165">
        <f t="shared" ca="1" si="57"/>
        <v>0</v>
      </c>
      <c r="X1379" s="166">
        <f>IFERROR(IF(VLOOKUP($C1379,'MSCI Database'!$C:$R,10, FALSE)="","",VLOOKUP($C1379,'MSCI Database'!$C:$R,10, FALSE)),"")</f>
        <v>7536</v>
      </c>
      <c r="Y1379" s="133" t="str">
        <f>IFERROR(IF(VLOOKUP($C1379,'MSCI Database'!$C:$R,11, FALSE)="","",VLOOKUP($C1379,'MSCI Database'!$C:$R,11, FALSE)),"")</f>
        <v>2019</v>
      </c>
      <c r="Z1379" s="133" t="str">
        <f>IFERROR(IF(VLOOKUP($C1379,'MSCI Database'!$C:$R,12, FALSE)="","",VLOOKUP($C1379,'MSCI Database'!$C:$R,12, FALSE)),"")</f>
        <v>E.Segmt-Moderately High</v>
      </c>
      <c r="AA1379" s="202" t="str">
        <f>IFERROR(IF(VLOOKUP($C1379,'MSCI Database'!$C:$R,13, FALSE)="","",VLOOKUP($C1379,'MSCI Database'!$C:$R,13, FALSE)),"")</f>
        <v/>
      </c>
    </row>
    <row r="1380" spans="1:27" s="130" customFormat="1" ht="15" hidden="1" customHeight="1" outlineLevel="1">
      <c r="A1380" s="130" t="s">
        <v>9145</v>
      </c>
      <c r="B1380" s="130" t="s">
        <v>9146</v>
      </c>
      <c r="C1380" s="130" t="s">
        <v>9147</v>
      </c>
      <c r="D1380" s="130" t="s">
        <v>12128</v>
      </c>
      <c r="E1380" s="130" t="s">
        <v>18707</v>
      </c>
      <c r="F1380" s="169">
        <v>5.395036220125804E-2</v>
      </c>
      <c r="G1380" s="132" t="str">
        <f ca="1">IFERROR(_xll.BQL($A1380, "cur_mkt_cap(currency=EUR)")/1000000, " ")</f>
        <v xml:space="preserve"> </v>
      </c>
      <c r="M1380" s="305">
        <f t="shared" si="58"/>
        <v>3.4905884344213946E-5</v>
      </c>
      <c r="N1380" s="223">
        <f t="shared" si="59"/>
        <v>5.8774550807279855E-4</v>
      </c>
      <c r="O1380" s="172" t="str">
        <f>IFERROR(IF(VLOOKUP($C1380,'MSCI Database'!$C:$R,2, FALSE)="","",VLOOKUP($C1380,'MSCI Database'!$C:$R,2, FALSE)),"")</f>
        <v>Oil &amp; Gas Exploration &amp; Production</v>
      </c>
      <c r="P1380" s="186" t="str">
        <f>IFERROR(IF(VLOOKUP($C1380,'MSCI Database'!$C:$R,3, FALSE)="","",VLOOKUP($C1380,'MSCI Database'!$C:$R,3, FALSE)),"")</f>
        <v>BB</v>
      </c>
      <c r="Q1380" s="164" t="str">
        <f>IFERROR(IF(VLOOKUP($C1380,'MSCI Database'!$C:$R,4, FALSE)="","",VLOOKUP($C1380,'MSCI Database'!$C:$R,4, FALSE)),"")</f>
        <v>0</v>
      </c>
      <c r="R1380" s="164">
        <f>IFERROR(IF(VLOOKUP($C1380,'MSCI Database'!$C:$R,5, FALSE)="","",VLOOKUP($C1380,'MSCI Database'!$C:$R,5, FALSE)),"")</f>
        <v>4.2</v>
      </c>
      <c r="S1380" s="164">
        <f>IFERROR(IF(VLOOKUP($C1380,'MSCI Database'!$C:$R,6, FALSE)="","",VLOOKUP($C1380,'MSCI Database'!$C:$R,6, FALSE)),"")</f>
        <v>3.8</v>
      </c>
      <c r="T1380" s="211">
        <f>IFERROR(IF(VLOOKUP($C1380,'MSCI Database'!$C:$R,7, FALSE)="","",VLOOKUP($C1380,'MSCI Database'!$C:$R,7, FALSE)),"")</f>
        <v>4.0999999999999996</v>
      </c>
      <c r="U1380" s="164">
        <f>IFERROR(IF(VLOOKUP($C1380,'MSCI Database'!$C:$R,8, FALSE)="","",VLOOKUP($C1380,'MSCI Database'!$C:$R,8, FALSE)),"")</f>
        <v>4.4000000000000004</v>
      </c>
      <c r="V1380" s="175">
        <f>IFERROR(IF(VLOOKUP($C1380,'MSCI Database'!$C:$R,9, FALSE)="","",VLOOKUP($C1380,'MSCI Database'!$C:$R,9, FALSE)),"")</f>
        <v>4.0999999999999996</v>
      </c>
      <c r="W1380" s="165">
        <f t="shared" ca="1" si="57"/>
        <v>0</v>
      </c>
      <c r="X1380" s="166">
        <f>IFERROR(IF(VLOOKUP($C1380,'MSCI Database'!$C:$R,10, FALSE)="","",VLOOKUP($C1380,'MSCI Database'!$C:$R,10, FALSE)),"")</f>
        <v>427244</v>
      </c>
      <c r="Y1380" s="133" t="str">
        <f>IFERROR(IF(VLOOKUP($C1380,'MSCI Database'!$C:$R,11, FALSE)="","",VLOOKUP($C1380,'MSCI Database'!$C:$R,11, FALSE)),"")</f>
        <v>2019</v>
      </c>
      <c r="Z1380" s="133" t="str">
        <f>IFERROR(IF(VLOOKUP($C1380,'MSCI Database'!$C:$R,12, FALSE)="","",VLOOKUP($C1380,'MSCI Database'!$C:$R,12, FALSE)),"")</f>
        <v>Reported</v>
      </c>
      <c r="AA1380" s="202" t="str">
        <f>IFERROR(IF(VLOOKUP($C1380,'MSCI Database'!$C:$R,13, FALSE)="","",VLOOKUP($C1380,'MSCI Database'!$C:$R,13, FALSE)),"")</f>
        <v/>
      </c>
    </row>
    <row r="1381" spans="1:27" s="130" customFormat="1" ht="15" hidden="1" customHeight="1" outlineLevel="1">
      <c r="A1381" s="130" t="s">
        <v>11177</v>
      </c>
      <c r="B1381" s="130" t="s">
        <v>11178</v>
      </c>
      <c r="C1381" s="130" t="s">
        <v>11179</v>
      </c>
      <c r="D1381" s="130" t="s">
        <v>12128</v>
      </c>
      <c r="E1381" s="130" t="s">
        <v>18673</v>
      </c>
      <c r="F1381" s="169">
        <v>5.388553646948073E-2</v>
      </c>
      <c r="G1381" s="132" t="str">
        <f ca="1">IFERROR(_xll.BQL($A1381, "cur_mkt_cap(currency=EUR)")/1000000, " ")</f>
        <v xml:space="preserve"> </v>
      </c>
      <c r="M1381" s="305">
        <f t="shared" si="58"/>
        <v>3.486394209575403E-5</v>
      </c>
      <c r="N1381" s="223">
        <f t="shared" si="59"/>
        <v>5.8703928421988886E-4</v>
      </c>
      <c r="O1381" s="172" t="str">
        <f>IFERROR(IF(VLOOKUP($C1381,'MSCI Database'!$C:$R,2, FALSE)="","",VLOOKUP($C1381,'MSCI Database'!$C:$R,2, FALSE)),"")</f>
        <v>Industrial Machinery</v>
      </c>
      <c r="P1381" s="186" t="str">
        <f>IFERROR(IF(VLOOKUP($C1381,'MSCI Database'!$C:$R,3, FALSE)="","",VLOOKUP($C1381,'MSCI Database'!$C:$R,3, FALSE)),"")</f>
        <v>BBB</v>
      </c>
      <c r="Q1381" s="164" t="str">
        <f>IFERROR(IF(VLOOKUP($C1381,'MSCI Database'!$C:$R,4, FALSE)="","",VLOOKUP($C1381,'MSCI Database'!$C:$R,4, FALSE)),"")</f>
        <v>1</v>
      </c>
      <c r="R1381" s="164">
        <f>IFERROR(IF(VLOOKUP($C1381,'MSCI Database'!$C:$R,5, FALSE)="","",VLOOKUP($C1381,'MSCI Database'!$C:$R,5, FALSE)),"")</f>
        <v>5.7</v>
      </c>
      <c r="S1381" s="164">
        <f>IFERROR(IF(VLOOKUP($C1381,'MSCI Database'!$C:$R,6, FALSE)="","",VLOOKUP($C1381,'MSCI Database'!$C:$R,6, FALSE)),"")</f>
        <v>3.6</v>
      </c>
      <c r="T1381" s="211">
        <f>IFERROR(IF(VLOOKUP($C1381,'MSCI Database'!$C:$R,7, FALSE)="","",VLOOKUP($C1381,'MSCI Database'!$C:$R,7, FALSE)),"")</f>
        <v>6.4</v>
      </c>
      <c r="U1381" s="164">
        <f>IFERROR(IF(VLOOKUP($C1381,'MSCI Database'!$C:$R,8, FALSE)="","",VLOOKUP($C1381,'MSCI Database'!$C:$R,8, FALSE)),"")</f>
        <v>5.3</v>
      </c>
      <c r="V1381" s="175">
        <f>IFERROR(IF(VLOOKUP($C1381,'MSCI Database'!$C:$R,9, FALSE)="","",VLOOKUP($C1381,'MSCI Database'!$C:$R,9, FALSE)),"")</f>
        <v>5</v>
      </c>
      <c r="W1381" s="165">
        <f t="shared" ca="1" si="57"/>
        <v>0</v>
      </c>
      <c r="X1381" s="166">
        <f>IFERROR(IF(VLOOKUP($C1381,'MSCI Database'!$C:$R,10, FALSE)="","",VLOOKUP($C1381,'MSCI Database'!$C:$R,10, FALSE)),"")</f>
        <v>104159</v>
      </c>
      <c r="Y1381" s="133" t="str">
        <f>IFERROR(IF(VLOOKUP($C1381,'MSCI Database'!$C:$R,11, FALSE)="","",VLOOKUP($C1381,'MSCI Database'!$C:$R,11, FALSE)),"")</f>
        <v>2019</v>
      </c>
      <c r="Z1381" s="133" t="str">
        <f>IFERROR(IF(VLOOKUP($C1381,'MSCI Database'!$C:$R,12, FALSE)="","",VLOOKUP($C1381,'MSCI Database'!$C:$R,12, FALSE)),"")</f>
        <v>E.Segmt-Low</v>
      </c>
      <c r="AA1381" s="202" t="str">
        <f>IFERROR(IF(VLOOKUP($C1381,'MSCI Database'!$C:$R,13, FALSE)="","",VLOOKUP($C1381,'MSCI Database'!$C:$R,13, FALSE)),"")</f>
        <v/>
      </c>
    </row>
    <row r="1382" spans="1:27" s="130" customFormat="1" ht="15" hidden="1" customHeight="1" outlineLevel="1">
      <c r="A1382" s="130" t="s">
        <v>11656</v>
      </c>
      <c r="B1382" s="130" t="s">
        <v>11657</v>
      </c>
      <c r="C1382" s="130" t="s">
        <v>11658</v>
      </c>
      <c r="D1382" s="130" t="s">
        <v>18677</v>
      </c>
      <c r="E1382" s="130" t="s">
        <v>18682</v>
      </c>
      <c r="F1382" s="169">
        <v>5.3860554554862369E-2</v>
      </c>
      <c r="G1382" s="132" t="str">
        <f ca="1">IFERROR(_xll.BQL($A1382, "cur_mkt_cap(currency=EUR)")/1000000, " ")</f>
        <v xml:space="preserve"> </v>
      </c>
      <c r="M1382" s="305">
        <f t="shared" si="58"/>
        <v>3.4847778796995948E-5</v>
      </c>
      <c r="N1382" s="223">
        <f t="shared" si="59"/>
        <v>5.8676712649006265E-4</v>
      </c>
      <c r="O1382" s="172" t="str">
        <f>IFERROR(IF(VLOOKUP($C1382,'MSCI Database'!$C:$R,2, FALSE)="","",VLOOKUP($C1382,'MSCI Database'!$C:$R,2, FALSE)),"")</f>
        <v>Auto Components</v>
      </c>
      <c r="P1382" s="186" t="str">
        <f>IFERROR(IF(VLOOKUP($C1382,'MSCI Database'!$C:$R,3, FALSE)="","",VLOOKUP($C1382,'MSCI Database'!$C:$R,3, FALSE)),"")</f>
        <v>BB</v>
      </c>
      <c r="Q1382" s="164" t="str">
        <f>IFERROR(IF(VLOOKUP($C1382,'MSCI Database'!$C:$R,4, FALSE)="","",VLOOKUP($C1382,'MSCI Database'!$C:$R,4, FALSE)),"")</f>
        <v>1</v>
      </c>
      <c r="R1382" s="164">
        <f>IFERROR(IF(VLOOKUP($C1382,'MSCI Database'!$C:$R,5, FALSE)="","",VLOOKUP($C1382,'MSCI Database'!$C:$R,5, FALSE)),"")</f>
        <v>3.6</v>
      </c>
      <c r="S1382" s="164">
        <f>IFERROR(IF(VLOOKUP($C1382,'MSCI Database'!$C:$R,6, FALSE)="","",VLOOKUP($C1382,'MSCI Database'!$C:$R,6, FALSE)),"")</f>
        <v>4.4000000000000004</v>
      </c>
      <c r="T1382" s="211">
        <f>IFERROR(IF(VLOOKUP($C1382,'MSCI Database'!$C:$R,7, FALSE)="","",VLOOKUP($C1382,'MSCI Database'!$C:$R,7, FALSE)),"")</f>
        <v>4.7</v>
      </c>
      <c r="U1382" s="164">
        <f>IFERROR(IF(VLOOKUP($C1382,'MSCI Database'!$C:$R,8, FALSE)="","",VLOOKUP($C1382,'MSCI Database'!$C:$R,8, FALSE)),"")</f>
        <v>3.3</v>
      </c>
      <c r="V1382" s="175">
        <f>IFERROR(IF(VLOOKUP($C1382,'MSCI Database'!$C:$R,9, FALSE)="","",VLOOKUP($C1382,'MSCI Database'!$C:$R,9, FALSE)),"")</f>
        <v>4.0999999999999996</v>
      </c>
      <c r="W1382" s="165">
        <f t="shared" ca="1" si="57"/>
        <v>0</v>
      </c>
      <c r="X1382" s="166">
        <f>IFERROR(IF(VLOOKUP($C1382,'MSCI Database'!$C:$R,10, FALSE)="","",VLOOKUP($C1382,'MSCI Database'!$C:$R,10, FALSE)),"")</f>
        <v>48911</v>
      </c>
      <c r="Y1382" s="133" t="str">
        <f>IFERROR(IF(VLOOKUP($C1382,'MSCI Database'!$C:$R,11, FALSE)="","",VLOOKUP($C1382,'MSCI Database'!$C:$R,11, FALSE)),"")</f>
        <v>2019</v>
      </c>
      <c r="Z1382" s="133" t="str">
        <f>IFERROR(IF(VLOOKUP($C1382,'MSCI Database'!$C:$R,12, FALSE)="","",VLOOKUP($C1382,'MSCI Database'!$C:$R,12, FALSE)),"")</f>
        <v>Reported</v>
      </c>
      <c r="AA1382" s="202" t="str">
        <f>IFERROR(IF(VLOOKUP($C1382,'MSCI Database'!$C:$R,13, FALSE)="","",VLOOKUP($C1382,'MSCI Database'!$C:$R,13, FALSE)),"")</f>
        <v/>
      </c>
    </row>
    <row r="1383" spans="1:27" s="130" customFormat="1" ht="15" hidden="1" customHeight="1" outlineLevel="1">
      <c r="A1383" s="130" t="s">
        <v>9388</v>
      </c>
      <c r="B1383" s="130" t="s">
        <v>9389</v>
      </c>
      <c r="C1383" s="130" t="s">
        <v>9390</v>
      </c>
      <c r="D1383" s="130" t="s">
        <v>12128</v>
      </c>
      <c r="E1383" s="130" t="s">
        <v>18673</v>
      </c>
      <c r="F1383" s="169">
        <v>5.3825778998238288E-2</v>
      </c>
      <c r="G1383" s="132" t="str">
        <f ca="1">IFERROR(_xll.BQL($A1383, "cur_mkt_cap(currency=EUR)")/1000000, " ")</f>
        <v xml:space="preserve"> </v>
      </c>
      <c r="M1383" s="305">
        <f t="shared" si="58"/>
        <v>3.4825279011860172E-5</v>
      </c>
      <c r="N1383" s="223">
        <f t="shared" si="59"/>
        <v>5.8638827496131313E-4</v>
      </c>
      <c r="O1383" s="172" t="str">
        <f>IFERROR(IF(VLOOKUP($C1383,'MSCI Database'!$C:$R,2, FALSE)="","",VLOOKUP($C1383,'MSCI Database'!$C:$R,2, FALSE)),"")</f>
        <v>Commercial Services &amp; Supplies</v>
      </c>
      <c r="P1383" s="186" t="str">
        <f>IFERROR(IF(VLOOKUP($C1383,'MSCI Database'!$C:$R,3, FALSE)="","",VLOOKUP($C1383,'MSCI Database'!$C:$R,3, FALSE)),"")</f>
        <v>BB</v>
      </c>
      <c r="Q1383" s="164" t="str">
        <f>IFERROR(IF(VLOOKUP($C1383,'MSCI Database'!$C:$R,4, FALSE)="","",VLOOKUP($C1383,'MSCI Database'!$C:$R,4, FALSE)),"")</f>
        <v>0</v>
      </c>
      <c r="R1383" s="164">
        <f>IFERROR(IF(VLOOKUP($C1383,'MSCI Database'!$C:$R,5, FALSE)="","",VLOOKUP($C1383,'MSCI Database'!$C:$R,5, FALSE)),"")</f>
        <v>3</v>
      </c>
      <c r="S1383" s="164">
        <f>IFERROR(IF(VLOOKUP($C1383,'MSCI Database'!$C:$R,6, FALSE)="","",VLOOKUP($C1383,'MSCI Database'!$C:$R,6, FALSE)),"")</f>
        <v>8</v>
      </c>
      <c r="T1383" s="211">
        <f>IFERROR(IF(VLOOKUP($C1383,'MSCI Database'!$C:$R,7, FALSE)="","",VLOOKUP($C1383,'MSCI Database'!$C:$R,7, FALSE)),"")</f>
        <v>3.6</v>
      </c>
      <c r="U1383" s="164">
        <f>IFERROR(IF(VLOOKUP($C1383,'MSCI Database'!$C:$R,8, FALSE)="","",VLOOKUP($C1383,'MSCI Database'!$C:$R,8, FALSE)),"")</f>
        <v>6</v>
      </c>
      <c r="V1383" s="175">
        <f>IFERROR(IF(VLOOKUP($C1383,'MSCI Database'!$C:$R,9, FALSE)="","",VLOOKUP($C1383,'MSCI Database'!$C:$R,9, FALSE)),"")</f>
        <v>4.8</v>
      </c>
      <c r="W1383" s="165">
        <f t="shared" ca="1" si="57"/>
        <v>0</v>
      </c>
      <c r="X1383" s="166">
        <f>IFERROR(IF(VLOOKUP($C1383,'MSCI Database'!$C:$R,10, FALSE)="","",VLOOKUP($C1383,'MSCI Database'!$C:$R,10, FALSE)),"")</f>
        <v>56665</v>
      </c>
      <c r="Y1383" s="133" t="str">
        <f>IFERROR(IF(VLOOKUP($C1383,'MSCI Database'!$C:$R,11, FALSE)="","",VLOOKUP($C1383,'MSCI Database'!$C:$R,11, FALSE)),"")</f>
        <v>2019</v>
      </c>
      <c r="Z1383" s="133" t="str">
        <f>IFERROR(IF(VLOOKUP($C1383,'MSCI Database'!$C:$R,12, FALSE)="","",VLOOKUP($C1383,'MSCI Database'!$C:$R,12, FALSE)),"")</f>
        <v>E.Segmt-Moderately High</v>
      </c>
      <c r="AA1383" s="202" t="str">
        <f>IFERROR(IF(VLOOKUP($C1383,'MSCI Database'!$C:$R,13, FALSE)="","",VLOOKUP($C1383,'MSCI Database'!$C:$R,13, FALSE)),"")</f>
        <v/>
      </c>
    </row>
    <row r="1384" spans="1:27" s="130" customFormat="1" ht="15" hidden="1" customHeight="1" outlineLevel="1">
      <c r="A1384" s="130" t="s">
        <v>9574</v>
      </c>
      <c r="B1384" s="130" t="s">
        <v>9575</v>
      </c>
      <c r="C1384" s="130" t="s">
        <v>9576</v>
      </c>
      <c r="D1384" s="130" t="s">
        <v>12128</v>
      </c>
      <c r="E1384" s="130" t="s">
        <v>18684</v>
      </c>
      <c r="F1384" s="169">
        <v>5.3731502494708511E-2</v>
      </c>
      <c r="G1384" s="132" t="str">
        <f ca="1">IFERROR(_xll.BQL($A1384, "cur_mkt_cap(currency=EUR)")/1000000, " ")</f>
        <v xml:space="preserve"> </v>
      </c>
      <c r="M1384" s="305">
        <f t="shared" si="58"/>
        <v>3.4764282114076404E-5</v>
      </c>
      <c r="N1384" s="223">
        <f t="shared" si="59"/>
        <v>5.8536120879890759E-4</v>
      </c>
      <c r="O1384" s="172" t="str">
        <f>IFERROR(IF(VLOOKUP($C1384,'MSCI Database'!$C:$R,2, FALSE)="","",VLOOKUP($C1384,'MSCI Database'!$C:$R,2, FALSE)),"")</f>
        <v>Metals and Mining - Precious Metals</v>
      </c>
      <c r="P1384" s="186" t="str">
        <f>IFERROR(IF(VLOOKUP($C1384,'MSCI Database'!$C:$R,3, FALSE)="","",VLOOKUP($C1384,'MSCI Database'!$C:$R,3, FALSE)),"")</f>
        <v>BBB</v>
      </c>
      <c r="Q1384" s="164" t="str">
        <f>IFERROR(IF(VLOOKUP($C1384,'MSCI Database'!$C:$R,4, FALSE)="","",VLOOKUP($C1384,'MSCI Database'!$C:$R,4, FALSE)),"")</f>
        <v>1</v>
      </c>
      <c r="R1384" s="164">
        <f>IFERROR(IF(VLOOKUP($C1384,'MSCI Database'!$C:$R,5, FALSE)="","",VLOOKUP($C1384,'MSCI Database'!$C:$R,5, FALSE)),"")</f>
        <v>5.0999999999999996</v>
      </c>
      <c r="S1384" s="164">
        <f>IFERROR(IF(VLOOKUP($C1384,'MSCI Database'!$C:$R,6, FALSE)="","",VLOOKUP($C1384,'MSCI Database'!$C:$R,6, FALSE)),"")</f>
        <v>2.4</v>
      </c>
      <c r="T1384" s="211">
        <f>IFERROR(IF(VLOOKUP($C1384,'MSCI Database'!$C:$R,7, FALSE)="","",VLOOKUP($C1384,'MSCI Database'!$C:$R,7, FALSE)),"")</f>
        <v>5</v>
      </c>
      <c r="U1384" s="164">
        <f>IFERROR(IF(VLOOKUP($C1384,'MSCI Database'!$C:$R,8, FALSE)="","",VLOOKUP($C1384,'MSCI Database'!$C:$R,8, FALSE)),"")</f>
        <v>4.5999999999999996</v>
      </c>
      <c r="V1384" s="175">
        <f>IFERROR(IF(VLOOKUP($C1384,'MSCI Database'!$C:$R,9, FALSE)="","",VLOOKUP($C1384,'MSCI Database'!$C:$R,9, FALSE)),"")</f>
        <v>4</v>
      </c>
      <c r="W1384" s="165">
        <f t="shared" ca="1" si="57"/>
        <v>0</v>
      </c>
      <c r="X1384" s="166">
        <f>IFERROR(IF(VLOOKUP($C1384,'MSCI Database'!$C:$R,10, FALSE)="","",VLOOKUP($C1384,'MSCI Database'!$C:$R,10, FALSE)),"")</f>
        <v>276819</v>
      </c>
      <c r="Y1384" s="133" t="str">
        <f>IFERROR(IF(VLOOKUP($C1384,'MSCI Database'!$C:$R,11, FALSE)="","",VLOOKUP($C1384,'MSCI Database'!$C:$R,11, FALSE)),"")</f>
        <v>2019</v>
      </c>
      <c r="Z1384" s="133" t="str">
        <f>IFERROR(IF(VLOOKUP($C1384,'MSCI Database'!$C:$R,12, FALSE)="","",VLOOKUP($C1384,'MSCI Database'!$C:$R,12, FALSE)),"")</f>
        <v>Reported</v>
      </c>
      <c r="AA1384" s="202" t="str">
        <f>IFERROR(IF(VLOOKUP($C1384,'MSCI Database'!$C:$R,13, FALSE)="","",VLOOKUP($C1384,'MSCI Database'!$C:$R,13, FALSE)),"")</f>
        <v>Strong labor engagement initiatives and safety performance drive upgrade</v>
      </c>
    </row>
    <row r="1385" spans="1:27" s="130" customFormat="1" ht="15" hidden="1" customHeight="1" outlineLevel="1">
      <c r="A1385" s="130" t="s">
        <v>11144</v>
      </c>
      <c r="B1385" s="130" t="s">
        <v>11145</v>
      </c>
      <c r="C1385" s="130" t="s">
        <v>11146</v>
      </c>
      <c r="D1385" s="130" t="s">
        <v>12128</v>
      </c>
      <c r="E1385" s="130" t="s">
        <v>18688</v>
      </c>
      <c r="F1385" s="169">
        <v>5.3685611306798622E-2</v>
      </c>
      <c r="G1385" s="132" t="str">
        <f ca="1">IFERROR(_xll.BQL($A1385, "cur_mkt_cap(currency=EUR)")/1000000, " ")</f>
        <v xml:space="preserve"> </v>
      </c>
      <c r="M1385" s="305">
        <f t="shared" si="58"/>
        <v>3.4734590515498706E-5</v>
      </c>
      <c r="N1385" s="223">
        <f t="shared" si="59"/>
        <v>5.848612614685534E-4</v>
      </c>
      <c r="O1385" s="172" t="str">
        <f>IFERROR(IF(VLOOKUP($C1385,'MSCI Database'!$C:$R,2, FALSE)="","",VLOOKUP($C1385,'MSCI Database'!$C:$R,2, FALSE)),"")</f>
        <v>Banks</v>
      </c>
      <c r="P1385" s="186" t="str">
        <f>IFERROR(IF(VLOOKUP($C1385,'MSCI Database'!$C:$R,3, FALSE)="","",VLOOKUP($C1385,'MSCI Database'!$C:$R,3, FALSE)),"")</f>
        <v>BB</v>
      </c>
      <c r="Q1385" s="164" t="str">
        <f>IFERROR(IF(VLOOKUP($C1385,'MSCI Database'!$C:$R,4, FALSE)="","",VLOOKUP($C1385,'MSCI Database'!$C:$R,4, FALSE)),"")</f>
        <v/>
      </c>
      <c r="R1385" s="164">
        <f>IFERROR(IF(VLOOKUP($C1385,'MSCI Database'!$C:$R,5, FALSE)="","",VLOOKUP($C1385,'MSCI Database'!$C:$R,5, FALSE)),"")</f>
        <v>4.0999999999999996</v>
      </c>
      <c r="S1385" s="164">
        <f>IFERROR(IF(VLOOKUP($C1385,'MSCI Database'!$C:$R,6, FALSE)="","",VLOOKUP($C1385,'MSCI Database'!$C:$R,6, FALSE)),"")</f>
        <v>0</v>
      </c>
      <c r="T1385" s="211">
        <f>IFERROR(IF(VLOOKUP($C1385,'MSCI Database'!$C:$R,7, FALSE)="","",VLOOKUP($C1385,'MSCI Database'!$C:$R,7, FALSE)),"")</f>
        <v>3.9</v>
      </c>
      <c r="U1385" s="164">
        <f>IFERROR(IF(VLOOKUP($C1385,'MSCI Database'!$C:$R,8, FALSE)="","",VLOOKUP($C1385,'MSCI Database'!$C:$R,8, FALSE)),"")</f>
        <v>4.0999999999999996</v>
      </c>
      <c r="V1385" s="175">
        <f>IFERROR(IF(VLOOKUP($C1385,'MSCI Database'!$C:$R,9, FALSE)="","",VLOOKUP($C1385,'MSCI Database'!$C:$R,9, FALSE)),"")</f>
        <v>3.8</v>
      </c>
      <c r="W1385" s="165">
        <f t="shared" ca="1" si="57"/>
        <v>0</v>
      </c>
      <c r="X1385" s="166">
        <f>IFERROR(IF(VLOOKUP($C1385,'MSCI Database'!$C:$R,10, FALSE)="","",VLOOKUP($C1385,'MSCI Database'!$C:$R,10, FALSE)),"")</f>
        <v>18759</v>
      </c>
      <c r="Y1385" s="133" t="str">
        <f>IFERROR(IF(VLOOKUP($C1385,'MSCI Database'!$C:$R,11, FALSE)="","",VLOOKUP($C1385,'MSCI Database'!$C:$R,11, FALSE)),"")</f>
        <v>2019</v>
      </c>
      <c r="Z1385" s="133" t="str">
        <f>IFERROR(IF(VLOOKUP($C1385,'MSCI Database'!$C:$R,12, FALSE)="","",VLOOKUP($C1385,'MSCI Database'!$C:$R,12, FALSE)),"")</f>
        <v>E.Segmt-Low</v>
      </c>
      <c r="AA1385" s="202" t="str">
        <f>IFERROR(IF(VLOOKUP($C1385,'MSCI Database'!$C:$R,13, FALSE)="","",VLOOKUP($C1385,'MSCI Database'!$C:$R,13, FALSE)),"")</f>
        <v/>
      </c>
    </row>
    <row r="1386" spans="1:27" s="130" customFormat="1" ht="15" hidden="1" customHeight="1" outlineLevel="1">
      <c r="A1386" s="130" t="s">
        <v>10621</v>
      </c>
      <c r="B1386" s="130" t="s">
        <v>10622</v>
      </c>
      <c r="C1386" s="130" t="s">
        <v>10623</v>
      </c>
      <c r="D1386" s="130" t="s">
        <v>12128</v>
      </c>
      <c r="E1386" s="130" t="s">
        <v>12133</v>
      </c>
      <c r="F1386" s="169">
        <v>5.3493158367866701E-2</v>
      </c>
      <c r="G1386" s="132" t="str">
        <f ca="1">IFERROR(_xll.BQL($A1386, "cur_mkt_cap(currency=EUR)")/1000000, " ")</f>
        <v xml:space="preserve"> </v>
      </c>
      <c r="M1386" s="305">
        <f t="shared" si="58"/>
        <v>3.4610073464009753E-5</v>
      </c>
      <c r="N1386" s="223">
        <f t="shared" si="59"/>
        <v>5.8276464254409307E-4</v>
      </c>
      <c r="O1386" s="172" t="str">
        <f>IFERROR(IF(VLOOKUP($C1386,'MSCI Database'!$C:$R,2, FALSE)="","",VLOOKUP($C1386,'MSCI Database'!$C:$R,2, FALSE)),"")</f>
        <v>Health Care Equipment &amp; Supplies</v>
      </c>
      <c r="P1386" s="186" t="str">
        <f>IFERROR(IF(VLOOKUP($C1386,'MSCI Database'!$C:$R,3, FALSE)="","",VLOOKUP($C1386,'MSCI Database'!$C:$R,3, FALSE)),"")</f>
        <v>BBB</v>
      </c>
      <c r="Q1386" s="164" t="str">
        <f>IFERROR(IF(VLOOKUP($C1386,'MSCI Database'!$C:$R,4, FALSE)="","",VLOOKUP($C1386,'MSCI Database'!$C:$R,4, FALSE)),"")</f>
        <v>0</v>
      </c>
      <c r="R1386" s="164">
        <f>IFERROR(IF(VLOOKUP($C1386,'MSCI Database'!$C:$R,5, FALSE)="","",VLOOKUP($C1386,'MSCI Database'!$C:$R,5, FALSE)),"")</f>
        <v>5.3</v>
      </c>
      <c r="S1386" s="164">
        <f>IFERROR(IF(VLOOKUP($C1386,'MSCI Database'!$C:$R,6, FALSE)="","",VLOOKUP($C1386,'MSCI Database'!$C:$R,6, FALSE)),"")</f>
        <v>6</v>
      </c>
      <c r="T1386" s="211">
        <f>IFERROR(IF(VLOOKUP($C1386,'MSCI Database'!$C:$R,7, FALSE)="","",VLOOKUP($C1386,'MSCI Database'!$C:$R,7, FALSE)),"")</f>
        <v>4.8</v>
      </c>
      <c r="U1386" s="164">
        <f>IFERROR(IF(VLOOKUP($C1386,'MSCI Database'!$C:$R,8, FALSE)="","",VLOOKUP($C1386,'MSCI Database'!$C:$R,8, FALSE)),"")</f>
        <v>6.3</v>
      </c>
      <c r="V1386" s="175">
        <f>IFERROR(IF(VLOOKUP($C1386,'MSCI Database'!$C:$R,9, FALSE)="","",VLOOKUP($C1386,'MSCI Database'!$C:$R,9, FALSE)),"")</f>
        <v>5.6</v>
      </c>
      <c r="W1386" s="165">
        <f t="shared" ca="1" si="57"/>
        <v>0</v>
      </c>
      <c r="X1386" s="166">
        <f>IFERROR(IF(VLOOKUP($C1386,'MSCI Database'!$C:$R,10, FALSE)="","",VLOOKUP($C1386,'MSCI Database'!$C:$R,10, FALSE)),"")</f>
        <v>7326</v>
      </c>
      <c r="Y1386" s="133" t="str">
        <f>IFERROR(IF(VLOOKUP($C1386,'MSCI Database'!$C:$R,11, FALSE)="","",VLOOKUP($C1386,'MSCI Database'!$C:$R,11, FALSE)),"")</f>
        <v>2019</v>
      </c>
      <c r="Z1386" s="133" t="str">
        <f>IFERROR(IF(VLOOKUP($C1386,'MSCI Database'!$C:$R,12, FALSE)="","",VLOOKUP($C1386,'MSCI Database'!$C:$R,12, FALSE)),"")</f>
        <v>E.Segmt-Moderate</v>
      </c>
      <c r="AA1386" s="202" t="str">
        <f>IFERROR(IF(VLOOKUP($C1386,'MSCI Database'!$C:$R,13, FALSE)="","",VLOOKUP($C1386,'MSCI Database'!$C:$R,13, FALSE)),"")</f>
        <v/>
      </c>
    </row>
    <row r="1387" spans="1:27" s="130" customFormat="1" ht="15" hidden="1" customHeight="1" outlineLevel="1">
      <c r="A1387" s="130" t="s">
        <v>8887</v>
      </c>
      <c r="B1387" s="130" t="s">
        <v>8888</v>
      </c>
      <c r="C1387" s="130" t="s">
        <v>8889</v>
      </c>
      <c r="D1387" s="130" t="s">
        <v>18686</v>
      </c>
      <c r="E1387" s="130" t="s">
        <v>18684</v>
      </c>
      <c r="F1387" s="169">
        <v>5.3477887550294222E-2</v>
      </c>
      <c r="G1387" s="132" t="str">
        <f ca="1">IFERROR(_xll.BQL($A1387, "cur_mkt_cap(currency=EUR)")/1000000, " ")</f>
        <v xml:space="preserve"> </v>
      </c>
      <c r="M1387" s="305">
        <f t="shared" si="58"/>
        <v>3.4600193245040359E-5</v>
      </c>
      <c r="N1387" s="223">
        <f t="shared" si="59"/>
        <v>5.8259827935269607E-4</v>
      </c>
      <c r="O1387" s="172" t="str">
        <f>IFERROR(IF(VLOOKUP($C1387,'MSCI Database'!$C:$R,2, FALSE)="","",VLOOKUP($C1387,'MSCI Database'!$C:$R,2, FALSE)),"")</f>
        <v>Commodity Chemicals</v>
      </c>
      <c r="P1387" s="186" t="str">
        <f>IFERROR(IF(VLOOKUP($C1387,'MSCI Database'!$C:$R,3, FALSE)="","",VLOOKUP($C1387,'MSCI Database'!$C:$R,3, FALSE)),"")</f>
        <v>BB</v>
      </c>
      <c r="Q1387" s="164" t="str">
        <f>IFERROR(IF(VLOOKUP($C1387,'MSCI Database'!$C:$R,4, FALSE)="","",VLOOKUP($C1387,'MSCI Database'!$C:$R,4, FALSE)),"")</f>
        <v>0</v>
      </c>
      <c r="R1387" s="164">
        <f>IFERROR(IF(VLOOKUP($C1387,'MSCI Database'!$C:$R,5, FALSE)="","",VLOOKUP($C1387,'MSCI Database'!$C:$R,5, FALSE)),"")</f>
        <v>3</v>
      </c>
      <c r="S1387" s="164">
        <f>IFERROR(IF(VLOOKUP($C1387,'MSCI Database'!$C:$R,6, FALSE)="","",VLOOKUP($C1387,'MSCI Database'!$C:$R,6, FALSE)),"")</f>
        <v>2.9</v>
      </c>
      <c r="T1387" s="211">
        <f>IFERROR(IF(VLOOKUP($C1387,'MSCI Database'!$C:$R,7, FALSE)="","",VLOOKUP($C1387,'MSCI Database'!$C:$R,7, FALSE)),"")</f>
        <v>2</v>
      </c>
      <c r="U1387" s="164">
        <f>IFERROR(IF(VLOOKUP($C1387,'MSCI Database'!$C:$R,8, FALSE)="","",VLOOKUP($C1387,'MSCI Database'!$C:$R,8, FALSE)),"")</f>
        <v>5.8</v>
      </c>
      <c r="V1387" s="175">
        <f>IFERROR(IF(VLOOKUP($C1387,'MSCI Database'!$C:$R,9, FALSE)="","",VLOOKUP($C1387,'MSCI Database'!$C:$R,9, FALSE)),"")</f>
        <v>3.8</v>
      </c>
      <c r="W1387" s="165">
        <f t="shared" ca="1" si="57"/>
        <v>0</v>
      </c>
      <c r="X1387" s="166">
        <f>IFERROR(IF(VLOOKUP($C1387,'MSCI Database'!$C:$R,10, FALSE)="","",VLOOKUP($C1387,'MSCI Database'!$C:$R,10, FALSE)),"")</f>
        <v>4100000</v>
      </c>
      <c r="Y1387" s="133" t="str">
        <f>IFERROR(IF(VLOOKUP($C1387,'MSCI Database'!$C:$R,11, FALSE)="","",VLOOKUP($C1387,'MSCI Database'!$C:$R,11, FALSE)),"")</f>
        <v>2019</v>
      </c>
      <c r="Z1387" s="133" t="str">
        <f>IFERROR(IF(VLOOKUP($C1387,'MSCI Database'!$C:$R,12, FALSE)="","",VLOOKUP($C1387,'MSCI Database'!$C:$R,12, FALSE)),"")</f>
        <v>Reported</v>
      </c>
      <c r="AA1387" s="202" t="str">
        <f>IFERROR(IF(VLOOKUP($C1387,'MSCI Database'!$C:$R,13, FALSE)="","",VLOOKUP($C1387,'MSCI Database'!$C:$R,13, FALSE)),"")</f>
        <v/>
      </c>
    </row>
    <row r="1388" spans="1:27" s="130" customFormat="1" ht="15" hidden="1" customHeight="1" outlineLevel="1">
      <c r="A1388" s="130" t="s">
        <v>10393</v>
      </c>
      <c r="B1388" s="130" t="s">
        <v>10394</v>
      </c>
      <c r="C1388" s="130" t="s">
        <v>10395</v>
      </c>
      <c r="D1388" s="130" t="s">
        <v>12128</v>
      </c>
      <c r="E1388" s="130" t="s">
        <v>18688</v>
      </c>
      <c r="F1388" s="169">
        <v>5.3466049333129102E-2</v>
      </c>
      <c r="G1388" s="132" t="str">
        <f ca="1">IFERROR(_xll.BQL($A1388, "cur_mkt_cap(currency=EUR)")/1000000, " ")</f>
        <v xml:space="preserve"> </v>
      </c>
      <c r="M1388" s="305">
        <f t="shared" si="58"/>
        <v>3.459253391853453E-5</v>
      </c>
      <c r="N1388" s="223">
        <f t="shared" si="59"/>
        <v>5.8246931156307434E-4</v>
      </c>
      <c r="O1388" s="172" t="str">
        <f>IFERROR(IF(VLOOKUP($C1388,'MSCI Database'!$C:$R,2, FALSE)="","",VLOOKUP($C1388,'MSCI Database'!$C:$R,2, FALSE)),"")</f>
        <v>Property &amp; Casualty Insurance</v>
      </c>
      <c r="P1388" s="186" t="str">
        <f>IFERROR(IF(VLOOKUP($C1388,'MSCI Database'!$C:$R,3, FALSE)="","",VLOOKUP($C1388,'MSCI Database'!$C:$R,3, FALSE)),"")</f>
        <v>B</v>
      </c>
      <c r="Q1388" s="164" t="str">
        <f>IFERROR(IF(VLOOKUP($C1388,'MSCI Database'!$C:$R,4, FALSE)="","",VLOOKUP($C1388,'MSCI Database'!$C:$R,4, FALSE)),"")</f>
        <v>0</v>
      </c>
      <c r="R1388" s="164">
        <f>IFERROR(IF(VLOOKUP($C1388,'MSCI Database'!$C:$R,5, FALSE)="","",VLOOKUP($C1388,'MSCI Database'!$C:$R,5, FALSE)),"")</f>
        <v>2.1</v>
      </c>
      <c r="S1388" s="164">
        <f>IFERROR(IF(VLOOKUP($C1388,'MSCI Database'!$C:$R,6, FALSE)="","",VLOOKUP($C1388,'MSCI Database'!$C:$R,6, FALSE)),"")</f>
        <v>1.5</v>
      </c>
      <c r="T1388" s="211">
        <f>IFERROR(IF(VLOOKUP($C1388,'MSCI Database'!$C:$R,7, FALSE)="","",VLOOKUP($C1388,'MSCI Database'!$C:$R,7, FALSE)),"")</f>
        <v>2.2000000000000002</v>
      </c>
      <c r="U1388" s="164">
        <f>IFERROR(IF(VLOOKUP($C1388,'MSCI Database'!$C:$R,8, FALSE)="","",VLOOKUP($C1388,'MSCI Database'!$C:$R,8, FALSE)),"")</f>
        <v>6.9</v>
      </c>
      <c r="V1388" s="175">
        <f>IFERROR(IF(VLOOKUP($C1388,'MSCI Database'!$C:$R,9, FALSE)="","",VLOOKUP($C1388,'MSCI Database'!$C:$R,9, FALSE)),"")</f>
        <v>3.6</v>
      </c>
      <c r="W1388" s="165">
        <f t="shared" ca="1" si="57"/>
        <v>0</v>
      </c>
      <c r="X1388" s="166">
        <f>IFERROR(IF(VLOOKUP($C1388,'MSCI Database'!$C:$R,10, FALSE)="","",VLOOKUP($C1388,'MSCI Database'!$C:$R,10, FALSE)),"")</f>
        <v>521</v>
      </c>
      <c r="Y1388" s="133" t="str">
        <f>IFERROR(IF(VLOOKUP($C1388,'MSCI Database'!$C:$R,11, FALSE)="","",VLOOKUP($C1388,'MSCI Database'!$C:$R,11, FALSE)),"")</f>
        <v>2019</v>
      </c>
      <c r="Z1388" s="133" t="str">
        <f>IFERROR(IF(VLOOKUP($C1388,'MSCI Database'!$C:$R,12, FALSE)="","",VLOOKUP($C1388,'MSCI Database'!$C:$R,12, FALSE)),"")</f>
        <v>E.Segmt-Moderately Low</v>
      </c>
      <c r="AA1388" s="202" t="str">
        <f>IFERROR(IF(VLOOKUP($C1388,'MSCI Database'!$C:$R,13, FALSE)="","",VLOOKUP($C1388,'MSCI Database'!$C:$R,13, FALSE)),"")</f>
        <v>Weak talent management initiatives and ESG integration</v>
      </c>
    </row>
    <row r="1389" spans="1:27" s="130" customFormat="1" ht="15" hidden="1" customHeight="1" outlineLevel="1">
      <c r="A1389" s="130" t="s">
        <v>8903</v>
      </c>
      <c r="B1389" s="130" t="s">
        <v>8904</v>
      </c>
      <c r="C1389" s="130" t="s">
        <v>8905</v>
      </c>
      <c r="D1389" s="130" t="s">
        <v>18691</v>
      </c>
      <c r="E1389" s="130" t="s">
        <v>12133</v>
      </c>
      <c r="F1389" s="169">
        <v>5.3464902593148407E-2</v>
      </c>
      <c r="G1389" s="132" t="str">
        <f ca="1">IFERROR(_xll.BQL($A1389, "cur_mkt_cap(currency=EUR)")/1000000, " ")</f>
        <v xml:space="preserve"> </v>
      </c>
      <c r="M1389" s="305">
        <f t="shared" si="58"/>
        <v>3.4591791977767013E-5</v>
      </c>
      <c r="N1389" s="223">
        <f t="shared" si="59"/>
        <v>5.8245681875959568E-4</v>
      </c>
      <c r="O1389" s="172" t="str">
        <f>IFERROR(IF(VLOOKUP($C1389,'MSCI Database'!$C:$R,2, FALSE)="","",VLOOKUP($C1389,'MSCI Database'!$C:$R,2, FALSE)),"")</f>
        <v>Biotechnology</v>
      </c>
      <c r="P1389" s="186" t="str">
        <f>IFERROR(IF(VLOOKUP($C1389,'MSCI Database'!$C:$R,3, FALSE)="","",VLOOKUP($C1389,'MSCI Database'!$C:$R,3, FALSE)),"")</f>
        <v>BBB</v>
      </c>
      <c r="Q1389" s="164" t="str">
        <f>IFERROR(IF(VLOOKUP($C1389,'MSCI Database'!$C:$R,4, FALSE)="","",VLOOKUP($C1389,'MSCI Database'!$C:$R,4, FALSE)),"")</f>
        <v>0</v>
      </c>
      <c r="R1389" s="164">
        <f>IFERROR(IF(VLOOKUP($C1389,'MSCI Database'!$C:$R,5, FALSE)="","",VLOOKUP($C1389,'MSCI Database'!$C:$R,5, FALSE)),"")</f>
        <v>4.8</v>
      </c>
      <c r="S1389" s="164">
        <f>IFERROR(IF(VLOOKUP($C1389,'MSCI Database'!$C:$R,6, FALSE)="","",VLOOKUP($C1389,'MSCI Database'!$C:$R,6, FALSE)),"")</f>
        <v>7.4</v>
      </c>
      <c r="T1389" s="211">
        <f>IFERROR(IF(VLOOKUP($C1389,'MSCI Database'!$C:$R,7, FALSE)="","",VLOOKUP($C1389,'MSCI Database'!$C:$R,7, FALSE)),"")</f>
        <v>3.8</v>
      </c>
      <c r="U1389" s="164">
        <f>IFERROR(IF(VLOOKUP($C1389,'MSCI Database'!$C:$R,8, FALSE)="","",VLOOKUP($C1389,'MSCI Database'!$C:$R,8, FALSE)),"")</f>
        <v>6.4</v>
      </c>
      <c r="V1389" s="175">
        <f>IFERROR(IF(VLOOKUP($C1389,'MSCI Database'!$C:$R,9, FALSE)="","",VLOOKUP($C1389,'MSCI Database'!$C:$R,9, FALSE)),"")</f>
        <v>5.0999999999999996</v>
      </c>
      <c r="W1389" s="165">
        <f t="shared" ca="1" si="57"/>
        <v>0</v>
      </c>
      <c r="X1389" s="166">
        <f>IFERROR(IF(VLOOKUP($C1389,'MSCI Database'!$C:$R,10, FALSE)="","",VLOOKUP($C1389,'MSCI Database'!$C:$R,10, FALSE)),"")</f>
        <v>17</v>
      </c>
      <c r="Y1389" s="133" t="str">
        <f>IFERROR(IF(VLOOKUP($C1389,'MSCI Database'!$C:$R,11, FALSE)="","",VLOOKUP($C1389,'MSCI Database'!$C:$R,11, FALSE)),"")</f>
        <v>2019</v>
      </c>
      <c r="Z1389" s="133" t="str">
        <f>IFERROR(IF(VLOOKUP($C1389,'MSCI Database'!$C:$R,12, FALSE)="","",VLOOKUP($C1389,'MSCI Database'!$C:$R,12, FALSE)),"")</f>
        <v>E.Segmt-Moderate</v>
      </c>
      <c r="AA1389" s="202" t="str">
        <f>IFERROR(IF(VLOOKUP($C1389,'MSCI Database'!$C:$R,13, FALSE)="","",VLOOKUP($C1389,'MSCI Database'!$C:$R,13, FALSE)),"")</f>
        <v/>
      </c>
    </row>
    <row r="1390" spans="1:27" s="130" customFormat="1" ht="15" hidden="1" customHeight="1" outlineLevel="1">
      <c r="A1390" s="130" t="s">
        <v>8970</v>
      </c>
      <c r="B1390" s="130" t="s">
        <v>8971</v>
      </c>
      <c r="C1390" s="130" t="s">
        <v>8972</v>
      </c>
      <c r="D1390" s="130" t="s">
        <v>12128</v>
      </c>
      <c r="E1390" s="130" t="s">
        <v>18673</v>
      </c>
      <c r="F1390" s="169">
        <v>5.3452020499721767E-2</v>
      </c>
      <c r="G1390" s="132" t="str">
        <f ca="1">IFERROR(_xll.BQL($A1390, "cur_mkt_cap(currency=EUR)")/1000000, " ")</f>
        <v xml:space="preserve"> </v>
      </c>
      <c r="M1390" s="305">
        <f t="shared" si="58"/>
        <v>3.4583457263319979E-5</v>
      </c>
      <c r="N1390" s="223">
        <f t="shared" si="59"/>
        <v>5.8231647878341844E-4</v>
      </c>
      <c r="O1390" s="172" t="str">
        <f>IFERROR(IF(VLOOKUP($C1390,'MSCI Database'!$C:$R,2, FALSE)="","",VLOOKUP($C1390,'MSCI Database'!$C:$R,2, FALSE)),"")</f>
        <v>Aerospace &amp; Defense</v>
      </c>
      <c r="P1390" s="186" t="str">
        <f>IFERROR(IF(VLOOKUP($C1390,'MSCI Database'!$C:$R,3, FALSE)="","",VLOOKUP($C1390,'MSCI Database'!$C:$R,3, FALSE)),"")</f>
        <v>BBB</v>
      </c>
      <c r="Q1390" s="164" t="str">
        <f>IFERROR(IF(VLOOKUP($C1390,'MSCI Database'!$C:$R,4, FALSE)="","",VLOOKUP($C1390,'MSCI Database'!$C:$R,4, FALSE)),"")</f>
        <v>0</v>
      </c>
      <c r="R1390" s="164">
        <f>IFERROR(IF(VLOOKUP($C1390,'MSCI Database'!$C:$R,5, FALSE)="","",VLOOKUP($C1390,'MSCI Database'!$C:$R,5, FALSE)),"")</f>
        <v>5.6</v>
      </c>
      <c r="S1390" s="164">
        <f>IFERROR(IF(VLOOKUP($C1390,'MSCI Database'!$C:$R,6, FALSE)="","",VLOOKUP($C1390,'MSCI Database'!$C:$R,6, FALSE)),"")</f>
        <v>2.4</v>
      </c>
      <c r="T1390" s="211">
        <f>IFERROR(IF(VLOOKUP($C1390,'MSCI Database'!$C:$R,7, FALSE)="","",VLOOKUP($C1390,'MSCI Database'!$C:$R,7, FALSE)),"")</f>
        <v>5.4</v>
      </c>
      <c r="U1390" s="164">
        <f>IFERROR(IF(VLOOKUP($C1390,'MSCI Database'!$C:$R,8, FALSE)="","",VLOOKUP($C1390,'MSCI Database'!$C:$R,8, FALSE)),"")</f>
        <v>3.5</v>
      </c>
      <c r="V1390" s="175">
        <f>IFERROR(IF(VLOOKUP($C1390,'MSCI Database'!$C:$R,9, FALSE)="","",VLOOKUP($C1390,'MSCI Database'!$C:$R,9, FALSE)),"")</f>
        <v>4.0999999999999996</v>
      </c>
      <c r="W1390" s="165">
        <f t="shared" ca="1" si="57"/>
        <v>0</v>
      </c>
      <c r="X1390" s="166">
        <f>IFERROR(IF(VLOOKUP($C1390,'MSCI Database'!$C:$R,10, FALSE)="","",VLOOKUP($C1390,'MSCI Database'!$C:$R,10, FALSE)),"")</f>
        <v>166927</v>
      </c>
      <c r="Y1390" s="133" t="str">
        <f>IFERROR(IF(VLOOKUP($C1390,'MSCI Database'!$C:$R,11, FALSE)="","",VLOOKUP($C1390,'MSCI Database'!$C:$R,11, FALSE)),"")</f>
        <v>2019</v>
      </c>
      <c r="Z1390" s="133" t="str">
        <f>IFERROR(IF(VLOOKUP($C1390,'MSCI Database'!$C:$R,12, FALSE)="","",VLOOKUP($C1390,'MSCI Database'!$C:$R,12, FALSE)),"")</f>
        <v>E.Segmt-Moderately High</v>
      </c>
      <c r="AA1390" s="202" t="str">
        <f>IFERROR(IF(VLOOKUP($C1390,'MSCI Database'!$C:$R,13, FALSE)="","",VLOOKUP($C1390,'MSCI Database'!$C:$R,13, FALSE)),"")</f>
        <v/>
      </c>
    </row>
    <row r="1391" spans="1:27" s="130" customFormat="1" ht="15" hidden="1" customHeight="1" outlineLevel="1">
      <c r="A1391" s="130" t="s">
        <v>10832</v>
      </c>
      <c r="B1391" s="130" t="s">
        <v>10833</v>
      </c>
      <c r="C1391" s="130" t="s">
        <v>10834</v>
      </c>
      <c r="D1391" s="130" t="s">
        <v>12128</v>
      </c>
      <c r="E1391" s="130" t="s">
        <v>12133</v>
      </c>
      <c r="F1391" s="169">
        <v>5.3310920685197008E-2</v>
      </c>
      <c r="G1391" s="132" t="str">
        <f ca="1">IFERROR(_xll.BQL($A1391, "cur_mkt_cap(currency=EUR)")/1000000, " ")</f>
        <v xml:space="preserve"> </v>
      </c>
      <c r="M1391" s="305">
        <f t="shared" si="58"/>
        <v>3.4492165683322457E-5</v>
      </c>
      <c r="N1391" s="223">
        <f t="shared" si="59"/>
        <v>5.8077931056446435E-4</v>
      </c>
      <c r="O1391" s="172" t="str">
        <f>IFERROR(IF(VLOOKUP($C1391,'MSCI Database'!$C:$R,2, FALSE)="","",VLOOKUP($C1391,'MSCI Database'!$C:$R,2, FALSE)),"")</f>
        <v>Biotechnology</v>
      </c>
      <c r="P1391" s="186" t="str">
        <f>IFERROR(IF(VLOOKUP($C1391,'MSCI Database'!$C:$R,3, FALSE)="","",VLOOKUP($C1391,'MSCI Database'!$C:$R,3, FALSE)),"")</f>
        <v>A</v>
      </c>
      <c r="Q1391" s="164" t="str">
        <f>IFERROR(IF(VLOOKUP($C1391,'MSCI Database'!$C:$R,4, FALSE)="","",VLOOKUP($C1391,'MSCI Database'!$C:$R,4, FALSE)),"")</f>
        <v>0</v>
      </c>
      <c r="R1391" s="164">
        <f>IFERROR(IF(VLOOKUP($C1391,'MSCI Database'!$C:$R,5, FALSE)="","",VLOOKUP($C1391,'MSCI Database'!$C:$R,5, FALSE)),"")</f>
        <v>6.4</v>
      </c>
      <c r="S1391" s="164">
        <f>IFERROR(IF(VLOOKUP($C1391,'MSCI Database'!$C:$R,6, FALSE)="","",VLOOKUP($C1391,'MSCI Database'!$C:$R,6, FALSE)),"")</f>
        <v>5.6</v>
      </c>
      <c r="T1391" s="211">
        <f>IFERROR(IF(VLOOKUP($C1391,'MSCI Database'!$C:$R,7, FALSE)="","",VLOOKUP($C1391,'MSCI Database'!$C:$R,7, FALSE)),"")</f>
        <v>6</v>
      </c>
      <c r="U1391" s="164">
        <f>IFERROR(IF(VLOOKUP($C1391,'MSCI Database'!$C:$R,8, FALSE)="","",VLOOKUP($C1391,'MSCI Database'!$C:$R,8, FALSE)),"")</f>
        <v>4</v>
      </c>
      <c r="V1391" s="175">
        <f>IFERROR(IF(VLOOKUP($C1391,'MSCI Database'!$C:$R,9, FALSE)="","",VLOOKUP($C1391,'MSCI Database'!$C:$R,9, FALSE)),"")</f>
        <v>5.3</v>
      </c>
      <c r="W1391" s="165">
        <f t="shared" ca="1" si="57"/>
        <v>0</v>
      </c>
      <c r="X1391" s="166">
        <f>IFERROR(IF(VLOOKUP($C1391,'MSCI Database'!$C:$R,10, FALSE)="","",VLOOKUP($C1391,'MSCI Database'!$C:$R,10, FALSE)),"")</f>
        <v>19881</v>
      </c>
      <c r="Y1391" s="133" t="str">
        <f>IFERROR(IF(VLOOKUP($C1391,'MSCI Database'!$C:$R,11, FALSE)="","",VLOOKUP($C1391,'MSCI Database'!$C:$R,11, FALSE)),"")</f>
        <v>2019</v>
      </c>
      <c r="Z1391" s="133" t="str">
        <f>IFERROR(IF(VLOOKUP($C1391,'MSCI Database'!$C:$R,12, FALSE)="","",VLOOKUP($C1391,'MSCI Database'!$C:$R,12, FALSE)),"")</f>
        <v>E.Segmt-Moderate</v>
      </c>
      <c r="AA1391" s="202" t="str">
        <f>IFERROR(IF(VLOOKUP($C1391,'MSCI Database'!$C:$R,13, FALSE)="","",VLOOKUP($C1391,'MSCI Database'!$C:$R,13, FALSE)),"")</f>
        <v/>
      </c>
    </row>
    <row r="1392" spans="1:27" s="130" customFormat="1" ht="15" hidden="1" customHeight="1" outlineLevel="1">
      <c r="A1392" s="130" t="s">
        <v>11409</v>
      </c>
      <c r="B1392" s="130" t="s">
        <v>11410</v>
      </c>
      <c r="C1392" s="130" t="s">
        <v>11411</v>
      </c>
      <c r="D1392" s="130" t="s">
        <v>12128</v>
      </c>
      <c r="E1392" s="130" t="s">
        <v>18682</v>
      </c>
      <c r="F1392" s="169">
        <v>5.329058541685705E-2</v>
      </c>
      <c r="G1392" s="132" t="str">
        <f ca="1">IFERROR(_xll.BQL($A1392, "cur_mkt_cap(currency=EUR)")/1000000, " ")</f>
        <v xml:space="preserve"> </v>
      </c>
      <c r="M1392" s="305">
        <f t="shared" si="58"/>
        <v>3.447900876470651E-5</v>
      </c>
      <c r="N1392" s="223">
        <f t="shared" si="59"/>
        <v>5.8055777428306409E-4</v>
      </c>
      <c r="O1392" s="172" t="str">
        <f>IFERROR(IF(VLOOKUP($C1392,'MSCI Database'!$C:$R,2, FALSE)="","",VLOOKUP($C1392,'MSCI Database'!$C:$R,2, FALSE)),"")</f>
        <v>Real Estate Development &amp; Diversified Activities</v>
      </c>
      <c r="P1392" s="186" t="str">
        <f>IFERROR(IF(VLOOKUP($C1392,'MSCI Database'!$C:$R,3, FALSE)="","",VLOOKUP($C1392,'MSCI Database'!$C:$R,3, FALSE)),"")</f>
        <v>BBB</v>
      </c>
      <c r="Q1392" s="164" t="str">
        <f>IFERROR(IF(VLOOKUP($C1392,'MSCI Database'!$C:$R,4, FALSE)="","",VLOOKUP($C1392,'MSCI Database'!$C:$R,4, FALSE)),"")</f>
        <v>1</v>
      </c>
      <c r="R1392" s="164">
        <f>IFERROR(IF(VLOOKUP($C1392,'MSCI Database'!$C:$R,5, FALSE)="","",VLOOKUP($C1392,'MSCI Database'!$C:$R,5, FALSE)),"")</f>
        <v>5.3</v>
      </c>
      <c r="S1392" s="164">
        <f>IFERROR(IF(VLOOKUP($C1392,'MSCI Database'!$C:$R,6, FALSE)="","",VLOOKUP($C1392,'MSCI Database'!$C:$R,6, FALSE)),"")</f>
        <v>3.4</v>
      </c>
      <c r="T1392" s="211">
        <f>IFERROR(IF(VLOOKUP($C1392,'MSCI Database'!$C:$R,7, FALSE)="","",VLOOKUP($C1392,'MSCI Database'!$C:$R,7, FALSE)),"")</f>
        <v>4.2</v>
      </c>
      <c r="U1392" s="164">
        <f>IFERROR(IF(VLOOKUP($C1392,'MSCI Database'!$C:$R,8, FALSE)="","",VLOOKUP($C1392,'MSCI Database'!$C:$R,8, FALSE)),"")</f>
        <v>6.2</v>
      </c>
      <c r="V1392" s="175">
        <f>IFERROR(IF(VLOOKUP($C1392,'MSCI Database'!$C:$R,9, FALSE)="","",VLOOKUP($C1392,'MSCI Database'!$C:$R,9, FALSE)),"")</f>
        <v>4.7</v>
      </c>
      <c r="W1392" s="165">
        <f t="shared" ca="1" si="57"/>
        <v>0</v>
      </c>
      <c r="X1392" s="166">
        <f>IFERROR(IF(VLOOKUP($C1392,'MSCI Database'!$C:$R,10, FALSE)="","",VLOOKUP($C1392,'MSCI Database'!$C:$R,10, FALSE)),"")</f>
        <v>21599</v>
      </c>
      <c r="Y1392" s="133" t="str">
        <f>IFERROR(IF(VLOOKUP($C1392,'MSCI Database'!$C:$R,11, FALSE)="","",VLOOKUP($C1392,'MSCI Database'!$C:$R,11, FALSE)),"")</f>
        <v>2019</v>
      </c>
      <c r="Z1392" s="133" t="str">
        <f>IFERROR(IF(VLOOKUP($C1392,'MSCI Database'!$C:$R,12, FALSE)="","",VLOOKUP($C1392,'MSCI Database'!$C:$R,12, FALSE)),"")</f>
        <v>E.Segmt-Moderately High</v>
      </c>
      <c r="AA1392" s="202" t="str">
        <f>IFERROR(IF(VLOOKUP($C1392,'MSCI Database'!$C:$R,13, FALSE)="","",VLOOKUP($C1392,'MSCI Database'!$C:$R,13, FALSE)),"")</f>
        <v/>
      </c>
    </row>
    <row r="1393" spans="1:27" s="130" customFormat="1" ht="15" hidden="1" customHeight="1" outlineLevel="1">
      <c r="A1393" s="130" t="s">
        <v>10844</v>
      </c>
      <c r="B1393" s="130" t="s">
        <v>10845</v>
      </c>
      <c r="C1393" s="130" t="s">
        <v>10846</v>
      </c>
      <c r="D1393" s="130" t="s">
        <v>12128</v>
      </c>
      <c r="E1393" s="130" t="s">
        <v>12133</v>
      </c>
      <c r="F1393" s="169">
        <v>5.3267715383288422E-2</v>
      </c>
      <c r="G1393" s="132" t="str">
        <f ca="1">IFERROR(_xll.BQL($A1393, "cur_mkt_cap(currency=EUR)")/1000000, " ")</f>
        <v xml:space="preserve"> </v>
      </c>
      <c r="M1393" s="305">
        <f t="shared" si="58"/>
        <v>3.4464211852987607E-5</v>
      </c>
      <c r="N1393" s="223">
        <f t="shared" si="59"/>
        <v>5.8030862378710831E-4</v>
      </c>
      <c r="O1393" s="172" t="str">
        <f>IFERROR(IF(VLOOKUP($C1393,'MSCI Database'!$C:$R,2, FALSE)="","",VLOOKUP($C1393,'MSCI Database'!$C:$R,2, FALSE)),"")</f>
        <v>Health Care Equipment &amp; Supplies</v>
      </c>
      <c r="P1393" s="186" t="str">
        <f>IFERROR(IF(VLOOKUP($C1393,'MSCI Database'!$C:$R,3, FALSE)="","",VLOOKUP($C1393,'MSCI Database'!$C:$R,3, FALSE)),"")</f>
        <v>AA</v>
      </c>
      <c r="Q1393" s="164" t="str">
        <f>IFERROR(IF(VLOOKUP($C1393,'MSCI Database'!$C:$R,4, FALSE)="","",VLOOKUP($C1393,'MSCI Database'!$C:$R,4, FALSE)),"")</f>
        <v>1</v>
      </c>
      <c r="R1393" s="164">
        <f>IFERROR(IF(VLOOKUP($C1393,'MSCI Database'!$C:$R,5, FALSE)="","",VLOOKUP($C1393,'MSCI Database'!$C:$R,5, FALSE)),"")</f>
        <v>8.4</v>
      </c>
      <c r="S1393" s="164">
        <f>IFERROR(IF(VLOOKUP($C1393,'MSCI Database'!$C:$R,6, FALSE)="","",VLOOKUP($C1393,'MSCI Database'!$C:$R,6, FALSE)),"")</f>
        <v>6.2</v>
      </c>
      <c r="T1393" s="211">
        <f>IFERROR(IF(VLOOKUP($C1393,'MSCI Database'!$C:$R,7, FALSE)="","",VLOOKUP($C1393,'MSCI Database'!$C:$R,7, FALSE)),"")</f>
        <v>6.5</v>
      </c>
      <c r="U1393" s="164">
        <f>IFERROR(IF(VLOOKUP($C1393,'MSCI Database'!$C:$R,8, FALSE)="","",VLOOKUP($C1393,'MSCI Database'!$C:$R,8, FALSE)),"")</f>
        <v>6.7</v>
      </c>
      <c r="V1393" s="175">
        <f>IFERROR(IF(VLOOKUP($C1393,'MSCI Database'!$C:$R,9, FALSE)="","",VLOOKUP($C1393,'MSCI Database'!$C:$R,9, FALSE)),"")</f>
        <v>6.6</v>
      </c>
      <c r="W1393" s="165">
        <f t="shared" ca="1" si="57"/>
        <v>0</v>
      </c>
      <c r="X1393" s="166">
        <f>IFERROR(IF(VLOOKUP($C1393,'MSCI Database'!$C:$R,10, FALSE)="","",VLOOKUP($C1393,'MSCI Database'!$C:$R,10, FALSE)),"")</f>
        <v>18655</v>
      </c>
      <c r="Y1393" s="133" t="str">
        <f>IFERROR(IF(VLOOKUP($C1393,'MSCI Database'!$C:$R,11, FALSE)="","",VLOOKUP($C1393,'MSCI Database'!$C:$R,11, FALSE)),"")</f>
        <v>2019</v>
      </c>
      <c r="Z1393" s="133" t="str">
        <f>IFERROR(IF(VLOOKUP($C1393,'MSCI Database'!$C:$R,12, FALSE)="","",VLOOKUP($C1393,'MSCI Database'!$C:$R,12, FALSE)),"")</f>
        <v>E.Segmt-Moderate</v>
      </c>
      <c r="AA1393" s="202" t="str">
        <f>IFERROR(IF(VLOOKUP($C1393,'MSCI Database'!$C:$R,13, FALSE)="","",VLOOKUP($C1393,'MSCI Database'!$C:$R,13, FALSE)),"")</f>
        <v/>
      </c>
    </row>
    <row r="1394" spans="1:27" s="130" customFormat="1" ht="15" hidden="1" customHeight="1" outlineLevel="1">
      <c r="A1394" s="130" t="s">
        <v>8939</v>
      </c>
      <c r="B1394" s="130" t="s">
        <v>8940</v>
      </c>
      <c r="C1394" s="130" t="s">
        <v>8941</v>
      </c>
      <c r="D1394" s="130" t="s">
        <v>18711</v>
      </c>
      <c r="E1394" s="130" t="s">
        <v>12133</v>
      </c>
      <c r="F1394" s="169">
        <v>5.3266206715406827E-2</v>
      </c>
      <c r="G1394" s="132" t="str">
        <f ca="1">IFERROR(_xll.BQL($A1394, "cur_mkt_cap(currency=EUR)")/1000000, " ")</f>
        <v xml:space="preserve"> </v>
      </c>
      <c r="M1394" s="305">
        <f t="shared" si="58"/>
        <v>3.4463235744868212E-5</v>
      </c>
      <c r="N1394" s="223">
        <f t="shared" si="59"/>
        <v>5.8029218807223264E-4</v>
      </c>
      <c r="O1394" s="172" t="str">
        <f>IFERROR(IF(VLOOKUP($C1394,'MSCI Database'!$C:$R,2, FALSE)="","",VLOOKUP($C1394,'MSCI Database'!$C:$R,2, FALSE)),"")</f>
        <v>Pharmaceuticals</v>
      </c>
      <c r="P1394" s="186" t="str">
        <f>IFERROR(IF(VLOOKUP($C1394,'MSCI Database'!$C:$R,3, FALSE)="","",VLOOKUP($C1394,'MSCI Database'!$C:$R,3, FALSE)),"")</f>
        <v>A</v>
      </c>
      <c r="Q1394" s="164" t="str">
        <f>IFERROR(IF(VLOOKUP($C1394,'MSCI Database'!$C:$R,4, FALSE)="","",VLOOKUP($C1394,'MSCI Database'!$C:$R,4, FALSE)),"")</f>
        <v>0</v>
      </c>
      <c r="R1394" s="164">
        <f>IFERROR(IF(VLOOKUP($C1394,'MSCI Database'!$C:$R,5, FALSE)="","",VLOOKUP($C1394,'MSCI Database'!$C:$R,5, FALSE)),"")</f>
        <v>6.9</v>
      </c>
      <c r="S1394" s="164">
        <f>IFERROR(IF(VLOOKUP($C1394,'MSCI Database'!$C:$R,6, FALSE)="","",VLOOKUP($C1394,'MSCI Database'!$C:$R,6, FALSE)),"")</f>
        <v>4.9000000000000004</v>
      </c>
      <c r="T1394" s="211">
        <f>IFERROR(IF(VLOOKUP($C1394,'MSCI Database'!$C:$R,7, FALSE)="","",VLOOKUP($C1394,'MSCI Database'!$C:$R,7, FALSE)),"")</f>
        <v>5.0999999999999996</v>
      </c>
      <c r="U1394" s="164">
        <f>IFERROR(IF(VLOOKUP($C1394,'MSCI Database'!$C:$R,8, FALSE)="","",VLOOKUP($C1394,'MSCI Database'!$C:$R,8, FALSE)),"")</f>
        <v>6.2</v>
      </c>
      <c r="V1394" s="175">
        <f>IFERROR(IF(VLOOKUP($C1394,'MSCI Database'!$C:$R,9, FALSE)="","",VLOOKUP($C1394,'MSCI Database'!$C:$R,9, FALSE)),"")</f>
        <v>5.5</v>
      </c>
      <c r="W1394" s="165">
        <f t="shared" ca="1" si="57"/>
        <v>0</v>
      </c>
      <c r="X1394" s="166">
        <f>IFERROR(IF(VLOOKUP($C1394,'MSCI Database'!$C:$R,10, FALSE)="","",VLOOKUP($C1394,'MSCI Database'!$C:$R,10, FALSE)),"")</f>
        <v>2932</v>
      </c>
      <c r="Y1394" s="133" t="str">
        <f>IFERROR(IF(VLOOKUP($C1394,'MSCI Database'!$C:$R,11, FALSE)="","",VLOOKUP($C1394,'MSCI Database'!$C:$R,11, FALSE)),"")</f>
        <v>2019</v>
      </c>
      <c r="Z1394" s="133" t="str">
        <f>IFERROR(IF(VLOOKUP($C1394,'MSCI Database'!$C:$R,12, FALSE)="","",VLOOKUP($C1394,'MSCI Database'!$C:$R,12, FALSE)),"")</f>
        <v>E.Segmt-Moderately Low</v>
      </c>
      <c r="AA1394" s="202" t="str">
        <f>IFERROR(IF(VLOOKUP($C1394,'MSCI Database'!$C:$R,13, FALSE)="","",VLOOKUP($C1394,'MSCI Database'!$C:$R,13, FALSE)),"")</f>
        <v/>
      </c>
    </row>
    <row r="1395" spans="1:27" s="130" customFormat="1" ht="15" hidden="1" customHeight="1" outlineLevel="1">
      <c r="A1395" s="130" t="s">
        <v>9462</v>
      </c>
      <c r="B1395" s="130" t="s">
        <v>9463</v>
      </c>
      <c r="C1395" s="130" t="s">
        <v>9464</v>
      </c>
      <c r="D1395" s="130" t="s">
        <v>12128</v>
      </c>
      <c r="E1395" s="130" t="s">
        <v>12133</v>
      </c>
      <c r="F1395" s="169">
        <v>5.3246451801630741E-2</v>
      </c>
      <c r="G1395" s="132" t="str">
        <f ca="1">IFERROR(_xll.BQL($A1395, "cur_mkt_cap(currency=EUR)")/1000000, " ")</f>
        <v xml:space="preserve"> </v>
      </c>
      <c r="M1395" s="305">
        <f t="shared" si="58"/>
        <v>3.4450454315655087E-5</v>
      </c>
      <c r="N1395" s="223">
        <f t="shared" si="59"/>
        <v>5.8007697428384426E-4</v>
      </c>
      <c r="O1395" s="172" t="str">
        <f>IFERROR(IF(VLOOKUP($C1395,'MSCI Database'!$C:$R,2, FALSE)="","",VLOOKUP($C1395,'MSCI Database'!$C:$R,2, FALSE)),"")</f>
        <v>Health Care Equipment &amp; Supplies</v>
      </c>
      <c r="P1395" s="186" t="str">
        <f>IFERROR(IF(VLOOKUP($C1395,'MSCI Database'!$C:$R,3, FALSE)="","",VLOOKUP($C1395,'MSCI Database'!$C:$R,3, FALSE)),"")</f>
        <v>BBB</v>
      </c>
      <c r="Q1395" s="164" t="str">
        <f>IFERROR(IF(VLOOKUP($C1395,'MSCI Database'!$C:$R,4, FALSE)="","",VLOOKUP($C1395,'MSCI Database'!$C:$R,4, FALSE)),"")</f>
        <v>1</v>
      </c>
      <c r="R1395" s="164">
        <f>IFERROR(IF(VLOOKUP($C1395,'MSCI Database'!$C:$R,5, FALSE)="","",VLOOKUP($C1395,'MSCI Database'!$C:$R,5, FALSE)),"")</f>
        <v>5.5</v>
      </c>
      <c r="S1395" s="164">
        <f>IFERROR(IF(VLOOKUP($C1395,'MSCI Database'!$C:$R,6, FALSE)="","",VLOOKUP($C1395,'MSCI Database'!$C:$R,6, FALSE)),"")</f>
        <v>6.5</v>
      </c>
      <c r="T1395" s="211">
        <f>IFERROR(IF(VLOOKUP($C1395,'MSCI Database'!$C:$R,7, FALSE)="","",VLOOKUP($C1395,'MSCI Database'!$C:$R,7, FALSE)),"")</f>
        <v>5.9</v>
      </c>
      <c r="U1395" s="164">
        <f>IFERROR(IF(VLOOKUP($C1395,'MSCI Database'!$C:$R,8, FALSE)="","",VLOOKUP($C1395,'MSCI Database'!$C:$R,8, FALSE)),"")</f>
        <v>4.9000000000000004</v>
      </c>
      <c r="V1395" s="175">
        <f>IFERROR(IF(VLOOKUP($C1395,'MSCI Database'!$C:$R,9, FALSE)="","",VLOOKUP($C1395,'MSCI Database'!$C:$R,9, FALSE)),"")</f>
        <v>5.5</v>
      </c>
      <c r="W1395" s="165">
        <f t="shared" ca="1" si="57"/>
        <v>0</v>
      </c>
      <c r="X1395" s="166">
        <f>IFERROR(IF(VLOOKUP($C1395,'MSCI Database'!$C:$R,10, FALSE)="","",VLOOKUP($C1395,'MSCI Database'!$C:$R,10, FALSE)),"")</f>
        <v>18032</v>
      </c>
      <c r="Y1395" s="133" t="str">
        <f>IFERROR(IF(VLOOKUP($C1395,'MSCI Database'!$C:$R,11, FALSE)="","",VLOOKUP($C1395,'MSCI Database'!$C:$R,11, FALSE)),"")</f>
        <v>2019</v>
      </c>
      <c r="Z1395" s="133" t="str">
        <f>IFERROR(IF(VLOOKUP($C1395,'MSCI Database'!$C:$R,12, FALSE)="","",VLOOKUP($C1395,'MSCI Database'!$C:$R,12, FALSE)),"")</f>
        <v>E.Segmt-Moderate</v>
      </c>
      <c r="AA1395" s="202" t="str">
        <f>IFERROR(IF(VLOOKUP($C1395,'MSCI Database'!$C:$R,13, FALSE)="","",VLOOKUP($C1395,'MSCI Database'!$C:$R,13, FALSE)),"")</f>
        <v/>
      </c>
    </row>
    <row r="1396" spans="1:27" s="130" customFormat="1" ht="15" hidden="1" customHeight="1" outlineLevel="1">
      <c r="A1396" s="130" t="s">
        <v>10984</v>
      </c>
      <c r="B1396" s="130" t="s">
        <v>10985</v>
      </c>
      <c r="C1396" s="130" t="s">
        <v>10986</v>
      </c>
      <c r="D1396" s="130" t="s">
        <v>12128</v>
      </c>
      <c r="E1396" s="130" t="s">
        <v>18673</v>
      </c>
      <c r="F1396" s="169">
        <v>5.3223684631781322E-2</v>
      </c>
      <c r="G1396" s="132" t="str">
        <f ca="1">IFERROR(_xll.BQL($A1396, "cur_mkt_cap(currency=EUR)")/1000000, " ")</f>
        <v xml:space="preserve"> </v>
      </c>
      <c r="M1396" s="305">
        <f t="shared" si="58"/>
        <v>3.4435723956762511E-5</v>
      </c>
      <c r="N1396" s="223">
        <f t="shared" si="59"/>
        <v>5.7982894440481195E-4</v>
      </c>
      <c r="O1396" s="172" t="str">
        <f>IFERROR(IF(VLOOKUP($C1396,'MSCI Database'!$C:$R,2, FALSE)="","",VLOOKUP($C1396,'MSCI Database'!$C:$R,2, FALSE)),"")</f>
        <v>Construction &amp; Engineering</v>
      </c>
      <c r="P1396" s="186" t="str">
        <f>IFERROR(IF(VLOOKUP($C1396,'MSCI Database'!$C:$R,3, FALSE)="","",VLOOKUP($C1396,'MSCI Database'!$C:$R,3, FALSE)),"")</f>
        <v>BBB</v>
      </c>
      <c r="Q1396" s="164" t="str">
        <f>IFERROR(IF(VLOOKUP($C1396,'MSCI Database'!$C:$R,4, FALSE)="","",VLOOKUP($C1396,'MSCI Database'!$C:$R,4, FALSE)),"")</f>
        <v>0</v>
      </c>
      <c r="R1396" s="164">
        <f>IFERROR(IF(VLOOKUP($C1396,'MSCI Database'!$C:$R,5, FALSE)="","",VLOOKUP($C1396,'MSCI Database'!$C:$R,5, FALSE)),"")</f>
        <v>5.0999999999999996</v>
      </c>
      <c r="S1396" s="164">
        <f>IFERROR(IF(VLOOKUP($C1396,'MSCI Database'!$C:$R,6, FALSE)="","",VLOOKUP($C1396,'MSCI Database'!$C:$R,6, FALSE)),"")</f>
        <v>2.6</v>
      </c>
      <c r="T1396" s="211">
        <f>IFERROR(IF(VLOOKUP($C1396,'MSCI Database'!$C:$R,7, FALSE)="","",VLOOKUP($C1396,'MSCI Database'!$C:$R,7, FALSE)),"")</f>
        <v>3.5</v>
      </c>
      <c r="U1396" s="164">
        <f>IFERROR(IF(VLOOKUP($C1396,'MSCI Database'!$C:$R,8, FALSE)="","",VLOOKUP($C1396,'MSCI Database'!$C:$R,8, FALSE)),"")</f>
        <v>5.8</v>
      </c>
      <c r="V1396" s="175">
        <f>IFERROR(IF(VLOOKUP($C1396,'MSCI Database'!$C:$R,9, FALSE)="","",VLOOKUP($C1396,'MSCI Database'!$C:$R,9, FALSE)),"")</f>
        <v>4.7</v>
      </c>
      <c r="W1396" s="165">
        <f t="shared" ca="1" si="57"/>
        <v>0</v>
      </c>
      <c r="X1396" s="166">
        <f>IFERROR(IF(VLOOKUP($C1396,'MSCI Database'!$C:$R,10, FALSE)="","",VLOOKUP($C1396,'MSCI Database'!$C:$R,10, FALSE)),"")</f>
        <v>93856</v>
      </c>
      <c r="Y1396" s="133" t="str">
        <f>IFERROR(IF(VLOOKUP($C1396,'MSCI Database'!$C:$R,11, FALSE)="","",VLOOKUP($C1396,'MSCI Database'!$C:$R,11, FALSE)),"")</f>
        <v>2019</v>
      </c>
      <c r="Z1396" s="133" t="str">
        <f>IFERROR(IF(VLOOKUP($C1396,'MSCI Database'!$C:$R,12, FALSE)="","",VLOOKUP($C1396,'MSCI Database'!$C:$R,12, FALSE)),"")</f>
        <v>E.Segmt-Moderately High</v>
      </c>
      <c r="AA1396" s="202" t="str">
        <f>IFERROR(IF(VLOOKUP($C1396,'MSCI Database'!$C:$R,13, FALSE)="","",VLOOKUP($C1396,'MSCI Database'!$C:$R,13, FALSE)),"")</f>
        <v/>
      </c>
    </row>
    <row r="1397" spans="1:27" s="130" customFormat="1" ht="15" hidden="1" customHeight="1" outlineLevel="1">
      <c r="A1397" s="130" t="s">
        <v>9441</v>
      </c>
      <c r="B1397" s="130" t="s">
        <v>9442</v>
      </c>
      <c r="C1397" s="130" t="s">
        <v>9443</v>
      </c>
      <c r="D1397" s="130" t="s">
        <v>12128</v>
      </c>
      <c r="E1397" s="130" t="s">
        <v>18707</v>
      </c>
      <c r="F1397" s="169">
        <v>5.321175498019913E-2</v>
      </c>
      <c r="G1397" s="132" t="str">
        <f ca="1">IFERROR(_xll.BQL($A1397, "cur_mkt_cap(currency=EUR)")/1000000, " ")</f>
        <v xml:space="preserve"> </v>
      </c>
      <c r="M1397" s="305">
        <f t="shared" si="58"/>
        <v>3.4428005472188833E-5</v>
      </c>
      <c r="N1397" s="223">
        <f t="shared" si="59"/>
        <v>5.7969898051125825E-4</v>
      </c>
      <c r="O1397" s="172" t="str">
        <f>IFERROR(IF(VLOOKUP($C1397,'MSCI Database'!$C:$R,2, FALSE)="","",VLOOKUP($C1397,'MSCI Database'!$C:$R,2, FALSE)),"")</f>
        <v>Energy Equipment &amp; Services</v>
      </c>
      <c r="P1397" s="186" t="str">
        <f>IFERROR(IF(VLOOKUP($C1397,'MSCI Database'!$C:$R,3, FALSE)="","",VLOOKUP($C1397,'MSCI Database'!$C:$R,3, FALSE)),"")</f>
        <v>BBB</v>
      </c>
      <c r="Q1397" s="164" t="str">
        <f>IFERROR(IF(VLOOKUP($C1397,'MSCI Database'!$C:$R,4, FALSE)="","",VLOOKUP($C1397,'MSCI Database'!$C:$R,4, FALSE)),"")</f>
        <v>0</v>
      </c>
      <c r="R1397" s="164">
        <f>IFERROR(IF(VLOOKUP($C1397,'MSCI Database'!$C:$R,5, FALSE)="","",VLOOKUP($C1397,'MSCI Database'!$C:$R,5, FALSE)),"")</f>
        <v>5</v>
      </c>
      <c r="S1397" s="164">
        <f>IFERROR(IF(VLOOKUP($C1397,'MSCI Database'!$C:$R,6, FALSE)="","",VLOOKUP($C1397,'MSCI Database'!$C:$R,6, FALSE)),"")</f>
        <v>6.4</v>
      </c>
      <c r="T1397" s="211">
        <f>IFERROR(IF(VLOOKUP($C1397,'MSCI Database'!$C:$R,7, FALSE)="","",VLOOKUP($C1397,'MSCI Database'!$C:$R,7, FALSE)),"")</f>
        <v>6.2</v>
      </c>
      <c r="U1397" s="164">
        <f>IFERROR(IF(VLOOKUP($C1397,'MSCI Database'!$C:$R,8, FALSE)="","",VLOOKUP($C1397,'MSCI Database'!$C:$R,8, FALSE)),"")</f>
        <v>5.7</v>
      </c>
      <c r="V1397" s="175">
        <f>IFERROR(IF(VLOOKUP($C1397,'MSCI Database'!$C:$R,9, FALSE)="","",VLOOKUP($C1397,'MSCI Database'!$C:$R,9, FALSE)),"")</f>
        <v>6.1</v>
      </c>
      <c r="W1397" s="165">
        <f t="shared" ca="1" si="57"/>
        <v>0</v>
      </c>
      <c r="X1397" s="166">
        <f>IFERROR(IF(VLOOKUP($C1397,'MSCI Database'!$C:$R,10, FALSE)="","",VLOOKUP($C1397,'MSCI Database'!$C:$R,10, FALSE)),"")</f>
        <v>75732</v>
      </c>
      <c r="Y1397" s="133" t="str">
        <f>IFERROR(IF(VLOOKUP($C1397,'MSCI Database'!$C:$R,11, FALSE)="","",VLOOKUP($C1397,'MSCI Database'!$C:$R,11, FALSE)),"")</f>
        <v>2019</v>
      </c>
      <c r="Z1397" s="133" t="str">
        <f>IFERROR(IF(VLOOKUP($C1397,'MSCI Database'!$C:$R,12, FALSE)="","",VLOOKUP($C1397,'MSCI Database'!$C:$R,12, FALSE)),"")</f>
        <v>E.Segmt-Moderately Low</v>
      </c>
      <c r="AA1397" s="202" t="str">
        <f>IFERROR(IF(VLOOKUP($C1397,'MSCI Database'!$C:$R,13, FALSE)="","",VLOOKUP($C1397,'MSCI Database'!$C:$R,13, FALSE)),"")</f>
        <v/>
      </c>
    </row>
    <row r="1398" spans="1:27" s="130" customFormat="1" ht="15" hidden="1" customHeight="1" outlineLevel="1">
      <c r="A1398" s="130" t="s">
        <v>10780</v>
      </c>
      <c r="B1398" s="130" t="s">
        <v>10781</v>
      </c>
      <c r="C1398" s="130" t="s">
        <v>10782</v>
      </c>
      <c r="D1398" s="130" t="s">
        <v>12128</v>
      </c>
      <c r="E1398" s="130" t="s">
        <v>18674</v>
      </c>
      <c r="F1398" s="169">
        <v>5.3175780616773499E-2</v>
      </c>
      <c r="G1398" s="132" t="str">
        <f ca="1">IFERROR(_xll.BQL($A1398, "cur_mkt_cap(currency=EUR)")/1000000, " ")</f>
        <v xml:space="preserve"> </v>
      </c>
      <c r="M1398" s="305">
        <f t="shared" si="58"/>
        <v>3.4404730059052448E-5</v>
      </c>
      <c r="N1398" s="223">
        <f t="shared" si="59"/>
        <v>5.793070689531798E-4</v>
      </c>
      <c r="O1398" s="172" t="str">
        <f>IFERROR(IF(VLOOKUP($C1398,'MSCI Database'!$C:$R,2, FALSE)="","",VLOOKUP($C1398,'MSCI Database'!$C:$R,2, FALSE)),"")</f>
        <v>Household &amp; Personal Products</v>
      </c>
      <c r="P1398" s="186" t="str">
        <f>IFERROR(IF(VLOOKUP($C1398,'MSCI Database'!$C:$R,3, FALSE)="","",VLOOKUP($C1398,'MSCI Database'!$C:$R,3, FALSE)),"")</f>
        <v>BB</v>
      </c>
      <c r="Q1398" s="164" t="str">
        <f>IFERROR(IF(VLOOKUP($C1398,'MSCI Database'!$C:$R,4, FALSE)="","",VLOOKUP($C1398,'MSCI Database'!$C:$R,4, FALSE)),"")</f>
        <v>0</v>
      </c>
      <c r="R1398" s="164">
        <f>IFERROR(IF(VLOOKUP($C1398,'MSCI Database'!$C:$R,5, FALSE)="","",VLOOKUP($C1398,'MSCI Database'!$C:$R,5, FALSE)),"")</f>
        <v>3.8</v>
      </c>
      <c r="S1398" s="164">
        <f>IFERROR(IF(VLOOKUP($C1398,'MSCI Database'!$C:$R,6, FALSE)="","",VLOOKUP($C1398,'MSCI Database'!$C:$R,6, FALSE)),"")</f>
        <v>3.9</v>
      </c>
      <c r="T1398" s="211">
        <f>IFERROR(IF(VLOOKUP($C1398,'MSCI Database'!$C:$R,7, FALSE)="","",VLOOKUP($C1398,'MSCI Database'!$C:$R,7, FALSE)),"")</f>
        <v>3.9</v>
      </c>
      <c r="U1398" s="164">
        <f>IFERROR(IF(VLOOKUP($C1398,'MSCI Database'!$C:$R,8, FALSE)="","",VLOOKUP($C1398,'MSCI Database'!$C:$R,8, FALSE)),"")</f>
        <v>4.5</v>
      </c>
      <c r="V1398" s="175">
        <f>IFERROR(IF(VLOOKUP($C1398,'MSCI Database'!$C:$R,9, FALSE)="","",VLOOKUP($C1398,'MSCI Database'!$C:$R,9, FALSE)),"")</f>
        <v>4.0999999999999996</v>
      </c>
      <c r="W1398" s="165">
        <f t="shared" ca="1" si="57"/>
        <v>0</v>
      </c>
      <c r="X1398" s="166">
        <f>IFERROR(IF(VLOOKUP($C1398,'MSCI Database'!$C:$R,10, FALSE)="","",VLOOKUP($C1398,'MSCI Database'!$C:$R,10, FALSE)),"")</f>
        <v>67635</v>
      </c>
      <c r="Y1398" s="133" t="str">
        <f>IFERROR(IF(VLOOKUP($C1398,'MSCI Database'!$C:$R,11, FALSE)="","",VLOOKUP($C1398,'MSCI Database'!$C:$R,11, FALSE)),"")</f>
        <v>2019</v>
      </c>
      <c r="Z1398" s="133" t="str">
        <f>IFERROR(IF(VLOOKUP($C1398,'MSCI Database'!$C:$R,12, FALSE)="","",VLOOKUP($C1398,'MSCI Database'!$C:$R,12, FALSE)),"")</f>
        <v>E.Segmt-Moderate</v>
      </c>
      <c r="AA1398" s="202" t="str">
        <f>IFERROR(IF(VLOOKUP($C1398,'MSCI Database'!$C:$R,13, FALSE)="","",VLOOKUP($C1398,'MSCI Database'!$C:$R,13, FALSE)),"")</f>
        <v/>
      </c>
    </row>
    <row r="1399" spans="1:27" s="130" customFormat="1" ht="15" hidden="1" customHeight="1" outlineLevel="1">
      <c r="A1399" s="130" t="s">
        <v>10088</v>
      </c>
      <c r="B1399" s="130" t="s">
        <v>10089</v>
      </c>
      <c r="C1399" s="130" t="s">
        <v>10090</v>
      </c>
      <c r="D1399" s="130" t="s">
        <v>12128</v>
      </c>
      <c r="E1399" s="130" t="s">
        <v>18674</v>
      </c>
      <c r="F1399" s="169">
        <v>5.3094113173341617E-2</v>
      </c>
      <c r="G1399" s="132" t="str">
        <f ca="1">IFERROR(_xll.BQL($A1399, "cur_mkt_cap(currency=EUR)")/1000000, " ")</f>
        <v xml:space="preserve"> </v>
      </c>
      <c r="M1399" s="305">
        <f t="shared" si="58"/>
        <v>3.4351891223152024E-5</v>
      </c>
      <c r="N1399" s="223">
        <f t="shared" si="59"/>
        <v>5.7841736828993275E-4</v>
      </c>
      <c r="O1399" s="172" t="str">
        <f>IFERROR(IF(VLOOKUP($C1399,'MSCI Database'!$C:$R,2, FALSE)="","",VLOOKUP($C1399,'MSCI Database'!$C:$R,2, FALSE)),"")</f>
        <v>Retail - Food &amp; Staples</v>
      </c>
      <c r="P1399" s="186" t="str">
        <f>IFERROR(IF(VLOOKUP($C1399,'MSCI Database'!$C:$R,3, FALSE)="","",VLOOKUP($C1399,'MSCI Database'!$C:$R,3, FALSE)),"")</f>
        <v>BB</v>
      </c>
      <c r="Q1399" s="164" t="str">
        <f>IFERROR(IF(VLOOKUP($C1399,'MSCI Database'!$C:$R,4, FALSE)="","",VLOOKUP($C1399,'MSCI Database'!$C:$R,4, FALSE)),"")</f>
        <v>0</v>
      </c>
      <c r="R1399" s="164">
        <f>IFERROR(IF(VLOOKUP($C1399,'MSCI Database'!$C:$R,5, FALSE)="","",VLOOKUP($C1399,'MSCI Database'!$C:$R,5, FALSE)),"")</f>
        <v>4.0999999999999996</v>
      </c>
      <c r="S1399" s="164">
        <f>IFERROR(IF(VLOOKUP($C1399,'MSCI Database'!$C:$R,6, FALSE)="","",VLOOKUP($C1399,'MSCI Database'!$C:$R,6, FALSE)),"")</f>
        <v>1.6</v>
      </c>
      <c r="T1399" s="211">
        <f>IFERROR(IF(VLOOKUP($C1399,'MSCI Database'!$C:$R,7, FALSE)="","",VLOOKUP($C1399,'MSCI Database'!$C:$R,7, FALSE)),"")</f>
        <v>4.5</v>
      </c>
      <c r="U1399" s="164">
        <f>IFERROR(IF(VLOOKUP($C1399,'MSCI Database'!$C:$R,8, FALSE)="","",VLOOKUP($C1399,'MSCI Database'!$C:$R,8, FALSE)),"")</f>
        <v>4.9000000000000004</v>
      </c>
      <c r="V1399" s="175">
        <f>IFERROR(IF(VLOOKUP($C1399,'MSCI Database'!$C:$R,9, FALSE)="","",VLOOKUP($C1399,'MSCI Database'!$C:$R,9, FALSE)),"")</f>
        <v>4.2</v>
      </c>
      <c r="W1399" s="165">
        <f t="shared" ca="1" si="57"/>
        <v>0</v>
      </c>
      <c r="X1399" s="166">
        <f>IFERROR(IF(VLOOKUP($C1399,'MSCI Database'!$C:$R,10, FALSE)="","",VLOOKUP($C1399,'MSCI Database'!$C:$R,10, FALSE)),"")</f>
        <v>114009</v>
      </c>
      <c r="Y1399" s="133" t="str">
        <f>IFERROR(IF(VLOOKUP($C1399,'MSCI Database'!$C:$R,11, FALSE)="","",VLOOKUP($C1399,'MSCI Database'!$C:$R,11, FALSE)),"")</f>
        <v>2019</v>
      </c>
      <c r="Z1399" s="133" t="str">
        <f>IFERROR(IF(VLOOKUP($C1399,'MSCI Database'!$C:$R,12, FALSE)="","",VLOOKUP($C1399,'MSCI Database'!$C:$R,12, FALSE)),"")</f>
        <v>E.Segmt-Moderate</v>
      </c>
      <c r="AA1399" s="202" t="str">
        <f>IFERROR(IF(VLOOKUP($C1399,'MSCI Database'!$C:$R,13, FALSE)="","",VLOOKUP($C1399,'MSCI Database'!$C:$R,13, FALSE)),"")</f>
        <v/>
      </c>
    </row>
    <row r="1400" spans="1:27" s="130" customFormat="1" ht="15" hidden="1" customHeight="1" outlineLevel="1">
      <c r="A1400" s="130" t="s">
        <v>11803</v>
      </c>
      <c r="B1400" s="130" t="s">
        <v>11804</v>
      </c>
      <c r="C1400" s="130" t="s">
        <v>11805</v>
      </c>
      <c r="D1400" s="130" t="s">
        <v>12128</v>
      </c>
      <c r="E1400" s="130" t="s">
        <v>12133</v>
      </c>
      <c r="F1400" s="169">
        <v>5.3088441699638611E-2</v>
      </c>
      <c r="G1400" s="132" t="str">
        <f ca="1">IFERROR(_xll.BQL($A1400, "cur_mkt_cap(currency=EUR)")/1000000, " ")</f>
        <v xml:space="preserve"> </v>
      </c>
      <c r="M1400" s="305">
        <f t="shared" si="58"/>
        <v>3.4348221779666176E-5</v>
      </c>
      <c r="N1400" s="223">
        <f t="shared" si="59"/>
        <v>5.7835558217660392E-4</v>
      </c>
      <c r="O1400" s="172" t="str">
        <f>IFERROR(IF(VLOOKUP($C1400,'MSCI Database'!$C:$R,2, FALSE)="","",VLOOKUP($C1400,'MSCI Database'!$C:$R,2, FALSE)),"")</f>
        <v>Biotechnology</v>
      </c>
      <c r="P1400" s="186" t="str">
        <f>IFERROR(IF(VLOOKUP($C1400,'MSCI Database'!$C:$R,3, FALSE)="","",VLOOKUP($C1400,'MSCI Database'!$C:$R,3, FALSE)),"")</f>
        <v>BB</v>
      </c>
      <c r="Q1400" s="164" t="str">
        <f>IFERROR(IF(VLOOKUP($C1400,'MSCI Database'!$C:$R,4, FALSE)="","",VLOOKUP($C1400,'MSCI Database'!$C:$R,4, FALSE)),"")</f>
        <v>1</v>
      </c>
      <c r="R1400" s="164">
        <f>IFERROR(IF(VLOOKUP($C1400,'MSCI Database'!$C:$R,5, FALSE)="","",VLOOKUP($C1400,'MSCI Database'!$C:$R,5, FALSE)),"")</f>
        <v>4.0999999999999996</v>
      </c>
      <c r="S1400" s="164">
        <f>IFERROR(IF(VLOOKUP($C1400,'MSCI Database'!$C:$R,6, FALSE)="","",VLOOKUP($C1400,'MSCI Database'!$C:$R,6, FALSE)),"")</f>
        <v>7.1</v>
      </c>
      <c r="T1400" s="211">
        <f>IFERROR(IF(VLOOKUP($C1400,'MSCI Database'!$C:$R,7, FALSE)="","",VLOOKUP($C1400,'MSCI Database'!$C:$R,7, FALSE)),"")</f>
        <v>3.4</v>
      </c>
      <c r="U1400" s="164">
        <f>IFERROR(IF(VLOOKUP($C1400,'MSCI Database'!$C:$R,8, FALSE)="","",VLOOKUP($C1400,'MSCI Database'!$C:$R,8, FALSE)),"")</f>
        <v>6.1</v>
      </c>
      <c r="V1400" s="175">
        <f>IFERROR(IF(VLOOKUP($C1400,'MSCI Database'!$C:$R,9, FALSE)="","",VLOOKUP($C1400,'MSCI Database'!$C:$R,9, FALSE)),"")</f>
        <v>4.7</v>
      </c>
      <c r="W1400" s="165">
        <f t="shared" ca="1" si="57"/>
        <v>0</v>
      </c>
      <c r="X1400" s="166">
        <f>IFERROR(IF(VLOOKUP($C1400,'MSCI Database'!$C:$R,10, FALSE)="","",VLOOKUP($C1400,'MSCI Database'!$C:$R,10, FALSE)),"")</f>
        <v>3607</v>
      </c>
      <c r="Y1400" s="133" t="str">
        <f>IFERROR(IF(VLOOKUP($C1400,'MSCI Database'!$C:$R,11, FALSE)="","",VLOOKUP($C1400,'MSCI Database'!$C:$R,11, FALSE)),"")</f>
        <v>2019</v>
      </c>
      <c r="Z1400" s="133" t="str">
        <f>IFERROR(IF(VLOOKUP($C1400,'MSCI Database'!$C:$R,12, FALSE)="","",VLOOKUP($C1400,'MSCI Database'!$C:$R,12, FALSE)),"")</f>
        <v>E.Segmt-Moderate</v>
      </c>
      <c r="AA1400" s="202" t="str">
        <f>IFERROR(IF(VLOOKUP($C1400,'MSCI Database'!$C:$R,13, FALSE)="","",VLOOKUP($C1400,'MSCI Database'!$C:$R,13, FALSE)),"")</f>
        <v/>
      </c>
    </row>
    <row r="1401" spans="1:27" s="130" customFormat="1" ht="15" hidden="1" customHeight="1" outlineLevel="1">
      <c r="A1401" s="130" t="s">
        <v>10612</v>
      </c>
      <c r="B1401" s="130" t="s">
        <v>10613</v>
      </c>
      <c r="C1401" s="130" t="s">
        <v>10614</v>
      </c>
      <c r="D1401" s="130" t="s">
        <v>12128</v>
      </c>
      <c r="E1401" s="130" t="s">
        <v>12133</v>
      </c>
      <c r="F1401" s="169">
        <v>5.3078973157782448E-2</v>
      </c>
      <c r="G1401" s="132" t="str">
        <f ca="1">IFERROR(_xll.BQL($A1401, "cur_mkt_cap(currency=EUR)")/1000000, " ")</f>
        <v xml:space="preserve"> </v>
      </c>
      <c r="M1401" s="305">
        <f t="shared" si="58"/>
        <v>3.4342095633085243E-5</v>
      </c>
      <c r="N1401" s="223">
        <f t="shared" si="59"/>
        <v>5.7825243008054943E-4</v>
      </c>
      <c r="O1401" s="172" t="str">
        <f>IFERROR(IF(VLOOKUP($C1401,'MSCI Database'!$C:$R,2, FALSE)="","",VLOOKUP($C1401,'MSCI Database'!$C:$R,2, FALSE)),"")</f>
        <v>Health Care Providers &amp; Services</v>
      </c>
      <c r="P1401" s="186" t="str">
        <f>IFERROR(IF(VLOOKUP($C1401,'MSCI Database'!$C:$R,3, FALSE)="","",VLOOKUP($C1401,'MSCI Database'!$C:$R,3, FALSE)),"")</f>
        <v>A</v>
      </c>
      <c r="Q1401" s="164" t="str">
        <f>IFERROR(IF(VLOOKUP($C1401,'MSCI Database'!$C:$R,4, FALSE)="","",VLOOKUP($C1401,'MSCI Database'!$C:$R,4, FALSE)),"")</f>
        <v>0</v>
      </c>
      <c r="R1401" s="164">
        <f>IFERROR(IF(VLOOKUP($C1401,'MSCI Database'!$C:$R,5, FALSE)="","",VLOOKUP($C1401,'MSCI Database'!$C:$R,5, FALSE)),"")</f>
        <v>5.8</v>
      </c>
      <c r="S1401" s="164">
        <f>IFERROR(IF(VLOOKUP($C1401,'MSCI Database'!$C:$R,6, FALSE)="","",VLOOKUP($C1401,'MSCI Database'!$C:$R,6, FALSE)),"")</f>
        <v>6.1</v>
      </c>
      <c r="T1401" s="211">
        <f>IFERROR(IF(VLOOKUP($C1401,'MSCI Database'!$C:$R,7, FALSE)="","",VLOOKUP($C1401,'MSCI Database'!$C:$R,7, FALSE)),"")</f>
        <v>5.7</v>
      </c>
      <c r="U1401" s="164">
        <f>IFERROR(IF(VLOOKUP($C1401,'MSCI Database'!$C:$R,8, FALSE)="","",VLOOKUP($C1401,'MSCI Database'!$C:$R,8, FALSE)),"")</f>
        <v>5.4</v>
      </c>
      <c r="V1401" s="175">
        <f>IFERROR(IF(VLOOKUP($C1401,'MSCI Database'!$C:$R,9, FALSE)="","",VLOOKUP($C1401,'MSCI Database'!$C:$R,9, FALSE)),"")</f>
        <v>5.6</v>
      </c>
      <c r="W1401" s="165">
        <f t="shared" ca="1" si="57"/>
        <v>0</v>
      </c>
      <c r="X1401" s="166">
        <f>IFERROR(IF(VLOOKUP($C1401,'MSCI Database'!$C:$R,10, FALSE)="","",VLOOKUP($C1401,'MSCI Database'!$C:$R,10, FALSE)),"")</f>
        <v>61772</v>
      </c>
      <c r="Y1401" s="133" t="str">
        <f>IFERROR(IF(VLOOKUP($C1401,'MSCI Database'!$C:$R,11, FALSE)="","",VLOOKUP($C1401,'MSCI Database'!$C:$R,11, FALSE)),"")</f>
        <v>2019</v>
      </c>
      <c r="Z1401" s="133" t="str">
        <f>IFERROR(IF(VLOOKUP($C1401,'MSCI Database'!$C:$R,12, FALSE)="","",VLOOKUP($C1401,'MSCI Database'!$C:$R,12, FALSE)),"")</f>
        <v>E.Segmt-Moderately Low</v>
      </c>
      <c r="AA1401" s="202" t="str">
        <f>IFERROR(IF(VLOOKUP($C1401,'MSCI Database'!$C:$R,13, FALSE)="","",VLOOKUP($C1401,'MSCI Database'!$C:$R,13, FALSE)),"")</f>
        <v/>
      </c>
    </row>
    <row r="1402" spans="1:27" s="130" customFormat="1" ht="15" hidden="1" customHeight="1" outlineLevel="1">
      <c r="A1402" s="130" t="s">
        <v>11798</v>
      </c>
      <c r="B1402" s="130" t="s">
        <v>11799</v>
      </c>
      <c r="C1402" s="130" t="s">
        <v>11800</v>
      </c>
      <c r="D1402" s="130" t="s">
        <v>12128</v>
      </c>
      <c r="E1402" s="130" t="s">
        <v>18689</v>
      </c>
      <c r="F1402" s="169">
        <v>5.2986065630663742E-2</v>
      </c>
      <c r="G1402" s="132" t="str">
        <f ca="1">IFERROR(_xll.BQL($A1402, "cur_mkt_cap(currency=EUR)")/1000000, " ")</f>
        <v xml:space="preserve"> </v>
      </c>
      <c r="M1402" s="305">
        <f t="shared" si="58"/>
        <v>3.4281984463039435E-5</v>
      </c>
      <c r="N1402" s="223">
        <f t="shared" si="59"/>
        <v>5.772402778075681E-4</v>
      </c>
      <c r="O1402" s="172" t="str">
        <f>IFERROR(IF(VLOOKUP($C1402,'MSCI Database'!$C:$R,2, FALSE)="","",VLOOKUP($C1402,'MSCI Database'!$C:$R,2, FALSE)),"")</f>
        <v>Software &amp; Services</v>
      </c>
      <c r="P1402" s="186" t="str">
        <f>IFERROR(IF(VLOOKUP($C1402,'MSCI Database'!$C:$R,3, FALSE)="","",VLOOKUP($C1402,'MSCI Database'!$C:$R,3, FALSE)),"")</f>
        <v>BB</v>
      </c>
      <c r="Q1402" s="164" t="str">
        <f>IFERROR(IF(VLOOKUP($C1402,'MSCI Database'!$C:$R,4, FALSE)="","",VLOOKUP($C1402,'MSCI Database'!$C:$R,4, FALSE)),"")</f>
        <v>0</v>
      </c>
      <c r="R1402" s="164">
        <f>IFERROR(IF(VLOOKUP($C1402,'MSCI Database'!$C:$R,5, FALSE)="","",VLOOKUP($C1402,'MSCI Database'!$C:$R,5, FALSE)),"")</f>
        <v>4.0999999999999996</v>
      </c>
      <c r="S1402" s="164">
        <f>IFERROR(IF(VLOOKUP($C1402,'MSCI Database'!$C:$R,6, FALSE)="","",VLOOKUP($C1402,'MSCI Database'!$C:$R,6, FALSE)),"")</f>
        <v>5.3</v>
      </c>
      <c r="T1402" s="211">
        <f>IFERROR(IF(VLOOKUP($C1402,'MSCI Database'!$C:$R,7, FALSE)="","",VLOOKUP($C1402,'MSCI Database'!$C:$R,7, FALSE)),"")</f>
        <v>3.2</v>
      </c>
      <c r="U1402" s="164">
        <f>IFERROR(IF(VLOOKUP($C1402,'MSCI Database'!$C:$R,8, FALSE)="","",VLOOKUP($C1402,'MSCI Database'!$C:$R,8, FALSE)),"")</f>
        <v>4.3</v>
      </c>
      <c r="V1402" s="175">
        <f>IFERROR(IF(VLOOKUP($C1402,'MSCI Database'!$C:$R,9, FALSE)="","",VLOOKUP($C1402,'MSCI Database'!$C:$R,9, FALSE)),"")</f>
        <v>4</v>
      </c>
      <c r="W1402" s="165">
        <f t="shared" ca="1" si="57"/>
        <v>0</v>
      </c>
      <c r="X1402" s="166">
        <f>IFERROR(IF(VLOOKUP($C1402,'MSCI Database'!$C:$R,10, FALSE)="","",VLOOKUP($C1402,'MSCI Database'!$C:$R,10, FALSE)),"")</f>
        <v>4032</v>
      </c>
      <c r="Y1402" s="133" t="str">
        <f>IFERROR(IF(VLOOKUP($C1402,'MSCI Database'!$C:$R,11, FALSE)="","",VLOOKUP($C1402,'MSCI Database'!$C:$R,11, FALSE)),"")</f>
        <v>2019</v>
      </c>
      <c r="Z1402" s="133" t="str">
        <f>IFERROR(IF(VLOOKUP($C1402,'MSCI Database'!$C:$R,12, FALSE)="","",VLOOKUP($C1402,'MSCI Database'!$C:$R,12, FALSE)),"")</f>
        <v>E.Segmt-Moderately Low</v>
      </c>
      <c r="AA1402" s="202" t="str">
        <f>IFERROR(IF(VLOOKUP($C1402,'MSCI Database'!$C:$R,13, FALSE)="","",VLOOKUP($C1402,'MSCI Database'!$C:$R,13, FALSE)),"")</f>
        <v>Trails industry peers in talent management programs</v>
      </c>
    </row>
    <row r="1403" spans="1:27" s="130" customFormat="1" ht="15" hidden="1" customHeight="1" outlineLevel="1">
      <c r="A1403" s="130" t="s">
        <v>10952</v>
      </c>
      <c r="B1403" s="130" t="s">
        <v>10953</v>
      </c>
      <c r="C1403" s="130" t="s">
        <v>10954</v>
      </c>
      <c r="D1403" s="130" t="s">
        <v>12128</v>
      </c>
      <c r="E1403" s="130" t="s">
        <v>18707</v>
      </c>
      <c r="F1403" s="169">
        <v>5.2910613187747431E-2</v>
      </c>
      <c r="G1403" s="132" t="str">
        <f ca="1">IFERROR(_xll.BQL($A1403, "cur_mkt_cap(currency=EUR)")/1000000, " ")</f>
        <v xml:space="preserve"> </v>
      </c>
      <c r="M1403" s="305">
        <f t="shared" si="58"/>
        <v>3.4233166732472585E-5</v>
      </c>
      <c r="N1403" s="223">
        <f t="shared" si="59"/>
        <v>5.7641828454213365E-4</v>
      </c>
      <c r="O1403" s="172" t="str">
        <f>IFERROR(IF(VLOOKUP($C1403,'MSCI Database'!$C:$R,2, FALSE)="","",VLOOKUP($C1403,'MSCI Database'!$C:$R,2, FALSE)),"")</f>
        <v>Oil &amp; Gas Refining, Marketing, Transportation &amp; Storage</v>
      </c>
      <c r="P1403" s="186" t="str">
        <f>IFERROR(IF(VLOOKUP($C1403,'MSCI Database'!$C:$R,3, FALSE)="","",VLOOKUP($C1403,'MSCI Database'!$C:$R,3, FALSE)),"")</f>
        <v>B</v>
      </c>
      <c r="Q1403" s="164" t="str">
        <f>IFERROR(IF(VLOOKUP($C1403,'MSCI Database'!$C:$R,4, FALSE)="","",VLOOKUP($C1403,'MSCI Database'!$C:$R,4, FALSE)),"")</f>
        <v>0</v>
      </c>
      <c r="R1403" s="164">
        <f>IFERROR(IF(VLOOKUP($C1403,'MSCI Database'!$C:$R,5, FALSE)="","",VLOOKUP($C1403,'MSCI Database'!$C:$R,5, FALSE)),"")</f>
        <v>2.1</v>
      </c>
      <c r="S1403" s="164">
        <f>IFERROR(IF(VLOOKUP($C1403,'MSCI Database'!$C:$R,6, FALSE)="","",VLOOKUP($C1403,'MSCI Database'!$C:$R,6, FALSE)),"")</f>
        <v>2</v>
      </c>
      <c r="T1403" s="211">
        <f>IFERROR(IF(VLOOKUP($C1403,'MSCI Database'!$C:$R,7, FALSE)="","",VLOOKUP($C1403,'MSCI Database'!$C:$R,7, FALSE)),"")</f>
        <v>5</v>
      </c>
      <c r="U1403" s="164">
        <f>IFERROR(IF(VLOOKUP($C1403,'MSCI Database'!$C:$R,8, FALSE)="","",VLOOKUP($C1403,'MSCI Database'!$C:$R,8, FALSE)),"")</f>
        <v>3.3</v>
      </c>
      <c r="V1403" s="175">
        <f>IFERROR(IF(VLOOKUP($C1403,'MSCI Database'!$C:$R,9, FALSE)="","",VLOOKUP($C1403,'MSCI Database'!$C:$R,9, FALSE)),"")</f>
        <v>3.3</v>
      </c>
      <c r="W1403" s="165">
        <f t="shared" ca="1" si="57"/>
        <v>0</v>
      </c>
      <c r="X1403" s="166">
        <f>IFERROR(IF(VLOOKUP($C1403,'MSCI Database'!$C:$R,10, FALSE)="","",VLOOKUP($C1403,'MSCI Database'!$C:$R,10, FALSE)),"")</f>
        <v>18794069</v>
      </c>
      <c r="Y1403" s="133" t="str">
        <f>IFERROR(IF(VLOOKUP($C1403,'MSCI Database'!$C:$R,11, FALSE)="","",VLOOKUP($C1403,'MSCI Database'!$C:$R,11, FALSE)),"")</f>
        <v>2019</v>
      </c>
      <c r="Z1403" s="133" t="str">
        <f>IFERROR(IF(VLOOKUP($C1403,'MSCI Database'!$C:$R,12, FALSE)="","",VLOOKUP($C1403,'MSCI Database'!$C:$R,12, FALSE)),"")</f>
        <v>E.Segmt-Low</v>
      </c>
      <c r="AA1403" s="202" t="str">
        <f>IFERROR(IF(VLOOKUP($C1403,'MSCI Database'!$C:$R,13, FALSE)="","",VLOOKUP($C1403,'MSCI Database'!$C:$R,13, FALSE)),"")</f>
        <v/>
      </c>
    </row>
    <row r="1404" spans="1:27" s="130" customFormat="1" ht="15" hidden="1" customHeight="1" outlineLevel="1">
      <c r="A1404" s="130" t="s">
        <v>11572</v>
      </c>
      <c r="B1404" s="130" t="s">
        <v>11573</v>
      </c>
      <c r="C1404" s="130" t="s">
        <v>11574</v>
      </c>
      <c r="D1404" s="130" t="s">
        <v>12128</v>
      </c>
      <c r="E1404" s="130" t="s">
        <v>12133</v>
      </c>
      <c r="F1404" s="169">
        <v>5.2832029116046612E-2</v>
      </c>
      <c r="G1404" s="132" t="str">
        <f ca="1">IFERROR(_xll.BQL($A1404, "cur_mkt_cap(currency=EUR)")/1000000, " ")</f>
        <v xml:space="preserve"> </v>
      </c>
      <c r="M1404" s="305">
        <f t="shared" si="58"/>
        <v>3.4182322838082153E-5</v>
      </c>
      <c r="N1404" s="223">
        <f t="shared" si="59"/>
        <v>5.7556217471703322E-4</v>
      </c>
      <c r="O1404" s="172" t="str">
        <f>IFERROR(IF(VLOOKUP($C1404,'MSCI Database'!$C:$R,2, FALSE)="","",VLOOKUP($C1404,'MSCI Database'!$C:$R,2, FALSE)),"")</f>
        <v>Health Care Providers &amp; Services</v>
      </c>
      <c r="P1404" s="186" t="str">
        <f>IFERROR(IF(VLOOKUP($C1404,'MSCI Database'!$C:$R,3, FALSE)="","",VLOOKUP($C1404,'MSCI Database'!$C:$R,3, FALSE)),"")</f>
        <v>A</v>
      </c>
      <c r="Q1404" s="164" t="str">
        <f>IFERROR(IF(VLOOKUP($C1404,'MSCI Database'!$C:$R,4, FALSE)="","",VLOOKUP($C1404,'MSCI Database'!$C:$R,4, FALSE)),"")</f>
        <v>0</v>
      </c>
      <c r="R1404" s="164">
        <f>IFERROR(IF(VLOOKUP($C1404,'MSCI Database'!$C:$R,5, FALSE)="","",VLOOKUP($C1404,'MSCI Database'!$C:$R,5, FALSE)),"")</f>
        <v>6.5</v>
      </c>
      <c r="S1404" s="164">
        <f>IFERROR(IF(VLOOKUP($C1404,'MSCI Database'!$C:$R,6, FALSE)="","",VLOOKUP($C1404,'MSCI Database'!$C:$R,6, FALSE)),"")</f>
        <v>5.9</v>
      </c>
      <c r="T1404" s="211">
        <f>IFERROR(IF(VLOOKUP($C1404,'MSCI Database'!$C:$R,7, FALSE)="","",VLOOKUP($C1404,'MSCI Database'!$C:$R,7, FALSE)),"")</f>
        <v>5.0999999999999996</v>
      </c>
      <c r="U1404" s="164">
        <f>IFERROR(IF(VLOOKUP($C1404,'MSCI Database'!$C:$R,8, FALSE)="","",VLOOKUP($C1404,'MSCI Database'!$C:$R,8, FALSE)),"")</f>
        <v>6.2</v>
      </c>
      <c r="V1404" s="175">
        <f>IFERROR(IF(VLOOKUP($C1404,'MSCI Database'!$C:$R,9, FALSE)="","",VLOOKUP($C1404,'MSCI Database'!$C:$R,9, FALSE)),"")</f>
        <v>5.5</v>
      </c>
      <c r="W1404" s="165">
        <f t="shared" ca="1" si="57"/>
        <v>0</v>
      </c>
      <c r="X1404" s="166">
        <f>IFERROR(IF(VLOOKUP($C1404,'MSCI Database'!$C:$R,10, FALSE)="","",VLOOKUP($C1404,'MSCI Database'!$C:$R,10, FALSE)),"")</f>
        <v>9351</v>
      </c>
      <c r="Y1404" s="133" t="str">
        <f>IFERROR(IF(VLOOKUP($C1404,'MSCI Database'!$C:$R,11, FALSE)="","",VLOOKUP($C1404,'MSCI Database'!$C:$R,11, FALSE)),"")</f>
        <v>2019</v>
      </c>
      <c r="Z1404" s="133" t="str">
        <f>IFERROR(IF(VLOOKUP($C1404,'MSCI Database'!$C:$R,12, FALSE)="","",VLOOKUP($C1404,'MSCI Database'!$C:$R,12, FALSE)),"")</f>
        <v>E.Segmt-Moderate</v>
      </c>
      <c r="AA1404" s="202" t="str">
        <f>IFERROR(IF(VLOOKUP($C1404,'MSCI Database'!$C:$R,13, FALSE)="","",VLOOKUP($C1404,'MSCI Database'!$C:$R,13, FALSE)),"")</f>
        <v/>
      </c>
    </row>
    <row r="1405" spans="1:27" s="130" customFormat="1" ht="15" hidden="1" customHeight="1" outlineLevel="1">
      <c r="A1405" s="130" t="s">
        <v>9571</v>
      </c>
      <c r="B1405" s="130" t="s">
        <v>9572</v>
      </c>
      <c r="C1405" s="130" t="s">
        <v>9573</v>
      </c>
      <c r="D1405" s="130" t="s">
        <v>12128</v>
      </c>
      <c r="E1405" s="130" t="s">
        <v>18689</v>
      </c>
      <c r="F1405" s="169">
        <v>5.2811507169105133E-2</v>
      </c>
      <c r="G1405" s="132" t="str">
        <f ca="1">IFERROR(_xll.BQL($A1405, "cur_mkt_cap(currency=EUR)")/1000000, " ")</f>
        <v xml:space="preserve"> </v>
      </c>
      <c r="M1405" s="305">
        <f t="shared" si="58"/>
        <v>3.4169045138411019E-5</v>
      </c>
      <c r="N1405" s="223">
        <f t="shared" si="59"/>
        <v>5.7533860472343864E-4</v>
      </c>
      <c r="O1405" s="172" t="str">
        <f>IFERROR(IF(VLOOKUP($C1405,'MSCI Database'!$C:$R,2, FALSE)="","",VLOOKUP($C1405,'MSCI Database'!$C:$R,2, FALSE)),"")</f>
        <v>Software &amp; Services</v>
      </c>
      <c r="P1405" s="186" t="str">
        <f>IFERROR(IF(VLOOKUP($C1405,'MSCI Database'!$C:$R,3, FALSE)="","",VLOOKUP($C1405,'MSCI Database'!$C:$R,3, FALSE)),"")</f>
        <v>BB</v>
      </c>
      <c r="Q1405" s="164" t="str">
        <f>IFERROR(IF(VLOOKUP($C1405,'MSCI Database'!$C:$R,4, FALSE)="","",VLOOKUP($C1405,'MSCI Database'!$C:$R,4, FALSE)),"")</f>
        <v>0</v>
      </c>
      <c r="R1405" s="164">
        <f>IFERROR(IF(VLOOKUP($C1405,'MSCI Database'!$C:$R,5, FALSE)="","",VLOOKUP($C1405,'MSCI Database'!$C:$R,5, FALSE)),"")</f>
        <v>3.8</v>
      </c>
      <c r="S1405" s="164">
        <f>IFERROR(IF(VLOOKUP($C1405,'MSCI Database'!$C:$R,6, FALSE)="","",VLOOKUP($C1405,'MSCI Database'!$C:$R,6, FALSE)),"")</f>
        <v>4.2</v>
      </c>
      <c r="T1405" s="211">
        <f>IFERROR(IF(VLOOKUP($C1405,'MSCI Database'!$C:$R,7, FALSE)="","",VLOOKUP($C1405,'MSCI Database'!$C:$R,7, FALSE)),"")</f>
        <v>3.7</v>
      </c>
      <c r="U1405" s="164">
        <f>IFERROR(IF(VLOOKUP($C1405,'MSCI Database'!$C:$R,8, FALSE)="","",VLOOKUP($C1405,'MSCI Database'!$C:$R,8, FALSE)),"")</f>
        <v>5</v>
      </c>
      <c r="V1405" s="175">
        <f>IFERROR(IF(VLOOKUP($C1405,'MSCI Database'!$C:$R,9, FALSE)="","",VLOOKUP($C1405,'MSCI Database'!$C:$R,9, FALSE)),"")</f>
        <v>4.3</v>
      </c>
      <c r="W1405" s="165">
        <f t="shared" ca="1" si="57"/>
        <v>0</v>
      </c>
      <c r="X1405" s="166">
        <f>IFERROR(IF(VLOOKUP($C1405,'MSCI Database'!$C:$R,10, FALSE)="","",VLOOKUP($C1405,'MSCI Database'!$C:$R,10, FALSE)),"")</f>
        <v>7654</v>
      </c>
      <c r="Y1405" s="133" t="str">
        <f>IFERROR(IF(VLOOKUP($C1405,'MSCI Database'!$C:$R,11, FALSE)="","",VLOOKUP($C1405,'MSCI Database'!$C:$R,11, FALSE)),"")</f>
        <v>2019</v>
      </c>
      <c r="Z1405" s="133" t="str">
        <f>IFERROR(IF(VLOOKUP($C1405,'MSCI Database'!$C:$R,12, FALSE)="","",VLOOKUP($C1405,'MSCI Database'!$C:$R,12, FALSE)),"")</f>
        <v>E.Segmt-Moderately High</v>
      </c>
      <c r="AA1405" s="202" t="str">
        <f>IFERROR(IF(VLOOKUP($C1405,'MSCI Database'!$C:$R,13, FALSE)="","",VLOOKUP($C1405,'MSCI Database'!$C:$R,13, FALSE)),"")</f>
        <v/>
      </c>
    </row>
    <row r="1406" spans="1:27" s="130" customFormat="1" ht="15" hidden="1" customHeight="1" outlineLevel="1">
      <c r="A1406" s="130" t="s">
        <v>10397</v>
      </c>
      <c r="B1406" s="130" t="s">
        <v>10398</v>
      </c>
      <c r="C1406" s="130" t="s">
        <v>10399</v>
      </c>
      <c r="D1406" s="130" t="s">
        <v>12128</v>
      </c>
      <c r="E1406" s="130" t="s">
        <v>18673</v>
      </c>
      <c r="F1406" s="169">
        <v>5.2796398901607443E-2</v>
      </c>
      <c r="G1406" s="132" t="str">
        <f ca="1">IFERROR(_xll.BQL($A1406, "cur_mkt_cap(currency=EUR)")/1000000, " ")</f>
        <v xml:space="preserve"> </v>
      </c>
      <c r="M1406" s="305">
        <f t="shared" si="58"/>
        <v>3.4159270089340009E-5</v>
      </c>
      <c r="N1406" s="223">
        <f t="shared" si="59"/>
        <v>5.751740123834761E-4</v>
      </c>
      <c r="O1406" s="172" t="str">
        <f>IFERROR(IF(VLOOKUP($C1406,'MSCI Database'!$C:$R,2, FALSE)="","",VLOOKUP($C1406,'MSCI Database'!$C:$R,2, FALSE)),"")</f>
        <v>Commercial Services &amp; Supplies</v>
      </c>
      <c r="P1406" s="186" t="str">
        <f>IFERROR(IF(VLOOKUP($C1406,'MSCI Database'!$C:$R,3, FALSE)="","",VLOOKUP($C1406,'MSCI Database'!$C:$R,3, FALSE)),"")</f>
        <v>A</v>
      </c>
      <c r="Q1406" s="164" t="str">
        <f>IFERROR(IF(VLOOKUP($C1406,'MSCI Database'!$C:$R,4, FALSE)="","",VLOOKUP($C1406,'MSCI Database'!$C:$R,4, FALSE)),"")</f>
        <v>0</v>
      </c>
      <c r="R1406" s="164">
        <f>IFERROR(IF(VLOOKUP($C1406,'MSCI Database'!$C:$R,5, FALSE)="","",VLOOKUP($C1406,'MSCI Database'!$C:$R,5, FALSE)),"")</f>
        <v>6.1</v>
      </c>
      <c r="S1406" s="164">
        <f>IFERROR(IF(VLOOKUP($C1406,'MSCI Database'!$C:$R,6, FALSE)="","",VLOOKUP($C1406,'MSCI Database'!$C:$R,6, FALSE)),"")</f>
        <v>8.6</v>
      </c>
      <c r="T1406" s="211">
        <f>IFERROR(IF(VLOOKUP($C1406,'MSCI Database'!$C:$R,7, FALSE)="","",VLOOKUP($C1406,'MSCI Database'!$C:$R,7, FALSE)),"")</f>
        <v>5.3</v>
      </c>
      <c r="U1406" s="164">
        <f>IFERROR(IF(VLOOKUP($C1406,'MSCI Database'!$C:$R,8, FALSE)="","",VLOOKUP($C1406,'MSCI Database'!$C:$R,8, FALSE)),"")</f>
        <v>5.4</v>
      </c>
      <c r="V1406" s="175">
        <f>IFERROR(IF(VLOOKUP($C1406,'MSCI Database'!$C:$R,9, FALSE)="","",VLOOKUP($C1406,'MSCI Database'!$C:$R,9, FALSE)),"")</f>
        <v>5.5</v>
      </c>
      <c r="W1406" s="165">
        <f t="shared" ca="1" si="57"/>
        <v>0</v>
      </c>
      <c r="X1406" s="166">
        <f>IFERROR(IF(VLOOKUP($C1406,'MSCI Database'!$C:$R,10, FALSE)="","",VLOOKUP($C1406,'MSCI Database'!$C:$R,10, FALSE)),"")</f>
        <v>201713</v>
      </c>
      <c r="Y1406" s="133" t="str">
        <f>IFERROR(IF(VLOOKUP($C1406,'MSCI Database'!$C:$R,11, FALSE)="","",VLOOKUP($C1406,'MSCI Database'!$C:$R,11, FALSE)),"")</f>
        <v>2019</v>
      </c>
      <c r="Z1406" s="133" t="str">
        <f>IFERROR(IF(VLOOKUP($C1406,'MSCI Database'!$C:$R,12, FALSE)="","",VLOOKUP($C1406,'MSCI Database'!$C:$R,12, FALSE)),"")</f>
        <v>E.CSI</v>
      </c>
      <c r="AA1406" s="202" t="str">
        <f>IFERROR(IF(VLOOKUP($C1406,'MSCI Database'!$C:$R,13, FALSE)="","",VLOOKUP($C1406,'MSCI Database'!$C:$R,13, FALSE)),"")</f>
        <v/>
      </c>
    </row>
    <row r="1407" spans="1:27" s="130" customFormat="1" ht="15" hidden="1" customHeight="1" outlineLevel="1">
      <c r="A1407" s="130" t="s">
        <v>11090</v>
      </c>
      <c r="B1407" s="130" t="s">
        <v>11091</v>
      </c>
      <c r="C1407" s="130" t="s">
        <v>11092</v>
      </c>
      <c r="D1407" s="130" t="s">
        <v>12128</v>
      </c>
      <c r="E1407" s="130" t="s">
        <v>18704</v>
      </c>
      <c r="F1407" s="169">
        <v>5.2764682588187679E-2</v>
      </c>
      <c r="G1407" s="132" t="str">
        <f ca="1">IFERROR(_xll.BQL($A1407, "cur_mkt_cap(currency=EUR)")/1000000, " ")</f>
        <v xml:space="preserve"> </v>
      </c>
      <c r="M1407" s="305">
        <f t="shared" si="58"/>
        <v>3.4138749634557429E-5</v>
      </c>
      <c r="N1407" s="223">
        <f t="shared" si="59"/>
        <v>5.7482848883211313E-4</v>
      </c>
      <c r="O1407" s="172" t="str">
        <f>IFERROR(IF(VLOOKUP($C1407,'MSCI Database'!$C:$R,2, FALSE)="","",VLOOKUP($C1407,'MSCI Database'!$C:$R,2, FALSE)),"")</f>
        <v>Real Estate Management &amp; Services</v>
      </c>
      <c r="P1407" s="186" t="str">
        <f>IFERROR(IF(VLOOKUP($C1407,'MSCI Database'!$C:$R,3, FALSE)="","",VLOOKUP($C1407,'MSCI Database'!$C:$R,3, FALSE)),"")</f>
        <v>A</v>
      </c>
      <c r="Q1407" s="164" t="str">
        <f>IFERROR(IF(VLOOKUP($C1407,'MSCI Database'!$C:$R,4, FALSE)="","",VLOOKUP($C1407,'MSCI Database'!$C:$R,4, FALSE)),"")</f>
        <v>1</v>
      </c>
      <c r="R1407" s="164">
        <f>IFERROR(IF(VLOOKUP($C1407,'MSCI Database'!$C:$R,5, FALSE)="","",VLOOKUP($C1407,'MSCI Database'!$C:$R,5, FALSE)),"")</f>
        <v>6.3</v>
      </c>
      <c r="S1407" s="164">
        <f>IFERROR(IF(VLOOKUP($C1407,'MSCI Database'!$C:$R,6, FALSE)="","",VLOOKUP($C1407,'MSCI Database'!$C:$R,6, FALSE)),"")</f>
        <v>4.0999999999999996</v>
      </c>
      <c r="T1407" s="211">
        <f>IFERROR(IF(VLOOKUP($C1407,'MSCI Database'!$C:$R,7, FALSE)="","",VLOOKUP($C1407,'MSCI Database'!$C:$R,7, FALSE)),"")</f>
        <v>3.5</v>
      </c>
      <c r="U1407" s="164">
        <f>IFERROR(IF(VLOOKUP($C1407,'MSCI Database'!$C:$R,8, FALSE)="","",VLOOKUP($C1407,'MSCI Database'!$C:$R,8, FALSE)),"")</f>
        <v>4.5</v>
      </c>
      <c r="V1407" s="175">
        <f>IFERROR(IF(VLOOKUP($C1407,'MSCI Database'!$C:$R,9, FALSE)="","",VLOOKUP($C1407,'MSCI Database'!$C:$R,9, FALSE)),"")</f>
        <v>4</v>
      </c>
      <c r="W1407" s="165">
        <f t="shared" ref="W1407:W1470" ca="1" si="60">IFERROR(IF(X1407&lt;&gt;"",VLOOKUP($A1407,$A$639:$X$1611,6,FALSE)/100,0)*$G$637/$G1407, 0)</f>
        <v>0</v>
      </c>
      <c r="X1407" s="166">
        <f>IFERROR(IF(VLOOKUP($C1407,'MSCI Database'!$C:$R,10, FALSE)="","",VLOOKUP($C1407,'MSCI Database'!$C:$R,10, FALSE)),"")</f>
        <v>56265</v>
      </c>
      <c r="Y1407" s="133" t="str">
        <f>IFERROR(IF(VLOOKUP($C1407,'MSCI Database'!$C:$R,11, FALSE)="","",VLOOKUP($C1407,'MSCI Database'!$C:$R,11, FALSE)),"")</f>
        <v>2019</v>
      </c>
      <c r="Z1407" s="133" t="str">
        <f>IFERROR(IF(VLOOKUP($C1407,'MSCI Database'!$C:$R,12, FALSE)="","",VLOOKUP($C1407,'MSCI Database'!$C:$R,12, FALSE)),"")</f>
        <v>E.Segmt-Moderate</v>
      </c>
      <c r="AA1407" s="202" t="str">
        <f>IFERROR(IF(VLOOKUP($C1407,'MSCI Database'!$C:$R,13, FALSE)="","",VLOOKUP($C1407,'MSCI Database'!$C:$R,13, FALSE)),"")</f>
        <v/>
      </c>
    </row>
    <row r="1408" spans="1:27" s="130" customFormat="1" ht="15" hidden="1" customHeight="1" outlineLevel="1">
      <c r="A1408" s="130" t="s">
        <v>11202</v>
      </c>
      <c r="B1408" s="130" t="s">
        <v>11203</v>
      </c>
      <c r="C1408" s="130" t="s">
        <v>11204</v>
      </c>
      <c r="D1408" s="130" t="s">
        <v>12128</v>
      </c>
      <c r="E1408" s="130" t="s">
        <v>18674</v>
      </c>
      <c r="F1408" s="169">
        <v>5.2706421085602223E-2</v>
      </c>
      <c r="G1408" s="132" t="str">
        <f ca="1">IFERROR(_xll.BQL($A1408, "cur_mkt_cap(currency=EUR)")/1000000, " ")</f>
        <v xml:space="preserve"> </v>
      </c>
      <c r="M1408" s="305">
        <f t="shared" ref="M1408:M1471" si="61">IF($F1408&lt;&gt;"",$F$637*$F1408/100,"")</f>
        <v>3.4101054442384633E-5</v>
      </c>
      <c r="N1408" s="223">
        <f t="shared" ref="N1408:N1471" si="62">IF(V1408&lt;&gt;"",VLOOKUP($A1408,$A$639:$V$1611,6,FALSE)/SUMIF($V$639:$V$1611,"&gt;0",$F$639:$F$1611),0)</f>
        <v>5.741937769406446E-4</v>
      </c>
      <c r="O1408" s="172" t="str">
        <f>IFERROR(IF(VLOOKUP($C1408,'MSCI Database'!$C:$R,2, FALSE)="","",VLOOKUP($C1408,'MSCI Database'!$C:$R,2, FALSE)),"")</f>
        <v>Food Products</v>
      </c>
      <c r="P1408" s="186" t="str">
        <f>IFERROR(IF(VLOOKUP($C1408,'MSCI Database'!$C:$R,3, FALSE)="","",VLOOKUP($C1408,'MSCI Database'!$C:$R,3, FALSE)),"")</f>
        <v>B</v>
      </c>
      <c r="Q1408" s="164" t="str">
        <f>IFERROR(IF(VLOOKUP($C1408,'MSCI Database'!$C:$R,4, FALSE)="","",VLOOKUP($C1408,'MSCI Database'!$C:$R,4, FALSE)),"")</f>
        <v>0</v>
      </c>
      <c r="R1408" s="164">
        <f>IFERROR(IF(VLOOKUP($C1408,'MSCI Database'!$C:$R,5, FALSE)="","",VLOOKUP($C1408,'MSCI Database'!$C:$R,5, FALSE)),"")</f>
        <v>2.6</v>
      </c>
      <c r="S1408" s="164">
        <f>IFERROR(IF(VLOOKUP($C1408,'MSCI Database'!$C:$R,6, FALSE)="","",VLOOKUP($C1408,'MSCI Database'!$C:$R,6, FALSE)),"")</f>
        <v>2</v>
      </c>
      <c r="T1408" s="211">
        <f>IFERROR(IF(VLOOKUP($C1408,'MSCI Database'!$C:$R,7, FALSE)="","",VLOOKUP($C1408,'MSCI Database'!$C:$R,7, FALSE)),"")</f>
        <v>4.2</v>
      </c>
      <c r="U1408" s="164">
        <f>IFERROR(IF(VLOOKUP($C1408,'MSCI Database'!$C:$R,8, FALSE)="","",VLOOKUP($C1408,'MSCI Database'!$C:$R,8, FALSE)),"")</f>
        <v>4.5999999999999996</v>
      </c>
      <c r="V1408" s="175">
        <f>IFERROR(IF(VLOOKUP($C1408,'MSCI Database'!$C:$R,9, FALSE)="","",VLOOKUP($C1408,'MSCI Database'!$C:$R,9, FALSE)),"")</f>
        <v>3.7</v>
      </c>
      <c r="W1408" s="165">
        <f t="shared" ca="1" si="60"/>
        <v>0</v>
      </c>
      <c r="X1408" s="166">
        <f>IFERROR(IF(VLOOKUP($C1408,'MSCI Database'!$C:$R,10, FALSE)="","",VLOOKUP($C1408,'MSCI Database'!$C:$R,10, FALSE)),"")</f>
        <v>298758</v>
      </c>
      <c r="Y1408" s="133" t="str">
        <f>IFERROR(IF(VLOOKUP($C1408,'MSCI Database'!$C:$R,11, FALSE)="","",VLOOKUP($C1408,'MSCI Database'!$C:$R,11, FALSE)),"")</f>
        <v>2019</v>
      </c>
      <c r="Z1408" s="133" t="str">
        <f>IFERROR(IF(VLOOKUP($C1408,'MSCI Database'!$C:$R,12, FALSE)="","",VLOOKUP($C1408,'MSCI Database'!$C:$R,12, FALSE)),"")</f>
        <v>E.Segmt-Moderate</v>
      </c>
      <c r="AA1408" s="202" t="str">
        <f>IFERROR(IF(VLOOKUP($C1408,'MSCI Database'!$C:$R,13, FALSE)="","",VLOOKUP($C1408,'MSCI Database'!$C:$R,13, FALSE)),"")</f>
        <v/>
      </c>
    </row>
    <row r="1409" spans="1:27" s="130" customFormat="1" ht="15" hidden="1" customHeight="1" outlineLevel="1">
      <c r="A1409" s="130" t="s">
        <v>11226</v>
      </c>
      <c r="B1409" s="130" t="s">
        <v>11227</v>
      </c>
      <c r="C1409" s="130" t="s">
        <v>11228</v>
      </c>
      <c r="D1409" s="130" t="s">
        <v>12128</v>
      </c>
      <c r="E1409" s="130" t="s">
        <v>18682</v>
      </c>
      <c r="F1409" s="169">
        <v>5.2668041489038787E-2</v>
      </c>
      <c r="G1409" s="132" t="str">
        <f ca="1">IFERROR(_xll.BQL($A1409, "cur_mkt_cap(currency=EUR)")/1000000, " ")</f>
        <v xml:space="preserve"> </v>
      </c>
      <c r="M1409" s="305">
        <f t="shared" si="61"/>
        <v>3.4076222843408091E-5</v>
      </c>
      <c r="N1409" s="223">
        <f t="shared" si="62"/>
        <v>5.7377566231524768E-4</v>
      </c>
      <c r="O1409" s="172" t="str">
        <f>IFERROR(IF(VLOOKUP($C1409,'MSCI Database'!$C:$R,2, FALSE)="","",VLOOKUP($C1409,'MSCI Database'!$C:$R,2, FALSE)),"")</f>
        <v>Casinos &amp; Gaming</v>
      </c>
      <c r="P1409" s="186" t="str">
        <f>IFERROR(IF(VLOOKUP($C1409,'MSCI Database'!$C:$R,3, FALSE)="","",VLOOKUP($C1409,'MSCI Database'!$C:$R,3, FALSE)),"")</f>
        <v>BB</v>
      </c>
      <c r="Q1409" s="164" t="str">
        <f>IFERROR(IF(VLOOKUP($C1409,'MSCI Database'!$C:$R,4, FALSE)="","",VLOOKUP($C1409,'MSCI Database'!$C:$R,4, FALSE)),"")</f>
        <v>0</v>
      </c>
      <c r="R1409" s="164">
        <f>IFERROR(IF(VLOOKUP($C1409,'MSCI Database'!$C:$R,5, FALSE)="","",VLOOKUP($C1409,'MSCI Database'!$C:$R,5, FALSE)),"")</f>
        <v>3.3</v>
      </c>
      <c r="S1409" s="164">
        <f>IFERROR(IF(VLOOKUP($C1409,'MSCI Database'!$C:$R,6, FALSE)="","",VLOOKUP($C1409,'MSCI Database'!$C:$R,6, FALSE)),"")</f>
        <v>4.9000000000000004</v>
      </c>
      <c r="T1409" s="211">
        <f>IFERROR(IF(VLOOKUP($C1409,'MSCI Database'!$C:$R,7, FALSE)="","",VLOOKUP($C1409,'MSCI Database'!$C:$R,7, FALSE)),"")</f>
        <v>5.2</v>
      </c>
      <c r="U1409" s="164">
        <f>IFERROR(IF(VLOOKUP($C1409,'MSCI Database'!$C:$R,8, FALSE)="","",VLOOKUP($C1409,'MSCI Database'!$C:$R,8, FALSE)),"")</f>
        <v>2.8</v>
      </c>
      <c r="V1409" s="175">
        <f>IFERROR(IF(VLOOKUP($C1409,'MSCI Database'!$C:$R,9, FALSE)="","",VLOOKUP($C1409,'MSCI Database'!$C:$R,9, FALSE)),"")</f>
        <v>4.0999999999999996</v>
      </c>
      <c r="W1409" s="165">
        <f t="shared" ca="1" si="60"/>
        <v>0</v>
      </c>
      <c r="X1409" s="166">
        <f>IFERROR(IF(VLOOKUP($C1409,'MSCI Database'!$C:$R,10, FALSE)="","",VLOOKUP($C1409,'MSCI Database'!$C:$R,10, FALSE)),"")</f>
        <v>218584</v>
      </c>
      <c r="Y1409" s="133" t="str">
        <f>IFERROR(IF(VLOOKUP($C1409,'MSCI Database'!$C:$R,11, FALSE)="","",VLOOKUP($C1409,'MSCI Database'!$C:$R,11, FALSE)),"")</f>
        <v>2019</v>
      </c>
      <c r="Z1409" s="133" t="str">
        <f>IFERROR(IF(VLOOKUP($C1409,'MSCI Database'!$C:$R,12, FALSE)="","",VLOOKUP($C1409,'MSCI Database'!$C:$R,12, FALSE)),"")</f>
        <v>E.Segmt-Moderately High</v>
      </c>
      <c r="AA1409" s="202" t="str">
        <f>IFERROR(IF(VLOOKUP($C1409,'MSCI Database'!$C:$R,13, FALSE)="","",VLOOKUP($C1409,'MSCI Database'!$C:$R,13, FALSE)),"")</f>
        <v/>
      </c>
    </row>
    <row r="1410" spans="1:27" s="130" customFormat="1" ht="15" hidden="1" customHeight="1" outlineLevel="1">
      <c r="A1410" s="130" t="s">
        <v>11326</v>
      </c>
      <c r="B1410" s="130" t="s">
        <v>11327</v>
      </c>
      <c r="C1410" s="130" t="s">
        <v>11328</v>
      </c>
      <c r="D1410" s="130" t="s">
        <v>12128</v>
      </c>
      <c r="E1410" s="130" t="s">
        <v>18674</v>
      </c>
      <c r="F1410" s="169">
        <v>5.2566079414785638E-2</v>
      </c>
      <c r="G1410" s="132" t="str">
        <f ca="1">IFERROR(_xll.BQL($A1410, "cur_mkt_cap(currency=EUR)")/1000000, " ")</f>
        <v xml:space="preserve"> </v>
      </c>
      <c r="M1410" s="305">
        <f t="shared" si="61"/>
        <v>3.4010253381366305E-5</v>
      </c>
      <c r="N1410" s="223">
        <f t="shared" si="62"/>
        <v>5.7266486808345892E-4</v>
      </c>
      <c r="O1410" s="172" t="str">
        <f>IFERROR(IF(VLOOKUP($C1410,'MSCI Database'!$C:$R,2, FALSE)="","",VLOOKUP($C1410,'MSCI Database'!$C:$R,2, FALSE)),"")</f>
        <v>Retail - Food &amp; Staples</v>
      </c>
      <c r="P1410" s="186" t="str">
        <f>IFERROR(IF(VLOOKUP($C1410,'MSCI Database'!$C:$R,3, FALSE)="","",VLOOKUP($C1410,'MSCI Database'!$C:$R,3, FALSE)),"")</f>
        <v>BBB</v>
      </c>
      <c r="Q1410" s="164" t="str">
        <f>IFERROR(IF(VLOOKUP($C1410,'MSCI Database'!$C:$R,4, FALSE)="","",VLOOKUP($C1410,'MSCI Database'!$C:$R,4, FALSE)),"")</f>
        <v>-1</v>
      </c>
      <c r="R1410" s="164">
        <f>IFERROR(IF(VLOOKUP($C1410,'MSCI Database'!$C:$R,5, FALSE)="","",VLOOKUP($C1410,'MSCI Database'!$C:$R,5, FALSE)),"")</f>
        <v>4.8</v>
      </c>
      <c r="S1410" s="164">
        <f>IFERROR(IF(VLOOKUP($C1410,'MSCI Database'!$C:$R,6, FALSE)="","",VLOOKUP($C1410,'MSCI Database'!$C:$R,6, FALSE)),"")</f>
        <v>2.9</v>
      </c>
      <c r="T1410" s="211">
        <f>IFERROR(IF(VLOOKUP($C1410,'MSCI Database'!$C:$R,7, FALSE)="","",VLOOKUP($C1410,'MSCI Database'!$C:$R,7, FALSE)),"")</f>
        <v>4.2</v>
      </c>
      <c r="U1410" s="164">
        <f>IFERROR(IF(VLOOKUP($C1410,'MSCI Database'!$C:$R,8, FALSE)="","",VLOOKUP($C1410,'MSCI Database'!$C:$R,8, FALSE)),"")</f>
        <v>5.6</v>
      </c>
      <c r="V1410" s="175">
        <f>IFERROR(IF(VLOOKUP($C1410,'MSCI Database'!$C:$R,9, FALSE)="","",VLOOKUP($C1410,'MSCI Database'!$C:$R,9, FALSE)),"")</f>
        <v>4.5</v>
      </c>
      <c r="W1410" s="165">
        <f t="shared" ca="1" si="60"/>
        <v>0</v>
      </c>
      <c r="X1410" s="166">
        <f>IFERROR(IF(VLOOKUP($C1410,'MSCI Database'!$C:$R,10, FALSE)="","",VLOOKUP($C1410,'MSCI Database'!$C:$R,10, FALSE)),"")</f>
        <v>202649</v>
      </c>
      <c r="Y1410" s="133" t="str">
        <f>IFERROR(IF(VLOOKUP($C1410,'MSCI Database'!$C:$R,11, FALSE)="","",VLOOKUP($C1410,'MSCI Database'!$C:$R,11, FALSE)),"")</f>
        <v>2019</v>
      </c>
      <c r="Z1410" s="133" t="str">
        <f>IFERROR(IF(VLOOKUP($C1410,'MSCI Database'!$C:$R,12, FALSE)="","",VLOOKUP($C1410,'MSCI Database'!$C:$R,12, FALSE)),"")</f>
        <v>E.Segmt-Moderately High</v>
      </c>
      <c r="AA1410" s="202" t="str">
        <f>IFERROR(IF(VLOOKUP($C1410,'MSCI Database'!$C:$R,13, FALSE)="","",VLOOKUP($C1410,'MSCI Database'!$C:$R,13, FALSE)),"")</f>
        <v/>
      </c>
    </row>
    <row r="1411" spans="1:27" s="130" customFormat="1" ht="15" hidden="1" customHeight="1" outlineLevel="1">
      <c r="A1411" s="130" t="s">
        <v>9217</v>
      </c>
      <c r="B1411" s="130" t="s">
        <v>9218</v>
      </c>
      <c r="C1411" s="130" t="s">
        <v>9219</v>
      </c>
      <c r="D1411" s="130" t="s">
        <v>12128</v>
      </c>
      <c r="E1411" s="130" t="s">
        <v>18682</v>
      </c>
      <c r="F1411" s="169">
        <v>5.2476458446991468E-2</v>
      </c>
      <c r="G1411" s="132" t="str">
        <f ca="1">IFERROR(_xll.BQL($A1411, "cur_mkt_cap(currency=EUR)")/1000000, " ")</f>
        <v xml:space="preserve"> </v>
      </c>
      <c r="M1411" s="305">
        <f t="shared" si="61"/>
        <v>3.3952268615203475E-5</v>
      </c>
      <c r="N1411" s="223">
        <f t="shared" si="62"/>
        <v>5.7168852021291711E-4</v>
      </c>
      <c r="O1411" s="172" t="str">
        <f>IFERROR(IF(VLOOKUP($C1411,'MSCI Database'!$C:$R,2, FALSE)="","",VLOOKUP($C1411,'MSCI Database'!$C:$R,2, FALSE)),"")</f>
        <v>Retail - Consumer Discretionary</v>
      </c>
      <c r="P1411" s="186" t="str">
        <f>IFERROR(IF(VLOOKUP($C1411,'MSCI Database'!$C:$R,3, FALSE)="","",VLOOKUP($C1411,'MSCI Database'!$C:$R,3, FALSE)),"")</f>
        <v>BBB</v>
      </c>
      <c r="Q1411" s="164" t="str">
        <f>IFERROR(IF(VLOOKUP($C1411,'MSCI Database'!$C:$R,4, FALSE)="","",VLOOKUP($C1411,'MSCI Database'!$C:$R,4, FALSE)),"")</f>
        <v/>
      </c>
      <c r="R1411" s="164">
        <f>IFERROR(IF(VLOOKUP($C1411,'MSCI Database'!$C:$R,5, FALSE)="","",VLOOKUP($C1411,'MSCI Database'!$C:$R,5, FALSE)),"")</f>
        <v>5.6</v>
      </c>
      <c r="S1411" s="164">
        <f>IFERROR(IF(VLOOKUP($C1411,'MSCI Database'!$C:$R,6, FALSE)="","",VLOOKUP($C1411,'MSCI Database'!$C:$R,6, FALSE)),"")</f>
        <v>3</v>
      </c>
      <c r="T1411" s="211">
        <f>IFERROR(IF(VLOOKUP($C1411,'MSCI Database'!$C:$R,7, FALSE)="","",VLOOKUP($C1411,'MSCI Database'!$C:$R,7, FALSE)),"")</f>
        <v>4.5999999999999996</v>
      </c>
      <c r="U1411" s="164">
        <f>IFERROR(IF(VLOOKUP($C1411,'MSCI Database'!$C:$R,8, FALSE)="","",VLOOKUP($C1411,'MSCI Database'!$C:$R,8, FALSE)),"")</f>
        <v>5.2</v>
      </c>
      <c r="V1411" s="175">
        <f>IFERROR(IF(VLOOKUP($C1411,'MSCI Database'!$C:$R,9, FALSE)="","",VLOOKUP($C1411,'MSCI Database'!$C:$R,9, FALSE)),"")</f>
        <v>4.5999999999999996</v>
      </c>
      <c r="W1411" s="165">
        <f t="shared" ca="1" si="60"/>
        <v>0</v>
      </c>
      <c r="X1411" s="166">
        <f>IFERROR(IF(VLOOKUP($C1411,'MSCI Database'!$C:$R,10, FALSE)="","",VLOOKUP($C1411,'MSCI Database'!$C:$R,10, FALSE)),"")</f>
        <v>46596</v>
      </c>
      <c r="Y1411" s="133" t="str">
        <f>IFERROR(IF(VLOOKUP($C1411,'MSCI Database'!$C:$R,11, FALSE)="","",VLOOKUP($C1411,'MSCI Database'!$C:$R,11, FALSE)),"")</f>
        <v>2019</v>
      </c>
      <c r="Z1411" s="133" t="str">
        <f>IFERROR(IF(VLOOKUP($C1411,'MSCI Database'!$C:$R,12, FALSE)="","",VLOOKUP($C1411,'MSCI Database'!$C:$R,12, FALSE)),"")</f>
        <v>E.Segmt-Moderate</v>
      </c>
      <c r="AA1411" s="202" t="str">
        <f>IFERROR(IF(VLOOKUP($C1411,'MSCI Database'!$C:$R,13, FALSE)="","",VLOOKUP($C1411,'MSCI Database'!$C:$R,13, FALSE)),"")</f>
        <v/>
      </c>
    </row>
    <row r="1412" spans="1:27" s="130" customFormat="1" ht="15" hidden="1" customHeight="1" outlineLevel="1">
      <c r="A1412" s="130" t="s">
        <v>11665</v>
      </c>
      <c r="B1412" s="130" t="s">
        <v>11666</v>
      </c>
      <c r="C1412" s="130" t="s">
        <v>11667</v>
      </c>
      <c r="D1412" s="130" t="s">
        <v>12128</v>
      </c>
      <c r="E1412" s="130" t="s">
        <v>12133</v>
      </c>
      <c r="F1412" s="169">
        <v>5.2233477833250948E-2</v>
      </c>
      <c r="G1412" s="132" t="str">
        <f ca="1">IFERROR(_xll.BQL($A1412, "cur_mkt_cap(currency=EUR)")/1000000, " ")</f>
        <v xml:space="preserve"> </v>
      </c>
      <c r="M1412" s="305">
        <f t="shared" si="61"/>
        <v>3.3795060158113365E-5</v>
      </c>
      <c r="N1412" s="223">
        <f t="shared" si="62"/>
        <v>5.6904144318789139E-4</v>
      </c>
      <c r="O1412" s="172" t="str">
        <f>IFERROR(IF(VLOOKUP($C1412,'MSCI Database'!$C:$R,2, FALSE)="","",VLOOKUP($C1412,'MSCI Database'!$C:$R,2, FALSE)),"")</f>
        <v>Biotechnology</v>
      </c>
      <c r="P1412" s="186" t="str">
        <f>IFERROR(IF(VLOOKUP($C1412,'MSCI Database'!$C:$R,3, FALSE)="","",VLOOKUP($C1412,'MSCI Database'!$C:$R,3, FALSE)),"")</f>
        <v>BB</v>
      </c>
      <c r="Q1412" s="164" t="str">
        <f>IFERROR(IF(VLOOKUP($C1412,'MSCI Database'!$C:$R,4, FALSE)="","",VLOOKUP($C1412,'MSCI Database'!$C:$R,4, FALSE)),"")</f>
        <v>1</v>
      </c>
      <c r="R1412" s="164">
        <f>IFERROR(IF(VLOOKUP($C1412,'MSCI Database'!$C:$R,5, FALSE)="","",VLOOKUP($C1412,'MSCI Database'!$C:$R,5, FALSE)),"")</f>
        <v>4.0999999999999996</v>
      </c>
      <c r="S1412" s="164">
        <f>IFERROR(IF(VLOOKUP($C1412,'MSCI Database'!$C:$R,6, FALSE)="","",VLOOKUP($C1412,'MSCI Database'!$C:$R,6, FALSE)),"")</f>
        <v>5.0999999999999996</v>
      </c>
      <c r="T1412" s="211">
        <f>IFERROR(IF(VLOOKUP($C1412,'MSCI Database'!$C:$R,7, FALSE)="","",VLOOKUP($C1412,'MSCI Database'!$C:$R,7, FALSE)),"")</f>
        <v>3.5</v>
      </c>
      <c r="U1412" s="164">
        <f>IFERROR(IF(VLOOKUP($C1412,'MSCI Database'!$C:$R,8, FALSE)="","",VLOOKUP($C1412,'MSCI Database'!$C:$R,8, FALSE)),"")</f>
        <v>6.1</v>
      </c>
      <c r="V1412" s="175">
        <f>IFERROR(IF(VLOOKUP($C1412,'MSCI Database'!$C:$R,9, FALSE)="","",VLOOKUP($C1412,'MSCI Database'!$C:$R,9, FALSE)),"")</f>
        <v>4.5999999999999996</v>
      </c>
      <c r="W1412" s="165">
        <f t="shared" ca="1" si="60"/>
        <v>0</v>
      </c>
      <c r="X1412" s="166">
        <f>IFERROR(IF(VLOOKUP($C1412,'MSCI Database'!$C:$R,10, FALSE)="","",VLOOKUP($C1412,'MSCI Database'!$C:$R,10, FALSE)),"")</f>
        <v>2713</v>
      </c>
      <c r="Y1412" s="133" t="str">
        <f>IFERROR(IF(VLOOKUP($C1412,'MSCI Database'!$C:$R,11, FALSE)="","",VLOOKUP($C1412,'MSCI Database'!$C:$R,11, FALSE)),"")</f>
        <v>2019</v>
      </c>
      <c r="Z1412" s="133" t="str">
        <f>IFERROR(IF(VLOOKUP($C1412,'MSCI Database'!$C:$R,12, FALSE)="","",VLOOKUP($C1412,'MSCI Database'!$C:$R,12, FALSE)),"")</f>
        <v>E.Segmt-Moderate</v>
      </c>
      <c r="AA1412" s="202" t="str">
        <f>IFERROR(IF(VLOOKUP($C1412,'MSCI Database'!$C:$R,13, FALSE)="","",VLOOKUP($C1412,'MSCI Database'!$C:$R,13, FALSE)),"")</f>
        <v/>
      </c>
    </row>
    <row r="1413" spans="1:27" s="130" customFormat="1" ht="15" hidden="1" customHeight="1" outlineLevel="1">
      <c r="A1413" s="130" t="s">
        <v>9333</v>
      </c>
      <c r="B1413" s="130" t="s">
        <v>9334</v>
      </c>
      <c r="C1413" s="130" t="s">
        <v>9335</v>
      </c>
      <c r="D1413" s="130" t="s">
        <v>12128</v>
      </c>
      <c r="E1413" s="130" t="s">
        <v>12133</v>
      </c>
      <c r="F1413" s="169">
        <v>5.2215168091233492E-2</v>
      </c>
      <c r="G1413" s="132" t="str">
        <f ca="1">IFERROR(_xll.BQL($A1413, "cur_mkt_cap(currency=EUR)")/1000000, " ")</f>
        <v xml:space="preserve"> </v>
      </c>
      <c r="M1413" s="305">
        <f t="shared" si="61"/>
        <v>3.3783213755028067E-5</v>
      </c>
      <c r="N1413" s="223">
        <f t="shared" si="62"/>
        <v>5.6884197337553712E-4</v>
      </c>
      <c r="O1413" s="172" t="str">
        <f>IFERROR(IF(VLOOKUP($C1413,'MSCI Database'!$C:$R,2, FALSE)="","",VLOOKUP($C1413,'MSCI Database'!$C:$R,2, FALSE)),"")</f>
        <v>Biotechnology</v>
      </c>
      <c r="P1413" s="186" t="str">
        <f>IFERROR(IF(VLOOKUP($C1413,'MSCI Database'!$C:$R,3, FALSE)="","",VLOOKUP($C1413,'MSCI Database'!$C:$R,3, FALSE)),"")</f>
        <v>BBB</v>
      </c>
      <c r="Q1413" s="164" t="str">
        <f>IFERROR(IF(VLOOKUP($C1413,'MSCI Database'!$C:$R,4, FALSE)="","",VLOOKUP($C1413,'MSCI Database'!$C:$R,4, FALSE)),"")</f>
        <v>0</v>
      </c>
      <c r="R1413" s="164">
        <f>IFERROR(IF(VLOOKUP($C1413,'MSCI Database'!$C:$R,5, FALSE)="","",VLOOKUP($C1413,'MSCI Database'!$C:$R,5, FALSE)),"")</f>
        <v>4.8</v>
      </c>
      <c r="S1413" s="164">
        <f>IFERROR(IF(VLOOKUP($C1413,'MSCI Database'!$C:$R,6, FALSE)="","",VLOOKUP($C1413,'MSCI Database'!$C:$R,6, FALSE)),"")</f>
        <v>7.1</v>
      </c>
      <c r="T1413" s="211">
        <f>IFERROR(IF(VLOOKUP($C1413,'MSCI Database'!$C:$R,7, FALSE)="","",VLOOKUP($C1413,'MSCI Database'!$C:$R,7, FALSE)),"")</f>
        <v>3.8</v>
      </c>
      <c r="U1413" s="164">
        <f>IFERROR(IF(VLOOKUP($C1413,'MSCI Database'!$C:$R,8, FALSE)="","",VLOOKUP($C1413,'MSCI Database'!$C:$R,8, FALSE)),"")</f>
        <v>5.4</v>
      </c>
      <c r="V1413" s="175">
        <f>IFERROR(IF(VLOOKUP($C1413,'MSCI Database'!$C:$R,9, FALSE)="","",VLOOKUP($C1413,'MSCI Database'!$C:$R,9, FALSE)),"")</f>
        <v>4.7</v>
      </c>
      <c r="W1413" s="165">
        <f t="shared" ca="1" si="60"/>
        <v>0</v>
      </c>
      <c r="X1413" s="166">
        <f>IFERROR(IF(VLOOKUP($C1413,'MSCI Database'!$C:$R,10, FALSE)="","",VLOOKUP($C1413,'MSCI Database'!$C:$R,10, FALSE)),"")</f>
        <v>1124</v>
      </c>
      <c r="Y1413" s="133" t="str">
        <f>IFERROR(IF(VLOOKUP($C1413,'MSCI Database'!$C:$R,11, FALSE)="","",VLOOKUP($C1413,'MSCI Database'!$C:$R,11, FALSE)),"")</f>
        <v>2019</v>
      </c>
      <c r="Z1413" s="133" t="str">
        <f>IFERROR(IF(VLOOKUP($C1413,'MSCI Database'!$C:$R,12, FALSE)="","",VLOOKUP($C1413,'MSCI Database'!$C:$R,12, FALSE)),"")</f>
        <v>E.Segmt-Moderate</v>
      </c>
      <c r="AA1413" s="202" t="str">
        <f>IFERROR(IF(VLOOKUP($C1413,'MSCI Database'!$C:$R,13, FALSE)="","",VLOOKUP($C1413,'MSCI Database'!$C:$R,13, FALSE)),"")</f>
        <v/>
      </c>
    </row>
    <row r="1414" spans="1:27" s="130" customFormat="1" ht="15" hidden="1" customHeight="1" outlineLevel="1">
      <c r="A1414" s="130" t="s">
        <v>10336</v>
      </c>
      <c r="B1414" s="130" t="s">
        <v>10337</v>
      </c>
      <c r="C1414" s="130" t="s">
        <v>10338</v>
      </c>
      <c r="D1414" s="130" t="s">
        <v>12128</v>
      </c>
      <c r="E1414" s="130" t="s">
        <v>18688</v>
      </c>
      <c r="F1414" s="169">
        <v>5.2203548300731373E-2</v>
      </c>
      <c r="G1414" s="132" t="str">
        <f ca="1">IFERROR(_xll.BQL($A1414, "cur_mkt_cap(currency=EUR)")/1000000, " ")</f>
        <v xml:space="preserve"> </v>
      </c>
      <c r="M1414" s="305">
        <f t="shared" si="61"/>
        <v>3.3775695750573197E-5</v>
      </c>
      <c r="N1414" s="223">
        <f t="shared" si="62"/>
        <v>5.6871538516753048E-4</v>
      </c>
      <c r="O1414" s="172" t="str">
        <f>IFERROR(IF(VLOOKUP($C1414,'MSCI Database'!$C:$R,2, FALSE)="","",VLOOKUP($C1414,'MSCI Database'!$C:$R,2, FALSE)),"")</f>
        <v>Diversified Financials</v>
      </c>
      <c r="P1414" s="186" t="str">
        <f>IFERROR(IF(VLOOKUP($C1414,'MSCI Database'!$C:$R,3, FALSE)="","",VLOOKUP($C1414,'MSCI Database'!$C:$R,3, FALSE)),"")</f>
        <v>BB</v>
      </c>
      <c r="Q1414" s="164" t="str">
        <f>IFERROR(IF(VLOOKUP($C1414,'MSCI Database'!$C:$R,4, FALSE)="","",VLOOKUP($C1414,'MSCI Database'!$C:$R,4, FALSE)),"")</f>
        <v>1</v>
      </c>
      <c r="R1414" s="164">
        <f>IFERROR(IF(VLOOKUP($C1414,'MSCI Database'!$C:$R,5, FALSE)="","",VLOOKUP($C1414,'MSCI Database'!$C:$R,5, FALSE)),"")</f>
        <v>3.2</v>
      </c>
      <c r="S1414" s="164">
        <f>IFERROR(IF(VLOOKUP($C1414,'MSCI Database'!$C:$R,6, FALSE)="","",VLOOKUP($C1414,'MSCI Database'!$C:$R,6, FALSE)),"")</f>
        <v>5.3</v>
      </c>
      <c r="T1414" s="211">
        <f>IFERROR(IF(VLOOKUP($C1414,'MSCI Database'!$C:$R,7, FALSE)="","",VLOOKUP($C1414,'MSCI Database'!$C:$R,7, FALSE)),"")</f>
        <v>2.2999999999999998</v>
      </c>
      <c r="U1414" s="164">
        <f>IFERROR(IF(VLOOKUP($C1414,'MSCI Database'!$C:$R,8, FALSE)="","",VLOOKUP($C1414,'MSCI Database'!$C:$R,8, FALSE)),"")</f>
        <v>5.6</v>
      </c>
      <c r="V1414" s="175">
        <f>IFERROR(IF(VLOOKUP($C1414,'MSCI Database'!$C:$R,9, FALSE)="","",VLOOKUP($C1414,'MSCI Database'!$C:$R,9, FALSE)),"")</f>
        <v>4.2</v>
      </c>
      <c r="W1414" s="165">
        <f t="shared" ca="1" si="60"/>
        <v>0</v>
      </c>
      <c r="X1414" s="166">
        <f>IFERROR(IF(VLOOKUP($C1414,'MSCI Database'!$C:$R,10, FALSE)="","",VLOOKUP($C1414,'MSCI Database'!$C:$R,10, FALSE)),"")</f>
        <v>234165</v>
      </c>
      <c r="Y1414" s="133" t="str">
        <f>IFERROR(IF(VLOOKUP($C1414,'MSCI Database'!$C:$R,11, FALSE)="","",VLOOKUP($C1414,'MSCI Database'!$C:$R,11, FALSE)),"")</f>
        <v>2019</v>
      </c>
      <c r="Z1414" s="133" t="str">
        <f>IFERROR(IF(VLOOKUP($C1414,'MSCI Database'!$C:$R,12, FALSE)="","",VLOOKUP($C1414,'MSCI Database'!$C:$R,12, FALSE)),"")</f>
        <v>E.Segmt-Low</v>
      </c>
      <c r="AA1414" s="202" t="str">
        <f>IFERROR(IF(VLOOKUP($C1414,'MSCI Database'!$C:$R,13, FALSE)="","",VLOOKUP($C1414,'MSCI Database'!$C:$R,13, FALSE)),"")</f>
        <v/>
      </c>
    </row>
    <row r="1415" spans="1:27" s="130" customFormat="1" ht="15" hidden="1" customHeight="1" outlineLevel="1">
      <c r="A1415" s="130" t="s">
        <v>10400</v>
      </c>
      <c r="B1415" s="130" t="s">
        <v>10401</v>
      </c>
      <c r="C1415" s="130" t="s">
        <v>10402</v>
      </c>
      <c r="D1415" s="130" t="s">
        <v>12128</v>
      </c>
      <c r="E1415" s="130" t="s">
        <v>18689</v>
      </c>
      <c r="F1415" s="169">
        <v>5.2121403366454787E-2</v>
      </c>
      <c r="G1415" s="132" t="str">
        <f ca="1">IFERROR(_xll.BQL($A1415, "cur_mkt_cap(currency=EUR)")/1000000, " ")</f>
        <v xml:space="preserve"> </v>
      </c>
      <c r="M1415" s="305">
        <f t="shared" si="61"/>
        <v>3.3722547978096242E-5</v>
      </c>
      <c r="N1415" s="223">
        <f t="shared" si="62"/>
        <v>5.6782048262819448E-4</v>
      </c>
      <c r="O1415" s="172" t="str">
        <f>IFERROR(IF(VLOOKUP($C1415,'MSCI Database'!$C:$R,2, FALSE)="","",VLOOKUP($C1415,'MSCI Database'!$C:$R,2, FALSE)),"")</f>
        <v>Electronic Equipment, Instruments &amp; Components</v>
      </c>
      <c r="P1415" s="186" t="str">
        <f>IFERROR(IF(VLOOKUP($C1415,'MSCI Database'!$C:$R,3, FALSE)="","",VLOOKUP($C1415,'MSCI Database'!$C:$R,3, FALSE)),"")</f>
        <v>A</v>
      </c>
      <c r="Q1415" s="164" t="str">
        <f>IFERROR(IF(VLOOKUP($C1415,'MSCI Database'!$C:$R,4, FALSE)="","",VLOOKUP($C1415,'MSCI Database'!$C:$R,4, FALSE)),"")</f>
        <v>1</v>
      </c>
      <c r="R1415" s="164">
        <f>IFERROR(IF(VLOOKUP($C1415,'MSCI Database'!$C:$R,5, FALSE)="","",VLOOKUP($C1415,'MSCI Database'!$C:$R,5, FALSE)),"")</f>
        <v>6.1</v>
      </c>
      <c r="S1415" s="164">
        <f>IFERROR(IF(VLOOKUP($C1415,'MSCI Database'!$C:$R,6, FALSE)="","",VLOOKUP($C1415,'MSCI Database'!$C:$R,6, FALSE)),"")</f>
        <v>3</v>
      </c>
      <c r="T1415" s="211">
        <f>IFERROR(IF(VLOOKUP($C1415,'MSCI Database'!$C:$R,7, FALSE)="","",VLOOKUP($C1415,'MSCI Database'!$C:$R,7, FALSE)),"")</f>
        <v>4.9000000000000004</v>
      </c>
      <c r="U1415" s="164">
        <f>IFERROR(IF(VLOOKUP($C1415,'MSCI Database'!$C:$R,8, FALSE)="","",VLOOKUP($C1415,'MSCI Database'!$C:$R,8, FALSE)),"")</f>
        <v>5.0999999999999996</v>
      </c>
      <c r="V1415" s="175">
        <f>IFERROR(IF(VLOOKUP($C1415,'MSCI Database'!$C:$R,9, FALSE)="","",VLOOKUP($C1415,'MSCI Database'!$C:$R,9, FALSE)),"")</f>
        <v>4.8</v>
      </c>
      <c r="W1415" s="165">
        <f t="shared" ca="1" si="60"/>
        <v>0</v>
      </c>
      <c r="X1415" s="166">
        <f>IFERROR(IF(VLOOKUP($C1415,'MSCI Database'!$C:$R,10, FALSE)="","",VLOOKUP($C1415,'MSCI Database'!$C:$R,10, FALSE)),"")</f>
        <v>20734</v>
      </c>
      <c r="Y1415" s="133" t="str">
        <f>IFERROR(IF(VLOOKUP($C1415,'MSCI Database'!$C:$R,11, FALSE)="","",VLOOKUP($C1415,'MSCI Database'!$C:$R,11, FALSE)),"")</f>
        <v>2019</v>
      </c>
      <c r="Z1415" s="133" t="str">
        <f>IFERROR(IF(VLOOKUP($C1415,'MSCI Database'!$C:$R,12, FALSE)="","",VLOOKUP($C1415,'MSCI Database'!$C:$R,12, FALSE)),"")</f>
        <v>E.Segmt-Moderate</v>
      </c>
      <c r="AA1415" s="202" t="str">
        <f>IFERROR(IF(VLOOKUP($C1415,'MSCI Database'!$C:$R,13, FALSE)="","",VLOOKUP($C1415,'MSCI Database'!$C:$R,13, FALSE)),"")</f>
        <v/>
      </c>
    </row>
    <row r="1416" spans="1:27" s="130" customFormat="1" ht="15" hidden="1" customHeight="1" outlineLevel="1">
      <c r="A1416" s="130" t="s">
        <v>9007</v>
      </c>
      <c r="B1416" s="130" t="s">
        <v>9008</v>
      </c>
      <c r="C1416" s="130" t="s">
        <v>9009</v>
      </c>
      <c r="D1416" s="130" t="s">
        <v>12128</v>
      </c>
      <c r="E1416" s="130" t="s">
        <v>18682</v>
      </c>
      <c r="F1416" s="169">
        <v>5.2040652807038491E-2</v>
      </c>
      <c r="G1416" s="132" t="str">
        <f ca="1">IFERROR(_xll.BQL($A1416, "cur_mkt_cap(currency=EUR)")/1000000, " ")</f>
        <v xml:space="preserve"> </v>
      </c>
      <c r="M1416" s="305">
        <f t="shared" si="61"/>
        <v>3.3670302366153899E-5</v>
      </c>
      <c r="N1416" s="223">
        <f t="shared" si="62"/>
        <v>5.6694077067381984E-4</v>
      </c>
      <c r="O1416" s="172" t="str">
        <f>IFERROR(IF(VLOOKUP($C1416,'MSCI Database'!$C:$R,2, FALSE)="","",VLOOKUP($C1416,'MSCI Database'!$C:$R,2, FALSE)),"")</f>
        <v>Casinos &amp; Gaming</v>
      </c>
      <c r="P1416" s="186" t="str">
        <f>IFERROR(IF(VLOOKUP($C1416,'MSCI Database'!$C:$R,3, FALSE)="","",VLOOKUP($C1416,'MSCI Database'!$C:$R,3, FALSE)),"")</f>
        <v>AA</v>
      </c>
      <c r="Q1416" s="164" t="str">
        <f>IFERROR(IF(VLOOKUP($C1416,'MSCI Database'!$C:$R,4, FALSE)="","",VLOOKUP($C1416,'MSCI Database'!$C:$R,4, FALSE)),"")</f>
        <v/>
      </c>
      <c r="R1416" s="164">
        <f>IFERROR(IF(VLOOKUP($C1416,'MSCI Database'!$C:$R,5, FALSE)="","",VLOOKUP($C1416,'MSCI Database'!$C:$R,5, FALSE)),"")</f>
        <v>8.4</v>
      </c>
      <c r="S1416" s="164">
        <f>IFERROR(IF(VLOOKUP($C1416,'MSCI Database'!$C:$R,6, FALSE)="","",VLOOKUP($C1416,'MSCI Database'!$C:$R,6, FALSE)),"")</f>
        <v>4.8</v>
      </c>
      <c r="T1416" s="211">
        <f>IFERROR(IF(VLOOKUP($C1416,'MSCI Database'!$C:$R,7, FALSE)="","",VLOOKUP($C1416,'MSCI Database'!$C:$R,7, FALSE)),"")</f>
        <v>5.7</v>
      </c>
      <c r="U1416" s="164">
        <f>IFERROR(IF(VLOOKUP($C1416,'MSCI Database'!$C:$R,8, FALSE)="","",VLOOKUP($C1416,'MSCI Database'!$C:$R,8, FALSE)),"")</f>
        <v>5.3</v>
      </c>
      <c r="V1416" s="175">
        <f>IFERROR(IF(VLOOKUP($C1416,'MSCI Database'!$C:$R,9, FALSE)="","",VLOOKUP($C1416,'MSCI Database'!$C:$R,9, FALSE)),"")</f>
        <v>5.4</v>
      </c>
      <c r="W1416" s="165">
        <f t="shared" ca="1" si="60"/>
        <v>0</v>
      </c>
      <c r="X1416" s="166">
        <f>IFERROR(IF(VLOOKUP($C1416,'MSCI Database'!$C:$R,10, FALSE)="","",VLOOKUP($C1416,'MSCI Database'!$C:$R,10, FALSE)),"")</f>
        <v>27283</v>
      </c>
      <c r="Y1416" s="133" t="str">
        <f>IFERROR(IF(VLOOKUP($C1416,'MSCI Database'!$C:$R,11, FALSE)="","",VLOOKUP($C1416,'MSCI Database'!$C:$R,11, FALSE)),"")</f>
        <v>2019</v>
      </c>
      <c r="Z1416" s="133" t="str">
        <f>IFERROR(IF(VLOOKUP($C1416,'MSCI Database'!$C:$R,12, FALSE)="","",VLOOKUP($C1416,'MSCI Database'!$C:$R,12, FALSE)),"")</f>
        <v>E.Segmt-Moderate</v>
      </c>
      <c r="AA1416" s="202" t="str">
        <f>IFERROR(IF(VLOOKUP($C1416,'MSCI Database'!$C:$R,13, FALSE)="","",VLOOKUP($C1416,'MSCI Database'!$C:$R,13, FALSE)),"")</f>
        <v/>
      </c>
    </row>
    <row r="1417" spans="1:27" s="130" customFormat="1" ht="15" hidden="1" customHeight="1" outlineLevel="1">
      <c r="A1417" s="130" t="s">
        <v>11475</v>
      </c>
      <c r="B1417" s="130" t="s">
        <v>11476</v>
      </c>
      <c r="C1417" s="130" t="s">
        <v>11477</v>
      </c>
      <c r="D1417" s="130" t="s">
        <v>12128</v>
      </c>
      <c r="E1417" s="130" t="s">
        <v>18682</v>
      </c>
      <c r="F1417" s="169">
        <v>5.2040152457589542E-2</v>
      </c>
      <c r="G1417" s="132" t="str">
        <f ca="1">IFERROR(_xll.BQL($A1417, "cur_mkt_cap(currency=EUR)")/1000000, " ")</f>
        <v xml:space="preserve"> </v>
      </c>
      <c r="M1417" s="305">
        <f t="shared" si="61"/>
        <v>3.3669978640060427E-5</v>
      </c>
      <c r="N1417" s="223">
        <f t="shared" si="62"/>
        <v>5.6693531977174822E-4</v>
      </c>
      <c r="O1417" s="172" t="str">
        <f>IFERROR(IF(VLOOKUP($C1417,'MSCI Database'!$C:$R,2, FALSE)="","",VLOOKUP($C1417,'MSCI Database'!$C:$R,2, FALSE)),"")</f>
        <v>Retail - Consumer Discretionary</v>
      </c>
      <c r="P1417" s="186" t="str">
        <f>IFERROR(IF(VLOOKUP($C1417,'MSCI Database'!$C:$R,3, FALSE)="","",VLOOKUP($C1417,'MSCI Database'!$C:$R,3, FALSE)),"")</f>
        <v>BBB</v>
      </c>
      <c r="Q1417" s="164" t="str">
        <f>IFERROR(IF(VLOOKUP($C1417,'MSCI Database'!$C:$R,4, FALSE)="","",VLOOKUP($C1417,'MSCI Database'!$C:$R,4, FALSE)),"")</f>
        <v>0</v>
      </c>
      <c r="R1417" s="164">
        <f>IFERROR(IF(VLOOKUP($C1417,'MSCI Database'!$C:$R,5, FALSE)="","",VLOOKUP($C1417,'MSCI Database'!$C:$R,5, FALSE)),"")</f>
        <v>4.5</v>
      </c>
      <c r="S1417" s="164">
        <f>IFERROR(IF(VLOOKUP($C1417,'MSCI Database'!$C:$R,6, FALSE)="","",VLOOKUP($C1417,'MSCI Database'!$C:$R,6, FALSE)),"")</f>
        <v>3.9</v>
      </c>
      <c r="T1417" s="211">
        <f>IFERROR(IF(VLOOKUP($C1417,'MSCI Database'!$C:$R,7, FALSE)="","",VLOOKUP($C1417,'MSCI Database'!$C:$R,7, FALSE)),"")</f>
        <v>4.3</v>
      </c>
      <c r="U1417" s="164">
        <f>IFERROR(IF(VLOOKUP($C1417,'MSCI Database'!$C:$R,8, FALSE)="","",VLOOKUP($C1417,'MSCI Database'!$C:$R,8, FALSE)),"")</f>
        <v>5.7</v>
      </c>
      <c r="V1417" s="175">
        <f>IFERROR(IF(VLOOKUP($C1417,'MSCI Database'!$C:$R,9, FALSE)="","",VLOOKUP($C1417,'MSCI Database'!$C:$R,9, FALSE)),"")</f>
        <v>4.7</v>
      </c>
      <c r="W1417" s="165">
        <f t="shared" ca="1" si="60"/>
        <v>0</v>
      </c>
      <c r="X1417" s="166">
        <f>IFERROR(IF(VLOOKUP($C1417,'MSCI Database'!$C:$R,10, FALSE)="","",VLOOKUP($C1417,'MSCI Database'!$C:$R,10, FALSE)),"")</f>
        <v>340734</v>
      </c>
      <c r="Y1417" s="133" t="str">
        <f>IFERROR(IF(VLOOKUP($C1417,'MSCI Database'!$C:$R,11, FALSE)="","",VLOOKUP($C1417,'MSCI Database'!$C:$R,11, FALSE)),"")</f>
        <v>2019</v>
      </c>
      <c r="Z1417" s="133" t="str">
        <f>IFERROR(IF(VLOOKUP($C1417,'MSCI Database'!$C:$R,12, FALSE)="","",VLOOKUP($C1417,'MSCI Database'!$C:$R,12, FALSE)),"")</f>
        <v>E.CSI</v>
      </c>
      <c r="AA1417" s="202" t="str">
        <f>IFERROR(IF(VLOOKUP($C1417,'MSCI Database'!$C:$R,13, FALSE)="","",VLOOKUP($C1417,'MSCI Database'!$C:$R,13, FALSE)),"")</f>
        <v/>
      </c>
    </row>
    <row r="1418" spans="1:27" s="130" customFormat="1" ht="15" hidden="1" customHeight="1" outlineLevel="1">
      <c r="A1418" s="130" t="s">
        <v>10072</v>
      </c>
      <c r="B1418" s="130" t="s">
        <v>10073</v>
      </c>
      <c r="C1418" s="130" t="s">
        <v>10074</v>
      </c>
      <c r="D1418" s="130" t="s">
        <v>12128</v>
      </c>
      <c r="E1418" s="130" t="s">
        <v>18690</v>
      </c>
      <c r="F1418" s="169">
        <v>5.1859696476130167E-2</v>
      </c>
      <c r="G1418" s="132" t="str">
        <f ca="1">IFERROR(_xll.BQL($A1418, "cur_mkt_cap(currency=EUR)")/1000000, " ")</f>
        <v xml:space="preserve"> </v>
      </c>
      <c r="M1418" s="305">
        <f t="shared" si="61"/>
        <v>3.3553223620056217E-5</v>
      </c>
      <c r="N1418" s="223">
        <f t="shared" si="62"/>
        <v>5.6496939798401382E-4</v>
      </c>
      <c r="O1418" s="172" t="str">
        <f>IFERROR(IF(VLOOKUP($C1418,'MSCI Database'!$C:$R,2, FALSE)="","",VLOOKUP($C1418,'MSCI Database'!$C:$R,2, FALSE)),"")</f>
        <v>Media &amp; Entertainment</v>
      </c>
      <c r="P1418" s="186" t="str">
        <f>IFERROR(IF(VLOOKUP($C1418,'MSCI Database'!$C:$R,3, FALSE)="","",VLOOKUP($C1418,'MSCI Database'!$C:$R,3, FALSE)),"")</f>
        <v>BBB</v>
      </c>
      <c r="Q1418" s="164" t="str">
        <f>IFERROR(IF(VLOOKUP($C1418,'MSCI Database'!$C:$R,4, FALSE)="","",VLOOKUP($C1418,'MSCI Database'!$C:$R,4, FALSE)),"")</f>
        <v>0</v>
      </c>
      <c r="R1418" s="164">
        <f>IFERROR(IF(VLOOKUP($C1418,'MSCI Database'!$C:$R,5, FALSE)="","",VLOOKUP($C1418,'MSCI Database'!$C:$R,5, FALSE)),"")</f>
        <v>5</v>
      </c>
      <c r="S1418" s="164">
        <f>IFERROR(IF(VLOOKUP($C1418,'MSCI Database'!$C:$R,6, FALSE)="","",VLOOKUP($C1418,'MSCI Database'!$C:$R,6, FALSE)),"")</f>
        <v>8</v>
      </c>
      <c r="T1418" s="211">
        <f>IFERROR(IF(VLOOKUP($C1418,'MSCI Database'!$C:$R,7, FALSE)="","",VLOOKUP($C1418,'MSCI Database'!$C:$R,7, FALSE)),"")</f>
        <v>4.9000000000000004</v>
      </c>
      <c r="U1418" s="164">
        <f>IFERROR(IF(VLOOKUP($C1418,'MSCI Database'!$C:$R,8, FALSE)="","",VLOOKUP($C1418,'MSCI Database'!$C:$R,8, FALSE)),"")</f>
        <v>4.5</v>
      </c>
      <c r="V1418" s="175">
        <f>IFERROR(IF(VLOOKUP($C1418,'MSCI Database'!$C:$R,9, FALSE)="","",VLOOKUP($C1418,'MSCI Database'!$C:$R,9, FALSE)),"")</f>
        <v>4.9000000000000004</v>
      </c>
      <c r="W1418" s="165">
        <f t="shared" ca="1" si="60"/>
        <v>0</v>
      </c>
      <c r="X1418" s="166">
        <f>IFERROR(IF(VLOOKUP($C1418,'MSCI Database'!$C:$R,10, FALSE)="","",VLOOKUP($C1418,'MSCI Database'!$C:$R,10, FALSE)),"")</f>
        <v>17580</v>
      </c>
      <c r="Y1418" s="133" t="str">
        <f>IFERROR(IF(VLOOKUP($C1418,'MSCI Database'!$C:$R,11, FALSE)="","",VLOOKUP($C1418,'MSCI Database'!$C:$R,11, FALSE)),"")</f>
        <v>2019</v>
      </c>
      <c r="Z1418" s="133" t="str">
        <f>IFERROR(IF(VLOOKUP($C1418,'MSCI Database'!$C:$R,12, FALSE)="","",VLOOKUP($C1418,'MSCI Database'!$C:$R,12, FALSE)),"")</f>
        <v>E.Segmt-Moderately Low</v>
      </c>
      <c r="AA1418" s="202" t="str">
        <f>IFERROR(IF(VLOOKUP($C1418,'MSCI Database'!$C:$R,13, FALSE)="","",VLOOKUP($C1418,'MSCI Database'!$C:$R,13, FALSE)),"")</f>
        <v/>
      </c>
    </row>
    <row r="1419" spans="1:27" s="130" customFormat="1" ht="15" hidden="1" customHeight="1" outlineLevel="1">
      <c r="A1419" s="130" t="s">
        <v>10496</v>
      </c>
      <c r="B1419" s="130" t="s">
        <v>10497</v>
      </c>
      <c r="C1419" s="130" t="s">
        <v>10498</v>
      </c>
      <c r="D1419" s="130" t="s">
        <v>12128</v>
      </c>
      <c r="E1419" s="130" t="s">
        <v>18689</v>
      </c>
      <c r="F1419" s="169">
        <v>5.1683915079243303E-2</v>
      </c>
      <c r="G1419" s="132" t="str">
        <f ca="1">IFERROR(_xll.BQL($A1419, "cur_mkt_cap(currency=EUR)")/1000000, " ")</f>
        <v xml:space="preserve"> </v>
      </c>
      <c r="M1419" s="305">
        <f t="shared" si="61"/>
        <v>3.3439493056270416E-5</v>
      </c>
      <c r="N1419" s="223">
        <f t="shared" si="62"/>
        <v>5.6305440200979568E-4</v>
      </c>
      <c r="O1419" s="172" t="str">
        <f>IFERROR(IF(VLOOKUP($C1419,'MSCI Database'!$C:$R,2, FALSE)="","",VLOOKUP($C1419,'MSCI Database'!$C:$R,2, FALSE)),"")</f>
        <v>Software &amp; Services</v>
      </c>
      <c r="P1419" s="186" t="str">
        <f>IFERROR(IF(VLOOKUP($C1419,'MSCI Database'!$C:$R,3, FALSE)="","",VLOOKUP($C1419,'MSCI Database'!$C:$R,3, FALSE)),"")</f>
        <v>BB</v>
      </c>
      <c r="Q1419" s="164" t="str">
        <f>IFERROR(IF(VLOOKUP($C1419,'MSCI Database'!$C:$R,4, FALSE)="","",VLOOKUP($C1419,'MSCI Database'!$C:$R,4, FALSE)),"")</f>
        <v>1</v>
      </c>
      <c r="R1419" s="164">
        <f>IFERROR(IF(VLOOKUP($C1419,'MSCI Database'!$C:$R,5, FALSE)="","",VLOOKUP($C1419,'MSCI Database'!$C:$R,5, FALSE)),"")</f>
        <v>2.9</v>
      </c>
      <c r="S1419" s="164">
        <f>IFERROR(IF(VLOOKUP($C1419,'MSCI Database'!$C:$R,6, FALSE)="","",VLOOKUP($C1419,'MSCI Database'!$C:$R,6, FALSE)),"")</f>
        <v>3.7</v>
      </c>
      <c r="T1419" s="211">
        <f>IFERROR(IF(VLOOKUP($C1419,'MSCI Database'!$C:$R,7, FALSE)="","",VLOOKUP($C1419,'MSCI Database'!$C:$R,7, FALSE)),"")</f>
        <v>2.2999999999999998</v>
      </c>
      <c r="U1419" s="164">
        <f>IFERROR(IF(VLOOKUP($C1419,'MSCI Database'!$C:$R,8, FALSE)="","",VLOOKUP($C1419,'MSCI Database'!$C:$R,8, FALSE)),"")</f>
        <v>5</v>
      </c>
      <c r="V1419" s="175">
        <f>IFERROR(IF(VLOOKUP($C1419,'MSCI Database'!$C:$R,9, FALSE)="","",VLOOKUP($C1419,'MSCI Database'!$C:$R,9, FALSE)),"")</f>
        <v>3.5</v>
      </c>
      <c r="W1419" s="165">
        <f t="shared" ca="1" si="60"/>
        <v>0</v>
      </c>
      <c r="X1419" s="166">
        <f>IFERROR(IF(VLOOKUP($C1419,'MSCI Database'!$C:$R,10, FALSE)="","",VLOOKUP($C1419,'MSCI Database'!$C:$R,10, FALSE)),"")</f>
        <v>2783</v>
      </c>
      <c r="Y1419" s="133" t="str">
        <f>IFERROR(IF(VLOOKUP($C1419,'MSCI Database'!$C:$R,11, FALSE)="","",VLOOKUP($C1419,'MSCI Database'!$C:$R,11, FALSE)),"")</f>
        <v>2019</v>
      </c>
      <c r="Z1419" s="133" t="str">
        <f>IFERROR(IF(VLOOKUP($C1419,'MSCI Database'!$C:$R,12, FALSE)="","",VLOOKUP($C1419,'MSCI Database'!$C:$R,12, FALSE)),"")</f>
        <v>E.Segmt-Moderate</v>
      </c>
      <c r="AA1419" s="202" t="str">
        <f>IFERROR(IF(VLOOKUP($C1419,'MSCI Database'!$C:$R,13, FALSE)="","",VLOOKUP($C1419,'MSCI Database'!$C:$R,13, FALSE)),"")</f>
        <v/>
      </c>
    </row>
    <row r="1420" spans="1:27" s="130" customFormat="1" ht="15" hidden="1" customHeight="1" outlineLevel="1">
      <c r="A1420" s="130" t="s">
        <v>11246</v>
      </c>
      <c r="B1420" s="130" t="s">
        <v>11247</v>
      </c>
      <c r="C1420" s="130" t="s">
        <v>11248</v>
      </c>
      <c r="D1420" s="130" t="s">
        <v>12128</v>
      </c>
      <c r="E1420" s="130" t="s">
        <v>18684</v>
      </c>
      <c r="F1420" s="169">
        <v>5.1629590336281533E-2</v>
      </c>
      <c r="G1420" s="132" t="str">
        <f ca="1">IFERROR(_xll.BQL($A1420, "cur_mkt_cap(currency=EUR)")/1000000, " ")</f>
        <v xml:space="preserve"> </v>
      </c>
      <c r="M1420" s="305">
        <f t="shared" si="61"/>
        <v>3.3404344947574147E-5</v>
      </c>
      <c r="N1420" s="223">
        <f t="shared" si="62"/>
        <v>5.6246257792650451E-4</v>
      </c>
      <c r="O1420" s="172" t="str">
        <f>IFERROR(IF(VLOOKUP($C1420,'MSCI Database'!$C:$R,2, FALSE)="","",VLOOKUP($C1420,'MSCI Database'!$C:$R,2, FALSE)),"")</f>
        <v>Specialty Chemicals</v>
      </c>
      <c r="P1420" s="186" t="str">
        <f>IFERROR(IF(VLOOKUP($C1420,'MSCI Database'!$C:$R,3, FALSE)="","",VLOOKUP($C1420,'MSCI Database'!$C:$R,3, FALSE)),"")</f>
        <v>BB</v>
      </c>
      <c r="Q1420" s="164" t="str">
        <f>IFERROR(IF(VLOOKUP($C1420,'MSCI Database'!$C:$R,4, FALSE)="","",VLOOKUP($C1420,'MSCI Database'!$C:$R,4, FALSE)),"")</f>
        <v>0</v>
      </c>
      <c r="R1420" s="164">
        <f>IFERROR(IF(VLOOKUP($C1420,'MSCI Database'!$C:$R,5, FALSE)="","",VLOOKUP($C1420,'MSCI Database'!$C:$R,5, FALSE)),"")</f>
        <v>3.6</v>
      </c>
      <c r="S1420" s="164">
        <f>IFERROR(IF(VLOOKUP($C1420,'MSCI Database'!$C:$R,6, FALSE)="","",VLOOKUP($C1420,'MSCI Database'!$C:$R,6, FALSE)),"")</f>
        <v>4.4000000000000004</v>
      </c>
      <c r="T1420" s="211">
        <f>IFERROR(IF(VLOOKUP($C1420,'MSCI Database'!$C:$R,7, FALSE)="","",VLOOKUP($C1420,'MSCI Database'!$C:$R,7, FALSE)),"")</f>
        <v>3.1</v>
      </c>
      <c r="U1420" s="164">
        <f>IFERROR(IF(VLOOKUP($C1420,'MSCI Database'!$C:$R,8, FALSE)="","",VLOOKUP($C1420,'MSCI Database'!$C:$R,8, FALSE)),"")</f>
        <v>6.3</v>
      </c>
      <c r="V1420" s="175">
        <f>IFERROR(IF(VLOOKUP($C1420,'MSCI Database'!$C:$R,9, FALSE)="","",VLOOKUP($C1420,'MSCI Database'!$C:$R,9, FALSE)),"")</f>
        <v>4.8</v>
      </c>
      <c r="W1420" s="165">
        <f t="shared" ca="1" si="60"/>
        <v>0</v>
      </c>
      <c r="X1420" s="166">
        <f>IFERROR(IF(VLOOKUP($C1420,'MSCI Database'!$C:$R,10, FALSE)="","",VLOOKUP($C1420,'MSCI Database'!$C:$R,10, FALSE)),"")</f>
        <v>314537</v>
      </c>
      <c r="Y1420" s="133" t="str">
        <f>IFERROR(IF(VLOOKUP($C1420,'MSCI Database'!$C:$R,11, FALSE)="","",VLOOKUP($C1420,'MSCI Database'!$C:$R,11, FALSE)),"")</f>
        <v>2019</v>
      </c>
      <c r="Z1420" s="133" t="str">
        <f>IFERROR(IF(VLOOKUP($C1420,'MSCI Database'!$C:$R,12, FALSE)="","",VLOOKUP($C1420,'MSCI Database'!$C:$R,12, FALSE)),"")</f>
        <v>E.Segmt-Moderate</v>
      </c>
      <c r="AA1420" s="202" t="str">
        <f>IFERROR(IF(VLOOKUP($C1420,'MSCI Database'!$C:$R,13, FALSE)="","",VLOOKUP($C1420,'MSCI Database'!$C:$R,13, FALSE)),"")</f>
        <v/>
      </c>
    </row>
    <row r="1421" spans="1:27" s="130" customFormat="1" ht="15" hidden="1" customHeight="1" outlineLevel="1">
      <c r="A1421" s="130" t="s">
        <v>10941</v>
      </c>
      <c r="B1421" s="130" t="s">
        <v>10942</v>
      </c>
      <c r="C1421" s="130" t="s">
        <v>10943</v>
      </c>
      <c r="D1421" s="130" t="s">
        <v>12128</v>
      </c>
      <c r="E1421" s="130" t="s">
        <v>12133</v>
      </c>
      <c r="F1421" s="169">
        <v>5.1554685229945149E-2</v>
      </c>
      <c r="G1421" s="132" t="str">
        <f ca="1">IFERROR(_xll.BQL($A1421, "cur_mkt_cap(currency=EUR)")/1000000, " ")</f>
        <v xml:space="preserve"> </v>
      </c>
      <c r="M1421" s="305">
        <f t="shared" si="61"/>
        <v>3.3355881343774513E-5</v>
      </c>
      <c r="N1421" s="223">
        <f t="shared" si="62"/>
        <v>5.6164654744988432E-4</v>
      </c>
      <c r="O1421" s="172" t="str">
        <f>IFERROR(IF(VLOOKUP($C1421,'MSCI Database'!$C:$R,2, FALSE)="","",VLOOKUP($C1421,'MSCI Database'!$C:$R,2, FALSE)),"")</f>
        <v>Health Care Providers &amp; Services</v>
      </c>
      <c r="P1421" s="186" t="str">
        <f>IFERROR(IF(VLOOKUP($C1421,'MSCI Database'!$C:$R,3, FALSE)="","",VLOOKUP($C1421,'MSCI Database'!$C:$R,3, FALSE)),"")</f>
        <v>AA</v>
      </c>
      <c r="Q1421" s="164" t="str">
        <f>IFERROR(IF(VLOOKUP($C1421,'MSCI Database'!$C:$R,4, FALSE)="","",VLOOKUP($C1421,'MSCI Database'!$C:$R,4, FALSE)),"")</f>
        <v>1</v>
      </c>
      <c r="R1421" s="164">
        <f>IFERROR(IF(VLOOKUP($C1421,'MSCI Database'!$C:$R,5, FALSE)="","",VLOOKUP($C1421,'MSCI Database'!$C:$R,5, FALSE)),"")</f>
        <v>7.7</v>
      </c>
      <c r="S1421" s="164">
        <f>IFERROR(IF(VLOOKUP($C1421,'MSCI Database'!$C:$R,6, FALSE)="","",VLOOKUP($C1421,'MSCI Database'!$C:$R,6, FALSE)),"")</f>
        <v>5.2</v>
      </c>
      <c r="T1421" s="211">
        <f>IFERROR(IF(VLOOKUP($C1421,'MSCI Database'!$C:$R,7, FALSE)="","",VLOOKUP($C1421,'MSCI Database'!$C:$R,7, FALSE)),"")</f>
        <v>8.1999999999999993</v>
      </c>
      <c r="U1421" s="164">
        <f>IFERROR(IF(VLOOKUP($C1421,'MSCI Database'!$C:$R,8, FALSE)="","",VLOOKUP($C1421,'MSCI Database'!$C:$R,8, FALSE)),"")</f>
        <v>4.9000000000000004</v>
      </c>
      <c r="V1421" s="175">
        <f>IFERROR(IF(VLOOKUP($C1421,'MSCI Database'!$C:$R,9, FALSE)="","",VLOOKUP($C1421,'MSCI Database'!$C:$R,9, FALSE)),"")</f>
        <v>5.8</v>
      </c>
      <c r="W1421" s="165">
        <f t="shared" ca="1" si="60"/>
        <v>0</v>
      </c>
      <c r="X1421" s="166">
        <f>IFERROR(IF(VLOOKUP($C1421,'MSCI Database'!$C:$R,10, FALSE)="","",VLOOKUP($C1421,'MSCI Database'!$C:$R,10, FALSE)),"")</f>
        <v>38346</v>
      </c>
      <c r="Y1421" s="133" t="str">
        <f>IFERROR(IF(VLOOKUP($C1421,'MSCI Database'!$C:$R,11, FALSE)="","",VLOOKUP($C1421,'MSCI Database'!$C:$R,11, FALSE)),"")</f>
        <v>2019</v>
      </c>
      <c r="Z1421" s="133" t="str">
        <f>IFERROR(IF(VLOOKUP($C1421,'MSCI Database'!$C:$R,12, FALSE)="","",VLOOKUP($C1421,'MSCI Database'!$C:$R,12, FALSE)),"")</f>
        <v>E.Segmt-Moderate</v>
      </c>
      <c r="AA1421" s="202" t="str">
        <f>IFERROR(IF(VLOOKUP($C1421,'MSCI Database'!$C:$R,13, FALSE)="","",VLOOKUP($C1421,'MSCI Database'!$C:$R,13, FALSE)),"")</f>
        <v/>
      </c>
    </row>
    <row r="1422" spans="1:27" s="130" customFormat="1" ht="15" hidden="1" customHeight="1" outlineLevel="1">
      <c r="A1422" s="130" t="s">
        <v>10684</v>
      </c>
      <c r="B1422" s="130" t="s">
        <v>10685</v>
      </c>
      <c r="C1422" s="130" t="s">
        <v>10686</v>
      </c>
      <c r="D1422" s="130" t="s">
        <v>12128</v>
      </c>
      <c r="E1422" s="130" t="s">
        <v>12133</v>
      </c>
      <c r="F1422" s="169">
        <v>5.1499340739248591E-2</v>
      </c>
      <c r="G1422" s="132" t="str">
        <f ca="1">IFERROR(_xll.BQL($A1422, "cur_mkt_cap(currency=EUR)")/1000000, " ")</f>
        <v xml:space="preserve"> </v>
      </c>
      <c r="M1422" s="305">
        <f t="shared" si="61"/>
        <v>3.3320073458293836E-5</v>
      </c>
      <c r="N1422" s="223">
        <f t="shared" si="62"/>
        <v>5.6104361404079738E-4</v>
      </c>
      <c r="O1422" s="172" t="str">
        <f>IFERROR(IF(VLOOKUP($C1422,'MSCI Database'!$C:$R,2, FALSE)="","",VLOOKUP($C1422,'MSCI Database'!$C:$R,2, FALSE)),"")</f>
        <v>Biotechnology</v>
      </c>
      <c r="P1422" s="186" t="str">
        <f>IFERROR(IF(VLOOKUP($C1422,'MSCI Database'!$C:$R,3, FALSE)="","",VLOOKUP($C1422,'MSCI Database'!$C:$R,3, FALSE)),"")</f>
        <v>BB</v>
      </c>
      <c r="Q1422" s="164" t="str">
        <f>IFERROR(IF(VLOOKUP($C1422,'MSCI Database'!$C:$R,4, FALSE)="","",VLOOKUP($C1422,'MSCI Database'!$C:$R,4, FALSE)),"")</f>
        <v>1</v>
      </c>
      <c r="R1422" s="164">
        <f>IFERROR(IF(VLOOKUP($C1422,'MSCI Database'!$C:$R,5, FALSE)="","",VLOOKUP($C1422,'MSCI Database'!$C:$R,5, FALSE)),"")</f>
        <v>4.0999999999999996</v>
      </c>
      <c r="S1422" s="164">
        <f>IFERROR(IF(VLOOKUP($C1422,'MSCI Database'!$C:$R,6, FALSE)="","",VLOOKUP($C1422,'MSCI Database'!$C:$R,6, FALSE)),"")</f>
        <v>3</v>
      </c>
      <c r="T1422" s="211">
        <f>IFERROR(IF(VLOOKUP($C1422,'MSCI Database'!$C:$R,7, FALSE)="","",VLOOKUP($C1422,'MSCI Database'!$C:$R,7, FALSE)),"")</f>
        <v>3.6</v>
      </c>
      <c r="U1422" s="164">
        <f>IFERROR(IF(VLOOKUP($C1422,'MSCI Database'!$C:$R,8, FALSE)="","",VLOOKUP($C1422,'MSCI Database'!$C:$R,8, FALSE)),"")</f>
        <v>6.5</v>
      </c>
      <c r="V1422" s="175">
        <f>IFERROR(IF(VLOOKUP($C1422,'MSCI Database'!$C:$R,9, FALSE)="","",VLOOKUP($C1422,'MSCI Database'!$C:$R,9, FALSE)),"")</f>
        <v>4.5999999999999996</v>
      </c>
      <c r="W1422" s="165">
        <f t="shared" ca="1" si="60"/>
        <v>0</v>
      </c>
      <c r="X1422" s="166">
        <f>IFERROR(IF(VLOOKUP($C1422,'MSCI Database'!$C:$R,10, FALSE)="","",VLOOKUP($C1422,'MSCI Database'!$C:$R,10, FALSE)),"")</f>
        <v>30131</v>
      </c>
      <c r="Y1422" s="133" t="str">
        <f>IFERROR(IF(VLOOKUP($C1422,'MSCI Database'!$C:$R,11, FALSE)="","",VLOOKUP($C1422,'MSCI Database'!$C:$R,11, FALSE)),"")</f>
        <v>2019</v>
      </c>
      <c r="Z1422" s="133" t="str">
        <f>IFERROR(IF(VLOOKUP($C1422,'MSCI Database'!$C:$R,12, FALSE)="","",VLOOKUP($C1422,'MSCI Database'!$C:$R,12, FALSE)),"")</f>
        <v>E.Segmt-Moderate</v>
      </c>
      <c r="AA1422" s="202" t="str">
        <f>IFERROR(IF(VLOOKUP($C1422,'MSCI Database'!$C:$R,13, FALSE)="","",VLOOKUP($C1422,'MSCI Database'!$C:$R,13, FALSE)),"")</f>
        <v/>
      </c>
    </row>
    <row r="1423" spans="1:27" s="130" customFormat="1" ht="15" hidden="1" customHeight="1" outlineLevel="1">
      <c r="A1423" s="130" t="s">
        <v>10054</v>
      </c>
      <c r="B1423" s="130" t="s">
        <v>10055</v>
      </c>
      <c r="C1423" s="130" t="s">
        <v>10056</v>
      </c>
      <c r="D1423" s="130" t="s">
        <v>12128</v>
      </c>
      <c r="E1423" s="130" t="s">
        <v>18684</v>
      </c>
      <c r="F1423" s="169">
        <v>5.143438420545797E-2</v>
      </c>
      <c r="G1423" s="132" t="str">
        <f ca="1">IFERROR(_xll.BQL($A1423, "cur_mkt_cap(currency=EUR)")/1000000, " ")</f>
        <v xml:space="preserve"> </v>
      </c>
      <c r="M1423" s="305">
        <f t="shared" si="61"/>
        <v>3.3278046580931307E-5</v>
      </c>
      <c r="N1423" s="223">
        <f t="shared" si="62"/>
        <v>5.6033596520587391E-4</v>
      </c>
      <c r="O1423" s="172" t="str">
        <f>IFERROR(IF(VLOOKUP($C1423,'MSCI Database'!$C:$R,2, FALSE)="","",VLOOKUP($C1423,'MSCI Database'!$C:$R,2, FALSE)),"")</f>
        <v>Specialty Chemicals</v>
      </c>
      <c r="P1423" s="186" t="str">
        <f>IFERROR(IF(VLOOKUP($C1423,'MSCI Database'!$C:$R,3, FALSE)="","",VLOOKUP($C1423,'MSCI Database'!$C:$R,3, FALSE)),"")</f>
        <v>B</v>
      </c>
      <c r="Q1423" s="164" t="str">
        <f>IFERROR(IF(VLOOKUP($C1423,'MSCI Database'!$C:$R,4, FALSE)="","",VLOOKUP($C1423,'MSCI Database'!$C:$R,4, FALSE)),"")</f>
        <v>0</v>
      </c>
      <c r="R1423" s="164">
        <f>IFERROR(IF(VLOOKUP($C1423,'MSCI Database'!$C:$R,5, FALSE)="","",VLOOKUP($C1423,'MSCI Database'!$C:$R,5, FALSE)),"")</f>
        <v>2.7</v>
      </c>
      <c r="S1423" s="164">
        <f>IFERROR(IF(VLOOKUP($C1423,'MSCI Database'!$C:$R,6, FALSE)="","",VLOOKUP($C1423,'MSCI Database'!$C:$R,6, FALSE)),"")</f>
        <v>3.4</v>
      </c>
      <c r="T1423" s="211">
        <f>IFERROR(IF(VLOOKUP($C1423,'MSCI Database'!$C:$R,7, FALSE)="","",VLOOKUP($C1423,'MSCI Database'!$C:$R,7, FALSE)),"")</f>
        <v>3.3</v>
      </c>
      <c r="U1423" s="164">
        <f>IFERROR(IF(VLOOKUP($C1423,'MSCI Database'!$C:$R,8, FALSE)="","",VLOOKUP($C1423,'MSCI Database'!$C:$R,8, FALSE)),"")</f>
        <v>5.3</v>
      </c>
      <c r="V1423" s="175">
        <f>IFERROR(IF(VLOOKUP($C1423,'MSCI Database'!$C:$R,9, FALSE)="","",VLOOKUP($C1423,'MSCI Database'!$C:$R,9, FALSE)),"")</f>
        <v>4</v>
      </c>
      <c r="W1423" s="165">
        <f t="shared" ca="1" si="60"/>
        <v>0</v>
      </c>
      <c r="X1423" s="166">
        <f>IFERROR(IF(VLOOKUP($C1423,'MSCI Database'!$C:$R,10, FALSE)="","",VLOOKUP($C1423,'MSCI Database'!$C:$R,10, FALSE)),"")</f>
        <v>751448</v>
      </c>
      <c r="Y1423" s="133" t="str">
        <f>IFERROR(IF(VLOOKUP($C1423,'MSCI Database'!$C:$R,11, FALSE)="","",VLOOKUP($C1423,'MSCI Database'!$C:$R,11, FALSE)),"")</f>
        <v>2019</v>
      </c>
      <c r="Z1423" s="133" t="str">
        <f>IFERROR(IF(VLOOKUP($C1423,'MSCI Database'!$C:$R,12, FALSE)="","",VLOOKUP($C1423,'MSCI Database'!$C:$R,12, FALSE)),"")</f>
        <v>Reported</v>
      </c>
      <c r="AA1423" s="202" t="str">
        <f>IFERROR(IF(VLOOKUP($C1423,'MSCI Database'!$C:$R,13, FALSE)="","",VLOOKUP($C1423,'MSCI Database'!$C:$R,13, FALSE)),"")</f>
        <v/>
      </c>
    </row>
    <row r="1424" spans="1:27" s="130" customFormat="1" ht="15" hidden="1" customHeight="1" outlineLevel="1">
      <c r="A1424" s="130" t="s">
        <v>10339</v>
      </c>
      <c r="B1424" s="130" t="s">
        <v>10340</v>
      </c>
      <c r="C1424" s="130" t="s">
        <v>10341</v>
      </c>
      <c r="D1424" s="130" t="s">
        <v>12128</v>
      </c>
      <c r="E1424" s="130" t="s">
        <v>18673</v>
      </c>
      <c r="F1424" s="169">
        <v>5.140843334000321E-2</v>
      </c>
      <c r="G1424" s="132" t="str">
        <f ca="1">IFERROR(_xll.BQL($A1424, "cur_mkt_cap(currency=EUR)")/1000000, " ")</f>
        <v xml:space="preserve"> </v>
      </c>
      <c r="M1424" s="305">
        <f t="shared" si="61"/>
        <v>3.3261256370982073E-5</v>
      </c>
      <c r="N1424" s="223">
        <f t="shared" si="62"/>
        <v>5.6005325154132545E-4</v>
      </c>
      <c r="O1424" s="172" t="str">
        <f>IFERROR(IF(VLOOKUP($C1424,'MSCI Database'!$C:$R,2, FALSE)="","",VLOOKUP($C1424,'MSCI Database'!$C:$R,2, FALSE)),"")</f>
        <v>Building Products</v>
      </c>
      <c r="P1424" s="186" t="str">
        <f>IFERROR(IF(VLOOKUP($C1424,'MSCI Database'!$C:$R,3, FALSE)="","",VLOOKUP($C1424,'MSCI Database'!$C:$R,3, FALSE)),"")</f>
        <v>BBB</v>
      </c>
      <c r="Q1424" s="164" t="str">
        <f>IFERROR(IF(VLOOKUP($C1424,'MSCI Database'!$C:$R,4, FALSE)="","",VLOOKUP($C1424,'MSCI Database'!$C:$R,4, FALSE)),"")</f>
        <v>1</v>
      </c>
      <c r="R1424" s="164">
        <f>IFERROR(IF(VLOOKUP($C1424,'MSCI Database'!$C:$R,5, FALSE)="","",VLOOKUP($C1424,'MSCI Database'!$C:$R,5, FALSE)),"")</f>
        <v>5.5</v>
      </c>
      <c r="S1424" s="164">
        <f>IFERROR(IF(VLOOKUP($C1424,'MSCI Database'!$C:$R,6, FALSE)="","",VLOOKUP($C1424,'MSCI Database'!$C:$R,6, FALSE)),"")</f>
        <v>5.6</v>
      </c>
      <c r="T1424" s="211">
        <f>IFERROR(IF(VLOOKUP($C1424,'MSCI Database'!$C:$R,7, FALSE)="","",VLOOKUP($C1424,'MSCI Database'!$C:$R,7, FALSE)),"")</f>
        <v>3.9</v>
      </c>
      <c r="U1424" s="164">
        <f>IFERROR(IF(VLOOKUP($C1424,'MSCI Database'!$C:$R,8, FALSE)="","",VLOOKUP($C1424,'MSCI Database'!$C:$R,8, FALSE)),"")</f>
        <v>5.5</v>
      </c>
      <c r="V1424" s="175">
        <f>IFERROR(IF(VLOOKUP($C1424,'MSCI Database'!$C:$R,9, FALSE)="","",VLOOKUP($C1424,'MSCI Database'!$C:$R,9, FALSE)),"")</f>
        <v>5.2</v>
      </c>
      <c r="W1424" s="165">
        <f t="shared" ca="1" si="60"/>
        <v>0</v>
      </c>
      <c r="X1424" s="166">
        <f>IFERROR(IF(VLOOKUP($C1424,'MSCI Database'!$C:$R,10, FALSE)="","",VLOOKUP($C1424,'MSCI Database'!$C:$R,10, FALSE)),"")</f>
        <v>401772</v>
      </c>
      <c r="Y1424" s="133" t="str">
        <f>IFERROR(IF(VLOOKUP($C1424,'MSCI Database'!$C:$R,11, FALSE)="","",VLOOKUP($C1424,'MSCI Database'!$C:$R,11, FALSE)),"")</f>
        <v>2019</v>
      </c>
      <c r="Z1424" s="133" t="str">
        <f>IFERROR(IF(VLOOKUP($C1424,'MSCI Database'!$C:$R,12, FALSE)="","",VLOOKUP($C1424,'MSCI Database'!$C:$R,12, FALSE)),"")</f>
        <v>E.Segmt-Moderately Low</v>
      </c>
      <c r="AA1424" s="202" t="str">
        <f>IFERROR(IF(VLOOKUP($C1424,'MSCI Database'!$C:$R,13, FALSE)="","",VLOOKUP($C1424,'MSCI Database'!$C:$R,13, FALSE)),"")</f>
        <v/>
      </c>
    </row>
    <row r="1425" spans="1:27" s="130" customFormat="1" ht="15" hidden="1" customHeight="1" outlineLevel="1">
      <c r="A1425" s="130" t="s">
        <v>10286</v>
      </c>
      <c r="B1425" s="130" t="s">
        <v>10287</v>
      </c>
      <c r="C1425" s="130" t="s">
        <v>10288</v>
      </c>
      <c r="D1425" s="130" t="s">
        <v>12128</v>
      </c>
      <c r="E1425" s="130" t="s">
        <v>12133</v>
      </c>
      <c r="F1425" s="169">
        <v>5.1339218756206721E-2</v>
      </c>
      <c r="G1425" s="132" t="str">
        <f ca="1">IFERROR(_xll.BQL($A1425, "cur_mkt_cap(currency=EUR)")/1000000, " ")</f>
        <v xml:space="preserve"> </v>
      </c>
      <c r="M1425" s="305">
        <f t="shared" si="61"/>
        <v>3.3216474535265746E-5</v>
      </c>
      <c r="N1425" s="223">
        <f t="shared" si="62"/>
        <v>5.592992146996865E-4</v>
      </c>
      <c r="O1425" s="172" t="str">
        <f>IFERROR(IF(VLOOKUP($C1425,'MSCI Database'!$C:$R,2, FALSE)="","",VLOOKUP($C1425,'MSCI Database'!$C:$R,2, FALSE)),"")</f>
        <v>Health Care Equipment &amp; Supplies</v>
      </c>
      <c r="P1425" s="186" t="str">
        <f>IFERROR(IF(VLOOKUP($C1425,'MSCI Database'!$C:$R,3, FALSE)="","",VLOOKUP($C1425,'MSCI Database'!$C:$R,3, FALSE)),"")</f>
        <v>AA</v>
      </c>
      <c r="Q1425" s="164" t="str">
        <f>IFERROR(IF(VLOOKUP($C1425,'MSCI Database'!$C:$R,4, FALSE)="","",VLOOKUP($C1425,'MSCI Database'!$C:$R,4, FALSE)),"")</f>
        <v>2</v>
      </c>
      <c r="R1425" s="164">
        <f>IFERROR(IF(VLOOKUP($C1425,'MSCI Database'!$C:$R,5, FALSE)="","",VLOOKUP($C1425,'MSCI Database'!$C:$R,5, FALSE)),"")</f>
        <v>7.9</v>
      </c>
      <c r="S1425" s="164">
        <f>IFERROR(IF(VLOOKUP($C1425,'MSCI Database'!$C:$R,6, FALSE)="","",VLOOKUP($C1425,'MSCI Database'!$C:$R,6, FALSE)),"")</f>
        <v>6.2</v>
      </c>
      <c r="T1425" s="211">
        <f>IFERROR(IF(VLOOKUP($C1425,'MSCI Database'!$C:$R,7, FALSE)="","",VLOOKUP($C1425,'MSCI Database'!$C:$R,7, FALSE)),"")</f>
        <v>6.7</v>
      </c>
      <c r="U1425" s="164">
        <f>IFERROR(IF(VLOOKUP($C1425,'MSCI Database'!$C:$R,8, FALSE)="","",VLOOKUP($C1425,'MSCI Database'!$C:$R,8, FALSE)),"")</f>
        <v>6.2</v>
      </c>
      <c r="V1425" s="175">
        <f>IFERROR(IF(VLOOKUP($C1425,'MSCI Database'!$C:$R,9, FALSE)="","",VLOOKUP($C1425,'MSCI Database'!$C:$R,9, FALSE)),"")</f>
        <v>6.5</v>
      </c>
      <c r="W1425" s="165">
        <f t="shared" ca="1" si="60"/>
        <v>0</v>
      </c>
      <c r="X1425" s="166">
        <f>IFERROR(IF(VLOOKUP($C1425,'MSCI Database'!$C:$R,10, FALSE)="","",VLOOKUP($C1425,'MSCI Database'!$C:$R,10, FALSE)),"")</f>
        <v>6299</v>
      </c>
      <c r="Y1425" s="133" t="str">
        <f>IFERROR(IF(VLOOKUP($C1425,'MSCI Database'!$C:$R,11, FALSE)="","",VLOOKUP($C1425,'MSCI Database'!$C:$R,11, FALSE)),"")</f>
        <v>2019</v>
      </c>
      <c r="Z1425" s="133" t="str">
        <f>IFERROR(IF(VLOOKUP($C1425,'MSCI Database'!$C:$R,12, FALSE)="","",VLOOKUP($C1425,'MSCI Database'!$C:$R,12, FALSE)),"")</f>
        <v>E.Segmt-Moderately Low</v>
      </c>
      <c r="AA1425" s="202" t="str">
        <f>IFERROR(IF(VLOOKUP($C1425,'MSCI Database'!$C:$R,13, FALSE)="","",VLOOKUP($C1425,'MSCI Database'!$C:$R,13, FALSE)),"")</f>
        <v/>
      </c>
    </row>
    <row r="1426" spans="1:27" s="130" customFormat="1" ht="15" hidden="1" customHeight="1" outlineLevel="1">
      <c r="A1426" s="130" t="s">
        <v>10864</v>
      </c>
      <c r="B1426" s="130" t="s">
        <v>10865</v>
      </c>
      <c r="C1426" s="130" t="s">
        <v>10866</v>
      </c>
      <c r="D1426" s="130" t="s">
        <v>12128</v>
      </c>
      <c r="E1426" s="130" t="s">
        <v>18673</v>
      </c>
      <c r="F1426" s="169">
        <v>5.1315348023740208E-2</v>
      </c>
      <c r="G1426" s="132" t="str">
        <f ca="1">IFERROR(_xll.BQL($A1426, "cur_mkt_cap(currency=EUR)")/1000000, " ")</f>
        <v xml:space="preserve"> </v>
      </c>
      <c r="M1426" s="305">
        <f t="shared" si="61"/>
        <v>3.3201030171359913E-5</v>
      </c>
      <c r="N1426" s="223">
        <f t="shared" si="62"/>
        <v>5.590391623995877E-4</v>
      </c>
      <c r="O1426" s="172" t="str">
        <f>IFERROR(IF(VLOOKUP($C1426,'MSCI Database'!$C:$R,2, FALSE)="","",VLOOKUP($C1426,'MSCI Database'!$C:$R,2, FALSE)),"")</f>
        <v>Aerospace &amp; Defense</v>
      </c>
      <c r="P1426" s="186" t="str">
        <f>IFERROR(IF(VLOOKUP($C1426,'MSCI Database'!$C:$R,3, FALSE)="","",VLOOKUP($C1426,'MSCI Database'!$C:$R,3, FALSE)),"")</f>
        <v>AA</v>
      </c>
      <c r="Q1426" s="164" t="str">
        <f>IFERROR(IF(VLOOKUP($C1426,'MSCI Database'!$C:$R,4, FALSE)="","",VLOOKUP($C1426,'MSCI Database'!$C:$R,4, FALSE)),"")</f>
        <v>1</v>
      </c>
      <c r="R1426" s="164">
        <f>IFERROR(IF(VLOOKUP($C1426,'MSCI Database'!$C:$R,5, FALSE)="","",VLOOKUP($C1426,'MSCI Database'!$C:$R,5, FALSE)),"")</f>
        <v>8</v>
      </c>
      <c r="S1426" s="164">
        <f>IFERROR(IF(VLOOKUP($C1426,'MSCI Database'!$C:$R,6, FALSE)="","",VLOOKUP($C1426,'MSCI Database'!$C:$R,6, FALSE)),"")</f>
        <v>3.1</v>
      </c>
      <c r="T1426" s="211">
        <f>IFERROR(IF(VLOOKUP($C1426,'MSCI Database'!$C:$R,7, FALSE)="","",VLOOKUP($C1426,'MSCI Database'!$C:$R,7, FALSE)),"")</f>
        <v>4.5</v>
      </c>
      <c r="U1426" s="164">
        <f>IFERROR(IF(VLOOKUP($C1426,'MSCI Database'!$C:$R,8, FALSE)="","",VLOOKUP($C1426,'MSCI Database'!$C:$R,8, FALSE)),"")</f>
        <v>6.2</v>
      </c>
      <c r="V1426" s="175">
        <f>IFERROR(IF(VLOOKUP($C1426,'MSCI Database'!$C:$R,9, FALSE)="","",VLOOKUP($C1426,'MSCI Database'!$C:$R,9, FALSE)),"")</f>
        <v>5.5</v>
      </c>
      <c r="W1426" s="165">
        <f t="shared" ca="1" si="60"/>
        <v>0</v>
      </c>
      <c r="X1426" s="166" t="str">
        <f>IFERROR(IF(VLOOKUP($C1426,'MSCI Database'!$C:$R,10, FALSE)="","",VLOOKUP($C1426,'MSCI Database'!$C:$R,10, FALSE)),"")</f>
        <v/>
      </c>
      <c r="Y1426" s="133" t="str">
        <f>IFERROR(IF(VLOOKUP($C1426,'MSCI Database'!$C:$R,11, FALSE)="","",VLOOKUP($C1426,'MSCI Database'!$C:$R,11, FALSE)),"")</f>
        <v>2019</v>
      </c>
      <c r="Z1426" s="133" t="str">
        <f>IFERROR(IF(VLOOKUP($C1426,'MSCI Database'!$C:$R,12, FALSE)="","",VLOOKUP($C1426,'MSCI Database'!$C:$R,12, FALSE)),"")</f>
        <v/>
      </c>
      <c r="AA1426" s="202" t="str">
        <f>IFERROR(IF(VLOOKUP($C1426,'MSCI Database'!$C:$R,13, FALSE)="","",VLOOKUP($C1426,'MSCI Database'!$C:$R,13, FALSE)),"")</f>
        <v/>
      </c>
    </row>
    <row r="1427" spans="1:27" s="130" customFormat="1" ht="15" hidden="1" customHeight="1" outlineLevel="1">
      <c r="A1427" s="130" t="s">
        <v>11720</v>
      </c>
      <c r="B1427" s="130" t="s">
        <v>11721</v>
      </c>
      <c r="C1427" s="130" t="s">
        <v>11722</v>
      </c>
      <c r="D1427" s="130" t="s">
        <v>12128</v>
      </c>
      <c r="E1427" s="130" t="s">
        <v>18688</v>
      </c>
      <c r="F1427" s="169">
        <v>5.1184073599282662E-2</v>
      </c>
      <c r="G1427" s="132" t="str">
        <f ca="1">IFERROR(_xll.BQL($A1427, "cur_mkt_cap(currency=EUR)")/1000000, " ")</f>
        <v xml:space="preserve"> </v>
      </c>
      <c r="M1427" s="305">
        <f t="shared" si="61"/>
        <v>3.3116095618735883E-5</v>
      </c>
      <c r="N1427" s="223">
        <f t="shared" si="62"/>
        <v>5.576090338489778E-4</v>
      </c>
      <c r="O1427" s="172" t="str">
        <f>IFERROR(IF(VLOOKUP($C1427,'MSCI Database'!$C:$R,2, FALSE)="","",VLOOKUP($C1427,'MSCI Database'!$C:$R,2, FALSE)),"")</f>
        <v>Banks</v>
      </c>
      <c r="P1427" s="186" t="str">
        <f>IFERROR(IF(VLOOKUP($C1427,'MSCI Database'!$C:$R,3, FALSE)="","",VLOOKUP($C1427,'MSCI Database'!$C:$R,3, FALSE)),"")</f>
        <v>BB</v>
      </c>
      <c r="Q1427" s="164" t="str">
        <f>IFERROR(IF(VLOOKUP($C1427,'MSCI Database'!$C:$R,4, FALSE)="","",VLOOKUP($C1427,'MSCI Database'!$C:$R,4, FALSE)),"")</f>
        <v>0</v>
      </c>
      <c r="R1427" s="164">
        <f>IFERROR(IF(VLOOKUP($C1427,'MSCI Database'!$C:$R,5, FALSE)="","",VLOOKUP($C1427,'MSCI Database'!$C:$R,5, FALSE)),"")</f>
        <v>4.0999999999999996</v>
      </c>
      <c r="S1427" s="164">
        <f>IFERROR(IF(VLOOKUP($C1427,'MSCI Database'!$C:$R,6, FALSE)="","",VLOOKUP($C1427,'MSCI Database'!$C:$R,6, FALSE)),"")</f>
        <v>1.6</v>
      </c>
      <c r="T1427" s="211">
        <f>IFERROR(IF(VLOOKUP($C1427,'MSCI Database'!$C:$R,7, FALSE)="","",VLOOKUP($C1427,'MSCI Database'!$C:$R,7, FALSE)),"")</f>
        <v>3</v>
      </c>
      <c r="U1427" s="164">
        <f>IFERROR(IF(VLOOKUP($C1427,'MSCI Database'!$C:$R,8, FALSE)="","",VLOOKUP($C1427,'MSCI Database'!$C:$R,8, FALSE)),"")</f>
        <v>5.7</v>
      </c>
      <c r="V1427" s="175">
        <f>IFERROR(IF(VLOOKUP($C1427,'MSCI Database'!$C:$R,9, FALSE)="","",VLOOKUP($C1427,'MSCI Database'!$C:$R,9, FALSE)),"")</f>
        <v>3.8</v>
      </c>
      <c r="W1427" s="165">
        <f t="shared" ca="1" si="60"/>
        <v>0</v>
      </c>
      <c r="X1427" s="166">
        <f>IFERROR(IF(VLOOKUP($C1427,'MSCI Database'!$C:$R,10, FALSE)="","",VLOOKUP($C1427,'MSCI Database'!$C:$R,10, FALSE)),"")</f>
        <v>3084</v>
      </c>
      <c r="Y1427" s="133" t="str">
        <f>IFERROR(IF(VLOOKUP($C1427,'MSCI Database'!$C:$R,11, FALSE)="","",VLOOKUP($C1427,'MSCI Database'!$C:$R,11, FALSE)),"")</f>
        <v>2019</v>
      </c>
      <c r="Z1427" s="133" t="str">
        <f>IFERROR(IF(VLOOKUP($C1427,'MSCI Database'!$C:$R,12, FALSE)="","",VLOOKUP($C1427,'MSCI Database'!$C:$R,12, FALSE)),"")</f>
        <v>E.Segmt-Moderate</v>
      </c>
      <c r="AA1427" s="202" t="str">
        <f>IFERROR(IF(VLOOKUP($C1427,'MSCI Database'!$C:$R,13, FALSE)="","",VLOOKUP($C1427,'MSCI Database'!$C:$R,13, FALSE)),"")</f>
        <v/>
      </c>
    </row>
    <row r="1428" spans="1:27" s="130" customFormat="1" ht="15" hidden="1" customHeight="1" outlineLevel="1">
      <c r="A1428" s="130" t="s">
        <v>9718</v>
      </c>
      <c r="B1428" s="130" t="s">
        <v>9719</v>
      </c>
      <c r="C1428" s="130" t="s">
        <v>9720</v>
      </c>
      <c r="D1428" s="130" t="s">
        <v>12128</v>
      </c>
      <c r="E1428" s="130" t="s">
        <v>18707</v>
      </c>
      <c r="F1428" s="169">
        <v>5.1095492697982622E-2</v>
      </c>
      <c r="G1428" s="132" t="str">
        <f ca="1">IFERROR(_xll.BQL($A1428, "cur_mkt_cap(currency=EUR)")/1000000, " ")</f>
        <v xml:space="preserve"> </v>
      </c>
      <c r="M1428" s="305">
        <f t="shared" si="61"/>
        <v>3.3058783775594754E-5</v>
      </c>
      <c r="N1428" s="223">
        <f t="shared" si="62"/>
        <v>5.5664401666066083E-4</v>
      </c>
      <c r="O1428" s="172" t="str">
        <f>IFERROR(IF(VLOOKUP($C1428,'MSCI Database'!$C:$R,2, FALSE)="","",VLOOKUP($C1428,'MSCI Database'!$C:$R,2, FALSE)),"")</f>
        <v>Oil &amp; Gas Refining, Marketing, Transportation &amp; Storage</v>
      </c>
      <c r="P1428" s="186" t="str">
        <f>IFERROR(IF(VLOOKUP($C1428,'MSCI Database'!$C:$R,3, FALSE)="","",VLOOKUP($C1428,'MSCI Database'!$C:$R,3, FALSE)),"")</f>
        <v>BBB</v>
      </c>
      <c r="Q1428" s="164" t="str">
        <f>IFERROR(IF(VLOOKUP($C1428,'MSCI Database'!$C:$R,4, FALSE)="","",VLOOKUP($C1428,'MSCI Database'!$C:$R,4, FALSE)),"")</f>
        <v>0</v>
      </c>
      <c r="R1428" s="164">
        <f>IFERROR(IF(VLOOKUP($C1428,'MSCI Database'!$C:$R,5, FALSE)="","",VLOOKUP($C1428,'MSCI Database'!$C:$R,5, FALSE)),"")</f>
        <v>4.4000000000000004</v>
      </c>
      <c r="S1428" s="164">
        <f>IFERROR(IF(VLOOKUP($C1428,'MSCI Database'!$C:$R,6, FALSE)="","",VLOOKUP($C1428,'MSCI Database'!$C:$R,6, FALSE)),"")</f>
        <v>2.9</v>
      </c>
      <c r="T1428" s="211">
        <f>IFERROR(IF(VLOOKUP($C1428,'MSCI Database'!$C:$R,7, FALSE)="","",VLOOKUP($C1428,'MSCI Database'!$C:$R,7, FALSE)),"")</f>
        <v>8.1999999999999993</v>
      </c>
      <c r="U1428" s="164">
        <f>IFERROR(IF(VLOOKUP($C1428,'MSCI Database'!$C:$R,8, FALSE)="","",VLOOKUP($C1428,'MSCI Database'!$C:$R,8, FALSE)),"")</f>
        <v>5.6</v>
      </c>
      <c r="V1428" s="175">
        <f>IFERROR(IF(VLOOKUP($C1428,'MSCI Database'!$C:$R,9, FALSE)="","",VLOOKUP($C1428,'MSCI Database'!$C:$R,9, FALSE)),"")</f>
        <v>4.7</v>
      </c>
      <c r="W1428" s="165">
        <f t="shared" ca="1" si="60"/>
        <v>0</v>
      </c>
      <c r="X1428" s="166">
        <f>IFERROR(IF(VLOOKUP($C1428,'MSCI Database'!$C:$R,10, FALSE)="","",VLOOKUP($C1428,'MSCI Database'!$C:$R,10, FALSE)),"")</f>
        <v>2736000</v>
      </c>
      <c r="Y1428" s="133" t="str">
        <f>IFERROR(IF(VLOOKUP($C1428,'MSCI Database'!$C:$R,11, FALSE)="","",VLOOKUP($C1428,'MSCI Database'!$C:$R,11, FALSE)),"")</f>
        <v>2019</v>
      </c>
      <c r="Z1428" s="133" t="str">
        <f>IFERROR(IF(VLOOKUP($C1428,'MSCI Database'!$C:$R,12, FALSE)="","",VLOOKUP($C1428,'MSCI Database'!$C:$R,12, FALSE)),"")</f>
        <v>Reported</v>
      </c>
      <c r="AA1428" s="202" t="str">
        <f>IFERROR(IF(VLOOKUP($C1428,'MSCI Database'!$C:$R,13, FALSE)="","",VLOOKUP($C1428,'MSCI Database'!$C:$R,13, FALSE)),"")</f>
        <v/>
      </c>
    </row>
    <row r="1429" spans="1:27" s="130" customFormat="1" ht="15" hidden="1" customHeight="1" outlineLevel="1">
      <c r="A1429" s="130" t="s">
        <v>11839</v>
      </c>
      <c r="B1429" s="130" t="s">
        <v>11840</v>
      </c>
      <c r="C1429" s="130" t="s">
        <v>11841</v>
      </c>
      <c r="D1429" s="130" t="s">
        <v>12128</v>
      </c>
      <c r="E1429" s="130" t="s">
        <v>18689</v>
      </c>
      <c r="F1429" s="169">
        <v>5.1089187532972452E-2</v>
      </c>
      <c r="G1429" s="132" t="str">
        <f ca="1">IFERROR(_xll.BQL($A1429, "cur_mkt_cap(currency=EUR)")/1000000, " ")</f>
        <v xml:space="preserve"> </v>
      </c>
      <c r="M1429" s="305">
        <f t="shared" si="61"/>
        <v>3.3054704333833172E-5</v>
      </c>
      <c r="N1429" s="223">
        <f t="shared" si="62"/>
        <v>5.5657532699369321E-4</v>
      </c>
      <c r="O1429" s="172" t="str">
        <f>IFERROR(IF(VLOOKUP($C1429,'MSCI Database'!$C:$R,2, FALSE)="","",VLOOKUP($C1429,'MSCI Database'!$C:$R,2, FALSE)),"")</f>
        <v>Software &amp; Services</v>
      </c>
      <c r="P1429" s="186" t="str">
        <f>IFERROR(IF(VLOOKUP($C1429,'MSCI Database'!$C:$R,3, FALSE)="","",VLOOKUP($C1429,'MSCI Database'!$C:$R,3, FALSE)),"")</f>
        <v>BBB</v>
      </c>
      <c r="Q1429" s="164" t="str">
        <f>IFERROR(IF(VLOOKUP($C1429,'MSCI Database'!$C:$R,4, FALSE)="","",VLOOKUP($C1429,'MSCI Database'!$C:$R,4, FALSE)),"")</f>
        <v>0</v>
      </c>
      <c r="R1429" s="164">
        <f>IFERROR(IF(VLOOKUP($C1429,'MSCI Database'!$C:$R,5, FALSE)="","",VLOOKUP($C1429,'MSCI Database'!$C:$R,5, FALSE)),"")</f>
        <v>4.7</v>
      </c>
      <c r="S1429" s="164">
        <f>IFERROR(IF(VLOOKUP($C1429,'MSCI Database'!$C:$R,6, FALSE)="","",VLOOKUP($C1429,'MSCI Database'!$C:$R,6, FALSE)),"")</f>
        <v>4.0999999999999996</v>
      </c>
      <c r="T1429" s="211">
        <f>IFERROR(IF(VLOOKUP($C1429,'MSCI Database'!$C:$R,7, FALSE)="","",VLOOKUP($C1429,'MSCI Database'!$C:$R,7, FALSE)),"")</f>
        <v>4.2</v>
      </c>
      <c r="U1429" s="164">
        <f>IFERROR(IF(VLOOKUP($C1429,'MSCI Database'!$C:$R,8, FALSE)="","",VLOOKUP($C1429,'MSCI Database'!$C:$R,8, FALSE)),"")</f>
        <v>4.8</v>
      </c>
      <c r="V1429" s="175">
        <f>IFERROR(IF(VLOOKUP($C1429,'MSCI Database'!$C:$R,9, FALSE)="","",VLOOKUP($C1429,'MSCI Database'!$C:$R,9, FALSE)),"")</f>
        <v>4.4000000000000004</v>
      </c>
      <c r="W1429" s="165">
        <f t="shared" ca="1" si="60"/>
        <v>0</v>
      </c>
      <c r="X1429" s="166">
        <f>IFERROR(IF(VLOOKUP($C1429,'MSCI Database'!$C:$R,10, FALSE)="","",VLOOKUP($C1429,'MSCI Database'!$C:$R,10, FALSE)),"")</f>
        <v>2660</v>
      </c>
      <c r="Y1429" s="133" t="str">
        <f>IFERROR(IF(VLOOKUP($C1429,'MSCI Database'!$C:$R,11, FALSE)="","",VLOOKUP($C1429,'MSCI Database'!$C:$R,11, FALSE)),"")</f>
        <v>2019</v>
      </c>
      <c r="Z1429" s="133" t="str">
        <f>IFERROR(IF(VLOOKUP($C1429,'MSCI Database'!$C:$R,12, FALSE)="","",VLOOKUP($C1429,'MSCI Database'!$C:$R,12, FALSE)),"")</f>
        <v>E.Segmt-Moderately High</v>
      </c>
      <c r="AA1429" s="202" t="str">
        <f>IFERROR(IF(VLOOKUP($C1429,'MSCI Database'!$C:$R,13, FALSE)="","",VLOOKUP($C1429,'MSCI Database'!$C:$R,13, FALSE)),"")</f>
        <v/>
      </c>
    </row>
    <row r="1430" spans="1:27" s="130" customFormat="1" ht="15" hidden="1" customHeight="1" outlineLevel="1">
      <c r="A1430" s="130" t="s">
        <v>10978</v>
      </c>
      <c r="B1430" s="130" t="s">
        <v>10979</v>
      </c>
      <c r="C1430" s="130" t="s">
        <v>10980</v>
      </c>
      <c r="D1430" s="130" t="s">
        <v>12128</v>
      </c>
      <c r="E1430" s="130" t="s">
        <v>12133</v>
      </c>
      <c r="F1430" s="169">
        <v>5.095679303690584E-2</v>
      </c>
      <c r="G1430" s="132" t="str">
        <f ca="1">IFERROR(_xll.BQL($A1430, "cur_mkt_cap(currency=EUR)")/1000000, " ")</f>
        <v xml:space="preserve"> </v>
      </c>
      <c r="M1430" s="305">
        <f t="shared" si="61"/>
        <v>3.2969045094878077E-5</v>
      </c>
      <c r="N1430" s="223">
        <f t="shared" si="62"/>
        <v>5.55132996169918E-4</v>
      </c>
      <c r="O1430" s="172" t="str">
        <f>IFERROR(IF(VLOOKUP($C1430,'MSCI Database'!$C:$R,2, FALSE)="","",VLOOKUP($C1430,'MSCI Database'!$C:$R,2, FALSE)),"")</f>
        <v>Pharmaceuticals</v>
      </c>
      <c r="P1430" s="186" t="str">
        <f>IFERROR(IF(VLOOKUP($C1430,'MSCI Database'!$C:$R,3, FALSE)="","",VLOOKUP($C1430,'MSCI Database'!$C:$R,3, FALSE)),"")</f>
        <v>BB</v>
      </c>
      <c r="Q1430" s="164" t="str">
        <f>IFERROR(IF(VLOOKUP($C1430,'MSCI Database'!$C:$R,4, FALSE)="","",VLOOKUP($C1430,'MSCI Database'!$C:$R,4, FALSE)),"")</f>
        <v>0</v>
      </c>
      <c r="R1430" s="164">
        <f>IFERROR(IF(VLOOKUP($C1430,'MSCI Database'!$C:$R,5, FALSE)="","",VLOOKUP($C1430,'MSCI Database'!$C:$R,5, FALSE)),"")</f>
        <v>4.0999999999999996</v>
      </c>
      <c r="S1430" s="164">
        <f>IFERROR(IF(VLOOKUP($C1430,'MSCI Database'!$C:$R,6, FALSE)="","",VLOOKUP($C1430,'MSCI Database'!$C:$R,6, FALSE)),"")</f>
        <v>4.9000000000000004</v>
      </c>
      <c r="T1430" s="211">
        <f>IFERROR(IF(VLOOKUP($C1430,'MSCI Database'!$C:$R,7, FALSE)="","",VLOOKUP($C1430,'MSCI Database'!$C:$R,7, FALSE)),"")</f>
        <v>3.8</v>
      </c>
      <c r="U1430" s="164">
        <f>IFERROR(IF(VLOOKUP($C1430,'MSCI Database'!$C:$R,8, FALSE)="","",VLOOKUP($C1430,'MSCI Database'!$C:$R,8, FALSE)),"")</f>
        <v>4.5</v>
      </c>
      <c r="V1430" s="175">
        <f>IFERROR(IF(VLOOKUP($C1430,'MSCI Database'!$C:$R,9, FALSE)="","",VLOOKUP($C1430,'MSCI Database'!$C:$R,9, FALSE)),"")</f>
        <v>4.0999999999999996</v>
      </c>
      <c r="W1430" s="165">
        <f t="shared" ca="1" si="60"/>
        <v>0</v>
      </c>
      <c r="X1430" s="166">
        <f>IFERROR(IF(VLOOKUP($C1430,'MSCI Database'!$C:$R,10, FALSE)="","",VLOOKUP($C1430,'MSCI Database'!$C:$R,10, FALSE)),"")</f>
        <v>38475</v>
      </c>
      <c r="Y1430" s="133" t="str">
        <f>IFERROR(IF(VLOOKUP($C1430,'MSCI Database'!$C:$R,11, FALSE)="","",VLOOKUP($C1430,'MSCI Database'!$C:$R,11, FALSE)),"")</f>
        <v>2019</v>
      </c>
      <c r="Z1430" s="133" t="str">
        <f>IFERROR(IF(VLOOKUP($C1430,'MSCI Database'!$C:$R,12, FALSE)="","",VLOOKUP($C1430,'MSCI Database'!$C:$R,12, FALSE)),"")</f>
        <v>E.Segmt-Moderately Low</v>
      </c>
      <c r="AA1430" s="202" t="str">
        <f>IFERROR(IF(VLOOKUP($C1430,'MSCI Database'!$C:$R,13, FALSE)="","",VLOOKUP($C1430,'MSCI Database'!$C:$R,13, FALSE)),"")</f>
        <v/>
      </c>
    </row>
    <row r="1431" spans="1:27" s="130" customFormat="1" ht="15" hidden="1" customHeight="1" outlineLevel="1">
      <c r="A1431" s="130" t="s">
        <v>9363</v>
      </c>
      <c r="B1431" s="130" t="s">
        <v>9364</v>
      </c>
      <c r="C1431" s="130" t="s">
        <v>9365</v>
      </c>
      <c r="D1431" s="130" t="s">
        <v>12128</v>
      </c>
      <c r="E1431" s="130" t="s">
        <v>18682</v>
      </c>
      <c r="F1431" s="169">
        <v>5.0922514019963318E-2</v>
      </c>
      <c r="G1431" s="132" t="str">
        <f ca="1">IFERROR(_xll.BQL($A1431, "cur_mkt_cap(currency=EUR)")/1000000, " ")</f>
        <v xml:space="preserve"> </v>
      </c>
      <c r="M1431" s="305">
        <f t="shared" si="61"/>
        <v>3.2946866570916261E-5</v>
      </c>
      <c r="N1431" s="223">
        <f t="shared" si="62"/>
        <v>5.5475955403890952E-4</v>
      </c>
      <c r="O1431" s="172" t="str">
        <f>IFERROR(IF(VLOOKUP($C1431,'MSCI Database'!$C:$R,2, FALSE)="","",VLOOKUP($C1431,'MSCI Database'!$C:$R,2, FALSE)),"")</f>
        <v>Retail - Consumer Discretionary</v>
      </c>
      <c r="P1431" s="186" t="str">
        <f>IFERROR(IF(VLOOKUP($C1431,'MSCI Database'!$C:$R,3, FALSE)="","",VLOOKUP($C1431,'MSCI Database'!$C:$R,3, FALSE)),"")</f>
        <v>BBB</v>
      </c>
      <c r="Q1431" s="164" t="str">
        <f>IFERROR(IF(VLOOKUP($C1431,'MSCI Database'!$C:$R,4, FALSE)="","",VLOOKUP($C1431,'MSCI Database'!$C:$R,4, FALSE)),"")</f>
        <v>1</v>
      </c>
      <c r="R1431" s="164">
        <f>IFERROR(IF(VLOOKUP($C1431,'MSCI Database'!$C:$R,5, FALSE)="","",VLOOKUP($C1431,'MSCI Database'!$C:$R,5, FALSE)),"")</f>
        <v>5</v>
      </c>
      <c r="S1431" s="164">
        <f>IFERROR(IF(VLOOKUP($C1431,'MSCI Database'!$C:$R,6, FALSE)="","",VLOOKUP($C1431,'MSCI Database'!$C:$R,6, FALSE)),"")</f>
        <v>2</v>
      </c>
      <c r="T1431" s="211">
        <f>IFERROR(IF(VLOOKUP($C1431,'MSCI Database'!$C:$R,7, FALSE)="","",VLOOKUP($C1431,'MSCI Database'!$C:$R,7, FALSE)),"")</f>
        <v>4.9000000000000004</v>
      </c>
      <c r="U1431" s="164">
        <f>IFERROR(IF(VLOOKUP($C1431,'MSCI Database'!$C:$R,8, FALSE)="","",VLOOKUP($C1431,'MSCI Database'!$C:$R,8, FALSE)),"")</f>
        <v>4.8</v>
      </c>
      <c r="V1431" s="175">
        <f>IFERROR(IF(VLOOKUP($C1431,'MSCI Database'!$C:$R,9, FALSE)="","",VLOOKUP($C1431,'MSCI Database'!$C:$R,9, FALSE)),"")</f>
        <v>4.5</v>
      </c>
      <c r="W1431" s="165">
        <f t="shared" ca="1" si="60"/>
        <v>0</v>
      </c>
      <c r="X1431" s="166">
        <f>IFERROR(IF(VLOOKUP($C1431,'MSCI Database'!$C:$R,10, FALSE)="","",VLOOKUP($C1431,'MSCI Database'!$C:$R,10, FALSE)),"")</f>
        <v>18998</v>
      </c>
      <c r="Y1431" s="133" t="str">
        <f>IFERROR(IF(VLOOKUP($C1431,'MSCI Database'!$C:$R,11, FALSE)="","",VLOOKUP($C1431,'MSCI Database'!$C:$R,11, FALSE)),"")</f>
        <v>2019</v>
      </c>
      <c r="Z1431" s="133" t="str">
        <f>IFERROR(IF(VLOOKUP($C1431,'MSCI Database'!$C:$R,12, FALSE)="","",VLOOKUP($C1431,'MSCI Database'!$C:$R,12, FALSE)),"")</f>
        <v>E.Segmt-Moderate</v>
      </c>
      <c r="AA1431" s="202" t="str">
        <f>IFERROR(IF(VLOOKUP($C1431,'MSCI Database'!$C:$R,13, FALSE)="","",VLOOKUP($C1431,'MSCI Database'!$C:$R,13, FALSE)),"")</f>
        <v/>
      </c>
    </row>
    <row r="1432" spans="1:27" s="130" customFormat="1" ht="15" hidden="1" customHeight="1" outlineLevel="1">
      <c r="A1432" s="130" t="s">
        <v>10732</v>
      </c>
      <c r="B1432" s="130" t="s">
        <v>10733</v>
      </c>
      <c r="C1432" s="130" t="s">
        <v>10734</v>
      </c>
      <c r="D1432" s="130" t="s">
        <v>12128</v>
      </c>
      <c r="E1432" s="130" t="s">
        <v>12133</v>
      </c>
      <c r="F1432" s="169">
        <v>5.0911882229134467E-2</v>
      </c>
      <c r="G1432" s="132" t="str">
        <f ca="1">IFERROR(_xll.BQL($A1432, "cur_mkt_cap(currency=EUR)")/1000000, " ")</f>
        <v xml:space="preserve"> </v>
      </c>
      <c r="M1432" s="305">
        <f t="shared" si="61"/>
        <v>3.2939987802250001E-5</v>
      </c>
      <c r="N1432" s="223">
        <f t="shared" si="62"/>
        <v>5.5464372928727733E-4</v>
      </c>
      <c r="O1432" s="172" t="str">
        <f>IFERROR(IF(VLOOKUP($C1432,'MSCI Database'!$C:$R,2, FALSE)="","",VLOOKUP($C1432,'MSCI Database'!$C:$R,2, FALSE)),"")</f>
        <v>Health Care Equipment &amp; Supplies</v>
      </c>
      <c r="P1432" s="186" t="str">
        <f>IFERROR(IF(VLOOKUP($C1432,'MSCI Database'!$C:$R,3, FALSE)="","",VLOOKUP($C1432,'MSCI Database'!$C:$R,3, FALSE)),"")</f>
        <v>BB</v>
      </c>
      <c r="Q1432" s="164" t="str">
        <f>IFERROR(IF(VLOOKUP($C1432,'MSCI Database'!$C:$R,4, FALSE)="","",VLOOKUP($C1432,'MSCI Database'!$C:$R,4, FALSE)),"")</f>
        <v>0</v>
      </c>
      <c r="R1432" s="164">
        <f>IFERROR(IF(VLOOKUP($C1432,'MSCI Database'!$C:$R,5, FALSE)="","",VLOOKUP($C1432,'MSCI Database'!$C:$R,5, FALSE)),"")</f>
        <v>3.2</v>
      </c>
      <c r="S1432" s="164">
        <f>IFERROR(IF(VLOOKUP($C1432,'MSCI Database'!$C:$R,6, FALSE)="","",VLOOKUP($C1432,'MSCI Database'!$C:$R,6, FALSE)),"")</f>
        <v>5.9</v>
      </c>
      <c r="T1432" s="211">
        <f>IFERROR(IF(VLOOKUP($C1432,'MSCI Database'!$C:$R,7, FALSE)="","",VLOOKUP($C1432,'MSCI Database'!$C:$R,7, FALSE)),"")</f>
        <v>4</v>
      </c>
      <c r="U1432" s="164">
        <f>IFERROR(IF(VLOOKUP($C1432,'MSCI Database'!$C:$R,8, FALSE)="","",VLOOKUP($C1432,'MSCI Database'!$C:$R,8, FALSE)),"")</f>
        <v>5</v>
      </c>
      <c r="V1432" s="175">
        <f>IFERROR(IF(VLOOKUP($C1432,'MSCI Database'!$C:$R,9, FALSE)="","",VLOOKUP($C1432,'MSCI Database'!$C:$R,9, FALSE)),"")</f>
        <v>4.5999999999999996</v>
      </c>
      <c r="W1432" s="165">
        <f t="shared" ca="1" si="60"/>
        <v>0</v>
      </c>
      <c r="X1432" s="166">
        <f>IFERROR(IF(VLOOKUP($C1432,'MSCI Database'!$C:$R,10, FALSE)="","",VLOOKUP($C1432,'MSCI Database'!$C:$R,10, FALSE)),"")</f>
        <v>13228</v>
      </c>
      <c r="Y1432" s="133" t="str">
        <f>IFERROR(IF(VLOOKUP($C1432,'MSCI Database'!$C:$R,11, FALSE)="","",VLOOKUP($C1432,'MSCI Database'!$C:$R,11, FALSE)),"")</f>
        <v>2019</v>
      </c>
      <c r="Z1432" s="133" t="str">
        <f>IFERROR(IF(VLOOKUP($C1432,'MSCI Database'!$C:$R,12, FALSE)="","",VLOOKUP($C1432,'MSCI Database'!$C:$R,12, FALSE)),"")</f>
        <v>E.Segmt-Moderate</v>
      </c>
      <c r="AA1432" s="202" t="str">
        <f>IFERROR(IF(VLOOKUP($C1432,'MSCI Database'!$C:$R,13, FALSE)="","",VLOOKUP($C1432,'MSCI Database'!$C:$R,13, FALSE)),"")</f>
        <v/>
      </c>
    </row>
    <row r="1433" spans="1:27" s="130" customFormat="1" ht="15" hidden="1" customHeight="1" outlineLevel="1">
      <c r="A1433" s="130" t="s">
        <v>11063</v>
      </c>
      <c r="B1433" s="130" t="s">
        <v>11064</v>
      </c>
      <c r="C1433" s="130" t="s">
        <v>11065</v>
      </c>
      <c r="D1433" s="130" t="s">
        <v>12128</v>
      </c>
      <c r="E1433" s="130" t="s">
        <v>18689</v>
      </c>
      <c r="F1433" s="169">
        <v>5.0892852441082617E-2</v>
      </c>
      <c r="G1433" s="132" t="str">
        <f ca="1">IFERROR(_xll.BQL($A1433, "cur_mkt_cap(currency=EUR)")/1000000, " ")</f>
        <v xml:space="preserve"> </v>
      </c>
      <c r="M1433" s="305">
        <f t="shared" si="61"/>
        <v>3.2927675529380452E-5</v>
      </c>
      <c r="N1433" s="223">
        <f t="shared" si="62"/>
        <v>5.5443641515645961E-4</v>
      </c>
      <c r="O1433" s="172" t="str">
        <f>IFERROR(IF(VLOOKUP($C1433,'MSCI Database'!$C:$R,2, FALSE)="","",VLOOKUP($C1433,'MSCI Database'!$C:$R,2, FALSE)),"")</f>
        <v>Software &amp; Services</v>
      </c>
      <c r="P1433" s="186" t="str">
        <f>IFERROR(IF(VLOOKUP($C1433,'MSCI Database'!$C:$R,3, FALSE)="","",VLOOKUP($C1433,'MSCI Database'!$C:$R,3, FALSE)),"")</f>
        <v>BBB</v>
      </c>
      <c r="Q1433" s="164" t="str">
        <f>IFERROR(IF(VLOOKUP($C1433,'MSCI Database'!$C:$R,4, FALSE)="","",VLOOKUP($C1433,'MSCI Database'!$C:$R,4, FALSE)),"")</f>
        <v/>
      </c>
      <c r="R1433" s="164">
        <f>IFERROR(IF(VLOOKUP($C1433,'MSCI Database'!$C:$R,5, FALSE)="","",VLOOKUP($C1433,'MSCI Database'!$C:$R,5, FALSE)),"")</f>
        <v>5.7</v>
      </c>
      <c r="S1433" s="164">
        <f>IFERROR(IF(VLOOKUP($C1433,'MSCI Database'!$C:$R,6, FALSE)="","",VLOOKUP($C1433,'MSCI Database'!$C:$R,6, FALSE)),"")</f>
        <v>6.3</v>
      </c>
      <c r="T1433" s="211">
        <f>IFERROR(IF(VLOOKUP($C1433,'MSCI Database'!$C:$R,7, FALSE)="","",VLOOKUP($C1433,'MSCI Database'!$C:$R,7, FALSE)),"")</f>
        <v>3.8</v>
      </c>
      <c r="U1433" s="164">
        <f>IFERROR(IF(VLOOKUP($C1433,'MSCI Database'!$C:$R,8, FALSE)="","",VLOOKUP($C1433,'MSCI Database'!$C:$R,8, FALSE)),"")</f>
        <v>5.4</v>
      </c>
      <c r="V1433" s="175">
        <f>IFERROR(IF(VLOOKUP($C1433,'MSCI Database'!$C:$R,9, FALSE)="","",VLOOKUP($C1433,'MSCI Database'!$C:$R,9, FALSE)),"")</f>
        <v>4.5999999999999996</v>
      </c>
      <c r="W1433" s="165">
        <f t="shared" ca="1" si="60"/>
        <v>0</v>
      </c>
      <c r="X1433" s="166">
        <f>IFERROR(IF(VLOOKUP($C1433,'MSCI Database'!$C:$R,10, FALSE)="","",VLOOKUP($C1433,'MSCI Database'!$C:$R,10, FALSE)),"")</f>
        <v>27299</v>
      </c>
      <c r="Y1433" s="133" t="str">
        <f>IFERROR(IF(VLOOKUP($C1433,'MSCI Database'!$C:$R,11, FALSE)="","",VLOOKUP($C1433,'MSCI Database'!$C:$R,11, FALSE)),"")</f>
        <v>2019</v>
      </c>
      <c r="Z1433" s="133" t="str">
        <f>IFERROR(IF(VLOOKUP($C1433,'MSCI Database'!$C:$R,12, FALSE)="","",VLOOKUP($C1433,'MSCI Database'!$C:$R,12, FALSE)),"")</f>
        <v>E.Segmt-Moderate</v>
      </c>
      <c r="AA1433" s="202" t="str">
        <f>IFERROR(IF(VLOOKUP($C1433,'MSCI Database'!$C:$R,13, FALSE)="","",VLOOKUP($C1433,'MSCI Database'!$C:$R,13, FALSE)),"")</f>
        <v/>
      </c>
    </row>
    <row r="1434" spans="1:27" s="130" customFormat="1" ht="15" hidden="1" customHeight="1" outlineLevel="1">
      <c r="A1434" s="130" t="s">
        <v>11174</v>
      </c>
      <c r="B1434" s="130" t="s">
        <v>11175</v>
      </c>
      <c r="C1434" s="130" t="s">
        <v>11176</v>
      </c>
      <c r="D1434" s="130" t="s">
        <v>12128</v>
      </c>
      <c r="E1434" s="130" t="s">
        <v>18673</v>
      </c>
      <c r="F1434" s="169">
        <v>5.0807879389489323E-2</v>
      </c>
      <c r="G1434" s="132" t="str">
        <f ca="1">IFERROR(_xll.BQL($A1434, "cur_mkt_cap(currency=EUR)")/1000000, " ")</f>
        <v xml:space="preserve"> </v>
      </c>
      <c r="M1434" s="305">
        <f t="shared" si="61"/>
        <v>3.2872697964999591E-5</v>
      </c>
      <c r="N1434" s="223">
        <f t="shared" si="62"/>
        <v>5.5351070256912072E-4</v>
      </c>
      <c r="O1434" s="172" t="str">
        <f>IFERROR(IF(VLOOKUP($C1434,'MSCI Database'!$C:$R,2, FALSE)="","",VLOOKUP($C1434,'MSCI Database'!$C:$R,2, FALSE)),"")</f>
        <v>Commercial Services &amp; Supplies</v>
      </c>
      <c r="P1434" s="186" t="str">
        <f>IFERROR(IF(VLOOKUP($C1434,'MSCI Database'!$C:$R,3, FALSE)="","",VLOOKUP($C1434,'MSCI Database'!$C:$R,3, FALSE)),"")</f>
        <v>A</v>
      </c>
      <c r="Q1434" s="164" t="str">
        <f>IFERROR(IF(VLOOKUP($C1434,'MSCI Database'!$C:$R,4, FALSE)="","",VLOOKUP($C1434,'MSCI Database'!$C:$R,4, FALSE)),"")</f>
        <v>0</v>
      </c>
      <c r="R1434" s="164">
        <f>IFERROR(IF(VLOOKUP($C1434,'MSCI Database'!$C:$R,5, FALSE)="","",VLOOKUP($C1434,'MSCI Database'!$C:$R,5, FALSE)),"")</f>
        <v>6.5</v>
      </c>
      <c r="S1434" s="164">
        <f>IFERROR(IF(VLOOKUP($C1434,'MSCI Database'!$C:$R,6, FALSE)="","",VLOOKUP($C1434,'MSCI Database'!$C:$R,6, FALSE)),"")</f>
        <v>4.5</v>
      </c>
      <c r="T1434" s="211">
        <f>IFERROR(IF(VLOOKUP($C1434,'MSCI Database'!$C:$R,7, FALSE)="","",VLOOKUP($C1434,'MSCI Database'!$C:$R,7, FALSE)),"")</f>
        <v>7.4</v>
      </c>
      <c r="U1434" s="164">
        <f>IFERROR(IF(VLOOKUP($C1434,'MSCI Database'!$C:$R,8, FALSE)="","",VLOOKUP($C1434,'MSCI Database'!$C:$R,8, FALSE)),"")</f>
        <v>5</v>
      </c>
      <c r="V1434" s="175">
        <f>IFERROR(IF(VLOOKUP($C1434,'MSCI Database'!$C:$R,9, FALSE)="","",VLOOKUP($C1434,'MSCI Database'!$C:$R,9, FALSE)),"")</f>
        <v>6</v>
      </c>
      <c r="W1434" s="165">
        <f t="shared" ca="1" si="60"/>
        <v>0</v>
      </c>
      <c r="X1434" s="166">
        <f>IFERROR(IF(VLOOKUP($C1434,'MSCI Database'!$C:$R,10, FALSE)="","",VLOOKUP($C1434,'MSCI Database'!$C:$R,10, FALSE)),"")</f>
        <v>29347</v>
      </c>
      <c r="Y1434" s="133" t="str">
        <f>IFERROR(IF(VLOOKUP($C1434,'MSCI Database'!$C:$R,11, FALSE)="","",VLOOKUP($C1434,'MSCI Database'!$C:$R,11, FALSE)),"")</f>
        <v>2019</v>
      </c>
      <c r="Z1434" s="133" t="str">
        <f>IFERROR(IF(VLOOKUP($C1434,'MSCI Database'!$C:$R,12, FALSE)="","",VLOOKUP($C1434,'MSCI Database'!$C:$R,12, FALSE)),"")</f>
        <v>E.Segmt-Moderately Low</v>
      </c>
      <c r="AA1434" s="202" t="str">
        <f>IFERROR(IF(VLOOKUP($C1434,'MSCI Database'!$C:$R,13, FALSE)="","",VLOOKUP($C1434,'MSCI Database'!$C:$R,13, FALSE)),"")</f>
        <v/>
      </c>
    </row>
    <row r="1435" spans="1:27" s="130" customFormat="1" ht="15" hidden="1" customHeight="1" outlineLevel="1">
      <c r="A1435" s="130" t="s">
        <v>9584</v>
      </c>
      <c r="B1435" s="130" t="s">
        <v>9585</v>
      </c>
      <c r="C1435" s="130" t="s">
        <v>9586</v>
      </c>
      <c r="D1435" s="130" t="s">
        <v>12128</v>
      </c>
      <c r="E1435" s="130" t="s">
        <v>18688</v>
      </c>
      <c r="F1435" s="169">
        <v>5.0800846558909991E-2</v>
      </c>
      <c r="G1435" s="132" t="str">
        <f ca="1">IFERROR(_xll.BQL($A1435, "cur_mkt_cap(currency=EUR)")/1000000, " ")</f>
        <v xml:space="preserve"> </v>
      </c>
      <c r="M1435" s="305">
        <f t="shared" si="61"/>
        <v>3.2868147723614765E-5</v>
      </c>
      <c r="N1435" s="223">
        <f t="shared" si="62"/>
        <v>5.5343408557502873E-4</v>
      </c>
      <c r="O1435" s="172" t="str">
        <f>IFERROR(IF(VLOOKUP($C1435,'MSCI Database'!$C:$R,2, FALSE)="","",VLOOKUP($C1435,'MSCI Database'!$C:$R,2, FALSE)),"")</f>
        <v>Asset Management &amp; Custody Banks</v>
      </c>
      <c r="P1435" s="186" t="str">
        <f>IFERROR(IF(VLOOKUP($C1435,'MSCI Database'!$C:$R,3, FALSE)="","",VLOOKUP($C1435,'MSCI Database'!$C:$R,3, FALSE)),"")</f>
        <v>BBB</v>
      </c>
      <c r="Q1435" s="164" t="str">
        <f>IFERROR(IF(VLOOKUP($C1435,'MSCI Database'!$C:$R,4, FALSE)="","",VLOOKUP($C1435,'MSCI Database'!$C:$R,4, FALSE)),"")</f>
        <v>1</v>
      </c>
      <c r="R1435" s="164">
        <f>IFERROR(IF(VLOOKUP($C1435,'MSCI Database'!$C:$R,5, FALSE)="","",VLOOKUP($C1435,'MSCI Database'!$C:$R,5, FALSE)),"")</f>
        <v>5.3</v>
      </c>
      <c r="S1435" s="164">
        <f>IFERROR(IF(VLOOKUP($C1435,'MSCI Database'!$C:$R,6, FALSE)="","",VLOOKUP($C1435,'MSCI Database'!$C:$R,6, FALSE)),"")</f>
        <v>6.7</v>
      </c>
      <c r="T1435" s="211">
        <f>IFERROR(IF(VLOOKUP($C1435,'MSCI Database'!$C:$R,7, FALSE)="","",VLOOKUP($C1435,'MSCI Database'!$C:$R,7, FALSE)),"")</f>
        <v>5.3</v>
      </c>
      <c r="U1435" s="164">
        <f>IFERROR(IF(VLOOKUP($C1435,'MSCI Database'!$C:$R,8, FALSE)="","",VLOOKUP($C1435,'MSCI Database'!$C:$R,8, FALSE)),"")</f>
        <v>4.5</v>
      </c>
      <c r="V1435" s="175">
        <f>IFERROR(IF(VLOOKUP($C1435,'MSCI Database'!$C:$R,9, FALSE)="","",VLOOKUP($C1435,'MSCI Database'!$C:$R,9, FALSE)),"")</f>
        <v>5</v>
      </c>
      <c r="W1435" s="165">
        <f t="shared" ca="1" si="60"/>
        <v>0</v>
      </c>
      <c r="X1435" s="166">
        <f>IFERROR(IF(VLOOKUP($C1435,'MSCI Database'!$C:$R,10, FALSE)="","",VLOOKUP($C1435,'MSCI Database'!$C:$R,10, FALSE)),"")</f>
        <v>1800</v>
      </c>
      <c r="Y1435" s="133" t="str">
        <f>IFERROR(IF(VLOOKUP($C1435,'MSCI Database'!$C:$R,11, FALSE)="","",VLOOKUP($C1435,'MSCI Database'!$C:$R,11, FALSE)),"")</f>
        <v>2019</v>
      </c>
      <c r="Z1435" s="133" t="str">
        <f>IFERROR(IF(VLOOKUP($C1435,'MSCI Database'!$C:$R,12, FALSE)="","",VLOOKUP($C1435,'MSCI Database'!$C:$R,12, FALSE)),"")</f>
        <v>E.Segmt-Moderate</v>
      </c>
      <c r="AA1435" s="202" t="str">
        <f>IFERROR(IF(VLOOKUP($C1435,'MSCI Database'!$C:$R,13, FALSE)="","",VLOOKUP($C1435,'MSCI Database'!$C:$R,13, FALSE)),"")</f>
        <v/>
      </c>
    </row>
    <row r="1436" spans="1:27" s="130" customFormat="1" ht="15" hidden="1" customHeight="1" outlineLevel="1">
      <c r="A1436" s="130" t="s">
        <v>8957</v>
      </c>
      <c r="B1436" s="130" t="s">
        <v>8958</v>
      </c>
      <c r="C1436" s="130" t="s">
        <v>8959</v>
      </c>
      <c r="D1436" s="130" t="s">
        <v>18709</v>
      </c>
      <c r="E1436" s="130" t="s">
        <v>18689</v>
      </c>
      <c r="F1436" s="169">
        <v>5.0771094815534677E-2</v>
      </c>
      <c r="G1436" s="132" t="str">
        <f ca="1">IFERROR(_xll.BQL($A1436, "cur_mkt_cap(currency=EUR)")/1000000, " ")</f>
        <v xml:space="preserve"> </v>
      </c>
      <c r="M1436" s="305">
        <f t="shared" si="61"/>
        <v>3.2848898345650935E-5</v>
      </c>
      <c r="N1436" s="223">
        <f t="shared" si="62"/>
        <v>5.531099644234237E-4</v>
      </c>
      <c r="O1436" s="172" t="str">
        <f>IFERROR(IF(VLOOKUP($C1436,'MSCI Database'!$C:$R,2, FALSE)="","",VLOOKUP($C1436,'MSCI Database'!$C:$R,2, FALSE)),"")</f>
        <v>Software &amp; Services</v>
      </c>
      <c r="P1436" s="186" t="str">
        <f>IFERROR(IF(VLOOKUP($C1436,'MSCI Database'!$C:$R,3, FALSE)="","",VLOOKUP($C1436,'MSCI Database'!$C:$R,3, FALSE)),"")</f>
        <v>BB</v>
      </c>
      <c r="Q1436" s="164" t="str">
        <f>IFERROR(IF(VLOOKUP($C1436,'MSCI Database'!$C:$R,4, FALSE)="","",VLOOKUP($C1436,'MSCI Database'!$C:$R,4, FALSE)),"")</f>
        <v>1</v>
      </c>
      <c r="R1436" s="164">
        <f>IFERROR(IF(VLOOKUP($C1436,'MSCI Database'!$C:$R,5, FALSE)="","",VLOOKUP($C1436,'MSCI Database'!$C:$R,5, FALSE)),"")</f>
        <v>3.8</v>
      </c>
      <c r="S1436" s="164">
        <f>IFERROR(IF(VLOOKUP($C1436,'MSCI Database'!$C:$R,6, FALSE)="","",VLOOKUP($C1436,'MSCI Database'!$C:$R,6, FALSE)),"")</f>
        <v>7</v>
      </c>
      <c r="T1436" s="211">
        <f>IFERROR(IF(VLOOKUP($C1436,'MSCI Database'!$C:$R,7, FALSE)="","",VLOOKUP($C1436,'MSCI Database'!$C:$R,7, FALSE)),"")</f>
        <v>3.8</v>
      </c>
      <c r="U1436" s="164">
        <f>IFERROR(IF(VLOOKUP($C1436,'MSCI Database'!$C:$R,8, FALSE)="","",VLOOKUP($C1436,'MSCI Database'!$C:$R,8, FALSE)),"")</f>
        <v>4</v>
      </c>
      <c r="V1436" s="175">
        <f>IFERROR(IF(VLOOKUP($C1436,'MSCI Database'!$C:$R,9, FALSE)="","",VLOOKUP($C1436,'MSCI Database'!$C:$R,9, FALSE)),"")</f>
        <v>4.0999999999999996</v>
      </c>
      <c r="W1436" s="165">
        <f t="shared" ca="1" si="60"/>
        <v>0</v>
      </c>
      <c r="X1436" s="166">
        <f>IFERROR(IF(VLOOKUP($C1436,'MSCI Database'!$C:$R,10, FALSE)="","",VLOOKUP($C1436,'MSCI Database'!$C:$R,10, FALSE)),"")</f>
        <v>4142</v>
      </c>
      <c r="Y1436" s="133" t="str">
        <f>IFERROR(IF(VLOOKUP($C1436,'MSCI Database'!$C:$R,11, FALSE)="","",VLOOKUP($C1436,'MSCI Database'!$C:$R,11, FALSE)),"")</f>
        <v>2019</v>
      </c>
      <c r="Z1436" s="133" t="str">
        <f>IFERROR(IF(VLOOKUP($C1436,'MSCI Database'!$C:$R,12, FALSE)="","",VLOOKUP($C1436,'MSCI Database'!$C:$R,12, FALSE)),"")</f>
        <v>E.Segmt-Moderate</v>
      </c>
      <c r="AA1436" s="202" t="str">
        <f>IFERROR(IF(VLOOKUP($C1436,'MSCI Database'!$C:$R,13, FALSE)="","",VLOOKUP($C1436,'MSCI Database'!$C:$R,13, FALSE)),"")</f>
        <v/>
      </c>
    </row>
    <row r="1437" spans="1:27" s="130" customFormat="1" ht="15" hidden="1" customHeight="1" outlineLevel="1">
      <c r="A1437" s="130" t="s">
        <v>9537</v>
      </c>
      <c r="B1437" s="130" t="s">
        <v>9538</v>
      </c>
      <c r="C1437" s="130" t="s">
        <v>9539</v>
      </c>
      <c r="D1437" s="130" t="s">
        <v>12128</v>
      </c>
      <c r="E1437" s="130" t="s">
        <v>18682</v>
      </c>
      <c r="F1437" s="169">
        <v>5.0607140206510803E-2</v>
      </c>
      <c r="G1437" s="132" t="str">
        <f ca="1">IFERROR(_xll.BQL($A1437, "cur_mkt_cap(currency=EUR)")/1000000, " ")</f>
        <v xml:space="preserve"> </v>
      </c>
      <c r="M1437" s="305">
        <f t="shared" si="61"/>
        <v>3.2742819713612491E-5</v>
      </c>
      <c r="N1437" s="223">
        <f t="shared" si="62"/>
        <v>5.5132381172583601E-4</v>
      </c>
      <c r="O1437" s="172" t="str">
        <f>IFERROR(IF(VLOOKUP($C1437,'MSCI Database'!$C:$R,2, FALSE)="","",VLOOKUP($C1437,'MSCI Database'!$C:$R,2, FALSE)),"")</f>
        <v>Hotels &amp; Travel</v>
      </c>
      <c r="P1437" s="186" t="str">
        <f>IFERROR(IF(VLOOKUP($C1437,'MSCI Database'!$C:$R,3, FALSE)="","",VLOOKUP($C1437,'MSCI Database'!$C:$R,3, FALSE)),"")</f>
        <v>BB</v>
      </c>
      <c r="Q1437" s="164" t="str">
        <f>IFERROR(IF(VLOOKUP($C1437,'MSCI Database'!$C:$R,4, FALSE)="","",VLOOKUP($C1437,'MSCI Database'!$C:$R,4, FALSE)),"")</f>
        <v>0</v>
      </c>
      <c r="R1437" s="164">
        <f>IFERROR(IF(VLOOKUP($C1437,'MSCI Database'!$C:$R,5, FALSE)="","",VLOOKUP($C1437,'MSCI Database'!$C:$R,5, FALSE)),"")</f>
        <v>4</v>
      </c>
      <c r="S1437" s="164">
        <f>IFERROR(IF(VLOOKUP($C1437,'MSCI Database'!$C:$R,6, FALSE)="","",VLOOKUP($C1437,'MSCI Database'!$C:$R,6, FALSE)),"")</f>
        <v>3.6</v>
      </c>
      <c r="T1437" s="211">
        <f>IFERROR(IF(VLOOKUP($C1437,'MSCI Database'!$C:$R,7, FALSE)="","",VLOOKUP($C1437,'MSCI Database'!$C:$R,7, FALSE)),"")</f>
        <v>4</v>
      </c>
      <c r="U1437" s="164">
        <f>IFERROR(IF(VLOOKUP($C1437,'MSCI Database'!$C:$R,8, FALSE)="","",VLOOKUP($C1437,'MSCI Database'!$C:$R,8, FALSE)),"")</f>
        <v>5.3</v>
      </c>
      <c r="V1437" s="175">
        <f>IFERROR(IF(VLOOKUP($C1437,'MSCI Database'!$C:$R,9, FALSE)="","",VLOOKUP($C1437,'MSCI Database'!$C:$R,9, FALSE)),"")</f>
        <v>4.4000000000000004</v>
      </c>
      <c r="W1437" s="165">
        <f t="shared" ca="1" si="60"/>
        <v>0</v>
      </c>
      <c r="X1437" s="166">
        <f>IFERROR(IF(VLOOKUP($C1437,'MSCI Database'!$C:$R,10, FALSE)="","",VLOOKUP($C1437,'MSCI Database'!$C:$R,10, FALSE)),"")</f>
        <v>232669</v>
      </c>
      <c r="Y1437" s="133" t="str">
        <f>IFERROR(IF(VLOOKUP($C1437,'MSCI Database'!$C:$R,11, FALSE)="","",VLOOKUP($C1437,'MSCI Database'!$C:$R,11, FALSE)),"")</f>
        <v>2019</v>
      </c>
      <c r="Z1437" s="133" t="str">
        <f>IFERROR(IF(VLOOKUP($C1437,'MSCI Database'!$C:$R,12, FALSE)="","",VLOOKUP($C1437,'MSCI Database'!$C:$R,12, FALSE)),"")</f>
        <v>E.Segmt-Low</v>
      </c>
      <c r="AA1437" s="202" t="str">
        <f>IFERROR(IF(VLOOKUP($C1437,'MSCI Database'!$C:$R,13, FALSE)="","",VLOOKUP($C1437,'MSCI Database'!$C:$R,13, FALSE)),"")</f>
        <v/>
      </c>
    </row>
    <row r="1438" spans="1:27" s="130" customFormat="1" ht="15" hidden="1" customHeight="1" outlineLevel="1">
      <c r="A1438" s="130" t="s">
        <v>9757</v>
      </c>
      <c r="B1438" s="130" t="s">
        <v>9758</v>
      </c>
      <c r="C1438" s="130" t="s">
        <v>9759</v>
      </c>
      <c r="D1438" s="130" t="s">
        <v>12128</v>
      </c>
      <c r="E1438" s="130" t="s">
        <v>18673</v>
      </c>
      <c r="F1438" s="169">
        <v>5.0558128819118531E-2</v>
      </c>
      <c r="G1438" s="132" t="str">
        <f ca="1">IFERROR(_xll.BQL($A1438, "cur_mkt_cap(currency=EUR)")/1000000, " ")</f>
        <v xml:space="preserve"> </v>
      </c>
      <c r="M1438" s="305">
        <f t="shared" si="61"/>
        <v>3.271110934596969E-5</v>
      </c>
      <c r="N1438" s="223">
        <f t="shared" si="62"/>
        <v>5.5078987234880711E-4</v>
      </c>
      <c r="O1438" s="172" t="str">
        <f>IFERROR(IF(VLOOKUP($C1438,'MSCI Database'!$C:$R,2, FALSE)="","",VLOOKUP($C1438,'MSCI Database'!$C:$R,2, FALSE)),"")</f>
        <v>Construction &amp; Farm Machinery &amp; Heavy Trucks</v>
      </c>
      <c r="P1438" s="186" t="str">
        <f>IFERROR(IF(VLOOKUP($C1438,'MSCI Database'!$C:$R,3, FALSE)="","",VLOOKUP($C1438,'MSCI Database'!$C:$R,3, FALSE)),"")</f>
        <v>BBB</v>
      </c>
      <c r="Q1438" s="164" t="str">
        <f>IFERROR(IF(VLOOKUP($C1438,'MSCI Database'!$C:$R,4, FALSE)="","",VLOOKUP($C1438,'MSCI Database'!$C:$R,4, FALSE)),"")</f>
        <v>0</v>
      </c>
      <c r="R1438" s="164">
        <f>IFERROR(IF(VLOOKUP($C1438,'MSCI Database'!$C:$R,5, FALSE)="","",VLOOKUP($C1438,'MSCI Database'!$C:$R,5, FALSE)),"")</f>
        <v>5.6</v>
      </c>
      <c r="S1438" s="164">
        <f>IFERROR(IF(VLOOKUP($C1438,'MSCI Database'!$C:$R,6, FALSE)="","",VLOOKUP($C1438,'MSCI Database'!$C:$R,6, FALSE)),"")</f>
        <v>3.9</v>
      </c>
      <c r="T1438" s="211">
        <f>IFERROR(IF(VLOOKUP($C1438,'MSCI Database'!$C:$R,7, FALSE)="","",VLOOKUP($C1438,'MSCI Database'!$C:$R,7, FALSE)),"")</f>
        <v>6.4</v>
      </c>
      <c r="U1438" s="164">
        <f>IFERROR(IF(VLOOKUP($C1438,'MSCI Database'!$C:$R,8, FALSE)="","",VLOOKUP($C1438,'MSCI Database'!$C:$R,8, FALSE)),"")</f>
        <v>4.3</v>
      </c>
      <c r="V1438" s="175">
        <f>IFERROR(IF(VLOOKUP($C1438,'MSCI Database'!$C:$R,9, FALSE)="","",VLOOKUP($C1438,'MSCI Database'!$C:$R,9, FALSE)),"")</f>
        <v>4.9000000000000004</v>
      </c>
      <c r="W1438" s="165">
        <f t="shared" ca="1" si="60"/>
        <v>0</v>
      </c>
      <c r="X1438" s="166">
        <f>IFERROR(IF(VLOOKUP($C1438,'MSCI Database'!$C:$R,10, FALSE)="","",VLOOKUP($C1438,'MSCI Database'!$C:$R,10, FALSE)),"")</f>
        <v>19910</v>
      </c>
      <c r="Y1438" s="133" t="str">
        <f>IFERROR(IF(VLOOKUP($C1438,'MSCI Database'!$C:$R,11, FALSE)="","",VLOOKUP($C1438,'MSCI Database'!$C:$R,11, FALSE)),"")</f>
        <v>2019</v>
      </c>
      <c r="Z1438" s="133" t="str">
        <f>IFERROR(IF(VLOOKUP($C1438,'MSCI Database'!$C:$R,12, FALSE)="","",VLOOKUP($C1438,'MSCI Database'!$C:$R,12, FALSE)),"")</f>
        <v>E.Segmt-Moderately High</v>
      </c>
      <c r="AA1438" s="202" t="str">
        <f>IFERROR(IF(VLOOKUP($C1438,'MSCI Database'!$C:$R,13, FALSE)="","",VLOOKUP($C1438,'MSCI Database'!$C:$R,13, FALSE)),"")</f>
        <v/>
      </c>
    </row>
    <row r="1439" spans="1:27" s="130" customFormat="1" ht="15" hidden="1" customHeight="1" outlineLevel="1">
      <c r="A1439" s="130" t="s">
        <v>8916</v>
      </c>
      <c r="B1439" s="130" t="s">
        <v>8917</v>
      </c>
      <c r="C1439" s="130" t="s">
        <v>8918</v>
      </c>
      <c r="D1439" s="130" t="s">
        <v>18691</v>
      </c>
      <c r="E1439" s="130" t="s">
        <v>18673</v>
      </c>
      <c r="F1439" s="169">
        <v>5.0431795662949912E-2</v>
      </c>
      <c r="G1439" s="132" t="str">
        <f ca="1">IFERROR(_xll.BQL($A1439, "cur_mkt_cap(currency=EUR)")/1000000, " ")</f>
        <v xml:space="preserve"> </v>
      </c>
      <c r="M1439" s="305">
        <f t="shared" si="61"/>
        <v>3.2629371793928593E-5</v>
      </c>
      <c r="N1439" s="223">
        <f t="shared" si="62"/>
        <v>5.4941357491484783E-4</v>
      </c>
      <c r="O1439" s="172" t="str">
        <f>IFERROR(IF(VLOOKUP($C1439,'MSCI Database'!$C:$R,2, FALSE)="","",VLOOKUP($C1439,'MSCI Database'!$C:$R,2, FALSE)),"")</f>
        <v>Commercial Services &amp; Supplies</v>
      </c>
      <c r="P1439" s="186" t="str">
        <f>IFERROR(IF(VLOOKUP($C1439,'MSCI Database'!$C:$R,3, FALSE)="","",VLOOKUP($C1439,'MSCI Database'!$C:$R,3, FALSE)),"")</f>
        <v>BB</v>
      </c>
      <c r="Q1439" s="164" t="str">
        <f>IFERROR(IF(VLOOKUP($C1439,'MSCI Database'!$C:$R,4, FALSE)="","",VLOOKUP($C1439,'MSCI Database'!$C:$R,4, FALSE)),"")</f>
        <v>-1</v>
      </c>
      <c r="R1439" s="164">
        <f>IFERROR(IF(VLOOKUP($C1439,'MSCI Database'!$C:$R,5, FALSE)="","",VLOOKUP($C1439,'MSCI Database'!$C:$R,5, FALSE)),"")</f>
        <v>3.3</v>
      </c>
      <c r="S1439" s="164">
        <f>IFERROR(IF(VLOOKUP($C1439,'MSCI Database'!$C:$R,6, FALSE)="","",VLOOKUP($C1439,'MSCI Database'!$C:$R,6, FALSE)),"")</f>
        <v>6.2</v>
      </c>
      <c r="T1439" s="211">
        <f>IFERROR(IF(VLOOKUP($C1439,'MSCI Database'!$C:$R,7, FALSE)="","",VLOOKUP($C1439,'MSCI Database'!$C:$R,7, FALSE)),"")</f>
        <v>3.6</v>
      </c>
      <c r="U1439" s="164">
        <f>IFERROR(IF(VLOOKUP($C1439,'MSCI Database'!$C:$R,8, FALSE)="","",VLOOKUP($C1439,'MSCI Database'!$C:$R,8, FALSE)),"")</f>
        <v>4.5</v>
      </c>
      <c r="V1439" s="175">
        <f>IFERROR(IF(VLOOKUP($C1439,'MSCI Database'!$C:$R,9, FALSE)="","",VLOOKUP($C1439,'MSCI Database'!$C:$R,9, FALSE)),"")</f>
        <v>4.5</v>
      </c>
      <c r="W1439" s="165">
        <f t="shared" ca="1" si="60"/>
        <v>0</v>
      </c>
      <c r="X1439" s="166">
        <f>IFERROR(IF(VLOOKUP($C1439,'MSCI Database'!$C:$R,10, FALSE)="","",VLOOKUP($C1439,'MSCI Database'!$C:$R,10, FALSE)),"")</f>
        <v>185964</v>
      </c>
      <c r="Y1439" s="133" t="str">
        <f>IFERROR(IF(VLOOKUP($C1439,'MSCI Database'!$C:$R,11, FALSE)="","",VLOOKUP($C1439,'MSCI Database'!$C:$R,11, FALSE)),"")</f>
        <v>2019</v>
      </c>
      <c r="Z1439" s="133" t="str">
        <f>IFERROR(IF(VLOOKUP($C1439,'MSCI Database'!$C:$R,12, FALSE)="","",VLOOKUP($C1439,'MSCI Database'!$C:$R,12, FALSE)),"")</f>
        <v>E.Segmt-High</v>
      </c>
      <c r="AA1439" s="202" t="str">
        <f>IFERROR(IF(VLOOKUP($C1439,'MSCI Database'!$C:$R,13, FALSE)="","",VLOOKUP($C1439,'MSCI Database'!$C:$R,13, FALSE)),"")</f>
        <v/>
      </c>
    </row>
    <row r="1440" spans="1:27" s="130" customFormat="1" ht="15" hidden="1" customHeight="1" outlineLevel="1">
      <c r="A1440" s="130" t="s">
        <v>11003</v>
      </c>
      <c r="B1440" s="130" t="s">
        <v>11004</v>
      </c>
      <c r="C1440" s="130" t="s">
        <v>11005</v>
      </c>
      <c r="D1440" s="130" t="s">
        <v>12128</v>
      </c>
      <c r="E1440" s="130" t="s">
        <v>18689</v>
      </c>
      <c r="F1440" s="169">
        <v>5.0425096821977378E-2</v>
      </c>
      <c r="G1440" s="132" t="str">
        <f ca="1">IFERROR(_xll.BQL($A1440, "cur_mkt_cap(currency=EUR)")/1000000, " ")</f>
        <v xml:space="preserve"> </v>
      </c>
      <c r="M1440" s="305">
        <f t="shared" si="61"/>
        <v>3.2625037643819363E-5</v>
      </c>
      <c r="N1440" s="223">
        <f t="shared" si="62"/>
        <v>5.4934059646706253E-4</v>
      </c>
      <c r="O1440" s="172" t="str">
        <f>IFERROR(IF(VLOOKUP($C1440,'MSCI Database'!$C:$R,2, FALSE)="","",VLOOKUP($C1440,'MSCI Database'!$C:$R,2, FALSE)),"")</f>
        <v>Software &amp; Services</v>
      </c>
      <c r="P1440" s="186" t="str">
        <f>IFERROR(IF(VLOOKUP($C1440,'MSCI Database'!$C:$R,3, FALSE)="","",VLOOKUP($C1440,'MSCI Database'!$C:$R,3, FALSE)),"")</f>
        <v>BBB</v>
      </c>
      <c r="Q1440" s="164" t="str">
        <f>IFERROR(IF(VLOOKUP($C1440,'MSCI Database'!$C:$R,4, FALSE)="","",VLOOKUP($C1440,'MSCI Database'!$C:$R,4, FALSE)),"")</f>
        <v>0</v>
      </c>
      <c r="R1440" s="164">
        <f>IFERROR(IF(VLOOKUP($C1440,'MSCI Database'!$C:$R,5, FALSE)="","",VLOOKUP($C1440,'MSCI Database'!$C:$R,5, FALSE)),"")</f>
        <v>5.6</v>
      </c>
      <c r="S1440" s="164">
        <f>IFERROR(IF(VLOOKUP($C1440,'MSCI Database'!$C:$R,6, FALSE)="","",VLOOKUP($C1440,'MSCI Database'!$C:$R,6, FALSE)),"")</f>
        <v>4</v>
      </c>
      <c r="T1440" s="211">
        <f>IFERROR(IF(VLOOKUP($C1440,'MSCI Database'!$C:$R,7, FALSE)="","",VLOOKUP($C1440,'MSCI Database'!$C:$R,7, FALSE)),"")</f>
        <v>4.5999999999999996</v>
      </c>
      <c r="U1440" s="164">
        <f>IFERROR(IF(VLOOKUP($C1440,'MSCI Database'!$C:$R,8, FALSE)="","",VLOOKUP($C1440,'MSCI Database'!$C:$R,8, FALSE)),"")</f>
        <v>5.0999999999999996</v>
      </c>
      <c r="V1440" s="175">
        <f>IFERROR(IF(VLOOKUP($C1440,'MSCI Database'!$C:$R,9, FALSE)="","",VLOOKUP($C1440,'MSCI Database'!$C:$R,9, FALSE)),"")</f>
        <v>4.7</v>
      </c>
      <c r="W1440" s="165">
        <f t="shared" ca="1" si="60"/>
        <v>0</v>
      </c>
      <c r="X1440" s="166">
        <f>IFERROR(IF(VLOOKUP($C1440,'MSCI Database'!$C:$R,10, FALSE)="","",VLOOKUP($C1440,'MSCI Database'!$C:$R,10, FALSE)),"")</f>
        <v>3174</v>
      </c>
      <c r="Y1440" s="133" t="str">
        <f>IFERROR(IF(VLOOKUP($C1440,'MSCI Database'!$C:$R,11, FALSE)="","",VLOOKUP($C1440,'MSCI Database'!$C:$R,11, FALSE)),"")</f>
        <v>2019</v>
      </c>
      <c r="Z1440" s="133" t="str">
        <f>IFERROR(IF(VLOOKUP($C1440,'MSCI Database'!$C:$R,12, FALSE)="","",VLOOKUP($C1440,'MSCI Database'!$C:$R,12, FALSE)),"")</f>
        <v>E.Segmt-Moderately High</v>
      </c>
      <c r="AA1440" s="202" t="str">
        <f>IFERROR(IF(VLOOKUP($C1440,'MSCI Database'!$C:$R,13, FALSE)="","",VLOOKUP($C1440,'MSCI Database'!$C:$R,13, FALSE)),"")</f>
        <v/>
      </c>
    </row>
    <row r="1441" spans="1:27" s="130" customFormat="1" ht="15" hidden="1" customHeight="1" outlineLevel="1">
      <c r="A1441" s="130" t="s">
        <v>8711</v>
      </c>
      <c r="B1441" s="130" t="s">
        <v>8712</v>
      </c>
      <c r="C1441" s="130" t="s">
        <v>8713</v>
      </c>
      <c r="D1441" s="130" t="s">
        <v>12128</v>
      </c>
      <c r="E1441" s="130" t="s">
        <v>18682</v>
      </c>
      <c r="F1441" s="169">
        <v>5.0372748078362187E-2</v>
      </c>
      <c r="G1441" s="132" t="str">
        <f ca="1">IFERROR(_xll.BQL($A1441, "cur_mkt_cap(currency=EUR)")/1000000, " ")</f>
        <v xml:space="preserve"> </v>
      </c>
      <c r="M1441" s="305">
        <f t="shared" si="61"/>
        <v>3.2591168006700329E-5</v>
      </c>
      <c r="N1441" s="223">
        <f t="shared" si="62"/>
        <v>5.4877029929652069E-4</v>
      </c>
      <c r="O1441" s="172" t="str">
        <f>IFERROR(IF(VLOOKUP($C1441,'MSCI Database'!$C:$R,2, FALSE)="","",VLOOKUP($C1441,'MSCI Database'!$C:$R,2, FALSE)),"")</f>
        <v>Diversified Consumer Services</v>
      </c>
      <c r="P1441" s="186" t="str">
        <f>IFERROR(IF(VLOOKUP($C1441,'MSCI Database'!$C:$R,3, FALSE)="","",VLOOKUP($C1441,'MSCI Database'!$C:$R,3, FALSE)),"")</f>
        <v>BB</v>
      </c>
      <c r="Q1441" s="164" t="str">
        <f>IFERROR(IF(VLOOKUP($C1441,'MSCI Database'!$C:$R,4, FALSE)="","",VLOOKUP($C1441,'MSCI Database'!$C:$R,4, FALSE)),"")</f>
        <v>0</v>
      </c>
      <c r="R1441" s="164">
        <f>IFERROR(IF(VLOOKUP($C1441,'MSCI Database'!$C:$R,5, FALSE)="","",VLOOKUP($C1441,'MSCI Database'!$C:$R,5, FALSE)),"")</f>
        <v>3.4</v>
      </c>
      <c r="S1441" s="164">
        <f>IFERROR(IF(VLOOKUP($C1441,'MSCI Database'!$C:$R,6, FALSE)="","",VLOOKUP($C1441,'MSCI Database'!$C:$R,6, FALSE)),"")</f>
        <v>4.5999999999999996</v>
      </c>
      <c r="T1441" s="211">
        <f>IFERROR(IF(VLOOKUP($C1441,'MSCI Database'!$C:$R,7, FALSE)="","",VLOOKUP($C1441,'MSCI Database'!$C:$R,7, FALSE)),"")</f>
        <v>3.2</v>
      </c>
      <c r="U1441" s="164">
        <f>IFERROR(IF(VLOOKUP($C1441,'MSCI Database'!$C:$R,8, FALSE)="","",VLOOKUP($C1441,'MSCI Database'!$C:$R,8, FALSE)),"")</f>
        <v>5.9</v>
      </c>
      <c r="V1441" s="175">
        <f>IFERROR(IF(VLOOKUP($C1441,'MSCI Database'!$C:$R,9, FALSE)="","",VLOOKUP($C1441,'MSCI Database'!$C:$R,9, FALSE)),"")</f>
        <v>4.0999999999999996</v>
      </c>
      <c r="W1441" s="165">
        <f t="shared" ca="1" si="60"/>
        <v>0</v>
      </c>
      <c r="X1441" s="166">
        <f>IFERROR(IF(VLOOKUP($C1441,'MSCI Database'!$C:$R,10, FALSE)="","",VLOOKUP($C1441,'MSCI Database'!$C:$R,10, FALSE)),"")</f>
        <v>109264</v>
      </c>
      <c r="Y1441" s="133" t="str">
        <f>IFERROR(IF(VLOOKUP($C1441,'MSCI Database'!$C:$R,11, FALSE)="","",VLOOKUP($C1441,'MSCI Database'!$C:$R,11, FALSE)),"")</f>
        <v>2019</v>
      </c>
      <c r="Z1441" s="133" t="str">
        <f>IFERROR(IF(VLOOKUP($C1441,'MSCI Database'!$C:$R,12, FALSE)="","",VLOOKUP($C1441,'MSCI Database'!$C:$R,12, FALSE)),"")</f>
        <v>E.Segmt-Low</v>
      </c>
      <c r="AA1441" s="202" t="str">
        <f>IFERROR(IF(VLOOKUP($C1441,'MSCI Database'!$C:$R,13, FALSE)="","",VLOOKUP($C1441,'MSCI Database'!$C:$R,13, FALSE)),"")</f>
        <v/>
      </c>
    </row>
    <row r="1442" spans="1:27" s="130" customFormat="1" ht="15" hidden="1" customHeight="1" outlineLevel="1">
      <c r="A1442" s="130" t="s">
        <v>9677</v>
      </c>
      <c r="B1442" s="130" t="s">
        <v>9678</v>
      </c>
      <c r="C1442" s="130" t="s">
        <v>9679</v>
      </c>
      <c r="D1442" s="130" t="s">
        <v>12128</v>
      </c>
      <c r="E1442" s="130" t="s">
        <v>18688</v>
      </c>
      <c r="F1442" s="169">
        <v>5.0310415204372377E-2</v>
      </c>
      <c r="G1442" s="132" t="str">
        <f ca="1">IFERROR(_xll.BQL($A1442, "cur_mkt_cap(currency=EUR)")/1000000, " ")</f>
        <v xml:space="preserve"> </v>
      </c>
      <c r="M1442" s="305">
        <f t="shared" si="61"/>
        <v>3.2550838637228921E-5</v>
      </c>
      <c r="N1442" s="223">
        <f t="shared" si="62"/>
        <v>5.4809123311053089E-4</v>
      </c>
      <c r="O1442" s="172" t="str">
        <f>IFERROR(IF(VLOOKUP($C1442,'MSCI Database'!$C:$R,2, FALSE)="","",VLOOKUP($C1442,'MSCI Database'!$C:$R,2, FALSE)),"")</f>
        <v>Consumer Finance</v>
      </c>
      <c r="P1442" s="186" t="str">
        <f>IFERROR(IF(VLOOKUP($C1442,'MSCI Database'!$C:$R,3, FALSE)="","",VLOOKUP($C1442,'MSCI Database'!$C:$R,3, FALSE)),"")</f>
        <v>B</v>
      </c>
      <c r="Q1442" s="164" t="str">
        <f>IFERROR(IF(VLOOKUP($C1442,'MSCI Database'!$C:$R,4, FALSE)="","",VLOOKUP($C1442,'MSCI Database'!$C:$R,4, FALSE)),"")</f>
        <v>0</v>
      </c>
      <c r="R1442" s="164">
        <f>IFERROR(IF(VLOOKUP($C1442,'MSCI Database'!$C:$R,5, FALSE)="","",VLOOKUP($C1442,'MSCI Database'!$C:$R,5, FALSE)),"")</f>
        <v>1.7</v>
      </c>
      <c r="S1442" s="164">
        <f>IFERROR(IF(VLOOKUP($C1442,'MSCI Database'!$C:$R,6, FALSE)="","",VLOOKUP($C1442,'MSCI Database'!$C:$R,6, FALSE)),"")</f>
        <v>6.7</v>
      </c>
      <c r="T1442" s="211">
        <f>IFERROR(IF(VLOOKUP($C1442,'MSCI Database'!$C:$R,7, FALSE)="","",VLOOKUP($C1442,'MSCI Database'!$C:$R,7, FALSE)),"")</f>
        <v>4.9000000000000004</v>
      </c>
      <c r="U1442" s="164">
        <f>IFERROR(IF(VLOOKUP($C1442,'MSCI Database'!$C:$R,8, FALSE)="","",VLOOKUP($C1442,'MSCI Database'!$C:$R,8, FALSE)),"")</f>
        <v>2.7</v>
      </c>
      <c r="V1442" s="175">
        <f>IFERROR(IF(VLOOKUP($C1442,'MSCI Database'!$C:$R,9, FALSE)="","",VLOOKUP($C1442,'MSCI Database'!$C:$R,9, FALSE)),"")</f>
        <v>4.2</v>
      </c>
      <c r="W1442" s="165">
        <f t="shared" ca="1" si="60"/>
        <v>0</v>
      </c>
      <c r="X1442" s="166">
        <f>IFERROR(IF(VLOOKUP($C1442,'MSCI Database'!$C:$R,10, FALSE)="","",VLOOKUP($C1442,'MSCI Database'!$C:$R,10, FALSE)),"")</f>
        <v>4625</v>
      </c>
      <c r="Y1442" s="133" t="str">
        <f>IFERROR(IF(VLOOKUP($C1442,'MSCI Database'!$C:$R,11, FALSE)="","",VLOOKUP($C1442,'MSCI Database'!$C:$R,11, FALSE)),"")</f>
        <v>2019</v>
      </c>
      <c r="Z1442" s="133" t="str">
        <f>IFERROR(IF(VLOOKUP($C1442,'MSCI Database'!$C:$R,12, FALSE)="","",VLOOKUP($C1442,'MSCI Database'!$C:$R,12, FALSE)),"")</f>
        <v>E.Segmt-Moderate</v>
      </c>
      <c r="AA1442" s="202" t="str">
        <f>IFERROR(IF(VLOOKUP($C1442,'MSCI Database'!$C:$R,13, FALSE)="","",VLOOKUP($C1442,'MSCI Database'!$C:$R,13, FALSE)),"")</f>
        <v/>
      </c>
    </row>
    <row r="1443" spans="1:27" s="130" customFormat="1" ht="15" hidden="1" customHeight="1" outlineLevel="1">
      <c r="A1443" s="130" t="s">
        <v>10428</v>
      </c>
      <c r="B1443" s="130" t="s">
        <v>10429</v>
      </c>
      <c r="C1443" s="130" t="s">
        <v>10430</v>
      </c>
      <c r="D1443" s="130" t="s">
        <v>12128</v>
      </c>
      <c r="E1443" s="130" t="s">
        <v>12133</v>
      </c>
      <c r="F1443" s="169">
        <v>5.0182636876445148E-2</v>
      </c>
      <c r="G1443" s="132" t="str">
        <f ca="1">IFERROR(_xll.BQL($A1443, "cur_mkt_cap(currency=EUR)")/1000000, " ")</f>
        <v xml:space="preserve"> </v>
      </c>
      <c r="M1443" s="305">
        <f t="shared" si="61"/>
        <v>3.2468166059060005E-5</v>
      </c>
      <c r="N1443" s="223">
        <f t="shared" si="62"/>
        <v>5.4669919170053771E-4</v>
      </c>
      <c r="O1443" s="172" t="str">
        <f>IFERROR(IF(VLOOKUP($C1443,'MSCI Database'!$C:$R,2, FALSE)="","",VLOOKUP($C1443,'MSCI Database'!$C:$R,2, FALSE)),"")</f>
        <v>Biotechnology</v>
      </c>
      <c r="P1443" s="186" t="str">
        <f>IFERROR(IF(VLOOKUP($C1443,'MSCI Database'!$C:$R,3, FALSE)="","",VLOOKUP($C1443,'MSCI Database'!$C:$R,3, FALSE)),"")</f>
        <v>BBB</v>
      </c>
      <c r="Q1443" s="164" t="str">
        <f>IFERROR(IF(VLOOKUP($C1443,'MSCI Database'!$C:$R,4, FALSE)="","",VLOOKUP($C1443,'MSCI Database'!$C:$R,4, FALSE)),"")</f>
        <v>1</v>
      </c>
      <c r="R1443" s="164">
        <f>IFERROR(IF(VLOOKUP($C1443,'MSCI Database'!$C:$R,5, FALSE)="","",VLOOKUP($C1443,'MSCI Database'!$C:$R,5, FALSE)),"")</f>
        <v>5.2</v>
      </c>
      <c r="S1443" s="164">
        <f>IFERROR(IF(VLOOKUP($C1443,'MSCI Database'!$C:$R,6, FALSE)="","",VLOOKUP($C1443,'MSCI Database'!$C:$R,6, FALSE)),"")</f>
        <v>7.1</v>
      </c>
      <c r="T1443" s="211">
        <f>IFERROR(IF(VLOOKUP($C1443,'MSCI Database'!$C:$R,7, FALSE)="","",VLOOKUP($C1443,'MSCI Database'!$C:$R,7, FALSE)),"")</f>
        <v>4.2</v>
      </c>
      <c r="U1443" s="164">
        <f>IFERROR(IF(VLOOKUP($C1443,'MSCI Database'!$C:$R,8, FALSE)="","",VLOOKUP($C1443,'MSCI Database'!$C:$R,8, FALSE)),"")</f>
        <v>5.5</v>
      </c>
      <c r="V1443" s="175">
        <f>IFERROR(IF(VLOOKUP($C1443,'MSCI Database'!$C:$R,9, FALSE)="","",VLOOKUP($C1443,'MSCI Database'!$C:$R,9, FALSE)),"")</f>
        <v>5</v>
      </c>
      <c r="W1443" s="165">
        <f t="shared" ca="1" si="60"/>
        <v>0</v>
      </c>
      <c r="X1443" s="166" t="str">
        <f>IFERROR(IF(VLOOKUP($C1443,'MSCI Database'!$C:$R,10, FALSE)="","",VLOOKUP($C1443,'MSCI Database'!$C:$R,10, FALSE)),"")</f>
        <v/>
      </c>
      <c r="Y1443" s="133" t="str">
        <f>IFERROR(IF(VLOOKUP($C1443,'MSCI Database'!$C:$R,11, FALSE)="","",VLOOKUP($C1443,'MSCI Database'!$C:$R,11, FALSE)),"")</f>
        <v>2019</v>
      </c>
      <c r="Z1443" s="133" t="str">
        <f>IFERROR(IF(VLOOKUP($C1443,'MSCI Database'!$C:$R,12, FALSE)="","",VLOOKUP($C1443,'MSCI Database'!$C:$R,12, FALSE)),"")</f>
        <v/>
      </c>
      <c r="AA1443" s="202" t="str">
        <f>IFERROR(IF(VLOOKUP($C1443,'MSCI Database'!$C:$R,13, FALSE)="","",VLOOKUP($C1443,'MSCI Database'!$C:$R,13, FALSE)),"")</f>
        <v/>
      </c>
    </row>
    <row r="1444" spans="1:27" s="130" customFormat="1" ht="15" hidden="1" customHeight="1" outlineLevel="1">
      <c r="A1444" s="130" t="s">
        <v>10690</v>
      </c>
      <c r="B1444" s="130" t="s">
        <v>10691</v>
      </c>
      <c r="C1444" s="130" t="s">
        <v>10692</v>
      </c>
      <c r="D1444" s="130" t="s">
        <v>12128</v>
      </c>
      <c r="E1444" s="130" t="s">
        <v>18688</v>
      </c>
      <c r="F1444" s="169">
        <v>5.012882772200182E-2</v>
      </c>
      <c r="G1444" s="132" t="str">
        <f ca="1">IFERROR(_xll.BQL($A1444, "cur_mkt_cap(currency=EUR)")/1000000, " ")</f>
        <v xml:space="preserve"> </v>
      </c>
      <c r="M1444" s="305">
        <f t="shared" si="61"/>
        <v>3.2433351536135175E-5</v>
      </c>
      <c r="N1444" s="223">
        <f t="shared" si="62"/>
        <v>5.461129845366399E-4</v>
      </c>
      <c r="O1444" s="172" t="str">
        <f>IFERROR(IF(VLOOKUP($C1444,'MSCI Database'!$C:$R,2, FALSE)="","",VLOOKUP($C1444,'MSCI Database'!$C:$R,2, FALSE)),"")</f>
        <v>Banks</v>
      </c>
      <c r="P1444" s="186" t="str">
        <f>IFERROR(IF(VLOOKUP($C1444,'MSCI Database'!$C:$R,3, FALSE)="","",VLOOKUP($C1444,'MSCI Database'!$C:$R,3, FALSE)),"")</f>
        <v>BB</v>
      </c>
      <c r="Q1444" s="164" t="str">
        <f>IFERROR(IF(VLOOKUP($C1444,'MSCI Database'!$C:$R,4, FALSE)="","",VLOOKUP($C1444,'MSCI Database'!$C:$R,4, FALSE)),"")</f>
        <v>1</v>
      </c>
      <c r="R1444" s="164">
        <f>IFERROR(IF(VLOOKUP($C1444,'MSCI Database'!$C:$R,5, FALSE)="","",VLOOKUP($C1444,'MSCI Database'!$C:$R,5, FALSE)),"")</f>
        <v>4.0999999999999996</v>
      </c>
      <c r="S1444" s="164">
        <f>IFERROR(IF(VLOOKUP($C1444,'MSCI Database'!$C:$R,6, FALSE)="","",VLOOKUP($C1444,'MSCI Database'!$C:$R,6, FALSE)),"")</f>
        <v>5</v>
      </c>
      <c r="T1444" s="211">
        <f>IFERROR(IF(VLOOKUP($C1444,'MSCI Database'!$C:$R,7, FALSE)="","",VLOOKUP($C1444,'MSCI Database'!$C:$R,7, FALSE)),"")</f>
        <v>2.7</v>
      </c>
      <c r="U1444" s="164">
        <f>IFERROR(IF(VLOOKUP($C1444,'MSCI Database'!$C:$R,8, FALSE)="","",VLOOKUP($C1444,'MSCI Database'!$C:$R,8, FALSE)),"")</f>
        <v>5.4</v>
      </c>
      <c r="V1444" s="175">
        <f>IFERROR(IF(VLOOKUP($C1444,'MSCI Database'!$C:$R,9, FALSE)="","",VLOOKUP($C1444,'MSCI Database'!$C:$R,9, FALSE)),"")</f>
        <v>3.7</v>
      </c>
      <c r="W1444" s="165">
        <f t="shared" ca="1" si="60"/>
        <v>0</v>
      </c>
      <c r="X1444" s="166">
        <f>IFERROR(IF(VLOOKUP($C1444,'MSCI Database'!$C:$R,10, FALSE)="","",VLOOKUP($C1444,'MSCI Database'!$C:$R,10, FALSE)),"")</f>
        <v>676</v>
      </c>
      <c r="Y1444" s="133" t="str">
        <f>IFERROR(IF(VLOOKUP($C1444,'MSCI Database'!$C:$R,11, FALSE)="","",VLOOKUP($C1444,'MSCI Database'!$C:$R,11, FALSE)),"")</f>
        <v>2019</v>
      </c>
      <c r="Z1444" s="133" t="str">
        <f>IFERROR(IF(VLOOKUP($C1444,'MSCI Database'!$C:$R,12, FALSE)="","",VLOOKUP($C1444,'MSCI Database'!$C:$R,12, FALSE)),"")</f>
        <v>E.Segmt-Moderately Low</v>
      </c>
      <c r="AA1444" s="202" t="str">
        <f>IFERROR(IF(VLOOKUP($C1444,'MSCI Database'!$C:$R,13, FALSE)="","",VLOOKUP($C1444,'MSCI Database'!$C:$R,13, FALSE)),"")</f>
        <v>Improved data privacy and cyber security measures drive upgrade</v>
      </c>
    </row>
    <row r="1445" spans="1:27" s="130" customFormat="1" ht="15" hidden="1" customHeight="1" outlineLevel="1">
      <c r="A1445" s="130" t="s">
        <v>9078</v>
      </c>
      <c r="B1445" s="130" t="s">
        <v>9079</v>
      </c>
      <c r="C1445" s="130" t="s">
        <v>9080</v>
      </c>
      <c r="D1445" s="130" t="s">
        <v>12128</v>
      </c>
      <c r="E1445" s="130" t="s">
        <v>12133</v>
      </c>
      <c r="F1445" s="169">
        <v>4.9978608594297202E-2</v>
      </c>
      <c r="G1445" s="132" t="str">
        <f ca="1">IFERROR(_xll.BQL($A1445, "cur_mkt_cap(currency=EUR)")/1000000, " ")</f>
        <v xml:space="preserve"> </v>
      </c>
      <c r="M1445" s="305">
        <f t="shared" si="61"/>
        <v>3.2336159760510285E-5</v>
      </c>
      <c r="N1445" s="223">
        <f t="shared" si="62"/>
        <v>5.4447646878526008E-4</v>
      </c>
      <c r="O1445" s="172" t="str">
        <f>IFERROR(IF(VLOOKUP($C1445,'MSCI Database'!$C:$R,2, FALSE)="","",VLOOKUP($C1445,'MSCI Database'!$C:$R,2, FALSE)),"")</f>
        <v>Biotechnology</v>
      </c>
      <c r="P1445" s="186" t="str">
        <f>IFERROR(IF(VLOOKUP($C1445,'MSCI Database'!$C:$R,3, FALSE)="","",VLOOKUP($C1445,'MSCI Database'!$C:$R,3, FALSE)),"")</f>
        <v>BB</v>
      </c>
      <c r="Q1445" s="164" t="str">
        <f>IFERROR(IF(VLOOKUP($C1445,'MSCI Database'!$C:$R,4, FALSE)="","",VLOOKUP($C1445,'MSCI Database'!$C:$R,4, FALSE)),"")</f>
        <v>0</v>
      </c>
      <c r="R1445" s="164">
        <f>IFERROR(IF(VLOOKUP($C1445,'MSCI Database'!$C:$R,5, FALSE)="","",VLOOKUP($C1445,'MSCI Database'!$C:$R,5, FALSE)),"")</f>
        <v>3.2</v>
      </c>
      <c r="S1445" s="164">
        <f>IFERROR(IF(VLOOKUP($C1445,'MSCI Database'!$C:$R,6, FALSE)="","",VLOOKUP($C1445,'MSCI Database'!$C:$R,6, FALSE)),"")</f>
        <v>6.4</v>
      </c>
      <c r="T1445" s="211">
        <f>IFERROR(IF(VLOOKUP($C1445,'MSCI Database'!$C:$R,7, FALSE)="","",VLOOKUP($C1445,'MSCI Database'!$C:$R,7, FALSE)),"")</f>
        <v>3.6</v>
      </c>
      <c r="U1445" s="164">
        <f>IFERROR(IF(VLOOKUP($C1445,'MSCI Database'!$C:$R,8, FALSE)="","",VLOOKUP($C1445,'MSCI Database'!$C:$R,8, FALSE)),"")</f>
        <v>5</v>
      </c>
      <c r="V1445" s="175">
        <f>IFERROR(IF(VLOOKUP($C1445,'MSCI Database'!$C:$R,9, FALSE)="","",VLOOKUP($C1445,'MSCI Database'!$C:$R,9, FALSE)),"")</f>
        <v>4.4000000000000004</v>
      </c>
      <c r="W1445" s="165">
        <f t="shared" ca="1" si="60"/>
        <v>0</v>
      </c>
      <c r="X1445" s="166" t="str">
        <f>IFERROR(IF(VLOOKUP($C1445,'MSCI Database'!$C:$R,10, FALSE)="","",VLOOKUP($C1445,'MSCI Database'!$C:$R,10, FALSE)),"")</f>
        <v/>
      </c>
      <c r="Y1445" s="133" t="str">
        <f>IFERROR(IF(VLOOKUP($C1445,'MSCI Database'!$C:$R,11, FALSE)="","",VLOOKUP($C1445,'MSCI Database'!$C:$R,11, FALSE)),"")</f>
        <v>2019</v>
      </c>
      <c r="Z1445" s="133" t="str">
        <f>IFERROR(IF(VLOOKUP($C1445,'MSCI Database'!$C:$R,12, FALSE)="","",VLOOKUP($C1445,'MSCI Database'!$C:$R,12, FALSE)),"")</f>
        <v/>
      </c>
      <c r="AA1445" s="202" t="str">
        <f>IFERROR(IF(VLOOKUP($C1445,'MSCI Database'!$C:$R,13, FALSE)="","",VLOOKUP($C1445,'MSCI Database'!$C:$R,13, FALSE)),"")</f>
        <v/>
      </c>
    </row>
    <row r="1446" spans="1:27" s="130" customFormat="1" ht="15" hidden="1" customHeight="1" outlineLevel="1">
      <c r="A1446" s="130" t="s">
        <v>10929</v>
      </c>
      <c r="B1446" s="130" t="s">
        <v>10930</v>
      </c>
      <c r="C1446" s="130" t="s">
        <v>10931</v>
      </c>
      <c r="D1446" s="130" t="s">
        <v>12128</v>
      </c>
      <c r="E1446" s="130" t="s">
        <v>18689</v>
      </c>
      <c r="F1446" s="169">
        <v>4.9886617951194062E-2</v>
      </c>
      <c r="G1446" s="132" t="str">
        <f ca="1">IFERROR(_xll.BQL($A1446, "cur_mkt_cap(currency=EUR)")/1000000, " ")</f>
        <v xml:space="preserve"> </v>
      </c>
      <c r="M1446" s="305">
        <f t="shared" si="61"/>
        <v>3.2276641814422559E-5</v>
      </c>
      <c r="N1446" s="223">
        <f t="shared" si="62"/>
        <v>5.4347430522115082E-4</v>
      </c>
      <c r="O1446" s="172" t="str">
        <f>IFERROR(IF(VLOOKUP($C1446,'MSCI Database'!$C:$R,2, FALSE)="","",VLOOKUP($C1446,'MSCI Database'!$C:$R,2, FALSE)),"")</f>
        <v>Software &amp; Services</v>
      </c>
      <c r="P1446" s="186" t="str">
        <f>IFERROR(IF(VLOOKUP($C1446,'MSCI Database'!$C:$R,3, FALSE)="","",VLOOKUP($C1446,'MSCI Database'!$C:$R,3, FALSE)),"")</f>
        <v>BBB</v>
      </c>
      <c r="Q1446" s="164" t="str">
        <f>IFERROR(IF(VLOOKUP($C1446,'MSCI Database'!$C:$R,4, FALSE)="","",VLOOKUP($C1446,'MSCI Database'!$C:$R,4, FALSE)),"")</f>
        <v>0</v>
      </c>
      <c r="R1446" s="164">
        <f>IFERROR(IF(VLOOKUP($C1446,'MSCI Database'!$C:$R,5, FALSE)="","",VLOOKUP($C1446,'MSCI Database'!$C:$R,5, FALSE)),"")</f>
        <v>4.4000000000000004</v>
      </c>
      <c r="S1446" s="164">
        <f>IFERROR(IF(VLOOKUP($C1446,'MSCI Database'!$C:$R,6, FALSE)="","",VLOOKUP($C1446,'MSCI Database'!$C:$R,6, FALSE)),"")</f>
        <v>4.0999999999999996</v>
      </c>
      <c r="T1446" s="211">
        <f>IFERROR(IF(VLOOKUP($C1446,'MSCI Database'!$C:$R,7, FALSE)="","",VLOOKUP($C1446,'MSCI Database'!$C:$R,7, FALSE)),"")</f>
        <v>4.0999999999999996</v>
      </c>
      <c r="U1446" s="164">
        <f>IFERROR(IF(VLOOKUP($C1446,'MSCI Database'!$C:$R,8, FALSE)="","",VLOOKUP($C1446,'MSCI Database'!$C:$R,8, FALSE)),"")</f>
        <v>5.5</v>
      </c>
      <c r="V1446" s="175">
        <f>IFERROR(IF(VLOOKUP($C1446,'MSCI Database'!$C:$R,9, FALSE)="","",VLOOKUP($C1446,'MSCI Database'!$C:$R,9, FALSE)),"")</f>
        <v>4.5999999999999996</v>
      </c>
      <c r="W1446" s="165">
        <f t="shared" ca="1" si="60"/>
        <v>0</v>
      </c>
      <c r="X1446" s="166">
        <f>IFERROR(IF(VLOOKUP($C1446,'MSCI Database'!$C:$R,10, FALSE)="","",VLOOKUP($C1446,'MSCI Database'!$C:$R,10, FALSE)),"")</f>
        <v>6440</v>
      </c>
      <c r="Y1446" s="133" t="str">
        <f>IFERROR(IF(VLOOKUP($C1446,'MSCI Database'!$C:$R,11, FALSE)="","",VLOOKUP($C1446,'MSCI Database'!$C:$R,11, FALSE)),"")</f>
        <v>2019</v>
      </c>
      <c r="Z1446" s="133" t="str">
        <f>IFERROR(IF(VLOOKUP($C1446,'MSCI Database'!$C:$R,12, FALSE)="","",VLOOKUP($C1446,'MSCI Database'!$C:$R,12, FALSE)),"")</f>
        <v>E.Segmt-Moderately Low</v>
      </c>
      <c r="AA1446" s="202" t="str">
        <f>IFERROR(IF(VLOOKUP($C1446,'MSCI Database'!$C:$R,13, FALSE)="","",VLOOKUP($C1446,'MSCI Database'!$C:$R,13, FALSE)),"")</f>
        <v/>
      </c>
    </row>
    <row r="1447" spans="1:27" s="130" customFormat="1" ht="15" hidden="1" customHeight="1" outlineLevel="1">
      <c r="A1447" s="130" t="s">
        <v>9124</v>
      </c>
      <c r="B1447" s="130" t="s">
        <v>9125</v>
      </c>
      <c r="C1447" s="130" t="s">
        <v>9126</v>
      </c>
      <c r="D1447" s="130" t="s">
        <v>12128</v>
      </c>
      <c r="E1447" s="130" t="s">
        <v>12133</v>
      </c>
      <c r="F1447" s="169">
        <v>4.9728424980367801E-2</v>
      </c>
      <c r="G1447" s="132" t="str">
        <f ca="1">IFERROR(_xll.BQL($A1447, "cur_mkt_cap(currency=EUR)")/1000000, " ")</f>
        <v xml:space="preserve"> </v>
      </c>
      <c r="M1447" s="305">
        <f t="shared" si="61"/>
        <v>3.2174290962297964E-5</v>
      </c>
      <c r="N1447" s="223">
        <f t="shared" si="62"/>
        <v>5.4175092090604686E-4</v>
      </c>
      <c r="O1447" s="172" t="str">
        <f>IFERROR(IF(VLOOKUP($C1447,'MSCI Database'!$C:$R,2, FALSE)="","",VLOOKUP($C1447,'MSCI Database'!$C:$R,2, FALSE)),"")</f>
        <v>Biotechnology</v>
      </c>
      <c r="P1447" s="186" t="str">
        <f>IFERROR(IF(VLOOKUP($C1447,'MSCI Database'!$C:$R,3, FALSE)="","",VLOOKUP($C1447,'MSCI Database'!$C:$R,3, FALSE)),"")</f>
        <v>B</v>
      </c>
      <c r="Q1447" s="164" t="str">
        <f>IFERROR(IF(VLOOKUP($C1447,'MSCI Database'!$C:$R,4, FALSE)="","",VLOOKUP($C1447,'MSCI Database'!$C:$R,4, FALSE)),"")</f>
        <v>-1</v>
      </c>
      <c r="R1447" s="164">
        <f>IFERROR(IF(VLOOKUP($C1447,'MSCI Database'!$C:$R,5, FALSE)="","",VLOOKUP($C1447,'MSCI Database'!$C:$R,5, FALSE)),"")</f>
        <v>2.4</v>
      </c>
      <c r="S1447" s="164">
        <f>IFERROR(IF(VLOOKUP($C1447,'MSCI Database'!$C:$R,6, FALSE)="","",VLOOKUP($C1447,'MSCI Database'!$C:$R,6, FALSE)),"")</f>
        <v>3.1</v>
      </c>
      <c r="T1447" s="211">
        <f>IFERROR(IF(VLOOKUP($C1447,'MSCI Database'!$C:$R,7, FALSE)="","",VLOOKUP($C1447,'MSCI Database'!$C:$R,7, FALSE)),"")</f>
        <v>3.3</v>
      </c>
      <c r="U1447" s="164">
        <f>IFERROR(IF(VLOOKUP($C1447,'MSCI Database'!$C:$R,8, FALSE)="","",VLOOKUP($C1447,'MSCI Database'!$C:$R,8, FALSE)),"")</f>
        <v>5.4</v>
      </c>
      <c r="V1447" s="175">
        <f>IFERROR(IF(VLOOKUP($C1447,'MSCI Database'!$C:$R,9, FALSE)="","",VLOOKUP($C1447,'MSCI Database'!$C:$R,9, FALSE)),"")</f>
        <v>4</v>
      </c>
      <c r="W1447" s="165">
        <f t="shared" ca="1" si="60"/>
        <v>0</v>
      </c>
      <c r="X1447" s="166">
        <f>IFERROR(IF(VLOOKUP($C1447,'MSCI Database'!$C:$R,10, FALSE)="","",VLOOKUP($C1447,'MSCI Database'!$C:$R,10, FALSE)),"")</f>
        <v>7280</v>
      </c>
      <c r="Y1447" s="133" t="str">
        <f>IFERROR(IF(VLOOKUP($C1447,'MSCI Database'!$C:$R,11, FALSE)="","",VLOOKUP($C1447,'MSCI Database'!$C:$R,11, FALSE)),"")</f>
        <v>2019</v>
      </c>
      <c r="Z1447" s="133" t="str">
        <f>IFERROR(IF(VLOOKUP($C1447,'MSCI Database'!$C:$R,12, FALSE)="","",VLOOKUP($C1447,'MSCI Database'!$C:$R,12, FALSE)),"")</f>
        <v>E.Segmt-Moderately Low</v>
      </c>
      <c r="AA1447" s="202" t="str">
        <f>IFERROR(IF(VLOOKUP($C1447,'MSCI Database'!$C:$R,13, FALSE)="","",VLOOKUP($C1447,'MSCI Database'!$C:$R,13, FALSE)),"")</f>
        <v/>
      </c>
    </row>
    <row r="1448" spans="1:27" s="130" customFormat="1" ht="15" hidden="1" customHeight="1" outlineLevel="1">
      <c r="A1448" s="130" t="s">
        <v>9852</v>
      </c>
      <c r="B1448" s="130" t="s">
        <v>9853</v>
      </c>
      <c r="C1448" s="130" t="s">
        <v>9854</v>
      </c>
      <c r="D1448" s="130" t="s">
        <v>12128</v>
      </c>
      <c r="E1448" s="130" t="s">
        <v>12133</v>
      </c>
      <c r="F1448" s="169">
        <v>4.9681505155265912E-2</v>
      </c>
      <c r="G1448" s="132" t="str">
        <f ca="1">IFERROR(_xll.BQL($A1448, "cur_mkt_cap(currency=EUR)")/1000000, " ")</f>
        <v xml:space="preserve"> </v>
      </c>
      <c r="M1448" s="305">
        <f t="shared" si="61"/>
        <v>3.2143933835457042E-5</v>
      </c>
      <c r="N1448" s="223">
        <f t="shared" si="62"/>
        <v>5.4123976740645913E-4</v>
      </c>
      <c r="O1448" s="172" t="str">
        <f>IFERROR(IF(VLOOKUP($C1448,'MSCI Database'!$C:$R,2, FALSE)="","",VLOOKUP($C1448,'MSCI Database'!$C:$R,2, FALSE)),"")</f>
        <v>Biotechnology</v>
      </c>
      <c r="P1448" s="186" t="str">
        <f>IFERROR(IF(VLOOKUP($C1448,'MSCI Database'!$C:$R,3, FALSE)="","",VLOOKUP($C1448,'MSCI Database'!$C:$R,3, FALSE)),"")</f>
        <v>BB</v>
      </c>
      <c r="Q1448" s="164" t="str">
        <f>IFERROR(IF(VLOOKUP($C1448,'MSCI Database'!$C:$R,4, FALSE)="","",VLOOKUP($C1448,'MSCI Database'!$C:$R,4, FALSE)),"")</f>
        <v>0</v>
      </c>
      <c r="R1448" s="164">
        <f>IFERROR(IF(VLOOKUP($C1448,'MSCI Database'!$C:$R,5, FALSE)="","",VLOOKUP($C1448,'MSCI Database'!$C:$R,5, FALSE)),"")</f>
        <v>4</v>
      </c>
      <c r="S1448" s="164">
        <f>IFERROR(IF(VLOOKUP($C1448,'MSCI Database'!$C:$R,6, FALSE)="","",VLOOKUP($C1448,'MSCI Database'!$C:$R,6, FALSE)),"")</f>
        <v>4.9000000000000004</v>
      </c>
      <c r="T1448" s="211">
        <f>IFERROR(IF(VLOOKUP($C1448,'MSCI Database'!$C:$R,7, FALSE)="","",VLOOKUP($C1448,'MSCI Database'!$C:$R,7, FALSE)),"")</f>
        <v>3.7</v>
      </c>
      <c r="U1448" s="164">
        <f>IFERROR(IF(VLOOKUP($C1448,'MSCI Database'!$C:$R,8, FALSE)="","",VLOOKUP($C1448,'MSCI Database'!$C:$R,8, FALSE)),"")</f>
        <v>6.1</v>
      </c>
      <c r="V1448" s="175">
        <f>IFERROR(IF(VLOOKUP($C1448,'MSCI Database'!$C:$R,9, FALSE)="","",VLOOKUP($C1448,'MSCI Database'!$C:$R,9, FALSE)),"")</f>
        <v>4.7</v>
      </c>
      <c r="W1448" s="165">
        <f t="shared" ca="1" si="60"/>
        <v>0</v>
      </c>
      <c r="X1448" s="166">
        <f>IFERROR(IF(VLOOKUP($C1448,'MSCI Database'!$C:$R,10, FALSE)="","",VLOOKUP($C1448,'MSCI Database'!$C:$R,10, FALSE)),"")</f>
        <v>5926</v>
      </c>
      <c r="Y1448" s="133" t="str">
        <f>IFERROR(IF(VLOOKUP($C1448,'MSCI Database'!$C:$R,11, FALSE)="","",VLOOKUP($C1448,'MSCI Database'!$C:$R,11, FALSE)),"")</f>
        <v>2019</v>
      </c>
      <c r="Z1448" s="133" t="str">
        <f>IFERROR(IF(VLOOKUP($C1448,'MSCI Database'!$C:$R,12, FALSE)="","",VLOOKUP($C1448,'MSCI Database'!$C:$R,12, FALSE)),"")</f>
        <v>E.Segmt-Moderately Low</v>
      </c>
      <c r="AA1448" s="202" t="str">
        <f>IFERROR(IF(VLOOKUP($C1448,'MSCI Database'!$C:$R,13, FALSE)="","",VLOOKUP($C1448,'MSCI Database'!$C:$R,13, FALSE)),"")</f>
        <v/>
      </c>
    </row>
    <row r="1449" spans="1:27" s="130" customFormat="1" ht="15" hidden="1" customHeight="1" outlineLevel="1">
      <c r="A1449" s="130" t="s">
        <v>9654</v>
      </c>
      <c r="B1449" s="130" t="s">
        <v>9655</v>
      </c>
      <c r="C1449" s="130" t="s">
        <v>9656</v>
      </c>
      <c r="D1449" s="130" t="s">
        <v>12128</v>
      </c>
      <c r="E1449" s="130" t="s">
        <v>12133</v>
      </c>
      <c r="F1449" s="169">
        <v>4.9606525123504427E-2</v>
      </c>
      <c r="G1449" s="132" t="str">
        <f ca="1">IFERROR(_xll.BQL($A1449, "cur_mkt_cap(currency=EUR)")/1000000, " ")</f>
        <v xml:space="preserve"> </v>
      </c>
      <c r="M1449" s="305">
        <f t="shared" si="61"/>
        <v>3.2095421754907362E-5</v>
      </c>
      <c r="N1449" s="223">
        <f t="shared" si="62"/>
        <v>5.4042292067800588E-4</v>
      </c>
      <c r="O1449" s="172" t="str">
        <f>IFERROR(IF(VLOOKUP($C1449,'MSCI Database'!$C:$R,2, FALSE)="","",VLOOKUP($C1449,'MSCI Database'!$C:$R,2, FALSE)),"")</f>
        <v>Health Care Providers &amp; Services</v>
      </c>
      <c r="P1449" s="186" t="str">
        <f>IFERROR(IF(VLOOKUP($C1449,'MSCI Database'!$C:$R,3, FALSE)="","",VLOOKUP($C1449,'MSCI Database'!$C:$R,3, FALSE)),"")</f>
        <v>A</v>
      </c>
      <c r="Q1449" s="164" t="str">
        <f>IFERROR(IF(VLOOKUP($C1449,'MSCI Database'!$C:$R,4, FALSE)="","",VLOOKUP($C1449,'MSCI Database'!$C:$R,4, FALSE)),"")</f>
        <v>1</v>
      </c>
      <c r="R1449" s="164">
        <f>IFERROR(IF(VLOOKUP($C1449,'MSCI Database'!$C:$R,5, FALSE)="","",VLOOKUP($C1449,'MSCI Database'!$C:$R,5, FALSE)),"")</f>
        <v>7</v>
      </c>
      <c r="S1449" s="164">
        <f>IFERROR(IF(VLOOKUP($C1449,'MSCI Database'!$C:$R,6, FALSE)="","",VLOOKUP($C1449,'MSCI Database'!$C:$R,6, FALSE)),"")</f>
        <v>6.7</v>
      </c>
      <c r="T1449" s="211">
        <f>IFERROR(IF(VLOOKUP($C1449,'MSCI Database'!$C:$R,7, FALSE)="","",VLOOKUP($C1449,'MSCI Database'!$C:$R,7, FALSE)),"")</f>
        <v>6.7</v>
      </c>
      <c r="U1449" s="164">
        <f>IFERROR(IF(VLOOKUP($C1449,'MSCI Database'!$C:$R,8, FALSE)="","",VLOOKUP($C1449,'MSCI Database'!$C:$R,8, FALSE)),"")</f>
        <v>3.8</v>
      </c>
      <c r="V1449" s="175">
        <f>IFERROR(IF(VLOOKUP($C1449,'MSCI Database'!$C:$R,9, FALSE)="","",VLOOKUP($C1449,'MSCI Database'!$C:$R,9, FALSE)),"")</f>
        <v>5.7</v>
      </c>
      <c r="W1449" s="165">
        <f t="shared" ca="1" si="60"/>
        <v>0</v>
      </c>
      <c r="X1449" s="166">
        <f>IFERROR(IF(VLOOKUP($C1449,'MSCI Database'!$C:$R,10, FALSE)="","",VLOOKUP($C1449,'MSCI Database'!$C:$R,10, FALSE)),"")</f>
        <v>691</v>
      </c>
      <c r="Y1449" s="133" t="str">
        <f>IFERROR(IF(VLOOKUP($C1449,'MSCI Database'!$C:$R,11, FALSE)="","",VLOOKUP($C1449,'MSCI Database'!$C:$R,11, FALSE)),"")</f>
        <v>2019</v>
      </c>
      <c r="Z1449" s="133" t="str">
        <f>IFERROR(IF(VLOOKUP($C1449,'MSCI Database'!$C:$R,12, FALSE)="","",VLOOKUP($C1449,'MSCI Database'!$C:$R,12, FALSE)),"")</f>
        <v>E.Segmt-Moderately High</v>
      </c>
      <c r="AA1449" s="202" t="str">
        <f>IFERROR(IF(VLOOKUP($C1449,'MSCI Database'!$C:$R,13, FALSE)="","",VLOOKUP($C1449,'MSCI Database'!$C:$R,13, FALSE)),"")</f>
        <v/>
      </c>
    </row>
    <row r="1450" spans="1:27" s="130" customFormat="1" ht="15" hidden="1" customHeight="1" outlineLevel="1">
      <c r="A1450" s="130" t="s">
        <v>9865</v>
      </c>
      <c r="B1450" s="130" t="s">
        <v>9866</v>
      </c>
      <c r="C1450" s="130" t="s">
        <v>9867</v>
      </c>
      <c r="D1450" s="130" t="s">
        <v>12128</v>
      </c>
      <c r="E1450" s="130" t="s">
        <v>18682</v>
      </c>
      <c r="F1450" s="169">
        <v>4.9559565930806307E-2</v>
      </c>
      <c r="G1450" s="132" t="str">
        <f ca="1">IFERROR(_xll.BQL($A1450, "cur_mkt_cap(currency=EUR)")/1000000, " ")</f>
        <v xml:space="preserve"> </v>
      </c>
      <c r="M1450" s="305">
        <f t="shared" si="61"/>
        <v>3.2065039157231675E-5</v>
      </c>
      <c r="N1450" s="223">
        <f t="shared" si="62"/>
        <v>5.3991133830033644E-4</v>
      </c>
      <c r="O1450" s="172" t="str">
        <f>IFERROR(IF(VLOOKUP($C1450,'MSCI Database'!$C:$R,2, FALSE)="","",VLOOKUP($C1450,'MSCI Database'!$C:$R,2, FALSE)),"")</f>
        <v>Casinos &amp; Gaming</v>
      </c>
      <c r="P1450" s="186" t="str">
        <f>IFERROR(IF(VLOOKUP($C1450,'MSCI Database'!$C:$R,3, FALSE)="","",VLOOKUP($C1450,'MSCI Database'!$C:$R,3, FALSE)),"")</f>
        <v>BBB</v>
      </c>
      <c r="Q1450" s="164" t="str">
        <f>IFERROR(IF(VLOOKUP($C1450,'MSCI Database'!$C:$R,4, FALSE)="","",VLOOKUP($C1450,'MSCI Database'!$C:$R,4, FALSE)),"")</f>
        <v>0</v>
      </c>
      <c r="R1450" s="164">
        <f>IFERROR(IF(VLOOKUP($C1450,'MSCI Database'!$C:$R,5, FALSE)="","",VLOOKUP($C1450,'MSCI Database'!$C:$R,5, FALSE)),"")</f>
        <v>5.5</v>
      </c>
      <c r="S1450" s="164">
        <f>IFERROR(IF(VLOOKUP($C1450,'MSCI Database'!$C:$R,6, FALSE)="","",VLOOKUP($C1450,'MSCI Database'!$C:$R,6, FALSE)),"")</f>
        <v>5.8</v>
      </c>
      <c r="T1450" s="211">
        <f>IFERROR(IF(VLOOKUP($C1450,'MSCI Database'!$C:$R,7, FALSE)="","",VLOOKUP($C1450,'MSCI Database'!$C:$R,7, FALSE)),"")</f>
        <v>4.8</v>
      </c>
      <c r="U1450" s="164">
        <f>IFERROR(IF(VLOOKUP($C1450,'MSCI Database'!$C:$R,8, FALSE)="","",VLOOKUP($C1450,'MSCI Database'!$C:$R,8, FALSE)),"")</f>
        <v>5.7</v>
      </c>
      <c r="V1450" s="175">
        <f>IFERROR(IF(VLOOKUP($C1450,'MSCI Database'!$C:$R,9, FALSE)="","",VLOOKUP($C1450,'MSCI Database'!$C:$R,9, FALSE)),"")</f>
        <v>5.3</v>
      </c>
      <c r="W1450" s="165">
        <f t="shared" ca="1" si="60"/>
        <v>0</v>
      </c>
      <c r="X1450" s="166">
        <f>IFERROR(IF(VLOOKUP($C1450,'MSCI Database'!$C:$R,10, FALSE)="","",VLOOKUP($C1450,'MSCI Database'!$C:$R,10, FALSE)),"")</f>
        <v>17213</v>
      </c>
      <c r="Y1450" s="133" t="str">
        <f>IFERROR(IF(VLOOKUP($C1450,'MSCI Database'!$C:$R,11, FALSE)="","",VLOOKUP($C1450,'MSCI Database'!$C:$R,11, FALSE)),"")</f>
        <v>2019</v>
      </c>
      <c r="Z1450" s="133" t="str">
        <f>IFERROR(IF(VLOOKUP($C1450,'MSCI Database'!$C:$R,12, FALSE)="","",VLOOKUP($C1450,'MSCI Database'!$C:$R,12, FALSE)),"")</f>
        <v>E.Segmt-Moderate</v>
      </c>
      <c r="AA1450" s="202" t="str">
        <f>IFERROR(IF(VLOOKUP($C1450,'MSCI Database'!$C:$R,13, FALSE)="","",VLOOKUP($C1450,'MSCI Database'!$C:$R,13, FALSE)),"")</f>
        <v/>
      </c>
    </row>
    <row r="1451" spans="1:27" s="130" customFormat="1" ht="15" hidden="1" customHeight="1" outlineLevel="1">
      <c r="A1451" s="130" t="s">
        <v>9769</v>
      </c>
      <c r="B1451" s="130" t="s">
        <v>9770</v>
      </c>
      <c r="C1451" s="130" t="s">
        <v>9771</v>
      </c>
      <c r="D1451" s="130" t="s">
        <v>12128</v>
      </c>
      <c r="E1451" s="130" t="s">
        <v>12133</v>
      </c>
      <c r="F1451" s="169">
        <v>4.9523042960878283E-2</v>
      </c>
      <c r="G1451" s="132" t="str">
        <f ca="1">IFERROR(_xll.BQL($A1451, "cur_mkt_cap(currency=EUR)")/1000000, " ")</f>
        <v xml:space="preserve"> </v>
      </c>
      <c r="M1451" s="305">
        <f t="shared" si="61"/>
        <v>3.2041408795688246E-5</v>
      </c>
      <c r="N1451" s="223">
        <f t="shared" si="62"/>
        <v>5.3951345011866688E-4</v>
      </c>
      <c r="O1451" s="172" t="str">
        <f>IFERROR(IF(VLOOKUP($C1451,'MSCI Database'!$C:$R,2, FALSE)="","",VLOOKUP($C1451,'MSCI Database'!$C:$R,2, FALSE)),"")</f>
        <v>Biotechnology</v>
      </c>
      <c r="P1451" s="186" t="str">
        <f>IFERROR(IF(VLOOKUP($C1451,'MSCI Database'!$C:$R,3, FALSE)="","",VLOOKUP($C1451,'MSCI Database'!$C:$R,3, FALSE)),"")</f>
        <v>BB</v>
      </c>
      <c r="Q1451" s="164" t="str">
        <f>IFERROR(IF(VLOOKUP($C1451,'MSCI Database'!$C:$R,4, FALSE)="","",VLOOKUP($C1451,'MSCI Database'!$C:$R,4, FALSE)),"")</f>
        <v>1</v>
      </c>
      <c r="R1451" s="164">
        <f>IFERROR(IF(VLOOKUP($C1451,'MSCI Database'!$C:$R,5, FALSE)="","",VLOOKUP($C1451,'MSCI Database'!$C:$R,5, FALSE)),"")</f>
        <v>4</v>
      </c>
      <c r="S1451" s="164">
        <f>IFERROR(IF(VLOOKUP($C1451,'MSCI Database'!$C:$R,6, FALSE)="","",VLOOKUP($C1451,'MSCI Database'!$C:$R,6, FALSE)),"")</f>
        <v>5.5</v>
      </c>
      <c r="T1451" s="211">
        <f>IFERROR(IF(VLOOKUP($C1451,'MSCI Database'!$C:$R,7, FALSE)="","",VLOOKUP($C1451,'MSCI Database'!$C:$R,7, FALSE)),"")</f>
        <v>3.8</v>
      </c>
      <c r="U1451" s="164">
        <f>IFERROR(IF(VLOOKUP($C1451,'MSCI Database'!$C:$R,8, FALSE)="","",VLOOKUP($C1451,'MSCI Database'!$C:$R,8, FALSE)),"")</f>
        <v>5.9</v>
      </c>
      <c r="V1451" s="175">
        <f>IFERROR(IF(VLOOKUP($C1451,'MSCI Database'!$C:$R,9, FALSE)="","",VLOOKUP($C1451,'MSCI Database'!$C:$R,9, FALSE)),"")</f>
        <v>4.7</v>
      </c>
      <c r="W1451" s="165">
        <f t="shared" ca="1" si="60"/>
        <v>0</v>
      </c>
      <c r="X1451" s="166">
        <f>IFERROR(IF(VLOOKUP($C1451,'MSCI Database'!$C:$R,10, FALSE)="","",VLOOKUP($C1451,'MSCI Database'!$C:$R,10, FALSE)),"")</f>
        <v>810</v>
      </c>
      <c r="Y1451" s="133" t="str">
        <f>IFERROR(IF(VLOOKUP($C1451,'MSCI Database'!$C:$R,11, FALSE)="","",VLOOKUP($C1451,'MSCI Database'!$C:$R,11, FALSE)),"")</f>
        <v>2019</v>
      </c>
      <c r="Z1451" s="133" t="str">
        <f>IFERROR(IF(VLOOKUP($C1451,'MSCI Database'!$C:$R,12, FALSE)="","",VLOOKUP($C1451,'MSCI Database'!$C:$R,12, FALSE)),"")</f>
        <v>E.Segmt-Moderate</v>
      </c>
      <c r="AA1451" s="202" t="str">
        <f>IFERROR(IF(VLOOKUP($C1451,'MSCI Database'!$C:$R,13, FALSE)="","",VLOOKUP($C1451,'MSCI Database'!$C:$R,13, FALSE)),"")</f>
        <v/>
      </c>
    </row>
    <row r="1452" spans="1:27" s="130" customFormat="1" ht="15" hidden="1" customHeight="1" outlineLevel="1">
      <c r="A1452" s="130" t="s">
        <v>9369</v>
      </c>
      <c r="B1452" s="130" t="s">
        <v>9370</v>
      </c>
      <c r="C1452" s="130" t="s">
        <v>9371</v>
      </c>
      <c r="D1452" s="130" t="s">
        <v>12128</v>
      </c>
      <c r="E1452" s="130" t="s">
        <v>18689</v>
      </c>
      <c r="F1452" s="169">
        <v>4.9452519087026317E-2</v>
      </c>
      <c r="G1452" s="132" t="str">
        <f ca="1">IFERROR(_xll.BQL($A1452, "cur_mkt_cap(currency=EUR)")/1000000, " ")</f>
        <v xml:space="preserve"> </v>
      </c>
      <c r="M1452" s="305">
        <f t="shared" si="61"/>
        <v>3.1995779849306023E-5</v>
      </c>
      <c r="N1452" s="223">
        <f t="shared" si="62"/>
        <v>5.3874514962211481E-4</v>
      </c>
      <c r="O1452" s="172" t="str">
        <f>IFERROR(IF(VLOOKUP($C1452,'MSCI Database'!$C:$R,2, FALSE)="","",VLOOKUP($C1452,'MSCI Database'!$C:$R,2, FALSE)),"")</f>
        <v>Software &amp; Services</v>
      </c>
      <c r="P1452" s="186" t="str">
        <f>IFERROR(IF(VLOOKUP($C1452,'MSCI Database'!$C:$R,3, FALSE)="","",VLOOKUP($C1452,'MSCI Database'!$C:$R,3, FALSE)),"")</f>
        <v>A</v>
      </c>
      <c r="Q1452" s="164" t="str">
        <f>IFERROR(IF(VLOOKUP($C1452,'MSCI Database'!$C:$R,4, FALSE)="","",VLOOKUP($C1452,'MSCI Database'!$C:$R,4, FALSE)),"")</f>
        <v>1</v>
      </c>
      <c r="R1452" s="164">
        <f>IFERROR(IF(VLOOKUP($C1452,'MSCI Database'!$C:$R,5, FALSE)="","",VLOOKUP($C1452,'MSCI Database'!$C:$R,5, FALSE)),"")</f>
        <v>6</v>
      </c>
      <c r="S1452" s="164">
        <f>IFERROR(IF(VLOOKUP($C1452,'MSCI Database'!$C:$R,6, FALSE)="","",VLOOKUP($C1452,'MSCI Database'!$C:$R,6, FALSE)),"")</f>
        <v>4</v>
      </c>
      <c r="T1452" s="211">
        <f>IFERROR(IF(VLOOKUP($C1452,'MSCI Database'!$C:$R,7, FALSE)="","",VLOOKUP($C1452,'MSCI Database'!$C:$R,7, FALSE)),"")</f>
        <v>5.5</v>
      </c>
      <c r="U1452" s="164">
        <f>IFERROR(IF(VLOOKUP($C1452,'MSCI Database'!$C:$R,8, FALSE)="","",VLOOKUP($C1452,'MSCI Database'!$C:$R,8, FALSE)),"")</f>
        <v>4.4000000000000004</v>
      </c>
      <c r="V1452" s="175">
        <f>IFERROR(IF(VLOOKUP($C1452,'MSCI Database'!$C:$R,9, FALSE)="","",VLOOKUP($C1452,'MSCI Database'!$C:$R,9, FALSE)),"")</f>
        <v>4.9000000000000004</v>
      </c>
      <c r="W1452" s="165">
        <f t="shared" ca="1" si="60"/>
        <v>0</v>
      </c>
      <c r="X1452" s="166">
        <f>IFERROR(IF(VLOOKUP($C1452,'MSCI Database'!$C:$R,10, FALSE)="","",VLOOKUP($C1452,'MSCI Database'!$C:$R,10, FALSE)),"")</f>
        <v>5351</v>
      </c>
      <c r="Y1452" s="133" t="str">
        <f>IFERROR(IF(VLOOKUP($C1452,'MSCI Database'!$C:$R,11, FALSE)="","",VLOOKUP($C1452,'MSCI Database'!$C:$R,11, FALSE)),"")</f>
        <v>2019</v>
      </c>
      <c r="Z1452" s="133" t="str">
        <f>IFERROR(IF(VLOOKUP($C1452,'MSCI Database'!$C:$R,12, FALSE)="","",VLOOKUP($C1452,'MSCI Database'!$C:$R,12, FALSE)),"")</f>
        <v>E.Segmt-Moderately High</v>
      </c>
      <c r="AA1452" s="202" t="str">
        <f>IFERROR(IF(VLOOKUP($C1452,'MSCI Database'!$C:$R,13, FALSE)="","",VLOOKUP($C1452,'MSCI Database'!$C:$R,13, FALSE)),"")</f>
        <v/>
      </c>
    </row>
    <row r="1453" spans="1:27" s="130" customFormat="1" ht="15" hidden="1" customHeight="1" outlineLevel="1">
      <c r="A1453" s="130" t="s">
        <v>9970</v>
      </c>
      <c r="B1453" s="130" t="s">
        <v>9971</v>
      </c>
      <c r="C1453" s="130" t="s">
        <v>9972</v>
      </c>
      <c r="D1453" s="130" t="s">
        <v>12128</v>
      </c>
      <c r="E1453" s="130" t="s">
        <v>18689</v>
      </c>
      <c r="F1453" s="169">
        <v>4.9448371520274398E-2</v>
      </c>
      <c r="G1453" s="132" t="str">
        <f ca="1">IFERROR(_xll.BQL($A1453, "cur_mkt_cap(currency=EUR)")/1000000, " ")</f>
        <v xml:space="preserve"> </v>
      </c>
      <c r="M1453" s="305">
        <f t="shared" si="61"/>
        <v>3.1993096373617532E-5</v>
      </c>
      <c r="N1453" s="223">
        <f t="shared" si="62"/>
        <v>5.3869996524098362E-4</v>
      </c>
      <c r="O1453" s="172" t="str">
        <f>IFERROR(IF(VLOOKUP($C1453,'MSCI Database'!$C:$R,2, FALSE)="","",VLOOKUP($C1453,'MSCI Database'!$C:$R,2, FALSE)),"")</f>
        <v>Semiconductors &amp; Semiconductor Equipment</v>
      </c>
      <c r="P1453" s="186" t="str">
        <f>IFERROR(IF(VLOOKUP($C1453,'MSCI Database'!$C:$R,3, FALSE)="","",VLOOKUP($C1453,'MSCI Database'!$C:$R,3, FALSE)),"")</f>
        <v>B</v>
      </c>
      <c r="Q1453" s="164" t="str">
        <f>IFERROR(IF(VLOOKUP($C1453,'MSCI Database'!$C:$R,4, FALSE)="","",VLOOKUP($C1453,'MSCI Database'!$C:$R,4, FALSE)),"")</f>
        <v>0</v>
      </c>
      <c r="R1453" s="164">
        <f>IFERROR(IF(VLOOKUP($C1453,'MSCI Database'!$C:$R,5, FALSE)="","",VLOOKUP($C1453,'MSCI Database'!$C:$R,5, FALSE)),"")</f>
        <v>2.6</v>
      </c>
      <c r="S1453" s="164">
        <f>IFERROR(IF(VLOOKUP($C1453,'MSCI Database'!$C:$R,6, FALSE)="","",VLOOKUP($C1453,'MSCI Database'!$C:$R,6, FALSE)),"")</f>
        <v>2.8</v>
      </c>
      <c r="T1453" s="211">
        <f>IFERROR(IF(VLOOKUP($C1453,'MSCI Database'!$C:$R,7, FALSE)="","",VLOOKUP($C1453,'MSCI Database'!$C:$R,7, FALSE)),"")</f>
        <v>3.7</v>
      </c>
      <c r="U1453" s="164">
        <f>IFERROR(IF(VLOOKUP($C1453,'MSCI Database'!$C:$R,8, FALSE)="","",VLOOKUP($C1453,'MSCI Database'!$C:$R,8, FALSE)),"")</f>
        <v>6.1</v>
      </c>
      <c r="V1453" s="175">
        <f>IFERROR(IF(VLOOKUP($C1453,'MSCI Database'!$C:$R,9, FALSE)="","",VLOOKUP($C1453,'MSCI Database'!$C:$R,9, FALSE)),"")</f>
        <v>4.9000000000000004</v>
      </c>
      <c r="W1453" s="165">
        <f t="shared" ca="1" si="60"/>
        <v>0</v>
      </c>
      <c r="X1453" s="166">
        <f>IFERROR(IF(VLOOKUP($C1453,'MSCI Database'!$C:$R,10, FALSE)="","",VLOOKUP($C1453,'MSCI Database'!$C:$R,10, FALSE)),"")</f>
        <v>12565</v>
      </c>
      <c r="Y1453" s="133" t="str">
        <f>IFERROR(IF(VLOOKUP($C1453,'MSCI Database'!$C:$R,11, FALSE)="","",VLOOKUP($C1453,'MSCI Database'!$C:$R,11, FALSE)),"")</f>
        <v>2019</v>
      </c>
      <c r="Z1453" s="133" t="str">
        <f>IFERROR(IF(VLOOKUP($C1453,'MSCI Database'!$C:$R,12, FALSE)="","",VLOOKUP($C1453,'MSCI Database'!$C:$R,12, FALSE)),"")</f>
        <v>Reported</v>
      </c>
      <c r="AA1453" s="202" t="str">
        <f>IFERROR(IF(VLOOKUP($C1453,'MSCI Database'!$C:$R,13, FALSE)="","",VLOOKUP($C1453,'MSCI Database'!$C:$R,13, FALSE)),"")</f>
        <v/>
      </c>
    </row>
    <row r="1454" spans="1:27" s="130" customFormat="1" ht="15" hidden="1" customHeight="1" outlineLevel="1">
      <c r="A1454" s="130" t="s">
        <v>8900</v>
      </c>
      <c r="B1454" s="130" t="s">
        <v>8901</v>
      </c>
      <c r="C1454" s="130" t="s">
        <v>8902</v>
      </c>
      <c r="D1454" s="130" t="s">
        <v>18691</v>
      </c>
      <c r="E1454" s="130" t="s">
        <v>12133</v>
      </c>
      <c r="F1454" s="169">
        <v>4.9426155496772303E-2</v>
      </c>
      <c r="G1454" s="132" t="str">
        <f ca="1">IFERROR(_xll.BQL($A1454, "cur_mkt_cap(currency=EUR)")/1000000, " ")</f>
        <v xml:space="preserve"> </v>
      </c>
      <c r="M1454" s="305">
        <f t="shared" si="61"/>
        <v>3.1978722606411676E-5</v>
      </c>
      <c r="N1454" s="223">
        <f t="shared" si="62"/>
        <v>5.3845793965509624E-4</v>
      </c>
      <c r="O1454" s="172" t="str">
        <f>IFERROR(IF(VLOOKUP($C1454,'MSCI Database'!$C:$R,2, FALSE)="","",VLOOKUP($C1454,'MSCI Database'!$C:$R,2, FALSE)),"")</f>
        <v>Biotechnology</v>
      </c>
      <c r="P1454" s="186" t="str">
        <f>IFERROR(IF(VLOOKUP($C1454,'MSCI Database'!$C:$R,3, FALSE)="","",VLOOKUP($C1454,'MSCI Database'!$C:$R,3, FALSE)),"")</f>
        <v>BB</v>
      </c>
      <c r="Q1454" s="164" t="str">
        <f>IFERROR(IF(VLOOKUP($C1454,'MSCI Database'!$C:$R,4, FALSE)="","",VLOOKUP($C1454,'MSCI Database'!$C:$R,4, FALSE)),"")</f>
        <v>1</v>
      </c>
      <c r="R1454" s="164">
        <f>IFERROR(IF(VLOOKUP($C1454,'MSCI Database'!$C:$R,5, FALSE)="","",VLOOKUP($C1454,'MSCI Database'!$C:$R,5, FALSE)),"")</f>
        <v>3.2</v>
      </c>
      <c r="S1454" s="164">
        <f>IFERROR(IF(VLOOKUP($C1454,'MSCI Database'!$C:$R,6, FALSE)="","",VLOOKUP($C1454,'MSCI Database'!$C:$R,6, FALSE)),"")</f>
        <v>7.1</v>
      </c>
      <c r="T1454" s="211">
        <f>IFERROR(IF(VLOOKUP($C1454,'MSCI Database'!$C:$R,7, FALSE)="","",VLOOKUP($C1454,'MSCI Database'!$C:$R,7, FALSE)),"")</f>
        <v>3.8</v>
      </c>
      <c r="U1454" s="164">
        <f>IFERROR(IF(VLOOKUP($C1454,'MSCI Database'!$C:$R,8, FALSE)="","",VLOOKUP($C1454,'MSCI Database'!$C:$R,8, FALSE)),"")</f>
        <v>5.4</v>
      </c>
      <c r="V1454" s="175">
        <f>IFERROR(IF(VLOOKUP($C1454,'MSCI Database'!$C:$R,9, FALSE)="","",VLOOKUP($C1454,'MSCI Database'!$C:$R,9, FALSE)),"")</f>
        <v>4.7</v>
      </c>
      <c r="W1454" s="165">
        <f t="shared" ca="1" si="60"/>
        <v>0</v>
      </c>
      <c r="X1454" s="166">
        <f>IFERROR(IF(VLOOKUP($C1454,'MSCI Database'!$C:$R,10, FALSE)="","",VLOOKUP($C1454,'MSCI Database'!$C:$R,10, FALSE)),"")</f>
        <v>72978</v>
      </c>
      <c r="Y1454" s="133" t="str">
        <f>IFERROR(IF(VLOOKUP($C1454,'MSCI Database'!$C:$R,11, FALSE)="","",VLOOKUP($C1454,'MSCI Database'!$C:$R,11, FALSE)),"")</f>
        <v>2019</v>
      </c>
      <c r="Z1454" s="133" t="str">
        <f>IFERROR(IF(VLOOKUP($C1454,'MSCI Database'!$C:$R,12, FALSE)="","",VLOOKUP($C1454,'MSCI Database'!$C:$R,12, FALSE)),"")</f>
        <v>E.CSI</v>
      </c>
      <c r="AA1454" s="202" t="str">
        <f>IFERROR(IF(VLOOKUP($C1454,'MSCI Database'!$C:$R,13, FALSE)="","",VLOOKUP($C1454,'MSCI Database'!$C:$R,13, FALSE)),"")</f>
        <v/>
      </c>
    </row>
    <row r="1455" spans="1:27" s="130" customFormat="1" ht="15" hidden="1" customHeight="1" outlineLevel="1">
      <c r="A1455" s="130" t="s">
        <v>10723</v>
      </c>
      <c r="B1455" s="130" t="s">
        <v>10724</v>
      </c>
      <c r="C1455" s="130" t="s">
        <v>10725</v>
      </c>
      <c r="D1455" s="130" t="s">
        <v>12128</v>
      </c>
      <c r="E1455" s="130" t="s">
        <v>12133</v>
      </c>
      <c r="F1455" s="169">
        <v>4.9412531768629461E-2</v>
      </c>
      <c r="G1455" s="132" t="str">
        <f ca="1">IFERROR(_xll.BQL($A1455, "cur_mkt_cap(currency=EUR)")/1000000, " ")</f>
        <v xml:space="preserve"> </v>
      </c>
      <c r="M1455" s="305">
        <f t="shared" si="61"/>
        <v>3.1969908054303257E-5</v>
      </c>
      <c r="N1455" s="223">
        <f t="shared" si="62"/>
        <v>5.3830952016924942E-4</v>
      </c>
      <c r="O1455" s="172" t="str">
        <f>IFERROR(IF(VLOOKUP($C1455,'MSCI Database'!$C:$R,2, FALSE)="","",VLOOKUP($C1455,'MSCI Database'!$C:$R,2, FALSE)),"")</f>
        <v>Health Care Equipment &amp; Supplies</v>
      </c>
      <c r="P1455" s="186" t="str">
        <f>IFERROR(IF(VLOOKUP($C1455,'MSCI Database'!$C:$R,3, FALSE)="","",VLOOKUP($C1455,'MSCI Database'!$C:$R,3, FALSE)),"")</f>
        <v>BBB</v>
      </c>
      <c r="Q1455" s="164" t="str">
        <f>IFERROR(IF(VLOOKUP($C1455,'MSCI Database'!$C:$R,4, FALSE)="","",VLOOKUP($C1455,'MSCI Database'!$C:$R,4, FALSE)),"")</f>
        <v>1</v>
      </c>
      <c r="R1455" s="164">
        <f>IFERROR(IF(VLOOKUP($C1455,'MSCI Database'!$C:$R,5, FALSE)="","",VLOOKUP($C1455,'MSCI Database'!$C:$R,5, FALSE)),"")</f>
        <v>5.7</v>
      </c>
      <c r="S1455" s="164">
        <f>IFERROR(IF(VLOOKUP($C1455,'MSCI Database'!$C:$R,6, FALSE)="","",VLOOKUP($C1455,'MSCI Database'!$C:$R,6, FALSE)),"")</f>
        <v>6.3</v>
      </c>
      <c r="T1455" s="211">
        <f>IFERROR(IF(VLOOKUP($C1455,'MSCI Database'!$C:$R,7, FALSE)="","",VLOOKUP($C1455,'MSCI Database'!$C:$R,7, FALSE)),"")</f>
        <v>5.8</v>
      </c>
      <c r="U1455" s="164">
        <f>IFERROR(IF(VLOOKUP($C1455,'MSCI Database'!$C:$R,8, FALSE)="","",VLOOKUP($C1455,'MSCI Database'!$C:$R,8, FALSE)),"")</f>
        <v>6.1</v>
      </c>
      <c r="V1455" s="175">
        <f>IFERROR(IF(VLOOKUP($C1455,'MSCI Database'!$C:$R,9, FALSE)="","",VLOOKUP($C1455,'MSCI Database'!$C:$R,9, FALSE)),"")</f>
        <v>6</v>
      </c>
      <c r="W1455" s="165">
        <f t="shared" ca="1" si="60"/>
        <v>0</v>
      </c>
      <c r="X1455" s="166">
        <f>IFERROR(IF(VLOOKUP($C1455,'MSCI Database'!$C:$R,10, FALSE)="","",VLOOKUP($C1455,'MSCI Database'!$C:$R,10, FALSE)),"")</f>
        <v>8618</v>
      </c>
      <c r="Y1455" s="133" t="str">
        <f>IFERROR(IF(VLOOKUP($C1455,'MSCI Database'!$C:$R,11, FALSE)="","",VLOOKUP($C1455,'MSCI Database'!$C:$R,11, FALSE)),"")</f>
        <v>2019</v>
      </c>
      <c r="Z1455" s="133" t="str">
        <f>IFERROR(IF(VLOOKUP($C1455,'MSCI Database'!$C:$R,12, FALSE)="","",VLOOKUP($C1455,'MSCI Database'!$C:$R,12, FALSE)),"")</f>
        <v>E.Segmt-Moderately Low</v>
      </c>
      <c r="AA1455" s="202" t="str">
        <f>IFERROR(IF(VLOOKUP($C1455,'MSCI Database'!$C:$R,13, FALSE)="","",VLOOKUP($C1455,'MSCI Database'!$C:$R,13, FALSE)),"")</f>
        <v/>
      </c>
    </row>
    <row r="1456" spans="1:27" s="130" customFormat="1" ht="15" hidden="1" customHeight="1" outlineLevel="1">
      <c r="A1456" s="130" t="s">
        <v>10314</v>
      </c>
      <c r="B1456" s="130" t="s">
        <v>10315</v>
      </c>
      <c r="C1456" s="130" t="s">
        <v>10316</v>
      </c>
      <c r="D1456" s="130" t="s">
        <v>12128</v>
      </c>
      <c r="E1456" s="130" t="s">
        <v>18688</v>
      </c>
      <c r="F1456" s="169">
        <v>4.9381689161861662E-2</v>
      </c>
      <c r="G1456" s="132" t="str">
        <f ca="1">IFERROR(_xll.BQL($A1456, "cur_mkt_cap(currency=EUR)")/1000000, " ")</f>
        <v xml:space="preserve"> </v>
      </c>
      <c r="M1456" s="305">
        <f t="shared" si="61"/>
        <v>3.1949952887724491E-5</v>
      </c>
      <c r="N1456" s="223">
        <f t="shared" si="62"/>
        <v>5.3797351494434646E-4</v>
      </c>
      <c r="O1456" s="172" t="str">
        <f>IFERROR(IF(VLOOKUP($C1456,'MSCI Database'!$C:$R,2, FALSE)="","",VLOOKUP($C1456,'MSCI Database'!$C:$R,2, FALSE)),"")</f>
        <v>Banks</v>
      </c>
      <c r="P1456" s="186" t="str">
        <f>IFERROR(IF(VLOOKUP($C1456,'MSCI Database'!$C:$R,3, FALSE)="","",VLOOKUP($C1456,'MSCI Database'!$C:$R,3, FALSE)),"")</f>
        <v>BB</v>
      </c>
      <c r="Q1456" s="164" t="str">
        <f>IFERROR(IF(VLOOKUP($C1456,'MSCI Database'!$C:$R,4, FALSE)="","",VLOOKUP($C1456,'MSCI Database'!$C:$R,4, FALSE)),"")</f>
        <v>-1</v>
      </c>
      <c r="R1456" s="164">
        <f>IFERROR(IF(VLOOKUP($C1456,'MSCI Database'!$C:$R,5, FALSE)="","",VLOOKUP($C1456,'MSCI Database'!$C:$R,5, FALSE)),"")</f>
        <v>3</v>
      </c>
      <c r="S1456" s="164">
        <f>IFERROR(IF(VLOOKUP($C1456,'MSCI Database'!$C:$R,6, FALSE)="","",VLOOKUP($C1456,'MSCI Database'!$C:$R,6, FALSE)),"")</f>
        <v>1.1000000000000001</v>
      </c>
      <c r="T1456" s="211">
        <f>IFERROR(IF(VLOOKUP($C1456,'MSCI Database'!$C:$R,7, FALSE)="","",VLOOKUP($C1456,'MSCI Database'!$C:$R,7, FALSE)),"")</f>
        <v>4.2</v>
      </c>
      <c r="U1456" s="164">
        <f>IFERROR(IF(VLOOKUP($C1456,'MSCI Database'!$C:$R,8, FALSE)="","",VLOOKUP($C1456,'MSCI Database'!$C:$R,8, FALSE)),"")</f>
        <v>3.3</v>
      </c>
      <c r="V1456" s="175">
        <f>IFERROR(IF(VLOOKUP($C1456,'MSCI Database'!$C:$R,9, FALSE)="","",VLOOKUP($C1456,'MSCI Database'!$C:$R,9, FALSE)),"")</f>
        <v>3.5</v>
      </c>
      <c r="W1456" s="165">
        <f t="shared" ca="1" si="60"/>
        <v>0</v>
      </c>
      <c r="X1456" s="166">
        <f>IFERROR(IF(VLOOKUP($C1456,'MSCI Database'!$C:$R,10, FALSE)="","",VLOOKUP($C1456,'MSCI Database'!$C:$R,10, FALSE)),"")</f>
        <v>6528</v>
      </c>
      <c r="Y1456" s="133" t="str">
        <f>IFERROR(IF(VLOOKUP($C1456,'MSCI Database'!$C:$R,11, FALSE)="","",VLOOKUP($C1456,'MSCI Database'!$C:$R,11, FALSE)),"")</f>
        <v>2019</v>
      </c>
      <c r="Z1456" s="133" t="str">
        <f>IFERROR(IF(VLOOKUP($C1456,'MSCI Database'!$C:$R,12, FALSE)="","",VLOOKUP($C1456,'MSCI Database'!$C:$R,12, FALSE)),"")</f>
        <v>E.Segmt-Moderately Low</v>
      </c>
      <c r="AA1456" s="202" t="str">
        <f>IFERROR(IF(VLOOKUP($C1456,'MSCI Database'!$C:$R,13, FALSE)="","",VLOOKUP($C1456,'MSCI Database'!$C:$R,13, FALSE)),"")</f>
        <v/>
      </c>
    </row>
    <row r="1457" spans="1:27" s="130" customFormat="1" ht="15" hidden="1" customHeight="1" outlineLevel="1">
      <c r="A1457" s="130" t="s">
        <v>9103</v>
      </c>
      <c r="B1457" s="130" t="s">
        <v>9104</v>
      </c>
      <c r="C1457" s="130" t="s">
        <v>9105</v>
      </c>
      <c r="D1457" s="130" t="s">
        <v>12128</v>
      </c>
      <c r="E1457" s="130" t="s">
        <v>18682</v>
      </c>
      <c r="F1457" s="169">
        <v>4.9354488692706998E-2</v>
      </c>
      <c r="G1457" s="132" t="str">
        <f ca="1">IFERROR(_xll.BQL($A1457, "cur_mkt_cap(currency=EUR)")/1000000, " ")</f>
        <v xml:space="preserve"> </v>
      </c>
      <c r="M1457" s="305">
        <f t="shared" si="61"/>
        <v>3.1932354184181426E-5</v>
      </c>
      <c r="N1457" s="223">
        <f t="shared" si="62"/>
        <v>5.3767718785939587E-4</v>
      </c>
      <c r="O1457" s="172" t="str">
        <f>IFERROR(IF(VLOOKUP($C1457,'MSCI Database'!$C:$R,2, FALSE)="","",VLOOKUP($C1457,'MSCI Database'!$C:$R,2, FALSE)),"")</f>
        <v>Auto Components</v>
      </c>
      <c r="P1457" s="186" t="str">
        <f>IFERROR(IF(VLOOKUP($C1457,'MSCI Database'!$C:$R,3, FALSE)="","",VLOOKUP($C1457,'MSCI Database'!$C:$R,3, FALSE)),"")</f>
        <v>BBB</v>
      </c>
      <c r="Q1457" s="164" t="str">
        <f>IFERROR(IF(VLOOKUP($C1457,'MSCI Database'!$C:$R,4, FALSE)="","",VLOOKUP($C1457,'MSCI Database'!$C:$R,4, FALSE)),"")</f>
        <v>0</v>
      </c>
      <c r="R1457" s="164">
        <f>IFERROR(IF(VLOOKUP($C1457,'MSCI Database'!$C:$R,5, FALSE)="","",VLOOKUP($C1457,'MSCI Database'!$C:$R,5, FALSE)),"")</f>
        <v>5.2</v>
      </c>
      <c r="S1457" s="164">
        <f>IFERROR(IF(VLOOKUP($C1457,'MSCI Database'!$C:$R,6, FALSE)="","",VLOOKUP($C1457,'MSCI Database'!$C:$R,6, FALSE)),"")</f>
        <v>3</v>
      </c>
      <c r="T1457" s="211">
        <f>IFERROR(IF(VLOOKUP($C1457,'MSCI Database'!$C:$R,7, FALSE)="","",VLOOKUP($C1457,'MSCI Database'!$C:$R,7, FALSE)),"")</f>
        <v>5.2</v>
      </c>
      <c r="U1457" s="164">
        <f>IFERROR(IF(VLOOKUP($C1457,'MSCI Database'!$C:$R,8, FALSE)="","",VLOOKUP($C1457,'MSCI Database'!$C:$R,8, FALSE)),"")</f>
        <v>4.3</v>
      </c>
      <c r="V1457" s="175">
        <f>IFERROR(IF(VLOOKUP($C1457,'MSCI Database'!$C:$R,9, FALSE)="","",VLOOKUP($C1457,'MSCI Database'!$C:$R,9, FALSE)),"")</f>
        <v>4.4000000000000004</v>
      </c>
      <c r="W1457" s="165">
        <f t="shared" ca="1" si="60"/>
        <v>0</v>
      </c>
      <c r="X1457" s="166">
        <f>IFERROR(IF(VLOOKUP($C1457,'MSCI Database'!$C:$R,10, FALSE)="","",VLOOKUP($C1457,'MSCI Database'!$C:$R,10, FALSE)),"")</f>
        <v>984446</v>
      </c>
      <c r="Y1457" s="133" t="str">
        <f>IFERROR(IF(VLOOKUP($C1457,'MSCI Database'!$C:$R,11, FALSE)="","",VLOOKUP($C1457,'MSCI Database'!$C:$R,11, FALSE)),"")</f>
        <v>2019</v>
      </c>
      <c r="Z1457" s="133" t="str">
        <f>IFERROR(IF(VLOOKUP($C1457,'MSCI Database'!$C:$R,12, FALSE)="","",VLOOKUP($C1457,'MSCI Database'!$C:$R,12, FALSE)),"")</f>
        <v>Reported</v>
      </c>
      <c r="AA1457" s="202" t="str">
        <f>IFERROR(IF(VLOOKUP($C1457,'MSCI Database'!$C:$R,13, FALSE)="","",VLOOKUP($C1457,'MSCI Database'!$C:$R,13, FALSE)),"")</f>
        <v/>
      </c>
    </row>
    <row r="1458" spans="1:27" s="130" customFormat="1" ht="15" hidden="1" customHeight="1" outlineLevel="1">
      <c r="A1458" s="130" t="s">
        <v>11115</v>
      </c>
      <c r="B1458" s="130" t="s">
        <v>11116</v>
      </c>
      <c r="C1458" s="130" t="s">
        <v>11117</v>
      </c>
      <c r="D1458" s="130" t="s">
        <v>12128</v>
      </c>
      <c r="E1458" s="130" t="s">
        <v>12133</v>
      </c>
      <c r="F1458" s="169">
        <v>4.9301981208784408E-2</v>
      </c>
      <c r="G1458" s="132" t="str">
        <f ca="1">IFERROR(_xll.BQL($A1458, "cur_mkt_cap(currency=EUR)")/1000000, " ")</f>
        <v xml:space="preserve"> </v>
      </c>
      <c r="M1458" s="305">
        <f t="shared" si="61"/>
        <v>3.1898381842083511E-5</v>
      </c>
      <c r="N1458" s="223">
        <f t="shared" si="62"/>
        <v>5.3710516134175025E-4</v>
      </c>
      <c r="O1458" s="172" t="str">
        <f>IFERROR(IF(VLOOKUP($C1458,'MSCI Database'!$C:$R,2, FALSE)="","",VLOOKUP($C1458,'MSCI Database'!$C:$R,2, FALSE)),"")</f>
        <v>Pharmaceuticals</v>
      </c>
      <c r="P1458" s="186" t="str">
        <f>IFERROR(IF(VLOOKUP($C1458,'MSCI Database'!$C:$R,3, FALSE)="","",VLOOKUP($C1458,'MSCI Database'!$C:$R,3, FALSE)),"")</f>
        <v>A</v>
      </c>
      <c r="Q1458" s="164" t="str">
        <f>IFERROR(IF(VLOOKUP($C1458,'MSCI Database'!$C:$R,4, FALSE)="","",VLOOKUP($C1458,'MSCI Database'!$C:$R,4, FALSE)),"")</f>
        <v/>
      </c>
      <c r="R1458" s="164">
        <f>IFERROR(IF(VLOOKUP($C1458,'MSCI Database'!$C:$R,5, FALSE)="","",VLOOKUP($C1458,'MSCI Database'!$C:$R,5, FALSE)),"")</f>
        <v>6.2</v>
      </c>
      <c r="S1458" s="164">
        <f>IFERROR(IF(VLOOKUP($C1458,'MSCI Database'!$C:$R,6, FALSE)="","",VLOOKUP($C1458,'MSCI Database'!$C:$R,6, FALSE)),"")</f>
        <v>4.2</v>
      </c>
      <c r="T1458" s="211">
        <f>IFERROR(IF(VLOOKUP($C1458,'MSCI Database'!$C:$R,7, FALSE)="","",VLOOKUP($C1458,'MSCI Database'!$C:$R,7, FALSE)),"")</f>
        <v>5.0999999999999996</v>
      </c>
      <c r="U1458" s="164">
        <f>IFERROR(IF(VLOOKUP($C1458,'MSCI Database'!$C:$R,8, FALSE)="","",VLOOKUP($C1458,'MSCI Database'!$C:$R,8, FALSE)),"")</f>
        <v>5.2</v>
      </c>
      <c r="V1458" s="175">
        <f>IFERROR(IF(VLOOKUP($C1458,'MSCI Database'!$C:$R,9, FALSE)="","",VLOOKUP($C1458,'MSCI Database'!$C:$R,9, FALSE)),"")</f>
        <v>5</v>
      </c>
      <c r="W1458" s="165">
        <f t="shared" ca="1" si="60"/>
        <v>0</v>
      </c>
      <c r="X1458" s="166" t="str">
        <f>IFERROR(IF(VLOOKUP($C1458,'MSCI Database'!$C:$R,10, FALSE)="","",VLOOKUP($C1458,'MSCI Database'!$C:$R,10, FALSE)),"")</f>
        <v/>
      </c>
      <c r="Y1458" s="133" t="str">
        <f>IFERROR(IF(VLOOKUP($C1458,'MSCI Database'!$C:$R,11, FALSE)="","",VLOOKUP($C1458,'MSCI Database'!$C:$R,11, FALSE)),"")</f>
        <v>2019</v>
      </c>
      <c r="Z1458" s="133" t="str">
        <f>IFERROR(IF(VLOOKUP($C1458,'MSCI Database'!$C:$R,12, FALSE)="","",VLOOKUP($C1458,'MSCI Database'!$C:$R,12, FALSE)),"")</f>
        <v/>
      </c>
      <c r="AA1458" s="202" t="str">
        <f>IFERROR(IF(VLOOKUP($C1458,'MSCI Database'!$C:$R,13, FALSE)="","",VLOOKUP($C1458,'MSCI Database'!$C:$R,13, FALSE)),"")</f>
        <v/>
      </c>
    </row>
    <row r="1459" spans="1:27" s="130" customFormat="1" ht="15" hidden="1" customHeight="1" outlineLevel="1">
      <c r="A1459" s="130" t="s">
        <v>10361</v>
      </c>
      <c r="B1459" s="130" t="s">
        <v>10362</v>
      </c>
      <c r="C1459" s="130" t="s">
        <v>10363</v>
      </c>
      <c r="D1459" s="130" t="s">
        <v>12128</v>
      </c>
      <c r="E1459" s="130" t="s">
        <v>12133</v>
      </c>
      <c r="F1459" s="169">
        <v>4.9247049442887103E-2</v>
      </c>
      <c r="G1459" s="132" t="str">
        <f ca="1">IFERROR(_xll.BQL($A1459, "cur_mkt_cap(currency=EUR)")/1000000, " ")</f>
        <v xml:space="preserve"> </v>
      </c>
      <c r="M1459" s="305">
        <f t="shared" si="61"/>
        <v>3.1862840989547954E-5</v>
      </c>
      <c r="N1459" s="223">
        <f t="shared" si="62"/>
        <v>5.3650672423513342E-4</v>
      </c>
      <c r="O1459" s="172" t="str">
        <f>IFERROR(IF(VLOOKUP($C1459,'MSCI Database'!$C:$R,2, FALSE)="","",VLOOKUP($C1459,'MSCI Database'!$C:$R,2, FALSE)),"")</f>
        <v>Biotechnology</v>
      </c>
      <c r="P1459" s="186" t="str">
        <f>IFERROR(IF(VLOOKUP($C1459,'MSCI Database'!$C:$R,3, FALSE)="","",VLOOKUP($C1459,'MSCI Database'!$C:$R,3, FALSE)),"")</f>
        <v>BB</v>
      </c>
      <c r="Q1459" s="164" t="str">
        <f>IFERROR(IF(VLOOKUP($C1459,'MSCI Database'!$C:$R,4, FALSE)="","",VLOOKUP($C1459,'MSCI Database'!$C:$R,4, FALSE)),"")</f>
        <v/>
      </c>
      <c r="R1459" s="164">
        <f>IFERROR(IF(VLOOKUP($C1459,'MSCI Database'!$C:$R,5, FALSE)="","",VLOOKUP($C1459,'MSCI Database'!$C:$R,5, FALSE)),"")</f>
        <v>3.2</v>
      </c>
      <c r="S1459" s="164">
        <f>IFERROR(IF(VLOOKUP($C1459,'MSCI Database'!$C:$R,6, FALSE)="","",VLOOKUP($C1459,'MSCI Database'!$C:$R,6, FALSE)),"")</f>
        <v>4.9000000000000004</v>
      </c>
      <c r="T1459" s="211">
        <f>IFERROR(IF(VLOOKUP($C1459,'MSCI Database'!$C:$R,7, FALSE)="","",VLOOKUP($C1459,'MSCI Database'!$C:$R,7, FALSE)),"")</f>
        <v>4</v>
      </c>
      <c r="U1459" s="164">
        <f>IFERROR(IF(VLOOKUP($C1459,'MSCI Database'!$C:$R,8, FALSE)="","",VLOOKUP($C1459,'MSCI Database'!$C:$R,8, FALSE)),"")</f>
        <v>4.5999999999999996</v>
      </c>
      <c r="V1459" s="175">
        <f>IFERROR(IF(VLOOKUP($C1459,'MSCI Database'!$C:$R,9, FALSE)="","",VLOOKUP($C1459,'MSCI Database'!$C:$R,9, FALSE)),"")</f>
        <v>4.3</v>
      </c>
      <c r="W1459" s="165">
        <f t="shared" ca="1" si="60"/>
        <v>0</v>
      </c>
      <c r="X1459" s="166" t="str">
        <f>IFERROR(IF(VLOOKUP($C1459,'MSCI Database'!$C:$R,10, FALSE)="","",VLOOKUP($C1459,'MSCI Database'!$C:$R,10, FALSE)),"")</f>
        <v/>
      </c>
      <c r="Y1459" s="133" t="str">
        <f>IFERROR(IF(VLOOKUP($C1459,'MSCI Database'!$C:$R,11, FALSE)="","",VLOOKUP($C1459,'MSCI Database'!$C:$R,11, FALSE)),"")</f>
        <v>2019</v>
      </c>
      <c r="Z1459" s="133" t="str">
        <f>IFERROR(IF(VLOOKUP($C1459,'MSCI Database'!$C:$R,12, FALSE)="","",VLOOKUP($C1459,'MSCI Database'!$C:$R,12, FALSE)),"")</f>
        <v/>
      </c>
      <c r="AA1459" s="202" t="str">
        <f>IFERROR(IF(VLOOKUP($C1459,'MSCI Database'!$C:$R,13, FALSE)="","",VLOOKUP($C1459,'MSCI Database'!$C:$R,13, FALSE)),"")</f>
        <v/>
      </c>
    </row>
    <row r="1460" spans="1:27" s="130" customFormat="1" ht="15" hidden="1" customHeight="1" outlineLevel="1">
      <c r="A1460" s="130" t="s">
        <v>11668</v>
      </c>
      <c r="B1460" s="130" t="s">
        <v>11669</v>
      </c>
      <c r="C1460" s="130" t="s">
        <v>11670</v>
      </c>
      <c r="D1460" s="130" t="s">
        <v>12128</v>
      </c>
      <c r="E1460" s="130" t="s">
        <v>18689</v>
      </c>
      <c r="F1460" s="169">
        <v>4.9231186841448622E-2</v>
      </c>
      <c r="G1460" s="132" t="str">
        <f ca="1">IFERROR(_xll.BQL($A1460, "cur_mkt_cap(currency=EUR)")/1000000, " ")</f>
        <v xml:space="preserve"> </v>
      </c>
      <c r="M1460" s="305">
        <f t="shared" si="61"/>
        <v>3.185257788641726E-5</v>
      </c>
      <c r="N1460" s="223">
        <f t="shared" si="62"/>
        <v>5.3633391403773315E-4</v>
      </c>
      <c r="O1460" s="172" t="str">
        <f>IFERROR(IF(VLOOKUP($C1460,'MSCI Database'!$C:$R,2, FALSE)="","",VLOOKUP($C1460,'MSCI Database'!$C:$R,2, FALSE)),"")</f>
        <v>Software &amp; Services</v>
      </c>
      <c r="P1460" s="186" t="str">
        <f>IFERROR(IF(VLOOKUP($C1460,'MSCI Database'!$C:$R,3, FALSE)="","",VLOOKUP($C1460,'MSCI Database'!$C:$R,3, FALSE)),"")</f>
        <v>BB</v>
      </c>
      <c r="Q1460" s="164" t="str">
        <f>IFERROR(IF(VLOOKUP($C1460,'MSCI Database'!$C:$R,4, FALSE)="","",VLOOKUP($C1460,'MSCI Database'!$C:$R,4, FALSE)),"")</f>
        <v>1</v>
      </c>
      <c r="R1460" s="164">
        <f>IFERROR(IF(VLOOKUP($C1460,'MSCI Database'!$C:$R,5, FALSE)="","",VLOOKUP($C1460,'MSCI Database'!$C:$R,5, FALSE)),"")</f>
        <v>3.8</v>
      </c>
      <c r="S1460" s="164">
        <f>IFERROR(IF(VLOOKUP($C1460,'MSCI Database'!$C:$R,6, FALSE)="","",VLOOKUP($C1460,'MSCI Database'!$C:$R,6, FALSE)),"")</f>
        <v>6.7</v>
      </c>
      <c r="T1460" s="211">
        <f>IFERROR(IF(VLOOKUP($C1460,'MSCI Database'!$C:$R,7, FALSE)="","",VLOOKUP($C1460,'MSCI Database'!$C:$R,7, FALSE)),"")</f>
        <v>3.1</v>
      </c>
      <c r="U1460" s="164">
        <f>IFERROR(IF(VLOOKUP($C1460,'MSCI Database'!$C:$R,8, FALSE)="","",VLOOKUP($C1460,'MSCI Database'!$C:$R,8, FALSE)),"")</f>
        <v>5.0999999999999996</v>
      </c>
      <c r="V1460" s="175">
        <f>IFERROR(IF(VLOOKUP($C1460,'MSCI Database'!$C:$R,9, FALSE)="","",VLOOKUP($C1460,'MSCI Database'!$C:$R,9, FALSE)),"")</f>
        <v>4.0999999999999996</v>
      </c>
      <c r="W1460" s="165">
        <f t="shared" ca="1" si="60"/>
        <v>0</v>
      </c>
      <c r="X1460" s="166">
        <f>IFERROR(IF(VLOOKUP($C1460,'MSCI Database'!$C:$R,10, FALSE)="","",VLOOKUP($C1460,'MSCI Database'!$C:$R,10, FALSE)),"")</f>
        <v>3282</v>
      </c>
      <c r="Y1460" s="133" t="str">
        <f>IFERROR(IF(VLOOKUP($C1460,'MSCI Database'!$C:$R,11, FALSE)="","",VLOOKUP($C1460,'MSCI Database'!$C:$R,11, FALSE)),"")</f>
        <v>2019</v>
      </c>
      <c r="Z1460" s="133" t="str">
        <f>IFERROR(IF(VLOOKUP($C1460,'MSCI Database'!$C:$R,12, FALSE)="","",VLOOKUP($C1460,'MSCI Database'!$C:$R,12, FALSE)),"")</f>
        <v>E.Segmt-Moderate</v>
      </c>
      <c r="AA1460" s="202" t="str">
        <f>IFERROR(IF(VLOOKUP($C1460,'MSCI Database'!$C:$R,13, FALSE)="","",VLOOKUP($C1460,'MSCI Database'!$C:$R,13, FALSE)),"")</f>
        <v/>
      </c>
    </row>
    <row r="1461" spans="1:27" s="130" customFormat="1" ht="15" hidden="1" customHeight="1" outlineLevel="1">
      <c r="A1461" s="130" t="s">
        <v>11131</v>
      </c>
      <c r="B1461" s="130" t="s">
        <v>11132</v>
      </c>
      <c r="C1461" s="130" t="s">
        <v>11133</v>
      </c>
      <c r="D1461" s="130" t="s">
        <v>12128</v>
      </c>
      <c r="E1461" s="130" t="s">
        <v>12133</v>
      </c>
      <c r="F1461" s="169">
        <v>4.922758026166435E-2</v>
      </c>
      <c r="G1461" s="132" t="str">
        <f ca="1">IFERROR(_xll.BQL($A1461, "cur_mkt_cap(currency=EUR)")/1000000, " ")</f>
        <v xml:space="preserve"> </v>
      </c>
      <c r="M1461" s="305">
        <f t="shared" si="61"/>
        <v>3.1850244429296832E-5</v>
      </c>
      <c r="N1461" s="223">
        <f t="shared" si="62"/>
        <v>5.3629462327153214E-4</v>
      </c>
      <c r="O1461" s="172" t="str">
        <f>IFERROR(IF(VLOOKUP($C1461,'MSCI Database'!$C:$R,2, FALSE)="","",VLOOKUP($C1461,'MSCI Database'!$C:$R,2, FALSE)),"")</f>
        <v>Pharmaceuticals</v>
      </c>
      <c r="P1461" s="186" t="str">
        <f>IFERROR(IF(VLOOKUP($C1461,'MSCI Database'!$C:$R,3, FALSE)="","",VLOOKUP($C1461,'MSCI Database'!$C:$R,3, FALSE)),"")</f>
        <v>BBB</v>
      </c>
      <c r="Q1461" s="164" t="str">
        <f>IFERROR(IF(VLOOKUP($C1461,'MSCI Database'!$C:$R,4, FALSE)="","",VLOOKUP($C1461,'MSCI Database'!$C:$R,4, FALSE)),"")</f>
        <v>0</v>
      </c>
      <c r="R1461" s="164">
        <f>IFERROR(IF(VLOOKUP($C1461,'MSCI Database'!$C:$R,5, FALSE)="","",VLOOKUP($C1461,'MSCI Database'!$C:$R,5, FALSE)),"")</f>
        <v>5.3</v>
      </c>
      <c r="S1461" s="164">
        <f>IFERROR(IF(VLOOKUP($C1461,'MSCI Database'!$C:$R,6, FALSE)="","",VLOOKUP($C1461,'MSCI Database'!$C:$R,6, FALSE)),"")</f>
        <v>6.2</v>
      </c>
      <c r="T1461" s="211">
        <f>IFERROR(IF(VLOOKUP($C1461,'MSCI Database'!$C:$R,7, FALSE)="","",VLOOKUP($C1461,'MSCI Database'!$C:$R,7, FALSE)),"")</f>
        <v>4.8</v>
      </c>
      <c r="U1461" s="164">
        <f>IFERROR(IF(VLOOKUP($C1461,'MSCI Database'!$C:$R,8, FALSE)="","",VLOOKUP($C1461,'MSCI Database'!$C:$R,8, FALSE)),"")</f>
        <v>5</v>
      </c>
      <c r="V1461" s="175">
        <f>IFERROR(IF(VLOOKUP($C1461,'MSCI Database'!$C:$R,9, FALSE)="","",VLOOKUP($C1461,'MSCI Database'!$C:$R,9, FALSE)),"")</f>
        <v>5</v>
      </c>
      <c r="W1461" s="165">
        <f t="shared" ca="1" si="60"/>
        <v>0</v>
      </c>
      <c r="X1461" s="166">
        <f>IFERROR(IF(VLOOKUP($C1461,'MSCI Database'!$C:$R,10, FALSE)="","",VLOOKUP($C1461,'MSCI Database'!$C:$R,10, FALSE)),"")</f>
        <v>8</v>
      </c>
      <c r="Y1461" s="133" t="str">
        <f>IFERROR(IF(VLOOKUP($C1461,'MSCI Database'!$C:$R,11, FALSE)="","",VLOOKUP($C1461,'MSCI Database'!$C:$R,11, FALSE)),"")</f>
        <v>2019</v>
      </c>
      <c r="Z1461" s="133" t="str">
        <f>IFERROR(IF(VLOOKUP($C1461,'MSCI Database'!$C:$R,12, FALSE)="","",VLOOKUP($C1461,'MSCI Database'!$C:$R,12, FALSE)),"")</f>
        <v>E.Segmt-Moderate</v>
      </c>
      <c r="AA1461" s="202" t="str">
        <f>IFERROR(IF(VLOOKUP($C1461,'MSCI Database'!$C:$R,13, FALSE)="","",VLOOKUP($C1461,'MSCI Database'!$C:$R,13, FALSE)),"")</f>
        <v/>
      </c>
    </row>
    <row r="1462" spans="1:27" s="130" customFormat="1" ht="15" hidden="1" customHeight="1" outlineLevel="1">
      <c r="A1462" s="130" t="s">
        <v>10246</v>
      </c>
      <c r="B1462" s="130" t="s">
        <v>10247</v>
      </c>
      <c r="C1462" s="130" t="s">
        <v>10248</v>
      </c>
      <c r="D1462" s="130" t="s">
        <v>12128</v>
      </c>
      <c r="E1462" s="130" t="s">
        <v>12133</v>
      </c>
      <c r="F1462" s="169">
        <v>4.9089209510504508E-2</v>
      </c>
      <c r="G1462" s="132" t="str">
        <f ca="1">IFERROR(_xll.BQL($A1462, "cur_mkt_cap(currency=EUR)")/1000000, " ")</f>
        <v xml:space="preserve"> </v>
      </c>
      <c r="M1462" s="305">
        <f t="shared" si="61"/>
        <v>3.1760718553296414E-5</v>
      </c>
      <c r="N1462" s="223">
        <f t="shared" si="62"/>
        <v>5.3478718598798847E-4</v>
      </c>
      <c r="O1462" s="172" t="str">
        <f>IFERROR(IF(VLOOKUP($C1462,'MSCI Database'!$C:$R,2, FALSE)="","",VLOOKUP($C1462,'MSCI Database'!$C:$R,2, FALSE)),"")</f>
        <v>Biotechnology</v>
      </c>
      <c r="P1462" s="186" t="str">
        <f>IFERROR(IF(VLOOKUP($C1462,'MSCI Database'!$C:$R,3, FALSE)="","",VLOOKUP($C1462,'MSCI Database'!$C:$R,3, FALSE)),"")</f>
        <v>BB</v>
      </c>
      <c r="Q1462" s="164" t="str">
        <f>IFERROR(IF(VLOOKUP($C1462,'MSCI Database'!$C:$R,4, FALSE)="","",VLOOKUP($C1462,'MSCI Database'!$C:$R,4, FALSE)),"")</f>
        <v>1</v>
      </c>
      <c r="R1462" s="164">
        <f>IFERROR(IF(VLOOKUP($C1462,'MSCI Database'!$C:$R,5, FALSE)="","",VLOOKUP($C1462,'MSCI Database'!$C:$R,5, FALSE)),"")</f>
        <v>3.8</v>
      </c>
      <c r="S1462" s="164">
        <f>IFERROR(IF(VLOOKUP($C1462,'MSCI Database'!$C:$R,6, FALSE)="","",VLOOKUP($C1462,'MSCI Database'!$C:$R,6, FALSE)),"")</f>
        <v>4.9000000000000004</v>
      </c>
      <c r="T1462" s="211">
        <f>IFERROR(IF(VLOOKUP($C1462,'MSCI Database'!$C:$R,7, FALSE)="","",VLOOKUP($C1462,'MSCI Database'!$C:$R,7, FALSE)),"")</f>
        <v>3.6</v>
      </c>
      <c r="U1462" s="164">
        <f>IFERROR(IF(VLOOKUP($C1462,'MSCI Database'!$C:$R,8, FALSE)="","",VLOOKUP($C1462,'MSCI Database'!$C:$R,8, FALSE)),"")</f>
        <v>5.8</v>
      </c>
      <c r="V1462" s="175">
        <f>IFERROR(IF(VLOOKUP($C1462,'MSCI Database'!$C:$R,9, FALSE)="","",VLOOKUP($C1462,'MSCI Database'!$C:$R,9, FALSE)),"")</f>
        <v>4.5</v>
      </c>
      <c r="W1462" s="165">
        <f t="shared" ca="1" si="60"/>
        <v>0</v>
      </c>
      <c r="X1462" s="166">
        <f>IFERROR(IF(VLOOKUP($C1462,'MSCI Database'!$C:$R,10, FALSE)="","",VLOOKUP($C1462,'MSCI Database'!$C:$R,10, FALSE)),"")</f>
        <v>3286</v>
      </c>
      <c r="Y1462" s="133" t="str">
        <f>IFERROR(IF(VLOOKUP($C1462,'MSCI Database'!$C:$R,11, FALSE)="","",VLOOKUP($C1462,'MSCI Database'!$C:$R,11, FALSE)),"")</f>
        <v>2019</v>
      </c>
      <c r="Z1462" s="133" t="str">
        <f>IFERROR(IF(VLOOKUP($C1462,'MSCI Database'!$C:$R,12, FALSE)="","",VLOOKUP($C1462,'MSCI Database'!$C:$R,12, FALSE)),"")</f>
        <v>E.Segmt-Moderately Low</v>
      </c>
      <c r="AA1462" s="202" t="str">
        <f>IFERROR(IF(VLOOKUP($C1462,'MSCI Database'!$C:$R,13, FALSE)="","",VLOOKUP($C1462,'MSCI Database'!$C:$R,13, FALSE)),"")</f>
        <v/>
      </c>
    </row>
    <row r="1463" spans="1:27" s="130" customFormat="1" ht="15" hidden="1" customHeight="1" outlineLevel="1">
      <c r="A1463" s="130" t="s">
        <v>9428</v>
      </c>
      <c r="B1463" s="130" t="s">
        <v>9429</v>
      </c>
      <c r="C1463" s="130" t="s">
        <v>9430</v>
      </c>
      <c r="D1463" s="130" t="s">
        <v>12128</v>
      </c>
      <c r="E1463" s="130" t="s">
        <v>18689</v>
      </c>
      <c r="F1463" s="169">
        <v>4.9076328687000341E-2</v>
      </c>
      <c r="G1463" s="132" t="str">
        <f ca="1">IFERROR(_xll.BQL($A1463, "cur_mkt_cap(currency=EUR)")/1000000, " ")</f>
        <v xml:space="preserve"> </v>
      </c>
      <c r="M1463" s="305">
        <f t="shared" si="61"/>
        <v>3.1752384660489215E-5</v>
      </c>
      <c r="N1463" s="223">
        <f t="shared" si="62"/>
        <v>5.3464685984658819E-4</v>
      </c>
      <c r="O1463" s="172" t="str">
        <f>IFERROR(IF(VLOOKUP($C1463,'MSCI Database'!$C:$R,2, FALSE)="","",VLOOKUP($C1463,'MSCI Database'!$C:$R,2, FALSE)),"")</f>
        <v>Electronic Equipment, Instruments &amp; Components</v>
      </c>
      <c r="P1463" s="186" t="str">
        <f>IFERROR(IF(VLOOKUP($C1463,'MSCI Database'!$C:$R,3, FALSE)="","",VLOOKUP($C1463,'MSCI Database'!$C:$R,3, FALSE)),"")</f>
        <v>A</v>
      </c>
      <c r="Q1463" s="164" t="str">
        <f>IFERROR(IF(VLOOKUP($C1463,'MSCI Database'!$C:$R,4, FALSE)="","",VLOOKUP($C1463,'MSCI Database'!$C:$R,4, FALSE)),"")</f>
        <v>0</v>
      </c>
      <c r="R1463" s="164">
        <f>IFERROR(IF(VLOOKUP($C1463,'MSCI Database'!$C:$R,5, FALSE)="","",VLOOKUP($C1463,'MSCI Database'!$C:$R,5, FALSE)),"")</f>
        <v>6.2</v>
      </c>
      <c r="S1463" s="164">
        <f>IFERROR(IF(VLOOKUP($C1463,'MSCI Database'!$C:$R,6, FALSE)="","",VLOOKUP($C1463,'MSCI Database'!$C:$R,6, FALSE)),"")</f>
        <v>3.6</v>
      </c>
      <c r="T1463" s="211">
        <f>IFERROR(IF(VLOOKUP($C1463,'MSCI Database'!$C:$R,7, FALSE)="","",VLOOKUP($C1463,'MSCI Database'!$C:$R,7, FALSE)),"")</f>
        <v>4.9000000000000004</v>
      </c>
      <c r="U1463" s="164">
        <f>IFERROR(IF(VLOOKUP($C1463,'MSCI Database'!$C:$R,8, FALSE)="","",VLOOKUP($C1463,'MSCI Database'!$C:$R,8, FALSE)),"")</f>
        <v>6.1</v>
      </c>
      <c r="V1463" s="175">
        <f>IFERROR(IF(VLOOKUP($C1463,'MSCI Database'!$C:$R,9, FALSE)="","",VLOOKUP($C1463,'MSCI Database'!$C:$R,9, FALSE)),"")</f>
        <v>5.2</v>
      </c>
      <c r="W1463" s="165">
        <f t="shared" ca="1" si="60"/>
        <v>0</v>
      </c>
      <c r="X1463" s="166">
        <f>IFERROR(IF(VLOOKUP($C1463,'MSCI Database'!$C:$R,10, FALSE)="","",VLOOKUP($C1463,'MSCI Database'!$C:$R,10, FALSE)),"")</f>
        <v>62796</v>
      </c>
      <c r="Y1463" s="133" t="str">
        <f>IFERROR(IF(VLOOKUP($C1463,'MSCI Database'!$C:$R,11, FALSE)="","",VLOOKUP($C1463,'MSCI Database'!$C:$R,11, FALSE)),"")</f>
        <v>2019</v>
      </c>
      <c r="Z1463" s="133" t="str">
        <f>IFERROR(IF(VLOOKUP($C1463,'MSCI Database'!$C:$R,12, FALSE)="","",VLOOKUP($C1463,'MSCI Database'!$C:$R,12, FALSE)),"")</f>
        <v>E.Segmt-Moderately Low</v>
      </c>
      <c r="AA1463" s="202" t="str">
        <f>IFERROR(IF(VLOOKUP($C1463,'MSCI Database'!$C:$R,13, FALSE)="","",VLOOKUP($C1463,'MSCI Database'!$C:$R,13, FALSE)),"")</f>
        <v/>
      </c>
    </row>
    <row r="1464" spans="1:27" s="130" customFormat="1" ht="15" hidden="1" customHeight="1" outlineLevel="1">
      <c r="A1464" s="130" t="s">
        <v>8829</v>
      </c>
      <c r="B1464" s="130" t="s">
        <v>8830</v>
      </c>
      <c r="C1464" s="130" t="s">
        <v>8831</v>
      </c>
      <c r="D1464" s="130" t="s">
        <v>18708</v>
      </c>
      <c r="E1464" s="130" t="s">
        <v>18688</v>
      </c>
      <c r="F1464" s="169">
        <v>4.907516924779505E-2</v>
      </c>
      <c r="G1464" s="132" t="str">
        <f ca="1">IFERROR(_xll.BQL($A1464, "cur_mkt_cap(currency=EUR)")/1000000, " ")</f>
        <v xml:space="preserve"> </v>
      </c>
      <c r="M1464" s="305">
        <f t="shared" si="61"/>
        <v>3.1751634503323392E-5</v>
      </c>
      <c r="N1464" s="223">
        <f t="shared" si="62"/>
        <v>5.3463422869534118E-4</v>
      </c>
      <c r="O1464" s="172" t="str">
        <f>IFERROR(IF(VLOOKUP($C1464,'MSCI Database'!$C:$R,2, FALSE)="","",VLOOKUP($C1464,'MSCI Database'!$C:$R,2, FALSE)),"")</f>
        <v>Property &amp; Casualty Insurance</v>
      </c>
      <c r="P1464" s="186" t="str">
        <f>IFERROR(IF(VLOOKUP($C1464,'MSCI Database'!$C:$R,3, FALSE)="","",VLOOKUP($C1464,'MSCI Database'!$C:$R,3, FALSE)),"")</f>
        <v>BB</v>
      </c>
      <c r="Q1464" s="164" t="str">
        <f>IFERROR(IF(VLOOKUP($C1464,'MSCI Database'!$C:$R,4, FALSE)="","",VLOOKUP($C1464,'MSCI Database'!$C:$R,4, FALSE)),"")</f>
        <v>1</v>
      </c>
      <c r="R1464" s="164">
        <f>IFERROR(IF(VLOOKUP($C1464,'MSCI Database'!$C:$R,5, FALSE)="","",VLOOKUP($C1464,'MSCI Database'!$C:$R,5, FALSE)),"")</f>
        <v>3.3</v>
      </c>
      <c r="S1464" s="164">
        <f>IFERROR(IF(VLOOKUP($C1464,'MSCI Database'!$C:$R,6, FALSE)="","",VLOOKUP($C1464,'MSCI Database'!$C:$R,6, FALSE)),"")</f>
        <v>3.5</v>
      </c>
      <c r="T1464" s="211">
        <f>IFERROR(IF(VLOOKUP($C1464,'MSCI Database'!$C:$R,7, FALSE)="","",VLOOKUP($C1464,'MSCI Database'!$C:$R,7, FALSE)),"")</f>
        <v>3.5</v>
      </c>
      <c r="U1464" s="164">
        <f>IFERROR(IF(VLOOKUP($C1464,'MSCI Database'!$C:$R,8, FALSE)="","",VLOOKUP($C1464,'MSCI Database'!$C:$R,8, FALSE)),"")</f>
        <v>5.6</v>
      </c>
      <c r="V1464" s="175">
        <f>IFERROR(IF(VLOOKUP($C1464,'MSCI Database'!$C:$R,9, FALSE)="","",VLOOKUP($C1464,'MSCI Database'!$C:$R,9, FALSE)),"")</f>
        <v>4.2</v>
      </c>
      <c r="W1464" s="165">
        <f t="shared" ca="1" si="60"/>
        <v>0</v>
      </c>
      <c r="X1464" s="166">
        <f>IFERROR(IF(VLOOKUP($C1464,'MSCI Database'!$C:$R,10, FALSE)="","",VLOOKUP($C1464,'MSCI Database'!$C:$R,10, FALSE)),"")</f>
        <v>2073</v>
      </c>
      <c r="Y1464" s="133" t="str">
        <f>IFERROR(IF(VLOOKUP($C1464,'MSCI Database'!$C:$R,11, FALSE)="","",VLOOKUP($C1464,'MSCI Database'!$C:$R,11, FALSE)),"")</f>
        <v>2019</v>
      </c>
      <c r="Z1464" s="133" t="str">
        <f>IFERROR(IF(VLOOKUP($C1464,'MSCI Database'!$C:$R,12, FALSE)="","",VLOOKUP($C1464,'MSCI Database'!$C:$R,12, FALSE)),"")</f>
        <v>Reported</v>
      </c>
      <c r="AA1464" s="202" t="str">
        <f>IFERROR(IF(VLOOKUP($C1464,'MSCI Database'!$C:$R,13, FALSE)="","",VLOOKUP($C1464,'MSCI Database'!$C:$R,13, FALSE)),"")</f>
        <v>Improved efforts in data privacy mechanisms drive the upgrade</v>
      </c>
    </row>
    <row r="1465" spans="1:27" s="130" customFormat="1" ht="15" hidden="1" customHeight="1" outlineLevel="1">
      <c r="A1465" s="130" t="s">
        <v>9453</v>
      </c>
      <c r="B1465" s="130" t="s">
        <v>9454</v>
      </c>
      <c r="C1465" s="130" t="s">
        <v>9455</v>
      </c>
      <c r="D1465" s="130" t="s">
        <v>12128</v>
      </c>
      <c r="E1465" s="130" t="s">
        <v>18689</v>
      </c>
      <c r="F1465" s="169">
        <v>4.9057636698322651E-2</v>
      </c>
      <c r="G1465" s="132" t="str">
        <f ca="1">IFERROR(_xll.BQL($A1465, "cur_mkt_cap(currency=EUR)")/1000000, " ")</f>
        <v xml:space="preserve"> </v>
      </c>
      <c r="M1465" s="305">
        <f t="shared" si="61"/>
        <v>3.1740290943814753E-5</v>
      </c>
      <c r="N1465" s="223">
        <f t="shared" si="62"/>
        <v>5.3444322576640764E-4</v>
      </c>
      <c r="O1465" s="172" t="str">
        <f>IFERROR(IF(VLOOKUP($C1465,'MSCI Database'!$C:$R,2, FALSE)="","",VLOOKUP($C1465,'MSCI Database'!$C:$R,2, FALSE)),"")</f>
        <v>Technology Hardware, Storage &amp; Peripherals</v>
      </c>
      <c r="P1465" s="186" t="str">
        <f>IFERROR(IF(VLOOKUP($C1465,'MSCI Database'!$C:$R,3, FALSE)="","",VLOOKUP($C1465,'MSCI Database'!$C:$R,3, FALSE)),"")</f>
        <v>BB</v>
      </c>
      <c r="Q1465" s="164" t="str">
        <f>IFERROR(IF(VLOOKUP($C1465,'MSCI Database'!$C:$R,4, FALSE)="","",VLOOKUP($C1465,'MSCI Database'!$C:$R,4, FALSE)),"")</f>
        <v/>
      </c>
      <c r="R1465" s="164">
        <f>IFERROR(IF(VLOOKUP($C1465,'MSCI Database'!$C:$R,5, FALSE)="","",VLOOKUP($C1465,'MSCI Database'!$C:$R,5, FALSE)),"")</f>
        <v>3.7</v>
      </c>
      <c r="S1465" s="164">
        <f>IFERROR(IF(VLOOKUP($C1465,'MSCI Database'!$C:$R,6, FALSE)="","",VLOOKUP($C1465,'MSCI Database'!$C:$R,6, FALSE)),"")</f>
        <v>2.7</v>
      </c>
      <c r="T1465" s="211">
        <f>IFERROR(IF(VLOOKUP($C1465,'MSCI Database'!$C:$R,7, FALSE)="","",VLOOKUP($C1465,'MSCI Database'!$C:$R,7, FALSE)),"")</f>
        <v>3.6</v>
      </c>
      <c r="U1465" s="164">
        <f>IFERROR(IF(VLOOKUP($C1465,'MSCI Database'!$C:$R,8, FALSE)="","",VLOOKUP($C1465,'MSCI Database'!$C:$R,8, FALSE)),"")</f>
        <v>6.3</v>
      </c>
      <c r="V1465" s="175">
        <f>IFERROR(IF(VLOOKUP($C1465,'MSCI Database'!$C:$R,9, FALSE)="","",VLOOKUP($C1465,'MSCI Database'!$C:$R,9, FALSE)),"")</f>
        <v>4.3</v>
      </c>
      <c r="W1465" s="165">
        <f t="shared" ca="1" si="60"/>
        <v>0</v>
      </c>
      <c r="X1465" s="166">
        <f>IFERROR(IF(VLOOKUP($C1465,'MSCI Database'!$C:$R,10, FALSE)="","",VLOOKUP($C1465,'MSCI Database'!$C:$R,10, FALSE)),"")</f>
        <v>7938</v>
      </c>
      <c r="Y1465" s="133" t="str">
        <f>IFERROR(IF(VLOOKUP($C1465,'MSCI Database'!$C:$R,11, FALSE)="","",VLOOKUP($C1465,'MSCI Database'!$C:$R,11, FALSE)),"")</f>
        <v>2019</v>
      </c>
      <c r="Z1465" s="133" t="str">
        <f>IFERROR(IF(VLOOKUP($C1465,'MSCI Database'!$C:$R,12, FALSE)="","",VLOOKUP($C1465,'MSCI Database'!$C:$R,12, FALSE)),"")</f>
        <v>E.Segmt-Moderate</v>
      </c>
      <c r="AA1465" s="202" t="str">
        <f>IFERROR(IF(VLOOKUP($C1465,'MSCI Database'!$C:$R,13, FALSE)="","",VLOOKUP($C1465,'MSCI Database'!$C:$R,13, FALSE)),"")</f>
        <v/>
      </c>
    </row>
    <row r="1466" spans="1:27" s="130" customFormat="1" ht="15" hidden="1" customHeight="1" outlineLevel="1">
      <c r="A1466" s="130" t="s">
        <v>8973</v>
      </c>
      <c r="B1466" s="130" t="s">
        <v>8974</v>
      </c>
      <c r="C1466" s="130" t="s">
        <v>8975</v>
      </c>
      <c r="D1466" s="130" t="s">
        <v>12128</v>
      </c>
      <c r="E1466" s="130" t="s">
        <v>18673</v>
      </c>
      <c r="F1466" s="169">
        <v>4.8882628684213461E-2</v>
      </c>
      <c r="G1466" s="132" t="str">
        <f ca="1">IFERROR(_xll.BQL($A1466, "cur_mkt_cap(currency=EUR)")/1000000, " ")</f>
        <v xml:space="preserve"> </v>
      </c>
      <c r="M1466" s="305">
        <f t="shared" si="61"/>
        <v>3.1627060758686108E-5</v>
      </c>
      <c r="N1466" s="223">
        <f t="shared" si="62"/>
        <v>5.3253665517127976E-4</v>
      </c>
      <c r="O1466" s="172" t="str">
        <f>IFERROR(IF(VLOOKUP($C1466,'MSCI Database'!$C:$R,2, FALSE)="","",VLOOKUP($C1466,'MSCI Database'!$C:$R,2, FALSE)),"")</f>
        <v>Commercial Services &amp; Supplies</v>
      </c>
      <c r="P1466" s="186" t="str">
        <f>IFERROR(IF(VLOOKUP($C1466,'MSCI Database'!$C:$R,3, FALSE)="","",VLOOKUP($C1466,'MSCI Database'!$C:$R,3, FALSE)),"")</f>
        <v>A</v>
      </c>
      <c r="Q1466" s="164" t="str">
        <f>IFERROR(IF(VLOOKUP($C1466,'MSCI Database'!$C:$R,4, FALSE)="","",VLOOKUP($C1466,'MSCI Database'!$C:$R,4, FALSE)),"")</f>
        <v>0</v>
      </c>
      <c r="R1466" s="164">
        <f>IFERROR(IF(VLOOKUP($C1466,'MSCI Database'!$C:$R,5, FALSE)="","",VLOOKUP($C1466,'MSCI Database'!$C:$R,5, FALSE)),"")</f>
        <v>7</v>
      </c>
      <c r="S1466" s="164">
        <f>IFERROR(IF(VLOOKUP($C1466,'MSCI Database'!$C:$R,6, FALSE)="","",VLOOKUP($C1466,'MSCI Database'!$C:$R,6, FALSE)),"")</f>
        <v>9.1999999999999993</v>
      </c>
      <c r="T1466" s="211">
        <f>IFERROR(IF(VLOOKUP($C1466,'MSCI Database'!$C:$R,7, FALSE)="","",VLOOKUP($C1466,'MSCI Database'!$C:$R,7, FALSE)),"")</f>
        <v>3.3</v>
      </c>
      <c r="U1466" s="164">
        <f>IFERROR(IF(VLOOKUP($C1466,'MSCI Database'!$C:$R,8, FALSE)="","",VLOOKUP($C1466,'MSCI Database'!$C:$R,8, FALSE)),"")</f>
        <v>5.4</v>
      </c>
      <c r="V1466" s="175">
        <f>IFERROR(IF(VLOOKUP($C1466,'MSCI Database'!$C:$R,9, FALSE)="","",VLOOKUP($C1466,'MSCI Database'!$C:$R,9, FALSE)),"")</f>
        <v>6.1</v>
      </c>
      <c r="W1466" s="165">
        <f t="shared" ca="1" si="60"/>
        <v>0</v>
      </c>
      <c r="X1466" s="166">
        <f>IFERROR(IF(VLOOKUP($C1466,'MSCI Database'!$C:$R,10, FALSE)="","",VLOOKUP($C1466,'MSCI Database'!$C:$R,10, FALSE)),"")</f>
        <v>42817</v>
      </c>
      <c r="Y1466" s="133" t="str">
        <f>IFERROR(IF(VLOOKUP($C1466,'MSCI Database'!$C:$R,11, FALSE)="","",VLOOKUP($C1466,'MSCI Database'!$C:$R,11, FALSE)),"")</f>
        <v>2019</v>
      </c>
      <c r="Z1466" s="133" t="str">
        <f>IFERROR(IF(VLOOKUP($C1466,'MSCI Database'!$C:$R,12, FALSE)="","",VLOOKUP($C1466,'MSCI Database'!$C:$R,12, FALSE)),"")</f>
        <v>Reported</v>
      </c>
      <c r="AA1466" s="202" t="str">
        <f>IFERROR(IF(VLOOKUP($C1466,'MSCI Database'!$C:$R,13, FALSE)="","",VLOOKUP($C1466,'MSCI Database'!$C:$R,13, FALSE)),"")</f>
        <v/>
      </c>
    </row>
    <row r="1467" spans="1:27" s="130" customFormat="1" ht="15" hidden="1" customHeight="1" outlineLevel="1">
      <c r="A1467" s="130" t="s">
        <v>9619</v>
      </c>
      <c r="B1467" s="130" t="s">
        <v>9620</v>
      </c>
      <c r="C1467" s="130" t="s">
        <v>9621</v>
      </c>
      <c r="D1467" s="130" t="s">
        <v>12128</v>
      </c>
      <c r="E1467" s="130" t="s">
        <v>18688</v>
      </c>
      <c r="F1467" s="169">
        <v>4.8871692111994401E-2</v>
      </c>
      <c r="G1467" s="132" t="str">
        <f ca="1">IFERROR(_xll.BQL($A1467, "cur_mkt_cap(currency=EUR)")/1000000, " ")</f>
        <v xml:space="preserve"> </v>
      </c>
      <c r="M1467" s="305">
        <f t="shared" si="61"/>
        <v>3.1619984796460373E-5</v>
      </c>
      <c r="N1467" s="223">
        <f t="shared" si="62"/>
        <v>5.3241751007320815E-4</v>
      </c>
      <c r="O1467" s="172" t="str">
        <f>IFERROR(IF(VLOOKUP($C1467,'MSCI Database'!$C:$R,2, FALSE)="","",VLOOKUP($C1467,'MSCI Database'!$C:$R,2, FALSE)),"")</f>
        <v>Banks</v>
      </c>
      <c r="P1467" s="186" t="str">
        <f>IFERROR(IF(VLOOKUP($C1467,'MSCI Database'!$C:$R,3, FALSE)="","",VLOOKUP($C1467,'MSCI Database'!$C:$R,3, FALSE)),"")</f>
        <v>BBB</v>
      </c>
      <c r="Q1467" s="164" t="str">
        <f>IFERROR(IF(VLOOKUP($C1467,'MSCI Database'!$C:$R,4, FALSE)="","",VLOOKUP($C1467,'MSCI Database'!$C:$R,4, FALSE)),"")</f>
        <v>1</v>
      </c>
      <c r="R1467" s="164">
        <f>IFERROR(IF(VLOOKUP($C1467,'MSCI Database'!$C:$R,5, FALSE)="","",VLOOKUP($C1467,'MSCI Database'!$C:$R,5, FALSE)),"")</f>
        <v>5.7</v>
      </c>
      <c r="S1467" s="164">
        <f>IFERROR(IF(VLOOKUP($C1467,'MSCI Database'!$C:$R,6, FALSE)="","",VLOOKUP($C1467,'MSCI Database'!$C:$R,6, FALSE)),"")</f>
        <v>4</v>
      </c>
      <c r="T1467" s="211">
        <f>IFERROR(IF(VLOOKUP($C1467,'MSCI Database'!$C:$R,7, FALSE)="","",VLOOKUP($C1467,'MSCI Database'!$C:$R,7, FALSE)),"")</f>
        <v>3.4</v>
      </c>
      <c r="U1467" s="164">
        <f>IFERROR(IF(VLOOKUP($C1467,'MSCI Database'!$C:$R,8, FALSE)="","",VLOOKUP($C1467,'MSCI Database'!$C:$R,8, FALSE)),"")</f>
        <v>5.8</v>
      </c>
      <c r="V1467" s="175">
        <f>IFERROR(IF(VLOOKUP($C1467,'MSCI Database'!$C:$R,9, FALSE)="","",VLOOKUP($C1467,'MSCI Database'!$C:$R,9, FALSE)),"")</f>
        <v>4.2</v>
      </c>
      <c r="W1467" s="165">
        <f t="shared" ca="1" si="60"/>
        <v>0</v>
      </c>
      <c r="X1467" s="166">
        <f>IFERROR(IF(VLOOKUP($C1467,'MSCI Database'!$C:$R,10, FALSE)="","",VLOOKUP($C1467,'MSCI Database'!$C:$R,10, FALSE)),"")</f>
        <v>4137</v>
      </c>
      <c r="Y1467" s="133" t="str">
        <f>IFERROR(IF(VLOOKUP($C1467,'MSCI Database'!$C:$R,11, FALSE)="","",VLOOKUP($C1467,'MSCI Database'!$C:$R,11, FALSE)),"")</f>
        <v>2019</v>
      </c>
      <c r="Z1467" s="133" t="str">
        <f>IFERROR(IF(VLOOKUP($C1467,'MSCI Database'!$C:$R,12, FALSE)="","",VLOOKUP($C1467,'MSCI Database'!$C:$R,12, FALSE)),"")</f>
        <v>E.Segmt-Moderate</v>
      </c>
      <c r="AA1467" s="202" t="str">
        <f>IFERROR(IF(VLOOKUP($C1467,'MSCI Database'!$C:$R,13, FALSE)="","",VLOOKUP($C1467,'MSCI Database'!$C:$R,13, FALSE)),"")</f>
        <v/>
      </c>
    </row>
    <row r="1468" spans="1:27" s="130" customFormat="1" ht="15" hidden="1" customHeight="1" outlineLevel="1">
      <c r="A1468" s="130" t="s">
        <v>10549</v>
      </c>
      <c r="B1468" s="130" t="s">
        <v>10550</v>
      </c>
      <c r="C1468" s="130" t="s">
        <v>10551</v>
      </c>
      <c r="D1468" s="130" t="s">
        <v>12128</v>
      </c>
      <c r="E1468" s="130" t="s">
        <v>12133</v>
      </c>
      <c r="F1468" s="169">
        <v>4.8828820799692592E-2</v>
      </c>
      <c r="G1468" s="132" t="str">
        <f ca="1">IFERROR(_xll.BQL($A1468, "cur_mkt_cap(currency=EUR)")/1000000, " ")</f>
        <v xml:space="preserve"> </v>
      </c>
      <c r="M1468" s="305">
        <f t="shared" si="61"/>
        <v>3.1592247057401106E-5</v>
      </c>
      <c r="N1468" s="223">
        <f t="shared" si="62"/>
        <v>5.319504618421587E-4</v>
      </c>
      <c r="O1468" s="172" t="str">
        <f>IFERROR(IF(VLOOKUP($C1468,'MSCI Database'!$C:$R,2, FALSE)="","",VLOOKUP($C1468,'MSCI Database'!$C:$R,2, FALSE)),"")</f>
        <v>Biotechnology</v>
      </c>
      <c r="P1468" s="186" t="str">
        <f>IFERROR(IF(VLOOKUP($C1468,'MSCI Database'!$C:$R,3, FALSE)="","",VLOOKUP($C1468,'MSCI Database'!$C:$R,3, FALSE)),"")</f>
        <v>B</v>
      </c>
      <c r="Q1468" s="164" t="str">
        <f>IFERROR(IF(VLOOKUP($C1468,'MSCI Database'!$C:$R,4, FALSE)="","",VLOOKUP($C1468,'MSCI Database'!$C:$R,4, FALSE)),"")</f>
        <v>0</v>
      </c>
      <c r="R1468" s="164">
        <f>IFERROR(IF(VLOOKUP($C1468,'MSCI Database'!$C:$R,5, FALSE)="","",VLOOKUP($C1468,'MSCI Database'!$C:$R,5, FALSE)),"")</f>
        <v>2.4</v>
      </c>
      <c r="S1468" s="164">
        <f>IFERROR(IF(VLOOKUP($C1468,'MSCI Database'!$C:$R,6, FALSE)="","",VLOOKUP($C1468,'MSCI Database'!$C:$R,6, FALSE)),"")</f>
        <v>3.1</v>
      </c>
      <c r="T1468" s="211">
        <f>IFERROR(IF(VLOOKUP($C1468,'MSCI Database'!$C:$R,7, FALSE)="","",VLOOKUP($C1468,'MSCI Database'!$C:$R,7, FALSE)),"")</f>
        <v>4</v>
      </c>
      <c r="U1468" s="164">
        <f>IFERROR(IF(VLOOKUP($C1468,'MSCI Database'!$C:$R,8, FALSE)="","",VLOOKUP($C1468,'MSCI Database'!$C:$R,8, FALSE)),"")</f>
        <v>4.2</v>
      </c>
      <c r="V1468" s="175">
        <f>IFERROR(IF(VLOOKUP($C1468,'MSCI Database'!$C:$R,9, FALSE)="","",VLOOKUP($C1468,'MSCI Database'!$C:$R,9, FALSE)),"")</f>
        <v>4</v>
      </c>
      <c r="W1468" s="165">
        <f t="shared" ca="1" si="60"/>
        <v>0</v>
      </c>
      <c r="X1468" s="166" t="str">
        <f>IFERROR(IF(VLOOKUP($C1468,'MSCI Database'!$C:$R,10, FALSE)="","",VLOOKUP($C1468,'MSCI Database'!$C:$R,10, FALSE)),"")</f>
        <v/>
      </c>
      <c r="Y1468" s="133" t="str">
        <f>IFERROR(IF(VLOOKUP($C1468,'MSCI Database'!$C:$R,11, FALSE)="","",VLOOKUP($C1468,'MSCI Database'!$C:$R,11, FALSE)),"")</f>
        <v>2019</v>
      </c>
      <c r="Z1468" s="133" t="str">
        <f>IFERROR(IF(VLOOKUP($C1468,'MSCI Database'!$C:$R,12, FALSE)="","",VLOOKUP($C1468,'MSCI Database'!$C:$R,12, FALSE)),"")</f>
        <v/>
      </c>
      <c r="AA1468" s="202" t="str">
        <f>IFERROR(IF(VLOOKUP($C1468,'MSCI Database'!$C:$R,13, FALSE)="","",VLOOKUP($C1468,'MSCI Database'!$C:$R,13, FALSE)),"")</f>
        <v/>
      </c>
    </row>
    <row r="1469" spans="1:27" s="130" customFormat="1" ht="15" hidden="1" customHeight="1" outlineLevel="1">
      <c r="A1469" s="130" t="s">
        <v>9155</v>
      </c>
      <c r="B1469" s="130" t="s">
        <v>9156</v>
      </c>
      <c r="C1469" s="130" t="s">
        <v>9157</v>
      </c>
      <c r="D1469" s="130" t="s">
        <v>12128</v>
      </c>
      <c r="E1469" s="130" t="s">
        <v>12133</v>
      </c>
      <c r="F1469" s="169">
        <v>4.8821128879356919E-2</v>
      </c>
      <c r="G1469" s="132" t="str">
        <f ca="1">IFERROR(_xll.BQL($A1469, "cur_mkt_cap(currency=EUR)")/1000000, " ")</f>
        <v xml:space="preserve"> </v>
      </c>
      <c r="M1469" s="305">
        <f t="shared" si="61"/>
        <v>3.1587270384943921E-5</v>
      </c>
      <c r="N1469" s="223">
        <f t="shared" si="62"/>
        <v>5.3186666459889131E-4</v>
      </c>
      <c r="O1469" s="172" t="str">
        <f>IFERROR(IF(VLOOKUP($C1469,'MSCI Database'!$C:$R,2, FALSE)="","",VLOOKUP($C1469,'MSCI Database'!$C:$R,2, FALSE)),"")</f>
        <v>Biotechnology</v>
      </c>
      <c r="P1469" s="186" t="str">
        <f>IFERROR(IF(VLOOKUP($C1469,'MSCI Database'!$C:$R,3, FALSE)="","",VLOOKUP($C1469,'MSCI Database'!$C:$R,3, FALSE)),"")</f>
        <v>B</v>
      </c>
      <c r="Q1469" s="164" t="str">
        <f>IFERROR(IF(VLOOKUP($C1469,'MSCI Database'!$C:$R,4, FALSE)="","",VLOOKUP($C1469,'MSCI Database'!$C:$R,4, FALSE)),"")</f>
        <v>0</v>
      </c>
      <c r="R1469" s="164">
        <f>IFERROR(IF(VLOOKUP($C1469,'MSCI Database'!$C:$R,5, FALSE)="","",VLOOKUP($C1469,'MSCI Database'!$C:$R,5, FALSE)),"")</f>
        <v>2</v>
      </c>
      <c r="S1469" s="164">
        <f>IFERROR(IF(VLOOKUP($C1469,'MSCI Database'!$C:$R,6, FALSE)="","",VLOOKUP($C1469,'MSCI Database'!$C:$R,6, FALSE)),"")</f>
        <v>4.9000000000000004</v>
      </c>
      <c r="T1469" s="211">
        <f>IFERROR(IF(VLOOKUP($C1469,'MSCI Database'!$C:$R,7, FALSE)="","",VLOOKUP($C1469,'MSCI Database'!$C:$R,7, FALSE)),"")</f>
        <v>4.3</v>
      </c>
      <c r="U1469" s="164">
        <f>IFERROR(IF(VLOOKUP($C1469,'MSCI Database'!$C:$R,8, FALSE)="","",VLOOKUP($C1469,'MSCI Database'!$C:$R,8, FALSE)),"")</f>
        <v>4</v>
      </c>
      <c r="V1469" s="175">
        <f>IFERROR(IF(VLOOKUP($C1469,'MSCI Database'!$C:$R,9, FALSE)="","",VLOOKUP($C1469,'MSCI Database'!$C:$R,9, FALSE)),"")</f>
        <v>4.2</v>
      </c>
      <c r="W1469" s="165">
        <f t="shared" ca="1" si="60"/>
        <v>0</v>
      </c>
      <c r="X1469" s="166" t="str">
        <f>IFERROR(IF(VLOOKUP($C1469,'MSCI Database'!$C:$R,10, FALSE)="","",VLOOKUP($C1469,'MSCI Database'!$C:$R,10, FALSE)),"")</f>
        <v/>
      </c>
      <c r="Y1469" s="133" t="str">
        <f>IFERROR(IF(VLOOKUP($C1469,'MSCI Database'!$C:$R,11, FALSE)="","",VLOOKUP($C1469,'MSCI Database'!$C:$R,11, FALSE)),"")</f>
        <v>2019</v>
      </c>
      <c r="Z1469" s="133" t="str">
        <f>IFERROR(IF(VLOOKUP($C1469,'MSCI Database'!$C:$R,12, FALSE)="","",VLOOKUP($C1469,'MSCI Database'!$C:$R,12, FALSE)),"")</f>
        <v/>
      </c>
      <c r="AA1469" s="202" t="str">
        <f>IFERROR(IF(VLOOKUP($C1469,'MSCI Database'!$C:$R,13, FALSE)="","",VLOOKUP($C1469,'MSCI Database'!$C:$R,13, FALSE)),"")</f>
        <v/>
      </c>
    </row>
    <row r="1470" spans="1:27" s="130" customFormat="1" ht="15" hidden="1" customHeight="1" outlineLevel="1">
      <c r="A1470" s="130" t="s">
        <v>10161</v>
      </c>
      <c r="B1470" s="130" t="s">
        <v>10162</v>
      </c>
      <c r="C1470" s="130" t="s">
        <v>10163</v>
      </c>
      <c r="D1470" s="130" t="s">
        <v>12128</v>
      </c>
      <c r="E1470" s="130" t="s">
        <v>18707</v>
      </c>
      <c r="F1470" s="169">
        <v>4.8813862383045102E-2</v>
      </c>
      <c r="G1470" s="132" t="str">
        <f ca="1">IFERROR(_xll.BQL($A1470, "cur_mkt_cap(currency=EUR)")/1000000, " ")</f>
        <v xml:space="preserve"> </v>
      </c>
      <c r="M1470" s="305">
        <f t="shared" si="61"/>
        <v>3.1582568961830181E-5</v>
      </c>
      <c r="N1470" s="223">
        <f t="shared" si="62"/>
        <v>5.3178750200586248E-4</v>
      </c>
      <c r="O1470" s="172" t="str">
        <f>IFERROR(IF(VLOOKUP($C1470,'MSCI Database'!$C:$R,2, FALSE)="","",VLOOKUP($C1470,'MSCI Database'!$C:$R,2, FALSE)),"")</f>
        <v>Energy Equipment &amp; Services</v>
      </c>
      <c r="P1470" s="186" t="str">
        <f>IFERROR(IF(VLOOKUP($C1470,'MSCI Database'!$C:$R,3, FALSE)="","",VLOOKUP($C1470,'MSCI Database'!$C:$R,3, FALSE)),"")</f>
        <v>B</v>
      </c>
      <c r="Q1470" s="164" t="str">
        <f>IFERROR(IF(VLOOKUP($C1470,'MSCI Database'!$C:$R,4, FALSE)="","",VLOOKUP($C1470,'MSCI Database'!$C:$R,4, FALSE)),"")</f>
        <v>0</v>
      </c>
      <c r="R1470" s="164">
        <f>IFERROR(IF(VLOOKUP($C1470,'MSCI Database'!$C:$R,5, FALSE)="","",VLOOKUP($C1470,'MSCI Database'!$C:$R,5, FALSE)),"")</f>
        <v>2.5</v>
      </c>
      <c r="S1470" s="164">
        <f>IFERROR(IF(VLOOKUP($C1470,'MSCI Database'!$C:$R,6, FALSE)="","",VLOOKUP($C1470,'MSCI Database'!$C:$R,6, FALSE)),"")</f>
        <v>3.5</v>
      </c>
      <c r="T1470" s="211">
        <f>IFERROR(IF(VLOOKUP($C1470,'MSCI Database'!$C:$R,7, FALSE)="","",VLOOKUP($C1470,'MSCI Database'!$C:$R,7, FALSE)),"")</f>
        <v>4.7</v>
      </c>
      <c r="U1470" s="164">
        <f>IFERROR(IF(VLOOKUP($C1470,'MSCI Database'!$C:$R,8, FALSE)="","",VLOOKUP($C1470,'MSCI Database'!$C:$R,8, FALSE)),"")</f>
        <v>5.7</v>
      </c>
      <c r="V1470" s="175">
        <f>IFERROR(IF(VLOOKUP($C1470,'MSCI Database'!$C:$R,9, FALSE)="","",VLOOKUP($C1470,'MSCI Database'!$C:$R,9, FALSE)),"")</f>
        <v>4.5999999999999996</v>
      </c>
      <c r="W1470" s="165">
        <f t="shared" ca="1" si="60"/>
        <v>0</v>
      </c>
      <c r="X1470" s="166">
        <f>IFERROR(IF(VLOOKUP($C1470,'MSCI Database'!$C:$R,10, FALSE)="","",VLOOKUP($C1470,'MSCI Database'!$C:$R,10, FALSE)),"")</f>
        <v>871780</v>
      </c>
      <c r="Y1470" s="133" t="str">
        <f>IFERROR(IF(VLOOKUP($C1470,'MSCI Database'!$C:$R,11, FALSE)="","",VLOOKUP($C1470,'MSCI Database'!$C:$R,11, FALSE)),"")</f>
        <v>2019</v>
      </c>
      <c r="Z1470" s="133" t="str">
        <f>IFERROR(IF(VLOOKUP($C1470,'MSCI Database'!$C:$R,12, FALSE)="","",VLOOKUP($C1470,'MSCI Database'!$C:$R,12, FALSE)),"")</f>
        <v>E.Segmt-High</v>
      </c>
      <c r="AA1470" s="202" t="str">
        <f>IFERROR(IF(VLOOKUP($C1470,'MSCI Database'!$C:$R,13, FALSE)="","",VLOOKUP($C1470,'MSCI Database'!$C:$R,13, FALSE)),"")</f>
        <v/>
      </c>
    </row>
    <row r="1471" spans="1:27" s="130" customFormat="1" ht="15" hidden="1" customHeight="1" outlineLevel="1">
      <c r="A1471" s="130" t="s">
        <v>10681</v>
      </c>
      <c r="B1471" s="130" t="s">
        <v>10682</v>
      </c>
      <c r="C1471" s="130" t="s">
        <v>10683</v>
      </c>
      <c r="D1471" s="130" t="s">
        <v>12128</v>
      </c>
      <c r="E1471" s="130" t="s">
        <v>18684</v>
      </c>
      <c r="F1471" s="169">
        <v>4.8803984926157062E-2</v>
      </c>
      <c r="G1471" s="132" t="str">
        <f ca="1">IFERROR(_xll.BQL($A1471, "cur_mkt_cap(currency=EUR)")/1000000, " ")</f>
        <v xml:space="preserve"> </v>
      </c>
      <c r="M1471" s="305">
        <f t="shared" si="61"/>
        <v>3.1576178247223619E-5</v>
      </c>
      <c r="N1471" s="223">
        <f t="shared" si="62"/>
        <v>5.3167989511166823E-4</v>
      </c>
      <c r="O1471" s="172" t="str">
        <f>IFERROR(IF(VLOOKUP($C1471,'MSCI Database'!$C:$R,2, FALSE)="","",VLOOKUP($C1471,'MSCI Database'!$C:$R,2, FALSE)),"")</f>
        <v>Containers &amp; Packaging</v>
      </c>
      <c r="P1471" s="186" t="str">
        <f>IFERROR(IF(VLOOKUP($C1471,'MSCI Database'!$C:$R,3, FALSE)="","",VLOOKUP($C1471,'MSCI Database'!$C:$R,3, FALSE)),"")</f>
        <v>BBB</v>
      </c>
      <c r="Q1471" s="164" t="str">
        <f>IFERROR(IF(VLOOKUP($C1471,'MSCI Database'!$C:$R,4, FALSE)="","",VLOOKUP($C1471,'MSCI Database'!$C:$R,4, FALSE)),"")</f>
        <v>0</v>
      </c>
      <c r="R1471" s="164">
        <f>IFERROR(IF(VLOOKUP($C1471,'MSCI Database'!$C:$R,5, FALSE)="","",VLOOKUP($C1471,'MSCI Database'!$C:$R,5, FALSE)),"")</f>
        <v>5.7</v>
      </c>
      <c r="S1471" s="164">
        <f>IFERROR(IF(VLOOKUP($C1471,'MSCI Database'!$C:$R,6, FALSE)="","",VLOOKUP($C1471,'MSCI Database'!$C:$R,6, FALSE)),"")</f>
        <v>6.2</v>
      </c>
      <c r="T1471" s="211">
        <f>IFERROR(IF(VLOOKUP($C1471,'MSCI Database'!$C:$R,7, FALSE)="","",VLOOKUP($C1471,'MSCI Database'!$C:$R,7, FALSE)),"")</f>
        <v>2.1</v>
      </c>
      <c r="U1471" s="164">
        <f>IFERROR(IF(VLOOKUP($C1471,'MSCI Database'!$C:$R,8, FALSE)="","",VLOOKUP($C1471,'MSCI Database'!$C:$R,8, FALSE)),"")</f>
        <v>7.1</v>
      </c>
      <c r="V1471" s="175">
        <f>IFERROR(IF(VLOOKUP($C1471,'MSCI Database'!$C:$R,9, FALSE)="","",VLOOKUP($C1471,'MSCI Database'!$C:$R,9, FALSE)),"")</f>
        <v>5.3</v>
      </c>
      <c r="W1471" s="165">
        <f t="shared" ref="W1471:W1534" ca="1" si="63">IFERROR(IF(X1471&lt;&gt;"",VLOOKUP($A1471,$A$639:$X$1611,6,FALSE)/100,0)*$G$637/$G1471, 0)</f>
        <v>0</v>
      </c>
      <c r="X1471" s="166">
        <f>IFERROR(IF(VLOOKUP($C1471,'MSCI Database'!$C:$R,10, FALSE)="","",VLOOKUP($C1471,'MSCI Database'!$C:$R,10, FALSE)),"")</f>
        <v>194211</v>
      </c>
      <c r="Y1471" s="133" t="str">
        <f>IFERROR(IF(VLOOKUP($C1471,'MSCI Database'!$C:$R,11, FALSE)="","",VLOOKUP($C1471,'MSCI Database'!$C:$R,11, FALSE)),"")</f>
        <v>2019</v>
      </c>
      <c r="Z1471" s="133" t="str">
        <f>IFERROR(IF(VLOOKUP($C1471,'MSCI Database'!$C:$R,12, FALSE)="","",VLOOKUP($C1471,'MSCI Database'!$C:$R,12, FALSE)),"")</f>
        <v>E.Segmt-Moderately Low</v>
      </c>
      <c r="AA1471" s="202" t="str">
        <f>IFERROR(IF(VLOOKUP($C1471,'MSCI Database'!$C:$R,13, FALSE)="","",VLOOKUP($C1471,'MSCI Database'!$C:$R,13, FALSE)),"")</f>
        <v/>
      </c>
    </row>
    <row r="1472" spans="1:27" s="130" customFormat="1" ht="15" hidden="1" customHeight="1" outlineLevel="1">
      <c r="A1472" s="130" t="s">
        <v>8951</v>
      </c>
      <c r="B1472" s="130" t="s">
        <v>8952</v>
      </c>
      <c r="C1472" s="130" t="s">
        <v>8953</v>
      </c>
      <c r="D1472" s="130" t="s">
        <v>18683</v>
      </c>
      <c r="E1472" s="130" t="s">
        <v>12133</v>
      </c>
      <c r="F1472" s="169">
        <v>4.8718436599689698E-2</v>
      </c>
      <c r="G1472" s="132" t="str">
        <f ca="1">IFERROR(_xll.BQL($A1472, "cur_mkt_cap(currency=EUR)")/1000000, " ")</f>
        <v xml:space="preserve"> </v>
      </c>
      <c r="M1472" s="305">
        <f t="shared" ref="M1472:M1535" si="64">IF($F1472&lt;&gt;"",$F$637*$F1472/100,"")</f>
        <v>3.1520828479999227E-5</v>
      </c>
      <c r="N1472" s="223">
        <f t="shared" ref="N1472:N1535" si="65">IF(V1472&lt;&gt;"",VLOOKUP($A1472,$A$639:$V$1611,6,FALSE)/SUMIF($V$639:$V$1611,"&gt;0",$F$639:$F$1611),0)</f>
        <v>5.3074791537042446E-4</v>
      </c>
      <c r="O1472" s="172" t="str">
        <f>IFERROR(IF(VLOOKUP($C1472,'MSCI Database'!$C:$R,2, FALSE)="","",VLOOKUP($C1472,'MSCI Database'!$C:$R,2, FALSE)),"")</f>
        <v>Biotechnology</v>
      </c>
      <c r="P1472" s="186" t="str">
        <f>IFERROR(IF(VLOOKUP($C1472,'MSCI Database'!$C:$R,3, FALSE)="","",VLOOKUP($C1472,'MSCI Database'!$C:$R,3, FALSE)),"")</f>
        <v>A</v>
      </c>
      <c r="Q1472" s="164" t="str">
        <f>IFERROR(IF(VLOOKUP($C1472,'MSCI Database'!$C:$R,4, FALSE)="","",VLOOKUP($C1472,'MSCI Database'!$C:$R,4, FALSE)),"")</f>
        <v>1</v>
      </c>
      <c r="R1472" s="164">
        <f>IFERROR(IF(VLOOKUP($C1472,'MSCI Database'!$C:$R,5, FALSE)="","",VLOOKUP($C1472,'MSCI Database'!$C:$R,5, FALSE)),"")</f>
        <v>6</v>
      </c>
      <c r="S1472" s="164">
        <f>IFERROR(IF(VLOOKUP($C1472,'MSCI Database'!$C:$R,6, FALSE)="","",VLOOKUP($C1472,'MSCI Database'!$C:$R,6, FALSE)),"")</f>
        <v>6.4</v>
      </c>
      <c r="T1472" s="211">
        <f>IFERROR(IF(VLOOKUP($C1472,'MSCI Database'!$C:$R,7, FALSE)="","",VLOOKUP($C1472,'MSCI Database'!$C:$R,7, FALSE)),"")</f>
        <v>3.8</v>
      </c>
      <c r="U1472" s="164">
        <f>IFERROR(IF(VLOOKUP($C1472,'MSCI Database'!$C:$R,8, FALSE)="","",VLOOKUP($C1472,'MSCI Database'!$C:$R,8, FALSE)),"")</f>
        <v>6.7</v>
      </c>
      <c r="V1472" s="175">
        <f>IFERROR(IF(VLOOKUP($C1472,'MSCI Database'!$C:$R,9, FALSE)="","",VLOOKUP($C1472,'MSCI Database'!$C:$R,9, FALSE)),"")</f>
        <v>5.0999999999999996</v>
      </c>
      <c r="W1472" s="165">
        <f t="shared" ca="1" si="63"/>
        <v>0</v>
      </c>
      <c r="X1472" s="166">
        <f>IFERROR(IF(VLOOKUP($C1472,'MSCI Database'!$C:$R,10, FALSE)="","",VLOOKUP($C1472,'MSCI Database'!$C:$R,10, FALSE)),"")</f>
        <v>167</v>
      </c>
      <c r="Y1472" s="133" t="str">
        <f>IFERROR(IF(VLOOKUP($C1472,'MSCI Database'!$C:$R,11, FALSE)="","",VLOOKUP($C1472,'MSCI Database'!$C:$R,11, FALSE)),"")</f>
        <v>2019</v>
      </c>
      <c r="Z1472" s="133" t="str">
        <f>IFERROR(IF(VLOOKUP($C1472,'MSCI Database'!$C:$R,12, FALSE)="","",VLOOKUP($C1472,'MSCI Database'!$C:$R,12, FALSE)),"")</f>
        <v>E.Segmt-Moderate</v>
      </c>
      <c r="AA1472" s="202" t="str">
        <f>IFERROR(IF(VLOOKUP($C1472,'MSCI Database'!$C:$R,13, FALSE)="","",VLOOKUP($C1472,'MSCI Database'!$C:$R,13, FALSE)),"")</f>
        <v/>
      </c>
    </row>
    <row r="1473" spans="1:27" s="130" customFormat="1" ht="15" hidden="1" customHeight="1" outlineLevel="1">
      <c r="A1473" s="130" t="s">
        <v>10205</v>
      </c>
      <c r="B1473" s="130" t="s">
        <v>10206</v>
      </c>
      <c r="C1473" s="130" t="s">
        <v>10207</v>
      </c>
      <c r="D1473" s="130" t="s">
        <v>12128</v>
      </c>
      <c r="E1473" s="130" t="s">
        <v>18674</v>
      </c>
      <c r="F1473" s="169">
        <v>4.8700807536110398E-2</v>
      </c>
      <c r="G1473" s="132" t="str">
        <f ca="1">IFERROR(_xll.BQL($A1473, "cur_mkt_cap(currency=EUR)")/1000000, " ")</f>
        <v xml:space="preserve"> </v>
      </c>
      <c r="M1473" s="305">
        <f t="shared" si="64"/>
        <v>3.1509422475863422E-5</v>
      </c>
      <c r="N1473" s="223">
        <f t="shared" si="65"/>
        <v>5.3055586099845173E-4</v>
      </c>
      <c r="O1473" s="172" t="str">
        <f>IFERROR(IF(VLOOKUP($C1473,'MSCI Database'!$C:$R,2, FALSE)="","",VLOOKUP($C1473,'MSCI Database'!$C:$R,2, FALSE)),"")</f>
        <v>Food Products</v>
      </c>
      <c r="P1473" s="186" t="str">
        <f>IFERROR(IF(VLOOKUP($C1473,'MSCI Database'!$C:$R,3, FALSE)="","",VLOOKUP($C1473,'MSCI Database'!$C:$R,3, FALSE)),"")</f>
        <v>BB</v>
      </c>
      <c r="Q1473" s="164" t="str">
        <f>IFERROR(IF(VLOOKUP($C1473,'MSCI Database'!$C:$R,4, FALSE)="","",VLOOKUP($C1473,'MSCI Database'!$C:$R,4, FALSE)),"")</f>
        <v>0</v>
      </c>
      <c r="R1473" s="164">
        <f>IFERROR(IF(VLOOKUP($C1473,'MSCI Database'!$C:$R,5, FALSE)="","",VLOOKUP($C1473,'MSCI Database'!$C:$R,5, FALSE)),"")</f>
        <v>4</v>
      </c>
      <c r="S1473" s="164">
        <f>IFERROR(IF(VLOOKUP($C1473,'MSCI Database'!$C:$R,6, FALSE)="","",VLOOKUP($C1473,'MSCI Database'!$C:$R,6, FALSE)),"")</f>
        <v>2.4</v>
      </c>
      <c r="T1473" s="211">
        <f>IFERROR(IF(VLOOKUP($C1473,'MSCI Database'!$C:$R,7, FALSE)="","",VLOOKUP($C1473,'MSCI Database'!$C:$R,7, FALSE)),"")</f>
        <v>4.8</v>
      </c>
      <c r="U1473" s="164">
        <f>IFERROR(IF(VLOOKUP($C1473,'MSCI Database'!$C:$R,8, FALSE)="","",VLOOKUP($C1473,'MSCI Database'!$C:$R,8, FALSE)),"")</f>
        <v>6.1</v>
      </c>
      <c r="V1473" s="175">
        <f>IFERROR(IF(VLOOKUP($C1473,'MSCI Database'!$C:$R,9, FALSE)="","",VLOOKUP($C1473,'MSCI Database'!$C:$R,9, FALSE)),"")</f>
        <v>4.2</v>
      </c>
      <c r="W1473" s="165">
        <f t="shared" ca="1" si="63"/>
        <v>0</v>
      </c>
      <c r="X1473" s="166">
        <f>IFERROR(IF(VLOOKUP($C1473,'MSCI Database'!$C:$R,10, FALSE)="","",VLOOKUP($C1473,'MSCI Database'!$C:$R,10, FALSE)),"")</f>
        <v>76719</v>
      </c>
      <c r="Y1473" s="133" t="str">
        <f>IFERROR(IF(VLOOKUP($C1473,'MSCI Database'!$C:$R,11, FALSE)="","",VLOOKUP($C1473,'MSCI Database'!$C:$R,11, FALSE)),"")</f>
        <v>2019</v>
      </c>
      <c r="Z1473" s="133" t="str">
        <f>IFERROR(IF(VLOOKUP($C1473,'MSCI Database'!$C:$R,12, FALSE)="","",VLOOKUP($C1473,'MSCI Database'!$C:$R,12, FALSE)),"")</f>
        <v>E.Segmt-Moderate</v>
      </c>
      <c r="AA1473" s="202" t="str">
        <f>IFERROR(IF(VLOOKUP($C1473,'MSCI Database'!$C:$R,13, FALSE)="","",VLOOKUP($C1473,'MSCI Database'!$C:$R,13, FALSE)),"")</f>
        <v/>
      </c>
    </row>
    <row r="1474" spans="1:27" s="130" customFormat="1" ht="15" hidden="1" customHeight="1" outlineLevel="1">
      <c r="A1474" s="130" t="s">
        <v>11015</v>
      </c>
      <c r="B1474" s="130" t="s">
        <v>11016</v>
      </c>
      <c r="C1474" s="130" t="s">
        <v>11017</v>
      </c>
      <c r="D1474" s="130" t="s">
        <v>12128</v>
      </c>
      <c r="E1474" s="130" t="s">
        <v>18688</v>
      </c>
      <c r="F1474" s="169">
        <v>4.864020048674271E-2</v>
      </c>
      <c r="G1474" s="132" t="str">
        <f ca="1">IFERROR(_xll.BQL($A1474, "cur_mkt_cap(currency=EUR)")/1000000, " ")</f>
        <v xml:space="preserve"> </v>
      </c>
      <c r="M1474" s="305">
        <f t="shared" si="64"/>
        <v>3.1470209714922527E-5</v>
      </c>
      <c r="N1474" s="223">
        <f t="shared" si="65"/>
        <v>5.2989559627417571E-4</v>
      </c>
      <c r="O1474" s="172" t="str">
        <f>IFERROR(IF(VLOOKUP($C1474,'MSCI Database'!$C:$R,2, FALSE)="","",VLOOKUP($C1474,'MSCI Database'!$C:$R,2, FALSE)),"")</f>
        <v>Banks</v>
      </c>
      <c r="P1474" s="186" t="str">
        <f>IFERROR(IF(VLOOKUP($C1474,'MSCI Database'!$C:$R,3, FALSE)="","",VLOOKUP($C1474,'MSCI Database'!$C:$R,3, FALSE)),"")</f>
        <v>BB</v>
      </c>
      <c r="Q1474" s="164" t="str">
        <f>IFERROR(IF(VLOOKUP($C1474,'MSCI Database'!$C:$R,4, FALSE)="","",VLOOKUP($C1474,'MSCI Database'!$C:$R,4, FALSE)),"")</f>
        <v>0</v>
      </c>
      <c r="R1474" s="164">
        <f>IFERROR(IF(VLOOKUP($C1474,'MSCI Database'!$C:$R,5, FALSE)="","",VLOOKUP($C1474,'MSCI Database'!$C:$R,5, FALSE)),"")</f>
        <v>3.7</v>
      </c>
      <c r="S1474" s="164">
        <f>IFERROR(IF(VLOOKUP($C1474,'MSCI Database'!$C:$R,6, FALSE)="","",VLOOKUP($C1474,'MSCI Database'!$C:$R,6, FALSE)),"")</f>
        <v>0.1</v>
      </c>
      <c r="T1474" s="211">
        <f>IFERROR(IF(VLOOKUP($C1474,'MSCI Database'!$C:$R,7, FALSE)="","",VLOOKUP($C1474,'MSCI Database'!$C:$R,7, FALSE)),"")</f>
        <v>3.3</v>
      </c>
      <c r="U1474" s="164">
        <f>IFERROR(IF(VLOOKUP($C1474,'MSCI Database'!$C:$R,8, FALSE)="","",VLOOKUP($C1474,'MSCI Database'!$C:$R,8, FALSE)),"")</f>
        <v>4.7</v>
      </c>
      <c r="V1474" s="175">
        <f>IFERROR(IF(VLOOKUP($C1474,'MSCI Database'!$C:$R,9, FALSE)="","",VLOOKUP($C1474,'MSCI Database'!$C:$R,9, FALSE)),"")</f>
        <v>3.5</v>
      </c>
      <c r="W1474" s="165">
        <f t="shared" ca="1" si="63"/>
        <v>0</v>
      </c>
      <c r="X1474" s="166">
        <f>IFERROR(IF(VLOOKUP($C1474,'MSCI Database'!$C:$R,10, FALSE)="","",VLOOKUP($C1474,'MSCI Database'!$C:$R,10, FALSE)),"")</f>
        <v>1244</v>
      </c>
      <c r="Y1474" s="133" t="str">
        <f>IFERROR(IF(VLOOKUP($C1474,'MSCI Database'!$C:$R,11, FALSE)="","",VLOOKUP($C1474,'MSCI Database'!$C:$R,11, FALSE)),"")</f>
        <v>2019</v>
      </c>
      <c r="Z1474" s="133" t="str">
        <f>IFERROR(IF(VLOOKUP($C1474,'MSCI Database'!$C:$R,12, FALSE)="","",VLOOKUP($C1474,'MSCI Database'!$C:$R,12, FALSE)),"")</f>
        <v>E.Segmt-Moderately Low</v>
      </c>
      <c r="AA1474" s="202" t="str">
        <f>IFERROR(IF(VLOOKUP($C1474,'MSCI Database'!$C:$R,13, FALSE)="","",VLOOKUP($C1474,'MSCI Database'!$C:$R,13, FALSE)),"")</f>
        <v>Internal control framework leads peers but challenges on customer and human capital management</v>
      </c>
    </row>
    <row r="1475" spans="1:27" s="130" customFormat="1" ht="15" hidden="1" customHeight="1" outlineLevel="1">
      <c r="A1475" s="130" t="s">
        <v>11268</v>
      </c>
      <c r="B1475" s="130" t="s">
        <v>11269</v>
      </c>
      <c r="C1475" s="130" t="s">
        <v>11270</v>
      </c>
      <c r="D1475" s="130" t="s">
        <v>12128</v>
      </c>
      <c r="E1475" s="130" t="s">
        <v>12133</v>
      </c>
      <c r="F1475" s="169">
        <v>4.8571700869290788E-2</v>
      </c>
      <c r="G1475" s="132" t="str">
        <f ca="1">IFERROR(_xll.BQL($A1475, "cur_mkt_cap(currency=EUR)")/1000000, " ")</f>
        <v xml:space="preserve"> </v>
      </c>
      <c r="M1475" s="305">
        <f t="shared" si="64"/>
        <v>3.1425890462431139E-5</v>
      </c>
      <c r="N1475" s="223">
        <f t="shared" si="65"/>
        <v>5.291493484118929E-4</v>
      </c>
      <c r="O1475" s="172" t="str">
        <f>IFERROR(IF(VLOOKUP($C1475,'MSCI Database'!$C:$R,2, FALSE)="","",VLOOKUP($C1475,'MSCI Database'!$C:$R,2, FALSE)),"")</f>
        <v>Health Care Equipment &amp; Supplies</v>
      </c>
      <c r="P1475" s="186" t="str">
        <f>IFERROR(IF(VLOOKUP($C1475,'MSCI Database'!$C:$R,3, FALSE)="","",VLOOKUP($C1475,'MSCI Database'!$C:$R,3, FALSE)),"")</f>
        <v>A</v>
      </c>
      <c r="Q1475" s="164" t="str">
        <f>IFERROR(IF(VLOOKUP($C1475,'MSCI Database'!$C:$R,4, FALSE)="","",VLOOKUP($C1475,'MSCI Database'!$C:$R,4, FALSE)),"")</f>
        <v/>
      </c>
      <c r="R1475" s="164">
        <f>IFERROR(IF(VLOOKUP($C1475,'MSCI Database'!$C:$R,5, FALSE)="","",VLOOKUP($C1475,'MSCI Database'!$C:$R,5, FALSE)),"")</f>
        <v>6.3</v>
      </c>
      <c r="S1475" s="164">
        <f>IFERROR(IF(VLOOKUP($C1475,'MSCI Database'!$C:$R,6, FALSE)="","",VLOOKUP($C1475,'MSCI Database'!$C:$R,6, FALSE)),"")</f>
        <v>6.2</v>
      </c>
      <c r="T1475" s="211">
        <f>IFERROR(IF(VLOOKUP($C1475,'MSCI Database'!$C:$R,7, FALSE)="","",VLOOKUP($C1475,'MSCI Database'!$C:$R,7, FALSE)),"")</f>
        <v>6.4</v>
      </c>
      <c r="U1475" s="164">
        <f>IFERROR(IF(VLOOKUP($C1475,'MSCI Database'!$C:$R,8, FALSE)="","",VLOOKUP($C1475,'MSCI Database'!$C:$R,8, FALSE)),"")</f>
        <v>5.2</v>
      </c>
      <c r="V1475" s="175">
        <f>IFERROR(IF(VLOOKUP($C1475,'MSCI Database'!$C:$R,9, FALSE)="","",VLOOKUP($C1475,'MSCI Database'!$C:$R,9, FALSE)),"")</f>
        <v>5.8</v>
      </c>
      <c r="W1475" s="165">
        <f t="shared" ca="1" si="63"/>
        <v>0</v>
      </c>
      <c r="X1475" s="166">
        <f>IFERROR(IF(VLOOKUP($C1475,'MSCI Database'!$C:$R,10, FALSE)="","",VLOOKUP($C1475,'MSCI Database'!$C:$R,10, FALSE)),"")</f>
        <v>1258</v>
      </c>
      <c r="Y1475" s="133" t="str">
        <f>IFERROR(IF(VLOOKUP($C1475,'MSCI Database'!$C:$R,11, FALSE)="","",VLOOKUP($C1475,'MSCI Database'!$C:$R,11, FALSE)),"")</f>
        <v>2019</v>
      </c>
      <c r="Z1475" s="133" t="str">
        <f>IFERROR(IF(VLOOKUP($C1475,'MSCI Database'!$C:$R,12, FALSE)="","",VLOOKUP($C1475,'MSCI Database'!$C:$R,12, FALSE)),"")</f>
        <v>E.Segmt-Moderately Low</v>
      </c>
      <c r="AA1475" s="202" t="str">
        <f>IFERROR(IF(VLOOKUP($C1475,'MSCI Database'!$C:$R,13, FALSE)="","",VLOOKUP($C1475,'MSCI Database'!$C:$R,13, FALSE)),"")</f>
        <v/>
      </c>
    </row>
    <row r="1476" spans="1:27" s="130" customFormat="1" ht="15" hidden="1" customHeight="1" outlineLevel="1">
      <c r="A1476" s="130" t="s">
        <v>10413</v>
      </c>
      <c r="B1476" s="130" t="s">
        <v>10414</v>
      </c>
      <c r="C1476" s="130" t="s">
        <v>10415</v>
      </c>
      <c r="D1476" s="130" t="s">
        <v>12128</v>
      </c>
      <c r="E1476" s="130" t="s">
        <v>18684</v>
      </c>
      <c r="F1476" s="169">
        <v>4.8475416618352939E-2</v>
      </c>
      <c r="G1476" s="132" t="str">
        <f ca="1">IFERROR(_xll.BQL($A1476, "cur_mkt_cap(currency=EUR)")/1000000, " ")</f>
        <v xml:space="preserve"> </v>
      </c>
      <c r="M1476" s="305">
        <f t="shared" si="64"/>
        <v>3.1363594552074346E-5</v>
      </c>
      <c r="N1476" s="223">
        <f t="shared" si="65"/>
        <v>5.2810040946731703E-4</v>
      </c>
      <c r="O1476" s="172" t="str">
        <f>IFERROR(IF(VLOOKUP($C1476,'MSCI Database'!$C:$R,2, FALSE)="","",VLOOKUP($C1476,'MSCI Database'!$C:$R,2, FALSE)),"")</f>
        <v>Commodity Chemicals</v>
      </c>
      <c r="P1476" s="186" t="str">
        <f>IFERROR(IF(VLOOKUP($C1476,'MSCI Database'!$C:$R,3, FALSE)="","",VLOOKUP($C1476,'MSCI Database'!$C:$R,3, FALSE)),"")</f>
        <v>A</v>
      </c>
      <c r="Q1476" s="164" t="str">
        <f>IFERROR(IF(VLOOKUP($C1476,'MSCI Database'!$C:$R,4, FALSE)="","",VLOOKUP($C1476,'MSCI Database'!$C:$R,4, FALSE)),"")</f>
        <v>1</v>
      </c>
      <c r="R1476" s="164">
        <f>IFERROR(IF(VLOOKUP($C1476,'MSCI Database'!$C:$R,5, FALSE)="","",VLOOKUP($C1476,'MSCI Database'!$C:$R,5, FALSE)),"")</f>
        <v>6.8</v>
      </c>
      <c r="S1476" s="164">
        <f>IFERROR(IF(VLOOKUP($C1476,'MSCI Database'!$C:$R,6, FALSE)="","",VLOOKUP($C1476,'MSCI Database'!$C:$R,6, FALSE)),"")</f>
        <v>4.5</v>
      </c>
      <c r="T1476" s="211">
        <f>IFERROR(IF(VLOOKUP($C1476,'MSCI Database'!$C:$R,7, FALSE)="","",VLOOKUP($C1476,'MSCI Database'!$C:$R,7, FALSE)),"")</f>
        <v>0.3</v>
      </c>
      <c r="U1476" s="164">
        <f>IFERROR(IF(VLOOKUP($C1476,'MSCI Database'!$C:$R,8, FALSE)="","",VLOOKUP($C1476,'MSCI Database'!$C:$R,8, FALSE)),"")</f>
        <v>6.8</v>
      </c>
      <c r="V1476" s="175">
        <f>IFERROR(IF(VLOOKUP($C1476,'MSCI Database'!$C:$R,9, FALSE)="","",VLOOKUP($C1476,'MSCI Database'!$C:$R,9, FALSE)),"")</f>
        <v>4.8</v>
      </c>
      <c r="W1476" s="165">
        <f t="shared" ca="1" si="63"/>
        <v>0</v>
      </c>
      <c r="X1476" s="166">
        <f>IFERROR(IF(VLOOKUP($C1476,'MSCI Database'!$C:$R,10, FALSE)="","",VLOOKUP($C1476,'MSCI Database'!$C:$R,10, FALSE)),"")</f>
        <v>523478</v>
      </c>
      <c r="Y1476" s="133" t="str">
        <f>IFERROR(IF(VLOOKUP($C1476,'MSCI Database'!$C:$R,11, FALSE)="","",VLOOKUP($C1476,'MSCI Database'!$C:$R,11, FALSE)),"")</f>
        <v>2019</v>
      </c>
      <c r="Z1476" s="133" t="str">
        <f>IFERROR(IF(VLOOKUP($C1476,'MSCI Database'!$C:$R,12, FALSE)="","",VLOOKUP($C1476,'MSCI Database'!$C:$R,12, FALSE)),"")</f>
        <v>Reported</v>
      </c>
      <c r="AA1476" s="202" t="str">
        <f>IFERROR(IF(VLOOKUP($C1476,'MSCI Database'!$C:$R,13, FALSE)="","",VLOOKUP($C1476,'MSCI Database'!$C:$R,13, FALSE)),"")</f>
        <v/>
      </c>
    </row>
    <row r="1477" spans="1:27" s="130" customFormat="1" ht="15" hidden="1" customHeight="1" outlineLevel="1">
      <c r="A1477" s="130" t="s">
        <v>9450</v>
      </c>
      <c r="B1477" s="130" t="s">
        <v>9451</v>
      </c>
      <c r="C1477" s="130" t="s">
        <v>9452</v>
      </c>
      <c r="D1477" s="130" t="s">
        <v>12128</v>
      </c>
      <c r="E1477" s="130" t="s">
        <v>18674</v>
      </c>
      <c r="F1477" s="169">
        <v>4.8454053982743453E-2</v>
      </c>
      <c r="G1477" s="132" t="str">
        <f ca="1">IFERROR(_xll.BQL($A1477, "cur_mkt_cap(currency=EUR)")/1000000, " ")</f>
        <v xml:space="preserve"> </v>
      </c>
      <c r="M1477" s="305">
        <f t="shared" si="64"/>
        <v>3.1349772926835011E-5</v>
      </c>
      <c r="N1477" s="223">
        <f t="shared" si="65"/>
        <v>5.2786768085146018E-4</v>
      </c>
      <c r="O1477" s="172" t="str">
        <f>IFERROR(IF(VLOOKUP($C1477,'MSCI Database'!$C:$R,2, FALSE)="","",VLOOKUP($C1477,'MSCI Database'!$C:$R,2, FALSE)),"")</f>
        <v>Food Products</v>
      </c>
      <c r="P1477" s="186" t="str">
        <f>IFERROR(IF(VLOOKUP($C1477,'MSCI Database'!$C:$R,3, FALSE)="","",VLOOKUP($C1477,'MSCI Database'!$C:$R,3, FALSE)),"")</f>
        <v>BB</v>
      </c>
      <c r="Q1477" s="164" t="str">
        <f>IFERROR(IF(VLOOKUP($C1477,'MSCI Database'!$C:$R,4, FALSE)="","",VLOOKUP($C1477,'MSCI Database'!$C:$R,4, FALSE)),"")</f>
        <v>1</v>
      </c>
      <c r="R1477" s="164">
        <f>IFERROR(IF(VLOOKUP($C1477,'MSCI Database'!$C:$R,5, FALSE)="","",VLOOKUP($C1477,'MSCI Database'!$C:$R,5, FALSE)),"")</f>
        <v>4</v>
      </c>
      <c r="S1477" s="164">
        <f>IFERROR(IF(VLOOKUP($C1477,'MSCI Database'!$C:$R,6, FALSE)="","",VLOOKUP($C1477,'MSCI Database'!$C:$R,6, FALSE)),"")</f>
        <v>3.7</v>
      </c>
      <c r="T1477" s="211">
        <f>IFERROR(IF(VLOOKUP($C1477,'MSCI Database'!$C:$R,7, FALSE)="","",VLOOKUP($C1477,'MSCI Database'!$C:$R,7, FALSE)),"")</f>
        <v>4.7</v>
      </c>
      <c r="U1477" s="164">
        <f>IFERROR(IF(VLOOKUP($C1477,'MSCI Database'!$C:$R,8, FALSE)="","",VLOOKUP($C1477,'MSCI Database'!$C:$R,8, FALSE)),"")</f>
        <v>4.2</v>
      </c>
      <c r="V1477" s="175">
        <f>IFERROR(IF(VLOOKUP($C1477,'MSCI Database'!$C:$R,9, FALSE)="","",VLOOKUP($C1477,'MSCI Database'!$C:$R,9, FALSE)),"")</f>
        <v>4.0999999999999996</v>
      </c>
      <c r="W1477" s="165">
        <f t="shared" ca="1" si="63"/>
        <v>0</v>
      </c>
      <c r="X1477" s="166">
        <f>IFERROR(IF(VLOOKUP($C1477,'MSCI Database'!$C:$R,10, FALSE)="","",VLOOKUP($C1477,'MSCI Database'!$C:$R,10, FALSE)),"")</f>
        <v>120081</v>
      </c>
      <c r="Y1477" s="133" t="str">
        <f>IFERROR(IF(VLOOKUP($C1477,'MSCI Database'!$C:$R,11, FALSE)="","",VLOOKUP($C1477,'MSCI Database'!$C:$R,11, FALSE)),"")</f>
        <v>2019</v>
      </c>
      <c r="Z1477" s="133" t="str">
        <f>IFERROR(IF(VLOOKUP($C1477,'MSCI Database'!$C:$R,12, FALSE)="","",VLOOKUP($C1477,'MSCI Database'!$C:$R,12, FALSE)),"")</f>
        <v>E.CSI</v>
      </c>
      <c r="AA1477" s="202" t="str">
        <f>IFERROR(IF(VLOOKUP($C1477,'MSCI Database'!$C:$R,13, FALSE)="","",VLOOKUP($C1477,'MSCI Database'!$C:$R,13, FALSE)),"")</f>
        <v/>
      </c>
    </row>
    <row r="1478" spans="1:27" s="130" customFormat="1" ht="15" hidden="1" customHeight="1" outlineLevel="1">
      <c r="A1478" s="130" t="s">
        <v>10546</v>
      </c>
      <c r="B1478" s="130" t="s">
        <v>10547</v>
      </c>
      <c r="C1478" s="130" t="s">
        <v>10548</v>
      </c>
      <c r="D1478" s="130" t="s">
        <v>12128</v>
      </c>
      <c r="E1478" s="130" t="s">
        <v>18690</v>
      </c>
      <c r="F1478" s="169">
        <v>4.8388311366950557E-2</v>
      </c>
      <c r="G1478" s="132" t="str">
        <f ca="1">IFERROR(_xll.BQL($A1478, "cur_mkt_cap(currency=EUR)")/1000000, " ")</f>
        <v xml:space="preserve"> </v>
      </c>
      <c r="M1478" s="305">
        <f t="shared" si="64"/>
        <v>3.1307237454417007E-5</v>
      </c>
      <c r="N1478" s="223">
        <f t="shared" si="65"/>
        <v>5.271514682896782E-4</v>
      </c>
      <c r="O1478" s="172" t="str">
        <f>IFERROR(IF(VLOOKUP($C1478,'MSCI Database'!$C:$R,2, FALSE)="","",VLOOKUP($C1478,'MSCI Database'!$C:$R,2, FALSE)),"")</f>
        <v>Media &amp; Entertainment</v>
      </c>
      <c r="P1478" s="186" t="str">
        <f>IFERROR(IF(VLOOKUP($C1478,'MSCI Database'!$C:$R,3, FALSE)="","",VLOOKUP($C1478,'MSCI Database'!$C:$R,3, FALSE)),"")</f>
        <v>B</v>
      </c>
      <c r="Q1478" s="164" t="str">
        <f>IFERROR(IF(VLOOKUP($C1478,'MSCI Database'!$C:$R,4, FALSE)="","",VLOOKUP($C1478,'MSCI Database'!$C:$R,4, FALSE)),"")</f>
        <v>-1</v>
      </c>
      <c r="R1478" s="164">
        <f>IFERROR(IF(VLOOKUP($C1478,'MSCI Database'!$C:$R,5, FALSE)="","",VLOOKUP($C1478,'MSCI Database'!$C:$R,5, FALSE)),"")</f>
        <v>2.1</v>
      </c>
      <c r="S1478" s="164">
        <f>IFERROR(IF(VLOOKUP($C1478,'MSCI Database'!$C:$R,6, FALSE)="","",VLOOKUP($C1478,'MSCI Database'!$C:$R,6, FALSE)),"")</f>
        <v>6.3</v>
      </c>
      <c r="T1478" s="211">
        <f>IFERROR(IF(VLOOKUP($C1478,'MSCI Database'!$C:$R,7, FALSE)="","",VLOOKUP($C1478,'MSCI Database'!$C:$R,7, FALSE)),"")</f>
        <v>5</v>
      </c>
      <c r="U1478" s="164">
        <f>IFERROR(IF(VLOOKUP($C1478,'MSCI Database'!$C:$R,8, FALSE)="","",VLOOKUP($C1478,'MSCI Database'!$C:$R,8, FALSE)),"")</f>
        <v>1.1000000000000001</v>
      </c>
      <c r="V1478" s="175">
        <f>IFERROR(IF(VLOOKUP($C1478,'MSCI Database'!$C:$R,9, FALSE)="","",VLOOKUP($C1478,'MSCI Database'!$C:$R,9, FALSE)),"")</f>
        <v>3.2</v>
      </c>
      <c r="W1478" s="165">
        <f t="shared" ca="1" si="63"/>
        <v>0</v>
      </c>
      <c r="X1478" s="166">
        <f>IFERROR(IF(VLOOKUP($C1478,'MSCI Database'!$C:$R,10, FALSE)="","",VLOOKUP($C1478,'MSCI Database'!$C:$R,10, FALSE)),"")</f>
        <v>55817</v>
      </c>
      <c r="Y1478" s="133" t="str">
        <f>IFERROR(IF(VLOOKUP($C1478,'MSCI Database'!$C:$R,11, FALSE)="","",VLOOKUP($C1478,'MSCI Database'!$C:$R,11, FALSE)),"")</f>
        <v>2019</v>
      </c>
      <c r="Z1478" s="133" t="str">
        <f>IFERROR(IF(VLOOKUP($C1478,'MSCI Database'!$C:$R,12, FALSE)="","",VLOOKUP($C1478,'MSCI Database'!$C:$R,12, FALSE)),"")</f>
        <v>E.Segmt-Moderate</v>
      </c>
      <c r="AA1478" s="202" t="str">
        <f>IFERROR(IF(VLOOKUP($C1478,'MSCI Database'!$C:$R,13, FALSE)="","",VLOOKUP($C1478,'MSCI Database'!$C:$R,13, FALSE)),"")</f>
        <v/>
      </c>
    </row>
    <row r="1479" spans="1:27" s="130" customFormat="1" ht="15" hidden="1" customHeight="1" outlineLevel="1">
      <c r="A1479" s="130" t="s">
        <v>9425</v>
      </c>
      <c r="B1479" s="130" t="s">
        <v>9426</v>
      </c>
      <c r="C1479" s="130" t="s">
        <v>9427</v>
      </c>
      <c r="D1479" s="130" t="s">
        <v>12128</v>
      </c>
      <c r="E1479" s="130" t="s">
        <v>18689</v>
      </c>
      <c r="F1479" s="169">
        <v>4.8309152020375688E-2</v>
      </c>
      <c r="G1479" s="132" t="str">
        <f ca="1">IFERROR(_xll.BQL($A1479, "cur_mkt_cap(currency=EUR)")/1000000, " ")</f>
        <v xml:space="preserve"> </v>
      </c>
      <c r="M1479" s="305">
        <f t="shared" si="64"/>
        <v>3.1256021357183065E-5</v>
      </c>
      <c r="N1479" s="223">
        <f t="shared" si="65"/>
        <v>5.2628909131067299E-4</v>
      </c>
      <c r="O1479" s="172" t="str">
        <f>IFERROR(IF(VLOOKUP($C1479,'MSCI Database'!$C:$R,2, FALSE)="","",VLOOKUP($C1479,'MSCI Database'!$C:$R,2, FALSE)),"")</f>
        <v>Software &amp; Services</v>
      </c>
      <c r="P1479" s="186" t="str">
        <f>IFERROR(IF(VLOOKUP($C1479,'MSCI Database'!$C:$R,3, FALSE)="","",VLOOKUP($C1479,'MSCI Database'!$C:$R,3, FALSE)),"")</f>
        <v>BBB</v>
      </c>
      <c r="Q1479" s="164" t="str">
        <f>IFERROR(IF(VLOOKUP($C1479,'MSCI Database'!$C:$R,4, FALSE)="","",VLOOKUP($C1479,'MSCI Database'!$C:$R,4, FALSE)),"")</f>
        <v>0</v>
      </c>
      <c r="R1479" s="164">
        <f>IFERROR(IF(VLOOKUP($C1479,'MSCI Database'!$C:$R,5, FALSE)="","",VLOOKUP($C1479,'MSCI Database'!$C:$R,5, FALSE)),"")</f>
        <v>4.7</v>
      </c>
      <c r="S1479" s="164">
        <f>IFERROR(IF(VLOOKUP($C1479,'MSCI Database'!$C:$R,6, FALSE)="","",VLOOKUP($C1479,'MSCI Database'!$C:$R,6, FALSE)),"")</f>
        <v>6.7</v>
      </c>
      <c r="T1479" s="211">
        <f>IFERROR(IF(VLOOKUP($C1479,'MSCI Database'!$C:$R,7, FALSE)="","",VLOOKUP($C1479,'MSCI Database'!$C:$R,7, FALSE)),"")</f>
        <v>3.1</v>
      </c>
      <c r="U1479" s="164">
        <f>IFERROR(IF(VLOOKUP($C1479,'MSCI Database'!$C:$R,8, FALSE)="","",VLOOKUP($C1479,'MSCI Database'!$C:$R,8, FALSE)),"")</f>
        <v>6.5</v>
      </c>
      <c r="V1479" s="175">
        <f>IFERROR(IF(VLOOKUP($C1479,'MSCI Database'!$C:$R,9, FALSE)="","",VLOOKUP($C1479,'MSCI Database'!$C:$R,9, FALSE)),"")</f>
        <v>4.7</v>
      </c>
      <c r="W1479" s="165">
        <f t="shared" ca="1" si="63"/>
        <v>0</v>
      </c>
      <c r="X1479" s="166">
        <f>IFERROR(IF(VLOOKUP($C1479,'MSCI Database'!$C:$R,10, FALSE)="","",VLOOKUP($C1479,'MSCI Database'!$C:$R,10, FALSE)),"")</f>
        <v>8472</v>
      </c>
      <c r="Y1479" s="133" t="str">
        <f>IFERROR(IF(VLOOKUP($C1479,'MSCI Database'!$C:$R,11, FALSE)="","",VLOOKUP($C1479,'MSCI Database'!$C:$R,11, FALSE)),"")</f>
        <v>2019</v>
      </c>
      <c r="Z1479" s="133" t="str">
        <f>IFERROR(IF(VLOOKUP($C1479,'MSCI Database'!$C:$R,12, FALSE)="","",VLOOKUP($C1479,'MSCI Database'!$C:$R,12, FALSE)),"")</f>
        <v>E.Segmt-Moderate</v>
      </c>
      <c r="AA1479" s="202" t="str">
        <f>IFERROR(IF(VLOOKUP($C1479,'MSCI Database'!$C:$R,13, FALSE)="","",VLOOKUP($C1479,'MSCI Database'!$C:$R,13, FALSE)),"")</f>
        <v/>
      </c>
    </row>
    <row r="1480" spans="1:27" s="130" customFormat="1" ht="15" hidden="1" customHeight="1" outlineLevel="1">
      <c r="A1480" s="130" t="s">
        <v>11650</v>
      </c>
      <c r="B1480" s="130" t="s">
        <v>11651</v>
      </c>
      <c r="C1480" s="130" t="s">
        <v>11652</v>
      </c>
      <c r="D1480" s="130" t="s">
        <v>12128</v>
      </c>
      <c r="E1480" s="130" t="s">
        <v>18689</v>
      </c>
      <c r="F1480" s="169">
        <v>4.827712965564325E-2</v>
      </c>
      <c r="G1480" s="132" t="str">
        <f ca="1">IFERROR(_xll.BQL($A1480, "cur_mkt_cap(currency=EUR)")/1000000, " ")</f>
        <v xml:space="preserve"> </v>
      </c>
      <c r="M1480" s="305">
        <f t="shared" si="64"/>
        <v>3.1235302887201182E-5</v>
      </c>
      <c r="N1480" s="223">
        <f t="shared" si="65"/>
        <v>5.2594023357809374E-4</v>
      </c>
      <c r="O1480" s="172" t="str">
        <f>IFERROR(IF(VLOOKUP($C1480,'MSCI Database'!$C:$R,2, FALSE)="","",VLOOKUP($C1480,'MSCI Database'!$C:$R,2, FALSE)),"")</f>
        <v>Semiconductors &amp; Semiconductor Equipment</v>
      </c>
      <c r="P1480" s="186" t="str">
        <f>IFERROR(IF(VLOOKUP($C1480,'MSCI Database'!$C:$R,3, FALSE)="","",VLOOKUP($C1480,'MSCI Database'!$C:$R,3, FALSE)),"")</f>
        <v>BBB</v>
      </c>
      <c r="Q1480" s="164" t="str">
        <f>IFERROR(IF(VLOOKUP($C1480,'MSCI Database'!$C:$R,4, FALSE)="","",VLOOKUP($C1480,'MSCI Database'!$C:$R,4, FALSE)),"")</f>
        <v>1</v>
      </c>
      <c r="R1480" s="164">
        <f>IFERROR(IF(VLOOKUP($C1480,'MSCI Database'!$C:$R,5, FALSE)="","",VLOOKUP($C1480,'MSCI Database'!$C:$R,5, FALSE)),"")</f>
        <v>4.5</v>
      </c>
      <c r="S1480" s="164">
        <f>IFERROR(IF(VLOOKUP($C1480,'MSCI Database'!$C:$R,6, FALSE)="","",VLOOKUP($C1480,'MSCI Database'!$C:$R,6, FALSE)),"")</f>
        <v>6.2</v>
      </c>
      <c r="T1480" s="211">
        <f>IFERROR(IF(VLOOKUP($C1480,'MSCI Database'!$C:$R,7, FALSE)="","",VLOOKUP($C1480,'MSCI Database'!$C:$R,7, FALSE)),"")</f>
        <v>3</v>
      </c>
      <c r="U1480" s="164">
        <f>IFERROR(IF(VLOOKUP($C1480,'MSCI Database'!$C:$R,8, FALSE)="","",VLOOKUP($C1480,'MSCI Database'!$C:$R,8, FALSE)),"")</f>
        <v>6.6</v>
      </c>
      <c r="V1480" s="175">
        <f>IFERROR(IF(VLOOKUP($C1480,'MSCI Database'!$C:$R,9, FALSE)="","",VLOOKUP($C1480,'MSCI Database'!$C:$R,9, FALSE)),"")</f>
        <v>5.4</v>
      </c>
      <c r="W1480" s="165">
        <f t="shared" ca="1" si="63"/>
        <v>0</v>
      </c>
      <c r="X1480" s="166">
        <f>IFERROR(IF(VLOOKUP($C1480,'MSCI Database'!$C:$R,10, FALSE)="","",VLOOKUP($C1480,'MSCI Database'!$C:$R,10, FALSE)),"")</f>
        <v>63930</v>
      </c>
      <c r="Y1480" s="133" t="str">
        <f>IFERROR(IF(VLOOKUP($C1480,'MSCI Database'!$C:$R,11, FALSE)="","",VLOOKUP($C1480,'MSCI Database'!$C:$R,11, FALSE)),"")</f>
        <v>2019</v>
      </c>
      <c r="Z1480" s="133" t="str">
        <f>IFERROR(IF(VLOOKUP($C1480,'MSCI Database'!$C:$R,12, FALSE)="","",VLOOKUP($C1480,'MSCI Database'!$C:$R,12, FALSE)),"")</f>
        <v>E.Segmt-Moderate</v>
      </c>
      <c r="AA1480" s="202" t="str">
        <f>IFERROR(IF(VLOOKUP($C1480,'MSCI Database'!$C:$R,13, FALSE)="","",VLOOKUP($C1480,'MSCI Database'!$C:$R,13, FALSE)),"")</f>
        <v/>
      </c>
    </row>
    <row r="1481" spans="1:27" s="130" customFormat="1" ht="15" hidden="1" customHeight="1" outlineLevel="1">
      <c r="A1481" s="130" t="s">
        <v>11538</v>
      </c>
      <c r="B1481" s="130" t="s">
        <v>11539</v>
      </c>
      <c r="C1481" s="130" t="s">
        <v>11540</v>
      </c>
      <c r="D1481" s="130" t="s">
        <v>12128</v>
      </c>
      <c r="E1481" s="130" t="s">
        <v>18688</v>
      </c>
      <c r="F1481" s="169">
        <v>4.8276161974729302E-2</v>
      </c>
      <c r="G1481" s="132" t="str">
        <f ca="1">IFERROR(_xll.BQL($A1481, "cur_mkt_cap(currency=EUR)")/1000000, " ")</f>
        <v xml:space="preserve"> </v>
      </c>
      <c r="M1481" s="305">
        <f t="shared" si="64"/>
        <v>3.1234676797649858E-5</v>
      </c>
      <c r="N1481" s="223">
        <f t="shared" si="65"/>
        <v>5.2592969147814824E-4</v>
      </c>
      <c r="O1481" s="172" t="str">
        <f>IFERROR(IF(VLOOKUP($C1481,'MSCI Database'!$C:$R,2, FALSE)="","",VLOOKUP($C1481,'MSCI Database'!$C:$R,2, FALSE)),"")</f>
        <v>Life &amp; Health Insurance</v>
      </c>
      <c r="P1481" s="186" t="str">
        <f>IFERROR(IF(VLOOKUP($C1481,'MSCI Database'!$C:$R,3, FALSE)="","",VLOOKUP($C1481,'MSCI Database'!$C:$R,3, FALSE)),"")</f>
        <v>BB</v>
      </c>
      <c r="Q1481" s="164" t="str">
        <f>IFERROR(IF(VLOOKUP($C1481,'MSCI Database'!$C:$R,4, FALSE)="","",VLOOKUP($C1481,'MSCI Database'!$C:$R,4, FALSE)),"")</f>
        <v>1</v>
      </c>
      <c r="R1481" s="164">
        <f>IFERROR(IF(VLOOKUP($C1481,'MSCI Database'!$C:$R,5, FALSE)="","",VLOOKUP($C1481,'MSCI Database'!$C:$R,5, FALSE)),"")</f>
        <v>4.0999999999999996</v>
      </c>
      <c r="S1481" s="164">
        <f>IFERROR(IF(VLOOKUP($C1481,'MSCI Database'!$C:$R,6, FALSE)="","",VLOOKUP($C1481,'MSCI Database'!$C:$R,6, FALSE)),"")</f>
        <v>3.3</v>
      </c>
      <c r="T1481" s="211">
        <f>IFERROR(IF(VLOOKUP($C1481,'MSCI Database'!$C:$R,7, FALSE)="","",VLOOKUP($C1481,'MSCI Database'!$C:$R,7, FALSE)),"")</f>
        <v>2.9</v>
      </c>
      <c r="U1481" s="164">
        <f>IFERROR(IF(VLOOKUP($C1481,'MSCI Database'!$C:$R,8, FALSE)="","",VLOOKUP($C1481,'MSCI Database'!$C:$R,8, FALSE)),"")</f>
        <v>6.6</v>
      </c>
      <c r="V1481" s="175">
        <f>IFERROR(IF(VLOOKUP($C1481,'MSCI Database'!$C:$R,9, FALSE)="","",VLOOKUP($C1481,'MSCI Database'!$C:$R,9, FALSE)),"")</f>
        <v>4.2</v>
      </c>
      <c r="W1481" s="165">
        <f t="shared" ca="1" si="63"/>
        <v>0</v>
      </c>
      <c r="X1481" s="166">
        <f>IFERROR(IF(VLOOKUP($C1481,'MSCI Database'!$C:$R,10, FALSE)="","",VLOOKUP($C1481,'MSCI Database'!$C:$R,10, FALSE)),"")</f>
        <v>718</v>
      </c>
      <c r="Y1481" s="133" t="str">
        <f>IFERROR(IF(VLOOKUP($C1481,'MSCI Database'!$C:$R,11, FALSE)="","",VLOOKUP($C1481,'MSCI Database'!$C:$R,11, FALSE)),"")</f>
        <v>2019</v>
      </c>
      <c r="Z1481" s="133" t="str">
        <f>IFERROR(IF(VLOOKUP($C1481,'MSCI Database'!$C:$R,12, FALSE)="","",VLOOKUP($C1481,'MSCI Database'!$C:$R,12, FALSE)),"")</f>
        <v>E.Segmt-Moderately Low</v>
      </c>
      <c r="AA1481" s="202" t="str">
        <f>IFERROR(IF(VLOOKUP($C1481,'MSCI Database'!$C:$R,13, FALSE)="","",VLOOKUP($C1481,'MSCI Database'!$C:$R,13, FALSE)),"")</f>
        <v>Improved talent management initiatives drive upgrade</v>
      </c>
    </row>
    <row r="1482" spans="1:27" s="130" customFormat="1" ht="15" hidden="1" customHeight="1" outlineLevel="1">
      <c r="A1482" s="130" t="s">
        <v>10738</v>
      </c>
      <c r="B1482" s="130" t="s">
        <v>10739</v>
      </c>
      <c r="C1482" s="130" t="s">
        <v>10740</v>
      </c>
      <c r="D1482" s="130" t="s">
        <v>12128</v>
      </c>
      <c r="E1482" s="130" t="s">
        <v>18689</v>
      </c>
      <c r="F1482" s="169">
        <v>4.8203220168514922E-2</v>
      </c>
      <c r="G1482" s="132" t="str">
        <f ca="1">IFERROR(_xll.BQL($A1482, "cur_mkt_cap(currency=EUR)")/1000000, " ")</f>
        <v xml:space="preserve"> </v>
      </c>
      <c r="M1482" s="305">
        <f t="shared" si="64"/>
        <v>3.1187483449029153E-5</v>
      </c>
      <c r="N1482" s="223">
        <f t="shared" si="65"/>
        <v>5.2513504956650935E-4</v>
      </c>
      <c r="O1482" s="172" t="str">
        <f>IFERROR(IF(VLOOKUP($C1482,'MSCI Database'!$C:$R,2, FALSE)="","",VLOOKUP($C1482,'MSCI Database'!$C:$R,2, FALSE)),"")</f>
        <v>Technology Hardware, Storage &amp; Peripherals</v>
      </c>
      <c r="P1482" s="186" t="str">
        <f>IFERROR(IF(VLOOKUP($C1482,'MSCI Database'!$C:$R,3, FALSE)="","",VLOOKUP($C1482,'MSCI Database'!$C:$R,3, FALSE)),"")</f>
        <v>BBB</v>
      </c>
      <c r="Q1482" s="164" t="str">
        <f>IFERROR(IF(VLOOKUP($C1482,'MSCI Database'!$C:$R,4, FALSE)="","",VLOOKUP($C1482,'MSCI Database'!$C:$R,4, FALSE)),"")</f>
        <v>0</v>
      </c>
      <c r="R1482" s="164">
        <f>IFERROR(IF(VLOOKUP($C1482,'MSCI Database'!$C:$R,5, FALSE)="","",VLOOKUP($C1482,'MSCI Database'!$C:$R,5, FALSE)),"")</f>
        <v>4.8</v>
      </c>
      <c r="S1482" s="164">
        <f>IFERROR(IF(VLOOKUP($C1482,'MSCI Database'!$C:$R,6, FALSE)="","",VLOOKUP($C1482,'MSCI Database'!$C:$R,6, FALSE)),"")</f>
        <v>2.8</v>
      </c>
      <c r="T1482" s="211">
        <f>IFERROR(IF(VLOOKUP($C1482,'MSCI Database'!$C:$R,7, FALSE)="","",VLOOKUP($C1482,'MSCI Database'!$C:$R,7, FALSE)),"")</f>
        <v>4.4000000000000004</v>
      </c>
      <c r="U1482" s="164">
        <f>IFERROR(IF(VLOOKUP($C1482,'MSCI Database'!$C:$R,8, FALSE)="","",VLOOKUP($C1482,'MSCI Database'!$C:$R,8, FALSE)),"")</f>
        <v>5.7</v>
      </c>
      <c r="V1482" s="175">
        <f>IFERROR(IF(VLOOKUP($C1482,'MSCI Database'!$C:$R,9, FALSE)="","",VLOOKUP($C1482,'MSCI Database'!$C:$R,9, FALSE)),"")</f>
        <v>4.5999999999999996</v>
      </c>
      <c r="W1482" s="165">
        <f t="shared" ca="1" si="63"/>
        <v>0</v>
      </c>
      <c r="X1482" s="166">
        <f>IFERROR(IF(VLOOKUP($C1482,'MSCI Database'!$C:$R,10, FALSE)="","",VLOOKUP($C1482,'MSCI Database'!$C:$R,10, FALSE)),"")</f>
        <v>14332</v>
      </c>
      <c r="Y1482" s="133" t="str">
        <f>IFERROR(IF(VLOOKUP($C1482,'MSCI Database'!$C:$R,11, FALSE)="","",VLOOKUP($C1482,'MSCI Database'!$C:$R,11, FALSE)),"")</f>
        <v>2019</v>
      </c>
      <c r="Z1482" s="133" t="str">
        <f>IFERROR(IF(VLOOKUP($C1482,'MSCI Database'!$C:$R,12, FALSE)="","",VLOOKUP($C1482,'MSCI Database'!$C:$R,12, FALSE)),"")</f>
        <v>E.Segmt-Moderately High</v>
      </c>
      <c r="AA1482" s="202" t="str">
        <f>IFERROR(IF(VLOOKUP($C1482,'MSCI Database'!$C:$R,13, FALSE)="","",VLOOKUP($C1482,'MSCI Database'!$C:$R,13, FALSE)),"")</f>
        <v/>
      </c>
    </row>
    <row r="1483" spans="1:27" s="130" customFormat="1" ht="15" hidden="1" customHeight="1" outlineLevel="1">
      <c r="A1483" s="130" t="s">
        <v>9110</v>
      </c>
      <c r="B1483" s="130" t="s">
        <v>9111</v>
      </c>
      <c r="C1483" s="130" t="s">
        <v>9112</v>
      </c>
      <c r="D1483" s="130" t="s">
        <v>12128</v>
      </c>
      <c r="E1483" s="130" t="s">
        <v>18688</v>
      </c>
      <c r="F1483" s="169">
        <v>4.8201180673045373E-2</v>
      </c>
      <c r="G1483" s="132" t="str">
        <f ca="1">IFERROR(_xll.BQL($A1483, "cur_mkt_cap(currency=EUR)")/1000000, " ")</f>
        <v xml:space="preserve"> </v>
      </c>
      <c r="M1483" s="305">
        <f t="shared" si="64"/>
        <v>3.1186163895460357E-5</v>
      </c>
      <c r="N1483" s="223">
        <f t="shared" si="65"/>
        <v>5.2511283091491836E-4</v>
      </c>
      <c r="O1483" s="172" t="str">
        <f>IFERROR(IF(VLOOKUP($C1483,'MSCI Database'!$C:$R,2, FALSE)="","",VLOOKUP($C1483,'MSCI Database'!$C:$R,2, FALSE)),"")</f>
        <v>Life &amp; Health Insurance</v>
      </c>
      <c r="P1483" s="186" t="str">
        <f>IFERROR(IF(VLOOKUP($C1483,'MSCI Database'!$C:$R,3, FALSE)="","",VLOOKUP($C1483,'MSCI Database'!$C:$R,3, FALSE)),"")</f>
        <v>BB</v>
      </c>
      <c r="Q1483" s="164" t="str">
        <f>IFERROR(IF(VLOOKUP($C1483,'MSCI Database'!$C:$R,4, FALSE)="","",VLOOKUP($C1483,'MSCI Database'!$C:$R,4, FALSE)),"")</f>
        <v>1</v>
      </c>
      <c r="R1483" s="164">
        <f>IFERROR(IF(VLOOKUP($C1483,'MSCI Database'!$C:$R,5, FALSE)="","",VLOOKUP($C1483,'MSCI Database'!$C:$R,5, FALSE)),"")</f>
        <v>3.1</v>
      </c>
      <c r="S1483" s="164">
        <f>IFERROR(IF(VLOOKUP($C1483,'MSCI Database'!$C:$R,6, FALSE)="","",VLOOKUP($C1483,'MSCI Database'!$C:$R,6, FALSE)),"")</f>
        <v>3.2</v>
      </c>
      <c r="T1483" s="211">
        <f>IFERROR(IF(VLOOKUP($C1483,'MSCI Database'!$C:$R,7, FALSE)="","",VLOOKUP($C1483,'MSCI Database'!$C:$R,7, FALSE)),"")</f>
        <v>3.6</v>
      </c>
      <c r="U1483" s="164">
        <f>IFERROR(IF(VLOOKUP($C1483,'MSCI Database'!$C:$R,8, FALSE)="","",VLOOKUP($C1483,'MSCI Database'!$C:$R,8, FALSE)),"")</f>
        <v>5.3</v>
      </c>
      <c r="V1483" s="175">
        <f>IFERROR(IF(VLOOKUP($C1483,'MSCI Database'!$C:$R,9, FALSE)="","",VLOOKUP($C1483,'MSCI Database'!$C:$R,9, FALSE)),"")</f>
        <v>4.0999999999999996</v>
      </c>
      <c r="W1483" s="165">
        <f t="shared" ca="1" si="63"/>
        <v>0</v>
      </c>
      <c r="X1483" s="166">
        <f>IFERROR(IF(VLOOKUP($C1483,'MSCI Database'!$C:$R,10, FALSE)="","",VLOOKUP($C1483,'MSCI Database'!$C:$R,10, FALSE)),"")</f>
        <v>5040</v>
      </c>
      <c r="Y1483" s="133" t="str">
        <f>IFERROR(IF(VLOOKUP($C1483,'MSCI Database'!$C:$R,11, FALSE)="","",VLOOKUP($C1483,'MSCI Database'!$C:$R,11, FALSE)),"")</f>
        <v>2019</v>
      </c>
      <c r="Z1483" s="133" t="str">
        <f>IFERROR(IF(VLOOKUP($C1483,'MSCI Database'!$C:$R,12, FALSE)="","",VLOOKUP($C1483,'MSCI Database'!$C:$R,12, FALSE)),"")</f>
        <v>E.Segmt-Moderately Low</v>
      </c>
      <c r="AA1483" s="202" t="str">
        <f>IFERROR(IF(VLOOKUP($C1483,'MSCI Database'!$C:$R,13, FALSE)="","",VLOOKUP($C1483,'MSCI Database'!$C:$R,13, FALSE)),"")</f>
        <v>Improved corporate governance practices drive upgrade</v>
      </c>
    </row>
    <row r="1484" spans="1:27" s="130" customFormat="1" ht="15" hidden="1" customHeight="1" outlineLevel="1">
      <c r="A1484" s="130" t="s">
        <v>10302</v>
      </c>
      <c r="B1484" s="130" t="s">
        <v>10303</v>
      </c>
      <c r="C1484" s="130" t="s">
        <v>10304</v>
      </c>
      <c r="D1484" s="130" t="s">
        <v>12128</v>
      </c>
      <c r="E1484" s="130" t="s">
        <v>18689</v>
      </c>
      <c r="F1484" s="169">
        <v>4.7970301150419038E-2</v>
      </c>
      <c r="G1484" s="132" t="str">
        <f ca="1">IFERROR(_xll.BQL($A1484, "cur_mkt_cap(currency=EUR)")/1000000, " ")</f>
        <v xml:space="preserve"> </v>
      </c>
      <c r="M1484" s="305">
        <f t="shared" si="64"/>
        <v>3.1036784844321117E-5</v>
      </c>
      <c r="N1484" s="223">
        <f t="shared" si="65"/>
        <v>5.2259758547831847E-4</v>
      </c>
      <c r="O1484" s="172" t="str">
        <f>IFERROR(IF(VLOOKUP($C1484,'MSCI Database'!$C:$R,2, FALSE)="","",VLOOKUP($C1484,'MSCI Database'!$C:$R,2, FALSE)),"")</f>
        <v>Software &amp; Services</v>
      </c>
      <c r="P1484" s="186" t="str">
        <f>IFERROR(IF(VLOOKUP($C1484,'MSCI Database'!$C:$R,3, FALSE)="","",VLOOKUP($C1484,'MSCI Database'!$C:$R,3, FALSE)),"")</f>
        <v>BB</v>
      </c>
      <c r="Q1484" s="164" t="str">
        <f>IFERROR(IF(VLOOKUP($C1484,'MSCI Database'!$C:$R,4, FALSE)="","",VLOOKUP($C1484,'MSCI Database'!$C:$R,4, FALSE)),"")</f>
        <v>-1</v>
      </c>
      <c r="R1484" s="164">
        <f>IFERROR(IF(VLOOKUP($C1484,'MSCI Database'!$C:$R,5, FALSE)="","",VLOOKUP($C1484,'MSCI Database'!$C:$R,5, FALSE)),"")</f>
        <v>4.0999999999999996</v>
      </c>
      <c r="S1484" s="164">
        <f>IFERROR(IF(VLOOKUP($C1484,'MSCI Database'!$C:$R,6, FALSE)="","",VLOOKUP($C1484,'MSCI Database'!$C:$R,6, FALSE)),"")</f>
        <v>5</v>
      </c>
      <c r="T1484" s="211">
        <f>IFERROR(IF(VLOOKUP($C1484,'MSCI Database'!$C:$R,7, FALSE)="","",VLOOKUP($C1484,'MSCI Database'!$C:$R,7, FALSE)),"")</f>
        <v>2.4</v>
      </c>
      <c r="U1484" s="164">
        <f>IFERROR(IF(VLOOKUP($C1484,'MSCI Database'!$C:$R,8, FALSE)="","",VLOOKUP($C1484,'MSCI Database'!$C:$R,8, FALSE)),"")</f>
        <v>4.9000000000000004</v>
      </c>
      <c r="V1484" s="175">
        <f>IFERROR(IF(VLOOKUP($C1484,'MSCI Database'!$C:$R,9, FALSE)="","",VLOOKUP($C1484,'MSCI Database'!$C:$R,9, FALSE)),"")</f>
        <v>4.2</v>
      </c>
      <c r="W1484" s="165">
        <f t="shared" ca="1" si="63"/>
        <v>0</v>
      </c>
      <c r="X1484" s="166">
        <f>IFERROR(IF(VLOOKUP($C1484,'MSCI Database'!$C:$R,10, FALSE)="","",VLOOKUP($C1484,'MSCI Database'!$C:$R,10, FALSE)),"")</f>
        <v>10555</v>
      </c>
      <c r="Y1484" s="133" t="str">
        <f>IFERROR(IF(VLOOKUP($C1484,'MSCI Database'!$C:$R,11, FALSE)="","",VLOOKUP($C1484,'MSCI Database'!$C:$R,11, FALSE)),"")</f>
        <v>2019</v>
      </c>
      <c r="Z1484" s="133" t="str">
        <f>IFERROR(IF(VLOOKUP($C1484,'MSCI Database'!$C:$R,12, FALSE)="","",VLOOKUP($C1484,'MSCI Database'!$C:$R,12, FALSE)),"")</f>
        <v>E.Segmt-Moderately Low</v>
      </c>
      <c r="AA1484" s="202" t="str">
        <f>IFERROR(IF(VLOOKUP($C1484,'MSCI Database'!$C:$R,13, FALSE)="","",VLOOKUP($C1484,'MSCI Database'!$C:$R,13, FALSE)),"")</f>
        <v/>
      </c>
    </row>
    <row r="1485" spans="1:27" s="130" customFormat="1" ht="15" hidden="1" customHeight="1" outlineLevel="1">
      <c r="A1485" s="130" t="s">
        <v>10764</v>
      </c>
      <c r="B1485" s="130" t="s">
        <v>10765</v>
      </c>
      <c r="C1485" s="130" t="s">
        <v>10766</v>
      </c>
      <c r="D1485" s="130" t="s">
        <v>12128</v>
      </c>
      <c r="E1485" s="130" t="s">
        <v>12133</v>
      </c>
      <c r="F1485" s="169">
        <v>4.7908308615648307E-2</v>
      </c>
      <c r="G1485" s="132" t="str">
        <f ca="1">IFERROR(_xll.BQL($A1485, "cur_mkt_cap(currency=EUR)")/1000000, " ")</f>
        <v xml:space="preserve"> </v>
      </c>
      <c r="M1485" s="305">
        <f t="shared" si="64"/>
        <v>3.0996675674324453E-5</v>
      </c>
      <c r="N1485" s="223">
        <f t="shared" si="65"/>
        <v>5.2192222701251943E-4</v>
      </c>
      <c r="O1485" s="172" t="str">
        <f>IFERROR(IF(VLOOKUP($C1485,'MSCI Database'!$C:$R,2, FALSE)="","",VLOOKUP($C1485,'MSCI Database'!$C:$R,2, FALSE)),"")</f>
        <v>Health Care Equipment &amp; Supplies</v>
      </c>
      <c r="P1485" s="186" t="str">
        <f>IFERROR(IF(VLOOKUP($C1485,'MSCI Database'!$C:$R,3, FALSE)="","",VLOOKUP($C1485,'MSCI Database'!$C:$R,3, FALSE)),"")</f>
        <v>A</v>
      </c>
      <c r="Q1485" s="164" t="str">
        <f>IFERROR(IF(VLOOKUP($C1485,'MSCI Database'!$C:$R,4, FALSE)="","",VLOOKUP($C1485,'MSCI Database'!$C:$R,4, FALSE)),"")</f>
        <v>1</v>
      </c>
      <c r="R1485" s="164">
        <f>IFERROR(IF(VLOOKUP($C1485,'MSCI Database'!$C:$R,5, FALSE)="","",VLOOKUP($C1485,'MSCI Database'!$C:$R,5, FALSE)),"")</f>
        <v>6.8</v>
      </c>
      <c r="S1485" s="164">
        <f>IFERROR(IF(VLOOKUP($C1485,'MSCI Database'!$C:$R,6, FALSE)="","",VLOOKUP($C1485,'MSCI Database'!$C:$R,6, FALSE)),"")</f>
        <v>8</v>
      </c>
      <c r="T1485" s="211">
        <f>IFERROR(IF(VLOOKUP($C1485,'MSCI Database'!$C:$R,7, FALSE)="","",VLOOKUP($C1485,'MSCI Database'!$C:$R,7, FALSE)),"")</f>
        <v>5.3</v>
      </c>
      <c r="U1485" s="164">
        <f>IFERROR(IF(VLOOKUP($C1485,'MSCI Database'!$C:$R,8, FALSE)="","",VLOOKUP($C1485,'MSCI Database'!$C:$R,8, FALSE)),"")</f>
        <v>5.9</v>
      </c>
      <c r="V1485" s="175">
        <f>IFERROR(IF(VLOOKUP($C1485,'MSCI Database'!$C:$R,9, FALSE)="","",VLOOKUP($C1485,'MSCI Database'!$C:$R,9, FALSE)),"")</f>
        <v>5.7</v>
      </c>
      <c r="W1485" s="165">
        <f t="shared" ca="1" si="63"/>
        <v>0</v>
      </c>
      <c r="X1485" s="166">
        <f>IFERROR(IF(VLOOKUP($C1485,'MSCI Database'!$C:$R,10, FALSE)="","",VLOOKUP($C1485,'MSCI Database'!$C:$R,10, FALSE)),"")</f>
        <v>6048</v>
      </c>
      <c r="Y1485" s="133" t="str">
        <f>IFERROR(IF(VLOOKUP($C1485,'MSCI Database'!$C:$R,11, FALSE)="","",VLOOKUP($C1485,'MSCI Database'!$C:$R,11, FALSE)),"")</f>
        <v>2019</v>
      </c>
      <c r="Z1485" s="133" t="str">
        <f>IFERROR(IF(VLOOKUP($C1485,'MSCI Database'!$C:$R,12, FALSE)="","",VLOOKUP($C1485,'MSCI Database'!$C:$R,12, FALSE)),"")</f>
        <v>E.Segmt-Moderately Low</v>
      </c>
      <c r="AA1485" s="202" t="str">
        <f>IFERROR(IF(VLOOKUP($C1485,'MSCI Database'!$C:$R,13, FALSE)="","",VLOOKUP($C1485,'MSCI Database'!$C:$R,13, FALSE)),"")</f>
        <v/>
      </c>
    </row>
    <row r="1486" spans="1:27" s="130" customFormat="1" ht="15" hidden="1" customHeight="1" outlineLevel="1">
      <c r="A1486" s="130" t="s">
        <v>10630</v>
      </c>
      <c r="B1486" s="130" t="s">
        <v>10631</v>
      </c>
      <c r="C1486" s="130" t="s">
        <v>10632</v>
      </c>
      <c r="D1486" s="130" t="s">
        <v>12128</v>
      </c>
      <c r="E1486" s="130" t="s">
        <v>18673</v>
      </c>
      <c r="F1486" s="169">
        <v>4.7806302094109077E-2</v>
      </c>
      <c r="G1486" s="132" t="str">
        <f ca="1">IFERROR(_xll.BQL($A1486, "cur_mkt_cap(currency=EUR)")/1000000, " ")</f>
        <v xml:space="preserve"> </v>
      </c>
      <c r="M1486" s="305">
        <f t="shared" si="64"/>
        <v>3.0930677454888571E-5</v>
      </c>
      <c r="N1486" s="223">
        <f t="shared" si="65"/>
        <v>5.2081094856354154E-4</v>
      </c>
      <c r="O1486" s="172" t="str">
        <f>IFERROR(IF(VLOOKUP($C1486,'MSCI Database'!$C:$R,2, FALSE)="","",VLOOKUP($C1486,'MSCI Database'!$C:$R,2, FALSE)),"")</f>
        <v>Construction &amp; Farm Machinery &amp; Heavy Trucks</v>
      </c>
      <c r="P1486" s="186" t="str">
        <f>IFERROR(IF(VLOOKUP($C1486,'MSCI Database'!$C:$R,3, FALSE)="","",VLOOKUP($C1486,'MSCI Database'!$C:$R,3, FALSE)),"")</f>
        <v>BBB</v>
      </c>
      <c r="Q1486" s="164" t="str">
        <f>IFERROR(IF(VLOOKUP($C1486,'MSCI Database'!$C:$R,4, FALSE)="","",VLOOKUP($C1486,'MSCI Database'!$C:$R,4, FALSE)),"")</f>
        <v>0</v>
      </c>
      <c r="R1486" s="164">
        <f>IFERROR(IF(VLOOKUP($C1486,'MSCI Database'!$C:$R,5, FALSE)="","",VLOOKUP($C1486,'MSCI Database'!$C:$R,5, FALSE)),"")</f>
        <v>5.4</v>
      </c>
      <c r="S1486" s="164">
        <f>IFERROR(IF(VLOOKUP($C1486,'MSCI Database'!$C:$R,6, FALSE)="","",VLOOKUP($C1486,'MSCI Database'!$C:$R,6, FALSE)),"")</f>
        <v>3.3</v>
      </c>
      <c r="T1486" s="211">
        <f>IFERROR(IF(VLOOKUP($C1486,'MSCI Database'!$C:$R,7, FALSE)="","",VLOOKUP($C1486,'MSCI Database'!$C:$R,7, FALSE)),"")</f>
        <v>6.9</v>
      </c>
      <c r="U1486" s="164">
        <f>IFERROR(IF(VLOOKUP($C1486,'MSCI Database'!$C:$R,8, FALSE)="","",VLOOKUP($C1486,'MSCI Database'!$C:$R,8, FALSE)),"")</f>
        <v>3.9</v>
      </c>
      <c r="V1486" s="175">
        <f>IFERROR(IF(VLOOKUP($C1486,'MSCI Database'!$C:$R,9, FALSE)="","",VLOOKUP($C1486,'MSCI Database'!$C:$R,9, FALSE)),"")</f>
        <v>4.8</v>
      </c>
      <c r="W1486" s="165">
        <f t="shared" ca="1" si="63"/>
        <v>0</v>
      </c>
      <c r="X1486" s="166">
        <f>IFERROR(IF(VLOOKUP($C1486,'MSCI Database'!$C:$R,10, FALSE)="","",VLOOKUP($C1486,'MSCI Database'!$C:$R,10, FALSE)),"")</f>
        <v>246723</v>
      </c>
      <c r="Y1486" s="133" t="str">
        <f>IFERROR(IF(VLOOKUP($C1486,'MSCI Database'!$C:$R,11, FALSE)="","",VLOOKUP($C1486,'MSCI Database'!$C:$R,11, FALSE)),"")</f>
        <v>2019</v>
      </c>
      <c r="Z1486" s="133" t="str">
        <f>IFERROR(IF(VLOOKUP($C1486,'MSCI Database'!$C:$R,12, FALSE)="","",VLOOKUP($C1486,'MSCI Database'!$C:$R,12, FALSE)),"")</f>
        <v>E.Segmt-Moderately High</v>
      </c>
      <c r="AA1486" s="202" t="str">
        <f>IFERROR(IF(VLOOKUP($C1486,'MSCI Database'!$C:$R,13, FALSE)="","",VLOOKUP($C1486,'MSCI Database'!$C:$R,13, FALSE)),"")</f>
        <v/>
      </c>
    </row>
    <row r="1487" spans="1:27" s="130" customFormat="1" ht="15" hidden="1" customHeight="1" outlineLevel="1">
      <c r="A1487" s="130" t="s">
        <v>11493</v>
      </c>
      <c r="B1487" s="130" t="s">
        <v>11494</v>
      </c>
      <c r="C1487" s="130" t="s">
        <v>11495</v>
      </c>
      <c r="D1487" s="130" t="s">
        <v>12128</v>
      </c>
      <c r="E1487" s="130" t="s">
        <v>12133</v>
      </c>
      <c r="F1487" s="169">
        <v>4.7659987977966639E-2</v>
      </c>
      <c r="G1487" s="132" t="str">
        <f ca="1">IFERROR(_xll.BQL($A1487, "cur_mkt_cap(currency=EUR)")/1000000, " ")</f>
        <v xml:space="preserve"> </v>
      </c>
      <c r="M1487" s="305">
        <f t="shared" si="64"/>
        <v>3.083601222174441E-5</v>
      </c>
      <c r="N1487" s="223">
        <f t="shared" si="65"/>
        <v>5.1921697475091797E-4</v>
      </c>
      <c r="O1487" s="172" t="str">
        <f>IFERROR(IF(VLOOKUP($C1487,'MSCI Database'!$C:$R,2, FALSE)="","",VLOOKUP($C1487,'MSCI Database'!$C:$R,2, FALSE)),"")</f>
        <v>Health Care Providers &amp; Services</v>
      </c>
      <c r="P1487" s="186" t="str">
        <f>IFERROR(IF(VLOOKUP($C1487,'MSCI Database'!$C:$R,3, FALSE)="","",VLOOKUP($C1487,'MSCI Database'!$C:$R,3, FALSE)),"")</f>
        <v>AA</v>
      </c>
      <c r="Q1487" s="164" t="str">
        <f>IFERROR(IF(VLOOKUP($C1487,'MSCI Database'!$C:$R,4, FALSE)="","",VLOOKUP($C1487,'MSCI Database'!$C:$R,4, FALSE)),"")</f>
        <v>0</v>
      </c>
      <c r="R1487" s="164">
        <f>IFERROR(IF(VLOOKUP($C1487,'MSCI Database'!$C:$R,5, FALSE)="","",VLOOKUP($C1487,'MSCI Database'!$C:$R,5, FALSE)),"")</f>
        <v>7.4</v>
      </c>
      <c r="S1487" s="164">
        <f>IFERROR(IF(VLOOKUP($C1487,'MSCI Database'!$C:$R,6, FALSE)="","",VLOOKUP($C1487,'MSCI Database'!$C:$R,6, FALSE)),"")</f>
        <v>5.9</v>
      </c>
      <c r="T1487" s="211">
        <f>IFERROR(IF(VLOOKUP($C1487,'MSCI Database'!$C:$R,7, FALSE)="","",VLOOKUP($C1487,'MSCI Database'!$C:$R,7, FALSE)),"")</f>
        <v>6.4</v>
      </c>
      <c r="U1487" s="164">
        <f>IFERROR(IF(VLOOKUP($C1487,'MSCI Database'!$C:$R,8, FALSE)="","",VLOOKUP($C1487,'MSCI Database'!$C:$R,8, FALSE)),"")</f>
        <v>6.2</v>
      </c>
      <c r="V1487" s="175">
        <f>IFERROR(IF(VLOOKUP($C1487,'MSCI Database'!$C:$R,9, FALSE)="","",VLOOKUP($C1487,'MSCI Database'!$C:$R,9, FALSE)),"")</f>
        <v>6.3</v>
      </c>
      <c r="W1487" s="165">
        <f t="shared" ca="1" si="63"/>
        <v>0</v>
      </c>
      <c r="X1487" s="166">
        <f>IFERROR(IF(VLOOKUP($C1487,'MSCI Database'!$C:$R,10, FALSE)="","",VLOOKUP($C1487,'MSCI Database'!$C:$R,10, FALSE)),"")</f>
        <v>19887</v>
      </c>
      <c r="Y1487" s="133" t="str">
        <f>IFERROR(IF(VLOOKUP($C1487,'MSCI Database'!$C:$R,11, FALSE)="","",VLOOKUP($C1487,'MSCI Database'!$C:$R,11, FALSE)),"")</f>
        <v>2019</v>
      </c>
      <c r="Z1487" s="133" t="str">
        <f>IFERROR(IF(VLOOKUP($C1487,'MSCI Database'!$C:$R,12, FALSE)="","",VLOOKUP($C1487,'MSCI Database'!$C:$R,12, FALSE)),"")</f>
        <v>E.Segmt-Moderate</v>
      </c>
      <c r="AA1487" s="202" t="str">
        <f>IFERROR(IF(VLOOKUP($C1487,'MSCI Database'!$C:$R,13, FALSE)="","",VLOOKUP($C1487,'MSCI Database'!$C:$R,13, FALSE)),"")</f>
        <v/>
      </c>
    </row>
    <row r="1488" spans="1:27" s="130" customFormat="1" ht="15" hidden="1" customHeight="1" outlineLevel="1">
      <c r="A1488" s="130" t="s">
        <v>9180</v>
      </c>
      <c r="B1488" s="130" t="s">
        <v>9181</v>
      </c>
      <c r="C1488" s="130" t="s">
        <v>9182</v>
      </c>
      <c r="D1488" s="130" t="s">
        <v>12128</v>
      </c>
      <c r="E1488" s="130" t="s">
        <v>12133</v>
      </c>
      <c r="F1488" s="169">
        <v>4.7648304691341549E-2</v>
      </c>
      <c r="G1488" s="132" t="str">
        <f ca="1">IFERROR(_xll.BQL($A1488, "cur_mkt_cap(currency=EUR)")/1000000, " ")</f>
        <v xml:space="preserve"> </v>
      </c>
      <c r="M1488" s="305">
        <f t="shared" si="64"/>
        <v>3.0828453135297978E-5</v>
      </c>
      <c r="N1488" s="223">
        <f t="shared" si="65"/>
        <v>5.1908969480406967E-4</v>
      </c>
      <c r="O1488" s="172" t="str">
        <f>IFERROR(IF(VLOOKUP($C1488,'MSCI Database'!$C:$R,2, FALSE)="","",VLOOKUP($C1488,'MSCI Database'!$C:$R,2, FALSE)),"")</f>
        <v>Biotechnology</v>
      </c>
      <c r="P1488" s="186" t="str">
        <f>IFERROR(IF(VLOOKUP($C1488,'MSCI Database'!$C:$R,3, FALSE)="","",VLOOKUP($C1488,'MSCI Database'!$C:$R,3, FALSE)),"")</f>
        <v>BB</v>
      </c>
      <c r="Q1488" s="164" t="str">
        <f>IFERROR(IF(VLOOKUP($C1488,'MSCI Database'!$C:$R,4, FALSE)="","",VLOOKUP($C1488,'MSCI Database'!$C:$R,4, FALSE)),"")</f>
        <v>1</v>
      </c>
      <c r="R1488" s="164">
        <f>IFERROR(IF(VLOOKUP($C1488,'MSCI Database'!$C:$R,5, FALSE)="","",VLOOKUP($C1488,'MSCI Database'!$C:$R,5, FALSE)),"")</f>
        <v>3.6</v>
      </c>
      <c r="S1488" s="164">
        <f>IFERROR(IF(VLOOKUP($C1488,'MSCI Database'!$C:$R,6, FALSE)="","",VLOOKUP($C1488,'MSCI Database'!$C:$R,6, FALSE)),"")</f>
        <v>4.9000000000000004</v>
      </c>
      <c r="T1488" s="211">
        <f>IFERROR(IF(VLOOKUP($C1488,'MSCI Database'!$C:$R,7, FALSE)="","",VLOOKUP($C1488,'MSCI Database'!$C:$R,7, FALSE)),"")</f>
        <v>4.3</v>
      </c>
      <c r="U1488" s="164">
        <f>IFERROR(IF(VLOOKUP($C1488,'MSCI Database'!$C:$R,8, FALSE)="","",VLOOKUP($C1488,'MSCI Database'!$C:$R,8, FALSE)),"")</f>
        <v>4</v>
      </c>
      <c r="V1488" s="175">
        <f>IFERROR(IF(VLOOKUP($C1488,'MSCI Database'!$C:$R,9, FALSE)="","",VLOOKUP($C1488,'MSCI Database'!$C:$R,9, FALSE)),"")</f>
        <v>4.3</v>
      </c>
      <c r="W1488" s="165">
        <f t="shared" ca="1" si="63"/>
        <v>0</v>
      </c>
      <c r="X1488" s="166">
        <f>IFERROR(IF(VLOOKUP($C1488,'MSCI Database'!$C:$R,10, FALSE)="","",VLOOKUP($C1488,'MSCI Database'!$C:$R,10, FALSE)),"")</f>
        <v>598</v>
      </c>
      <c r="Y1488" s="133" t="str">
        <f>IFERROR(IF(VLOOKUP($C1488,'MSCI Database'!$C:$R,11, FALSE)="","",VLOOKUP($C1488,'MSCI Database'!$C:$R,11, FALSE)),"")</f>
        <v>2019</v>
      </c>
      <c r="Z1488" s="133" t="str">
        <f>IFERROR(IF(VLOOKUP($C1488,'MSCI Database'!$C:$R,12, FALSE)="","",VLOOKUP($C1488,'MSCI Database'!$C:$R,12, FALSE)),"")</f>
        <v>E.Segmt-Moderately Low</v>
      </c>
      <c r="AA1488" s="202" t="str">
        <f>IFERROR(IF(VLOOKUP($C1488,'MSCI Database'!$C:$R,13, FALSE)="","",VLOOKUP($C1488,'MSCI Database'!$C:$R,13, FALSE)),"")</f>
        <v/>
      </c>
    </row>
    <row r="1489" spans="1:27" s="130" customFormat="1" ht="15" hidden="1" customHeight="1" outlineLevel="1">
      <c r="A1489" s="130" t="s">
        <v>9263</v>
      </c>
      <c r="B1489" s="130" t="s">
        <v>9264</v>
      </c>
      <c r="C1489" s="130" t="s">
        <v>9265</v>
      </c>
      <c r="D1489" s="130" t="s">
        <v>12128</v>
      </c>
      <c r="E1489" s="130" t="s">
        <v>18674</v>
      </c>
      <c r="F1489" s="169">
        <v>4.7587720500578121E-2</v>
      </c>
      <c r="G1489" s="132" t="str">
        <f ca="1">IFERROR(_xll.BQL($A1489, "cur_mkt_cap(currency=EUR)")/1000000, " ")</f>
        <v xml:space="preserve"> </v>
      </c>
      <c r="M1489" s="305">
        <f t="shared" si="64"/>
        <v>3.0789255163874038E-5</v>
      </c>
      <c r="N1489" s="223">
        <f t="shared" si="65"/>
        <v>5.1842967910577654E-4</v>
      </c>
      <c r="O1489" s="172" t="str">
        <f>IFERROR(IF(VLOOKUP($C1489,'MSCI Database'!$C:$R,2, FALSE)="","",VLOOKUP($C1489,'MSCI Database'!$C:$R,2, FALSE)),"")</f>
        <v>Food Products</v>
      </c>
      <c r="P1489" s="186" t="str">
        <f>IFERROR(IF(VLOOKUP($C1489,'MSCI Database'!$C:$R,3, FALSE)="","",VLOOKUP($C1489,'MSCI Database'!$C:$R,3, FALSE)),"")</f>
        <v>BB</v>
      </c>
      <c r="Q1489" s="164" t="str">
        <f>IFERROR(IF(VLOOKUP($C1489,'MSCI Database'!$C:$R,4, FALSE)="","",VLOOKUP($C1489,'MSCI Database'!$C:$R,4, FALSE)),"")</f>
        <v>0</v>
      </c>
      <c r="R1489" s="164">
        <f>IFERROR(IF(VLOOKUP($C1489,'MSCI Database'!$C:$R,5, FALSE)="","",VLOOKUP($C1489,'MSCI Database'!$C:$R,5, FALSE)),"")</f>
        <v>2.9</v>
      </c>
      <c r="S1489" s="164">
        <f>IFERROR(IF(VLOOKUP($C1489,'MSCI Database'!$C:$R,6, FALSE)="","",VLOOKUP($C1489,'MSCI Database'!$C:$R,6, FALSE)),"")</f>
        <v>1.4</v>
      </c>
      <c r="T1489" s="211">
        <f>IFERROR(IF(VLOOKUP($C1489,'MSCI Database'!$C:$R,7, FALSE)="","",VLOOKUP($C1489,'MSCI Database'!$C:$R,7, FALSE)),"")</f>
        <v>5.3</v>
      </c>
      <c r="U1489" s="164">
        <f>IFERROR(IF(VLOOKUP($C1489,'MSCI Database'!$C:$R,8, FALSE)="","",VLOOKUP($C1489,'MSCI Database'!$C:$R,8, FALSE)),"")</f>
        <v>5.8</v>
      </c>
      <c r="V1489" s="175">
        <f>IFERROR(IF(VLOOKUP($C1489,'MSCI Database'!$C:$R,9, FALSE)="","",VLOOKUP($C1489,'MSCI Database'!$C:$R,9, FALSE)),"")</f>
        <v>3.8</v>
      </c>
      <c r="W1489" s="165">
        <f t="shared" ca="1" si="63"/>
        <v>0</v>
      </c>
      <c r="X1489" s="166">
        <f>IFERROR(IF(VLOOKUP($C1489,'MSCI Database'!$C:$R,10, FALSE)="","",VLOOKUP($C1489,'MSCI Database'!$C:$R,10, FALSE)),"")</f>
        <v>140342</v>
      </c>
      <c r="Y1489" s="133" t="str">
        <f>IFERROR(IF(VLOOKUP($C1489,'MSCI Database'!$C:$R,11, FALSE)="","",VLOOKUP($C1489,'MSCI Database'!$C:$R,11, FALSE)),"")</f>
        <v>2019</v>
      </c>
      <c r="Z1489" s="133" t="str">
        <f>IFERROR(IF(VLOOKUP($C1489,'MSCI Database'!$C:$R,12, FALSE)="","",VLOOKUP($C1489,'MSCI Database'!$C:$R,12, FALSE)),"")</f>
        <v>E.Segmt-Moderate</v>
      </c>
      <c r="AA1489" s="202" t="str">
        <f>IFERROR(IF(VLOOKUP($C1489,'MSCI Database'!$C:$R,13, FALSE)="","",VLOOKUP($C1489,'MSCI Database'!$C:$R,13, FALSE)),"")</f>
        <v/>
      </c>
    </row>
    <row r="1490" spans="1:27" s="130" customFormat="1" ht="15" hidden="1" customHeight="1" outlineLevel="1">
      <c r="A1490" s="130" t="s">
        <v>9712</v>
      </c>
      <c r="B1490" s="130" t="s">
        <v>9713</v>
      </c>
      <c r="C1490" s="130" t="s">
        <v>9714</v>
      </c>
      <c r="D1490" s="130" t="s">
        <v>12128</v>
      </c>
      <c r="E1490" s="130" t="s">
        <v>12133</v>
      </c>
      <c r="F1490" s="169">
        <v>4.7510469847459512E-2</v>
      </c>
      <c r="G1490" s="132" t="str">
        <f ca="1">IFERROR(_xll.BQL($A1490, "cur_mkt_cap(currency=EUR)")/1000000, " ")</f>
        <v xml:space="preserve"> </v>
      </c>
      <c r="M1490" s="305">
        <f t="shared" si="64"/>
        <v>3.0739273991306299E-5</v>
      </c>
      <c r="N1490" s="223">
        <f t="shared" si="65"/>
        <v>5.1758809579634897E-4</v>
      </c>
      <c r="O1490" s="172" t="str">
        <f>IFERROR(IF(VLOOKUP($C1490,'MSCI Database'!$C:$R,2, FALSE)="","",VLOOKUP($C1490,'MSCI Database'!$C:$R,2, FALSE)),"")</f>
        <v>Biotechnology</v>
      </c>
      <c r="P1490" s="186" t="str">
        <f>IFERROR(IF(VLOOKUP($C1490,'MSCI Database'!$C:$R,3, FALSE)="","",VLOOKUP($C1490,'MSCI Database'!$C:$R,3, FALSE)),"")</f>
        <v>BB</v>
      </c>
      <c r="Q1490" s="164" t="str">
        <f>IFERROR(IF(VLOOKUP($C1490,'MSCI Database'!$C:$R,4, FALSE)="","",VLOOKUP($C1490,'MSCI Database'!$C:$R,4, FALSE)),"")</f>
        <v>0</v>
      </c>
      <c r="R1490" s="164">
        <f>IFERROR(IF(VLOOKUP($C1490,'MSCI Database'!$C:$R,5, FALSE)="","",VLOOKUP($C1490,'MSCI Database'!$C:$R,5, FALSE)),"")</f>
        <v>3.2</v>
      </c>
      <c r="S1490" s="164">
        <f>IFERROR(IF(VLOOKUP($C1490,'MSCI Database'!$C:$R,6, FALSE)="","",VLOOKUP($C1490,'MSCI Database'!$C:$R,6, FALSE)),"")</f>
        <v>6.4</v>
      </c>
      <c r="T1490" s="211">
        <f>IFERROR(IF(VLOOKUP($C1490,'MSCI Database'!$C:$R,7, FALSE)="","",VLOOKUP($C1490,'MSCI Database'!$C:$R,7, FALSE)),"")</f>
        <v>3.8</v>
      </c>
      <c r="U1490" s="164">
        <f>IFERROR(IF(VLOOKUP($C1490,'MSCI Database'!$C:$R,8, FALSE)="","",VLOOKUP($C1490,'MSCI Database'!$C:$R,8, FALSE)),"")</f>
        <v>5.0999999999999996</v>
      </c>
      <c r="V1490" s="175">
        <f>IFERROR(IF(VLOOKUP($C1490,'MSCI Database'!$C:$R,9, FALSE)="","",VLOOKUP($C1490,'MSCI Database'!$C:$R,9, FALSE)),"")</f>
        <v>4.5</v>
      </c>
      <c r="W1490" s="165">
        <f t="shared" ca="1" si="63"/>
        <v>0</v>
      </c>
      <c r="X1490" s="166">
        <f>IFERROR(IF(VLOOKUP($C1490,'MSCI Database'!$C:$R,10, FALSE)="","",VLOOKUP($C1490,'MSCI Database'!$C:$R,10, FALSE)),"")</f>
        <v>574</v>
      </c>
      <c r="Y1490" s="133" t="str">
        <f>IFERROR(IF(VLOOKUP($C1490,'MSCI Database'!$C:$R,11, FALSE)="","",VLOOKUP($C1490,'MSCI Database'!$C:$R,11, FALSE)),"")</f>
        <v>2019</v>
      </c>
      <c r="Z1490" s="133" t="str">
        <f>IFERROR(IF(VLOOKUP($C1490,'MSCI Database'!$C:$R,12, FALSE)="","",VLOOKUP($C1490,'MSCI Database'!$C:$R,12, FALSE)),"")</f>
        <v>E.Segmt-Moderate</v>
      </c>
      <c r="AA1490" s="202" t="str">
        <f>IFERROR(IF(VLOOKUP($C1490,'MSCI Database'!$C:$R,13, FALSE)="","",VLOOKUP($C1490,'MSCI Database'!$C:$R,13, FALSE)),"")</f>
        <v/>
      </c>
    </row>
    <row r="1491" spans="1:27" s="130" customFormat="1" ht="15" hidden="1" customHeight="1" outlineLevel="1">
      <c r="A1491" s="130" t="s">
        <v>10155</v>
      </c>
      <c r="B1491" s="130" t="s">
        <v>10156</v>
      </c>
      <c r="C1491" s="130" t="s">
        <v>10157</v>
      </c>
      <c r="D1491" s="130" t="s">
        <v>12128</v>
      </c>
      <c r="E1491" s="130" t="s">
        <v>18684</v>
      </c>
      <c r="F1491" s="169">
        <v>4.7295047821007158E-2</v>
      </c>
      <c r="G1491" s="132" t="str">
        <f ca="1">IFERROR(_xll.BQL($A1491, "cur_mkt_cap(currency=EUR)")/1000000, " ")</f>
        <v xml:space="preserve"> </v>
      </c>
      <c r="M1491" s="305">
        <f t="shared" si="64"/>
        <v>3.0599895940191628E-5</v>
      </c>
      <c r="N1491" s="223">
        <f t="shared" si="65"/>
        <v>5.1524124726334028E-4</v>
      </c>
      <c r="O1491" s="172" t="str">
        <f>IFERROR(IF(VLOOKUP($C1491,'MSCI Database'!$C:$R,2, FALSE)="","",VLOOKUP($C1491,'MSCI Database'!$C:$R,2, FALSE)),"")</f>
        <v>Metals and Mining - Precious Metals</v>
      </c>
      <c r="P1491" s="186" t="str">
        <f>IFERROR(IF(VLOOKUP($C1491,'MSCI Database'!$C:$R,3, FALSE)="","",VLOOKUP($C1491,'MSCI Database'!$C:$R,3, FALSE)),"")</f>
        <v>B</v>
      </c>
      <c r="Q1491" s="164" t="str">
        <f>IFERROR(IF(VLOOKUP($C1491,'MSCI Database'!$C:$R,4, FALSE)="","",VLOOKUP($C1491,'MSCI Database'!$C:$R,4, FALSE)),"")</f>
        <v>0</v>
      </c>
      <c r="R1491" s="164">
        <f>IFERROR(IF(VLOOKUP($C1491,'MSCI Database'!$C:$R,5, FALSE)="","",VLOOKUP($C1491,'MSCI Database'!$C:$R,5, FALSE)),"")</f>
        <v>2.8</v>
      </c>
      <c r="S1491" s="164">
        <f>IFERROR(IF(VLOOKUP($C1491,'MSCI Database'!$C:$R,6, FALSE)="","",VLOOKUP($C1491,'MSCI Database'!$C:$R,6, FALSE)),"")</f>
        <v>1.6</v>
      </c>
      <c r="T1491" s="211">
        <f>IFERROR(IF(VLOOKUP($C1491,'MSCI Database'!$C:$R,7, FALSE)="","",VLOOKUP($C1491,'MSCI Database'!$C:$R,7, FALSE)),"")</f>
        <v>3.9</v>
      </c>
      <c r="U1491" s="164">
        <f>IFERROR(IF(VLOOKUP($C1491,'MSCI Database'!$C:$R,8, FALSE)="","",VLOOKUP($C1491,'MSCI Database'!$C:$R,8, FALSE)),"")</f>
        <v>4.4000000000000004</v>
      </c>
      <c r="V1491" s="175">
        <f>IFERROR(IF(VLOOKUP($C1491,'MSCI Database'!$C:$R,9, FALSE)="","",VLOOKUP($C1491,'MSCI Database'!$C:$R,9, FALSE)),"")</f>
        <v>3.3</v>
      </c>
      <c r="W1491" s="165">
        <f t="shared" ca="1" si="63"/>
        <v>0</v>
      </c>
      <c r="X1491" s="166">
        <f>IFERROR(IF(VLOOKUP($C1491,'MSCI Database'!$C:$R,10, FALSE)="","",VLOOKUP($C1491,'MSCI Database'!$C:$R,10, FALSE)),"")</f>
        <v>134344</v>
      </c>
      <c r="Y1491" s="133" t="str">
        <f>IFERROR(IF(VLOOKUP($C1491,'MSCI Database'!$C:$R,11, FALSE)="","",VLOOKUP($C1491,'MSCI Database'!$C:$R,11, FALSE)),"")</f>
        <v>2019</v>
      </c>
      <c r="Z1491" s="133" t="str">
        <f>IFERROR(IF(VLOOKUP($C1491,'MSCI Database'!$C:$R,12, FALSE)="","",VLOOKUP($C1491,'MSCI Database'!$C:$R,12, FALSE)),"")</f>
        <v>Reported</v>
      </c>
      <c r="AA1491" s="202" t="str">
        <f>IFERROR(IF(VLOOKUP($C1491,'MSCI Database'!$C:$R,13, FALSE)="","",VLOOKUP($C1491,'MSCI Database'!$C:$R,13, FALSE)),"")</f>
        <v/>
      </c>
    </row>
    <row r="1492" spans="1:27" s="130" customFormat="1" ht="15" hidden="1" customHeight="1" outlineLevel="1">
      <c r="A1492" s="130" t="s">
        <v>11705</v>
      </c>
      <c r="B1492" s="130" t="s">
        <v>11706</v>
      </c>
      <c r="C1492" s="130" t="s">
        <v>11707</v>
      </c>
      <c r="D1492" s="130" t="s">
        <v>12128</v>
      </c>
      <c r="E1492" s="130" t="s">
        <v>12133</v>
      </c>
      <c r="F1492" s="169">
        <v>4.7231979661913441E-2</v>
      </c>
      <c r="G1492" s="132" t="str">
        <f ca="1">IFERROR(_xll.BQL($A1492, "cur_mkt_cap(currency=EUR)")/1000000, " ")</f>
        <v xml:space="preserve"> </v>
      </c>
      <c r="M1492" s="305">
        <f t="shared" si="64"/>
        <v>3.0559090841257995E-5</v>
      </c>
      <c r="N1492" s="223">
        <f t="shared" si="65"/>
        <v>5.1455417074156506E-4</v>
      </c>
      <c r="O1492" s="172" t="str">
        <f>IFERROR(IF(VLOOKUP($C1492,'MSCI Database'!$C:$R,2, FALSE)="","",VLOOKUP($C1492,'MSCI Database'!$C:$R,2, FALSE)),"")</f>
        <v>Health Care Equipment &amp; Supplies</v>
      </c>
      <c r="P1492" s="186" t="str">
        <f>IFERROR(IF(VLOOKUP($C1492,'MSCI Database'!$C:$R,3, FALSE)="","",VLOOKUP($C1492,'MSCI Database'!$C:$R,3, FALSE)),"")</f>
        <v>A</v>
      </c>
      <c r="Q1492" s="164" t="str">
        <f>IFERROR(IF(VLOOKUP($C1492,'MSCI Database'!$C:$R,4, FALSE)="","",VLOOKUP($C1492,'MSCI Database'!$C:$R,4, FALSE)),"")</f>
        <v>0</v>
      </c>
      <c r="R1492" s="164">
        <f>IFERROR(IF(VLOOKUP($C1492,'MSCI Database'!$C:$R,5, FALSE)="","",VLOOKUP($C1492,'MSCI Database'!$C:$R,5, FALSE)),"")</f>
        <v>6.1</v>
      </c>
      <c r="S1492" s="164">
        <f>IFERROR(IF(VLOOKUP($C1492,'MSCI Database'!$C:$R,6, FALSE)="","",VLOOKUP($C1492,'MSCI Database'!$C:$R,6, FALSE)),"")</f>
        <v>7.8</v>
      </c>
      <c r="T1492" s="211">
        <f>IFERROR(IF(VLOOKUP($C1492,'MSCI Database'!$C:$R,7, FALSE)="","",VLOOKUP($C1492,'MSCI Database'!$C:$R,7, FALSE)),"")</f>
        <v>5.0999999999999996</v>
      </c>
      <c r="U1492" s="164">
        <f>IFERROR(IF(VLOOKUP($C1492,'MSCI Database'!$C:$R,8, FALSE)="","",VLOOKUP($C1492,'MSCI Database'!$C:$R,8, FALSE)),"")</f>
        <v>6.1</v>
      </c>
      <c r="V1492" s="175">
        <f>IFERROR(IF(VLOOKUP($C1492,'MSCI Database'!$C:$R,9, FALSE)="","",VLOOKUP($C1492,'MSCI Database'!$C:$R,9, FALSE)),"")</f>
        <v>5.7</v>
      </c>
      <c r="W1492" s="165">
        <f t="shared" ca="1" si="63"/>
        <v>0</v>
      </c>
      <c r="X1492" s="166">
        <f>IFERROR(IF(VLOOKUP($C1492,'MSCI Database'!$C:$R,10, FALSE)="","",VLOOKUP($C1492,'MSCI Database'!$C:$R,10, FALSE)),"")</f>
        <v>2168</v>
      </c>
      <c r="Y1492" s="133" t="str">
        <f>IFERROR(IF(VLOOKUP($C1492,'MSCI Database'!$C:$R,11, FALSE)="","",VLOOKUP($C1492,'MSCI Database'!$C:$R,11, FALSE)),"")</f>
        <v>2019</v>
      </c>
      <c r="Z1492" s="133" t="str">
        <f>IFERROR(IF(VLOOKUP($C1492,'MSCI Database'!$C:$R,12, FALSE)="","",VLOOKUP($C1492,'MSCI Database'!$C:$R,12, FALSE)),"")</f>
        <v>E.Segmt-Moderate</v>
      </c>
      <c r="AA1492" s="202" t="str">
        <f>IFERROR(IF(VLOOKUP($C1492,'MSCI Database'!$C:$R,13, FALSE)="","",VLOOKUP($C1492,'MSCI Database'!$C:$R,13, FALSE)),"")</f>
        <v/>
      </c>
    </row>
    <row r="1493" spans="1:27" s="130" customFormat="1" ht="15" hidden="1" customHeight="1" outlineLevel="1">
      <c r="A1493" s="130" t="s">
        <v>9142</v>
      </c>
      <c r="B1493" s="130" t="s">
        <v>9143</v>
      </c>
      <c r="C1493" s="130" t="s">
        <v>9144</v>
      </c>
      <c r="D1493" s="130" t="s">
        <v>12128</v>
      </c>
      <c r="E1493" s="130" t="s">
        <v>12133</v>
      </c>
      <c r="F1493" s="169">
        <v>4.722718951439716E-2</v>
      </c>
      <c r="G1493" s="132" t="str">
        <f ca="1">IFERROR(_xll.BQL($A1493, "cur_mkt_cap(currency=EUR)")/1000000, " ")</f>
        <v xml:space="preserve"> </v>
      </c>
      <c r="M1493" s="305">
        <f t="shared" si="64"/>
        <v>3.0555991615814961E-5</v>
      </c>
      <c r="N1493" s="223">
        <f t="shared" si="65"/>
        <v>5.1450198596335729E-4</v>
      </c>
      <c r="O1493" s="172" t="str">
        <f>IFERROR(IF(VLOOKUP($C1493,'MSCI Database'!$C:$R,2, FALSE)="","",VLOOKUP($C1493,'MSCI Database'!$C:$R,2, FALSE)),"")</f>
        <v>Health Care Equipment &amp; Supplies</v>
      </c>
      <c r="P1493" s="186" t="str">
        <f>IFERROR(IF(VLOOKUP($C1493,'MSCI Database'!$C:$R,3, FALSE)="","",VLOOKUP($C1493,'MSCI Database'!$C:$R,3, FALSE)),"")</f>
        <v>A</v>
      </c>
      <c r="Q1493" s="164" t="str">
        <f>IFERROR(IF(VLOOKUP($C1493,'MSCI Database'!$C:$R,4, FALSE)="","",VLOOKUP($C1493,'MSCI Database'!$C:$R,4, FALSE)),"")</f>
        <v>0</v>
      </c>
      <c r="R1493" s="164">
        <f>IFERROR(IF(VLOOKUP($C1493,'MSCI Database'!$C:$R,5, FALSE)="","",VLOOKUP($C1493,'MSCI Database'!$C:$R,5, FALSE)),"")</f>
        <v>7.1</v>
      </c>
      <c r="S1493" s="164">
        <f>IFERROR(IF(VLOOKUP($C1493,'MSCI Database'!$C:$R,6, FALSE)="","",VLOOKUP($C1493,'MSCI Database'!$C:$R,6, FALSE)),"")</f>
        <v>6.2</v>
      </c>
      <c r="T1493" s="211">
        <f>IFERROR(IF(VLOOKUP($C1493,'MSCI Database'!$C:$R,7, FALSE)="","",VLOOKUP($C1493,'MSCI Database'!$C:$R,7, FALSE)),"")</f>
        <v>6.4</v>
      </c>
      <c r="U1493" s="164">
        <f>IFERROR(IF(VLOOKUP($C1493,'MSCI Database'!$C:$R,8, FALSE)="","",VLOOKUP($C1493,'MSCI Database'!$C:$R,8, FALSE)),"")</f>
        <v>5.7</v>
      </c>
      <c r="V1493" s="175">
        <f>IFERROR(IF(VLOOKUP($C1493,'MSCI Database'!$C:$R,9, FALSE)="","",VLOOKUP($C1493,'MSCI Database'!$C:$R,9, FALSE)),"")</f>
        <v>6.1</v>
      </c>
      <c r="W1493" s="165">
        <f t="shared" ca="1" si="63"/>
        <v>0</v>
      </c>
      <c r="X1493" s="166">
        <f>IFERROR(IF(VLOOKUP($C1493,'MSCI Database'!$C:$R,10, FALSE)="","",VLOOKUP($C1493,'MSCI Database'!$C:$R,10, FALSE)),"")</f>
        <v>2317</v>
      </c>
      <c r="Y1493" s="133" t="str">
        <f>IFERROR(IF(VLOOKUP($C1493,'MSCI Database'!$C:$R,11, FALSE)="","",VLOOKUP($C1493,'MSCI Database'!$C:$R,11, FALSE)),"")</f>
        <v>2019</v>
      </c>
      <c r="Z1493" s="133" t="str">
        <f>IFERROR(IF(VLOOKUP($C1493,'MSCI Database'!$C:$R,12, FALSE)="","",VLOOKUP($C1493,'MSCI Database'!$C:$R,12, FALSE)),"")</f>
        <v>E.Segmt-Moderately Low</v>
      </c>
      <c r="AA1493" s="202" t="str">
        <f>IFERROR(IF(VLOOKUP($C1493,'MSCI Database'!$C:$R,13, FALSE)="","",VLOOKUP($C1493,'MSCI Database'!$C:$R,13, FALSE)),"")</f>
        <v/>
      </c>
    </row>
    <row r="1494" spans="1:27" s="130" customFormat="1" ht="15" hidden="1" customHeight="1" outlineLevel="1">
      <c r="A1494" s="130" t="s">
        <v>8976</v>
      </c>
      <c r="B1494" s="130" t="s">
        <v>8977</v>
      </c>
      <c r="C1494" s="130" t="s">
        <v>8978</v>
      </c>
      <c r="D1494" s="130" t="s">
        <v>12128</v>
      </c>
      <c r="E1494" s="130" t="s">
        <v>18673</v>
      </c>
      <c r="F1494" s="169">
        <v>4.7191700261350972E-2</v>
      </c>
      <c r="G1494" s="132" t="str">
        <f ca="1">IFERROR(_xll.BQL($A1494, "cur_mkt_cap(currency=EUR)")/1000000, " ")</f>
        <v xml:space="preserve"> </v>
      </c>
      <c r="M1494" s="305">
        <f t="shared" si="64"/>
        <v>3.0533030069094079E-5</v>
      </c>
      <c r="N1494" s="223">
        <f t="shared" si="65"/>
        <v>5.1411535929002849E-4</v>
      </c>
      <c r="O1494" s="172" t="str">
        <f>IFERROR(IF(VLOOKUP($C1494,'MSCI Database'!$C:$R,2, FALSE)="","",VLOOKUP($C1494,'MSCI Database'!$C:$R,2, FALSE)),"")</f>
        <v>Commercial Services &amp; Supplies</v>
      </c>
      <c r="P1494" s="186" t="str">
        <f>IFERROR(IF(VLOOKUP($C1494,'MSCI Database'!$C:$R,3, FALSE)="","",VLOOKUP($C1494,'MSCI Database'!$C:$R,3, FALSE)),"")</f>
        <v>A</v>
      </c>
      <c r="Q1494" s="164" t="str">
        <f>IFERROR(IF(VLOOKUP($C1494,'MSCI Database'!$C:$R,4, FALSE)="","",VLOOKUP($C1494,'MSCI Database'!$C:$R,4, FALSE)),"")</f>
        <v>0</v>
      </c>
      <c r="R1494" s="164">
        <f>IFERROR(IF(VLOOKUP($C1494,'MSCI Database'!$C:$R,5, FALSE)="","",VLOOKUP($C1494,'MSCI Database'!$C:$R,5, FALSE)),"")</f>
        <v>6.3</v>
      </c>
      <c r="S1494" s="164">
        <f>IFERROR(IF(VLOOKUP($C1494,'MSCI Database'!$C:$R,6, FALSE)="","",VLOOKUP($C1494,'MSCI Database'!$C:$R,6, FALSE)),"")</f>
        <v>8.3000000000000007</v>
      </c>
      <c r="T1494" s="211">
        <f>IFERROR(IF(VLOOKUP($C1494,'MSCI Database'!$C:$R,7, FALSE)="","",VLOOKUP($C1494,'MSCI Database'!$C:$R,7, FALSE)),"")</f>
        <v>6.9</v>
      </c>
      <c r="U1494" s="164">
        <f>IFERROR(IF(VLOOKUP($C1494,'MSCI Database'!$C:$R,8, FALSE)="","",VLOOKUP($C1494,'MSCI Database'!$C:$R,8, FALSE)),"")</f>
        <v>3.8</v>
      </c>
      <c r="V1494" s="175">
        <f>IFERROR(IF(VLOOKUP($C1494,'MSCI Database'!$C:$R,9, FALSE)="","",VLOOKUP($C1494,'MSCI Database'!$C:$R,9, FALSE)),"")</f>
        <v>5.7</v>
      </c>
      <c r="W1494" s="165">
        <f t="shared" ca="1" si="63"/>
        <v>0</v>
      </c>
      <c r="X1494" s="166">
        <f>IFERROR(IF(VLOOKUP($C1494,'MSCI Database'!$C:$R,10, FALSE)="","",VLOOKUP($C1494,'MSCI Database'!$C:$R,10, FALSE)),"")</f>
        <v>80493</v>
      </c>
      <c r="Y1494" s="133" t="str">
        <f>IFERROR(IF(VLOOKUP($C1494,'MSCI Database'!$C:$R,11, FALSE)="","",VLOOKUP($C1494,'MSCI Database'!$C:$R,11, FALSE)),"")</f>
        <v>2019</v>
      </c>
      <c r="Z1494" s="133" t="str">
        <f>IFERROR(IF(VLOOKUP($C1494,'MSCI Database'!$C:$R,12, FALSE)="","",VLOOKUP($C1494,'MSCI Database'!$C:$R,12, FALSE)),"")</f>
        <v>E.Segmt-Moderate</v>
      </c>
      <c r="AA1494" s="202" t="str">
        <f>IFERROR(IF(VLOOKUP($C1494,'MSCI Database'!$C:$R,13, FALSE)="","",VLOOKUP($C1494,'MSCI Database'!$C:$R,13, FALSE)),"")</f>
        <v/>
      </c>
    </row>
    <row r="1495" spans="1:27" s="130" customFormat="1" ht="15" hidden="1" customHeight="1" outlineLevel="1">
      <c r="A1495" s="130" t="s">
        <v>9590</v>
      </c>
      <c r="B1495" s="130" t="s">
        <v>9591</v>
      </c>
      <c r="C1495" s="130" t="s">
        <v>9592</v>
      </c>
      <c r="D1495" s="130" t="s">
        <v>12128</v>
      </c>
      <c r="E1495" s="130" t="s">
        <v>12133</v>
      </c>
      <c r="F1495" s="169">
        <v>4.7167952711363002E-2</v>
      </c>
      <c r="G1495" s="132" t="str">
        <f ca="1">IFERROR(_xll.BQL($A1495, "cur_mkt_cap(currency=EUR)")/1000000, " ")</f>
        <v xml:space="preserve"> </v>
      </c>
      <c r="M1495" s="305">
        <f t="shared" si="64"/>
        <v>3.051766540425186E-5</v>
      </c>
      <c r="N1495" s="223">
        <f t="shared" si="65"/>
        <v>5.1385664896328224E-4</v>
      </c>
      <c r="O1495" s="172" t="str">
        <f>IFERROR(IF(VLOOKUP($C1495,'MSCI Database'!$C:$R,2, FALSE)="","",VLOOKUP($C1495,'MSCI Database'!$C:$R,2, FALSE)),"")</f>
        <v>Pharmaceuticals</v>
      </c>
      <c r="P1495" s="186" t="str">
        <f>IFERROR(IF(VLOOKUP($C1495,'MSCI Database'!$C:$R,3, FALSE)="","",VLOOKUP($C1495,'MSCI Database'!$C:$R,3, FALSE)),"")</f>
        <v>BBB</v>
      </c>
      <c r="Q1495" s="164" t="str">
        <f>IFERROR(IF(VLOOKUP($C1495,'MSCI Database'!$C:$R,4, FALSE)="","",VLOOKUP($C1495,'MSCI Database'!$C:$R,4, FALSE)),"")</f>
        <v>0</v>
      </c>
      <c r="R1495" s="164">
        <f>IFERROR(IF(VLOOKUP($C1495,'MSCI Database'!$C:$R,5, FALSE)="","",VLOOKUP($C1495,'MSCI Database'!$C:$R,5, FALSE)),"")</f>
        <v>4.7</v>
      </c>
      <c r="S1495" s="164">
        <f>IFERROR(IF(VLOOKUP($C1495,'MSCI Database'!$C:$R,6, FALSE)="","",VLOOKUP($C1495,'MSCI Database'!$C:$R,6, FALSE)),"")</f>
        <v>3.4</v>
      </c>
      <c r="T1495" s="211">
        <f>IFERROR(IF(VLOOKUP($C1495,'MSCI Database'!$C:$R,7, FALSE)="","",VLOOKUP($C1495,'MSCI Database'!$C:$R,7, FALSE)),"")</f>
        <v>4.0999999999999996</v>
      </c>
      <c r="U1495" s="164">
        <f>IFERROR(IF(VLOOKUP($C1495,'MSCI Database'!$C:$R,8, FALSE)="","",VLOOKUP($C1495,'MSCI Database'!$C:$R,8, FALSE)),"")</f>
        <v>6</v>
      </c>
      <c r="V1495" s="175">
        <f>IFERROR(IF(VLOOKUP($C1495,'MSCI Database'!$C:$R,9, FALSE)="","",VLOOKUP($C1495,'MSCI Database'!$C:$R,9, FALSE)),"")</f>
        <v>4.7</v>
      </c>
      <c r="W1495" s="165">
        <f t="shared" ca="1" si="63"/>
        <v>0</v>
      </c>
      <c r="X1495" s="166">
        <f>IFERROR(IF(VLOOKUP($C1495,'MSCI Database'!$C:$R,10, FALSE)="","",VLOOKUP($C1495,'MSCI Database'!$C:$R,10, FALSE)),"")</f>
        <v>11853</v>
      </c>
      <c r="Y1495" s="133" t="str">
        <f>IFERROR(IF(VLOOKUP($C1495,'MSCI Database'!$C:$R,11, FALSE)="","",VLOOKUP($C1495,'MSCI Database'!$C:$R,11, FALSE)),"")</f>
        <v>2019</v>
      </c>
      <c r="Z1495" s="133" t="str">
        <f>IFERROR(IF(VLOOKUP($C1495,'MSCI Database'!$C:$R,12, FALSE)="","",VLOOKUP($C1495,'MSCI Database'!$C:$R,12, FALSE)),"")</f>
        <v>E.Segmt-Moderately Low</v>
      </c>
      <c r="AA1495" s="202" t="str">
        <f>IFERROR(IF(VLOOKUP($C1495,'MSCI Database'!$C:$R,13, FALSE)="","",VLOOKUP($C1495,'MSCI Database'!$C:$R,13, FALSE)),"")</f>
        <v/>
      </c>
    </row>
    <row r="1496" spans="1:27" s="130" customFormat="1" ht="15" hidden="1" customHeight="1" outlineLevel="1">
      <c r="A1496" s="130" t="s">
        <v>9315</v>
      </c>
      <c r="B1496" s="130" t="s">
        <v>9316</v>
      </c>
      <c r="C1496" s="130" t="s">
        <v>9317</v>
      </c>
      <c r="D1496" s="130" t="s">
        <v>12128</v>
      </c>
      <c r="E1496" s="130" t="s">
        <v>18688</v>
      </c>
      <c r="F1496" s="169">
        <v>4.7145895428168293E-2</v>
      </c>
      <c r="G1496" s="132" t="str">
        <f ca="1">IFERROR(_xll.BQL($A1496, "cur_mkt_cap(currency=EUR)")/1000000, " ")</f>
        <v xml:space="preserve"> </v>
      </c>
      <c r="M1496" s="305">
        <f t="shared" si="64"/>
        <v>3.0503394342024881E-5</v>
      </c>
      <c r="N1496" s="223">
        <f t="shared" si="65"/>
        <v>5.1361635272449864E-4</v>
      </c>
      <c r="O1496" s="172" t="str">
        <f>IFERROR(IF(VLOOKUP($C1496,'MSCI Database'!$C:$R,2, FALSE)="","",VLOOKUP($C1496,'MSCI Database'!$C:$R,2, FALSE)),"")</f>
        <v>Banks</v>
      </c>
      <c r="P1496" s="186" t="str">
        <f>IFERROR(IF(VLOOKUP($C1496,'MSCI Database'!$C:$R,3, FALSE)="","",VLOOKUP($C1496,'MSCI Database'!$C:$R,3, FALSE)),"")</f>
        <v>BBB</v>
      </c>
      <c r="Q1496" s="164" t="str">
        <f>IFERROR(IF(VLOOKUP($C1496,'MSCI Database'!$C:$R,4, FALSE)="","",VLOOKUP($C1496,'MSCI Database'!$C:$R,4, FALSE)),"")</f>
        <v>1</v>
      </c>
      <c r="R1496" s="164">
        <f>IFERROR(IF(VLOOKUP($C1496,'MSCI Database'!$C:$R,5, FALSE)="","",VLOOKUP($C1496,'MSCI Database'!$C:$R,5, FALSE)),"")</f>
        <v>5.7</v>
      </c>
      <c r="S1496" s="164">
        <f>IFERROR(IF(VLOOKUP($C1496,'MSCI Database'!$C:$R,6, FALSE)="","",VLOOKUP($C1496,'MSCI Database'!$C:$R,6, FALSE)),"")</f>
        <v>4</v>
      </c>
      <c r="T1496" s="211">
        <f>IFERROR(IF(VLOOKUP($C1496,'MSCI Database'!$C:$R,7, FALSE)="","",VLOOKUP($C1496,'MSCI Database'!$C:$R,7, FALSE)),"")</f>
        <v>4.5</v>
      </c>
      <c r="U1496" s="164">
        <f>IFERROR(IF(VLOOKUP($C1496,'MSCI Database'!$C:$R,8, FALSE)="","",VLOOKUP($C1496,'MSCI Database'!$C:$R,8, FALSE)),"")</f>
        <v>4.8</v>
      </c>
      <c r="V1496" s="175">
        <f>IFERROR(IF(VLOOKUP($C1496,'MSCI Database'!$C:$R,9, FALSE)="","",VLOOKUP($C1496,'MSCI Database'!$C:$R,9, FALSE)),"")</f>
        <v>4.5</v>
      </c>
      <c r="W1496" s="165">
        <f t="shared" ca="1" si="63"/>
        <v>0</v>
      </c>
      <c r="X1496" s="166">
        <f>IFERROR(IF(VLOOKUP($C1496,'MSCI Database'!$C:$R,10, FALSE)="","",VLOOKUP($C1496,'MSCI Database'!$C:$R,10, FALSE)),"")</f>
        <v>3542</v>
      </c>
      <c r="Y1496" s="133" t="str">
        <f>IFERROR(IF(VLOOKUP($C1496,'MSCI Database'!$C:$R,11, FALSE)="","",VLOOKUP($C1496,'MSCI Database'!$C:$R,11, FALSE)),"")</f>
        <v>2019</v>
      </c>
      <c r="Z1496" s="133" t="str">
        <f>IFERROR(IF(VLOOKUP($C1496,'MSCI Database'!$C:$R,12, FALSE)="","",VLOOKUP($C1496,'MSCI Database'!$C:$R,12, FALSE)),"")</f>
        <v>E.Segmt-Moderately Low</v>
      </c>
      <c r="AA1496" s="202" t="str">
        <f>IFERROR(IF(VLOOKUP($C1496,'MSCI Database'!$C:$R,13, FALSE)="","",VLOOKUP($C1496,'MSCI Database'!$C:$R,13, FALSE)),"")</f>
        <v/>
      </c>
    </row>
    <row r="1497" spans="1:27" s="130" customFormat="1" ht="15" hidden="1" customHeight="1" outlineLevel="1">
      <c r="A1497" s="130" t="s">
        <v>10218</v>
      </c>
      <c r="B1497" s="130" t="s">
        <v>10219</v>
      </c>
      <c r="C1497" s="130" t="s">
        <v>10220</v>
      </c>
      <c r="D1497" s="130" t="s">
        <v>12128</v>
      </c>
      <c r="E1497" s="130" t="s">
        <v>18673</v>
      </c>
      <c r="F1497" s="169">
        <v>4.7144427397805402E-2</v>
      </c>
      <c r="G1497" s="132" t="str">
        <f ca="1">IFERROR(_xll.BQL($A1497, "cur_mkt_cap(currency=EUR)")/1000000, " ")</f>
        <v xml:space="preserve"> </v>
      </c>
      <c r="M1497" s="305">
        <f t="shared" si="64"/>
        <v>3.0502444526380092E-5</v>
      </c>
      <c r="N1497" s="223">
        <f t="shared" si="65"/>
        <v>5.1360035972248153E-4</v>
      </c>
      <c r="O1497" s="172" t="str">
        <f>IFERROR(IF(VLOOKUP($C1497,'MSCI Database'!$C:$R,2, FALSE)="","",VLOOKUP($C1497,'MSCI Database'!$C:$R,2, FALSE)),"")</f>
        <v>Professional Services</v>
      </c>
      <c r="P1497" s="186" t="str">
        <f>IFERROR(IF(VLOOKUP($C1497,'MSCI Database'!$C:$R,3, FALSE)="","",VLOOKUP($C1497,'MSCI Database'!$C:$R,3, FALSE)),"")</f>
        <v>BBB</v>
      </c>
      <c r="Q1497" s="164" t="str">
        <f>IFERROR(IF(VLOOKUP($C1497,'MSCI Database'!$C:$R,4, FALSE)="","",VLOOKUP($C1497,'MSCI Database'!$C:$R,4, FALSE)),"")</f>
        <v>0</v>
      </c>
      <c r="R1497" s="164">
        <f>IFERROR(IF(VLOOKUP($C1497,'MSCI Database'!$C:$R,5, FALSE)="","",VLOOKUP($C1497,'MSCI Database'!$C:$R,5, FALSE)),"")</f>
        <v>4.5999999999999996</v>
      </c>
      <c r="S1497" s="164">
        <f>IFERROR(IF(VLOOKUP($C1497,'MSCI Database'!$C:$R,6, FALSE)="","",VLOOKUP($C1497,'MSCI Database'!$C:$R,6, FALSE)),"")</f>
        <v>6.7</v>
      </c>
      <c r="T1497" s="211">
        <f>IFERROR(IF(VLOOKUP($C1497,'MSCI Database'!$C:$R,7, FALSE)="","",VLOOKUP($C1497,'MSCI Database'!$C:$R,7, FALSE)),"")</f>
        <v>5.5</v>
      </c>
      <c r="U1497" s="164">
        <f>IFERROR(IF(VLOOKUP($C1497,'MSCI Database'!$C:$R,8, FALSE)="","",VLOOKUP($C1497,'MSCI Database'!$C:$R,8, FALSE)),"")</f>
        <v>5.2</v>
      </c>
      <c r="V1497" s="175">
        <f>IFERROR(IF(VLOOKUP($C1497,'MSCI Database'!$C:$R,9, FALSE)="","",VLOOKUP($C1497,'MSCI Database'!$C:$R,9, FALSE)),"")</f>
        <v>5.4</v>
      </c>
      <c r="W1497" s="165">
        <f t="shared" ca="1" si="63"/>
        <v>0</v>
      </c>
      <c r="X1497" s="166">
        <f>IFERROR(IF(VLOOKUP($C1497,'MSCI Database'!$C:$R,10, FALSE)="","",VLOOKUP($C1497,'MSCI Database'!$C:$R,10, FALSE)),"")</f>
        <v>14366</v>
      </c>
      <c r="Y1497" s="133" t="str">
        <f>IFERROR(IF(VLOOKUP($C1497,'MSCI Database'!$C:$R,11, FALSE)="","",VLOOKUP($C1497,'MSCI Database'!$C:$R,11, FALSE)),"")</f>
        <v>2019</v>
      </c>
      <c r="Z1497" s="133" t="str">
        <f>IFERROR(IF(VLOOKUP($C1497,'MSCI Database'!$C:$R,12, FALSE)="","",VLOOKUP($C1497,'MSCI Database'!$C:$R,12, FALSE)),"")</f>
        <v>E.Segmt-Moderate</v>
      </c>
      <c r="AA1497" s="202" t="str">
        <f>IFERROR(IF(VLOOKUP($C1497,'MSCI Database'!$C:$R,13, FALSE)="","",VLOOKUP($C1497,'MSCI Database'!$C:$R,13, FALSE)),"")</f>
        <v/>
      </c>
    </row>
    <row r="1498" spans="1:27" s="130" customFormat="1" ht="15" hidden="1" customHeight="1" outlineLevel="1">
      <c r="A1498" s="130" t="s">
        <v>10256</v>
      </c>
      <c r="B1498" s="130" t="s">
        <v>10257</v>
      </c>
      <c r="C1498" s="130" t="s">
        <v>10258</v>
      </c>
      <c r="D1498" s="130" t="s">
        <v>12128</v>
      </c>
      <c r="E1498" s="130" t="s">
        <v>18689</v>
      </c>
      <c r="F1498" s="169">
        <v>4.7126080828036633E-2</v>
      </c>
      <c r="G1498" s="132" t="str">
        <f ca="1">IFERROR(_xll.BQL($A1498, "cur_mkt_cap(currency=EUR)")/1000000, " ")</f>
        <v xml:space="preserve"> </v>
      </c>
      <c r="M1498" s="305">
        <f t="shared" si="64"/>
        <v>3.0490574295739698E-5</v>
      </c>
      <c r="N1498" s="223">
        <f t="shared" si="65"/>
        <v>5.1340048870159927E-4</v>
      </c>
      <c r="O1498" s="172" t="str">
        <f>IFERROR(IF(VLOOKUP($C1498,'MSCI Database'!$C:$R,2, FALSE)="","",VLOOKUP($C1498,'MSCI Database'!$C:$R,2, FALSE)),"")</f>
        <v>Technology Hardware, Storage &amp; Peripherals</v>
      </c>
      <c r="P1498" s="186" t="str">
        <f>IFERROR(IF(VLOOKUP($C1498,'MSCI Database'!$C:$R,3, FALSE)="","",VLOOKUP($C1498,'MSCI Database'!$C:$R,3, FALSE)),"")</f>
        <v>BBB</v>
      </c>
      <c r="Q1498" s="164" t="str">
        <f>IFERROR(IF(VLOOKUP($C1498,'MSCI Database'!$C:$R,4, FALSE)="","",VLOOKUP($C1498,'MSCI Database'!$C:$R,4, FALSE)),"")</f>
        <v>0</v>
      </c>
      <c r="R1498" s="164">
        <f>IFERROR(IF(VLOOKUP($C1498,'MSCI Database'!$C:$R,5, FALSE)="","",VLOOKUP($C1498,'MSCI Database'!$C:$R,5, FALSE)),"")</f>
        <v>4.4000000000000004</v>
      </c>
      <c r="S1498" s="164">
        <f>IFERROR(IF(VLOOKUP($C1498,'MSCI Database'!$C:$R,6, FALSE)="","",VLOOKUP($C1498,'MSCI Database'!$C:$R,6, FALSE)),"")</f>
        <v>3</v>
      </c>
      <c r="T1498" s="211">
        <f>IFERROR(IF(VLOOKUP($C1498,'MSCI Database'!$C:$R,7, FALSE)="","",VLOOKUP($C1498,'MSCI Database'!$C:$R,7, FALSE)),"")</f>
        <v>4.3</v>
      </c>
      <c r="U1498" s="164">
        <f>IFERROR(IF(VLOOKUP($C1498,'MSCI Database'!$C:$R,8, FALSE)="","",VLOOKUP($C1498,'MSCI Database'!$C:$R,8, FALSE)),"")</f>
        <v>4.8</v>
      </c>
      <c r="V1498" s="175">
        <f>IFERROR(IF(VLOOKUP($C1498,'MSCI Database'!$C:$R,9, FALSE)="","",VLOOKUP($C1498,'MSCI Database'!$C:$R,9, FALSE)),"")</f>
        <v>4.3</v>
      </c>
      <c r="W1498" s="165">
        <f t="shared" ca="1" si="63"/>
        <v>0</v>
      </c>
      <c r="X1498" s="166">
        <f>IFERROR(IF(VLOOKUP($C1498,'MSCI Database'!$C:$R,10, FALSE)="","",VLOOKUP($C1498,'MSCI Database'!$C:$R,10, FALSE)),"")</f>
        <v>20012</v>
      </c>
      <c r="Y1498" s="133" t="str">
        <f>IFERROR(IF(VLOOKUP($C1498,'MSCI Database'!$C:$R,11, FALSE)="","",VLOOKUP($C1498,'MSCI Database'!$C:$R,11, FALSE)),"")</f>
        <v>2019</v>
      </c>
      <c r="Z1498" s="133" t="str">
        <f>IFERROR(IF(VLOOKUP($C1498,'MSCI Database'!$C:$R,12, FALSE)="","",VLOOKUP($C1498,'MSCI Database'!$C:$R,12, FALSE)),"")</f>
        <v>Reported</v>
      </c>
      <c r="AA1498" s="202" t="str">
        <f>IFERROR(IF(VLOOKUP($C1498,'MSCI Database'!$C:$R,13, FALSE)="","",VLOOKUP($C1498,'MSCI Database'!$C:$R,13, FALSE)),"")</f>
        <v/>
      </c>
    </row>
    <row r="1499" spans="1:27" s="130" customFormat="1" ht="15" hidden="1" customHeight="1" outlineLevel="1">
      <c r="A1499" s="130" t="s">
        <v>11717</v>
      </c>
      <c r="B1499" s="130" t="s">
        <v>11718</v>
      </c>
      <c r="C1499" s="130" t="s">
        <v>11719</v>
      </c>
      <c r="D1499" s="130" t="s">
        <v>12128</v>
      </c>
      <c r="E1499" s="130" t="s">
        <v>18674</v>
      </c>
      <c r="F1499" s="169">
        <v>4.6924484447398128E-2</v>
      </c>
      <c r="G1499" s="132" t="str">
        <f ca="1">IFERROR(_xll.BQL($A1499, "cur_mkt_cap(currency=EUR)")/1000000, " ")</f>
        <v xml:space="preserve"> </v>
      </c>
      <c r="M1499" s="305">
        <f t="shared" si="64"/>
        <v>3.0360141437466588E-5</v>
      </c>
      <c r="N1499" s="223">
        <f t="shared" si="65"/>
        <v>5.1120425938395336E-4</v>
      </c>
      <c r="O1499" s="172" t="str">
        <f>IFERROR(IF(VLOOKUP($C1499,'MSCI Database'!$C:$R,2, FALSE)="","",VLOOKUP($C1499,'MSCI Database'!$C:$R,2, FALSE)),"")</f>
        <v>Household &amp; Personal Products</v>
      </c>
      <c r="P1499" s="186" t="str">
        <f>IFERROR(IF(VLOOKUP($C1499,'MSCI Database'!$C:$R,3, FALSE)="","",VLOOKUP($C1499,'MSCI Database'!$C:$R,3, FALSE)),"")</f>
        <v>B</v>
      </c>
      <c r="Q1499" s="164" t="str">
        <f>IFERROR(IF(VLOOKUP($C1499,'MSCI Database'!$C:$R,4, FALSE)="","",VLOOKUP($C1499,'MSCI Database'!$C:$R,4, FALSE)),"")</f>
        <v>0</v>
      </c>
      <c r="R1499" s="164">
        <f>IFERROR(IF(VLOOKUP($C1499,'MSCI Database'!$C:$R,5, FALSE)="","",VLOOKUP($C1499,'MSCI Database'!$C:$R,5, FALSE)),"")</f>
        <v>2.8</v>
      </c>
      <c r="S1499" s="164">
        <f>IFERROR(IF(VLOOKUP($C1499,'MSCI Database'!$C:$R,6, FALSE)="","",VLOOKUP($C1499,'MSCI Database'!$C:$R,6, FALSE)),"")</f>
        <v>3.7</v>
      </c>
      <c r="T1499" s="211">
        <f>IFERROR(IF(VLOOKUP($C1499,'MSCI Database'!$C:$R,7, FALSE)="","",VLOOKUP($C1499,'MSCI Database'!$C:$R,7, FALSE)),"")</f>
        <v>3.5</v>
      </c>
      <c r="U1499" s="164">
        <f>IFERROR(IF(VLOOKUP($C1499,'MSCI Database'!$C:$R,8, FALSE)="","",VLOOKUP($C1499,'MSCI Database'!$C:$R,8, FALSE)),"")</f>
        <v>5.2</v>
      </c>
      <c r="V1499" s="175">
        <f>IFERROR(IF(VLOOKUP($C1499,'MSCI Database'!$C:$R,9, FALSE)="","",VLOOKUP($C1499,'MSCI Database'!$C:$R,9, FALSE)),"")</f>
        <v>4.2</v>
      </c>
      <c r="W1499" s="165">
        <f t="shared" ca="1" si="63"/>
        <v>0</v>
      </c>
      <c r="X1499" s="166">
        <f>IFERROR(IF(VLOOKUP($C1499,'MSCI Database'!$C:$R,10, FALSE)="","",VLOOKUP($C1499,'MSCI Database'!$C:$R,10, FALSE)),"")</f>
        <v>90410</v>
      </c>
      <c r="Y1499" s="133" t="str">
        <f>IFERROR(IF(VLOOKUP($C1499,'MSCI Database'!$C:$R,11, FALSE)="","",VLOOKUP($C1499,'MSCI Database'!$C:$R,11, FALSE)),"")</f>
        <v>2019</v>
      </c>
      <c r="Z1499" s="133" t="str">
        <f>IFERROR(IF(VLOOKUP($C1499,'MSCI Database'!$C:$R,12, FALSE)="","",VLOOKUP($C1499,'MSCI Database'!$C:$R,12, FALSE)),"")</f>
        <v>E.Segmt-Moderate</v>
      </c>
      <c r="AA1499" s="202" t="str">
        <f>IFERROR(IF(VLOOKUP($C1499,'MSCI Database'!$C:$R,13, FALSE)="","",VLOOKUP($C1499,'MSCI Database'!$C:$R,13, FALSE)),"")</f>
        <v/>
      </c>
    </row>
    <row r="1500" spans="1:27" s="130" customFormat="1" ht="15" hidden="1" customHeight="1" outlineLevel="1">
      <c r="A1500" s="130" t="s">
        <v>9650</v>
      </c>
      <c r="B1500" s="130" t="s">
        <v>9651</v>
      </c>
      <c r="C1500" s="130" t="s">
        <v>9652</v>
      </c>
      <c r="D1500" s="130" t="s">
        <v>12128</v>
      </c>
      <c r="E1500" s="130" t="s">
        <v>18689</v>
      </c>
      <c r="F1500" s="169">
        <v>4.6861520421946072E-2</v>
      </c>
      <c r="G1500" s="132" t="str">
        <f ca="1">IFERROR(_xll.BQL($A1500, "cur_mkt_cap(currency=EUR)")/1000000, " ")</f>
        <v xml:space="preserve"> </v>
      </c>
      <c r="M1500" s="305">
        <f t="shared" si="64"/>
        <v>3.0319403712999106E-5</v>
      </c>
      <c r="N1500" s="223">
        <f t="shared" si="65"/>
        <v>5.1051831731387836E-4</v>
      </c>
      <c r="O1500" s="172" t="str">
        <f>IFERROR(IF(VLOOKUP($C1500,'MSCI Database'!$C:$R,2, FALSE)="","",VLOOKUP($C1500,'MSCI Database'!$C:$R,2, FALSE)),"")</f>
        <v>Software &amp; Services</v>
      </c>
      <c r="P1500" s="186" t="str">
        <f>IFERROR(IF(VLOOKUP($C1500,'MSCI Database'!$C:$R,3, FALSE)="","",VLOOKUP($C1500,'MSCI Database'!$C:$R,3, FALSE)),"")</f>
        <v>BB</v>
      </c>
      <c r="Q1500" s="164" t="str">
        <f>IFERROR(IF(VLOOKUP($C1500,'MSCI Database'!$C:$R,4, FALSE)="","",VLOOKUP($C1500,'MSCI Database'!$C:$R,4, FALSE)),"")</f>
        <v>0</v>
      </c>
      <c r="R1500" s="164">
        <f>IFERROR(IF(VLOOKUP($C1500,'MSCI Database'!$C:$R,5, FALSE)="","",VLOOKUP($C1500,'MSCI Database'!$C:$R,5, FALSE)),"")</f>
        <v>3.5</v>
      </c>
      <c r="S1500" s="164">
        <f>IFERROR(IF(VLOOKUP($C1500,'MSCI Database'!$C:$R,6, FALSE)="","",VLOOKUP($C1500,'MSCI Database'!$C:$R,6, FALSE)),"")</f>
        <v>3.5</v>
      </c>
      <c r="T1500" s="211">
        <f>IFERROR(IF(VLOOKUP($C1500,'MSCI Database'!$C:$R,7, FALSE)="","",VLOOKUP($C1500,'MSCI Database'!$C:$R,7, FALSE)),"")</f>
        <v>3.8</v>
      </c>
      <c r="U1500" s="164">
        <f>IFERROR(IF(VLOOKUP($C1500,'MSCI Database'!$C:$R,8, FALSE)="","",VLOOKUP($C1500,'MSCI Database'!$C:$R,8, FALSE)),"")</f>
        <v>4.8</v>
      </c>
      <c r="V1500" s="175">
        <f>IFERROR(IF(VLOOKUP($C1500,'MSCI Database'!$C:$R,9, FALSE)="","",VLOOKUP($C1500,'MSCI Database'!$C:$R,9, FALSE)),"")</f>
        <v>4.0999999999999996</v>
      </c>
      <c r="W1500" s="165">
        <f t="shared" ca="1" si="63"/>
        <v>0</v>
      </c>
      <c r="X1500" s="166">
        <f>IFERROR(IF(VLOOKUP($C1500,'MSCI Database'!$C:$R,10, FALSE)="","",VLOOKUP($C1500,'MSCI Database'!$C:$R,10, FALSE)),"")</f>
        <v>7312</v>
      </c>
      <c r="Y1500" s="133" t="str">
        <f>IFERROR(IF(VLOOKUP($C1500,'MSCI Database'!$C:$R,11, FALSE)="","",VLOOKUP($C1500,'MSCI Database'!$C:$R,11, FALSE)),"")</f>
        <v>2019</v>
      </c>
      <c r="Z1500" s="133" t="str">
        <f>IFERROR(IF(VLOOKUP($C1500,'MSCI Database'!$C:$R,12, FALSE)="","",VLOOKUP($C1500,'MSCI Database'!$C:$R,12, FALSE)),"")</f>
        <v>E.Segmt-Moderately High</v>
      </c>
      <c r="AA1500" s="202" t="str">
        <f>IFERROR(IF(VLOOKUP($C1500,'MSCI Database'!$C:$R,13, FALSE)="","",VLOOKUP($C1500,'MSCI Database'!$C:$R,13, FALSE)),"")</f>
        <v/>
      </c>
    </row>
    <row r="1501" spans="1:27" s="130" customFormat="1" ht="15" hidden="1" customHeight="1" outlineLevel="1">
      <c r="A1501" s="130" t="s">
        <v>9229</v>
      </c>
      <c r="B1501" s="130" t="s">
        <v>9230</v>
      </c>
      <c r="C1501" s="130" t="s">
        <v>9231</v>
      </c>
      <c r="D1501" s="130" t="s">
        <v>12128</v>
      </c>
      <c r="E1501" s="130" t="s">
        <v>12133</v>
      </c>
      <c r="F1501" s="169">
        <v>4.682350529312844E-2</v>
      </c>
      <c r="G1501" s="132" t="str">
        <f ca="1">IFERROR(_xll.BQL($A1501, "cur_mkt_cap(currency=EUR)")/1000000, " ")</f>
        <v xml:space="preserve"> </v>
      </c>
      <c r="M1501" s="305">
        <f t="shared" si="64"/>
        <v>3.02948079246541E-5</v>
      </c>
      <c r="N1501" s="223">
        <f t="shared" si="65"/>
        <v>5.1010417326943205E-4</v>
      </c>
      <c r="O1501" s="172" t="str">
        <f>IFERROR(IF(VLOOKUP($C1501,'MSCI Database'!$C:$R,2, FALSE)="","",VLOOKUP($C1501,'MSCI Database'!$C:$R,2, FALSE)),"")</f>
        <v>Health Care Equipment &amp; Supplies</v>
      </c>
      <c r="P1501" s="186" t="str">
        <f>IFERROR(IF(VLOOKUP($C1501,'MSCI Database'!$C:$R,3, FALSE)="","",VLOOKUP($C1501,'MSCI Database'!$C:$R,3, FALSE)),"")</f>
        <v>BBB</v>
      </c>
      <c r="Q1501" s="164" t="str">
        <f>IFERROR(IF(VLOOKUP($C1501,'MSCI Database'!$C:$R,4, FALSE)="","",VLOOKUP($C1501,'MSCI Database'!$C:$R,4, FALSE)),"")</f>
        <v>0</v>
      </c>
      <c r="R1501" s="164">
        <f>IFERROR(IF(VLOOKUP($C1501,'MSCI Database'!$C:$R,5, FALSE)="","",VLOOKUP($C1501,'MSCI Database'!$C:$R,5, FALSE)),"")</f>
        <v>4.5</v>
      </c>
      <c r="S1501" s="164">
        <f>IFERROR(IF(VLOOKUP($C1501,'MSCI Database'!$C:$R,6, FALSE)="","",VLOOKUP($C1501,'MSCI Database'!$C:$R,6, FALSE)),"")</f>
        <v>6.3</v>
      </c>
      <c r="T1501" s="211">
        <f>IFERROR(IF(VLOOKUP($C1501,'MSCI Database'!$C:$R,7, FALSE)="","",VLOOKUP($C1501,'MSCI Database'!$C:$R,7, FALSE)),"")</f>
        <v>6.3</v>
      </c>
      <c r="U1501" s="164">
        <f>IFERROR(IF(VLOOKUP($C1501,'MSCI Database'!$C:$R,8, FALSE)="","",VLOOKUP($C1501,'MSCI Database'!$C:$R,8, FALSE)),"")</f>
        <v>3.8</v>
      </c>
      <c r="V1501" s="175">
        <f>IFERROR(IF(VLOOKUP($C1501,'MSCI Database'!$C:$R,9, FALSE)="","",VLOOKUP($C1501,'MSCI Database'!$C:$R,9, FALSE)),"")</f>
        <v>5.0999999999999996</v>
      </c>
      <c r="W1501" s="165">
        <f t="shared" ca="1" si="63"/>
        <v>0</v>
      </c>
      <c r="X1501" s="166">
        <f>IFERROR(IF(VLOOKUP($C1501,'MSCI Database'!$C:$R,10, FALSE)="","",VLOOKUP($C1501,'MSCI Database'!$C:$R,10, FALSE)),"")</f>
        <v>2902</v>
      </c>
      <c r="Y1501" s="133" t="str">
        <f>IFERROR(IF(VLOOKUP($C1501,'MSCI Database'!$C:$R,11, FALSE)="","",VLOOKUP($C1501,'MSCI Database'!$C:$R,11, FALSE)),"")</f>
        <v>2019</v>
      </c>
      <c r="Z1501" s="133" t="str">
        <f>IFERROR(IF(VLOOKUP($C1501,'MSCI Database'!$C:$R,12, FALSE)="","",VLOOKUP($C1501,'MSCI Database'!$C:$R,12, FALSE)),"")</f>
        <v>E.Segmt-Moderate</v>
      </c>
      <c r="AA1501" s="202" t="str">
        <f>IFERROR(IF(VLOOKUP($C1501,'MSCI Database'!$C:$R,13, FALSE)="","",VLOOKUP($C1501,'MSCI Database'!$C:$R,13, FALSE)),"")</f>
        <v/>
      </c>
    </row>
    <row r="1502" spans="1:27" s="130" customFormat="1" ht="15" hidden="1" customHeight="1" outlineLevel="1">
      <c r="A1502" s="130" t="s">
        <v>10606</v>
      </c>
      <c r="B1502" s="130" t="s">
        <v>10607</v>
      </c>
      <c r="C1502" s="130" t="s">
        <v>10608</v>
      </c>
      <c r="D1502" s="130" t="s">
        <v>12128</v>
      </c>
      <c r="E1502" s="130" t="s">
        <v>18689</v>
      </c>
      <c r="F1502" s="169">
        <v>4.6816683269677348E-2</v>
      </c>
      <c r="G1502" s="132" t="str">
        <f ca="1">IFERROR(_xll.BQL($A1502, "cur_mkt_cap(currency=EUR)")/1000000, " ")</f>
        <v xml:space="preserve"> </v>
      </c>
      <c r="M1502" s="305">
        <f t="shared" si="64"/>
        <v>3.0290394075481241E-5</v>
      </c>
      <c r="N1502" s="223">
        <f t="shared" si="65"/>
        <v>5.10029852848294E-4</v>
      </c>
      <c r="O1502" s="172" t="str">
        <f>IFERROR(IF(VLOOKUP($C1502,'MSCI Database'!$C:$R,2, FALSE)="","",VLOOKUP($C1502,'MSCI Database'!$C:$R,2, FALSE)),"")</f>
        <v>Software &amp; Services</v>
      </c>
      <c r="P1502" s="186" t="str">
        <f>IFERROR(IF(VLOOKUP($C1502,'MSCI Database'!$C:$R,3, FALSE)="","",VLOOKUP($C1502,'MSCI Database'!$C:$R,3, FALSE)),"")</f>
        <v>BB</v>
      </c>
      <c r="Q1502" s="164" t="str">
        <f>IFERROR(IF(VLOOKUP($C1502,'MSCI Database'!$C:$R,4, FALSE)="","",VLOOKUP($C1502,'MSCI Database'!$C:$R,4, FALSE)),"")</f>
        <v/>
      </c>
      <c r="R1502" s="164">
        <f>IFERROR(IF(VLOOKUP($C1502,'MSCI Database'!$C:$R,5, FALSE)="","",VLOOKUP($C1502,'MSCI Database'!$C:$R,5, FALSE)),"")</f>
        <v>3.8</v>
      </c>
      <c r="S1502" s="164">
        <f>IFERROR(IF(VLOOKUP($C1502,'MSCI Database'!$C:$R,6, FALSE)="","",VLOOKUP($C1502,'MSCI Database'!$C:$R,6, FALSE)),"")</f>
        <v>4.2</v>
      </c>
      <c r="T1502" s="211">
        <f>IFERROR(IF(VLOOKUP($C1502,'MSCI Database'!$C:$R,7, FALSE)="","",VLOOKUP($C1502,'MSCI Database'!$C:$R,7, FALSE)),"")</f>
        <v>4.2</v>
      </c>
      <c r="U1502" s="164">
        <f>IFERROR(IF(VLOOKUP($C1502,'MSCI Database'!$C:$R,8, FALSE)="","",VLOOKUP($C1502,'MSCI Database'!$C:$R,8, FALSE)),"")</f>
        <v>3.3</v>
      </c>
      <c r="V1502" s="175">
        <f>IFERROR(IF(VLOOKUP($C1502,'MSCI Database'!$C:$R,9, FALSE)="","",VLOOKUP($C1502,'MSCI Database'!$C:$R,9, FALSE)),"")</f>
        <v>3.8</v>
      </c>
      <c r="W1502" s="165">
        <f t="shared" ca="1" si="63"/>
        <v>0</v>
      </c>
      <c r="X1502" s="166">
        <f>IFERROR(IF(VLOOKUP($C1502,'MSCI Database'!$C:$R,10, FALSE)="","",VLOOKUP($C1502,'MSCI Database'!$C:$R,10, FALSE)),"")</f>
        <v>4583</v>
      </c>
      <c r="Y1502" s="133" t="str">
        <f>IFERROR(IF(VLOOKUP($C1502,'MSCI Database'!$C:$R,11, FALSE)="","",VLOOKUP($C1502,'MSCI Database'!$C:$R,11, FALSE)),"")</f>
        <v>2019</v>
      </c>
      <c r="Z1502" s="133" t="str">
        <f>IFERROR(IF(VLOOKUP($C1502,'MSCI Database'!$C:$R,12, FALSE)="","",VLOOKUP($C1502,'MSCI Database'!$C:$R,12, FALSE)),"")</f>
        <v>E.Segmt-Moderately Low</v>
      </c>
      <c r="AA1502" s="202" t="str">
        <f>IFERROR(IF(VLOOKUP($C1502,'MSCI Database'!$C:$R,13, FALSE)="","",VLOOKUP($C1502,'MSCI Database'!$C:$R,13, FALSE)),"")</f>
        <v/>
      </c>
    </row>
    <row r="1503" spans="1:27" s="130" customFormat="1" ht="15" hidden="1" customHeight="1" outlineLevel="1">
      <c r="A1503" s="130" t="s">
        <v>10594</v>
      </c>
      <c r="B1503" s="130" t="s">
        <v>10595</v>
      </c>
      <c r="C1503" s="130" t="s">
        <v>10596</v>
      </c>
      <c r="D1503" s="130" t="s">
        <v>12128</v>
      </c>
      <c r="E1503" s="130" t="s">
        <v>18689</v>
      </c>
      <c r="F1503" s="169">
        <v>4.6638675698719413E-2</v>
      </c>
      <c r="G1503" s="132" t="str">
        <f ca="1">IFERROR(_xll.BQL($A1503, "cur_mkt_cap(currency=EUR)")/1000000, " ")</f>
        <v xml:space="preserve"> </v>
      </c>
      <c r="M1503" s="305">
        <f t="shared" si="64"/>
        <v>3.0175223177071457E-5</v>
      </c>
      <c r="N1503" s="223">
        <f t="shared" si="65"/>
        <v>5.0809060451029056E-4</v>
      </c>
      <c r="O1503" s="172" t="str">
        <f>IFERROR(IF(VLOOKUP($C1503,'MSCI Database'!$C:$R,2, FALSE)="","",VLOOKUP($C1503,'MSCI Database'!$C:$R,2, FALSE)),"")</f>
        <v>Semiconductors &amp; Semiconductor Equipment</v>
      </c>
      <c r="P1503" s="186" t="str">
        <f>IFERROR(IF(VLOOKUP($C1503,'MSCI Database'!$C:$R,3, FALSE)="","",VLOOKUP($C1503,'MSCI Database'!$C:$R,3, FALSE)),"")</f>
        <v>B</v>
      </c>
      <c r="Q1503" s="164" t="str">
        <f>IFERROR(IF(VLOOKUP($C1503,'MSCI Database'!$C:$R,4, FALSE)="","",VLOOKUP($C1503,'MSCI Database'!$C:$R,4, FALSE)),"")</f>
        <v>0</v>
      </c>
      <c r="R1503" s="164">
        <f>IFERROR(IF(VLOOKUP($C1503,'MSCI Database'!$C:$R,5, FALSE)="","",VLOOKUP($C1503,'MSCI Database'!$C:$R,5, FALSE)),"")</f>
        <v>2.7</v>
      </c>
      <c r="S1503" s="164">
        <f>IFERROR(IF(VLOOKUP($C1503,'MSCI Database'!$C:$R,6, FALSE)="","",VLOOKUP($C1503,'MSCI Database'!$C:$R,6, FALSE)),"")</f>
        <v>4.4000000000000004</v>
      </c>
      <c r="T1503" s="211">
        <f>IFERROR(IF(VLOOKUP($C1503,'MSCI Database'!$C:$R,7, FALSE)="","",VLOOKUP($C1503,'MSCI Database'!$C:$R,7, FALSE)),"")</f>
        <v>3.5</v>
      </c>
      <c r="U1503" s="164">
        <f>IFERROR(IF(VLOOKUP($C1503,'MSCI Database'!$C:$R,8, FALSE)="","",VLOOKUP($C1503,'MSCI Database'!$C:$R,8, FALSE)),"")</f>
        <v>5.3</v>
      </c>
      <c r="V1503" s="175">
        <f>IFERROR(IF(VLOOKUP($C1503,'MSCI Database'!$C:$R,9, FALSE)="","",VLOOKUP($C1503,'MSCI Database'!$C:$R,9, FALSE)),"")</f>
        <v>4.5</v>
      </c>
      <c r="W1503" s="165">
        <f t="shared" ca="1" si="63"/>
        <v>0</v>
      </c>
      <c r="X1503" s="166">
        <f>IFERROR(IF(VLOOKUP($C1503,'MSCI Database'!$C:$R,10, FALSE)="","",VLOOKUP($C1503,'MSCI Database'!$C:$R,10, FALSE)),"")</f>
        <v>9075</v>
      </c>
      <c r="Y1503" s="133" t="str">
        <f>IFERROR(IF(VLOOKUP($C1503,'MSCI Database'!$C:$R,11, FALSE)="","",VLOOKUP($C1503,'MSCI Database'!$C:$R,11, FALSE)),"")</f>
        <v>2019</v>
      </c>
      <c r="Z1503" s="133" t="str">
        <f>IFERROR(IF(VLOOKUP($C1503,'MSCI Database'!$C:$R,12, FALSE)="","",VLOOKUP($C1503,'MSCI Database'!$C:$R,12, FALSE)),"")</f>
        <v>E.Segmt-Low</v>
      </c>
      <c r="AA1503" s="202" t="str">
        <f>IFERROR(IF(VLOOKUP($C1503,'MSCI Database'!$C:$R,13, FALSE)="","",VLOOKUP($C1503,'MSCI Database'!$C:$R,13, FALSE)),"")</f>
        <v/>
      </c>
    </row>
    <row r="1504" spans="1:27" s="130" customFormat="1" ht="15" hidden="1" customHeight="1" outlineLevel="1">
      <c r="A1504" s="130" t="s">
        <v>11205</v>
      </c>
      <c r="B1504" s="130" t="s">
        <v>11206</v>
      </c>
      <c r="C1504" s="130" t="s">
        <v>11207</v>
      </c>
      <c r="D1504" s="130" t="s">
        <v>12128</v>
      </c>
      <c r="E1504" s="130" t="s">
        <v>12133</v>
      </c>
      <c r="F1504" s="169">
        <v>4.658719685198881E-2</v>
      </c>
      <c r="G1504" s="132" t="str">
        <f ca="1">IFERROR(_xll.BQL($A1504, "cur_mkt_cap(currency=EUR)")/1000000, " ")</f>
        <v xml:space="preserve"> </v>
      </c>
      <c r="M1504" s="305">
        <f t="shared" si="64"/>
        <v>3.0141916363236758E-5</v>
      </c>
      <c r="N1504" s="223">
        <f t="shared" si="65"/>
        <v>5.0752978416187828E-4</v>
      </c>
      <c r="O1504" s="172" t="str">
        <f>IFERROR(IF(VLOOKUP($C1504,'MSCI Database'!$C:$R,2, FALSE)="","",VLOOKUP($C1504,'MSCI Database'!$C:$R,2, FALSE)),"")</f>
        <v>Biotechnology</v>
      </c>
      <c r="P1504" s="186" t="str">
        <f>IFERROR(IF(VLOOKUP($C1504,'MSCI Database'!$C:$R,3, FALSE)="","",VLOOKUP($C1504,'MSCI Database'!$C:$R,3, FALSE)),"")</f>
        <v>BB</v>
      </c>
      <c r="Q1504" s="164" t="str">
        <f>IFERROR(IF(VLOOKUP($C1504,'MSCI Database'!$C:$R,4, FALSE)="","",VLOOKUP($C1504,'MSCI Database'!$C:$R,4, FALSE)),"")</f>
        <v>0</v>
      </c>
      <c r="R1504" s="164">
        <f>IFERROR(IF(VLOOKUP($C1504,'MSCI Database'!$C:$R,5, FALSE)="","",VLOOKUP($C1504,'MSCI Database'!$C:$R,5, FALSE)),"")</f>
        <v>3.6</v>
      </c>
      <c r="S1504" s="164">
        <f>IFERROR(IF(VLOOKUP($C1504,'MSCI Database'!$C:$R,6, FALSE)="","",VLOOKUP($C1504,'MSCI Database'!$C:$R,6, FALSE)),"")</f>
        <v>5.9</v>
      </c>
      <c r="T1504" s="211">
        <f>IFERROR(IF(VLOOKUP($C1504,'MSCI Database'!$C:$R,7, FALSE)="","",VLOOKUP($C1504,'MSCI Database'!$C:$R,7, FALSE)),"")</f>
        <v>3.5</v>
      </c>
      <c r="U1504" s="164">
        <f>IFERROR(IF(VLOOKUP($C1504,'MSCI Database'!$C:$R,8, FALSE)="","",VLOOKUP($C1504,'MSCI Database'!$C:$R,8, FALSE)),"")</f>
        <v>6</v>
      </c>
      <c r="V1504" s="175">
        <f>IFERROR(IF(VLOOKUP($C1504,'MSCI Database'!$C:$R,9, FALSE)="","",VLOOKUP($C1504,'MSCI Database'!$C:$R,9, FALSE)),"")</f>
        <v>4.5999999999999996</v>
      </c>
      <c r="W1504" s="165">
        <f t="shared" ca="1" si="63"/>
        <v>0</v>
      </c>
      <c r="X1504" s="166">
        <f>IFERROR(IF(VLOOKUP($C1504,'MSCI Database'!$C:$R,10, FALSE)="","",VLOOKUP($C1504,'MSCI Database'!$C:$R,10, FALSE)),"")</f>
        <v>2358</v>
      </c>
      <c r="Y1504" s="133" t="str">
        <f>IFERROR(IF(VLOOKUP($C1504,'MSCI Database'!$C:$R,11, FALSE)="","",VLOOKUP($C1504,'MSCI Database'!$C:$R,11, FALSE)),"")</f>
        <v>2019</v>
      </c>
      <c r="Z1504" s="133" t="str">
        <f>IFERROR(IF(VLOOKUP($C1504,'MSCI Database'!$C:$R,12, FALSE)="","",VLOOKUP($C1504,'MSCI Database'!$C:$R,12, FALSE)),"")</f>
        <v>E.Segmt-Moderate</v>
      </c>
      <c r="AA1504" s="202" t="str">
        <f>IFERROR(IF(VLOOKUP($C1504,'MSCI Database'!$C:$R,13, FALSE)="","",VLOOKUP($C1504,'MSCI Database'!$C:$R,13, FALSE)),"")</f>
        <v/>
      </c>
    </row>
    <row r="1505" spans="1:27" s="130" customFormat="1" ht="15" hidden="1" customHeight="1" outlineLevel="1">
      <c r="A1505" s="130" t="s">
        <v>10955</v>
      </c>
      <c r="B1505" s="130" t="s">
        <v>10956</v>
      </c>
      <c r="C1505" s="130" t="s">
        <v>10957</v>
      </c>
      <c r="D1505" s="130" t="s">
        <v>12128</v>
      </c>
      <c r="E1505" s="130" t="s">
        <v>18689</v>
      </c>
      <c r="F1505" s="169">
        <v>4.6516918073171473E-2</v>
      </c>
      <c r="G1505" s="132" t="str">
        <f ca="1">IFERROR(_xll.BQL($A1505, "cur_mkt_cap(currency=EUR)")/1000000, " ")</f>
        <v xml:space="preserve"> </v>
      </c>
      <c r="M1505" s="305">
        <f t="shared" si="64"/>
        <v>3.0096445993341939E-5</v>
      </c>
      <c r="N1505" s="223">
        <f t="shared" si="65"/>
        <v>5.0676415377725464E-4</v>
      </c>
      <c r="O1505" s="172" t="str">
        <f>IFERROR(IF(VLOOKUP($C1505,'MSCI Database'!$C:$R,2, FALSE)="","",VLOOKUP($C1505,'MSCI Database'!$C:$R,2, FALSE)),"")</f>
        <v>Technology Hardware, Storage &amp; Peripherals</v>
      </c>
      <c r="P1505" s="186" t="str">
        <f>IFERROR(IF(VLOOKUP($C1505,'MSCI Database'!$C:$R,3, FALSE)="","",VLOOKUP($C1505,'MSCI Database'!$C:$R,3, FALSE)),"")</f>
        <v>A</v>
      </c>
      <c r="Q1505" s="164" t="str">
        <f>IFERROR(IF(VLOOKUP($C1505,'MSCI Database'!$C:$R,4, FALSE)="","",VLOOKUP($C1505,'MSCI Database'!$C:$R,4, FALSE)),"")</f>
        <v>0</v>
      </c>
      <c r="R1505" s="164">
        <f>IFERROR(IF(VLOOKUP($C1505,'MSCI Database'!$C:$R,5, FALSE)="","",VLOOKUP($C1505,'MSCI Database'!$C:$R,5, FALSE)),"")</f>
        <v>5.8</v>
      </c>
      <c r="S1505" s="164">
        <f>IFERROR(IF(VLOOKUP($C1505,'MSCI Database'!$C:$R,6, FALSE)="","",VLOOKUP($C1505,'MSCI Database'!$C:$R,6, FALSE)),"")</f>
        <v>2.4</v>
      </c>
      <c r="T1505" s="211">
        <f>IFERROR(IF(VLOOKUP($C1505,'MSCI Database'!$C:$R,7, FALSE)="","",VLOOKUP($C1505,'MSCI Database'!$C:$R,7, FALSE)),"")</f>
        <v>5.2</v>
      </c>
      <c r="U1505" s="164">
        <f>IFERROR(IF(VLOOKUP($C1505,'MSCI Database'!$C:$R,8, FALSE)="","",VLOOKUP($C1505,'MSCI Database'!$C:$R,8, FALSE)),"")</f>
        <v>4.9000000000000004</v>
      </c>
      <c r="V1505" s="175">
        <f>IFERROR(IF(VLOOKUP($C1505,'MSCI Database'!$C:$R,9, FALSE)="","",VLOOKUP($C1505,'MSCI Database'!$C:$R,9, FALSE)),"")</f>
        <v>4.5999999999999996</v>
      </c>
      <c r="W1505" s="165">
        <f t="shared" ca="1" si="63"/>
        <v>0</v>
      </c>
      <c r="X1505" s="166">
        <f>IFERROR(IF(VLOOKUP($C1505,'MSCI Database'!$C:$R,10, FALSE)="","",VLOOKUP($C1505,'MSCI Database'!$C:$R,10, FALSE)),"")</f>
        <v>31748</v>
      </c>
      <c r="Y1505" s="133" t="str">
        <f>IFERROR(IF(VLOOKUP($C1505,'MSCI Database'!$C:$R,11, FALSE)="","",VLOOKUP($C1505,'MSCI Database'!$C:$R,11, FALSE)),"")</f>
        <v>2019</v>
      </c>
      <c r="Z1505" s="133" t="str">
        <f>IFERROR(IF(VLOOKUP($C1505,'MSCI Database'!$C:$R,12, FALSE)="","",VLOOKUP($C1505,'MSCI Database'!$C:$R,12, FALSE)),"")</f>
        <v>E.Segmt-Moderate</v>
      </c>
      <c r="AA1505" s="202" t="str">
        <f>IFERROR(IF(VLOOKUP($C1505,'MSCI Database'!$C:$R,13, FALSE)="","",VLOOKUP($C1505,'MSCI Database'!$C:$R,13, FALSE)),"")</f>
        <v/>
      </c>
    </row>
    <row r="1506" spans="1:27" s="130" customFormat="1" ht="15" hidden="1" customHeight="1" outlineLevel="1">
      <c r="A1506" s="130" t="s">
        <v>11836</v>
      </c>
      <c r="B1506" s="130" t="s">
        <v>11837</v>
      </c>
      <c r="C1506" s="130" t="s">
        <v>11838</v>
      </c>
      <c r="D1506" s="130" t="s">
        <v>12128</v>
      </c>
      <c r="E1506" s="130" t="s">
        <v>18682</v>
      </c>
      <c r="F1506" s="169">
        <v>4.6387576470696898E-2</v>
      </c>
      <c r="G1506" s="132" t="str">
        <f ca="1">IFERROR(_xll.BQL($A1506, "cur_mkt_cap(currency=EUR)")/1000000, " ")</f>
        <v xml:space="preserve"> </v>
      </c>
      <c r="M1506" s="305">
        <f t="shared" si="64"/>
        <v>3.0012761976540892E-5</v>
      </c>
      <c r="N1506" s="223">
        <f t="shared" si="65"/>
        <v>5.0535508175698191E-4</v>
      </c>
      <c r="O1506" s="172" t="str">
        <f>IFERROR(IF(VLOOKUP($C1506,'MSCI Database'!$C:$R,2, FALSE)="","",VLOOKUP($C1506,'MSCI Database'!$C:$R,2, FALSE)),"")</f>
        <v>Retail - Consumer Discretionary</v>
      </c>
      <c r="P1506" s="186" t="str">
        <f>IFERROR(IF(VLOOKUP($C1506,'MSCI Database'!$C:$R,3, FALSE)="","",VLOOKUP($C1506,'MSCI Database'!$C:$R,3, FALSE)),"")</f>
        <v>BBB</v>
      </c>
      <c r="Q1506" s="164" t="str">
        <f>IFERROR(IF(VLOOKUP($C1506,'MSCI Database'!$C:$R,4, FALSE)="","",VLOOKUP($C1506,'MSCI Database'!$C:$R,4, FALSE)),"")</f>
        <v>0</v>
      </c>
      <c r="R1506" s="164">
        <f>IFERROR(IF(VLOOKUP($C1506,'MSCI Database'!$C:$R,5, FALSE)="","",VLOOKUP($C1506,'MSCI Database'!$C:$R,5, FALSE)),"")</f>
        <v>5.0999999999999996</v>
      </c>
      <c r="S1506" s="164">
        <f>IFERROR(IF(VLOOKUP($C1506,'MSCI Database'!$C:$R,6, FALSE)="","",VLOOKUP($C1506,'MSCI Database'!$C:$R,6, FALSE)),"")</f>
        <v>2.8</v>
      </c>
      <c r="T1506" s="211">
        <f>IFERROR(IF(VLOOKUP($C1506,'MSCI Database'!$C:$R,7, FALSE)="","",VLOOKUP($C1506,'MSCI Database'!$C:$R,7, FALSE)),"")</f>
        <v>4.5</v>
      </c>
      <c r="U1506" s="164">
        <f>IFERROR(IF(VLOOKUP($C1506,'MSCI Database'!$C:$R,8, FALSE)="","",VLOOKUP($C1506,'MSCI Database'!$C:$R,8, FALSE)),"")</f>
        <v>5.5</v>
      </c>
      <c r="V1506" s="175">
        <f>IFERROR(IF(VLOOKUP($C1506,'MSCI Database'!$C:$R,9, FALSE)="","",VLOOKUP($C1506,'MSCI Database'!$C:$R,9, FALSE)),"")</f>
        <v>4.5</v>
      </c>
      <c r="W1506" s="165">
        <f t="shared" ca="1" si="63"/>
        <v>0</v>
      </c>
      <c r="X1506" s="166">
        <f>IFERROR(IF(VLOOKUP($C1506,'MSCI Database'!$C:$R,10, FALSE)="","",VLOOKUP($C1506,'MSCI Database'!$C:$R,10, FALSE)),"")</f>
        <v>23233</v>
      </c>
      <c r="Y1506" s="133" t="str">
        <f>IFERROR(IF(VLOOKUP($C1506,'MSCI Database'!$C:$R,11, FALSE)="","",VLOOKUP($C1506,'MSCI Database'!$C:$R,11, FALSE)),"")</f>
        <v>2019</v>
      </c>
      <c r="Z1506" s="133" t="str">
        <f>IFERROR(IF(VLOOKUP($C1506,'MSCI Database'!$C:$R,12, FALSE)="","",VLOOKUP($C1506,'MSCI Database'!$C:$R,12, FALSE)),"")</f>
        <v>E.Segmt-Moderate</v>
      </c>
      <c r="AA1506" s="202" t="str">
        <f>IFERROR(IF(VLOOKUP($C1506,'MSCI Database'!$C:$R,13, FALSE)="","",VLOOKUP($C1506,'MSCI Database'!$C:$R,13, FALSE)),"")</f>
        <v/>
      </c>
    </row>
    <row r="1507" spans="1:27" s="130" customFormat="1" ht="15" hidden="1" customHeight="1" outlineLevel="1">
      <c r="A1507" s="130" t="s">
        <v>10841</v>
      </c>
      <c r="B1507" s="130" t="s">
        <v>10842</v>
      </c>
      <c r="C1507" s="130" t="s">
        <v>10843</v>
      </c>
      <c r="D1507" s="130" t="s">
        <v>12128</v>
      </c>
      <c r="E1507" s="130" t="s">
        <v>12133</v>
      </c>
      <c r="F1507" s="169">
        <v>4.6263609180069873E-2</v>
      </c>
      <c r="G1507" s="132" t="str">
        <f ca="1">IFERROR(_xll.BQL($A1507, "cur_mkt_cap(currency=EUR)")/1000000, " ")</f>
        <v xml:space="preserve"> </v>
      </c>
      <c r="M1507" s="305">
        <f t="shared" si="64"/>
        <v>2.9932555139505204E-5</v>
      </c>
      <c r="N1507" s="223">
        <f t="shared" si="65"/>
        <v>5.0400455851225962E-4</v>
      </c>
      <c r="O1507" s="172" t="str">
        <f>IFERROR(IF(VLOOKUP($C1507,'MSCI Database'!$C:$R,2, FALSE)="","",VLOOKUP($C1507,'MSCI Database'!$C:$R,2, FALSE)),"")</f>
        <v>Health Care Equipment &amp; Supplies</v>
      </c>
      <c r="P1507" s="186" t="str">
        <f>IFERROR(IF(VLOOKUP($C1507,'MSCI Database'!$C:$R,3, FALSE)="","",VLOOKUP($C1507,'MSCI Database'!$C:$R,3, FALSE)),"")</f>
        <v>BBB</v>
      </c>
      <c r="Q1507" s="164" t="str">
        <f>IFERROR(IF(VLOOKUP($C1507,'MSCI Database'!$C:$R,4, FALSE)="","",VLOOKUP($C1507,'MSCI Database'!$C:$R,4, FALSE)),"")</f>
        <v>0</v>
      </c>
      <c r="R1507" s="164">
        <f>IFERROR(IF(VLOOKUP($C1507,'MSCI Database'!$C:$R,5, FALSE)="","",VLOOKUP($C1507,'MSCI Database'!$C:$R,5, FALSE)),"")</f>
        <v>5.7</v>
      </c>
      <c r="S1507" s="164">
        <f>IFERROR(IF(VLOOKUP($C1507,'MSCI Database'!$C:$R,6, FALSE)="","",VLOOKUP($C1507,'MSCI Database'!$C:$R,6, FALSE)),"")</f>
        <v>6.2</v>
      </c>
      <c r="T1507" s="211">
        <f>IFERROR(IF(VLOOKUP($C1507,'MSCI Database'!$C:$R,7, FALSE)="","",VLOOKUP($C1507,'MSCI Database'!$C:$R,7, FALSE)),"")</f>
        <v>7</v>
      </c>
      <c r="U1507" s="164">
        <f>IFERROR(IF(VLOOKUP($C1507,'MSCI Database'!$C:$R,8, FALSE)="","",VLOOKUP($C1507,'MSCI Database'!$C:$R,8, FALSE)),"")</f>
        <v>3.7</v>
      </c>
      <c r="V1507" s="175">
        <f>IFERROR(IF(VLOOKUP($C1507,'MSCI Database'!$C:$R,9, FALSE)="","",VLOOKUP($C1507,'MSCI Database'!$C:$R,9, FALSE)),"")</f>
        <v>5.4</v>
      </c>
      <c r="W1507" s="165">
        <f t="shared" ca="1" si="63"/>
        <v>0</v>
      </c>
      <c r="X1507" s="166">
        <f>IFERROR(IF(VLOOKUP($C1507,'MSCI Database'!$C:$R,10, FALSE)="","",VLOOKUP($C1507,'MSCI Database'!$C:$R,10, FALSE)),"")</f>
        <v>2942</v>
      </c>
      <c r="Y1507" s="133" t="str">
        <f>IFERROR(IF(VLOOKUP($C1507,'MSCI Database'!$C:$R,11, FALSE)="","",VLOOKUP($C1507,'MSCI Database'!$C:$R,11, FALSE)),"")</f>
        <v>2019</v>
      </c>
      <c r="Z1507" s="133" t="str">
        <f>IFERROR(IF(VLOOKUP($C1507,'MSCI Database'!$C:$R,12, FALSE)="","",VLOOKUP($C1507,'MSCI Database'!$C:$R,12, FALSE)),"")</f>
        <v>E.Segmt-Low</v>
      </c>
      <c r="AA1507" s="202" t="str">
        <f>IFERROR(IF(VLOOKUP($C1507,'MSCI Database'!$C:$R,13, FALSE)="","",VLOOKUP($C1507,'MSCI Database'!$C:$R,13, FALSE)),"")</f>
        <v/>
      </c>
    </row>
    <row r="1508" spans="1:27" s="130" customFormat="1" ht="15" hidden="1" customHeight="1" outlineLevel="1">
      <c r="A1508" s="130" t="s">
        <v>10030</v>
      </c>
      <c r="B1508" s="130" t="s">
        <v>10031</v>
      </c>
      <c r="C1508" s="130" t="s">
        <v>10032</v>
      </c>
      <c r="D1508" s="130" t="s">
        <v>12128</v>
      </c>
      <c r="E1508" s="130" t="s">
        <v>18673</v>
      </c>
      <c r="F1508" s="169">
        <v>4.6161395661169793E-2</v>
      </c>
      <c r="G1508" s="132" t="str">
        <f ca="1">IFERROR(_xll.BQL($A1508, "cur_mkt_cap(currency=EUR)")/1000000, " ")</f>
        <v xml:space="preserve"> </v>
      </c>
      <c r="M1508" s="305">
        <f t="shared" si="64"/>
        <v>2.9866422992776854E-5</v>
      </c>
      <c r="N1508" s="223">
        <f t="shared" si="65"/>
        <v>5.0289102499465825E-4</v>
      </c>
      <c r="O1508" s="172" t="str">
        <f>IFERROR(IF(VLOOKUP($C1508,'MSCI Database'!$C:$R,2, FALSE)="","",VLOOKUP($C1508,'MSCI Database'!$C:$R,2, FALSE)),"")</f>
        <v>Building Products</v>
      </c>
      <c r="P1508" s="186" t="str">
        <f>IFERROR(IF(VLOOKUP($C1508,'MSCI Database'!$C:$R,3, FALSE)="","",VLOOKUP($C1508,'MSCI Database'!$C:$R,3, FALSE)),"")</f>
        <v>BBB</v>
      </c>
      <c r="Q1508" s="164" t="str">
        <f>IFERROR(IF(VLOOKUP($C1508,'MSCI Database'!$C:$R,4, FALSE)="","",VLOOKUP($C1508,'MSCI Database'!$C:$R,4, FALSE)),"")</f>
        <v>1</v>
      </c>
      <c r="R1508" s="164">
        <f>IFERROR(IF(VLOOKUP($C1508,'MSCI Database'!$C:$R,5, FALSE)="","",VLOOKUP($C1508,'MSCI Database'!$C:$R,5, FALSE)),"")</f>
        <v>5.2</v>
      </c>
      <c r="S1508" s="164">
        <f>IFERROR(IF(VLOOKUP($C1508,'MSCI Database'!$C:$R,6, FALSE)="","",VLOOKUP($C1508,'MSCI Database'!$C:$R,6, FALSE)),"")</f>
        <v>4.5</v>
      </c>
      <c r="T1508" s="211">
        <f>IFERROR(IF(VLOOKUP($C1508,'MSCI Database'!$C:$R,7, FALSE)="","",VLOOKUP($C1508,'MSCI Database'!$C:$R,7, FALSE)),"")</f>
        <v>4.5</v>
      </c>
      <c r="U1508" s="164">
        <f>IFERROR(IF(VLOOKUP($C1508,'MSCI Database'!$C:$R,8, FALSE)="","",VLOOKUP($C1508,'MSCI Database'!$C:$R,8, FALSE)),"")</f>
        <v>6.4</v>
      </c>
      <c r="V1508" s="175">
        <f>IFERROR(IF(VLOOKUP($C1508,'MSCI Database'!$C:$R,9, FALSE)="","",VLOOKUP($C1508,'MSCI Database'!$C:$R,9, FALSE)),"")</f>
        <v>5.2</v>
      </c>
      <c r="W1508" s="165">
        <f t="shared" ca="1" si="63"/>
        <v>0</v>
      </c>
      <c r="X1508" s="166">
        <f>IFERROR(IF(VLOOKUP($C1508,'MSCI Database'!$C:$R,10, FALSE)="","",VLOOKUP($C1508,'MSCI Database'!$C:$R,10, FALSE)),"")</f>
        <v>87709</v>
      </c>
      <c r="Y1508" s="133" t="str">
        <f>IFERROR(IF(VLOOKUP($C1508,'MSCI Database'!$C:$R,11, FALSE)="","",VLOOKUP($C1508,'MSCI Database'!$C:$R,11, FALSE)),"")</f>
        <v>2019</v>
      </c>
      <c r="Z1508" s="133" t="str">
        <f>IFERROR(IF(VLOOKUP($C1508,'MSCI Database'!$C:$R,12, FALSE)="","",VLOOKUP($C1508,'MSCI Database'!$C:$R,12, FALSE)),"")</f>
        <v>E.Segmt-Moderately Low</v>
      </c>
      <c r="AA1508" s="202" t="str">
        <f>IFERROR(IF(VLOOKUP($C1508,'MSCI Database'!$C:$R,13, FALSE)="","",VLOOKUP($C1508,'MSCI Database'!$C:$R,13, FALSE)),"")</f>
        <v/>
      </c>
    </row>
    <row r="1509" spans="1:27" s="130" customFormat="1" ht="15" hidden="1" customHeight="1" outlineLevel="1">
      <c r="A1509" s="130" t="s">
        <v>10654</v>
      </c>
      <c r="B1509" s="130" t="s">
        <v>10655</v>
      </c>
      <c r="C1509" s="130" t="s">
        <v>10656</v>
      </c>
      <c r="D1509" s="130" t="s">
        <v>12128</v>
      </c>
      <c r="E1509" s="130" t="s">
        <v>18689</v>
      </c>
      <c r="F1509" s="169">
        <v>4.588093328604452E-2</v>
      </c>
      <c r="G1509" s="132" t="str">
        <f ca="1">IFERROR(_xll.BQL($A1509, "cur_mkt_cap(currency=EUR)")/1000000, " ")</f>
        <v xml:space="preserve"> </v>
      </c>
      <c r="M1509" s="305">
        <f t="shared" si="64"/>
        <v>2.9684963836070803E-5</v>
      </c>
      <c r="N1509" s="223">
        <f t="shared" si="65"/>
        <v>4.9983561453145536E-4</v>
      </c>
      <c r="O1509" s="172" t="str">
        <f>IFERROR(IF(VLOOKUP($C1509,'MSCI Database'!$C:$R,2, FALSE)="","",VLOOKUP($C1509,'MSCI Database'!$C:$R,2, FALSE)),"")</f>
        <v>Software &amp; Services</v>
      </c>
      <c r="P1509" s="186" t="str">
        <f>IFERROR(IF(VLOOKUP($C1509,'MSCI Database'!$C:$R,3, FALSE)="","",VLOOKUP($C1509,'MSCI Database'!$C:$R,3, FALSE)),"")</f>
        <v>BBB</v>
      </c>
      <c r="Q1509" s="164" t="str">
        <f>IFERROR(IF(VLOOKUP($C1509,'MSCI Database'!$C:$R,4, FALSE)="","",VLOOKUP($C1509,'MSCI Database'!$C:$R,4, FALSE)),"")</f>
        <v>0</v>
      </c>
      <c r="R1509" s="164">
        <f>IFERROR(IF(VLOOKUP($C1509,'MSCI Database'!$C:$R,5, FALSE)="","",VLOOKUP($C1509,'MSCI Database'!$C:$R,5, FALSE)),"")</f>
        <v>5.3</v>
      </c>
      <c r="S1509" s="164">
        <f>IFERROR(IF(VLOOKUP($C1509,'MSCI Database'!$C:$R,6, FALSE)="","",VLOOKUP($C1509,'MSCI Database'!$C:$R,6, FALSE)),"")</f>
        <v>3.5</v>
      </c>
      <c r="T1509" s="211">
        <f>IFERROR(IF(VLOOKUP($C1509,'MSCI Database'!$C:$R,7, FALSE)="","",VLOOKUP($C1509,'MSCI Database'!$C:$R,7, FALSE)),"")</f>
        <v>5</v>
      </c>
      <c r="U1509" s="164">
        <f>IFERROR(IF(VLOOKUP($C1509,'MSCI Database'!$C:$R,8, FALSE)="","",VLOOKUP($C1509,'MSCI Database'!$C:$R,8, FALSE)),"")</f>
        <v>6.6</v>
      </c>
      <c r="V1509" s="175">
        <f>IFERROR(IF(VLOOKUP($C1509,'MSCI Database'!$C:$R,9, FALSE)="","",VLOOKUP($C1509,'MSCI Database'!$C:$R,9, FALSE)),"")</f>
        <v>5.4</v>
      </c>
      <c r="W1509" s="165">
        <f t="shared" ca="1" si="63"/>
        <v>0</v>
      </c>
      <c r="X1509" s="166">
        <f>IFERROR(IF(VLOOKUP($C1509,'MSCI Database'!$C:$R,10, FALSE)="","",VLOOKUP($C1509,'MSCI Database'!$C:$R,10, FALSE)),"")</f>
        <v>1790</v>
      </c>
      <c r="Y1509" s="133" t="str">
        <f>IFERROR(IF(VLOOKUP($C1509,'MSCI Database'!$C:$R,11, FALSE)="","",VLOOKUP($C1509,'MSCI Database'!$C:$R,11, FALSE)),"")</f>
        <v>2019</v>
      </c>
      <c r="Z1509" s="133" t="str">
        <f>IFERROR(IF(VLOOKUP($C1509,'MSCI Database'!$C:$R,12, FALSE)="","",VLOOKUP($C1509,'MSCI Database'!$C:$R,12, FALSE)),"")</f>
        <v>E.Segmt-Moderately High</v>
      </c>
      <c r="AA1509" s="202" t="str">
        <f>IFERROR(IF(VLOOKUP($C1509,'MSCI Database'!$C:$R,13, FALSE)="","",VLOOKUP($C1509,'MSCI Database'!$C:$R,13, FALSE)),"")</f>
        <v/>
      </c>
    </row>
    <row r="1510" spans="1:27" s="130" customFormat="1" ht="15" hidden="1" customHeight="1" outlineLevel="1">
      <c r="A1510" s="130" t="s">
        <v>10023</v>
      </c>
      <c r="B1510" s="130" t="s">
        <v>10024</v>
      </c>
      <c r="C1510" s="130" t="s">
        <v>10025</v>
      </c>
      <c r="D1510" s="130" t="s">
        <v>12128</v>
      </c>
      <c r="E1510" s="130" t="s">
        <v>18688</v>
      </c>
      <c r="F1510" s="169">
        <v>4.5880600566360202E-2</v>
      </c>
      <c r="G1510" s="132" t="str">
        <f ca="1">IFERROR(_xll.BQL($A1510, "cur_mkt_cap(currency=EUR)")/1000000, " ")</f>
        <v xml:space="preserve"> </v>
      </c>
      <c r="M1510" s="305">
        <f t="shared" si="64"/>
        <v>2.9684748566435047E-5</v>
      </c>
      <c r="N1510" s="223">
        <f t="shared" si="65"/>
        <v>4.9983198981992563E-4</v>
      </c>
      <c r="O1510" s="172" t="str">
        <f>IFERROR(IF(VLOOKUP($C1510,'MSCI Database'!$C:$R,2, FALSE)="","",VLOOKUP($C1510,'MSCI Database'!$C:$R,2, FALSE)),"")</f>
        <v>Life &amp; Health Insurance</v>
      </c>
      <c r="P1510" s="186" t="str">
        <f>IFERROR(IF(VLOOKUP($C1510,'MSCI Database'!$C:$R,3, FALSE)="","",VLOOKUP($C1510,'MSCI Database'!$C:$R,3, FALSE)),"")</f>
        <v>BB</v>
      </c>
      <c r="Q1510" s="164" t="str">
        <f>IFERROR(IF(VLOOKUP($C1510,'MSCI Database'!$C:$R,4, FALSE)="","",VLOOKUP($C1510,'MSCI Database'!$C:$R,4, FALSE)),"")</f>
        <v>0</v>
      </c>
      <c r="R1510" s="164">
        <f>IFERROR(IF(VLOOKUP($C1510,'MSCI Database'!$C:$R,5, FALSE)="","",VLOOKUP($C1510,'MSCI Database'!$C:$R,5, FALSE)),"")</f>
        <v>4.0999999999999996</v>
      </c>
      <c r="S1510" s="164">
        <f>IFERROR(IF(VLOOKUP($C1510,'MSCI Database'!$C:$R,6, FALSE)="","",VLOOKUP($C1510,'MSCI Database'!$C:$R,6, FALSE)),"")</f>
        <v>4.8</v>
      </c>
      <c r="T1510" s="211">
        <f>IFERROR(IF(VLOOKUP($C1510,'MSCI Database'!$C:$R,7, FALSE)="","",VLOOKUP($C1510,'MSCI Database'!$C:$R,7, FALSE)),"")</f>
        <v>3.4</v>
      </c>
      <c r="U1510" s="164">
        <f>IFERROR(IF(VLOOKUP($C1510,'MSCI Database'!$C:$R,8, FALSE)="","",VLOOKUP($C1510,'MSCI Database'!$C:$R,8, FALSE)),"")</f>
        <v>6.1</v>
      </c>
      <c r="V1510" s="175">
        <f>IFERROR(IF(VLOOKUP($C1510,'MSCI Database'!$C:$R,9, FALSE)="","",VLOOKUP($C1510,'MSCI Database'!$C:$R,9, FALSE)),"")</f>
        <v>4.4000000000000004</v>
      </c>
      <c r="W1510" s="165">
        <f t="shared" ca="1" si="63"/>
        <v>0</v>
      </c>
      <c r="X1510" s="166">
        <f>IFERROR(IF(VLOOKUP($C1510,'MSCI Database'!$C:$R,10, FALSE)="","",VLOOKUP($C1510,'MSCI Database'!$C:$R,10, FALSE)),"")</f>
        <v>5428</v>
      </c>
      <c r="Y1510" s="133" t="str">
        <f>IFERROR(IF(VLOOKUP($C1510,'MSCI Database'!$C:$R,11, FALSE)="","",VLOOKUP($C1510,'MSCI Database'!$C:$R,11, FALSE)),"")</f>
        <v>2019</v>
      </c>
      <c r="Z1510" s="133" t="str">
        <f>IFERROR(IF(VLOOKUP($C1510,'MSCI Database'!$C:$R,12, FALSE)="","",VLOOKUP($C1510,'MSCI Database'!$C:$R,12, FALSE)),"")</f>
        <v>Reported</v>
      </c>
      <c r="AA1510" s="202" t="str">
        <f>IFERROR(IF(VLOOKUP($C1510,'MSCI Database'!$C:$R,13, FALSE)="","",VLOOKUP($C1510,'MSCI Database'!$C:$R,13, FALSE)),"")</f>
        <v>Limited integration of ESG principles into investments constrain the rating</v>
      </c>
    </row>
    <row r="1511" spans="1:27" s="130" customFormat="1" ht="15" hidden="1" customHeight="1" outlineLevel="1">
      <c r="A1511" s="130" t="s">
        <v>11163</v>
      </c>
      <c r="B1511" s="130" t="s">
        <v>11164</v>
      </c>
      <c r="C1511" s="130" t="s">
        <v>11165</v>
      </c>
      <c r="D1511" s="130" t="s">
        <v>12128</v>
      </c>
      <c r="E1511" s="130" t="s">
        <v>100</v>
      </c>
      <c r="F1511" s="169">
        <v>4.5871631104030523E-2</v>
      </c>
      <c r="G1511" s="132" t="str">
        <f ca="1">IFERROR(_xll.BQL($A1511, "cur_mkt_cap(currency=EUR)")/1000000, " ")</f>
        <v xml:space="preserve"> </v>
      </c>
      <c r="M1511" s="305">
        <f t="shared" si="64"/>
        <v>2.9678945324307744E-5</v>
      </c>
      <c r="N1511" s="223">
        <f t="shared" si="65"/>
        <v>4.9973427479116578E-4</v>
      </c>
      <c r="O1511" s="172" t="str">
        <f>IFERROR(IF(VLOOKUP($C1511,'MSCI Database'!$C:$R,2, FALSE)="","",VLOOKUP($C1511,'MSCI Database'!$C:$R,2, FALSE)),"")</f>
        <v>Utilities</v>
      </c>
      <c r="P1511" s="186" t="str">
        <f>IFERROR(IF(VLOOKUP($C1511,'MSCI Database'!$C:$R,3, FALSE)="","",VLOOKUP($C1511,'MSCI Database'!$C:$R,3, FALSE)),"")</f>
        <v>BB</v>
      </c>
      <c r="Q1511" s="164" t="str">
        <f>IFERROR(IF(VLOOKUP($C1511,'MSCI Database'!$C:$R,4, FALSE)="","",VLOOKUP($C1511,'MSCI Database'!$C:$R,4, FALSE)),"")</f>
        <v>0</v>
      </c>
      <c r="R1511" s="164">
        <f>IFERROR(IF(VLOOKUP($C1511,'MSCI Database'!$C:$R,5, FALSE)="","",VLOOKUP($C1511,'MSCI Database'!$C:$R,5, FALSE)),"")</f>
        <v>4.2</v>
      </c>
      <c r="S1511" s="164">
        <f>IFERROR(IF(VLOOKUP($C1511,'MSCI Database'!$C:$R,6, FALSE)="","",VLOOKUP($C1511,'MSCI Database'!$C:$R,6, FALSE)),"")</f>
        <v>4.3</v>
      </c>
      <c r="T1511" s="211">
        <f>IFERROR(IF(VLOOKUP($C1511,'MSCI Database'!$C:$R,7, FALSE)="","",VLOOKUP($C1511,'MSCI Database'!$C:$R,7, FALSE)),"")</f>
        <v>3.6</v>
      </c>
      <c r="U1511" s="164">
        <f>IFERROR(IF(VLOOKUP($C1511,'MSCI Database'!$C:$R,8, FALSE)="","",VLOOKUP($C1511,'MSCI Database'!$C:$R,8, FALSE)),"")</f>
        <v>5.7</v>
      </c>
      <c r="V1511" s="175">
        <f>IFERROR(IF(VLOOKUP($C1511,'MSCI Database'!$C:$R,9, FALSE)="","",VLOOKUP($C1511,'MSCI Database'!$C:$R,9, FALSE)),"")</f>
        <v>4.7</v>
      </c>
      <c r="W1511" s="165">
        <f t="shared" ca="1" si="63"/>
        <v>0</v>
      </c>
      <c r="X1511" s="166">
        <f>IFERROR(IF(VLOOKUP($C1511,'MSCI Database'!$C:$R,10, FALSE)="","",VLOOKUP($C1511,'MSCI Database'!$C:$R,10, FALSE)),"")</f>
        <v>79450</v>
      </c>
      <c r="Y1511" s="133" t="str">
        <f>IFERROR(IF(VLOOKUP($C1511,'MSCI Database'!$C:$R,11, FALSE)="","",VLOOKUP($C1511,'MSCI Database'!$C:$R,11, FALSE)),"")</f>
        <v>2019</v>
      </c>
      <c r="Z1511" s="133" t="str">
        <f>IFERROR(IF(VLOOKUP($C1511,'MSCI Database'!$C:$R,12, FALSE)="","",VLOOKUP($C1511,'MSCI Database'!$C:$R,12, FALSE)),"")</f>
        <v>E.Segmt-Low</v>
      </c>
      <c r="AA1511" s="202" t="str">
        <f>IFERROR(IF(VLOOKUP($C1511,'MSCI Database'!$C:$R,13, FALSE)="","",VLOOKUP($C1511,'MSCI Database'!$C:$R,13, FALSE)),"")</f>
        <v/>
      </c>
    </row>
    <row r="1512" spans="1:27" s="130" customFormat="1" ht="15" hidden="1" customHeight="1" outlineLevel="1">
      <c r="A1512" s="130" t="s">
        <v>9444</v>
      </c>
      <c r="B1512" s="130" t="s">
        <v>9445</v>
      </c>
      <c r="C1512" s="130" t="s">
        <v>9446</v>
      </c>
      <c r="D1512" s="130" t="s">
        <v>12128</v>
      </c>
      <c r="E1512" s="130" t="s">
        <v>18688</v>
      </c>
      <c r="F1512" s="169">
        <v>4.5530355952099158E-2</v>
      </c>
      <c r="G1512" s="132" t="str">
        <f ca="1">IFERROR(_xll.BQL($A1512, "cur_mkt_cap(currency=EUR)")/1000000, " ")</f>
        <v xml:space="preserve"> </v>
      </c>
      <c r="M1512" s="305">
        <f t="shared" si="64"/>
        <v>2.9458140301008151E-5</v>
      </c>
      <c r="N1512" s="223">
        <f t="shared" si="65"/>
        <v>4.9601635836984026E-4</v>
      </c>
      <c r="O1512" s="172" t="str">
        <f>IFERROR(IF(VLOOKUP($C1512,'MSCI Database'!$C:$R,2, FALSE)="","",VLOOKUP($C1512,'MSCI Database'!$C:$R,2, FALSE)),"")</f>
        <v>Banks</v>
      </c>
      <c r="P1512" s="186" t="str">
        <f>IFERROR(IF(VLOOKUP($C1512,'MSCI Database'!$C:$R,3, FALSE)="","",VLOOKUP($C1512,'MSCI Database'!$C:$R,3, FALSE)),"")</f>
        <v>BB</v>
      </c>
      <c r="Q1512" s="164" t="str">
        <f>IFERROR(IF(VLOOKUP($C1512,'MSCI Database'!$C:$R,4, FALSE)="","",VLOOKUP($C1512,'MSCI Database'!$C:$R,4, FALSE)),"")</f>
        <v>-1</v>
      </c>
      <c r="R1512" s="164">
        <f>IFERROR(IF(VLOOKUP($C1512,'MSCI Database'!$C:$R,5, FALSE)="","",VLOOKUP($C1512,'MSCI Database'!$C:$R,5, FALSE)),"")</f>
        <v>3</v>
      </c>
      <c r="S1512" s="164">
        <f>IFERROR(IF(VLOOKUP($C1512,'MSCI Database'!$C:$R,6, FALSE)="","",VLOOKUP($C1512,'MSCI Database'!$C:$R,6, FALSE)),"")</f>
        <v>0</v>
      </c>
      <c r="T1512" s="211">
        <f>IFERROR(IF(VLOOKUP($C1512,'MSCI Database'!$C:$R,7, FALSE)="","",VLOOKUP($C1512,'MSCI Database'!$C:$R,7, FALSE)),"")</f>
        <v>3.2</v>
      </c>
      <c r="U1512" s="164">
        <f>IFERROR(IF(VLOOKUP($C1512,'MSCI Database'!$C:$R,8, FALSE)="","",VLOOKUP($C1512,'MSCI Database'!$C:$R,8, FALSE)),"")</f>
        <v>5.0999999999999996</v>
      </c>
      <c r="V1512" s="175">
        <f>IFERROR(IF(VLOOKUP($C1512,'MSCI Database'!$C:$R,9, FALSE)="","",VLOOKUP($C1512,'MSCI Database'!$C:$R,9, FALSE)),"")</f>
        <v>3.4</v>
      </c>
      <c r="W1512" s="165">
        <f t="shared" ca="1" si="63"/>
        <v>0</v>
      </c>
      <c r="X1512" s="166">
        <f>IFERROR(IF(VLOOKUP($C1512,'MSCI Database'!$C:$R,10, FALSE)="","",VLOOKUP($C1512,'MSCI Database'!$C:$R,10, FALSE)),"")</f>
        <v>7949</v>
      </c>
      <c r="Y1512" s="133" t="str">
        <f>IFERROR(IF(VLOOKUP($C1512,'MSCI Database'!$C:$R,11, FALSE)="","",VLOOKUP($C1512,'MSCI Database'!$C:$R,11, FALSE)),"")</f>
        <v>2019</v>
      </c>
      <c r="Z1512" s="133" t="str">
        <f>IFERROR(IF(VLOOKUP($C1512,'MSCI Database'!$C:$R,12, FALSE)="","",VLOOKUP($C1512,'MSCI Database'!$C:$R,12, FALSE)),"")</f>
        <v>E.Segmt-Moderate</v>
      </c>
      <c r="AA1512" s="202" t="str">
        <f>IFERROR(IF(VLOOKUP($C1512,'MSCI Database'!$C:$R,13, FALSE)="","",VLOOKUP($C1512,'MSCI Database'!$C:$R,13, FALSE)),"")</f>
        <v/>
      </c>
    </row>
    <row r="1513" spans="1:27" s="130" customFormat="1" ht="15" hidden="1" customHeight="1" outlineLevel="1">
      <c r="A1513" s="130" t="s">
        <v>10990</v>
      </c>
      <c r="B1513" s="130" t="s">
        <v>10991</v>
      </c>
      <c r="C1513" s="130" t="s">
        <v>10992</v>
      </c>
      <c r="D1513" s="130" t="s">
        <v>12128</v>
      </c>
      <c r="E1513" s="130" t="s">
        <v>18688</v>
      </c>
      <c r="F1513" s="169">
        <v>4.5429313301706499E-2</v>
      </c>
      <c r="G1513" s="132" t="str">
        <f ca="1">IFERROR(_xll.BQL($A1513, "cur_mkt_cap(currency=EUR)")/1000000, " ")</f>
        <v xml:space="preserve"> </v>
      </c>
      <c r="M1513" s="305">
        <f t="shared" si="64"/>
        <v>2.9392765706204099E-5</v>
      </c>
      <c r="N1513" s="223">
        <f t="shared" si="65"/>
        <v>4.9491558051647719E-4</v>
      </c>
      <c r="O1513" s="172" t="str">
        <f>IFERROR(IF(VLOOKUP($C1513,'MSCI Database'!$C:$R,2, FALSE)="","",VLOOKUP($C1513,'MSCI Database'!$C:$R,2, FALSE)),"")</f>
        <v>Property &amp; Casualty Insurance</v>
      </c>
      <c r="P1513" s="186" t="str">
        <f>IFERROR(IF(VLOOKUP($C1513,'MSCI Database'!$C:$R,3, FALSE)="","",VLOOKUP($C1513,'MSCI Database'!$C:$R,3, FALSE)),"")</f>
        <v>BBB</v>
      </c>
      <c r="Q1513" s="164" t="str">
        <f>IFERROR(IF(VLOOKUP($C1513,'MSCI Database'!$C:$R,4, FALSE)="","",VLOOKUP($C1513,'MSCI Database'!$C:$R,4, FALSE)),"")</f>
        <v>1</v>
      </c>
      <c r="R1513" s="164">
        <f>IFERROR(IF(VLOOKUP($C1513,'MSCI Database'!$C:$R,5, FALSE)="","",VLOOKUP($C1513,'MSCI Database'!$C:$R,5, FALSE)),"")</f>
        <v>5.5</v>
      </c>
      <c r="S1513" s="164">
        <f>IFERROR(IF(VLOOKUP($C1513,'MSCI Database'!$C:$R,6, FALSE)="","",VLOOKUP($C1513,'MSCI Database'!$C:$R,6, FALSE)),"")</f>
        <v>3.9</v>
      </c>
      <c r="T1513" s="211">
        <f>IFERROR(IF(VLOOKUP($C1513,'MSCI Database'!$C:$R,7, FALSE)="","",VLOOKUP($C1513,'MSCI Database'!$C:$R,7, FALSE)),"")</f>
        <v>4.5</v>
      </c>
      <c r="U1513" s="164">
        <f>IFERROR(IF(VLOOKUP($C1513,'MSCI Database'!$C:$R,8, FALSE)="","",VLOOKUP($C1513,'MSCI Database'!$C:$R,8, FALSE)),"")</f>
        <v>4.5</v>
      </c>
      <c r="V1513" s="175">
        <f>IFERROR(IF(VLOOKUP($C1513,'MSCI Database'!$C:$R,9, FALSE)="","",VLOOKUP($C1513,'MSCI Database'!$C:$R,9, FALSE)),"")</f>
        <v>4.4000000000000004</v>
      </c>
      <c r="W1513" s="165">
        <f t="shared" ca="1" si="63"/>
        <v>0</v>
      </c>
      <c r="X1513" s="166">
        <f>IFERROR(IF(VLOOKUP($C1513,'MSCI Database'!$C:$R,10, FALSE)="","",VLOOKUP($C1513,'MSCI Database'!$C:$R,10, FALSE)),"")</f>
        <v>1737</v>
      </c>
      <c r="Y1513" s="133" t="str">
        <f>IFERROR(IF(VLOOKUP($C1513,'MSCI Database'!$C:$R,11, FALSE)="","",VLOOKUP($C1513,'MSCI Database'!$C:$R,11, FALSE)),"")</f>
        <v>2019</v>
      </c>
      <c r="Z1513" s="133" t="str">
        <f>IFERROR(IF(VLOOKUP($C1513,'MSCI Database'!$C:$R,12, FALSE)="","",VLOOKUP($C1513,'MSCI Database'!$C:$R,12, FALSE)),"")</f>
        <v>E.Segmt-Moderately High</v>
      </c>
      <c r="AA1513" s="202" t="str">
        <f>IFERROR(IF(VLOOKUP($C1513,'MSCI Database'!$C:$R,13, FALSE)="","",VLOOKUP($C1513,'MSCI Database'!$C:$R,13, FALSE)),"")</f>
        <v>Improved efforts on talent management and retention</v>
      </c>
    </row>
    <row r="1514" spans="1:27" s="130" customFormat="1" ht="15" hidden="1" customHeight="1" outlineLevel="1">
      <c r="A1514" s="130" t="s">
        <v>9084</v>
      </c>
      <c r="B1514" s="130" t="s">
        <v>9085</v>
      </c>
      <c r="C1514" s="130" t="s">
        <v>9086</v>
      </c>
      <c r="D1514" s="130" t="s">
        <v>12128</v>
      </c>
      <c r="E1514" s="130" t="s">
        <v>12133</v>
      </c>
      <c r="F1514" s="169">
        <v>4.5286574017286849E-2</v>
      </c>
      <c r="G1514" s="132" t="str">
        <f ca="1">IFERROR(_xll.BQL($A1514, "cur_mkt_cap(currency=EUR)")/1000000, " ")</f>
        <v xml:space="preserve"> </v>
      </c>
      <c r="M1514" s="305">
        <f t="shared" si="64"/>
        <v>2.9300413389184589E-5</v>
      </c>
      <c r="N1514" s="223">
        <f t="shared" si="65"/>
        <v>4.9336055160063396E-4</v>
      </c>
      <c r="O1514" s="172" t="str">
        <f>IFERROR(IF(VLOOKUP($C1514,'MSCI Database'!$C:$R,2, FALSE)="","",VLOOKUP($C1514,'MSCI Database'!$C:$R,2, FALSE)),"")</f>
        <v>Health Care Equipment &amp; Supplies</v>
      </c>
      <c r="P1514" s="186" t="str">
        <f>IFERROR(IF(VLOOKUP($C1514,'MSCI Database'!$C:$R,3, FALSE)="","",VLOOKUP($C1514,'MSCI Database'!$C:$R,3, FALSE)),"")</f>
        <v>AA</v>
      </c>
      <c r="Q1514" s="164" t="str">
        <f>IFERROR(IF(VLOOKUP($C1514,'MSCI Database'!$C:$R,4, FALSE)="","",VLOOKUP($C1514,'MSCI Database'!$C:$R,4, FALSE)),"")</f>
        <v/>
      </c>
      <c r="R1514" s="164">
        <f>IFERROR(IF(VLOOKUP($C1514,'MSCI Database'!$C:$R,5, FALSE)="","",VLOOKUP($C1514,'MSCI Database'!$C:$R,5, FALSE)),"")</f>
        <v>7.6</v>
      </c>
      <c r="S1514" s="164">
        <f>IFERROR(IF(VLOOKUP($C1514,'MSCI Database'!$C:$R,6, FALSE)="","",VLOOKUP($C1514,'MSCI Database'!$C:$R,6, FALSE)),"")</f>
        <v>6.2</v>
      </c>
      <c r="T1514" s="211">
        <f>IFERROR(IF(VLOOKUP($C1514,'MSCI Database'!$C:$R,7, FALSE)="","",VLOOKUP($C1514,'MSCI Database'!$C:$R,7, FALSE)),"")</f>
        <v>6.8</v>
      </c>
      <c r="U1514" s="164">
        <f>IFERROR(IF(VLOOKUP($C1514,'MSCI Database'!$C:$R,8, FALSE)="","",VLOOKUP($C1514,'MSCI Database'!$C:$R,8, FALSE)),"")</f>
        <v>5.2</v>
      </c>
      <c r="V1514" s="175">
        <f>IFERROR(IF(VLOOKUP($C1514,'MSCI Database'!$C:$R,9, FALSE)="","",VLOOKUP($C1514,'MSCI Database'!$C:$R,9, FALSE)),"")</f>
        <v>6.2</v>
      </c>
      <c r="W1514" s="165">
        <f t="shared" ca="1" si="63"/>
        <v>0</v>
      </c>
      <c r="X1514" s="166">
        <f>IFERROR(IF(VLOOKUP($C1514,'MSCI Database'!$C:$R,10, FALSE)="","",VLOOKUP($C1514,'MSCI Database'!$C:$R,10, FALSE)),"")</f>
        <v>1973</v>
      </c>
      <c r="Y1514" s="133" t="str">
        <f>IFERROR(IF(VLOOKUP($C1514,'MSCI Database'!$C:$R,11, FALSE)="","",VLOOKUP($C1514,'MSCI Database'!$C:$R,11, FALSE)),"")</f>
        <v>2019</v>
      </c>
      <c r="Z1514" s="133" t="str">
        <f>IFERROR(IF(VLOOKUP($C1514,'MSCI Database'!$C:$R,12, FALSE)="","",VLOOKUP($C1514,'MSCI Database'!$C:$R,12, FALSE)),"")</f>
        <v>E.Segmt-Moderately Low</v>
      </c>
      <c r="AA1514" s="202" t="str">
        <f>IFERROR(IF(VLOOKUP($C1514,'MSCI Database'!$C:$R,13, FALSE)="","",VLOOKUP($C1514,'MSCI Database'!$C:$R,13, FALSE)),"")</f>
        <v/>
      </c>
    </row>
    <row r="1515" spans="1:27" s="130" customFormat="1" ht="15" hidden="1" customHeight="1" outlineLevel="1">
      <c r="A1515" s="130" t="s">
        <v>9760</v>
      </c>
      <c r="B1515" s="130" t="s">
        <v>9761</v>
      </c>
      <c r="C1515" s="130" t="s">
        <v>9762</v>
      </c>
      <c r="D1515" s="130" t="s">
        <v>12128</v>
      </c>
      <c r="E1515" s="130" t="s">
        <v>18707</v>
      </c>
      <c r="F1515" s="169">
        <v>4.5242797250271589E-2</v>
      </c>
      <c r="G1515" s="132" t="str">
        <f ca="1">IFERROR(_xll.BQL($A1515, "cur_mkt_cap(currency=EUR)")/1000000, " ")</f>
        <v xml:space="preserve"> </v>
      </c>
      <c r="M1515" s="305">
        <f t="shared" si="64"/>
        <v>2.9272089820925715E-5</v>
      </c>
      <c r="N1515" s="223">
        <f t="shared" si="65"/>
        <v>4.9288363917370371E-4</v>
      </c>
      <c r="O1515" s="172" t="str">
        <f>IFERROR(IF(VLOOKUP($C1515,'MSCI Database'!$C:$R,2, FALSE)="","",VLOOKUP($C1515,'MSCI Database'!$C:$R,2, FALSE)),"")</f>
        <v>Energy Equipment &amp; Services</v>
      </c>
      <c r="P1515" s="186" t="str">
        <f>IFERROR(IF(VLOOKUP($C1515,'MSCI Database'!$C:$R,3, FALSE)="","",VLOOKUP($C1515,'MSCI Database'!$C:$R,3, FALSE)),"")</f>
        <v>BB</v>
      </c>
      <c r="Q1515" s="164" t="str">
        <f>IFERROR(IF(VLOOKUP($C1515,'MSCI Database'!$C:$R,4, FALSE)="","",VLOOKUP($C1515,'MSCI Database'!$C:$R,4, FALSE)),"")</f>
        <v>0</v>
      </c>
      <c r="R1515" s="164">
        <f>IFERROR(IF(VLOOKUP($C1515,'MSCI Database'!$C:$R,5, FALSE)="","",VLOOKUP($C1515,'MSCI Database'!$C:$R,5, FALSE)),"")</f>
        <v>4</v>
      </c>
      <c r="S1515" s="164">
        <f>IFERROR(IF(VLOOKUP($C1515,'MSCI Database'!$C:$R,6, FALSE)="","",VLOOKUP($C1515,'MSCI Database'!$C:$R,6, FALSE)),"")</f>
        <v>5.7</v>
      </c>
      <c r="T1515" s="211">
        <f>IFERROR(IF(VLOOKUP($C1515,'MSCI Database'!$C:$R,7, FALSE)="","",VLOOKUP($C1515,'MSCI Database'!$C:$R,7, FALSE)),"")</f>
        <v>6.2</v>
      </c>
      <c r="U1515" s="164">
        <f>IFERROR(IF(VLOOKUP($C1515,'MSCI Database'!$C:$R,8, FALSE)="","",VLOOKUP($C1515,'MSCI Database'!$C:$R,8, FALSE)),"")</f>
        <v>5.4</v>
      </c>
      <c r="V1515" s="175">
        <f>IFERROR(IF(VLOOKUP($C1515,'MSCI Database'!$C:$R,9, FALSE)="","",VLOOKUP($C1515,'MSCI Database'!$C:$R,9, FALSE)),"")</f>
        <v>5.7</v>
      </c>
      <c r="W1515" s="165">
        <f t="shared" ca="1" si="63"/>
        <v>0</v>
      </c>
      <c r="X1515" s="166">
        <f>IFERROR(IF(VLOOKUP($C1515,'MSCI Database'!$C:$R,10, FALSE)="","",VLOOKUP($C1515,'MSCI Database'!$C:$R,10, FALSE)),"")</f>
        <v>49989</v>
      </c>
      <c r="Y1515" s="133" t="str">
        <f>IFERROR(IF(VLOOKUP($C1515,'MSCI Database'!$C:$R,11, FALSE)="","",VLOOKUP($C1515,'MSCI Database'!$C:$R,11, FALSE)),"")</f>
        <v>2019</v>
      </c>
      <c r="Z1515" s="133" t="str">
        <f>IFERROR(IF(VLOOKUP($C1515,'MSCI Database'!$C:$R,12, FALSE)="","",VLOOKUP($C1515,'MSCI Database'!$C:$R,12, FALSE)),"")</f>
        <v>E.Segmt-Moderately Low</v>
      </c>
      <c r="AA1515" s="202" t="str">
        <f>IFERROR(IF(VLOOKUP($C1515,'MSCI Database'!$C:$R,13, FALSE)="","",VLOOKUP($C1515,'MSCI Database'!$C:$R,13, FALSE)),"")</f>
        <v/>
      </c>
    </row>
    <row r="1516" spans="1:27" s="130" customFormat="1" ht="15" hidden="1" customHeight="1" outlineLevel="1">
      <c r="A1516" s="130" t="s">
        <v>9010</v>
      </c>
      <c r="B1516" s="130" t="s">
        <v>9011</v>
      </c>
      <c r="C1516" s="130" t="s">
        <v>9012</v>
      </c>
      <c r="D1516" s="130" t="s">
        <v>12128</v>
      </c>
      <c r="E1516" s="130" t="s">
        <v>12133</v>
      </c>
      <c r="F1516" s="169">
        <v>4.5215906642196983E-2</v>
      </c>
      <c r="G1516" s="132" t="str">
        <f ca="1">IFERROR(_xll.BQL($A1516, "cur_mkt_cap(currency=EUR)")/1000000, " ")</f>
        <v xml:space="preserve"> </v>
      </c>
      <c r="M1516" s="305">
        <f t="shared" si="64"/>
        <v>2.9254691597501444E-5</v>
      </c>
      <c r="N1516" s="223">
        <f t="shared" si="65"/>
        <v>4.9259068777429997E-4</v>
      </c>
      <c r="O1516" s="172" t="str">
        <f>IFERROR(IF(VLOOKUP($C1516,'MSCI Database'!$C:$R,2, FALSE)="","",VLOOKUP($C1516,'MSCI Database'!$C:$R,2, FALSE)),"")</f>
        <v>Health Care Providers &amp; Services</v>
      </c>
      <c r="P1516" s="186" t="str">
        <f>IFERROR(IF(VLOOKUP($C1516,'MSCI Database'!$C:$R,3, FALSE)="","",VLOOKUP($C1516,'MSCI Database'!$C:$R,3, FALSE)),"")</f>
        <v>AA</v>
      </c>
      <c r="Q1516" s="164" t="str">
        <f>IFERROR(IF(VLOOKUP($C1516,'MSCI Database'!$C:$R,4, FALSE)="","",VLOOKUP($C1516,'MSCI Database'!$C:$R,4, FALSE)),"")</f>
        <v/>
      </c>
      <c r="R1516" s="164">
        <f>IFERROR(IF(VLOOKUP($C1516,'MSCI Database'!$C:$R,5, FALSE)="","",VLOOKUP($C1516,'MSCI Database'!$C:$R,5, FALSE)),"")</f>
        <v>7.4</v>
      </c>
      <c r="S1516" s="164">
        <f>IFERROR(IF(VLOOKUP($C1516,'MSCI Database'!$C:$R,6, FALSE)="","",VLOOKUP($C1516,'MSCI Database'!$C:$R,6, FALSE)),"")</f>
        <v>5.9</v>
      </c>
      <c r="T1516" s="211">
        <f>IFERROR(IF(VLOOKUP($C1516,'MSCI Database'!$C:$R,7, FALSE)="","",VLOOKUP($C1516,'MSCI Database'!$C:$R,7, FALSE)),"")</f>
        <v>6</v>
      </c>
      <c r="U1516" s="164">
        <f>IFERROR(IF(VLOOKUP($C1516,'MSCI Database'!$C:$R,8, FALSE)="","",VLOOKUP($C1516,'MSCI Database'!$C:$R,8, FALSE)),"")</f>
        <v>5.6</v>
      </c>
      <c r="V1516" s="175">
        <f>IFERROR(IF(VLOOKUP($C1516,'MSCI Database'!$C:$R,9, FALSE)="","",VLOOKUP($C1516,'MSCI Database'!$C:$R,9, FALSE)),"")</f>
        <v>5.8</v>
      </c>
      <c r="W1516" s="165">
        <f t="shared" ca="1" si="63"/>
        <v>0</v>
      </c>
      <c r="X1516" s="166">
        <f>IFERROR(IF(VLOOKUP($C1516,'MSCI Database'!$C:$R,10, FALSE)="","",VLOOKUP($C1516,'MSCI Database'!$C:$R,10, FALSE)),"")</f>
        <v>2570</v>
      </c>
      <c r="Y1516" s="133" t="str">
        <f>IFERROR(IF(VLOOKUP($C1516,'MSCI Database'!$C:$R,11, FALSE)="","",VLOOKUP($C1516,'MSCI Database'!$C:$R,11, FALSE)),"")</f>
        <v>2019</v>
      </c>
      <c r="Z1516" s="133" t="str">
        <f>IFERROR(IF(VLOOKUP($C1516,'MSCI Database'!$C:$R,12, FALSE)="","",VLOOKUP($C1516,'MSCI Database'!$C:$R,12, FALSE)),"")</f>
        <v>E.Segmt-Moderate</v>
      </c>
      <c r="AA1516" s="202" t="str">
        <f>IFERROR(IF(VLOOKUP($C1516,'MSCI Database'!$C:$R,13, FALSE)="","",VLOOKUP($C1516,'MSCI Database'!$C:$R,13, FALSE)),"")</f>
        <v/>
      </c>
    </row>
    <row r="1517" spans="1:27" s="130" customFormat="1" ht="15" hidden="1" customHeight="1" outlineLevel="1">
      <c r="A1517" s="130" t="s">
        <v>11286</v>
      </c>
      <c r="B1517" s="130" t="s">
        <v>11287</v>
      </c>
      <c r="C1517" s="130" t="s">
        <v>11288</v>
      </c>
      <c r="D1517" s="130" t="s">
        <v>12128</v>
      </c>
      <c r="E1517" s="130" t="s">
        <v>18690</v>
      </c>
      <c r="F1517" s="169">
        <v>4.5215335177090317E-2</v>
      </c>
      <c r="G1517" s="132" t="str">
        <f ca="1">IFERROR(_xll.BQL($A1517, "cur_mkt_cap(currency=EUR)")/1000000, " ")</f>
        <v xml:space="preserve"> </v>
      </c>
      <c r="M1517" s="305">
        <f t="shared" si="64"/>
        <v>2.925432185957743E-5</v>
      </c>
      <c r="N1517" s="223">
        <f t="shared" si="65"/>
        <v>4.9258446212472587E-4</v>
      </c>
      <c r="O1517" s="172" t="str">
        <f>IFERROR(IF(VLOOKUP($C1517,'MSCI Database'!$C:$R,2, FALSE)="","",VLOOKUP($C1517,'MSCI Database'!$C:$R,2, FALSE)),"")</f>
        <v>Media &amp; Entertainment</v>
      </c>
      <c r="P1517" s="186" t="str">
        <f>IFERROR(IF(VLOOKUP($C1517,'MSCI Database'!$C:$R,3, FALSE)="","",VLOOKUP($C1517,'MSCI Database'!$C:$R,3, FALSE)),"")</f>
        <v>BB</v>
      </c>
      <c r="Q1517" s="164" t="str">
        <f>IFERROR(IF(VLOOKUP($C1517,'MSCI Database'!$C:$R,4, FALSE)="","",VLOOKUP($C1517,'MSCI Database'!$C:$R,4, FALSE)),"")</f>
        <v>0</v>
      </c>
      <c r="R1517" s="164">
        <f>IFERROR(IF(VLOOKUP($C1517,'MSCI Database'!$C:$R,5, FALSE)="","",VLOOKUP($C1517,'MSCI Database'!$C:$R,5, FALSE)),"")</f>
        <v>3.3</v>
      </c>
      <c r="S1517" s="164">
        <f>IFERROR(IF(VLOOKUP($C1517,'MSCI Database'!$C:$R,6, FALSE)="","",VLOOKUP($C1517,'MSCI Database'!$C:$R,6, FALSE)),"")</f>
        <v>6.7</v>
      </c>
      <c r="T1517" s="211">
        <f>IFERROR(IF(VLOOKUP($C1517,'MSCI Database'!$C:$R,7, FALSE)="","",VLOOKUP($C1517,'MSCI Database'!$C:$R,7, FALSE)),"")</f>
        <v>5.8</v>
      </c>
      <c r="U1517" s="164">
        <f>IFERROR(IF(VLOOKUP($C1517,'MSCI Database'!$C:$R,8, FALSE)="","",VLOOKUP($C1517,'MSCI Database'!$C:$R,8, FALSE)),"")</f>
        <v>1</v>
      </c>
      <c r="V1517" s="175">
        <f>IFERROR(IF(VLOOKUP($C1517,'MSCI Database'!$C:$R,9, FALSE)="","",VLOOKUP($C1517,'MSCI Database'!$C:$R,9, FALSE)),"")</f>
        <v>3.4</v>
      </c>
      <c r="W1517" s="165">
        <f t="shared" ca="1" si="63"/>
        <v>0</v>
      </c>
      <c r="X1517" s="166">
        <f>IFERROR(IF(VLOOKUP($C1517,'MSCI Database'!$C:$R,10, FALSE)="","",VLOOKUP($C1517,'MSCI Database'!$C:$R,10, FALSE)),"")</f>
        <v>35127</v>
      </c>
      <c r="Y1517" s="133" t="str">
        <f>IFERROR(IF(VLOOKUP($C1517,'MSCI Database'!$C:$R,11, FALSE)="","",VLOOKUP($C1517,'MSCI Database'!$C:$R,11, FALSE)),"")</f>
        <v>2019</v>
      </c>
      <c r="Z1517" s="133" t="str">
        <f>IFERROR(IF(VLOOKUP($C1517,'MSCI Database'!$C:$R,12, FALSE)="","",VLOOKUP($C1517,'MSCI Database'!$C:$R,12, FALSE)),"")</f>
        <v>E.Segmt-Moderate</v>
      </c>
      <c r="AA1517" s="202" t="str">
        <f>IFERROR(IF(VLOOKUP($C1517,'MSCI Database'!$C:$R,13, FALSE)="","",VLOOKUP($C1517,'MSCI Database'!$C:$R,13, FALSE)),"")</f>
        <v/>
      </c>
    </row>
    <row r="1518" spans="1:27" s="130" customFormat="1" ht="15" hidden="1" customHeight="1" outlineLevel="1">
      <c r="A1518" s="130" t="s">
        <v>9205</v>
      </c>
      <c r="B1518" s="130" t="s">
        <v>9206</v>
      </c>
      <c r="C1518" s="130" t="s">
        <v>9207</v>
      </c>
      <c r="D1518" s="130" t="s">
        <v>12128</v>
      </c>
      <c r="E1518" s="130" t="s">
        <v>12133</v>
      </c>
      <c r="F1518" s="169">
        <v>4.5126535849127292E-2</v>
      </c>
      <c r="G1518" s="132" t="str">
        <f ca="1">IFERROR(_xll.BQL($A1518, "cur_mkt_cap(currency=EUR)")/1000000, " ")</f>
        <v xml:space="preserve"> </v>
      </c>
      <c r="M1518" s="305">
        <f t="shared" si="64"/>
        <v>2.9196868694385353E-5</v>
      </c>
      <c r="N1518" s="223">
        <f t="shared" si="65"/>
        <v>4.9161706535479392E-4</v>
      </c>
      <c r="O1518" s="172" t="str">
        <f>IFERROR(IF(VLOOKUP($C1518,'MSCI Database'!$C:$R,2, FALSE)="","",VLOOKUP($C1518,'MSCI Database'!$C:$R,2, FALSE)),"")</f>
        <v>Pharmaceuticals</v>
      </c>
      <c r="P1518" s="186" t="str">
        <f>IFERROR(IF(VLOOKUP($C1518,'MSCI Database'!$C:$R,3, FALSE)="","",VLOOKUP($C1518,'MSCI Database'!$C:$R,3, FALSE)),"")</f>
        <v>BBB</v>
      </c>
      <c r="Q1518" s="164" t="str">
        <f>IFERROR(IF(VLOOKUP($C1518,'MSCI Database'!$C:$R,4, FALSE)="","",VLOOKUP($C1518,'MSCI Database'!$C:$R,4, FALSE)),"")</f>
        <v>0</v>
      </c>
      <c r="R1518" s="164">
        <f>IFERROR(IF(VLOOKUP($C1518,'MSCI Database'!$C:$R,5, FALSE)="","",VLOOKUP($C1518,'MSCI Database'!$C:$R,5, FALSE)),"")</f>
        <v>5</v>
      </c>
      <c r="S1518" s="164">
        <f>IFERROR(IF(VLOOKUP($C1518,'MSCI Database'!$C:$R,6, FALSE)="","",VLOOKUP($C1518,'MSCI Database'!$C:$R,6, FALSE)),"")</f>
        <v>4.9000000000000004</v>
      </c>
      <c r="T1518" s="211">
        <f>IFERROR(IF(VLOOKUP($C1518,'MSCI Database'!$C:$R,7, FALSE)="","",VLOOKUP($C1518,'MSCI Database'!$C:$R,7, FALSE)),"")</f>
        <v>4.5</v>
      </c>
      <c r="U1518" s="164">
        <f>IFERROR(IF(VLOOKUP($C1518,'MSCI Database'!$C:$R,8, FALSE)="","",VLOOKUP($C1518,'MSCI Database'!$C:$R,8, FALSE)),"")</f>
        <v>4.8</v>
      </c>
      <c r="V1518" s="175">
        <f>IFERROR(IF(VLOOKUP($C1518,'MSCI Database'!$C:$R,9, FALSE)="","",VLOOKUP($C1518,'MSCI Database'!$C:$R,9, FALSE)),"")</f>
        <v>4.5999999999999996</v>
      </c>
      <c r="W1518" s="165">
        <f t="shared" ca="1" si="63"/>
        <v>0</v>
      </c>
      <c r="X1518" s="166">
        <f>IFERROR(IF(VLOOKUP($C1518,'MSCI Database'!$C:$R,10, FALSE)="","",VLOOKUP($C1518,'MSCI Database'!$C:$R,10, FALSE)),"")</f>
        <v>1566</v>
      </c>
      <c r="Y1518" s="133" t="str">
        <f>IFERROR(IF(VLOOKUP($C1518,'MSCI Database'!$C:$R,11, FALSE)="","",VLOOKUP($C1518,'MSCI Database'!$C:$R,11, FALSE)),"")</f>
        <v>2019</v>
      </c>
      <c r="Z1518" s="133" t="str">
        <f>IFERROR(IF(VLOOKUP($C1518,'MSCI Database'!$C:$R,12, FALSE)="","",VLOOKUP($C1518,'MSCI Database'!$C:$R,12, FALSE)),"")</f>
        <v>E.Segmt-Moderately Low</v>
      </c>
      <c r="AA1518" s="202" t="str">
        <f>IFERROR(IF(VLOOKUP($C1518,'MSCI Database'!$C:$R,13, FALSE)="","",VLOOKUP($C1518,'MSCI Database'!$C:$R,13, FALSE)),"")</f>
        <v/>
      </c>
    </row>
    <row r="1519" spans="1:27" s="130" customFormat="1" ht="15" hidden="1" customHeight="1" outlineLevel="1">
      <c r="A1519" s="130" t="s">
        <v>10170</v>
      </c>
      <c r="B1519" s="130" t="s">
        <v>10171</v>
      </c>
      <c r="C1519" s="130" t="s">
        <v>10172</v>
      </c>
      <c r="D1519" s="130" t="s">
        <v>12128</v>
      </c>
      <c r="E1519" s="130" t="s">
        <v>12133</v>
      </c>
      <c r="F1519" s="169">
        <v>4.50955497411216E-2</v>
      </c>
      <c r="G1519" s="132" t="str">
        <f ca="1">IFERROR(_xll.BQL($A1519, "cur_mkt_cap(currency=EUR)")/1000000, " ")</f>
        <v xml:space="preserve"> </v>
      </c>
      <c r="M1519" s="305">
        <f t="shared" si="64"/>
        <v>2.917682068250567E-5</v>
      </c>
      <c r="N1519" s="223">
        <f t="shared" si="65"/>
        <v>4.9127949680010915E-4</v>
      </c>
      <c r="O1519" s="172" t="str">
        <f>IFERROR(IF(VLOOKUP($C1519,'MSCI Database'!$C:$R,2, FALSE)="","",VLOOKUP($C1519,'MSCI Database'!$C:$R,2, FALSE)),"")</f>
        <v>Biotechnology</v>
      </c>
      <c r="P1519" s="186" t="str">
        <f>IFERROR(IF(VLOOKUP($C1519,'MSCI Database'!$C:$R,3, FALSE)="","",VLOOKUP($C1519,'MSCI Database'!$C:$R,3, FALSE)),"")</f>
        <v>BB</v>
      </c>
      <c r="Q1519" s="164" t="str">
        <f>IFERROR(IF(VLOOKUP($C1519,'MSCI Database'!$C:$R,4, FALSE)="","",VLOOKUP($C1519,'MSCI Database'!$C:$R,4, FALSE)),"")</f>
        <v>0</v>
      </c>
      <c r="R1519" s="164">
        <f>IFERROR(IF(VLOOKUP($C1519,'MSCI Database'!$C:$R,5, FALSE)="","",VLOOKUP($C1519,'MSCI Database'!$C:$R,5, FALSE)),"")</f>
        <v>3.1</v>
      </c>
      <c r="S1519" s="164">
        <f>IFERROR(IF(VLOOKUP($C1519,'MSCI Database'!$C:$R,6, FALSE)="","",VLOOKUP($C1519,'MSCI Database'!$C:$R,6, FALSE)),"")</f>
        <v>5.0999999999999996</v>
      </c>
      <c r="T1519" s="211">
        <f>IFERROR(IF(VLOOKUP($C1519,'MSCI Database'!$C:$R,7, FALSE)="","",VLOOKUP($C1519,'MSCI Database'!$C:$R,7, FALSE)),"")</f>
        <v>3.8</v>
      </c>
      <c r="U1519" s="164">
        <f>IFERROR(IF(VLOOKUP($C1519,'MSCI Database'!$C:$R,8, FALSE)="","",VLOOKUP($C1519,'MSCI Database'!$C:$R,8, FALSE)),"")</f>
        <v>4.9000000000000004</v>
      </c>
      <c r="V1519" s="175">
        <f>IFERROR(IF(VLOOKUP($C1519,'MSCI Database'!$C:$R,9, FALSE)="","",VLOOKUP($C1519,'MSCI Database'!$C:$R,9, FALSE)),"")</f>
        <v>4.3</v>
      </c>
      <c r="W1519" s="165">
        <f t="shared" ca="1" si="63"/>
        <v>0</v>
      </c>
      <c r="X1519" s="166">
        <f>IFERROR(IF(VLOOKUP($C1519,'MSCI Database'!$C:$R,10, FALSE)="","",VLOOKUP($C1519,'MSCI Database'!$C:$R,10, FALSE)),"")</f>
        <v>5831</v>
      </c>
      <c r="Y1519" s="133" t="str">
        <f>IFERROR(IF(VLOOKUP($C1519,'MSCI Database'!$C:$R,11, FALSE)="","",VLOOKUP($C1519,'MSCI Database'!$C:$R,11, FALSE)),"")</f>
        <v>2019</v>
      </c>
      <c r="Z1519" s="133" t="str">
        <f>IFERROR(IF(VLOOKUP($C1519,'MSCI Database'!$C:$R,12, FALSE)="","",VLOOKUP($C1519,'MSCI Database'!$C:$R,12, FALSE)),"")</f>
        <v>E.Segmt-Moderately Low</v>
      </c>
      <c r="AA1519" s="202" t="str">
        <f>IFERROR(IF(VLOOKUP($C1519,'MSCI Database'!$C:$R,13, FALSE)="","",VLOOKUP($C1519,'MSCI Database'!$C:$R,13, FALSE)),"")</f>
        <v/>
      </c>
    </row>
    <row r="1520" spans="1:27" s="130" customFormat="1" ht="15" hidden="1" customHeight="1" outlineLevel="1">
      <c r="A1520" s="130" t="s">
        <v>10817</v>
      </c>
      <c r="B1520" s="130" t="s">
        <v>10818</v>
      </c>
      <c r="C1520" s="130" t="s">
        <v>10819</v>
      </c>
      <c r="D1520" s="130" t="s">
        <v>12128</v>
      </c>
      <c r="E1520" s="130" t="s">
        <v>18682</v>
      </c>
      <c r="F1520" s="169">
        <v>4.5029739819438371E-2</v>
      </c>
      <c r="G1520" s="132" t="str">
        <f ca="1">IFERROR(_xll.BQL($A1520, "cur_mkt_cap(currency=EUR)")/1000000, " ")</f>
        <v xml:space="preserve"> </v>
      </c>
      <c r="M1520" s="305">
        <f t="shared" si="64"/>
        <v>2.9134241663176621E-5</v>
      </c>
      <c r="N1520" s="223">
        <f t="shared" si="65"/>
        <v>4.9056255099515504E-4</v>
      </c>
      <c r="O1520" s="172" t="str">
        <f>IFERROR(IF(VLOOKUP($C1520,'MSCI Database'!$C:$R,2, FALSE)="","",VLOOKUP($C1520,'MSCI Database'!$C:$R,2, FALSE)),"")</f>
        <v>Retail - Consumer Discretionary</v>
      </c>
      <c r="P1520" s="186" t="str">
        <f>IFERROR(IF(VLOOKUP($C1520,'MSCI Database'!$C:$R,3, FALSE)="","",VLOOKUP($C1520,'MSCI Database'!$C:$R,3, FALSE)),"")</f>
        <v>BBB</v>
      </c>
      <c r="Q1520" s="164" t="str">
        <f>IFERROR(IF(VLOOKUP($C1520,'MSCI Database'!$C:$R,4, FALSE)="","",VLOOKUP($C1520,'MSCI Database'!$C:$R,4, FALSE)),"")</f>
        <v>0</v>
      </c>
      <c r="R1520" s="164">
        <f>IFERROR(IF(VLOOKUP($C1520,'MSCI Database'!$C:$R,5, FALSE)="","",VLOOKUP($C1520,'MSCI Database'!$C:$R,5, FALSE)),"")</f>
        <v>5.5</v>
      </c>
      <c r="S1520" s="164">
        <f>IFERROR(IF(VLOOKUP($C1520,'MSCI Database'!$C:$R,6, FALSE)="","",VLOOKUP($C1520,'MSCI Database'!$C:$R,6, FALSE)),"")</f>
        <v>1.3</v>
      </c>
      <c r="T1520" s="211">
        <f>IFERROR(IF(VLOOKUP($C1520,'MSCI Database'!$C:$R,7, FALSE)="","",VLOOKUP($C1520,'MSCI Database'!$C:$R,7, FALSE)),"")</f>
        <v>5.6</v>
      </c>
      <c r="U1520" s="164">
        <f>IFERROR(IF(VLOOKUP($C1520,'MSCI Database'!$C:$R,8, FALSE)="","",VLOOKUP($C1520,'MSCI Database'!$C:$R,8, FALSE)),"")</f>
        <v>3.5</v>
      </c>
      <c r="V1520" s="175">
        <f>IFERROR(IF(VLOOKUP($C1520,'MSCI Database'!$C:$R,9, FALSE)="","",VLOOKUP($C1520,'MSCI Database'!$C:$R,9, FALSE)),"")</f>
        <v>4.2</v>
      </c>
      <c r="W1520" s="165">
        <f t="shared" ca="1" si="63"/>
        <v>0</v>
      </c>
      <c r="X1520" s="166">
        <f>IFERROR(IF(VLOOKUP($C1520,'MSCI Database'!$C:$R,10, FALSE)="","",VLOOKUP($C1520,'MSCI Database'!$C:$R,10, FALSE)),"")</f>
        <v>16535</v>
      </c>
      <c r="Y1520" s="133" t="str">
        <f>IFERROR(IF(VLOOKUP($C1520,'MSCI Database'!$C:$R,11, FALSE)="","",VLOOKUP($C1520,'MSCI Database'!$C:$R,11, FALSE)),"")</f>
        <v>2019</v>
      </c>
      <c r="Z1520" s="133" t="str">
        <f>IFERROR(IF(VLOOKUP($C1520,'MSCI Database'!$C:$R,12, FALSE)="","",VLOOKUP($C1520,'MSCI Database'!$C:$R,12, FALSE)),"")</f>
        <v>E.Segmt-Moderately Low</v>
      </c>
      <c r="AA1520" s="202" t="str">
        <f>IFERROR(IF(VLOOKUP($C1520,'MSCI Database'!$C:$R,13, FALSE)="","",VLOOKUP($C1520,'MSCI Database'!$C:$R,13, FALSE)),"")</f>
        <v/>
      </c>
    </row>
    <row r="1521" spans="1:27" s="130" customFormat="1" ht="15" hidden="1" customHeight="1" outlineLevel="1">
      <c r="A1521" s="130" t="s">
        <v>10280</v>
      </c>
      <c r="B1521" s="130" t="s">
        <v>10281</v>
      </c>
      <c r="C1521" s="130" t="s">
        <v>10282</v>
      </c>
      <c r="D1521" s="130" t="s">
        <v>12128</v>
      </c>
      <c r="E1521" s="130" t="s">
        <v>12133</v>
      </c>
      <c r="F1521" s="169">
        <v>4.5014909664959253E-2</v>
      </c>
      <c r="G1521" s="132" t="str">
        <f ca="1">IFERROR(_xll.BQL($A1521, "cur_mkt_cap(currency=EUR)")/1000000, " ")</f>
        <v xml:space="preserve"> </v>
      </c>
      <c r="M1521" s="305">
        <f t="shared" si="64"/>
        <v>2.9124646553228634E-5</v>
      </c>
      <c r="N1521" s="223">
        <f t="shared" si="65"/>
        <v>4.9040098847131857E-4</v>
      </c>
      <c r="O1521" s="172" t="str">
        <f>IFERROR(IF(VLOOKUP($C1521,'MSCI Database'!$C:$R,2, FALSE)="","",VLOOKUP($C1521,'MSCI Database'!$C:$R,2, FALSE)),"")</f>
        <v>Biotechnology</v>
      </c>
      <c r="P1521" s="186" t="str">
        <f>IFERROR(IF(VLOOKUP($C1521,'MSCI Database'!$C:$R,3, FALSE)="","",VLOOKUP($C1521,'MSCI Database'!$C:$R,3, FALSE)),"")</f>
        <v>BBB</v>
      </c>
      <c r="Q1521" s="164" t="str">
        <f>IFERROR(IF(VLOOKUP($C1521,'MSCI Database'!$C:$R,4, FALSE)="","",VLOOKUP($C1521,'MSCI Database'!$C:$R,4, FALSE)),"")</f>
        <v/>
      </c>
      <c r="R1521" s="164">
        <f>IFERROR(IF(VLOOKUP($C1521,'MSCI Database'!$C:$R,5, FALSE)="","",VLOOKUP($C1521,'MSCI Database'!$C:$R,5, FALSE)),"")</f>
        <v>4.8</v>
      </c>
      <c r="S1521" s="164">
        <f>IFERROR(IF(VLOOKUP($C1521,'MSCI Database'!$C:$R,6, FALSE)="","",VLOOKUP($C1521,'MSCI Database'!$C:$R,6, FALSE)),"")</f>
        <v>6.4</v>
      </c>
      <c r="T1521" s="211">
        <f>IFERROR(IF(VLOOKUP($C1521,'MSCI Database'!$C:$R,7, FALSE)="","",VLOOKUP($C1521,'MSCI Database'!$C:$R,7, FALSE)),"")</f>
        <v>4</v>
      </c>
      <c r="U1521" s="164">
        <f>IFERROR(IF(VLOOKUP($C1521,'MSCI Database'!$C:$R,8, FALSE)="","",VLOOKUP($C1521,'MSCI Database'!$C:$R,8, FALSE)),"")</f>
        <v>4.9000000000000004</v>
      </c>
      <c r="V1521" s="175">
        <f>IFERROR(IF(VLOOKUP($C1521,'MSCI Database'!$C:$R,9, FALSE)="","",VLOOKUP($C1521,'MSCI Database'!$C:$R,9, FALSE)),"")</f>
        <v>4.5</v>
      </c>
      <c r="W1521" s="165">
        <f t="shared" ca="1" si="63"/>
        <v>0</v>
      </c>
      <c r="X1521" s="166">
        <f>IFERROR(IF(VLOOKUP($C1521,'MSCI Database'!$C:$R,10, FALSE)="","",VLOOKUP($C1521,'MSCI Database'!$C:$R,10, FALSE)),"")</f>
        <v>94</v>
      </c>
      <c r="Y1521" s="133" t="str">
        <f>IFERROR(IF(VLOOKUP($C1521,'MSCI Database'!$C:$R,11, FALSE)="","",VLOOKUP($C1521,'MSCI Database'!$C:$R,11, FALSE)),"")</f>
        <v>2019</v>
      </c>
      <c r="Z1521" s="133" t="str">
        <f>IFERROR(IF(VLOOKUP($C1521,'MSCI Database'!$C:$R,12, FALSE)="","",VLOOKUP($C1521,'MSCI Database'!$C:$R,12, FALSE)),"")</f>
        <v>E.Segmt-Moderate</v>
      </c>
      <c r="AA1521" s="202" t="str">
        <f>IFERROR(IF(VLOOKUP($C1521,'MSCI Database'!$C:$R,13, FALSE)="","",VLOOKUP($C1521,'MSCI Database'!$C:$R,13, FALSE)),"")</f>
        <v/>
      </c>
    </row>
    <row r="1522" spans="1:27" s="130" customFormat="1" ht="15" hidden="1" customHeight="1" outlineLevel="1">
      <c r="A1522" s="130" t="s">
        <v>10201</v>
      </c>
      <c r="B1522" s="130" t="s">
        <v>10202</v>
      </c>
      <c r="C1522" s="130" t="s">
        <v>10203</v>
      </c>
      <c r="D1522" s="130" t="s">
        <v>12128</v>
      </c>
      <c r="E1522" s="130" t="s">
        <v>18688</v>
      </c>
      <c r="F1522" s="169">
        <v>4.4628683067737832E-2</v>
      </c>
      <c r="G1522" s="132" t="str">
        <f ca="1">IFERROR(_xll.BQL($A1522, "cur_mkt_cap(currency=EUR)")/1000000, " ")</f>
        <v xml:space="preserve"> </v>
      </c>
      <c r="M1522" s="305">
        <f t="shared" si="64"/>
        <v>2.8874757944826373E-5</v>
      </c>
      <c r="N1522" s="223">
        <f t="shared" si="65"/>
        <v>4.8619336245449388E-4</v>
      </c>
      <c r="O1522" s="172" t="str">
        <f>IFERROR(IF(VLOOKUP($C1522,'MSCI Database'!$C:$R,2, FALSE)="","",VLOOKUP($C1522,'MSCI Database'!$C:$R,2, FALSE)),"")</f>
        <v>Multi-Line Insurance &amp; Brokerage</v>
      </c>
      <c r="P1522" s="186" t="str">
        <f>IFERROR(IF(VLOOKUP($C1522,'MSCI Database'!$C:$R,3, FALSE)="","",VLOOKUP($C1522,'MSCI Database'!$C:$R,3, FALSE)),"")</f>
        <v>BBB</v>
      </c>
      <c r="Q1522" s="164" t="str">
        <f>IFERROR(IF(VLOOKUP($C1522,'MSCI Database'!$C:$R,4, FALSE)="","",VLOOKUP($C1522,'MSCI Database'!$C:$R,4, FALSE)),"")</f>
        <v>1</v>
      </c>
      <c r="R1522" s="164">
        <f>IFERROR(IF(VLOOKUP($C1522,'MSCI Database'!$C:$R,5, FALSE)="","",VLOOKUP($C1522,'MSCI Database'!$C:$R,5, FALSE)),"")</f>
        <v>5.2</v>
      </c>
      <c r="S1522" s="164">
        <f>IFERROR(IF(VLOOKUP($C1522,'MSCI Database'!$C:$R,6, FALSE)="","",VLOOKUP($C1522,'MSCI Database'!$C:$R,6, FALSE)),"")</f>
        <v>4.5999999999999996</v>
      </c>
      <c r="T1522" s="211">
        <f>IFERROR(IF(VLOOKUP($C1522,'MSCI Database'!$C:$R,7, FALSE)="","",VLOOKUP($C1522,'MSCI Database'!$C:$R,7, FALSE)),"")</f>
        <v>4.8</v>
      </c>
      <c r="U1522" s="164">
        <f>IFERROR(IF(VLOOKUP($C1522,'MSCI Database'!$C:$R,8, FALSE)="","",VLOOKUP($C1522,'MSCI Database'!$C:$R,8, FALSE)),"")</f>
        <v>6.4</v>
      </c>
      <c r="V1522" s="175">
        <f>IFERROR(IF(VLOOKUP($C1522,'MSCI Database'!$C:$R,9, FALSE)="","",VLOOKUP($C1522,'MSCI Database'!$C:$R,9, FALSE)),"")</f>
        <v>5.3</v>
      </c>
      <c r="W1522" s="165">
        <f t="shared" ca="1" si="63"/>
        <v>0</v>
      </c>
      <c r="X1522" s="166">
        <f>IFERROR(IF(VLOOKUP($C1522,'MSCI Database'!$C:$R,10, FALSE)="","",VLOOKUP($C1522,'MSCI Database'!$C:$R,10, FALSE)),"")</f>
        <v>2547</v>
      </c>
      <c r="Y1522" s="133" t="str">
        <f>IFERROR(IF(VLOOKUP($C1522,'MSCI Database'!$C:$R,11, FALSE)="","",VLOOKUP($C1522,'MSCI Database'!$C:$R,11, FALSE)),"")</f>
        <v>2019</v>
      </c>
      <c r="Z1522" s="133" t="str">
        <f>IFERROR(IF(VLOOKUP($C1522,'MSCI Database'!$C:$R,12, FALSE)="","",VLOOKUP($C1522,'MSCI Database'!$C:$R,12, FALSE)),"")</f>
        <v>E.Segmt-Moderate</v>
      </c>
      <c r="AA1522" s="202" t="str">
        <f>IFERROR(IF(VLOOKUP($C1522,'MSCI Database'!$C:$R,13, FALSE)="","",VLOOKUP($C1522,'MSCI Database'!$C:$R,13, FALSE)),"")</f>
        <v>Enhancements in responsible investment management drive upgrade</v>
      </c>
    </row>
    <row r="1523" spans="1:27" s="130" customFormat="1" ht="15" hidden="1" customHeight="1" outlineLevel="1">
      <c r="A1523" s="130" t="s">
        <v>11662</v>
      </c>
      <c r="B1523" s="130" t="s">
        <v>11663</v>
      </c>
      <c r="C1523" s="130" t="s">
        <v>11664</v>
      </c>
      <c r="D1523" s="130" t="s">
        <v>12128</v>
      </c>
      <c r="E1523" s="130" t="s">
        <v>18689</v>
      </c>
      <c r="F1523" s="169">
        <v>4.4350439247148862E-2</v>
      </c>
      <c r="G1523" s="132" t="str">
        <f ca="1">IFERROR(_xll.BQL($A1523, "cur_mkt_cap(currency=EUR)")/1000000, " ")</f>
        <v xml:space="preserve"> </v>
      </c>
      <c r="M1523" s="305">
        <f t="shared" si="64"/>
        <v>2.8694734192905311E-5</v>
      </c>
      <c r="N1523" s="223">
        <f t="shared" si="65"/>
        <v>4.8316212134641532E-4</v>
      </c>
      <c r="O1523" s="172" t="str">
        <f>IFERROR(IF(VLOOKUP($C1523,'MSCI Database'!$C:$R,2, FALSE)="","",VLOOKUP($C1523,'MSCI Database'!$C:$R,2, FALSE)),"")</f>
        <v>Software &amp; Services</v>
      </c>
      <c r="P1523" s="186" t="str">
        <f>IFERROR(IF(VLOOKUP($C1523,'MSCI Database'!$C:$R,3, FALSE)="","",VLOOKUP($C1523,'MSCI Database'!$C:$R,3, FALSE)),"")</f>
        <v>BB</v>
      </c>
      <c r="Q1523" s="164" t="str">
        <f>IFERROR(IF(VLOOKUP($C1523,'MSCI Database'!$C:$R,4, FALSE)="","",VLOOKUP($C1523,'MSCI Database'!$C:$R,4, FALSE)),"")</f>
        <v>0</v>
      </c>
      <c r="R1523" s="164">
        <f>IFERROR(IF(VLOOKUP($C1523,'MSCI Database'!$C:$R,5, FALSE)="","",VLOOKUP($C1523,'MSCI Database'!$C:$R,5, FALSE)),"")</f>
        <v>3.3</v>
      </c>
      <c r="S1523" s="164">
        <f>IFERROR(IF(VLOOKUP($C1523,'MSCI Database'!$C:$R,6, FALSE)="","",VLOOKUP($C1523,'MSCI Database'!$C:$R,6, FALSE)),"")</f>
        <v>4.4000000000000004</v>
      </c>
      <c r="T1523" s="211">
        <f>IFERROR(IF(VLOOKUP($C1523,'MSCI Database'!$C:$R,7, FALSE)="","",VLOOKUP($C1523,'MSCI Database'!$C:$R,7, FALSE)),"")</f>
        <v>2.9</v>
      </c>
      <c r="U1523" s="164">
        <f>IFERROR(IF(VLOOKUP($C1523,'MSCI Database'!$C:$R,8, FALSE)="","",VLOOKUP($C1523,'MSCI Database'!$C:$R,8, FALSE)),"")</f>
        <v>4.7</v>
      </c>
      <c r="V1523" s="175">
        <f>IFERROR(IF(VLOOKUP($C1523,'MSCI Database'!$C:$R,9, FALSE)="","",VLOOKUP($C1523,'MSCI Database'!$C:$R,9, FALSE)),"")</f>
        <v>3.8</v>
      </c>
      <c r="W1523" s="165">
        <f t="shared" ca="1" si="63"/>
        <v>0</v>
      </c>
      <c r="X1523" s="166">
        <f>IFERROR(IF(VLOOKUP($C1523,'MSCI Database'!$C:$R,10, FALSE)="","",VLOOKUP($C1523,'MSCI Database'!$C:$R,10, FALSE)),"")</f>
        <v>14596</v>
      </c>
      <c r="Y1523" s="133" t="str">
        <f>IFERROR(IF(VLOOKUP($C1523,'MSCI Database'!$C:$R,11, FALSE)="","",VLOOKUP($C1523,'MSCI Database'!$C:$R,11, FALSE)),"")</f>
        <v>2019</v>
      </c>
      <c r="Z1523" s="133" t="str">
        <f>IFERROR(IF(VLOOKUP($C1523,'MSCI Database'!$C:$R,12, FALSE)="","",VLOOKUP($C1523,'MSCI Database'!$C:$R,12, FALSE)),"")</f>
        <v>E.Segmt-Moderate</v>
      </c>
      <c r="AA1523" s="202" t="str">
        <f>IFERROR(IF(VLOOKUP($C1523,'MSCI Database'!$C:$R,13, FALSE)="","",VLOOKUP($C1523,'MSCI Database'!$C:$R,13, FALSE)),"")</f>
        <v/>
      </c>
    </row>
    <row r="1524" spans="1:27" s="130" customFormat="1" ht="15" hidden="1" customHeight="1" outlineLevel="1">
      <c r="A1524" s="130" t="s">
        <v>11829</v>
      </c>
      <c r="B1524" s="130" t="s">
        <v>11830</v>
      </c>
      <c r="C1524" s="130" t="s">
        <v>11831</v>
      </c>
      <c r="D1524" s="130" t="s">
        <v>12128</v>
      </c>
      <c r="E1524" s="130" t="s">
        <v>12133</v>
      </c>
      <c r="F1524" s="169">
        <v>4.4107331641162421E-2</v>
      </c>
      <c r="G1524" s="132" t="str">
        <f ca="1">IFERROR(_xll.BQL($A1524, "cur_mkt_cap(currency=EUR)")/1000000, " ")</f>
        <v xml:space="preserve"> </v>
      </c>
      <c r="M1524" s="305">
        <f t="shared" si="64"/>
        <v>2.8537443571832085E-5</v>
      </c>
      <c r="N1524" s="223">
        <f t="shared" si="65"/>
        <v>4.8051366084370659E-4</v>
      </c>
      <c r="O1524" s="172" t="str">
        <f>IFERROR(IF(VLOOKUP($C1524,'MSCI Database'!$C:$R,2, FALSE)="","",VLOOKUP($C1524,'MSCI Database'!$C:$R,2, FALSE)),"")</f>
        <v>Pharmaceuticals</v>
      </c>
      <c r="P1524" s="186" t="str">
        <f>IFERROR(IF(VLOOKUP($C1524,'MSCI Database'!$C:$R,3, FALSE)="","",VLOOKUP($C1524,'MSCI Database'!$C:$R,3, FALSE)),"")</f>
        <v>BBB</v>
      </c>
      <c r="Q1524" s="164" t="str">
        <f>IFERROR(IF(VLOOKUP($C1524,'MSCI Database'!$C:$R,4, FALSE)="","",VLOOKUP($C1524,'MSCI Database'!$C:$R,4, FALSE)),"")</f>
        <v>0</v>
      </c>
      <c r="R1524" s="164">
        <f>IFERROR(IF(VLOOKUP($C1524,'MSCI Database'!$C:$R,5, FALSE)="","",VLOOKUP($C1524,'MSCI Database'!$C:$R,5, FALSE)),"")</f>
        <v>5.4</v>
      </c>
      <c r="S1524" s="164">
        <f>IFERROR(IF(VLOOKUP($C1524,'MSCI Database'!$C:$R,6, FALSE)="","",VLOOKUP($C1524,'MSCI Database'!$C:$R,6, FALSE)),"")</f>
        <v>3.3</v>
      </c>
      <c r="T1524" s="211">
        <f>IFERROR(IF(VLOOKUP($C1524,'MSCI Database'!$C:$R,7, FALSE)="","",VLOOKUP($C1524,'MSCI Database'!$C:$R,7, FALSE)),"")</f>
        <v>4.4000000000000004</v>
      </c>
      <c r="U1524" s="164">
        <f>IFERROR(IF(VLOOKUP($C1524,'MSCI Database'!$C:$R,8, FALSE)="","",VLOOKUP($C1524,'MSCI Database'!$C:$R,8, FALSE)),"")</f>
        <v>5.2</v>
      </c>
      <c r="V1524" s="175">
        <f>IFERROR(IF(VLOOKUP($C1524,'MSCI Database'!$C:$R,9, FALSE)="","",VLOOKUP($C1524,'MSCI Database'!$C:$R,9, FALSE)),"")</f>
        <v>4.5999999999999996</v>
      </c>
      <c r="W1524" s="165">
        <f t="shared" ca="1" si="63"/>
        <v>0</v>
      </c>
      <c r="X1524" s="166">
        <f>IFERROR(IF(VLOOKUP($C1524,'MSCI Database'!$C:$R,10, FALSE)="","",VLOOKUP($C1524,'MSCI Database'!$C:$R,10, FALSE)),"")</f>
        <v>145</v>
      </c>
      <c r="Y1524" s="133" t="str">
        <f>IFERROR(IF(VLOOKUP($C1524,'MSCI Database'!$C:$R,11, FALSE)="","",VLOOKUP($C1524,'MSCI Database'!$C:$R,11, FALSE)),"")</f>
        <v>2019</v>
      </c>
      <c r="Z1524" s="133" t="str">
        <f>IFERROR(IF(VLOOKUP($C1524,'MSCI Database'!$C:$R,12, FALSE)="","",VLOOKUP($C1524,'MSCI Database'!$C:$R,12, FALSE)),"")</f>
        <v>E.Segmt-Moderately Low</v>
      </c>
      <c r="AA1524" s="202" t="str">
        <f>IFERROR(IF(VLOOKUP($C1524,'MSCI Database'!$C:$R,13, FALSE)="","",VLOOKUP($C1524,'MSCI Database'!$C:$R,13, FALSE)),"")</f>
        <v/>
      </c>
    </row>
    <row r="1525" spans="1:27" s="130" customFormat="1" ht="15" hidden="1" customHeight="1" outlineLevel="1">
      <c r="A1525" s="130" t="s">
        <v>11522</v>
      </c>
      <c r="B1525" s="130" t="s">
        <v>11523</v>
      </c>
      <c r="C1525" s="130" t="s">
        <v>11524</v>
      </c>
      <c r="D1525" s="130" t="s">
        <v>12128</v>
      </c>
      <c r="E1525" s="130" t="s">
        <v>18673</v>
      </c>
      <c r="F1525" s="169">
        <v>4.4043010068601431E-2</v>
      </c>
      <c r="G1525" s="132" t="str">
        <f ca="1">IFERROR(_xll.BQL($A1525, "cur_mkt_cap(currency=EUR)")/1000000, " ")</f>
        <v xml:space="preserve"> </v>
      </c>
      <c r="M1525" s="305">
        <f t="shared" si="64"/>
        <v>2.8495827514385124E-5</v>
      </c>
      <c r="N1525" s="223">
        <f t="shared" si="65"/>
        <v>4.7981292939719888E-4</v>
      </c>
      <c r="O1525" s="172" t="str">
        <f>IFERROR(IF(VLOOKUP($C1525,'MSCI Database'!$C:$R,2, FALSE)="","",VLOOKUP($C1525,'MSCI Database'!$C:$R,2, FALSE)),"")</f>
        <v>Construction &amp; Farm Machinery &amp; Heavy Trucks</v>
      </c>
      <c r="P1525" s="186" t="str">
        <f>IFERROR(IF(VLOOKUP($C1525,'MSCI Database'!$C:$R,3, FALSE)="","",VLOOKUP($C1525,'MSCI Database'!$C:$R,3, FALSE)),"")</f>
        <v>BB</v>
      </c>
      <c r="Q1525" s="164" t="str">
        <f>IFERROR(IF(VLOOKUP($C1525,'MSCI Database'!$C:$R,4, FALSE)="","",VLOOKUP($C1525,'MSCI Database'!$C:$R,4, FALSE)),"")</f>
        <v>0</v>
      </c>
      <c r="R1525" s="164">
        <f>IFERROR(IF(VLOOKUP($C1525,'MSCI Database'!$C:$R,5, FALSE)="","",VLOOKUP($C1525,'MSCI Database'!$C:$R,5, FALSE)),"")</f>
        <v>4.2</v>
      </c>
      <c r="S1525" s="164">
        <f>IFERROR(IF(VLOOKUP($C1525,'MSCI Database'!$C:$R,6, FALSE)="","",VLOOKUP($C1525,'MSCI Database'!$C:$R,6, FALSE)),"")</f>
        <v>2.8</v>
      </c>
      <c r="T1525" s="211">
        <f>IFERROR(IF(VLOOKUP($C1525,'MSCI Database'!$C:$R,7, FALSE)="","",VLOOKUP($C1525,'MSCI Database'!$C:$R,7, FALSE)),"")</f>
        <v>4.9000000000000004</v>
      </c>
      <c r="U1525" s="164">
        <f>IFERROR(IF(VLOOKUP($C1525,'MSCI Database'!$C:$R,8, FALSE)="","",VLOOKUP($C1525,'MSCI Database'!$C:$R,8, FALSE)),"")</f>
        <v>5.0999999999999996</v>
      </c>
      <c r="V1525" s="175">
        <f>IFERROR(IF(VLOOKUP($C1525,'MSCI Database'!$C:$R,9, FALSE)="","",VLOOKUP($C1525,'MSCI Database'!$C:$R,9, FALSE)),"")</f>
        <v>4.5</v>
      </c>
      <c r="W1525" s="165">
        <f t="shared" ca="1" si="63"/>
        <v>0</v>
      </c>
      <c r="X1525" s="166">
        <f>IFERROR(IF(VLOOKUP($C1525,'MSCI Database'!$C:$R,10, FALSE)="","",VLOOKUP($C1525,'MSCI Database'!$C:$R,10, FALSE)),"")</f>
        <v>66888</v>
      </c>
      <c r="Y1525" s="133" t="str">
        <f>IFERROR(IF(VLOOKUP($C1525,'MSCI Database'!$C:$R,11, FALSE)="","",VLOOKUP($C1525,'MSCI Database'!$C:$R,11, FALSE)),"")</f>
        <v>2019</v>
      </c>
      <c r="Z1525" s="133" t="str">
        <f>IFERROR(IF(VLOOKUP($C1525,'MSCI Database'!$C:$R,12, FALSE)="","",VLOOKUP($C1525,'MSCI Database'!$C:$R,12, FALSE)),"")</f>
        <v>E.Segmt-Moderately High</v>
      </c>
      <c r="AA1525" s="202" t="str">
        <f>IFERROR(IF(VLOOKUP($C1525,'MSCI Database'!$C:$R,13, FALSE)="","",VLOOKUP($C1525,'MSCI Database'!$C:$R,13, FALSE)),"")</f>
        <v/>
      </c>
    </row>
    <row r="1526" spans="1:27" s="130" customFormat="1" ht="15" hidden="1" customHeight="1" outlineLevel="1">
      <c r="A1526" s="130" t="s">
        <v>11516</v>
      </c>
      <c r="B1526" s="130" t="s">
        <v>11517</v>
      </c>
      <c r="C1526" s="130" t="s">
        <v>11518</v>
      </c>
      <c r="D1526" s="130" t="s">
        <v>12128</v>
      </c>
      <c r="E1526" s="130" t="s">
        <v>18673</v>
      </c>
      <c r="F1526" s="169">
        <v>4.4000312735676533E-2</v>
      </c>
      <c r="G1526" s="132" t="str">
        <f ca="1">IFERROR(_xll.BQL($A1526, "cur_mkt_cap(currency=EUR)")/1000000, " ")</f>
        <v xml:space="preserve"> </v>
      </c>
      <c r="M1526" s="305">
        <f t="shared" si="64"/>
        <v>2.8468202339982716E-5</v>
      </c>
      <c r="N1526" s="223">
        <f t="shared" si="65"/>
        <v>4.7934777653057528E-4</v>
      </c>
      <c r="O1526" s="172" t="str">
        <f>IFERROR(IF(VLOOKUP($C1526,'MSCI Database'!$C:$R,2, FALSE)="","",VLOOKUP($C1526,'MSCI Database'!$C:$R,2, FALSE)),"")</f>
        <v>Industrial Machinery</v>
      </c>
      <c r="P1526" s="186" t="str">
        <f>IFERROR(IF(VLOOKUP($C1526,'MSCI Database'!$C:$R,3, FALSE)="","",VLOOKUP($C1526,'MSCI Database'!$C:$R,3, FALSE)),"")</f>
        <v>BBB</v>
      </c>
      <c r="Q1526" s="164" t="str">
        <f>IFERROR(IF(VLOOKUP($C1526,'MSCI Database'!$C:$R,4, FALSE)="","",VLOOKUP($C1526,'MSCI Database'!$C:$R,4, FALSE)),"")</f>
        <v>0</v>
      </c>
      <c r="R1526" s="164">
        <f>IFERROR(IF(VLOOKUP($C1526,'MSCI Database'!$C:$R,5, FALSE)="","",VLOOKUP($C1526,'MSCI Database'!$C:$R,5, FALSE)),"")</f>
        <v>5.6</v>
      </c>
      <c r="S1526" s="164">
        <f>IFERROR(IF(VLOOKUP($C1526,'MSCI Database'!$C:$R,6, FALSE)="","",VLOOKUP($C1526,'MSCI Database'!$C:$R,6, FALSE)),"")</f>
        <v>3.3</v>
      </c>
      <c r="T1526" s="211">
        <f>IFERROR(IF(VLOOKUP($C1526,'MSCI Database'!$C:$R,7, FALSE)="","",VLOOKUP($C1526,'MSCI Database'!$C:$R,7, FALSE)),"")</f>
        <v>5.5</v>
      </c>
      <c r="U1526" s="164">
        <f>IFERROR(IF(VLOOKUP($C1526,'MSCI Database'!$C:$R,8, FALSE)="","",VLOOKUP($C1526,'MSCI Database'!$C:$R,8, FALSE)),"")</f>
        <v>5.5</v>
      </c>
      <c r="V1526" s="175">
        <f>IFERROR(IF(VLOOKUP($C1526,'MSCI Database'!$C:$R,9, FALSE)="","",VLOOKUP($C1526,'MSCI Database'!$C:$R,9, FALSE)),"")</f>
        <v>4.8</v>
      </c>
      <c r="W1526" s="165">
        <f t="shared" ca="1" si="63"/>
        <v>0</v>
      </c>
      <c r="X1526" s="166">
        <f>IFERROR(IF(VLOOKUP($C1526,'MSCI Database'!$C:$R,10, FALSE)="","",VLOOKUP($C1526,'MSCI Database'!$C:$R,10, FALSE)),"")</f>
        <v>268155</v>
      </c>
      <c r="Y1526" s="133" t="str">
        <f>IFERROR(IF(VLOOKUP($C1526,'MSCI Database'!$C:$R,11, FALSE)="","",VLOOKUP($C1526,'MSCI Database'!$C:$R,11, FALSE)),"")</f>
        <v>2019</v>
      </c>
      <c r="Z1526" s="133" t="str">
        <f>IFERROR(IF(VLOOKUP($C1526,'MSCI Database'!$C:$R,12, FALSE)="","",VLOOKUP($C1526,'MSCI Database'!$C:$R,12, FALSE)),"")</f>
        <v>E.Segmt-Moderate</v>
      </c>
      <c r="AA1526" s="202" t="str">
        <f>IFERROR(IF(VLOOKUP($C1526,'MSCI Database'!$C:$R,13, FALSE)="","",VLOOKUP($C1526,'MSCI Database'!$C:$R,13, FALSE)),"")</f>
        <v/>
      </c>
    </row>
    <row r="1527" spans="1:27" s="130" customFormat="1" ht="15" hidden="1" customHeight="1" outlineLevel="1">
      <c r="A1527" s="130" t="s">
        <v>10094</v>
      </c>
      <c r="B1527" s="130" t="s">
        <v>10095</v>
      </c>
      <c r="C1527" s="130" t="s">
        <v>10096</v>
      </c>
      <c r="D1527" s="130" t="s">
        <v>12128</v>
      </c>
      <c r="E1527" s="130" t="s">
        <v>18682</v>
      </c>
      <c r="F1527" s="169">
        <v>4.3974406317507847E-2</v>
      </c>
      <c r="G1527" s="132" t="str">
        <f ca="1">IFERROR(_xll.BQL($A1527, "cur_mkt_cap(currency=EUR)")/1000000, " ")</f>
        <v xml:space="preserve"> </v>
      </c>
      <c r="M1527" s="305">
        <f t="shared" si="64"/>
        <v>2.8451440887427575E-5</v>
      </c>
      <c r="N1527" s="223">
        <f t="shared" si="65"/>
        <v>4.790655470832159E-4</v>
      </c>
      <c r="O1527" s="172" t="str">
        <f>IFERROR(IF(VLOOKUP($C1527,'MSCI Database'!$C:$R,2, FALSE)="","",VLOOKUP($C1527,'MSCI Database'!$C:$R,2, FALSE)),"")</f>
        <v>Retail - Consumer Discretionary</v>
      </c>
      <c r="P1527" s="186" t="str">
        <f>IFERROR(IF(VLOOKUP($C1527,'MSCI Database'!$C:$R,3, FALSE)="","",VLOOKUP($C1527,'MSCI Database'!$C:$R,3, FALSE)),"")</f>
        <v>BB</v>
      </c>
      <c r="Q1527" s="164" t="str">
        <f>IFERROR(IF(VLOOKUP($C1527,'MSCI Database'!$C:$R,4, FALSE)="","",VLOOKUP($C1527,'MSCI Database'!$C:$R,4, FALSE)),"")</f>
        <v/>
      </c>
      <c r="R1527" s="164">
        <f>IFERROR(IF(VLOOKUP($C1527,'MSCI Database'!$C:$R,5, FALSE)="","",VLOOKUP($C1527,'MSCI Database'!$C:$R,5, FALSE)),"")</f>
        <v>3.7</v>
      </c>
      <c r="S1527" s="164">
        <f>IFERROR(IF(VLOOKUP($C1527,'MSCI Database'!$C:$R,6, FALSE)="","",VLOOKUP($C1527,'MSCI Database'!$C:$R,6, FALSE)),"")</f>
        <v>5</v>
      </c>
      <c r="T1527" s="211">
        <f>IFERROR(IF(VLOOKUP($C1527,'MSCI Database'!$C:$R,7, FALSE)="","",VLOOKUP($C1527,'MSCI Database'!$C:$R,7, FALSE)),"")</f>
        <v>2.6</v>
      </c>
      <c r="U1527" s="164">
        <f>IFERROR(IF(VLOOKUP($C1527,'MSCI Database'!$C:$R,8, FALSE)="","",VLOOKUP($C1527,'MSCI Database'!$C:$R,8, FALSE)),"")</f>
        <v>5.5</v>
      </c>
      <c r="V1527" s="175">
        <f>IFERROR(IF(VLOOKUP($C1527,'MSCI Database'!$C:$R,9, FALSE)="","",VLOOKUP($C1527,'MSCI Database'!$C:$R,9, FALSE)),"")</f>
        <v>3.8</v>
      </c>
      <c r="W1527" s="165">
        <f t="shared" ca="1" si="63"/>
        <v>0</v>
      </c>
      <c r="X1527" s="166">
        <f>IFERROR(IF(VLOOKUP($C1527,'MSCI Database'!$C:$R,10, FALSE)="","",VLOOKUP($C1527,'MSCI Database'!$C:$R,10, FALSE)),"")</f>
        <v>2054</v>
      </c>
      <c r="Y1527" s="133" t="str">
        <f>IFERROR(IF(VLOOKUP($C1527,'MSCI Database'!$C:$R,11, FALSE)="","",VLOOKUP($C1527,'MSCI Database'!$C:$R,11, FALSE)),"")</f>
        <v>2019</v>
      </c>
      <c r="Z1527" s="133" t="str">
        <f>IFERROR(IF(VLOOKUP($C1527,'MSCI Database'!$C:$R,12, FALSE)="","",VLOOKUP($C1527,'MSCI Database'!$C:$R,12, FALSE)),"")</f>
        <v>E.Segmt-Moderately Low</v>
      </c>
      <c r="AA1527" s="202" t="str">
        <f>IFERROR(IF(VLOOKUP($C1527,'MSCI Database'!$C:$R,13, FALSE)="","",VLOOKUP($C1527,'MSCI Database'!$C:$R,13, FALSE)),"")</f>
        <v/>
      </c>
    </row>
    <row r="1528" spans="1:27" s="130" customFormat="1" ht="15" hidden="1" customHeight="1" outlineLevel="1">
      <c r="A1528" s="130" t="s">
        <v>11432</v>
      </c>
      <c r="B1528" s="130" t="s">
        <v>11433</v>
      </c>
      <c r="C1528" s="130" t="s">
        <v>11434</v>
      </c>
      <c r="D1528" s="130" t="s">
        <v>12128</v>
      </c>
      <c r="E1528" s="130" t="s">
        <v>18704</v>
      </c>
      <c r="F1528" s="169">
        <v>4.3917617924975123E-2</v>
      </c>
      <c r="G1528" s="132" t="str">
        <f ca="1">IFERROR(_xll.BQL($A1528, "cur_mkt_cap(currency=EUR)")/1000000, " ")</f>
        <v xml:space="preserve"> </v>
      </c>
      <c r="M1528" s="305">
        <f t="shared" si="64"/>
        <v>2.8414698797458903E-5</v>
      </c>
      <c r="N1528" s="223">
        <f t="shared" si="65"/>
        <v>4.7844688353287175E-4</v>
      </c>
      <c r="O1528" s="172" t="str">
        <f>IFERROR(IF(VLOOKUP($C1528,'MSCI Database'!$C:$R,2, FALSE)="","",VLOOKUP($C1528,'MSCI Database'!$C:$R,2, FALSE)),"")</f>
        <v>Real Estate Development &amp; Diversified Activities</v>
      </c>
      <c r="P1528" s="186" t="str">
        <f>IFERROR(IF(VLOOKUP($C1528,'MSCI Database'!$C:$R,3, FALSE)="","",VLOOKUP($C1528,'MSCI Database'!$C:$R,3, FALSE)),"")</f>
        <v>BBB</v>
      </c>
      <c r="Q1528" s="164" t="str">
        <f>IFERROR(IF(VLOOKUP($C1528,'MSCI Database'!$C:$R,4, FALSE)="","",VLOOKUP($C1528,'MSCI Database'!$C:$R,4, FALSE)),"")</f>
        <v>0</v>
      </c>
      <c r="R1528" s="164">
        <f>IFERROR(IF(VLOOKUP($C1528,'MSCI Database'!$C:$R,5, FALSE)="","",VLOOKUP($C1528,'MSCI Database'!$C:$R,5, FALSE)),"")</f>
        <v>5.0999999999999996</v>
      </c>
      <c r="S1528" s="164">
        <f>IFERROR(IF(VLOOKUP($C1528,'MSCI Database'!$C:$R,6, FALSE)="","",VLOOKUP($C1528,'MSCI Database'!$C:$R,6, FALSE)),"")</f>
        <v>5.2</v>
      </c>
      <c r="T1528" s="211">
        <f>IFERROR(IF(VLOOKUP($C1528,'MSCI Database'!$C:$R,7, FALSE)="","",VLOOKUP($C1528,'MSCI Database'!$C:$R,7, FALSE)),"")</f>
        <v>2.4</v>
      </c>
      <c r="U1528" s="164">
        <f>IFERROR(IF(VLOOKUP($C1528,'MSCI Database'!$C:$R,8, FALSE)="","",VLOOKUP($C1528,'MSCI Database'!$C:$R,8, FALSE)),"")</f>
        <v>5.0999999999999996</v>
      </c>
      <c r="V1528" s="175">
        <f>IFERROR(IF(VLOOKUP($C1528,'MSCI Database'!$C:$R,9, FALSE)="","",VLOOKUP($C1528,'MSCI Database'!$C:$R,9, FALSE)),"")</f>
        <v>4.7</v>
      </c>
      <c r="W1528" s="165">
        <f t="shared" ca="1" si="63"/>
        <v>0</v>
      </c>
      <c r="X1528" s="166">
        <f>IFERROR(IF(VLOOKUP($C1528,'MSCI Database'!$C:$R,10, FALSE)="","",VLOOKUP($C1528,'MSCI Database'!$C:$R,10, FALSE)),"")</f>
        <v>9062</v>
      </c>
      <c r="Y1528" s="133" t="str">
        <f>IFERROR(IF(VLOOKUP($C1528,'MSCI Database'!$C:$R,11, FALSE)="","",VLOOKUP($C1528,'MSCI Database'!$C:$R,11, FALSE)),"")</f>
        <v>2019</v>
      </c>
      <c r="Z1528" s="133" t="str">
        <f>IFERROR(IF(VLOOKUP($C1528,'MSCI Database'!$C:$R,12, FALSE)="","",VLOOKUP($C1528,'MSCI Database'!$C:$R,12, FALSE)),"")</f>
        <v>E.Segmt-Moderate</v>
      </c>
      <c r="AA1528" s="202" t="str">
        <f>IFERROR(IF(VLOOKUP($C1528,'MSCI Database'!$C:$R,13, FALSE)="","",VLOOKUP($C1528,'MSCI Database'!$C:$R,13, FALSE)),"")</f>
        <v/>
      </c>
    </row>
    <row r="1529" spans="1:27" s="130" customFormat="1" ht="15" hidden="1" customHeight="1" outlineLevel="1">
      <c r="A1529" s="130" t="s">
        <v>11714</v>
      </c>
      <c r="B1529" s="130" t="s">
        <v>11715</v>
      </c>
      <c r="C1529" s="130" t="s">
        <v>11716</v>
      </c>
      <c r="D1529" s="130" t="s">
        <v>12128</v>
      </c>
      <c r="E1529" s="130" t="s">
        <v>18682</v>
      </c>
      <c r="F1529" s="169">
        <v>4.3891394026191619E-2</v>
      </c>
      <c r="G1529" s="132" t="str">
        <f ca="1">IFERROR(_xll.BQL($A1529, "cur_mkt_cap(currency=EUR)")/1000000, " ")</f>
        <v xml:space="preserve"> </v>
      </c>
      <c r="M1529" s="305">
        <f t="shared" si="64"/>
        <v>2.8397731934945974E-5</v>
      </c>
      <c r="N1529" s="223">
        <f t="shared" si="65"/>
        <v>4.7816119539130443E-4</v>
      </c>
      <c r="O1529" s="172" t="str">
        <f>IFERROR(IF(VLOOKUP($C1529,'MSCI Database'!$C:$R,2, FALSE)="","",VLOOKUP($C1529,'MSCI Database'!$C:$R,2, FALSE)),"")</f>
        <v>Retail - Consumer Discretionary</v>
      </c>
      <c r="P1529" s="186" t="str">
        <f>IFERROR(IF(VLOOKUP($C1529,'MSCI Database'!$C:$R,3, FALSE)="","",VLOOKUP($C1529,'MSCI Database'!$C:$R,3, FALSE)),"")</f>
        <v>BB</v>
      </c>
      <c r="Q1529" s="164" t="str">
        <f>IFERROR(IF(VLOOKUP($C1529,'MSCI Database'!$C:$R,4, FALSE)="","",VLOOKUP($C1529,'MSCI Database'!$C:$R,4, FALSE)),"")</f>
        <v/>
      </c>
      <c r="R1529" s="164">
        <f>IFERROR(IF(VLOOKUP($C1529,'MSCI Database'!$C:$R,5, FALSE)="","",VLOOKUP($C1529,'MSCI Database'!$C:$R,5, FALSE)),"")</f>
        <v>3.7</v>
      </c>
      <c r="S1529" s="164">
        <f>IFERROR(IF(VLOOKUP($C1529,'MSCI Database'!$C:$R,6, FALSE)="","",VLOOKUP($C1529,'MSCI Database'!$C:$R,6, FALSE)),"")</f>
        <v>1.8</v>
      </c>
      <c r="T1529" s="211">
        <f>IFERROR(IF(VLOOKUP($C1529,'MSCI Database'!$C:$R,7, FALSE)="","",VLOOKUP($C1529,'MSCI Database'!$C:$R,7, FALSE)),"")</f>
        <v>2.7</v>
      </c>
      <c r="U1529" s="164">
        <f>IFERROR(IF(VLOOKUP($C1529,'MSCI Database'!$C:$R,8, FALSE)="","",VLOOKUP($C1529,'MSCI Database'!$C:$R,8, FALSE)),"")</f>
        <v>5.9</v>
      </c>
      <c r="V1529" s="175">
        <f>IFERROR(IF(VLOOKUP($C1529,'MSCI Database'!$C:$R,9, FALSE)="","",VLOOKUP($C1529,'MSCI Database'!$C:$R,9, FALSE)),"")</f>
        <v>3.7</v>
      </c>
      <c r="W1529" s="165">
        <f t="shared" ca="1" si="63"/>
        <v>0</v>
      </c>
      <c r="X1529" s="166">
        <f>IFERROR(IF(VLOOKUP($C1529,'MSCI Database'!$C:$R,10, FALSE)="","",VLOOKUP($C1529,'MSCI Database'!$C:$R,10, FALSE)),"")</f>
        <v>15460</v>
      </c>
      <c r="Y1529" s="133" t="str">
        <f>IFERROR(IF(VLOOKUP($C1529,'MSCI Database'!$C:$R,11, FALSE)="","",VLOOKUP($C1529,'MSCI Database'!$C:$R,11, FALSE)),"")</f>
        <v>2019</v>
      </c>
      <c r="Z1529" s="133" t="str">
        <f>IFERROR(IF(VLOOKUP($C1529,'MSCI Database'!$C:$R,12, FALSE)="","",VLOOKUP($C1529,'MSCI Database'!$C:$R,12, FALSE)),"")</f>
        <v>E.Segmt-Moderate</v>
      </c>
      <c r="AA1529" s="202" t="str">
        <f>IFERROR(IF(VLOOKUP($C1529,'MSCI Database'!$C:$R,13, FALSE)="","",VLOOKUP($C1529,'MSCI Database'!$C:$R,13, FALSE)),"")</f>
        <v/>
      </c>
    </row>
    <row r="1530" spans="1:27" s="130" customFormat="1" ht="15" hidden="1" customHeight="1" outlineLevel="1">
      <c r="A1530" s="130" t="s">
        <v>10308</v>
      </c>
      <c r="B1530" s="130" t="s">
        <v>10309</v>
      </c>
      <c r="C1530" s="130" t="s">
        <v>10310</v>
      </c>
      <c r="D1530" s="130" t="s">
        <v>12128</v>
      </c>
      <c r="E1530" s="130" t="s">
        <v>12133</v>
      </c>
      <c r="F1530" s="169">
        <v>4.351863114688316E-2</v>
      </c>
      <c r="G1530" s="132" t="str">
        <f ca="1">IFERROR(_xll.BQL($A1530, "cur_mkt_cap(currency=EUR)")/1000000, " ")</f>
        <v xml:space="preserve"> </v>
      </c>
      <c r="M1530" s="305">
        <f t="shared" si="64"/>
        <v>2.8156554352033403E-5</v>
      </c>
      <c r="N1530" s="223">
        <f t="shared" si="65"/>
        <v>4.7410024567844561E-4</v>
      </c>
      <c r="O1530" s="172" t="str">
        <f>IFERROR(IF(VLOOKUP($C1530,'MSCI Database'!$C:$R,2, FALSE)="","",VLOOKUP($C1530,'MSCI Database'!$C:$R,2, FALSE)),"")</f>
        <v>Health Care Equipment &amp; Supplies</v>
      </c>
      <c r="P1530" s="186" t="str">
        <f>IFERROR(IF(VLOOKUP($C1530,'MSCI Database'!$C:$R,3, FALSE)="","",VLOOKUP($C1530,'MSCI Database'!$C:$R,3, FALSE)),"")</f>
        <v>AA</v>
      </c>
      <c r="Q1530" s="164" t="str">
        <f>IFERROR(IF(VLOOKUP($C1530,'MSCI Database'!$C:$R,4, FALSE)="","",VLOOKUP($C1530,'MSCI Database'!$C:$R,4, FALSE)),"")</f>
        <v>0</v>
      </c>
      <c r="R1530" s="164">
        <f>IFERROR(IF(VLOOKUP($C1530,'MSCI Database'!$C:$R,5, FALSE)="","",VLOOKUP($C1530,'MSCI Database'!$C:$R,5, FALSE)),"")</f>
        <v>7.9</v>
      </c>
      <c r="S1530" s="164">
        <f>IFERROR(IF(VLOOKUP($C1530,'MSCI Database'!$C:$R,6, FALSE)="","",VLOOKUP($C1530,'MSCI Database'!$C:$R,6, FALSE)),"")</f>
        <v>4.3</v>
      </c>
      <c r="T1530" s="211">
        <f>IFERROR(IF(VLOOKUP($C1530,'MSCI Database'!$C:$R,7, FALSE)="","",VLOOKUP($C1530,'MSCI Database'!$C:$R,7, FALSE)),"")</f>
        <v>5.8</v>
      </c>
      <c r="U1530" s="164">
        <f>IFERROR(IF(VLOOKUP($C1530,'MSCI Database'!$C:$R,8, FALSE)="","",VLOOKUP($C1530,'MSCI Database'!$C:$R,8, FALSE)),"")</f>
        <v>5.8</v>
      </c>
      <c r="V1530" s="175">
        <f>IFERROR(IF(VLOOKUP($C1530,'MSCI Database'!$C:$R,9, FALSE)="","",VLOOKUP($C1530,'MSCI Database'!$C:$R,9, FALSE)),"")</f>
        <v>5.7</v>
      </c>
      <c r="W1530" s="165">
        <f t="shared" ca="1" si="63"/>
        <v>0</v>
      </c>
      <c r="X1530" s="166">
        <f>IFERROR(IF(VLOOKUP($C1530,'MSCI Database'!$C:$R,10, FALSE)="","",VLOOKUP($C1530,'MSCI Database'!$C:$R,10, FALSE)),"")</f>
        <v>1899</v>
      </c>
      <c r="Y1530" s="133" t="str">
        <f>IFERROR(IF(VLOOKUP($C1530,'MSCI Database'!$C:$R,11, FALSE)="","",VLOOKUP($C1530,'MSCI Database'!$C:$R,11, FALSE)),"")</f>
        <v>2019</v>
      </c>
      <c r="Z1530" s="133" t="str">
        <f>IFERROR(IF(VLOOKUP($C1530,'MSCI Database'!$C:$R,12, FALSE)="","",VLOOKUP($C1530,'MSCI Database'!$C:$R,12, FALSE)),"")</f>
        <v>E.Segmt-Moderately Low</v>
      </c>
      <c r="AA1530" s="202" t="str">
        <f>IFERROR(IF(VLOOKUP($C1530,'MSCI Database'!$C:$R,13, FALSE)="","",VLOOKUP($C1530,'MSCI Database'!$C:$R,13, FALSE)),"")</f>
        <v/>
      </c>
    </row>
    <row r="1531" spans="1:27" s="130" customFormat="1" ht="15" hidden="1" customHeight="1" outlineLevel="1">
      <c r="A1531" s="130" t="s">
        <v>10898</v>
      </c>
      <c r="B1531" s="130" t="s">
        <v>10899</v>
      </c>
      <c r="C1531" s="130" t="s">
        <v>10900</v>
      </c>
      <c r="D1531" s="130" t="s">
        <v>12128</v>
      </c>
      <c r="E1531" s="130" t="s">
        <v>18689</v>
      </c>
      <c r="F1531" s="169">
        <v>4.3456350339714178E-2</v>
      </c>
      <c r="G1531" s="132" t="str">
        <f ca="1">IFERROR(_xll.BQL($A1531, "cur_mkt_cap(currency=EUR)")/1000000, " ")</f>
        <v xml:space="preserve"> </v>
      </c>
      <c r="M1531" s="305">
        <f t="shared" si="64"/>
        <v>2.8116258669795073E-5</v>
      </c>
      <c r="N1531" s="223">
        <f t="shared" si="65"/>
        <v>4.7342174671830581E-4</v>
      </c>
      <c r="O1531" s="172" t="str">
        <f>IFERROR(IF(VLOOKUP($C1531,'MSCI Database'!$C:$R,2, FALSE)="","",VLOOKUP($C1531,'MSCI Database'!$C:$R,2, FALSE)),"")</f>
        <v>Electronic Equipment, Instruments &amp; Components</v>
      </c>
      <c r="P1531" s="186" t="str">
        <f>IFERROR(IF(VLOOKUP($C1531,'MSCI Database'!$C:$R,3, FALSE)="","",VLOOKUP($C1531,'MSCI Database'!$C:$R,3, FALSE)),"")</f>
        <v>AA</v>
      </c>
      <c r="Q1531" s="164" t="str">
        <f>IFERROR(IF(VLOOKUP($C1531,'MSCI Database'!$C:$R,4, FALSE)="","",VLOOKUP($C1531,'MSCI Database'!$C:$R,4, FALSE)),"")</f>
        <v/>
      </c>
      <c r="R1531" s="164">
        <f>IFERROR(IF(VLOOKUP($C1531,'MSCI Database'!$C:$R,5, FALSE)="","",VLOOKUP($C1531,'MSCI Database'!$C:$R,5, FALSE)),"")</f>
        <v>7.7</v>
      </c>
      <c r="S1531" s="164">
        <f>IFERROR(IF(VLOOKUP($C1531,'MSCI Database'!$C:$R,6, FALSE)="","",VLOOKUP($C1531,'MSCI Database'!$C:$R,6, FALSE)),"")</f>
        <v>2.2000000000000002</v>
      </c>
      <c r="T1531" s="211">
        <f>IFERROR(IF(VLOOKUP($C1531,'MSCI Database'!$C:$R,7, FALSE)="","",VLOOKUP($C1531,'MSCI Database'!$C:$R,7, FALSE)),"")</f>
        <v>6.1</v>
      </c>
      <c r="U1531" s="164">
        <f>IFERROR(IF(VLOOKUP($C1531,'MSCI Database'!$C:$R,8, FALSE)="","",VLOOKUP($C1531,'MSCI Database'!$C:$R,8, FALSE)),"")</f>
        <v>5.5</v>
      </c>
      <c r="V1531" s="175">
        <f>IFERROR(IF(VLOOKUP($C1531,'MSCI Database'!$C:$R,9, FALSE)="","",VLOOKUP($C1531,'MSCI Database'!$C:$R,9, FALSE)),"")</f>
        <v>5.2</v>
      </c>
      <c r="W1531" s="165">
        <f t="shared" ca="1" si="63"/>
        <v>0</v>
      </c>
      <c r="X1531" s="166">
        <f>IFERROR(IF(VLOOKUP($C1531,'MSCI Database'!$C:$R,10, FALSE)="","",VLOOKUP($C1531,'MSCI Database'!$C:$R,10, FALSE)),"")</f>
        <v>2095</v>
      </c>
      <c r="Y1531" s="133" t="str">
        <f>IFERROR(IF(VLOOKUP($C1531,'MSCI Database'!$C:$R,11, FALSE)="","",VLOOKUP($C1531,'MSCI Database'!$C:$R,11, FALSE)),"")</f>
        <v>2019</v>
      </c>
      <c r="Z1531" s="133" t="str">
        <f>IFERROR(IF(VLOOKUP($C1531,'MSCI Database'!$C:$R,12, FALSE)="","",VLOOKUP($C1531,'MSCI Database'!$C:$R,12, FALSE)),"")</f>
        <v>E.Segmt-Moderate</v>
      </c>
      <c r="AA1531" s="202" t="str">
        <f>IFERROR(IF(VLOOKUP($C1531,'MSCI Database'!$C:$R,13, FALSE)="","",VLOOKUP($C1531,'MSCI Database'!$C:$R,13, FALSE)),"")</f>
        <v/>
      </c>
    </row>
    <row r="1532" spans="1:27" s="130" customFormat="1" ht="15" hidden="1" customHeight="1" outlineLevel="1">
      <c r="A1532" s="130" t="s">
        <v>10221</v>
      </c>
      <c r="B1532" s="130" t="s">
        <v>10222</v>
      </c>
      <c r="C1532" s="130" t="s">
        <v>10223</v>
      </c>
      <c r="D1532" s="130" t="s">
        <v>12128</v>
      </c>
      <c r="E1532" s="130" t="s">
        <v>18673</v>
      </c>
      <c r="F1532" s="169">
        <v>4.3393084072716817E-2</v>
      </c>
      <c r="G1532" s="132" t="str">
        <f ca="1">IFERROR(_xll.BQL($A1532, "cur_mkt_cap(currency=EUR)")/1000000, " ")</f>
        <v xml:space="preserve"> </v>
      </c>
      <c r="M1532" s="305">
        <f t="shared" si="64"/>
        <v>2.8075325395047778E-5</v>
      </c>
      <c r="N1532" s="223">
        <f t="shared" si="65"/>
        <v>4.7273251197134489E-4</v>
      </c>
      <c r="O1532" s="172" t="str">
        <f>IFERROR(IF(VLOOKUP($C1532,'MSCI Database'!$C:$R,2, FALSE)="","",VLOOKUP($C1532,'MSCI Database'!$C:$R,2, FALSE)),"")</f>
        <v>Industrial Machinery</v>
      </c>
      <c r="P1532" s="186" t="str">
        <f>IFERROR(IF(VLOOKUP($C1532,'MSCI Database'!$C:$R,3, FALSE)="","",VLOOKUP($C1532,'MSCI Database'!$C:$R,3, FALSE)),"")</f>
        <v>A</v>
      </c>
      <c r="Q1532" s="164" t="str">
        <f>IFERROR(IF(VLOOKUP($C1532,'MSCI Database'!$C:$R,4, FALSE)="","",VLOOKUP($C1532,'MSCI Database'!$C:$R,4, FALSE)),"")</f>
        <v>1</v>
      </c>
      <c r="R1532" s="164">
        <f>IFERROR(IF(VLOOKUP($C1532,'MSCI Database'!$C:$R,5, FALSE)="","",VLOOKUP($C1532,'MSCI Database'!$C:$R,5, FALSE)),"")</f>
        <v>6.6</v>
      </c>
      <c r="S1532" s="164">
        <f>IFERROR(IF(VLOOKUP($C1532,'MSCI Database'!$C:$R,6, FALSE)="","",VLOOKUP($C1532,'MSCI Database'!$C:$R,6, FALSE)),"")</f>
        <v>5.3</v>
      </c>
      <c r="T1532" s="211">
        <f>IFERROR(IF(VLOOKUP($C1532,'MSCI Database'!$C:$R,7, FALSE)="","",VLOOKUP($C1532,'MSCI Database'!$C:$R,7, FALSE)),"")</f>
        <v>6.4</v>
      </c>
      <c r="U1532" s="164">
        <f>IFERROR(IF(VLOOKUP($C1532,'MSCI Database'!$C:$R,8, FALSE)="","",VLOOKUP($C1532,'MSCI Database'!$C:$R,8, FALSE)),"")</f>
        <v>4.2</v>
      </c>
      <c r="V1532" s="175">
        <f>IFERROR(IF(VLOOKUP($C1532,'MSCI Database'!$C:$R,9, FALSE)="","",VLOOKUP($C1532,'MSCI Database'!$C:$R,9, FALSE)),"")</f>
        <v>5</v>
      </c>
      <c r="W1532" s="165">
        <f t="shared" ca="1" si="63"/>
        <v>0</v>
      </c>
      <c r="X1532" s="166">
        <f>IFERROR(IF(VLOOKUP($C1532,'MSCI Database'!$C:$R,10, FALSE)="","",VLOOKUP($C1532,'MSCI Database'!$C:$R,10, FALSE)),"")</f>
        <v>87692</v>
      </c>
      <c r="Y1532" s="133" t="str">
        <f>IFERROR(IF(VLOOKUP($C1532,'MSCI Database'!$C:$R,11, FALSE)="","",VLOOKUP($C1532,'MSCI Database'!$C:$R,11, FALSE)),"")</f>
        <v>2019</v>
      </c>
      <c r="Z1532" s="133" t="str">
        <f>IFERROR(IF(VLOOKUP($C1532,'MSCI Database'!$C:$R,12, FALSE)="","",VLOOKUP($C1532,'MSCI Database'!$C:$R,12, FALSE)),"")</f>
        <v>E.Segmt-Moderately High</v>
      </c>
      <c r="AA1532" s="202" t="str">
        <f>IFERROR(IF(VLOOKUP($C1532,'MSCI Database'!$C:$R,13, FALSE)="","",VLOOKUP($C1532,'MSCI Database'!$C:$R,13, FALSE)),"")</f>
        <v/>
      </c>
    </row>
    <row r="1533" spans="1:27" s="130" customFormat="1" ht="15" hidden="1" customHeight="1" outlineLevel="1">
      <c r="A1533" s="130" t="s">
        <v>11118</v>
      </c>
      <c r="B1533" s="130" t="s">
        <v>11119</v>
      </c>
      <c r="C1533" s="130" t="s">
        <v>11120</v>
      </c>
      <c r="D1533" s="130" t="s">
        <v>12128</v>
      </c>
      <c r="E1533" s="130" t="s">
        <v>18707</v>
      </c>
      <c r="F1533" s="169">
        <v>4.3367971356085173E-2</v>
      </c>
      <c r="G1533" s="132" t="str">
        <f ca="1">IFERROR(_xll.BQL($A1533, "cur_mkt_cap(currency=EUR)")/1000000, " ")</f>
        <v xml:space="preserve"> </v>
      </c>
      <c r="M1533" s="305">
        <f t="shared" si="64"/>
        <v>2.8059077467387106E-5</v>
      </c>
      <c r="N1533" s="223">
        <f t="shared" si="65"/>
        <v>4.7245892925950521E-4</v>
      </c>
      <c r="O1533" s="172" t="str">
        <f>IFERROR(IF(VLOOKUP($C1533,'MSCI Database'!$C:$R,2, FALSE)="","",VLOOKUP($C1533,'MSCI Database'!$C:$R,2, FALSE)),"")</f>
        <v>Oil &amp; Gas Refining, Marketing, Transportation &amp; Storage</v>
      </c>
      <c r="P1533" s="186" t="str">
        <f>IFERROR(IF(VLOOKUP($C1533,'MSCI Database'!$C:$R,3, FALSE)="","",VLOOKUP($C1533,'MSCI Database'!$C:$R,3, FALSE)),"")</f>
        <v>BBB</v>
      </c>
      <c r="Q1533" s="164" t="str">
        <f>IFERROR(IF(VLOOKUP($C1533,'MSCI Database'!$C:$R,4, FALSE)="","",VLOOKUP($C1533,'MSCI Database'!$C:$R,4, FALSE)),"")</f>
        <v>0</v>
      </c>
      <c r="R1533" s="164">
        <f>IFERROR(IF(VLOOKUP($C1533,'MSCI Database'!$C:$R,5, FALSE)="","",VLOOKUP($C1533,'MSCI Database'!$C:$R,5, FALSE)),"")</f>
        <v>5.3</v>
      </c>
      <c r="S1533" s="164">
        <f>IFERROR(IF(VLOOKUP($C1533,'MSCI Database'!$C:$R,6, FALSE)="","",VLOOKUP($C1533,'MSCI Database'!$C:$R,6, FALSE)),"")</f>
        <v>4</v>
      </c>
      <c r="T1533" s="211">
        <f>IFERROR(IF(VLOOKUP($C1533,'MSCI Database'!$C:$R,7, FALSE)="","",VLOOKUP($C1533,'MSCI Database'!$C:$R,7, FALSE)),"")</f>
        <v>6.7</v>
      </c>
      <c r="U1533" s="164">
        <f>IFERROR(IF(VLOOKUP($C1533,'MSCI Database'!$C:$R,8, FALSE)="","",VLOOKUP($C1533,'MSCI Database'!$C:$R,8, FALSE)),"")</f>
        <v>5.6</v>
      </c>
      <c r="V1533" s="175">
        <f>IFERROR(IF(VLOOKUP($C1533,'MSCI Database'!$C:$R,9, FALSE)="","",VLOOKUP($C1533,'MSCI Database'!$C:$R,9, FALSE)),"")</f>
        <v>5</v>
      </c>
      <c r="W1533" s="165">
        <f t="shared" ca="1" si="63"/>
        <v>0</v>
      </c>
      <c r="X1533" s="166">
        <f>IFERROR(IF(VLOOKUP($C1533,'MSCI Database'!$C:$R,10, FALSE)="","",VLOOKUP($C1533,'MSCI Database'!$C:$R,10, FALSE)),"")</f>
        <v>330719</v>
      </c>
      <c r="Y1533" s="133" t="str">
        <f>IFERROR(IF(VLOOKUP($C1533,'MSCI Database'!$C:$R,11, FALSE)="","",VLOOKUP($C1533,'MSCI Database'!$C:$R,11, FALSE)),"")</f>
        <v>2019</v>
      </c>
      <c r="Z1533" s="133" t="str">
        <f>IFERROR(IF(VLOOKUP($C1533,'MSCI Database'!$C:$R,12, FALSE)="","",VLOOKUP($C1533,'MSCI Database'!$C:$R,12, FALSE)),"")</f>
        <v>E.Segmt-Moderate</v>
      </c>
      <c r="AA1533" s="202" t="str">
        <f>IFERROR(IF(VLOOKUP($C1533,'MSCI Database'!$C:$R,13, FALSE)="","",VLOOKUP($C1533,'MSCI Database'!$C:$R,13, FALSE)),"")</f>
        <v/>
      </c>
    </row>
    <row r="1534" spans="1:27" s="130" customFormat="1" ht="15" hidden="1" customHeight="1" outlineLevel="1">
      <c r="A1534" s="130" t="s">
        <v>9843</v>
      </c>
      <c r="B1534" s="130" t="s">
        <v>9844</v>
      </c>
      <c r="C1534" s="130" t="s">
        <v>9845</v>
      </c>
      <c r="D1534" s="130" t="s">
        <v>12128</v>
      </c>
      <c r="E1534" s="130" t="s">
        <v>12133</v>
      </c>
      <c r="F1534" s="169">
        <v>4.3267778283817747E-2</v>
      </c>
      <c r="G1534" s="132" t="str">
        <f ca="1">IFERROR(_xll.BQL($A1534, "cur_mkt_cap(currency=EUR)")/1000000, " ")</f>
        <v xml:space="preserve"> </v>
      </c>
      <c r="M1534" s="305">
        <f t="shared" si="64"/>
        <v>2.799425254963008E-5</v>
      </c>
      <c r="N1534" s="223">
        <f t="shared" ca="1" si="65"/>
        <v>4.7136740687184236E-4</v>
      </c>
      <c r="O1534" s="172" t="str">
        <f>IFERROR(IF(VLOOKUP($C1534,'MSCI Database'!$C:$R,2, FALSE)="","",VLOOKUP($C1534,'MSCI Database'!$C:$R,2, FALSE)),"")</f>
        <v>Biotechnology</v>
      </c>
      <c r="P1534" s="186" t="str">
        <f>IFERROR(IF(VLOOKUP($C1534,'MSCI Database'!$C:$R,3, FALSE)="","",VLOOKUP($C1534,'MSCI Database'!$C:$R,3, FALSE)),"")</f>
        <v>BB</v>
      </c>
      <c r="Q1534" s="164" t="str">
        <f>IFERROR(IF(VLOOKUP($C1534,'MSCI Database'!$C:$R,4, FALSE)="","",VLOOKUP($C1534,'MSCI Database'!$C:$R,4, FALSE)),"")</f>
        <v>0</v>
      </c>
      <c r="R1534" s="164">
        <f>IFERROR(IF(VLOOKUP($C1534,'MSCI Database'!$C:$R,5, FALSE)="","",VLOOKUP($C1534,'MSCI Database'!$C:$R,5, FALSE)),"")</f>
        <v>3.2</v>
      </c>
      <c r="S1534" s="164">
        <f>IFERROR(IF(VLOOKUP($C1534,'MSCI Database'!$C:$R,6, FALSE)="","",VLOOKUP($C1534,'MSCI Database'!$C:$R,6, FALSE)),"")</f>
        <v>5.4</v>
      </c>
      <c r="T1534" s="211">
        <f>IFERROR(IF(VLOOKUP($C1534,'MSCI Database'!$C:$R,7, FALSE)="","",VLOOKUP($C1534,'MSCI Database'!$C:$R,7, FALSE)),"")</f>
        <v>4.4000000000000004</v>
      </c>
      <c r="U1534" s="164">
        <f>IFERROR(IF(VLOOKUP($C1534,'MSCI Database'!$C:$R,8, FALSE)="","",VLOOKUP($C1534,'MSCI Database'!$C:$R,8, FALSE)),"")</f>
        <v>3.5</v>
      </c>
      <c r="V1534" s="175">
        <f>IFERROR(IF(VLOOKUP($C1534,'MSCI Database'!$C:$R,9, FALSE)="","",VLOOKUP($C1534,'MSCI Database'!$C:$R,9, FALSE)),"")</f>
        <v>4.2</v>
      </c>
      <c r="W1534" s="165">
        <f t="shared" ca="1" si="63"/>
        <v>0</v>
      </c>
      <c r="X1534" s="166">
        <f>IFERROR(IF(VLOOKUP($C1534,'MSCI Database'!$C:$R,10, FALSE)="","",VLOOKUP($C1534,'MSCI Database'!$C:$R,10, FALSE)),"")</f>
        <v>950</v>
      </c>
      <c r="Y1534" s="133" t="str">
        <f>IFERROR(IF(VLOOKUP($C1534,'MSCI Database'!$C:$R,11, FALSE)="","",VLOOKUP($C1534,'MSCI Database'!$C:$R,11, FALSE)),"")</f>
        <v>2019</v>
      </c>
      <c r="Z1534" s="133" t="str">
        <f>IFERROR(IF(VLOOKUP($C1534,'MSCI Database'!$C:$R,12, FALSE)="","",VLOOKUP($C1534,'MSCI Database'!$C:$R,12, FALSE)),"")</f>
        <v>E.Segmt-Moderately Low</v>
      </c>
      <c r="AA1534" s="202" t="str">
        <f>IFERROR(IF(VLOOKUP($C1534,'MSCI Database'!$C:$R,13, FALSE)="","",VLOOKUP($C1534,'MSCI Database'!$C:$R,13, FALSE)),"")</f>
        <v/>
      </c>
    </row>
    <row r="1535" spans="1:27" s="130" customFormat="1" ht="15" hidden="1" customHeight="1" outlineLevel="1">
      <c r="A1535" s="130" t="s">
        <v>9772</v>
      </c>
      <c r="B1535" s="130" t="s">
        <v>9773</v>
      </c>
      <c r="C1535" s="130" t="s">
        <v>9774</v>
      </c>
      <c r="D1535" s="130" t="s">
        <v>12128</v>
      </c>
      <c r="E1535" s="130" t="s">
        <v>18682</v>
      </c>
      <c r="F1535" s="169">
        <v>4.3116995310541202E-2</v>
      </c>
      <c r="G1535" s="132" t="str">
        <f ca="1">IFERROR(_xll.BQL($A1535, "cur_mkt_cap(currency=EUR)")/1000000, " ")</f>
        <v xml:space="preserve"> </v>
      </c>
      <c r="M1535" s="305">
        <f t="shared" si="64"/>
        <v>2.7896695965920157E-5</v>
      </c>
      <c r="N1535" s="223">
        <f t="shared" si="65"/>
        <v>4.6972474847954926E-4</v>
      </c>
      <c r="O1535" s="172" t="str">
        <f>IFERROR(IF(VLOOKUP($C1535,'MSCI Database'!$C:$R,2, FALSE)="","",VLOOKUP($C1535,'MSCI Database'!$C:$R,2, FALSE)),"")</f>
        <v>Restaurants</v>
      </c>
      <c r="P1535" s="186" t="str">
        <f>IFERROR(IF(VLOOKUP($C1535,'MSCI Database'!$C:$R,3, FALSE)="","",VLOOKUP($C1535,'MSCI Database'!$C:$R,3, FALSE)),"")</f>
        <v>A</v>
      </c>
      <c r="Q1535" s="164" t="str">
        <f>IFERROR(IF(VLOOKUP($C1535,'MSCI Database'!$C:$R,4, FALSE)="","",VLOOKUP($C1535,'MSCI Database'!$C:$R,4, FALSE)),"")</f>
        <v>0</v>
      </c>
      <c r="R1535" s="164">
        <f>IFERROR(IF(VLOOKUP($C1535,'MSCI Database'!$C:$R,5, FALSE)="","",VLOOKUP($C1535,'MSCI Database'!$C:$R,5, FALSE)),"")</f>
        <v>6.8</v>
      </c>
      <c r="S1535" s="164">
        <f>IFERROR(IF(VLOOKUP($C1535,'MSCI Database'!$C:$R,6, FALSE)="","",VLOOKUP($C1535,'MSCI Database'!$C:$R,6, FALSE)),"")</f>
        <v>1.6</v>
      </c>
      <c r="T1535" s="211">
        <f>IFERROR(IF(VLOOKUP($C1535,'MSCI Database'!$C:$R,7, FALSE)="","",VLOOKUP($C1535,'MSCI Database'!$C:$R,7, FALSE)),"")</f>
        <v>5.2</v>
      </c>
      <c r="U1535" s="164">
        <f>IFERROR(IF(VLOOKUP($C1535,'MSCI Database'!$C:$R,8, FALSE)="","",VLOOKUP($C1535,'MSCI Database'!$C:$R,8, FALSE)),"")</f>
        <v>5.6</v>
      </c>
      <c r="V1535" s="175">
        <f>IFERROR(IF(VLOOKUP($C1535,'MSCI Database'!$C:$R,9, FALSE)="","",VLOOKUP($C1535,'MSCI Database'!$C:$R,9, FALSE)),"")</f>
        <v>4.7</v>
      </c>
      <c r="W1535" s="165">
        <f t="shared" ref="W1535:W1598" ca="1" si="66">IFERROR(IF(X1535&lt;&gt;"",VLOOKUP($A1535,$A$639:$X$1611,6,FALSE)/100,0)*$G$637/$G1535, 0)</f>
        <v>0</v>
      </c>
      <c r="X1535" s="166">
        <f>IFERROR(IF(VLOOKUP($C1535,'MSCI Database'!$C:$R,10, FALSE)="","",VLOOKUP($C1535,'MSCI Database'!$C:$R,10, FALSE)),"")</f>
        <v>30953</v>
      </c>
      <c r="Y1535" s="133" t="str">
        <f>IFERROR(IF(VLOOKUP($C1535,'MSCI Database'!$C:$R,11, FALSE)="","",VLOOKUP($C1535,'MSCI Database'!$C:$R,11, FALSE)),"")</f>
        <v>2019</v>
      </c>
      <c r="Z1535" s="133" t="str">
        <f>IFERROR(IF(VLOOKUP($C1535,'MSCI Database'!$C:$R,12, FALSE)="","",VLOOKUP($C1535,'MSCI Database'!$C:$R,12, FALSE)),"")</f>
        <v>E.Segmt-Moderate</v>
      </c>
      <c r="AA1535" s="202" t="str">
        <f>IFERROR(IF(VLOOKUP($C1535,'MSCI Database'!$C:$R,13, FALSE)="","",VLOOKUP($C1535,'MSCI Database'!$C:$R,13, FALSE)),"")</f>
        <v/>
      </c>
    </row>
    <row r="1536" spans="1:27" s="130" customFormat="1" ht="15" hidden="1" customHeight="1" outlineLevel="1">
      <c r="A1536" s="130" t="s">
        <v>11217</v>
      </c>
      <c r="B1536" s="130" t="s">
        <v>11218</v>
      </c>
      <c r="C1536" s="130" t="s">
        <v>11219</v>
      </c>
      <c r="D1536" s="130" t="s">
        <v>12128</v>
      </c>
      <c r="E1536" s="130" t="s">
        <v>12133</v>
      </c>
      <c r="F1536" s="169">
        <v>4.2720068346678151E-2</v>
      </c>
      <c r="G1536" s="132" t="str">
        <f ca="1">IFERROR(_xll.BQL($A1536, "cur_mkt_cap(currency=EUR)")/1000000, " ")</f>
        <v xml:space="preserve"> </v>
      </c>
      <c r="M1536" s="305">
        <f t="shared" ref="M1536:M1599" si="67">IF($F1536&lt;&gt;"",$F$637*$F1536/100,"")</f>
        <v>2.763988422030076E-5</v>
      </c>
      <c r="N1536" s="223">
        <f t="shared" ref="N1536:N1599" ca="1" si="68">IF(V1536&lt;&gt;"",VLOOKUP($A1536,$A$639:$V$1611,6,FALSE)/SUMIF($V$639:$V$1611,"&gt;0",$F$639:$F$1611),0)</f>
        <v>4.6540055063314366E-4</v>
      </c>
      <c r="O1536" s="172" t="str">
        <f>IFERROR(IF(VLOOKUP($C1536,'MSCI Database'!$C:$R,2, FALSE)="","",VLOOKUP($C1536,'MSCI Database'!$C:$R,2, FALSE)),"")</f>
        <v>Biotechnology</v>
      </c>
      <c r="P1536" s="186" t="str">
        <f>IFERROR(IF(VLOOKUP($C1536,'MSCI Database'!$C:$R,3, FALSE)="","",VLOOKUP($C1536,'MSCI Database'!$C:$R,3, FALSE)),"")</f>
        <v>BB</v>
      </c>
      <c r="Q1536" s="164" t="str">
        <f>IFERROR(IF(VLOOKUP($C1536,'MSCI Database'!$C:$R,4, FALSE)="","",VLOOKUP($C1536,'MSCI Database'!$C:$R,4, FALSE)),"")</f>
        <v>0</v>
      </c>
      <c r="R1536" s="164">
        <f>IFERROR(IF(VLOOKUP($C1536,'MSCI Database'!$C:$R,5, FALSE)="","",VLOOKUP($C1536,'MSCI Database'!$C:$R,5, FALSE)),"")</f>
        <v>3.2</v>
      </c>
      <c r="S1536" s="164">
        <f>IFERROR(IF(VLOOKUP($C1536,'MSCI Database'!$C:$R,6, FALSE)="","",VLOOKUP($C1536,'MSCI Database'!$C:$R,6, FALSE)),"")</f>
        <v>6.4</v>
      </c>
      <c r="T1536" s="211">
        <f>IFERROR(IF(VLOOKUP($C1536,'MSCI Database'!$C:$R,7, FALSE)="","",VLOOKUP($C1536,'MSCI Database'!$C:$R,7, FALSE)),"")</f>
        <v>3.8</v>
      </c>
      <c r="U1536" s="164">
        <f>IFERROR(IF(VLOOKUP($C1536,'MSCI Database'!$C:$R,8, FALSE)="","",VLOOKUP($C1536,'MSCI Database'!$C:$R,8, FALSE)),"")</f>
        <v>4.7</v>
      </c>
      <c r="V1536" s="175">
        <f>IFERROR(IF(VLOOKUP($C1536,'MSCI Database'!$C:$R,9, FALSE)="","",VLOOKUP($C1536,'MSCI Database'!$C:$R,9, FALSE)),"")</f>
        <v>4.4000000000000004</v>
      </c>
      <c r="W1536" s="165">
        <f t="shared" ca="1" si="66"/>
        <v>0</v>
      </c>
      <c r="X1536" s="166">
        <f>IFERROR(IF(VLOOKUP($C1536,'MSCI Database'!$C:$R,10, FALSE)="","",VLOOKUP($C1536,'MSCI Database'!$C:$R,10, FALSE)),"")</f>
        <v>471</v>
      </c>
      <c r="Y1536" s="133" t="str">
        <f>IFERROR(IF(VLOOKUP($C1536,'MSCI Database'!$C:$R,11, FALSE)="","",VLOOKUP($C1536,'MSCI Database'!$C:$R,11, FALSE)),"")</f>
        <v>2019</v>
      </c>
      <c r="Z1536" s="133" t="str">
        <f>IFERROR(IF(VLOOKUP($C1536,'MSCI Database'!$C:$R,12, FALSE)="","",VLOOKUP($C1536,'MSCI Database'!$C:$R,12, FALSE)),"")</f>
        <v>E.Segmt-Moderate</v>
      </c>
      <c r="AA1536" s="202" t="str">
        <f>IFERROR(IF(VLOOKUP($C1536,'MSCI Database'!$C:$R,13, FALSE)="","",VLOOKUP($C1536,'MSCI Database'!$C:$R,13, FALSE)),"")</f>
        <v/>
      </c>
    </row>
    <row r="1537" spans="1:27" s="130" customFormat="1" ht="15" hidden="1" customHeight="1" outlineLevel="1">
      <c r="A1537" s="130" t="s">
        <v>10895</v>
      </c>
      <c r="B1537" s="130" t="s">
        <v>10896</v>
      </c>
      <c r="C1537" s="130" t="s">
        <v>10897</v>
      </c>
      <c r="D1537" s="130" t="s">
        <v>12128</v>
      </c>
      <c r="E1537" s="130" t="s">
        <v>18682</v>
      </c>
      <c r="F1537" s="169">
        <v>4.2709742607162003E-2</v>
      </c>
      <c r="G1537" s="132" t="str">
        <f ca="1">IFERROR(_xll.BQL($A1537, "cur_mkt_cap(currency=EUR)")/1000000, " ")</f>
        <v xml:space="preserve"> </v>
      </c>
      <c r="M1537" s="305">
        <f t="shared" si="67"/>
        <v>2.7633203466833813E-5</v>
      </c>
      <c r="N1537" s="223">
        <f t="shared" si="68"/>
        <v>4.6528806006272807E-4</v>
      </c>
      <c r="O1537" s="172" t="str">
        <f>IFERROR(IF(VLOOKUP($C1537,'MSCI Database'!$C:$R,2, FALSE)="","",VLOOKUP($C1537,'MSCI Database'!$C:$R,2, FALSE)),"")</f>
        <v>Restaurants</v>
      </c>
      <c r="P1537" s="186" t="str">
        <f>IFERROR(IF(VLOOKUP($C1537,'MSCI Database'!$C:$R,3, FALSE)="","",VLOOKUP($C1537,'MSCI Database'!$C:$R,3, FALSE)),"")</f>
        <v>B</v>
      </c>
      <c r="Q1537" s="164" t="str">
        <f>IFERROR(IF(VLOOKUP($C1537,'MSCI Database'!$C:$R,4, FALSE)="","",VLOOKUP($C1537,'MSCI Database'!$C:$R,4, FALSE)),"")</f>
        <v>0</v>
      </c>
      <c r="R1537" s="164">
        <f>IFERROR(IF(VLOOKUP($C1537,'MSCI Database'!$C:$R,5, FALSE)="","",VLOOKUP($C1537,'MSCI Database'!$C:$R,5, FALSE)),"")</f>
        <v>2.5</v>
      </c>
      <c r="S1537" s="164">
        <f>IFERROR(IF(VLOOKUP($C1537,'MSCI Database'!$C:$R,6, FALSE)="","",VLOOKUP($C1537,'MSCI Database'!$C:$R,6, FALSE)),"")</f>
        <v>2.7</v>
      </c>
      <c r="T1537" s="211">
        <f>IFERROR(IF(VLOOKUP($C1537,'MSCI Database'!$C:$R,7, FALSE)="","",VLOOKUP($C1537,'MSCI Database'!$C:$R,7, FALSE)),"")</f>
        <v>3.6</v>
      </c>
      <c r="U1537" s="164">
        <f>IFERROR(IF(VLOOKUP($C1537,'MSCI Database'!$C:$R,8, FALSE)="","",VLOOKUP($C1537,'MSCI Database'!$C:$R,8, FALSE)),"")</f>
        <v>5.6</v>
      </c>
      <c r="V1537" s="175">
        <f>IFERROR(IF(VLOOKUP($C1537,'MSCI Database'!$C:$R,9, FALSE)="","",VLOOKUP($C1537,'MSCI Database'!$C:$R,9, FALSE)),"")</f>
        <v>4.0999999999999996</v>
      </c>
      <c r="W1537" s="165">
        <f t="shared" ca="1" si="66"/>
        <v>0</v>
      </c>
      <c r="X1537" s="166">
        <f>IFERROR(IF(VLOOKUP($C1537,'MSCI Database'!$C:$R,10, FALSE)="","",VLOOKUP($C1537,'MSCI Database'!$C:$R,10, FALSE)),"")</f>
        <v>110158</v>
      </c>
      <c r="Y1537" s="133" t="str">
        <f>IFERROR(IF(VLOOKUP($C1537,'MSCI Database'!$C:$R,11, FALSE)="","",VLOOKUP($C1537,'MSCI Database'!$C:$R,11, FALSE)),"")</f>
        <v>2019</v>
      </c>
      <c r="Z1537" s="133" t="str">
        <f>IFERROR(IF(VLOOKUP($C1537,'MSCI Database'!$C:$R,12, FALSE)="","",VLOOKUP($C1537,'MSCI Database'!$C:$R,12, FALSE)),"")</f>
        <v>E.Segmt-Moderately High</v>
      </c>
      <c r="AA1537" s="202" t="str">
        <f>IFERROR(IF(VLOOKUP($C1537,'MSCI Database'!$C:$R,13, FALSE)="","",VLOOKUP($C1537,'MSCI Database'!$C:$R,13, FALSE)),"")</f>
        <v/>
      </c>
    </row>
    <row r="1538" spans="1:27" s="130" customFormat="1" ht="15" hidden="1" customHeight="1" outlineLevel="1">
      <c r="A1538" s="130" t="s">
        <v>10493</v>
      </c>
      <c r="B1538" s="130" t="s">
        <v>10494</v>
      </c>
      <c r="C1538" s="130" t="s">
        <v>10495</v>
      </c>
      <c r="D1538" s="130" t="s">
        <v>12128</v>
      </c>
      <c r="E1538" s="130" t="s">
        <v>18684</v>
      </c>
      <c r="F1538" s="169">
        <v>4.2707118947361178E-2</v>
      </c>
      <c r="G1538" s="132" t="str">
        <f ca="1">IFERROR(_xll.BQL($A1538, "cur_mkt_cap(currency=EUR)")/1000000, " ")</f>
        <v xml:space="preserve"> </v>
      </c>
      <c r="M1538" s="305">
        <f t="shared" si="67"/>
        <v>2.7631505958942678E-5</v>
      </c>
      <c r="N1538" s="223">
        <f t="shared" ca="1" si="68"/>
        <v>4.6525947741379435E-4</v>
      </c>
      <c r="O1538" s="172" t="str">
        <f>IFERROR(IF(VLOOKUP($C1538,'MSCI Database'!$C:$R,2, FALSE)="","",VLOOKUP($C1538,'MSCI Database'!$C:$R,2, FALSE)),"")</f>
        <v>Specialty Chemicals</v>
      </c>
      <c r="P1538" s="186" t="str">
        <f>IFERROR(IF(VLOOKUP($C1538,'MSCI Database'!$C:$R,3, FALSE)="","",VLOOKUP($C1538,'MSCI Database'!$C:$R,3, FALSE)),"")</f>
        <v>B</v>
      </c>
      <c r="Q1538" s="164" t="str">
        <f>IFERROR(IF(VLOOKUP($C1538,'MSCI Database'!$C:$R,4, FALSE)="","",VLOOKUP($C1538,'MSCI Database'!$C:$R,4, FALSE)),"")</f>
        <v>0</v>
      </c>
      <c r="R1538" s="164">
        <f>IFERROR(IF(VLOOKUP($C1538,'MSCI Database'!$C:$R,5, FALSE)="","",VLOOKUP($C1538,'MSCI Database'!$C:$R,5, FALSE)),"")</f>
        <v>2.2999999999999998</v>
      </c>
      <c r="S1538" s="164">
        <f>IFERROR(IF(VLOOKUP($C1538,'MSCI Database'!$C:$R,6, FALSE)="","",VLOOKUP($C1538,'MSCI Database'!$C:$R,6, FALSE)),"")</f>
        <v>4.7</v>
      </c>
      <c r="T1538" s="211">
        <f>IFERROR(IF(VLOOKUP($C1538,'MSCI Database'!$C:$R,7, FALSE)="","",VLOOKUP($C1538,'MSCI Database'!$C:$R,7, FALSE)),"")</f>
        <v>0.8</v>
      </c>
      <c r="U1538" s="164">
        <f>IFERROR(IF(VLOOKUP($C1538,'MSCI Database'!$C:$R,8, FALSE)="","",VLOOKUP($C1538,'MSCI Database'!$C:$R,8, FALSE)),"")</f>
        <v>4.9000000000000004</v>
      </c>
      <c r="V1538" s="175">
        <f>IFERROR(IF(VLOOKUP($C1538,'MSCI Database'!$C:$R,9, FALSE)="","",VLOOKUP($C1538,'MSCI Database'!$C:$R,9, FALSE)),"")</f>
        <v>4.3</v>
      </c>
      <c r="W1538" s="165">
        <f t="shared" ca="1" si="66"/>
        <v>0</v>
      </c>
      <c r="X1538" s="166">
        <f>IFERROR(IF(VLOOKUP($C1538,'MSCI Database'!$C:$R,10, FALSE)="","",VLOOKUP($C1538,'MSCI Database'!$C:$R,10, FALSE)),"")</f>
        <v>124390</v>
      </c>
      <c r="Y1538" s="133" t="str">
        <f>IFERROR(IF(VLOOKUP($C1538,'MSCI Database'!$C:$R,11, FALSE)="","",VLOOKUP($C1538,'MSCI Database'!$C:$R,11, FALSE)),"")</f>
        <v>2019</v>
      </c>
      <c r="Z1538" s="133" t="str">
        <f>IFERROR(IF(VLOOKUP($C1538,'MSCI Database'!$C:$R,12, FALSE)="","",VLOOKUP($C1538,'MSCI Database'!$C:$R,12, FALSE)),"")</f>
        <v>Reported</v>
      </c>
      <c r="AA1538" s="202" t="str">
        <f>IFERROR(IF(VLOOKUP($C1538,'MSCI Database'!$C:$R,13, FALSE)="","",VLOOKUP($C1538,'MSCI Database'!$C:$R,13, FALSE)),"")</f>
        <v/>
      </c>
    </row>
    <row r="1539" spans="1:27" s="130" customFormat="1" ht="15" hidden="1" customHeight="1" outlineLevel="1">
      <c r="A1539" s="130" t="s">
        <v>10552</v>
      </c>
      <c r="B1539" s="130" t="s">
        <v>10553</v>
      </c>
      <c r="C1539" s="130" t="s">
        <v>10554</v>
      </c>
      <c r="D1539" s="130" t="s">
        <v>12128</v>
      </c>
      <c r="E1539" s="130" t="s">
        <v>12133</v>
      </c>
      <c r="F1539" s="169">
        <v>4.2692150371334003E-2</v>
      </c>
      <c r="G1539" s="132" t="str">
        <f ca="1">IFERROR(_xll.BQL($A1539, "cur_mkt_cap(currency=EUR)")/1000000, " ")</f>
        <v xml:space="preserve"> </v>
      </c>
      <c r="M1539" s="305">
        <f t="shared" si="67"/>
        <v>2.7621821290253096E-5</v>
      </c>
      <c r="N1539" s="223">
        <f t="shared" si="68"/>
        <v>4.6509640689928328E-4</v>
      </c>
      <c r="O1539" s="172" t="str">
        <f>IFERROR(IF(VLOOKUP($C1539,'MSCI Database'!$C:$R,2, FALSE)="","",VLOOKUP($C1539,'MSCI Database'!$C:$R,2, FALSE)),"")</f>
        <v>Health Care Providers &amp; Services</v>
      </c>
      <c r="P1539" s="186" t="str">
        <f>IFERROR(IF(VLOOKUP($C1539,'MSCI Database'!$C:$R,3, FALSE)="","",VLOOKUP($C1539,'MSCI Database'!$C:$R,3, FALSE)),"")</f>
        <v>BBB</v>
      </c>
      <c r="Q1539" s="164" t="str">
        <f>IFERROR(IF(VLOOKUP($C1539,'MSCI Database'!$C:$R,4, FALSE)="","",VLOOKUP($C1539,'MSCI Database'!$C:$R,4, FALSE)),"")</f>
        <v>0</v>
      </c>
      <c r="R1539" s="164">
        <f>IFERROR(IF(VLOOKUP($C1539,'MSCI Database'!$C:$R,5, FALSE)="","",VLOOKUP($C1539,'MSCI Database'!$C:$R,5, FALSE)),"")</f>
        <v>4.9000000000000004</v>
      </c>
      <c r="S1539" s="164">
        <f>IFERROR(IF(VLOOKUP($C1539,'MSCI Database'!$C:$R,6, FALSE)="","",VLOOKUP($C1539,'MSCI Database'!$C:$R,6, FALSE)),"")</f>
        <v>6.7</v>
      </c>
      <c r="T1539" s="211">
        <f>IFERROR(IF(VLOOKUP($C1539,'MSCI Database'!$C:$R,7, FALSE)="","",VLOOKUP($C1539,'MSCI Database'!$C:$R,7, FALSE)),"")</f>
        <v>3.1</v>
      </c>
      <c r="U1539" s="164">
        <f>IFERROR(IF(VLOOKUP($C1539,'MSCI Database'!$C:$R,8, FALSE)="","",VLOOKUP($C1539,'MSCI Database'!$C:$R,8, FALSE)),"")</f>
        <v>6.8</v>
      </c>
      <c r="V1539" s="175">
        <f>IFERROR(IF(VLOOKUP($C1539,'MSCI Database'!$C:$R,9, FALSE)="","",VLOOKUP($C1539,'MSCI Database'!$C:$R,9, FALSE)),"")</f>
        <v>4.5999999999999996</v>
      </c>
      <c r="W1539" s="165">
        <f t="shared" ca="1" si="66"/>
        <v>0</v>
      </c>
      <c r="X1539" s="166">
        <f>IFERROR(IF(VLOOKUP($C1539,'MSCI Database'!$C:$R,10, FALSE)="","",VLOOKUP($C1539,'MSCI Database'!$C:$R,10, FALSE)),"")</f>
        <v>14647</v>
      </c>
      <c r="Y1539" s="133" t="str">
        <f>IFERROR(IF(VLOOKUP($C1539,'MSCI Database'!$C:$R,11, FALSE)="","",VLOOKUP($C1539,'MSCI Database'!$C:$R,11, FALSE)),"")</f>
        <v>2019</v>
      </c>
      <c r="Z1539" s="133" t="str">
        <f>IFERROR(IF(VLOOKUP($C1539,'MSCI Database'!$C:$R,12, FALSE)="","",VLOOKUP($C1539,'MSCI Database'!$C:$R,12, FALSE)),"")</f>
        <v>E.Segmt-Moderately Low</v>
      </c>
      <c r="AA1539" s="202" t="str">
        <f>IFERROR(IF(VLOOKUP($C1539,'MSCI Database'!$C:$R,13, FALSE)="","",VLOOKUP($C1539,'MSCI Database'!$C:$R,13, FALSE)),"")</f>
        <v/>
      </c>
    </row>
    <row r="1540" spans="1:27" s="130" customFormat="1" ht="15" hidden="1" customHeight="1" outlineLevel="1">
      <c r="A1540" s="130" t="s">
        <v>11340</v>
      </c>
      <c r="B1540" s="130" t="s">
        <v>11341</v>
      </c>
      <c r="C1540" s="130" t="s">
        <v>11342</v>
      </c>
      <c r="D1540" s="130" t="s">
        <v>12128</v>
      </c>
      <c r="E1540" s="130" t="s">
        <v>12133</v>
      </c>
      <c r="F1540" s="169">
        <v>4.2318638237774597E-2</v>
      </c>
      <c r="G1540" s="132" t="str">
        <f ca="1">IFERROR(_xll.BQL($A1540, "cur_mkt_cap(currency=EUR)")/1000000, " ")</f>
        <v xml:space="preserve"> </v>
      </c>
      <c r="M1540" s="305">
        <f t="shared" si="67"/>
        <v>2.738015893984016E-5</v>
      </c>
      <c r="N1540" s="223">
        <f t="shared" si="68"/>
        <v>4.6102729466809405E-4</v>
      </c>
      <c r="O1540" s="172" t="str">
        <f>IFERROR(IF(VLOOKUP($C1540,'MSCI Database'!$C:$R,2, FALSE)="","",VLOOKUP($C1540,'MSCI Database'!$C:$R,2, FALSE)),"")</f>
        <v>Biotechnology</v>
      </c>
      <c r="P1540" s="186" t="str">
        <f>IFERROR(IF(VLOOKUP($C1540,'MSCI Database'!$C:$R,3, FALSE)="","",VLOOKUP($C1540,'MSCI Database'!$C:$R,3, FALSE)),"")</f>
        <v>BBB</v>
      </c>
      <c r="Q1540" s="164" t="str">
        <f>IFERROR(IF(VLOOKUP($C1540,'MSCI Database'!$C:$R,4, FALSE)="","",VLOOKUP($C1540,'MSCI Database'!$C:$R,4, FALSE)),"")</f>
        <v/>
      </c>
      <c r="R1540" s="164">
        <f>IFERROR(IF(VLOOKUP($C1540,'MSCI Database'!$C:$R,5, FALSE)="","",VLOOKUP($C1540,'MSCI Database'!$C:$R,5, FALSE)),"")</f>
        <v>4.4000000000000004</v>
      </c>
      <c r="S1540" s="164">
        <f>IFERROR(IF(VLOOKUP($C1540,'MSCI Database'!$C:$R,6, FALSE)="","",VLOOKUP($C1540,'MSCI Database'!$C:$R,6, FALSE)),"")</f>
        <v>7.1</v>
      </c>
      <c r="T1540" s="211">
        <f>IFERROR(IF(VLOOKUP($C1540,'MSCI Database'!$C:$R,7, FALSE)="","",VLOOKUP($C1540,'MSCI Database'!$C:$R,7, FALSE)),"")</f>
        <v>4.0999999999999996</v>
      </c>
      <c r="U1540" s="164">
        <f>IFERROR(IF(VLOOKUP($C1540,'MSCI Database'!$C:$R,8, FALSE)="","",VLOOKUP($C1540,'MSCI Database'!$C:$R,8, FALSE)),"")</f>
        <v>5.2</v>
      </c>
      <c r="V1540" s="175">
        <f>IFERROR(IF(VLOOKUP($C1540,'MSCI Database'!$C:$R,9, FALSE)="","",VLOOKUP($C1540,'MSCI Database'!$C:$R,9, FALSE)),"")</f>
        <v>4.8</v>
      </c>
      <c r="W1540" s="165">
        <f t="shared" ca="1" si="66"/>
        <v>0</v>
      </c>
      <c r="X1540" s="166" t="str">
        <f>IFERROR(IF(VLOOKUP($C1540,'MSCI Database'!$C:$R,10, FALSE)="","",VLOOKUP($C1540,'MSCI Database'!$C:$R,10, FALSE)),"")</f>
        <v/>
      </c>
      <c r="Y1540" s="133" t="str">
        <f>IFERROR(IF(VLOOKUP($C1540,'MSCI Database'!$C:$R,11, FALSE)="","",VLOOKUP($C1540,'MSCI Database'!$C:$R,11, FALSE)),"")</f>
        <v>2019</v>
      </c>
      <c r="Z1540" s="133" t="str">
        <f>IFERROR(IF(VLOOKUP($C1540,'MSCI Database'!$C:$R,12, FALSE)="","",VLOOKUP($C1540,'MSCI Database'!$C:$R,12, FALSE)),"")</f>
        <v/>
      </c>
      <c r="AA1540" s="202" t="str">
        <f>IFERROR(IF(VLOOKUP($C1540,'MSCI Database'!$C:$R,13, FALSE)="","",VLOOKUP($C1540,'MSCI Database'!$C:$R,13, FALSE)),"")</f>
        <v/>
      </c>
    </row>
    <row r="1541" spans="1:27" s="130" customFormat="1" ht="15" hidden="1" customHeight="1" outlineLevel="1">
      <c r="A1541" s="130" t="s">
        <v>11274</v>
      </c>
      <c r="B1541" s="130" t="s">
        <v>11275</v>
      </c>
      <c r="C1541" s="130" t="s">
        <v>11276</v>
      </c>
      <c r="D1541" s="130" t="s">
        <v>12128</v>
      </c>
      <c r="E1541" s="130" t="s">
        <v>12133</v>
      </c>
      <c r="F1541" s="169">
        <v>4.2024131790172482E-2</v>
      </c>
      <c r="G1541" s="132" t="str">
        <f ca="1">IFERROR(_xll.BQL($A1541, "cur_mkt_cap(currency=EUR)")/1000000, " ")</f>
        <v xml:space="preserve"> </v>
      </c>
      <c r="M1541" s="305">
        <f t="shared" si="67"/>
        <v>2.7189613268241596E-5</v>
      </c>
      <c r="N1541" s="223">
        <f t="shared" ca="1" si="68"/>
        <v>4.578188854079133E-4</v>
      </c>
      <c r="O1541" s="172" t="str">
        <f>IFERROR(IF(VLOOKUP($C1541,'MSCI Database'!$C:$R,2, FALSE)="","",VLOOKUP($C1541,'MSCI Database'!$C:$R,2, FALSE)),"")</f>
        <v>Health Care Equipment &amp; Supplies</v>
      </c>
      <c r="P1541" s="186" t="str">
        <f>IFERROR(IF(VLOOKUP($C1541,'MSCI Database'!$C:$R,3, FALSE)="","",VLOOKUP($C1541,'MSCI Database'!$C:$R,3, FALSE)),"")</f>
        <v>A</v>
      </c>
      <c r="Q1541" s="164" t="str">
        <f>IFERROR(IF(VLOOKUP($C1541,'MSCI Database'!$C:$R,4, FALSE)="","",VLOOKUP($C1541,'MSCI Database'!$C:$R,4, FALSE)),"")</f>
        <v>1</v>
      </c>
      <c r="R1541" s="164">
        <f>IFERROR(IF(VLOOKUP($C1541,'MSCI Database'!$C:$R,5, FALSE)="","",VLOOKUP($C1541,'MSCI Database'!$C:$R,5, FALSE)),"")</f>
        <v>6.3</v>
      </c>
      <c r="S1541" s="164">
        <f>IFERROR(IF(VLOOKUP($C1541,'MSCI Database'!$C:$R,6, FALSE)="","",VLOOKUP($C1541,'MSCI Database'!$C:$R,6, FALSE)),"")</f>
        <v>6.2</v>
      </c>
      <c r="T1541" s="211">
        <f>IFERROR(IF(VLOOKUP($C1541,'MSCI Database'!$C:$R,7, FALSE)="","",VLOOKUP($C1541,'MSCI Database'!$C:$R,7, FALSE)),"")</f>
        <v>6.5</v>
      </c>
      <c r="U1541" s="164">
        <f>IFERROR(IF(VLOOKUP($C1541,'MSCI Database'!$C:$R,8, FALSE)="","",VLOOKUP($C1541,'MSCI Database'!$C:$R,8, FALSE)),"")</f>
        <v>5</v>
      </c>
      <c r="V1541" s="175">
        <f>IFERROR(IF(VLOOKUP($C1541,'MSCI Database'!$C:$R,9, FALSE)="","",VLOOKUP($C1541,'MSCI Database'!$C:$R,9, FALSE)),"")</f>
        <v>5.8</v>
      </c>
      <c r="W1541" s="165">
        <f t="shared" ca="1" si="66"/>
        <v>0</v>
      </c>
      <c r="X1541" s="166">
        <f>IFERROR(IF(VLOOKUP($C1541,'MSCI Database'!$C:$R,10, FALSE)="","",VLOOKUP($C1541,'MSCI Database'!$C:$R,10, FALSE)),"")</f>
        <v>1101</v>
      </c>
      <c r="Y1541" s="133" t="str">
        <f>IFERROR(IF(VLOOKUP($C1541,'MSCI Database'!$C:$R,11, FALSE)="","",VLOOKUP($C1541,'MSCI Database'!$C:$R,11, FALSE)),"")</f>
        <v>2019</v>
      </c>
      <c r="Z1541" s="133" t="str">
        <f>IFERROR(IF(VLOOKUP($C1541,'MSCI Database'!$C:$R,12, FALSE)="","",VLOOKUP($C1541,'MSCI Database'!$C:$R,12, FALSE)),"")</f>
        <v>E.Segmt-Moderately Low</v>
      </c>
      <c r="AA1541" s="202" t="str">
        <f>IFERROR(IF(VLOOKUP($C1541,'MSCI Database'!$C:$R,13, FALSE)="","",VLOOKUP($C1541,'MSCI Database'!$C:$R,13, FALSE)),"")</f>
        <v/>
      </c>
    </row>
    <row r="1542" spans="1:27" s="130" customFormat="1" ht="15" hidden="1" customHeight="1" outlineLevel="1">
      <c r="A1542" s="130" t="s">
        <v>11441</v>
      </c>
      <c r="B1542" s="130" t="s">
        <v>11442</v>
      </c>
      <c r="C1542" s="130" t="s">
        <v>11443</v>
      </c>
      <c r="D1542" s="130" t="s">
        <v>12128</v>
      </c>
      <c r="E1542" s="130" t="s">
        <v>18689</v>
      </c>
      <c r="F1542" s="169">
        <v>4.1789386623580192E-2</v>
      </c>
      <c r="G1542" s="132" t="str">
        <f ca="1">IFERROR(_xll.BQL($A1542, "cur_mkt_cap(currency=EUR)")/1000000, " ")</f>
        <v xml:space="preserve"> </v>
      </c>
      <c r="M1542" s="305">
        <f t="shared" si="67"/>
        <v>2.7037733145456381E-5</v>
      </c>
      <c r="N1542" s="223">
        <f t="shared" ca="1" si="68"/>
        <v>4.5526152691063892E-4</v>
      </c>
      <c r="O1542" s="172" t="str">
        <f>IFERROR(IF(VLOOKUP($C1542,'MSCI Database'!$C:$R,2, FALSE)="","",VLOOKUP($C1542,'MSCI Database'!$C:$R,2, FALSE)),"")</f>
        <v>Software &amp; Services</v>
      </c>
      <c r="P1542" s="186" t="str">
        <f>IFERROR(IF(VLOOKUP($C1542,'MSCI Database'!$C:$R,3, FALSE)="","",VLOOKUP($C1542,'MSCI Database'!$C:$R,3, FALSE)),"")</f>
        <v>BB</v>
      </c>
      <c r="Q1542" s="164" t="str">
        <f>IFERROR(IF(VLOOKUP($C1542,'MSCI Database'!$C:$R,4, FALSE)="","",VLOOKUP($C1542,'MSCI Database'!$C:$R,4, FALSE)),"")</f>
        <v>-1</v>
      </c>
      <c r="R1542" s="164">
        <f>IFERROR(IF(VLOOKUP($C1542,'MSCI Database'!$C:$R,5, FALSE)="","",VLOOKUP($C1542,'MSCI Database'!$C:$R,5, FALSE)),"")</f>
        <v>3.8</v>
      </c>
      <c r="S1542" s="164">
        <f>IFERROR(IF(VLOOKUP($C1542,'MSCI Database'!$C:$R,6, FALSE)="","",VLOOKUP($C1542,'MSCI Database'!$C:$R,6, FALSE)),"")</f>
        <v>4</v>
      </c>
      <c r="T1542" s="211">
        <f>IFERROR(IF(VLOOKUP($C1542,'MSCI Database'!$C:$R,7, FALSE)="","",VLOOKUP($C1542,'MSCI Database'!$C:$R,7, FALSE)),"")</f>
        <v>4</v>
      </c>
      <c r="U1542" s="164">
        <f>IFERROR(IF(VLOOKUP($C1542,'MSCI Database'!$C:$R,8, FALSE)="","",VLOOKUP($C1542,'MSCI Database'!$C:$R,8, FALSE)),"")</f>
        <v>4.5</v>
      </c>
      <c r="V1542" s="175">
        <f>IFERROR(IF(VLOOKUP($C1542,'MSCI Database'!$C:$R,9, FALSE)="","",VLOOKUP($C1542,'MSCI Database'!$C:$R,9, FALSE)),"")</f>
        <v>4.2</v>
      </c>
      <c r="W1542" s="165">
        <f t="shared" ca="1" si="66"/>
        <v>0</v>
      </c>
      <c r="X1542" s="166">
        <f>IFERROR(IF(VLOOKUP($C1542,'MSCI Database'!$C:$R,10, FALSE)="","",VLOOKUP($C1542,'MSCI Database'!$C:$R,10, FALSE)),"")</f>
        <v>3417</v>
      </c>
      <c r="Y1542" s="133" t="str">
        <f>IFERROR(IF(VLOOKUP($C1542,'MSCI Database'!$C:$R,11, FALSE)="","",VLOOKUP($C1542,'MSCI Database'!$C:$R,11, FALSE)),"")</f>
        <v>2019</v>
      </c>
      <c r="Z1542" s="133" t="str">
        <f>IFERROR(IF(VLOOKUP($C1542,'MSCI Database'!$C:$R,12, FALSE)="","",VLOOKUP($C1542,'MSCI Database'!$C:$R,12, FALSE)),"")</f>
        <v>E.Segmt-Moderate</v>
      </c>
      <c r="AA1542" s="202" t="str">
        <f>IFERROR(IF(VLOOKUP($C1542,'MSCI Database'!$C:$R,13, FALSE)="","",VLOOKUP($C1542,'MSCI Database'!$C:$R,13, FALSE)),"")</f>
        <v/>
      </c>
    </row>
    <row r="1543" spans="1:27" s="130" customFormat="1" ht="15" hidden="1" customHeight="1" outlineLevel="1">
      <c r="A1543" s="130" t="s">
        <v>11708</v>
      </c>
      <c r="B1543" s="130" t="s">
        <v>11709</v>
      </c>
      <c r="C1543" s="130" t="s">
        <v>11710</v>
      </c>
      <c r="D1543" s="130" t="s">
        <v>12128</v>
      </c>
      <c r="E1543" s="130" t="s">
        <v>18690</v>
      </c>
      <c r="F1543" s="169">
        <v>4.145599515027585E-2</v>
      </c>
      <c r="G1543" s="132" t="str">
        <f ca="1">IFERROR(_xll.BQL($A1543, "cur_mkt_cap(currency=EUR)")/1000000, " ")</f>
        <v xml:space="preserve"> </v>
      </c>
      <c r="M1543" s="305">
        <f t="shared" si="67"/>
        <v>2.6822028862228473E-5</v>
      </c>
      <c r="N1543" s="223">
        <f t="shared" si="68"/>
        <v>4.5162949678388231E-4</v>
      </c>
      <c r="O1543" s="172" t="str">
        <f>IFERROR(IF(VLOOKUP($C1543,'MSCI Database'!$C:$R,2, FALSE)="","",VLOOKUP($C1543,'MSCI Database'!$C:$R,2, FALSE)),"")</f>
        <v>Telecommunication Services</v>
      </c>
      <c r="P1543" s="186" t="str">
        <f>IFERROR(IF(VLOOKUP($C1543,'MSCI Database'!$C:$R,3, FALSE)="","",VLOOKUP($C1543,'MSCI Database'!$C:$R,3, FALSE)),"")</f>
        <v>B</v>
      </c>
      <c r="Q1543" s="164" t="str">
        <f>IFERROR(IF(VLOOKUP($C1543,'MSCI Database'!$C:$R,4, FALSE)="","",VLOOKUP($C1543,'MSCI Database'!$C:$R,4, FALSE)),"")</f>
        <v>0</v>
      </c>
      <c r="R1543" s="164">
        <f>IFERROR(IF(VLOOKUP($C1543,'MSCI Database'!$C:$R,5, FALSE)="","",VLOOKUP($C1543,'MSCI Database'!$C:$R,5, FALSE)),"")</f>
        <v>2.7</v>
      </c>
      <c r="S1543" s="164">
        <f>IFERROR(IF(VLOOKUP($C1543,'MSCI Database'!$C:$R,6, FALSE)="","",VLOOKUP($C1543,'MSCI Database'!$C:$R,6, FALSE)),"")</f>
        <v>6.3</v>
      </c>
      <c r="T1543" s="211">
        <f>IFERROR(IF(VLOOKUP($C1543,'MSCI Database'!$C:$R,7, FALSE)="","",VLOOKUP($C1543,'MSCI Database'!$C:$R,7, FALSE)),"")</f>
        <v>3.9</v>
      </c>
      <c r="U1543" s="164">
        <f>IFERROR(IF(VLOOKUP($C1543,'MSCI Database'!$C:$R,8, FALSE)="","",VLOOKUP($C1543,'MSCI Database'!$C:$R,8, FALSE)),"")</f>
        <v>4.0999999999999996</v>
      </c>
      <c r="V1543" s="175">
        <f>IFERROR(IF(VLOOKUP($C1543,'MSCI Database'!$C:$R,9, FALSE)="","",VLOOKUP($C1543,'MSCI Database'!$C:$R,9, FALSE)),"")</f>
        <v>4.0999999999999996</v>
      </c>
      <c r="W1543" s="165">
        <f t="shared" ca="1" si="66"/>
        <v>0</v>
      </c>
      <c r="X1543" s="166">
        <f>IFERROR(IF(VLOOKUP($C1543,'MSCI Database'!$C:$R,10, FALSE)="","",VLOOKUP($C1543,'MSCI Database'!$C:$R,10, FALSE)),"")</f>
        <v>54237</v>
      </c>
      <c r="Y1543" s="133" t="str">
        <f>IFERROR(IF(VLOOKUP($C1543,'MSCI Database'!$C:$R,11, FALSE)="","",VLOOKUP($C1543,'MSCI Database'!$C:$R,11, FALSE)),"")</f>
        <v>2019</v>
      </c>
      <c r="Z1543" s="133" t="str">
        <f>IFERROR(IF(VLOOKUP($C1543,'MSCI Database'!$C:$R,12, FALSE)="","",VLOOKUP($C1543,'MSCI Database'!$C:$R,12, FALSE)),"")</f>
        <v>E.Segmt-Moderately High</v>
      </c>
      <c r="AA1543" s="202" t="str">
        <f>IFERROR(IF(VLOOKUP($C1543,'MSCI Database'!$C:$R,13, FALSE)="","",VLOOKUP($C1543,'MSCI Database'!$C:$R,13, FALSE)),"")</f>
        <v/>
      </c>
    </row>
    <row r="1544" spans="1:27" s="130" customFormat="1" ht="15" hidden="1" customHeight="1" outlineLevel="1">
      <c r="A1544" s="130" t="s">
        <v>11026</v>
      </c>
      <c r="B1544" s="130" t="s">
        <v>11027</v>
      </c>
      <c r="C1544" s="130" t="s">
        <v>11028</v>
      </c>
      <c r="D1544" s="130" t="s">
        <v>12128</v>
      </c>
      <c r="E1544" s="130" t="s">
        <v>18684</v>
      </c>
      <c r="F1544" s="169">
        <v>4.1268924142726253E-2</v>
      </c>
      <c r="G1544" s="132" t="str">
        <f ca="1">IFERROR(_xll.BQL($A1544, "cur_mkt_cap(currency=EUR)")/1000000, " ")</f>
        <v xml:space="preserve"> </v>
      </c>
      <c r="M1544" s="305">
        <f t="shared" si="67"/>
        <v>2.6700993920343884E-5</v>
      </c>
      <c r="N1544" s="223">
        <f t="shared" ca="1" si="68"/>
        <v>4.495915096436335E-4</v>
      </c>
      <c r="O1544" s="172" t="str">
        <f>IFERROR(IF(VLOOKUP($C1544,'MSCI Database'!$C:$R,2, FALSE)="","",VLOOKUP($C1544,'MSCI Database'!$C:$R,2, FALSE)),"")</f>
        <v>Specialty Chemicals</v>
      </c>
      <c r="P1544" s="186" t="str">
        <f>IFERROR(IF(VLOOKUP($C1544,'MSCI Database'!$C:$R,3, FALSE)="","",VLOOKUP($C1544,'MSCI Database'!$C:$R,3, FALSE)),"")</f>
        <v>B</v>
      </c>
      <c r="Q1544" s="164" t="str">
        <f>IFERROR(IF(VLOOKUP($C1544,'MSCI Database'!$C:$R,4, FALSE)="","",VLOOKUP($C1544,'MSCI Database'!$C:$R,4, FALSE)),"")</f>
        <v>0</v>
      </c>
      <c r="R1544" s="164">
        <f>IFERROR(IF(VLOOKUP($C1544,'MSCI Database'!$C:$R,5, FALSE)="","",VLOOKUP($C1544,'MSCI Database'!$C:$R,5, FALSE)),"")</f>
        <v>2.7</v>
      </c>
      <c r="S1544" s="164">
        <f>IFERROR(IF(VLOOKUP($C1544,'MSCI Database'!$C:$R,6, FALSE)="","",VLOOKUP($C1544,'MSCI Database'!$C:$R,6, FALSE)),"")</f>
        <v>3.7</v>
      </c>
      <c r="T1544" s="211">
        <f>IFERROR(IF(VLOOKUP($C1544,'MSCI Database'!$C:$R,7, FALSE)="","",VLOOKUP($C1544,'MSCI Database'!$C:$R,7, FALSE)),"")</f>
        <v>3.7</v>
      </c>
      <c r="U1544" s="164">
        <f>IFERROR(IF(VLOOKUP($C1544,'MSCI Database'!$C:$R,8, FALSE)="","",VLOOKUP($C1544,'MSCI Database'!$C:$R,8, FALSE)),"")</f>
        <v>4.7</v>
      </c>
      <c r="V1544" s="175">
        <f>IFERROR(IF(VLOOKUP($C1544,'MSCI Database'!$C:$R,9, FALSE)="","",VLOOKUP($C1544,'MSCI Database'!$C:$R,9, FALSE)),"")</f>
        <v>4</v>
      </c>
      <c r="W1544" s="165">
        <f t="shared" ca="1" si="66"/>
        <v>0</v>
      </c>
      <c r="X1544" s="166">
        <f>IFERROR(IF(VLOOKUP($C1544,'MSCI Database'!$C:$R,10, FALSE)="","",VLOOKUP($C1544,'MSCI Database'!$C:$R,10, FALSE)),"")</f>
        <v>531947</v>
      </c>
      <c r="Y1544" s="133" t="str">
        <f>IFERROR(IF(VLOOKUP($C1544,'MSCI Database'!$C:$R,11, FALSE)="","",VLOOKUP($C1544,'MSCI Database'!$C:$R,11, FALSE)),"")</f>
        <v>2019</v>
      </c>
      <c r="Z1544" s="133" t="str">
        <f>IFERROR(IF(VLOOKUP($C1544,'MSCI Database'!$C:$R,12, FALSE)="","",VLOOKUP($C1544,'MSCI Database'!$C:$R,12, FALSE)),"")</f>
        <v>E.Segmt-Moderately High</v>
      </c>
      <c r="AA1544" s="202" t="str">
        <f>IFERROR(IF(VLOOKUP($C1544,'MSCI Database'!$C:$R,13, FALSE)="","",VLOOKUP($C1544,'MSCI Database'!$C:$R,13, FALSE)),"")</f>
        <v/>
      </c>
    </row>
    <row r="1545" spans="1:27" s="130" customFormat="1" ht="15" hidden="1" customHeight="1" outlineLevel="1">
      <c r="A1545" s="130" t="s">
        <v>11196</v>
      </c>
      <c r="B1545" s="130" t="s">
        <v>11197</v>
      </c>
      <c r="C1545" s="130" t="s">
        <v>11198</v>
      </c>
      <c r="D1545" s="130" t="s">
        <v>12128</v>
      </c>
      <c r="E1545" s="130" t="s">
        <v>18704</v>
      </c>
      <c r="F1545" s="169">
        <v>4.119322533485284E-2</v>
      </c>
      <c r="G1545" s="132" t="str">
        <f ca="1">IFERROR(_xll.BQL($A1545, "cur_mkt_cap(currency=EUR)")/1000000, " ")</f>
        <v xml:space="preserve"> </v>
      </c>
      <c r="M1545" s="305">
        <f t="shared" si="67"/>
        <v>2.6652016791649785E-5</v>
      </c>
      <c r="N1545" s="223">
        <f t="shared" si="68"/>
        <v>4.4876683243149376E-4</v>
      </c>
      <c r="O1545" s="172" t="str">
        <f>IFERROR(IF(VLOOKUP($C1545,'MSCI Database'!$C:$R,2, FALSE)="","",VLOOKUP($C1545,'MSCI Database'!$C:$R,2, FALSE)),"")</f>
        <v>Real Estate Development &amp; Diversified Activities</v>
      </c>
      <c r="P1545" s="186" t="str">
        <f>IFERROR(IF(VLOOKUP($C1545,'MSCI Database'!$C:$R,3, FALSE)="","",VLOOKUP($C1545,'MSCI Database'!$C:$R,3, FALSE)),"")</f>
        <v>BBB</v>
      </c>
      <c r="Q1545" s="164" t="str">
        <f>IFERROR(IF(VLOOKUP($C1545,'MSCI Database'!$C:$R,4, FALSE)="","",VLOOKUP($C1545,'MSCI Database'!$C:$R,4, FALSE)),"")</f>
        <v>0</v>
      </c>
      <c r="R1545" s="164">
        <f>IFERROR(IF(VLOOKUP($C1545,'MSCI Database'!$C:$R,5, FALSE)="","",VLOOKUP($C1545,'MSCI Database'!$C:$R,5, FALSE)),"")</f>
        <v>5.3</v>
      </c>
      <c r="S1545" s="164">
        <f>IFERROR(IF(VLOOKUP($C1545,'MSCI Database'!$C:$R,6, FALSE)="","",VLOOKUP($C1545,'MSCI Database'!$C:$R,6, FALSE)),"")</f>
        <v>3.5</v>
      </c>
      <c r="T1545" s="211">
        <f>IFERROR(IF(VLOOKUP($C1545,'MSCI Database'!$C:$R,7, FALSE)="","",VLOOKUP($C1545,'MSCI Database'!$C:$R,7, FALSE)),"")</f>
        <v>5.9</v>
      </c>
      <c r="U1545" s="164">
        <f>IFERROR(IF(VLOOKUP($C1545,'MSCI Database'!$C:$R,8, FALSE)="","",VLOOKUP($C1545,'MSCI Database'!$C:$R,8, FALSE)),"")</f>
        <v>4.9000000000000004</v>
      </c>
      <c r="V1545" s="175">
        <f>IFERROR(IF(VLOOKUP($C1545,'MSCI Database'!$C:$R,9, FALSE)="","",VLOOKUP($C1545,'MSCI Database'!$C:$R,9, FALSE)),"")</f>
        <v>4.9000000000000004</v>
      </c>
      <c r="W1545" s="165">
        <f t="shared" ca="1" si="66"/>
        <v>0</v>
      </c>
      <c r="X1545" s="166">
        <f>IFERROR(IF(VLOOKUP($C1545,'MSCI Database'!$C:$R,10, FALSE)="","",VLOOKUP($C1545,'MSCI Database'!$C:$R,10, FALSE)),"")</f>
        <v>13946</v>
      </c>
      <c r="Y1545" s="133" t="str">
        <f>IFERROR(IF(VLOOKUP($C1545,'MSCI Database'!$C:$R,11, FALSE)="","",VLOOKUP($C1545,'MSCI Database'!$C:$R,11, FALSE)),"")</f>
        <v>2019</v>
      </c>
      <c r="Z1545" s="133" t="str">
        <f>IFERROR(IF(VLOOKUP($C1545,'MSCI Database'!$C:$R,12, FALSE)="","",VLOOKUP($C1545,'MSCI Database'!$C:$R,12, FALSE)),"")</f>
        <v>E.Segmt-Moderate</v>
      </c>
      <c r="AA1545" s="202" t="str">
        <f>IFERROR(IF(VLOOKUP($C1545,'MSCI Database'!$C:$R,13, FALSE)="","",VLOOKUP($C1545,'MSCI Database'!$C:$R,13, FALSE)),"")</f>
        <v/>
      </c>
    </row>
    <row r="1546" spans="1:27" s="130" customFormat="1" ht="15" hidden="1" customHeight="1" outlineLevel="1">
      <c r="A1546" s="130" t="s">
        <v>9235</v>
      </c>
      <c r="B1546" s="130" t="s">
        <v>9236</v>
      </c>
      <c r="C1546" s="130" t="s">
        <v>9237</v>
      </c>
      <c r="D1546" s="130" t="s">
        <v>12128</v>
      </c>
      <c r="E1546" s="130" t="s">
        <v>12133</v>
      </c>
      <c r="F1546" s="169">
        <v>4.1125942303116877E-2</v>
      </c>
      <c r="G1546" s="132" t="str">
        <f ca="1">IFERROR(_xll.BQL($A1546, "cur_mkt_cap(currency=EUR)")/1000000, " ")</f>
        <v xml:space="preserve"> </v>
      </c>
      <c r="M1546" s="305">
        <f t="shared" si="67"/>
        <v>2.6608484670116619E-5</v>
      </c>
      <c r="N1546" s="223">
        <f t="shared" si="68"/>
        <v>4.4803383828541534E-4</v>
      </c>
      <c r="O1546" s="172" t="str">
        <f>IFERROR(IF(VLOOKUP($C1546,'MSCI Database'!$C:$R,2, FALSE)="","",VLOOKUP($C1546,'MSCI Database'!$C:$R,2, FALSE)),"")</f>
        <v>Health Care Equipment &amp; Supplies</v>
      </c>
      <c r="P1546" s="186" t="str">
        <f>IFERROR(IF(VLOOKUP($C1546,'MSCI Database'!$C:$R,3, FALSE)="","",VLOOKUP($C1546,'MSCI Database'!$C:$R,3, FALSE)),"")</f>
        <v>BBB</v>
      </c>
      <c r="Q1546" s="164" t="str">
        <f>IFERROR(IF(VLOOKUP($C1546,'MSCI Database'!$C:$R,4, FALSE)="","",VLOOKUP($C1546,'MSCI Database'!$C:$R,4, FALSE)),"")</f>
        <v>1</v>
      </c>
      <c r="R1546" s="164">
        <f>IFERROR(IF(VLOOKUP($C1546,'MSCI Database'!$C:$R,5, FALSE)="","",VLOOKUP($C1546,'MSCI Database'!$C:$R,5, FALSE)),"")</f>
        <v>4.7</v>
      </c>
      <c r="S1546" s="164">
        <f>IFERROR(IF(VLOOKUP($C1546,'MSCI Database'!$C:$R,6, FALSE)="","",VLOOKUP($C1546,'MSCI Database'!$C:$R,6, FALSE)),"")</f>
        <v>9.6</v>
      </c>
      <c r="T1546" s="211">
        <f>IFERROR(IF(VLOOKUP($C1546,'MSCI Database'!$C:$R,7, FALSE)="","",VLOOKUP($C1546,'MSCI Database'!$C:$R,7, FALSE)),"")</f>
        <v>4.5999999999999996</v>
      </c>
      <c r="U1546" s="164">
        <f>IFERROR(IF(VLOOKUP($C1546,'MSCI Database'!$C:$R,8, FALSE)="","",VLOOKUP($C1546,'MSCI Database'!$C:$R,8, FALSE)),"")</f>
        <v>5.3</v>
      </c>
      <c r="V1546" s="175">
        <f>IFERROR(IF(VLOOKUP($C1546,'MSCI Database'!$C:$R,9, FALSE)="","",VLOOKUP($C1546,'MSCI Database'!$C:$R,9, FALSE)),"")</f>
        <v>5.2</v>
      </c>
      <c r="W1546" s="165">
        <f t="shared" ca="1" si="66"/>
        <v>0</v>
      </c>
      <c r="X1546" s="166">
        <f>IFERROR(IF(VLOOKUP($C1546,'MSCI Database'!$C:$R,10, FALSE)="","",VLOOKUP($C1546,'MSCI Database'!$C:$R,10, FALSE)),"")</f>
        <v>10011</v>
      </c>
      <c r="Y1546" s="133" t="str">
        <f>IFERROR(IF(VLOOKUP($C1546,'MSCI Database'!$C:$R,11, FALSE)="","",VLOOKUP($C1546,'MSCI Database'!$C:$R,11, FALSE)),"")</f>
        <v>2019</v>
      </c>
      <c r="Z1546" s="133" t="str">
        <f>IFERROR(IF(VLOOKUP($C1546,'MSCI Database'!$C:$R,12, FALSE)="","",VLOOKUP($C1546,'MSCI Database'!$C:$R,12, FALSE)),"")</f>
        <v>Reported</v>
      </c>
      <c r="AA1546" s="202" t="str">
        <f>IFERROR(IF(VLOOKUP($C1546,'MSCI Database'!$C:$R,13, FALSE)="","",VLOOKUP($C1546,'MSCI Database'!$C:$R,13, FALSE)),"")</f>
        <v/>
      </c>
    </row>
    <row r="1547" spans="1:27" s="130" customFormat="1" ht="15" hidden="1" customHeight="1" outlineLevel="1">
      <c r="A1547" s="130" t="s">
        <v>9686</v>
      </c>
      <c r="B1547" s="130" t="s">
        <v>9687</v>
      </c>
      <c r="C1547" s="130" t="s">
        <v>9688</v>
      </c>
      <c r="D1547" s="130" t="s">
        <v>12128</v>
      </c>
      <c r="E1547" s="130" t="s">
        <v>12133</v>
      </c>
      <c r="F1547" s="169">
        <v>4.0931839734910408E-2</v>
      </c>
      <c r="G1547" s="132" t="str">
        <f ca="1">IFERROR(_xll.BQL($A1547, "cur_mkt_cap(currency=EUR)")/1000000, " ")</f>
        <v xml:space="preserve"> </v>
      </c>
      <c r="M1547" s="305">
        <f t="shared" si="67"/>
        <v>2.6482900308487031E-5</v>
      </c>
      <c r="N1547" s="223">
        <f t="shared" ca="1" si="68"/>
        <v>4.4591924798585133E-4</v>
      </c>
      <c r="O1547" s="172" t="str">
        <f>IFERROR(IF(VLOOKUP($C1547,'MSCI Database'!$C:$R,2, FALSE)="","",VLOOKUP($C1547,'MSCI Database'!$C:$R,2, FALSE)),"")</f>
        <v>Health Care Equipment &amp; Supplies</v>
      </c>
      <c r="P1547" s="186" t="str">
        <f>IFERROR(IF(VLOOKUP($C1547,'MSCI Database'!$C:$R,3, FALSE)="","",VLOOKUP($C1547,'MSCI Database'!$C:$R,3, FALSE)),"")</f>
        <v>BBB</v>
      </c>
      <c r="Q1547" s="164" t="str">
        <f>IFERROR(IF(VLOOKUP($C1547,'MSCI Database'!$C:$R,4, FALSE)="","",VLOOKUP($C1547,'MSCI Database'!$C:$R,4, FALSE)),"")</f>
        <v>1</v>
      </c>
      <c r="R1547" s="164">
        <f>IFERROR(IF(VLOOKUP($C1547,'MSCI Database'!$C:$R,5, FALSE)="","",VLOOKUP($C1547,'MSCI Database'!$C:$R,5, FALSE)),"")</f>
        <v>5.5</v>
      </c>
      <c r="S1547" s="164">
        <f>IFERROR(IF(VLOOKUP($C1547,'MSCI Database'!$C:$R,6, FALSE)="","",VLOOKUP($C1547,'MSCI Database'!$C:$R,6, FALSE)),"")</f>
        <v>6.3</v>
      </c>
      <c r="T1547" s="211">
        <f>IFERROR(IF(VLOOKUP($C1547,'MSCI Database'!$C:$R,7, FALSE)="","",VLOOKUP($C1547,'MSCI Database'!$C:$R,7, FALSE)),"")</f>
        <v>6.9</v>
      </c>
      <c r="U1547" s="164">
        <f>IFERROR(IF(VLOOKUP($C1547,'MSCI Database'!$C:$R,8, FALSE)="","",VLOOKUP($C1547,'MSCI Database'!$C:$R,8, FALSE)),"")</f>
        <v>3.3</v>
      </c>
      <c r="V1547" s="175">
        <f>IFERROR(IF(VLOOKUP($C1547,'MSCI Database'!$C:$R,9, FALSE)="","",VLOOKUP($C1547,'MSCI Database'!$C:$R,9, FALSE)),"")</f>
        <v>5.5</v>
      </c>
      <c r="W1547" s="165">
        <f t="shared" ca="1" si="66"/>
        <v>0</v>
      </c>
      <c r="X1547" s="166">
        <f>IFERROR(IF(VLOOKUP($C1547,'MSCI Database'!$C:$R,10, FALSE)="","",VLOOKUP($C1547,'MSCI Database'!$C:$R,10, FALSE)),"")</f>
        <v>634</v>
      </c>
      <c r="Y1547" s="133" t="str">
        <f>IFERROR(IF(VLOOKUP($C1547,'MSCI Database'!$C:$R,11, FALSE)="","",VLOOKUP($C1547,'MSCI Database'!$C:$R,11, FALSE)),"")</f>
        <v>2019</v>
      </c>
      <c r="Z1547" s="133" t="str">
        <f>IFERROR(IF(VLOOKUP($C1547,'MSCI Database'!$C:$R,12, FALSE)="","",VLOOKUP($C1547,'MSCI Database'!$C:$R,12, FALSE)),"")</f>
        <v>E.Segmt-Moderately Low</v>
      </c>
      <c r="AA1547" s="202" t="str">
        <f>IFERROR(IF(VLOOKUP($C1547,'MSCI Database'!$C:$R,13, FALSE)="","",VLOOKUP($C1547,'MSCI Database'!$C:$R,13, FALSE)),"")</f>
        <v/>
      </c>
    </row>
    <row r="1548" spans="1:27" s="130" customFormat="1" ht="15" hidden="1" customHeight="1" outlineLevel="1">
      <c r="A1548" s="130" t="s">
        <v>8923</v>
      </c>
      <c r="B1548" s="130" t="s">
        <v>8924</v>
      </c>
      <c r="C1548" s="130" t="s">
        <v>8925</v>
      </c>
      <c r="D1548" s="130" t="s">
        <v>12128</v>
      </c>
      <c r="E1548" s="130" t="s">
        <v>18689</v>
      </c>
      <c r="F1548" s="169">
        <v>4.0756605674603479E-2</v>
      </c>
      <c r="G1548" s="132" t="str">
        <f ca="1">IFERROR(_xll.BQL($A1548, "cur_mkt_cap(currency=EUR)")/1000000, " ")</f>
        <v xml:space="preserve"> </v>
      </c>
      <c r="M1548" s="305">
        <f t="shared" si="67"/>
        <v>2.6369523871468447E-5</v>
      </c>
      <c r="N1548" s="223">
        <f t="shared" si="68"/>
        <v>4.4401021480044756E-4</v>
      </c>
      <c r="O1548" s="172" t="str">
        <f>IFERROR(IF(VLOOKUP($C1548,'MSCI Database'!$C:$R,2, FALSE)="","",VLOOKUP($C1548,'MSCI Database'!$C:$R,2, FALSE)),"")</f>
        <v>Semiconductors &amp; Semiconductor Equipment</v>
      </c>
      <c r="P1548" s="186" t="str">
        <f>IFERROR(IF(VLOOKUP($C1548,'MSCI Database'!$C:$R,3, FALSE)="","",VLOOKUP($C1548,'MSCI Database'!$C:$R,3, FALSE)),"")</f>
        <v>B</v>
      </c>
      <c r="Q1548" s="164" t="str">
        <f>IFERROR(IF(VLOOKUP($C1548,'MSCI Database'!$C:$R,4, FALSE)="","",VLOOKUP($C1548,'MSCI Database'!$C:$R,4, FALSE)),"")</f>
        <v>0</v>
      </c>
      <c r="R1548" s="164">
        <f>IFERROR(IF(VLOOKUP($C1548,'MSCI Database'!$C:$R,5, FALSE)="","",VLOOKUP($C1548,'MSCI Database'!$C:$R,5, FALSE)),"")</f>
        <v>2.4</v>
      </c>
      <c r="S1548" s="164">
        <f>IFERROR(IF(VLOOKUP($C1548,'MSCI Database'!$C:$R,6, FALSE)="","",VLOOKUP($C1548,'MSCI Database'!$C:$R,6, FALSE)),"")</f>
        <v>5.6</v>
      </c>
      <c r="T1548" s="211">
        <f>IFERROR(IF(VLOOKUP($C1548,'MSCI Database'!$C:$R,7, FALSE)="","",VLOOKUP($C1548,'MSCI Database'!$C:$R,7, FALSE)),"")</f>
        <v>3.5</v>
      </c>
      <c r="U1548" s="164">
        <f>IFERROR(IF(VLOOKUP($C1548,'MSCI Database'!$C:$R,8, FALSE)="","",VLOOKUP($C1548,'MSCI Database'!$C:$R,8, FALSE)),"")</f>
        <v>4.4000000000000004</v>
      </c>
      <c r="V1548" s="175">
        <f>IFERROR(IF(VLOOKUP($C1548,'MSCI Database'!$C:$R,9, FALSE)="","",VLOOKUP($C1548,'MSCI Database'!$C:$R,9, FALSE)),"")</f>
        <v>4.3</v>
      </c>
      <c r="W1548" s="165">
        <f t="shared" ca="1" si="66"/>
        <v>0</v>
      </c>
      <c r="X1548" s="166">
        <f>IFERROR(IF(VLOOKUP($C1548,'MSCI Database'!$C:$R,10, FALSE)="","",VLOOKUP($C1548,'MSCI Database'!$C:$R,10, FALSE)),"")</f>
        <v>45080</v>
      </c>
      <c r="Y1548" s="133" t="str">
        <f>IFERROR(IF(VLOOKUP($C1548,'MSCI Database'!$C:$R,11, FALSE)="","",VLOOKUP($C1548,'MSCI Database'!$C:$R,11, FALSE)),"")</f>
        <v>2019</v>
      </c>
      <c r="Z1548" s="133" t="str">
        <f>IFERROR(IF(VLOOKUP($C1548,'MSCI Database'!$C:$R,12, FALSE)="","",VLOOKUP($C1548,'MSCI Database'!$C:$R,12, FALSE)),"")</f>
        <v>E.Segmt-Low</v>
      </c>
      <c r="AA1548" s="202" t="str">
        <f>IFERROR(IF(VLOOKUP($C1548,'MSCI Database'!$C:$R,13, FALSE)="","",VLOOKUP($C1548,'MSCI Database'!$C:$R,13, FALSE)),"")</f>
        <v/>
      </c>
    </row>
    <row r="1549" spans="1:27" s="130" customFormat="1" ht="15" hidden="1" customHeight="1" outlineLevel="1">
      <c r="A1549" s="130" t="s">
        <v>9587</v>
      </c>
      <c r="B1549" s="130" t="s">
        <v>9588</v>
      </c>
      <c r="C1549" s="130" t="s">
        <v>9589</v>
      </c>
      <c r="D1549" s="130" t="s">
        <v>12128</v>
      </c>
      <c r="E1549" s="130" t="s">
        <v>12133</v>
      </c>
      <c r="F1549" s="169">
        <v>4.0735425907828117E-2</v>
      </c>
      <c r="G1549" s="132" t="str">
        <f ca="1">IFERROR(_xll.BQL($A1549, "cur_mkt_cap(currency=EUR)")/1000000, " ")</f>
        <v xml:space="preserve"> </v>
      </c>
      <c r="M1549" s="305">
        <f t="shared" si="67"/>
        <v>2.6355820562364792E-5</v>
      </c>
      <c r="N1549" s="223">
        <f t="shared" ca="1" si="68"/>
        <v>4.4377947839245439E-4</v>
      </c>
      <c r="O1549" s="172" t="str">
        <f>IFERROR(IF(VLOOKUP($C1549,'MSCI Database'!$C:$R,2, FALSE)="","",VLOOKUP($C1549,'MSCI Database'!$C:$R,2, FALSE)),"")</f>
        <v>Biotechnology</v>
      </c>
      <c r="P1549" s="186" t="str">
        <f>IFERROR(IF(VLOOKUP($C1549,'MSCI Database'!$C:$R,3, FALSE)="","",VLOOKUP($C1549,'MSCI Database'!$C:$R,3, FALSE)),"")</f>
        <v>BBB</v>
      </c>
      <c r="Q1549" s="164" t="str">
        <f>IFERROR(IF(VLOOKUP($C1549,'MSCI Database'!$C:$R,4, FALSE)="","",VLOOKUP($C1549,'MSCI Database'!$C:$R,4, FALSE)),"")</f>
        <v>0</v>
      </c>
      <c r="R1549" s="164">
        <f>IFERROR(IF(VLOOKUP($C1549,'MSCI Database'!$C:$R,5, FALSE)="","",VLOOKUP($C1549,'MSCI Database'!$C:$R,5, FALSE)),"")</f>
        <v>5.2</v>
      </c>
      <c r="S1549" s="164">
        <f>IFERROR(IF(VLOOKUP($C1549,'MSCI Database'!$C:$R,6, FALSE)="","",VLOOKUP($C1549,'MSCI Database'!$C:$R,6, FALSE)),"")</f>
        <v>7.1</v>
      </c>
      <c r="T1549" s="211">
        <f>IFERROR(IF(VLOOKUP($C1549,'MSCI Database'!$C:$R,7, FALSE)="","",VLOOKUP($C1549,'MSCI Database'!$C:$R,7, FALSE)),"")</f>
        <v>4.9000000000000004</v>
      </c>
      <c r="U1549" s="164">
        <f>IFERROR(IF(VLOOKUP($C1549,'MSCI Database'!$C:$R,8, FALSE)="","",VLOOKUP($C1549,'MSCI Database'!$C:$R,8, FALSE)),"")</f>
        <v>3.9</v>
      </c>
      <c r="V1549" s="175">
        <f>IFERROR(IF(VLOOKUP($C1549,'MSCI Database'!$C:$R,9, FALSE)="","",VLOOKUP($C1549,'MSCI Database'!$C:$R,9, FALSE)),"")</f>
        <v>4.8</v>
      </c>
      <c r="W1549" s="165">
        <f t="shared" ca="1" si="66"/>
        <v>0</v>
      </c>
      <c r="X1549" s="166">
        <f>IFERROR(IF(VLOOKUP($C1549,'MSCI Database'!$C:$R,10, FALSE)="","",VLOOKUP($C1549,'MSCI Database'!$C:$R,10, FALSE)),"")</f>
        <v>8198</v>
      </c>
      <c r="Y1549" s="133" t="str">
        <f>IFERROR(IF(VLOOKUP($C1549,'MSCI Database'!$C:$R,11, FALSE)="","",VLOOKUP($C1549,'MSCI Database'!$C:$R,11, FALSE)),"")</f>
        <v>2019</v>
      </c>
      <c r="Z1549" s="133" t="str">
        <f>IFERROR(IF(VLOOKUP($C1549,'MSCI Database'!$C:$R,12, FALSE)="","",VLOOKUP($C1549,'MSCI Database'!$C:$R,12, FALSE)),"")</f>
        <v>E.Segmt-Moderate</v>
      </c>
      <c r="AA1549" s="202" t="str">
        <f>IFERROR(IF(VLOOKUP($C1549,'MSCI Database'!$C:$R,13, FALSE)="","",VLOOKUP($C1549,'MSCI Database'!$C:$R,13, FALSE)),"")</f>
        <v/>
      </c>
    </row>
    <row r="1550" spans="1:27" s="130" customFormat="1" ht="15" hidden="1" customHeight="1" outlineLevel="1">
      <c r="A1550" s="130" t="s">
        <v>10835</v>
      </c>
      <c r="B1550" s="130" t="s">
        <v>10836</v>
      </c>
      <c r="C1550" s="130" t="s">
        <v>10837</v>
      </c>
      <c r="D1550" s="130" t="s">
        <v>12128</v>
      </c>
      <c r="E1550" s="130" t="s">
        <v>12133</v>
      </c>
      <c r="F1550" s="169">
        <v>4.0583903839680281E-2</v>
      </c>
      <c r="G1550" s="132" t="str">
        <f ca="1">IFERROR(_xll.BQL($A1550, "cur_mkt_cap(currency=EUR)")/1000000, " ")</f>
        <v xml:space="preserve"> </v>
      </c>
      <c r="M1550" s="305">
        <f t="shared" si="67"/>
        <v>2.6257785784273139E-5</v>
      </c>
      <c r="N1550" s="223">
        <f t="shared" ca="1" si="68"/>
        <v>4.421287681600453E-4</v>
      </c>
      <c r="O1550" s="172" t="str">
        <f>IFERROR(IF(VLOOKUP($C1550,'MSCI Database'!$C:$R,2, FALSE)="","",VLOOKUP($C1550,'MSCI Database'!$C:$R,2, FALSE)),"")</f>
        <v>Health Care Equipment &amp; Supplies</v>
      </c>
      <c r="P1550" s="186" t="str">
        <f>IFERROR(IF(VLOOKUP($C1550,'MSCI Database'!$C:$R,3, FALSE)="","",VLOOKUP($C1550,'MSCI Database'!$C:$R,3, FALSE)),"")</f>
        <v>A</v>
      </c>
      <c r="Q1550" s="164" t="str">
        <f>IFERROR(IF(VLOOKUP($C1550,'MSCI Database'!$C:$R,4, FALSE)="","",VLOOKUP($C1550,'MSCI Database'!$C:$R,4, FALSE)),"")</f>
        <v>0</v>
      </c>
      <c r="R1550" s="164">
        <f>IFERROR(IF(VLOOKUP($C1550,'MSCI Database'!$C:$R,5, FALSE)="","",VLOOKUP($C1550,'MSCI Database'!$C:$R,5, FALSE)),"")</f>
        <v>6.7</v>
      </c>
      <c r="S1550" s="164">
        <f>IFERROR(IF(VLOOKUP($C1550,'MSCI Database'!$C:$R,6, FALSE)="","",VLOOKUP($C1550,'MSCI Database'!$C:$R,6, FALSE)),"")</f>
        <v>6.1</v>
      </c>
      <c r="T1550" s="211">
        <f>IFERROR(IF(VLOOKUP($C1550,'MSCI Database'!$C:$R,7, FALSE)="","",VLOOKUP($C1550,'MSCI Database'!$C:$R,7, FALSE)),"")</f>
        <v>5.3</v>
      </c>
      <c r="U1550" s="164">
        <f>IFERROR(IF(VLOOKUP($C1550,'MSCI Database'!$C:$R,8, FALSE)="","",VLOOKUP($C1550,'MSCI Database'!$C:$R,8, FALSE)),"")</f>
        <v>5.3</v>
      </c>
      <c r="V1550" s="175">
        <f>IFERROR(IF(VLOOKUP($C1550,'MSCI Database'!$C:$R,9, FALSE)="","",VLOOKUP($C1550,'MSCI Database'!$C:$R,9, FALSE)),"")</f>
        <v>5.4</v>
      </c>
      <c r="W1550" s="165">
        <f t="shared" ca="1" si="66"/>
        <v>0</v>
      </c>
      <c r="X1550" s="166">
        <f>IFERROR(IF(VLOOKUP($C1550,'MSCI Database'!$C:$R,10, FALSE)="","",VLOOKUP($C1550,'MSCI Database'!$C:$R,10, FALSE)),"")</f>
        <v>4280</v>
      </c>
      <c r="Y1550" s="133" t="str">
        <f>IFERROR(IF(VLOOKUP($C1550,'MSCI Database'!$C:$R,11, FALSE)="","",VLOOKUP($C1550,'MSCI Database'!$C:$R,11, FALSE)),"")</f>
        <v>2019</v>
      </c>
      <c r="Z1550" s="133" t="str">
        <f>IFERROR(IF(VLOOKUP($C1550,'MSCI Database'!$C:$R,12, FALSE)="","",VLOOKUP($C1550,'MSCI Database'!$C:$R,12, FALSE)),"")</f>
        <v>E.Segmt-Moderate</v>
      </c>
      <c r="AA1550" s="202" t="str">
        <f>IFERROR(IF(VLOOKUP($C1550,'MSCI Database'!$C:$R,13, FALSE)="","",VLOOKUP($C1550,'MSCI Database'!$C:$R,13, FALSE)),"")</f>
        <v/>
      </c>
    </row>
    <row r="1551" spans="1:27" s="130" customFormat="1" ht="15" hidden="1" customHeight="1" outlineLevel="1">
      <c r="A1551" s="130" t="s">
        <v>11702</v>
      </c>
      <c r="B1551" s="130" t="s">
        <v>11703</v>
      </c>
      <c r="C1551" s="130" t="s">
        <v>11704</v>
      </c>
      <c r="D1551" s="130" t="s">
        <v>12128</v>
      </c>
      <c r="E1551" s="130" t="s">
        <v>18674</v>
      </c>
      <c r="F1551" s="169">
        <v>4.0449110460088152E-2</v>
      </c>
      <c r="G1551" s="132" t="str">
        <f ca="1">IFERROR(_xll.BQL($A1551, "cur_mkt_cap(currency=EUR)")/1000000, " ")</f>
        <v xml:space="preserve"> </v>
      </c>
      <c r="M1551" s="305">
        <f t="shared" si="67"/>
        <v>2.617057446767703E-5</v>
      </c>
      <c r="N1551" s="223">
        <f t="shared" si="68"/>
        <v>4.4066030344283574E-4</v>
      </c>
      <c r="O1551" s="172" t="str">
        <f>IFERROR(IF(VLOOKUP($C1551,'MSCI Database'!$C:$R,2, FALSE)="","",VLOOKUP($C1551,'MSCI Database'!$C:$R,2, FALSE)),"")</f>
        <v>Food Products</v>
      </c>
      <c r="P1551" s="186" t="str">
        <f>IFERROR(IF(VLOOKUP($C1551,'MSCI Database'!$C:$R,3, FALSE)="","",VLOOKUP($C1551,'MSCI Database'!$C:$R,3, FALSE)),"")</f>
        <v>A</v>
      </c>
      <c r="Q1551" s="164" t="str">
        <f>IFERROR(IF(VLOOKUP($C1551,'MSCI Database'!$C:$R,4, FALSE)="","",VLOOKUP($C1551,'MSCI Database'!$C:$R,4, FALSE)),"")</f>
        <v/>
      </c>
      <c r="R1551" s="164">
        <f>IFERROR(IF(VLOOKUP($C1551,'MSCI Database'!$C:$R,5, FALSE)="","",VLOOKUP($C1551,'MSCI Database'!$C:$R,5, FALSE)),"")</f>
        <v>6.5</v>
      </c>
      <c r="S1551" s="164">
        <f>IFERROR(IF(VLOOKUP($C1551,'MSCI Database'!$C:$R,6, FALSE)="","",VLOOKUP($C1551,'MSCI Database'!$C:$R,6, FALSE)),"")</f>
        <v>3.2</v>
      </c>
      <c r="T1551" s="211">
        <f>IFERROR(IF(VLOOKUP($C1551,'MSCI Database'!$C:$R,7, FALSE)="","",VLOOKUP($C1551,'MSCI Database'!$C:$R,7, FALSE)),"")</f>
        <v>6</v>
      </c>
      <c r="U1551" s="164">
        <f>IFERROR(IF(VLOOKUP($C1551,'MSCI Database'!$C:$R,8, FALSE)="","",VLOOKUP($C1551,'MSCI Database'!$C:$R,8, FALSE)),"")</f>
        <v>5.4</v>
      </c>
      <c r="V1551" s="175">
        <f>IFERROR(IF(VLOOKUP($C1551,'MSCI Database'!$C:$R,9, FALSE)="","",VLOOKUP($C1551,'MSCI Database'!$C:$R,9, FALSE)),"")</f>
        <v>4.5999999999999996</v>
      </c>
      <c r="W1551" s="165">
        <f t="shared" ca="1" si="66"/>
        <v>0</v>
      </c>
      <c r="X1551" s="166">
        <f>IFERROR(IF(VLOOKUP($C1551,'MSCI Database'!$C:$R,10, FALSE)="","",VLOOKUP($C1551,'MSCI Database'!$C:$R,10, FALSE)),"")</f>
        <v>3340</v>
      </c>
      <c r="Y1551" s="133" t="str">
        <f>IFERROR(IF(VLOOKUP($C1551,'MSCI Database'!$C:$R,11, FALSE)="","",VLOOKUP($C1551,'MSCI Database'!$C:$R,11, FALSE)),"")</f>
        <v>2019</v>
      </c>
      <c r="Z1551" s="133" t="str">
        <f>IFERROR(IF(VLOOKUP($C1551,'MSCI Database'!$C:$R,12, FALSE)="","",VLOOKUP($C1551,'MSCI Database'!$C:$R,12, FALSE)),"")</f>
        <v>E.Segmt-Moderate</v>
      </c>
      <c r="AA1551" s="202" t="str">
        <f>IFERROR(IF(VLOOKUP($C1551,'MSCI Database'!$C:$R,13, FALSE)="","",VLOOKUP($C1551,'MSCI Database'!$C:$R,13, FALSE)),"")</f>
        <v/>
      </c>
    </row>
    <row r="1552" spans="1:27" s="130" customFormat="1" ht="15" hidden="1" customHeight="1" outlineLevel="1">
      <c r="A1552" s="130" t="s">
        <v>10633</v>
      </c>
      <c r="B1552" s="130" t="s">
        <v>10634</v>
      </c>
      <c r="C1552" s="130" t="s">
        <v>10635</v>
      </c>
      <c r="D1552" s="130" t="s">
        <v>12128</v>
      </c>
      <c r="E1552" s="130" t="s">
        <v>12133</v>
      </c>
      <c r="F1552" s="169">
        <v>4.0362354437362073E-2</v>
      </c>
      <c r="G1552" s="132" t="str">
        <f ca="1">IFERROR(_xll.BQL($A1552, "cur_mkt_cap(currency=EUR)")/1000000, " ")</f>
        <v xml:space="preserve"> </v>
      </c>
      <c r="M1552" s="305">
        <f t="shared" si="67"/>
        <v>2.6114443320973258E-5</v>
      </c>
      <c r="N1552" s="223">
        <f t="shared" ca="1" si="68"/>
        <v>4.3971516682882563E-4</v>
      </c>
      <c r="O1552" s="172" t="str">
        <f>IFERROR(IF(VLOOKUP($C1552,'MSCI Database'!$C:$R,2, FALSE)="","",VLOOKUP($C1552,'MSCI Database'!$C:$R,2, FALSE)),"")</f>
        <v>Biotechnology</v>
      </c>
      <c r="P1552" s="186" t="str">
        <f>IFERROR(IF(VLOOKUP($C1552,'MSCI Database'!$C:$R,3, FALSE)="","",VLOOKUP($C1552,'MSCI Database'!$C:$R,3, FALSE)),"")</f>
        <v>B</v>
      </c>
      <c r="Q1552" s="164" t="str">
        <f>IFERROR(IF(VLOOKUP($C1552,'MSCI Database'!$C:$R,4, FALSE)="","",VLOOKUP($C1552,'MSCI Database'!$C:$R,4, FALSE)),"")</f>
        <v/>
      </c>
      <c r="R1552" s="164">
        <f>IFERROR(IF(VLOOKUP($C1552,'MSCI Database'!$C:$R,5, FALSE)="","",VLOOKUP($C1552,'MSCI Database'!$C:$R,5, FALSE)),"")</f>
        <v>2.8</v>
      </c>
      <c r="S1552" s="164">
        <f>IFERROR(IF(VLOOKUP($C1552,'MSCI Database'!$C:$R,6, FALSE)="","",VLOOKUP($C1552,'MSCI Database'!$C:$R,6, FALSE)),"")</f>
        <v>6.4</v>
      </c>
      <c r="T1552" s="211">
        <f>IFERROR(IF(VLOOKUP($C1552,'MSCI Database'!$C:$R,7, FALSE)="","",VLOOKUP($C1552,'MSCI Database'!$C:$R,7, FALSE)),"")</f>
        <v>3.7</v>
      </c>
      <c r="U1552" s="164">
        <f>IFERROR(IF(VLOOKUP($C1552,'MSCI Database'!$C:$R,8, FALSE)="","",VLOOKUP($C1552,'MSCI Database'!$C:$R,8, FALSE)),"")</f>
        <v>5.4</v>
      </c>
      <c r="V1552" s="175">
        <f>IFERROR(IF(VLOOKUP($C1552,'MSCI Database'!$C:$R,9, FALSE)="","",VLOOKUP($C1552,'MSCI Database'!$C:$R,9, FALSE)),"")</f>
        <v>4.5</v>
      </c>
      <c r="W1552" s="165">
        <f t="shared" ca="1" si="66"/>
        <v>0</v>
      </c>
      <c r="X1552" s="166">
        <f>IFERROR(IF(VLOOKUP($C1552,'MSCI Database'!$C:$R,10, FALSE)="","",VLOOKUP($C1552,'MSCI Database'!$C:$R,10, FALSE)),"")</f>
        <v>969</v>
      </c>
      <c r="Y1552" s="133" t="str">
        <f>IFERROR(IF(VLOOKUP($C1552,'MSCI Database'!$C:$R,11, FALSE)="","",VLOOKUP($C1552,'MSCI Database'!$C:$R,11, FALSE)),"")</f>
        <v>2019</v>
      </c>
      <c r="Z1552" s="133" t="str">
        <f>IFERROR(IF(VLOOKUP($C1552,'MSCI Database'!$C:$R,12, FALSE)="","",VLOOKUP($C1552,'MSCI Database'!$C:$R,12, FALSE)),"")</f>
        <v>E.Segmt-Moderate</v>
      </c>
      <c r="AA1552" s="202" t="str">
        <f>IFERROR(IF(VLOOKUP($C1552,'MSCI Database'!$C:$R,13, FALSE)="","",VLOOKUP($C1552,'MSCI Database'!$C:$R,13, FALSE)),"")</f>
        <v/>
      </c>
    </row>
    <row r="1553" spans="1:27" s="130" customFormat="1" ht="15" hidden="1" customHeight="1" outlineLevel="1">
      <c r="A1553" s="130" t="s">
        <v>11311</v>
      </c>
      <c r="B1553" s="130" t="s">
        <v>11312</v>
      </c>
      <c r="C1553" s="130" t="s">
        <v>11313</v>
      </c>
      <c r="D1553" s="130" t="s">
        <v>12128</v>
      </c>
      <c r="E1553" s="130" t="s">
        <v>12133</v>
      </c>
      <c r="F1553" s="169">
        <v>3.9953745456796363E-2</v>
      </c>
      <c r="G1553" s="132" t="str">
        <f ca="1">IFERROR(_xll.BQL($A1553, "cur_mkt_cap(currency=EUR)")/1000000, " ")</f>
        <v xml:space="preserve"> </v>
      </c>
      <c r="M1553" s="305">
        <f t="shared" si="67"/>
        <v>2.5850073310547243E-5</v>
      </c>
      <c r="N1553" s="223">
        <f t="shared" si="68"/>
        <v>4.3526370287034826E-4</v>
      </c>
      <c r="O1553" s="172" t="str">
        <f>IFERROR(IF(VLOOKUP($C1553,'MSCI Database'!$C:$R,2, FALSE)="","",VLOOKUP($C1553,'MSCI Database'!$C:$R,2, FALSE)),"")</f>
        <v>Biotechnology</v>
      </c>
      <c r="P1553" s="186" t="str">
        <f>IFERROR(IF(VLOOKUP($C1553,'MSCI Database'!$C:$R,3, FALSE)="","",VLOOKUP($C1553,'MSCI Database'!$C:$R,3, FALSE)),"")</f>
        <v>B</v>
      </c>
      <c r="Q1553" s="164" t="str">
        <f>IFERROR(IF(VLOOKUP($C1553,'MSCI Database'!$C:$R,4, FALSE)="","",VLOOKUP($C1553,'MSCI Database'!$C:$R,4, FALSE)),"")</f>
        <v/>
      </c>
      <c r="R1553" s="164">
        <f>IFERROR(IF(VLOOKUP($C1553,'MSCI Database'!$C:$R,5, FALSE)="","",VLOOKUP($C1553,'MSCI Database'!$C:$R,5, FALSE)),"")</f>
        <v>2</v>
      </c>
      <c r="S1553" s="164">
        <f>IFERROR(IF(VLOOKUP($C1553,'MSCI Database'!$C:$R,6, FALSE)="","",VLOOKUP($C1553,'MSCI Database'!$C:$R,6, FALSE)),"")</f>
        <v>5.6</v>
      </c>
      <c r="T1553" s="211">
        <f>IFERROR(IF(VLOOKUP($C1553,'MSCI Database'!$C:$R,7, FALSE)="","",VLOOKUP($C1553,'MSCI Database'!$C:$R,7, FALSE)),"")</f>
        <v>3.8</v>
      </c>
      <c r="U1553" s="164">
        <f>IFERROR(IF(VLOOKUP($C1553,'MSCI Database'!$C:$R,8, FALSE)="","",VLOOKUP($C1553,'MSCI Database'!$C:$R,8, FALSE)),"")</f>
        <v>4</v>
      </c>
      <c r="V1553" s="175">
        <f>IFERROR(IF(VLOOKUP($C1553,'MSCI Database'!$C:$R,9, FALSE)="","",VLOOKUP($C1553,'MSCI Database'!$C:$R,9, FALSE)),"")</f>
        <v>4</v>
      </c>
      <c r="W1553" s="165">
        <f t="shared" ca="1" si="66"/>
        <v>0</v>
      </c>
      <c r="X1553" s="166">
        <f>IFERROR(IF(VLOOKUP($C1553,'MSCI Database'!$C:$R,10, FALSE)="","",VLOOKUP($C1553,'MSCI Database'!$C:$R,10, FALSE)),"")</f>
        <v>1079</v>
      </c>
      <c r="Y1553" s="133" t="str">
        <f>IFERROR(IF(VLOOKUP($C1553,'MSCI Database'!$C:$R,11, FALSE)="","",VLOOKUP($C1553,'MSCI Database'!$C:$R,11, FALSE)),"")</f>
        <v>2019</v>
      </c>
      <c r="Z1553" s="133" t="str">
        <f>IFERROR(IF(VLOOKUP($C1553,'MSCI Database'!$C:$R,12, FALSE)="","",VLOOKUP($C1553,'MSCI Database'!$C:$R,12, FALSE)),"")</f>
        <v>E.Segmt-Moderate</v>
      </c>
      <c r="AA1553" s="202" t="str">
        <f>IFERROR(IF(VLOOKUP($C1553,'MSCI Database'!$C:$R,13, FALSE)="","",VLOOKUP($C1553,'MSCI Database'!$C:$R,13, FALSE)),"")</f>
        <v/>
      </c>
    </row>
    <row r="1554" spans="1:27" s="130" customFormat="1" ht="15" hidden="1" customHeight="1" outlineLevel="1">
      <c r="A1554" s="130" t="s">
        <v>10915</v>
      </c>
      <c r="B1554" s="130" t="s">
        <v>10916</v>
      </c>
      <c r="C1554" s="130" t="s">
        <v>10917</v>
      </c>
      <c r="D1554" s="130" t="s">
        <v>12128</v>
      </c>
      <c r="E1554" s="130" t="s">
        <v>12133</v>
      </c>
      <c r="F1554" s="169">
        <v>3.9934224208752783E-2</v>
      </c>
      <c r="G1554" s="132" t="str">
        <f ca="1">IFERROR(_xll.BQL($A1554, "cur_mkt_cap(currency=EUR)")/1000000, " ")</f>
        <v xml:space="preserve"> </v>
      </c>
      <c r="M1554" s="305">
        <f t="shared" si="67"/>
        <v>2.5837443063063048E-5</v>
      </c>
      <c r="N1554" s="223">
        <f t="shared" si="68"/>
        <v>4.3505103468089687E-4</v>
      </c>
      <c r="O1554" s="172" t="str">
        <f>IFERROR(IF(VLOOKUP($C1554,'MSCI Database'!$C:$R,2, FALSE)="","",VLOOKUP($C1554,'MSCI Database'!$C:$R,2, FALSE)),"")</f>
        <v>Health Care Providers &amp; Services</v>
      </c>
      <c r="P1554" s="186" t="str">
        <f>IFERROR(IF(VLOOKUP($C1554,'MSCI Database'!$C:$R,3, FALSE)="","",VLOOKUP($C1554,'MSCI Database'!$C:$R,3, FALSE)),"")</f>
        <v>A</v>
      </c>
      <c r="Q1554" s="164" t="str">
        <f>IFERROR(IF(VLOOKUP($C1554,'MSCI Database'!$C:$R,4, FALSE)="","",VLOOKUP($C1554,'MSCI Database'!$C:$R,4, FALSE)),"")</f>
        <v>0</v>
      </c>
      <c r="R1554" s="164">
        <f>IFERROR(IF(VLOOKUP($C1554,'MSCI Database'!$C:$R,5, FALSE)="","",VLOOKUP($C1554,'MSCI Database'!$C:$R,5, FALSE)),"")</f>
        <v>6.1</v>
      </c>
      <c r="S1554" s="164">
        <f>IFERROR(IF(VLOOKUP($C1554,'MSCI Database'!$C:$R,6, FALSE)="","",VLOOKUP($C1554,'MSCI Database'!$C:$R,6, FALSE)),"")</f>
        <v>5.4</v>
      </c>
      <c r="T1554" s="211">
        <f>IFERROR(IF(VLOOKUP($C1554,'MSCI Database'!$C:$R,7, FALSE)="","",VLOOKUP($C1554,'MSCI Database'!$C:$R,7, FALSE)),"")</f>
        <v>5.3</v>
      </c>
      <c r="U1554" s="164">
        <f>IFERROR(IF(VLOOKUP($C1554,'MSCI Database'!$C:$R,8, FALSE)="","",VLOOKUP($C1554,'MSCI Database'!$C:$R,8, FALSE)),"")</f>
        <v>5</v>
      </c>
      <c r="V1554" s="175">
        <f>IFERROR(IF(VLOOKUP($C1554,'MSCI Database'!$C:$R,9, FALSE)="","",VLOOKUP($C1554,'MSCI Database'!$C:$R,9, FALSE)),"")</f>
        <v>5.2</v>
      </c>
      <c r="W1554" s="165">
        <f t="shared" ca="1" si="66"/>
        <v>0</v>
      </c>
      <c r="X1554" s="166">
        <f>IFERROR(IF(VLOOKUP($C1554,'MSCI Database'!$C:$R,10, FALSE)="","",VLOOKUP($C1554,'MSCI Database'!$C:$R,10, FALSE)),"")</f>
        <v>10147</v>
      </c>
      <c r="Y1554" s="133" t="str">
        <f>IFERROR(IF(VLOOKUP($C1554,'MSCI Database'!$C:$R,11, FALSE)="","",VLOOKUP($C1554,'MSCI Database'!$C:$R,11, FALSE)),"")</f>
        <v>2019</v>
      </c>
      <c r="Z1554" s="133" t="str">
        <f>IFERROR(IF(VLOOKUP($C1554,'MSCI Database'!$C:$R,12, FALSE)="","",VLOOKUP($C1554,'MSCI Database'!$C:$R,12, FALSE)),"")</f>
        <v>E.Segmt-Moderate</v>
      </c>
      <c r="AA1554" s="202" t="str">
        <f>IFERROR(IF(VLOOKUP($C1554,'MSCI Database'!$C:$R,13, FALSE)="","",VLOOKUP($C1554,'MSCI Database'!$C:$R,13, FALSE)),"")</f>
        <v/>
      </c>
    </row>
    <row r="1555" spans="1:27" s="130" customFormat="1" ht="15" hidden="1" customHeight="1" outlineLevel="1">
      <c r="A1555" s="130" t="s">
        <v>11346</v>
      </c>
      <c r="B1555" s="130" t="s">
        <v>11347</v>
      </c>
      <c r="C1555" s="130" t="s">
        <v>11348</v>
      </c>
      <c r="D1555" s="130" t="s">
        <v>12128</v>
      </c>
      <c r="E1555" s="130" t="s">
        <v>18689</v>
      </c>
      <c r="F1555" s="169">
        <v>3.9932398060256377E-2</v>
      </c>
      <c r="G1555" s="132" t="str">
        <f ca="1">IFERROR(_xll.BQL($A1555, "cur_mkt_cap(currency=EUR)")/1000000, " ")</f>
        <v xml:space="preserve"> </v>
      </c>
      <c r="M1555" s="305">
        <f t="shared" si="67"/>
        <v>2.5836261544985876E-5</v>
      </c>
      <c r="N1555" s="223">
        <f t="shared" ca="1" si="68"/>
        <v>4.3503114027181332E-4</v>
      </c>
      <c r="O1555" s="172" t="str">
        <f>IFERROR(IF(VLOOKUP($C1555,'MSCI Database'!$C:$R,2, FALSE)="","",VLOOKUP($C1555,'MSCI Database'!$C:$R,2, FALSE)),"")</f>
        <v>Software &amp; Services</v>
      </c>
      <c r="P1555" s="186" t="str">
        <f>IFERROR(IF(VLOOKUP($C1555,'MSCI Database'!$C:$R,3, FALSE)="","",VLOOKUP($C1555,'MSCI Database'!$C:$R,3, FALSE)),"")</f>
        <v>A</v>
      </c>
      <c r="Q1555" s="164" t="str">
        <f>IFERROR(IF(VLOOKUP($C1555,'MSCI Database'!$C:$R,4, FALSE)="","",VLOOKUP($C1555,'MSCI Database'!$C:$R,4, FALSE)),"")</f>
        <v/>
      </c>
      <c r="R1555" s="164">
        <f>IFERROR(IF(VLOOKUP($C1555,'MSCI Database'!$C:$R,5, FALSE)="","",VLOOKUP($C1555,'MSCI Database'!$C:$R,5, FALSE)),"")</f>
        <v>6.5</v>
      </c>
      <c r="S1555" s="164">
        <f>IFERROR(IF(VLOOKUP($C1555,'MSCI Database'!$C:$R,6, FALSE)="","",VLOOKUP($C1555,'MSCI Database'!$C:$R,6, FALSE)),"")</f>
        <v>4.0999999999999996</v>
      </c>
      <c r="T1555" s="211">
        <f>IFERROR(IF(VLOOKUP($C1555,'MSCI Database'!$C:$R,7, FALSE)="","",VLOOKUP($C1555,'MSCI Database'!$C:$R,7, FALSE)),"")</f>
        <v>5</v>
      </c>
      <c r="U1555" s="164">
        <f>IFERROR(IF(VLOOKUP($C1555,'MSCI Database'!$C:$R,8, FALSE)="","",VLOOKUP($C1555,'MSCI Database'!$C:$R,8, FALSE)),"")</f>
        <v>4.9000000000000004</v>
      </c>
      <c r="V1555" s="175">
        <f>IFERROR(IF(VLOOKUP($C1555,'MSCI Database'!$C:$R,9, FALSE)="","",VLOOKUP($C1555,'MSCI Database'!$C:$R,9, FALSE)),"")</f>
        <v>4.8</v>
      </c>
      <c r="W1555" s="165">
        <f t="shared" ca="1" si="66"/>
        <v>0</v>
      </c>
      <c r="X1555" s="166">
        <f>IFERROR(IF(VLOOKUP($C1555,'MSCI Database'!$C:$R,10, FALSE)="","",VLOOKUP($C1555,'MSCI Database'!$C:$R,10, FALSE)),"")</f>
        <v>1302</v>
      </c>
      <c r="Y1555" s="133" t="str">
        <f>IFERROR(IF(VLOOKUP($C1555,'MSCI Database'!$C:$R,11, FALSE)="","",VLOOKUP($C1555,'MSCI Database'!$C:$R,11, FALSE)),"")</f>
        <v>2019</v>
      </c>
      <c r="Z1555" s="133" t="str">
        <f>IFERROR(IF(VLOOKUP($C1555,'MSCI Database'!$C:$R,12, FALSE)="","",VLOOKUP($C1555,'MSCI Database'!$C:$R,12, FALSE)),"")</f>
        <v>E.Segmt-Moderately High</v>
      </c>
      <c r="AA1555" s="202" t="str">
        <f>IFERROR(IF(VLOOKUP($C1555,'MSCI Database'!$C:$R,13, FALSE)="","",VLOOKUP($C1555,'MSCI Database'!$C:$R,13, FALSE)),"")</f>
        <v/>
      </c>
    </row>
    <row r="1556" spans="1:27" s="130" customFormat="1" ht="15" hidden="1" customHeight="1" outlineLevel="1">
      <c r="A1556" s="130" t="s">
        <v>11547</v>
      </c>
      <c r="B1556" s="130" t="s">
        <v>11548</v>
      </c>
      <c r="C1556" s="130" t="s">
        <v>11549</v>
      </c>
      <c r="D1556" s="130" t="s">
        <v>12128</v>
      </c>
      <c r="E1556" s="130" t="s">
        <v>18682</v>
      </c>
      <c r="F1556" s="169">
        <v>3.9932080579641573E-2</v>
      </c>
      <c r="G1556" s="132" t="str">
        <f ca="1">IFERROR(_xll.BQL($A1556, "cur_mkt_cap(currency=EUR)")/1000000, " ")</f>
        <v xml:space="preserve"> </v>
      </c>
      <c r="M1556" s="305">
        <f t="shared" si="67"/>
        <v>2.5836056135028095E-5</v>
      </c>
      <c r="N1556" s="223">
        <f t="shared" si="68"/>
        <v>4.3502768157760555E-4</v>
      </c>
      <c r="O1556" s="172" t="str">
        <f>IFERROR(IF(VLOOKUP($C1556,'MSCI Database'!$C:$R,2, FALSE)="","",VLOOKUP($C1556,'MSCI Database'!$C:$R,2, FALSE)),"")</f>
        <v>Household Durables</v>
      </c>
      <c r="P1556" s="186" t="str">
        <f>IFERROR(IF(VLOOKUP($C1556,'MSCI Database'!$C:$R,3, FALSE)="","",VLOOKUP($C1556,'MSCI Database'!$C:$R,3, FALSE)),"")</f>
        <v>A</v>
      </c>
      <c r="Q1556" s="164" t="str">
        <f>IFERROR(IF(VLOOKUP($C1556,'MSCI Database'!$C:$R,4, FALSE)="","",VLOOKUP($C1556,'MSCI Database'!$C:$R,4, FALSE)),"")</f>
        <v/>
      </c>
      <c r="R1556" s="164">
        <f>IFERROR(IF(VLOOKUP($C1556,'MSCI Database'!$C:$R,5, FALSE)="","",VLOOKUP($C1556,'MSCI Database'!$C:$R,5, FALSE)),"")</f>
        <v>5.9</v>
      </c>
      <c r="S1556" s="164">
        <f>IFERROR(IF(VLOOKUP($C1556,'MSCI Database'!$C:$R,6, FALSE)="","",VLOOKUP($C1556,'MSCI Database'!$C:$R,6, FALSE)),"")</f>
        <v>6.8</v>
      </c>
      <c r="T1556" s="211">
        <f>IFERROR(IF(VLOOKUP($C1556,'MSCI Database'!$C:$R,7, FALSE)="","",VLOOKUP($C1556,'MSCI Database'!$C:$R,7, FALSE)),"")</f>
        <v>2.9</v>
      </c>
      <c r="U1556" s="164">
        <f>IFERROR(IF(VLOOKUP($C1556,'MSCI Database'!$C:$R,8, FALSE)="","",VLOOKUP($C1556,'MSCI Database'!$C:$R,8, FALSE)),"")</f>
        <v>5.9</v>
      </c>
      <c r="V1556" s="175">
        <f>IFERROR(IF(VLOOKUP($C1556,'MSCI Database'!$C:$R,9, FALSE)="","",VLOOKUP($C1556,'MSCI Database'!$C:$R,9, FALSE)),"")</f>
        <v>4.8</v>
      </c>
      <c r="W1556" s="165">
        <f t="shared" ca="1" si="66"/>
        <v>0</v>
      </c>
      <c r="X1556" s="166">
        <f>IFERROR(IF(VLOOKUP($C1556,'MSCI Database'!$C:$R,10, FALSE)="","",VLOOKUP($C1556,'MSCI Database'!$C:$R,10, FALSE)),"")</f>
        <v>60101</v>
      </c>
      <c r="Y1556" s="133" t="str">
        <f>IFERROR(IF(VLOOKUP($C1556,'MSCI Database'!$C:$R,11, FALSE)="","",VLOOKUP($C1556,'MSCI Database'!$C:$R,11, FALSE)),"")</f>
        <v>2019</v>
      </c>
      <c r="Z1556" s="133" t="str">
        <f>IFERROR(IF(VLOOKUP($C1556,'MSCI Database'!$C:$R,12, FALSE)="","",VLOOKUP($C1556,'MSCI Database'!$C:$R,12, FALSE)),"")</f>
        <v>E.CSI</v>
      </c>
      <c r="AA1556" s="202" t="str">
        <f>IFERROR(IF(VLOOKUP($C1556,'MSCI Database'!$C:$R,13, FALSE)="","",VLOOKUP($C1556,'MSCI Database'!$C:$R,13, FALSE)),"")</f>
        <v/>
      </c>
    </row>
    <row r="1557" spans="1:27" s="130" customFormat="1" ht="15" hidden="1" customHeight="1" outlineLevel="1">
      <c r="A1557" s="130" t="s">
        <v>9257</v>
      </c>
      <c r="B1557" s="130" t="s">
        <v>9258</v>
      </c>
      <c r="C1557" s="130" t="s">
        <v>9259</v>
      </c>
      <c r="D1557" s="130" t="s">
        <v>12128</v>
      </c>
      <c r="E1557" s="130" t="s">
        <v>12133</v>
      </c>
      <c r="F1557" s="169">
        <v>3.9891693235670052E-2</v>
      </c>
      <c r="G1557" s="132" t="str">
        <f ca="1">IFERROR(_xll.BQL($A1557, "cur_mkt_cap(currency=EUR)")/1000000, " ")</f>
        <v xml:space="preserve"> </v>
      </c>
      <c r="M1557" s="305">
        <f t="shared" si="67"/>
        <v>2.5809925523478521E-5</v>
      </c>
      <c r="N1557" s="223">
        <f t="shared" ca="1" si="68"/>
        <v>4.3458769417003819E-4</v>
      </c>
      <c r="O1557" s="172" t="str">
        <f>IFERROR(IF(VLOOKUP($C1557,'MSCI Database'!$C:$R,2, FALSE)="","",VLOOKUP($C1557,'MSCI Database'!$C:$R,2, FALSE)),"")</f>
        <v>Pharmaceuticals</v>
      </c>
      <c r="P1557" s="186" t="str">
        <f>IFERROR(IF(VLOOKUP($C1557,'MSCI Database'!$C:$R,3, FALSE)="","",VLOOKUP($C1557,'MSCI Database'!$C:$R,3, FALSE)),"")</f>
        <v>BBB</v>
      </c>
      <c r="Q1557" s="164" t="str">
        <f>IFERROR(IF(VLOOKUP($C1557,'MSCI Database'!$C:$R,4, FALSE)="","",VLOOKUP($C1557,'MSCI Database'!$C:$R,4, FALSE)),"")</f>
        <v>-1</v>
      </c>
      <c r="R1557" s="164">
        <f>IFERROR(IF(VLOOKUP($C1557,'MSCI Database'!$C:$R,5, FALSE)="","",VLOOKUP($C1557,'MSCI Database'!$C:$R,5, FALSE)),"")</f>
        <v>5.3</v>
      </c>
      <c r="S1557" s="164">
        <f>IFERROR(IF(VLOOKUP($C1557,'MSCI Database'!$C:$R,6, FALSE)="","",VLOOKUP($C1557,'MSCI Database'!$C:$R,6, FALSE)),"")</f>
        <v>4.9000000000000004</v>
      </c>
      <c r="T1557" s="211">
        <f>IFERROR(IF(VLOOKUP($C1557,'MSCI Database'!$C:$R,7, FALSE)="","",VLOOKUP($C1557,'MSCI Database'!$C:$R,7, FALSE)),"")</f>
        <v>5.0999999999999996</v>
      </c>
      <c r="U1557" s="164">
        <f>IFERROR(IF(VLOOKUP($C1557,'MSCI Database'!$C:$R,8, FALSE)="","",VLOOKUP($C1557,'MSCI Database'!$C:$R,8, FALSE)),"")</f>
        <v>4.7</v>
      </c>
      <c r="V1557" s="175">
        <f>IFERROR(IF(VLOOKUP($C1557,'MSCI Database'!$C:$R,9, FALSE)="","",VLOOKUP($C1557,'MSCI Database'!$C:$R,9, FALSE)),"")</f>
        <v>4.9000000000000004</v>
      </c>
      <c r="W1557" s="165">
        <f t="shared" ca="1" si="66"/>
        <v>0</v>
      </c>
      <c r="X1557" s="166" t="str">
        <f>IFERROR(IF(VLOOKUP($C1557,'MSCI Database'!$C:$R,10, FALSE)="","",VLOOKUP($C1557,'MSCI Database'!$C:$R,10, FALSE)),"")</f>
        <v/>
      </c>
      <c r="Y1557" s="133" t="str">
        <f>IFERROR(IF(VLOOKUP($C1557,'MSCI Database'!$C:$R,11, FALSE)="","",VLOOKUP($C1557,'MSCI Database'!$C:$R,11, FALSE)),"")</f>
        <v>2019</v>
      </c>
      <c r="Z1557" s="133" t="str">
        <f>IFERROR(IF(VLOOKUP($C1557,'MSCI Database'!$C:$R,12, FALSE)="","",VLOOKUP($C1557,'MSCI Database'!$C:$R,12, FALSE)),"")</f>
        <v/>
      </c>
      <c r="AA1557" s="202" t="str">
        <f>IFERROR(IF(VLOOKUP($C1557,'MSCI Database'!$C:$R,13, FALSE)="","",VLOOKUP($C1557,'MSCI Database'!$C:$R,13, FALSE)),"")</f>
        <v/>
      </c>
    </row>
    <row r="1558" spans="1:27" s="130" customFormat="1" ht="15" hidden="1" customHeight="1" outlineLevel="1">
      <c r="A1558" s="130" t="s">
        <v>11593</v>
      </c>
      <c r="B1558" s="130" t="s">
        <v>11594</v>
      </c>
      <c r="C1558" s="130" t="s">
        <v>11595</v>
      </c>
      <c r="D1558" s="130" t="s">
        <v>12128</v>
      </c>
      <c r="E1558" s="130" t="s">
        <v>18688</v>
      </c>
      <c r="F1558" s="169">
        <v>3.9878665101160622E-2</v>
      </c>
      <c r="G1558" s="132" t="str">
        <f ca="1">IFERROR(_xll.BQL($A1558, "cur_mkt_cap(currency=EUR)")/1000000, " ")</f>
        <v xml:space="preserve"> </v>
      </c>
      <c r="M1558" s="305">
        <f t="shared" si="67"/>
        <v>2.580149632045092E-5</v>
      </c>
      <c r="N1558" s="223">
        <f t="shared" ca="1" si="68"/>
        <v>4.3444576319452553E-4</v>
      </c>
      <c r="O1558" s="172" t="str">
        <f>IFERROR(IF(VLOOKUP($C1558,'MSCI Database'!$C:$R,2, FALSE)="","",VLOOKUP($C1558,'MSCI Database'!$C:$R,2, FALSE)),"")</f>
        <v>Banks</v>
      </c>
      <c r="P1558" s="186" t="str">
        <f>IFERROR(IF(VLOOKUP($C1558,'MSCI Database'!$C:$R,3, FALSE)="","",VLOOKUP($C1558,'MSCI Database'!$C:$R,3, FALSE)),"")</f>
        <v>BBB</v>
      </c>
      <c r="Q1558" s="164" t="str">
        <f>IFERROR(IF(VLOOKUP($C1558,'MSCI Database'!$C:$R,4, FALSE)="","",VLOOKUP($C1558,'MSCI Database'!$C:$R,4, FALSE)),"")</f>
        <v>1</v>
      </c>
      <c r="R1558" s="164">
        <f>IFERROR(IF(VLOOKUP($C1558,'MSCI Database'!$C:$R,5, FALSE)="","",VLOOKUP($C1558,'MSCI Database'!$C:$R,5, FALSE)),"")</f>
        <v>4.5999999999999996</v>
      </c>
      <c r="S1558" s="164">
        <f>IFERROR(IF(VLOOKUP($C1558,'MSCI Database'!$C:$R,6, FALSE)="","",VLOOKUP($C1558,'MSCI Database'!$C:$R,6, FALSE)),"")</f>
        <v>2</v>
      </c>
      <c r="T1558" s="211">
        <f>IFERROR(IF(VLOOKUP($C1558,'MSCI Database'!$C:$R,7, FALSE)="","",VLOOKUP($C1558,'MSCI Database'!$C:$R,7, FALSE)),"")</f>
        <v>4</v>
      </c>
      <c r="U1558" s="164">
        <f>IFERROR(IF(VLOOKUP($C1558,'MSCI Database'!$C:$R,8, FALSE)="","",VLOOKUP($C1558,'MSCI Database'!$C:$R,8, FALSE)),"")</f>
        <v>6.2</v>
      </c>
      <c r="V1558" s="175">
        <f>IFERROR(IF(VLOOKUP($C1558,'MSCI Database'!$C:$R,9, FALSE)="","",VLOOKUP($C1558,'MSCI Database'!$C:$R,9, FALSE)),"")</f>
        <v>4.5</v>
      </c>
      <c r="W1558" s="165">
        <f t="shared" ca="1" si="66"/>
        <v>0</v>
      </c>
      <c r="X1558" s="166">
        <f>IFERROR(IF(VLOOKUP($C1558,'MSCI Database'!$C:$R,10, FALSE)="","",VLOOKUP($C1558,'MSCI Database'!$C:$R,10, FALSE)),"")</f>
        <v>3924</v>
      </c>
      <c r="Y1558" s="133" t="str">
        <f>IFERROR(IF(VLOOKUP($C1558,'MSCI Database'!$C:$R,11, FALSE)="","",VLOOKUP($C1558,'MSCI Database'!$C:$R,11, FALSE)),"")</f>
        <v>2019</v>
      </c>
      <c r="Z1558" s="133" t="str">
        <f>IFERROR(IF(VLOOKUP($C1558,'MSCI Database'!$C:$R,12, FALSE)="","",VLOOKUP($C1558,'MSCI Database'!$C:$R,12, FALSE)),"")</f>
        <v>E.Segmt-Moderately Low</v>
      </c>
      <c r="AA1558" s="202" t="str">
        <f>IFERROR(IF(VLOOKUP($C1558,'MSCI Database'!$C:$R,13, FALSE)="","",VLOOKUP($C1558,'MSCI Database'!$C:$R,13, FALSE)),"")</f>
        <v>Increased focus on employee development programs drives upgrade</v>
      </c>
    </row>
    <row r="1559" spans="1:27" s="130" customFormat="1" ht="15" hidden="1" customHeight="1" outlineLevel="1">
      <c r="A1559" s="130" t="s">
        <v>9477</v>
      </c>
      <c r="B1559" s="130" t="s">
        <v>9478</v>
      </c>
      <c r="C1559" s="130" t="s">
        <v>9479</v>
      </c>
      <c r="D1559" s="130" t="s">
        <v>12128</v>
      </c>
      <c r="E1559" s="130" t="s">
        <v>18690</v>
      </c>
      <c r="F1559" s="169">
        <v>3.953103906701054E-2</v>
      </c>
      <c r="G1559" s="132" t="str">
        <f ca="1">IFERROR(_xll.BQL($A1559, "cur_mkt_cap(currency=EUR)")/1000000, " ")</f>
        <v xml:space="preserve"> </v>
      </c>
      <c r="M1559" s="305">
        <f t="shared" si="67"/>
        <v>2.5576582276355818E-5</v>
      </c>
      <c r="N1559" s="223">
        <f t="shared" si="68"/>
        <v>4.3065865905426623E-4</v>
      </c>
      <c r="O1559" s="172" t="str">
        <f>IFERROR(IF(VLOOKUP($C1559,'MSCI Database'!$C:$R,2, FALSE)="","",VLOOKUP($C1559,'MSCI Database'!$C:$R,2, FALSE)),"")</f>
        <v>Interactive Media &amp; Services</v>
      </c>
      <c r="P1559" s="186" t="str">
        <f>IFERROR(IF(VLOOKUP($C1559,'MSCI Database'!$C:$R,3, FALSE)="","",VLOOKUP($C1559,'MSCI Database'!$C:$R,3, FALSE)),"")</f>
        <v>B</v>
      </c>
      <c r="Q1559" s="164" t="str">
        <f>IFERROR(IF(VLOOKUP($C1559,'MSCI Database'!$C:$R,4, FALSE)="","",VLOOKUP($C1559,'MSCI Database'!$C:$R,4, FALSE)),"")</f>
        <v>0</v>
      </c>
      <c r="R1559" s="164">
        <f>IFERROR(IF(VLOOKUP($C1559,'MSCI Database'!$C:$R,5, FALSE)="","",VLOOKUP($C1559,'MSCI Database'!$C:$R,5, FALSE)),"")</f>
        <v>2.4</v>
      </c>
      <c r="S1559" s="164">
        <f>IFERROR(IF(VLOOKUP($C1559,'MSCI Database'!$C:$R,6, FALSE)="","",VLOOKUP($C1559,'MSCI Database'!$C:$R,6, FALSE)),"")</f>
        <v>6.2</v>
      </c>
      <c r="T1559" s="211">
        <f>IFERROR(IF(VLOOKUP($C1559,'MSCI Database'!$C:$R,7, FALSE)="","",VLOOKUP($C1559,'MSCI Database'!$C:$R,7, FALSE)),"")</f>
        <v>1.9</v>
      </c>
      <c r="U1559" s="164">
        <f>IFERROR(IF(VLOOKUP($C1559,'MSCI Database'!$C:$R,8, FALSE)="","",VLOOKUP($C1559,'MSCI Database'!$C:$R,8, FALSE)),"")</f>
        <v>4.4000000000000004</v>
      </c>
      <c r="V1559" s="175">
        <f>IFERROR(IF(VLOOKUP($C1559,'MSCI Database'!$C:$R,9, FALSE)="","",VLOOKUP($C1559,'MSCI Database'!$C:$R,9, FALSE)),"")</f>
        <v>3.2</v>
      </c>
      <c r="W1559" s="165">
        <f t="shared" ca="1" si="66"/>
        <v>0</v>
      </c>
      <c r="X1559" s="166">
        <f>IFERROR(IF(VLOOKUP($C1559,'MSCI Database'!$C:$R,10, FALSE)="","",VLOOKUP($C1559,'MSCI Database'!$C:$R,10, FALSE)),"")</f>
        <v>4308</v>
      </c>
      <c r="Y1559" s="133" t="str">
        <f>IFERROR(IF(VLOOKUP($C1559,'MSCI Database'!$C:$R,11, FALSE)="","",VLOOKUP($C1559,'MSCI Database'!$C:$R,11, FALSE)),"")</f>
        <v>2019</v>
      </c>
      <c r="Z1559" s="133" t="str">
        <f>IFERROR(IF(VLOOKUP($C1559,'MSCI Database'!$C:$R,12, FALSE)="","",VLOOKUP($C1559,'MSCI Database'!$C:$R,12, FALSE)),"")</f>
        <v>E.Segmt-Moderate</v>
      </c>
      <c r="AA1559" s="202" t="str">
        <f>IFERROR(IF(VLOOKUP($C1559,'MSCI Database'!$C:$R,13, FALSE)="","",VLOOKUP($C1559,'MSCI Database'!$C:$R,13, FALSE)),"")</f>
        <v/>
      </c>
    </row>
    <row r="1560" spans="1:27" s="130" customFormat="1" ht="15" hidden="1" customHeight="1" outlineLevel="1">
      <c r="A1560" s="130" t="s">
        <v>9327</v>
      </c>
      <c r="B1560" s="130" t="s">
        <v>9328</v>
      </c>
      <c r="C1560" s="130" t="s">
        <v>9329</v>
      </c>
      <c r="D1560" s="130" t="s">
        <v>12128</v>
      </c>
      <c r="E1560" s="130" t="s">
        <v>18689</v>
      </c>
      <c r="F1560" s="169">
        <v>3.9177087549090953E-2</v>
      </c>
      <c r="G1560" s="132" t="str">
        <f ca="1">IFERROR(_xll.BQL($A1560, "cur_mkt_cap(currency=EUR)")/1000000, " ")</f>
        <v xml:space="preserve"> </v>
      </c>
      <c r="M1560" s="305">
        <f t="shared" si="67"/>
        <v>2.5347575644261845E-5</v>
      </c>
      <c r="N1560" s="223">
        <f t="shared" ca="1" si="68"/>
        <v>4.2680264389061021E-4</v>
      </c>
      <c r="O1560" s="172" t="str">
        <f>IFERROR(IF(VLOOKUP($C1560,'MSCI Database'!$C:$R,2, FALSE)="","",VLOOKUP($C1560,'MSCI Database'!$C:$R,2, FALSE)),"")</f>
        <v>Software &amp; Services</v>
      </c>
      <c r="P1560" s="186" t="str">
        <f>IFERROR(IF(VLOOKUP($C1560,'MSCI Database'!$C:$R,3, FALSE)="","",VLOOKUP($C1560,'MSCI Database'!$C:$R,3, FALSE)),"")</f>
        <v>BBB</v>
      </c>
      <c r="Q1560" s="164" t="str">
        <f>IFERROR(IF(VLOOKUP($C1560,'MSCI Database'!$C:$R,4, FALSE)="","",VLOOKUP($C1560,'MSCI Database'!$C:$R,4, FALSE)),"")</f>
        <v/>
      </c>
      <c r="R1560" s="164">
        <f>IFERROR(IF(VLOOKUP($C1560,'MSCI Database'!$C:$R,5, FALSE)="","",VLOOKUP($C1560,'MSCI Database'!$C:$R,5, FALSE)),"")</f>
        <v>5.5</v>
      </c>
      <c r="S1560" s="164">
        <f>IFERROR(IF(VLOOKUP($C1560,'MSCI Database'!$C:$R,6, FALSE)="","",VLOOKUP($C1560,'MSCI Database'!$C:$R,6, FALSE)),"")</f>
        <v>6.7</v>
      </c>
      <c r="T1560" s="211">
        <f>IFERROR(IF(VLOOKUP($C1560,'MSCI Database'!$C:$R,7, FALSE)="","",VLOOKUP($C1560,'MSCI Database'!$C:$R,7, FALSE)),"")</f>
        <v>3.9</v>
      </c>
      <c r="U1560" s="164">
        <f>IFERROR(IF(VLOOKUP($C1560,'MSCI Database'!$C:$R,8, FALSE)="","",VLOOKUP($C1560,'MSCI Database'!$C:$R,8, FALSE)),"")</f>
        <v>5.2</v>
      </c>
      <c r="V1560" s="175">
        <f>IFERROR(IF(VLOOKUP($C1560,'MSCI Database'!$C:$R,9, FALSE)="","",VLOOKUP($C1560,'MSCI Database'!$C:$R,9, FALSE)),"")</f>
        <v>4.5999999999999996</v>
      </c>
      <c r="W1560" s="165">
        <f t="shared" ca="1" si="66"/>
        <v>0</v>
      </c>
      <c r="X1560" s="166">
        <f>IFERROR(IF(VLOOKUP($C1560,'MSCI Database'!$C:$R,10, FALSE)="","",VLOOKUP($C1560,'MSCI Database'!$C:$R,10, FALSE)),"")</f>
        <v>1079</v>
      </c>
      <c r="Y1560" s="133" t="str">
        <f>IFERROR(IF(VLOOKUP($C1560,'MSCI Database'!$C:$R,11, FALSE)="","",VLOOKUP($C1560,'MSCI Database'!$C:$R,11, FALSE)),"")</f>
        <v>2019</v>
      </c>
      <c r="Z1560" s="133" t="str">
        <f>IFERROR(IF(VLOOKUP($C1560,'MSCI Database'!$C:$R,12, FALSE)="","",VLOOKUP($C1560,'MSCI Database'!$C:$R,12, FALSE)),"")</f>
        <v>E.Segmt-Moderate</v>
      </c>
      <c r="AA1560" s="202" t="str">
        <f>IFERROR(IF(VLOOKUP($C1560,'MSCI Database'!$C:$R,13, FALSE)="","",VLOOKUP($C1560,'MSCI Database'!$C:$R,13, FALSE)),"")</f>
        <v/>
      </c>
    </row>
    <row r="1561" spans="1:27" s="130" customFormat="1" ht="15" hidden="1" customHeight="1" outlineLevel="1">
      <c r="A1561" s="130" t="s">
        <v>9435</v>
      </c>
      <c r="B1561" s="130" t="s">
        <v>9436</v>
      </c>
      <c r="C1561" s="130" t="s">
        <v>9437</v>
      </c>
      <c r="D1561" s="130" t="s">
        <v>12128</v>
      </c>
      <c r="E1561" s="130" t="s">
        <v>18688</v>
      </c>
      <c r="F1561" s="169">
        <v>3.9031761432621812E-2</v>
      </c>
      <c r="G1561" s="132" t="str">
        <f ca="1">IFERROR(_xll.BQL($A1561, "cur_mkt_cap(currency=EUR)")/1000000, " ")</f>
        <v xml:space="preserve"> </v>
      </c>
      <c r="M1561" s="305">
        <f t="shared" si="67"/>
        <v>2.5253549646906308E-5</v>
      </c>
      <c r="N1561" s="223">
        <f t="shared" si="68"/>
        <v>4.2521943353436147E-4</v>
      </c>
      <c r="O1561" s="172" t="str">
        <f>IFERROR(IF(VLOOKUP($C1561,'MSCI Database'!$C:$R,2, FALSE)="","",VLOOKUP($C1561,'MSCI Database'!$C:$R,2, FALSE)),"")</f>
        <v>Banks</v>
      </c>
      <c r="P1561" s="186" t="str">
        <f>IFERROR(IF(VLOOKUP($C1561,'MSCI Database'!$C:$R,3, FALSE)="","",VLOOKUP($C1561,'MSCI Database'!$C:$R,3, FALSE)),"")</f>
        <v>BB</v>
      </c>
      <c r="Q1561" s="164" t="str">
        <f>IFERROR(IF(VLOOKUP($C1561,'MSCI Database'!$C:$R,4, FALSE)="","",VLOOKUP($C1561,'MSCI Database'!$C:$R,4, FALSE)),"")</f>
        <v>0</v>
      </c>
      <c r="R1561" s="164">
        <f>IFERROR(IF(VLOOKUP($C1561,'MSCI Database'!$C:$R,5, FALSE)="","",VLOOKUP($C1561,'MSCI Database'!$C:$R,5, FALSE)),"")</f>
        <v>3.5</v>
      </c>
      <c r="S1561" s="164">
        <f>IFERROR(IF(VLOOKUP($C1561,'MSCI Database'!$C:$R,6, FALSE)="","",VLOOKUP($C1561,'MSCI Database'!$C:$R,6, FALSE)),"")</f>
        <v>0</v>
      </c>
      <c r="T1561" s="211">
        <f>IFERROR(IF(VLOOKUP($C1561,'MSCI Database'!$C:$R,7, FALSE)="","",VLOOKUP($C1561,'MSCI Database'!$C:$R,7, FALSE)),"")</f>
        <v>3.2</v>
      </c>
      <c r="U1561" s="164">
        <f>IFERROR(IF(VLOOKUP($C1561,'MSCI Database'!$C:$R,8, FALSE)="","",VLOOKUP($C1561,'MSCI Database'!$C:$R,8, FALSE)),"")</f>
        <v>5.5</v>
      </c>
      <c r="V1561" s="175">
        <f>IFERROR(IF(VLOOKUP($C1561,'MSCI Database'!$C:$R,9, FALSE)="","",VLOOKUP($C1561,'MSCI Database'!$C:$R,9, FALSE)),"")</f>
        <v>3.6</v>
      </c>
      <c r="W1561" s="165">
        <f t="shared" ca="1" si="66"/>
        <v>0</v>
      </c>
      <c r="X1561" s="166">
        <f>IFERROR(IF(VLOOKUP($C1561,'MSCI Database'!$C:$R,10, FALSE)="","",VLOOKUP($C1561,'MSCI Database'!$C:$R,10, FALSE)),"")</f>
        <v>4146</v>
      </c>
      <c r="Y1561" s="133" t="str">
        <f>IFERROR(IF(VLOOKUP($C1561,'MSCI Database'!$C:$R,11, FALSE)="","",VLOOKUP($C1561,'MSCI Database'!$C:$R,11, FALSE)),"")</f>
        <v>2019</v>
      </c>
      <c r="Z1561" s="133" t="str">
        <f>IFERROR(IF(VLOOKUP($C1561,'MSCI Database'!$C:$R,12, FALSE)="","",VLOOKUP($C1561,'MSCI Database'!$C:$R,12, FALSE)),"")</f>
        <v>E.Segmt-Moderate</v>
      </c>
      <c r="AA1561" s="202" t="str">
        <f>IFERROR(IF(VLOOKUP($C1561,'MSCI Database'!$C:$R,13, FALSE)="","",VLOOKUP($C1561,'MSCI Database'!$C:$R,13, FALSE)),"")</f>
        <v/>
      </c>
    </row>
    <row r="1562" spans="1:27" s="130" customFormat="1" ht="15" hidden="1" customHeight="1" outlineLevel="1">
      <c r="A1562" s="130" t="s">
        <v>9220</v>
      </c>
      <c r="B1562" s="130" t="s">
        <v>9221</v>
      </c>
      <c r="C1562" s="130" t="s">
        <v>9222</v>
      </c>
      <c r="D1562" s="130" t="s">
        <v>12128</v>
      </c>
      <c r="E1562" s="130" t="s">
        <v>12133</v>
      </c>
      <c r="F1562" s="169">
        <v>3.8838916087649999E-2</v>
      </c>
      <c r="G1562" s="132" t="str">
        <f ca="1">IFERROR(_xll.BQL($A1562, "cur_mkt_cap(currency=EUR)")/1000000, " ")</f>
        <v xml:space="preserve"> </v>
      </c>
      <c r="M1562" s="305">
        <f t="shared" si="67"/>
        <v>2.5128778708709545E-5</v>
      </c>
      <c r="N1562" s="223">
        <f t="shared" ca="1" si="68"/>
        <v>4.2311853966386047E-4</v>
      </c>
      <c r="O1562" s="172" t="str">
        <f>IFERROR(IF(VLOOKUP($C1562,'MSCI Database'!$C:$R,2, FALSE)="","",VLOOKUP($C1562,'MSCI Database'!$C:$R,2, FALSE)),"")</f>
        <v>Biotechnology</v>
      </c>
      <c r="P1562" s="186" t="str">
        <f>IFERROR(IF(VLOOKUP($C1562,'MSCI Database'!$C:$R,3, FALSE)="","",VLOOKUP($C1562,'MSCI Database'!$C:$R,3, FALSE)),"")</f>
        <v>BBB</v>
      </c>
      <c r="Q1562" s="164" t="str">
        <f>IFERROR(IF(VLOOKUP($C1562,'MSCI Database'!$C:$R,4, FALSE)="","",VLOOKUP($C1562,'MSCI Database'!$C:$R,4, FALSE)),"")</f>
        <v>0</v>
      </c>
      <c r="R1562" s="164">
        <f>IFERROR(IF(VLOOKUP($C1562,'MSCI Database'!$C:$R,5, FALSE)="","",VLOOKUP($C1562,'MSCI Database'!$C:$R,5, FALSE)),"")</f>
        <v>5.6</v>
      </c>
      <c r="S1562" s="164">
        <f>IFERROR(IF(VLOOKUP($C1562,'MSCI Database'!$C:$R,6, FALSE)="","",VLOOKUP($C1562,'MSCI Database'!$C:$R,6, FALSE)),"")</f>
        <v>7.1</v>
      </c>
      <c r="T1562" s="211">
        <f>IFERROR(IF(VLOOKUP($C1562,'MSCI Database'!$C:$R,7, FALSE)="","",VLOOKUP($C1562,'MSCI Database'!$C:$R,7, FALSE)),"")</f>
        <v>4.0999999999999996</v>
      </c>
      <c r="U1562" s="164">
        <f>IFERROR(IF(VLOOKUP($C1562,'MSCI Database'!$C:$R,8, FALSE)="","",VLOOKUP($C1562,'MSCI Database'!$C:$R,8, FALSE)),"")</f>
        <v>5.9</v>
      </c>
      <c r="V1562" s="175">
        <f>IFERROR(IF(VLOOKUP($C1562,'MSCI Database'!$C:$R,9, FALSE)="","",VLOOKUP($C1562,'MSCI Database'!$C:$R,9, FALSE)),"")</f>
        <v>5</v>
      </c>
      <c r="W1562" s="165">
        <f t="shared" ca="1" si="66"/>
        <v>0</v>
      </c>
      <c r="X1562" s="166" t="str">
        <f>IFERROR(IF(VLOOKUP($C1562,'MSCI Database'!$C:$R,10, FALSE)="","",VLOOKUP($C1562,'MSCI Database'!$C:$R,10, FALSE)),"")</f>
        <v/>
      </c>
      <c r="Y1562" s="133" t="str">
        <f>IFERROR(IF(VLOOKUP($C1562,'MSCI Database'!$C:$R,11, FALSE)="","",VLOOKUP($C1562,'MSCI Database'!$C:$R,11, FALSE)),"")</f>
        <v>2019</v>
      </c>
      <c r="Z1562" s="133" t="str">
        <f>IFERROR(IF(VLOOKUP($C1562,'MSCI Database'!$C:$R,12, FALSE)="","",VLOOKUP($C1562,'MSCI Database'!$C:$R,12, FALSE)),"")</f>
        <v/>
      </c>
      <c r="AA1562" s="202" t="str">
        <f>IFERROR(IF(VLOOKUP($C1562,'MSCI Database'!$C:$R,13, FALSE)="","",VLOOKUP($C1562,'MSCI Database'!$C:$R,13, FALSE)),"")</f>
        <v/>
      </c>
    </row>
    <row r="1563" spans="1:27" s="130" customFormat="1" ht="15" hidden="1" customHeight="1" outlineLevel="1">
      <c r="A1563" s="130" t="s">
        <v>9503</v>
      </c>
      <c r="B1563" s="130" t="s">
        <v>9504</v>
      </c>
      <c r="C1563" s="130" t="s">
        <v>9505</v>
      </c>
      <c r="D1563" s="130" t="s">
        <v>12128</v>
      </c>
      <c r="E1563" s="130" t="s">
        <v>12133</v>
      </c>
      <c r="F1563" s="169">
        <v>3.8522197426313153E-2</v>
      </c>
      <c r="G1563" s="132" t="str">
        <f ca="1">IFERROR(_xll.BQL($A1563, "cur_mkt_cap(currency=EUR)")/1000000, " ")</f>
        <v xml:space="preserve"> </v>
      </c>
      <c r="M1563" s="305">
        <f t="shared" si="67"/>
        <v>2.4923861734824606E-5</v>
      </c>
      <c r="N1563" s="223">
        <f t="shared" ca="1" si="68"/>
        <v>4.1966814632212271E-4</v>
      </c>
      <c r="O1563" s="172" t="str">
        <f>IFERROR(IF(VLOOKUP($C1563,'MSCI Database'!$C:$R,2, FALSE)="","",VLOOKUP($C1563,'MSCI Database'!$C:$R,2, FALSE)),"")</f>
        <v>Health Care Equipment &amp; Supplies</v>
      </c>
      <c r="P1563" s="186" t="str">
        <f>IFERROR(IF(VLOOKUP($C1563,'MSCI Database'!$C:$R,3, FALSE)="","",VLOOKUP($C1563,'MSCI Database'!$C:$R,3, FALSE)),"")</f>
        <v>BBB</v>
      </c>
      <c r="Q1563" s="164" t="str">
        <f>IFERROR(IF(VLOOKUP($C1563,'MSCI Database'!$C:$R,4, FALSE)="","",VLOOKUP($C1563,'MSCI Database'!$C:$R,4, FALSE)),"")</f>
        <v>0</v>
      </c>
      <c r="R1563" s="164">
        <f>IFERROR(IF(VLOOKUP($C1563,'MSCI Database'!$C:$R,5, FALSE)="","",VLOOKUP($C1563,'MSCI Database'!$C:$R,5, FALSE)),"")</f>
        <v>4.7</v>
      </c>
      <c r="S1563" s="164">
        <f>IFERROR(IF(VLOOKUP($C1563,'MSCI Database'!$C:$R,6, FALSE)="","",VLOOKUP($C1563,'MSCI Database'!$C:$R,6, FALSE)),"")</f>
        <v>5.8</v>
      </c>
      <c r="T1563" s="211">
        <f>IFERROR(IF(VLOOKUP($C1563,'MSCI Database'!$C:$R,7, FALSE)="","",VLOOKUP($C1563,'MSCI Database'!$C:$R,7, FALSE)),"")</f>
        <v>5.5</v>
      </c>
      <c r="U1563" s="164">
        <f>IFERROR(IF(VLOOKUP($C1563,'MSCI Database'!$C:$R,8, FALSE)="","",VLOOKUP($C1563,'MSCI Database'!$C:$R,8, FALSE)),"")</f>
        <v>5.3</v>
      </c>
      <c r="V1563" s="175">
        <f>IFERROR(IF(VLOOKUP($C1563,'MSCI Database'!$C:$R,9, FALSE)="","",VLOOKUP($C1563,'MSCI Database'!$C:$R,9, FALSE)),"")</f>
        <v>5.4</v>
      </c>
      <c r="W1563" s="165">
        <f t="shared" ca="1" si="66"/>
        <v>0</v>
      </c>
      <c r="X1563" s="166">
        <f>IFERROR(IF(VLOOKUP($C1563,'MSCI Database'!$C:$R,10, FALSE)="","",VLOOKUP($C1563,'MSCI Database'!$C:$R,10, FALSE)),"")</f>
        <v>2062</v>
      </c>
      <c r="Y1563" s="133" t="str">
        <f>IFERROR(IF(VLOOKUP($C1563,'MSCI Database'!$C:$R,11, FALSE)="","",VLOOKUP($C1563,'MSCI Database'!$C:$R,11, FALSE)),"")</f>
        <v>2019</v>
      </c>
      <c r="Z1563" s="133" t="str">
        <f>IFERROR(IF(VLOOKUP($C1563,'MSCI Database'!$C:$R,12, FALSE)="","",VLOOKUP($C1563,'MSCI Database'!$C:$R,12, FALSE)),"")</f>
        <v>E.Segmt-Moderate</v>
      </c>
      <c r="AA1563" s="202" t="str">
        <f>IFERROR(IF(VLOOKUP($C1563,'MSCI Database'!$C:$R,13, FALSE)="","",VLOOKUP($C1563,'MSCI Database'!$C:$R,13, FALSE)),"")</f>
        <v/>
      </c>
    </row>
    <row r="1564" spans="1:27" s="130" customFormat="1" ht="15" hidden="1" customHeight="1" outlineLevel="1">
      <c r="A1564" s="130" t="s">
        <v>11412</v>
      </c>
      <c r="B1564" s="130" t="s">
        <v>11413</v>
      </c>
      <c r="C1564" s="130" t="s">
        <v>11414</v>
      </c>
      <c r="D1564" s="130" t="s">
        <v>12128</v>
      </c>
      <c r="E1564" s="130" t="s">
        <v>18673</v>
      </c>
      <c r="F1564" s="169">
        <v>3.8513735932967169E-2</v>
      </c>
      <c r="G1564" s="132" t="str">
        <f ca="1">IFERROR(_xll.BQL($A1564, "cur_mkt_cap(currency=EUR)")/1000000, " ")</f>
        <v xml:space="preserve"> </v>
      </c>
      <c r="M1564" s="305">
        <f t="shared" si="67"/>
        <v>2.4918387148629759E-5</v>
      </c>
      <c r="N1564" s="223">
        <f t="shared" si="68"/>
        <v>4.1957596520409541E-4</v>
      </c>
      <c r="O1564" s="172" t="str">
        <f>IFERROR(IF(VLOOKUP($C1564,'MSCI Database'!$C:$R,2, FALSE)="","",VLOOKUP($C1564,'MSCI Database'!$C:$R,2, FALSE)),"")</f>
        <v>Electrical Equipment</v>
      </c>
      <c r="P1564" s="186" t="str">
        <f>IFERROR(IF(VLOOKUP($C1564,'MSCI Database'!$C:$R,3, FALSE)="","",VLOOKUP($C1564,'MSCI Database'!$C:$R,3, FALSE)),"")</f>
        <v>BBB</v>
      </c>
      <c r="Q1564" s="164" t="str">
        <f>IFERROR(IF(VLOOKUP($C1564,'MSCI Database'!$C:$R,4, FALSE)="","",VLOOKUP($C1564,'MSCI Database'!$C:$R,4, FALSE)),"")</f>
        <v>1</v>
      </c>
      <c r="R1564" s="164">
        <f>IFERROR(IF(VLOOKUP($C1564,'MSCI Database'!$C:$R,5, FALSE)="","",VLOOKUP($C1564,'MSCI Database'!$C:$R,5, FALSE)),"")</f>
        <v>4.7</v>
      </c>
      <c r="S1564" s="164">
        <f>IFERROR(IF(VLOOKUP($C1564,'MSCI Database'!$C:$R,6, FALSE)="","",VLOOKUP($C1564,'MSCI Database'!$C:$R,6, FALSE)),"")</f>
        <v>5.6</v>
      </c>
      <c r="T1564" s="211">
        <f>IFERROR(IF(VLOOKUP($C1564,'MSCI Database'!$C:$R,7, FALSE)="","",VLOOKUP($C1564,'MSCI Database'!$C:$R,7, FALSE)),"")</f>
        <v>5.6</v>
      </c>
      <c r="U1564" s="164">
        <f>IFERROR(IF(VLOOKUP($C1564,'MSCI Database'!$C:$R,8, FALSE)="","",VLOOKUP($C1564,'MSCI Database'!$C:$R,8, FALSE)),"")</f>
        <v>3.9</v>
      </c>
      <c r="V1564" s="175">
        <f>IFERROR(IF(VLOOKUP($C1564,'MSCI Database'!$C:$R,9, FALSE)="","",VLOOKUP($C1564,'MSCI Database'!$C:$R,9, FALSE)),"")</f>
        <v>4.9000000000000004</v>
      </c>
      <c r="W1564" s="165">
        <f t="shared" ca="1" si="66"/>
        <v>0</v>
      </c>
      <c r="X1564" s="166">
        <f>IFERROR(IF(VLOOKUP($C1564,'MSCI Database'!$C:$R,10, FALSE)="","",VLOOKUP($C1564,'MSCI Database'!$C:$R,10, FALSE)),"")</f>
        <v>91719</v>
      </c>
      <c r="Y1564" s="133" t="str">
        <f>IFERROR(IF(VLOOKUP($C1564,'MSCI Database'!$C:$R,11, FALSE)="","",VLOOKUP($C1564,'MSCI Database'!$C:$R,11, FALSE)),"")</f>
        <v>2019</v>
      </c>
      <c r="Z1564" s="133" t="str">
        <f>IFERROR(IF(VLOOKUP($C1564,'MSCI Database'!$C:$R,12, FALSE)="","",VLOOKUP($C1564,'MSCI Database'!$C:$R,12, FALSE)),"")</f>
        <v>Reported</v>
      </c>
      <c r="AA1564" s="202" t="str">
        <f>IFERROR(IF(VLOOKUP($C1564,'MSCI Database'!$C:$R,13, FALSE)="","",VLOOKUP($C1564,'MSCI Database'!$C:$R,13, FALSE)),"")</f>
        <v/>
      </c>
    </row>
    <row r="1565" spans="1:27" s="130" customFormat="1" ht="15" hidden="1" customHeight="1" outlineLevel="1">
      <c r="A1565" s="130" t="s">
        <v>11478</v>
      </c>
      <c r="B1565" s="130" t="s">
        <v>11479</v>
      </c>
      <c r="C1565" s="130" t="s">
        <v>11480</v>
      </c>
      <c r="D1565" s="130" t="s">
        <v>12128</v>
      </c>
      <c r="E1565" s="130" t="s">
        <v>18682</v>
      </c>
      <c r="F1565" s="169">
        <v>3.8429000356873737E-2</v>
      </c>
      <c r="G1565" s="132" t="str">
        <f ca="1">IFERROR(_xll.BQL($A1565, "cur_mkt_cap(currency=EUR)")/1000000, " ")</f>
        <v xml:space="preserve"> </v>
      </c>
      <c r="M1565" s="305">
        <f t="shared" si="67"/>
        <v>2.4863563230897308E-5</v>
      </c>
      <c r="N1565" s="223">
        <f t="shared" ca="1" si="68"/>
        <v>4.1865283972002381E-4</v>
      </c>
      <c r="O1565" s="172" t="str">
        <f>IFERROR(IF(VLOOKUP($C1565,'MSCI Database'!$C:$R,2, FALSE)="","",VLOOKUP($C1565,'MSCI Database'!$C:$R,2, FALSE)),"")</f>
        <v>Retail - Consumer Discretionary</v>
      </c>
      <c r="P1565" s="186" t="str">
        <f>IFERROR(IF(VLOOKUP($C1565,'MSCI Database'!$C:$R,3, FALSE)="","",VLOOKUP($C1565,'MSCI Database'!$C:$R,3, FALSE)),"")</f>
        <v>A</v>
      </c>
      <c r="Q1565" s="164" t="str">
        <f>IFERROR(IF(VLOOKUP($C1565,'MSCI Database'!$C:$R,4, FALSE)="","",VLOOKUP($C1565,'MSCI Database'!$C:$R,4, FALSE)),"")</f>
        <v>0</v>
      </c>
      <c r="R1565" s="164">
        <f>IFERROR(IF(VLOOKUP($C1565,'MSCI Database'!$C:$R,5, FALSE)="","",VLOOKUP($C1565,'MSCI Database'!$C:$R,5, FALSE)),"")</f>
        <v>6.8</v>
      </c>
      <c r="S1565" s="164">
        <f>IFERROR(IF(VLOOKUP($C1565,'MSCI Database'!$C:$R,6, FALSE)="","",VLOOKUP($C1565,'MSCI Database'!$C:$R,6, FALSE)),"")</f>
        <v>1.5</v>
      </c>
      <c r="T1565" s="211">
        <f>IFERROR(IF(VLOOKUP($C1565,'MSCI Database'!$C:$R,7, FALSE)="","",VLOOKUP($C1565,'MSCI Database'!$C:$R,7, FALSE)),"")</f>
        <v>5.5</v>
      </c>
      <c r="U1565" s="164">
        <f>IFERROR(IF(VLOOKUP($C1565,'MSCI Database'!$C:$R,8, FALSE)="","",VLOOKUP($C1565,'MSCI Database'!$C:$R,8, FALSE)),"")</f>
        <v>6</v>
      </c>
      <c r="V1565" s="175">
        <f>IFERROR(IF(VLOOKUP($C1565,'MSCI Database'!$C:$R,9, FALSE)="","",VLOOKUP($C1565,'MSCI Database'!$C:$R,9, FALSE)),"")</f>
        <v>5.2</v>
      </c>
      <c r="W1565" s="165">
        <f t="shared" ca="1" si="66"/>
        <v>0</v>
      </c>
      <c r="X1565" s="166">
        <f>IFERROR(IF(VLOOKUP($C1565,'MSCI Database'!$C:$R,10, FALSE)="","",VLOOKUP($C1565,'MSCI Database'!$C:$R,10, FALSE)),"")</f>
        <v>2358</v>
      </c>
      <c r="Y1565" s="133" t="str">
        <f>IFERROR(IF(VLOOKUP($C1565,'MSCI Database'!$C:$R,11, FALSE)="","",VLOOKUP($C1565,'MSCI Database'!$C:$R,11, FALSE)),"")</f>
        <v>2019</v>
      </c>
      <c r="Z1565" s="133" t="str">
        <f>IFERROR(IF(VLOOKUP($C1565,'MSCI Database'!$C:$R,12, FALSE)="","",VLOOKUP($C1565,'MSCI Database'!$C:$R,12, FALSE)),"")</f>
        <v>E.Segmt-Low</v>
      </c>
      <c r="AA1565" s="202" t="str">
        <f>IFERROR(IF(VLOOKUP($C1565,'MSCI Database'!$C:$R,13, FALSE)="","",VLOOKUP($C1565,'MSCI Database'!$C:$R,13, FALSE)),"")</f>
        <v/>
      </c>
    </row>
    <row r="1566" spans="1:27" s="130" customFormat="1" ht="15" hidden="1" customHeight="1" outlineLevel="1">
      <c r="A1566" s="130" t="s">
        <v>10949</v>
      </c>
      <c r="B1566" s="130" t="s">
        <v>10950</v>
      </c>
      <c r="C1566" s="130" t="s">
        <v>10951</v>
      </c>
      <c r="D1566" s="130" t="s">
        <v>12128</v>
      </c>
      <c r="E1566" s="130" t="s">
        <v>18673</v>
      </c>
      <c r="F1566" s="169">
        <v>3.8199049147565119E-2</v>
      </c>
      <c r="G1566" s="132" t="str">
        <f ca="1">IFERROR(_xll.BQL($A1566, "cur_mkt_cap(currency=EUR)")/1000000, " ")</f>
        <v xml:space="preserve"> </v>
      </c>
      <c r="M1566" s="305">
        <f t="shared" si="67"/>
        <v>2.4714784798474631E-5</v>
      </c>
      <c r="N1566" s="223">
        <f t="shared" ca="1" si="68"/>
        <v>4.1614770750528777E-4</v>
      </c>
      <c r="O1566" s="172" t="str">
        <f>IFERROR(IF(VLOOKUP($C1566,'MSCI Database'!$C:$R,2, FALSE)="","",VLOOKUP($C1566,'MSCI Database'!$C:$R,2, FALSE)),"")</f>
        <v>Commercial Services &amp; Supplies</v>
      </c>
      <c r="P1566" s="186" t="str">
        <f>IFERROR(IF(VLOOKUP($C1566,'MSCI Database'!$C:$R,3, FALSE)="","",VLOOKUP($C1566,'MSCI Database'!$C:$R,3, FALSE)),"")</f>
        <v>A</v>
      </c>
      <c r="Q1566" s="164" t="str">
        <f>IFERROR(IF(VLOOKUP($C1566,'MSCI Database'!$C:$R,4, FALSE)="","",VLOOKUP($C1566,'MSCI Database'!$C:$R,4, FALSE)),"")</f>
        <v>-1</v>
      </c>
      <c r="R1566" s="164">
        <f>IFERROR(IF(VLOOKUP($C1566,'MSCI Database'!$C:$R,5, FALSE)="","",VLOOKUP($C1566,'MSCI Database'!$C:$R,5, FALSE)),"")</f>
        <v>7</v>
      </c>
      <c r="S1566" s="164">
        <f>IFERROR(IF(VLOOKUP($C1566,'MSCI Database'!$C:$R,6, FALSE)="","",VLOOKUP($C1566,'MSCI Database'!$C:$R,6, FALSE)),"")</f>
        <v>9.6999999999999993</v>
      </c>
      <c r="T1566" s="211">
        <f>IFERROR(IF(VLOOKUP($C1566,'MSCI Database'!$C:$R,7, FALSE)="","",VLOOKUP($C1566,'MSCI Database'!$C:$R,7, FALSE)),"")</f>
        <v>10</v>
      </c>
      <c r="U1566" s="164">
        <f>IFERROR(IF(VLOOKUP($C1566,'MSCI Database'!$C:$R,8, FALSE)="","",VLOOKUP($C1566,'MSCI Database'!$C:$R,8, FALSE)),"")</f>
        <v>3.4</v>
      </c>
      <c r="V1566" s="175">
        <f>IFERROR(IF(VLOOKUP($C1566,'MSCI Database'!$C:$R,9, FALSE)="","",VLOOKUP($C1566,'MSCI Database'!$C:$R,9, FALSE)),"")</f>
        <v>6</v>
      </c>
      <c r="W1566" s="165">
        <f t="shared" ca="1" si="66"/>
        <v>0</v>
      </c>
      <c r="X1566" s="166">
        <f>IFERROR(IF(VLOOKUP($C1566,'MSCI Database'!$C:$R,10, FALSE)="","",VLOOKUP($C1566,'MSCI Database'!$C:$R,10, FALSE)),"")</f>
        <v>71719</v>
      </c>
      <c r="Y1566" s="133" t="str">
        <f>IFERROR(IF(VLOOKUP($C1566,'MSCI Database'!$C:$R,11, FALSE)="","",VLOOKUP($C1566,'MSCI Database'!$C:$R,11, FALSE)),"")</f>
        <v>2019</v>
      </c>
      <c r="Z1566" s="133" t="str">
        <f>IFERROR(IF(VLOOKUP($C1566,'MSCI Database'!$C:$R,12, FALSE)="","",VLOOKUP($C1566,'MSCI Database'!$C:$R,12, FALSE)),"")</f>
        <v>Reported</v>
      </c>
      <c r="AA1566" s="202" t="str">
        <f>IFERROR(IF(VLOOKUP($C1566,'MSCI Database'!$C:$R,13, FALSE)="","",VLOOKUP($C1566,'MSCI Database'!$C:$R,13, FALSE)),"")</f>
        <v/>
      </c>
    </row>
    <row r="1567" spans="1:27" s="130" customFormat="1" ht="15" hidden="1" customHeight="1" outlineLevel="1">
      <c r="A1567" s="130" t="s">
        <v>10463</v>
      </c>
      <c r="B1567" s="130" t="s">
        <v>10464</v>
      </c>
      <c r="C1567" s="130" t="s">
        <v>10465</v>
      </c>
      <c r="D1567" s="130" t="s">
        <v>12128</v>
      </c>
      <c r="E1567" s="130" t="s">
        <v>18688</v>
      </c>
      <c r="F1567" s="169">
        <v>3.8085499030871307E-2</v>
      </c>
      <c r="G1567" s="132" t="str">
        <f ca="1">IFERROR(_xll.BQL($A1567, "cur_mkt_cap(currency=EUR)")/1000000, " ")</f>
        <v xml:space="preserve"> </v>
      </c>
      <c r="M1567" s="305">
        <f t="shared" si="67"/>
        <v>2.4641317872973732E-5</v>
      </c>
      <c r="N1567" s="223">
        <f t="shared" ca="1" si="68"/>
        <v>4.1491067093491288E-4</v>
      </c>
      <c r="O1567" s="172" t="str">
        <f>IFERROR(IF(VLOOKUP($C1567,'MSCI Database'!$C:$R,2, FALSE)="","",VLOOKUP($C1567,'MSCI Database'!$C:$R,2, FALSE)),"")</f>
        <v>Consumer Finance</v>
      </c>
      <c r="P1567" s="186" t="str">
        <f>IFERROR(IF(VLOOKUP($C1567,'MSCI Database'!$C:$R,3, FALSE)="","",VLOOKUP($C1567,'MSCI Database'!$C:$R,3, FALSE)),"")</f>
        <v>B</v>
      </c>
      <c r="Q1567" s="164" t="str">
        <f>IFERROR(IF(VLOOKUP($C1567,'MSCI Database'!$C:$R,4, FALSE)="","",VLOOKUP($C1567,'MSCI Database'!$C:$R,4, FALSE)),"")</f>
        <v>0</v>
      </c>
      <c r="R1567" s="164">
        <f>IFERROR(IF(VLOOKUP($C1567,'MSCI Database'!$C:$R,5, FALSE)="","",VLOOKUP($C1567,'MSCI Database'!$C:$R,5, FALSE)),"")</f>
        <v>1.7</v>
      </c>
      <c r="S1567" s="164">
        <f>IFERROR(IF(VLOOKUP($C1567,'MSCI Database'!$C:$R,6, FALSE)="","",VLOOKUP($C1567,'MSCI Database'!$C:$R,6, FALSE)),"")</f>
        <v>6.7</v>
      </c>
      <c r="T1567" s="211">
        <f>IFERROR(IF(VLOOKUP($C1567,'MSCI Database'!$C:$R,7, FALSE)="","",VLOOKUP($C1567,'MSCI Database'!$C:$R,7, FALSE)),"")</f>
        <v>3.5</v>
      </c>
      <c r="U1567" s="164">
        <f>IFERROR(IF(VLOOKUP($C1567,'MSCI Database'!$C:$R,8, FALSE)="","",VLOOKUP($C1567,'MSCI Database'!$C:$R,8, FALSE)),"")</f>
        <v>5.0999999999999996</v>
      </c>
      <c r="V1567" s="175">
        <f>IFERROR(IF(VLOOKUP($C1567,'MSCI Database'!$C:$R,9, FALSE)="","",VLOOKUP($C1567,'MSCI Database'!$C:$R,9, FALSE)),"")</f>
        <v>4.2</v>
      </c>
      <c r="W1567" s="165">
        <f t="shared" ca="1" si="66"/>
        <v>0</v>
      </c>
      <c r="X1567" s="166">
        <f>IFERROR(IF(VLOOKUP($C1567,'MSCI Database'!$C:$R,10, FALSE)="","",VLOOKUP($C1567,'MSCI Database'!$C:$R,10, FALSE)),"")</f>
        <v>3438</v>
      </c>
      <c r="Y1567" s="133" t="str">
        <f>IFERROR(IF(VLOOKUP($C1567,'MSCI Database'!$C:$R,11, FALSE)="","",VLOOKUP($C1567,'MSCI Database'!$C:$R,11, FALSE)),"")</f>
        <v>2019</v>
      </c>
      <c r="Z1567" s="133" t="str">
        <f>IFERROR(IF(VLOOKUP($C1567,'MSCI Database'!$C:$R,12, FALSE)="","",VLOOKUP($C1567,'MSCI Database'!$C:$R,12, FALSE)),"")</f>
        <v>E.Segmt-Moderate</v>
      </c>
      <c r="AA1567" s="202" t="str">
        <f>IFERROR(IF(VLOOKUP($C1567,'MSCI Database'!$C:$R,13, FALSE)="","",VLOOKUP($C1567,'MSCI Database'!$C:$R,13, FALSE)),"")</f>
        <v>M&amp;A activities may increase human capital management challenges</v>
      </c>
    </row>
    <row r="1568" spans="1:27" s="130" customFormat="1" ht="15" hidden="1" customHeight="1" outlineLevel="1">
      <c r="A1568" s="130" t="s">
        <v>11283</v>
      </c>
      <c r="B1568" s="130" t="s">
        <v>11284</v>
      </c>
      <c r="C1568" s="130" t="s">
        <v>11285</v>
      </c>
      <c r="D1568" s="130" t="s">
        <v>12128</v>
      </c>
      <c r="E1568" s="130" t="s">
        <v>12133</v>
      </c>
      <c r="F1568" s="169">
        <v>3.8053091879633717E-2</v>
      </c>
      <c r="G1568" s="132" t="str">
        <f ca="1">IFERROR(_xll.BQL($A1568, "cur_mkt_cap(currency=EUR)")/1000000, " ")</f>
        <v xml:space="preserve"> </v>
      </c>
      <c r="M1568" s="305">
        <f t="shared" si="67"/>
        <v>2.4620350446123013E-5</v>
      </c>
      <c r="N1568" s="223">
        <f t="shared" ca="1" si="68"/>
        <v>4.1455762126495373E-4</v>
      </c>
      <c r="O1568" s="172" t="str">
        <f>IFERROR(IF(VLOOKUP($C1568,'MSCI Database'!$C:$R,2, FALSE)="","",VLOOKUP($C1568,'MSCI Database'!$C:$R,2, FALSE)),"")</f>
        <v>Health Care Equipment &amp; Supplies</v>
      </c>
      <c r="P1568" s="186" t="str">
        <f>IFERROR(IF(VLOOKUP($C1568,'MSCI Database'!$C:$R,3, FALSE)="","",VLOOKUP($C1568,'MSCI Database'!$C:$R,3, FALSE)),"")</f>
        <v>BBB</v>
      </c>
      <c r="Q1568" s="164" t="str">
        <f>IFERROR(IF(VLOOKUP($C1568,'MSCI Database'!$C:$R,4, FALSE)="","",VLOOKUP($C1568,'MSCI Database'!$C:$R,4, FALSE)),"")</f>
        <v>1</v>
      </c>
      <c r="R1568" s="164">
        <f>IFERROR(IF(VLOOKUP($C1568,'MSCI Database'!$C:$R,5, FALSE)="","",VLOOKUP($C1568,'MSCI Database'!$C:$R,5, FALSE)),"")</f>
        <v>4.7</v>
      </c>
      <c r="S1568" s="164">
        <f>IFERROR(IF(VLOOKUP($C1568,'MSCI Database'!$C:$R,6, FALSE)="","",VLOOKUP($C1568,'MSCI Database'!$C:$R,6, FALSE)),"")</f>
        <v>6.7</v>
      </c>
      <c r="T1568" s="211">
        <f>IFERROR(IF(VLOOKUP($C1568,'MSCI Database'!$C:$R,7, FALSE)="","",VLOOKUP($C1568,'MSCI Database'!$C:$R,7, FALSE)),"")</f>
        <v>3.3</v>
      </c>
      <c r="U1568" s="164">
        <f>IFERROR(IF(VLOOKUP($C1568,'MSCI Database'!$C:$R,8, FALSE)="","",VLOOKUP($C1568,'MSCI Database'!$C:$R,8, FALSE)),"")</f>
        <v>4.9000000000000004</v>
      </c>
      <c r="V1568" s="175">
        <f>IFERROR(IF(VLOOKUP($C1568,'MSCI Database'!$C:$R,9, FALSE)="","",VLOOKUP($C1568,'MSCI Database'!$C:$R,9, FALSE)),"")</f>
        <v>4.2</v>
      </c>
      <c r="W1568" s="165">
        <f t="shared" ca="1" si="66"/>
        <v>0</v>
      </c>
      <c r="X1568" s="166">
        <f>IFERROR(IF(VLOOKUP($C1568,'MSCI Database'!$C:$R,10, FALSE)="","",VLOOKUP($C1568,'MSCI Database'!$C:$R,10, FALSE)),"")</f>
        <v>429</v>
      </c>
      <c r="Y1568" s="133" t="str">
        <f>IFERROR(IF(VLOOKUP($C1568,'MSCI Database'!$C:$R,11, FALSE)="","",VLOOKUP($C1568,'MSCI Database'!$C:$R,11, FALSE)),"")</f>
        <v>2019</v>
      </c>
      <c r="Z1568" s="133" t="str">
        <f>IFERROR(IF(VLOOKUP($C1568,'MSCI Database'!$C:$R,12, FALSE)="","",VLOOKUP($C1568,'MSCI Database'!$C:$R,12, FALSE)),"")</f>
        <v>E.Segmt-Moderately High</v>
      </c>
      <c r="AA1568" s="202" t="str">
        <f>IFERROR(IF(VLOOKUP($C1568,'MSCI Database'!$C:$R,13, FALSE)="","",VLOOKUP($C1568,'MSCI Database'!$C:$R,13, FALSE)),"")</f>
        <v/>
      </c>
    </row>
    <row r="1569" spans="1:27" s="130" customFormat="1" ht="15" hidden="1" customHeight="1" outlineLevel="1">
      <c r="A1569" s="130" t="s">
        <v>11826</v>
      </c>
      <c r="B1569" s="130" t="s">
        <v>11827</v>
      </c>
      <c r="C1569" s="130" t="s">
        <v>11828</v>
      </c>
      <c r="D1569" s="130" t="s">
        <v>12128</v>
      </c>
      <c r="E1569" s="130" t="s">
        <v>12133</v>
      </c>
      <c r="F1569" s="169">
        <v>3.801943512469623E-2</v>
      </c>
      <c r="G1569" s="132" t="str">
        <f ca="1">IFERROR(_xll.BQL($A1569, "cur_mkt_cap(currency=EUR)")/1000000, " ")</f>
        <v xml:space="preserve"> </v>
      </c>
      <c r="M1569" s="305">
        <f t="shared" si="67"/>
        <v>2.4598574525678457E-5</v>
      </c>
      <c r="N1569" s="223">
        <f t="shared" si="68"/>
        <v>4.1419095817459261E-4</v>
      </c>
      <c r="O1569" s="172" t="str">
        <f>IFERROR(IF(VLOOKUP($C1569,'MSCI Database'!$C:$R,2, FALSE)="","",VLOOKUP($C1569,'MSCI Database'!$C:$R,2, FALSE)),"")</f>
        <v>Biotechnology</v>
      </c>
      <c r="P1569" s="186" t="str">
        <f>IFERROR(IF(VLOOKUP($C1569,'MSCI Database'!$C:$R,3, FALSE)="","",VLOOKUP($C1569,'MSCI Database'!$C:$R,3, FALSE)),"")</f>
        <v>BB</v>
      </c>
      <c r="Q1569" s="164" t="str">
        <f>IFERROR(IF(VLOOKUP($C1569,'MSCI Database'!$C:$R,4, FALSE)="","",VLOOKUP($C1569,'MSCI Database'!$C:$R,4, FALSE)),"")</f>
        <v>-1</v>
      </c>
      <c r="R1569" s="164">
        <f>IFERROR(IF(VLOOKUP($C1569,'MSCI Database'!$C:$R,5, FALSE)="","",VLOOKUP($C1569,'MSCI Database'!$C:$R,5, FALSE)),"")</f>
        <v>4</v>
      </c>
      <c r="S1569" s="164">
        <f>IFERROR(IF(VLOOKUP($C1569,'MSCI Database'!$C:$R,6, FALSE)="","",VLOOKUP($C1569,'MSCI Database'!$C:$R,6, FALSE)),"")</f>
        <v>4.9000000000000004</v>
      </c>
      <c r="T1569" s="211">
        <f>IFERROR(IF(VLOOKUP($C1569,'MSCI Database'!$C:$R,7, FALSE)="","",VLOOKUP($C1569,'MSCI Database'!$C:$R,7, FALSE)),"")</f>
        <v>5.2</v>
      </c>
      <c r="U1569" s="164">
        <f>IFERROR(IF(VLOOKUP($C1569,'MSCI Database'!$C:$R,8, FALSE)="","",VLOOKUP($C1569,'MSCI Database'!$C:$R,8, FALSE)),"")</f>
        <v>4.4000000000000004</v>
      </c>
      <c r="V1569" s="175">
        <f>IFERROR(IF(VLOOKUP($C1569,'MSCI Database'!$C:$R,9, FALSE)="","",VLOOKUP($C1569,'MSCI Database'!$C:$R,9, FALSE)),"")</f>
        <v>4.9000000000000004</v>
      </c>
      <c r="W1569" s="165">
        <f t="shared" ca="1" si="66"/>
        <v>0</v>
      </c>
      <c r="X1569" s="166">
        <f>IFERROR(IF(VLOOKUP($C1569,'MSCI Database'!$C:$R,10, FALSE)="","",VLOOKUP($C1569,'MSCI Database'!$C:$R,10, FALSE)),"")</f>
        <v>5</v>
      </c>
      <c r="Y1569" s="133" t="str">
        <f>IFERROR(IF(VLOOKUP($C1569,'MSCI Database'!$C:$R,11, FALSE)="","",VLOOKUP($C1569,'MSCI Database'!$C:$R,11, FALSE)),"")</f>
        <v>2019</v>
      </c>
      <c r="Z1569" s="133" t="str">
        <f>IFERROR(IF(VLOOKUP($C1569,'MSCI Database'!$C:$R,12, FALSE)="","",VLOOKUP($C1569,'MSCI Database'!$C:$R,12, FALSE)),"")</f>
        <v>E.Segmt-Moderately Low</v>
      </c>
      <c r="AA1569" s="202" t="str">
        <f>IFERROR(IF(VLOOKUP($C1569,'MSCI Database'!$C:$R,13, FALSE)="","",VLOOKUP($C1569,'MSCI Database'!$C:$R,13, FALSE)),"")</f>
        <v/>
      </c>
    </row>
    <row r="1570" spans="1:27" s="130" customFormat="1" ht="15" hidden="1" customHeight="1" outlineLevel="1">
      <c r="A1570" s="130" t="s">
        <v>11138</v>
      </c>
      <c r="B1570" s="130" t="s">
        <v>11139</v>
      </c>
      <c r="C1570" s="130" t="s">
        <v>11140</v>
      </c>
      <c r="D1570" s="130" t="s">
        <v>12128</v>
      </c>
      <c r="E1570" s="130" t="s">
        <v>12133</v>
      </c>
      <c r="F1570" s="169">
        <v>3.7926702846876902E-2</v>
      </c>
      <c r="G1570" s="132" t="str">
        <f ca="1">IFERROR(_xll.BQL($A1570, "cur_mkt_cap(currency=EUR)")/1000000, " ")</f>
        <v xml:space="preserve"> </v>
      </c>
      <c r="M1570" s="305">
        <f t="shared" si="67"/>
        <v>2.4538576741929352E-5</v>
      </c>
      <c r="N1570" s="223">
        <f t="shared" si="68"/>
        <v>4.1318071510081398E-4</v>
      </c>
      <c r="O1570" s="172" t="str">
        <f>IFERROR(IF(VLOOKUP($C1570,'MSCI Database'!$C:$R,2, FALSE)="","",VLOOKUP($C1570,'MSCI Database'!$C:$R,2, FALSE)),"")</f>
        <v>Biotechnology</v>
      </c>
      <c r="P1570" s="186" t="str">
        <f>IFERROR(IF(VLOOKUP($C1570,'MSCI Database'!$C:$R,3, FALSE)="","",VLOOKUP($C1570,'MSCI Database'!$C:$R,3, FALSE)),"")</f>
        <v>BBB</v>
      </c>
      <c r="Q1570" s="164" t="str">
        <f>IFERROR(IF(VLOOKUP($C1570,'MSCI Database'!$C:$R,4, FALSE)="","",VLOOKUP($C1570,'MSCI Database'!$C:$R,4, FALSE)),"")</f>
        <v>1</v>
      </c>
      <c r="R1570" s="164">
        <f>IFERROR(IF(VLOOKUP($C1570,'MSCI Database'!$C:$R,5, FALSE)="","",VLOOKUP($C1570,'MSCI Database'!$C:$R,5, FALSE)),"")</f>
        <v>4.8</v>
      </c>
      <c r="S1570" s="164">
        <f>IFERROR(IF(VLOOKUP($C1570,'MSCI Database'!$C:$R,6, FALSE)="","",VLOOKUP($C1570,'MSCI Database'!$C:$R,6, FALSE)),"")</f>
        <v>7.1</v>
      </c>
      <c r="T1570" s="211">
        <f>IFERROR(IF(VLOOKUP($C1570,'MSCI Database'!$C:$R,7, FALSE)="","",VLOOKUP($C1570,'MSCI Database'!$C:$R,7, FALSE)),"")</f>
        <v>4.0999999999999996</v>
      </c>
      <c r="U1570" s="164">
        <f>IFERROR(IF(VLOOKUP($C1570,'MSCI Database'!$C:$R,8, FALSE)="","",VLOOKUP($C1570,'MSCI Database'!$C:$R,8, FALSE)),"")</f>
        <v>5.7</v>
      </c>
      <c r="V1570" s="175">
        <f>IFERROR(IF(VLOOKUP($C1570,'MSCI Database'!$C:$R,9, FALSE)="","",VLOOKUP($C1570,'MSCI Database'!$C:$R,9, FALSE)),"")</f>
        <v>4.9000000000000004</v>
      </c>
      <c r="W1570" s="165">
        <f t="shared" ca="1" si="66"/>
        <v>0</v>
      </c>
      <c r="X1570" s="166" t="str">
        <f>IFERROR(IF(VLOOKUP($C1570,'MSCI Database'!$C:$R,10, FALSE)="","",VLOOKUP($C1570,'MSCI Database'!$C:$R,10, FALSE)),"")</f>
        <v/>
      </c>
      <c r="Y1570" s="133" t="str">
        <f>IFERROR(IF(VLOOKUP($C1570,'MSCI Database'!$C:$R,11, FALSE)="","",VLOOKUP($C1570,'MSCI Database'!$C:$R,11, FALSE)),"")</f>
        <v>2019</v>
      </c>
      <c r="Z1570" s="133" t="str">
        <f>IFERROR(IF(VLOOKUP($C1570,'MSCI Database'!$C:$R,12, FALSE)="","",VLOOKUP($C1570,'MSCI Database'!$C:$R,12, FALSE)),"")</f>
        <v/>
      </c>
      <c r="AA1570" s="202" t="str">
        <f>IFERROR(IF(VLOOKUP($C1570,'MSCI Database'!$C:$R,13, FALSE)="","",VLOOKUP($C1570,'MSCI Database'!$C:$R,13, FALSE)),"")</f>
        <v/>
      </c>
    </row>
    <row r="1571" spans="1:27" s="130" customFormat="1" ht="15" hidden="1" customHeight="1" outlineLevel="1">
      <c r="A1571" s="130" t="s">
        <v>10081</v>
      </c>
      <c r="B1571" s="130" t="s">
        <v>10082</v>
      </c>
      <c r="C1571" s="130" t="s">
        <v>10083</v>
      </c>
      <c r="D1571" s="130" t="s">
        <v>12128</v>
      </c>
      <c r="E1571" s="130" t="s">
        <v>18688</v>
      </c>
      <c r="F1571" s="169">
        <v>3.7890891033526067E-2</v>
      </c>
      <c r="G1571" s="132" t="str">
        <f ca="1">IFERROR(_xll.BQL($A1571, "cur_mkt_cap(currency=EUR)")/1000000, " ")</f>
        <v xml:space="preserve"> </v>
      </c>
      <c r="M1571" s="305">
        <f t="shared" si="67"/>
        <v>2.4515406498691361E-5</v>
      </c>
      <c r="N1571" s="223">
        <f t="shared" ca="1" si="68"/>
        <v>4.1279057439417004E-4</v>
      </c>
      <c r="O1571" s="172" t="str">
        <f>IFERROR(IF(VLOOKUP($C1571,'MSCI Database'!$C:$R,2, FALSE)="","",VLOOKUP($C1571,'MSCI Database'!$C:$R,2, FALSE)),"")</f>
        <v>Consumer Finance</v>
      </c>
      <c r="P1571" s="186" t="str">
        <f>IFERROR(IF(VLOOKUP($C1571,'MSCI Database'!$C:$R,3, FALSE)="","",VLOOKUP($C1571,'MSCI Database'!$C:$R,3, FALSE)),"")</f>
        <v>BBB</v>
      </c>
      <c r="Q1571" s="164" t="str">
        <f>IFERROR(IF(VLOOKUP($C1571,'MSCI Database'!$C:$R,4, FALSE)="","",VLOOKUP($C1571,'MSCI Database'!$C:$R,4, FALSE)),"")</f>
        <v>1</v>
      </c>
      <c r="R1571" s="164">
        <f>IFERROR(IF(VLOOKUP($C1571,'MSCI Database'!$C:$R,5, FALSE)="","",VLOOKUP($C1571,'MSCI Database'!$C:$R,5, FALSE)),"")</f>
        <v>4.5999999999999996</v>
      </c>
      <c r="S1571" s="164">
        <f>IFERROR(IF(VLOOKUP($C1571,'MSCI Database'!$C:$R,6, FALSE)="","",VLOOKUP($C1571,'MSCI Database'!$C:$R,6, FALSE)),"")</f>
        <v>6.7</v>
      </c>
      <c r="T1571" s="211">
        <f>IFERROR(IF(VLOOKUP($C1571,'MSCI Database'!$C:$R,7, FALSE)="","",VLOOKUP($C1571,'MSCI Database'!$C:$R,7, FALSE)),"")</f>
        <v>3.6</v>
      </c>
      <c r="U1571" s="164">
        <f>IFERROR(IF(VLOOKUP($C1571,'MSCI Database'!$C:$R,8, FALSE)="","",VLOOKUP($C1571,'MSCI Database'!$C:$R,8, FALSE)),"")</f>
        <v>5.4</v>
      </c>
      <c r="V1571" s="175">
        <f>IFERROR(IF(VLOOKUP($C1571,'MSCI Database'!$C:$R,9, FALSE)="","",VLOOKUP($C1571,'MSCI Database'!$C:$R,9, FALSE)),"")</f>
        <v>4.3</v>
      </c>
      <c r="W1571" s="165">
        <f t="shared" ca="1" si="66"/>
        <v>0</v>
      </c>
      <c r="X1571" s="166">
        <f>IFERROR(IF(VLOOKUP($C1571,'MSCI Database'!$C:$R,10, FALSE)="","",VLOOKUP($C1571,'MSCI Database'!$C:$R,10, FALSE)),"")</f>
        <v>3443</v>
      </c>
      <c r="Y1571" s="133" t="str">
        <f>IFERROR(IF(VLOOKUP($C1571,'MSCI Database'!$C:$R,11, FALSE)="","",VLOOKUP($C1571,'MSCI Database'!$C:$R,11, FALSE)),"")</f>
        <v>2019</v>
      </c>
      <c r="Z1571" s="133" t="str">
        <f>IFERROR(IF(VLOOKUP($C1571,'MSCI Database'!$C:$R,12, FALSE)="","",VLOOKUP($C1571,'MSCI Database'!$C:$R,12, FALSE)),"")</f>
        <v>E.Segmt-Moderately High</v>
      </c>
      <c r="AA1571" s="202" t="str">
        <f>IFERROR(IF(VLOOKUP($C1571,'MSCI Database'!$C:$R,13, FALSE)="","",VLOOKUP($C1571,'MSCI Database'!$C:$R,13, FALSE)),"")</f>
        <v>Enhancements in governance practices drive the upgrade</v>
      </c>
    </row>
    <row r="1572" spans="1:27" s="130" customFormat="1" ht="15" hidden="1" customHeight="1" outlineLevel="1">
      <c r="A1572" s="130" t="s">
        <v>11816</v>
      </c>
      <c r="B1572" s="130" t="s">
        <v>11817</v>
      </c>
      <c r="C1572" s="130" t="s">
        <v>11818</v>
      </c>
      <c r="D1572" s="130" t="s">
        <v>12128</v>
      </c>
      <c r="E1572" s="130" t="s">
        <v>18689</v>
      </c>
      <c r="F1572" s="169">
        <v>3.7683873353909027E-2</v>
      </c>
      <c r="G1572" s="132" t="str">
        <f ca="1">IFERROR(_xll.BQL($A1572, "cur_mkt_cap(currency=EUR)")/1000000, " ")</f>
        <v xml:space="preserve"> </v>
      </c>
      <c r="M1572" s="305">
        <f t="shared" si="67"/>
        <v>2.4381466059979139E-5</v>
      </c>
      <c r="N1572" s="223">
        <f t="shared" si="68"/>
        <v>4.1053528441423122E-4</v>
      </c>
      <c r="O1572" s="172" t="str">
        <f>IFERROR(IF(VLOOKUP($C1572,'MSCI Database'!$C:$R,2, FALSE)="","",VLOOKUP($C1572,'MSCI Database'!$C:$R,2, FALSE)),"")</f>
        <v>Software &amp; Services</v>
      </c>
      <c r="P1572" s="186" t="str">
        <f>IFERROR(IF(VLOOKUP($C1572,'MSCI Database'!$C:$R,3, FALSE)="","",VLOOKUP($C1572,'MSCI Database'!$C:$R,3, FALSE)),"")</f>
        <v>BBB</v>
      </c>
      <c r="Q1572" s="164" t="str">
        <f>IFERROR(IF(VLOOKUP($C1572,'MSCI Database'!$C:$R,4, FALSE)="","",VLOOKUP($C1572,'MSCI Database'!$C:$R,4, FALSE)),"")</f>
        <v>0</v>
      </c>
      <c r="R1572" s="164">
        <f>IFERROR(IF(VLOOKUP($C1572,'MSCI Database'!$C:$R,5, FALSE)="","",VLOOKUP($C1572,'MSCI Database'!$C:$R,5, FALSE)),"")</f>
        <v>4.3</v>
      </c>
      <c r="S1572" s="164">
        <f>IFERROR(IF(VLOOKUP($C1572,'MSCI Database'!$C:$R,6, FALSE)="","",VLOOKUP($C1572,'MSCI Database'!$C:$R,6, FALSE)),"")</f>
        <v>4</v>
      </c>
      <c r="T1572" s="211">
        <f>IFERROR(IF(VLOOKUP($C1572,'MSCI Database'!$C:$R,7, FALSE)="","",VLOOKUP($C1572,'MSCI Database'!$C:$R,7, FALSE)),"")</f>
        <v>4</v>
      </c>
      <c r="U1572" s="164">
        <f>IFERROR(IF(VLOOKUP($C1572,'MSCI Database'!$C:$R,8, FALSE)="","",VLOOKUP($C1572,'MSCI Database'!$C:$R,8, FALSE)),"")</f>
        <v>4.4000000000000004</v>
      </c>
      <c r="V1572" s="175">
        <f>IFERROR(IF(VLOOKUP($C1572,'MSCI Database'!$C:$R,9, FALSE)="","",VLOOKUP($C1572,'MSCI Database'!$C:$R,9, FALSE)),"")</f>
        <v>4.2</v>
      </c>
      <c r="W1572" s="165">
        <f t="shared" ca="1" si="66"/>
        <v>0</v>
      </c>
      <c r="X1572" s="166">
        <f>IFERROR(IF(VLOOKUP($C1572,'MSCI Database'!$C:$R,10, FALSE)="","",VLOOKUP($C1572,'MSCI Database'!$C:$R,10, FALSE)),"")</f>
        <v>2185</v>
      </c>
      <c r="Y1572" s="133" t="str">
        <f>IFERROR(IF(VLOOKUP($C1572,'MSCI Database'!$C:$R,11, FALSE)="","",VLOOKUP($C1572,'MSCI Database'!$C:$R,11, FALSE)),"")</f>
        <v>2019</v>
      </c>
      <c r="Z1572" s="133" t="str">
        <f>IFERROR(IF(VLOOKUP($C1572,'MSCI Database'!$C:$R,12, FALSE)="","",VLOOKUP($C1572,'MSCI Database'!$C:$R,12, FALSE)),"")</f>
        <v>E.Segmt-Moderate</v>
      </c>
      <c r="AA1572" s="202" t="str">
        <f>IFERROR(IF(VLOOKUP($C1572,'MSCI Database'!$C:$R,13, FALSE)="","",VLOOKUP($C1572,'MSCI Database'!$C:$R,13, FALSE)),"")</f>
        <v/>
      </c>
    </row>
    <row r="1573" spans="1:27" s="130" customFormat="1" ht="15" hidden="1" customHeight="1" outlineLevel="1">
      <c r="A1573" s="130" t="s">
        <v>9306</v>
      </c>
      <c r="B1573" s="130" t="s">
        <v>9307</v>
      </c>
      <c r="C1573" s="130" t="s">
        <v>9308</v>
      </c>
      <c r="D1573" s="130" t="s">
        <v>12128</v>
      </c>
      <c r="E1573" s="130" t="s">
        <v>12133</v>
      </c>
      <c r="F1573" s="169">
        <v>3.7585030209215803E-2</v>
      </c>
      <c r="G1573" s="132" t="str">
        <f ca="1">IFERROR(_xll.BQL($A1573, "cur_mkt_cap(currency=EUR)")/1000000, " ")</f>
        <v xml:space="preserve"> </v>
      </c>
      <c r="M1573" s="305">
        <f t="shared" si="67"/>
        <v>2.4317514545362621E-5</v>
      </c>
      <c r="N1573" s="223">
        <f t="shared" ca="1" si="68"/>
        <v>4.0945846839434026E-4</v>
      </c>
      <c r="O1573" s="172" t="str">
        <f>IFERROR(IF(VLOOKUP($C1573,'MSCI Database'!$C:$R,2, FALSE)="","",VLOOKUP($C1573,'MSCI Database'!$C:$R,2, FALSE)),"")</f>
        <v>Biotechnology</v>
      </c>
      <c r="P1573" s="186" t="str">
        <f>IFERROR(IF(VLOOKUP($C1573,'MSCI Database'!$C:$R,3, FALSE)="","",VLOOKUP($C1573,'MSCI Database'!$C:$R,3, FALSE)),"")</f>
        <v>BB</v>
      </c>
      <c r="Q1573" s="164" t="str">
        <f>IFERROR(IF(VLOOKUP($C1573,'MSCI Database'!$C:$R,4, FALSE)="","",VLOOKUP($C1573,'MSCI Database'!$C:$R,4, FALSE)),"")</f>
        <v/>
      </c>
      <c r="R1573" s="164">
        <f>IFERROR(IF(VLOOKUP($C1573,'MSCI Database'!$C:$R,5, FALSE)="","",VLOOKUP($C1573,'MSCI Database'!$C:$R,5, FALSE)),"")</f>
        <v>3.6</v>
      </c>
      <c r="S1573" s="164">
        <f>IFERROR(IF(VLOOKUP($C1573,'MSCI Database'!$C:$R,6, FALSE)="","",VLOOKUP($C1573,'MSCI Database'!$C:$R,6, FALSE)),"")</f>
        <v>6.4</v>
      </c>
      <c r="T1573" s="211">
        <f>IFERROR(IF(VLOOKUP($C1573,'MSCI Database'!$C:$R,7, FALSE)="","",VLOOKUP($C1573,'MSCI Database'!$C:$R,7, FALSE)),"")</f>
        <v>4</v>
      </c>
      <c r="U1573" s="164">
        <f>IFERROR(IF(VLOOKUP($C1573,'MSCI Database'!$C:$R,8, FALSE)="","",VLOOKUP($C1573,'MSCI Database'!$C:$R,8, FALSE)),"")</f>
        <v>5.7</v>
      </c>
      <c r="V1573" s="175">
        <f>IFERROR(IF(VLOOKUP($C1573,'MSCI Database'!$C:$R,9, FALSE)="","",VLOOKUP($C1573,'MSCI Database'!$C:$R,9, FALSE)),"")</f>
        <v>4.8</v>
      </c>
      <c r="W1573" s="165">
        <f t="shared" ca="1" si="66"/>
        <v>0</v>
      </c>
      <c r="X1573" s="166">
        <f>IFERROR(IF(VLOOKUP($C1573,'MSCI Database'!$C:$R,10, FALSE)="","",VLOOKUP($C1573,'MSCI Database'!$C:$R,10, FALSE)),"")</f>
        <v>0</v>
      </c>
      <c r="Y1573" s="133" t="str">
        <f>IFERROR(IF(VLOOKUP($C1573,'MSCI Database'!$C:$R,11, FALSE)="","",VLOOKUP($C1573,'MSCI Database'!$C:$R,11, FALSE)),"")</f>
        <v>2019</v>
      </c>
      <c r="Z1573" s="133" t="str">
        <f>IFERROR(IF(VLOOKUP($C1573,'MSCI Database'!$C:$R,12, FALSE)="","",VLOOKUP($C1573,'MSCI Database'!$C:$R,12, FALSE)),"")</f>
        <v>E.Segmt-Moderate</v>
      </c>
      <c r="AA1573" s="202" t="str">
        <f>IFERROR(IF(VLOOKUP($C1573,'MSCI Database'!$C:$R,13, FALSE)="","",VLOOKUP($C1573,'MSCI Database'!$C:$R,13, FALSE)),"")</f>
        <v/>
      </c>
    </row>
    <row r="1574" spans="1:27" s="130" customFormat="1" ht="15" hidden="1" customHeight="1" outlineLevel="1">
      <c r="A1574" s="130" t="s">
        <v>11109</v>
      </c>
      <c r="B1574" s="130" t="s">
        <v>11110</v>
      </c>
      <c r="C1574" s="130" t="s">
        <v>11111</v>
      </c>
      <c r="D1574" s="130" t="s">
        <v>12128</v>
      </c>
      <c r="E1574" s="130" t="s">
        <v>12133</v>
      </c>
      <c r="F1574" s="169">
        <v>3.7472808431414373E-2</v>
      </c>
      <c r="G1574" s="132" t="str">
        <f ca="1">IFERROR(_xll.BQL($A1574, "cur_mkt_cap(currency=EUR)")/1000000, " ")</f>
        <v xml:space="preserve"> </v>
      </c>
      <c r="M1574" s="305">
        <f t="shared" si="67"/>
        <v>2.4244907055125095E-5</v>
      </c>
      <c r="N1574" s="223">
        <f t="shared" ca="1" si="68"/>
        <v>4.0823590300053102E-4</v>
      </c>
      <c r="O1574" s="172" t="str">
        <f>IFERROR(IF(VLOOKUP($C1574,'MSCI Database'!$C:$R,2, FALSE)="","",VLOOKUP($C1574,'MSCI Database'!$C:$R,2, FALSE)),"")</f>
        <v>Biotechnology</v>
      </c>
      <c r="P1574" s="186" t="str">
        <f>IFERROR(IF(VLOOKUP($C1574,'MSCI Database'!$C:$R,3, FALSE)="","",VLOOKUP($C1574,'MSCI Database'!$C:$R,3, FALSE)),"")</f>
        <v>BB</v>
      </c>
      <c r="Q1574" s="164" t="str">
        <f>IFERROR(IF(VLOOKUP($C1574,'MSCI Database'!$C:$R,4, FALSE)="","",VLOOKUP($C1574,'MSCI Database'!$C:$R,4, FALSE)),"")</f>
        <v>0</v>
      </c>
      <c r="R1574" s="164">
        <f>IFERROR(IF(VLOOKUP($C1574,'MSCI Database'!$C:$R,5, FALSE)="","",VLOOKUP($C1574,'MSCI Database'!$C:$R,5, FALSE)),"")</f>
        <v>3.4</v>
      </c>
      <c r="S1574" s="164">
        <f>IFERROR(IF(VLOOKUP($C1574,'MSCI Database'!$C:$R,6, FALSE)="","",VLOOKUP($C1574,'MSCI Database'!$C:$R,6, FALSE)),"")</f>
        <v>5.3</v>
      </c>
      <c r="T1574" s="211">
        <f>IFERROR(IF(VLOOKUP($C1574,'MSCI Database'!$C:$R,7, FALSE)="","",VLOOKUP($C1574,'MSCI Database'!$C:$R,7, FALSE)),"")</f>
        <v>3.9</v>
      </c>
      <c r="U1574" s="164">
        <f>IFERROR(IF(VLOOKUP($C1574,'MSCI Database'!$C:$R,8, FALSE)="","",VLOOKUP($C1574,'MSCI Database'!$C:$R,8, FALSE)),"")</f>
        <v>5</v>
      </c>
      <c r="V1574" s="175">
        <f>IFERROR(IF(VLOOKUP($C1574,'MSCI Database'!$C:$R,9, FALSE)="","",VLOOKUP($C1574,'MSCI Database'!$C:$R,9, FALSE)),"")</f>
        <v>4.4000000000000004</v>
      </c>
      <c r="W1574" s="165">
        <f t="shared" ca="1" si="66"/>
        <v>0</v>
      </c>
      <c r="X1574" s="166">
        <f>IFERROR(IF(VLOOKUP($C1574,'MSCI Database'!$C:$R,10, FALSE)="","",VLOOKUP($C1574,'MSCI Database'!$C:$R,10, FALSE)),"")</f>
        <v>810</v>
      </c>
      <c r="Y1574" s="133" t="str">
        <f>IFERROR(IF(VLOOKUP($C1574,'MSCI Database'!$C:$R,11, FALSE)="","",VLOOKUP($C1574,'MSCI Database'!$C:$R,11, FALSE)),"")</f>
        <v>2019</v>
      </c>
      <c r="Z1574" s="133" t="str">
        <f>IFERROR(IF(VLOOKUP($C1574,'MSCI Database'!$C:$R,12, FALSE)="","",VLOOKUP($C1574,'MSCI Database'!$C:$R,12, FALSE)),"")</f>
        <v>E.Segmt-Moderate</v>
      </c>
      <c r="AA1574" s="202" t="str">
        <f>IFERROR(IF(VLOOKUP($C1574,'MSCI Database'!$C:$R,13, FALSE)="","",VLOOKUP($C1574,'MSCI Database'!$C:$R,13, FALSE)),"")</f>
        <v/>
      </c>
    </row>
    <row r="1575" spans="1:27" s="130" customFormat="1" ht="15" hidden="1" customHeight="1" outlineLevel="1">
      <c r="A1575" s="130" t="s">
        <v>9877</v>
      </c>
      <c r="B1575" s="130" t="s">
        <v>9878</v>
      </c>
      <c r="C1575" s="130" t="s">
        <v>9879</v>
      </c>
      <c r="D1575" s="130" t="s">
        <v>12128</v>
      </c>
      <c r="E1575" s="130" t="s">
        <v>18704</v>
      </c>
      <c r="F1575" s="169">
        <v>3.7345950797270093E-2</v>
      </c>
      <c r="G1575" s="132" t="str">
        <f ca="1">IFERROR(_xll.BQL($A1575, "cur_mkt_cap(currency=EUR)")/1000000, " ")</f>
        <v xml:space="preserve"> </v>
      </c>
      <c r="M1575" s="305">
        <f t="shared" si="67"/>
        <v>2.4162830165833747E-5</v>
      </c>
      <c r="N1575" s="223">
        <f t="shared" si="68"/>
        <v>4.0685389180374049E-4</v>
      </c>
      <c r="O1575" s="172" t="str">
        <f>IFERROR(IF(VLOOKUP($C1575,'MSCI Database'!$C:$R,2, FALSE)="","",VLOOKUP($C1575,'MSCI Database'!$C:$R,2, FALSE)),"")</f>
        <v>Real Estate Management &amp; Services</v>
      </c>
      <c r="P1575" s="186" t="str">
        <f>IFERROR(IF(VLOOKUP($C1575,'MSCI Database'!$C:$R,3, FALSE)="","",VLOOKUP($C1575,'MSCI Database'!$C:$R,3, FALSE)),"")</f>
        <v>B</v>
      </c>
      <c r="Q1575" s="164" t="str">
        <f>IFERROR(IF(VLOOKUP($C1575,'MSCI Database'!$C:$R,4, FALSE)="","",VLOOKUP($C1575,'MSCI Database'!$C:$R,4, FALSE)),"")</f>
        <v>0</v>
      </c>
      <c r="R1575" s="164">
        <f>IFERROR(IF(VLOOKUP($C1575,'MSCI Database'!$C:$R,5, FALSE)="","",VLOOKUP($C1575,'MSCI Database'!$C:$R,5, FALSE)),"")</f>
        <v>2.4</v>
      </c>
      <c r="S1575" s="164">
        <f>IFERROR(IF(VLOOKUP($C1575,'MSCI Database'!$C:$R,6, FALSE)="","",VLOOKUP($C1575,'MSCI Database'!$C:$R,6, FALSE)),"")</f>
        <v>1.6</v>
      </c>
      <c r="T1575" s="211">
        <f>IFERROR(IF(VLOOKUP($C1575,'MSCI Database'!$C:$R,7, FALSE)="","",VLOOKUP($C1575,'MSCI Database'!$C:$R,7, FALSE)),"")</f>
        <v>4.9000000000000004</v>
      </c>
      <c r="U1575" s="164">
        <f>IFERROR(IF(VLOOKUP($C1575,'MSCI Database'!$C:$R,8, FALSE)="","",VLOOKUP($C1575,'MSCI Database'!$C:$R,8, FALSE)),"")</f>
        <v>5.6</v>
      </c>
      <c r="V1575" s="175">
        <f>IFERROR(IF(VLOOKUP($C1575,'MSCI Database'!$C:$R,9, FALSE)="","",VLOOKUP($C1575,'MSCI Database'!$C:$R,9, FALSE)),"")</f>
        <v>4.3</v>
      </c>
      <c r="W1575" s="165">
        <f t="shared" ca="1" si="66"/>
        <v>0</v>
      </c>
      <c r="X1575" s="166">
        <f>IFERROR(IF(VLOOKUP($C1575,'MSCI Database'!$C:$R,10, FALSE)="","",VLOOKUP($C1575,'MSCI Database'!$C:$R,10, FALSE)),"")</f>
        <v>9848</v>
      </c>
      <c r="Y1575" s="133" t="str">
        <f>IFERROR(IF(VLOOKUP($C1575,'MSCI Database'!$C:$R,11, FALSE)="","",VLOOKUP($C1575,'MSCI Database'!$C:$R,11, FALSE)),"")</f>
        <v>2019</v>
      </c>
      <c r="Z1575" s="133" t="str">
        <f>IFERROR(IF(VLOOKUP($C1575,'MSCI Database'!$C:$R,12, FALSE)="","",VLOOKUP($C1575,'MSCI Database'!$C:$R,12, FALSE)),"")</f>
        <v>E.Segmt-Moderately Low</v>
      </c>
      <c r="AA1575" s="202" t="str">
        <f>IFERROR(IF(VLOOKUP($C1575,'MSCI Database'!$C:$R,13, FALSE)="","",VLOOKUP($C1575,'MSCI Database'!$C:$R,13, FALSE)),"")</f>
        <v/>
      </c>
    </row>
    <row r="1576" spans="1:27" s="130" customFormat="1" ht="15" hidden="1" customHeight="1" outlineLevel="1">
      <c r="A1576" s="130" t="s">
        <v>11641</v>
      </c>
      <c r="B1576" s="130" t="s">
        <v>11642</v>
      </c>
      <c r="C1576" s="130" t="s">
        <v>11643</v>
      </c>
      <c r="D1576" s="130" t="s">
        <v>12128</v>
      </c>
      <c r="E1576" s="130" t="s">
        <v>12133</v>
      </c>
      <c r="F1576" s="169">
        <v>3.7074386768816768E-2</v>
      </c>
      <c r="G1576" s="132" t="str">
        <f ca="1">IFERROR(_xll.BQL($A1576, "cur_mkt_cap(currency=EUR)")/1000000, " ")</f>
        <v xml:space="preserve"> </v>
      </c>
      <c r="M1576" s="305">
        <f t="shared" si="67"/>
        <v>2.3987128239424446E-5</v>
      </c>
      <c r="N1576" s="223">
        <f t="shared" ca="1" si="68"/>
        <v>4.038954216217947E-4</v>
      </c>
      <c r="O1576" s="172" t="str">
        <f>IFERROR(IF(VLOOKUP($C1576,'MSCI Database'!$C:$R,2, FALSE)="","",VLOOKUP($C1576,'MSCI Database'!$C:$R,2, FALSE)),"")</f>
        <v>Health Care Equipment &amp; Supplies</v>
      </c>
      <c r="P1576" s="186" t="str">
        <f>IFERROR(IF(VLOOKUP($C1576,'MSCI Database'!$C:$R,3, FALSE)="","",VLOOKUP($C1576,'MSCI Database'!$C:$R,3, FALSE)),"")</f>
        <v>AA</v>
      </c>
      <c r="Q1576" s="164" t="str">
        <f>IFERROR(IF(VLOOKUP($C1576,'MSCI Database'!$C:$R,4, FALSE)="","",VLOOKUP($C1576,'MSCI Database'!$C:$R,4, FALSE)),"")</f>
        <v/>
      </c>
      <c r="R1576" s="164">
        <f>IFERROR(IF(VLOOKUP($C1576,'MSCI Database'!$C:$R,5, FALSE)="","",VLOOKUP($C1576,'MSCI Database'!$C:$R,5, FALSE)),"")</f>
        <v>8</v>
      </c>
      <c r="S1576" s="164">
        <f>IFERROR(IF(VLOOKUP($C1576,'MSCI Database'!$C:$R,6, FALSE)="","",VLOOKUP($C1576,'MSCI Database'!$C:$R,6, FALSE)),"")</f>
        <v>6.3</v>
      </c>
      <c r="T1576" s="211">
        <f>IFERROR(IF(VLOOKUP($C1576,'MSCI Database'!$C:$R,7, FALSE)="","",VLOOKUP($C1576,'MSCI Database'!$C:$R,7, FALSE)),"")</f>
        <v>7.1</v>
      </c>
      <c r="U1576" s="164">
        <f>IFERROR(IF(VLOOKUP($C1576,'MSCI Database'!$C:$R,8, FALSE)="","",VLOOKUP($C1576,'MSCI Database'!$C:$R,8, FALSE)),"")</f>
        <v>5.9</v>
      </c>
      <c r="V1576" s="175">
        <f>IFERROR(IF(VLOOKUP($C1576,'MSCI Database'!$C:$R,9, FALSE)="","",VLOOKUP($C1576,'MSCI Database'!$C:$R,9, FALSE)),"")</f>
        <v>6.6</v>
      </c>
      <c r="W1576" s="165">
        <f t="shared" ca="1" si="66"/>
        <v>0</v>
      </c>
      <c r="X1576" s="166">
        <f>IFERROR(IF(VLOOKUP($C1576,'MSCI Database'!$C:$R,10, FALSE)="","",VLOOKUP($C1576,'MSCI Database'!$C:$R,10, FALSE)),"")</f>
        <v>899</v>
      </c>
      <c r="Y1576" s="133" t="str">
        <f>IFERROR(IF(VLOOKUP($C1576,'MSCI Database'!$C:$R,11, FALSE)="","",VLOOKUP($C1576,'MSCI Database'!$C:$R,11, FALSE)),"")</f>
        <v>2019</v>
      </c>
      <c r="Z1576" s="133" t="str">
        <f>IFERROR(IF(VLOOKUP($C1576,'MSCI Database'!$C:$R,12, FALSE)="","",VLOOKUP($C1576,'MSCI Database'!$C:$R,12, FALSE)),"")</f>
        <v>E.Segmt-Moderately Low</v>
      </c>
      <c r="AA1576" s="202" t="str">
        <f>IFERROR(IF(VLOOKUP($C1576,'MSCI Database'!$C:$R,13, FALSE)="","",VLOOKUP($C1576,'MSCI Database'!$C:$R,13, FALSE)),"")</f>
        <v/>
      </c>
    </row>
    <row r="1577" spans="1:27" s="130" customFormat="1" ht="15" hidden="1" customHeight="1" outlineLevel="1">
      <c r="A1577" s="130" t="s">
        <v>8874</v>
      </c>
      <c r="B1577" s="130" t="s">
        <v>8875</v>
      </c>
      <c r="C1577" s="130" t="s">
        <v>8876</v>
      </c>
      <c r="D1577" s="130" t="s">
        <v>12135</v>
      </c>
      <c r="E1577" s="130" t="s">
        <v>12133</v>
      </c>
      <c r="F1577" s="169">
        <v>3.6839537468582817E-2</v>
      </c>
      <c r="G1577" s="132" t="str">
        <f ca="1">IFERROR(_xll.BQL($A1577, "cur_mkt_cap(currency=EUR)")/1000000, " ")</f>
        <v xml:space="preserve"> </v>
      </c>
      <c r="M1577" s="305">
        <f t="shared" si="67"/>
        <v>2.3835180742173078E-5</v>
      </c>
      <c r="N1577" s="223">
        <f t="shared" si="68"/>
        <v>4.0133692867282009E-4</v>
      </c>
      <c r="O1577" s="172" t="str">
        <f>IFERROR(IF(VLOOKUP($C1577,'MSCI Database'!$C:$R,2, FALSE)="","",VLOOKUP($C1577,'MSCI Database'!$C:$R,2, FALSE)),"")</f>
        <v>Biotechnology</v>
      </c>
      <c r="P1577" s="186" t="str">
        <f>IFERROR(IF(VLOOKUP($C1577,'MSCI Database'!$C:$R,3, FALSE)="","",VLOOKUP($C1577,'MSCI Database'!$C:$R,3, FALSE)),"")</f>
        <v>BBB</v>
      </c>
      <c r="Q1577" s="164" t="str">
        <f>IFERROR(IF(VLOOKUP($C1577,'MSCI Database'!$C:$R,4, FALSE)="","",VLOOKUP($C1577,'MSCI Database'!$C:$R,4, FALSE)),"")</f>
        <v/>
      </c>
      <c r="R1577" s="164">
        <f>IFERROR(IF(VLOOKUP($C1577,'MSCI Database'!$C:$R,5, FALSE)="","",VLOOKUP($C1577,'MSCI Database'!$C:$R,5, FALSE)),"")</f>
        <v>4.4000000000000004</v>
      </c>
      <c r="S1577" s="164">
        <f>IFERROR(IF(VLOOKUP($C1577,'MSCI Database'!$C:$R,6, FALSE)="","",VLOOKUP($C1577,'MSCI Database'!$C:$R,6, FALSE)),"")</f>
        <v>7.1</v>
      </c>
      <c r="T1577" s="211">
        <f>IFERROR(IF(VLOOKUP($C1577,'MSCI Database'!$C:$R,7, FALSE)="","",VLOOKUP($C1577,'MSCI Database'!$C:$R,7, FALSE)),"")</f>
        <v>3.9</v>
      </c>
      <c r="U1577" s="164">
        <f>IFERROR(IF(VLOOKUP($C1577,'MSCI Database'!$C:$R,8, FALSE)="","",VLOOKUP($C1577,'MSCI Database'!$C:$R,8, FALSE)),"")</f>
        <v>5.7</v>
      </c>
      <c r="V1577" s="175">
        <f>IFERROR(IF(VLOOKUP($C1577,'MSCI Database'!$C:$R,9, FALSE)="","",VLOOKUP($C1577,'MSCI Database'!$C:$R,9, FALSE)),"")</f>
        <v>4.8</v>
      </c>
      <c r="W1577" s="165">
        <f t="shared" ca="1" si="66"/>
        <v>0</v>
      </c>
      <c r="X1577" s="166">
        <f>IFERROR(IF(VLOOKUP($C1577,'MSCI Database'!$C:$R,10, FALSE)="","",VLOOKUP($C1577,'MSCI Database'!$C:$R,10, FALSE)),"")</f>
        <v>679</v>
      </c>
      <c r="Y1577" s="133" t="str">
        <f>IFERROR(IF(VLOOKUP($C1577,'MSCI Database'!$C:$R,11, FALSE)="","",VLOOKUP($C1577,'MSCI Database'!$C:$R,11, FALSE)),"")</f>
        <v>2019</v>
      </c>
      <c r="Z1577" s="133" t="str">
        <f>IFERROR(IF(VLOOKUP($C1577,'MSCI Database'!$C:$R,12, FALSE)="","",VLOOKUP($C1577,'MSCI Database'!$C:$R,12, FALSE)),"")</f>
        <v>E.Segmt-Moderate</v>
      </c>
      <c r="AA1577" s="202" t="str">
        <f>IFERROR(IF(VLOOKUP($C1577,'MSCI Database'!$C:$R,13, FALSE)="","",VLOOKUP($C1577,'MSCI Database'!$C:$R,13, FALSE)),"")</f>
        <v/>
      </c>
    </row>
    <row r="1578" spans="1:27" s="130" customFormat="1" ht="15" hidden="1" customHeight="1" outlineLevel="1">
      <c r="A1578" s="130" t="s">
        <v>10167</v>
      </c>
      <c r="B1578" s="130" t="s">
        <v>10168</v>
      </c>
      <c r="C1578" s="130" t="s">
        <v>10169</v>
      </c>
      <c r="D1578" s="130" t="s">
        <v>12128</v>
      </c>
      <c r="E1578" s="130" t="s">
        <v>18688</v>
      </c>
      <c r="F1578" s="169">
        <v>3.6685099658468563E-2</v>
      </c>
      <c r="G1578" s="132" t="str">
        <f ca="1">IFERROR(_xll.BQL($A1578, "cur_mkt_cap(currency=EUR)")/1000000, " ")</f>
        <v xml:space="preserve"> </v>
      </c>
      <c r="M1578" s="305">
        <f t="shared" si="67"/>
        <v>2.373525947902916E-5</v>
      </c>
      <c r="N1578" s="223">
        <f t="shared" si="68"/>
        <v>3.9965445379280649E-4</v>
      </c>
      <c r="O1578" s="172" t="str">
        <f>IFERROR(IF(VLOOKUP($C1578,'MSCI Database'!$C:$R,2, FALSE)="","",VLOOKUP($C1578,'MSCI Database'!$C:$R,2, FALSE)),"")</f>
        <v>Banks</v>
      </c>
      <c r="P1578" s="186" t="str">
        <f>IFERROR(IF(VLOOKUP($C1578,'MSCI Database'!$C:$R,3, FALSE)="","",VLOOKUP($C1578,'MSCI Database'!$C:$R,3, FALSE)),"")</f>
        <v>BBB</v>
      </c>
      <c r="Q1578" s="164" t="str">
        <f>IFERROR(IF(VLOOKUP($C1578,'MSCI Database'!$C:$R,4, FALSE)="","",VLOOKUP($C1578,'MSCI Database'!$C:$R,4, FALSE)),"")</f>
        <v>0</v>
      </c>
      <c r="R1578" s="164">
        <f>IFERROR(IF(VLOOKUP($C1578,'MSCI Database'!$C:$R,5, FALSE)="","",VLOOKUP($C1578,'MSCI Database'!$C:$R,5, FALSE)),"")</f>
        <v>5.4</v>
      </c>
      <c r="S1578" s="164">
        <f>IFERROR(IF(VLOOKUP($C1578,'MSCI Database'!$C:$R,6, FALSE)="","",VLOOKUP($C1578,'MSCI Database'!$C:$R,6, FALSE)),"")</f>
        <v>1.1000000000000001</v>
      </c>
      <c r="T1578" s="211">
        <f>IFERROR(IF(VLOOKUP($C1578,'MSCI Database'!$C:$R,7, FALSE)="","",VLOOKUP($C1578,'MSCI Database'!$C:$R,7, FALSE)),"")</f>
        <v>4.0999999999999996</v>
      </c>
      <c r="U1578" s="164">
        <f>IFERROR(IF(VLOOKUP($C1578,'MSCI Database'!$C:$R,8, FALSE)="","",VLOOKUP($C1578,'MSCI Database'!$C:$R,8, FALSE)),"")</f>
        <v>5.9</v>
      </c>
      <c r="V1578" s="175">
        <f>IFERROR(IF(VLOOKUP($C1578,'MSCI Database'!$C:$R,9, FALSE)="","",VLOOKUP($C1578,'MSCI Database'!$C:$R,9, FALSE)),"")</f>
        <v>4.3</v>
      </c>
      <c r="W1578" s="165">
        <f t="shared" ca="1" si="66"/>
        <v>0</v>
      </c>
      <c r="X1578" s="166">
        <f>IFERROR(IF(VLOOKUP($C1578,'MSCI Database'!$C:$R,10, FALSE)="","",VLOOKUP($C1578,'MSCI Database'!$C:$R,10, FALSE)),"")</f>
        <v>1493</v>
      </c>
      <c r="Y1578" s="133" t="str">
        <f>IFERROR(IF(VLOOKUP($C1578,'MSCI Database'!$C:$R,11, FALSE)="","",VLOOKUP($C1578,'MSCI Database'!$C:$R,11, FALSE)),"")</f>
        <v>2019</v>
      </c>
      <c r="Z1578" s="133" t="str">
        <f>IFERROR(IF(VLOOKUP($C1578,'MSCI Database'!$C:$R,12, FALSE)="","",VLOOKUP($C1578,'MSCI Database'!$C:$R,12, FALSE)),"")</f>
        <v>E.Segmt-Moderately Low</v>
      </c>
      <c r="AA1578" s="202" t="str">
        <f>IFERROR(IF(VLOOKUP($C1578,'MSCI Database'!$C:$R,13, FALSE)="","",VLOOKUP($C1578,'MSCI Database'!$C:$R,13, FALSE)),"")</f>
        <v/>
      </c>
    </row>
    <row r="1579" spans="1:27" s="130" customFormat="1" ht="15" hidden="1" customHeight="1" outlineLevel="1">
      <c r="A1579" s="130" t="s">
        <v>11141</v>
      </c>
      <c r="B1579" s="130" t="s">
        <v>11142</v>
      </c>
      <c r="C1579" s="130" t="s">
        <v>11143</v>
      </c>
      <c r="D1579" s="130" t="s">
        <v>12128</v>
      </c>
      <c r="E1579" s="130" t="s">
        <v>18689</v>
      </c>
      <c r="F1579" s="169">
        <v>3.6609610387800931E-2</v>
      </c>
      <c r="G1579" s="132" t="str">
        <f ca="1">IFERROR(_xll.BQL($A1579, "cur_mkt_cap(currency=EUR)")/1000000, " ")</f>
        <v xml:space="preserve"> </v>
      </c>
      <c r="M1579" s="305">
        <f t="shared" si="67"/>
        <v>2.3686417920907201E-5</v>
      </c>
      <c r="N1579" s="223">
        <f t="shared" ca="1" si="68"/>
        <v>3.9883205931884395E-4</v>
      </c>
      <c r="O1579" s="172" t="str">
        <f>IFERROR(IF(VLOOKUP($C1579,'MSCI Database'!$C:$R,2, FALSE)="","",VLOOKUP($C1579,'MSCI Database'!$C:$R,2, FALSE)),"")</f>
        <v>Software &amp; Services</v>
      </c>
      <c r="P1579" s="186" t="str">
        <f>IFERROR(IF(VLOOKUP($C1579,'MSCI Database'!$C:$R,3, FALSE)="","",VLOOKUP($C1579,'MSCI Database'!$C:$R,3, FALSE)),"")</f>
        <v>A</v>
      </c>
      <c r="Q1579" s="164" t="str">
        <f>IFERROR(IF(VLOOKUP($C1579,'MSCI Database'!$C:$R,4, FALSE)="","",VLOOKUP($C1579,'MSCI Database'!$C:$R,4, FALSE)),"")</f>
        <v>1</v>
      </c>
      <c r="R1579" s="164">
        <f>IFERROR(IF(VLOOKUP($C1579,'MSCI Database'!$C:$R,5, FALSE)="","",VLOOKUP($C1579,'MSCI Database'!$C:$R,5, FALSE)),"")</f>
        <v>6.3</v>
      </c>
      <c r="S1579" s="164">
        <f>IFERROR(IF(VLOOKUP($C1579,'MSCI Database'!$C:$R,6, FALSE)="","",VLOOKUP($C1579,'MSCI Database'!$C:$R,6, FALSE)),"")</f>
        <v>3.5</v>
      </c>
      <c r="T1579" s="211">
        <f>IFERROR(IF(VLOOKUP($C1579,'MSCI Database'!$C:$R,7, FALSE)="","",VLOOKUP($C1579,'MSCI Database'!$C:$R,7, FALSE)),"")</f>
        <v>0</v>
      </c>
      <c r="U1579" s="164">
        <f>IFERROR(IF(VLOOKUP($C1579,'MSCI Database'!$C:$R,8, FALSE)="","",VLOOKUP($C1579,'MSCI Database'!$C:$R,8, FALSE)),"")</f>
        <v>4.9000000000000004</v>
      </c>
      <c r="V1579" s="175">
        <f>IFERROR(IF(VLOOKUP($C1579,'MSCI Database'!$C:$R,9, FALSE)="","",VLOOKUP($C1579,'MSCI Database'!$C:$R,9, FALSE)),"")</f>
        <v>2.4</v>
      </c>
      <c r="W1579" s="165">
        <f t="shared" ca="1" si="66"/>
        <v>0</v>
      </c>
      <c r="X1579" s="166">
        <f>IFERROR(IF(VLOOKUP($C1579,'MSCI Database'!$C:$R,10, FALSE)="","",VLOOKUP($C1579,'MSCI Database'!$C:$R,10, FALSE)),"")</f>
        <v>10534</v>
      </c>
      <c r="Y1579" s="133" t="str">
        <f>IFERROR(IF(VLOOKUP($C1579,'MSCI Database'!$C:$R,11, FALSE)="","",VLOOKUP($C1579,'MSCI Database'!$C:$R,11, FALSE)),"")</f>
        <v>2019</v>
      </c>
      <c r="Z1579" s="133" t="str">
        <f>IFERROR(IF(VLOOKUP($C1579,'MSCI Database'!$C:$R,12, FALSE)="","",VLOOKUP($C1579,'MSCI Database'!$C:$R,12, FALSE)),"")</f>
        <v>E.Segmt-Moderate</v>
      </c>
      <c r="AA1579" s="202" t="str">
        <f>IFERROR(IF(VLOOKUP($C1579,'MSCI Database'!$C:$R,13, FALSE)="","",VLOOKUP($C1579,'MSCI Database'!$C:$R,13, FALSE)),"")</f>
        <v/>
      </c>
    </row>
    <row r="1580" spans="1:27" s="130" customFormat="1" ht="15" hidden="1" customHeight="1" outlineLevel="1">
      <c r="A1580" s="130" t="s">
        <v>8913</v>
      </c>
      <c r="B1580" s="130" t="s">
        <v>8914</v>
      </c>
      <c r="C1580" s="130" t="s">
        <v>8915</v>
      </c>
      <c r="D1580" s="130" t="s">
        <v>18691</v>
      </c>
      <c r="E1580" s="130" t="s">
        <v>12133</v>
      </c>
      <c r="F1580" s="169">
        <v>3.6374138825561952E-2</v>
      </c>
      <c r="G1580" s="132" t="str">
        <f ca="1">IFERROR(_xll.BQL($A1580, "cur_mkt_cap(currency=EUR)")/1000000, " ")</f>
        <v xml:space="preserve"> </v>
      </c>
      <c r="M1580" s="305">
        <f t="shared" si="67"/>
        <v>2.3534067820138579E-5</v>
      </c>
      <c r="N1580" s="223">
        <f t="shared" si="68"/>
        <v>3.9626678732922205E-4</v>
      </c>
      <c r="O1580" s="172" t="str">
        <f>IFERROR(IF(VLOOKUP($C1580,'MSCI Database'!$C:$R,2, FALSE)="","",VLOOKUP($C1580,'MSCI Database'!$C:$R,2, FALSE)),"")</f>
        <v>Pharmaceuticals</v>
      </c>
      <c r="P1580" s="186" t="str">
        <f>IFERROR(IF(VLOOKUP($C1580,'MSCI Database'!$C:$R,3, FALSE)="","",VLOOKUP($C1580,'MSCI Database'!$C:$R,3, FALSE)),"")</f>
        <v>B</v>
      </c>
      <c r="Q1580" s="164" t="str">
        <f>IFERROR(IF(VLOOKUP($C1580,'MSCI Database'!$C:$R,4, FALSE)="","",VLOOKUP($C1580,'MSCI Database'!$C:$R,4, FALSE)),"")</f>
        <v>-1</v>
      </c>
      <c r="R1580" s="164">
        <f>IFERROR(IF(VLOOKUP($C1580,'MSCI Database'!$C:$R,5, FALSE)="","",VLOOKUP($C1580,'MSCI Database'!$C:$R,5, FALSE)),"")</f>
        <v>1.8</v>
      </c>
      <c r="S1580" s="164">
        <f>IFERROR(IF(VLOOKUP($C1580,'MSCI Database'!$C:$R,6, FALSE)="","",VLOOKUP($C1580,'MSCI Database'!$C:$R,6, FALSE)),"")</f>
        <v>3.4</v>
      </c>
      <c r="T1580" s="211">
        <f>IFERROR(IF(VLOOKUP($C1580,'MSCI Database'!$C:$R,7, FALSE)="","",VLOOKUP($C1580,'MSCI Database'!$C:$R,7, FALSE)),"")</f>
        <v>2.6</v>
      </c>
      <c r="U1580" s="164">
        <f>IFERROR(IF(VLOOKUP($C1580,'MSCI Database'!$C:$R,8, FALSE)="","",VLOOKUP($C1580,'MSCI Database'!$C:$R,8, FALSE)),"")</f>
        <v>4.2</v>
      </c>
      <c r="V1580" s="175">
        <f>IFERROR(IF(VLOOKUP($C1580,'MSCI Database'!$C:$R,9, FALSE)="","",VLOOKUP($C1580,'MSCI Database'!$C:$R,9, FALSE)),"")</f>
        <v>3.2</v>
      </c>
      <c r="W1580" s="165">
        <f t="shared" ca="1" si="66"/>
        <v>0</v>
      </c>
      <c r="X1580" s="166">
        <f>IFERROR(IF(VLOOKUP($C1580,'MSCI Database'!$C:$R,10, FALSE)="","",VLOOKUP($C1580,'MSCI Database'!$C:$R,10, FALSE)),"")</f>
        <v>116438</v>
      </c>
      <c r="Y1580" s="133" t="str">
        <f>IFERROR(IF(VLOOKUP($C1580,'MSCI Database'!$C:$R,11, FALSE)="","",VLOOKUP($C1580,'MSCI Database'!$C:$R,11, FALSE)),"")</f>
        <v>2019</v>
      </c>
      <c r="Z1580" s="133" t="str">
        <f>IFERROR(IF(VLOOKUP($C1580,'MSCI Database'!$C:$R,12, FALSE)="","",VLOOKUP($C1580,'MSCI Database'!$C:$R,12, FALSE)),"")</f>
        <v>E.Segmt-Moderate</v>
      </c>
      <c r="AA1580" s="202" t="str">
        <f>IFERROR(IF(VLOOKUP($C1580,'MSCI Database'!$C:$R,13, FALSE)="","",VLOOKUP($C1580,'MSCI Database'!$C:$R,13, FALSE)),"")</f>
        <v/>
      </c>
    </row>
    <row r="1581" spans="1:27" s="130" customFormat="1" ht="15" hidden="1" customHeight="1" outlineLevel="1">
      <c r="A1581" s="130" t="s">
        <v>10364</v>
      </c>
      <c r="B1581" s="130" t="s">
        <v>10365</v>
      </c>
      <c r="C1581" s="130" t="s">
        <v>10366</v>
      </c>
      <c r="D1581" s="130" t="s">
        <v>12128</v>
      </c>
      <c r="E1581" s="130" t="s">
        <v>12133</v>
      </c>
      <c r="F1581" s="169">
        <v>3.6331672618524637E-2</v>
      </c>
      <c r="G1581" s="132" t="str">
        <f ca="1">IFERROR(_xll.BQL($A1581, "cur_mkt_cap(currency=EUR)")/1000000, " ")</f>
        <v xml:space="preserve"> </v>
      </c>
      <c r="M1581" s="305">
        <f t="shared" si="67"/>
        <v>2.3506592184185438E-5</v>
      </c>
      <c r="N1581" s="223">
        <f t="shared" ca="1" si="68"/>
        <v>3.9580415239198172E-4</v>
      </c>
      <c r="O1581" s="172" t="str">
        <f>IFERROR(IF(VLOOKUP($C1581,'MSCI Database'!$C:$R,2, FALSE)="","",VLOOKUP($C1581,'MSCI Database'!$C:$R,2, FALSE)),"")</f>
        <v>Biotechnology</v>
      </c>
      <c r="P1581" s="186" t="str">
        <f>IFERROR(IF(VLOOKUP($C1581,'MSCI Database'!$C:$R,3, FALSE)="","",VLOOKUP($C1581,'MSCI Database'!$C:$R,3, FALSE)),"")</f>
        <v>BB</v>
      </c>
      <c r="Q1581" s="164" t="str">
        <f>IFERROR(IF(VLOOKUP($C1581,'MSCI Database'!$C:$R,4, FALSE)="","",VLOOKUP($C1581,'MSCI Database'!$C:$R,4, FALSE)),"")</f>
        <v>0</v>
      </c>
      <c r="R1581" s="164">
        <f>IFERROR(IF(VLOOKUP($C1581,'MSCI Database'!$C:$R,5, FALSE)="","",VLOOKUP($C1581,'MSCI Database'!$C:$R,5, FALSE)),"")</f>
        <v>3.4</v>
      </c>
      <c r="S1581" s="164">
        <f>IFERROR(IF(VLOOKUP($C1581,'MSCI Database'!$C:$R,6, FALSE)="","",VLOOKUP($C1581,'MSCI Database'!$C:$R,6, FALSE)),"")</f>
        <v>4.9000000000000004</v>
      </c>
      <c r="T1581" s="211">
        <f>IFERROR(IF(VLOOKUP($C1581,'MSCI Database'!$C:$R,7, FALSE)="","",VLOOKUP($C1581,'MSCI Database'!$C:$R,7, FALSE)),"")</f>
        <v>3.7</v>
      </c>
      <c r="U1581" s="164">
        <f>IFERROR(IF(VLOOKUP($C1581,'MSCI Database'!$C:$R,8, FALSE)="","",VLOOKUP($C1581,'MSCI Database'!$C:$R,8, FALSE)),"")</f>
        <v>5.3</v>
      </c>
      <c r="V1581" s="175">
        <f>IFERROR(IF(VLOOKUP($C1581,'MSCI Database'!$C:$R,9, FALSE)="","",VLOOKUP($C1581,'MSCI Database'!$C:$R,9, FALSE)),"")</f>
        <v>4.4000000000000004</v>
      </c>
      <c r="W1581" s="165">
        <f t="shared" ca="1" si="66"/>
        <v>0</v>
      </c>
      <c r="X1581" s="166">
        <f>IFERROR(IF(VLOOKUP($C1581,'MSCI Database'!$C:$R,10, FALSE)="","",VLOOKUP($C1581,'MSCI Database'!$C:$R,10, FALSE)),"")</f>
        <v>1633</v>
      </c>
      <c r="Y1581" s="133" t="str">
        <f>IFERROR(IF(VLOOKUP($C1581,'MSCI Database'!$C:$R,11, FALSE)="","",VLOOKUP($C1581,'MSCI Database'!$C:$R,11, FALSE)),"")</f>
        <v>2019</v>
      </c>
      <c r="Z1581" s="133" t="str">
        <f>IFERROR(IF(VLOOKUP($C1581,'MSCI Database'!$C:$R,12, FALSE)="","",VLOOKUP($C1581,'MSCI Database'!$C:$R,12, FALSE)),"")</f>
        <v>E.Segmt-Moderately Low</v>
      </c>
      <c r="AA1581" s="202" t="str">
        <f>IFERROR(IF(VLOOKUP($C1581,'MSCI Database'!$C:$R,13, FALSE)="","",VLOOKUP($C1581,'MSCI Database'!$C:$R,13, FALSE)),"")</f>
        <v/>
      </c>
    </row>
    <row r="1582" spans="1:27" s="130" customFormat="1" ht="15" hidden="1" customHeight="1" outlineLevel="1">
      <c r="A1582" s="130" t="s">
        <v>11039</v>
      </c>
      <c r="B1582" s="130" t="s">
        <v>11040</v>
      </c>
      <c r="C1582" s="130" t="s">
        <v>11041</v>
      </c>
      <c r="D1582" s="130" t="s">
        <v>12128</v>
      </c>
      <c r="E1582" s="130" t="s">
        <v>12133</v>
      </c>
      <c r="F1582" s="169">
        <v>3.543065374422983E-2</v>
      </c>
      <c r="G1582" s="132" t="str">
        <f ca="1">IFERROR(_xll.BQL($A1582, "cur_mkt_cap(currency=EUR)")/1000000, " ")</f>
        <v xml:space="preserve"> </v>
      </c>
      <c r="M1582" s="305">
        <f t="shared" si="67"/>
        <v>2.2923632972516697E-5</v>
      </c>
      <c r="N1582" s="223">
        <f t="shared" ca="1" si="68"/>
        <v>3.8598828138670357E-4</v>
      </c>
      <c r="O1582" s="172" t="str">
        <f>IFERROR(IF(VLOOKUP($C1582,'MSCI Database'!$C:$R,2, FALSE)="","",VLOOKUP($C1582,'MSCI Database'!$C:$R,2, FALSE)),"")</f>
        <v>Health Care Equipment &amp; Supplies</v>
      </c>
      <c r="P1582" s="186" t="str">
        <f>IFERROR(IF(VLOOKUP($C1582,'MSCI Database'!$C:$R,3, FALSE)="","",VLOOKUP($C1582,'MSCI Database'!$C:$R,3, FALSE)),"")</f>
        <v>B</v>
      </c>
      <c r="Q1582" s="164" t="str">
        <f>IFERROR(IF(VLOOKUP($C1582,'MSCI Database'!$C:$R,4, FALSE)="","",VLOOKUP($C1582,'MSCI Database'!$C:$R,4, FALSE)),"")</f>
        <v>0</v>
      </c>
      <c r="R1582" s="164">
        <f>IFERROR(IF(VLOOKUP($C1582,'MSCI Database'!$C:$R,5, FALSE)="","",VLOOKUP($C1582,'MSCI Database'!$C:$R,5, FALSE)),"")</f>
        <v>1.7</v>
      </c>
      <c r="S1582" s="164">
        <f>IFERROR(IF(VLOOKUP($C1582,'MSCI Database'!$C:$R,6, FALSE)="","",VLOOKUP($C1582,'MSCI Database'!$C:$R,6, FALSE)),"")</f>
        <v>5.7</v>
      </c>
      <c r="T1582" s="211">
        <f>IFERROR(IF(VLOOKUP($C1582,'MSCI Database'!$C:$R,7, FALSE)="","",VLOOKUP($C1582,'MSCI Database'!$C:$R,7, FALSE)),"")</f>
        <v>4</v>
      </c>
      <c r="U1582" s="164">
        <f>IFERROR(IF(VLOOKUP($C1582,'MSCI Database'!$C:$R,8, FALSE)="","",VLOOKUP($C1582,'MSCI Database'!$C:$R,8, FALSE)),"")</f>
        <v>4.5</v>
      </c>
      <c r="V1582" s="175">
        <f>IFERROR(IF(VLOOKUP($C1582,'MSCI Database'!$C:$R,9, FALSE)="","",VLOOKUP($C1582,'MSCI Database'!$C:$R,9, FALSE)),"")</f>
        <v>4.4000000000000004</v>
      </c>
      <c r="W1582" s="165">
        <f t="shared" ca="1" si="66"/>
        <v>0</v>
      </c>
      <c r="X1582" s="166">
        <f>IFERROR(IF(VLOOKUP($C1582,'MSCI Database'!$C:$R,10, FALSE)="","",VLOOKUP($C1582,'MSCI Database'!$C:$R,10, FALSE)),"")</f>
        <v>782</v>
      </c>
      <c r="Y1582" s="133" t="str">
        <f>IFERROR(IF(VLOOKUP($C1582,'MSCI Database'!$C:$R,11, FALSE)="","",VLOOKUP($C1582,'MSCI Database'!$C:$R,11, FALSE)),"")</f>
        <v>2019</v>
      </c>
      <c r="Z1582" s="133" t="str">
        <f>IFERROR(IF(VLOOKUP($C1582,'MSCI Database'!$C:$R,12, FALSE)="","",VLOOKUP($C1582,'MSCI Database'!$C:$R,12, FALSE)),"")</f>
        <v>E.Segmt-Low</v>
      </c>
      <c r="AA1582" s="202" t="str">
        <f>IFERROR(IF(VLOOKUP($C1582,'MSCI Database'!$C:$R,13, FALSE)="","",VLOOKUP($C1582,'MSCI Database'!$C:$R,13, FALSE)),"")</f>
        <v/>
      </c>
    </row>
    <row r="1583" spans="1:27" s="130" customFormat="1" ht="15" hidden="1" customHeight="1" outlineLevel="1">
      <c r="A1583" s="130" t="s">
        <v>10704</v>
      </c>
      <c r="B1583" s="130" t="s">
        <v>10705</v>
      </c>
      <c r="C1583" s="130" t="s">
        <v>10706</v>
      </c>
      <c r="D1583" s="130" t="s">
        <v>12128</v>
      </c>
      <c r="E1583" s="130" t="s">
        <v>18688</v>
      </c>
      <c r="F1583" s="169">
        <v>3.5303971359384928E-2</v>
      </c>
      <c r="G1583" s="132" t="str">
        <f ca="1">IFERROR(_xll.BQL($A1583, "cur_mkt_cap(currency=EUR)")/1000000, " ")</f>
        <v xml:space="preserve"> </v>
      </c>
      <c r="M1583" s="305">
        <f t="shared" si="67"/>
        <v>2.2841669469522049E-5</v>
      </c>
      <c r="N1583" s="223">
        <f t="shared" si="68"/>
        <v>3.846081793891158E-4</v>
      </c>
      <c r="O1583" s="172" t="str">
        <f>IFERROR(IF(VLOOKUP($C1583,'MSCI Database'!$C:$R,2, FALSE)="","",VLOOKUP($C1583,'MSCI Database'!$C:$R,2, FALSE)),"")</f>
        <v>Banks</v>
      </c>
      <c r="P1583" s="186" t="str">
        <f>IFERROR(IF(VLOOKUP($C1583,'MSCI Database'!$C:$R,3, FALSE)="","",VLOOKUP($C1583,'MSCI Database'!$C:$R,3, FALSE)),"")</f>
        <v>BBB</v>
      </c>
      <c r="Q1583" s="164" t="str">
        <f>IFERROR(IF(VLOOKUP($C1583,'MSCI Database'!$C:$R,4, FALSE)="","",VLOOKUP($C1583,'MSCI Database'!$C:$R,4, FALSE)),"")</f>
        <v>0</v>
      </c>
      <c r="R1583" s="164">
        <f>IFERROR(IF(VLOOKUP($C1583,'MSCI Database'!$C:$R,5, FALSE)="","",VLOOKUP($C1583,'MSCI Database'!$C:$R,5, FALSE)),"")</f>
        <v>4.5999999999999996</v>
      </c>
      <c r="S1583" s="164">
        <f>IFERROR(IF(VLOOKUP($C1583,'MSCI Database'!$C:$R,6, FALSE)="","",VLOOKUP($C1583,'MSCI Database'!$C:$R,6, FALSE)),"")</f>
        <v>0</v>
      </c>
      <c r="T1583" s="211">
        <f>IFERROR(IF(VLOOKUP($C1583,'MSCI Database'!$C:$R,7, FALSE)="","",VLOOKUP($C1583,'MSCI Database'!$C:$R,7, FALSE)),"")</f>
        <v>3.2</v>
      </c>
      <c r="U1583" s="164">
        <f>IFERROR(IF(VLOOKUP($C1583,'MSCI Database'!$C:$R,8, FALSE)="","",VLOOKUP($C1583,'MSCI Database'!$C:$R,8, FALSE)),"")</f>
        <v>5.9</v>
      </c>
      <c r="V1583" s="175">
        <f>IFERROR(IF(VLOOKUP($C1583,'MSCI Database'!$C:$R,9, FALSE)="","",VLOOKUP($C1583,'MSCI Database'!$C:$R,9, FALSE)),"")</f>
        <v>3.7</v>
      </c>
      <c r="W1583" s="165">
        <f t="shared" ca="1" si="66"/>
        <v>0</v>
      </c>
      <c r="X1583" s="166">
        <f>IFERROR(IF(VLOOKUP($C1583,'MSCI Database'!$C:$R,10, FALSE)="","",VLOOKUP($C1583,'MSCI Database'!$C:$R,10, FALSE)),"")</f>
        <v>1984</v>
      </c>
      <c r="Y1583" s="133" t="str">
        <f>IFERROR(IF(VLOOKUP($C1583,'MSCI Database'!$C:$R,11, FALSE)="","",VLOOKUP($C1583,'MSCI Database'!$C:$R,11, FALSE)),"")</f>
        <v>2019</v>
      </c>
      <c r="Z1583" s="133" t="str">
        <f>IFERROR(IF(VLOOKUP($C1583,'MSCI Database'!$C:$R,12, FALSE)="","",VLOOKUP($C1583,'MSCI Database'!$C:$R,12, FALSE)),"")</f>
        <v>E.Segmt-Moderately Low</v>
      </c>
      <c r="AA1583" s="202" t="str">
        <f>IFERROR(IF(VLOOKUP($C1583,'MSCI Database'!$C:$R,13, FALSE)="","",VLOOKUP($C1583,'MSCI Database'!$C:$R,13, FALSE)),"")</f>
        <v/>
      </c>
    </row>
    <row r="1584" spans="1:27" s="130" customFormat="1" ht="15" hidden="1" customHeight="1" outlineLevel="1">
      <c r="A1584" s="130" t="s">
        <v>10767</v>
      </c>
      <c r="B1584" s="130" t="s">
        <v>10768</v>
      </c>
      <c r="C1584" s="130" t="s">
        <v>10769</v>
      </c>
      <c r="D1584" s="130" t="s">
        <v>12128</v>
      </c>
      <c r="E1584" s="130" t="s">
        <v>18673</v>
      </c>
      <c r="F1584" s="169">
        <v>3.5184959306193898E-2</v>
      </c>
      <c r="G1584" s="132" t="str">
        <f ca="1">IFERROR(_xll.BQL($A1584, "cur_mkt_cap(currency=EUR)")/1000000, " ")</f>
        <v xml:space="preserve"> </v>
      </c>
      <c r="M1584" s="305">
        <f t="shared" si="67"/>
        <v>2.2764668671107452E-5</v>
      </c>
      <c r="N1584" s="223">
        <f t="shared" ca="1" si="68"/>
        <v>3.8331163944358939E-4</v>
      </c>
      <c r="O1584" s="172" t="str">
        <f>IFERROR(IF(VLOOKUP($C1584,'MSCI Database'!$C:$R,2, FALSE)="","",VLOOKUP($C1584,'MSCI Database'!$C:$R,2, FALSE)),"")</f>
        <v>Construction &amp; Farm Machinery &amp; Heavy Trucks</v>
      </c>
      <c r="P1584" s="186" t="str">
        <f>IFERROR(IF(VLOOKUP($C1584,'MSCI Database'!$C:$R,3, FALSE)="","",VLOOKUP($C1584,'MSCI Database'!$C:$R,3, FALSE)),"")</f>
        <v>BB</v>
      </c>
      <c r="Q1584" s="164" t="str">
        <f>IFERROR(IF(VLOOKUP($C1584,'MSCI Database'!$C:$R,4, FALSE)="","",VLOOKUP($C1584,'MSCI Database'!$C:$R,4, FALSE)),"")</f>
        <v/>
      </c>
      <c r="R1584" s="164">
        <f>IFERROR(IF(VLOOKUP($C1584,'MSCI Database'!$C:$R,5, FALSE)="","",VLOOKUP($C1584,'MSCI Database'!$C:$R,5, FALSE)),"")</f>
        <v>4.0999999999999996</v>
      </c>
      <c r="S1584" s="164">
        <f>IFERROR(IF(VLOOKUP($C1584,'MSCI Database'!$C:$R,6, FALSE)="","",VLOOKUP($C1584,'MSCI Database'!$C:$R,6, FALSE)),"")</f>
        <v>2.7</v>
      </c>
      <c r="T1584" s="211">
        <f>IFERROR(IF(VLOOKUP($C1584,'MSCI Database'!$C:$R,7, FALSE)="","",VLOOKUP($C1584,'MSCI Database'!$C:$R,7, FALSE)),"")</f>
        <v>4.0999999999999996</v>
      </c>
      <c r="U1584" s="164">
        <f>IFERROR(IF(VLOOKUP($C1584,'MSCI Database'!$C:$R,8, FALSE)="","",VLOOKUP($C1584,'MSCI Database'!$C:$R,8, FALSE)),"")</f>
        <v>5.3</v>
      </c>
      <c r="V1584" s="175">
        <f>IFERROR(IF(VLOOKUP($C1584,'MSCI Database'!$C:$R,9, FALSE)="","",VLOOKUP($C1584,'MSCI Database'!$C:$R,9, FALSE)),"")</f>
        <v>4.3</v>
      </c>
      <c r="W1584" s="165">
        <f t="shared" ca="1" si="66"/>
        <v>0</v>
      </c>
      <c r="X1584" s="166">
        <f>IFERROR(IF(VLOOKUP($C1584,'MSCI Database'!$C:$R,10, FALSE)="","",VLOOKUP($C1584,'MSCI Database'!$C:$R,10, FALSE)),"")</f>
        <v>11</v>
      </c>
      <c r="Y1584" s="133" t="str">
        <f>IFERROR(IF(VLOOKUP($C1584,'MSCI Database'!$C:$R,11, FALSE)="","",VLOOKUP($C1584,'MSCI Database'!$C:$R,11, FALSE)),"")</f>
        <v>2019</v>
      </c>
      <c r="Z1584" s="133" t="str">
        <f>IFERROR(IF(VLOOKUP($C1584,'MSCI Database'!$C:$R,12, FALSE)="","",VLOOKUP($C1584,'MSCI Database'!$C:$R,12, FALSE)),"")</f>
        <v>E.Segmt-Moderately High</v>
      </c>
      <c r="AA1584" s="202" t="str">
        <f>IFERROR(IF(VLOOKUP($C1584,'MSCI Database'!$C:$R,13, FALSE)="","",VLOOKUP($C1584,'MSCI Database'!$C:$R,13, FALSE)),"")</f>
        <v/>
      </c>
    </row>
    <row r="1585" spans="1:27" s="130" customFormat="1" ht="15" hidden="1" customHeight="1" outlineLevel="1">
      <c r="A1585" s="130" t="s">
        <v>9133</v>
      </c>
      <c r="B1585" s="130" t="s">
        <v>9134</v>
      </c>
      <c r="C1585" s="130" t="s">
        <v>9135</v>
      </c>
      <c r="D1585" s="130" t="s">
        <v>12128</v>
      </c>
      <c r="E1585" s="130" t="s">
        <v>12133</v>
      </c>
      <c r="F1585" s="169">
        <v>3.5060480236815787E-2</v>
      </c>
      <c r="G1585" s="132" t="str">
        <f ca="1">IFERROR(_xll.BQL($A1585, "cur_mkt_cap(currency=EUR)")/1000000, " ")</f>
        <v xml:space="preserve"> </v>
      </c>
      <c r="M1585" s="305">
        <f t="shared" si="67"/>
        <v>2.2684130713219811E-5</v>
      </c>
      <c r="N1585" s="223">
        <f t="shared" ca="1" si="68"/>
        <v>3.8195554078380393E-4</v>
      </c>
      <c r="O1585" s="172" t="str">
        <f>IFERROR(IF(VLOOKUP($C1585,'MSCI Database'!$C:$R,2, FALSE)="","",VLOOKUP($C1585,'MSCI Database'!$C:$R,2, FALSE)),"")</f>
        <v>Biotechnology</v>
      </c>
      <c r="P1585" s="186" t="str">
        <f>IFERROR(IF(VLOOKUP($C1585,'MSCI Database'!$C:$R,3, FALSE)="","",VLOOKUP($C1585,'MSCI Database'!$C:$R,3, FALSE)),"")</f>
        <v>BBB</v>
      </c>
      <c r="Q1585" s="164" t="str">
        <f>IFERROR(IF(VLOOKUP($C1585,'MSCI Database'!$C:$R,4, FALSE)="","",VLOOKUP($C1585,'MSCI Database'!$C:$R,4, FALSE)),"")</f>
        <v>0</v>
      </c>
      <c r="R1585" s="164">
        <f>IFERROR(IF(VLOOKUP($C1585,'MSCI Database'!$C:$R,5, FALSE)="","",VLOOKUP($C1585,'MSCI Database'!$C:$R,5, FALSE)),"")</f>
        <v>5.2</v>
      </c>
      <c r="S1585" s="164">
        <f>IFERROR(IF(VLOOKUP($C1585,'MSCI Database'!$C:$R,6, FALSE)="","",VLOOKUP($C1585,'MSCI Database'!$C:$R,6, FALSE)),"")</f>
        <v>7.1</v>
      </c>
      <c r="T1585" s="211">
        <f>IFERROR(IF(VLOOKUP($C1585,'MSCI Database'!$C:$R,7, FALSE)="","",VLOOKUP($C1585,'MSCI Database'!$C:$R,7, FALSE)),"")</f>
        <v>4</v>
      </c>
      <c r="U1585" s="164">
        <f>IFERROR(IF(VLOOKUP($C1585,'MSCI Database'!$C:$R,8, FALSE)="","",VLOOKUP($C1585,'MSCI Database'!$C:$R,8, FALSE)),"")</f>
        <v>5.3</v>
      </c>
      <c r="V1585" s="175">
        <f>IFERROR(IF(VLOOKUP($C1585,'MSCI Database'!$C:$R,9, FALSE)="","",VLOOKUP($C1585,'MSCI Database'!$C:$R,9, FALSE)),"")</f>
        <v>4.8</v>
      </c>
      <c r="W1585" s="165">
        <f t="shared" ca="1" si="66"/>
        <v>0</v>
      </c>
      <c r="X1585" s="166">
        <f>IFERROR(IF(VLOOKUP($C1585,'MSCI Database'!$C:$R,10, FALSE)="","",VLOOKUP($C1585,'MSCI Database'!$C:$R,10, FALSE)),"")</f>
        <v>183</v>
      </c>
      <c r="Y1585" s="133" t="str">
        <f>IFERROR(IF(VLOOKUP($C1585,'MSCI Database'!$C:$R,11, FALSE)="","",VLOOKUP($C1585,'MSCI Database'!$C:$R,11, FALSE)),"")</f>
        <v>2019</v>
      </c>
      <c r="Z1585" s="133" t="str">
        <f>IFERROR(IF(VLOOKUP($C1585,'MSCI Database'!$C:$R,12, FALSE)="","",VLOOKUP($C1585,'MSCI Database'!$C:$R,12, FALSE)),"")</f>
        <v>E.Segmt-Moderate</v>
      </c>
      <c r="AA1585" s="202" t="str">
        <f>IFERROR(IF(VLOOKUP($C1585,'MSCI Database'!$C:$R,13, FALSE)="","",VLOOKUP($C1585,'MSCI Database'!$C:$R,13, FALSE)),"")</f>
        <v/>
      </c>
    </row>
    <row r="1586" spans="1:27" s="130" customFormat="1" ht="15" hidden="1" customHeight="1" outlineLevel="1">
      <c r="A1586" s="130" t="s">
        <v>11780</v>
      </c>
      <c r="B1586" s="130" t="s">
        <v>11781</v>
      </c>
      <c r="C1586" s="130" t="s">
        <v>11782</v>
      </c>
      <c r="D1586" s="130" t="s">
        <v>12128</v>
      </c>
      <c r="E1586" s="130" t="s">
        <v>18682</v>
      </c>
      <c r="F1586" s="169">
        <v>3.3961691258252213E-2</v>
      </c>
      <c r="G1586" s="132" t="str">
        <f ca="1">IFERROR(_xll.BQL($A1586, "cur_mkt_cap(currency=EUR)")/1000000, " ")</f>
        <v xml:space="preserve"> </v>
      </c>
      <c r="M1586" s="305">
        <f t="shared" si="67"/>
        <v>2.1973214244089179E-5</v>
      </c>
      <c r="N1586" s="223">
        <f t="shared" si="68"/>
        <v>3.6998512464347298E-4</v>
      </c>
      <c r="O1586" s="172" t="str">
        <f>IFERROR(IF(VLOOKUP($C1586,'MSCI Database'!$C:$R,2, FALSE)="","",VLOOKUP($C1586,'MSCI Database'!$C:$R,2, FALSE)),"")</f>
        <v>Automobiles</v>
      </c>
      <c r="P1586" s="186" t="str">
        <f>IFERROR(IF(VLOOKUP($C1586,'MSCI Database'!$C:$R,3, FALSE)="","",VLOOKUP($C1586,'MSCI Database'!$C:$R,3, FALSE)),"")</f>
        <v>AA</v>
      </c>
      <c r="Q1586" s="164" t="str">
        <f>IFERROR(IF(VLOOKUP($C1586,'MSCI Database'!$C:$R,4, FALSE)="","",VLOOKUP($C1586,'MSCI Database'!$C:$R,4, FALSE)),"")</f>
        <v/>
      </c>
      <c r="R1586" s="164">
        <f>IFERROR(IF(VLOOKUP($C1586,'MSCI Database'!$C:$R,5, FALSE)="","",VLOOKUP($C1586,'MSCI Database'!$C:$R,5, FALSE)),"")</f>
        <v>8</v>
      </c>
      <c r="S1586" s="164">
        <f>IFERROR(IF(VLOOKUP($C1586,'MSCI Database'!$C:$R,6, FALSE)="","",VLOOKUP($C1586,'MSCI Database'!$C:$R,6, FALSE)),"")</f>
        <v>8.4</v>
      </c>
      <c r="T1586" s="211">
        <f>IFERROR(IF(VLOOKUP($C1586,'MSCI Database'!$C:$R,7, FALSE)="","",VLOOKUP($C1586,'MSCI Database'!$C:$R,7, FALSE)),"")</f>
        <v>4</v>
      </c>
      <c r="U1586" s="164">
        <f>IFERROR(IF(VLOOKUP($C1586,'MSCI Database'!$C:$R,8, FALSE)="","",VLOOKUP($C1586,'MSCI Database'!$C:$R,8, FALSE)),"")</f>
        <v>3.7</v>
      </c>
      <c r="V1586" s="175">
        <f>IFERROR(IF(VLOOKUP($C1586,'MSCI Database'!$C:$R,9, FALSE)="","",VLOOKUP($C1586,'MSCI Database'!$C:$R,9, FALSE)),"")</f>
        <v>5.2</v>
      </c>
      <c r="W1586" s="165">
        <f t="shared" ca="1" si="66"/>
        <v>0</v>
      </c>
      <c r="X1586" s="166">
        <f>IFERROR(IF(VLOOKUP($C1586,'MSCI Database'!$C:$R,10, FALSE)="","",VLOOKUP($C1586,'MSCI Database'!$C:$R,10, FALSE)),"")</f>
        <v>9</v>
      </c>
      <c r="Y1586" s="133" t="str">
        <f>IFERROR(IF(VLOOKUP($C1586,'MSCI Database'!$C:$R,11, FALSE)="","",VLOOKUP($C1586,'MSCI Database'!$C:$R,11, FALSE)),"")</f>
        <v>2019</v>
      </c>
      <c r="Z1586" s="133" t="str">
        <f>IFERROR(IF(VLOOKUP($C1586,'MSCI Database'!$C:$R,12, FALSE)="","",VLOOKUP($C1586,'MSCI Database'!$C:$R,12, FALSE)),"")</f>
        <v>E.Segmt-Moderately High</v>
      </c>
      <c r="AA1586" s="202" t="str">
        <f>IFERROR(IF(VLOOKUP($C1586,'MSCI Database'!$C:$R,13, FALSE)="","",VLOOKUP($C1586,'MSCI Database'!$C:$R,13, FALSE)),"")</f>
        <v/>
      </c>
    </row>
    <row r="1587" spans="1:27" s="130" customFormat="1" ht="15" hidden="1" customHeight="1" outlineLevel="1">
      <c r="A1587" s="130" t="s">
        <v>11363</v>
      </c>
      <c r="B1587" s="130" t="s">
        <v>11364</v>
      </c>
      <c r="C1587" s="130" t="s">
        <v>11365</v>
      </c>
      <c r="D1587" s="130" t="s">
        <v>12128</v>
      </c>
      <c r="E1587" s="130" t="s">
        <v>18688</v>
      </c>
      <c r="F1587" s="169">
        <v>3.3830773682005703E-2</v>
      </c>
      <c r="G1587" s="132" t="str">
        <f ca="1">IFERROR(_xll.BQL($A1587, "cur_mkt_cap(currency=EUR)")/1000000, " ")</f>
        <v xml:space="preserve"> </v>
      </c>
      <c r="M1587" s="305">
        <f t="shared" si="67"/>
        <v>2.1888510572257688E-5</v>
      </c>
      <c r="N1587" s="223">
        <f t="shared" ca="1" si="68"/>
        <v>3.6855888366515256E-4</v>
      </c>
      <c r="O1587" s="172" t="str">
        <f>IFERROR(IF(VLOOKUP($C1587,'MSCI Database'!$C:$R,2, FALSE)="","",VLOOKUP($C1587,'MSCI Database'!$C:$R,2, FALSE)),"")</f>
        <v>Property &amp; Casualty Insurance</v>
      </c>
      <c r="P1587" s="186" t="str">
        <f>IFERROR(IF(VLOOKUP($C1587,'MSCI Database'!$C:$R,3, FALSE)="","",VLOOKUP($C1587,'MSCI Database'!$C:$R,3, FALSE)),"")</f>
        <v>BB</v>
      </c>
      <c r="Q1587" s="164" t="str">
        <f>IFERROR(IF(VLOOKUP($C1587,'MSCI Database'!$C:$R,4, FALSE)="","",VLOOKUP($C1587,'MSCI Database'!$C:$R,4, FALSE)),"")</f>
        <v>0</v>
      </c>
      <c r="R1587" s="164">
        <f>IFERROR(IF(VLOOKUP($C1587,'MSCI Database'!$C:$R,5, FALSE)="","",VLOOKUP($C1587,'MSCI Database'!$C:$R,5, FALSE)),"")</f>
        <v>3.9</v>
      </c>
      <c r="S1587" s="164">
        <f>IFERROR(IF(VLOOKUP($C1587,'MSCI Database'!$C:$R,6, FALSE)="","",VLOOKUP($C1587,'MSCI Database'!$C:$R,6, FALSE)),"")</f>
        <v>2.6</v>
      </c>
      <c r="T1587" s="211">
        <f>IFERROR(IF(VLOOKUP($C1587,'MSCI Database'!$C:$R,7, FALSE)="","",VLOOKUP($C1587,'MSCI Database'!$C:$R,7, FALSE)),"")</f>
        <v>3</v>
      </c>
      <c r="U1587" s="164">
        <f>IFERROR(IF(VLOOKUP($C1587,'MSCI Database'!$C:$R,8, FALSE)="","",VLOOKUP($C1587,'MSCI Database'!$C:$R,8, FALSE)),"")</f>
        <v>6.9</v>
      </c>
      <c r="V1587" s="175">
        <f>IFERROR(IF(VLOOKUP($C1587,'MSCI Database'!$C:$R,9, FALSE)="","",VLOOKUP($C1587,'MSCI Database'!$C:$R,9, FALSE)),"")</f>
        <v>4.2</v>
      </c>
      <c r="W1587" s="165">
        <f t="shared" ca="1" si="66"/>
        <v>0</v>
      </c>
      <c r="X1587" s="166">
        <f>IFERROR(IF(VLOOKUP($C1587,'MSCI Database'!$C:$R,10, FALSE)="","",VLOOKUP($C1587,'MSCI Database'!$C:$R,10, FALSE)),"")</f>
        <v>3469</v>
      </c>
      <c r="Y1587" s="133" t="str">
        <f>IFERROR(IF(VLOOKUP($C1587,'MSCI Database'!$C:$R,11, FALSE)="","",VLOOKUP($C1587,'MSCI Database'!$C:$R,11, FALSE)),"")</f>
        <v>2019</v>
      </c>
      <c r="Z1587" s="133" t="str">
        <f>IFERROR(IF(VLOOKUP($C1587,'MSCI Database'!$C:$R,12, FALSE)="","",VLOOKUP($C1587,'MSCI Database'!$C:$R,12, FALSE)),"")</f>
        <v>E.Segmt-Moderately Low</v>
      </c>
      <c r="AA1587" s="202" t="str">
        <f>IFERROR(IF(VLOOKUP($C1587,'MSCI Database'!$C:$R,13, FALSE)="","",VLOOKUP($C1587,'MSCI Database'!$C:$R,13, FALSE)),"")</f>
        <v>Weak talent management and data security mechanisms</v>
      </c>
    </row>
    <row r="1588" spans="1:27" s="130" customFormat="1" ht="15" hidden="1" customHeight="1" outlineLevel="1">
      <c r="A1588" s="130" t="s">
        <v>11012</v>
      </c>
      <c r="B1588" s="130" t="s">
        <v>11013</v>
      </c>
      <c r="C1588" s="130" t="s">
        <v>11014</v>
      </c>
      <c r="D1588" s="130" t="s">
        <v>12128</v>
      </c>
      <c r="E1588" s="130" t="s">
        <v>12133</v>
      </c>
      <c r="F1588" s="169">
        <v>3.3640602793733071E-2</v>
      </c>
      <c r="G1588" s="132" t="str">
        <f ca="1">IFERROR(_xll.BQL($A1588, "cur_mkt_cap(currency=EUR)")/1000000, " ")</f>
        <v xml:space="preserve"> </v>
      </c>
      <c r="M1588" s="305">
        <f t="shared" si="67"/>
        <v>2.1765470007545293E-5</v>
      </c>
      <c r="N1588" s="223">
        <f t="shared" si="68"/>
        <v>3.6648712583465837E-4</v>
      </c>
      <c r="O1588" s="172" t="str">
        <f>IFERROR(IF(VLOOKUP($C1588,'MSCI Database'!$C:$R,2, FALSE)="","",VLOOKUP($C1588,'MSCI Database'!$C:$R,2, FALSE)),"")</f>
        <v>Pharmaceuticals</v>
      </c>
      <c r="P1588" s="186" t="str">
        <f>IFERROR(IF(VLOOKUP($C1588,'MSCI Database'!$C:$R,3, FALSE)="","",VLOOKUP($C1588,'MSCI Database'!$C:$R,3, FALSE)),"")</f>
        <v>A</v>
      </c>
      <c r="Q1588" s="164" t="str">
        <f>IFERROR(IF(VLOOKUP($C1588,'MSCI Database'!$C:$R,4, FALSE)="","",VLOOKUP($C1588,'MSCI Database'!$C:$R,4, FALSE)),"")</f>
        <v/>
      </c>
      <c r="R1588" s="164">
        <f>IFERROR(IF(VLOOKUP($C1588,'MSCI Database'!$C:$R,5, FALSE)="","",VLOOKUP($C1588,'MSCI Database'!$C:$R,5, FALSE)),"")</f>
        <v>6.5</v>
      </c>
      <c r="S1588" s="164">
        <f>IFERROR(IF(VLOOKUP($C1588,'MSCI Database'!$C:$R,6, FALSE)="","",VLOOKUP($C1588,'MSCI Database'!$C:$R,6, FALSE)),"")</f>
        <v>4.2</v>
      </c>
      <c r="T1588" s="211">
        <f>IFERROR(IF(VLOOKUP($C1588,'MSCI Database'!$C:$R,7, FALSE)="","",VLOOKUP($C1588,'MSCI Database'!$C:$R,7, FALSE)),"")</f>
        <v>5</v>
      </c>
      <c r="U1588" s="164">
        <f>IFERROR(IF(VLOOKUP($C1588,'MSCI Database'!$C:$R,8, FALSE)="","",VLOOKUP($C1588,'MSCI Database'!$C:$R,8, FALSE)),"")</f>
        <v>6.4</v>
      </c>
      <c r="V1588" s="175">
        <f>IFERROR(IF(VLOOKUP($C1588,'MSCI Database'!$C:$R,9, FALSE)="","",VLOOKUP($C1588,'MSCI Database'!$C:$R,9, FALSE)),"")</f>
        <v>5.4</v>
      </c>
      <c r="W1588" s="165">
        <f t="shared" ca="1" si="66"/>
        <v>0</v>
      </c>
      <c r="X1588" s="166" t="str">
        <f>IFERROR(IF(VLOOKUP($C1588,'MSCI Database'!$C:$R,10, FALSE)="","",VLOOKUP($C1588,'MSCI Database'!$C:$R,10, FALSE)),"")</f>
        <v/>
      </c>
      <c r="Y1588" s="133" t="str">
        <f>IFERROR(IF(VLOOKUP($C1588,'MSCI Database'!$C:$R,11, FALSE)="","",VLOOKUP($C1588,'MSCI Database'!$C:$R,11, FALSE)),"")</f>
        <v>2019</v>
      </c>
      <c r="Z1588" s="133" t="str">
        <f>IFERROR(IF(VLOOKUP($C1588,'MSCI Database'!$C:$R,12, FALSE)="","",VLOOKUP($C1588,'MSCI Database'!$C:$R,12, FALSE)),"")</f>
        <v/>
      </c>
      <c r="AA1588" s="202" t="str">
        <f>IFERROR(IF(VLOOKUP($C1588,'MSCI Database'!$C:$R,13, FALSE)="","",VLOOKUP($C1588,'MSCI Database'!$C:$R,13, FALSE)),"")</f>
        <v/>
      </c>
    </row>
    <row r="1589" spans="1:27" s="130" customFormat="1" ht="15" hidden="1" customHeight="1" outlineLevel="1">
      <c r="A1589" s="130" t="s">
        <v>9993</v>
      </c>
      <c r="B1589" s="130" t="s">
        <v>9994</v>
      </c>
      <c r="C1589" s="130" t="s">
        <v>9995</v>
      </c>
      <c r="D1589" s="130" t="s">
        <v>12128</v>
      </c>
      <c r="E1589" s="130" t="s">
        <v>12133</v>
      </c>
      <c r="F1589" s="169">
        <v>3.32693269936244E-2</v>
      </c>
      <c r="G1589" s="132" t="str">
        <f ca="1">IFERROR(_xll.BQL($A1589, "cur_mkt_cap(currency=EUR)")/1000000, " ")</f>
        <v xml:space="preserve"> </v>
      </c>
      <c r="M1589" s="305">
        <f t="shared" si="67"/>
        <v>2.1525254564874986E-5</v>
      </c>
      <c r="N1589" s="223">
        <f t="shared" ca="1" si="68"/>
        <v>3.6244237664546908E-4</v>
      </c>
      <c r="O1589" s="172" t="str">
        <f>IFERROR(IF(VLOOKUP($C1589,'MSCI Database'!$C:$R,2, FALSE)="","",VLOOKUP($C1589,'MSCI Database'!$C:$R,2, FALSE)),"")</f>
        <v>Health Care Providers &amp; Services</v>
      </c>
      <c r="P1589" s="186" t="str">
        <f>IFERROR(IF(VLOOKUP($C1589,'MSCI Database'!$C:$R,3, FALSE)="","",VLOOKUP($C1589,'MSCI Database'!$C:$R,3, FALSE)),"")</f>
        <v>AA</v>
      </c>
      <c r="Q1589" s="164" t="str">
        <f>IFERROR(IF(VLOOKUP($C1589,'MSCI Database'!$C:$R,4, FALSE)="","",VLOOKUP($C1589,'MSCI Database'!$C:$R,4, FALSE)),"")</f>
        <v/>
      </c>
      <c r="R1589" s="164">
        <f>IFERROR(IF(VLOOKUP($C1589,'MSCI Database'!$C:$R,5, FALSE)="","",VLOOKUP($C1589,'MSCI Database'!$C:$R,5, FALSE)),"")</f>
        <v>8.4</v>
      </c>
      <c r="S1589" s="164">
        <f>IFERROR(IF(VLOOKUP($C1589,'MSCI Database'!$C:$R,6, FALSE)="","",VLOOKUP($C1589,'MSCI Database'!$C:$R,6, FALSE)),"")</f>
        <v>5.9</v>
      </c>
      <c r="T1589" s="211">
        <f>IFERROR(IF(VLOOKUP($C1589,'MSCI Database'!$C:$R,7, FALSE)="","",VLOOKUP($C1589,'MSCI Database'!$C:$R,7, FALSE)),"")</f>
        <v>7.2</v>
      </c>
      <c r="U1589" s="164">
        <f>IFERROR(IF(VLOOKUP($C1589,'MSCI Database'!$C:$R,8, FALSE)="","",VLOOKUP($C1589,'MSCI Database'!$C:$R,8, FALSE)),"")</f>
        <v>4.7</v>
      </c>
      <c r="V1589" s="175">
        <f>IFERROR(IF(VLOOKUP($C1589,'MSCI Database'!$C:$R,9, FALSE)="","",VLOOKUP($C1589,'MSCI Database'!$C:$R,9, FALSE)),"")</f>
        <v>6.3</v>
      </c>
      <c r="W1589" s="165">
        <f t="shared" ca="1" si="66"/>
        <v>0</v>
      </c>
      <c r="X1589" s="166">
        <f>IFERROR(IF(VLOOKUP($C1589,'MSCI Database'!$C:$R,10, FALSE)="","",VLOOKUP($C1589,'MSCI Database'!$C:$R,10, FALSE)),"")</f>
        <v>630</v>
      </c>
      <c r="Y1589" s="133" t="str">
        <f>IFERROR(IF(VLOOKUP($C1589,'MSCI Database'!$C:$R,11, FALSE)="","",VLOOKUP($C1589,'MSCI Database'!$C:$R,11, FALSE)),"")</f>
        <v>2019</v>
      </c>
      <c r="Z1589" s="133" t="str">
        <f>IFERROR(IF(VLOOKUP($C1589,'MSCI Database'!$C:$R,12, FALSE)="","",VLOOKUP($C1589,'MSCI Database'!$C:$R,12, FALSE)),"")</f>
        <v>E.Segmt-Moderate</v>
      </c>
      <c r="AA1589" s="202" t="str">
        <f>IFERROR(IF(VLOOKUP($C1589,'MSCI Database'!$C:$R,13, FALSE)="","",VLOOKUP($C1589,'MSCI Database'!$C:$R,13, FALSE)),"")</f>
        <v/>
      </c>
    </row>
    <row r="1590" spans="1:27" s="130" customFormat="1" ht="15" hidden="1" customHeight="1" outlineLevel="1">
      <c r="A1590" s="130" t="s">
        <v>10051</v>
      </c>
      <c r="B1590" s="130" t="s">
        <v>10052</v>
      </c>
      <c r="C1590" s="130" t="s">
        <v>10053</v>
      </c>
      <c r="D1590" s="130" t="s">
        <v>12128</v>
      </c>
      <c r="E1590" s="130" t="s">
        <v>18688</v>
      </c>
      <c r="F1590" s="169">
        <v>3.285667457994846E-2</v>
      </c>
      <c r="G1590" s="132" t="str">
        <f ca="1">IFERROR(_xll.BQL($A1590, "cur_mkt_cap(currency=EUR)")/1000000, " ")</f>
        <v xml:space="preserve"> </v>
      </c>
      <c r="M1590" s="305">
        <f t="shared" si="67"/>
        <v>2.1258268453226651E-5</v>
      </c>
      <c r="N1590" s="223">
        <f t="shared" ca="1" si="68"/>
        <v>3.5794686275756091E-4</v>
      </c>
      <c r="O1590" s="172" t="str">
        <f>IFERROR(IF(VLOOKUP($C1590,'MSCI Database'!$C:$R,2, FALSE)="","",VLOOKUP($C1590,'MSCI Database'!$C:$R,2, FALSE)),"")</f>
        <v>Multi-Line Insurance &amp; Brokerage</v>
      </c>
      <c r="P1590" s="186" t="str">
        <f>IFERROR(IF(VLOOKUP($C1590,'MSCI Database'!$C:$R,3, FALSE)="","",VLOOKUP($C1590,'MSCI Database'!$C:$R,3, FALSE)),"")</f>
        <v>BB</v>
      </c>
      <c r="Q1590" s="164" t="str">
        <f>IFERROR(IF(VLOOKUP($C1590,'MSCI Database'!$C:$R,4, FALSE)="","",VLOOKUP($C1590,'MSCI Database'!$C:$R,4, FALSE)),"")</f>
        <v>0</v>
      </c>
      <c r="R1590" s="164">
        <f>IFERROR(IF(VLOOKUP($C1590,'MSCI Database'!$C:$R,5, FALSE)="","",VLOOKUP($C1590,'MSCI Database'!$C:$R,5, FALSE)),"")</f>
        <v>3</v>
      </c>
      <c r="S1590" s="164">
        <f>IFERROR(IF(VLOOKUP($C1590,'MSCI Database'!$C:$R,6, FALSE)="","",VLOOKUP($C1590,'MSCI Database'!$C:$R,6, FALSE)),"")</f>
        <v>0</v>
      </c>
      <c r="T1590" s="211">
        <f>IFERROR(IF(VLOOKUP($C1590,'MSCI Database'!$C:$R,7, FALSE)="","",VLOOKUP($C1590,'MSCI Database'!$C:$R,7, FALSE)),"")</f>
        <v>4</v>
      </c>
      <c r="U1590" s="164">
        <f>IFERROR(IF(VLOOKUP($C1590,'MSCI Database'!$C:$R,8, FALSE)="","",VLOOKUP($C1590,'MSCI Database'!$C:$R,8, FALSE)),"")</f>
        <v>4.8</v>
      </c>
      <c r="V1590" s="175">
        <f>IFERROR(IF(VLOOKUP($C1590,'MSCI Database'!$C:$R,9, FALSE)="","",VLOOKUP($C1590,'MSCI Database'!$C:$R,9, FALSE)),"")</f>
        <v>4.0999999999999996</v>
      </c>
      <c r="W1590" s="165">
        <f t="shared" ca="1" si="66"/>
        <v>0</v>
      </c>
      <c r="X1590" s="166">
        <f>IFERROR(IF(VLOOKUP($C1590,'MSCI Database'!$C:$R,10, FALSE)="","",VLOOKUP($C1590,'MSCI Database'!$C:$R,10, FALSE)),"")</f>
        <v>137</v>
      </c>
      <c r="Y1590" s="133" t="str">
        <f>IFERROR(IF(VLOOKUP($C1590,'MSCI Database'!$C:$R,11, FALSE)="","",VLOOKUP($C1590,'MSCI Database'!$C:$R,11, FALSE)),"")</f>
        <v>2019</v>
      </c>
      <c r="Z1590" s="133" t="str">
        <f>IFERROR(IF(VLOOKUP($C1590,'MSCI Database'!$C:$R,12, FALSE)="","",VLOOKUP($C1590,'MSCI Database'!$C:$R,12, FALSE)),"")</f>
        <v>E.Segmt-Moderate</v>
      </c>
      <c r="AA1590" s="202" t="str">
        <f>IFERROR(IF(VLOOKUP($C1590,'MSCI Database'!$C:$R,13, FALSE)="","",VLOOKUP($C1590,'MSCI Database'!$C:$R,13, FALSE)),"")</f>
        <v/>
      </c>
    </row>
    <row r="1591" spans="1:27" s="130" customFormat="1" ht="15" hidden="1" customHeight="1" outlineLevel="1">
      <c r="A1591" s="130" t="s">
        <v>11810</v>
      </c>
      <c r="B1591" s="130" t="s">
        <v>11811</v>
      </c>
      <c r="C1591" s="130" t="s">
        <v>11812</v>
      </c>
      <c r="D1591" s="130" t="s">
        <v>12128</v>
      </c>
      <c r="E1591" s="130" t="s">
        <v>12133</v>
      </c>
      <c r="F1591" s="169">
        <v>3.2710083620709887E-2</v>
      </c>
      <c r="G1591" s="132" t="str">
        <f ca="1">IFERROR(_xll.BQL($A1591, "cur_mkt_cap(currency=EUR)")/1000000, " ")</f>
        <v xml:space="preserve"> </v>
      </c>
      <c r="M1591" s="305">
        <f t="shared" si="67"/>
        <v>2.1163424102599295E-5</v>
      </c>
      <c r="N1591" s="223">
        <f t="shared" ca="1" si="68"/>
        <v>3.5634987296358797E-4</v>
      </c>
      <c r="O1591" s="172" t="str">
        <f>IFERROR(IF(VLOOKUP($C1591,'MSCI Database'!$C:$R,2, FALSE)="","",VLOOKUP($C1591,'MSCI Database'!$C:$R,2, FALSE)),"")</f>
        <v>Biotechnology</v>
      </c>
      <c r="P1591" s="186" t="str">
        <f>IFERROR(IF(VLOOKUP($C1591,'MSCI Database'!$C:$R,3, FALSE)="","",VLOOKUP($C1591,'MSCI Database'!$C:$R,3, FALSE)),"")</f>
        <v>BBB</v>
      </c>
      <c r="Q1591" s="164" t="str">
        <f>IFERROR(IF(VLOOKUP($C1591,'MSCI Database'!$C:$R,4, FALSE)="","",VLOOKUP($C1591,'MSCI Database'!$C:$R,4, FALSE)),"")</f>
        <v>0</v>
      </c>
      <c r="R1591" s="164">
        <f>IFERROR(IF(VLOOKUP($C1591,'MSCI Database'!$C:$R,5, FALSE)="","",VLOOKUP($C1591,'MSCI Database'!$C:$R,5, FALSE)),"")</f>
        <v>5.2</v>
      </c>
      <c r="S1591" s="164">
        <f>IFERROR(IF(VLOOKUP($C1591,'MSCI Database'!$C:$R,6, FALSE)="","",VLOOKUP($C1591,'MSCI Database'!$C:$R,6, FALSE)),"")</f>
        <v>6.4</v>
      </c>
      <c r="T1591" s="211">
        <f>IFERROR(IF(VLOOKUP($C1591,'MSCI Database'!$C:$R,7, FALSE)="","",VLOOKUP($C1591,'MSCI Database'!$C:$R,7, FALSE)),"")</f>
        <v>4.2</v>
      </c>
      <c r="U1591" s="164">
        <f>IFERROR(IF(VLOOKUP($C1591,'MSCI Database'!$C:$R,8, FALSE)="","",VLOOKUP($C1591,'MSCI Database'!$C:$R,8, FALSE)),"")</f>
        <v>5</v>
      </c>
      <c r="V1591" s="175">
        <f>IFERROR(IF(VLOOKUP($C1591,'MSCI Database'!$C:$R,9, FALSE)="","",VLOOKUP($C1591,'MSCI Database'!$C:$R,9, FALSE)),"")</f>
        <v>4.7</v>
      </c>
      <c r="W1591" s="165">
        <f t="shared" ca="1" si="66"/>
        <v>0</v>
      </c>
      <c r="X1591" s="166" t="str">
        <f>IFERROR(IF(VLOOKUP($C1591,'MSCI Database'!$C:$R,10, FALSE)="","",VLOOKUP($C1591,'MSCI Database'!$C:$R,10, FALSE)),"")</f>
        <v/>
      </c>
      <c r="Y1591" s="133" t="str">
        <f>IFERROR(IF(VLOOKUP($C1591,'MSCI Database'!$C:$R,11, FALSE)="","",VLOOKUP($C1591,'MSCI Database'!$C:$R,11, FALSE)),"")</f>
        <v>2019</v>
      </c>
      <c r="Z1591" s="133" t="str">
        <f>IFERROR(IF(VLOOKUP($C1591,'MSCI Database'!$C:$R,12, FALSE)="","",VLOOKUP($C1591,'MSCI Database'!$C:$R,12, FALSE)),"")</f>
        <v/>
      </c>
      <c r="AA1591" s="202" t="str">
        <f>IFERROR(IF(VLOOKUP($C1591,'MSCI Database'!$C:$R,13, FALSE)="","",VLOOKUP($C1591,'MSCI Database'!$C:$R,13, FALSE)),"")</f>
        <v/>
      </c>
    </row>
    <row r="1592" spans="1:27" s="130" customFormat="1" ht="15" hidden="1" customHeight="1" outlineLevel="1">
      <c r="A1592" s="130" t="s">
        <v>10892</v>
      </c>
      <c r="B1592" s="130" t="s">
        <v>10893</v>
      </c>
      <c r="C1592" s="130" t="s">
        <v>10894</v>
      </c>
      <c r="D1592" s="130" t="s">
        <v>12128</v>
      </c>
      <c r="E1592" s="130" t="s">
        <v>18688</v>
      </c>
      <c r="F1592" s="169">
        <v>3.2208283920317091E-2</v>
      </c>
      <c r="G1592" s="132" t="str">
        <f ca="1">IFERROR(_xll.BQL($A1592, "cur_mkt_cap(currency=EUR)")/1000000, " ")</f>
        <v xml:space="preserve"> </v>
      </c>
      <c r="M1592" s="305">
        <f t="shared" si="67"/>
        <v>2.0838759696445155E-5</v>
      </c>
      <c r="N1592" s="223">
        <f t="shared" ca="1" si="68"/>
        <v>3.5088317157689616E-4</v>
      </c>
      <c r="O1592" s="172" t="str">
        <f>IFERROR(IF(VLOOKUP($C1592,'MSCI Database'!$C:$R,2, FALSE)="","",VLOOKUP($C1592,'MSCI Database'!$C:$R,2, FALSE)),"")</f>
        <v>Property &amp; Casualty Insurance</v>
      </c>
      <c r="P1592" s="186" t="str">
        <f>IFERROR(IF(VLOOKUP($C1592,'MSCI Database'!$C:$R,3, FALSE)="","",VLOOKUP($C1592,'MSCI Database'!$C:$R,3, FALSE)),"")</f>
        <v>B</v>
      </c>
      <c r="Q1592" s="164" t="str">
        <f>IFERROR(IF(VLOOKUP($C1592,'MSCI Database'!$C:$R,4, FALSE)="","",VLOOKUP($C1592,'MSCI Database'!$C:$R,4, FALSE)),"")</f>
        <v>0</v>
      </c>
      <c r="R1592" s="164">
        <f>IFERROR(IF(VLOOKUP($C1592,'MSCI Database'!$C:$R,5, FALSE)="","",VLOOKUP($C1592,'MSCI Database'!$C:$R,5, FALSE)),"")</f>
        <v>1.7</v>
      </c>
      <c r="S1592" s="164">
        <f>IFERROR(IF(VLOOKUP($C1592,'MSCI Database'!$C:$R,6, FALSE)="","",VLOOKUP($C1592,'MSCI Database'!$C:$R,6, FALSE)),"")</f>
        <v>2</v>
      </c>
      <c r="T1592" s="211">
        <f>IFERROR(IF(VLOOKUP($C1592,'MSCI Database'!$C:$R,7, FALSE)="","",VLOOKUP($C1592,'MSCI Database'!$C:$R,7, FALSE)),"")</f>
        <v>2.6</v>
      </c>
      <c r="U1592" s="164">
        <f>IFERROR(IF(VLOOKUP($C1592,'MSCI Database'!$C:$R,8, FALSE)="","",VLOOKUP($C1592,'MSCI Database'!$C:$R,8, FALSE)),"")</f>
        <v>5.6</v>
      </c>
      <c r="V1592" s="175">
        <f>IFERROR(IF(VLOOKUP($C1592,'MSCI Database'!$C:$R,9, FALSE)="","",VLOOKUP($C1592,'MSCI Database'!$C:$R,9, FALSE)),"")</f>
        <v>3.5</v>
      </c>
      <c r="W1592" s="165">
        <f t="shared" ca="1" si="66"/>
        <v>0</v>
      </c>
      <c r="X1592" s="166">
        <f>IFERROR(IF(VLOOKUP($C1592,'MSCI Database'!$C:$R,10, FALSE)="","",VLOOKUP($C1592,'MSCI Database'!$C:$R,10, FALSE)),"")</f>
        <v>204</v>
      </c>
      <c r="Y1592" s="133" t="str">
        <f>IFERROR(IF(VLOOKUP($C1592,'MSCI Database'!$C:$R,11, FALSE)="","",VLOOKUP($C1592,'MSCI Database'!$C:$R,11, FALSE)),"")</f>
        <v>2019</v>
      </c>
      <c r="Z1592" s="133" t="str">
        <f>IFERROR(IF(VLOOKUP($C1592,'MSCI Database'!$C:$R,12, FALSE)="","",VLOOKUP($C1592,'MSCI Database'!$C:$R,12, FALSE)),"")</f>
        <v>E.Segmt-Moderately High</v>
      </c>
      <c r="AA1592" s="202" t="str">
        <f>IFERROR(IF(VLOOKUP($C1592,'MSCI Database'!$C:$R,13, FALSE)="","",VLOOKUP($C1592,'MSCI Database'!$C:$R,13, FALSE)),"")</f>
        <v/>
      </c>
    </row>
    <row r="1593" spans="1:27" s="130" customFormat="1" ht="15" hidden="1" customHeight="1" outlineLevel="1">
      <c r="A1593" s="130" t="s">
        <v>9183</v>
      </c>
      <c r="B1593" s="130" t="s">
        <v>9184</v>
      </c>
      <c r="C1593" s="130" t="s">
        <v>9185</v>
      </c>
      <c r="D1593" s="130" t="s">
        <v>12128</v>
      </c>
      <c r="E1593" s="130" t="s">
        <v>12133</v>
      </c>
      <c r="F1593" s="169">
        <v>3.0572479021643239E-2</v>
      </c>
      <c r="G1593" s="132" t="str">
        <f ca="1">IFERROR(_xll.BQL($A1593, "cur_mkt_cap(currency=EUR)")/1000000, " ")</f>
        <v xml:space="preserve"> </v>
      </c>
      <c r="M1593" s="305">
        <f t="shared" si="67"/>
        <v>1.9780393927003173E-5</v>
      </c>
      <c r="N1593" s="223">
        <f t="shared" ca="1" si="68"/>
        <v>3.3306240185356303E-4</v>
      </c>
      <c r="O1593" s="172" t="str">
        <f>IFERROR(IF(VLOOKUP($C1593,'MSCI Database'!$C:$R,2, FALSE)="","",VLOOKUP($C1593,'MSCI Database'!$C:$R,2, FALSE)),"")</f>
        <v>Biotechnology</v>
      </c>
      <c r="P1593" s="186" t="str">
        <f>IFERROR(IF(VLOOKUP($C1593,'MSCI Database'!$C:$R,3, FALSE)="","",VLOOKUP($C1593,'MSCI Database'!$C:$R,3, FALSE)),"")</f>
        <v>BBB</v>
      </c>
      <c r="Q1593" s="164" t="str">
        <f>IFERROR(IF(VLOOKUP($C1593,'MSCI Database'!$C:$R,4, FALSE)="","",VLOOKUP($C1593,'MSCI Database'!$C:$R,4, FALSE)),"")</f>
        <v/>
      </c>
      <c r="R1593" s="164">
        <f>IFERROR(IF(VLOOKUP($C1593,'MSCI Database'!$C:$R,5, FALSE)="","",VLOOKUP($C1593,'MSCI Database'!$C:$R,5, FALSE)),"")</f>
        <v>4.4000000000000004</v>
      </c>
      <c r="S1593" s="164">
        <f>IFERROR(IF(VLOOKUP($C1593,'MSCI Database'!$C:$R,6, FALSE)="","",VLOOKUP($C1593,'MSCI Database'!$C:$R,6, FALSE)),"")</f>
        <v>7.1</v>
      </c>
      <c r="T1593" s="211">
        <f>IFERROR(IF(VLOOKUP($C1593,'MSCI Database'!$C:$R,7, FALSE)="","",VLOOKUP($C1593,'MSCI Database'!$C:$R,7, FALSE)),"")</f>
        <v>3.6</v>
      </c>
      <c r="U1593" s="164">
        <f>IFERROR(IF(VLOOKUP($C1593,'MSCI Database'!$C:$R,8, FALSE)="","",VLOOKUP($C1593,'MSCI Database'!$C:$R,8, FALSE)),"")</f>
        <v>5.8</v>
      </c>
      <c r="V1593" s="175">
        <f>IFERROR(IF(VLOOKUP($C1593,'MSCI Database'!$C:$R,9, FALSE)="","",VLOOKUP($C1593,'MSCI Database'!$C:$R,9, FALSE)),"")</f>
        <v>4.7</v>
      </c>
      <c r="W1593" s="165">
        <f t="shared" ca="1" si="66"/>
        <v>0</v>
      </c>
      <c r="X1593" s="166">
        <f>IFERROR(IF(VLOOKUP($C1593,'MSCI Database'!$C:$R,10, FALSE)="","",VLOOKUP($C1593,'MSCI Database'!$C:$R,10, FALSE)),"")</f>
        <v>491</v>
      </c>
      <c r="Y1593" s="133" t="str">
        <f>IFERROR(IF(VLOOKUP($C1593,'MSCI Database'!$C:$R,11, FALSE)="","",VLOOKUP($C1593,'MSCI Database'!$C:$R,11, FALSE)),"")</f>
        <v>2019</v>
      </c>
      <c r="Z1593" s="133" t="str">
        <f>IFERROR(IF(VLOOKUP($C1593,'MSCI Database'!$C:$R,12, FALSE)="","",VLOOKUP($C1593,'MSCI Database'!$C:$R,12, FALSE)),"")</f>
        <v>E.Segmt-Moderate</v>
      </c>
      <c r="AA1593" s="202" t="str">
        <f>IFERROR(IF(VLOOKUP($C1593,'MSCI Database'!$C:$R,13, FALSE)="","",VLOOKUP($C1593,'MSCI Database'!$C:$R,13, FALSE)),"")</f>
        <v/>
      </c>
    </row>
    <row r="1594" spans="1:27" s="130" customFormat="1" ht="15" hidden="1" customHeight="1" outlineLevel="1">
      <c r="A1594" s="130" t="s">
        <v>10938</v>
      </c>
      <c r="B1594" s="130" t="s">
        <v>10939</v>
      </c>
      <c r="C1594" s="130" t="s">
        <v>10940</v>
      </c>
      <c r="D1594" s="130" t="s">
        <v>12128</v>
      </c>
      <c r="E1594" s="130" t="s">
        <v>12133</v>
      </c>
      <c r="F1594" s="169">
        <v>3.019676611246196E-2</v>
      </c>
      <c r="G1594" s="132" t="str">
        <f ca="1">IFERROR(_xll.BQL($A1594, "cur_mkt_cap(currency=EUR)")/1000000, " ")</f>
        <v xml:space="preserve"> </v>
      </c>
      <c r="M1594" s="305">
        <f t="shared" si="67"/>
        <v>1.9537307674762884E-5</v>
      </c>
      <c r="N1594" s="223">
        <f t="shared" si="68"/>
        <v>3.2896931395412515E-4</v>
      </c>
      <c r="O1594" s="172" t="str">
        <f>IFERROR(IF(VLOOKUP($C1594,'MSCI Database'!$C:$R,2, FALSE)="","",VLOOKUP($C1594,'MSCI Database'!$C:$R,2, FALSE)),"")</f>
        <v>Health Care Equipment &amp; Supplies</v>
      </c>
      <c r="P1594" s="186" t="str">
        <f>IFERROR(IF(VLOOKUP($C1594,'MSCI Database'!$C:$R,3, FALSE)="","",VLOOKUP($C1594,'MSCI Database'!$C:$R,3, FALSE)),"")</f>
        <v>BBB</v>
      </c>
      <c r="Q1594" s="164" t="str">
        <f>IFERROR(IF(VLOOKUP($C1594,'MSCI Database'!$C:$R,4, FALSE)="","",VLOOKUP($C1594,'MSCI Database'!$C:$R,4, FALSE)),"")</f>
        <v/>
      </c>
      <c r="R1594" s="164">
        <f>IFERROR(IF(VLOOKUP($C1594,'MSCI Database'!$C:$R,5, FALSE)="","",VLOOKUP($C1594,'MSCI Database'!$C:$R,5, FALSE)),"")</f>
        <v>5.3</v>
      </c>
      <c r="S1594" s="164">
        <f>IFERROR(IF(VLOOKUP($C1594,'MSCI Database'!$C:$R,6, FALSE)="","",VLOOKUP($C1594,'MSCI Database'!$C:$R,6, FALSE)),"")</f>
        <v>5.9</v>
      </c>
      <c r="T1594" s="211">
        <f>IFERROR(IF(VLOOKUP($C1594,'MSCI Database'!$C:$R,7, FALSE)="","",VLOOKUP($C1594,'MSCI Database'!$C:$R,7, FALSE)),"")</f>
        <v>5</v>
      </c>
      <c r="U1594" s="164">
        <f>IFERROR(IF(VLOOKUP($C1594,'MSCI Database'!$C:$R,8, FALSE)="","",VLOOKUP($C1594,'MSCI Database'!$C:$R,8, FALSE)),"")</f>
        <v>5.5</v>
      </c>
      <c r="V1594" s="175">
        <f>IFERROR(IF(VLOOKUP($C1594,'MSCI Database'!$C:$R,9, FALSE)="","",VLOOKUP($C1594,'MSCI Database'!$C:$R,9, FALSE)),"")</f>
        <v>5.3</v>
      </c>
      <c r="W1594" s="165">
        <f t="shared" ca="1" si="66"/>
        <v>0</v>
      </c>
      <c r="X1594" s="166">
        <f>IFERROR(IF(VLOOKUP($C1594,'MSCI Database'!$C:$R,10, FALSE)="","",VLOOKUP($C1594,'MSCI Database'!$C:$R,10, FALSE)),"")</f>
        <v>1264</v>
      </c>
      <c r="Y1594" s="133" t="str">
        <f>IFERROR(IF(VLOOKUP($C1594,'MSCI Database'!$C:$R,11, FALSE)="","",VLOOKUP($C1594,'MSCI Database'!$C:$R,11, FALSE)),"")</f>
        <v>2019</v>
      </c>
      <c r="Z1594" s="133" t="str">
        <f>IFERROR(IF(VLOOKUP($C1594,'MSCI Database'!$C:$R,12, FALSE)="","",VLOOKUP($C1594,'MSCI Database'!$C:$R,12, FALSE)),"")</f>
        <v>E.Segmt-Moderate</v>
      </c>
      <c r="AA1594" s="202" t="str">
        <f>IFERROR(IF(VLOOKUP($C1594,'MSCI Database'!$C:$R,13, FALSE)="","",VLOOKUP($C1594,'MSCI Database'!$C:$R,13, FALSE)),"")</f>
        <v/>
      </c>
    </row>
    <row r="1595" spans="1:27" s="130" customFormat="1" ht="15" hidden="1" customHeight="1" outlineLevel="1">
      <c r="A1595" s="130" t="s">
        <v>10042</v>
      </c>
      <c r="B1595" s="130" t="s">
        <v>10043</v>
      </c>
      <c r="C1595" s="130" t="s">
        <v>10044</v>
      </c>
      <c r="D1595" s="130" t="s">
        <v>12128</v>
      </c>
      <c r="E1595" s="130" t="s">
        <v>18690</v>
      </c>
      <c r="F1595" s="169">
        <v>2.8725209174900072E-2</v>
      </c>
      <c r="G1595" s="132" t="str">
        <f ca="1">IFERROR(_xll.BQL($A1595, "cur_mkt_cap(currency=EUR)")/1000000, " ")</f>
        <v xml:space="preserve"> </v>
      </c>
      <c r="M1595" s="305">
        <f t="shared" si="67"/>
        <v>1.8585210336160343E-5</v>
      </c>
      <c r="N1595" s="223">
        <f t="shared" ca="1" si="68"/>
        <v>3.1293789276182785E-4</v>
      </c>
      <c r="O1595" s="172" t="str">
        <f>IFERROR(IF(VLOOKUP($C1595,'MSCI Database'!$C:$R,2, FALSE)="","",VLOOKUP($C1595,'MSCI Database'!$C:$R,2, FALSE)),"")</f>
        <v>Telecommunication Services</v>
      </c>
      <c r="P1595" s="186" t="str">
        <f>IFERROR(IF(VLOOKUP($C1595,'MSCI Database'!$C:$R,3, FALSE)="","",VLOOKUP($C1595,'MSCI Database'!$C:$R,3, FALSE)),"")</f>
        <v>BB</v>
      </c>
      <c r="Q1595" s="164" t="str">
        <f>IFERROR(IF(VLOOKUP($C1595,'MSCI Database'!$C:$R,4, FALSE)="","",VLOOKUP($C1595,'MSCI Database'!$C:$R,4, FALSE)),"")</f>
        <v>0</v>
      </c>
      <c r="R1595" s="164">
        <f>IFERROR(IF(VLOOKUP($C1595,'MSCI Database'!$C:$R,5, FALSE)="","",VLOOKUP($C1595,'MSCI Database'!$C:$R,5, FALSE)),"")</f>
        <v>4.0999999999999996</v>
      </c>
      <c r="S1595" s="164">
        <f>IFERROR(IF(VLOOKUP($C1595,'MSCI Database'!$C:$R,6, FALSE)="","",VLOOKUP($C1595,'MSCI Database'!$C:$R,6, FALSE)),"")</f>
        <v>6.3</v>
      </c>
      <c r="T1595" s="211">
        <f>IFERROR(IF(VLOOKUP($C1595,'MSCI Database'!$C:$R,7, FALSE)="","",VLOOKUP($C1595,'MSCI Database'!$C:$R,7, FALSE)),"")</f>
        <v>5.5</v>
      </c>
      <c r="U1595" s="164">
        <f>IFERROR(IF(VLOOKUP($C1595,'MSCI Database'!$C:$R,8, FALSE)="","",VLOOKUP($C1595,'MSCI Database'!$C:$R,8, FALSE)),"")</f>
        <v>4.2</v>
      </c>
      <c r="V1595" s="175">
        <f>IFERROR(IF(VLOOKUP($C1595,'MSCI Database'!$C:$R,9, FALSE)="","",VLOOKUP($C1595,'MSCI Database'!$C:$R,9, FALSE)),"")</f>
        <v>5</v>
      </c>
      <c r="W1595" s="165">
        <f t="shared" ca="1" si="66"/>
        <v>0</v>
      </c>
      <c r="X1595" s="166">
        <f>IFERROR(IF(VLOOKUP($C1595,'MSCI Database'!$C:$R,10, FALSE)="","",VLOOKUP($C1595,'MSCI Database'!$C:$R,10, FALSE)),"")</f>
        <v>8810</v>
      </c>
      <c r="Y1595" s="133" t="str">
        <f>IFERROR(IF(VLOOKUP($C1595,'MSCI Database'!$C:$R,11, FALSE)="","",VLOOKUP($C1595,'MSCI Database'!$C:$R,11, FALSE)),"")</f>
        <v>2019</v>
      </c>
      <c r="Z1595" s="133" t="str">
        <f>IFERROR(IF(VLOOKUP($C1595,'MSCI Database'!$C:$R,12, FALSE)="","",VLOOKUP($C1595,'MSCI Database'!$C:$R,12, FALSE)),"")</f>
        <v>E.Segmt-Moderately Low</v>
      </c>
      <c r="AA1595" s="202" t="str">
        <f>IFERROR(IF(VLOOKUP($C1595,'MSCI Database'!$C:$R,13, FALSE)="","",VLOOKUP($C1595,'MSCI Database'!$C:$R,13, FALSE)),"")</f>
        <v/>
      </c>
    </row>
    <row r="1596" spans="1:27" s="130" customFormat="1" ht="15" hidden="1" customHeight="1" outlineLevel="1">
      <c r="A1596" s="130" t="s">
        <v>10805</v>
      </c>
      <c r="B1596" s="130" t="s">
        <v>10806</v>
      </c>
      <c r="C1596" s="130" t="s">
        <v>10807</v>
      </c>
      <c r="D1596" s="130" t="s">
        <v>12128</v>
      </c>
      <c r="E1596" s="130" t="s">
        <v>18688</v>
      </c>
      <c r="F1596" s="169">
        <v>2.6813394249243078E-2</v>
      </c>
      <c r="G1596" s="132" t="str">
        <f ca="1">IFERROR(_xll.BQL($A1596, "cur_mkt_cap(currency=EUR)")/1000000, " ")</f>
        <v xml:space="preserve"> </v>
      </c>
      <c r="M1596" s="305">
        <f t="shared" si="67"/>
        <v>1.7348266079260269E-5</v>
      </c>
      <c r="N1596" s="223">
        <f t="shared" si="68"/>
        <v>2.9211021730286255E-4</v>
      </c>
      <c r="O1596" s="172" t="str">
        <f>IFERROR(IF(VLOOKUP($C1596,'MSCI Database'!$C:$R,2, FALSE)="","",VLOOKUP($C1596,'MSCI Database'!$C:$R,2, FALSE)),"")</f>
        <v>Banks</v>
      </c>
      <c r="P1596" s="186" t="str">
        <f>IFERROR(IF(VLOOKUP($C1596,'MSCI Database'!$C:$R,3, FALSE)="","",VLOOKUP($C1596,'MSCI Database'!$C:$R,3, FALSE)),"")</f>
        <v>BB</v>
      </c>
      <c r="Q1596" s="164" t="str">
        <f>IFERROR(IF(VLOOKUP($C1596,'MSCI Database'!$C:$R,4, FALSE)="","",VLOOKUP($C1596,'MSCI Database'!$C:$R,4, FALSE)),"")</f>
        <v>0</v>
      </c>
      <c r="R1596" s="164">
        <f>IFERROR(IF(VLOOKUP($C1596,'MSCI Database'!$C:$R,5, FALSE)="","",VLOOKUP($C1596,'MSCI Database'!$C:$R,5, FALSE)),"")</f>
        <v>4.2</v>
      </c>
      <c r="S1596" s="164">
        <f>IFERROR(IF(VLOOKUP($C1596,'MSCI Database'!$C:$R,6, FALSE)="","",VLOOKUP($C1596,'MSCI Database'!$C:$R,6, FALSE)),"")</f>
        <v>1.4</v>
      </c>
      <c r="T1596" s="211">
        <f>IFERROR(IF(VLOOKUP($C1596,'MSCI Database'!$C:$R,7, FALSE)="","",VLOOKUP($C1596,'MSCI Database'!$C:$R,7, FALSE)),"")</f>
        <v>3.7</v>
      </c>
      <c r="U1596" s="164">
        <f>IFERROR(IF(VLOOKUP($C1596,'MSCI Database'!$C:$R,8, FALSE)="","",VLOOKUP($C1596,'MSCI Database'!$C:$R,8, FALSE)),"")</f>
        <v>6.1</v>
      </c>
      <c r="V1596" s="175">
        <f>IFERROR(IF(VLOOKUP($C1596,'MSCI Database'!$C:$R,9, FALSE)="","",VLOOKUP($C1596,'MSCI Database'!$C:$R,9, FALSE)),"")</f>
        <v>4.2</v>
      </c>
      <c r="W1596" s="165">
        <f t="shared" ca="1" si="66"/>
        <v>0</v>
      </c>
      <c r="X1596" s="166">
        <f>IFERROR(IF(VLOOKUP($C1596,'MSCI Database'!$C:$R,10, FALSE)="","",VLOOKUP($C1596,'MSCI Database'!$C:$R,10, FALSE)),"")</f>
        <v>5549</v>
      </c>
      <c r="Y1596" s="133" t="str">
        <f>IFERROR(IF(VLOOKUP($C1596,'MSCI Database'!$C:$R,11, FALSE)="","",VLOOKUP($C1596,'MSCI Database'!$C:$R,11, FALSE)),"")</f>
        <v>2019</v>
      </c>
      <c r="Z1596" s="133" t="str">
        <f>IFERROR(IF(VLOOKUP($C1596,'MSCI Database'!$C:$R,12, FALSE)="","",VLOOKUP($C1596,'MSCI Database'!$C:$R,12, FALSE)),"")</f>
        <v>E.Segmt-Moderately Low</v>
      </c>
      <c r="AA1596" s="202" t="str">
        <f>IFERROR(IF(VLOOKUP($C1596,'MSCI Database'!$C:$R,13, FALSE)="","",VLOOKUP($C1596,'MSCI Database'!$C:$R,13, FALSE)),"")</f>
        <v/>
      </c>
    </row>
    <row r="1597" spans="1:27" s="130" customFormat="1" ht="15" hidden="1" customHeight="1" outlineLevel="1">
      <c r="A1597" s="130" t="s">
        <v>9549</v>
      </c>
      <c r="B1597" s="130" t="s">
        <v>9550</v>
      </c>
      <c r="C1597" s="130" t="s">
        <v>9551</v>
      </c>
      <c r="D1597" s="130" t="s">
        <v>12128</v>
      </c>
      <c r="E1597" s="130" t="s">
        <v>18690</v>
      </c>
      <c r="F1597" s="169">
        <v>2.5154499620415161E-2</v>
      </c>
      <c r="G1597" s="132" t="str">
        <f ca="1">IFERROR(_xll.BQL($A1597, "cur_mkt_cap(currency=EUR)")/1000000, " ")</f>
        <v xml:space="preserve"> </v>
      </c>
      <c r="M1597" s="305">
        <f t="shared" si="67"/>
        <v>1.6274961254408608E-5</v>
      </c>
      <c r="N1597" s="223">
        <f t="shared" ca="1" si="68"/>
        <v>2.7403790366718202E-4</v>
      </c>
      <c r="O1597" s="172" t="str">
        <f>IFERROR(IF(VLOOKUP($C1597,'MSCI Database'!$C:$R,2, FALSE)="","",VLOOKUP($C1597,'MSCI Database'!$C:$R,2, FALSE)),"")</f>
        <v>Telecommunication Services</v>
      </c>
      <c r="P1597" s="186" t="str">
        <f>IFERROR(IF(VLOOKUP($C1597,'MSCI Database'!$C:$R,3, FALSE)="","",VLOOKUP($C1597,'MSCI Database'!$C:$R,3, FALSE)),"")</f>
        <v>BBB</v>
      </c>
      <c r="Q1597" s="164" t="str">
        <f>IFERROR(IF(VLOOKUP($C1597,'MSCI Database'!$C:$R,4, FALSE)="","",VLOOKUP($C1597,'MSCI Database'!$C:$R,4, FALSE)),"")</f>
        <v>1</v>
      </c>
      <c r="R1597" s="164">
        <f>IFERROR(IF(VLOOKUP($C1597,'MSCI Database'!$C:$R,5, FALSE)="","",VLOOKUP($C1597,'MSCI Database'!$C:$R,5, FALSE)),"")</f>
        <v>5.3</v>
      </c>
      <c r="S1597" s="164">
        <f>IFERROR(IF(VLOOKUP($C1597,'MSCI Database'!$C:$R,6, FALSE)="","",VLOOKUP($C1597,'MSCI Database'!$C:$R,6, FALSE)),"")</f>
        <v>6.2</v>
      </c>
      <c r="T1597" s="211">
        <f>IFERROR(IF(VLOOKUP($C1597,'MSCI Database'!$C:$R,7, FALSE)="","",VLOOKUP($C1597,'MSCI Database'!$C:$R,7, FALSE)),"")</f>
        <v>5.3</v>
      </c>
      <c r="U1597" s="164">
        <f>IFERROR(IF(VLOOKUP($C1597,'MSCI Database'!$C:$R,8, FALSE)="","",VLOOKUP($C1597,'MSCI Database'!$C:$R,8, FALSE)),"")</f>
        <v>6.4</v>
      </c>
      <c r="V1597" s="175">
        <f>IFERROR(IF(VLOOKUP($C1597,'MSCI Database'!$C:$R,9, FALSE)="","",VLOOKUP($C1597,'MSCI Database'!$C:$R,9, FALSE)),"")</f>
        <v>5.8</v>
      </c>
      <c r="W1597" s="165">
        <f t="shared" ca="1" si="66"/>
        <v>0</v>
      </c>
      <c r="X1597" s="166">
        <f>IFERROR(IF(VLOOKUP($C1597,'MSCI Database'!$C:$R,10, FALSE)="","",VLOOKUP($C1597,'MSCI Database'!$C:$R,10, FALSE)),"")</f>
        <v>70076</v>
      </c>
      <c r="Y1597" s="133" t="str">
        <f>IFERROR(IF(VLOOKUP($C1597,'MSCI Database'!$C:$R,11, FALSE)="","",VLOOKUP($C1597,'MSCI Database'!$C:$R,11, FALSE)),"")</f>
        <v>2019</v>
      </c>
      <c r="Z1597" s="133" t="str">
        <f>IFERROR(IF(VLOOKUP($C1597,'MSCI Database'!$C:$R,12, FALSE)="","",VLOOKUP($C1597,'MSCI Database'!$C:$R,12, FALSE)),"")</f>
        <v>E.Segmt-Moderately High</v>
      </c>
      <c r="AA1597" s="202" t="str">
        <f>IFERROR(IF(VLOOKUP($C1597,'MSCI Database'!$C:$R,13, FALSE)="","",VLOOKUP($C1597,'MSCI Database'!$C:$R,13, FALSE)),"")</f>
        <v/>
      </c>
    </row>
    <row r="1598" spans="1:27" s="130" customFormat="1" ht="15" hidden="1" customHeight="1" outlineLevel="1">
      <c r="A1598" s="130" t="s">
        <v>9984</v>
      </c>
      <c r="B1598" s="130" t="s">
        <v>9985</v>
      </c>
      <c r="C1598" s="130" t="s">
        <v>9986</v>
      </c>
      <c r="D1598" s="130" t="s">
        <v>12128</v>
      </c>
      <c r="E1598" s="130" t="s">
        <v>12133</v>
      </c>
      <c r="F1598" s="169">
        <v>8.8815075001523278E-3</v>
      </c>
      <c r="G1598" s="132" t="str">
        <f ca="1">IFERROR(_xll.BQL($A1598, "cur_mkt_cap(currency=EUR)")/1000000, " ")</f>
        <v xml:space="preserve"> </v>
      </c>
      <c r="M1598" s="305">
        <f t="shared" si="67"/>
        <v>5.7463353525985557E-6</v>
      </c>
      <c r="N1598" s="223">
        <f t="shared" ca="1" si="68"/>
        <v>9.6756832116461259E-5</v>
      </c>
      <c r="O1598" s="172" t="str">
        <f>IFERROR(IF(VLOOKUP($C1598,'MSCI Database'!$C:$R,2, FALSE)="","",VLOOKUP($C1598,'MSCI Database'!$C:$R,2, FALSE)),"")</f>
        <v>Biotechnology</v>
      </c>
      <c r="P1598" s="186" t="str">
        <f>IFERROR(IF(VLOOKUP($C1598,'MSCI Database'!$C:$R,3, FALSE)="","",VLOOKUP($C1598,'MSCI Database'!$C:$R,3, FALSE)),"")</f>
        <v>BB</v>
      </c>
      <c r="Q1598" s="164" t="str">
        <f>IFERROR(IF(VLOOKUP($C1598,'MSCI Database'!$C:$R,4, FALSE)="","",VLOOKUP($C1598,'MSCI Database'!$C:$R,4, FALSE)),"")</f>
        <v/>
      </c>
      <c r="R1598" s="164">
        <f>IFERROR(IF(VLOOKUP($C1598,'MSCI Database'!$C:$R,5, FALSE)="","",VLOOKUP($C1598,'MSCI Database'!$C:$R,5, FALSE)),"")</f>
        <v>3.4</v>
      </c>
      <c r="S1598" s="164">
        <f>IFERROR(IF(VLOOKUP($C1598,'MSCI Database'!$C:$R,6, FALSE)="","",VLOOKUP($C1598,'MSCI Database'!$C:$R,6, FALSE)),"")</f>
        <v>2.7</v>
      </c>
      <c r="T1598" s="211">
        <f>IFERROR(IF(VLOOKUP($C1598,'MSCI Database'!$C:$R,7, FALSE)="","",VLOOKUP($C1598,'MSCI Database'!$C:$R,7, FALSE)),"")</f>
        <v>4</v>
      </c>
      <c r="U1598" s="164">
        <f>IFERROR(IF(VLOOKUP($C1598,'MSCI Database'!$C:$R,8, FALSE)="","",VLOOKUP($C1598,'MSCI Database'!$C:$R,8, FALSE)),"")</f>
        <v>5.4</v>
      </c>
      <c r="V1598" s="175">
        <f>IFERROR(IF(VLOOKUP($C1598,'MSCI Database'!$C:$R,9, FALSE)="","",VLOOKUP($C1598,'MSCI Database'!$C:$R,9, FALSE)),"")</f>
        <v>4.4000000000000004</v>
      </c>
      <c r="W1598" s="165">
        <f t="shared" ca="1" si="66"/>
        <v>0</v>
      </c>
      <c r="X1598" s="166">
        <f>IFERROR(IF(VLOOKUP($C1598,'MSCI Database'!$C:$R,10, FALSE)="","",VLOOKUP($C1598,'MSCI Database'!$C:$R,10, FALSE)),"")</f>
        <v>1156</v>
      </c>
      <c r="Y1598" s="133" t="str">
        <f>IFERROR(IF(VLOOKUP($C1598,'MSCI Database'!$C:$R,11, FALSE)="","",VLOOKUP($C1598,'MSCI Database'!$C:$R,11, FALSE)),"")</f>
        <v>2019</v>
      </c>
      <c r="Z1598" s="133" t="str">
        <f>IFERROR(IF(VLOOKUP($C1598,'MSCI Database'!$C:$R,12, FALSE)="","",VLOOKUP($C1598,'MSCI Database'!$C:$R,12, FALSE)),"")</f>
        <v>E.Segmt-Moderately Low</v>
      </c>
      <c r="AA1598" s="202" t="str">
        <f>IFERROR(IF(VLOOKUP($C1598,'MSCI Database'!$C:$R,13, FALSE)="","",VLOOKUP($C1598,'MSCI Database'!$C:$R,13, FALSE)),"")</f>
        <v/>
      </c>
    </row>
    <row r="1599" spans="1:27" s="130" customFormat="1" ht="15" hidden="1" customHeight="1" outlineLevel="1">
      <c r="A1599" s="130" t="s">
        <v>10106</v>
      </c>
      <c r="B1599" s="130" t="s">
        <v>10107</v>
      </c>
      <c r="C1599" s="130" t="s">
        <v>10108</v>
      </c>
      <c r="D1599" s="130" t="s">
        <v>12128</v>
      </c>
      <c r="E1599" s="130" t="s">
        <v>12133</v>
      </c>
      <c r="F1599" s="169">
        <v>0</v>
      </c>
      <c r="G1599" s="132" t="str">
        <f ca="1">IFERROR(_xll.BQL($A1599, "cur_mkt_cap(currency=EUR)")/1000000, " ")</f>
        <v xml:space="preserve"> </v>
      </c>
      <c r="M1599" s="305">
        <f t="shared" si="67"/>
        <v>0</v>
      </c>
      <c r="N1599" s="223">
        <f t="shared" si="68"/>
        <v>0</v>
      </c>
      <c r="O1599" s="172" t="str">
        <f>IFERROR(IF(VLOOKUP($C1599,'MSCI Database'!$C:$R,2, FALSE)="","",VLOOKUP($C1599,'MSCI Database'!$C:$R,2, FALSE)),"")</f>
        <v>Health Care Equipment &amp; Supplies</v>
      </c>
      <c r="P1599" s="186" t="str">
        <f>IFERROR(IF(VLOOKUP($C1599,'MSCI Database'!$C:$R,3, FALSE)="","",VLOOKUP($C1599,'MSCI Database'!$C:$R,3, FALSE)),"")</f>
        <v>BBB</v>
      </c>
      <c r="Q1599" s="164" t="str">
        <f>IFERROR(IF(VLOOKUP($C1599,'MSCI Database'!$C:$R,4, FALSE)="","",VLOOKUP($C1599,'MSCI Database'!$C:$R,4, FALSE)),"")</f>
        <v>0</v>
      </c>
      <c r="R1599" s="164">
        <f>IFERROR(IF(VLOOKUP($C1599,'MSCI Database'!$C:$R,5, FALSE)="","",VLOOKUP($C1599,'MSCI Database'!$C:$R,5, FALSE)),"")</f>
        <v>4.7</v>
      </c>
      <c r="S1599" s="164">
        <f>IFERROR(IF(VLOOKUP($C1599,'MSCI Database'!$C:$R,6, FALSE)="","",VLOOKUP($C1599,'MSCI Database'!$C:$R,6, FALSE)),"")</f>
        <v>7</v>
      </c>
      <c r="T1599" s="211">
        <f>IFERROR(IF(VLOOKUP($C1599,'MSCI Database'!$C:$R,7, FALSE)="","",VLOOKUP($C1599,'MSCI Database'!$C:$R,7, FALSE)),"")</f>
        <v>4.5</v>
      </c>
      <c r="U1599" s="164">
        <f>IFERROR(IF(VLOOKUP($C1599,'MSCI Database'!$C:$R,8, FALSE)="","",VLOOKUP($C1599,'MSCI Database'!$C:$R,8, FALSE)),"")</f>
        <v>6</v>
      </c>
      <c r="V1599" s="175">
        <f>IFERROR(IF(VLOOKUP($C1599,'MSCI Database'!$C:$R,9, FALSE)="","",VLOOKUP($C1599,'MSCI Database'!$C:$R,9, FALSE)),"")</f>
        <v>5.4</v>
      </c>
      <c r="W1599" s="165">
        <f t="shared" ref="W1599:W1611" ca="1" si="69">IFERROR(IF(X1599&lt;&gt;"",VLOOKUP($A1599,$A$639:$X$1611,6,FALSE)/100,0)*$G$637/$G1599, 0)</f>
        <v>0</v>
      </c>
      <c r="X1599" s="166">
        <f>IFERROR(IF(VLOOKUP($C1599,'MSCI Database'!$C:$R,10, FALSE)="","",VLOOKUP($C1599,'MSCI Database'!$C:$R,10, FALSE)),"")</f>
        <v>4582</v>
      </c>
      <c r="Y1599" s="133" t="str">
        <f>IFERROR(IF(VLOOKUP($C1599,'MSCI Database'!$C:$R,11, FALSE)="","",VLOOKUP($C1599,'MSCI Database'!$C:$R,11, FALSE)),"")</f>
        <v>2019</v>
      </c>
      <c r="Z1599" s="133" t="str">
        <f>IFERROR(IF(VLOOKUP($C1599,'MSCI Database'!$C:$R,12, FALSE)="","",VLOOKUP($C1599,'MSCI Database'!$C:$R,12, FALSE)),"")</f>
        <v>E.Segmt-Moderate</v>
      </c>
      <c r="AA1599" s="202" t="str">
        <f>IFERROR(IF(VLOOKUP($C1599,'MSCI Database'!$C:$R,13, FALSE)="","",VLOOKUP($C1599,'MSCI Database'!$C:$R,13, FALSE)),"")</f>
        <v/>
      </c>
    </row>
    <row r="1600" spans="1:27" s="130" customFormat="1" ht="15" hidden="1" customHeight="1" outlineLevel="1">
      <c r="F1600" s="169"/>
      <c r="G1600" s="132" t="str">
        <f ca="1">IFERROR(_xll.BQL($A1600, "cur_mkt_cap(currency=EUR)")/1000000, " ")</f>
        <v xml:space="preserve"> </v>
      </c>
      <c r="M1600" s="305" t="str">
        <f t="shared" ref="M1600:M1611" si="70">IF($F1600&lt;&gt;"",$F$637*$F1600/100,"")</f>
        <v/>
      </c>
      <c r="N1600" s="223">
        <f t="shared" ref="N1600:N1611" si="71">IF(V1600&lt;&gt;"",VLOOKUP($A1600,$A$639:$V$1611,6,FALSE)/SUMIF($V$639:$V$1611,"&gt;0",$F$639:$F$1611),0)</f>
        <v>0</v>
      </c>
      <c r="O1600" s="172" t="str">
        <f>IFERROR(IF(VLOOKUP($C1600,'MSCI Database'!$C:$R,2, FALSE)="","",VLOOKUP($C1600,'MSCI Database'!$C:$R,2, FALSE)),"")</f>
        <v/>
      </c>
      <c r="P1600" s="186" t="str">
        <f>IFERROR(IF(VLOOKUP($C1600,'MSCI Database'!$C:$R,3, FALSE)="","",VLOOKUP($C1600,'MSCI Database'!$C:$R,3, FALSE)),"")</f>
        <v/>
      </c>
      <c r="Q1600" s="164" t="str">
        <f>IFERROR(IF(VLOOKUP($C1600,'MSCI Database'!$C:$R,4, FALSE)="","",VLOOKUP($C1600,'MSCI Database'!$C:$R,4, FALSE)),"")</f>
        <v/>
      </c>
      <c r="R1600" s="164" t="str">
        <f>IFERROR(IF(VLOOKUP($C1600,'MSCI Database'!$C:$R,5, FALSE)="","",VLOOKUP($C1600,'MSCI Database'!$C:$R,5, FALSE)),"")</f>
        <v/>
      </c>
      <c r="S1600" s="164" t="str">
        <f>IFERROR(IF(VLOOKUP($C1600,'MSCI Database'!$C:$R,6, FALSE)="","",VLOOKUP($C1600,'MSCI Database'!$C:$R,6, FALSE)),"")</f>
        <v/>
      </c>
      <c r="T1600" s="211" t="str">
        <f>IFERROR(IF(VLOOKUP($C1600,'MSCI Database'!$C:$R,7, FALSE)="","",VLOOKUP($C1600,'MSCI Database'!$C:$R,7, FALSE)),"")</f>
        <v/>
      </c>
      <c r="U1600" s="164" t="str">
        <f>IFERROR(IF(VLOOKUP($C1600,'MSCI Database'!$C:$R,8, FALSE)="","",VLOOKUP($C1600,'MSCI Database'!$C:$R,8, FALSE)),"")</f>
        <v/>
      </c>
      <c r="V1600" s="175" t="str">
        <f>IFERROR(IF(VLOOKUP($C1600,'MSCI Database'!$C:$R,9, FALSE)="","",VLOOKUP($C1600,'MSCI Database'!$C:$R,9, FALSE)),"")</f>
        <v/>
      </c>
      <c r="W1600" s="165">
        <f t="shared" ca="1" si="69"/>
        <v>0</v>
      </c>
      <c r="X1600" s="166" t="str">
        <f>IFERROR(IF(VLOOKUP($C1600,'MSCI Database'!$C:$R,10, FALSE)="","",VLOOKUP($C1600,'MSCI Database'!$C:$R,10, FALSE)),"")</f>
        <v/>
      </c>
      <c r="Y1600" s="133" t="str">
        <f>IFERROR(IF(VLOOKUP($C1600,'MSCI Database'!$C:$R,11, FALSE)="","",VLOOKUP($C1600,'MSCI Database'!$C:$R,11, FALSE)),"")</f>
        <v/>
      </c>
      <c r="Z1600" s="133" t="str">
        <f>IFERROR(IF(VLOOKUP($C1600,'MSCI Database'!$C:$R,12, FALSE)="","",VLOOKUP($C1600,'MSCI Database'!$C:$R,12, FALSE)),"")</f>
        <v/>
      </c>
      <c r="AA1600" s="202" t="str">
        <f>IFERROR(IF(VLOOKUP($C1600,'MSCI Database'!$C:$R,13, FALSE)="","",VLOOKUP($C1600,'MSCI Database'!$C:$R,13, FALSE)),"")</f>
        <v/>
      </c>
    </row>
    <row r="1601" spans="1:27" s="130" customFormat="1" ht="15" hidden="1" customHeight="1" outlineLevel="1">
      <c r="F1601" s="169"/>
      <c r="G1601" s="132" t="str">
        <f ca="1">IFERROR(_xll.BQL($A1601, "cur_mkt_cap(currency=EUR)")/1000000, " ")</f>
        <v xml:space="preserve"> </v>
      </c>
      <c r="M1601" s="305" t="str">
        <f t="shared" si="70"/>
        <v/>
      </c>
      <c r="N1601" s="223">
        <f t="shared" si="71"/>
        <v>0</v>
      </c>
      <c r="O1601" s="172" t="str">
        <f>IFERROR(IF(VLOOKUP($C1601,'MSCI Database'!$C:$R,2, FALSE)="","",VLOOKUP($C1601,'MSCI Database'!$C:$R,2, FALSE)),"")</f>
        <v/>
      </c>
      <c r="P1601" s="186" t="str">
        <f>IFERROR(IF(VLOOKUP($C1601,'MSCI Database'!$C:$R,3, FALSE)="","",VLOOKUP($C1601,'MSCI Database'!$C:$R,3, FALSE)),"")</f>
        <v/>
      </c>
      <c r="Q1601" s="164" t="str">
        <f>IFERROR(IF(VLOOKUP($C1601,'MSCI Database'!$C:$R,4, FALSE)="","",VLOOKUP($C1601,'MSCI Database'!$C:$R,4, FALSE)),"")</f>
        <v/>
      </c>
      <c r="R1601" s="164" t="str">
        <f>IFERROR(IF(VLOOKUP($C1601,'MSCI Database'!$C:$R,5, FALSE)="","",VLOOKUP($C1601,'MSCI Database'!$C:$R,5, FALSE)),"")</f>
        <v/>
      </c>
      <c r="S1601" s="164" t="str">
        <f>IFERROR(IF(VLOOKUP($C1601,'MSCI Database'!$C:$R,6, FALSE)="","",VLOOKUP($C1601,'MSCI Database'!$C:$R,6, FALSE)),"")</f>
        <v/>
      </c>
      <c r="T1601" s="211" t="str">
        <f>IFERROR(IF(VLOOKUP($C1601,'MSCI Database'!$C:$R,7, FALSE)="","",VLOOKUP($C1601,'MSCI Database'!$C:$R,7, FALSE)),"")</f>
        <v/>
      </c>
      <c r="U1601" s="164" t="str">
        <f>IFERROR(IF(VLOOKUP($C1601,'MSCI Database'!$C:$R,8, FALSE)="","",VLOOKUP($C1601,'MSCI Database'!$C:$R,8, FALSE)),"")</f>
        <v/>
      </c>
      <c r="V1601" s="175" t="str">
        <f>IFERROR(IF(VLOOKUP($C1601,'MSCI Database'!$C:$R,9, FALSE)="","",VLOOKUP($C1601,'MSCI Database'!$C:$R,9, FALSE)),"")</f>
        <v/>
      </c>
      <c r="W1601" s="165">
        <f t="shared" ca="1" si="69"/>
        <v>0</v>
      </c>
      <c r="X1601" s="166" t="str">
        <f>IFERROR(IF(VLOOKUP($C1601,'MSCI Database'!$C:$R,10, FALSE)="","",VLOOKUP($C1601,'MSCI Database'!$C:$R,10, FALSE)),"")</f>
        <v/>
      </c>
      <c r="Y1601" s="133" t="str">
        <f>IFERROR(IF(VLOOKUP($C1601,'MSCI Database'!$C:$R,11, FALSE)="","",VLOOKUP($C1601,'MSCI Database'!$C:$R,11, FALSE)),"")</f>
        <v/>
      </c>
      <c r="Z1601" s="133" t="str">
        <f>IFERROR(IF(VLOOKUP($C1601,'MSCI Database'!$C:$R,12, FALSE)="","",VLOOKUP($C1601,'MSCI Database'!$C:$R,12, FALSE)),"")</f>
        <v/>
      </c>
      <c r="AA1601" s="202" t="str">
        <f>IFERROR(IF(VLOOKUP($C1601,'MSCI Database'!$C:$R,13, FALSE)="","",VLOOKUP($C1601,'MSCI Database'!$C:$R,13, FALSE)),"")</f>
        <v/>
      </c>
    </row>
    <row r="1602" spans="1:27" s="130" customFormat="1" ht="15" hidden="1" customHeight="1" outlineLevel="1">
      <c r="F1602" s="169"/>
      <c r="G1602" s="132" t="str">
        <f ca="1">IFERROR(_xll.BQL($A1602, "cur_mkt_cap(currency=EUR)")/1000000, " ")</f>
        <v xml:space="preserve"> </v>
      </c>
      <c r="M1602" s="305" t="str">
        <f t="shared" si="70"/>
        <v/>
      </c>
      <c r="N1602" s="223">
        <f t="shared" si="71"/>
        <v>0</v>
      </c>
      <c r="O1602" s="172" t="str">
        <f>IFERROR(IF(VLOOKUP($C1602,'MSCI Database'!$C:$R,2, FALSE)="","",VLOOKUP($C1602,'MSCI Database'!$C:$R,2, FALSE)),"")</f>
        <v/>
      </c>
      <c r="P1602" s="186" t="str">
        <f>IFERROR(IF(VLOOKUP($C1602,'MSCI Database'!$C:$R,3, FALSE)="","",VLOOKUP($C1602,'MSCI Database'!$C:$R,3, FALSE)),"")</f>
        <v/>
      </c>
      <c r="Q1602" s="164" t="str">
        <f>IFERROR(IF(VLOOKUP($C1602,'MSCI Database'!$C:$R,4, FALSE)="","",VLOOKUP($C1602,'MSCI Database'!$C:$R,4, FALSE)),"")</f>
        <v/>
      </c>
      <c r="R1602" s="164" t="str">
        <f>IFERROR(IF(VLOOKUP($C1602,'MSCI Database'!$C:$R,5, FALSE)="","",VLOOKUP($C1602,'MSCI Database'!$C:$R,5, FALSE)),"")</f>
        <v/>
      </c>
      <c r="S1602" s="164" t="str">
        <f>IFERROR(IF(VLOOKUP($C1602,'MSCI Database'!$C:$R,6, FALSE)="","",VLOOKUP($C1602,'MSCI Database'!$C:$R,6, FALSE)),"")</f>
        <v/>
      </c>
      <c r="T1602" s="211" t="str">
        <f>IFERROR(IF(VLOOKUP($C1602,'MSCI Database'!$C:$R,7, FALSE)="","",VLOOKUP($C1602,'MSCI Database'!$C:$R,7, FALSE)),"")</f>
        <v/>
      </c>
      <c r="U1602" s="164" t="str">
        <f>IFERROR(IF(VLOOKUP($C1602,'MSCI Database'!$C:$R,8, FALSE)="","",VLOOKUP($C1602,'MSCI Database'!$C:$R,8, FALSE)),"")</f>
        <v/>
      </c>
      <c r="V1602" s="175" t="str">
        <f>IFERROR(IF(VLOOKUP($C1602,'MSCI Database'!$C:$R,9, FALSE)="","",VLOOKUP($C1602,'MSCI Database'!$C:$R,9, FALSE)),"")</f>
        <v/>
      </c>
      <c r="W1602" s="165">
        <f t="shared" ca="1" si="69"/>
        <v>0</v>
      </c>
      <c r="X1602" s="166" t="str">
        <f>IFERROR(IF(VLOOKUP($C1602,'MSCI Database'!$C:$R,10, FALSE)="","",VLOOKUP($C1602,'MSCI Database'!$C:$R,10, FALSE)),"")</f>
        <v/>
      </c>
      <c r="Y1602" s="133" t="str">
        <f>IFERROR(IF(VLOOKUP($C1602,'MSCI Database'!$C:$R,11, FALSE)="","",VLOOKUP($C1602,'MSCI Database'!$C:$R,11, FALSE)),"")</f>
        <v/>
      </c>
      <c r="Z1602" s="133" t="str">
        <f>IFERROR(IF(VLOOKUP($C1602,'MSCI Database'!$C:$R,12, FALSE)="","",VLOOKUP($C1602,'MSCI Database'!$C:$R,12, FALSE)),"")</f>
        <v/>
      </c>
      <c r="AA1602" s="202" t="str">
        <f>IFERROR(IF(VLOOKUP($C1602,'MSCI Database'!$C:$R,13, FALSE)="","",VLOOKUP($C1602,'MSCI Database'!$C:$R,13, FALSE)),"")</f>
        <v/>
      </c>
    </row>
    <row r="1603" spans="1:27" s="130" customFormat="1" ht="15" hidden="1" customHeight="1" outlineLevel="1">
      <c r="F1603" s="169"/>
      <c r="G1603" s="132" t="str">
        <f ca="1">IFERROR(_xll.BQL($A1603, "cur_mkt_cap(currency=EUR)")/1000000, " ")</f>
        <v xml:space="preserve"> </v>
      </c>
      <c r="M1603" s="305" t="str">
        <f t="shared" si="70"/>
        <v/>
      </c>
      <c r="N1603" s="223">
        <f t="shared" si="71"/>
        <v>0</v>
      </c>
      <c r="O1603" s="172" t="str">
        <f>IFERROR(IF(VLOOKUP($C1603,'MSCI Database'!$C:$R,2, FALSE)="","",VLOOKUP($C1603,'MSCI Database'!$C:$R,2, FALSE)),"")</f>
        <v/>
      </c>
      <c r="P1603" s="186" t="str">
        <f>IFERROR(IF(VLOOKUP($C1603,'MSCI Database'!$C:$R,3, FALSE)="","",VLOOKUP($C1603,'MSCI Database'!$C:$R,3, FALSE)),"")</f>
        <v/>
      </c>
      <c r="Q1603" s="164" t="str">
        <f>IFERROR(IF(VLOOKUP($C1603,'MSCI Database'!$C:$R,4, FALSE)="","",VLOOKUP($C1603,'MSCI Database'!$C:$R,4, FALSE)),"")</f>
        <v/>
      </c>
      <c r="R1603" s="164" t="str">
        <f>IFERROR(IF(VLOOKUP($C1603,'MSCI Database'!$C:$R,5, FALSE)="","",VLOOKUP($C1603,'MSCI Database'!$C:$R,5, FALSE)),"")</f>
        <v/>
      </c>
      <c r="S1603" s="164" t="str">
        <f>IFERROR(IF(VLOOKUP($C1603,'MSCI Database'!$C:$R,6, FALSE)="","",VLOOKUP($C1603,'MSCI Database'!$C:$R,6, FALSE)),"")</f>
        <v/>
      </c>
      <c r="T1603" s="211" t="str">
        <f>IFERROR(IF(VLOOKUP($C1603,'MSCI Database'!$C:$R,7, FALSE)="","",VLOOKUP($C1603,'MSCI Database'!$C:$R,7, FALSE)),"")</f>
        <v/>
      </c>
      <c r="U1603" s="164" t="str">
        <f>IFERROR(IF(VLOOKUP($C1603,'MSCI Database'!$C:$R,8, FALSE)="","",VLOOKUP($C1603,'MSCI Database'!$C:$R,8, FALSE)),"")</f>
        <v/>
      </c>
      <c r="V1603" s="175" t="str">
        <f>IFERROR(IF(VLOOKUP($C1603,'MSCI Database'!$C:$R,9, FALSE)="","",VLOOKUP($C1603,'MSCI Database'!$C:$R,9, FALSE)),"")</f>
        <v/>
      </c>
      <c r="W1603" s="165">
        <f t="shared" ca="1" si="69"/>
        <v>0</v>
      </c>
      <c r="X1603" s="166" t="str">
        <f>IFERROR(IF(VLOOKUP($C1603,'MSCI Database'!$C:$R,10, FALSE)="","",VLOOKUP($C1603,'MSCI Database'!$C:$R,10, FALSE)),"")</f>
        <v/>
      </c>
      <c r="Y1603" s="133" t="str">
        <f>IFERROR(IF(VLOOKUP($C1603,'MSCI Database'!$C:$R,11, FALSE)="","",VLOOKUP($C1603,'MSCI Database'!$C:$R,11, FALSE)),"")</f>
        <v/>
      </c>
      <c r="Z1603" s="133" t="str">
        <f>IFERROR(IF(VLOOKUP($C1603,'MSCI Database'!$C:$R,12, FALSE)="","",VLOOKUP($C1603,'MSCI Database'!$C:$R,12, FALSE)),"")</f>
        <v/>
      </c>
      <c r="AA1603" s="202" t="str">
        <f>IFERROR(IF(VLOOKUP($C1603,'MSCI Database'!$C:$R,13, FALSE)="","",VLOOKUP($C1603,'MSCI Database'!$C:$R,13, FALSE)),"")</f>
        <v/>
      </c>
    </row>
    <row r="1604" spans="1:27" s="130" customFormat="1" ht="15" hidden="1" customHeight="1" outlineLevel="1">
      <c r="F1604" s="169"/>
      <c r="G1604" s="132" t="str">
        <f ca="1">IFERROR(_xll.BQL($A1604, "cur_mkt_cap(currency=EUR)")/1000000, " ")</f>
        <v xml:space="preserve"> </v>
      </c>
      <c r="M1604" s="305" t="str">
        <f t="shared" si="70"/>
        <v/>
      </c>
      <c r="N1604" s="223">
        <f t="shared" si="71"/>
        <v>0</v>
      </c>
      <c r="O1604" s="172" t="str">
        <f>IFERROR(IF(VLOOKUP($C1604,'MSCI Database'!$C:$R,2, FALSE)="","",VLOOKUP($C1604,'MSCI Database'!$C:$R,2, FALSE)),"")</f>
        <v/>
      </c>
      <c r="P1604" s="186" t="str">
        <f>IFERROR(IF(VLOOKUP($C1604,'MSCI Database'!$C:$R,3, FALSE)="","",VLOOKUP($C1604,'MSCI Database'!$C:$R,3, FALSE)),"")</f>
        <v/>
      </c>
      <c r="Q1604" s="164" t="str">
        <f>IFERROR(IF(VLOOKUP($C1604,'MSCI Database'!$C:$R,4, FALSE)="","",VLOOKUP($C1604,'MSCI Database'!$C:$R,4, FALSE)),"")</f>
        <v/>
      </c>
      <c r="R1604" s="164" t="str">
        <f>IFERROR(IF(VLOOKUP($C1604,'MSCI Database'!$C:$R,5, FALSE)="","",VLOOKUP($C1604,'MSCI Database'!$C:$R,5, FALSE)),"")</f>
        <v/>
      </c>
      <c r="S1604" s="164" t="str">
        <f>IFERROR(IF(VLOOKUP($C1604,'MSCI Database'!$C:$R,6, FALSE)="","",VLOOKUP($C1604,'MSCI Database'!$C:$R,6, FALSE)),"")</f>
        <v/>
      </c>
      <c r="T1604" s="211" t="str">
        <f>IFERROR(IF(VLOOKUP($C1604,'MSCI Database'!$C:$R,7, FALSE)="","",VLOOKUP($C1604,'MSCI Database'!$C:$R,7, FALSE)),"")</f>
        <v/>
      </c>
      <c r="U1604" s="164" t="str">
        <f>IFERROR(IF(VLOOKUP($C1604,'MSCI Database'!$C:$R,8, FALSE)="","",VLOOKUP($C1604,'MSCI Database'!$C:$R,8, FALSE)),"")</f>
        <v/>
      </c>
      <c r="V1604" s="175" t="str">
        <f>IFERROR(IF(VLOOKUP($C1604,'MSCI Database'!$C:$R,9, FALSE)="","",VLOOKUP($C1604,'MSCI Database'!$C:$R,9, FALSE)),"")</f>
        <v/>
      </c>
      <c r="W1604" s="165">
        <f t="shared" ca="1" si="69"/>
        <v>0</v>
      </c>
      <c r="X1604" s="166" t="str">
        <f>IFERROR(IF(VLOOKUP($C1604,'MSCI Database'!$C:$R,10, FALSE)="","",VLOOKUP($C1604,'MSCI Database'!$C:$R,10, FALSE)),"")</f>
        <v/>
      </c>
      <c r="Y1604" s="133" t="str">
        <f>IFERROR(IF(VLOOKUP($C1604,'MSCI Database'!$C:$R,11, FALSE)="","",VLOOKUP($C1604,'MSCI Database'!$C:$R,11, FALSE)),"")</f>
        <v/>
      </c>
      <c r="Z1604" s="133" t="str">
        <f>IFERROR(IF(VLOOKUP($C1604,'MSCI Database'!$C:$R,12, FALSE)="","",VLOOKUP($C1604,'MSCI Database'!$C:$R,12, FALSE)),"")</f>
        <v/>
      </c>
      <c r="AA1604" s="202" t="str">
        <f>IFERROR(IF(VLOOKUP($C1604,'MSCI Database'!$C:$R,13, FALSE)="","",VLOOKUP($C1604,'MSCI Database'!$C:$R,13, FALSE)),"")</f>
        <v/>
      </c>
    </row>
    <row r="1605" spans="1:27" s="130" customFormat="1" ht="15" hidden="1" customHeight="1" outlineLevel="1">
      <c r="F1605" s="169"/>
      <c r="G1605" s="132" t="str">
        <f ca="1">IFERROR(_xll.BQL($A1605, "cur_mkt_cap(currency=EUR)")/1000000, " ")</f>
        <v xml:space="preserve"> </v>
      </c>
      <c r="M1605" s="305" t="str">
        <f t="shared" si="70"/>
        <v/>
      </c>
      <c r="N1605" s="223">
        <f t="shared" si="71"/>
        <v>0</v>
      </c>
      <c r="O1605" s="172" t="str">
        <f>IFERROR(IF(VLOOKUP($C1605,'MSCI Database'!$C:$R,2, FALSE)="","",VLOOKUP($C1605,'MSCI Database'!$C:$R,2, FALSE)),"")</f>
        <v/>
      </c>
      <c r="P1605" s="186" t="str">
        <f>IFERROR(IF(VLOOKUP($C1605,'MSCI Database'!$C:$R,3, FALSE)="","",VLOOKUP($C1605,'MSCI Database'!$C:$R,3, FALSE)),"")</f>
        <v/>
      </c>
      <c r="Q1605" s="164" t="str">
        <f>IFERROR(IF(VLOOKUP($C1605,'MSCI Database'!$C:$R,4, FALSE)="","",VLOOKUP($C1605,'MSCI Database'!$C:$R,4, FALSE)),"")</f>
        <v/>
      </c>
      <c r="R1605" s="164" t="str">
        <f>IFERROR(IF(VLOOKUP($C1605,'MSCI Database'!$C:$R,5, FALSE)="","",VLOOKUP($C1605,'MSCI Database'!$C:$R,5, FALSE)),"")</f>
        <v/>
      </c>
      <c r="S1605" s="164" t="str">
        <f>IFERROR(IF(VLOOKUP($C1605,'MSCI Database'!$C:$R,6, FALSE)="","",VLOOKUP($C1605,'MSCI Database'!$C:$R,6, FALSE)),"")</f>
        <v/>
      </c>
      <c r="T1605" s="211" t="str">
        <f>IFERROR(IF(VLOOKUP($C1605,'MSCI Database'!$C:$R,7, FALSE)="","",VLOOKUP($C1605,'MSCI Database'!$C:$R,7, FALSE)),"")</f>
        <v/>
      </c>
      <c r="U1605" s="164" t="str">
        <f>IFERROR(IF(VLOOKUP($C1605,'MSCI Database'!$C:$R,8, FALSE)="","",VLOOKUP($C1605,'MSCI Database'!$C:$R,8, FALSE)),"")</f>
        <v/>
      </c>
      <c r="V1605" s="175" t="str">
        <f>IFERROR(IF(VLOOKUP($C1605,'MSCI Database'!$C:$R,9, FALSE)="","",VLOOKUP($C1605,'MSCI Database'!$C:$R,9, FALSE)),"")</f>
        <v/>
      </c>
      <c r="W1605" s="165">
        <f t="shared" ca="1" si="69"/>
        <v>0</v>
      </c>
      <c r="X1605" s="166" t="str">
        <f>IFERROR(IF(VLOOKUP($C1605,'MSCI Database'!$C:$R,10, FALSE)="","",VLOOKUP($C1605,'MSCI Database'!$C:$R,10, FALSE)),"")</f>
        <v/>
      </c>
      <c r="Y1605" s="133" t="str">
        <f>IFERROR(IF(VLOOKUP($C1605,'MSCI Database'!$C:$R,11, FALSE)="","",VLOOKUP($C1605,'MSCI Database'!$C:$R,11, FALSE)),"")</f>
        <v/>
      </c>
      <c r="Z1605" s="133" t="str">
        <f>IFERROR(IF(VLOOKUP($C1605,'MSCI Database'!$C:$R,12, FALSE)="","",VLOOKUP($C1605,'MSCI Database'!$C:$R,12, FALSE)),"")</f>
        <v/>
      </c>
      <c r="AA1605" s="202" t="str">
        <f>IFERROR(IF(VLOOKUP($C1605,'MSCI Database'!$C:$R,13, FALSE)="","",VLOOKUP($C1605,'MSCI Database'!$C:$R,13, FALSE)),"")</f>
        <v/>
      </c>
    </row>
    <row r="1606" spans="1:27" s="130" customFormat="1" ht="15" hidden="1" customHeight="1" outlineLevel="1">
      <c r="F1606" s="169"/>
      <c r="G1606" s="132" t="str">
        <f ca="1">IFERROR(_xll.BQL($A1606, "cur_mkt_cap(currency=EUR)")/1000000, " ")</f>
        <v xml:space="preserve"> </v>
      </c>
      <c r="M1606" s="305" t="str">
        <f t="shared" si="70"/>
        <v/>
      </c>
      <c r="N1606" s="223">
        <f t="shared" si="71"/>
        <v>0</v>
      </c>
      <c r="O1606" s="172" t="str">
        <f>IFERROR(IF(VLOOKUP($C1606,'MSCI Database'!$C:$R,2, FALSE)="","",VLOOKUP($C1606,'MSCI Database'!$C:$R,2, FALSE)),"")</f>
        <v/>
      </c>
      <c r="P1606" s="186" t="str">
        <f>IFERROR(IF(VLOOKUP($C1606,'MSCI Database'!$C:$R,3, FALSE)="","",VLOOKUP($C1606,'MSCI Database'!$C:$R,3, FALSE)),"")</f>
        <v/>
      </c>
      <c r="Q1606" s="164" t="str">
        <f>IFERROR(IF(VLOOKUP($C1606,'MSCI Database'!$C:$R,4, FALSE)="","",VLOOKUP($C1606,'MSCI Database'!$C:$R,4, FALSE)),"")</f>
        <v/>
      </c>
      <c r="R1606" s="164" t="str">
        <f>IFERROR(IF(VLOOKUP($C1606,'MSCI Database'!$C:$R,5, FALSE)="","",VLOOKUP($C1606,'MSCI Database'!$C:$R,5, FALSE)),"")</f>
        <v/>
      </c>
      <c r="S1606" s="164" t="str">
        <f>IFERROR(IF(VLOOKUP($C1606,'MSCI Database'!$C:$R,6, FALSE)="","",VLOOKUP($C1606,'MSCI Database'!$C:$R,6, FALSE)),"")</f>
        <v/>
      </c>
      <c r="T1606" s="211" t="str">
        <f>IFERROR(IF(VLOOKUP($C1606,'MSCI Database'!$C:$R,7, FALSE)="","",VLOOKUP($C1606,'MSCI Database'!$C:$R,7, FALSE)),"")</f>
        <v/>
      </c>
      <c r="U1606" s="164" t="str">
        <f>IFERROR(IF(VLOOKUP($C1606,'MSCI Database'!$C:$R,8, FALSE)="","",VLOOKUP($C1606,'MSCI Database'!$C:$R,8, FALSE)),"")</f>
        <v/>
      </c>
      <c r="V1606" s="175" t="str">
        <f>IFERROR(IF(VLOOKUP($C1606,'MSCI Database'!$C:$R,9, FALSE)="","",VLOOKUP($C1606,'MSCI Database'!$C:$R,9, FALSE)),"")</f>
        <v/>
      </c>
      <c r="W1606" s="165">
        <f t="shared" ca="1" si="69"/>
        <v>0</v>
      </c>
      <c r="X1606" s="166" t="str">
        <f>IFERROR(IF(VLOOKUP($C1606,'MSCI Database'!$C:$R,10, FALSE)="","",VLOOKUP($C1606,'MSCI Database'!$C:$R,10, FALSE)),"")</f>
        <v/>
      </c>
      <c r="Y1606" s="133" t="str">
        <f>IFERROR(IF(VLOOKUP($C1606,'MSCI Database'!$C:$R,11, FALSE)="","",VLOOKUP($C1606,'MSCI Database'!$C:$R,11, FALSE)),"")</f>
        <v/>
      </c>
      <c r="Z1606" s="133" t="str">
        <f>IFERROR(IF(VLOOKUP($C1606,'MSCI Database'!$C:$R,12, FALSE)="","",VLOOKUP($C1606,'MSCI Database'!$C:$R,12, FALSE)),"")</f>
        <v/>
      </c>
      <c r="AA1606" s="202" t="str">
        <f>IFERROR(IF(VLOOKUP($C1606,'MSCI Database'!$C:$R,13, FALSE)="","",VLOOKUP($C1606,'MSCI Database'!$C:$R,13, FALSE)),"")</f>
        <v/>
      </c>
    </row>
    <row r="1607" spans="1:27" s="130" customFormat="1" ht="15" hidden="1" customHeight="1" outlineLevel="1">
      <c r="F1607" s="169"/>
      <c r="G1607" s="132" t="str">
        <f ca="1">IFERROR(_xll.BQL($A1607, "cur_mkt_cap(currency=EUR)")/1000000, " ")</f>
        <v xml:space="preserve"> </v>
      </c>
      <c r="M1607" s="305" t="str">
        <f t="shared" si="70"/>
        <v/>
      </c>
      <c r="N1607" s="223">
        <f t="shared" si="71"/>
        <v>0</v>
      </c>
      <c r="O1607" s="172" t="str">
        <f>IFERROR(IF(VLOOKUP($C1607,'MSCI Database'!$C:$R,2, FALSE)="","",VLOOKUP($C1607,'MSCI Database'!$C:$R,2, FALSE)),"")</f>
        <v/>
      </c>
      <c r="P1607" s="186" t="str">
        <f>IFERROR(IF(VLOOKUP($C1607,'MSCI Database'!$C:$R,3, FALSE)="","",VLOOKUP($C1607,'MSCI Database'!$C:$R,3, FALSE)),"")</f>
        <v/>
      </c>
      <c r="Q1607" s="164" t="str">
        <f>IFERROR(IF(VLOOKUP($C1607,'MSCI Database'!$C:$R,4, FALSE)="","",VLOOKUP($C1607,'MSCI Database'!$C:$R,4, FALSE)),"")</f>
        <v/>
      </c>
      <c r="R1607" s="164" t="str">
        <f>IFERROR(IF(VLOOKUP($C1607,'MSCI Database'!$C:$R,5, FALSE)="","",VLOOKUP($C1607,'MSCI Database'!$C:$R,5, FALSE)),"")</f>
        <v/>
      </c>
      <c r="S1607" s="164" t="str">
        <f>IFERROR(IF(VLOOKUP($C1607,'MSCI Database'!$C:$R,6, FALSE)="","",VLOOKUP($C1607,'MSCI Database'!$C:$R,6, FALSE)),"")</f>
        <v/>
      </c>
      <c r="T1607" s="211" t="str">
        <f>IFERROR(IF(VLOOKUP($C1607,'MSCI Database'!$C:$R,7, FALSE)="","",VLOOKUP($C1607,'MSCI Database'!$C:$R,7, FALSE)),"")</f>
        <v/>
      </c>
      <c r="U1607" s="164" t="str">
        <f>IFERROR(IF(VLOOKUP($C1607,'MSCI Database'!$C:$R,8, FALSE)="","",VLOOKUP($C1607,'MSCI Database'!$C:$R,8, FALSE)),"")</f>
        <v/>
      </c>
      <c r="V1607" s="175" t="str">
        <f>IFERROR(IF(VLOOKUP($C1607,'MSCI Database'!$C:$R,9, FALSE)="","",VLOOKUP($C1607,'MSCI Database'!$C:$R,9, FALSE)),"")</f>
        <v/>
      </c>
      <c r="W1607" s="165">
        <f t="shared" ca="1" si="69"/>
        <v>0</v>
      </c>
      <c r="X1607" s="166" t="str">
        <f>IFERROR(IF(VLOOKUP($C1607,'MSCI Database'!$C:$R,10, FALSE)="","",VLOOKUP($C1607,'MSCI Database'!$C:$R,10, FALSE)),"")</f>
        <v/>
      </c>
      <c r="Y1607" s="133" t="str">
        <f>IFERROR(IF(VLOOKUP($C1607,'MSCI Database'!$C:$R,11, FALSE)="","",VLOOKUP($C1607,'MSCI Database'!$C:$R,11, FALSE)),"")</f>
        <v/>
      </c>
      <c r="Z1607" s="133" t="str">
        <f>IFERROR(IF(VLOOKUP($C1607,'MSCI Database'!$C:$R,12, FALSE)="","",VLOOKUP($C1607,'MSCI Database'!$C:$R,12, FALSE)),"")</f>
        <v/>
      </c>
      <c r="AA1607" s="202" t="str">
        <f>IFERROR(IF(VLOOKUP($C1607,'MSCI Database'!$C:$R,13, FALSE)="","",VLOOKUP($C1607,'MSCI Database'!$C:$R,13, FALSE)),"")</f>
        <v/>
      </c>
    </row>
    <row r="1608" spans="1:27" s="130" customFormat="1" ht="15" hidden="1" customHeight="1" outlineLevel="1">
      <c r="F1608" s="169"/>
      <c r="G1608" s="132" t="str">
        <f ca="1">IFERROR(_xll.BQL($A1608, "cur_mkt_cap(currency=EUR)")/1000000, " ")</f>
        <v xml:space="preserve"> </v>
      </c>
      <c r="M1608" s="305" t="str">
        <f t="shared" si="70"/>
        <v/>
      </c>
      <c r="N1608" s="223">
        <f t="shared" si="71"/>
        <v>0</v>
      </c>
      <c r="O1608" s="172" t="str">
        <f>IFERROR(IF(VLOOKUP($C1608,'MSCI Database'!$C:$R,2, FALSE)="","",VLOOKUP($C1608,'MSCI Database'!$C:$R,2, FALSE)),"")</f>
        <v/>
      </c>
      <c r="P1608" s="186" t="str">
        <f>IFERROR(IF(VLOOKUP($C1608,'MSCI Database'!$C:$R,3, FALSE)="","",VLOOKUP($C1608,'MSCI Database'!$C:$R,3, FALSE)),"")</f>
        <v/>
      </c>
      <c r="Q1608" s="164" t="str">
        <f>IFERROR(IF(VLOOKUP($C1608,'MSCI Database'!$C:$R,4, FALSE)="","",VLOOKUP($C1608,'MSCI Database'!$C:$R,4, FALSE)),"")</f>
        <v/>
      </c>
      <c r="R1608" s="164" t="str">
        <f>IFERROR(IF(VLOOKUP($C1608,'MSCI Database'!$C:$R,5, FALSE)="","",VLOOKUP($C1608,'MSCI Database'!$C:$R,5, FALSE)),"")</f>
        <v/>
      </c>
      <c r="S1608" s="164" t="str">
        <f>IFERROR(IF(VLOOKUP($C1608,'MSCI Database'!$C:$R,6, FALSE)="","",VLOOKUP($C1608,'MSCI Database'!$C:$R,6, FALSE)),"")</f>
        <v/>
      </c>
      <c r="T1608" s="211" t="str">
        <f>IFERROR(IF(VLOOKUP($C1608,'MSCI Database'!$C:$R,7, FALSE)="","",VLOOKUP($C1608,'MSCI Database'!$C:$R,7, FALSE)),"")</f>
        <v/>
      </c>
      <c r="U1608" s="164" t="str">
        <f>IFERROR(IF(VLOOKUP($C1608,'MSCI Database'!$C:$R,8, FALSE)="","",VLOOKUP($C1608,'MSCI Database'!$C:$R,8, FALSE)),"")</f>
        <v/>
      </c>
      <c r="V1608" s="175" t="str">
        <f>IFERROR(IF(VLOOKUP($C1608,'MSCI Database'!$C:$R,9, FALSE)="","",VLOOKUP($C1608,'MSCI Database'!$C:$R,9, FALSE)),"")</f>
        <v/>
      </c>
      <c r="W1608" s="165">
        <f t="shared" ca="1" si="69"/>
        <v>0</v>
      </c>
      <c r="X1608" s="166" t="str">
        <f>IFERROR(IF(VLOOKUP($C1608,'MSCI Database'!$C:$R,10, FALSE)="","",VLOOKUP($C1608,'MSCI Database'!$C:$R,10, FALSE)),"")</f>
        <v/>
      </c>
      <c r="Y1608" s="133" t="str">
        <f>IFERROR(IF(VLOOKUP($C1608,'MSCI Database'!$C:$R,11, FALSE)="","",VLOOKUP($C1608,'MSCI Database'!$C:$R,11, FALSE)),"")</f>
        <v/>
      </c>
      <c r="Z1608" s="133" t="str">
        <f>IFERROR(IF(VLOOKUP($C1608,'MSCI Database'!$C:$R,12, FALSE)="","",VLOOKUP($C1608,'MSCI Database'!$C:$R,12, FALSE)),"")</f>
        <v/>
      </c>
      <c r="AA1608" s="202" t="str">
        <f>IFERROR(IF(VLOOKUP($C1608,'MSCI Database'!$C:$R,13, FALSE)="","",VLOOKUP($C1608,'MSCI Database'!$C:$R,13, FALSE)),"")</f>
        <v/>
      </c>
    </row>
    <row r="1609" spans="1:27" s="130" customFormat="1" ht="15" hidden="1" customHeight="1" outlineLevel="1">
      <c r="F1609" s="169"/>
      <c r="G1609" s="132" t="str">
        <f ca="1">IFERROR(_xll.BQL($A1609, "cur_mkt_cap(currency=EUR)")/1000000, " ")</f>
        <v xml:space="preserve"> </v>
      </c>
      <c r="M1609" s="305" t="str">
        <f t="shared" si="70"/>
        <v/>
      </c>
      <c r="N1609" s="223">
        <f t="shared" si="71"/>
        <v>0</v>
      </c>
      <c r="O1609" s="172" t="str">
        <f>IFERROR(IF(VLOOKUP($C1609,'MSCI Database'!$C:$R,2, FALSE)="","",VLOOKUP($C1609,'MSCI Database'!$C:$R,2, FALSE)),"")</f>
        <v/>
      </c>
      <c r="P1609" s="186" t="str">
        <f>IFERROR(IF(VLOOKUP($C1609,'MSCI Database'!$C:$R,3, FALSE)="","",VLOOKUP($C1609,'MSCI Database'!$C:$R,3, FALSE)),"")</f>
        <v/>
      </c>
      <c r="Q1609" s="164" t="str">
        <f>IFERROR(IF(VLOOKUP($C1609,'MSCI Database'!$C:$R,4, FALSE)="","",VLOOKUP($C1609,'MSCI Database'!$C:$R,4, FALSE)),"")</f>
        <v/>
      </c>
      <c r="R1609" s="164" t="str">
        <f>IFERROR(IF(VLOOKUP($C1609,'MSCI Database'!$C:$R,5, FALSE)="","",VLOOKUP($C1609,'MSCI Database'!$C:$R,5, FALSE)),"")</f>
        <v/>
      </c>
      <c r="S1609" s="164" t="str">
        <f>IFERROR(IF(VLOOKUP($C1609,'MSCI Database'!$C:$R,6, FALSE)="","",VLOOKUP($C1609,'MSCI Database'!$C:$R,6, FALSE)),"")</f>
        <v/>
      </c>
      <c r="T1609" s="211" t="str">
        <f>IFERROR(IF(VLOOKUP($C1609,'MSCI Database'!$C:$R,7, FALSE)="","",VLOOKUP($C1609,'MSCI Database'!$C:$R,7, FALSE)),"")</f>
        <v/>
      </c>
      <c r="U1609" s="164" t="str">
        <f>IFERROR(IF(VLOOKUP($C1609,'MSCI Database'!$C:$R,8, FALSE)="","",VLOOKUP($C1609,'MSCI Database'!$C:$R,8, FALSE)),"")</f>
        <v/>
      </c>
      <c r="V1609" s="175" t="str">
        <f>IFERROR(IF(VLOOKUP($C1609,'MSCI Database'!$C:$R,9, FALSE)="","",VLOOKUP($C1609,'MSCI Database'!$C:$R,9, FALSE)),"")</f>
        <v/>
      </c>
      <c r="W1609" s="165">
        <f t="shared" ca="1" si="69"/>
        <v>0</v>
      </c>
      <c r="X1609" s="166" t="str">
        <f>IFERROR(IF(VLOOKUP($C1609,'MSCI Database'!$C:$R,10, FALSE)="","",VLOOKUP($C1609,'MSCI Database'!$C:$R,10, FALSE)),"")</f>
        <v/>
      </c>
      <c r="Y1609" s="133" t="str">
        <f>IFERROR(IF(VLOOKUP($C1609,'MSCI Database'!$C:$R,11, FALSE)="","",VLOOKUP($C1609,'MSCI Database'!$C:$R,11, FALSE)),"")</f>
        <v/>
      </c>
      <c r="Z1609" s="133" t="str">
        <f>IFERROR(IF(VLOOKUP($C1609,'MSCI Database'!$C:$R,12, FALSE)="","",VLOOKUP($C1609,'MSCI Database'!$C:$R,12, FALSE)),"")</f>
        <v/>
      </c>
      <c r="AA1609" s="202" t="str">
        <f>IFERROR(IF(VLOOKUP($C1609,'MSCI Database'!$C:$R,13, FALSE)="","",VLOOKUP($C1609,'MSCI Database'!$C:$R,13, FALSE)),"")</f>
        <v/>
      </c>
    </row>
    <row r="1610" spans="1:27" s="130" customFormat="1" ht="15" hidden="1" customHeight="1" outlineLevel="1">
      <c r="F1610" s="169"/>
      <c r="G1610" s="132" t="str">
        <f ca="1">IFERROR(_xll.BQL($A1610, "cur_mkt_cap(currency=EUR)")/1000000, " ")</f>
        <v xml:space="preserve"> </v>
      </c>
      <c r="M1610" s="305" t="str">
        <f t="shared" si="70"/>
        <v/>
      </c>
      <c r="N1610" s="223">
        <f t="shared" si="71"/>
        <v>0</v>
      </c>
      <c r="O1610" s="172" t="str">
        <f>IFERROR(IF(VLOOKUP($C1610,'MSCI Database'!$C:$R,2, FALSE)="","",VLOOKUP($C1610,'MSCI Database'!$C:$R,2, FALSE)),"")</f>
        <v/>
      </c>
      <c r="P1610" s="186" t="str">
        <f>IFERROR(IF(VLOOKUP($C1610,'MSCI Database'!$C:$R,3, FALSE)="","",VLOOKUP($C1610,'MSCI Database'!$C:$R,3, FALSE)),"")</f>
        <v/>
      </c>
      <c r="Q1610" s="164" t="str">
        <f>IFERROR(IF(VLOOKUP($C1610,'MSCI Database'!$C:$R,4, FALSE)="","",VLOOKUP($C1610,'MSCI Database'!$C:$R,4, FALSE)),"")</f>
        <v/>
      </c>
      <c r="R1610" s="164" t="str">
        <f>IFERROR(IF(VLOOKUP($C1610,'MSCI Database'!$C:$R,5, FALSE)="","",VLOOKUP($C1610,'MSCI Database'!$C:$R,5, FALSE)),"")</f>
        <v/>
      </c>
      <c r="S1610" s="164" t="str">
        <f>IFERROR(IF(VLOOKUP($C1610,'MSCI Database'!$C:$R,6, FALSE)="","",VLOOKUP($C1610,'MSCI Database'!$C:$R,6, FALSE)),"")</f>
        <v/>
      </c>
      <c r="T1610" s="211" t="str">
        <f>IFERROR(IF(VLOOKUP($C1610,'MSCI Database'!$C:$R,7, FALSE)="","",VLOOKUP($C1610,'MSCI Database'!$C:$R,7, FALSE)),"")</f>
        <v/>
      </c>
      <c r="U1610" s="164" t="str">
        <f>IFERROR(IF(VLOOKUP($C1610,'MSCI Database'!$C:$R,8, FALSE)="","",VLOOKUP($C1610,'MSCI Database'!$C:$R,8, FALSE)),"")</f>
        <v/>
      </c>
      <c r="V1610" s="175" t="str">
        <f>IFERROR(IF(VLOOKUP($C1610,'MSCI Database'!$C:$R,9, FALSE)="","",VLOOKUP($C1610,'MSCI Database'!$C:$R,9, FALSE)),"")</f>
        <v/>
      </c>
      <c r="W1610" s="165">
        <f t="shared" ca="1" si="69"/>
        <v>0</v>
      </c>
      <c r="X1610" s="166" t="str">
        <f>IFERROR(IF(VLOOKUP($C1610,'MSCI Database'!$C:$R,10, FALSE)="","",VLOOKUP($C1610,'MSCI Database'!$C:$R,10, FALSE)),"")</f>
        <v/>
      </c>
      <c r="Y1610" s="133" t="str">
        <f>IFERROR(IF(VLOOKUP($C1610,'MSCI Database'!$C:$R,11, FALSE)="","",VLOOKUP($C1610,'MSCI Database'!$C:$R,11, FALSE)),"")</f>
        <v/>
      </c>
      <c r="Z1610" s="133" t="str">
        <f>IFERROR(IF(VLOOKUP($C1610,'MSCI Database'!$C:$R,12, FALSE)="","",VLOOKUP($C1610,'MSCI Database'!$C:$R,12, FALSE)),"")</f>
        <v/>
      </c>
      <c r="AA1610" s="202" t="str">
        <f>IFERROR(IF(VLOOKUP($C1610,'MSCI Database'!$C:$R,13, FALSE)="","",VLOOKUP($C1610,'MSCI Database'!$C:$R,13, FALSE)),"")</f>
        <v/>
      </c>
    </row>
    <row r="1611" spans="1:27" s="130" customFormat="1" ht="15" hidden="1" customHeight="1" outlineLevel="1">
      <c r="F1611" s="169"/>
      <c r="G1611" s="132" t="str">
        <f ca="1">IFERROR(_xll.BQL($A1611, "cur_mkt_cap(currency=EUR)")/1000000, " ")</f>
        <v xml:space="preserve"> </v>
      </c>
      <c r="M1611" s="305" t="str">
        <f t="shared" si="70"/>
        <v/>
      </c>
      <c r="N1611" s="223">
        <f t="shared" si="71"/>
        <v>0</v>
      </c>
      <c r="O1611" s="172" t="str">
        <f>IFERROR(IF(VLOOKUP($C1611,'MSCI Database'!$C:$R,2, FALSE)="","",VLOOKUP($C1611,'MSCI Database'!$C:$R,2, FALSE)),"")</f>
        <v/>
      </c>
      <c r="P1611" s="186" t="str">
        <f>IFERROR(IF(VLOOKUP($C1611,'MSCI Database'!$C:$R,3, FALSE)="","",VLOOKUP($C1611,'MSCI Database'!$C:$R,3, FALSE)),"")</f>
        <v/>
      </c>
      <c r="Q1611" s="164" t="str">
        <f>IFERROR(IF(VLOOKUP($C1611,'MSCI Database'!$C:$R,4, FALSE)="","",VLOOKUP($C1611,'MSCI Database'!$C:$R,4, FALSE)),"")</f>
        <v/>
      </c>
      <c r="R1611" s="164" t="str">
        <f>IFERROR(IF(VLOOKUP($C1611,'MSCI Database'!$C:$R,5, FALSE)="","",VLOOKUP($C1611,'MSCI Database'!$C:$R,5, FALSE)),"")</f>
        <v/>
      </c>
      <c r="S1611" s="164" t="str">
        <f>IFERROR(IF(VLOOKUP($C1611,'MSCI Database'!$C:$R,6, FALSE)="","",VLOOKUP($C1611,'MSCI Database'!$C:$R,6, FALSE)),"")</f>
        <v/>
      </c>
      <c r="T1611" s="211" t="str">
        <f>IFERROR(IF(VLOOKUP($C1611,'MSCI Database'!$C:$R,7, FALSE)="","",VLOOKUP($C1611,'MSCI Database'!$C:$R,7, FALSE)),"")</f>
        <v/>
      </c>
      <c r="U1611" s="164" t="str">
        <f>IFERROR(IF(VLOOKUP($C1611,'MSCI Database'!$C:$R,8, FALSE)="","",VLOOKUP($C1611,'MSCI Database'!$C:$R,8, FALSE)),"")</f>
        <v/>
      </c>
      <c r="V1611" s="175" t="str">
        <f>IFERROR(IF(VLOOKUP($C1611,'MSCI Database'!$C:$R,9, FALSE)="","",VLOOKUP($C1611,'MSCI Database'!$C:$R,9, FALSE)),"")</f>
        <v/>
      </c>
      <c r="W1611" s="165">
        <f t="shared" ca="1" si="69"/>
        <v>0</v>
      </c>
      <c r="X1611" s="166" t="str">
        <f>IFERROR(IF(VLOOKUP($C1611,'MSCI Database'!$C:$R,10, FALSE)="","",VLOOKUP($C1611,'MSCI Database'!$C:$R,10, FALSE)),"")</f>
        <v/>
      </c>
      <c r="Y1611" s="133" t="str">
        <f>IFERROR(IF(VLOOKUP($C1611,'MSCI Database'!$C:$R,11, FALSE)="","",VLOOKUP($C1611,'MSCI Database'!$C:$R,11, FALSE)),"")</f>
        <v/>
      </c>
      <c r="Z1611" s="133" t="str">
        <f>IFERROR(IF(VLOOKUP($C1611,'MSCI Database'!$C:$R,12, FALSE)="","",VLOOKUP($C1611,'MSCI Database'!$C:$R,12, FALSE)),"")</f>
        <v/>
      </c>
      <c r="AA1611" s="202" t="str">
        <f>IFERROR(IF(VLOOKUP($C1611,'MSCI Database'!$C:$R,13, FALSE)="","",VLOOKUP($C1611,'MSCI Database'!$C:$R,13, FALSE)),"")</f>
        <v/>
      </c>
    </row>
    <row r="1612" spans="1:27" s="126" customFormat="1" ht="25" customHeight="1" collapsed="1">
      <c r="A1612" s="126" t="s">
        <v>25</v>
      </c>
      <c r="B1612" s="126" t="e">
        <f ca="1">_xll.BDP($A1612,"name")</f>
        <v>#NAME?</v>
      </c>
      <c r="C1612" s="126" t="e">
        <f ca="1">_xll.BDP($A1612,"id_isin")</f>
        <v>#NAME?</v>
      </c>
      <c r="D1612" s="126" t="e">
        <f ca="1">_xll.BDP($A1612,"fund_geo_focus")</f>
        <v>#NAME?</v>
      </c>
      <c r="E1612" s="126" t="e">
        <f ca="1">_xll.BDP($A1612,"fund_industry_focus")</f>
        <v>#NAME?</v>
      </c>
      <c r="F1612" s="167">
        <f>ESG!D22</f>
        <v>2.52E-2</v>
      </c>
      <c r="G1612" s="127" t="str">
        <f ca="1">IFERROR(_xll.BQL($A1612, "cur_mkt_cap(currency=EUR)")/1000000, " ")</f>
        <v xml:space="preserve"> </v>
      </c>
      <c r="M1612" s="167">
        <f>SUM(M1614:M1661)</f>
        <v>1.9968791543964897E-2</v>
      </c>
      <c r="N1612" s="221" t="e">
        <f ca="1">SUM(N1614:N1661)</f>
        <v>#NAME?</v>
      </c>
      <c r="O1612" s="151" t="e">
        <f ca="1">SUMPRODUCT(N1614:N1661,R1614:R1661)</f>
        <v>#NAME?</v>
      </c>
      <c r="P1612" s="241" t="e">
        <f ca="1">_xlfn.IFS(O1612&gt;=8.6, "AAA",AND(O1612&gt;=7.1,O1612&lt;8.6), "AA", AND(O1612&gt;=5.7, O1612&lt;7.1), "A", AND(O1612&gt;=4.3, O1612&lt;5.7), "BBB", AND(O1612&gt;=2.9, O1612&lt;4.3), "BB", AND(O1612&gt;=1.4, O1612&lt;2.9), "B", O1612&lt;1.4, "CCC")</f>
        <v>#NAME?</v>
      </c>
      <c r="Q1612" s="158" t="e">
        <f ca="1">SUMIF(Q1614:Q1661, 1,N1614:N1661)+SUMIF(Q1614:Q1661, 2,N1614:N1661)*2</f>
        <v>#NAME?</v>
      </c>
      <c r="R1612" s="155">
        <f ca="1">SUMIF(Q1614:Q1661, -1,N1614:N1661)+SUMIF(Q1614:Q1661, -2,N1614:N1661)*2</f>
        <v>2.3627723884513622E-2</v>
      </c>
      <c r="S1612" s="155">
        <f ca="1">SUMIF(P1614:P1661,"B",N1614:N1661) + SUMIF(P1614:P1661, "CCC",N1614:N1661)</f>
        <v>0.14046622421652155</v>
      </c>
      <c r="T1612" s="209" t="e">
        <f ca="1">Q1612-R1612-S1612</f>
        <v>#NAME?</v>
      </c>
      <c r="U1612" s="151" t="e">
        <f ca="1">O1612*(1+T1612)</f>
        <v>#NAME?</v>
      </c>
      <c r="V1612" s="242" t="e">
        <f ca="1">_xlfn.IFS(U1612&gt;=8.6, "AAA",AND(U1612&gt;=7.1,U1612&lt;8.6), "AA", AND(U1612&gt;=5.7,U1612&lt;7.1), "A", AND(U1612&gt;=4.3, U1612&lt;5.7), "BBB", AND(U1612&gt;=2.9, U1612&lt;4.3), "BB", AND(U1612&gt;=1.4, U1612&lt;2.9), "B", U1612&lt;1.4, "CCC")</f>
        <v>#NAME?</v>
      </c>
      <c r="W1612" s="349">
        <f ca="1">SUMPRODUCT(W1614:W1661,X1614:X1661)</f>
        <v>0</v>
      </c>
      <c r="X1612" s="208" t="str">
        <f>Y1614</f>
        <v>2019</v>
      </c>
      <c r="Y1612" s="150" t="str">
        <f ca="1">IFERROR(IF(VLOOKUP($C1612,'MSCI Database'!$C:$R,11, FALSE)="","",VLOOKUP($C1612,'MSCI Database'!$C:$R,11, FALSE)),"")</f>
        <v/>
      </c>
      <c r="Z1612" s="150" t="str">
        <f ca="1">IFERROR(IF(VLOOKUP($C1612,'MSCI Database'!$C:$R,12, FALSE)="","",VLOOKUP($C1612,'MSCI Database'!$C:$R,12, FALSE)),"")</f>
        <v/>
      </c>
      <c r="AA1612" s="203" t="str">
        <f ca="1">IFERROR(IF(VLOOKUP($C1612,'MSCI Database'!$C:$R,13, FALSE)="","",VLOOKUP($C1612,'MSCI Database'!$C:$R,13, FALSE)),"")</f>
        <v/>
      </c>
    </row>
    <row r="1613" spans="1:27" s="178" customFormat="1" ht="20" hidden="1" customHeight="1" outlineLevel="1" thickBot="1">
      <c r="A1613" s="136" t="s">
        <v>12116</v>
      </c>
      <c r="B1613" s="136" t="s">
        <v>8770</v>
      </c>
      <c r="C1613" s="136" t="s">
        <v>8771</v>
      </c>
      <c r="D1613" s="136" t="s">
        <v>12117</v>
      </c>
      <c r="E1613" s="136" t="s">
        <v>12118</v>
      </c>
      <c r="F1613" s="168" t="s">
        <v>12120</v>
      </c>
      <c r="G1613" s="138" t="s">
        <v>12132</v>
      </c>
      <c r="H1613" s="136" t="s">
        <v>12119</v>
      </c>
      <c r="I1613" s="136" t="s">
        <v>12121</v>
      </c>
      <c r="J1613" s="136" t="s">
        <v>12122</v>
      </c>
      <c r="K1613" s="136" t="s">
        <v>12123</v>
      </c>
      <c r="L1613" s="136"/>
      <c r="M1613" s="306" t="s">
        <v>12126</v>
      </c>
      <c r="N1613" s="224" t="s">
        <v>12124</v>
      </c>
      <c r="O1613" s="171" t="str">
        <f>IFERROR(IF(VLOOKUP($C1613,'MSCI Database'!$C:$R,2, FALSE)="","",VLOOKUP($C1613,'MSCI Database'!$C:$R,2, FALSE)),"")</f>
        <v>Industry</v>
      </c>
      <c r="P1613" s="187" t="str">
        <f>IFERROR(IF(VLOOKUP($C1613,'MSCI Database'!$C:$R,3, FALSE)="","",VLOOKUP($C1613,'MSCI Database'!$C:$R,3, FALSE)),"")</f>
        <v>ESG Rating</v>
      </c>
      <c r="Q1613" s="161" t="str">
        <f>IFERROR(IF(VLOOKUP($C1613,'MSCI Database'!$C:$R,4, FALSE)="","",VLOOKUP($C1613,'MSCI Database'!$C:$R,4, FALSE)),"")</f>
        <v>ESG Rating Trend</v>
      </c>
      <c r="R1613" s="161" t="str">
        <f>IFERROR(IF(VLOOKUP($C1613,'MSCI Database'!$C:$R,5, FALSE)="","",VLOOKUP($C1613,'MSCI Database'!$C:$R,5, FALSE)),"")</f>
        <v>ESG Score</v>
      </c>
      <c r="S1613" s="161" t="str">
        <f>IFERROR(IF(VLOOKUP($C1613,'MSCI Database'!$C:$R,6, FALSE)="","",VLOOKUP($C1613,'MSCI Database'!$C:$R,6, FALSE)),"")</f>
        <v>Environmental Score</v>
      </c>
      <c r="T1613" s="212" t="str">
        <f>IFERROR(IF(VLOOKUP($C1613,'MSCI Database'!$C:$R,7, FALSE)="","",VLOOKUP($C1613,'MSCI Database'!$C:$R,7, FALSE)),"")</f>
        <v>Social Score</v>
      </c>
      <c r="U1613" s="161" t="str">
        <f>IFERROR(IF(VLOOKUP($C1613,'MSCI Database'!$C:$R,8, FALSE)="","",VLOOKUP($C1613,'MSCI Database'!$C:$R,8, FALSE)),"")</f>
        <v>Governance Score</v>
      </c>
      <c r="V1613" s="176" t="str">
        <f>IFERROR(IF(VLOOKUP($C1613,'MSCI Database'!$C:$R,9, FALSE)="","",VLOOKUP($C1613,'MSCI Database'!$C:$R,9, FALSE)),"")</f>
        <v>Weighted Average Score</v>
      </c>
      <c r="W1613" s="162" t="s">
        <v>56</v>
      </c>
      <c r="X1613" s="163" t="str">
        <f>IFERROR(IF(VLOOKUP($C1613,'MSCI Database'!$C:$R,10, FALSE)="","",VLOOKUP($C1613,'MSCI Database'!$C:$R,10, FALSE)),"")</f>
        <v>Carbon Emissions</v>
      </c>
      <c r="Y1613" s="139" t="str">
        <f>IFERROR(IF(VLOOKUP($C1613,'MSCI Database'!$C:$R,11, FALSE)="","",VLOOKUP($C1613,'MSCI Database'!$C:$R,11, FALSE)),"")</f>
        <v>Intensity Year</v>
      </c>
      <c r="Z1613" s="139" t="str">
        <f>IFERROR(IF(VLOOKUP($C1613,'MSCI Database'!$C:$R,12, FALSE)="","",VLOOKUP($C1613,'MSCI Database'!$C:$R,12, FALSE)),"")</f>
        <v>Scope Key</v>
      </c>
      <c r="AA1613" s="191" t="str">
        <f>IFERROR(IF(VLOOKUP($C1613,'MSCI Database'!$C:$R,13, FALSE)="","",VLOOKUP($C1613,'MSCI Database'!$C:$R,13, FALSE)),"")</f>
        <v>ESG Headline</v>
      </c>
    </row>
    <row r="1614" spans="1:27" s="130" customFormat="1" ht="15" hidden="1" customHeight="1" outlineLevel="1" thickTop="1">
      <c r="A1614" s="130" t="e">
        <f ca="1">_xll.BQL.Query("get(name(),id_isin(),cntry_of_domicile(),gics_sector_name(),id().WEIGHTS) for(filter(members('KGRN US Equity', Type = HOLDINGS), SECURITY_TYP=='Common Stock'))","showdates=false","showallcols=false","showheaders=false","cols=6;rows=37")</f>
        <v>#NAME?</v>
      </c>
      <c r="B1614" s="130" t="s">
        <v>4990</v>
      </c>
      <c r="C1614" s="130" t="s">
        <v>4991</v>
      </c>
      <c r="D1614" s="130" t="s">
        <v>18678</v>
      </c>
      <c r="E1614" s="130" t="s">
        <v>18689</v>
      </c>
      <c r="F1614" s="169">
        <v>7.8533980096652831</v>
      </c>
      <c r="G1614" s="132" t="str">
        <f ca="1">IFERROR(_xll.BQL($A1614, "cur_mkt_cap(currency=EUR)")/1000000, " ")</f>
        <v xml:space="preserve"> </v>
      </c>
      <c r="M1614" s="305">
        <f>IF($F1614&lt;&gt;"",$F$1612*$F1614/100,"")</f>
        <v>1.9790562984356515E-3</v>
      </c>
      <c r="N1614" s="223" t="e">
        <f ca="1">IF(V1614&lt;&gt;"",VLOOKUP($A1614,$A$1614:$V$1661,6,FALSE)/SUMIF($V$1614:$V$1661,"&gt;0",$F$1614:$F$1661),0)</f>
        <v>#NAME?</v>
      </c>
      <c r="O1614" s="172" t="str">
        <f>IFERROR(IF(VLOOKUP($C1614,'MSCI Database'!$C:$R,2, FALSE)="","",VLOOKUP($C1614,'MSCI Database'!$C:$R,2, FALSE)),"")</f>
        <v>Semiconductors &amp; Semiconductor Equipment</v>
      </c>
      <c r="P1614" s="186" t="str">
        <f>IFERROR(IF(VLOOKUP($C1614,'MSCI Database'!$C:$R,3, FALSE)="","",VLOOKUP($C1614,'MSCI Database'!$C:$R,3, FALSE)),"")</f>
        <v>A</v>
      </c>
      <c r="Q1614" s="164" t="str">
        <f>IFERROR(IF(VLOOKUP($C1614,'MSCI Database'!$C:$R,4, FALSE)="","",VLOOKUP($C1614,'MSCI Database'!$C:$R,4, FALSE)),"")</f>
        <v>1</v>
      </c>
      <c r="R1614" s="164">
        <f>IFERROR(IF(VLOOKUP($C1614,'MSCI Database'!$C:$R,5, FALSE)="","",VLOOKUP($C1614,'MSCI Database'!$C:$R,5, FALSE)),"")</f>
        <v>6.7</v>
      </c>
      <c r="S1614" s="164">
        <f>IFERROR(IF(VLOOKUP($C1614,'MSCI Database'!$C:$R,6, FALSE)="","",VLOOKUP($C1614,'MSCI Database'!$C:$R,6, FALSE)),"")</f>
        <v>4.4000000000000004</v>
      </c>
      <c r="T1614" s="211">
        <f>IFERROR(IF(VLOOKUP($C1614,'MSCI Database'!$C:$R,7, FALSE)="","",VLOOKUP($C1614,'MSCI Database'!$C:$R,7, FALSE)),"")</f>
        <v>6.4</v>
      </c>
      <c r="U1614" s="164">
        <f>IFERROR(IF(VLOOKUP($C1614,'MSCI Database'!$C:$R,8, FALSE)="","",VLOOKUP($C1614,'MSCI Database'!$C:$R,8, FALSE)),"")</f>
        <v>2.9</v>
      </c>
      <c r="V1614" s="175">
        <f>IFERROR(IF(VLOOKUP($C1614,'MSCI Database'!$C:$R,9, FALSE)="","",VLOOKUP($C1614,'MSCI Database'!$C:$R,9, FALSE)),"")</f>
        <v>4.3</v>
      </c>
      <c r="W1614" s="165">
        <f t="shared" ref="W1614:W1661" ca="1" si="72">IFERROR(IF(X1614&lt;&gt;"",VLOOKUP($A1614,$A$1614:$X$1661,6,FALSE)/100,0)*$G$1612/$G1614, 0)</f>
        <v>0</v>
      </c>
      <c r="X1614" s="166">
        <f>IFERROR(IF(VLOOKUP($C1614,'MSCI Database'!$C:$R,10, FALSE)="","",VLOOKUP($C1614,'MSCI Database'!$C:$R,10, FALSE)),"")</f>
        <v>1957214</v>
      </c>
      <c r="Y1614" s="133" t="str">
        <f>IFERROR(IF(VLOOKUP($C1614,'MSCI Database'!$C:$R,11, FALSE)="","",VLOOKUP($C1614,'MSCI Database'!$C:$R,11, FALSE)),"")</f>
        <v>2019</v>
      </c>
      <c r="Z1614" s="133" t="str">
        <f>IFERROR(IF(VLOOKUP($C1614,'MSCI Database'!$C:$R,12, FALSE)="","",VLOOKUP($C1614,'MSCI Database'!$C:$R,12, FALSE)),"")</f>
        <v>Reported</v>
      </c>
      <c r="AA1614" s="202" t="str">
        <f>IFERROR(IF(VLOOKUP($C1614,'MSCI Database'!$C:$R,13, FALSE)="","",VLOOKUP($C1614,'MSCI Database'!$C:$R,13, FALSE)),"")</f>
        <v>Well-positioned to capitalize on cleantech but lags peers in board practices</v>
      </c>
    </row>
    <row r="1615" spans="1:27" s="130" customFormat="1" ht="15" hidden="1" customHeight="1" outlineLevel="1">
      <c r="A1615" s="130" t="s">
        <v>1717</v>
      </c>
      <c r="B1615" s="130" t="s">
        <v>1718</v>
      </c>
      <c r="C1615" s="130" t="s">
        <v>1719</v>
      </c>
      <c r="D1615" s="130" t="s">
        <v>18678</v>
      </c>
      <c r="E1615" s="130" t="s">
        <v>18673</v>
      </c>
      <c r="F1615" s="169">
        <v>9.0840975525072878</v>
      </c>
      <c r="G1615" s="132" t="str">
        <f ca="1">IFERROR(_xll.BQL($A1615, "cur_mkt_cap(currency=EUR)")/1000000, " ")</f>
        <v xml:space="preserve"> </v>
      </c>
      <c r="M1615" s="305">
        <f t="shared" ref="M1615:M1661" si="73">IF($F1615&lt;&gt;"",$F$1612*$F1615/100,"")</f>
        <v>2.2891925832318367E-3</v>
      </c>
      <c r="N1615" s="223">
        <f t="shared" ref="N1615:N1661" ca="1" si="74">IF(V1615&lt;&gt;"",VLOOKUP($A1615,$A$1614:$V$1661,6,FALSE)/SUMIF($V$1614:$V$1661,"&gt;0",$F$1614:$F$1661),0)</f>
        <v>0.11603978364756794</v>
      </c>
      <c r="O1615" s="172" t="str">
        <f>IFERROR(IF(VLOOKUP($C1615,'MSCI Database'!$C:$R,2, FALSE)="","",VLOOKUP($C1615,'MSCI Database'!$C:$R,2, FALSE)),"")</f>
        <v>Auto Components</v>
      </c>
      <c r="P1615" s="186" t="str">
        <f>IFERROR(IF(VLOOKUP($C1615,'MSCI Database'!$C:$R,3, FALSE)="","",VLOOKUP($C1615,'MSCI Database'!$C:$R,3, FALSE)),"")</f>
        <v>A</v>
      </c>
      <c r="Q1615" s="164" t="str">
        <f>IFERROR(IF(VLOOKUP($C1615,'MSCI Database'!$C:$R,4, FALSE)="","",VLOOKUP($C1615,'MSCI Database'!$C:$R,4, FALSE)),"")</f>
        <v>2</v>
      </c>
      <c r="R1615" s="164">
        <f>IFERROR(IF(VLOOKUP($C1615,'MSCI Database'!$C:$R,5, FALSE)="","",VLOOKUP($C1615,'MSCI Database'!$C:$R,5, FALSE)),"")</f>
        <v>6.8</v>
      </c>
      <c r="S1615" s="164">
        <f>IFERROR(IF(VLOOKUP($C1615,'MSCI Database'!$C:$R,6, FALSE)="","",VLOOKUP($C1615,'MSCI Database'!$C:$R,6, FALSE)),"")</f>
        <v>6.9</v>
      </c>
      <c r="T1615" s="211">
        <f>IFERROR(IF(VLOOKUP($C1615,'MSCI Database'!$C:$R,7, FALSE)="","",VLOOKUP($C1615,'MSCI Database'!$C:$R,7, FALSE)),"")</f>
        <v>3.1</v>
      </c>
      <c r="U1615" s="164">
        <f>IFERROR(IF(VLOOKUP($C1615,'MSCI Database'!$C:$R,8, FALSE)="","",VLOOKUP($C1615,'MSCI Database'!$C:$R,8, FALSE)),"")</f>
        <v>4.5999999999999996</v>
      </c>
      <c r="V1615" s="175">
        <f>IFERROR(IF(VLOOKUP($C1615,'MSCI Database'!$C:$R,9, FALSE)="","",VLOOKUP($C1615,'MSCI Database'!$C:$R,9, FALSE)),"")</f>
        <v>4.7</v>
      </c>
      <c r="W1615" s="165">
        <f t="shared" ca="1" si="72"/>
        <v>0</v>
      </c>
      <c r="X1615" s="166">
        <f>IFERROR(IF(VLOOKUP($C1615,'MSCI Database'!$C:$R,10, FALSE)="","",VLOOKUP($C1615,'MSCI Database'!$C:$R,10, FALSE)),"")</f>
        <v>277865</v>
      </c>
      <c r="Y1615" s="133" t="str">
        <f>IFERROR(IF(VLOOKUP($C1615,'MSCI Database'!$C:$R,11, FALSE)="","",VLOOKUP($C1615,'MSCI Database'!$C:$R,11, FALSE)),"")</f>
        <v>2019</v>
      </c>
      <c r="Z1615" s="133" t="str">
        <f>IFERROR(IF(VLOOKUP($C1615,'MSCI Database'!$C:$R,12, FALSE)="","",VLOOKUP($C1615,'MSCI Database'!$C:$R,12, FALSE)),"")</f>
        <v>E.Segmt-Moderate</v>
      </c>
      <c r="AA1615" s="202" t="str">
        <f>IFERROR(IF(VLOOKUP($C1615,'MSCI Database'!$C:$R,13, FALSE)="","",VLOOKUP($C1615,'MSCI Database'!$C:$R,13, FALSE)),"")</f>
        <v>Strong clean technology initiatives but high exposure to risks related to product safety</v>
      </c>
    </row>
    <row r="1616" spans="1:27" s="130" customFormat="1" ht="15" hidden="1" customHeight="1" outlineLevel="1">
      <c r="A1616" s="130" t="s">
        <v>1461</v>
      </c>
      <c r="B1616" s="130" t="s">
        <v>1462</v>
      </c>
      <c r="C1616" s="130" t="s">
        <v>1463</v>
      </c>
      <c r="D1616" s="130" t="s">
        <v>18678</v>
      </c>
      <c r="E1616" s="130" t="s">
        <v>18682</v>
      </c>
      <c r="F1616" s="169">
        <v>6.2902332348823586</v>
      </c>
      <c r="G1616" s="132" t="str">
        <f ca="1">IFERROR(_xll.BQL($A1616, "cur_mkt_cap(currency=EUR)")/1000000, " ")</f>
        <v xml:space="preserve"> </v>
      </c>
      <c r="M1616" s="305">
        <f t="shared" si="73"/>
        <v>1.5851387751903544E-3</v>
      </c>
      <c r="N1616" s="223">
        <f t="shared" ca="1" si="74"/>
        <v>8.035110801590048E-2</v>
      </c>
      <c r="O1616" s="172" t="str">
        <f>IFERROR(IF(VLOOKUP($C1616,'MSCI Database'!$C:$R,2, FALSE)="","",VLOOKUP($C1616,'MSCI Database'!$C:$R,2, FALSE)),"")</f>
        <v>Automobiles</v>
      </c>
      <c r="P1616" s="186" t="str">
        <f>IFERROR(IF(VLOOKUP($C1616,'MSCI Database'!$C:$R,3, FALSE)="","",VLOOKUP($C1616,'MSCI Database'!$C:$R,3, FALSE)),"")</f>
        <v>A</v>
      </c>
      <c r="Q1616" s="164" t="str">
        <f>IFERROR(IF(VLOOKUP($C1616,'MSCI Database'!$C:$R,4, FALSE)="","",VLOOKUP($C1616,'MSCI Database'!$C:$R,4, FALSE)),"")</f>
        <v>0</v>
      </c>
      <c r="R1616" s="164">
        <f>IFERROR(IF(VLOOKUP($C1616,'MSCI Database'!$C:$R,5, FALSE)="","",VLOOKUP($C1616,'MSCI Database'!$C:$R,5, FALSE)),"")</f>
        <v>6.8</v>
      </c>
      <c r="S1616" s="164">
        <f>IFERROR(IF(VLOOKUP($C1616,'MSCI Database'!$C:$R,6, FALSE)="","",VLOOKUP($C1616,'MSCI Database'!$C:$R,6, FALSE)),"")</f>
        <v>8.8000000000000007</v>
      </c>
      <c r="T1616" s="211">
        <f>IFERROR(IF(VLOOKUP($C1616,'MSCI Database'!$C:$R,7, FALSE)="","",VLOOKUP($C1616,'MSCI Database'!$C:$R,7, FALSE)),"")</f>
        <v>3.3</v>
      </c>
      <c r="U1616" s="164">
        <f>IFERROR(IF(VLOOKUP($C1616,'MSCI Database'!$C:$R,8, FALSE)="","",VLOOKUP($C1616,'MSCI Database'!$C:$R,8, FALSE)),"")</f>
        <v>2.2000000000000002</v>
      </c>
      <c r="V1616" s="175">
        <f>IFERROR(IF(VLOOKUP($C1616,'MSCI Database'!$C:$R,9, FALSE)="","",VLOOKUP($C1616,'MSCI Database'!$C:$R,9, FALSE)),"")</f>
        <v>4.2</v>
      </c>
      <c r="W1616" s="165">
        <f t="shared" ca="1" si="72"/>
        <v>0</v>
      </c>
      <c r="X1616" s="166">
        <f>IFERROR(IF(VLOOKUP($C1616,'MSCI Database'!$C:$R,10, FALSE)="","",VLOOKUP($C1616,'MSCI Database'!$C:$R,10, FALSE)),"")</f>
        <v>1294489</v>
      </c>
      <c r="Y1616" s="133" t="str">
        <f>IFERROR(IF(VLOOKUP($C1616,'MSCI Database'!$C:$R,11, FALSE)="","",VLOOKUP($C1616,'MSCI Database'!$C:$R,11, FALSE)),"")</f>
        <v>2019</v>
      </c>
      <c r="Z1616" s="133" t="str">
        <f>IFERROR(IF(VLOOKUP($C1616,'MSCI Database'!$C:$R,12, FALSE)="","",VLOOKUP($C1616,'MSCI Database'!$C:$R,12, FALSE)),"")</f>
        <v>E.Segmt-Moderate</v>
      </c>
      <c r="AA1616" s="202" t="str">
        <f>IFERROR(IF(VLOOKUP($C1616,'MSCI Database'!$C:$R,13, FALSE)="","",VLOOKUP($C1616,'MSCI Database'!$C:$R,13, FALSE)),"")</f>
        <v>Strong EV sales growth amidst slowdown in overall sales; may face COVID-related uncertainties</v>
      </c>
    </row>
    <row r="1617" spans="1:27" s="130" customFormat="1" ht="15" hidden="1" customHeight="1" outlineLevel="1">
      <c r="A1617" s="130" t="s">
        <v>192</v>
      </c>
      <c r="B1617" s="130" t="s">
        <v>193</v>
      </c>
      <c r="C1617" s="130" t="s">
        <v>194</v>
      </c>
      <c r="D1617" s="130" t="s">
        <v>18678</v>
      </c>
      <c r="E1617" s="130" t="s">
        <v>18673</v>
      </c>
      <c r="F1617" s="169">
        <v>5.8740678627285474</v>
      </c>
      <c r="G1617" s="132" t="str">
        <f ca="1">IFERROR(_xll.BQL($A1617, "cur_mkt_cap(currency=EUR)")/1000000, " ")</f>
        <v xml:space="preserve"> </v>
      </c>
      <c r="M1617" s="305">
        <f t="shared" si="73"/>
        <v>1.4802651014075941E-3</v>
      </c>
      <c r="N1617" s="223">
        <f t="shared" ca="1" si="74"/>
        <v>7.5035033472754586E-2</v>
      </c>
      <c r="O1617" s="172" t="str">
        <f>IFERROR(IF(VLOOKUP($C1617,'MSCI Database'!$C:$R,2, FALSE)="","",VLOOKUP($C1617,'MSCI Database'!$C:$R,2, FALSE)),"")</f>
        <v>Construction &amp; Engineering</v>
      </c>
      <c r="P1617" s="186" t="str">
        <f>IFERROR(IF(VLOOKUP($C1617,'MSCI Database'!$C:$R,3, FALSE)="","",VLOOKUP($C1617,'MSCI Database'!$C:$R,3, FALSE)),"")</f>
        <v>BB</v>
      </c>
      <c r="Q1617" s="164" t="str">
        <f>IFERROR(IF(VLOOKUP($C1617,'MSCI Database'!$C:$R,4, FALSE)="","",VLOOKUP($C1617,'MSCI Database'!$C:$R,4, FALSE)),"")</f>
        <v>0</v>
      </c>
      <c r="R1617" s="164">
        <f>IFERROR(IF(VLOOKUP($C1617,'MSCI Database'!$C:$R,5, FALSE)="","",VLOOKUP($C1617,'MSCI Database'!$C:$R,5, FALSE)),"")</f>
        <v>3.8</v>
      </c>
      <c r="S1617" s="164">
        <f>IFERROR(IF(VLOOKUP($C1617,'MSCI Database'!$C:$R,6, FALSE)="","",VLOOKUP($C1617,'MSCI Database'!$C:$R,6, FALSE)),"")</f>
        <v>5.9</v>
      </c>
      <c r="T1617" s="211">
        <f>IFERROR(IF(VLOOKUP($C1617,'MSCI Database'!$C:$R,7, FALSE)="","",VLOOKUP($C1617,'MSCI Database'!$C:$R,7, FALSE)),"")</f>
        <v>1.7</v>
      </c>
      <c r="U1617" s="164">
        <f>IFERROR(IF(VLOOKUP($C1617,'MSCI Database'!$C:$R,8, FALSE)="","",VLOOKUP($C1617,'MSCI Database'!$C:$R,8, FALSE)),"")</f>
        <v>5.2</v>
      </c>
      <c r="V1617" s="175">
        <f>IFERROR(IF(VLOOKUP($C1617,'MSCI Database'!$C:$R,9, FALSE)="","",VLOOKUP($C1617,'MSCI Database'!$C:$R,9, FALSE)),"")</f>
        <v>4.4000000000000004</v>
      </c>
      <c r="W1617" s="165">
        <f t="shared" ca="1" si="72"/>
        <v>0</v>
      </c>
      <c r="X1617" s="166">
        <f>IFERROR(IF(VLOOKUP($C1617,'MSCI Database'!$C:$R,10, FALSE)="","",VLOOKUP($C1617,'MSCI Database'!$C:$R,10, FALSE)),"")</f>
        <v>22116</v>
      </c>
      <c r="Y1617" s="133" t="str">
        <f>IFERROR(IF(VLOOKUP($C1617,'MSCI Database'!$C:$R,11, FALSE)="","",VLOOKUP($C1617,'MSCI Database'!$C:$R,11, FALSE)),"")</f>
        <v>2019</v>
      </c>
      <c r="Z1617" s="133" t="str">
        <f>IFERROR(IF(VLOOKUP($C1617,'MSCI Database'!$C:$R,12, FALSE)="","",VLOOKUP($C1617,'MSCI Database'!$C:$R,12, FALSE)),"")</f>
        <v>E.Segmt-Moderate</v>
      </c>
      <c r="AA1617" s="202" t="str">
        <f>IFERROR(IF(VLOOKUP($C1617,'MSCI Database'!$C:$R,13, FALSE)="","",VLOOKUP($C1617,'MSCI Database'!$C:$R,13, FALSE)),"")</f>
        <v>Lags peers in health and safety management</v>
      </c>
    </row>
    <row r="1618" spans="1:27" s="130" customFormat="1" ht="15" hidden="1" customHeight="1" outlineLevel="1">
      <c r="A1618" s="130" t="s">
        <v>4926</v>
      </c>
      <c r="B1618" s="130" t="s">
        <v>4927</v>
      </c>
      <c r="C1618" s="130" t="s">
        <v>4928</v>
      </c>
      <c r="D1618" s="130" t="s">
        <v>18675</v>
      </c>
      <c r="E1618" s="130" t="s">
        <v>18704</v>
      </c>
      <c r="F1618" s="169">
        <v>5.3410414734383513</v>
      </c>
      <c r="G1618" s="132" t="str">
        <f ca="1">IFERROR(_xll.BQL($A1618, "cur_mkt_cap(currency=EUR)")/1000000, " ")</f>
        <v xml:space="preserve"> </v>
      </c>
      <c r="M1618" s="305">
        <f t="shared" si="73"/>
        <v>1.3459424513064646E-3</v>
      </c>
      <c r="N1618" s="223">
        <f t="shared" ca="1" si="74"/>
        <v>6.8226182452148051E-2</v>
      </c>
      <c r="O1618" s="172" t="str">
        <f>IFERROR(IF(VLOOKUP($C1618,'MSCI Database'!$C:$R,2, FALSE)="","",VLOOKUP($C1618,'MSCI Database'!$C:$R,2, FALSE)),"")</f>
        <v>Real Estate Development &amp; Diversified Activities</v>
      </c>
      <c r="P1618" s="186" t="str">
        <f>IFERROR(IF(VLOOKUP($C1618,'MSCI Database'!$C:$R,3, FALSE)="","",VLOOKUP($C1618,'MSCI Database'!$C:$R,3, FALSE)),"")</f>
        <v>BB</v>
      </c>
      <c r="Q1618" s="164" t="str">
        <f>IFERROR(IF(VLOOKUP($C1618,'MSCI Database'!$C:$R,4, FALSE)="","",VLOOKUP($C1618,'MSCI Database'!$C:$R,4, FALSE)),"")</f>
        <v>1</v>
      </c>
      <c r="R1618" s="164">
        <f>IFERROR(IF(VLOOKUP($C1618,'MSCI Database'!$C:$R,5, FALSE)="","",VLOOKUP($C1618,'MSCI Database'!$C:$R,5, FALSE)),"")</f>
        <v>3.9</v>
      </c>
      <c r="S1618" s="164">
        <f>IFERROR(IF(VLOOKUP($C1618,'MSCI Database'!$C:$R,6, FALSE)="","",VLOOKUP($C1618,'MSCI Database'!$C:$R,6, FALSE)),"")</f>
        <v>5.5</v>
      </c>
      <c r="T1618" s="211">
        <f>IFERROR(IF(VLOOKUP($C1618,'MSCI Database'!$C:$R,7, FALSE)="","",VLOOKUP($C1618,'MSCI Database'!$C:$R,7, FALSE)),"")</f>
        <v>1.2</v>
      </c>
      <c r="U1618" s="164">
        <f>IFERROR(IF(VLOOKUP($C1618,'MSCI Database'!$C:$R,8, FALSE)="","",VLOOKUP($C1618,'MSCI Database'!$C:$R,8, FALSE)),"")</f>
        <v>4.0999999999999996</v>
      </c>
      <c r="V1618" s="175">
        <f>IFERROR(IF(VLOOKUP($C1618,'MSCI Database'!$C:$R,9, FALSE)="","",VLOOKUP($C1618,'MSCI Database'!$C:$R,9, FALSE)),"")</f>
        <v>4</v>
      </c>
      <c r="W1618" s="165">
        <f t="shared" ca="1" si="72"/>
        <v>0</v>
      </c>
      <c r="X1618" s="166">
        <f>IFERROR(IF(VLOOKUP($C1618,'MSCI Database'!$C:$R,10, FALSE)="","",VLOOKUP($C1618,'MSCI Database'!$C:$R,10, FALSE)),"")</f>
        <v>227143</v>
      </c>
      <c r="Y1618" s="133" t="str">
        <f>IFERROR(IF(VLOOKUP($C1618,'MSCI Database'!$C:$R,11, FALSE)="","",VLOOKUP($C1618,'MSCI Database'!$C:$R,11, FALSE)),"")</f>
        <v>2019</v>
      </c>
      <c r="Z1618" s="133" t="str">
        <f>IFERROR(IF(VLOOKUP($C1618,'MSCI Database'!$C:$R,12, FALSE)="","",VLOOKUP($C1618,'MSCI Database'!$C:$R,12, FALSE)),"")</f>
        <v>E.Segmt-Low</v>
      </c>
      <c r="AA1618" s="202" t="str">
        <f>IFERROR(IF(VLOOKUP($C1618,'MSCI Database'!$C:$R,13, FALSE)="","",VLOOKUP($C1618,'MSCI Database'!$C:$R,13, FALSE)),"")</f>
        <v>Demonstrates focus on increasing green building certifications</v>
      </c>
    </row>
    <row r="1619" spans="1:27" s="130" customFormat="1" ht="15" hidden="1" customHeight="1" outlineLevel="1">
      <c r="A1619" s="130" t="s">
        <v>4755</v>
      </c>
      <c r="B1619" s="130" t="s">
        <v>4756</v>
      </c>
      <c r="C1619" s="130" t="s">
        <v>4757</v>
      </c>
      <c r="D1619" s="130" t="s">
        <v>18678</v>
      </c>
      <c r="E1619" s="130" t="s">
        <v>18704</v>
      </c>
      <c r="F1619" s="169">
        <v>4.9554563748677758</v>
      </c>
      <c r="G1619" s="132" t="str">
        <f ca="1">IFERROR(_xll.BQL($A1619, "cur_mkt_cap(currency=EUR)")/1000000, " ")</f>
        <v xml:space="preserve"> </v>
      </c>
      <c r="M1619" s="305">
        <f t="shared" si="73"/>
        <v>1.2487750064666796E-3</v>
      </c>
      <c r="N1619" s="223">
        <f t="shared" ca="1" si="74"/>
        <v>6.3300738712994645E-2</v>
      </c>
      <c r="O1619" s="172" t="str">
        <f>IFERROR(IF(VLOOKUP($C1619,'MSCI Database'!$C:$R,2, FALSE)="","",VLOOKUP($C1619,'MSCI Database'!$C:$R,2, FALSE)),"")</f>
        <v>Real Estate Development &amp; Diversified Activities</v>
      </c>
      <c r="P1619" s="186" t="str">
        <f>IFERROR(IF(VLOOKUP($C1619,'MSCI Database'!$C:$R,3, FALSE)="","",VLOOKUP($C1619,'MSCI Database'!$C:$R,3, FALSE)),"")</f>
        <v>CCC</v>
      </c>
      <c r="Q1619" s="164" t="str">
        <f>IFERROR(IF(VLOOKUP($C1619,'MSCI Database'!$C:$R,4, FALSE)="","",VLOOKUP($C1619,'MSCI Database'!$C:$R,4, FALSE)),"")</f>
        <v>0</v>
      </c>
      <c r="R1619" s="164">
        <f>IFERROR(IF(VLOOKUP($C1619,'MSCI Database'!$C:$R,5, FALSE)="","",VLOOKUP($C1619,'MSCI Database'!$C:$R,5, FALSE)),"")</f>
        <v>0.8</v>
      </c>
      <c r="S1619" s="164">
        <f>IFERROR(IF(VLOOKUP($C1619,'MSCI Database'!$C:$R,6, FALSE)="","",VLOOKUP($C1619,'MSCI Database'!$C:$R,6, FALSE)),"")</f>
        <v>3.7</v>
      </c>
      <c r="T1619" s="211">
        <f>IFERROR(IF(VLOOKUP($C1619,'MSCI Database'!$C:$R,7, FALSE)="","",VLOOKUP($C1619,'MSCI Database'!$C:$R,7, FALSE)),"")</f>
        <v>1.6</v>
      </c>
      <c r="U1619" s="164">
        <f>IFERROR(IF(VLOOKUP($C1619,'MSCI Database'!$C:$R,8, FALSE)="","",VLOOKUP($C1619,'MSCI Database'!$C:$R,8, FALSE)),"")</f>
        <v>3.4</v>
      </c>
      <c r="V1619" s="175">
        <f>IFERROR(IF(VLOOKUP($C1619,'MSCI Database'!$C:$R,9, FALSE)="","",VLOOKUP($C1619,'MSCI Database'!$C:$R,9, FALSE)),"")</f>
        <v>2.8</v>
      </c>
      <c r="W1619" s="165">
        <f t="shared" ca="1" si="72"/>
        <v>0</v>
      </c>
      <c r="X1619" s="166">
        <f>IFERROR(IF(VLOOKUP($C1619,'MSCI Database'!$C:$R,10, FALSE)="","",VLOOKUP($C1619,'MSCI Database'!$C:$R,10, FALSE)),"")</f>
        <v>225774</v>
      </c>
      <c r="Y1619" s="133" t="str">
        <f>IFERROR(IF(VLOOKUP($C1619,'MSCI Database'!$C:$R,11, FALSE)="","",VLOOKUP($C1619,'MSCI Database'!$C:$R,11, FALSE)),"")</f>
        <v>2019</v>
      </c>
      <c r="Z1619" s="133" t="str">
        <f>IFERROR(IF(VLOOKUP($C1619,'MSCI Database'!$C:$R,12, FALSE)="","",VLOOKUP($C1619,'MSCI Database'!$C:$R,12, FALSE)),"")</f>
        <v>Reported</v>
      </c>
      <c r="AA1619" s="202" t="str">
        <f>IFERROR(IF(VLOOKUP($C1619,'MSCI Database'!$C:$R,13, FALSE)="","",VLOOKUP($C1619,'MSCI Database'!$C:$R,13, FALSE)),"")</f>
        <v>Weak perceived risk management efforts and ethics policies</v>
      </c>
    </row>
    <row r="1620" spans="1:27" s="130" customFormat="1" ht="15" hidden="1" customHeight="1" outlineLevel="1">
      <c r="A1620" s="130" t="s">
        <v>1598</v>
      </c>
      <c r="B1620" s="130" t="s">
        <v>1599</v>
      </c>
      <c r="C1620" s="130" t="s">
        <v>1600</v>
      </c>
      <c r="D1620" s="130" t="s">
        <v>18678</v>
      </c>
      <c r="E1620" s="130" t="s">
        <v>100</v>
      </c>
      <c r="F1620" s="169">
        <v>4.0155998461172588</v>
      </c>
      <c r="G1620" s="132" t="str">
        <f ca="1">IFERROR(_xll.BQL($A1620, "cur_mkt_cap(currency=EUR)")/1000000, " ")</f>
        <v xml:space="preserve"> </v>
      </c>
      <c r="M1620" s="305">
        <f t="shared" si="73"/>
        <v>1.0119311612215493E-3</v>
      </c>
      <c r="N1620" s="223">
        <f t="shared" ca="1" si="74"/>
        <v>5.1295060919952618E-2</v>
      </c>
      <c r="O1620" s="172" t="str">
        <f>IFERROR(IF(VLOOKUP($C1620,'MSCI Database'!$C:$R,2, FALSE)="","",VLOOKUP($C1620,'MSCI Database'!$C:$R,2, FALSE)),"")</f>
        <v>Utilities</v>
      </c>
      <c r="P1620" s="186" t="str">
        <f>IFERROR(IF(VLOOKUP($C1620,'MSCI Database'!$C:$R,3, FALSE)="","",VLOOKUP($C1620,'MSCI Database'!$C:$R,3, FALSE)),"")</f>
        <v>A</v>
      </c>
      <c r="Q1620" s="164" t="str">
        <f>IFERROR(IF(VLOOKUP($C1620,'MSCI Database'!$C:$R,4, FALSE)="","",VLOOKUP($C1620,'MSCI Database'!$C:$R,4, FALSE)),"")</f>
        <v>0</v>
      </c>
      <c r="R1620" s="164">
        <f>IFERROR(IF(VLOOKUP($C1620,'MSCI Database'!$C:$R,5, FALSE)="","",VLOOKUP($C1620,'MSCI Database'!$C:$R,5, FALSE)),"")</f>
        <v>6.5</v>
      </c>
      <c r="S1620" s="164">
        <f>IFERROR(IF(VLOOKUP($C1620,'MSCI Database'!$C:$R,6, FALSE)="","",VLOOKUP($C1620,'MSCI Database'!$C:$R,6, FALSE)),"")</f>
        <v>8.9</v>
      </c>
      <c r="T1620" s="211">
        <f>IFERROR(IF(VLOOKUP($C1620,'MSCI Database'!$C:$R,7, FALSE)="","",VLOOKUP($C1620,'MSCI Database'!$C:$R,7, FALSE)),"")</f>
        <v>5.7</v>
      </c>
      <c r="U1620" s="164">
        <f>IFERROR(IF(VLOOKUP($C1620,'MSCI Database'!$C:$R,8, FALSE)="","",VLOOKUP($C1620,'MSCI Database'!$C:$R,8, FALSE)),"")</f>
        <v>1.7</v>
      </c>
      <c r="V1620" s="175">
        <f>IFERROR(IF(VLOOKUP($C1620,'MSCI Database'!$C:$R,9, FALSE)="","",VLOOKUP($C1620,'MSCI Database'!$C:$R,9, FALSE)),"")</f>
        <v>5.2</v>
      </c>
      <c r="W1620" s="165">
        <f t="shared" ca="1" si="72"/>
        <v>0</v>
      </c>
      <c r="X1620" s="166">
        <f>IFERROR(IF(VLOOKUP($C1620,'MSCI Database'!$C:$R,10, FALSE)="","",VLOOKUP($C1620,'MSCI Database'!$C:$R,10, FALSE)),"")</f>
        <v>9481036</v>
      </c>
      <c r="Y1620" s="133" t="str">
        <f>IFERROR(IF(VLOOKUP($C1620,'MSCI Database'!$C:$R,11, FALSE)="","",VLOOKUP($C1620,'MSCI Database'!$C:$R,11, FALSE)),"")</f>
        <v>2019</v>
      </c>
      <c r="Z1620" s="133" t="str">
        <f>IFERROR(IF(VLOOKUP($C1620,'MSCI Database'!$C:$R,12, FALSE)="","",VLOOKUP($C1620,'MSCI Database'!$C:$R,12, FALSE)),"")</f>
        <v>E.Segmt-Moderate</v>
      </c>
      <c r="AA1620" s="202" t="str">
        <f>IFERROR(IF(VLOOKUP($C1620,'MSCI Database'!$C:$R,13, FALSE)="","",VLOOKUP($C1620,'MSCI Database'!$C:$R,13, FALSE)),"")</f>
        <v>Focus on increasing wind power capacity continues</v>
      </c>
    </row>
    <row r="1621" spans="1:27" s="130" customFormat="1" ht="15" hidden="1" customHeight="1" outlineLevel="1">
      <c r="A1621" s="130" t="s">
        <v>11943</v>
      </c>
      <c r="B1621" s="130" t="s">
        <v>11944</v>
      </c>
      <c r="C1621" s="130" t="s">
        <v>11945</v>
      </c>
      <c r="D1621" s="130" t="s">
        <v>18678</v>
      </c>
      <c r="E1621" s="130" t="s">
        <v>18689</v>
      </c>
      <c r="F1621" s="169">
        <v>4.1851623910727289</v>
      </c>
      <c r="G1621" s="132" t="str">
        <f ca="1">IFERROR(_xll.BQL($A1621, "cur_mkt_cap(currency=EUR)")/1000000, " ")</f>
        <v xml:space="preserve"> </v>
      </c>
      <c r="M1621" s="305">
        <f t="shared" si="73"/>
        <v>1.0546609225503276E-3</v>
      </c>
      <c r="N1621" s="223">
        <f t="shared" ca="1" si="74"/>
        <v>5.3461043937818052E-2</v>
      </c>
      <c r="O1621" s="172" t="str">
        <f>IFERROR(IF(VLOOKUP($C1621,'MSCI Database'!$C:$R,2, FALSE)="","",VLOOKUP($C1621,'MSCI Database'!$C:$R,2, FALSE)),"")</f>
        <v>Semiconductors &amp; Semiconductor Equipment</v>
      </c>
      <c r="P1621" s="186" t="str">
        <f>IFERROR(IF(VLOOKUP($C1621,'MSCI Database'!$C:$R,3, FALSE)="","",VLOOKUP($C1621,'MSCI Database'!$C:$R,3, FALSE)),"")</f>
        <v>BB</v>
      </c>
      <c r="Q1621" s="164" t="str">
        <f>IFERROR(IF(VLOOKUP($C1621,'MSCI Database'!$C:$R,4, FALSE)="","",VLOOKUP($C1621,'MSCI Database'!$C:$R,4, FALSE)),"")</f>
        <v>0</v>
      </c>
      <c r="R1621" s="164">
        <f>IFERROR(IF(VLOOKUP($C1621,'MSCI Database'!$C:$R,5, FALSE)="","",VLOOKUP($C1621,'MSCI Database'!$C:$R,5, FALSE)),"")</f>
        <v>3.5</v>
      </c>
      <c r="S1621" s="164">
        <f>IFERROR(IF(VLOOKUP($C1621,'MSCI Database'!$C:$R,6, FALSE)="","",VLOOKUP($C1621,'MSCI Database'!$C:$R,6, FALSE)),"")</f>
        <v>5.7</v>
      </c>
      <c r="T1621" s="211">
        <f>IFERROR(IF(VLOOKUP($C1621,'MSCI Database'!$C:$R,7, FALSE)="","",VLOOKUP($C1621,'MSCI Database'!$C:$R,7, FALSE)),"")</f>
        <v>4.9000000000000004</v>
      </c>
      <c r="U1621" s="164">
        <f>IFERROR(IF(VLOOKUP($C1621,'MSCI Database'!$C:$R,8, FALSE)="","",VLOOKUP($C1621,'MSCI Database'!$C:$R,8, FALSE)),"")</f>
        <v>3.7</v>
      </c>
      <c r="V1621" s="175">
        <f>IFERROR(IF(VLOOKUP($C1621,'MSCI Database'!$C:$R,9, FALSE)="","",VLOOKUP($C1621,'MSCI Database'!$C:$R,9, FALSE)),"")</f>
        <v>4.8</v>
      </c>
      <c r="W1621" s="165">
        <f t="shared" ca="1" si="72"/>
        <v>0</v>
      </c>
      <c r="X1621" s="166">
        <f>IFERROR(IF(VLOOKUP($C1621,'MSCI Database'!$C:$R,10, FALSE)="","",VLOOKUP($C1621,'MSCI Database'!$C:$R,10, FALSE)),"")</f>
        <v>889650</v>
      </c>
      <c r="Y1621" s="133" t="str">
        <f>IFERROR(IF(VLOOKUP($C1621,'MSCI Database'!$C:$R,11, FALSE)="","",VLOOKUP($C1621,'MSCI Database'!$C:$R,11, FALSE)),"")</f>
        <v>2019</v>
      </c>
      <c r="Z1621" s="133" t="str">
        <f>IFERROR(IF(VLOOKUP($C1621,'MSCI Database'!$C:$R,12, FALSE)="","",VLOOKUP($C1621,'MSCI Database'!$C:$R,12, FALSE)),"")</f>
        <v>E.Segmt-Moderately High</v>
      </c>
      <c r="AA1621" s="202" t="str">
        <f>IFERROR(IF(VLOOKUP($C1621,'MSCI Database'!$C:$R,13, FALSE)="","",VLOOKUP($C1621,'MSCI Database'!$C:$R,13, FALSE)),"")</f>
        <v>Well positioned to cater to renewable energy market; weak water management practices</v>
      </c>
    </row>
    <row r="1622" spans="1:27" s="130" customFormat="1" ht="15" hidden="1" customHeight="1" outlineLevel="1">
      <c r="A1622" s="130" t="s">
        <v>4993</v>
      </c>
      <c r="B1622" s="130" t="s">
        <v>4994</v>
      </c>
      <c r="C1622" s="130" t="s">
        <v>4995</v>
      </c>
      <c r="D1622" s="130" t="s">
        <v>18678</v>
      </c>
      <c r="E1622" s="130" t="s">
        <v>18682</v>
      </c>
      <c r="F1622" s="169">
        <v>3.4941328926637758</v>
      </c>
      <c r="G1622" s="132" t="str">
        <f ca="1">IFERROR(_xll.BQL($A1622, "cur_mkt_cap(currency=EUR)")/1000000, " ")</f>
        <v xml:space="preserve"> </v>
      </c>
      <c r="M1622" s="305">
        <f t="shared" si="73"/>
        <v>8.805214889512715E-4</v>
      </c>
      <c r="N1622" s="223">
        <f t="shared" ca="1" si="74"/>
        <v>4.4633869523852183E-2</v>
      </c>
      <c r="O1622" s="172" t="str">
        <f>IFERROR(IF(VLOOKUP($C1622,'MSCI Database'!$C:$R,2, FALSE)="","",VLOOKUP($C1622,'MSCI Database'!$C:$R,2, FALSE)),"")</f>
        <v>Automobiles</v>
      </c>
      <c r="P1622" s="186" t="str">
        <f>IFERROR(IF(VLOOKUP($C1622,'MSCI Database'!$C:$R,3, FALSE)="","",VLOOKUP($C1622,'MSCI Database'!$C:$R,3, FALSE)),"")</f>
        <v>AAA</v>
      </c>
      <c r="Q1622" s="164" t="str">
        <f>IFERROR(IF(VLOOKUP($C1622,'MSCI Database'!$C:$R,4, FALSE)="","",VLOOKUP($C1622,'MSCI Database'!$C:$R,4, FALSE)),"")</f>
        <v/>
      </c>
      <c r="R1622" s="164">
        <f>IFERROR(IF(VLOOKUP($C1622,'MSCI Database'!$C:$R,5, FALSE)="","",VLOOKUP($C1622,'MSCI Database'!$C:$R,5, FALSE)),"")</f>
        <v>9.4</v>
      </c>
      <c r="S1622" s="164">
        <f>IFERROR(IF(VLOOKUP($C1622,'MSCI Database'!$C:$R,6, FALSE)="","",VLOOKUP($C1622,'MSCI Database'!$C:$R,6, FALSE)),"")</f>
        <v>9.4</v>
      </c>
      <c r="T1622" s="211">
        <f>IFERROR(IF(VLOOKUP($C1622,'MSCI Database'!$C:$R,7, FALSE)="","",VLOOKUP($C1622,'MSCI Database'!$C:$R,7, FALSE)),"")</f>
        <v>4.4000000000000004</v>
      </c>
      <c r="U1622" s="164">
        <f>IFERROR(IF(VLOOKUP($C1622,'MSCI Database'!$C:$R,8, FALSE)="","",VLOOKUP($C1622,'MSCI Database'!$C:$R,8, FALSE)),"")</f>
        <v>5.0999999999999996</v>
      </c>
      <c r="V1622" s="175">
        <f>IFERROR(IF(VLOOKUP($C1622,'MSCI Database'!$C:$R,9, FALSE)="","",VLOOKUP($C1622,'MSCI Database'!$C:$R,9, FALSE)),"")</f>
        <v>5.7</v>
      </c>
      <c r="W1622" s="165">
        <f t="shared" ca="1" si="72"/>
        <v>0</v>
      </c>
      <c r="X1622" s="166">
        <f>IFERROR(IF(VLOOKUP($C1622,'MSCI Database'!$C:$R,10, FALSE)="","",VLOOKUP($C1622,'MSCI Database'!$C:$R,10, FALSE)),"")</f>
        <v>17491</v>
      </c>
      <c r="Y1622" s="133" t="str">
        <f>IFERROR(IF(VLOOKUP($C1622,'MSCI Database'!$C:$R,11, FALSE)="","",VLOOKUP($C1622,'MSCI Database'!$C:$R,11, FALSE)),"")</f>
        <v>2019</v>
      </c>
      <c r="Z1622" s="133" t="str">
        <f>IFERROR(IF(VLOOKUP($C1622,'MSCI Database'!$C:$R,12, FALSE)="","",VLOOKUP($C1622,'MSCI Database'!$C:$R,12, FALSE)),"")</f>
        <v>Reported</v>
      </c>
      <c r="AA1622" s="202" t="str">
        <f>IFERROR(IF(VLOOKUP($C1622,'MSCI Database'!$C:$R,13, FALSE)="","",VLOOKUP($C1622,'MSCI Database'!$C:$R,13, FALSE)),"")</f>
        <v>Leader in two-wheeler EVs, relatively strong overall governance structures</v>
      </c>
    </row>
    <row r="1623" spans="1:27" s="130" customFormat="1" ht="15" hidden="1" customHeight="1" outlineLevel="1">
      <c r="A1623" s="130" t="s">
        <v>2808</v>
      </c>
      <c r="B1623" s="130" t="s">
        <v>2809</v>
      </c>
      <c r="C1623" s="130" t="s">
        <v>2810</v>
      </c>
      <c r="D1623" s="130" t="s">
        <v>18675</v>
      </c>
      <c r="E1623" s="130" t="s">
        <v>18673</v>
      </c>
      <c r="F1623" s="169">
        <v>3.451362044547563</v>
      </c>
      <c r="G1623" s="132" t="str">
        <f ca="1">IFERROR(_xll.BQL($A1623, "cur_mkt_cap(currency=EUR)")/1000000, " ")</f>
        <v xml:space="preserve"> </v>
      </c>
      <c r="M1623" s="305">
        <f t="shared" si="73"/>
        <v>8.697432352259858E-4</v>
      </c>
      <c r="N1623" s="223">
        <f t="shared" ca="1" si="74"/>
        <v>4.4087516962891579E-2</v>
      </c>
      <c r="O1623" s="172" t="str">
        <f>IFERROR(IF(VLOOKUP($C1623,'MSCI Database'!$C:$R,2, FALSE)="","",VLOOKUP($C1623,'MSCI Database'!$C:$R,2, FALSE)),"")</f>
        <v>Commercial Services &amp; Supplies</v>
      </c>
      <c r="P1623" s="186" t="str">
        <f>IFERROR(IF(VLOOKUP($C1623,'MSCI Database'!$C:$R,3, FALSE)="","",VLOOKUP($C1623,'MSCI Database'!$C:$R,3, FALSE)),"")</f>
        <v>BBB</v>
      </c>
      <c r="Q1623" s="164" t="str">
        <f>IFERROR(IF(VLOOKUP($C1623,'MSCI Database'!$C:$R,4, FALSE)="","",VLOOKUP($C1623,'MSCI Database'!$C:$R,4, FALSE)),"")</f>
        <v>0</v>
      </c>
      <c r="R1623" s="164">
        <f>IFERROR(IF(VLOOKUP($C1623,'MSCI Database'!$C:$R,5, FALSE)="","",VLOOKUP($C1623,'MSCI Database'!$C:$R,5, FALSE)),"")</f>
        <v>5.7</v>
      </c>
      <c r="S1623" s="164">
        <f>IFERROR(IF(VLOOKUP($C1623,'MSCI Database'!$C:$R,6, FALSE)="","",VLOOKUP($C1623,'MSCI Database'!$C:$R,6, FALSE)),"")</f>
        <v>8.4</v>
      </c>
      <c r="T1623" s="211">
        <f>IFERROR(IF(VLOOKUP($C1623,'MSCI Database'!$C:$R,7, FALSE)="","",VLOOKUP($C1623,'MSCI Database'!$C:$R,7, FALSE)),"")</f>
        <v>5</v>
      </c>
      <c r="U1623" s="164">
        <f>IFERROR(IF(VLOOKUP($C1623,'MSCI Database'!$C:$R,8, FALSE)="","",VLOOKUP($C1623,'MSCI Database'!$C:$R,8, FALSE)),"")</f>
        <v>3.1</v>
      </c>
      <c r="V1623" s="175">
        <f>IFERROR(IF(VLOOKUP($C1623,'MSCI Database'!$C:$R,9, FALSE)="","",VLOOKUP($C1623,'MSCI Database'!$C:$R,9, FALSE)),"")</f>
        <v>5.6</v>
      </c>
      <c r="W1623" s="165">
        <f t="shared" ca="1" si="72"/>
        <v>0</v>
      </c>
      <c r="X1623" s="166">
        <f>IFERROR(IF(VLOOKUP($C1623,'MSCI Database'!$C:$R,10, FALSE)="","",VLOOKUP($C1623,'MSCI Database'!$C:$R,10, FALSE)),"")</f>
        <v>22905637</v>
      </c>
      <c r="Y1623" s="133" t="str">
        <f>IFERROR(IF(VLOOKUP($C1623,'MSCI Database'!$C:$R,11, FALSE)="","",VLOOKUP($C1623,'MSCI Database'!$C:$R,11, FALSE)),"")</f>
        <v>2019</v>
      </c>
      <c r="Z1623" s="133" t="str">
        <f>IFERROR(IF(VLOOKUP($C1623,'MSCI Database'!$C:$R,12, FALSE)="","",VLOOKUP($C1623,'MSCI Database'!$C:$R,12, FALSE)),"")</f>
        <v>Reported</v>
      </c>
      <c r="AA1623" s="202" t="str">
        <f>IFERROR(IF(VLOOKUP($C1623,'MSCI Database'!$C:$R,13, FALSE)="","",VLOOKUP($C1623,'MSCI Database'!$C:$R,13, FALSE)),"")</f>
        <v>Continued efforts to divert waste away from landfills, limited anti-corruption compliance systems</v>
      </c>
    </row>
    <row r="1624" spans="1:27" s="130" customFormat="1" ht="15" hidden="1" customHeight="1" outlineLevel="1">
      <c r="A1624" s="130" t="s">
        <v>11975</v>
      </c>
      <c r="B1624" s="130" t="s">
        <v>11976</v>
      </c>
      <c r="C1624" s="130" t="s">
        <v>11977</v>
      </c>
      <c r="D1624" s="130" t="s">
        <v>18675</v>
      </c>
      <c r="E1624" s="130" t="s">
        <v>18689</v>
      </c>
      <c r="F1624" s="169">
        <v>3.229616600021453</v>
      </c>
      <c r="G1624" s="132" t="str">
        <f ca="1">IFERROR(_xll.BQL($A1624, "cur_mkt_cap(currency=EUR)")/1000000, " ")</f>
        <v xml:space="preserve"> </v>
      </c>
      <c r="M1624" s="305">
        <f t="shared" si="73"/>
        <v>8.1386338320540606E-4</v>
      </c>
      <c r="N1624" s="223">
        <f t="shared" ca="1" si="74"/>
        <v>4.1254952334549212E-2</v>
      </c>
      <c r="O1624" s="172" t="str">
        <f>IFERROR(IF(VLOOKUP($C1624,'MSCI Database'!$C:$R,2, FALSE)="","",VLOOKUP($C1624,'MSCI Database'!$C:$R,2, FALSE)),"")</f>
        <v>Semiconductors &amp; Semiconductor Equipment</v>
      </c>
      <c r="P1624" s="186" t="str">
        <f>IFERROR(IF(VLOOKUP($C1624,'MSCI Database'!$C:$R,3, FALSE)="","",VLOOKUP($C1624,'MSCI Database'!$C:$R,3, FALSE)),"")</f>
        <v>BBB</v>
      </c>
      <c r="Q1624" s="164" t="str">
        <f>IFERROR(IF(VLOOKUP($C1624,'MSCI Database'!$C:$R,4, FALSE)="","",VLOOKUP($C1624,'MSCI Database'!$C:$R,4, FALSE)),"")</f>
        <v>0</v>
      </c>
      <c r="R1624" s="164">
        <f>IFERROR(IF(VLOOKUP($C1624,'MSCI Database'!$C:$R,5, FALSE)="","",VLOOKUP($C1624,'MSCI Database'!$C:$R,5, FALSE)),"")</f>
        <v>5.5</v>
      </c>
      <c r="S1624" s="164">
        <f>IFERROR(IF(VLOOKUP($C1624,'MSCI Database'!$C:$R,6, FALSE)="","",VLOOKUP($C1624,'MSCI Database'!$C:$R,6, FALSE)),"")</f>
        <v>8.4</v>
      </c>
      <c r="T1624" s="211">
        <f>IFERROR(IF(VLOOKUP($C1624,'MSCI Database'!$C:$R,7, FALSE)="","",VLOOKUP($C1624,'MSCI Database'!$C:$R,7, FALSE)),"")</f>
        <v>3.3</v>
      </c>
      <c r="U1624" s="164">
        <f>IFERROR(IF(VLOOKUP($C1624,'MSCI Database'!$C:$R,8, FALSE)="","",VLOOKUP($C1624,'MSCI Database'!$C:$R,8, FALSE)),"")</f>
        <v>3.7</v>
      </c>
      <c r="V1624" s="175">
        <f>IFERROR(IF(VLOOKUP($C1624,'MSCI Database'!$C:$R,9, FALSE)="","",VLOOKUP($C1624,'MSCI Database'!$C:$R,9, FALSE)),"")</f>
        <v>4.3</v>
      </c>
      <c r="W1624" s="165">
        <f t="shared" ca="1" si="72"/>
        <v>0</v>
      </c>
      <c r="X1624" s="166">
        <f>IFERROR(IF(VLOOKUP($C1624,'MSCI Database'!$C:$R,10, FALSE)="","",VLOOKUP($C1624,'MSCI Database'!$C:$R,10, FALSE)),"")</f>
        <v>352145</v>
      </c>
      <c r="Y1624" s="133" t="str">
        <f>IFERROR(IF(VLOOKUP($C1624,'MSCI Database'!$C:$R,11, FALSE)="","",VLOOKUP($C1624,'MSCI Database'!$C:$R,11, FALSE)),"")</f>
        <v>2019</v>
      </c>
      <c r="Z1624" s="133" t="str">
        <f>IFERROR(IF(VLOOKUP($C1624,'MSCI Database'!$C:$R,12, FALSE)="","",VLOOKUP($C1624,'MSCI Database'!$C:$R,12, FALSE)),"")</f>
        <v>E.Segmt-Moderate</v>
      </c>
      <c r="AA1624" s="202" t="str">
        <f>IFERROR(IF(VLOOKUP($C1624,'MSCI Database'!$C:$R,13, FALSE)="","",VLOOKUP($C1624,'MSCI Database'!$C:$R,13, FALSE)),"")</f>
        <v>Well-positioned to serve the demand for renewable energy market</v>
      </c>
    </row>
    <row r="1625" spans="1:27" s="130" customFormat="1" ht="15" hidden="1" customHeight="1" outlineLevel="1">
      <c r="A1625" s="130" t="s">
        <v>1544</v>
      </c>
      <c r="B1625" s="130" t="s">
        <v>1545</v>
      </c>
      <c r="C1625" s="130" t="s">
        <v>1546</v>
      </c>
      <c r="D1625" s="130" t="s">
        <v>18678</v>
      </c>
      <c r="E1625" s="130" t="s">
        <v>18673</v>
      </c>
      <c r="F1625" s="169">
        <v>2.836505370899888</v>
      </c>
      <c r="G1625" s="132" t="str">
        <f ca="1">IFERROR(_xll.BQL($A1625, "cur_mkt_cap(currency=EUR)")/1000000, " ")</f>
        <v xml:space="preserve"> </v>
      </c>
      <c r="M1625" s="305">
        <f t="shared" si="73"/>
        <v>7.1479935346677181E-4</v>
      </c>
      <c r="N1625" s="223">
        <f t="shared" ca="1" si="74"/>
        <v>3.6233370200162582E-2</v>
      </c>
      <c r="O1625" s="172" t="str">
        <f>IFERROR(IF(VLOOKUP($C1625,'MSCI Database'!$C:$R,2, FALSE)="","",VLOOKUP($C1625,'MSCI Database'!$C:$R,2, FALSE)),"")</f>
        <v>Electrical Equipment</v>
      </c>
      <c r="P1625" s="186" t="str">
        <f>IFERROR(IF(VLOOKUP($C1625,'MSCI Database'!$C:$R,3, FALSE)="","",VLOOKUP($C1625,'MSCI Database'!$C:$R,3, FALSE)),"")</f>
        <v>B</v>
      </c>
      <c r="Q1625" s="164" t="str">
        <f>IFERROR(IF(VLOOKUP($C1625,'MSCI Database'!$C:$R,4, FALSE)="","",VLOOKUP($C1625,'MSCI Database'!$C:$R,4, FALSE)),"")</f>
        <v>0</v>
      </c>
      <c r="R1625" s="164">
        <f>IFERROR(IF(VLOOKUP($C1625,'MSCI Database'!$C:$R,5, FALSE)="","",VLOOKUP($C1625,'MSCI Database'!$C:$R,5, FALSE)),"")</f>
        <v>1.9</v>
      </c>
      <c r="S1625" s="164">
        <f>IFERROR(IF(VLOOKUP($C1625,'MSCI Database'!$C:$R,6, FALSE)="","",VLOOKUP($C1625,'MSCI Database'!$C:$R,6, FALSE)),"")</f>
        <v>6</v>
      </c>
      <c r="T1625" s="211">
        <f>IFERROR(IF(VLOOKUP($C1625,'MSCI Database'!$C:$R,7, FALSE)="","",VLOOKUP($C1625,'MSCI Database'!$C:$R,7, FALSE)),"")</f>
        <v>5.9</v>
      </c>
      <c r="U1625" s="164">
        <f>IFERROR(IF(VLOOKUP($C1625,'MSCI Database'!$C:$R,8, FALSE)="","",VLOOKUP($C1625,'MSCI Database'!$C:$R,8, FALSE)),"")</f>
        <v>2.1</v>
      </c>
      <c r="V1625" s="175">
        <f>IFERROR(IF(VLOOKUP($C1625,'MSCI Database'!$C:$R,9, FALSE)="","",VLOOKUP($C1625,'MSCI Database'!$C:$R,9, FALSE)),"")</f>
        <v>4.3</v>
      </c>
      <c r="W1625" s="165">
        <f t="shared" ca="1" si="72"/>
        <v>0</v>
      </c>
      <c r="X1625" s="166">
        <f>IFERROR(IF(VLOOKUP($C1625,'MSCI Database'!$C:$R,10, FALSE)="","",VLOOKUP($C1625,'MSCI Database'!$C:$R,10, FALSE)),"")</f>
        <v>45857</v>
      </c>
      <c r="Y1625" s="133" t="str">
        <f>IFERROR(IF(VLOOKUP($C1625,'MSCI Database'!$C:$R,11, FALSE)="","",VLOOKUP($C1625,'MSCI Database'!$C:$R,11, FALSE)),"")</f>
        <v>2019</v>
      </c>
      <c r="Z1625" s="133" t="str">
        <f>IFERROR(IF(VLOOKUP($C1625,'MSCI Database'!$C:$R,12, FALSE)="","",VLOOKUP($C1625,'MSCI Database'!$C:$R,12, FALSE)),"")</f>
        <v>E.Segmt-Moderately High</v>
      </c>
      <c r="AA1625" s="202" t="str">
        <f>IFERROR(IF(VLOOKUP($C1625,'MSCI Database'!$C:$R,13, FALSE)="","",VLOOKUP($C1625,'MSCI Database'!$C:$R,13, FALSE)),"")</f>
        <v>Weak corporate governance practices</v>
      </c>
    </row>
    <row r="1626" spans="1:27" s="130" customFormat="1" ht="15" hidden="1" customHeight="1" outlineLevel="1">
      <c r="A1626" s="130" t="s">
        <v>605</v>
      </c>
      <c r="B1626" s="130" t="s">
        <v>606</v>
      </c>
      <c r="C1626" s="130" t="s">
        <v>607</v>
      </c>
      <c r="D1626" s="130" t="s">
        <v>18675</v>
      </c>
      <c r="E1626" s="130" t="s">
        <v>100</v>
      </c>
      <c r="F1626" s="169">
        <v>2.536839993195195</v>
      </c>
      <c r="G1626" s="132" t="str">
        <f ca="1">IFERROR(_xll.BQL($A1626, "cur_mkt_cap(currency=EUR)")/1000000, " ")</f>
        <v xml:space="preserve"> </v>
      </c>
      <c r="M1626" s="305">
        <f t="shared" si="73"/>
        <v>6.3928367828518923E-4</v>
      </c>
      <c r="N1626" s="223">
        <f t="shared" ca="1" si="74"/>
        <v>3.2405460449686424E-2</v>
      </c>
      <c r="O1626" s="172" t="str">
        <f>IFERROR(IF(VLOOKUP($C1626,'MSCI Database'!$C:$R,2, FALSE)="","",VLOOKUP($C1626,'MSCI Database'!$C:$R,2, FALSE)),"")</f>
        <v>Utilities</v>
      </c>
      <c r="P1626" s="186" t="str">
        <f>IFERROR(IF(VLOOKUP($C1626,'MSCI Database'!$C:$R,3, FALSE)="","",VLOOKUP($C1626,'MSCI Database'!$C:$R,3, FALSE)),"")</f>
        <v>BBB</v>
      </c>
      <c r="Q1626" s="164" t="str">
        <f>IFERROR(IF(VLOOKUP($C1626,'MSCI Database'!$C:$R,4, FALSE)="","",VLOOKUP($C1626,'MSCI Database'!$C:$R,4, FALSE)),"")</f>
        <v>1</v>
      </c>
      <c r="R1626" s="164">
        <f>IFERROR(IF(VLOOKUP($C1626,'MSCI Database'!$C:$R,5, FALSE)="","",VLOOKUP($C1626,'MSCI Database'!$C:$R,5, FALSE)),"")</f>
        <v>4.9000000000000004</v>
      </c>
      <c r="S1626" s="164">
        <f>IFERROR(IF(VLOOKUP($C1626,'MSCI Database'!$C:$R,6, FALSE)="","",VLOOKUP($C1626,'MSCI Database'!$C:$R,6, FALSE)),"")</f>
        <v>5.9</v>
      </c>
      <c r="T1626" s="211">
        <f>IFERROR(IF(VLOOKUP($C1626,'MSCI Database'!$C:$R,7, FALSE)="","",VLOOKUP($C1626,'MSCI Database'!$C:$R,7, FALSE)),"")</f>
        <v>7.6</v>
      </c>
      <c r="U1626" s="164">
        <f>IFERROR(IF(VLOOKUP($C1626,'MSCI Database'!$C:$R,8, FALSE)="","",VLOOKUP($C1626,'MSCI Database'!$C:$R,8, FALSE)),"")</f>
        <v>2.4</v>
      </c>
      <c r="V1626" s="175">
        <f>IFERROR(IF(VLOOKUP($C1626,'MSCI Database'!$C:$R,9, FALSE)="","",VLOOKUP($C1626,'MSCI Database'!$C:$R,9, FALSE)),"")</f>
        <v>5</v>
      </c>
      <c r="W1626" s="165">
        <f t="shared" ca="1" si="72"/>
        <v>0</v>
      </c>
      <c r="X1626" s="166">
        <f>IFERROR(IF(VLOOKUP($C1626,'MSCI Database'!$C:$R,10, FALSE)="","",VLOOKUP($C1626,'MSCI Database'!$C:$R,10, FALSE)),"")</f>
        <v>775660</v>
      </c>
      <c r="Y1626" s="133" t="str">
        <f>IFERROR(IF(VLOOKUP($C1626,'MSCI Database'!$C:$R,11, FALSE)="","",VLOOKUP($C1626,'MSCI Database'!$C:$R,11, FALSE)),"")</f>
        <v>2019</v>
      </c>
      <c r="Z1626" s="133" t="str">
        <f>IFERROR(IF(VLOOKUP($C1626,'MSCI Database'!$C:$R,12, FALSE)="","",VLOOKUP($C1626,'MSCI Database'!$C:$R,12, FALSE)),"")</f>
        <v>E.Segmt-Moderate</v>
      </c>
      <c r="AA1626" s="202" t="str">
        <f>IFERROR(IF(VLOOKUP($C1626,'MSCI Database'!$C:$R,13, FALSE)="","",VLOOKUP($C1626,'MSCI Database'!$C:$R,13, FALSE)),"")</f>
        <v>Efforts to protect biodiversity and water quality; lacks robust anti-corruption policies</v>
      </c>
    </row>
    <row r="1627" spans="1:27" s="130" customFormat="1" ht="15" hidden="1" customHeight="1" outlineLevel="1">
      <c r="A1627" s="130" t="s">
        <v>1605</v>
      </c>
      <c r="B1627" s="130" t="s">
        <v>1606</v>
      </c>
      <c r="C1627" s="130" t="s">
        <v>1607</v>
      </c>
      <c r="D1627" s="130" t="s">
        <v>18678</v>
      </c>
      <c r="E1627" s="130" t="s">
        <v>18673</v>
      </c>
      <c r="F1627" s="169">
        <v>2.075403446602333</v>
      </c>
      <c r="G1627" s="132" t="str">
        <f ca="1">IFERROR(_xll.BQL($A1627, "cur_mkt_cap(currency=EUR)")/1000000, " ")</f>
        <v xml:space="preserve"> </v>
      </c>
      <c r="M1627" s="305">
        <f t="shared" si="73"/>
        <v>5.2300166854378797E-4</v>
      </c>
      <c r="N1627" s="223">
        <f t="shared" ca="1" si="74"/>
        <v>2.6511094308832094E-2</v>
      </c>
      <c r="O1627" s="172" t="str">
        <f>IFERROR(IF(VLOOKUP($C1627,'MSCI Database'!$C:$R,2, FALSE)="","",VLOOKUP($C1627,'MSCI Database'!$C:$R,2, FALSE)),"")</f>
        <v>Electrical Equipment</v>
      </c>
      <c r="P1627" s="186" t="str">
        <f>IFERROR(IF(VLOOKUP($C1627,'MSCI Database'!$C:$R,3, FALSE)="","",VLOOKUP($C1627,'MSCI Database'!$C:$R,3, FALSE)),"")</f>
        <v>AA</v>
      </c>
      <c r="Q1627" s="164" t="str">
        <f>IFERROR(IF(VLOOKUP($C1627,'MSCI Database'!$C:$R,4, FALSE)="","",VLOOKUP($C1627,'MSCI Database'!$C:$R,4, FALSE)),"")</f>
        <v>1</v>
      </c>
      <c r="R1627" s="164">
        <f>IFERROR(IF(VLOOKUP($C1627,'MSCI Database'!$C:$R,5, FALSE)="","",VLOOKUP($C1627,'MSCI Database'!$C:$R,5, FALSE)),"")</f>
        <v>8.4</v>
      </c>
      <c r="S1627" s="164">
        <f>IFERROR(IF(VLOOKUP($C1627,'MSCI Database'!$C:$R,6, FALSE)="","",VLOOKUP($C1627,'MSCI Database'!$C:$R,6, FALSE)),"")</f>
        <v>7.9</v>
      </c>
      <c r="T1627" s="211">
        <f>IFERROR(IF(VLOOKUP($C1627,'MSCI Database'!$C:$R,7, FALSE)="","",VLOOKUP($C1627,'MSCI Database'!$C:$R,7, FALSE)),"")</f>
        <v>7.9</v>
      </c>
      <c r="U1627" s="164">
        <f>IFERROR(IF(VLOOKUP($C1627,'MSCI Database'!$C:$R,8, FALSE)="","",VLOOKUP($C1627,'MSCI Database'!$C:$R,8, FALSE)),"")</f>
        <v>4.0999999999999996</v>
      </c>
      <c r="V1627" s="175">
        <f>IFERROR(IF(VLOOKUP($C1627,'MSCI Database'!$C:$R,9, FALSE)="","",VLOOKUP($C1627,'MSCI Database'!$C:$R,9, FALSE)),"")</f>
        <v>6.3</v>
      </c>
      <c r="W1627" s="165">
        <f t="shared" ca="1" si="72"/>
        <v>0</v>
      </c>
      <c r="X1627" s="166">
        <f>IFERROR(IF(VLOOKUP($C1627,'MSCI Database'!$C:$R,10, FALSE)="","",VLOOKUP($C1627,'MSCI Database'!$C:$R,10, FALSE)),"")</f>
        <v>118354</v>
      </c>
      <c r="Y1627" s="133" t="str">
        <f>IFERROR(IF(VLOOKUP($C1627,'MSCI Database'!$C:$R,11, FALSE)="","",VLOOKUP($C1627,'MSCI Database'!$C:$R,11, FALSE)),"")</f>
        <v>2019</v>
      </c>
      <c r="Z1627" s="133" t="str">
        <f>IFERROR(IF(VLOOKUP($C1627,'MSCI Database'!$C:$R,12, FALSE)="","",VLOOKUP($C1627,'MSCI Database'!$C:$R,12, FALSE)),"")</f>
        <v>Reported</v>
      </c>
      <c r="AA1627" s="202" t="str">
        <f>IFERROR(IF(VLOOKUP($C1627,'MSCI Database'!$C:$R,13, FALSE)="","",VLOOKUP($C1627,'MSCI Database'!$C:$R,13, FALSE)),"")</f>
        <v>Improvement in talent management initiatives and corporate governance practices drive upgrade</v>
      </c>
    </row>
    <row r="1628" spans="1:27" s="130" customFormat="1" ht="15" hidden="1" customHeight="1" outlineLevel="1">
      <c r="A1628" s="130" t="s">
        <v>11983</v>
      </c>
      <c r="B1628" s="130" t="s">
        <v>11984</v>
      </c>
      <c r="C1628" s="130" t="s">
        <v>11985</v>
      </c>
      <c r="D1628" s="130" t="s">
        <v>18678</v>
      </c>
      <c r="E1628" s="130" t="s">
        <v>18682</v>
      </c>
      <c r="F1628" s="169">
        <v>1.857716038718036</v>
      </c>
      <c r="G1628" s="132" t="str">
        <f ca="1">IFERROR(_xll.BQL($A1628, "cur_mkt_cap(currency=EUR)")/1000000, " ")</f>
        <v xml:space="preserve"> </v>
      </c>
      <c r="M1628" s="305">
        <f t="shared" si="73"/>
        <v>4.6814444175694513E-4</v>
      </c>
      <c r="N1628" s="223">
        <f t="shared" ca="1" si="74"/>
        <v>2.3730366826802622E-2</v>
      </c>
      <c r="O1628" s="172" t="str">
        <f>IFERROR(IF(VLOOKUP($C1628,'MSCI Database'!$C:$R,2, FALSE)="","",VLOOKUP($C1628,'MSCI Database'!$C:$R,2, FALSE)),"")</f>
        <v>Auto Components</v>
      </c>
      <c r="P1628" s="186" t="str">
        <f>IFERROR(IF(VLOOKUP($C1628,'MSCI Database'!$C:$R,3, FALSE)="","",VLOOKUP($C1628,'MSCI Database'!$C:$R,3, FALSE)),"")</f>
        <v>AA</v>
      </c>
      <c r="Q1628" s="164" t="str">
        <f>IFERROR(IF(VLOOKUP($C1628,'MSCI Database'!$C:$R,4, FALSE)="","",VLOOKUP($C1628,'MSCI Database'!$C:$R,4, FALSE)),"")</f>
        <v>1</v>
      </c>
      <c r="R1628" s="164">
        <f>IFERROR(IF(VLOOKUP($C1628,'MSCI Database'!$C:$R,5, FALSE)="","",VLOOKUP($C1628,'MSCI Database'!$C:$R,5, FALSE)),"")</f>
        <v>8</v>
      </c>
      <c r="S1628" s="164">
        <f>IFERROR(IF(VLOOKUP($C1628,'MSCI Database'!$C:$R,6, FALSE)="","",VLOOKUP($C1628,'MSCI Database'!$C:$R,6, FALSE)),"")</f>
        <v>6.4</v>
      </c>
      <c r="T1628" s="211">
        <f>IFERROR(IF(VLOOKUP($C1628,'MSCI Database'!$C:$R,7, FALSE)="","",VLOOKUP($C1628,'MSCI Database'!$C:$R,7, FALSE)),"")</f>
        <v>4.9000000000000004</v>
      </c>
      <c r="U1628" s="164">
        <f>IFERROR(IF(VLOOKUP($C1628,'MSCI Database'!$C:$R,8, FALSE)="","",VLOOKUP($C1628,'MSCI Database'!$C:$R,8, FALSE)),"")</f>
        <v>5.5</v>
      </c>
      <c r="V1628" s="175">
        <f>IFERROR(IF(VLOOKUP($C1628,'MSCI Database'!$C:$R,9, FALSE)="","",VLOOKUP($C1628,'MSCI Database'!$C:$R,9, FALSE)),"")</f>
        <v>5.4</v>
      </c>
      <c r="W1628" s="165">
        <f t="shared" ca="1" si="72"/>
        <v>0</v>
      </c>
      <c r="X1628" s="166">
        <f>IFERROR(IF(VLOOKUP($C1628,'MSCI Database'!$C:$R,10, FALSE)="","",VLOOKUP($C1628,'MSCI Database'!$C:$R,10, FALSE)),"")</f>
        <v>264069</v>
      </c>
      <c r="Y1628" s="133" t="str">
        <f>IFERROR(IF(VLOOKUP($C1628,'MSCI Database'!$C:$R,11, FALSE)="","",VLOOKUP($C1628,'MSCI Database'!$C:$R,11, FALSE)),"")</f>
        <v>2019</v>
      </c>
      <c r="Z1628" s="133" t="str">
        <f>IFERROR(IF(VLOOKUP($C1628,'MSCI Database'!$C:$R,12, FALSE)="","",VLOOKUP($C1628,'MSCI Database'!$C:$R,12, FALSE)),"")</f>
        <v>E.Segmt-Moderate</v>
      </c>
      <c r="AA1628" s="202" t="str">
        <f>IFERROR(IF(VLOOKUP($C1628,'MSCI Database'!$C:$R,13, FALSE)="","",VLOOKUP($C1628,'MSCI Database'!$C:$R,13, FALSE)),"")</f>
        <v/>
      </c>
    </row>
    <row r="1629" spans="1:27" s="130" customFormat="1" ht="15" hidden="1" customHeight="1" outlineLevel="1">
      <c r="A1629" s="130" t="s">
        <v>11914</v>
      </c>
      <c r="B1629" s="130" t="s">
        <v>11915</v>
      </c>
      <c r="C1629" s="130" t="s">
        <v>11916</v>
      </c>
      <c r="D1629" s="130" t="s">
        <v>18678</v>
      </c>
      <c r="E1629" s="130" t="s">
        <v>18689</v>
      </c>
      <c r="F1629" s="169">
        <v>1.4814516922530669</v>
      </c>
      <c r="G1629" s="132" t="str">
        <f ca="1">IFERROR(_xll.BQL($A1629, "cur_mkt_cap(currency=EUR)")/1000000, " ")</f>
        <v xml:space="preserve"> </v>
      </c>
      <c r="M1629" s="305">
        <f t="shared" si="73"/>
        <v>3.7332582644777288E-4</v>
      </c>
      <c r="N1629" s="223">
        <f t="shared" ca="1" si="74"/>
        <v>1.8923985884092734E-2</v>
      </c>
      <c r="O1629" s="172" t="str">
        <f>IFERROR(IF(VLOOKUP($C1629,'MSCI Database'!$C:$R,2, FALSE)="","",VLOOKUP($C1629,'MSCI Database'!$C:$R,2, FALSE)),"")</f>
        <v>Semiconductors &amp; Semiconductor Equipment</v>
      </c>
      <c r="P1629" s="186" t="str">
        <f>IFERROR(IF(VLOOKUP($C1629,'MSCI Database'!$C:$R,3, FALSE)="","",VLOOKUP($C1629,'MSCI Database'!$C:$R,3, FALSE)),"")</f>
        <v>CCC</v>
      </c>
      <c r="Q1629" s="164" t="str">
        <f>IFERROR(IF(VLOOKUP($C1629,'MSCI Database'!$C:$R,4, FALSE)="","",VLOOKUP($C1629,'MSCI Database'!$C:$R,4, FALSE)),"")</f>
        <v>0</v>
      </c>
      <c r="R1629" s="164">
        <f>IFERROR(IF(VLOOKUP($C1629,'MSCI Database'!$C:$R,5, FALSE)="","",VLOOKUP($C1629,'MSCI Database'!$C:$R,5, FALSE)),"")</f>
        <v>0</v>
      </c>
      <c r="S1629" s="164">
        <f>IFERROR(IF(VLOOKUP($C1629,'MSCI Database'!$C:$R,6, FALSE)="","",VLOOKUP($C1629,'MSCI Database'!$C:$R,6, FALSE)),"")</f>
        <v>5</v>
      </c>
      <c r="T1629" s="211">
        <f>IFERROR(IF(VLOOKUP($C1629,'MSCI Database'!$C:$R,7, FALSE)="","",VLOOKUP($C1629,'MSCI Database'!$C:$R,7, FALSE)),"")</f>
        <v>2</v>
      </c>
      <c r="U1629" s="164">
        <f>IFERROR(IF(VLOOKUP($C1629,'MSCI Database'!$C:$R,8, FALSE)="","",VLOOKUP($C1629,'MSCI Database'!$C:$R,8, FALSE)),"")</f>
        <v>2.7</v>
      </c>
      <c r="V1629" s="175">
        <f>IFERROR(IF(VLOOKUP($C1629,'MSCI Database'!$C:$R,9, FALSE)="","",VLOOKUP($C1629,'MSCI Database'!$C:$R,9, FALSE)),"")</f>
        <v>3.3</v>
      </c>
      <c r="W1629" s="165">
        <f t="shared" ca="1" si="72"/>
        <v>0</v>
      </c>
      <c r="X1629" s="166">
        <f>IFERROR(IF(VLOOKUP($C1629,'MSCI Database'!$C:$R,10, FALSE)="","",VLOOKUP($C1629,'MSCI Database'!$C:$R,10, FALSE)),"")</f>
        <v>211080</v>
      </c>
      <c r="Y1629" s="133" t="str">
        <f>IFERROR(IF(VLOOKUP($C1629,'MSCI Database'!$C:$R,11, FALSE)="","",VLOOKUP($C1629,'MSCI Database'!$C:$R,11, FALSE)),"")</f>
        <v>2019</v>
      </c>
      <c r="Z1629" s="133" t="str">
        <f>IFERROR(IF(VLOOKUP($C1629,'MSCI Database'!$C:$R,12, FALSE)="","",VLOOKUP($C1629,'MSCI Database'!$C:$R,12, FALSE)),"")</f>
        <v>E.Segmt-Low</v>
      </c>
      <c r="AA1629" s="202" t="str">
        <f>IFERROR(IF(VLOOKUP($C1629,'MSCI Database'!$C:$R,13, FALSE)="","",VLOOKUP($C1629,'MSCI Database'!$C:$R,13, FALSE)),"")</f>
        <v>Lagging water reduction programs and very aggressive on accounting practices</v>
      </c>
    </row>
    <row r="1630" spans="1:27" s="130" customFormat="1" ht="15" hidden="1" customHeight="1" outlineLevel="1">
      <c r="A1630" s="130" t="s">
        <v>11940</v>
      </c>
      <c r="B1630" s="130" t="s">
        <v>11941</v>
      </c>
      <c r="C1630" s="130" t="s">
        <v>11942</v>
      </c>
      <c r="D1630" s="130" t="s">
        <v>18678</v>
      </c>
      <c r="E1630" s="130" t="s">
        <v>18673</v>
      </c>
      <c r="F1630" s="169">
        <v>1.3776363070084221</v>
      </c>
      <c r="G1630" s="132" t="str">
        <f ca="1">IFERROR(_xll.BQL($A1630, "cur_mkt_cap(currency=EUR)")/1000000, " ")</f>
        <v xml:space="preserve"> </v>
      </c>
      <c r="M1630" s="305">
        <f t="shared" si="73"/>
        <v>3.4716434936612236E-4</v>
      </c>
      <c r="N1630" s="223">
        <f t="shared" ca="1" si="74"/>
        <v>1.7597853621262455E-2</v>
      </c>
      <c r="O1630" s="172" t="str">
        <f>IFERROR(IF(VLOOKUP($C1630,'MSCI Database'!$C:$R,2, FALSE)="","",VLOOKUP($C1630,'MSCI Database'!$C:$R,2, FALSE)),"")</f>
        <v>Electrical Equipment</v>
      </c>
      <c r="P1630" s="186" t="str">
        <f>IFERROR(IF(VLOOKUP($C1630,'MSCI Database'!$C:$R,3, FALSE)="","",VLOOKUP($C1630,'MSCI Database'!$C:$R,3, FALSE)),"")</f>
        <v>AA</v>
      </c>
      <c r="Q1630" s="164" t="str">
        <f>IFERROR(IF(VLOOKUP($C1630,'MSCI Database'!$C:$R,4, FALSE)="","",VLOOKUP($C1630,'MSCI Database'!$C:$R,4, FALSE)),"")</f>
        <v/>
      </c>
      <c r="R1630" s="164">
        <f>IFERROR(IF(VLOOKUP($C1630,'MSCI Database'!$C:$R,5, FALSE)="","",VLOOKUP($C1630,'MSCI Database'!$C:$R,5, FALSE)),"")</f>
        <v>8.5</v>
      </c>
      <c r="S1630" s="164">
        <f>IFERROR(IF(VLOOKUP($C1630,'MSCI Database'!$C:$R,6, FALSE)="","",VLOOKUP($C1630,'MSCI Database'!$C:$R,6, FALSE)),"")</f>
        <v>8.4</v>
      </c>
      <c r="T1630" s="211">
        <f>IFERROR(IF(VLOOKUP($C1630,'MSCI Database'!$C:$R,7, FALSE)="","",VLOOKUP($C1630,'MSCI Database'!$C:$R,7, FALSE)),"")</f>
        <v>6.4</v>
      </c>
      <c r="U1630" s="164">
        <f>IFERROR(IF(VLOOKUP($C1630,'MSCI Database'!$C:$R,8, FALSE)="","",VLOOKUP($C1630,'MSCI Database'!$C:$R,8, FALSE)),"")</f>
        <v>4</v>
      </c>
      <c r="V1630" s="175">
        <f>IFERROR(IF(VLOOKUP($C1630,'MSCI Database'!$C:$R,9, FALSE)="","",VLOOKUP($C1630,'MSCI Database'!$C:$R,9, FALSE)),"")</f>
        <v>6</v>
      </c>
      <c r="W1630" s="165">
        <f t="shared" ca="1" si="72"/>
        <v>0</v>
      </c>
      <c r="X1630" s="166">
        <f>IFERROR(IF(VLOOKUP($C1630,'MSCI Database'!$C:$R,10, FALSE)="","",VLOOKUP($C1630,'MSCI Database'!$C:$R,10, FALSE)),"")</f>
        <v>84547</v>
      </c>
      <c r="Y1630" s="133" t="str">
        <f>IFERROR(IF(VLOOKUP($C1630,'MSCI Database'!$C:$R,11, FALSE)="","",VLOOKUP($C1630,'MSCI Database'!$C:$R,11, FALSE)),"")</f>
        <v>2019</v>
      </c>
      <c r="Z1630" s="133" t="str">
        <f>IFERROR(IF(VLOOKUP($C1630,'MSCI Database'!$C:$R,12, FALSE)="","",VLOOKUP($C1630,'MSCI Database'!$C:$R,12, FALSE)),"")</f>
        <v>E.Segmt-Moderate</v>
      </c>
      <c r="AA1630" s="202" t="str">
        <f>IFERROR(IF(VLOOKUP($C1630,'MSCI Database'!$C:$R,13, FALSE)="","",VLOOKUP($C1630,'MSCI Database'!$C:$R,13, FALSE)),"")</f>
        <v>Strong efforts towards clean tech initiatives</v>
      </c>
    </row>
    <row r="1631" spans="1:27" s="130" customFormat="1" ht="15" hidden="1" customHeight="1" outlineLevel="1">
      <c r="A1631" s="130" t="s">
        <v>11938</v>
      </c>
      <c r="B1631" s="130" t="s">
        <v>1462</v>
      </c>
      <c r="C1631" s="130" t="s">
        <v>11939</v>
      </c>
      <c r="D1631" s="130" t="s">
        <v>18678</v>
      </c>
      <c r="E1631" s="130" t="s">
        <v>18682</v>
      </c>
      <c r="F1631" s="169">
        <v>1.07093806186104</v>
      </c>
      <c r="G1631" s="132" t="str">
        <f ca="1">IFERROR(_xll.BQL($A1631, "cur_mkt_cap(currency=EUR)")/1000000, " ")</f>
        <v xml:space="preserve"> </v>
      </c>
      <c r="M1631" s="305">
        <f t="shared" si="73"/>
        <v>2.6987639158898205E-4</v>
      </c>
      <c r="N1631" s="223">
        <f t="shared" ca="1" si="74"/>
        <v>1.368010639251676E-2</v>
      </c>
      <c r="O1631" s="172" t="str">
        <f>IFERROR(IF(VLOOKUP($C1631,'MSCI Database'!$C:$R,2, FALSE)="","",VLOOKUP($C1631,'MSCI Database'!$C:$R,2, FALSE)),"")</f>
        <v>Automobiles</v>
      </c>
      <c r="P1631" s="186" t="str">
        <f>IFERROR(IF(VLOOKUP($C1631,'MSCI Database'!$C:$R,3, FALSE)="","",VLOOKUP($C1631,'MSCI Database'!$C:$R,3, FALSE)),"")</f>
        <v>A</v>
      </c>
      <c r="Q1631" s="164" t="str">
        <f>IFERROR(IF(VLOOKUP($C1631,'MSCI Database'!$C:$R,4, FALSE)="","",VLOOKUP($C1631,'MSCI Database'!$C:$R,4, FALSE)),"")</f>
        <v>0</v>
      </c>
      <c r="R1631" s="164">
        <f>IFERROR(IF(VLOOKUP($C1631,'MSCI Database'!$C:$R,5, FALSE)="","",VLOOKUP($C1631,'MSCI Database'!$C:$R,5, FALSE)),"")</f>
        <v>6.8</v>
      </c>
      <c r="S1631" s="164">
        <f>IFERROR(IF(VLOOKUP($C1631,'MSCI Database'!$C:$R,6, FALSE)="","",VLOOKUP($C1631,'MSCI Database'!$C:$R,6, FALSE)),"")</f>
        <v>8.8000000000000007</v>
      </c>
      <c r="T1631" s="211">
        <f>IFERROR(IF(VLOOKUP($C1631,'MSCI Database'!$C:$R,7, FALSE)="","",VLOOKUP($C1631,'MSCI Database'!$C:$R,7, FALSE)),"")</f>
        <v>3.3</v>
      </c>
      <c r="U1631" s="164">
        <f>IFERROR(IF(VLOOKUP($C1631,'MSCI Database'!$C:$R,8, FALSE)="","",VLOOKUP($C1631,'MSCI Database'!$C:$R,8, FALSE)),"")</f>
        <v>2.2000000000000002</v>
      </c>
      <c r="V1631" s="175">
        <f>IFERROR(IF(VLOOKUP($C1631,'MSCI Database'!$C:$R,9, FALSE)="","",VLOOKUP($C1631,'MSCI Database'!$C:$R,9, FALSE)),"")</f>
        <v>4.2</v>
      </c>
      <c r="W1631" s="165">
        <f t="shared" ca="1" si="72"/>
        <v>0</v>
      </c>
      <c r="X1631" s="166">
        <f>IFERROR(IF(VLOOKUP($C1631,'MSCI Database'!$C:$R,10, FALSE)="","",VLOOKUP($C1631,'MSCI Database'!$C:$R,10, FALSE)),"")</f>
        <v>1294489</v>
      </c>
      <c r="Y1631" s="133" t="str">
        <f>IFERROR(IF(VLOOKUP($C1631,'MSCI Database'!$C:$R,11, FALSE)="","",VLOOKUP($C1631,'MSCI Database'!$C:$R,11, FALSE)),"")</f>
        <v>2019</v>
      </c>
      <c r="Z1631" s="133" t="str">
        <f>IFERROR(IF(VLOOKUP($C1631,'MSCI Database'!$C:$R,12, FALSE)="","",VLOOKUP($C1631,'MSCI Database'!$C:$R,12, FALSE)),"")</f>
        <v>E.Segmt-Moderate</v>
      </c>
      <c r="AA1631" s="202" t="str">
        <f>IFERROR(IF(VLOOKUP($C1631,'MSCI Database'!$C:$R,13, FALSE)="","",VLOOKUP($C1631,'MSCI Database'!$C:$R,13, FALSE)),"")</f>
        <v>Strong EV sales growth amidst slowdown in overall sales; may face COVID-related uncertainties</v>
      </c>
    </row>
    <row r="1632" spans="1:27" s="130" customFormat="1" ht="15" hidden="1" customHeight="1" outlineLevel="1">
      <c r="A1632" s="130" t="s">
        <v>11979</v>
      </c>
      <c r="B1632" s="130" t="s">
        <v>11980</v>
      </c>
      <c r="C1632" s="130" t="s">
        <v>11981</v>
      </c>
      <c r="D1632" s="130" t="s">
        <v>18678</v>
      </c>
      <c r="E1632" s="130" t="s">
        <v>18704</v>
      </c>
      <c r="F1632" s="169">
        <v>0.8665447429962706</v>
      </c>
      <c r="G1632" s="132" t="str">
        <f ca="1">IFERROR(_xll.BQL($A1632, "cur_mkt_cap(currency=EUR)")/1000000, " ")</f>
        <v xml:space="preserve"> </v>
      </c>
      <c r="M1632" s="305">
        <f t="shared" si="73"/>
        <v>2.1836927523506019E-4</v>
      </c>
      <c r="N1632" s="223">
        <f t="shared" ca="1" si="74"/>
        <v>1.1069196903381E-2</v>
      </c>
      <c r="O1632" s="172" t="str">
        <f>IFERROR(IF(VLOOKUP($C1632,'MSCI Database'!$C:$R,2, FALSE)="","",VLOOKUP($C1632,'MSCI Database'!$C:$R,2, FALSE)),"")</f>
        <v>Real Estate Management &amp; Services</v>
      </c>
      <c r="P1632" s="186" t="str">
        <f>IFERROR(IF(VLOOKUP($C1632,'MSCI Database'!$C:$R,3, FALSE)="","",VLOOKUP($C1632,'MSCI Database'!$C:$R,3, FALSE)),"")</f>
        <v>BBB</v>
      </c>
      <c r="Q1632" s="164" t="str">
        <f>IFERROR(IF(VLOOKUP($C1632,'MSCI Database'!$C:$R,4, FALSE)="","",VLOOKUP($C1632,'MSCI Database'!$C:$R,4, FALSE)),"")</f>
        <v>0</v>
      </c>
      <c r="R1632" s="164">
        <f>IFERROR(IF(VLOOKUP($C1632,'MSCI Database'!$C:$R,5, FALSE)="","",VLOOKUP($C1632,'MSCI Database'!$C:$R,5, FALSE)),"")</f>
        <v>5.4</v>
      </c>
      <c r="S1632" s="164">
        <f>IFERROR(IF(VLOOKUP($C1632,'MSCI Database'!$C:$R,6, FALSE)="","",VLOOKUP($C1632,'MSCI Database'!$C:$R,6, FALSE)),"")</f>
        <v>4.4000000000000004</v>
      </c>
      <c r="T1632" s="211">
        <f>IFERROR(IF(VLOOKUP($C1632,'MSCI Database'!$C:$R,7, FALSE)="","",VLOOKUP($C1632,'MSCI Database'!$C:$R,7, FALSE)),"")</f>
        <v>6</v>
      </c>
      <c r="U1632" s="164">
        <f>IFERROR(IF(VLOOKUP($C1632,'MSCI Database'!$C:$R,8, FALSE)="","",VLOOKUP($C1632,'MSCI Database'!$C:$R,8, FALSE)),"")</f>
        <v>4.9000000000000004</v>
      </c>
      <c r="V1632" s="175">
        <f>IFERROR(IF(VLOOKUP($C1632,'MSCI Database'!$C:$R,9, FALSE)="","",VLOOKUP($C1632,'MSCI Database'!$C:$R,9, FALSE)),"")</f>
        <v>5</v>
      </c>
      <c r="W1632" s="165">
        <f t="shared" ca="1" si="72"/>
        <v>0</v>
      </c>
      <c r="X1632" s="166">
        <f>IFERROR(IF(VLOOKUP($C1632,'MSCI Database'!$C:$R,10, FALSE)="","",VLOOKUP($C1632,'MSCI Database'!$C:$R,10, FALSE)),"")</f>
        <v>51039</v>
      </c>
      <c r="Y1632" s="133" t="str">
        <f>IFERROR(IF(VLOOKUP($C1632,'MSCI Database'!$C:$R,11, FALSE)="","",VLOOKUP($C1632,'MSCI Database'!$C:$R,11, FALSE)),"")</f>
        <v>2019</v>
      </c>
      <c r="Z1632" s="133" t="str">
        <f>IFERROR(IF(VLOOKUP($C1632,'MSCI Database'!$C:$R,12, FALSE)="","",VLOOKUP($C1632,'MSCI Database'!$C:$R,12, FALSE)),"")</f>
        <v>Reported</v>
      </c>
      <c r="AA1632" s="202" t="str">
        <f>IFERROR(IF(VLOOKUP($C1632,'MSCI Database'!$C:$R,13, FALSE)="","",VLOOKUP($C1632,'MSCI Database'!$C:$R,13, FALSE)),"")</f>
        <v>Green building and talent management programs, though not sector-leading</v>
      </c>
    </row>
    <row r="1633" spans="1:27" s="130" customFormat="1" ht="15" hidden="1" customHeight="1" outlineLevel="1">
      <c r="A1633" s="130" t="s">
        <v>11954</v>
      </c>
      <c r="B1633" s="130" t="s">
        <v>11955</v>
      </c>
      <c r="C1633" s="130" t="s">
        <v>11956</v>
      </c>
      <c r="D1633" s="130" t="s">
        <v>18678</v>
      </c>
      <c r="E1633" s="130" t="s">
        <v>18689</v>
      </c>
      <c r="F1633" s="169">
        <v>0.91290373198857688</v>
      </c>
      <c r="G1633" s="132" t="str">
        <f ca="1">IFERROR(_xll.BQL($A1633, "cur_mkt_cap(currency=EUR)")/1000000, " ")</f>
        <v xml:space="preserve"> </v>
      </c>
      <c r="M1633" s="305">
        <f t="shared" si="73"/>
        <v>2.3005174046112137E-4</v>
      </c>
      <c r="N1633" s="223">
        <f t="shared" ca="1" si="74"/>
        <v>1.1661384186894091E-2</v>
      </c>
      <c r="O1633" s="172" t="str">
        <f>IFERROR(IF(VLOOKUP($C1633,'MSCI Database'!$C:$R,2, FALSE)="","",VLOOKUP($C1633,'MSCI Database'!$C:$R,2, FALSE)),"")</f>
        <v>Industrial Machinery</v>
      </c>
      <c r="P1633" s="186" t="str">
        <f>IFERROR(IF(VLOOKUP($C1633,'MSCI Database'!$C:$R,3, FALSE)="","",VLOOKUP($C1633,'MSCI Database'!$C:$R,3, FALSE)),"")</f>
        <v>BB</v>
      </c>
      <c r="Q1633" s="164" t="str">
        <f>IFERROR(IF(VLOOKUP($C1633,'MSCI Database'!$C:$R,4, FALSE)="","",VLOOKUP($C1633,'MSCI Database'!$C:$R,4, FALSE)),"")</f>
        <v>-1</v>
      </c>
      <c r="R1633" s="164">
        <f>IFERROR(IF(VLOOKUP($C1633,'MSCI Database'!$C:$R,5, FALSE)="","",VLOOKUP($C1633,'MSCI Database'!$C:$R,5, FALSE)),"")</f>
        <v>3.4</v>
      </c>
      <c r="S1633" s="164">
        <f>IFERROR(IF(VLOOKUP($C1633,'MSCI Database'!$C:$R,6, FALSE)="","",VLOOKUP($C1633,'MSCI Database'!$C:$R,6, FALSE)),"")</f>
        <v>6</v>
      </c>
      <c r="T1633" s="211">
        <f>IFERROR(IF(VLOOKUP($C1633,'MSCI Database'!$C:$R,7, FALSE)="","",VLOOKUP($C1633,'MSCI Database'!$C:$R,7, FALSE)),"")</f>
        <v>4.5</v>
      </c>
      <c r="U1633" s="164">
        <f>IFERROR(IF(VLOOKUP($C1633,'MSCI Database'!$C:$R,8, FALSE)="","",VLOOKUP($C1633,'MSCI Database'!$C:$R,8, FALSE)),"")</f>
        <v>3.4</v>
      </c>
      <c r="V1633" s="175">
        <f>IFERROR(IF(VLOOKUP($C1633,'MSCI Database'!$C:$R,9, FALSE)="","",VLOOKUP($C1633,'MSCI Database'!$C:$R,9, FALSE)),"")</f>
        <v>4.5</v>
      </c>
      <c r="W1633" s="165">
        <f t="shared" ca="1" si="72"/>
        <v>0</v>
      </c>
      <c r="X1633" s="166">
        <f>IFERROR(IF(VLOOKUP($C1633,'MSCI Database'!$C:$R,10, FALSE)="","",VLOOKUP($C1633,'MSCI Database'!$C:$R,10, FALSE)),"")</f>
        <v>24296</v>
      </c>
      <c r="Y1633" s="133" t="str">
        <f>IFERROR(IF(VLOOKUP($C1633,'MSCI Database'!$C:$R,11, FALSE)="","",VLOOKUP($C1633,'MSCI Database'!$C:$R,11, FALSE)),"")</f>
        <v>2019</v>
      </c>
      <c r="Z1633" s="133" t="str">
        <f>IFERROR(IF(VLOOKUP($C1633,'MSCI Database'!$C:$R,12, FALSE)="","",VLOOKUP($C1633,'MSCI Database'!$C:$R,12, FALSE)),"")</f>
        <v>E.Segmt-Moderate</v>
      </c>
      <c r="AA1633" s="202" t="str">
        <f>IFERROR(IF(VLOOKUP($C1633,'MSCI Database'!$C:$R,13, FALSE)="","",VLOOKUP($C1633,'MSCI Database'!$C:$R,13, FALSE)),"")</f>
        <v>Comfortably positioned to capitalize on cleantech opportunities in China market</v>
      </c>
    </row>
    <row r="1634" spans="1:27" s="130" customFormat="1" ht="15" hidden="1" customHeight="1" outlineLevel="1">
      <c r="A1634" s="130" t="s">
        <v>11958</v>
      </c>
      <c r="B1634" s="130" t="s">
        <v>11959</v>
      </c>
      <c r="C1634" s="130" t="s">
        <v>11960</v>
      </c>
      <c r="D1634" s="130" t="s">
        <v>18678</v>
      </c>
      <c r="E1634" s="130" t="s">
        <v>18673</v>
      </c>
      <c r="F1634" s="169">
        <v>0.84263131967454186</v>
      </c>
      <c r="G1634" s="132" t="str">
        <f ca="1">IFERROR(_xll.BQL($A1634, "cur_mkt_cap(currency=EUR)")/1000000, " ")</f>
        <v xml:space="preserve"> </v>
      </c>
      <c r="M1634" s="305">
        <f t="shared" si="73"/>
        <v>2.1234309255798456E-4</v>
      </c>
      <c r="N1634" s="223">
        <f t="shared" ca="1" si="74"/>
        <v>1.0763728093464906E-2</v>
      </c>
      <c r="O1634" s="172" t="str">
        <f>IFERROR(IF(VLOOKUP($C1634,'MSCI Database'!$C:$R,2, FALSE)="","",VLOOKUP($C1634,'MSCI Database'!$C:$R,2, FALSE)),"")</f>
        <v>Road &amp; Rail Transport</v>
      </c>
      <c r="P1634" s="186" t="str">
        <f>IFERROR(IF(VLOOKUP($C1634,'MSCI Database'!$C:$R,3, FALSE)="","",VLOOKUP($C1634,'MSCI Database'!$C:$R,3, FALSE)),"")</f>
        <v>B</v>
      </c>
      <c r="Q1634" s="164" t="str">
        <f>IFERROR(IF(VLOOKUP($C1634,'MSCI Database'!$C:$R,4, FALSE)="","",VLOOKUP($C1634,'MSCI Database'!$C:$R,4, FALSE)),"")</f>
        <v/>
      </c>
      <c r="R1634" s="164">
        <f>IFERROR(IF(VLOOKUP($C1634,'MSCI Database'!$C:$R,5, FALSE)="","",VLOOKUP($C1634,'MSCI Database'!$C:$R,5, FALSE)),"")</f>
        <v>2.2999999999999998</v>
      </c>
      <c r="S1634" s="164">
        <f>IFERROR(IF(VLOOKUP($C1634,'MSCI Database'!$C:$R,6, FALSE)="","",VLOOKUP($C1634,'MSCI Database'!$C:$R,6, FALSE)),"")</f>
        <v>2.2000000000000002</v>
      </c>
      <c r="T1634" s="211">
        <f>IFERROR(IF(VLOOKUP($C1634,'MSCI Database'!$C:$R,7, FALSE)="","",VLOOKUP($C1634,'MSCI Database'!$C:$R,7, FALSE)),"")</f>
        <v>2.2000000000000002</v>
      </c>
      <c r="U1634" s="164">
        <f>IFERROR(IF(VLOOKUP($C1634,'MSCI Database'!$C:$R,8, FALSE)="","",VLOOKUP($C1634,'MSCI Database'!$C:$R,8, FALSE)),"")</f>
        <v>1.9</v>
      </c>
      <c r="V1634" s="175">
        <f>IFERROR(IF(VLOOKUP($C1634,'MSCI Database'!$C:$R,9, FALSE)="","",VLOOKUP($C1634,'MSCI Database'!$C:$R,9, FALSE)),"")</f>
        <v>2.1</v>
      </c>
      <c r="W1634" s="165">
        <f t="shared" ca="1" si="72"/>
        <v>0</v>
      </c>
      <c r="X1634" s="166">
        <f>IFERROR(IF(VLOOKUP($C1634,'MSCI Database'!$C:$R,10, FALSE)="","",VLOOKUP($C1634,'MSCI Database'!$C:$R,10, FALSE)),"")</f>
        <v>1485247</v>
      </c>
      <c r="Y1634" s="133" t="str">
        <f>IFERROR(IF(VLOOKUP($C1634,'MSCI Database'!$C:$R,11, FALSE)="","",VLOOKUP($C1634,'MSCI Database'!$C:$R,11, FALSE)),"")</f>
        <v>2019</v>
      </c>
      <c r="Z1634" s="133" t="str">
        <f>IFERROR(IF(VLOOKUP($C1634,'MSCI Database'!$C:$R,12, FALSE)="","",VLOOKUP($C1634,'MSCI Database'!$C:$R,12, FALSE)),"")</f>
        <v>E.Segmt-Moderate</v>
      </c>
      <c r="AA1634" s="202" t="str">
        <f>IFERROR(IF(VLOOKUP($C1634,'MSCI Database'!$C:$R,13, FALSE)="","",VLOOKUP($C1634,'MSCI Database'!$C:$R,13, FALSE)),"")</f>
        <v/>
      </c>
    </row>
    <row r="1635" spans="1:27" s="130" customFormat="1" ht="15" hidden="1" customHeight="1" outlineLevel="1">
      <c r="A1635" s="130" t="s">
        <v>11918</v>
      </c>
      <c r="B1635" s="130" t="s">
        <v>11919</v>
      </c>
      <c r="C1635" s="130" t="s">
        <v>11920</v>
      </c>
      <c r="D1635" s="130" t="s">
        <v>18678</v>
      </c>
      <c r="E1635" s="130" t="s">
        <v>18673</v>
      </c>
      <c r="F1635" s="169">
        <v>0.68535758578069783</v>
      </c>
      <c r="G1635" s="132" t="str">
        <f ca="1">IFERROR(_xll.BQL($A1635, "cur_mkt_cap(currency=EUR)")/1000000, " ")</f>
        <v xml:space="preserve"> </v>
      </c>
      <c r="M1635" s="305">
        <f t="shared" si="73"/>
        <v>1.7271011161673586E-4</v>
      </c>
      <c r="N1635" s="223">
        <f t="shared" ca="1" si="74"/>
        <v>8.75472170081012E-3</v>
      </c>
      <c r="O1635" s="172" t="str">
        <f>IFERROR(IF(VLOOKUP($C1635,'MSCI Database'!$C:$R,2, FALSE)="","",VLOOKUP($C1635,'MSCI Database'!$C:$R,2, FALSE)),"")</f>
        <v>Electrical Equipment</v>
      </c>
      <c r="P1635" s="186" t="str">
        <f>IFERROR(IF(VLOOKUP($C1635,'MSCI Database'!$C:$R,3, FALSE)="","",VLOOKUP($C1635,'MSCI Database'!$C:$R,3, FALSE)),"")</f>
        <v>BB</v>
      </c>
      <c r="Q1635" s="164" t="str">
        <f>IFERROR(IF(VLOOKUP($C1635,'MSCI Database'!$C:$R,4, FALSE)="","",VLOOKUP($C1635,'MSCI Database'!$C:$R,4, FALSE)),"")</f>
        <v>0</v>
      </c>
      <c r="R1635" s="164">
        <f>IFERROR(IF(VLOOKUP($C1635,'MSCI Database'!$C:$R,5, FALSE)="","",VLOOKUP($C1635,'MSCI Database'!$C:$R,5, FALSE)),"")</f>
        <v>3.7</v>
      </c>
      <c r="S1635" s="164">
        <f>IFERROR(IF(VLOOKUP($C1635,'MSCI Database'!$C:$R,6, FALSE)="","",VLOOKUP($C1635,'MSCI Database'!$C:$R,6, FALSE)),"")</f>
        <v>6.8</v>
      </c>
      <c r="T1635" s="211">
        <f>IFERROR(IF(VLOOKUP($C1635,'MSCI Database'!$C:$R,7, FALSE)="","",VLOOKUP($C1635,'MSCI Database'!$C:$R,7, FALSE)),"")</f>
        <v>5</v>
      </c>
      <c r="U1635" s="164">
        <f>IFERROR(IF(VLOOKUP($C1635,'MSCI Database'!$C:$R,8, FALSE)="","",VLOOKUP($C1635,'MSCI Database'!$C:$R,8, FALSE)),"")</f>
        <v>2.8</v>
      </c>
      <c r="V1635" s="175">
        <f>IFERROR(IF(VLOOKUP($C1635,'MSCI Database'!$C:$R,9, FALSE)="","",VLOOKUP($C1635,'MSCI Database'!$C:$R,9, FALSE)),"")</f>
        <v>4.5999999999999996</v>
      </c>
      <c r="W1635" s="165">
        <f t="shared" ca="1" si="72"/>
        <v>0</v>
      </c>
      <c r="X1635" s="166">
        <f>IFERROR(IF(VLOOKUP($C1635,'MSCI Database'!$C:$R,10, FALSE)="","",VLOOKUP($C1635,'MSCI Database'!$C:$R,10, FALSE)),"")</f>
        <v>30092</v>
      </c>
      <c r="Y1635" s="133" t="str">
        <f>IFERROR(IF(VLOOKUP($C1635,'MSCI Database'!$C:$R,11, FALSE)="","",VLOOKUP($C1635,'MSCI Database'!$C:$R,11, FALSE)),"")</f>
        <v>2019</v>
      </c>
      <c r="Z1635" s="133" t="str">
        <f>IFERROR(IF(VLOOKUP($C1635,'MSCI Database'!$C:$R,12, FALSE)="","",VLOOKUP($C1635,'MSCI Database'!$C:$R,12, FALSE)),"")</f>
        <v>E.Segmt-Moderate</v>
      </c>
      <c r="AA1635" s="202" t="str">
        <f>IFERROR(IF(VLOOKUP($C1635,'MSCI Database'!$C:$R,13, FALSE)="","",VLOOKUP($C1635,'MSCI Database'!$C:$R,13, FALSE)),"")</f>
        <v>Strategic focus on clean-tech; limited labor management programs</v>
      </c>
    </row>
    <row r="1636" spans="1:27" s="130" customFormat="1" ht="15" hidden="1" customHeight="1" outlineLevel="1">
      <c r="A1636" s="130" t="s">
        <v>11925</v>
      </c>
      <c r="B1636" s="130" t="s">
        <v>1606</v>
      </c>
      <c r="C1636" s="130" t="s">
        <v>11926</v>
      </c>
      <c r="D1636" s="130" t="s">
        <v>18678</v>
      </c>
      <c r="E1636" s="130" t="s">
        <v>18673</v>
      </c>
      <c r="F1636" s="169">
        <v>0.65591422434817015</v>
      </c>
      <c r="G1636" s="132" t="str">
        <f ca="1">IFERROR(_xll.BQL($A1636, "cur_mkt_cap(currency=EUR)")/1000000, " ")</f>
        <v xml:space="preserve"> </v>
      </c>
      <c r="M1636" s="305">
        <f t="shared" si="73"/>
        <v>1.6529038453573887E-4</v>
      </c>
      <c r="N1636" s="223">
        <f t="shared" ca="1" si="74"/>
        <v>8.3786137527460166E-3</v>
      </c>
      <c r="O1636" s="172" t="str">
        <f>IFERROR(IF(VLOOKUP($C1636,'MSCI Database'!$C:$R,2, FALSE)="","",VLOOKUP($C1636,'MSCI Database'!$C:$R,2, FALSE)),"")</f>
        <v>Electrical Equipment</v>
      </c>
      <c r="P1636" s="186" t="str">
        <f>IFERROR(IF(VLOOKUP($C1636,'MSCI Database'!$C:$R,3, FALSE)="","",VLOOKUP($C1636,'MSCI Database'!$C:$R,3, FALSE)),"")</f>
        <v>AA</v>
      </c>
      <c r="Q1636" s="164" t="str">
        <f>IFERROR(IF(VLOOKUP($C1636,'MSCI Database'!$C:$R,4, FALSE)="","",VLOOKUP($C1636,'MSCI Database'!$C:$R,4, FALSE)),"")</f>
        <v>1</v>
      </c>
      <c r="R1636" s="164">
        <f>IFERROR(IF(VLOOKUP($C1636,'MSCI Database'!$C:$R,5, FALSE)="","",VLOOKUP($C1636,'MSCI Database'!$C:$R,5, FALSE)),"")</f>
        <v>8.4</v>
      </c>
      <c r="S1636" s="164">
        <f>IFERROR(IF(VLOOKUP($C1636,'MSCI Database'!$C:$R,6, FALSE)="","",VLOOKUP($C1636,'MSCI Database'!$C:$R,6, FALSE)),"")</f>
        <v>7.9</v>
      </c>
      <c r="T1636" s="211">
        <f>IFERROR(IF(VLOOKUP($C1636,'MSCI Database'!$C:$R,7, FALSE)="","",VLOOKUP($C1636,'MSCI Database'!$C:$R,7, FALSE)),"")</f>
        <v>7.9</v>
      </c>
      <c r="U1636" s="164">
        <f>IFERROR(IF(VLOOKUP($C1636,'MSCI Database'!$C:$R,8, FALSE)="","",VLOOKUP($C1636,'MSCI Database'!$C:$R,8, FALSE)),"")</f>
        <v>4.0999999999999996</v>
      </c>
      <c r="V1636" s="175">
        <f>IFERROR(IF(VLOOKUP($C1636,'MSCI Database'!$C:$R,9, FALSE)="","",VLOOKUP($C1636,'MSCI Database'!$C:$R,9, FALSE)),"")</f>
        <v>6.3</v>
      </c>
      <c r="W1636" s="165">
        <f t="shared" ca="1" si="72"/>
        <v>0</v>
      </c>
      <c r="X1636" s="166">
        <f>IFERROR(IF(VLOOKUP($C1636,'MSCI Database'!$C:$R,10, FALSE)="","",VLOOKUP($C1636,'MSCI Database'!$C:$R,10, FALSE)),"")</f>
        <v>118354</v>
      </c>
      <c r="Y1636" s="133" t="str">
        <f>IFERROR(IF(VLOOKUP($C1636,'MSCI Database'!$C:$R,11, FALSE)="","",VLOOKUP($C1636,'MSCI Database'!$C:$R,11, FALSE)),"")</f>
        <v>2019</v>
      </c>
      <c r="Z1636" s="133" t="str">
        <f>IFERROR(IF(VLOOKUP($C1636,'MSCI Database'!$C:$R,12, FALSE)="","",VLOOKUP($C1636,'MSCI Database'!$C:$R,12, FALSE)),"")</f>
        <v>Reported</v>
      </c>
      <c r="AA1636" s="202" t="str">
        <f>IFERROR(IF(VLOOKUP($C1636,'MSCI Database'!$C:$R,13, FALSE)="","",VLOOKUP($C1636,'MSCI Database'!$C:$R,13, FALSE)),"")</f>
        <v>Improvement in talent management initiatives and corporate governance practices drive upgrade</v>
      </c>
    </row>
    <row r="1637" spans="1:27" s="130" customFormat="1" ht="15" hidden="1" customHeight="1" outlineLevel="1">
      <c r="A1637" s="130" t="s">
        <v>11935</v>
      </c>
      <c r="B1637" s="130" t="s">
        <v>11936</v>
      </c>
      <c r="C1637" s="130" t="s">
        <v>11937</v>
      </c>
      <c r="D1637" s="130" t="s">
        <v>18678</v>
      </c>
      <c r="E1637" s="130" t="s">
        <v>100</v>
      </c>
      <c r="F1637" s="169">
        <v>0.55114669567195385</v>
      </c>
      <c r="G1637" s="132" t="str">
        <f ca="1">IFERROR(_xll.BQL($A1637, "cur_mkt_cap(currency=EUR)")/1000000, " ")</f>
        <v xml:space="preserve"> </v>
      </c>
      <c r="M1637" s="305">
        <f t="shared" si="73"/>
        <v>1.3888896730933237E-4</v>
      </c>
      <c r="N1637" s="223">
        <f t="shared" si="74"/>
        <v>0</v>
      </c>
      <c r="O1637" s="172" t="str">
        <f>IFERROR(IF(VLOOKUP($C1637,'MSCI Database'!$C:$R,2, FALSE)="","",VLOOKUP($C1637,'MSCI Database'!$C:$R,2, FALSE)),"")</f>
        <v>Utilities</v>
      </c>
      <c r="P1637" s="186" t="str">
        <f>IFERROR(IF(VLOOKUP($C1637,'MSCI Database'!$C:$R,3, FALSE)="","",VLOOKUP($C1637,'MSCI Database'!$C:$R,3, FALSE)),"")</f>
        <v/>
      </c>
      <c r="Q1637" s="164" t="str">
        <f>IFERROR(IF(VLOOKUP($C1637,'MSCI Database'!$C:$R,4, FALSE)="","",VLOOKUP($C1637,'MSCI Database'!$C:$R,4, FALSE)),"")</f>
        <v/>
      </c>
      <c r="R1637" s="164" t="str">
        <f>IFERROR(IF(VLOOKUP($C1637,'MSCI Database'!$C:$R,5, FALSE)="","",VLOOKUP($C1637,'MSCI Database'!$C:$R,5, FALSE)),"")</f>
        <v/>
      </c>
      <c r="S1637" s="164" t="str">
        <f>IFERROR(IF(VLOOKUP($C1637,'MSCI Database'!$C:$R,6, FALSE)="","",VLOOKUP($C1637,'MSCI Database'!$C:$R,6, FALSE)),"")</f>
        <v/>
      </c>
      <c r="T1637" s="211" t="str">
        <f>IFERROR(IF(VLOOKUP($C1637,'MSCI Database'!$C:$R,7, FALSE)="","",VLOOKUP($C1637,'MSCI Database'!$C:$R,7, FALSE)),"")</f>
        <v/>
      </c>
      <c r="U1637" s="164" t="str">
        <f>IFERROR(IF(VLOOKUP($C1637,'MSCI Database'!$C:$R,8, FALSE)="","",VLOOKUP($C1637,'MSCI Database'!$C:$R,8, FALSE)),"")</f>
        <v/>
      </c>
      <c r="V1637" s="175" t="str">
        <f>IFERROR(IF(VLOOKUP($C1637,'MSCI Database'!$C:$R,9, FALSE)="","",VLOOKUP($C1637,'MSCI Database'!$C:$R,9, FALSE)),"")</f>
        <v/>
      </c>
      <c r="W1637" s="165">
        <f t="shared" ca="1" si="72"/>
        <v>0</v>
      </c>
      <c r="X1637" s="166">
        <f>IFERROR(IF(VLOOKUP($C1637,'MSCI Database'!$C:$R,10, FALSE)="","",VLOOKUP($C1637,'MSCI Database'!$C:$R,10, FALSE)),"")</f>
        <v>19971</v>
      </c>
      <c r="Y1637" s="133" t="str">
        <f>IFERROR(IF(VLOOKUP($C1637,'MSCI Database'!$C:$R,11, FALSE)="","",VLOOKUP($C1637,'MSCI Database'!$C:$R,11, FALSE)),"")</f>
        <v>2019</v>
      </c>
      <c r="Z1637" s="133" t="str">
        <f>IFERROR(IF(VLOOKUP($C1637,'MSCI Database'!$C:$R,12, FALSE)="","",VLOOKUP($C1637,'MSCI Database'!$C:$R,12, FALSE)),"")</f>
        <v>E.Segmt-Low</v>
      </c>
      <c r="AA1637" s="202" t="str">
        <f>IFERROR(IF(VLOOKUP($C1637,'MSCI Database'!$C:$R,13, FALSE)="","",VLOOKUP($C1637,'MSCI Database'!$C:$R,13, FALSE)),"")</f>
        <v/>
      </c>
    </row>
    <row r="1638" spans="1:27" s="130" customFormat="1" ht="15" hidden="1" customHeight="1" outlineLevel="1">
      <c r="A1638" s="130" t="s">
        <v>11911</v>
      </c>
      <c r="B1638" s="130" t="s">
        <v>11912</v>
      </c>
      <c r="C1638" s="130" t="s">
        <v>11913</v>
      </c>
      <c r="D1638" s="130" t="s">
        <v>18675</v>
      </c>
      <c r="E1638" s="130" t="s">
        <v>100</v>
      </c>
      <c r="F1638" s="169">
        <v>0.53681382080705298</v>
      </c>
      <c r="G1638" s="132" t="str">
        <f ca="1">IFERROR(_xll.BQL($A1638, "cur_mkt_cap(currency=EUR)")/1000000, " ")</f>
        <v xml:space="preserve"> </v>
      </c>
      <c r="M1638" s="305">
        <f t="shared" si="73"/>
        <v>1.3527708284337734E-4</v>
      </c>
      <c r="N1638" s="223">
        <f t="shared" ca="1" si="74"/>
        <v>6.8572314713068747E-3</v>
      </c>
      <c r="O1638" s="172" t="str">
        <f>IFERROR(IF(VLOOKUP($C1638,'MSCI Database'!$C:$R,2, FALSE)="","",VLOOKUP($C1638,'MSCI Database'!$C:$R,2, FALSE)),"")</f>
        <v>Utilities</v>
      </c>
      <c r="P1638" s="186" t="str">
        <f>IFERROR(IF(VLOOKUP($C1638,'MSCI Database'!$C:$R,3, FALSE)="","",VLOOKUP($C1638,'MSCI Database'!$C:$R,3, FALSE)),"")</f>
        <v>BBB</v>
      </c>
      <c r="Q1638" s="164" t="str">
        <f>IFERROR(IF(VLOOKUP($C1638,'MSCI Database'!$C:$R,4, FALSE)="","",VLOOKUP($C1638,'MSCI Database'!$C:$R,4, FALSE)),"")</f>
        <v>-1</v>
      </c>
      <c r="R1638" s="164">
        <f>IFERROR(IF(VLOOKUP($C1638,'MSCI Database'!$C:$R,5, FALSE)="","",VLOOKUP($C1638,'MSCI Database'!$C:$R,5, FALSE)),"")</f>
        <v>5.0999999999999996</v>
      </c>
      <c r="S1638" s="164">
        <f>IFERROR(IF(VLOOKUP($C1638,'MSCI Database'!$C:$R,6, FALSE)="","",VLOOKUP($C1638,'MSCI Database'!$C:$R,6, FALSE)),"")</f>
        <v>8</v>
      </c>
      <c r="T1638" s="211">
        <f>IFERROR(IF(VLOOKUP($C1638,'MSCI Database'!$C:$R,7, FALSE)="","",VLOOKUP($C1638,'MSCI Database'!$C:$R,7, FALSE)),"")</f>
        <v>3.1</v>
      </c>
      <c r="U1638" s="164">
        <f>IFERROR(IF(VLOOKUP($C1638,'MSCI Database'!$C:$R,8, FALSE)="","",VLOOKUP($C1638,'MSCI Database'!$C:$R,8, FALSE)),"")</f>
        <v>3.7</v>
      </c>
      <c r="V1638" s="175">
        <f>IFERROR(IF(VLOOKUP($C1638,'MSCI Database'!$C:$R,9, FALSE)="","",VLOOKUP($C1638,'MSCI Database'!$C:$R,9, FALSE)),"")</f>
        <v>5.0999999999999996</v>
      </c>
      <c r="W1638" s="165">
        <f t="shared" ca="1" si="72"/>
        <v>0</v>
      </c>
      <c r="X1638" s="166">
        <f>IFERROR(IF(VLOOKUP($C1638,'MSCI Database'!$C:$R,10, FALSE)="","",VLOOKUP($C1638,'MSCI Database'!$C:$R,10, FALSE)),"")</f>
        <v>3037</v>
      </c>
      <c r="Y1638" s="133" t="str">
        <f>IFERROR(IF(VLOOKUP($C1638,'MSCI Database'!$C:$R,11, FALSE)="","",VLOOKUP($C1638,'MSCI Database'!$C:$R,11, FALSE)),"")</f>
        <v>2019</v>
      </c>
      <c r="Z1638" s="133" t="str">
        <f>IFERROR(IF(VLOOKUP($C1638,'MSCI Database'!$C:$R,12, FALSE)="","",VLOOKUP($C1638,'MSCI Database'!$C:$R,12, FALSE)),"")</f>
        <v>E.Segmt-Low</v>
      </c>
      <c r="AA1638" s="202" t="str">
        <f>IFERROR(IF(VLOOKUP($C1638,'MSCI Database'!$C:$R,13, FALSE)="","",VLOOKUP($C1638,'MSCI Database'!$C:$R,13, FALSE)),"")</f>
        <v/>
      </c>
    </row>
    <row r="1639" spans="1:27" s="130" customFormat="1" ht="15" hidden="1" customHeight="1" outlineLevel="1">
      <c r="A1639" s="130" t="s">
        <v>11966</v>
      </c>
      <c r="B1639" s="130" t="s">
        <v>11967</v>
      </c>
      <c r="C1639" s="130" t="s">
        <v>11968</v>
      </c>
      <c r="D1639" s="130" t="s">
        <v>18675</v>
      </c>
      <c r="E1639" s="130" t="s">
        <v>18673</v>
      </c>
      <c r="F1639" s="169">
        <v>0.53125538308061449</v>
      </c>
      <c r="G1639" s="132" t="str">
        <f ca="1">IFERROR(_xll.BQL($A1639, "cur_mkt_cap(currency=EUR)")/1000000, " ")</f>
        <v xml:space="preserve"> </v>
      </c>
      <c r="M1639" s="305">
        <f t="shared" si="73"/>
        <v>1.3387635653631485E-4</v>
      </c>
      <c r="N1639" s="223">
        <f t="shared" ca="1" si="74"/>
        <v>6.7862282805698513E-3</v>
      </c>
      <c r="O1639" s="172" t="str">
        <f>IFERROR(IF(VLOOKUP($C1639,'MSCI Database'!$C:$R,2, FALSE)="","",VLOOKUP($C1639,'MSCI Database'!$C:$R,2, FALSE)),"")</f>
        <v>Electrical Equipment</v>
      </c>
      <c r="P1639" s="186" t="str">
        <f>IFERROR(IF(VLOOKUP($C1639,'MSCI Database'!$C:$R,3, FALSE)="","",VLOOKUP($C1639,'MSCI Database'!$C:$R,3, FALSE)),"")</f>
        <v>BBB</v>
      </c>
      <c r="Q1639" s="164" t="str">
        <f>IFERROR(IF(VLOOKUP($C1639,'MSCI Database'!$C:$R,4, FALSE)="","",VLOOKUP($C1639,'MSCI Database'!$C:$R,4, FALSE)),"")</f>
        <v>1</v>
      </c>
      <c r="R1639" s="164">
        <f>IFERROR(IF(VLOOKUP($C1639,'MSCI Database'!$C:$R,5, FALSE)="","",VLOOKUP($C1639,'MSCI Database'!$C:$R,5, FALSE)),"")</f>
        <v>4.4000000000000004</v>
      </c>
      <c r="S1639" s="164">
        <f>IFERROR(IF(VLOOKUP($C1639,'MSCI Database'!$C:$R,6, FALSE)="","",VLOOKUP($C1639,'MSCI Database'!$C:$R,6, FALSE)),"")</f>
        <v>6.3</v>
      </c>
      <c r="T1639" s="211">
        <f>IFERROR(IF(VLOOKUP($C1639,'MSCI Database'!$C:$R,7, FALSE)="","",VLOOKUP($C1639,'MSCI Database'!$C:$R,7, FALSE)),"")</f>
        <v>5</v>
      </c>
      <c r="U1639" s="164">
        <f>IFERROR(IF(VLOOKUP($C1639,'MSCI Database'!$C:$R,8, FALSE)="","",VLOOKUP($C1639,'MSCI Database'!$C:$R,8, FALSE)),"")</f>
        <v>4.3</v>
      </c>
      <c r="V1639" s="175">
        <f>IFERROR(IF(VLOOKUP($C1639,'MSCI Database'!$C:$R,9, FALSE)="","",VLOOKUP($C1639,'MSCI Database'!$C:$R,9, FALSE)),"")</f>
        <v>5.2</v>
      </c>
      <c r="W1639" s="165">
        <f t="shared" ca="1" si="72"/>
        <v>0</v>
      </c>
      <c r="X1639" s="166">
        <f>IFERROR(IF(VLOOKUP($C1639,'MSCI Database'!$C:$R,10, FALSE)="","",VLOOKUP($C1639,'MSCI Database'!$C:$R,10, FALSE)),"")</f>
        <v>158938</v>
      </c>
      <c r="Y1639" s="133" t="str">
        <f>IFERROR(IF(VLOOKUP($C1639,'MSCI Database'!$C:$R,11, FALSE)="","",VLOOKUP($C1639,'MSCI Database'!$C:$R,11, FALSE)),"")</f>
        <v>2019</v>
      </c>
      <c r="Z1639" s="133" t="str">
        <f>IFERROR(IF(VLOOKUP($C1639,'MSCI Database'!$C:$R,12, FALSE)="","",VLOOKUP($C1639,'MSCI Database'!$C:$R,12, FALSE)),"")</f>
        <v>Reported</v>
      </c>
      <c r="AA1639" s="202" t="str">
        <f>IFERROR(IF(VLOOKUP($C1639,'MSCI Database'!$C:$R,13, FALSE)="","",VLOOKUP($C1639,'MSCI Database'!$C:$R,13, FALSE)),"")</f>
        <v/>
      </c>
    </row>
    <row r="1640" spans="1:27" s="130" customFormat="1" ht="15" hidden="1" customHeight="1" outlineLevel="1">
      <c r="A1640" s="130" t="s">
        <v>11962</v>
      </c>
      <c r="B1640" s="130" t="s">
        <v>11963</v>
      </c>
      <c r="C1640" s="130" t="s">
        <v>11964</v>
      </c>
      <c r="D1640" s="130" t="s">
        <v>18675</v>
      </c>
      <c r="E1640" s="130" t="s">
        <v>100</v>
      </c>
      <c r="F1640" s="169">
        <v>0.39771992766246989</v>
      </c>
      <c r="G1640" s="132" t="str">
        <f ca="1">IFERROR(_xll.BQL($A1640, "cur_mkt_cap(currency=EUR)")/1000000, " ")</f>
        <v xml:space="preserve"> </v>
      </c>
      <c r="M1640" s="305">
        <f t="shared" si="73"/>
        <v>1.0022542177094241E-4</v>
      </c>
      <c r="N1640" s="223">
        <f t="shared" ca="1" si="74"/>
        <v>5.0804534067934153E-3</v>
      </c>
      <c r="O1640" s="172" t="str">
        <f>IFERROR(IF(VLOOKUP($C1640,'MSCI Database'!$C:$R,2, FALSE)="","",VLOOKUP($C1640,'MSCI Database'!$C:$R,2, FALSE)),"")</f>
        <v>Utilities</v>
      </c>
      <c r="P1640" s="186" t="str">
        <f>IFERROR(IF(VLOOKUP($C1640,'MSCI Database'!$C:$R,3, FALSE)="","",VLOOKUP($C1640,'MSCI Database'!$C:$R,3, FALSE)),"")</f>
        <v>A</v>
      </c>
      <c r="Q1640" s="164" t="str">
        <f>IFERROR(IF(VLOOKUP($C1640,'MSCI Database'!$C:$R,4, FALSE)="","",VLOOKUP($C1640,'MSCI Database'!$C:$R,4, FALSE)),"")</f>
        <v>0</v>
      </c>
      <c r="R1640" s="164">
        <f>IFERROR(IF(VLOOKUP($C1640,'MSCI Database'!$C:$R,5, FALSE)="","",VLOOKUP($C1640,'MSCI Database'!$C:$R,5, FALSE)),"")</f>
        <v>6.1</v>
      </c>
      <c r="S1640" s="164">
        <f>IFERROR(IF(VLOOKUP($C1640,'MSCI Database'!$C:$R,6, FALSE)="","",VLOOKUP($C1640,'MSCI Database'!$C:$R,6, FALSE)),"")</f>
        <v>6.8</v>
      </c>
      <c r="T1640" s="211">
        <f>IFERROR(IF(VLOOKUP($C1640,'MSCI Database'!$C:$R,7, FALSE)="","",VLOOKUP($C1640,'MSCI Database'!$C:$R,7, FALSE)),"")</f>
        <v>4.9000000000000004</v>
      </c>
      <c r="U1640" s="164">
        <f>IFERROR(IF(VLOOKUP($C1640,'MSCI Database'!$C:$R,8, FALSE)="","",VLOOKUP($C1640,'MSCI Database'!$C:$R,8, FALSE)),"")</f>
        <v>4.5</v>
      </c>
      <c r="V1640" s="175">
        <f>IFERROR(IF(VLOOKUP($C1640,'MSCI Database'!$C:$R,9, FALSE)="","",VLOOKUP($C1640,'MSCI Database'!$C:$R,9, FALSE)),"")</f>
        <v>5.7</v>
      </c>
      <c r="W1640" s="165">
        <f t="shared" ca="1" si="72"/>
        <v>0</v>
      </c>
      <c r="X1640" s="166">
        <f>IFERROR(IF(VLOOKUP($C1640,'MSCI Database'!$C:$R,10, FALSE)="","",VLOOKUP($C1640,'MSCI Database'!$C:$R,10, FALSE)),"")</f>
        <v>4462508</v>
      </c>
      <c r="Y1640" s="133" t="str">
        <f>IFERROR(IF(VLOOKUP($C1640,'MSCI Database'!$C:$R,11, FALSE)="","",VLOOKUP($C1640,'MSCI Database'!$C:$R,11, FALSE)),"")</f>
        <v>2019</v>
      </c>
      <c r="Z1640" s="133" t="str">
        <f>IFERROR(IF(VLOOKUP($C1640,'MSCI Database'!$C:$R,12, FALSE)="","",VLOOKUP($C1640,'MSCI Database'!$C:$R,12, FALSE)),"")</f>
        <v>Reported</v>
      </c>
      <c r="AA1640" s="202" t="str">
        <f>IFERROR(IF(VLOOKUP($C1640,'MSCI Database'!$C:$R,13, FALSE)="","",VLOOKUP($C1640,'MSCI Database'!$C:$R,13, FALSE)),"")</f>
        <v>Waste-to-energy operations could help capitalize on opportunities in the renewable energy market</v>
      </c>
    </row>
    <row r="1641" spans="1:27" s="130" customFormat="1" ht="15" hidden="1" customHeight="1" outlineLevel="1">
      <c r="A1641" s="130" t="s">
        <v>11927</v>
      </c>
      <c r="B1641" s="130" t="s">
        <v>11928</v>
      </c>
      <c r="C1641" s="130" t="s">
        <v>11929</v>
      </c>
      <c r="D1641" s="130" t="s">
        <v>18678</v>
      </c>
      <c r="E1641" s="130" t="s">
        <v>18689</v>
      </c>
      <c r="F1641" s="169">
        <v>0.41951903359612958</v>
      </c>
      <c r="G1641" s="132" t="str">
        <f ca="1">IFERROR(_xll.BQL($A1641, "cur_mkt_cap(currency=EUR)")/1000000, " ")</f>
        <v xml:space="preserve"> </v>
      </c>
      <c r="M1641" s="305">
        <f t="shared" si="73"/>
        <v>1.0571879646622464E-4</v>
      </c>
      <c r="N1641" s="223">
        <f t="shared" ca="1" si="74"/>
        <v>5.3589140377621018E-3</v>
      </c>
      <c r="O1641" s="172" t="str">
        <f>IFERROR(IF(VLOOKUP($C1641,'MSCI Database'!$C:$R,2, FALSE)="","",VLOOKUP($C1641,'MSCI Database'!$C:$R,2, FALSE)),"")</f>
        <v>Semiconductors &amp; Semiconductor Equipment</v>
      </c>
      <c r="P1641" s="186" t="str">
        <f>IFERROR(IF(VLOOKUP($C1641,'MSCI Database'!$C:$R,3, FALSE)="","",VLOOKUP($C1641,'MSCI Database'!$C:$R,3, FALSE)),"")</f>
        <v>B</v>
      </c>
      <c r="Q1641" s="164" t="str">
        <f>IFERROR(IF(VLOOKUP($C1641,'MSCI Database'!$C:$R,4, FALSE)="","",VLOOKUP($C1641,'MSCI Database'!$C:$R,4, FALSE)),"")</f>
        <v/>
      </c>
      <c r="R1641" s="164">
        <f>IFERROR(IF(VLOOKUP($C1641,'MSCI Database'!$C:$R,5, FALSE)="","",VLOOKUP($C1641,'MSCI Database'!$C:$R,5, FALSE)),"")</f>
        <v>2.7</v>
      </c>
      <c r="S1641" s="164">
        <f>IFERROR(IF(VLOOKUP($C1641,'MSCI Database'!$C:$R,6, FALSE)="","",VLOOKUP($C1641,'MSCI Database'!$C:$R,6, FALSE)),"")</f>
        <v>6.6</v>
      </c>
      <c r="T1641" s="211">
        <f>IFERROR(IF(VLOOKUP($C1641,'MSCI Database'!$C:$R,7, FALSE)="","",VLOOKUP($C1641,'MSCI Database'!$C:$R,7, FALSE)),"")</f>
        <v>3.5</v>
      </c>
      <c r="U1641" s="164">
        <f>IFERROR(IF(VLOOKUP($C1641,'MSCI Database'!$C:$R,8, FALSE)="","",VLOOKUP($C1641,'MSCI Database'!$C:$R,8, FALSE)),"")</f>
        <v>2.5</v>
      </c>
      <c r="V1641" s="175">
        <f>IFERROR(IF(VLOOKUP($C1641,'MSCI Database'!$C:$R,9, FALSE)="","",VLOOKUP($C1641,'MSCI Database'!$C:$R,9, FALSE)),"")</f>
        <v>4.3</v>
      </c>
      <c r="W1641" s="165">
        <f t="shared" ca="1" si="72"/>
        <v>0</v>
      </c>
      <c r="X1641" s="166">
        <f>IFERROR(IF(VLOOKUP($C1641,'MSCI Database'!$C:$R,10, FALSE)="","",VLOOKUP($C1641,'MSCI Database'!$C:$R,10, FALSE)),"")</f>
        <v>582201</v>
      </c>
      <c r="Y1641" s="133" t="str">
        <f>IFERROR(IF(VLOOKUP($C1641,'MSCI Database'!$C:$R,11, FALSE)="","",VLOOKUP($C1641,'MSCI Database'!$C:$R,11, FALSE)),"")</f>
        <v>2019</v>
      </c>
      <c r="Z1641" s="133" t="str">
        <f>IFERROR(IF(VLOOKUP($C1641,'MSCI Database'!$C:$R,12, FALSE)="","",VLOOKUP($C1641,'MSCI Database'!$C:$R,12, FALSE)),"")</f>
        <v>E.Segmt-Low</v>
      </c>
      <c r="AA1641" s="202" t="str">
        <f>IFERROR(IF(VLOOKUP($C1641,'MSCI Database'!$C:$R,13, FALSE)="","",VLOOKUP($C1641,'MSCI Database'!$C:$R,13, FALSE)),"")</f>
        <v>Lags peers in governance practices; strong focus in clean technology applications</v>
      </c>
    </row>
    <row r="1642" spans="1:27" s="130" customFormat="1" ht="15" hidden="1" customHeight="1" outlineLevel="1">
      <c r="A1642" s="130" t="s">
        <v>11972</v>
      </c>
      <c r="B1642" s="130" t="s">
        <v>11973</v>
      </c>
      <c r="C1642" s="130" t="s">
        <v>11974</v>
      </c>
      <c r="D1642" s="130" t="s">
        <v>18675</v>
      </c>
      <c r="E1642" s="130" t="s">
        <v>100</v>
      </c>
      <c r="F1642" s="169">
        <v>0.34122743429151992</v>
      </c>
      <c r="G1642" s="132" t="str">
        <f ca="1">IFERROR(_xll.BQL($A1642, "cur_mkt_cap(currency=EUR)")/1000000, " ")</f>
        <v xml:space="preserve"> </v>
      </c>
      <c r="M1642" s="305">
        <f t="shared" si="73"/>
        <v>8.5989313441463017E-5</v>
      </c>
      <c r="N1642" s="223">
        <f t="shared" ca="1" si="74"/>
        <v>4.3588212721112681E-3</v>
      </c>
      <c r="O1642" s="172" t="str">
        <f>IFERROR(IF(VLOOKUP($C1642,'MSCI Database'!$C:$R,2, FALSE)="","",VLOOKUP($C1642,'MSCI Database'!$C:$R,2, FALSE)),"")</f>
        <v>Utilities</v>
      </c>
      <c r="P1642" s="186" t="str">
        <f>IFERROR(IF(VLOOKUP($C1642,'MSCI Database'!$C:$R,3, FALSE)="","",VLOOKUP($C1642,'MSCI Database'!$C:$R,3, FALSE)),"")</f>
        <v>BBB</v>
      </c>
      <c r="Q1642" s="164" t="str">
        <f>IFERROR(IF(VLOOKUP($C1642,'MSCI Database'!$C:$R,4, FALSE)="","",VLOOKUP($C1642,'MSCI Database'!$C:$R,4, FALSE)),"")</f>
        <v>0</v>
      </c>
      <c r="R1642" s="164">
        <f>IFERROR(IF(VLOOKUP($C1642,'MSCI Database'!$C:$R,5, FALSE)="","",VLOOKUP($C1642,'MSCI Database'!$C:$R,5, FALSE)),"")</f>
        <v>5.6</v>
      </c>
      <c r="S1642" s="164">
        <f>IFERROR(IF(VLOOKUP($C1642,'MSCI Database'!$C:$R,6, FALSE)="","",VLOOKUP($C1642,'MSCI Database'!$C:$R,6, FALSE)),"")</f>
        <v>6.8</v>
      </c>
      <c r="T1642" s="211">
        <f>IFERROR(IF(VLOOKUP($C1642,'MSCI Database'!$C:$R,7, FALSE)="","",VLOOKUP($C1642,'MSCI Database'!$C:$R,7, FALSE)),"")</f>
        <v>4</v>
      </c>
      <c r="U1642" s="164">
        <f>IFERROR(IF(VLOOKUP($C1642,'MSCI Database'!$C:$R,8, FALSE)="","",VLOOKUP($C1642,'MSCI Database'!$C:$R,8, FALSE)),"")</f>
        <v>3.4</v>
      </c>
      <c r="V1642" s="175">
        <f>IFERROR(IF(VLOOKUP($C1642,'MSCI Database'!$C:$R,9, FALSE)="","",VLOOKUP($C1642,'MSCI Database'!$C:$R,9, FALSE)),"")</f>
        <v>5.2</v>
      </c>
      <c r="W1642" s="165">
        <f t="shared" ca="1" si="72"/>
        <v>0</v>
      </c>
      <c r="X1642" s="166">
        <f>IFERROR(IF(VLOOKUP($C1642,'MSCI Database'!$C:$R,10, FALSE)="","",VLOOKUP($C1642,'MSCI Database'!$C:$R,10, FALSE)),"")</f>
        <v>1051160</v>
      </c>
      <c r="Y1642" s="133" t="str">
        <f>IFERROR(IF(VLOOKUP($C1642,'MSCI Database'!$C:$R,11, FALSE)="","",VLOOKUP($C1642,'MSCI Database'!$C:$R,11, FALSE)),"")</f>
        <v>2019</v>
      </c>
      <c r="Z1642" s="133" t="str">
        <f>IFERROR(IF(VLOOKUP($C1642,'MSCI Database'!$C:$R,12, FALSE)="","",VLOOKUP($C1642,'MSCI Database'!$C:$R,12, FALSE)),"")</f>
        <v>Reported</v>
      </c>
      <c r="AA1642" s="202" t="str">
        <f>IFERROR(IF(VLOOKUP($C1642,'MSCI Database'!$C:$R,13, FALSE)="","",VLOOKUP($C1642,'MSCI Database'!$C:$R,13, FALSE)),"")</f>
        <v/>
      </c>
    </row>
    <row r="1643" spans="1:27" s="130" customFormat="1" ht="15" hidden="1" customHeight="1" outlineLevel="1">
      <c r="A1643" s="130" t="s">
        <v>11951</v>
      </c>
      <c r="B1643" s="130" t="s">
        <v>11952</v>
      </c>
      <c r="C1643" s="130" t="s">
        <v>11953</v>
      </c>
      <c r="D1643" s="130" t="s">
        <v>18678</v>
      </c>
      <c r="E1643" s="130" t="s">
        <v>18673</v>
      </c>
      <c r="F1643" s="169">
        <v>0.23929464947297691</v>
      </c>
      <c r="G1643" s="132" t="str">
        <f ca="1">IFERROR(_xll.BQL($A1643, "cur_mkt_cap(currency=EUR)")/1000000, " ")</f>
        <v xml:space="preserve"> </v>
      </c>
      <c r="M1643" s="305">
        <f t="shared" si="73"/>
        <v>6.030225166719018E-5</v>
      </c>
      <c r="N1643" s="223">
        <f t="shared" si="74"/>
        <v>0</v>
      </c>
      <c r="O1643" s="172" t="str">
        <f>IFERROR(IF(VLOOKUP($C1643,'MSCI Database'!$C:$R,2, FALSE)="","",VLOOKUP($C1643,'MSCI Database'!$C:$R,2, FALSE)),"")</f>
        <v>Commercial Services &amp; Supplies</v>
      </c>
      <c r="P1643" s="186" t="str">
        <f>IFERROR(IF(VLOOKUP($C1643,'MSCI Database'!$C:$R,3, FALSE)="","",VLOOKUP($C1643,'MSCI Database'!$C:$R,3, FALSE)),"")</f>
        <v/>
      </c>
      <c r="Q1643" s="164" t="str">
        <f>IFERROR(IF(VLOOKUP($C1643,'MSCI Database'!$C:$R,4, FALSE)="","",VLOOKUP($C1643,'MSCI Database'!$C:$R,4, FALSE)),"")</f>
        <v/>
      </c>
      <c r="R1643" s="164" t="str">
        <f>IFERROR(IF(VLOOKUP($C1643,'MSCI Database'!$C:$R,5, FALSE)="","",VLOOKUP($C1643,'MSCI Database'!$C:$R,5, FALSE)),"")</f>
        <v/>
      </c>
      <c r="S1643" s="164" t="str">
        <f>IFERROR(IF(VLOOKUP($C1643,'MSCI Database'!$C:$R,6, FALSE)="","",VLOOKUP($C1643,'MSCI Database'!$C:$R,6, FALSE)),"")</f>
        <v/>
      </c>
      <c r="T1643" s="211" t="str">
        <f>IFERROR(IF(VLOOKUP($C1643,'MSCI Database'!$C:$R,7, FALSE)="","",VLOOKUP($C1643,'MSCI Database'!$C:$R,7, FALSE)),"")</f>
        <v/>
      </c>
      <c r="U1643" s="164" t="str">
        <f>IFERROR(IF(VLOOKUP($C1643,'MSCI Database'!$C:$R,8, FALSE)="","",VLOOKUP($C1643,'MSCI Database'!$C:$R,8, FALSE)),"")</f>
        <v/>
      </c>
      <c r="V1643" s="175" t="str">
        <f>IFERROR(IF(VLOOKUP($C1643,'MSCI Database'!$C:$R,9, FALSE)="","",VLOOKUP($C1643,'MSCI Database'!$C:$R,9, FALSE)),"")</f>
        <v/>
      </c>
      <c r="W1643" s="165">
        <f t="shared" ca="1" si="72"/>
        <v>0</v>
      </c>
      <c r="X1643" s="166">
        <f>IFERROR(IF(VLOOKUP($C1643,'MSCI Database'!$C:$R,10, FALSE)="","",VLOOKUP($C1643,'MSCI Database'!$C:$R,10, FALSE)),"")</f>
        <v>6516</v>
      </c>
      <c r="Y1643" s="133" t="str">
        <f>IFERROR(IF(VLOOKUP($C1643,'MSCI Database'!$C:$R,11, FALSE)="","",VLOOKUP($C1643,'MSCI Database'!$C:$R,11, FALSE)),"")</f>
        <v>2019</v>
      </c>
      <c r="Z1643" s="133" t="str">
        <f>IFERROR(IF(VLOOKUP($C1643,'MSCI Database'!$C:$R,12, FALSE)="","",VLOOKUP($C1643,'MSCI Database'!$C:$R,12, FALSE)),"")</f>
        <v>E.Segmt-Moderately Low</v>
      </c>
      <c r="AA1643" s="202" t="str">
        <f>IFERROR(IF(VLOOKUP($C1643,'MSCI Database'!$C:$R,13, FALSE)="","",VLOOKUP($C1643,'MSCI Database'!$C:$R,13, FALSE)),"")</f>
        <v/>
      </c>
    </row>
    <row r="1644" spans="1:27" s="130" customFormat="1" ht="15" hidden="1" customHeight="1" outlineLevel="1">
      <c r="A1644" s="130" t="s">
        <v>11931</v>
      </c>
      <c r="B1644" s="130" t="s">
        <v>11932</v>
      </c>
      <c r="C1644" s="130" t="s">
        <v>11933</v>
      </c>
      <c r="D1644" s="130" t="s">
        <v>18678</v>
      </c>
      <c r="E1644" s="130" t="s">
        <v>18689</v>
      </c>
      <c r="F1644" s="169">
        <v>0.25792447001289981</v>
      </c>
      <c r="G1644" s="132" t="str">
        <f ca="1">IFERROR(_xll.BQL($A1644, "cur_mkt_cap(currency=EUR)")/1000000, " ")</f>
        <v xml:space="preserve"> </v>
      </c>
      <c r="M1644" s="305">
        <f t="shared" si="73"/>
        <v>6.4996966443250757E-5</v>
      </c>
      <c r="N1644" s="223">
        <f t="shared" ca="1" si="74"/>
        <v>3.2947135942468738E-3</v>
      </c>
      <c r="O1644" s="172" t="str">
        <f>IFERROR(IF(VLOOKUP($C1644,'MSCI Database'!$C:$R,2, FALSE)="","",VLOOKUP($C1644,'MSCI Database'!$C:$R,2, FALSE)),"")</f>
        <v>Semiconductors &amp; Semiconductor Equipment</v>
      </c>
      <c r="P1644" s="186" t="str">
        <f>IFERROR(IF(VLOOKUP($C1644,'MSCI Database'!$C:$R,3, FALSE)="","",VLOOKUP($C1644,'MSCI Database'!$C:$R,3, FALSE)),"")</f>
        <v>CCC</v>
      </c>
      <c r="Q1644" s="164" t="str">
        <f>IFERROR(IF(VLOOKUP($C1644,'MSCI Database'!$C:$R,4, FALSE)="","",VLOOKUP($C1644,'MSCI Database'!$C:$R,4, FALSE)),"")</f>
        <v>0</v>
      </c>
      <c r="R1644" s="164">
        <f>IFERROR(IF(VLOOKUP($C1644,'MSCI Database'!$C:$R,5, FALSE)="","",VLOOKUP($C1644,'MSCI Database'!$C:$R,5, FALSE)),"")</f>
        <v>0.6</v>
      </c>
      <c r="S1644" s="164">
        <f>IFERROR(IF(VLOOKUP($C1644,'MSCI Database'!$C:$R,6, FALSE)="","",VLOOKUP($C1644,'MSCI Database'!$C:$R,6, FALSE)),"")</f>
        <v>5.8</v>
      </c>
      <c r="T1644" s="211">
        <f>IFERROR(IF(VLOOKUP($C1644,'MSCI Database'!$C:$R,7, FALSE)="","",VLOOKUP($C1644,'MSCI Database'!$C:$R,7, FALSE)),"")</f>
        <v>1.7</v>
      </c>
      <c r="U1644" s="164">
        <f>IFERROR(IF(VLOOKUP($C1644,'MSCI Database'!$C:$R,8, FALSE)="","",VLOOKUP($C1644,'MSCI Database'!$C:$R,8, FALSE)),"")</f>
        <v>2.7</v>
      </c>
      <c r="V1644" s="175">
        <f>IFERROR(IF(VLOOKUP($C1644,'MSCI Database'!$C:$R,9, FALSE)="","",VLOOKUP($C1644,'MSCI Database'!$C:$R,9, FALSE)),"")</f>
        <v>3.5</v>
      </c>
      <c r="W1644" s="165">
        <f t="shared" ca="1" si="72"/>
        <v>0</v>
      </c>
      <c r="X1644" s="166">
        <f>IFERROR(IF(VLOOKUP($C1644,'MSCI Database'!$C:$R,10, FALSE)="","",VLOOKUP($C1644,'MSCI Database'!$C:$R,10, FALSE)),"")</f>
        <v>245701</v>
      </c>
      <c r="Y1644" s="133" t="str">
        <f>IFERROR(IF(VLOOKUP($C1644,'MSCI Database'!$C:$R,11, FALSE)="","",VLOOKUP($C1644,'MSCI Database'!$C:$R,11, FALSE)),"")</f>
        <v>2019</v>
      </c>
      <c r="Z1644" s="133" t="str">
        <f>IFERROR(IF(VLOOKUP($C1644,'MSCI Database'!$C:$R,12, FALSE)="","",VLOOKUP($C1644,'MSCI Database'!$C:$R,12, FALSE)),"")</f>
        <v>E.Segmt-Moderately Low</v>
      </c>
      <c r="AA1644" s="202" t="str">
        <f>IFERROR(IF(VLOOKUP($C1644,'MSCI Database'!$C:$R,13, FALSE)="","",VLOOKUP($C1644,'MSCI Database'!$C:$R,13, FALSE)),"")</f>
        <v>Limited employee engagement programs; poor governance practices</v>
      </c>
    </row>
    <row r="1645" spans="1:27" s="130" customFormat="1" ht="15" hidden="1" customHeight="1" outlineLevel="1">
      <c r="A1645" s="130" t="s">
        <v>11986</v>
      </c>
      <c r="B1645" s="130" t="s">
        <v>11987</v>
      </c>
      <c r="C1645" s="130" t="s">
        <v>11988</v>
      </c>
      <c r="D1645" s="130" t="s">
        <v>18675</v>
      </c>
      <c r="E1645" s="130" t="s">
        <v>18689</v>
      </c>
      <c r="F1645" s="169">
        <v>0.21190998398866451</v>
      </c>
      <c r="G1645" s="132" t="str">
        <f ca="1">IFERROR(_xll.BQL($A1645, "cur_mkt_cap(currency=EUR)")/1000000, " ")</f>
        <v xml:space="preserve"> </v>
      </c>
      <c r="M1645" s="305">
        <f t="shared" si="73"/>
        <v>5.3401315965143453E-5</v>
      </c>
      <c r="N1645" s="223">
        <f t="shared" ca="1" si="74"/>
        <v>2.7069269735018608E-3</v>
      </c>
      <c r="O1645" s="172" t="str">
        <f>IFERROR(IF(VLOOKUP($C1645,'MSCI Database'!$C:$R,2, FALSE)="","",VLOOKUP($C1645,'MSCI Database'!$C:$R,2, FALSE)),"")</f>
        <v>Electronic Equipment, Instruments &amp; Components</v>
      </c>
      <c r="P1645" s="186" t="str">
        <f>IFERROR(IF(VLOOKUP($C1645,'MSCI Database'!$C:$R,3, FALSE)="","",VLOOKUP($C1645,'MSCI Database'!$C:$R,3, FALSE)),"")</f>
        <v>A</v>
      </c>
      <c r="Q1645" s="164" t="str">
        <f>IFERROR(IF(VLOOKUP($C1645,'MSCI Database'!$C:$R,4, FALSE)="","",VLOOKUP($C1645,'MSCI Database'!$C:$R,4, FALSE)),"")</f>
        <v>1</v>
      </c>
      <c r="R1645" s="164">
        <f>IFERROR(IF(VLOOKUP($C1645,'MSCI Database'!$C:$R,5, FALSE)="","",VLOOKUP($C1645,'MSCI Database'!$C:$R,5, FALSE)),"")</f>
        <v>5.8</v>
      </c>
      <c r="S1645" s="164">
        <f>IFERROR(IF(VLOOKUP($C1645,'MSCI Database'!$C:$R,6, FALSE)="","",VLOOKUP($C1645,'MSCI Database'!$C:$R,6, FALSE)),"")</f>
        <v>9.5</v>
      </c>
      <c r="T1645" s="211">
        <f>IFERROR(IF(VLOOKUP($C1645,'MSCI Database'!$C:$R,7, FALSE)="","",VLOOKUP($C1645,'MSCI Database'!$C:$R,7, FALSE)),"")</f>
        <v>3.4</v>
      </c>
      <c r="U1645" s="164">
        <f>IFERROR(IF(VLOOKUP($C1645,'MSCI Database'!$C:$R,8, FALSE)="","",VLOOKUP($C1645,'MSCI Database'!$C:$R,8, FALSE)),"")</f>
        <v>4.0999999999999996</v>
      </c>
      <c r="V1645" s="175">
        <f>IFERROR(IF(VLOOKUP($C1645,'MSCI Database'!$C:$R,9, FALSE)="","",VLOOKUP($C1645,'MSCI Database'!$C:$R,9, FALSE)),"")</f>
        <v>4.7</v>
      </c>
      <c r="W1645" s="165">
        <f t="shared" ca="1" si="72"/>
        <v>0</v>
      </c>
      <c r="X1645" s="166">
        <f>IFERROR(IF(VLOOKUP($C1645,'MSCI Database'!$C:$R,10, FALSE)="","",VLOOKUP($C1645,'MSCI Database'!$C:$R,10, FALSE)),"")</f>
        <v>14976</v>
      </c>
      <c r="Y1645" s="133" t="str">
        <f>IFERROR(IF(VLOOKUP($C1645,'MSCI Database'!$C:$R,11, FALSE)="","",VLOOKUP($C1645,'MSCI Database'!$C:$R,11, FALSE)),"")</f>
        <v>2019</v>
      </c>
      <c r="Z1645" s="133" t="str">
        <f>IFERROR(IF(VLOOKUP($C1645,'MSCI Database'!$C:$R,12, FALSE)="","",VLOOKUP($C1645,'MSCI Database'!$C:$R,12, FALSE)),"")</f>
        <v>Reported</v>
      </c>
      <c r="AA1645" s="202" t="str">
        <f>IFERROR(IF(VLOOKUP($C1645,'MSCI Database'!$C:$R,13, FALSE)="","",VLOOKUP($C1645,'MSCI Database'!$C:$R,13, FALSE)),"")</f>
        <v/>
      </c>
    </row>
    <row r="1646" spans="1:27" s="130" customFormat="1" ht="15" hidden="1" customHeight="1" outlineLevel="1">
      <c r="A1646" s="130" t="s">
        <v>11904</v>
      </c>
      <c r="B1646" s="130" t="s">
        <v>11905</v>
      </c>
      <c r="C1646" s="130" t="s">
        <v>11906</v>
      </c>
      <c r="D1646" s="130" t="s">
        <v>18675</v>
      </c>
      <c r="E1646" s="130" t="s">
        <v>100</v>
      </c>
      <c r="F1646" s="169">
        <v>0.19998157560816171</v>
      </c>
      <c r="G1646" s="132" t="str">
        <f ca="1">IFERROR(_xll.BQL($A1646, "cur_mkt_cap(currency=EUR)")/1000000, " ")</f>
        <v xml:space="preserve"> </v>
      </c>
      <c r="M1646" s="305">
        <f t="shared" si="73"/>
        <v>5.0395357053256747E-5</v>
      </c>
      <c r="N1646" s="223">
        <f t="shared" ca="1" si="74"/>
        <v>2.554554113156329E-3</v>
      </c>
      <c r="O1646" s="172" t="str">
        <f>IFERROR(IF(VLOOKUP($C1646,'MSCI Database'!$C:$R,2, FALSE)="","",VLOOKUP($C1646,'MSCI Database'!$C:$R,2, FALSE)),"")</f>
        <v>Utilities</v>
      </c>
      <c r="P1646" s="186" t="str">
        <f>IFERROR(IF(VLOOKUP($C1646,'MSCI Database'!$C:$R,3, FALSE)="","",VLOOKUP($C1646,'MSCI Database'!$C:$R,3, FALSE)),"")</f>
        <v>BB</v>
      </c>
      <c r="Q1646" s="164" t="str">
        <f>IFERROR(IF(VLOOKUP($C1646,'MSCI Database'!$C:$R,4, FALSE)="","",VLOOKUP($C1646,'MSCI Database'!$C:$R,4, FALSE)),"")</f>
        <v>-2</v>
      </c>
      <c r="R1646" s="164">
        <f>IFERROR(IF(VLOOKUP($C1646,'MSCI Database'!$C:$R,5, FALSE)="","",VLOOKUP($C1646,'MSCI Database'!$C:$R,5, FALSE)),"")</f>
        <v>3.2</v>
      </c>
      <c r="S1646" s="164">
        <f>IFERROR(IF(VLOOKUP($C1646,'MSCI Database'!$C:$R,6, FALSE)="","",VLOOKUP($C1646,'MSCI Database'!$C:$R,6, FALSE)),"")</f>
        <v>9.6</v>
      </c>
      <c r="T1646" s="211">
        <f>IFERROR(IF(VLOOKUP($C1646,'MSCI Database'!$C:$R,7, FALSE)="","",VLOOKUP($C1646,'MSCI Database'!$C:$R,7, FALSE)),"")</f>
        <v>1.9</v>
      </c>
      <c r="U1646" s="164">
        <f>IFERROR(IF(VLOOKUP($C1646,'MSCI Database'!$C:$R,8, FALSE)="","",VLOOKUP($C1646,'MSCI Database'!$C:$R,8, FALSE)),"")</f>
        <v>0.5</v>
      </c>
      <c r="V1646" s="175">
        <f>IFERROR(IF(VLOOKUP($C1646,'MSCI Database'!$C:$R,9, FALSE)="","",VLOOKUP($C1646,'MSCI Database'!$C:$R,9, FALSE)),"")</f>
        <v>4.0999999999999996</v>
      </c>
      <c r="W1646" s="165">
        <f t="shared" ca="1" si="72"/>
        <v>0</v>
      </c>
      <c r="X1646" s="166">
        <f>IFERROR(IF(VLOOKUP($C1646,'MSCI Database'!$C:$R,10, FALSE)="","",VLOOKUP($C1646,'MSCI Database'!$C:$R,10, FALSE)),"")</f>
        <v>16330</v>
      </c>
      <c r="Y1646" s="133" t="str">
        <f>IFERROR(IF(VLOOKUP($C1646,'MSCI Database'!$C:$R,11, FALSE)="","",VLOOKUP($C1646,'MSCI Database'!$C:$R,11, FALSE)),"")</f>
        <v>2019</v>
      </c>
      <c r="Z1646" s="133" t="str">
        <f>IFERROR(IF(VLOOKUP($C1646,'MSCI Database'!$C:$R,12, FALSE)="","",VLOOKUP($C1646,'MSCI Database'!$C:$R,12, FALSE)),"")</f>
        <v>E.CSI</v>
      </c>
      <c r="AA1646" s="202" t="str">
        <f>IFERROR(IF(VLOOKUP($C1646,'MSCI Database'!$C:$R,13, FALSE)="","",VLOOKUP($C1646,'MSCI Database'!$C:$R,13, FALSE)),"")</f>
        <v/>
      </c>
    </row>
    <row r="1647" spans="1:27" s="130" customFormat="1" ht="15" hidden="1" customHeight="1" outlineLevel="1">
      <c r="A1647" s="130" t="s">
        <v>11947</v>
      </c>
      <c r="B1647" s="130" t="s">
        <v>11948</v>
      </c>
      <c r="C1647" s="130" t="s">
        <v>11949</v>
      </c>
      <c r="D1647" s="130" t="s">
        <v>18678</v>
      </c>
      <c r="E1647" s="130" t="s">
        <v>18673</v>
      </c>
      <c r="F1647" s="169">
        <v>0.20281700147259049</v>
      </c>
      <c r="G1647" s="132" t="str">
        <f ca="1">IFERROR(_xll.BQL($A1647, "cur_mkt_cap(currency=EUR)")/1000000, " ")</f>
        <v xml:space="preserve"> </v>
      </c>
      <c r="M1647" s="305">
        <f t="shared" si="73"/>
        <v>5.1109884371092805E-5</v>
      </c>
      <c r="N1647" s="223">
        <f t="shared" ca="1" si="74"/>
        <v>2.5907736937976905E-3</v>
      </c>
      <c r="O1647" s="172" t="str">
        <f>IFERROR(IF(VLOOKUP($C1647,'MSCI Database'!$C:$R,2, FALSE)="","",VLOOKUP($C1647,'MSCI Database'!$C:$R,2, FALSE)),"")</f>
        <v>Electrical Equipment</v>
      </c>
      <c r="P1647" s="186" t="str">
        <f>IFERROR(IF(VLOOKUP($C1647,'MSCI Database'!$C:$R,3, FALSE)="","",VLOOKUP($C1647,'MSCI Database'!$C:$R,3, FALSE)),"")</f>
        <v>B</v>
      </c>
      <c r="Q1647" s="164" t="str">
        <f>IFERROR(IF(VLOOKUP($C1647,'MSCI Database'!$C:$R,4, FALSE)="","",VLOOKUP($C1647,'MSCI Database'!$C:$R,4, FALSE)),"")</f>
        <v/>
      </c>
      <c r="R1647" s="164">
        <f>IFERROR(IF(VLOOKUP($C1647,'MSCI Database'!$C:$R,5, FALSE)="","",VLOOKUP($C1647,'MSCI Database'!$C:$R,5, FALSE)),"")</f>
        <v>1.9</v>
      </c>
      <c r="S1647" s="164">
        <f>IFERROR(IF(VLOOKUP($C1647,'MSCI Database'!$C:$R,6, FALSE)="","",VLOOKUP($C1647,'MSCI Database'!$C:$R,6, FALSE)),"")</f>
        <v>6.4</v>
      </c>
      <c r="T1647" s="211">
        <f>IFERROR(IF(VLOOKUP($C1647,'MSCI Database'!$C:$R,7, FALSE)="","",VLOOKUP($C1647,'MSCI Database'!$C:$R,7, FALSE)),"")</f>
        <v>5</v>
      </c>
      <c r="U1647" s="164">
        <f>IFERROR(IF(VLOOKUP($C1647,'MSCI Database'!$C:$R,8, FALSE)="","",VLOOKUP($C1647,'MSCI Database'!$C:$R,8, FALSE)),"")</f>
        <v>2.1</v>
      </c>
      <c r="V1647" s="175">
        <f>IFERROR(IF(VLOOKUP($C1647,'MSCI Database'!$C:$R,9, FALSE)="","",VLOOKUP($C1647,'MSCI Database'!$C:$R,9, FALSE)),"")</f>
        <v>4.2</v>
      </c>
      <c r="W1647" s="165">
        <f t="shared" ca="1" si="72"/>
        <v>0</v>
      </c>
      <c r="X1647" s="166">
        <f>IFERROR(IF(VLOOKUP($C1647,'MSCI Database'!$C:$R,10, FALSE)="","",VLOOKUP($C1647,'MSCI Database'!$C:$R,10, FALSE)),"")</f>
        <v>25185</v>
      </c>
      <c r="Y1647" s="133" t="str">
        <f>IFERROR(IF(VLOOKUP($C1647,'MSCI Database'!$C:$R,11, FALSE)="","",VLOOKUP($C1647,'MSCI Database'!$C:$R,11, FALSE)),"")</f>
        <v>2019</v>
      </c>
      <c r="Z1647" s="133" t="str">
        <f>IFERROR(IF(VLOOKUP($C1647,'MSCI Database'!$C:$R,12, FALSE)="","",VLOOKUP($C1647,'MSCI Database'!$C:$R,12, FALSE)),"")</f>
        <v>E.Segmt-Moderate</v>
      </c>
      <c r="AA1647" s="202" t="str">
        <f>IFERROR(IF(VLOOKUP($C1647,'MSCI Database'!$C:$R,13, FALSE)="","",VLOOKUP($C1647,'MSCI Database'!$C:$R,13, FALSE)),"")</f>
        <v>Lags peers in governance practice; strong cleantech focus</v>
      </c>
    </row>
    <row r="1648" spans="1:27" s="130" customFormat="1" ht="15" hidden="1" customHeight="1" outlineLevel="1">
      <c r="A1648" s="130" t="s">
        <v>11922</v>
      </c>
      <c r="B1648" s="130" t="s">
        <v>11923</v>
      </c>
      <c r="C1648" s="130" t="s">
        <v>11924</v>
      </c>
      <c r="D1648" s="130" t="s">
        <v>18678</v>
      </c>
      <c r="E1648" s="130" t="s">
        <v>18673</v>
      </c>
      <c r="F1648" s="169">
        <v>0.16572904009333861</v>
      </c>
      <c r="G1648" s="132" t="str">
        <f ca="1">IFERROR(_xll.BQL($A1648, "cur_mkt_cap(currency=EUR)")/1000000, " ")</f>
        <v xml:space="preserve"> </v>
      </c>
      <c r="M1648" s="305">
        <f t="shared" si="73"/>
        <v>4.1763718103521335E-5</v>
      </c>
      <c r="N1648" s="223">
        <f t="shared" si="74"/>
        <v>0</v>
      </c>
      <c r="O1648" s="172" t="str">
        <f>IFERROR(IF(VLOOKUP($C1648,'MSCI Database'!$C:$R,2, FALSE)="","",VLOOKUP($C1648,'MSCI Database'!$C:$R,2, FALSE)),"")</f>
        <v>Commercial Services &amp; Supplies</v>
      </c>
      <c r="P1648" s="186" t="str">
        <f>IFERROR(IF(VLOOKUP($C1648,'MSCI Database'!$C:$R,3, FALSE)="","",VLOOKUP($C1648,'MSCI Database'!$C:$R,3, FALSE)),"")</f>
        <v/>
      </c>
      <c r="Q1648" s="164" t="str">
        <f>IFERROR(IF(VLOOKUP($C1648,'MSCI Database'!$C:$R,4, FALSE)="","",VLOOKUP($C1648,'MSCI Database'!$C:$R,4, FALSE)),"")</f>
        <v/>
      </c>
      <c r="R1648" s="164" t="str">
        <f>IFERROR(IF(VLOOKUP($C1648,'MSCI Database'!$C:$R,5, FALSE)="","",VLOOKUP($C1648,'MSCI Database'!$C:$R,5, FALSE)),"")</f>
        <v/>
      </c>
      <c r="S1648" s="164" t="str">
        <f>IFERROR(IF(VLOOKUP($C1648,'MSCI Database'!$C:$R,6, FALSE)="","",VLOOKUP($C1648,'MSCI Database'!$C:$R,6, FALSE)),"")</f>
        <v/>
      </c>
      <c r="T1648" s="211" t="str">
        <f>IFERROR(IF(VLOOKUP($C1648,'MSCI Database'!$C:$R,7, FALSE)="","",VLOOKUP($C1648,'MSCI Database'!$C:$R,7, FALSE)),"")</f>
        <v/>
      </c>
      <c r="U1648" s="164" t="str">
        <f>IFERROR(IF(VLOOKUP($C1648,'MSCI Database'!$C:$R,8, FALSE)="","",VLOOKUP($C1648,'MSCI Database'!$C:$R,8, FALSE)),"")</f>
        <v/>
      </c>
      <c r="V1648" s="175" t="str">
        <f>IFERROR(IF(VLOOKUP($C1648,'MSCI Database'!$C:$R,9, FALSE)="","",VLOOKUP($C1648,'MSCI Database'!$C:$R,9, FALSE)),"")</f>
        <v/>
      </c>
      <c r="W1648" s="165">
        <f t="shared" ca="1" si="72"/>
        <v>0</v>
      </c>
      <c r="X1648" s="166">
        <f>IFERROR(IF(VLOOKUP($C1648,'MSCI Database'!$C:$R,10, FALSE)="","",VLOOKUP($C1648,'MSCI Database'!$C:$R,10, FALSE)),"")</f>
        <v>45125</v>
      </c>
      <c r="Y1648" s="133" t="str">
        <f>IFERROR(IF(VLOOKUP($C1648,'MSCI Database'!$C:$R,11, FALSE)="","",VLOOKUP($C1648,'MSCI Database'!$C:$R,11, FALSE)),"")</f>
        <v>2019</v>
      </c>
      <c r="Z1648" s="133" t="str">
        <f>IFERROR(IF(VLOOKUP($C1648,'MSCI Database'!$C:$R,12, FALSE)="","",VLOOKUP($C1648,'MSCI Database'!$C:$R,12, FALSE)),"")</f>
        <v>Reported</v>
      </c>
      <c r="AA1648" s="202" t="str">
        <f>IFERROR(IF(VLOOKUP($C1648,'MSCI Database'!$C:$R,13, FALSE)="","",VLOOKUP($C1648,'MSCI Database'!$C:$R,13, FALSE)),"")</f>
        <v/>
      </c>
    </row>
    <row r="1649" spans="1:27" s="130" customFormat="1" ht="15" hidden="1" customHeight="1" outlineLevel="1">
      <c r="A1649" s="130" t="s">
        <v>11907</v>
      </c>
      <c r="B1649" s="130" t="s">
        <v>11908</v>
      </c>
      <c r="C1649" s="130" t="s">
        <v>11909</v>
      </c>
      <c r="D1649" s="130" t="s">
        <v>18678</v>
      </c>
      <c r="E1649" s="130" t="s">
        <v>100</v>
      </c>
      <c r="F1649" s="169">
        <v>0.21115777875982761</v>
      </c>
      <c r="G1649" s="132" t="str">
        <f ca="1">IFERROR(_xll.BQL($A1649, "cur_mkt_cap(currency=EUR)")/1000000, " ")</f>
        <v xml:space="preserve"> </v>
      </c>
      <c r="M1649" s="305">
        <f t="shared" si="73"/>
        <v>5.3211760247476554E-5</v>
      </c>
      <c r="N1649" s="223">
        <f t="shared" ca="1" si="74"/>
        <v>2.6973183435297279E-3</v>
      </c>
      <c r="O1649" s="172" t="str">
        <f>IFERROR(IF(VLOOKUP($C1649,'MSCI Database'!$C:$R,2, FALSE)="","",VLOOKUP($C1649,'MSCI Database'!$C:$R,2, FALSE)),"")</f>
        <v>Utilities</v>
      </c>
      <c r="P1649" s="186" t="str">
        <f>IFERROR(IF(VLOOKUP($C1649,'MSCI Database'!$C:$R,3, FALSE)="","",VLOOKUP($C1649,'MSCI Database'!$C:$R,3, FALSE)),"")</f>
        <v>BB</v>
      </c>
      <c r="Q1649" s="164" t="str">
        <f>IFERROR(IF(VLOOKUP($C1649,'MSCI Database'!$C:$R,4, FALSE)="","",VLOOKUP($C1649,'MSCI Database'!$C:$R,4, FALSE)),"")</f>
        <v>1</v>
      </c>
      <c r="R1649" s="164">
        <f>IFERROR(IF(VLOOKUP($C1649,'MSCI Database'!$C:$R,5, FALSE)="","",VLOOKUP($C1649,'MSCI Database'!$C:$R,5, FALSE)),"")</f>
        <v>2.9</v>
      </c>
      <c r="S1649" s="164">
        <f>IFERROR(IF(VLOOKUP($C1649,'MSCI Database'!$C:$R,6, FALSE)="","",VLOOKUP($C1649,'MSCI Database'!$C:$R,6, FALSE)),"")</f>
        <v>3.7</v>
      </c>
      <c r="T1649" s="211">
        <f>IFERROR(IF(VLOOKUP($C1649,'MSCI Database'!$C:$R,7, FALSE)="","",VLOOKUP($C1649,'MSCI Database'!$C:$R,7, FALSE)),"")</f>
        <v>7.4</v>
      </c>
      <c r="U1649" s="164">
        <f>IFERROR(IF(VLOOKUP($C1649,'MSCI Database'!$C:$R,8, FALSE)="","",VLOOKUP($C1649,'MSCI Database'!$C:$R,8, FALSE)),"")</f>
        <v>3.5</v>
      </c>
      <c r="V1649" s="175">
        <f>IFERROR(IF(VLOOKUP($C1649,'MSCI Database'!$C:$R,9, FALSE)="","",VLOOKUP($C1649,'MSCI Database'!$C:$R,9, FALSE)),"")</f>
        <v>4.4000000000000004</v>
      </c>
      <c r="W1649" s="165">
        <f t="shared" ca="1" si="72"/>
        <v>0</v>
      </c>
      <c r="X1649" s="166">
        <f>IFERROR(IF(VLOOKUP($C1649,'MSCI Database'!$C:$R,10, FALSE)="","",VLOOKUP($C1649,'MSCI Database'!$C:$R,10, FALSE)),"")</f>
        <v>495935</v>
      </c>
      <c r="Y1649" s="133" t="str">
        <f>IFERROR(IF(VLOOKUP($C1649,'MSCI Database'!$C:$R,11, FALSE)="","",VLOOKUP($C1649,'MSCI Database'!$C:$R,11, FALSE)),"")</f>
        <v>2019</v>
      </c>
      <c r="Z1649" s="133" t="str">
        <f>IFERROR(IF(VLOOKUP($C1649,'MSCI Database'!$C:$R,12, FALSE)="","",VLOOKUP($C1649,'MSCI Database'!$C:$R,12, FALSE)),"")</f>
        <v>E.CSI</v>
      </c>
      <c r="AA1649" s="202" t="str">
        <f>IFERROR(IF(VLOOKUP($C1649,'MSCI Database'!$C:$R,13, FALSE)="","",VLOOKUP($C1649,'MSCI Database'!$C:$R,13, FALSE)),"")</f>
        <v>Lack of practical water leakage oversight</v>
      </c>
    </row>
    <row r="1650" spans="1:27" s="130" customFormat="1" ht="15" hidden="1" customHeight="1" outlineLevel="1">
      <c r="A1650" s="130" t="s">
        <v>11969</v>
      </c>
      <c r="B1650" s="130" t="s">
        <v>11970</v>
      </c>
      <c r="C1650" s="130" t="s">
        <v>11971</v>
      </c>
      <c r="D1650" s="130" t="s">
        <v>18678</v>
      </c>
      <c r="E1650" s="130" t="s">
        <v>18673</v>
      </c>
      <c r="F1650" s="169">
        <v>7.2869321815811558E-4</v>
      </c>
      <c r="G1650" s="132" t="str">
        <f ca="1">IFERROR(_xll.BQL($A1650, "cur_mkt_cap(currency=EUR)")/1000000, " ")</f>
        <v xml:space="preserve"> </v>
      </c>
      <c r="M1650" s="305">
        <f t="shared" si="73"/>
        <v>1.8363069097584514E-7</v>
      </c>
      <c r="N1650" s="223">
        <f t="shared" si="74"/>
        <v>0</v>
      </c>
      <c r="O1650" s="172" t="str">
        <f>IFERROR(IF(VLOOKUP($C1650,'MSCI Database'!$C:$R,2, FALSE)="","",VLOOKUP($C1650,'MSCI Database'!$C:$R,2, FALSE)),"")</f>
        <v/>
      </c>
      <c r="P1650" s="186" t="str">
        <f>IFERROR(IF(VLOOKUP($C1650,'MSCI Database'!$C:$R,3, FALSE)="","",VLOOKUP($C1650,'MSCI Database'!$C:$R,3, FALSE)),"")</f>
        <v/>
      </c>
      <c r="Q1650" s="164" t="str">
        <f>IFERROR(IF(VLOOKUP($C1650,'MSCI Database'!$C:$R,4, FALSE)="","",VLOOKUP($C1650,'MSCI Database'!$C:$R,4, FALSE)),"")</f>
        <v/>
      </c>
      <c r="R1650" s="164" t="str">
        <f>IFERROR(IF(VLOOKUP($C1650,'MSCI Database'!$C:$R,5, FALSE)="","",VLOOKUP($C1650,'MSCI Database'!$C:$R,5, FALSE)),"")</f>
        <v/>
      </c>
      <c r="S1650" s="164" t="str">
        <f>IFERROR(IF(VLOOKUP($C1650,'MSCI Database'!$C:$R,6, FALSE)="","",VLOOKUP($C1650,'MSCI Database'!$C:$R,6, FALSE)),"")</f>
        <v/>
      </c>
      <c r="T1650" s="211" t="str">
        <f>IFERROR(IF(VLOOKUP($C1650,'MSCI Database'!$C:$R,7, FALSE)="","",VLOOKUP($C1650,'MSCI Database'!$C:$R,7, FALSE)),"")</f>
        <v/>
      </c>
      <c r="U1650" s="164" t="str">
        <f>IFERROR(IF(VLOOKUP($C1650,'MSCI Database'!$C:$R,8, FALSE)="","",VLOOKUP($C1650,'MSCI Database'!$C:$R,8, FALSE)),"")</f>
        <v/>
      </c>
      <c r="V1650" s="175" t="str">
        <f>IFERROR(IF(VLOOKUP($C1650,'MSCI Database'!$C:$R,9, FALSE)="","",VLOOKUP($C1650,'MSCI Database'!$C:$R,9, FALSE)),"")</f>
        <v/>
      </c>
      <c r="W1650" s="165">
        <f t="shared" ca="1" si="72"/>
        <v>0</v>
      </c>
      <c r="X1650" s="166" t="str">
        <f>IFERROR(IF(VLOOKUP($C1650,'MSCI Database'!$C:$R,10, FALSE)="","",VLOOKUP($C1650,'MSCI Database'!$C:$R,10, FALSE)),"")</f>
        <v/>
      </c>
      <c r="Y1650" s="133" t="str">
        <f>IFERROR(IF(VLOOKUP($C1650,'MSCI Database'!$C:$R,11, FALSE)="","",VLOOKUP($C1650,'MSCI Database'!$C:$R,11, FALSE)),"")</f>
        <v/>
      </c>
      <c r="Z1650" s="133" t="str">
        <f>IFERROR(IF(VLOOKUP($C1650,'MSCI Database'!$C:$R,12, FALSE)="","",VLOOKUP($C1650,'MSCI Database'!$C:$R,12, FALSE)),"")</f>
        <v/>
      </c>
      <c r="AA1650" s="202" t="str">
        <f>IFERROR(IF(VLOOKUP($C1650,'MSCI Database'!$C:$R,13, FALSE)="","",VLOOKUP($C1650,'MSCI Database'!$C:$R,13, FALSE)),"")</f>
        <v/>
      </c>
    </row>
    <row r="1651" spans="1:27" s="130" customFormat="1" ht="15" hidden="1" customHeight="1" outlineLevel="1">
      <c r="F1651" s="169"/>
      <c r="G1651" s="132"/>
      <c r="M1651" s="305" t="str">
        <f t="shared" si="73"/>
        <v/>
      </c>
      <c r="N1651" s="223">
        <f t="shared" si="74"/>
        <v>0</v>
      </c>
      <c r="O1651" s="172" t="str">
        <f>IFERROR(IF(VLOOKUP($C1651,'MSCI Database'!$C:$R,2, FALSE)="","",VLOOKUP($C1651,'MSCI Database'!$C:$R,2, FALSE)),"")</f>
        <v/>
      </c>
      <c r="P1651" s="186" t="str">
        <f>IFERROR(IF(VLOOKUP($C1651,'MSCI Database'!$C:$R,3, FALSE)="","",VLOOKUP($C1651,'MSCI Database'!$C:$R,3, FALSE)),"")</f>
        <v/>
      </c>
      <c r="Q1651" s="164" t="str">
        <f>IFERROR(IF(VLOOKUP($C1651,'MSCI Database'!$C:$R,4, FALSE)="","",VLOOKUP($C1651,'MSCI Database'!$C:$R,4, FALSE)),"")</f>
        <v/>
      </c>
      <c r="R1651" s="164" t="str">
        <f>IFERROR(IF(VLOOKUP($C1651,'MSCI Database'!$C:$R,5, FALSE)="","",VLOOKUP($C1651,'MSCI Database'!$C:$R,5, FALSE)),"")</f>
        <v/>
      </c>
      <c r="S1651" s="164" t="str">
        <f>IFERROR(IF(VLOOKUP($C1651,'MSCI Database'!$C:$R,6, FALSE)="","",VLOOKUP($C1651,'MSCI Database'!$C:$R,6, FALSE)),"")</f>
        <v/>
      </c>
      <c r="T1651" s="211" t="str">
        <f>IFERROR(IF(VLOOKUP($C1651,'MSCI Database'!$C:$R,7, FALSE)="","",VLOOKUP($C1651,'MSCI Database'!$C:$R,7, FALSE)),"")</f>
        <v/>
      </c>
      <c r="U1651" s="164" t="str">
        <f>IFERROR(IF(VLOOKUP($C1651,'MSCI Database'!$C:$R,8, FALSE)="","",VLOOKUP($C1651,'MSCI Database'!$C:$R,8, FALSE)),"")</f>
        <v/>
      </c>
      <c r="V1651" s="175" t="str">
        <f>IFERROR(IF(VLOOKUP($C1651,'MSCI Database'!$C:$R,9, FALSE)="","",VLOOKUP($C1651,'MSCI Database'!$C:$R,9, FALSE)),"")</f>
        <v/>
      </c>
      <c r="W1651" s="165">
        <f t="shared" ca="1" si="72"/>
        <v>0</v>
      </c>
      <c r="X1651" s="166" t="str">
        <f>IFERROR(IF(VLOOKUP($C1651,'MSCI Database'!$C:$R,10, FALSE)="","",VLOOKUP($C1651,'MSCI Database'!$C:$R,10, FALSE)),"")</f>
        <v/>
      </c>
      <c r="Y1651" s="133" t="str">
        <f>IFERROR(IF(VLOOKUP($C1651,'MSCI Database'!$C:$R,11, FALSE)="","",VLOOKUP($C1651,'MSCI Database'!$C:$R,11, FALSE)),"")</f>
        <v/>
      </c>
      <c r="Z1651" s="133" t="str">
        <f>IFERROR(IF(VLOOKUP($C1651,'MSCI Database'!$C:$R,12, FALSE)="","",VLOOKUP($C1651,'MSCI Database'!$C:$R,12, FALSE)),"")</f>
        <v/>
      </c>
      <c r="AA1651" s="202" t="str">
        <f>IFERROR(IF(VLOOKUP($C1651,'MSCI Database'!$C:$R,13, FALSE)="","",VLOOKUP($C1651,'MSCI Database'!$C:$R,13, FALSE)),"")</f>
        <v/>
      </c>
    </row>
    <row r="1652" spans="1:27" s="130" customFormat="1" ht="15" hidden="1" customHeight="1" outlineLevel="1">
      <c r="F1652" s="169"/>
      <c r="G1652" s="132"/>
      <c r="M1652" s="305" t="str">
        <f t="shared" si="73"/>
        <v/>
      </c>
      <c r="N1652" s="223">
        <f t="shared" si="74"/>
        <v>0</v>
      </c>
      <c r="O1652" s="172" t="str">
        <f>IFERROR(IF(VLOOKUP($C1652,'MSCI Database'!$C:$R,2, FALSE)="","",VLOOKUP($C1652,'MSCI Database'!$C:$R,2, FALSE)),"")</f>
        <v/>
      </c>
      <c r="P1652" s="186" t="str">
        <f>IFERROR(IF(VLOOKUP($C1652,'MSCI Database'!$C:$R,3, FALSE)="","",VLOOKUP($C1652,'MSCI Database'!$C:$R,3, FALSE)),"")</f>
        <v/>
      </c>
      <c r="Q1652" s="164" t="str">
        <f>IFERROR(IF(VLOOKUP($C1652,'MSCI Database'!$C:$R,4, FALSE)="","",VLOOKUP($C1652,'MSCI Database'!$C:$R,4, FALSE)),"")</f>
        <v/>
      </c>
      <c r="R1652" s="164" t="str">
        <f>IFERROR(IF(VLOOKUP($C1652,'MSCI Database'!$C:$R,5, FALSE)="","",VLOOKUP($C1652,'MSCI Database'!$C:$R,5, FALSE)),"")</f>
        <v/>
      </c>
      <c r="S1652" s="164" t="str">
        <f>IFERROR(IF(VLOOKUP($C1652,'MSCI Database'!$C:$R,6, FALSE)="","",VLOOKUP($C1652,'MSCI Database'!$C:$R,6, FALSE)),"")</f>
        <v/>
      </c>
      <c r="T1652" s="211" t="str">
        <f>IFERROR(IF(VLOOKUP($C1652,'MSCI Database'!$C:$R,7, FALSE)="","",VLOOKUP($C1652,'MSCI Database'!$C:$R,7, FALSE)),"")</f>
        <v/>
      </c>
      <c r="U1652" s="164" t="str">
        <f>IFERROR(IF(VLOOKUP($C1652,'MSCI Database'!$C:$R,8, FALSE)="","",VLOOKUP($C1652,'MSCI Database'!$C:$R,8, FALSE)),"")</f>
        <v/>
      </c>
      <c r="V1652" s="175" t="str">
        <f>IFERROR(IF(VLOOKUP($C1652,'MSCI Database'!$C:$R,9, FALSE)="","",VLOOKUP($C1652,'MSCI Database'!$C:$R,9, FALSE)),"")</f>
        <v/>
      </c>
      <c r="W1652" s="165">
        <f t="shared" ca="1" si="72"/>
        <v>0</v>
      </c>
      <c r="X1652" s="166" t="str">
        <f>IFERROR(IF(VLOOKUP($C1652,'MSCI Database'!$C:$R,10, FALSE)="","",VLOOKUP($C1652,'MSCI Database'!$C:$R,10, FALSE)),"")</f>
        <v/>
      </c>
      <c r="Y1652" s="133" t="str">
        <f>IFERROR(IF(VLOOKUP($C1652,'MSCI Database'!$C:$R,11, FALSE)="","",VLOOKUP($C1652,'MSCI Database'!$C:$R,11, FALSE)),"")</f>
        <v/>
      </c>
      <c r="Z1652" s="133" t="str">
        <f>IFERROR(IF(VLOOKUP($C1652,'MSCI Database'!$C:$R,12, FALSE)="","",VLOOKUP($C1652,'MSCI Database'!$C:$R,12, FALSE)),"")</f>
        <v/>
      </c>
      <c r="AA1652" s="202" t="str">
        <f>IFERROR(IF(VLOOKUP($C1652,'MSCI Database'!$C:$R,13, FALSE)="","",VLOOKUP($C1652,'MSCI Database'!$C:$R,13, FALSE)),"")</f>
        <v/>
      </c>
    </row>
    <row r="1653" spans="1:27" s="130" customFormat="1" ht="15" hidden="1" customHeight="1" outlineLevel="1">
      <c r="F1653" s="169"/>
      <c r="G1653" s="132"/>
      <c r="M1653" s="305" t="str">
        <f t="shared" si="73"/>
        <v/>
      </c>
      <c r="N1653" s="223">
        <f t="shared" si="74"/>
        <v>0</v>
      </c>
      <c r="O1653" s="172" t="str">
        <f>IFERROR(IF(VLOOKUP($C1653,'MSCI Database'!$C:$R,2, FALSE)="","",VLOOKUP($C1653,'MSCI Database'!$C:$R,2, FALSE)),"")</f>
        <v/>
      </c>
      <c r="P1653" s="186" t="str">
        <f>IFERROR(IF(VLOOKUP($C1653,'MSCI Database'!$C:$R,3, FALSE)="","",VLOOKUP($C1653,'MSCI Database'!$C:$R,3, FALSE)),"")</f>
        <v/>
      </c>
      <c r="Q1653" s="164" t="str">
        <f>IFERROR(IF(VLOOKUP($C1653,'MSCI Database'!$C:$R,4, FALSE)="","",VLOOKUP($C1653,'MSCI Database'!$C:$R,4, FALSE)),"")</f>
        <v/>
      </c>
      <c r="R1653" s="164" t="str">
        <f>IFERROR(IF(VLOOKUP($C1653,'MSCI Database'!$C:$R,5, FALSE)="","",VLOOKUP($C1653,'MSCI Database'!$C:$R,5, FALSE)),"")</f>
        <v/>
      </c>
      <c r="S1653" s="164" t="str">
        <f>IFERROR(IF(VLOOKUP($C1653,'MSCI Database'!$C:$R,6, FALSE)="","",VLOOKUP($C1653,'MSCI Database'!$C:$R,6, FALSE)),"")</f>
        <v/>
      </c>
      <c r="T1653" s="211" t="str">
        <f>IFERROR(IF(VLOOKUP($C1653,'MSCI Database'!$C:$R,7, FALSE)="","",VLOOKUP($C1653,'MSCI Database'!$C:$R,7, FALSE)),"")</f>
        <v/>
      </c>
      <c r="U1653" s="164" t="str">
        <f>IFERROR(IF(VLOOKUP($C1653,'MSCI Database'!$C:$R,8, FALSE)="","",VLOOKUP($C1653,'MSCI Database'!$C:$R,8, FALSE)),"")</f>
        <v/>
      </c>
      <c r="V1653" s="175" t="str">
        <f>IFERROR(IF(VLOOKUP($C1653,'MSCI Database'!$C:$R,9, FALSE)="","",VLOOKUP($C1653,'MSCI Database'!$C:$R,9, FALSE)),"")</f>
        <v/>
      </c>
      <c r="W1653" s="165">
        <f t="shared" ca="1" si="72"/>
        <v>0</v>
      </c>
      <c r="X1653" s="166" t="str">
        <f>IFERROR(IF(VLOOKUP($C1653,'MSCI Database'!$C:$R,10, FALSE)="","",VLOOKUP($C1653,'MSCI Database'!$C:$R,10, FALSE)),"")</f>
        <v/>
      </c>
      <c r="Y1653" s="133" t="str">
        <f>IFERROR(IF(VLOOKUP($C1653,'MSCI Database'!$C:$R,11, FALSE)="","",VLOOKUP($C1653,'MSCI Database'!$C:$R,11, FALSE)),"")</f>
        <v/>
      </c>
      <c r="Z1653" s="133" t="str">
        <f>IFERROR(IF(VLOOKUP($C1653,'MSCI Database'!$C:$R,12, FALSE)="","",VLOOKUP($C1653,'MSCI Database'!$C:$R,12, FALSE)),"")</f>
        <v/>
      </c>
      <c r="AA1653" s="202" t="str">
        <f>IFERROR(IF(VLOOKUP($C1653,'MSCI Database'!$C:$R,13, FALSE)="","",VLOOKUP($C1653,'MSCI Database'!$C:$R,13, FALSE)),"")</f>
        <v/>
      </c>
    </row>
    <row r="1654" spans="1:27" s="130" customFormat="1" ht="15" hidden="1" customHeight="1" outlineLevel="1">
      <c r="F1654" s="169"/>
      <c r="G1654" s="132"/>
      <c r="M1654" s="305" t="str">
        <f t="shared" si="73"/>
        <v/>
      </c>
      <c r="N1654" s="223">
        <f t="shared" si="74"/>
        <v>0</v>
      </c>
      <c r="O1654" s="172" t="str">
        <f>IFERROR(IF(VLOOKUP($C1654,'MSCI Database'!$C:$R,2, FALSE)="","",VLOOKUP($C1654,'MSCI Database'!$C:$R,2, FALSE)),"")</f>
        <v/>
      </c>
      <c r="P1654" s="186" t="str">
        <f>IFERROR(IF(VLOOKUP($C1654,'MSCI Database'!$C:$R,3, FALSE)="","",VLOOKUP($C1654,'MSCI Database'!$C:$R,3, FALSE)),"")</f>
        <v/>
      </c>
      <c r="Q1654" s="164" t="str">
        <f>IFERROR(IF(VLOOKUP($C1654,'MSCI Database'!$C:$R,4, FALSE)="","",VLOOKUP($C1654,'MSCI Database'!$C:$R,4, FALSE)),"")</f>
        <v/>
      </c>
      <c r="R1654" s="164" t="str">
        <f>IFERROR(IF(VLOOKUP($C1654,'MSCI Database'!$C:$R,5, FALSE)="","",VLOOKUP($C1654,'MSCI Database'!$C:$R,5, FALSE)),"")</f>
        <v/>
      </c>
      <c r="S1654" s="164" t="str">
        <f>IFERROR(IF(VLOOKUP($C1654,'MSCI Database'!$C:$R,6, FALSE)="","",VLOOKUP($C1654,'MSCI Database'!$C:$R,6, FALSE)),"")</f>
        <v/>
      </c>
      <c r="T1654" s="211" t="str">
        <f>IFERROR(IF(VLOOKUP($C1654,'MSCI Database'!$C:$R,7, FALSE)="","",VLOOKUP($C1654,'MSCI Database'!$C:$R,7, FALSE)),"")</f>
        <v/>
      </c>
      <c r="U1654" s="164" t="str">
        <f>IFERROR(IF(VLOOKUP($C1654,'MSCI Database'!$C:$R,8, FALSE)="","",VLOOKUP($C1654,'MSCI Database'!$C:$R,8, FALSE)),"")</f>
        <v/>
      </c>
      <c r="V1654" s="175" t="str">
        <f>IFERROR(IF(VLOOKUP($C1654,'MSCI Database'!$C:$R,9, FALSE)="","",VLOOKUP($C1654,'MSCI Database'!$C:$R,9, FALSE)),"")</f>
        <v/>
      </c>
      <c r="W1654" s="165">
        <f t="shared" ca="1" si="72"/>
        <v>0</v>
      </c>
      <c r="X1654" s="166" t="str">
        <f>IFERROR(IF(VLOOKUP($C1654,'MSCI Database'!$C:$R,10, FALSE)="","",VLOOKUP($C1654,'MSCI Database'!$C:$R,10, FALSE)),"")</f>
        <v/>
      </c>
      <c r="Y1654" s="133" t="str">
        <f>IFERROR(IF(VLOOKUP($C1654,'MSCI Database'!$C:$R,11, FALSE)="","",VLOOKUP($C1654,'MSCI Database'!$C:$R,11, FALSE)),"")</f>
        <v/>
      </c>
      <c r="Z1654" s="133" t="str">
        <f>IFERROR(IF(VLOOKUP($C1654,'MSCI Database'!$C:$R,12, FALSE)="","",VLOOKUP($C1654,'MSCI Database'!$C:$R,12, FALSE)),"")</f>
        <v/>
      </c>
      <c r="AA1654" s="202" t="str">
        <f>IFERROR(IF(VLOOKUP($C1654,'MSCI Database'!$C:$R,13, FALSE)="","",VLOOKUP($C1654,'MSCI Database'!$C:$R,13, FALSE)),"")</f>
        <v/>
      </c>
    </row>
    <row r="1655" spans="1:27" s="130" customFormat="1" ht="15" hidden="1" customHeight="1" outlineLevel="1">
      <c r="F1655" s="169"/>
      <c r="G1655" s="132"/>
      <c r="M1655" s="305" t="str">
        <f t="shared" si="73"/>
        <v/>
      </c>
      <c r="N1655" s="223">
        <f t="shared" si="74"/>
        <v>0</v>
      </c>
      <c r="O1655" s="172" t="str">
        <f>IFERROR(IF(VLOOKUP($C1655,'MSCI Database'!$C:$R,2, FALSE)="","",VLOOKUP($C1655,'MSCI Database'!$C:$R,2, FALSE)),"")</f>
        <v/>
      </c>
      <c r="P1655" s="186" t="str">
        <f>IFERROR(IF(VLOOKUP($C1655,'MSCI Database'!$C:$R,3, FALSE)="","",VLOOKUP($C1655,'MSCI Database'!$C:$R,3, FALSE)),"")</f>
        <v/>
      </c>
      <c r="Q1655" s="164" t="str">
        <f>IFERROR(IF(VLOOKUP($C1655,'MSCI Database'!$C:$R,4, FALSE)="","",VLOOKUP($C1655,'MSCI Database'!$C:$R,4, FALSE)),"")</f>
        <v/>
      </c>
      <c r="R1655" s="164" t="str">
        <f>IFERROR(IF(VLOOKUP($C1655,'MSCI Database'!$C:$R,5, FALSE)="","",VLOOKUP($C1655,'MSCI Database'!$C:$R,5, FALSE)),"")</f>
        <v/>
      </c>
      <c r="S1655" s="164" t="str">
        <f>IFERROR(IF(VLOOKUP($C1655,'MSCI Database'!$C:$R,6, FALSE)="","",VLOOKUP($C1655,'MSCI Database'!$C:$R,6, FALSE)),"")</f>
        <v/>
      </c>
      <c r="T1655" s="211" t="str">
        <f>IFERROR(IF(VLOOKUP($C1655,'MSCI Database'!$C:$R,7, FALSE)="","",VLOOKUP($C1655,'MSCI Database'!$C:$R,7, FALSE)),"")</f>
        <v/>
      </c>
      <c r="U1655" s="164" t="str">
        <f>IFERROR(IF(VLOOKUP($C1655,'MSCI Database'!$C:$R,8, FALSE)="","",VLOOKUP($C1655,'MSCI Database'!$C:$R,8, FALSE)),"")</f>
        <v/>
      </c>
      <c r="V1655" s="175" t="str">
        <f>IFERROR(IF(VLOOKUP($C1655,'MSCI Database'!$C:$R,9, FALSE)="","",VLOOKUP($C1655,'MSCI Database'!$C:$R,9, FALSE)),"")</f>
        <v/>
      </c>
      <c r="W1655" s="165">
        <f t="shared" ca="1" si="72"/>
        <v>0</v>
      </c>
      <c r="X1655" s="166" t="str">
        <f>IFERROR(IF(VLOOKUP($C1655,'MSCI Database'!$C:$R,10, FALSE)="","",VLOOKUP($C1655,'MSCI Database'!$C:$R,10, FALSE)),"")</f>
        <v/>
      </c>
      <c r="Y1655" s="133" t="str">
        <f>IFERROR(IF(VLOOKUP($C1655,'MSCI Database'!$C:$R,11, FALSE)="","",VLOOKUP($C1655,'MSCI Database'!$C:$R,11, FALSE)),"")</f>
        <v/>
      </c>
      <c r="Z1655" s="133" t="str">
        <f>IFERROR(IF(VLOOKUP($C1655,'MSCI Database'!$C:$R,12, FALSE)="","",VLOOKUP($C1655,'MSCI Database'!$C:$R,12, FALSE)),"")</f>
        <v/>
      </c>
      <c r="AA1655" s="202" t="str">
        <f>IFERROR(IF(VLOOKUP($C1655,'MSCI Database'!$C:$R,13, FALSE)="","",VLOOKUP($C1655,'MSCI Database'!$C:$R,13, FALSE)),"")</f>
        <v/>
      </c>
    </row>
    <row r="1656" spans="1:27" s="130" customFormat="1" ht="15" hidden="1" customHeight="1" outlineLevel="1">
      <c r="F1656" s="169"/>
      <c r="G1656" s="132"/>
      <c r="M1656" s="305" t="str">
        <f t="shared" si="73"/>
        <v/>
      </c>
      <c r="N1656" s="223">
        <f t="shared" si="74"/>
        <v>0</v>
      </c>
      <c r="O1656" s="172" t="str">
        <f>IFERROR(IF(VLOOKUP($C1656,'MSCI Database'!$C:$R,2, FALSE)="","",VLOOKUP($C1656,'MSCI Database'!$C:$R,2, FALSE)),"")</f>
        <v/>
      </c>
      <c r="P1656" s="186" t="str">
        <f>IFERROR(IF(VLOOKUP($C1656,'MSCI Database'!$C:$R,3, FALSE)="","",VLOOKUP($C1656,'MSCI Database'!$C:$R,3, FALSE)),"")</f>
        <v/>
      </c>
      <c r="Q1656" s="164" t="str">
        <f>IFERROR(IF(VLOOKUP($C1656,'MSCI Database'!$C:$R,4, FALSE)="","",VLOOKUP($C1656,'MSCI Database'!$C:$R,4, FALSE)),"")</f>
        <v/>
      </c>
      <c r="R1656" s="164" t="str">
        <f>IFERROR(IF(VLOOKUP($C1656,'MSCI Database'!$C:$R,5, FALSE)="","",VLOOKUP($C1656,'MSCI Database'!$C:$R,5, FALSE)),"")</f>
        <v/>
      </c>
      <c r="S1656" s="164" t="str">
        <f>IFERROR(IF(VLOOKUP($C1656,'MSCI Database'!$C:$R,6, FALSE)="","",VLOOKUP($C1656,'MSCI Database'!$C:$R,6, FALSE)),"")</f>
        <v/>
      </c>
      <c r="T1656" s="211" t="str">
        <f>IFERROR(IF(VLOOKUP($C1656,'MSCI Database'!$C:$R,7, FALSE)="","",VLOOKUP($C1656,'MSCI Database'!$C:$R,7, FALSE)),"")</f>
        <v/>
      </c>
      <c r="U1656" s="164" t="str">
        <f>IFERROR(IF(VLOOKUP($C1656,'MSCI Database'!$C:$R,8, FALSE)="","",VLOOKUP($C1656,'MSCI Database'!$C:$R,8, FALSE)),"")</f>
        <v/>
      </c>
      <c r="V1656" s="175" t="str">
        <f>IFERROR(IF(VLOOKUP($C1656,'MSCI Database'!$C:$R,9, FALSE)="","",VLOOKUP($C1656,'MSCI Database'!$C:$R,9, FALSE)),"")</f>
        <v/>
      </c>
      <c r="W1656" s="165">
        <f t="shared" ca="1" si="72"/>
        <v>0</v>
      </c>
      <c r="X1656" s="166" t="str">
        <f>IFERROR(IF(VLOOKUP($C1656,'MSCI Database'!$C:$R,10, FALSE)="","",VLOOKUP($C1656,'MSCI Database'!$C:$R,10, FALSE)),"")</f>
        <v/>
      </c>
      <c r="Y1656" s="133" t="str">
        <f>IFERROR(IF(VLOOKUP($C1656,'MSCI Database'!$C:$R,11, FALSE)="","",VLOOKUP($C1656,'MSCI Database'!$C:$R,11, FALSE)),"")</f>
        <v/>
      </c>
      <c r="Z1656" s="133" t="str">
        <f>IFERROR(IF(VLOOKUP($C1656,'MSCI Database'!$C:$R,12, FALSE)="","",VLOOKUP($C1656,'MSCI Database'!$C:$R,12, FALSE)),"")</f>
        <v/>
      </c>
      <c r="AA1656" s="202" t="str">
        <f>IFERROR(IF(VLOOKUP($C1656,'MSCI Database'!$C:$R,13, FALSE)="","",VLOOKUP($C1656,'MSCI Database'!$C:$R,13, FALSE)),"")</f>
        <v/>
      </c>
    </row>
    <row r="1657" spans="1:27" s="130" customFormat="1" ht="15" hidden="1" customHeight="1" outlineLevel="1">
      <c r="F1657" s="169"/>
      <c r="G1657" s="132"/>
      <c r="M1657" s="305" t="str">
        <f t="shared" si="73"/>
        <v/>
      </c>
      <c r="N1657" s="223">
        <f t="shared" si="74"/>
        <v>0</v>
      </c>
      <c r="O1657" s="172" t="str">
        <f>IFERROR(IF(VLOOKUP($C1657,'MSCI Database'!$C:$R,2, FALSE)="","",VLOOKUP($C1657,'MSCI Database'!$C:$R,2, FALSE)),"")</f>
        <v/>
      </c>
      <c r="P1657" s="186" t="str">
        <f>IFERROR(IF(VLOOKUP($C1657,'MSCI Database'!$C:$R,3, FALSE)="","",VLOOKUP($C1657,'MSCI Database'!$C:$R,3, FALSE)),"")</f>
        <v/>
      </c>
      <c r="Q1657" s="164" t="str">
        <f>IFERROR(IF(VLOOKUP($C1657,'MSCI Database'!$C:$R,4, FALSE)="","",VLOOKUP($C1657,'MSCI Database'!$C:$R,4, FALSE)),"")</f>
        <v/>
      </c>
      <c r="R1657" s="164" t="str">
        <f>IFERROR(IF(VLOOKUP($C1657,'MSCI Database'!$C:$R,5, FALSE)="","",VLOOKUP($C1657,'MSCI Database'!$C:$R,5, FALSE)),"")</f>
        <v/>
      </c>
      <c r="S1657" s="164" t="str">
        <f>IFERROR(IF(VLOOKUP($C1657,'MSCI Database'!$C:$R,6, FALSE)="","",VLOOKUP($C1657,'MSCI Database'!$C:$R,6, FALSE)),"")</f>
        <v/>
      </c>
      <c r="T1657" s="211" t="str">
        <f>IFERROR(IF(VLOOKUP($C1657,'MSCI Database'!$C:$R,7, FALSE)="","",VLOOKUP($C1657,'MSCI Database'!$C:$R,7, FALSE)),"")</f>
        <v/>
      </c>
      <c r="U1657" s="164" t="str">
        <f>IFERROR(IF(VLOOKUP($C1657,'MSCI Database'!$C:$R,8, FALSE)="","",VLOOKUP($C1657,'MSCI Database'!$C:$R,8, FALSE)),"")</f>
        <v/>
      </c>
      <c r="V1657" s="175" t="str">
        <f>IFERROR(IF(VLOOKUP($C1657,'MSCI Database'!$C:$R,9, FALSE)="","",VLOOKUP($C1657,'MSCI Database'!$C:$R,9, FALSE)),"")</f>
        <v/>
      </c>
      <c r="W1657" s="165">
        <f t="shared" ca="1" si="72"/>
        <v>0</v>
      </c>
      <c r="X1657" s="166" t="str">
        <f>IFERROR(IF(VLOOKUP($C1657,'MSCI Database'!$C:$R,10, FALSE)="","",VLOOKUP($C1657,'MSCI Database'!$C:$R,10, FALSE)),"")</f>
        <v/>
      </c>
      <c r="Y1657" s="133" t="str">
        <f>IFERROR(IF(VLOOKUP($C1657,'MSCI Database'!$C:$R,11, FALSE)="","",VLOOKUP($C1657,'MSCI Database'!$C:$R,11, FALSE)),"")</f>
        <v/>
      </c>
      <c r="Z1657" s="133" t="str">
        <f>IFERROR(IF(VLOOKUP($C1657,'MSCI Database'!$C:$R,12, FALSE)="","",VLOOKUP($C1657,'MSCI Database'!$C:$R,12, FALSE)),"")</f>
        <v/>
      </c>
      <c r="AA1657" s="202" t="str">
        <f>IFERROR(IF(VLOOKUP($C1657,'MSCI Database'!$C:$R,13, FALSE)="","",VLOOKUP($C1657,'MSCI Database'!$C:$R,13, FALSE)),"")</f>
        <v/>
      </c>
    </row>
    <row r="1658" spans="1:27" s="130" customFormat="1" ht="15" hidden="1" customHeight="1" outlineLevel="1">
      <c r="F1658" s="169"/>
      <c r="G1658" s="132"/>
      <c r="M1658" s="305" t="str">
        <f t="shared" si="73"/>
        <v/>
      </c>
      <c r="N1658" s="223">
        <f t="shared" si="74"/>
        <v>0</v>
      </c>
      <c r="O1658" s="172" t="str">
        <f>IFERROR(IF(VLOOKUP($C1658,'MSCI Database'!$C:$R,2, FALSE)="","",VLOOKUP($C1658,'MSCI Database'!$C:$R,2, FALSE)),"")</f>
        <v/>
      </c>
      <c r="P1658" s="186" t="str">
        <f>IFERROR(IF(VLOOKUP($C1658,'MSCI Database'!$C:$R,3, FALSE)="","",VLOOKUP($C1658,'MSCI Database'!$C:$R,3, FALSE)),"")</f>
        <v/>
      </c>
      <c r="Q1658" s="164" t="str">
        <f>IFERROR(IF(VLOOKUP($C1658,'MSCI Database'!$C:$R,4, FALSE)="","",VLOOKUP($C1658,'MSCI Database'!$C:$R,4, FALSE)),"")</f>
        <v/>
      </c>
      <c r="R1658" s="164" t="str">
        <f>IFERROR(IF(VLOOKUP($C1658,'MSCI Database'!$C:$R,5, FALSE)="","",VLOOKUP($C1658,'MSCI Database'!$C:$R,5, FALSE)),"")</f>
        <v/>
      </c>
      <c r="S1658" s="164" t="str">
        <f>IFERROR(IF(VLOOKUP($C1658,'MSCI Database'!$C:$R,6, FALSE)="","",VLOOKUP($C1658,'MSCI Database'!$C:$R,6, FALSE)),"")</f>
        <v/>
      </c>
      <c r="T1658" s="211" t="str">
        <f>IFERROR(IF(VLOOKUP($C1658,'MSCI Database'!$C:$R,7, FALSE)="","",VLOOKUP($C1658,'MSCI Database'!$C:$R,7, FALSE)),"")</f>
        <v/>
      </c>
      <c r="U1658" s="164" t="str">
        <f>IFERROR(IF(VLOOKUP($C1658,'MSCI Database'!$C:$R,8, FALSE)="","",VLOOKUP($C1658,'MSCI Database'!$C:$R,8, FALSE)),"")</f>
        <v/>
      </c>
      <c r="V1658" s="175" t="str">
        <f>IFERROR(IF(VLOOKUP($C1658,'MSCI Database'!$C:$R,9, FALSE)="","",VLOOKUP($C1658,'MSCI Database'!$C:$R,9, FALSE)),"")</f>
        <v/>
      </c>
      <c r="W1658" s="165">
        <f t="shared" ca="1" si="72"/>
        <v>0</v>
      </c>
      <c r="X1658" s="166" t="str">
        <f>IFERROR(IF(VLOOKUP($C1658,'MSCI Database'!$C:$R,10, FALSE)="","",VLOOKUP($C1658,'MSCI Database'!$C:$R,10, FALSE)),"")</f>
        <v/>
      </c>
      <c r="Y1658" s="133" t="str">
        <f>IFERROR(IF(VLOOKUP($C1658,'MSCI Database'!$C:$R,11, FALSE)="","",VLOOKUP($C1658,'MSCI Database'!$C:$R,11, FALSE)),"")</f>
        <v/>
      </c>
      <c r="Z1658" s="133" t="str">
        <f>IFERROR(IF(VLOOKUP($C1658,'MSCI Database'!$C:$R,12, FALSE)="","",VLOOKUP($C1658,'MSCI Database'!$C:$R,12, FALSE)),"")</f>
        <v/>
      </c>
      <c r="AA1658" s="202" t="str">
        <f>IFERROR(IF(VLOOKUP($C1658,'MSCI Database'!$C:$R,13, FALSE)="","",VLOOKUP($C1658,'MSCI Database'!$C:$R,13, FALSE)),"")</f>
        <v/>
      </c>
    </row>
    <row r="1659" spans="1:27" s="130" customFormat="1" ht="15" hidden="1" customHeight="1" outlineLevel="1">
      <c r="F1659" s="169"/>
      <c r="G1659" s="132"/>
      <c r="M1659" s="305" t="str">
        <f t="shared" si="73"/>
        <v/>
      </c>
      <c r="N1659" s="223">
        <f t="shared" si="74"/>
        <v>0</v>
      </c>
      <c r="O1659" s="172" t="str">
        <f>IFERROR(IF(VLOOKUP($C1659,'MSCI Database'!$C:$R,2, FALSE)="","",VLOOKUP($C1659,'MSCI Database'!$C:$R,2, FALSE)),"")</f>
        <v/>
      </c>
      <c r="P1659" s="186" t="str">
        <f>IFERROR(IF(VLOOKUP($C1659,'MSCI Database'!$C:$R,3, FALSE)="","",VLOOKUP($C1659,'MSCI Database'!$C:$R,3, FALSE)),"")</f>
        <v/>
      </c>
      <c r="Q1659" s="164" t="str">
        <f>IFERROR(IF(VLOOKUP($C1659,'MSCI Database'!$C:$R,4, FALSE)="","",VLOOKUP($C1659,'MSCI Database'!$C:$R,4, FALSE)),"")</f>
        <v/>
      </c>
      <c r="R1659" s="164" t="str">
        <f>IFERROR(IF(VLOOKUP($C1659,'MSCI Database'!$C:$R,5, FALSE)="","",VLOOKUP($C1659,'MSCI Database'!$C:$R,5, FALSE)),"")</f>
        <v/>
      </c>
      <c r="S1659" s="164" t="str">
        <f>IFERROR(IF(VLOOKUP($C1659,'MSCI Database'!$C:$R,6, FALSE)="","",VLOOKUP($C1659,'MSCI Database'!$C:$R,6, FALSE)),"")</f>
        <v/>
      </c>
      <c r="T1659" s="211" t="str">
        <f>IFERROR(IF(VLOOKUP($C1659,'MSCI Database'!$C:$R,7, FALSE)="","",VLOOKUP($C1659,'MSCI Database'!$C:$R,7, FALSE)),"")</f>
        <v/>
      </c>
      <c r="U1659" s="164" t="str">
        <f>IFERROR(IF(VLOOKUP($C1659,'MSCI Database'!$C:$R,8, FALSE)="","",VLOOKUP($C1659,'MSCI Database'!$C:$R,8, FALSE)),"")</f>
        <v/>
      </c>
      <c r="V1659" s="175" t="str">
        <f>IFERROR(IF(VLOOKUP($C1659,'MSCI Database'!$C:$R,9, FALSE)="","",VLOOKUP($C1659,'MSCI Database'!$C:$R,9, FALSE)),"")</f>
        <v/>
      </c>
      <c r="W1659" s="165">
        <f t="shared" ca="1" si="72"/>
        <v>0</v>
      </c>
      <c r="X1659" s="166" t="str">
        <f>IFERROR(IF(VLOOKUP($C1659,'MSCI Database'!$C:$R,10, FALSE)="","",VLOOKUP($C1659,'MSCI Database'!$C:$R,10, FALSE)),"")</f>
        <v/>
      </c>
      <c r="Y1659" s="133" t="str">
        <f>IFERROR(IF(VLOOKUP($C1659,'MSCI Database'!$C:$R,11, FALSE)="","",VLOOKUP($C1659,'MSCI Database'!$C:$R,11, FALSE)),"")</f>
        <v/>
      </c>
      <c r="Z1659" s="133" t="str">
        <f>IFERROR(IF(VLOOKUP($C1659,'MSCI Database'!$C:$R,12, FALSE)="","",VLOOKUP($C1659,'MSCI Database'!$C:$R,12, FALSE)),"")</f>
        <v/>
      </c>
      <c r="AA1659" s="202" t="str">
        <f>IFERROR(IF(VLOOKUP($C1659,'MSCI Database'!$C:$R,13, FALSE)="","",VLOOKUP($C1659,'MSCI Database'!$C:$R,13, FALSE)),"")</f>
        <v/>
      </c>
    </row>
    <row r="1660" spans="1:27" s="130" customFormat="1" ht="15" hidden="1" customHeight="1" outlineLevel="1">
      <c r="F1660" s="169"/>
      <c r="G1660" s="132"/>
      <c r="M1660" s="305" t="str">
        <f t="shared" si="73"/>
        <v/>
      </c>
      <c r="N1660" s="223">
        <f t="shared" si="74"/>
        <v>0</v>
      </c>
      <c r="O1660" s="172" t="str">
        <f>IFERROR(IF(VLOOKUP($C1660,'MSCI Database'!$C:$R,2, FALSE)="","",VLOOKUP($C1660,'MSCI Database'!$C:$R,2, FALSE)),"")</f>
        <v/>
      </c>
      <c r="P1660" s="186" t="str">
        <f>IFERROR(IF(VLOOKUP($C1660,'MSCI Database'!$C:$R,3, FALSE)="","",VLOOKUP($C1660,'MSCI Database'!$C:$R,3, FALSE)),"")</f>
        <v/>
      </c>
      <c r="Q1660" s="164" t="str">
        <f>IFERROR(IF(VLOOKUP($C1660,'MSCI Database'!$C:$R,4, FALSE)="","",VLOOKUP($C1660,'MSCI Database'!$C:$R,4, FALSE)),"")</f>
        <v/>
      </c>
      <c r="R1660" s="164" t="str">
        <f>IFERROR(IF(VLOOKUP($C1660,'MSCI Database'!$C:$R,5, FALSE)="","",VLOOKUP($C1660,'MSCI Database'!$C:$R,5, FALSE)),"")</f>
        <v/>
      </c>
      <c r="S1660" s="164" t="str">
        <f>IFERROR(IF(VLOOKUP($C1660,'MSCI Database'!$C:$R,6, FALSE)="","",VLOOKUP($C1660,'MSCI Database'!$C:$R,6, FALSE)),"")</f>
        <v/>
      </c>
      <c r="T1660" s="211" t="str">
        <f>IFERROR(IF(VLOOKUP($C1660,'MSCI Database'!$C:$R,7, FALSE)="","",VLOOKUP($C1660,'MSCI Database'!$C:$R,7, FALSE)),"")</f>
        <v/>
      </c>
      <c r="U1660" s="164" t="str">
        <f>IFERROR(IF(VLOOKUP($C1660,'MSCI Database'!$C:$R,8, FALSE)="","",VLOOKUP($C1660,'MSCI Database'!$C:$R,8, FALSE)),"")</f>
        <v/>
      </c>
      <c r="V1660" s="175" t="str">
        <f>IFERROR(IF(VLOOKUP($C1660,'MSCI Database'!$C:$R,9, FALSE)="","",VLOOKUP($C1660,'MSCI Database'!$C:$R,9, FALSE)),"")</f>
        <v/>
      </c>
      <c r="W1660" s="165">
        <f t="shared" ca="1" si="72"/>
        <v>0</v>
      </c>
      <c r="X1660" s="166" t="str">
        <f>IFERROR(IF(VLOOKUP($C1660,'MSCI Database'!$C:$R,10, FALSE)="","",VLOOKUP($C1660,'MSCI Database'!$C:$R,10, FALSE)),"")</f>
        <v/>
      </c>
      <c r="Y1660" s="133" t="str">
        <f>IFERROR(IF(VLOOKUP($C1660,'MSCI Database'!$C:$R,11, FALSE)="","",VLOOKUP($C1660,'MSCI Database'!$C:$R,11, FALSE)),"")</f>
        <v/>
      </c>
      <c r="Z1660" s="133" t="str">
        <f>IFERROR(IF(VLOOKUP($C1660,'MSCI Database'!$C:$R,12, FALSE)="","",VLOOKUP($C1660,'MSCI Database'!$C:$R,12, FALSE)),"")</f>
        <v/>
      </c>
      <c r="AA1660" s="202" t="str">
        <f>IFERROR(IF(VLOOKUP($C1660,'MSCI Database'!$C:$R,13, FALSE)="","",VLOOKUP($C1660,'MSCI Database'!$C:$R,13, FALSE)),"")</f>
        <v/>
      </c>
    </row>
    <row r="1661" spans="1:27" s="130" customFormat="1" ht="15" hidden="1" customHeight="1" outlineLevel="1">
      <c r="F1661" s="169"/>
      <c r="G1661" s="132"/>
      <c r="M1661" s="305" t="str">
        <f t="shared" si="73"/>
        <v/>
      </c>
      <c r="N1661" s="223">
        <f t="shared" si="74"/>
        <v>0</v>
      </c>
      <c r="O1661" s="172" t="str">
        <f>IFERROR(IF(VLOOKUP($C1661,'MSCI Database'!$C:$R,2, FALSE)="","",VLOOKUP($C1661,'MSCI Database'!$C:$R,2, FALSE)),"")</f>
        <v/>
      </c>
      <c r="P1661" s="186" t="str">
        <f>IFERROR(IF(VLOOKUP($C1661,'MSCI Database'!$C:$R,3, FALSE)="","",VLOOKUP($C1661,'MSCI Database'!$C:$R,3, FALSE)),"")</f>
        <v/>
      </c>
      <c r="Q1661" s="164" t="str">
        <f>IFERROR(IF(VLOOKUP($C1661,'MSCI Database'!$C:$R,4, FALSE)="","",VLOOKUP($C1661,'MSCI Database'!$C:$R,4, FALSE)),"")</f>
        <v/>
      </c>
      <c r="R1661" s="164" t="str">
        <f>IFERROR(IF(VLOOKUP($C1661,'MSCI Database'!$C:$R,5, FALSE)="","",VLOOKUP($C1661,'MSCI Database'!$C:$R,5, FALSE)),"")</f>
        <v/>
      </c>
      <c r="S1661" s="164" t="str">
        <f>IFERROR(IF(VLOOKUP($C1661,'MSCI Database'!$C:$R,6, FALSE)="","",VLOOKUP($C1661,'MSCI Database'!$C:$R,6, FALSE)),"")</f>
        <v/>
      </c>
      <c r="T1661" s="211" t="str">
        <f>IFERROR(IF(VLOOKUP($C1661,'MSCI Database'!$C:$R,7, FALSE)="","",VLOOKUP($C1661,'MSCI Database'!$C:$R,7, FALSE)),"")</f>
        <v/>
      </c>
      <c r="U1661" s="164" t="str">
        <f>IFERROR(IF(VLOOKUP($C1661,'MSCI Database'!$C:$R,8, FALSE)="","",VLOOKUP($C1661,'MSCI Database'!$C:$R,8, FALSE)),"")</f>
        <v/>
      </c>
      <c r="V1661" s="175" t="str">
        <f>IFERROR(IF(VLOOKUP($C1661,'MSCI Database'!$C:$R,9, FALSE)="","",VLOOKUP($C1661,'MSCI Database'!$C:$R,9, FALSE)),"")</f>
        <v/>
      </c>
      <c r="W1661" s="165">
        <f t="shared" ca="1" si="72"/>
        <v>0</v>
      </c>
      <c r="X1661" s="166" t="str">
        <f>IFERROR(IF(VLOOKUP($C1661,'MSCI Database'!$C:$R,10, FALSE)="","",VLOOKUP($C1661,'MSCI Database'!$C:$R,10, FALSE)),"")</f>
        <v/>
      </c>
      <c r="Y1661" s="133" t="str">
        <f>IFERROR(IF(VLOOKUP($C1661,'MSCI Database'!$C:$R,11, FALSE)="","",VLOOKUP($C1661,'MSCI Database'!$C:$R,11, FALSE)),"")</f>
        <v/>
      </c>
      <c r="Z1661" s="133" t="str">
        <f>IFERROR(IF(VLOOKUP($C1661,'MSCI Database'!$C:$R,12, FALSE)="","",VLOOKUP($C1661,'MSCI Database'!$C:$R,12, FALSE)),"")</f>
        <v/>
      </c>
      <c r="AA1661" s="202" t="str">
        <f>IFERROR(IF(VLOOKUP($C1661,'MSCI Database'!$C:$R,13, FALSE)="","",VLOOKUP($C1661,'MSCI Database'!$C:$R,13, FALSE)),"")</f>
        <v/>
      </c>
    </row>
    <row r="1662" spans="1:27" s="152" customFormat="1" ht="25" customHeight="1" collapsed="1">
      <c r="A1662" s="152" t="s">
        <v>26</v>
      </c>
      <c r="B1662" s="152" t="e">
        <f ca="1">_xll.BDP($A1662,"name")</f>
        <v>#NAME?</v>
      </c>
      <c r="C1662" s="152" t="e">
        <f ca="1">_xll.BDP($A1662,"id_isin")</f>
        <v>#NAME?</v>
      </c>
      <c r="D1662" s="152" t="e">
        <f ca="1">_xll.BDP($A1662,"fund_geo_focus")</f>
        <v>#NAME?</v>
      </c>
      <c r="E1662" s="152" t="e">
        <f ca="1">_xll.BDP($A1662,"fund_industry_focus")</f>
        <v>#NAME?</v>
      </c>
      <c r="F1662" s="170">
        <f>ESG!D23</f>
        <v>3.5200000000000002E-2</v>
      </c>
      <c r="G1662" s="127" t="e" cm="1">
        <f t="array" ref="G1662" ca="1">_xll.BDP("NNAABIU LX Equity","FUND_TOTAL_ASSETS")</f>
        <v>#NAME?</v>
      </c>
      <c r="H1662" s="157"/>
      <c r="I1662" s="157"/>
      <c r="J1662" s="157"/>
      <c r="K1662" s="157"/>
      <c r="L1662" s="157"/>
      <c r="M1662" s="167">
        <f>SUM(M1664:M1731)</f>
        <v>3.4213788415816883E-2</v>
      </c>
      <c r="N1662" s="225" t="e">
        <f ca="1">SUM(N1664:N1731)</f>
        <v>#NAME?</v>
      </c>
      <c r="O1662" s="151" t="e">
        <f ca="1">SUMPRODUCT(N1664:N1731,R1664:R1731)</f>
        <v>#NAME?</v>
      </c>
      <c r="P1662" s="241" t="e">
        <f ca="1">_xlfn.IFS(O1662&gt;=8.6, "AAA",AND(O1662&gt;=7.1,O1662&lt;8.6), "AA", AND(O1662&gt;=5.7, O1662&lt;7.1), "A", AND(O1662&gt;=4.3, O1662&lt;5.7), "BBB", AND(O1662&gt;=2.9, O1662&lt;4.3), "BB", AND(O1662&gt;=1.4, O1662&lt;2.9), "B", O1662&lt;1.4, "CCC")</f>
        <v>#NAME?</v>
      </c>
      <c r="Q1662" s="158">
        <f ca="1">SUMIF(Q1664:Q1731, 1,N1664:N1731)+SUMIF(Q1664:Q1731, 2,N1664:N1731)*2</f>
        <v>0.19137090338708915</v>
      </c>
      <c r="R1662" s="155" t="e">
        <f ca="1">SUMIF(Q1664:Q1731, -1,N1664:N1731)+SUMIF(Q1664:Q1731, -2,N1664:N1731)*2</f>
        <v>#NAME?</v>
      </c>
      <c r="S1662" s="155">
        <f ca="1">SUMIF(P1664:P1731,"B",N1664:N1731) + SUMIF(P1664:P1731, "CCC",N1664:N1731)</f>
        <v>3.6555347547068448E-2</v>
      </c>
      <c r="T1662" s="209" t="e">
        <f ca="1">Q1662-R1662-S1662</f>
        <v>#NAME?</v>
      </c>
      <c r="U1662" s="151" t="e">
        <f ca="1">O1662*(1+T1662)</f>
        <v>#NAME?</v>
      </c>
      <c r="V1662" s="242" t="e">
        <f ca="1">_xlfn.IFS(U1662&gt;=8.6, "AAA",AND(U1662&gt;=7.1,U1662&lt;8.6), "AA", AND(U1662&gt;=5.7,U1662&lt;7.1), "A", AND(U1662&gt;=4.3, U1662&lt;5.7), "BBB", AND(U1662&gt;=2.9, U1662&lt;4.3), "BB", AND(U1662&gt;=1.4, U1662&lt;2.9), "B", U1662&lt;1.4, "CCC")</f>
        <v>#NAME?</v>
      </c>
      <c r="W1662" s="352">
        <f ca="1">SUMPRODUCT(W1664:W1731,X1664:X1731)</f>
        <v>0</v>
      </c>
      <c r="X1662" s="208" t="str">
        <f>Y1664</f>
        <v>2019</v>
      </c>
      <c r="Y1662" s="154" t="str">
        <f ca="1">IFERROR(IF(VLOOKUP($C1662,'MSCI Database'!$C:$R,11, FALSE)="","",VLOOKUP($C1662,'MSCI Database'!$C:$R,11, FALSE)),"")</f>
        <v/>
      </c>
      <c r="Z1662" s="154" t="str">
        <f ca="1">IFERROR(IF(VLOOKUP($C1662,'MSCI Database'!$C:$R,12, FALSE)="","",VLOOKUP($C1662,'MSCI Database'!$C:$R,12, FALSE)),"")</f>
        <v/>
      </c>
      <c r="AA1662" s="205" t="str">
        <f ca="1">IFERROR(IF(VLOOKUP($C1662,'MSCI Database'!$C:$R,13, FALSE)="","",VLOOKUP($C1662,'MSCI Database'!$C:$R,13, FALSE)),"")</f>
        <v/>
      </c>
    </row>
    <row r="1663" spans="1:27" s="178" customFormat="1" ht="20" hidden="1" customHeight="1" outlineLevel="1" thickBot="1">
      <c r="A1663" s="136" t="s">
        <v>12116</v>
      </c>
      <c r="B1663" s="136" t="s">
        <v>8770</v>
      </c>
      <c r="C1663" s="136" t="s">
        <v>8771</v>
      </c>
      <c r="D1663" s="136" t="s">
        <v>12117</v>
      </c>
      <c r="E1663" s="136" t="s">
        <v>12118</v>
      </c>
      <c r="F1663" s="168" t="s">
        <v>12120</v>
      </c>
      <c r="G1663" s="138" t="s">
        <v>12132</v>
      </c>
      <c r="H1663" s="136" t="s">
        <v>12119</v>
      </c>
      <c r="I1663" s="136" t="s">
        <v>12121</v>
      </c>
      <c r="J1663" s="136" t="s">
        <v>12122</v>
      </c>
      <c r="K1663" s="136" t="s">
        <v>12123</v>
      </c>
      <c r="L1663" s="136"/>
      <c r="M1663" s="306" t="s">
        <v>12126</v>
      </c>
      <c r="N1663" s="226" t="s">
        <v>12124</v>
      </c>
      <c r="O1663" s="171" t="str">
        <f>IFERROR(IF(VLOOKUP($C1663,'MSCI Database'!$C:$R,2, FALSE)="","",VLOOKUP($C1663,'MSCI Database'!$C:$R,2, FALSE)),"")</f>
        <v>Industry</v>
      </c>
      <c r="P1663" s="187" t="str">
        <f>IFERROR(IF(VLOOKUP($C1663,'MSCI Database'!$C:$R,3, FALSE)="","",VLOOKUP($C1663,'MSCI Database'!$C:$R,3, FALSE)),"")</f>
        <v>ESG Rating</v>
      </c>
      <c r="Q1663" s="161" t="str">
        <f>IFERROR(IF(VLOOKUP($C1663,'MSCI Database'!$C:$R,4, FALSE)="","",VLOOKUP($C1663,'MSCI Database'!$C:$R,4, FALSE)),"")</f>
        <v>ESG Rating Trend</v>
      </c>
      <c r="R1663" s="161" t="str">
        <f>IFERROR(IF(VLOOKUP($C1663,'MSCI Database'!$C:$R,5, FALSE)="","",VLOOKUP($C1663,'MSCI Database'!$C:$R,5, FALSE)),"")</f>
        <v>ESG Score</v>
      </c>
      <c r="S1663" s="161" t="str">
        <f>IFERROR(IF(VLOOKUP($C1663,'MSCI Database'!$C:$R,6, FALSE)="","",VLOOKUP($C1663,'MSCI Database'!$C:$R,6, FALSE)),"")</f>
        <v>Environmental Score</v>
      </c>
      <c r="T1663" s="212" t="str">
        <f>IFERROR(IF(VLOOKUP($C1663,'MSCI Database'!$C:$R,7, FALSE)="","",VLOOKUP($C1663,'MSCI Database'!$C:$R,7, FALSE)),"")</f>
        <v>Social Score</v>
      </c>
      <c r="U1663" s="161" t="str">
        <f>IFERROR(IF(VLOOKUP($C1663,'MSCI Database'!$C:$R,8, FALSE)="","",VLOOKUP($C1663,'MSCI Database'!$C:$R,8, FALSE)),"")</f>
        <v>Governance Score</v>
      </c>
      <c r="V1663" s="176" t="str">
        <f>IFERROR(IF(VLOOKUP($C1663,'MSCI Database'!$C:$R,9, FALSE)="","",VLOOKUP($C1663,'MSCI Database'!$C:$R,9, FALSE)),"")</f>
        <v>Weighted Average Score</v>
      </c>
      <c r="W1663" s="162" t="s">
        <v>56</v>
      </c>
      <c r="X1663" s="235" t="str">
        <f>IFERROR(IF(VLOOKUP($C1663,'MSCI Database'!$C:$R,10, FALSE)="","",VLOOKUP($C1663,'MSCI Database'!$C:$R,10, FALSE)),"")</f>
        <v>Carbon Emissions</v>
      </c>
      <c r="Y1663" s="139" t="str">
        <f>IFERROR(IF(VLOOKUP($C1663,'MSCI Database'!$C:$R,11, FALSE)="","",VLOOKUP($C1663,'MSCI Database'!$C:$R,11, FALSE)),"")</f>
        <v>Intensity Year</v>
      </c>
      <c r="Z1663" s="139" t="str">
        <f>IFERROR(IF(VLOOKUP($C1663,'MSCI Database'!$C:$R,12, FALSE)="","",VLOOKUP($C1663,'MSCI Database'!$C:$R,12, FALSE)),"")</f>
        <v>Scope Key</v>
      </c>
      <c r="AA1663" s="191" t="str">
        <f>IFERROR(IF(VLOOKUP($C1663,'MSCI Database'!$C:$R,13, FALSE)="","",VLOOKUP($C1663,'MSCI Database'!$C:$R,13, FALSE)),"")</f>
        <v>ESG Headline</v>
      </c>
    </row>
    <row r="1664" spans="1:27" s="130" customFormat="1" ht="15" hidden="1" customHeight="1" outlineLevel="1" thickTop="1">
      <c r="A1664" s="130" t="e">
        <f ca="1">_xll.BQL.Query("get(name(),id_isin(),cntry_of_domicile(),gics_sector_name(),id().WEIGHTS) for(filter(members('NNAABIU LX Equity', Type = HOLDINGS), SECURITY_TYP=='Common Stock'))","showdates=false","showallcols=false","showheaders=false","cols=6;rows=63")</f>
        <v>#NAME?</v>
      </c>
      <c r="B1664" s="130" t="s">
        <v>6297</v>
      </c>
      <c r="C1664" s="130" t="s">
        <v>6301</v>
      </c>
      <c r="D1664" s="130" t="s">
        <v>12128</v>
      </c>
      <c r="E1664" s="130" t="s">
        <v>18690</v>
      </c>
      <c r="F1664" s="302">
        <v>5.5014475146738686</v>
      </c>
      <c r="G1664" s="132" t="str">
        <f ca="1">IFERROR(_xll.BQL($A1664, "cur_mkt_cap(currency=EUR)")/1000000, " ")</f>
        <v xml:space="preserve"> </v>
      </c>
      <c r="M1664" s="305">
        <f>IF($F1664&lt;&gt;"",$F$1662*$F1664/100,"")</f>
        <v>1.9365095251652018E-3</v>
      </c>
      <c r="N1664" s="227" t="e">
        <f ca="1">IF(V1664&lt;&gt;"",VLOOKUP($A1664,$A$1664:$V$1731,6,FALSE)/SUMIF($V$1664:$V$1731,"&lt;&gt;",$F$1664:$F$1731),0)</f>
        <v>#NAME?</v>
      </c>
      <c r="O1664" s="172" t="str">
        <f>IFERROR(IF(VLOOKUP($C1664,'MSCI Database'!$C:$R,2, FALSE)="","",VLOOKUP($C1664,'MSCI Database'!$C:$R,2, FALSE)),"")</f>
        <v>Interactive Media &amp; Services</v>
      </c>
      <c r="P1664" s="186" t="str">
        <f>IFERROR(IF(VLOOKUP($C1664,'MSCI Database'!$C:$R,3, FALSE)="","",VLOOKUP($C1664,'MSCI Database'!$C:$R,3, FALSE)),"")</f>
        <v>BBB</v>
      </c>
      <c r="Q1664" s="164" t="str">
        <f>IFERROR(IF(VLOOKUP($C1664,'MSCI Database'!$C:$R,4, FALSE)="","",VLOOKUP($C1664,'MSCI Database'!$C:$R,4, FALSE)),"")</f>
        <v>-2</v>
      </c>
      <c r="R1664" s="164">
        <f>IFERROR(IF(VLOOKUP($C1664,'MSCI Database'!$C:$R,5, FALSE)="","",VLOOKUP($C1664,'MSCI Database'!$C:$R,5, FALSE)),"")</f>
        <v>5.0999999999999996</v>
      </c>
      <c r="S1664" s="164">
        <f>IFERROR(IF(VLOOKUP($C1664,'MSCI Database'!$C:$R,6, FALSE)="","",VLOOKUP($C1664,'MSCI Database'!$C:$R,6, FALSE)),"")</f>
        <v>7</v>
      </c>
      <c r="T1664" s="211">
        <f>IFERROR(IF(VLOOKUP($C1664,'MSCI Database'!$C:$R,7, FALSE)="","",VLOOKUP($C1664,'MSCI Database'!$C:$R,7, FALSE)),"")</f>
        <v>5.7</v>
      </c>
      <c r="U1664" s="164">
        <f>IFERROR(IF(VLOOKUP($C1664,'MSCI Database'!$C:$R,8, FALSE)="","",VLOOKUP($C1664,'MSCI Database'!$C:$R,8, FALSE)),"")</f>
        <v>1.4</v>
      </c>
      <c r="V1664" s="175">
        <f>IFERROR(IF(VLOOKUP($C1664,'MSCI Database'!$C:$R,9, FALSE)="","",VLOOKUP($C1664,'MSCI Database'!$C:$R,9, FALSE)),"")</f>
        <v>4.3</v>
      </c>
      <c r="W1664" s="353">
        <f t="shared" ref="W1664:W1695" ca="1" si="75">IFERROR(IF(X1664&lt;&gt;"",VLOOKUP($A1664,$A$1664:$X$1731,6,FALSE)/100,0)*$G$1662/$G1664, 0)</f>
        <v>0</v>
      </c>
      <c r="X1664" s="236">
        <f>IFERROR(IF(VLOOKUP($C1664,'MSCI Database'!$C:$R,10, FALSE)="","",VLOOKUP($C1664,'MSCI Database'!$C:$R,10, FALSE)),"")</f>
        <v>860953</v>
      </c>
      <c r="Y1664" s="133" t="str">
        <f>IFERROR(IF(VLOOKUP($C1664,'MSCI Database'!$C:$R,11, FALSE)="","",VLOOKUP($C1664,'MSCI Database'!$C:$R,11, FALSE)),"")</f>
        <v>2019</v>
      </c>
      <c r="Z1664" s="133" t="str">
        <f>IFERROR(IF(VLOOKUP($C1664,'MSCI Database'!$C:$R,12, FALSE)="","",VLOOKUP($C1664,'MSCI Database'!$C:$R,12, FALSE)),"")</f>
        <v>Reported</v>
      </c>
      <c r="AA1664" s="202" t="str">
        <f>IFERROR(IF(VLOOKUP($C1664,'MSCI Database'!$C:$R,13, FALSE)="","",VLOOKUP($C1664,'MSCI Database'!$C:$R,13, FALSE)),"")</f>
        <v>Worst in class governance performance drives the rating downgrade</v>
      </c>
    </row>
    <row r="1665" spans="1:27" s="130" customFormat="1" ht="15" hidden="1" customHeight="1" outlineLevel="1">
      <c r="A1665" s="130" t="s">
        <v>7545</v>
      </c>
      <c r="B1665" s="130" t="s">
        <v>7546</v>
      </c>
      <c r="C1665" s="130" t="s">
        <v>7547</v>
      </c>
      <c r="D1665" s="130" t="s">
        <v>12128</v>
      </c>
      <c r="E1665" s="130" t="s">
        <v>18689</v>
      </c>
      <c r="F1665" s="302">
        <v>5.6321969392984021</v>
      </c>
      <c r="G1665" s="132" t="str">
        <f ca="1">IFERROR(_xll.BQL($A1665, "cur_mkt_cap(currency=EUR)")/1000000, " ")</f>
        <v xml:space="preserve"> </v>
      </c>
      <c r="M1665" s="305">
        <f t="shared" ref="M1665:M1728" si="76">IF($F1665&lt;&gt;"",$F$1662*$F1665/100,"")</f>
        <v>1.9825333226330378E-3</v>
      </c>
      <c r="N1665" s="227">
        <f t="shared" ref="N1665:N1728" ca="1" si="77">IF(V1665&lt;&gt;"",VLOOKUP($A1665,$A$1664:$V$1731,6,FALSE)/SUMIF($V$1664:$V$1731,"&lt;&gt;",$F$1664:$F$1731),0)</f>
        <v>5.7945448733660872E-2</v>
      </c>
      <c r="O1665" s="172" t="str">
        <f>IFERROR(IF(VLOOKUP($C1665,'MSCI Database'!$C:$R,2, FALSE)="","",VLOOKUP($C1665,'MSCI Database'!$C:$R,2, FALSE)),"")</f>
        <v>Software &amp; Services</v>
      </c>
      <c r="P1665" s="186" t="str">
        <f>IFERROR(IF(VLOOKUP($C1665,'MSCI Database'!$C:$R,3, FALSE)="","",VLOOKUP($C1665,'MSCI Database'!$C:$R,3, FALSE)),"")</f>
        <v>AAA</v>
      </c>
      <c r="Q1665" s="164" t="str">
        <f>IFERROR(IF(VLOOKUP($C1665,'MSCI Database'!$C:$R,4, FALSE)="","",VLOOKUP($C1665,'MSCI Database'!$C:$R,4, FALSE)),"")</f>
        <v>0</v>
      </c>
      <c r="R1665" s="164">
        <f>IFERROR(IF(VLOOKUP($C1665,'MSCI Database'!$C:$R,5, FALSE)="","",VLOOKUP($C1665,'MSCI Database'!$C:$R,5, FALSE)),"")</f>
        <v>9</v>
      </c>
      <c r="S1665" s="164">
        <f>IFERROR(IF(VLOOKUP($C1665,'MSCI Database'!$C:$R,6, FALSE)="","",VLOOKUP($C1665,'MSCI Database'!$C:$R,6, FALSE)),"")</f>
        <v>8.3000000000000007</v>
      </c>
      <c r="T1665" s="211">
        <f>IFERROR(IF(VLOOKUP($C1665,'MSCI Database'!$C:$R,7, FALSE)="","",VLOOKUP($C1665,'MSCI Database'!$C:$R,7, FALSE)),"")</f>
        <v>6.3</v>
      </c>
      <c r="U1665" s="164">
        <f>IFERROR(IF(VLOOKUP($C1665,'MSCI Database'!$C:$R,8, FALSE)="","",VLOOKUP($C1665,'MSCI Database'!$C:$R,8, FALSE)),"")</f>
        <v>5.0999999999999996</v>
      </c>
      <c r="V1665" s="175">
        <f>IFERROR(IF(VLOOKUP($C1665,'MSCI Database'!$C:$R,9, FALSE)="","",VLOOKUP($C1665,'MSCI Database'!$C:$R,9, FALSE)),"")</f>
        <v>6.2</v>
      </c>
      <c r="W1665" s="353">
        <f t="shared" ca="1" si="75"/>
        <v>0</v>
      </c>
      <c r="X1665" s="236">
        <f>IFERROR(IF(VLOOKUP($C1665,'MSCI Database'!$C:$R,10, FALSE)="","",VLOOKUP($C1665,'MSCI Database'!$C:$R,10, FALSE)),"")</f>
        <v>3669965</v>
      </c>
      <c r="Y1665" s="133" t="str">
        <f>IFERROR(IF(VLOOKUP($C1665,'MSCI Database'!$C:$R,11, FALSE)="","",VLOOKUP($C1665,'MSCI Database'!$C:$R,11, FALSE)),"")</f>
        <v>2019</v>
      </c>
      <c r="Z1665" s="133" t="str">
        <f>IFERROR(IF(VLOOKUP($C1665,'MSCI Database'!$C:$R,12, FALSE)="","",VLOOKUP($C1665,'MSCI Database'!$C:$R,12, FALSE)),"")</f>
        <v>Reported</v>
      </c>
      <c r="AA1665" s="202" t="str">
        <f>IFERROR(IF(VLOOKUP($C1665,'MSCI Database'!$C:$R,13, FALSE)="","",VLOOKUP($C1665,'MSCI Database'!$C:$R,13, FALSE)),"")</f>
        <v>Continues to lead in privacy and data security despite SolarWinds hack</v>
      </c>
    </row>
    <row r="1666" spans="1:27" s="130" customFormat="1" ht="15" hidden="1" customHeight="1" outlineLevel="1">
      <c r="A1666" s="130" t="s">
        <v>6311</v>
      </c>
      <c r="B1666" s="130" t="s">
        <v>6312</v>
      </c>
      <c r="C1666" s="130" t="s">
        <v>6313</v>
      </c>
      <c r="D1666" s="130" t="s">
        <v>12128</v>
      </c>
      <c r="E1666" s="130" t="s">
        <v>18682</v>
      </c>
      <c r="F1666" s="302">
        <v>4.9376357792617034</v>
      </c>
      <c r="G1666" s="132" t="str">
        <f ca="1">IFERROR(_xll.BQL($A1666, "cur_mkt_cap(currency=EUR)")/1000000, " ")</f>
        <v xml:space="preserve"> </v>
      </c>
      <c r="M1666" s="305">
        <f t="shared" si="76"/>
        <v>1.7380477943001195E-3</v>
      </c>
      <c r="N1666" s="227">
        <f t="shared" ca="1" si="77"/>
        <v>5.0799630054899958E-2</v>
      </c>
      <c r="O1666" s="172" t="str">
        <f>IFERROR(IF(VLOOKUP($C1666,'MSCI Database'!$C:$R,2, FALSE)="","",VLOOKUP($C1666,'MSCI Database'!$C:$R,2, FALSE)),"")</f>
        <v>Retail - Consumer Discretionary</v>
      </c>
      <c r="P1666" s="186" t="str">
        <f>IFERROR(IF(VLOOKUP($C1666,'MSCI Database'!$C:$R,3, FALSE)="","",VLOOKUP($C1666,'MSCI Database'!$C:$R,3, FALSE)),"")</f>
        <v>BBB</v>
      </c>
      <c r="Q1666" s="164" t="str">
        <f>IFERROR(IF(VLOOKUP($C1666,'MSCI Database'!$C:$R,4, FALSE)="","",VLOOKUP($C1666,'MSCI Database'!$C:$R,4, FALSE)),"")</f>
        <v>0</v>
      </c>
      <c r="R1666" s="164">
        <f>IFERROR(IF(VLOOKUP($C1666,'MSCI Database'!$C:$R,5, FALSE)="","",VLOOKUP($C1666,'MSCI Database'!$C:$R,5, FALSE)),"")</f>
        <v>5.4</v>
      </c>
      <c r="S1666" s="164">
        <f>IFERROR(IF(VLOOKUP($C1666,'MSCI Database'!$C:$R,6, FALSE)="","",VLOOKUP($C1666,'MSCI Database'!$C:$R,6, FALSE)),"")</f>
        <v>4</v>
      </c>
      <c r="T1666" s="211">
        <f>IFERROR(IF(VLOOKUP($C1666,'MSCI Database'!$C:$R,7, FALSE)="","",VLOOKUP($C1666,'MSCI Database'!$C:$R,7, FALSE)),"")</f>
        <v>4.7</v>
      </c>
      <c r="U1666" s="164">
        <f>IFERROR(IF(VLOOKUP($C1666,'MSCI Database'!$C:$R,8, FALSE)="","",VLOOKUP($C1666,'MSCI Database'!$C:$R,8, FALSE)),"")</f>
        <v>5.0999999999999996</v>
      </c>
      <c r="V1666" s="175">
        <f>IFERROR(IF(VLOOKUP($C1666,'MSCI Database'!$C:$R,9, FALSE)="","",VLOOKUP($C1666,'MSCI Database'!$C:$R,9, FALSE)),"")</f>
        <v>4.8</v>
      </c>
      <c r="W1666" s="353">
        <f t="shared" ca="1" si="75"/>
        <v>0</v>
      </c>
      <c r="X1666" s="236">
        <f>IFERROR(IF(VLOOKUP($C1666,'MSCI Database'!$C:$R,10, FALSE)="","",VLOOKUP($C1666,'MSCI Database'!$C:$R,10, FALSE)),"")</f>
        <v>11260000</v>
      </c>
      <c r="Y1666" s="133" t="str">
        <f>IFERROR(IF(VLOOKUP($C1666,'MSCI Database'!$C:$R,11, FALSE)="","",VLOOKUP($C1666,'MSCI Database'!$C:$R,11, FALSE)),"")</f>
        <v>2019</v>
      </c>
      <c r="Z1666" s="133" t="str">
        <f>IFERROR(IF(VLOOKUP($C1666,'MSCI Database'!$C:$R,12, FALSE)="","",VLOOKUP($C1666,'MSCI Database'!$C:$R,12, FALSE)),"")</f>
        <v>Reported</v>
      </c>
      <c r="AA1666" s="202" t="str">
        <f>IFERROR(IF(VLOOKUP($C1666,'MSCI Database'!$C:$R,13, FALSE)="","",VLOOKUP($C1666,'MSCI Database'!$C:$R,13, FALSE)),"")</f>
        <v>Allegations of antitrust violations weigh on governance performance</v>
      </c>
    </row>
    <row r="1667" spans="1:27" s="130" customFormat="1" ht="15" hidden="1" customHeight="1" outlineLevel="1">
      <c r="A1667" s="130" t="s">
        <v>6374</v>
      </c>
      <c r="B1667" s="130" t="s">
        <v>6375</v>
      </c>
      <c r="C1667" s="130" t="s">
        <v>6376</v>
      </c>
      <c r="D1667" s="130" t="s">
        <v>12128</v>
      </c>
      <c r="E1667" s="130" t="s">
        <v>18689</v>
      </c>
      <c r="F1667" s="302">
        <v>4.6334555186557216</v>
      </c>
      <c r="G1667" s="132" t="str">
        <f ca="1">IFERROR(_xll.BQL($A1667, "cur_mkt_cap(currency=EUR)")/1000000, " ")</f>
        <v xml:space="preserve"> </v>
      </c>
      <c r="M1667" s="305">
        <f t="shared" si="76"/>
        <v>1.6309763425668142E-3</v>
      </c>
      <c r="N1667" s="227">
        <f t="shared" ca="1" si="77"/>
        <v>4.7670147565793117E-2</v>
      </c>
      <c r="O1667" s="172" t="str">
        <f>IFERROR(IF(VLOOKUP($C1667,'MSCI Database'!$C:$R,2, FALSE)="","",VLOOKUP($C1667,'MSCI Database'!$C:$R,2, FALSE)),"")</f>
        <v>Technology Hardware, Storage &amp; Peripherals</v>
      </c>
      <c r="P1667" s="186" t="str">
        <f>IFERROR(IF(VLOOKUP($C1667,'MSCI Database'!$C:$R,3, FALSE)="","",VLOOKUP($C1667,'MSCI Database'!$C:$R,3, FALSE)),"")</f>
        <v>BBB</v>
      </c>
      <c r="Q1667" s="164" t="str">
        <f>IFERROR(IF(VLOOKUP($C1667,'MSCI Database'!$C:$R,4, FALSE)="","",VLOOKUP($C1667,'MSCI Database'!$C:$R,4, FALSE)),"")</f>
        <v>-1</v>
      </c>
      <c r="R1667" s="164">
        <f>IFERROR(IF(VLOOKUP($C1667,'MSCI Database'!$C:$R,5, FALSE)="","",VLOOKUP($C1667,'MSCI Database'!$C:$R,5, FALSE)),"")</f>
        <v>4.5</v>
      </c>
      <c r="S1667" s="164">
        <f>IFERROR(IF(VLOOKUP($C1667,'MSCI Database'!$C:$R,6, FALSE)="","",VLOOKUP($C1667,'MSCI Database'!$C:$R,6, FALSE)),"")</f>
        <v>3.6</v>
      </c>
      <c r="T1667" s="211">
        <f>IFERROR(IF(VLOOKUP($C1667,'MSCI Database'!$C:$R,7, FALSE)="","",VLOOKUP($C1667,'MSCI Database'!$C:$R,7, FALSE)),"")</f>
        <v>5.3</v>
      </c>
      <c r="U1667" s="164">
        <f>IFERROR(IF(VLOOKUP($C1667,'MSCI Database'!$C:$R,8, FALSE)="","",VLOOKUP($C1667,'MSCI Database'!$C:$R,8, FALSE)),"")</f>
        <v>3.5</v>
      </c>
      <c r="V1667" s="175">
        <f>IFERROR(IF(VLOOKUP($C1667,'MSCI Database'!$C:$R,9, FALSE)="","",VLOOKUP($C1667,'MSCI Database'!$C:$R,9, FALSE)),"")</f>
        <v>4.4000000000000004</v>
      </c>
      <c r="W1667" s="353">
        <f t="shared" ca="1" si="75"/>
        <v>0</v>
      </c>
      <c r="X1667" s="236">
        <f>IFERROR(IF(VLOOKUP($C1667,'MSCI Database'!$C:$R,10, FALSE)="","",VLOOKUP($C1667,'MSCI Database'!$C:$R,10, FALSE)),"")</f>
        <v>50540</v>
      </c>
      <c r="Y1667" s="133" t="str">
        <f>IFERROR(IF(VLOOKUP($C1667,'MSCI Database'!$C:$R,11, FALSE)="","",VLOOKUP($C1667,'MSCI Database'!$C:$R,11, FALSE)),"")</f>
        <v>2019</v>
      </c>
      <c r="Z1667" s="133" t="str">
        <f>IFERROR(IF(VLOOKUP($C1667,'MSCI Database'!$C:$R,12, FALSE)="","",VLOOKUP($C1667,'MSCI Database'!$C:$R,12, FALSE)),"")</f>
        <v>Reported</v>
      </c>
      <c r="AA1667" s="202" t="str">
        <f>IFERROR(IF(VLOOKUP($C1667,'MSCI Database'!$C:$R,13, FALSE)="","",VLOOKUP($C1667,'MSCI Database'!$C:$R,13, FALSE)),"")</f>
        <v>Corporate behavior controversies drive subpar governance performance</v>
      </c>
    </row>
    <row r="1668" spans="1:27" s="130" customFormat="1" ht="15" hidden="1" customHeight="1" outlineLevel="1">
      <c r="A1668" s="130" t="s">
        <v>7306</v>
      </c>
      <c r="B1668" s="130" t="s">
        <v>7307</v>
      </c>
      <c r="C1668" s="130" t="s">
        <v>7308</v>
      </c>
      <c r="D1668" s="130" t="s">
        <v>12128</v>
      </c>
      <c r="E1668" s="130" t="s">
        <v>18688</v>
      </c>
      <c r="F1668" s="302">
        <v>3.0949071531426</v>
      </c>
      <c r="G1668" s="132" t="str">
        <f ca="1">IFERROR(_xll.BQL($A1668, "cur_mkt_cap(currency=EUR)")/1000000, " ")</f>
        <v xml:space="preserve"> </v>
      </c>
      <c r="M1668" s="305">
        <f t="shared" si="76"/>
        <v>1.0894073179061952E-3</v>
      </c>
      <c r="N1668" s="227">
        <f t="shared" ca="1" si="77"/>
        <v>3.1841177734137353E-2</v>
      </c>
      <c r="O1668" s="172" t="str">
        <f>IFERROR(IF(VLOOKUP($C1668,'MSCI Database'!$C:$R,2, FALSE)="","",VLOOKUP($C1668,'MSCI Database'!$C:$R,2, FALSE)),"")</f>
        <v>Banks</v>
      </c>
      <c r="P1668" s="186" t="str">
        <f>IFERROR(IF(VLOOKUP($C1668,'MSCI Database'!$C:$R,3, FALSE)="","",VLOOKUP($C1668,'MSCI Database'!$C:$R,3, FALSE)),"")</f>
        <v>BBB</v>
      </c>
      <c r="Q1668" s="164" t="str">
        <f>IFERROR(IF(VLOOKUP($C1668,'MSCI Database'!$C:$R,4, FALSE)="","",VLOOKUP($C1668,'MSCI Database'!$C:$R,4, FALSE)),"")</f>
        <v>1</v>
      </c>
      <c r="R1668" s="164">
        <f>IFERROR(IF(VLOOKUP($C1668,'MSCI Database'!$C:$R,5, FALSE)="","",VLOOKUP($C1668,'MSCI Database'!$C:$R,5, FALSE)),"")</f>
        <v>5.4</v>
      </c>
      <c r="S1668" s="164">
        <f>IFERROR(IF(VLOOKUP($C1668,'MSCI Database'!$C:$R,6, FALSE)="","",VLOOKUP($C1668,'MSCI Database'!$C:$R,6, FALSE)),"")</f>
        <v>8.5</v>
      </c>
      <c r="T1668" s="211">
        <f>IFERROR(IF(VLOOKUP($C1668,'MSCI Database'!$C:$R,7, FALSE)="","",VLOOKUP($C1668,'MSCI Database'!$C:$R,7, FALSE)),"")</f>
        <v>5</v>
      </c>
      <c r="U1668" s="164">
        <f>IFERROR(IF(VLOOKUP($C1668,'MSCI Database'!$C:$R,8, FALSE)="","",VLOOKUP($C1668,'MSCI Database'!$C:$R,8, FALSE)),"")</f>
        <v>2.6</v>
      </c>
      <c r="V1668" s="175">
        <f>IFERROR(IF(VLOOKUP($C1668,'MSCI Database'!$C:$R,9, FALSE)="","",VLOOKUP($C1668,'MSCI Database'!$C:$R,9, FALSE)),"")</f>
        <v>4.5999999999999996</v>
      </c>
      <c r="W1668" s="353">
        <f t="shared" ca="1" si="75"/>
        <v>0</v>
      </c>
      <c r="X1668" s="236">
        <f>IFERROR(IF(VLOOKUP($C1668,'MSCI Database'!$C:$R,10, FALSE)="","",VLOOKUP($C1668,'MSCI Database'!$C:$R,10, FALSE)),"")</f>
        <v>773954</v>
      </c>
      <c r="Y1668" s="133" t="str">
        <f>IFERROR(IF(VLOOKUP($C1668,'MSCI Database'!$C:$R,11, FALSE)="","",VLOOKUP($C1668,'MSCI Database'!$C:$R,11, FALSE)),"")</f>
        <v>2019</v>
      </c>
      <c r="Z1668" s="133" t="str">
        <f>IFERROR(IF(VLOOKUP($C1668,'MSCI Database'!$C:$R,12, FALSE)="","",VLOOKUP($C1668,'MSCI Database'!$C:$R,12, FALSE)),"")</f>
        <v>Reported</v>
      </c>
      <c r="AA1668" s="202" t="str">
        <f>IFERROR(IF(VLOOKUP($C1668,'MSCI Database'!$C:$R,13, FALSE)="","",VLOOKUP($C1668,'MSCI Database'!$C:$R,13, FALSE)),"")</f>
        <v>Strong ESG risk management practices drive upgrade</v>
      </c>
    </row>
    <row r="1669" spans="1:27" s="130" customFormat="1" ht="15" hidden="1" customHeight="1" outlineLevel="1">
      <c r="A1669" s="130" t="s">
        <v>8272</v>
      </c>
      <c r="B1669" s="130" t="s">
        <v>8273</v>
      </c>
      <c r="C1669" s="130" t="s">
        <v>8274</v>
      </c>
      <c r="D1669" s="130" t="s">
        <v>12128</v>
      </c>
      <c r="E1669" s="130" t="s">
        <v>18689</v>
      </c>
      <c r="F1669" s="302">
        <v>3.0716463888129351</v>
      </c>
      <c r="G1669" s="132" t="str">
        <f ca="1">IFERROR(_xll.BQL($A1669, "cur_mkt_cap(currency=EUR)")/1000000, " ")</f>
        <v xml:space="preserve"> </v>
      </c>
      <c r="M1669" s="305">
        <f t="shared" si="76"/>
        <v>1.0812195288621531E-3</v>
      </c>
      <c r="N1669" s="227">
        <f t="shared" ca="1" si="77"/>
        <v>3.1601865181416451E-2</v>
      </c>
      <c r="O1669" s="172" t="str">
        <f>IFERROR(IF(VLOOKUP($C1669,'MSCI Database'!$C:$R,2, FALSE)="","",VLOOKUP($C1669,'MSCI Database'!$C:$R,2, FALSE)),"")</f>
        <v>Software &amp; Services</v>
      </c>
      <c r="P1669" s="186" t="str">
        <f>IFERROR(IF(VLOOKUP($C1669,'MSCI Database'!$C:$R,3, FALSE)="","",VLOOKUP($C1669,'MSCI Database'!$C:$R,3, FALSE)),"")</f>
        <v>A</v>
      </c>
      <c r="Q1669" s="164" t="str">
        <f>IFERROR(IF(VLOOKUP($C1669,'MSCI Database'!$C:$R,4, FALSE)="","",VLOOKUP($C1669,'MSCI Database'!$C:$R,4, FALSE)),"")</f>
        <v>0</v>
      </c>
      <c r="R1669" s="164">
        <f>IFERROR(IF(VLOOKUP($C1669,'MSCI Database'!$C:$R,5, FALSE)="","",VLOOKUP($C1669,'MSCI Database'!$C:$R,5, FALSE)),"")</f>
        <v>6.9</v>
      </c>
      <c r="S1669" s="164">
        <f>IFERROR(IF(VLOOKUP($C1669,'MSCI Database'!$C:$R,6, FALSE)="","",VLOOKUP($C1669,'MSCI Database'!$C:$R,6, FALSE)),"")</f>
        <v>9.6999999999999993</v>
      </c>
      <c r="T1669" s="211">
        <f>IFERROR(IF(VLOOKUP($C1669,'MSCI Database'!$C:$R,7, FALSE)="","",VLOOKUP($C1669,'MSCI Database'!$C:$R,7, FALSE)),"")</f>
        <v>5.3</v>
      </c>
      <c r="U1669" s="164">
        <f>IFERROR(IF(VLOOKUP($C1669,'MSCI Database'!$C:$R,8, FALSE)="","",VLOOKUP($C1669,'MSCI Database'!$C:$R,8, FALSE)),"")</f>
        <v>4.8</v>
      </c>
      <c r="V1669" s="175">
        <f>IFERROR(IF(VLOOKUP($C1669,'MSCI Database'!$C:$R,9, FALSE)="","",VLOOKUP($C1669,'MSCI Database'!$C:$R,9, FALSE)),"")</f>
        <v>5.3</v>
      </c>
      <c r="W1669" s="353">
        <f t="shared" ca="1" si="75"/>
        <v>0</v>
      </c>
      <c r="X1669" s="236">
        <f>IFERROR(IF(VLOOKUP($C1669,'MSCI Database'!$C:$R,10, FALSE)="","",VLOOKUP($C1669,'MSCI Database'!$C:$R,10, FALSE)),"")</f>
        <v>74651</v>
      </c>
      <c r="Y1669" s="133" t="str">
        <f>IFERROR(IF(VLOOKUP($C1669,'MSCI Database'!$C:$R,11, FALSE)="","",VLOOKUP($C1669,'MSCI Database'!$C:$R,11, FALSE)),"")</f>
        <v>2019</v>
      </c>
      <c r="Z1669" s="133" t="str">
        <f>IFERROR(IF(VLOOKUP($C1669,'MSCI Database'!$C:$R,12, FALSE)="","",VLOOKUP($C1669,'MSCI Database'!$C:$R,12, FALSE)),"")</f>
        <v>Reported</v>
      </c>
      <c r="AA1669" s="202" t="str">
        <f>IFERROR(IF(VLOOKUP($C1669,'MSCI Database'!$C:$R,13, FALSE)="","",VLOOKUP($C1669,'MSCI Database'!$C:$R,13, FALSE)),"")</f>
        <v>Leveraging new payment opportunities and workforce diversity initiatives</v>
      </c>
    </row>
    <row r="1670" spans="1:27" s="130" customFormat="1" ht="15" hidden="1" customHeight="1" outlineLevel="1">
      <c r="A1670" s="130" t="s">
        <v>8125</v>
      </c>
      <c r="B1670" s="130" t="s">
        <v>8126</v>
      </c>
      <c r="C1670" s="130" t="s">
        <v>8127</v>
      </c>
      <c r="D1670" s="130" t="s">
        <v>12128</v>
      </c>
      <c r="E1670" s="130" t="s">
        <v>18689</v>
      </c>
      <c r="F1670" s="302">
        <v>2.3734655310196522</v>
      </c>
      <c r="G1670" s="132" t="str">
        <f ca="1">IFERROR(_xll.BQL($A1670, "cur_mkt_cap(currency=EUR)")/1000000, " ")</f>
        <v xml:space="preserve"> </v>
      </c>
      <c r="M1670" s="305">
        <f t="shared" si="76"/>
        <v>8.3545986691891771E-4</v>
      </c>
      <c r="N1670" s="227">
        <f t="shared" ca="1" si="77"/>
        <v>2.4418806148128514E-2</v>
      </c>
      <c r="O1670" s="172" t="str">
        <f>IFERROR(IF(VLOOKUP($C1670,'MSCI Database'!$C:$R,2, FALSE)="","",VLOOKUP($C1670,'MSCI Database'!$C:$R,2, FALSE)),"")</f>
        <v>Semiconductors &amp; Semiconductor Equipment</v>
      </c>
      <c r="P1670" s="186" t="str">
        <f>IFERROR(IF(VLOOKUP($C1670,'MSCI Database'!$C:$R,3, FALSE)="","",VLOOKUP($C1670,'MSCI Database'!$C:$R,3, FALSE)),"")</f>
        <v>AAA</v>
      </c>
      <c r="Q1670" s="164" t="str">
        <f>IFERROR(IF(VLOOKUP($C1670,'MSCI Database'!$C:$R,4, FALSE)="","",VLOOKUP($C1670,'MSCI Database'!$C:$R,4, FALSE)),"")</f>
        <v>1</v>
      </c>
      <c r="R1670" s="164">
        <f>IFERROR(IF(VLOOKUP($C1670,'MSCI Database'!$C:$R,5, FALSE)="","",VLOOKUP($C1670,'MSCI Database'!$C:$R,5, FALSE)),"")</f>
        <v>9.1</v>
      </c>
      <c r="S1670" s="164">
        <f>IFERROR(IF(VLOOKUP($C1670,'MSCI Database'!$C:$R,6, FALSE)="","",VLOOKUP($C1670,'MSCI Database'!$C:$R,6, FALSE)),"")</f>
        <v>6.8</v>
      </c>
      <c r="T1670" s="211">
        <f>IFERROR(IF(VLOOKUP($C1670,'MSCI Database'!$C:$R,7, FALSE)="","",VLOOKUP($C1670,'MSCI Database'!$C:$R,7, FALSE)),"")</f>
        <v>7.7</v>
      </c>
      <c r="U1670" s="164">
        <f>IFERROR(IF(VLOOKUP($C1670,'MSCI Database'!$C:$R,8, FALSE)="","",VLOOKUP($C1670,'MSCI Database'!$C:$R,8, FALSE)),"")</f>
        <v>5.4</v>
      </c>
      <c r="V1670" s="175">
        <f>IFERROR(IF(VLOOKUP($C1670,'MSCI Database'!$C:$R,9, FALSE)="","",VLOOKUP($C1670,'MSCI Database'!$C:$R,9, FALSE)),"")</f>
        <v>6.6</v>
      </c>
      <c r="W1670" s="353">
        <f t="shared" ca="1" si="75"/>
        <v>0</v>
      </c>
      <c r="X1670" s="236">
        <f>IFERROR(IF(VLOOKUP($C1670,'MSCI Database'!$C:$R,10, FALSE)="","",VLOOKUP($C1670,'MSCI Database'!$C:$R,10, FALSE)),"")</f>
        <v>2021330</v>
      </c>
      <c r="Y1670" s="133" t="str">
        <f>IFERROR(IF(VLOOKUP($C1670,'MSCI Database'!$C:$R,11, FALSE)="","",VLOOKUP($C1670,'MSCI Database'!$C:$R,11, FALSE)),"")</f>
        <v>2019</v>
      </c>
      <c r="Z1670" s="133" t="str">
        <f>IFERROR(IF(VLOOKUP($C1670,'MSCI Database'!$C:$R,12, FALSE)="","",VLOOKUP($C1670,'MSCI Database'!$C:$R,12, FALSE)),"")</f>
        <v>Reported</v>
      </c>
      <c r="AA1670" s="202" t="str">
        <f>IFERROR(IF(VLOOKUP($C1670,'MSCI Database'!$C:$R,13, FALSE)="","",VLOOKUP($C1670,'MSCI Database'!$C:$R,13, FALSE)),"")</f>
        <v>Sustained water conservation efforts and ESG integration across operations drive the upgrade</v>
      </c>
    </row>
    <row r="1671" spans="1:27" s="130" customFormat="1" ht="15" hidden="1" customHeight="1" outlineLevel="1">
      <c r="A1671" s="130" t="s">
        <v>3035</v>
      </c>
      <c r="B1671" s="130" t="s">
        <v>3036</v>
      </c>
      <c r="C1671" s="130" t="s">
        <v>3037</v>
      </c>
      <c r="D1671" s="130" t="s">
        <v>18691</v>
      </c>
      <c r="E1671" s="130" t="s">
        <v>12133</v>
      </c>
      <c r="F1671" s="302">
        <v>2.3633206731613492</v>
      </c>
      <c r="G1671" s="132" t="str">
        <f ca="1">IFERROR(_xll.BQL($A1671, "cur_mkt_cap(currency=EUR)")/1000000, " ")</f>
        <v xml:space="preserve"> </v>
      </c>
      <c r="M1671" s="305">
        <f t="shared" si="76"/>
        <v>8.3188887695279492E-4</v>
      </c>
      <c r="N1671" s="227">
        <f t="shared" ca="1" si="77"/>
        <v>2.4314433316838316E-2</v>
      </c>
      <c r="O1671" s="172" t="str">
        <f>IFERROR(IF(VLOOKUP($C1671,'MSCI Database'!$C:$R,2, FALSE)="","",VLOOKUP($C1671,'MSCI Database'!$C:$R,2, FALSE)),"")</f>
        <v>Health Care Equipment &amp; Supplies</v>
      </c>
      <c r="P1671" s="186" t="str">
        <f>IFERROR(IF(VLOOKUP($C1671,'MSCI Database'!$C:$R,3, FALSE)="","",VLOOKUP($C1671,'MSCI Database'!$C:$R,3, FALSE)),"")</f>
        <v>BB</v>
      </c>
      <c r="Q1671" s="164" t="str">
        <f>IFERROR(IF(VLOOKUP($C1671,'MSCI Database'!$C:$R,4, FALSE)="","",VLOOKUP($C1671,'MSCI Database'!$C:$R,4, FALSE)),"")</f>
        <v>-1</v>
      </c>
      <c r="R1671" s="164">
        <f>IFERROR(IF(VLOOKUP($C1671,'MSCI Database'!$C:$R,5, FALSE)="","",VLOOKUP($C1671,'MSCI Database'!$C:$R,5, FALSE)),"")</f>
        <v>2.9</v>
      </c>
      <c r="S1671" s="164">
        <f>IFERROR(IF(VLOOKUP($C1671,'MSCI Database'!$C:$R,6, FALSE)="","",VLOOKUP($C1671,'MSCI Database'!$C:$R,6, FALSE)),"")</f>
        <v>10</v>
      </c>
      <c r="T1671" s="211">
        <f>IFERROR(IF(VLOOKUP($C1671,'MSCI Database'!$C:$R,7, FALSE)="","",VLOOKUP($C1671,'MSCI Database'!$C:$R,7, FALSE)),"")</f>
        <v>3.8</v>
      </c>
      <c r="U1671" s="164">
        <f>IFERROR(IF(VLOOKUP($C1671,'MSCI Database'!$C:$R,8, FALSE)="","",VLOOKUP($C1671,'MSCI Database'!$C:$R,8, FALSE)),"")</f>
        <v>5.4</v>
      </c>
      <c r="V1671" s="175">
        <f>IFERROR(IF(VLOOKUP($C1671,'MSCI Database'!$C:$R,9, FALSE)="","",VLOOKUP($C1671,'MSCI Database'!$C:$R,9, FALSE)),"")</f>
        <v>4.7</v>
      </c>
      <c r="W1671" s="353">
        <f t="shared" ca="1" si="75"/>
        <v>0</v>
      </c>
      <c r="X1671" s="236">
        <f>IFERROR(IF(VLOOKUP($C1671,'MSCI Database'!$C:$R,10, FALSE)="","",VLOOKUP($C1671,'MSCI Database'!$C:$R,10, FALSE)),"")</f>
        <v>280545</v>
      </c>
      <c r="Y1671" s="133" t="str">
        <f>IFERROR(IF(VLOOKUP($C1671,'MSCI Database'!$C:$R,11, FALSE)="","",VLOOKUP($C1671,'MSCI Database'!$C:$R,11, FALSE)),"")</f>
        <v>2019</v>
      </c>
      <c r="Z1671" s="133" t="str">
        <f>IFERROR(IF(VLOOKUP($C1671,'MSCI Database'!$C:$R,12, FALSE)="","",VLOOKUP($C1671,'MSCI Database'!$C:$R,12, FALSE)),"")</f>
        <v>Reported</v>
      </c>
      <c r="AA1671" s="202" t="str">
        <f>IFERROR(IF(VLOOKUP($C1671,'MSCI Database'!$C:$R,13, FALSE)="","",VLOOKUP($C1671,'MSCI Database'!$C:$R,13, FALSE)),"")</f>
        <v>Weak governance practices relative to peers; substantial product recalls persist</v>
      </c>
    </row>
    <row r="1672" spans="1:27" s="130" customFormat="1" ht="15" hidden="1" customHeight="1" outlineLevel="1">
      <c r="A1672" s="130" t="s">
        <v>8056</v>
      </c>
      <c r="B1672" s="130" t="s">
        <v>8057</v>
      </c>
      <c r="C1672" s="130" t="s">
        <v>8058</v>
      </c>
      <c r="D1672" s="130" t="s">
        <v>12128</v>
      </c>
      <c r="E1672" s="130" t="s">
        <v>12133</v>
      </c>
      <c r="F1672" s="302">
        <v>2.3437388002350228</v>
      </c>
      <c r="G1672" s="132" t="str">
        <f ca="1">IFERROR(_xll.BQL($A1672, "cur_mkt_cap(currency=EUR)")/1000000, " ")</f>
        <v xml:space="preserve"> </v>
      </c>
      <c r="M1672" s="305">
        <f t="shared" si="76"/>
        <v>8.249960576827281E-4</v>
      </c>
      <c r="N1672" s="227">
        <f t="shared" ca="1" si="77"/>
        <v>2.4112970117665656E-2</v>
      </c>
      <c r="O1672" s="172" t="str">
        <f>IFERROR(IF(VLOOKUP($C1672,'MSCI Database'!$C:$R,2, FALSE)="","",VLOOKUP($C1672,'MSCI Database'!$C:$R,2, FALSE)),"")</f>
        <v>Health Care Equipment &amp; Supplies</v>
      </c>
      <c r="P1672" s="186" t="str">
        <f>IFERROR(IF(VLOOKUP($C1672,'MSCI Database'!$C:$R,3, FALSE)="","",VLOOKUP($C1672,'MSCI Database'!$C:$R,3, FALSE)),"")</f>
        <v>B</v>
      </c>
      <c r="Q1672" s="164" t="str">
        <f>IFERROR(IF(VLOOKUP($C1672,'MSCI Database'!$C:$R,4, FALSE)="","",VLOOKUP($C1672,'MSCI Database'!$C:$R,4, FALSE)),"")</f>
        <v>0</v>
      </c>
      <c r="R1672" s="164">
        <f>IFERROR(IF(VLOOKUP($C1672,'MSCI Database'!$C:$R,5, FALSE)="","",VLOOKUP($C1672,'MSCI Database'!$C:$R,5, FALSE)),"")</f>
        <v>2.7</v>
      </c>
      <c r="S1672" s="164">
        <f>IFERROR(IF(VLOOKUP($C1672,'MSCI Database'!$C:$R,6, FALSE)="","",VLOOKUP($C1672,'MSCI Database'!$C:$R,6, FALSE)),"")</f>
        <v>8.9</v>
      </c>
      <c r="T1672" s="211">
        <f>IFERROR(IF(VLOOKUP($C1672,'MSCI Database'!$C:$R,7, FALSE)="","",VLOOKUP($C1672,'MSCI Database'!$C:$R,7, FALSE)),"")</f>
        <v>3.5</v>
      </c>
      <c r="U1672" s="164">
        <f>IFERROR(IF(VLOOKUP($C1672,'MSCI Database'!$C:$R,8, FALSE)="","",VLOOKUP($C1672,'MSCI Database'!$C:$R,8, FALSE)),"")</f>
        <v>5.7</v>
      </c>
      <c r="V1672" s="175">
        <f>IFERROR(IF(VLOOKUP($C1672,'MSCI Database'!$C:$R,9, FALSE)="","",VLOOKUP($C1672,'MSCI Database'!$C:$R,9, FALSE)),"")</f>
        <v>4.7</v>
      </c>
      <c r="W1672" s="353">
        <f t="shared" ca="1" si="75"/>
        <v>0</v>
      </c>
      <c r="X1672" s="236">
        <f>IFERROR(IF(VLOOKUP($C1672,'MSCI Database'!$C:$R,10, FALSE)="","",VLOOKUP($C1672,'MSCI Database'!$C:$R,10, FALSE)),"")</f>
        <v>107407</v>
      </c>
      <c r="Y1672" s="133" t="str">
        <f>IFERROR(IF(VLOOKUP($C1672,'MSCI Database'!$C:$R,11, FALSE)="","",VLOOKUP($C1672,'MSCI Database'!$C:$R,11, FALSE)),"")</f>
        <v>2019</v>
      </c>
      <c r="Z1672" s="133" t="str">
        <f>IFERROR(IF(VLOOKUP($C1672,'MSCI Database'!$C:$R,12, FALSE)="","",VLOOKUP($C1672,'MSCI Database'!$C:$R,12, FALSE)),"")</f>
        <v>Reported</v>
      </c>
      <c r="AA1672" s="202" t="str">
        <f>IFERROR(IF(VLOOKUP($C1672,'MSCI Database'!$C:$R,13, FALSE)="","",VLOOKUP($C1672,'MSCI Database'!$C:$R,13, FALSE)),"")</f>
        <v>Product quality controls lag peers; large number of product recalls persists</v>
      </c>
    </row>
    <row r="1673" spans="1:27" s="130" customFormat="1" ht="15" hidden="1" customHeight="1" outlineLevel="1">
      <c r="A1673" s="130" t="s">
        <v>6411</v>
      </c>
      <c r="B1673" s="130" t="s">
        <v>6412</v>
      </c>
      <c r="C1673" s="130" t="s">
        <v>6413</v>
      </c>
      <c r="D1673" s="130" t="s">
        <v>18677</v>
      </c>
      <c r="E1673" s="130" t="s">
        <v>18682</v>
      </c>
      <c r="F1673" s="302">
        <v>2.33431583071614</v>
      </c>
      <c r="G1673" s="132" t="str">
        <f ca="1">IFERROR(_xll.BQL($A1673, "cur_mkt_cap(currency=EUR)")/1000000, " ")</f>
        <v xml:space="preserve"> </v>
      </c>
      <c r="M1673" s="305">
        <f t="shared" si="76"/>
        <v>8.2167917241208132E-4</v>
      </c>
      <c r="N1673" s="227">
        <f t="shared" ca="1" si="77"/>
        <v>2.4016024253900588E-2</v>
      </c>
      <c r="O1673" s="172" t="str">
        <f>IFERROR(IF(VLOOKUP($C1673,'MSCI Database'!$C:$R,2, FALSE)="","",VLOOKUP($C1673,'MSCI Database'!$C:$R,2, FALSE)),"")</f>
        <v>Auto Components</v>
      </c>
      <c r="P1673" s="186" t="str">
        <f>IFERROR(IF(VLOOKUP($C1673,'MSCI Database'!$C:$R,3, FALSE)="","",VLOOKUP($C1673,'MSCI Database'!$C:$R,3, FALSE)),"")</f>
        <v>BBB</v>
      </c>
      <c r="Q1673" s="164" t="str">
        <f>IFERROR(IF(VLOOKUP($C1673,'MSCI Database'!$C:$R,4, FALSE)="","",VLOOKUP($C1673,'MSCI Database'!$C:$R,4, FALSE)),"")</f>
        <v>1</v>
      </c>
      <c r="R1673" s="164">
        <f>IFERROR(IF(VLOOKUP($C1673,'MSCI Database'!$C:$R,5, FALSE)="","",VLOOKUP($C1673,'MSCI Database'!$C:$R,5, FALSE)),"")</f>
        <v>4.8</v>
      </c>
      <c r="S1673" s="164">
        <f>IFERROR(IF(VLOOKUP($C1673,'MSCI Database'!$C:$R,6, FALSE)="","",VLOOKUP($C1673,'MSCI Database'!$C:$R,6, FALSE)),"")</f>
        <v>3.1</v>
      </c>
      <c r="T1673" s="211">
        <f>IFERROR(IF(VLOOKUP($C1673,'MSCI Database'!$C:$R,7, FALSE)="","",VLOOKUP($C1673,'MSCI Database'!$C:$R,7, FALSE)),"")</f>
        <v>5.0999999999999996</v>
      </c>
      <c r="U1673" s="164">
        <f>IFERROR(IF(VLOOKUP($C1673,'MSCI Database'!$C:$R,8, FALSE)="","",VLOOKUP($C1673,'MSCI Database'!$C:$R,8, FALSE)),"")</f>
        <v>4.5</v>
      </c>
      <c r="V1673" s="175">
        <f>IFERROR(IF(VLOOKUP($C1673,'MSCI Database'!$C:$R,9, FALSE)="","",VLOOKUP($C1673,'MSCI Database'!$C:$R,9, FALSE)),"")</f>
        <v>4.5</v>
      </c>
      <c r="W1673" s="353">
        <f t="shared" ca="1" si="75"/>
        <v>0</v>
      </c>
      <c r="X1673" s="236">
        <f>IFERROR(IF(VLOOKUP($C1673,'MSCI Database'!$C:$R,10, FALSE)="","",VLOOKUP($C1673,'MSCI Database'!$C:$R,10, FALSE)),"")</f>
        <v>406402</v>
      </c>
      <c r="Y1673" s="133" t="str">
        <f>IFERROR(IF(VLOOKUP($C1673,'MSCI Database'!$C:$R,11, FALSE)="","",VLOOKUP($C1673,'MSCI Database'!$C:$R,11, FALSE)),"")</f>
        <v>2019</v>
      </c>
      <c r="Z1673" s="133" t="str">
        <f>IFERROR(IF(VLOOKUP($C1673,'MSCI Database'!$C:$R,12, FALSE)="","",VLOOKUP($C1673,'MSCI Database'!$C:$R,12, FALSE)),"")</f>
        <v>Reported</v>
      </c>
      <c r="AA1673" s="202" t="str">
        <f>IFERROR(IF(VLOOKUP($C1673,'MSCI Database'!$C:$R,13, FALSE)="","",VLOOKUP($C1673,'MSCI Database'!$C:$R,13, FALSE)),"")</f>
        <v>Decreasing warranty payment to sales ratio drives upgrade</v>
      </c>
    </row>
    <row r="1674" spans="1:27" s="130" customFormat="1" ht="15" hidden="1" customHeight="1" outlineLevel="1">
      <c r="A1674" s="130" t="s">
        <v>6377</v>
      </c>
      <c r="B1674" s="130" t="s">
        <v>6378</v>
      </c>
      <c r="C1674" s="130" t="s">
        <v>6379</v>
      </c>
      <c r="D1674" s="130" t="s">
        <v>12128</v>
      </c>
      <c r="E1674" s="130" t="s">
        <v>18689</v>
      </c>
      <c r="F1674" s="302">
        <v>1.3959408195483021</v>
      </c>
      <c r="G1674" s="132" t="str">
        <f ca="1">IFERROR(_xll.BQL($A1674, "cur_mkt_cap(currency=EUR)")/1000000, " ")</f>
        <v xml:space="preserve"> </v>
      </c>
      <c r="M1674" s="305">
        <f t="shared" si="76"/>
        <v>4.9137116848100237E-4</v>
      </c>
      <c r="N1674" s="227">
        <f t="shared" ca="1" si="77"/>
        <v>1.4361787783016848E-2</v>
      </c>
      <c r="O1674" s="172" t="str">
        <f>IFERROR(IF(VLOOKUP($C1674,'MSCI Database'!$C:$R,2, FALSE)="","",VLOOKUP($C1674,'MSCI Database'!$C:$R,2, FALSE)),"")</f>
        <v>Semiconductors &amp; Semiconductor Equipment</v>
      </c>
      <c r="P1674" s="186" t="str">
        <f>IFERROR(IF(VLOOKUP($C1674,'MSCI Database'!$C:$R,3, FALSE)="","",VLOOKUP($C1674,'MSCI Database'!$C:$R,3, FALSE)),"")</f>
        <v>AA</v>
      </c>
      <c r="Q1674" s="164" t="str">
        <f>IFERROR(IF(VLOOKUP($C1674,'MSCI Database'!$C:$R,4, FALSE)="","",VLOOKUP($C1674,'MSCI Database'!$C:$R,4, FALSE)),"")</f>
        <v>0</v>
      </c>
      <c r="R1674" s="164">
        <f>IFERROR(IF(VLOOKUP($C1674,'MSCI Database'!$C:$R,5, FALSE)="","",VLOOKUP($C1674,'MSCI Database'!$C:$R,5, FALSE)),"")</f>
        <v>8.5</v>
      </c>
      <c r="S1674" s="164">
        <f>IFERROR(IF(VLOOKUP($C1674,'MSCI Database'!$C:$R,6, FALSE)="","",VLOOKUP($C1674,'MSCI Database'!$C:$R,6, FALSE)),"")</f>
        <v>3.4</v>
      </c>
      <c r="T1674" s="211">
        <f>IFERROR(IF(VLOOKUP($C1674,'MSCI Database'!$C:$R,7, FALSE)="","",VLOOKUP($C1674,'MSCI Database'!$C:$R,7, FALSE)),"")</f>
        <v>8.1999999999999993</v>
      </c>
      <c r="U1674" s="164">
        <f>IFERROR(IF(VLOOKUP($C1674,'MSCI Database'!$C:$R,8, FALSE)="","",VLOOKUP($C1674,'MSCI Database'!$C:$R,8, FALSE)),"")</f>
        <v>6.2</v>
      </c>
      <c r="V1674" s="175">
        <f>IFERROR(IF(VLOOKUP($C1674,'MSCI Database'!$C:$R,9, FALSE)="","",VLOOKUP($C1674,'MSCI Database'!$C:$R,9, FALSE)),"")</f>
        <v>6.4</v>
      </c>
      <c r="W1674" s="353">
        <f t="shared" ca="1" si="75"/>
        <v>0</v>
      </c>
      <c r="X1674" s="236">
        <f>IFERROR(IF(VLOOKUP($C1674,'MSCI Database'!$C:$R,10, FALSE)="","",VLOOKUP($C1674,'MSCI Database'!$C:$R,10, FALSE)),"")</f>
        <v>145386</v>
      </c>
      <c r="Y1674" s="133" t="str">
        <f>IFERROR(IF(VLOOKUP($C1674,'MSCI Database'!$C:$R,11, FALSE)="","",VLOOKUP($C1674,'MSCI Database'!$C:$R,11, FALSE)),"")</f>
        <v>2019</v>
      </c>
      <c r="Z1674" s="133" t="str">
        <f>IFERROR(IF(VLOOKUP($C1674,'MSCI Database'!$C:$R,12, FALSE)="","",VLOOKUP($C1674,'MSCI Database'!$C:$R,12, FALSE)),"")</f>
        <v>Reported</v>
      </c>
      <c r="AA1674" s="202" t="str">
        <f>IFERROR(IF(VLOOKUP($C1674,'MSCI Database'!$C:$R,13, FALSE)="","",VLOOKUP($C1674,'MSCI Database'!$C:$R,13, FALSE)),"")</f>
        <v>Leads global peers in governance practices and human capital management</v>
      </c>
    </row>
    <row r="1675" spans="1:27" s="130" customFormat="1" ht="15" hidden="1" customHeight="1" outlineLevel="1">
      <c r="A1675" s="130" t="s">
        <v>11738</v>
      </c>
      <c r="B1675" s="130" t="s">
        <v>11739</v>
      </c>
      <c r="C1675" s="130" t="s">
        <v>11740</v>
      </c>
      <c r="D1675" s="130" t="s">
        <v>12128</v>
      </c>
      <c r="E1675" s="130" t="s">
        <v>18673</v>
      </c>
      <c r="F1675" s="302">
        <v>1.876851992427919</v>
      </c>
      <c r="G1675" s="132" t="str">
        <f ca="1">IFERROR(_xll.BQL($A1675, "cur_mkt_cap(currency=EUR)")/1000000, " ")</f>
        <v xml:space="preserve"> </v>
      </c>
      <c r="M1675" s="305">
        <f t="shared" si="76"/>
        <v>6.6065190133462754E-4</v>
      </c>
      <c r="N1675" s="227">
        <f t="shared" ca="1" si="77"/>
        <v>1.9309522035543161E-2</v>
      </c>
      <c r="O1675" s="172" t="str">
        <f>IFERROR(IF(VLOOKUP($C1675,'MSCI Database'!$C:$R,2, FALSE)="","",VLOOKUP($C1675,'MSCI Database'!$C:$R,2, FALSE)),"")</f>
        <v>Industrial Machinery</v>
      </c>
      <c r="P1675" s="186" t="str">
        <f>IFERROR(IF(VLOOKUP($C1675,'MSCI Database'!$C:$R,3, FALSE)="","",VLOOKUP($C1675,'MSCI Database'!$C:$R,3, FALSE)),"")</f>
        <v>A</v>
      </c>
      <c r="Q1675" s="164" t="str">
        <f>IFERROR(IF(VLOOKUP($C1675,'MSCI Database'!$C:$R,4, FALSE)="","",VLOOKUP($C1675,'MSCI Database'!$C:$R,4, FALSE)),"")</f>
        <v>1</v>
      </c>
      <c r="R1675" s="164">
        <f>IFERROR(IF(VLOOKUP($C1675,'MSCI Database'!$C:$R,5, FALSE)="","",VLOOKUP($C1675,'MSCI Database'!$C:$R,5, FALSE)),"")</f>
        <v>6.6</v>
      </c>
      <c r="S1675" s="164">
        <f>IFERROR(IF(VLOOKUP($C1675,'MSCI Database'!$C:$R,6, FALSE)="","",VLOOKUP($C1675,'MSCI Database'!$C:$R,6, FALSE)),"")</f>
        <v>4</v>
      </c>
      <c r="T1675" s="211">
        <f>IFERROR(IF(VLOOKUP($C1675,'MSCI Database'!$C:$R,7, FALSE)="","",VLOOKUP($C1675,'MSCI Database'!$C:$R,7, FALSE)),"")</f>
        <v>5.3</v>
      </c>
      <c r="U1675" s="164">
        <f>IFERROR(IF(VLOOKUP($C1675,'MSCI Database'!$C:$R,8, FALSE)="","",VLOOKUP($C1675,'MSCI Database'!$C:$R,8, FALSE)),"")</f>
        <v>5.7</v>
      </c>
      <c r="V1675" s="175">
        <f>IFERROR(IF(VLOOKUP($C1675,'MSCI Database'!$C:$R,9, FALSE)="","",VLOOKUP($C1675,'MSCI Database'!$C:$R,9, FALSE)),"")</f>
        <v>5.0999999999999996</v>
      </c>
      <c r="W1675" s="353">
        <f t="shared" ca="1" si="75"/>
        <v>0</v>
      </c>
      <c r="X1675" s="236">
        <f>IFERROR(IF(VLOOKUP($C1675,'MSCI Database'!$C:$R,10, FALSE)="","",VLOOKUP($C1675,'MSCI Database'!$C:$R,10, FALSE)),"")</f>
        <v>57593</v>
      </c>
      <c r="Y1675" s="133" t="str">
        <f>IFERROR(IF(VLOOKUP($C1675,'MSCI Database'!$C:$R,11, FALSE)="","",VLOOKUP($C1675,'MSCI Database'!$C:$R,11, FALSE)),"")</f>
        <v>2019</v>
      </c>
      <c r="Z1675" s="133" t="str">
        <f>IFERROR(IF(VLOOKUP($C1675,'MSCI Database'!$C:$R,12, FALSE)="","",VLOOKUP($C1675,'MSCI Database'!$C:$R,12, FALSE)),"")</f>
        <v>E.Segmt-Moderate</v>
      </c>
      <c r="AA1675" s="202" t="str">
        <f>IFERROR(IF(VLOOKUP($C1675,'MSCI Database'!$C:$R,13, FALSE)="","",VLOOKUP($C1675,'MSCI Database'!$C:$R,13, FALSE)),"")</f>
        <v/>
      </c>
    </row>
    <row r="1676" spans="1:27" s="130" customFormat="1" ht="15" hidden="1" customHeight="1" outlineLevel="1">
      <c r="A1676" s="130" t="s">
        <v>6226</v>
      </c>
      <c r="B1676" s="130" t="s">
        <v>6227</v>
      </c>
      <c r="C1676" s="130" t="s">
        <v>6228</v>
      </c>
      <c r="D1676" s="130" t="s">
        <v>12128</v>
      </c>
      <c r="E1676" s="130" t="s">
        <v>12133</v>
      </c>
      <c r="F1676" s="302">
        <v>2.2094863483002101</v>
      </c>
      <c r="G1676" s="132" t="str">
        <f ca="1">IFERROR(_xll.BQL($A1676, "cur_mkt_cap(currency=EUR)")/1000000, " ")</f>
        <v xml:space="preserve"> </v>
      </c>
      <c r="M1676" s="305">
        <f t="shared" si="76"/>
        <v>7.7773919460167402E-4</v>
      </c>
      <c r="N1676" s="227">
        <f t="shared" ca="1" si="77"/>
        <v>2.2731747363063964E-2</v>
      </c>
      <c r="O1676" s="172" t="str">
        <f>IFERROR(IF(VLOOKUP($C1676,'MSCI Database'!$C:$R,2, FALSE)="","",VLOOKUP($C1676,'MSCI Database'!$C:$R,2, FALSE)),"")</f>
        <v>Biotechnology</v>
      </c>
      <c r="P1676" s="186" t="str">
        <f>IFERROR(IF(VLOOKUP($C1676,'MSCI Database'!$C:$R,3, FALSE)="","",VLOOKUP($C1676,'MSCI Database'!$C:$R,3, FALSE)),"")</f>
        <v>A</v>
      </c>
      <c r="Q1676" s="164" t="str">
        <f>IFERROR(IF(VLOOKUP($C1676,'MSCI Database'!$C:$R,4, FALSE)="","",VLOOKUP($C1676,'MSCI Database'!$C:$R,4, FALSE)),"")</f>
        <v>0</v>
      </c>
      <c r="R1676" s="164">
        <f>IFERROR(IF(VLOOKUP($C1676,'MSCI Database'!$C:$R,5, FALSE)="","",VLOOKUP($C1676,'MSCI Database'!$C:$R,5, FALSE)),"")</f>
        <v>6</v>
      </c>
      <c r="S1676" s="164">
        <f>IFERROR(IF(VLOOKUP($C1676,'MSCI Database'!$C:$R,6, FALSE)="","",VLOOKUP($C1676,'MSCI Database'!$C:$R,6, FALSE)),"")</f>
        <v>7.3</v>
      </c>
      <c r="T1676" s="211">
        <f>IFERROR(IF(VLOOKUP($C1676,'MSCI Database'!$C:$R,7, FALSE)="","",VLOOKUP($C1676,'MSCI Database'!$C:$R,7, FALSE)),"")</f>
        <v>4</v>
      </c>
      <c r="U1676" s="164">
        <f>IFERROR(IF(VLOOKUP($C1676,'MSCI Database'!$C:$R,8, FALSE)="","",VLOOKUP($C1676,'MSCI Database'!$C:$R,8, FALSE)),"")</f>
        <v>4.5999999999999996</v>
      </c>
      <c r="V1676" s="175">
        <f>IFERROR(IF(VLOOKUP($C1676,'MSCI Database'!$C:$R,9, FALSE)="","",VLOOKUP($C1676,'MSCI Database'!$C:$R,9, FALSE)),"")</f>
        <v>4.5</v>
      </c>
      <c r="W1676" s="353">
        <f t="shared" ca="1" si="75"/>
        <v>0</v>
      </c>
      <c r="X1676" s="236">
        <f>IFERROR(IF(VLOOKUP($C1676,'MSCI Database'!$C:$R,10, FALSE)="","",VLOOKUP($C1676,'MSCI Database'!$C:$R,10, FALSE)),"")</f>
        <v>622625</v>
      </c>
      <c r="Y1676" s="133" t="str">
        <f>IFERROR(IF(VLOOKUP($C1676,'MSCI Database'!$C:$R,11, FALSE)="","",VLOOKUP($C1676,'MSCI Database'!$C:$R,11, FALSE)),"")</f>
        <v>2019</v>
      </c>
      <c r="Z1676" s="133" t="str">
        <f>IFERROR(IF(VLOOKUP($C1676,'MSCI Database'!$C:$R,12, FALSE)="","",VLOOKUP($C1676,'MSCI Database'!$C:$R,12, FALSE)),"")</f>
        <v>Reported</v>
      </c>
      <c r="AA1676" s="202" t="str">
        <f>IFERROR(IF(VLOOKUP($C1676,'MSCI Database'!$C:$R,13, FALSE)="","",VLOOKUP($C1676,'MSCI Database'!$C:$R,13, FALSE)),"")</f>
        <v>Allergan acquisition could pose employee integration and management challenges</v>
      </c>
    </row>
    <row r="1677" spans="1:27" s="130" customFormat="1" ht="15" hidden="1" customHeight="1" outlineLevel="1">
      <c r="A1677" s="130" t="s">
        <v>7933</v>
      </c>
      <c r="B1677" s="130" t="s">
        <v>7934</v>
      </c>
      <c r="C1677" s="130" t="s">
        <v>7935</v>
      </c>
      <c r="D1677" s="130" t="s">
        <v>12128</v>
      </c>
      <c r="E1677" s="130" t="s">
        <v>18688</v>
      </c>
      <c r="F1677" s="302">
        <v>1.8249119849972739</v>
      </c>
      <c r="G1677" s="132" t="str">
        <f ca="1">IFERROR(_xll.BQL($A1677, "cur_mkt_cap(currency=EUR)")/1000000, " ")</f>
        <v xml:space="preserve"> </v>
      </c>
      <c r="M1677" s="305">
        <f t="shared" si="76"/>
        <v>6.4236901871904048E-4</v>
      </c>
      <c r="N1677" s="227">
        <f t="shared" ca="1" si="77"/>
        <v>1.8775150267255292E-2</v>
      </c>
      <c r="O1677" s="172" t="str">
        <f>IFERROR(IF(VLOOKUP($C1677,'MSCI Database'!$C:$R,2, FALSE)="","",VLOOKUP($C1677,'MSCI Database'!$C:$R,2, FALSE)),"")</f>
        <v>Diversified Financials</v>
      </c>
      <c r="P1677" s="186" t="str">
        <f>IFERROR(IF(VLOOKUP($C1677,'MSCI Database'!$C:$R,3, FALSE)="","",VLOOKUP($C1677,'MSCI Database'!$C:$R,3, FALSE)),"")</f>
        <v>A</v>
      </c>
      <c r="Q1677" s="164" t="str">
        <f>IFERROR(IF(VLOOKUP($C1677,'MSCI Database'!$C:$R,4, FALSE)="","",VLOOKUP($C1677,'MSCI Database'!$C:$R,4, FALSE)),"")</f>
        <v>0</v>
      </c>
      <c r="R1677" s="164">
        <f>IFERROR(IF(VLOOKUP($C1677,'MSCI Database'!$C:$R,5, FALSE)="","",VLOOKUP($C1677,'MSCI Database'!$C:$R,5, FALSE)),"")</f>
        <v>6.6</v>
      </c>
      <c r="S1677" s="164">
        <f>IFERROR(IF(VLOOKUP($C1677,'MSCI Database'!$C:$R,6, FALSE)="","",VLOOKUP($C1677,'MSCI Database'!$C:$R,6, FALSE)),"")</f>
        <v>10</v>
      </c>
      <c r="T1677" s="211">
        <f>IFERROR(IF(VLOOKUP($C1677,'MSCI Database'!$C:$R,7, FALSE)="","",VLOOKUP($C1677,'MSCI Database'!$C:$R,7, FALSE)),"")</f>
        <v>2.2000000000000002</v>
      </c>
      <c r="U1677" s="164">
        <f>IFERROR(IF(VLOOKUP($C1677,'MSCI Database'!$C:$R,8, FALSE)="","",VLOOKUP($C1677,'MSCI Database'!$C:$R,8, FALSE)),"")</f>
        <v>5.7</v>
      </c>
      <c r="V1677" s="175">
        <f>IFERROR(IF(VLOOKUP($C1677,'MSCI Database'!$C:$R,9, FALSE)="","",VLOOKUP($C1677,'MSCI Database'!$C:$R,9, FALSE)),"")</f>
        <v>4.7</v>
      </c>
      <c r="W1677" s="353">
        <f t="shared" ca="1" si="75"/>
        <v>0</v>
      </c>
      <c r="X1677" s="236">
        <f>IFERROR(IF(VLOOKUP($C1677,'MSCI Database'!$C:$R,10, FALSE)="","",VLOOKUP($C1677,'MSCI Database'!$C:$R,10, FALSE)),"")</f>
        <v>33110</v>
      </c>
      <c r="Y1677" s="133" t="str">
        <f>IFERROR(IF(VLOOKUP($C1677,'MSCI Database'!$C:$R,11, FALSE)="","",VLOOKUP($C1677,'MSCI Database'!$C:$R,11, FALSE)),"")</f>
        <v>2019</v>
      </c>
      <c r="Z1677" s="133" t="str">
        <f>IFERROR(IF(VLOOKUP($C1677,'MSCI Database'!$C:$R,12, FALSE)="","",VLOOKUP($C1677,'MSCI Database'!$C:$R,12, FALSE)),"")</f>
        <v>Reported</v>
      </c>
      <c r="AA1677" s="202" t="str">
        <f>IFERROR(IF(VLOOKUP($C1677,'MSCI Database'!$C:$R,13, FALSE)="","",VLOOKUP($C1677,'MSCI Database'!$C:$R,13, FALSE)),"")</f>
        <v>Leads global peers in internal controls framework and corporate governance</v>
      </c>
    </row>
    <row r="1678" spans="1:27" s="130" customFormat="1" ht="15" hidden="1" customHeight="1" outlineLevel="1">
      <c r="A1678" s="130" t="s">
        <v>7503</v>
      </c>
      <c r="B1678" s="130" t="s">
        <v>7504</v>
      </c>
      <c r="C1678" s="130" t="s">
        <v>7505</v>
      </c>
      <c r="D1678" s="130" t="s">
        <v>12128</v>
      </c>
      <c r="E1678" s="130" t="s">
        <v>18689</v>
      </c>
      <c r="F1678" s="302">
        <v>1.983598395869606</v>
      </c>
      <c r="G1678" s="132" t="str">
        <f ca="1">IFERROR(_xll.BQL($A1678, "cur_mkt_cap(currency=EUR)")/1000000, " ")</f>
        <v xml:space="preserve"> </v>
      </c>
      <c r="M1678" s="305">
        <f t="shared" si="76"/>
        <v>6.9822663534610128E-4</v>
      </c>
      <c r="N1678" s="227">
        <f t="shared" ca="1" si="77"/>
        <v>2.0407755693704885E-2</v>
      </c>
      <c r="O1678" s="172" t="str">
        <f>IFERROR(IF(VLOOKUP($C1678,'MSCI Database'!$C:$R,2, FALSE)="","",VLOOKUP($C1678,'MSCI Database'!$C:$R,2, FALSE)),"")</f>
        <v>Software &amp; Services</v>
      </c>
      <c r="P1678" s="186" t="str">
        <f>IFERROR(IF(VLOOKUP($C1678,'MSCI Database'!$C:$R,3, FALSE)="","",VLOOKUP($C1678,'MSCI Database'!$C:$R,3, FALSE)),"")</f>
        <v>A</v>
      </c>
      <c r="Q1678" s="164" t="str">
        <f>IFERROR(IF(VLOOKUP($C1678,'MSCI Database'!$C:$R,4, FALSE)="","",VLOOKUP($C1678,'MSCI Database'!$C:$R,4, FALSE)),"")</f>
        <v>0</v>
      </c>
      <c r="R1678" s="164">
        <f>IFERROR(IF(VLOOKUP($C1678,'MSCI Database'!$C:$R,5, FALSE)="","",VLOOKUP($C1678,'MSCI Database'!$C:$R,5, FALSE)),"")</f>
        <v>6.8</v>
      </c>
      <c r="S1678" s="164">
        <f>IFERROR(IF(VLOOKUP($C1678,'MSCI Database'!$C:$R,6, FALSE)="","",VLOOKUP($C1678,'MSCI Database'!$C:$R,6, FALSE)),"")</f>
        <v>10</v>
      </c>
      <c r="T1678" s="211">
        <f>IFERROR(IF(VLOOKUP($C1678,'MSCI Database'!$C:$R,7, FALSE)="","",VLOOKUP($C1678,'MSCI Database'!$C:$R,7, FALSE)),"")</f>
        <v>4.9000000000000004</v>
      </c>
      <c r="U1678" s="164">
        <f>IFERROR(IF(VLOOKUP($C1678,'MSCI Database'!$C:$R,8, FALSE)="","",VLOOKUP($C1678,'MSCI Database'!$C:$R,8, FALSE)),"")</f>
        <v>5</v>
      </c>
      <c r="V1678" s="175">
        <f>IFERROR(IF(VLOOKUP($C1678,'MSCI Database'!$C:$R,9, FALSE)="","",VLOOKUP($C1678,'MSCI Database'!$C:$R,9, FALSE)),"")</f>
        <v>5.2</v>
      </c>
      <c r="W1678" s="353">
        <f t="shared" ca="1" si="75"/>
        <v>0</v>
      </c>
      <c r="X1678" s="236">
        <f>IFERROR(IF(VLOOKUP($C1678,'MSCI Database'!$C:$R,10, FALSE)="","",VLOOKUP($C1678,'MSCI Database'!$C:$R,10, FALSE)),"")</f>
        <v>56898</v>
      </c>
      <c r="Y1678" s="133" t="str">
        <f>IFERROR(IF(VLOOKUP($C1678,'MSCI Database'!$C:$R,11, FALSE)="","",VLOOKUP($C1678,'MSCI Database'!$C:$R,11, FALSE)),"")</f>
        <v>2019</v>
      </c>
      <c r="Z1678" s="133" t="str">
        <f>IFERROR(IF(VLOOKUP($C1678,'MSCI Database'!$C:$R,12, FALSE)="","",VLOOKUP($C1678,'MSCI Database'!$C:$R,12, FALSE)),"")</f>
        <v>Reported</v>
      </c>
      <c r="AA1678" s="202" t="str">
        <f>IFERROR(IF(VLOOKUP($C1678,'MSCI Database'!$C:$R,13, FALSE)="","",VLOOKUP($C1678,'MSCI Database'!$C:$R,13, FALSE)),"")</f>
        <v>Leveraging digital capabilities while driving financial inclusion</v>
      </c>
    </row>
    <row r="1679" spans="1:27" s="130" customFormat="1" ht="15" hidden="1" customHeight="1" outlineLevel="1">
      <c r="A1679" s="130" t="s">
        <v>8211</v>
      </c>
      <c r="B1679" s="130" t="s">
        <v>8212</v>
      </c>
      <c r="C1679" s="130" t="s">
        <v>8213</v>
      </c>
      <c r="D1679" s="130" t="s">
        <v>12128</v>
      </c>
      <c r="E1679" s="130" t="s">
        <v>18673</v>
      </c>
      <c r="F1679" s="302">
        <v>1.3288131366219109</v>
      </c>
      <c r="G1679" s="132" t="str">
        <f ca="1">IFERROR(_xll.BQL($A1679, "cur_mkt_cap(currency=EUR)")/1000000, " ")</f>
        <v xml:space="preserve"> </v>
      </c>
      <c r="M1679" s="305">
        <f t="shared" si="76"/>
        <v>4.6774222409091265E-4</v>
      </c>
      <c r="N1679" s="227">
        <f t="shared" ca="1" si="77"/>
        <v>1.3671161416158095E-2</v>
      </c>
      <c r="O1679" s="172" t="str">
        <f>IFERROR(IF(VLOOKUP($C1679,'MSCI Database'!$C:$R,2, FALSE)="","",VLOOKUP($C1679,'MSCI Database'!$C:$R,2, FALSE)),"")</f>
        <v>Trading Companies &amp; Distributors</v>
      </c>
      <c r="P1679" s="186" t="str">
        <f>IFERROR(IF(VLOOKUP($C1679,'MSCI Database'!$C:$R,3, FALSE)="","",VLOOKUP($C1679,'MSCI Database'!$C:$R,3, FALSE)),"")</f>
        <v>BBB</v>
      </c>
      <c r="Q1679" s="164" t="str">
        <f>IFERROR(IF(VLOOKUP($C1679,'MSCI Database'!$C:$R,4, FALSE)="","",VLOOKUP($C1679,'MSCI Database'!$C:$R,4, FALSE)),"")</f>
        <v>0</v>
      </c>
      <c r="R1679" s="164">
        <f>IFERROR(IF(VLOOKUP($C1679,'MSCI Database'!$C:$R,5, FALSE)="","",VLOOKUP($C1679,'MSCI Database'!$C:$R,5, FALSE)),"")</f>
        <v>5</v>
      </c>
      <c r="S1679" s="164">
        <f>IFERROR(IF(VLOOKUP($C1679,'MSCI Database'!$C:$R,6, FALSE)="","",VLOOKUP($C1679,'MSCI Database'!$C:$R,6, FALSE)),"")</f>
        <v>3.5</v>
      </c>
      <c r="T1679" s="211">
        <f>IFERROR(IF(VLOOKUP($C1679,'MSCI Database'!$C:$R,7, FALSE)="","",VLOOKUP($C1679,'MSCI Database'!$C:$R,7, FALSE)),"")</f>
        <v>6.5</v>
      </c>
      <c r="U1679" s="164">
        <f>IFERROR(IF(VLOOKUP($C1679,'MSCI Database'!$C:$R,8, FALSE)="","",VLOOKUP($C1679,'MSCI Database'!$C:$R,8, FALSE)),"")</f>
        <v>5.5</v>
      </c>
      <c r="V1679" s="175">
        <f>IFERROR(IF(VLOOKUP($C1679,'MSCI Database'!$C:$R,9, FALSE)="","",VLOOKUP($C1679,'MSCI Database'!$C:$R,9, FALSE)),"")</f>
        <v>5.3</v>
      </c>
      <c r="W1679" s="353">
        <f t="shared" ca="1" si="75"/>
        <v>0</v>
      </c>
      <c r="X1679" s="236">
        <f>IFERROR(IF(VLOOKUP($C1679,'MSCI Database'!$C:$R,10, FALSE)="","",VLOOKUP($C1679,'MSCI Database'!$C:$R,10, FALSE)),"")</f>
        <v>388424</v>
      </c>
      <c r="Y1679" s="133" t="str">
        <f>IFERROR(IF(VLOOKUP($C1679,'MSCI Database'!$C:$R,11, FALSE)="","",VLOOKUP($C1679,'MSCI Database'!$C:$R,11, FALSE)),"")</f>
        <v>2019</v>
      </c>
      <c r="Z1679" s="133" t="str">
        <f>IFERROR(IF(VLOOKUP($C1679,'MSCI Database'!$C:$R,12, FALSE)="","",VLOOKUP($C1679,'MSCI Database'!$C:$R,12, FALSE)),"")</f>
        <v>Reported</v>
      </c>
      <c r="AA1679" s="202" t="str">
        <f>IFERROR(IF(VLOOKUP($C1679,'MSCI Database'!$C:$R,13, FALSE)="","",VLOOKUP($C1679,'MSCI Database'!$C:$R,13, FALSE)),"")</f>
        <v>Continued focus on safety; cleantech strategy remains limited</v>
      </c>
    </row>
    <row r="1680" spans="1:27" s="130" customFormat="1" ht="15" hidden="1" customHeight="1" outlineLevel="1">
      <c r="A1680" s="130" t="s">
        <v>8337</v>
      </c>
      <c r="B1680" s="130" t="s">
        <v>8338</v>
      </c>
      <c r="C1680" s="130" t="s">
        <v>8339</v>
      </c>
      <c r="D1680" s="130" t="s">
        <v>12128</v>
      </c>
      <c r="E1680" s="130" t="s">
        <v>18684</v>
      </c>
      <c r="F1680" s="302">
        <v>1.514721496708628</v>
      </c>
      <c r="G1680" s="132" t="str">
        <f ca="1">IFERROR(_xll.BQL($A1680, "cur_mkt_cap(currency=EUR)")/1000000, " ")</f>
        <v xml:space="preserve"> </v>
      </c>
      <c r="M1680" s="305">
        <f t="shared" si="76"/>
        <v>5.3318196684143707E-4</v>
      </c>
      <c r="N1680" s="227">
        <f t="shared" ca="1" si="77"/>
        <v>1.5583833054715137E-2</v>
      </c>
      <c r="O1680" s="172" t="str">
        <f>IFERROR(IF(VLOOKUP($C1680,'MSCI Database'!$C:$R,2, FALSE)="","",VLOOKUP($C1680,'MSCI Database'!$C:$R,2, FALSE)),"")</f>
        <v>Containers &amp; Packaging</v>
      </c>
      <c r="P1680" s="186" t="str">
        <f>IFERROR(IF(VLOOKUP($C1680,'MSCI Database'!$C:$R,3, FALSE)="","",VLOOKUP($C1680,'MSCI Database'!$C:$R,3, FALSE)),"")</f>
        <v>BBB</v>
      </c>
      <c r="Q1680" s="164" t="str">
        <f>IFERROR(IF(VLOOKUP($C1680,'MSCI Database'!$C:$R,4, FALSE)="","",VLOOKUP($C1680,'MSCI Database'!$C:$R,4, FALSE)),"")</f>
        <v>1</v>
      </c>
      <c r="R1680" s="164">
        <f>IFERROR(IF(VLOOKUP($C1680,'MSCI Database'!$C:$R,5, FALSE)="","",VLOOKUP($C1680,'MSCI Database'!$C:$R,5, FALSE)),"")</f>
        <v>5.7</v>
      </c>
      <c r="S1680" s="164">
        <f>IFERROR(IF(VLOOKUP($C1680,'MSCI Database'!$C:$R,6, FALSE)="","",VLOOKUP($C1680,'MSCI Database'!$C:$R,6, FALSE)),"")</f>
        <v>5.0999999999999996</v>
      </c>
      <c r="T1680" s="211">
        <f>IFERROR(IF(VLOOKUP($C1680,'MSCI Database'!$C:$R,7, FALSE)="","",VLOOKUP($C1680,'MSCI Database'!$C:$R,7, FALSE)),"")</f>
        <v>3.7</v>
      </c>
      <c r="U1680" s="164">
        <f>IFERROR(IF(VLOOKUP($C1680,'MSCI Database'!$C:$R,8, FALSE)="","",VLOOKUP($C1680,'MSCI Database'!$C:$R,8, FALSE)),"")</f>
        <v>7.2</v>
      </c>
      <c r="V1680" s="175">
        <f>IFERROR(IF(VLOOKUP($C1680,'MSCI Database'!$C:$R,9, FALSE)="","",VLOOKUP($C1680,'MSCI Database'!$C:$R,9, FALSE)),"")</f>
        <v>5.6</v>
      </c>
      <c r="W1680" s="353">
        <f t="shared" ca="1" si="75"/>
        <v>0</v>
      </c>
      <c r="X1680" s="236">
        <f>IFERROR(IF(VLOOKUP($C1680,'MSCI Database'!$C:$R,10, FALSE)="","",VLOOKUP($C1680,'MSCI Database'!$C:$R,10, FALSE)),"")</f>
        <v>8519966</v>
      </c>
      <c r="Y1680" s="133" t="str">
        <f>IFERROR(IF(VLOOKUP($C1680,'MSCI Database'!$C:$R,11, FALSE)="","",VLOOKUP($C1680,'MSCI Database'!$C:$R,11, FALSE)),"")</f>
        <v>2019</v>
      </c>
      <c r="Z1680" s="133" t="str">
        <f>IFERROR(IF(VLOOKUP($C1680,'MSCI Database'!$C:$R,12, FALSE)="","",VLOOKUP($C1680,'MSCI Database'!$C:$R,12, FALSE)),"")</f>
        <v>Reported</v>
      </c>
      <c r="AA1680" s="202" t="str">
        <f>IFERROR(IF(VLOOKUP($C1680,'MSCI Database'!$C:$R,13, FALSE)="","",VLOOKUP($C1680,'MSCI Database'!$C:$R,13, FALSE)),"")</f>
        <v>Strong efforts to reduce environmental impact, but labor management challenges persist</v>
      </c>
    </row>
    <row r="1681" spans="1:27" s="130" customFormat="1" ht="15" hidden="1" customHeight="1" outlineLevel="1">
      <c r="A1681" s="130" t="s">
        <v>1274</v>
      </c>
      <c r="B1681" s="130" t="s">
        <v>1275</v>
      </c>
      <c r="C1681" s="130" t="s">
        <v>1276</v>
      </c>
      <c r="D1681" s="130" t="s">
        <v>18681</v>
      </c>
      <c r="E1681" s="130" t="s">
        <v>18688</v>
      </c>
      <c r="F1681" s="302">
        <v>1.7072170065781931</v>
      </c>
      <c r="G1681" s="132" t="str">
        <f ca="1">IFERROR(_xll.BQL($A1681, "cur_mkt_cap(currency=EUR)")/1000000, " ")</f>
        <v xml:space="preserve"> </v>
      </c>
      <c r="M1681" s="305">
        <f t="shared" si="76"/>
        <v>6.0094038631552406E-4</v>
      </c>
      <c r="N1681" s="227">
        <f t="shared" ca="1" si="77"/>
        <v>1.7564274935356526E-2</v>
      </c>
      <c r="O1681" s="172" t="str">
        <f>IFERROR(IF(VLOOKUP($C1681,'MSCI Database'!$C:$R,2, FALSE)="","",VLOOKUP($C1681,'MSCI Database'!$C:$R,2, FALSE)),"")</f>
        <v>Property &amp; Casualty Insurance</v>
      </c>
      <c r="P1681" s="186" t="str">
        <f>IFERROR(IF(VLOOKUP($C1681,'MSCI Database'!$C:$R,3, FALSE)="","",VLOOKUP($C1681,'MSCI Database'!$C:$R,3, FALSE)),"")</f>
        <v>BBB</v>
      </c>
      <c r="Q1681" s="164" t="str">
        <f>IFERROR(IF(VLOOKUP($C1681,'MSCI Database'!$C:$R,4, FALSE)="","",VLOOKUP($C1681,'MSCI Database'!$C:$R,4, FALSE)),"")</f>
        <v>0</v>
      </c>
      <c r="R1681" s="164">
        <f>IFERROR(IF(VLOOKUP($C1681,'MSCI Database'!$C:$R,5, FALSE)="","",VLOOKUP($C1681,'MSCI Database'!$C:$R,5, FALSE)),"")</f>
        <v>5.5</v>
      </c>
      <c r="S1681" s="164">
        <f>IFERROR(IF(VLOOKUP($C1681,'MSCI Database'!$C:$R,6, FALSE)="","",VLOOKUP($C1681,'MSCI Database'!$C:$R,6, FALSE)),"")</f>
        <v>6.4</v>
      </c>
      <c r="T1681" s="211">
        <f>IFERROR(IF(VLOOKUP($C1681,'MSCI Database'!$C:$R,7, FALSE)="","",VLOOKUP($C1681,'MSCI Database'!$C:$R,7, FALSE)),"")</f>
        <v>4.0999999999999996</v>
      </c>
      <c r="U1681" s="164">
        <f>IFERROR(IF(VLOOKUP($C1681,'MSCI Database'!$C:$R,8, FALSE)="","",VLOOKUP($C1681,'MSCI Database'!$C:$R,8, FALSE)),"")</f>
        <v>3.7</v>
      </c>
      <c r="V1681" s="175">
        <f>IFERROR(IF(VLOOKUP($C1681,'MSCI Database'!$C:$R,9, FALSE)="","",VLOOKUP($C1681,'MSCI Database'!$C:$R,9, FALSE)),"")</f>
        <v>4.4000000000000004</v>
      </c>
      <c r="W1681" s="353">
        <f t="shared" ca="1" si="75"/>
        <v>0</v>
      </c>
      <c r="X1681" s="236">
        <f>IFERROR(IF(VLOOKUP($C1681,'MSCI Database'!$C:$R,10, FALSE)="","",VLOOKUP($C1681,'MSCI Database'!$C:$R,10, FALSE)),"")</f>
        <v>70625</v>
      </c>
      <c r="Y1681" s="133" t="str">
        <f>IFERROR(IF(VLOOKUP($C1681,'MSCI Database'!$C:$R,11, FALSE)="","",VLOOKUP($C1681,'MSCI Database'!$C:$R,11, FALSE)),"")</f>
        <v>2019</v>
      </c>
      <c r="Z1681" s="133" t="str">
        <f>IFERROR(IF(VLOOKUP($C1681,'MSCI Database'!$C:$R,12, FALSE)="","",VLOOKUP($C1681,'MSCI Database'!$C:$R,12, FALSE)),"")</f>
        <v>Reported</v>
      </c>
      <c r="AA1681" s="202" t="str">
        <f>IFERROR(IF(VLOOKUP($C1681,'MSCI Database'!$C:$R,13, FALSE)="","",VLOOKUP($C1681,'MSCI Database'!$C:$R,13, FALSE)),"")</f>
        <v>Strong data privacy measures and ESG integration; corporate governance challenges persist</v>
      </c>
    </row>
    <row r="1682" spans="1:27" s="130" customFormat="1" ht="15" hidden="1" customHeight="1" outlineLevel="1">
      <c r="A1682" s="130" t="s">
        <v>7784</v>
      </c>
      <c r="B1682" s="130" t="s">
        <v>7785</v>
      </c>
      <c r="C1682" s="130" t="s">
        <v>7786</v>
      </c>
      <c r="D1682" s="130" t="s">
        <v>12128</v>
      </c>
      <c r="E1682" s="130" t="s">
        <v>18689</v>
      </c>
      <c r="F1682" s="302">
        <v>1.641784680289708</v>
      </c>
      <c r="G1682" s="132" t="str">
        <f ca="1">IFERROR(_xll.BQL($A1682, "cur_mkt_cap(currency=EUR)")/1000000, " ")</f>
        <v xml:space="preserve"> </v>
      </c>
      <c r="M1682" s="305">
        <f t="shared" si="76"/>
        <v>5.7790820746197731E-4</v>
      </c>
      <c r="N1682" s="227">
        <f t="shared" ca="1" si="77"/>
        <v>1.6891090820998142E-2</v>
      </c>
      <c r="O1682" s="172" t="str">
        <f>IFERROR(IF(VLOOKUP($C1682,'MSCI Database'!$C:$R,2, FALSE)="","",VLOOKUP($C1682,'MSCI Database'!$C:$R,2, FALSE)),"")</f>
        <v>Software &amp; Services</v>
      </c>
      <c r="P1682" s="186" t="str">
        <f>IFERROR(IF(VLOOKUP($C1682,'MSCI Database'!$C:$R,3, FALSE)="","",VLOOKUP($C1682,'MSCI Database'!$C:$R,3, FALSE)),"")</f>
        <v>A</v>
      </c>
      <c r="Q1682" s="164" t="str">
        <f>IFERROR(IF(VLOOKUP($C1682,'MSCI Database'!$C:$R,4, FALSE)="","",VLOOKUP($C1682,'MSCI Database'!$C:$R,4, FALSE)),"")</f>
        <v>0</v>
      </c>
      <c r="R1682" s="164">
        <f>IFERROR(IF(VLOOKUP($C1682,'MSCI Database'!$C:$R,5, FALSE)="","",VLOOKUP($C1682,'MSCI Database'!$C:$R,5, FALSE)),"")</f>
        <v>6.9</v>
      </c>
      <c r="S1682" s="164">
        <f>IFERROR(IF(VLOOKUP($C1682,'MSCI Database'!$C:$R,6, FALSE)="","",VLOOKUP($C1682,'MSCI Database'!$C:$R,6, FALSE)),"")</f>
        <v>9</v>
      </c>
      <c r="T1682" s="211">
        <f>IFERROR(IF(VLOOKUP($C1682,'MSCI Database'!$C:$R,7, FALSE)="","",VLOOKUP($C1682,'MSCI Database'!$C:$R,7, FALSE)),"")</f>
        <v>4.8</v>
      </c>
      <c r="U1682" s="164">
        <f>IFERROR(IF(VLOOKUP($C1682,'MSCI Database'!$C:$R,8, FALSE)="","",VLOOKUP($C1682,'MSCI Database'!$C:$R,8, FALSE)),"")</f>
        <v>5.5</v>
      </c>
      <c r="V1682" s="175">
        <f>IFERROR(IF(VLOOKUP($C1682,'MSCI Database'!$C:$R,9, FALSE)="","",VLOOKUP($C1682,'MSCI Database'!$C:$R,9, FALSE)),"")</f>
        <v>5.3</v>
      </c>
      <c r="W1682" s="353">
        <f t="shared" ca="1" si="75"/>
        <v>0</v>
      </c>
      <c r="X1682" s="236">
        <f>IFERROR(IF(VLOOKUP($C1682,'MSCI Database'!$C:$R,10, FALSE)="","",VLOOKUP($C1682,'MSCI Database'!$C:$R,10, FALSE)),"")</f>
        <v>57808</v>
      </c>
      <c r="Y1682" s="133" t="str">
        <f>IFERROR(IF(VLOOKUP($C1682,'MSCI Database'!$C:$R,11, FALSE)="","",VLOOKUP($C1682,'MSCI Database'!$C:$R,11, FALSE)),"")</f>
        <v>2019</v>
      </c>
      <c r="Z1682" s="133" t="str">
        <f>IFERROR(IF(VLOOKUP($C1682,'MSCI Database'!$C:$R,12, FALSE)="","",VLOOKUP($C1682,'MSCI Database'!$C:$R,12, FALSE)),"")</f>
        <v>Reported</v>
      </c>
      <c r="AA1682" s="202" t="str">
        <f>IFERROR(IF(VLOOKUP($C1682,'MSCI Database'!$C:$R,13, FALSE)="","",VLOOKUP($C1682,'MSCI Database'!$C:$R,13, FALSE)),"")</f>
        <v>Continued inorganic growth through acquisitions may increase data security-related risks</v>
      </c>
    </row>
    <row r="1683" spans="1:27" s="130" customFormat="1" ht="15" hidden="1" customHeight="1" outlineLevel="1">
      <c r="A1683" s="130" t="s">
        <v>10351</v>
      </c>
      <c r="B1683" s="130" t="s">
        <v>10352</v>
      </c>
      <c r="C1683" s="130" t="s">
        <v>10353</v>
      </c>
      <c r="D1683" s="130" t="s">
        <v>12128</v>
      </c>
      <c r="E1683" s="130" t="s">
        <v>18704</v>
      </c>
      <c r="F1683" s="302">
        <v>1.3737059430205181</v>
      </c>
      <c r="G1683" s="132" t="str">
        <f ca="1">IFERROR(_xll.BQL($A1683, "cur_mkt_cap(currency=EUR)")/1000000, " ")</f>
        <v xml:space="preserve"> </v>
      </c>
      <c r="M1683" s="305">
        <f t="shared" si="76"/>
        <v>4.8354449194322241E-4</v>
      </c>
      <c r="N1683" s="227">
        <f t="shared" ca="1" si="77"/>
        <v>1.4133029820213708E-2</v>
      </c>
      <c r="O1683" s="172" t="str">
        <f>IFERROR(IF(VLOOKUP($C1683,'MSCI Database'!$C:$R,2, FALSE)="","",VLOOKUP($C1683,'MSCI Database'!$C:$R,2, FALSE)),"")</f>
        <v>Real Estate Management &amp; Services</v>
      </c>
      <c r="P1683" s="186" t="str">
        <f>IFERROR(IF(VLOOKUP($C1683,'MSCI Database'!$C:$R,3, FALSE)="","",VLOOKUP($C1683,'MSCI Database'!$C:$R,3, FALSE)),"")</f>
        <v>A</v>
      </c>
      <c r="Q1683" s="164" t="str">
        <f>IFERROR(IF(VLOOKUP($C1683,'MSCI Database'!$C:$R,4, FALSE)="","",VLOOKUP($C1683,'MSCI Database'!$C:$R,4, FALSE)),"")</f>
        <v>0</v>
      </c>
      <c r="R1683" s="164">
        <f>IFERROR(IF(VLOOKUP($C1683,'MSCI Database'!$C:$R,5, FALSE)="","",VLOOKUP($C1683,'MSCI Database'!$C:$R,5, FALSE)),"")</f>
        <v>6.8</v>
      </c>
      <c r="S1683" s="164">
        <f>IFERROR(IF(VLOOKUP($C1683,'MSCI Database'!$C:$R,6, FALSE)="","",VLOOKUP($C1683,'MSCI Database'!$C:$R,6, FALSE)),"")</f>
        <v>5.3</v>
      </c>
      <c r="T1683" s="211">
        <f>IFERROR(IF(VLOOKUP($C1683,'MSCI Database'!$C:$R,7, FALSE)="","",VLOOKUP($C1683,'MSCI Database'!$C:$R,7, FALSE)),"")</f>
        <v>6.2</v>
      </c>
      <c r="U1683" s="164">
        <f>IFERROR(IF(VLOOKUP($C1683,'MSCI Database'!$C:$R,8, FALSE)="","",VLOOKUP($C1683,'MSCI Database'!$C:$R,8, FALSE)),"")</f>
        <v>5.6</v>
      </c>
      <c r="V1683" s="175">
        <f>IFERROR(IF(VLOOKUP($C1683,'MSCI Database'!$C:$R,9, FALSE)="","",VLOOKUP($C1683,'MSCI Database'!$C:$R,9, FALSE)),"")</f>
        <v>5.7</v>
      </c>
      <c r="W1683" s="353">
        <f t="shared" ca="1" si="75"/>
        <v>0</v>
      </c>
      <c r="X1683" s="236">
        <f>IFERROR(IF(VLOOKUP($C1683,'MSCI Database'!$C:$R,10, FALSE)="","",VLOOKUP($C1683,'MSCI Database'!$C:$R,10, FALSE)),"")</f>
        <v>56634</v>
      </c>
      <c r="Y1683" s="133" t="str">
        <f>IFERROR(IF(VLOOKUP($C1683,'MSCI Database'!$C:$R,11, FALSE)="","",VLOOKUP($C1683,'MSCI Database'!$C:$R,11, FALSE)),"")</f>
        <v>2019</v>
      </c>
      <c r="Z1683" s="133" t="str">
        <f>IFERROR(IF(VLOOKUP($C1683,'MSCI Database'!$C:$R,12, FALSE)="","",VLOOKUP($C1683,'MSCI Database'!$C:$R,12, FALSE)),"")</f>
        <v>Reported</v>
      </c>
      <c r="AA1683" s="202" t="str">
        <f>IFERROR(IF(VLOOKUP($C1683,'MSCI Database'!$C:$R,13, FALSE)="","",VLOOKUP($C1683,'MSCI Database'!$C:$R,13, FALSE)),"")</f>
        <v>Robust human capital development programs may help address high attrition</v>
      </c>
    </row>
    <row r="1684" spans="1:27" s="130" customFormat="1" ht="15" hidden="1" customHeight="1" outlineLevel="1">
      <c r="A1684" s="130" t="s">
        <v>7950</v>
      </c>
      <c r="B1684" s="130" t="s">
        <v>7951</v>
      </c>
      <c r="C1684" s="130" t="s">
        <v>7952</v>
      </c>
      <c r="D1684" s="130" t="s">
        <v>12128</v>
      </c>
      <c r="E1684" s="130" t="s">
        <v>18689</v>
      </c>
      <c r="F1684" s="302">
        <v>1.7363603583390921</v>
      </c>
      <c r="G1684" s="132" t="str">
        <f ca="1">IFERROR(_xll.BQL($A1684, "cur_mkt_cap(currency=EUR)")/1000000, " ")</f>
        <v xml:space="preserve"> </v>
      </c>
      <c r="M1684" s="305">
        <f t="shared" si="76"/>
        <v>6.1119884613536042E-4</v>
      </c>
      <c r="N1684" s="227">
        <f t="shared" ca="1" si="77"/>
        <v>1.7864109016726304E-2</v>
      </c>
      <c r="O1684" s="172" t="str">
        <f>IFERROR(IF(VLOOKUP($C1684,'MSCI Database'!$C:$R,2, FALSE)="","",VLOOKUP($C1684,'MSCI Database'!$C:$R,2, FALSE)),"")</f>
        <v>Software &amp; Services</v>
      </c>
      <c r="P1684" s="186" t="str">
        <f>IFERROR(IF(VLOOKUP($C1684,'MSCI Database'!$C:$R,3, FALSE)="","",VLOOKUP($C1684,'MSCI Database'!$C:$R,3, FALSE)),"")</f>
        <v>AA</v>
      </c>
      <c r="Q1684" s="164" t="str">
        <f>IFERROR(IF(VLOOKUP($C1684,'MSCI Database'!$C:$R,4, FALSE)="","",VLOOKUP($C1684,'MSCI Database'!$C:$R,4, FALSE)),"")</f>
        <v>-1</v>
      </c>
      <c r="R1684" s="164">
        <f>IFERROR(IF(VLOOKUP($C1684,'MSCI Database'!$C:$R,5, FALSE)="","",VLOOKUP($C1684,'MSCI Database'!$C:$R,5, FALSE)),"")</f>
        <v>7.4</v>
      </c>
      <c r="S1684" s="164">
        <f>IFERROR(IF(VLOOKUP($C1684,'MSCI Database'!$C:$R,6, FALSE)="","",VLOOKUP($C1684,'MSCI Database'!$C:$R,6, FALSE)),"")</f>
        <v>5.9</v>
      </c>
      <c r="T1684" s="211">
        <f>IFERROR(IF(VLOOKUP($C1684,'MSCI Database'!$C:$R,7, FALSE)="","",VLOOKUP($C1684,'MSCI Database'!$C:$R,7, FALSE)),"")</f>
        <v>6.8</v>
      </c>
      <c r="U1684" s="164">
        <f>IFERROR(IF(VLOOKUP($C1684,'MSCI Database'!$C:$R,8, FALSE)="","",VLOOKUP($C1684,'MSCI Database'!$C:$R,8, FALSE)),"")</f>
        <v>3.8</v>
      </c>
      <c r="V1684" s="175">
        <f>IFERROR(IF(VLOOKUP($C1684,'MSCI Database'!$C:$R,9, FALSE)="","",VLOOKUP($C1684,'MSCI Database'!$C:$R,9, FALSE)),"")</f>
        <v>5.6</v>
      </c>
      <c r="W1684" s="353">
        <f t="shared" ca="1" si="75"/>
        <v>0</v>
      </c>
      <c r="X1684" s="236">
        <f>IFERROR(IF(VLOOKUP($C1684,'MSCI Database'!$C:$R,10, FALSE)="","",VLOOKUP($C1684,'MSCI Database'!$C:$R,10, FALSE)),"")</f>
        <v>297000</v>
      </c>
      <c r="Y1684" s="133" t="str">
        <f>IFERROR(IF(VLOOKUP($C1684,'MSCI Database'!$C:$R,11, FALSE)="","",VLOOKUP($C1684,'MSCI Database'!$C:$R,11, FALSE)),"")</f>
        <v>2019</v>
      </c>
      <c r="Z1684" s="133" t="str">
        <f>IFERROR(IF(VLOOKUP($C1684,'MSCI Database'!$C:$R,12, FALSE)="","",VLOOKUP($C1684,'MSCI Database'!$C:$R,12, FALSE)),"")</f>
        <v>Reported</v>
      </c>
      <c r="AA1684" s="202" t="str">
        <f>IFERROR(IF(VLOOKUP($C1684,'MSCI Database'!$C:$R,13, FALSE)="","",VLOOKUP($C1684,'MSCI Database'!$C:$R,13, FALSE)),"")</f>
        <v>Strong data protection measures, but recent controversies may cause concerns</v>
      </c>
    </row>
    <row r="1685" spans="1:27" s="130" customFormat="1" ht="15" hidden="1" customHeight="1" outlineLevel="1">
      <c r="A1685" s="130" t="s">
        <v>11603</v>
      </c>
      <c r="B1685" s="130" t="s">
        <v>11604</v>
      </c>
      <c r="C1685" s="130" t="s">
        <v>11605</v>
      </c>
      <c r="D1685" s="130" t="s">
        <v>12128</v>
      </c>
      <c r="E1685" s="130" t="s">
        <v>18674</v>
      </c>
      <c r="F1685" s="302">
        <v>1.3871536389113479</v>
      </c>
      <c r="G1685" s="132" t="str">
        <f ca="1">IFERROR(_xll.BQL($A1685, "cur_mkt_cap(currency=EUR)")/1000000, " ")</f>
        <v xml:space="preserve"> </v>
      </c>
      <c r="M1685" s="305">
        <f t="shared" si="76"/>
        <v>4.882780808967945E-4</v>
      </c>
      <c r="N1685" s="227">
        <f t="shared" ca="1" si="77"/>
        <v>1.4271383074055184E-2</v>
      </c>
      <c r="O1685" s="172" t="str">
        <f>IFERROR(IF(VLOOKUP($C1685,'MSCI Database'!$C:$R,2, FALSE)="","",VLOOKUP($C1685,'MSCI Database'!$C:$R,2, FALSE)),"")</f>
        <v>Retail - Food &amp; Staples</v>
      </c>
      <c r="P1685" s="186" t="str">
        <f>IFERROR(IF(VLOOKUP($C1685,'MSCI Database'!$C:$R,3, FALSE)="","",VLOOKUP($C1685,'MSCI Database'!$C:$R,3, FALSE)),"")</f>
        <v>A</v>
      </c>
      <c r="Q1685" s="164" t="str">
        <f>IFERROR(IF(VLOOKUP($C1685,'MSCI Database'!$C:$R,4, FALSE)="","",VLOOKUP($C1685,'MSCI Database'!$C:$R,4, FALSE)),"")</f>
        <v>0</v>
      </c>
      <c r="R1685" s="164">
        <f>IFERROR(IF(VLOOKUP($C1685,'MSCI Database'!$C:$R,5, FALSE)="","",VLOOKUP($C1685,'MSCI Database'!$C:$R,5, FALSE)),"")</f>
        <v>5.8</v>
      </c>
      <c r="S1685" s="164">
        <f>IFERROR(IF(VLOOKUP($C1685,'MSCI Database'!$C:$R,6, FALSE)="","",VLOOKUP($C1685,'MSCI Database'!$C:$R,6, FALSE)),"")</f>
        <v>2.8</v>
      </c>
      <c r="T1685" s="211">
        <f>IFERROR(IF(VLOOKUP($C1685,'MSCI Database'!$C:$R,7, FALSE)="","",VLOOKUP($C1685,'MSCI Database'!$C:$R,7, FALSE)),"")</f>
        <v>5.4</v>
      </c>
      <c r="U1685" s="164">
        <f>IFERROR(IF(VLOOKUP($C1685,'MSCI Database'!$C:$R,8, FALSE)="","",VLOOKUP($C1685,'MSCI Database'!$C:$R,8, FALSE)),"")</f>
        <v>5.7</v>
      </c>
      <c r="V1685" s="175">
        <f>IFERROR(IF(VLOOKUP($C1685,'MSCI Database'!$C:$R,9, FALSE)="","",VLOOKUP($C1685,'MSCI Database'!$C:$R,9, FALSE)),"")</f>
        <v>4.9000000000000004</v>
      </c>
      <c r="W1685" s="353">
        <f t="shared" ca="1" si="75"/>
        <v>0</v>
      </c>
      <c r="X1685" s="236">
        <f>IFERROR(IF(VLOOKUP($C1685,'MSCI Database'!$C:$R,10, FALSE)="","",VLOOKUP($C1685,'MSCI Database'!$C:$R,10, FALSE)),"")</f>
        <v>733521</v>
      </c>
      <c r="Y1685" s="133" t="str">
        <f>IFERROR(IF(VLOOKUP($C1685,'MSCI Database'!$C:$R,11, FALSE)="","",VLOOKUP($C1685,'MSCI Database'!$C:$R,11, FALSE)),"")</f>
        <v>2019</v>
      </c>
      <c r="Z1685" s="133" t="str">
        <f>IFERROR(IF(VLOOKUP($C1685,'MSCI Database'!$C:$R,12, FALSE)="","",VLOOKUP($C1685,'MSCI Database'!$C:$R,12, FALSE)),"")</f>
        <v>Reported</v>
      </c>
      <c r="AA1685" s="202" t="str">
        <f>IFERROR(IF(VLOOKUP($C1685,'MSCI Database'!$C:$R,13, FALSE)="","",VLOOKUP($C1685,'MSCI Database'!$C:$R,13, FALSE)),"")</f>
        <v/>
      </c>
    </row>
    <row r="1686" spans="1:27" s="130" customFormat="1" ht="15" hidden="1" customHeight="1" outlineLevel="1">
      <c r="A1686" s="130" t="s">
        <v>6234</v>
      </c>
      <c r="B1686" s="130" t="s">
        <v>6235</v>
      </c>
      <c r="C1686" s="130" t="s">
        <v>6236</v>
      </c>
      <c r="D1686" s="130" t="s">
        <v>12128</v>
      </c>
      <c r="E1686" s="130" t="s">
        <v>18690</v>
      </c>
      <c r="F1686" s="302">
        <v>1.477425588264029</v>
      </c>
      <c r="G1686" s="132" t="str">
        <f ca="1">IFERROR(_xll.BQL($A1686, "cur_mkt_cap(currency=EUR)")/1000000, " ")</f>
        <v xml:space="preserve"> </v>
      </c>
      <c r="M1686" s="305">
        <f t="shared" si="76"/>
        <v>5.2005380706893829E-4</v>
      </c>
      <c r="N1686" s="227">
        <f t="shared" ca="1" si="77"/>
        <v>1.5200123434109963E-2</v>
      </c>
      <c r="O1686" s="172" t="str">
        <f>IFERROR(IF(VLOOKUP($C1686,'MSCI Database'!$C:$R,2, FALSE)="","",VLOOKUP($C1686,'MSCI Database'!$C:$R,2, FALSE)),"")</f>
        <v>Media &amp; Entertainment</v>
      </c>
      <c r="P1686" s="186" t="str">
        <f>IFERROR(IF(VLOOKUP($C1686,'MSCI Database'!$C:$R,3, FALSE)="","",VLOOKUP($C1686,'MSCI Database'!$C:$R,3, FALSE)),"")</f>
        <v>BBB</v>
      </c>
      <c r="Q1686" s="164" t="str">
        <f>IFERROR(IF(VLOOKUP($C1686,'MSCI Database'!$C:$R,4, FALSE)="","",VLOOKUP($C1686,'MSCI Database'!$C:$R,4, FALSE)),"")</f>
        <v>0</v>
      </c>
      <c r="R1686" s="164">
        <f>IFERROR(IF(VLOOKUP($C1686,'MSCI Database'!$C:$R,5, FALSE)="","",VLOOKUP($C1686,'MSCI Database'!$C:$R,5, FALSE)),"")</f>
        <v>5.3</v>
      </c>
      <c r="S1686" s="164">
        <f>IFERROR(IF(VLOOKUP($C1686,'MSCI Database'!$C:$R,6, FALSE)="","",VLOOKUP($C1686,'MSCI Database'!$C:$R,6, FALSE)),"")</f>
        <v>6</v>
      </c>
      <c r="T1686" s="211">
        <f>IFERROR(IF(VLOOKUP($C1686,'MSCI Database'!$C:$R,7, FALSE)="","",VLOOKUP($C1686,'MSCI Database'!$C:$R,7, FALSE)),"")</f>
        <v>5.0999999999999996</v>
      </c>
      <c r="U1686" s="164">
        <f>IFERROR(IF(VLOOKUP($C1686,'MSCI Database'!$C:$R,8, FALSE)="","",VLOOKUP($C1686,'MSCI Database'!$C:$R,8, FALSE)),"")</f>
        <v>4.5999999999999996</v>
      </c>
      <c r="V1686" s="175">
        <f>IFERROR(IF(VLOOKUP($C1686,'MSCI Database'!$C:$R,9, FALSE)="","",VLOOKUP($C1686,'MSCI Database'!$C:$R,9, FALSE)),"")</f>
        <v>4.9000000000000004</v>
      </c>
      <c r="W1686" s="353">
        <f t="shared" ca="1" si="75"/>
        <v>0</v>
      </c>
      <c r="X1686" s="236">
        <f>IFERROR(IF(VLOOKUP($C1686,'MSCI Database'!$C:$R,10, FALSE)="","",VLOOKUP($C1686,'MSCI Database'!$C:$R,10, FALSE)),"")</f>
        <v>82315</v>
      </c>
      <c r="Y1686" s="133" t="str">
        <f>IFERROR(IF(VLOOKUP($C1686,'MSCI Database'!$C:$R,11, FALSE)="","",VLOOKUP($C1686,'MSCI Database'!$C:$R,11, FALSE)),"")</f>
        <v>2019</v>
      </c>
      <c r="Z1686" s="133" t="str">
        <f>IFERROR(IF(VLOOKUP($C1686,'MSCI Database'!$C:$R,12, FALSE)="","",VLOOKUP($C1686,'MSCI Database'!$C:$R,12, FALSE)),"")</f>
        <v>E.Segmt-High</v>
      </c>
      <c r="AA1686" s="202" t="str">
        <f>IFERROR(IF(VLOOKUP($C1686,'MSCI Database'!$C:$R,13, FALSE)="","",VLOOKUP($C1686,'MSCI Database'!$C:$R,13, FALSE)),"")</f>
        <v>Limited initiatives to improve workforce morale and facilitate skill development</v>
      </c>
    </row>
    <row r="1687" spans="1:27" s="130" customFormat="1" ht="15" hidden="1" customHeight="1" outlineLevel="1">
      <c r="A1687" s="130" t="s">
        <v>7028</v>
      </c>
      <c r="B1687" s="130" t="s">
        <v>7029</v>
      </c>
      <c r="C1687" s="130" t="s">
        <v>7030</v>
      </c>
      <c r="D1687" s="130" t="s">
        <v>12128</v>
      </c>
      <c r="E1687" s="130" t="s">
        <v>18688</v>
      </c>
      <c r="F1687" s="302">
        <v>1.3012186577486839</v>
      </c>
      <c r="G1687" s="132" t="str">
        <f ca="1">IFERROR(_xll.BQL($A1687, "cur_mkt_cap(currency=EUR)")/1000000, " ")</f>
        <v xml:space="preserve"> </v>
      </c>
      <c r="M1687" s="305">
        <f t="shared" si="76"/>
        <v>4.5802896752753674E-4</v>
      </c>
      <c r="N1687" s="227">
        <f t="shared" ca="1" si="77"/>
        <v>1.3387262525882458E-2</v>
      </c>
      <c r="O1687" s="172" t="str">
        <f>IFERROR(IF(VLOOKUP($C1687,'MSCI Database'!$C:$R,2, FALSE)="","",VLOOKUP($C1687,'MSCI Database'!$C:$R,2, FALSE)),"")</f>
        <v>Banks</v>
      </c>
      <c r="P1687" s="186" t="str">
        <f>IFERROR(IF(VLOOKUP($C1687,'MSCI Database'!$C:$R,3, FALSE)="","",VLOOKUP($C1687,'MSCI Database'!$C:$R,3, FALSE)),"")</f>
        <v>BBB</v>
      </c>
      <c r="Q1687" s="164" t="str">
        <f>IFERROR(IF(VLOOKUP($C1687,'MSCI Database'!$C:$R,4, FALSE)="","",VLOOKUP($C1687,'MSCI Database'!$C:$R,4, FALSE)),"")</f>
        <v>0</v>
      </c>
      <c r="R1687" s="164">
        <f>IFERROR(IF(VLOOKUP($C1687,'MSCI Database'!$C:$R,5, FALSE)="","",VLOOKUP($C1687,'MSCI Database'!$C:$R,5, FALSE)),"")</f>
        <v>5.4</v>
      </c>
      <c r="S1687" s="164">
        <f>IFERROR(IF(VLOOKUP($C1687,'MSCI Database'!$C:$R,6, FALSE)="","",VLOOKUP($C1687,'MSCI Database'!$C:$R,6, FALSE)),"")</f>
        <v>4.5</v>
      </c>
      <c r="T1687" s="211">
        <f>IFERROR(IF(VLOOKUP($C1687,'MSCI Database'!$C:$R,7, FALSE)="","",VLOOKUP($C1687,'MSCI Database'!$C:$R,7, FALSE)),"")</f>
        <v>4.3</v>
      </c>
      <c r="U1687" s="164">
        <f>IFERROR(IF(VLOOKUP($C1687,'MSCI Database'!$C:$R,8, FALSE)="","",VLOOKUP($C1687,'MSCI Database'!$C:$R,8, FALSE)),"")</f>
        <v>4.7</v>
      </c>
      <c r="V1687" s="175">
        <f>IFERROR(IF(VLOOKUP($C1687,'MSCI Database'!$C:$R,9, FALSE)="","",VLOOKUP($C1687,'MSCI Database'!$C:$R,9, FALSE)),"")</f>
        <v>4.5</v>
      </c>
      <c r="W1687" s="353">
        <f t="shared" ca="1" si="75"/>
        <v>0</v>
      </c>
      <c r="X1687" s="236">
        <f>IFERROR(IF(VLOOKUP($C1687,'MSCI Database'!$C:$R,10, FALSE)="","",VLOOKUP($C1687,'MSCI Database'!$C:$R,10, FALSE)),"")</f>
        <v>29743</v>
      </c>
      <c r="Y1687" s="133" t="str">
        <f>IFERROR(IF(VLOOKUP($C1687,'MSCI Database'!$C:$R,11, FALSE)="","",VLOOKUP($C1687,'MSCI Database'!$C:$R,11, FALSE)),"")</f>
        <v>2019</v>
      </c>
      <c r="Z1687" s="133" t="str">
        <f>IFERROR(IF(VLOOKUP($C1687,'MSCI Database'!$C:$R,12, FALSE)="","",VLOOKUP($C1687,'MSCI Database'!$C:$R,12, FALSE)),"")</f>
        <v>E.Segmt-Moderate</v>
      </c>
      <c r="AA1687" s="202" t="str">
        <f>IFERROR(IF(VLOOKUP($C1687,'MSCI Database'!$C:$R,13, FALSE)="","",VLOOKUP($C1687,'MSCI Database'!$C:$R,13, FALSE)),"")</f>
        <v>Relatively robust data security measures; customer management lags peers</v>
      </c>
    </row>
    <row r="1688" spans="1:27" s="130" customFormat="1" ht="15" hidden="1" customHeight="1" outlineLevel="1">
      <c r="A1688" s="130" t="s">
        <v>254</v>
      </c>
      <c r="B1688" s="130" t="s">
        <v>255</v>
      </c>
      <c r="C1688" s="130" t="s">
        <v>256</v>
      </c>
      <c r="D1688" s="130" t="s">
        <v>12128</v>
      </c>
      <c r="E1688" s="130" t="s">
        <v>18673</v>
      </c>
      <c r="F1688" s="302">
        <v>1.301113069633735</v>
      </c>
      <c r="G1688" s="132" t="str">
        <f ca="1">IFERROR(_xll.BQL($A1688, "cur_mkt_cap(currency=EUR)")/1000000, " ")</f>
        <v xml:space="preserve"> </v>
      </c>
      <c r="M1688" s="305">
        <f t="shared" si="76"/>
        <v>4.5799180051107473E-4</v>
      </c>
      <c r="N1688" s="227">
        <f t="shared" ca="1" si="77"/>
        <v>1.3386176208985587E-2</v>
      </c>
      <c r="O1688" s="172" t="str">
        <f>IFERROR(IF(VLOOKUP($C1688,'MSCI Database'!$C:$R,2, FALSE)="","",VLOOKUP($C1688,'MSCI Database'!$C:$R,2, FALSE)),"")</f>
        <v>Commercial Services &amp; Supplies</v>
      </c>
      <c r="P1688" s="186" t="str">
        <f>IFERROR(IF(VLOOKUP($C1688,'MSCI Database'!$C:$R,3, FALSE)="","",VLOOKUP($C1688,'MSCI Database'!$C:$R,3, FALSE)),"")</f>
        <v>BBB</v>
      </c>
      <c r="Q1688" s="164" t="str">
        <f>IFERROR(IF(VLOOKUP($C1688,'MSCI Database'!$C:$R,4, FALSE)="","",VLOOKUP($C1688,'MSCI Database'!$C:$R,4, FALSE)),"")</f>
        <v>0</v>
      </c>
      <c r="R1688" s="164">
        <f>IFERROR(IF(VLOOKUP($C1688,'MSCI Database'!$C:$R,5, FALSE)="","",VLOOKUP($C1688,'MSCI Database'!$C:$R,5, FALSE)),"")</f>
        <v>5.5</v>
      </c>
      <c r="S1688" s="164">
        <f>IFERROR(IF(VLOOKUP($C1688,'MSCI Database'!$C:$R,6, FALSE)="","",VLOOKUP($C1688,'MSCI Database'!$C:$R,6, FALSE)),"")</f>
        <v>6.2</v>
      </c>
      <c r="T1688" s="211">
        <f>IFERROR(IF(VLOOKUP($C1688,'MSCI Database'!$C:$R,7, FALSE)="","",VLOOKUP($C1688,'MSCI Database'!$C:$R,7, FALSE)),"")</f>
        <v>5.3</v>
      </c>
      <c r="U1688" s="164">
        <f>IFERROR(IF(VLOOKUP($C1688,'MSCI Database'!$C:$R,8, FALSE)="","",VLOOKUP($C1688,'MSCI Database'!$C:$R,8, FALSE)),"")</f>
        <v>5.0999999999999996</v>
      </c>
      <c r="V1688" s="175">
        <f>IFERROR(IF(VLOOKUP($C1688,'MSCI Database'!$C:$R,9, FALSE)="","",VLOOKUP($C1688,'MSCI Database'!$C:$R,9, FALSE)),"")</f>
        <v>5.6</v>
      </c>
      <c r="W1688" s="353">
        <f t="shared" ca="1" si="75"/>
        <v>0</v>
      </c>
      <c r="X1688" s="236">
        <f>IFERROR(IF(VLOOKUP($C1688,'MSCI Database'!$C:$R,10, FALSE)="","",VLOOKUP($C1688,'MSCI Database'!$C:$R,10, FALSE)),"")</f>
        <v>15862973</v>
      </c>
      <c r="Y1688" s="133" t="str">
        <f>IFERROR(IF(VLOOKUP($C1688,'MSCI Database'!$C:$R,11, FALSE)="","",VLOOKUP($C1688,'MSCI Database'!$C:$R,11, FALSE)),"")</f>
        <v>2019</v>
      </c>
      <c r="Z1688" s="133" t="str">
        <f>IFERROR(IF(VLOOKUP($C1688,'MSCI Database'!$C:$R,12, FALSE)="","",VLOOKUP($C1688,'MSCI Database'!$C:$R,12, FALSE)),"")</f>
        <v>Reported</v>
      </c>
      <c r="AA1688" s="202" t="str">
        <f>IFERROR(IF(VLOOKUP($C1688,'MSCI Database'!$C:$R,13, FALSE)="","",VLOOKUP($C1688,'MSCI Database'!$C:$R,13, FALSE)),"")</f>
        <v>Sustained efforts toward waste management; health and safety risk persist</v>
      </c>
    </row>
    <row r="1689" spans="1:27" s="130" customFormat="1" ht="15" hidden="1" customHeight="1" outlineLevel="1">
      <c r="A1689" s="130" t="s">
        <v>6683</v>
      </c>
      <c r="B1689" s="130" t="s">
        <v>6684</v>
      </c>
      <c r="C1689" s="130" t="s">
        <v>6685</v>
      </c>
      <c r="D1689" s="130" t="s">
        <v>12128</v>
      </c>
      <c r="E1689" s="130" t="s">
        <v>18688</v>
      </c>
      <c r="F1689" s="302">
        <v>1.200479400883993</v>
      </c>
      <c r="G1689" s="132" t="str">
        <f ca="1">IFERROR(_xll.BQL($A1689, "cur_mkt_cap(currency=EUR)")/1000000, " ")</f>
        <v xml:space="preserve"> </v>
      </c>
      <c r="M1689" s="305">
        <f t="shared" si="76"/>
        <v>4.2256874911116558E-4</v>
      </c>
      <c r="N1689" s="227">
        <f t="shared" ca="1" si="77"/>
        <v>1.2350831891969432E-2</v>
      </c>
      <c r="O1689" s="172" t="str">
        <f>IFERROR(IF(VLOOKUP($C1689,'MSCI Database'!$C:$R,2, FALSE)="","",VLOOKUP($C1689,'MSCI Database'!$C:$R,2, FALSE)),"")</f>
        <v>Banks</v>
      </c>
      <c r="P1689" s="186" t="str">
        <f>IFERROR(IF(VLOOKUP($C1689,'MSCI Database'!$C:$R,3, FALSE)="","",VLOOKUP($C1689,'MSCI Database'!$C:$R,3, FALSE)),"")</f>
        <v>A</v>
      </c>
      <c r="Q1689" s="164" t="str">
        <f>IFERROR(IF(VLOOKUP($C1689,'MSCI Database'!$C:$R,4, FALSE)="","",VLOOKUP($C1689,'MSCI Database'!$C:$R,4, FALSE)),"")</f>
        <v>1</v>
      </c>
      <c r="R1689" s="164">
        <f>IFERROR(IF(VLOOKUP($C1689,'MSCI Database'!$C:$R,5, FALSE)="","",VLOOKUP($C1689,'MSCI Database'!$C:$R,5, FALSE)),"")</f>
        <v>7</v>
      </c>
      <c r="S1689" s="164">
        <f>IFERROR(IF(VLOOKUP($C1689,'MSCI Database'!$C:$R,6, FALSE)="","",VLOOKUP($C1689,'MSCI Database'!$C:$R,6, FALSE)),"")</f>
        <v>8.1999999999999993</v>
      </c>
      <c r="T1689" s="211">
        <f>IFERROR(IF(VLOOKUP($C1689,'MSCI Database'!$C:$R,7, FALSE)="","",VLOOKUP($C1689,'MSCI Database'!$C:$R,7, FALSE)),"")</f>
        <v>3.7</v>
      </c>
      <c r="U1689" s="164">
        <f>IFERROR(IF(VLOOKUP($C1689,'MSCI Database'!$C:$R,8, FALSE)="","",VLOOKUP($C1689,'MSCI Database'!$C:$R,8, FALSE)),"")</f>
        <v>5.0999999999999996</v>
      </c>
      <c r="V1689" s="175">
        <f>IFERROR(IF(VLOOKUP($C1689,'MSCI Database'!$C:$R,9, FALSE)="","",VLOOKUP($C1689,'MSCI Database'!$C:$R,9, FALSE)),"")</f>
        <v>4.8</v>
      </c>
      <c r="W1689" s="353">
        <f t="shared" ca="1" si="75"/>
        <v>0</v>
      </c>
      <c r="X1689" s="236">
        <f>IFERROR(IF(VLOOKUP($C1689,'MSCI Database'!$C:$R,10, FALSE)="","",VLOOKUP($C1689,'MSCI Database'!$C:$R,10, FALSE)),"")</f>
        <v>616900</v>
      </c>
      <c r="Y1689" s="133" t="str">
        <f>IFERROR(IF(VLOOKUP($C1689,'MSCI Database'!$C:$R,11, FALSE)="","",VLOOKUP($C1689,'MSCI Database'!$C:$R,11, FALSE)),"")</f>
        <v>2019</v>
      </c>
      <c r="Z1689" s="133" t="str">
        <f>IFERROR(IF(VLOOKUP($C1689,'MSCI Database'!$C:$R,12, FALSE)="","",VLOOKUP($C1689,'MSCI Database'!$C:$R,12, FALSE)),"")</f>
        <v>Reported</v>
      </c>
      <c r="AA1689" s="202" t="str">
        <f>IFERROR(IF(VLOOKUP($C1689,'MSCI Database'!$C:$R,13, FALSE)="","",VLOOKUP($C1689,'MSCI Database'!$C:$R,13, FALSE)),"")</f>
        <v>Enhanced assessment of environmental risk exposure drives upgrade</v>
      </c>
    </row>
    <row r="1690" spans="1:27" s="130" customFormat="1" ht="15" hidden="1" customHeight="1" outlineLevel="1">
      <c r="A1690" s="130" t="s">
        <v>8136</v>
      </c>
      <c r="B1690" s="130" t="s">
        <v>8137</v>
      </c>
      <c r="C1690" s="130" t="s">
        <v>8138</v>
      </c>
      <c r="D1690" s="130" t="s">
        <v>12128</v>
      </c>
      <c r="E1690" s="130" t="s">
        <v>12133</v>
      </c>
      <c r="F1690" s="302">
        <v>1.3763305168668989</v>
      </c>
      <c r="G1690" s="132" t="str">
        <f ca="1">IFERROR(_xll.BQL($A1690, "cur_mkt_cap(currency=EUR)")/1000000, " ")</f>
        <v xml:space="preserve"> </v>
      </c>
      <c r="M1690" s="305">
        <f t="shared" si="76"/>
        <v>4.8446834193714846E-4</v>
      </c>
      <c r="N1690" s="227">
        <f t="shared" ca="1" si="77"/>
        <v>1.4160032091423726E-2</v>
      </c>
      <c r="O1690" s="172" t="str">
        <f>IFERROR(IF(VLOOKUP($C1690,'MSCI Database'!$C:$R,2, FALSE)="","",VLOOKUP($C1690,'MSCI Database'!$C:$R,2, FALSE)),"")</f>
        <v>Health Care Equipment &amp; Supplies</v>
      </c>
      <c r="P1690" s="186" t="str">
        <f>IFERROR(IF(VLOOKUP($C1690,'MSCI Database'!$C:$R,3, FALSE)="","",VLOOKUP($C1690,'MSCI Database'!$C:$R,3, FALSE)),"")</f>
        <v>BBB</v>
      </c>
      <c r="Q1690" s="164" t="str">
        <f>IFERROR(IF(VLOOKUP($C1690,'MSCI Database'!$C:$R,4, FALSE)="","",VLOOKUP($C1690,'MSCI Database'!$C:$R,4, FALSE)),"")</f>
        <v>1</v>
      </c>
      <c r="R1690" s="164">
        <f>IFERROR(IF(VLOOKUP($C1690,'MSCI Database'!$C:$R,5, FALSE)="","",VLOOKUP($C1690,'MSCI Database'!$C:$R,5, FALSE)),"")</f>
        <v>5.7</v>
      </c>
      <c r="S1690" s="164">
        <f>IFERROR(IF(VLOOKUP($C1690,'MSCI Database'!$C:$R,6, FALSE)="","",VLOOKUP($C1690,'MSCI Database'!$C:$R,6, FALSE)),"")</f>
        <v>10</v>
      </c>
      <c r="T1690" s="211">
        <f>IFERROR(IF(VLOOKUP($C1690,'MSCI Database'!$C:$R,7, FALSE)="","",VLOOKUP($C1690,'MSCI Database'!$C:$R,7, FALSE)),"")</f>
        <v>3.2</v>
      </c>
      <c r="U1690" s="164">
        <f>IFERROR(IF(VLOOKUP($C1690,'MSCI Database'!$C:$R,8, FALSE)="","",VLOOKUP($C1690,'MSCI Database'!$C:$R,8, FALSE)),"")</f>
        <v>6.3</v>
      </c>
      <c r="V1690" s="175">
        <f>IFERROR(IF(VLOOKUP($C1690,'MSCI Database'!$C:$R,9, FALSE)="","",VLOOKUP($C1690,'MSCI Database'!$C:$R,9, FALSE)),"")</f>
        <v>5.2</v>
      </c>
      <c r="W1690" s="353">
        <f t="shared" ca="1" si="75"/>
        <v>0</v>
      </c>
      <c r="X1690" s="236">
        <f>IFERROR(IF(VLOOKUP($C1690,'MSCI Database'!$C:$R,10, FALSE)="","",VLOOKUP($C1690,'MSCI Database'!$C:$R,10, FALSE)),"")</f>
        <v>472754</v>
      </c>
      <c r="Y1690" s="133" t="str">
        <f>IFERROR(IF(VLOOKUP($C1690,'MSCI Database'!$C:$R,11, FALSE)="","",VLOOKUP($C1690,'MSCI Database'!$C:$R,11, FALSE)),"")</f>
        <v>2019</v>
      </c>
      <c r="Z1690" s="133" t="str">
        <f>IFERROR(IF(VLOOKUP($C1690,'MSCI Database'!$C:$R,12, FALSE)="","",VLOOKUP($C1690,'MSCI Database'!$C:$R,12, FALSE)),"")</f>
        <v>Reported</v>
      </c>
      <c r="AA1690" s="202" t="str">
        <f>IFERROR(IF(VLOOKUP($C1690,'MSCI Database'!$C:$R,13, FALSE)="","",VLOOKUP($C1690,'MSCI Database'!$C:$R,13, FALSE)),"")</f>
        <v>Strong governance practices; acquisitions may add to talent management challenges</v>
      </c>
    </row>
    <row r="1691" spans="1:27" s="130" customFormat="1" ht="15" hidden="1" customHeight="1" outlineLevel="1">
      <c r="A1691" s="130" t="s">
        <v>6712</v>
      </c>
      <c r="B1691" s="130" t="s">
        <v>6713</v>
      </c>
      <c r="C1691" s="130" t="s">
        <v>6714</v>
      </c>
      <c r="D1691" s="130" t="s">
        <v>12128</v>
      </c>
      <c r="E1691" s="130" t="s">
        <v>18674</v>
      </c>
      <c r="F1691" s="302">
        <v>1.4761765545427721</v>
      </c>
      <c r="G1691" s="132" t="str">
        <f ca="1">IFERROR(_xll.BQL($A1691, "cur_mkt_cap(currency=EUR)")/1000000, " ")</f>
        <v xml:space="preserve"> </v>
      </c>
      <c r="M1691" s="305">
        <f t="shared" si="76"/>
        <v>5.1961414719905574E-4</v>
      </c>
      <c r="N1691" s="227">
        <f t="shared" ca="1" si="77"/>
        <v>1.5187273063243719E-2</v>
      </c>
      <c r="O1691" s="172" t="str">
        <f>IFERROR(IF(VLOOKUP($C1691,'MSCI Database'!$C:$R,2, FALSE)="","",VLOOKUP($C1691,'MSCI Database'!$C:$R,2, FALSE)),"")</f>
        <v>Household &amp; Personal Products</v>
      </c>
      <c r="P1691" s="186" t="str">
        <f>IFERROR(IF(VLOOKUP($C1691,'MSCI Database'!$C:$R,3, FALSE)="","",VLOOKUP($C1691,'MSCI Database'!$C:$R,3, FALSE)),"")</f>
        <v>AA</v>
      </c>
      <c r="Q1691" s="164" t="str">
        <f>IFERROR(IF(VLOOKUP($C1691,'MSCI Database'!$C:$R,4, FALSE)="","",VLOOKUP($C1691,'MSCI Database'!$C:$R,4, FALSE)),"")</f>
        <v>0</v>
      </c>
      <c r="R1691" s="164">
        <f>IFERROR(IF(VLOOKUP($C1691,'MSCI Database'!$C:$R,5, FALSE)="","",VLOOKUP($C1691,'MSCI Database'!$C:$R,5, FALSE)),"")</f>
        <v>8.3000000000000007</v>
      </c>
      <c r="S1691" s="164">
        <f>IFERROR(IF(VLOOKUP($C1691,'MSCI Database'!$C:$R,6, FALSE)="","",VLOOKUP($C1691,'MSCI Database'!$C:$R,6, FALSE)),"")</f>
        <v>6.1</v>
      </c>
      <c r="T1691" s="211">
        <f>IFERROR(IF(VLOOKUP($C1691,'MSCI Database'!$C:$R,7, FALSE)="","",VLOOKUP($C1691,'MSCI Database'!$C:$R,7, FALSE)),"")</f>
        <v>5.0999999999999996</v>
      </c>
      <c r="U1691" s="164">
        <f>IFERROR(IF(VLOOKUP($C1691,'MSCI Database'!$C:$R,8, FALSE)="","",VLOOKUP($C1691,'MSCI Database'!$C:$R,8, FALSE)),"")</f>
        <v>6.2</v>
      </c>
      <c r="V1691" s="175">
        <f>IFERROR(IF(VLOOKUP($C1691,'MSCI Database'!$C:$R,9, FALSE)="","",VLOOKUP($C1691,'MSCI Database'!$C:$R,9, FALSE)),"")</f>
        <v>5.8</v>
      </c>
      <c r="W1691" s="353">
        <f t="shared" ca="1" si="75"/>
        <v>0</v>
      </c>
      <c r="X1691" s="236">
        <f>IFERROR(IF(VLOOKUP($C1691,'MSCI Database'!$C:$R,10, FALSE)="","",VLOOKUP($C1691,'MSCI Database'!$C:$R,10, FALSE)),"")</f>
        <v>596000</v>
      </c>
      <c r="Y1691" s="133" t="str">
        <f>IFERROR(IF(VLOOKUP($C1691,'MSCI Database'!$C:$R,11, FALSE)="","",VLOOKUP($C1691,'MSCI Database'!$C:$R,11, FALSE)),"")</f>
        <v>2019</v>
      </c>
      <c r="Z1691" s="133" t="str">
        <f>IFERROR(IF(VLOOKUP($C1691,'MSCI Database'!$C:$R,12, FALSE)="","",VLOOKUP($C1691,'MSCI Database'!$C:$R,12, FALSE)),"")</f>
        <v>Reported</v>
      </c>
      <c r="AA1691" s="202" t="str">
        <f>IFERROR(IF(VLOOKUP($C1691,'MSCI Database'!$C:$R,13, FALSE)="","",VLOOKUP($C1691,'MSCI Database'!$C:$R,13, FALSE)),"")</f>
        <v>Strong corporate governance structure supports industry leading position</v>
      </c>
    </row>
    <row r="1692" spans="1:27" s="130" customFormat="1" ht="15" hidden="1" customHeight="1" outlineLevel="1">
      <c r="A1692" s="130" t="s">
        <v>6675</v>
      </c>
      <c r="B1692" s="130" t="s">
        <v>6676</v>
      </c>
      <c r="C1692" s="130" t="s">
        <v>6677</v>
      </c>
      <c r="D1692" s="130" t="s">
        <v>12128</v>
      </c>
      <c r="E1692" s="130" t="s">
        <v>18689</v>
      </c>
      <c r="F1692" s="302">
        <v>1.1180689054526309</v>
      </c>
      <c r="G1692" s="132" t="str">
        <f ca="1">IFERROR(_xll.BQL($A1692, "cur_mkt_cap(currency=EUR)")/1000000, " ")</f>
        <v xml:space="preserve"> </v>
      </c>
      <c r="M1692" s="305">
        <f t="shared" si="76"/>
        <v>3.9356025471932614E-4</v>
      </c>
      <c r="N1692" s="227">
        <f t="shared" ca="1" si="77"/>
        <v>1.1502972133228744E-2</v>
      </c>
      <c r="O1692" s="172" t="str">
        <f>IFERROR(IF(VLOOKUP($C1692,'MSCI Database'!$C:$R,2, FALSE)="","",VLOOKUP($C1692,'MSCI Database'!$C:$R,2, FALSE)),"")</f>
        <v>Technology Hardware, Storage &amp; Peripherals</v>
      </c>
      <c r="P1692" s="186" t="str">
        <f>IFERROR(IF(VLOOKUP($C1692,'MSCI Database'!$C:$R,3, FALSE)="","",VLOOKUP($C1692,'MSCI Database'!$C:$R,3, FALSE)),"")</f>
        <v>AA</v>
      </c>
      <c r="Q1692" s="164" t="str">
        <f>IFERROR(IF(VLOOKUP($C1692,'MSCI Database'!$C:$R,4, FALSE)="","",VLOOKUP($C1692,'MSCI Database'!$C:$R,4, FALSE)),"")</f>
        <v>1</v>
      </c>
      <c r="R1692" s="164">
        <f>IFERROR(IF(VLOOKUP($C1692,'MSCI Database'!$C:$R,5, FALSE)="","",VLOOKUP($C1692,'MSCI Database'!$C:$R,5, FALSE)),"")</f>
        <v>8.5</v>
      </c>
      <c r="S1692" s="164">
        <f>IFERROR(IF(VLOOKUP($C1692,'MSCI Database'!$C:$R,6, FALSE)="","",VLOOKUP($C1692,'MSCI Database'!$C:$R,6, FALSE)),"")</f>
        <v>5.5</v>
      </c>
      <c r="T1692" s="211">
        <f>IFERROR(IF(VLOOKUP($C1692,'MSCI Database'!$C:$R,7, FALSE)="","",VLOOKUP($C1692,'MSCI Database'!$C:$R,7, FALSE)),"")</f>
        <v>5.8</v>
      </c>
      <c r="U1692" s="164">
        <f>IFERROR(IF(VLOOKUP($C1692,'MSCI Database'!$C:$R,8, FALSE)="","",VLOOKUP($C1692,'MSCI Database'!$C:$R,8, FALSE)),"")</f>
        <v>4.9000000000000004</v>
      </c>
      <c r="V1692" s="175">
        <f>IFERROR(IF(VLOOKUP($C1692,'MSCI Database'!$C:$R,9, FALSE)="","",VLOOKUP($C1692,'MSCI Database'!$C:$R,9, FALSE)),"")</f>
        <v>5.5</v>
      </c>
      <c r="W1692" s="353">
        <f t="shared" ca="1" si="75"/>
        <v>0</v>
      </c>
      <c r="X1692" s="236">
        <f>IFERROR(IF(VLOOKUP($C1692,'MSCI Database'!$C:$R,10, FALSE)="","",VLOOKUP($C1692,'MSCI Database'!$C:$R,10, FALSE)),"")</f>
        <v>692271</v>
      </c>
      <c r="Y1692" s="133" t="str">
        <f>IFERROR(IF(VLOOKUP($C1692,'MSCI Database'!$C:$R,11, FALSE)="","",VLOOKUP($C1692,'MSCI Database'!$C:$R,11, FALSE)),"")</f>
        <v>2019</v>
      </c>
      <c r="Z1692" s="133" t="str">
        <f>IFERROR(IF(VLOOKUP($C1692,'MSCI Database'!$C:$R,12, FALSE)="","",VLOOKUP($C1692,'MSCI Database'!$C:$R,12, FALSE)),"")</f>
        <v>Reported</v>
      </c>
      <c r="AA1692" s="202" t="str">
        <f>IFERROR(IF(VLOOKUP($C1692,'MSCI Database'!$C:$R,13, FALSE)="","",VLOOKUP($C1692,'MSCI Database'!$C:$R,13, FALSE)),"")</f>
        <v>Focus on extending beyond hardware, towards software offerings, weighs on the rating</v>
      </c>
    </row>
    <row r="1693" spans="1:27" s="130" customFormat="1" ht="15" hidden="1" customHeight="1" outlineLevel="1">
      <c r="A1693" s="130" t="s">
        <v>8311</v>
      </c>
      <c r="B1693" s="130" t="s">
        <v>8312</v>
      </c>
      <c r="C1693" s="130" t="s">
        <v>8313</v>
      </c>
      <c r="D1693" s="130" t="s">
        <v>12128</v>
      </c>
      <c r="E1693" s="130" t="s">
        <v>12133</v>
      </c>
      <c r="F1693" s="302">
        <v>1.06342575654421</v>
      </c>
      <c r="G1693" s="132" t="str">
        <f ca="1">IFERROR(_xll.BQL($A1693, "cur_mkt_cap(currency=EUR)")/1000000, " ")</f>
        <v xml:space="preserve"> </v>
      </c>
      <c r="M1693" s="305">
        <f t="shared" si="76"/>
        <v>3.7432586630356193E-4</v>
      </c>
      <c r="N1693" s="227">
        <f t="shared" ca="1" si="77"/>
        <v>1.0940789770317066E-2</v>
      </c>
      <c r="O1693" s="172" t="str">
        <f>IFERROR(IF(VLOOKUP($C1693,'MSCI Database'!$C:$R,2, FALSE)="","",VLOOKUP($C1693,'MSCI Database'!$C:$R,2, FALSE)),"")</f>
        <v>Health Care Equipment &amp; Supplies</v>
      </c>
      <c r="P1693" s="186" t="str">
        <f>IFERROR(IF(VLOOKUP($C1693,'MSCI Database'!$C:$R,3, FALSE)="","",VLOOKUP($C1693,'MSCI Database'!$C:$R,3, FALSE)),"")</f>
        <v>AA</v>
      </c>
      <c r="Q1693" s="164" t="str">
        <f>IFERROR(IF(VLOOKUP($C1693,'MSCI Database'!$C:$R,4, FALSE)="","",VLOOKUP($C1693,'MSCI Database'!$C:$R,4, FALSE)),"")</f>
        <v>0</v>
      </c>
      <c r="R1693" s="164">
        <f>IFERROR(IF(VLOOKUP($C1693,'MSCI Database'!$C:$R,5, FALSE)="","",VLOOKUP($C1693,'MSCI Database'!$C:$R,5, FALSE)),"")</f>
        <v>8.4</v>
      </c>
      <c r="S1693" s="164">
        <f>IFERROR(IF(VLOOKUP($C1693,'MSCI Database'!$C:$R,6, FALSE)="","",VLOOKUP($C1693,'MSCI Database'!$C:$R,6, FALSE)),"")</f>
        <v>10</v>
      </c>
      <c r="T1693" s="211">
        <f>IFERROR(IF(VLOOKUP($C1693,'MSCI Database'!$C:$R,7, FALSE)="","",VLOOKUP($C1693,'MSCI Database'!$C:$R,7, FALSE)),"")</f>
        <v>5.4</v>
      </c>
      <c r="U1693" s="164">
        <f>IFERROR(IF(VLOOKUP($C1693,'MSCI Database'!$C:$R,8, FALSE)="","",VLOOKUP($C1693,'MSCI Database'!$C:$R,8, FALSE)),"")</f>
        <v>7.3</v>
      </c>
      <c r="V1693" s="175">
        <f>IFERROR(IF(VLOOKUP($C1693,'MSCI Database'!$C:$R,9, FALSE)="","",VLOOKUP($C1693,'MSCI Database'!$C:$R,9, FALSE)),"")</f>
        <v>6.7</v>
      </c>
      <c r="W1693" s="353">
        <f t="shared" ca="1" si="75"/>
        <v>0</v>
      </c>
      <c r="X1693" s="236">
        <f>IFERROR(IF(VLOOKUP($C1693,'MSCI Database'!$C:$R,10, FALSE)="","",VLOOKUP($C1693,'MSCI Database'!$C:$R,10, FALSE)),"")</f>
        <v>29489</v>
      </c>
      <c r="Y1693" s="133" t="str">
        <f>IFERROR(IF(VLOOKUP($C1693,'MSCI Database'!$C:$R,11, FALSE)="","",VLOOKUP($C1693,'MSCI Database'!$C:$R,11, FALSE)),"")</f>
        <v>2019</v>
      </c>
      <c r="Z1693" s="133" t="str">
        <f>IFERROR(IF(VLOOKUP($C1693,'MSCI Database'!$C:$R,12, FALSE)="","",VLOOKUP($C1693,'MSCI Database'!$C:$R,12, FALSE)),"")</f>
        <v>Reported</v>
      </c>
      <c r="AA1693" s="202" t="str">
        <f>IFERROR(IF(VLOOKUP($C1693,'MSCI Database'!$C:$R,13, FALSE)="","",VLOOKUP($C1693,'MSCI Database'!$C:$R,13, FALSE)),"")</f>
        <v>Governance and quality management practices lead those of peers</v>
      </c>
    </row>
    <row r="1694" spans="1:27" s="130" customFormat="1" ht="15" hidden="1" customHeight="1" outlineLevel="1">
      <c r="A1694" s="130" t="s">
        <v>11994</v>
      </c>
      <c r="B1694" s="130" t="s">
        <v>11995</v>
      </c>
      <c r="C1694" s="130" t="s">
        <v>11996</v>
      </c>
      <c r="D1694" s="130" t="s">
        <v>12128</v>
      </c>
      <c r="E1694" s="130" t="s">
        <v>18688</v>
      </c>
      <c r="F1694" s="302">
        <v>1.2093774680662579</v>
      </c>
      <c r="G1694" s="132" t="str">
        <f ca="1">IFERROR(_xll.BQL($A1694, "cur_mkt_cap(currency=EUR)")/1000000, " ")</f>
        <v xml:space="preserve"> </v>
      </c>
      <c r="M1694" s="305">
        <f t="shared" si="76"/>
        <v>4.2570086875932277E-4</v>
      </c>
      <c r="N1694" s="227">
        <f t="shared" ca="1" si="77"/>
        <v>1.2442377429402794E-2</v>
      </c>
      <c r="O1694" s="172" t="str">
        <f>IFERROR(IF(VLOOKUP($C1694,'MSCI Database'!$C:$R,2, FALSE)="","",VLOOKUP($C1694,'MSCI Database'!$C:$R,2, FALSE)),"")</f>
        <v>Investment Banking &amp; Brokerage</v>
      </c>
      <c r="P1694" s="186" t="str">
        <f>IFERROR(IF(VLOOKUP($C1694,'MSCI Database'!$C:$R,3, FALSE)="","",VLOOKUP($C1694,'MSCI Database'!$C:$R,3, FALSE)),"")</f>
        <v>B</v>
      </c>
      <c r="Q1694" s="164" t="str">
        <f>IFERROR(IF(VLOOKUP($C1694,'MSCI Database'!$C:$R,4, FALSE)="","",VLOOKUP($C1694,'MSCI Database'!$C:$R,4, FALSE)),"")</f>
        <v>0</v>
      </c>
      <c r="R1694" s="164">
        <f>IFERROR(IF(VLOOKUP($C1694,'MSCI Database'!$C:$R,5, FALSE)="","",VLOOKUP($C1694,'MSCI Database'!$C:$R,5, FALSE)),"")</f>
        <v>2.6</v>
      </c>
      <c r="S1694" s="164">
        <f>IFERROR(IF(VLOOKUP($C1694,'MSCI Database'!$C:$R,6, FALSE)="","",VLOOKUP($C1694,'MSCI Database'!$C:$R,6, FALSE)),"")</f>
        <v>4.2</v>
      </c>
      <c r="T1694" s="211">
        <f>IFERROR(IF(VLOOKUP($C1694,'MSCI Database'!$C:$R,7, FALSE)="","",VLOOKUP($C1694,'MSCI Database'!$C:$R,7, FALSE)),"")</f>
        <v>2.5</v>
      </c>
      <c r="U1694" s="164">
        <f>IFERROR(IF(VLOOKUP($C1694,'MSCI Database'!$C:$R,8, FALSE)="","",VLOOKUP($C1694,'MSCI Database'!$C:$R,8, FALSE)),"")</f>
        <v>2.4</v>
      </c>
      <c r="V1694" s="175">
        <f>IFERROR(IF(VLOOKUP($C1694,'MSCI Database'!$C:$R,9, FALSE)="","",VLOOKUP($C1694,'MSCI Database'!$C:$R,9, FALSE)),"")</f>
        <v>2.7</v>
      </c>
      <c r="W1694" s="353">
        <f t="shared" ca="1" si="75"/>
        <v>0</v>
      </c>
      <c r="X1694" s="236">
        <f>IFERROR(IF(VLOOKUP($C1694,'MSCI Database'!$C:$R,10, FALSE)="","",VLOOKUP($C1694,'MSCI Database'!$C:$R,10, FALSE)),"")</f>
        <v>4039</v>
      </c>
      <c r="Y1694" s="133" t="str">
        <f>IFERROR(IF(VLOOKUP($C1694,'MSCI Database'!$C:$R,11, FALSE)="","",VLOOKUP($C1694,'MSCI Database'!$C:$R,11, FALSE)),"")</f>
        <v>2019</v>
      </c>
      <c r="Z1694" s="133" t="str">
        <f>IFERROR(IF(VLOOKUP($C1694,'MSCI Database'!$C:$R,12, FALSE)="","",VLOOKUP($C1694,'MSCI Database'!$C:$R,12, FALSE)),"")</f>
        <v>E.Segmt-Moderately High</v>
      </c>
      <c r="AA1694" s="202" t="str">
        <f>IFERROR(IF(VLOOKUP($C1694,'MSCI Database'!$C:$R,13, FALSE)="","",VLOOKUP($C1694,'MSCI Database'!$C:$R,13, FALSE)),"")</f>
        <v/>
      </c>
    </row>
    <row r="1695" spans="1:27" s="130" customFormat="1" ht="15" hidden="1" customHeight="1" outlineLevel="1">
      <c r="A1695" s="130" t="s">
        <v>11991</v>
      </c>
      <c r="B1695" s="130" t="s">
        <v>11992</v>
      </c>
      <c r="C1695" s="130" t="s">
        <v>11993</v>
      </c>
      <c r="D1695" s="130" t="s">
        <v>18686</v>
      </c>
      <c r="E1695" s="130" t="s">
        <v>18673</v>
      </c>
      <c r="F1695" s="302">
        <v>1.4812261366794499</v>
      </c>
      <c r="G1695" s="132" t="str">
        <f ca="1">IFERROR(_xll.BQL($A1695, "cur_mkt_cap(currency=EUR)")/1000000, " ")</f>
        <v xml:space="preserve"> </v>
      </c>
      <c r="M1695" s="305">
        <f t="shared" si="76"/>
        <v>5.2139160011116644E-4</v>
      </c>
      <c r="N1695" s="227">
        <f t="shared" ca="1" si="77"/>
        <v>1.5239224425381941E-2</v>
      </c>
      <c r="O1695" s="172" t="str">
        <f>IFERROR(IF(VLOOKUP($C1695,'MSCI Database'!$C:$R,2, FALSE)="","",VLOOKUP($C1695,'MSCI Database'!$C:$R,2, FALSE)),"")</f>
        <v>Industrial Machinery</v>
      </c>
      <c r="P1695" s="186" t="str">
        <f>IFERROR(IF(VLOOKUP($C1695,'MSCI Database'!$C:$R,3, FALSE)="","",VLOOKUP($C1695,'MSCI Database'!$C:$R,3, FALSE)),"")</f>
        <v>AA</v>
      </c>
      <c r="Q1695" s="164" t="str">
        <f>IFERROR(IF(VLOOKUP($C1695,'MSCI Database'!$C:$R,4, FALSE)="","",VLOOKUP($C1695,'MSCI Database'!$C:$R,4, FALSE)),"")</f>
        <v>0</v>
      </c>
      <c r="R1695" s="164">
        <f>IFERROR(IF(VLOOKUP($C1695,'MSCI Database'!$C:$R,5, FALSE)="","",VLOOKUP($C1695,'MSCI Database'!$C:$R,5, FALSE)),"")</f>
        <v>7.2</v>
      </c>
      <c r="S1695" s="164">
        <f>IFERROR(IF(VLOOKUP($C1695,'MSCI Database'!$C:$R,6, FALSE)="","",VLOOKUP($C1695,'MSCI Database'!$C:$R,6, FALSE)),"")</f>
        <v>4.3</v>
      </c>
      <c r="T1695" s="211">
        <f>IFERROR(IF(VLOOKUP($C1695,'MSCI Database'!$C:$R,7, FALSE)="","",VLOOKUP($C1695,'MSCI Database'!$C:$R,7, FALSE)),"")</f>
        <v>5.2</v>
      </c>
      <c r="U1695" s="164">
        <f>IFERROR(IF(VLOOKUP($C1695,'MSCI Database'!$C:$R,8, FALSE)="","",VLOOKUP($C1695,'MSCI Database'!$C:$R,8, FALSE)),"")</f>
        <v>6.4</v>
      </c>
      <c r="V1695" s="175">
        <f>IFERROR(IF(VLOOKUP($C1695,'MSCI Database'!$C:$R,9, FALSE)="","",VLOOKUP($C1695,'MSCI Database'!$C:$R,9, FALSE)),"")</f>
        <v>5.5</v>
      </c>
      <c r="W1695" s="353">
        <f t="shared" ca="1" si="75"/>
        <v>0</v>
      </c>
      <c r="X1695" s="236">
        <f>IFERROR(IF(VLOOKUP($C1695,'MSCI Database'!$C:$R,10, FALSE)="","",VLOOKUP($C1695,'MSCI Database'!$C:$R,10, FALSE)),"")</f>
        <v>10288</v>
      </c>
      <c r="Y1695" s="133" t="str">
        <f>IFERROR(IF(VLOOKUP($C1695,'MSCI Database'!$C:$R,11, FALSE)="","",VLOOKUP($C1695,'MSCI Database'!$C:$R,11, FALSE)),"")</f>
        <v>2019</v>
      </c>
      <c r="Z1695" s="133" t="str">
        <f>IFERROR(IF(VLOOKUP($C1695,'MSCI Database'!$C:$R,12, FALSE)="","",VLOOKUP($C1695,'MSCI Database'!$C:$R,12, FALSE)),"")</f>
        <v>Reported</v>
      </c>
      <c r="AA1695" s="202" t="str">
        <f>IFERROR(IF(VLOOKUP($C1695,'MSCI Database'!$C:$R,13, FALSE)="","",VLOOKUP($C1695,'MSCI Database'!$C:$R,13, FALSE)),"")</f>
        <v/>
      </c>
    </row>
    <row r="1696" spans="1:27" s="130" customFormat="1" ht="15" hidden="1" customHeight="1" outlineLevel="1">
      <c r="A1696" s="130" t="s">
        <v>10484</v>
      </c>
      <c r="B1696" s="130" t="s">
        <v>10485</v>
      </c>
      <c r="C1696" s="130" t="s">
        <v>10486</v>
      </c>
      <c r="D1696" s="130" t="s">
        <v>12128</v>
      </c>
      <c r="E1696" s="130" t="s">
        <v>18689</v>
      </c>
      <c r="F1696" s="302">
        <v>1.142515166304152</v>
      </c>
      <c r="G1696" s="132" t="str">
        <f ca="1">IFERROR(_xll.BQL($A1696, "cur_mkt_cap(currency=EUR)")/1000000, " ")</f>
        <v xml:space="preserve"> </v>
      </c>
      <c r="M1696" s="305">
        <f t="shared" si="76"/>
        <v>4.0216533853906154E-4</v>
      </c>
      <c r="N1696" s="227">
        <f t="shared" ca="1" si="77"/>
        <v>1.1754481370240256E-2</v>
      </c>
      <c r="O1696" s="172" t="str">
        <f>IFERROR(IF(VLOOKUP($C1696,'MSCI Database'!$C:$R,2, FALSE)="","",VLOOKUP($C1696,'MSCI Database'!$C:$R,2, FALSE)),"")</f>
        <v>Electronic Equipment, Instruments &amp; Components</v>
      </c>
      <c r="P1696" s="186" t="str">
        <f>IFERROR(IF(VLOOKUP($C1696,'MSCI Database'!$C:$R,3, FALSE)="","",VLOOKUP($C1696,'MSCI Database'!$C:$R,3, FALSE)),"")</f>
        <v>BBB</v>
      </c>
      <c r="Q1696" s="164" t="str">
        <f>IFERROR(IF(VLOOKUP($C1696,'MSCI Database'!$C:$R,4, FALSE)="","",VLOOKUP($C1696,'MSCI Database'!$C:$R,4, FALSE)),"")</f>
        <v>0</v>
      </c>
      <c r="R1696" s="164">
        <f>IFERROR(IF(VLOOKUP($C1696,'MSCI Database'!$C:$R,5, FALSE)="","",VLOOKUP($C1696,'MSCI Database'!$C:$R,5, FALSE)),"")</f>
        <v>5</v>
      </c>
      <c r="S1696" s="164">
        <f>IFERROR(IF(VLOOKUP($C1696,'MSCI Database'!$C:$R,6, FALSE)="","",VLOOKUP($C1696,'MSCI Database'!$C:$R,6, FALSE)),"")</f>
        <v>4</v>
      </c>
      <c r="T1696" s="211">
        <f>IFERROR(IF(VLOOKUP($C1696,'MSCI Database'!$C:$R,7, FALSE)="","",VLOOKUP($C1696,'MSCI Database'!$C:$R,7, FALSE)),"")</f>
        <v>5.0999999999999996</v>
      </c>
      <c r="U1696" s="164">
        <f>IFERROR(IF(VLOOKUP($C1696,'MSCI Database'!$C:$R,8, FALSE)="","",VLOOKUP($C1696,'MSCI Database'!$C:$R,8, FALSE)),"")</f>
        <v>4.5</v>
      </c>
      <c r="V1696" s="175">
        <f>IFERROR(IF(VLOOKUP($C1696,'MSCI Database'!$C:$R,9, FALSE)="","",VLOOKUP($C1696,'MSCI Database'!$C:$R,9, FALSE)),"")</f>
        <v>4.7</v>
      </c>
      <c r="W1696" s="353">
        <f t="shared" ref="W1696:W1727" ca="1" si="78">IFERROR(IF(X1696&lt;&gt;"",VLOOKUP($A1696,$A$1664:$X$1731,6,FALSE)/100,0)*$G$1662/$G1696, 0)</f>
        <v>0</v>
      </c>
      <c r="X1696" s="236">
        <f>IFERROR(IF(VLOOKUP($C1696,'MSCI Database'!$C:$R,10, FALSE)="","",VLOOKUP($C1696,'MSCI Database'!$C:$R,10, FALSE)),"")</f>
        <v>169459</v>
      </c>
      <c r="Y1696" s="133" t="str">
        <f>IFERROR(IF(VLOOKUP($C1696,'MSCI Database'!$C:$R,11, FALSE)="","",VLOOKUP($C1696,'MSCI Database'!$C:$R,11, FALSE)),"")</f>
        <v>2019</v>
      </c>
      <c r="Z1696" s="133" t="str">
        <f>IFERROR(IF(VLOOKUP($C1696,'MSCI Database'!$C:$R,12, FALSE)="","",VLOOKUP($C1696,'MSCI Database'!$C:$R,12, FALSE)),"")</f>
        <v>E.Segmt-Moderately Low</v>
      </c>
      <c r="AA1696" s="202" t="str">
        <f>IFERROR(IF(VLOOKUP($C1696,'MSCI Database'!$C:$R,13, FALSE)="","",VLOOKUP($C1696,'MSCI Database'!$C:$R,13, FALSE)),"")</f>
        <v/>
      </c>
    </row>
    <row r="1697" spans="1:27" s="130" customFormat="1" ht="15" hidden="1" customHeight="1" outlineLevel="1">
      <c r="A1697" s="130" t="s">
        <v>7004</v>
      </c>
      <c r="B1697" s="130" t="s">
        <v>7005</v>
      </c>
      <c r="C1697" s="130" t="s">
        <v>7006</v>
      </c>
      <c r="D1697" s="130" t="s">
        <v>12128</v>
      </c>
      <c r="E1697" s="130" t="s">
        <v>18673</v>
      </c>
      <c r="F1697" s="302">
        <v>1.155071755303235</v>
      </c>
      <c r="G1697" s="132" t="str">
        <f ca="1">IFERROR(_xll.BQL($A1697, "cur_mkt_cap(currency=EUR)")/1000000, " ")</f>
        <v xml:space="preserve"> </v>
      </c>
      <c r="M1697" s="305">
        <f t="shared" si="76"/>
        <v>4.065852578667387E-4</v>
      </c>
      <c r="N1697" s="227">
        <f t="shared" ca="1" si="77"/>
        <v>1.1883666693828506E-2</v>
      </c>
      <c r="O1697" s="172" t="str">
        <f>IFERROR(IF(VLOOKUP($C1697,'MSCI Database'!$C:$R,2, FALSE)="","",VLOOKUP($C1697,'MSCI Database'!$C:$R,2, FALSE)),"")</f>
        <v>Trading Companies &amp; Distributors</v>
      </c>
      <c r="P1697" s="186" t="str">
        <f>IFERROR(IF(VLOOKUP($C1697,'MSCI Database'!$C:$R,3, FALSE)="","",VLOOKUP($C1697,'MSCI Database'!$C:$R,3, FALSE)),"")</f>
        <v>AA</v>
      </c>
      <c r="Q1697" s="164" t="str">
        <f>IFERROR(IF(VLOOKUP($C1697,'MSCI Database'!$C:$R,4, FALSE)="","",VLOOKUP($C1697,'MSCI Database'!$C:$R,4, FALSE)),"")</f>
        <v>1</v>
      </c>
      <c r="R1697" s="164">
        <f>IFERROR(IF(VLOOKUP($C1697,'MSCI Database'!$C:$R,5, FALSE)="","",VLOOKUP($C1697,'MSCI Database'!$C:$R,5, FALSE)),"")</f>
        <v>8</v>
      </c>
      <c r="S1697" s="164">
        <f>IFERROR(IF(VLOOKUP($C1697,'MSCI Database'!$C:$R,6, FALSE)="","",VLOOKUP($C1697,'MSCI Database'!$C:$R,6, FALSE)),"")</f>
        <v>3.3</v>
      </c>
      <c r="T1697" s="211">
        <f>IFERROR(IF(VLOOKUP($C1697,'MSCI Database'!$C:$R,7, FALSE)="","",VLOOKUP($C1697,'MSCI Database'!$C:$R,7, FALSE)),"")</f>
        <v>6.8</v>
      </c>
      <c r="U1697" s="164">
        <f>IFERROR(IF(VLOOKUP($C1697,'MSCI Database'!$C:$R,8, FALSE)="","",VLOOKUP($C1697,'MSCI Database'!$C:$R,8, FALSE)),"")</f>
        <v>6.4</v>
      </c>
      <c r="V1697" s="175">
        <f>IFERROR(IF(VLOOKUP($C1697,'MSCI Database'!$C:$R,9, FALSE)="","",VLOOKUP($C1697,'MSCI Database'!$C:$R,9, FALSE)),"")</f>
        <v>6</v>
      </c>
      <c r="W1697" s="353">
        <f t="shared" ca="1" si="78"/>
        <v>0</v>
      </c>
      <c r="X1697" s="236">
        <f>IFERROR(IF(VLOOKUP($C1697,'MSCI Database'!$C:$R,10, FALSE)="","",VLOOKUP($C1697,'MSCI Database'!$C:$R,10, FALSE)),"")</f>
        <v>183498</v>
      </c>
      <c r="Y1697" s="133" t="str">
        <f>IFERROR(IF(VLOOKUP($C1697,'MSCI Database'!$C:$R,11, FALSE)="","",VLOOKUP($C1697,'MSCI Database'!$C:$R,11, FALSE)),"")</f>
        <v>2019</v>
      </c>
      <c r="Z1697" s="133" t="str">
        <f>IFERROR(IF(VLOOKUP($C1697,'MSCI Database'!$C:$R,12, FALSE)="","",VLOOKUP($C1697,'MSCI Database'!$C:$R,12, FALSE)),"")</f>
        <v>Reported</v>
      </c>
      <c r="AA1697" s="202" t="str">
        <f>IFERROR(IF(VLOOKUP($C1697,'MSCI Database'!$C:$R,13, FALSE)="","",VLOOKUP($C1697,'MSCI Database'!$C:$R,13, FALSE)),"")</f>
        <v>Sustained focus on workplace health and safety; corporate governance practices remain strong</v>
      </c>
    </row>
    <row r="1698" spans="1:27" s="130" customFormat="1" ht="15" hidden="1" customHeight="1" outlineLevel="1">
      <c r="A1698" s="130" t="s">
        <v>8254</v>
      </c>
      <c r="B1698" s="130" t="s">
        <v>8255</v>
      </c>
      <c r="C1698" s="130" t="s">
        <v>8256</v>
      </c>
      <c r="D1698" s="130" t="s">
        <v>12128</v>
      </c>
      <c r="E1698" s="130" t="s">
        <v>18673</v>
      </c>
      <c r="F1698" s="302">
        <v>1.3650294217287591</v>
      </c>
      <c r="G1698" s="132" t="str">
        <f ca="1">IFERROR(_xll.BQL($A1698, "cur_mkt_cap(currency=EUR)")/1000000, " ")</f>
        <v xml:space="preserve"> </v>
      </c>
      <c r="M1698" s="305">
        <f t="shared" si="76"/>
        <v>4.8049035644852323E-4</v>
      </c>
      <c r="N1698" s="227">
        <f t="shared" ca="1" si="77"/>
        <v>1.4043763602232209E-2</v>
      </c>
      <c r="O1698" s="172" t="str">
        <f>IFERROR(IF(VLOOKUP($C1698,'MSCI Database'!$C:$R,2, FALSE)="","",VLOOKUP($C1698,'MSCI Database'!$C:$R,2, FALSE)),"")</f>
        <v>Professional Services</v>
      </c>
      <c r="P1698" s="186" t="str">
        <f>IFERROR(IF(VLOOKUP($C1698,'MSCI Database'!$C:$R,3, FALSE)="","",VLOOKUP($C1698,'MSCI Database'!$C:$R,3, FALSE)),"")</f>
        <v>BBB</v>
      </c>
      <c r="Q1698" s="164" t="str">
        <f>IFERROR(IF(VLOOKUP($C1698,'MSCI Database'!$C:$R,4, FALSE)="","",VLOOKUP($C1698,'MSCI Database'!$C:$R,4, FALSE)),"")</f>
        <v>0</v>
      </c>
      <c r="R1698" s="164">
        <f>IFERROR(IF(VLOOKUP($C1698,'MSCI Database'!$C:$R,5, FALSE)="","",VLOOKUP($C1698,'MSCI Database'!$C:$R,5, FALSE)),"")</f>
        <v>5.2</v>
      </c>
      <c r="S1698" s="164">
        <f>IFERROR(IF(VLOOKUP($C1698,'MSCI Database'!$C:$R,6, FALSE)="","",VLOOKUP($C1698,'MSCI Database'!$C:$R,6, FALSE)),"")</f>
        <v>9</v>
      </c>
      <c r="T1698" s="211">
        <f>IFERROR(IF(VLOOKUP($C1698,'MSCI Database'!$C:$R,7, FALSE)="","",VLOOKUP($C1698,'MSCI Database'!$C:$R,7, FALSE)),"")</f>
        <v>5.8</v>
      </c>
      <c r="U1698" s="164">
        <f>IFERROR(IF(VLOOKUP($C1698,'MSCI Database'!$C:$R,8, FALSE)="","",VLOOKUP($C1698,'MSCI Database'!$C:$R,8, FALSE)),"")</f>
        <v>4.7</v>
      </c>
      <c r="V1698" s="175">
        <f>IFERROR(IF(VLOOKUP($C1698,'MSCI Database'!$C:$R,9, FALSE)="","",VLOOKUP($C1698,'MSCI Database'!$C:$R,9, FALSE)),"")</f>
        <v>5.5</v>
      </c>
      <c r="W1698" s="353">
        <f t="shared" ca="1" si="78"/>
        <v>0</v>
      </c>
      <c r="X1698" s="236">
        <f>IFERROR(IF(VLOOKUP($C1698,'MSCI Database'!$C:$R,10, FALSE)="","",VLOOKUP($C1698,'MSCI Database'!$C:$R,10, FALSE)),"")</f>
        <v>20370</v>
      </c>
      <c r="Y1698" s="133" t="str">
        <f>IFERROR(IF(VLOOKUP($C1698,'MSCI Database'!$C:$R,11, FALSE)="","",VLOOKUP($C1698,'MSCI Database'!$C:$R,11, FALSE)),"")</f>
        <v>2019</v>
      </c>
      <c r="Z1698" s="133" t="str">
        <f>IFERROR(IF(VLOOKUP($C1698,'MSCI Database'!$C:$R,12, FALSE)="","",VLOOKUP($C1698,'MSCI Database'!$C:$R,12, FALSE)),"")</f>
        <v>Reported</v>
      </c>
      <c r="AA1698" s="202" t="str">
        <f>IFERROR(IF(VLOOKUP($C1698,'MSCI Database'!$C:$R,13, FALSE)="","",VLOOKUP($C1698,'MSCI Database'!$C:$R,13, FALSE)),"")</f>
        <v>Robust privacy and data security mechanisms to combat evolving data security-related risks</v>
      </c>
    </row>
    <row r="1699" spans="1:27" s="130" customFormat="1" ht="15" hidden="1" customHeight="1" outlineLevel="1">
      <c r="A1699" s="130" t="s">
        <v>8139</v>
      </c>
      <c r="B1699" s="130" t="s">
        <v>8140</v>
      </c>
      <c r="C1699" s="130" t="s">
        <v>8141</v>
      </c>
      <c r="D1699" s="130" t="s">
        <v>12128</v>
      </c>
      <c r="E1699" s="130" t="s">
        <v>18673</v>
      </c>
      <c r="F1699" s="302">
        <v>1.0613408775526521</v>
      </c>
      <c r="G1699" s="132" t="str">
        <f ca="1">IFERROR(_xll.BQL($A1699, "cur_mkt_cap(currency=EUR)")/1000000, " ")</f>
        <v xml:space="preserve"> </v>
      </c>
      <c r="M1699" s="305">
        <f t="shared" si="76"/>
        <v>3.7359198889853353E-4</v>
      </c>
      <c r="N1699" s="227">
        <f t="shared" ca="1" si="77"/>
        <v>1.0919340014560432E-2</v>
      </c>
      <c r="O1699" s="172" t="str">
        <f>IFERROR(IF(VLOOKUP($C1699,'MSCI Database'!$C:$R,2, FALSE)="","",VLOOKUP($C1699,'MSCI Database'!$C:$R,2, FALSE)),"")</f>
        <v>Industrial Conglomerates</v>
      </c>
      <c r="P1699" s="186" t="str">
        <f>IFERROR(IF(VLOOKUP($C1699,'MSCI Database'!$C:$R,3, FALSE)="","",VLOOKUP($C1699,'MSCI Database'!$C:$R,3, FALSE)),"")</f>
        <v>AAA</v>
      </c>
      <c r="Q1699" s="164" t="str">
        <f>IFERROR(IF(VLOOKUP($C1699,'MSCI Database'!$C:$R,4, FALSE)="","",VLOOKUP($C1699,'MSCI Database'!$C:$R,4, FALSE)),"")</f>
        <v>0</v>
      </c>
      <c r="R1699" s="164">
        <f>IFERROR(IF(VLOOKUP($C1699,'MSCI Database'!$C:$R,5, FALSE)="","",VLOOKUP($C1699,'MSCI Database'!$C:$R,5, FALSE)),"")</f>
        <v>10</v>
      </c>
      <c r="S1699" s="164">
        <f>IFERROR(IF(VLOOKUP($C1699,'MSCI Database'!$C:$R,6, FALSE)="","",VLOOKUP($C1699,'MSCI Database'!$C:$R,6, FALSE)),"")</f>
        <v>5.6</v>
      </c>
      <c r="T1699" s="211">
        <f>IFERROR(IF(VLOOKUP($C1699,'MSCI Database'!$C:$R,7, FALSE)="","",VLOOKUP($C1699,'MSCI Database'!$C:$R,7, FALSE)),"")</f>
        <v>5.7</v>
      </c>
      <c r="U1699" s="164">
        <f>IFERROR(IF(VLOOKUP($C1699,'MSCI Database'!$C:$R,8, FALSE)="","",VLOOKUP($C1699,'MSCI Database'!$C:$R,8, FALSE)),"")</f>
        <v>5.3</v>
      </c>
      <c r="V1699" s="175">
        <f>IFERROR(IF(VLOOKUP($C1699,'MSCI Database'!$C:$R,9, FALSE)="","",VLOOKUP($C1699,'MSCI Database'!$C:$R,9, FALSE)),"")</f>
        <v>5.5</v>
      </c>
      <c r="W1699" s="353">
        <f t="shared" ca="1" si="78"/>
        <v>0</v>
      </c>
      <c r="X1699" s="236">
        <f>IFERROR(IF(VLOOKUP($C1699,'MSCI Database'!$C:$R,10, FALSE)="","",VLOOKUP($C1699,'MSCI Database'!$C:$R,10, FALSE)),"")</f>
        <v>5830000</v>
      </c>
      <c r="Y1699" s="133" t="str">
        <f>IFERROR(IF(VLOOKUP($C1699,'MSCI Database'!$C:$R,11, FALSE)="","",VLOOKUP($C1699,'MSCI Database'!$C:$R,11, FALSE)),"")</f>
        <v>2019</v>
      </c>
      <c r="Z1699" s="133" t="str">
        <f>IFERROR(IF(VLOOKUP($C1699,'MSCI Database'!$C:$R,12, FALSE)="","",VLOOKUP($C1699,'MSCI Database'!$C:$R,12, FALSE)),"")</f>
        <v>Reported</v>
      </c>
      <c r="AA1699" s="202" t="str">
        <f>IFERROR(IF(VLOOKUP($C1699,'MSCI Database'!$C:$R,13, FALSE)="","",VLOOKUP($C1699,'MSCI Database'!$C:$R,13, FALSE)),"")</f>
        <v>Continued focus on innovation, but COVID-19 may exacerbate restructuring-related labor risks</v>
      </c>
    </row>
    <row r="1700" spans="1:27" s="130" customFormat="1" ht="15" hidden="1" customHeight="1" outlineLevel="1">
      <c r="A1700" s="130" t="s">
        <v>3013</v>
      </c>
      <c r="B1700" s="130" t="s">
        <v>3014</v>
      </c>
      <c r="C1700" s="130" t="s">
        <v>3015</v>
      </c>
      <c r="D1700" s="130" t="s">
        <v>18691</v>
      </c>
      <c r="E1700" s="130" t="s">
        <v>18673</v>
      </c>
      <c r="F1700" s="302">
        <v>1.028266961191374</v>
      </c>
      <c r="G1700" s="132" t="str">
        <f ca="1">IFERROR(_xll.BQL($A1700, "cur_mkt_cap(currency=EUR)")/1000000, " ")</f>
        <v xml:space="preserve"> </v>
      </c>
      <c r="M1700" s="305">
        <f t="shared" si="76"/>
        <v>3.6194997033936368E-4</v>
      </c>
      <c r="N1700" s="227">
        <f t="shared" ca="1" si="77"/>
        <v>1.0579067302936722E-2</v>
      </c>
      <c r="O1700" s="172" t="str">
        <f>IFERROR(IF(VLOOKUP($C1700,'MSCI Database'!$C:$R,2, FALSE)="","",VLOOKUP($C1700,'MSCI Database'!$C:$R,2, FALSE)),"")</f>
        <v>Building Products</v>
      </c>
      <c r="P1700" s="186" t="str">
        <f>IFERROR(IF(VLOOKUP($C1700,'MSCI Database'!$C:$R,3, FALSE)="","",VLOOKUP($C1700,'MSCI Database'!$C:$R,3, FALSE)),"")</f>
        <v>AA</v>
      </c>
      <c r="Q1700" s="164" t="str">
        <f>IFERROR(IF(VLOOKUP($C1700,'MSCI Database'!$C:$R,4, FALSE)="","",VLOOKUP($C1700,'MSCI Database'!$C:$R,4, FALSE)),"")</f>
        <v>0</v>
      </c>
      <c r="R1700" s="164">
        <f>IFERROR(IF(VLOOKUP($C1700,'MSCI Database'!$C:$R,5, FALSE)="","",VLOOKUP($C1700,'MSCI Database'!$C:$R,5, FALSE)),"")</f>
        <v>8.1</v>
      </c>
      <c r="S1700" s="164">
        <f>IFERROR(IF(VLOOKUP($C1700,'MSCI Database'!$C:$R,6, FALSE)="","",VLOOKUP($C1700,'MSCI Database'!$C:$R,6, FALSE)),"")</f>
        <v>5.2</v>
      </c>
      <c r="T1700" s="211">
        <f>IFERROR(IF(VLOOKUP($C1700,'MSCI Database'!$C:$R,7, FALSE)="","",VLOOKUP($C1700,'MSCI Database'!$C:$R,7, FALSE)),"")</f>
        <v>5.9</v>
      </c>
      <c r="U1700" s="164">
        <f>IFERROR(IF(VLOOKUP($C1700,'MSCI Database'!$C:$R,8, FALSE)="","",VLOOKUP($C1700,'MSCI Database'!$C:$R,8, FALSE)),"")</f>
        <v>6.6</v>
      </c>
      <c r="V1700" s="175">
        <f>IFERROR(IF(VLOOKUP($C1700,'MSCI Database'!$C:$R,9, FALSE)="","",VLOOKUP($C1700,'MSCI Database'!$C:$R,9, FALSE)),"")</f>
        <v>5.9</v>
      </c>
      <c r="W1700" s="353">
        <f t="shared" ca="1" si="78"/>
        <v>0</v>
      </c>
      <c r="X1700" s="236">
        <f>IFERROR(IF(VLOOKUP($C1700,'MSCI Database'!$C:$R,10, FALSE)="","",VLOOKUP($C1700,'MSCI Database'!$C:$R,10, FALSE)),"")</f>
        <v>399073</v>
      </c>
      <c r="Y1700" s="133" t="str">
        <f>IFERROR(IF(VLOOKUP($C1700,'MSCI Database'!$C:$R,11, FALSE)="","",VLOOKUP($C1700,'MSCI Database'!$C:$R,11, FALSE)),"")</f>
        <v>2019</v>
      </c>
      <c r="Z1700" s="133" t="str">
        <f>IFERROR(IF(VLOOKUP($C1700,'MSCI Database'!$C:$R,12, FALSE)="","",VLOOKUP($C1700,'MSCI Database'!$C:$R,12, FALSE)),"")</f>
        <v>E.Segmt-Moderately Low</v>
      </c>
      <c r="AA1700" s="202" t="str">
        <f>IFERROR(IF(VLOOKUP($C1700,'MSCI Database'!$C:$R,13, FALSE)="","",VLOOKUP($C1700,'MSCI Database'!$C:$R,13, FALSE)),"")</f>
        <v>Relatively strong overall governance structures continue to drive rating</v>
      </c>
    </row>
    <row r="1701" spans="1:27" s="130" customFormat="1" ht="15" hidden="1" customHeight="1" outlineLevel="1">
      <c r="A1701" s="130" t="s">
        <v>11731</v>
      </c>
      <c r="B1701" s="130" t="s">
        <v>11732</v>
      </c>
      <c r="C1701" s="130" t="s">
        <v>11733</v>
      </c>
      <c r="D1701" s="130" t="s">
        <v>12128</v>
      </c>
      <c r="E1701" s="130" t="s">
        <v>18673</v>
      </c>
      <c r="F1701" s="302">
        <v>0.95984499463676731</v>
      </c>
      <c r="G1701" s="132" t="str">
        <f ca="1">IFERROR(_xll.BQL($A1701, "cur_mkt_cap(currency=EUR)")/1000000, " ")</f>
        <v xml:space="preserve"> </v>
      </c>
      <c r="M1701" s="305">
        <f t="shared" si="76"/>
        <v>3.3786543811214207E-4</v>
      </c>
      <c r="N1701" s="227">
        <f t="shared" ca="1" si="77"/>
        <v>9.8751250228679248E-3</v>
      </c>
      <c r="O1701" s="172" t="str">
        <f>IFERROR(IF(VLOOKUP($C1701,'MSCI Database'!$C:$R,2, FALSE)="","",VLOOKUP($C1701,'MSCI Database'!$C:$R,2, FALSE)),"")</f>
        <v>Trading Companies &amp; Distributors</v>
      </c>
      <c r="P1701" s="186" t="str">
        <f>IFERROR(IF(VLOOKUP($C1701,'MSCI Database'!$C:$R,3, FALSE)="","",VLOOKUP($C1701,'MSCI Database'!$C:$R,3, FALSE)),"")</f>
        <v>BB</v>
      </c>
      <c r="Q1701" s="164" t="str">
        <f>IFERROR(IF(VLOOKUP($C1701,'MSCI Database'!$C:$R,4, FALSE)="","",VLOOKUP($C1701,'MSCI Database'!$C:$R,4, FALSE)),"")</f>
        <v>0</v>
      </c>
      <c r="R1701" s="164">
        <f>IFERROR(IF(VLOOKUP($C1701,'MSCI Database'!$C:$R,5, FALSE)="","",VLOOKUP($C1701,'MSCI Database'!$C:$R,5, FALSE)),"")</f>
        <v>3</v>
      </c>
      <c r="S1701" s="164">
        <f>IFERROR(IF(VLOOKUP($C1701,'MSCI Database'!$C:$R,6, FALSE)="","",VLOOKUP($C1701,'MSCI Database'!$C:$R,6, FALSE)),"")</f>
        <v>3.1</v>
      </c>
      <c r="T1701" s="211">
        <f>IFERROR(IF(VLOOKUP($C1701,'MSCI Database'!$C:$R,7, FALSE)="","",VLOOKUP($C1701,'MSCI Database'!$C:$R,7, FALSE)),"")</f>
        <v>6.5</v>
      </c>
      <c r="U1701" s="164">
        <f>IFERROR(IF(VLOOKUP($C1701,'MSCI Database'!$C:$R,8, FALSE)="","",VLOOKUP($C1701,'MSCI Database'!$C:$R,8, FALSE)),"")</f>
        <v>4.9000000000000004</v>
      </c>
      <c r="V1701" s="175">
        <f>IFERROR(IF(VLOOKUP($C1701,'MSCI Database'!$C:$R,9, FALSE)="","",VLOOKUP($C1701,'MSCI Database'!$C:$R,9, FALSE)),"")</f>
        <v>4.9000000000000004</v>
      </c>
      <c r="W1701" s="353">
        <f t="shared" ca="1" si="78"/>
        <v>0</v>
      </c>
      <c r="X1701" s="236">
        <f>IFERROR(IF(VLOOKUP($C1701,'MSCI Database'!$C:$R,10, FALSE)="","",VLOOKUP($C1701,'MSCI Database'!$C:$R,10, FALSE)),"")</f>
        <v>87953</v>
      </c>
      <c r="Y1701" s="133" t="str">
        <f>IFERROR(IF(VLOOKUP($C1701,'MSCI Database'!$C:$R,11, FALSE)="","",VLOOKUP($C1701,'MSCI Database'!$C:$R,11, FALSE)),"")</f>
        <v>2019</v>
      </c>
      <c r="Z1701" s="133" t="str">
        <f>IFERROR(IF(VLOOKUP($C1701,'MSCI Database'!$C:$R,12, FALSE)="","",VLOOKUP($C1701,'MSCI Database'!$C:$R,12, FALSE)),"")</f>
        <v>E.Segmt-Moderately Low</v>
      </c>
      <c r="AA1701" s="202" t="str">
        <f>IFERROR(IF(VLOOKUP($C1701,'MSCI Database'!$C:$R,13, FALSE)="","",VLOOKUP($C1701,'MSCI Database'!$C:$R,13, FALSE)),"")</f>
        <v/>
      </c>
    </row>
    <row r="1702" spans="1:27" s="130" customFormat="1" ht="15" hidden="1" customHeight="1" outlineLevel="1">
      <c r="A1702" s="130" t="s">
        <v>7844</v>
      </c>
      <c r="B1702" s="130" t="s">
        <v>7845</v>
      </c>
      <c r="C1702" s="130" t="s">
        <v>7846</v>
      </c>
      <c r="D1702" s="130" t="s">
        <v>12128</v>
      </c>
      <c r="E1702" s="130" t="s">
        <v>18688</v>
      </c>
      <c r="F1702" s="302">
        <v>1.1471018389993319</v>
      </c>
      <c r="G1702" s="132" t="str">
        <f ca="1">IFERROR(_xll.BQL($A1702, "cur_mkt_cap(currency=EUR)")/1000000, " ")</f>
        <v xml:space="preserve"> </v>
      </c>
      <c r="M1702" s="305">
        <f t="shared" si="76"/>
        <v>4.0377984732776486E-4</v>
      </c>
      <c r="N1702" s="227">
        <f t="shared" ca="1" si="77"/>
        <v>1.1801670204434279E-2</v>
      </c>
      <c r="O1702" s="172" t="str">
        <f>IFERROR(IF(VLOOKUP($C1702,'MSCI Database'!$C:$R,2, FALSE)="","",VLOOKUP($C1702,'MSCI Database'!$C:$R,2, FALSE)),"")</f>
        <v>Property &amp; Casualty Insurance</v>
      </c>
      <c r="P1702" s="186" t="str">
        <f>IFERROR(IF(VLOOKUP($C1702,'MSCI Database'!$C:$R,3, FALSE)="","",VLOOKUP($C1702,'MSCI Database'!$C:$R,3, FALSE)),"")</f>
        <v>BBB</v>
      </c>
      <c r="Q1702" s="164" t="str">
        <f>IFERROR(IF(VLOOKUP($C1702,'MSCI Database'!$C:$R,4, FALSE)="","",VLOOKUP($C1702,'MSCI Database'!$C:$R,4, FALSE)),"")</f>
        <v>0</v>
      </c>
      <c r="R1702" s="164">
        <f>IFERROR(IF(VLOOKUP($C1702,'MSCI Database'!$C:$R,5, FALSE)="","",VLOOKUP($C1702,'MSCI Database'!$C:$R,5, FALSE)),"")</f>
        <v>5.2</v>
      </c>
      <c r="S1702" s="164">
        <f>IFERROR(IF(VLOOKUP($C1702,'MSCI Database'!$C:$R,6, FALSE)="","",VLOOKUP($C1702,'MSCI Database'!$C:$R,6, FALSE)),"")</f>
        <v>4.3</v>
      </c>
      <c r="T1702" s="211">
        <f>IFERROR(IF(VLOOKUP($C1702,'MSCI Database'!$C:$R,7, FALSE)="","",VLOOKUP($C1702,'MSCI Database'!$C:$R,7, FALSE)),"")</f>
        <v>3.4</v>
      </c>
      <c r="U1702" s="164">
        <f>IFERROR(IF(VLOOKUP($C1702,'MSCI Database'!$C:$R,8, FALSE)="","",VLOOKUP($C1702,'MSCI Database'!$C:$R,8, FALSE)),"")</f>
        <v>6.4</v>
      </c>
      <c r="V1702" s="175">
        <f>IFERROR(IF(VLOOKUP($C1702,'MSCI Database'!$C:$R,9, FALSE)="","",VLOOKUP($C1702,'MSCI Database'!$C:$R,9, FALSE)),"")</f>
        <v>4.5999999999999996</v>
      </c>
      <c r="W1702" s="353">
        <f t="shared" ca="1" si="78"/>
        <v>0</v>
      </c>
      <c r="X1702" s="236">
        <f>IFERROR(IF(VLOOKUP($C1702,'MSCI Database'!$C:$R,10, FALSE)="","",VLOOKUP($C1702,'MSCI Database'!$C:$R,10, FALSE)),"")</f>
        <v>68955</v>
      </c>
      <c r="Y1702" s="133" t="str">
        <f>IFERROR(IF(VLOOKUP($C1702,'MSCI Database'!$C:$R,11, FALSE)="","",VLOOKUP($C1702,'MSCI Database'!$C:$R,11, FALSE)),"")</f>
        <v>2019</v>
      </c>
      <c r="Z1702" s="133" t="str">
        <f>IFERROR(IF(VLOOKUP($C1702,'MSCI Database'!$C:$R,12, FALSE)="","",VLOOKUP($C1702,'MSCI Database'!$C:$R,12, FALSE)),"")</f>
        <v>E.Segmt-Moderate</v>
      </c>
      <c r="AA1702" s="202" t="str">
        <f>IFERROR(IF(VLOOKUP($C1702,'MSCI Database'!$C:$R,13, FALSE)="","",VLOOKUP($C1702,'MSCI Database'!$C:$R,13, FALSE)),"")</f>
        <v>Strong corporate governance, but lags peers in responsible investment practices</v>
      </c>
    </row>
    <row r="1703" spans="1:27" s="130" customFormat="1" ht="15" hidden="1" customHeight="1" outlineLevel="1">
      <c r="A1703" s="130" t="s">
        <v>6903</v>
      </c>
      <c r="B1703" s="130" t="s">
        <v>6904</v>
      </c>
      <c r="C1703" s="130" t="s">
        <v>6905</v>
      </c>
      <c r="D1703" s="130" t="s">
        <v>12128</v>
      </c>
      <c r="E1703" s="130" t="s">
        <v>18684</v>
      </c>
      <c r="F1703" s="302">
        <v>1.1196435856724121</v>
      </c>
      <c r="G1703" s="132" t="str">
        <f ca="1">IFERROR(_xll.BQL($A1703, "cur_mkt_cap(currency=EUR)")/1000000, " ")</f>
        <v xml:space="preserve"> </v>
      </c>
      <c r="M1703" s="305">
        <f t="shared" si="76"/>
        <v>3.9411454215668905E-4</v>
      </c>
      <c r="N1703" s="227">
        <f t="shared" ca="1" si="77"/>
        <v>1.1519172836600918E-2</v>
      </c>
      <c r="O1703" s="172" t="str">
        <f>IFERROR(IF(VLOOKUP($C1703,'MSCI Database'!$C:$R,2, FALSE)="","",VLOOKUP($C1703,'MSCI Database'!$C:$R,2, FALSE)),"")</f>
        <v>Specialty Chemicals</v>
      </c>
      <c r="P1703" s="186" t="str">
        <f>IFERROR(IF(VLOOKUP($C1703,'MSCI Database'!$C:$R,3, FALSE)="","",VLOOKUP($C1703,'MSCI Database'!$C:$R,3, FALSE)),"")</f>
        <v>AAA</v>
      </c>
      <c r="Q1703" s="164" t="str">
        <f>IFERROR(IF(VLOOKUP($C1703,'MSCI Database'!$C:$R,4, FALSE)="","",VLOOKUP($C1703,'MSCI Database'!$C:$R,4, FALSE)),"")</f>
        <v>0</v>
      </c>
      <c r="R1703" s="164">
        <f>IFERROR(IF(VLOOKUP($C1703,'MSCI Database'!$C:$R,5, FALSE)="","",VLOOKUP($C1703,'MSCI Database'!$C:$R,5, FALSE)),"")</f>
        <v>9.1999999999999993</v>
      </c>
      <c r="S1703" s="164">
        <f>IFERROR(IF(VLOOKUP($C1703,'MSCI Database'!$C:$R,6, FALSE)="","",VLOOKUP($C1703,'MSCI Database'!$C:$R,6, FALSE)),"")</f>
        <v>8.9</v>
      </c>
      <c r="T1703" s="211">
        <f>IFERROR(IF(VLOOKUP($C1703,'MSCI Database'!$C:$R,7, FALSE)="","",VLOOKUP($C1703,'MSCI Database'!$C:$R,7, FALSE)),"")</f>
        <v>3.8</v>
      </c>
      <c r="U1703" s="164">
        <f>IFERROR(IF(VLOOKUP($C1703,'MSCI Database'!$C:$R,8, FALSE)="","",VLOOKUP($C1703,'MSCI Database'!$C:$R,8, FALSE)),"")</f>
        <v>4.5</v>
      </c>
      <c r="V1703" s="175">
        <f>IFERROR(IF(VLOOKUP($C1703,'MSCI Database'!$C:$R,9, FALSE)="","",VLOOKUP($C1703,'MSCI Database'!$C:$R,9, FALSE)),"")</f>
        <v>6.7</v>
      </c>
      <c r="W1703" s="353">
        <f t="shared" ca="1" si="78"/>
        <v>0</v>
      </c>
      <c r="X1703" s="236">
        <f>IFERROR(IF(VLOOKUP($C1703,'MSCI Database'!$C:$R,10, FALSE)="","",VLOOKUP($C1703,'MSCI Database'!$C:$R,10, FALSE)),"")</f>
        <v>629455</v>
      </c>
      <c r="Y1703" s="133" t="str">
        <f>IFERROR(IF(VLOOKUP($C1703,'MSCI Database'!$C:$R,11, FALSE)="","",VLOOKUP($C1703,'MSCI Database'!$C:$R,11, FALSE)),"")</f>
        <v>2019</v>
      </c>
      <c r="Z1703" s="133" t="str">
        <f>IFERROR(IF(VLOOKUP($C1703,'MSCI Database'!$C:$R,12, FALSE)="","",VLOOKUP($C1703,'MSCI Database'!$C:$R,12, FALSE)),"")</f>
        <v>Reported</v>
      </c>
      <c r="AA1703" s="202" t="str">
        <f>IFERROR(IF(VLOOKUP($C1703,'MSCI Database'!$C:$R,13, FALSE)="","",VLOOKUP($C1703,'MSCI Database'!$C:$R,13, FALSE)),"")</f>
        <v>Robust environmental management; governance practices lag those of peers</v>
      </c>
    </row>
    <row r="1704" spans="1:27" s="130" customFormat="1" ht="15" hidden="1" customHeight="1" outlineLevel="1">
      <c r="A1704" s="130" t="s">
        <v>7578</v>
      </c>
      <c r="B1704" s="130" t="s">
        <v>7579</v>
      </c>
      <c r="C1704" s="130" t="s">
        <v>7580</v>
      </c>
      <c r="D1704" s="130" t="s">
        <v>12128</v>
      </c>
      <c r="E1704" s="130" t="s">
        <v>18674</v>
      </c>
      <c r="F1704" s="302">
        <v>1.096641335127839</v>
      </c>
      <c r="G1704" s="132" t="str">
        <f ca="1">IFERROR(_xll.BQL($A1704, "cur_mkt_cap(currency=EUR)")/1000000, " ")</f>
        <v xml:space="preserve"> </v>
      </c>
      <c r="M1704" s="305">
        <f t="shared" si="76"/>
        <v>3.8601774996499939E-4</v>
      </c>
      <c r="N1704" s="227">
        <f t="shared" ca="1" si="77"/>
        <v>1.1282519938263983E-2</v>
      </c>
      <c r="O1704" s="172" t="str">
        <f>IFERROR(IF(VLOOKUP($C1704,'MSCI Database'!$C:$R,2, FALSE)="","",VLOOKUP($C1704,'MSCI Database'!$C:$R,2, FALSE)),"")</f>
        <v>Food Products</v>
      </c>
      <c r="P1704" s="186" t="str">
        <f>IFERROR(IF(VLOOKUP($C1704,'MSCI Database'!$C:$R,3, FALSE)="","",VLOOKUP($C1704,'MSCI Database'!$C:$R,3, FALSE)),"")</f>
        <v>BBB</v>
      </c>
      <c r="Q1704" s="164" t="str">
        <f>IFERROR(IF(VLOOKUP($C1704,'MSCI Database'!$C:$R,4, FALSE)="","",VLOOKUP($C1704,'MSCI Database'!$C:$R,4, FALSE)),"")</f>
        <v>0</v>
      </c>
      <c r="R1704" s="164">
        <f>IFERROR(IF(VLOOKUP($C1704,'MSCI Database'!$C:$R,5, FALSE)="","",VLOOKUP($C1704,'MSCI Database'!$C:$R,5, FALSE)),"")</f>
        <v>5.7</v>
      </c>
      <c r="S1704" s="164">
        <f>IFERROR(IF(VLOOKUP($C1704,'MSCI Database'!$C:$R,6, FALSE)="","",VLOOKUP($C1704,'MSCI Database'!$C:$R,6, FALSE)),"")</f>
        <v>5</v>
      </c>
      <c r="T1704" s="211">
        <f>IFERROR(IF(VLOOKUP($C1704,'MSCI Database'!$C:$R,7, FALSE)="","",VLOOKUP($C1704,'MSCI Database'!$C:$R,7, FALSE)),"")</f>
        <v>4.2</v>
      </c>
      <c r="U1704" s="164">
        <f>IFERROR(IF(VLOOKUP($C1704,'MSCI Database'!$C:$R,8, FALSE)="","",VLOOKUP($C1704,'MSCI Database'!$C:$R,8, FALSE)),"")</f>
        <v>4.7</v>
      </c>
      <c r="V1704" s="175">
        <f>IFERROR(IF(VLOOKUP($C1704,'MSCI Database'!$C:$R,9, FALSE)="","",VLOOKUP($C1704,'MSCI Database'!$C:$R,9, FALSE)),"")</f>
        <v>4.5999999999999996</v>
      </c>
      <c r="W1704" s="353">
        <f t="shared" ca="1" si="78"/>
        <v>0</v>
      </c>
      <c r="X1704" s="236">
        <f>IFERROR(IF(VLOOKUP($C1704,'MSCI Database'!$C:$R,10, FALSE)="","",VLOOKUP($C1704,'MSCI Database'!$C:$R,10, FALSE)),"")</f>
        <v>1795191</v>
      </c>
      <c r="Y1704" s="133" t="str">
        <f>IFERROR(IF(VLOOKUP($C1704,'MSCI Database'!$C:$R,11, FALSE)="","",VLOOKUP($C1704,'MSCI Database'!$C:$R,11, FALSE)),"")</f>
        <v>2019</v>
      </c>
      <c r="Z1704" s="133" t="str">
        <f>IFERROR(IF(VLOOKUP($C1704,'MSCI Database'!$C:$R,12, FALSE)="","",VLOOKUP($C1704,'MSCI Database'!$C:$R,12, FALSE)),"")</f>
        <v>Reported</v>
      </c>
      <c r="AA1704" s="202" t="str">
        <f>IFERROR(IF(VLOOKUP($C1704,'MSCI Database'!$C:$R,13, FALSE)="","",VLOOKUP($C1704,'MSCI Database'!$C:$R,13, FALSE)),"")</f>
        <v>Robust environmental programs; limited product reformulation efforts</v>
      </c>
    </row>
    <row r="1705" spans="1:27" s="130" customFormat="1" ht="15" hidden="1" customHeight="1" outlineLevel="1">
      <c r="A1705" s="130" t="s">
        <v>7273</v>
      </c>
      <c r="B1705" s="130" t="s">
        <v>7274</v>
      </c>
      <c r="C1705" s="130" t="s">
        <v>7275</v>
      </c>
      <c r="D1705" s="130" t="s">
        <v>12128</v>
      </c>
      <c r="E1705" s="130" t="s">
        <v>18684</v>
      </c>
      <c r="F1705" s="302">
        <v>0.84737058304835744</v>
      </c>
      <c r="G1705" s="132" t="str">
        <f ca="1">IFERROR(_xll.BQL($A1705, "cur_mkt_cap(currency=EUR)")/1000000, " ")</f>
        <v xml:space="preserve"> </v>
      </c>
      <c r="M1705" s="305">
        <f t="shared" si="76"/>
        <v>2.9827444523302185E-4</v>
      </c>
      <c r="N1705" s="227">
        <f t="shared" ca="1" si="77"/>
        <v>8.7179601863420306E-3</v>
      </c>
      <c r="O1705" s="172" t="str">
        <f>IFERROR(IF(VLOOKUP($C1705,'MSCI Database'!$C:$R,2, FALSE)="","",VLOOKUP($C1705,'MSCI Database'!$C:$R,2, FALSE)),"")</f>
        <v>Specialty Chemicals</v>
      </c>
      <c r="P1705" s="186" t="str">
        <f>IFERROR(IF(VLOOKUP($C1705,'MSCI Database'!$C:$R,3, FALSE)="","",VLOOKUP($C1705,'MSCI Database'!$C:$R,3, FALSE)),"")</f>
        <v>AA</v>
      </c>
      <c r="Q1705" s="164" t="str">
        <f>IFERROR(IF(VLOOKUP($C1705,'MSCI Database'!$C:$R,4, FALSE)="","",VLOOKUP($C1705,'MSCI Database'!$C:$R,4, FALSE)),"")</f>
        <v>0</v>
      </c>
      <c r="R1705" s="164">
        <f>IFERROR(IF(VLOOKUP($C1705,'MSCI Database'!$C:$R,5, FALSE)="","",VLOOKUP($C1705,'MSCI Database'!$C:$R,5, FALSE)),"")</f>
        <v>7.3</v>
      </c>
      <c r="S1705" s="164">
        <f>IFERROR(IF(VLOOKUP($C1705,'MSCI Database'!$C:$R,6, FALSE)="","",VLOOKUP($C1705,'MSCI Database'!$C:$R,6, FALSE)),"")</f>
        <v>7</v>
      </c>
      <c r="T1705" s="211">
        <f>IFERROR(IF(VLOOKUP($C1705,'MSCI Database'!$C:$R,7, FALSE)="","",VLOOKUP($C1705,'MSCI Database'!$C:$R,7, FALSE)),"")</f>
        <v>3.5</v>
      </c>
      <c r="U1705" s="164">
        <f>IFERROR(IF(VLOOKUP($C1705,'MSCI Database'!$C:$R,8, FALSE)="","",VLOOKUP($C1705,'MSCI Database'!$C:$R,8, FALSE)),"")</f>
        <v>4.8</v>
      </c>
      <c r="V1705" s="175">
        <f>IFERROR(IF(VLOOKUP($C1705,'MSCI Database'!$C:$R,9, FALSE)="","",VLOOKUP($C1705,'MSCI Database'!$C:$R,9, FALSE)),"")</f>
        <v>5.8</v>
      </c>
      <c r="W1705" s="353">
        <f t="shared" ca="1" si="78"/>
        <v>0</v>
      </c>
      <c r="X1705" s="236">
        <f>IFERROR(IF(VLOOKUP($C1705,'MSCI Database'!$C:$R,10, FALSE)="","",VLOOKUP($C1705,'MSCI Database'!$C:$R,10, FALSE)),"")</f>
        <v>289720</v>
      </c>
      <c r="Y1705" s="133" t="str">
        <f>IFERROR(IF(VLOOKUP($C1705,'MSCI Database'!$C:$R,11, FALSE)="","",VLOOKUP($C1705,'MSCI Database'!$C:$R,11, FALSE)),"")</f>
        <v>2019</v>
      </c>
      <c r="Z1705" s="133" t="str">
        <f>IFERROR(IF(VLOOKUP($C1705,'MSCI Database'!$C:$R,12, FALSE)="","",VLOOKUP($C1705,'MSCI Database'!$C:$R,12, FALSE)),"")</f>
        <v>Reported</v>
      </c>
      <c r="AA1705" s="202" t="str">
        <f>IFERROR(IF(VLOOKUP($C1705,'MSCI Database'!$C:$R,13, FALSE)="","",VLOOKUP($C1705,'MSCI Database'!$C:$R,13, FALSE)),"")</f>
        <v>Robust environmental management strategy</v>
      </c>
    </row>
    <row r="1706" spans="1:27" s="130" customFormat="1" ht="15" hidden="1" customHeight="1" outlineLevel="1">
      <c r="A1706" s="130" t="s">
        <v>7979</v>
      </c>
      <c r="B1706" s="130" t="s">
        <v>7980</v>
      </c>
      <c r="C1706" s="130" t="s">
        <v>7981</v>
      </c>
      <c r="D1706" s="130" t="s">
        <v>12128</v>
      </c>
      <c r="E1706" s="130" t="s">
        <v>18684</v>
      </c>
      <c r="F1706" s="302">
        <v>1.013113914095167</v>
      </c>
      <c r="G1706" s="132" t="str">
        <f ca="1">IFERROR(_xll.BQL($A1706, "cur_mkt_cap(currency=EUR)")/1000000, " ")</f>
        <v xml:space="preserve"> </v>
      </c>
      <c r="M1706" s="305">
        <f t="shared" si="76"/>
        <v>3.5661609776149885E-4</v>
      </c>
      <c r="N1706" s="227">
        <f t="shared" ca="1" si="77"/>
        <v>1.0423168969988624E-2</v>
      </c>
      <c r="O1706" s="172" t="str">
        <f>IFERROR(IF(VLOOKUP($C1706,'MSCI Database'!$C:$R,2, FALSE)="","",VLOOKUP($C1706,'MSCI Database'!$C:$R,2, FALSE)),"")</f>
        <v>Specialty Chemicals</v>
      </c>
      <c r="P1706" s="186" t="str">
        <f>IFERROR(IF(VLOOKUP($C1706,'MSCI Database'!$C:$R,3, FALSE)="","",VLOOKUP($C1706,'MSCI Database'!$C:$R,3, FALSE)),"")</f>
        <v>BBB</v>
      </c>
      <c r="Q1706" s="164" t="str">
        <f>IFERROR(IF(VLOOKUP($C1706,'MSCI Database'!$C:$R,4, FALSE)="","",VLOOKUP($C1706,'MSCI Database'!$C:$R,4, FALSE)),"")</f>
        <v>0</v>
      </c>
      <c r="R1706" s="164">
        <f>IFERROR(IF(VLOOKUP($C1706,'MSCI Database'!$C:$R,5, FALSE)="","",VLOOKUP($C1706,'MSCI Database'!$C:$R,5, FALSE)),"")</f>
        <v>5.5</v>
      </c>
      <c r="S1706" s="164">
        <f>IFERROR(IF(VLOOKUP($C1706,'MSCI Database'!$C:$R,6, FALSE)="","",VLOOKUP($C1706,'MSCI Database'!$C:$R,6, FALSE)),"")</f>
        <v>6.4</v>
      </c>
      <c r="T1706" s="211">
        <f>IFERROR(IF(VLOOKUP($C1706,'MSCI Database'!$C:$R,7, FALSE)="","",VLOOKUP($C1706,'MSCI Database'!$C:$R,7, FALSE)),"")</f>
        <v>2.6</v>
      </c>
      <c r="U1706" s="164">
        <f>IFERROR(IF(VLOOKUP($C1706,'MSCI Database'!$C:$R,8, FALSE)="","",VLOOKUP($C1706,'MSCI Database'!$C:$R,8, FALSE)),"")</f>
        <v>4.9000000000000004</v>
      </c>
      <c r="V1706" s="175">
        <f>IFERROR(IF(VLOOKUP($C1706,'MSCI Database'!$C:$R,9, FALSE)="","",VLOOKUP($C1706,'MSCI Database'!$C:$R,9, FALSE)),"")</f>
        <v>5.0999999999999996</v>
      </c>
      <c r="W1706" s="353">
        <f t="shared" ca="1" si="78"/>
        <v>0</v>
      </c>
      <c r="X1706" s="236">
        <f>IFERROR(IF(VLOOKUP($C1706,'MSCI Database'!$C:$R,10, FALSE)="","",VLOOKUP($C1706,'MSCI Database'!$C:$R,10, FALSE)),"")</f>
        <v>692092</v>
      </c>
      <c r="Y1706" s="133" t="str">
        <f>IFERROR(IF(VLOOKUP($C1706,'MSCI Database'!$C:$R,11, FALSE)="","",VLOOKUP($C1706,'MSCI Database'!$C:$R,11, FALSE)),"")</f>
        <v>2019</v>
      </c>
      <c r="Z1706" s="133" t="str">
        <f>IFERROR(IF(VLOOKUP($C1706,'MSCI Database'!$C:$R,12, FALSE)="","",VLOOKUP($C1706,'MSCI Database'!$C:$R,12, FALSE)),"")</f>
        <v>Reported</v>
      </c>
      <c r="AA1706" s="202" t="str">
        <f>IFERROR(IF(VLOOKUP($C1706,'MSCI Database'!$C:$R,13, FALSE)="","",VLOOKUP($C1706,'MSCI Database'!$C:$R,13, FALSE)),"")</f>
        <v>Well-positioned to capture low-VOC coatings market; concerns over labor management</v>
      </c>
    </row>
    <row r="1707" spans="1:27" s="130" customFormat="1" ht="15" hidden="1" customHeight="1" outlineLevel="1">
      <c r="A1707" s="130" t="s">
        <v>8320</v>
      </c>
      <c r="B1707" s="130" t="s">
        <v>8321</v>
      </c>
      <c r="C1707" s="130" t="s">
        <v>8322</v>
      </c>
      <c r="D1707" s="130" t="s">
        <v>12128</v>
      </c>
      <c r="E1707" s="130" t="s">
        <v>18688</v>
      </c>
      <c r="F1707" s="302">
        <v>0.80952152898587282</v>
      </c>
      <c r="G1707" s="132" t="str">
        <f ca="1">IFERROR(_xll.BQL($A1707, "cur_mkt_cap(currency=EUR)")/1000000, " ")</f>
        <v xml:space="preserve"> </v>
      </c>
      <c r="M1707" s="305">
        <f t="shared" si="76"/>
        <v>2.8495157820302726E-4</v>
      </c>
      <c r="N1707" s="227">
        <f t="shared" ca="1" si="77"/>
        <v>8.3285596654737986E-3</v>
      </c>
      <c r="O1707" s="172" t="str">
        <f>IFERROR(IF(VLOOKUP($C1707,'MSCI Database'!$C:$R,2, FALSE)="","",VLOOKUP($C1707,'MSCI Database'!$C:$R,2, FALSE)),"")</f>
        <v>Banks</v>
      </c>
      <c r="P1707" s="186" t="str">
        <f>IFERROR(IF(VLOOKUP($C1707,'MSCI Database'!$C:$R,3, FALSE)="","",VLOOKUP($C1707,'MSCI Database'!$C:$R,3, FALSE)),"")</f>
        <v>BB</v>
      </c>
      <c r="Q1707" s="164" t="str">
        <f>IFERROR(IF(VLOOKUP($C1707,'MSCI Database'!$C:$R,4, FALSE)="","",VLOOKUP($C1707,'MSCI Database'!$C:$R,4, FALSE)),"")</f>
        <v>2</v>
      </c>
      <c r="R1707" s="164">
        <f>IFERROR(IF(VLOOKUP($C1707,'MSCI Database'!$C:$R,5, FALSE)="","",VLOOKUP($C1707,'MSCI Database'!$C:$R,5, FALSE)),"")</f>
        <v>4.25</v>
      </c>
      <c r="S1707" s="164">
        <f>IFERROR(IF(VLOOKUP($C1707,'MSCI Database'!$C:$R,6, FALSE)="","",VLOOKUP($C1707,'MSCI Database'!$C:$R,6, FALSE)),"")</f>
        <v>9</v>
      </c>
      <c r="T1707" s="211">
        <f>IFERROR(IF(VLOOKUP($C1707,'MSCI Database'!$C:$R,7, FALSE)="","",VLOOKUP($C1707,'MSCI Database'!$C:$R,7, FALSE)),"")</f>
        <v>3.2</v>
      </c>
      <c r="U1707" s="164">
        <f>IFERROR(IF(VLOOKUP($C1707,'MSCI Database'!$C:$R,8, FALSE)="","",VLOOKUP($C1707,'MSCI Database'!$C:$R,8, FALSE)),"")</f>
        <v>3.3</v>
      </c>
      <c r="V1707" s="175">
        <f>IFERROR(IF(VLOOKUP($C1707,'MSCI Database'!$C:$R,9, FALSE)="","",VLOOKUP($C1707,'MSCI Database'!$C:$R,9, FALSE)),"")</f>
        <v>4</v>
      </c>
      <c r="W1707" s="353">
        <f t="shared" ca="1" si="78"/>
        <v>0</v>
      </c>
      <c r="X1707" s="236">
        <f>IFERROR(IF(VLOOKUP($C1707,'MSCI Database'!$C:$R,10, FALSE)="","",VLOOKUP($C1707,'MSCI Database'!$C:$R,10, FALSE)),"")</f>
        <v>863320</v>
      </c>
      <c r="Y1707" s="133" t="str">
        <f>IFERROR(IF(VLOOKUP($C1707,'MSCI Database'!$C:$R,11, FALSE)="","",VLOOKUP($C1707,'MSCI Database'!$C:$R,11, FALSE)),"")</f>
        <v>2019</v>
      </c>
      <c r="Z1707" s="133" t="str">
        <f>IFERROR(IF(VLOOKUP($C1707,'MSCI Database'!$C:$R,12, FALSE)="","",VLOOKUP($C1707,'MSCI Database'!$C:$R,12, FALSE)),"")</f>
        <v>Reported</v>
      </c>
      <c r="AA1707" s="202" t="str">
        <f>IFERROR(IF(VLOOKUP($C1707,'MSCI Database'!$C:$R,13, FALSE)="","",VLOOKUP($C1707,'MSCI Database'!$C:$R,13, FALSE)),"")</f>
        <v>Enhanced environmental risk exposure drives upgrade, but sales culture controversies persist</v>
      </c>
    </row>
    <row r="1708" spans="1:27" s="130" customFormat="1" ht="15" hidden="1" customHeight="1" outlineLevel="1">
      <c r="A1708" s="130" t="s">
        <v>6679</v>
      </c>
      <c r="B1708" s="130" t="s">
        <v>6680</v>
      </c>
      <c r="C1708" s="130" t="s">
        <v>6681</v>
      </c>
      <c r="D1708" s="130" t="s">
        <v>12128</v>
      </c>
      <c r="E1708" s="130" t="s">
        <v>18673</v>
      </c>
      <c r="F1708" s="302">
        <v>1.058354349470096</v>
      </c>
      <c r="G1708" s="132" t="str">
        <f ca="1">IFERROR(_xll.BQL($A1708, "cur_mkt_cap(currency=EUR)")/1000000, " ")</f>
        <v xml:space="preserve"> </v>
      </c>
      <c r="M1708" s="305">
        <f t="shared" si="76"/>
        <v>3.725407310134738E-4</v>
      </c>
      <c r="N1708" s="227">
        <f t="shared" ca="1" si="77"/>
        <v>1.0888613867771796E-2</v>
      </c>
      <c r="O1708" s="172" t="str">
        <f>IFERROR(IF(VLOOKUP($C1708,'MSCI Database'!$C:$R,2, FALSE)="","",VLOOKUP($C1708,'MSCI Database'!$C:$R,2, FALSE)),"")</f>
        <v>Commercial Services &amp; Supplies</v>
      </c>
      <c r="P1708" s="186" t="str">
        <f>IFERROR(IF(VLOOKUP($C1708,'MSCI Database'!$C:$R,3, FALSE)="","",VLOOKUP($C1708,'MSCI Database'!$C:$R,3, FALSE)),"")</f>
        <v>BBB</v>
      </c>
      <c r="Q1708" s="164" t="str">
        <f>IFERROR(IF(VLOOKUP($C1708,'MSCI Database'!$C:$R,4, FALSE)="","",VLOOKUP($C1708,'MSCI Database'!$C:$R,4, FALSE)),"")</f>
        <v>0</v>
      </c>
      <c r="R1708" s="164">
        <f>IFERROR(IF(VLOOKUP($C1708,'MSCI Database'!$C:$R,5, FALSE)="","",VLOOKUP($C1708,'MSCI Database'!$C:$R,5, FALSE)),"")</f>
        <v>4.8</v>
      </c>
      <c r="S1708" s="164">
        <f>IFERROR(IF(VLOOKUP($C1708,'MSCI Database'!$C:$R,6, FALSE)="","",VLOOKUP($C1708,'MSCI Database'!$C:$R,6, FALSE)),"")</f>
        <v>7.1</v>
      </c>
      <c r="T1708" s="211">
        <f>IFERROR(IF(VLOOKUP($C1708,'MSCI Database'!$C:$R,7, FALSE)="","",VLOOKUP($C1708,'MSCI Database'!$C:$R,7, FALSE)),"")</f>
        <v>4.0999999999999996</v>
      </c>
      <c r="U1708" s="164">
        <f>IFERROR(IF(VLOOKUP($C1708,'MSCI Database'!$C:$R,8, FALSE)="","",VLOOKUP($C1708,'MSCI Database'!$C:$R,8, FALSE)),"")</f>
        <v>6.5</v>
      </c>
      <c r="V1708" s="175">
        <f>IFERROR(IF(VLOOKUP($C1708,'MSCI Database'!$C:$R,9, FALSE)="","",VLOOKUP($C1708,'MSCI Database'!$C:$R,9, FALSE)),"")</f>
        <v>5.5</v>
      </c>
      <c r="W1708" s="353">
        <f t="shared" ca="1" si="78"/>
        <v>0</v>
      </c>
      <c r="X1708" s="236">
        <f>IFERROR(IF(VLOOKUP($C1708,'MSCI Database'!$C:$R,10, FALSE)="","",VLOOKUP($C1708,'MSCI Database'!$C:$R,10, FALSE)),"")</f>
        <v>207197</v>
      </c>
      <c r="Y1708" s="133" t="str">
        <f>IFERROR(IF(VLOOKUP($C1708,'MSCI Database'!$C:$R,11, FALSE)="","",VLOOKUP($C1708,'MSCI Database'!$C:$R,11, FALSE)),"")</f>
        <v>2019</v>
      </c>
      <c r="Z1708" s="133" t="str">
        <f>IFERROR(IF(VLOOKUP($C1708,'MSCI Database'!$C:$R,12, FALSE)="","",VLOOKUP($C1708,'MSCI Database'!$C:$R,12, FALSE)),"")</f>
        <v>E.Segmt-Moderate</v>
      </c>
      <c r="AA1708" s="202" t="str">
        <f>IFERROR(IF(VLOOKUP($C1708,'MSCI Database'!$C:$R,13, FALSE)="","",VLOOKUP($C1708,'MSCI Database'!$C:$R,13, FALSE)),"")</f>
        <v>Robust anti-corruption strategy relative to peers; labor management challenges persist</v>
      </c>
    </row>
    <row r="1709" spans="1:27" s="130" customFormat="1" ht="15" hidden="1" customHeight="1" outlineLevel="1">
      <c r="A1709" s="130" t="s">
        <v>6404</v>
      </c>
      <c r="B1709" s="130" t="s">
        <v>6405</v>
      </c>
      <c r="C1709" s="130" t="s">
        <v>6406</v>
      </c>
      <c r="D1709" s="130" t="s">
        <v>12128</v>
      </c>
      <c r="E1709" s="130" t="s">
        <v>18689</v>
      </c>
      <c r="F1709" s="302">
        <v>1.091321684261134</v>
      </c>
      <c r="G1709" s="132" t="str">
        <f ca="1">IFERROR(_xll.BQL($A1709, "cur_mkt_cap(currency=EUR)")/1000000, " ")</f>
        <v xml:space="preserve"> </v>
      </c>
      <c r="M1709" s="305">
        <f t="shared" si="76"/>
        <v>3.8414523285991919E-4</v>
      </c>
      <c r="N1709" s="227">
        <f t="shared" ca="1" si="77"/>
        <v>1.1227790041582489E-2</v>
      </c>
      <c r="O1709" s="172" t="str">
        <f>IFERROR(IF(VLOOKUP($C1709,'MSCI Database'!$C:$R,2, FALSE)="","",VLOOKUP($C1709,'MSCI Database'!$C:$R,2, FALSE)),"")</f>
        <v>Software &amp; Services</v>
      </c>
      <c r="P1709" s="186" t="str">
        <f>IFERROR(IF(VLOOKUP($C1709,'MSCI Database'!$C:$R,3, FALSE)="","",VLOOKUP($C1709,'MSCI Database'!$C:$R,3, FALSE)),"")</f>
        <v>AA</v>
      </c>
      <c r="Q1709" s="164" t="str">
        <f>IFERROR(IF(VLOOKUP($C1709,'MSCI Database'!$C:$R,4, FALSE)="","",VLOOKUP($C1709,'MSCI Database'!$C:$R,4, FALSE)),"")</f>
        <v>0</v>
      </c>
      <c r="R1709" s="164">
        <f>IFERROR(IF(VLOOKUP($C1709,'MSCI Database'!$C:$R,5, FALSE)="","",VLOOKUP($C1709,'MSCI Database'!$C:$R,5, FALSE)),"")</f>
        <v>8.1</v>
      </c>
      <c r="S1709" s="164">
        <f>IFERROR(IF(VLOOKUP($C1709,'MSCI Database'!$C:$R,6, FALSE)="","",VLOOKUP($C1709,'MSCI Database'!$C:$R,6, FALSE)),"")</f>
        <v>5.9</v>
      </c>
      <c r="T1709" s="211">
        <f>IFERROR(IF(VLOOKUP($C1709,'MSCI Database'!$C:$R,7, FALSE)="","",VLOOKUP($C1709,'MSCI Database'!$C:$R,7, FALSE)),"")</f>
        <v>5.5</v>
      </c>
      <c r="U1709" s="164">
        <f>IFERROR(IF(VLOOKUP($C1709,'MSCI Database'!$C:$R,8, FALSE)="","",VLOOKUP($C1709,'MSCI Database'!$C:$R,8, FALSE)),"")</f>
        <v>6.3</v>
      </c>
      <c r="V1709" s="175">
        <f>IFERROR(IF(VLOOKUP($C1709,'MSCI Database'!$C:$R,9, FALSE)="","",VLOOKUP($C1709,'MSCI Database'!$C:$R,9, FALSE)),"")</f>
        <v>5.9</v>
      </c>
      <c r="W1709" s="353">
        <f t="shared" ca="1" si="78"/>
        <v>0</v>
      </c>
      <c r="X1709" s="236">
        <f>IFERROR(IF(VLOOKUP($C1709,'MSCI Database'!$C:$R,10, FALSE)="","",VLOOKUP($C1709,'MSCI Database'!$C:$R,10, FALSE)),"")</f>
        <v>3291</v>
      </c>
      <c r="Y1709" s="133" t="str">
        <f>IFERROR(IF(VLOOKUP($C1709,'MSCI Database'!$C:$R,11, FALSE)="","",VLOOKUP($C1709,'MSCI Database'!$C:$R,11, FALSE)),"")</f>
        <v>2019</v>
      </c>
      <c r="Z1709" s="133" t="str">
        <f>IFERROR(IF(VLOOKUP($C1709,'MSCI Database'!$C:$R,12, FALSE)="","",VLOOKUP($C1709,'MSCI Database'!$C:$R,12, FALSE)),"")</f>
        <v>Reported</v>
      </c>
      <c r="AA1709" s="202" t="str">
        <f>IFERROR(IF(VLOOKUP($C1709,'MSCI Database'!$C:$R,13, FALSE)="","",VLOOKUP($C1709,'MSCI Database'!$C:$R,13, FALSE)),"")</f>
        <v>Sets benchmark with strong corporate governance practices</v>
      </c>
    </row>
    <row r="1710" spans="1:27" s="130" customFormat="1" ht="15" hidden="1" customHeight="1" outlineLevel="1">
      <c r="A1710" s="130" t="s">
        <v>7652</v>
      </c>
      <c r="B1710" s="130" t="s">
        <v>7653</v>
      </c>
      <c r="C1710" s="130" t="s">
        <v>7654</v>
      </c>
      <c r="D1710" s="130" t="s">
        <v>12128</v>
      </c>
      <c r="E1710" s="130" t="s">
        <v>18682</v>
      </c>
      <c r="F1710" s="302">
        <v>1.0856129772253</v>
      </c>
      <c r="G1710" s="132" t="str">
        <f ca="1">IFERROR(_xll.BQL($A1710, "cur_mkt_cap(currency=EUR)")/1000000, " ")</f>
        <v xml:space="preserve"> </v>
      </c>
      <c r="M1710" s="305">
        <f t="shared" si="76"/>
        <v>3.8213576798330561E-4</v>
      </c>
      <c r="N1710" s="227">
        <f t="shared" ca="1" si="77"/>
        <v>1.1169057437867532E-2</v>
      </c>
      <c r="O1710" s="172" t="str">
        <f>IFERROR(IF(VLOOKUP($C1710,'MSCI Database'!$C:$R,2, FALSE)="","",VLOOKUP($C1710,'MSCI Database'!$C:$R,2, FALSE)),"")</f>
        <v>Textiles, Apparel &amp; Luxury Goods</v>
      </c>
      <c r="P1710" s="186" t="str">
        <f>IFERROR(IF(VLOOKUP($C1710,'MSCI Database'!$C:$R,3, FALSE)="","",VLOOKUP($C1710,'MSCI Database'!$C:$R,3, FALSE)),"")</f>
        <v>A</v>
      </c>
      <c r="Q1710" s="164" t="str">
        <f>IFERROR(IF(VLOOKUP($C1710,'MSCI Database'!$C:$R,4, FALSE)="","",VLOOKUP($C1710,'MSCI Database'!$C:$R,4, FALSE)),"")</f>
        <v>0</v>
      </c>
      <c r="R1710" s="164">
        <f>IFERROR(IF(VLOOKUP($C1710,'MSCI Database'!$C:$R,5, FALSE)="","",VLOOKUP($C1710,'MSCI Database'!$C:$R,5, FALSE)),"")</f>
        <v>6.2</v>
      </c>
      <c r="S1710" s="164">
        <f>IFERROR(IF(VLOOKUP($C1710,'MSCI Database'!$C:$R,6, FALSE)="","",VLOOKUP($C1710,'MSCI Database'!$C:$R,6, FALSE)),"")</f>
        <v>8.1</v>
      </c>
      <c r="T1710" s="211">
        <f>IFERROR(IF(VLOOKUP($C1710,'MSCI Database'!$C:$R,7, FALSE)="","",VLOOKUP($C1710,'MSCI Database'!$C:$R,7, FALSE)),"")</f>
        <v>3.8</v>
      </c>
      <c r="U1710" s="164">
        <f>IFERROR(IF(VLOOKUP($C1710,'MSCI Database'!$C:$R,8, FALSE)="","",VLOOKUP($C1710,'MSCI Database'!$C:$R,8, FALSE)),"")</f>
        <v>4.2</v>
      </c>
      <c r="V1710" s="175">
        <f>IFERROR(IF(VLOOKUP($C1710,'MSCI Database'!$C:$R,9, FALSE)="","",VLOOKUP($C1710,'MSCI Database'!$C:$R,9, FALSE)),"")</f>
        <v>4.9000000000000004</v>
      </c>
      <c r="W1710" s="353">
        <f t="shared" ca="1" si="78"/>
        <v>0</v>
      </c>
      <c r="X1710" s="236">
        <f>IFERROR(IF(VLOOKUP($C1710,'MSCI Database'!$C:$R,10, FALSE)="","",VLOOKUP($C1710,'MSCI Database'!$C:$R,10, FALSE)),"")</f>
        <v>273706</v>
      </c>
      <c r="Y1710" s="133" t="str">
        <f>IFERROR(IF(VLOOKUP($C1710,'MSCI Database'!$C:$R,11, FALSE)="","",VLOOKUP($C1710,'MSCI Database'!$C:$R,11, FALSE)),"")</f>
        <v>2019</v>
      </c>
      <c r="Z1710" s="133" t="str">
        <f>IFERROR(IF(VLOOKUP($C1710,'MSCI Database'!$C:$R,12, FALSE)="","",VLOOKUP($C1710,'MSCI Database'!$C:$R,12, FALSE)),"")</f>
        <v>E.CSI</v>
      </c>
      <c r="AA1710" s="202" t="str">
        <f>IFERROR(IF(VLOOKUP($C1710,'MSCI Database'!$C:$R,13, FALSE)="","",VLOOKUP($C1710,'MSCI Database'!$C:$R,13, FALSE)),"")</f>
        <v>Growth in direct retailing and online operations increase operational risks</v>
      </c>
    </row>
    <row r="1711" spans="1:27" s="130" customFormat="1" ht="15" hidden="1" customHeight="1" outlineLevel="1">
      <c r="A1711" s="130" t="s">
        <v>7162</v>
      </c>
      <c r="B1711" s="130" t="s">
        <v>7163</v>
      </c>
      <c r="C1711" s="130" t="s">
        <v>7164</v>
      </c>
      <c r="D1711" s="130" t="s">
        <v>12128</v>
      </c>
      <c r="E1711" s="130" t="s">
        <v>18689</v>
      </c>
      <c r="F1711" s="302">
        <v>1.039379610614954</v>
      </c>
      <c r="G1711" s="132" t="str">
        <f ca="1">IFERROR(_xll.BQL($A1711, "cur_mkt_cap(currency=EUR)")/1000000, " ")</f>
        <v xml:space="preserve"> </v>
      </c>
      <c r="M1711" s="305">
        <f t="shared" si="76"/>
        <v>3.6586162293646385E-4</v>
      </c>
      <c r="N1711" s="227">
        <f t="shared" ca="1" si="77"/>
        <v>1.0693397015553167E-2</v>
      </c>
      <c r="O1711" s="172" t="str">
        <f>IFERROR(IF(VLOOKUP($C1711,'MSCI Database'!$C:$R,2, FALSE)="","",VLOOKUP($C1711,'MSCI Database'!$C:$R,2, FALSE)),"")</f>
        <v>Software &amp; Services</v>
      </c>
      <c r="P1711" s="186" t="str">
        <f>IFERROR(IF(VLOOKUP($C1711,'MSCI Database'!$C:$R,3, FALSE)="","",VLOOKUP($C1711,'MSCI Database'!$C:$R,3, FALSE)),"")</f>
        <v>BBB</v>
      </c>
      <c r="Q1711" s="164" t="str">
        <f>IFERROR(IF(VLOOKUP($C1711,'MSCI Database'!$C:$R,4, FALSE)="","",VLOOKUP($C1711,'MSCI Database'!$C:$R,4, FALSE)),"")</f>
        <v>0</v>
      </c>
      <c r="R1711" s="164">
        <f>IFERROR(IF(VLOOKUP($C1711,'MSCI Database'!$C:$R,5, FALSE)="","",VLOOKUP($C1711,'MSCI Database'!$C:$R,5, FALSE)),"")</f>
        <v>5</v>
      </c>
      <c r="S1711" s="164">
        <f>IFERROR(IF(VLOOKUP($C1711,'MSCI Database'!$C:$R,6, FALSE)="","",VLOOKUP($C1711,'MSCI Database'!$C:$R,6, FALSE)),"")</f>
        <v>6.7</v>
      </c>
      <c r="T1711" s="211">
        <f>IFERROR(IF(VLOOKUP($C1711,'MSCI Database'!$C:$R,7, FALSE)="","",VLOOKUP($C1711,'MSCI Database'!$C:$R,7, FALSE)),"")</f>
        <v>3.5</v>
      </c>
      <c r="U1711" s="164">
        <f>IFERROR(IF(VLOOKUP($C1711,'MSCI Database'!$C:$R,8, FALSE)="","",VLOOKUP($C1711,'MSCI Database'!$C:$R,8, FALSE)),"")</f>
        <v>5.8</v>
      </c>
      <c r="V1711" s="175">
        <f>IFERROR(IF(VLOOKUP($C1711,'MSCI Database'!$C:$R,9, FALSE)="","",VLOOKUP($C1711,'MSCI Database'!$C:$R,9, FALSE)),"")</f>
        <v>4.5</v>
      </c>
      <c r="W1711" s="353">
        <f t="shared" ca="1" si="78"/>
        <v>0</v>
      </c>
      <c r="X1711" s="236">
        <f>IFERROR(IF(VLOOKUP($C1711,'MSCI Database'!$C:$R,10, FALSE)="","",VLOOKUP($C1711,'MSCI Database'!$C:$R,10, FALSE)),"")</f>
        <v>11359</v>
      </c>
      <c r="Y1711" s="133" t="str">
        <f>IFERROR(IF(VLOOKUP($C1711,'MSCI Database'!$C:$R,11, FALSE)="","",VLOOKUP($C1711,'MSCI Database'!$C:$R,11, FALSE)),"")</f>
        <v>2019</v>
      </c>
      <c r="Z1711" s="133" t="str">
        <f>IFERROR(IF(VLOOKUP($C1711,'MSCI Database'!$C:$R,12, FALSE)="","",VLOOKUP($C1711,'MSCI Database'!$C:$R,12, FALSE)),"")</f>
        <v>E.Segmt-Moderately High</v>
      </c>
      <c r="AA1711" s="202" t="str">
        <f>IFERROR(IF(VLOOKUP($C1711,'MSCI Database'!$C:$R,13, FALSE)="","",VLOOKUP($C1711,'MSCI Database'!$C:$R,13, FALSE)),"")</f>
        <v>Lags in data security and talent management initiatives</v>
      </c>
    </row>
    <row r="1712" spans="1:27" s="130" customFormat="1" ht="15" hidden="1" customHeight="1" outlineLevel="1">
      <c r="A1712" s="130" t="s">
        <v>8342</v>
      </c>
      <c r="B1712" s="130" t="s">
        <v>8343</v>
      </c>
      <c r="C1712" s="130" t="s">
        <v>8344</v>
      </c>
      <c r="D1712" s="130" t="s">
        <v>12128</v>
      </c>
      <c r="E1712" s="130" t="s">
        <v>18682</v>
      </c>
      <c r="F1712" s="302">
        <v>0.79582717968826933</v>
      </c>
      <c r="G1712" s="132" t="str">
        <f ca="1">IFERROR(_xll.BQL($A1712, "cur_mkt_cap(currency=EUR)")/1000000, " ")</f>
        <v xml:space="preserve"> </v>
      </c>
      <c r="M1712" s="305">
        <f t="shared" si="76"/>
        <v>2.8013116725027079E-4</v>
      </c>
      <c r="N1712" s="227">
        <f t="shared" ca="1" si="77"/>
        <v>8.1876687797825792E-3</v>
      </c>
      <c r="O1712" s="172" t="str">
        <f>IFERROR(IF(VLOOKUP($C1712,'MSCI Database'!$C:$R,2, FALSE)="","",VLOOKUP($C1712,'MSCI Database'!$C:$R,2, FALSE)),"")</f>
        <v>Household Durables</v>
      </c>
      <c r="P1712" s="186" t="str">
        <f>IFERROR(IF(VLOOKUP($C1712,'MSCI Database'!$C:$R,3, FALSE)="","",VLOOKUP($C1712,'MSCI Database'!$C:$R,3, FALSE)),"")</f>
        <v>BB</v>
      </c>
      <c r="Q1712" s="164" t="str">
        <f>IFERROR(IF(VLOOKUP($C1712,'MSCI Database'!$C:$R,4, FALSE)="","",VLOOKUP($C1712,'MSCI Database'!$C:$R,4, FALSE)),"")</f>
        <v>0</v>
      </c>
      <c r="R1712" s="164">
        <f>IFERROR(IF(VLOOKUP($C1712,'MSCI Database'!$C:$R,5, FALSE)="","",VLOOKUP($C1712,'MSCI Database'!$C:$R,5, FALSE)),"")</f>
        <v>3.3</v>
      </c>
      <c r="S1712" s="164">
        <f>IFERROR(IF(VLOOKUP($C1712,'MSCI Database'!$C:$R,6, FALSE)="","",VLOOKUP($C1712,'MSCI Database'!$C:$R,6, FALSE)),"")</f>
        <v>4.7</v>
      </c>
      <c r="T1712" s="211">
        <f>IFERROR(IF(VLOOKUP($C1712,'MSCI Database'!$C:$R,7, FALSE)="","",VLOOKUP($C1712,'MSCI Database'!$C:$R,7, FALSE)),"")</f>
        <v>3.8</v>
      </c>
      <c r="U1712" s="164">
        <f>IFERROR(IF(VLOOKUP($C1712,'MSCI Database'!$C:$R,8, FALSE)="","",VLOOKUP($C1712,'MSCI Database'!$C:$R,8, FALSE)),"")</f>
        <v>5.2</v>
      </c>
      <c r="V1712" s="175">
        <f>IFERROR(IF(VLOOKUP($C1712,'MSCI Database'!$C:$R,9, FALSE)="","",VLOOKUP($C1712,'MSCI Database'!$C:$R,9, FALSE)),"")</f>
        <v>4.5</v>
      </c>
      <c r="W1712" s="353">
        <f t="shared" ca="1" si="78"/>
        <v>0</v>
      </c>
      <c r="X1712" s="236">
        <f>IFERROR(IF(VLOOKUP($C1712,'MSCI Database'!$C:$R,10, FALSE)="","",VLOOKUP($C1712,'MSCI Database'!$C:$R,10, FALSE)),"")</f>
        <v>663172</v>
      </c>
      <c r="Y1712" s="133" t="str">
        <f>IFERROR(IF(VLOOKUP($C1712,'MSCI Database'!$C:$R,11, FALSE)="","",VLOOKUP($C1712,'MSCI Database'!$C:$R,11, FALSE)),"")</f>
        <v>2020</v>
      </c>
      <c r="Z1712" s="133" t="str">
        <f>IFERROR(IF(VLOOKUP($C1712,'MSCI Database'!$C:$R,12, FALSE)="","",VLOOKUP($C1712,'MSCI Database'!$C:$R,12, FALSE)),"")</f>
        <v>Reported</v>
      </c>
      <c r="AA1712" s="202" t="str">
        <f>IFERROR(IF(VLOOKUP($C1712,'MSCI Database'!$C:$R,13, FALSE)="","",VLOOKUP($C1712,'MSCI Database'!$C:$R,13, FALSE)),"")</f>
        <v>Continued product recalls raise potential quality management risks</v>
      </c>
    </row>
    <row r="1713" spans="1:27" s="130" customFormat="1" ht="15" hidden="1" customHeight="1" outlineLevel="1">
      <c r="A1713" s="130" t="s">
        <v>8363</v>
      </c>
      <c r="B1713" s="130" t="s">
        <v>8364</v>
      </c>
      <c r="C1713" s="130" t="s">
        <v>8365</v>
      </c>
      <c r="D1713" s="130" t="s">
        <v>12128</v>
      </c>
      <c r="E1713" s="130" t="s">
        <v>100</v>
      </c>
      <c r="F1713" s="302">
        <v>0.96504158672275941</v>
      </c>
      <c r="G1713" s="132" t="str">
        <f ca="1">IFERROR(_xll.BQL($A1713, "cur_mkt_cap(currency=EUR)")/1000000, " ")</f>
        <v xml:space="preserve"> </v>
      </c>
      <c r="M1713" s="305">
        <f t="shared" si="76"/>
        <v>3.3969463852641136E-4</v>
      </c>
      <c r="N1713" s="227">
        <f t="shared" ca="1" si="77"/>
        <v>9.9285888600799312E-3</v>
      </c>
      <c r="O1713" s="172" t="str">
        <f>IFERROR(IF(VLOOKUP($C1713,'MSCI Database'!$C:$R,2, FALSE)="","",VLOOKUP($C1713,'MSCI Database'!$C:$R,2, FALSE)),"")</f>
        <v>Utilities</v>
      </c>
      <c r="P1713" s="186" t="str">
        <f>IFERROR(IF(VLOOKUP($C1713,'MSCI Database'!$C:$R,3, FALSE)="","",VLOOKUP($C1713,'MSCI Database'!$C:$R,3, FALSE)),"")</f>
        <v>AA</v>
      </c>
      <c r="Q1713" s="164" t="str">
        <f>IFERROR(IF(VLOOKUP($C1713,'MSCI Database'!$C:$R,4, FALSE)="","",VLOOKUP($C1713,'MSCI Database'!$C:$R,4, FALSE)),"")</f>
        <v>0</v>
      </c>
      <c r="R1713" s="164">
        <f>IFERROR(IF(VLOOKUP($C1713,'MSCI Database'!$C:$R,5, FALSE)="","",VLOOKUP($C1713,'MSCI Database'!$C:$R,5, FALSE)),"")</f>
        <v>7.9</v>
      </c>
      <c r="S1713" s="164">
        <f>IFERROR(IF(VLOOKUP($C1713,'MSCI Database'!$C:$R,6, FALSE)="","",VLOOKUP($C1713,'MSCI Database'!$C:$R,6, FALSE)),"")</f>
        <v>6.7</v>
      </c>
      <c r="T1713" s="211">
        <f>IFERROR(IF(VLOOKUP($C1713,'MSCI Database'!$C:$R,7, FALSE)="","",VLOOKUP($C1713,'MSCI Database'!$C:$R,7, FALSE)),"")</f>
        <v>6</v>
      </c>
      <c r="U1713" s="164">
        <f>IFERROR(IF(VLOOKUP($C1713,'MSCI Database'!$C:$R,8, FALSE)="","",VLOOKUP($C1713,'MSCI Database'!$C:$R,8, FALSE)),"")</f>
        <v>6.5</v>
      </c>
      <c r="V1713" s="175">
        <f>IFERROR(IF(VLOOKUP($C1713,'MSCI Database'!$C:$R,9, FALSE)="","",VLOOKUP($C1713,'MSCI Database'!$C:$R,9, FALSE)),"")</f>
        <v>6.5</v>
      </c>
      <c r="W1713" s="353">
        <f t="shared" ca="1" si="78"/>
        <v>0</v>
      </c>
      <c r="X1713" s="236">
        <f>IFERROR(IF(VLOOKUP($C1713,'MSCI Database'!$C:$R,10, FALSE)="","",VLOOKUP($C1713,'MSCI Database'!$C:$R,10, FALSE)),"")</f>
        <v>44663585</v>
      </c>
      <c r="Y1713" s="133" t="str">
        <f>IFERROR(IF(VLOOKUP($C1713,'MSCI Database'!$C:$R,11, FALSE)="","",VLOOKUP($C1713,'MSCI Database'!$C:$R,11, FALSE)),"")</f>
        <v>2019</v>
      </c>
      <c r="Z1713" s="133" t="str">
        <f>IFERROR(IF(VLOOKUP($C1713,'MSCI Database'!$C:$R,12, FALSE)="","",VLOOKUP($C1713,'MSCI Database'!$C:$R,12, FALSE)),"")</f>
        <v>Reported</v>
      </c>
      <c r="AA1713" s="202" t="str">
        <f>IFERROR(IF(VLOOKUP($C1713,'MSCI Database'!$C:$R,13, FALSE)="","",VLOOKUP($C1713,'MSCI Database'!$C:$R,13, FALSE)),"")</f>
        <v>Committed to a sustainable future</v>
      </c>
    </row>
    <row r="1714" spans="1:27" s="130" customFormat="1" ht="15" hidden="1" customHeight="1" outlineLevel="1">
      <c r="A1714" s="130" t="s">
        <v>10045</v>
      </c>
      <c r="B1714" s="130" t="s">
        <v>10046</v>
      </c>
      <c r="C1714" s="130" t="s">
        <v>10047</v>
      </c>
      <c r="D1714" s="130" t="s">
        <v>12128</v>
      </c>
      <c r="E1714" s="130" t="s">
        <v>12133</v>
      </c>
      <c r="F1714" s="302">
        <v>1.0106862619492041</v>
      </c>
      <c r="G1714" s="132" t="str">
        <f ca="1">IFERROR(_xll.BQL($A1714, "cur_mkt_cap(currency=EUR)")/1000000, " ")</f>
        <v xml:space="preserve"> </v>
      </c>
      <c r="M1714" s="305">
        <f t="shared" si="76"/>
        <v>3.5576156420611988E-4</v>
      </c>
      <c r="N1714" s="227">
        <f t="shared" ca="1" si="77"/>
        <v>1.0398192678413035E-2</v>
      </c>
      <c r="O1714" s="172" t="str">
        <f>IFERROR(IF(VLOOKUP($C1714,'MSCI Database'!$C:$R,2, FALSE)="","",VLOOKUP($C1714,'MSCI Database'!$C:$R,2, FALSE)),"")</f>
        <v>Health Care Equipment &amp; Supplies</v>
      </c>
      <c r="P1714" s="186" t="str">
        <f>IFERROR(IF(VLOOKUP($C1714,'MSCI Database'!$C:$R,3, FALSE)="","",VLOOKUP($C1714,'MSCI Database'!$C:$R,3, FALSE)),"")</f>
        <v>BBB</v>
      </c>
      <c r="Q1714" s="164" t="str">
        <f>IFERROR(IF(VLOOKUP($C1714,'MSCI Database'!$C:$R,4, FALSE)="","",VLOOKUP($C1714,'MSCI Database'!$C:$R,4, FALSE)),"")</f>
        <v>0</v>
      </c>
      <c r="R1714" s="164">
        <f>IFERROR(IF(VLOOKUP($C1714,'MSCI Database'!$C:$R,5, FALSE)="","",VLOOKUP($C1714,'MSCI Database'!$C:$R,5, FALSE)),"")</f>
        <v>5.3</v>
      </c>
      <c r="S1714" s="164">
        <f>IFERROR(IF(VLOOKUP($C1714,'MSCI Database'!$C:$R,6, FALSE)="","",VLOOKUP($C1714,'MSCI Database'!$C:$R,6, FALSE)),"")</f>
        <v>6.3</v>
      </c>
      <c r="T1714" s="211">
        <f>IFERROR(IF(VLOOKUP($C1714,'MSCI Database'!$C:$R,7, FALSE)="","",VLOOKUP($C1714,'MSCI Database'!$C:$R,7, FALSE)),"")</f>
        <v>6.5</v>
      </c>
      <c r="U1714" s="164">
        <f>IFERROR(IF(VLOOKUP($C1714,'MSCI Database'!$C:$R,8, FALSE)="","",VLOOKUP($C1714,'MSCI Database'!$C:$R,8, FALSE)),"")</f>
        <v>3.6</v>
      </c>
      <c r="V1714" s="175">
        <f>IFERROR(IF(VLOOKUP($C1714,'MSCI Database'!$C:$R,9, FALSE)="","",VLOOKUP($C1714,'MSCI Database'!$C:$R,9, FALSE)),"")</f>
        <v>5.4</v>
      </c>
      <c r="W1714" s="353">
        <f t="shared" ca="1" si="78"/>
        <v>0</v>
      </c>
      <c r="X1714" s="236">
        <f>IFERROR(IF(VLOOKUP($C1714,'MSCI Database'!$C:$R,10, FALSE)="","",VLOOKUP($C1714,'MSCI Database'!$C:$R,10, FALSE)),"")</f>
        <v>13668</v>
      </c>
      <c r="Y1714" s="133" t="str">
        <f>IFERROR(IF(VLOOKUP($C1714,'MSCI Database'!$C:$R,11, FALSE)="","",VLOOKUP($C1714,'MSCI Database'!$C:$R,11, FALSE)),"")</f>
        <v>2019</v>
      </c>
      <c r="Z1714" s="133" t="str">
        <f>IFERROR(IF(VLOOKUP($C1714,'MSCI Database'!$C:$R,12, FALSE)="","",VLOOKUP($C1714,'MSCI Database'!$C:$R,12, FALSE)),"")</f>
        <v>E.Segmt-Moderately Low</v>
      </c>
      <c r="AA1714" s="202" t="str">
        <f>IFERROR(IF(VLOOKUP($C1714,'MSCI Database'!$C:$R,13, FALSE)="","",VLOOKUP($C1714,'MSCI Database'!$C:$R,13, FALSE)),"")</f>
        <v/>
      </c>
    </row>
    <row r="1715" spans="1:27" s="130" customFormat="1" ht="15" hidden="1" customHeight="1" outlineLevel="1">
      <c r="A1715" s="130" t="s">
        <v>10873</v>
      </c>
      <c r="B1715" s="130" t="s">
        <v>10874</v>
      </c>
      <c r="C1715" s="130" t="s">
        <v>10875</v>
      </c>
      <c r="D1715" s="130" t="s">
        <v>12128</v>
      </c>
      <c r="E1715" s="130" t="s">
        <v>18688</v>
      </c>
      <c r="F1715" s="302">
        <v>1.042387743938793</v>
      </c>
      <c r="G1715" s="132" t="str">
        <f ca="1">IFERROR(_xll.BQL($A1715, "cur_mkt_cap(currency=EUR)")/1000000, " ")</f>
        <v xml:space="preserve"> </v>
      </c>
      <c r="M1715" s="305">
        <f t="shared" si="76"/>
        <v>3.6692048586645516E-4</v>
      </c>
      <c r="N1715" s="227">
        <f t="shared" ca="1" si="77"/>
        <v>1.0724345442459957E-2</v>
      </c>
      <c r="O1715" s="172" t="str">
        <f>IFERROR(IF(VLOOKUP($C1715,'MSCI Database'!$C:$R,2, FALSE)="","",VLOOKUP($C1715,'MSCI Database'!$C:$R,2, FALSE)),"")</f>
        <v>Consumer Finance</v>
      </c>
      <c r="P1715" s="186" t="str">
        <f>IFERROR(IF(VLOOKUP($C1715,'MSCI Database'!$C:$R,3, FALSE)="","",VLOOKUP($C1715,'MSCI Database'!$C:$R,3, FALSE)),"")</f>
        <v>A</v>
      </c>
      <c r="Q1715" s="164" t="str">
        <f>IFERROR(IF(VLOOKUP($C1715,'MSCI Database'!$C:$R,4, FALSE)="","",VLOOKUP($C1715,'MSCI Database'!$C:$R,4, FALSE)),"")</f>
        <v>0</v>
      </c>
      <c r="R1715" s="164">
        <f>IFERROR(IF(VLOOKUP($C1715,'MSCI Database'!$C:$R,5, FALSE)="","",VLOOKUP($C1715,'MSCI Database'!$C:$R,5, FALSE)),"")</f>
        <v>6.2</v>
      </c>
      <c r="S1715" s="164">
        <f>IFERROR(IF(VLOOKUP($C1715,'MSCI Database'!$C:$R,6, FALSE)="","",VLOOKUP($C1715,'MSCI Database'!$C:$R,6, FALSE)),"")</f>
        <v>6.7</v>
      </c>
      <c r="T1715" s="211">
        <f>IFERROR(IF(VLOOKUP($C1715,'MSCI Database'!$C:$R,7, FALSE)="","",VLOOKUP($C1715,'MSCI Database'!$C:$R,7, FALSE)),"")</f>
        <v>4.7</v>
      </c>
      <c r="U1715" s="164">
        <f>IFERROR(IF(VLOOKUP($C1715,'MSCI Database'!$C:$R,8, FALSE)="","",VLOOKUP($C1715,'MSCI Database'!$C:$R,8, FALSE)),"")</f>
        <v>5.5</v>
      </c>
      <c r="V1715" s="175">
        <f>IFERROR(IF(VLOOKUP($C1715,'MSCI Database'!$C:$R,9, FALSE)="","",VLOOKUP($C1715,'MSCI Database'!$C:$R,9, FALSE)),"")</f>
        <v>5.0999999999999996</v>
      </c>
      <c r="W1715" s="353">
        <f t="shared" ca="1" si="78"/>
        <v>0</v>
      </c>
      <c r="X1715" s="236">
        <f>IFERROR(IF(VLOOKUP($C1715,'MSCI Database'!$C:$R,10, FALSE)="","",VLOOKUP($C1715,'MSCI Database'!$C:$R,10, FALSE)),"")</f>
        <v>3726</v>
      </c>
      <c r="Y1715" s="133" t="str">
        <f>IFERROR(IF(VLOOKUP($C1715,'MSCI Database'!$C:$R,11, FALSE)="","",VLOOKUP($C1715,'MSCI Database'!$C:$R,11, FALSE)),"")</f>
        <v>2019</v>
      </c>
      <c r="Z1715" s="133" t="str">
        <f>IFERROR(IF(VLOOKUP($C1715,'MSCI Database'!$C:$R,12, FALSE)="","",VLOOKUP($C1715,'MSCI Database'!$C:$R,12, FALSE)),"")</f>
        <v>E.Segmt-Low</v>
      </c>
      <c r="AA1715" s="202" t="str">
        <f>IFERROR(IF(VLOOKUP($C1715,'MSCI Database'!$C:$R,13, FALSE)="","",VLOOKUP($C1715,'MSCI Database'!$C:$R,13, FALSE)),"")</f>
        <v/>
      </c>
    </row>
    <row r="1716" spans="1:27" s="130" customFormat="1" ht="15" hidden="1" customHeight="1" outlineLevel="1">
      <c r="A1716" s="130" t="s">
        <v>6521</v>
      </c>
      <c r="B1716" s="130" t="s">
        <v>6522</v>
      </c>
      <c r="C1716" s="130" t="s">
        <v>6523</v>
      </c>
      <c r="D1716" s="130" t="s">
        <v>12128</v>
      </c>
      <c r="E1716" s="130" t="s">
        <v>12133</v>
      </c>
      <c r="F1716" s="302">
        <v>0.93774570492998299</v>
      </c>
      <c r="G1716" s="132" t="str">
        <f ca="1">IFERROR(_xll.BQL($A1716, "cur_mkt_cap(currency=EUR)")/1000000, " ")</f>
        <v xml:space="preserve"> </v>
      </c>
      <c r="M1716" s="305">
        <f t="shared" si="76"/>
        <v>3.3008648813535402E-4</v>
      </c>
      <c r="N1716" s="227">
        <f t="shared" ca="1" si="77"/>
        <v>9.6477620111415797E-3</v>
      </c>
      <c r="O1716" s="172" t="str">
        <f>IFERROR(IF(VLOOKUP($C1716,'MSCI Database'!$C:$R,2, FALSE)="","",VLOOKUP($C1716,'MSCI Database'!$C:$R,2, FALSE)),"")</f>
        <v>Pharmaceuticals</v>
      </c>
      <c r="P1716" s="186" t="str">
        <f>IFERROR(IF(VLOOKUP($C1716,'MSCI Database'!$C:$R,3, FALSE)="","",VLOOKUP($C1716,'MSCI Database'!$C:$R,3, FALSE)),"")</f>
        <v>A</v>
      </c>
      <c r="Q1716" s="164" t="str">
        <f>IFERROR(IF(VLOOKUP($C1716,'MSCI Database'!$C:$R,4, FALSE)="","",VLOOKUP($C1716,'MSCI Database'!$C:$R,4, FALSE)),"")</f>
        <v>0</v>
      </c>
      <c r="R1716" s="164">
        <f>IFERROR(IF(VLOOKUP($C1716,'MSCI Database'!$C:$R,5, FALSE)="","",VLOOKUP($C1716,'MSCI Database'!$C:$R,5, FALSE)),"")</f>
        <v>5.9</v>
      </c>
      <c r="S1716" s="164">
        <f>IFERROR(IF(VLOOKUP($C1716,'MSCI Database'!$C:$R,6, FALSE)="","",VLOOKUP($C1716,'MSCI Database'!$C:$R,6, FALSE)),"")</f>
        <v>5.2</v>
      </c>
      <c r="T1716" s="211">
        <f>IFERROR(IF(VLOOKUP($C1716,'MSCI Database'!$C:$R,7, FALSE)="","",VLOOKUP($C1716,'MSCI Database'!$C:$R,7, FALSE)),"")</f>
        <v>4.2</v>
      </c>
      <c r="U1716" s="164">
        <f>IFERROR(IF(VLOOKUP($C1716,'MSCI Database'!$C:$R,8, FALSE)="","",VLOOKUP($C1716,'MSCI Database'!$C:$R,8, FALSE)),"")</f>
        <v>4.0999999999999996</v>
      </c>
      <c r="V1716" s="175">
        <f>IFERROR(IF(VLOOKUP($C1716,'MSCI Database'!$C:$R,9, FALSE)="","",VLOOKUP($C1716,'MSCI Database'!$C:$R,9, FALSE)),"")</f>
        <v>4.2</v>
      </c>
      <c r="W1716" s="353">
        <f t="shared" ca="1" si="78"/>
        <v>0</v>
      </c>
      <c r="X1716" s="236">
        <f>IFERROR(IF(VLOOKUP($C1716,'MSCI Database'!$C:$R,10, FALSE)="","",VLOOKUP($C1716,'MSCI Database'!$C:$R,10, FALSE)),"")</f>
        <v>311488</v>
      </c>
      <c r="Y1716" s="133" t="str">
        <f>IFERROR(IF(VLOOKUP($C1716,'MSCI Database'!$C:$R,11, FALSE)="","",VLOOKUP($C1716,'MSCI Database'!$C:$R,11, FALSE)),"")</f>
        <v>2019</v>
      </c>
      <c r="Z1716" s="133" t="str">
        <f>IFERROR(IF(VLOOKUP($C1716,'MSCI Database'!$C:$R,12, FALSE)="","",VLOOKUP($C1716,'MSCI Database'!$C:$R,12, FALSE)),"")</f>
        <v>Reported</v>
      </c>
      <c r="AA1716" s="202" t="str">
        <f>IFERROR(IF(VLOOKUP($C1716,'MSCI Database'!$C:$R,13, FALSE)="","",VLOOKUP($C1716,'MSCI Database'!$C:$R,13, FALSE)),"")</f>
        <v>Continues to face lawsuits alleging misleading marketing for some of its products (Eliquis, Abilify)</v>
      </c>
    </row>
    <row r="1717" spans="1:27" s="130" customFormat="1" ht="15" hidden="1" customHeight="1" outlineLevel="1">
      <c r="A1717" s="130" t="s">
        <v>6704</v>
      </c>
      <c r="B1717" s="130" t="s">
        <v>6705</v>
      </c>
      <c r="C1717" s="130" t="s">
        <v>6706</v>
      </c>
      <c r="D1717" s="130" t="s">
        <v>12128</v>
      </c>
      <c r="E1717" s="130" t="s">
        <v>18689</v>
      </c>
      <c r="F1717" s="302">
        <v>0.86426550771205501</v>
      </c>
      <c r="G1717" s="132" t="str">
        <f ca="1">IFERROR(_xll.BQL($A1717, "cur_mkt_cap(currency=EUR)")/1000000, " ")</f>
        <v xml:space="preserve"> </v>
      </c>
      <c r="M1717" s="305">
        <f t="shared" si="76"/>
        <v>3.0422145871464339E-4</v>
      </c>
      <c r="N1717" s="227">
        <f t="shared" ca="1" si="77"/>
        <v>8.891779390732513E-3</v>
      </c>
      <c r="O1717" s="172" t="str">
        <f>IFERROR(IF(VLOOKUP($C1717,'MSCI Database'!$C:$R,2, FALSE)="","",VLOOKUP($C1717,'MSCI Database'!$C:$R,2, FALSE)),"")</f>
        <v>Electronic Equipment, Instruments &amp; Components</v>
      </c>
      <c r="P1717" s="186" t="str">
        <f>IFERROR(IF(VLOOKUP($C1717,'MSCI Database'!$C:$R,3, FALSE)="","",VLOOKUP($C1717,'MSCI Database'!$C:$R,3, FALSE)),"")</f>
        <v>AA</v>
      </c>
      <c r="Q1717" s="164" t="str">
        <f>IFERROR(IF(VLOOKUP($C1717,'MSCI Database'!$C:$R,4, FALSE)="","",VLOOKUP($C1717,'MSCI Database'!$C:$R,4, FALSE)),"")</f>
        <v>0</v>
      </c>
      <c r="R1717" s="164">
        <f>IFERROR(IF(VLOOKUP($C1717,'MSCI Database'!$C:$R,5, FALSE)="","",VLOOKUP($C1717,'MSCI Database'!$C:$R,5, FALSE)),"")</f>
        <v>7.4</v>
      </c>
      <c r="S1717" s="164">
        <f>IFERROR(IF(VLOOKUP($C1717,'MSCI Database'!$C:$R,6, FALSE)="","",VLOOKUP($C1717,'MSCI Database'!$C:$R,6, FALSE)),"")</f>
        <v>4.5</v>
      </c>
      <c r="T1717" s="211">
        <f>IFERROR(IF(VLOOKUP($C1717,'MSCI Database'!$C:$R,7, FALSE)="","",VLOOKUP($C1717,'MSCI Database'!$C:$R,7, FALSE)),"")</f>
        <v>6.3</v>
      </c>
      <c r="U1717" s="164">
        <f>IFERROR(IF(VLOOKUP($C1717,'MSCI Database'!$C:$R,8, FALSE)="","",VLOOKUP($C1717,'MSCI Database'!$C:$R,8, FALSE)),"")</f>
        <v>4.4000000000000004</v>
      </c>
      <c r="V1717" s="175">
        <f>IFERROR(IF(VLOOKUP($C1717,'MSCI Database'!$C:$R,9, FALSE)="","",VLOOKUP($C1717,'MSCI Database'!$C:$R,9, FALSE)),"")</f>
        <v>5.2</v>
      </c>
      <c r="W1717" s="353">
        <f t="shared" ca="1" si="78"/>
        <v>0</v>
      </c>
      <c r="X1717" s="236">
        <f>IFERROR(IF(VLOOKUP($C1717,'MSCI Database'!$C:$R,10, FALSE)="","",VLOOKUP($C1717,'MSCI Database'!$C:$R,10, FALSE)),"")</f>
        <v>29817</v>
      </c>
      <c r="Y1717" s="133" t="str">
        <f>IFERROR(IF(VLOOKUP($C1717,'MSCI Database'!$C:$R,11, FALSE)="","",VLOOKUP($C1717,'MSCI Database'!$C:$R,11, FALSE)),"")</f>
        <v>2019</v>
      </c>
      <c r="Z1717" s="133" t="str">
        <f>IFERROR(IF(VLOOKUP($C1717,'MSCI Database'!$C:$R,12, FALSE)="","",VLOOKUP($C1717,'MSCI Database'!$C:$R,12, FALSE)),"")</f>
        <v>E.Segmt-Low</v>
      </c>
      <c r="AA1717" s="202" t="str">
        <f>IFERROR(IF(VLOOKUP($C1717,'MSCI Database'!$C:$R,13, FALSE)="","",VLOOKUP($C1717,'MSCI Database'!$C:$R,13, FALSE)),"")</f>
        <v>Robust social pillar policies and practices weigh on rating</v>
      </c>
    </row>
    <row r="1718" spans="1:27" s="130" customFormat="1" ht="15" hidden="1" customHeight="1" outlineLevel="1">
      <c r="A1718" s="130" t="s">
        <v>6363</v>
      </c>
      <c r="B1718" s="130" t="s">
        <v>6364</v>
      </c>
      <c r="C1718" s="130" t="s">
        <v>6365</v>
      </c>
      <c r="D1718" s="130" t="s">
        <v>12128</v>
      </c>
      <c r="E1718" s="130" t="s">
        <v>18689</v>
      </c>
      <c r="F1718" s="302">
        <v>0.85356574773832306</v>
      </c>
      <c r="G1718" s="132" t="str">
        <f ca="1">IFERROR(_xll.BQL($A1718, "cur_mkt_cap(currency=EUR)")/1000000, " ")</f>
        <v xml:space="preserve"> </v>
      </c>
      <c r="M1718" s="305">
        <f t="shared" si="76"/>
        <v>3.0045514320388975E-4</v>
      </c>
      <c r="N1718" s="227">
        <f t="shared" ca="1" si="77"/>
        <v>8.7816975878938497E-3</v>
      </c>
      <c r="O1718" s="172" t="str">
        <f>IFERROR(IF(VLOOKUP($C1718,'MSCI Database'!$C:$R,2, FALSE)="","",VLOOKUP($C1718,'MSCI Database'!$C:$R,2, FALSE)),"")</f>
        <v>Software &amp; Services</v>
      </c>
      <c r="P1718" s="186" t="str">
        <f>IFERROR(IF(VLOOKUP($C1718,'MSCI Database'!$C:$R,3, FALSE)="","",VLOOKUP($C1718,'MSCI Database'!$C:$R,3, FALSE)),"")</f>
        <v>A</v>
      </c>
      <c r="Q1718" s="164" t="str">
        <f>IFERROR(IF(VLOOKUP($C1718,'MSCI Database'!$C:$R,4, FALSE)="","",VLOOKUP($C1718,'MSCI Database'!$C:$R,4, FALSE)),"")</f>
        <v>0</v>
      </c>
      <c r="R1718" s="164">
        <f>IFERROR(IF(VLOOKUP($C1718,'MSCI Database'!$C:$R,5, FALSE)="","",VLOOKUP($C1718,'MSCI Database'!$C:$R,5, FALSE)),"")</f>
        <v>5.9</v>
      </c>
      <c r="S1718" s="164">
        <f>IFERROR(IF(VLOOKUP($C1718,'MSCI Database'!$C:$R,6, FALSE)="","",VLOOKUP($C1718,'MSCI Database'!$C:$R,6, FALSE)),"")</f>
        <v>5.3</v>
      </c>
      <c r="T1718" s="211">
        <f>IFERROR(IF(VLOOKUP($C1718,'MSCI Database'!$C:$R,7, FALSE)="","",VLOOKUP($C1718,'MSCI Database'!$C:$R,7, FALSE)),"")</f>
        <v>4.5</v>
      </c>
      <c r="U1718" s="164">
        <f>IFERROR(IF(VLOOKUP($C1718,'MSCI Database'!$C:$R,8, FALSE)="","",VLOOKUP($C1718,'MSCI Database'!$C:$R,8, FALSE)),"")</f>
        <v>6.4</v>
      </c>
      <c r="V1718" s="175">
        <f>IFERROR(IF(VLOOKUP($C1718,'MSCI Database'!$C:$R,9, FALSE)="","",VLOOKUP($C1718,'MSCI Database'!$C:$R,9, FALSE)),"")</f>
        <v>5.3</v>
      </c>
      <c r="W1718" s="353">
        <f t="shared" ca="1" si="78"/>
        <v>0</v>
      </c>
      <c r="X1718" s="236">
        <f>IFERROR(IF(VLOOKUP($C1718,'MSCI Database'!$C:$R,10, FALSE)="","",VLOOKUP($C1718,'MSCI Database'!$C:$R,10, FALSE)),"")</f>
        <v>15811</v>
      </c>
      <c r="Y1718" s="133" t="str">
        <f>IFERROR(IF(VLOOKUP($C1718,'MSCI Database'!$C:$R,11, FALSE)="","",VLOOKUP($C1718,'MSCI Database'!$C:$R,11, FALSE)),"")</f>
        <v>2019</v>
      </c>
      <c r="Z1718" s="133" t="str">
        <f>IFERROR(IF(VLOOKUP($C1718,'MSCI Database'!$C:$R,12, FALSE)="","",VLOOKUP($C1718,'MSCI Database'!$C:$R,12, FALSE)),"")</f>
        <v>E.Segmt-Moderately High</v>
      </c>
      <c r="AA1718" s="202" t="str">
        <f>IFERROR(IF(VLOOKUP($C1718,'MSCI Database'!$C:$R,13, FALSE)="","",VLOOKUP($C1718,'MSCI Database'!$C:$R,13, FALSE)),"")</f>
        <v>Strong talent management programs;lags in data security management</v>
      </c>
    </row>
    <row r="1719" spans="1:27" s="130" customFormat="1" ht="15" hidden="1" customHeight="1" outlineLevel="1">
      <c r="A1719" s="130" t="s">
        <v>6427</v>
      </c>
      <c r="B1719" s="130" t="s">
        <v>6428</v>
      </c>
      <c r="C1719" s="130" t="s">
        <v>6429</v>
      </c>
      <c r="D1719" s="130" t="s">
        <v>12128</v>
      </c>
      <c r="E1719" s="130" t="s">
        <v>12133</v>
      </c>
      <c r="F1719" s="302">
        <v>0.7414709518134851</v>
      </c>
      <c r="G1719" s="132" t="str">
        <f ca="1">IFERROR(_xll.BQL($A1719, "cur_mkt_cap(currency=EUR)")/1000000, " ")</f>
        <v xml:space="preserve"> </v>
      </c>
      <c r="M1719" s="305">
        <f t="shared" si="76"/>
        <v>2.6099777503834677E-4</v>
      </c>
      <c r="N1719" s="227">
        <f t="shared" ca="1" si="77"/>
        <v>7.6284383321225139E-3</v>
      </c>
      <c r="O1719" s="172" t="str">
        <f>IFERROR(IF(VLOOKUP($C1719,'MSCI Database'!$C:$R,2, FALSE)="","",VLOOKUP($C1719,'MSCI Database'!$C:$R,2, FALSE)),"")</f>
        <v>Health Care Equipment &amp; Supplies</v>
      </c>
      <c r="P1719" s="186" t="str">
        <f>IFERROR(IF(VLOOKUP($C1719,'MSCI Database'!$C:$R,3, FALSE)="","",VLOOKUP($C1719,'MSCI Database'!$C:$R,3, FALSE)),"")</f>
        <v>BBB</v>
      </c>
      <c r="Q1719" s="164" t="str">
        <f>IFERROR(IF(VLOOKUP($C1719,'MSCI Database'!$C:$R,4, FALSE)="","",VLOOKUP($C1719,'MSCI Database'!$C:$R,4, FALSE)),"")</f>
        <v/>
      </c>
      <c r="R1719" s="164">
        <f>IFERROR(IF(VLOOKUP($C1719,'MSCI Database'!$C:$R,5, FALSE)="","",VLOOKUP($C1719,'MSCI Database'!$C:$R,5, FALSE)),"")</f>
        <v>4.7</v>
      </c>
      <c r="S1719" s="164">
        <f>IFERROR(IF(VLOOKUP($C1719,'MSCI Database'!$C:$R,6, FALSE)="","",VLOOKUP($C1719,'MSCI Database'!$C:$R,6, FALSE)),"")</f>
        <v>6.7</v>
      </c>
      <c r="T1719" s="211">
        <f>IFERROR(IF(VLOOKUP($C1719,'MSCI Database'!$C:$R,7, FALSE)="","",VLOOKUP($C1719,'MSCI Database'!$C:$R,7, FALSE)),"")</f>
        <v>4.7</v>
      </c>
      <c r="U1719" s="164">
        <f>IFERROR(IF(VLOOKUP($C1719,'MSCI Database'!$C:$R,8, FALSE)="","",VLOOKUP($C1719,'MSCI Database'!$C:$R,8, FALSE)),"")</f>
        <v>5.3</v>
      </c>
      <c r="V1719" s="175">
        <f>IFERROR(IF(VLOOKUP($C1719,'MSCI Database'!$C:$R,9, FALSE)="","",VLOOKUP($C1719,'MSCI Database'!$C:$R,9, FALSE)),"")</f>
        <v>5.0999999999999996</v>
      </c>
      <c r="W1719" s="353">
        <f t="shared" ca="1" si="78"/>
        <v>0</v>
      </c>
      <c r="X1719" s="236">
        <f>IFERROR(IF(VLOOKUP($C1719,'MSCI Database'!$C:$R,10, FALSE)="","",VLOOKUP($C1719,'MSCI Database'!$C:$R,10, FALSE)),"")</f>
        <v>117904</v>
      </c>
      <c r="Y1719" s="133" t="str">
        <f>IFERROR(IF(VLOOKUP($C1719,'MSCI Database'!$C:$R,11, FALSE)="","",VLOOKUP($C1719,'MSCI Database'!$C:$R,11, FALSE)),"")</f>
        <v>2019</v>
      </c>
      <c r="Z1719" s="133" t="str">
        <f>IFERROR(IF(VLOOKUP($C1719,'MSCI Database'!$C:$R,12, FALSE)="","",VLOOKUP($C1719,'MSCI Database'!$C:$R,12, FALSE)),"")</f>
        <v>E.Segmt-Moderately High</v>
      </c>
      <c r="AA1719" s="202" t="str">
        <f>IFERROR(IF(VLOOKUP($C1719,'MSCI Database'!$C:$R,13, FALSE)="","",VLOOKUP($C1719,'MSCI Database'!$C:$R,13, FALSE)),"")</f>
        <v>Addresses product quality risks, but lags peers in managing other ESG risks</v>
      </c>
    </row>
    <row r="1720" spans="1:27" s="130" customFormat="1" ht="15" hidden="1" customHeight="1" outlineLevel="1">
      <c r="A1720" s="130" t="s">
        <v>6966</v>
      </c>
      <c r="B1720" s="130" t="s">
        <v>6967</v>
      </c>
      <c r="C1720" s="130" t="s">
        <v>6968</v>
      </c>
      <c r="D1720" s="130" t="s">
        <v>12128</v>
      </c>
      <c r="E1720" s="130" t="s">
        <v>100</v>
      </c>
      <c r="F1720" s="302">
        <v>0.77010851051640328</v>
      </c>
      <c r="G1720" s="132" t="str">
        <f ca="1">IFERROR(_xll.BQL($A1720, "cur_mkt_cap(currency=EUR)")/1000000, " ")</f>
        <v xml:space="preserve"> </v>
      </c>
      <c r="M1720" s="305">
        <f t="shared" si="76"/>
        <v>2.7107819570177397E-4</v>
      </c>
      <c r="N1720" s="227">
        <f t="shared" ca="1" si="77"/>
        <v>7.9230686881916791E-3</v>
      </c>
      <c r="O1720" s="172" t="str">
        <f>IFERROR(IF(VLOOKUP($C1720,'MSCI Database'!$C:$R,2, FALSE)="","",VLOOKUP($C1720,'MSCI Database'!$C:$R,2, FALSE)),"")</f>
        <v>Utilities</v>
      </c>
      <c r="P1720" s="186" t="str">
        <f>IFERROR(IF(VLOOKUP($C1720,'MSCI Database'!$C:$R,3, FALSE)="","",VLOOKUP($C1720,'MSCI Database'!$C:$R,3, FALSE)),"")</f>
        <v>AA</v>
      </c>
      <c r="Q1720" s="164" t="str">
        <f>IFERROR(IF(VLOOKUP($C1720,'MSCI Database'!$C:$R,4, FALSE)="","",VLOOKUP($C1720,'MSCI Database'!$C:$R,4, FALSE)),"")</f>
        <v>0</v>
      </c>
      <c r="R1720" s="164">
        <f>IFERROR(IF(VLOOKUP($C1720,'MSCI Database'!$C:$R,5, FALSE)="","",VLOOKUP($C1720,'MSCI Database'!$C:$R,5, FALSE)),"")</f>
        <v>7.7</v>
      </c>
      <c r="S1720" s="164">
        <f>IFERROR(IF(VLOOKUP($C1720,'MSCI Database'!$C:$R,6, FALSE)="","",VLOOKUP($C1720,'MSCI Database'!$C:$R,6, FALSE)),"")</f>
        <v>6.8</v>
      </c>
      <c r="T1720" s="211">
        <f>IFERROR(IF(VLOOKUP($C1720,'MSCI Database'!$C:$R,7, FALSE)="","",VLOOKUP($C1720,'MSCI Database'!$C:$R,7, FALSE)),"")</f>
        <v>6.2</v>
      </c>
      <c r="U1720" s="164">
        <f>IFERROR(IF(VLOOKUP($C1720,'MSCI Database'!$C:$R,8, FALSE)="","",VLOOKUP($C1720,'MSCI Database'!$C:$R,8, FALSE)),"")</f>
        <v>6.6</v>
      </c>
      <c r="V1720" s="175">
        <f>IFERROR(IF(VLOOKUP($C1720,'MSCI Database'!$C:$R,9, FALSE)="","",VLOOKUP($C1720,'MSCI Database'!$C:$R,9, FALSE)),"")</f>
        <v>6.6</v>
      </c>
      <c r="W1720" s="353">
        <f t="shared" ca="1" si="78"/>
        <v>0</v>
      </c>
      <c r="X1720" s="236">
        <f>IFERROR(IF(VLOOKUP($C1720,'MSCI Database'!$C:$R,10, FALSE)="","",VLOOKUP($C1720,'MSCI Database'!$C:$R,10, FALSE)),"")</f>
        <v>656871</v>
      </c>
      <c r="Y1720" s="133" t="str">
        <f>IFERROR(IF(VLOOKUP($C1720,'MSCI Database'!$C:$R,11, FALSE)="","",VLOOKUP($C1720,'MSCI Database'!$C:$R,11, FALSE)),"")</f>
        <v>2019</v>
      </c>
      <c r="Z1720" s="133" t="str">
        <f>IFERROR(IF(VLOOKUP($C1720,'MSCI Database'!$C:$R,12, FALSE)="","",VLOOKUP($C1720,'MSCI Database'!$C:$R,12, FALSE)),"")</f>
        <v>Reported</v>
      </c>
      <c r="AA1720" s="202" t="str">
        <f>IFERROR(IF(VLOOKUP($C1720,'MSCI Database'!$C:$R,13, FALSE)="","",VLOOKUP($C1720,'MSCI Database'!$C:$R,13, FALSE)),"")</f>
        <v>Decommissioning of fossil fuel-based generation; capacity additions to renewable portfolio</v>
      </c>
    </row>
    <row r="1721" spans="1:27" s="130" customFormat="1" ht="15" hidden="1" customHeight="1" outlineLevel="1">
      <c r="A1721" s="130" t="s">
        <v>7399</v>
      </c>
      <c r="B1721" s="130" t="s">
        <v>7400</v>
      </c>
      <c r="C1721" s="130" t="s">
        <v>7401</v>
      </c>
      <c r="D1721" s="130" t="s">
        <v>12128</v>
      </c>
      <c r="E1721" s="130" t="s">
        <v>18674</v>
      </c>
      <c r="F1721" s="302">
        <v>0.69413509739005275</v>
      </c>
      <c r="G1721" s="132" t="str">
        <f ca="1">IFERROR(_xll.BQL($A1721, "cur_mkt_cap(currency=EUR)")/1000000, " ")</f>
        <v xml:space="preserve"> </v>
      </c>
      <c r="M1721" s="305">
        <f t="shared" si="76"/>
        <v>2.4433555428129858E-4</v>
      </c>
      <c r="N1721" s="227">
        <f t="shared" ca="1" si="77"/>
        <v>7.1414352398445095E-3</v>
      </c>
      <c r="O1721" s="172" t="str">
        <f>IFERROR(IF(VLOOKUP($C1721,'MSCI Database'!$C:$R,2, FALSE)="","",VLOOKUP($C1721,'MSCI Database'!$C:$R,2, FALSE)),"")</f>
        <v>Household &amp; Personal Products</v>
      </c>
      <c r="P1721" s="186" t="str">
        <f>IFERROR(IF(VLOOKUP($C1721,'MSCI Database'!$C:$R,3, FALSE)="","",VLOOKUP($C1721,'MSCI Database'!$C:$R,3, FALSE)),"")</f>
        <v>BBB</v>
      </c>
      <c r="Q1721" s="164" t="str">
        <f>IFERROR(IF(VLOOKUP($C1721,'MSCI Database'!$C:$R,4, FALSE)="","",VLOOKUP($C1721,'MSCI Database'!$C:$R,4, FALSE)),"")</f>
        <v>0</v>
      </c>
      <c r="R1721" s="164">
        <f>IFERROR(IF(VLOOKUP($C1721,'MSCI Database'!$C:$R,5, FALSE)="","",VLOOKUP($C1721,'MSCI Database'!$C:$R,5, FALSE)),"")</f>
        <v>4.4000000000000004</v>
      </c>
      <c r="S1721" s="164">
        <f>IFERROR(IF(VLOOKUP($C1721,'MSCI Database'!$C:$R,6, FALSE)="","",VLOOKUP($C1721,'MSCI Database'!$C:$R,6, FALSE)),"")</f>
        <v>7.2</v>
      </c>
      <c r="T1721" s="211">
        <f>IFERROR(IF(VLOOKUP($C1721,'MSCI Database'!$C:$R,7, FALSE)="","",VLOOKUP($C1721,'MSCI Database'!$C:$R,7, FALSE)),"")</f>
        <v>5</v>
      </c>
      <c r="U1721" s="164">
        <f>IFERROR(IF(VLOOKUP($C1721,'MSCI Database'!$C:$R,8, FALSE)="","",VLOOKUP($C1721,'MSCI Database'!$C:$R,8, FALSE)),"")</f>
        <v>1.8</v>
      </c>
      <c r="V1721" s="175">
        <f>IFERROR(IF(VLOOKUP($C1721,'MSCI Database'!$C:$R,9, FALSE)="","",VLOOKUP($C1721,'MSCI Database'!$C:$R,9, FALSE)),"")</f>
        <v>4.5999999999999996</v>
      </c>
      <c r="W1721" s="353">
        <f t="shared" ca="1" si="78"/>
        <v>0</v>
      </c>
      <c r="X1721" s="236">
        <f>IFERROR(IF(VLOOKUP($C1721,'MSCI Database'!$C:$R,10, FALSE)="","",VLOOKUP($C1721,'MSCI Database'!$C:$R,10, FALSE)),"")</f>
        <v>106930</v>
      </c>
      <c r="Y1721" s="133" t="str">
        <f>IFERROR(IF(VLOOKUP($C1721,'MSCI Database'!$C:$R,11, FALSE)="","",VLOOKUP($C1721,'MSCI Database'!$C:$R,11, FALSE)),"")</f>
        <v>2020</v>
      </c>
      <c r="Z1721" s="133" t="str">
        <f>IFERROR(IF(VLOOKUP($C1721,'MSCI Database'!$C:$R,12, FALSE)="","",VLOOKUP($C1721,'MSCI Database'!$C:$R,12, FALSE)),"")</f>
        <v>E.CSI</v>
      </c>
      <c r="AA1721" s="202" t="str">
        <f>IFERROR(IF(VLOOKUP($C1721,'MSCI Database'!$C:$R,13, FALSE)="","",VLOOKUP($C1721,'MSCI Database'!$C:$R,13, FALSE)),"")</f>
        <v>Strong packaging material waste management strategies; governance concerns persists</v>
      </c>
    </row>
    <row r="1722" spans="1:27" s="130" customFormat="1" ht="15" hidden="1" customHeight="1" outlineLevel="1">
      <c r="A1722" s="130" t="s">
        <v>8673</v>
      </c>
      <c r="B1722" s="130" t="s">
        <v>8674</v>
      </c>
      <c r="C1722" s="130" t="s">
        <v>8675</v>
      </c>
      <c r="D1722" s="130" t="s">
        <v>12128</v>
      </c>
      <c r="E1722" s="130" t="s">
        <v>18682</v>
      </c>
      <c r="F1722" s="302">
        <v>0.56955293390163186</v>
      </c>
      <c r="G1722" s="132" t="str">
        <f ca="1">IFERROR(_xll.BQL($A1722, "cur_mkt_cap(currency=EUR)")/1000000, " ")</f>
        <v xml:space="preserve"> </v>
      </c>
      <c r="M1722" s="305">
        <f t="shared" si="76"/>
        <v>2.0048263273337444E-4</v>
      </c>
      <c r="N1722" s="227">
        <f t="shared" ca="1" si="77"/>
        <v>5.8597028279011674E-3</v>
      </c>
      <c r="O1722" s="172" t="str">
        <f>IFERROR(IF(VLOOKUP($C1722,'MSCI Database'!$C:$R,2, FALSE)="","",VLOOKUP($C1722,'MSCI Database'!$C:$R,2, FALSE)),"")</f>
        <v>Diversified Consumer Services</v>
      </c>
      <c r="P1722" s="186" t="str">
        <f>IFERROR(IF(VLOOKUP($C1722,'MSCI Database'!$C:$R,3, FALSE)="","",VLOOKUP($C1722,'MSCI Database'!$C:$R,3, FALSE)),"")</f>
        <v>AA</v>
      </c>
      <c r="Q1722" s="164" t="str">
        <f>IFERROR(IF(VLOOKUP($C1722,'MSCI Database'!$C:$R,4, FALSE)="","",VLOOKUP($C1722,'MSCI Database'!$C:$R,4, FALSE)),"")</f>
        <v>0</v>
      </c>
      <c r="R1722" s="164">
        <f>IFERROR(IF(VLOOKUP($C1722,'MSCI Database'!$C:$R,5, FALSE)="","",VLOOKUP($C1722,'MSCI Database'!$C:$R,5, FALSE)),"")</f>
        <v>7.2</v>
      </c>
      <c r="S1722" s="164">
        <f>IFERROR(IF(VLOOKUP($C1722,'MSCI Database'!$C:$R,6, FALSE)="","",VLOOKUP($C1722,'MSCI Database'!$C:$R,6, FALSE)),"")</f>
        <v>6.1</v>
      </c>
      <c r="T1722" s="211">
        <f>IFERROR(IF(VLOOKUP($C1722,'MSCI Database'!$C:$R,7, FALSE)="","",VLOOKUP($C1722,'MSCI Database'!$C:$R,7, FALSE)),"")</f>
        <v>5</v>
      </c>
      <c r="U1722" s="164">
        <f>IFERROR(IF(VLOOKUP($C1722,'MSCI Database'!$C:$R,8, FALSE)="","",VLOOKUP($C1722,'MSCI Database'!$C:$R,8, FALSE)),"")</f>
        <v>5.4</v>
      </c>
      <c r="V1722" s="175">
        <f>IFERROR(IF(VLOOKUP($C1722,'MSCI Database'!$C:$R,9, FALSE)="","",VLOOKUP($C1722,'MSCI Database'!$C:$R,9, FALSE)),"")</f>
        <v>5.2</v>
      </c>
      <c r="W1722" s="353">
        <f t="shared" ca="1" si="78"/>
        <v>0</v>
      </c>
      <c r="X1722" s="236">
        <f>IFERROR(IF(VLOOKUP($C1722,'MSCI Database'!$C:$R,10, FALSE)="","",VLOOKUP($C1722,'MSCI Database'!$C:$R,10, FALSE)),"")</f>
        <v>194578</v>
      </c>
      <c r="Y1722" s="133" t="str">
        <f>IFERROR(IF(VLOOKUP($C1722,'MSCI Database'!$C:$R,11, FALSE)="","",VLOOKUP($C1722,'MSCI Database'!$C:$R,11, FALSE)),"")</f>
        <v>2019</v>
      </c>
      <c r="Z1722" s="133" t="str">
        <f>IFERROR(IF(VLOOKUP($C1722,'MSCI Database'!$C:$R,12, FALSE)="","",VLOOKUP($C1722,'MSCI Database'!$C:$R,12, FALSE)),"")</f>
        <v>E.Segmt-Moderate</v>
      </c>
      <c r="AA1722" s="202" t="str">
        <f>IFERROR(IF(VLOOKUP($C1722,'MSCI Database'!$C:$R,13, FALSE)="","",VLOOKUP($C1722,'MSCI Database'!$C:$R,13, FALSE)),"")</f>
        <v/>
      </c>
    </row>
    <row r="1723" spans="1:27" s="130" customFormat="1" ht="15" hidden="1" customHeight="1" outlineLevel="1">
      <c r="A1723" s="130" t="s">
        <v>7107</v>
      </c>
      <c r="B1723" s="130" t="s">
        <v>7108</v>
      </c>
      <c r="C1723" s="130" t="s">
        <v>7109</v>
      </c>
      <c r="D1723" s="130" t="s">
        <v>12128</v>
      </c>
      <c r="E1723" s="130" t="s">
        <v>12133</v>
      </c>
      <c r="F1723" s="302">
        <v>0.48695526699125902</v>
      </c>
      <c r="G1723" s="132" t="str">
        <f ca="1">IFERROR(_xll.BQL($A1723, "cur_mkt_cap(currency=EUR)")/1000000, " ")</f>
        <v xml:space="preserve"> </v>
      </c>
      <c r="M1723" s="305">
        <f t="shared" si="76"/>
        <v>1.7140825398092319E-4</v>
      </c>
      <c r="N1723" s="227">
        <f t="shared" ca="1" si="77"/>
        <v>5.0099174022389722E-3</v>
      </c>
      <c r="O1723" s="172" t="str">
        <f>IFERROR(IF(VLOOKUP($C1723,'MSCI Database'!$C:$R,2, FALSE)="","",VLOOKUP($C1723,'MSCI Database'!$C:$R,2, FALSE)),"")</f>
        <v>Biotechnology</v>
      </c>
      <c r="P1723" s="186" t="str">
        <f>IFERROR(IF(VLOOKUP($C1723,'MSCI Database'!$C:$R,3, FALSE)="","",VLOOKUP($C1723,'MSCI Database'!$C:$R,3, FALSE)),"")</f>
        <v>AA</v>
      </c>
      <c r="Q1723" s="164" t="str">
        <f>IFERROR(IF(VLOOKUP($C1723,'MSCI Database'!$C:$R,4, FALSE)="","",VLOOKUP($C1723,'MSCI Database'!$C:$R,4, FALSE)),"")</f>
        <v>0</v>
      </c>
      <c r="R1723" s="164">
        <f>IFERROR(IF(VLOOKUP($C1723,'MSCI Database'!$C:$R,5, FALSE)="","",VLOOKUP($C1723,'MSCI Database'!$C:$R,5, FALSE)),"")</f>
        <v>8.57</v>
      </c>
      <c r="S1723" s="164">
        <f>IFERROR(IF(VLOOKUP($C1723,'MSCI Database'!$C:$R,6, FALSE)="","",VLOOKUP($C1723,'MSCI Database'!$C:$R,6, FALSE)),"")</f>
        <v>6.6</v>
      </c>
      <c r="T1723" s="211">
        <f>IFERROR(IF(VLOOKUP($C1723,'MSCI Database'!$C:$R,7, FALSE)="","",VLOOKUP($C1723,'MSCI Database'!$C:$R,7, FALSE)),"")</f>
        <v>5.6</v>
      </c>
      <c r="U1723" s="164">
        <f>IFERROR(IF(VLOOKUP($C1723,'MSCI Database'!$C:$R,8, FALSE)="","",VLOOKUP($C1723,'MSCI Database'!$C:$R,8, FALSE)),"")</f>
        <v>5.5</v>
      </c>
      <c r="V1723" s="175">
        <f>IFERROR(IF(VLOOKUP($C1723,'MSCI Database'!$C:$R,9, FALSE)="","",VLOOKUP($C1723,'MSCI Database'!$C:$R,9, FALSE)),"")</f>
        <v>5.7</v>
      </c>
      <c r="W1723" s="353">
        <f t="shared" ca="1" si="78"/>
        <v>0</v>
      </c>
      <c r="X1723" s="236">
        <f>IFERROR(IF(VLOOKUP($C1723,'MSCI Database'!$C:$R,10, FALSE)="","",VLOOKUP($C1723,'MSCI Database'!$C:$R,10, FALSE)),"")</f>
        <v>94565</v>
      </c>
      <c r="Y1723" s="133" t="str">
        <f>IFERROR(IF(VLOOKUP($C1723,'MSCI Database'!$C:$R,11, FALSE)="","",VLOOKUP($C1723,'MSCI Database'!$C:$R,11, FALSE)),"")</f>
        <v>2019</v>
      </c>
      <c r="Z1723" s="133" t="str">
        <f>IFERROR(IF(VLOOKUP($C1723,'MSCI Database'!$C:$R,12, FALSE)="","",VLOOKUP($C1723,'MSCI Database'!$C:$R,12, FALSE)),"")</f>
        <v>Reported</v>
      </c>
      <c r="AA1723" s="202" t="str">
        <f>IFERROR(IF(VLOOKUP($C1723,'MSCI Database'!$C:$R,13, FALSE)="","",VLOOKUP($C1723,'MSCI Database'!$C:$R,13, FALSE)),"")</f>
        <v>Leading access to healthcare programs; risk of public scrutiny on drug pricing continues</v>
      </c>
    </row>
    <row r="1724" spans="1:27" s="130" customFormat="1" ht="15" hidden="1" customHeight="1" outlineLevel="1">
      <c r="A1724" s="130" t="s">
        <v>7631</v>
      </c>
      <c r="B1724" s="130" t="s">
        <v>7632</v>
      </c>
      <c r="C1724" s="130" t="s">
        <v>7633</v>
      </c>
      <c r="D1724" s="130" t="s">
        <v>12128</v>
      </c>
      <c r="E1724" s="130" t="s">
        <v>12133</v>
      </c>
      <c r="F1724" s="302">
        <v>0.49136817503233221</v>
      </c>
      <c r="G1724" s="132" t="str">
        <f ca="1">IFERROR(_xll.BQL($A1724, "cur_mkt_cap(currency=EUR)")/1000000, " ")</f>
        <v xml:space="preserve"> </v>
      </c>
      <c r="M1724" s="305">
        <f t="shared" si="76"/>
        <v>1.7296159761138097E-4</v>
      </c>
      <c r="N1724" s="227">
        <f t="shared" ca="1" si="77"/>
        <v>5.0553185022744083E-3</v>
      </c>
      <c r="O1724" s="172" t="str">
        <f>IFERROR(IF(VLOOKUP($C1724,'MSCI Database'!$C:$R,2, FALSE)="","",VLOOKUP($C1724,'MSCI Database'!$C:$R,2, FALSE)),"")</f>
        <v>Biotechnology</v>
      </c>
      <c r="P1724" s="186" t="str">
        <f>IFERROR(IF(VLOOKUP($C1724,'MSCI Database'!$C:$R,3, FALSE)="","",VLOOKUP($C1724,'MSCI Database'!$C:$R,3, FALSE)),"")</f>
        <v>BB</v>
      </c>
      <c r="Q1724" s="164" t="str">
        <f>IFERROR(IF(VLOOKUP($C1724,'MSCI Database'!$C:$R,4, FALSE)="","",VLOOKUP($C1724,'MSCI Database'!$C:$R,4, FALSE)),"")</f>
        <v>1</v>
      </c>
      <c r="R1724" s="164">
        <f>IFERROR(IF(VLOOKUP($C1724,'MSCI Database'!$C:$R,5, FALSE)="","",VLOOKUP($C1724,'MSCI Database'!$C:$R,5, FALSE)),"")</f>
        <v>3.4</v>
      </c>
      <c r="S1724" s="164">
        <f>IFERROR(IF(VLOOKUP($C1724,'MSCI Database'!$C:$R,6, FALSE)="","",VLOOKUP($C1724,'MSCI Database'!$C:$R,6, FALSE)),"")</f>
        <v>3.9</v>
      </c>
      <c r="T1724" s="211">
        <f>IFERROR(IF(VLOOKUP($C1724,'MSCI Database'!$C:$R,7, FALSE)="","",VLOOKUP($C1724,'MSCI Database'!$C:$R,7, FALSE)),"")</f>
        <v>3.8</v>
      </c>
      <c r="U1724" s="164">
        <f>IFERROR(IF(VLOOKUP($C1724,'MSCI Database'!$C:$R,8, FALSE)="","",VLOOKUP($C1724,'MSCI Database'!$C:$R,8, FALSE)),"")</f>
        <v>5.2</v>
      </c>
      <c r="V1724" s="175">
        <f>IFERROR(IF(VLOOKUP($C1724,'MSCI Database'!$C:$R,9, FALSE)="","",VLOOKUP($C1724,'MSCI Database'!$C:$R,9, FALSE)),"")</f>
        <v>4.3</v>
      </c>
      <c r="W1724" s="353">
        <f t="shared" ca="1" si="78"/>
        <v>0</v>
      </c>
      <c r="X1724" s="236">
        <f>IFERROR(IF(VLOOKUP($C1724,'MSCI Database'!$C:$R,10, FALSE)="","",VLOOKUP($C1724,'MSCI Database'!$C:$R,10, FALSE)),"")</f>
        <v>28725</v>
      </c>
      <c r="Y1724" s="133" t="str">
        <f>IFERROR(IF(VLOOKUP($C1724,'MSCI Database'!$C:$R,11, FALSE)="","",VLOOKUP($C1724,'MSCI Database'!$C:$R,11, FALSE)),"")</f>
        <v>2019</v>
      </c>
      <c r="Z1724" s="133" t="str">
        <f>IFERROR(IF(VLOOKUP($C1724,'MSCI Database'!$C:$R,12, FALSE)="","",VLOOKUP($C1724,'MSCI Database'!$C:$R,12, FALSE)),"")</f>
        <v>E.Segmt-Moderately Low</v>
      </c>
      <c r="AA1724" s="202" t="str">
        <f>IFERROR(IF(VLOOKUP($C1724,'MSCI Database'!$C:$R,13, FALSE)="","",VLOOKUP($C1724,'MSCI Database'!$C:$R,13, FALSE)),"")</f>
        <v>Governance practices appear on par with those of peers, but lags in employee development initiatives</v>
      </c>
    </row>
    <row r="1725" spans="1:27" s="130" customFormat="1" ht="15" hidden="1" customHeight="1" outlineLevel="1">
      <c r="A1725" s="130" t="s">
        <v>7829</v>
      </c>
      <c r="B1725" s="130" t="s">
        <v>7830</v>
      </c>
      <c r="C1725" s="130" t="s">
        <v>7831</v>
      </c>
      <c r="D1725" s="130" t="s">
        <v>12128</v>
      </c>
      <c r="E1725" s="130" t="s">
        <v>18682</v>
      </c>
      <c r="F1725" s="302">
        <v>0.44629549535377888</v>
      </c>
      <c r="G1725" s="132" t="str">
        <f ca="1">IFERROR(_xll.BQL($A1725, "cur_mkt_cap(currency=EUR)")/1000000, " ")</f>
        <v xml:space="preserve"> </v>
      </c>
      <c r="M1725" s="305">
        <f t="shared" si="76"/>
        <v>1.5709601436453017E-4</v>
      </c>
      <c r="N1725" s="227">
        <f t="shared" ca="1" si="77"/>
        <v>4.5915995169919666E-3</v>
      </c>
      <c r="O1725" s="172" t="str">
        <f>IFERROR(IF(VLOOKUP($C1725,'MSCI Database'!$C:$R,2, FALSE)="","",VLOOKUP($C1725,'MSCI Database'!$C:$R,2, FALSE)),"")</f>
        <v>Retail - Consumer Discretionary</v>
      </c>
      <c r="P1725" s="186" t="str">
        <f>IFERROR(IF(VLOOKUP($C1725,'MSCI Database'!$C:$R,3, FALSE)="","",VLOOKUP($C1725,'MSCI Database'!$C:$R,3, FALSE)),"")</f>
        <v>AA</v>
      </c>
      <c r="Q1725" s="164" t="str">
        <f>IFERROR(IF(VLOOKUP($C1725,'MSCI Database'!$C:$R,4, FALSE)="","",VLOOKUP($C1725,'MSCI Database'!$C:$R,4, FALSE)),"")</f>
        <v>1</v>
      </c>
      <c r="R1725" s="164">
        <f>IFERROR(IF(VLOOKUP($C1725,'MSCI Database'!$C:$R,5, FALSE)="","",VLOOKUP($C1725,'MSCI Database'!$C:$R,5, FALSE)),"")</f>
        <v>7.9</v>
      </c>
      <c r="S1725" s="164">
        <f>IFERROR(IF(VLOOKUP($C1725,'MSCI Database'!$C:$R,6, FALSE)="","",VLOOKUP($C1725,'MSCI Database'!$C:$R,6, FALSE)),"")</f>
        <v>2.2000000000000002</v>
      </c>
      <c r="T1725" s="211">
        <f>IFERROR(IF(VLOOKUP($C1725,'MSCI Database'!$C:$R,7, FALSE)="","",VLOOKUP($C1725,'MSCI Database'!$C:$R,7, FALSE)),"")</f>
        <v>6.5</v>
      </c>
      <c r="U1725" s="164">
        <f>IFERROR(IF(VLOOKUP($C1725,'MSCI Database'!$C:$R,8, FALSE)="","",VLOOKUP($C1725,'MSCI Database'!$C:$R,8, FALSE)),"")</f>
        <v>5.7</v>
      </c>
      <c r="V1725" s="175">
        <f>IFERROR(IF(VLOOKUP($C1725,'MSCI Database'!$C:$R,9, FALSE)="","",VLOOKUP($C1725,'MSCI Database'!$C:$R,9, FALSE)),"")</f>
        <v>5.4</v>
      </c>
      <c r="W1725" s="353">
        <f t="shared" ca="1" si="78"/>
        <v>0</v>
      </c>
      <c r="X1725" s="236">
        <f>IFERROR(IF(VLOOKUP($C1725,'MSCI Database'!$C:$R,10, FALSE)="","",VLOOKUP($C1725,'MSCI Database'!$C:$R,10, FALSE)),"")</f>
        <v>44563</v>
      </c>
      <c r="Y1725" s="133" t="str">
        <f>IFERROR(IF(VLOOKUP($C1725,'MSCI Database'!$C:$R,11, FALSE)="","",VLOOKUP($C1725,'MSCI Database'!$C:$R,11, FALSE)),"")</f>
        <v>2019</v>
      </c>
      <c r="Z1725" s="133" t="str">
        <f>IFERROR(IF(VLOOKUP($C1725,'MSCI Database'!$C:$R,12, FALSE)="","",VLOOKUP($C1725,'MSCI Database'!$C:$R,12, FALSE)),"")</f>
        <v>E.Segmt-Low</v>
      </c>
      <c r="AA1725" s="202" t="str">
        <f>IFERROR(IF(VLOOKUP($C1725,'MSCI Database'!$C:$R,13, FALSE)="","",VLOOKUP($C1725,'MSCI Database'!$C:$R,13, FALSE)),"")</f>
        <v/>
      </c>
    </row>
    <row r="1726" spans="1:27" s="130" customFormat="1" ht="15" hidden="1" customHeight="1" outlineLevel="1">
      <c r="A1726" s="130" t="s">
        <v>7352</v>
      </c>
      <c r="B1726" s="130" t="s">
        <v>7353</v>
      </c>
      <c r="C1726" s="130" t="s">
        <v>7354</v>
      </c>
      <c r="D1726" s="130" t="s">
        <v>12128</v>
      </c>
      <c r="E1726" s="130" t="s">
        <v>18674</v>
      </c>
      <c r="F1726" s="302">
        <v>0.2372078117658091</v>
      </c>
      <c r="G1726" s="132" t="str">
        <f ca="1">IFERROR(_xll.BQL($A1726, "cur_mkt_cap(currency=EUR)")/1000000, " ")</f>
        <v xml:space="preserve"> </v>
      </c>
      <c r="M1726" s="305">
        <f t="shared" si="76"/>
        <v>8.34971497415648E-5</v>
      </c>
      <c r="N1726" s="227">
        <f t="shared" ca="1" si="77"/>
        <v>2.4404532092962973E-3</v>
      </c>
      <c r="O1726" s="172" t="str">
        <f>IFERROR(IF(VLOOKUP($C1726,'MSCI Database'!$C:$R,2, FALSE)="","",VLOOKUP($C1726,'MSCI Database'!$C:$R,2, FALSE)),"")</f>
        <v>Household &amp; Personal Products</v>
      </c>
      <c r="P1726" s="186" t="str">
        <f>IFERROR(IF(VLOOKUP($C1726,'MSCI Database'!$C:$R,3, FALSE)="","",VLOOKUP($C1726,'MSCI Database'!$C:$R,3, FALSE)),"")</f>
        <v>AA</v>
      </c>
      <c r="Q1726" s="164" t="str">
        <f>IFERROR(IF(VLOOKUP($C1726,'MSCI Database'!$C:$R,4, FALSE)="","",VLOOKUP($C1726,'MSCI Database'!$C:$R,4, FALSE)),"")</f>
        <v>0</v>
      </c>
      <c r="R1726" s="164">
        <f>IFERROR(IF(VLOOKUP($C1726,'MSCI Database'!$C:$R,5, FALSE)="","",VLOOKUP($C1726,'MSCI Database'!$C:$R,5, FALSE)),"")</f>
        <v>8.5</v>
      </c>
      <c r="S1726" s="164">
        <f>IFERROR(IF(VLOOKUP($C1726,'MSCI Database'!$C:$R,6, FALSE)="","",VLOOKUP($C1726,'MSCI Database'!$C:$R,6, FALSE)),"")</f>
        <v>5.9</v>
      </c>
      <c r="T1726" s="211">
        <f>IFERROR(IF(VLOOKUP($C1726,'MSCI Database'!$C:$R,7, FALSE)="","",VLOOKUP($C1726,'MSCI Database'!$C:$R,7, FALSE)),"")</f>
        <v>5.6</v>
      </c>
      <c r="U1726" s="164">
        <f>IFERROR(IF(VLOOKUP($C1726,'MSCI Database'!$C:$R,8, FALSE)="","",VLOOKUP($C1726,'MSCI Database'!$C:$R,8, FALSE)),"")</f>
        <v>5.2</v>
      </c>
      <c r="V1726" s="175">
        <f>IFERROR(IF(VLOOKUP($C1726,'MSCI Database'!$C:$R,9, FALSE)="","",VLOOKUP($C1726,'MSCI Database'!$C:$R,9, FALSE)),"")</f>
        <v>5.6</v>
      </c>
      <c r="W1726" s="353">
        <f t="shared" ca="1" si="78"/>
        <v>0</v>
      </c>
      <c r="X1726" s="236">
        <f>IFERROR(IF(VLOOKUP($C1726,'MSCI Database'!$C:$R,10, FALSE)="","",VLOOKUP($C1726,'MSCI Database'!$C:$R,10, FALSE)),"")</f>
        <v>4200000</v>
      </c>
      <c r="Y1726" s="133" t="str">
        <f>IFERROR(IF(VLOOKUP($C1726,'MSCI Database'!$C:$R,11, FALSE)="","",VLOOKUP($C1726,'MSCI Database'!$C:$R,11, FALSE)),"")</f>
        <v>2019</v>
      </c>
      <c r="Z1726" s="133" t="str">
        <f>IFERROR(IF(VLOOKUP($C1726,'MSCI Database'!$C:$R,12, FALSE)="","",VLOOKUP($C1726,'MSCI Database'!$C:$R,12, FALSE)),"")</f>
        <v>Reported</v>
      </c>
      <c r="AA1726" s="202" t="str">
        <f>IFERROR(IF(VLOOKUP($C1726,'MSCI Database'!$C:$R,13, FALSE)="","",VLOOKUP($C1726,'MSCI Database'!$C:$R,13, FALSE)),"")</f>
        <v>Board structure strengthened, focus on sustainable fiber sourcing continues</v>
      </c>
    </row>
    <row r="1727" spans="1:27" s="130" customFormat="1" ht="15" hidden="1" customHeight="1" outlineLevel="1">
      <c r="F1727" s="302"/>
      <c r="G1727" s="132" t="str">
        <f ca="1">IFERROR(_xll.BQL($A1727, "cur_mkt_cap(currency=EUR)")/1000000, " ")</f>
        <v xml:space="preserve"> </v>
      </c>
      <c r="M1727" s="305" t="str">
        <f t="shared" si="76"/>
        <v/>
      </c>
      <c r="N1727" s="227">
        <f t="shared" si="77"/>
        <v>0</v>
      </c>
      <c r="O1727" s="172" t="str">
        <f>IFERROR(IF(VLOOKUP($C1727,'MSCI Database'!$C:$R,2, FALSE)="","",VLOOKUP($C1727,'MSCI Database'!$C:$R,2, FALSE)),"")</f>
        <v/>
      </c>
      <c r="P1727" s="186" t="str">
        <f>IFERROR(IF(VLOOKUP($C1727,'MSCI Database'!$C:$R,3, FALSE)="","",VLOOKUP($C1727,'MSCI Database'!$C:$R,3, FALSE)),"")</f>
        <v/>
      </c>
      <c r="Q1727" s="164" t="str">
        <f>IFERROR(IF(VLOOKUP($C1727,'MSCI Database'!$C:$R,4, FALSE)="","",VLOOKUP($C1727,'MSCI Database'!$C:$R,4, FALSE)),"")</f>
        <v/>
      </c>
      <c r="R1727" s="164" t="str">
        <f>IFERROR(IF(VLOOKUP($C1727,'MSCI Database'!$C:$R,5, FALSE)="","",VLOOKUP($C1727,'MSCI Database'!$C:$R,5, FALSE)),"")</f>
        <v/>
      </c>
      <c r="S1727" s="164" t="str">
        <f>IFERROR(IF(VLOOKUP($C1727,'MSCI Database'!$C:$R,6, FALSE)="","",VLOOKUP($C1727,'MSCI Database'!$C:$R,6, FALSE)),"")</f>
        <v/>
      </c>
      <c r="T1727" s="211" t="str">
        <f>IFERROR(IF(VLOOKUP($C1727,'MSCI Database'!$C:$R,7, FALSE)="","",VLOOKUP($C1727,'MSCI Database'!$C:$R,7, FALSE)),"")</f>
        <v/>
      </c>
      <c r="U1727" s="164" t="str">
        <f>IFERROR(IF(VLOOKUP($C1727,'MSCI Database'!$C:$R,8, FALSE)="","",VLOOKUP($C1727,'MSCI Database'!$C:$R,8, FALSE)),"")</f>
        <v/>
      </c>
      <c r="V1727" s="175" t="str">
        <f>IFERROR(IF(VLOOKUP($C1727,'MSCI Database'!$C:$R,9, FALSE)="","",VLOOKUP($C1727,'MSCI Database'!$C:$R,9, FALSE)),"")</f>
        <v/>
      </c>
      <c r="W1727" s="353">
        <f t="shared" ca="1" si="78"/>
        <v>0</v>
      </c>
      <c r="X1727" s="236" t="str">
        <f>IFERROR(IF(VLOOKUP($C1727,'MSCI Database'!$C:$R,10, FALSE)="","",VLOOKUP($C1727,'MSCI Database'!$C:$R,10, FALSE)),"")</f>
        <v/>
      </c>
      <c r="Y1727" s="133" t="str">
        <f>IFERROR(IF(VLOOKUP($C1727,'MSCI Database'!$C:$R,11, FALSE)="","",VLOOKUP($C1727,'MSCI Database'!$C:$R,11, FALSE)),"")</f>
        <v/>
      </c>
      <c r="Z1727" s="133" t="str">
        <f>IFERROR(IF(VLOOKUP($C1727,'MSCI Database'!$C:$R,12, FALSE)="","",VLOOKUP($C1727,'MSCI Database'!$C:$R,12, FALSE)),"")</f>
        <v/>
      </c>
      <c r="AA1727" s="202" t="str">
        <f>IFERROR(IF(VLOOKUP($C1727,'MSCI Database'!$C:$R,13, FALSE)="","",VLOOKUP($C1727,'MSCI Database'!$C:$R,13, FALSE)),"")</f>
        <v/>
      </c>
    </row>
    <row r="1728" spans="1:27" s="130" customFormat="1" ht="15" hidden="1" customHeight="1" outlineLevel="1">
      <c r="F1728" s="302"/>
      <c r="G1728" s="132" t="str">
        <f ca="1">IFERROR(_xll.BQL($A1728, "cur_mkt_cap(currency=EUR)")/1000000, " ")</f>
        <v xml:space="preserve"> </v>
      </c>
      <c r="M1728" s="305" t="str">
        <f t="shared" si="76"/>
        <v/>
      </c>
      <c r="N1728" s="227">
        <f t="shared" si="77"/>
        <v>0</v>
      </c>
      <c r="O1728" s="172" t="str">
        <f>IFERROR(IF(VLOOKUP($C1728,'MSCI Database'!$C:$R,2, FALSE)="","",VLOOKUP($C1728,'MSCI Database'!$C:$R,2, FALSE)),"")</f>
        <v/>
      </c>
      <c r="P1728" s="186" t="str">
        <f>IFERROR(IF(VLOOKUP($C1728,'MSCI Database'!$C:$R,3, FALSE)="","",VLOOKUP($C1728,'MSCI Database'!$C:$R,3, FALSE)),"")</f>
        <v/>
      </c>
      <c r="Q1728" s="164" t="str">
        <f>IFERROR(IF(VLOOKUP($C1728,'MSCI Database'!$C:$R,4, FALSE)="","",VLOOKUP($C1728,'MSCI Database'!$C:$R,4, FALSE)),"")</f>
        <v/>
      </c>
      <c r="R1728" s="164" t="str">
        <f>IFERROR(IF(VLOOKUP($C1728,'MSCI Database'!$C:$R,5, FALSE)="","",VLOOKUP($C1728,'MSCI Database'!$C:$R,5, FALSE)),"")</f>
        <v/>
      </c>
      <c r="S1728" s="164" t="str">
        <f>IFERROR(IF(VLOOKUP($C1728,'MSCI Database'!$C:$R,6, FALSE)="","",VLOOKUP($C1728,'MSCI Database'!$C:$R,6, FALSE)),"")</f>
        <v/>
      </c>
      <c r="T1728" s="211" t="str">
        <f>IFERROR(IF(VLOOKUP($C1728,'MSCI Database'!$C:$R,7, FALSE)="","",VLOOKUP($C1728,'MSCI Database'!$C:$R,7, FALSE)),"")</f>
        <v/>
      </c>
      <c r="U1728" s="164" t="str">
        <f>IFERROR(IF(VLOOKUP($C1728,'MSCI Database'!$C:$R,8, FALSE)="","",VLOOKUP($C1728,'MSCI Database'!$C:$R,8, FALSE)),"")</f>
        <v/>
      </c>
      <c r="V1728" s="175" t="str">
        <f>IFERROR(IF(VLOOKUP($C1728,'MSCI Database'!$C:$R,9, FALSE)="","",VLOOKUP($C1728,'MSCI Database'!$C:$R,9, FALSE)),"")</f>
        <v/>
      </c>
      <c r="W1728" s="353">
        <f t="shared" ref="W1728:W1731" ca="1" si="79">IFERROR(IF(X1728&lt;&gt;"",VLOOKUP($A1728,$A$1664:$X$1731,6,FALSE)/100,0)*$G$1662/$G1728, 0)</f>
        <v>0</v>
      </c>
      <c r="X1728" s="236" t="str">
        <f>IFERROR(IF(VLOOKUP($C1728,'MSCI Database'!$C:$R,10, FALSE)="","",VLOOKUP($C1728,'MSCI Database'!$C:$R,10, FALSE)),"")</f>
        <v/>
      </c>
      <c r="Y1728" s="133" t="str">
        <f>IFERROR(IF(VLOOKUP($C1728,'MSCI Database'!$C:$R,11, FALSE)="","",VLOOKUP($C1728,'MSCI Database'!$C:$R,11, FALSE)),"")</f>
        <v/>
      </c>
      <c r="Z1728" s="133" t="str">
        <f>IFERROR(IF(VLOOKUP($C1728,'MSCI Database'!$C:$R,12, FALSE)="","",VLOOKUP($C1728,'MSCI Database'!$C:$R,12, FALSE)),"")</f>
        <v/>
      </c>
      <c r="AA1728" s="202" t="str">
        <f>IFERROR(IF(VLOOKUP($C1728,'MSCI Database'!$C:$R,13, FALSE)="","",VLOOKUP($C1728,'MSCI Database'!$C:$R,13, FALSE)),"")</f>
        <v/>
      </c>
    </row>
    <row r="1729" spans="1:27" s="130" customFormat="1" ht="15" hidden="1" customHeight="1" outlineLevel="1">
      <c r="F1729" s="302"/>
      <c r="G1729" s="132" t="str">
        <f ca="1">IFERROR(_xll.BQL($A1729, "cur_mkt_cap(currency=EUR)")/1000000, " ")</f>
        <v xml:space="preserve"> </v>
      </c>
      <c r="M1729" s="305" t="str">
        <f t="shared" ref="M1729:M1731" si="80">IF($F1729&lt;&gt;"",$F$1662*$F1729/100,"")</f>
        <v/>
      </c>
      <c r="N1729" s="227">
        <f t="shared" ref="N1729:N1731" si="81">IF(V1729&lt;&gt;"",VLOOKUP($A1729,$A$1664:$V$1731,6,FALSE)/SUMIF($V$1664:$V$1731,"&lt;&gt;",$F$1664:$F$1731),0)</f>
        <v>0</v>
      </c>
      <c r="O1729" s="172" t="str">
        <f>IFERROR(IF(VLOOKUP($C1729,'MSCI Database'!$C:$R,2, FALSE)="","",VLOOKUP($C1729,'MSCI Database'!$C:$R,2, FALSE)),"")</f>
        <v/>
      </c>
      <c r="P1729" s="186" t="str">
        <f>IFERROR(IF(VLOOKUP($C1729,'MSCI Database'!$C:$R,3, FALSE)="","",VLOOKUP($C1729,'MSCI Database'!$C:$R,3, FALSE)),"")</f>
        <v/>
      </c>
      <c r="Q1729" s="164" t="str">
        <f>IFERROR(IF(VLOOKUP($C1729,'MSCI Database'!$C:$R,4, FALSE)="","",VLOOKUP($C1729,'MSCI Database'!$C:$R,4, FALSE)),"")</f>
        <v/>
      </c>
      <c r="R1729" s="164" t="str">
        <f>IFERROR(IF(VLOOKUP($C1729,'MSCI Database'!$C:$R,5, FALSE)="","",VLOOKUP($C1729,'MSCI Database'!$C:$R,5, FALSE)),"")</f>
        <v/>
      </c>
      <c r="S1729" s="164" t="str">
        <f>IFERROR(IF(VLOOKUP($C1729,'MSCI Database'!$C:$R,6, FALSE)="","",VLOOKUP($C1729,'MSCI Database'!$C:$R,6, FALSE)),"")</f>
        <v/>
      </c>
      <c r="T1729" s="211" t="str">
        <f>IFERROR(IF(VLOOKUP($C1729,'MSCI Database'!$C:$R,7, FALSE)="","",VLOOKUP($C1729,'MSCI Database'!$C:$R,7, FALSE)),"")</f>
        <v/>
      </c>
      <c r="U1729" s="164" t="str">
        <f>IFERROR(IF(VLOOKUP($C1729,'MSCI Database'!$C:$R,8, FALSE)="","",VLOOKUP($C1729,'MSCI Database'!$C:$R,8, FALSE)),"")</f>
        <v/>
      </c>
      <c r="V1729" s="175" t="str">
        <f>IFERROR(IF(VLOOKUP($C1729,'MSCI Database'!$C:$R,9, FALSE)="","",VLOOKUP($C1729,'MSCI Database'!$C:$R,9, FALSE)),"")</f>
        <v/>
      </c>
      <c r="W1729" s="353">
        <f t="shared" ca="1" si="79"/>
        <v>0</v>
      </c>
      <c r="X1729" s="236" t="str">
        <f>IFERROR(IF(VLOOKUP($C1729,'MSCI Database'!$C:$R,10, FALSE)="","",VLOOKUP($C1729,'MSCI Database'!$C:$R,10, FALSE)),"")</f>
        <v/>
      </c>
      <c r="Y1729" s="133" t="str">
        <f>IFERROR(IF(VLOOKUP($C1729,'MSCI Database'!$C:$R,11, FALSE)="","",VLOOKUP($C1729,'MSCI Database'!$C:$R,11, FALSE)),"")</f>
        <v/>
      </c>
      <c r="Z1729" s="133" t="str">
        <f>IFERROR(IF(VLOOKUP($C1729,'MSCI Database'!$C:$R,12, FALSE)="","",VLOOKUP($C1729,'MSCI Database'!$C:$R,12, FALSE)),"")</f>
        <v/>
      </c>
      <c r="AA1729" s="202" t="str">
        <f>IFERROR(IF(VLOOKUP($C1729,'MSCI Database'!$C:$R,13, FALSE)="","",VLOOKUP($C1729,'MSCI Database'!$C:$R,13, FALSE)),"")</f>
        <v/>
      </c>
    </row>
    <row r="1730" spans="1:27" s="130" customFormat="1" ht="15" hidden="1" customHeight="1" outlineLevel="1">
      <c r="F1730" s="302"/>
      <c r="G1730" s="132" t="str">
        <f ca="1">IFERROR(_xll.BQL($A1730, "cur_mkt_cap(currency=EUR)")/1000000, " ")</f>
        <v xml:space="preserve"> </v>
      </c>
      <c r="M1730" s="305" t="str">
        <f t="shared" si="80"/>
        <v/>
      </c>
      <c r="N1730" s="227">
        <f t="shared" si="81"/>
        <v>0</v>
      </c>
      <c r="O1730" s="172" t="str">
        <f>IFERROR(IF(VLOOKUP($C1730,'MSCI Database'!$C:$R,2, FALSE)="","",VLOOKUP($C1730,'MSCI Database'!$C:$R,2, FALSE)),"")</f>
        <v/>
      </c>
      <c r="P1730" s="186" t="str">
        <f>IFERROR(IF(VLOOKUP($C1730,'MSCI Database'!$C:$R,3, FALSE)="","",VLOOKUP($C1730,'MSCI Database'!$C:$R,3, FALSE)),"")</f>
        <v/>
      </c>
      <c r="Q1730" s="164" t="str">
        <f>IFERROR(IF(VLOOKUP($C1730,'MSCI Database'!$C:$R,4, FALSE)="","",VLOOKUP($C1730,'MSCI Database'!$C:$R,4, FALSE)),"")</f>
        <v/>
      </c>
      <c r="R1730" s="164" t="str">
        <f>IFERROR(IF(VLOOKUP($C1730,'MSCI Database'!$C:$R,5, FALSE)="","",VLOOKUP($C1730,'MSCI Database'!$C:$R,5, FALSE)),"")</f>
        <v/>
      </c>
      <c r="S1730" s="164" t="str">
        <f>IFERROR(IF(VLOOKUP($C1730,'MSCI Database'!$C:$R,6, FALSE)="","",VLOOKUP($C1730,'MSCI Database'!$C:$R,6, FALSE)),"")</f>
        <v/>
      </c>
      <c r="T1730" s="211" t="str">
        <f>IFERROR(IF(VLOOKUP($C1730,'MSCI Database'!$C:$R,7, FALSE)="","",VLOOKUP($C1730,'MSCI Database'!$C:$R,7, FALSE)),"")</f>
        <v/>
      </c>
      <c r="U1730" s="164" t="str">
        <f>IFERROR(IF(VLOOKUP($C1730,'MSCI Database'!$C:$R,8, FALSE)="","",VLOOKUP($C1730,'MSCI Database'!$C:$R,8, FALSE)),"")</f>
        <v/>
      </c>
      <c r="V1730" s="175" t="str">
        <f>IFERROR(IF(VLOOKUP($C1730,'MSCI Database'!$C:$R,9, FALSE)="","",VLOOKUP($C1730,'MSCI Database'!$C:$R,9, FALSE)),"")</f>
        <v/>
      </c>
      <c r="W1730" s="353">
        <f t="shared" ca="1" si="79"/>
        <v>0</v>
      </c>
      <c r="X1730" s="236" t="str">
        <f>IFERROR(IF(VLOOKUP($C1730,'MSCI Database'!$C:$R,10, FALSE)="","",VLOOKUP($C1730,'MSCI Database'!$C:$R,10, FALSE)),"")</f>
        <v/>
      </c>
      <c r="Y1730" s="133" t="str">
        <f>IFERROR(IF(VLOOKUP($C1730,'MSCI Database'!$C:$R,11, FALSE)="","",VLOOKUP($C1730,'MSCI Database'!$C:$R,11, FALSE)),"")</f>
        <v/>
      </c>
      <c r="Z1730" s="133" t="str">
        <f>IFERROR(IF(VLOOKUP($C1730,'MSCI Database'!$C:$R,12, FALSE)="","",VLOOKUP($C1730,'MSCI Database'!$C:$R,12, FALSE)),"")</f>
        <v/>
      </c>
      <c r="AA1730" s="202" t="str">
        <f>IFERROR(IF(VLOOKUP($C1730,'MSCI Database'!$C:$R,13, FALSE)="","",VLOOKUP($C1730,'MSCI Database'!$C:$R,13, FALSE)),"")</f>
        <v/>
      </c>
    </row>
    <row r="1731" spans="1:27" s="130" customFormat="1" ht="15" hidden="1" customHeight="1" outlineLevel="1">
      <c r="F1731" s="302"/>
      <c r="G1731" s="132" t="str">
        <f ca="1">IFERROR(_xll.BQL($A1731, "cur_mkt_cap(currency=EUR)")/1000000, " ")</f>
        <v xml:space="preserve"> </v>
      </c>
      <c r="M1731" s="305" t="str">
        <f t="shared" si="80"/>
        <v/>
      </c>
      <c r="N1731" s="227">
        <f t="shared" si="81"/>
        <v>0</v>
      </c>
      <c r="O1731" s="172" t="str">
        <f>IFERROR(IF(VLOOKUP($C1731,'MSCI Database'!$C:$R,2, FALSE)="","",VLOOKUP($C1731,'MSCI Database'!$C:$R,2, FALSE)),"")</f>
        <v/>
      </c>
      <c r="P1731" s="186" t="str">
        <f>IFERROR(IF(VLOOKUP($C1731,'MSCI Database'!$C:$R,3, FALSE)="","",VLOOKUP($C1731,'MSCI Database'!$C:$R,3, FALSE)),"")</f>
        <v/>
      </c>
      <c r="Q1731" s="164" t="str">
        <f>IFERROR(IF(VLOOKUP($C1731,'MSCI Database'!$C:$R,4, FALSE)="","",VLOOKUP($C1731,'MSCI Database'!$C:$R,4, FALSE)),"")</f>
        <v/>
      </c>
      <c r="R1731" s="164" t="str">
        <f>IFERROR(IF(VLOOKUP($C1731,'MSCI Database'!$C:$R,5, FALSE)="","",VLOOKUP($C1731,'MSCI Database'!$C:$R,5, FALSE)),"")</f>
        <v/>
      </c>
      <c r="S1731" s="164" t="str">
        <f>IFERROR(IF(VLOOKUP($C1731,'MSCI Database'!$C:$R,6, FALSE)="","",VLOOKUP($C1731,'MSCI Database'!$C:$R,6, FALSE)),"")</f>
        <v/>
      </c>
      <c r="T1731" s="211" t="str">
        <f>IFERROR(IF(VLOOKUP($C1731,'MSCI Database'!$C:$R,7, FALSE)="","",VLOOKUP($C1731,'MSCI Database'!$C:$R,7, FALSE)),"")</f>
        <v/>
      </c>
      <c r="U1731" s="164" t="str">
        <f>IFERROR(IF(VLOOKUP($C1731,'MSCI Database'!$C:$R,8, FALSE)="","",VLOOKUP($C1731,'MSCI Database'!$C:$R,8, FALSE)),"")</f>
        <v/>
      </c>
      <c r="V1731" s="175" t="str">
        <f>IFERROR(IF(VLOOKUP($C1731,'MSCI Database'!$C:$R,9, FALSE)="","",VLOOKUP($C1731,'MSCI Database'!$C:$R,9, FALSE)),"")</f>
        <v/>
      </c>
      <c r="W1731" s="353">
        <f t="shared" ca="1" si="79"/>
        <v>0</v>
      </c>
      <c r="X1731" s="236" t="str">
        <f>IFERROR(IF(VLOOKUP($C1731,'MSCI Database'!$C:$R,10, FALSE)="","",VLOOKUP($C1731,'MSCI Database'!$C:$R,10, FALSE)),"")</f>
        <v/>
      </c>
      <c r="Y1731" s="133" t="str">
        <f>IFERROR(IF(VLOOKUP($C1731,'MSCI Database'!$C:$R,11, FALSE)="","",VLOOKUP($C1731,'MSCI Database'!$C:$R,11, FALSE)),"")</f>
        <v/>
      </c>
      <c r="Z1731" s="133" t="str">
        <f>IFERROR(IF(VLOOKUP($C1731,'MSCI Database'!$C:$R,12, FALSE)="","",VLOOKUP($C1731,'MSCI Database'!$C:$R,12, FALSE)),"")</f>
        <v/>
      </c>
      <c r="AA1731" s="202" t="str">
        <f>IFERROR(IF(VLOOKUP($C1731,'MSCI Database'!$C:$R,13, FALSE)="","",VLOOKUP($C1731,'MSCI Database'!$C:$R,13, FALSE)),"")</f>
        <v/>
      </c>
    </row>
    <row r="1732" spans="1:27" s="126" customFormat="1" ht="25" customHeight="1" collapsed="1">
      <c r="A1732" s="126" t="s">
        <v>27</v>
      </c>
      <c r="B1732" s="126" t="e">
        <f ca="1">_xll.BDP($A1732,"name")</f>
        <v>#NAME?</v>
      </c>
      <c r="C1732" s="126" t="e">
        <f ca="1">_xll.BDP($A1732,"id_isin")</f>
        <v>#NAME?</v>
      </c>
      <c r="D1732" s="126" t="e">
        <f ca="1">_xll.BDP($A1732,"cntry_of_domicile")</f>
        <v>#NAME?</v>
      </c>
      <c r="E1732" s="126" t="e">
        <f ca="1">_xll.BDP($A1732,"gics_sector_name")</f>
        <v>#NAME?</v>
      </c>
      <c r="F1732" s="167">
        <f>ESG!D24</f>
        <v>4.7999999999999996E-3</v>
      </c>
      <c r="G1732" s="127" t="str">
        <f ca="1">IFERROR(_xll.BQL($A1732, "cur_mkt_cap(currency=EUR)")/1000000, " ")</f>
        <v xml:space="preserve"> </v>
      </c>
      <c r="M1732" s="167">
        <f>F1732</f>
        <v>4.7999999999999996E-3</v>
      </c>
      <c r="N1732" s="228"/>
      <c r="O1732" s="153"/>
      <c r="P1732" s="184"/>
      <c r="Q1732" s="159"/>
      <c r="R1732" s="159"/>
      <c r="S1732" s="159"/>
      <c r="T1732" s="213"/>
      <c r="U1732" s="159"/>
      <c r="V1732" s="174"/>
      <c r="W1732" s="349"/>
      <c r="X1732" s="237"/>
      <c r="AA1732" s="200"/>
    </row>
    <row r="1733" spans="1:27" s="126" customFormat="1" ht="25" customHeight="1">
      <c r="A1733" s="126" t="s">
        <v>29</v>
      </c>
      <c r="B1733" s="126" t="e">
        <f ca="1">_xll.BDP($A1733,"name")</f>
        <v>#NAME?</v>
      </c>
      <c r="C1733" s="126" t="e">
        <f ca="1">_xll.BDP($A1733,"id_isin")</f>
        <v>#NAME?</v>
      </c>
      <c r="D1733" s="126" t="e">
        <f ca="1">_xll.BDP($A1733,"cntry_of_domicile")</f>
        <v>#NAME?</v>
      </c>
      <c r="E1733" s="126" t="e">
        <f ca="1">_xll.BDP($A1733,"gics_sector_name")</f>
        <v>#NAME?</v>
      </c>
      <c r="F1733" s="167">
        <f>ESG!D25</f>
        <v>4.1000000000000003E-3</v>
      </c>
      <c r="G1733" s="127" t="str">
        <f ca="1">IFERROR(_xll.BQL($A1733, "cur_mkt_cap(currency=EUR)")/1000000, " ")</f>
        <v xml:space="preserve"> </v>
      </c>
      <c r="M1733" s="167">
        <f>F1733</f>
        <v>4.1000000000000003E-3</v>
      </c>
      <c r="N1733" s="228"/>
      <c r="O1733" s="153"/>
      <c r="P1733" s="188"/>
      <c r="Q1733" s="128"/>
      <c r="R1733" s="128"/>
      <c r="S1733" s="128"/>
      <c r="T1733" s="214"/>
      <c r="U1733" s="128"/>
      <c r="V1733" s="177"/>
      <c r="W1733" s="350"/>
      <c r="X1733" s="238"/>
      <c r="Y1733" s="217"/>
      <c r="Z1733" s="217"/>
      <c r="AA1733" s="200"/>
    </row>
    <row r="1734" spans="1:27" s="126" customFormat="1" ht="25" customHeight="1" thickBot="1">
      <c r="A1734" s="279" t="s">
        <v>30</v>
      </c>
      <c r="B1734" s="279" t="e">
        <f ca="1">_xll.BDP($A1734,"name")</f>
        <v>#NAME?</v>
      </c>
      <c r="C1734" s="279" t="e">
        <f ca="1">_xll.BDP($A1734,"id_isin")</f>
        <v>#NAME?</v>
      </c>
      <c r="D1734" s="279" t="e">
        <f ca="1">_xll.BDP($A1734,"cntry_of_domicile")</f>
        <v>#NAME?</v>
      </c>
      <c r="E1734" s="279" t="e">
        <f ca="1">_xll.BDP($A1734,"gics_sector_name")</f>
        <v>#NAME?</v>
      </c>
      <c r="F1734" s="280">
        <f>ESG!D26</f>
        <v>4.7000000000000002E-3</v>
      </c>
      <c r="G1734" s="281" t="str">
        <f ca="1">IFERROR(_xll.BQL($A1734, "cur_mkt_cap(currency=EUR)")/1000000, " ")</f>
        <v xml:space="preserve"> </v>
      </c>
      <c r="H1734" s="279"/>
      <c r="I1734" s="279"/>
      <c r="J1734" s="279"/>
      <c r="K1734" s="279"/>
      <c r="L1734" s="279"/>
      <c r="M1734" s="288">
        <f>F1734</f>
        <v>4.7000000000000002E-3</v>
      </c>
      <c r="N1734" s="282"/>
      <c r="O1734" s="283"/>
      <c r="P1734" s="284"/>
      <c r="Q1734" s="285"/>
      <c r="R1734" s="285"/>
      <c r="S1734" s="285"/>
      <c r="T1734" s="286"/>
      <c r="U1734" s="285"/>
      <c r="V1734" s="287"/>
      <c r="W1734" s="351"/>
      <c r="X1734" s="289"/>
      <c r="Y1734" s="217"/>
      <c r="Z1734" s="217"/>
      <c r="AA1734" s="200"/>
    </row>
    <row r="1735" spans="1:27" s="126" customFormat="1" ht="25" customHeight="1" thickTop="1">
      <c r="A1735" s="217" t="s">
        <v>10</v>
      </c>
      <c r="B1735" s="217" t="e">
        <f ca="1">_xll.BDP($A1735,"name")</f>
        <v>#NAME?</v>
      </c>
      <c r="C1735" s="217" t="e">
        <f ca="1">_xll.BDP($A1735,"id_isin")</f>
        <v>#NAME?</v>
      </c>
      <c r="D1735" s="217" t="e">
        <f ca="1">_xll.BDP($A1735,"cntry_of_domicile")</f>
        <v>#NAME?</v>
      </c>
      <c r="E1735" s="217" t="e">
        <f ca="1">_xll.BDP($A1735,"gics_sector_name")</f>
        <v>#NAME?</v>
      </c>
      <c r="F1735" s="167"/>
      <c r="G1735" s="258" t="e">
        <f ca="1">_xll.BQL($A1735, "Cur_mkt_cap(currency=EUR)")/1000000</f>
        <v>#NAME?</v>
      </c>
      <c r="H1735" s="217"/>
      <c r="I1735" s="217"/>
      <c r="J1735" s="217"/>
      <c r="K1735" s="217"/>
      <c r="L1735" s="217"/>
      <c r="M1735" s="307"/>
      <c r="N1735" s="225" t="e">
        <f ca="1">SUM(N1737:N3221)</f>
        <v>#NAME?</v>
      </c>
      <c r="O1735" s="151" t="e">
        <f ca="1">SUMPRODUCT(N1737:N3221,R1737:R3221)</f>
        <v>#NAME?</v>
      </c>
      <c r="P1735" s="241" t="e">
        <f ca="1">_xlfn.IFS(O1735&gt;=8.6, "AAA",AND(O1735&gt;=7.1,O1735&lt;8.6), "AA", AND(O1735&gt;=5.7, O1735&lt;7.1), "A", AND(O1735&gt;=4.3, O1735&lt;5.7), "BBB", AND(O1735&gt;=2.9, O1735&lt;4.3), "BB", AND(O1735&gt;=1.4, O1735&lt;2.9), "B", O1735&lt;1.4, "CCC")</f>
        <v>#NAME?</v>
      </c>
      <c r="Q1735" s="158">
        <f ca="1">SUMIF(Q1737:Q3221, 1,N1737:N3221)+SUMIF(Q1737:Q3221, 2,N1737:N3221)*2</f>
        <v>0.21458244303171287</v>
      </c>
      <c r="R1735" s="155">
        <f ca="1">SUMIF(Q1737:Q3221, -1,N3221:N3221)+SUMIF(Q1737:Q3221, -2,N3221:N3221)*2</f>
        <v>8.2332852003241364E-2</v>
      </c>
      <c r="S1735" s="155">
        <f ca="1">SUMIF(P1737:P3221,"B",N1737:N3221) + SUMIF(P1737:P3221, "CCC",N1737:N3221)</f>
        <v>5.7381328583766628E-2</v>
      </c>
      <c r="T1735" s="209">
        <f ca="1">Q1735-R1735-S1735</f>
        <v>7.4868262444704875E-2</v>
      </c>
      <c r="U1735" s="151" t="e">
        <f ca="1">O1735*(1+T1735)</f>
        <v>#NAME?</v>
      </c>
      <c r="V1735" s="242" t="e">
        <f ca="1">_xlfn.IFS(U1735&gt;=8.6, "AAA",AND(U1735&gt;=7.1,U1735&lt;8.6), "AA", AND(U1735&gt;=5.7,U1735&lt;7.1), "A", AND(U1735&gt;=4.3, U1735&lt;5.7), "BBB", AND(U1735&gt;=2.9, U1735&lt;4.3), "BB", AND(U1735&gt;=1.4, U1735&lt;2.9), "B", U1735&lt;1.4, "CCC")</f>
        <v>#NAME?</v>
      </c>
      <c r="W1735" s="160">
        <f ca="1">SUMPRODUCT(W1737:W3221,X1737:X3221)</f>
        <v>0</v>
      </c>
      <c r="X1735" s="208">
        <v>2019</v>
      </c>
      <c r="Y1735" s="217"/>
      <c r="Z1735" s="217"/>
      <c r="AA1735" s="200"/>
    </row>
    <row r="1736" spans="1:27" s="178" customFormat="1" ht="20" hidden="1" customHeight="1" outlineLevel="1" thickBot="1">
      <c r="A1736" s="136" t="s">
        <v>12116</v>
      </c>
      <c r="B1736" s="136" t="s">
        <v>8770</v>
      </c>
      <c r="C1736" s="136" t="s">
        <v>8771</v>
      </c>
      <c r="D1736" s="136" t="s">
        <v>12117</v>
      </c>
      <c r="E1736" s="136" t="s">
        <v>12118</v>
      </c>
      <c r="F1736" s="168" t="s">
        <v>12120</v>
      </c>
      <c r="G1736" s="138" t="s">
        <v>12132</v>
      </c>
      <c r="H1736" s="136" t="s">
        <v>12119</v>
      </c>
      <c r="I1736" s="136" t="s">
        <v>12121</v>
      </c>
      <c r="J1736" s="136" t="s">
        <v>12122</v>
      </c>
      <c r="K1736" s="136" t="s">
        <v>12123</v>
      </c>
      <c r="L1736" s="136"/>
      <c r="M1736" s="306"/>
      <c r="N1736" s="226" t="s">
        <v>12124</v>
      </c>
      <c r="O1736" s="139" t="str">
        <f>IFERROR(IF(VLOOKUP($C1736,'MSCI Database'!$C:$R,2, FALSE)="","",VLOOKUP($C1736,'MSCI Database'!$C:$R,2, FALSE)),"")</f>
        <v>Industry</v>
      </c>
      <c r="P1736" s="185" t="str">
        <f>IFERROR(IF(VLOOKUP($C1736,'MSCI Database'!$C:$R,3, FALSE)="","",VLOOKUP($C1736,'MSCI Database'!$C:$R,3, FALSE)),"")</f>
        <v>ESG Rating</v>
      </c>
      <c r="Q1736" s="161" t="str">
        <f>IFERROR(IF(VLOOKUP($C1736,'MSCI Database'!$C:$R,4, FALSE)="","",VLOOKUP($C1736,'MSCI Database'!$C:$R,4, FALSE)),"")</f>
        <v>ESG Rating Trend</v>
      </c>
      <c r="R1736" s="140" t="str">
        <f>IFERROR(IF(VLOOKUP($C1736,'MSCI Database'!$C:$R,5, FALSE)="","",VLOOKUP($C1736,'MSCI Database'!$C:$R,5, FALSE)),"")</f>
        <v>ESG Score</v>
      </c>
      <c r="S1736" s="140" t="str">
        <f>IFERROR(IF(VLOOKUP($C1736,'MSCI Database'!$C:$R,6, FALSE)="","",VLOOKUP($C1736,'MSCI Database'!$C:$R,6, FALSE)),"")</f>
        <v>Environmental Score</v>
      </c>
      <c r="T1736" s="212" t="str">
        <f>IFERROR(IF(VLOOKUP($C1736,'MSCI Database'!$C:$R,7, FALSE)="","",VLOOKUP($C1736,'MSCI Database'!$C:$R,7, FALSE)),"")</f>
        <v>Social Score</v>
      </c>
      <c r="U1736" s="161" t="str">
        <f>IFERROR(IF(VLOOKUP($C1736,'MSCI Database'!$C:$R,8, FALSE)="","",VLOOKUP($C1736,'MSCI Database'!$C:$R,8, FALSE)),"")</f>
        <v>Governance Score</v>
      </c>
      <c r="V1736" s="176" t="str">
        <f>IFERROR(IF(VLOOKUP($C1736,'MSCI Database'!$C:$R,9, FALSE)="","",VLOOKUP($C1736,'MSCI Database'!$C:$R,9, FALSE)),"")</f>
        <v>Weighted Average Score</v>
      </c>
      <c r="W1736" s="137" t="s">
        <v>56</v>
      </c>
      <c r="X1736" s="235" t="str">
        <f>IFERROR(IF(VLOOKUP($C1736,'MSCI Database'!$C:$R,10, FALSE)="","",VLOOKUP($C1736,'MSCI Database'!$C:$R,10, FALSE)),"")</f>
        <v>Carbon Emissions</v>
      </c>
      <c r="Y1736" s="139" t="str">
        <f>IFERROR(IF(VLOOKUP($C1736,'MSCI Database'!$C:$R,11, FALSE)="","",VLOOKUP($C1736,'MSCI Database'!$C:$R,11, FALSE)),"")</f>
        <v>Intensity Year</v>
      </c>
      <c r="Z1736" s="139" t="str">
        <f>IFERROR(IF(VLOOKUP($C1736,'MSCI Database'!$C:$R,12, FALSE)="","",VLOOKUP($C1736,'MSCI Database'!$C:$R,12, FALSE)),"")</f>
        <v>Scope Key</v>
      </c>
      <c r="AA1736" s="191" t="str">
        <f>IFERROR(IF(VLOOKUP($C1736,'MSCI Database'!$C:$R,13, FALSE)="","",VLOOKUP($C1736,'MSCI Database'!$C:$R,13, FALSE)),"")</f>
        <v>ESG Headline</v>
      </c>
    </row>
    <row r="1737" spans="1:27" s="130" customFormat="1" ht="15" hidden="1" customHeight="1" outlineLevel="1" thickTop="1">
      <c r="A1737" s="130" t="e">
        <f ca="1">_xll.BQL.Query("get(name(),id_isin(),cntry_of_domicile(),gics_sector_name(),id().WEIGHTS) for(filter(members('ISAC LN Equity', Type = HOLDINGS), SECURITY_TYP=='Common Stock'))","showdates=false","showallcols=false","showheaders=false","cols=6;rows=1476")</f>
        <v>#NAME?</v>
      </c>
      <c r="B1737" s="130" t="s">
        <v>2937</v>
      </c>
      <c r="C1737" s="130" t="s">
        <v>2938</v>
      </c>
      <c r="D1737" s="130" t="s">
        <v>8769</v>
      </c>
      <c r="E1737" s="130" t="s">
        <v>18688</v>
      </c>
      <c r="F1737" s="215">
        <v>5.2640597972033652E-2</v>
      </c>
      <c r="G1737" s="132" t="str">
        <f ca="1">IFERROR(_xll.BQL($A1737, "cur_mkt_cap(currency=EUR)")/1000000, " ")</f>
        <v xml:space="preserve"> </v>
      </c>
      <c r="M1737" s="308"/>
      <c r="N1737" s="215" t="e">
        <f ca="1">IF(V1737&lt;&gt;"",VLOOKUP($A1737,$A$1737:$V$3221,6,FALSE)/SUMIF($V$1737:$V$3221,"&gt;0",$F$1737:$F$3221),0)</f>
        <v>#NAME?</v>
      </c>
      <c r="O1737" s="172" t="str">
        <f>IFERROR(IF(VLOOKUP($C1737,'MSCI Database'!$C:$R,2, FALSE)="","",VLOOKUP($C1737,'MSCI Database'!$C:$R,2, FALSE)),"")</f>
        <v>Banks</v>
      </c>
      <c r="P1737" s="229" t="str">
        <f>IFERROR(IF(VLOOKUP($C1737,'MSCI Database'!$C:$R,3, FALSE)="","",VLOOKUP($C1737,'MSCI Database'!$C:$R,3, FALSE)),"")</f>
        <v>A</v>
      </c>
      <c r="Q1737" s="229" t="str">
        <f>IFERROR(IF(VLOOKUP($C1737,'MSCI Database'!$C:$R,4, FALSE)="","",VLOOKUP($C1737,'MSCI Database'!$C:$R,4, FALSE)),"")</f>
        <v>0</v>
      </c>
      <c r="R1737" s="229">
        <f>IFERROR(IF(VLOOKUP($C1737,'MSCI Database'!$C:$R,5, FALSE)="","",VLOOKUP($C1737,'MSCI Database'!$C:$R,5, FALSE)),"")</f>
        <v>7</v>
      </c>
      <c r="S1737" s="229">
        <f>IFERROR(IF(VLOOKUP($C1737,'MSCI Database'!$C:$R,6, FALSE)="","",VLOOKUP($C1737,'MSCI Database'!$C:$R,6, FALSE)),"")</f>
        <v>4.5999999999999996</v>
      </c>
      <c r="T1737" s="229">
        <f>IFERROR(IF(VLOOKUP($C1737,'MSCI Database'!$C:$R,7, FALSE)="","",VLOOKUP($C1737,'MSCI Database'!$C:$R,7, FALSE)),"")</f>
        <v>5.5</v>
      </c>
      <c r="U1737" s="229">
        <f>IFERROR(IF(VLOOKUP($C1737,'MSCI Database'!$C:$R,8, FALSE)="","",VLOOKUP($C1737,'MSCI Database'!$C:$R,8, FALSE)),"")</f>
        <v>4</v>
      </c>
      <c r="V1737" s="229">
        <f>IFERROR(IF(VLOOKUP($C1737,'MSCI Database'!$C:$R,9, FALSE)="","",VLOOKUP($C1737,'MSCI Database'!$C:$R,9, FALSE)),"")</f>
        <v>4.9000000000000004</v>
      </c>
      <c r="W1737" s="215">
        <f ca="1">IFERROR(IF(X1737&lt;&gt;"",VLOOKUP($A1737,$A$1737:$X$3221,6,FALSE)/100,0)*$G$1735/$G1737, 0)</f>
        <v>0</v>
      </c>
      <c r="X1737" s="276">
        <f>IFERROR(IF(VLOOKUP($C1737,'MSCI Database'!$C:$R,10, FALSE)="","",VLOOKUP($C1737,'MSCI Database'!$C:$R,10, FALSE)),"")</f>
        <v>36198</v>
      </c>
      <c r="Y1737" s="229" t="str">
        <f>IFERROR(IF(VLOOKUP($C1737,'MSCI Database'!$C:$R,11, FALSE)="","",VLOOKUP($C1737,'MSCI Database'!$C:$R,11, FALSE)),"")</f>
        <v>2019</v>
      </c>
      <c r="Z1737" s="229" t="str">
        <f>IFERROR(IF(VLOOKUP($C1737,'MSCI Database'!$C:$R,12, FALSE)="","",VLOOKUP($C1737,'MSCI Database'!$C:$R,12, FALSE)),"")</f>
        <v>E.Segmt-Moderately Low</v>
      </c>
      <c r="AA1737" s="229" t="str">
        <f>IFERROR(IF(VLOOKUP($C1737,'MSCI Database'!$C:$R,13, FALSE)="","",VLOOKUP($C1737,'MSCI Database'!$C:$R,13, FALSE)),"")</f>
        <v>Initiatives towards ESG integration in lending and improved data privacy and cyber security measures</v>
      </c>
    </row>
    <row r="1738" spans="1:27" s="130" customFormat="1" ht="15" hidden="1" customHeight="1" outlineLevel="1">
      <c r="A1738" s="130" t="s">
        <v>4399</v>
      </c>
      <c r="B1738" s="130" t="s">
        <v>4400</v>
      </c>
      <c r="C1738" s="130" t="s">
        <v>4401</v>
      </c>
      <c r="D1738" s="130" t="s">
        <v>12136</v>
      </c>
      <c r="E1738" s="130" t="s">
        <v>18689</v>
      </c>
      <c r="F1738" s="215">
        <v>0.59467581175455164</v>
      </c>
      <c r="G1738" s="132" t="str">
        <f ca="1">IFERROR(_xll.BQL($A1738, "cur_mkt_cap(currency=EUR)")/1000000, " ")</f>
        <v xml:space="preserve"> </v>
      </c>
      <c r="M1738" s="308"/>
      <c r="N1738" s="215">
        <f t="shared" ref="N1738:N1801" si="82">IF(V1738&lt;&gt;"",VLOOKUP($A1738,$A$1737:$V$3221,6,FALSE)/SUMIF($V$1737:$V$3221,"&gt;0",$F$1737:$F$3221),0)</f>
        <v>6.4415772057178425E-3</v>
      </c>
      <c r="O1738" s="172" t="str">
        <f>IFERROR(IF(VLOOKUP($C1738,'MSCI Database'!$C:$R,2, FALSE)="","",VLOOKUP($C1738,'MSCI Database'!$C:$R,2, FALSE)),"")</f>
        <v>Technology Hardware, Storage &amp; Peripherals</v>
      </c>
      <c r="P1738" s="229" t="str">
        <f>IFERROR(IF(VLOOKUP($C1738,'MSCI Database'!$C:$R,3, FALSE)="","",VLOOKUP($C1738,'MSCI Database'!$C:$R,3, FALSE)),"")</f>
        <v>A</v>
      </c>
      <c r="Q1738" s="229" t="str">
        <f>IFERROR(IF(VLOOKUP($C1738,'MSCI Database'!$C:$R,4, FALSE)="","",VLOOKUP($C1738,'MSCI Database'!$C:$R,4, FALSE)),"")</f>
        <v>1</v>
      </c>
      <c r="R1738" s="229">
        <f>IFERROR(IF(VLOOKUP($C1738,'MSCI Database'!$C:$R,5, FALSE)="","",VLOOKUP($C1738,'MSCI Database'!$C:$R,5, FALSE)),"")</f>
        <v>6.7</v>
      </c>
      <c r="S1738" s="229">
        <f>IFERROR(IF(VLOOKUP($C1738,'MSCI Database'!$C:$R,6, FALSE)="","",VLOOKUP($C1738,'MSCI Database'!$C:$R,6, FALSE)),"")</f>
        <v>7.7</v>
      </c>
      <c r="T1738" s="229">
        <f>IFERROR(IF(VLOOKUP($C1738,'MSCI Database'!$C:$R,7, FALSE)="","",VLOOKUP($C1738,'MSCI Database'!$C:$R,7, FALSE)),"")</f>
        <v>4.3</v>
      </c>
      <c r="U1738" s="229">
        <f>IFERROR(IF(VLOOKUP($C1738,'MSCI Database'!$C:$R,8, FALSE)="","",VLOOKUP($C1738,'MSCI Database'!$C:$R,8, FALSE)),"")</f>
        <v>3.3</v>
      </c>
      <c r="V1738" s="229">
        <f>IFERROR(IF(VLOOKUP($C1738,'MSCI Database'!$C:$R,9, FALSE)="","",VLOOKUP($C1738,'MSCI Database'!$C:$R,9, FALSE)),"")</f>
        <v>4.9000000000000004</v>
      </c>
      <c r="W1738" s="215">
        <f t="shared" ref="W1738:W1801" ca="1" si="83">IFERROR(IF(X1738&lt;&gt;"",VLOOKUP($A1738,$A$1737:$X$3221,6,FALSE)/100,0)*$G$1735/$G1738, 0)</f>
        <v>0</v>
      </c>
      <c r="X1738" s="276">
        <f>IFERROR(IF(VLOOKUP($C1738,'MSCI Database'!$C:$R,10, FALSE)="","",VLOOKUP($C1738,'MSCI Database'!$C:$R,10, FALSE)),"")</f>
        <v>16065000</v>
      </c>
      <c r="Y1738" s="229" t="str">
        <f>IFERROR(IF(VLOOKUP($C1738,'MSCI Database'!$C:$R,11, FALSE)="","",VLOOKUP($C1738,'MSCI Database'!$C:$R,11, FALSE)),"")</f>
        <v>2019</v>
      </c>
      <c r="Z1738" s="229" t="str">
        <f>IFERROR(IF(VLOOKUP($C1738,'MSCI Database'!$C:$R,12, FALSE)="","",VLOOKUP($C1738,'MSCI Database'!$C:$R,12, FALSE)),"")</f>
        <v>Reported</v>
      </c>
      <c r="AA1738" s="229" t="str">
        <f>IFERROR(IF(VLOOKUP($C1738,'MSCI Database'!$C:$R,13, FALSE)="","",VLOOKUP($C1738,'MSCI Database'!$C:$R,13, FALSE)),"")</f>
        <v>Enhanced pay disclosure and board structure drive corporate governance performance</v>
      </c>
    </row>
    <row r="1739" spans="1:27" s="130" customFormat="1" ht="15" hidden="1" customHeight="1" outlineLevel="1">
      <c r="A1739" s="130" t="s">
        <v>2955</v>
      </c>
      <c r="B1739" s="130" t="s">
        <v>2956</v>
      </c>
      <c r="C1739" s="130" t="s">
        <v>2957</v>
      </c>
      <c r="D1739" s="130" t="s">
        <v>8769</v>
      </c>
      <c r="E1739" s="130" t="s">
        <v>18688</v>
      </c>
      <c r="F1739" s="215">
        <v>3.63449023641019E-2</v>
      </c>
      <c r="G1739" s="132" t="str">
        <f ca="1">IFERROR(_xll.BQL($A1739, "cur_mkt_cap(currency=EUR)")/1000000, " ")</f>
        <v xml:space="preserve"> </v>
      </c>
      <c r="M1739" s="308"/>
      <c r="N1739" s="215">
        <f t="shared" si="82"/>
        <v>3.9369096570766551E-4</v>
      </c>
      <c r="O1739" s="172" t="str">
        <f>IFERROR(IF(VLOOKUP($C1739,'MSCI Database'!$C:$R,2, FALSE)="","",VLOOKUP($C1739,'MSCI Database'!$C:$R,2, FALSE)),"")</f>
        <v>Banks</v>
      </c>
      <c r="P1739" s="229" t="str">
        <f>IFERROR(IF(VLOOKUP($C1739,'MSCI Database'!$C:$R,3, FALSE)="","",VLOOKUP($C1739,'MSCI Database'!$C:$R,3, FALSE)),"")</f>
        <v>BBB</v>
      </c>
      <c r="Q1739" s="229" t="str">
        <f>IFERROR(IF(VLOOKUP($C1739,'MSCI Database'!$C:$R,4, FALSE)="","",VLOOKUP($C1739,'MSCI Database'!$C:$R,4, FALSE)),"")</f>
        <v>-1</v>
      </c>
      <c r="R1739" s="229">
        <f>IFERROR(IF(VLOOKUP($C1739,'MSCI Database'!$C:$R,5, FALSE)="","",VLOOKUP($C1739,'MSCI Database'!$C:$R,5, FALSE)),"")</f>
        <v>4.3</v>
      </c>
      <c r="S1739" s="229">
        <f>IFERROR(IF(VLOOKUP($C1739,'MSCI Database'!$C:$R,6, FALSE)="","",VLOOKUP($C1739,'MSCI Database'!$C:$R,6, FALSE)),"")</f>
        <v>2.5</v>
      </c>
      <c r="T1739" s="229">
        <f>IFERROR(IF(VLOOKUP($C1739,'MSCI Database'!$C:$R,7, FALSE)="","",VLOOKUP($C1739,'MSCI Database'!$C:$R,7, FALSE)),"")</f>
        <v>5.0999999999999996</v>
      </c>
      <c r="U1739" s="229">
        <f>IFERROR(IF(VLOOKUP($C1739,'MSCI Database'!$C:$R,8, FALSE)="","",VLOOKUP($C1739,'MSCI Database'!$C:$R,8, FALSE)),"")</f>
        <v>2.5</v>
      </c>
      <c r="V1739" s="229">
        <f>IFERROR(IF(VLOOKUP($C1739,'MSCI Database'!$C:$R,9, FALSE)="","",VLOOKUP($C1739,'MSCI Database'!$C:$R,9, FALSE)),"")</f>
        <v>3.9</v>
      </c>
      <c r="W1739" s="215">
        <f t="shared" ca="1" si="83"/>
        <v>0</v>
      </c>
      <c r="X1739" s="276">
        <f>IFERROR(IF(VLOOKUP($C1739,'MSCI Database'!$C:$R,10, FALSE)="","",VLOOKUP($C1739,'MSCI Database'!$C:$R,10, FALSE)),"")</f>
        <v>66054</v>
      </c>
      <c r="Y1739" s="229" t="str">
        <f>IFERROR(IF(VLOOKUP($C1739,'MSCI Database'!$C:$R,11, FALSE)="","",VLOOKUP($C1739,'MSCI Database'!$C:$R,11, FALSE)),"")</f>
        <v>2019</v>
      </c>
      <c r="Z1739" s="229" t="str">
        <f>IFERROR(IF(VLOOKUP($C1739,'MSCI Database'!$C:$R,12, FALSE)="","",VLOOKUP($C1739,'MSCI Database'!$C:$R,12, FALSE)),"")</f>
        <v>E.Segmt-Moderately High</v>
      </c>
      <c r="AA1739" s="229" t="str">
        <f>IFERROR(IF(VLOOKUP($C1739,'MSCI Database'!$C:$R,13, FALSE)="","",VLOOKUP($C1739,'MSCI Database'!$C:$R,13, FALSE)),"")</f>
        <v>Weak consumer financial protection and governance practices</v>
      </c>
    </row>
    <row r="1740" spans="1:27" s="130" customFormat="1" ht="15" hidden="1" customHeight="1" outlineLevel="1">
      <c r="A1740" s="130" t="s">
        <v>2970</v>
      </c>
      <c r="B1740" s="130" t="s">
        <v>2971</v>
      </c>
      <c r="C1740" s="130" t="s">
        <v>2972</v>
      </c>
      <c r="D1740" s="130" t="s">
        <v>8769</v>
      </c>
      <c r="E1740" s="130" t="s">
        <v>18690</v>
      </c>
      <c r="F1740" s="215">
        <v>2.9578552542037229E-2</v>
      </c>
      <c r="G1740" s="132" t="str">
        <f ca="1">IFERROR(_xll.BQL($A1740, "cur_mkt_cap(currency=EUR)")/1000000, " ")</f>
        <v xml:space="preserve"> </v>
      </c>
      <c r="M1740" s="308"/>
      <c r="N1740" s="215">
        <f t="shared" si="82"/>
        <v>3.2039730903256504E-4</v>
      </c>
      <c r="O1740" s="172" t="str">
        <f>IFERROR(IF(VLOOKUP($C1740,'MSCI Database'!$C:$R,2, FALSE)="","",VLOOKUP($C1740,'MSCI Database'!$C:$R,2, FALSE)),"")</f>
        <v>Telecommunication Services</v>
      </c>
      <c r="P1740" s="229" t="str">
        <f>IFERROR(IF(VLOOKUP($C1740,'MSCI Database'!$C:$R,3, FALSE)="","",VLOOKUP($C1740,'MSCI Database'!$C:$R,3, FALSE)),"")</f>
        <v>BBB</v>
      </c>
      <c r="Q1740" s="229" t="str">
        <f>IFERROR(IF(VLOOKUP($C1740,'MSCI Database'!$C:$R,4, FALSE)="","",VLOOKUP($C1740,'MSCI Database'!$C:$R,4, FALSE)),"")</f>
        <v>0</v>
      </c>
      <c r="R1740" s="229">
        <f>IFERROR(IF(VLOOKUP($C1740,'MSCI Database'!$C:$R,5, FALSE)="","",VLOOKUP($C1740,'MSCI Database'!$C:$R,5, FALSE)),"")</f>
        <v>4.7</v>
      </c>
      <c r="S1740" s="229">
        <f>IFERROR(IF(VLOOKUP($C1740,'MSCI Database'!$C:$R,6, FALSE)="","",VLOOKUP($C1740,'MSCI Database'!$C:$R,6, FALSE)),"")</f>
        <v>8.3000000000000007</v>
      </c>
      <c r="T1740" s="229">
        <f>IFERROR(IF(VLOOKUP($C1740,'MSCI Database'!$C:$R,7, FALSE)="","",VLOOKUP($C1740,'MSCI Database'!$C:$R,7, FALSE)),"")</f>
        <v>6.4</v>
      </c>
      <c r="U1740" s="229">
        <f>IFERROR(IF(VLOOKUP($C1740,'MSCI Database'!$C:$R,8, FALSE)="","",VLOOKUP($C1740,'MSCI Database'!$C:$R,8, FALSE)),"")</f>
        <v>2.2000000000000002</v>
      </c>
      <c r="V1740" s="229">
        <f>IFERROR(IF(VLOOKUP($C1740,'MSCI Database'!$C:$R,9, FALSE)="","",VLOOKUP($C1740,'MSCI Database'!$C:$R,9, FALSE)),"")</f>
        <v>4.8</v>
      </c>
      <c r="W1740" s="215">
        <f t="shared" ca="1" si="83"/>
        <v>0</v>
      </c>
      <c r="X1740" s="276">
        <f>IFERROR(IF(VLOOKUP($C1740,'MSCI Database'!$C:$R,10, FALSE)="","",VLOOKUP($C1740,'MSCI Database'!$C:$R,10, FALSE)),"")</f>
        <v>520384</v>
      </c>
      <c r="Y1740" s="229" t="str">
        <f>IFERROR(IF(VLOOKUP($C1740,'MSCI Database'!$C:$R,11, FALSE)="","",VLOOKUP($C1740,'MSCI Database'!$C:$R,11, FALSE)),"")</f>
        <v>2019</v>
      </c>
      <c r="Z1740" s="229" t="str">
        <f>IFERROR(IF(VLOOKUP($C1740,'MSCI Database'!$C:$R,12, FALSE)="","",VLOOKUP($C1740,'MSCI Database'!$C:$R,12, FALSE)),"")</f>
        <v>E.Segmt-Moderate</v>
      </c>
      <c r="AA1740" s="229" t="str">
        <f>IFERROR(IF(VLOOKUP($C1740,'MSCI Database'!$C:$R,13, FALSE)="","",VLOOKUP($C1740,'MSCI Database'!$C:$R,13, FALSE)),"")</f>
        <v>Well-prepared to alleviate labor-related risks; corruption risks persist</v>
      </c>
    </row>
    <row r="1741" spans="1:27" s="130" customFormat="1" ht="15" hidden="1" customHeight="1" outlineLevel="1">
      <c r="A1741" s="130" t="s">
        <v>2917</v>
      </c>
      <c r="B1741" s="130" t="s">
        <v>2918</v>
      </c>
      <c r="C1741" s="130" t="s">
        <v>2919</v>
      </c>
      <c r="D1741" s="130" t="s">
        <v>8769</v>
      </c>
      <c r="E1741" s="130" t="s">
        <v>18688</v>
      </c>
      <c r="F1741" s="215">
        <v>2.7349191255762299E-2</v>
      </c>
      <c r="G1741" s="132" t="str">
        <f ca="1">IFERROR(_xll.BQL($A1741, "cur_mkt_cap(currency=EUR)")/1000000, " ")</f>
        <v xml:space="preserve"> </v>
      </c>
      <c r="M1741" s="308"/>
      <c r="N1741" s="215">
        <f t="shared" si="82"/>
        <v>2.9624868458690549E-4</v>
      </c>
      <c r="O1741" s="172" t="str">
        <f>IFERROR(IF(VLOOKUP($C1741,'MSCI Database'!$C:$R,2, FALSE)="","",VLOOKUP($C1741,'MSCI Database'!$C:$R,2, FALSE)),"")</f>
        <v>Banks</v>
      </c>
      <c r="P1741" s="229" t="str">
        <f>IFERROR(IF(VLOOKUP($C1741,'MSCI Database'!$C:$R,3, FALSE)="","",VLOOKUP($C1741,'MSCI Database'!$C:$R,3, FALSE)),"")</f>
        <v>BBB</v>
      </c>
      <c r="Q1741" s="229" t="str">
        <f>IFERROR(IF(VLOOKUP($C1741,'MSCI Database'!$C:$R,4, FALSE)="","",VLOOKUP($C1741,'MSCI Database'!$C:$R,4, FALSE)),"")</f>
        <v>0</v>
      </c>
      <c r="R1741" s="229">
        <f>IFERROR(IF(VLOOKUP($C1741,'MSCI Database'!$C:$R,5, FALSE)="","",VLOOKUP($C1741,'MSCI Database'!$C:$R,5, FALSE)),"")</f>
        <v>5.4</v>
      </c>
      <c r="S1741" s="229">
        <f>IFERROR(IF(VLOOKUP($C1741,'MSCI Database'!$C:$R,6, FALSE)="","",VLOOKUP($C1741,'MSCI Database'!$C:$R,6, FALSE)),"")</f>
        <v>2.6</v>
      </c>
      <c r="T1741" s="229">
        <f>IFERROR(IF(VLOOKUP($C1741,'MSCI Database'!$C:$R,7, FALSE)="","",VLOOKUP($C1741,'MSCI Database'!$C:$R,7, FALSE)),"")</f>
        <v>5</v>
      </c>
      <c r="U1741" s="229">
        <f>IFERROR(IF(VLOOKUP($C1741,'MSCI Database'!$C:$R,8, FALSE)="","",VLOOKUP($C1741,'MSCI Database'!$C:$R,8, FALSE)),"")</f>
        <v>2.5</v>
      </c>
      <c r="V1741" s="229">
        <f>IFERROR(IF(VLOOKUP($C1741,'MSCI Database'!$C:$R,9, FALSE)="","",VLOOKUP($C1741,'MSCI Database'!$C:$R,9, FALSE)),"")</f>
        <v>3.8</v>
      </c>
      <c r="W1741" s="215">
        <f t="shared" ca="1" si="83"/>
        <v>0</v>
      </c>
      <c r="X1741" s="276">
        <f>IFERROR(IF(VLOOKUP($C1741,'MSCI Database'!$C:$R,10, FALSE)="","",VLOOKUP($C1741,'MSCI Database'!$C:$R,10, FALSE)),"")</f>
        <v>53959</v>
      </c>
      <c r="Y1741" s="229" t="str">
        <f>IFERROR(IF(VLOOKUP($C1741,'MSCI Database'!$C:$R,11, FALSE)="","",VLOOKUP($C1741,'MSCI Database'!$C:$R,11, FALSE)),"")</f>
        <v>2019</v>
      </c>
      <c r="Z1741" s="229" t="str">
        <f>IFERROR(IF(VLOOKUP($C1741,'MSCI Database'!$C:$R,12, FALSE)="","",VLOOKUP($C1741,'MSCI Database'!$C:$R,12, FALSE)),"")</f>
        <v>E.Segmt-Moderately High</v>
      </c>
      <c r="AA1741" s="229" t="str">
        <f>IFERROR(IF(VLOOKUP($C1741,'MSCI Database'!$C:$R,13, FALSE)="","",VLOOKUP($C1741,'MSCI Database'!$C:$R,13, FALSE)),"")</f>
        <v>Improved data protection and cybersecurity framework; but weak corporate governance practices</v>
      </c>
    </row>
    <row r="1742" spans="1:27" s="130" customFormat="1" ht="15" hidden="1" customHeight="1" outlineLevel="1">
      <c r="A1742" s="130" t="s">
        <v>2960</v>
      </c>
      <c r="B1742" s="130" t="s">
        <v>2961</v>
      </c>
      <c r="C1742" s="130" t="s">
        <v>2962</v>
      </c>
      <c r="D1742" s="130" t="s">
        <v>8769</v>
      </c>
      <c r="E1742" s="130" t="s">
        <v>18682</v>
      </c>
      <c r="F1742" s="215">
        <v>1.389775491696929E-2</v>
      </c>
      <c r="G1742" s="132" t="str">
        <f ca="1">IFERROR(_xll.BQL($A1742, "cur_mkt_cap(currency=EUR)")/1000000, " ")</f>
        <v xml:space="preserve"> </v>
      </c>
      <c r="M1742" s="308"/>
      <c r="N1742" s="215">
        <f t="shared" si="82"/>
        <v>1.5054162203044613E-4</v>
      </c>
      <c r="O1742" s="172" t="str">
        <f>IFERROR(IF(VLOOKUP($C1742,'MSCI Database'!$C:$R,2, FALSE)="","",VLOOKUP($C1742,'MSCI Database'!$C:$R,2, FALSE)),"")</f>
        <v>Automobiles</v>
      </c>
      <c r="P1742" s="229" t="str">
        <f>IFERROR(IF(VLOOKUP($C1742,'MSCI Database'!$C:$R,3, FALSE)="","",VLOOKUP($C1742,'MSCI Database'!$C:$R,3, FALSE)),"")</f>
        <v>A</v>
      </c>
      <c r="Q1742" s="229" t="str">
        <f>IFERROR(IF(VLOOKUP($C1742,'MSCI Database'!$C:$R,4, FALSE)="","",VLOOKUP($C1742,'MSCI Database'!$C:$R,4, FALSE)),"")</f>
        <v>0</v>
      </c>
      <c r="R1742" s="229">
        <f>IFERROR(IF(VLOOKUP($C1742,'MSCI Database'!$C:$R,5, FALSE)="","",VLOOKUP($C1742,'MSCI Database'!$C:$R,5, FALSE)),"")</f>
        <v>7.1</v>
      </c>
      <c r="S1742" s="229">
        <f>IFERROR(IF(VLOOKUP($C1742,'MSCI Database'!$C:$R,6, FALSE)="","",VLOOKUP($C1742,'MSCI Database'!$C:$R,6, FALSE)),"")</f>
        <v>7.1</v>
      </c>
      <c r="T1742" s="229">
        <f>IFERROR(IF(VLOOKUP($C1742,'MSCI Database'!$C:$R,7, FALSE)="","",VLOOKUP($C1742,'MSCI Database'!$C:$R,7, FALSE)),"")</f>
        <v>4.4000000000000004</v>
      </c>
      <c r="U1742" s="229">
        <f>IFERROR(IF(VLOOKUP($C1742,'MSCI Database'!$C:$R,8, FALSE)="","",VLOOKUP($C1742,'MSCI Database'!$C:$R,8, FALSE)),"")</f>
        <v>2.9</v>
      </c>
      <c r="V1742" s="229">
        <f>IFERROR(IF(VLOOKUP($C1742,'MSCI Database'!$C:$R,9, FALSE)="","",VLOOKUP($C1742,'MSCI Database'!$C:$R,9, FALSE)),"")</f>
        <v>4.7</v>
      </c>
      <c r="W1742" s="215">
        <f t="shared" ca="1" si="83"/>
        <v>0</v>
      </c>
      <c r="X1742" s="276">
        <f>IFERROR(IF(VLOOKUP($C1742,'MSCI Database'!$C:$R,10, FALSE)="","",VLOOKUP($C1742,'MSCI Database'!$C:$R,10, FALSE)),"")</f>
        <v>437492</v>
      </c>
      <c r="Y1742" s="229" t="str">
        <f>IFERROR(IF(VLOOKUP($C1742,'MSCI Database'!$C:$R,11, FALSE)="","",VLOOKUP($C1742,'MSCI Database'!$C:$R,11, FALSE)),"")</f>
        <v>2019</v>
      </c>
      <c r="Z1742" s="229" t="str">
        <f>IFERROR(IF(VLOOKUP($C1742,'MSCI Database'!$C:$R,12, FALSE)="","",VLOOKUP($C1742,'MSCI Database'!$C:$R,12, FALSE)),"")</f>
        <v>E.Segmt-Moderately High</v>
      </c>
      <c r="AA1742" s="229" t="str">
        <f>IFERROR(IF(VLOOKUP($C1742,'MSCI Database'!$C:$R,13, FALSE)="","",VLOOKUP($C1742,'MSCI Database'!$C:$R,13, FALSE)),"")</f>
        <v>Robust labor management programs amid COVID-19 economic headwinds</v>
      </c>
    </row>
    <row r="1743" spans="1:27" s="130" customFormat="1" ht="15" hidden="1" customHeight="1" outlineLevel="1">
      <c r="A1743" s="130" t="s">
        <v>4347</v>
      </c>
      <c r="B1743" s="130" t="s">
        <v>4348</v>
      </c>
      <c r="C1743" s="130" t="s">
        <v>4349</v>
      </c>
      <c r="D1743" s="130" t="s">
        <v>12136</v>
      </c>
      <c r="E1743" s="130" t="s">
        <v>18689</v>
      </c>
      <c r="F1743" s="215">
        <v>0.11648957301198851</v>
      </c>
      <c r="G1743" s="132" t="str">
        <f ca="1">IFERROR(_xll.BQL($A1743, "cur_mkt_cap(currency=EUR)")/1000000, " ")</f>
        <v xml:space="preserve"> </v>
      </c>
      <c r="M1743" s="308"/>
      <c r="N1743" s="215">
        <f t="shared" si="82"/>
        <v>1.2618246166829841E-3</v>
      </c>
      <c r="O1743" s="172" t="str">
        <f>IFERROR(IF(VLOOKUP($C1743,'MSCI Database'!$C:$R,2, FALSE)="","",VLOOKUP($C1743,'MSCI Database'!$C:$R,2, FALSE)),"")</f>
        <v>Semiconductors &amp; Semiconductor Equipment</v>
      </c>
      <c r="P1743" s="229" t="str">
        <f>IFERROR(IF(VLOOKUP($C1743,'MSCI Database'!$C:$R,3, FALSE)="","",VLOOKUP($C1743,'MSCI Database'!$C:$R,3, FALSE)),"")</f>
        <v>BBB</v>
      </c>
      <c r="Q1743" s="229" t="str">
        <f>IFERROR(IF(VLOOKUP($C1743,'MSCI Database'!$C:$R,4, FALSE)="","",VLOOKUP($C1743,'MSCI Database'!$C:$R,4, FALSE)),"")</f>
        <v>1</v>
      </c>
      <c r="R1743" s="229">
        <f>IFERROR(IF(VLOOKUP($C1743,'MSCI Database'!$C:$R,5, FALSE)="","",VLOOKUP($C1743,'MSCI Database'!$C:$R,5, FALSE)),"")</f>
        <v>4.8</v>
      </c>
      <c r="S1743" s="229">
        <f>IFERROR(IF(VLOOKUP($C1743,'MSCI Database'!$C:$R,6, FALSE)="","",VLOOKUP($C1743,'MSCI Database'!$C:$R,6, FALSE)),"")</f>
        <v>3.4</v>
      </c>
      <c r="T1743" s="229">
        <f>IFERROR(IF(VLOOKUP($C1743,'MSCI Database'!$C:$R,7, FALSE)="","",VLOOKUP($C1743,'MSCI Database'!$C:$R,7, FALSE)),"")</f>
        <v>7.7</v>
      </c>
      <c r="U1743" s="229">
        <f>IFERROR(IF(VLOOKUP($C1743,'MSCI Database'!$C:$R,8, FALSE)="","",VLOOKUP($C1743,'MSCI Database'!$C:$R,8, FALSE)),"")</f>
        <v>5.9</v>
      </c>
      <c r="V1743" s="229">
        <f>IFERROR(IF(VLOOKUP($C1743,'MSCI Database'!$C:$R,9, FALSE)="","",VLOOKUP($C1743,'MSCI Database'!$C:$R,9, FALSE)),"")</f>
        <v>5.6</v>
      </c>
      <c r="W1743" s="215">
        <f t="shared" ca="1" si="83"/>
        <v>0</v>
      </c>
      <c r="X1743" s="276">
        <f>IFERROR(IF(VLOOKUP($C1743,'MSCI Database'!$C:$R,10, FALSE)="","",VLOOKUP($C1743,'MSCI Database'!$C:$R,10, FALSE)),"")</f>
        <v>5895857</v>
      </c>
      <c r="Y1743" s="229" t="str">
        <f>IFERROR(IF(VLOOKUP($C1743,'MSCI Database'!$C:$R,11, FALSE)="","",VLOOKUP($C1743,'MSCI Database'!$C:$R,11, FALSE)),"")</f>
        <v>2019</v>
      </c>
      <c r="Z1743" s="229" t="str">
        <f>IFERROR(IF(VLOOKUP($C1743,'MSCI Database'!$C:$R,12, FALSE)="","",VLOOKUP($C1743,'MSCI Database'!$C:$R,12, FALSE)),"")</f>
        <v>Reported</v>
      </c>
      <c r="AA1743" s="229" t="str">
        <f>IFERROR(IF(VLOOKUP($C1743,'MSCI Database'!$C:$R,13, FALSE)="","",VLOOKUP($C1743,'MSCI Database'!$C:$R,13, FALSE)),"")</f>
        <v>Strengthened corporate governance practices; continues to focus on improving water recycling rate</v>
      </c>
    </row>
    <row r="1744" spans="1:27" s="130" customFormat="1" ht="15" hidden="1" customHeight="1" outlineLevel="1">
      <c r="A1744" s="130" t="s">
        <v>4539</v>
      </c>
      <c r="B1744" s="130" t="s">
        <v>4540</v>
      </c>
      <c r="C1744" s="130" t="s">
        <v>4541</v>
      </c>
      <c r="D1744" s="130" t="s">
        <v>12136</v>
      </c>
      <c r="E1744" s="130" t="s">
        <v>18690</v>
      </c>
      <c r="F1744" s="215">
        <v>7.8261763399330123E-2</v>
      </c>
      <c r="G1744" s="132" t="str">
        <f ca="1">IFERROR(_xll.BQL($A1744, "cur_mkt_cap(currency=EUR)")/1000000, " ")</f>
        <v xml:space="preserve"> </v>
      </c>
      <c r="M1744" s="308"/>
      <c r="N1744" s="215">
        <f t="shared" si="82"/>
        <v>8.4773784510422249E-4</v>
      </c>
      <c r="O1744" s="172" t="str">
        <f>IFERROR(IF(VLOOKUP($C1744,'MSCI Database'!$C:$R,2, FALSE)="","",VLOOKUP($C1744,'MSCI Database'!$C:$R,2, FALSE)),"")</f>
        <v>Interactive Media &amp; Services</v>
      </c>
      <c r="P1744" s="229" t="str">
        <f>IFERROR(IF(VLOOKUP($C1744,'MSCI Database'!$C:$R,3, FALSE)="","",VLOOKUP($C1744,'MSCI Database'!$C:$R,3, FALSE)),"")</f>
        <v>A</v>
      </c>
      <c r="Q1744" s="229" t="str">
        <f>IFERROR(IF(VLOOKUP($C1744,'MSCI Database'!$C:$R,4, FALSE)="","",VLOOKUP($C1744,'MSCI Database'!$C:$R,4, FALSE)),"")</f>
        <v>0</v>
      </c>
      <c r="R1744" s="229">
        <f>IFERROR(IF(VLOOKUP($C1744,'MSCI Database'!$C:$R,5, FALSE)="","",VLOOKUP($C1744,'MSCI Database'!$C:$R,5, FALSE)),"")</f>
        <v>6.5</v>
      </c>
      <c r="S1744" s="229">
        <f>IFERROR(IF(VLOOKUP($C1744,'MSCI Database'!$C:$R,6, FALSE)="","",VLOOKUP($C1744,'MSCI Database'!$C:$R,6, FALSE)),"")</f>
        <v>9.9</v>
      </c>
      <c r="T1744" s="229">
        <f>IFERROR(IF(VLOOKUP($C1744,'MSCI Database'!$C:$R,7, FALSE)="","",VLOOKUP($C1744,'MSCI Database'!$C:$R,7, FALSE)),"")</f>
        <v>3.5</v>
      </c>
      <c r="U1744" s="229">
        <f>IFERROR(IF(VLOOKUP($C1744,'MSCI Database'!$C:$R,8, FALSE)="","",VLOOKUP($C1744,'MSCI Database'!$C:$R,8, FALSE)),"")</f>
        <v>4.8</v>
      </c>
      <c r="V1744" s="229">
        <f>IFERROR(IF(VLOOKUP($C1744,'MSCI Database'!$C:$R,9, FALSE)="","",VLOOKUP($C1744,'MSCI Database'!$C:$R,9, FALSE)),"")</f>
        <v>4.4000000000000004</v>
      </c>
      <c r="W1744" s="215">
        <f t="shared" ca="1" si="83"/>
        <v>0</v>
      </c>
      <c r="X1744" s="276">
        <f>IFERROR(IF(VLOOKUP($C1744,'MSCI Database'!$C:$R,10, FALSE)="","",VLOOKUP($C1744,'MSCI Database'!$C:$R,10, FALSE)),"")</f>
        <v>71518</v>
      </c>
      <c r="Y1744" s="229" t="str">
        <f>IFERROR(IF(VLOOKUP($C1744,'MSCI Database'!$C:$R,11, FALSE)="","",VLOOKUP($C1744,'MSCI Database'!$C:$R,11, FALSE)),"")</f>
        <v>2019</v>
      </c>
      <c r="Z1744" s="229" t="str">
        <f>IFERROR(IF(VLOOKUP($C1744,'MSCI Database'!$C:$R,12, FALSE)="","",VLOOKUP($C1744,'MSCI Database'!$C:$R,12, FALSE)),"")</f>
        <v>Reported</v>
      </c>
      <c r="AA1744" s="229" t="str">
        <f>IFERROR(IF(VLOOKUP($C1744,'MSCI Database'!$C:$R,13, FALSE)="","",VLOOKUP($C1744,'MSCI Database'!$C:$R,13, FALSE)),"")</f>
        <v>Leads in governance and data security measures</v>
      </c>
    </row>
    <row r="1745" spans="1:27" s="130" customFormat="1" ht="15" hidden="1" customHeight="1" outlineLevel="1">
      <c r="A1745" s="130" t="s">
        <v>4386</v>
      </c>
      <c r="B1745" s="130" t="s">
        <v>4387</v>
      </c>
      <c r="C1745" s="130" t="s">
        <v>4388</v>
      </c>
      <c r="D1745" s="130" t="s">
        <v>12136</v>
      </c>
      <c r="E1745" s="130" t="s">
        <v>18682</v>
      </c>
      <c r="F1745" s="215">
        <v>6.8716697969422133E-2</v>
      </c>
      <c r="G1745" s="132" t="str">
        <f ca="1">IFERROR(_xll.BQL($A1745, "cur_mkt_cap(currency=EUR)")/1000000, " ")</f>
        <v xml:space="preserve"> </v>
      </c>
      <c r="M1745" s="308"/>
      <c r="N1745" s="215">
        <f t="shared" si="82"/>
        <v>7.443449128795664E-4</v>
      </c>
      <c r="O1745" s="172" t="str">
        <f>IFERROR(IF(VLOOKUP($C1745,'MSCI Database'!$C:$R,2, FALSE)="","",VLOOKUP($C1745,'MSCI Database'!$C:$R,2, FALSE)),"")</f>
        <v>Automobiles</v>
      </c>
      <c r="P1745" s="229" t="str">
        <f>IFERROR(IF(VLOOKUP($C1745,'MSCI Database'!$C:$R,3, FALSE)="","",VLOOKUP($C1745,'MSCI Database'!$C:$R,3, FALSE)),"")</f>
        <v>B</v>
      </c>
      <c r="Q1745" s="229" t="str">
        <f>IFERROR(IF(VLOOKUP($C1745,'MSCI Database'!$C:$R,4, FALSE)="","",VLOOKUP($C1745,'MSCI Database'!$C:$R,4, FALSE)),"")</f>
        <v>0</v>
      </c>
      <c r="R1745" s="229">
        <f>IFERROR(IF(VLOOKUP($C1745,'MSCI Database'!$C:$R,5, FALSE)="","",VLOOKUP($C1745,'MSCI Database'!$C:$R,5, FALSE)),"")</f>
        <v>1.7</v>
      </c>
      <c r="S1745" s="229">
        <f>IFERROR(IF(VLOOKUP($C1745,'MSCI Database'!$C:$R,6, FALSE)="","",VLOOKUP($C1745,'MSCI Database'!$C:$R,6, FALSE)),"")</f>
        <v>6.8</v>
      </c>
      <c r="T1745" s="229">
        <f>IFERROR(IF(VLOOKUP($C1745,'MSCI Database'!$C:$R,7, FALSE)="","",VLOOKUP($C1745,'MSCI Database'!$C:$R,7, FALSE)),"")</f>
        <v>2.2000000000000002</v>
      </c>
      <c r="U1745" s="229">
        <f>IFERROR(IF(VLOOKUP($C1745,'MSCI Database'!$C:$R,8, FALSE)="","",VLOOKUP($C1745,'MSCI Database'!$C:$R,8, FALSE)),"")</f>
        <v>0.8</v>
      </c>
      <c r="V1745" s="229">
        <f>IFERROR(IF(VLOOKUP($C1745,'MSCI Database'!$C:$R,9, FALSE)="","",VLOOKUP($C1745,'MSCI Database'!$C:$R,9, FALSE)),"")</f>
        <v>3.1</v>
      </c>
      <c r="W1745" s="215">
        <f t="shared" ca="1" si="83"/>
        <v>0</v>
      </c>
      <c r="X1745" s="276">
        <f>IFERROR(IF(VLOOKUP($C1745,'MSCI Database'!$C:$R,10, FALSE)="","",VLOOKUP($C1745,'MSCI Database'!$C:$R,10, FALSE)),"")</f>
        <v>2709093</v>
      </c>
      <c r="Y1745" s="229" t="str">
        <f>IFERROR(IF(VLOOKUP($C1745,'MSCI Database'!$C:$R,11, FALSE)="","",VLOOKUP($C1745,'MSCI Database'!$C:$R,11, FALSE)),"")</f>
        <v>2019</v>
      </c>
      <c r="Z1745" s="229" t="str">
        <f>IFERROR(IF(VLOOKUP($C1745,'MSCI Database'!$C:$R,12, FALSE)="","",VLOOKUP($C1745,'MSCI Database'!$C:$R,12, FALSE)),"")</f>
        <v>Reported</v>
      </c>
      <c r="AA1745" s="229" t="str">
        <f>IFERROR(IF(VLOOKUP($C1745,'MSCI Database'!$C:$R,13, FALSE)="","",VLOOKUP($C1745,'MSCI Database'!$C:$R,13, FALSE)),"")</f>
        <v>Labor management challenges from COVID-19 pandemic; controversy over engine defects</v>
      </c>
    </row>
    <row r="1746" spans="1:27" s="130" customFormat="1" ht="15" hidden="1" customHeight="1" outlineLevel="1">
      <c r="A1746" s="130" t="s">
        <v>4566</v>
      </c>
      <c r="B1746" s="130" t="s">
        <v>4567</v>
      </c>
      <c r="C1746" s="130" t="s">
        <v>4568</v>
      </c>
      <c r="D1746" s="130" t="s">
        <v>12136</v>
      </c>
      <c r="E1746" s="130" t="s">
        <v>18684</v>
      </c>
      <c r="F1746" s="215">
        <v>6.5158308824214708E-2</v>
      </c>
      <c r="G1746" s="132" t="str">
        <f ca="1">IFERROR(_xll.BQL($A1746, "cur_mkt_cap(currency=EUR)")/1000000, " ")</f>
        <v xml:space="preserve"> </v>
      </c>
      <c r="M1746" s="308"/>
      <c r="N1746" s="215">
        <f t="shared" si="82"/>
        <v>7.0580014957531635E-4</v>
      </c>
      <c r="O1746" s="172" t="str">
        <f>IFERROR(IF(VLOOKUP($C1746,'MSCI Database'!$C:$R,2, FALSE)="","",VLOOKUP($C1746,'MSCI Database'!$C:$R,2, FALSE)),"")</f>
        <v>Commodity Chemicals</v>
      </c>
      <c r="P1746" s="229" t="str">
        <f>IFERROR(IF(VLOOKUP($C1746,'MSCI Database'!$C:$R,3, FALSE)="","",VLOOKUP($C1746,'MSCI Database'!$C:$R,3, FALSE)),"")</f>
        <v>BB</v>
      </c>
      <c r="Q1746" s="229" t="str">
        <f>IFERROR(IF(VLOOKUP($C1746,'MSCI Database'!$C:$R,4, FALSE)="","",VLOOKUP($C1746,'MSCI Database'!$C:$R,4, FALSE)),"")</f>
        <v>-1</v>
      </c>
      <c r="R1746" s="229">
        <f>IFERROR(IF(VLOOKUP($C1746,'MSCI Database'!$C:$R,5, FALSE)="","",VLOOKUP($C1746,'MSCI Database'!$C:$R,5, FALSE)),"")</f>
        <v>3.8</v>
      </c>
      <c r="S1746" s="229">
        <f>IFERROR(IF(VLOOKUP($C1746,'MSCI Database'!$C:$R,6, FALSE)="","",VLOOKUP($C1746,'MSCI Database'!$C:$R,6, FALSE)),"")</f>
        <v>5.5</v>
      </c>
      <c r="T1746" s="229">
        <f>IFERROR(IF(VLOOKUP($C1746,'MSCI Database'!$C:$R,7, FALSE)="","",VLOOKUP($C1746,'MSCI Database'!$C:$R,7, FALSE)),"")</f>
        <v>2.7</v>
      </c>
      <c r="U1746" s="229">
        <f>IFERROR(IF(VLOOKUP($C1746,'MSCI Database'!$C:$R,8, FALSE)="","",VLOOKUP($C1746,'MSCI Database'!$C:$R,8, FALSE)),"")</f>
        <v>1.1000000000000001</v>
      </c>
      <c r="V1746" s="229">
        <f>IFERROR(IF(VLOOKUP($C1746,'MSCI Database'!$C:$R,9, FALSE)="","",VLOOKUP($C1746,'MSCI Database'!$C:$R,9, FALSE)),"")</f>
        <v>3.7</v>
      </c>
      <c r="W1746" s="215">
        <f t="shared" ca="1" si="83"/>
        <v>0</v>
      </c>
      <c r="X1746" s="276">
        <f>IFERROR(IF(VLOOKUP($C1746,'MSCI Database'!$C:$R,10, FALSE)="","",VLOOKUP($C1746,'MSCI Database'!$C:$R,10, FALSE)),"")</f>
        <v>10583249</v>
      </c>
      <c r="Y1746" s="229" t="str">
        <f>IFERROR(IF(VLOOKUP($C1746,'MSCI Database'!$C:$R,11, FALSE)="","",VLOOKUP($C1746,'MSCI Database'!$C:$R,11, FALSE)),"")</f>
        <v>2019</v>
      </c>
      <c r="Z1746" s="229" t="str">
        <f>IFERROR(IF(VLOOKUP($C1746,'MSCI Database'!$C:$R,12, FALSE)="","",VLOOKUP($C1746,'MSCI Database'!$C:$R,12, FALSE)),"")</f>
        <v>Reported</v>
      </c>
      <c r="AA1746" s="229" t="str">
        <f>IFERROR(IF(VLOOKUP($C1746,'MSCI Database'!$C:$R,13, FALSE)="","",VLOOKUP($C1746,'MSCI Database'!$C:$R,13, FALSE)),"")</f>
        <v>Corporate governance practices continues to lag those of its peers</v>
      </c>
    </row>
    <row r="1747" spans="1:27" s="130" customFormat="1" ht="15" hidden="1" customHeight="1" outlineLevel="1">
      <c r="A1747" s="130" t="s">
        <v>4543</v>
      </c>
      <c r="B1747" s="130" t="s">
        <v>4544</v>
      </c>
      <c r="C1747" s="130" t="s">
        <v>4545</v>
      </c>
      <c r="D1747" s="130" t="s">
        <v>12136</v>
      </c>
      <c r="E1747" s="130" t="s">
        <v>18690</v>
      </c>
      <c r="F1747" s="215">
        <v>4.9507869363367318E-2</v>
      </c>
      <c r="G1747" s="132" t="str">
        <f ca="1">IFERROR(_xll.BQL($A1747, "cur_mkt_cap(currency=EUR)")/1000000, " ")</f>
        <v xml:space="preserve"> </v>
      </c>
      <c r="M1747" s="308"/>
      <c r="N1747" s="215">
        <f t="shared" si="82"/>
        <v>5.3627330469992456E-4</v>
      </c>
      <c r="O1747" s="172" t="str">
        <f>IFERROR(IF(VLOOKUP($C1747,'MSCI Database'!$C:$R,2, FALSE)="","",VLOOKUP($C1747,'MSCI Database'!$C:$R,2, FALSE)),"")</f>
        <v>Interactive Media &amp; Services</v>
      </c>
      <c r="P1747" s="229" t="str">
        <f>IFERROR(IF(VLOOKUP($C1747,'MSCI Database'!$C:$R,3, FALSE)="","",VLOOKUP($C1747,'MSCI Database'!$C:$R,3, FALSE)),"")</f>
        <v>BBB</v>
      </c>
      <c r="Q1747" s="229" t="str">
        <f>IFERROR(IF(VLOOKUP($C1747,'MSCI Database'!$C:$R,4, FALSE)="","",VLOOKUP($C1747,'MSCI Database'!$C:$R,4, FALSE)),"")</f>
        <v>1</v>
      </c>
      <c r="R1747" s="229">
        <f>IFERROR(IF(VLOOKUP($C1747,'MSCI Database'!$C:$R,5, FALSE)="","",VLOOKUP($C1747,'MSCI Database'!$C:$R,5, FALSE)),"")</f>
        <v>4.3</v>
      </c>
      <c r="S1747" s="229">
        <f>IFERROR(IF(VLOOKUP($C1747,'MSCI Database'!$C:$R,6, FALSE)="","",VLOOKUP($C1747,'MSCI Database'!$C:$R,6, FALSE)),"")</f>
        <v>8</v>
      </c>
      <c r="T1747" s="229">
        <f>IFERROR(IF(VLOOKUP($C1747,'MSCI Database'!$C:$R,7, FALSE)="","",VLOOKUP($C1747,'MSCI Database'!$C:$R,7, FALSE)),"")</f>
        <v>3</v>
      </c>
      <c r="U1747" s="229">
        <f>IFERROR(IF(VLOOKUP($C1747,'MSCI Database'!$C:$R,8, FALSE)="","",VLOOKUP($C1747,'MSCI Database'!$C:$R,8, FALSE)),"")</f>
        <v>3.8</v>
      </c>
      <c r="V1747" s="229">
        <f>IFERROR(IF(VLOOKUP($C1747,'MSCI Database'!$C:$R,9, FALSE)="","",VLOOKUP($C1747,'MSCI Database'!$C:$R,9, FALSE)),"")</f>
        <v>3.6</v>
      </c>
      <c r="W1747" s="215">
        <f t="shared" ca="1" si="83"/>
        <v>0</v>
      </c>
      <c r="X1747" s="276">
        <f>IFERROR(IF(VLOOKUP($C1747,'MSCI Database'!$C:$R,10, FALSE)="","",VLOOKUP($C1747,'MSCI Database'!$C:$R,10, FALSE)),"")</f>
        <v>45355</v>
      </c>
      <c r="Y1747" s="229" t="str">
        <f>IFERROR(IF(VLOOKUP($C1747,'MSCI Database'!$C:$R,11, FALSE)="","",VLOOKUP($C1747,'MSCI Database'!$C:$R,11, FALSE)),"")</f>
        <v>2019</v>
      </c>
      <c r="Z1747" s="229" t="str">
        <f>IFERROR(IF(VLOOKUP($C1747,'MSCI Database'!$C:$R,12, FALSE)="","",VLOOKUP($C1747,'MSCI Database'!$C:$R,12, FALSE)),"")</f>
        <v>E.Segmt-Moderately Low</v>
      </c>
      <c r="AA1747" s="229" t="str">
        <f>IFERROR(IF(VLOOKUP($C1747,'MSCI Database'!$C:$R,13, FALSE)="","",VLOOKUP($C1747,'MSCI Database'!$C:$R,13, FALSE)),"")</f>
        <v>Improved performance on ESG parameters drives the upgrade</v>
      </c>
    </row>
    <row r="1748" spans="1:27" s="130" customFormat="1" ht="15" hidden="1" customHeight="1" outlineLevel="1">
      <c r="A1748" s="130" t="s">
        <v>4410</v>
      </c>
      <c r="B1748" s="130" t="s">
        <v>4411</v>
      </c>
      <c r="C1748" s="130" t="s">
        <v>4412</v>
      </c>
      <c r="D1748" s="130" t="s">
        <v>12136</v>
      </c>
      <c r="E1748" s="130" t="s">
        <v>18689</v>
      </c>
      <c r="F1748" s="215">
        <v>5.1938863295848188E-2</v>
      </c>
      <c r="G1748" s="132" t="str">
        <f ca="1">IFERROR(_xll.BQL($A1748, "cur_mkt_cap(currency=EUR)")/1000000, " ")</f>
        <v xml:space="preserve"> </v>
      </c>
      <c r="M1748" s="308"/>
      <c r="N1748" s="215">
        <f t="shared" si="82"/>
        <v>5.626060305199054E-4</v>
      </c>
      <c r="O1748" s="172" t="str">
        <f>IFERROR(IF(VLOOKUP($C1748,'MSCI Database'!$C:$R,2, FALSE)="","",VLOOKUP($C1748,'MSCI Database'!$C:$R,2, FALSE)),"")</f>
        <v>Electronic Equipment, Instruments &amp; Components</v>
      </c>
      <c r="P1748" s="229" t="str">
        <f>IFERROR(IF(VLOOKUP($C1748,'MSCI Database'!$C:$R,3, FALSE)="","",VLOOKUP($C1748,'MSCI Database'!$C:$R,3, FALSE)),"")</f>
        <v>A</v>
      </c>
      <c r="Q1748" s="229" t="str">
        <f>IFERROR(IF(VLOOKUP($C1748,'MSCI Database'!$C:$R,4, FALSE)="","",VLOOKUP($C1748,'MSCI Database'!$C:$R,4, FALSE)),"")</f>
        <v/>
      </c>
      <c r="R1748" s="229">
        <f>IFERROR(IF(VLOOKUP($C1748,'MSCI Database'!$C:$R,5, FALSE)="","",VLOOKUP($C1748,'MSCI Database'!$C:$R,5, FALSE)),"")</f>
        <v>7</v>
      </c>
      <c r="S1748" s="229">
        <f>IFERROR(IF(VLOOKUP($C1748,'MSCI Database'!$C:$R,6, FALSE)="","",VLOOKUP($C1748,'MSCI Database'!$C:$R,6, FALSE)),"")</f>
        <v>8.3000000000000007</v>
      </c>
      <c r="T1748" s="229">
        <f>IFERROR(IF(VLOOKUP($C1748,'MSCI Database'!$C:$R,7, FALSE)="","",VLOOKUP($C1748,'MSCI Database'!$C:$R,7, FALSE)),"")</f>
        <v>4.3</v>
      </c>
      <c r="U1748" s="229">
        <f>IFERROR(IF(VLOOKUP($C1748,'MSCI Database'!$C:$R,8, FALSE)="","",VLOOKUP($C1748,'MSCI Database'!$C:$R,8, FALSE)),"")</f>
        <v>4</v>
      </c>
      <c r="V1748" s="229">
        <f>IFERROR(IF(VLOOKUP($C1748,'MSCI Database'!$C:$R,9, FALSE)="","",VLOOKUP($C1748,'MSCI Database'!$C:$R,9, FALSE)),"")</f>
        <v>4.5999999999999996</v>
      </c>
      <c r="W1748" s="215">
        <f t="shared" ca="1" si="83"/>
        <v>0</v>
      </c>
      <c r="X1748" s="276">
        <f>IFERROR(IF(VLOOKUP($C1748,'MSCI Database'!$C:$R,10, FALSE)="","",VLOOKUP($C1748,'MSCI Database'!$C:$R,10, FALSE)),"")</f>
        <v>1275165</v>
      </c>
      <c r="Y1748" s="229" t="str">
        <f>IFERROR(IF(VLOOKUP($C1748,'MSCI Database'!$C:$R,11, FALSE)="","",VLOOKUP($C1748,'MSCI Database'!$C:$R,11, FALSE)),"")</f>
        <v>2019</v>
      </c>
      <c r="Z1748" s="229" t="str">
        <f>IFERROR(IF(VLOOKUP($C1748,'MSCI Database'!$C:$R,12, FALSE)="","",VLOOKUP($C1748,'MSCI Database'!$C:$R,12, FALSE)),"")</f>
        <v>Reported</v>
      </c>
      <c r="AA1748" s="229" t="str">
        <f>IFERROR(IF(VLOOKUP($C1748,'MSCI Database'!$C:$R,13, FALSE)="","",VLOOKUP($C1748,'MSCI Database'!$C:$R,13, FALSE)),"")</f>
        <v>Resolved chaebol cross-shareholding ties streamline governance structure</v>
      </c>
    </row>
    <row r="1749" spans="1:27" s="130" customFormat="1" ht="15" hidden="1" customHeight="1" outlineLevel="1">
      <c r="A1749" s="130" t="s">
        <v>4579</v>
      </c>
      <c r="B1749" s="130" t="s">
        <v>4580</v>
      </c>
      <c r="C1749" s="130" t="s">
        <v>4581</v>
      </c>
      <c r="D1749" s="130" t="s">
        <v>12136</v>
      </c>
      <c r="E1749" s="130" t="s">
        <v>12133</v>
      </c>
      <c r="F1749" s="215">
        <v>4.7911893887199762E-2</v>
      </c>
      <c r="G1749" s="132" t="str">
        <f ca="1">IFERROR(_xll.BQL($A1749, "cur_mkt_cap(currency=EUR)")/1000000, " ")</f>
        <v xml:space="preserve"> </v>
      </c>
      <c r="M1749" s="308"/>
      <c r="N1749" s="215">
        <f t="shared" si="82"/>
        <v>5.1898556733957454E-4</v>
      </c>
      <c r="O1749" s="172" t="str">
        <f>IFERROR(IF(VLOOKUP($C1749,'MSCI Database'!$C:$R,2, FALSE)="","",VLOOKUP($C1749,'MSCI Database'!$C:$R,2, FALSE)),"")</f>
        <v>Biotechnology</v>
      </c>
      <c r="P1749" s="229" t="str">
        <f>IFERROR(IF(VLOOKUP($C1749,'MSCI Database'!$C:$R,3, FALSE)="","",VLOOKUP($C1749,'MSCI Database'!$C:$R,3, FALSE)),"")</f>
        <v>B</v>
      </c>
      <c r="Q1749" s="229" t="str">
        <f>IFERROR(IF(VLOOKUP($C1749,'MSCI Database'!$C:$R,4, FALSE)="","",VLOOKUP($C1749,'MSCI Database'!$C:$R,4, FALSE)),"")</f>
        <v>0</v>
      </c>
      <c r="R1749" s="229">
        <f>IFERROR(IF(VLOOKUP($C1749,'MSCI Database'!$C:$R,5, FALSE)="","",VLOOKUP($C1749,'MSCI Database'!$C:$R,5, FALSE)),"")</f>
        <v>1.6</v>
      </c>
      <c r="S1749" s="229">
        <f>IFERROR(IF(VLOOKUP($C1749,'MSCI Database'!$C:$R,6, FALSE)="","",VLOOKUP($C1749,'MSCI Database'!$C:$R,6, FALSE)),"")</f>
        <v>7.9</v>
      </c>
      <c r="T1749" s="229">
        <f>IFERROR(IF(VLOOKUP($C1749,'MSCI Database'!$C:$R,7, FALSE)="","",VLOOKUP($C1749,'MSCI Database'!$C:$R,7, FALSE)),"")</f>
        <v>4.0999999999999996</v>
      </c>
      <c r="U1749" s="229">
        <f>IFERROR(IF(VLOOKUP($C1749,'MSCI Database'!$C:$R,8, FALSE)="","",VLOOKUP($C1749,'MSCI Database'!$C:$R,8, FALSE)),"")</f>
        <v>2.4</v>
      </c>
      <c r="V1749" s="229">
        <f>IFERROR(IF(VLOOKUP($C1749,'MSCI Database'!$C:$R,9, FALSE)="","",VLOOKUP($C1749,'MSCI Database'!$C:$R,9, FALSE)),"")</f>
        <v>3.9</v>
      </c>
      <c r="W1749" s="215">
        <f t="shared" ca="1" si="83"/>
        <v>0</v>
      </c>
      <c r="X1749" s="276">
        <f>IFERROR(IF(VLOOKUP($C1749,'MSCI Database'!$C:$R,10, FALSE)="","",VLOOKUP($C1749,'MSCI Database'!$C:$R,10, FALSE)),"")</f>
        <v>48531</v>
      </c>
      <c r="Y1749" s="229" t="str">
        <f>IFERROR(IF(VLOOKUP($C1749,'MSCI Database'!$C:$R,11, FALSE)="","",VLOOKUP($C1749,'MSCI Database'!$C:$R,11, FALSE)),"")</f>
        <v>2019</v>
      </c>
      <c r="Z1749" s="229" t="str">
        <f>IFERROR(IF(VLOOKUP($C1749,'MSCI Database'!$C:$R,12, FALSE)="","",VLOOKUP($C1749,'MSCI Database'!$C:$R,12, FALSE)),"")</f>
        <v>Reported</v>
      </c>
      <c r="AA1749" s="229" t="str">
        <f>IFERROR(IF(VLOOKUP($C1749,'MSCI Database'!$C:$R,13, FALSE)="","",VLOOKUP($C1749,'MSCI Database'!$C:$R,13, FALSE)),"")</f>
        <v>Talent management and governance practices lag those of peers</v>
      </c>
    </row>
    <row r="1750" spans="1:27" s="130" customFormat="1" ht="15" hidden="1" customHeight="1" outlineLevel="1">
      <c r="A1750" s="130" t="s">
        <v>4343</v>
      </c>
      <c r="B1750" s="130" t="s">
        <v>18712</v>
      </c>
      <c r="C1750" s="130" t="s">
        <v>4344</v>
      </c>
      <c r="D1750" s="130" t="s">
        <v>12136</v>
      </c>
      <c r="E1750" s="130" t="s">
        <v>18682</v>
      </c>
      <c r="F1750" s="215">
        <v>4.5141853513391887E-2</v>
      </c>
      <c r="G1750" s="132" t="str">
        <f ca="1">IFERROR(_xll.BQL($A1750, "cur_mkt_cap(currency=EUR)")/1000000, " ")</f>
        <v xml:space="preserve"> </v>
      </c>
      <c r="M1750" s="308"/>
      <c r="N1750" s="215">
        <f t="shared" si="82"/>
        <v>4.8898026263718031E-4</v>
      </c>
      <c r="O1750" s="172" t="str">
        <f>IFERROR(IF(VLOOKUP($C1750,'MSCI Database'!$C:$R,2, FALSE)="","",VLOOKUP($C1750,'MSCI Database'!$C:$R,2, FALSE)),"")</f>
        <v>Automobiles</v>
      </c>
      <c r="P1750" s="229" t="str">
        <f>IFERROR(IF(VLOOKUP($C1750,'MSCI Database'!$C:$R,3, FALSE)="","",VLOOKUP($C1750,'MSCI Database'!$C:$R,3, FALSE)),"")</f>
        <v>CCC</v>
      </c>
      <c r="Q1750" s="229" t="str">
        <f>IFERROR(IF(VLOOKUP($C1750,'MSCI Database'!$C:$R,4, FALSE)="","",VLOOKUP($C1750,'MSCI Database'!$C:$R,4, FALSE)),"")</f>
        <v>0</v>
      </c>
      <c r="R1750" s="229">
        <f>IFERROR(IF(VLOOKUP($C1750,'MSCI Database'!$C:$R,5, FALSE)="","",VLOOKUP($C1750,'MSCI Database'!$C:$R,5, FALSE)),"")</f>
        <v>0.6</v>
      </c>
      <c r="S1750" s="229">
        <f>IFERROR(IF(VLOOKUP($C1750,'MSCI Database'!$C:$R,6, FALSE)="","",VLOOKUP($C1750,'MSCI Database'!$C:$R,6, FALSE)),"")</f>
        <v>6.8</v>
      </c>
      <c r="T1750" s="229">
        <f>IFERROR(IF(VLOOKUP($C1750,'MSCI Database'!$C:$R,7, FALSE)="","",VLOOKUP($C1750,'MSCI Database'!$C:$R,7, FALSE)),"")</f>
        <v>0.9</v>
      </c>
      <c r="U1750" s="229">
        <f>IFERROR(IF(VLOOKUP($C1750,'MSCI Database'!$C:$R,8, FALSE)="","",VLOOKUP($C1750,'MSCI Database'!$C:$R,8, FALSE)),"")</f>
        <v>1.8</v>
      </c>
      <c r="V1750" s="229">
        <f>IFERROR(IF(VLOOKUP($C1750,'MSCI Database'!$C:$R,9, FALSE)="","",VLOOKUP($C1750,'MSCI Database'!$C:$R,9, FALSE)),"")</f>
        <v>3</v>
      </c>
      <c r="W1750" s="215">
        <f t="shared" ca="1" si="83"/>
        <v>0</v>
      </c>
      <c r="X1750" s="276">
        <f>IFERROR(IF(VLOOKUP($C1750,'MSCI Database'!$C:$R,10, FALSE)="","",VLOOKUP($C1750,'MSCI Database'!$C:$R,10, FALSE)),"")</f>
        <v>1272214</v>
      </c>
      <c r="Y1750" s="229" t="str">
        <f>IFERROR(IF(VLOOKUP($C1750,'MSCI Database'!$C:$R,11, FALSE)="","",VLOOKUP($C1750,'MSCI Database'!$C:$R,11, FALSE)),"")</f>
        <v>2019</v>
      </c>
      <c r="Z1750" s="229" t="str">
        <f>IFERROR(IF(VLOOKUP($C1750,'MSCI Database'!$C:$R,12, FALSE)="","",VLOOKUP($C1750,'MSCI Database'!$C:$R,12, FALSE)),"")</f>
        <v>Reported</v>
      </c>
      <c r="AA1750" s="229" t="str">
        <f>IFERROR(IF(VLOOKUP($C1750,'MSCI Database'!$C:$R,13, FALSE)="","",VLOOKUP($C1750,'MSCI Database'!$C:$R,13, FALSE)),"")</f>
        <v>Recurring product safety issues, labor challenges heightened by COVID-19 impact</v>
      </c>
    </row>
    <row r="1751" spans="1:27" s="130" customFormat="1" ht="15" hidden="1" customHeight="1" outlineLevel="1">
      <c r="A1751" s="130" t="s">
        <v>8618</v>
      </c>
      <c r="B1751" s="130" t="s">
        <v>8619</v>
      </c>
      <c r="C1751" s="130" t="s">
        <v>8620</v>
      </c>
      <c r="D1751" s="130" t="s">
        <v>12136</v>
      </c>
      <c r="E1751" s="130" t="s">
        <v>18673</v>
      </c>
      <c r="F1751" s="215">
        <v>4.2377498529564489E-2</v>
      </c>
      <c r="G1751" s="132" t="str">
        <f ca="1">IFERROR(_xll.BQL($A1751, "cur_mkt_cap(currency=EUR)")/1000000, " ")</f>
        <v xml:space="preserve"> </v>
      </c>
      <c r="M1751" s="308"/>
      <c r="N1751" s="215">
        <f t="shared" si="82"/>
        <v>4.5903654254572874E-4</v>
      </c>
      <c r="O1751" s="172" t="str">
        <f>IFERROR(IF(VLOOKUP($C1751,'MSCI Database'!$C:$R,2, FALSE)="","",VLOOKUP($C1751,'MSCI Database'!$C:$R,2, FALSE)),"")</f>
        <v>Airlines</v>
      </c>
      <c r="P1751" s="229" t="str">
        <f>IFERROR(IF(VLOOKUP($C1751,'MSCI Database'!$C:$R,3, FALSE)="","",VLOOKUP($C1751,'MSCI Database'!$C:$R,3, FALSE)),"")</f>
        <v>BB</v>
      </c>
      <c r="Q1751" s="229" t="str">
        <f>IFERROR(IF(VLOOKUP($C1751,'MSCI Database'!$C:$R,4, FALSE)="","",VLOOKUP($C1751,'MSCI Database'!$C:$R,4, FALSE)),"")</f>
        <v>1</v>
      </c>
      <c r="R1751" s="229">
        <f>IFERROR(IF(VLOOKUP($C1751,'MSCI Database'!$C:$R,5, FALSE)="","",VLOOKUP($C1751,'MSCI Database'!$C:$R,5, FALSE)),"")</f>
        <v>4.2</v>
      </c>
      <c r="S1751" s="229">
        <f>IFERROR(IF(VLOOKUP($C1751,'MSCI Database'!$C:$R,6, FALSE)="","",VLOOKUP($C1751,'MSCI Database'!$C:$R,6, FALSE)),"")</f>
        <v>2.2999999999999998</v>
      </c>
      <c r="T1751" s="229">
        <f>IFERROR(IF(VLOOKUP($C1751,'MSCI Database'!$C:$R,7, FALSE)="","",VLOOKUP($C1751,'MSCI Database'!$C:$R,7, FALSE)),"")</f>
        <v>4.9000000000000004</v>
      </c>
      <c r="U1751" s="229">
        <f>IFERROR(IF(VLOOKUP($C1751,'MSCI Database'!$C:$R,8, FALSE)="","",VLOOKUP($C1751,'MSCI Database'!$C:$R,8, FALSE)),"")</f>
        <v>3.2</v>
      </c>
      <c r="V1751" s="229">
        <f>IFERROR(IF(VLOOKUP($C1751,'MSCI Database'!$C:$R,9, FALSE)="","",VLOOKUP($C1751,'MSCI Database'!$C:$R,9, FALSE)),"")</f>
        <v>3.9</v>
      </c>
      <c r="W1751" s="215">
        <f t="shared" ca="1" si="83"/>
        <v>0</v>
      </c>
      <c r="X1751" s="276">
        <f>IFERROR(IF(VLOOKUP($C1751,'MSCI Database'!$C:$R,10, FALSE)="","",VLOOKUP($C1751,'MSCI Database'!$C:$R,10, FALSE)),"")</f>
        <v>13401144</v>
      </c>
      <c r="Y1751" s="229" t="str">
        <f>IFERROR(IF(VLOOKUP($C1751,'MSCI Database'!$C:$R,11, FALSE)="","",VLOOKUP($C1751,'MSCI Database'!$C:$R,11, FALSE)),"")</f>
        <v>2019</v>
      </c>
      <c r="Z1751" s="229" t="str">
        <f>IFERROR(IF(VLOOKUP($C1751,'MSCI Database'!$C:$R,12, FALSE)="","",VLOOKUP($C1751,'MSCI Database'!$C:$R,12, FALSE)),"")</f>
        <v>Reported</v>
      </c>
      <c r="AA1751" s="229" t="str">
        <f>IFERROR(IF(VLOOKUP($C1751,'MSCI Database'!$C:$R,13, FALSE)="","",VLOOKUP($C1751,'MSCI Database'!$C:$R,13, FALSE)),"")</f>
        <v>Strong data privacy controls drive upgrade</v>
      </c>
    </row>
    <row r="1752" spans="1:27" s="130" customFormat="1" ht="15" hidden="1" customHeight="1" outlineLevel="1">
      <c r="A1752" s="130" t="s">
        <v>4391</v>
      </c>
      <c r="B1752" s="130" t="s">
        <v>4392</v>
      </c>
      <c r="C1752" s="130" t="s">
        <v>4393</v>
      </c>
      <c r="D1752" s="130" t="s">
        <v>12136</v>
      </c>
      <c r="E1752" s="130" t="s">
        <v>18684</v>
      </c>
      <c r="F1752" s="215">
        <v>3.9425311513571253E-2</v>
      </c>
      <c r="G1752" s="132" t="str">
        <f ca="1">IFERROR(_xll.BQL($A1752, "cur_mkt_cap(currency=EUR)")/1000000, " ")</f>
        <v xml:space="preserve"> </v>
      </c>
      <c r="M1752" s="308"/>
      <c r="N1752" s="215">
        <f t="shared" si="82"/>
        <v>4.2705821046403435E-4</v>
      </c>
      <c r="O1752" s="172" t="str">
        <f>IFERROR(IF(VLOOKUP($C1752,'MSCI Database'!$C:$R,2, FALSE)="","",VLOOKUP($C1752,'MSCI Database'!$C:$R,2, FALSE)),"")</f>
        <v>Steel</v>
      </c>
      <c r="P1752" s="229" t="str">
        <f>IFERROR(IF(VLOOKUP($C1752,'MSCI Database'!$C:$R,3, FALSE)="","",VLOOKUP($C1752,'MSCI Database'!$C:$R,3, FALSE)),"")</f>
        <v>BBB</v>
      </c>
      <c r="Q1752" s="229" t="str">
        <f>IFERROR(IF(VLOOKUP($C1752,'MSCI Database'!$C:$R,4, FALSE)="","",VLOOKUP($C1752,'MSCI Database'!$C:$R,4, FALSE)),"")</f>
        <v>0</v>
      </c>
      <c r="R1752" s="229">
        <f>IFERROR(IF(VLOOKUP($C1752,'MSCI Database'!$C:$R,5, FALSE)="","",VLOOKUP($C1752,'MSCI Database'!$C:$R,5, FALSE)),"")</f>
        <v>4.5</v>
      </c>
      <c r="S1752" s="229">
        <f>IFERROR(IF(VLOOKUP($C1752,'MSCI Database'!$C:$R,6, FALSE)="","",VLOOKUP($C1752,'MSCI Database'!$C:$R,6, FALSE)),"")</f>
        <v>4.8</v>
      </c>
      <c r="T1752" s="229">
        <f>IFERROR(IF(VLOOKUP($C1752,'MSCI Database'!$C:$R,7, FALSE)="","",VLOOKUP($C1752,'MSCI Database'!$C:$R,7, FALSE)),"")</f>
        <v>4.4000000000000004</v>
      </c>
      <c r="U1752" s="229">
        <f>IFERROR(IF(VLOOKUP($C1752,'MSCI Database'!$C:$R,8, FALSE)="","",VLOOKUP($C1752,'MSCI Database'!$C:$R,8, FALSE)),"")</f>
        <v>2.9</v>
      </c>
      <c r="V1752" s="229">
        <f>IFERROR(IF(VLOOKUP($C1752,'MSCI Database'!$C:$R,9, FALSE)="","",VLOOKUP($C1752,'MSCI Database'!$C:$R,9, FALSE)),"")</f>
        <v>4.0999999999999996</v>
      </c>
      <c r="W1752" s="215">
        <f t="shared" ca="1" si="83"/>
        <v>0</v>
      </c>
      <c r="X1752" s="276">
        <f>IFERROR(IF(VLOOKUP($C1752,'MSCI Database'!$C:$R,10, FALSE)="","",VLOOKUP($C1752,'MSCI Database'!$C:$R,10, FALSE)),"")</f>
        <v>80242000</v>
      </c>
      <c r="Y1752" s="229" t="str">
        <f>IFERROR(IF(VLOOKUP($C1752,'MSCI Database'!$C:$R,11, FALSE)="","",VLOOKUP($C1752,'MSCI Database'!$C:$R,11, FALSE)),"")</f>
        <v>2019</v>
      </c>
      <c r="Z1752" s="229" t="str">
        <f>IFERROR(IF(VLOOKUP($C1752,'MSCI Database'!$C:$R,12, FALSE)="","",VLOOKUP($C1752,'MSCI Database'!$C:$R,12, FALSE)),"")</f>
        <v>Reported</v>
      </c>
      <c r="AA1752" s="229" t="str">
        <f>IFERROR(IF(VLOOKUP($C1752,'MSCI Database'!$C:$R,13, FALSE)="","",VLOOKUP($C1752,'MSCI Database'!$C:$R,13, FALSE)),"")</f>
        <v>Industry-leading water and waste management practices</v>
      </c>
    </row>
    <row r="1753" spans="1:27" s="130" customFormat="1" ht="15" hidden="1" customHeight="1" outlineLevel="1">
      <c r="A1753" s="130" t="s">
        <v>4517</v>
      </c>
      <c r="B1753" s="130" t="s">
        <v>4518</v>
      </c>
      <c r="C1753" s="130" t="s">
        <v>4519</v>
      </c>
      <c r="D1753" s="130" t="s">
        <v>12136</v>
      </c>
      <c r="E1753" s="130" t="s">
        <v>18674</v>
      </c>
      <c r="F1753" s="215">
        <v>3.3112072089414718E-2</v>
      </c>
      <c r="G1753" s="132" t="str">
        <f ca="1">IFERROR(_xll.BQL($A1753, "cur_mkt_cap(currency=EUR)")/1000000, " ")</f>
        <v xml:space="preserve"> </v>
      </c>
      <c r="M1753" s="308"/>
      <c r="N1753" s="215">
        <f t="shared" si="82"/>
        <v>3.5867268281174929E-4</v>
      </c>
      <c r="O1753" s="172" t="str">
        <f>IFERROR(IF(VLOOKUP($C1753,'MSCI Database'!$C:$R,2, FALSE)="","",VLOOKUP($C1753,'MSCI Database'!$C:$R,2, FALSE)),"")</f>
        <v>Tobacco</v>
      </c>
      <c r="P1753" s="229" t="str">
        <f>IFERROR(IF(VLOOKUP($C1753,'MSCI Database'!$C:$R,3, FALSE)="","",VLOOKUP($C1753,'MSCI Database'!$C:$R,3, FALSE)),"")</f>
        <v>AA</v>
      </c>
      <c r="Q1753" s="229" t="str">
        <f>IFERROR(IF(VLOOKUP($C1753,'MSCI Database'!$C:$R,4, FALSE)="","",VLOOKUP($C1753,'MSCI Database'!$C:$R,4, FALSE)),"")</f>
        <v>1</v>
      </c>
      <c r="R1753" s="229">
        <f>IFERROR(IF(VLOOKUP($C1753,'MSCI Database'!$C:$R,5, FALSE)="","",VLOOKUP($C1753,'MSCI Database'!$C:$R,5, FALSE)),"")</f>
        <v>7.5</v>
      </c>
      <c r="S1753" s="229">
        <f>IFERROR(IF(VLOOKUP($C1753,'MSCI Database'!$C:$R,6, FALSE)="","",VLOOKUP($C1753,'MSCI Database'!$C:$R,6, FALSE)),"")</f>
        <v>1.1000000000000001</v>
      </c>
      <c r="T1753" s="229">
        <f>IFERROR(IF(VLOOKUP($C1753,'MSCI Database'!$C:$R,7, FALSE)="","",VLOOKUP($C1753,'MSCI Database'!$C:$R,7, FALSE)),"")</f>
        <v>5.2</v>
      </c>
      <c r="U1753" s="229">
        <f>IFERROR(IF(VLOOKUP($C1753,'MSCI Database'!$C:$R,8, FALSE)="","",VLOOKUP($C1753,'MSCI Database'!$C:$R,8, FALSE)),"")</f>
        <v>6.1</v>
      </c>
      <c r="V1753" s="229">
        <f>IFERROR(IF(VLOOKUP($C1753,'MSCI Database'!$C:$R,9, FALSE)="","",VLOOKUP($C1753,'MSCI Database'!$C:$R,9, FALSE)),"")</f>
        <v>4.9000000000000004</v>
      </c>
      <c r="W1753" s="215">
        <f t="shared" ca="1" si="83"/>
        <v>0</v>
      </c>
      <c r="X1753" s="276">
        <f>IFERROR(IF(VLOOKUP($C1753,'MSCI Database'!$C:$R,10, FALSE)="","",VLOOKUP($C1753,'MSCI Database'!$C:$R,10, FALSE)),"")</f>
        <v>104559</v>
      </c>
      <c r="Y1753" s="229" t="str">
        <f>IFERROR(IF(VLOOKUP($C1753,'MSCI Database'!$C:$R,11, FALSE)="","",VLOOKUP($C1753,'MSCI Database'!$C:$R,11, FALSE)),"")</f>
        <v>2019</v>
      </c>
      <c r="Z1753" s="229" t="str">
        <f>IFERROR(IF(VLOOKUP($C1753,'MSCI Database'!$C:$R,12, FALSE)="","",VLOOKUP($C1753,'MSCI Database'!$C:$R,12, FALSE)),"")</f>
        <v>Reported</v>
      </c>
      <c r="AA1753" s="229" t="str">
        <f>IFERROR(IF(VLOOKUP($C1753,'MSCI Database'!$C:$R,13, FALSE)="","",VLOOKUP($C1753,'MSCI Database'!$C:$R,13, FALSE)),"")</f>
        <v>Strong governance performance, improved supply chain management drive the upgrade</v>
      </c>
    </row>
    <row r="1754" spans="1:27" s="130" customFormat="1" ht="15" hidden="1" customHeight="1" outlineLevel="1">
      <c r="A1754" s="130" t="s">
        <v>4618</v>
      </c>
      <c r="B1754" s="130" t="s">
        <v>4619</v>
      </c>
      <c r="C1754" s="130" t="s">
        <v>4620</v>
      </c>
      <c r="D1754" s="130" t="s">
        <v>12136</v>
      </c>
      <c r="E1754" s="130" t="s">
        <v>18688</v>
      </c>
      <c r="F1754" s="215">
        <v>3.1981563314948142E-2</v>
      </c>
      <c r="G1754" s="132" t="str">
        <f ca="1">IFERROR(_xll.BQL($A1754, "cur_mkt_cap(currency=EUR)")/1000000, " ")</f>
        <v xml:space="preserve"> </v>
      </c>
      <c r="M1754" s="308"/>
      <c r="N1754" s="215">
        <f t="shared" si="82"/>
        <v>3.4642691897114158E-4</v>
      </c>
      <c r="O1754" s="172" t="str">
        <f>IFERROR(IF(VLOOKUP($C1754,'MSCI Database'!$C:$R,2, FALSE)="","",VLOOKUP($C1754,'MSCI Database'!$C:$R,2, FALSE)),"")</f>
        <v>Banks</v>
      </c>
      <c r="P1754" s="229" t="str">
        <f>IFERROR(IF(VLOOKUP($C1754,'MSCI Database'!$C:$R,3, FALSE)="","",VLOOKUP($C1754,'MSCI Database'!$C:$R,3, FALSE)),"")</f>
        <v>A</v>
      </c>
      <c r="Q1754" s="229" t="str">
        <f>IFERROR(IF(VLOOKUP($C1754,'MSCI Database'!$C:$R,4, FALSE)="","",VLOOKUP($C1754,'MSCI Database'!$C:$R,4, FALSE)),"")</f>
        <v>0</v>
      </c>
      <c r="R1754" s="229">
        <f>IFERROR(IF(VLOOKUP($C1754,'MSCI Database'!$C:$R,5, FALSE)="","",VLOOKUP($C1754,'MSCI Database'!$C:$R,5, FALSE)),"")</f>
        <v>7</v>
      </c>
      <c r="S1754" s="229">
        <f>IFERROR(IF(VLOOKUP($C1754,'MSCI Database'!$C:$R,6, FALSE)="","",VLOOKUP($C1754,'MSCI Database'!$C:$R,6, FALSE)),"")</f>
        <v>8.6</v>
      </c>
      <c r="T1754" s="229">
        <f>IFERROR(IF(VLOOKUP($C1754,'MSCI Database'!$C:$R,7, FALSE)="","",VLOOKUP($C1754,'MSCI Database'!$C:$R,7, FALSE)),"")</f>
        <v>3.9</v>
      </c>
      <c r="U1754" s="229">
        <f>IFERROR(IF(VLOOKUP($C1754,'MSCI Database'!$C:$R,8, FALSE)="","",VLOOKUP($C1754,'MSCI Database'!$C:$R,8, FALSE)),"")</f>
        <v>5</v>
      </c>
      <c r="V1754" s="229">
        <f>IFERROR(IF(VLOOKUP($C1754,'MSCI Database'!$C:$R,9, FALSE)="","",VLOOKUP($C1754,'MSCI Database'!$C:$R,9, FALSE)),"")</f>
        <v>4.9000000000000004</v>
      </c>
      <c r="W1754" s="215">
        <f t="shared" ca="1" si="83"/>
        <v>0</v>
      </c>
      <c r="X1754" s="276">
        <f>IFERROR(IF(VLOOKUP($C1754,'MSCI Database'!$C:$R,10, FALSE)="","",VLOOKUP($C1754,'MSCI Database'!$C:$R,10, FALSE)),"")</f>
        <v>130711</v>
      </c>
      <c r="Y1754" s="229" t="str">
        <f>IFERROR(IF(VLOOKUP($C1754,'MSCI Database'!$C:$R,11, FALSE)="","",VLOOKUP($C1754,'MSCI Database'!$C:$R,11, FALSE)),"")</f>
        <v>2019</v>
      </c>
      <c r="Z1754" s="229" t="str">
        <f>IFERROR(IF(VLOOKUP($C1754,'MSCI Database'!$C:$R,12, FALSE)="","",VLOOKUP($C1754,'MSCI Database'!$C:$R,12, FALSE)),"")</f>
        <v>Reported</v>
      </c>
      <c r="AA1754" s="229" t="str">
        <f>IFERROR(IF(VLOOKUP($C1754,'MSCI Database'!$C:$R,13, FALSE)="","",VLOOKUP($C1754,'MSCI Database'!$C:$R,13, FALSE)),"")</f>
        <v>Weak customer protection practices relative to peers</v>
      </c>
    </row>
    <row r="1755" spans="1:27" s="130" customFormat="1" ht="15" hidden="1" customHeight="1" outlineLevel="1">
      <c r="A1755" s="130" t="s">
        <v>4464</v>
      </c>
      <c r="B1755" s="130" t="s">
        <v>4465</v>
      </c>
      <c r="C1755" s="130" t="s">
        <v>4466</v>
      </c>
      <c r="D1755" s="130" t="s">
        <v>12136</v>
      </c>
      <c r="E1755" s="130" t="s">
        <v>18682</v>
      </c>
      <c r="F1755" s="215">
        <v>2.9677641035198061E-2</v>
      </c>
      <c r="G1755" s="132" t="str">
        <f ca="1">IFERROR(_xll.BQL($A1755, "cur_mkt_cap(currency=EUR)")/1000000, " ")</f>
        <v xml:space="preserve"> </v>
      </c>
      <c r="M1755" s="308"/>
      <c r="N1755" s="215">
        <f t="shared" si="82"/>
        <v>3.2147064372396695E-4</v>
      </c>
      <c r="O1755" s="172" t="str">
        <f>IFERROR(IF(VLOOKUP($C1755,'MSCI Database'!$C:$R,2, FALSE)="","",VLOOKUP($C1755,'MSCI Database'!$C:$R,2, FALSE)),"")</f>
        <v>Auto Components</v>
      </c>
      <c r="P1755" s="229" t="str">
        <f>IFERROR(IF(VLOOKUP($C1755,'MSCI Database'!$C:$R,3, FALSE)="","",VLOOKUP($C1755,'MSCI Database'!$C:$R,3, FALSE)),"")</f>
        <v>B</v>
      </c>
      <c r="Q1755" s="229" t="str">
        <f>IFERROR(IF(VLOOKUP($C1755,'MSCI Database'!$C:$R,4, FALSE)="","",VLOOKUP($C1755,'MSCI Database'!$C:$R,4, FALSE)),"")</f>
        <v>1</v>
      </c>
      <c r="R1755" s="229">
        <f>IFERROR(IF(VLOOKUP($C1755,'MSCI Database'!$C:$R,5, FALSE)="","",VLOOKUP($C1755,'MSCI Database'!$C:$R,5, FALSE)),"")</f>
        <v>2</v>
      </c>
      <c r="S1755" s="229">
        <f>IFERROR(IF(VLOOKUP($C1755,'MSCI Database'!$C:$R,6, FALSE)="","",VLOOKUP($C1755,'MSCI Database'!$C:$R,6, FALSE)),"")</f>
        <v>5.9</v>
      </c>
      <c r="T1755" s="229">
        <f>IFERROR(IF(VLOOKUP($C1755,'MSCI Database'!$C:$R,7, FALSE)="","",VLOOKUP($C1755,'MSCI Database'!$C:$R,7, FALSE)),"")</f>
        <v>4</v>
      </c>
      <c r="U1755" s="229">
        <f>IFERROR(IF(VLOOKUP($C1755,'MSCI Database'!$C:$R,8, FALSE)="","",VLOOKUP($C1755,'MSCI Database'!$C:$R,8, FALSE)),"")</f>
        <v>2.4</v>
      </c>
      <c r="V1755" s="229">
        <f>IFERROR(IF(VLOOKUP($C1755,'MSCI Database'!$C:$R,9, FALSE)="","",VLOOKUP($C1755,'MSCI Database'!$C:$R,9, FALSE)),"")</f>
        <v>3.7</v>
      </c>
      <c r="W1755" s="215">
        <f t="shared" ca="1" si="83"/>
        <v>0</v>
      </c>
      <c r="X1755" s="276">
        <f>IFERROR(IF(VLOOKUP($C1755,'MSCI Database'!$C:$R,10, FALSE)="","",VLOOKUP($C1755,'MSCI Database'!$C:$R,10, FALSE)),"")</f>
        <v>377587</v>
      </c>
      <c r="Y1755" s="229" t="str">
        <f>IFERROR(IF(VLOOKUP($C1755,'MSCI Database'!$C:$R,11, FALSE)="","",VLOOKUP($C1755,'MSCI Database'!$C:$R,11, FALSE)),"")</f>
        <v>2019</v>
      </c>
      <c r="Z1755" s="229" t="str">
        <f>IFERROR(IF(VLOOKUP($C1755,'MSCI Database'!$C:$R,12, FALSE)="","",VLOOKUP($C1755,'MSCI Database'!$C:$R,12, FALSE)),"")</f>
        <v>Reported</v>
      </c>
      <c r="AA1755" s="229" t="str">
        <f>IFERROR(IF(VLOOKUP($C1755,'MSCI Database'!$C:$R,13, FALSE)="","",VLOOKUP($C1755,'MSCI Database'!$C:$R,13, FALSE)),"")</f>
        <v>Improved pay disclosure practices; risks related to board and ownership remain</v>
      </c>
    </row>
    <row r="1756" spans="1:27" s="130" customFormat="1" ht="15" hidden="1" customHeight="1" outlineLevel="1">
      <c r="A1756" s="130" t="s">
        <v>4561</v>
      </c>
      <c r="B1756" s="130" t="s">
        <v>4562</v>
      </c>
      <c r="C1756" s="130" t="s">
        <v>4563</v>
      </c>
      <c r="D1756" s="130" t="s">
        <v>12136</v>
      </c>
      <c r="E1756" s="130" t="s">
        <v>18674</v>
      </c>
      <c r="F1756" s="215">
        <v>2.8297567915498929E-2</v>
      </c>
      <c r="G1756" s="132" t="str">
        <f ca="1">IFERROR(_xll.BQL($A1756, "cur_mkt_cap(currency=EUR)")/1000000, " ")</f>
        <v xml:space="preserve"> </v>
      </c>
      <c r="M1756" s="308"/>
      <c r="N1756" s="215">
        <f t="shared" si="82"/>
        <v>3.0652157841080257E-4</v>
      </c>
      <c r="O1756" s="172" t="str">
        <f>IFERROR(IF(VLOOKUP($C1756,'MSCI Database'!$C:$R,2, FALSE)="","",VLOOKUP($C1756,'MSCI Database'!$C:$R,2, FALSE)),"")</f>
        <v>Household &amp; Personal Products</v>
      </c>
      <c r="P1756" s="229" t="str">
        <f>IFERROR(IF(VLOOKUP($C1756,'MSCI Database'!$C:$R,3, FALSE)="","",VLOOKUP($C1756,'MSCI Database'!$C:$R,3, FALSE)),"")</f>
        <v>A</v>
      </c>
      <c r="Q1756" s="229" t="str">
        <f>IFERROR(IF(VLOOKUP($C1756,'MSCI Database'!$C:$R,4, FALSE)="","",VLOOKUP($C1756,'MSCI Database'!$C:$R,4, FALSE)),"")</f>
        <v>0</v>
      </c>
      <c r="R1756" s="229">
        <f>IFERROR(IF(VLOOKUP($C1756,'MSCI Database'!$C:$R,5, FALSE)="","",VLOOKUP($C1756,'MSCI Database'!$C:$R,5, FALSE)),"")</f>
        <v>6.9</v>
      </c>
      <c r="S1756" s="229">
        <f>IFERROR(IF(VLOOKUP($C1756,'MSCI Database'!$C:$R,6, FALSE)="","",VLOOKUP($C1756,'MSCI Database'!$C:$R,6, FALSE)),"")</f>
        <v>5.4</v>
      </c>
      <c r="T1756" s="229">
        <f>IFERROR(IF(VLOOKUP($C1756,'MSCI Database'!$C:$R,7, FALSE)="","",VLOOKUP($C1756,'MSCI Database'!$C:$R,7, FALSE)),"")</f>
        <v>6.2</v>
      </c>
      <c r="U1756" s="229">
        <f>IFERROR(IF(VLOOKUP($C1756,'MSCI Database'!$C:$R,8, FALSE)="","",VLOOKUP($C1756,'MSCI Database'!$C:$R,8, FALSE)),"")</f>
        <v>3.9</v>
      </c>
      <c r="V1756" s="229">
        <f>IFERROR(IF(VLOOKUP($C1756,'MSCI Database'!$C:$R,9, FALSE)="","",VLOOKUP($C1756,'MSCI Database'!$C:$R,9, FALSE)),"")</f>
        <v>5.2</v>
      </c>
      <c r="W1756" s="215">
        <f t="shared" ca="1" si="83"/>
        <v>0</v>
      </c>
      <c r="X1756" s="276">
        <f>IFERROR(IF(VLOOKUP($C1756,'MSCI Database'!$C:$R,10, FALSE)="","",VLOOKUP($C1756,'MSCI Database'!$C:$R,10, FALSE)),"")</f>
        <v>48656</v>
      </c>
      <c r="Y1756" s="229" t="str">
        <f>IFERROR(IF(VLOOKUP($C1756,'MSCI Database'!$C:$R,11, FALSE)="","",VLOOKUP($C1756,'MSCI Database'!$C:$R,11, FALSE)),"")</f>
        <v>2019</v>
      </c>
      <c r="Z1756" s="229" t="str">
        <f>IFERROR(IF(VLOOKUP($C1756,'MSCI Database'!$C:$R,12, FALSE)="","",VLOOKUP($C1756,'MSCI Database'!$C:$R,12, FALSE)),"")</f>
        <v>Reported</v>
      </c>
      <c r="AA1756" s="229" t="str">
        <f>IFERROR(IF(VLOOKUP($C1756,'MSCI Database'!$C:$R,13, FALSE)="","",VLOOKUP($C1756,'MSCI Database'!$C:$R,13, FALSE)),"")</f>
        <v>Increasing focus on eco-label- certified and low-carbon products</v>
      </c>
    </row>
    <row r="1757" spans="1:27" s="130" customFormat="1" ht="15" hidden="1" customHeight="1" outlineLevel="1">
      <c r="A1757" s="130" t="s">
        <v>3898</v>
      </c>
      <c r="B1757" s="130" t="s">
        <v>3899</v>
      </c>
      <c r="C1757" s="130" t="s">
        <v>3900</v>
      </c>
      <c r="D1757" s="130" t="s">
        <v>18672</v>
      </c>
      <c r="E1757" s="130" t="s">
        <v>18682</v>
      </c>
      <c r="F1757" s="215">
        <v>0.26317314999806762</v>
      </c>
      <c r="G1757" s="132" t="str">
        <f ca="1">IFERROR(_xll.BQL($A1757, "cur_mkt_cap(currency=EUR)")/1000000, " ")</f>
        <v xml:space="preserve"> </v>
      </c>
      <c r="M1757" s="308"/>
      <c r="N1757" s="215">
        <f t="shared" si="82"/>
        <v>2.8507131628286537E-3</v>
      </c>
      <c r="O1757" s="172" t="str">
        <f>IFERROR(IF(VLOOKUP($C1757,'MSCI Database'!$C:$R,2, FALSE)="","",VLOOKUP($C1757,'MSCI Database'!$C:$R,2, FALSE)),"")</f>
        <v>Automobiles</v>
      </c>
      <c r="P1757" s="229" t="str">
        <f>IFERROR(IF(VLOOKUP($C1757,'MSCI Database'!$C:$R,3, FALSE)="","",VLOOKUP($C1757,'MSCI Database'!$C:$R,3, FALSE)),"")</f>
        <v>BBB</v>
      </c>
      <c r="Q1757" s="229" t="str">
        <f>IFERROR(IF(VLOOKUP($C1757,'MSCI Database'!$C:$R,4, FALSE)="","",VLOOKUP($C1757,'MSCI Database'!$C:$R,4, FALSE)),"")</f>
        <v>0</v>
      </c>
      <c r="R1757" s="229">
        <f>IFERROR(IF(VLOOKUP($C1757,'MSCI Database'!$C:$R,5, FALSE)="","",VLOOKUP($C1757,'MSCI Database'!$C:$R,5, FALSE)),"")</f>
        <v>5.7</v>
      </c>
      <c r="S1757" s="229">
        <f>IFERROR(IF(VLOOKUP($C1757,'MSCI Database'!$C:$R,6, FALSE)="","",VLOOKUP($C1757,'MSCI Database'!$C:$R,6, FALSE)),"")</f>
        <v>6.7</v>
      </c>
      <c r="T1757" s="229">
        <f>IFERROR(IF(VLOOKUP($C1757,'MSCI Database'!$C:$R,7, FALSE)="","",VLOOKUP($C1757,'MSCI Database'!$C:$R,7, FALSE)),"")</f>
        <v>3.8</v>
      </c>
      <c r="U1757" s="229">
        <f>IFERROR(IF(VLOOKUP($C1757,'MSCI Database'!$C:$R,8, FALSE)="","",VLOOKUP($C1757,'MSCI Database'!$C:$R,8, FALSE)),"")</f>
        <v>3.1</v>
      </c>
      <c r="V1757" s="229">
        <f>IFERROR(IF(VLOOKUP($C1757,'MSCI Database'!$C:$R,9, FALSE)="","",VLOOKUP($C1757,'MSCI Database'!$C:$R,9, FALSE)),"")</f>
        <v>4.5</v>
      </c>
      <c r="W1757" s="215">
        <f t="shared" ca="1" si="83"/>
        <v>0</v>
      </c>
      <c r="X1757" s="276">
        <f>IFERROR(IF(VLOOKUP($C1757,'MSCI Database'!$C:$R,10, FALSE)="","",VLOOKUP($C1757,'MSCI Database'!$C:$R,10, FALSE)),"")</f>
        <v>6148862</v>
      </c>
      <c r="Y1757" s="229" t="str">
        <f>IFERROR(IF(VLOOKUP($C1757,'MSCI Database'!$C:$R,11, FALSE)="","",VLOOKUP($C1757,'MSCI Database'!$C:$R,11, FALSE)),"")</f>
        <v>2019</v>
      </c>
      <c r="Z1757" s="229" t="str">
        <f>IFERROR(IF(VLOOKUP($C1757,'MSCI Database'!$C:$R,12, FALSE)="","",VLOOKUP($C1757,'MSCI Database'!$C:$R,12, FALSE)),"")</f>
        <v>Reported</v>
      </c>
      <c r="AA1757" s="229" t="str">
        <f>IFERROR(IF(VLOOKUP($C1757,'MSCI Database'!$C:$R,13, FALSE)="","",VLOOKUP($C1757,'MSCI Database'!$C:$R,13, FALSE)),"")</f>
        <v>Lower recall rates; board and ownership structure continue to pose governance risks</v>
      </c>
    </row>
    <row r="1758" spans="1:27" s="130" customFormat="1" ht="15" hidden="1" customHeight="1" outlineLevel="1">
      <c r="A1758" s="130" t="s">
        <v>4575</v>
      </c>
      <c r="B1758" s="130" t="s">
        <v>4576</v>
      </c>
      <c r="C1758" s="130" t="s">
        <v>4577</v>
      </c>
      <c r="D1758" s="130" t="s">
        <v>12136</v>
      </c>
      <c r="E1758" s="130" t="s">
        <v>18682</v>
      </c>
      <c r="F1758" s="215">
        <v>2.439972274844664E-2</v>
      </c>
      <c r="G1758" s="132" t="str">
        <f ca="1">IFERROR(_xll.BQL($A1758, "cur_mkt_cap(currency=EUR)")/1000000, " ")</f>
        <v xml:space="preserve"> </v>
      </c>
      <c r="M1758" s="308"/>
      <c r="N1758" s="215">
        <f t="shared" si="82"/>
        <v>2.6429979961435011E-4</v>
      </c>
      <c r="O1758" s="172" t="str">
        <f>IFERROR(IF(VLOOKUP($C1758,'MSCI Database'!$C:$R,2, FALSE)="","",VLOOKUP($C1758,'MSCI Database'!$C:$R,2, FALSE)),"")</f>
        <v>Household Durables</v>
      </c>
      <c r="P1758" s="229" t="str">
        <f>IFERROR(IF(VLOOKUP($C1758,'MSCI Database'!$C:$R,3, FALSE)="","",VLOOKUP($C1758,'MSCI Database'!$C:$R,3, FALSE)),"")</f>
        <v>A</v>
      </c>
      <c r="Q1758" s="229" t="str">
        <f>IFERROR(IF(VLOOKUP($C1758,'MSCI Database'!$C:$R,4, FALSE)="","",VLOOKUP($C1758,'MSCI Database'!$C:$R,4, FALSE)),"")</f>
        <v>-1</v>
      </c>
      <c r="R1758" s="229">
        <f>IFERROR(IF(VLOOKUP($C1758,'MSCI Database'!$C:$R,5, FALSE)="","",VLOOKUP($C1758,'MSCI Database'!$C:$R,5, FALSE)),"")</f>
        <v>5.9</v>
      </c>
      <c r="S1758" s="229">
        <f>IFERROR(IF(VLOOKUP($C1758,'MSCI Database'!$C:$R,6, FALSE)="","",VLOOKUP($C1758,'MSCI Database'!$C:$R,6, FALSE)),"")</f>
        <v>8.6999999999999993</v>
      </c>
      <c r="T1758" s="229">
        <f>IFERROR(IF(VLOOKUP($C1758,'MSCI Database'!$C:$R,7, FALSE)="","",VLOOKUP($C1758,'MSCI Database'!$C:$R,7, FALSE)),"")</f>
        <v>6.5</v>
      </c>
      <c r="U1758" s="229">
        <f>IFERROR(IF(VLOOKUP($C1758,'MSCI Database'!$C:$R,8, FALSE)="","",VLOOKUP($C1758,'MSCI Database'!$C:$R,8, FALSE)),"")</f>
        <v>1.3</v>
      </c>
      <c r="V1758" s="229">
        <f>IFERROR(IF(VLOOKUP($C1758,'MSCI Database'!$C:$R,9, FALSE)="","",VLOOKUP($C1758,'MSCI Database'!$C:$R,9, FALSE)),"")</f>
        <v>4.5999999999999996</v>
      </c>
      <c r="W1758" s="215">
        <f t="shared" ca="1" si="83"/>
        <v>0</v>
      </c>
      <c r="X1758" s="276">
        <f>IFERROR(IF(VLOOKUP($C1758,'MSCI Database'!$C:$R,10, FALSE)="","",VLOOKUP($C1758,'MSCI Database'!$C:$R,10, FALSE)),"")</f>
        <v>1502921</v>
      </c>
      <c r="Y1758" s="229" t="str">
        <f>IFERROR(IF(VLOOKUP($C1758,'MSCI Database'!$C:$R,11, FALSE)="","",VLOOKUP($C1758,'MSCI Database'!$C:$R,11, FALSE)),"")</f>
        <v>2019</v>
      </c>
      <c r="Z1758" s="229" t="str">
        <f>IFERROR(IF(VLOOKUP($C1758,'MSCI Database'!$C:$R,12, FALSE)="","",VLOOKUP($C1758,'MSCI Database'!$C:$R,12, FALSE)),"")</f>
        <v>Reported</v>
      </c>
      <c r="AA1758" s="229" t="str">
        <f>IFERROR(IF(VLOOKUP($C1758,'MSCI Database'!$C:$R,13, FALSE)="","",VLOOKUP($C1758,'MSCI Database'!$C:$R,13, FALSE)),"")</f>
        <v>Weak business ethics policies; controversy tied to unfair business practices drive downgrade</v>
      </c>
    </row>
    <row r="1759" spans="1:27" s="130" customFormat="1" ht="15" hidden="1" customHeight="1" outlineLevel="1">
      <c r="A1759" s="130" t="s">
        <v>4571</v>
      </c>
      <c r="B1759" s="130" t="s">
        <v>4572</v>
      </c>
      <c r="C1759" s="130" t="s">
        <v>4573</v>
      </c>
      <c r="D1759" s="130" t="s">
        <v>12136</v>
      </c>
      <c r="E1759" s="130" t="s">
        <v>18688</v>
      </c>
      <c r="F1759" s="215">
        <v>2.4727919992325771E-2</v>
      </c>
      <c r="G1759" s="132" t="str">
        <f ca="1">IFERROR(_xll.BQL($A1759, "cur_mkt_cap(currency=EUR)")/1000000, " ")</f>
        <v xml:space="preserve"> </v>
      </c>
      <c r="M1759" s="308"/>
      <c r="N1759" s="215">
        <f t="shared" si="82"/>
        <v>2.6785485909947308E-4</v>
      </c>
      <c r="O1759" s="172" t="str">
        <f>IFERROR(IF(VLOOKUP($C1759,'MSCI Database'!$C:$R,2, FALSE)="","",VLOOKUP($C1759,'MSCI Database'!$C:$R,2, FALSE)),"")</f>
        <v>Banks</v>
      </c>
      <c r="P1759" s="229" t="str">
        <f>IFERROR(IF(VLOOKUP($C1759,'MSCI Database'!$C:$R,3, FALSE)="","",VLOOKUP($C1759,'MSCI Database'!$C:$R,3, FALSE)),"")</f>
        <v>AA</v>
      </c>
      <c r="Q1759" s="229" t="str">
        <f>IFERROR(IF(VLOOKUP($C1759,'MSCI Database'!$C:$R,4, FALSE)="","",VLOOKUP($C1759,'MSCI Database'!$C:$R,4, FALSE)),"")</f>
        <v>0</v>
      </c>
      <c r="R1759" s="229">
        <f>IFERROR(IF(VLOOKUP($C1759,'MSCI Database'!$C:$R,5, FALSE)="","",VLOOKUP($C1759,'MSCI Database'!$C:$R,5, FALSE)),"")</f>
        <v>7.6</v>
      </c>
      <c r="S1759" s="229">
        <f>IFERROR(IF(VLOOKUP($C1759,'MSCI Database'!$C:$R,6, FALSE)="","",VLOOKUP($C1759,'MSCI Database'!$C:$R,6, FALSE)),"")</f>
        <v>6.6</v>
      </c>
      <c r="T1759" s="229">
        <f>IFERROR(IF(VLOOKUP($C1759,'MSCI Database'!$C:$R,7, FALSE)="","",VLOOKUP($C1759,'MSCI Database'!$C:$R,7, FALSE)),"")</f>
        <v>4.5</v>
      </c>
      <c r="U1759" s="229">
        <f>IFERROR(IF(VLOOKUP($C1759,'MSCI Database'!$C:$R,8, FALSE)="","",VLOOKUP($C1759,'MSCI Database'!$C:$R,8, FALSE)),"")</f>
        <v>4.7</v>
      </c>
      <c r="V1759" s="229">
        <f>IFERROR(IF(VLOOKUP($C1759,'MSCI Database'!$C:$R,9, FALSE)="","",VLOOKUP($C1759,'MSCI Database'!$C:$R,9, FALSE)),"")</f>
        <v>4.9000000000000004</v>
      </c>
      <c r="W1759" s="215">
        <f t="shared" ca="1" si="83"/>
        <v>0</v>
      </c>
      <c r="X1759" s="276">
        <f>IFERROR(IF(VLOOKUP($C1759,'MSCI Database'!$C:$R,10, FALSE)="","",VLOOKUP($C1759,'MSCI Database'!$C:$R,10, FALSE)),"")</f>
        <v>104282</v>
      </c>
      <c r="Y1759" s="229" t="str">
        <f>IFERROR(IF(VLOOKUP($C1759,'MSCI Database'!$C:$R,11, FALSE)="","",VLOOKUP($C1759,'MSCI Database'!$C:$R,11, FALSE)),"")</f>
        <v>2019</v>
      </c>
      <c r="Z1759" s="229" t="str">
        <f>IFERROR(IF(VLOOKUP($C1759,'MSCI Database'!$C:$R,12, FALSE)="","",VLOOKUP($C1759,'MSCI Database'!$C:$R,12, FALSE)),"")</f>
        <v>Reported</v>
      </c>
      <c r="AA1759" s="229" t="str">
        <f>IFERROR(IF(VLOOKUP($C1759,'MSCI Database'!$C:$R,13, FALSE)="","",VLOOKUP($C1759,'MSCI Database'!$C:$R,13, FALSE)),"")</f>
        <v>Strong performance in talent management and green financing practices</v>
      </c>
    </row>
    <row r="1760" spans="1:27" s="130" customFormat="1" ht="15" hidden="1" customHeight="1" outlineLevel="1">
      <c r="A1760" s="130" t="s">
        <v>4355</v>
      </c>
      <c r="B1760" s="130" t="s">
        <v>4356</v>
      </c>
      <c r="C1760" s="130" t="s">
        <v>4357</v>
      </c>
      <c r="D1760" s="130" t="s">
        <v>12136</v>
      </c>
      <c r="E1760" s="130" t="s">
        <v>18688</v>
      </c>
      <c r="F1760" s="215">
        <v>2.4569596971178671E-2</v>
      </c>
      <c r="G1760" s="132" t="str">
        <f ca="1">IFERROR(_xll.BQL($A1760, "cur_mkt_cap(currency=EUR)")/1000000, " ")</f>
        <v xml:space="preserve"> </v>
      </c>
      <c r="M1760" s="308"/>
      <c r="N1760" s="215">
        <f t="shared" si="82"/>
        <v>2.6613989113877441E-4</v>
      </c>
      <c r="O1760" s="172" t="str">
        <f>IFERROR(IF(VLOOKUP($C1760,'MSCI Database'!$C:$R,2, FALSE)="","",VLOOKUP($C1760,'MSCI Database'!$C:$R,2, FALSE)),"")</f>
        <v>Property &amp; Casualty Insurance</v>
      </c>
      <c r="P1760" s="229" t="str">
        <f>IFERROR(IF(VLOOKUP($C1760,'MSCI Database'!$C:$R,3, FALSE)="","",VLOOKUP($C1760,'MSCI Database'!$C:$R,3, FALSE)),"")</f>
        <v>A</v>
      </c>
      <c r="Q1760" s="229" t="str">
        <f>IFERROR(IF(VLOOKUP($C1760,'MSCI Database'!$C:$R,4, FALSE)="","",VLOOKUP($C1760,'MSCI Database'!$C:$R,4, FALSE)),"")</f>
        <v>0</v>
      </c>
      <c r="R1760" s="229">
        <f>IFERROR(IF(VLOOKUP($C1760,'MSCI Database'!$C:$R,5, FALSE)="","",VLOOKUP($C1760,'MSCI Database'!$C:$R,5, FALSE)),"")</f>
        <v>7</v>
      </c>
      <c r="S1760" s="229">
        <f>IFERROR(IF(VLOOKUP($C1760,'MSCI Database'!$C:$R,6, FALSE)="","",VLOOKUP($C1760,'MSCI Database'!$C:$R,6, FALSE)),"")</f>
        <v>4</v>
      </c>
      <c r="T1760" s="229">
        <f>IFERROR(IF(VLOOKUP($C1760,'MSCI Database'!$C:$R,7, FALSE)="","",VLOOKUP($C1760,'MSCI Database'!$C:$R,7, FALSE)),"")</f>
        <v>4.7</v>
      </c>
      <c r="U1760" s="229">
        <f>IFERROR(IF(VLOOKUP($C1760,'MSCI Database'!$C:$R,8, FALSE)="","",VLOOKUP($C1760,'MSCI Database'!$C:$R,8, FALSE)),"")</f>
        <v>6.1</v>
      </c>
      <c r="V1760" s="229">
        <f>IFERROR(IF(VLOOKUP($C1760,'MSCI Database'!$C:$R,9, FALSE)="","",VLOOKUP($C1760,'MSCI Database'!$C:$R,9, FALSE)),"")</f>
        <v>5</v>
      </c>
      <c r="W1760" s="215">
        <f t="shared" ca="1" si="83"/>
        <v>0</v>
      </c>
      <c r="X1760" s="276">
        <f>IFERROR(IF(VLOOKUP($C1760,'MSCI Database'!$C:$R,10, FALSE)="","",VLOOKUP($C1760,'MSCI Database'!$C:$R,10, FALSE)),"")</f>
        <v>18416</v>
      </c>
      <c r="Y1760" s="229" t="str">
        <f>IFERROR(IF(VLOOKUP($C1760,'MSCI Database'!$C:$R,11, FALSE)="","",VLOOKUP($C1760,'MSCI Database'!$C:$R,11, FALSE)),"")</f>
        <v>2019</v>
      </c>
      <c r="Z1760" s="229" t="str">
        <f>IFERROR(IF(VLOOKUP($C1760,'MSCI Database'!$C:$R,12, FALSE)="","",VLOOKUP($C1760,'MSCI Database'!$C:$R,12, FALSE)),"")</f>
        <v>Reported</v>
      </c>
      <c r="AA1760" s="229" t="str">
        <f>IFERROR(IF(VLOOKUP($C1760,'MSCI Database'!$C:$R,13, FALSE)="","",VLOOKUP($C1760,'MSCI Database'!$C:$R,13, FALSE)),"")</f>
        <v>Marginally improved governance, ESG integration, and data security practices; rising labor concerns</v>
      </c>
    </row>
    <row r="1761" spans="1:27" s="130" customFormat="1" ht="15" hidden="1" customHeight="1" outlineLevel="1">
      <c r="A1761" s="130" t="s">
        <v>4596</v>
      </c>
      <c r="B1761" s="130" t="s">
        <v>4597</v>
      </c>
      <c r="C1761" s="130" t="s">
        <v>4598</v>
      </c>
      <c r="D1761" s="130" t="s">
        <v>12136</v>
      </c>
      <c r="E1761" s="130" t="s">
        <v>18674</v>
      </c>
      <c r="F1761" s="215">
        <v>2.3415586991459039E-2</v>
      </c>
      <c r="G1761" s="132" t="str">
        <f ca="1">IFERROR(_xll.BQL($A1761, "cur_mkt_cap(currency=EUR)")/1000000, " ")</f>
        <v xml:space="preserve"> </v>
      </c>
      <c r="M1761" s="308"/>
      <c r="N1761" s="215">
        <f t="shared" si="82"/>
        <v>2.5363956031381548E-4</v>
      </c>
      <c r="O1761" s="172" t="str">
        <f>IFERROR(IF(VLOOKUP($C1761,'MSCI Database'!$C:$R,2, FALSE)="","",VLOOKUP($C1761,'MSCI Database'!$C:$R,2, FALSE)),"")</f>
        <v>Household &amp; Personal Products</v>
      </c>
      <c r="P1761" s="229" t="str">
        <f>IFERROR(IF(VLOOKUP($C1761,'MSCI Database'!$C:$R,3, FALSE)="","",VLOOKUP($C1761,'MSCI Database'!$C:$R,3, FALSE)),"")</f>
        <v>A</v>
      </c>
      <c r="Q1761" s="229" t="str">
        <f>IFERROR(IF(VLOOKUP($C1761,'MSCI Database'!$C:$R,4, FALSE)="","",VLOOKUP($C1761,'MSCI Database'!$C:$R,4, FALSE)),"")</f>
        <v>0</v>
      </c>
      <c r="R1761" s="229">
        <f>IFERROR(IF(VLOOKUP($C1761,'MSCI Database'!$C:$R,5, FALSE)="","",VLOOKUP($C1761,'MSCI Database'!$C:$R,5, FALSE)),"")</f>
        <v>6.9</v>
      </c>
      <c r="S1761" s="229">
        <f>IFERROR(IF(VLOOKUP($C1761,'MSCI Database'!$C:$R,6, FALSE)="","",VLOOKUP($C1761,'MSCI Database'!$C:$R,6, FALSE)),"")</f>
        <v>6.7</v>
      </c>
      <c r="T1761" s="229">
        <f>IFERROR(IF(VLOOKUP($C1761,'MSCI Database'!$C:$R,7, FALSE)="","",VLOOKUP($C1761,'MSCI Database'!$C:$R,7, FALSE)),"")</f>
        <v>5.8</v>
      </c>
      <c r="U1761" s="229">
        <f>IFERROR(IF(VLOOKUP($C1761,'MSCI Database'!$C:$R,8, FALSE)="","",VLOOKUP($C1761,'MSCI Database'!$C:$R,8, FALSE)),"")</f>
        <v>4</v>
      </c>
      <c r="V1761" s="229">
        <f>IFERROR(IF(VLOOKUP($C1761,'MSCI Database'!$C:$R,9, FALSE)="","",VLOOKUP($C1761,'MSCI Database'!$C:$R,9, FALSE)),"")</f>
        <v>5.5</v>
      </c>
      <c r="W1761" s="215">
        <f t="shared" ca="1" si="83"/>
        <v>0</v>
      </c>
      <c r="X1761" s="276">
        <f>IFERROR(IF(VLOOKUP($C1761,'MSCI Database'!$C:$R,10, FALSE)="","",VLOOKUP($C1761,'MSCI Database'!$C:$R,10, FALSE)),"")</f>
        <v>53897</v>
      </c>
      <c r="Y1761" s="229" t="str">
        <f>IFERROR(IF(VLOOKUP($C1761,'MSCI Database'!$C:$R,11, FALSE)="","",VLOOKUP($C1761,'MSCI Database'!$C:$R,11, FALSE)),"")</f>
        <v>2019</v>
      </c>
      <c r="Z1761" s="229" t="str">
        <f>IFERROR(IF(VLOOKUP($C1761,'MSCI Database'!$C:$R,12, FALSE)="","",VLOOKUP($C1761,'MSCI Database'!$C:$R,12, FALSE)),"")</f>
        <v>Reported</v>
      </c>
      <c r="AA1761" s="229" t="str">
        <f>IFERROR(IF(VLOOKUP($C1761,'MSCI Database'!$C:$R,13, FALSE)="","",VLOOKUP($C1761,'MSCI Database'!$C:$R,13, FALSE)),"")</f>
        <v>Robust carbon emisions management programs</v>
      </c>
    </row>
    <row r="1762" spans="1:27" s="130" customFormat="1" ht="15" hidden="1" customHeight="1" outlineLevel="1">
      <c r="A1762" s="130" t="s">
        <v>4552</v>
      </c>
      <c r="B1762" s="130" t="s">
        <v>4553</v>
      </c>
      <c r="C1762" s="130" t="s">
        <v>4554</v>
      </c>
      <c r="D1762" s="130" t="s">
        <v>12136</v>
      </c>
      <c r="E1762" s="130" t="s">
        <v>18690</v>
      </c>
      <c r="F1762" s="215">
        <v>2.2472804807949449E-2</v>
      </c>
      <c r="G1762" s="132" t="str">
        <f ca="1">IFERROR(_xll.BQL($A1762, "cur_mkt_cap(currency=EUR)")/1000000, " ")</f>
        <v xml:space="preserve"> </v>
      </c>
      <c r="M1762" s="308"/>
      <c r="N1762" s="215">
        <f t="shared" si="82"/>
        <v>2.4342726631562127E-4</v>
      </c>
      <c r="O1762" s="172" t="str">
        <f>IFERROR(IF(VLOOKUP($C1762,'MSCI Database'!$C:$R,2, FALSE)="","",VLOOKUP($C1762,'MSCI Database'!$C:$R,2, FALSE)),"")</f>
        <v>Media &amp; Entertainment</v>
      </c>
      <c r="P1762" s="229" t="str">
        <f>IFERROR(IF(VLOOKUP($C1762,'MSCI Database'!$C:$R,3, FALSE)="","",VLOOKUP($C1762,'MSCI Database'!$C:$R,3, FALSE)),"")</f>
        <v>BBB</v>
      </c>
      <c r="Q1762" s="229" t="str">
        <f>IFERROR(IF(VLOOKUP($C1762,'MSCI Database'!$C:$R,4, FALSE)="","",VLOOKUP($C1762,'MSCI Database'!$C:$R,4, FALSE)),"")</f>
        <v>0</v>
      </c>
      <c r="R1762" s="229">
        <f>IFERROR(IF(VLOOKUP($C1762,'MSCI Database'!$C:$R,5, FALSE)="","",VLOOKUP($C1762,'MSCI Database'!$C:$R,5, FALSE)),"")</f>
        <v>4.9000000000000004</v>
      </c>
      <c r="S1762" s="229">
        <f>IFERROR(IF(VLOOKUP($C1762,'MSCI Database'!$C:$R,6, FALSE)="","",VLOOKUP($C1762,'MSCI Database'!$C:$R,6, FALSE)),"")</f>
        <v>6.7</v>
      </c>
      <c r="T1762" s="229">
        <f>IFERROR(IF(VLOOKUP($C1762,'MSCI Database'!$C:$R,7, FALSE)="","",VLOOKUP($C1762,'MSCI Database'!$C:$R,7, FALSE)),"")</f>
        <v>4</v>
      </c>
      <c r="U1762" s="229">
        <f>IFERROR(IF(VLOOKUP($C1762,'MSCI Database'!$C:$R,8, FALSE)="","",VLOOKUP($C1762,'MSCI Database'!$C:$R,8, FALSE)),"")</f>
        <v>4.4000000000000004</v>
      </c>
      <c r="V1762" s="229">
        <f>IFERROR(IF(VLOOKUP($C1762,'MSCI Database'!$C:$R,9, FALSE)="","",VLOOKUP($C1762,'MSCI Database'!$C:$R,9, FALSE)),"")</f>
        <v>4.3</v>
      </c>
      <c r="W1762" s="215">
        <f t="shared" ca="1" si="83"/>
        <v>0</v>
      </c>
      <c r="X1762" s="276">
        <f>IFERROR(IF(VLOOKUP($C1762,'MSCI Database'!$C:$R,10, FALSE)="","",VLOOKUP($C1762,'MSCI Database'!$C:$R,10, FALSE)),"")</f>
        <v>37737</v>
      </c>
      <c r="Y1762" s="229" t="str">
        <f>IFERROR(IF(VLOOKUP($C1762,'MSCI Database'!$C:$R,11, FALSE)="","",VLOOKUP($C1762,'MSCI Database'!$C:$R,11, FALSE)),"")</f>
        <v>2019</v>
      </c>
      <c r="Z1762" s="229" t="str">
        <f>IFERROR(IF(VLOOKUP($C1762,'MSCI Database'!$C:$R,12, FALSE)="","",VLOOKUP($C1762,'MSCI Database'!$C:$R,12, FALSE)),"")</f>
        <v>E.Segmt-Low</v>
      </c>
      <c r="AA1762" s="229" t="str">
        <f>IFERROR(IF(VLOOKUP($C1762,'MSCI Database'!$C:$R,13, FALSE)="","",VLOOKUP($C1762,'MSCI Database'!$C:$R,13, FALSE)),"")</f>
        <v>Strong data protection programs, limited employee engagement initiatives</v>
      </c>
    </row>
    <row r="1763" spans="1:27" s="130" customFormat="1" ht="15" hidden="1" customHeight="1" outlineLevel="1">
      <c r="A1763" s="130" t="s">
        <v>3715</v>
      </c>
      <c r="B1763" s="130" t="s">
        <v>18713</v>
      </c>
      <c r="C1763" s="130" t="s">
        <v>3716</v>
      </c>
      <c r="D1763" s="130" t="s">
        <v>18672</v>
      </c>
      <c r="E1763" s="130" t="s">
        <v>18682</v>
      </c>
      <c r="F1763" s="215">
        <v>0.22140020168544561</v>
      </c>
      <c r="G1763" s="132" t="str">
        <f ca="1">IFERROR(_xll.BQL($A1763, "cur_mkt_cap(currency=EUR)")/1000000, " ")</f>
        <v xml:space="preserve"> </v>
      </c>
      <c r="M1763" s="308"/>
      <c r="N1763" s="215">
        <f t="shared" si="82"/>
        <v>2.3982251578561595E-3</v>
      </c>
      <c r="O1763" s="172" t="str">
        <f>IFERROR(IF(VLOOKUP($C1763,'MSCI Database'!$C:$R,2, FALSE)="","",VLOOKUP($C1763,'MSCI Database'!$C:$R,2, FALSE)),"")</f>
        <v>Household Durables</v>
      </c>
      <c r="P1763" s="229" t="str">
        <f>IFERROR(IF(VLOOKUP($C1763,'MSCI Database'!$C:$R,3, FALSE)="","",VLOOKUP($C1763,'MSCI Database'!$C:$R,3, FALSE)),"")</f>
        <v>AAA</v>
      </c>
      <c r="Q1763" s="229" t="str">
        <f>IFERROR(IF(VLOOKUP($C1763,'MSCI Database'!$C:$R,4, FALSE)="","",VLOOKUP($C1763,'MSCI Database'!$C:$R,4, FALSE)),"")</f>
        <v>0</v>
      </c>
      <c r="R1763" s="229">
        <f>IFERROR(IF(VLOOKUP($C1763,'MSCI Database'!$C:$R,5, FALSE)="","",VLOOKUP($C1763,'MSCI Database'!$C:$R,5, FALSE)),"")</f>
        <v>10</v>
      </c>
      <c r="S1763" s="229">
        <f>IFERROR(IF(VLOOKUP($C1763,'MSCI Database'!$C:$R,6, FALSE)="","",VLOOKUP($C1763,'MSCI Database'!$C:$R,6, FALSE)),"")</f>
        <v>6.2</v>
      </c>
      <c r="T1763" s="229">
        <f>IFERROR(IF(VLOOKUP($C1763,'MSCI Database'!$C:$R,7, FALSE)="","",VLOOKUP($C1763,'MSCI Database'!$C:$R,7, FALSE)),"")</f>
        <v>5.9</v>
      </c>
      <c r="U1763" s="229">
        <f>IFERROR(IF(VLOOKUP($C1763,'MSCI Database'!$C:$R,8, FALSE)="","",VLOOKUP($C1763,'MSCI Database'!$C:$R,8, FALSE)),"")</f>
        <v>6.2</v>
      </c>
      <c r="V1763" s="229">
        <f>IFERROR(IF(VLOOKUP($C1763,'MSCI Database'!$C:$R,9, FALSE)="","",VLOOKUP($C1763,'MSCI Database'!$C:$R,9, FALSE)),"")</f>
        <v>6</v>
      </c>
      <c r="W1763" s="215">
        <f t="shared" ca="1" si="83"/>
        <v>0</v>
      </c>
      <c r="X1763" s="276">
        <f>IFERROR(IF(VLOOKUP($C1763,'MSCI Database'!$C:$R,10, FALSE)="","",VLOOKUP($C1763,'MSCI Database'!$C:$R,10, FALSE)),"")</f>
        <v>1388767</v>
      </c>
      <c r="Y1763" s="229" t="str">
        <f>IFERROR(IF(VLOOKUP($C1763,'MSCI Database'!$C:$R,11, FALSE)="","",VLOOKUP($C1763,'MSCI Database'!$C:$R,11, FALSE)),"")</f>
        <v>2019</v>
      </c>
      <c r="Z1763" s="229" t="str">
        <f>IFERROR(IF(VLOOKUP($C1763,'MSCI Database'!$C:$R,12, FALSE)="","",VLOOKUP($C1763,'MSCI Database'!$C:$R,12, FALSE)),"")</f>
        <v>Reported</v>
      </c>
      <c r="AA1763" s="229" t="str">
        <f>IFERROR(IF(VLOOKUP($C1763,'MSCI Database'!$C:$R,13, FALSE)="","",VLOOKUP($C1763,'MSCI Database'!$C:$R,13, FALSE)),"")</f>
        <v>Low-risk profile in e-waste and chemical management, coupled with robust mitigation practices</v>
      </c>
    </row>
    <row r="1764" spans="1:27" s="130" customFormat="1" ht="15" hidden="1" customHeight="1" outlineLevel="1">
      <c r="A1764" s="130" t="s">
        <v>6021</v>
      </c>
      <c r="B1764" s="130" t="s">
        <v>6022</v>
      </c>
      <c r="C1764" s="130" t="s">
        <v>6023</v>
      </c>
      <c r="D1764" s="130" t="s">
        <v>12137</v>
      </c>
      <c r="E1764" s="130" t="s">
        <v>18689</v>
      </c>
      <c r="F1764" s="215">
        <v>0.81551230130617847</v>
      </c>
      <c r="G1764" s="132" t="str">
        <f ca="1">IFERROR(_xll.BQL($A1764, "cur_mkt_cap(currency=EUR)")/1000000, " ")</f>
        <v xml:space="preserve"> </v>
      </c>
      <c r="M1764" s="308"/>
      <c r="N1764" s="215">
        <f t="shared" si="82"/>
        <v>8.8336961874692765E-3</v>
      </c>
      <c r="O1764" s="172" t="str">
        <f>IFERROR(IF(VLOOKUP($C1764,'MSCI Database'!$C:$R,2, FALSE)="","",VLOOKUP($C1764,'MSCI Database'!$C:$R,2, FALSE)),"")</f>
        <v>Semiconductors &amp; Semiconductor Equipment</v>
      </c>
      <c r="P1764" s="229" t="str">
        <f>IFERROR(IF(VLOOKUP($C1764,'MSCI Database'!$C:$R,3, FALSE)="","",VLOOKUP($C1764,'MSCI Database'!$C:$R,3, FALSE)),"")</f>
        <v>AAA</v>
      </c>
      <c r="Q1764" s="229" t="str">
        <f>IFERROR(IF(VLOOKUP($C1764,'MSCI Database'!$C:$R,4, FALSE)="","",VLOOKUP($C1764,'MSCI Database'!$C:$R,4, FALSE)),"")</f>
        <v>1</v>
      </c>
      <c r="R1764" s="229">
        <f>IFERROR(IF(VLOOKUP($C1764,'MSCI Database'!$C:$R,5, FALSE)="","",VLOOKUP($C1764,'MSCI Database'!$C:$R,5, FALSE)),"")</f>
        <v>9.1</v>
      </c>
      <c r="S1764" s="229">
        <f>IFERROR(IF(VLOOKUP($C1764,'MSCI Database'!$C:$R,6, FALSE)="","",VLOOKUP($C1764,'MSCI Database'!$C:$R,6, FALSE)),"")</f>
        <v>6.1</v>
      </c>
      <c r="T1764" s="229">
        <f>IFERROR(IF(VLOOKUP($C1764,'MSCI Database'!$C:$R,7, FALSE)="","",VLOOKUP($C1764,'MSCI Database'!$C:$R,7, FALSE)),"")</f>
        <v>8.6999999999999993</v>
      </c>
      <c r="U1764" s="229">
        <f>IFERROR(IF(VLOOKUP($C1764,'MSCI Database'!$C:$R,8, FALSE)="","",VLOOKUP($C1764,'MSCI Database'!$C:$R,8, FALSE)),"")</f>
        <v>4.9000000000000004</v>
      </c>
      <c r="V1764" s="229">
        <f>IFERROR(IF(VLOOKUP($C1764,'MSCI Database'!$C:$R,9, FALSE)="","",VLOOKUP($C1764,'MSCI Database'!$C:$R,9, FALSE)),"")</f>
        <v>6.5</v>
      </c>
      <c r="W1764" s="215">
        <f t="shared" ca="1" si="83"/>
        <v>0</v>
      </c>
      <c r="X1764" s="276">
        <f>IFERROR(IF(VLOOKUP($C1764,'MSCI Database'!$C:$R,10, FALSE)="","",VLOOKUP($C1764,'MSCI Database'!$C:$R,10, FALSE)),"")</f>
        <v>8744977</v>
      </c>
      <c r="Y1764" s="229" t="str">
        <f>IFERROR(IF(VLOOKUP($C1764,'MSCI Database'!$C:$R,11, FALSE)="","",VLOOKUP($C1764,'MSCI Database'!$C:$R,11, FALSE)),"")</f>
        <v>2019</v>
      </c>
      <c r="Z1764" s="229" t="str">
        <f>IFERROR(IF(VLOOKUP($C1764,'MSCI Database'!$C:$R,12, FALSE)="","",VLOOKUP($C1764,'MSCI Database'!$C:$R,12, FALSE)),"")</f>
        <v>Reported</v>
      </c>
      <c r="AA1764" s="229" t="str">
        <f>IFERROR(IF(VLOOKUP($C1764,'MSCI Database'!$C:$R,13, FALSE)="","",VLOOKUP($C1764,'MSCI Database'!$C:$R,13, FALSE)),"")</f>
        <v>Strengthened strategic focus on ESG-related issues, strong water conservation programs</v>
      </c>
    </row>
    <row r="1765" spans="1:27" s="130" customFormat="1" ht="15" hidden="1" customHeight="1" outlineLevel="1">
      <c r="A1765" s="130" t="s">
        <v>3723</v>
      </c>
      <c r="B1765" s="130" t="s">
        <v>3724</v>
      </c>
      <c r="C1765" s="130" t="s">
        <v>3725</v>
      </c>
      <c r="D1765" s="130" t="s">
        <v>18672</v>
      </c>
      <c r="E1765" s="130" t="s">
        <v>18690</v>
      </c>
      <c r="F1765" s="215">
        <v>0.21600414238203799</v>
      </c>
      <c r="G1765" s="132" t="str">
        <f ca="1">IFERROR(_xll.BQL($A1765, "cur_mkt_cap(currency=EUR)")/1000000, " ")</f>
        <v xml:space="preserve"> </v>
      </c>
      <c r="M1765" s="308"/>
      <c r="N1765" s="215">
        <f t="shared" si="82"/>
        <v>2.3397746005567504E-3</v>
      </c>
      <c r="O1765" s="172" t="str">
        <f>IFERROR(IF(VLOOKUP($C1765,'MSCI Database'!$C:$R,2, FALSE)="","",VLOOKUP($C1765,'MSCI Database'!$C:$R,2, FALSE)),"")</f>
        <v>Telecommunication Services</v>
      </c>
      <c r="P1765" s="229" t="str">
        <f>IFERROR(IF(VLOOKUP($C1765,'MSCI Database'!$C:$R,3, FALSE)="","",VLOOKUP($C1765,'MSCI Database'!$C:$R,3, FALSE)),"")</f>
        <v>BBB</v>
      </c>
      <c r="Q1765" s="229" t="str">
        <f>IFERROR(IF(VLOOKUP($C1765,'MSCI Database'!$C:$R,4, FALSE)="","",VLOOKUP($C1765,'MSCI Database'!$C:$R,4, FALSE)),"")</f>
        <v>0</v>
      </c>
      <c r="R1765" s="229">
        <f>IFERROR(IF(VLOOKUP($C1765,'MSCI Database'!$C:$R,5, FALSE)="","",VLOOKUP($C1765,'MSCI Database'!$C:$R,5, FALSE)),"")</f>
        <v>4.4000000000000004</v>
      </c>
      <c r="S1765" s="229">
        <f>IFERROR(IF(VLOOKUP($C1765,'MSCI Database'!$C:$R,6, FALSE)="","",VLOOKUP($C1765,'MSCI Database'!$C:$R,6, FALSE)),"")</f>
        <v>10</v>
      </c>
      <c r="T1765" s="229">
        <f>IFERROR(IF(VLOOKUP($C1765,'MSCI Database'!$C:$R,7, FALSE)="","",VLOOKUP($C1765,'MSCI Database'!$C:$R,7, FALSE)),"")</f>
        <v>5.4</v>
      </c>
      <c r="U1765" s="229">
        <f>IFERROR(IF(VLOOKUP($C1765,'MSCI Database'!$C:$R,8, FALSE)="","",VLOOKUP($C1765,'MSCI Database'!$C:$R,8, FALSE)),"")</f>
        <v>2.7</v>
      </c>
      <c r="V1765" s="229">
        <f>IFERROR(IF(VLOOKUP($C1765,'MSCI Database'!$C:$R,9, FALSE)="","",VLOOKUP($C1765,'MSCI Database'!$C:$R,9, FALSE)),"")</f>
        <v>4.5999999999999996</v>
      </c>
      <c r="W1765" s="215">
        <f t="shared" ca="1" si="83"/>
        <v>0</v>
      </c>
      <c r="X1765" s="276">
        <f>IFERROR(IF(VLOOKUP($C1765,'MSCI Database'!$C:$R,10, FALSE)="","",VLOOKUP($C1765,'MSCI Database'!$C:$R,10, FALSE)),"")</f>
        <v>902864</v>
      </c>
      <c r="Y1765" s="229" t="str">
        <f>IFERROR(IF(VLOOKUP($C1765,'MSCI Database'!$C:$R,11, FALSE)="","",VLOOKUP($C1765,'MSCI Database'!$C:$R,11, FALSE)),"")</f>
        <v>2019</v>
      </c>
      <c r="Z1765" s="229" t="str">
        <f>IFERROR(IF(VLOOKUP($C1765,'MSCI Database'!$C:$R,12, FALSE)="","",VLOOKUP($C1765,'MSCI Database'!$C:$R,12, FALSE)),"")</f>
        <v>Reported</v>
      </c>
      <c r="AA1765" s="229" t="str">
        <f>IFERROR(IF(VLOOKUP($C1765,'MSCI Database'!$C:$R,13, FALSE)="","",VLOOKUP($C1765,'MSCI Database'!$C:$R,13, FALSE)),"")</f>
        <v>ESG performance gains increased significance as the company rethinks business strategy</v>
      </c>
    </row>
    <row r="1766" spans="1:27" s="130" customFormat="1" ht="15" hidden="1" customHeight="1" outlineLevel="1">
      <c r="A1766" s="130" t="s">
        <v>4609</v>
      </c>
      <c r="B1766" s="130" t="s">
        <v>4610</v>
      </c>
      <c r="C1766" s="130" t="s">
        <v>4611</v>
      </c>
      <c r="D1766" s="130" t="s">
        <v>12136</v>
      </c>
      <c r="E1766" s="130" t="s">
        <v>18707</v>
      </c>
      <c r="F1766" s="215">
        <v>2.0958263686190349E-2</v>
      </c>
      <c r="G1766" s="132" t="str">
        <f ca="1">IFERROR(_xll.BQL($A1766, "cur_mkt_cap(currency=EUR)")/1000000, " ")</f>
        <v xml:space="preserve"> </v>
      </c>
      <c r="M1766" s="308"/>
      <c r="N1766" s="215">
        <f t="shared" si="82"/>
        <v>2.2702163256660226E-4</v>
      </c>
      <c r="O1766" s="172" t="str">
        <f>IFERROR(IF(VLOOKUP($C1766,'MSCI Database'!$C:$R,2, FALSE)="","",VLOOKUP($C1766,'MSCI Database'!$C:$R,2, FALSE)),"")</f>
        <v>Oil &amp; Gas Refining, Marketing, Transportation &amp; Storage</v>
      </c>
      <c r="P1766" s="229" t="str">
        <f>IFERROR(IF(VLOOKUP($C1766,'MSCI Database'!$C:$R,3, FALSE)="","",VLOOKUP($C1766,'MSCI Database'!$C:$R,3, FALSE)),"")</f>
        <v>BBB</v>
      </c>
      <c r="Q1766" s="229" t="str">
        <f>IFERROR(IF(VLOOKUP($C1766,'MSCI Database'!$C:$R,4, FALSE)="","",VLOOKUP($C1766,'MSCI Database'!$C:$R,4, FALSE)),"")</f>
        <v>0</v>
      </c>
      <c r="R1766" s="229">
        <f>IFERROR(IF(VLOOKUP($C1766,'MSCI Database'!$C:$R,5, FALSE)="","",VLOOKUP($C1766,'MSCI Database'!$C:$R,5, FALSE)),"")</f>
        <v>5.0999999999999996</v>
      </c>
      <c r="S1766" s="229">
        <f>IFERROR(IF(VLOOKUP($C1766,'MSCI Database'!$C:$R,6, FALSE)="","",VLOOKUP($C1766,'MSCI Database'!$C:$R,6, FALSE)),"")</f>
        <v>5.4</v>
      </c>
      <c r="T1766" s="229">
        <f>IFERROR(IF(VLOOKUP($C1766,'MSCI Database'!$C:$R,7, FALSE)="","",VLOOKUP($C1766,'MSCI Database'!$C:$R,7, FALSE)),"")</f>
        <v>7.9</v>
      </c>
      <c r="U1766" s="229">
        <f>IFERROR(IF(VLOOKUP($C1766,'MSCI Database'!$C:$R,8, FALSE)="","",VLOOKUP($C1766,'MSCI Database'!$C:$R,8, FALSE)),"")</f>
        <v>2.6</v>
      </c>
      <c r="V1766" s="229">
        <f>IFERROR(IF(VLOOKUP($C1766,'MSCI Database'!$C:$R,9, FALSE)="","",VLOOKUP($C1766,'MSCI Database'!$C:$R,9, FALSE)),"")</f>
        <v>4.7</v>
      </c>
      <c r="W1766" s="215">
        <f t="shared" ca="1" si="83"/>
        <v>0</v>
      </c>
      <c r="X1766" s="276">
        <f>IFERROR(IF(VLOOKUP($C1766,'MSCI Database'!$C:$R,10, FALSE)="","",VLOOKUP($C1766,'MSCI Database'!$C:$R,10, FALSE)),"")</f>
        <v>12518150</v>
      </c>
      <c r="Y1766" s="229" t="str">
        <f>IFERROR(IF(VLOOKUP($C1766,'MSCI Database'!$C:$R,11, FALSE)="","",VLOOKUP($C1766,'MSCI Database'!$C:$R,11, FALSE)),"")</f>
        <v>2019</v>
      </c>
      <c r="Z1766" s="229" t="str">
        <f>IFERROR(IF(VLOOKUP($C1766,'MSCI Database'!$C:$R,12, FALSE)="","",VLOOKUP($C1766,'MSCI Database'!$C:$R,12, FALSE)),"")</f>
        <v>Reported</v>
      </c>
      <c r="AA1766" s="229" t="str">
        <f>IFERROR(IF(VLOOKUP($C1766,'MSCI Database'!$C:$R,13, FALSE)="","",VLOOKUP($C1766,'MSCI Database'!$C:$R,13, FALSE)),"")</f>
        <v>Carbon mitigation strategy remains strong; investigations into awarded contracts continue</v>
      </c>
    </row>
    <row r="1767" spans="1:27" s="130" customFormat="1" ht="15" hidden="1" customHeight="1" outlineLevel="1">
      <c r="A1767" s="130" t="s">
        <v>4431</v>
      </c>
      <c r="B1767" s="130" t="s">
        <v>4432</v>
      </c>
      <c r="C1767" s="130" t="s">
        <v>4433</v>
      </c>
      <c r="D1767" s="130" t="s">
        <v>12136</v>
      </c>
      <c r="E1767" s="130" t="s">
        <v>18689</v>
      </c>
      <c r="F1767" s="215">
        <v>1.8737124002439071E-2</v>
      </c>
      <c r="G1767" s="132" t="str">
        <f ca="1">IFERROR(_xll.BQL($A1767, "cur_mkt_cap(currency=EUR)")/1000000, " ")</f>
        <v xml:space="preserve"> </v>
      </c>
      <c r="M1767" s="308"/>
      <c r="N1767" s="215">
        <f t="shared" si="82"/>
        <v>2.0296206519433295E-4</v>
      </c>
      <c r="O1767" s="172" t="str">
        <f>IFERROR(IF(VLOOKUP($C1767,'MSCI Database'!$C:$R,2, FALSE)="","",VLOOKUP($C1767,'MSCI Database'!$C:$R,2, FALSE)),"")</f>
        <v>Electronic Equipment, Instruments &amp; Components</v>
      </c>
      <c r="P1767" s="229" t="str">
        <f>IFERROR(IF(VLOOKUP($C1767,'MSCI Database'!$C:$R,3, FALSE)="","",VLOOKUP($C1767,'MSCI Database'!$C:$R,3, FALSE)),"")</f>
        <v>BBB</v>
      </c>
      <c r="Q1767" s="229" t="str">
        <f>IFERROR(IF(VLOOKUP($C1767,'MSCI Database'!$C:$R,4, FALSE)="","",VLOOKUP($C1767,'MSCI Database'!$C:$R,4, FALSE)),"")</f>
        <v>0</v>
      </c>
      <c r="R1767" s="229">
        <f>IFERROR(IF(VLOOKUP($C1767,'MSCI Database'!$C:$R,5, FALSE)="","",VLOOKUP($C1767,'MSCI Database'!$C:$R,5, FALSE)),"")</f>
        <v>5.5</v>
      </c>
      <c r="S1767" s="229">
        <f>IFERROR(IF(VLOOKUP($C1767,'MSCI Database'!$C:$R,6, FALSE)="","",VLOOKUP($C1767,'MSCI Database'!$C:$R,6, FALSE)),"")</f>
        <v>5.3</v>
      </c>
      <c r="T1767" s="229">
        <f>IFERROR(IF(VLOOKUP($C1767,'MSCI Database'!$C:$R,7, FALSE)="","",VLOOKUP($C1767,'MSCI Database'!$C:$R,7, FALSE)),"")</f>
        <v>4.3</v>
      </c>
      <c r="U1767" s="229">
        <f>IFERROR(IF(VLOOKUP($C1767,'MSCI Database'!$C:$R,8, FALSE)="","",VLOOKUP($C1767,'MSCI Database'!$C:$R,8, FALSE)),"")</f>
        <v>4.7</v>
      </c>
      <c r="V1767" s="229">
        <f>IFERROR(IF(VLOOKUP($C1767,'MSCI Database'!$C:$R,9, FALSE)="","",VLOOKUP($C1767,'MSCI Database'!$C:$R,9, FALSE)),"")</f>
        <v>4.5999999999999996</v>
      </c>
      <c r="W1767" s="215">
        <f t="shared" ca="1" si="83"/>
        <v>0</v>
      </c>
      <c r="X1767" s="276">
        <f>IFERROR(IF(VLOOKUP($C1767,'MSCI Database'!$C:$R,10, FALSE)="","",VLOOKUP($C1767,'MSCI Database'!$C:$R,10, FALSE)),"")</f>
        <v>1309687</v>
      </c>
      <c r="Y1767" s="229" t="str">
        <f>IFERROR(IF(VLOOKUP($C1767,'MSCI Database'!$C:$R,11, FALSE)="","",VLOOKUP($C1767,'MSCI Database'!$C:$R,11, FALSE)),"")</f>
        <v>2019</v>
      </c>
      <c r="Z1767" s="229" t="str">
        <f>IFERROR(IF(VLOOKUP($C1767,'MSCI Database'!$C:$R,12, FALSE)="","",VLOOKUP($C1767,'MSCI Database'!$C:$R,12, FALSE)),"")</f>
        <v>Reported</v>
      </c>
      <c r="AA1767" s="229" t="str">
        <f>IFERROR(IF(VLOOKUP($C1767,'MSCI Database'!$C:$R,13, FALSE)="","",VLOOKUP($C1767,'MSCI Database'!$C:$R,13, FALSE)),"")</f>
        <v>Maintains strong clean technology focus</v>
      </c>
    </row>
    <row r="1768" spans="1:27" s="130" customFormat="1" ht="15" hidden="1" customHeight="1" outlineLevel="1">
      <c r="A1768" s="130" t="s">
        <v>4592</v>
      </c>
      <c r="B1768" s="130" t="s">
        <v>4593</v>
      </c>
      <c r="C1768" s="130" t="s">
        <v>4594</v>
      </c>
      <c r="D1768" s="130" t="s">
        <v>12136</v>
      </c>
      <c r="E1768" s="130" t="s">
        <v>18688</v>
      </c>
      <c r="F1768" s="215">
        <v>1.7222791888587261E-2</v>
      </c>
      <c r="G1768" s="132" t="str">
        <f ca="1">IFERROR(_xll.BQL($A1768, "cur_mkt_cap(currency=EUR)")/1000000, " ")</f>
        <v xml:space="preserve"> </v>
      </c>
      <c r="M1768" s="308"/>
      <c r="N1768" s="215">
        <f t="shared" si="82"/>
        <v>1.8655869543612172E-4</v>
      </c>
      <c r="O1768" s="172" t="str">
        <f>IFERROR(IF(VLOOKUP($C1768,'MSCI Database'!$C:$R,2, FALSE)="","",VLOOKUP($C1768,'MSCI Database'!$C:$R,2, FALSE)),"")</f>
        <v>Banks</v>
      </c>
      <c r="P1768" s="229" t="str">
        <f>IFERROR(IF(VLOOKUP($C1768,'MSCI Database'!$C:$R,3, FALSE)="","",VLOOKUP($C1768,'MSCI Database'!$C:$R,3, FALSE)),"")</f>
        <v>BBB</v>
      </c>
      <c r="Q1768" s="229" t="str">
        <f>IFERROR(IF(VLOOKUP($C1768,'MSCI Database'!$C:$R,4, FALSE)="","",VLOOKUP($C1768,'MSCI Database'!$C:$R,4, FALSE)),"")</f>
        <v>0</v>
      </c>
      <c r="R1768" s="229">
        <f>IFERROR(IF(VLOOKUP($C1768,'MSCI Database'!$C:$R,5, FALSE)="","",VLOOKUP($C1768,'MSCI Database'!$C:$R,5, FALSE)),"")</f>
        <v>4.5999999999999996</v>
      </c>
      <c r="S1768" s="229">
        <f>IFERROR(IF(VLOOKUP($C1768,'MSCI Database'!$C:$R,6, FALSE)="","",VLOOKUP($C1768,'MSCI Database'!$C:$R,6, FALSE)),"")</f>
        <v>4.2</v>
      </c>
      <c r="T1768" s="229">
        <f>IFERROR(IF(VLOOKUP($C1768,'MSCI Database'!$C:$R,7, FALSE)="","",VLOOKUP($C1768,'MSCI Database'!$C:$R,7, FALSE)),"")</f>
        <v>4.4000000000000004</v>
      </c>
      <c r="U1768" s="229">
        <f>IFERROR(IF(VLOOKUP($C1768,'MSCI Database'!$C:$R,8, FALSE)="","",VLOOKUP($C1768,'MSCI Database'!$C:$R,8, FALSE)),"")</f>
        <v>4.5</v>
      </c>
      <c r="V1768" s="229">
        <f>IFERROR(IF(VLOOKUP($C1768,'MSCI Database'!$C:$R,9, FALSE)="","",VLOOKUP($C1768,'MSCI Database'!$C:$R,9, FALSE)),"")</f>
        <v>4.4000000000000004</v>
      </c>
      <c r="W1768" s="215">
        <f t="shared" ca="1" si="83"/>
        <v>0</v>
      </c>
      <c r="X1768" s="276">
        <f>IFERROR(IF(VLOOKUP($C1768,'MSCI Database'!$C:$R,10, FALSE)="","",VLOOKUP($C1768,'MSCI Database'!$C:$R,10, FALSE)),"")</f>
        <v>68957</v>
      </c>
      <c r="Y1768" s="229" t="str">
        <f>IFERROR(IF(VLOOKUP($C1768,'MSCI Database'!$C:$R,11, FALSE)="","",VLOOKUP($C1768,'MSCI Database'!$C:$R,11, FALSE)),"")</f>
        <v>2019</v>
      </c>
      <c r="Z1768" s="229" t="str">
        <f>IFERROR(IF(VLOOKUP($C1768,'MSCI Database'!$C:$R,12, FALSE)="","",VLOOKUP($C1768,'MSCI Database'!$C:$R,12, FALSE)),"")</f>
        <v>Reported</v>
      </c>
      <c r="AA1768" s="229" t="str">
        <f>IFERROR(IF(VLOOKUP($C1768,'MSCI Database'!$C:$R,13, FALSE)="","",VLOOKUP($C1768,'MSCI Database'!$C:$R,13, FALSE)),"")</f>
        <v>Controversies weigh in on rating</v>
      </c>
    </row>
    <row r="1769" spans="1:27" s="130" customFormat="1" ht="15" hidden="1" customHeight="1" outlineLevel="1">
      <c r="A1769" s="130" t="s">
        <v>4376</v>
      </c>
      <c r="B1769" s="130" t="s">
        <v>4377</v>
      </c>
      <c r="C1769" s="130" t="s">
        <v>4378</v>
      </c>
      <c r="D1769" s="130" t="s">
        <v>12136</v>
      </c>
      <c r="E1769" s="130" t="s">
        <v>18673</v>
      </c>
      <c r="F1769" s="215">
        <v>1.6718135735641189E-2</v>
      </c>
      <c r="G1769" s="132" t="str">
        <f ca="1">IFERROR(_xll.BQL($A1769, "cur_mkt_cap(currency=EUR)")/1000000, " ")</f>
        <v xml:space="preserve"> </v>
      </c>
      <c r="M1769" s="308"/>
      <c r="N1769" s="215">
        <f t="shared" si="82"/>
        <v>1.810922185637037E-4</v>
      </c>
      <c r="O1769" s="172" t="str">
        <f>IFERROR(IF(VLOOKUP($C1769,'MSCI Database'!$C:$R,2, FALSE)="","",VLOOKUP($C1769,'MSCI Database'!$C:$R,2, FALSE)),"")</f>
        <v>Industrial Conglomerates</v>
      </c>
      <c r="P1769" s="229" t="str">
        <f>IFERROR(IF(VLOOKUP($C1769,'MSCI Database'!$C:$R,3, FALSE)="","",VLOOKUP($C1769,'MSCI Database'!$C:$R,3, FALSE)),"")</f>
        <v>BBB</v>
      </c>
      <c r="Q1769" s="229" t="str">
        <f>IFERROR(IF(VLOOKUP($C1769,'MSCI Database'!$C:$R,4, FALSE)="","",VLOOKUP($C1769,'MSCI Database'!$C:$R,4, FALSE)),"")</f>
        <v>-1</v>
      </c>
      <c r="R1769" s="229">
        <f>IFERROR(IF(VLOOKUP($C1769,'MSCI Database'!$C:$R,5, FALSE)="","",VLOOKUP($C1769,'MSCI Database'!$C:$R,5, FALSE)),"")</f>
        <v>4.4000000000000004</v>
      </c>
      <c r="S1769" s="229">
        <f>IFERROR(IF(VLOOKUP($C1769,'MSCI Database'!$C:$R,6, FALSE)="","",VLOOKUP($C1769,'MSCI Database'!$C:$R,6, FALSE)),"")</f>
        <v>5.0999999999999996</v>
      </c>
      <c r="T1769" s="229">
        <f>IFERROR(IF(VLOOKUP($C1769,'MSCI Database'!$C:$R,7, FALSE)="","",VLOOKUP($C1769,'MSCI Database'!$C:$R,7, FALSE)),"")</f>
        <v>4.5999999999999996</v>
      </c>
      <c r="U1769" s="229">
        <f>IFERROR(IF(VLOOKUP($C1769,'MSCI Database'!$C:$R,8, FALSE)="","",VLOOKUP($C1769,'MSCI Database'!$C:$R,8, FALSE)),"")</f>
        <v>1.5</v>
      </c>
      <c r="V1769" s="229">
        <f>IFERROR(IF(VLOOKUP($C1769,'MSCI Database'!$C:$R,9, FALSE)="","",VLOOKUP($C1769,'MSCI Database'!$C:$R,9, FALSE)),"")</f>
        <v>3.5</v>
      </c>
      <c r="W1769" s="215">
        <f t="shared" ca="1" si="83"/>
        <v>0</v>
      </c>
      <c r="X1769" s="276">
        <f>IFERROR(IF(VLOOKUP($C1769,'MSCI Database'!$C:$R,10, FALSE)="","",VLOOKUP($C1769,'MSCI Database'!$C:$R,10, FALSE)),"")</f>
        <v>4596872</v>
      </c>
      <c r="Y1769" s="229" t="str">
        <f>IFERROR(IF(VLOOKUP($C1769,'MSCI Database'!$C:$R,11, FALSE)="","",VLOOKUP($C1769,'MSCI Database'!$C:$R,11, FALSE)),"")</f>
        <v>2019</v>
      </c>
      <c r="Z1769" s="229" t="str">
        <f>IFERROR(IF(VLOOKUP($C1769,'MSCI Database'!$C:$R,12, FALSE)="","",VLOOKUP($C1769,'MSCI Database'!$C:$R,12, FALSE)),"")</f>
        <v>Reported</v>
      </c>
      <c r="AA1769" s="229" t="str">
        <f>IFERROR(IF(VLOOKUP($C1769,'MSCI Database'!$C:$R,13, FALSE)="","",VLOOKUP($C1769,'MSCI Database'!$C:$R,13, FALSE)),"")</f>
        <v>Robust efforts in responsible sourcing but lags peers in corporate governance practices</v>
      </c>
    </row>
    <row r="1770" spans="1:27" s="130" customFormat="1" ht="15" hidden="1" customHeight="1" outlineLevel="1">
      <c r="A1770" s="130" t="s">
        <v>8626</v>
      </c>
      <c r="B1770" s="130" t="s">
        <v>8627</v>
      </c>
      <c r="C1770" s="130" t="s">
        <v>8628</v>
      </c>
      <c r="D1770" s="130" t="s">
        <v>12136</v>
      </c>
      <c r="E1770" s="130" t="s">
        <v>18688</v>
      </c>
      <c r="F1770" s="215">
        <v>1.6441696535100449E-2</v>
      </c>
      <c r="G1770" s="132" t="str">
        <f ca="1">IFERROR(_xll.BQL($A1770, "cur_mkt_cap(currency=EUR)")/1000000, " ")</f>
        <v xml:space="preserve"> </v>
      </c>
      <c r="M1770" s="308"/>
      <c r="N1770" s="215">
        <f t="shared" si="82"/>
        <v>1.7809780645247918E-4</v>
      </c>
      <c r="O1770" s="172" t="str">
        <f>IFERROR(IF(VLOOKUP($C1770,'MSCI Database'!$C:$R,2, FALSE)="","",VLOOKUP($C1770,'MSCI Database'!$C:$R,2, FALSE)),"")</f>
        <v>Life &amp; Health Insurance</v>
      </c>
      <c r="P1770" s="229" t="str">
        <f>IFERROR(IF(VLOOKUP($C1770,'MSCI Database'!$C:$R,3, FALSE)="","",VLOOKUP($C1770,'MSCI Database'!$C:$R,3, FALSE)),"")</f>
        <v>BBB</v>
      </c>
      <c r="Q1770" s="229" t="str">
        <f>IFERROR(IF(VLOOKUP($C1770,'MSCI Database'!$C:$R,4, FALSE)="","",VLOOKUP($C1770,'MSCI Database'!$C:$R,4, FALSE)),"")</f>
        <v>1</v>
      </c>
      <c r="R1770" s="229">
        <f>IFERROR(IF(VLOOKUP($C1770,'MSCI Database'!$C:$R,5, FALSE)="","",VLOOKUP($C1770,'MSCI Database'!$C:$R,5, FALSE)),"")</f>
        <v>5.6</v>
      </c>
      <c r="S1770" s="229">
        <f>IFERROR(IF(VLOOKUP($C1770,'MSCI Database'!$C:$R,6, FALSE)="","",VLOOKUP($C1770,'MSCI Database'!$C:$R,6, FALSE)),"")</f>
        <v>5.9</v>
      </c>
      <c r="T1770" s="229">
        <f>IFERROR(IF(VLOOKUP($C1770,'MSCI Database'!$C:$R,7, FALSE)="","",VLOOKUP($C1770,'MSCI Database'!$C:$R,7, FALSE)),"")</f>
        <v>4.3</v>
      </c>
      <c r="U1770" s="229">
        <f>IFERROR(IF(VLOOKUP($C1770,'MSCI Database'!$C:$R,8, FALSE)="","",VLOOKUP($C1770,'MSCI Database'!$C:$R,8, FALSE)),"")</f>
        <v>5.5</v>
      </c>
      <c r="V1770" s="229">
        <f>IFERROR(IF(VLOOKUP($C1770,'MSCI Database'!$C:$R,9, FALSE)="","",VLOOKUP($C1770,'MSCI Database'!$C:$R,9, FALSE)),"")</f>
        <v>4.8</v>
      </c>
      <c r="W1770" s="215">
        <f t="shared" ca="1" si="83"/>
        <v>0</v>
      </c>
      <c r="X1770" s="276">
        <f>IFERROR(IF(VLOOKUP($C1770,'MSCI Database'!$C:$R,10, FALSE)="","",VLOOKUP($C1770,'MSCI Database'!$C:$R,10, FALSE)),"")</f>
        <v>74689</v>
      </c>
      <c r="Y1770" s="229" t="str">
        <f>IFERROR(IF(VLOOKUP($C1770,'MSCI Database'!$C:$R,11, FALSE)="","",VLOOKUP($C1770,'MSCI Database'!$C:$R,11, FALSE)),"")</f>
        <v>2019</v>
      </c>
      <c r="Z1770" s="229" t="str">
        <f>IFERROR(IF(VLOOKUP($C1770,'MSCI Database'!$C:$R,12, FALSE)="","",VLOOKUP($C1770,'MSCI Database'!$C:$R,12, FALSE)),"")</f>
        <v>Reported</v>
      </c>
      <c r="AA1770" s="229" t="str">
        <f>IFERROR(IF(VLOOKUP($C1770,'MSCI Database'!$C:$R,13, FALSE)="","",VLOOKUP($C1770,'MSCI Database'!$C:$R,13, FALSE)),"")</f>
        <v>Improved focus on acknowledging emerging health risks in Korea</v>
      </c>
    </row>
    <row r="1771" spans="1:27" s="130" customFormat="1" ht="15" hidden="1" customHeight="1" outlineLevel="1">
      <c r="A1771" s="130" t="s">
        <v>4530</v>
      </c>
      <c r="B1771" s="130" t="s">
        <v>4531</v>
      </c>
      <c r="C1771" s="130" t="s">
        <v>4532</v>
      </c>
      <c r="D1771" s="130" t="s">
        <v>12136</v>
      </c>
      <c r="E1771" s="130" t="s">
        <v>18673</v>
      </c>
      <c r="F1771" s="215">
        <v>1.6157781787167001E-2</v>
      </c>
      <c r="G1771" s="132" t="str">
        <f ca="1">IFERROR(_xll.BQL($A1771, "cur_mkt_cap(currency=EUR)")/1000000, " ")</f>
        <v xml:space="preserve"> </v>
      </c>
      <c r="M1771" s="308"/>
      <c r="N1771" s="215">
        <f t="shared" si="82"/>
        <v>1.7502241859828127E-4</v>
      </c>
      <c r="O1771" s="172" t="str">
        <f>IFERROR(IF(VLOOKUP($C1771,'MSCI Database'!$C:$R,2, FALSE)="","",VLOOKUP($C1771,'MSCI Database'!$C:$R,2, FALSE)),"")</f>
        <v>Industrial Conglomerates</v>
      </c>
      <c r="P1771" s="229" t="str">
        <f>IFERROR(IF(VLOOKUP($C1771,'MSCI Database'!$C:$R,3, FALSE)="","",VLOOKUP($C1771,'MSCI Database'!$C:$R,3, FALSE)),"")</f>
        <v>AA</v>
      </c>
      <c r="Q1771" s="229" t="str">
        <f>IFERROR(IF(VLOOKUP($C1771,'MSCI Database'!$C:$R,4, FALSE)="","",VLOOKUP($C1771,'MSCI Database'!$C:$R,4, FALSE)),"")</f>
        <v>1</v>
      </c>
      <c r="R1771" s="229">
        <f>IFERROR(IF(VLOOKUP($C1771,'MSCI Database'!$C:$R,5, FALSE)="","",VLOOKUP($C1771,'MSCI Database'!$C:$R,5, FALSE)),"")</f>
        <v>7.8</v>
      </c>
      <c r="S1771" s="229">
        <f>IFERROR(IF(VLOOKUP($C1771,'MSCI Database'!$C:$R,6, FALSE)="","",VLOOKUP($C1771,'MSCI Database'!$C:$R,6, FALSE)),"")</f>
        <v>3.9</v>
      </c>
      <c r="T1771" s="229">
        <f>IFERROR(IF(VLOOKUP($C1771,'MSCI Database'!$C:$R,7, FALSE)="","",VLOOKUP($C1771,'MSCI Database'!$C:$R,7, FALSE)),"")</f>
        <v>6.3</v>
      </c>
      <c r="U1771" s="229">
        <f>IFERROR(IF(VLOOKUP($C1771,'MSCI Database'!$C:$R,8, FALSE)="","",VLOOKUP($C1771,'MSCI Database'!$C:$R,8, FALSE)),"")</f>
        <v>4.0999999999999996</v>
      </c>
      <c r="V1771" s="229">
        <f>IFERROR(IF(VLOOKUP($C1771,'MSCI Database'!$C:$R,9, FALSE)="","",VLOOKUP($C1771,'MSCI Database'!$C:$R,9, FALSE)),"")</f>
        <v>4.9000000000000004</v>
      </c>
      <c r="W1771" s="215">
        <f t="shared" ca="1" si="83"/>
        <v>0</v>
      </c>
      <c r="X1771" s="276">
        <f>IFERROR(IF(VLOOKUP($C1771,'MSCI Database'!$C:$R,10, FALSE)="","",VLOOKUP($C1771,'MSCI Database'!$C:$R,10, FALSE)),"")</f>
        <v>29876</v>
      </c>
      <c r="Y1771" s="229" t="str">
        <f>IFERROR(IF(VLOOKUP($C1771,'MSCI Database'!$C:$R,11, FALSE)="","",VLOOKUP($C1771,'MSCI Database'!$C:$R,11, FALSE)),"")</f>
        <v>2019</v>
      </c>
      <c r="Z1771" s="229" t="str">
        <f>IFERROR(IF(VLOOKUP($C1771,'MSCI Database'!$C:$R,12, FALSE)="","",VLOOKUP($C1771,'MSCI Database'!$C:$R,12, FALSE)),"")</f>
        <v>E.CSI</v>
      </c>
      <c r="AA1771" s="229" t="str">
        <f>IFERROR(IF(VLOOKUP($C1771,'MSCI Database'!$C:$R,13, FALSE)="","",VLOOKUP($C1771,'MSCI Database'!$C:$R,13, FALSE)),"")</f>
        <v>Group-wide initiatives for career development, H&amp;S; Concerns linked to family control remain</v>
      </c>
    </row>
    <row r="1772" spans="1:27" s="130" customFormat="1" ht="15" hidden="1" customHeight="1" outlineLevel="1">
      <c r="A1772" s="130" t="s">
        <v>4499</v>
      </c>
      <c r="B1772" s="130" t="s">
        <v>4500</v>
      </c>
      <c r="C1772" s="130" t="s">
        <v>4501</v>
      </c>
      <c r="D1772" s="130" t="s">
        <v>12136</v>
      </c>
      <c r="E1772" s="130" t="s">
        <v>18673</v>
      </c>
      <c r="F1772" s="215">
        <v>1.561607171892547E-2</v>
      </c>
      <c r="G1772" s="132" t="str">
        <f ca="1">IFERROR(_xll.BQL($A1772, "cur_mkt_cap(currency=EUR)")/1000000, " ")</f>
        <v xml:space="preserve"> </v>
      </c>
      <c r="M1772" s="308"/>
      <c r="N1772" s="215">
        <f t="shared" si="82"/>
        <v>1.6915457067388521E-4</v>
      </c>
      <c r="O1772" s="172" t="str">
        <f>IFERROR(IF(VLOOKUP($C1772,'MSCI Database'!$C:$R,2, FALSE)="","",VLOOKUP($C1772,'MSCI Database'!$C:$R,2, FALSE)),"")</f>
        <v>Industrial Conglomerates</v>
      </c>
      <c r="P1772" s="229" t="str">
        <f>IFERROR(IF(VLOOKUP($C1772,'MSCI Database'!$C:$R,3, FALSE)="","",VLOOKUP($C1772,'MSCI Database'!$C:$R,3, FALSE)),"")</f>
        <v>BBB</v>
      </c>
      <c r="Q1772" s="229" t="str">
        <f>IFERROR(IF(VLOOKUP($C1772,'MSCI Database'!$C:$R,4, FALSE)="","",VLOOKUP($C1772,'MSCI Database'!$C:$R,4, FALSE)),"")</f>
        <v>1</v>
      </c>
      <c r="R1772" s="229">
        <f>IFERROR(IF(VLOOKUP($C1772,'MSCI Database'!$C:$R,5, FALSE)="","",VLOOKUP($C1772,'MSCI Database'!$C:$R,5, FALSE)),"")</f>
        <v>5.6</v>
      </c>
      <c r="S1772" s="229">
        <f>IFERROR(IF(VLOOKUP($C1772,'MSCI Database'!$C:$R,6, FALSE)="","",VLOOKUP($C1772,'MSCI Database'!$C:$R,6, FALSE)),"")</f>
        <v>3.4</v>
      </c>
      <c r="T1772" s="229">
        <f>IFERROR(IF(VLOOKUP($C1772,'MSCI Database'!$C:$R,7, FALSE)="","",VLOOKUP($C1772,'MSCI Database'!$C:$R,7, FALSE)),"")</f>
        <v>5.5</v>
      </c>
      <c r="U1772" s="229">
        <f>IFERROR(IF(VLOOKUP($C1772,'MSCI Database'!$C:$R,8, FALSE)="","",VLOOKUP($C1772,'MSCI Database'!$C:$R,8, FALSE)),"")</f>
        <v>3.2</v>
      </c>
      <c r="V1772" s="229">
        <f>IFERROR(IF(VLOOKUP($C1772,'MSCI Database'!$C:$R,9, FALSE)="","",VLOOKUP($C1772,'MSCI Database'!$C:$R,9, FALSE)),"")</f>
        <v>4.3</v>
      </c>
      <c r="W1772" s="215">
        <f t="shared" ca="1" si="83"/>
        <v>0</v>
      </c>
      <c r="X1772" s="276">
        <f>IFERROR(IF(VLOOKUP($C1772,'MSCI Database'!$C:$R,10, FALSE)="","",VLOOKUP($C1772,'MSCI Database'!$C:$R,10, FALSE)),"")</f>
        <v>242377</v>
      </c>
      <c r="Y1772" s="229" t="str">
        <f>IFERROR(IF(VLOOKUP($C1772,'MSCI Database'!$C:$R,11, FALSE)="","",VLOOKUP($C1772,'MSCI Database'!$C:$R,11, FALSE)),"")</f>
        <v>2019</v>
      </c>
      <c r="Z1772" s="229" t="str">
        <f>IFERROR(IF(VLOOKUP($C1772,'MSCI Database'!$C:$R,12, FALSE)="","",VLOOKUP($C1772,'MSCI Database'!$C:$R,12, FALSE)),"")</f>
        <v>Reported</v>
      </c>
      <c r="AA1772" s="229" t="str">
        <f>IFERROR(IF(VLOOKUP($C1772,'MSCI Database'!$C:$R,13, FALSE)="","",VLOOKUP($C1772,'MSCI Database'!$C:$R,13, FALSE)),"")</f>
        <v>ESG initiatives on labor management, health &amp; safety drive upgrade</v>
      </c>
    </row>
    <row r="1773" spans="1:27" s="130" customFormat="1" ht="15" hidden="1" customHeight="1" outlineLevel="1">
      <c r="A1773" s="130" t="s">
        <v>4339</v>
      </c>
      <c r="B1773" s="130" t="s">
        <v>4340</v>
      </c>
      <c r="C1773" s="130" t="s">
        <v>4341</v>
      </c>
      <c r="D1773" s="130" t="s">
        <v>12136</v>
      </c>
      <c r="E1773" s="130" t="s">
        <v>18673</v>
      </c>
      <c r="F1773" s="215">
        <v>1.5288122847671609E-2</v>
      </c>
      <c r="G1773" s="132" t="str">
        <f ca="1">IFERROR(_xll.BQL($A1773, "cur_mkt_cap(currency=EUR)")/1000000, " ")</f>
        <v xml:space="preserve"> </v>
      </c>
      <c r="M1773" s="308"/>
      <c r="N1773" s="215">
        <f t="shared" si="82"/>
        <v>1.6560220158142632E-4</v>
      </c>
      <c r="O1773" s="172" t="str">
        <f>IFERROR(IF(VLOOKUP($C1773,'MSCI Database'!$C:$R,2, FALSE)="","",VLOOKUP($C1773,'MSCI Database'!$C:$R,2, FALSE)),"")</f>
        <v>Road &amp; Rail Transport</v>
      </c>
      <c r="P1773" s="229" t="str">
        <f>IFERROR(IF(VLOOKUP($C1773,'MSCI Database'!$C:$R,3, FALSE)="","",VLOOKUP($C1773,'MSCI Database'!$C:$R,3, FALSE)),"")</f>
        <v>BB</v>
      </c>
      <c r="Q1773" s="229" t="str">
        <f>IFERROR(IF(VLOOKUP($C1773,'MSCI Database'!$C:$R,4, FALSE)="","",VLOOKUP($C1773,'MSCI Database'!$C:$R,4, FALSE)),"")</f>
        <v>1</v>
      </c>
      <c r="R1773" s="229">
        <f>IFERROR(IF(VLOOKUP($C1773,'MSCI Database'!$C:$R,5, FALSE)="","",VLOOKUP($C1773,'MSCI Database'!$C:$R,5, FALSE)),"")</f>
        <v>4.0999999999999996</v>
      </c>
      <c r="S1773" s="229">
        <f>IFERROR(IF(VLOOKUP($C1773,'MSCI Database'!$C:$R,6, FALSE)="","",VLOOKUP($C1773,'MSCI Database'!$C:$R,6, FALSE)),"")</f>
        <v>10</v>
      </c>
      <c r="T1773" s="229">
        <f>IFERROR(IF(VLOOKUP($C1773,'MSCI Database'!$C:$R,7, FALSE)="","",VLOOKUP($C1773,'MSCI Database'!$C:$R,7, FALSE)),"")</f>
        <v>2</v>
      </c>
      <c r="U1773" s="229">
        <f>IFERROR(IF(VLOOKUP($C1773,'MSCI Database'!$C:$R,8, FALSE)="","",VLOOKUP($C1773,'MSCI Database'!$C:$R,8, FALSE)),"")</f>
        <v>1.6</v>
      </c>
      <c r="V1773" s="229">
        <f>IFERROR(IF(VLOOKUP($C1773,'MSCI Database'!$C:$R,9, FALSE)="","",VLOOKUP($C1773,'MSCI Database'!$C:$R,9, FALSE)),"")</f>
        <v>3.7</v>
      </c>
      <c r="W1773" s="215">
        <f t="shared" ca="1" si="83"/>
        <v>0</v>
      </c>
      <c r="X1773" s="276">
        <f>IFERROR(IF(VLOOKUP($C1773,'MSCI Database'!$C:$R,10, FALSE)="","",VLOOKUP($C1773,'MSCI Database'!$C:$R,10, FALSE)),"")</f>
        <v>300411</v>
      </c>
      <c r="Y1773" s="229" t="str">
        <f>IFERROR(IF(VLOOKUP($C1773,'MSCI Database'!$C:$R,11, FALSE)="","",VLOOKUP($C1773,'MSCI Database'!$C:$R,11, FALSE)),"")</f>
        <v>2019</v>
      </c>
      <c r="Z1773" s="229" t="str">
        <f>IFERROR(IF(VLOOKUP($C1773,'MSCI Database'!$C:$R,12, FALSE)="","",VLOOKUP($C1773,'MSCI Database'!$C:$R,12, FALSE)),"")</f>
        <v>E.CSI</v>
      </c>
      <c r="AA1773" s="229" t="str">
        <f>IFERROR(IF(VLOOKUP($C1773,'MSCI Database'!$C:$R,13, FALSE)="","",VLOOKUP($C1773,'MSCI Database'!$C:$R,13, FALSE)),"")</f>
        <v>Strengthened commitment in reducing GHG emissions; labor management and safety concerns persist</v>
      </c>
    </row>
    <row r="1774" spans="1:27" s="130" customFormat="1" ht="15" hidden="1" customHeight="1" outlineLevel="1">
      <c r="A1774" s="130" t="s">
        <v>4600</v>
      </c>
      <c r="B1774" s="130" t="s">
        <v>4601</v>
      </c>
      <c r="C1774" s="130" t="s">
        <v>4602</v>
      </c>
      <c r="D1774" s="130" t="s">
        <v>12136</v>
      </c>
      <c r="E1774" s="130" t="s">
        <v>12133</v>
      </c>
      <c r="F1774" s="215">
        <v>1.5100547623427741E-2</v>
      </c>
      <c r="G1774" s="132" t="str">
        <f ca="1">IFERROR(_xll.BQL($A1774, "cur_mkt_cap(currency=EUR)")/1000000, " ")</f>
        <v xml:space="preserve"> </v>
      </c>
      <c r="M1774" s="308"/>
      <c r="N1774" s="215">
        <f t="shared" si="82"/>
        <v>1.6357037135567395E-4</v>
      </c>
      <c r="O1774" s="172" t="str">
        <f>IFERROR(IF(VLOOKUP($C1774,'MSCI Database'!$C:$R,2, FALSE)="","",VLOOKUP($C1774,'MSCI Database'!$C:$R,2, FALSE)),"")</f>
        <v>Health Care Providers &amp; Services</v>
      </c>
      <c r="P1774" s="229" t="str">
        <f>IFERROR(IF(VLOOKUP($C1774,'MSCI Database'!$C:$R,3, FALSE)="","",VLOOKUP($C1774,'MSCI Database'!$C:$R,3, FALSE)),"")</f>
        <v>BB</v>
      </c>
      <c r="Q1774" s="229" t="str">
        <f>IFERROR(IF(VLOOKUP($C1774,'MSCI Database'!$C:$R,4, FALSE)="","",VLOOKUP($C1774,'MSCI Database'!$C:$R,4, FALSE)),"")</f>
        <v>1</v>
      </c>
      <c r="R1774" s="229">
        <f>IFERROR(IF(VLOOKUP($C1774,'MSCI Database'!$C:$R,5, FALSE)="","",VLOOKUP($C1774,'MSCI Database'!$C:$R,5, FALSE)),"")</f>
        <v>4.2</v>
      </c>
      <c r="S1774" s="229">
        <f>IFERROR(IF(VLOOKUP($C1774,'MSCI Database'!$C:$R,6, FALSE)="","",VLOOKUP($C1774,'MSCI Database'!$C:$R,6, FALSE)),"")</f>
        <v>6.7</v>
      </c>
      <c r="T1774" s="229">
        <f>IFERROR(IF(VLOOKUP($C1774,'MSCI Database'!$C:$R,7, FALSE)="","",VLOOKUP($C1774,'MSCI Database'!$C:$R,7, FALSE)),"")</f>
        <v>6.5</v>
      </c>
      <c r="U1774" s="229">
        <f>IFERROR(IF(VLOOKUP($C1774,'MSCI Database'!$C:$R,8, FALSE)="","",VLOOKUP($C1774,'MSCI Database'!$C:$R,8, FALSE)),"")</f>
        <v>3.3</v>
      </c>
      <c r="V1774" s="229">
        <f>IFERROR(IF(VLOOKUP($C1774,'MSCI Database'!$C:$R,9, FALSE)="","",VLOOKUP($C1774,'MSCI Database'!$C:$R,9, FALSE)),"")</f>
        <v>4.4000000000000004</v>
      </c>
      <c r="W1774" s="215">
        <f t="shared" ca="1" si="83"/>
        <v>0</v>
      </c>
      <c r="X1774" s="276">
        <f>IFERROR(IF(VLOOKUP($C1774,'MSCI Database'!$C:$R,10, FALSE)="","",VLOOKUP($C1774,'MSCI Database'!$C:$R,10, FALSE)),"")</f>
        <v>22712</v>
      </c>
      <c r="Y1774" s="229" t="str">
        <f>IFERROR(IF(VLOOKUP($C1774,'MSCI Database'!$C:$R,11, FALSE)="","",VLOOKUP($C1774,'MSCI Database'!$C:$R,11, FALSE)),"")</f>
        <v>2019</v>
      </c>
      <c r="Z1774" s="229" t="str">
        <f>IFERROR(IF(VLOOKUP($C1774,'MSCI Database'!$C:$R,12, FALSE)="","",VLOOKUP($C1774,'MSCI Database'!$C:$R,12, FALSE)),"")</f>
        <v>E.Segmt-Low</v>
      </c>
      <c r="AA1774" s="229" t="str">
        <f>IFERROR(IF(VLOOKUP($C1774,'MSCI Database'!$C:$R,13, FALSE)="","",VLOOKUP($C1774,'MSCI Database'!$C:$R,13, FALSE)),"")</f>
        <v>Governance practices trail those of peers, but robust anti-corruption strategy relative to peers</v>
      </c>
    </row>
    <row r="1775" spans="1:27" s="130" customFormat="1" ht="15" hidden="1" customHeight="1" outlineLevel="1">
      <c r="A1775" s="130" t="s">
        <v>4634</v>
      </c>
      <c r="B1775" s="130" t="s">
        <v>4635</v>
      </c>
      <c r="C1775" s="130" t="s">
        <v>4636</v>
      </c>
      <c r="D1775" s="130" t="s">
        <v>12136</v>
      </c>
      <c r="E1775" s="130" t="s">
        <v>12133</v>
      </c>
      <c r="F1775" s="215">
        <v>1.458746742083704E-2</v>
      </c>
      <c r="G1775" s="132" t="str">
        <f ca="1">IFERROR(_xll.BQL($A1775, "cur_mkt_cap(currency=EUR)")/1000000, " ")</f>
        <v xml:space="preserve"> </v>
      </c>
      <c r="M1775" s="308"/>
      <c r="N1775" s="215">
        <f t="shared" si="82"/>
        <v>1.5801264448603379E-4</v>
      </c>
      <c r="O1775" s="172" t="str">
        <f>IFERROR(IF(VLOOKUP($C1775,'MSCI Database'!$C:$R,2, FALSE)="","",VLOOKUP($C1775,'MSCI Database'!$C:$R,2, FALSE)),"")</f>
        <v>Health Care Equipment &amp; Supplies</v>
      </c>
      <c r="P1775" s="229" t="str">
        <f>IFERROR(IF(VLOOKUP($C1775,'MSCI Database'!$C:$R,3, FALSE)="","",VLOOKUP($C1775,'MSCI Database'!$C:$R,3, FALSE)),"")</f>
        <v>BB</v>
      </c>
      <c r="Q1775" s="229" t="str">
        <f>IFERROR(IF(VLOOKUP($C1775,'MSCI Database'!$C:$R,4, FALSE)="","",VLOOKUP($C1775,'MSCI Database'!$C:$R,4, FALSE)),"")</f>
        <v>1</v>
      </c>
      <c r="R1775" s="229">
        <f>IFERROR(IF(VLOOKUP($C1775,'MSCI Database'!$C:$R,5, FALSE)="","",VLOOKUP($C1775,'MSCI Database'!$C:$R,5, FALSE)),"")</f>
        <v>3.3</v>
      </c>
      <c r="S1775" s="229">
        <f>IFERROR(IF(VLOOKUP($C1775,'MSCI Database'!$C:$R,6, FALSE)="","",VLOOKUP($C1775,'MSCI Database'!$C:$R,6, FALSE)),"")</f>
        <v>7.8</v>
      </c>
      <c r="T1775" s="229">
        <f>IFERROR(IF(VLOOKUP($C1775,'MSCI Database'!$C:$R,7, FALSE)="","",VLOOKUP($C1775,'MSCI Database'!$C:$R,7, FALSE)),"")</f>
        <v>5.2</v>
      </c>
      <c r="U1775" s="229">
        <f>IFERROR(IF(VLOOKUP($C1775,'MSCI Database'!$C:$R,8, FALSE)="","",VLOOKUP($C1775,'MSCI Database'!$C:$R,8, FALSE)),"")</f>
        <v>3.7</v>
      </c>
      <c r="V1775" s="229">
        <f>IFERROR(IF(VLOOKUP($C1775,'MSCI Database'!$C:$R,9, FALSE)="","",VLOOKUP($C1775,'MSCI Database'!$C:$R,9, FALSE)),"")</f>
        <v>4.5</v>
      </c>
      <c r="W1775" s="215">
        <f t="shared" ca="1" si="83"/>
        <v>0</v>
      </c>
      <c r="X1775" s="276">
        <f>IFERROR(IF(VLOOKUP($C1775,'MSCI Database'!$C:$R,10, FALSE)="","",VLOOKUP($C1775,'MSCI Database'!$C:$R,10, FALSE)),"")</f>
        <v>119791</v>
      </c>
      <c r="Y1775" s="229" t="str">
        <f>IFERROR(IF(VLOOKUP($C1775,'MSCI Database'!$C:$R,11, FALSE)="","",VLOOKUP($C1775,'MSCI Database'!$C:$R,11, FALSE)),"")</f>
        <v>2019</v>
      </c>
      <c r="Z1775" s="229" t="str">
        <f>IFERROR(IF(VLOOKUP($C1775,'MSCI Database'!$C:$R,12, FALSE)="","",VLOOKUP($C1775,'MSCI Database'!$C:$R,12, FALSE)),"")</f>
        <v>Reported</v>
      </c>
      <c r="AA1775" s="229" t="str">
        <f>IFERROR(IF(VLOOKUP($C1775,'MSCI Database'!$C:$R,13, FALSE)="","",VLOOKUP($C1775,'MSCI Database'!$C:$R,13, FALSE)),"")</f>
        <v>Lags its peers in implementing robust employee management and anti-corruption programs</v>
      </c>
    </row>
    <row r="1776" spans="1:27" s="130" customFormat="1" ht="15" hidden="1" customHeight="1" outlineLevel="1">
      <c r="A1776" s="130" t="s">
        <v>8630</v>
      </c>
      <c r="B1776" s="130" t="s">
        <v>8631</v>
      </c>
      <c r="C1776" s="130" t="s">
        <v>8632</v>
      </c>
      <c r="D1776" s="130" t="s">
        <v>12136</v>
      </c>
      <c r="E1776" s="130" t="s">
        <v>18674</v>
      </c>
      <c r="F1776" s="215">
        <v>1.456103541860594E-2</v>
      </c>
      <c r="G1776" s="132" t="str">
        <f ca="1">IFERROR(_xll.BQL($A1776, "cur_mkt_cap(currency=EUR)")/1000000, " ")</f>
        <v xml:space="preserve"> </v>
      </c>
      <c r="M1776" s="308"/>
      <c r="N1776" s="215">
        <f t="shared" si="82"/>
        <v>1.5772633086824769E-4</v>
      </c>
      <c r="O1776" s="172" t="str">
        <f>IFERROR(IF(VLOOKUP($C1776,'MSCI Database'!$C:$R,2, FALSE)="","",VLOOKUP($C1776,'MSCI Database'!$C:$R,2, FALSE)),"")</f>
        <v>Retail - Food &amp; Staples</v>
      </c>
      <c r="P1776" s="229" t="str">
        <f>IFERROR(IF(VLOOKUP($C1776,'MSCI Database'!$C:$R,3, FALSE)="","",VLOOKUP($C1776,'MSCI Database'!$C:$R,3, FALSE)),"")</f>
        <v>B</v>
      </c>
      <c r="Q1776" s="229" t="str">
        <f>IFERROR(IF(VLOOKUP($C1776,'MSCI Database'!$C:$R,4, FALSE)="","",VLOOKUP($C1776,'MSCI Database'!$C:$R,4, FALSE)),"")</f>
        <v>0</v>
      </c>
      <c r="R1776" s="229">
        <f>IFERROR(IF(VLOOKUP($C1776,'MSCI Database'!$C:$R,5, FALSE)="","",VLOOKUP($C1776,'MSCI Database'!$C:$R,5, FALSE)),"")</f>
        <v>1.9</v>
      </c>
      <c r="S1776" s="229">
        <f>IFERROR(IF(VLOOKUP($C1776,'MSCI Database'!$C:$R,6, FALSE)="","",VLOOKUP($C1776,'MSCI Database'!$C:$R,6, FALSE)),"")</f>
        <v>3.7</v>
      </c>
      <c r="T1776" s="229">
        <f>IFERROR(IF(VLOOKUP($C1776,'MSCI Database'!$C:$R,7, FALSE)="","",VLOOKUP($C1776,'MSCI Database'!$C:$R,7, FALSE)),"")</f>
        <v>3.2</v>
      </c>
      <c r="U1776" s="229">
        <f>IFERROR(IF(VLOOKUP($C1776,'MSCI Database'!$C:$R,8, FALSE)="","",VLOOKUP($C1776,'MSCI Database'!$C:$R,8, FALSE)),"")</f>
        <v>2.8</v>
      </c>
      <c r="V1776" s="229">
        <f>IFERROR(IF(VLOOKUP($C1776,'MSCI Database'!$C:$R,9, FALSE)="","",VLOOKUP($C1776,'MSCI Database'!$C:$R,9, FALSE)),"")</f>
        <v>3.1</v>
      </c>
      <c r="W1776" s="215">
        <f t="shared" ca="1" si="83"/>
        <v>0</v>
      </c>
      <c r="X1776" s="276">
        <f>IFERROR(IF(VLOOKUP($C1776,'MSCI Database'!$C:$R,10, FALSE)="","",VLOOKUP($C1776,'MSCI Database'!$C:$R,10, FALSE)),"")</f>
        <v>706440</v>
      </c>
      <c r="Y1776" s="229" t="str">
        <f>IFERROR(IF(VLOOKUP($C1776,'MSCI Database'!$C:$R,11, FALSE)="","",VLOOKUP($C1776,'MSCI Database'!$C:$R,11, FALSE)),"")</f>
        <v>2019</v>
      </c>
      <c r="Z1776" s="229" t="str">
        <f>IFERROR(IF(VLOOKUP($C1776,'MSCI Database'!$C:$R,12, FALSE)="","",VLOOKUP($C1776,'MSCI Database'!$C:$R,12, FALSE)),"")</f>
        <v>E.Segmt-Moderate</v>
      </c>
      <c r="AA1776" s="229" t="str">
        <f>IFERROR(IF(VLOOKUP($C1776,'MSCI Database'!$C:$R,13, FALSE)="","",VLOOKUP($C1776,'MSCI Database'!$C:$R,13, FALSE)),"")</f>
        <v>Trails peers in labor and supply chain management, but data security initiatives appear strong</v>
      </c>
    </row>
    <row r="1777" spans="1:27" s="130" customFormat="1" ht="15" hidden="1" customHeight="1" outlineLevel="1">
      <c r="A1777" s="130" t="s">
        <v>4436</v>
      </c>
      <c r="B1777" s="130" t="s">
        <v>4437</v>
      </c>
      <c r="C1777" s="130" t="s">
        <v>4438</v>
      </c>
      <c r="D1777" s="130" t="s">
        <v>12136</v>
      </c>
      <c r="E1777" s="130" t="s">
        <v>18673</v>
      </c>
      <c r="F1777" s="215">
        <v>1.421658851287616E-2</v>
      </c>
      <c r="G1777" s="132" t="str">
        <f ca="1">IFERROR(_xll.BQL($A1777, "cur_mkt_cap(currency=EUR)")/1000000, " ")</f>
        <v xml:space="preserve"> </v>
      </c>
      <c r="M1777" s="308"/>
      <c r="N1777" s="215">
        <f t="shared" si="82"/>
        <v>1.53995253712137E-4</v>
      </c>
      <c r="O1777" s="172" t="str">
        <f>IFERROR(IF(VLOOKUP($C1777,'MSCI Database'!$C:$R,2, FALSE)="","",VLOOKUP($C1777,'MSCI Database'!$C:$R,2, FALSE)),"")</f>
        <v>Construction &amp; Farm Machinery &amp; Heavy Trucks</v>
      </c>
      <c r="P1777" s="229" t="str">
        <f>IFERROR(IF(VLOOKUP($C1777,'MSCI Database'!$C:$R,3, FALSE)="","",VLOOKUP($C1777,'MSCI Database'!$C:$R,3, FALSE)),"")</f>
        <v>CCC</v>
      </c>
      <c r="Q1777" s="229" t="str">
        <f>IFERROR(IF(VLOOKUP($C1777,'MSCI Database'!$C:$R,4, FALSE)="","",VLOOKUP($C1777,'MSCI Database'!$C:$R,4, FALSE)),"")</f>
        <v>0</v>
      </c>
      <c r="R1777" s="229">
        <f>IFERROR(IF(VLOOKUP($C1777,'MSCI Database'!$C:$R,5, FALSE)="","",VLOOKUP($C1777,'MSCI Database'!$C:$R,5, FALSE)),"")</f>
        <v>1.1000000000000001</v>
      </c>
      <c r="S1777" s="229">
        <f>IFERROR(IF(VLOOKUP($C1777,'MSCI Database'!$C:$R,6, FALSE)="","",VLOOKUP($C1777,'MSCI Database'!$C:$R,6, FALSE)),"")</f>
        <v>5.9</v>
      </c>
      <c r="T1777" s="229">
        <f>IFERROR(IF(VLOOKUP($C1777,'MSCI Database'!$C:$R,7, FALSE)="","",VLOOKUP($C1777,'MSCI Database'!$C:$R,7, FALSE)),"")</f>
        <v>1.7</v>
      </c>
      <c r="U1777" s="229">
        <f>IFERROR(IF(VLOOKUP($C1777,'MSCI Database'!$C:$R,8, FALSE)="","",VLOOKUP($C1777,'MSCI Database'!$C:$R,8, FALSE)),"")</f>
        <v>2.5</v>
      </c>
      <c r="V1777" s="229">
        <f>IFERROR(IF(VLOOKUP($C1777,'MSCI Database'!$C:$R,9, FALSE)="","",VLOOKUP($C1777,'MSCI Database'!$C:$R,9, FALSE)),"")</f>
        <v>3.1</v>
      </c>
      <c r="W1777" s="215">
        <f t="shared" ca="1" si="83"/>
        <v>0</v>
      </c>
      <c r="X1777" s="276">
        <f>IFERROR(IF(VLOOKUP($C1777,'MSCI Database'!$C:$R,10, FALSE)="","",VLOOKUP($C1777,'MSCI Database'!$C:$R,10, FALSE)),"")</f>
        <v>906341</v>
      </c>
      <c r="Y1777" s="229" t="str">
        <f>IFERROR(IF(VLOOKUP($C1777,'MSCI Database'!$C:$R,11, FALSE)="","",VLOOKUP($C1777,'MSCI Database'!$C:$R,11, FALSE)),"")</f>
        <v>2019</v>
      </c>
      <c r="Z1777" s="229" t="str">
        <f>IFERROR(IF(VLOOKUP($C1777,'MSCI Database'!$C:$R,12, FALSE)="","",VLOOKUP($C1777,'MSCI Database'!$C:$R,12, FALSE)),"")</f>
        <v>Reported</v>
      </c>
      <c r="AA1777" s="229" t="str">
        <f>IFERROR(IF(VLOOKUP($C1777,'MSCI Database'!$C:$R,13, FALSE)="","",VLOOKUP($C1777,'MSCI Database'!$C:$R,13, FALSE)),"")</f>
        <v>Labor management challenges compounded by COVID-19 and ongoing restructuring</v>
      </c>
    </row>
    <row r="1778" spans="1:27" s="130" customFormat="1" ht="15" hidden="1" customHeight="1" outlineLevel="1">
      <c r="A1778" s="130" t="s">
        <v>3444</v>
      </c>
      <c r="B1778" s="130" t="s">
        <v>3445</v>
      </c>
      <c r="C1778" s="130" t="s">
        <v>3446</v>
      </c>
      <c r="D1778" s="130" t="s">
        <v>18672</v>
      </c>
      <c r="E1778" s="130" t="s">
        <v>18689</v>
      </c>
      <c r="F1778" s="215">
        <v>0.1248357367503579</v>
      </c>
      <c r="G1778" s="132" t="str">
        <f ca="1">IFERROR(_xll.BQL($A1778, "cur_mkt_cap(currency=EUR)")/1000000, " ")</f>
        <v xml:space="preserve"> </v>
      </c>
      <c r="M1778" s="308"/>
      <c r="N1778" s="215">
        <f t="shared" si="82"/>
        <v>1.3522309473754106E-3</v>
      </c>
      <c r="O1778" s="172" t="str">
        <f>IFERROR(IF(VLOOKUP($C1778,'MSCI Database'!$C:$R,2, FALSE)="","",VLOOKUP($C1778,'MSCI Database'!$C:$R,2, FALSE)),"")</f>
        <v>Electronic Equipment, Instruments &amp; Components</v>
      </c>
      <c r="P1778" s="229" t="str">
        <f>IFERROR(IF(VLOOKUP($C1778,'MSCI Database'!$C:$R,3, FALSE)="","",VLOOKUP($C1778,'MSCI Database'!$C:$R,3, FALSE)),"")</f>
        <v>BBB</v>
      </c>
      <c r="Q1778" s="229" t="str">
        <f>IFERROR(IF(VLOOKUP($C1778,'MSCI Database'!$C:$R,4, FALSE)="","",VLOOKUP($C1778,'MSCI Database'!$C:$R,4, FALSE)),"")</f>
        <v>0</v>
      </c>
      <c r="R1778" s="229">
        <f>IFERROR(IF(VLOOKUP($C1778,'MSCI Database'!$C:$R,5, FALSE)="","",VLOOKUP($C1778,'MSCI Database'!$C:$R,5, FALSE)),"")</f>
        <v>5.4</v>
      </c>
      <c r="S1778" s="229">
        <f>IFERROR(IF(VLOOKUP($C1778,'MSCI Database'!$C:$R,6, FALSE)="","",VLOOKUP($C1778,'MSCI Database'!$C:$R,6, FALSE)),"")</f>
        <v>2.9</v>
      </c>
      <c r="T1778" s="229">
        <f>IFERROR(IF(VLOOKUP($C1778,'MSCI Database'!$C:$R,7, FALSE)="","",VLOOKUP($C1778,'MSCI Database'!$C:$R,7, FALSE)),"")</f>
        <v>6</v>
      </c>
      <c r="U1778" s="229">
        <f>IFERROR(IF(VLOOKUP($C1778,'MSCI Database'!$C:$R,8, FALSE)="","",VLOOKUP($C1778,'MSCI Database'!$C:$R,8, FALSE)),"")</f>
        <v>2</v>
      </c>
      <c r="V1778" s="229">
        <f>IFERROR(IF(VLOOKUP($C1778,'MSCI Database'!$C:$R,9, FALSE)="","",VLOOKUP($C1778,'MSCI Database'!$C:$R,9, FALSE)),"")</f>
        <v>3.9</v>
      </c>
      <c r="W1778" s="215">
        <f t="shared" ca="1" si="83"/>
        <v>0</v>
      </c>
      <c r="X1778" s="276">
        <f>IFERROR(IF(VLOOKUP($C1778,'MSCI Database'!$C:$R,10, FALSE)="","",VLOOKUP($C1778,'MSCI Database'!$C:$R,10, FALSE)),"")</f>
        <v>80275</v>
      </c>
      <c r="Y1778" s="229" t="str">
        <f>IFERROR(IF(VLOOKUP($C1778,'MSCI Database'!$C:$R,11, FALSE)="","",VLOOKUP($C1778,'MSCI Database'!$C:$R,11, FALSE)),"")</f>
        <v>2019</v>
      </c>
      <c r="Z1778" s="229" t="str">
        <f>IFERROR(IF(VLOOKUP($C1778,'MSCI Database'!$C:$R,12, FALSE)="","",VLOOKUP($C1778,'MSCI Database'!$C:$R,12, FALSE)),"")</f>
        <v>E.Segmt-Moderate</v>
      </c>
      <c r="AA1778" s="229" t="str">
        <f>IFERROR(IF(VLOOKUP($C1778,'MSCI Database'!$C:$R,13, FALSE)="","",VLOOKUP($C1778,'MSCI Database'!$C:$R,13, FALSE)),"")</f>
        <v>Issues on board structure and pay practices weigh on rating</v>
      </c>
    </row>
    <row r="1779" spans="1:27" s="130" customFormat="1" ht="15" hidden="1" customHeight="1" outlineLevel="1">
      <c r="A1779" s="130" t="s">
        <v>1331</v>
      </c>
      <c r="B1779" s="130" t="s">
        <v>1332</v>
      </c>
      <c r="C1779" s="130" t="s">
        <v>1333</v>
      </c>
      <c r="D1779" s="130" t="s">
        <v>12140</v>
      </c>
      <c r="E1779" s="130" t="s">
        <v>18688</v>
      </c>
      <c r="F1779" s="215">
        <v>1.8028159339720601E-2</v>
      </c>
      <c r="G1779" s="132" t="str">
        <f ca="1">IFERROR(_xll.BQL($A1779, "cur_mkt_cap(currency=EUR)")/1000000, " ")</f>
        <v xml:space="preserve"> </v>
      </c>
      <c r="M1779" s="308"/>
      <c r="N1779" s="215">
        <f t="shared" si="82"/>
        <v>1.9528250177379877E-4</v>
      </c>
      <c r="O1779" s="172" t="str">
        <f>IFERROR(IF(VLOOKUP($C1779,'MSCI Database'!$C:$R,2, FALSE)="","",VLOOKUP($C1779,'MSCI Database'!$C:$R,2, FALSE)),"")</f>
        <v>Banks</v>
      </c>
      <c r="P1779" s="229" t="str">
        <f>IFERROR(IF(VLOOKUP($C1779,'MSCI Database'!$C:$R,3, FALSE)="","",VLOOKUP($C1779,'MSCI Database'!$C:$R,3, FALSE)),"")</f>
        <v>A</v>
      </c>
      <c r="Q1779" s="229" t="str">
        <f>IFERROR(IF(VLOOKUP($C1779,'MSCI Database'!$C:$R,4, FALSE)="","",VLOOKUP($C1779,'MSCI Database'!$C:$R,4, FALSE)),"")</f>
        <v>0</v>
      </c>
      <c r="R1779" s="229">
        <f>IFERROR(IF(VLOOKUP($C1779,'MSCI Database'!$C:$R,5, FALSE)="","",VLOOKUP($C1779,'MSCI Database'!$C:$R,5, FALSE)),"")</f>
        <v>6.7</v>
      </c>
      <c r="S1779" s="229">
        <f>IFERROR(IF(VLOOKUP($C1779,'MSCI Database'!$C:$R,6, FALSE)="","",VLOOKUP($C1779,'MSCI Database'!$C:$R,6, FALSE)),"")</f>
        <v>7</v>
      </c>
      <c r="T1779" s="229">
        <f>IFERROR(IF(VLOOKUP($C1779,'MSCI Database'!$C:$R,7, FALSE)="","",VLOOKUP($C1779,'MSCI Database'!$C:$R,7, FALSE)),"")</f>
        <v>4.5</v>
      </c>
      <c r="U1779" s="229">
        <f>IFERROR(IF(VLOOKUP($C1779,'MSCI Database'!$C:$R,8, FALSE)="","",VLOOKUP($C1779,'MSCI Database'!$C:$R,8, FALSE)),"")</f>
        <v>2.6</v>
      </c>
      <c r="V1779" s="229">
        <f>IFERROR(IF(VLOOKUP($C1779,'MSCI Database'!$C:$R,9, FALSE)="","",VLOOKUP($C1779,'MSCI Database'!$C:$R,9, FALSE)),"")</f>
        <v>4.2</v>
      </c>
      <c r="W1779" s="215">
        <f t="shared" ca="1" si="83"/>
        <v>0</v>
      </c>
      <c r="X1779" s="276">
        <f>IFERROR(IF(VLOOKUP($C1779,'MSCI Database'!$C:$R,10, FALSE)="","",VLOOKUP($C1779,'MSCI Database'!$C:$R,10, FALSE)),"")</f>
        <v>12717</v>
      </c>
      <c r="Y1779" s="229" t="str">
        <f>IFERROR(IF(VLOOKUP($C1779,'MSCI Database'!$C:$R,11, FALSE)="","",VLOOKUP($C1779,'MSCI Database'!$C:$R,11, FALSE)),"")</f>
        <v>2019</v>
      </c>
      <c r="Z1779" s="229" t="str">
        <f>IFERROR(IF(VLOOKUP($C1779,'MSCI Database'!$C:$R,12, FALSE)="","",VLOOKUP($C1779,'MSCI Database'!$C:$R,12, FALSE)),"")</f>
        <v>Reported</v>
      </c>
      <c r="AA1779" s="229" t="str">
        <f>IFERROR(IF(VLOOKUP($C1779,'MSCI Database'!$C:$R,13, FALSE)="","",VLOOKUP($C1779,'MSCI Database'!$C:$R,13, FALSE)),"")</f>
        <v>Leader in most ESG parameters but falls short on the governance front</v>
      </c>
    </row>
    <row r="1780" spans="1:27" s="130" customFormat="1" ht="15" hidden="1" customHeight="1" outlineLevel="1">
      <c r="A1780" s="130" t="s">
        <v>3611</v>
      </c>
      <c r="B1780" s="130" t="s">
        <v>3612</v>
      </c>
      <c r="C1780" s="130" t="s">
        <v>3613</v>
      </c>
      <c r="D1780" s="130" t="s">
        <v>18672</v>
      </c>
      <c r="E1780" s="130" t="s">
        <v>18684</v>
      </c>
      <c r="F1780" s="215">
        <v>0.11104943928328739</v>
      </c>
      <c r="G1780" s="132" t="str">
        <f ca="1">IFERROR(_xll.BQL($A1780, "cur_mkt_cap(currency=EUR)")/1000000, " ")</f>
        <v xml:space="preserve"> </v>
      </c>
      <c r="M1780" s="308"/>
      <c r="N1780" s="215">
        <f t="shared" si="82"/>
        <v>1.2028966415910331E-3</v>
      </c>
      <c r="O1780" s="172" t="str">
        <f>IFERROR(IF(VLOOKUP($C1780,'MSCI Database'!$C:$R,2, FALSE)="","",VLOOKUP($C1780,'MSCI Database'!$C:$R,2, FALSE)),"")</f>
        <v>Specialty Chemicals</v>
      </c>
      <c r="P1780" s="229" t="str">
        <f>IFERROR(IF(VLOOKUP($C1780,'MSCI Database'!$C:$R,3, FALSE)="","",VLOOKUP($C1780,'MSCI Database'!$C:$R,3, FALSE)),"")</f>
        <v>BBB</v>
      </c>
      <c r="Q1780" s="229" t="str">
        <f>IFERROR(IF(VLOOKUP($C1780,'MSCI Database'!$C:$R,4, FALSE)="","",VLOOKUP($C1780,'MSCI Database'!$C:$R,4, FALSE)),"")</f>
        <v>0</v>
      </c>
      <c r="R1780" s="229">
        <f>IFERROR(IF(VLOOKUP($C1780,'MSCI Database'!$C:$R,5, FALSE)="","",VLOOKUP($C1780,'MSCI Database'!$C:$R,5, FALSE)),"")</f>
        <v>4.7</v>
      </c>
      <c r="S1780" s="229">
        <f>IFERROR(IF(VLOOKUP($C1780,'MSCI Database'!$C:$R,6, FALSE)="","",VLOOKUP($C1780,'MSCI Database'!$C:$R,6, FALSE)),"")</f>
        <v>6</v>
      </c>
      <c r="T1780" s="229">
        <f>IFERROR(IF(VLOOKUP($C1780,'MSCI Database'!$C:$R,7, FALSE)="","",VLOOKUP($C1780,'MSCI Database'!$C:$R,7, FALSE)),"")</f>
        <v>3.3</v>
      </c>
      <c r="U1780" s="229">
        <f>IFERROR(IF(VLOOKUP($C1780,'MSCI Database'!$C:$R,8, FALSE)="","",VLOOKUP($C1780,'MSCI Database'!$C:$R,8, FALSE)),"")</f>
        <v>2.6</v>
      </c>
      <c r="V1780" s="229">
        <f>IFERROR(IF(VLOOKUP($C1780,'MSCI Database'!$C:$R,9, FALSE)="","",VLOOKUP($C1780,'MSCI Database'!$C:$R,9, FALSE)),"")</f>
        <v>4.5</v>
      </c>
      <c r="W1780" s="215">
        <f t="shared" ca="1" si="83"/>
        <v>0</v>
      </c>
      <c r="X1780" s="276">
        <f>IFERROR(IF(VLOOKUP($C1780,'MSCI Database'!$C:$R,10, FALSE)="","",VLOOKUP($C1780,'MSCI Database'!$C:$R,10, FALSE)),"")</f>
        <v>5407000</v>
      </c>
      <c r="Y1780" s="229" t="str">
        <f>IFERROR(IF(VLOOKUP($C1780,'MSCI Database'!$C:$R,11, FALSE)="","",VLOOKUP($C1780,'MSCI Database'!$C:$R,11, FALSE)),"")</f>
        <v>2019</v>
      </c>
      <c r="Z1780" s="229" t="str">
        <f>IFERROR(IF(VLOOKUP($C1780,'MSCI Database'!$C:$R,12, FALSE)="","",VLOOKUP($C1780,'MSCI Database'!$C:$R,12, FALSE)),"")</f>
        <v>Reported</v>
      </c>
      <c r="AA1780" s="229" t="str">
        <f>IFERROR(IF(VLOOKUP($C1780,'MSCI Database'!$C:$R,13, FALSE)="","",VLOOKUP($C1780,'MSCI Database'!$C:$R,13, FALSE)),"")</f>
        <v>Strong environmental management programs; weak corporate governance practices persist</v>
      </c>
    </row>
    <row r="1781" spans="1:27" s="130" customFormat="1" ht="15" hidden="1" customHeight="1" outlineLevel="1">
      <c r="A1781" s="130" t="s">
        <v>4223</v>
      </c>
      <c r="B1781" s="130" t="s">
        <v>4224</v>
      </c>
      <c r="C1781" s="130" t="s">
        <v>4225</v>
      </c>
      <c r="D1781" s="130" t="s">
        <v>18672</v>
      </c>
      <c r="E1781" s="130" t="s">
        <v>18688</v>
      </c>
      <c r="F1781" s="215">
        <v>0.1079519046069926</v>
      </c>
      <c r="G1781" s="132" t="str">
        <f ca="1">IFERROR(_xll.BQL($A1781, "cur_mkt_cap(currency=EUR)")/1000000, " ")</f>
        <v xml:space="preserve"> </v>
      </c>
      <c r="M1781" s="308"/>
      <c r="N1781" s="215">
        <f t="shared" si="82"/>
        <v>1.169343891722376E-3</v>
      </c>
      <c r="O1781" s="172" t="str">
        <f>IFERROR(IF(VLOOKUP($C1781,'MSCI Database'!$C:$R,2, FALSE)="","",VLOOKUP($C1781,'MSCI Database'!$C:$R,2, FALSE)),"")</f>
        <v>Banks</v>
      </c>
      <c r="P1781" s="229" t="str">
        <f>IFERROR(IF(VLOOKUP($C1781,'MSCI Database'!$C:$R,3, FALSE)="","",VLOOKUP($C1781,'MSCI Database'!$C:$R,3, FALSE)),"")</f>
        <v>BBB</v>
      </c>
      <c r="Q1781" s="229" t="str">
        <f>IFERROR(IF(VLOOKUP($C1781,'MSCI Database'!$C:$R,4, FALSE)="","",VLOOKUP($C1781,'MSCI Database'!$C:$R,4, FALSE)),"")</f>
        <v>0</v>
      </c>
      <c r="R1781" s="229">
        <f>IFERROR(IF(VLOOKUP($C1781,'MSCI Database'!$C:$R,5, FALSE)="","",VLOOKUP($C1781,'MSCI Database'!$C:$R,5, FALSE)),"")</f>
        <v>5.4</v>
      </c>
      <c r="S1781" s="229">
        <f>IFERROR(IF(VLOOKUP($C1781,'MSCI Database'!$C:$R,6, FALSE)="","",VLOOKUP($C1781,'MSCI Database'!$C:$R,6, FALSE)),"")</f>
        <v>5.3</v>
      </c>
      <c r="T1781" s="229">
        <f>IFERROR(IF(VLOOKUP($C1781,'MSCI Database'!$C:$R,7, FALSE)="","",VLOOKUP($C1781,'MSCI Database'!$C:$R,7, FALSE)),"")</f>
        <v>4.2</v>
      </c>
      <c r="U1781" s="229">
        <f>IFERROR(IF(VLOOKUP($C1781,'MSCI Database'!$C:$R,8, FALSE)="","",VLOOKUP($C1781,'MSCI Database'!$C:$R,8, FALSE)),"")</f>
        <v>4.5</v>
      </c>
      <c r="V1781" s="229">
        <f>IFERROR(IF(VLOOKUP($C1781,'MSCI Database'!$C:$R,9, FALSE)="","",VLOOKUP($C1781,'MSCI Database'!$C:$R,9, FALSE)),"")</f>
        <v>4.5</v>
      </c>
      <c r="W1781" s="215">
        <f t="shared" ca="1" si="83"/>
        <v>0</v>
      </c>
      <c r="X1781" s="276">
        <f>IFERROR(IF(VLOOKUP($C1781,'MSCI Database'!$C:$R,10, FALSE)="","",VLOOKUP($C1781,'MSCI Database'!$C:$R,10, FALSE)),"")</f>
        <v>231358</v>
      </c>
      <c r="Y1781" s="229" t="str">
        <f>IFERROR(IF(VLOOKUP($C1781,'MSCI Database'!$C:$R,11, FALSE)="","",VLOOKUP($C1781,'MSCI Database'!$C:$R,11, FALSE)),"")</f>
        <v>2019</v>
      </c>
      <c r="Z1781" s="229" t="str">
        <f>IFERROR(IF(VLOOKUP($C1781,'MSCI Database'!$C:$R,12, FALSE)="","",VLOOKUP($C1781,'MSCI Database'!$C:$R,12, FALSE)),"")</f>
        <v>Reported</v>
      </c>
      <c r="AA1781" s="229" t="str">
        <f>IFERROR(IF(VLOOKUP($C1781,'MSCI Database'!$C:$R,13, FALSE)="","",VLOOKUP($C1781,'MSCI Database'!$C:$R,13, FALSE)),"")</f>
        <v>Prolonged investigations on alleged control gaps limit ESG performance</v>
      </c>
    </row>
    <row r="1782" spans="1:27" s="130" customFormat="1" ht="15" hidden="1" customHeight="1" outlineLevel="1">
      <c r="A1782" s="130" t="s">
        <v>4480</v>
      </c>
      <c r="B1782" s="130" t="s">
        <v>4481</v>
      </c>
      <c r="C1782" s="130" t="s">
        <v>4482</v>
      </c>
      <c r="D1782" s="130" t="s">
        <v>12136</v>
      </c>
      <c r="E1782" s="130" t="s">
        <v>18689</v>
      </c>
      <c r="F1782" s="215">
        <v>1.040074005334613E-2</v>
      </c>
      <c r="G1782" s="132" t="str">
        <f ca="1">IFERROR(_xll.BQL($A1782, "cur_mkt_cap(currency=EUR)")/1000000, " ")</f>
        <v xml:space="preserve"> </v>
      </c>
      <c r="M1782" s="308"/>
      <c r="N1782" s="215">
        <f t="shared" si="82"/>
        <v>1.1266166998210385E-4</v>
      </c>
      <c r="O1782" s="172" t="str">
        <f>IFERROR(IF(VLOOKUP($C1782,'MSCI Database'!$C:$R,2, FALSE)="","",VLOOKUP($C1782,'MSCI Database'!$C:$R,2, FALSE)),"")</f>
        <v>Software &amp; Services</v>
      </c>
      <c r="P1782" s="229" t="str">
        <f>IFERROR(IF(VLOOKUP($C1782,'MSCI Database'!$C:$R,3, FALSE)="","",VLOOKUP($C1782,'MSCI Database'!$C:$R,3, FALSE)),"")</f>
        <v>A</v>
      </c>
      <c r="Q1782" s="229" t="str">
        <f>IFERROR(IF(VLOOKUP($C1782,'MSCI Database'!$C:$R,4, FALSE)="","",VLOOKUP($C1782,'MSCI Database'!$C:$R,4, FALSE)),"")</f>
        <v>2</v>
      </c>
      <c r="R1782" s="229">
        <f>IFERROR(IF(VLOOKUP($C1782,'MSCI Database'!$C:$R,5, FALSE)="","",VLOOKUP($C1782,'MSCI Database'!$C:$R,5, FALSE)),"")</f>
        <v>6.4</v>
      </c>
      <c r="S1782" s="229">
        <f>IFERROR(IF(VLOOKUP($C1782,'MSCI Database'!$C:$R,6, FALSE)="","",VLOOKUP($C1782,'MSCI Database'!$C:$R,6, FALSE)),"")</f>
        <v>5.8</v>
      </c>
      <c r="T1782" s="229">
        <f>IFERROR(IF(VLOOKUP($C1782,'MSCI Database'!$C:$R,7, FALSE)="","",VLOOKUP($C1782,'MSCI Database'!$C:$R,7, FALSE)),"")</f>
        <v>5</v>
      </c>
      <c r="U1782" s="229">
        <f>IFERROR(IF(VLOOKUP($C1782,'MSCI Database'!$C:$R,8, FALSE)="","",VLOOKUP($C1782,'MSCI Database'!$C:$R,8, FALSE)),"")</f>
        <v>5</v>
      </c>
      <c r="V1782" s="229">
        <f>IFERROR(IF(VLOOKUP($C1782,'MSCI Database'!$C:$R,9, FALSE)="","",VLOOKUP($C1782,'MSCI Database'!$C:$R,9, FALSE)),"")</f>
        <v>5.0999999999999996</v>
      </c>
      <c r="W1782" s="215">
        <f t="shared" ca="1" si="83"/>
        <v>0</v>
      </c>
      <c r="X1782" s="276">
        <f>IFERROR(IF(VLOOKUP($C1782,'MSCI Database'!$C:$R,10, FALSE)="","",VLOOKUP($C1782,'MSCI Database'!$C:$R,10, FALSE)),"")</f>
        <v>97078</v>
      </c>
      <c r="Y1782" s="229" t="str">
        <f>IFERROR(IF(VLOOKUP($C1782,'MSCI Database'!$C:$R,11, FALSE)="","",VLOOKUP($C1782,'MSCI Database'!$C:$R,11, FALSE)),"")</f>
        <v>2019</v>
      </c>
      <c r="Z1782" s="229" t="str">
        <f>IFERROR(IF(VLOOKUP($C1782,'MSCI Database'!$C:$R,12, FALSE)="","",VLOOKUP($C1782,'MSCI Database'!$C:$R,12, FALSE)),"")</f>
        <v>Reported</v>
      </c>
      <c r="AA1782" s="229" t="str">
        <f>IFERROR(IF(VLOOKUP($C1782,'MSCI Database'!$C:$R,13, FALSE)="","",VLOOKUP($C1782,'MSCI Database'!$C:$R,13, FALSE)),"")</f>
        <v>Improvements across ESG parameters drive the upgrade</v>
      </c>
    </row>
    <row r="1783" spans="1:27" s="130" customFormat="1" ht="15" hidden="1" customHeight="1" outlineLevel="1">
      <c r="A1783" s="130" t="s">
        <v>4310</v>
      </c>
      <c r="B1783" s="130" t="s">
        <v>4311</v>
      </c>
      <c r="C1783" s="130" t="s">
        <v>4312</v>
      </c>
      <c r="D1783" s="130" t="s">
        <v>18672</v>
      </c>
      <c r="E1783" s="130" t="s">
        <v>18673</v>
      </c>
      <c r="F1783" s="215">
        <v>0.10167953513263631</v>
      </c>
      <c r="G1783" s="132" t="str">
        <f ca="1">IFERROR(_xll.BQL($A1783, "cur_mkt_cap(currency=EUR)")/1000000, " ")</f>
        <v xml:space="preserve"> </v>
      </c>
      <c r="M1783" s="308"/>
      <c r="N1783" s="215">
        <f t="shared" si="82"/>
        <v>1.1014010707210565E-3</v>
      </c>
      <c r="O1783" s="172" t="str">
        <f>IFERROR(IF(VLOOKUP($C1783,'MSCI Database'!$C:$R,2, FALSE)="","",VLOOKUP($C1783,'MSCI Database'!$C:$R,2, FALSE)),"")</f>
        <v>Professional Services</v>
      </c>
      <c r="P1783" s="229" t="str">
        <f>IFERROR(IF(VLOOKUP($C1783,'MSCI Database'!$C:$R,3, FALSE)="","",VLOOKUP($C1783,'MSCI Database'!$C:$R,3, FALSE)),"")</f>
        <v>A</v>
      </c>
      <c r="Q1783" s="229" t="str">
        <f>IFERROR(IF(VLOOKUP($C1783,'MSCI Database'!$C:$R,4, FALSE)="","",VLOOKUP($C1783,'MSCI Database'!$C:$R,4, FALSE)),"")</f>
        <v>0</v>
      </c>
      <c r="R1783" s="229">
        <f>IFERROR(IF(VLOOKUP($C1783,'MSCI Database'!$C:$R,5, FALSE)="","",VLOOKUP($C1783,'MSCI Database'!$C:$R,5, FALSE)),"")</f>
        <v>7</v>
      </c>
      <c r="S1783" s="229">
        <f>IFERROR(IF(VLOOKUP($C1783,'MSCI Database'!$C:$R,6, FALSE)="","",VLOOKUP($C1783,'MSCI Database'!$C:$R,6, FALSE)),"")</f>
        <v>10</v>
      </c>
      <c r="T1783" s="229">
        <f>IFERROR(IF(VLOOKUP($C1783,'MSCI Database'!$C:$R,7, FALSE)="","",VLOOKUP($C1783,'MSCI Database'!$C:$R,7, FALSE)),"")</f>
        <v>6.5</v>
      </c>
      <c r="U1783" s="229">
        <f>IFERROR(IF(VLOOKUP($C1783,'MSCI Database'!$C:$R,8, FALSE)="","",VLOOKUP($C1783,'MSCI Database'!$C:$R,8, FALSE)),"")</f>
        <v>5.6</v>
      </c>
      <c r="V1783" s="229">
        <f>IFERROR(IF(VLOOKUP($C1783,'MSCI Database'!$C:$R,9, FALSE)="","",VLOOKUP($C1783,'MSCI Database'!$C:$R,9, FALSE)),"")</f>
        <v>6.3</v>
      </c>
      <c r="W1783" s="215">
        <f t="shared" ca="1" si="83"/>
        <v>0</v>
      </c>
      <c r="X1783" s="276">
        <f>IFERROR(IF(VLOOKUP($C1783,'MSCI Database'!$C:$R,10, FALSE)="","",VLOOKUP($C1783,'MSCI Database'!$C:$R,10, FALSE)),"")</f>
        <v>25084</v>
      </c>
      <c r="Y1783" s="229" t="str">
        <f>IFERROR(IF(VLOOKUP($C1783,'MSCI Database'!$C:$R,11, FALSE)="","",VLOOKUP($C1783,'MSCI Database'!$C:$R,11, FALSE)),"")</f>
        <v>2019</v>
      </c>
      <c r="Z1783" s="229" t="str">
        <f>IFERROR(IF(VLOOKUP($C1783,'MSCI Database'!$C:$R,12, FALSE)="","",VLOOKUP($C1783,'MSCI Database'!$C:$R,12, FALSE)),"")</f>
        <v>E.CSI</v>
      </c>
      <c r="AA1783" s="229" t="str">
        <f>IFERROR(IF(VLOOKUP($C1783,'MSCI Database'!$C:$R,13, FALSE)="","",VLOOKUP($C1783,'MSCI Database'!$C:$R,13, FALSE)),"")</f>
        <v>Improved corporate governance practices; strong employee management programs</v>
      </c>
    </row>
    <row r="1784" spans="1:27" s="130" customFormat="1" ht="15" hidden="1" customHeight="1" outlineLevel="1">
      <c r="A1784" s="130" t="s">
        <v>3842</v>
      </c>
      <c r="B1784" s="130" t="s">
        <v>3843</v>
      </c>
      <c r="C1784" s="130" t="s">
        <v>3844</v>
      </c>
      <c r="D1784" s="130" t="s">
        <v>18672</v>
      </c>
      <c r="E1784" s="130" t="s">
        <v>18689</v>
      </c>
      <c r="F1784" s="215">
        <v>9.909876782084831E-2</v>
      </c>
      <c r="G1784" s="132" t="str">
        <f ca="1">IFERROR(_xll.BQL($A1784, "cur_mkt_cap(currency=EUR)")/1000000, " ")</f>
        <v xml:space="preserve"> </v>
      </c>
      <c r="M1784" s="308"/>
      <c r="N1784" s="215">
        <f t="shared" si="82"/>
        <v>1.0734459873625679E-3</v>
      </c>
      <c r="O1784" s="172" t="str">
        <f>IFERROR(IF(VLOOKUP($C1784,'MSCI Database'!$C:$R,2, FALSE)="","",VLOOKUP($C1784,'MSCI Database'!$C:$R,2, FALSE)),"")</f>
        <v>Semiconductors &amp; Semiconductor Equipment</v>
      </c>
      <c r="P1784" s="229" t="str">
        <f>IFERROR(IF(VLOOKUP($C1784,'MSCI Database'!$C:$R,3, FALSE)="","",VLOOKUP($C1784,'MSCI Database'!$C:$R,3, FALSE)),"")</f>
        <v>AA</v>
      </c>
      <c r="Q1784" s="229" t="str">
        <f>IFERROR(IF(VLOOKUP($C1784,'MSCI Database'!$C:$R,4, FALSE)="","",VLOOKUP($C1784,'MSCI Database'!$C:$R,4, FALSE)),"")</f>
        <v>0</v>
      </c>
      <c r="R1784" s="229">
        <f>IFERROR(IF(VLOOKUP($C1784,'MSCI Database'!$C:$R,5, FALSE)="","",VLOOKUP($C1784,'MSCI Database'!$C:$R,5, FALSE)),"")</f>
        <v>8.1999999999999993</v>
      </c>
      <c r="S1784" s="229">
        <f>IFERROR(IF(VLOOKUP($C1784,'MSCI Database'!$C:$R,6, FALSE)="","",VLOOKUP($C1784,'MSCI Database'!$C:$R,6, FALSE)),"")</f>
        <v>4.3</v>
      </c>
      <c r="T1784" s="229">
        <f>IFERROR(IF(VLOOKUP($C1784,'MSCI Database'!$C:$R,7, FALSE)="","",VLOOKUP($C1784,'MSCI Database'!$C:$R,7, FALSE)),"")</f>
        <v>9.3000000000000007</v>
      </c>
      <c r="U1784" s="229">
        <f>IFERROR(IF(VLOOKUP($C1784,'MSCI Database'!$C:$R,8, FALSE)="","",VLOOKUP($C1784,'MSCI Database'!$C:$R,8, FALSE)),"")</f>
        <v>5</v>
      </c>
      <c r="V1784" s="229">
        <f>IFERROR(IF(VLOOKUP($C1784,'MSCI Database'!$C:$R,9, FALSE)="","",VLOOKUP($C1784,'MSCI Database'!$C:$R,9, FALSE)),"")</f>
        <v>6.2</v>
      </c>
      <c r="W1784" s="215">
        <f t="shared" ca="1" si="83"/>
        <v>0</v>
      </c>
      <c r="X1784" s="276">
        <f>IFERROR(IF(VLOOKUP($C1784,'MSCI Database'!$C:$R,10, FALSE)="","",VLOOKUP($C1784,'MSCI Database'!$C:$R,10, FALSE)),"")</f>
        <v>155000</v>
      </c>
      <c r="Y1784" s="229" t="str">
        <f>IFERROR(IF(VLOOKUP($C1784,'MSCI Database'!$C:$R,11, FALSE)="","",VLOOKUP($C1784,'MSCI Database'!$C:$R,11, FALSE)),"")</f>
        <v>2019</v>
      </c>
      <c r="Z1784" s="229" t="str">
        <f>IFERROR(IF(VLOOKUP($C1784,'MSCI Database'!$C:$R,12, FALSE)="","",VLOOKUP($C1784,'MSCI Database'!$C:$R,12, FALSE)),"")</f>
        <v>Reported</v>
      </c>
      <c r="AA1784" s="229" t="str">
        <f>IFERROR(IF(VLOOKUP($C1784,'MSCI Database'!$C:$R,13, FALSE)="","",VLOOKUP($C1784,'MSCI Database'!$C:$R,13, FALSE)),"")</f>
        <v>Sustained efforts towards talent retention; improvement in corporate governance</v>
      </c>
    </row>
    <row r="1785" spans="1:27" s="130" customFormat="1" ht="15" hidden="1" customHeight="1" outlineLevel="1">
      <c r="A1785" s="130" t="s">
        <v>4646</v>
      </c>
      <c r="B1785" s="130" t="s">
        <v>4647</v>
      </c>
      <c r="C1785" s="130" t="s">
        <v>4648</v>
      </c>
      <c r="D1785" s="130" t="s">
        <v>12136</v>
      </c>
      <c r="E1785" s="130" t="s">
        <v>18673</v>
      </c>
      <c r="F1785" s="215">
        <v>9.2106972978601726E-3</v>
      </c>
      <c r="G1785" s="132" t="str">
        <f ca="1">IFERROR(_xll.BQL($A1785, "cur_mkt_cap(currency=EUR)")/1000000, " ")</f>
        <v xml:space="preserve"> </v>
      </c>
      <c r="M1785" s="308"/>
      <c r="N1785" s="215">
        <f t="shared" si="82"/>
        <v>9.9771029172364669E-5</v>
      </c>
      <c r="O1785" s="172" t="str">
        <f>IFERROR(IF(VLOOKUP($C1785,'MSCI Database'!$C:$R,2, FALSE)="","",VLOOKUP($C1785,'MSCI Database'!$C:$R,2, FALSE)),"")</f>
        <v>Industrial Machinery</v>
      </c>
      <c r="P1785" s="229" t="str">
        <f>IFERROR(IF(VLOOKUP($C1785,'MSCI Database'!$C:$R,3, FALSE)="","",VLOOKUP($C1785,'MSCI Database'!$C:$R,3, FALSE)),"")</f>
        <v>BB</v>
      </c>
      <c r="Q1785" s="229" t="str">
        <f>IFERROR(IF(VLOOKUP($C1785,'MSCI Database'!$C:$R,4, FALSE)="","",VLOOKUP($C1785,'MSCI Database'!$C:$R,4, FALSE)),"")</f>
        <v>0</v>
      </c>
      <c r="R1785" s="229">
        <f>IFERROR(IF(VLOOKUP($C1785,'MSCI Database'!$C:$R,5, FALSE)="","",VLOOKUP($C1785,'MSCI Database'!$C:$R,5, FALSE)),"")</f>
        <v>3.8</v>
      </c>
      <c r="S1785" s="229">
        <f>IFERROR(IF(VLOOKUP($C1785,'MSCI Database'!$C:$R,6, FALSE)="","",VLOOKUP($C1785,'MSCI Database'!$C:$R,6, FALSE)),"")</f>
        <v>5.4</v>
      </c>
      <c r="T1785" s="229">
        <f>IFERROR(IF(VLOOKUP($C1785,'MSCI Database'!$C:$R,7, FALSE)="","",VLOOKUP($C1785,'MSCI Database'!$C:$R,7, FALSE)),"")</f>
        <v>3.2</v>
      </c>
      <c r="U1785" s="229">
        <f>IFERROR(IF(VLOOKUP($C1785,'MSCI Database'!$C:$R,8, FALSE)="","",VLOOKUP($C1785,'MSCI Database'!$C:$R,8, FALSE)),"")</f>
        <v>4.4000000000000004</v>
      </c>
      <c r="V1785" s="229">
        <f>IFERROR(IF(VLOOKUP($C1785,'MSCI Database'!$C:$R,9, FALSE)="","",VLOOKUP($C1785,'MSCI Database'!$C:$R,9, FALSE)),"")</f>
        <v>4.5</v>
      </c>
      <c r="W1785" s="215">
        <f t="shared" ca="1" si="83"/>
        <v>0</v>
      </c>
      <c r="X1785" s="276">
        <f>IFERROR(IF(VLOOKUP($C1785,'MSCI Database'!$C:$R,10, FALSE)="","",VLOOKUP($C1785,'MSCI Database'!$C:$R,10, FALSE)),"")</f>
        <v>465046</v>
      </c>
      <c r="Y1785" s="229" t="str">
        <f>IFERROR(IF(VLOOKUP($C1785,'MSCI Database'!$C:$R,11, FALSE)="","",VLOOKUP($C1785,'MSCI Database'!$C:$R,11, FALSE)),"")</f>
        <v>2019</v>
      </c>
      <c r="Z1785" s="229" t="str">
        <f>IFERROR(IF(VLOOKUP($C1785,'MSCI Database'!$C:$R,12, FALSE)="","",VLOOKUP($C1785,'MSCI Database'!$C:$R,12, FALSE)),"")</f>
        <v>E.CSI</v>
      </c>
      <c r="AA1785" s="229" t="str">
        <f>IFERROR(IF(VLOOKUP($C1785,'MSCI Database'!$C:$R,13, FALSE)="","",VLOOKUP($C1785,'MSCI Database'!$C:$R,13, FALSE)),"")</f>
        <v>Weak employee engagement; limited R&amp;D investments</v>
      </c>
    </row>
    <row r="1786" spans="1:27" s="130" customFormat="1" ht="15" hidden="1" customHeight="1" outlineLevel="1">
      <c r="A1786" s="130" t="s">
        <v>4030</v>
      </c>
      <c r="B1786" s="130" t="s">
        <v>4031</v>
      </c>
      <c r="C1786" s="130" t="s">
        <v>4032</v>
      </c>
      <c r="D1786" s="130" t="s">
        <v>18672</v>
      </c>
      <c r="E1786" s="130" t="s">
        <v>18690</v>
      </c>
      <c r="F1786" s="215">
        <v>9.1634596363015006E-2</v>
      </c>
      <c r="G1786" s="132" t="str">
        <f ca="1">IFERROR(_xll.BQL($A1786, "cur_mkt_cap(currency=EUR)")/1000000, " ")</f>
        <v xml:space="preserve"> </v>
      </c>
      <c r="M1786" s="308"/>
      <c r="N1786" s="215">
        <f t="shared" si="82"/>
        <v>9.9259346944950743E-4</v>
      </c>
      <c r="O1786" s="172" t="str">
        <f>IFERROR(IF(VLOOKUP($C1786,'MSCI Database'!$C:$R,2, FALSE)="","",VLOOKUP($C1786,'MSCI Database'!$C:$R,2, FALSE)),"")</f>
        <v>Media &amp; Entertainment</v>
      </c>
      <c r="P1786" s="229" t="str">
        <f>IFERROR(IF(VLOOKUP($C1786,'MSCI Database'!$C:$R,3, FALSE)="","",VLOOKUP($C1786,'MSCI Database'!$C:$R,3, FALSE)),"")</f>
        <v>A</v>
      </c>
      <c r="Q1786" s="229" t="str">
        <f>IFERROR(IF(VLOOKUP($C1786,'MSCI Database'!$C:$R,4, FALSE)="","",VLOOKUP($C1786,'MSCI Database'!$C:$R,4, FALSE)),"")</f>
        <v>-1</v>
      </c>
      <c r="R1786" s="229">
        <f>IFERROR(IF(VLOOKUP($C1786,'MSCI Database'!$C:$R,5, FALSE)="","",VLOOKUP($C1786,'MSCI Database'!$C:$R,5, FALSE)),"")</f>
        <v>6</v>
      </c>
      <c r="S1786" s="229">
        <f>IFERROR(IF(VLOOKUP($C1786,'MSCI Database'!$C:$R,6, FALSE)="","",VLOOKUP($C1786,'MSCI Database'!$C:$R,6, FALSE)),"")</f>
        <v>9.6999999999999993</v>
      </c>
      <c r="T1786" s="229">
        <f>IFERROR(IF(VLOOKUP($C1786,'MSCI Database'!$C:$R,7, FALSE)="","",VLOOKUP($C1786,'MSCI Database'!$C:$R,7, FALSE)),"")</f>
        <v>6.4</v>
      </c>
      <c r="U1786" s="229">
        <f>IFERROR(IF(VLOOKUP($C1786,'MSCI Database'!$C:$R,8, FALSE)="","",VLOOKUP($C1786,'MSCI Database'!$C:$R,8, FALSE)),"")</f>
        <v>3.4</v>
      </c>
      <c r="V1786" s="229">
        <f>IFERROR(IF(VLOOKUP($C1786,'MSCI Database'!$C:$R,9, FALSE)="","",VLOOKUP($C1786,'MSCI Database'!$C:$R,9, FALSE)),"")</f>
        <v>5.2</v>
      </c>
      <c r="W1786" s="215">
        <f t="shared" ca="1" si="83"/>
        <v>0</v>
      </c>
      <c r="X1786" s="276">
        <f>IFERROR(IF(VLOOKUP($C1786,'MSCI Database'!$C:$R,10, FALSE)="","",VLOOKUP($C1786,'MSCI Database'!$C:$R,10, FALSE)),"")</f>
        <v>9680</v>
      </c>
      <c r="Y1786" s="229" t="str">
        <f>IFERROR(IF(VLOOKUP($C1786,'MSCI Database'!$C:$R,11, FALSE)="","",VLOOKUP($C1786,'MSCI Database'!$C:$R,11, FALSE)),"")</f>
        <v>2019</v>
      </c>
      <c r="Z1786" s="229" t="str">
        <f>IFERROR(IF(VLOOKUP($C1786,'MSCI Database'!$C:$R,12, FALSE)="","",VLOOKUP($C1786,'MSCI Database'!$C:$R,12, FALSE)),"")</f>
        <v>Reported</v>
      </c>
      <c r="AA1786" s="229" t="str">
        <f>IFERROR(IF(VLOOKUP($C1786,'MSCI Database'!$C:$R,13, FALSE)="","",VLOOKUP($C1786,'MSCI Database'!$C:$R,13, FALSE)),"")</f>
        <v>Governance performance trails peers, leading data security measures</v>
      </c>
    </row>
    <row r="1787" spans="1:27" s="130" customFormat="1" ht="15" hidden="1" customHeight="1" outlineLevel="1">
      <c r="A1787" s="130" t="s">
        <v>3994</v>
      </c>
      <c r="B1787" s="130" t="s">
        <v>3995</v>
      </c>
      <c r="C1787" s="130" t="s">
        <v>3996</v>
      </c>
      <c r="D1787" s="130" t="s">
        <v>18672</v>
      </c>
      <c r="E1787" s="130" t="s">
        <v>18673</v>
      </c>
      <c r="F1787" s="215">
        <v>9.2433055774772968E-2</v>
      </c>
      <c r="G1787" s="132" t="str">
        <f ca="1">IFERROR(_xll.BQL($A1787, "cur_mkt_cap(currency=EUR)")/1000000, " ")</f>
        <v xml:space="preserve"> </v>
      </c>
      <c r="M1787" s="308"/>
      <c r="N1787" s="215">
        <f t="shared" si="82"/>
        <v>1.0012424473376375E-3</v>
      </c>
      <c r="O1787" s="172" t="str">
        <f>IFERROR(IF(VLOOKUP($C1787,'MSCI Database'!$C:$R,2, FALSE)="","",VLOOKUP($C1787,'MSCI Database'!$C:$R,2, FALSE)),"")</f>
        <v>Electrical Equipment</v>
      </c>
      <c r="P1787" s="229" t="str">
        <f>IFERROR(IF(VLOOKUP($C1787,'MSCI Database'!$C:$R,3, FALSE)="","",VLOOKUP($C1787,'MSCI Database'!$C:$R,3, FALSE)),"")</f>
        <v>BBB</v>
      </c>
      <c r="Q1787" s="229" t="str">
        <f>IFERROR(IF(VLOOKUP($C1787,'MSCI Database'!$C:$R,4, FALSE)="","",VLOOKUP($C1787,'MSCI Database'!$C:$R,4, FALSE)),"")</f>
        <v>0</v>
      </c>
      <c r="R1787" s="229">
        <f>IFERROR(IF(VLOOKUP($C1787,'MSCI Database'!$C:$R,5, FALSE)="","",VLOOKUP($C1787,'MSCI Database'!$C:$R,5, FALSE)),"")</f>
        <v>4.4000000000000004</v>
      </c>
      <c r="S1787" s="229">
        <f>IFERROR(IF(VLOOKUP($C1787,'MSCI Database'!$C:$R,6, FALSE)="","",VLOOKUP($C1787,'MSCI Database'!$C:$R,6, FALSE)),"")</f>
        <v>6.7</v>
      </c>
      <c r="T1787" s="229">
        <f>IFERROR(IF(VLOOKUP($C1787,'MSCI Database'!$C:$R,7, FALSE)="","",VLOOKUP($C1787,'MSCI Database'!$C:$R,7, FALSE)),"")</f>
        <v>3.8</v>
      </c>
      <c r="U1787" s="229">
        <f>IFERROR(IF(VLOOKUP($C1787,'MSCI Database'!$C:$R,8, FALSE)="","",VLOOKUP($C1787,'MSCI Database'!$C:$R,8, FALSE)),"")</f>
        <v>4.7</v>
      </c>
      <c r="V1787" s="229">
        <f>IFERROR(IF(VLOOKUP($C1787,'MSCI Database'!$C:$R,9, FALSE)="","",VLOOKUP($C1787,'MSCI Database'!$C:$R,9, FALSE)),"")</f>
        <v>5.0999999999999996</v>
      </c>
      <c r="W1787" s="215">
        <f t="shared" ca="1" si="83"/>
        <v>0</v>
      </c>
      <c r="X1787" s="276">
        <f>IFERROR(IF(VLOOKUP($C1787,'MSCI Database'!$C:$R,10, FALSE)="","",VLOOKUP($C1787,'MSCI Database'!$C:$R,10, FALSE)),"")</f>
        <v>630726</v>
      </c>
      <c r="Y1787" s="229" t="str">
        <f>IFERROR(IF(VLOOKUP($C1787,'MSCI Database'!$C:$R,11, FALSE)="","",VLOOKUP($C1787,'MSCI Database'!$C:$R,11, FALSE)),"")</f>
        <v>2019</v>
      </c>
      <c r="Z1787" s="229" t="str">
        <f>IFERROR(IF(VLOOKUP($C1787,'MSCI Database'!$C:$R,12, FALSE)="","",VLOOKUP($C1787,'MSCI Database'!$C:$R,12, FALSE)),"")</f>
        <v>Reported</v>
      </c>
      <c r="AA1787" s="229" t="str">
        <f>IFERROR(IF(VLOOKUP($C1787,'MSCI Database'!$C:$R,13, FALSE)="","",VLOOKUP($C1787,'MSCI Database'!$C:$R,13, FALSE)),"")</f>
        <v>Robust anti-corruption compliance mechanisms; staff management strategy trails those of peers</v>
      </c>
    </row>
    <row r="1788" spans="1:27" s="130" customFormat="1" ht="15" hidden="1" customHeight="1" outlineLevel="1">
      <c r="A1788" s="130" t="s">
        <v>3767</v>
      </c>
      <c r="B1788" s="130" t="s">
        <v>3768</v>
      </c>
      <c r="C1788" s="130" t="s">
        <v>3769</v>
      </c>
      <c r="D1788" s="130" t="s">
        <v>18672</v>
      </c>
      <c r="E1788" s="130" t="s">
        <v>18690</v>
      </c>
      <c r="F1788" s="215">
        <v>9.2438667590221041E-2</v>
      </c>
      <c r="G1788" s="132" t="str">
        <f ca="1">IFERROR(_xll.BQL($A1788, "cur_mkt_cap(currency=EUR)")/1000000, " ")</f>
        <v xml:space="preserve"> </v>
      </c>
      <c r="M1788" s="308"/>
      <c r="N1788" s="215">
        <f t="shared" si="82"/>
        <v>1.0013032349832059E-3</v>
      </c>
      <c r="O1788" s="172" t="str">
        <f>IFERROR(IF(VLOOKUP($C1788,'MSCI Database'!$C:$R,2, FALSE)="","",VLOOKUP($C1788,'MSCI Database'!$C:$R,2, FALSE)),"")</f>
        <v>Telecommunication Services</v>
      </c>
      <c r="P1788" s="229" t="str">
        <f>IFERROR(IF(VLOOKUP($C1788,'MSCI Database'!$C:$R,3, FALSE)="","",VLOOKUP($C1788,'MSCI Database'!$C:$R,3, FALSE)),"")</f>
        <v>AAA</v>
      </c>
      <c r="Q1788" s="229" t="str">
        <f>IFERROR(IF(VLOOKUP($C1788,'MSCI Database'!$C:$R,4, FALSE)="","",VLOOKUP($C1788,'MSCI Database'!$C:$R,4, FALSE)),"")</f>
        <v>1</v>
      </c>
      <c r="R1788" s="229">
        <f>IFERROR(IF(VLOOKUP($C1788,'MSCI Database'!$C:$R,5, FALSE)="","",VLOOKUP($C1788,'MSCI Database'!$C:$R,5, FALSE)),"")</f>
        <v>9.8000000000000007</v>
      </c>
      <c r="S1788" s="229">
        <f>IFERROR(IF(VLOOKUP($C1788,'MSCI Database'!$C:$R,6, FALSE)="","",VLOOKUP($C1788,'MSCI Database'!$C:$R,6, FALSE)),"")</f>
        <v>10</v>
      </c>
      <c r="T1788" s="229">
        <f>IFERROR(IF(VLOOKUP($C1788,'MSCI Database'!$C:$R,7, FALSE)="","",VLOOKUP($C1788,'MSCI Database'!$C:$R,7, FALSE)),"")</f>
        <v>8.1</v>
      </c>
      <c r="U1788" s="229">
        <f>IFERROR(IF(VLOOKUP($C1788,'MSCI Database'!$C:$R,8, FALSE)="","",VLOOKUP($C1788,'MSCI Database'!$C:$R,8, FALSE)),"")</f>
        <v>5.0999999999999996</v>
      </c>
      <c r="V1788" s="229">
        <f>IFERROR(IF(VLOOKUP($C1788,'MSCI Database'!$C:$R,9, FALSE)="","",VLOOKUP($C1788,'MSCI Database'!$C:$R,9, FALSE)),"")</f>
        <v>7</v>
      </c>
      <c r="W1788" s="215">
        <f t="shared" ca="1" si="83"/>
        <v>0</v>
      </c>
      <c r="X1788" s="276">
        <f>IFERROR(IF(VLOOKUP($C1788,'MSCI Database'!$C:$R,10, FALSE)="","",VLOOKUP($C1788,'MSCI Database'!$C:$R,10, FALSE)),"")</f>
        <v>1260163</v>
      </c>
      <c r="Y1788" s="229" t="str">
        <f>IFERROR(IF(VLOOKUP($C1788,'MSCI Database'!$C:$R,11, FALSE)="","",VLOOKUP($C1788,'MSCI Database'!$C:$R,11, FALSE)),"")</f>
        <v>2019</v>
      </c>
      <c r="Z1788" s="229" t="str">
        <f>IFERROR(IF(VLOOKUP($C1788,'MSCI Database'!$C:$R,12, FALSE)="","",VLOOKUP($C1788,'MSCI Database'!$C:$R,12, FALSE)),"")</f>
        <v>Reported</v>
      </c>
      <c r="AA1788" s="229" t="str">
        <f>IFERROR(IF(VLOOKUP($C1788,'MSCI Database'!$C:$R,13, FALSE)="","",VLOOKUP($C1788,'MSCI Database'!$C:$R,13, FALSE)),"")</f>
        <v>Improved governance and labor management performance drives rating upgrade</v>
      </c>
    </row>
    <row r="1789" spans="1:27" s="130" customFormat="1" ht="15" hidden="1" customHeight="1" outlineLevel="1">
      <c r="A1789" s="130" t="s">
        <v>8623</v>
      </c>
      <c r="B1789" s="130" t="s">
        <v>8624</v>
      </c>
      <c r="C1789" s="130" t="s">
        <v>8625</v>
      </c>
      <c r="D1789" s="130" t="s">
        <v>12136</v>
      </c>
      <c r="E1789" s="130" t="s">
        <v>18688</v>
      </c>
      <c r="F1789" s="215">
        <v>8.8665072000523489E-3</v>
      </c>
      <c r="G1789" s="132" t="str">
        <f ca="1">IFERROR(_xll.BQL($A1789, "cur_mkt_cap(currency=EUR)")/1000000, " ")</f>
        <v xml:space="preserve"> </v>
      </c>
      <c r="M1789" s="308"/>
      <c r="N1789" s="215">
        <f t="shared" si="82"/>
        <v>9.6042733780744174E-5</v>
      </c>
      <c r="O1789" s="172" t="str">
        <f>IFERROR(IF(VLOOKUP($C1789,'MSCI Database'!$C:$R,2, FALSE)="","",VLOOKUP($C1789,'MSCI Database'!$C:$R,2, FALSE)),"")</f>
        <v>Banks</v>
      </c>
      <c r="P1789" s="229" t="str">
        <f>IFERROR(IF(VLOOKUP($C1789,'MSCI Database'!$C:$R,3, FALSE)="","",VLOOKUP($C1789,'MSCI Database'!$C:$R,3, FALSE)),"")</f>
        <v>BB</v>
      </c>
      <c r="Q1789" s="229" t="str">
        <f>IFERROR(IF(VLOOKUP($C1789,'MSCI Database'!$C:$R,4, FALSE)="","",VLOOKUP($C1789,'MSCI Database'!$C:$R,4, FALSE)),"")</f>
        <v>0</v>
      </c>
      <c r="R1789" s="229">
        <f>IFERROR(IF(VLOOKUP($C1789,'MSCI Database'!$C:$R,5, FALSE)="","",VLOOKUP($C1789,'MSCI Database'!$C:$R,5, FALSE)),"")</f>
        <v>3.3</v>
      </c>
      <c r="S1789" s="229">
        <f>IFERROR(IF(VLOOKUP($C1789,'MSCI Database'!$C:$R,6, FALSE)="","",VLOOKUP($C1789,'MSCI Database'!$C:$R,6, FALSE)),"")</f>
        <v>0.7</v>
      </c>
      <c r="T1789" s="229">
        <f>IFERROR(IF(VLOOKUP($C1789,'MSCI Database'!$C:$R,7, FALSE)="","",VLOOKUP($C1789,'MSCI Database'!$C:$R,7, FALSE)),"")</f>
        <v>3.8</v>
      </c>
      <c r="U1789" s="229">
        <f>IFERROR(IF(VLOOKUP($C1789,'MSCI Database'!$C:$R,8, FALSE)="","",VLOOKUP($C1789,'MSCI Database'!$C:$R,8, FALSE)),"")</f>
        <v>2.4</v>
      </c>
      <c r="V1789" s="229">
        <f>IFERROR(IF(VLOOKUP($C1789,'MSCI Database'!$C:$R,9, FALSE)="","",VLOOKUP($C1789,'MSCI Database'!$C:$R,9, FALSE)),"")</f>
        <v>2.9</v>
      </c>
      <c r="W1789" s="215">
        <f t="shared" ca="1" si="83"/>
        <v>0</v>
      </c>
      <c r="X1789" s="276">
        <f>IFERROR(IF(VLOOKUP($C1789,'MSCI Database'!$C:$R,10, FALSE)="","",VLOOKUP($C1789,'MSCI Database'!$C:$R,10, FALSE)),"")</f>
        <v>71690</v>
      </c>
      <c r="Y1789" s="229" t="str">
        <f>IFERROR(IF(VLOOKUP($C1789,'MSCI Database'!$C:$R,11, FALSE)="","",VLOOKUP($C1789,'MSCI Database'!$C:$R,11, FALSE)),"")</f>
        <v>2019</v>
      </c>
      <c r="Z1789" s="229" t="str">
        <f>IFERROR(IF(VLOOKUP($C1789,'MSCI Database'!$C:$R,12, FALSE)="","",VLOOKUP($C1789,'MSCI Database'!$C:$R,12, FALSE)),"")</f>
        <v>E.CSI</v>
      </c>
      <c r="AA1789" s="229" t="str">
        <f>IFERROR(IF(VLOOKUP($C1789,'MSCI Database'!$C:$R,13, FALSE)="","",VLOOKUP($C1789,'MSCI Database'!$C:$R,13, FALSE)),"")</f>
        <v>Lags peers in corporate governance practices and human capital management initiatives</v>
      </c>
    </row>
    <row r="1790" spans="1:27" s="130" customFormat="1" ht="15" hidden="1" customHeight="1" outlineLevel="1">
      <c r="A1790" s="130" t="s">
        <v>4472</v>
      </c>
      <c r="B1790" s="130" t="s">
        <v>4473</v>
      </c>
      <c r="C1790" s="130" t="s">
        <v>4474</v>
      </c>
      <c r="D1790" s="130" t="s">
        <v>12136</v>
      </c>
      <c r="E1790" s="130" t="s">
        <v>100</v>
      </c>
      <c r="F1790" s="215">
        <v>8.6178271550912521E-3</v>
      </c>
      <c r="G1790" s="132" t="str">
        <f ca="1">IFERROR(_xll.BQL($A1790, "cur_mkt_cap(currency=EUR)")/1000000, " ")</f>
        <v xml:space="preserve"> </v>
      </c>
      <c r="M1790" s="308"/>
      <c r="N1790" s="215">
        <f t="shared" si="82"/>
        <v>9.334901112131397E-5</v>
      </c>
      <c r="O1790" s="172" t="str">
        <f>IFERROR(IF(VLOOKUP($C1790,'MSCI Database'!$C:$R,2, FALSE)="","",VLOOKUP($C1790,'MSCI Database'!$C:$R,2, FALSE)),"")</f>
        <v>Utilities</v>
      </c>
      <c r="P1790" s="229" t="str">
        <f>IFERROR(IF(VLOOKUP($C1790,'MSCI Database'!$C:$R,3, FALSE)="","",VLOOKUP($C1790,'MSCI Database'!$C:$R,3, FALSE)),"")</f>
        <v>BB</v>
      </c>
      <c r="Q1790" s="229" t="str">
        <f>IFERROR(IF(VLOOKUP($C1790,'MSCI Database'!$C:$R,4, FALSE)="","",VLOOKUP($C1790,'MSCI Database'!$C:$R,4, FALSE)),"")</f>
        <v>0</v>
      </c>
      <c r="R1790" s="229">
        <f>IFERROR(IF(VLOOKUP($C1790,'MSCI Database'!$C:$R,5, FALSE)="","",VLOOKUP($C1790,'MSCI Database'!$C:$R,5, FALSE)),"")</f>
        <v>2.9</v>
      </c>
      <c r="S1790" s="229">
        <f>IFERROR(IF(VLOOKUP($C1790,'MSCI Database'!$C:$R,6, FALSE)="","",VLOOKUP($C1790,'MSCI Database'!$C:$R,6, FALSE)),"")</f>
        <v>5.0999999999999996</v>
      </c>
      <c r="T1790" s="229">
        <f>IFERROR(IF(VLOOKUP($C1790,'MSCI Database'!$C:$R,7, FALSE)="","",VLOOKUP($C1790,'MSCI Database'!$C:$R,7, FALSE)),"")</f>
        <v>5</v>
      </c>
      <c r="U1790" s="229">
        <f>IFERROR(IF(VLOOKUP($C1790,'MSCI Database'!$C:$R,8, FALSE)="","",VLOOKUP($C1790,'MSCI Database'!$C:$R,8, FALSE)),"")</f>
        <v>2</v>
      </c>
      <c r="V1790" s="229">
        <f>IFERROR(IF(VLOOKUP($C1790,'MSCI Database'!$C:$R,9, FALSE)="","",VLOOKUP($C1790,'MSCI Database'!$C:$R,9, FALSE)),"")</f>
        <v>4.0999999999999996</v>
      </c>
      <c r="W1790" s="215">
        <f t="shared" ca="1" si="83"/>
        <v>0</v>
      </c>
      <c r="X1790" s="276">
        <f>IFERROR(IF(VLOOKUP($C1790,'MSCI Database'!$C:$R,10, FALSE)="","",VLOOKUP($C1790,'MSCI Database'!$C:$R,10, FALSE)),"")</f>
        <v>318205389</v>
      </c>
      <c r="Y1790" s="229" t="str">
        <f>IFERROR(IF(VLOOKUP($C1790,'MSCI Database'!$C:$R,11, FALSE)="","",VLOOKUP($C1790,'MSCI Database'!$C:$R,11, FALSE)),"")</f>
        <v>2019</v>
      </c>
      <c r="Z1790" s="229" t="str">
        <f>IFERROR(IF(VLOOKUP($C1790,'MSCI Database'!$C:$R,12, FALSE)="","",VLOOKUP($C1790,'MSCI Database'!$C:$R,12, FALSE)),"")</f>
        <v>E.Segmt-Moderately Low</v>
      </c>
      <c r="AA1790" s="229" t="str">
        <f>IFERROR(IF(VLOOKUP($C1790,'MSCI Database'!$C:$R,13, FALSE)="","",VLOOKUP($C1790,'MSCI Database'!$C:$R,13, FALSE)),"")</f>
        <v>Limited decarbonization efforts and ongoing controversies weigh on ESG performance</v>
      </c>
    </row>
    <row r="1791" spans="1:27" s="130" customFormat="1" ht="15" hidden="1" customHeight="1" outlineLevel="1">
      <c r="A1791" s="130" t="s">
        <v>4134</v>
      </c>
      <c r="B1791" s="130" t="s">
        <v>4135</v>
      </c>
      <c r="C1791" s="130" t="s">
        <v>4136</v>
      </c>
      <c r="D1791" s="130" t="s">
        <v>18672</v>
      </c>
      <c r="E1791" s="130" t="s">
        <v>12133</v>
      </c>
      <c r="F1791" s="215">
        <v>8.6540901675949244E-2</v>
      </c>
      <c r="G1791" s="132" t="str">
        <f ca="1">IFERROR(_xll.BQL($A1791, "cur_mkt_cap(currency=EUR)")/1000000, " ")</f>
        <v xml:space="preserve"> </v>
      </c>
      <c r="M1791" s="308"/>
      <c r="N1791" s="215">
        <f t="shared" si="82"/>
        <v>9.3741815049331689E-4</v>
      </c>
      <c r="O1791" s="172" t="str">
        <f>IFERROR(IF(VLOOKUP($C1791,'MSCI Database'!$C:$R,2, FALSE)="","",VLOOKUP($C1791,'MSCI Database'!$C:$R,2, FALSE)),"")</f>
        <v>Health Care Equipment &amp; Supplies</v>
      </c>
      <c r="P1791" s="229" t="str">
        <f>IFERROR(IF(VLOOKUP($C1791,'MSCI Database'!$C:$R,3, FALSE)="","",VLOOKUP($C1791,'MSCI Database'!$C:$R,3, FALSE)),"")</f>
        <v>A</v>
      </c>
      <c r="Q1791" s="229" t="str">
        <f>IFERROR(IF(VLOOKUP($C1791,'MSCI Database'!$C:$R,4, FALSE)="","",VLOOKUP($C1791,'MSCI Database'!$C:$R,4, FALSE)),"")</f>
        <v>1</v>
      </c>
      <c r="R1791" s="229">
        <f>IFERROR(IF(VLOOKUP($C1791,'MSCI Database'!$C:$R,5, FALSE)="","",VLOOKUP($C1791,'MSCI Database'!$C:$R,5, FALSE)),"")</f>
        <v>6.1</v>
      </c>
      <c r="S1791" s="229">
        <f>IFERROR(IF(VLOOKUP($C1791,'MSCI Database'!$C:$R,6, FALSE)="","",VLOOKUP($C1791,'MSCI Database'!$C:$R,6, FALSE)),"")</f>
        <v>9.6999999999999993</v>
      </c>
      <c r="T1791" s="229">
        <f>IFERROR(IF(VLOOKUP($C1791,'MSCI Database'!$C:$R,7, FALSE)="","",VLOOKUP($C1791,'MSCI Database'!$C:$R,7, FALSE)),"")</f>
        <v>5</v>
      </c>
      <c r="U1791" s="229">
        <f>IFERROR(IF(VLOOKUP($C1791,'MSCI Database'!$C:$R,8, FALSE)="","",VLOOKUP($C1791,'MSCI Database'!$C:$R,8, FALSE)),"")</f>
        <v>6</v>
      </c>
      <c r="V1791" s="229">
        <f>IFERROR(IF(VLOOKUP($C1791,'MSCI Database'!$C:$R,9, FALSE)="","",VLOOKUP($C1791,'MSCI Database'!$C:$R,9, FALSE)),"")</f>
        <v>5.7</v>
      </c>
      <c r="W1791" s="215">
        <f t="shared" ca="1" si="83"/>
        <v>0</v>
      </c>
      <c r="X1791" s="276">
        <f>IFERROR(IF(VLOOKUP($C1791,'MSCI Database'!$C:$R,10, FALSE)="","",VLOOKUP($C1791,'MSCI Database'!$C:$R,10, FALSE)),"")</f>
        <v>418466</v>
      </c>
      <c r="Y1791" s="229" t="str">
        <f>IFERROR(IF(VLOOKUP($C1791,'MSCI Database'!$C:$R,11, FALSE)="","",VLOOKUP($C1791,'MSCI Database'!$C:$R,11, FALSE)),"")</f>
        <v>2019</v>
      </c>
      <c r="Z1791" s="229" t="str">
        <f>IFERROR(IF(VLOOKUP($C1791,'MSCI Database'!$C:$R,12, FALSE)="","",VLOOKUP($C1791,'MSCI Database'!$C:$R,12, FALSE)),"")</f>
        <v>Reported</v>
      </c>
      <c r="AA1791" s="229" t="str">
        <f>IFERROR(IF(VLOOKUP($C1791,'MSCI Database'!$C:$R,13, FALSE)="","",VLOOKUP($C1791,'MSCI Database'!$C:$R,13, FALSE)),"")</f>
        <v>Leads peers in corporate governance; lags in talent retention mechanisms</v>
      </c>
    </row>
    <row r="1792" spans="1:27" s="130" customFormat="1" ht="15" hidden="1" customHeight="1" outlineLevel="1">
      <c r="A1792" s="130" t="s">
        <v>3740</v>
      </c>
      <c r="B1792" s="130" t="s">
        <v>3741</v>
      </c>
      <c r="C1792" s="130" t="s">
        <v>3742</v>
      </c>
      <c r="D1792" s="130" t="s">
        <v>18672</v>
      </c>
      <c r="E1792" s="130" t="s">
        <v>12133</v>
      </c>
      <c r="F1792" s="215">
        <v>8.5903972103969772E-2</v>
      </c>
      <c r="G1792" s="132" t="str">
        <f ca="1">IFERROR(_xll.BQL($A1792, "cur_mkt_cap(currency=EUR)")/1000000, " ")</f>
        <v xml:space="preserve"> </v>
      </c>
      <c r="M1792" s="308"/>
      <c r="N1792" s="215">
        <f t="shared" si="82"/>
        <v>9.3051887708852602E-4</v>
      </c>
      <c r="O1792" s="172" t="str">
        <f>IFERROR(IF(VLOOKUP($C1792,'MSCI Database'!$C:$R,2, FALSE)="","",VLOOKUP($C1792,'MSCI Database'!$C:$R,2, FALSE)),"")</f>
        <v>Pharmaceuticals</v>
      </c>
      <c r="P1792" s="229" t="str">
        <f>IFERROR(IF(VLOOKUP($C1792,'MSCI Database'!$C:$R,3, FALSE)="","",VLOOKUP($C1792,'MSCI Database'!$C:$R,3, FALSE)),"")</f>
        <v>A</v>
      </c>
      <c r="Q1792" s="229" t="str">
        <f>IFERROR(IF(VLOOKUP($C1792,'MSCI Database'!$C:$R,4, FALSE)="","",VLOOKUP($C1792,'MSCI Database'!$C:$R,4, FALSE)),"")</f>
        <v>0</v>
      </c>
      <c r="R1792" s="229">
        <f>IFERROR(IF(VLOOKUP($C1792,'MSCI Database'!$C:$R,5, FALSE)="","",VLOOKUP($C1792,'MSCI Database'!$C:$R,5, FALSE)),"")</f>
        <v>6.5</v>
      </c>
      <c r="S1792" s="229">
        <f>IFERROR(IF(VLOOKUP($C1792,'MSCI Database'!$C:$R,6, FALSE)="","",VLOOKUP($C1792,'MSCI Database'!$C:$R,6, FALSE)),"")</f>
        <v>6.5</v>
      </c>
      <c r="T1792" s="229">
        <f>IFERROR(IF(VLOOKUP($C1792,'MSCI Database'!$C:$R,7, FALSE)="","",VLOOKUP($C1792,'MSCI Database'!$C:$R,7, FALSE)),"")</f>
        <v>3.5</v>
      </c>
      <c r="U1792" s="229">
        <f>IFERROR(IF(VLOOKUP($C1792,'MSCI Database'!$C:$R,8, FALSE)="","",VLOOKUP($C1792,'MSCI Database'!$C:$R,8, FALSE)),"")</f>
        <v>6.4</v>
      </c>
      <c r="V1792" s="229">
        <f>IFERROR(IF(VLOOKUP($C1792,'MSCI Database'!$C:$R,9, FALSE)="","",VLOOKUP($C1792,'MSCI Database'!$C:$R,9, FALSE)),"")</f>
        <v>4.8</v>
      </c>
      <c r="W1792" s="215">
        <f t="shared" ca="1" si="83"/>
        <v>0</v>
      </c>
      <c r="X1792" s="276">
        <f>IFERROR(IF(VLOOKUP($C1792,'MSCI Database'!$C:$R,10, FALSE)="","",VLOOKUP($C1792,'MSCI Database'!$C:$R,10, FALSE)),"")</f>
        <v>596985</v>
      </c>
      <c r="Y1792" s="229" t="str">
        <f>IFERROR(IF(VLOOKUP($C1792,'MSCI Database'!$C:$R,11, FALSE)="","",VLOOKUP($C1792,'MSCI Database'!$C:$R,11, FALSE)),"")</f>
        <v>2019</v>
      </c>
      <c r="Z1792" s="229" t="str">
        <f>IFERROR(IF(VLOOKUP($C1792,'MSCI Database'!$C:$R,12, FALSE)="","",VLOOKUP($C1792,'MSCI Database'!$C:$R,12, FALSE)),"")</f>
        <v>Reported</v>
      </c>
      <c r="AA1792" s="229" t="str">
        <f>IFERROR(IF(VLOOKUP($C1792,'MSCI Database'!$C:$R,13, FALSE)="","",VLOOKUP($C1792,'MSCI Database'!$C:$R,13, FALSE)),"")</f>
        <v>Leads peers in anti-corruption programs, but product safety litigations continue</v>
      </c>
    </row>
    <row r="1793" spans="1:27" s="130" customFormat="1" ht="15" hidden="1" customHeight="1" outlineLevel="1">
      <c r="A1793" s="130" t="s">
        <v>3752</v>
      </c>
      <c r="B1793" s="130" t="s">
        <v>3753</v>
      </c>
      <c r="C1793" s="130" t="s">
        <v>3754</v>
      </c>
      <c r="D1793" s="130" t="s">
        <v>18672</v>
      </c>
      <c r="E1793" s="130" t="s">
        <v>18673</v>
      </c>
      <c r="F1793" s="215">
        <v>8.3084966238661101E-2</v>
      </c>
      <c r="G1793" s="132" t="str">
        <f ca="1">IFERROR(_xll.BQL($A1793, "cur_mkt_cap(currency=EUR)")/1000000, " ")</f>
        <v xml:space="preserve"> </v>
      </c>
      <c r="M1793" s="308"/>
      <c r="N1793" s="215">
        <f t="shared" si="82"/>
        <v>8.9998317416295937E-4</v>
      </c>
      <c r="O1793" s="172" t="str">
        <f>IFERROR(IF(VLOOKUP($C1793,'MSCI Database'!$C:$R,2, FALSE)="","",VLOOKUP($C1793,'MSCI Database'!$C:$R,2, FALSE)),"")</f>
        <v>Building Products</v>
      </c>
      <c r="P1793" s="229" t="str">
        <f>IFERROR(IF(VLOOKUP($C1793,'MSCI Database'!$C:$R,3, FALSE)="","",VLOOKUP($C1793,'MSCI Database'!$C:$R,3, FALSE)),"")</f>
        <v>AA</v>
      </c>
      <c r="Q1793" s="229" t="str">
        <f>IFERROR(IF(VLOOKUP($C1793,'MSCI Database'!$C:$R,4, FALSE)="","",VLOOKUP($C1793,'MSCI Database'!$C:$R,4, FALSE)),"")</f>
        <v>0</v>
      </c>
      <c r="R1793" s="229">
        <f>IFERROR(IF(VLOOKUP($C1793,'MSCI Database'!$C:$R,5, FALSE)="","",VLOOKUP($C1793,'MSCI Database'!$C:$R,5, FALSE)),"")</f>
        <v>8.1</v>
      </c>
      <c r="S1793" s="229">
        <f>IFERROR(IF(VLOOKUP($C1793,'MSCI Database'!$C:$R,6, FALSE)="","",VLOOKUP($C1793,'MSCI Database'!$C:$R,6, FALSE)),"")</f>
        <v>8</v>
      </c>
      <c r="T1793" s="229">
        <f>IFERROR(IF(VLOOKUP($C1793,'MSCI Database'!$C:$R,7, FALSE)="","",VLOOKUP($C1793,'MSCI Database'!$C:$R,7, FALSE)),"")</f>
        <v>6.4</v>
      </c>
      <c r="U1793" s="229">
        <f>IFERROR(IF(VLOOKUP($C1793,'MSCI Database'!$C:$R,8, FALSE)="","",VLOOKUP($C1793,'MSCI Database'!$C:$R,8, FALSE)),"")</f>
        <v>3.4</v>
      </c>
      <c r="V1793" s="229">
        <f>IFERROR(IF(VLOOKUP($C1793,'MSCI Database'!$C:$R,9, FALSE)="","",VLOOKUP($C1793,'MSCI Database'!$C:$R,9, FALSE)),"")</f>
        <v>6</v>
      </c>
      <c r="W1793" s="215">
        <f t="shared" ca="1" si="83"/>
        <v>0</v>
      </c>
      <c r="X1793" s="276">
        <f>IFERROR(IF(VLOOKUP($C1793,'MSCI Database'!$C:$R,10, FALSE)="","",VLOOKUP($C1793,'MSCI Database'!$C:$R,10, FALSE)),"")</f>
        <v>1424274</v>
      </c>
      <c r="Y1793" s="229" t="str">
        <f>IFERROR(IF(VLOOKUP($C1793,'MSCI Database'!$C:$R,11, FALSE)="","",VLOOKUP($C1793,'MSCI Database'!$C:$R,11, FALSE)),"")</f>
        <v>2019</v>
      </c>
      <c r="Z1793" s="229" t="str">
        <f>IFERROR(IF(VLOOKUP($C1793,'MSCI Database'!$C:$R,12, FALSE)="","",VLOOKUP($C1793,'MSCI Database'!$C:$R,12, FALSE)),"")</f>
        <v>Reported</v>
      </c>
      <c r="AA1793" s="229" t="str">
        <f>IFERROR(IF(VLOOKUP($C1793,'MSCI Database'!$C:$R,13, FALSE)="","",VLOOKUP($C1793,'MSCI Database'!$C:$R,13, FALSE)),"")</f>
        <v>Sustained cleantech focus on improving building ventilation, but governance continues to lag peers</v>
      </c>
    </row>
    <row r="1794" spans="1:27" s="130" customFormat="1" ht="15" hidden="1" customHeight="1" outlineLevel="1">
      <c r="A1794" s="130" t="s">
        <v>3744</v>
      </c>
      <c r="B1794" s="130" t="s">
        <v>3745</v>
      </c>
      <c r="C1794" s="130" t="s">
        <v>3746</v>
      </c>
      <c r="D1794" s="130" t="s">
        <v>18672</v>
      </c>
      <c r="E1794" s="130" t="s">
        <v>12133</v>
      </c>
      <c r="F1794" s="215">
        <v>7.9490364364690938E-2</v>
      </c>
      <c r="G1794" s="132" t="str">
        <f ca="1">IFERROR(_xll.BQL($A1794, "cur_mkt_cap(currency=EUR)")/1000000, " ")</f>
        <v xml:space="preserve"> </v>
      </c>
      <c r="M1794" s="308"/>
      <c r="N1794" s="215">
        <f t="shared" si="82"/>
        <v>8.6104615160830075E-4</v>
      </c>
      <c r="O1794" s="172" t="str">
        <f>IFERROR(IF(VLOOKUP($C1794,'MSCI Database'!$C:$R,2, FALSE)="","",VLOOKUP($C1794,'MSCI Database'!$C:$R,2, FALSE)),"")</f>
        <v>Pharmaceuticals</v>
      </c>
      <c r="P1794" s="229" t="str">
        <f>IFERROR(IF(VLOOKUP($C1794,'MSCI Database'!$C:$R,3, FALSE)="","",VLOOKUP($C1794,'MSCI Database'!$C:$R,3, FALSE)),"")</f>
        <v>A</v>
      </c>
      <c r="Q1794" s="229" t="str">
        <f>IFERROR(IF(VLOOKUP($C1794,'MSCI Database'!$C:$R,4, FALSE)="","",VLOOKUP($C1794,'MSCI Database'!$C:$R,4, FALSE)),"")</f>
        <v>0</v>
      </c>
      <c r="R1794" s="229">
        <f>IFERROR(IF(VLOOKUP($C1794,'MSCI Database'!$C:$R,5, FALSE)="","",VLOOKUP($C1794,'MSCI Database'!$C:$R,5, FALSE)),"")</f>
        <v>6.5</v>
      </c>
      <c r="S1794" s="229">
        <f>IFERROR(IF(VLOOKUP($C1794,'MSCI Database'!$C:$R,6, FALSE)="","",VLOOKUP($C1794,'MSCI Database'!$C:$R,6, FALSE)),"")</f>
        <v>5.2</v>
      </c>
      <c r="T1794" s="229">
        <f>IFERROR(IF(VLOOKUP($C1794,'MSCI Database'!$C:$R,7, FALSE)="","",VLOOKUP($C1794,'MSCI Database'!$C:$R,7, FALSE)),"")</f>
        <v>4.5</v>
      </c>
      <c r="U1794" s="229">
        <f>IFERROR(IF(VLOOKUP($C1794,'MSCI Database'!$C:$R,8, FALSE)="","",VLOOKUP($C1794,'MSCI Database'!$C:$R,8, FALSE)),"")</f>
        <v>5.5</v>
      </c>
      <c r="V1794" s="229">
        <f>IFERROR(IF(VLOOKUP($C1794,'MSCI Database'!$C:$R,9, FALSE)="","",VLOOKUP($C1794,'MSCI Database'!$C:$R,9, FALSE)),"")</f>
        <v>4.9000000000000004</v>
      </c>
      <c r="W1794" s="215">
        <f t="shared" ca="1" si="83"/>
        <v>0</v>
      </c>
      <c r="X1794" s="276">
        <f>IFERROR(IF(VLOOKUP($C1794,'MSCI Database'!$C:$R,10, FALSE)="","",VLOOKUP($C1794,'MSCI Database'!$C:$R,10, FALSE)),"")</f>
        <v>217698</v>
      </c>
      <c r="Y1794" s="229" t="str">
        <f>IFERROR(IF(VLOOKUP($C1794,'MSCI Database'!$C:$R,11, FALSE)="","",VLOOKUP($C1794,'MSCI Database'!$C:$R,11, FALSE)),"")</f>
        <v>2019</v>
      </c>
      <c r="Z1794" s="229" t="str">
        <f>IFERROR(IF(VLOOKUP($C1794,'MSCI Database'!$C:$R,12, FALSE)="","",VLOOKUP($C1794,'MSCI Database'!$C:$R,12, FALSE)),"")</f>
        <v>Reported</v>
      </c>
      <c r="AA1794" s="229" t="str">
        <f>IFERROR(IF(VLOOKUP($C1794,'MSCI Database'!$C:$R,13, FALSE)="","",VLOOKUP($C1794,'MSCI Database'!$C:$R,13, FALSE)),"")</f>
        <v>Strong ethics compliance measures in supply chain; potential labor-related risks from restructuring</v>
      </c>
    </row>
    <row r="1795" spans="1:27" s="130" customFormat="1" ht="15" hidden="1" customHeight="1" outlineLevel="1">
      <c r="A1795" s="130" t="s">
        <v>4184</v>
      </c>
      <c r="B1795" s="130" t="s">
        <v>4185</v>
      </c>
      <c r="C1795" s="130" t="s">
        <v>4186</v>
      </c>
      <c r="D1795" s="130" t="s">
        <v>18672</v>
      </c>
      <c r="E1795" s="130" t="s">
        <v>18688</v>
      </c>
      <c r="F1795" s="215">
        <v>7.8640080364476103E-2</v>
      </c>
      <c r="G1795" s="132" t="str">
        <f ca="1">IFERROR(_xll.BQL($A1795, "cur_mkt_cap(currency=EUR)")/1000000, " ")</f>
        <v xml:space="preserve"> </v>
      </c>
      <c r="M1795" s="308"/>
      <c r="N1795" s="215">
        <f t="shared" si="82"/>
        <v>8.5183580552408657E-4</v>
      </c>
      <c r="O1795" s="172" t="str">
        <f>IFERROR(IF(VLOOKUP($C1795,'MSCI Database'!$C:$R,2, FALSE)="","",VLOOKUP($C1795,'MSCI Database'!$C:$R,2, FALSE)),"")</f>
        <v>Banks</v>
      </c>
      <c r="P1795" s="229" t="str">
        <f>IFERROR(IF(VLOOKUP($C1795,'MSCI Database'!$C:$R,3, FALSE)="","",VLOOKUP($C1795,'MSCI Database'!$C:$R,3, FALSE)),"")</f>
        <v>A</v>
      </c>
      <c r="Q1795" s="229" t="str">
        <f>IFERROR(IF(VLOOKUP($C1795,'MSCI Database'!$C:$R,4, FALSE)="","",VLOOKUP($C1795,'MSCI Database'!$C:$R,4, FALSE)),"")</f>
        <v>0</v>
      </c>
      <c r="R1795" s="229">
        <f>IFERROR(IF(VLOOKUP($C1795,'MSCI Database'!$C:$R,5, FALSE)="","",VLOOKUP($C1795,'MSCI Database'!$C:$R,5, FALSE)),"")</f>
        <v>6.2</v>
      </c>
      <c r="S1795" s="229">
        <f>IFERROR(IF(VLOOKUP($C1795,'MSCI Database'!$C:$R,6, FALSE)="","",VLOOKUP($C1795,'MSCI Database'!$C:$R,6, FALSE)),"")</f>
        <v>4.5</v>
      </c>
      <c r="T1795" s="229">
        <f>IFERROR(IF(VLOOKUP($C1795,'MSCI Database'!$C:$R,7, FALSE)="","",VLOOKUP($C1795,'MSCI Database'!$C:$R,7, FALSE)),"")</f>
        <v>4.2</v>
      </c>
      <c r="U1795" s="229">
        <f>IFERROR(IF(VLOOKUP($C1795,'MSCI Database'!$C:$R,8, FALSE)="","",VLOOKUP($C1795,'MSCI Database'!$C:$R,8, FALSE)),"")</f>
        <v>5.2</v>
      </c>
      <c r="V1795" s="229">
        <f>IFERROR(IF(VLOOKUP($C1795,'MSCI Database'!$C:$R,9, FALSE)="","",VLOOKUP($C1795,'MSCI Database'!$C:$R,9, FALSE)),"")</f>
        <v>4.5999999999999996</v>
      </c>
      <c r="W1795" s="215">
        <f t="shared" ca="1" si="83"/>
        <v>0</v>
      </c>
      <c r="X1795" s="276">
        <f>IFERROR(IF(VLOOKUP($C1795,'MSCI Database'!$C:$R,10, FALSE)="","",VLOOKUP($C1795,'MSCI Database'!$C:$R,10, FALSE)),"")</f>
        <v>138819</v>
      </c>
      <c r="Y1795" s="229" t="str">
        <f>IFERROR(IF(VLOOKUP($C1795,'MSCI Database'!$C:$R,11, FALSE)="","",VLOOKUP($C1795,'MSCI Database'!$C:$R,11, FALSE)),"")</f>
        <v>2019</v>
      </c>
      <c r="Z1795" s="229" t="str">
        <f>IFERROR(IF(VLOOKUP($C1795,'MSCI Database'!$C:$R,12, FALSE)="","",VLOOKUP($C1795,'MSCI Database'!$C:$R,12, FALSE)),"")</f>
        <v>Reported</v>
      </c>
      <c r="AA1795" s="229" t="str">
        <f>IFERROR(IF(VLOOKUP($C1795,'MSCI Database'!$C:$R,13, FALSE)="","",VLOOKUP($C1795,'MSCI Database'!$C:$R,13, FALSE)),"")</f>
        <v>Lagging consumer protection practices; tax controversy constrains governance performance</v>
      </c>
    </row>
    <row r="1796" spans="1:27" s="130" customFormat="1" ht="15" hidden="1" customHeight="1" outlineLevel="1">
      <c r="A1796" s="130" t="s">
        <v>4142</v>
      </c>
      <c r="B1796" s="130" t="s">
        <v>4143</v>
      </c>
      <c r="C1796" s="130" t="s">
        <v>4144</v>
      </c>
      <c r="D1796" s="130" t="s">
        <v>18672</v>
      </c>
      <c r="E1796" s="130" t="s">
        <v>18682</v>
      </c>
      <c r="F1796" s="215">
        <v>7.3860366165945171E-2</v>
      </c>
      <c r="G1796" s="132" t="str">
        <f ca="1">IFERROR(_xll.BQL($A1796, "cur_mkt_cap(currency=EUR)")/1000000, " ")</f>
        <v xml:space="preserve"> </v>
      </c>
      <c r="M1796" s="308"/>
      <c r="N1796" s="215">
        <f t="shared" si="82"/>
        <v>8.000615489921752E-4</v>
      </c>
      <c r="O1796" s="172" t="str">
        <f>IFERROR(IF(VLOOKUP($C1796,'MSCI Database'!$C:$R,2, FALSE)="","",VLOOKUP($C1796,'MSCI Database'!$C:$R,2, FALSE)),"")</f>
        <v>Automobiles</v>
      </c>
      <c r="P1796" s="229" t="str">
        <f>IFERROR(IF(VLOOKUP($C1796,'MSCI Database'!$C:$R,3, FALSE)="","",VLOOKUP($C1796,'MSCI Database'!$C:$R,3, FALSE)),"")</f>
        <v>BBB</v>
      </c>
      <c r="Q1796" s="229" t="str">
        <f>IFERROR(IF(VLOOKUP($C1796,'MSCI Database'!$C:$R,4, FALSE)="","",VLOOKUP($C1796,'MSCI Database'!$C:$R,4, FALSE)),"")</f>
        <v>-1</v>
      </c>
      <c r="R1796" s="229">
        <f>IFERROR(IF(VLOOKUP($C1796,'MSCI Database'!$C:$R,5, FALSE)="","",VLOOKUP($C1796,'MSCI Database'!$C:$R,5, FALSE)),"")</f>
        <v>5.0999999999999996</v>
      </c>
      <c r="S1796" s="229">
        <f>IFERROR(IF(VLOOKUP($C1796,'MSCI Database'!$C:$R,6, FALSE)="","",VLOOKUP($C1796,'MSCI Database'!$C:$R,6, FALSE)),"")</f>
        <v>8.4</v>
      </c>
      <c r="T1796" s="229">
        <f>IFERROR(IF(VLOOKUP($C1796,'MSCI Database'!$C:$R,7, FALSE)="","",VLOOKUP($C1796,'MSCI Database'!$C:$R,7, FALSE)),"")</f>
        <v>2</v>
      </c>
      <c r="U1796" s="229">
        <f>IFERROR(IF(VLOOKUP($C1796,'MSCI Database'!$C:$R,8, FALSE)="","",VLOOKUP($C1796,'MSCI Database'!$C:$R,8, FALSE)),"")</f>
        <v>4.2</v>
      </c>
      <c r="V1796" s="229">
        <f>IFERROR(IF(VLOOKUP($C1796,'MSCI Database'!$C:$R,9, FALSE)="","",VLOOKUP($C1796,'MSCI Database'!$C:$R,9, FALSE)),"")</f>
        <v>4.7</v>
      </c>
      <c r="W1796" s="215">
        <f t="shared" ca="1" si="83"/>
        <v>0</v>
      </c>
      <c r="X1796" s="276">
        <f>IFERROR(IF(VLOOKUP($C1796,'MSCI Database'!$C:$R,10, FALSE)="","",VLOOKUP($C1796,'MSCI Database'!$C:$R,10, FALSE)),"")</f>
        <v>5030000</v>
      </c>
      <c r="Y1796" s="229" t="str">
        <f>IFERROR(IF(VLOOKUP($C1796,'MSCI Database'!$C:$R,11, FALSE)="","",VLOOKUP($C1796,'MSCI Database'!$C:$R,11, FALSE)),"")</f>
        <v>2019</v>
      </c>
      <c r="Z1796" s="229" t="str">
        <f>IFERROR(IF(VLOOKUP($C1796,'MSCI Database'!$C:$R,12, FALSE)="","",VLOOKUP($C1796,'MSCI Database'!$C:$R,12, FALSE)),"")</f>
        <v>Reported</v>
      </c>
      <c r="AA1796" s="229" t="str">
        <f>IFERROR(IF(VLOOKUP($C1796,'MSCI Database'!$C:$R,13, FALSE)="","",VLOOKUP($C1796,'MSCI Database'!$C:$R,13, FALSE)),"")</f>
        <v>Weak governance practices relative to peers, labor management challenges from restructuring plan</v>
      </c>
    </row>
    <row r="1797" spans="1:27" s="130" customFormat="1" ht="15" hidden="1" customHeight="1" outlineLevel="1">
      <c r="A1797" s="130" t="s">
        <v>4095</v>
      </c>
      <c r="B1797" s="130" t="s">
        <v>4096</v>
      </c>
      <c r="C1797" s="130" t="s">
        <v>4097</v>
      </c>
      <c r="D1797" s="130" t="s">
        <v>18672</v>
      </c>
      <c r="E1797" s="130" t="s">
        <v>18682</v>
      </c>
      <c r="F1797" s="215">
        <v>7.092282095052474E-2</v>
      </c>
      <c r="G1797" s="132" t="str">
        <f ca="1">IFERROR(_xll.BQL($A1797, "cur_mkt_cap(currency=EUR)")/1000000, " ")</f>
        <v xml:space="preserve"> </v>
      </c>
      <c r="M1797" s="308"/>
      <c r="N1797" s="215">
        <f t="shared" si="82"/>
        <v>7.6824181809612884E-4</v>
      </c>
      <c r="O1797" s="172" t="str">
        <f>IFERROR(IF(VLOOKUP($C1797,'MSCI Database'!$C:$R,2, FALSE)="","",VLOOKUP($C1797,'MSCI Database'!$C:$R,2, FALSE)),"")</f>
        <v>Retail - Consumer Discretionary</v>
      </c>
      <c r="P1797" s="229" t="str">
        <f>IFERROR(IF(VLOOKUP($C1797,'MSCI Database'!$C:$R,3, FALSE)="","",VLOOKUP($C1797,'MSCI Database'!$C:$R,3, FALSE)),"")</f>
        <v>AA</v>
      </c>
      <c r="Q1797" s="229" t="str">
        <f>IFERROR(IF(VLOOKUP($C1797,'MSCI Database'!$C:$R,4, FALSE)="","",VLOOKUP($C1797,'MSCI Database'!$C:$R,4, FALSE)),"")</f>
        <v>0</v>
      </c>
      <c r="R1797" s="229">
        <f>IFERROR(IF(VLOOKUP($C1797,'MSCI Database'!$C:$R,5, FALSE)="","",VLOOKUP($C1797,'MSCI Database'!$C:$R,5, FALSE)),"")</f>
        <v>7.3</v>
      </c>
      <c r="S1797" s="229">
        <f>IFERROR(IF(VLOOKUP($C1797,'MSCI Database'!$C:$R,6, FALSE)="","",VLOOKUP($C1797,'MSCI Database'!$C:$R,6, FALSE)),"")</f>
        <v>6.9</v>
      </c>
      <c r="T1797" s="229">
        <f>IFERROR(IF(VLOOKUP($C1797,'MSCI Database'!$C:$R,7, FALSE)="","",VLOOKUP($C1797,'MSCI Database'!$C:$R,7, FALSE)),"")</f>
        <v>5.7</v>
      </c>
      <c r="U1797" s="229">
        <f>IFERROR(IF(VLOOKUP($C1797,'MSCI Database'!$C:$R,8, FALSE)="","",VLOOKUP($C1797,'MSCI Database'!$C:$R,8, FALSE)),"")</f>
        <v>3.6</v>
      </c>
      <c r="V1797" s="229">
        <f>IFERROR(IF(VLOOKUP($C1797,'MSCI Database'!$C:$R,9, FALSE)="","",VLOOKUP($C1797,'MSCI Database'!$C:$R,9, FALSE)),"")</f>
        <v>5.2</v>
      </c>
      <c r="W1797" s="215">
        <f t="shared" ca="1" si="83"/>
        <v>0</v>
      </c>
      <c r="X1797" s="276">
        <f>IFERROR(IF(VLOOKUP($C1797,'MSCI Database'!$C:$R,10, FALSE)="","",VLOOKUP($C1797,'MSCI Database'!$C:$R,10, FALSE)),"")</f>
        <v>128532</v>
      </c>
      <c r="Y1797" s="229" t="str">
        <f>IFERROR(IF(VLOOKUP($C1797,'MSCI Database'!$C:$R,11, FALSE)="","",VLOOKUP($C1797,'MSCI Database'!$C:$R,11, FALSE)),"")</f>
        <v>2019</v>
      </c>
      <c r="Z1797" s="229" t="str">
        <f>IFERROR(IF(VLOOKUP($C1797,'MSCI Database'!$C:$R,12, FALSE)="","",VLOOKUP($C1797,'MSCI Database'!$C:$R,12, FALSE)),"")</f>
        <v>Reported</v>
      </c>
      <c r="AA1797" s="229" t="str">
        <f>IFERROR(IF(VLOOKUP($C1797,'MSCI Database'!$C:$R,13, FALSE)="","",VLOOKUP($C1797,'MSCI Database'!$C:$R,13, FALSE)),"")</f>
        <v>Robust social risks management policies and programs</v>
      </c>
    </row>
    <row r="1798" spans="1:27" s="130" customFormat="1" ht="15" hidden="1" customHeight="1" outlineLevel="1">
      <c r="A1798" s="130" t="s">
        <v>4098</v>
      </c>
      <c r="B1798" s="130" t="s">
        <v>4099</v>
      </c>
      <c r="C1798" s="130" t="s">
        <v>4100</v>
      </c>
      <c r="D1798" s="130" t="s">
        <v>18672</v>
      </c>
      <c r="E1798" s="130" t="s">
        <v>18673</v>
      </c>
      <c r="F1798" s="215">
        <v>6.9991821939259499E-2</v>
      </c>
      <c r="G1798" s="132" t="str">
        <f ca="1">IFERROR(_xll.BQL($A1798, "cur_mkt_cap(currency=EUR)")/1000000, " ")</f>
        <v xml:space="preserve"> </v>
      </c>
      <c r="M1798" s="308"/>
      <c r="N1798" s="215">
        <f t="shared" si="82"/>
        <v>7.5815716038688387E-4</v>
      </c>
      <c r="O1798" s="172" t="str">
        <f>IFERROR(IF(VLOOKUP($C1798,'MSCI Database'!$C:$R,2, FALSE)="","",VLOOKUP($C1798,'MSCI Database'!$C:$R,2, FALSE)),"")</f>
        <v>Industrial Machinery</v>
      </c>
      <c r="P1798" s="229" t="str">
        <f>IFERROR(IF(VLOOKUP($C1798,'MSCI Database'!$C:$R,3, FALSE)="","",VLOOKUP($C1798,'MSCI Database'!$C:$R,3, FALSE)),"")</f>
        <v>BBB</v>
      </c>
      <c r="Q1798" s="229" t="str">
        <f>IFERROR(IF(VLOOKUP($C1798,'MSCI Database'!$C:$R,4, FALSE)="","",VLOOKUP($C1798,'MSCI Database'!$C:$R,4, FALSE)),"")</f>
        <v>1</v>
      </c>
      <c r="R1798" s="229">
        <f>IFERROR(IF(VLOOKUP($C1798,'MSCI Database'!$C:$R,5, FALSE)="","",VLOOKUP($C1798,'MSCI Database'!$C:$R,5, FALSE)),"")</f>
        <v>5</v>
      </c>
      <c r="S1798" s="229">
        <f>IFERROR(IF(VLOOKUP($C1798,'MSCI Database'!$C:$R,6, FALSE)="","",VLOOKUP($C1798,'MSCI Database'!$C:$R,6, FALSE)),"")</f>
        <v>7.2</v>
      </c>
      <c r="T1798" s="229">
        <f>IFERROR(IF(VLOOKUP($C1798,'MSCI Database'!$C:$R,7, FALSE)="","",VLOOKUP($C1798,'MSCI Database'!$C:$R,7, FALSE)),"")</f>
        <v>2.8</v>
      </c>
      <c r="U1798" s="229">
        <f>IFERROR(IF(VLOOKUP($C1798,'MSCI Database'!$C:$R,8, FALSE)="","",VLOOKUP($C1798,'MSCI Database'!$C:$R,8, FALSE)),"")</f>
        <v>3.6</v>
      </c>
      <c r="V1798" s="229">
        <f>IFERROR(IF(VLOOKUP($C1798,'MSCI Database'!$C:$R,9, FALSE)="","",VLOOKUP($C1798,'MSCI Database'!$C:$R,9, FALSE)),"")</f>
        <v>4.5999999999999996</v>
      </c>
      <c r="W1798" s="215">
        <f t="shared" ca="1" si="83"/>
        <v>0</v>
      </c>
      <c r="X1798" s="276">
        <f>IFERROR(IF(VLOOKUP($C1798,'MSCI Database'!$C:$R,10, FALSE)="","",VLOOKUP($C1798,'MSCI Database'!$C:$R,10, FALSE)),"")</f>
        <v>126459</v>
      </c>
      <c r="Y1798" s="229" t="str">
        <f>IFERROR(IF(VLOOKUP($C1798,'MSCI Database'!$C:$R,11, FALSE)="","",VLOOKUP($C1798,'MSCI Database'!$C:$R,11, FALSE)),"")</f>
        <v>2019</v>
      </c>
      <c r="Z1798" s="229" t="str">
        <f>IFERROR(IF(VLOOKUP($C1798,'MSCI Database'!$C:$R,12, FALSE)="","",VLOOKUP($C1798,'MSCI Database'!$C:$R,12, FALSE)),"")</f>
        <v>Reported</v>
      </c>
      <c r="AA1798" s="229" t="str">
        <f>IFERROR(IF(VLOOKUP($C1798,'MSCI Database'!$C:$R,13, FALSE)="","",VLOOKUP($C1798,'MSCI Database'!$C:$R,13, FALSE)),"")</f>
        <v>Strengthened governance practices drive upgrade</v>
      </c>
    </row>
    <row r="1799" spans="1:27" s="130" customFormat="1" ht="15" hidden="1" customHeight="1" outlineLevel="1">
      <c r="A1799" s="130" t="s">
        <v>171</v>
      </c>
      <c r="B1799" s="130" t="s">
        <v>172</v>
      </c>
      <c r="C1799" s="130" t="s">
        <v>173</v>
      </c>
      <c r="D1799" s="130" t="s">
        <v>18672</v>
      </c>
      <c r="E1799" s="130" t="s">
        <v>18673</v>
      </c>
      <c r="F1799" s="215">
        <v>7.048940462728924E-2</v>
      </c>
      <c r="G1799" s="132" t="str">
        <f ca="1">IFERROR(_xll.BQL($A1799, "cur_mkt_cap(currency=EUR)")/1000000, " ")</f>
        <v xml:space="preserve"> </v>
      </c>
      <c r="M1799" s="308"/>
      <c r="N1799" s="215">
        <f t="shared" si="82"/>
        <v>7.6354701690671675E-4</v>
      </c>
      <c r="O1799" s="172" t="str">
        <f>IFERROR(IF(VLOOKUP($C1799,'MSCI Database'!$C:$R,2, FALSE)="","",VLOOKUP($C1799,'MSCI Database'!$C:$R,2, FALSE)),"")</f>
        <v>Trading Companies &amp; Distributors</v>
      </c>
      <c r="P1799" s="229" t="str">
        <f>IFERROR(IF(VLOOKUP($C1799,'MSCI Database'!$C:$R,3, FALSE)="","",VLOOKUP($C1799,'MSCI Database'!$C:$R,3, FALSE)),"")</f>
        <v>AAA</v>
      </c>
      <c r="Q1799" s="229" t="str">
        <f>IFERROR(IF(VLOOKUP($C1799,'MSCI Database'!$C:$R,4, FALSE)="","",VLOOKUP($C1799,'MSCI Database'!$C:$R,4, FALSE)),"")</f>
        <v>1</v>
      </c>
      <c r="R1799" s="229">
        <f>IFERROR(IF(VLOOKUP($C1799,'MSCI Database'!$C:$R,5, FALSE)="","",VLOOKUP($C1799,'MSCI Database'!$C:$R,5, FALSE)),"")</f>
        <v>10</v>
      </c>
      <c r="S1799" s="229">
        <f>IFERROR(IF(VLOOKUP($C1799,'MSCI Database'!$C:$R,6, FALSE)="","",VLOOKUP($C1799,'MSCI Database'!$C:$R,6, FALSE)),"")</f>
        <v>5</v>
      </c>
      <c r="T1799" s="229">
        <f>IFERROR(IF(VLOOKUP($C1799,'MSCI Database'!$C:$R,7, FALSE)="","",VLOOKUP($C1799,'MSCI Database'!$C:$R,7, FALSE)),"")</f>
        <v>8.5</v>
      </c>
      <c r="U1799" s="229">
        <f>IFERROR(IF(VLOOKUP($C1799,'MSCI Database'!$C:$R,8, FALSE)="","",VLOOKUP($C1799,'MSCI Database'!$C:$R,8, FALSE)),"")</f>
        <v>6.1</v>
      </c>
      <c r="V1799" s="229">
        <f>IFERROR(IF(VLOOKUP($C1799,'MSCI Database'!$C:$R,9, FALSE)="","",VLOOKUP($C1799,'MSCI Database'!$C:$R,9, FALSE)),"")</f>
        <v>6.7</v>
      </c>
      <c r="W1799" s="215">
        <f t="shared" ca="1" si="83"/>
        <v>0</v>
      </c>
      <c r="X1799" s="276">
        <f>IFERROR(IF(VLOOKUP($C1799,'MSCI Database'!$C:$R,10, FALSE)="","",VLOOKUP($C1799,'MSCI Database'!$C:$R,10, FALSE)),"")</f>
        <v>2038424</v>
      </c>
      <c r="Y1799" s="229" t="str">
        <f>IFERROR(IF(VLOOKUP($C1799,'MSCI Database'!$C:$R,11, FALSE)="","",VLOOKUP($C1799,'MSCI Database'!$C:$R,11, FALSE)),"")</f>
        <v>2019</v>
      </c>
      <c r="Z1799" s="229" t="str">
        <f>IFERROR(IF(VLOOKUP($C1799,'MSCI Database'!$C:$R,12, FALSE)="","",VLOOKUP($C1799,'MSCI Database'!$C:$R,12, FALSE)),"")</f>
        <v>Reported</v>
      </c>
      <c r="AA1799" s="229" t="str">
        <f>IFERROR(IF(VLOOKUP($C1799,'MSCI Database'!$C:$R,13, FALSE)="","",VLOOKUP($C1799,'MSCI Database'!$C:$R,13, FALSE)),"")</f>
        <v>Industry-leading product safety protocols; corporate governance practices lead home market peers</v>
      </c>
    </row>
    <row r="1800" spans="1:27" s="130" customFormat="1" ht="15" hidden="1" customHeight="1" outlineLevel="1">
      <c r="A1800" s="130" t="s">
        <v>4235</v>
      </c>
      <c r="B1800" s="130" t="s">
        <v>4236</v>
      </c>
      <c r="C1800" s="130" t="s">
        <v>4237</v>
      </c>
      <c r="D1800" s="130" t="s">
        <v>18672</v>
      </c>
      <c r="E1800" s="130" t="s">
        <v>18689</v>
      </c>
      <c r="F1800" s="215">
        <v>7.0558931623140725E-2</v>
      </c>
      <c r="G1800" s="132" t="str">
        <f ca="1">IFERROR(_xll.BQL($A1800, "cur_mkt_cap(currency=EUR)")/1000000, " ")</f>
        <v xml:space="preserve"> </v>
      </c>
      <c r="M1800" s="308"/>
      <c r="N1800" s="215">
        <f t="shared" si="82"/>
        <v>7.6430013903276662E-4</v>
      </c>
      <c r="O1800" s="172" t="str">
        <f>IFERROR(IF(VLOOKUP($C1800,'MSCI Database'!$C:$R,2, FALSE)="","",VLOOKUP($C1800,'MSCI Database'!$C:$R,2, FALSE)),"")</f>
        <v>Electronic Equipment, Instruments &amp; Components</v>
      </c>
      <c r="P1800" s="229" t="str">
        <f>IFERROR(IF(VLOOKUP($C1800,'MSCI Database'!$C:$R,3, FALSE)="","",VLOOKUP($C1800,'MSCI Database'!$C:$R,3, FALSE)),"")</f>
        <v>A</v>
      </c>
      <c r="Q1800" s="229" t="str">
        <f>IFERROR(IF(VLOOKUP($C1800,'MSCI Database'!$C:$R,4, FALSE)="","",VLOOKUP($C1800,'MSCI Database'!$C:$R,4, FALSE)),"")</f>
        <v>-1</v>
      </c>
      <c r="R1800" s="229">
        <f>IFERROR(IF(VLOOKUP($C1800,'MSCI Database'!$C:$R,5, FALSE)="","",VLOOKUP($C1800,'MSCI Database'!$C:$R,5, FALSE)),"")</f>
        <v>6.1</v>
      </c>
      <c r="S1800" s="229">
        <f>IFERROR(IF(VLOOKUP($C1800,'MSCI Database'!$C:$R,6, FALSE)="","",VLOOKUP($C1800,'MSCI Database'!$C:$R,6, FALSE)),"")</f>
        <v>6.6</v>
      </c>
      <c r="T1800" s="229">
        <f>IFERROR(IF(VLOOKUP($C1800,'MSCI Database'!$C:$R,7, FALSE)="","",VLOOKUP($C1800,'MSCI Database'!$C:$R,7, FALSE)),"")</f>
        <v>5.4</v>
      </c>
      <c r="U1800" s="229">
        <f>IFERROR(IF(VLOOKUP($C1800,'MSCI Database'!$C:$R,8, FALSE)="","",VLOOKUP($C1800,'MSCI Database'!$C:$R,8, FALSE)),"")</f>
        <v>3.6</v>
      </c>
      <c r="V1800" s="229">
        <f>IFERROR(IF(VLOOKUP($C1800,'MSCI Database'!$C:$R,9, FALSE)="","",VLOOKUP($C1800,'MSCI Database'!$C:$R,9, FALSE)),"")</f>
        <v>4.8</v>
      </c>
      <c r="W1800" s="215">
        <f t="shared" ca="1" si="83"/>
        <v>0</v>
      </c>
      <c r="X1800" s="276">
        <f>IFERROR(IF(VLOOKUP($C1800,'MSCI Database'!$C:$R,10, FALSE)="","",VLOOKUP($C1800,'MSCI Database'!$C:$R,10, FALSE)),"")</f>
        <v>1491123</v>
      </c>
      <c r="Y1800" s="229" t="str">
        <f>IFERROR(IF(VLOOKUP($C1800,'MSCI Database'!$C:$R,11, FALSE)="","",VLOOKUP($C1800,'MSCI Database'!$C:$R,11, FALSE)),"")</f>
        <v>2019</v>
      </c>
      <c r="Z1800" s="229" t="str">
        <f>IFERROR(IF(VLOOKUP($C1800,'MSCI Database'!$C:$R,12, FALSE)="","",VLOOKUP($C1800,'MSCI Database'!$C:$R,12, FALSE)),"")</f>
        <v>Reported</v>
      </c>
      <c r="AA1800" s="229" t="str">
        <f>IFERROR(IF(VLOOKUP($C1800,'MSCI Database'!$C:$R,13, FALSE)="","",VLOOKUP($C1800,'MSCI Database'!$C:$R,13, FALSE)),"")</f>
        <v>Lags peers in governance practices, but retains focus on opportunities in clean technology</v>
      </c>
    </row>
    <row r="1801" spans="1:27" s="130" customFormat="1" ht="15" hidden="1" customHeight="1" outlineLevel="1">
      <c r="A1801" s="130" t="s">
        <v>4083</v>
      </c>
      <c r="B1801" s="130" t="s">
        <v>4084</v>
      </c>
      <c r="C1801" s="130" t="s">
        <v>4085</v>
      </c>
      <c r="D1801" s="130" t="s">
        <v>18672</v>
      </c>
      <c r="E1801" s="130" t="s">
        <v>18689</v>
      </c>
      <c r="F1801" s="215">
        <v>6.5481234476279612E-2</v>
      </c>
      <c r="G1801" s="132" t="str">
        <f ca="1">IFERROR(_xll.BQL($A1801, "cur_mkt_cap(currency=EUR)")/1000000, " ")</f>
        <v xml:space="preserve"> </v>
      </c>
      <c r="M1801" s="308"/>
      <c r="N1801" s="215">
        <f t="shared" si="82"/>
        <v>7.092981067451994E-4</v>
      </c>
      <c r="O1801" s="172" t="str">
        <f>IFERROR(IF(VLOOKUP($C1801,'MSCI Database'!$C:$R,2, FALSE)="","",VLOOKUP($C1801,'MSCI Database'!$C:$R,2, FALSE)),"")</f>
        <v>Electronic Equipment, Instruments &amp; Components</v>
      </c>
      <c r="P1801" s="229" t="str">
        <f>IFERROR(IF(VLOOKUP($C1801,'MSCI Database'!$C:$R,3, FALSE)="","",VLOOKUP($C1801,'MSCI Database'!$C:$R,3, FALSE)),"")</f>
        <v>BBB</v>
      </c>
      <c r="Q1801" s="229" t="str">
        <f>IFERROR(IF(VLOOKUP($C1801,'MSCI Database'!$C:$R,4, FALSE)="","",VLOOKUP($C1801,'MSCI Database'!$C:$R,4, FALSE)),"")</f>
        <v>0</v>
      </c>
      <c r="R1801" s="229">
        <f>IFERROR(IF(VLOOKUP($C1801,'MSCI Database'!$C:$R,5, FALSE)="","",VLOOKUP($C1801,'MSCI Database'!$C:$R,5, FALSE)),"")</f>
        <v>4.3</v>
      </c>
      <c r="S1801" s="229">
        <f>IFERROR(IF(VLOOKUP($C1801,'MSCI Database'!$C:$R,6, FALSE)="","",VLOOKUP($C1801,'MSCI Database'!$C:$R,6, FALSE)),"")</f>
        <v>5.9</v>
      </c>
      <c r="T1801" s="229">
        <f>IFERROR(IF(VLOOKUP($C1801,'MSCI Database'!$C:$R,7, FALSE)="","",VLOOKUP($C1801,'MSCI Database'!$C:$R,7, FALSE)),"")</f>
        <v>3.6</v>
      </c>
      <c r="U1801" s="229">
        <f>IFERROR(IF(VLOOKUP($C1801,'MSCI Database'!$C:$R,8, FALSE)="","",VLOOKUP($C1801,'MSCI Database'!$C:$R,8, FALSE)),"")</f>
        <v>4.7</v>
      </c>
      <c r="V1801" s="229">
        <f>IFERROR(IF(VLOOKUP($C1801,'MSCI Database'!$C:$R,9, FALSE)="","",VLOOKUP($C1801,'MSCI Database'!$C:$R,9, FALSE)),"")</f>
        <v>4.4000000000000004</v>
      </c>
      <c r="W1801" s="215">
        <f t="shared" ca="1" si="83"/>
        <v>0</v>
      </c>
      <c r="X1801" s="276">
        <f>IFERROR(IF(VLOOKUP($C1801,'MSCI Database'!$C:$R,10, FALSE)="","",VLOOKUP($C1801,'MSCI Database'!$C:$R,10, FALSE)),"")</f>
        <v>4420000</v>
      </c>
      <c r="Y1801" s="229" t="str">
        <f>IFERROR(IF(VLOOKUP($C1801,'MSCI Database'!$C:$R,11, FALSE)="","",VLOOKUP($C1801,'MSCI Database'!$C:$R,11, FALSE)),"")</f>
        <v>2019</v>
      </c>
      <c r="Z1801" s="229" t="str">
        <f>IFERROR(IF(VLOOKUP($C1801,'MSCI Database'!$C:$R,12, FALSE)="","",VLOOKUP($C1801,'MSCI Database'!$C:$R,12, FALSE)),"")</f>
        <v>Reported</v>
      </c>
      <c r="AA1801" s="229" t="str">
        <f>IFERROR(IF(VLOOKUP($C1801,'MSCI Database'!$C:$R,13, FALSE)="","",VLOOKUP($C1801,'MSCI Database'!$C:$R,13, FALSE)),"")</f>
        <v>Lack of stringent policies in mitigating labor risks amid social innovation framework</v>
      </c>
    </row>
    <row r="1802" spans="1:27" s="130" customFormat="1" ht="15" hidden="1" customHeight="1" outlineLevel="1">
      <c r="A1802" s="130" t="s">
        <v>2877</v>
      </c>
      <c r="B1802" s="130" t="s">
        <v>2878</v>
      </c>
      <c r="C1802" s="130" t="s">
        <v>2879</v>
      </c>
      <c r="D1802" s="130" t="s">
        <v>18699</v>
      </c>
      <c r="E1802" s="130" t="s">
        <v>18688</v>
      </c>
      <c r="F1802" s="215">
        <v>2.326967697804375E-2</v>
      </c>
      <c r="G1802" s="132" t="str">
        <f ca="1">IFERROR(_xll.BQL($A1802, "cur_mkt_cap(currency=EUR)")/1000000, " ")</f>
        <v xml:space="preserve"> </v>
      </c>
      <c r="M1802" s="308"/>
      <c r="N1802" s="215">
        <f t="shared" ref="N1802:N1865" si="84">IF(V1802&lt;&gt;"",VLOOKUP($A1802,$A$1737:$V$3221,6,FALSE)/SUMIF($V$1737:$V$3221,"&gt;0",$F$1737:$F$3221),0)</f>
        <v>2.5205905107176504E-4</v>
      </c>
      <c r="O1802" s="172" t="str">
        <f>IFERROR(IF(VLOOKUP($C1802,'MSCI Database'!$C:$R,2, FALSE)="","",VLOOKUP($C1802,'MSCI Database'!$C:$R,2, FALSE)),"")</f>
        <v>Banks</v>
      </c>
      <c r="P1802" s="229" t="str">
        <f>IFERROR(IF(VLOOKUP($C1802,'MSCI Database'!$C:$R,3, FALSE)="","",VLOOKUP($C1802,'MSCI Database'!$C:$R,3, FALSE)),"")</f>
        <v>A</v>
      </c>
      <c r="Q1802" s="229" t="str">
        <f>IFERROR(IF(VLOOKUP($C1802,'MSCI Database'!$C:$R,4, FALSE)="","",VLOOKUP($C1802,'MSCI Database'!$C:$R,4, FALSE)),"")</f>
        <v>0</v>
      </c>
      <c r="R1802" s="229">
        <f>IFERROR(IF(VLOOKUP($C1802,'MSCI Database'!$C:$R,5, FALSE)="","",VLOOKUP($C1802,'MSCI Database'!$C:$R,5, FALSE)),"")</f>
        <v>5.9</v>
      </c>
      <c r="S1802" s="229">
        <f>IFERROR(IF(VLOOKUP($C1802,'MSCI Database'!$C:$R,6, FALSE)="","",VLOOKUP($C1802,'MSCI Database'!$C:$R,6, FALSE)),"")</f>
        <v>4.3</v>
      </c>
      <c r="T1802" s="229">
        <f>IFERROR(IF(VLOOKUP($C1802,'MSCI Database'!$C:$R,7, FALSE)="","",VLOOKUP($C1802,'MSCI Database'!$C:$R,7, FALSE)),"")</f>
        <v>5.6</v>
      </c>
      <c r="U1802" s="229">
        <f>IFERROR(IF(VLOOKUP($C1802,'MSCI Database'!$C:$R,8, FALSE)="","",VLOOKUP($C1802,'MSCI Database'!$C:$R,8, FALSE)),"")</f>
        <v>2.9</v>
      </c>
      <c r="V1802" s="229">
        <f>IFERROR(IF(VLOOKUP($C1802,'MSCI Database'!$C:$R,9, FALSE)="","",VLOOKUP($C1802,'MSCI Database'!$C:$R,9, FALSE)),"")</f>
        <v>4.5</v>
      </c>
      <c r="W1802" s="215">
        <f t="shared" ref="W1802:W1865" ca="1" si="85">IFERROR(IF(X1802&lt;&gt;"",VLOOKUP($A1802,$A$1737:$X$3221,6,FALSE)/100,0)*$G$1735/$G1802, 0)</f>
        <v>0</v>
      </c>
      <c r="X1802" s="276">
        <f>IFERROR(IF(VLOOKUP($C1802,'MSCI Database'!$C:$R,10, FALSE)="","",VLOOKUP($C1802,'MSCI Database'!$C:$R,10, FALSE)),"")</f>
        <v>15283</v>
      </c>
      <c r="Y1802" s="229" t="str">
        <f>IFERROR(IF(VLOOKUP($C1802,'MSCI Database'!$C:$R,11, FALSE)="","",VLOOKUP($C1802,'MSCI Database'!$C:$R,11, FALSE)),"")</f>
        <v>2019</v>
      </c>
      <c r="Z1802" s="229" t="str">
        <f>IFERROR(IF(VLOOKUP($C1802,'MSCI Database'!$C:$R,12, FALSE)="","",VLOOKUP($C1802,'MSCI Database'!$C:$R,12, FALSE)),"")</f>
        <v>Reported</v>
      </c>
      <c r="AA1802" s="229" t="str">
        <f>IFERROR(IF(VLOOKUP($C1802,'MSCI Database'!$C:$R,13, FALSE)="","",VLOOKUP($C1802,'MSCI Database'!$C:$R,13, FALSE)),"")</f>
        <v>Business ethics practices lead peers; recent lapses in controls to preempt money laundering</v>
      </c>
    </row>
    <row r="1803" spans="1:27" s="130" customFormat="1" ht="15" hidden="1" customHeight="1" outlineLevel="1">
      <c r="A1803" s="130" t="s">
        <v>4196</v>
      </c>
      <c r="B1803" s="130" t="s">
        <v>4197</v>
      </c>
      <c r="C1803" s="130" t="s">
        <v>4198</v>
      </c>
      <c r="D1803" s="130" t="s">
        <v>18672</v>
      </c>
      <c r="E1803" s="130" t="s">
        <v>18673</v>
      </c>
      <c r="F1803" s="215">
        <v>6.220784120286689E-2</v>
      </c>
      <c r="G1803" s="132" t="str">
        <f ca="1">IFERROR(_xll.BQL($A1803, "cur_mkt_cap(currency=EUR)")/1000000, " ")</f>
        <v xml:space="preserve"> </v>
      </c>
      <c r="M1803" s="308"/>
      <c r="N1803" s="215">
        <f t="shared" si="84"/>
        <v>6.7384044211755425E-4</v>
      </c>
      <c r="O1803" s="172" t="str">
        <f>IFERROR(IF(VLOOKUP($C1803,'MSCI Database'!$C:$R,2, FALSE)="","",VLOOKUP($C1803,'MSCI Database'!$C:$R,2, FALSE)),"")</f>
        <v>Trading Companies &amp; Distributors</v>
      </c>
      <c r="P1803" s="229" t="str">
        <f>IFERROR(IF(VLOOKUP($C1803,'MSCI Database'!$C:$R,3, FALSE)="","",VLOOKUP($C1803,'MSCI Database'!$C:$R,3, FALSE)),"")</f>
        <v>BB</v>
      </c>
      <c r="Q1803" s="229" t="str">
        <f>IFERROR(IF(VLOOKUP($C1803,'MSCI Database'!$C:$R,4, FALSE)="","",VLOOKUP($C1803,'MSCI Database'!$C:$R,4, FALSE)),"")</f>
        <v>-1</v>
      </c>
      <c r="R1803" s="229">
        <f>IFERROR(IF(VLOOKUP($C1803,'MSCI Database'!$C:$R,5, FALSE)="","",VLOOKUP($C1803,'MSCI Database'!$C:$R,5, FALSE)),"")</f>
        <v>4</v>
      </c>
      <c r="S1803" s="229">
        <f>IFERROR(IF(VLOOKUP($C1803,'MSCI Database'!$C:$R,6, FALSE)="","",VLOOKUP($C1803,'MSCI Database'!$C:$R,6, FALSE)),"")</f>
        <v>4.7</v>
      </c>
      <c r="T1803" s="229">
        <f>IFERROR(IF(VLOOKUP($C1803,'MSCI Database'!$C:$R,7, FALSE)="","",VLOOKUP($C1803,'MSCI Database'!$C:$R,7, FALSE)),"")</f>
        <v>6</v>
      </c>
      <c r="U1803" s="229">
        <f>IFERROR(IF(VLOOKUP($C1803,'MSCI Database'!$C:$R,8, FALSE)="","",VLOOKUP($C1803,'MSCI Database'!$C:$R,8, FALSE)),"")</f>
        <v>4.0999999999999996</v>
      </c>
      <c r="V1803" s="229">
        <f>IFERROR(IF(VLOOKUP($C1803,'MSCI Database'!$C:$R,9, FALSE)="","",VLOOKUP($C1803,'MSCI Database'!$C:$R,9, FALSE)),"")</f>
        <v>5</v>
      </c>
      <c r="W1803" s="215">
        <f t="shared" ca="1" si="85"/>
        <v>0</v>
      </c>
      <c r="X1803" s="276">
        <f>IFERROR(IF(VLOOKUP($C1803,'MSCI Database'!$C:$R,10, FALSE)="","",VLOOKUP($C1803,'MSCI Database'!$C:$R,10, FALSE)),"")</f>
        <v>750000</v>
      </c>
      <c r="Y1803" s="229" t="str">
        <f>IFERROR(IF(VLOOKUP($C1803,'MSCI Database'!$C:$R,11, FALSE)="","",VLOOKUP($C1803,'MSCI Database'!$C:$R,11, FALSE)),"")</f>
        <v>2019</v>
      </c>
      <c r="Z1803" s="229" t="str">
        <f>IFERROR(IF(VLOOKUP($C1803,'MSCI Database'!$C:$R,12, FALSE)="","",VLOOKUP($C1803,'MSCI Database'!$C:$R,12, FALSE)),"")</f>
        <v>Reported</v>
      </c>
      <c r="AA1803" s="229" t="str">
        <f>IFERROR(IF(VLOOKUP($C1803,'MSCI Database'!$C:$R,13, FALSE)="","",VLOOKUP($C1803,'MSCI Database'!$C:$R,13, FALSE)),"")</f>
        <v>Governance practices, coupled with additional environmental and social risks drive the downgrade</v>
      </c>
    </row>
    <row r="1804" spans="1:27" s="130" customFormat="1" ht="15" hidden="1" customHeight="1" outlineLevel="1">
      <c r="A1804" s="130" t="s">
        <v>4208</v>
      </c>
      <c r="B1804" s="130" t="s">
        <v>4209</v>
      </c>
      <c r="C1804" s="130" t="s">
        <v>4210</v>
      </c>
      <c r="D1804" s="130" t="s">
        <v>18672</v>
      </c>
      <c r="E1804" s="130" t="s">
        <v>18673</v>
      </c>
      <c r="F1804" s="215">
        <v>6.272890822555624E-2</v>
      </c>
      <c r="G1804" s="132" t="str">
        <f ca="1">IFERROR(_xll.BQL($A1804, "cur_mkt_cap(currency=EUR)")/1000000, " ")</f>
        <v xml:space="preserve"> </v>
      </c>
      <c r="M1804" s="308"/>
      <c r="N1804" s="215">
        <f t="shared" si="84"/>
        <v>6.7948468287808541E-4</v>
      </c>
      <c r="O1804" s="172" t="str">
        <f>IFERROR(IF(VLOOKUP($C1804,'MSCI Database'!$C:$R,2, FALSE)="","",VLOOKUP($C1804,'MSCI Database'!$C:$R,2, FALSE)),"")</f>
        <v>Trading Companies &amp; Distributors</v>
      </c>
      <c r="P1804" s="229" t="str">
        <f>IFERROR(IF(VLOOKUP($C1804,'MSCI Database'!$C:$R,3, FALSE)="","",VLOOKUP($C1804,'MSCI Database'!$C:$R,3, FALSE)),"")</f>
        <v>BBB</v>
      </c>
      <c r="Q1804" s="229" t="str">
        <f>IFERROR(IF(VLOOKUP($C1804,'MSCI Database'!$C:$R,4, FALSE)="","",VLOOKUP($C1804,'MSCI Database'!$C:$R,4, FALSE)),"")</f>
        <v>0</v>
      </c>
      <c r="R1804" s="229">
        <f>IFERROR(IF(VLOOKUP($C1804,'MSCI Database'!$C:$R,5, FALSE)="","",VLOOKUP($C1804,'MSCI Database'!$C:$R,5, FALSE)),"")</f>
        <v>5.4</v>
      </c>
      <c r="S1804" s="229">
        <f>IFERROR(IF(VLOOKUP($C1804,'MSCI Database'!$C:$R,6, FALSE)="","",VLOOKUP($C1804,'MSCI Database'!$C:$R,6, FALSE)),"")</f>
        <v>5.5</v>
      </c>
      <c r="T1804" s="229">
        <f>IFERROR(IF(VLOOKUP($C1804,'MSCI Database'!$C:$R,7, FALSE)="","",VLOOKUP($C1804,'MSCI Database'!$C:$R,7, FALSE)),"")</f>
        <v>5.8</v>
      </c>
      <c r="U1804" s="229">
        <f>IFERROR(IF(VLOOKUP($C1804,'MSCI Database'!$C:$R,8, FALSE)="","",VLOOKUP($C1804,'MSCI Database'!$C:$R,8, FALSE)),"")</f>
        <v>5.0999999999999996</v>
      </c>
      <c r="V1804" s="229">
        <f>IFERROR(IF(VLOOKUP($C1804,'MSCI Database'!$C:$R,9, FALSE)="","",VLOOKUP($C1804,'MSCI Database'!$C:$R,9, FALSE)),"")</f>
        <v>5.4</v>
      </c>
      <c r="W1804" s="215">
        <f t="shared" ca="1" si="85"/>
        <v>0</v>
      </c>
      <c r="X1804" s="276">
        <f>IFERROR(IF(VLOOKUP($C1804,'MSCI Database'!$C:$R,10, FALSE)="","",VLOOKUP($C1804,'MSCI Database'!$C:$R,10, FALSE)),"")</f>
        <v>9436886</v>
      </c>
      <c r="Y1804" s="229" t="str">
        <f>IFERROR(IF(VLOOKUP($C1804,'MSCI Database'!$C:$R,11, FALSE)="","",VLOOKUP($C1804,'MSCI Database'!$C:$R,11, FALSE)),"")</f>
        <v>2019</v>
      </c>
      <c r="Z1804" s="229" t="str">
        <f>IFERROR(IF(VLOOKUP($C1804,'MSCI Database'!$C:$R,12, FALSE)="","",VLOOKUP($C1804,'MSCI Database'!$C:$R,12, FALSE)),"")</f>
        <v>Reported</v>
      </c>
      <c r="AA1804" s="229" t="str">
        <f>IFERROR(IF(VLOOKUP($C1804,'MSCI Database'!$C:$R,13, FALSE)="","",VLOOKUP($C1804,'MSCI Database'!$C:$R,13, FALSE)),"")</f>
        <v>Clean technologies remain a key strategy</v>
      </c>
    </row>
    <row r="1805" spans="1:27" s="130" customFormat="1" ht="15" hidden="1" customHeight="1" outlineLevel="1">
      <c r="A1805" s="130" t="s">
        <v>3719</v>
      </c>
      <c r="B1805" s="130" t="s">
        <v>3720</v>
      </c>
      <c r="C1805" s="130" t="s">
        <v>3721</v>
      </c>
      <c r="D1805" s="130" t="s">
        <v>18672</v>
      </c>
      <c r="E1805" s="130" t="s">
        <v>12133</v>
      </c>
      <c r="F1805" s="215">
        <v>5.7969661337229438E-2</v>
      </c>
      <c r="G1805" s="132" t="str">
        <f ca="1">IFERROR(_xll.BQL($A1805, "cur_mkt_cap(currency=EUR)")/1000000, " ")</f>
        <v xml:space="preserve"> </v>
      </c>
      <c r="M1805" s="308"/>
      <c r="N1805" s="215">
        <f t="shared" si="84"/>
        <v>6.2793212993032409E-4</v>
      </c>
      <c r="O1805" s="172" t="str">
        <f>IFERROR(IF(VLOOKUP($C1805,'MSCI Database'!$C:$R,2, FALSE)="","",VLOOKUP($C1805,'MSCI Database'!$C:$R,2, FALSE)),"")</f>
        <v>Health Care Equipment &amp; Supplies</v>
      </c>
      <c r="P1805" s="229" t="str">
        <f>IFERROR(IF(VLOOKUP($C1805,'MSCI Database'!$C:$R,3, FALSE)="","",VLOOKUP($C1805,'MSCI Database'!$C:$R,3, FALSE)),"")</f>
        <v>BB</v>
      </c>
      <c r="Q1805" s="229" t="str">
        <f>IFERROR(IF(VLOOKUP($C1805,'MSCI Database'!$C:$R,4, FALSE)="","",VLOOKUP($C1805,'MSCI Database'!$C:$R,4, FALSE)),"")</f>
        <v>1</v>
      </c>
      <c r="R1805" s="229">
        <f>IFERROR(IF(VLOOKUP($C1805,'MSCI Database'!$C:$R,5, FALSE)="","",VLOOKUP($C1805,'MSCI Database'!$C:$R,5, FALSE)),"")</f>
        <v>3</v>
      </c>
      <c r="S1805" s="229">
        <f>IFERROR(IF(VLOOKUP($C1805,'MSCI Database'!$C:$R,6, FALSE)="","",VLOOKUP($C1805,'MSCI Database'!$C:$R,6, FALSE)),"")</f>
        <v>7</v>
      </c>
      <c r="T1805" s="229">
        <f>IFERROR(IF(VLOOKUP($C1805,'MSCI Database'!$C:$R,7, FALSE)="","",VLOOKUP($C1805,'MSCI Database'!$C:$R,7, FALSE)),"")</f>
        <v>4.5999999999999996</v>
      </c>
      <c r="U1805" s="229">
        <f>IFERROR(IF(VLOOKUP($C1805,'MSCI Database'!$C:$R,8, FALSE)="","",VLOOKUP($C1805,'MSCI Database'!$C:$R,8, FALSE)),"")</f>
        <v>4.2</v>
      </c>
      <c r="V1805" s="229">
        <f>IFERROR(IF(VLOOKUP($C1805,'MSCI Database'!$C:$R,9, FALSE)="","",VLOOKUP($C1805,'MSCI Database'!$C:$R,9, FALSE)),"")</f>
        <v>4.5</v>
      </c>
      <c r="W1805" s="215">
        <f t="shared" ca="1" si="85"/>
        <v>0</v>
      </c>
      <c r="X1805" s="276">
        <f>IFERROR(IF(VLOOKUP($C1805,'MSCI Database'!$C:$R,10, FALSE)="","",VLOOKUP($C1805,'MSCI Database'!$C:$R,10, FALSE)),"")</f>
        <v>13761</v>
      </c>
      <c r="Y1805" s="229" t="str">
        <f>IFERROR(IF(VLOOKUP($C1805,'MSCI Database'!$C:$R,11, FALSE)="","",VLOOKUP($C1805,'MSCI Database'!$C:$R,11, FALSE)),"")</f>
        <v>2019</v>
      </c>
      <c r="Z1805" s="229" t="str">
        <f>IFERROR(IF(VLOOKUP($C1805,'MSCI Database'!$C:$R,12, FALSE)="","",VLOOKUP($C1805,'MSCI Database'!$C:$R,12, FALSE)),"")</f>
        <v>E.Segmt-Moderate</v>
      </c>
      <c r="AA1805" s="229" t="str">
        <f>IFERROR(IF(VLOOKUP($C1805,'MSCI Database'!$C:$R,13, FALSE)="","",VLOOKUP($C1805,'MSCI Database'!$C:$R,13, FALSE)),"")</f>
        <v>Improved efforts in corporate governance practices drive upgrade</v>
      </c>
    </row>
    <row r="1806" spans="1:27" s="130" customFormat="1" ht="15" hidden="1" customHeight="1" outlineLevel="1">
      <c r="A1806" s="130" t="s">
        <v>3986</v>
      </c>
      <c r="B1806" s="130" t="s">
        <v>3987</v>
      </c>
      <c r="C1806" s="130" t="s">
        <v>3988</v>
      </c>
      <c r="D1806" s="130" t="s">
        <v>18672</v>
      </c>
      <c r="E1806" s="130" t="s">
        <v>18690</v>
      </c>
      <c r="F1806" s="215">
        <v>5.8923470796672921E-2</v>
      </c>
      <c r="G1806" s="132" t="str">
        <f ca="1">IFERROR(_xll.BQL($A1806, "cur_mkt_cap(currency=EUR)")/1000000, " ")</f>
        <v xml:space="preserve"> </v>
      </c>
      <c r="M1806" s="308"/>
      <c r="N1806" s="215">
        <f t="shared" si="84"/>
        <v>6.3826387228658641E-4</v>
      </c>
      <c r="O1806" s="172" t="str">
        <f>IFERROR(IF(VLOOKUP($C1806,'MSCI Database'!$C:$R,2, FALSE)="","",VLOOKUP($C1806,'MSCI Database'!$C:$R,2, FALSE)),"")</f>
        <v>Telecommunication Services</v>
      </c>
      <c r="P1806" s="229" t="str">
        <f>IFERROR(IF(VLOOKUP($C1806,'MSCI Database'!$C:$R,3, FALSE)="","",VLOOKUP($C1806,'MSCI Database'!$C:$R,3, FALSE)),"")</f>
        <v>A</v>
      </c>
      <c r="Q1806" s="229" t="str">
        <f>IFERROR(IF(VLOOKUP($C1806,'MSCI Database'!$C:$R,4, FALSE)="","",VLOOKUP($C1806,'MSCI Database'!$C:$R,4, FALSE)),"")</f>
        <v>0</v>
      </c>
      <c r="R1806" s="229">
        <f>IFERROR(IF(VLOOKUP($C1806,'MSCI Database'!$C:$R,5, FALSE)="","",VLOOKUP($C1806,'MSCI Database'!$C:$R,5, FALSE)),"")</f>
        <v>7.1</v>
      </c>
      <c r="S1806" s="229">
        <f>IFERROR(IF(VLOOKUP($C1806,'MSCI Database'!$C:$R,6, FALSE)="","",VLOOKUP($C1806,'MSCI Database'!$C:$R,6, FALSE)),"")</f>
        <v>8.8000000000000007</v>
      </c>
      <c r="T1806" s="229">
        <f>IFERROR(IF(VLOOKUP($C1806,'MSCI Database'!$C:$R,7, FALSE)="","",VLOOKUP($C1806,'MSCI Database'!$C:$R,7, FALSE)),"")</f>
        <v>7.2</v>
      </c>
      <c r="U1806" s="229">
        <f>IFERROR(IF(VLOOKUP($C1806,'MSCI Database'!$C:$R,8, FALSE)="","",VLOOKUP($C1806,'MSCI Database'!$C:$R,8, FALSE)),"")</f>
        <v>4.5</v>
      </c>
      <c r="V1806" s="229">
        <f>IFERROR(IF(VLOOKUP($C1806,'MSCI Database'!$C:$R,9, FALSE)="","",VLOOKUP($C1806,'MSCI Database'!$C:$R,9, FALSE)),"")</f>
        <v>6.2</v>
      </c>
      <c r="W1806" s="215">
        <f t="shared" ca="1" si="85"/>
        <v>0</v>
      </c>
      <c r="X1806" s="276">
        <f>IFERROR(IF(VLOOKUP($C1806,'MSCI Database'!$C:$R,10, FALSE)="","",VLOOKUP($C1806,'MSCI Database'!$C:$R,10, FALSE)),"")</f>
        <v>3012060</v>
      </c>
      <c r="Y1806" s="229" t="str">
        <f>IFERROR(IF(VLOOKUP($C1806,'MSCI Database'!$C:$R,11, FALSE)="","",VLOOKUP($C1806,'MSCI Database'!$C:$R,11, FALSE)),"")</f>
        <v>2019</v>
      </c>
      <c r="Z1806" s="229" t="str">
        <f>IFERROR(IF(VLOOKUP($C1806,'MSCI Database'!$C:$R,12, FALSE)="","",VLOOKUP($C1806,'MSCI Database'!$C:$R,12, FALSE)),"")</f>
        <v>E.Segmt-Moderately Low</v>
      </c>
      <c r="AA1806" s="229" t="str">
        <f>IFERROR(IF(VLOOKUP($C1806,'MSCI Database'!$C:$R,13, FALSE)="","",VLOOKUP($C1806,'MSCI Database'!$C:$R,13, FALSE)),"")</f>
        <v>Strong labor management and cybersecurity policies continue to underpin the rating</v>
      </c>
    </row>
    <row r="1807" spans="1:27" s="130" customFormat="1" ht="15" hidden="1" customHeight="1" outlineLevel="1">
      <c r="A1807" s="130" t="s">
        <v>3704</v>
      </c>
      <c r="B1807" s="130" t="s">
        <v>3705</v>
      </c>
      <c r="C1807" s="130" t="s">
        <v>3706</v>
      </c>
      <c r="D1807" s="130" t="s">
        <v>18672</v>
      </c>
      <c r="E1807" s="130" t="s">
        <v>18674</v>
      </c>
      <c r="F1807" s="215">
        <v>5.7731973421132628E-2</v>
      </c>
      <c r="G1807" s="132" t="str">
        <f ca="1">IFERROR(_xll.BQL($A1807, "cur_mkt_cap(currency=EUR)")/1000000, " ")</f>
        <v xml:space="preserve"> </v>
      </c>
      <c r="M1807" s="308"/>
      <c r="N1807" s="215">
        <f t="shared" si="84"/>
        <v>6.2535747491301906E-4</v>
      </c>
      <c r="O1807" s="172" t="str">
        <f>IFERROR(IF(VLOOKUP($C1807,'MSCI Database'!$C:$R,2, FALSE)="","",VLOOKUP($C1807,'MSCI Database'!$C:$R,2, FALSE)),"")</f>
        <v>Retail - Food &amp; Staples</v>
      </c>
      <c r="P1807" s="229" t="str">
        <f>IFERROR(IF(VLOOKUP($C1807,'MSCI Database'!$C:$R,3, FALSE)="","",VLOOKUP($C1807,'MSCI Database'!$C:$R,3, FALSE)),"")</f>
        <v>BBB</v>
      </c>
      <c r="Q1807" s="229" t="str">
        <f>IFERROR(IF(VLOOKUP($C1807,'MSCI Database'!$C:$R,4, FALSE)="","",VLOOKUP($C1807,'MSCI Database'!$C:$R,4, FALSE)),"")</f>
        <v>1</v>
      </c>
      <c r="R1807" s="229">
        <f>IFERROR(IF(VLOOKUP($C1807,'MSCI Database'!$C:$R,5, FALSE)="","",VLOOKUP($C1807,'MSCI Database'!$C:$R,5, FALSE)),"")</f>
        <v>5.4</v>
      </c>
      <c r="S1807" s="229">
        <f>IFERROR(IF(VLOOKUP($C1807,'MSCI Database'!$C:$R,6, FALSE)="","",VLOOKUP($C1807,'MSCI Database'!$C:$R,6, FALSE)),"")</f>
        <v>3.9</v>
      </c>
      <c r="T1807" s="229">
        <f>IFERROR(IF(VLOOKUP($C1807,'MSCI Database'!$C:$R,7, FALSE)="","",VLOOKUP($C1807,'MSCI Database'!$C:$R,7, FALSE)),"")</f>
        <v>4.5999999999999996</v>
      </c>
      <c r="U1807" s="229">
        <f>IFERROR(IF(VLOOKUP($C1807,'MSCI Database'!$C:$R,8, FALSE)="","",VLOOKUP($C1807,'MSCI Database'!$C:$R,8, FALSE)),"")</f>
        <v>4.8</v>
      </c>
      <c r="V1807" s="229">
        <f>IFERROR(IF(VLOOKUP($C1807,'MSCI Database'!$C:$R,9, FALSE)="","",VLOOKUP($C1807,'MSCI Database'!$C:$R,9, FALSE)),"")</f>
        <v>4.5999999999999996</v>
      </c>
      <c r="W1807" s="215">
        <f t="shared" ca="1" si="85"/>
        <v>0</v>
      </c>
      <c r="X1807" s="276">
        <f>IFERROR(IF(VLOOKUP($C1807,'MSCI Database'!$C:$R,10, FALSE)="","",VLOOKUP($C1807,'MSCI Database'!$C:$R,10, FALSE)),"")</f>
        <v>3655792</v>
      </c>
      <c r="Y1807" s="229" t="str">
        <f>IFERROR(IF(VLOOKUP($C1807,'MSCI Database'!$C:$R,11, FALSE)="","",VLOOKUP($C1807,'MSCI Database'!$C:$R,11, FALSE)),"")</f>
        <v>2019</v>
      </c>
      <c r="Z1807" s="229" t="str">
        <f>IFERROR(IF(VLOOKUP($C1807,'MSCI Database'!$C:$R,12, FALSE)="","",VLOOKUP($C1807,'MSCI Database'!$C:$R,12, FALSE)),"")</f>
        <v>E.CSI</v>
      </c>
      <c r="AA1807" s="229" t="str">
        <f>IFERROR(IF(VLOOKUP($C1807,'MSCI Database'!$C:$R,13, FALSE)="","",VLOOKUP($C1807,'MSCI Database'!$C:$R,13, FALSE)),"")</f>
        <v>Strong data security measures; lags peers on labor management and product safety programs</v>
      </c>
    </row>
    <row r="1808" spans="1:27" s="130" customFormat="1" ht="15" hidden="1" customHeight="1" outlineLevel="1">
      <c r="A1808" s="130" t="s">
        <v>4951</v>
      </c>
      <c r="B1808" s="130" t="s">
        <v>4952</v>
      </c>
      <c r="C1808" s="130" t="s">
        <v>4953</v>
      </c>
      <c r="D1808" s="130" t="s">
        <v>18678</v>
      </c>
      <c r="E1808" s="130" t="s">
        <v>18690</v>
      </c>
      <c r="F1808" s="215">
        <v>0.78632739313203126</v>
      </c>
      <c r="G1808" s="132" t="str">
        <f ca="1">IFERROR(_xll.BQL($A1808, "cur_mkt_cap(currency=EUR)")/1000000, " ")</f>
        <v xml:space="preserve"> </v>
      </c>
      <c r="M1808" s="308"/>
      <c r="N1808" s="215">
        <f t="shared" si="84"/>
        <v>8.5175628665412201E-3</v>
      </c>
      <c r="O1808" s="172" t="str">
        <f>IFERROR(IF(VLOOKUP($C1808,'MSCI Database'!$C:$R,2, FALSE)="","",VLOOKUP($C1808,'MSCI Database'!$C:$R,2, FALSE)),"")</f>
        <v>Interactive Media &amp; Services</v>
      </c>
      <c r="P1808" s="229" t="str">
        <f>IFERROR(IF(VLOOKUP($C1808,'MSCI Database'!$C:$R,3, FALSE)="","",VLOOKUP($C1808,'MSCI Database'!$C:$R,3, FALSE)),"")</f>
        <v>BBB</v>
      </c>
      <c r="Q1808" s="229" t="str">
        <f>IFERROR(IF(VLOOKUP($C1808,'MSCI Database'!$C:$R,4, FALSE)="","",VLOOKUP($C1808,'MSCI Database'!$C:$R,4, FALSE)),"")</f>
        <v>0</v>
      </c>
      <c r="R1808" s="229">
        <f>IFERROR(IF(VLOOKUP($C1808,'MSCI Database'!$C:$R,5, FALSE)="","",VLOOKUP($C1808,'MSCI Database'!$C:$R,5, FALSE)),"")</f>
        <v>5.0999999999999996</v>
      </c>
      <c r="S1808" s="229">
        <f>IFERROR(IF(VLOOKUP($C1808,'MSCI Database'!$C:$R,6, FALSE)="","",VLOOKUP($C1808,'MSCI Database'!$C:$R,6, FALSE)),"")</f>
        <v>9</v>
      </c>
      <c r="T1808" s="229">
        <f>IFERROR(IF(VLOOKUP($C1808,'MSCI Database'!$C:$R,7, FALSE)="","",VLOOKUP($C1808,'MSCI Database'!$C:$R,7, FALSE)),"")</f>
        <v>5.0999999999999996</v>
      </c>
      <c r="U1808" s="229">
        <f>IFERROR(IF(VLOOKUP($C1808,'MSCI Database'!$C:$R,8, FALSE)="","",VLOOKUP($C1808,'MSCI Database'!$C:$R,8, FALSE)),"")</f>
        <v>2.4</v>
      </c>
      <c r="V1808" s="229">
        <f>IFERROR(IF(VLOOKUP($C1808,'MSCI Database'!$C:$R,9, FALSE)="","",VLOOKUP($C1808,'MSCI Database'!$C:$R,9, FALSE)),"")</f>
        <v>4.2</v>
      </c>
      <c r="W1808" s="215">
        <f t="shared" ca="1" si="85"/>
        <v>0</v>
      </c>
      <c r="X1808" s="276">
        <f>IFERROR(IF(VLOOKUP($C1808,'MSCI Database'!$C:$R,10, FALSE)="","",VLOOKUP($C1808,'MSCI Database'!$C:$R,10, FALSE)),"")</f>
        <v>856788</v>
      </c>
      <c r="Y1808" s="229" t="str">
        <f>IFERROR(IF(VLOOKUP($C1808,'MSCI Database'!$C:$R,11, FALSE)="","",VLOOKUP($C1808,'MSCI Database'!$C:$R,11, FALSE)),"")</f>
        <v>2019</v>
      </c>
      <c r="Z1808" s="229" t="str">
        <f>IFERROR(IF(VLOOKUP($C1808,'MSCI Database'!$C:$R,12, FALSE)="","",VLOOKUP($C1808,'MSCI Database'!$C:$R,12, FALSE)),"")</f>
        <v>Reported</v>
      </c>
      <c r="AA1808" s="229" t="str">
        <f>IFERROR(IF(VLOOKUP($C1808,'MSCI Database'!$C:$R,13, FALSE)="","",VLOOKUP($C1808,'MSCI Database'!$C:$R,13, FALSE)),"")</f>
        <v>Strong talent development initiatives, but issues related to WeChat weigh on the rating</v>
      </c>
    </row>
    <row r="1809" spans="1:27" s="130" customFormat="1" ht="15" hidden="1" customHeight="1" outlineLevel="1">
      <c r="A1809" s="130" t="s">
        <v>3998</v>
      </c>
      <c r="B1809" s="130" t="s">
        <v>3999</v>
      </c>
      <c r="C1809" s="130" t="s">
        <v>4000</v>
      </c>
      <c r="D1809" s="130" t="s">
        <v>18672</v>
      </c>
      <c r="E1809" s="130" t="s">
        <v>18690</v>
      </c>
      <c r="F1809" s="215">
        <v>5.5265252258077241E-2</v>
      </c>
      <c r="G1809" s="132" t="str">
        <f ca="1">IFERROR(_xll.BQL($A1809, "cur_mkt_cap(currency=EUR)")/1000000, " ")</f>
        <v xml:space="preserve"> </v>
      </c>
      <c r="M1809" s="308"/>
      <c r="N1809" s="215">
        <f t="shared" si="84"/>
        <v>5.9863774879885567E-4</v>
      </c>
      <c r="O1809" s="172" t="str">
        <f>IFERROR(IF(VLOOKUP($C1809,'MSCI Database'!$C:$R,2, FALSE)="","",VLOOKUP($C1809,'MSCI Database'!$C:$R,2, FALSE)),"")</f>
        <v>Telecommunication Services</v>
      </c>
      <c r="P1809" s="229" t="str">
        <f>IFERROR(IF(VLOOKUP($C1809,'MSCI Database'!$C:$R,3, FALSE)="","",VLOOKUP($C1809,'MSCI Database'!$C:$R,3, FALSE)),"")</f>
        <v>A</v>
      </c>
      <c r="Q1809" s="229" t="str">
        <f>IFERROR(IF(VLOOKUP($C1809,'MSCI Database'!$C:$R,4, FALSE)="","",VLOOKUP($C1809,'MSCI Database'!$C:$R,4, FALSE)),"")</f>
        <v>0</v>
      </c>
      <c r="R1809" s="229">
        <f>IFERROR(IF(VLOOKUP($C1809,'MSCI Database'!$C:$R,5, FALSE)="","",VLOOKUP($C1809,'MSCI Database'!$C:$R,5, FALSE)),"")</f>
        <v>6.5</v>
      </c>
      <c r="S1809" s="229">
        <f>IFERROR(IF(VLOOKUP($C1809,'MSCI Database'!$C:$R,6, FALSE)="","",VLOOKUP($C1809,'MSCI Database'!$C:$R,6, FALSE)),"")</f>
        <v>10</v>
      </c>
      <c r="T1809" s="229">
        <f>IFERROR(IF(VLOOKUP($C1809,'MSCI Database'!$C:$R,7, FALSE)="","",VLOOKUP($C1809,'MSCI Database'!$C:$R,7, FALSE)),"")</f>
        <v>5.2</v>
      </c>
      <c r="U1809" s="229">
        <f>IFERROR(IF(VLOOKUP($C1809,'MSCI Database'!$C:$R,8, FALSE)="","",VLOOKUP($C1809,'MSCI Database'!$C:$R,8, FALSE)),"")</f>
        <v>4.5</v>
      </c>
      <c r="V1809" s="229">
        <f>IFERROR(IF(VLOOKUP($C1809,'MSCI Database'!$C:$R,9, FALSE)="","",VLOOKUP($C1809,'MSCI Database'!$C:$R,9, FALSE)),"")</f>
        <v>5.2</v>
      </c>
      <c r="W1809" s="215">
        <f t="shared" ca="1" si="85"/>
        <v>0</v>
      </c>
      <c r="X1809" s="276">
        <f>IFERROR(IF(VLOOKUP($C1809,'MSCI Database'!$C:$R,10, FALSE)="","",VLOOKUP($C1809,'MSCI Database'!$C:$R,10, FALSE)),"")</f>
        <v>3198000</v>
      </c>
      <c r="Y1809" s="229" t="str">
        <f>IFERROR(IF(VLOOKUP($C1809,'MSCI Database'!$C:$R,11, FALSE)="","",VLOOKUP($C1809,'MSCI Database'!$C:$R,11, FALSE)),"")</f>
        <v>2019</v>
      </c>
      <c r="Z1809" s="229" t="str">
        <f>IFERROR(IF(VLOOKUP($C1809,'MSCI Database'!$C:$R,12, FALSE)="","",VLOOKUP($C1809,'MSCI Database'!$C:$R,12, FALSE)),"")</f>
        <v>Reported</v>
      </c>
      <c r="AA1809" s="229" t="str">
        <f>IFERROR(IF(VLOOKUP($C1809,'MSCI Database'!$C:$R,13, FALSE)="","",VLOOKUP($C1809,'MSCI Database'!$C:$R,13, FALSE)),"")</f>
        <v>Moderate employment and cybersecurity practices</v>
      </c>
    </row>
    <row r="1810" spans="1:27" s="130" customFormat="1" ht="15" hidden="1" customHeight="1" outlineLevel="1">
      <c r="A1810" s="130" t="s">
        <v>4227</v>
      </c>
      <c r="B1810" s="130" t="s">
        <v>4228</v>
      </c>
      <c r="C1810" s="130" t="s">
        <v>4229</v>
      </c>
      <c r="D1810" s="130" t="s">
        <v>18672</v>
      </c>
      <c r="E1810" s="130" t="s">
        <v>18673</v>
      </c>
      <c r="F1810" s="215">
        <v>5.469788482901887E-2</v>
      </c>
      <c r="G1810" s="132" t="str">
        <f ca="1">IFERROR(_xll.BQL($A1810, "cur_mkt_cap(currency=EUR)")/1000000, " ")</f>
        <v xml:space="preserve"> </v>
      </c>
      <c r="M1810" s="308"/>
      <c r="N1810" s="215">
        <f t="shared" si="84"/>
        <v>5.924919782360577E-4</v>
      </c>
      <c r="O1810" s="172" t="str">
        <f>IFERROR(IF(VLOOKUP($C1810,'MSCI Database'!$C:$R,2, FALSE)="","",VLOOKUP($C1810,'MSCI Database'!$C:$R,2, FALSE)),"")</f>
        <v>Industrial Machinery</v>
      </c>
      <c r="P1810" s="229" t="str">
        <f>IFERROR(IF(VLOOKUP($C1810,'MSCI Database'!$C:$R,3, FALSE)="","",VLOOKUP($C1810,'MSCI Database'!$C:$R,3, FALSE)),"")</f>
        <v>BBB</v>
      </c>
      <c r="Q1810" s="229" t="str">
        <f>IFERROR(IF(VLOOKUP($C1810,'MSCI Database'!$C:$R,4, FALSE)="","",VLOOKUP($C1810,'MSCI Database'!$C:$R,4, FALSE)),"")</f>
        <v>0</v>
      </c>
      <c r="R1810" s="229">
        <f>IFERROR(IF(VLOOKUP($C1810,'MSCI Database'!$C:$R,5, FALSE)="","",VLOOKUP($C1810,'MSCI Database'!$C:$R,5, FALSE)),"")</f>
        <v>4.3</v>
      </c>
      <c r="S1810" s="229">
        <f>IFERROR(IF(VLOOKUP($C1810,'MSCI Database'!$C:$R,6, FALSE)="","",VLOOKUP($C1810,'MSCI Database'!$C:$R,6, FALSE)),"")</f>
        <v>5.0999999999999996</v>
      </c>
      <c r="T1810" s="229">
        <f>IFERROR(IF(VLOOKUP($C1810,'MSCI Database'!$C:$R,7, FALSE)="","",VLOOKUP($C1810,'MSCI Database'!$C:$R,7, FALSE)),"")</f>
        <v>4</v>
      </c>
      <c r="U1810" s="229">
        <f>IFERROR(IF(VLOOKUP($C1810,'MSCI Database'!$C:$R,8, FALSE)="","",VLOOKUP($C1810,'MSCI Database'!$C:$R,8, FALSE)),"")</f>
        <v>4.4000000000000004</v>
      </c>
      <c r="V1810" s="229">
        <f>IFERROR(IF(VLOOKUP($C1810,'MSCI Database'!$C:$R,9, FALSE)="","",VLOOKUP($C1810,'MSCI Database'!$C:$R,9, FALSE)),"")</f>
        <v>4.5</v>
      </c>
      <c r="W1810" s="215">
        <f t="shared" ca="1" si="85"/>
        <v>0</v>
      </c>
      <c r="X1810" s="276">
        <f>IFERROR(IF(VLOOKUP($C1810,'MSCI Database'!$C:$R,10, FALSE)="","",VLOOKUP($C1810,'MSCI Database'!$C:$R,10, FALSE)),"")</f>
        <v>796267</v>
      </c>
      <c r="Y1810" s="229" t="str">
        <f>IFERROR(IF(VLOOKUP($C1810,'MSCI Database'!$C:$R,11, FALSE)="","",VLOOKUP($C1810,'MSCI Database'!$C:$R,11, FALSE)),"")</f>
        <v>2019</v>
      </c>
      <c r="Z1810" s="229" t="str">
        <f>IFERROR(IF(VLOOKUP($C1810,'MSCI Database'!$C:$R,12, FALSE)="","",VLOOKUP($C1810,'MSCI Database'!$C:$R,12, FALSE)),"")</f>
        <v>Reported</v>
      </c>
      <c r="AA1810" s="229" t="str">
        <f>IFERROR(IF(VLOOKUP($C1810,'MSCI Database'!$C:$R,13, FALSE)="","",VLOOKUP($C1810,'MSCI Database'!$C:$R,13, FALSE)),"")</f>
        <v>Strong business ethics program, but workforce management lags peers</v>
      </c>
    </row>
    <row r="1811" spans="1:27" s="130" customFormat="1" ht="15" hidden="1" customHeight="1" outlineLevel="1">
      <c r="A1811" s="130" t="s">
        <v>4173</v>
      </c>
      <c r="B1811" s="130" t="s">
        <v>4174</v>
      </c>
      <c r="C1811" s="130" t="s">
        <v>4175</v>
      </c>
      <c r="D1811" s="130" t="s">
        <v>18672</v>
      </c>
      <c r="E1811" s="130" t="s">
        <v>18688</v>
      </c>
      <c r="F1811" s="215">
        <v>5.392552235076168E-2</v>
      </c>
      <c r="G1811" s="132" t="str">
        <f ca="1">IFERROR(_xll.BQL($A1811, "cur_mkt_cap(currency=EUR)")/1000000, " ")</f>
        <v xml:space="preserve"> </v>
      </c>
      <c r="M1811" s="308"/>
      <c r="N1811" s="215">
        <f t="shared" si="84"/>
        <v>5.8412568447372326E-4</v>
      </c>
      <c r="O1811" s="172" t="str">
        <f>IFERROR(IF(VLOOKUP($C1811,'MSCI Database'!$C:$R,2, FALSE)="","",VLOOKUP($C1811,'MSCI Database'!$C:$R,2, FALSE)),"")</f>
        <v>Banks</v>
      </c>
      <c r="P1811" s="229" t="str">
        <f>IFERROR(IF(VLOOKUP($C1811,'MSCI Database'!$C:$R,3, FALSE)="","",VLOOKUP($C1811,'MSCI Database'!$C:$R,3, FALSE)),"")</f>
        <v>A</v>
      </c>
      <c r="Q1811" s="229" t="str">
        <f>IFERROR(IF(VLOOKUP($C1811,'MSCI Database'!$C:$R,4, FALSE)="","",VLOOKUP($C1811,'MSCI Database'!$C:$R,4, FALSE)),"")</f>
        <v>0</v>
      </c>
      <c r="R1811" s="229">
        <f>IFERROR(IF(VLOOKUP($C1811,'MSCI Database'!$C:$R,5, FALSE)="","",VLOOKUP($C1811,'MSCI Database'!$C:$R,5, FALSE)),"")</f>
        <v>6.7</v>
      </c>
      <c r="S1811" s="229">
        <f>IFERROR(IF(VLOOKUP($C1811,'MSCI Database'!$C:$R,6, FALSE)="","",VLOOKUP($C1811,'MSCI Database'!$C:$R,6, FALSE)),"")</f>
        <v>9.4</v>
      </c>
      <c r="T1811" s="229">
        <f>IFERROR(IF(VLOOKUP($C1811,'MSCI Database'!$C:$R,7, FALSE)="","",VLOOKUP($C1811,'MSCI Database'!$C:$R,7, FALSE)),"")</f>
        <v>5.4</v>
      </c>
      <c r="U1811" s="229">
        <f>IFERROR(IF(VLOOKUP($C1811,'MSCI Database'!$C:$R,8, FALSE)="","",VLOOKUP($C1811,'MSCI Database'!$C:$R,8, FALSE)),"")</f>
        <v>3.4</v>
      </c>
      <c r="V1811" s="229">
        <f>IFERROR(IF(VLOOKUP($C1811,'MSCI Database'!$C:$R,9, FALSE)="","",VLOOKUP($C1811,'MSCI Database'!$C:$R,9, FALSE)),"")</f>
        <v>5.3</v>
      </c>
      <c r="W1811" s="215">
        <f t="shared" ca="1" si="85"/>
        <v>0</v>
      </c>
      <c r="X1811" s="276">
        <f>IFERROR(IF(VLOOKUP($C1811,'MSCI Database'!$C:$R,10, FALSE)="","",VLOOKUP($C1811,'MSCI Database'!$C:$R,10, FALSE)),"")</f>
        <v>277861</v>
      </c>
      <c r="Y1811" s="229" t="str">
        <f>IFERROR(IF(VLOOKUP($C1811,'MSCI Database'!$C:$R,11, FALSE)="","",VLOOKUP($C1811,'MSCI Database'!$C:$R,11, FALSE)),"")</f>
        <v>2019</v>
      </c>
      <c r="Z1811" s="229" t="str">
        <f>IFERROR(IF(VLOOKUP($C1811,'MSCI Database'!$C:$R,12, FALSE)="","",VLOOKUP($C1811,'MSCI Database'!$C:$R,12, FALSE)),"")</f>
        <v>E.CSI</v>
      </c>
      <c r="AA1811" s="229" t="str">
        <f>IFERROR(IF(VLOOKUP($C1811,'MSCI Database'!$C:$R,13, FALSE)="","",VLOOKUP($C1811,'MSCI Database'!$C:$R,13, FALSE)),"")</f>
        <v>Customer protection initiatives and human capital management leads most peers</v>
      </c>
    </row>
    <row r="1812" spans="1:27" s="130" customFormat="1" ht="15" hidden="1" customHeight="1" outlineLevel="1">
      <c r="A1812" s="130" t="s">
        <v>4283</v>
      </c>
      <c r="B1812" s="130" t="s">
        <v>4284</v>
      </c>
      <c r="C1812" s="130" t="s">
        <v>4285</v>
      </c>
      <c r="D1812" s="130" t="s">
        <v>18672</v>
      </c>
      <c r="E1812" s="130" t="s">
        <v>18682</v>
      </c>
      <c r="F1812" s="215">
        <v>5.3474731659447917E-2</v>
      </c>
      <c r="G1812" s="132" t="str">
        <f ca="1">IFERROR(_xll.BQL($A1812, "cur_mkt_cap(currency=EUR)")/1000000, " ")</f>
        <v xml:space="preserve"> </v>
      </c>
      <c r="M1812" s="308"/>
      <c r="N1812" s="215">
        <f t="shared" si="84"/>
        <v>5.7924268270314672E-4</v>
      </c>
      <c r="O1812" s="172" t="str">
        <f>IFERROR(IF(VLOOKUP($C1812,'MSCI Database'!$C:$R,2, FALSE)="","",VLOOKUP($C1812,'MSCI Database'!$C:$R,2, FALSE)),"")</f>
        <v>Automobiles</v>
      </c>
      <c r="P1812" s="229" t="str">
        <f>IFERROR(IF(VLOOKUP($C1812,'MSCI Database'!$C:$R,3, FALSE)="","",VLOOKUP($C1812,'MSCI Database'!$C:$R,3, FALSE)),"")</f>
        <v>A</v>
      </c>
      <c r="Q1812" s="229" t="str">
        <f>IFERROR(IF(VLOOKUP($C1812,'MSCI Database'!$C:$R,4, FALSE)="","",VLOOKUP($C1812,'MSCI Database'!$C:$R,4, FALSE)),"")</f>
        <v>1</v>
      </c>
      <c r="R1812" s="229">
        <f>IFERROR(IF(VLOOKUP($C1812,'MSCI Database'!$C:$R,5, FALSE)="","",VLOOKUP($C1812,'MSCI Database'!$C:$R,5, FALSE)),"")</f>
        <v>7.1</v>
      </c>
      <c r="S1812" s="229">
        <f>IFERROR(IF(VLOOKUP($C1812,'MSCI Database'!$C:$R,6, FALSE)="","",VLOOKUP($C1812,'MSCI Database'!$C:$R,6, FALSE)),"")</f>
        <v>7.3</v>
      </c>
      <c r="T1812" s="229">
        <f>IFERROR(IF(VLOOKUP($C1812,'MSCI Database'!$C:$R,7, FALSE)="","",VLOOKUP($C1812,'MSCI Database'!$C:$R,7, FALSE)),"")</f>
        <v>4.9000000000000004</v>
      </c>
      <c r="U1812" s="229">
        <f>IFERROR(IF(VLOOKUP($C1812,'MSCI Database'!$C:$R,8, FALSE)="","",VLOOKUP($C1812,'MSCI Database'!$C:$R,8, FALSE)),"")</f>
        <v>3.6</v>
      </c>
      <c r="V1812" s="229">
        <f>IFERROR(IF(VLOOKUP($C1812,'MSCI Database'!$C:$R,9, FALSE)="","",VLOOKUP($C1812,'MSCI Database'!$C:$R,9, FALSE)),"")</f>
        <v>4.9000000000000004</v>
      </c>
      <c r="W1812" s="215">
        <f t="shared" ca="1" si="85"/>
        <v>0</v>
      </c>
      <c r="X1812" s="276">
        <f>IFERROR(IF(VLOOKUP($C1812,'MSCI Database'!$C:$R,10, FALSE)="","",VLOOKUP($C1812,'MSCI Database'!$C:$R,10, FALSE)),"")</f>
        <v>602834</v>
      </c>
      <c r="Y1812" s="229" t="str">
        <f>IFERROR(IF(VLOOKUP($C1812,'MSCI Database'!$C:$R,11, FALSE)="","",VLOOKUP($C1812,'MSCI Database'!$C:$R,11, FALSE)),"")</f>
        <v>2019</v>
      </c>
      <c r="Z1812" s="229" t="str">
        <f>IFERROR(IF(VLOOKUP($C1812,'MSCI Database'!$C:$R,12, FALSE)="","",VLOOKUP($C1812,'MSCI Database'!$C:$R,12, FALSE)),"")</f>
        <v>E.CSI</v>
      </c>
      <c r="AA1812" s="229" t="str">
        <f>IFERROR(IF(VLOOKUP($C1812,'MSCI Database'!$C:$R,13, FALSE)="","",VLOOKUP($C1812,'MSCI Database'!$C:$R,13, FALSE)),"")</f>
        <v>Lower recalls and improved employee engagement practices drive upgrade</v>
      </c>
    </row>
    <row r="1813" spans="1:27" s="130" customFormat="1" ht="15" hidden="1" customHeight="1" outlineLevel="1">
      <c r="A1813" s="130" t="s">
        <v>3412</v>
      </c>
      <c r="B1813" s="130" t="s">
        <v>3413</v>
      </c>
      <c r="C1813" s="130" t="s">
        <v>3414</v>
      </c>
      <c r="D1813" s="130" t="s">
        <v>18672</v>
      </c>
      <c r="E1813" s="130" t="s">
        <v>18674</v>
      </c>
      <c r="F1813" s="215">
        <v>5.0879378313770957E-2</v>
      </c>
      <c r="G1813" s="132" t="str">
        <f ca="1">IFERROR(_xll.BQL($A1813, "cur_mkt_cap(currency=EUR)")/1000000, " ")</f>
        <v xml:space="preserve"> </v>
      </c>
      <c r="M1813" s="308"/>
      <c r="N1813" s="215">
        <f t="shared" si="84"/>
        <v>5.5112960222830718E-4</v>
      </c>
      <c r="O1813" s="172" t="str">
        <f>IFERROR(IF(VLOOKUP($C1813,'MSCI Database'!$C:$R,2, FALSE)="","",VLOOKUP($C1813,'MSCI Database'!$C:$R,2, FALSE)),"")</f>
        <v>Household &amp; Personal Products</v>
      </c>
      <c r="P1813" s="229" t="str">
        <f>IFERROR(IF(VLOOKUP($C1813,'MSCI Database'!$C:$R,3, FALSE)="","",VLOOKUP($C1813,'MSCI Database'!$C:$R,3, FALSE)),"")</f>
        <v>AA</v>
      </c>
      <c r="Q1813" s="229" t="str">
        <f>IFERROR(IF(VLOOKUP($C1813,'MSCI Database'!$C:$R,4, FALSE)="","",VLOOKUP($C1813,'MSCI Database'!$C:$R,4, FALSE)),"")</f>
        <v>0</v>
      </c>
      <c r="R1813" s="229">
        <f>IFERROR(IF(VLOOKUP($C1813,'MSCI Database'!$C:$R,5, FALSE)="","",VLOOKUP($C1813,'MSCI Database'!$C:$R,5, FALSE)),"")</f>
        <v>7.4</v>
      </c>
      <c r="S1813" s="229">
        <f>IFERROR(IF(VLOOKUP($C1813,'MSCI Database'!$C:$R,6, FALSE)="","",VLOOKUP($C1813,'MSCI Database'!$C:$R,6, FALSE)),"")</f>
        <v>5.9</v>
      </c>
      <c r="T1813" s="229">
        <f>IFERROR(IF(VLOOKUP($C1813,'MSCI Database'!$C:$R,7, FALSE)="","",VLOOKUP($C1813,'MSCI Database'!$C:$R,7, FALSE)),"")</f>
        <v>4.7</v>
      </c>
      <c r="U1813" s="229">
        <f>IFERROR(IF(VLOOKUP($C1813,'MSCI Database'!$C:$R,8, FALSE)="","",VLOOKUP($C1813,'MSCI Database'!$C:$R,8, FALSE)),"")</f>
        <v>5.3</v>
      </c>
      <c r="V1813" s="229">
        <f>IFERROR(IF(VLOOKUP($C1813,'MSCI Database'!$C:$R,9, FALSE)="","",VLOOKUP($C1813,'MSCI Database'!$C:$R,9, FALSE)),"")</f>
        <v>5.3</v>
      </c>
      <c r="W1813" s="215">
        <f t="shared" ca="1" si="85"/>
        <v>0</v>
      </c>
      <c r="X1813" s="276">
        <f>IFERROR(IF(VLOOKUP($C1813,'MSCI Database'!$C:$R,10, FALSE)="","",VLOOKUP($C1813,'MSCI Database'!$C:$R,10, FALSE)),"")</f>
        <v>1087675</v>
      </c>
      <c r="Y1813" s="229" t="str">
        <f>IFERROR(IF(VLOOKUP($C1813,'MSCI Database'!$C:$R,11, FALSE)="","",VLOOKUP($C1813,'MSCI Database'!$C:$R,11, FALSE)),"")</f>
        <v>2019</v>
      </c>
      <c r="Z1813" s="229" t="str">
        <f>IFERROR(IF(VLOOKUP($C1813,'MSCI Database'!$C:$R,12, FALSE)="","",VLOOKUP($C1813,'MSCI Database'!$C:$R,12, FALSE)),"")</f>
        <v>Reported</v>
      </c>
      <c r="AA1813" s="229" t="str">
        <f>IFERROR(IF(VLOOKUP($C1813,'MSCI Database'!$C:$R,13, FALSE)="","",VLOOKUP($C1813,'MSCI Database'!$C:$R,13, FALSE)),"")</f>
        <v>Strong product stewardship and chemical management strategy</v>
      </c>
    </row>
    <row r="1814" spans="1:27" s="130" customFormat="1" ht="15" hidden="1" customHeight="1" outlineLevel="1">
      <c r="A1814" s="130" t="s">
        <v>3349</v>
      </c>
      <c r="B1814" s="130" t="s">
        <v>3350</v>
      </c>
      <c r="C1814" s="130" t="s">
        <v>3351</v>
      </c>
      <c r="D1814" s="130" t="s">
        <v>18672</v>
      </c>
      <c r="E1814" s="130" t="s">
        <v>18689</v>
      </c>
      <c r="F1814" s="215">
        <v>5.187807667326786E-2</v>
      </c>
      <c r="G1814" s="132" t="str">
        <f ca="1">IFERROR(_xll.BQL($A1814, "cur_mkt_cap(currency=EUR)")/1000000, " ")</f>
        <v xml:space="preserve"> </v>
      </c>
      <c r="M1814" s="308"/>
      <c r="N1814" s="215">
        <f t="shared" si="84"/>
        <v>5.6194758483456514E-4</v>
      </c>
      <c r="O1814" s="172" t="str">
        <f>IFERROR(IF(VLOOKUP($C1814,'MSCI Database'!$C:$R,2, FALSE)="","",VLOOKUP($C1814,'MSCI Database'!$C:$R,2, FALSE)),"")</f>
        <v>Semiconductors &amp; Semiconductor Equipment</v>
      </c>
      <c r="P1814" s="229" t="str">
        <f>IFERROR(IF(VLOOKUP($C1814,'MSCI Database'!$C:$R,3, FALSE)="","",VLOOKUP($C1814,'MSCI Database'!$C:$R,3, FALSE)),"")</f>
        <v>B</v>
      </c>
      <c r="Q1814" s="229" t="str">
        <f>IFERROR(IF(VLOOKUP($C1814,'MSCI Database'!$C:$R,4, FALSE)="","",VLOOKUP($C1814,'MSCI Database'!$C:$R,4, FALSE)),"")</f>
        <v>0</v>
      </c>
      <c r="R1814" s="229">
        <f>IFERROR(IF(VLOOKUP($C1814,'MSCI Database'!$C:$R,5, FALSE)="","",VLOOKUP($C1814,'MSCI Database'!$C:$R,5, FALSE)),"")</f>
        <v>1.8</v>
      </c>
      <c r="S1814" s="229">
        <f>IFERROR(IF(VLOOKUP($C1814,'MSCI Database'!$C:$R,6, FALSE)="","",VLOOKUP($C1814,'MSCI Database'!$C:$R,6, FALSE)),"")</f>
        <v>6</v>
      </c>
      <c r="T1814" s="229">
        <f>IFERROR(IF(VLOOKUP($C1814,'MSCI Database'!$C:$R,7, FALSE)="","",VLOOKUP($C1814,'MSCI Database'!$C:$R,7, FALSE)),"")</f>
        <v>3.8</v>
      </c>
      <c r="U1814" s="229">
        <f>IFERROR(IF(VLOOKUP($C1814,'MSCI Database'!$C:$R,8, FALSE)="","",VLOOKUP($C1814,'MSCI Database'!$C:$R,8, FALSE)),"")</f>
        <v>3.5</v>
      </c>
      <c r="V1814" s="229">
        <f>IFERROR(IF(VLOOKUP($C1814,'MSCI Database'!$C:$R,9, FALSE)="","",VLOOKUP($C1814,'MSCI Database'!$C:$R,9, FALSE)),"")</f>
        <v>4.5</v>
      </c>
      <c r="W1814" s="215">
        <f t="shared" ca="1" si="85"/>
        <v>0</v>
      </c>
      <c r="X1814" s="276">
        <f>IFERROR(IF(VLOOKUP($C1814,'MSCI Database'!$C:$R,10, FALSE)="","",VLOOKUP($C1814,'MSCI Database'!$C:$R,10, FALSE)),"")</f>
        <v>914558</v>
      </c>
      <c r="Y1814" s="229" t="str">
        <f>IFERROR(IF(VLOOKUP($C1814,'MSCI Database'!$C:$R,11, FALSE)="","",VLOOKUP($C1814,'MSCI Database'!$C:$R,11, FALSE)),"")</f>
        <v>2019</v>
      </c>
      <c r="Z1814" s="229" t="str">
        <f>IFERROR(IF(VLOOKUP($C1814,'MSCI Database'!$C:$R,12, FALSE)="","",VLOOKUP($C1814,'MSCI Database'!$C:$R,12, FALSE)),"")</f>
        <v>Reported</v>
      </c>
      <c r="AA1814" s="229" t="str">
        <f>IFERROR(IF(VLOOKUP($C1814,'MSCI Database'!$C:$R,13, FALSE)="","",VLOOKUP($C1814,'MSCI Database'!$C:$R,13, FALSE)),"")</f>
        <v>Concerns on pay practices and board independence persist</v>
      </c>
    </row>
    <row r="1815" spans="1:27" s="130" customFormat="1" ht="15" hidden="1" customHeight="1" outlineLevel="1">
      <c r="A1815" s="130" t="s">
        <v>5566</v>
      </c>
      <c r="B1815" s="130" t="s">
        <v>5567</v>
      </c>
      <c r="C1815" s="130" t="s">
        <v>5568</v>
      </c>
      <c r="D1815" s="130" t="s">
        <v>18701</v>
      </c>
      <c r="E1815" s="130" t="s">
        <v>18688</v>
      </c>
      <c r="F1815" s="215">
        <v>7.2764040962755711E-2</v>
      </c>
      <c r="G1815" s="132" t="str">
        <f ca="1">IFERROR(_xll.BQL($A1815, "cur_mkt_cap(currency=EUR)")/1000000, " ")</f>
        <v xml:space="preserve"> </v>
      </c>
      <c r="M1815" s="308"/>
      <c r="N1815" s="215">
        <f t="shared" si="84"/>
        <v>7.8818606440153236E-4</v>
      </c>
      <c r="O1815" s="172" t="str">
        <f>IFERROR(IF(VLOOKUP($C1815,'MSCI Database'!$C:$R,2, FALSE)="","",VLOOKUP($C1815,'MSCI Database'!$C:$R,2, FALSE)),"")</f>
        <v>Banks</v>
      </c>
      <c r="P1815" s="229" t="str">
        <f>IFERROR(IF(VLOOKUP($C1815,'MSCI Database'!$C:$R,3, FALSE)="","",VLOOKUP($C1815,'MSCI Database'!$C:$R,3, FALSE)),"")</f>
        <v>BB</v>
      </c>
      <c r="Q1815" s="229" t="str">
        <f>IFERROR(IF(VLOOKUP($C1815,'MSCI Database'!$C:$R,4, FALSE)="","",VLOOKUP($C1815,'MSCI Database'!$C:$R,4, FALSE)),"")</f>
        <v>0</v>
      </c>
      <c r="R1815" s="229">
        <f>IFERROR(IF(VLOOKUP($C1815,'MSCI Database'!$C:$R,5, FALSE)="","",VLOOKUP($C1815,'MSCI Database'!$C:$R,5, FALSE)),"")</f>
        <v>3.7</v>
      </c>
      <c r="S1815" s="229">
        <f>IFERROR(IF(VLOOKUP($C1815,'MSCI Database'!$C:$R,6, FALSE)="","",VLOOKUP($C1815,'MSCI Database'!$C:$R,6, FALSE)),"")</f>
        <v>0</v>
      </c>
      <c r="T1815" s="229">
        <f>IFERROR(IF(VLOOKUP($C1815,'MSCI Database'!$C:$R,7, FALSE)="","",VLOOKUP($C1815,'MSCI Database'!$C:$R,7, FALSE)),"")</f>
        <v>3.9</v>
      </c>
      <c r="U1815" s="229">
        <f>IFERROR(IF(VLOOKUP($C1815,'MSCI Database'!$C:$R,8, FALSE)="","",VLOOKUP($C1815,'MSCI Database'!$C:$R,8, FALSE)),"")</f>
        <v>3.8</v>
      </c>
      <c r="V1815" s="229">
        <f>IFERROR(IF(VLOOKUP($C1815,'MSCI Database'!$C:$R,9, FALSE)="","",VLOOKUP($C1815,'MSCI Database'!$C:$R,9, FALSE)),"")</f>
        <v>3.4</v>
      </c>
      <c r="W1815" s="215">
        <f t="shared" ca="1" si="85"/>
        <v>0</v>
      </c>
      <c r="X1815" s="276">
        <f>IFERROR(IF(VLOOKUP($C1815,'MSCI Database'!$C:$R,10, FALSE)="","",VLOOKUP($C1815,'MSCI Database'!$C:$R,10, FALSE)),"")</f>
        <v>326239</v>
      </c>
      <c r="Y1815" s="229" t="str">
        <f>IFERROR(IF(VLOOKUP($C1815,'MSCI Database'!$C:$R,11, FALSE)="","",VLOOKUP($C1815,'MSCI Database'!$C:$R,11, FALSE)),"")</f>
        <v>2019</v>
      </c>
      <c r="Z1815" s="229" t="str">
        <f>IFERROR(IF(VLOOKUP($C1815,'MSCI Database'!$C:$R,12, FALSE)="","",VLOOKUP($C1815,'MSCI Database'!$C:$R,12, FALSE)),"")</f>
        <v>E.Segmt-Moderately Low</v>
      </c>
      <c r="AA1815" s="229" t="str">
        <f>IFERROR(IF(VLOOKUP($C1815,'MSCI Database'!$C:$R,13, FALSE)="","",VLOOKUP($C1815,'MSCI Database'!$C:$R,13, FALSE)),"")</f>
        <v>Oversight of key governance functions appears to trail that of peers</v>
      </c>
    </row>
    <row r="1816" spans="1:27" s="130" customFormat="1" ht="15" hidden="1" customHeight="1" outlineLevel="1">
      <c r="A1816" s="130" t="s">
        <v>3583</v>
      </c>
      <c r="B1816" s="130" t="s">
        <v>3584</v>
      </c>
      <c r="C1816" s="130" t="s">
        <v>3585</v>
      </c>
      <c r="D1816" s="130" t="s">
        <v>18672</v>
      </c>
      <c r="E1816" s="130" t="s">
        <v>18674</v>
      </c>
      <c r="F1816" s="215">
        <v>5.0108966263563447E-2</v>
      </c>
      <c r="G1816" s="132" t="str">
        <f ca="1">IFERROR(_xll.BQL($A1816, "cur_mkt_cap(currency=EUR)")/1000000, " ")</f>
        <v xml:space="preserve"> </v>
      </c>
      <c r="M1816" s="308"/>
      <c r="N1816" s="215">
        <f t="shared" si="84"/>
        <v>5.4278443566270398E-4</v>
      </c>
      <c r="O1816" s="172" t="str">
        <f>IFERROR(IF(VLOOKUP($C1816,'MSCI Database'!$C:$R,2, FALSE)="","",VLOOKUP($C1816,'MSCI Database'!$C:$R,2, FALSE)),"")</f>
        <v>Household &amp; Personal Products</v>
      </c>
      <c r="P1816" s="229" t="str">
        <f>IFERROR(IF(VLOOKUP($C1816,'MSCI Database'!$C:$R,3, FALSE)="","",VLOOKUP($C1816,'MSCI Database'!$C:$R,3, FALSE)),"")</f>
        <v>BBB</v>
      </c>
      <c r="Q1816" s="229" t="str">
        <f>IFERROR(IF(VLOOKUP($C1816,'MSCI Database'!$C:$R,4, FALSE)="","",VLOOKUP($C1816,'MSCI Database'!$C:$R,4, FALSE)),"")</f>
        <v>0</v>
      </c>
      <c r="R1816" s="229">
        <f>IFERROR(IF(VLOOKUP($C1816,'MSCI Database'!$C:$R,5, FALSE)="","",VLOOKUP($C1816,'MSCI Database'!$C:$R,5, FALSE)),"")</f>
        <v>5.6</v>
      </c>
      <c r="S1816" s="229">
        <f>IFERROR(IF(VLOOKUP($C1816,'MSCI Database'!$C:$R,6, FALSE)="","",VLOOKUP($C1816,'MSCI Database'!$C:$R,6, FALSE)),"")</f>
        <v>5.0999999999999996</v>
      </c>
      <c r="T1816" s="229">
        <f>IFERROR(IF(VLOOKUP($C1816,'MSCI Database'!$C:$R,7, FALSE)="","",VLOOKUP($C1816,'MSCI Database'!$C:$R,7, FALSE)),"")</f>
        <v>4.3</v>
      </c>
      <c r="U1816" s="229">
        <f>IFERROR(IF(VLOOKUP($C1816,'MSCI Database'!$C:$R,8, FALSE)="","",VLOOKUP($C1816,'MSCI Database'!$C:$R,8, FALSE)),"")</f>
        <v>3.8</v>
      </c>
      <c r="V1816" s="229">
        <f>IFERROR(IF(VLOOKUP($C1816,'MSCI Database'!$C:$R,9, FALSE)="","",VLOOKUP($C1816,'MSCI Database'!$C:$R,9, FALSE)),"")</f>
        <v>4.4000000000000004</v>
      </c>
      <c r="W1816" s="215">
        <f t="shared" ca="1" si="85"/>
        <v>0</v>
      </c>
      <c r="X1816" s="276">
        <f>IFERROR(IF(VLOOKUP($C1816,'MSCI Database'!$C:$R,10, FALSE)="","",VLOOKUP($C1816,'MSCI Database'!$C:$R,10, FALSE)),"")</f>
        <v>88522</v>
      </c>
      <c r="Y1816" s="229" t="str">
        <f>IFERROR(IF(VLOOKUP($C1816,'MSCI Database'!$C:$R,11, FALSE)="","",VLOOKUP($C1816,'MSCI Database'!$C:$R,11, FALSE)),"")</f>
        <v>2019</v>
      </c>
      <c r="Z1816" s="229" t="str">
        <f>IFERROR(IF(VLOOKUP($C1816,'MSCI Database'!$C:$R,12, FALSE)="","",VLOOKUP($C1816,'MSCI Database'!$C:$R,12, FALSE)),"")</f>
        <v>Reported</v>
      </c>
      <c r="AA1816" s="229" t="str">
        <f>IFERROR(IF(VLOOKUP($C1816,'MSCI Database'!$C:$R,13, FALSE)="","",VLOOKUP($C1816,'MSCI Database'!$C:$R,13, FALSE)),"")</f>
        <v>Leader in carbon footprint management; relatively weak efforts on sustainable raw material sourcing</v>
      </c>
    </row>
    <row r="1817" spans="1:27" s="130" customFormat="1" ht="15" hidden="1" customHeight="1" outlineLevel="1">
      <c r="A1817" s="130" t="s">
        <v>3544</v>
      </c>
      <c r="B1817" s="130" t="s">
        <v>3545</v>
      </c>
      <c r="C1817" s="130" t="s">
        <v>3546</v>
      </c>
      <c r="D1817" s="130" t="s">
        <v>18672</v>
      </c>
      <c r="E1817" s="130" t="s">
        <v>18673</v>
      </c>
      <c r="F1817" s="215">
        <v>4.7343152442033347E-2</v>
      </c>
      <c r="G1817" s="132" t="str">
        <f ca="1">IFERROR(_xll.BQL($A1817, "cur_mkt_cap(currency=EUR)")/1000000, " ")</f>
        <v xml:space="preserve"> </v>
      </c>
      <c r="M1817" s="308"/>
      <c r="N1817" s="215">
        <f t="shared" si="84"/>
        <v>5.1282491332151081E-4</v>
      </c>
      <c r="O1817" s="172" t="str">
        <f>IFERROR(IF(VLOOKUP($C1817,'MSCI Database'!$C:$R,2, FALSE)="","",VLOOKUP($C1817,'MSCI Database'!$C:$R,2, FALSE)),"")</f>
        <v>Construction &amp; Farm Machinery &amp; Heavy Trucks</v>
      </c>
      <c r="P1817" s="229" t="str">
        <f>IFERROR(IF(VLOOKUP($C1817,'MSCI Database'!$C:$R,3, FALSE)="","",VLOOKUP($C1817,'MSCI Database'!$C:$R,3, FALSE)),"")</f>
        <v>AA</v>
      </c>
      <c r="Q1817" s="229" t="str">
        <f>IFERROR(IF(VLOOKUP($C1817,'MSCI Database'!$C:$R,4, FALSE)="","",VLOOKUP($C1817,'MSCI Database'!$C:$R,4, FALSE)),"")</f>
        <v>0</v>
      </c>
      <c r="R1817" s="229">
        <f>IFERROR(IF(VLOOKUP($C1817,'MSCI Database'!$C:$R,5, FALSE)="","",VLOOKUP($C1817,'MSCI Database'!$C:$R,5, FALSE)),"")</f>
        <v>8.3000000000000007</v>
      </c>
      <c r="S1817" s="229">
        <f>IFERROR(IF(VLOOKUP($C1817,'MSCI Database'!$C:$R,6, FALSE)="","",VLOOKUP($C1817,'MSCI Database'!$C:$R,6, FALSE)),"")</f>
        <v>6.1</v>
      </c>
      <c r="T1817" s="229">
        <f>IFERROR(IF(VLOOKUP($C1817,'MSCI Database'!$C:$R,7, FALSE)="","",VLOOKUP($C1817,'MSCI Database'!$C:$R,7, FALSE)),"")</f>
        <v>7.3</v>
      </c>
      <c r="U1817" s="229">
        <f>IFERROR(IF(VLOOKUP($C1817,'MSCI Database'!$C:$R,8, FALSE)="","",VLOOKUP($C1817,'MSCI Database'!$C:$R,8, FALSE)),"")</f>
        <v>4.2</v>
      </c>
      <c r="V1817" s="229">
        <f>IFERROR(IF(VLOOKUP($C1817,'MSCI Database'!$C:$R,9, FALSE)="","",VLOOKUP($C1817,'MSCI Database'!$C:$R,9, FALSE)),"")</f>
        <v>5.7</v>
      </c>
      <c r="W1817" s="215">
        <f t="shared" ca="1" si="85"/>
        <v>0</v>
      </c>
      <c r="X1817" s="276">
        <f>IFERROR(IF(VLOOKUP($C1817,'MSCI Database'!$C:$R,10, FALSE)="","",VLOOKUP($C1817,'MSCI Database'!$C:$R,10, FALSE)),"")</f>
        <v>426626</v>
      </c>
      <c r="Y1817" s="229" t="str">
        <f>IFERROR(IF(VLOOKUP($C1817,'MSCI Database'!$C:$R,11, FALSE)="","",VLOOKUP($C1817,'MSCI Database'!$C:$R,11, FALSE)),"")</f>
        <v>2019</v>
      </c>
      <c r="Z1817" s="229" t="str">
        <f>IFERROR(IF(VLOOKUP($C1817,'MSCI Database'!$C:$R,12, FALSE)="","",VLOOKUP($C1817,'MSCI Database'!$C:$R,12, FALSE)),"")</f>
        <v>Reported</v>
      </c>
      <c r="AA1817" s="229" t="str">
        <f>IFERROR(IF(VLOOKUP($C1817,'MSCI Database'!$C:$R,13, FALSE)="","",VLOOKUP($C1817,'MSCI Database'!$C:$R,13, FALSE)),"")</f>
        <v>Strong ESG initiatives to mitigate H&amp;S, labor disruption risks linked to COVID pandemic</v>
      </c>
    </row>
    <row r="1818" spans="1:27" s="130" customFormat="1" ht="15" hidden="1" customHeight="1" outlineLevel="1">
      <c r="A1818" s="130" t="s">
        <v>4275</v>
      </c>
      <c r="B1818" s="130" t="s">
        <v>4276</v>
      </c>
      <c r="C1818" s="130" t="s">
        <v>4277</v>
      </c>
      <c r="D1818" s="130" t="s">
        <v>18672</v>
      </c>
      <c r="E1818" s="130" t="s">
        <v>12133</v>
      </c>
      <c r="F1818" s="215">
        <v>4.7177844057957739E-2</v>
      </c>
      <c r="G1818" s="132" t="str">
        <f ca="1">IFERROR(_xll.BQL($A1818, "cur_mkt_cap(currency=EUR)")/1000000, " ")</f>
        <v xml:space="preserve"> </v>
      </c>
      <c r="M1818" s="308"/>
      <c r="N1818" s="215">
        <f t="shared" si="84"/>
        <v>5.1103427933619073E-4</v>
      </c>
      <c r="O1818" s="172" t="str">
        <f>IFERROR(IF(VLOOKUP($C1818,'MSCI Database'!$C:$R,2, FALSE)="","",VLOOKUP($C1818,'MSCI Database'!$C:$R,2, FALSE)),"")</f>
        <v>Pharmaceuticals</v>
      </c>
      <c r="P1818" s="229" t="str">
        <f>IFERROR(IF(VLOOKUP($C1818,'MSCI Database'!$C:$R,3, FALSE)="","",VLOOKUP($C1818,'MSCI Database'!$C:$R,3, FALSE)),"")</f>
        <v>AA</v>
      </c>
      <c r="Q1818" s="229" t="str">
        <f>IFERROR(IF(VLOOKUP($C1818,'MSCI Database'!$C:$R,4, FALSE)="","",VLOOKUP($C1818,'MSCI Database'!$C:$R,4, FALSE)),"")</f>
        <v>0</v>
      </c>
      <c r="R1818" s="229">
        <f>IFERROR(IF(VLOOKUP($C1818,'MSCI Database'!$C:$R,5, FALSE)="","",VLOOKUP($C1818,'MSCI Database'!$C:$R,5, FALSE)),"")</f>
        <v>8.1999999999999993</v>
      </c>
      <c r="S1818" s="229">
        <f>IFERROR(IF(VLOOKUP($C1818,'MSCI Database'!$C:$R,6, FALSE)="","",VLOOKUP($C1818,'MSCI Database'!$C:$R,6, FALSE)),"")</f>
        <v>6.7</v>
      </c>
      <c r="T1818" s="229">
        <f>IFERROR(IF(VLOOKUP($C1818,'MSCI Database'!$C:$R,7, FALSE)="","",VLOOKUP($C1818,'MSCI Database'!$C:$R,7, FALSE)),"")</f>
        <v>5</v>
      </c>
      <c r="U1818" s="229">
        <f>IFERROR(IF(VLOOKUP($C1818,'MSCI Database'!$C:$R,8, FALSE)="","",VLOOKUP($C1818,'MSCI Database'!$C:$R,8, FALSE)),"")</f>
        <v>6.6</v>
      </c>
      <c r="V1818" s="229">
        <f>IFERROR(IF(VLOOKUP($C1818,'MSCI Database'!$C:$R,9, FALSE)="","",VLOOKUP($C1818,'MSCI Database'!$C:$R,9, FALSE)),"")</f>
        <v>5.7</v>
      </c>
      <c r="W1818" s="215">
        <f t="shared" ca="1" si="85"/>
        <v>0</v>
      </c>
      <c r="X1818" s="276">
        <f>IFERROR(IF(VLOOKUP($C1818,'MSCI Database'!$C:$R,10, FALSE)="","",VLOOKUP($C1818,'MSCI Database'!$C:$R,10, FALSE)),"")</f>
        <v>166137</v>
      </c>
      <c r="Y1818" s="229" t="str">
        <f>IFERROR(IF(VLOOKUP($C1818,'MSCI Database'!$C:$R,11, FALSE)="","",VLOOKUP($C1818,'MSCI Database'!$C:$R,11, FALSE)),"")</f>
        <v>2019</v>
      </c>
      <c r="Z1818" s="229" t="str">
        <f>IFERROR(IF(VLOOKUP($C1818,'MSCI Database'!$C:$R,12, FALSE)="","",VLOOKUP($C1818,'MSCI Database'!$C:$R,12, FALSE)),"")</f>
        <v>Reported</v>
      </c>
      <c r="AA1818" s="229" t="str">
        <f>IFERROR(IF(VLOOKUP($C1818,'MSCI Database'!$C:$R,13, FALSE)="","",VLOOKUP($C1818,'MSCI Database'!$C:$R,13, FALSE)),"")</f>
        <v>Overall governance performance outperforms peers</v>
      </c>
    </row>
    <row r="1819" spans="1:27" s="130" customFormat="1" ht="15" hidden="1" customHeight="1" outlineLevel="1">
      <c r="A1819" s="130" t="s">
        <v>4231</v>
      </c>
      <c r="B1819" s="130" t="s">
        <v>4232</v>
      </c>
      <c r="C1819" s="130" t="s">
        <v>4233</v>
      </c>
      <c r="D1819" s="130" t="s">
        <v>18672</v>
      </c>
      <c r="E1819" s="130" t="s">
        <v>18688</v>
      </c>
      <c r="F1819" s="215">
        <v>4.6196335895894329E-2</v>
      </c>
      <c r="G1819" s="132" t="str">
        <f ca="1">IFERROR(_xll.BQL($A1819, "cur_mkt_cap(currency=EUR)")/1000000, " ")</f>
        <v xml:space="preserve"> </v>
      </c>
      <c r="M1819" s="308"/>
      <c r="N1819" s="215">
        <f t="shared" si="84"/>
        <v>5.0040250235955592E-4</v>
      </c>
      <c r="O1819" s="172" t="str">
        <f>IFERROR(IF(VLOOKUP($C1819,'MSCI Database'!$C:$R,2, FALSE)="","",VLOOKUP($C1819,'MSCI Database'!$C:$R,2, FALSE)),"")</f>
        <v>Property &amp; Casualty Insurance</v>
      </c>
      <c r="P1819" s="229" t="str">
        <f>IFERROR(IF(VLOOKUP($C1819,'MSCI Database'!$C:$R,3, FALSE)="","",VLOOKUP($C1819,'MSCI Database'!$C:$R,3, FALSE)),"")</f>
        <v>A</v>
      </c>
      <c r="Q1819" s="229" t="str">
        <f>IFERROR(IF(VLOOKUP($C1819,'MSCI Database'!$C:$R,4, FALSE)="","",VLOOKUP($C1819,'MSCI Database'!$C:$R,4, FALSE)),"")</f>
        <v>0</v>
      </c>
      <c r="R1819" s="229">
        <f>IFERROR(IF(VLOOKUP($C1819,'MSCI Database'!$C:$R,5, FALSE)="","",VLOOKUP($C1819,'MSCI Database'!$C:$R,5, FALSE)),"")</f>
        <v>7</v>
      </c>
      <c r="S1819" s="229">
        <f>IFERROR(IF(VLOOKUP($C1819,'MSCI Database'!$C:$R,6, FALSE)="","",VLOOKUP($C1819,'MSCI Database'!$C:$R,6, FALSE)),"")</f>
        <v>5.2</v>
      </c>
      <c r="T1819" s="229">
        <f>IFERROR(IF(VLOOKUP($C1819,'MSCI Database'!$C:$R,7, FALSE)="","",VLOOKUP($C1819,'MSCI Database'!$C:$R,7, FALSE)),"")</f>
        <v>4.9000000000000004</v>
      </c>
      <c r="U1819" s="229">
        <f>IFERROR(IF(VLOOKUP($C1819,'MSCI Database'!$C:$R,8, FALSE)="","",VLOOKUP($C1819,'MSCI Database'!$C:$R,8, FALSE)),"")</f>
        <v>5.3</v>
      </c>
      <c r="V1819" s="229">
        <f>IFERROR(IF(VLOOKUP($C1819,'MSCI Database'!$C:$R,9, FALSE)="","",VLOOKUP($C1819,'MSCI Database'!$C:$R,9, FALSE)),"")</f>
        <v>5.0999999999999996</v>
      </c>
      <c r="W1819" s="215">
        <f t="shared" ca="1" si="85"/>
        <v>0</v>
      </c>
      <c r="X1819" s="276">
        <f>IFERROR(IF(VLOOKUP($C1819,'MSCI Database'!$C:$R,10, FALSE)="","",VLOOKUP($C1819,'MSCI Database'!$C:$R,10, FALSE)),"")</f>
        <v>79578</v>
      </c>
      <c r="Y1819" s="229" t="str">
        <f>IFERROR(IF(VLOOKUP($C1819,'MSCI Database'!$C:$R,11, FALSE)="","",VLOOKUP($C1819,'MSCI Database'!$C:$R,11, FALSE)),"")</f>
        <v>2019</v>
      </c>
      <c r="Z1819" s="229" t="str">
        <f>IFERROR(IF(VLOOKUP($C1819,'MSCI Database'!$C:$R,12, FALSE)="","",VLOOKUP($C1819,'MSCI Database'!$C:$R,12, FALSE)),"")</f>
        <v>Reported</v>
      </c>
      <c r="AA1819" s="229" t="str">
        <f>IFERROR(IF(VLOOKUP($C1819,'MSCI Database'!$C:$R,13, FALSE)="","",VLOOKUP($C1819,'MSCI Database'!$C:$R,13, FALSE)),"")</f>
        <v>Strong practices across most ESG parameters except in board practices and executive pay governance</v>
      </c>
    </row>
    <row r="1820" spans="1:27" s="130" customFormat="1" ht="15" hidden="1" customHeight="1" outlineLevel="1">
      <c r="A1820" s="130" t="s">
        <v>4122</v>
      </c>
      <c r="B1820" s="130" t="s">
        <v>4123</v>
      </c>
      <c r="C1820" s="130" t="s">
        <v>4124</v>
      </c>
      <c r="D1820" s="130" t="s">
        <v>18672</v>
      </c>
      <c r="E1820" s="130" t="s">
        <v>18689</v>
      </c>
      <c r="F1820" s="215">
        <v>4.6018986594397217E-2</v>
      </c>
      <c r="G1820" s="132" t="str">
        <f ca="1">IFERROR(_xll.BQL($A1820, "cur_mkt_cap(currency=EUR)")/1000000, " ")</f>
        <v xml:space="preserve"> </v>
      </c>
      <c r="M1820" s="308"/>
      <c r="N1820" s="215">
        <f t="shared" si="84"/>
        <v>4.984814401683711E-4</v>
      </c>
      <c r="O1820" s="172" t="str">
        <f>IFERROR(IF(VLOOKUP($C1820,'MSCI Database'!$C:$R,2, FALSE)="","",VLOOKUP($C1820,'MSCI Database'!$C:$R,2, FALSE)),"")</f>
        <v>Technology Hardware, Storage &amp; Peripherals</v>
      </c>
      <c r="P1820" s="229" t="str">
        <f>IFERROR(IF(VLOOKUP($C1820,'MSCI Database'!$C:$R,3, FALSE)="","",VLOOKUP($C1820,'MSCI Database'!$C:$R,3, FALSE)),"")</f>
        <v>BBB</v>
      </c>
      <c r="Q1820" s="229" t="str">
        <f>IFERROR(IF(VLOOKUP($C1820,'MSCI Database'!$C:$R,4, FALSE)="","",VLOOKUP($C1820,'MSCI Database'!$C:$R,4, FALSE)),"")</f>
        <v>1</v>
      </c>
      <c r="R1820" s="229">
        <f>IFERROR(IF(VLOOKUP($C1820,'MSCI Database'!$C:$R,5, FALSE)="","",VLOOKUP($C1820,'MSCI Database'!$C:$R,5, FALSE)),"")</f>
        <v>5.2</v>
      </c>
      <c r="S1820" s="229">
        <f>IFERROR(IF(VLOOKUP($C1820,'MSCI Database'!$C:$R,6, FALSE)="","",VLOOKUP($C1820,'MSCI Database'!$C:$R,6, FALSE)),"")</f>
        <v>3.9</v>
      </c>
      <c r="T1820" s="229">
        <f>IFERROR(IF(VLOOKUP($C1820,'MSCI Database'!$C:$R,7, FALSE)="","",VLOOKUP($C1820,'MSCI Database'!$C:$R,7, FALSE)),"")</f>
        <v>6.1</v>
      </c>
      <c r="U1820" s="229">
        <f>IFERROR(IF(VLOOKUP($C1820,'MSCI Database'!$C:$R,8, FALSE)="","",VLOOKUP($C1820,'MSCI Database'!$C:$R,8, FALSE)),"")</f>
        <v>5.3</v>
      </c>
      <c r="V1820" s="229">
        <f>IFERROR(IF(VLOOKUP($C1820,'MSCI Database'!$C:$R,9, FALSE)="","",VLOOKUP($C1820,'MSCI Database'!$C:$R,9, FALSE)),"")</f>
        <v>5.3</v>
      </c>
      <c r="W1820" s="215">
        <f t="shared" ca="1" si="85"/>
        <v>0</v>
      </c>
      <c r="X1820" s="276">
        <f>IFERROR(IF(VLOOKUP($C1820,'MSCI Database'!$C:$R,10, FALSE)="","",VLOOKUP($C1820,'MSCI Database'!$C:$R,10, FALSE)),"")</f>
        <v>125196</v>
      </c>
      <c r="Y1820" s="229" t="str">
        <f>IFERROR(IF(VLOOKUP($C1820,'MSCI Database'!$C:$R,11, FALSE)="","",VLOOKUP($C1820,'MSCI Database'!$C:$R,11, FALSE)),"")</f>
        <v>2019</v>
      </c>
      <c r="Z1820" s="229" t="str">
        <f>IFERROR(IF(VLOOKUP($C1820,'MSCI Database'!$C:$R,12, FALSE)="","",VLOOKUP($C1820,'MSCI Database'!$C:$R,12, FALSE)),"")</f>
        <v>Reported</v>
      </c>
      <c r="AA1820" s="229" t="str">
        <f>IFERROR(IF(VLOOKUP($C1820,'MSCI Database'!$C:$R,13, FALSE)="","",VLOOKUP($C1820,'MSCI Database'!$C:$R,13, FALSE)),"")</f>
        <v>Reduced exposure to risks related to supply chain and use of conflict minerals drive the upgrade</v>
      </c>
    </row>
    <row r="1821" spans="1:27" s="130" customFormat="1" ht="15" hidden="1" customHeight="1" outlineLevel="1">
      <c r="A1821" s="130" t="s">
        <v>4153</v>
      </c>
      <c r="B1821" s="130" t="s">
        <v>4154</v>
      </c>
      <c r="C1821" s="130" t="s">
        <v>4155</v>
      </c>
      <c r="D1821" s="130" t="s">
        <v>18672</v>
      </c>
      <c r="E1821" s="130" t="s">
        <v>18682</v>
      </c>
      <c r="F1821" s="215">
        <v>4.5322523978653557E-2</v>
      </c>
      <c r="G1821" s="132" t="str">
        <f ca="1">IFERROR(_xll.BQL($A1821, "cur_mkt_cap(currency=EUR)")/1000000, " ")</f>
        <v xml:space="preserve"> </v>
      </c>
      <c r="M1821" s="308"/>
      <c r="N1821" s="215">
        <f t="shared" si="84"/>
        <v>4.9093729994687397E-4</v>
      </c>
      <c r="O1821" s="172" t="str">
        <f>IFERROR(IF(VLOOKUP($C1821,'MSCI Database'!$C:$R,2, FALSE)="","",VLOOKUP($C1821,'MSCI Database'!$C:$R,2, FALSE)),"")</f>
        <v>Household Durables</v>
      </c>
      <c r="P1821" s="229" t="str">
        <f>IFERROR(IF(VLOOKUP($C1821,'MSCI Database'!$C:$R,3, FALSE)="","",VLOOKUP($C1821,'MSCI Database'!$C:$R,3, FALSE)),"")</f>
        <v>AA</v>
      </c>
      <c r="Q1821" s="229" t="str">
        <f>IFERROR(IF(VLOOKUP($C1821,'MSCI Database'!$C:$R,4, FALSE)="","",VLOOKUP($C1821,'MSCI Database'!$C:$R,4, FALSE)),"")</f>
        <v>0</v>
      </c>
      <c r="R1821" s="229">
        <f>IFERROR(IF(VLOOKUP($C1821,'MSCI Database'!$C:$R,5, FALSE)="","",VLOOKUP($C1821,'MSCI Database'!$C:$R,5, FALSE)),"")</f>
        <v>8.3000000000000007</v>
      </c>
      <c r="S1821" s="229">
        <f>IFERROR(IF(VLOOKUP($C1821,'MSCI Database'!$C:$R,6, FALSE)="","",VLOOKUP($C1821,'MSCI Database'!$C:$R,6, FALSE)),"")</f>
        <v>8.3000000000000007</v>
      </c>
      <c r="T1821" s="229">
        <f>IFERROR(IF(VLOOKUP($C1821,'MSCI Database'!$C:$R,7, FALSE)="","",VLOOKUP($C1821,'MSCI Database'!$C:$R,7, FALSE)),"")</f>
        <v>5</v>
      </c>
      <c r="U1821" s="229">
        <f>IFERROR(IF(VLOOKUP($C1821,'MSCI Database'!$C:$R,8, FALSE)="","",VLOOKUP($C1821,'MSCI Database'!$C:$R,8, FALSE)),"")</f>
        <v>4.5</v>
      </c>
      <c r="V1821" s="229">
        <f>IFERROR(IF(VLOOKUP($C1821,'MSCI Database'!$C:$R,9, FALSE)="","",VLOOKUP($C1821,'MSCI Database'!$C:$R,9, FALSE)),"")</f>
        <v>5.7</v>
      </c>
      <c r="W1821" s="215">
        <f t="shared" ca="1" si="85"/>
        <v>0</v>
      </c>
      <c r="X1821" s="276">
        <f>IFERROR(IF(VLOOKUP($C1821,'MSCI Database'!$C:$R,10, FALSE)="","",VLOOKUP($C1821,'MSCI Database'!$C:$R,10, FALSE)),"")</f>
        <v>2312000</v>
      </c>
      <c r="Y1821" s="229" t="str">
        <f>IFERROR(IF(VLOOKUP($C1821,'MSCI Database'!$C:$R,11, FALSE)="","",VLOOKUP($C1821,'MSCI Database'!$C:$R,11, FALSE)),"")</f>
        <v>2019</v>
      </c>
      <c r="Z1821" s="229" t="str">
        <f>IFERROR(IF(VLOOKUP($C1821,'MSCI Database'!$C:$R,12, FALSE)="","",VLOOKUP($C1821,'MSCI Database'!$C:$R,12, FALSE)),"")</f>
        <v>Reported</v>
      </c>
      <c r="AA1821" s="229" t="str">
        <f>IFERROR(IF(VLOOKUP($C1821,'MSCI Database'!$C:$R,13, FALSE)="","",VLOOKUP($C1821,'MSCI Database'!$C:$R,13, FALSE)),"")</f>
        <v>Strategic focus on smart solutions supported by R&amp;D</v>
      </c>
    </row>
    <row r="1822" spans="1:27" s="130" customFormat="1" ht="15" hidden="1" customHeight="1" outlineLevel="1">
      <c r="A1822" s="130" t="s">
        <v>4219</v>
      </c>
      <c r="B1822" s="130" t="s">
        <v>4220</v>
      </c>
      <c r="C1822" s="130" t="s">
        <v>4221</v>
      </c>
      <c r="D1822" s="130" t="s">
        <v>18672</v>
      </c>
      <c r="E1822" s="130" t="s">
        <v>18673</v>
      </c>
      <c r="F1822" s="215">
        <v>4.4788221506803477E-2</v>
      </c>
      <c r="G1822" s="132" t="str">
        <f ca="1">IFERROR(_xll.BQL($A1822, "cur_mkt_cap(currency=EUR)")/1000000, " ")</f>
        <v xml:space="preserve"> </v>
      </c>
      <c r="M1822" s="308"/>
      <c r="N1822" s="215">
        <f t="shared" si="84"/>
        <v>4.8514969171462805E-4</v>
      </c>
      <c r="O1822" s="172" t="str">
        <f>IFERROR(IF(VLOOKUP($C1822,'MSCI Database'!$C:$R,2, FALSE)="","",VLOOKUP($C1822,'MSCI Database'!$C:$R,2, FALSE)),"")</f>
        <v>Electrical Equipment</v>
      </c>
      <c r="P1822" s="229" t="str">
        <f>IFERROR(IF(VLOOKUP($C1822,'MSCI Database'!$C:$R,3, FALSE)="","",VLOOKUP($C1822,'MSCI Database'!$C:$R,3, FALSE)),"")</f>
        <v>BBB</v>
      </c>
      <c r="Q1822" s="229" t="str">
        <f>IFERROR(IF(VLOOKUP($C1822,'MSCI Database'!$C:$R,4, FALSE)="","",VLOOKUP($C1822,'MSCI Database'!$C:$R,4, FALSE)),"")</f>
        <v>0</v>
      </c>
      <c r="R1822" s="229">
        <f>IFERROR(IF(VLOOKUP($C1822,'MSCI Database'!$C:$R,5, FALSE)="","",VLOOKUP($C1822,'MSCI Database'!$C:$R,5, FALSE)),"")</f>
        <v>5.2</v>
      </c>
      <c r="S1822" s="229">
        <f>IFERROR(IF(VLOOKUP($C1822,'MSCI Database'!$C:$R,6, FALSE)="","",VLOOKUP($C1822,'MSCI Database'!$C:$R,6, FALSE)),"")</f>
        <v>7.3</v>
      </c>
      <c r="T1822" s="229">
        <f>IFERROR(IF(VLOOKUP($C1822,'MSCI Database'!$C:$R,7, FALSE)="","",VLOOKUP($C1822,'MSCI Database'!$C:$R,7, FALSE)),"")</f>
        <v>4.5999999999999996</v>
      </c>
      <c r="U1822" s="229">
        <f>IFERROR(IF(VLOOKUP($C1822,'MSCI Database'!$C:$R,8, FALSE)="","",VLOOKUP($C1822,'MSCI Database'!$C:$R,8, FALSE)),"")</f>
        <v>3.6</v>
      </c>
      <c r="V1822" s="229">
        <f>IFERROR(IF(VLOOKUP($C1822,'MSCI Database'!$C:$R,9, FALSE)="","",VLOOKUP($C1822,'MSCI Database'!$C:$R,9, FALSE)),"")</f>
        <v>5.2</v>
      </c>
      <c r="W1822" s="215">
        <f t="shared" ca="1" si="85"/>
        <v>0</v>
      </c>
      <c r="X1822" s="276">
        <f>IFERROR(IF(VLOOKUP($C1822,'MSCI Database'!$C:$R,10, FALSE)="","",VLOOKUP($C1822,'MSCI Database'!$C:$R,10, FALSE)),"")</f>
        <v>1247182</v>
      </c>
      <c r="Y1822" s="229" t="str">
        <f>IFERROR(IF(VLOOKUP($C1822,'MSCI Database'!$C:$R,11, FALSE)="","",VLOOKUP($C1822,'MSCI Database'!$C:$R,11, FALSE)),"")</f>
        <v>2019</v>
      </c>
      <c r="Z1822" s="229" t="str">
        <f>IFERROR(IF(VLOOKUP($C1822,'MSCI Database'!$C:$R,12, FALSE)="","",VLOOKUP($C1822,'MSCI Database'!$C:$R,12, FALSE)),"")</f>
        <v>Reported</v>
      </c>
      <c r="AA1822" s="229" t="str">
        <f>IFERROR(IF(VLOOKUP($C1822,'MSCI Database'!$C:$R,13, FALSE)="","",VLOOKUP($C1822,'MSCI Database'!$C:$R,13, FALSE)),"")</f>
        <v>Challenges related to labor management undermine overall ESG performance</v>
      </c>
    </row>
    <row r="1823" spans="1:27" s="130" customFormat="1" ht="15" hidden="1" customHeight="1" outlineLevel="1">
      <c r="A1823" s="130" t="s">
        <v>3636</v>
      </c>
      <c r="B1823" s="130" t="s">
        <v>3637</v>
      </c>
      <c r="C1823" s="130" t="s">
        <v>3638</v>
      </c>
      <c r="D1823" s="130" t="s">
        <v>18672</v>
      </c>
      <c r="E1823" s="130" t="s">
        <v>18674</v>
      </c>
      <c r="F1823" s="215">
        <v>4.3227688335632758E-2</v>
      </c>
      <c r="G1823" s="132" t="str">
        <f ca="1">IFERROR(_xll.BQL($A1823, "cur_mkt_cap(currency=EUR)")/1000000, " ")</f>
        <v xml:space="preserve"> </v>
      </c>
      <c r="M1823" s="308"/>
      <c r="N1823" s="215">
        <f t="shared" si="84"/>
        <v>4.6824586831121563E-4</v>
      </c>
      <c r="O1823" s="172" t="str">
        <f>IFERROR(IF(VLOOKUP($C1823,'MSCI Database'!$C:$R,2, FALSE)="","",VLOOKUP($C1823,'MSCI Database'!$C:$R,2, FALSE)),"")</f>
        <v>Retail - Food &amp; Staples</v>
      </c>
      <c r="P1823" s="229" t="str">
        <f>IFERROR(IF(VLOOKUP($C1823,'MSCI Database'!$C:$R,3, FALSE)="","",VLOOKUP($C1823,'MSCI Database'!$C:$R,3, FALSE)),"")</f>
        <v>AA</v>
      </c>
      <c r="Q1823" s="229" t="str">
        <f>IFERROR(IF(VLOOKUP($C1823,'MSCI Database'!$C:$R,4, FALSE)="","",VLOOKUP($C1823,'MSCI Database'!$C:$R,4, FALSE)),"")</f>
        <v>0</v>
      </c>
      <c r="R1823" s="229">
        <f>IFERROR(IF(VLOOKUP($C1823,'MSCI Database'!$C:$R,5, FALSE)="","",VLOOKUP($C1823,'MSCI Database'!$C:$R,5, FALSE)),"")</f>
        <v>8.4</v>
      </c>
      <c r="S1823" s="229">
        <f>IFERROR(IF(VLOOKUP($C1823,'MSCI Database'!$C:$R,6, FALSE)="","",VLOOKUP($C1823,'MSCI Database'!$C:$R,6, FALSE)),"")</f>
        <v>6.3</v>
      </c>
      <c r="T1823" s="229">
        <f>IFERROR(IF(VLOOKUP($C1823,'MSCI Database'!$C:$R,7, FALSE)="","",VLOOKUP($C1823,'MSCI Database'!$C:$R,7, FALSE)),"")</f>
        <v>5.7</v>
      </c>
      <c r="U1823" s="229">
        <f>IFERROR(IF(VLOOKUP($C1823,'MSCI Database'!$C:$R,8, FALSE)="","",VLOOKUP($C1823,'MSCI Database'!$C:$R,8, FALSE)),"")</f>
        <v>3.7</v>
      </c>
      <c r="V1823" s="229">
        <f>IFERROR(IF(VLOOKUP($C1823,'MSCI Database'!$C:$R,9, FALSE)="","",VLOOKUP($C1823,'MSCI Database'!$C:$R,9, FALSE)),"")</f>
        <v>5.0999999999999996</v>
      </c>
      <c r="W1823" s="215">
        <f t="shared" ca="1" si="85"/>
        <v>0</v>
      </c>
      <c r="X1823" s="276">
        <f>IFERROR(IF(VLOOKUP($C1823,'MSCI Database'!$C:$R,10, FALSE)="","",VLOOKUP($C1823,'MSCI Database'!$C:$R,10, FALSE)),"")</f>
        <v>3168058</v>
      </c>
      <c r="Y1823" s="229" t="str">
        <f>IFERROR(IF(VLOOKUP($C1823,'MSCI Database'!$C:$R,11, FALSE)="","",VLOOKUP($C1823,'MSCI Database'!$C:$R,11, FALSE)),"")</f>
        <v>2019</v>
      </c>
      <c r="Z1823" s="229" t="str">
        <f>IFERROR(IF(VLOOKUP($C1823,'MSCI Database'!$C:$R,12, FALSE)="","",VLOOKUP($C1823,'MSCI Database'!$C:$R,12, FALSE)),"")</f>
        <v>Reported</v>
      </c>
      <c r="AA1823" s="229" t="str">
        <f>IFERROR(IF(VLOOKUP($C1823,'MSCI Database'!$C:$R,13, FALSE)="","",VLOOKUP($C1823,'MSCI Database'!$C:$R,13, FALSE)),"")</f>
        <v>Robust labor management practices in operations and supply chain</v>
      </c>
    </row>
    <row r="1824" spans="1:27" s="130" customFormat="1" ht="15" hidden="1" customHeight="1" outlineLevel="1">
      <c r="A1824" s="130" t="s">
        <v>3408</v>
      </c>
      <c r="B1824" s="130" t="s">
        <v>3409</v>
      </c>
      <c r="C1824" s="130" t="s">
        <v>3410</v>
      </c>
      <c r="D1824" s="130" t="s">
        <v>18672</v>
      </c>
      <c r="E1824" s="130" t="s">
        <v>12133</v>
      </c>
      <c r="F1824" s="215">
        <v>4.3378082646502968E-2</v>
      </c>
      <c r="G1824" s="132" t="str">
        <f ca="1">IFERROR(_xll.BQL($A1824, "cur_mkt_cap(currency=EUR)")/1000000, " ")</f>
        <v xml:space="preserve"> </v>
      </c>
      <c r="M1824" s="308"/>
      <c r="N1824" s="215">
        <f t="shared" si="84"/>
        <v>4.6987495183138249E-4</v>
      </c>
      <c r="O1824" s="172" t="str">
        <f>IFERROR(IF(VLOOKUP($C1824,'MSCI Database'!$C:$R,2, FALSE)="","",VLOOKUP($C1824,'MSCI Database'!$C:$R,2, FALSE)),"")</f>
        <v>Health Care Equipment &amp; Supplies</v>
      </c>
      <c r="P1824" s="229" t="str">
        <f>IFERROR(IF(VLOOKUP($C1824,'MSCI Database'!$C:$R,3, FALSE)="","",VLOOKUP($C1824,'MSCI Database'!$C:$R,3, FALSE)),"")</f>
        <v>B</v>
      </c>
      <c r="Q1824" s="229" t="str">
        <f>IFERROR(IF(VLOOKUP($C1824,'MSCI Database'!$C:$R,4, FALSE)="","",VLOOKUP($C1824,'MSCI Database'!$C:$R,4, FALSE)),"")</f>
        <v>1</v>
      </c>
      <c r="R1824" s="229">
        <f>IFERROR(IF(VLOOKUP($C1824,'MSCI Database'!$C:$R,5, FALSE)="","",VLOOKUP($C1824,'MSCI Database'!$C:$R,5, FALSE)),"")</f>
        <v>2.6</v>
      </c>
      <c r="S1824" s="229">
        <f>IFERROR(IF(VLOOKUP($C1824,'MSCI Database'!$C:$R,6, FALSE)="","",VLOOKUP($C1824,'MSCI Database'!$C:$R,6, FALSE)),"")</f>
        <v>10</v>
      </c>
      <c r="T1824" s="229">
        <f>IFERROR(IF(VLOOKUP($C1824,'MSCI Database'!$C:$R,7, FALSE)="","",VLOOKUP($C1824,'MSCI Database'!$C:$R,7, FALSE)),"")</f>
        <v>3.6</v>
      </c>
      <c r="U1824" s="229">
        <f>IFERROR(IF(VLOOKUP($C1824,'MSCI Database'!$C:$R,8, FALSE)="","",VLOOKUP($C1824,'MSCI Database'!$C:$R,8, FALSE)),"")</f>
        <v>4.7</v>
      </c>
      <c r="V1824" s="229">
        <f>IFERROR(IF(VLOOKUP($C1824,'MSCI Database'!$C:$R,9, FALSE)="","",VLOOKUP($C1824,'MSCI Database'!$C:$R,9, FALSE)),"")</f>
        <v>4.4000000000000004</v>
      </c>
      <c r="W1824" s="215">
        <f t="shared" ca="1" si="85"/>
        <v>0</v>
      </c>
      <c r="X1824" s="276">
        <f>IFERROR(IF(VLOOKUP($C1824,'MSCI Database'!$C:$R,10, FALSE)="","",VLOOKUP($C1824,'MSCI Database'!$C:$R,10, FALSE)),"")</f>
        <v>87543</v>
      </c>
      <c r="Y1824" s="229" t="str">
        <f>IFERROR(IF(VLOOKUP($C1824,'MSCI Database'!$C:$R,11, FALSE)="","",VLOOKUP($C1824,'MSCI Database'!$C:$R,11, FALSE)),"")</f>
        <v>2019</v>
      </c>
      <c r="Z1824" s="229" t="str">
        <f>IFERROR(IF(VLOOKUP($C1824,'MSCI Database'!$C:$R,12, FALSE)="","",VLOOKUP($C1824,'MSCI Database'!$C:$R,12, FALSE)),"")</f>
        <v>Reported</v>
      </c>
      <c r="AA1824" s="229" t="str">
        <f>IFERROR(IF(VLOOKUP($C1824,'MSCI Database'!$C:$R,13, FALSE)="","",VLOOKUP($C1824,'MSCI Database'!$C:$R,13, FALSE)),"")</f>
        <v>Ongoing product safety and corporate behavior-related controversies</v>
      </c>
    </row>
    <row r="1825" spans="1:27" s="130" customFormat="1" ht="15" hidden="1" customHeight="1" outlineLevel="1">
      <c r="A1825" s="130" t="s">
        <v>3337</v>
      </c>
      <c r="B1825" s="130" t="s">
        <v>3338</v>
      </c>
      <c r="C1825" s="130" t="s">
        <v>3339</v>
      </c>
      <c r="D1825" s="130" t="s">
        <v>18672</v>
      </c>
      <c r="E1825" s="130" t="s">
        <v>18673</v>
      </c>
      <c r="F1825" s="215">
        <v>4.2558798830313611E-2</v>
      </c>
      <c r="G1825" s="132" t="str">
        <f ca="1">IFERROR(_xll.BQL($A1825, "cur_mkt_cap(currency=EUR)")/1000000, " ")</f>
        <v xml:space="preserve"> </v>
      </c>
      <c r="M1825" s="308"/>
      <c r="N1825" s="215">
        <f t="shared" si="84"/>
        <v>4.6100040228512121E-4</v>
      </c>
      <c r="O1825" s="172" t="str">
        <f>IFERROR(IF(VLOOKUP($C1825,'MSCI Database'!$C:$R,2, FALSE)="","",VLOOKUP($C1825,'MSCI Database'!$C:$R,2, FALSE)),"")</f>
        <v>Industrial Machinery</v>
      </c>
      <c r="P1825" s="229" t="str">
        <f>IFERROR(IF(VLOOKUP($C1825,'MSCI Database'!$C:$R,3, FALSE)="","",VLOOKUP($C1825,'MSCI Database'!$C:$R,3, FALSE)),"")</f>
        <v>B</v>
      </c>
      <c r="Q1825" s="229" t="str">
        <f>IFERROR(IF(VLOOKUP($C1825,'MSCI Database'!$C:$R,4, FALSE)="","",VLOOKUP($C1825,'MSCI Database'!$C:$R,4, FALSE)),"")</f>
        <v>1</v>
      </c>
      <c r="R1825" s="229">
        <f>IFERROR(IF(VLOOKUP($C1825,'MSCI Database'!$C:$R,5, FALSE)="","",VLOOKUP($C1825,'MSCI Database'!$C:$R,5, FALSE)),"")</f>
        <v>2.2000000000000002</v>
      </c>
      <c r="S1825" s="229">
        <f>IFERROR(IF(VLOOKUP($C1825,'MSCI Database'!$C:$R,6, FALSE)="","",VLOOKUP($C1825,'MSCI Database'!$C:$R,6, FALSE)),"")</f>
        <v>4.4000000000000004</v>
      </c>
      <c r="T1825" s="229">
        <f>IFERROR(IF(VLOOKUP($C1825,'MSCI Database'!$C:$R,7, FALSE)="","",VLOOKUP($C1825,'MSCI Database'!$C:$R,7, FALSE)),"")</f>
        <v>5.0999999999999996</v>
      </c>
      <c r="U1825" s="229">
        <f>IFERROR(IF(VLOOKUP($C1825,'MSCI Database'!$C:$R,8, FALSE)="","",VLOOKUP($C1825,'MSCI Database'!$C:$R,8, FALSE)),"")</f>
        <v>2.5</v>
      </c>
      <c r="V1825" s="229">
        <f>IFERROR(IF(VLOOKUP($C1825,'MSCI Database'!$C:$R,9, FALSE)="","",VLOOKUP($C1825,'MSCI Database'!$C:$R,9, FALSE)),"")</f>
        <v>3.7</v>
      </c>
      <c r="W1825" s="215">
        <f t="shared" ca="1" si="85"/>
        <v>0</v>
      </c>
      <c r="X1825" s="276">
        <f>IFERROR(IF(VLOOKUP($C1825,'MSCI Database'!$C:$R,10, FALSE)="","",VLOOKUP($C1825,'MSCI Database'!$C:$R,10, FALSE)),"")</f>
        <v>200209</v>
      </c>
      <c r="Y1825" s="229" t="str">
        <f>IFERROR(IF(VLOOKUP($C1825,'MSCI Database'!$C:$R,11, FALSE)="","",VLOOKUP($C1825,'MSCI Database'!$C:$R,11, FALSE)),"")</f>
        <v>2019</v>
      </c>
      <c r="Z1825" s="229" t="str">
        <f>IFERROR(IF(VLOOKUP($C1825,'MSCI Database'!$C:$R,12, FALSE)="","",VLOOKUP($C1825,'MSCI Database'!$C:$R,12, FALSE)),"")</f>
        <v>E.Segmt-Low</v>
      </c>
      <c r="AA1825" s="229" t="str">
        <f>IFERROR(IF(VLOOKUP($C1825,'MSCI Database'!$C:$R,13, FALSE)="","",VLOOKUP($C1825,'MSCI Database'!$C:$R,13, FALSE)),"")</f>
        <v>Pay committee may strengthen oversight of pay practices, but issues over board structure remain</v>
      </c>
    </row>
    <row r="1826" spans="1:27" s="130" customFormat="1" ht="15" hidden="1" customHeight="1" outlineLevel="1">
      <c r="A1826" s="130" t="s">
        <v>3787</v>
      </c>
      <c r="B1826" s="130" t="s">
        <v>3788</v>
      </c>
      <c r="C1826" s="130" t="s">
        <v>3789</v>
      </c>
      <c r="D1826" s="130" t="s">
        <v>18672</v>
      </c>
      <c r="E1826" s="130" t="s">
        <v>12133</v>
      </c>
      <c r="F1826" s="215">
        <v>4.2325964021588842E-2</v>
      </c>
      <c r="G1826" s="132" t="str">
        <f ca="1">IFERROR(_xll.BQL($A1826, "cur_mkt_cap(currency=EUR)")/1000000, " ")</f>
        <v xml:space="preserve"> </v>
      </c>
      <c r="M1826" s="308"/>
      <c r="N1826" s="215">
        <f t="shared" si="84"/>
        <v>4.5847831652522791E-4</v>
      </c>
      <c r="O1826" s="172" t="str">
        <f>IFERROR(IF(VLOOKUP($C1826,'MSCI Database'!$C:$R,2, FALSE)="","",VLOOKUP($C1826,'MSCI Database'!$C:$R,2, FALSE)),"")</f>
        <v>Pharmaceuticals</v>
      </c>
      <c r="P1826" s="229" t="str">
        <f>IFERROR(IF(VLOOKUP($C1826,'MSCI Database'!$C:$R,3, FALSE)="","",VLOOKUP($C1826,'MSCI Database'!$C:$R,3, FALSE)),"")</f>
        <v>AA</v>
      </c>
      <c r="Q1826" s="229" t="str">
        <f>IFERROR(IF(VLOOKUP($C1826,'MSCI Database'!$C:$R,4, FALSE)="","",VLOOKUP($C1826,'MSCI Database'!$C:$R,4, FALSE)),"")</f>
        <v>1</v>
      </c>
      <c r="R1826" s="229">
        <f>IFERROR(IF(VLOOKUP($C1826,'MSCI Database'!$C:$R,5, FALSE)="","",VLOOKUP($C1826,'MSCI Database'!$C:$R,5, FALSE)),"")</f>
        <v>7.9</v>
      </c>
      <c r="S1826" s="229">
        <f>IFERROR(IF(VLOOKUP($C1826,'MSCI Database'!$C:$R,6, FALSE)="","",VLOOKUP($C1826,'MSCI Database'!$C:$R,6, FALSE)),"")</f>
        <v>4.5999999999999996</v>
      </c>
      <c r="T1826" s="229">
        <f>IFERROR(IF(VLOOKUP($C1826,'MSCI Database'!$C:$R,7, FALSE)="","",VLOOKUP($C1826,'MSCI Database'!$C:$R,7, FALSE)),"")</f>
        <v>5.0999999999999996</v>
      </c>
      <c r="U1826" s="229">
        <f>IFERROR(IF(VLOOKUP($C1826,'MSCI Database'!$C:$R,8, FALSE)="","",VLOOKUP($C1826,'MSCI Database'!$C:$R,8, FALSE)),"")</f>
        <v>4.9000000000000004</v>
      </c>
      <c r="V1826" s="229">
        <f>IFERROR(IF(VLOOKUP($C1826,'MSCI Database'!$C:$R,9, FALSE)="","",VLOOKUP($C1826,'MSCI Database'!$C:$R,9, FALSE)),"")</f>
        <v>5</v>
      </c>
      <c r="W1826" s="215">
        <f t="shared" ca="1" si="85"/>
        <v>0</v>
      </c>
      <c r="X1826" s="276">
        <f>IFERROR(IF(VLOOKUP($C1826,'MSCI Database'!$C:$R,10, FALSE)="","",VLOOKUP($C1826,'MSCI Database'!$C:$R,10, FALSE)),"")</f>
        <v>109315</v>
      </c>
      <c r="Y1826" s="229" t="str">
        <f>IFERROR(IF(VLOOKUP($C1826,'MSCI Database'!$C:$R,11, FALSE)="","",VLOOKUP($C1826,'MSCI Database'!$C:$R,11, FALSE)),"")</f>
        <v>2019</v>
      </c>
      <c r="Z1826" s="229" t="str">
        <f>IFERROR(IF(VLOOKUP($C1826,'MSCI Database'!$C:$R,12, FALSE)="","",VLOOKUP($C1826,'MSCI Database'!$C:$R,12, FALSE)),"")</f>
        <v>Reported</v>
      </c>
      <c r="AA1826" s="229" t="str">
        <f>IFERROR(IF(VLOOKUP($C1826,'MSCI Database'!$C:$R,13, FALSE)="","",VLOOKUP($C1826,'MSCI Database'!$C:$R,13, FALSE)),"")</f>
        <v>Improved governance practices; product quality remains strong</v>
      </c>
    </row>
    <row r="1827" spans="1:27" s="130" customFormat="1" ht="15" hidden="1" customHeight="1" outlineLevel="1">
      <c r="A1827" s="130" t="s">
        <v>4055</v>
      </c>
      <c r="B1827" s="130" t="s">
        <v>4056</v>
      </c>
      <c r="C1827" s="130" t="s">
        <v>4057</v>
      </c>
      <c r="D1827" s="130" t="s">
        <v>18672</v>
      </c>
      <c r="E1827" s="130" t="s">
        <v>18689</v>
      </c>
      <c r="F1827" s="215">
        <v>4.1312073692722807E-2</v>
      </c>
      <c r="G1827" s="132" t="str">
        <f ca="1">IFERROR(_xll.BQL($A1827, "cur_mkt_cap(currency=EUR)")/1000000, " ")</f>
        <v xml:space="preserve"> </v>
      </c>
      <c r="M1827" s="308"/>
      <c r="N1827" s="215">
        <f t="shared" si="84"/>
        <v>4.474957732597607E-4</v>
      </c>
      <c r="O1827" s="172" t="str">
        <f>IFERROR(IF(VLOOKUP($C1827,'MSCI Database'!$C:$R,2, FALSE)="","",VLOOKUP($C1827,'MSCI Database'!$C:$R,2, FALSE)),"")</f>
        <v>Electronic Equipment, Instruments &amp; Components</v>
      </c>
      <c r="P1827" s="229" t="str">
        <f>IFERROR(IF(VLOOKUP($C1827,'MSCI Database'!$C:$R,3, FALSE)="","",VLOOKUP($C1827,'MSCI Database'!$C:$R,3, FALSE)),"")</f>
        <v>BB</v>
      </c>
      <c r="Q1827" s="229" t="str">
        <f>IFERROR(IF(VLOOKUP($C1827,'MSCI Database'!$C:$R,4, FALSE)="","",VLOOKUP($C1827,'MSCI Database'!$C:$R,4, FALSE)),"")</f>
        <v>1</v>
      </c>
      <c r="R1827" s="229">
        <f>IFERROR(IF(VLOOKUP($C1827,'MSCI Database'!$C:$R,5, FALSE)="","",VLOOKUP($C1827,'MSCI Database'!$C:$R,5, FALSE)),"")</f>
        <v>4.2</v>
      </c>
      <c r="S1827" s="229">
        <f>IFERROR(IF(VLOOKUP($C1827,'MSCI Database'!$C:$R,6, FALSE)="","",VLOOKUP($C1827,'MSCI Database'!$C:$R,6, FALSE)),"")</f>
        <v>4.9000000000000004</v>
      </c>
      <c r="T1827" s="229">
        <f>IFERROR(IF(VLOOKUP($C1827,'MSCI Database'!$C:$R,7, FALSE)="","",VLOOKUP($C1827,'MSCI Database'!$C:$R,7, FALSE)),"")</f>
        <v>4.7</v>
      </c>
      <c r="U1827" s="229">
        <f>IFERROR(IF(VLOOKUP($C1827,'MSCI Database'!$C:$R,8, FALSE)="","",VLOOKUP($C1827,'MSCI Database'!$C:$R,8, FALSE)),"")</f>
        <v>2.1</v>
      </c>
      <c r="V1827" s="229">
        <f>IFERROR(IF(VLOOKUP($C1827,'MSCI Database'!$C:$R,9, FALSE)="","",VLOOKUP($C1827,'MSCI Database'!$C:$R,9, FALSE)),"")</f>
        <v>3.7</v>
      </c>
      <c r="W1827" s="215">
        <f t="shared" ca="1" si="85"/>
        <v>0</v>
      </c>
      <c r="X1827" s="276">
        <f>IFERROR(IF(VLOOKUP($C1827,'MSCI Database'!$C:$R,10, FALSE)="","",VLOOKUP($C1827,'MSCI Database'!$C:$R,10, FALSE)),"")</f>
        <v>54030</v>
      </c>
      <c r="Y1827" s="229" t="str">
        <f>IFERROR(IF(VLOOKUP($C1827,'MSCI Database'!$C:$R,11, FALSE)="","",VLOOKUP($C1827,'MSCI Database'!$C:$R,11, FALSE)),"")</f>
        <v>2020</v>
      </c>
      <c r="Z1827" s="229" t="str">
        <f>IFERROR(IF(VLOOKUP($C1827,'MSCI Database'!$C:$R,12, FALSE)="","",VLOOKUP($C1827,'MSCI Database'!$C:$R,12, FALSE)),"")</f>
        <v>Reported</v>
      </c>
      <c r="AA1827" s="229" t="str">
        <f>IFERROR(IF(VLOOKUP($C1827,'MSCI Database'!$C:$R,13, FALSE)="","",VLOOKUP($C1827,'MSCI Database'!$C:$R,13, FALSE)),"")</f>
        <v>Enhanced clean technology strategies</v>
      </c>
    </row>
    <row r="1828" spans="1:27" s="130" customFormat="1" ht="15" hidden="1" customHeight="1" outlineLevel="1">
      <c r="A1828" s="130" t="s">
        <v>4106</v>
      </c>
      <c r="B1828" s="130" t="s">
        <v>4107</v>
      </c>
      <c r="C1828" s="130" t="s">
        <v>4108</v>
      </c>
      <c r="D1828" s="130" t="s">
        <v>18672</v>
      </c>
      <c r="E1828" s="130" t="s">
        <v>18689</v>
      </c>
      <c r="F1828" s="215">
        <v>3.9846642868391319E-2</v>
      </c>
      <c r="G1828" s="132" t="str">
        <f ca="1">IFERROR(_xll.BQL($A1828, "cur_mkt_cap(currency=EUR)")/1000000, " ")</f>
        <v xml:space="preserve"> </v>
      </c>
      <c r="M1828" s="308"/>
      <c r="N1828" s="215">
        <f t="shared" si="84"/>
        <v>4.3162210628359959E-4</v>
      </c>
      <c r="O1828" s="172" t="str">
        <f>IFERROR(IF(VLOOKUP($C1828,'MSCI Database'!$C:$R,2, FALSE)="","",VLOOKUP($C1828,'MSCI Database'!$C:$R,2, FALSE)),"")</f>
        <v>Technology Hardware, Storage &amp; Peripherals</v>
      </c>
      <c r="P1828" s="229" t="str">
        <f>IFERROR(IF(VLOOKUP($C1828,'MSCI Database'!$C:$R,3, FALSE)="","",VLOOKUP($C1828,'MSCI Database'!$C:$R,3, FALSE)),"")</f>
        <v>AA</v>
      </c>
      <c r="Q1828" s="229" t="str">
        <f>IFERROR(IF(VLOOKUP($C1828,'MSCI Database'!$C:$R,4, FALSE)="","",VLOOKUP($C1828,'MSCI Database'!$C:$R,4, FALSE)),"")</f>
        <v>1</v>
      </c>
      <c r="R1828" s="229">
        <f>IFERROR(IF(VLOOKUP($C1828,'MSCI Database'!$C:$R,5, FALSE)="","",VLOOKUP($C1828,'MSCI Database'!$C:$R,5, FALSE)),"")</f>
        <v>7.3</v>
      </c>
      <c r="S1828" s="229">
        <f>IFERROR(IF(VLOOKUP($C1828,'MSCI Database'!$C:$R,6, FALSE)="","",VLOOKUP($C1828,'MSCI Database'!$C:$R,6, FALSE)),"")</f>
        <v>6</v>
      </c>
      <c r="T1828" s="229">
        <f>IFERROR(IF(VLOOKUP($C1828,'MSCI Database'!$C:$R,7, FALSE)="","",VLOOKUP($C1828,'MSCI Database'!$C:$R,7, FALSE)),"")</f>
        <v>5.3</v>
      </c>
      <c r="U1828" s="229">
        <f>IFERROR(IF(VLOOKUP($C1828,'MSCI Database'!$C:$R,8, FALSE)="","",VLOOKUP($C1828,'MSCI Database'!$C:$R,8, FALSE)),"")</f>
        <v>4.2</v>
      </c>
      <c r="V1828" s="229">
        <f>IFERROR(IF(VLOOKUP($C1828,'MSCI Database'!$C:$R,9, FALSE)="","",VLOOKUP($C1828,'MSCI Database'!$C:$R,9, FALSE)),"")</f>
        <v>5.0999999999999996</v>
      </c>
      <c r="W1828" s="215">
        <f t="shared" ca="1" si="85"/>
        <v>0</v>
      </c>
      <c r="X1828" s="276">
        <f>IFERROR(IF(VLOOKUP($C1828,'MSCI Database'!$C:$R,10, FALSE)="","",VLOOKUP($C1828,'MSCI Database'!$C:$R,10, FALSE)),"")</f>
        <v>1066533</v>
      </c>
      <c r="Y1828" s="229" t="str">
        <f>IFERROR(IF(VLOOKUP($C1828,'MSCI Database'!$C:$R,11, FALSE)="","",VLOOKUP($C1828,'MSCI Database'!$C:$R,11, FALSE)),"")</f>
        <v>2019</v>
      </c>
      <c r="Z1828" s="229" t="str">
        <f>IFERROR(IF(VLOOKUP($C1828,'MSCI Database'!$C:$R,12, FALSE)="","",VLOOKUP($C1828,'MSCI Database'!$C:$R,12, FALSE)),"")</f>
        <v>Reported</v>
      </c>
      <c r="AA1828" s="229" t="str">
        <f>IFERROR(IF(VLOOKUP($C1828,'MSCI Database'!$C:$R,13, FALSE)="","",VLOOKUP($C1828,'MSCI Database'!$C:$R,13, FALSE)),"")</f>
        <v>Improved initiatives to gauge employee morale and trace conflict minerals</v>
      </c>
    </row>
    <row r="1829" spans="1:27" s="130" customFormat="1" ht="15" hidden="1" customHeight="1" outlineLevel="1">
      <c r="A1829" s="130" t="s">
        <v>3827</v>
      </c>
      <c r="B1829" s="130" t="s">
        <v>3828</v>
      </c>
      <c r="C1829" s="130" t="s">
        <v>3829</v>
      </c>
      <c r="D1829" s="130" t="s">
        <v>18672</v>
      </c>
      <c r="E1829" s="130" t="s">
        <v>18682</v>
      </c>
      <c r="F1829" s="215">
        <v>3.9842855888797511E-2</v>
      </c>
      <c r="G1829" s="132" t="str">
        <f ca="1">IFERROR(_xll.BQL($A1829, "cur_mkt_cap(currency=EUR)")/1000000, " ")</f>
        <v xml:space="preserve"> </v>
      </c>
      <c r="M1829" s="308"/>
      <c r="N1829" s="215">
        <f t="shared" si="84"/>
        <v>4.3158108540979268E-4</v>
      </c>
      <c r="O1829" s="172" t="str">
        <f>IFERROR(IF(VLOOKUP($C1829,'MSCI Database'!$C:$R,2, FALSE)="","",VLOOKUP($C1829,'MSCI Database'!$C:$R,2, FALSE)),"")</f>
        <v>Auto Components</v>
      </c>
      <c r="P1829" s="229" t="str">
        <f>IFERROR(IF(VLOOKUP($C1829,'MSCI Database'!$C:$R,3, FALSE)="","",VLOOKUP($C1829,'MSCI Database'!$C:$R,3, FALSE)),"")</f>
        <v>A</v>
      </c>
      <c r="Q1829" s="229" t="str">
        <f>IFERROR(IF(VLOOKUP($C1829,'MSCI Database'!$C:$R,4, FALSE)="","",VLOOKUP($C1829,'MSCI Database'!$C:$R,4, FALSE)),"")</f>
        <v>0</v>
      </c>
      <c r="R1829" s="229">
        <f>IFERROR(IF(VLOOKUP($C1829,'MSCI Database'!$C:$R,5, FALSE)="","",VLOOKUP($C1829,'MSCI Database'!$C:$R,5, FALSE)),"")</f>
        <v>6.4</v>
      </c>
      <c r="S1829" s="229">
        <f>IFERROR(IF(VLOOKUP($C1829,'MSCI Database'!$C:$R,6, FALSE)="","",VLOOKUP($C1829,'MSCI Database'!$C:$R,6, FALSE)),"")</f>
        <v>6</v>
      </c>
      <c r="T1829" s="229">
        <f>IFERROR(IF(VLOOKUP($C1829,'MSCI Database'!$C:$R,7, FALSE)="","",VLOOKUP($C1829,'MSCI Database'!$C:$R,7, FALSE)),"")</f>
        <v>6.4</v>
      </c>
      <c r="U1829" s="229">
        <f>IFERROR(IF(VLOOKUP($C1829,'MSCI Database'!$C:$R,8, FALSE)="","",VLOOKUP($C1829,'MSCI Database'!$C:$R,8, FALSE)),"")</f>
        <v>2.5</v>
      </c>
      <c r="V1829" s="229">
        <f>IFERROR(IF(VLOOKUP($C1829,'MSCI Database'!$C:$R,9, FALSE)="","",VLOOKUP($C1829,'MSCI Database'!$C:$R,9, FALSE)),"")</f>
        <v>4.7</v>
      </c>
      <c r="W1829" s="215">
        <f t="shared" ca="1" si="85"/>
        <v>0</v>
      </c>
      <c r="X1829" s="276">
        <f>IFERROR(IF(VLOOKUP($C1829,'MSCI Database'!$C:$R,10, FALSE)="","",VLOOKUP($C1829,'MSCI Database'!$C:$R,10, FALSE)),"")</f>
        <v>1978194</v>
      </c>
      <c r="Y1829" s="229" t="str">
        <f>IFERROR(IF(VLOOKUP($C1829,'MSCI Database'!$C:$R,11, FALSE)="","",VLOOKUP($C1829,'MSCI Database'!$C:$R,11, FALSE)),"")</f>
        <v>2019</v>
      </c>
      <c r="Z1829" s="229" t="str">
        <f>IFERROR(IF(VLOOKUP($C1829,'MSCI Database'!$C:$R,12, FALSE)="","",VLOOKUP($C1829,'MSCI Database'!$C:$R,12, FALSE)),"")</f>
        <v>E.CSI</v>
      </c>
      <c r="AA1829" s="229" t="str">
        <f>IFERROR(IF(VLOOKUP($C1829,'MSCI Database'!$C:$R,13, FALSE)="","",VLOOKUP($C1829,'MSCI Database'!$C:$R,13, FALSE)),"")</f>
        <v>Strong potential to benefit from the growing demand for low-carbon products</v>
      </c>
    </row>
    <row r="1830" spans="1:27" s="130" customFormat="1" ht="15" hidden="1" customHeight="1" outlineLevel="1">
      <c r="A1830" s="130" t="s">
        <v>4063</v>
      </c>
      <c r="B1830" s="130" t="s">
        <v>4064</v>
      </c>
      <c r="C1830" s="130" t="s">
        <v>4065</v>
      </c>
      <c r="D1830" s="130" t="s">
        <v>18672</v>
      </c>
      <c r="E1830" s="130" t="s">
        <v>18682</v>
      </c>
      <c r="F1830" s="215">
        <v>3.8176671095000399E-2</v>
      </c>
      <c r="G1830" s="132" t="str">
        <f ca="1">IFERROR(_xll.BQL($A1830, "cur_mkt_cap(currency=EUR)")/1000000, " ")</f>
        <v xml:space="preserve"> </v>
      </c>
      <c r="M1830" s="308"/>
      <c r="N1830" s="215">
        <f t="shared" si="84"/>
        <v>4.1353283495788586E-4</v>
      </c>
      <c r="O1830" s="172" t="str">
        <f>IFERROR(IF(VLOOKUP($C1830,'MSCI Database'!$C:$R,2, FALSE)="","",VLOOKUP($C1830,'MSCI Database'!$C:$R,2, FALSE)),"")</f>
        <v>Leisure Products</v>
      </c>
      <c r="P1830" s="229" t="str">
        <f>IFERROR(IF(VLOOKUP($C1830,'MSCI Database'!$C:$R,3, FALSE)="","",VLOOKUP($C1830,'MSCI Database'!$C:$R,3, FALSE)),"")</f>
        <v>B</v>
      </c>
      <c r="Q1830" s="229" t="str">
        <f>IFERROR(IF(VLOOKUP($C1830,'MSCI Database'!$C:$R,4, FALSE)="","",VLOOKUP($C1830,'MSCI Database'!$C:$R,4, FALSE)),"")</f>
        <v>0</v>
      </c>
      <c r="R1830" s="229">
        <f>IFERROR(IF(VLOOKUP($C1830,'MSCI Database'!$C:$R,5, FALSE)="","",VLOOKUP($C1830,'MSCI Database'!$C:$R,5, FALSE)),"")</f>
        <v>2.7</v>
      </c>
      <c r="S1830" s="229">
        <f>IFERROR(IF(VLOOKUP($C1830,'MSCI Database'!$C:$R,6, FALSE)="","",VLOOKUP($C1830,'MSCI Database'!$C:$R,6, FALSE)),"")</f>
        <v>0.9</v>
      </c>
      <c r="T1830" s="229">
        <f>IFERROR(IF(VLOOKUP($C1830,'MSCI Database'!$C:$R,7, FALSE)="","",VLOOKUP($C1830,'MSCI Database'!$C:$R,7, FALSE)),"")</f>
        <v>5</v>
      </c>
      <c r="U1830" s="229">
        <f>IFERROR(IF(VLOOKUP($C1830,'MSCI Database'!$C:$R,8, FALSE)="","",VLOOKUP($C1830,'MSCI Database'!$C:$R,8, FALSE)),"")</f>
        <v>3.9</v>
      </c>
      <c r="V1830" s="229">
        <f>IFERROR(IF(VLOOKUP($C1830,'MSCI Database'!$C:$R,9, FALSE)="","",VLOOKUP($C1830,'MSCI Database'!$C:$R,9, FALSE)),"")</f>
        <v>4</v>
      </c>
      <c r="W1830" s="215">
        <f t="shared" ca="1" si="85"/>
        <v>0</v>
      </c>
      <c r="X1830" s="276">
        <f>IFERROR(IF(VLOOKUP($C1830,'MSCI Database'!$C:$R,10, FALSE)="","",VLOOKUP($C1830,'MSCI Database'!$C:$R,10, FALSE)),"")</f>
        <v>58169</v>
      </c>
      <c r="Y1830" s="229" t="str">
        <f>IFERROR(IF(VLOOKUP($C1830,'MSCI Database'!$C:$R,11, FALSE)="","",VLOOKUP($C1830,'MSCI Database'!$C:$R,11, FALSE)),"")</f>
        <v>2019</v>
      </c>
      <c r="Z1830" s="229" t="str">
        <f>IFERROR(IF(VLOOKUP($C1830,'MSCI Database'!$C:$R,12, FALSE)="","",VLOOKUP($C1830,'MSCI Database'!$C:$R,12, FALSE)),"")</f>
        <v>Reported</v>
      </c>
      <c r="AA1830" s="229" t="str">
        <f>IFERROR(IF(VLOOKUP($C1830,'MSCI Database'!$C:$R,13, FALSE)="","",VLOOKUP($C1830,'MSCI Database'!$C:$R,13, FALSE)),"")</f>
        <v>Lags peers in efforts to reduce impact of packaging materials on the environment</v>
      </c>
    </row>
    <row r="1831" spans="1:27" s="130" customFormat="1" ht="15" hidden="1" customHeight="1" outlineLevel="1">
      <c r="A1831" s="130" t="s">
        <v>3465</v>
      </c>
      <c r="B1831" s="130" t="s">
        <v>3466</v>
      </c>
      <c r="C1831" s="130" t="s">
        <v>3467</v>
      </c>
      <c r="D1831" s="130" t="s">
        <v>18672</v>
      </c>
      <c r="E1831" s="130" t="s">
        <v>18689</v>
      </c>
      <c r="F1831" s="215">
        <v>3.8400443583296383E-2</v>
      </c>
      <c r="G1831" s="132" t="str">
        <f ca="1">IFERROR(_xll.BQL($A1831, "cur_mkt_cap(currency=EUR)")/1000000, " ")</f>
        <v xml:space="preserve"> </v>
      </c>
      <c r="M1831" s="308"/>
      <c r="N1831" s="215">
        <f t="shared" si="84"/>
        <v>4.1595675691903183E-4</v>
      </c>
      <c r="O1831" s="172" t="str">
        <f>IFERROR(IF(VLOOKUP($C1831,'MSCI Database'!$C:$R,2, FALSE)="","",VLOOKUP($C1831,'MSCI Database'!$C:$R,2, FALSE)),"")</f>
        <v>Electronic Equipment, Instruments &amp; Components</v>
      </c>
      <c r="P1831" s="229" t="str">
        <f>IFERROR(IF(VLOOKUP($C1831,'MSCI Database'!$C:$R,3, FALSE)="","",VLOOKUP($C1831,'MSCI Database'!$C:$R,3, FALSE)),"")</f>
        <v>A</v>
      </c>
      <c r="Q1831" s="229" t="str">
        <f>IFERROR(IF(VLOOKUP($C1831,'MSCI Database'!$C:$R,4, FALSE)="","",VLOOKUP($C1831,'MSCI Database'!$C:$R,4, FALSE)),"")</f>
        <v>0</v>
      </c>
      <c r="R1831" s="229">
        <f>IFERROR(IF(VLOOKUP($C1831,'MSCI Database'!$C:$R,5, FALSE)="","",VLOOKUP($C1831,'MSCI Database'!$C:$R,5, FALSE)),"")</f>
        <v>7.1</v>
      </c>
      <c r="S1831" s="229">
        <f>IFERROR(IF(VLOOKUP($C1831,'MSCI Database'!$C:$R,6, FALSE)="","",VLOOKUP($C1831,'MSCI Database'!$C:$R,6, FALSE)),"")</f>
        <v>5.5</v>
      </c>
      <c r="T1831" s="229">
        <f>IFERROR(IF(VLOOKUP($C1831,'MSCI Database'!$C:$R,7, FALSE)="","",VLOOKUP($C1831,'MSCI Database'!$C:$R,7, FALSE)),"")</f>
        <v>5.7</v>
      </c>
      <c r="U1831" s="229">
        <f>IFERROR(IF(VLOOKUP($C1831,'MSCI Database'!$C:$R,8, FALSE)="","",VLOOKUP($C1831,'MSCI Database'!$C:$R,8, FALSE)),"")</f>
        <v>4.3</v>
      </c>
      <c r="V1831" s="229">
        <f>IFERROR(IF(VLOOKUP($C1831,'MSCI Database'!$C:$R,9, FALSE)="","",VLOOKUP($C1831,'MSCI Database'!$C:$R,9, FALSE)),"")</f>
        <v>5.0999999999999996</v>
      </c>
      <c r="W1831" s="215">
        <f t="shared" ca="1" si="85"/>
        <v>0</v>
      </c>
      <c r="X1831" s="276">
        <f>IFERROR(IF(VLOOKUP($C1831,'MSCI Database'!$C:$R,10, FALSE)="","",VLOOKUP($C1831,'MSCI Database'!$C:$R,10, FALSE)),"")</f>
        <v>946650</v>
      </c>
      <c r="Y1831" s="229" t="str">
        <f>IFERROR(IF(VLOOKUP($C1831,'MSCI Database'!$C:$R,11, FALSE)="","",VLOOKUP($C1831,'MSCI Database'!$C:$R,11, FALSE)),"")</f>
        <v>2019</v>
      </c>
      <c r="Z1831" s="229" t="str">
        <f>IFERROR(IF(VLOOKUP($C1831,'MSCI Database'!$C:$R,12, FALSE)="","",VLOOKUP($C1831,'MSCI Database'!$C:$R,12, FALSE)),"")</f>
        <v>Reported</v>
      </c>
      <c r="AA1831" s="229" t="str">
        <f>IFERROR(IF(VLOOKUP($C1831,'MSCI Database'!$C:$R,13, FALSE)="","",VLOOKUP($C1831,'MSCI Database'!$C:$R,13, FALSE)),"")</f>
        <v>Strong commitment to conflict-free sourcing; detailed anti-corruption compliance framework</v>
      </c>
    </row>
    <row r="1832" spans="1:27" s="130" customFormat="1" ht="15" hidden="1" customHeight="1" outlineLevel="1">
      <c r="A1832" s="130" t="s">
        <v>4126</v>
      </c>
      <c r="B1832" s="130" t="s">
        <v>4127</v>
      </c>
      <c r="C1832" s="130" t="s">
        <v>4128</v>
      </c>
      <c r="D1832" s="130" t="s">
        <v>18672</v>
      </c>
      <c r="E1832" s="130" t="s">
        <v>18682</v>
      </c>
      <c r="F1832" s="215">
        <v>3.734170840537087E-2</v>
      </c>
      <c r="G1832" s="132" t="str">
        <f ca="1">IFERROR(_xll.BQL($A1832, "cur_mkt_cap(currency=EUR)")/1000000, " ")</f>
        <v xml:space="preserve"> </v>
      </c>
      <c r="M1832" s="308"/>
      <c r="N1832" s="215">
        <f t="shared" si="84"/>
        <v>4.0448845056755125E-4</v>
      </c>
      <c r="O1832" s="172" t="str">
        <f>IFERROR(IF(VLOOKUP($C1832,'MSCI Database'!$C:$R,2, FALSE)="","",VLOOKUP($C1832,'MSCI Database'!$C:$R,2, FALSE)),"")</f>
        <v>Auto Components</v>
      </c>
      <c r="P1832" s="229" t="str">
        <f>IFERROR(IF(VLOOKUP($C1832,'MSCI Database'!$C:$R,3, FALSE)="","",VLOOKUP($C1832,'MSCI Database'!$C:$R,3, FALSE)),"")</f>
        <v>BBB</v>
      </c>
      <c r="Q1832" s="229" t="str">
        <f>IFERROR(IF(VLOOKUP($C1832,'MSCI Database'!$C:$R,4, FALSE)="","",VLOOKUP($C1832,'MSCI Database'!$C:$R,4, FALSE)),"")</f>
        <v>0</v>
      </c>
      <c r="R1832" s="229">
        <f>IFERROR(IF(VLOOKUP($C1832,'MSCI Database'!$C:$R,5, FALSE)="","",VLOOKUP($C1832,'MSCI Database'!$C:$R,5, FALSE)),"")</f>
        <v>5.6</v>
      </c>
      <c r="S1832" s="229">
        <f>IFERROR(IF(VLOOKUP($C1832,'MSCI Database'!$C:$R,6, FALSE)="","",VLOOKUP($C1832,'MSCI Database'!$C:$R,6, FALSE)),"")</f>
        <v>4</v>
      </c>
      <c r="T1832" s="229">
        <f>IFERROR(IF(VLOOKUP($C1832,'MSCI Database'!$C:$R,7, FALSE)="","",VLOOKUP($C1832,'MSCI Database'!$C:$R,7, FALSE)),"")</f>
        <v>3.4</v>
      </c>
      <c r="U1832" s="229">
        <f>IFERROR(IF(VLOOKUP($C1832,'MSCI Database'!$C:$R,8, FALSE)="","",VLOOKUP($C1832,'MSCI Database'!$C:$R,8, FALSE)),"")</f>
        <v>6.4</v>
      </c>
      <c r="V1832" s="229">
        <f>IFERROR(IF(VLOOKUP($C1832,'MSCI Database'!$C:$R,9, FALSE)="","",VLOOKUP($C1832,'MSCI Database'!$C:$R,9, FALSE)),"")</f>
        <v>4.8</v>
      </c>
      <c r="W1832" s="215">
        <f t="shared" ca="1" si="85"/>
        <v>0</v>
      </c>
      <c r="X1832" s="276">
        <f>IFERROR(IF(VLOOKUP($C1832,'MSCI Database'!$C:$R,10, FALSE)="","",VLOOKUP($C1832,'MSCI Database'!$C:$R,10, FALSE)),"")</f>
        <v>4091448</v>
      </c>
      <c r="Y1832" s="229" t="str">
        <f>IFERROR(IF(VLOOKUP($C1832,'MSCI Database'!$C:$R,11, FALSE)="","",VLOOKUP($C1832,'MSCI Database'!$C:$R,11, FALSE)),"")</f>
        <v>2019</v>
      </c>
      <c r="Z1832" s="229" t="str">
        <f>IFERROR(IF(VLOOKUP($C1832,'MSCI Database'!$C:$R,12, FALSE)="","",VLOOKUP($C1832,'MSCI Database'!$C:$R,12, FALSE)),"")</f>
        <v>Reported</v>
      </c>
      <c r="AA1832" s="229" t="str">
        <f>IFERROR(IF(VLOOKUP($C1832,'MSCI Database'!$C:$R,13, FALSE)="","",VLOOKUP($C1832,'MSCI Database'!$C:$R,13, FALSE)),"")</f>
        <v>Governance practices continue to outperform Japanese market peers</v>
      </c>
    </row>
    <row r="1833" spans="1:27" s="130" customFormat="1" ht="15" hidden="1" customHeight="1" outlineLevel="1">
      <c r="A1833" s="130" t="s">
        <v>4114</v>
      </c>
      <c r="B1833" s="130" t="s">
        <v>4115</v>
      </c>
      <c r="C1833" s="130" t="s">
        <v>4116</v>
      </c>
      <c r="D1833" s="130" t="s">
        <v>18672</v>
      </c>
      <c r="E1833" s="130" t="s">
        <v>18689</v>
      </c>
      <c r="F1833" s="215">
        <v>3.5556509541708428E-2</v>
      </c>
      <c r="G1833" s="132" t="str">
        <f ca="1">IFERROR(_xll.BQL($A1833, "cur_mkt_cap(currency=EUR)")/1000000, " ")</f>
        <v xml:space="preserve"> </v>
      </c>
      <c r="M1833" s="308"/>
      <c r="N1833" s="215">
        <f t="shared" si="84"/>
        <v>3.8515102994182764E-4</v>
      </c>
      <c r="O1833" s="172" t="str">
        <f>IFERROR(IF(VLOOKUP($C1833,'MSCI Database'!$C:$R,2, FALSE)="","",VLOOKUP($C1833,'MSCI Database'!$C:$R,2, FALSE)),"")</f>
        <v>Software &amp; Services</v>
      </c>
      <c r="P1833" s="229" t="str">
        <f>IFERROR(IF(VLOOKUP($C1833,'MSCI Database'!$C:$R,3, FALSE)="","",VLOOKUP($C1833,'MSCI Database'!$C:$R,3, FALSE)),"")</f>
        <v>AA</v>
      </c>
      <c r="Q1833" s="229" t="str">
        <f>IFERROR(IF(VLOOKUP($C1833,'MSCI Database'!$C:$R,4, FALSE)="","",VLOOKUP($C1833,'MSCI Database'!$C:$R,4, FALSE)),"")</f>
        <v>0</v>
      </c>
      <c r="R1833" s="229">
        <f>IFERROR(IF(VLOOKUP($C1833,'MSCI Database'!$C:$R,5, FALSE)="","",VLOOKUP($C1833,'MSCI Database'!$C:$R,5, FALSE)),"")</f>
        <v>8.5</v>
      </c>
      <c r="S1833" s="229">
        <f>IFERROR(IF(VLOOKUP($C1833,'MSCI Database'!$C:$R,6, FALSE)="","",VLOOKUP($C1833,'MSCI Database'!$C:$R,6, FALSE)),"")</f>
        <v>7.5</v>
      </c>
      <c r="T1833" s="229">
        <f>IFERROR(IF(VLOOKUP($C1833,'MSCI Database'!$C:$R,7, FALSE)="","",VLOOKUP($C1833,'MSCI Database'!$C:$R,7, FALSE)),"")</f>
        <v>4.9000000000000004</v>
      </c>
      <c r="U1833" s="229">
        <f>IFERROR(IF(VLOOKUP($C1833,'MSCI Database'!$C:$R,8, FALSE)="","",VLOOKUP($C1833,'MSCI Database'!$C:$R,8, FALSE)),"")</f>
        <v>6.5</v>
      </c>
      <c r="V1833" s="229">
        <f>IFERROR(IF(VLOOKUP($C1833,'MSCI Database'!$C:$R,9, FALSE)="","",VLOOKUP($C1833,'MSCI Database'!$C:$R,9, FALSE)),"")</f>
        <v>5.8</v>
      </c>
      <c r="W1833" s="215">
        <f t="shared" ca="1" si="85"/>
        <v>0</v>
      </c>
      <c r="X1833" s="276">
        <f>IFERROR(IF(VLOOKUP($C1833,'MSCI Database'!$C:$R,10, FALSE)="","",VLOOKUP($C1833,'MSCI Database'!$C:$R,10, FALSE)),"")</f>
        <v>770200</v>
      </c>
      <c r="Y1833" s="229" t="str">
        <f>IFERROR(IF(VLOOKUP($C1833,'MSCI Database'!$C:$R,11, FALSE)="","",VLOOKUP($C1833,'MSCI Database'!$C:$R,11, FALSE)),"")</f>
        <v>2019</v>
      </c>
      <c r="Z1833" s="229" t="str">
        <f>IFERROR(IF(VLOOKUP($C1833,'MSCI Database'!$C:$R,12, FALSE)="","",VLOOKUP($C1833,'MSCI Database'!$C:$R,12, FALSE)),"")</f>
        <v>Reported</v>
      </c>
      <c r="AA1833" s="229" t="str">
        <f>IFERROR(IF(VLOOKUP($C1833,'MSCI Database'!$C:$R,13, FALSE)="","",VLOOKUP($C1833,'MSCI Database'!$C:$R,13, FALSE)),"")</f>
        <v>Leads peers in employee management initiatives despite risks from restructuring</v>
      </c>
    </row>
    <row r="1834" spans="1:27" s="130" customFormat="1" ht="15" hidden="1" customHeight="1" outlineLevel="1">
      <c r="A1834" s="130" t="s">
        <v>3480</v>
      </c>
      <c r="B1834" s="130" t="s">
        <v>3481</v>
      </c>
      <c r="C1834" s="130" t="s">
        <v>3482</v>
      </c>
      <c r="D1834" s="130" t="s">
        <v>18672</v>
      </c>
      <c r="E1834" s="130" t="s">
        <v>18673</v>
      </c>
      <c r="F1834" s="215">
        <v>3.5756537607029661E-2</v>
      </c>
      <c r="G1834" s="132" t="str">
        <f ca="1">IFERROR(_xll.BQL($A1834, "cur_mkt_cap(currency=EUR)")/1000000, " ")</f>
        <v xml:space="preserve"> </v>
      </c>
      <c r="M1834" s="308"/>
      <c r="N1834" s="215">
        <f t="shared" si="84"/>
        <v>3.8731775036429693E-4</v>
      </c>
      <c r="O1834" s="172" t="str">
        <f>IFERROR(IF(VLOOKUP($C1834,'MSCI Database'!$C:$R,2, FALSE)="","",VLOOKUP($C1834,'MSCI Database'!$C:$R,2, FALSE)),"")</f>
        <v>Construction &amp; Farm Machinery &amp; Heavy Trucks</v>
      </c>
      <c r="P1834" s="229" t="str">
        <f>IFERROR(IF(VLOOKUP($C1834,'MSCI Database'!$C:$R,3, FALSE)="","",VLOOKUP($C1834,'MSCI Database'!$C:$R,3, FALSE)),"")</f>
        <v>A</v>
      </c>
      <c r="Q1834" s="229" t="str">
        <f>IFERROR(IF(VLOOKUP($C1834,'MSCI Database'!$C:$R,4, FALSE)="","",VLOOKUP($C1834,'MSCI Database'!$C:$R,4, FALSE)),"")</f>
        <v>0</v>
      </c>
      <c r="R1834" s="229">
        <f>IFERROR(IF(VLOOKUP($C1834,'MSCI Database'!$C:$R,5, FALSE)="","",VLOOKUP($C1834,'MSCI Database'!$C:$R,5, FALSE)),"")</f>
        <v>6.9</v>
      </c>
      <c r="S1834" s="229">
        <f>IFERROR(IF(VLOOKUP($C1834,'MSCI Database'!$C:$R,6, FALSE)="","",VLOOKUP($C1834,'MSCI Database'!$C:$R,6, FALSE)),"")</f>
        <v>6.3</v>
      </c>
      <c r="T1834" s="229">
        <f>IFERROR(IF(VLOOKUP($C1834,'MSCI Database'!$C:$R,7, FALSE)="","",VLOOKUP($C1834,'MSCI Database'!$C:$R,7, FALSE)),"")</f>
        <v>6.1</v>
      </c>
      <c r="U1834" s="229">
        <f>IFERROR(IF(VLOOKUP($C1834,'MSCI Database'!$C:$R,8, FALSE)="","",VLOOKUP($C1834,'MSCI Database'!$C:$R,8, FALSE)),"")</f>
        <v>3.9</v>
      </c>
      <c r="V1834" s="229">
        <f>IFERROR(IF(VLOOKUP($C1834,'MSCI Database'!$C:$R,9, FALSE)="","",VLOOKUP($C1834,'MSCI Database'!$C:$R,9, FALSE)),"")</f>
        <v>5.2</v>
      </c>
      <c r="W1834" s="215">
        <f t="shared" ca="1" si="85"/>
        <v>0</v>
      </c>
      <c r="X1834" s="276">
        <f>IFERROR(IF(VLOOKUP($C1834,'MSCI Database'!$C:$R,10, FALSE)="","",VLOOKUP($C1834,'MSCI Database'!$C:$R,10, FALSE)),"")</f>
        <v>630000</v>
      </c>
      <c r="Y1834" s="229" t="str">
        <f>IFERROR(IF(VLOOKUP($C1834,'MSCI Database'!$C:$R,11, FALSE)="","",VLOOKUP($C1834,'MSCI Database'!$C:$R,11, FALSE)),"")</f>
        <v>2019</v>
      </c>
      <c r="Z1834" s="229" t="str">
        <f>IFERROR(IF(VLOOKUP($C1834,'MSCI Database'!$C:$R,12, FALSE)="","",VLOOKUP($C1834,'MSCI Database'!$C:$R,12, FALSE)),"")</f>
        <v>Reported</v>
      </c>
      <c r="AA1834" s="229" t="str">
        <f>IFERROR(IF(VLOOKUP($C1834,'MSCI Database'!$C:$R,13, FALSE)="","",VLOOKUP($C1834,'MSCI Database'!$C:$R,13, FALSE)),"")</f>
        <v>Relatively strong workforce management and occupational safety practices</v>
      </c>
    </row>
    <row r="1835" spans="1:27" s="130" customFormat="1" ht="15" hidden="1" customHeight="1" outlineLevel="1">
      <c r="A1835" s="130" t="s">
        <v>3906</v>
      </c>
      <c r="B1835" s="130" t="s">
        <v>3907</v>
      </c>
      <c r="C1835" s="130" t="s">
        <v>3908</v>
      </c>
      <c r="D1835" s="130" t="s">
        <v>18672</v>
      </c>
      <c r="E1835" s="130" t="s">
        <v>18673</v>
      </c>
      <c r="F1835" s="215">
        <v>3.4892086525995583E-2</v>
      </c>
      <c r="G1835" s="132" t="str">
        <f ca="1">IFERROR(_xll.BQL($A1835, "cur_mkt_cap(currency=EUR)")/1000000, " ")</f>
        <v xml:space="preserve"> </v>
      </c>
      <c r="M1835" s="308"/>
      <c r="N1835" s="215">
        <f t="shared" si="84"/>
        <v>3.7795394529777175E-4</v>
      </c>
      <c r="O1835" s="172" t="str">
        <f>IFERROR(IF(VLOOKUP($C1835,'MSCI Database'!$C:$R,2, FALSE)="","",VLOOKUP($C1835,'MSCI Database'!$C:$R,2, FALSE)),"")</f>
        <v>Trading Companies &amp; Distributors</v>
      </c>
      <c r="P1835" s="229" t="str">
        <f>IFERROR(IF(VLOOKUP($C1835,'MSCI Database'!$C:$R,3, FALSE)="","",VLOOKUP($C1835,'MSCI Database'!$C:$R,3, FALSE)),"")</f>
        <v>BBB</v>
      </c>
      <c r="Q1835" s="229" t="str">
        <f>IFERROR(IF(VLOOKUP($C1835,'MSCI Database'!$C:$R,4, FALSE)="","",VLOOKUP($C1835,'MSCI Database'!$C:$R,4, FALSE)),"")</f>
        <v>-1</v>
      </c>
      <c r="R1835" s="229">
        <f>IFERROR(IF(VLOOKUP($C1835,'MSCI Database'!$C:$R,5, FALSE)="","",VLOOKUP($C1835,'MSCI Database'!$C:$R,5, FALSE)),"")</f>
        <v>4.29</v>
      </c>
      <c r="S1835" s="229">
        <f>IFERROR(IF(VLOOKUP($C1835,'MSCI Database'!$C:$R,6, FALSE)="","",VLOOKUP($C1835,'MSCI Database'!$C:$R,6, FALSE)),"")</f>
        <v>7.1</v>
      </c>
      <c r="T1835" s="229">
        <f>IFERROR(IF(VLOOKUP($C1835,'MSCI Database'!$C:$R,7, FALSE)="","",VLOOKUP($C1835,'MSCI Database'!$C:$R,7, FALSE)),"")</f>
        <v>7.9</v>
      </c>
      <c r="U1835" s="229">
        <f>IFERROR(IF(VLOOKUP($C1835,'MSCI Database'!$C:$R,8, FALSE)="","",VLOOKUP($C1835,'MSCI Database'!$C:$R,8, FALSE)),"")</f>
        <v>1.3</v>
      </c>
      <c r="V1835" s="229">
        <f>IFERROR(IF(VLOOKUP($C1835,'MSCI Database'!$C:$R,9, FALSE)="","",VLOOKUP($C1835,'MSCI Database'!$C:$R,9, FALSE)),"")</f>
        <v>4.2</v>
      </c>
      <c r="W1835" s="215">
        <f t="shared" ca="1" si="85"/>
        <v>0</v>
      </c>
      <c r="X1835" s="276">
        <f>IFERROR(IF(VLOOKUP($C1835,'MSCI Database'!$C:$R,10, FALSE)="","",VLOOKUP($C1835,'MSCI Database'!$C:$R,10, FALSE)),"")</f>
        <v>124062</v>
      </c>
      <c r="Y1835" s="229" t="str">
        <f>IFERROR(IF(VLOOKUP($C1835,'MSCI Database'!$C:$R,11, FALSE)="","",VLOOKUP($C1835,'MSCI Database'!$C:$R,11, FALSE)),"")</f>
        <v>2019</v>
      </c>
      <c r="Z1835" s="229" t="str">
        <f>IFERROR(IF(VLOOKUP($C1835,'MSCI Database'!$C:$R,12, FALSE)="","",VLOOKUP($C1835,'MSCI Database'!$C:$R,12, FALSE)),"")</f>
        <v>E.CSI</v>
      </c>
      <c r="AA1835" s="229" t="str">
        <f>IFERROR(IF(VLOOKUP($C1835,'MSCI Database'!$C:$R,13, FALSE)="","",VLOOKUP($C1835,'MSCI Database'!$C:$R,13, FALSE)),"")</f>
        <v>Tax transparency allegations drive downgrade</v>
      </c>
    </row>
    <row r="1836" spans="1:27" s="130" customFormat="1" ht="15" hidden="1" customHeight="1" outlineLevel="1">
      <c r="A1836" s="130" t="s">
        <v>3453</v>
      </c>
      <c r="B1836" s="130" t="s">
        <v>3454</v>
      </c>
      <c r="C1836" s="130" t="s">
        <v>3455</v>
      </c>
      <c r="D1836" s="130" t="s">
        <v>18672</v>
      </c>
      <c r="E1836" s="130" t="s">
        <v>18689</v>
      </c>
      <c r="F1836" s="215">
        <v>3.4375292918343472E-2</v>
      </c>
      <c r="G1836" s="132" t="str">
        <f ca="1">IFERROR(_xll.BQL($A1836, "cur_mkt_cap(currency=EUR)")/1000000, " ")</f>
        <v xml:space="preserve"> </v>
      </c>
      <c r="M1836" s="308"/>
      <c r="N1836" s="215">
        <f t="shared" si="84"/>
        <v>3.7235599451969885E-4</v>
      </c>
      <c r="O1836" s="172" t="str">
        <f>IFERROR(IF(VLOOKUP($C1836,'MSCI Database'!$C:$R,2, FALSE)="","",VLOOKUP($C1836,'MSCI Database'!$C:$R,2, FALSE)),"")</f>
        <v>Technology Hardware, Storage &amp; Peripherals</v>
      </c>
      <c r="P1836" s="229" t="str">
        <f>IFERROR(IF(VLOOKUP($C1836,'MSCI Database'!$C:$R,3, FALSE)="","",VLOOKUP($C1836,'MSCI Database'!$C:$R,3, FALSE)),"")</f>
        <v>BBB</v>
      </c>
      <c r="Q1836" s="229" t="str">
        <f>IFERROR(IF(VLOOKUP($C1836,'MSCI Database'!$C:$R,4, FALSE)="","",VLOOKUP($C1836,'MSCI Database'!$C:$R,4, FALSE)),"")</f>
        <v>0</v>
      </c>
      <c r="R1836" s="229">
        <f>IFERROR(IF(VLOOKUP($C1836,'MSCI Database'!$C:$R,5, FALSE)="","",VLOOKUP($C1836,'MSCI Database'!$C:$R,5, FALSE)),"")</f>
        <v>4.4000000000000004</v>
      </c>
      <c r="S1836" s="229">
        <f>IFERROR(IF(VLOOKUP($C1836,'MSCI Database'!$C:$R,6, FALSE)="","",VLOOKUP($C1836,'MSCI Database'!$C:$R,6, FALSE)),"")</f>
        <v>3.6</v>
      </c>
      <c r="T1836" s="229">
        <f>IFERROR(IF(VLOOKUP($C1836,'MSCI Database'!$C:$R,7, FALSE)="","",VLOOKUP($C1836,'MSCI Database'!$C:$R,7, FALSE)),"")</f>
        <v>5</v>
      </c>
      <c r="U1836" s="229">
        <f>IFERROR(IF(VLOOKUP($C1836,'MSCI Database'!$C:$R,8, FALSE)="","",VLOOKUP($C1836,'MSCI Database'!$C:$R,8, FALSE)),"")</f>
        <v>3.9</v>
      </c>
      <c r="V1836" s="229">
        <f>IFERROR(IF(VLOOKUP($C1836,'MSCI Database'!$C:$R,9, FALSE)="","",VLOOKUP($C1836,'MSCI Database'!$C:$R,9, FALSE)),"")</f>
        <v>4.3</v>
      </c>
      <c r="W1836" s="215">
        <f t="shared" ca="1" si="85"/>
        <v>0</v>
      </c>
      <c r="X1836" s="276">
        <f>IFERROR(IF(VLOOKUP($C1836,'MSCI Database'!$C:$R,10, FALSE)="","",VLOOKUP($C1836,'MSCI Database'!$C:$R,10, FALSE)),"")</f>
        <v>1041486</v>
      </c>
      <c r="Y1836" s="229" t="str">
        <f>IFERROR(IF(VLOOKUP($C1836,'MSCI Database'!$C:$R,11, FALSE)="","",VLOOKUP($C1836,'MSCI Database'!$C:$R,11, FALSE)),"")</f>
        <v>2019</v>
      </c>
      <c r="Z1836" s="229" t="str">
        <f>IFERROR(IF(VLOOKUP($C1836,'MSCI Database'!$C:$R,12, FALSE)="","",VLOOKUP($C1836,'MSCI Database'!$C:$R,12, FALSE)),"")</f>
        <v>Reported</v>
      </c>
      <c r="AA1836" s="229" t="str">
        <f>IFERROR(IF(VLOOKUP($C1836,'MSCI Database'!$C:$R,13, FALSE)="","",VLOOKUP($C1836,'MSCI Database'!$C:$R,13, FALSE)),"")</f>
        <v>Restructuring indicates business focus shift; lags peers in managing supply chain labor issues</v>
      </c>
    </row>
    <row r="1837" spans="1:27" s="130" customFormat="1" ht="15" hidden="1" customHeight="1" outlineLevel="1">
      <c r="A1837" s="130" t="s">
        <v>3990</v>
      </c>
      <c r="B1837" s="130" t="s">
        <v>3991</v>
      </c>
      <c r="C1837" s="130" t="s">
        <v>3992</v>
      </c>
      <c r="D1837" s="130" t="s">
        <v>18672</v>
      </c>
      <c r="E1837" s="130" t="s">
        <v>18689</v>
      </c>
      <c r="F1837" s="215">
        <v>3.4071290917185318E-2</v>
      </c>
      <c r="G1837" s="132" t="str">
        <f ca="1">IFERROR(_xll.BQL($A1837, "cur_mkt_cap(currency=EUR)")/1000000, " ")</f>
        <v xml:space="preserve"> </v>
      </c>
      <c r="M1837" s="308"/>
      <c r="N1837" s="215">
        <f t="shared" si="84"/>
        <v>3.6906301988974831E-4</v>
      </c>
      <c r="O1837" s="172" t="str">
        <f>IFERROR(IF(VLOOKUP($C1837,'MSCI Database'!$C:$R,2, FALSE)="","",VLOOKUP($C1837,'MSCI Database'!$C:$R,2, FALSE)),"")</f>
        <v>Software &amp; Services</v>
      </c>
      <c r="P1837" s="229" t="str">
        <f>IFERROR(IF(VLOOKUP($C1837,'MSCI Database'!$C:$R,3, FALSE)="","",VLOOKUP($C1837,'MSCI Database'!$C:$R,3, FALSE)),"")</f>
        <v>A</v>
      </c>
      <c r="Q1837" s="229" t="str">
        <f>IFERROR(IF(VLOOKUP($C1837,'MSCI Database'!$C:$R,4, FALSE)="","",VLOOKUP($C1837,'MSCI Database'!$C:$R,4, FALSE)),"")</f>
        <v>0</v>
      </c>
      <c r="R1837" s="229">
        <f>IFERROR(IF(VLOOKUP($C1837,'MSCI Database'!$C:$R,5, FALSE)="","",VLOOKUP($C1837,'MSCI Database'!$C:$R,5, FALSE)),"")</f>
        <v>6.9</v>
      </c>
      <c r="S1837" s="229">
        <f>IFERROR(IF(VLOOKUP($C1837,'MSCI Database'!$C:$R,6, FALSE)="","",VLOOKUP($C1837,'MSCI Database'!$C:$R,6, FALSE)),"")</f>
        <v>6.6</v>
      </c>
      <c r="T1837" s="229">
        <f>IFERROR(IF(VLOOKUP($C1837,'MSCI Database'!$C:$R,7, FALSE)="","",VLOOKUP($C1837,'MSCI Database'!$C:$R,7, FALSE)),"")</f>
        <v>5.9</v>
      </c>
      <c r="U1837" s="229">
        <f>IFERROR(IF(VLOOKUP($C1837,'MSCI Database'!$C:$R,8, FALSE)="","",VLOOKUP($C1837,'MSCI Database'!$C:$R,8, FALSE)),"")</f>
        <v>4.5</v>
      </c>
      <c r="V1837" s="229">
        <f>IFERROR(IF(VLOOKUP($C1837,'MSCI Database'!$C:$R,9, FALSE)="","",VLOOKUP($C1837,'MSCI Database'!$C:$R,9, FALSE)),"")</f>
        <v>5.5</v>
      </c>
      <c r="W1837" s="215">
        <f t="shared" ca="1" si="85"/>
        <v>0</v>
      </c>
      <c r="X1837" s="276">
        <f>IFERROR(IF(VLOOKUP($C1837,'MSCI Database'!$C:$R,10, FALSE)="","",VLOOKUP($C1837,'MSCI Database'!$C:$R,10, FALSE)),"")</f>
        <v>379637</v>
      </c>
      <c r="Y1837" s="229" t="str">
        <f>IFERROR(IF(VLOOKUP($C1837,'MSCI Database'!$C:$R,11, FALSE)="","",VLOOKUP($C1837,'MSCI Database'!$C:$R,11, FALSE)),"")</f>
        <v>2019</v>
      </c>
      <c r="Z1837" s="229" t="str">
        <f>IFERROR(IF(VLOOKUP($C1837,'MSCI Database'!$C:$R,12, FALSE)="","",VLOOKUP($C1837,'MSCI Database'!$C:$R,12, FALSE)),"")</f>
        <v>Reported</v>
      </c>
      <c r="AA1837" s="229" t="str">
        <f>IFERROR(IF(VLOOKUP($C1837,'MSCI Database'!$C:$R,13, FALSE)="","",VLOOKUP($C1837,'MSCI Database'!$C:$R,13, FALSE)),"")</f>
        <v>Strong clean technology product portfolio and data security framework</v>
      </c>
    </row>
    <row r="1838" spans="1:27" s="130" customFormat="1" ht="15" hidden="1" customHeight="1" outlineLevel="1">
      <c r="A1838" s="130" t="s">
        <v>3400</v>
      </c>
      <c r="B1838" s="130" t="s">
        <v>3401</v>
      </c>
      <c r="C1838" s="130" t="s">
        <v>3402</v>
      </c>
      <c r="D1838" s="130" t="s">
        <v>18672</v>
      </c>
      <c r="E1838" s="130" t="s">
        <v>18682</v>
      </c>
      <c r="F1838" s="215">
        <v>3.3029660646471053E-2</v>
      </c>
      <c r="G1838" s="132" t="str">
        <f ca="1">IFERROR(_xll.BQL($A1838, "cur_mkt_cap(currency=EUR)")/1000000, " ")</f>
        <v xml:space="preserve"> </v>
      </c>
      <c r="M1838" s="308"/>
      <c r="N1838" s="215">
        <f t="shared" si="84"/>
        <v>3.5777999529720253E-4</v>
      </c>
      <c r="O1838" s="172" t="str">
        <f>IFERROR(IF(VLOOKUP($C1838,'MSCI Database'!$C:$R,2, FALSE)="","",VLOOKUP($C1838,'MSCI Database'!$C:$R,2, FALSE)),"")</f>
        <v>Hotels &amp; Travel</v>
      </c>
      <c r="P1838" s="229" t="str">
        <f>IFERROR(IF(VLOOKUP($C1838,'MSCI Database'!$C:$R,3, FALSE)="","",VLOOKUP($C1838,'MSCI Database'!$C:$R,3, FALSE)),"")</f>
        <v>A</v>
      </c>
      <c r="Q1838" s="229" t="str">
        <f>IFERROR(IF(VLOOKUP($C1838,'MSCI Database'!$C:$R,4, FALSE)="","",VLOOKUP($C1838,'MSCI Database'!$C:$R,4, FALSE)),"")</f>
        <v>0</v>
      </c>
      <c r="R1838" s="229">
        <f>IFERROR(IF(VLOOKUP($C1838,'MSCI Database'!$C:$R,5, FALSE)="","",VLOOKUP($C1838,'MSCI Database'!$C:$R,5, FALSE)),"")</f>
        <v>6.6</v>
      </c>
      <c r="S1838" s="229">
        <f>IFERROR(IF(VLOOKUP($C1838,'MSCI Database'!$C:$R,6, FALSE)="","",VLOOKUP($C1838,'MSCI Database'!$C:$R,6, FALSE)),"")</f>
        <v>6.2</v>
      </c>
      <c r="T1838" s="229">
        <f>IFERROR(IF(VLOOKUP($C1838,'MSCI Database'!$C:$R,7, FALSE)="","",VLOOKUP($C1838,'MSCI Database'!$C:$R,7, FALSE)),"")</f>
        <v>6.3</v>
      </c>
      <c r="U1838" s="229">
        <f>IFERROR(IF(VLOOKUP($C1838,'MSCI Database'!$C:$R,8, FALSE)="","",VLOOKUP($C1838,'MSCI Database'!$C:$R,8, FALSE)),"")</f>
        <v>2.6</v>
      </c>
      <c r="V1838" s="229">
        <f>IFERROR(IF(VLOOKUP($C1838,'MSCI Database'!$C:$R,9, FALSE)="","",VLOOKUP($C1838,'MSCI Database'!$C:$R,9, FALSE)),"")</f>
        <v>5</v>
      </c>
      <c r="W1838" s="215">
        <f t="shared" ca="1" si="85"/>
        <v>0</v>
      </c>
      <c r="X1838" s="276">
        <f>IFERROR(IF(VLOOKUP($C1838,'MSCI Database'!$C:$R,10, FALSE)="","",VLOOKUP($C1838,'MSCI Database'!$C:$R,10, FALSE)),"")</f>
        <v>180000</v>
      </c>
      <c r="Y1838" s="229" t="str">
        <f>IFERROR(IF(VLOOKUP($C1838,'MSCI Database'!$C:$R,11, FALSE)="","",VLOOKUP($C1838,'MSCI Database'!$C:$R,11, FALSE)),"")</f>
        <v>2019</v>
      </c>
      <c r="Z1838" s="229" t="str">
        <f>IFERROR(IF(VLOOKUP($C1838,'MSCI Database'!$C:$R,12, FALSE)="","",VLOOKUP($C1838,'MSCI Database'!$C:$R,12, FALSE)),"")</f>
        <v>Reported</v>
      </c>
      <c r="AA1838" s="229" t="str">
        <f>IFERROR(IF(VLOOKUP($C1838,'MSCI Database'!$C:$R,13, FALSE)="","",VLOOKUP($C1838,'MSCI Database'!$C:$R,13, FALSE)),"")</f>
        <v>Financial impacts of COVID-related closures continue to pose labor issues</v>
      </c>
    </row>
    <row r="1839" spans="1:27" s="130" customFormat="1" ht="15" hidden="1" customHeight="1" outlineLevel="1">
      <c r="A1839" s="130" t="s">
        <v>4255</v>
      </c>
      <c r="B1839" s="130" t="s">
        <v>4256</v>
      </c>
      <c r="C1839" s="130" t="s">
        <v>4257</v>
      </c>
      <c r="D1839" s="130" t="s">
        <v>18672</v>
      </c>
      <c r="E1839" s="130" t="s">
        <v>18673</v>
      </c>
      <c r="F1839" s="215">
        <v>3.1916971904925387E-2</v>
      </c>
      <c r="G1839" s="132" t="str">
        <f ca="1">IFERROR(_xll.BQL($A1839, "cur_mkt_cap(currency=EUR)")/1000000, " ")</f>
        <v xml:space="preserve"> </v>
      </c>
      <c r="M1839" s="308"/>
      <c r="N1839" s="215">
        <f t="shared" si="84"/>
        <v>3.4572725951591645E-4</v>
      </c>
      <c r="O1839" s="172" t="str">
        <f>IFERROR(IF(VLOOKUP($C1839,'MSCI Database'!$C:$R,2, FALSE)="","",VLOOKUP($C1839,'MSCI Database'!$C:$R,2, FALSE)),"")</f>
        <v>Industrial Machinery</v>
      </c>
      <c r="P1839" s="229" t="str">
        <f>IFERROR(IF(VLOOKUP($C1839,'MSCI Database'!$C:$R,3, FALSE)="","",VLOOKUP($C1839,'MSCI Database'!$C:$R,3, FALSE)),"")</f>
        <v>AA</v>
      </c>
      <c r="Q1839" s="229" t="str">
        <f>IFERROR(IF(VLOOKUP($C1839,'MSCI Database'!$C:$R,4, FALSE)="","",VLOOKUP($C1839,'MSCI Database'!$C:$R,4, FALSE)),"")</f>
        <v>0</v>
      </c>
      <c r="R1839" s="229">
        <f>IFERROR(IF(VLOOKUP($C1839,'MSCI Database'!$C:$R,5, FALSE)="","",VLOOKUP($C1839,'MSCI Database'!$C:$R,5, FALSE)),"")</f>
        <v>7.4</v>
      </c>
      <c r="S1839" s="229">
        <f>IFERROR(IF(VLOOKUP($C1839,'MSCI Database'!$C:$R,6, FALSE)="","",VLOOKUP($C1839,'MSCI Database'!$C:$R,6, FALSE)),"")</f>
        <v>7.1</v>
      </c>
      <c r="T1839" s="229">
        <f>IFERROR(IF(VLOOKUP($C1839,'MSCI Database'!$C:$R,7, FALSE)="","",VLOOKUP($C1839,'MSCI Database'!$C:$R,7, FALSE)),"")</f>
        <v>7.6</v>
      </c>
      <c r="U1839" s="229">
        <f>IFERROR(IF(VLOOKUP($C1839,'MSCI Database'!$C:$R,8, FALSE)="","",VLOOKUP($C1839,'MSCI Database'!$C:$R,8, FALSE)),"")</f>
        <v>3.6</v>
      </c>
      <c r="V1839" s="229">
        <f>IFERROR(IF(VLOOKUP($C1839,'MSCI Database'!$C:$R,9, FALSE)="","",VLOOKUP($C1839,'MSCI Database'!$C:$R,9, FALSE)),"")</f>
        <v>5.6</v>
      </c>
      <c r="W1839" s="215">
        <f t="shared" ca="1" si="85"/>
        <v>0</v>
      </c>
      <c r="X1839" s="276">
        <f>IFERROR(IF(VLOOKUP($C1839,'MSCI Database'!$C:$R,10, FALSE)="","",VLOOKUP($C1839,'MSCI Database'!$C:$R,10, FALSE)),"")</f>
        <v>51399</v>
      </c>
      <c r="Y1839" s="229" t="str">
        <f>IFERROR(IF(VLOOKUP($C1839,'MSCI Database'!$C:$R,11, FALSE)="","",VLOOKUP($C1839,'MSCI Database'!$C:$R,11, FALSE)),"")</f>
        <v>2019</v>
      </c>
      <c r="Z1839" s="229" t="str">
        <f>IFERROR(IF(VLOOKUP($C1839,'MSCI Database'!$C:$R,12, FALSE)="","",VLOOKUP($C1839,'MSCI Database'!$C:$R,12, FALSE)),"")</f>
        <v>Reported</v>
      </c>
      <c r="AA1839" s="229" t="str">
        <f>IFERROR(IF(VLOOKUP($C1839,'MSCI Database'!$C:$R,13, FALSE)="","",VLOOKUP($C1839,'MSCI Database'!$C:$R,13, FALSE)),"")</f>
        <v>Strong R&amp;D investment demonstrates focus on robotics segment</v>
      </c>
    </row>
    <row r="1840" spans="1:27" s="130" customFormat="1" ht="15" hidden="1" customHeight="1" outlineLevel="1">
      <c r="A1840" s="130" t="s">
        <v>4192</v>
      </c>
      <c r="B1840" s="130" t="s">
        <v>4193</v>
      </c>
      <c r="C1840" s="130" t="s">
        <v>4194</v>
      </c>
      <c r="D1840" s="130" t="s">
        <v>18672</v>
      </c>
      <c r="E1840" s="130" t="s">
        <v>18704</v>
      </c>
      <c r="F1840" s="215">
        <v>3.1829742970306857E-2</v>
      </c>
      <c r="G1840" s="132" t="str">
        <f ca="1">IFERROR(_xll.BQL($A1840, "cur_mkt_cap(currency=EUR)")/1000000, " ")</f>
        <v xml:space="preserve"> </v>
      </c>
      <c r="M1840" s="308"/>
      <c r="N1840" s="215">
        <f t="shared" si="84"/>
        <v>3.447823885361133E-4</v>
      </c>
      <c r="O1840" s="172" t="str">
        <f>IFERROR(IF(VLOOKUP($C1840,'MSCI Database'!$C:$R,2, FALSE)="","",VLOOKUP($C1840,'MSCI Database'!$C:$R,2, FALSE)),"")</f>
        <v>Real Estate Development &amp; Diversified Activities</v>
      </c>
      <c r="P1840" s="229" t="str">
        <f>IFERROR(IF(VLOOKUP($C1840,'MSCI Database'!$C:$R,3, FALSE)="","",VLOOKUP($C1840,'MSCI Database'!$C:$R,3, FALSE)),"")</f>
        <v>A</v>
      </c>
      <c r="Q1840" s="229" t="str">
        <f>IFERROR(IF(VLOOKUP($C1840,'MSCI Database'!$C:$R,4, FALSE)="","",VLOOKUP($C1840,'MSCI Database'!$C:$R,4, FALSE)),"")</f>
        <v>0</v>
      </c>
      <c r="R1840" s="229">
        <f>IFERROR(IF(VLOOKUP($C1840,'MSCI Database'!$C:$R,5, FALSE)="","",VLOOKUP($C1840,'MSCI Database'!$C:$R,5, FALSE)),"")</f>
        <v>7.1</v>
      </c>
      <c r="S1840" s="229">
        <f>IFERROR(IF(VLOOKUP($C1840,'MSCI Database'!$C:$R,6, FALSE)="","",VLOOKUP($C1840,'MSCI Database'!$C:$R,6, FALSE)),"")</f>
        <v>5.7</v>
      </c>
      <c r="T1840" s="229">
        <f>IFERROR(IF(VLOOKUP($C1840,'MSCI Database'!$C:$R,7, FALSE)="","",VLOOKUP($C1840,'MSCI Database'!$C:$R,7, FALSE)),"")</f>
        <v>5.4</v>
      </c>
      <c r="U1840" s="229">
        <f>IFERROR(IF(VLOOKUP($C1840,'MSCI Database'!$C:$R,8, FALSE)="","",VLOOKUP($C1840,'MSCI Database'!$C:$R,8, FALSE)),"")</f>
        <v>4.5999999999999996</v>
      </c>
      <c r="V1840" s="229">
        <f>IFERROR(IF(VLOOKUP($C1840,'MSCI Database'!$C:$R,9, FALSE)="","",VLOOKUP($C1840,'MSCI Database'!$C:$R,9, FALSE)),"")</f>
        <v>5.2</v>
      </c>
      <c r="W1840" s="215">
        <f t="shared" ca="1" si="85"/>
        <v>0</v>
      </c>
      <c r="X1840" s="276">
        <f>IFERROR(IF(VLOOKUP($C1840,'MSCI Database'!$C:$R,10, FALSE)="","",VLOOKUP($C1840,'MSCI Database'!$C:$R,10, FALSE)),"")</f>
        <v>519500</v>
      </c>
      <c r="Y1840" s="229" t="str">
        <f>IFERROR(IF(VLOOKUP($C1840,'MSCI Database'!$C:$R,11, FALSE)="","",VLOOKUP($C1840,'MSCI Database'!$C:$R,11, FALSE)),"")</f>
        <v>2019</v>
      </c>
      <c r="Z1840" s="229" t="str">
        <f>IFERROR(IF(VLOOKUP($C1840,'MSCI Database'!$C:$R,12, FALSE)="","",VLOOKUP($C1840,'MSCI Database'!$C:$R,12, FALSE)),"")</f>
        <v>Reported</v>
      </c>
      <c r="AA1840" s="229" t="str">
        <f>IFERROR(IF(VLOOKUP($C1840,'MSCI Database'!$C:$R,13, FALSE)="","",VLOOKUP($C1840,'MSCI Database'!$C:$R,13, FALSE)),"")</f>
        <v>Strong environmental sustainability programs, but lags peers in adopting robust governance practices</v>
      </c>
    </row>
    <row r="1841" spans="1:27" s="130" customFormat="1" ht="15" hidden="1" customHeight="1" outlineLevel="1">
      <c r="A1841" s="130" t="s">
        <v>3572</v>
      </c>
      <c r="B1841" s="130" t="s">
        <v>3573</v>
      </c>
      <c r="C1841" s="130" t="s">
        <v>3574</v>
      </c>
      <c r="D1841" s="130" t="s">
        <v>18672</v>
      </c>
      <c r="E1841" s="130" t="s">
        <v>12133</v>
      </c>
      <c r="F1841" s="215">
        <v>3.1451642511109677E-2</v>
      </c>
      <c r="G1841" s="132" t="str">
        <f ca="1">IFERROR(_xll.BQL($A1841, "cur_mkt_cap(currency=EUR)")/1000000, " ")</f>
        <v xml:space="preserve"> </v>
      </c>
      <c r="M1841" s="308"/>
      <c r="N1841" s="215">
        <f t="shared" si="84"/>
        <v>3.4068677332645808E-4</v>
      </c>
      <c r="O1841" s="172" t="str">
        <f>IFERROR(IF(VLOOKUP($C1841,'MSCI Database'!$C:$R,2, FALSE)="","",VLOOKUP($C1841,'MSCI Database'!$C:$R,2, FALSE)),"")</f>
        <v>Pharmaceuticals</v>
      </c>
      <c r="P1841" s="229" t="str">
        <f>IFERROR(IF(VLOOKUP($C1841,'MSCI Database'!$C:$R,3, FALSE)="","",VLOOKUP($C1841,'MSCI Database'!$C:$R,3, FALSE)),"")</f>
        <v>AA</v>
      </c>
      <c r="Q1841" s="229" t="str">
        <f>IFERROR(IF(VLOOKUP($C1841,'MSCI Database'!$C:$R,4, FALSE)="","",VLOOKUP($C1841,'MSCI Database'!$C:$R,4, FALSE)),"")</f>
        <v>0</v>
      </c>
      <c r="R1841" s="229">
        <f>IFERROR(IF(VLOOKUP($C1841,'MSCI Database'!$C:$R,5, FALSE)="","",VLOOKUP($C1841,'MSCI Database'!$C:$R,5, FALSE)),"")</f>
        <v>7.9</v>
      </c>
      <c r="S1841" s="229">
        <f>IFERROR(IF(VLOOKUP($C1841,'MSCI Database'!$C:$R,6, FALSE)="","",VLOOKUP($C1841,'MSCI Database'!$C:$R,6, FALSE)),"")</f>
        <v>6.3</v>
      </c>
      <c r="T1841" s="229">
        <f>IFERROR(IF(VLOOKUP($C1841,'MSCI Database'!$C:$R,7, FALSE)="","",VLOOKUP($C1841,'MSCI Database'!$C:$R,7, FALSE)),"")</f>
        <v>5.3</v>
      </c>
      <c r="U1841" s="229">
        <f>IFERROR(IF(VLOOKUP($C1841,'MSCI Database'!$C:$R,8, FALSE)="","",VLOOKUP($C1841,'MSCI Database'!$C:$R,8, FALSE)),"")</f>
        <v>4.8</v>
      </c>
      <c r="V1841" s="229">
        <f>IFERROR(IF(VLOOKUP($C1841,'MSCI Database'!$C:$R,9, FALSE)="","",VLOOKUP($C1841,'MSCI Database'!$C:$R,9, FALSE)),"")</f>
        <v>5.2</v>
      </c>
      <c r="W1841" s="215">
        <f t="shared" ca="1" si="85"/>
        <v>0</v>
      </c>
      <c r="X1841" s="276">
        <f>IFERROR(IF(VLOOKUP($C1841,'MSCI Database'!$C:$R,10, FALSE)="","",VLOOKUP($C1841,'MSCI Database'!$C:$R,10, FALSE)),"")</f>
        <v>85208</v>
      </c>
      <c r="Y1841" s="229" t="str">
        <f>IFERROR(IF(VLOOKUP($C1841,'MSCI Database'!$C:$R,11, FALSE)="","",VLOOKUP($C1841,'MSCI Database'!$C:$R,11, FALSE)),"")</f>
        <v>2019</v>
      </c>
      <c r="Z1841" s="229" t="str">
        <f>IFERROR(IF(VLOOKUP($C1841,'MSCI Database'!$C:$R,12, FALSE)="","",VLOOKUP($C1841,'MSCI Database'!$C:$R,12, FALSE)),"")</f>
        <v>Reported</v>
      </c>
      <c r="AA1841" s="229" t="str">
        <f>IFERROR(IF(VLOOKUP($C1841,'MSCI Database'!$C:$R,13, FALSE)="","",VLOOKUP($C1841,'MSCI Database'!$C:$R,13, FALSE)),"")</f>
        <v>Strengthened anti-corruption commitment as a UN Global Compact signatory</v>
      </c>
    </row>
    <row r="1842" spans="1:27" s="130" customFormat="1" ht="15" hidden="1" customHeight="1" outlineLevel="1">
      <c r="A1842" s="130" t="s">
        <v>4295</v>
      </c>
      <c r="B1842" s="130" t="s">
        <v>4296</v>
      </c>
      <c r="C1842" s="130" t="s">
        <v>4297</v>
      </c>
      <c r="D1842" s="130" t="s">
        <v>18672</v>
      </c>
      <c r="E1842" s="130" t="s">
        <v>18674</v>
      </c>
      <c r="F1842" s="215">
        <v>3.1364454347091918E-2</v>
      </c>
      <c r="G1842" s="132" t="str">
        <f ca="1">IFERROR(_xll.BQL($A1842, "cur_mkt_cap(currency=EUR)")/1000000, " ")</f>
        <v xml:space="preserve"> </v>
      </c>
      <c r="M1842" s="308"/>
      <c r="N1842" s="215">
        <f t="shared" si="84"/>
        <v>3.3974234397714898E-4</v>
      </c>
      <c r="O1842" s="172" t="str">
        <f>IFERROR(IF(VLOOKUP($C1842,'MSCI Database'!$C:$R,2, FALSE)="","",VLOOKUP($C1842,'MSCI Database'!$C:$R,2, FALSE)),"")</f>
        <v>Household &amp; Personal Products</v>
      </c>
      <c r="P1842" s="229" t="str">
        <f>IFERROR(IF(VLOOKUP($C1842,'MSCI Database'!$C:$R,3, FALSE)="","",VLOOKUP($C1842,'MSCI Database'!$C:$R,3, FALSE)),"")</f>
        <v>BBB</v>
      </c>
      <c r="Q1842" s="229" t="str">
        <f>IFERROR(IF(VLOOKUP($C1842,'MSCI Database'!$C:$R,4, FALSE)="","",VLOOKUP($C1842,'MSCI Database'!$C:$R,4, FALSE)),"")</f>
        <v>-1</v>
      </c>
      <c r="R1842" s="229">
        <f>IFERROR(IF(VLOOKUP($C1842,'MSCI Database'!$C:$R,5, FALSE)="","",VLOOKUP($C1842,'MSCI Database'!$C:$R,5, FALSE)),"")</f>
        <v>5.6</v>
      </c>
      <c r="S1842" s="229">
        <f>IFERROR(IF(VLOOKUP($C1842,'MSCI Database'!$C:$R,6, FALSE)="","",VLOOKUP($C1842,'MSCI Database'!$C:$R,6, FALSE)),"")</f>
        <v>4.4000000000000004</v>
      </c>
      <c r="T1842" s="229">
        <f>IFERROR(IF(VLOOKUP($C1842,'MSCI Database'!$C:$R,7, FALSE)="","",VLOOKUP($C1842,'MSCI Database'!$C:$R,7, FALSE)),"")</f>
        <v>6.2</v>
      </c>
      <c r="U1842" s="229">
        <f>IFERROR(IF(VLOOKUP($C1842,'MSCI Database'!$C:$R,8, FALSE)="","",VLOOKUP($C1842,'MSCI Database'!$C:$R,8, FALSE)),"")</f>
        <v>4.2</v>
      </c>
      <c r="V1842" s="229">
        <f>IFERROR(IF(VLOOKUP($C1842,'MSCI Database'!$C:$R,9, FALSE)="","",VLOOKUP($C1842,'MSCI Database'!$C:$R,9, FALSE)),"")</f>
        <v>4.9000000000000004</v>
      </c>
      <c r="W1842" s="215">
        <f t="shared" ca="1" si="85"/>
        <v>0</v>
      </c>
      <c r="X1842" s="276">
        <f>IFERROR(IF(VLOOKUP($C1842,'MSCI Database'!$C:$R,10, FALSE)="","",VLOOKUP($C1842,'MSCI Database'!$C:$R,10, FALSE)),"")</f>
        <v>472000</v>
      </c>
      <c r="Y1842" s="229" t="str">
        <f>IFERROR(IF(VLOOKUP($C1842,'MSCI Database'!$C:$R,11, FALSE)="","",VLOOKUP($C1842,'MSCI Database'!$C:$R,11, FALSE)),"")</f>
        <v>2019</v>
      </c>
      <c r="Z1842" s="229" t="str">
        <f>IFERROR(IF(VLOOKUP($C1842,'MSCI Database'!$C:$R,12, FALSE)="","",VLOOKUP($C1842,'MSCI Database'!$C:$R,12, FALSE)),"")</f>
        <v>Reported</v>
      </c>
      <c r="AA1842" s="229" t="str">
        <f>IFERROR(IF(VLOOKUP($C1842,'MSCI Database'!$C:$R,13, FALSE)="","",VLOOKUP($C1842,'MSCI Database'!$C:$R,13, FALSE)),"")</f>
        <v>Relatively weak packaging waste management measures and corporate governance practice</v>
      </c>
    </row>
    <row r="1843" spans="1:27" s="130" customFormat="1" ht="15" hidden="1" customHeight="1" outlineLevel="1">
      <c r="A1843" s="130" t="s">
        <v>3835</v>
      </c>
      <c r="B1843" s="130" t="s">
        <v>3836</v>
      </c>
      <c r="C1843" s="130" t="s">
        <v>3837</v>
      </c>
      <c r="D1843" s="130" t="s">
        <v>18672</v>
      </c>
      <c r="E1843" s="130" t="s">
        <v>18673</v>
      </c>
      <c r="F1843" s="215">
        <v>3.1116175447351999E-2</v>
      </c>
      <c r="G1843" s="132" t="str">
        <f ca="1">IFERROR(_xll.BQL($A1843, "cur_mkt_cap(currency=EUR)")/1000000, " ")</f>
        <v xml:space="preserve"> </v>
      </c>
      <c r="M1843" s="308"/>
      <c r="N1843" s="215">
        <f t="shared" si="84"/>
        <v>3.370529665556818E-4</v>
      </c>
      <c r="O1843" s="172" t="str">
        <f>IFERROR(IF(VLOOKUP($C1843,'MSCI Database'!$C:$R,2, FALSE)="","",VLOOKUP($C1843,'MSCI Database'!$C:$R,2, FALSE)),"")</f>
        <v>Road &amp; Rail Transport</v>
      </c>
      <c r="P1843" s="229" t="str">
        <f>IFERROR(IF(VLOOKUP($C1843,'MSCI Database'!$C:$R,3, FALSE)="","",VLOOKUP($C1843,'MSCI Database'!$C:$R,3, FALSE)),"")</f>
        <v>BBB</v>
      </c>
      <c r="Q1843" s="229" t="str">
        <f>IFERROR(IF(VLOOKUP($C1843,'MSCI Database'!$C:$R,4, FALSE)="","",VLOOKUP($C1843,'MSCI Database'!$C:$R,4, FALSE)),"")</f>
        <v>0</v>
      </c>
      <c r="R1843" s="229">
        <f>IFERROR(IF(VLOOKUP($C1843,'MSCI Database'!$C:$R,5, FALSE)="","",VLOOKUP($C1843,'MSCI Database'!$C:$R,5, FALSE)),"")</f>
        <v>5.5</v>
      </c>
      <c r="S1843" s="229">
        <f>IFERROR(IF(VLOOKUP($C1843,'MSCI Database'!$C:$R,6, FALSE)="","",VLOOKUP($C1843,'MSCI Database'!$C:$R,6, FALSE)),"")</f>
        <v>7.7</v>
      </c>
      <c r="T1843" s="229">
        <f>IFERROR(IF(VLOOKUP($C1843,'MSCI Database'!$C:$R,7, FALSE)="","",VLOOKUP($C1843,'MSCI Database'!$C:$R,7, FALSE)),"")</f>
        <v>3.7</v>
      </c>
      <c r="U1843" s="229">
        <f>IFERROR(IF(VLOOKUP($C1843,'MSCI Database'!$C:$R,8, FALSE)="","",VLOOKUP($C1843,'MSCI Database'!$C:$R,8, FALSE)),"")</f>
        <v>2.2000000000000002</v>
      </c>
      <c r="V1843" s="229">
        <f>IFERROR(IF(VLOOKUP($C1843,'MSCI Database'!$C:$R,9, FALSE)="","",VLOOKUP($C1843,'MSCI Database'!$C:$R,9, FALSE)),"")</f>
        <v>4</v>
      </c>
      <c r="W1843" s="215">
        <f t="shared" ca="1" si="85"/>
        <v>0</v>
      </c>
      <c r="X1843" s="276">
        <f>IFERROR(IF(VLOOKUP($C1843,'MSCI Database'!$C:$R,10, FALSE)="","",VLOOKUP($C1843,'MSCI Database'!$C:$R,10, FALSE)),"")</f>
        <v>1350000</v>
      </c>
      <c r="Y1843" s="229" t="str">
        <f>IFERROR(IF(VLOOKUP($C1843,'MSCI Database'!$C:$R,11, FALSE)="","",VLOOKUP($C1843,'MSCI Database'!$C:$R,11, FALSE)),"")</f>
        <v>2019</v>
      </c>
      <c r="Z1843" s="229" t="str">
        <f>IFERROR(IF(VLOOKUP($C1843,'MSCI Database'!$C:$R,12, FALSE)="","",VLOOKUP($C1843,'MSCI Database'!$C:$R,12, FALSE)),"")</f>
        <v>Reported</v>
      </c>
      <c r="AA1843" s="229" t="str">
        <f>IFERROR(IF(VLOOKUP($C1843,'MSCI Database'!$C:$R,13, FALSE)="","",VLOOKUP($C1843,'MSCI Database'!$C:$R,13, FALSE)),"")</f>
        <v>Strong carbon reduction programs</v>
      </c>
    </row>
    <row r="1844" spans="1:27" s="130" customFormat="1" ht="15" hidden="1" customHeight="1" outlineLevel="1">
      <c r="A1844" s="130" t="s">
        <v>6374</v>
      </c>
      <c r="B1844" s="130" t="s">
        <v>6375</v>
      </c>
      <c r="C1844" s="130" t="s">
        <v>6376</v>
      </c>
      <c r="D1844" s="130" t="s">
        <v>12128</v>
      </c>
      <c r="E1844" s="130" t="s">
        <v>18689</v>
      </c>
      <c r="F1844" s="215">
        <v>3.3676673678408422</v>
      </c>
      <c r="G1844" s="132" t="str">
        <f ca="1">IFERROR(_xll.BQL($A1844, "cur_mkt_cap(currency=EUR)")/1000000, " ")</f>
        <v xml:space="preserve"> </v>
      </c>
      <c r="M1844" s="308"/>
      <c r="N1844" s="215">
        <f t="shared" si="84"/>
        <v>3.6478849356793831E-2</v>
      </c>
      <c r="O1844" s="172" t="str">
        <f>IFERROR(IF(VLOOKUP($C1844,'MSCI Database'!$C:$R,2, FALSE)="","",VLOOKUP($C1844,'MSCI Database'!$C:$R,2, FALSE)),"")</f>
        <v>Technology Hardware, Storage &amp; Peripherals</v>
      </c>
      <c r="P1844" s="229" t="str">
        <f>IFERROR(IF(VLOOKUP($C1844,'MSCI Database'!$C:$R,3, FALSE)="","",VLOOKUP($C1844,'MSCI Database'!$C:$R,3, FALSE)),"")</f>
        <v>BBB</v>
      </c>
      <c r="Q1844" s="229" t="str">
        <f>IFERROR(IF(VLOOKUP($C1844,'MSCI Database'!$C:$R,4, FALSE)="","",VLOOKUP($C1844,'MSCI Database'!$C:$R,4, FALSE)),"")</f>
        <v>-1</v>
      </c>
      <c r="R1844" s="229">
        <f>IFERROR(IF(VLOOKUP($C1844,'MSCI Database'!$C:$R,5, FALSE)="","",VLOOKUP($C1844,'MSCI Database'!$C:$R,5, FALSE)),"")</f>
        <v>4.5</v>
      </c>
      <c r="S1844" s="229">
        <f>IFERROR(IF(VLOOKUP($C1844,'MSCI Database'!$C:$R,6, FALSE)="","",VLOOKUP($C1844,'MSCI Database'!$C:$R,6, FALSE)),"")</f>
        <v>3.6</v>
      </c>
      <c r="T1844" s="229">
        <f>IFERROR(IF(VLOOKUP($C1844,'MSCI Database'!$C:$R,7, FALSE)="","",VLOOKUP($C1844,'MSCI Database'!$C:$R,7, FALSE)),"")</f>
        <v>5.3</v>
      </c>
      <c r="U1844" s="229">
        <f>IFERROR(IF(VLOOKUP($C1844,'MSCI Database'!$C:$R,8, FALSE)="","",VLOOKUP($C1844,'MSCI Database'!$C:$R,8, FALSE)),"")</f>
        <v>3.5</v>
      </c>
      <c r="V1844" s="229">
        <f>IFERROR(IF(VLOOKUP($C1844,'MSCI Database'!$C:$R,9, FALSE)="","",VLOOKUP($C1844,'MSCI Database'!$C:$R,9, FALSE)),"")</f>
        <v>4.4000000000000004</v>
      </c>
      <c r="W1844" s="215">
        <f t="shared" ca="1" si="85"/>
        <v>0</v>
      </c>
      <c r="X1844" s="276">
        <f>IFERROR(IF(VLOOKUP($C1844,'MSCI Database'!$C:$R,10, FALSE)="","",VLOOKUP($C1844,'MSCI Database'!$C:$R,10, FALSE)),"")</f>
        <v>50540</v>
      </c>
      <c r="Y1844" s="229" t="str">
        <f>IFERROR(IF(VLOOKUP($C1844,'MSCI Database'!$C:$R,11, FALSE)="","",VLOOKUP($C1844,'MSCI Database'!$C:$R,11, FALSE)),"")</f>
        <v>2019</v>
      </c>
      <c r="Z1844" s="229" t="str">
        <f>IFERROR(IF(VLOOKUP($C1844,'MSCI Database'!$C:$R,12, FALSE)="","",VLOOKUP($C1844,'MSCI Database'!$C:$R,12, FALSE)),"")</f>
        <v>Reported</v>
      </c>
      <c r="AA1844" s="229" t="str">
        <f>IFERROR(IF(VLOOKUP($C1844,'MSCI Database'!$C:$R,13, FALSE)="","",VLOOKUP($C1844,'MSCI Database'!$C:$R,13, FALSE)),"")</f>
        <v>Corporate behavior controversies drive subpar governance performance</v>
      </c>
    </row>
    <row r="1845" spans="1:27" s="130" customFormat="1" ht="15" hidden="1" customHeight="1" outlineLevel="1">
      <c r="A1845" s="130" t="s">
        <v>181</v>
      </c>
      <c r="B1845" s="130" t="s">
        <v>182</v>
      </c>
      <c r="C1845" s="130" t="s">
        <v>183</v>
      </c>
      <c r="D1845" s="130" t="s">
        <v>18672</v>
      </c>
      <c r="E1845" s="130" t="s">
        <v>18673</v>
      </c>
      <c r="F1845" s="215">
        <v>3.0843852671604229E-2</v>
      </c>
      <c r="G1845" s="132" t="str">
        <f ca="1">IFERROR(_xll.BQL($A1845, "cur_mkt_cap(currency=EUR)")/1000000, " ")</f>
        <v xml:space="preserve"> </v>
      </c>
      <c r="M1845" s="308"/>
      <c r="N1845" s="215">
        <f t="shared" si="84"/>
        <v>3.3410314389570339E-4</v>
      </c>
      <c r="O1845" s="172" t="str">
        <f>IFERROR(IF(VLOOKUP($C1845,'MSCI Database'!$C:$R,2, FALSE)="","",VLOOKUP($C1845,'MSCI Database'!$C:$R,2, FALSE)),"")</f>
        <v>Industrial Machinery</v>
      </c>
      <c r="P1845" s="229" t="str">
        <f>IFERROR(IF(VLOOKUP($C1845,'MSCI Database'!$C:$R,3, FALSE)="","",VLOOKUP($C1845,'MSCI Database'!$C:$R,3, FALSE)),"")</f>
        <v>AA</v>
      </c>
      <c r="Q1845" s="229" t="str">
        <f>IFERROR(IF(VLOOKUP($C1845,'MSCI Database'!$C:$R,4, FALSE)="","",VLOOKUP($C1845,'MSCI Database'!$C:$R,4, FALSE)),"")</f>
        <v>0</v>
      </c>
      <c r="R1845" s="229">
        <f>IFERROR(IF(VLOOKUP($C1845,'MSCI Database'!$C:$R,5, FALSE)="","",VLOOKUP($C1845,'MSCI Database'!$C:$R,5, FALSE)),"")</f>
        <v>7.7</v>
      </c>
      <c r="S1845" s="229">
        <f>IFERROR(IF(VLOOKUP($C1845,'MSCI Database'!$C:$R,6, FALSE)="","",VLOOKUP($C1845,'MSCI Database'!$C:$R,6, FALSE)),"")</f>
        <v>5.8</v>
      </c>
      <c r="T1845" s="229">
        <f>IFERROR(IF(VLOOKUP($C1845,'MSCI Database'!$C:$R,7, FALSE)="","",VLOOKUP($C1845,'MSCI Database'!$C:$R,7, FALSE)),"")</f>
        <v>7.2</v>
      </c>
      <c r="U1845" s="229">
        <f>IFERROR(IF(VLOOKUP($C1845,'MSCI Database'!$C:$R,8, FALSE)="","",VLOOKUP($C1845,'MSCI Database'!$C:$R,8, FALSE)),"")</f>
        <v>5</v>
      </c>
      <c r="V1845" s="229">
        <f>IFERROR(IF(VLOOKUP($C1845,'MSCI Database'!$C:$R,9, FALSE)="","",VLOOKUP($C1845,'MSCI Database'!$C:$R,9, FALSE)),"")</f>
        <v>5.7</v>
      </c>
      <c r="W1845" s="215">
        <f t="shared" ca="1" si="85"/>
        <v>0</v>
      </c>
      <c r="X1845" s="276">
        <f>IFERROR(IF(VLOOKUP($C1845,'MSCI Database'!$C:$R,10, FALSE)="","",VLOOKUP($C1845,'MSCI Database'!$C:$R,10, FALSE)),"")</f>
        <v>60471</v>
      </c>
      <c r="Y1845" s="229" t="str">
        <f>IFERROR(IF(VLOOKUP($C1845,'MSCI Database'!$C:$R,11, FALSE)="","",VLOOKUP($C1845,'MSCI Database'!$C:$R,11, FALSE)),"")</f>
        <v>2019</v>
      </c>
      <c r="Z1845" s="229" t="str">
        <f>IFERROR(IF(VLOOKUP($C1845,'MSCI Database'!$C:$R,12, FALSE)="","",VLOOKUP($C1845,'MSCI Database'!$C:$R,12, FALSE)),"")</f>
        <v>Reported</v>
      </c>
      <c r="AA1845" s="229" t="str">
        <f>IFERROR(IF(VLOOKUP($C1845,'MSCI Database'!$C:$R,13, FALSE)="","",VLOOKUP($C1845,'MSCI Database'!$C:$R,13, FALSE)),"")</f>
        <v>Outperforms most peers in employee management practices</v>
      </c>
    </row>
    <row r="1846" spans="1:27" s="130" customFormat="1" ht="15" hidden="1" customHeight="1" outlineLevel="1">
      <c r="A1846" s="130" t="s">
        <v>3779</v>
      </c>
      <c r="B1846" s="130" t="s">
        <v>3780</v>
      </c>
      <c r="C1846" s="130" t="s">
        <v>3781</v>
      </c>
      <c r="D1846" s="130" t="s">
        <v>18672</v>
      </c>
      <c r="E1846" s="130" t="s">
        <v>18688</v>
      </c>
      <c r="F1846" s="215">
        <v>3.0738499564755731E-2</v>
      </c>
      <c r="G1846" s="132" t="str">
        <f ca="1">IFERROR(_xll.BQL($A1846, "cur_mkt_cap(currency=EUR)")/1000000, " ")</f>
        <v xml:space="preserve"> </v>
      </c>
      <c r="M1846" s="308"/>
      <c r="N1846" s="215">
        <f t="shared" si="84"/>
        <v>3.329619503946182E-4</v>
      </c>
      <c r="O1846" s="172" t="str">
        <f>IFERROR(IF(VLOOKUP($C1846,'MSCI Database'!$C:$R,2, FALSE)="","",VLOOKUP($C1846,'MSCI Database'!$C:$R,2, FALSE)),"")</f>
        <v>Investment Banking &amp; Brokerage</v>
      </c>
      <c r="P1846" s="229" t="str">
        <f>IFERROR(IF(VLOOKUP($C1846,'MSCI Database'!$C:$R,3, FALSE)="","",VLOOKUP($C1846,'MSCI Database'!$C:$R,3, FALSE)),"")</f>
        <v>A</v>
      </c>
      <c r="Q1846" s="229" t="str">
        <f>IFERROR(IF(VLOOKUP($C1846,'MSCI Database'!$C:$R,4, FALSE)="","",VLOOKUP($C1846,'MSCI Database'!$C:$R,4, FALSE)),"")</f>
        <v>0</v>
      </c>
      <c r="R1846" s="229">
        <f>IFERROR(IF(VLOOKUP($C1846,'MSCI Database'!$C:$R,5, FALSE)="","",VLOOKUP($C1846,'MSCI Database'!$C:$R,5, FALSE)),"")</f>
        <v>7.1</v>
      </c>
      <c r="S1846" s="229">
        <f>IFERROR(IF(VLOOKUP($C1846,'MSCI Database'!$C:$R,6, FALSE)="","",VLOOKUP($C1846,'MSCI Database'!$C:$R,6, FALSE)),"")</f>
        <v>6.4</v>
      </c>
      <c r="T1846" s="229">
        <f>IFERROR(IF(VLOOKUP($C1846,'MSCI Database'!$C:$R,7, FALSE)="","",VLOOKUP($C1846,'MSCI Database'!$C:$R,7, FALSE)),"")</f>
        <v>5.0999999999999996</v>
      </c>
      <c r="U1846" s="229">
        <f>IFERROR(IF(VLOOKUP($C1846,'MSCI Database'!$C:$R,8, FALSE)="","",VLOOKUP($C1846,'MSCI Database'!$C:$R,8, FALSE)),"")</f>
        <v>4.3</v>
      </c>
      <c r="V1846" s="229">
        <f>IFERROR(IF(VLOOKUP($C1846,'MSCI Database'!$C:$R,9, FALSE)="","",VLOOKUP($C1846,'MSCI Database'!$C:$R,9, FALSE)),"")</f>
        <v>4.9000000000000004</v>
      </c>
      <c r="W1846" s="215">
        <f t="shared" ca="1" si="85"/>
        <v>0</v>
      </c>
      <c r="X1846" s="276">
        <f>IFERROR(IF(VLOOKUP($C1846,'MSCI Database'!$C:$R,10, FALSE)="","",VLOOKUP($C1846,'MSCI Database'!$C:$R,10, FALSE)),"")</f>
        <v>35022</v>
      </c>
      <c r="Y1846" s="229" t="str">
        <f>IFERROR(IF(VLOOKUP($C1846,'MSCI Database'!$C:$R,11, FALSE)="","",VLOOKUP($C1846,'MSCI Database'!$C:$R,11, FALSE)),"")</f>
        <v>2019</v>
      </c>
      <c r="Z1846" s="229" t="str">
        <f>IFERROR(IF(VLOOKUP($C1846,'MSCI Database'!$C:$R,12, FALSE)="","",VLOOKUP($C1846,'MSCI Database'!$C:$R,12, FALSE)),"")</f>
        <v>Reported</v>
      </c>
      <c r="AA1846" s="229" t="str">
        <f>IFERROR(IF(VLOOKUP($C1846,'MSCI Database'!$C:$R,13, FALSE)="","",VLOOKUP($C1846,'MSCI Database'!$C:$R,13, FALSE)),"")</f>
        <v>Potential ethics-focused risks; governance practices show slight improvement</v>
      </c>
    </row>
    <row r="1847" spans="1:27" s="130" customFormat="1" ht="15" hidden="1" customHeight="1" outlineLevel="1">
      <c r="A1847" s="130" t="s">
        <v>3974</v>
      </c>
      <c r="B1847" s="130" t="s">
        <v>3975</v>
      </c>
      <c r="C1847" s="130" t="s">
        <v>3976</v>
      </c>
      <c r="D1847" s="130" t="s">
        <v>18672</v>
      </c>
      <c r="E1847" s="130" t="s">
        <v>18674</v>
      </c>
      <c r="F1847" s="215">
        <v>3.0606592612501489E-2</v>
      </c>
      <c r="G1847" s="132" t="str">
        <f ca="1">IFERROR(_xll.BQL($A1847, "cur_mkt_cap(currency=EUR)")/1000000, " ")</f>
        <v xml:space="preserve"> </v>
      </c>
      <c r="M1847" s="308"/>
      <c r="N1847" s="215">
        <f t="shared" si="84"/>
        <v>3.3153312346047791E-4</v>
      </c>
      <c r="O1847" s="172" t="str">
        <f>IFERROR(IF(VLOOKUP($C1847,'MSCI Database'!$C:$R,2, FALSE)="","",VLOOKUP($C1847,'MSCI Database'!$C:$R,2, FALSE)),"")</f>
        <v>Tobacco</v>
      </c>
      <c r="P1847" s="229" t="str">
        <f>IFERROR(IF(VLOOKUP($C1847,'MSCI Database'!$C:$R,3, FALSE)="","",VLOOKUP($C1847,'MSCI Database'!$C:$R,3, FALSE)),"")</f>
        <v>BB</v>
      </c>
      <c r="Q1847" s="229" t="str">
        <f>IFERROR(IF(VLOOKUP($C1847,'MSCI Database'!$C:$R,4, FALSE)="","",VLOOKUP($C1847,'MSCI Database'!$C:$R,4, FALSE)),"")</f>
        <v>0</v>
      </c>
      <c r="R1847" s="229">
        <f>IFERROR(IF(VLOOKUP($C1847,'MSCI Database'!$C:$R,5, FALSE)="","",VLOOKUP($C1847,'MSCI Database'!$C:$R,5, FALSE)),"")</f>
        <v>4</v>
      </c>
      <c r="S1847" s="229">
        <f>IFERROR(IF(VLOOKUP($C1847,'MSCI Database'!$C:$R,6, FALSE)="","",VLOOKUP($C1847,'MSCI Database'!$C:$R,6, FALSE)),"")</f>
        <v>4.4000000000000004</v>
      </c>
      <c r="T1847" s="229">
        <f>IFERROR(IF(VLOOKUP($C1847,'MSCI Database'!$C:$R,7, FALSE)="","",VLOOKUP($C1847,'MSCI Database'!$C:$R,7, FALSE)),"")</f>
        <v>2.5</v>
      </c>
      <c r="U1847" s="229">
        <f>IFERROR(IF(VLOOKUP($C1847,'MSCI Database'!$C:$R,8, FALSE)="","",VLOOKUP($C1847,'MSCI Database'!$C:$R,8, FALSE)),"")</f>
        <v>3.8</v>
      </c>
      <c r="V1847" s="229">
        <f>IFERROR(IF(VLOOKUP($C1847,'MSCI Database'!$C:$R,9, FALSE)="","",VLOOKUP($C1847,'MSCI Database'!$C:$R,9, FALSE)),"")</f>
        <v>3.3</v>
      </c>
      <c r="W1847" s="215">
        <f t="shared" ca="1" si="85"/>
        <v>0</v>
      </c>
      <c r="X1847" s="276">
        <f>IFERROR(IF(VLOOKUP($C1847,'MSCI Database'!$C:$R,10, FALSE)="","",VLOOKUP($C1847,'MSCI Database'!$C:$R,10, FALSE)),"")</f>
        <v>753000</v>
      </c>
      <c r="Y1847" s="229" t="str">
        <f>IFERROR(IF(VLOOKUP($C1847,'MSCI Database'!$C:$R,11, FALSE)="","",VLOOKUP($C1847,'MSCI Database'!$C:$R,11, FALSE)),"")</f>
        <v>2019</v>
      </c>
      <c r="Z1847" s="229" t="str">
        <f>IFERROR(IF(VLOOKUP($C1847,'MSCI Database'!$C:$R,12, FALSE)="","",VLOOKUP($C1847,'MSCI Database'!$C:$R,12, FALSE)),"")</f>
        <v>Reported</v>
      </c>
      <c r="AA1847" s="229" t="str">
        <f>IFERROR(IF(VLOOKUP($C1847,'MSCI Database'!$C:$R,13, FALSE)="","",VLOOKUP($C1847,'MSCI Database'!$C:$R,13, FALSE)),"")</f>
        <v>Lacks strong systems to monitor responsible marketing policies</v>
      </c>
    </row>
    <row r="1848" spans="1:27" s="130" customFormat="1" ht="15" hidden="1" customHeight="1" outlineLevel="1">
      <c r="A1848" s="130" t="s">
        <v>3815</v>
      </c>
      <c r="B1848" s="130" t="s">
        <v>3816</v>
      </c>
      <c r="C1848" s="130" t="s">
        <v>3817</v>
      </c>
      <c r="D1848" s="130" t="s">
        <v>18672</v>
      </c>
      <c r="E1848" s="130" t="s">
        <v>12133</v>
      </c>
      <c r="F1848" s="215">
        <v>3.0788622097788172E-2</v>
      </c>
      <c r="G1848" s="132" t="str">
        <f ca="1">IFERROR(_xll.BQL($A1848, "cur_mkt_cap(currency=EUR)")/1000000, " ")</f>
        <v xml:space="preserve"> </v>
      </c>
      <c r="M1848" s="308"/>
      <c r="N1848" s="215">
        <f t="shared" si="84"/>
        <v>3.3350488178663501E-4</v>
      </c>
      <c r="O1848" s="172" t="str">
        <f>IFERROR(IF(VLOOKUP($C1848,'MSCI Database'!$C:$R,2, FALSE)="","",VLOOKUP($C1848,'MSCI Database'!$C:$R,2, FALSE)),"")</f>
        <v>Health Care Equipment &amp; Supplies</v>
      </c>
      <c r="P1848" s="229" t="str">
        <f>IFERROR(IF(VLOOKUP($C1848,'MSCI Database'!$C:$R,3, FALSE)="","",VLOOKUP($C1848,'MSCI Database'!$C:$R,3, FALSE)),"")</f>
        <v>A</v>
      </c>
      <c r="Q1848" s="229" t="str">
        <f>IFERROR(IF(VLOOKUP($C1848,'MSCI Database'!$C:$R,4, FALSE)="","",VLOOKUP($C1848,'MSCI Database'!$C:$R,4, FALSE)),"")</f>
        <v>1</v>
      </c>
      <c r="R1848" s="229">
        <f>IFERROR(IF(VLOOKUP($C1848,'MSCI Database'!$C:$R,5, FALSE)="","",VLOOKUP($C1848,'MSCI Database'!$C:$R,5, FALSE)),"")</f>
        <v>6.6</v>
      </c>
      <c r="S1848" s="229">
        <f>IFERROR(IF(VLOOKUP($C1848,'MSCI Database'!$C:$R,6, FALSE)="","",VLOOKUP($C1848,'MSCI Database'!$C:$R,6, FALSE)),"")</f>
        <v>10</v>
      </c>
      <c r="T1848" s="229">
        <f>IFERROR(IF(VLOOKUP($C1848,'MSCI Database'!$C:$R,7, FALSE)="","",VLOOKUP($C1848,'MSCI Database'!$C:$R,7, FALSE)),"")</f>
        <v>6.3</v>
      </c>
      <c r="U1848" s="229">
        <f>IFERROR(IF(VLOOKUP($C1848,'MSCI Database'!$C:$R,8, FALSE)="","",VLOOKUP($C1848,'MSCI Database'!$C:$R,8, FALSE)),"")</f>
        <v>5.3</v>
      </c>
      <c r="V1848" s="229">
        <f>IFERROR(IF(VLOOKUP($C1848,'MSCI Database'!$C:$R,9, FALSE)="","",VLOOKUP($C1848,'MSCI Database'!$C:$R,9, FALSE)),"")</f>
        <v>6.1</v>
      </c>
      <c r="W1848" s="215">
        <f t="shared" ca="1" si="85"/>
        <v>0</v>
      </c>
      <c r="X1848" s="276">
        <f>IFERROR(IF(VLOOKUP($C1848,'MSCI Database'!$C:$R,10, FALSE)="","",VLOOKUP($C1848,'MSCI Database'!$C:$R,10, FALSE)),"")</f>
        <v>294427</v>
      </c>
      <c r="Y1848" s="229" t="str">
        <f>IFERROR(IF(VLOOKUP($C1848,'MSCI Database'!$C:$R,11, FALSE)="","",VLOOKUP($C1848,'MSCI Database'!$C:$R,11, FALSE)),"")</f>
        <v>2019</v>
      </c>
      <c r="Z1848" s="229" t="str">
        <f>IFERROR(IF(VLOOKUP($C1848,'MSCI Database'!$C:$R,12, FALSE)="","",VLOOKUP($C1848,'MSCI Database'!$C:$R,12, FALSE)),"")</f>
        <v>Reported</v>
      </c>
      <c r="AA1848" s="229" t="str">
        <f>IFERROR(IF(VLOOKUP($C1848,'MSCI Database'!$C:$R,13, FALSE)="","",VLOOKUP($C1848,'MSCI Database'!$C:$R,13, FALSE)),"")</f>
        <v>Decreasing product recalls; lags global peers in corporate governance practices</v>
      </c>
    </row>
    <row r="1849" spans="1:27" s="130" customFormat="1" ht="15" hidden="1" customHeight="1" outlineLevel="1">
      <c r="A1849" s="130" t="s">
        <v>3380</v>
      </c>
      <c r="B1849" s="130" t="s">
        <v>3381</v>
      </c>
      <c r="C1849" s="130" t="s">
        <v>3382</v>
      </c>
      <c r="D1849" s="130" t="s">
        <v>18672</v>
      </c>
      <c r="E1849" s="130" t="s">
        <v>12133</v>
      </c>
      <c r="F1849" s="215">
        <v>3.0773643822602271E-2</v>
      </c>
      <c r="G1849" s="132" t="str">
        <f ca="1">IFERROR(_xll.BQL($A1849, "cur_mkt_cap(currency=EUR)")/1000000, " ")</f>
        <v xml:space="preserve"> </v>
      </c>
      <c r="M1849" s="308"/>
      <c r="N1849" s="215">
        <f t="shared" si="84"/>
        <v>3.3334263588035909E-4</v>
      </c>
      <c r="O1849" s="172" t="str">
        <f>IFERROR(IF(VLOOKUP($C1849,'MSCI Database'!$C:$R,2, FALSE)="","",VLOOKUP($C1849,'MSCI Database'!$C:$R,2, FALSE)),"")</f>
        <v>Pharmaceuticals</v>
      </c>
      <c r="P1849" s="229" t="str">
        <f>IFERROR(IF(VLOOKUP($C1849,'MSCI Database'!$C:$R,3, FALSE)="","",VLOOKUP($C1849,'MSCI Database'!$C:$R,3, FALSE)),"")</f>
        <v>BBB</v>
      </c>
      <c r="Q1849" s="229" t="str">
        <f>IFERROR(IF(VLOOKUP($C1849,'MSCI Database'!$C:$R,4, FALSE)="","",VLOOKUP($C1849,'MSCI Database'!$C:$R,4, FALSE)),"")</f>
        <v>0</v>
      </c>
      <c r="R1849" s="229">
        <f>IFERROR(IF(VLOOKUP($C1849,'MSCI Database'!$C:$R,5, FALSE)="","",VLOOKUP($C1849,'MSCI Database'!$C:$R,5, FALSE)),"")</f>
        <v>4.9000000000000004</v>
      </c>
      <c r="S1849" s="229">
        <f>IFERROR(IF(VLOOKUP($C1849,'MSCI Database'!$C:$R,6, FALSE)="","",VLOOKUP($C1849,'MSCI Database'!$C:$R,6, FALSE)),"")</f>
        <v>6.4</v>
      </c>
      <c r="T1849" s="229">
        <f>IFERROR(IF(VLOOKUP($C1849,'MSCI Database'!$C:$R,7, FALSE)="","",VLOOKUP($C1849,'MSCI Database'!$C:$R,7, FALSE)),"")</f>
        <v>4</v>
      </c>
      <c r="U1849" s="229">
        <f>IFERROR(IF(VLOOKUP($C1849,'MSCI Database'!$C:$R,8, FALSE)="","",VLOOKUP($C1849,'MSCI Database'!$C:$R,8, FALSE)),"")</f>
        <v>4.5</v>
      </c>
      <c r="V1849" s="229">
        <f>IFERROR(IF(VLOOKUP($C1849,'MSCI Database'!$C:$R,9, FALSE)="","",VLOOKUP($C1849,'MSCI Database'!$C:$R,9, FALSE)),"")</f>
        <v>4.4000000000000004</v>
      </c>
      <c r="W1849" s="215">
        <f t="shared" ca="1" si="85"/>
        <v>0</v>
      </c>
      <c r="X1849" s="276">
        <f>IFERROR(IF(VLOOKUP($C1849,'MSCI Database'!$C:$R,10, FALSE)="","",VLOOKUP($C1849,'MSCI Database'!$C:$R,10, FALSE)),"")</f>
        <v>853309</v>
      </c>
      <c r="Y1849" s="229" t="str">
        <f>IFERROR(IF(VLOOKUP($C1849,'MSCI Database'!$C:$R,11, FALSE)="","",VLOOKUP($C1849,'MSCI Database'!$C:$R,11, FALSE)),"")</f>
        <v>2019</v>
      </c>
      <c r="Z1849" s="229" t="str">
        <f>IFERROR(IF(VLOOKUP($C1849,'MSCI Database'!$C:$R,12, FALSE)="","",VLOOKUP($C1849,'MSCI Database'!$C:$R,12, FALSE)),"")</f>
        <v>Reported</v>
      </c>
      <c r="AA1849" s="229" t="str">
        <f>IFERROR(IF(VLOOKUP($C1849,'MSCI Database'!$C:$R,13, FALSE)="","",VLOOKUP($C1849,'MSCI Database'!$C:$R,13, FALSE)),"")</f>
        <v>Product safety litigations continue; sustained focus on access to healthcare</v>
      </c>
    </row>
    <row r="1850" spans="1:27" s="130" customFormat="1" ht="15" hidden="1" customHeight="1" outlineLevel="1">
      <c r="A1850" s="130" t="s">
        <v>3329</v>
      </c>
      <c r="B1850" s="130" t="s">
        <v>3330</v>
      </c>
      <c r="C1850" s="130" t="s">
        <v>3331</v>
      </c>
      <c r="D1850" s="130" t="s">
        <v>18672</v>
      </c>
      <c r="E1850" s="130" t="s">
        <v>12133</v>
      </c>
      <c r="F1850" s="215">
        <v>3.0481919864428629E-2</v>
      </c>
      <c r="G1850" s="132" t="str">
        <f ca="1">IFERROR(_xll.BQL($A1850, "cur_mkt_cap(currency=EUR)")/1000000, " ")</f>
        <v xml:space="preserve"> </v>
      </c>
      <c r="M1850" s="308"/>
      <c r="N1850" s="215">
        <f t="shared" si="84"/>
        <v>3.3018265801983577E-4</v>
      </c>
      <c r="O1850" s="172" t="str">
        <f>IFERROR(IF(VLOOKUP($C1850,'MSCI Database'!$C:$R,2, FALSE)="","",VLOOKUP($C1850,'MSCI Database'!$C:$R,2, FALSE)),"")</f>
        <v>Pharmaceuticals</v>
      </c>
      <c r="P1850" s="229" t="str">
        <f>IFERROR(IF(VLOOKUP($C1850,'MSCI Database'!$C:$R,3, FALSE)="","",VLOOKUP($C1850,'MSCI Database'!$C:$R,3, FALSE)),"")</f>
        <v>AA</v>
      </c>
      <c r="Q1850" s="229" t="str">
        <f>IFERROR(IF(VLOOKUP($C1850,'MSCI Database'!$C:$R,4, FALSE)="","",VLOOKUP($C1850,'MSCI Database'!$C:$R,4, FALSE)),"")</f>
        <v>0</v>
      </c>
      <c r="R1850" s="229">
        <f>IFERROR(IF(VLOOKUP($C1850,'MSCI Database'!$C:$R,5, FALSE)="","",VLOOKUP($C1850,'MSCI Database'!$C:$R,5, FALSE)),"")</f>
        <v>8.5</v>
      </c>
      <c r="S1850" s="229">
        <f>IFERROR(IF(VLOOKUP($C1850,'MSCI Database'!$C:$R,6, FALSE)="","",VLOOKUP($C1850,'MSCI Database'!$C:$R,6, FALSE)),"")</f>
        <v>5.8</v>
      </c>
      <c r="T1850" s="229">
        <f>IFERROR(IF(VLOOKUP($C1850,'MSCI Database'!$C:$R,7, FALSE)="","",VLOOKUP($C1850,'MSCI Database'!$C:$R,7, FALSE)),"")</f>
        <v>5.5</v>
      </c>
      <c r="U1850" s="229">
        <f>IFERROR(IF(VLOOKUP($C1850,'MSCI Database'!$C:$R,8, FALSE)="","",VLOOKUP($C1850,'MSCI Database'!$C:$R,8, FALSE)),"")</f>
        <v>6.3</v>
      </c>
      <c r="V1850" s="229">
        <f>IFERROR(IF(VLOOKUP($C1850,'MSCI Database'!$C:$R,9, FALSE)="","",VLOOKUP($C1850,'MSCI Database'!$C:$R,9, FALSE)),"")</f>
        <v>5.8</v>
      </c>
      <c r="W1850" s="215">
        <f t="shared" ca="1" si="85"/>
        <v>0</v>
      </c>
      <c r="X1850" s="276">
        <f>IFERROR(IF(VLOOKUP($C1850,'MSCI Database'!$C:$R,10, FALSE)="","",VLOOKUP($C1850,'MSCI Database'!$C:$R,10, FALSE)),"")</f>
        <v>118615</v>
      </c>
      <c r="Y1850" s="229" t="str">
        <f>IFERROR(IF(VLOOKUP($C1850,'MSCI Database'!$C:$R,11, FALSE)="","",VLOOKUP($C1850,'MSCI Database'!$C:$R,11, FALSE)),"")</f>
        <v>2019</v>
      </c>
      <c r="Z1850" s="229" t="str">
        <f>IFERROR(IF(VLOOKUP($C1850,'MSCI Database'!$C:$R,12, FALSE)="","",VLOOKUP($C1850,'MSCI Database'!$C:$R,12, FALSE)),"")</f>
        <v>Reported</v>
      </c>
      <c r="AA1850" s="229" t="str">
        <f>IFERROR(IF(VLOOKUP($C1850,'MSCI Database'!$C:$R,13, FALSE)="","",VLOOKUP($C1850,'MSCI Database'!$C:$R,13, FALSE)),"")</f>
        <v>Leads peers across key ESG parameters, notably governance and access to healthcare</v>
      </c>
    </row>
    <row r="1851" spans="1:27" s="130" customFormat="1" ht="15" hidden="1" customHeight="1" outlineLevel="1">
      <c r="A1851" s="130" t="s">
        <v>3660</v>
      </c>
      <c r="B1851" s="130" t="s">
        <v>3661</v>
      </c>
      <c r="C1851" s="130" t="s">
        <v>3662</v>
      </c>
      <c r="D1851" s="130" t="s">
        <v>18672</v>
      </c>
      <c r="E1851" s="130" t="s">
        <v>18684</v>
      </c>
      <c r="F1851" s="215">
        <v>2.9897960206747759E-2</v>
      </c>
      <c r="G1851" s="132" t="str">
        <f ca="1">IFERROR(_xll.BQL($A1851, "cur_mkt_cap(currency=EUR)")/1000000, " ")</f>
        <v xml:space="preserve"> </v>
      </c>
      <c r="M1851" s="308"/>
      <c r="N1851" s="215">
        <f t="shared" si="84"/>
        <v>3.2385715907465843E-4</v>
      </c>
      <c r="O1851" s="172" t="str">
        <f>IFERROR(IF(VLOOKUP($C1851,'MSCI Database'!$C:$R,2, FALSE)="","",VLOOKUP($C1851,'MSCI Database'!$C:$R,2, FALSE)),"")</f>
        <v>Diversified Chemicals</v>
      </c>
      <c r="P1851" s="229" t="str">
        <f>IFERROR(IF(VLOOKUP($C1851,'MSCI Database'!$C:$R,3, FALSE)="","",VLOOKUP($C1851,'MSCI Database'!$C:$R,3, FALSE)),"")</f>
        <v>AAA</v>
      </c>
      <c r="Q1851" s="229" t="str">
        <f>IFERROR(IF(VLOOKUP($C1851,'MSCI Database'!$C:$R,4, FALSE)="","",VLOOKUP($C1851,'MSCI Database'!$C:$R,4, FALSE)),"")</f>
        <v>0</v>
      </c>
      <c r="R1851" s="229">
        <f>IFERROR(IF(VLOOKUP($C1851,'MSCI Database'!$C:$R,5, FALSE)="","",VLOOKUP($C1851,'MSCI Database'!$C:$R,5, FALSE)),"")</f>
        <v>8.8000000000000007</v>
      </c>
      <c r="S1851" s="229">
        <f>IFERROR(IF(VLOOKUP($C1851,'MSCI Database'!$C:$R,6, FALSE)="","",VLOOKUP($C1851,'MSCI Database'!$C:$R,6, FALSE)),"")</f>
        <v>7.4</v>
      </c>
      <c r="T1851" s="229">
        <f>IFERROR(IF(VLOOKUP($C1851,'MSCI Database'!$C:$R,7, FALSE)="","",VLOOKUP($C1851,'MSCI Database'!$C:$R,7, FALSE)),"")</f>
        <v>5.0999999999999996</v>
      </c>
      <c r="U1851" s="229">
        <f>IFERROR(IF(VLOOKUP($C1851,'MSCI Database'!$C:$R,8, FALSE)="","",VLOOKUP($C1851,'MSCI Database'!$C:$R,8, FALSE)),"")</f>
        <v>3.7</v>
      </c>
      <c r="V1851" s="229">
        <f>IFERROR(IF(VLOOKUP($C1851,'MSCI Database'!$C:$R,9, FALSE)="","",VLOOKUP($C1851,'MSCI Database'!$C:$R,9, FALSE)),"")</f>
        <v>5.7</v>
      </c>
      <c r="W1851" s="215">
        <f t="shared" ca="1" si="85"/>
        <v>0</v>
      </c>
      <c r="X1851" s="276">
        <f>IFERROR(IF(VLOOKUP($C1851,'MSCI Database'!$C:$R,10, FALSE)="","",VLOOKUP($C1851,'MSCI Database'!$C:$R,10, FALSE)),"")</f>
        <v>7249504</v>
      </c>
      <c r="Y1851" s="229" t="str">
        <f>IFERROR(IF(VLOOKUP($C1851,'MSCI Database'!$C:$R,11, FALSE)="","",VLOOKUP($C1851,'MSCI Database'!$C:$R,11, FALSE)),"")</f>
        <v>2019</v>
      </c>
      <c r="Z1851" s="229" t="str">
        <f>IFERROR(IF(VLOOKUP($C1851,'MSCI Database'!$C:$R,12, FALSE)="","",VLOOKUP($C1851,'MSCI Database'!$C:$R,12, FALSE)),"")</f>
        <v>Reported</v>
      </c>
      <c r="AA1851" s="229" t="str">
        <f>IFERROR(IF(VLOOKUP($C1851,'MSCI Database'!$C:$R,13, FALSE)="","",VLOOKUP($C1851,'MSCI Database'!$C:$R,13, FALSE)),"")</f>
        <v>Robust environmental management programs</v>
      </c>
    </row>
    <row r="1852" spans="1:27" s="130" customFormat="1" ht="15" hidden="1" customHeight="1" outlineLevel="1">
      <c r="A1852" s="130" t="s">
        <v>4039</v>
      </c>
      <c r="B1852" s="130" t="s">
        <v>4040</v>
      </c>
      <c r="C1852" s="130" t="s">
        <v>4041</v>
      </c>
      <c r="D1852" s="130" t="s">
        <v>18672</v>
      </c>
      <c r="E1852" s="130" t="s">
        <v>18688</v>
      </c>
      <c r="F1852" s="215">
        <v>2.8796808607959169E-2</v>
      </c>
      <c r="G1852" s="132" t="str">
        <f ca="1">IFERROR(_xll.BQL($A1852, "cur_mkt_cap(currency=EUR)")/1000000, " ")</f>
        <v xml:space="preserve"> </v>
      </c>
      <c r="M1852" s="308"/>
      <c r="N1852" s="215">
        <f t="shared" si="84"/>
        <v>3.1192939457072068E-4</v>
      </c>
      <c r="O1852" s="172" t="str">
        <f>IFERROR(IF(VLOOKUP($C1852,'MSCI Database'!$C:$R,2, FALSE)="","",VLOOKUP($C1852,'MSCI Database'!$C:$R,2, FALSE)),"")</f>
        <v>Investment Banking &amp; Brokerage</v>
      </c>
      <c r="P1852" s="229" t="str">
        <f>IFERROR(IF(VLOOKUP($C1852,'MSCI Database'!$C:$R,3, FALSE)="","",VLOOKUP($C1852,'MSCI Database'!$C:$R,3, FALSE)),"")</f>
        <v>AA</v>
      </c>
      <c r="Q1852" s="229" t="str">
        <f>IFERROR(IF(VLOOKUP($C1852,'MSCI Database'!$C:$R,4, FALSE)="","",VLOOKUP($C1852,'MSCI Database'!$C:$R,4, FALSE)),"")</f>
        <v>2</v>
      </c>
      <c r="R1852" s="229">
        <f>IFERROR(IF(VLOOKUP($C1852,'MSCI Database'!$C:$R,5, FALSE)="","",VLOOKUP($C1852,'MSCI Database'!$C:$R,5, FALSE)),"")</f>
        <v>8.4</v>
      </c>
      <c r="S1852" s="229">
        <f>IFERROR(IF(VLOOKUP($C1852,'MSCI Database'!$C:$R,6, FALSE)="","",VLOOKUP($C1852,'MSCI Database'!$C:$R,6, FALSE)),"")</f>
        <v>7.6</v>
      </c>
      <c r="T1852" s="229">
        <f>IFERROR(IF(VLOOKUP($C1852,'MSCI Database'!$C:$R,7, FALSE)="","",VLOOKUP($C1852,'MSCI Database'!$C:$R,7, FALSE)),"")</f>
        <v>6.3</v>
      </c>
      <c r="U1852" s="229">
        <f>IFERROR(IF(VLOOKUP($C1852,'MSCI Database'!$C:$R,8, FALSE)="","",VLOOKUP($C1852,'MSCI Database'!$C:$R,8, FALSE)),"")</f>
        <v>3.8</v>
      </c>
      <c r="V1852" s="229">
        <f>IFERROR(IF(VLOOKUP($C1852,'MSCI Database'!$C:$R,9, FALSE)="","",VLOOKUP($C1852,'MSCI Database'!$C:$R,9, FALSE)),"")</f>
        <v>5.4</v>
      </c>
      <c r="W1852" s="215">
        <f t="shared" ca="1" si="85"/>
        <v>0</v>
      </c>
      <c r="X1852" s="276">
        <f>IFERROR(IF(VLOOKUP($C1852,'MSCI Database'!$C:$R,10, FALSE)="","",VLOOKUP($C1852,'MSCI Database'!$C:$R,10, FALSE)),"")</f>
        <v>61383</v>
      </c>
      <c r="Y1852" s="229" t="str">
        <f>IFERROR(IF(VLOOKUP($C1852,'MSCI Database'!$C:$R,11, FALSE)="","",VLOOKUP($C1852,'MSCI Database'!$C:$R,11, FALSE)),"")</f>
        <v>2019</v>
      </c>
      <c r="Z1852" s="229" t="str">
        <f>IFERROR(IF(VLOOKUP($C1852,'MSCI Database'!$C:$R,12, FALSE)="","",VLOOKUP($C1852,'MSCI Database'!$C:$R,12, FALSE)),"")</f>
        <v>Reported</v>
      </c>
      <c r="AA1852" s="229" t="str">
        <f>IFERROR(IF(VLOOKUP($C1852,'MSCI Database'!$C:$R,13, FALSE)="","",VLOOKUP($C1852,'MSCI Database'!$C:$R,13, FALSE)),"")</f>
        <v>Improvements in ESG risk assessment policies of financing and advisory business drive upgrade</v>
      </c>
    </row>
    <row r="1853" spans="1:27" s="130" customFormat="1" ht="15" hidden="1" customHeight="1" outlineLevel="1">
      <c r="A1853" s="130" t="s">
        <v>4149</v>
      </c>
      <c r="B1853" s="130" t="s">
        <v>4150</v>
      </c>
      <c r="C1853" s="130" t="s">
        <v>4151</v>
      </c>
      <c r="D1853" s="130" t="s">
        <v>18672</v>
      </c>
      <c r="E1853" s="130" t="s">
        <v>18673</v>
      </c>
      <c r="F1853" s="215">
        <v>2.8921431212879409E-2</v>
      </c>
      <c r="G1853" s="132" t="str">
        <f ca="1">IFERROR(_xll.BQL($A1853, "cur_mkt_cap(currency=EUR)")/1000000, " ")</f>
        <v xml:space="preserve"> </v>
      </c>
      <c r="M1853" s="308"/>
      <c r="N1853" s="215">
        <f t="shared" si="84"/>
        <v>3.1327931685661773E-4</v>
      </c>
      <c r="O1853" s="172" t="str">
        <f>IFERROR(IF(VLOOKUP($C1853,'MSCI Database'!$C:$R,2, FALSE)="","",VLOOKUP($C1853,'MSCI Database'!$C:$R,2, FALSE)),"")</f>
        <v>Industrial Machinery</v>
      </c>
      <c r="P1853" s="229" t="str">
        <f>IFERROR(IF(VLOOKUP($C1853,'MSCI Database'!$C:$R,3, FALSE)="","",VLOOKUP($C1853,'MSCI Database'!$C:$R,3, FALSE)),"")</f>
        <v>B</v>
      </c>
      <c r="Q1853" s="229" t="str">
        <f>IFERROR(IF(VLOOKUP($C1853,'MSCI Database'!$C:$R,4, FALSE)="","",VLOOKUP($C1853,'MSCI Database'!$C:$R,4, FALSE)),"")</f>
        <v>0</v>
      </c>
      <c r="R1853" s="229">
        <f>IFERROR(IF(VLOOKUP($C1853,'MSCI Database'!$C:$R,5, FALSE)="","",VLOOKUP($C1853,'MSCI Database'!$C:$R,5, FALSE)),"")</f>
        <v>2</v>
      </c>
      <c r="S1853" s="229">
        <f>IFERROR(IF(VLOOKUP($C1853,'MSCI Database'!$C:$R,6, FALSE)="","",VLOOKUP($C1853,'MSCI Database'!$C:$R,6, FALSE)),"")</f>
        <v>5.4</v>
      </c>
      <c r="T1853" s="229">
        <f>IFERROR(IF(VLOOKUP($C1853,'MSCI Database'!$C:$R,7, FALSE)="","",VLOOKUP($C1853,'MSCI Database'!$C:$R,7, FALSE)),"")</f>
        <v>2.4</v>
      </c>
      <c r="U1853" s="229">
        <f>IFERROR(IF(VLOOKUP($C1853,'MSCI Database'!$C:$R,8, FALSE)="","",VLOOKUP($C1853,'MSCI Database'!$C:$R,8, FALSE)),"")</f>
        <v>3</v>
      </c>
      <c r="V1853" s="229">
        <f>IFERROR(IF(VLOOKUP($C1853,'MSCI Database'!$C:$R,9, FALSE)="","",VLOOKUP($C1853,'MSCI Database'!$C:$R,9, FALSE)),"")</f>
        <v>3.7</v>
      </c>
      <c r="W1853" s="215">
        <f t="shared" ca="1" si="85"/>
        <v>0</v>
      </c>
      <c r="X1853" s="276">
        <f>IFERROR(IF(VLOOKUP($C1853,'MSCI Database'!$C:$R,10, FALSE)="","",VLOOKUP($C1853,'MSCI Database'!$C:$R,10, FALSE)),"")</f>
        <v>65143</v>
      </c>
      <c r="Y1853" s="229" t="str">
        <f>IFERROR(IF(VLOOKUP($C1853,'MSCI Database'!$C:$R,11, FALSE)="","",VLOOKUP($C1853,'MSCI Database'!$C:$R,11, FALSE)),"")</f>
        <v>2019</v>
      </c>
      <c r="Z1853" s="229" t="str">
        <f>IFERROR(IF(VLOOKUP($C1853,'MSCI Database'!$C:$R,12, FALSE)="","",VLOOKUP($C1853,'MSCI Database'!$C:$R,12, FALSE)),"")</f>
        <v>Reported</v>
      </c>
      <c r="AA1853" s="229" t="str">
        <f>IFERROR(IF(VLOOKUP($C1853,'MSCI Database'!$C:$R,13, FALSE)="","",VLOOKUP($C1853,'MSCI Database'!$C:$R,13, FALSE)),"")</f>
        <v>Board composition and labor policies relatively weak compared to global peers</v>
      </c>
    </row>
    <row r="1854" spans="1:27" s="130" customFormat="1" ht="15" hidden="1" customHeight="1" outlineLevel="1">
      <c r="A1854" s="130" t="s">
        <v>3632</v>
      </c>
      <c r="B1854" s="130" t="s">
        <v>3633</v>
      </c>
      <c r="C1854" s="130" t="s">
        <v>3634</v>
      </c>
      <c r="D1854" s="130" t="s">
        <v>18672</v>
      </c>
      <c r="E1854" s="130" t="s">
        <v>18707</v>
      </c>
      <c r="F1854" s="215">
        <v>2.9083716948968379E-2</v>
      </c>
      <c r="G1854" s="132" t="str">
        <f ca="1">IFERROR(_xll.BQL($A1854, "cur_mkt_cap(currency=EUR)")/1000000, " ")</f>
        <v xml:space="preserve"> </v>
      </c>
      <c r="M1854" s="308"/>
      <c r="N1854" s="215">
        <f t="shared" si="84"/>
        <v>3.150372092708384E-4</v>
      </c>
      <c r="O1854" s="172" t="str">
        <f>IFERROR(IF(VLOOKUP($C1854,'MSCI Database'!$C:$R,2, FALSE)="","",VLOOKUP($C1854,'MSCI Database'!$C:$R,2, FALSE)),"")</f>
        <v>Oil &amp; Gas Refining, Marketing, Transportation &amp; Storage</v>
      </c>
      <c r="P1854" s="229" t="str">
        <f>IFERROR(IF(VLOOKUP($C1854,'MSCI Database'!$C:$R,3, FALSE)="","",VLOOKUP($C1854,'MSCI Database'!$C:$R,3, FALSE)),"")</f>
        <v>AA</v>
      </c>
      <c r="Q1854" s="229" t="str">
        <f>IFERROR(IF(VLOOKUP($C1854,'MSCI Database'!$C:$R,4, FALSE)="","",VLOOKUP($C1854,'MSCI Database'!$C:$R,4, FALSE)),"")</f>
        <v>1</v>
      </c>
      <c r="R1854" s="229">
        <f>IFERROR(IF(VLOOKUP($C1854,'MSCI Database'!$C:$R,5, FALSE)="","",VLOOKUP($C1854,'MSCI Database'!$C:$R,5, FALSE)),"")</f>
        <v>7.8</v>
      </c>
      <c r="S1854" s="229">
        <f>IFERROR(IF(VLOOKUP($C1854,'MSCI Database'!$C:$R,6, FALSE)="","",VLOOKUP($C1854,'MSCI Database'!$C:$R,6, FALSE)),"")</f>
        <v>7.6</v>
      </c>
      <c r="T1854" s="229">
        <f>IFERROR(IF(VLOOKUP($C1854,'MSCI Database'!$C:$R,7, FALSE)="","",VLOOKUP($C1854,'MSCI Database'!$C:$R,7, FALSE)),"")</f>
        <v>6.6</v>
      </c>
      <c r="U1854" s="229">
        <f>IFERROR(IF(VLOOKUP($C1854,'MSCI Database'!$C:$R,8, FALSE)="","",VLOOKUP($C1854,'MSCI Database'!$C:$R,8, FALSE)),"")</f>
        <v>3.5</v>
      </c>
      <c r="V1854" s="229">
        <f>IFERROR(IF(VLOOKUP($C1854,'MSCI Database'!$C:$R,9, FALSE)="","",VLOOKUP($C1854,'MSCI Database'!$C:$R,9, FALSE)),"")</f>
        <v>5.9</v>
      </c>
      <c r="W1854" s="215">
        <f t="shared" ca="1" si="85"/>
        <v>0</v>
      </c>
      <c r="X1854" s="276">
        <f>IFERROR(IF(VLOOKUP($C1854,'MSCI Database'!$C:$R,10, FALSE)="","",VLOOKUP($C1854,'MSCI Database'!$C:$R,10, FALSE)),"")</f>
        <v>30586785</v>
      </c>
      <c r="Y1854" s="229" t="str">
        <f>IFERROR(IF(VLOOKUP($C1854,'MSCI Database'!$C:$R,11, FALSE)="","",VLOOKUP($C1854,'MSCI Database'!$C:$R,11, FALSE)),"")</f>
        <v>2019</v>
      </c>
      <c r="Z1854" s="229" t="str">
        <f>IFERROR(IF(VLOOKUP($C1854,'MSCI Database'!$C:$R,12, FALSE)="","",VLOOKUP($C1854,'MSCI Database'!$C:$R,12, FALSE)),"")</f>
        <v>E.CSI</v>
      </c>
      <c r="AA1854" s="229" t="str">
        <f>IFERROR(IF(VLOOKUP($C1854,'MSCI Database'!$C:$R,13, FALSE)="","",VLOOKUP($C1854,'MSCI Database'!$C:$R,13, FALSE)),"")</f>
        <v>Strong focus on climate change management strategy</v>
      </c>
    </row>
    <row r="1855" spans="1:27" s="130" customFormat="1" ht="15" hidden="1" customHeight="1" outlineLevel="1">
      <c r="A1855" s="130" t="s">
        <v>3640</v>
      </c>
      <c r="B1855" s="130" t="s">
        <v>3641</v>
      </c>
      <c r="C1855" s="130" t="s">
        <v>3642</v>
      </c>
      <c r="D1855" s="130" t="s">
        <v>18672</v>
      </c>
      <c r="E1855" s="130" t="s">
        <v>18682</v>
      </c>
      <c r="F1855" s="215">
        <v>2.9814942828323969E-2</v>
      </c>
      <c r="G1855" s="132" t="str">
        <f ca="1">IFERROR(_xll.BQL($A1855, "cur_mkt_cap(currency=EUR)")/1000000, " ")</f>
        <v xml:space="preserve"> </v>
      </c>
      <c r="M1855" s="308"/>
      <c r="N1855" s="215">
        <f t="shared" si="84"/>
        <v>3.2295790801725402E-4</v>
      </c>
      <c r="O1855" s="172" t="str">
        <f>IFERROR(IF(VLOOKUP($C1855,'MSCI Database'!$C:$R,2, FALSE)="","",VLOOKUP($C1855,'MSCI Database'!$C:$R,2, FALSE)),"")</f>
        <v>Automobiles</v>
      </c>
      <c r="P1855" s="229" t="str">
        <f>IFERROR(IF(VLOOKUP($C1855,'MSCI Database'!$C:$R,3, FALSE)="","",VLOOKUP($C1855,'MSCI Database'!$C:$R,3, FALSE)),"")</f>
        <v>CCC</v>
      </c>
      <c r="Q1855" s="229" t="str">
        <f>IFERROR(IF(VLOOKUP($C1855,'MSCI Database'!$C:$R,4, FALSE)="","",VLOOKUP($C1855,'MSCI Database'!$C:$R,4, FALSE)),"")</f>
        <v>0</v>
      </c>
      <c r="R1855" s="229">
        <f>IFERROR(IF(VLOOKUP($C1855,'MSCI Database'!$C:$R,5, FALSE)="","",VLOOKUP($C1855,'MSCI Database'!$C:$R,5, FALSE)),"")</f>
        <v>1.1000000000000001</v>
      </c>
      <c r="S1855" s="229">
        <f>IFERROR(IF(VLOOKUP($C1855,'MSCI Database'!$C:$R,6, FALSE)="","",VLOOKUP($C1855,'MSCI Database'!$C:$R,6, FALSE)),"")</f>
        <v>5.9</v>
      </c>
      <c r="T1855" s="229">
        <f>IFERROR(IF(VLOOKUP($C1855,'MSCI Database'!$C:$R,7, FALSE)="","",VLOOKUP($C1855,'MSCI Database'!$C:$R,7, FALSE)),"")</f>
        <v>1.2</v>
      </c>
      <c r="U1855" s="229">
        <f>IFERROR(IF(VLOOKUP($C1855,'MSCI Database'!$C:$R,8, FALSE)="","",VLOOKUP($C1855,'MSCI Database'!$C:$R,8, FALSE)),"")</f>
        <v>2.1</v>
      </c>
      <c r="V1855" s="229">
        <f>IFERROR(IF(VLOOKUP($C1855,'MSCI Database'!$C:$R,9, FALSE)="","",VLOOKUP($C1855,'MSCI Database'!$C:$R,9, FALSE)),"")</f>
        <v>2.9</v>
      </c>
      <c r="W1855" s="215">
        <f t="shared" ca="1" si="85"/>
        <v>0</v>
      </c>
      <c r="X1855" s="276">
        <f>IFERROR(IF(VLOOKUP($C1855,'MSCI Database'!$C:$R,10, FALSE)="","",VLOOKUP($C1855,'MSCI Database'!$C:$R,10, FALSE)),"")</f>
        <v>1210000</v>
      </c>
      <c r="Y1855" s="229" t="str">
        <f>IFERROR(IF(VLOOKUP($C1855,'MSCI Database'!$C:$R,11, FALSE)="","",VLOOKUP($C1855,'MSCI Database'!$C:$R,11, FALSE)),"")</f>
        <v>2019</v>
      </c>
      <c r="Z1855" s="229" t="str">
        <f>IFERROR(IF(VLOOKUP($C1855,'MSCI Database'!$C:$R,12, FALSE)="","",VLOOKUP($C1855,'MSCI Database'!$C:$R,12, FALSE)),"")</f>
        <v>Reported</v>
      </c>
      <c r="AA1855" s="229" t="str">
        <f>IFERROR(IF(VLOOKUP($C1855,'MSCI Database'!$C:$R,13, FALSE)="","",VLOOKUP($C1855,'MSCI Database'!$C:$R,13, FALSE)),"")</f>
        <v>Increased vehicle recalls, management oversight risks</v>
      </c>
    </row>
    <row r="1856" spans="1:27" s="130" customFormat="1" ht="15" hidden="1" customHeight="1" outlineLevel="1">
      <c r="A1856" s="130" t="s">
        <v>5548</v>
      </c>
      <c r="B1856" s="130" t="s">
        <v>5549</v>
      </c>
      <c r="C1856" s="130" t="s">
        <v>5550</v>
      </c>
      <c r="D1856" s="130" t="s">
        <v>18701</v>
      </c>
      <c r="E1856" s="130" t="s">
        <v>18684</v>
      </c>
      <c r="F1856" s="215">
        <v>4.1158636114251787E-2</v>
      </c>
      <c r="G1856" s="132" t="str">
        <f ca="1">IFERROR(_xll.BQL($A1856, "cur_mkt_cap(currency=EUR)")/1000000, " ")</f>
        <v xml:space="preserve"> </v>
      </c>
      <c r="M1856" s="308"/>
      <c r="N1856" s="215">
        <f t="shared" si="84"/>
        <v>4.4583372481514125E-4</v>
      </c>
      <c r="O1856" s="172" t="str">
        <f>IFERROR(IF(VLOOKUP($C1856,'MSCI Database'!$C:$R,2, FALSE)="","",VLOOKUP($C1856,'MSCI Database'!$C:$R,2, FALSE)),"")</f>
        <v>Metals and Mining - Non-Precious Metals</v>
      </c>
      <c r="P1856" s="229" t="str">
        <f>IFERROR(IF(VLOOKUP($C1856,'MSCI Database'!$C:$R,3, FALSE)="","",VLOOKUP($C1856,'MSCI Database'!$C:$R,3, FALSE)),"")</f>
        <v>B</v>
      </c>
      <c r="Q1856" s="229" t="str">
        <f>IFERROR(IF(VLOOKUP($C1856,'MSCI Database'!$C:$R,4, FALSE)="","",VLOOKUP($C1856,'MSCI Database'!$C:$R,4, FALSE)),"")</f>
        <v>0</v>
      </c>
      <c r="R1856" s="229">
        <f>IFERROR(IF(VLOOKUP($C1856,'MSCI Database'!$C:$R,5, FALSE)="","",VLOOKUP($C1856,'MSCI Database'!$C:$R,5, FALSE)),"")</f>
        <v>2.8</v>
      </c>
      <c r="S1856" s="229">
        <f>IFERROR(IF(VLOOKUP($C1856,'MSCI Database'!$C:$R,6, FALSE)="","",VLOOKUP($C1856,'MSCI Database'!$C:$R,6, FALSE)),"")</f>
        <v>1.6</v>
      </c>
      <c r="T1856" s="229">
        <f>IFERROR(IF(VLOOKUP($C1856,'MSCI Database'!$C:$R,7, FALSE)="","",VLOOKUP($C1856,'MSCI Database'!$C:$R,7, FALSE)),"")</f>
        <v>2.6</v>
      </c>
      <c r="U1856" s="229">
        <f>IFERROR(IF(VLOOKUP($C1856,'MSCI Database'!$C:$R,8, FALSE)="","",VLOOKUP($C1856,'MSCI Database'!$C:$R,8, FALSE)),"")</f>
        <v>5.8</v>
      </c>
      <c r="V1856" s="229">
        <f>IFERROR(IF(VLOOKUP($C1856,'MSCI Database'!$C:$R,9, FALSE)="","",VLOOKUP($C1856,'MSCI Database'!$C:$R,9, FALSE)),"")</f>
        <v>3.3</v>
      </c>
      <c r="W1856" s="215">
        <f t="shared" ca="1" si="85"/>
        <v>0</v>
      </c>
      <c r="X1856" s="276">
        <f>IFERROR(IF(VLOOKUP($C1856,'MSCI Database'!$C:$R,10, FALSE)="","",VLOOKUP($C1856,'MSCI Database'!$C:$R,10, FALSE)),"")</f>
        <v>9900000</v>
      </c>
      <c r="Y1856" s="229" t="str">
        <f>IFERROR(IF(VLOOKUP($C1856,'MSCI Database'!$C:$R,11, FALSE)="","",VLOOKUP($C1856,'MSCI Database'!$C:$R,11, FALSE)),"")</f>
        <v>2019</v>
      </c>
      <c r="Z1856" s="229" t="str">
        <f>IFERROR(IF(VLOOKUP($C1856,'MSCI Database'!$C:$R,12, FALSE)="","",VLOOKUP($C1856,'MSCI Database'!$C:$R,12, FALSE)),"")</f>
        <v>Reported</v>
      </c>
      <c r="AA1856" s="229" t="str">
        <f>IFERROR(IF(VLOOKUP($C1856,'MSCI Database'!$C:$R,13, FALSE)="","",VLOOKUP($C1856,'MSCI Database'!$C:$R,13, FALSE)),"")</f>
        <v>Drastic cleanup charges related to oil spill and SOx emissions remain high</v>
      </c>
    </row>
    <row r="1857" spans="1:27" s="130" customFormat="1" ht="15" hidden="1" customHeight="1" outlineLevel="1">
      <c r="A1857" s="130" t="s">
        <v>4212</v>
      </c>
      <c r="B1857" s="130" t="s">
        <v>4213</v>
      </c>
      <c r="C1857" s="130" t="s">
        <v>4214</v>
      </c>
      <c r="D1857" s="130" t="s">
        <v>18672</v>
      </c>
      <c r="E1857" s="130" t="s">
        <v>18704</v>
      </c>
      <c r="F1857" s="215">
        <v>2.832111035998032E-2</v>
      </c>
      <c r="G1857" s="132" t="str">
        <f ca="1">IFERROR(_xll.BQL($A1857, "cur_mkt_cap(currency=EUR)")/1000000, " ")</f>
        <v xml:space="preserve"> </v>
      </c>
      <c r="M1857" s="308"/>
      <c r="N1857" s="215">
        <f t="shared" si="84"/>
        <v>3.0677659210186014E-4</v>
      </c>
      <c r="O1857" s="172" t="str">
        <f>IFERROR(IF(VLOOKUP($C1857,'MSCI Database'!$C:$R,2, FALSE)="","",VLOOKUP($C1857,'MSCI Database'!$C:$R,2, FALSE)),"")</f>
        <v>Real Estate Development &amp; Diversified Activities</v>
      </c>
      <c r="P1857" s="229" t="str">
        <f>IFERROR(IF(VLOOKUP($C1857,'MSCI Database'!$C:$R,3, FALSE)="","",VLOOKUP($C1857,'MSCI Database'!$C:$R,3, FALSE)),"")</f>
        <v>A</v>
      </c>
      <c r="Q1857" s="229" t="str">
        <f>IFERROR(IF(VLOOKUP($C1857,'MSCI Database'!$C:$R,4, FALSE)="","",VLOOKUP($C1857,'MSCI Database'!$C:$R,4, FALSE)),"")</f>
        <v>0</v>
      </c>
      <c r="R1857" s="229">
        <f>IFERROR(IF(VLOOKUP($C1857,'MSCI Database'!$C:$R,5, FALSE)="","",VLOOKUP($C1857,'MSCI Database'!$C:$R,5, FALSE)),"")</f>
        <v>6.5</v>
      </c>
      <c r="S1857" s="229">
        <f>IFERROR(IF(VLOOKUP($C1857,'MSCI Database'!$C:$R,6, FALSE)="","",VLOOKUP($C1857,'MSCI Database'!$C:$R,6, FALSE)),"")</f>
        <v>5.3</v>
      </c>
      <c r="T1857" s="229">
        <f>IFERROR(IF(VLOOKUP($C1857,'MSCI Database'!$C:$R,7, FALSE)="","",VLOOKUP($C1857,'MSCI Database'!$C:$R,7, FALSE)),"")</f>
        <v>4.2</v>
      </c>
      <c r="U1857" s="229">
        <f>IFERROR(IF(VLOOKUP($C1857,'MSCI Database'!$C:$R,8, FALSE)="","",VLOOKUP($C1857,'MSCI Database'!$C:$R,8, FALSE)),"")</f>
        <v>4.3</v>
      </c>
      <c r="V1857" s="229">
        <f>IFERROR(IF(VLOOKUP($C1857,'MSCI Database'!$C:$R,9, FALSE)="","",VLOOKUP($C1857,'MSCI Database'!$C:$R,9, FALSE)),"")</f>
        <v>4.5999999999999996</v>
      </c>
      <c r="W1857" s="215">
        <f t="shared" ca="1" si="85"/>
        <v>0</v>
      </c>
      <c r="X1857" s="276">
        <f>IFERROR(IF(VLOOKUP($C1857,'MSCI Database'!$C:$R,10, FALSE)="","",VLOOKUP($C1857,'MSCI Database'!$C:$R,10, FALSE)),"")</f>
        <v>715328</v>
      </c>
      <c r="Y1857" s="229" t="str">
        <f>IFERROR(IF(VLOOKUP($C1857,'MSCI Database'!$C:$R,11, FALSE)="","",VLOOKUP($C1857,'MSCI Database'!$C:$R,11, FALSE)),"")</f>
        <v>2019</v>
      </c>
      <c r="Z1857" s="229" t="str">
        <f>IFERROR(IF(VLOOKUP($C1857,'MSCI Database'!$C:$R,12, FALSE)="","",VLOOKUP($C1857,'MSCI Database'!$C:$R,12, FALSE)),"")</f>
        <v>Reported</v>
      </c>
      <c r="AA1857" s="229" t="str">
        <f>IFERROR(IF(VLOOKUP($C1857,'MSCI Database'!$C:$R,13, FALSE)="","",VLOOKUP($C1857,'MSCI Database'!$C:$R,13, FALSE)),"")</f>
        <v>Leader in instituting policies and programs on ethical business conduct.</v>
      </c>
    </row>
    <row r="1858" spans="1:27" s="130" customFormat="1" ht="15" hidden="1" customHeight="1" outlineLevel="1">
      <c r="A1858" s="130" t="s">
        <v>3472</v>
      </c>
      <c r="B1858" s="130" t="s">
        <v>3473</v>
      </c>
      <c r="C1858" s="130" t="s">
        <v>3474</v>
      </c>
      <c r="D1858" s="130" t="s">
        <v>18672</v>
      </c>
      <c r="E1858" s="130" t="s">
        <v>18674</v>
      </c>
      <c r="F1858" s="215">
        <v>2.7818952460742272E-2</v>
      </c>
      <c r="G1858" s="132" t="str">
        <f ca="1">IFERROR(_xll.BQL($A1858, "cur_mkt_cap(currency=EUR)")/1000000, " ")</f>
        <v xml:space="preserve"> </v>
      </c>
      <c r="M1858" s="308"/>
      <c r="N1858" s="215">
        <f t="shared" si="84"/>
        <v>3.0133717651867169E-4</v>
      </c>
      <c r="O1858" s="172" t="str">
        <f>IFERROR(IF(VLOOKUP($C1858,'MSCI Database'!$C:$R,2, FALSE)="","",VLOOKUP($C1858,'MSCI Database'!$C:$R,2, FALSE)),"")</f>
        <v>Beverages</v>
      </c>
      <c r="P1858" s="229" t="str">
        <f>IFERROR(IF(VLOOKUP($C1858,'MSCI Database'!$C:$R,3, FALSE)="","",VLOOKUP($C1858,'MSCI Database'!$C:$R,3, FALSE)),"")</f>
        <v>A</v>
      </c>
      <c r="Q1858" s="229" t="str">
        <f>IFERROR(IF(VLOOKUP($C1858,'MSCI Database'!$C:$R,4, FALSE)="","",VLOOKUP($C1858,'MSCI Database'!$C:$R,4, FALSE)),"")</f>
        <v>0</v>
      </c>
      <c r="R1858" s="229">
        <f>IFERROR(IF(VLOOKUP($C1858,'MSCI Database'!$C:$R,5, FALSE)="","",VLOOKUP($C1858,'MSCI Database'!$C:$R,5, FALSE)),"")</f>
        <v>6.6</v>
      </c>
      <c r="S1858" s="229">
        <f>IFERROR(IF(VLOOKUP($C1858,'MSCI Database'!$C:$R,6, FALSE)="","",VLOOKUP($C1858,'MSCI Database'!$C:$R,6, FALSE)),"")</f>
        <v>5.2</v>
      </c>
      <c r="T1858" s="229">
        <f>IFERROR(IF(VLOOKUP($C1858,'MSCI Database'!$C:$R,7, FALSE)="","",VLOOKUP($C1858,'MSCI Database'!$C:$R,7, FALSE)),"")</f>
        <v>5.7</v>
      </c>
      <c r="U1858" s="229">
        <f>IFERROR(IF(VLOOKUP($C1858,'MSCI Database'!$C:$R,8, FALSE)="","",VLOOKUP($C1858,'MSCI Database'!$C:$R,8, FALSE)),"")</f>
        <v>5</v>
      </c>
      <c r="V1858" s="229">
        <f>IFERROR(IF(VLOOKUP($C1858,'MSCI Database'!$C:$R,9, FALSE)="","",VLOOKUP($C1858,'MSCI Database'!$C:$R,9, FALSE)),"")</f>
        <v>5.3</v>
      </c>
      <c r="W1858" s="215">
        <f t="shared" ca="1" si="85"/>
        <v>0</v>
      </c>
      <c r="X1858" s="276">
        <f>IFERROR(IF(VLOOKUP($C1858,'MSCI Database'!$C:$R,10, FALSE)="","",VLOOKUP($C1858,'MSCI Database'!$C:$R,10, FALSE)),"")</f>
        <v>945020</v>
      </c>
      <c r="Y1858" s="229" t="str">
        <f>IFERROR(IF(VLOOKUP($C1858,'MSCI Database'!$C:$R,11, FALSE)="","",VLOOKUP($C1858,'MSCI Database'!$C:$R,11, FALSE)),"")</f>
        <v>2019</v>
      </c>
      <c r="Z1858" s="229" t="str">
        <f>IFERROR(IF(VLOOKUP($C1858,'MSCI Database'!$C:$R,12, FALSE)="","",VLOOKUP($C1858,'MSCI Database'!$C:$R,12, FALSE)),"")</f>
        <v>Reported</v>
      </c>
      <c r="AA1858" s="229" t="str">
        <f>IFERROR(IF(VLOOKUP($C1858,'MSCI Database'!$C:$R,13, FALSE)="","",VLOOKUP($C1858,'MSCI Database'!$C:$R,13, FALSE)),"")</f>
        <v>Robust efforts to reduce product packaging and promote responsible consumption of alcohol</v>
      </c>
    </row>
    <row r="1859" spans="1:27" s="130" customFormat="1" ht="15" hidden="1" customHeight="1" outlineLevel="1">
      <c r="A1859" s="130" t="s">
        <v>4259</v>
      </c>
      <c r="B1859" s="130" t="s">
        <v>4260</v>
      </c>
      <c r="C1859" s="130" t="s">
        <v>4261</v>
      </c>
      <c r="D1859" s="130" t="s">
        <v>18672</v>
      </c>
      <c r="E1859" s="130" t="s">
        <v>18690</v>
      </c>
      <c r="F1859" s="215">
        <v>2.730707335067712E-2</v>
      </c>
      <c r="G1859" s="132" t="str">
        <f ca="1">IFERROR(_xll.BQL($A1859, "cur_mkt_cap(currency=EUR)")/1000000, " ")</f>
        <v xml:space="preserve"> </v>
      </c>
      <c r="M1859" s="308"/>
      <c r="N1859" s="215">
        <f t="shared" si="84"/>
        <v>2.9579245998185758E-4</v>
      </c>
      <c r="O1859" s="172" t="str">
        <f>IFERROR(IF(VLOOKUP($C1859,'MSCI Database'!$C:$R,2, FALSE)="","",VLOOKUP($C1859,'MSCI Database'!$C:$R,2, FALSE)),"")</f>
        <v>Interactive Media &amp; Services</v>
      </c>
      <c r="P1859" s="229" t="str">
        <f>IFERROR(IF(VLOOKUP($C1859,'MSCI Database'!$C:$R,3, FALSE)="","",VLOOKUP($C1859,'MSCI Database'!$C:$R,3, FALSE)),"")</f>
        <v>AA</v>
      </c>
      <c r="Q1859" s="229" t="str">
        <f>IFERROR(IF(VLOOKUP($C1859,'MSCI Database'!$C:$R,4, FALSE)="","",VLOOKUP($C1859,'MSCI Database'!$C:$R,4, FALSE)),"")</f>
        <v>1</v>
      </c>
      <c r="R1859" s="229">
        <f>IFERROR(IF(VLOOKUP($C1859,'MSCI Database'!$C:$R,5, FALSE)="","",VLOOKUP($C1859,'MSCI Database'!$C:$R,5, FALSE)),"")</f>
        <v>7.3</v>
      </c>
      <c r="S1859" s="229">
        <f>IFERROR(IF(VLOOKUP($C1859,'MSCI Database'!$C:$R,6, FALSE)="","",VLOOKUP($C1859,'MSCI Database'!$C:$R,6, FALSE)),"")</f>
        <v>10</v>
      </c>
      <c r="T1859" s="229">
        <f>IFERROR(IF(VLOOKUP($C1859,'MSCI Database'!$C:$R,7, FALSE)="","",VLOOKUP($C1859,'MSCI Database'!$C:$R,7, FALSE)),"")</f>
        <v>5.5</v>
      </c>
      <c r="U1859" s="229">
        <f>IFERROR(IF(VLOOKUP($C1859,'MSCI Database'!$C:$R,8, FALSE)="","",VLOOKUP($C1859,'MSCI Database'!$C:$R,8, FALSE)),"")</f>
        <v>3</v>
      </c>
      <c r="V1859" s="229">
        <f>IFERROR(IF(VLOOKUP($C1859,'MSCI Database'!$C:$R,9, FALSE)="","",VLOOKUP($C1859,'MSCI Database'!$C:$R,9, FALSE)),"")</f>
        <v>4.7</v>
      </c>
      <c r="W1859" s="215">
        <f t="shared" ca="1" si="85"/>
        <v>0</v>
      </c>
      <c r="X1859" s="276">
        <f>IFERROR(IF(VLOOKUP($C1859,'MSCI Database'!$C:$R,10, FALSE)="","",VLOOKUP($C1859,'MSCI Database'!$C:$R,10, FALSE)),"")</f>
        <v>130445</v>
      </c>
      <c r="Y1859" s="229" t="str">
        <f>IFERROR(IF(VLOOKUP($C1859,'MSCI Database'!$C:$R,11, FALSE)="","",VLOOKUP($C1859,'MSCI Database'!$C:$R,11, FALSE)),"")</f>
        <v>2019</v>
      </c>
      <c r="Z1859" s="229" t="str">
        <f>IFERROR(IF(VLOOKUP($C1859,'MSCI Database'!$C:$R,12, FALSE)="","",VLOOKUP($C1859,'MSCI Database'!$C:$R,12, FALSE)),"")</f>
        <v>Reported</v>
      </c>
      <c r="AA1859" s="229" t="str">
        <f>IFERROR(IF(VLOOKUP($C1859,'MSCI Database'!$C:$R,13, FALSE)="","",VLOOKUP($C1859,'MSCI Database'!$C:$R,13, FALSE)),"")</f>
        <v>Strong employee management and data security practices</v>
      </c>
    </row>
    <row r="1860" spans="1:27" s="130" customFormat="1" ht="15" hidden="1" customHeight="1" outlineLevel="1">
      <c r="A1860" s="130" t="s">
        <v>3353</v>
      </c>
      <c r="B1860" s="130" t="s">
        <v>3354</v>
      </c>
      <c r="C1860" s="130" t="s">
        <v>3355</v>
      </c>
      <c r="D1860" s="130" t="s">
        <v>18672</v>
      </c>
      <c r="E1860" s="130" t="s">
        <v>18688</v>
      </c>
      <c r="F1860" s="215">
        <v>2.700453909114597E-2</v>
      </c>
      <c r="G1860" s="132" t="str">
        <f ca="1">IFERROR(_xll.BQL($A1860, "cur_mkt_cap(currency=EUR)")/1000000, " ")</f>
        <v xml:space="preserve"> </v>
      </c>
      <c r="M1860" s="308"/>
      <c r="N1860" s="215">
        <f t="shared" si="84"/>
        <v>2.9251538404968742E-4</v>
      </c>
      <c r="O1860" s="172" t="str">
        <f>IFERROR(IF(VLOOKUP($C1860,'MSCI Database'!$C:$R,2, FALSE)="","",VLOOKUP($C1860,'MSCI Database'!$C:$R,2, FALSE)),"")</f>
        <v>Property &amp; Casualty Insurance</v>
      </c>
      <c r="P1860" s="229" t="str">
        <f>IFERROR(IF(VLOOKUP($C1860,'MSCI Database'!$C:$R,3, FALSE)="","",VLOOKUP($C1860,'MSCI Database'!$C:$R,3, FALSE)),"")</f>
        <v>AAA</v>
      </c>
      <c r="Q1860" s="229" t="str">
        <f>IFERROR(IF(VLOOKUP($C1860,'MSCI Database'!$C:$R,4, FALSE)="","",VLOOKUP($C1860,'MSCI Database'!$C:$R,4, FALSE)),"")</f>
        <v>1</v>
      </c>
      <c r="R1860" s="229">
        <f>IFERROR(IF(VLOOKUP($C1860,'MSCI Database'!$C:$R,5, FALSE)="","",VLOOKUP($C1860,'MSCI Database'!$C:$R,5, FALSE)),"")</f>
        <v>9</v>
      </c>
      <c r="S1860" s="229">
        <f>IFERROR(IF(VLOOKUP($C1860,'MSCI Database'!$C:$R,6, FALSE)="","",VLOOKUP($C1860,'MSCI Database'!$C:$R,6, FALSE)),"")</f>
        <v>4.7</v>
      </c>
      <c r="T1860" s="229">
        <f>IFERROR(IF(VLOOKUP($C1860,'MSCI Database'!$C:$R,7, FALSE)="","",VLOOKUP($C1860,'MSCI Database'!$C:$R,7, FALSE)),"")</f>
        <v>5.4</v>
      </c>
      <c r="U1860" s="229">
        <f>IFERROR(IF(VLOOKUP($C1860,'MSCI Database'!$C:$R,8, FALSE)="","",VLOOKUP($C1860,'MSCI Database'!$C:$R,8, FALSE)),"")</f>
        <v>6.4</v>
      </c>
      <c r="V1860" s="229">
        <f>IFERROR(IF(VLOOKUP($C1860,'MSCI Database'!$C:$R,9, FALSE)="","",VLOOKUP($C1860,'MSCI Database'!$C:$R,9, FALSE)),"")</f>
        <v>5.6</v>
      </c>
      <c r="W1860" s="215">
        <f t="shared" ca="1" si="85"/>
        <v>0</v>
      </c>
      <c r="X1860" s="276">
        <f>IFERROR(IF(VLOOKUP($C1860,'MSCI Database'!$C:$R,10, FALSE)="","",VLOOKUP($C1860,'MSCI Database'!$C:$R,10, FALSE)),"")</f>
        <v>83229</v>
      </c>
      <c r="Y1860" s="229" t="str">
        <f>IFERROR(IF(VLOOKUP($C1860,'MSCI Database'!$C:$R,11, FALSE)="","",VLOOKUP($C1860,'MSCI Database'!$C:$R,11, FALSE)),"")</f>
        <v>2019</v>
      </c>
      <c r="Z1860" s="229" t="str">
        <f>IFERROR(IF(VLOOKUP($C1860,'MSCI Database'!$C:$R,12, FALSE)="","",VLOOKUP($C1860,'MSCI Database'!$C:$R,12, FALSE)),"")</f>
        <v>Reported</v>
      </c>
      <c r="AA1860" s="229" t="str">
        <f>IFERROR(IF(VLOOKUP($C1860,'MSCI Database'!$C:$R,13, FALSE)="","",VLOOKUP($C1860,'MSCI Database'!$C:$R,13, FALSE)),"")</f>
        <v>Improvement in ethical conduct and practices drive upgrade</v>
      </c>
    </row>
    <row r="1861" spans="1:27" s="130" customFormat="1" ht="15" hidden="1" customHeight="1" outlineLevel="1">
      <c r="A1861" s="130" t="s">
        <v>3807</v>
      </c>
      <c r="B1861" s="130" t="s">
        <v>3808</v>
      </c>
      <c r="C1861" s="130" t="s">
        <v>3809</v>
      </c>
      <c r="D1861" s="130" t="s">
        <v>18672</v>
      </c>
      <c r="E1861" s="130" t="s">
        <v>18688</v>
      </c>
      <c r="F1861" s="215">
        <v>2.7221970579456339E-2</v>
      </c>
      <c r="G1861" s="132" t="str">
        <f ca="1">IFERROR(_xll.BQL($A1861, "cur_mkt_cap(currency=EUR)")/1000000, " ")</f>
        <v xml:space="preserve"> </v>
      </c>
      <c r="M1861" s="308"/>
      <c r="N1861" s="215">
        <f t="shared" si="84"/>
        <v>2.9487061977850074E-4</v>
      </c>
      <c r="O1861" s="172" t="str">
        <f>IFERROR(IF(VLOOKUP($C1861,'MSCI Database'!$C:$R,2, FALSE)="","",VLOOKUP($C1861,'MSCI Database'!$C:$R,2, FALSE)),"")</f>
        <v>Life &amp; Health Insurance</v>
      </c>
      <c r="P1861" s="229" t="str">
        <f>IFERROR(IF(VLOOKUP($C1861,'MSCI Database'!$C:$R,3, FALSE)="","",VLOOKUP($C1861,'MSCI Database'!$C:$R,3, FALSE)),"")</f>
        <v>A</v>
      </c>
      <c r="Q1861" s="229" t="str">
        <f>IFERROR(IF(VLOOKUP($C1861,'MSCI Database'!$C:$R,4, FALSE)="","",VLOOKUP($C1861,'MSCI Database'!$C:$R,4, FALSE)),"")</f>
        <v>0</v>
      </c>
      <c r="R1861" s="229">
        <f>IFERROR(IF(VLOOKUP($C1861,'MSCI Database'!$C:$R,5, FALSE)="","",VLOOKUP($C1861,'MSCI Database'!$C:$R,5, FALSE)),"")</f>
        <v>7</v>
      </c>
      <c r="S1861" s="229">
        <f>IFERROR(IF(VLOOKUP($C1861,'MSCI Database'!$C:$R,6, FALSE)="","",VLOOKUP($C1861,'MSCI Database'!$C:$R,6, FALSE)),"")</f>
        <v>5</v>
      </c>
      <c r="T1861" s="229">
        <f>IFERROR(IF(VLOOKUP($C1861,'MSCI Database'!$C:$R,7, FALSE)="","",VLOOKUP($C1861,'MSCI Database'!$C:$R,7, FALSE)),"")</f>
        <v>5.0999999999999996</v>
      </c>
      <c r="U1861" s="229">
        <f>IFERROR(IF(VLOOKUP($C1861,'MSCI Database'!$C:$R,8, FALSE)="","",VLOOKUP($C1861,'MSCI Database'!$C:$R,8, FALSE)),"")</f>
        <v>5.4</v>
      </c>
      <c r="V1861" s="229">
        <f>IFERROR(IF(VLOOKUP($C1861,'MSCI Database'!$C:$R,9, FALSE)="","",VLOOKUP($C1861,'MSCI Database'!$C:$R,9, FALSE)),"")</f>
        <v>5.2</v>
      </c>
      <c r="W1861" s="215">
        <f t="shared" ca="1" si="85"/>
        <v>0</v>
      </c>
      <c r="X1861" s="276">
        <f>IFERROR(IF(VLOOKUP($C1861,'MSCI Database'!$C:$R,10, FALSE)="","",VLOOKUP($C1861,'MSCI Database'!$C:$R,10, FALSE)),"")</f>
        <v>57399</v>
      </c>
      <c r="Y1861" s="229" t="str">
        <f>IFERROR(IF(VLOOKUP($C1861,'MSCI Database'!$C:$R,11, FALSE)="","",VLOOKUP($C1861,'MSCI Database'!$C:$R,11, FALSE)),"")</f>
        <v>2019</v>
      </c>
      <c r="Z1861" s="229" t="str">
        <f>IFERROR(IF(VLOOKUP($C1861,'MSCI Database'!$C:$R,12, FALSE)="","",VLOOKUP($C1861,'MSCI Database'!$C:$R,12, FALSE)),"")</f>
        <v>E.CSI</v>
      </c>
      <c r="AA1861" s="229" t="str">
        <f>IFERROR(IF(VLOOKUP($C1861,'MSCI Database'!$C:$R,13, FALSE)="","",VLOOKUP($C1861,'MSCI Database'!$C:$R,13, FALSE)),"")</f>
        <v>Strong management of insurance risks linked with public health trends and demographic change</v>
      </c>
    </row>
    <row r="1862" spans="1:27" s="130" customFormat="1" ht="15" hidden="1" customHeight="1" outlineLevel="1">
      <c r="A1862" s="130" t="s">
        <v>6013</v>
      </c>
      <c r="B1862" s="130" t="s">
        <v>6014</v>
      </c>
      <c r="C1862" s="130" t="s">
        <v>6015</v>
      </c>
      <c r="D1862" s="130" t="s">
        <v>12137</v>
      </c>
      <c r="E1862" s="130" t="s">
        <v>18689</v>
      </c>
      <c r="F1862" s="215">
        <v>0.1008249458507077</v>
      </c>
      <c r="G1862" s="132" t="str">
        <f ca="1">IFERROR(_xll.BQL($A1862, "cur_mkt_cap(currency=EUR)")/1000000, " ")</f>
        <v xml:space="preserve"> </v>
      </c>
      <c r="M1862" s="308"/>
      <c r="N1862" s="215">
        <f t="shared" si="84"/>
        <v>1.0921440894719281E-3</v>
      </c>
      <c r="O1862" s="172" t="str">
        <f>IFERROR(IF(VLOOKUP($C1862,'MSCI Database'!$C:$R,2, FALSE)="","",VLOOKUP($C1862,'MSCI Database'!$C:$R,2, FALSE)),"")</f>
        <v>Electronic Equipment, Instruments &amp; Components</v>
      </c>
      <c r="P1862" s="229" t="str">
        <f>IFERROR(IF(VLOOKUP($C1862,'MSCI Database'!$C:$R,3, FALSE)="","",VLOOKUP($C1862,'MSCI Database'!$C:$R,3, FALSE)),"")</f>
        <v>BB</v>
      </c>
      <c r="Q1862" s="229" t="str">
        <f>IFERROR(IF(VLOOKUP($C1862,'MSCI Database'!$C:$R,4, FALSE)="","",VLOOKUP($C1862,'MSCI Database'!$C:$R,4, FALSE)),"")</f>
        <v>0</v>
      </c>
      <c r="R1862" s="229">
        <f>IFERROR(IF(VLOOKUP($C1862,'MSCI Database'!$C:$R,5, FALSE)="","",VLOOKUP($C1862,'MSCI Database'!$C:$R,5, FALSE)),"")</f>
        <v>4.2</v>
      </c>
      <c r="S1862" s="229">
        <f>IFERROR(IF(VLOOKUP($C1862,'MSCI Database'!$C:$R,6, FALSE)="","",VLOOKUP($C1862,'MSCI Database'!$C:$R,6, FALSE)),"")</f>
        <v>3.2</v>
      </c>
      <c r="T1862" s="229">
        <f>IFERROR(IF(VLOOKUP($C1862,'MSCI Database'!$C:$R,7, FALSE)="","",VLOOKUP($C1862,'MSCI Database'!$C:$R,7, FALSE)),"")</f>
        <v>3.6</v>
      </c>
      <c r="U1862" s="229">
        <f>IFERROR(IF(VLOOKUP($C1862,'MSCI Database'!$C:$R,8, FALSE)="","",VLOOKUP($C1862,'MSCI Database'!$C:$R,8, FALSE)),"")</f>
        <v>5.0999999999999996</v>
      </c>
      <c r="V1862" s="229">
        <f>IFERROR(IF(VLOOKUP($C1862,'MSCI Database'!$C:$R,9, FALSE)="","",VLOOKUP($C1862,'MSCI Database'!$C:$R,9, FALSE)),"")</f>
        <v>4.2</v>
      </c>
      <c r="W1862" s="215">
        <f t="shared" ca="1" si="85"/>
        <v>0</v>
      </c>
      <c r="X1862" s="276">
        <f>IFERROR(IF(VLOOKUP($C1862,'MSCI Database'!$C:$R,10, FALSE)="","",VLOOKUP($C1862,'MSCI Database'!$C:$R,10, FALSE)),"")</f>
        <v>8452757</v>
      </c>
      <c r="Y1862" s="229" t="str">
        <f>IFERROR(IF(VLOOKUP($C1862,'MSCI Database'!$C:$R,11, FALSE)="","",VLOOKUP($C1862,'MSCI Database'!$C:$R,11, FALSE)),"")</f>
        <v>2019</v>
      </c>
      <c r="Z1862" s="229" t="str">
        <f>IFERROR(IF(VLOOKUP($C1862,'MSCI Database'!$C:$R,12, FALSE)="","",VLOOKUP($C1862,'MSCI Database'!$C:$R,12, FALSE)),"")</f>
        <v>Reported</v>
      </c>
      <c r="AA1862" s="229" t="str">
        <f>IFERROR(IF(VLOOKUP($C1862,'MSCI Database'!$C:$R,13, FALSE)="","",VLOOKUP($C1862,'MSCI Database'!$C:$R,13, FALSE)),"")</f>
        <v>Issues on labor management and weak chemical safety policies weigh on rating</v>
      </c>
    </row>
    <row r="1863" spans="1:27" s="130" customFormat="1" ht="15" hidden="1" customHeight="1" outlineLevel="1">
      <c r="A1863" s="130" t="s">
        <v>3404</v>
      </c>
      <c r="B1863" s="130" t="s">
        <v>3405</v>
      </c>
      <c r="C1863" s="130" t="s">
        <v>3406</v>
      </c>
      <c r="D1863" s="130" t="s">
        <v>18672</v>
      </c>
      <c r="E1863" s="130" t="s">
        <v>18688</v>
      </c>
      <c r="F1863" s="215">
        <v>2.6764578331214251E-2</v>
      </c>
      <c r="G1863" s="132" t="str">
        <f ca="1">IFERROR(_xll.BQL($A1863, "cur_mkt_cap(currency=EUR)")/1000000, " ")</f>
        <v xml:space="preserve"> </v>
      </c>
      <c r="M1863" s="308"/>
      <c r="N1863" s="215">
        <f t="shared" si="84"/>
        <v>2.8991610940140079E-4</v>
      </c>
      <c r="O1863" s="172" t="str">
        <f>IFERROR(IF(VLOOKUP($C1863,'MSCI Database'!$C:$R,2, FALSE)="","",VLOOKUP($C1863,'MSCI Database'!$C:$R,2, FALSE)),"")</f>
        <v>Diversified Financials</v>
      </c>
      <c r="P1863" s="229" t="str">
        <f>IFERROR(IF(VLOOKUP($C1863,'MSCI Database'!$C:$R,3, FALSE)="","",VLOOKUP($C1863,'MSCI Database'!$C:$R,3, FALSE)),"")</f>
        <v>AA</v>
      </c>
      <c r="Q1863" s="229" t="str">
        <f>IFERROR(IF(VLOOKUP($C1863,'MSCI Database'!$C:$R,4, FALSE)="","",VLOOKUP($C1863,'MSCI Database'!$C:$R,4, FALSE)),"")</f>
        <v>1</v>
      </c>
      <c r="R1863" s="229">
        <f>IFERROR(IF(VLOOKUP($C1863,'MSCI Database'!$C:$R,5, FALSE)="","",VLOOKUP($C1863,'MSCI Database'!$C:$R,5, FALSE)),"")</f>
        <v>7.6</v>
      </c>
      <c r="S1863" s="229">
        <f>IFERROR(IF(VLOOKUP($C1863,'MSCI Database'!$C:$R,6, FALSE)="","",VLOOKUP($C1863,'MSCI Database'!$C:$R,6, FALSE)),"")</f>
        <v>7.7</v>
      </c>
      <c r="T1863" s="229">
        <f>IFERROR(IF(VLOOKUP($C1863,'MSCI Database'!$C:$R,7, FALSE)="","",VLOOKUP($C1863,'MSCI Database'!$C:$R,7, FALSE)),"")</f>
        <v>6</v>
      </c>
      <c r="U1863" s="229">
        <f>IFERROR(IF(VLOOKUP($C1863,'MSCI Database'!$C:$R,8, FALSE)="","",VLOOKUP($C1863,'MSCI Database'!$C:$R,8, FALSE)),"")</f>
        <v>4.0999999999999996</v>
      </c>
      <c r="V1863" s="229">
        <f>IFERROR(IF(VLOOKUP($C1863,'MSCI Database'!$C:$R,9, FALSE)="","",VLOOKUP($C1863,'MSCI Database'!$C:$R,9, FALSE)),"")</f>
        <v>5.5</v>
      </c>
      <c r="W1863" s="215">
        <f t="shared" ca="1" si="85"/>
        <v>0</v>
      </c>
      <c r="X1863" s="276">
        <f>IFERROR(IF(VLOOKUP($C1863,'MSCI Database'!$C:$R,10, FALSE)="","",VLOOKUP($C1863,'MSCI Database'!$C:$R,10, FALSE)),"")</f>
        <v>1251010</v>
      </c>
      <c r="Y1863" s="229" t="str">
        <f>IFERROR(IF(VLOOKUP($C1863,'MSCI Database'!$C:$R,11, FALSE)="","",VLOOKUP($C1863,'MSCI Database'!$C:$R,11, FALSE)),"")</f>
        <v>2019</v>
      </c>
      <c r="Z1863" s="229" t="str">
        <f>IFERROR(IF(VLOOKUP($C1863,'MSCI Database'!$C:$R,12, FALSE)="","",VLOOKUP($C1863,'MSCI Database'!$C:$R,12, FALSE)),"")</f>
        <v>Reported</v>
      </c>
      <c r="AA1863" s="229" t="str">
        <f>IFERROR(IF(VLOOKUP($C1863,'MSCI Database'!$C:$R,13, FALSE)="","",VLOOKUP($C1863,'MSCI Database'!$C:$R,13, FALSE)),"")</f>
        <v>Improvement in data privacy and security mechanisms drive upgrade</v>
      </c>
    </row>
    <row r="1864" spans="1:27" s="130" customFormat="1" ht="15" hidden="1" customHeight="1" outlineLevel="1">
      <c r="A1864" s="130" t="s">
        <v>3873</v>
      </c>
      <c r="B1864" s="130" t="s">
        <v>3874</v>
      </c>
      <c r="C1864" s="130" t="s">
        <v>3875</v>
      </c>
      <c r="D1864" s="130" t="s">
        <v>18672</v>
      </c>
      <c r="E1864" s="130" t="s">
        <v>18690</v>
      </c>
      <c r="F1864" s="215">
        <v>2.5381459132148738E-2</v>
      </c>
      <c r="G1864" s="132" t="str">
        <f ca="1">IFERROR(_xll.BQL($A1864, "cur_mkt_cap(currency=EUR)")/1000000, " ")</f>
        <v xml:space="preserve"> </v>
      </c>
      <c r="M1864" s="308"/>
      <c r="N1864" s="215">
        <f t="shared" si="84"/>
        <v>2.7493404870650834E-4</v>
      </c>
      <c r="O1864" s="172" t="str">
        <f>IFERROR(IF(VLOOKUP($C1864,'MSCI Database'!$C:$R,2, FALSE)="","",VLOOKUP($C1864,'MSCI Database'!$C:$R,2, FALSE)),"")</f>
        <v>Media &amp; Entertainment</v>
      </c>
      <c r="P1864" s="229" t="str">
        <f>IFERROR(IF(VLOOKUP($C1864,'MSCI Database'!$C:$R,3, FALSE)="","",VLOOKUP($C1864,'MSCI Database'!$C:$R,3, FALSE)),"")</f>
        <v>BB</v>
      </c>
      <c r="Q1864" s="229" t="str">
        <f>IFERROR(IF(VLOOKUP($C1864,'MSCI Database'!$C:$R,4, FALSE)="","",VLOOKUP($C1864,'MSCI Database'!$C:$R,4, FALSE)),"")</f>
        <v>0</v>
      </c>
      <c r="R1864" s="229">
        <f>IFERROR(IF(VLOOKUP($C1864,'MSCI Database'!$C:$R,5, FALSE)="","",VLOOKUP($C1864,'MSCI Database'!$C:$R,5, FALSE)),"")</f>
        <v>3</v>
      </c>
      <c r="S1864" s="229">
        <f>IFERROR(IF(VLOOKUP($C1864,'MSCI Database'!$C:$R,6, FALSE)="","",VLOOKUP($C1864,'MSCI Database'!$C:$R,6, FALSE)),"")</f>
        <v>7.9</v>
      </c>
      <c r="T1864" s="229">
        <f>IFERROR(IF(VLOOKUP($C1864,'MSCI Database'!$C:$R,7, FALSE)="","",VLOOKUP($C1864,'MSCI Database'!$C:$R,7, FALSE)),"")</f>
        <v>5.0999999999999996</v>
      </c>
      <c r="U1864" s="229">
        <f>IFERROR(IF(VLOOKUP($C1864,'MSCI Database'!$C:$R,8, FALSE)="","",VLOOKUP($C1864,'MSCI Database'!$C:$R,8, FALSE)),"")</f>
        <v>1.9</v>
      </c>
      <c r="V1864" s="229">
        <f>IFERROR(IF(VLOOKUP($C1864,'MSCI Database'!$C:$R,9, FALSE)="","",VLOOKUP($C1864,'MSCI Database'!$C:$R,9, FALSE)),"")</f>
        <v>3.7</v>
      </c>
      <c r="W1864" s="215">
        <f t="shared" ca="1" si="85"/>
        <v>0</v>
      </c>
      <c r="X1864" s="276">
        <f>IFERROR(IF(VLOOKUP($C1864,'MSCI Database'!$C:$R,10, FALSE)="","",VLOOKUP($C1864,'MSCI Database'!$C:$R,10, FALSE)),"")</f>
        <v>68867</v>
      </c>
      <c r="Y1864" s="229" t="str">
        <f>IFERROR(IF(VLOOKUP($C1864,'MSCI Database'!$C:$R,11, FALSE)="","",VLOOKUP($C1864,'MSCI Database'!$C:$R,11, FALSE)),"")</f>
        <v>2019</v>
      </c>
      <c r="Z1864" s="229" t="str">
        <f>IFERROR(IF(VLOOKUP($C1864,'MSCI Database'!$C:$R,12, FALSE)="","",VLOOKUP($C1864,'MSCI Database'!$C:$R,12, FALSE)),"")</f>
        <v>E.Segmt-Moderately Low</v>
      </c>
      <c r="AA1864" s="229" t="str">
        <f>IFERROR(IF(VLOOKUP($C1864,'MSCI Database'!$C:$R,13, FALSE)="","",VLOOKUP($C1864,'MSCI Database'!$C:$R,13, FALSE)),"")</f>
        <v>Employee incentives appear on par with industry peers; corporate governance risks persist</v>
      </c>
    </row>
    <row r="1865" spans="1:27" s="130" customFormat="1" ht="15" hidden="1" customHeight="1" outlineLevel="1">
      <c r="A1865" s="130" t="s">
        <v>4043</v>
      </c>
      <c r="B1865" s="130" t="s">
        <v>4044</v>
      </c>
      <c r="C1865" s="130" t="s">
        <v>4045</v>
      </c>
      <c r="D1865" s="130" t="s">
        <v>18672</v>
      </c>
      <c r="E1865" s="130" t="s">
        <v>18689</v>
      </c>
      <c r="F1865" s="215">
        <v>2.6455002942070809E-2</v>
      </c>
      <c r="G1865" s="132" t="str">
        <f ca="1">IFERROR(_xll.BQL($A1865, "cur_mkt_cap(currency=EUR)")/1000000, " ")</f>
        <v xml:space="preserve"> </v>
      </c>
      <c r="M1865" s="308"/>
      <c r="N1865" s="215">
        <f t="shared" si="84"/>
        <v>2.8656276337531302E-4</v>
      </c>
      <c r="O1865" s="172" t="str">
        <f>IFERROR(IF(VLOOKUP($C1865,'MSCI Database'!$C:$R,2, FALSE)="","",VLOOKUP($C1865,'MSCI Database'!$C:$R,2, FALSE)),"")</f>
        <v>Software &amp; Services</v>
      </c>
      <c r="P1865" s="229" t="str">
        <f>IFERROR(IF(VLOOKUP($C1865,'MSCI Database'!$C:$R,3, FALSE)="","",VLOOKUP($C1865,'MSCI Database'!$C:$R,3, FALSE)),"")</f>
        <v>AA</v>
      </c>
      <c r="Q1865" s="229" t="str">
        <f>IFERROR(IF(VLOOKUP($C1865,'MSCI Database'!$C:$R,4, FALSE)="","",VLOOKUP($C1865,'MSCI Database'!$C:$R,4, FALSE)),"")</f>
        <v>0</v>
      </c>
      <c r="R1865" s="229">
        <f>IFERROR(IF(VLOOKUP($C1865,'MSCI Database'!$C:$R,5, FALSE)="","",VLOOKUP($C1865,'MSCI Database'!$C:$R,5, FALSE)),"")</f>
        <v>8.5</v>
      </c>
      <c r="S1865" s="229">
        <f>IFERROR(IF(VLOOKUP($C1865,'MSCI Database'!$C:$R,6, FALSE)="","",VLOOKUP($C1865,'MSCI Database'!$C:$R,6, FALSE)),"")</f>
        <v>5.8</v>
      </c>
      <c r="T1865" s="229">
        <f>IFERROR(IF(VLOOKUP($C1865,'MSCI Database'!$C:$R,7, FALSE)="","",VLOOKUP($C1865,'MSCI Database'!$C:$R,7, FALSE)),"")</f>
        <v>6.5</v>
      </c>
      <c r="U1865" s="229">
        <f>IFERROR(IF(VLOOKUP($C1865,'MSCI Database'!$C:$R,8, FALSE)="","",VLOOKUP($C1865,'MSCI Database'!$C:$R,8, FALSE)),"")</f>
        <v>5.2</v>
      </c>
      <c r="V1865" s="229">
        <f>IFERROR(IF(VLOOKUP($C1865,'MSCI Database'!$C:$R,9, FALSE)="","",VLOOKUP($C1865,'MSCI Database'!$C:$R,9, FALSE)),"")</f>
        <v>5.9</v>
      </c>
      <c r="W1865" s="215">
        <f t="shared" ca="1" si="85"/>
        <v>0</v>
      </c>
      <c r="X1865" s="276">
        <f>IFERROR(IF(VLOOKUP($C1865,'MSCI Database'!$C:$R,10, FALSE)="","",VLOOKUP($C1865,'MSCI Database'!$C:$R,10, FALSE)),"")</f>
        <v>60738</v>
      </c>
      <c r="Y1865" s="229" t="str">
        <f>IFERROR(IF(VLOOKUP($C1865,'MSCI Database'!$C:$R,11, FALSE)="","",VLOOKUP($C1865,'MSCI Database'!$C:$R,11, FALSE)),"")</f>
        <v>2019</v>
      </c>
      <c r="Z1865" s="229" t="str">
        <f>IFERROR(IF(VLOOKUP($C1865,'MSCI Database'!$C:$R,12, FALSE)="","",VLOOKUP($C1865,'MSCI Database'!$C:$R,12, FALSE)),"")</f>
        <v>Reported</v>
      </c>
      <c r="AA1865" s="229" t="str">
        <f>IFERROR(IF(VLOOKUP($C1865,'MSCI Database'!$C:$R,13, FALSE)="","",VLOOKUP($C1865,'MSCI Database'!$C:$R,13, FALSE)),"")</f>
        <v>Leads peers in employee management programs; robust data security initiatives</v>
      </c>
    </row>
    <row r="1866" spans="1:27" s="130" customFormat="1" ht="15" hidden="1" customHeight="1" outlineLevel="1">
      <c r="A1866" s="130" t="s">
        <v>3285</v>
      </c>
      <c r="B1866" s="130" t="s">
        <v>3286</v>
      </c>
      <c r="C1866" s="130" t="s">
        <v>3287</v>
      </c>
      <c r="D1866" s="130" t="s">
        <v>18672</v>
      </c>
      <c r="E1866" s="130" t="s">
        <v>18674</v>
      </c>
      <c r="F1866" s="215">
        <v>2.6145450984307109E-2</v>
      </c>
      <c r="G1866" s="132" t="str">
        <f ca="1">IFERROR(_xll.BQL($A1866, "cur_mkt_cap(currency=EUR)")/1000000, " ")</f>
        <v xml:space="preserve"> </v>
      </c>
      <c r="M1866" s="308"/>
      <c r="N1866" s="215">
        <f t="shared" ref="N1866:N1929" si="86">IF(V1866&lt;&gt;"",VLOOKUP($A1866,$A$1737:$V$3221,6,FALSE)/SUMIF($V$1737:$V$3221,"&gt;0",$F$1737:$F$3221),0)</f>
        <v>2.8320967115985396E-4</v>
      </c>
      <c r="O1866" s="172" t="str">
        <f>IFERROR(IF(VLOOKUP($C1866,'MSCI Database'!$C:$R,2, FALSE)="","",VLOOKUP($C1866,'MSCI Database'!$C:$R,2, FALSE)),"")</f>
        <v>Beverages</v>
      </c>
      <c r="P1866" s="229" t="str">
        <f>IFERROR(IF(VLOOKUP($C1866,'MSCI Database'!$C:$R,3, FALSE)="","",VLOOKUP($C1866,'MSCI Database'!$C:$R,3, FALSE)),"")</f>
        <v>A</v>
      </c>
      <c r="Q1866" s="229" t="str">
        <f>IFERROR(IF(VLOOKUP($C1866,'MSCI Database'!$C:$R,4, FALSE)="","",VLOOKUP($C1866,'MSCI Database'!$C:$R,4, FALSE)),"")</f>
        <v>2</v>
      </c>
      <c r="R1866" s="229">
        <f>IFERROR(IF(VLOOKUP($C1866,'MSCI Database'!$C:$R,5, FALSE)="","",VLOOKUP($C1866,'MSCI Database'!$C:$R,5, FALSE)),"")</f>
        <v>6.5</v>
      </c>
      <c r="S1866" s="229">
        <f>IFERROR(IF(VLOOKUP($C1866,'MSCI Database'!$C:$R,6, FALSE)="","",VLOOKUP($C1866,'MSCI Database'!$C:$R,6, FALSE)),"")</f>
        <v>4.9000000000000004</v>
      </c>
      <c r="T1866" s="229">
        <f>IFERROR(IF(VLOOKUP($C1866,'MSCI Database'!$C:$R,7, FALSE)="","",VLOOKUP($C1866,'MSCI Database'!$C:$R,7, FALSE)),"")</f>
        <v>6.1</v>
      </c>
      <c r="U1866" s="229">
        <f>IFERROR(IF(VLOOKUP($C1866,'MSCI Database'!$C:$R,8, FALSE)="","",VLOOKUP($C1866,'MSCI Database'!$C:$R,8, FALSE)),"")</f>
        <v>4.7</v>
      </c>
      <c r="V1866" s="229">
        <f>IFERROR(IF(VLOOKUP($C1866,'MSCI Database'!$C:$R,9, FALSE)="","",VLOOKUP($C1866,'MSCI Database'!$C:$R,9, FALSE)),"")</f>
        <v>5.3</v>
      </c>
      <c r="W1866" s="215">
        <f t="shared" ref="W1866:W1929" ca="1" si="87">IFERROR(IF(X1866&lt;&gt;"",VLOOKUP($A1866,$A$1737:$X$3221,6,FALSE)/100,0)*$G$1735/$G1866, 0)</f>
        <v>0</v>
      </c>
      <c r="X1866" s="276">
        <f>IFERROR(IF(VLOOKUP($C1866,'MSCI Database'!$C:$R,10, FALSE)="","",VLOOKUP($C1866,'MSCI Database'!$C:$R,10, FALSE)),"")</f>
        <v>908822</v>
      </c>
      <c r="Y1866" s="229" t="str">
        <f>IFERROR(IF(VLOOKUP($C1866,'MSCI Database'!$C:$R,11, FALSE)="","",VLOOKUP($C1866,'MSCI Database'!$C:$R,11, FALSE)),"")</f>
        <v>2019</v>
      </c>
      <c r="Z1866" s="229" t="str">
        <f>IFERROR(IF(VLOOKUP($C1866,'MSCI Database'!$C:$R,12, FALSE)="","",VLOOKUP($C1866,'MSCI Database'!$C:$R,12, FALSE)),"")</f>
        <v>Reported</v>
      </c>
      <c r="AA1866" s="229" t="str">
        <f>IFERROR(IF(VLOOKUP($C1866,'MSCI Database'!$C:$R,13, FALSE)="","",VLOOKUP($C1866,'MSCI Database'!$C:$R,13, FALSE)),"")</f>
        <v>Improved employee safety programs; trails peers in managing supply chain environmental footprint</v>
      </c>
    </row>
    <row r="1867" spans="1:27" s="130" customFormat="1" ht="15" hidden="1" customHeight="1" outlineLevel="1">
      <c r="A1867" s="130" t="s">
        <v>7545</v>
      </c>
      <c r="B1867" s="130" t="s">
        <v>7546</v>
      </c>
      <c r="C1867" s="130" t="s">
        <v>7547</v>
      </c>
      <c r="D1867" s="130" t="s">
        <v>12128</v>
      </c>
      <c r="E1867" s="130" t="s">
        <v>18689</v>
      </c>
      <c r="F1867" s="215">
        <v>2.792820267466936</v>
      </c>
      <c r="G1867" s="132" t="str">
        <f ca="1">IFERROR(_xll.BQL($A1867, "cur_mkt_cap(currency=EUR)")/1000000, " ")</f>
        <v xml:space="preserve"> </v>
      </c>
      <c r="M1867" s="308"/>
      <c r="N1867" s="215">
        <f t="shared" si="86"/>
        <v>3.0252058380351849E-2</v>
      </c>
      <c r="O1867" s="172" t="str">
        <f>IFERROR(IF(VLOOKUP($C1867,'MSCI Database'!$C:$R,2, FALSE)="","",VLOOKUP($C1867,'MSCI Database'!$C:$R,2, FALSE)),"")</f>
        <v>Software &amp; Services</v>
      </c>
      <c r="P1867" s="229" t="str">
        <f>IFERROR(IF(VLOOKUP($C1867,'MSCI Database'!$C:$R,3, FALSE)="","",VLOOKUP($C1867,'MSCI Database'!$C:$R,3, FALSE)),"")</f>
        <v>AAA</v>
      </c>
      <c r="Q1867" s="229" t="str">
        <f>IFERROR(IF(VLOOKUP($C1867,'MSCI Database'!$C:$R,4, FALSE)="","",VLOOKUP($C1867,'MSCI Database'!$C:$R,4, FALSE)),"")</f>
        <v>0</v>
      </c>
      <c r="R1867" s="229">
        <f>IFERROR(IF(VLOOKUP($C1867,'MSCI Database'!$C:$R,5, FALSE)="","",VLOOKUP($C1867,'MSCI Database'!$C:$R,5, FALSE)),"")</f>
        <v>9</v>
      </c>
      <c r="S1867" s="229">
        <f>IFERROR(IF(VLOOKUP($C1867,'MSCI Database'!$C:$R,6, FALSE)="","",VLOOKUP($C1867,'MSCI Database'!$C:$R,6, FALSE)),"")</f>
        <v>8.3000000000000007</v>
      </c>
      <c r="T1867" s="229">
        <f>IFERROR(IF(VLOOKUP($C1867,'MSCI Database'!$C:$R,7, FALSE)="","",VLOOKUP($C1867,'MSCI Database'!$C:$R,7, FALSE)),"")</f>
        <v>6.3</v>
      </c>
      <c r="U1867" s="229">
        <f>IFERROR(IF(VLOOKUP($C1867,'MSCI Database'!$C:$R,8, FALSE)="","",VLOOKUP($C1867,'MSCI Database'!$C:$R,8, FALSE)),"")</f>
        <v>5.0999999999999996</v>
      </c>
      <c r="V1867" s="229">
        <f>IFERROR(IF(VLOOKUP($C1867,'MSCI Database'!$C:$R,9, FALSE)="","",VLOOKUP($C1867,'MSCI Database'!$C:$R,9, FALSE)),"")</f>
        <v>6.2</v>
      </c>
      <c r="W1867" s="215">
        <f t="shared" ca="1" si="87"/>
        <v>0</v>
      </c>
      <c r="X1867" s="276">
        <f>IFERROR(IF(VLOOKUP($C1867,'MSCI Database'!$C:$R,10, FALSE)="","",VLOOKUP($C1867,'MSCI Database'!$C:$R,10, FALSE)),"")</f>
        <v>3669965</v>
      </c>
      <c r="Y1867" s="229" t="str">
        <f>IFERROR(IF(VLOOKUP($C1867,'MSCI Database'!$C:$R,11, FALSE)="","",VLOOKUP($C1867,'MSCI Database'!$C:$R,11, FALSE)),"")</f>
        <v>2019</v>
      </c>
      <c r="Z1867" s="229" t="str">
        <f>IFERROR(IF(VLOOKUP($C1867,'MSCI Database'!$C:$R,12, FALSE)="","",VLOOKUP($C1867,'MSCI Database'!$C:$R,12, FALSE)),"")</f>
        <v>Reported</v>
      </c>
      <c r="AA1867" s="229" t="str">
        <f>IFERROR(IF(VLOOKUP($C1867,'MSCI Database'!$C:$R,13, FALSE)="","",VLOOKUP($C1867,'MSCI Database'!$C:$R,13, FALSE)),"")</f>
        <v>Continues to lead in privacy and data security despite SolarWinds hack</v>
      </c>
    </row>
    <row r="1868" spans="1:27" s="130" customFormat="1" ht="15" hidden="1" customHeight="1" outlineLevel="1">
      <c r="A1868" s="130" t="s">
        <v>3748</v>
      </c>
      <c r="B1868" s="130" t="s">
        <v>3749</v>
      </c>
      <c r="C1868" s="130" t="s">
        <v>3750</v>
      </c>
      <c r="D1868" s="130" t="s">
        <v>18672</v>
      </c>
      <c r="E1868" s="130" t="s">
        <v>18688</v>
      </c>
      <c r="F1868" s="215">
        <v>2.5872106600402602E-2</v>
      </c>
      <c r="G1868" s="132" t="str">
        <f ca="1">IFERROR(_xll.BQL($A1868, "cur_mkt_cap(currency=EUR)")/1000000, " ")</f>
        <v xml:space="preserve"> </v>
      </c>
      <c r="M1868" s="308"/>
      <c r="N1868" s="215">
        <f t="shared" si="86"/>
        <v>2.8024878235646507E-4</v>
      </c>
      <c r="O1868" s="172" t="str">
        <f>IFERROR(IF(VLOOKUP($C1868,'MSCI Database'!$C:$R,2, FALSE)="","",VLOOKUP($C1868,'MSCI Database'!$C:$R,2, FALSE)),"")</f>
        <v>Life &amp; Health Insurance</v>
      </c>
      <c r="P1868" s="229" t="str">
        <f>IFERROR(IF(VLOOKUP($C1868,'MSCI Database'!$C:$R,3, FALSE)="","",VLOOKUP($C1868,'MSCI Database'!$C:$R,3, FALSE)),"")</f>
        <v>A</v>
      </c>
      <c r="Q1868" s="229" t="str">
        <f>IFERROR(IF(VLOOKUP($C1868,'MSCI Database'!$C:$R,4, FALSE)="","",VLOOKUP($C1868,'MSCI Database'!$C:$R,4, FALSE)),"")</f>
        <v>1</v>
      </c>
      <c r="R1868" s="229">
        <f>IFERROR(IF(VLOOKUP($C1868,'MSCI Database'!$C:$R,5, FALSE)="","",VLOOKUP($C1868,'MSCI Database'!$C:$R,5, FALSE)),"")</f>
        <v>6.9</v>
      </c>
      <c r="S1868" s="229">
        <f>IFERROR(IF(VLOOKUP($C1868,'MSCI Database'!$C:$R,6, FALSE)="","",VLOOKUP($C1868,'MSCI Database'!$C:$R,6, FALSE)),"")</f>
        <v>5.4</v>
      </c>
      <c r="T1868" s="229">
        <f>IFERROR(IF(VLOOKUP($C1868,'MSCI Database'!$C:$R,7, FALSE)="","",VLOOKUP($C1868,'MSCI Database'!$C:$R,7, FALSE)),"")</f>
        <v>5.7</v>
      </c>
      <c r="U1868" s="229">
        <f>IFERROR(IF(VLOOKUP($C1868,'MSCI Database'!$C:$R,8, FALSE)="","",VLOOKUP($C1868,'MSCI Database'!$C:$R,8, FALSE)),"")</f>
        <v>4.8</v>
      </c>
      <c r="V1868" s="229">
        <f>IFERROR(IF(VLOOKUP($C1868,'MSCI Database'!$C:$R,9, FALSE)="","",VLOOKUP($C1868,'MSCI Database'!$C:$R,9, FALSE)),"")</f>
        <v>5.4</v>
      </c>
      <c r="W1868" s="215">
        <f t="shared" ca="1" si="87"/>
        <v>0</v>
      </c>
      <c r="X1868" s="276">
        <f>IFERROR(IF(VLOOKUP($C1868,'MSCI Database'!$C:$R,10, FALSE)="","",VLOOKUP($C1868,'MSCI Database'!$C:$R,10, FALSE)),"")</f>
        <v>138900</v>
      </c>
      <c r="Y1868" s="229" t="str">
        <f>IFERROR(IF(VLOOKUP($C1868,'MSCI Database'!$C:$R,11, FALSE)="","",VLOOKUP($C1868,'MSCI Database'!$C:$R,11, FALSE)),"")</f>
        <v>2019</v>
      </c>
      <c r="Z1868" s="229" t="str">
        <f>IFERROR(IF(VLOOKUP($C1868,'MSCI Database'!$C:$R,12, FALSE)="","",VLOOKUP($C1868,'MSCI Database'!$C:$R,12, FALSE)),"")</f>
        <v>Reported</v>
      </c>
      <c r="AA1868" s="229" t="str">
        <f>IFERROR(IF(VLOOKUP($C1868,'MSCI Database'!$C:$R,13, FALSE)="","",VLOOKUP($C1868,'MSCI Database'!$C:$R,13, FALSE)),"")</f>
        <v>Sustained efforts on ESG integration driving upgrade</v>
      </c>
    </row>
    <row r="1869" spans="1:27" s="130" customFormat="1" ht="15" hidden="1" customHeight="1" outlineLevel="1">
      <c r="A1869" s="130" t="s">
        <v>4188</v>
      </c>
      <c r="B1869" s="130" t="s">
        <v>4189</v>
      </c>
      <c r="C1869" s="130" t="s">
        <v>4190</v>
      </c>
      <c r="D1869" s="130" t="s">
        <v>18672</v>
      </c>
      <c r="E1869" s="130" t="s">
        <v>18688</v>
      </c>
      <c r="F1869" s="215">
        <v>2.5622082062871941E-2</v>
      </c>
      <c r="G1869" s="132" t="str">
        <f ca="1">IFERROR(_xll.BQL($A1869, "cur_mkt_cap(currency=EUR)")/1000000, " ")</f>
        <v xml:space="preserve"> </v>
      </c>
      <c r="M1869" s="308"/>
      <c r="N1869" s="215">
        <f t="shared" si="86"/>
        <v>2.7754049604316136E-4</v>
      </c>
      <c r="O1869" s="172" t="str">
        <f>IFERROR(IF(VLOOKUP($C1869,'MSCI Database'!$C:$R,2, FALSE)="","",VLOOKUP($C1869,'MSCI Database'!$C:$R,2, FALSE)),"")</f>
        <v>Banks</v>
      </c>
      <c r="P1869" s="229" t="str">
        <f>IFERROR(IF(VLOOKUP($C1869,'MSCI Database'!$C:$R,3, FALSE)="","",VLOOKUP($C1869,'MSCI Database'!$C:$R,3, FALSE)),"")</f>
        <v>AA</v>
      </c>
      <c r="Q1869" s="229" t="str">
        <f>IFERROR(IF(VLOOKUP($C1869,'MSCI Database'!$C:$R,4, FALSE)="","",VLOOKUP($C1869,'MSCI Database'!$C:$R,4, FALSE)),"")</f>
        <v>0</v>
      </c>
      <c r="R1869" s="229">
        <f>IFERROR(IF(VLOOKUP($C1869,'MSCI Database'!$C:$R,5, FALSE)="","",VLOOKUP($C1869,'MSCI Database'!$C:$R,5, FALSE)),"")</f>
        <v>8.3000000000000007</v>
      </c>
      <c r="S1869" s="229">
        <f>IFERROR(IF(VLOOKUP($C1869,'MSCI Database'!$C:$R,6, FALSE)="","",VLOOKUP($C1869,'MSCI Database'!$C:$R,6, FALSE)),"")</f>
        <v>6.1</v>
      </c>
      <c r="T1869" s="229">
        <f>IFERROR(IF(VLOOKUP($C1869,'MSCI Database'!$C:$R,7, FALSE)="","",VLOOKUP($C1869,'MSCI Database'!$C:$R,7, FALSE)),"")</f>
        <v>4.8</v>
      </c>
      <c r="U1869" s="229">
        <f>IFERROR(IF(VLOOKUP($C1869,'MSCI Database'!$C:$R,8, FALSE)="","",VLOOKUP($C1869,'MSCI Database'!$C:$R,8, FALSE)),"")</f>
        <v>5.5</v>
      </c>
      <c r="V1869" s="229">
        <f>IFERROR(IF(VLOOKUP($C1869,'MSCI Database'!$C:$R,9, FALSE)="","",VLOOKUP($C1869,'MSCI Database'!$C:$R,9, FALSE)),"")</f>
        <v>5.2</v>
      </c>
      <c r="W1869" s="215">
        <f t="shared" ca="1" si="87"/>
        <v>0</v>
      </c>
      <c r="X1869" s="276">
        <f>IFERROR(IF(VLOOKUP($C1869,'MSCI Database'!$C:$R,10, FALSE)="","",VLOOKUP($C1869,'MSCI Database'!$C:$R,10, FALSE)),"")</f>
        <v>33221</v>
      </c>
      <c r="Y1869" s="229" t="str">
        <f>IFERROR(IF(VLOOKUP($C1869,'MSCI Database'!$C:$R,11, FALSE)="","",VLOOKUP($C1869,'MSCI Database'!$C:$R,11, FALSE)),"")</f>
        <v>2019</v>
      </c>
      <c r="Z1869" s="229" t="str">
        <f>IFERROR(IF(VLOOKUP($C1869,'MSCI Database'!$C:$R,12, FALSE)="","",VLOOKUP($C1869,'MSCI Database'!$C:$R,12, FALSE)),"")</f>
        <v>Reported</v>
      </c>
      <c r="AA1869" s="229" t="str">
        <f>IFERROR(IF(VLOOKUP($C1869,'MSCI Database'!$C:$R,13, FALSE)="","",VLOOKUP($C1869,'MSCI Database'!$C:$R,13, FALSE)),"")</f>
        <v>Employs strong consumer protection and human capital initiatives</v>
      </c>
    </row>
    <row r="1870" spans="1:27" s="130" customFormat="1" ht="15" hidden="1" customHeight="1" outlineLevel="1">
      <c r="A1870" s="130" t="s">
        <v>3664</v>
      </c>
      <c r="B1870" s="130" t="s">
        <v>3665</v>
      </c>
      <c r="C1870" s="130" t="s">
        <v>3666</v>
      </c>
      <c r="D1870" s="130" t="s">
        <v>18672</v>
      </c>
      <c r="E1870" s="130" t="s">
        <v>18684</v>
      </c>
      <c r="F1870" s="215">
        <v>2.531235718152575E-2</v>
      </c>
      <c r="G1870" s="132" t="str">
        <f ca="1">IFERROR(_xll.BQL($A1870, "cur_mkt_cap(currency=EUR)")/1000000, " ")</f>
        <v xml:space="preserve"> </v>
      </c>
      <c r="M1870" s="308"/>
      <c r="N1870" s="215">
        <f t="shared" si="86"/>
        <v>2.7418553070526265E-4</v>
      </c>
      <c r="O1870" s="172" t="str">
        <f>IFERROR(IF(VLOOKUP($C1870,'MSCI Database'!$C:$R,2, FALSE)="","",VLOOKUP($C1870,'MSCI Database'!$C:$R,2, FALSE)),"")</f>
        <v>Metals and Mining - Non-Precious Metals</v>
      </c>
      <c r="P1870" s="229" t="str">
        <f>IFERROR(IF(VLOOKUP($C1870,'MSCI Database'!$C:$R,3, FALSE)="","",VLOOKUP($C1870,'MSCI Database'!$C:$R,3, FALSE)),"")</f>
        <v>A</v>
      </c>
      <c r="Q1870" s="229" t="str">
        <f>IFERROR(IF(VLOOKUP($C1870,'MSCI Database'!$C:$R,4, FALSE)="","",VLOOKUP($C1870,'MSCI Database'!$C:$R,4, FALSE)),"")</f>
        <v>0</v>
      </c>
      <c r="R1870" s="229">
        <f>IFERROR(IF(VLOOKUP($C1870,'MSCI Database'!$C:$R,5, FALSE)="","",VLOOKUP($C1870,'MSCI Database'!$C:$R,5, FALSE)),"")</f>
        <v>7</v>
      </c>
      <c r="S1870" s="229">
        <f>IFERROR(IF(VLOOKUP($C1870,'MSCI Database'!$C:$R,6, FALSE)="","",VLOOKUP($C1870,'MSCI Database'!$C:$R,6, FALSE)),"")</f>
        <v>4.4000000000000004</v>
      </c>
      <c r="T1870" s="229">
        <f>IFERROR(IF(VLOOKUP($C1870,'MSCI Database'!$C:$R,7, FALSE)="","",VLOOKUP($C1870,'MSCI Database'!$C:$R,7, FALSE)),"")</f>
        <v>6.2</v>
      </c>
      <c r="U1870" s="229">
        <f>IFERROR(IF(VLOOKUP($C1870,'MSCI Database'!$C:$R,8, FALSE)="","",VLOOKUP($C1870,'MSCI Database'!$C:$R,8, FALSE)),"")</f>
        <v>3.8</v>
      </c>
      <c r="V1870" s="229">
        <f>IFERROR(IF(VLOOKUP($C1870,'MSCI Database'!$C:$R,9, FALSE)="","",VLOOKUP($C1870,'MSCI Database'!$C:$R,9, FALSE)),"")</f>
        <v>4.7</v>
      </c>
      <c r="W1870" s="215">
        <f t="shared" ca="1" si="87"/>
        <v>0</v>
      </c>
      <c r="X1870" s="276">
        <f>IFERROR(IF(VLOOKUP($C1870,'MSCI Database'!$C:$R,10, FALSE)="","",VLOOKUP($C1870,'MSCI Database'!$C:$R,10, FALSE)),"")</f>
        <v>2805724</v>
      </c>
      <c r="Y1870" s="229" t="str">
        <f>IFERROR(IF(VLOOKUP($C1870,'MSCI Database'!$C:$R,11, FALSE)="","",VLOOKUP($C1870,'MSCI Database'!$C:$R,11, FALSE)),"")</f>
        <v>2019</v>
      </c>
      <c r="Z1870" s="229" t="str">
        <f>IFERROR(IF(VLOOKUP($C1870,'MSCI Database'!$C:$R,12, FALSE)="","",VLOOKUP($C1870,'MSCI Database'!$C:$R,12, FALSE)),"")</f>
        <v>Reported</v>
      </c>
      <c r="AA1870" s="229" t="str">
        <f>IFERROR(IF(VLOOKUP($C1870,'MSCI Database'!$C:$R,13, FALSE)="","",VLOOKUP($C1870,'MSCI Database'!$C:$R,13, FALSE)),"")</f>
        <v>Robust environmental programs; but governance concerns persist</v>
      </c>
    </row>
    <row r="1871" spans="1:27" s="130" customFormat="1" ht="15" hidden="1" customHeight="1" outlineLevel="1">
      <c r="A1871" s="130" t="s">
        <v>3692</v>
      </c>
      <c r="B1871" s="130" t="s">
        <v>3693</v>
      </c>
      <c r="C1871" s="130" t="s">
        <v>3694</v>
      </c>
      <c r="D1871" s="130" t="s">
        <v>18672</v>
      </c>
      <c r="E1871" s="130" t="s">
        <v>18682</v>
      </c>
      <c r="F1871" s="215">
        <v>2.5270104780320869E-2</v>
      </c>
      <c r="G1871" s="132" t="str">
        <f ca="1">IFERROR(_xll.BQL($A1871, "cur_mkt_cap(currency=EUR)")/1000000, " ")</f>
        <v xml:space="preserve"> </v>
      </c>
      <c r="M1871" s="308"/>
      <c r="N1871" s="215">
        <f t="shared" si="86"/>
        <v>2.7372784922720622E-4</v>
      </c>
      <c r="O1871" s="172" t="str">
        <f>IFERROR(IF(VLOOKUP($C1871,'MSCI Database'!$C:$R,2, FALSE)="","",VLOOKUP($C1871,'MSCI Database'!$C:$R,2, FALSE)),"")</f>
        <v>Real Estate Development &amp; Diversified Activities</v>
      </c>
      <c r="P1871" s="229" t="str">
        <f>IFERROR(IF(VLOOKUP($C1871,'MSCI Database'!$C:$R,3, FALSE)="","",VLOOKUP($C1871,'MSCI Database'!$C:$R,3, FALSE)),"")</f>
        <v>AA</v>
      </c>
      <c r="Q1871" s="229" t="str">
        <f>IFERROR(IF(VLOOKUP($C1871,'MSCI Database'!$C:$R,4, FALSE)="","",VLOOKUP($C1871,'MSCI Database'!$C:$R,4, FALSE)),"")</f>
        <v>-1</v>
      </c>
      <c r="R1871" s="229">
        <f>IFERROR(IF(VLOOKUP($C1871,'MSCI Database'!$C:$R,5, FALSE)="","",VLOOKUP($C1871,'MSCI Database'!$C:$R,5, FALSE)),"")</f>
        <v>7.8</v>
      </c>
      <c r="S1871" s="229">
        <f>IFERROR(IF(VLOOKUP($C1871,'MSCI Database'!$C:$R,6, FALSE)="","",VLOOKUP($C1871,'MSCI Database'!$C:$R,6, FALSE)),"")</f>
        <v>6.6</v>
      </c>
      <c r="T1871" s="229">
        <f>IFERROR(IF(VLOOKUP($C1871,'MSCI Database'!$C:$R,7, FALSE)="","",VLOOKUP($C1871,'MSCI Database'!$C:$R,7, FALSE)),"")</f>
        <v>7.7</v>
      </c>
      <c r="U1871" s="229">
        <f>IFERROR(IF(VLOOKUP($C1871,'MSCI Database'!$C:$R,8, FALSE)="","",VLOOKUP($C1871,'MSCI Database'!$C:$R,8, FALSE)),"")</f>
        <v>4.5</v>
      </c>
      <c r="V1871" s="229">
        <f>IFERROR(IF(VLOOKUP($C1871,'MSCI Database'!$C:$R,9, FALSE)="","",VLOOKUP($C1871,'MSCI Database'!$C:$R,9, FALSE)),"")</f>
        <v>6.2</v>
      </c>
      <c r="W1871" s="215">
        <f t="shared" ca="1" si="87"/>
        <v>0</v>
      </c>
      <c r="X1871" s="276">
        <f>IFERROR(IF(VLOOKUP($C1871,'MSCI Database'!$C:$R,10, FALSE)="","",VLOOKUP($C1871,'MSCI Database'!$C:$R,10, FALSE)),"")</f>
        <v>848596</v>
      </c>
      <c r="Y1871" s="229" t="str">
        <f>IFERROR(IF(VLOOKUP($C1871,'MSCI Database'!$C:$R,11, FALSE)="","",VLOOKUP($C1871,'MSCI Database'!$C:$R,11, FALSE)),"")</f>
        <v>2019</v>
      </c>
      <c r="Z1871" s="229" t="str">
        <f>IFERROR(IF(VLOOKUP($C1871,'MSCI Database'!$C:$R,12, FALSE)="","",VLOOKUP($C1871,'MSCI Database'!$C:$R,12, FALSE)),"")</f>
        <v>Reported</v>
      </c>
      <c r="AA1871" s="229" t="str">
        <f>IFERROR(IF(VLOOKUP($C1871,'MSCI Database'!$C:$R,13, FALSE)="","",VLOOKUP($C1871,'MSCI Database'!$C:$R,13, FALSE)),"")</f>
        <v>Weak executive pay practices and lack of an independent board drive downgrade</v>
      </c>
    </row>
    <row r="1872" spans="1:27" s="130" customFormat="1" ht="15" hidden="1" customHeight="1" outlineLevel="1">
      <c r="A1872" s="130" t="s">
        <v>3262</v>
      </c>
      <c r="B1872" s="130" t="s">
        <v>18714</v>
      </c>
      <c r="C1872" s="130" t="s">
        <v>3263</v>
      </c>
      <c r="D1872" s="130" t="s">
        <v>18672</v>
      </c>
      <c r="E1872" s="130" t="s">
        <v>18682</v>
      </c>
      <c r="F1872" s="215">
        <v>2.5251467929502149E-2</v>
      </c>
      <c r="G1872" s="132" t="str">
        <f ca="1">IFERROR(_xll.BQL($A1872, "cur_mkt_cap(currency=EUR)")/1000000, " ")</f>
        <v xml:space="preserve"> </v>
      </c>
      <c r="M1872" s="308"/>
      <c r="N1872" s="215">
        <f t="shared" si="86"/>
        <v>2.735259733293687E-4</v>
      </c>
      <c r="O1872" s="172" t="str">
        <f>IFERROR(IF(VLOOKUP($C1872,'MSCI Database'!$C:$R,2, FALSE)="","",VLOOKUP($C1872,'MSCI Database'!$C:$R,2, FALSE)),"")</f>
        <v>Auto Components</v>
      </c>
      <c r="P1872" s="229" t="str">
        <f>IFERROR(IF(VLOOKUP($C1872,'MSCI Database'!$C:$R,3, FALSE)="","",VLOOKUP($C1872,'MSCI Database'!$C:$R,3, FALSE)),"")</f>
        <v>B</v>
      </c>
      <c r="Q1872" s="229" t="str">
        <f>IFERROR(IF(VLOOKUP($C1872,'MSCI Database'!$C:$R,4, FALSE)="","",VLOOKUP($C1872,'MSCI Database'!$C:$R,4, FALSE)),"")</f>
        <v>0</v>
      </c>
      <c r="R1872" s="229">
        <f>IFERROR(IF(VLOOKUP($C1872,'MSCI Database'!$C:$R,5, FALSE)="","",VLOOKUP($C1872,'MSCI Database'!$C:$R,5, FALSE)),"")</f>
        <v>2.4</v>
      </c>
      <c r="S1872" s="229">
        <f>IFERROR(IF(VLOOKUP($C1872,'MSCI Database'!$C:$R,6, FALSE)="","",VLOOKUP($C1872,'MSCI Database'!$C:$R,6, FALSE)),"")</f>
        <v>6.1</v>
      </c>
      <c r="T1872" s="229">
        <f>IFERROR(IF(VLOOKUP($C1872,'MSCI Database'!$C:$R,7, FALSE)="","",VLOOKUP($C1872,'MSCI Database'!$C:$R,7, FALSE)),"")</f>
        <v>4.4000000000000004</v>
      </c>
      <c r="U1872" s="229">
        <f>IFERROR(IF(VLOOKUP($C1872,'MSCI Database'!$C:$R,8, FALSE)="","",VLOOKUP($C1872,'MSCI Database'!$C:$R,8, FALSE)),"")</f>
        <v>0.9</v>
      </c>
      <c r="V1872" s="229">
        <f>IFERROR(IF(VLOOKUP($C1872,'MSCI Database'!$C:$R,9, FALSE)="","",VLOOKUP($C1872,'MSCI Database'!$C:$R,9, FALSE)),"")</f>
        <v>3.3</v>
      </c>
      <c r="W1872" s="215">
        <f t="shared" ca="1" si="87"/>
        <v>0</v>
      </c>
      <c r="X1872" s="276">
        <f>IFERROR(IF(VLOOKUP($C1872,'MSCI Database'!$C:$R,10, FALSE)="","",VLOOKUP($C1872,'MSCI Database'!$C:$R,10, FALSE)),"")</f>
        <v>2844130</v>
      </c>
      <c r="Y1872" s="229" t="str">
        <f>IFERROR(IF(VLOOKUP($C1872,'MSCI Database'!$C:$R,11, FALSE)="","",VLOOKUP($C1872,'MSCI Database'!$C:$R,11, FALSE)),"")</f>
        <v>2019</v>
      </c>
      <c r="Z1872" s="229" t="str">
        <f>IFERROR(IF(VLOOKUP($C1872,'MSCI Database'!$C:$R,12, FALSE)="","",VLOOKUP($C1872,'MSCI Database'!$C:$R,12, FALSE)),"")</f>
        <v>Reported</v>
      </c>
      <c r="AA1872" s="229" t="str">
        <f>IFERROR(IF(VLOOKUP($C1872,'MSCI Database'!$C:$R,13, FALSE)="","",VLOOKUP($C1872,'MSCI Database'!$C:$R,13, FALSE)),"")</f>
        <v>Governance concerns persist; strong focus on "zero emissions"</v>
      </c>
    </row>
    <row r="1873" spans="1:27" s="130" customFormat="1" ht="15" hidden="1" customHeight="1" outlineLevel="1">
      <c r="A1873" s="130" t="s">
        <v>4035</v>
      </c>
      <c r="B1873" s="130" t="s">
        <v>4036</v>
      </c>
      <c r="C1873" s="130" t="s">
        <v>4037</v>
      </c>
      <c r="D1873" s="130" t="s">
        <v>18672</v>
      </c>
      <c r="E1873" s="130" t="s">
        <v>18690</v>
      </c>
      <c r="F1873" s="215">
        <v>2.4942126854156119E-2</v>
      </c>
      <c r="G1873" s="132" t="str">
        <f ca="1">IFERROR(_xll.BQL($A1873, "cur_mkt_cap(currency=EUR)")/1000000, " ")</f>
        <v xml:space="preserve"> </v>
      </c>
      <c r="M1873" s="308"/>
      <c r="N1873" s="215">
        <f t="shared" si="86"/>
        <v>2.7017516540956771E-4</v>
      </c>
      <c r="O1873" s="172" t="str">
        <f>IFERROR(IF(VLOOKUP($C1873,'MSCI Database'!$C:$R,2, FALSE)="","",VLOOKUP($C1873,'MSCI Database'!$C:$R,2, FALSE)),"")</f>
        <v>Media &amp; Entertainment</v>
      </c>
      <c r="P1873" s="229" t="str">
        <f>IFERROR(IF(VLOOKUP($C1873,'MSCI Database'!$C:$R,3, FALSE)="","",VLOOKUP($C1873,'MSCI Database'!$C:$R,3, FALSE)),"")</f>
        <v>B</v>
      </c>
      <c r="Q1873" s="229" t="str">
        <f>IFERROR(IF(VLOOKUP($C1873,'MSCI Database'!$C:$R,4, FALSE)="","",VLOOKUP($C1873,'MSCI Database'!$C:$R,4, FALSE)),"")</f>
        <v>0</v>
      </c>
      <c r="R1873" s="229">
        <f>IFERROR(IF(VLOOKUP($C1873,'MSCI Database'!$C:$R,5, FALSE)="","",VLOOKUP($C1873,'MSCI Database'!$C:$R,5, FALSE)),"")</f>
        <v>2.2999999999999998</v>
      </c>
      <c r="S1873" s="229">
        <f>IFERROR(IF(VLOOKUP($C1873,'MSCI Database'!$C:$R,6, FALSE)="","",VLOOKUP($C1873,'MSCI Database'!$C:$R,6, FALSE)),"")</f>
        <v>7</v>
      </c>
      <c r="T1873" s="229">
        <f>IFERROR(IF(VLOOKUP($C1873,'MSCI Database'!$C:$R,7, FALSE)="","",VLOOKUP($C1873,'MSCI Database'!$C:$R,7, FALSE)),"")</f>
        <v>4.4000000000000004</v>
      </c>
      <c r="U1873" s="229">
        <f>IFERROR(IF(VLOOKUP($C1873,'MSCI Database'!$C:$R,8, FALSE)="","",VLOOKUP($C1873,'MSCI Database'!$C:$R,8, FALSE)),"")</f>
        <v>2.6</v>
      </c>
      <c r="V1873" s="229">
        <f>IFERROR(IF(VLOOKUP($C1873,'MSCI Database'!$C:$R,9, FALSE)="","",VLOOKUP($C1873,'MSCI Database'!$C:$R,9, FALSE)),"")</f>
        <v>3.7</v>
      </c>
      <c r="W1873" s="215">
        <f t="shared" ca="1" si="87"/>
        <v>0</v>
      </c>
      <c r="X1873" s="276">
        <f>IFERROR(IF(VLOOKUP($C1873,'MSCI Database'!$C:$R,10, FALSE)="","",VLOOKUP($C1873,'MSCI Database'!$C:$R,10, FALSE)),"")</f>
        <v>48068</v>
      </c>
      <c r="Y1873" s="229" t="str">
        <f>IFERROR(IF(VLOOKUP($C1873,'MSCI Database'!$C:$R,11, FALSE)="","",VLOOKUP($C1873,'MSCI Database'!$C:$R,11, FALSE)),"")</f>
        <v>2019</v>
      </c>
      <c r="Z1873" s="229" t="str">
        <f>IFERROR(IF(VLOOKUP($C1873,'MSCI Database'!$C:$R,12, FALSE)="","",VLOOKUP($C1873,'MSCI Database'!$C:$R,12, FALSE)),"")</f>
        <v>E.Segmt-Low</v>
      </c>
      <c r="AA1873" s="229" t="str">
        <f>IFERROR(IF(VLOOKUP($C1873,'MSCI Database'!$C:$R,13, FALSE)="","",VLOOKUP($C1873,'MSCI Database'!$C:$R,13, FALSE)),"")</f>
        <v>Lacks notable programs to mitigate risks related to talent retention and corporate governance</v>
      </c>
    </row>
    <row r="1874" spans="1:27" s="130" customFormat="1" ht="15" hidden="1" customHeight="1" outlineLevel="1">
      <c r="A1874" s="130" t="s">
        <v>3791</v>
      </c>
      <c r="B1874" s="130" t="s">
        <v>3792</v>
      </c>
      <c r="C1874" s="130" t="s">
        <v>3793</v>
      </c>
      <c r="D1874" s="130" t="s">
        <v>18672</v>
      </c>
      <c r="E1874" s="130" t="s">
        <v>100</v>
      </c>
      <c r="F1874" s="215">
        <v>2.4166691584759641E-2</v>
      </c>
      <c r="G1874" s="132" t="str">
        <f ca="1">IFERROR(_xll.BQL($A1874, "cur_mkt_cap(currency=EUR)")/1000000, " ")</f>
        <v xml:space="preserve"> </v>
      </c>
      <c r="M1874" s="308"/>
      <c r="N1874" s="215">
        <f t="shared" si="86"/>
        <v>2.617755869213885E-4</v>
      </c>
      <c r="O1874" s="172" t="str">
        <f>IFERROR(IF(VLOOKUP($C1874,'MSCI Database'!$C:$R,2, FALSE)="","",VLOOKUP($C1874,'MSCI Database'!$C:$R,2, FALSE)),"")</f>
        <v>Utilities</v>
      </c>
      <c r="P1874" s="229" t="str">
        <f>IFERROR(IF(VLOOKUP($C1874,'MSCI Database'!$C:$R,3, FALSE)="","",VLOOKUP($C1874,'MSCI Database'!$C:$R,3, FALSE)),"")</f>
        <v>BBB</v>
      </c>
      <c r="Q1874" s="229" t="str">
        <f>IFERROR(IF(VLOOKUP($C1874,'MSCI Database'!$C:$R,4, FALSE)="","",VLOOKUP($C1874,'MSCI Database'!$C:$R,4, FALSE)),"")</f>
        <v>0</v>
      </c>
      <c r="R1874" s="229">
        <f>IFERROR(IF(VLOOKUP($C1874,'MSCI Database'!$C:$R,5, FALSE)="","",VLOOKUP($C1874,'MSCI Database'!$C:$R,5, FALSE)),"")</f>
        <v>4.5999999999999996</v>
      </c>
      <c r="S1874" s="229">
        <f>IFERROR(IF(VLOOKUP($C1874,'MSCI Database'!$C:$R,6, FALSE)="","",VLOOKUP($C1874,'MSCI Database'!$C:$R,6, FALSE)),"")</f>
        <v>6.8</v>
      </c>
      <c r="T1874" s="229">
        <f>IFERROR(IF(VLOOKUP($C1874,'MSCI Database'!$C:$R,7, FALSE)="","",VLOOKUP($C1874,'MSCI Database'!$C:$R,7, FALSE)),"")</f>
        <v>2.2999999999999998</v>
      </c>
      <c r="U1874" s="229">
        <f>IFERROR(IF(VLOOKUP($C1874,'MSCI Database'!$C:$R,8, FALSE)="","",VLOOKUP($C1874,'MSCI Database'!$C:$R,8, FALSE)),"")</f>
        <v>3.1</v>
      </c>
      <c r="V1874" s="229">
        <f>IFERROR(IF(VLOOKUP($C1874,'MSCI Database'!$C:$R,9, FALSE)="","",VLOOKUP($C1874,'MSCI Database'!$C:$R,9, FALSE)),"")</f>
        <v>5</v>
      </c>
      <c r="W1874" s="215">
        <f t="shared" ca="1" si="87"/>
        <v>0</v>
      </c>
      <c r="X1874" s="276">
        <f>IFERROR(IF(VLOOKUP($C1874,'MSCI Database'!$C:$R,10, FALSE)="","",VLOOKUP($C1874,'MSCI Database'!$C:$R,10, FALSE)),"")</f>
        <v>27946403</v>
      </c>
      <c r="Y1874" s="229" t="str">
        <f>IFERROR(IF(VLOOKUP($C1874,'MSCI Database'!$C:$R,11, FALSE)="","",VLOOKUP($C1874,'MSCI Database'!$C:$R,11, FALSE)),"")</f>
        <v>2019</v>
      </c>
      <c r="Z1874" s="229" t="str">
        <f>IFERROR(IF(VLOOKUP($C1874,'MSCI Database'!$C:$R,12, FALSE)="","",VLOOKUP($C1874,'MSCI Database'!$C:$R,12, FALSE)),"")</f>
        <v>E.Segmt-Moderately Low</v>
      </c>
      <c r="AA1874" s="229" t="str">
        <f>IFERROR(IF(VLOOKUP($C1874,'MSCI Database'!$C:$R,13, FALSE)="","",VLOOKUP($C1874,'MSCI Database'!$C:$R,13, FALSE)),"")</f>
        <v>High share of network operations lowers risks linked to carbon emission; weak governance oversight</v>
      </c>
    </row>
    <row r="1875" spans="1:27" s="130" customFormat="1" ht="15" hidden="1" customHeight="1" outlineLevel="1">
      <c r="A1875" s="130" t="s">
        <v>3277</v>
      </c>
      <c r="B1875" s="130" t="s">
        <v>3278</v>
      </c>
      <c r="C1875" s="130" t="s">
        <v>3279</v>
      </c>
      <c r="D1875" s="130" t="s">
        <v>18672</v>
      </c>
      <c r="E1875" s="130" t="s">
        <v>18684</v>
      </c>
      <c r="F1875" s="215">
        <v>2.4224559594679399E-2</v>
      </c>
      <c r="G1875" s="132" t="str">
        <f ca="1">IFERROR(_xll.BQL($A1875, "cur_mkt_cap(currency=EUR)")/1000000, " ")</f>
        <v xml:space="preserve"> </v>
      </c>
      <c r="M1875" s="308"/>
      <c r="N1875" s="215">
        <f t="shared" si="86"/>
        <v>2.6240241795482094E-4</v>
      </c>
      <c r="O1875" s="172" t="str">
        <f>IFERROR(IF(VLOOKUP($C1875,'MSCI Database'!$C:$R,2, FALSE)="","",VLOOKUP($C1875,'MSCI Database'!$C:$R,2, FALSE)),"")</f>
        <v>Commodity Chemicals</v>
      </c>
      <c r="P1875" s="229" t="str">
        <f>IFERROR(IF(VLOOKUP($C1875,'MSCI Database'!$C:$R,3, FALSE)="","",VLOOKUP($C1875,'MSCI Database'!$C:$R,3, FALSE)),"")</f>
        <v>AA</v>
      </c>
      <c r="Q1875" s="229" t="str">
        <f>IFERROR(IF(VLOOKUP($C1875,'MSCI Database'!$C:$R,4, FALSE)="","",VLOOKUP($C1875,'MSCI Database'!$C:$R,4, FALSE)),"")</f>
        <v>0</v>
      </c>
      <c r="R1875" s="229">
        <f>IFERROR(IF(VLOOKUP($C1875,'MSCI Database'!$C:$R,5, FALSE)="","",VLOOKUP($C1875,'MSCI Database'!$C:$R,5, FALSE)),"")</f>
        <v>8.4</v>
      </c>
      <c r="S1875" s="229">
        <f>IFERROR(IF(VLOOKUP($C1875,'MSCI Database'!$C:$R,6, FALSE)="","",VLOOKUP($C1875,'MSCI Database'!$C:$R,6, FALSE)),"")</f>
        <v>6.5</v>
      </c>
      <c r="T1875" s="229">
        <f>IFERROR(IF(VLOOKUP($C1875,'MSCI Database'!$C:$R,7, FALSE)="","",VLOOKUP($C1875,'MSCI Database'!$C:$R,7, FALSE)),"")</f>
        <v>4.8</v>
      </c>
      <c r="U1875" s="229">
        <f>IFERROR(IF(VLOOKUP($C1875,'MSCI Database'!$C:$R,8, FALSE)="","",VLOOKUP($C1875,'MSCI Database'!$C:$R,8, FALSE)),"")</f>
        <v>4.9000000000000004</v>
      </c>
      <c r="V1875" s="229">
        <f>IFERROR(IF(VLOOKUP($C1875,'MSCI Database'!$C:$R,9, FALSE)="","",VLOOKUP($C1875,'MSCI Database'!$C:$R,9, FALSE)),"")</f>
        <v>5.6</v>
      </c>
      <c r="W1875" s="215">
        <f t="shared" ca="1" si="87"/>
        <v>0</v>
      </c>
      <c r="X1875" s="276">
        <f>IFERROR(IF(VLOOKUP($C1875,'MSCI Database'!$C:$R,10, FALSE)="","",VLOOKUP($C1875,'MSCI Database'!$C:$R,10, FALSE)),"")</f>
        <v>3957630</v>
      </c>
      <c r="Y1875" s="229" t="str">
        <f>IFERROR(IF(VLOOKUP($C1875,'MSCI Database'!$C:$R,11, FALSE)="","",VLOOKUP($C1875,'MSCI Database'!$C:$R,11, FALSE)),"")</f>
        <v>2019</v>
      </c>
      <c r="Z1875" s="229" t="str">
        <f>IFERROR(IF(VLOOKUP($C1875,'MSCI Database'!$C:$R,12, FALSE)="","",VLOOKUP($C1875,'MSCI Database'!$C:$R,12, FALSE)),"")</f>
        <v>Reported</v>
      </c>
      <c r="AA1875" s="229" t="str">
        <f>IFERROR(IF(VLOOKUP($C1875,'MSCI Database'!$C:$R,13, FALSE)="","",VLOOKUP($C1875,'MSCI Database'!$C:$R,13, FALSE)),"")</f>
        <v>Robust environmental management system</v>
      </c>
    </row>
    <row r="1876" spans="1:27" s="130" customFormat="1" ht="15" hidden="1" customHeight="1" outlineLevel="1">
      <c r="A1876" s="130" t="s">
        <v>3783</v>
      </c>
      <c r="B1876" s="130" t="s">
        <v>3784</v>
      </c>
      <c r="C1876" s="130" t="s">
        <v>3785</v>
      </c>
      <c r="D1876" s="130" t="s">
        <v>18672</v>
      </c>
      <c r="E1876" s="130" t="s">
        <v>18704</v>
      </c>
      <c r="F1876" s="215">
        <v>2.3984533226884389E-2</v>
      </c>
      <c r="G1876" s="132" t="str">
        <f ca="1">IFERROR(_xll.BQL($A1876, "cur_mkt_cap(currency=EUR)")/1000000, " ")</f>
        <v xml:space="preserve"> </v>
      </c>
      <c r="M1876" s="308"/>
      <c r="N1876" s="215">
        <f t="shared" si="86"/>
        <v>2.5980243263677379E-4</v>
      </c>
      <c r="O1876" s="172" t="str">
        <f>IFERROR(IF(VLOOKUP($C1876,'MSCI Database'!$C:$R,2, FALSE)="","",VLOOKUP($C1876,'MSCI Database'!$C:$R,2, FALSE)),"")</f>
        <v>Real Estate Development &amp; Diversified Activities</v>
      </c>
      <c r="P1876" s="229" t="str">
        <f>IFERROR(IF(VLOOKUP($C1876,'MSCI Database'!$C:$R,3, FALSE)="","",VLOOKUP($C1876,'MSCI Database'!$C:$R,3, FALSE)),"")</f>
        <v>A</v>
      </c>
      <c r="Q1876" s="229" t="str">
        <f>IFERROR(IF(VLOOKUP($C1876,'MSCI Database'!$C:$R,4, FALSE)="","",VLOOKUP($C1876,'MSCI Database'!$C:$R,4, FALSE)),"")</f>
        <v>-1</v>
      </c>
      <c r="R1876" s="229">
        <f>IFERROR(IF(VLOOKUP($C1876,'MSCI Database'!$C:$R,5, FALSE)="","",VLOOKUP($C1876,'MSCI Database'!$C:$R,5, FALSE)),"")</f>
        <v>6.3</v>
      </c>
      <c r="S1876" s="229">
        <f>IFERROR(IF(VLOOKUP($C1876,'MSCI Database'!$C:$R,6, FALSE)="","",VLOOKUP($C1876,'MSCI Database'!$C:$R,6, FALSE)),"")</f>
        <v>6.5</v>
      </c>
      <c r="T1876" s="229">
        <f>IFERROR(IF(VLOOKUP($C1876,'MSCI Database'!$C:$R,7, FALSE)="","",VLOOKUP($C1876,'MSCI Database'!$C:$R,7, FALSE)),"")</f>
        <v>6</v>
      </c>
      <c r="U1876" s="229">
        <f>IFERROR(IF(VLOOKUP($C1876,'MSCI Database'!$C:$R,8, FALSE)="","",VLOOKUP($C1876,'MSCI Database'!$C:$R,8, FALSE)),"")</f>
        <v>3.4</v>
      </c>
      <c r="V1876" s="229">
        <f>IFERROR(IF(VLOOKUP($C1876,'MSCI Database'!$C:$R,9, FALSE)="","",VLOOKUP($C1876,'MSCI Database'!$C:$R,9, FALSE)),"")</f>
        <v>5.2</v>
      </c>
      <c r="W1876" s="215">
        <f t="shared" ca="1" si="87"/>
        <v>0</v>
      </c>
      <c r="X1876" s="276">
        <f>IFERROR(IF(VLOOKUP($C1876,'MSCI Database'!$C:$R,10, FALSE)="","",VLOOKUP($C1876,'MSCI Database'!$C:$R,10, FALSE)),"")</f>
        <v>504208</v>
      </c>
      <c r="Y1876" s="229" t="str">
        <f>IFERROR(IF(VLOOKUP($C1876,'MSCI Database'!$C:$R,11, FALSE)="","",VLOOKUP($C1876,'MSCI Database'!$C:$R,11, FALSE)),"")</f>
        <v>2019</v>
      </c>
      <c r="Z1876" s="229" t="str">
        <f>IFERROR(IF(VLOOKUP($C1876,'MSCI Database'!$C:$R,12, FALSE)="","",VLOOKUP($C1876,'MSCI Database'!$C:$R,12, FALSE)),"")</f>
        <v>Reported</v>
      </c>
      <c r="AA1876" s="229" t="str">
        <f>IFERROR(IF(VLOOKUP($C1876,'MSCI Database'!$C:$R,13, FALSE)="","",VLOOKUP($C1876,'MSCI Database'!$C:$R,13, FALSE)),"")</f>
        <v>Long term net zero carbon buildings focus, allegations of unethical conduct</v>
      </c>
    </row>
    <row r="1877" spans="1:27" s="130" customFormat="1" ht="15" hidden="1" customHeight="1" outlineLevel="1">
      <c r="A1877" s="130" t="s">
        <v>3858</v>
      </c>
      <c r="B1877" s="130" t="s">
        <v>3859</v>
      </c>
      <c r="C1877" s="130" t="s">
        <v>3860</v>
      </c>
      <c r="D1877" s="130" t="s">
        <v>18672</v>
      </c>
      <c r="E1877" s="130" t="s">
        <v>18673</v>
      </c>
      <c r="F1877" s="215">
        <v>2.4368996711564141E-2</v>
      </c>
      <c r="G1877" s="132" t="str">
        <f ca="1">IFERROR(_xll.BQL($A1877, "cur_mkt_cap(currency=EUR)")/1000000, " ")</f>
        <v xml:space="preserve"> </v>
      </c>
      <c r="M1877" s="308"/>
      <c r="N1877" s="215">
        <f t="shared" si="86"/>
        <v>2.6396697266075269E-4</v>
      </c>
      <c r="O1877" s="172" t="str">
        <f>IFERROR(IF(VLOOKUP($C1877,'MSCI Database'!$C:$R,2, FALSE)="","",VLOOKUP($C1877,'MSCI Database'!$C:$R,2, FALSE)),"")</f>
        <v>Industrial Conglomerates</v>
      </c>
      <c r="P1877" s="229" t="str">
        <f>IFERROR(IF(VLOOKUP($C1877,'MSCI Database'!$C:$R,3, FALSE)="","",VLOOKUP($C1877,'MSCI Database'!$C:$R,3, FALSE)),"")</f>
        <v>BB</v>
      </c>
      <c r="Q1877" s="229" t="str">
        <f>IFERROR(IF(VLOOKUP($C1877,'MSCI Database'!$C:$R,4, FALSE)="","",VLOOKUP($C1877,'MSCI Database'!$C:$R,4, FALSE)),"")</f>
        <v>0</v>
      </c>
      <c r="R1877" s="229">
        <f>IFERROR(IF(VLOOKUP($C1877,'MSCI Database'!$C:$R,5, FALSE)="","",VLOOKUP($C1877,'MSCI Database'!$C:$R,5, FALSE)),"")</f>
        <v>4.28</v>
      </c>
      <c r="S1877" s="229">
        <f>IFERROR(IF(VLOOKUP($C1877,'MSCI Database'!$C:$R,6, FALSE)="","",VLOOKUP($C1877,'MSCI Database'!$C:$R,6, FALSE)),"")</f>
        <v>6.9</v>
      </c>
      <c r="T1877" s="229">
        <f>IFERROR(IF(VLOOKUP($C1877,'MSCI Database'!$C:$R,7, FALSE)="","",VLOOKUP($C1877,'MSCI Database'!$C:$R,7, FALSE)),"")</f>
        <v>2.6</v>
      </c>
      <c r="U1877" s="229">
        <f>IFERROR(IF(VLOOKUP($C1877,'MSCI Database'!$C:$R,8, FALSE)="","",VLOOKUP($C1877,'MSCI Database'!$C:$R,8, FALSE)),"")</f>
        <v>5.2</v>
      </c>
      <c r="V1877" s="229">
        <f>IFERROR(IF(VLOOKUP($C1877,'MSCI Database'!$C:$R,9, FALSE)="","",VLOOKUP($C1877,'MSCI Database'!$C:$R,9, FALSE)),"")</f>
        <v>4.4000000000000004</v>
      </c>
      <c r="W1877" s="215">
        <f t="shared" ca="1" si="87"/>
        <v>0</v>
      </c>
      <c r="X1877" s="276">
        <f>IFERROR(IF(VLOOKUP($C1877,'MSCI Database'!$C:$R,10, FALSE)="","",VLOOKUP($C1877,'MSCI Database'!$C:$R,10, FALSE)),"")</f>
        <v>1240118</v>
      </c>
      <c r="Y1877" s="229" t="str">
        <f>IFERROR(IF(VLOOKUP($C1877,'MSCI Database'!$C:$R,11, FALSE)="","",VLOOKUP($C1877,'MSCI Database'!$C:$R,11, FALSE)),"")</f>
        <v>2019</v>
      </c>
      <c r="Z1877" s="229" t="str">
        <f>IFERROR(IF(VLOOKUP($C1877,'MSCI Database'!$C:$R,12, FALSE)="","",VLOOKUP($C1877,'MSCI Database'!$C:$R,12, FALSE)),"")</f>
        <v>Reported</v>
      </c>
      <c r="AA1877" s="229" t="str">
        <f>IFERROR(IF(VLOOKUP($C1877,'MSCI Database'!$C:$R,13, FALSE)="","",VLOOKUP($C1877,'MSCI Database'!$C:$R,13, FALSE)),"")</f>
        <v>Strengthened ethics and governance framework; growing investor criticism over AGM proceedings</v>
      </c>
    </row>
    <row r="1878" spans="1:27" s="130" customFormat="1" ht="15" hidden="1" customHeight="1" outlineLevel="1">
      <c r="A1878" s="130" t="s">
        <v>3293</v>
      </c>
      <c r="B1878" s="130" t="s">
        <v>3294</v>
      </c>
      <c r="C1878" s="130" t="s">
        <v>3295</v>
      </c>
      <c r="D1878" s="130" t="s">
        <v>18672</v>
      </c>
      <c r="E1878" s="130" t="s">
        <v>18689</v>
      </c>
      <c r="F1878" s="215">
        <v>2.367497986323791E-2</v>
      </c>
      <c r="G1878" s="132" t="str">
        <f ca="1">IFERROR(_xll.BQL($A1878, "cur_mkt_cap(currency=EUR)")/1000000, " ")</f>
        <v xml:space="preserve"> </v>
      </c>
      <c r="M1878" s="308"/>
      <c r="N1878" s="215">
        <f t="shared" si="86"/>
        <v>2.564493251926771E-4</v>
      </c>
      <c r="O1878" s="172" t="str">
        <f>IFERROR(IF(VLOOKUP($C1878,'MSCI Database'!$C:$R,2, FALSE)="","",VLOOKUP($C1878,'MSCI Database'!$C:$R,2, FALSE)),"")</f>
        <v>Semiconductors &amp; Semiconductor Equipment</v>
      </c>
      <c r="P1878" s="229" t="str">
        <f>IFERROR(IF(VLOOKUP($C1878,'MSCI Database'!$C:$R,3, FALSE)="","",VLOOKUP($C1878,'MSCI Database'!$C:$R,3, FALSE)),"")</f>
        <v>BBB</v>
      </c>
      <c r="Q1878" s="229" t="str">
        <f>IFERROR(IF(VLOOKUP($C1878,'MSCI Database'!$C:$R,4, FALSE)="","",VLOOKUP($C1878,'MSCI Database'!$C:$R,4, FALSE)),"")</f>
        <v>0</v>
      </c>
      <c r="R1878" s="229">
        <f>IFERROR(IF(VLOOKUP($C1878,'MSCI Database'!$C:$R,5, FALSE)="","",VLOOKUP($C1878,'MSCI Database'!$C:$R,5, FALSE)),"")</f>
        <v>5.2</v>
      </c>
      <c r="S1878" s="229">
        <f>IFERROR(IF(VLOOKUP($C1878,'MSCI Database'!$C:$R,6, FALSE)="","",VLOOKUP($C1878,'MSCI Database'!$C:$R,6, FALSE)),"")</f>
        <v>4.7</v>
      </c>
      <c r="T1878" s="229">
        <f>IFERROR(IF(VLOOKUP($C1878,'MSCI Database'!$C:$R,7, FALSE)="","",VLOOKUP($C1878,'MSCI Database'!$C:$R,7, FALSE)),"")</f>
        <v>6.7</v>
      </c>
      <c r="U1878" s="229">
        <f>IFERROR(IF(VLOOKUP($C1878,'MSCI Database'!$C:$R,8, FALSE)="","",VLOOKUP($C1878,'MSCI Database'!$C:$R,8, FALSE)),"")</f>
        <v>4.2</v>
      </c>
      <c r="V1878" s="229">
        <f>IFERROR(IF(VLOOKUP($C1878,'MSCI Database'!$C:$R,9, FALSE)="","",VLOOKUP($C1878,'MSCI Database'!$C:$R,9, FALSE)),"")</f>
        <v>5.0999999999999996</v>
      </c>
      <c r="W1878" s="215">
        <f t="shared" ca="1" si="87"/>
        <v>0</v>
      </c>
      <c r="X1878" s="276">
        <f>IFERROR(IF(VLOOKUP($C1878,'MSCI Database'!$C:$R,10, FALSE)="","",VLOOKUP($C1878,'MSCI Database'!$C:$R,10, FALSE)),"")</f>
        <v>43153</v>
      </c>
      <c r="Y1878" s="229" t="str">
        <f>IFERROR(IF(VLOOKUP($C1878,'MSCI Database'!$C:$R,11, FALSE)="","",VLOOKUP($C1878,'MSCI Database'!$C:$R,11, FALSE)),"")</f>
        <v>2019</v>
      </c>
      <c r="Z1878" s="229" t="str">
        <f>IFERROR(IF(VLOOKUP($C1878,'MSCI Database'!$C:$R,12, FALSE)="","",VLOOKUP($C1878,'MSCI Database'!$C:$R,12, FALSE)),"")</f>
        <v>Reported</v>
      </c>
      <c r="AA1878" s="229" t="str">
        <f>IFERROR(IF(VLOOKUP($C1878,'MSCI Database'!$C:$R,13, FALSE)="","",VLOOKUP($C1878,'MSCI Database'!$C:$R,13, FALSE)),"")</f>
        <v>Robust talent retention programs, concerns on pay practices and board independence persist</v>
      </c>
    </row>
    <row r="1879" spans="1:27" s="130" customFormat="1" ht="15" hidden="1" customHeight="1" outlineLevel="1">
      <c r="A1879" s="130" t="s">
        <v>8432</v>
      </c>
      <c r="B1879" s="130" t="s">
        <v>8433</v>
      </c>
      <c r="C1879" s="130" t="s">
        <v>8434</v>
      </c>
      <c r="D1879" s="130" t="s">
        <v>18703</v>
      </c>
      <c r="E1879" s="130" t="s">
        <v>18682</v>
      </c>
      <c r="F1879" s="215">
        <v>0.17901916220577449</v>
      </c>
      <c r="G1879" s="132" t="str">
        <f ca="1">IFERROR(_xll.BQL($A1879, "cur_mkt_cap(currency=EUR)")/1000000, " ")</f>
        <v xml:space="preserve"> </v>
      </c>
      <c r="M1879" s="308"/>
      <c r="N1879" s="215">
        <f t="shared" si="86"/>
        <v>1.9391502594482239E-3</v>
      </c>
      <c r="O1879" s="172" t="str">
        <f>IFERROR(IF(VLOOKUP($C1879,'MSCI Database'!$C:$R,2, FALSE)="","",VLOOKUP($C1879,'MSCI Database'!$C:$R,2, FALSE)),"")</f>
        <v>Retail - Consumer Discretionary</v>
      </c>
      <c r="P1879" s="229" t="str">
        <f>IFERROR(IF(VLOOKUP($C1879,'MSCI Database'!$C:$R,3, FALSE)="","",VLOOKUP($C1879,'MSCI Database'!$C:$R,3, FALSE)),"")</f>
        <v>A</v>
      </c>
      <c r="Q1879" s="229" t="str">
        <f>IFERROR(IF(VLOOKUP($C1879,'MSCI Database'!$C:$R,4, FALSE)="","",VLOOKUP($C1879,'MSCI Database'!$C:$R,4, FALSE)),"")</f>
        <v>0</v>
      </c>
      <c r="R1879" s="229">
        <f>IFERROR(IF(VLOOKUP($C1879,'MSCI Database'!$C:$R,5, FALSE)="","",VLOOKUP($C1879,'MSCI Database'!$C:$R,5, FALSE)),"")</f>
        <v>7.1</v>
      </c>
      <c r="S1879" s="229">
        <f>IFERROR(IF(VLOOKUP($C1879,'MSCI Database'!$C:$R,6, FALSE)="","",VLOOKUP($C1879,'MSCI Database'!$C:$R,6, FALSE)),"")</f>
        <v>2.9</v>
      </c>
      <c r="T1879" s="229">
        <f>IFERROR(IF(VLOOKUP($C1879,'MSCI Database'!$C:$R,7, FALSE)="","",VLOOKUP($C1879,'MSCI Database'!$C:$R,7, FALSE)),"")</f>
        <v>6.1</v>
      </c>
      <c r="U1879" s="229">
        <f>IFERROR(IF(VLOOKUP($C1879,'MSCI Database'!$C:$R,8, FALSE)="","",VLOOKUP($C1879,'MSCI Database'!$C:$R,8, FALSE)),"")</f>
        <v>4.2</v>
      </c>
      <c r="V1879" s="229">
        <f>IFERROR(IF(VLOOKUP($C1879,'MSCI Database'!$C:$R,9, FALSE)="","",VLOOKUP($C1879,'MSCI Database'!$C:$R,9, FALSE)),"")</f>
        <v>5</v>
      </c>
      <c r="W1879" s="215">
        <f t="shared" ca="1" si="87"/>
        <v>0</v>
      </c>
      <c r="X1879" s="276">
        <f>IFERROR(IF(VLOOKUP($C1879,'MSCI Database'!$C:$R,10, FALSE)="","",VLOOKUP($C1879,'MSCI Database'!$C:$R,10, FALSE)),"")</f>
        <v>32189</v>
      </c>
      <c r="Y1879" s="229" t="str">
        <f>IFERROR(IF(VLOOKUP($C1879,'MSCI Database'!$C:$R,11, FALSE)="","",VLOOKUP($C1879,'MSCI Database'!$C:$R,11, FALSE)),"")</f>
        <v>2019</v>
      </c>
      <c r="Z1879" s="229" t="str">
        <f>IFERROR(IF(VLOOKUP($C1879,'MSCI Database'!$C:$R,12, FALSE)="","",VLOOKUP($C1879,'MSCI Database'!$C:$R,12, FALSE)),"")</f>
        <v>Reported</v>
      </c>
      <c r="AA1879" s="229" t="str">
        <f>IFERROR(IF(VLOOKUP($C1879,'MSCI Database'!$C:$R,13, FALSE)="","",VLOOKUP($C1879,'MSCI Database'!$C:$R,13, FALSE)),"")</f>
        <v>Strong data protection measures; corporate governance issues persist</v>
      </c>
    </row>
    <row r="1880" spans="1:27" s="130" customFormat="1" ht="15" hidden="1" customHeight="1" outlineLevel="1">
      <c r="A1880" s="130" t="s">
        <v>3803</v>
      </c>
      <c r="B1880" s="130" t="s">
        <v>3804</v>
      </c>
      <c r="C1880" s="130" t="s">
        <v>3805</v>
      </c>
      <c r="D1880" s="130" t="s">
        <v>18672</v>
      </c>
      <c r="E1880" s="130" t="s">
        <v>18689</v>
      </c>
      <c r="F1880" s="215">
        <v>2.3364363183578759E-2</v>
      </c>
      <c r="G1880" s="132" t="str">
        <f ca="1">IFERROR(_xll.BQL($A1880, "cur_mkt_cap(currency=EUR)")/1000000, " ")</f>
        <v xml:space="preserve"> </v>
      </c>
      <c r="M1880" s="308"/>
      <c r="N1880" s="215">
        <f t="shared" si="86"/>
        <v>2.5308469982225092E-4</v>
      </c>
      <c r="O1880" s="172" t="str">
        <f>IFERROR(IF(VLOOKUP($C1880,'MSCI Database'!$C:$R,2, FALSE)="","",VLOOKUP($C1880,'MSCI Database'!$C:$R,2, FALSE)),"")</f>
        <v>Electronic Equipment, Instruments &amp; Components</v>
      </c>
      <c r="P1880" s="229" t="str">
        <f>IFERROR(IF(VLOOKUP($C1880,'MSCI Database'!$C:$R,3, FALSE)="","",VLOOKUP($C1880,'MSCI Database'!$C:$R,3, FALSE)),"")</f>
        <v>A</v>
      </c>
      <c r="Q1880" s="229" t="str">
        <f>IFERROR(IF(VLOOKUP($C1880,'MSCI Database'!$C:$R,4, FALSE)="","",VLOOKUP($C1880,'MSCI Database'!$C:$R,4, FALSE)),"")</f>
        <v>0</v>
      </c>
      <c r="R1880" s="229">
        <f>IFERROR(IF(VLOOKUP($C1880,'MSCI Database'!$C:$R,5, FALSE)="","",VLOOKUP($C1880,'MSCI Database'!$C:$R,5, FALSE)),"")</f>
        <v>7.1</v>
      </c>
      <c r="S1880" s="229">
        <f>IFERROR(IF(VLOOKUP($C1880,'MSCI Database'!$C:$R,6, FALSE)="","",VLOOKUP($C1880,'MSCI Database'!$C:$R,6, FALSE)),"")</f>
        <v>6.2</v>
      </c>
      <c r="T1880" s="229">
        <f>IFERROR(IF(VLOOKUP($C1880,'MSCI Database'!$C:$R,7, FALSE)="","",VLOOKUP($C1880,'MSCI Database'!$C:$R,7, FALSE)),"")</f>
        <v>5.0999999999999996</v>
      </c>
      <c r="U1880" s="229">
        <f>IFERROR(IF(VLOOKUP($C1880,'MSCI Database'!$C:$R,8, FALSE)="","",VLOOKUP($C1880,'MSCI Database'!$C:$R,8, FALSE)),"")</f>
        <v>4.7</v>
      </c>
      <c r="V1880" s="229">
        <f>IFERROR(IF(VLOOKUP($C1880,'MSCI Database'!$C:$R,9, FALSE)="","",VLOOKUP($C1880,'MSCI Database'!$C:$R,9, FALSE)),"")</f>
        <v>5.0999999999999996</v>
      </c>
      <c r="W1880" s="215">
        <f t="shared" ca="1" si="87"/>
        <v>0</v>
      </c>
      <c r="X1880" s="276">
        <f>IFERROR(IF(VLOOKUP($C1880,'MSCI Database'!$C:$R,10, FALSE)="","",VLOOKUP($C1880,'MSCI Database'!$C:$R,10, FALSE)),"")</f>
        <v>1601355</v>
      </c>
      <c r="Y1880" s="229" t="str">
        <f>IFERROR(IF(VLOOKUP($C1880,'MSCI Database'!$C:$R,11, FALSE)="","",VLOOKUP($C1880,'MSCI Database'!$C:$R,11, FALSE)),"")</f>
        <v>2019</v>
      </c>
      <c r="Z1880" s="229" t="str">
        <f>IFERROR(IF(VLOOKUP($C1880,'MSCI Database'!$C:$R,12, FALSE)="","",VLOOKUP($C1880,'MSCI Database'!$C:$R,12, FALSE)),"")</f>
        <v>Reported</v>
      </c>
      <c r="AA1880" s="229" t="str">
        <f>IFERROR(IF(VLOOKUP($C1880,'MSCI Database'!$C:$R,13, FALSE)="","",VLOOKUP($C1880,'MSCI Database'!$C:$R,13, FALSE)),"")</f>
        <v>Strong chemical safety initiatives, on-par governance structure</v>
      </c>
    </row>
    <row r="1881" spans="1:27" s="130" customFormat="1" ht="15" hidden="1" customHeight="1" outlineLevel="1">
      <c r="A1881" s="130" t="s">
        <v>3668</v>
      </c>
      <c r="B1881" s="130" t="s">
        <v>3669</v>
      </c>
      <c r="C1881" s="130" t="s">
        <v>3670</v>
      </c>
      <c r="D1881" s="130" t="s">
        <v>18672</v>
      </c>
      <c r="E1881" s="130" t="s">
        <v>18673</v>
      </c>
      <c r="F1881" s="215">
        <v>2.3261391173539588E-2</v>
      </c>
      <c r="G1881" s="132" t="str">
        <f ca="1">IFERROR(_xll.BQL($A1881, "cur_mkt_cap(currency=EUR)")/1000000, " ")</f>
        <v xml:space="preserve"> </v>
      </c>
      <c r="M1881" s="308"/>
      <c r="N1881" s="215">
        <f t="shared" si="86"/>
        <v>2.51969298557252E-4</v>
      </c>
      <c r="O1881" s="172" t="str">
        <f>IFERROR(IF(VLOOKUP($C1881,'MSCI Database'!$C:$R,2, FALSE)="","",VLOOKUP($C1881,'MSCI Database'!$C:$R,2, FALSE)),"")</f>
        <v>Trading Companies &amp; Distributors</v>
      </c>
      <c r="P1881" s="229" t="str">
        <f>IFERROR(IF(VLOOKUP($C1881,'MSCI Database'!$C:$R,3, FALSE)="","",VLOOKUP($C1881,'MSCI Database'!$C:$R,3, FALSE)),"")</f>
        <v>BBB</v>
      </c>
      <c r="Q1881" s="229" t="str">
        <f>IFERROR(IF(VLOOKUP($C1881,'MSCI Database'!$C:$R,4, FALSE)="","",VLOOKUP($C1881,'MSCI Database'!$C:$R,4, FALSE)),"")</f>
        <v>0</v>
      </c>
      <c r="R1881" s="229">
        <f>IFERROR(IF(VLOOKUP($C1881,'MSCI Database'!$C:$R,5, FALSE)="","",VLOOKUP($C1881,'MSCI Database'!$C:$R,5, FALSE)),"")</f>
        <v>5.0999999999999996</v>
      </c>
      <c r="S1881" s="229">
        <f>IFERROR(IF(VLOOKUP($C1881,'MSCI Database'!$C:$R,6, FALSE)="","",VLOOKUP($C1881,'MSCI Database'!$C:$R,6, FALSE)),"")</f>
        <v>5.2</v>
      </c>
      <c r="T1881" s="229">
        <f>IFERROR(IF(VLOOKUP($C1881,'MSCI Database'!$C:$R,7, FALSE)="","",VLOOKUP($C1881,'MSCI Database'!$C:$R,7, FALSE)),"")</f>
        <v>5.9</v>
      </c>
      <c r="U1881" s="229">
        <f>IFERROR(IF(VLOOKUP($C1881,'MSCI Database'!$C:$R,8, FALSE)="","",VLOOKUP($C1881,'MSCI Database'!$C:$R,8, FALSE)),"")</f>
        <v>4.7</v>
      </c>
      <c r="V1881" s="229">
        <f>IFERROR(IF(VLOOKUP($C1881,'MSCI Database'!$C:$R,9, FALSE)="","",VLOOKUP($C1881,'MSCI Database'!$C:$R,9, FALSE)),"")</f>
        <v>5.0999999999999996</v>
      </c>
      <c r="W1881" s="215">
        <f t="shared" ca="1" si="87"/>
        <v>0</v>
      </c>
      <c r="X1881" s="276">
        <f>IFERROR(IF(VLOOKUP($C1881,'MSCI Database'!$C:$R,10, FALSE)="","",VLOOKUP($C1881,'MSCI Database'!$C:$R,10, FALSE)),"")</f>
        <v>1474886</v>
      </c>
      <c r="Y1881" s="229" t="str">
        <f>IFERROR(IF(VLOOKUP($C1881,'MSCI Database'!$C:$R,11, FALSE)="","",VLOOKUP($C1881,'MSCI Database'!$C:$R,11, FALSE)),"")</f>
        <v>2019</v>
      </c>
      <c r="Z1881" s="229" t="str">
        <f>IFERROR(IF(VLOOKUP($C1881,'MSCI Database'!$C:$R,12, FALSE)="","",VLOOKUP($C1881,'MSCI Database'!$C:$R,12, FALSE)),"")</f>
        <v>Reported</v>
      </c>
      <c r="AA1881" s="229" t="str">
        <f>IFERROR(IF(VLOOKUP($C1881,'MSCI Database'!$C:$R,13, FALSE)="","",VLOOKUP($C1881,'MSCI Database'!$C:$R,13, FALSE)),"")</f>
        <v>Safety programs lag those of peers; strong focus on clean technology development</v>
      </c>
    </row>
    <row r="1882" spans="1:27" s="130" customFormat="1" ht="15" hidden="1" customHeight="1" outlineLevel="1">
      <c r="A1882" s="130" t="s">
        <v>3469</v>
      </c>
      <c r="B1882" s="130" t="s">
        <v>3470</v>
      </c>
      <c r="C1882" s="130" t="s">
        <v>3471</v>
      </c>
      <c r="D1882" s="130" t="s">
        <v>18672</v>
      </c>
      <c r="E1882" s="130" t="s">
        <v>12133</v>
      </c>
      <c r="F1882" s="215">
        <v>2.337712859926188E-2</v>
      </c>
      <c r="G1882" s="132" t="str">
        <f ca="1">IFERROR(_xll.BQL($A1882, "cur_mkt_cap(currency=EUR)")/1000000, " ")</f>
        <v xml:space="preserve"> </v>
      </c>
      <c r="M1882" s="308"/>
      <c r="N1882" s="215">
        <f t="shared" si="86"/>
        <v>2.532229758527545E-4</v>
      </c>
      <c r="O1882" s="172" t="str">
        <f>IFERROR(IF(VLOOKUP($C1882,'MSCI Database'!$C:$R,2, FALSE)="","",VLOOKUP($C1882,'MSCI Database'!$C:$R,2, FALSE)),"")</f>
        <v>Pharmaceuticals</v>
      </c>
      <c r="P1882" s="229" t="str">
        <f>IFERROR(IF(VLOOKUP($C1882,'MSCI Database'!$C:$R,3, FALSE)="","",VLOOKUP($C1882,'MSCI Database'!$C:$R,3, FALSE)),"")</f>
        <v>A</v>
      </c>
      <c r="Q1882" s="229" t="str">
        <f>IFERROR(IF(VLOOKUP($C1882,'MSCI Database'!$C:$R,4, FALSE)="","",VLOOKUP($C1882,'MSCI Database'!$C:$R,4, FALSE)),"")</f>
        <v>1</v>
      </c>
      <c r="R1882" s="229">
        <f>IFERROR(IF(VLOOKUP($C1882,'MSCI Database'!$C:$R,5, FALSE)="","",VLOOKUP($C1882,'MSCI Database'!$C:$R,5, FALSE)),"")</f>
        <v>7.1</v>
      </c>
      <c r="S1882" s="229">
        <f>IFERROR(IF(VLOOKUP($C1882,'MSCI Database'!$C:$R,6, FALSE)="","",VLOOKUP($C1882,'MSCI Database'!$C:$R,6, FALSE)),"")</f>
        <v>5.3</v>
      </c>
      <c r="T1882" s="229">
        <f>IFERROR(IF(VLOOKUP($C1882,'MSCI Database'!$C:$R,7, FALSE)="","",VLOOKUP($C1882,'MSCI Database'!$C:$R,7, FALSE)),"")</f>
        <v>6.1</v>
      </c>
      <c r="U1882" s="229">
        <f>IFERROR(IF(VLOOKUP($C1882,'MSCI Database'!$C:$R,8, FALSE)="","",VLOOKUP($C1882,'MSCI Database'!$C:$R,8, FALSE)),"")</f>
        <v>3.9</v>
      </c>
      <c r="V1882" s="229">
        <f>IFERROR(IF(VLOOKUP($C1882,'MSCI Database'!$C:$R,9, FALSE)="","",VLOOKUP($C1882,'MSCI Database'!$C:$R,9, FALSE)),"")</f>
        <v>5.3</v>
      </c>
      <c r="W1882" s="215">
        <f t="shared" ca="1" si="87"/>
        <v>0</v>
      </c>
      <c r="X1882" s="276">
        <f>IFERROR(IF(VLOOKUP($C1882,'MSCI Database'!$C:$R,10, FALSE)="","",VLOOKUP($C1882,'MSCI Database'!$C:$R,10, FALSE)),"")</f>
        <v>331216</v>
      </c>
      <c r="Y1882" s="229" t="str">
        <f>IFERROR(IF(VLOOKUP($C1882,'MSCI Database'!$C:$R,11, FALSE)="","",VLOOKUP($C1882,'MSCI Database'!$C:$R,11, FALSE)),"")</f>
        <v>2019</v>
      </c>
      <c r="Z1882" s="229" t="str">
        <f>IFERROR(IF(VLOOKUP($C1882,'MSCI Database'!$C:$R,12, FALSE)="","",VLOOKUP($C1882,'MSCI Database'!$C:$R,12, FALSE)),"")</f>
        <v>E.CSI</v>
      </c>
      <c r="AA1882" s="229" t="str">
        <f>IFERROR(IF(VLOOKUP($C1882,'MSCI Database'!$C:$R,13, FALSE)="","",VLOOKUP($C1882,'MSCI Database'!$C:$R,13, FALSE)),"")</f>
        <v>Strong focus on employee engagement and product quality</v>
      </c>
    </row>
    <row r="1883" spans="1:27" s="130" customFormat="1" ht="15" hidden="1" customHeight="1" outlineLevel="1">
      <c r="A1883" s="130" t="s">
        <v>3676</v>
      </c>
      <c r="B1883" s="130" t="s">
        <v>3677</v>
      </c>
      <c r="C1883" s="130" t="s">
        <v>3678</v>
      </c>
      <c r="D1883" s="130" t="s">
        <v>18672</v>
      </c>
      <c r="E1883" s="130" t="s">
        <v>18704</v>
      </c>
      <c r="F1883" s="215">
        <v>2.2395578260714939E-2</v>
      </c>
      <c r="G1883" s="132" t="str">
        <f ca="1">IFERROR(_xll.BQL($A1883, "cur_mkt_cap(currency=EUR)")/1000000, " ")</f>
        <v xml:space="preserve"> </v>
      </c>
      <c r="M1883" s="308"/>
      <c r="N1883" s="215">
        <f t="shared" si="86"/>
        <v>2.4259074201698805E-4</v>
      </c>
      <c r="O1883" s="172" t="str">
        <f>IFERROR(IF(VLOOKUP($C1883,'MSCI Database'!$C:$R,2, FALSE)="","",VLOOKUP($C1883,'MSCI Database'!$C:$R,2, FALSE)),"")</f>
        <v>Real Estate Development &amp; Diversified Activities</v>
      </c>
      <c r="P1883" s="229" t="str">
        <f>IFERROR(IF(VLOOKUP($C1883,'MSCI Database'!$C:$R,3, FALSE)="","",VLOOKUP($C1883,'MSCI Database'!$C:$R,3, FALSE)),"")</f>
        <v>BB</v>
      </c>
      <c r="Q1883" s="229" t="str">
        <f>IFERROR(IF(VLOOKUP($C1883,'MSCI Database'!$C:$R,4, FALSE)="","",VLOOKUP($C1883,'MSCI Database'!$C:$R,4, FALSE)),"")</f>
        <v>1</v>
      </c>
      <c r="R1883" s="229">
        <f>IFERROR(IF(VLOOKUP($C1883,'MSCI Database'!$C:$R,5, FALSE)="","",VLOOKUP($C1883,'MSCI Database'!$C:$R,5, FALSE)),"")</f>
        <v>4.0999999999999996</v>
      </c>
      <c r="S1883" s="229">
        <f>IFERROR(IF(VLOOKUP($C1883,'MSCI Database'!$C:$R,6, FALSE)="","",VLOOKUP($C1883,'MSCI Database'!$C:$R,6, FALSE)),"")</f>
        <v>4.5</v>
      </c>
      <c r="T1883" s="229">
        <f>IFERROR(IF(VLOOKUP($C1883,'MSCI Database'!$C:$R,7, FALSE)="","",VLOOKUP($C1883,'MSCI Database'!$C:$R,7, FALSE)),"")</f>
        <v>4.5</v>
      </c>
      <c r="U1883" s="229">
        <f>IFERROR(IF(VLOOKUP($C1883,'MSCI Database'!$C:$R,8, FALSE)="","",VLOOKUP($C1883,'MSCI Database'!$C:$R,8, FALSE)),"")</f>
        <v>3</v>
      </c>
      <c r="V1883" s="229">
        <f>IFERROR(IF(VLOOKUP($C1883,'MSCI Database'!$C:$R,9, FALSE)="","",VLOOKUP($C1883,'MSCI Database'!$C:$R,9, FALSE)),"")</f>
        <v>4</v>
      </c>
      <c r="W1883" s="215">
        <f t="shared" ca="1" si="87"/>
        <v>0</v>
      </c>
      <c r="X1883" s="276">
        <f>IFERROR(IF(VLOOKUP($C1883,'MSCI Database'!$C:$R,10, FALSE)="","",VLOOKUP($C1883,'MSCI Database'!$C:$R,10, FALSE)),"")</f>
        <v>262905</v>
      </c>
      <c r="Y1883" s="229" t="str">
        <f>IFERROR(IF(VLOOKUP($C1883,'MSCI Database'!$C:$R,11, FALSE)="","",VLOOKUP($C1883,'MSCI Database'!$C:$R,11, FALSE)),"")</f>
        <v>2019</v>
      </c>
      <c r="Z1883" s="229" t="str">
        <f>IFERROR(IF(VLOOKUP($C1883,'MSCI Database'!$C:$R,12, FALSE)="","",VLOOKUP($C1883,'MSCI Database'!$C:$R,12, FALSE)),"")</f>
        <v>E.CSI</v>
      </c>
      <c r="AA1883" s="229" t="str">
        <f>IFERROR(IF(VLOOKUP($C1883,'MSCI Database'!$C:$R,13, FALSE)="","",VLOOKUP($C1883,'MSCI Database'!$C:$R,13, FALSE)),"")</f>
        <v>Improved quality assurance, but limited green building focus, despite raised transition risks</v>
      </c>
    </row>
    <row r="1884" spans="1:27" s="130" customFormat="1" ht="15" hidden="1" customHeight="1" outlineLevel="1">
      <c r="A1884" s="130" t="s">
        <v>3732</v>
      </c>
      <c r="B1884" s="130" t="s">
        <v>3733</v>
      </c>
      <c r="C1884" s="130" t="s">
        <v>3734</v>
      </c>
      <c r="D1884" s="130" t="s">
        <v>18672</v>
      </c>
      <c r="E1884" s="130" t="s">
        <v>18673</v>
      </c>
      <c r="F1884" s="215">
        <v>2.2059983730251458E-2</v>
      </c>
      <c r="G1884" s="132" t="str">
        <f ca="1">IFERROR(_xll.BQL($A1884, "cur_mkt_cap(currency=EUR)")/1000000, " ")</f>
        <v xml:space="preserve"> </v>
      </c>
      <c r="M1884" s="308"/>
      <c r="N1884" s="215">
        <f t="shared" si="86"/>
        <v>2.3895555451639171E-4</v>
      </c>
      <c r="O1884" s="172" t="str">
        <f>IFERROR(IF(VLOOKUP($C1884,'MSCI Database'!$C:$R,2, FALSE)="","",VLOOKUP($C1884,'MSCI Database'!$C:$R,2, FALSE)),"")</f>
        <v>Construction &amp; Engineering</v>
      </c>
      <c r="P1884" s="229" t="str">
        <f>IFERROR(IF(VLOOKUP($C1884,'MSCI Database'!$C:$R,3, FALSE)="","",VLOOKUP($C1884,'MSCI Database'!$C:$R,3, FALSE)),"")</f>
        <v>A</v>
      </c>
      <c r="Q1884" s="229" t="str">
        <f>IFERROR(IF(VLOOKUP($C1884,'MSCI Database'!$C:$R,4, FALSE)="","",VLOOKUP($C1884,'MSCI Database'!$C:$R,4, FALSE)),"")</f>
        <v>0</v>
      </c>
      <c r="R1884" s="229">
        <f>IFERROR(IF(VLOOKUP($C1884,'MSCI Database'!$C:$R,5, FALSE)="","",VLOOKUP($C1884,'MSCI Database'!$C:$R,5, FALSE)),"")</f>
        <v>6.7</v>
      </c>
      <c r="S1884" s="229">
        <f>IFERROR(IF(VLOOKUP($C1884,'MSCI Database'!$C:$R,6, FALSE)="","",VLOOKUP($C1884,'MSCI Database'!$C:$R,6, FALSE)),"")</f>
        <v>3.2</v>
      </c>
      <c r="T1884" s="229">
        <f>IFERROR(IF(VLOOKUP($C1884,'MSCI Database'!$C:$R,7, FALSE)="","",VLOOKUP($C1884,'MSCI Database'!$C:$R,7, FALSE)),"")</f>
        <v>7.9</v>
      </c>
      <c r="U1884" s="229">
        <f>IFERROR(IF(VLOOKUP($C1884,'MSCI Database'!$C:$R,8, FALSE)="","",VLOOKUP($C1884,'MSCI Database'!$C:$R,8, FALSE)),"")</f>
        <v>3.6</v>
      </c>
      <c r="V1884" s="229">
        <f>IFERROR(IF(VLOOKUP($C1884,'MSCI Database'!$C:$R,9, FALSE)="","",VLOOKUP($C1884,'MSCI Database'!$C:$R,9, FALSE)),"")</f>
        <v>4.5999999999999996</v>
      </c>
      <c r="W1884" s="215">
        <f t="shared" ca="1" si="87"/>
        <v>0</v>
      </c>
      <c r="X1884" s="276">
        <f>IFERROR(IF(VLOOKUP($C1884,'MSCI Database'!$C:$R,10, FALSE)="","",VLOOKUP($C1884,'MSCI Database'!$C:$R,10, FALSE)),"")</f>
        <v>381788</v>
      </c>
      <c r="Y1884" s="229" t="str">
        <f>IFERROR(IF(VLOOKUP($C1884,'MSCI Database'!$C:$R,11, FALSE)="","",VLOOKUP($C1884,'MSCI Database'!$C:$R,11, FALSE)),"")</f>
        <v>2019</v>
      </c>
      <c r="Z1884" s="229" t="str">
        <f>IFERROR(IF(VLOOKUP($C1884,'MSCI Database'!$C:$R,12, FALSE)="","",VLOOKUP($C1884,'MSCI Database'!$C:$R,12, FALSE)),"")</f>
        <v>Reported</v>
      </c>
      <c r="AA1884" s="229" t="str">
        <f>IFERROR(IF(VLOOKUP($C1884,'MSCI Database'!$C:$R,13, FALSE)="","",VLOOKUP($C1884,'MSCI Database'!$C:$R,13, FALSE)),"")</f>
        <v>Leads peers in health and safety management</v>
      </c>
    </row>
    <row r="1885" spans="1:27" s="130" customFormat="1" ht="15" hidden="1" customHeight="1" outlineLevel="1">
      <c r="A1885" s="130" t="s">
        <v>4018</v>
      </c>
      <c r="B1885" s="130" t="s">
        <v>4019</v>
      </c>
      <c r="C1885" s="130" t="s">
        <v>4020</v>
      </c>
      <c r="D1885" s="130" t="s">
        <v>18672</v>
      </c>
      <c r="E1885" s="130" t="s">
        <v>18688</v>
      </c>
      <c r="F1885" s="215">
        <v>2.158831427370533E-2</v>
      </c>
      <c r="G1885" s="132" t="str">
        <f ca="1">IFERROR(_xll.BQL($A1885, "cur_mkt_cap(currency=EUR)")/1000000, " ")</f>
        <v xml:space="preserve"> </v>
      </c>
      <c r="M1885" s="308"/>
      <c r="N1885" s="215">
        <f t="shared" si="86"/>
        <v>2.3384639224702586E-4</v>
      </c>
      <c r="O1885" s="172" t="str">
        <f>IFERROR(IF(VLOOKUP($C1885,'MSCI Database'!$C:$R,2, FALSE)="","",VLOOKUP($C1885,'MSCI Database'!$C:$R,2, FALSE)),"")</f>
        <v>Life &amp; Health Insurance</v>
      </c>
      <c r="P1885" s="229" t="str">
        <f>IFERROR(IF(VLOOKUP($C1885,'MSCI Database'!$C:$R,3, FALSE)="","",VLOOKUP($C1885,'MSCI Database'!$C:$R,3, FALSE)),"")</f>
        <v>A</v>
      </c>
      <c r="Q1885" s="229" t="str">
        <f>IFERROR(IF(VLOOKUP($C1885,'MSCI Database'!$C:$R,4, FALSE)="","",VLOOKUP($C1885,'MSCI Database'!$C:$R,4, FALSE)),"")</f>
        <v>1</v>
      </c>
      <c r="R1885" s="229">
        <f>IFERROR(IF(VLOOKUP($C1885,'MSCI Database'!$C:$R,5, FALSE)="","",VLOOKUP($C1885,'MSCI Database'!$C:$R,5, FALSE)),"")</f>
        <v>5.9</v>
      </c>
      <c r="S1885" s="229">
        <f>IFERROR(IF(VLOOKUP($C1885,'MSCI Database'!$C:$R,6, FALSE)="","",VLOOKUP($C1885,'MSCI Database'!$C:$R,6, FALSE)),"")</f>
        <v>7.5</v>
      </c>
      <c r="T1885" s="229">
        <f>IFERROR(IF(VLOOKUP($C1885,'MSCI Database'!$C:$R,7, FALSE)="","",VLOOKUP($C1885,'MSCI Database'!$C:$R,7, FALSE)),"")</f>
        <v>4.4000000000000004</v>
      </c>
      <c r="U1885" s="229">
        <f>IFERROR(IF(VLOOKUP($C1885,'MSCI Database'!$C:$R,8, FALSE)="","",VLOOKUP($C1885,'MSCI Database'!$C:$R,8, FALSE)),"")</f>
        <v>2.2000000000000002</v>
      </c>
      <c r="V1885" s="229">
        <f>IFERROR(IF(VLOOKUP($C1885,'MSCI Database'!$C:$R,9, FALSE)="","",VLOOKUP($C1885,'MSCI Database'!$C:$R,9, FALSE)),"")</f>
        <v>4</v>
      </c>
      <c r="W1885" s="215">
        <f t="shared" ca="1" si="87"/>
        <v>0</v>
      </c>
      <c r="X1885" s="276">
        <f>IFERROR(IF(VLOOKUP($C1885,'MSCI Database'!$C:$R,10, FALSE)="","",VLOOKUP($C1885,'MSCI Database'!$C:$R,10, FALSE)),"")</f>
        <v>953449</v>
      </c>
      <c r="Y1885" s="229" t="str">
        <f>IFERROR(IF(VLOOKUP($C1885,'MSCI Database'!$C:$R,11, FALSE)="","",VLOOKUP($C1885,'MSCI Database'!$C:$R,11, FALSE)),"")</f>
        <v>2019</v>
      </c>
      <c r="Z1885" s="229" t="str">
        <f>IFERROR(IF(VLOOKUP($C1885,'MSCI Database'!$C:$R,12, FALSE)="","",VLOOKUP($C1885,'MSCI Database'!$C:$R,12, FALSE)),"")</f>
        <v>Reported</v>
      </c>
      <c r="AA1885" s="229" t="str">
        <f>IFERROR(IF(VLOOKUP($C1885,'MSCI Database'!$C:$R,13, FALSE)="","",VLOOKUP($C1885,'MSCI Database'!$C:$R,13, FALSE)),"")</f>
        <v>Sustained efforts in ESG integration drive upgrade</v>
      </c>
    </row>
    <row r="1886" spans="1:27" s="130" customFormat="1" ht="15" hidden="1" customHeight="1" outlineLevel="1">
      <c r="A1886" s="130" t="s">
        <v>3587</v>
      </c>
      <c r="B1886" s="130" t="s">
        <v>3588</v>
      </c>
      <c r="C1886" s="130" t="s">
        <v>3589</v>
      </c>
      <c r="D1886" s="130" t="s">
        <v>18672</v>
      </c>
      <c r="E1886" s="130" t="s">
        <v>18689</v>
      </c>
      <c r="F1886" s="215">
        <v>2.151044758117629E-2</v>
      </c>
      <c r="G1886" s="132" t="str">
        <f ca="1">IFERROR(_xll.BQL($A1886, "cur_mkt_cap(currency=EUR)")/1000000, " ")</f>
        <v xml:space="preserve"> </v>
      </c>
      <c r="M1886" s="308"/>
      <c r="N1886" s="215">
        <f t="shared" si="86"/>
        <v>2.3300293384201723E-4</v>
      </c>
      <c r="O1886" s="172" t="str">
        <f>IFERROR(IF(VLOOKUP($C1886,'MSCI Database'!$C:$R,2, FALSE)="","",VLOOKUP($C1886,'MSCI Database'!$C:$R,2, FALSE)),"")</f>
        <v>Electronic Equipment, Instruments &amp; Components</v>
      </c>
      <c r="P1886" s="229" t="str">
        <f>IFERROR(IF(VLOOKUP($C1886,'MSCI Database'!$C:$R,3, FALSE)="","",VLOOKUP($C1886,'MSCI Database'!$C:$R,3, FALSE)),"")</f>
        <v>A</v>
      </c>
      <c r="Q1886" s="229" t="str">
        <f>IFERROR(IF(VLOOKUP($C1886,'MSCI Database'!$C:$R,4, FALSE)="","",VLOOKUP($C1886,'MSCI Database'!$C:$R,4, FALSE)),"")</f>
        <v>0</v>
      </c>
      <c r="R1886" s="229">
        <f>IFERROR(IF(VLOOKUP($C1886,'MSCI Database'!$C:$R,5, FALSE)="","",VLOOKUP($C1886,'MSCI Database'!$C:$R,5, FALSE)),"")</f>
        <v>6.5</v>
      </c>
      <c r="S1886" s="229">
        <f>IFERROR(IF(VLOOKUP($C1886,'MSCI Database'!$C:$R,6, FALSE)="","",VLOOKUP($C1886,'MSCI Database'!$C:$R,6, FALSE)),"")</f>
        <v>3.5</v>
      </c>
      <c r="T1886" s="229">
        <f>IFERROR(IF(VLOOKUP($C1886,'MSCI Database'!$C:$R,7, FALSE)="","",VLOOKUP($C1886,'MSCI Database'!$C:$R,7, FALSE)),"")</f>
        <v>5.8</v>
      </c>
      <c r="U1886" s="229">
        <f>IFERROR(IF(VLOOKUP($C1886,'MSCI Database'!$C:$R,8, FALSE)="","",VLOOKUP($C1886,'MSCI Database'!$C:$R,8, FALSE)),"")</f>
        <v>4.2</v>
      </c>
      <c r="V1886" s="229">
        <f>IFERROR(IF(VLOOKUP($C1886,'MSCI Database'!$C:$R,9, FALSE)="","",VLOOKUP($C1886,'MSCI Database'!$C:$R,9, FALSE)),"")</f>
        <v>4.9000000000000004</v>
      </c>
      <c r="W1886" s="215">
        <f t="shared" ca="1" si="87"/>
        <v>0</v>
      </c>
      <c r="X1886" s="276">
        <f>IFERROR(IF(VLOOKUP($C1886,'MSCI Database'!$C:$R,10, FALSE)="","",VLOOKUP($C1886,'MSCI Database'!$C:$R,10, FALSE)),"")</f>
        <v>38727</v>
      </c>
      <c r="Y1886" s="229" t="str">
        <f>IFERROR(IF(VLOOKUP($C1886,'MSCI Database'!$C:$R,11, FALSE)="","",VLOOKUP($C1886,'MSCI Database'!$C:$R,11, FALSE)),"")</f>
        <v>2019</v>
      </c>
      <c r="Z1886" s="229" t="str">
        <f>IFERROR(IF(VLOOKUP($C1886,'MSCI Database'!$C:$R,12, FALSE)="","",VLOOKUP($C1886,'MSCI Database'!$C:$R,12, FALSE)),"")</f>
        <v>Reported</v>
      </c>
      <c r="AA1886" s="229" t="str">
        <f>IFERROR(IF(VLOOKUP($C1886,'MSCI Database'!$C:$R,13, FALSE)="","",VLOOKUP($C1886,'MSCI Database'!$C:$R,13, FALSE)),"")</f>
        <v>Robust policies on product safety and chemical management continue to weigh on rating</v>
      </c>
    </row>
    <row r="1887" spans="1:27" s="130" customFormat="1" ht="15" hidden="1" customHeight="1" outlineLevel="1">
      <c r="A1887" s="130" t="s">
        <v>3372</v>
      </c>
      <c r="B1887" s="130" t="s">
        <v>3373</v>
      </c>
      <c r="C1887" s="130" t="s">
        <v>3374</v>
      </c>
      <c r="D1887" s="130" t="s">
        <v>18672</v>
      </c>
      <c r="E1887" s="130" t="s">
        <v>18688</v>
      </c>
      <c r="F1887" s="215">
        <v>2.1256868503338858E-2</v>
      </c>
      <c r="G1887" s="132" t="str">
        <f ca="1">IFERROR(_xll.BQL($A1887, "cur_mkt_cap(currency=EUR)")/1000000, " ")</f>
        <v xml:space="preserve"> </v>
      </c>
      <c r="M1887" s="308"/>
      <c r="N1887" s="215">
        <f t="shared" si="86"/>
        <v>2.302561444563431E-4</v>
      </c>
      <c r="O1887" s="172" t="str">
        <f>IFERROR(IF(VLOOKUP($C1887,'MSCI Database'!$C:$R,2, FALSE)="","",VLOOKUP($C1887,'MSCI Database'!$C:$R,2, FALSE)),"")</f>
        <v>Diversified Financials</v>
      </c>
      <c r="P1887" s="229" t="str">
        <f>IFERROR(IF(VLOOKUP($C1887,'MSCI Database'!$C:$R,3, FALSE)="","",VLOOKUP($C1887,'MSCI Database'!$C:$R,3, FALSE)),"")</f>
        <v>BBB</v>
      </c>
      <c r="Q1887" s="229" t="str">
        <f>IFERROR(IF(VLOOKUP($C1887,'MSCI Database'!$C:$R,4, FALSE)="","",VLOOKUP($C1887,'MSCI Database'!$C:$R,4, FALSE)),"")</f>
        <v>0</v>
      </c>
      <c r="R1887" s="229">
        <f>IFERROR(IF(VLOOKUP($C1887,'MSCI Database'!$C:$R,5, FALSE)="","",VLOOKUP($C1887,'MSCI Database'!$C:$R,5, FALSE)),"")</f>
        <v>5.2</v>
      </c>
      <c r="S1887" s="229">
        <f>IFERROR(IF(VLOOKUP($C1887,'MSCI Database'!$C:$R,6, FALSE)="","",VLOOKUP($C1887,'MSCI Database'!$C:$R,6, FALSE)),"")</f>
        <v>8.6999999999999993</v>
      </c>
      <c r="T1887" s="229">
        <f>IFERROR(IF(VLOOKUP($C1887,'MSCI Database'!$C:$R,7, FALSE)="","",VLOOKUP($C1887,'MSCI Database'!$C:$R,7, FALSE)),"")</f>
        <v>4.3</v>
      </c>
      <c r="U1887" s="229">
        <f>IFERROR(IF(VLOOKUP($C1887,'MSCI Database'!$C:$R,8, FALSE)="","",VLOOKUP($C1887,'MSCI Database'!$C:$R,8, FALSE)),"")</f>
        <v>4.4000000000000004</v>
      </c>
      <c r="V1887" s="229">
        <f>IFERROR(IF(VLOOKUP($C1887,'MSCI Database'!$C:$R,9, FALSE)="","",VLOOKUP($C1887,'MSCI Database'!$C:$R,9, FALSE)),"")</f>
        <v>4.5999999999999996</v>
      </c>
      <c r="W1887" s="215">
        <f t="shared" ca="1" si="87"/>
        <v>0</v>
      </c>
      <c r="X1887" s="276">
        <f>IFERROR(IF(VLOOKUP($C1887,'MSCI Database'!$C:$R,10, FALSE)="","",VLOOKUP($C1887,'MSCI Database'!$C:$R,10, FALSE)),"")</f>
        <v>3457</v>
      </c>
      <c r="Y1887" s="229" t="str">
        <f>IFERROR(IF(VLOOKUP($C1887,'MSCI Database'!$C:$R,11, FALSE)="","",VLOOKUP($C1887,'MSCI Database'!$C:$R,11, FALSE)),"")</f>
        <v>2019</v>
      </c>
      <c r="Z1887" s="229" t="str">
        <f>IFERROR(IF(VLOOKUP($C1887,'MSCI Database'!$C:$R,12, FALSE)="","",VLOOKUP($C1887,'MSCI Database'!$C:$R,12, FALSE)),"")</f>
        <v>Reported</v>
      </c>
      <c r="AA1887" s="229" t="str">
        <f>IFERROR(IF(VLOOKUP($C1887,'MSCI Database'!$C:$R,13, FALSE)="","",VLOOKUP($C1887,'MSCI Database'!$C:$R,13, FALSE)),"")</f>
        <v>Strong internal controls with commitment to business ethics</v>
      </c>
    </row>
    <row r="1888" spans="1:27" s="130" customFormat="1" ht="15" hidden="1" customHeight="1" outlineLevel="1">
      <c r="A1888" s="130" t="s">
        <v>3591</v>
      </c>
      <c r="B1888" s="130" t="s">
        <v>3592</v>
      </c>
      <c r="C1888" s="130" t="s">
        <v>3593</v>
      </c>
      <c r="D1888" s="130" t="s">
        <v>18672</v>
      </c>
      <c r="E1888" s="130" t="s">
        <v>18682</v>
      </c>
      <c r="F1888" s="215">
        <v>2.1452365408445698E-2</v>
      </c>
      <c r="G1888" s="132" t="str">
        <f ca="1">IFERROR(_xll.BQL($A1888, "cur_mkt_cap(currency=EUR)")/1000000, " ")</f>
        <v xml:space="preserve"> </v>
      </c>
      <c r="M1888" s="308"/>
      <c r="N1888" s="215">
        <f t="shared" si="86"/>
        <v>2.3237378297943874E-4</v>
      </c>
      <c r="O1888" s="172" t="str">
        <f>IFERROR(IF(VLOOKUP($C1888,'MSCI Database'!$C:$R,2, FALSE)="","",VLOOKUP($C1888,'MSCI Database'!$C:$R,2, FALSE)),"")</f>
        <v>Leisure Products</v>
      </c>
      <c r="P1888" s="229" t="str">
        <f>IFERROR(IF(VLOOKUP($C1888,'MSCI Database'!$C:$R,3, FALSE)="","",VLOOKUP($C1888,'MSCI Database'!$C:$R,3, FALSE)),"")</f>
        <v>BB</v>
      </c>
      <c r="Q1888" s="229" t="str">
        <f>IFERROR(IF(VLOOKUP($C1888,'MSCI Database'!$C:$R,4, FALSE)="","",VLOOKUP($C1888,'MSCI Database'!$C:$R,4, FALSE)),"")</f>
        <v>0</v>
      </c>
      <c r="R1888" s="229">
        <f>IFERROR(IF(VLOOKUP($C1888,'MSCI Database'!$C:$R,5, FALSE)="","",VLOOKUP($C1888,'MSCI Database'!$C:$R,5, FALSE)),"")</f>
        <v>3.6</v>
      </c>
      <c r="S1888" s="229">
        <f>IFERROR(IF(VLOOKUP($C1888,'MSCI Database'!$C:$R,6, FALSE)="","",VLOOKUP($C1888,'MSCI Database'!$C:$R,6, FALSE)),"")</f>
        <v>1</v>
      </c>
      <c r="T1888" s="229">
        <f>IFERROR(IF(VLOOKUP($C1888,'MSCI Database'!$C:$R,7, FALSE)="","",VLOOKUP($C1888,'MSCI Database'!$C:$R,7, FALSE)),"")</f>
        <v>5.7</v>
      </c>
      <c r="U1888" s="229">
        <f>IFERROR(IF(VLOOKUP($C1888,'MSCI Database'!$C:$R,8, FALSE)="","",VLOOKUP($C1888,'MSCI Database'!$C:$R,8, FALSE)),"")</f>
        <v>3.1</v>
      </c>
      <c r="V1888" s="229">
        <f>IFERROR(IF(VLOOKUP($C1888,'MSCI Database'!$C:$R,9, FALSE)="","",VLOOKUP($C1888,'MSCI Database'!$C:$R,9, FALSE)),"")</f>
        <v>3.9</v>
      </c>
      <c r="W1888" s="215">
        <f t="shared" ca="1" si="87"/>
        <v>0</v>
      </c>
      <c r="X1888" s="276">
        <f>IFERROR(IF(VLOOKUP($C1888,'MSCI Database'!$C:$R,10, FALSE)="","",VLOOKUP($C1888,'MSCI Database'!$C:$R,10, FALSE)),"")</f>
        <v>98812</v>
      </c>
      <c r="Y1888" s="229" t="str">
        <f>IFERROR(IF(VLOOKUP($C1888,'MSCI Database'!$C:$R,11, FALSE)="","",VLOOKUP($C1888,'MSCI Database'!$C:$R,11, FALSE)),"")</f>
        <v>2019</v>
      </c>
      <c r="Z1888" s="229" t="str">
        <f>IFERROR(IF(VLOOKUP($C1888,'MSCI Database'!$C:$R,12, FALSE)="","",VLOOKUP($C1888,'MSCI Database'!$C:$R,12, FALSE)),"")</f>
        <v>E.Segmt-Moderately High</v>
      </c>
      <c r="AA1888" s="229" t="str">
        <f>IFERROR(IF(VLOOKUP($C1888,'MSCI Database'!$C:$R,13, FALSE)="","",VLOOKUP($C1888,'MSCI Database'!$C:$R,13, FALSE)),"")</f>
        <v>Robust supply chain monitoring; governance concerns persist</v>
      </c>
    </row>
    <row r="1889" spans="1:27" s="130" customFormat="1" ht="15" hidden="1" customHeight="1" outlineLevel="1">
      <c r="A1889" s="130" t="s">
        <v>3384</v>
      </c>
      <c r="B1889" s="130" t="s">
        <v>3385</v>
      </c>
      <c r="C1889" s="130" t="s">
        <v>3386</v>
      </c>
      <c r="D1889" s="130" t="s">
        <v>18672</v>
      </c>
      <c r="E1889" s="130" t="s">
        <v>18673</v>
      </c>
      <c r="F1889" s="215">
        <v>2.0783602901204751E-2</v>
      </c>
      <c r="G1889" s="132" t="str">
        <f ca="1">IFERROR(_xll.BQL($A1889, "cur_mkt_cap(currency=EUR)")/1000000, " ")</f>
        <v xml:space="preserve"> </v>
      </c>
      <c r="M1889" s="308"/>
      <c r="N1889" s="215">
        <f t="shared" si="86"/>
        <v>2.2512969260695182E-4</v>
      </c>
      <c r="O1889" s="172" t="str">
        <f>IFERROR(IF(VLOOKUP($C1889,'MSCI Database'!$C:$R,2, FALSE)="","",VLOOKUP($C1889,'MSCI Database'!$C:$R,2, FALSE)),"")</f>
        <v>Construction &amp; Engineering</v>
      </c>
      <c r="P1889" s="229" t="str">
        <f>IFERROR(IF(VLOOKUP($C1889,'MSCI Database'!$C:$R,3, FALSE)="","",VLOOKUP($C1889,'MSCI Database'!$C:$R,3, FALSE)),"")</f>
        <v>AA</v>
      </c>
      <c r="Q1889" s="229" t="str">
        <f>IFERROR(IF(VLOOKUP($C1889,'MSCI Database'!$C:$R,4, FALSE)="","",VLOOKUP($C1889,'MSCI Database'!$C:$R,4, FALSE)),"")</f>
        <v>0</v>
      </c>
      <c r="R1889" s="229">
        <f>IFERROR(IF(VLOOKUP($C1889,'MSCI Database'!$C:$R,5, FALSE)="","",VLOOKUP($C1889,'MSCI Database'!$C:$R,5, FALSE)),"")</f>
        <v>7.5</v>
      </c>
      <c r="S1889" s="229">
        <f>IFERROR(IF(VLOOKUP($C1889,'MSCI Database'!$C:$R,6, FALSE)="","",VLOOKUP($C1889,'MSCI Database'!$C:$R,6, FALSE)),"")</f>
        <v>5.8</v>
      </c>
      <c r="T1889" s="229">
        <f>IFERROR(IF(VLOOKUP($C1889,'MSCI Database'!$C:$R,7, FALSE)="","",VLOOKUP($C1889,'MSCI Database'!$C:$R,7, FALSE)),"")</f>
        <v>7.5</v>
      </c>
      <c r="U1889" s="229">
        <f>IFERROR(IF(VLOOKUP($C1889,'MSCI Database'!$C:$R,8, FALSE)="","",VLOOKUP($C1889,'MSCI Database'!$C:$R,8, FALSE)),"")</f>
        <v>4.4000000000000004</v>
      </c>
      <c r="V1889" s="229">
        <f>IFERROR(IF(VLOOKUP($C1889,'MSCI Database'!$C:$R,9, FALSE)="","",VLOOKUP($C1889,'MSCI Database'!$C:$R,9, FALSE)),"")</f>
        <v>5.4</v>
      </c>
      <c r="W1889" s="215">
        <f t="shared" ca="1" si="87"/>
        <v>0</v>
      </c>
      <c r="X1889" s="276">
        <f>IFERROR(IF(VLOOKUP($C1889,'MSCI Database'!$C:$R,10, FALSE)="","",VLOOKUP($C1889,'MSCI Database'!$C:$R,10, FALSE)),"")</f>
        <v>197064</v>
      </c>
      <c r="Y1889" s="229" t="str">
        <f>IFERROR(IF(VLOOKUP($C1889,'MSCI Database'!$C:$R,11, FALSE)="","",VLOOKUP($C1889,'MSCI Database'!$C:$R,11, FALSE)),"")</f>
        <v>2019</v>
      </c>
      <c r="Z1889" s="229" t="str">
        <f>IFERROR(IF(VLOOKUP($C1889,'MSCI Database'!$C:$R,12, FALSE)="","",VLOOKUP($C1889,'MSCI Database'!$C:$R,12, FALSE)),"")</f>
        <v>Reported</v>
      </c>
      <c r="AA1889" s="229" t="str">
        <f>IFERROR(IF(VLOOKUP($C1889,'MSCI Database'!$C:$R,13, FALSE)="","",VLOOKUP($C1889,'MSCI Database'!$C:$R,13, FALSE)),"")</f>
        <v>Leads peers in health and safety management</v>
      </c>
    </row>
    <row r="1890" spans="1:27" s="130" customFormat="1" ht="15" hidden="1" customHeight="1" outlineLevel="1">
      <c r="A1890" s="130" t="s">
        <v>3672</v>
      </c>
      <c r="B1890" s="130" t="s">
        <v>3673</v>
      </c>
      <c r="C1890" s="130" t="s">
        <v>3674</v>
      </c>
      <c r="D1890" s="130" t="s">
        <v>18672</v>
      </c>
      <c r="E1890" s="130" t="s">
        <v>18682</v>
      </c>
      <c r="F1890" s="215">
        <v>2.0456732342046591E-2</v>
      </c>
      <c r="G1890" s="132" t="str">
        <f ca="1">IFERROR(_xll.BQL($A1890, "cur_mkt_cap(currency=EUR)")/1000000, " ")</f>
        <v xml:space="preserve"> </v>
      </c>
      <c r="M1890" s="308"/>
      <c r="N1890" s="215">
        <f t="shared" si="86"/>
        <v>2.2158900387962466E-4</v>
      </c>
      <c r="O1890" s="172" t="str">
        <f>IFERROR(IF(VLOOKUP($C1890,'MSCI Database'!$C:$R,2, FALSE)="","",VLOOKUP($C1890,'MSCI Database'!$C:$R,2, FALSE)),"")</f>
        <v>Auto Components</v>
      </c>
      <c r="P1890" s="229" t="str">
        <f>IFERROR(IF(VLOOKUP($C1890,'MSCI Database'!$C:$R,3, FALSE)="","",VLOOKUP($C1890,'MSCI Database'!$C:$R,3, FALSE)),"")</f>
        <v>BB</v>
      </c>
      <c r="Q1890" s="229" t="str">
        <f>IFERROR(IF(VLOOKUP($C1890,'MSCI Database'!$C:$R,4, FALSE)="","",VLOOKUP($C1890,'MSCI Database'!$C:$R,4, FALSE)),"")</f>
        <v>0</v>
      </c>
      <c r="R1890" s="229">
        <f>IFERROR(IF(VLOOKUP($C1890,'MSCI Database'!$C:$R,5, FALSE)="","",VLOOKUP($C1890,'MSCI Database'!$C:$R,5, FALSE)),"")</f>
        <v>4</v>
      </c>
      <c r="S1890" s="229">
        <f>IFERROR(IF(VLOOKUP($C1890,'MSCI Database'!$C:$R,6, FALSE)="","",VLOOKUP($C1890,'MSCI Database'!$C:$R,6, FALSE)),"")</f>
        <v>5.5</v>
      </c>
      <c r="T1890" s="229">
        <f>IFERROR(IF(VLOOKUP($C1890,'MSCI Database'!$C:$R,7, FALSE)="","",VLOOKUP($C1890,'MSCI Database'!$C:$R,7, FALSE)),"")</f>
        <v>4.4000000000000004</v>
      </c>
      <c r="U1890" s="229">
        <f>IFERROR(IF(VLOOKUP($C1890,'MSCI Database'!$C:$R,8, FALSE)="","",VLOOKUP($C1890,'MSCI Database'!$C:$R,8, FALSE)),"")</f>
        <v>3.3</v>
      </c>
      <c r="V1890" s="229">
        <f>IFERROR(IF(VLOOKUP($C1890,'MSCI Database'!$C:$R,9, FALSE)="","",VLOOKUP($C1890,'MSCI Database'!$C:$R,9, FALSE)),"")</f>
        <v>4.2</v>
      </c>
      <c r="W1890" s="215">
        <f t="shared" ca="1" si="87"/>
        <v>0</v>
      </c>
      <c r="X1890" s="276">
        <f>IFERROR(IF(VLOOKUP($C1890,'MSCI Database'!$C:$R,10, FALSE)="","",VLOOKUP($C1890,'MSCI Database'!$C:$R,10, FALSE)),"")</f>
        <v>1373000</v>
      </c>
      <c r="Y1890" s="229" t="str">
        <f>IFERROR(IF(VLOOKUP($C1890,'MSCI Database'!$C:$R,11, FALSE)="","",VLOOKUP($C1890,'MSCI Database'!$C:$R,11, FALSE)),"")</f>
        <v>2019</v>
      </c>
      <c r="Z1890" s="229" t="str">
        <f>IFERROR(IF(VLOOKUP($C1890,'MSCI Database'!$C:$R,12, FALSE)="","",VLOOKUP($C1890,'MSCI Database'!$C:$R,12, FALSE)),"")</f>
        <v>Reported</v>
      </c>
      <c r="AA1890" s="229" t="str">
        <f>IFERROR(IF(VLOOKUP($C1890,'MSCI Database'!$C:$R,13, FALSE)="","",VLOOKUP($C1890,'MSCI Database'!$C:$R,13, FALSE)),"")</f>
        <v>Governance concerns persist; strategic focus on cleantech innovation</v>
      </c>
    </row>
    <row r="1891" spans="1:27" s="130" customFormat="1" ht="15" hidden="1" customHeight="1" outlineLevel="1">
      <c r="A1891" s="130" t="s">
        <v>5552</v>
      </c>
      <c r="B1891" s="130" t="s">
        <v>5553</v>
      </c>
      <c r="C1891" s="130" t="s">
        <v>5554</v>
      </c>
      <c r="D1891" s="130" t="s">
        <v>18701</v>
      </c>
      <c r="E1891" s="130" t="s">
        <v>18707</v>
      </c>
      <c r="F1891" s="215">
        <v>2.859393081823379E-2</v>
      </c>
      <c r="G1891" s="132" t="str">
        <f ca="1">IFERROR(_xll.BQL($A1891, "cur_mkt_cap(currency=EUR)")/1000000, " ")</f>
        <v xml:space="preserve"> </v>
      </c>
      <c r="M1891" s="308"/>
      <c r="N1891" s="215">
        <f t="shared" si="86"/>
        <v>3.0973180569959162E-4</v>
      </c>
      <c r="O1891" s="172" t="str">
        <f>IFERROR(IF(VLOOKUP($C1891,'MSCI Database'!$C:$R,2, FALSE)="","",VLOOKUP($C1891,'MSCI Database'!$C:$R,2, FALSE)),"")</f>
        <v>Integrated Oil &amp; Gas</v>
      </c>
      <c r="P1891" s="229" t="str">
        <f>IFERROR(IF(VLOOKUP($C1891,'MSCI Database'!$C:$R,3, FALSE)="","",VLOOKUP($C1891,'MSCI Database'!$C:$R,3, FALSE)),"")</f>
        <v>BB</v>
      </c>
      <c r="Q1891" s="229" t="str">
        <f>IFERROR(IF(VLOOKUP($C1891,'MSCI Database'!$C:$R,4, FALSE)="","",VLOOKUP($C1891,'MSCI Database'!$C:$R,4, FALSE)),"")</f>
        <v>-1</v>
      </c>
      <c r="R1891" s="229">
        <f>IFERROR(IF(VLOOKUP($C1891,'MSCI Database'!$C:$R,5, FALSE)="","",VLOOKUP($C1891,'MSCI Database'!$C:$R,5, FALSE)),"")</f>
        <v>3.7</v>
      </c>
      <c r="S1891" s="229">
        <f>IFERROR(IF(VLOOKUP($C1891,'MSCI Database'!$C:$R,6, FALSE)="","",VLOOKUP($C1891,'MSCI Database'!$C:$R,6, FALSE)),"")</f>
        <v>6.5</v>
      </c>
      <c r="T1891" s="229">
        <f>IFERROR(IF(VLOOKUP($C1891,'MSCI Database'!$C:$R,7, FALSE)="","",VLOOKUP($C1891,'MSCI Database'!$C:$R,7, FALSE)),"")</f>
        <v>6.3</v>
      </c>
      <c r="U1891" s="229">
        <f>IFERROR(IF(VLOOKUP($C1891,'MSCI Database'!$C:$R,8, FALSE)="","",VLOOKUP($C1891,'MSCI Database'!$C:$R,8, FALSE)),"")</f>
        <v>0</v>
      </c>
      <c r="V1891" s="229">
        <f>IFERROR(IF(VLOOKUP($C1891,'MSCI Database'!$C:$R,9, FALSE)="","",VLOOKUP($C1891,'MSCI Database'!$C:$R,9, FALSE)),"")</f>
        <v>4.3</v>
      </c>
      <c r="W1891" s="215">
        <f t="shared" ca="1" si="87"/>
        <v>0</v>
      </c>
      <c r="X1891" s="276">
        <f>IFERROR(IF(VLOOKUP($C1891,'MSCI Database'!$C:$R,10, FALSE)="","",VLOOKUP($C1891,'MSCI Database'!$C:$R,10, FALSE)),"")</f>
        <v>239078275</v>
      </c>
      <c r="Y1891" s="229" t="str">
        <f>IFERROR(IF(VLOOKUP($C1891,'MSCI Database'!$C:$R,11, FALSE)="","",VLOOKUP($C1891,'MSCI Database'!$C:$R,11, FALSE)),"")</f>
        <v>2019</v>
      </c>
      <c r="Z1891" s="229" t="str">
        <f>IFERROR(IF(VLOOKUP($C1891,'MSCI Database'!$C:$R,12, FALSE)="","",VLOOKUP($C1891,'MSCI Database'!$C:$R,12, FALSE)),"")</f>
        <v>E.Segmt-Moderate</v>
      </c>
      <c r="AA1891" s="229" t="str">
        <f>IFERROR(IF(VLOOKUP($C1891,'MSCI Database'!$C:$R,13, FALSE)="","",VLOOKUP($C1891,'MSCI Database'!$C:$R,13, FALSE)),"")</f>
        <v>Concerns over governance practices and ethics-related controversies</v>
      </c>
    </row>
    <row r="1892" spans="1:27" s="130" customFormat="1" ht="15" hidden="1" customHeight="1" outlineLevel="1">
      <c r="A1892" s="130" t="s">
        <v>4271</v>
      </c>
      <c r="B1892" s="130" t="s">
        <v>4272</v>
      </c>
      <c r="C1892" s="130" t="s">
        <v>4273</v>
      </c>
      <c r="D1892" s="130" t="s">
        <v>18672</v>
      </c>
      <c r="E1892" s="130" t="s">
        <v>18673</v>
      </c>
      <c r="F1892" s="215">
        <v>1.9854815343559509E-2</v>
      </c>
      <c r="G1892" s="132" t="str">
        <f ca="1">IFERROR(_xll.BQL($A1892, "cur_mkt_cap(currency=EUR)")/1000000, " ")</f>
        <v xml:space="preserve"> </v>
      </c>
      <c r="M1892" s="308"/>
      <c r="N1892" s="215">
        <f t="shared" si="86"/>
        <v>2.150689895448415E-4</v>
      </c>
      <c r="O1892" s="172" t="str">
        <f>IFERROR(IF(VLOOKUP($C1892,'MSCI Database'!$C:$R,2, FALSE)="","",VLOOKUP($C1892,'MSCI Database'!$C:$R,2, FALSE)),"")</f>
        <v>Air Freight &amp; Logistics</v>
      </c>
      <c r="P1892" s="229" t="str">
        <f>IFERROR(IF(VLOOKUP($C1892,'MSCI Database'!$C:$R,3, FALSE)="","",VLOOKUP($C1892,'MSCI Database'!$C:$R,3, FALSE)),"")</f>
        <v>BBB</v>
      </c>
      <c r="Q1892" s="229" t="str">
        <f>IFERROR(IF(VLOOKUP($C1892,'MSCI Database'!$C:$R,4, FALSE)="","",VLOOKUP($C1892,'MSCI Database'!$C:$R,4, FALSE)),"")</f>
        <v>1</v>
      </c>
      <c r="R1892" s="229">
        <f>IFERROR(IF(VLOOKUP($C1892,'MSCI Database'!$C:$R,5, FALSE)="","",VLOOKUP($C1892,'MSCI Database'!$C:$R,5, FALSE)),"")</f>
        <v>5.7</v>
      </c>
      <c r="S1892" s="229">
        <f>IFERROR(IF(VLOOKUP($C1892,'MSCI Database'!$C:$R,6, FALSE)="","",VLOOKUP($C1892,'MSCI Database'!$C:$R,6, FALSE)),"")</f>
        <v>9.6999999999999993</v>
      </c>
      <c r="T1892" s="229">
        <f>IFERROR(IF(VLOOKUP($C1892,'MSCI Database'!$C:$R,7, FALSE)="","",VLOOKUP($C1892,'MSCI Database'!$C:$R,7, FALSE)),"")</f>
        <v>4.7</v>
      </c>
      <c r="U1892" s="229">
        <f>IFERROR(IF(VLOOKUP($C1892,'MSCI Database'!$C:$R,8, FALSE)="","",VLOOKUP($C1892,'MSCI Database'!$C:$R,8, FALSE)),"")</f>
        <v>4.2</v>
      </c>
      <c r="V1892" s="229">
        <f>IFERROR(IF(VLOOKUP($C1892,'MSCI Database'!$C:$R,9, FALSE)="","",VLOOKUP($C1892,'MSCI Database'!$C:$R,9, FALSE)),"")</f>
        <v>5.3</v>
      </c>
      <c r="W1892" s="215">
        <f t="shared" ca="1" si="87"/>
        <v>0</v>
      </c>
      <c r="X1892" s="276">
        <f>IFERROR(IF(VLOOKUP($C1892,'MSCI Database'!$C:$R,10, FALSE)="","",VLOOKUP($C1892,'MSCI Database'!$C:$R,10, FALSE)),"")</f>
        <v>926061</v>
      </c>
      <c r="Y1892" s="229" t="str">
        <f>IFERROR(IF(VLOOKUP($C1892,'MSCI Database'!$C:$R,11, FALSE)="","",VLOOKUP($C1892,'MSCI Database'!$C:$R,11, FALSE)),"")</f>
        <v>2019</v>
      </c>
      <c r="Z1892" s="229" t="str">
        <f>IFERROR(IF(VLOOKUP($C1892,'MSCI Database'!$C:$R,12, FALSE)="","",VLOOKUP($C1892,'MSCI Database'!$C:$R,12, FALSE)),"")</f>
        <v>Reported</v>
      </c>
      <c r="AA1892" s="229" t="str">
        <f>IFERROR(IF(VLOOKUP($C1892,'MSCI Database'!$C:$R,13, FALSE)="","",VLOOKUP($C1892,'MSCI Database'!$C:$R,13, FALSE)),"")</f>
        <v>Improved board structure; concerns on driver shortage and moving services segment remain</v>
      </c>
    </row>
    <row r="1893" spans="1:27" s="130" customFormat="1" ht="15" hidden="1" customHeight="1" outlineLevel="1">
      <c r="A1893" s="130" t="s">
        <v>6311</v>
      </c>
      <c r="B1893" s="130" t="s">
        <v>6312</v>
      </c>
      <c r="C1893" s="130" t="s">
        <v>6313</v>
      </c>
      <c r="D1893" s="130" t="s">
        <v>12128</v>
      </c>
      <c r="E1893" s="130" t="s">
        <v>18682</v>
      </c>
      <c r="F1893" s="215">
        <v>2.1647721256646499</v>
      </c>
      <c r="G1893" s="132" t="str">
        <f ca="1">IFERROR(_xll.BQL($A1893, "cur_mkt_cap(currency=EUR)")/1000000, " ")</f>
        <v xml:space="preserve"> </v>
      </c>
      <c r="M1893" s="308"/>
      <c r="N1893" s="215">
        <f t="shared" si="86"/>
        <v>2.3448989356254977E-2</v>
      </c>
      <c r="O1893" s="172" t="str">
        <f>IFERROR(IF(VLOOKUP($C1893,'MSCI Database'!$C:$R,2, FALSE)="","",VLOOKUP($C1893,'MSCI Database'!$C:$R,2, FALSE)),"")</f>
        <v>Retail - Consumer Discretionary</v>
      </c>
      <c r="P1893" s="229" t="str">
        <f>IFERROR(IF(VLOOKUP($C1893,'MSCI Database'!$C:$R,3, FALSE)="","",VLOOKUP($C1893,'MSCI Database'!$C:$R,3, FALSE)),"")</f>
        <v>BBB</v>
      </c>
      <c r="Q1893" s="229" t="str">
        <f>IFERROR(IF(VLOOKUP($C1893,'MSCI Database'!$C:$R,4, FALSE)="","",VLOOKUP($C1893,'MSCI Database'!$C:$R,4, FALSE)),"")</f>
        <v>0</v>
      </c>
      <c r="R1893" s="229">
        <f>IFERROR(IF(VLOOKUP($C1893,'MSCI Database'!$C:$R,5, FALSE)="","",VLOOKUP($C1893,'MSCI Database'!$C:$R,5, FALSE)),"")</f>
        <v>5.4</v>
      </c>
      <c r="S1893" s="229">
        <f>IFERROR(IF(VLOOKUP($C1893,'MSCI Database'!$C:$R,6, FALSE)="","",VLOOKUP($C1893,'MSCI Database'!$C:$R,6, FALSE)),"")</f>
        <v>4</v>
      </c>
      <c r="T1893" s="229">
        <f>IFERROR(IF(VLOOKUP($C1893,'MSCI Database'!$C:$R,7, FALSE)="","",VLOOKUP($C1893,'MSCI Database'!$C:$R,7, FALSE)),"")</f>
        <v>4.7</v>
      </c>
      <c r="U1893" s="229">
        <f>IFERROR(IF(VLOOKUP($C1893,'MSCI Database'!$C:$R,8, FALSE)="","",VLOOKUP($C1893,'MSCI Database'!$C:$R,8, FALSE)),"")</f>
        <v>5.0999999999999996</v>
      </c>
      <c r="V1893" s="229">
        <f>IFERROR(IF(VLOOKUP($C1893,'MSCI Database'!$C:$R,9, FALSE)="","",VLOOKUP($C1893,'MSCI Database'!$C:$R,9, FALSE)),"")</f>
        <v>4.8</v>
      </c>
      <c r="W1893" s="215">
        <f t="shared" ca="1" si="87"/>
        <v>0</v>
      </c>
      <c r="X1893" s="276">
        <f>IFERROR(IF(VLOOKUP($C1893,'MSCI Database'!$C:$R,10, FALSE)="","",VLOOKUP($C1893,'MSCI Database'!$C:$R,10, FALSE)),"")</f>
        <v>11260000</v>
      </c>
      <c r="Y1893" s="229" t="str">
        <f>IFERROR(IF(VLOOKUP($C1893,'MSCI Database'!$C:$R,11, FALSE)="","",VLOOKUP($C1893,'MSCI Database'!$C:$R,11, FALSE)),"")</f>
        <v>2019</v>
      </c>
      <c r="Z1893" s="229" t="str">
        <f>IFERROR(IF(VLOOKUP($C1893,'MSCI Database'!$C:$R,12, FALSE)="","",VLOOKUP($C1893,'MSCI Database'!$C:$R,12, FALSE)),"")</f>
        <v>Reported</v>
      </c>
      <c r="AA1893" s="229" t="str">
        <f>IFERROR(IF(VLOOKUP($C1893,'MSCI Database'!$C:$R,13, FALSE)="","",VLOOKUP($C1893,'MSCI Database'!$C:$R,13, FALSE)),"")</f>
        <v>Allegations of antitrust violations weigh on governance performance</v>
      </c>
    </row>
    <row r="1894" spans="1:27" s="130" customFormat="1" ht="15" hidden="1" customHeight="1" outlineLevel="1">
      <c r="A1894" s="130" t="s">
        <v>4215</v>
      </c>
      <c r="B1894" s="130" t="s">
        <v>4216</v>
      </c>
      <c r="C1894" s="130" t="s">
        <v>4217</v>
      </c>
      <c r="D1894" s="130" t="s">
        <v>18672</v>
      </c>
      <c r="E1894" s="130" t="s">
        <v>18673</v>
      </c>
      <c r="F1894" s="215">
        <v>1.9819924613241779E-2</v>
      </c>
      <c r="G1894" s="132" t="str">
        <f ca="1">IFERROR(_xll.BQL($A1894, "cur_mkt_cap(currency=EUR)")/1000000, " ")</f>
        <v xml:space="preserve"> </v>
      </c>
      <c r="M1894" s="308"/>
      <c r="N1894" s="215">
        <f t="shared" si="86"/>
        <v>2.1469105029010301E-4</v>
      </c>
      <c r="O1894" s="172" t="str">
        <f>IFERROR(IF(VLOOKUP($C1894,'MSCI Database'!$C:$R,2, FALSE)="","",VLOOKUP($C1894,'MSCI Database'!$C:$R,2, FALSE)),"")</f>
        <v>Industrial Machinery</v>
      </c>
      <c r="P1894" s="229" t="str">
        <f>IFERROR(IF(VLOOKUP($C1894,'MSCI Database'!$C:$R,3, FALSE)="","",VLOOKUP($C1894,'MSCI Database'!$C:$R,3, FALSE)),"")</f>
        <v>A</v>
      </c>
      <c r="Q1894" s="229" t="str">
        <f>IFERROR(IF(VLOOKUP($C1894,'MSCI Database'!$C:$R,4, FALSE)="","",VLOOKUP($C1894,'MSCI Database'!$C:$R,4, FALSE)),"")</f>
        <v>0</v>
      </c>
      <c r="R1894" s="229">
        <f>IFERROR(IF(VLOOKUP($C1894,'MSCI Database'!$C:$R,5, FALSE)="","",VLOOKUP($C1894,'MSCI Database'!$C:$R,5, FALSE)),"")</f>
        <v>6.6</v>
      </c>
      <c r="S1894" s="229">
        <f>IFERROR(IF(VLOOKUP($C1894,'MSCI Database'!$C:$R,6, FALSE)="","",VLOOKUP($C1894,'MSCI Database'!$C:$R,6, FALSE)),"")</f>
        <v>6.8</v>
      </c>
      <c r="T1894" s="229">
        <f>IFERROR(IF(VLOOKUP($C1894,'MSCI Database'!$C:$R,7, FALSE)="","",VLOOKUP($C1894,'MSCI Database'!$C:$R,7, FALSE)),"")</f>
        <v>6.4</v>
      </c>
      <c r="U1894" s="229">
        <f>IFERROR(IF(VLOOKUP($C1894,'MSCI Database'!$C:$R,8, FALSE)="","",VLOOKUP($C1894,'MSCI Database'!$C:$R,8, FALSE)),"")</f>
        <v>3.7</v>
      </c>
      <c r="V1894" s="229">
        <f>IFERROR(IF(VLOOKUP($C1894,'MSCI Database'!$C:$R,9, FALSE)="","",VLOOKUP($C1894,'MSCI Database'!$C:$R,9, FALSE)),"")</f>
        <v>5.3</v>
      </c>
      <c r="W1894" s="215">
        <f t="shared" ca="1" si="87"/>
        <v>0</v>
      </c>
      <c r="X1894" s="276">
        <f>IFERROR(IF(VLOOKUP($C1894,'MSCI Database'!$C:$R,10, FALSE)="","",VLOOKUP($C1894,'MSCI Database'!$C:$R,10, FALSE)),"")</f>
        <v>714041</v>
      </c>
      <c r="Y1894" s="229" t="str">
        <f>IFERROR(IF(VLOOKUP($C1894,'MSCI Database'!$C:$R,11, FALSE)="","",VLOOKUP($C1894,'MSCI Database'!$C:$R,11, FALSE)),"")</f>
        <v>2019</v>
      </c>
      <c r="Z1894" s="229" t="str">
        <f>IFERROR(IF(VLOOKUP($C1894,'MSCI Database'!$C:$R,12, FALSE)="","",VLOOKUP($C1894,'MSCI Database'!$C:$R,12, FALSE)),"")</f>
        <v>Reported</v>
      </c>
      <c r="AA1894" s="229" t="str">
        <f>IFERROR(IF(VLOOKUP($C1894,'MSCI Database'!$C:$R,13, FALSE)="","",VLOOKUP($C1894,'MSCI Database'!$C:$R,13, FALSE)),"")</f>
        <v>Cleantech strategy leverages on relatively high R&amp;D spending; lags in corporate governance practices</v>
      </c>
    </row>
    <row r="1895" spans="1:27" s="130" customFormat="1" ht="15" hidden="1" customHeight="1" outlineLevel="1">
      <c r="A1895" s="130" t="s">
        <v>4164</v>
      </c>
      <c r="B1895" s="130" t="s">
        <v>4165</v>
      </c>
      <c r="C1895" s="130" t="s">
        <v>4166</v>
      </c>
      <c r="D1895" s="130" t="s">
        <v>18672</v>
      </c>
      <c r="E1895" s="130" t="s">
        <v>18673</v>
      </c>
      <c r="F1895" s="215">
        <v>1.9856244657723739E-2</v>
      </c>
      <c r="G1895" s="132" t="str">
        <f ca="1">IFERROR(_xll.BQL($A1895, "cur_mkt_cap(currency=EUR)")/1000000, " ")</f>
        <v xml:space="preserve"> </v>
      </c>
      <c r="M1895" s="308"/>
      <c r="N1895" s="215">
        <f t="shared" si="86"/>
        <v>2.1508447199319089E-4</v>
      </c>
      <c r="O1895" s="172" t="str">
        <f>IFERROR(IF(VLOOKUP($C1895,'MSCI Database'!$C:$R,2, FALSE)="","",VLOOKUP($C1895,'MSCI Database'!$C:$R,2, FALSE)),"")</f>
        <v>Trading Companies &amp; Distributors</v>
      </c>
      <c r="P1895" s="229" t="str">
        <f>IFERROR(IF(VLOOKUP($C1895,'MSCI Database'!$C:$R,3, FALSE)="","",VLOOKUP($C1895,'MSCI Database'!$C:$R,3, FALSE)),"")</f>
        <v>A</v>
      </c>
      <c r="Q1895" s="229" t="str">
        <f>IFERROR(IF(VLOOKUP($C1895,'MSCI Database'!$C:$R,4, FALSE)="","",VLOOKUP($C1895,'MSCI Database'!$C:$R,4, FALSE)),"")</f>
        <v>0</v>
      </c>
      <c r="R1895" s="229">
        <f>IFERROR(IF(VLOOKUP($C1895,'MSCI Database'!$C:$R,5, FALSE)="","",VLOOKUP($C1895,'MSCI Database'!$C:$R,5, FALSE)),"")</f>
        <v>6.3</v>
      </c>
      <c r="S1895" s="229">
        <f>IFERROR(IF(VLOOKUP($C1895,'MSCI Database'!$C:$R,6, FALSE)="","",VLOOKUP($C1895,'MSCI Database'!$C:$R,6, FALSE)),"")</f>
        <v>5.2</v>
      </c>
      <c r="T1895" s="229">
        <f>IFERROR(IF(VLOOKUP($C1895,'MSCI Database'!$C:$R,7, FALSE)="","",VLOOKUP($C1895,'MSCI Database'!$C:$R,7, FALSE)),"")</f>
        <v>6.1</v>
      </c>
      <c r="U1895" s="229">
        <f>IFERROR(IF(VLOOKUP($C1895,'MSCI Database'!$C:$R,8, FALSE)="","",VLOOKUP($C1895,'MSCI Database'!$C:$R,8, FALSE)),"")</f>
        <v>5.3</v>
      </c>
      <c r="V1895" s="229">
        <f>IFERROR(IF(VLOOKUP($C1895,'MSCI Database'!$C:$R,9, FALSE)="","",VLOOKUP($C1895,'MSCI Database'!$C:$R,9, FALSE)),"")</f>
        <v>5.5</v>
      </c>
      <c r="W1895" s="215">
        <f t="shared" ca="1" si="87"/>
        <v>0</v>
      </c>
      <c r="X1895" s="276">
        <f>IFERROR(IF(VLOOKUP($C1895,'MSCI Database'!$C:$R,10, FALSE)="","",VLOOKUP($C1895,'MSCI Database'!$C:$R,10, FALSE)),"")</f>
        <v>907376</v>
      </c>
      <c r="Y1895" s="229" t="str">
        <f>IFERROR(IF(VLOOKUP($C1895,'MSCI Database'!$C:$R,11, FALSE)="","",VLOOKUP($C1895,'MSCI Database'!$C:$R,11, FALSE)),"")</f>
        <v>2019</v>
      </c>
      <c r="Z1895" s="229" t="str">
        <f>IFERROR(IF(VLOOKUP($C1895,'MSCI Database'!$C:$R,12, FALSE)="","",VLOOKUP($C1895,'MSCI Database'!$C:$R,12, FALSE)),"")</f>
        <v>E.CSI</v>
      </c>
      <c r="AA1895" s="229" t="str">
        <f>IFERROR(IF(VLOOKUP($C1895,'MSCI Database'!$C:$R,13, FALSE)="","",VLOOKUP($C1895,'MSCI Database'!$C:$R,13, FALSE)),"")</f>
        <v>New business opportunities in the cleantech market; sustained focus on product safety and quality</v>
      </c>
    </row>
    <row r="1896" spans="1:27" s="130" customFormat="1" ht="15" hidden="1" customHeight="1" outlineLevel="1">
      <c r="A1896" s="130" t="s">
        <v>5453</v>
      </c>
      <c r="B1896" s="130" t="s">
        <v>5454</v>
      </c>
      <c r="C1896" s="130" t="s">
        <v>5455</v>
      </c>
      <c r="D1896" s="130" t="s">
        <v>12153</v>
      </c>
      <c r="E1896" s="130" t="s">
        <v>18704</v>
      </c>
      <c r="F1896" s="215">
        <v>4.3260020827910327E-2</v>
      </c>
      <c r="G1896" s="132" t="str">
        <f ca="1">IFERROR(_xll.BQL($A1896, "cur_mkt_cap(currency=EUR)")/1000000, " ")</f>
        <v xml:space="preserve"> </v>
      </c>
      <c r="M1896" s="308"/>
      <c r="N1896" s="215">
        <f t="shared" si="86"/>
        <v>4.6859609652151517E-4</v>
      </c>
      <c r="O1896" s="172" t="str">
        <f>IFERROR(IF(VLOOKUP($C1896,'MSCI Database'!$C:$R,2, FALSE)="","",VLOOKUP($C1896,'MSCI Database'!$C:$R,2, FALSE)),"")</f>
        <v>Real Estate Management &amp; Services</v>
      </c>
      <c r="P1896" s="229" t="str">
        <f>IFERROR(IF(VLOOKUP($C1896,'MSCI Database'!$C:$R,3, FALSE)="","",VLOOKUP($C1896,'MSCI Database'!$C:$R,3, FALSE)),"")</f>
        <v>BBB</v>
      </c>
      <c r="Q1896" s="229" t="str">
        <f>IFERROR(IF(VLOOKUP($C1896,'MSCI Database'!$C:$R,4, FALSE)="","",VLOOKUP($C1896,'MSCI Database'!$C:$R,4, FALSE)),"")</f>
        <v>0</v>
      </c>
      <c r="R1896" s="229">
        <f>IFERROR(IF(VLOOKUP($C1896,'MSCI Database'!$C:$R,5, FALSE)="","",VLOOKUP($C1896,'MSCI Database'!$C:$R,5, FALSE)),"")</f>
        <v>4.3</v>
      </c>
      <c r="S1896" s="229">
        <f>IFERROR(IF(VLOOKUP($C1896,'MSCI Database'!$C:$R,6, FALSE)="","",VLOOKUP($C1896,'MSCI Database'!$C:$R,6, FALSE)),"")</f>
        <v>5.3</v>
      </c>
      <c r="T1896" s="229">
        <f>IFERROR(IF(VLOOKUP($C1896,'MSCI Database'!$C:$R,7, FALSE)="","",VLOOKUP($C1896,'MSCI Database'!$C:$R,7, FALSE)),"")</f>
        <v>5.4</v>
      </c>
      <c r="U1896" s="229">
        <f>IFERROR(IF(VLOOKUP($C1896,'MSCI Database'!$C:$R,8, FALSE)="","",VLOOKUP($C1896,'MSCI Database'!$C:$R,8, FALSE)),"")</f>
        <v>2.9</v>
      </c>
      <c r="V1896" s="229">
        <f>IFERROR(IF(VLOOKUP($C1896,'MSCI Database'!$C:$R,9, FALSE)="","",VLOOKUP($C1896,'MSCI Database'!$C:$R,9, FALSE)),"")</f>
        <v>4.5</v>
      </c>
      <c r="W1896" s="215">
        <f t="shared" ca="1" si="87"/>
        <v>0</v>
      </c>
      <c r="X1896" s="276">
        <f>IFERROR(IF(VLOOKUP($C1896,'MSCI Database'!$C:$R,10, FALSE)="","",VLOOKUP($C1896,'MSCI Database'!$C:$R,10, FALSE)),"")</f>
        <v>1052807</v>
      </c>
      <c r="Y1896" s="229" t="str">
        <f>IFERROR(IF(VLOOKUP($C1896,'MSCI Database'!$C:$R,11, FALSE)="","",VLOOKUP($C1896,'MSCI Database'!$C:$R,11, FALSE)),"")</f>
        <v>2019</v>
      </c>
      <c r="Z1896" s="229" t="str">
        <f>IFERROR(IF(VLOOKUP($C1896,'MSCI Database'!$C:$R,12, FALSE)="","",VLOOKUP($C1896,'MSCI Database'!$C:$R,12, FALSE)),"")</f>
        <v>E.CSI</v>
      </c>
      <c r="AA1896" s="229" t="str">
        <f>IFERROR(IF(VLOOKUP($C1896,'MSCI Database'!$C:$R,13, FALSE)="","",VLOOKUP($C1896,'MSCI Database'!$C:$R,13, FALSE)),"")</f>
        <v>Workforce support measures during COVID-19, but safety management lags peers</v>
      </c>
    </row>
    <row r="1897" spans="1:27" s="130" customFormat="1" ht="15" hidden="1" customHeight="1" outlineLevel="1">
      <c r="A1897" s="130" t="s">
        <v>3913</v>
      </c>
      <c r="B1897" s="130" t="s">
        <v>3914</v>
      </c>
      <c r="C1897" s="130" t="s">
        <v>3915</v>
      </c>
      <c r="D1897" s="130" t="s">
        <v>18672</v>
      </c>
      <c r="E1897" s="130" t="s">
        <v>18682</v>
      </c>
      <c r="F1897" s="215">
        <v>1.9197924110550751E-2</v>
      </c>
      <c r="G1897" s="132" t="str">
        <f ca="1">IFERROR(_xll.BQL($A1897, "cur_mkt_cap(currency=EUR)")/1000000, " ")</f>
        <v xml:space="preserve"> </v>
      </c>
      <c r="M1897" s="308"/>
      <c r="N1897" s="215">
        <f t="shared" si="86"/>
        <v>2.0795348978926782E-4</v>
      </c>
      <c r="O1897" s="172" t="str">
        <f>IFERROR(IF(VLOOKUP($C1897,'MSCI Database'!$C:$R,2, FALSE)="","",VLOOKUP($C1897,'MSCI Database'!$C:$R,2, FALSE)),"")</f>
        <v>Retail - Consumer Discretionary</v>
      </c>
      <c r="P1897" s="229" t="str">
        <f>IFERROR(IF(VLOOKUP($C1897,'MSCI Database'!$C:$R,3, FALSE)="","",VLOOKUP($C1897,'MSCI Database'!$C:$R,3, FALSE)),"")</f>
        <v>BBB</v>
      </c>
      <c r="Q1897" s="229" t="str">
        <f>IFERROR(IF(VLOOKUP($C1897,'MSCI Database'!$C:$R,4, FALSE)="","",VLOOKUP($C1897,'MSCI Database'!$C:$R,4, FALSE)),"")</f>
        <v>1</v>
      </c>
      <c r="R1897" s="229">
        <f>IFERROR(IF(VLOOKUP($C1897,'MSCI Database'!$C:$R,5, FALSE)="","",VLOOKUP($C1897,'MSCI Database'!$C:$R,5, FALSE)),"")</f>
        <v>5.0999999999999996</v>
      </c>
      <c r="S1897" s="229">
        <f>IFERROR(IF(VLOOKUP($C1897,'MSCI Database'!$C:$R,6, FALSE)="","",VLOOKUP($C1897,'MSCI Database'!$C:$R,6, FALSE)),"")</f>
        <v>2.8</v>
      </c>
      <c r="T1897" s="229">
        <f>IFERROR(IF(VLOOKUP($C1897,'MSCI Database'!$C:$R,7, FALSE)="","",VLOOKUP($C1897,'MSCI Database'!$C:$R,7, FALSE)),"")</f>
        <v>5.3</v>
      </c>
      <c r="U1897" s="229">
        <f>IFERROR(IF(VLOOKUP($C1897,'MSCI Database'!$C:$R,8, FALSE)="","",VLOOKUP($C1897,'MSCI Database'!$C:$R,8, FALSE)),"")</f>
        <v>3.7</v>
      </c>
      <c r="V1897" s="229">
        <f>IFERROR(IF(VLOOKUP($C1897,'MSCI Database'!$C:$R,9, FALSE)="","",VLOOKUP($C1897,'MSCI Database'!$C:$R,9, FALSE)),"")</f>
        <v>4.3</v>
      </c>
      <c r="W1897" s="215">
        <f t="shared" ca="1" si="87"/>
        <v>0</v>
      </c>
      <c r="X1897" s="276">
        <f>IFERROR(IF(VLOOKUP($C1897,'MSCI Database'!$C:$R,10, FALSE)="","",VLOOKUP($C1897,'MSCI Database'!$C:$R,10, FALSE)),"")</f>
        <v>364800</v>
      </c>
      <c r="Y1897" s="229" t="str">
        <f>IFERROR(IF(VLOOKUP($C1897,'MSCI Database'!$C:$R,11, FALSE)="","",VLOOKUP($C1897,'MSCI Database'!$C:$R,11, FALSE)),"")</f>
        <v>2019</v>
      </c>
      <c r="Z1897" s="229" t="str">
        <f>IFERROR(IF(VLOOKUP($C1897,'MSCI Database'!$C:$R,12, FALSE)="","",VLOOKUP($C1897,'MSCI Database'!$C:$R,12, FALSE)),"")</f>
        <v>Reported</v>
      </c>
      <c r="AA1897" s="229" t="str">
        <f>IFERROR(IF(VLOOKUP($C1897,'MSCI Database'!$C:$R,13, FALSE)="","",VLOOKUP($C1897,'MSCI Database'!$C:$R,13, FALSE)),"")</f>
        <v>Improved data security initiatives drive upgrade</v>
      </c>
    </row>
    <row r="1898" spans="1:27" s="130" customFormat="1" ht="15" hidden="1" customHeight="1" outlineLevel="1">
      <c r="A1898" s="130" t="s">
        <v>3392</v>
      </c>
      <c r="B1898" s="130" t="s">
        <v>3393</v>
      </c>
      <c r="C1898" s="130" t="s">
        <v>3394</v>
      </c>
      <c r="D1898" s="130" t="s">
        <v>18672</v>
      </c>
      <c r="E1898" s="130" t="s">
        <v>12133</v>
      </c>
      <c r="F1898" s="215">
        <v>1.9274897598884049E-2</v>
      </c>
      <c r="G1898" s="132" t="str">
        <f ca="1">IFERROR(_xll.BQL($A1898, "cur_mkt_cap(currency=EUR)")/1000000, " ")</f>
        <v xml:space="preserve"> </v>
      </c>
      <c r="M1898" s="308"/>
      <c r="N1898" s="215">
        <f t="shared" si="86"/>
        <v>2.0878727293311127E-4</v>
      </c>
      <c r="O1898" s="172" t="str">
        <f>IFERROR(IF(VLOOKUP($C1898,'MSCI Database'!$C:$R,2, FALSE)="","",VLOOKUP($C1898,'MSCI Database'!$C:$R,2, FALSE)),"")</f>
        <v>Pharmaceuticals</v>
      </c>
      <c r="P1898" s="229" t="str">
        <f>IFERROR(IF(VLOOKUP($C1898,'MSCI Database'!$C:$R,3, FALSE)="","",VLOOKUP($C1898,'MSCI Database'!$C:$R,3, FALSE)),"")</f>
        <v>A</v>
      </c>
      <c r="Q1898" s="229" t="str">
        <f>IFERROR(IF(VLOOKUP($C1898,'MSCI Database'!$C:$R,4, FALSE)="","",VLOOKUP($C1898,'MSCI Database'!$C:$R,4, FALSE)),"")</f>
        <v>0</v>
      </c>
      <c r="R1898" s="229">
        <f>IFERROR(IF(VLOOKUP($C1898,'MSCI Database'!$C:$R,5, FALSE)="","",VLOOKUP($C1898,'MSCI Database'!$C:$R,5, FALSE)),"")</f>
        <v>6.4</v>
      </c>
      <c r="S1898" s="229">
        <f>IFERROR(IF(VLOOKUP($C1898,'MSCI Database'!$C:$R,6, FALSE)="","",VLOOKUP($C1898,'MSCI Database'!$C:$R,6, FALSE)),"")</f>
        <v>5</v>
      </c>
      <c r="T1898" s="229">
        <f>IFERROR(IF(VLOOKUP($C1898,'MSCI Database'!$C:$R,7, FALSE)="","",VLOOKUP($C1898,'MSCI Database'!$C:$R,7, FALSE)),"")</f>
        <v>5.5</v>
      </c>
      <c r="U1898" s="229">
        <f>IFERROR(IF(VLOOKUP($C1898,'MSCI Database'!$C:$R,8, FALSE)="","",VLOOKUP($C1898,'MSCI Database'!$C:$R,8, FALSE)),"")</f>
        <v>4.0999999999999996</v>
      </c>
      <c r="V1898" s="229">
        <f>IFERROR(IF(VLOOKUP($C1898,'MSCI Database'!$C:$R,9, FALSE)="","",VLOOKUP($C1898,'MSCI Database'!$C:$R,9, FALSE)),"")</f>
        <v>5</v>
      </c>
      <c r="W1898" s="215">
        <f t="shared" ca="1" si="87"/>
        <v>0</v>
      </c>
      <c r="X1898" s="276">
        <f>IFERROR(IF(VLOOKUP($C1898,'MSCI Database'!$C:$R,10, FALSE)="","",VLOOKUP($C1898,'MSCI Database'!$C:$R,10, FALSE)),"")</f>
        <v>25977</v>
      </c>
      <c r="Y1898" s="229" t="str">
        <f>IFERROR(IF(VLOOKUP($C1898,'MSCI Database'!$C:$R,11, FALSE)="","",VLOOKUP($C1898,'MSCI Database'!$C:$R,11, FALSE)),"")</f>
        <v>2019</v>
      </c>
      <c r="Z1898" s="229" t="str">
        <f>IFERROR(IF(VLOOKUP($C1898,'MSCI Database'!$C:$R,12, FALSE)="","",VLOOKUP($C1898,'MSCI Database'!$C:$R,12, FALSE)),"")</f>
        <v>Reported</v>
      </c>
      <c r="AA1898" s="229" t="str">
        <f>IFERROR(IF(VLOOKUP($C1898,'MSCI Database'!$C:$R,13, FALSE)="","",VLOOKUP($C1898,'MSCI Database'!$C:$R,13, FALSE)),"")</f>
        <v>Strong talent management and business ethics programs offset weak corporate governance practices</v>
      </c>
    </row>
    <row r="1899" spans="1:27" s="130" customFormat="1" ht="15" hidden="1" customHeight="1" outlineLevel="1">
      <c r="A1899" s="130" t="s">
        <v>5560</v>
      </c>
      <c r="B1899" s="130" t="s">
        <v>5561</v>
      </c>
      <c r="C1899" s="130" t="s">
        <v>5562</v>
      </c>
      <c r="D1899" s="130" t="s">
        <v>18701</v>
      </c>
      <c r="E1899" s="130" t="s">
        <v>18707</v>
      </c>
      <c r="F1899" s="215">
        <v>2.7273019120616141E-2</v>
      </c>
      <c r="G1899" s="132" t="str">
        <f ca="1">IFERROR(_xll.BQL($A1899, "cur_mkt_cap(currency=EUR)")/1000000, " ")</f>
        <v xml:space="preserve"> </v>
      </c>
      <c r="M1899" s="308"/>
      <c r="N1899" s="215">
        <f t="shared" si="86"/>
        <v>2.9542358176656267E-4</v>
      </c>
      <c r="O1899" s="172" t="str">
        <f>IFERROR(IF(VLOOKUP($C1899,'MSCI Database'!$C:$R,2, FALSE)="","",VLOOKUP($C1899,'MSCI Database'!$C:$R,2, FALSE)),"")</f>
        <v>Integrated Oil &amp; Gas</v>
      </c>
      <c r="P1899" s="229" t="str">
        <f>IFERROR(IF(VLOOKUP($C1899,'MSCI Database'!$C:$R,3, FALSE)="","",VLOOKUP($C1899,'MSCI Database'!$C:$R,3, FALSE)),"")</f>
        <v>BBB</v>
      </c>
      <c r="Q1899" s="229" t="str">
        <f>IFERROR(IF(VLOOKUP($C1899,'MSCI Database'!$C:$R,4, FALSE)="","",VLOOKUP($C1899,'MSCI Database'!$C:$R,4, FALSE)),"")</f>
        <v>0</v>
      </c>
      <c r="R1899" s="229">
        <f>IFERROR(IF(VLOOKUP($C1899,'MSCI Database'!$C:$R,5, FALSE)="","",VLOOKUP($C1899,'MSCI Database'!$C:$R,5, FALSE)),"")</f>
        <v>5.3</v>
      </c>
      <c r="S1899" s="229">
        <f>IFERROR(IF(VLOOKUP($C1899,'MSCI Database'!$C:$R,6, FALSE)="","",VLOOKUP($C1899,'MSCI Database'!$C:$R,6, FALSE)),"")</f>
        <v>5.4</v>
      </c>
      <c r="T1899" s="229">
        <f>IFERROR(IF(VLOOKUP($C1899,'MSCI Database'!$C:$R,7, FALSE)="","",VLOOKUP($C1899,'MSCI Database'!$C:$R,7, FALSE)),"")</f>
        <v>5.7</v>
      </c>
      <c r="U1899" s="229">
        <f>IFERROR(IF(VLOOKUP($C1899,'MSCI Database'!$C:$R,8, FALSE)="","",VLOOKUP($C1899,'MSCI Database'!$C:$R,8, FALSE)),"")</f>
        <v>5.6</v>
      </c>
      <c r="V1899" s="229">
        <f>IFERROR(IF(VLOOKUP($C1899,'MSCI Database'!$C:$R,9, FALSE)="","",VLOOKUP($C1899,'MSCI Database'!$C:$R,9, FALSE)),"")</f>
        <v>5.5</v>
      </c>
      <c r="W1899" s="215">
        <f t="shared" ca="1" si="87"/>
        <v>0</v>
      </c>
      <c r="X1899" s="276">
        <f>IFERROR(IF(VLOOKUP($C1899,'MSCI Database'!$C:$R,10, FALSE)="","",VLOOKUP($C1899,'MSCI Database'!$C:$R,10, FALSE)),"")</f>
        <v>40079570</v>
      </c>
      <c r="Y1899" s="229" t="str">
        <f>IFERROR(IF(VLOOKUP($C1899,'MSCI Database'!$C:$R,11, FALSE)="","",VLOOKUP($C1899,'MSCI Database'!$C:$R,11, FALSE)),"")</f>
        <v>2019</v>
      </c>
      <c r="Z1899" s="229" t="str">
        <f>IFERROR(IF(VLOOKUP($C1899,'MSCI Database'!$C:$R,12, FALSE)="","",VLOOKUP($C1899,'MSCI Database'!$C:$R,12, FALSE)),"")</f>
        <v>E.Segmt-Moderate</v>
      </c>
      <c r="AA1899" s="229" t="str">
        <f>IFERROR(IF(VLOOKUP($C1899,'MSCI Database'!$C:$R,13, FALSE)="","",VLOOKUP($C1899,'MSCI Database'!$C:$R,13, FALSE)),"")</f>
        <v>Robust carbon management; lags peers in oil spill management and anti-corruption initiatives</v>
      </c>
    </row>
    <row r="1900" spans="1:27" s="130" customFormat="1" ht="15" hidden="1" customHeight="1" outlineLevel="1">
      <c r="A1900" s="130" t="s">
        <v>4071</v>
      </c>
      <c r="B1900" s="130" t="s">
        <v>4072</v>
      </c>
      <c r="C1900" s="130" t="s">
        <v>4073</v>
      </c>
      <c r="D1900" s="130" t="s">
        <v>18672</v>
      </c>
      <c r="E1900" s="130" t="s">
        <v>18673</v>
      </c>
      <c r="F1900" s="215">
        <v>1.89518126134369E-2</v>
      </c>
      <c r="G1900" s="132" t="str">
        <f ca="1">IFERROR(_xll.BQL($A1900, "cur_mkt_cap(currency=EUR)")/1000000, " ")</f>
        <v xml:space="preserve"> </v>
      </c>
      <c r="M1900" s="308"/>
      <c r="N1900" s="215">
        <f t="shared" si="86"/>
        <v>2.0528758985095317E-4</v>
      </c>
      <c r="O1900" s="172" t="str">
        <f>IFERROR(IF(VLOOKUP($C1900,'MSCI Database'!$C:$R,2, FALSE)="","",VLOOKUP($C1900,'MSCI Database'!$C:$R,2, FALSE)),"")</f>
        <v>Road &amp; Rail Transport</v>
      </c>
      <c r="P1900" s="229" t="str">
        <f>IFERROR(IF(VLOOKUP($C1900,'MSCI Database'!$C:$R,3, FALSE)="","",VLOOKUP($C1900,'MSCI Database'!$C:$R,3, FALSE)),"")</f>
        <v>AA</v>
      </c>
      <c r="Q1900" s="229" t="str">
        <f>IFERROR(IF(VLOOKUP($C1900,'MSCI Database'!$C:$R,4, FALSE)="","",VLOOKUP($C1900,'MSCI Database'!$C:$R,4, FALSE)),"")</f>
        <v>0</v>
      </c>
      <c r="R1900" s="229">
        <f>IFERROR(IF(VLOOKUP($C1900,'MSCI Database'!$C:$R,5, FALSE)="","",VLOOKUP($C1900,'MSCI Database'!$C:$R,5, FALSE)),"")</f>
        <v>7.9</v>
      </c>
      <c r="S1900" s="229">
        <f>IFERROR(IF(VLOOKUP($C1900,'MSCI Database'!$C:$R,6, FALSE)="","",VLOOKUP($C1900,'MSCI Database'!$C:$R,6, FALSE)),"")</f>
        <v>8.8000000000000007</v>
      </c>
      <c r="T1900" s="229">
        <f>IFERROR(IF(VLOOKUP($C1900,'MSCI Database'!$C:$R,7, FALSE)="","",VLOOKUP($C1900,'MSCI Database'!$C:$R,7, FALSE)),"")</f>
        <v>4.5</v>
      </c>
      <c r="U1900" s="229">
        <f>IFERROR(IF(VLOOKUP($C1900,'MSCI Database'!$C:$R,8, FALSE)="","",VLOOKUP($C1900,'MSCI Database'!$C:$R,8, FALSE)),"")</f>
        <v>3.9</v>
      </c>
      <c r="V1900" s="229">
        <f>IFERROR(IF(VLOOKUP($C1900,'MSCI Database'!$C:$R,9, FALSE)="","",VLOOKUP($C1900,'MSCI Database'!$C:$R,9, FALSE)),"")</f>
        <v>5.2</v>
      </c>
      <c r="W1900" s="215">
        <f t="shared" ca="1" si="87"/>
        <v>0</v>
      </c>
      <c r="X1900" s="276">
        <f>IFERROR(IF(VLOOKUP($C1900,'MSCI Database'!$C:$R,10, FALSE)="","",VLOOKUP($C1900,'MSCI Database'!$C:$R,10, FALSE)),"")</f>
        <v>2500000</v>
      </c>
      <c r="Y1900" s="229" t="str">
        <f>IFERROR(IF(VLOOKUP($C1900,'MSCI Database'!$C:$R,11, FALSE)="","",VLOOKUP($C1900,'MSCI Database'!$C:$R,11, FALSE)),"")</f>
        <v>2019</v>
      </c>
      <c r="Z1900" s="229" t="str">
        <f>IFERROR(IF(VLOOKUP($C1900,'MSCI Database'!$C:$R,12, FALSE)="","",VLOOKUP($C1900,'MSCI Database'!$C:$R,12, FALSE)),"")</f>
        <v>Reported</v>
      </c>
      <c r="AA1900" s="229" t="str">
        <f>IFERROR(IF(VLOOKUP($C1900,'MSCI Database'!$C:$R,13, FALSE)="","",VLOOKUP($C1900,'MSCI Database'!$C:$R,13, FALSE)),"")</f>
        <v>Aggressive carbon reduction commitments outperform those of peers</v>
      </c>
    </row>
    <row r="1901" spans="1:27" s="130" customFormat="1" ht="15" hidden="1" customHeight="1" outlineLevel="1">
      <c r="A1901" s="130" t="s">
        <v>3304</v>
      </c>
      <c r="B1901" s="130" t="s">
        <v>3305</v>
      </c>
      <c r="C1901" s="130" t="s">
        <v>3306</v>
      </c>
      <c r="D1901" s="130" t="s">
        <v>18672</v>
      </c>
      <c r="E1901" s="130" t="s">
        <v>18682</v>
      </c>
      <c r="F1901" s="215">
        <v>1.913558773651431E-2</v>
      </c>
      <c r="G1901" s="132" t="str">
        <f ca="1">IFERROR(_xll.BQL($A1901, "cur_mkt_cap(currency=EUR)")/1000000, " ")</f>
        <v xml:space="preserve"> </v>
      </c>
      <c r="M1901" s="308"/>
      <c r="N1901" s="215">
        <f t="shared" si="86"/>
        <v>2.0727825706894662E-4</v>
      </c>
      <c r="O1901" s="172" t="str">
        <f>IFERROR(IF(VLOOKUP($C1901,'MSCI Database'!$C:$R,2, FALSE)="","",VLOOKUP($C1901,'MSCI Database'!$C:$R,2, FALSE)),"")</f>
        <v>Real Estate Development &amp; Diversified Activities</v>
      </c>
      <c r="P1901" s="229" t="str">
        <f>IFERROR(IF(VLOOKUP($C1901,'MSCI Database'!$C:$R,3, FALSE)="","",VLOOKUP($C1901,'MSCI Database'!$C:$R,3, FALSE)),"")</f>
        <v>B</v>
      </c>
      <c r="Q1901" s="229" t="str">
        <f>IFERROR(IF(VLOOKUP($C1901,'MSCI Database'!$C:$R,4, FALSE)="","",VLOOKUP($C1901,'MSCI Database'!$C:$R,4, FALSE)),"")</f>
        <v>0</v>
      </c>
      <c r="R1901" s="229">
        <f>IFERROR(IF(VLOOKUP($C1901,'MSCI Database'!$C:$R,5, FALSE)="","",VLOOKUP($C1901,'MSCI Database'!$C:$R,5, FALSE)),"")</f>
        <v>2.2000000000000002</v>
      </c>
      <c r="S1901" s="229">
        <f>IFERROR(IF(VLOOKUP($C1901,'MSCI Database'!$C:$R,6, FALSE)="","",VLOOKUP($C1901,'MSCI Database'!$C:$R,6, FALSE)),"")</f>
        <v>2.9</v>
      </c>
      <c r="T1901" s="229">
        <f>IFERROR(IF(VLOOKUP($C1901,'MSCI Database'!$C:$R,7, FALSE)="","",VLOOKUP($C1901,'MSCI Database'!$C:$R,7, FALSE)),"")</f>
        <v>3</v>
      </c>
      <c r="U1901" s="229">
        <f>IFERROR(IF(VLOOKUP($C1901,'MSCI Database'!$C:$R,8, FALSE)="","",VLOOKUP($C1901,'MSCI Database'!$C:$R,8, FALSE)),"")</f>
        <v>2.9</v>
      </c>
      <c r="V1901" s="229">
        <f>IFERROR(IF(VLOOKUP($C1901,'MSCI Database'!$C:$R,9, FALSE)="","",VLOOKUP($C1901,'MSCI Database'!$C:$R,9, FALSE)),"")</f>
        <v>2.9</v>
      </c>
      <c r="W1901" s="215">
        <f t="shared" ca="1" si="87"/>
        <v>0</v>
      </c>
      <c r="X1901" s="276">
        <f>IFERROR(IF(VLOOKUP($C1901,'MSCI Database'!$C:$R,10, FALSE)="","",VLOOKUP($C1901,'MSCI Database'!$C:$R,10, FALSE)),"")</f>
        <v>85275</v>
      </c>
      <c r="Y1901" s="229" t="str">
        <f>IFERROR(IF(VLOOKUP($C1901,'MSCI Database'!$C:$R,11, FALSE)="","",VLOOKUP($C1901,'MSCI Database'!$C:$R,11, FALSE)),"")</f>
        <v>2019</v>
      </c>
      <c r="Z1901" s="229" t="str">
        <f>IFERROR(IF(VLOOKUP($C1901,'MSCI Database'!$C:$R,12, FALSE)="","",VLOOKUP($C1901,'MSCI Database'!$C:$R,12, FALSE)),"")</f>
        <v>E.Segmt-Moderately High</v>
      </c>
      <c r="AA1901" s="229" t="str">
        <f>IFERROR(IF(VLOOKUP($C1901,'MSCI Database'!$C:$R,13, FALSE)="","",VLOOKUP($C1901,'MSCI Database'!$C:$R,13, FALSE)),"")</f>
        <v>Lagging efforts on property greening</v>
      </c>
    </row>
    <row r="1902" spans="1:27" s="130" customFormat="1" ht="15" hidden="1" customHeight="1" outlineLevel="1">
      <c r="A1902" s="130" t="s">
        <v>3831</v>
      </c>
      <c r="B1902" s="130" t="s">
        <v>3832</v>
      </c>
      <c r="C1902" s="130" t="s">
        <v>3833</v>
      </c>
      <c r="D1902" s="130" t="s">
        <v>18672</v>
      </c>
      <c r="E1902" s="130" t="s">
        <v>18690</v>
      </c>
      <c r="F1902" s="215">
        <v>1.852724632232974E-2</v>
      </c>
      <c r="G1902" s="132" t="str">
        <f ca="1">IFERROR(_xll.BQL($A1902, "cur_mkt_cap(currency=EUR)")/1000000, " ")</f>
        <v xml:space="preserve"> </v>
      </c>
      <c r="M1902" s="308"/>
      <c r="N1902" s="215">
        <f t="shared" si="86"/>
        <v>2.0068865293599276E-4</v>
      </c>
      <c r="O1902" s="172" t="str">
        <f>IFERROR(IF(VLOOKUP($C1902,'MSCI Database'!$C:$R,2, FALSE)="","",VLOOKUP($C1902,'MSCI Database'!$C:$R,2, FALSE)),"")</f>
        <v>Media &amp; Entertainment</v>
      </c>
      <c r="P1902" s="229" t="str">
        <f>IFERROR(IF(VLOOKUP($C1902,'MSCI Database'!$C:$R,3, FALSE)="","",VLOOKUP($C1902,'MSCI Database'!$C:$R,3, FALSE)),"")</f>
        <v>B</v>
      </c>
      <c r="Q1902" s="229" t="str">
        <f>IFERROR(IF(VLOOKUP($C1902,'MSCI Database'!$C:$R,4, FALSE)="","",VLOOKUP($C1902,'MSCI Database'!$C:$R,4, FALSE)),"")</f>
        <v>0</v>
      </c>
      <c r="R1902" s="229">
        <f>IFERROR(IF(VLOOKUP($C1902,'MSCI Database'!$C:$R,5, FALSE)="","",VLOOKUP($C1902,'MSCI Database'!$C:$R,5, FALSE)),"")</f>
        <v>2.2999999999999998</v>
      </c>
      <c r="S1902" s="229">
        <f>IFERROR(IF(VLOOKUP($C1902,'MSCI Database'!$C:$R,6, FALSE)="","",VLOOKUP($C1902,'MSCI Database'!$C:$R,6, FALSE)),"")</f>
        <v>10</v>
      </c>
      <c r="T1902" s="229">
        <f>IFERROR(IF(VLOOKUP($C1902,'MSCI Database'!$C:$R,7, FALSE)="","",VLOOKUP($C1902,'MSCI Database'!$C:$R,7, FALSE)),"")</f>
        <v>4.3</v>
      </c>
      <c r="U1902" s="229">
        <f>IFERROR(IF(VLOOKUP($C1902,'MSCI Database'!$C:$R,8, FALSE)="","",VLOOKUP($C1902,'MSCI Database'!$C:$R,8, FALSE)),"")</f>
        <v>2.7</v>
      </c>
      <c r="V1902" s="229">
        <f>IFERROR(IF(VLOOKUP($C1902,'MSCI Database'!$C:$R,9, FALSE)="","",VLOOKUP($C1902,'MSCI Database'!$C:$R,9, FALSE)),"")</f>
        <v>3.8</v>
      </c>
      <c r="W1902" s="215">
        <f t="shared" ca="1" si="87"/>
        <v>0</v>
      </c>
      <c r="X1902" s="276">
        <f>IFERROR(IF(VLOOKUP($C1902,'MSCI Database'!$C:$R,10, FALSE)="","",VLOOKUP($C1902,'MSCI Database'!$C:$R,10, FALSE)),"")</f>
        <v>58543</v>
      </c>
      <c r="Y1902" s="229" t="str">
        <f>IFERROR(IF(VLOOKUP($C1902,'MSCI Database'!$C:$R,11, FALSE)="","",VLOOKUP($C1902,'MSCI Database'!$C:$R,11, FALSE)),"")</f>
        <v>2019</v>
      </c>
      <c r="Z1902" s="229" t="str">
        <f>IFERROR(IF(VLOOKUP($C1902,'MSCI Database'!$C:$R,12, FALSE)="","",VLOOKUP($C1902,'MSCI Database'!$C:$R,12, FALSE)),"")</f>
        <v>Reported</v>
      </c>
      <c r="AA1902" s="229" t="str">
        <f>IFERROR(IF(VLOOKUP($C1902,'MSCI Database'!$C:$R,13, FALSE)="","",VLOOKUP($C1902,'MSCI Database'!$C:$R,13, FALSE)),"")</f>
        <v>Weak governance and talent management practices</v>
      </c>
    </row>
    <row r="1903" spans="1:27" s="130" customFormat="1" ht="15" hidden="1" customHeight="1" outlineLevel="1">
      <c r="A1903" s="130" t="s">
        <v>3917</v>
      </c>
      <c r="B1903" s="130" t="s">
        <v>3918</v>
      </c>
      <c r="C1903" s="130" t="s">
        <v>3919</v>
      </c>
      <c r="D1903" s="130" t="s">
        <v>18672</v>
      </c>
      <c r="E1903" s="130" t="s">
        <v>18673</v>
      </c>
      <c r="F1903" s="215">
        <v>1.8415551746868031E-2</v>
      </c>
      <c r="G1903" s="132" t="str">
        <f ca="1">IFERROR(_xll.BQL($A1903, "cur_mkt_cap(currency=EUR)")/1000000, " ")</f>
        <v xml:space="preserve"> </v>
      </c>
      <c r="M1903" s="308"/>
      <c r="N1903" s="215">
        <f t="shared" si="86"/>
        <v>1.9947876812636235E-4</v>
      </c>
      <c r="O1903" s="172" t="str">
        <f>IFERROR(IF(VLOOKUP($C1903,'MSCI Database'!$C:$R,2, FALSE)="","",VLOOKUP($C1903,'MSCI Database'!$C:$R,2, FALSE)),"")</f>
        <v>Road &amp; Rail Transport</v>
      </c>
      <c r="P1903" s="229" t="str">
        <f>IFERROR(IF(VLOOKUP($C1903,'MSCI Database'!$C:$R,3, FALSE)="","",VLOOKUP($C1903,'MSCI Database'!$C:$R,3, FALSE)),"")</f>
        <v>A</v>
      </c>
      <c r="Q1903" s="229" t="str">
        <f>IFERROR(IF(VLOOKUP($C1903,'MSCI Database'!$C:$R,4, FALSE)="","",VLOOKUP($C1903,'MSCI Database'!$C:$R,4, FALSE)),"")</f>
        <v>0</v>
      </c>
      <c r="R1903" s="229">
        <f>IFERROR(IF(VLOOKUP($C1903,'MSCI Database'!$C:$R,5, FALSE)="","",VLOOKUP($C1903,'MSCI Database'!$C:$R,5, FALSE)),"")</f>
        <v>6.8</v>
      </c>
      <c r="S1903" s="229">
        <f>IFERROR(IF(VLOOKUP($C1903,'MSCI Database'!$C:$R,6, FALSE)="","",VLOOKUP($C1903,'MSCI Database'!$C:$R,6, FALSE)),"")</f>
        <v>6.1</v>
      </c>
      <c r="T1903" s="229">
        <f>IFERROR(IF(VLOOKUP($C1903,'MSCI Database'!$C:$R,7, FALSE)="","",VLOOKUP($C1903,'MSCI Database'!$C:$R,7, FALSE)),"")</f>
        <v>4.3</v>
      </c>
      <c r="U1903" s="229">
        <f>IFERROR(IF(VLOOKUP($C1903,'MSCI Database'!$C:$R,8, FALSE)="","",VLOOKUP($C1903,'MSCI Database'!$C:$R,8, FALSE)),"")</f>
        <v>3.5</v>
      </c>
      <c r="V1903" s="229">
        <f>IFERROR(IF(VLOOKUP($C1903,'MSCI Database'!$C:$R,9, FALSE)="","",VLOOKUP($C1903,'MSCI Database'!$C:$R,9, FALSE)),"")</f>
        <v>4.5999999999999996</v>
      </c>
      <c r="W1903" s="215">
        <f t="shared" ca="1" si="87"/>
        <v>0</v>
      </c>
      <c r="X1903" s="276">
        <f>IFERROR(IF(VLOOKUP($C1903,'MSCI Database'!$C:$R,10, FALSE)="","",VLOOKUP($C1903,'MSCI Database'!$C:$R,10, FALSE)),"")</f>
        <v>231847</v>
      </c>
      <c r="Y1903" s="229" t="str">
        <f>IFERROR(IF(VLOOKUP($C1903,'MSCI Database'!$C:$R,11, FALSE)="","",VLOOKUP($C1903,'MSCI Database'!$C:$R,11, FALSE)),"")</f>
        <v>2019</v>
      </c>
      <c r="Z1903" s="229" t="str">
        <f>IFERROR(IF(VLOOKUP($C1903,'MSCI Database'!$C:$R,12, FALSE)="","",VLOOKUP($C1903,'MSCI Database'!$C:$R,12, FALSE)),"")</f>
        <v>E.CSI</v>
      </c>
      <c r="AA1903" s="229" t="str">
        <f>IFERROR(IF(VLOOKUP($C1903,'MSCI Database'!$C:$R,13, FALSE)="","",VLOOKUP($C1903,'MSCI Database'!$C:$R,13, FALSE)),"")</f>
        <v>Proactive carbon mitigation programs; Low ESG risks</v>
      </c>
    </row>
    <row r="1904" spans="1:27" s="130" customFormat="1" ht="15" hidden="1" customHeight="1" outlineLevel="1">
      <c r="A1904" s="130" t="s">
        <v>6065</v>
      </c>
      <c r="B1904" s="130" t="s">
        <v>6066</v>
      </c>
      <c r="C1904" s="130" t="s">
        <v>6067</v>
      </c>
      <c r="D1904" s="130" t="s">
        <v>12137</v>
      </c>
      <c r="E1904" s="130" t="s">
        <v>18689</v>
      </c>
      <c r="F1904" s="215">
        <v>6.7935794284621598E-2</v>
      </c>
      <c r="G1904" s="132" t="str">
        <f ca="1">IFERROR(_xll.BQL($A1904, "cur_mkt_cap(currency=EUR)")/1000000, " ")</f>
        <v xml:space="preserve"> </v>
      </c>
      <c r="M1904" s="308"/>
      <c r="N1904" s="215">
        <f t="shared" si="86"/>
        <v>7.358861000668663E-4</v>
      </c>
      <c r="O1904" s="172" t="str">
        <f>IFERROR(IF(VLOOKUP($C1904,'MSCI Database'!$C:$R,2, FALSE)="","",VLOOKUP($C1904,'MSCI Database'!$C:$R,2, FALSE)),"")</f>
        <v>Semiconductors &amp; Semiconductor Equipment</v>
      </c>
      <c r="P1904" s="229" t="str">
        <f>IFERROR(IF(VLOOKUP($C1904,'MSCI Database'!$C:$R,3, FALSE)="","",VLOOKUP($C1904,'MSCI Database'!$C:$R,3, FALSE)),"")</f>
        <v>BBB</v>
      </c>
      <c r="Q1904" s="229" t="str">
        <f>IFERROR(IF(VLOOKUP($C1904,'MSCI Database'!$C:$R,4, FALSE)="","",VLOOKUP($C1904,'MSCI Database'!$C:$R,4, FALSE)),"")</f>
        <v>0</v>
      </c>
      <c r="R1904" s="229">
        <f>IFERROR(IF(VLOOKUP($C1904,'MSCI Database'!$C:$R,5, FALSE)="","",VLOOKUP($C1904,'MSCI Database'!$C:$R,5, FALSE)),"")</f>
        <v>5.5</v>
      </c>
      <c r="S1904" s="229">
        <f>IFERROR(IF(VLOOKUP($C1904,'MSCI Database'!$C:$R,6, FALSE)="","",VLOOKUP($C1904,'MSCI Database'!$C:$R,6, FALSE)),"")</f>
        <v>4.8</v>
      </c>
      <c r="T1904" s="229">
        <f>IFERROR(IF(VLOOKUP($C1904,'MSCI Database'!$C:$R,7, FALSE)="","",VLOOKUP($C1904,'MSCI Database'!$C:$R,7, FALSE)),"")</f>
        <v>7.1</v>
      </c>
      <c r="U1904" s="229">
        <f>IFERROR(IF(VLOOKUP($C1904,'MSCI Database'!$C:$R,8, FALSE)="","",VLOOKUP($C1904,'MSCI Database'!$C:$R,8, FALSE)),"")</f>
        <v>3.8</v>
      </c>
      <c r="V1904" s="229">
        <f>IFERROR(IF(VLOOKUP($C1904,'MSCI Database'!$C:$R,9, FALSE)="","",VLOOKUP($C1904,'MSCI Database'!$C:$R,9, FALSE)),"")</f>
        <v>5.2</v>
      </c>
      <c r="W1904" s="215">
        <f t="shared" ca="1" si="87"/>
        <v>0</v>
      </c>
      <c r="X1904" s="276">
        <f>IFERROR(IF(VLOOKUP($C1904,'MSCI Database'!$C:$R,10, FALSE)="","",VLOOKUP($C1904,'MSCI Database'!$C:$R,10, FALSE)),"")</f>
        <v>253127</v>
      </c>
      <c r="Y1904" s="229" t="str">
        <f>IFERROR(IF(VLOOKUP($C1904,'MSCI Database'!$C:$R,11, FALSE)="","",VLOOKUP($C1904,'MSCI Database'!$C:$R,11, FALSE)),"")</f>
        <v>2019</v>
      </c>
      <c r="Z1904" s="229" t="str">
        <f>IFERROR(IF(VLOOKUP($C1904,'MSCI Database'!$C:$R,12, FALSE)="","",VLOOKUP($C1904,'MSCI Database'!$C:$R,12, FALSE)),"")</f>
        <v>E.Segmt-Low</v>
      </c>
      <c r="AA1904" s="229" t="str">
        <f>IFERROR(IF(VLOOKUP($C1904,'MSCI Database'!$C:$R,13, FALSE)="","",VLOOKUP($C1904,'MSCI Database'!$C:$R,13, FALSE)),"")</f>
        <v>Strong initiatives for managing human capital, but governance issues persist</v>
      </c>
    </row>
    <row r="1905" spans="1:27" s="130" customFormat="1" ht="15" hidden="1" customHeight="1" outlineLevel="1">
      <c r="A1905" s="130" t="s">
        <v>3775</v>
      </c>
      <c r="B1905" s="130" t="s">
        <v>3776</v>
      </c>
      <c r="C1905" s="130" t="s">
        <v>3777</v>
      </c>
      <c r="D1905" s="130" t="s">
        <v>18672</v>
      </c>
      <c r="E1905" s="130" t="s">
        <v>18688</v>
      </c>
      <c r="F1905" s="215">
        <v>1.8741533319478799E-2</v>
      </c>
      <c r="G1905" s="132" t="str">
        <f ca="1">IFERROR(_xll.BQL($A1905, "cur_mkt_cap(currency=EUR)")/1000000, " ")</f>
        <v xml:space="preserve"> </v>
      </c>
      <c r="M1905" s="308"/>
      <c r="N1905" s="215">
        <f t="shared" si="86"/>
        <v>2.0300982727843741E-4</v>
      </c>
      <c r="O1905" s="172" t="str">
        <f>IFERROR(IF(VLOOKUP($C1905,'MSCI Database'!$C:$R,2, FALSE)="","",VLOOKUP($C1905,'MSCI Database'!$C:$R,2, FALSE)),"")</f>
        <v>Banks</v>
      </c>
      <c r="P1905" s="229" t="str">
        <f>IFERROR(IF(VLOOKUP($C1905,'MSCI Database'!$C:$R,3, FALSE)="","",VLOOKUP($C1905,'MSCI Database'!$C:$R,3, FALSE)),"")</f>
        <v>AA</v>
      </c>
      <c r="Q1905" s="229" t="str">
        <f>IFERROR(IF(VLOOKUP($C1905,'MSCI Database'!$C:$R,4, FALSE)="","",VLOOKUP($C1905,'MSCI Database'!$C:$R,4, FALSE)),"")</f>
        <v>0</v>
      </c>
      <c r="R1905" s="229">
        <f>IFERROR(IF(VLOOKUP($C1905,'MSCI Database'!$C:$R,5, FALSE)="","",VLOOKUP($C1905,'MSCI Database'!$C:$R,5, FALSE)),"")</f>
        <v>8.3000000000000007</v>
      </c>
      <c r="S1905" s="229">
        <f>IFERROR(IF(VLOOKUP($C1905,'MSCI Database'!$C:$R,6, FALSE)="","",VLOOKUP($C1905,'MSCI Database'!$C:$R,6, FALSE)),"")</f>
        <v>4.2</v>
      </c>
      <c r="T1905" s="229">
        <f>IFERROR(IF(VLOOKUP($C1905,'MSCI Database'!$C:$R,7, FALSE)="","",VLOOKUP($C1905,'MSCI Database'!$C:$R,7, FALSE)),"")</f>
        <v>5.7</v>
      </c>
      <c r="U1905" s="229">
        <f>IFERROR(IF(VLOOKUP($C1905,'MSCI Database'!$C:$R,8, FALSE)="","",VLOOKUP($C1905,'MSCI Database'!$C:$R,8, FALSE)),"")</f>
        <v>4.5999999999999996</v>
      </c>
      <c r="V1905" s="229">
        <f>IFERROR(IF(VLOOKUP($C1905,'MSCI Database'!$C:$R,9, FALSE)="","",VLOOKUP($C1905,'MSCI Database'!$C:$R,9, FALSE)),"")</f>
        <v>5.0999999999999996</v>
      </c>
      <c r="W1905" s="215">
        <f t="shared" ca="1" si="87"/>
        <v>0</v>
      </c>
      <c r="X1905" s="276">
        <f>IFERROR(IF(VLOOKUP($C1905,'MSCI Database'!$C:$R,10, FALSE)="","",VLOOKUP($C1905,'MSCI Database'!$C:$R,10, FALSE)),"")</f>
        <v>72050</v>
      </c>
      <c r="Y1905" s="229" t="str">
        <f>IFERROR(IF(VLOOKUP($C1905,'MSCI Database'!$C:$R,11, FALSE)="","",VLOOKUP($C1905,'MSCI Database'!$C:$R,11, FALSE)),"")</f>
        <v>2019</v>
      </c>
      <c r="Z1905" s="229" t="str">
        <f>IFERROR(IF(VLOOKUP($C1905,'MSCI Database'!$C:$R,12, FALSE)="","",VLOOKUP($C1905,'MSCI Database'!$C:$R,12, FALSE)),"")</f>
        <v>Reported</v>
      </c>
      <c r="AA1905" s="229" t="str">
        <f>IFERROR(IF(VLOOKUP($C1905,'MSCI Database'!$C:$R,13, FALSE)="","",VLOOKUP($C1905,'MSCI Database'!$C:$R,13, FALSE)),"")</f>
        <v>SDG-oriented management approach contributes to strong ESG performance</v>
      </c>
    </row>
    <row r="1906" spans="1:27" s="130" customFormat="1" ht="15" hidden="1" customHeight="1" outlineLevel="1">
      <c r="A1906" s="130" t="s">
        <v>3289</v>
      </c>
      <c r="B1906" s="130" t="s">
        <v>3290</v>
      </c>
      <c r="C1906" s="130" t="s">
        <v>3291</v>
      </c>
      <c r="D1906" s="130" t="s">
        <v>18672</v>
      </c>
      <c r="E1906" s="130" t="s">
        <v>18674</v>
      </c>
      <c r="F1906" s="215">
        <v>1.8472908952709421E-2</v>
      </c>
      <c r="G1906" s="132" t="str">
        <f ca="1">IFERROR(_xll.BQL($A1906, "cur_mkt_cap(currency=EUR)")/1000000, " ")</f>
        <v xml:space="preserve"> </v>
      </c>
      <c r="M1906" s="308"/>
      <c r="N1906" s="215">
        <f t="shared" si="86"/>
        <v>2.0010006608808952E-4</v>
      </c>
      <c r="O1906" s="172" t="str">
        <f>IFERROR(IF(VLOOKUP($C1906,'MSCI Database'!$C:$R,2, FALSE)="","",VLOOKUP($C1906,'MSCI Database'!$C:$R,2, FALSE)),"")</f>
        <v>Food Products</v>
      </c>
      <c r="P1906" s="229" t="str">
        <f>IFERROR(IF(VLOOKUP($C1906,'MSCI Database'!$C:$R,3, FALSE)="","",VLOOKUP($C1906,'MSCI Database'!$C:$R,3, FALSE)),"")</f>
        <v>A</v>
      </c>
      <c r="Q1906" s="229" t="str">
        <f>IFERROR(IF(VLOOKUP($C1906,'MSCI Database'!$C:$R,4, FALSE)="","",VLOOKUP($C1906,'MSCI Database'!$C:$R,4, FALSE)),"")</f>
        <v>0</v>
      </c>
      <c r="R1906" s="229">
        <f>IFERROR(IF(VLOOKUP($C1906,'MSCI Database'!$C:$R,5, FALSE)="","",VLOOKUP($C1906,'MSCI Database'!$C:$R,5, FALSE)),"")</f>
        <v>6.6</v>
      </c>
      <c r="S1906" s="229">
        <f>IFERROR(IF(VLOOKUP($C1906,'MSCI Database'!$C:$R,6, FALSE)="","",VLOOKUP($C1906,'MSCI Database'!$C:$R,6, FALSE)),"")</f>
        <v>4.5999999999999996</v>
      </c>
      <c r="T1906" s="229">
        <f>IFERROR(IF(VLOOKUP($C1906,'MSCI Database'!$C:$R,7, FALSE)="","",VLOOKUP($C1906,'MSCI Database'!$C:$R,7, FALSE)),"")</f>
        <v>5.4</v>
      </c>
      <c r="U1906" s="229">
        <f>IFERROR(IF(VLOOKUP($C1906,'MSCI Database'!$C:$R,8, FALSE)="","",VLOOKUP($C1906,'MSCI Database'!$C:$R,8, FALSE)),"")</f>
        <v>4.5</v>
      </c>
      <c r="V1906" s="229">
        <f>IFERROR(IF(VLOOKUP($C1906,'MSCI Database'!$C:$R,9, FALSE)="","",VLOOKUP($C1906,'MSCI Database'!$C:$R,9, FALSE)),"")</f>
        <v>4.8</v>
      </c>
      <c r="W1906" s="215">
        <f t="shared" ca="1" si="87"/>
        <v>0</v>
      </c>
      <c r="X1906" s="276">
        <f>IFERROR(IF(VLOOKUP($C1906,'MSCI Database'!$C:$R,10, FALSE)="","",VLOOKUP($C1906,'MSCI Database'!$C:$R,10, FALSE)),"")</f>
        <v>1991381</v>
      </c>
      <c r="Y1906" s="229" t="str">
        <f>IFERROR(IF(VLOOKUP($C1906,'MSCI Database'!$C:$R,11, FALSE)="","",VLOOKUP($C1906,'MSCI Database'!$C:$R,11, FALSE)),"")</f>
        <v>2019</v>
      </c>
      <c r="Z1906" s="229" t="str">
        <f>IFERROR(IF(VLOOKUP($C1906,'MSCI Database'!$C:$R,12, FALSE)="","",VLOOKUP($C1906,'MSCI Database'!$C:$R,12, FALSE)),"")</f>
        <v>Reported</v>
      </c>
      <c r="AA1906" s="229" t="str">
        <f>IFERROR(IF(VLOOKUP($C1906,'MSCI Database'!$C:$R,13, FALSE)="","",VLOOKUP($C1906,'MSCI Database'!$C:$R,13, FALSE)),"")</f>
        <v>Strong efforts to reduce environmental impact</v>
      </c>
    </row>
    <row r="1907" spans="1:27" s="130" customFormat="1" ht="15" hidden="1" customHeight="1" outlineLevel="1">
      <c r="A1907" s="130" t="s">
        <v>4307</v>
      </c>
      <c r="B1907" s="130" t="s">
        <v>18715</v>
      </c>
      <c r="C1907" s="130" t="s">
        <v>4308</v>
      </c>
      <c r="D1907" s="130" t="s">
        <v>18672</v>
      </c>
      <c r="E1907" s="130" t="s">
        <v>18682</v>
      </c>
      <c r="F1907" s="215">
        <v>1.830819806881721E-2</v>
      </c>
      <c r="G1907" s="132" t="str">
        <f ca="1">IFERROR(_xll.BQL($A1907, "cur_mkt_cap(currency=EUR)")/1000000, " ")</f>
        <v xml:space="preserve"> </v>
      </c>
      <c r="M1907" s="308"/>
      <c r="N1907" s="215">
        <f t="shared" si="86"/>
        <v>1.9831590427380066E-4</v>
      </c>
      <c r="O1907" s="172" t="str">
        <f>IFERROR(IF(VLOOKUP($C1907,'MSCI Database'!$C:$R,2, FALSE)="","",VLOOKUP($C1907,'MSCI Database'!$C:$R,2, FALSE)),"")</f>
        <v>Retail - Consumer Discretionary</v>
      </c>
      <c r="P1907" s="229" t="str">
        <f>IFERROR(IF(VLOOKUP($C1907,'MSCI Database'!$C:$R,3, FALSE)="","",VLOOKUP($C1907,'MSCI Database'!$C:$R,3, FALSE)),"")</f>
        <v>BBB</v>
      </c>
      <c r="Q1907" s="229" t="str">
        <f>IFERROR(IF(VLOOKUP($C1907,'MSCI Database'!$C:$R,4, FALSE)="","",VLOOKUP($C1907,'MSCI Database'!$C:$R,4, FALSE)),"")</f>
        <v>-1</v>
      </c>
      <c r="R1907" s="229">
        <f>IFERROR(IF(VLOOKUP($C1907,'MSCI Database'!$C:$R,5, FALSE)="","",VLOOKUP($C1907,'MSCI Database'!$C:$R,5, FALSE)),"")</f>
        <v>4.4000000000000004</v>
      </c>
      <c r="S1907" s="229">
        <f>IFERROR(IF(VLOOKUP($C1907,'MSCI Database'!$C:$R,6, FALSE)="","",VLOOKUP($C1907,'MSCI Database'!$C:$R,6, FALSE)),"")</f>
        <v>4.9000000000000004</v>
      </c>
      <c r="T1907" s="229">
        <f>IFERROR(IF(VLOOKUP($C1907,'MSCI Database'!$C:$R,7, FALSE)="","",VLOOKUP($C1907,'MSCI Database'!$C:$R,7, FALSE)),"")</f>
        <v>4.2</v>
      </c>
      <c r="U1907" s="229">
        <f>IFERROR(IF(VLOOKUP($C1907,'MSCI Database'!$C:$R,8, FALSE)="","",VLOOKUP($C1907,'MSCI Database'!$C:$R,8, FALSE)),"")</f>
        <v>3.5</v>
      </c>
      <c r="V1907" s="229">
        <f>IFERROR(IF(VLOOKUP($C1907,'MSCI Database'!$C:$R,9, FALSE)="","",VLOOKUP($C1907,'MSCI Database'!$C:$R,9, FALSE)),"")</f>
        <v>4</v>
      </c>
      <c r="W1907" s="215">
        <f t="shared" ca="1" si="87"/>
        <v>0</v>
      </c>
      <c r="X1907" s="276">
        <f>IFERROR(IF(VLOOKUP($C1907,'MSCI Database'!$C:$R,10, FALSE)="","",VLOOKUP($C1907,'MSCI Database'!$C:$R,10, FALSE)),"")</f>
        <v>67826</v>
      </c>
      <c r="Y1907" s="229" t="str">
        <f>IFERROR(IF(VLOOKUP($C1907,'MSCI Database'!$C:$R,11, FALSE)="","",VLOOKUP($C1907,'MSCI Database'!$C:$R,11, FALSE)),"")</f>
        <v>2019</v>
      </c>
      <c r="Z1907" s="229" t="str">
        <f>IFERROR(IF(VLOOKUP($C1907,'MSCI Database'!$C:$R,12, FALSE)="","",VLOOKUP($C1907,'MSCI Database'!$C:$R,12, FALSE)),"")</f>
        <v>Reported</v>
      </c>
      <c r="AA1907" s="229" t="str">
        <f>IFERROR(IF(VLOOKUP($C1907,'MSCI Database'!$C:$R,13, FALSE)="","",VLOOKUP($C1907,'MSCI Database'!$C:$R,13, FALSE)),"")</f>
        <v>Weak consumer financial protection and governance performance relative to peers drives downgrade</v>
      </c>
    </row>
    <row r="1908" spans="1:27" s="130" customFormat="1" ht="15" hidden="1" customHeight="1" outlineLevel="1">
      <c r="A1908" s="130" t="s">
        <v>3599</v>
      </c>
      <c r="B1908" s="130" t="s">
        <v>3600</v>
      </c>
      <c r="C1908" s="130" t="s">
        <v>3601</v>
      </c>
      <c r="D1908" s="130" t="s">
        <v>18672</v>
      </c>
      <c r="E1908" s="130" t="s">
        <v>18673</v>
      </c>
      <c r="F1908" s="215">
        <v>1.7694707374620668E-2</v>
      </c>
      <c r="G1908" s="132" t="str">
        <f ca="1">IFERROR(_xll.BQL($A1908, "cur_mkt_cap(currency=EUR)")/1000000, " ")</f>
        <v xml:space="preserve"> </v>
      </c>
      <c r="M1908" s="308"/>
      <c r="N1908" s="215">
        <f t="shared" si="86"/>
        <v>1.9167052271708862E-4</v>
      </c>
      <c r="O1908" s="172" t="str">
        <f>IFERROR(IF(VLOOKUP($C1908,'MSCI Database'!$C:$R,2, FALSE)="","",VLOOKUP($C1908,'MSCI Database'!$C:$R,2, FALSE)),"")</f>
        <v>Construction &amp; Engineering</v>
      </c>
      <c r="P1908" s="229" t="str">
        <f>IFERROR(IF(VLOOKUP($C1908,'MSCI Database'!$C:$R,3, FALSE)="","",VLOOKUP($C1908,'MSCI Database'!$C:$R,3, FALSE)),"")</f>
        <v>AA</v>
      </c>
      <c r="Q1908" s="229" t="str">
        <f>IFERROR(IF(VLOOKUP($C1908,'MSCI Database'!$C:$R,4, FALSE)="","",VLOOKUP($C1908,'MSCI Database'!$C:$R,4, FALSE)),"")</f>
        <v>0</v>
      </c>
      <c r="R1908" s="229">
        <f>IFERROR(IF(VLOOKUP($C1908,'MSCI Database'!$C:$R,5, FALSE)="","",VLOOKUP($C1908,'MSCI Database'!$C:$R,5, FALSE)),"")</f>
        <v>7.9</v>
      </c>
      <c r="S1908" s="229">
        <f>IFERROR(IF(VLOOKUP($C1908,'MSCI Database'!$C:$R,6, FALSE)="","",VLOOKUP($C1908,'MSCI Database'!$C:$R,6, FALSE)),"")</f>
        <v>5.7</v>
      </c>
      <c r="T1908" s="229">
        <f>IFERROR(IF(VLOOKUP($C1908,'MSCI Database'!$C:$R,7, FALSE)="","",VLOOKUP($C1908,'MSCI Database'!$C:$R,7, FALSE)),"")</f>
        <v>8</v>
      </c>
      <c r="U1908" s="229">
        <f>IFERROR(IF(VLOOKUP($C1908,'MSCI Database'!$C:$R,8, FALSE)="","",VLOOKUP($C1908,'MSCI Database'!$C:$R,8, FALSE)),"")</f>
        <v>4.2</v>
      </c>
      <c r="V1908" s="229">
        <f>IFERROR(IF(VLOOKUP($C1908,'MSCI Database'!$C:$R,9, FALSE)="","",VLOOKUP($C1908,'MSCI Database'!$C:$R,9, FALSE)),"")</f>
        <v>5.4</v>
      </c>
      <c r="W1908" s="215">
        <f t="shared" ca="1" si="87"/>
        <v>0</v>
      </c>
      <c r="X1908" s="276">
        <f>IFERROR(IF(VLOOKUP($C1908,'MSCI Database'!$C:$R,10, FALSE)="","",VLOOKUP($C1908,'MSCI Database'!$C:$R,10, FALSE)),"")</f>
        <v>265061</v>
      </c>
      <c r="Y1908" s="229" t="str">
        <f>IFERROR(IF(VLOOKUP($C1908,'MSCI Database'!$C:$R,11, FALSE)="","",VLOOKUP($C1908,'MSCI Database'!$C:$R,11, FALSE)),"")</f>
        <v>2019</v>
      </c>
      <c r="Z1908" s="229" t="str">
        <f>IFERROR(IF(VLOOKUP($C1908,'MSCI Database'!$C:$R,12, FALSE)="","",VLOOKUP($C1908,'MSCI Database'!$C:$R,12, FALSE)),"")</f>
        <v>Reported</v>
      </c>
      <c r="AA1908" s="229" t="str">
        <f>IFERROR(IF(VLOOKUP($C1908,'MSCI Database'!$C:$R,13, FALSE)="","",VLOOKUP($C1908,'MSCI Database'!$C:$R,13, FALSE)),"")</f>
        <v>Leads peers in health and safety management</v>
      </c>
    </row>
    <row r="1909" spans="1:27" s="130" customFormat="1" ht="15" hidden="1" customHeight="1" outlineLevel="1">
      <c r="A1909" s="130" t="s">
        <v>4181</v>
      </c>
      <c r="B1909" s="130" t="s">
        <v>4182</v>
      </c>
      <c r="C1909" s="130" t="s">
        <v>4183</v>
      </c>
      <c r="D1909" s="130" t="s">
        <v>18672</v>
      </c>
      <c r="E1909" s="130" t="s">
        <v>18688</v>
      </c>
      <c r="F1909" s="215">
        <v>1.7597437625155359E-2</v>
      </c>
      <c r="G1909" s="132" t="str">
        <f ca="1">IFERROR(_xll.BQL($A1909, "cur_mkt_cap(currency=EUR)")/1000000, " ")</f>
        <v xml:space="preserve"> </v>
      </c>
      <c r="M1909" s="308"/>
      <c r="N1909" s="215">
        <f t="shared" si="86"/>
        <v>1.9061688880668462E-4</v>
      </c>
      <c r="O1909" s="172" t="str">
        <f>IFERROR(IF(VLOOKUP($C1909,'MSCI Database'!$C:$R,2, FALSE)="","",VLOOKUP($C1909,'MSCI Database'!$C:$R,2, FALSE)),"")</f>
        <v>Property &amp; Casualty Insurance</v>
      </c>
      <c r="P1909" s="229" t="str">
        <f>IFERROR(IF(VLOOKUP($C1909,'MSCI Database'!$C:$R,3, FALSE)="","",VLOOKUP($C1909,'MSCI Database'!$C:$R,3, FALSE)),"")</f>
        <v>AA</v>
      </c>
      <c r="Q1909" s="229" t="str">
        <f>IFERROR(IF(VLOOKUP($C1909,'MSCI Database'!$C:$R,4, FALSE)="","",VLOOKUP($C1909,'MSCI Database'!$C:$R,4, FALSE)),"")</f>
        <v>0</v>
      </c>
      <c r="R1909" s="229">
        <f>IFERROR(IF(VLOOKUP($C1909,'MSCI Database'!$C:$R,5, FALSE)="","",VLOOKUP($C1909,'MSCI Database'!$C:$R,5, FALSE)),"")</f>
        <v>8.5</v>
      </c>
      <c r="S1909" s="229">
        <f>IFERROR(IF(VLOOKUP($C1909,'MSCI Database'!$C:$R,6, FALSE)="","",VLOOKUP($C1909,'MSCI Database'!$C:$R,6, FALSE)),"")</f>
        <v>3.2</v>
      </c>
      <c r="T1909" s="229">
        <f>IFERROR(IF(VLOOKUP($C1909,'MSCI Database'!$C:$R,7, FALSE)="","",VLOOKUP($C1909,'MSCI Database'!$C:$R,7, FALSE)),"")</f>
        <v>5.8</v>
      </c>
      <c r="U1909" s="229">
        <f>IFERROR(IF(VLOOKUP($C1909,'MSCI Database'!$C:$R,8, FALSE)="","",VLOOKUP($C1909,'MSCI Database'!$C:$R,8, FALSE)),"")</f>
        <v>6.1</v>
      </c>
      <c r="V1909" s="229">
        <f>IFERROR(IF(VLOOKUP($C1909,'MSCI Database'!$C:$R,9, FALSE)="","",VLOOKUP($C1909,'MSCI Database'!$C:$R,9, FALSE)),"")</f>
        <v>5.4</v>
      </c>
      <c r="W1909" s="215">
        <f t="shared" ca="1" si="87"/>
        <v>0</v>
      </c>
      <c r="X1909" s="276">
        <f>IFERROR(IF(VLOOKUP($C1909,'MSCI Database'!$C:$R,10, FALSE)="","",VLOOKUP($C1909,'MSCI Database'!$C:$R,10, FALSE)),"")</f>
        <v>89056</v>
      </c>
      <c r="Y1909" s="229" t="str">
        <f>IFERROR(IF(VLOOKUP($C1909,'MSCI Database'!$C:$R,11, FALSE)="","",VLOOKUP($C1909,'MSCI Database'!$C:$R,11, FALSE)),"")</f>
        <v>2019</v>
      </c>
      <c r="Z1909" s="229" t="str">
        <f>IFERROR(IF(VLOOKUP($C1909,'MSCI Database'!$C:$R,12, FALSE)="","",VLOOKUP($C1909,'MSCI Database'!$C:$R,12, FALSE)),"")</f>
        <v>Reported</v>
      </c>
      <c r="AA1909" s="229" t="str">
        <f>IFERROR(IF(VLOOKUP($C1909,'MSCI Database'!$C:$R,13, FALSE)="","",VLOOKUP($C1909,'MSCI Database'!$C:$R,13, FALSE)),"")</f>
        <v>Improved talent management programs and corporate governance practices</v>
      </c>
    </row>
    <row r="1910" spans="1:27" s="130" customFormat="1" ht="15" hidden="1" customHeight="1" outlineLevel="1">
      <c r="A1910" s="130" t="s">
        <v>3388</v>
      </c>
      <c r="B1910" s="130" t="s">
        <v>3389</v>
      </c>
      <c r="C1910" s="130" t="s">
        <v>3390</v>
      </c>
      <c r="D1910" s="130" t="s">
        <v>18672</v>
      </c>
      <c r="E1910" s="130" t="s">
        <v>18673</v>
      </c>
      <c r="F1910" s="215">
        <v>1.7939200700649569E-2</v>
      </c>
      <c r="G1910" s="132" t="str">
        <f ca="1">IFERROR(_xll.BQL($A1910, "cur_mkt_cap(currency=EUR)")/1000000, " ")</f>
        <v xml:space="preserve"> </v>
      </c>
      <c r="M1910" s="308"/>
      <c r="N1910" s="215">
        <f t="shared" si="86"/>
        <v>1.9431889449338669E-4</v>
      </c>
      <c r="O1910" s="172" t="str">
        <f>IFERROR(IF(VLOOKUP($C1910,'MSCI Database'!$C:$R,2, FALSE)="","",VLOOKUP($C1910,'MSCI Database'!$C:$R,2, FALSE)),"")</f>
        <v>Road &amp; Rail Transport</v>
      </c>
      <c r="P1910" s="229" t="str">
        <f>IFERROR(IF(VLOOKUP($C1910,'MSCI Database'!$C:$R,3, FALSE)="","",VLOOKUP($C1910,'MSCI Database'!$C:$R,3, FALSE)),"")</f>
        <v>AA</v>
      </c>
      <c r="Q1910" s="229" t="str">
        <f>IFERROR(IF(VLOOKUP($C1910,'MSCI Database'!$C:$R,4, FALSE)="","",VLOOKUP($C1910,'MSCI Database'!$C:$R,4, FALSE)),"")</f>
        <v>0</v>
      </c>
      <c r="R1910" s="229">
        <f>IFERROR(IF(VLOOKUP($C1910,'MSCI Database'!$C:$R,5, FALSE)="","",VLOOKUP($C1910,'MSCI Database'!$C:$R,5, FALSE)),"")</f>
        <v>7.7</v>
      </c>
      <c r="S1910" s="229">
        <f>IFERROR(IF(VLOOKUP($C1910,'MSCI Database'!$C:$R,6, FALSE)="","",VLOOKUP($C1910,'MSCI Database'!$C:$R,6, FALSE)),"")</f>
        <v>6.3</v>
      </c>
      <c r="T1910" s="229">
        <f>IFERROR(IF(VLOOKUP($C1910,'MSCI Database'!$C:$R,7, FALSE)="","",VLOOKUP($C1910,'MSCI Database'!$C:$R,7, FALSE)),"")</f>
        <v>4.7</v>
      </c>
      <c r="U1910" s="229">
        <f>IFERROR(IF(VLOOKUP($C1910,'MSCI Database'!$C:$R,8, FALSE)="","",VLOOKUP($C1910,'MSCI Database'!$C:$R,8, FALSE)),"")</f>
        <v>3.5</v>
      </c>
      <c r="V1910" s="229">
        <f>IFERROR(IF(VLOOKUP($C1910,'MSCI Database'!$C:$R,9, FALSE)="","",VLOOKUP($C1910,'MSCI Database'!$C:$R,9, FALSE)),"")</f>
        <v>4.8</v>
      </c>
      <c r="W1910" s="215">
        <f t="shared" ca="1" si="87"/>
        <v>0</v>
      </c>
      <c r="X1910" s="276">
        <f>IFERROR(IF(VLOOKUP($C1910,'MSCI Database'!$C:$R,10, FALSE)="","",VLOOKUP($C1910,'MSCI Database'!$C:$R,10, FALSE)),"")</f>
        <v>289233</v>
      </c>
      <c r="Y1910" s="229" t="str">
        <f>IFERROR(IF(VLOOKUP($C1910,'MSCI Database'!$C:$R,11, FALSE)="","",VLOOKUP($C1910,'MSCI Database'!$C:$R,11, FALSE)),"")</f>
        <v>2019</v>
      </c>
      <c r="Z1910" s="229" t="str">
        <f>IFERROR(IF(VLOOKUP($C1910,'MSCI Database'!$C:$R,12, FALSE)="","",VLOOKUP($C1910,'MSCI Database'!$C:$R,12, FALSE)),"")</f>
        <v>Reported</v>
      </c>
      <c r="AA1910" s="229" t="str">
        <f>IFERROR(IF(VLOOKUP($C1910,'MSCI Database'!$C:$R,13, FALSE)="","",VLOOKUP($C1910,'MSCI Database'!$C:$R,13, FALSE)),"")</f>
        <v>Strong carbon mitigation strategy</v>
      </c>
    </row>
    <row r="1911" spans="1:27" s="130" customFormat="1" ht="15" hidden="1" customHeight="1" outlineLevel="1">
      <c r="A1911" s="130" t="s">
        <v>3648</v>
      </c>
      <c r="B1911" s="130" t="s">
        <v>3649</v>
      </c>
      <c r="C1911" s="130" t="s">
        <v>3650</v>
      </c>
      <c r="D1911" s="130" t="s">
        <v>18672</v>
      </c>
      <c r="E1911" s="130" t="s">
        <v>18682</v>
      </c>
      <c r="F1911" s="215">
        <v>1.7807295154278119E-2</v>
      </c>
      <c r="G1911" s="132" t="str">
        <f ca="1">IFERROR(_xll.BQL($A1911, "cur_mkt_cap(currency=EUR)")/1000000, " ")</f>
        <v xml:space="preserve"> </v>
      </c>
      <c r="M1911" s="308"/>
      <c r="N1911" s="215">
        <f t="shared" si="86"/>
        <v>1.9289008278788422E-4</v>
      </c>
      <c r="O1911" s="172" t="str">
        <f>IFERROR(IF(VLOOKUP($C1911,'MSCI Database'!$C:$R,2, FALSE)="","",VLOOKUP($C1911,'MSCI Database'!$C:$R,2, FALSE)),"")</f>
        <v>Retail - Consumer Discretionary</v>
      </c>
      <c r="P1911" s="229" t="str">
        <f>IFERROR(IF(VLOOKUP($C1911,'MSCI Database'!$C:$R,3, FALSE)="","",VLOOKUP($C1911,'MSCI Database'!$C:$R,3, FALSE)),"")</f>
        <v>A</v>
      </c>
      <c r="Q1911" s="229" t="str">
        <f>IFERROR(IF(VLOOKUP($C1911,'MSCI Database'!$C:$R,4, FALSE)="","",VLOOKUP($C1911,'MSCI Database'!$C:$R,4, FALSE)),"")</f>
        <v>0</v>
      </c>
      <c r="R1911" s="229">
        <f>IFERROR(IF(VLOOKUP($C1911,'MSCI Database'!$C:$R,5, FALSE)="","",VLOOKUP($C1911,'MSCI Database'!$C:$R,5, FALSE)),"")</f>
        <v>6.3</v>
      </c>
      <c r="S1911" s="229">
        <f>IFERROR(IF(VLOOKUP($C1911,'MSCI Database'!$C:$R,6, FALSE)="","",VLOOKUP($C1911,'MSCI Database'!$C:$R,6, FALSE)),"")</f>
        <v>1.7</v>
      </c>
      <c r="T1911" s="229">
        <f>IFERROR(IF(VLOOKUP($C1911,'MSCI Database'!$C:$R,7, FALSE)="","",VLOOKUP($C1911,'MSCI Database'!$C:$R,7, FALSE)),"")</f>
        <v>6.4</v>
      </c>
      <c r="U1911" s="229">
        <f>IFERROR(IF(VLOOKUP($C1911,'MSCI Database'!$C:$R,8, FALSE)="","",VLOOKUP($C1911,'MSCI Database'!$C:$R,8, FALSE)),"")</f>
        <v>3.5</v>
      </c>
      <c r="V1911" s="229">
        <f>IFERROR(IF(VLOOKUP($C1911,'MSCI Database'!$C:$R,9, FALSE)="","",VLOOKUP($C1911,'MSCI Database'!$C:$R,9, FALSE)),"")</f>
        <v>4.7</v>
      </c>
      <c r="W1911" s="215">
        <f t="shared" ca="1" si="87"/>
        <v>0</v>
      </c>
      <c r="X1911" s="276">
        <f>IFERROR(IF(VLOOKUP($C1911,'MSCI Database'!$C:$R,10, FALSE)="","",VLOOKUP($C1911,'MSCI Database'!$C:$R,10, FALSE)),"")</f>
        <v>10469</v>
      </c>
      <c r="Y1911" s="229" t="str">
        <f>IFERROR(IF(VLOOKUP($C1911,'MSCI Database'!$C:$R,11, FALSE)="","",VLOOKUP($C1911,'MSCI Database'!$C:$R,11, FALSE)),"")</f>
        <v>2019</v>
      </c>
      <c r="Z1911" s="229" t="str">
        <f>IFERROR(IF(VLOOKUP($C1911,'MSCI Database'!$C:$R,12, FALSE)="","",VLOOKUP($C1911,'MSCI Database'!$C:$R,12, FALSE)),"")</f>
        <v>E.Segmt-Low</v>
      </c>
      <c r="AA1911" s="229" t="str">
        <f>IFERROR(IF(VLOOKUP($C1911,'MSCI Database'!$C:$R,13, FALSE)="","",VLOOKUP($C1911,'MSCI Database'!$C:$R,13, FALSE)),"")</f>
        <v>Robust data protection and workforce management practices</v>
      </c>
    </row>
    <row r="1912" spans="1:27" s="130" customFormat="1" ht="15" hidden="1" customHeight="1" outlineLevel="1">
      <c r="A1912" s="130" t="s">
        <v>3416</v>
      </c>
      <c r="B1912" s="130" t="s">
        <v>3417</v>
      </c>
      <c r="C1912" s="130" t="s">
        <v>3418</v>
      </c>
      <c r="D1912" s="130" t="s">
        <v>18672</v>
      </c>
      <c r="E1912" s="130" t="s">
        <v>18690</v>
      </c>
      <c r="F1912" s="215">
        <v>1.74677435324039E-2</v>
      </c>
      <c r="G1912" s="132" t="str">
        <f ca="1">IFERROR(_xll.BQL($A1912, "cur_mkt_cap(currency=EUR)")/1000000, " ")</f>
        <v xml:space="preserve"> </v>
      </c>
      <c r="M1912" s="308"/>
      <c r="N1912" s="215">
        <f t="shared" si="86"/>
        <v>1.8921203174831669E-4</v>
      </c>
      <c r="O1912" s="172" t="str">
        <f>IFERROR(IF(VLOOKUP($C1912,'MSCI Database'!$C:$R,2, FALSE)="","",VLOOKUP($C1912,'MSCI Database'!$C:$R,2, FALSE)),"")</f>
        <v>Interactive Media &amp; Services</v>
      </c>
      <c r="P1912" s="229" t="str">
        <f>IFERROR(IF(VLOOKUP($C1912,'MSCI Database'!$C:$R,3, FALSE)="","",VLOOKUP($C1912,'MSCI Database'!$C:$R,3, FALSE)),"")</f>
        <v>BB</v>
      </c>
      <c r="Q1912" s="229" t="str">
        <f>IFERROR(IF(VLOOKUP($C1912,'MSCI Database'!$C:$R,4, FALSE)="","",VLOOKUP($C1912,'MSCI Database'!$C:$R,4, FALSE)),"")</f>
        <v>0</v>
      </c>
      <c r="R1912" s="229">
        <f>IFERROR(IF(VLOOKUP($C1912,'MSCI Database'!$C:$R,5, FALSE)="","",VLOOKUP($C1912,'MSCI Database'!$C:$R,5, FALSE)),"")</f>
        <v>3.2</v>
      </c>
      <c r="S1912" s="229">
        <f>IFERROR(IF(VLOOKUP($C1912,'MSCI Database'!$C:$R,6, FALSE)="","",VLOOKUP($C1912,'MSCI Database'!$C:$R,6, FALSE)),"")</f>
        <v>6.5</v>
      </c>
      <c r="T1912" s="229">
        <f>IFERROR(IF(VLOOKUP($C1912,'MSCI Database'!$C:$R,7, FALSE)="","",VLOOKUP($C1912,'MSCI Database'!$C:$R,7, FALSE)),"")</f>
        <v>2.6</v>
      </c>
      <c r="U1912" s="229">
        <f>IFERROR(IF(VLOOKUP($C1912,'MSCI Database'!$C:$R,8, FALSE)="","",VLOOKUP($C1912,'MSCI Database'!$C:$R,8, FALSE)),"")</f>
        <v>4.2</v>
      </c>
      <c r="V1912" s="229">
        <f>IFERROR(IF(VLOOKUP($C1912,'MSCI Database'!$C:$R,9, FALSE)="","",VLOOKUP($C1912,'MSCI Database'!$C:$R,9, FALSE)),"")</f>
        <v>3.5</v>
      </c>
      <c r="W1912" s="215">
        <f t="shared" ca="1" si="87"/>
        <v>0</v>
      </c>
      <c r="X1912" s="276">
        <f>IFERROR(IF(VLOOKUP($C1912,'MSCI Database'!$C:$R,10, FALSE)="","",VLOOKUP($C1912,'MSCI Database'!$C:$R,10, FALSE)),"")</f>
        <v>4131</v>
      </c>
      <c r="Y1912" s="229" t="str">
        <f>IFERROR(IF(VLOOKUP($C1912,'MSCI Database'!$C:$R,11, FALSE)="","",VLOOKUP($C1912,'MSCI Database'!$C:$R,11, FALSE)),"")</f>
        <v>2019</v>
      </c>
      <c r="Z1912" s="229" t="str">
        <f>IFERROR(IF(VLOOKUP($C1912,'MSCI Database'!$C:$R,12, FALSE)="","",VLOOKUP($C1912,'MSCI Database'!$C:$R,12, FALSE)),"")</f>
        <v>E.Segmt-Moderate</v>
      </c>
      <c r="AA1912" s="229" t="str">
        <f>IFERROR(IF(VLOOKUP($C1912,'MSCI Database'!$C:$R,13, FALSE)="","",VLOOKUP($C1912,'MSCI Database'!$C:$R,13, FALSE)),"")</f>
        <v>Weak talent management; data security practices appear on par with peers</v>
      </c>
    </row>
    <row r="1913" spans="1:27" s="130" customFormat="1" ht="15" hidden="1" customHeight="1" outlineLevel="1">
      <c r="A1913" s="130" t="s">
        <v>3273</v>
      </c>
      <c r="B1913" s="130" t="s">
        <v>3274</v>
      </c>
      <c r="C1913" s="130" t="s">
        <v>3275</v>
      </c>
      <c r="D1913" s="130" t="s">
        <v>18672</v>
      </c>
      <c r="E1913" s="130" t="s">
        <v>12133</v>
      </c>
      <c r="F1913" s="215">
        <v>1.7903458942619629E-2</v>
      </c>
      <c r="G1913" s="132" t="str">
        <f ca="1">IFERROR(_xll.BQL($A1913, "cur_mkt_cap(currency=EUR)")/1000000, " ")</f>
        <v xml:space="preserve"> </v>
      </c>
      <c r="M1913" s="308"/>
      <c r="N1913" s="215">
        <f t="shared" si="86"/>
        <v>1.9393173683661459E-4</v>
      </c>
      <c r="O1913" s="172" t="str">
        <f>IFERROR(IF(VLOOKUP($C1913,'MSCI Database'!$C:$R,2, FALSE)="","",VLOOKUP($C1913,'MSCI Database'!$C:$R,2, FALSE)),"")</f>
        <v>Health Care Equipment &amp; Supplies</v>
      </c>
      <c r="P1913" s="229" t="str">
        <f>IFERROR(IF(VLOOKUP($C1913,'MSCI Database'!$C:$R,3, FALSE)="","",VLOOKUP($C1913,'MSCI Database'!$C:$R,3, FALSE)),"")</f>
        <v>BB</v>
      </c>
      <c r="Q1913" s="229" t="str">
        <f>IFERROR(IF(VLOOKUP($C1913,'MSCI Database'!$C:$R,4, FALSE)="","",VLOOKUP($C1913,'MSCI Database'!$C:$R,4, FALSE)),"")</f>
        <v>0</v>
      </c>
      <c r="R1913" s="229">
        <f>IFERROR(IF(VLOOKUP($C1913,'MSCI Database'!$C:$R,5, FALSE)="","",VLOOKUP($C1913,'MSCI Database'!$C:$R,5, FALSE)),"")</f>
        <v>4.2</v>
      </c>
      <c r="S1913" s="229">
        <f>IFERROR(IF(VLOOKUP($C1913,'MSCI Database'!$C:$R,6, FALSE)="","",VLOOKUP($C1913,'MSCI Database'!$C:$R,6, FALSE)),"")</f>
        <v>6.7</v>
      </c>
      <c r="T1913" s="229">
        <f>IFERROR(IF(VLOOKUP($C1913,'MSCI Database'!$C:$R,7, FALSE)="","",VLOOKUP($C1913,'MSCI Database'!$C:$R,7, FALSE)),"")</f>
        <v>6.2</v>
      </c>
      <c r="U1913" s="229">
        <f>IFERROR(IF(VLOOKUP($C1913,'MSCI Database'!$C:$R,8, FALSE)="","",VLOOKUP($C1913,'MSCI Database'!$C:$R,8, FALSE)),"")</f>
        <v>3.6</v>
      </c>
      <c r="V1913" s="229">
        <f>IFERROR(IF(VLOOKUP($C1913,'MSCI Database'!$C:$R,9, FALSE)="","",VLOOKUP($C1913,'MSCI Database'!$C:$R,9, FALSE)),"")</f>
        <v>5</v>
      </c>
      <c r="W1913" s="215">
        <f t="shared" ca="1" si="87"/>
        <v>0</v>
      </c>
      <c r="X1913" s="276">
        <f>IFERROR(IF(VLOOKUP($C1913,'MSCI Database'!$C:$R,10, FALSE)="","",VLOOKUP($C1913,'MSCI Database'!$C:$R,10, FALSE)),"")</f>
        <v>9939</v>
      </c>
      <c r="Y1913" s="229" t="str">
        <f>IFERROR(IF(VLOOKUP($C1913,'MSCI Database'!$C:$R,11, FALSE)="","",VLOOKUP($C1913,'MSCI Database'!$C:$R,11, FALSE)),"")</f>
        <v>2019</v>
      </c>
      <c r="Z1913" s="229" t="str">
        <f>IFERROR(IF(VLOOKUP($C1913,'MSCI Database'!$C:$R,12, FALSE)="","",VLOOKUP($C1913,'MSCI Database'!$C:$R,12, FALSE)),"")</f>
        <v>E.Segmt-Moderately Low</v>
      </c>
      <c r="AA1913" s="229" t="str">
        <f>IFERROR(IF(VLOOKUP($C1913,'MSCI Database'!$C:$R,13, FALSE)="","",VLOOKUP($C1913,'MSCI Database'!$C:$R,13, FALSE)),"")</f>
        <v>Ethical compliance and corporate governance practices continue to lag those of peers</v>
      </c>
    </row>
    <row r="1914" spans="1:27" s="130" customFormat="1" ht="15" hidden="1" customHeight="1" outlineLevel="1">
      <c r="A1914" s="130" t="s">
        <v>4169</v>
      </c>
      <c r="B1914" s="130" t="s">
        <v>4170</v>
      </c>
      <c r="C1914" s="130" t="s">
        <v>4171</v>
      </c>
      <c r="D1914" s="130" t="s">
        <v>18672</v>
      </c>
      <c r="E1914" s="130" t="s">
        <v>18673</v>
      </c>
      <c r="F1914" s="215">
        <v>1.7183083197967089E-2</v>
      </c>
      <c r="G1914" s="132" t="str">
        <f ca="1">IFERROR(_xll.BQL($A1914, "cur_mkt_cap(currency=EUR)")/1000000, " ")</f>
        <v xml:space="preserve"> </v>
      </c>
      <c r="M1914" s="308"/>
      <c r="N1914" s="215">
        <f t="shared" si="86"/>
        <v>1.8612856763991438E-4</v>
      </c>
      <c r="O1914" s="172" t="str">
        <f>IFERROR(IF(VLOOKUP($C1914,'MSCI Database'!$C:$R,2, FALSE)="","",VLOOKUP($C1914,'MSCI Database'!$C:$R,2, FALSE)),"")</f>
        <v>Industrial Machinery</v>
      </c>
      <c r="P1914" s="229" t="str">
        <f>IFERROR(IF(VLOOKUP($C1914,'MSCI Database'!$C:$R,3, FALSE)="","",VLOOKUP($C1914,'MSCI Database'!$C:$R,3, FALSE)),"")</f>
        <v>BB</v>
      </c>
      <c r="Q1914" s="229" t="str">
        <f>IFERROR(IF(VLOOKUP($C1914,'MSCI Database'!$C:$R,4, FALSE)="","",VLOOKUP($C1914,'MSCI Database'!$C:$R,4, FALSE)),"")</f>
        <v>0</v>
      </c>
      <c r="R1914" s="229">
        <f>IFERROR(IF(VLOOKUP($C1914,'MSCI Database'!$C:$R,5, FALSE)="","",VLOOKUP($C1914,'MSCI Database'!$C:$R,5, FALSE)),"")</f>
        <v>4.0999999999999996</v>
      </c>
      <c r="S1914" s="229">
        <f>IFERROR(IF(VLOOKUP($C1914,'MSCI Database'!$C:$R,6, FALSE)="","",VLOOKUP($C1914,'MSCI Database'!$C:$R,6, FALSE)),"")</f>
        <v>4.2</v>
      </c>
      <c r="T1914" s="229">
        <f>IFERROR(IF(VLOOKUP($C1914,'MSCI Database'!$C:$R,7, FALSE)="","",VLOOKUP($C1914,'MSCI Database'!$C:$R,7, FALSE)),"")</f>
        <v>6.3</v>
      </c>
      <c r="U1914" s="229">
        <f>IFERROR(IF(VLOOKUP($C1914,'MSCI Database'!$C:$R,8, FALSE)="","",VLOOKUP($C1914,'MSCI Database'!$C:$R,8, FALSE)),"")</f>
        <v>3.5</v>
      </c>
      <c r="V1914" s="229">
        <f>IFERROR(IF(VLOOKUP($C1914,'MSCI Database'!$C:$R,9, FALSE)="","",VLOOKUP($C1914,'MSCI Database'!$C:$R,9, FALSE)),"")</f>
        <v>4.3</v>
      </c>
      <c r="W1914" s="215">
        <f t="shared" ca="1" si="87"/>
        <v>0</v>
      </c>
      <c r="X1914" s="276">
        <f>IFERROR(IF(VLOOKUP($C1914,'MSCI Database'!$C:$R,10, FALSE)="","",VLOOKUP($C1914,'MSCI Database'!$C:$R,10, FALSE)),"")</f>
        <v>29780</v>
      </c>
      <c r="Y1914" s="229" t="str">
        <f>IFERROR(IF(VLOOKUP($C1914,'MSCI Database'!$C:$R,11, FALSE)="","",VLOOKUP($C1914,'MSCI Database'!$C:$R,11, FALSE)),"")</f>
        <v>2019</v>
      </c>
      <c r="Z1914" s="229" t="str">
        <f>IFERROR(IF(VLOOKUP($C1914,'MSCI Database'!$C:$R,12, FALSE)="","",VLOOKUP($C1914,'MSCI Database'!$C:$R,12, FALSE)),"")</f>
        <v>E.CSI</v>
      </c>
      <c r="AA1914" s="229" t="str">
        <f>IFERROR(IF(VLOOKUP($C1914,'MSCI Database'!$C:$R,13, FALSE)="","",VLOOKUP($C1914,'MSCI Database'!$C:$R,13, FALSE)),"")</f>
        <v>Lags peers in corporate governance practices and anti-corruption initiatives</v>
      </c>
    </row>
    <row r="1915" spans="1:27" s="130" customFormat="1" ht="15" hidden="1" customHeight="1" outlineLevel="1">
      <c r="A1915" s="130" t="s">
        <v>4898</v>
      </c>
      <c r="B1915" s="130" t="s">
        <v>4899</v>
      </c>
      <c r="C1915" s="130" t="s">
        <v>4900</v>
      </c>
      <c r="D1915" s="130" t="s">
        <v>18678</v>
      </c>
      <c r="E1915" s="130" t="s">
        <v>18682</v>
      </c>
      <c r="F1915" s="215">
        <v>0.23738876767165129</v>
      </c>
      <c r="G1915" s="132" t="str">
        <f ca="1">IFERROR(_xll.BQL($A1915, "cur_mkt_cap(currency=EUR)")/1000000, " ")</f>
        <v xml:space="preserve"> </v>
      </c>
      <c r="M1915" s="308"/>
      <c r="N1915" s="215">
        <f t="shared" si="86"/>
        <v>2.5714146170086822E-3</v>
      </c>
      <c r="O1915" s="172" t="str">
        <f>IFERROR(IF(VLOOKUP($C1915,'MSCI Database'!$C:$R,2, FALSE)="","",VLOOKUP($C1915,'MSCI Database'!$C:$R,2, FALSE)),"")</f>
        <v>Retail - Consumer Discretionary</v>
      </c>
      <c r="P1915" s="229" t="str">
        <f>IFERROR(IF(VLOOKUP($C1915,'MSCI Database'!$C:$R,3, FALSE)="","",VLOOKUP($C1915,'MSCI Database'!$C:$R,3, FALSE)),"")</f>
        <v>A</v>
      </c>
      <c r="Q1915" s="229" t="str">
        <f>IFERROR(IF(VLOOKUP($C1915,'MSCI Database'!$C:$R,4, FALSE)="","",VLOOKUP($C1915,'MSCI Database'!$C:$R,4, FALSE)),"")</f>
        <v>0</v>
      </c>
      <c r="R1915" s="229">
        <f>IFERROR(IF(VLOOKUP($C1915,'MSCI Database'!$C:$R,5, FALSE)="","",VLOOKUP($C1915,'MSCI Database'!$C:$R,5, FALSE)),"")</f>
        <v>6.3</v>
      </c>
      <c r="S1915" s="229">
        <f>IFERROR(IF(VLOOKUP($C1915,'MSCI Database'!$C:$R,6, FALSE)="","",VLOOKUP($C1915,'MSCI Database'!$C:$R,6, FALSE)),"")</f>
        <v>2.7</v>
      </c>
      <c r="T1915" s="229">
        <f>IFERROR(IF(VLOOKUP($C1915,'MSCI Database'!$C:$R,7, FALSE)="","",VLOOKUP($C1915,'MSCI Database'!$C:$R,7, FALSE)),"")</f>
        <v>6.1</v>
      </c>
      <c r="U1915" s="229">
        <f>IFERROR(IF(VLOOKUP($C1915,'MSCI Database'!$C:$R,8, FALSE)="","",VLOOKUP($C1915,'MSCI Database'!$C:$R,8, FALSE)),"")</f>
        <v>3.6</v>
      </c>
      <c r="V1915" s="229">
        <f>IFERROR(IF(VLOOKUP($C1915,'MSCI Database'!$C:$R,9, FALSE)="","",VLOOKUP($C1915,'MSCI Database'!$C:$R,9, FALSE)),"")</f>
        <v>4.7</v>
      </c>
      <c r="W1915" s="215">
        <f t="shared" ca="1" si="87"/>
        <v>0</v>
      </c>
      <c r="X1915" s="276">
        <f>IFERROR(IF(VLOOKUP($C1915,'MSCI Database'!$C:$R,10, FALSE)="","",VLOOKUP($C1915,'MSCI Database'!$C:$R,10, FALSE)),"")</f>
        <v>21391</v>
      </c>
      <c r="Y1915" s="229" t="str">
        <f>IFERROR(IF(VLOOKUP($C1915,'MSCI Database'!$C:$R,11, FALSE)="","",VLOOKUP($C1915,'MSCI Database'!$C:$R,11, FALSE)),"")</f>
        <v>2019</v>
      </c>
      <c r="Z1915" s="229" t="str">
        <f>IFERROR(IF(VLOOKUP($C1915,'MSCI Database'!$C:$R,12, FALSE)="","",VLOOKUP($C1915,'MSCI Database'!$C:$R,12, FALSE)),"")</f>
        <v>Reported</v>
      </c>
      <c r="AA1915" s="229" t="str">
        <f>IFERROR(IF(VLOOKUP($C1915,'MSCI Database'!$C:$R,13, FALSE)="","",VLOOKUP($C1915,'MSCI Database'!$C:$R,13, FALSE)),"")</f>
        <v>Strong data protection measures, labor challenges persist</v>
      </c>
    </row>
    <row r="1916" spans="1:27" s="130" customFormat="1" ht="15" hidden="1" customHeight="1" outlineLevel="1">
      <c r="A1916" s="130" t="s">
        <v>3759</v>
      </c>
      <c r="B1916" s="130" t="s">
        <v>3760</v>
      </c>
      <c r="C1916" s="130" t="s">
        <v>3761</v>
      </c>
      <c r="D1916" s="130" t="s">
        <v>18672</v>
      </c>
      <c r="E1916" s="130" t="s">
        <v>18673</v>
      </c>
      <c r="F1916" s="215">
        <v>1.664992698921396E-2</v>
      </c>
      <c r="G1916" s="132" t="str">
        <f ca="1">IFERROR(_xll.BQL($A1916, "cur_mkt_cap(currency=EUR)")/1000000, " ")</f>
        <v xml:space="preserve"> </v>
      </c>
      <c r="M1916" s="308"/>
      <c r="N1916" s="215">
        <f t="shared" si="86"/>
        <v>1.8035337582362335E-4</v>
      </c>
      <c r="O1916" s="172" t="str">
        <f>IFERROR(IF(VLOOKUP($C1916,'MSCI Database'!$C:$R,2, FALSE)="","",VLOOKUP($C1916,'MSCI Database'!$C:$R,2, FALSE)),"")</f>
        <v>Commercial Services &amp; Supplies</v>
      </c>
      <c r="P1916" s="229" t="str">
        <f>IFERROR(IF(VLOOKUP($C1916,'MSCI Database'!$C:$R,3, FALSE)="","",VLOOKUP($C1916,'MSCI Database'!$C:$R,3, FALSE)),"")</f>
        <v>AA</v>
      </c>
      <c r="Q1916" s="229" t="str">
        <f>IFERROR(IF(VLOOKUP($C1916,'MSCI Database'!$C:$R,4, FALSE)="","",VLOOKUP($C1916,'MSCI Database'!$C:$R,4, FALSE)),"")</f>
        <v>1</v>
      </c>
      <c r="R1916" s="229">
        <f>IFERROR(IF(VLOOKUP($C1916,'MSCI Database'!$C:$R,5, FALSE)="","",VLOOKUP($C1916,'MSCI Database'!$C:$R,5, FALSE)),"")</f>
        <v>7.8</v>
      </c>
      <c r="S1916" s="229">
        <f>IFERROR(IF(VLOOKUP($C1916,'MSCI Database'!$C:$R,6, FALSE)="","",VLOOKUP($C1916,'MSCI Database'!$C:$R,6, FALSE)),"")</f>
        <v>8.5</v>
      </c>
      <c r="T1916" s="229">
        <f>IFERROR(IF(VLOOKUP($C1916,'MSCI Database'!$C:$R,7, FALSE)="","",VLOOKUP($C1916,'MSCI Database'!$C:$R,7, FALSE)),"")</f>
        <v>8.4</v>
      </c>
      <c r="U1916" s="229">
        <f>IFERROR(IF(VLOOKUP($C1916,'MSCI Database'!$C:$R,8, FALSE)="","",VLOOKUP($C1916,'MSCI Database'!$C:$R,8, FALSE)),"")</f>
        <v>4.5999999999999996</v>
      </c>
      <c r="V1916" s="229">
        <f>IFERROR(IF(VLOOKUP($C1916,'MSCI Database'!$C:$R,9, FALSE)="","",VLOOKUP($C1916,'MSCI Database'!$C:$R,9, FALSE)),"")</f>
        <v>6.4</v>
      </c>
      <c r="W1916" s="215">
        <f t="shared" ca="1" si="87"/>
        <v>0</v>
      </c>
      <c r="X1916" s="276">
        <f>IFERROR(IF(VLOOKUP($C1916,'MSCI Database'!$C:$R,10, FALSE)="","",VLOOKUP($C1916,'MSCI Database'!$C:$R,10, FALSE)),"")</f>
        <v>870427</v>
      </c>
      <c r="Y1916" s="229" t="str">
        <f>IFERROR(IF(VLOOKUP($C1916,'MSCI Database'!$C:$R,11, FALSE)="","",VLOOKUP($C1916,'MSCI Database'!$C:$R,11, FALSE)),"")</f>
        <v>2019</v>
      </c>
      <c r="Z1916" s="229" t="str">
        <f>IFERROR(IF(VLOOKUP($C1916,'MSCI Database'!$C:$R,12, FALSE)="","",VLOOKUP($C1916,'MSCI Database'!$C:$R,12, FALSE)),"")</f>
        <v>Reported</v>
      </c>
      <c r="AA1916" s="229" t="str">
        <f>IFERROR(IF(VLOOKUP($C1916,'MSCI Database'!$C:$R,13, FALSE)="","",VLOOKUP($C1916,'MSCI Database'!$C:$R,13, FALSE)),"")</f>
        <v>Improvement in corporate governance practices; strong product stewardship programs</v>
      </c>
    </row>
    <row r="1917" spans="1:27" s="130" customFormat="1" ht="15" hidden="1" customHeight="1" outlineLevel="1">
      <c r="A1917" s="130" t="s">
        <v>3628</v>
      </c>
      <c r="B1917" s="130" t="s">
        <v>3629</v>
      </c>
      <c r="C1917" s="130" t="s">
        <v>3630</v>
      </c>
      <c r="D1917" s="130" t="s">
        <v>18672</v>
      </c>
      <c r="E1917" s="130" t="s">
        <v>18684</v>
      </c>
      <c r="F1917" s="215">
        <v>1.6739581071635711E-2</v>
      </c>
      <c r="G1917" s="132" t="str">
        <f ca="1">IFERROR(_xll.BQL($A1917, "cur_mkt_cap(currency=EUR)")/1000000, " ")</f>
        <v xml:space="preserve"> </v>
      </c>
      <c r="M1917" s="308"/>
      <c r="N1917" s="215">
        <f t="shared" si="86"/>
        <v>1.8132451620349451E-4</v>
      </c>
      <c r="O1917" s="172" t="str">
        <f>IFERROR(IF(VLOOKUP($C1917,'MSCI Database'!$C:$R,2, FALSE)="","",VLOOKUP($C1917,'MSCI Database'!$C:$R,2, FALSE)),"")</f>
        <v>Steel</v>
      </c>
      <c r="P1917" s="229" t="str">
        <f>IFERROR(IF(VLOOKUP($C1917,'MSCI Database'!$C:$R,3, FALSE)="","",VLOOKUP($C1917,'MSCI Database'!$C:$R,3, FALSE)),"")</f>
        <v>A</v>
      </c>
      <c r="Q1917" s="229" t="str">
        <f>IFERROR(IF(VLOOKUP($C1917,'MSCI Database'!$C:$R,4, FALSE)="","",VLOOKUP($C1917,'MSCI Database'!$C:$R,4, FALSE)),"")</f>
        <v>0</v>
      </c>
      <c r="R1917" s="229">
        <f>IFERROR(IF(VLOOKUP($C1917,'MSCI Database'!$C:$R,5, FALSE)="","",VLOOKUP($C1917,'MSCI Database'!$C:$R,5, FALSE)),"")</f>
        <v>6.2</v>
      </c>
      <c r="S1917" s="229">
        <f>IFERROR(IF(VLOOKUP($C1917,'MSCI Database'!$C:$R,6, FALSE)="","",VLOOKUP($C1917,'MSCI Database'!$C:$R,6, FALSE)),"")</f>
        <v>4</v>
      </c>
      <c r="T1917" s="229">
        <f>IFERROR(IF(VLOOKUP($C1917,'MSCI Database'!$C:$R,7, FALSE)="","",VLOOKUP($C1917,'MSCI Database'!$C:$R,7, FALSE)),"")</f>
        <v>5.5</v>
      </c>
      <c r="U1917" s="229">
        <f>IFERROR(IF(VLOOKUP($C1917,'MSCI Database'!$C:$R,8, FALSE)="","",VLOOKUP($C1917,'MSCI Database'!$C:$R,8, FALSE)),"")</f>
        <v>4.3</v>
      </c>
      <c r="V1917" s="229">
        <f>IFERROR(IF(VLOOKUP($C1917,'MSCI Database'!$C:$R,9, FALSE)="","",VLOOKUP($C1917,'MSCI Database'!$C:$R,9, FALSE)),"")</f>
        <v>4.5</v>
      </c>
      <c r="W1917" s="215">
        <f t="shared" ca="1" si="87"/>
        <v>0</v>
      </c>
      <c r="X1917" s="276">
        <f>IFERROR(IF(VLOOKUP($C1917,'MSCI Database'!$C:$R,10, FALSE)="","",VLOOKUP($C1917,'MSCI Database'!$C:$R,10, FALSE)),"")</f>
        <v>60500000</v>
      </c>
      <c r="Y1917" s="229" t="str">
        <f>IFERROR(IF(VLOOKUP($C1917,'MSCI Database'!$C:$R,11, FALSE)="","",VLOOKUP($C1917,'MSCI Database'!$C:$R,11, FALSE)),"")</f>
        <v>2019</v>
      </c>
      <c r="Z1917" s="229" t="str">
        <f>IFERROR(IF(VLOOKUP($C1917,'MSCI Database'!$C:$R,12, FALSE)="","",VLOOKUP($C1917,'MSCI Database'!$C:$R,12, FALSE)),"")</f>
        <v>Reported</v>
      </c>
      <c r="AA1917" s="229" t="str">
        <f>IFERROR(IF(VLOOKUP($C1917,'MSCI Database'!$C:$R,13, FALSE)="","",VLOOKUP($C1917,'MSCI Database'!$C:$R,13, FALSE)),"")</f>
        <v>Strong environmental management strategy relative to industry peers</v>
      </c>
    </row>
    <row r="1918" spans="1:27" s="130" customFormat="1" ht="15" hidden="1" customHeight="1" outlineLevel="1">
      <c r="A1918" s="130" t="s">
        <v>4110</v>
      </c>
      <c r="B1918" s="130" t="s">
        <v>4111</v>
      </c>
      <c r="C1918" s="130" t="s">
        <v>4112</v>
      </c>
      <c r="D1918" s="130" t="s">
        <v>18672</v>
      </c>
      <c r="E1918" s="130" t="s">
        <v>18682</v>
      </c>
      <c r="F1918" s="215">
        <v>1.6869061470203929E-2</v>
      </c>
      <c r="G1918" s="132" t="str">
        <f ca="1">IFERROR(_xll.BQL($A1918, "cur_mkt_cap(currency=EUR)")/1000000, " ")</f>
        <v xml:space="preserve"> </v>
      </c>
      <c r="M1918" s="308"/>
      <c r="N1918" s="215">
        <f t="shared" si="86"/>
        <v>1.8272705850892889E-4</v>
      </c>
      <c r="O1918" s="172" t="str">
        <f>IFERROR(IF(VLOOKUP($C1918,'MSCI Database'!$C:$R,2, FALSE)="","",VLOOKUP($C1918,'MSCI Database'!$C:$R,2, FALSE)),"")</f>
        <v>Automobiles</v>
      </c>
      <c r="P1918" s="229" t="str">
        <f>IFERROR(IF(VLOOKUP($C1918,'MSCI Database'!$C:$R,3, FALSE)="","",VLOOKUP($C1918,'MSCI Database'!$C:$R,3, FALSE)),"")</f>
        <v>B</v>
      </c>
      <c r="Q1918" s="229" t="str">
        <f>IFERROR(IF(VLOOKUP($C1918,'MSCI Database'!$C:$R,4, FALSE)="","",VLOOKUP($C1918,'MSCI Database'!$C:$R,4, FALSE)),"")</f>
        <v>0</v>
      </c>
      <c r="R1918" s="229">
        <f>IFERROR(IF(VLOOKUP($C1918,'MSCI Database'!$C:$R,5, FALSE)="","",VLOOKUP($C1918,'MSCI Database'!$C:$R,5, FALSE)),"")</f>
        <v>2.6</v>
      </c>
      <c r="S1918" s="229">
        <f>IFERROR(IF(VLOOKUP($C1918,'MSCI Database'!$C:$R,6, FALSE)="","",VLOOKUP($C1918,'MSCI Database'!$C:$R,6, FALSE)),"")</f>
        <v>5.5</v>
      </c>
      <c r="T1918" s="229">
        <f>IFERROR(IF(VLOOKUP($C1918,'MSCI Database'!$C:$R,7, FALSE)="","",VLOOKUP($C1918,'MSCI Database'!$C:$R,7, FALSE)),"")</f>
        <v>2</v>
      </c>
      <c r="U1918" s="229">
        <f>IFERROR(IF(VLOOKUP($C1918,'MSCI Database'!$C:$R,8, FALSE)="","",VLOOKUP($C1918,'MSCI Database'!$C:$R,8, FALSE)),"")</f>
        <v>2.9</v>
      </c>
      <c r="V1918" s="229">
        <f>IFERROR(IF(VLOOKUP($C1918,'MSCI Database'!$C:$R,9, FALSE)="","",VLOOKUP($C1918,'MSCI Database'!$C:$R,9, FALSE)),"")</f>
        <v>3.4</v>
      </c>
      <c r="W1918" s="215">
        <f t="shared" ca="1" si="87"/>
        <v>0</v>
      </c>
      <c r="X1918" s="276">
        <f>IFERROR(IF(VLOOKUP($C1918,'MSCI Database'!$C:$R,10, FALSE)="","",VLOOKUP($C1918,'MSCI Database'!$C:$R,10, FALSE)),"")</f>
        <v>671891</v>
      </c>
      <c r="Y1918" s="229" t="str">
        <f>IFERROR(IF(VLOOKUP($C1918,'MSCI Database'!$C:$R,11, FALSE)="","",VLOOKUP($C1918,'MSCI Database'!$C:$R,11, FALSE)),"")</f>
        <v>2019</v>
      </c>
      <c r="Z1918" s="229" t="str">
        <f>IFERROR(IF(VLOOKUP($C1918,'MSCI Database'!$C:$R,12, FALSE)="","",VLOOKUP($C1918,'MSCI Database'!$C:$R,12, FALSE)),"")</f>
        <v>Reported</v>
      </c>
      <c r="AA1918" s="229" t="str">
        <f>IFERROR(IF(VLOOKUP($C1918,'MSCI Database'!$C:$R,13, FALSE)="","",VLOOKUP($C1918,'MSCI Database'!$C:$R,13, FALSE)),"")</f>
        <v>Controversies surrounding quality issues continue to heighten reputational risk</v>
      </c>
    </row>
    <row r="1919" spans="1:27" s="130" customFormat="1" ht="15" hidden="1" customHeight="1" outlineLevel="1">
      <c r="A1919" s="130" t="s">
        <v>2724</v>
      </c>
      <c r="B1919" s="130" t="s">
        <v>2725</v>
      </c>
      <c r="C1919" s="130" t="s">
        <v>2726</v>
      </c>
      <c r="D1919" s="130" t="s">
        <v>18675</v>
      </c>
      <c r="E1919" s="130" t="s">
        <v>18688</v>
      </c>
      <c r="F1919" s="215">
        <v>0.23174930319548989</v>
      </c>
      <c r="G1919" s="132" t="str">
        <f ca="1">IFERROR(_xll.BQL($A1919, "cur_mkt_cap(currency=EUR)")/1000000, " ")</f>
        <v xml:space="preserve"> </v>
      </c>
      <c r="M1919" s="308"/>
      <c r="N1919" s="215">
        <f t="shared" si="86"/>
        <v>2.5103274748985698E-3</v>
      </c>
      <c r="O1919" s="172" t="str">
        <f>IFERROR(IF(VLOOKUP($C1919,'MSCI Database'!$C:$R,2, FALSE)="","",VLOOKUP($C1919,'MSCI Database'!$C:$R,2, FALSE)),"")</f>
        <v>Life &amp; Health Insurance</v>
      </c>
      <c r="P1919" s="229" t="str">
        <f>IFERROR(IF(VLOOKUP($C1919,'MSCI Database'!$C:$R,3, FALSE)="","",VLOOKUP($C1919,'MSCI Database'!$C:$R,3, FALSE)),"")</f>
        <v>A</v>
      </c>
      <c r="Q1919" s="229" t="str">
        <f>IFERROR(IF(VLOOKUP($C1919,'MSCI Database'!$C:$R,4, FALSE)="","",VLOOKUP($C1919,'MSCI Database'!$C:$R,4, FALSE)),"")</f>
        <v>1</v>
      </c>
      <c r="R1919" s="229">
        <f>IFERROR(IF(VLOOKUP($C1919,'MSCI Database'!$C:$R,5, FALSE)="","",VLOOKUP($C1919,'MSCI Database'!$C:$R,5, FALSE)),"")</f>
        <v>6.9</v>
      </c>
      <c r="S1919" s="229">
        <f>IFERROR(IF(VLOOKUP($C1919,'MSCI Database'!$C:$R,6, FALSE)="","",VLOOKUP($C1919,'MSCI Database'!$C:$R,6, FALSE)),"")</f>
        <v>4.9000000000000004</v>
      </c>
      <c r="T1919" s="229">
        <f>IFERROR(IF(VLOOKUP($C1919,'MSCI Database'!$C:$R,7, FALSE)="","",VLOOKUP($C1919,'MSCI Database'!$C:$R,7, FALSE)),"")</f>
        <v>4.5999999999999996</v>
      </c>
      <c r="U1919" s="229">
        <f>IFERROR(IF(VLOOKUP($C1919,'MSCI Database'!$C:$R,8, FALSE)="","",VLOOKUP($C1919,'MSCI Database'!$C:$R,8, FALSE)),"")</f>
        <v>6.3</v>
      </c>
      <c r="V1919" s="229">
        <f>IFERROR(IF(VLOOKUP($C1919,'MSCI Database'!$C:$R,9, FALSE)="","",VLOOKUP($C1919,'MSCI Database'!$C:$R,9, FALSE)),"")</f>
        <v>5.2</v>
      </c>
      <c r="W1919" s="215">
        <f t="shared" ca="1" si="87"/>
        <v>0</v>
      </c>
      <c r="X1919" s="276">
        <f>IFERROR(IF(VLOOKUP($C1919,'MSCI Database'!$C:$R,10, FALSE)="","",VLOOKUP($C1919,'MSCI Database'!$C:$R,10, FALSE)),"")</f>
        <v>48903</v>
      </c>
      <c r="Y1919" s="229" t="str">
        <f>IFERROR(IF(VLOOKUP($C1919,'MSCI Database'!$C:$R,11, FALSE)="","",VLOOKUP($C1919,'MSCI Database'!$C:$R,11, FALSE)),"")</f>
        <v>2019</v>
      </c>
      <c r="Z1919" s="229" t="str">
        <f>IFERROR(IF(VLOOKUP($C1919,'MSCI Database'!$C:$R,12, FALSE)="","",VLOOKUP($C1919,'MSCI Database'!$C:$R,12, FALSE)),"")</f>
        <v>Reported</v>
      </c>
      <c r="AA1919" s="229" t="str">
        <f>IFERROR(IF(VLOOKUP($C1919,'MSCI Database'!$C:$R,13, FALSE)="","",VLOOKUP($C1919,'MSCI Database'!$C:$R,13, FALSE)),"")</f>
        <v>Improved ESG integration in investment decisions drives upgrade</v>
      </c>
    </row>
    <row r="1920" spans="1:27" s="130" customFormat="1" ht="15" hidden="1" customHeight="1" outlineLevel="1">
      <c r="A1920" s="130" t="s">
        <v>4047</v>
      </c>
      <c r="B1920" s="130" t="s">
        <v>4048</v>
      </c>
      <c r="C1920" s="130" t="s">
        <v>4049</v>
      </c>
      <c r="D1920" s="130" t="s">
        <v>18672</v>
      </c>
      <c r="E1920" s="130" t="s">
        <v>18704</v>
      </c>
      <c r="F1920" s="215">
        <v>1.6343778205043898E-2</v>
      </c>
      <c r="G1920" s="132" t="str">
        <f ca="1">IFERROR(_xll.BQL($A1920, "cur_mkt_cap(currency=EUR)")/1000000, " ")</f>
        <v xml:space="preserve"> </v>
      </c>
      <c r="M1920" s="308"/>
      <c r="N1920" s="215">
        <f t="shared" si="86"/>
        <v>1.770371470638734E-4</v>
      </c>
      <c r="O1920" s="172" t="str">
        <f>IFERROR(IF(VLOOKUP($C1920,'MSCI Database'!$C:$R,2, FALSE)="","",VLOOKUP($C1920,'MSCI Database'!$C:$R,2, FALSE)),"")</f>
        <v>Real Estate Development &amp; Diversified Activities</v>
      </c>
      <c r="P1920" s="229" t="str">
        <f>IFERROR(IF(VLOOKUP($C1920,'MSCI Database'!$C:$R,3, FALSE)="","",VLOOKUP($C1920,'MSCI Database'!$C:$R,3, FALSE)),"")</f>
        <v>A</v>
      </c>
      <c r="Q1920" s="229" t="str">
        <f>IFERROR(IF(VLOOKUP($C1920,'MSCI Database'!$C:$R,4, FALSE)="","",VLOOKUP($C1920,'MSCI Database'!$C:$R,4, FALSE)),"")</f>
        <v>0</v>
      </c>
      <c r="R1920" s="229">
        <f>IFERROR(IF(VLOOKUP($C1920,'MSCI Database'!$C:$R,5, FALSE)="","",VLOOKUP($C1920,'MSCI Database'!$C:$R,5, FALSE)),"")</f>
        <v>6.9</v>
      </c>
      <c r="S1920" s="229">
        <f>IFERROR(IF(VLOOKUP($C1920,'MSCI Database'!$C:$R,6, FALSE)="","",VLOOKUP($C1920,'MSCI Database'!$C:$R,6, FALSE)),"")</f>
        <v>4.9000000000000004</v>
      </c>
      <c r="T1920" s="229">
        <f>IFERROR(IF(VLOOKUP($C1920,'MSCI Database'!$C:$R,7, FALSE)="","",VLOOKUP($C1920,'MSCI Database'!$C:$R,7, FALSE)),"")</f>
        <v>5.9</v>
      </c>
      <c r="U1920" s="229">
        <f>IFERROR(IF(VLOOKUP($C1920,'MSCI Database'!$C:$R,8, FALSE)="","",VLOOKUP($C1920,'MSCI Database'!$C:$R,8, FALSE)),"")</f>
        <v>5.8</v>
      </c>
      <c r="V1920" s="229">
        <f>IFERROR(IF(VLOOKUP($C1920,'MSCI Database'!$C:$R,9, FALSE)="","",VLOOKUP($C1920,'MSCI Database'!$C:$R,9, FALSE)),"")</f>
        <v>5.6</v>
      </c>
      <c r="W1920" s="215">
        <f t="shared" ca="1" si="87"/>
        <v>0</v>
      </c>
      <c r="X1920" s="276">
        <f>IFERROR(IF(VLOOKUP($C1920,'MSCI Database'!$C:$R,10, FALSE)="","",VLOOKUP($C1920,'MSCI Database'!$C:$R,10, FALSE)),"")</f>
        <v>151232</v>
      </c>
      <c r="Y1920" s="229" t="str">
        <f>IFERROR(IF(VLOOKUP($C1920,'MSCI Database'!$C:$R,11, FALSE)="","",VLOOKUP($C1920,'MSCI Database'!$C:$R,11, FALSE)),"")</f>
        <v>2019</v>
      </c>
      <c r="Z1920" s="229" t="str">
        <f>IFERROR(IF(VLOOKUP($C1920,'MSCI Database'!$C:$R,12, FALSE)="","",VLOOKUP($C1920,'MSCI Database'!$C:$R,12, FALSE)),"")</f>
        <v>Reported</v>
      </c>
      <c r="AA1920" s="229" t="str">
        <f>IFERROR(IF(VLOOKUP($C1920,'MSCI Database'!$C:$R,13, FALSE)="","",VLOOKUP($C1920,'MSCI Database'!$C:$R,13, FALSE)),"")</f>
        <v>Leads home market peers in governance, but lags in green certifications</v>
      </c>
    </row>
    <row r="1921" spans="1:27" s="130" customFormat="1" ht="15" hidden="1" customHeight="1" outlineLevel="1">
      <c r="A1921" s="130" t="s">
        <v>3361</v>
      </c>
      <c r="B1921" s="130" t="s">
        <v>3362</v>
      </c>
      <c r="C1921" s="130" t="s">
        <v>3363</v>
      </c>
      <c r="D1921" s="130" t="s">
        <v>18672</v>
      </c>
      <c r="E1921" s="130" t="s">
        <v>18689</v>
      </c>
      <c r="F1921" s="215">
        <v>1.6233785685006611E-2</v>
      </c>
      <c r="G1921" s="132" t="str">
        <f ca="1">IFERROR(_xll.BQL($A1921, "cur_mkt_cap(currency=EUR)")/1000000, " ")</f>
        <v xml:space="preserve"> </v>
      </c>
      <c r="M1921" s="308"/>
      <c r="N1921" s="215">
        <f t="shared" si="86"/>
        <v>1.7584569905831017E-4</v>
      </c>
      <c r="O1921" s="172" t="str">
        <f>IFERROR(IF(VLOOKUP($C1921,'MSCI Database'!$C:$R,2, FALSE)="","",VLOOKUP($C1921,'MSCI Database'!$C:$R,2, FALSE)),"")</f>
        <v>Software &amp; Services</v>
      </c>
      <c r="P1921" s="229" t="str">
        <f>IFERROR(IF(VLOOKUP($C1921,'MSCI Database'!$C:$R,3, FALSE)="","",VLOOKUP($C1921,'MSCI Database'!$C:$R,3, FALSE)),"")</f>
        <v>B</v>
      </c>
      <c r="Q1921" s="229" t="str">
        <f>IFERROR(IF(VLOOKUP($C1921,'MSCI Database'!$C:$R,4, FALSE)="","",VLOOKUP($C1921,'MSCI Database'!$C:$R,4, FALSE)),"")</f>
        <v>0</v>
      </c>
      <c r="R1921" s="229">
        <f>IFERROR(IF(VLOOKUP($C1921,'MSCI Database'!$C:$R,5, FALSE)="","",VLOOKUP($C1921,'MSCI Database'!$C:$R,5, FALSE)),"")</f>
        <v>1.8</v>
      </c>
      <c r="S1921" s="229">
        <f>IFERROR(IF(VLOOKUP($C1921,'MSCI Database'!$C:$R,6, FALSE)="","",VLOOKUP($C1921,'MSCI Database'!$C:$R,6, FALSE)),"")</f>
        <v>4.0999999999999996</v>
      </c>
      <c r="T1921" s="229">
        <f>IFERROR(IF(VLOOKUP($C1921,'MSCI Database'!$C:$R,7, FALSE)="","",VLOOKUP($C1921,'MSCI Database'!$C:$R,7, FALSE)),"")</f>
        <v>3.7</v>
      </c>
      <c r="U1921" s="229">
        <f>IFERROR(IF(VLOOKUP($C1921,'MSCI Database'!$C:$R,8, FALSE)="","",VLOOKUP($C1921,'MSCI Database'!$C:$R,8, FALSE)),"")</f>
        <v>1.6</v>
      </c>
      <c r="V1921" s="229">
        <f>IFERROR(IF(VLOOKUP($C1921,'MSCI Database'!$C:$R,9, FALSE)="","",VLOOKUP($C1921,'MSCI Database'!$C:$R,9, FALSE)),"")</f>
        <v>3</v>
      </c>
      <c r="W1921" s="215">
        <f t="shared" ca="1" si="87"/>
        <v>0</v>
      </c>
      <c r="X1921" s="276">
        <f>IFERROR(IF(VLOOKUP($C1921,'MSCI Database'!$C:$R,10, FALSE)="","",VLOOKUP($C1921,'MSCI Database'!$C:$R,10, FALSE)),"")</f>
        <v>8348</v>
      </c>
      <c r="Y1921" s="229" t="str">
        <f>IFERROR(IF(VLOOKUP($C1921,'MSCI Database'!$C:$R,11, FALSE)="","",VLOOKUP($C1921,'MSCI Database'!$C:$R,11, FALSE)),"")</f>
        <v>2019</v>
      </c>
      <c r="Z1921" s="229" t="str">
        <f>IFERROR(IF(VLOOKUP($C1921,'MSCI Database'!$C:$R,12, FALSE)="","",VLOOKUP($C1921,'MSCI Database'!$C:$R,12, FALSE)),"")</f>
        <v>E.Segmt-Moderately High</v>
      </c>
      <c r="AA1921" s="229" t="str">
        <f>IFERROR(IF(VLOOKUP($C1921,'MSCI Database'!$C:$R,13, FALSE)="","",VLOOKUP($C1921,'MSCI Database'!$C:$R,13, FALSE)),"")</f>
        <v>Talent management initiatives lag those of peers</v>
      </c>
    </row>
    <row r="1922" spans="1:27" s="130" customFormat="1" ht="15" hidden="1" customHeight="1" outlineLevel="1">
      <c r="A1922" s="130" t="s">
        <v>3396</v>
      </c>
      <c r="B1922" s="130" t="s">
        <v>3397</v>
      </c>
      <c r="C1922" s="130" t="s">
        <v>3398</v>
      </c>
      <c r="D1922" s="130" t="s">
        <v>18672</v>
      </c>
      <c r="E1922" s="130" t="s">
        <v>18689</v>
      </c>
      <c r="F1922" s="215">
        <v>1.5840621660401271E-2</v>
      </c>
      <c r="G1922" s="132" t="str">
        <f ca="1">IFERROR(_xll.BQL($A1922, "cur_mkt_cap(currency=EUR)")/1000000, " ")</f>
        <v xml:space="preserve"> </v>
      </c>
      <c r="M1922" s="308"/>
      <c r="N1922" s="215">
        <f t="shared" si="86"/>
        <v>1.7158691407169067E-4</v>
      </c>
      <c r="O1922" s="172" t="str">
        <f>IFERROR(IF(VLOOKUP($C1922,'MSCI Database'!$C:$R,2, FALSE)="","",VLOOKUP($C1922,'MSCI Database'!$C:$R,2, FALSE)),"")</f>
        <v>Electronic Equipment, Instruments &amp; Components</v>
      </c>
      <c r="P1922" s="229" t="str">
        <f>IFERROR(IF(VLOOKUP($C1922,'MSCI Database'!$C:$R,3, FALSE)="","",VLOOKUP($C1922,'MSCI Database'!$C:$R,3, FALSE)),"")</f>
        <v>AAA</v>
      </c>
      <c r="Q1922" s="229" t="str">
        <f>IFERROR(IF(VLOOKUP($C1922,'MSCI Database'!$C:$R,4, FALSE)="","",VLOOKUP($C1922,'MSCI Database'!$C:$R,4, FALSE)),"")</f>
        <v>0</v>
      </c>
      <c r="R1922" s="229">
        <f>IFERROR(IF(VLOOKUP($C1922,'MSCI Database'!$C:$R,5, FALSE)="","",VLOOKUP($C1922,'MSCI Database'!$C:$R,5, FALSE)),"")</f>
        <v>10</v>
      </c>
      <c r="S1922" s="229">
        <f>IFERROR(IF(VLOOKUP($C1922,'MSCI Database'!$C:$R,6, FALSE)="","",VLOOKUP($C1922,'MSCI Database'!$C:$R,6, FALSE)),"")</f>
        <v>7</v>
      </c>
      <c r="T1922" s="229">
        <f>IFERROR(IF(VLOOKUP($C1922,'MSCI Database'!$C:$R,7, FALSE)="","",VLOOKUP($C1922,'MSCI Database'!$C:$R,7, FALSE)),"")</f>
        <v>6.7</v>
      </c>
      <c r="U1922" s="229">
        <f>IFERROR(IF(VLOOKUP($C1922,'MSCI Database'!$C:$R,8, FALSE)="","",VLOOKUP($C1922,'MSCI Database'!$C:$R,8, FALSE)),"")</f>
        <v>3.9</v>
      </c>
      <c r="V1922" s="229">
        <f>IFERROR(IF(VLOOKUP($C1922,'MSCI Database'!$C:$R,9, FALSE)="","",VLOOKUP($C1922,'MSCI Database'!$C:$R,9, FALSE)),"")</f>
        <v>5.6</v>
      </c>
      <c r="W1922" s="215">
        <f t="shared" ca="1" si="87"/>
        <v>0</v>
      </c>
      <c r="X1922" s="276">
        <f>IFERROR(IF(VLOOKUP($C1922,'MSCI Database'!$C:$R,10, FALSE)="","",VLOOKUP($C1922,'MSCI Database'!$C:$R,10, FALSE)),"")</f>
        <v>166090</v>
      </c>
      <c r="Y1922" s="229" t="str">
        <f>IFERROR(IF(VLOOKUP($C1922,'MSCI Database'!$C:$R,11, FALSE)="","",VLOOKUP($C1922,'MSCI Database'!$C:$R,11, FALSE)),"")</f>
        <v>2019</v>
      </c>
      <c r="Z1922" s="229" t="str">
        <f>IFERROR(IF(VLOOKUP($C1922,'MSCI Database'!$C:$R,12, FALSE)="","",VLOOKUP($C1922,'MSCI Database'!$C:$R,12, FALSE)),"")</f>
        <v>Reported</v>
      </c>
      <c r="AA1922" s="229" t="str">
        <f>IFERROR(IF(VLOOKUP($C1922,'MSCI Database'!$C:$R,13, FALSE)="","",VLOOKUP($C1922,'MSCI Database'!$C:$R,13, FALSE)),"")</f>
        <v>Robust policies in environmental &amp; social parameters drive rating</v>
      </c>
    </row>
    <row r="1923" spans="1:27" s="130" customFormat="1" ht="15" hidden="1" customHeight="1" outlineLevel="1">
      <c r="A1923" s="130" t="s">
        <v>4204</v>
      </c>
      <c r="B1923" s="130" t="s">
        <v>4205</v>
      </c>
      <c r="C1923" s="130" t="s">
        <v>4206</v>
      </c>
      <c r="D1923" s="130" t="s">
        <v>18672</v>
      </c>
      <c r="E1923" s="130" t="s">
        <v>18684</v>
      </c>
      <c r="F1923" s="215">
        <v>1.5914016239792869E-2</v>
      </c>
      <c r="G1923" s="132" t="str">
        <f ca="1">IFERROR(_xll.BQL($A1923, "cur_mkt_cap(currency=EUR)")/1000000, " ")</f>
        <v xml:space="preserve"> </v>
      </c>
      <c r="M1923" s="308"/>
      <c r="N1923" s="215">
        <f t="shared" si="86"/>
        <v>1.7238193018010993E-4</v>
      </c>
      <c r="O1923" s="172" t="str">
        <f>IFERROR(IF(VLOOKUP($C1923,'MSCI Database'!$C:$R,2, FALSE)="","",VLOOKUP($C1923,'MSCI Database'!$C:$R,2, FALSE)),"")</f>
        <v>Diversified Chemicals</v>
      </c>
      <c r="P1923" s="229" t="str">
        <f>IFERROR(IF(VLOOKUP($C1923,'MSCI Database'!$C:$R,3, FALSE)="","",VLOOKUP($C1923,'MSCI Database'!$C:$R,3, FALSE)),"")</f>
        <v>A</v>
      </c>
      <c r="Q1923" s="229" t="str">
        <f>IFERROR(IF(VLOOKUP($C1923,'MSCI Database'!$C:$R,4, FALSE)="","",VLOOKUP($C1923,'MSCI Database'!$C:$R,4, FALSE)),"")</f>
        <v>0</v>
      </c>
      <c r="R1923" s="229">
        <f>IFERROR(IF(VLOOKUP($C1923,'MSCI Database'!$C:$R,5, FALSE)="","",VLOOKUP($C1923,'MSCI Database'!$C:$R,5, FALSE)),"")</f>
        <v>6.4</v>
      </c>
      <c r="S1923" s="229">
        <f>IFERROR(IF(VLOOKUP($C1923,'MSCI Database'!$C:$R,6, FALSE)="","",VLOOKUP($C1923,'MSCI Database'!$C:$R,6, FALSE)),"")</f>
        <v>5.2</v>
      </c>
      <c r="T1923" s="229">
        <f>IFERROR(IF(VLOOKUP($C1923,'MSCI Database'!$C:$R,7, FALSE)="","",VLOOKUP($C1923,'MSCI Database'!$C:$R,7, FALSE)),"")</f>
        <v>4.9000000000000004</v>
      </c>
      <c r="U1923" s="229">
        <f>IFERROR(IF(VLOOKUP($C1923,'MSCI Database'!$C:$R,8, FALSE)="","",VLOOKUP($C1923,'MSCI Database'!$C:$R,8, FALSE)),"")</f>
        <v>5.0999999999999996</v>
      </c>
      <c r="V1923" s="229">
        <f>IFERROR(IF(VLOOKUP($C1923,'MSCI Database'!$C:$R,9, FALSE)="","",VLOOKUP($C1923,'MSCI Database'!$C:$R,9, FALSE)),"")</f>
        <v>5.0999999999999996</v>
      </c>
      <c r="W1923" s="215">
        <f t="shared" ca="1" si="87"/>
        <v>0</v>
      </c>
      <c r="X1923" s="276">
        <f>IFERROR(IF(VLOOKUP($C1923,'MSCI Database'!$C:$R,10, FALSE)="","",VLOOKUP($C1923,'MSCI Database'!$C:$R,10, FALSE)),"")</f>
        <v>16628956</v>
      </c>
      <c r="Y1923" s="229" t="str">
        <f>IFERROR(IF(VLOOKUP($C1923,'MSCI Database'!$C:$R,11, FALSE)="","",VLOOKUP($C1923,'MSCI Database'!$C:$R,11, FALSE)),"")</f>
        <v>2019</v>
      </c>
      <c r="Z1923" s="229" t="str">
        <f>IFERROR(IF(VLOOKUP($C1923,'MSCI Database'!$C:$R,12, FALSE)="","",VLOOKUP($C1923,'MSCI Database'!$C:$R,12, FALSE)),"")</f>
        <v>Reported</v>
      </c>
      <c r="AA1923" s="229" t="str">
        <f>IFERROR(IF(VLOOKUP($C1923,'MSCI Database'!$C:$R,13, FALSE)="","",VLOOKUP($C1923,'MSCI Database'!$C:$R,13, FALSE)),"")</f>
        <v>Strong chemical safety management; carbon mitigation strategy lags that of peers</v>
      </c>
    </row>
    <row r="1924" spans="1:27" s="130" customFormat="1" ht="15" hidden="1" customHeight="1" outlineLevel="1">
      <c r="A1924" s="130" t="s">
        <v>6009</v>
      </c>
      <c r="B1924" s="130" t="s">
        <v>6010</v>
      </c>
      <c r="C1924" s="130" t="s">
        <v>6011</v>
      </c>
      <c r="D1924" s="130" t="s">
        <v>12137</v>
      </c>
      <c r="E1924" s="130" t="s">
        <v>18689</v>
      </c>
      <c r="F1924" s="215">
        <v>5.9754335806613261E-2</v>
      </c>
      <c r="G1924" s="132" t="str">
        <f ca="1">IFERROR(_xll.BQL($A1924, "cur_mkt_cap(currency=EUR)")/1000000, " ")</f>
        <v xml:space="preserve"> </v>
      </c>
      <c r="M1924" s="308"/>
      <c r="N1924" s="215">
        <f t="shared" si="86"/>
        <v>6.4726387027417773E-4</v>
      </c>
      <c r="O1924" s="172" t="str">
        <f>IFERROR(IF(VLOOKUP($C1924,'MSCI Database'!$C:$R,2, FALSE)="","",VLOOKUP($C1924,'MSCI Database'!$C:$R,2, FALSE)),"")</f>
        <v>Electronic Equipment, Instruments &amp; Components</v>
      </c>
      <c r="P1924" s="229" t="str">
        <f>IFERROR(IF(VLOOKUP($C1924,'MSCI Database'!$C:$R,3, FALSE)="","",VLOOKUP($C1924,'MSCI Database'!$C:$R,3, FALSE)),"")</f>
        <v>A</v>
      </c>
      <c r="Q1924" s="229" t="str">
        <f>IFERROR(IF(VLOOKUP($C1924,'MSCI Database'!$C:$R,4, FALSE)="","",VLOOKUP($C1924,'MSCI Database'!$C:$R,4, FALSE)),"")</f>
        <v>0</v>
      </c>
      <c r="R1924" s="229">
        <f>IFERROR(IF(VLOOKUP($C1924,'MSCI Database'!$C:$R,5, FALSE)="","",VLOOKUP($C1924,'MSCI Database'!$C:$R,5, FALSE)),"")</f>
        <v>6.5</v>
      </c>
      <c r="S1924" s="229">
        <f>IFERROR(IF(VLOOKUP($C1924,'MSCI Database'!$C:$R,6, FALSE)="","",VLOOKUP($C1924,'MSCI Database'!$C:$R,6, FALSE)),"")</f>
        <v>7.4</v>
      </c>
      <c r="T1924" s="229">
        <f>IFERROR(IF(VLOOKUP($C1924,'MSCI Database'!$C:$R,7, FALSE)="","",VLOOKUP($C1924,'MSCI Database'!$C:$R,7, FALSE)),"")</f>
        <v>5.2</v>
      </c>
      <c r="U1924" s="229">
        <f>IFERROR(IF(VLOOKUP($C1924,'MSCI Database'!$C:$R,8, FALSE)="","",VLOOKUP($C1924,'MSCI Database'!$C:$R,8, FALSE)),"")</f>
        <v>3.9</v>
      </c>
      <c r="V1924" s="229">
        <f>IFERROR(IF(VLOOKUP($C1924,'MSCI Database'!$C:$R,9, FALSE)="","",VLOOKUP($C1924,'MSCI Database'!$C:$R,9, FALSE)),"")</f>
        <v>4.9000000000000004</v>
      </c>
      <c r="W1924" s="215">
        <f t="shared" ca="1" si="87"/>
        <v>0</v>
      </c>
      <c r="X1924" s="276">
        <f>IFERROR(IF(VLOOKUP($C1924,'MSCI Database'!$C:$R,10, FALSE)="","",VLOOKUP($C1924,'MSCI Database'!$C:$R,10, FALSE)),"")</f>
        <v>397428</v>
      </c>
      <c r="Y1924" s="229" t="str">
        <f>IFERROR(IF(VLOOKUP($C1924,'MSCI Database'!$C:$R,11, FALSE)="","",VLOOKUP($C1924,'MSCI Database'!$C:$R,11, FALSE)),"")</f>
        <v>2019</v>
      </c>
      <c r="Z1924" s="229" t="str">
        <f>IFERROR(IF(VLOOKUP($C1924,'MSCI Database'!$C:$R,12, FALSE)="","",VLOOKUP($C1924,'MSCI Database'!$C:$R,12, FALSE)),"")</f>
        <v>Reported</v>
      </c>
      <c r="AA1924" s="229" t="str">
        <f>IFERROR(IF(VLOOKUP($C1924,'MSCI Database'!$C:$R,13, FALSE)="","",VLOOKUP($C1924,'MSCI Database'!$C:$R,13, FALSE)),"")</f>
        <v>Targeted R&amp;D investments present substantial cleantech opportunities</v>
      </c>
    </row>
    <row r="1925" spans="1:27" s="130" customFormat="1" ht="15" hidden="1" customHeight="1" outlineLevel="1">
      <c r="A1925" s="130" t="s">
        <v>3528</v>
      </c>
      <c r="B1925" s="130" t="s">
        <v>3529</v>
      </c>
      <c r="C1925" s="130" t="s">
        <v>3530</v>
      </c>
      <c r="D1925" s="130" t="s">
        <v>18672</v>
      </c>
      <c r="E1925" s="130" t="s">
        <v>18707</v>
      </c>
      <c r="F1925" s="215">
        <v>1.6034863580809161E-2</v>
      </c>
      <c r="G1925" s="132" t="str">
        <f ca="1">IFERROR(_xll.BQL($A1925, "cur_mkt_cap(currency=EUR)")/1000000, " ")</f>
        <v xml:space="preserve"> </v>
      </c>
      <c r="M1925" s="308"/>
      <c r="N1925" s="215">
        <f t="shared" si="86"/>
        <v>1.7369095849751432E-4</v>
      </c>
      <c r="O1925" s="172" t="str">
        <f>IFERROR(IF(VLOOKUP($C1925,'MSCI Database'!$C:$R,2, FALSE)="","",VLOOKUP($C1925,'MSCI Database'!$C:$R,2, FALSE)),"")</f>
        <v>Oil &amp; Gas Exploration &amp; Production</v>
      </c>
      <c r="P1925" s="229" t="str">
        <f>IFERROR(IF(VLOOKUP($C1925,'MSCI Database'!$C:$R,3, FALSE)="","",VLOOKUP($C1925,'MSCI Database'!$C:$R,3, FALSE)),"")</f>
        <v>AAA</v>
      </c>
      <c r="Q1925" s="229" t="str">
        <f>IFERROR(IF(VLOOKUP($C1925,'MSCI Database'!$C:$R,4, FALSE)="","",VLOOKUP($C1925,'MSCI Database'!$C:$R,4, FALSE)),"")</f>
        <v>0</v>
      </c>
      <c r="R1925" s="229">
        <f>IFERROR(IF(VLOOKUP($C1925,'MSCI Database'!$C:$R,5, FALSE)="","",VLOOKUP($C1925,'MSCI Database'!$C:$R,5, FALSE)),"")</f>
        <v>9.4</v>
      </c>
      <c r="S1925" s="229">
        <f>IFERROR(IF(VLOOKUP($C1925,'MSCI Database'!$C:$R,6, FALSE)="","",VLOOKUP($C1925,'MSCI Database'!$C:$R,6, FALSE)),"")</f>
        <v>7.1</v>
      </c>
      <c r="T1925" s="229">
        <f>IFERROR(IF(VLOOKUP($C1925,'MSCI Database'!$C:$R,7, FALSE)="","",VLOOKUP($C1925,'MSCI Database'!$C:$R,7, FALSE)),"")</f>
        <v>6.6</v>
      </c>
      <c r="U1925" s="229">
        <f>IFERROR(IF(VLOOKUP($C1925,'MSCI Database'!$C:$R,8, FALSE)="","",VLOOKUP($C1925,'MSCI Database'!$C:$R,8, FALSE)),"")</f>
        <v>3.7</v>
      </c>
      <c r="V1925" s="229">
        <f>IFERROR(IF(VLOOKUP($C1925,'MSCI Database'!$C:$R,9, FALSE)="","",VLOOKUP($C1925,'MSCI Database'!$C:$R,9, FALSE)),"")</f>
        <v>5.9</v>
      </c>
      <c r="W1925" s="215">
        <f t="shared" ca="1" si="87"/>
        <v>0</v>
      </c>
      <c r="X1925" s="276">
        <f>IFERROR(IF(VLOOKUP($C1925,'MSCI Database'!$C:$R,10, FALSE)="","",VLOOKUP($C1925,'MSCI Database'!$C:$R,10, FALSE)),"")</f>
        <v>8927434</v>
      </c>
      <c r="Y1925" s="229" t="str">
        <f>IFERROR(IF(VLOOKUP($C1925,'MSCI Database'!$C:$R,11, FALSE)="","",VLOOKUP($C1925,'MSCI Database'!$C:$R,11, FALSE)),"")</f>
        <v>2019</v>
      </c>
      <c r="Z1925" s="229" t="str">
        <f>IFERROR(IF(VLOOKUP($C1925,'MSCI Database'!$C:$R,12, FALSE)="","",VLOOKUP($C1925,'MSCI Database'!$C:$R,12, FALSE)),"")</f>
        <v>Reported</v>
      </c>
      <c r="AA1925" s="229" t="str">
        <f>IFERROR(IF(VLOOKUP($C1925,'MSCI Database'!$C:$R,13, FALSE)="","",VLOOKUP($C1925,'MSCI Database'!$C:$R,13, FALSE)),"")</f>
        <v>Robust environmental management continues; occupational safety remains a key risk</v>
      </c>
    </row>
    <row r="1926" spans="1:27" s="130" customFormat="1" ht="15" hidden="1" customHeight="1" outlineLevel="1">
      <c r="A1926" s="130" t="s">
        <v>3700</v>
      </c>
      <c r="B1926" s="130" t="s">
        <v>3701</v>
      </c>
      <c r="C1926" s="130" t="s">
        <v>3702</v>
      </c>
      <c r="D1926" s="130" t="s">
        <v>18672</v>
      </c>
      <c r="E1926" s="130" t="s">
        <v>18673</v>
      </c>
      <c r="F1926" s="215">
        <v>1.553255759525116E-2</v>
      </c>
      <c r="G1926" s="132" t="str">
        <f ca="1">IFERROR(_xll.BQL($A1926, "cur_mkt_cap(currency=EUR)")/1000000, " ")</f>
        <v xml:space="preserve"> </v>
      </c>
      <c r="M1926" s="308"/>
      <c r="N1926" s="215">
        <f t="shared" si="86"/>
        <v>1.6824993883115275E-4</v>
      </c>
      <c r="O1926" s="172" t="str">
        <f>IFERROR(IF(VLOOKUP($C1926,'MSCI Database'!$C:$R,2, FALSE)="","",VLOOKUP($C1926,'MSCI Database'!$C:$R,2, FALSE)),"")</f>
        <v>Commercial Services &amp; Supplies</v>
      </c>
      <c r="P1926" s="229" t="str">
        <f>IFERROR(IF(VLOOKUP($C1926,'MSCI Database'!$C:$R,3, FALSE)="","",VLOOKUP($C1926,'MSCI Database'!$C:$R,3, FALSE)),"")</f>
        <v>AA</v>
      </c>
      <c r="Q1926" s="229" t="str">
        <f>IFERROR(IF(VLOOKUP($C1926,'MSCI Database'!$C:$R,4, FALSE)="","",VLOOKUP($C1926,'MSCI Database'!$C:$R,4, FALSE)),"")</f>
        <v>1</v>
      </c>
      <c r="R1926" s="229">
        <f>IFERROR(IF(VLOOKUP($C1926,'MSCI Database'!$C:$R,5, FALSE)="","",VLOOKUP($C1926,'MSCI Database'!$C:$R,5, FALSE)),"")</f>
        <v>7.8</v>
      </c>
      <c r="S1926" s="229">
        <f>IFERROR(IF(VLOOKUP($C1926,'MSCI Database'!$C:$R,6, FALSE)="","",VLOOKUP($C1926,'MSCI Database'!$C:$R,6, FALSE)),"")</f>
        <v>10</v>
      </c>
      <c r="T1926" s="229">
        <f>IFERROR(IF(VLOOKUP($C1926,'MSCI Database'!$C:$R,7, FALSE)="","",VLOOKUP($C1926,'MSCI Database'!$C:$R,7, FALSE)),"")</f>
        <v>7.5</v>
      </c>
      <c r="U1926" s="229">
        <f>IFERROR(IF(VLOOKUP($C1926,'MSCI Database'!$C:$R,8, FALSE)="","",VLOOKUP($C1926,'MSCI Database'!$C:$R,8, FALSE)),"")</f>
        <v>4.8</v>
      </c>
      <c r="V1926" s="229">
        <f>IFERROR(IF(VLOOKUP($C1926,'MSCI Database'!$C:$R,9, FALSE)="","",VLOOKUP($C1926,'MSCI Database'!$C:$R,9, FALSE)),"")</f>
        <v>6.6</v>
      </c>
      <c r="W1926" s="215">
        <f t="shared" ca="1" si="87"/>
        <v>0</v>
      </c>
      <c r="X1926" s="276">
        <f>IFERROR(IF(VLOOKUP($C1926,'MSCI Database'!$C:$R,10, FALSE)="","",VLOOKUP($C1926,'MSCI Database'!$C:$R,10, FALSE)),"")</f>
        <v>193406</v>
      </c>
      <c r="Y1926" s="229" t="str">
        <f>IFERROR(IF(VLOOKUP($C1926,'MSCI Database'!$C:$R,11, FALSE)="","",VLOOKUP($C1926,'MSCI Database'!$C:$R,11, FALSE)),"")</f>
        <v>2019</v>
      </c>
      <c r="Z1926" s="229" t="str">
        <f>IFERROR(IF(VLOOKUP($C1926,'MSCI Database'!$C:$R,12, FALSE)="","",VLOOKUP($C1926,'MSCI Database'!$C:$R,12, FALSE)),"")</f>
        <v>Reported</v>
      </c>
      <c r="AA1926" s="229" t="str">
        <f>IFERROR(IF(VLOOKUP($C1926,'MSCI Database'!$C:$R,13, FALSE)="","",VLOOKUP($C1926,'MSCI Database'!$C:$R,13, FALSE)),"")</f>
        <v>Strong anti-corruption framework drives the upgrade</v>
      </c>
    </row>
    <row r="1927" spans="1:27" s="130" customFormat="1" ht="15" hidden="1" customHeight="1" outlineLevel="1">
      <c r="A1927" s="130" t="s">
        <v>3869</v>
      </c>
      <c r="B1927" s="130" t="s">
        <v>3870</v>
      </c>
      <c r="C1927" s="130" t="s">
        <v>3871</v>
      </c>
      <c r="D1927" s="130" t="s">
        <v>18672</v>
      </c>
      <c r="E1927" s="130" t="s">
        <v>18673</v>
      </c>
      <c r="F1927" s="215">
        <v>1.5858066322618752E-2</v>
      </c>
      <c r="G1927" s="132" t="str">
        <f ca="1">IFERROR(_xll.BQL($A1927, "cur_mkt_cap(currency=EUR)")/1000000, " ")</f>
        <v xml:space="preserve"> </v>
      </c>
      <c r="M1927" s="308"/>
      <c r="N1927" s="215">
        <f t="shared" si="86"/>
        <v>1.7177587608474114E-4</v>
      </c>
      <c r="O1927" s="172" t="str">
        <f>IFERROR(IF(VLOOKUP($C1927,'MSCI Database'!$C:$R,2, FALSE)="","",VLOOKUP($C1927,'MSCI Database'!$C:$R,2, FALSE)),"")</f>
        <v>Road &amp; Rail Transport</v>
      </c>
      <c r="P1927" s="229" t="str">
        <f>IFERROR(IF(VLOOKUP($C1927,'MSCI Database'!$C:$R,3, FALSE)="","",VLOOKUP($C1927,'MSCI Database'!$C:$R,3, FALSE)),"")</f>
        <v>A</v>
      </c>
      <c r="Q1927" s="229" t="str">
        <f>IFERROR(IF(VLOOKUP($C1927,'MSCI Database'!$C:$R,4, FALSE)="","",VLOOKUP($C1927,'MSCI Database'!$C:$R,4, FALSE)),"")</f>
        <v>0</v>
      </c>
      <c r="R1927" s="229">
        <f>IFERROR(IF(VLOOKUP($C1927,'MSCI Database'!$C:$R,5, FALSE)="","",VLOOKUP($C1927,'MSCI Database'!$C:$R,5, FALSE)),"")</f>
        <v>7.1</v>
      </c>
      <c r="S1927" s="229">
        <f>IFERROR(IF(VLOOKUP($C1927,'MSCI Database'!$C:$R,6, FALSE)="","",VLOOKUP($C1927,'MSCI Database'!$C:$R,6, FALSE)),"")</f>
        <v>5.5</v>
      </c>
      <c r="T1927" s="229">
        <f>IFERROR(IF(VLOOKUP($C1927,'MSCI Database'!$C:$R,7, FALSE)="","",VLOOKUP($C1927,'MSCI Database'!$C:$R,7, FALSE)),"")</f>
        <v>5.0999999999999996</v>
      </c>
      <c r="U1927" s="229">
        <f>IFERROR(IF(VLOOKUP($C1927,'MSCI Database'!$C:$R,8, FALSE)="","",VLOOKUP($C1927,'MSCI Database'!$C:$R,8, FALSE)),"")</f>
        <v>3.4</v>
      </c>
      <c r="V1927" s="229">
        <f>IFERROR(IF(VLOOKUP($C1927,'MSCI Database'!$C:$R,9, FALSE)="","",VLOOKUP($C1927,'MSCI Database'!$C:$R,9, FALSE)),"")</f>
        <v>4.7</v>
      </c>
      <c r="W1927" s="215">
        <f t="shared" ca="1" si="87"/>
        <v>0</v>
      </c>
      <c r="X1927" s="276">
        <f>IFERROR(IF(VLOOKUP($C1927,'MSCI Database'!$C:$R,10, FALSE)="","",VLOOKUP($C1927,'MSCI Database'!$C:$R,10, FALSE)),"")</f>
        <v>315913</v>
      </c>
      <c r="Y1927" s="229" t="str">
        <f>IFERROR(IF(VLOOKUP($C1927,'MSCI Database'!$C:$R,11, FALSE)="","",VLOOKUP($C1927,'MSCI Database'!$C:$R,11, FALSE)),"")</f>
        <v>2019</v>
      </c>
      <c r="Z1927" s="229" t="str">
        <f>IFERROR(IF(VLOOKUP($C1927,'MSCI Database'!$C:$R,12, FALSE)="","",VLOOKUP($C1927,'MSCI Database'!$C:$R,12, FALSE)),"")</f>
        <v>Reported</v>
      </c>
      <c r="AA1927" s="229" t="str">
        <f>IFERROR(IF(VLOOKUP($C1927,'MSCI Database'!$C:$R,13, FALSE)="","",VLOOKUP($C1927,'MSCI Database'!$C:$R,13, FALSE)),"")</f>
        <v>Strong performance in carbon emissions management offset by ongoing governance risks</v>
      </c>
    </row>
    <row r="1928" spans="1:27" s="130" customFormat="1" ht="15" hidden="1" customHeight="1" outlineLevel="1">
      <c r="A1928" s="130" t="s">
        <v>3576</v>
      </c>
      <c r="B1928" s="130" t="s">
        <v>3577</v>
      </c>
      <c r="C1928" s="130" t="s">
        <v>3578</v>
      </c>
      <c r="D1928" s="130" t="s">
        <v>18672</v>
      </c>
      <c r="E1928" s="130" t="s">
        <v>12133</v>
      </c>
      <c r="F1928" s="215">
        <v>1.5690205324034111E-2</v>
      </c>
      <c r="G1928" s="132" t="str">
        <f ca="1">IFERROR(_xll.BQL($A1928, "cur_mkt_cap(currency=EUR)")/1000000, " ")</f>
        <v xml:space="preserve"> </v>
      </c>
      <c r="M1928" s="308"/>
      <c r="N1928" s="215">
        <f t="shared" si="86"/>
        <v>1.6995759196953292E-4</v>
      </c>
      <c r="O1928" s="172" t="str">
        <f>IFERROR(IF(VLOOKUP($C1928,'MSCI Database'!$C:$R,2, FALSE)="","",VLOOKUP($C1928,'MSCI Database'!$C:$R,2, FALSE)),"")</f>
        <v>Health Care Equipment &amp; Supplies</v>
      </c>
      <c r="P1928" s="229" t="str">
        <f>IFERROR(IF(VLOOKUP($C1928,'MSCI Database'!$C:$R,3, FALSE)="","",VLOOKUP($C1928,'MSCI Database'!$C:$R,3, FALSE)),"")</f>
        <v>AAA</v>
      </c>
      <c r="Q1928" s="229" t="str">
        <f>IFERROR(IF(VLOOKUP($C1928,'MSCI Database'!$C:$R,4, FALSE)="","",VLOOKUP($C1928,'MSCI Database'!$C:$R,4, FALSE)),"")</f>
        <v>1</v>
      </c>
      <c r="R1928" s="229">
        <f>IFERROR(IF(VLOOKUP($C1928,'MSCI Database'!$C:$R,5, FALSE)="","",VLOOKUP($C1928,'MSCI Database'!$C:$R,5, FALSE)),"")</f>
        <v>9.1999999999999993</v>
      </c>
      <c r="S1928" s="229">
        <f>IFERROR(IF(VLOOKUP($C1928,'MSCI Database'!$C:$R,6, FALSE)="","",VLOOKUP($C1928,'MSCI Database'!$C:$R,6, FALSE)),"")</f>
        <v>10</v>
      </c>
      <c r="T1928" s="229">
        <f>IFERROR(IF(VLOOKUP($C1928,'MSCI Database'!$C:$R,7, FALSE)="","",VLOOKUP($C1928,'MSCI Database'!$C:$R,7, FALSE)),"")</f>
        <v>7.8</v>
      </c>
      <c r="U1928" s="229">
        <f>IFERROR(IF(VLOOKUP($C1928,'MSCI Database'!$C:$R,8, FALSE)="","",VLOOKUP($C1928,'MSCI Database'!$C:$R,8, FALSE)),"")</f>
        <v>4.9000000000000004</v>
      </c>
      <c r="V1928" s="229">
        <f>IFERROR(IF(VLOOKUP($C1928,'MSCI Database'!$C:$R,9, FALSE)="","",VLOOKUP($C1928,'MSCI Database'!$C:$R,9, FALSE)),"")</f>
        <v>6.8</v>
      </c>
      <c r="W1928" s="215">
        <f t="shared" ca="1" si="87"/>
        <v>0</v>
      </c>
      <c r="X1928" s="276">
        <f>IFERROR(IF(VLOOKUP($C1928,'MSCI Database'!$C:$R,10, FALSE)="","",VLOOKUP($C1928,'MSCI Database'!$C:$R,10, FALSE)),"")</f>
        <v>24375</v>
      </c>
      <c r="Y1928" s="229" t="str">
        <f>IFERROR(IF(VLOOKUP($C1928,'MSCI Database'!$C:$R,11, FALSE)="","",VLOOKUP($C1928,'MSCI Database'!$C:$R,11, FALSE)),"")</f>
        <v>2019</v>
      </c>
      <c r="Z1928" s="229" t="str">
        <f>IFERROR(IF(VLOOKUP($C1928,'MSCI Database'!$C:$R,12, FALSE)="","",VLOOKUP($C1928,'MSCI Database'!$C:$R,12, FALSE)),"")</f>
        <v>Reported</v>
      </c>
      <c r="AA1928" s="229" t="str">
        <f>IFERROR(IF(VLOOKUP($C1928,'MSCI Database'!$C:$R,13, FALSE)="","",VLOOKUP($C1928,'MSCI Database'!$C:$R,13, FALSE)),"")</f>
        <v>Robust employee development initiatives, strong quality management practices</v>
      </c>
    </row>
    <row r="1929" spans="1:27" s="130" customFormat="1" ht="15" hidden="1" customHeight="1" outlineLevel="1">
      <c r="A1929" s="130" t="s">
        <v>4291</v>
      </c>
      <c r="B1929" s="130" t="s">
        <v>4292</v>
      </c>
      <c r="C1929" s="130" t="s">
        <v>4293</v>
      </c>
      <c r="D1929" s="130" t="s">
        <v>18672</v>
      </c>
      <c r="E1929" s="130" t="s">
        <v>18688</v>
      </c>
      <c r="F1929" s="215">
        <v>1.540541611700872E-2</v>
      </c>
      <c r="G1929" s="132" t="str">
        <f ca="1">IFERROR(_xll.BQL($A1929, "cur_mkt_cap(currency=EUR)")/1000000, " ")</f>
        <v xml:space="preserve"> </v>
      </c>
      <c r="M1929" s="308"/>
      <c r="N1929" s="215">
        <f t="shared" si="86"/>
        <v>1.6687273190267286E-4</v>
      </c>
      <c r="O1929" s="172" t="str">
        <f>IFERROR(IF(VLOOKUP($C1929,'MSCI Database'!$C:$R,2, FALSE)="","",VLOOKUP($C1929,'MSCI Database'!$C:$R,2, FALSE)),"")</f>
        <v>Banks</v>
      </c>
      <c r="P1929" s="229" t="str">
        <f>IFERROR(IF(VLOOKUP($C1929,'MSCI Database'!$C:$R,3, FALSE)="","",VLOOKUP($C1929,'MSCI Database'!$C:$R,3, FALSE)),"")</f>
        <v>B</v>
      </c>
      <c r="Q1929" s="229" t="str">
        <f>IFERROR(IF(VLOOKUP($C1929,'MSCI Database'!$C:$R,4, FALSE)="","",VLOOKUP($C1929,'MSCI Database'!$C:$R,4, FALSE)),"")</f>
        <v>0</v>
      </c>
      <c r="R1929" s="229">
        <f>IFERROR(IF(VLOOKUP($C1929,'MSCI Database'!$C:$R,5, FALSE)="","",VLOOKUP($C1929,'MSCI Database'!$C:$R,5, FALSE)),"")</f>
        <v>2.7</v>
      </c>
      <c r="S1929" s="229">
        <f>IFERROR(IF(VLOOKUP($C1929,'MSCI Database'!$C:$R,6, FALSE)="","",VLOOKUP($C1929,'MSCI Database'!$C:$R,6, FALSE)),"")</f>
        <v>3.8</v>
      </c>
      <c r="T1929" s="229">
        <f>IFERROR(IF(VLOOKUP($C1929,'MSCI Database'!$C:$R,7, FALSE)="","",VLOOKUP($C1929,'MSCI Database'!$C:$R,7, FALSE)),"")</f>
        <v>3.5</v>
      </c>
      <c r="U1929" s="229">
        <f>IFERROR(IF(VLOOKUP($C1929,'MSCI Database'!$C:$R,8, FALSE)="","",VLOOKUP($C1929,'MSCI Database'!$C:$R,8, FALSE)),"")</f>
        <v>3.2</v>
      </c>
      <c r="V1929" s="229">
        <f>IFERROR(IF(VLOOKUP($C1929,'MSCI Database'!$C:$R,9, FALSE)="","",VLOOKUP($C1929,'MSCI Database'!$C:$R,9, FALSE)),"")</f>
        <v>3.4</v>
      </c>
      <c r="W1929" s="215">
        <f t="shared" ca="1" si="87"/>
        <v>0</v>
      </c>
      <c r="X1929" s="276">
        <f>IFERROR(IF(VLOOKUP($C1929,'MSCI Database'!$C:$R,10, FALSE)="","",VLOOKUP($C1929,'MSCI Database'!$C:$R,10, FALSE)),"")</f>
        <v>44111</v>
      </c>
      <c r="Y1929" s="229" t="str">
        <f>IFERROR(IF(VLOOKUP($C1929,'MSCI Database'!$C:$R,11, FALSE)="","",VLOOKUP($C1929,'MSCI Database'!$C:$R,11, FALSE)),"")</f>
        <v>2019</v>
      </c>
      <c r="Z1929" s="229" t="str">
        <f>IFERROR(IF(VLOOKUP($C1929,'MSCI Database'!$C:$R,12, FALSE)="","",VLOOKUP($C1929,'MSCI Database'!$C:$R,12, FALSE)),"")</f>
        <v>Reported</v>
      </c>
      <c r="AA1929" s="229" t="str">
        <f>IFERROR(IF(VLOOKUP($C1929,'MSCI Database'!$C:$R,13, FALSE)="","",VLOOKUP($C1929,'MSCI Database'!$C:$R,13, FALSE)),"")</f>
        <v>Ongoing controversies related to alleged sales malpractices</v>
      </c>
    </row>
    <row r="1930" spans="1:27" s="130" customFormat="1" ht="15" hidden="1" customHeight="1" outlineLevel="1">
      <c r="A1930" s="130" t="s">
        <v>3432</v>
      </c>
      <c r="B1930" s="130" t="s">
        <v>3433</v>
      </c>
      <c r="C1930" s="130" t="s">
        <v>3434</v>
      </c>
      <c r="D1930" s="130" t="s">
        <v>18672</v>
      </c>
      <c r="E1930" s="130" t="s">
        <v>100</v>
      </c>
      <c r="F1930" s="215">
        <v>1.507097113003535E-2</v>
      </c>
      <c r="G1930" s="132" t="str">
        <f ca="1">IFERROR(_xll.BQL($A1930, "cur_mkt_cap(currency=EUR)")/1000000, " ")</f>
        <v xml:space="preserve"> </v>
      </c>
      <c r="M1930" s="308"/>
      <c r="N1930" s="215">
        <f t="shared" ref="N1930:N1993" si="88">IF(V1930&lt;&gt;"",VLOOKUP($A1930,$A$1737:$V$3221,6,FALSE)/SUMIF($V$1737:$V$3221,"&gt;0",$F$1737:$F$3221),0)</f>
        <v>1.6324999635151938E-4</v>
      </c>
      <c r="O1930" s="172" t="str">
        <f>IFERROR(IF(VLOOKUP($C1930,'MSCI Database'!$C:$R,2, FALSE)="","",VLOOKUP($C1930,'MSCI Database'!$C:$R,2, FALSE)),"")</f>
        <v>Utilities</v>
      </c>
      <c r="P1930" s="229" t="str">
        <f>IFERROR(IF(VLOOKUP($C1930,'MSCI Database'!$C:$R,3, FALSE)="","",VLOOKUP($C1930,'MSCI Database'!$C:$R,3, FALSE)),"")</f>
        <v>BB</v>
      </c>
      <c r="Q1930" s="229" t="str">
        <f>IFERROR(IF(VLOOKUP($C1930,'MSCI Database'!$C:$R,4, FALSE)="","",VLOOKUP($C1930,'MSCI Database'!$C:$R,4, FALSE)),"")</f>
        <v>0</v>
      </c>
      <c r="R1930" s="229">
        <f>IFERROR(IF(VLOOKUP($C1930,'MSCI Database'!$C:$R,5, FALSE)="","",VLOOKUP($C1930,'MSCI Database'!$C:$R,5, FALSE)),"")</f>
        <v>4.2</v>
      </c>
      <c r="S1930" s="229">
        <f>IFERROR(IF(VLOOKUP($C1930,'MSCI Database'!$C:$R,6, FALSE)="","",VLOOKUP($C1930,'MSCI Database'!$C:$R,6, FALSE)),"")</f>
        <v>6.3</v>
      </c>
      <c r="T1930" s="229">
        <f>IFERROR(IF(VLOOKUP($C1930,'MSCI Database'!$C:$R,7, FALSE)="","",VLOOKUP($C1930,'MSCI Database'!$C:$R,7, FALSE)),"")</f>
        <v>4.9000000000000004</v>
      </c>
      <c r="U1930" s="229">
        <f>IFERROR(IF(VLOOKUP($C1930,'MSCI Database'!$C:$R,8, FALSE)="","",VLOOKUP($C1930,'MSCI Database'!$C:$R,8, FALSE)),"")</f>
        <v>4.8</v>
      </c>
      <c r="V1930" s="229">
        <f>IFERROR(IF(VLOOKUP($C1930,'MSCI Database'!$C:$R,9, FALSE)="","",VLOOKUP($C1930,'MSCI Database'!$C:$R,9, FALSE)),"")</f>
        <v>5.5</v>
      </c>
      <c r="W1930" s="215">
        <f t="shared" ref="W1930:W1993" ca="1" si="89">IFERROR(IF(X1930&lt;&gt;"",VLOOKUP($A1930,$A$1737:$X$3221,6,FALSE)/100,0)*$G$1735/$G1930, 0)</f>
        <v>0</v>
      </c>
      <c r="X1930" s="276">
        <f>IFERROR(IF(VLOOKUP($C1930,'MSCI Database'!$C:$R,10, FALSE)="","",VLOOKUP($C1930,'MSCI Database'!$C:$R,10, FALSE)),"")</f>
        <v>26636674</v>
      </c>
      <c r="Y1930" s="229" t="str">
        <f>IFERROR(IF(VLOOKUP($C1930,'MSCI Database'!$C:$R,11, FALSE)="","",VLOOKUP($C1930,'MSCI Database'!$C:$R,11, FALSE)),"")</f>
        <v>2019</v>
      </c>
      <c r="Z1930" s="229" t="str">
        <f>IFERROR(IF(VLOOKUP($C1930,'MSCI Database'!$C:$R,12, FALSE)="","",VLOOKUP($C1930,'MSCI Database'!$C:$R,12, FALSE)),"")</f>
        <v>Reported</v>
      </c>
      <c r="AA1930" s="229" t="str">
        <f>IFERROR(IF(VLOOKUP($C1930,'MSCI Database'!$C:$R,13, FALSE)="","",VLOOKUP($C1930,'MSCI Database'!$C:$R,13, FALSE)),"")</f>
        <v>Despite governance reform, ongoing investigation related to bribery continues to raise concerns</v>
      </c>
    </row>
    <row r="1931" spans="1:27" s="130" customFormat="1" ht="15" hidden="1" customHeight="1" outlineLevel="1">
      <c r="A1931" s="130" t="s">
        <v>3894</v>
      </c>
      <c r="B1931" s="130" t="s">
        <v>3895</v>
      </c>
      <c r="C1931" s="130" t="s">
        <v>3896</v>
      </c>
      <c r="D1931" s="130" t="s">
        <v>18672</v>
      </c>
      <c r="E1931" s="130" t="s">
        <v>18673</v>
      </c>
      <c r="F1931" s="215">
        <v>1.500697581431322E-2</v>
      </c>
      <c r="G1931" s="132" t="str">
        <f ca="1">IFERROR(_xll.BQL($A1931, "cur_mkt_cap(currency=EUR)")/1000000, " ")</f>
        <v xml:space="preserve"> </v>
      </c>
      <c r="M1931" s="308"/>
      <c r="N1931" s="215">
        <f t="shared" si="88"/>
        <v>1.6255679383868785E-4</v>
      </c>
      <c r="O1931" s="172" t="str">
        <f>IFERROR(IF(VLOOKUP($C1931,'MSCI Database'!$C:$R,2, FALSE)="","",VLOOKUP($C1931,'MSCI Database'!$C:$R,2, FALSE)),"")</f>
        <v>Commercial Services &amp; Supplies</v>
      </c>
      <c r="P1931" s="229" t="str">
        <f>IFERROR(IF(VLOOKUP($C1931,'MSCI Database'!$C:$R,3, FALSE)="","",VLOOKUP($C1931,'MSCI Database'!$C:$R,3, FALSE)),"")</f>
        <v>BBB</v>
      </c>
      <c r="Q1931" s="229" t="str">
        <f>IFERROR(IF(VLOOKUP($C1931,'MSCI Database'!$C:$R,4, FALSE)="","",VLOOKUP($C1931,'MSCI Database'!$C:$R,4, FALSE)),"")</f>
        <v>-1</v>
      </c>
      <c r="R1931" s="229">
        <f>IFERROR(IF(VLOOKUP($C1931,'MSCI Database'!$C:$R,5, FALSE)="","",VLOOKUP($C1931,'MSCI Database'!$C:$R,5, FALSE)),"")</f>
        <v>4.3</v>
      </c>
      <c r="S1931" s="229">
        <f>IFERROR(IF(VLOOKUP($C1931,'MSCI Database'!$C:$R,6, FALSE)="","",VLOOKUP($C1931,'MSCI Database'!$C:$R,6, FALSE)),"")</f>
        <v>6.2</v>
      </c>
      <c r="T1931" s="229">
        <f>IFERROR(IF(VLOOKUP($C1931,'MSCI Database'!$C:$R,7, FALSE)="","",VLOOKUP($C1931,'MSCI Database'!$C:$R,7, FALSE)),"")</f>
        <v>8.1999999999999993</v>
      </c>
      <c r="U1931" s="229">
        <f>IFERROR(IF(VLOOKUP($C1931,'MSCI Database'!$C:$R,8, FALSE)="","",VLOOKUP($C1931,'MSCI Database'!$C:$R,8, FALSE)),"")</f>
        <v>2.7</v>
      </c>
      <c r="V1931" s="229">
        <f>IFERROR(IF(VLOOKUP($C1931,'MSCI Database'!$C:$R,9, FALSE)="","",VLOOKUP($C1931,'MSCI Database'!$C:$R,9, FALSE)),"")</f>
        <v>4.9000000000000004</v>
      </c>
      <c r="W1931" s="215">
        <f t="shared" ca="1" si="89"/>
        <v>0</v>
      </c>
      <c r="X1931" s="276">
        <f>IFERROR(IF(VLOOKUP($C1931,'MSCI Database'!$C:$R,10, FALSE)="","",VLOOKUP($C1931,'MSCI Database'!$C:$R,10, FALSE)),"")</f>
        <v>1124062</v>
      </c>
      <c r="Y1931" s="229" t="str">
        <f>IFERROR(IF(VLOOKUP($C1931,'MSCI Database'!$C:$R,11, FALSE)="","",VLOOKUP($C1931,'MSCI Database'!$C:$R,11, FALSE)),"")</f>
        <v>2019</v>
      </c>
      <c r="Z1931" s="229" t="str">
        <f>IFERROR(IF(VLOOKUP($C1931,'MSCI Database'!$C:$R,12, FALSE)="","",VLOOKUP($C1931,'MSCI Database'!$C:$R,12, FALSE)),"")</f>
        <v>Reported</v>
      </c>
      <c r="AA1931" s="229" t="str">
        <f>IFERROR(IF(VLOOKUP($C1931,'MSCI Database'!$C:$R,13, FALSE)="","",VLOOKUP($C1931,'MSCI Database'!$C:$R,13, FALSE)),"")</f>
        <v>Controversy related to alleged involvement in anti-competitive trade practices drives the downgrade</v>
      </c>
    </row>
    <row r="1932" spans="1:27" s="130" customFormat="1" ht="15" hidden="1" customHeight="1" outlineLevel="1">
      <c r="A1932" s="130" t="s">
        <v>3616</v>
      </c>
      <c r="B1932" s="130" t="s">
        <v>3617</v>
      </c>
      <c r="C1932" s="130" t="s">
        <v>3618</v>
      </c>
      <c r="D1932" s="130" t="s">
        <v>18672</v>
      </c>
      <c r="E1932" s="130" t="s">
        <v>18684</v>
      </c>
      <c r="F1932" s="215">
        <v>1.512215979084602E-2</v>
      </c>
      <c r="G1932" s="132" t="str">
        <f ca="1">IFERROR(_xll.BQL($A1932, "cur_mkt_cap(currency=EUR)")/1000000, " ")</f>
        <v xml:space="preserve"> </v>
      </c>
      <c r="M1932" s="308"/>
      <c r="N1932" s="215">
        <f t="shared" si="88"/>
        <v>1.6380447612714095E-4</v>
      </c>
      <c r="O1932" s="172" t="str">
        <f>IFERROR(IF(VLOOKUP($C1932,'MSCI Database'!$C:$R,2, FALSE)="","",VLOOKUP($C1932,'MSCI Database'!$C:$R,2, FALSE)),"")</f>
        <v>Steel</v>
      </c>
      <c r="P1932" s="229" t="str">
        <f>IFERROR(IF(VLOOKUP($C1932,'MSCI Database'!$C:$R,3, FALSE)="","",VLOOKUP($C1932,'MSCI Database'!$C:$R,3, FALSE)),"")</f>
        <v>BBB</v>
      </c>
      <c r="Q1932" s="229" t="str">
        <f>IFERROR(IF(VLOOKUP($C1932,'MSCI Database'!$C:$R,4, FALSE)="","",VLOOKUP($C1932,'MSCI Database'!$C:$R,4, FALSE)),"")</f>
        <v>0</v>
      </c>
      <c r="R1932" s="229">
        <f>IFERROR(IF(VLOOKUP($C1932,'MSCI Database'!$C:$R,5, FALSE)="","",VLOOKUP($C1932,'MSCI Database'!$C:$R,5, FALSE)),"")</f>
        <v>4.5</v>
      </c>
      <c r="S1932" s="229">
        <f>IFERROR(IF(VLOOKUP($C1932,'MSCI Database'!$C:$R,6, FALSE)="","",VLOOKUP($C1932,'MSCI Database'!$C:$R,6, FALSE)),"")</f>
        <v>4</v>
      </c>
      <c r="T1932" s="229">
        <f>IFERROR(IF(VLOOKUP($C1932,'MSCI Database'!$C:$R,7, FALSE)="","",VLOOKUP($C1932,'MSCI Database'!$C:$R,7, FALSE)),"")</f>
        <v>4.9000000000000004</v>
      </c>
      <c r="U1932" s="229">
        <f>IFERROR(IF(VLOOKUP($C1932,'MSCI Database'!$C:$R,8, FALSE)="","",VLOOKUP($C1932,'MSCI Database'!$C:$R,8, FALSE)),"")</f>
        <v>3.3</v>
      </c>
      <c r="V1932" s="229">
        <f>IFERROR(IF(VLOOKUP($C1932,'MSCI Database'!$C:$R,9, FALSE)="","",VLOOKUP($C1932,'MSCI Database'!$C:$R,9, FALSE)),"")</f>
        <v>4</v>
      </c>
      <c r="W1932" s="215">
        <f t="shared" ca="1" si="89"/>
        <v>0</v>
      </c>
      <c r="X1932" s="276">
        <f>IFERROR(IF(VLOOKUP($C1932,'MSCI Database'!$C:$R,10, FALSE)="","",VLOOKUP($C1932,'MSCI Database'!$C:$R,10, FALSE)),"")</f>
        <v>95325061</v>
      </c>
      <c r="Y1932" s="229" t="str">
        <f>IFERROR(IF(VLOOKUP($C1932,'MSCI Database'!$C:$R,11, FALSE)="","",VLOOKUP($C1932,'MSCI Database'!$C:$R,11, FALSE)),"")</f>
        <v>2019</v>
      </c>
      <c r="Z1932" s="229" t="str">
        <f>IFERROR(IF(VLOOKUP($C1932,'MSCI Database'!$C:$R,12, FALSE)="","",VLOOKUP($C1932,'MSCI Database'!$C:$R,12, FALSE)),"")</f>
        <v>E.CSI</v>
      </c>
      <c r="AA1932" s="229" t="str">
        <f>IFERROR(IF(VLOOKUP($C1932,'MSCI Database'!$C:$R,13, FALSE)="","",VLOOKUP($C1932,'MSCI Database'!$C:$R,13, FALSE)),"")</f>
        <v>Strong water conservation practices, but lags peers in carbon performance</v>
      </c>
    </row>
    <row r="1933" spans="1:27" s="130" customFormat="1" ht="15" hidden="1" customHeight="1" outlineLevel="1">
      <c r="A1933" s="130" t="s">
        <v>4026</v>
      </c>
      <c r="B1933" s="130" t="s">
        <v>4027</v>
      </c>
      <c r="C1933" s="130" t="s">
        <v>4028</v>
      </c>
      <c r="D1933" s="130" t="s">
        <v>18672</v>
      </c>
      <c r="E1933" s="130" t="s">
        <v>18682</v>
      </c>
      <c r="F1933" s="215">
        <v>1.4666021121420099E-2</v>
      </c>
      <c r="G1933" s="132" t="str">
        <f ca="1">IFERROR(_xll.BQL($A1933, "cur_mkt_cap(currency=EUR)")/1000000, " ")</f>
        <v xml:space="preserve"> </v>
      </c>
      <c r="M1933" s="308"/>
      <c r="N1933" s="215">
        <f t="shared" si="88"/>
        <v>1.5886354461867524E-4</v>
      </c>
      <c r="O1933" s="172" t="str">
        <f>IFERROR(IF(VLOOKUP($C1933,'MSCI Database'!$C:$R,2, FALSE)="","",VLOOKUP($C1933,'MSCI Database'!$C:$R,2, FALSE)),"")</f>
        <v>Retail - Consumer Discretionary</v>
      </c>
      <c r="P1933" s="229" t="str">
        <f>IFERROR(IF(VLOOKUP($C1933,'MSCI Database'!$C:$R,3, FALSE)="","",VLOOKUP($C1933,'MSCI Database'!$C:$R,3, FALSE)),"")</f>
        <v>BBB</v>
      </c>
      <c r="Q1933" s="229" t="str">
        <f>IFERROR(IF(VLOOKUP($C1933,'MSCI Database'!$C:$R,4, FALSE)="","",VLOOKUP($C1933,'MSCI Database'!$C:$R,4, FALSE)),"")</f>
        <v>0</v>
      </c>
      <c r="R1933" s="229">
        <f>IFERROR(IF(VLOOKUP($C1933,'MSCI Database'!$C:$R,5, FALSE)="","",VLOOKUP($C1933,'MSCI Database'!$C:$R,5, FALSE)),"")</f>
        <v>4.7</v>
      </c>
      <c r="S1933" s="229">
        <f>IFERROR(IF(VLOOKUP($C1933,'MSCI Database'!$C:$R,6, FALSE)="","",VLOOKUP($C1933,'MSCI Database'!$C:$R,6, FALSE)),"")</f>
        <v>4.3</v>
      </c>
      <c r="T1933" s="229">
        <f>IFERROR(IF(VLOOKUP($C1933,'MSCI Database'!$C:$R,7, FALSE)="","",VLOOKUP($C1933,'MSCI Database'!$C:$R,7, FALSE)),"")</f>
        <v>4.9000000000000004</v>
      </c>
      <c r="U1933" s="229">
        <f>IFERROR(IF(VLOOKUP($C1933,'MSCI Database'!$C:$R,8, FALSE)="","",VLOOKUP($C1933,'MSCI Database'!$C:$R,8, FALSE)),"")</f>
        <v>3.1</v>
      </c>
      <c r="V1933" s="229">
        <f>IFERROR(IF(VLOOKUP($C1933,'MSCI Database'!$C:$R,9, FALSE)="","",VLOOKUP($C1933,'MSCI Database'!$C:$R,9, FALSE)),"")</f>
        <v>4.2</v>
      </c>
      <c r="W1933" s="215">
        <f t="shared" ca="1" si="89"/>
        <v>0</v>
      </c>
      <c r="X1933" s="276">
        <f>IFERROR(IF(VLOOKUP($C1933,'MSCI Database'!$C:$R,10, FALSE)="","",VLOOKUP($C1933,'MSCI Database'!$C:$R,10, FALSE)),"")</f>
        <v>203260</v>
      </c>
      <c r="Y1933" s="229" t="str">
        <f>IFERROR(IF(VLOOKUP($C1933,'MSCI Database'!$C:$R,11, FALSE)="","",VLOOKUP($C1933,'MSCI Database'!$C:$R,11, FALSE)),"")</f>
        <v>2019</v>
      </c>
      <c r="Z1933" s="229" t="str">
        <f>IFERROR(IF(VLOOKUP($C1933,'MSCI Database'!$C:$R,12, FALSE)="","",VLOOKUP($C1933,'MSCI Database'!$C:$R,12, FALSE)),"")</f>
        <v>E.Segmt-Moderate</v>
      </c>
      <c r="AA1933" s="229" t="str">
        <f>IFERROR(IF(VLOOKUP($C1933,'MSCI Database'!$C:$R,13, FALSE)="","",VLOOKUP($C1933,'MSCI Database'!$C:$R,13, FALSE)),"")</f>
        <v>Strong labor management programs; supply chain management and governance issues persist</v>
      </c>
    </row>
    <row r="1934" spans="1:27" s="130" customFormat="1" ht="15" hidden="1" customHeight="1" outlineLevel="1">
      <c r="A1934" s="130" t="s">
        <v>3312</v>
      </c>
      <c r="B1934" s="130" t="s">
        <v>3313</v>
      </c>
      <c r="C1934" s="130" t="s">
        <v>3314</v>
      </c>
      <c r="D1934" s="130" t="s">
        <v>18672</v>
      </c>
      <c r="E1934" s="130" t="s">
        <v>18707</v>
      </c>
      <c r="F1934" s="215">
        <v>1.458628132439453E-2</v>
      </c>
      <c r="G1934" s="132" t="str">
        <f ca="1">IFERROR(_xll.BQL($A1934, "cur_mkt_cap(currency=EUR)")/1000000, " ")</f>
        <v xml:space="preserve"> </v>
      </c>
      <c r="M1934" s="308"/>
      <c r="N1934" s="215">
        <f t="shared" si="88"/>
        <v>1.5799979659201013E-4</v>
      </c>
      <c r="O1934" s="172" t="str">
        <f>IFERROR(IF(VLOOKUP($C1934,'MSCI Database'!$C:$R,2, FALSE)="","",VLOOKUP($C1934,'MSCI Database'!$C:$R,2, FALSE)),"")</f>
        <v>Oil &amp; Gas Refining, Marketing, Transportation &amp; Storage</v>
      </c>
      <c r="P1934" s="229" t="str">
        <f>IFERROR(IF(VLOOKUP($C1934,'MSCI Database'!$C:$R,3, FALSE)="","",VLOOKUP($C1934,'MSCI Database'!$C:$R,3, FALSE)),"")</f>
        <v>AA</v>
      </c>
      <c r="Q1934" s="229" t="str">
        <f>IFERROR(IF(VLOOKUP($C1934,'MSCI Database'!$C:$R,4, FALSE)="","",VLOOKUP($C1934,'MSCI Database'!$C:$R,4, FALSE)),"")</f>
        <v>1</v>
      </c>
      <c r="R1934" s="229">
        <f>IFERROR(IF(VLOOKUP($C1934,'MSCI Database'!$C:$R,5, FALSE)="","",VLOOKUP($C1934,'MSCI Database'!$C:$R,5, FALSE)),"")</f>
        <v>7.6</v>
      </c>
      <c r="S1934" s="229">
        <f>IFERROR(IF(VLOOKUP($C1934,'MSCI Database'!$C:$R,6, FALSE)="","",VLOOKUP($C1934,'MSCI Database'!$C:$R,6, FALSE)),"")</f>
        <v>5.3</v>
      </c>
      <c r="T1934" s="229">
        <f>IFERROR(IF(VLOOKUP($C1934,'MSCI Database'!$C:$R,7, FALSE)="","",VLOOKUP($C1934,'MSCI Database'!$C:$R,7, FALSE)),"")</f>
        <v>8.6999999999999993</v>
      </c>
      <c r="U1934" s="229">
        <f>IFERROR(IF(VLOOKUP($C1934,'MSCI Database'!$C:$R,8, FALSE)="","",VLOOKUP($C1934,'MSCI Database'!$C:$R,8, FALSE)),"")</f>
        <v>4.8</v>
      </c>
      <c r="V1934" s="229">
        <f>IFERROR(IF(VLOOKUP($C1934,'MSCI Database'!$C:$R,9, FALSE)="","",VLOOKUP($C1934,'MSCI Database'!$C:$R,9, FALSE)),"")</f>
        <v>5.6</v>
      </c>
      <c r="W1934" s="215">
        <f t="shared" ca="1" si="89"/>
        <v>0</v>
      </c>
      <c r="X1934" s="276">
        <f>IFERROR(IF(VLOOKUP($C1934,'MSCI Database'!$C:$R,10, FALSE)="","",VLOOKUP($C1934,'MSCI Database'!$C:$R,10, FALSE)),"")</f>
        <v>13013000</v>
      </c>
      <c r="Y1934" s="229" t="str">
        <f>IFERROR(IF(VLOOKUP($C1934,'MSCI Database'!$C:$R,11, FALSE)="","",VLOOKUP($C1934,'MSCI Database'!$C:$R,11, FALSE)),"")</f>
        <v>2019</v>
      </c>
      <c r="Z1934" s="229" t="str">
        <f>IFERROR(IF(VLOOKUP($C1934,'MSCI Database'!$C:$R,12, FALSE)="","",VLOOKUP($C1934,'MSCI Database'!$C:$R,12, FALSE)),"")</f>
        <v>Reported</v>
      </c>
      <c r="AA1934" s="229" t="str">
        <f>IFERROR(IF(VLOOKUP($C1934,'MSCI Database'!$C:$R,13, FALSE)="","",VLOOKUP($C1934,'MSCI Database'!$C:$R,13, FALSE)),"")</f>
        <v>Improved carbon emissions management; strengthened governance practices</v>
      </c>
    </row>
    <row r="1935" spans="1:27" s="130" customFormat="1" ht="15" hidden="1" customHeight="1" outlineLevel="1">
      <c r="A1935" s="130" t="s">
        <v>3308</v>
      </c>
      <c r="B1935" s="130" t="s">
        <v>3309</v>
      </c>
      <c r="C1935" s="130" t="s">
        <v>3310</v>
      </c>
      <c r="D1935" s="130" t="s">
        <v>18672</v>
      </c>
      <c r="E1935" s="130" t="s">
        <v>18682</v>
      </c>
      <c r="F1935" s="215">
        <v>1.4548155657789689E-2</v>
      </c>
      <c r="G1935" s="132" t="str">
        <f ca="1">IFERROR(_xll.BQL($A1935, "cur_mkt_cap(currency=EUR)")/1000000, " ")</f>
        <v xml:space="preserve"> </v>
      </c>
      <c r="M1935" s="308"/>
      <c r="N1935" s="215">
        <f t="shared" si="88"/>
        <v>1.5758681624187626E-4</v>
      </c>
      <c r="O1935" s="172" t="str">
        <f>IFERROR(IF(VLOOKUP($C1935,'MSCI Database'!$C:$R,2, FALSE)="","",VLOOKUP($C1935,'MSCI Database'!$C:$R,2, FALSE)),"")</f>
        <v>Automobiles</v>
      </c>
      <c r="P1935" s="229" t="str">
        <f>IFERROR(IF(VLOOKUP($C1935,'MSCI Database'!$C:$R,3, FALSE)="","",VLOOKUP($C1935,'MSCI Database'!$C:$R,3, FALSE)),"")</f>
        <v>BBB</v>
      </c>
      <c r="Q1935" s="229" t="str">
        <f>IFERROR(IF(VLOOKUP($C1935,'MSCI Database'!$C:$R,4, FALSE)="","",VLOOKUP($C1935,'MSCI Database'!$C:$R,4, FALSE)),"")</f>
        <v>0</v>
      </c>
      <c r="R1935" s="229">
        <f>IFERROR(IF(VLOOKUP($C1935,'MSCI Database'!$C:$R,5, FALSE)="","",VLOOKUP($C1935,'MSCI Database'!$C:$R,5, FALSE)),"")</f>
        <v>5.5</v>
      </c>
      <c r="S1935" s="229">
        <f>IFERROR(IF(VLOOKUP($C1935,'MSCI Database'!$C:$R,6, FALSE)="","",VLOOKUP($C1935,'MSCI Database'!$C:$R,6, FALSE)),"")</f>
        <v>5</v>
      </c>
      <c r="T1935" s="229">
        <f>IFERROR(IF(VLOOKUP($C1935,'MSCI Database'!$C:$R,7, FALSE)="","",VLOOKUP($C1935,'MSCI Database'!$C:$R,7, FALSE)),"")</f>
        <v>4.0999999999999996</v>
      </c>
      <c r="U1935" s="229">
        <f>IFERROR(IF(VLOOKUP($C1935,'MSCI Database'!$C:$R,8, FALSE)="","",VLOOKUP($C1935,'MSCI Database'!$C:$R,8, FALSE)),"")</f>
        <v>3.2</v>
      </c>
      <c r="V1935" s="229">
        <f>IFERROR(IF(VLOOKUP($C1935,'MSCI Database'!$C:$R,9, FALSE)="","",VLOOKUP($C1935,'MSCI Database'!$C:$R,9, FALSE)),"")</f>
        <v>4.0999999999999996</v>
      </c>
      <c r="W1935" s="215">
        <f t="shared" ca="1" si="89"/>
        <v>0</v>
      </c>
      <c r="X1935" s="276">
        <f>IFERROR(IF(VLOOKUP($C1935,'MSCI Database'!$C:$R,10, FALSE)="","",VLOOKUP($C1935,'MSCI Database'!$C:$R,10, FALSE)),"")</f>
        <v>279289</v>
      </c>
      <c r="Y1935" s="229" t="str">
        <f>IFERROR(IF(VLOOKUP($C1935,'MSCI Database'!$C:$R,11, FALSE)="","",VLOOKUP($C1935,'MSCI Database'!$C:$R,11, FALSE)),"")</f>
        <v>2019</v>
      </c>
      <c r="Z1935" s="229" t="str">
        <f>IFERROR(IF(VLOOKUP($C1935,'MSCI Database'!$C:$R,12, FALSE)="","",VLOOKUP($C1935,'MSCI Database'!$C:$R,12, FALSE)),"")</f>
        <v>Reported</v>
      </c>
      <c r="AA1935" s="229" t="str">
        <f>IFERROR(IF(VLOOKUP($C1935,'MSCI Database'!$C:$R,13, FALSE)="","",VLOOKUP($C1935,'MSCI Database'!$C:$R,13, FALSE)),"")</f>
        <v>Relatively robust employee programs, but limited cleantech monetization</v>
      </c>
    </row>
    <row r="1936" spans="1:27" s="130" customFormat="1" ht="15" hidden="1" customHeight="1" outlineLevel="1">
      <c r="A1936" s="130" t="s">
        <v>4315</v>
      </c>
      <c r="B1936" s="130" t="s">
        <v>4316</v>
      </c>
      <c r="C1936" s="130" t="s">
        <v>4317</v>
      </c>
      <c r="D1936" s="130" t="s">
        <v>18672</v>
      </c>
      <c r="E1936" s="130" t="s">
        <v>18689</v>
      </c>
      <c r="F1936" s="215">
        <v>1.3927559632000361E-2</v>
      </c>
      <c r="G1936" s="132" t="str">
        <f ca="1">IFERROR(_xll.BQL($A1936, "cur_mkt_cap(currency=EUR)")/1000000, " ")</f>
        <v xml:space="preserve"> </v>
      </c>
      <c r="M1936" s="308"/>
      <c r="N1936" s="215">
        <f t="shared" si="88"/>
        <v>1.5086446915012401E-4</v>
      </c>
      <c r="O1936" s="172" t="str">
        <f>IFERROR(IF(VLOOKUP($C1936,'MSCI Database'!$C:$R,2, FALSE)="","",VLOOKUP($C1936,'MSCI Database'!$C:$R,2, FALSE)),"")</f>
        <v>Technology Hardware, Storage &amp; Peripherals</v>
      </c>
      <c r="P1936" s="229" t="str">
        <f>IFERROR(IF(VLOOKUP($C1936,'MSCI Database'!$C:$R,3, FALSE)="","",VLOOKUP($C1936,'MSCI Database'!$C:$R,3, FALSE)),"")</f>
        <v>BB</v>
      </c>
      <c r="Q1936" s="229" t="str">
        <f>IFERROR(IF(VLOOKUP($C1936,'MSCI Database'!$C:$R,4, FALSE)="","",VLOOKUP($C1936,'MSCI Database'!$C:$R,4, FALSE)),"")</f>
        <v>0</v>
      </c>
      <c r="R1936" s="229">
        <f>IFERROR(IF(VLOOKUP($C1936,'MSCI Database'!$C:$R,5, FALSE)="","",VLOOKUP($C1936,'MSCI Database'!$C:$R,5, FALSE)),"")</f>
        <v>4.0999999999999996</v>
      </c>
      <c r="S1936" s="229">
        <f>IFERROR(IF(VLOOKUP($C1936,'MSCI Database'!$C:$R,6, FALSE)="","",VLOOKUP($C1936,'MSCI Database'!$C:$R,6, FALSE)),"")</f>
        <v>4.3</v>
      </c>
      <c r="T1936" s="229">
        <f>IFERROR(IF(VLOOKUP($C1936,'MSCI Database'!$C:$R,7, FALSE)="","",VLOOKUP($C1936,'MSCI Database'!$C:$R,7, FALSE)),"")</f>
        <v>4.8</v>
      </c>
      <c r="U1936" s="229">
        <f>IFERROR(IF(VLOOKUP($C1936,'MSCI Database'!$C:$R,8, FALSE)="","",VLOOKUP($C1936,'MSCI Database'!$C:$R,8, FALSE)),"")</f>
        <v>4.2</v>
      </c>
      <c r="V1936" s="229">
        <f>IFERROR(IF(VLOOKUP($C1936,'MSCI Database'!$C:$R,9, FALSE)="","",VLOOKUP($C1936,'MSCI Database'!$C:$R,9, FALSE)),"")</f>
        <v>4.5</v>
      </c>
      <c r="W1936" s="215">
        <f t="shared" ca="1" si="89"/>
        <v>0</v>
      </c>
      <c r="X1936" s="276">
        <f>IFERROR(IF(VLOOKUP($C1936,'MSCI Database'!$C:$R,10, FALSE)="","",VLOOKUP($C1936,'MSCI Database'!$C:$R,10, FALSE)),"")</f>
        <v>373123</v>
      </c>
      <c r="Y1936" s="229" t="str">
        <f>IFERROR(IF(VLOOKUP($C1936,'MSCI Database'!$C:$R,11, FALSE)="","",VLOOKUP($C1936,'MSCI Database'!$C:$R,11, FALSE)),"")</f>
        <v>2019</v>
      </c>
      <c r="Z1936" s="229" t="str">
        <f>IFERROR(IF(VLOOKUP($C1936,'MSCI Database'!$C:$R,12, FALSE)="","",VLOOKUP($C1936,'MSCI Database'!$C:$R,12, FALSE)),"")</f>
        <v>Reported</v>
      </c>
      <c r="AA1936" s="229" t="str">
        <f>IFERROR(IF(VLOOKUP($C1936,'MSCI Database'!$C:$R,13, FALSE)="","",VLOOKUP($C1936,'MSCI Database'!$C:$R,13, FALSE)),"")</f>
        <v>Increased focus on clean technology products; trails peers in corporate governance performance</v>
      </c>
    </row>
    <row r="1937" spans="1:27" s="130" customFormat="1" ht="15" hidden="1" customHeight="1" outlineLevel="1">
      <c r="A1937" s="130" t="s">
        <v>3420</v>
      </c>
      <c r="B1937" s="130" t="s">
        <v>3421</v>
      </c>
      <c r="C1937" s="130" t="s">
        <v>3422</v>
      </c>
      <c r="D1937" s="130" t="s">
        <v>18672</v>
      </c>
      <c r="E1937" s="130" t="s">
        <v>18682</v>
      </c>
      <c r="F1937" s="215">
        <v>1.392926262467997E-2</v>
      </c>
      <c r="G1937" s="132" t="str">
        <f ca="1">IFERROR(_xll.BQL($A1937, "cur_mkt_cap(currency=EUR)")/1000000, " ")</f>
        <v xml:space="preserve"> </v>
      </c>
      <c r="M1937" s="308"/>
      <c r="N1937" s="215">
        <f t="shared" si="88"/>
        <v>1.5088291610661634E-4</v>
      </c>
      <c r="O1937" s="172" t="str">
        <f>IFERROR(IF(VLOOKUP($C1937,'MSCI Database'!$C:$R,2, FALSE)="","",VLOOKUP($C1937,'MSCI Database'!$C:$R,2, FALSE)),"")</f>
        <v>Household Durables</v>
      </c>
      <c r="P1937" s="229" t="str">
        <f>IFERROR(IF(VLOOKUP($C1937,'MSCI Database'!$C:$R,3, FALSE)="","",VLOOKUP($C1937,'MSCI Database'!$C:$R,3, FALSE)),"")</f>
        <v>BBB</v>
      </c>
      <c r="Q1937" s="229" t="str">
        <f>IFERROR(IF(VLOOKUP($C1937,'MSCI Database'!$C:$R,4, FALSE)="","",VLOOKUP($C1937,'MSCI Database'!$C:$R,4, FALSE)),"")</f>
        <v>0</v>
      </c>
      <c r="R1937" s="229">
        <f>IFERROR(IF(VLOOKUP($C1937,'MSCI Database'!$C:$R,5, FALSE)="","",VLOOKUP($C1937,'MSCI Database'!$C:$R,5, FALSE)),"")</f>
        <v>4.8</v>
      </c>
      <c r="S1937" s="229">
        <f>IFERROR(IF(VLOOKUP($C1937,'MSCI Database'!$C:$R,6, FALSE)="","",VLOOKUP($C1937,'MSCI Database'!$C:$R,6, FALSE)),"")</f>
        <v>3.7</v>
      </c>
      <c r="T1937" s="229">
        <f>IFERROR(IF(VLOOKUP($C1937,'MSCI Database'!$C:$R,7, FALSE)="","",VLOOKUP($C1937,'MSCI Database'!$C:$R,7, FALSE)),"")</f>
        <v>4.5</v>
      </c>
      <c r="U1937" s="229">
        <f>IFERROR(IF(VLOOKUP($C1937,'MSCI Database'!$C:$R,8, FALSE)="","",VLOOKUP($C1937,'MSCI Database'!$C:$R,8, FALSE)),"")</f>
        <v>5.3</v>
      </c>
      <c r="V1937" s="229">
        <f>IFERROR(IF(VLOOKUP($C1937,'MSCI Database'!$C:$R,9, FALSE)="","",VLOOKUP($C1937,'MSCI Database'!$C:$R,9, FALSE)),"")</f>
        <v>4.7</v>
      </c>
      <c r="W1937" s="215">
        <f t="shared" ca="1" si="89"/>
        <v>0</v>
      </c>
      <c r="X1937" s="276">
        <f>IFERROR(IF(VLOOKUP($C1937,'MSCI Database'!$C:$R,10, FALSE)="","",VLOOKUP($C1937,'MSCI Database'!$C:$R,10, FALSE)),"")</f>
        <v>29653</v>
      </c>
      <c r="Y1937" s="229" t="str">
        <f>IFERROR(IF(VLOOKUP($C1937,'MSCI Database'!$C:$R,11, FALSE)="","",VLOOKUP($C1937,'MSCI Database'!$C:$R,11, FALSE)),"")</f>
        <v>2019</v>
      </c>
      <c r="Z1937" s="229" t="str">
        <f>IFERROR(IF(VLOOKUP($C1937,'MSCI Database'!$C:$R,12, FALSE)="","",VLOOKUP($C1937,'MSCI Database'!$C:$R,12, FALSE)),"")</f>
        <v>Reported</v>
      </c>
      <c r="AA1937" s="229" t="str">
        <f>IFERROR(IF(VLOOKUP($C1937,'MSCI Database'!$C:$R,13, FALSE)="","",VLOOKUP($C1937,'MSCI Database'!$C:$R,13, FALSE)),"")</f>
        <v>Favorable governance practices sustain the rating</v>
      </c>
    </row>
    <row r="1938" spans="1:27" s="130" customFormat="1" ht="15" hidden="1" customHeight="1" outlineLevel="1">
      <c r="A1938" s="130" t="s">
        <v>3368</v>
      </c>
      <c r="B1938" s="130" t="s">
        <v>3369</v>
      </c>
      <c r="C1938" s="130" t="s">
        <v>3370</v>
      </c>
      <c r="D1938" s="130" t="s">
        <v>18672</v>
      </c>
      <c r="E1938" s="130" t="s">
        <v>100</v>
      </c>
      <c r="F1938" s="215">
        <v>1.385250142464713E-2</v>
      </c>
      <c r="G1938" s="132" t="str">
        <f ca="1">IFERROR(_xll.BQL($A1938, "cur_mkt_cap(currency=EUR)")/1000000, " ")</f>
        <v xml:space="preserve"> </v>
      </c>
      <c r="M1938" s="308"/>
      <c r="N1938" s="215">
        <f t="shared" si="88"/>
        <v>1.500514324870687E-4</v>
      </c>
      <c r="O1938" s="172" t="str">
        <f>IFERROR(IF(VLOOKUP($C1938,'MSCI Database'!$C:$R,2, FALSE)="","",VLOOKUP($C1938,'MSCI Database'!$C:$R,2, FALSE)),"")</f>
        <v>Utilities</v>
      </c>
      <c r="P1938" s="229" t="str">
        <f>IFERROR(IF(VLOOKUP($C1938,'MSCI Database'!$C:$R,3, FALSE)="","",VLOOKUP($C1938,'MSCI Database'!$C:$R,3, FALSE)),"")</f>
        <v>A</v>
      </c>
      <c r="Q1938" s="229" t="str">
        <f>IFERROR(IF(VLOOKUP($C1938,'MSCI Database'!$C:$R,4, FALSE)="","",VLOOKUP($C1938,'MSCI Database'!$C:$R,4, FALSE)),"")</f>
        <v>-1</v>
      </c>
      <c r="R1938" s="229">
        <f>IFERROR(IF(VLOOKUP($C1938,'MSCI Database'!$C:$R,5, FALSE)="","",VLOOKUP($C1938,'MSCI Database'!$C:$R,5, FALSE)),"")</f>
        <v>6</v>
      </c>
      <c r="S1938" s="229">
        <f>IFERROR(IF(VLOOKUP($C1938,'MSCI Database'!$C:$R,6, FALSE)="","",VLOOKUP($C1938,'MSCI Database'!$C:$R,6, FALSE)),"")</f>
        <v>7.2</v>
      </c>
      <c r="T1938" s="229">
        <f>IFERROR(IF(VLOOKUP($C1938,'MSCI Database'!$C:$R,7, FALSE)="","",VLOOKUP($C1938,'MSCI Database'!$C:$R,7, FALSE)),"")</f>
        <v>8.5</v>
      </c>
      <c r="U1938" s="229">
        <f>IFERROR(IF(VLOOKUP($C1938,'MSCI Database'!$C:$R,8, FALSE)="","",VLOOKUP($C1938,'MSCI Database'!$C:$R,8, FALSE)),"")</f>
        <v>2.9</v>
      </c>
      <c r="V1938" s="229">
        <f>IFERROR(IF(VLOOKUP($C1938,'MSCI Database'!$C:$R,9, FALSE)="","",VLOOKUP($C1938,'MSCI Database'!$C:$R,9, FALSE)),"")</f>
        <v>5.8</v>
      </c>
      <c r="W1938" s="215">
        <f t="shared" ca="1" si="89"/>
        <v>0</v>
      </c>
      <c r="X1938" s="276">
        <f>IFERROR(IF(VLOOKUP($C1938,'MSCI Database'!$C:$R,10, FALSE)="","",VLOOKUP($C1938,'MSCI Database'!$C:$R,10, FALSE)),"")</f>
        <v>5096356</v>
      </c>
      <c r="Y1938" s="229" t="str">
        <f>IFERROR(IF(VLOOKUP($C1938,'MSCI Database'!$C:$R,11, FALSE)="","",VLOOKUP($C1938,'MSCI Database'!$C:$R,11, FALSE)),"")</f>
        <v>2019</v>
      </c>
      <c r="Z1938" s="229" t="str">
        <f>IFERROR(IF(VLOOKUP($C1938,'MSCI Database'!$C:$R,12, FALSE)="","",VLOOKUP($C1938,'MSCI Database'!$C:$R,12, FALSE)),"")</f>
        <v>E.CSI</v>
      </c>
      <c r="AA1938" s="229" t="str">
        <f>IFERROR(IF(VLOOKUP($C1938,'MSCI Database'!$C:$R,13, FALSE)="","",VLOOKUP($C1938,'MSCI Database'!$C:$R,13, FALSE)),"")</f>
        <v>Governance practices lag those of global peers</v>
      </c>
    </row>
    <row r="1939" spans="1:27" s="130" customFormat="1" ht="15" hidden="1" customHeight="1" outlineLevel="1">
      <c r="A1939" s="130" t="s">
        <v>3846</v>
      </c>
      <c r="B1939" s="130" t="s">
        <v>3847</v>
      </c>
      <c r="C1939" s="130" t="s">
        <v>3848</v>
      </c>
      <c r="D1939" s="130" t="s">
        <v>18672</v>
      </c>
      <c r="E1939" s="130" t="s">
        <v>100</v>
      </c>
      <c r="F1939" s="215">
        <v>1.3807398830410491E-2</v>
      </c>
      <c r="G1939" s="132" t="str">
        <f ca="1">IFERROR(_xll.BQL($A1939, "cur_mkt_cap(currency=EUR)")/1000000, " ")</f>
        <v xml:space="preserve"> </v>
      </c>
      <c r="M1939" s="308"/>
      <c r="N1939" s="215">
        <f t="shared" si="88"/>
        <v>1.4956287748413985E-4</v>
      </c>
      <c r="O1939" s="172" t="str">
        <f>IFERROR(IF(VLOOKUP($C1939,'MSCI Database'!$C:$R,2, FALSE)="","",VLOOKUP($C1939,'MSCI Database'!$C:$R,2, FALSE)),"")</f>
        <v>Utilities</v>
      </c>
      <c r="P1939" s="229" t="str">
        <f>IFERROR(IF(VLOOKUP($C1939,'MSCI Database'!$C:$R,3, FALSE)="","",VLOOKUP($C1939,'MSCI Database'!$C:$R,3, FALSE)),"")</f>
        <v>AA</v>
      </c>
      <c r="Q1939" s="229" t="str">
        <f>IFERROR(IF(VLOOKUP($C1939,'MSCI Database'!$C:$R,4, FALSE)="","",VLOOKUP($C1939,'MSCI Database'!$C:$R,4, FALSE)),"")</f>
        <v>0</v>
      </c>
      <c r="R1939" s="229">
        <f>IFERROR(IF(VLOOKUP($C1939,'MSCI Database'!$C:$R,5, FALSE)="","",VLOOKUP($C1939,'MSCI Database'!$C:$R,5, FALSE)),"")</f>
        <v>8.3000000000000007</v>
      </c>
      <c r="S1939" s="229">
        <f>IFERROR(IF(VLOOKUP($C1939,'MSCI Database'!$C:$R,6, FALSE)="","",VLOOKUP($C1939,'MSCI Database'!$C:$R,6, FALSE)),"")</f>
        <v>7</v>
      </c>
      <c r="T1939" s="229">
        <f>IFERROR(IF(VLOOKUP($C1939,'MSCI Database'!$C:$R,7, FALSE)="","",VLOOKUP($C1939,'MSCI Database'!$C:$R,7, FALSE)),"")</f>
        <v>8.1999999999999993</v>
      </c>
      <c r="U1939" s="229">
        <f>IFERROR(IF(VLOOKUP($C1939,'MSCI Database'!$C:$R,8, FALSE)="","",VLOOKUP($C1939,'MSCI Database'!$C:$R,8, FALSE)),"")</f>
        <v>5.3</v>
      </c>
      <c r="V1939" s="229">
        <f>IFERROR(IF(VLOOKUP($C1939,'MSCI Database'!$C:$R,9, FALSE)="","",VLOOKUP($C1939,'MSCI Database'!$C:$R,9, FALSE)),"")</f>
        <v>6.5</v>
      </c>
      <c r="W1939" s="215">
        <f t="shared" ca="1" si="89"/>
        <v>0</v>
      </c>
      <c r="X1939" s="276">
        <f>IFERROR(IF(VLOOKUP($C1939,'MSCI Database'!$C:$R,10, FALSE)="","",VLOOKUP($C1939,'MSCI Database'!$C:$R,10, FALSE)),"")</f>
        <v>4219181</v>
      </c>
      <c r="Y1939" s="229" t="str">
        <f>IFERROR(IF(VLOOKUP($C1939,'MSCI Database'!$C:$R,11, FALSE)="","",VLOOKUP($C1939,'MSCI Database'!$C:$R,11, FALSE)),"")</f>
        <v>2019</v>
      </c>
      <c r="Z1939" s="229" t="str">
        <f>IFERROR(IF(VLOOKUP($C1939,'MSCI Database'!$C:$R,12, FALSE)="","",VLOOKUP($C1939,'MSCI Database'!$C:$R,12, FALSE)),"")</f>
        <v>E.CSI</v>
      </c>
      <c r="AA1939" s="229" t="str">
        <f>IFERROR(IF(VLOOKUP($C1939,'MSCI Database'!$C:$R,13, FALSE)="","",VLOOKUP($C1939,'MSCI Database'!$C:$R,13, FALSE)),"")</f>
        <v>Low safety-related risks and on par corporate governance practices continue to support rating</v>
      </c>
    </row>
    <row r="1940" spans="1:27" s="130" customFormat="1" ht="15" hidden="1" customHeight="1" outlineLevel="1">
      <c r="A1940" s="130" t="s">
        <v>4327</v>
      </c>
      <c r="B1940" s="130" t="s">
        <v>4328</v>
      </c>
      <c r="C1940" s="130" t="s">
        <v>4329</v>
      </c>
      <c r="D1940" s="130" t="s">
        <v>18672</v>
      </c>
      <c r="E1940" s="130" t="s">
        <v>18689</v>
      </c>
      <c r="F1940" s="215">
        <v>1.3404191647820401E-2</v>
      </c>
      <c r="G1940" s="132" t="str">
        <f ca="1">IFERROR(_xll.BQL($A1940, "cur_mkt_cap(currency=EUR)")/1000000, " ")</f>
        <v xml:space="preserve"> </v>
      </c>
      <c r="M1940" s="308"/>
      <c r="N1940" s="215">
        <f t="shared" si="88"/>
        <v>1.4519530418585669E-4</v>
      </c>
      <c r="O1940" s="172" t="str">
        <f>IFERROR(IF(VLOOKUP($C1940,'MSCI Database'!$C:$R,2, FALSE)="","",VLOOKUP($C1940,'MSCI Database'!$C:$R,2, FALSE)),"")</f>
        <v>Semiconductors &amp; Semiconductor Equipment</v>
      </c>
      <c r="P1940" s="229" t="str">
        <f>IFERROR(IF(VLOOKUP($C1940,'MSCI Database'!$C:$R,3, FALSE)="","",VLOOKUP($C1940,'MSCI Database'!$C:$R,3, FALSE)),"")</f>
        <v>CCC</v>
      </c>
      <c r="Q1940" s="229" t="str">
        <f>IFERROR(IF(VLOOKUP($C1940,'MSCI Database'!$C:$R,4, FALSE)="","",VLOOKUP($C1940,'MSCI Database'!$C:$R,4, FALSE)),"")</f>
        <v/>
      </c>
      <c r="R1940" s="229">
        <f>IFERROR(IF(VLOOKUP($C1940,'MSCI Database'!$C:$R,5, FALSE)="","",VLOOKUP($C1940,'MSCI Database'!$C:$R,5, FALSE)),"")</f>
        <v>0</v>
      </c>
      <c r="S1940" s="229">
        <f>IFERROR(IF(VLOOKUP($C1940,'MSCI Database'!$C:$R,6, FALSE)="","",VLOOKUP($C1940,'MSCI Database'!$C:$R,6, FALSE)),"")</f>
        <v>3.1</v>
      </c>
      <c r="T1940" s="229">
        <f>IFERROR(IF(VLOOKUP($C1940,'MSCI Database'!$C:$R,7, FALSE)="","",VLOOKUP($C1940,'MSCI Database'!$C:$R,7, FALSE)),"")</f>
        <v>0.7</v>
      </c>
      <c r="U1940" s="229">
        <f>IFERROR(IF(VLOOKUP($C1940,'MSCI Database'!$C:$R,8, FALSE)="","",VLOOKUP($C1940,'MSCI Database'!$C:$R,8, FALSE)),"")</f>
        <v>3.7</v>
      </c>
      <c r="V1940" s="229">
        <f>IFERROR(IF(VLOOKUP($C1940,'MSCI Database'!$C:$R,9, FALSE)="","",VLOOKUP($C1940,'MSCI Database'!$C:$R,9, FALSE)),"")</f>
        <v>2.7</v>
      </c>
      <c r="W1940" s="215">
        <f t="shared" ca="1" si="89"/>
        <v>0</v>
      </c>
      <c r="X1940" s="276">
        <f>IFERROR(IF(VLOOKUP($C1940,'MSCI Database'!$C:$R,10, FALSE)="","",VLOOKUP($C1940,'MSCI Database'!$C:$R,10, FALSE)),"")</f>
        <v>4847</v>
      </c>
      <c r="Y1940" s="229" t="str">
        <f>IFERROR(IF(VLOOKUP($C1940,'MSCI Database'!$C:$R,11, FALSE)="","",VLOOKUP($C1940,'MSCI Database'!$C:$R,11, FALSE)),"")</f>
        <v>2019</v>
      </c>
      <c r="Z1940" s="229" t="str">
        <f>IFERROR(IF(VLOOKUP($C1940,'MSCI Database'!$C:$R,12, FALSE)="","",VLOOKUP($C1940,'MSCI Database'!$C:$R,12, FALSE)),"")</f>
        <v>E.Segmt-Moderate</v>
      </c>
      <c r="AA1940" s="229" t="str">
        <f>IFERROR(IF(VLOOKUP($C1940,'MSCI Database'!$C:$R,13, FALSE)="","",VLOOKUP($C1940,'MSCI Database'!$C:$R,13, FALSE)),"")</f>
        <v>Weak talent retention strategy and employee engagement programs</v>
      </c>
    </row>
    <row r="1941" spans="1:27" s="130" customFormat="1" ht="15" hidden="1" customHeight="1" outlineLevel="1">
      <c r="A1941" s="130" t="s">
        <v>3457</v>
      </c>
      <c r="B1941" s="130" t="s">
        <v>3458</v>
      </c>
      <c r="C1941" s="130" t="s">
        <v>3459</v>
      </c>
      <c r="D1941" s="130" t="s">
        <v>18672</v>
      </c>
      <c r="E1941" s="130" t="s">
        <v>100</v>
      </c>
      <c r="F1941" s="215">
        <v>1.338410814361644E-2</v>
      </c>
      <c r="G1941" s="132" t="str">
        <f ca="1">IFERROR(_xll.BQL($A1941, "cur_mkt_cap(currency=EUR)")/1000000, " ")</f>
        <v xml:space="preserve"> </v>
      </c>
      <c r="M1941" s="308"/>
      <c r="N1941" s="215">
        <f t="shared" si="88"/>
        <v>1.4497775801980452E-4</v>
      </c>
      <c r="O1941" s="172" t="str">
        <f>IFERROR(IF(VLOOKUP($C1941,'MSCI Database'!$C:$R,2, FALSE)="","",VLOOKUP($C1941,'MSCI Database'!$C:$R,2, FALSE)),"")</f>
        <v>Utilities</v>
      </c>
      <c r="P1941" s="229" t="str">
        <f>IFERROR(IF(VLOOKUP($C1941,'MSCI Database'!$C:$R,3, FALSE)="","",VLOOKUP($C1941,'MSCI Database'!$C:$R,3, FALSE)),"")</f>
        <v>BBB</v>
      </c>
      <c r="Q1941" s="229" t="str">
        <f>IFERROR(IF(VLOOKUP($C1941,'MSCI Database'!$C:$R,4, FALSE)="","",VLOOKUP($C1941,'MSCI Database'!$C:$R,4, FALSE)),"")</f>
        <v>0</v>
      </c>
      <c r="R1941" s="229">
        <f>IFERROR(IF(VLOOKUP($C1941,'MSCI Database'!$C:$R,5, FALSE)="","",VLOOKUP($C1941,'MSCI Database'!$C:$R,5, FALSE)),"")</f>
        <v>5.4</v>
      </c>
      <c r="S1941" s="229">
        <f>IFERROR(IF(VLOOKUP($C1941,'MSCI Database'!$C:$R,6, FALSE)="","",VLOOKUP($C1941,'MSCI Database'!$C:$R,6, FALSE)),"")</f>
        <v>6.4</v>
      </c>
      <c r="T1941" s="229">
        <f>IFERROR(IF(VLOOKUP($C1941,'MSCI Database'!$C:$R,7, FALSE)="","",VLOOKUP($C1941,'MSCI Database'!$C:$R,7, FALSE)),"")</f>
        <v>3.9</v>
      </c>
      <c r="U1941" s="229">
        <f>IFERROR(IF(VLOOKUP($C1941,'MSCI Database'!$C:$R,8, FALSE)="","",VLOOKUP($C1941,'MSCI Database'!$C:$R,8, FALSE)),"")</f>
        <v>4.2</v>
      </c>
      <c r="V1941" s="229">
        <f>IFERROR(IF(VLOOKUP($C1941,'MSCI Database'!$C:$R,9, FALSE)="","",VLOOKUP($C1941,'MSCI Database'!$C:$R,9, FALSE)),"")</f>
        <v>5.3</v>
      </c>
      <c r="W1941" s="215">
        <f t="shared" ca="1" si="89"/>
        <v>0</v>
      </c>
      <c r="X1941" s="276">
        <f>IFERROR(IF(VLOOKUP($C1941,'MSCI Database'!$C:$R,10, FALSE)="","",VLOOKUP($C1941,'MSCI Database'!$C:$R,10, FALSE)),"")</f>
        <v>27247878</v>
      </c>
      <c r="Y1941" s="229" t="str">
        <f>IFERROR(IF(VLOOKUP($C1941,'MSCI Database'!$C:$R,11, FALSE)="","",VLOOKUP($C1941,'MSCI Database'!$C:$R,11, FALSE)),"")</f>
        <v>2019</v>
      </c>
      <c r="Z1941" s="229" t="str">
        <f>IFERROR(IF(VLOOKUP($C1941,'MSCI Database'!$C:$R,12, FALSE)="","",VLOOKUP($C1941,'MSCI Database'!$C:$R,12, FALSE)),"")</f>
        <v>E.Segmt-Moderate</v>
      </c>
      <c r="AA1941" s="229" t="str">
        <f>IFERROR(IF(VLOOKUP($C1941,'MSCI Database'!$C:$R,13, FALSE)="","",VLOOKUP($C1941,'MSCI Database'!$C:$R,13, FALSE)),"")</f>
        <v>Temporary shutdown of nuclear units for safety inspections likely to affect emission intensity</v>
      </c>
    </row>
    <row r="1942" spans="1:27" s="130" customFormat="1" ht="15" hidden="1" customHeight="1" outlineLevel="1">
      <c r="A1942" s="130" t="s">
        <v>3357</v>
      </c>
      <c r="B1942" s="130" t="s">
        <v>3358</v>
      </c>
      <c r="C1942" s="130" t="s">
        <v>3359</v>
      </c>
      <c r="D1942" s="130" t="s">
        <v>18672</v>
      </c>
      <c r="E1942" s="130" t="s">
        <v>18689</v>
      </c>
      <c r="F1942" s="215">
        <v>1.3262754216170141E-2</v>
      </c>
      <c r="G1942" s="132" t="str">
        <f ca="1">IFERROR(_xll.BQL($A1942, "cur_mkt_cap(currency=EUR)")/1000000, " ")</f>
        <v xml:space="preserve"> </v>
      </c>
      <c r="M1942" s="308"/>
      <c r="N1942" s="215">
        <f t="shared" si="88"/>
        <v>1.4366324231660811E-4</v>
      </c>
      <c r="O1942" s="172" t="str">
        <f>IFERROR(IF(VLOOKUP($C1942,'MSCI Database'!$C:$R,2, FALSE)="","",VLOOKUP($C1942,'MSCI Database'!$C:$R,2, FALSE)),"")</f>
        <v>Software &amp; Services</v>
      </c>
      <c r="P1942" s="229" t="str">
        <f>IFERROR(IF(VLOOKUP($C1942,'MSCI Database'!$C:$R,3, FALSE)="","",VLOOKUP($C1942,'MSCI Database'!$C:$R,3, FALSE)),"")</f>
        <v>BBB</v>
      </c>
      <c r="Q1942" s="229" t="str">
        <f>IFERROR(IF(VLOOKUP($C1942,'MSCI Database'!$C:$R,4, FALSE)="","",VLOOKUP($C1942,'MSCI Database'!$C:$R,4, FALSE)),"")</f>
        <v>0</v>
      </c>
      <c r="R1942" s="229">
        <f>IFERROR(IF(VLOOKUP($C1942,'MSCI Database'!$C:$R,5, FALSE)="","",VLOOKUP($C1942,'MSCI Database'!$C:$R,5, FALSE)),"")</f>
        <v>5.3</v>
      </c>
      <c r="S1942" s="229">
        <f>IFERROR(IF(VLOOKUP($C1942,'MSCI Database'!$C:$R,6, FALSE)="","",VLOOKUP($C1942,'MSCI Database'!$C:$R,6, FALSE)),"")</f>
        <v>6.8</v>
      </c>
      <c r="T1942" s="229">
        <f>IFERROR(IF(VLOOKUP($C1942,'MSCI Database'!$C:$R,7, FALSE)="","",VLOOKUP($C1942,'MSCI Database'!$C:$R,7, FALSE)),"")</f>
        <v>5.0999999999999996</v>
      </c>
      <c r="U1942" s="229">
        <f>IFERROR(IF(VLOOKUP($C1942,'MSCI Database'!$C:$R,8, FALSE)="","",VLOOKUP($C1942,'MSCI Database'!$C:$R,8, FALSE)),"")</f>
        <v>3.4</v>
      </c>
      <c r="V1942" s="229">
        <f>IFERROR(IF(VLOOKUP($C1942,'MSCI Database'!$C:$R,9, FALSE)="","",VLOOKUP($C1942,'MSCI Database'!$C:$R,9, FALSE)),"")</f>
        <v>4.8</v>
      </c>
      <c r="W1942" s="215">
        <f t="shared" ca="1" si="89"/>
        <v>0</v>
      </c>
      <c r="X1942" s="276">
        <f>IFERROR(IF(VLOOKUP($C1942,'MSCI Database'!$C:$R,10, FALSE)="","",VLOOKUP($C1942,'MSCI Database'!$C:$R,10, FALSE)),"")</f>
        <v>296277</v>
      </c>
      <c r="Y1942" s="229" t="str">
        <f>IFERROR(IF(VLOOKUP($C1942,'MSCI Database'!$C:$R,11, FALSE)="","",VLOOKUP($C1942,'MSCI Database'!$C:$R,11, FALSE)),"")</f>
        <v>2019</v>
      </c>
      <c r="Z1942" s="229" t="str">
        <f>IFERROR(IF(VLOOKUP($C1942,'MSCI Database'!$C:$R,12, FALSE)="","",VLOOKUP($C1942,'MSCI Database'!$C:$R,12, FALSE)),"")</f>
        <v>Reported</v>
      </c>
      <c r="AA1942" s="229" t="str">
        <f>IFERROR(IF(VLOOKUP($C1942,'MSCI Database'!$C:$R,13, FALSE)="","",VLOOKUP($C1942,'MSCI Database'!$C:$R,13, FALSE)),"")</f>
        <v>Data security measures remain strong amidst breach allegation</v>
      </c>
    </row>
    <row r="1943" spans="1:27" s="130" customFormat="1" ht="15" hidden="1" customHeight="1" outlineLevel="1">
      <c r="A1943" s="130" t="s">
        <v>3886</v>
      </c>
      <c r="B1943" s="130" t="s">
        <v>3887</v>
      </c>
      <c r="C1943" s="130" t="s">
        <v>3888</v>
      </c>
      <c r="D1943" s="130" t="s">
        <v>18672</v>
      </c>
      <c r="E1943" s="130" t="s">
        <v>18684</v>
      </c>
      <c r="F1943" s="215">
        <v>1.3396425551318911E-2</v>
      </c>
      <c r="G1943" s="132" t="str">
        <f ca="1">IFERROR(_xll.BQL($A1943, "cur_mkt_cap(currency=EUR)")/1000000, " ")</f>
        <v xml:space="preserve"> </v>
      </c>
      <c r="M1943" s="308"/>
      <c r="N1943" s="215">
        <f t="shared" si="88"/>
        <v>1.4511118119108781E-4</v>
      </c>
      <c r="O1943" s="172" t="str">
        <f>IFERROR(IF(VLOOKUP($C1943,'MSCI Database'!$C:$R,2, FALSE)="","",VLOOKUP($C1943,'MSCI Database'!$C:$R,2, FALSE)),"")</f>
        <v>Commodity Chemicals</v>
      </c>
      <c r="P1943" s="229" t="str">
        <f>IFERROR(IF(VLOOKUP($C1943,'MSCI Database'!$C:$R,3, FALSE)="","",VLOOKUP($C1943,'MSCI Database'!$C:$R,3, FALSE)),"")</f>
        <v>AA</v>
      </c>
      <c r="Q1943" s="229" t="str">
        <f>IFERROR(IF(VLOOKUP($C1943,'MSCI Database'!$C:$R,4, FALSE)="","",VLOOKUP($C1943,'MSCI Database'!$C:$R,4, FALSE)),"")</f>
        <v>0</v>
      </c>
      <c r="R1943" s="229">
        <f>IFERROR(IF(VLOOKUP($C1943,'MSCI Database'!$C:$R,5, FALSE)="","",VLOOKUP($C1943,'MSCI Database'!$C:$R,5, FALSE)),"")</f>
        <v>8.4</v>
      </c>
      <c r="S1943" s="229">
        <f>IFERROR(IF(VLOOKUP($C1943,'MSCI Database'!$C:$R,6, FALSE)="","",VLOOKUP($C1943,'MSCI Database'!$C:$R,6, FALSE)),"")</f>
        <v>6.5</v>
      </c>
      <c r="T1943" s="229">
        <f>IFERROR(IF(VLOOKUP($C1943,'MSCI Database'!$C:$R,7, FALSE)="","",VLOOKUP($C1943,'MSCI Database'!$C:$R,7, FALSE)),"")</f>
        <v>2.9</v>
      </c>
      <c r="U1943" s="229">
        <f>IFERROR(IF(VLOOKUP($C1943,'MSCI Database'!$C:$R,8, FALSE)="","",VLOOKUP($C1943,'MSCI Database'!$C:$R,8, FALSE)),"")</f>
        <v>4.5</v>
      </c>
      <c r="V1943" s="229">
        <f>IFERROR(IF(VLOOKUP($C1943,'MSCI Database'!$C:$R,9, FALSE)="","",VLOOKUP($C1943,'MSCI Database'!$C:$R,9, FALSE)),"")</f>
        <v>5.4</v>
      </c>
      <c r="W1943" s="215">
        <f t="shared" ca="1" si="89"/>
        <v>0</v>
      </c>
      <c r="X1943" s="276">
        <f>IFERROR(IF(VLOOKUP($C1943,'MSCI Database'!$C:$R,10, FALSE)="","",VLOOKUP($C1943,'MSCI Database'!$C:$R,10, FALSE)),"")</f>
        <v>5672446</v>
      </c>
      <c r="Y1943" s="229" t="str">
        <f>IFERROR(IF(VLOOKUP($C1943,'MSCI Database'!$C:$R,11, FALSE)="","",VLOOKUP($C1943,'MSCI Database'!$C:$R,11, FALSE)),"")</f>
        <v>2019</v>
      </c>
      <c r="Z1943" s="229" t="str">
        <f>IFERROR(IF(VLOOKUP($C1943,'MSCI Database'!$C:$R,12, FALSE)="","",VLOOKUP($C1943,'MSCI Database'!$C:$R,12, FALSE)),"")</f>
        <v>Reported</v>
      </c>
      <c r="AA1943" s="229" t="str">
        <f>IFERROR(IF(VLOOKUP($C1943,'MSCI Database'!$C:$R,13, FALSE)="","",VLOOKUP($C1943,'MSCI Database'!$C:$R,13, FALSE)),"")</f>
        <v>Robust environmental management strategy</v>
      </c>
    </row>
    <row r="1944" spans="1:27" s="130" customFormat="1" ht="15" hidden="1" customHeight="1" outlineLevel="1">
      <c r="A1944" s="130" t="s">
        <v>8649</v>
      </c>
      <c r="B1944" s="130" t="s">
        <v>8094</v>
      </c>
      <c r="C1944" s="130" t="s">
        <v>8650</v>
      </c>
      <c r="D1944" s="130" t="s">
        <v>18701</v>
      </c>
      <c r="E1944" s="130" t="s">
        <v>18707</v>
      </c>
      <c r="F1944" s="215">
        <v>1.8870521659072451E-2</v>
      </c>
      <c r="G1944" s="132" t="str">
        <f ca="1">IFERROR(_xll.BQL($A1944, "cur_mkt_cap(currency=EUR)")/1000000, " ")</f>
        <v xml:space="preserve"> </v>
      </c>
      <c r="M1944" s="308"/>
      <c r="N1944" s="215">
        <f t="shared" si="88"/>
        <v>2.0440703956066958E-4</v>
      </c>
      <c r="O1944" s="172" t="str">
        <f>IFERROR(IF(VLOOKUP($C1944,'MSCI Database'!$C:$R,2, FALSE)="","",VLOOKUP($C1944,'MSCI Database'!$C:$R,2, FALSE)),"")</f>
        <v>Oil &amp; Gas Exploration &amp; Production</v>
      </c>
      <c r="P1944" s="229" t="str">
        <f>IFERROR(IF(VLOOKUP($C1944,'MSCI Database'!$C:$R,3, FALSE)="","",VLOOKUP($C1944,'MSCI Database'!$C:$R,3, FALSE)),"")</f>
        <v>BB</v>
      </c>
      <c r="Q1944" s="229" t="str">
        <f>IFERROR(IF(VLOOKUP($C1944,'MSCI Database'!$C:$R,4, FALSE)="","",VLOOKUP($C1944,'MSCI Database'!$C:$R,4, FALSE)),"")</f>
        <v>0</v>
      </c>
      <c r="R1944" s="229">
        <f>IFERROR(IF(VLOOKUP($C1944,'MSCI Database'!$C:$R,5, FALSE)="","",VLOOKUP($C1944,'MSCI Database'!$C:$R,5, FALSE)),"")</f>
        <v>4.2</v>
      </c>
      <c r="S1944" s="229">
        <f>IFERROR(IF(VLOOKUP($C1944,'MSCI Database'!$C:$R,6, FALSE)="","",VLOOKUP($C1944,'MSCI Database'!$C:$R,6, FALSE)),"")</f>
        <v>4.9000000000000004</v>
      </c>
      <c r="T1944" s="229">
        <f>IFERROR(IF(VLOOKUP($C1944,'MSCI Database'!$C:$R,7, FALSE)="","",VLOOKUP($C1944,'MSCI Database'!$C:$R,7, FALSE)),"")</f>
        <v>6.5</v>
      </c>
      <c r="U1944" s="229">
        <f>IFERROR(IF(VLOOKUP($C1944,'MSCI Database'!$C:$R,8, FALSE)="","",VLOOKUP($C1944,'MSCI Database'!$C:$R,8, FALSE)),"")</f>
        <v>2.4</v>
      </c>
      <c r="V1944" s="229">
        <f>IFERROR(IF(VLOOKUP($C1944,'MSCI Database'!$C:$R,9, FALSE)="","",VLOOKUP($C1944,'MSCI Database'!$C:$R,9, FALSE)),"")</f>
        <v>4.5</v>
      </c>
      <c r="W1944" s="215">
        <f t="shared" ca="1" si="89"/>
        <v>0</v>
      </c>
      <c r="X1944" s="276">
        <f>IFERROR(IF(VLOOKUP($C1944,'MSCI Database'!$C:$R,10, FALSE)="","",VLOOKUP($C1944,'MSCI Database'!$C:$R,10, FALSE)),"")</f>
        <v>7037077</v>
      </c>
      <c r="Y1944" s="229" t="str">
        <f>IFERROR(IF(VLOOKUP($C1944,'MSCI Database'!$C:$R,11, FALSE)="","",VLOOKUP($C1944,'MSCI Database'!$C:$R,11, FALSE)),"")</f>
        <v>2019</v>
      </c>
      <c r="Z1944" s="229" t="str">
        <f>IFERROR(IF(VLOOKUP($C1944,'MSCI Database'!$C:$R,12, FALSE)="","",VLOOKUP($C1944,'MSCI Database'!$C:$R,12, FALSE)),"")</f>
        <v>E.Segmt-Low</v>
      </c>
      <c r="AA1944" s="229" t="str">
        <f>IFERROR(IF(VLOOKUP($C1944,'MSCI Database'!$C:$R,13, FALSE)="","",VLOOKUP($C1944,'MSCI Database'!$C:$R,13, FALSE)),"")</f>
        <v>Weak corporate governance practices and anti-corruption measures; robust carbon management</v>
      </c>
    </row>
    <row r="1945" spans="1:27" s="130" customFormat="1" ht="15" hidden="1" customHeight="1" outlineLevel="1">
      <c r="A1945" s="130" t="s">
        <v>3508</v>
      </c>
      <c r="B1945" s="130" t="s">
        <v>3509</v>
      </c>
      <c r="C1945" s="130" t="s">
        <v>3510</v>
      </c>
      <c r="D1945" s="130" t="s">
        <v>18672</v>
      </c>
      <c r="E1945" s="130" t="s">
        <v>18673</v>
      </c>
      <c r="F1945" s="215">
        <v>1.32880291768696E-2</v>
      </c>
      <c r="G1945" s="132" t="str">
        <f ca="1">IFERROR(_xll.BQL($A1945, "cur_mkt_cap(currency=EUR)")/1000000, " ")</f>
        <v xml:space="preserve"> </v>
      </c>
      <c r="M1945" s="308"/>
      <c r="N1945" s="215">
        <f t="shared" si="88"/>
        <v>1.4393702276555004E-4</v>
      </c>
      <c r="O1945" s="172" t="str">
        <f>IFERROR(IF(VLOOKUP($C1945,'MSCI Database'!$C:$R,2, FALSE)="","",VLOOKUP($C1945,'MSCI Database'!$C:$R,2, FALSE)),"")</f>
        <v>Road &amp; Rail Transport</v>
      </c>
      <c r="P1945" s="229" t="str">
        <f>IFERROR(IF(VLOOKUP($C1945,'MSCI Database'!$C:$R,3, FALSE)="","",VLOOKUP($C1945,'MSCI Database'!$C:$R,3, FALSE)),"")</f>
        <v>BBB</v>
      </c>
      <c r="Q1945" s="229" t="str">
        <f>IFERROR(IF(VLOOKUP($C1945,'MSCI Database'!$C:$R,4, FALSE)="","",VLOOKUP($C1945,'MSCI Database'!$C:$R,4, FALSE)),"")</f>
        <v>0</v>
      </c>
      <c r="R1945" s="229">
        <f>IFERROR(IF(VLOOKUP($C1945,'MSCI Database'!$C:$R,5, FALSE)="","",VLOOKUP($C1945,'MSCI Database'!$C:$R,5, FALSE)),"")</f>
        <v>4.5</v>
      </c>
      <c r="S1945" s="229">
        <f>IFERROR(IF(VLOOKUP($C1945,'MSCI Database'!$C:$R,6, FALSE)="","",VLOOKUP($C1945,'MSCI Database'!$C:$R,6, FALSE)),"")</f>
        <v>5.0999999999999996</v>
      </c>
      <c r="T1945" s="229">
        <f>IFERROR(IF(VLOOKUP($C1945,'MSCI Database'!$C:$R,7, FALSE)="","",VLOOKUP($C1945,'MSCI Database'!$C:$R,7, FALSE)),"")</f>
        <v>4</v>
      </c>
      <c r="U1945" s="229">
        <f>IFERROR(IF(VLOOKUP($C1945,'MSCI Database'!$C:$R,8, FALSE)="","",VLOOKUP($C1945,'MSCI Database'!$C:$R,8, FALSE)),"")</f>
        <v>2.5</v>
      </c>
      <c r="V1945" s="229">
        <f>IFERROR(IF(VLOOKUP($C1945,'MSCI Database'!$C:$R,9, FALSE)="","",VLOOKUP($C1945,'MSCI Database'!$C:$R,9, FALSE)),"")</f>
        <v>3.9</v>
      </c>
      <c r="W1945" s="215">
        <f t="shared" ca="1" si="89"/>
        <v>0</v>
      </c>
      <c r="X1945" s="276">
        <f>IFERROR(IF(VLOOKUP($C1945,'MSCI Database'!$C:$R,10, FALSE)="","",VLOOKUP($C1945,'MSCI Database'!$C:$R,10, FALSE)),"")</f>
        <v>108231</v>
      </c>
      <c r="Y1945" s="229" t="str">
        <f>IFERROR(IF(VLOOKUP($C1945,'MSCI Database'!$C:$R,11, FALSE)="","",VLOOKUP($C1945,'MSCI Database'!$C:$R,11, FALSE)),"")</f>
        <v>2018</v>
      </c>
      <c r="Z1945" s="229" t="str">
        <f>IFERROR(IF(VLOOKUP($C1945,'MSCI Database'!$C:$R,12, FALSE)="","",VLOOKUP($C1945,'MSCI Database'!$C:$R,12, FALSE)),"")</f>
        <v>E.CSI</v>
      </c>
      <c r="AA1945" s="229" t="str">
        <f>IFERROR(IF(VLOOKUP($C1945,'MSCI Database'!$C:$R,13, FALSE)="","",VLOOKUP($C1945,'MSCI Database'!$C:$R,13, FALSE)),"")</f>
        <v>Diversified business operation, energy efficiency initiatives lower carbon-related risk</v>
      </c>
    </row>
    <row r="1946" spans="1:27" s="130" customFormat="1" ht="15" hidden="1" customHeight="1" outlineLevel="1">
      <c r="A1946" s="130" t="s">
        <v>3823</v>
      </c>
      <c r="B1946" s="130" t="s">
        <v>3824</v>
      </c>
      <c r="C1946" s="130" t="s">
        <v>3825</v>
      </c>
      <c r="D1946" s="130" t="s">
        <v>18672</v>
      </c>
      <c r="E1946" s="130" t="s">
        <v>18689</v>
      </c>
      <c r="F1946" s="215">
        <v>1.283316611175679E-2</v>
      </c>
      <c r="G1946" s="132" t="str">
        <f ca="1">IFERROR(_xll.BQL($A1946, "cur_mkt_cap(currency=EUR)")/1000000, " ")</f>
        <v xml:space="preserve"> </v>
      </c>
      <c r="M1946" s="308"/>
      <c r="N1946" s="215">
        <f t="shared" si="88"/>
        <v>1.3900990870770942E-4</v>
      </c>
      <c r="O1946" s="172" t="str">
        <f>IFERROR(IF(VLOOKUP($C1946,'MSCI Database'!$C:$R,2, FALSE)="","",VLOOKUP($C1946,'MSCI Database'!$C:$R,2, FALSE)),"")</f>
        <v>Semiconductors &amp; Semiconductor Equipment</v>
      </c>
      <c r="P1946" s="229" t="str">
        <f>IFERROR(IF(VLOOKUP($C1946,'MSCI Database'!$C:$R,3, FALSE)="","",VLOOKUP($C1946,'MSCI Database'!$C:$R,3, FALSE)),"")</f>
        <v>BB</v>
      </c>
      <c r="Q1946" s="229" t="str">
        <f>IFERROR(IF(VLOOKUP($C1946,'MSCI Database'!$C:$R,4, FALSE)="","",VLOOKUP($C1946,'MSCI Database'!$C:$R,4, FALSE)),"")</f>
        <v>-1</v>
      </c>
      <c r="R1946" s="229">
        <f>IFERROR(IF(VLOOKUP($C1946,'MSCI Database'!$C:$R,5, FALSE)="","",VLOOKUP($C1946,'MSCI Database'!$C:$R,5, FALSE)),"")</f>
        <v>4.2</v>
      </c>
      <c r="S1946" s="229">
        <f>IFERROR(IF(VLOOKUP($C1946,'MSCI Database'!$C:$R,6, FALSE)="","",VLOOKUP($C1946,'MSCI Database'!$C:$R,6, FALSE)),"")</f>
        <v>4.0999999999999996</v>
      </c>
      <c r="T1946" s="229">
        <f>IFERROR(IF(VLOOKUP($C1946,'MSCI Database'!$C:$R,7, FALSE)="","",VLOOKUP($C1946,'MSCI Database'!$C:$R,7, FALSE)),"")</f>
        <v>7.8</v>
      </c>
      <c r="U1946" s="229">
        <f>IFERROR(IF(VLOOKUP($C1946,'MSCI Database'!$C:$R,8, FALSE)="","",VLOOKUP($C1946,'MSCI Database'!$C:$R,8, FALSE)),"")</f>
        <v>3.7</v>
      </c>
      <c r="V1946" s="229">
        <f>IFERROR(IF(VLOOKUP($C1946,'MSCI Database'!$C:$R,9, FALSE)="","",VLOOKUP($C1946,'MSCI Database'!$C:$R,9, FALSE)),"")</f>
        <v>5</v>
      </c>
      <c r="W1946" s="215">
        <f t="shared" ca="1" si="89"/>
        <v>0</v>
      </c>
      <c r="X1946" s="276">
        <f>IFERROR(IF(VLOOKUP($C1946,'MSCI Database'!$C:$R,10, FALSE)="","",VLOOKUP($C1946,'MSCI Database'!$C:$R,10, FALSE)),"")</f>
        <v>48865</v>
      </c>
      <c r="Y1946" s="229" t="str">
        <f>IFERROR(IF(VLOOKUP($C1946,'MSCI Database'!$C:$R,11, FALSE)="","",VLOOKUP($C1946,'MSCI Database'!$C:$R,11, FALSE)),"")</f>
        <v>2019</v>
      </c>
      <c r="Z1946" s="229" t="str">
        <f>IFERROR(IF(VLOOKUP($C1946,'MSCI Database'!$C:$R,12, FALSE)="","",VLOOKUP($C1946,'MSCI Database'!$C:$R,12, FALSE)),"")</f>
        <v>Reported</v>
      </c>
      <c r="AA1946" s="229" t="str">
        <f>IFERROR(IF(VLOOKUP($C1946,'MSCI Database'!$C:$R,13, FALSE)="","",VLOOKUP($C1946,'MSCI Database'!$C:$R,13, FALSE)),"")</f>
        <v>Strong employee engagement and development programs;but governance concerns persist</v>
      </c>
    </row>
    <row r="1947" spans="1:27" s="130" customFormat="1" ht="15" hidden="1" customHeight="1" outlineLevel="1">
      <c r="A1947" s="130" t="s">
        <v>3341</v>
      </c>
      <c r="B1947" s="130" t="s">
        <v>3342</v>
      </c>
      <c r="C1947" s="130" t="s">
        <v>3343</v>
      </c>
      <c r="D1947" s="130" t="s">
        <v>18672</v>
      </c>
      <c r="E1947" s="130" t="s">
        <v>18673</v>
      </c>
      <c r="F1947" s="215">
        <v>1.2729599413299779E-2</v>
      </c>
      <c r="G1947" s="132" t="str">
        <f ca="1">IFERROR(_xll.BQL($A1947, "cur_mkt_cap(currency=EUR)")/1000000, " ")</f>
        <v xml:space="preserve"> </v>
      </c>
      <c r="M1947" s="308"/>
      <c r="N1947" s="215">
        <f t="shared" si="88"/>
        <v>1.3788806572895466E-4</v>
      </c>
      <c r="O1947" s="172" t="str">
        <f>IFERROR(IF(VLOOKUP($C1947,'MSCI Database'!$C:$R,2, FALSE)="","",VLOOKUP($C1947,'MSCI Database'!$C:$R,2, FALSE)),"")</f>
        <v>Air Freight &amp; Logistics</v>
      </c>
      <c r="P1947" s="229" t="str">
        <f>IFERROR(IF(VLOOKUP($C1947,'MSCI Database'!$C:$R,3, FALSE)="","",VLOOKUP($C1947,'MSCI Database'!$C:$R,3, FALSE)),"")</f>
        <v>AA</v>
      </c>
      <c r="Q1947" s="229" t="str">
        <f>IFERROR(IF(VLOOKUP($C1947,'MSCI Database'!$C:$R,4, FALSE)="","",VLOOKUP($C1947,'MSCI Database'!$C:$R,4, FALSE)),"")</f>
        <v>0</v>
      </c>
      <c r="R1947" s="229">
        <f>IFERROR(IF(VLOOKUP($C1947,'MSCI Database'!$C:$R,5, FALSE)="","",VLOOKUP($C1947,'MSCI Database'!$C:$R,5, FALSE)),"")</f>
        <v>8.5</v>
      </c>
      <c r="S1947" s="229">
        <f>IFERROR(IF(VLOOKUP($C1947,'MSCI Database'!$C:$R,6, FALSE)="","",VLOOKUP($C1947,'MSCI Database'!$C:$R,6, FALSE)),"")</f>
        <v>8.5</v>
      </c>
      <c r="T1947" s="229">
        <f>IFERROR(IF(VLOOKUP($C1947,'MSCI Database'!$C:$R,7, FALSE)="","",VLOOKUP($C1947,'MSCI Database'!$C:$R,7, FALSE)),"")</f>
        <v>5.3</v>
      </c>
      <c r="U1947" s="229">
        <f>IFERROR(IF(VLOOKUP($C1947,'MSCI Database'!$C:$R,8, FALSE)="","",VLOOKUP($C1947,'MSCI Database'!$C:$R,8, FALSE)),"")</f>
        <v>4.8</v>
      </c>
      <c r="V1947" s="229">
        <f>IFERROR(IF(VLOOKUP($C1947,'MSCI Database'!$C:$R,9, FALSE)="","",VLOOKUP($C1947,'MSCI Database'!$C:$R,9, FALSE)),"")</f>
        <v>5.6</v>
      </c>
      <c r="W1947" s="215">
        <f t="shared" ca="1" si="89"/>
        <v>0</v>
      </c>
      <c r="X1947" s="276">
        <f>IFERROR(IF(VLOOKUP($C1947,'MSCI Database'!$C:$R,10, FALSE)="","",VLOOKUP($C1947,'MSCI Database'!$C:$R,10, FALSE)),"")</f>
        <v>369433</v>
      </c>
      <c r="Y1947" s="229" t="str">
        <f>IFERROR(IF(VLOOKUP($C1947,'MSCI Database'!$C:$R,11, FALSE)="","",VLOOKUP($C1947,'MSCI Database'!$C:$R,11, FALSE)),"")</f>
        <v>2019</v>
      </c>
      <c r="Z1947" s="229" t="str">
        <f>IFERROR(IF(VLOOKUP($C1947,'MSCI Database'!$C:$R,12, FALSE)="","",VLOOKUP($C1947,'MSCI Database'!$C:$R,12, FALSE)),"")</f>
        <v>Reported</v>
      </c>
      <c r="AA1947" s="229" t="str">
        <f>IFERROR(IF(VLOOKUP($C1947,'MSCI Database'!$C:$R,13, FALSE)="","",VLOOKUP($C1947,'MSCI Database'!$C:$R,13, FALSE)),"")</f>
        <v>Notable progress in carbon emissions reduction</v>
      </c>
    </row>
    <row r="1948" spans="1:27" s="130" customFormat="1" ht="15" hidden="1" customHeight="1" outlineLevel="1">
      <c r="A1948" s="130" t="s">
        <v>3424</v>
      </c>
      <c r="B1948" s="130" t="s">
        <v>3425</v>
      </c>
      <c r="C1948" s="130" t="s">
        <v>3426</v>
      </c>
      <c r="D1948" s="130" t="s">
        <v>18672</v>
      </c>
      <c r="E1948" s="130" t="s">
        <v>18673</v>
      </c>
      <c r="F1948" s="215">
        <v>1.222146370046211E-2</v>
      </c>
      <c r="G1948" s="132" t="str">
        <f ca="1">IFERROR(_xll.BQL($A1948, "cur_mkt_cap(currency=EUR)")/1000000, " ")</f>
        <v xml:space="preserve"> </v>
      </c>
      <c r="M1948" s="308"/>
      <c r="N1948" s="215">
        <f t="shared" si="88"/>
        <v>1.3238389797817803E-4</v>
      </c>
      <c r="O1948" s="172" t="str">
        <f>IFERROR(IF(VLOOKUP($C1948,'MSCI Database'!$C:$R,2, FALSE)="","",VLOOKUP($C1948,'MSCI Database'!$C:$R,2, FALSE)),"")</f>
        <v>Construction &amp; Engineering</v>
      </c>
      <c r="P1948" s="229" t="str">
        <f>IFERROR(IF(VLOOKUP($C1948,'MSCI Database'!$C:$R,3, FALSE)="","",VLOOKUP($C1948,'MSCI Database'!$C:$R,3, FALSE)),"")</f>
        <v>A</v>
      </c>
      <c r="Q1948" s="229" t="str">
        <f>IFERROR(IF(VLOOKUP($C1948,'MSCI Database'!$C:$R,4, FALSE)="","",VLOOKUP($C1948,'MSCI Database'!$C:$R,4, FALSE)),"")</f>
        <v>0</v>
      </c>
      <c r="R1948" s="229">
        <f>IFERROR(IF(VLOOKUP($C1948,'MSCI Database'!$C:$R,5, FALSE)="","",VLOOKUP($C1948,'MSCI Database'!$C:$R,5, FALSE)),"")</f>
        <v>6</v>
      </c>
      <c r="S1948" s="229">
        <f>IFERROR(IF(VLOOKUP($C1948,'MSCI Database'!$C:$R,6, FALSE)="","",VLOOKUP($C1948,'MSCI Database'!$C:$R,6, FALSE)),"")</f>
        <v>5.2</v>
      </c>
      <c r="T1948" s="229">
        <f>IFERROR(IF(VLOOKUP($C1948,'MSCI Database'!$C:$R,7, FALSE)="","",VLOOKUP($C1948,'MSCI Database'!$C:$R,7, FALSE)),"")</f>
        <v>7.1</v>
      </c>
      <c r="U1948" s="229">
        <f>IFERROR(IF(VLOOKUP($C1948,'MSCI Database'!$C:$R,8, FALSE)="","",VLOOKUP($C1948,'MSCI Database'!$C:$R,8, FALSE)),"")</f>
        <v>3.5</v>
      </c>
      <c r="V1948" s="229">
        <f>IFERROR(IF(VLOOKUP($C1948,'MSCI Database'!$C:$R,9, FALSE)="","",VLOOKUP($C1948,'MSCI Database'!$C:$R,9, FALSE)),"")</f>
        <v>4.7</v>
      </c>
      <c r="W1948" s="215">
        <f t="shared" ca="1" si="89"/>
        <v>0</v>
      </c>
      <c r="X1948" s="276">
        <f>IFERROR(IF(VLOOKUP($C1948,'MSCI Database'!$C:$R,10, FALSE)="","",VLOOKUP($C1948,'MSCI Database'!$C:$R,10, FALSE)),"")</f>
        <v>242439</v>
      </c>
      <c r="Y1948" s="229" t="str">
        <f>IFERROR(IF(VLOOKUP($C1948,'MSCI Database'!$C:$R,11, FALSE)="","",VLOOKUP($C1948,'MSCI Database'!$C:$R,11, FALSE)),"")</f>
        <v>2019</v>
      </c>
      <c r="Z1948" s="229" t="str">
        <f>IFERROR(IF(VLOOKUP($C1948,'MSCI Database'!$C:$R,12, FALSE)="","",VLOOKUP($C1948,'MSCI Database'!$C:$R,12, FALSE)),"")</f>
        <v>Reported</v>
      </c>
      <c r="AA1948" s="229" t="str">
        <f>IFERROR(IF(VLOOKUP($C1948,'MSCI Database'!$C:$R,13, FALSE)="","",VLOOKUP($C1948,'MSCI Database'!$C:$R,13, FALSE)),"")</f>
        <v>Strong health and safety management compared to peers</v>
      </c>
    </row>
    <row r="1949" spans="1:27" s="130" customFormat="1" ht="15" hidden="1" customHeight="1" outlineLevel="1">
      <c r="A1949" s="130" t="s">
        <v>3934</v>
      </c>
      <c r="B1949" s="130" t="s">
        <v>3935</v>
      </c>
      <c r="C1949" s="130" t="s">
        <v>3936</v>
      </c>
      <c r="D1949" s="130" t="s">
        <v>18672</v>
      </c>
      <c r="E1949" s="130" t="s">
        <v>18674</v>
      </c>
      <c r="F1949" s="215">
        <v>1.209279168449497E-2</v>
      </c>
      <c r="G1949" s="132" t="str">
        <f ca="1">IFERROR(_xll.BQL($A1949, "cur_mkt_cap(currency=EUR)")/1000000, " ")</f>
        <v xml:space="preserve"> </v>
      </c>
      <c r="M1949" s="308"/>
      <c r="N1949" s="215">
        <f t="shared" si="88"/>
        <v>1.3099011213943301E-4</v>
      </c>
      <c r="O1949" s="172" t="str">
        <f>IFERROR(IF(VLOOKUP($C1949,'MSCI Database'!$C:$R,2, FALSE)="","",VLOOKUP($C1949,'MSCI Database'!$C:$R,2, FALSE)),"")</f>
        <v>Food Products</v>
      </c>
      <c r="P1949" s="229" t="str">
        <f>IFERROR(IF(VLOOKUP($C1949,'MSCI Database'!$C:$R,3, FALSE)="","",VLOOKUP($C1949,'MSCI Database'!$C:$R,3, FALSE)),"")</f>
        <v>BBB</v>
      </c>
      <c r="Q1949" s="229" t="str">
        <f>IFERROR(IF(VLOOKUP($C1949,'MSCI Database'!$C:$R,4, FALSE)="","",VLOOKUP($C1949,'MSCI Database'!$C:$R,4, FALSE)),"")</f>
        <v>0</v>
      </c>
      <c r="R1949" s="229">
        <f>IFERROR(IF(VLOOKUP($C1949,'MSCI Database'!$C:$R,5, FALSE)="","",VLOOKUP($C1949,'MSCI Database'!$C:$R,5, FALSE)),"")</f>
        <v>5.0999999999999996</v>
      </c>
      <c r="S1949" s="229">
        <f>IFERROR(IF(VLOOKUP($C1949,'MSCI Database'!$C:$R,6, FALSE)="","",VLOOKUP($C1949,'MSCI Database'!$C:$R,6, FALSE)),"")</f>
        <v>3.5</v>
      </c>
      <c r="T1949" s="229">
        <f>IFERROR(IF(VLOOKUP($C1949,'MSCI Database'!$C:$R,7, FALSE)="","",VLOOKUP($C1949,'MSCI Database'!$C:$R,7, FALSE)),"")</f>
        <v>6.4</v>
      </c>
      <c r="U1949" s="229">
        <f>IFERROR(IF(VLOOKUP($C1949,'MSCI Database'!$C:$R,8, FALSE)="","",VLOOKUP($C1949,'MSCI Database'!$C:$R,8, FALSE)),"")</f>
        <v>4</v>
      </c>
      <c r="V1949" s="229">
        <f>IFERROR(IF(VLOOKUP($C1949,'MSCI Database'!$C:$R,9, FALSE)="","",VLOOKUP($C1949,'MSCI Database'!$C:$R,9, FALSE)),"")</f>
        <v>4.4000000000000004</v>
      </c>
      <c r="W1949" s="215">
        <f t="shared" ca="1" si="89"/>
        <v>0</v>
      </c>
      <c r="X1949" s="276">
        <f>IFERROR(IF(VLOOKUP($C1949,'MSCI Database'!$C:$R,10, FALSE)="","",VLOOKUP($C1949,'MSCI Database'!$C:$R,10, FALSE)),"")</f>
        <v>420000</v>
      </c>
      <c r="Y1949" s="229" t="str">
        <f>IFERROR(IF(VLOOKUP($C1949,'MSCI Database'!$C:$R,11, FALSE)="","",VLOOKUP($C1949,'MSCI Database'!$C:$R,11, FALSE)),"")</f>
        <v>2019</v>
      </c>
      <c r="Z1949" s="229" t="str">
        <f>IFERROR(IF(VLOOKUP($C1949,'MSCI Database'!$C:$R,12, FALSE)="","",VLOOKUP($C1949,'MSCI Database'!$C:$R,12, FALSE)),"")</f>
        <v>Reported</v>
      </c>
      <c r="AA1949" s="229" t="str">
        <f>IFERROR(IF(VLOOKUP($C1949,'MSCI Database'!$C:$R,13, FALSE)="","",VLOOKUP($C1949,'MSCI Database'!$C:$R,13, FALSE)),"")</f>
        <v>Strong efforts to deliver healthy and safe products</v>
      </c>
    </row>
    <row r="1950" spans="1:27" s="130" customFormat="1" ht="15" hidden="1" customHeight="1" outlineLevel="1">
      <c r="A1950" s="130" t="s">
        <v>3696</v>
      </c>
      <c r="B1950" s="130" t="s">
        <v>3697</v>
      </c>
      <c r="C1950" s="130" t="s">
        <v>3698</v>
      </c>
      <c r="D1950" s="130" t="s">
        <v>18672</v>
      </c>
      <c r="E1950" s="130" t="s">
        <v>18682</v>
      </c>
      <c r="F1950" s="215">
        <v>1.196088613812352E-2</v>
      </c>
      <c r="G1950" s="132" t="str">
        <f ca="1">IFERROR(_xll.BQL($A1950, "cur_mkt_cap(currency=EUR)")/1000000, " ")</f>
        <v xml:space="preserve"> </v>
      </c>
      <c r="M1950" s="308"/>
      <c r="N1950" s="215">
        <f t="shared" si="88"/>
        <v>1.2956130043393052E-4</v>
      </c>
      <c r="O1950" s="172" t="str">
        <f>IFERROR(IF(VLOOKUP($C1950,'MSCI Database'!$C:$R,2, FALSE)="","",VLOOKUP($C1950,'MSCI Database'!$C:$R,2, FALSE)),"")</f>
        <v>Real Estate Development &amp; Diversified Activities</v>
      </c>
      <c r="P1950" s="229" t="str">
        <f>IFERROR(IF(VLOOKUP($C1950,'MSCI Database'!$C:$R,3, FALSE)="","",VLOOKUP($C1950,'MSCI Database'!$C:$R,3, FALSE)),"")</f>
        <v>AA</v>
      </c>
      <c r="Q1950" s="229" t="str">
        <f>IFERROR(IF(VLOOKUP($C1950,'MSCI Database'!$C:$R,4, FALSE)="","",VLOOKUP($C1950,'MSCI Database'!$C:$R,4, FALSE)),"")</f>
        <v>0</v>
      </c>
      <c r="R1950" s="229">
        <f>IFERROR(IF(VLOOKUP($C1950,'MSCI Database'!$C:$R,5, FALSE)="","",VLOOKUP($C1950,'MSCI Database'!$C:$R,5, FALSE)),"")</f>
        <v>8</v>
      </c>
      <c r="S1950" s="229">
        <f>IFERROR(IF(VLOOKUP($C1950,'MSCI Database'!$C:$R,6, FALSE)="","",VLOOKUP($C1950,'MSCI Database'!$C:$R,6, FALSE)),"")</f>
        <v>6.8</v>
      </c>
      <c r="T1950" s="229">
        <f>IFERROR(IF(VLOOKUP($C1950,'MSCI Database'!$C:$R,7, FALSE)="","",VLOOKUP($C1950,'MSCI Database'!$C:$R,7, FALSE)),"")</f>
        <v>5.8</v>
      </c>
      <c r="U1950" s="229">
        <f>IFERROR(IF(VLOOKUP($C1950,'MSCI Database'!$C:$R,8, FALSE)="","",VLOOKUP($C1950,'MSCI Database'!$C:$R,8, FALSE)),"")</f>
        <v>4.8</v>
      </c>
      <c r="V1950" s="229">
        <f>IFERROR(IF(VLOOKUP($C1950,'MSCI Database'!$C:$R,9, FALSE)="","",VLOOKUP($C1950,'MSCI Database'!$C:$R,9, FALSE)),"")</f>
        <v>5.7</v>
      </c>
      <c r="W1950" s="215">
        <f t="shared" ca="1" si="89"/>
        <v>0</v>
      </c>
      <c r="X1950" s="276">
        <f>IFERROR(IF(VLOOKUP($C1950,'MSCI Database'!$C:$R,10, FALSE)="","",VLOOKUP($C1950,'MSCI Database'!$C:$R,10, FALSE)),"")</f>
        <v>121382</v>
      </c>
      <c r="Y1950" s="229" t="str">
        <f>IFERROR(IF(VLOOKUP($C1950,'MSCI Database'!$C:$R,11, FALSE)="","",VLOOKUP($C1950,'MSCI Database'!$C:$R,11, FALSE)),"")</f>
        <v>2019</v>
      </c>
      <c r="Z1950" s="229" t="str">
        <f>IFERROR(IF(VLOOKUP($C1950,'MSCI Database'!$C:$R,12, FALSE)="","",VLOOKUP($C1950,'MSCI Database'!$C:$R,12, FALSE)),"")</f>
        <v>Reported</v>
      </c>
      <c r="AA1950" s="229" t="str">
        <f>IFERROR(IF(VLOOKUP($C1950,'MSCI Database'!$C:$R,13, FALSE)="","",VLOOKUP($C1950,'MSCI Database'!$C:$R,13, FALSE)),"")</f>
        <v>Continued focus on zero energy homes; concerns over shareholder dissent against chairman remain</v>
      </c>
    </row>
    <row r="1951" spans="1:27" s="130" customFormat="1" ht="15" hidden="1" customHeight="1" outlineLevel="1">
      <c r="A1951" s="130" t="s">
        <v>3942</v>
      </c>
      <c r="B1951" s="130" t="s">
        <v>3943</v>
      </c>
      <c r="C1951" s="130" t="s">
        <v>3944</v>
      </c>
      <c r="D1951" s="130" t="s">
        <v>18672</v>
      </c>
      <c r="E1951" s="130" t="s">
        <v>18684</v>
      </c>
      <c r="F1951" s="215">
        <v>1.214215035454784E-2</v>
      </c>
      <c r="G1951" s="132" t="str">
        <f ca="1">IFERROR(_xll.BQL($A1951, "cur_mkt_cap(currency=EUR)")/1000000, " ")</f>
        <v xml:space="preserve"> </v>
      </c>
      <c r="M1951" s="308"/>
      <c r="N1951" s="215">
        <f t="shared" si="88"/>
        <v>1.3152476930495489E-4</v>
      </c>
      <c r="O1951" s="172" t="str">
        <f>IFERROR(IF(VLOOKUP($C1951,'MSCI Database'!$C:$R,2, FALSE)="","",VLOOKUP($C1951,'MSCI Database'!$C:$R,2, FALSE)),"")</f>
        <v>Specialty Chemicals</v>
      </c>
      <c r="P1951" s="229" t="str">
        <f>IFERROR(IF(VLOOKUP($C1951,'MSCI Database'!$C:$R,3, FALSE)="","",VLOOKUP($C1951,'MSCI Database'!$C:$R,3, FALSE)),"")</f>
        <v>AA</v>
      </c>
      <c r="Q1951" s="229" t="str">
        <f>IFERROR(IF(VLOOKUP($C1951,'MSCI Database'!$C:$R,4, FALSE)="","",VLOOKUP($C1951,'MSCI Database'!$C:$R,4, FALSE)),"")</f>
        <v>0</v>
      </c>
      <c r="R1951" s="229">
        <f>IFERROR(IF(VLOOKUP($C1951,'MSCI Database'!$C:$R,5, FALSE)="","",VLOOKUP($C1951,'MSCI Database'!$C:$R,5, FALSE)),"")</f>
        <v>7.3</v>
      </c>
      <c r="S1951" s="229">
        <f>IFERROR(IF(VLOOKUP($C1951,'MSCI Database'!$C:$R,6, FALSE)="","",VLOOKUP($C1951,'MSCI Database'!$C:$R,6, FALSE)),"")</f>
        <v>7.1</v>
      </c>
      <c r="T1951" s="229">
        <f>IFERROR(IF(VLOOKUP($C1951,'MSCI Database'!$C:$R,7, FALSE)="","",VLOOKUP($C1951,'MSCI Database'!$C:$R,7, FALSE)),"")</f>
        <v>6</v>
      </c>
      <c r="U1951" s="229">
        <f>IFERROR(IF(VLOOKUP($C1951,'MSCI Database'!$C:$R,8, FALSE)="","",VLOOKUP($C1951,'MSCI Database'!$C:$R,8, FALSE)),"")</f>
        <v>3.7</v>
      </c>
      <c r="V1951" s="229">
        <f>IFERROR(IF(VLOOKUP($C1951,'MSCI Database'!$C:$R,9, FALSE)="","",VLOOKUP($C1951,'MSCI Database'!$C:$R,9, FALSE)),"")</f>
        <v>5.8</v>
      </c>
      <c r="W1951" s="215">
        <f t="shared" ca="1" si="89"/>
        <v>0</v>
      </c>
      <c r="X1951" s="276">
        <f>IFERROR(IF(VLOOKUP($C1951,'MSCI Database'!$C:$R,10, FALSE)="","",VLOOKUP($C1951,'MSCI Database'!$C:$R,10, FALSE)),"")</f>
        <v>758903</v>
      </c>
      <c r="Y1951" s="229" t="str">
        <f>IFERROR(IF(VLOOKUP($C1951,'MSCI Database'!$C:$R,11, FALSE)="","",VLOOKUP($C1951,'MSCI Database'!$C:$R,11, FALSE)),"")</f>
        <v>2019</v>
      </c>
      <c r="Z1951" s="229" t="str">
        <f>IFERROR(IF(VLOOKUP($C1951,'MSCI Database'!$C:$R,12, FALSE)="","",VLOOKUP($C1951,'MSCI Database'!$C:$R,12, FALSE)),"")</f>
        <v>Reported</v>
      </c>
      <c r="AA1951" s="229" t="str">
        <f>IFERROR(IF(VLOOKUP($C1951,'MSCI Database'!$C:$R,13, FALSE)="","",VLOOKUP($C1951,'MSCI Database'!$C:$R,13, FALSE)),"")</f>
        <v>Robust performance in carbon and toxic emissions mitigation</v>
      </c>
    </row>
    <row r="1952" spans="1:27" s="130" customFormat="1" ht="15" hidden="1" customHeight="1" outlineLevel="1">
      <c r="A1952" s="130" t="s">
        <v>3930</v>
      </c>
      <c r="B1952" s="130" t="s">
        <v>3931</v>
      </c>
      <c r="C1952" s="130" t="s">
        <v>3932</v>
      </c>
      <c r="D1952" s="130" t="s">
        <v>18672</v>
      </c>
      <c r="E1952" s="130" t="s">
        <v>18682</v>
      </c>
      <c r="F1952" s="215">
        <v>1.230323312360088E-2</v>
      </c>
      <c r="G1952" s="132" t="str">
        <f ca="1">IFERROR(_xll.BQL($A1952, "cur_mkt_cap(currency=EUR)")/1000000, " ")</f>
        <v xml:space="preserve"> </v>
      </c>
      <c r="M1952" s="308"/>
      <c r="N1952" s="215">
        <f t="shared" si="88"/>
        <v>1.3326963108149919E-4</v>
      </c>
      <c r="O1952" s="172" t="str">
        <f>IFERROR(IF(VLOOKUP($C1952,'MSCI Database'!$C:$R,2, FALSE)="","",VLOOKUP($C1952,'MSCI Database'!$C:$R,2, FALSE)),"")</f>
        <v>Automobiles</v>
      </c>
      <c r="P1952" s="229" t="str">
        <f>IFERROR(IF(VLOOKUP($C1952,'MSCI Database'!$C:$R,3, FALSE)="","",VLOOKUP($C1952,'MSCI Database'!$C:$R,3, FALSE)),"")</f>
        <v>CCC</v>
      </c>
      <c r="Q1952" s="229" t="str">
        <f>IFERROR(IF(VLOOKUP($C1952,'MSCI Database'!$C:$R,4, FALSE)="","",VLOOKUP($C1952,'MSCI Database'!$C:$R,4, FALSE)),"")</f>
        <v>0</v>
      </c>
      <c r="R1952" s="229">
        <f>IFERROR(IF(VLOOKUP($C1952,'MSCI Database'!$C:$R,5, FALSE)="","",VLOOKUP($C1952,'MSCI Database'!$C:$R,5, FALSE)),"")</f>
        <v>1.1000000000000001</v>
      </c>
      <c r="S1952" s="229">
        <f>IFERROR(IF(VLOOKUP($C1952,'MSCI Database'!$C:$R,6, FALSE)="","",VLOOKUP($C1952,'MSCI Database'!$C:$R,6, FALSE)),"")</f>
        <v>5.9</v>
      </c>
      <c r="T1952" s="229">
        <f>IFERROR(IF(VLOOKUP($C1952,'MSCI Database'!$C:$R,7, FALSE)="","",VLOOKUP($C1952,'MSCI Database'!$C:$R,7, FALSE)),"")</f>
        <v>2.1</v>
      </c>
      <c r="U1952" s="229">
        <f>IFERROR(IF(VLOOKUP($C1952,'MSCI Database'!$C:$R,8, FALSE)="","",VLOOKUP($C1952,'MSCI Database'!$C:$R,8, FALSE)),"")</f>
        <v>1</v>
      </c>
      <c r="V1952" s="229">
        <f>IFERROR(IF(VLOOKUP($C1952,'MSCI Database'!$C:$R,9, FALSE)="","",VLOOKUP($C1952,'MSCI Database'!$C:$R,9, FALSE)),"")</f>
        <v>2.9</v>
      </c>
      <c r="W1952" s="215">
        <f t="shared" ca="1" si="89"/>
        <v>0</v>
      </c>
      <c r="X1952" s="276">
        <f>IFERROR(IF(VLOOKUP($C1952,'MSCI Database'!$C:$R,10, FALSE)="","",VLOOKUP($C1952,'MSCI Database'!$C:$R,10, FALSE)),"")</f>
        <v>3103073</v>
      </c>
      <c r="Y1952" s="229" t="str">
        <f>IFERROR(IF(VLOOKUP($C1952,'MSCI Database'!$C:$R,11, FALSE)="","",VLOOKUP($C1952,'MSCI Database'!$C:$R,11, FALSE)),"")</f>
        <v>2019</v>
      </c>
      <c r="Z1952" s="229" t="str">
        <f>IFERROR(IF(VLOOKUP($C1952,'MSCI Database'!$C:$R,12, FALSE)="","",VLOOKUP($C1952,'MSCI Database'!$C:$R,12, FALSE)),"")</f>
        <v>Reported</v>
      </c>
      <c r="AA1952" s="229" t="str">
        <f>IFERROR(IF(VLOOKUP($C1952,'MSCI Database'!$C:$R,13, FALSE)="","",VLOOKUP($C1952,'MSCI Database'!$C:$R,13, FALSE)),"")</f>
        <v>Concerns remain over ownership structure; aggressive strategy towards EV market</v>
      </c>
    </row>
    <row r="1953" spans="1:27" s="130" customFormat="1" ht="15" hidden="1" customHeight="1" outlineLevel="1">
      <c r="A1953" s="130" t="s">
        <v>3854</v>
      </c>
      <c r="B1953" s="130" t="s">
        <v>3855</v>
      </c>
      <c r="C1953" s="130" t="s">
        <v>3856</v>
      </c>
      <c r="D1953" s="130" t="s">
        <v>18672</v>
      </c>
      <c r="E1953" s="130" t="s">
        <v>100</v>
      </c>
      <c r="F1953" s="215">
        <v>1.1955013765732729E-2</v>
      </c>
      <c r="G1953" s="132" t="str">
        <f ca="1">IFERROR(_xll.BQL($A1953, "cur_mkt_cap(currency=EUR)")/1000000, " ")</f>
        <v xml:space="preserve"> </v>
      </c>
      <c r="M1953" s="308"/>
      <c r="N1953" s="215">
        <f t="shared" si="88"/>
        <v>1.2949769041417137E-4</v>
      </c>
      <c r="O1953" s="172" t="str">
        <f>IFERROR(IF(VLOOKUP($C1953,'MSCI Database'!$C:$R,2, FALSE)="","",VLOOKUP($C1953,'MSCI Database'!$C:$R,2, FALSE)),"")</f>
        <v>Utilities</v>
      </c>
      <c r="P1953" s="229" t="str">
        <f>IFERROR(IF(VLOOKUP($C1953,'MSCI Database'!$C:$R,3, FALSE)="","",VLOOKUP($C1953,'MSCI Database'!$C:$R,3, FALSE)),"")</f>
        <v>CCC</v>
      </c>
      <c r="Q1953" s="229" t="str">
        <f>IFERROR(IF(VLOOKUP($C1953,'MSCI Database'!$C:$R,4, FALSE)="","",VLOOKUP($C1953,'MSCI Database'!$C:$R,4, FALSE)),"")</f>
        <v>0</v>
      </c>
      <c r="R1953" s="229">
        <f>IFERROR(IF(VLOOKUP($C1953,'MSCI Database'!$C:$R,5, FALSE)="","",VLOOKUP($C1953,'MSCI Database'!$C:$R,5, FALSE)),"")</f>
        <v>1.42</v>
      </c>
      <c r="S1953" s="229">
        <f>IFERROR(IF(VLOOKUP($C1953,'MSCI Database'!$C:$R,6, FALSE)="","",VLOOKUP($C1953,'MSCI Database'!$C:$R,6, FALSE)),"")</f>
        <v>4.5999999999999996</v>
      </c>
      <c r="T1953" s="229">
        <f>IFERROR(IF(VLOOKUP($C1953,'MSCI Database'!$C:$R,7, FALSE)="","",VLOOKUP($C1953,'MSCI Database'!$C:$R,7, FALSE)),"")</f>
        <v>2.8</v>
      </c>
      <c r="U1953" s="229">
        <f>IFERROR(IF(VLOOKUP($C1953,'MSCI Database'!$C:$R,8, FALSE)="","",VLOOKUP($C1953,'MSCI Database'!$C:$R,8, FALSE)),"")</f>
        <v>3.1</v>
      </c>
      <c r="V1953" s="229">
        <f>IFERROR(IF(VLOOKUP($C1953,'MSCI Database'!$C:$R,9, FALSE)="","",VLOOKUP($C1953,'MSCI Database'!$C:$R,9, FALSE)),"")</f>
        <v>3.8</v>
      </c>
      <c r="W1953" s="215">
        <f t="shared" ca="1" si="89"/>
        <v>0</v>
      </c>
      <c r="X1953" s="276">
        <f>IFERROR(IF(VLOOKUP($C1953,'MSCI Database'!$C:$R,10, FALSE)="","",VLOOKUP($C1953,'MSCI Database'!$C:$R,10, FALSE)),"")</f>
        <v>90088928</v>
      </c>
      <c r="Y1953" s="229" t="str">
        <f>IFERROR(IF(VLOOKUP($C1953,'MSCI Database'!$C:$R,11, FALSE)="","",VLOOKUP($C1953,'MSCI Database'!$C:$R,11, FALSE)),"")</f>
        <v>2019</v>
      </c>
      <c r="Z1953" s="229" t="str">
        <f>IFERROR(IF(VLOOKUP($C1953,'MSCI Database'!$C:$R,12, FALSE)="","",VLOOKUP($C1953,'MSCI Database'!$C:$R,12, FALSE)),"")</f>
        <v>E.Segmt-Moderately Low</v>
      </c>
      <c r="AA1953" s="229" t="str">
        <f>IFERROR(IF(VLOOKUP($C1953,'MSCI Database'!$C:$R,13, FALSE)="","",VLOOKUP($C1953,'MSCI Database'!$C:$R,13, FALSE)),"")</f>
        <v>Daichi clean-up concerns persist over frozen wall effectiveness and disposal of contaminated water</v>
      </c>
    </row>
    <row r="1954" spans="1:27" s="130" customFormat="1" ht="15" hidden="1" customHeight="1" outlineLevel="1">
      <c r="A1954" s="130" t="s">
        <v>6097</v>
      </c>
      <c r="B1954" s="130" t="s">
        <v>6098</v>
      </c>
      <c r="C1954" s="130" t="s">
        <v>6099</v>
      </c>
      <c r="D1954" s="130" t="s">
        <v>12137</v>
      </c>
      <c r="E1954" s="130" t="s">
        <v>18688</v>
      </c>
      <c r="F1954" s="215">
        <v>4.4285881780058642E-2</v>
      </c>
      <c r="G1954" s="132" t="str">
        <f ca="1">IFERROR(_xll.BQL($A1954, "cur_mkt_cap(currency=EUR)")/1000000, " ")</f>
        <v xml:space="preserve"> </v>
      </c>
      <c r="M1954" s="308"/>
      <c r="N1954" s="215">
        <f t="shared" si="88"/>
        <v>4.797083065609611E-4</v>
      </c>
      <c r="O1954" s="172" t="str">
        <f>IFERROR(IF(VLOOKUP($C1954,'MSCI Database'!$C:$R,2, FALSE)="","",VLOOKUP($C1954,'MSCI Database'!$C:$R,2, FALSE)),"")</f>
        <v>Life &amp; Health Insurance</v>
      </c>
      <c r="P1954" s="229" t="str">
        <f>IFERROR(IF(VLOOKUP($C1954,'MSCI Database'!$C:$R,3, FALSE)="","",VLOOKUP($C1954,'MSCI Database'!$C:$R,3, FALSE)),"")</f>
        <v>AA</v>
      </c>
      <c r="Q1954" s="229" t="str">
        <f>IFERROR(IF(VLOOKUP($C1954,'MSCI Database'!$C:$R,4, FALSE)="","",VLOOKUP($C1954,'MSCI Database'!$C:$R,4, FALSE)),"")</f>
        <v>1</v>
      </c>
      <c r="R1954" s="229">
        <f>IFERROR(IF(VLOOKUP($C1954,'MSCI Database'!$C:$R,5, FALSE)="","",VLOOKUP($C1954,'MSCI Database'!$C:$R,5, FALSE)),"")</f>
        <v>7.6</v>
      </c>
      <c r="S1954" s="229">
        <f>IFERROR(IF(VLOOKUP($C1954,'MSCI Database'!$C:$R,6, FALSE)="","",VLOOKUP($C1954,'MSCI Database'!$C:$R,6, FALSE)),"")</f>
        <v>9.9</v>
      </c>
      <c r="T1954" s="229">
        <f>IFERROR(IF(VLOOKUP($C1954,'MSCI Database'!$C:$R,7, FALSE)="","",VLOOKUP($C1954,'MSCI Database'!$C:$R,7, FALSE)),"")</f>
        <v>5.5</v>
      </c>
      <c r="U1954" s="229">
        <f>IFERROR(IF(VLOOKUP($C1954,'MSCI Database'!$C:$R,8, FALSE)="","",VLOOKUP($C1954,'MSCI Database'!$C:$R,8, FALSE)),"")</f>
        <v>4.5</v>
      </c>
      <c r="V1954" s="229">
        <f>IFERROR(IF(VLOOKUP($C1954,'MSCI Database'!$C:$R,9, FALSE)="","",VLOOKUP($C1954,'MSCI Database'!$C:$R,9, FALSE)),"")</f>
        <v>5.4</v>
      </c>
      <c r="W1954" s="215">
        <f t="shared" ca="1" si="89"/>
        <v>0</v>
      </c>
      <c r="X1954" s="276">
        <f>IFERROR(IF(VLOOKUP($C1954,'MSCI Database'!$C:$R,10, FALSE)="","",VLOOKUP($C1954,'MSCI Database'!$C:$R,10, FALSE)),"")</f>
        <v>48936</v>
      </c>
      <c r="Y1954" s="229" t="str">
        <f>IFERROR(IF(VLOOKUP($C1954,'MSCI Database'!$C:$R,11, FALSE)="","",VLOOKUP($C1954,'MSCI Database'!$C:$R,11, FALSE)),"")</f>
        <v>2019</v>
      </c>
      <c r="Z1954" s="229" t="str">
        <f>IFERROR(IF(VLOOKUP($C1954,'MSCI Database'!$C:$R,12, FALSE)="","",VLOOKUP($C1954,'MSCI Database'!$C:$R,12, FALSE)),"")</f>
        <v>Reported</v>
      </c>
      <c r="AA1954" s="229" t="str">
        <f>IFERROR(IF(VLOOKUP($C1954,'MSCI Database'!$C:$R,13, FALSE)="","",VLOOKUP($C1954,'MSCI Database'!$C:$R,13, FALSE)),"")</f>
        <v>Strong focus on ESG-integrated investment; improved ethics policies and privacy protection practices</v>
      </c>
    </row>
    <row r="1955" spans="1:27" s="130" customFormat="1" ht="15" hidden="1" customHeight="1" outlineLevel="1">
      <c r="A1955" s="130" t="s">
        <v>3560</v>
      </c>
      <c r="B1955" s="130" t="s">
        <v>3561</v>
      </c>
      <c r="C1955" s="130" t="s">
        <v>3562</v>
      </c>
      <c r="D1955" s="130" t="s">
        <v>18672</v>
      </c>
      <c r="E1955" s="130" t="s">
        <v>12133</v>
      </c>
      <c r="F1955" s="215">
        <v>1.13755641800245E-2</v>
      </c>
      <c r="G1955" s="132" t="str">
        <f ca="1">IFERROR(_xll.BQL($A1955, "cur_mkt_cap(currency=EUR)")/1000000, " ")</f>
        <v xml:space="preserve"> </v>
      </c>
      <c r="M1955" s="308"/>
      <c r="N1955" s="215">
        <f t="shared" si="88"/>
        <v>1.2322104493880205E-4</v>
      </c>
      <c r="O1955" s="172" t="str">
        <f>IFERROR(IF(VLOOKUP($C1955,'MSCI Database'!$C:$R,2, FALSE)="","",VLOOKUP($C1955,'MSCI Database'!$C:$R,2, FALSE)),"")</f>
        <v>Pharmaceuticals</v>
      </c>
      <c r="P1955" s="229" t="str">
        <f>IFERROR(IF(VLOOKUP($C1955,'MSCI Database'!$C:$R,3, FALSE)="","",VLOOKUP($C1955,'MSCI Database'!$C:$R,3, FALSE)),"")</f>
        <v>A</v>
      </c>
      <c r="Q1955" s="229" t="str">
        <f>IFERROR(IF(VLOOKUP($C1955,'MSCI Database'!$C:$R,4, FALSE)="","",VLOOKUP($C1955,'MSCI Database'!$C:$R,4, FALSE)),"")</f>
        <v>0</v>
      </c>
      <c r="R1955" s="229">
        <f>IFERROR(IF(VLOOKUP($C1955,'MSCI Database'!$C:$R,5, FALSE)="","",VLOOKUP($C1955,'MSCI Database'!$C:$R,5, FALSE)),"")</f>
        <v>6.2</v>
      </c>
      <c r="S1955" s="229">
        <f>IFERROR(IF(VLOOKUP($C1955,'MSCI Database'!$C:$R,6, FALSE)="","",VLOOKUP($C1955,'MSCI Database'!$C:$R,6, FALSE)),"")</f>
        <v>4.0999999999999996</v>
      </c>
      <c r="T1955" s="229">
        <f>IFERROR(IF(VLOOKUP($C1955,'MSCI Database'!$C:$R,7, FALSE)="","",VLOOKUP($C1955,'MSCI Database'!$C:$R,7, FALSE)),"")</f>
        <v>5.5</v>
      </c>
      <c r="U1955" s="229">
        <f>IFERROR(IF(VLOOKUP($C1955,'MSCI Database'!$C:$R,8, FALSE)="","",VLOOKUP($C1955,'MSCI Database'!$C:$R,8, FALSE)),"")</f>
        <v>4.5999999999999996</v>
      </c>
      <c r="V1955" s="229">
        <f>IFERROR(IF(VLOOKUP($C1955,'MSCI Database'!$C:$R,9, FALSE)="","",VLOOKUP($C1955,'MSCI Database'!$C:$R,9, FALSE)),"")</f>
        <v>5</v>
      </c>
      <c r="W1955" s="215">
        <f t="shared" ca="1" si="89"/>
        <v>0</v>
      </c>
      <c r="X1955" s="276">
        <f>IFERROR(IF(VLOOKUP($C1955,'MSCI Database'!$C:$R,10, FALSE)="","",VLOOKUP($C1955,'MSCI Database'!$C:$R,10, FALSE)),"")</f>
        <v>33138</v>
      </c>
      <c r="Y1955" s="229" t="str">
        <f>IFERROR(IF(VLOOKUP($C1955,'MSCI Database'!$C:$R,11, FALSE)="","",VLOOKUP($C1955,'MSCI Database'!$C:$R,11, FALSE)),"")</f>
        <v>2019</v>
      </c>
      <c r="Z1955" s="229" t="str">
        <f>IFERROR(IF(VLOOKUP($C1955,'MSCI Database'!$C:$R,12, FALSE)="","",VLOOKUP($C1955,'MSCI Database'!$C:$R,12, FALSE)),"")</f>
        <v>Reported</v>
      </c>
      <c r="AA1955" s="229" t="str">
        <f>IFERROR(IF(VLOOKUP($C1955,'MSCI Database'!$C:$R,13, FALSE)="","",VLOOKUP($C1955,'MSCI Database'!$C:$R,13, FALSE)),"")</f>
        <v>Product quality programs and business ethics practices remain strong</v>
      </c>
    </row>
    <row r="1956" spans="1:27" s="130" customFormat="1" ht="15" hidden="1" customHeight="1" outlineLevel="1">
      <c r="A1956" s="130" t="s">
        <v>4303</v>
      </c>
      <c r="B1956" s="130" t="s">
        <v>4304</v>
      </c>
      <c r="C1956" s="130" t="s">
        <v>4305</v>
      </c>
      <c r="D1956" s="130" t="s">
        <v>18672</v>
      </c>
      <c r="E1956" s="130" t="s">
        <v>18674</v>
      </c>
      <c r="F1956" s="215">
        <v>1.1068776656442691E-2</v>
      </c>
      <c r="G1956" s="132" t="str">
        <f ca="1">IFERROR(_xll.BQL($A1956, "cur_mkt_cap(currency=EUR)")/1000000, " ")</f>
        <v xml:space="preserve"> </v>
      </c>
      <c r="M1956" s="308"/>
      <c r="N1956" s="215">
        <f t="shared" si="88"/>
        <v>1.1989789730131437E-4</v>
      </c>
      <c r="O1956" s="172" t="str">
        <f>IFERROR(IF(VLOOKUP($C1956,'MSCI Database'!$C:$R,2, FALSE)="","",VLOOKUP($C1956,'MSCI Database'!$C:$R,2, FALSE)),"")</f>
        <v>Household &amp; Personal Products</v>
      </c>
      <c r="P1956" s="229" t="str">
        <f>IFERROR(IF(VLOOKUP($C1956,'MSCI Database'!$C:$R,3, FALSE)="","",VLOOKUP($C1956,'MSCI Database'!$C:$R,3, FALSE)),"")</f>
        <v>BBB</v>
      </c>
      <c r="Q1956" s="229" t="str">
        <f>IFERROR(IF(VLOOKUP($C1956,'MSCI Database'!$C:$R,4, FALSE)="","",VLOOKUP($C1956,'MSCI Database'!$C:$R,4, FALSE)),"")</f>
        <v>0</v>
      </c>
      <c r="R1956" s="229">
        <f>IFERROR(IF(VLOOKUP($C1956,'MSCI Database'!$C:$R,5, FALSE)="","",VLOOKUP($C1956,'MSCI Database'!$C:$R,5, FALSE)),"")</f>
        <v>4.5999999999999996</v>
      </c>
      <c r="S1956" s="229">
        <f>IFERROR(IF(VLOOKUP($C1956,'MSCI Database'!$C:$R,6, FALSE)="","",VLOOKUP($C1956,'MSCI Database'!$C:$R,6, FALSE)),"")</f>
        <v>4.5</v>
      </c>
      <c r="T1956" s="229">
        <f>IFERROR(IF(VLOOKUP($C1956,'MSCI Database'!$C:$R,7, FALSE)="","",VLOOKUP($C1956,'MSCI Database'!$C:$R,7, FALSE)),"")</f>
        <v>3.9</v>
      </c>
      <c r="U1956" s="229">
        <f>IFERROR(IF(VLOOKUP($C1956,'MSCI Database'!$C:$R,8, FALSE)="","",VLOOKUP($C1956,'MSCI Database'!$C:$R,8, FALSE)),"")</f>
        <v>4.8</v>
      </c>
      <c r="V1956" s="229">
        <f>IFERROR(IF(VLOOKUP($C1956,'MSCI Database'!$C:$R,9, FALSE)="","",VLOOKUP($C1956,'MSCI Database'!$C:$R,9, FALSE)),"")</f>
        <v>4.4000000000000004</v>
      </c>
      <c r="W1956" s="215">
        <f t="shared" ca="1" si="89"/>
        <v>0</v>
      </c>
      <c r="X1956" s="276">
        <f>IFERROR(IF(VLOOKUP($C1956,'MSCI Database'!$C:$R,10, FALSE)="","",VLOOKUP($C1956,'MSCI Database'!$C:$R,10, FALSE)),"")</f>
        <v>146120</v>
      </c>
      <c r="Y1956" s="229" t="str">
        <f>IFERROR(IF(VLOOKUP($C1956,'MSCI Database'!$C:$R,11, FALSE)="","",VLOOKUP($C1956,'MSCI Database'!$C:$R,11, FALSE)),"")</f>
        <v>2019</v>
      </c>
      <c r="Z1956" s="229" t="str">
        <f>IFERROR(IF(VLOOKUP($C1956,'MSCI Database'!$C:$R,12, FALSE)="","",VLOOKUP($C1956,'MSCI Database'!$C:$R,12, FALSE)),"")</f>
        <v>Reported</v>
      </c>
      <c r="AA1956" s="229" t="str">
        <f>IFERROR(IF(VLOOKUP($C1956,'MSCI Database'!$C:$R,13, FALSE)="","",VLOOKUP($C1956,'MSCI Database'!$C:$R,13, FALSE)),"")</f>
        <v>Sub-par chemical management and packaging waste management programs</v>
      </c>
    </row>
    <row r="1957" spans="1:27" s="130" customFormat="1" ht="15" hidden="1" customHeight="1" outlineLevel="1">
      <c r="A1957" s="130" t="s">
        <v>3795</v>
      </c>
      <c r="B1957" s="130" t="s">
        <v>3796</v>
      </c>
      <c r="C1957" s="130" t="s">
        <v>3797</v>
      </c>
      <c r="D1957" s="130" t="s">
        <v>18672</v>
      </c>
      <c r="E1957" s="130" t="s">
        <v>100</v>
      </c>
      <c r="F1957" s="215">
        <v>1.1033630055458181E-2</v>
      </c>
      <c r="G1957" s="132" t="str">
        <f ca="1">IFERROR(_xll.BQL($A1957, "cur_mkt_cap(currency=EUR)")/1000000, " ")</f>
        <v xml:space="preserve"> </v>
      </c>
      <c r="M1957" s="308"/>
      <c r="N1957" s="215">
        <f t="shared" si="88"/>
        <v>1.1951718643451065E-4</v>
      </c>
      <c r="O1957" s="172" t="str">
        <f>IFERROR(IF(VLOOKUP($C1957,'MSCI Database'!$C:$R,2, FALSE)="","",VLOOKUP($C1957,'MSCI Database'!$C:$R,2, FALSE)),"")</f>
        <v>Utilities</v>
      </c>
      <c r="P1957" s="229" t="str">
        <f>IFERROR(IF(VLOOKUP($C1957,'MSCI Database'!$C:$R,3, FALSE)="","",VLOOKUP($C1957,'MSCI Database'!$C:$R,3, FALSE)),"")</f>
        <v>BB</v>
      </c>
      <c r="Q1957" s="229" t="str">
        <f>IFERROR(IF(VLOOKUP($C1957,'MSCI Database'!$C:$R,4, FALSE)="","",VLOOKUP($C1957,'MSCI Database'!$C:$R,4, FALSE)),"")</f>
        <v>0</v>
      </c>
      <c r="R1957" s="229">
        <f>IFERROR(IF(VLOOKUP($C1957,'MSCI Database'!$C:$R,5, FALSE)="","",VLOOKUP($C1957,'MSCI Database'!$C:$R,5, FALSE)),"")</f>
        <v>3.5</v>
      </c>
      <c r="S1957" s="229">
        <f>IFERROR(IF(VLOOKUP($C1957,'MSCI Database'!$C:$R,6, FALSE)="","",VLOOKUP($C1957,'MSCI Database'!$C:$R,6, FALSE)),"")</f>
        <v>5.0999999999999996</v>
      </c>
      <c r="T1957" s="229">
        <f>IFERROR(IF(VLOOKUP($C1957,'MSCI Database'!$C:$R,7, FALSE)="","",VLOOKUP($C1957,'MSCI Database'!$C:$R,7, FALSE)),"")</f>
        <v>2.9</v>
      </c>
      <c r="U1957" s="229">
        <f>IFERROR(IF(VLOOKUP($C1957,'MSCI Database'!$C:$R,8, FALSE)="","",VLOOKUP($C1957,'MSCI Database'!$C:$R,8, FALSE)),"")</f>
        <v>4</v>
      </c>
      <c r="V1957" s="229">
        <f>IFERROR(IF(VLOOKUP($C1957,'MSCI Database'!$C:$R,9, FALSE)="","",VLOOKUP($C1957,'MSCI Database'!$C:$R,9, FALSE)),"")</f>
        <v>4.4000000000000004</v>
      </c>
      <c r="W1957" s="215">
        <f t="shared" ca="1" si="89"/>
        <v>0</v>
      </c>
      <c r="X1957" s="276">
        <f>IFERROR(IF(VLOOKUP($C1957,'MSCI Database'!$C:$R,10, FALSE)="","",VLOOKUP($C1957,'MSCI Database'!$C:$R,10, FALSE)),"")</f>
        <v>50750000</v>
      </c>
      <c r="Y1957" s="229" t="str">
        <f>IFERROR(IF(VLOOKUP($C1957,'MSCI Database'!$C:$R,11, FALSE)="","",VLOOKUP($C1957,'MSCI Database'!$C:$R,11, FALSE)),"")</f>
        <v>2019</v>
      </c>
      <c r="Z1957" s="229" t="str">
        <f>IFERROR(IF(VLOOKUP($C1957,'MSCI Database'!$C:$R,12, FALSE)="","",VLOOKUP($C1957,'MSCI Database'!$C:$R,12, FALSE)),"")</f>
        <v>Reported</v>
      </c>
      <c r="AA1957" s="229" t="str">
        <f>IFERROR(IF(VLOOKUP($C1957,'MSCI Database'!$C:$R,13, FALSE)="","",VLOOKUP($C1957,'MSCI Database'!$C:$R,13, FALSE)),"")</f>
        <v>Carbon-intensive thermal assets transferred may support to achieve low-intensity target</v>
      </c>
    </row>
    <row r="1958" spans="1:27" s="130" customFormat="1" ht="15" hidden="1" customHeight="1" outlineLevel="1">
      <c r="A1958" s="130" t="s">
        <v>4719</v>
      </c>
      <c r="B1958" s="130" t="s">
        <v>4720</v>
      </c>
      <c r="C1958" s="130" t="s">
        <v>4721</v>
      </c>
      <c r="D1958" s="130" t="s">
        <v>12137</v>
      </c>
      <c r="E1958" s="130" t="s">
        <v>18688</v>
      </c>
      <c r="F1958" s="215">
        <v>4.177945333226589E-2</v>
      </c>
      <c r="G1958" s="132" t="str">
        <f ca="1">IFERROR(_xll.BQL($A1958, "cur_mkt_cap(currency=EUR)")/1000000, " ")</f>
        <v xml:space="preserve"> </v>
      </c>
      <c r="M1958" s="308"/>
      <c r="N1958" s="215">
        <f t="shared" si="88"/>
        <v>4.5255846787922835E-4</v>
      </c>
      <c r="O1958" s="172" t="str">
        <f>IFERROR(IF(VLOOKUP($C1958,'MSCI Database'!$C:$R,2, FALSE)="","",VLOOKUP($C1958,'MSCI Database'!$C:$R,2, FALSE)),"")</f>
        <v>Diversified Financials</v>
      </c>
      <c r="P1958" s="229" t="str">
        <f>IFERROR(IF(VLOOKUP($C1958,'MSCI Database'!$C:$R,3, FALSE)="","",VLOOKUP($C1958,'MSCI Database'!$C:$R,3, FALSE)),"")</f>
        <v>A</v>
      </c>
      <c r="Q1958" s="229" t="str">
        <f>IFERROR(IF(VLOOKUP($C1958,'MSCI Database'!$C:$R,4, FALSE)="","",VLOOKUP($C1958,'MSCI Database'!$C:$R,4, FALSE)),"")</f>
        <v>1</v>
      </c>
      <c r="R1958" s="229">
        <f>IFERROR(IF(VLOOKUP($C1958,'MSCI Database'!$C:$R,5, FALSE)="","",VLOOKUP($C1958,'MSCI Database'!$C:$R,5, FALSE)),"")</f>
        <v>6.5</v>
      </c>
      <c r="S1958" s="229">
        <f>IFERROR(IF(VLOOKUP($C1958,'MSCI Database'!$C:$R,6, FALSE)="","",VLOOKUP($C1958,'MSCI Database'!$C:$R,6, FALSE)),"")</f>
        <v>10</v>
      </c>
      <c r="T1958" s="229">
        <f>IFERROR(IF(VLOOKUP($C1958,'MSCI Database'!$C:$R,7, FALSE)="","",VLOOKUP($C1958,'MSCI Database'!$C:$R,7, FALSE)),"")</f>
        <v>3.9</v>
      </c>
      <c r="U1958" s="229">
        <f>IFERROR(IF(VLOOKUP($C1958,'MSCI Database'!$C:$R,8, FALSE)="","",VLOOKUP($C1958,'MSCI Database'!$C:$R,8, FALSE)),"")</f>
        <v>6.2</v>
      </c>
      <c r="V1958" s="229">
        <f>IFERROR(IF(VLOOKUP($C1958,'MSCI Database'!$C:$R,9, FALSE)="","",VLOOKUP($C1958,'MSCI Database'!$C:$R,9, FALSE)),"")</f>
        <v>5.0999999999999996</v>
      </c>
      <c r="W1958" s="215">
        <f t="shared" ca="1" si="89"/>
        <v>0</v>
      </c>
      <c r="X1958" s="276">
        <f>IFERROR(IF(VLOOKUP($C1958,'MSCI Database'!$C:$R,10, FALSE)="","",VLOOKUP($C1958,'MSCI Database'!$C:$R,10, FALSE)),"")</f>
        <v>9118</v>
      </c>
      <c r="Y1958" s="229" t="str">
        <f>IFERROR(IF(VLOOKUP($C1958,'MSCI Database'!$C:$R,11, FALSE)="","",VLOOKUP($C1958,'MSCI Database'!$C:$R,11, FALSE)),"")</f>
        <v>2019</v>
      </c>
      <c r="Z1958" s="229" t="str">
        <f>IFERROR(IF(VLOOKUP($C1958,'MSCI Database'!$C:$R,12, FALSE)="","",VLOOKUP($C1958,'MSCI Database'!$C:$R,12, FALSE)),"")</f>
        <v>Reported</v>
      </c>
      <c r="AA1958" s="229" t="str">
        <f>IFERROR(IF(VLOOKUP($C1958,'MSCI Database'!$C:$R,13, FALSE)="","",VLOOKUP($C1958,'MSCI Database'!$C:$R,13, FALSE)),"")</f>
        <v>Strong business ethics practices drive upgrade</v>
      </c>
    </row>
    <row r="1959" spans="1:27" s="130" customFormat="1" ht="15" hidden="1" customHeight="1" outlineLevel="1">
      <c r="A1959" s="130" t="s">
        <v>6117</v>
      </c>
      <c r="B1959" s="130" t="s">
        <v>6118</v>
      </c>
      <c r="C1959" s="130" t="s">
        <v>6119</v>
      </c>
      <c r="D1959" s="130" t="s">
        <v>12137</v>
      </c>
      <c r="E1959" s="130" t="s">
        <v>18688</v>
      </c>
      <c r="F1959" s="215">
        <v>4.2116209121909359E-2</v>
      </c>
      <c r="G1959" s="132" t="str">
        <f ca="1">IFERROR(_xll.BQL($A1959, "cur_mkt_cap(currency=EUR)")/1000000, " ")</f>
        <v xml:space="preserve"> </v>
      </c>
      <c r="M1959" s="308"/>
      <c r="N1959" s="215">
        <f t="shared" si="88"/>
        <v>4.5620623423458205E-4</v>
      </c>
      <c r="O1959" s="172" t="str">
        <f>IFERROR(IF(VLOOKUP($C1959,'MSCI Database'!$C:$R,2, FALSE)="","",VLOOKUP($C1959,'MSCI Database'!$C:$R,2, FALSE)),"")</f>
        <v>Banks</v>
      </c>
      <c r="P1959" s="229" t="str">
        <f>IFERROR(IF(VLOOKUP($C1959,'MSCI Database'!$C:$R,3, FALSE)="","",VLOOKUP($C1959,'MSCI Database'!$C:$R,3, FALSE)),"")</f>
        <v>A</v>
      </c>
      <c r="Q1959" s="229" t="str">
        <f>IFERROR(IF(VLOOKUP($C1959,'MSCI Database'!$C:$R,4, FALSE)="","",VLOOKUP($C1959,'MSCI Database'!$C:$R,4, FALSE)),"")</f>
        <v>1</v>
      </c>
      <c r="R1959" s="229">
        <f>IFERROR(IF(VLOOKUP($C1959,'MSCI Database'!$C:$R,5, FALSE)="","",VLOOKUP($C1959,'MSCI Database'!$C:$R,5, FALSE)),"")</f>
        <v>7.1</v>
      </c>
      <c r="S1959" s="229">
        <f>IFERROR(IF(VLOOKUP($C1959,'MSCI Database'!$C:$R,6, FALSE)="","",VLOOKUP($C1959,'MSCI Database'!$C:$R,6, FALSE)),"")</f>
        <v>3.7</v>
      </c>
      <c r="T1959" s="229">
        <f>IFERROR(IF(VLOOKUP($C1959,'MSCI Database'!$C:$R,7, FALSE)="","",VLOOKUP($C1959,'MSCI Database'!$C:$R,7, FALSE)),"")</f>
        <v>4.9000000000000004</v>
      </c>
      <c r="U1959" s="229">
        <f>IFERROR(IF(VLOOKUP($C1959,'MSCI Database'!$C:$R,8, FALSE)="","",VLOOKUP($C1959,'MSCI Database'!$C:$R,8, FALSE)),"")</f>
        <v>4.5999999999999996</v>
      </c>
      <c r="V1959" s="229">
        <f>IFERROR(IF(VLOOKUP($C1959,'MSCI Database'!$C:$R,9, FALSE)="","",VLOOKUP($C1959,'MSCI Database'!$C:$R,9, FALSE)),"")</f>
        <v>4.7</v>
      </c>
      <c r="W1959" s="215">
        <f t="shared" ca="1" si="89"/>
        <v>0</v>
      </c>
      <c r="X1959" s="276">
        <f>IFERROR(IF(VLOOKUP($C1959,'MSCI Database'!$C:$R,10, FALSE)="","",VLOOKUP($C1959,'MSCI Database'!$C:$R,10, FALSE)),"")</f>
        <v>20596</v>
      </c>
      <c r="Y1959" s="229" t="str">
        <f>IFERROR(IF(VLOOKUP($C1959,'MSCI Database'!$C:$R,11, FALSE)="","",VLOOKUP($C1959,'MSCI Database'!$C:$R,11, FALSE)),"")</f>
        <v>2019</v>
      </c>
      <c r="Z1959" s="229" t="str">
        <f>IFERROR(IF(VLOOKUP($C1959,'MSCI Database'!$C:$R,12, FALSE)="","",VLOOKUP($C1959,'MSCI Database'!$C:$R,12, FALSE)),"")</f>
        <v>Reported</v>
      </c>
      <c r="AA1959" s="229" t="str">
        <f>IFERROR(IF(VLOOKUP($C1959,'MSCI Database'!$C:$R,13, FALSE)="","",VLOOKUP($C1959,'MSCI Database'!$C:$R,13, FALSE)),"")</f>
        <v>Improved climate risk and complaints management drive upgrade</v>
      </c>
    </row>
    <row r="1960" spans="1:27" s="130" customFormat="1" ht="15" hidden="1" customHeight="1" outlineLevel="1">
      <c r="A1960" s="130" t="s">
        <v>3946</v>
      </c>
      <c r="B1960" s="130" t="s">
        <v>3947</v>
      </c>
      <c r="C1960" s="130" t="s">
        <v>3948</v>
      </c>
      <c r="D1960" s="130" t="s">
        <v>18672</v>
      </c>
      <c r="E1960" s="130" t="s">
        <v>18673</v>
      </c>
      <c r="F1960" s="215">
        <v>1.1139665484084739E-2</v>
      </c>
      <c r="G1960" s="132" t="str">
        <f ca="1">IFERROR(_xll.BQL($A1960, "cur_mkt_cap(currency=EUR)")/1000000, " ")</f>
        <v xml:space="preserve"> </v>
      </c>
      <c r="M1960" s="308"/>
      <c r="N1960" s="215">
        <f t="shared" si="88"/>
        <v>1.2066577090110281E-4</v>
      </c>
      <c r="O1960" s="172" t="str">
        <f>IFERROR(IF(VLOOKUP($C1960,'MSCI Database'!$C:$R,2, FALSE)="","",VLOOKUP($C1960,'MSCI Database'!$C:$R,2, FALSE)),"")</f>
        <v>Professional Services</v>
      </c>
      <c r="P1960" s="229" t="str">
        <f>IFERROR(IF(VLOOKUP($C1960,'MSCI Database'!$C:$R,3, FALSE)="","",VLOOKUP($C1960,'MSCI Database'!$C:$R,3, FALSE)),"")</f>
        <v>BB</v>
      </c>
      <c r="Q1960" s="229" t="str">
        <f>IFERROR(IF(VLOOKUP($C1960,'MSCI Database'!$C:$R,4, FALSE)="","",VLOOKUP($C1960,'MSCI Database'!$C:$R,4, FALSE)),"")</f>
        <v>1</v>
      </c>
      <c r="R1960" s="229">
        <f>IFERROR(IF(VLOOKUP($C1960,'MSCI Database'!$C:$R,5, FALSE)="","",VLOOKUP($C1960,'MSCI Database'!$C:$R,5, FALSE)),"")</f>
        <v>3.6</v>
      </c>
      <c r="S1960" s="229">
        <f>IFERROR(IF(VLOOKUP($C1960,'MSCI Database'!$C:$R,6, FALSE)="","",VLOOKUP($C1960,'MSCI Database'!$C:$R,6, FALSE)),"")</f>
        <v>7</v>
      </c>
      <c r="T1960" s="229">
        <f>IFERROR(IF(VLOOKUP($C1960,'MSCI Database'!$C:$R,7, FALSE)="","",VLOOKUP($C1960,'MSCI Database'!$C:$R,7, FALSE)),"")</f>
        <v>5.2</v>
      </c>
      <c r="U1960" s="229">
        <f>IFERROR(IF(VLOOKUP($C1960,'MSCI Database'!$C:$R,8, FALSE)="","",VLOOKUP($C1960,'MSCI Database'!$C:$R,8, FALSE)),"")</f>
        <v>4.5</v>
      </c>
      <c r="V1960" s="229">
        <f>IFERROR(IF(VLOOKUP($C1960,'MSCI Database'!$C:$R,9, FALSE)="","",VLOOKUP($C1960,'MSCI Database'!$C:$R,9, FALSE)),"")</f>
        <v>5</v>
      </c>
      <c r="W1960" s="215">
        <f t="shared" ca="1" si="89"/>
        <v>0</v>
      </c>
      <c r="X1960" s="276">
        <f>IFERROR(IF(VLOOKUP($C1960,'MSCI Database'!$C:$R,10, FALSE)="","",VLOOKUP($C1960,'MSCI Database'!$C:$R,10, FALSE)),"")</f>
        <v>4091</v>
      </c>
      <c r="Y1960" s="229" t="str">
        <f>IFERROR(IF(VLOOKUP($C1960,'MSCI Database'!$C:$R,11, FALSE)="","",VLOOKUP($C1960,'MSCI Database'!$C:$R,11, FALSE)),"")</f>
        <v>2019</v>
      </c>
      <c r="Z1960" s="229" t="str">
        <f>IFERROR(IF(VLOOKUP($C1960,'MSCI Database'!$C:$R,12, FALSE)="","",VLOOKUP($C1960,'MSCI Database'!$C:$R,12, FALSE)),"")</f>
        <v>E.Segmt-Low</v>
      </c>
      <c r="AA1960" s="229" t="str">
        <f>IFERROR(IF(VLOOKUP($C1960,'MSCI Database'!$C:$R,13, FALSE)="","",VLOOKUP($C1960,'MSCI Database'!$C:$R,13, FALSE)),"")</f>
        <v>Improved corporate governance performance drives the upgrade</v>
      </c>
    </row>
    <row r="1961" spans="1:27" s="130" customFormat="1" ht="15" hidden="1" customHeight="1" outlineLevel="1">
      <c r="A1961" s="130" t="s">
        <v>6005</v>
      </c>
      <c r="B1961" s="130" t="s">
        <v>6006</v>
      </c>
      <c r="C1961" s="130" t="s">
        <v>6007</v>
      </c>
      <c r="D1961" s="130" t="s">
        <v>12137</v>
      </c>
      <c r="E1961" s="130" t="s">
        <v>18689</v>
      </c>
      <c r="F1961" s="215">
        <v>4.1511477546087742E-2</v>
      </c>
      <c r="G1961" s="132" t="str">
        <f ca="1">IFERROR(_xll.BQL($A1961, "cur_mkt_cap(currency=EUR)")/1000000, " ")</f>
        <v xml:space="preserve"> </v>
      </c>
      <c r="M1961" s="308"/>
      <c r="N1961" s="215">
        <f t="shared" si="88"/>
        <v>4.4965573216708215E-4</v>
      </c>
      <c r="O1961" s="172" t="str">
        <f>IFERROR(IF(VLOOKUP($C1961,'MSCI Database'!$C:$R,2, FALSE)="","",VLOOKUP($C1961,'MSCI Database'!$C:$R,2, FALSE)),"")</f>
        <v>Semiconductors &amp; Semiconductor Equipment</v>
      </c>
      <c r="P1961" s="229" t="str">
        <f>IFERROR(IF(VLOOKUP($C1961,'MSCI Database'!$C:$R,3, FALSE)="","",VLOOKUP($C1961,'MSCI Database'!$C:$R,3, FALSE)),"")</f>
        <v>BBB</v>
      </c>
      <c r="Q1961" s="229" t="str">
        <f>IFERROR(IF(VLOOKUP($C1961,'MSCI Database'!$C:$R,4, FALSE)="","",VLOOKUP($C1961,'MSCI Database'!$C:$R,4, FALSE)),"")</f>
        <v>0</v>
      </c>
      <c r="R1961" s="229">
        <f>IFERROR(IF(VLOOKUP($C1961,'MSCI Database'!$C:$R,5, FALSE)="","",VLOOKUP($C1961,'MSCI Database'!$C:$R,5, FALSE)),"")</f>
        <v>5.2</v>
      </c>
      <c r="S1961" s="229">
        <f>IFERROR(IF(VLOOKUP($C1961,'MSCI Database'!$C:$R,6, FALSE)="","",VLOOKUP($C1961,'MSCI Database'!$C:$R,6, FALSE)),"")</f>
        <v>5.2</v>
      </c>
      <c r="T1961" s="229">
        <f>IFERROR(IF(VLOOKUP($C1961,'MSCI Database'!$C:$R,7, FALSE)="","",VLOOKUP($C1961,'MSCI Database'!$C:$R,7, FALSE)),"")</f>
        <v>6.5</v>
      </c>
      <c r="U1961" s="229">
        <f>IFERROR(IF(VLOOKUP($C1961,'MSCI Database'!$C:$R,8, FALSE)="","",VLOOKUP($C1961,'MSCI Database'!$C:$R,8, FALSE)),"")</f>
        <v>4.4000000000000004</v>
      </c>
      <c r="V1961" s="229">
        <f>IFERROR(IF(VLOOKUP($C1961,'MSCI Database'!$C:$R,9, FALSE)="","",VLOOKUP($C1961,'MSCI Database'!$C:$R,9, FALSE)),"")</f>
        <v>5.3</v>
      </c>
      <c r="W1961" s="215">
        <f t="shared" ca="1" si="89"/>
        <v>0</v>
      </c>
      <c r="X1961" s="276">
        <f>IFERROR(IF(VLOOKUP($C1961,'MSCI Database'!$C:$R,10, FALSE)="","",VLOOKUP($C1961,'MSCI Database'!$C:$R,10, FALSE)),"")</f>
        <v>1830313</v>
      </c>
      <c r="Y1961" s="229" t="str">
        <f>IFERROR(IF(VLOOKUP($C1961,'MSCI Database'!$C:$R,11, FALSE)="","",VLOOKUP($C1961,'MSCI Database'!$C:$R,11, FALSE)),"")</f>
        <v>2019</v>
      </c>
      <c r="Z1961" s="229" t="str">
        <f>IFERROR(IF(VLOOKUP($C1961,'MSCI Database'!$C:$R,12, FALSE)="","",VLOOKUP($C1961,'MSCI Database'!$C:$R,12, FALSE)),"")</f>
        <v>Reported</v>
      </c>
      <c r="AA1961" s="229" t="str">
        <f>IFERROR(IF(VLOOKUP($C1961,'MSCI Database'!$C:$R,13, FALSE)="","",VLOOKUP($C1961,'MSCI Database'!$C:$R,13, FALSE)),"")</f>
        <v>Strong talent retention programs; high water usage intensity relative to peers</v>
      </c>
    </row>
    <row r="1962" spans="1:27" s="130" customFormat="1" ht="15" hidden="1" customHeight="1" outlineLevel="1">
      <c r="A1962" s="130" t="s">
        <v>6113</v>
      </c>
      <c r="B1962" s="130" t="s">
        <v>6114</v>
      </c>
      <c r="C1962" s="130" t="s">
        <v>6115</v>
      </c>
      <c r="D1962" s="130" t="s">
        <v>12137</v>
      </c>
      <c r="E1962" s="130" t="s">
        <v>18688</v>
      </c>
      <c r="F1962" s="215">
        <v>4.1175913945045509E-2</v>
      </c>
      <c r="G1962" s="132" t="str">
        <f ca="1">IFERROR(_xll.BQL($A1962, "cur_mkt_cap(currency=EUR)")/1000000, " ")</f>
        <v xml:space="preserve"> </v>
      </c>
      <c r="M1962" s="308"/>
      <c r="N1962" s="215">
        <f t="shared" si="88"/>
        <v>4.4602087969651554E-4</v>
      </c>
      <c r="O1962" s="172" t="str">
        <f>IFERROR(IF(VLOOKUP($C1962,'MSCI Database'!$C:$R,2, FALSE)="","",VLOOKUP($C1962,'MSCI Database'!$C:$R,2, FALSE)),"")</f>
        <v>Diversified Financials</v>
      </c>
      <c r="P1962" s="229" t="str">
        <f>IFERROR(IF(VLOOKUP($C1962,'MSCI Database'!$C:$R,3, FALSE)="","",VLOOKUP($C1962,'MSCI Database'!$C:$R,3, FALSE)),"")</f>
        <v>A</v>
      </c>
      <c r="Q1962" s="229" t="str">
        <f>IFERROR(IF(VLOOKUP($C1962,'MSCI Database'!$C:$R,4, FALSE)="","",VLOOKUP($C1962,'MSCI Database'!$C:$R,4, FALSE)),"")</f>
        <v>0</v>
      </c>
      <c r="R1962" s="229">
        <f>IFERROR(IF(VLOOKUP($C1962,'MSCI Database'!$C:$R,5, FALSE)="","",VLOOKUP($C1962,'MSCI Database'!$C:$R,5, FALSE)),"")</f>
        <v>6.5</v>
      </c>
      <c r="S1962" s="229">
        <f>IFERROR(IF(VLOOKUP($C1962,'MSCI Database'!$C:$R,6, FALSE)="","",VLOOKUP($C1962,'MSCI Database'!$C:$R,6, FALSE)),"")</f>
        <v>9.6</v>
      </c>
      <c r="T1962" s="229">
        <f>IFERROR(IF(VLOOKUP($C1962,'MSCI Database'!$C:$R,7, FALSE)="","",VLOOKUP($C1962,'MSCI Database'!$C:$R,7, FALSE)),"")</f>
        <v>4.4000000000000004</v>
      </c>
      <c r="U1962" s="229">
        <f>IFERROR(IF(VLOOKUP($C1962,'MSCI Database'!$C:$R,8, FALSE)="","",VLOOKUP($C1962,'MSCI Database'!$C:$R,8, FALSE)),"")</f>
        <v>5.5</v>
      </c>
      <c r="V1962" s="229">
        <f>IFERROR(IF(VLOOKUP($C1962,'MSCI Database'!$C:$R,9, FALSE)="","",VLOOKUP($C1962,'MSCI Database'!$C:$R,9, FALSE)),"")</f>
        <v>5</v>
      </c>
      <c r="W1962" s="215">
        <f t="shared" ca="1" si="89"/>
        <v>0</v>
      </c>
      <c r="X1962" s="276">
        <f>IFERROR(IF(VLOOKUP($C1962,'MSCI Database'!$C:$R,10, FALSE)="","",VLOOKUP($C1962,'MSCI Database'!$C:$R,10, FALSE)),"")</f>
        <v>21511</v>
      </c>
      <c r="Y1962" s="229" t="str">
        <f>IFERROR(IF(VLOOKUP($C1962,'MSCI Database'!$C:$R,11, FALSE)="","",VLOOKUP($C1962,'MSCI Database'!$C:$R,11, FALSE)),"")</f>
        <v>2019</v>
      </c>
      <c r="Z1962" s="229" t="str">
        <f>IFERROR(IF(VLOOKUP($C1962,'MSCI Database'!$C:$R,12, FALSE)="","",VLOOKUP($C1962,'MSCI Database'!$C:$R,12, FALSE)),"")</f>
        <v>Reported</v>
      </c>
      <c r="AA1962" s="229" t="str">
        <f>IFERROR(IF(VLOOKUP($C1962,'MSCI Database'!$C:$R,13, FALSE)="","",VLOOKUP($C1962,'MSCI Database'!$C:$R,13, FALSE)),"")</f>
        <v>Lagging consumer protection and corporate governance practices</v>
      </c>
    </row>
    <row r="1963" spans="1:27" s="130" customFormat="1" ht="15" hidden="1" customHeight="1" outlineLevel="1">
      <c r="A1963" s="130" t="s">
        <v>6993</v>
      </c>
      <c r="B1963" s="130" t="s">
        <v>6994</v>
      </c>
      <c r="C1963" s="130" t="s">
        <v>6995</v>
      </c>
      <c r="D1963" s="130" t="s">
        <v>12128</v>
      </c>
      <c r="E1963" s="130" t="s">
        <v>18690</v>
      </c>
      <c r="F1963" s="215">
        <v>1.172050736237721</v>
      </c>
      <c r="G1963" s="132" t="str">
        <f ca="1">IFERROR(_xll.BQL($A1963, "cur_mkt_cap(currency=EUR)")/1000000, " ")</f>
        <v xml:space="preserve"> </v>
      </c>
      <c r="M1963" s="308"/>
      <c r="N1963" s="215">
        <f t="shared" si="88"/>
        <v>1.2695749780402823E-2</v>
      </c>
      <c r="O1963" s="172" t="str">
        <f>IFERROR(IF(VLOOKUP($C1963,'MSCI Database'!$C:$R,2, FALSE)="","",VLOOKUP($C1963,'MSCI Database'!$C:$R,2, FALSE)),"")</f>
        <v>Interactive Media &amp; Services</v>
      </c>
      <c r="P1963" s="229" t="str">
        <f>IFERROR(IF(VLOOKUP($C1963,'MSCI Database'!$C:$R,3, FALSE)="","",VLOOKUP($C1963,'MSCI Database'!$C:$R,3, FALSE)),"")</f>
        <v>B</v>
      </c>
      <c r="Q1963" s="229" t="str">
        <f>IFERROR(IF(VLOOKUP($C1963,'MSCI Database'!$C:$R,4, FALSE)="","",VLOOKUP($C1963,'MSCI Database'!$C:$R,4, FALSE)),"")</f>
        <v>-2</v>
      </c>
      <c r="R1963" s="229">
        <f>IFERROR(IF(VLOOKUP($C1963,'MSCI Database'!$C:$R,5, FALSE)="","",VLOOKUP($C1963,'MSCI Database'!$C:$R,5, FALSE)),"")</f>
        <v>1.6</v>
      </c>
      <c r="S1963" s="229">
        <f>IFERROR(IF(VLOOKUP($C1963,'MSCI Database'!$C:$R,6, FALSE)="","",VLOOKUP($C1963,'MSCI Database'!$C:$R,6, FALSE)),"")</f>
        <v>10</v>
      </c>
      <c r="T1963" s="229">
        <f>IFERROR(IF(VLOOKUP($C1963,'MSCI Database'!$C:$R,7, FALSE)="","",VLOOKUP($C1963,'MSCI Database'!$C:$R,7, FALSE)),"")</f>
        <v>1.4</v>
      </c>
      <c r="U1963" s="229">
        <f>IFERROR(IF(VLOOKUP($C1963,'MSCI Database'!$C:$R,8, FALSE)="","",VLOOKUP($C1963,'MSCI Database'!$C:$R,8, FALSE)),"")</f>
        <v>3.3</v>
      </c>
      <c r="V1963" s="229">
        <f>IFERROR(IF(VLOOKUP($C1963,'MSCI Database'!$C:$R,9, FALSE)="","",VLOOKUP($C1963,'MSCI Database'!$C:$R,9, FALSE)),"")</f>
        <v>2.6</v>
      </c>
      <c r="W1963" s="215">
        <f t="shared" ca="1" si="89"/>
        <v>0</v>
      </c>
      <c r="X1963" s="276">
        <f>IFERROR(IF(VLOOKUP($C1963,'MSCI Database'!$C:$R,10, FALSE)="","",VLOOKUP($C1963,'MSCI Database'!$C:$R,10, FALSE)),"")</f>
        <v>252000</v>
      </c>
      <c r="Y1963" s="229" t="str">
        <f>IFERROR(IF(VLOOKUP($C1963,'MSCI Database'!$C:$R,11, FALSE)="","",VLOOKUP($C1963,'MSCI Database'!$C:$R,11, FALSE)),"")</f>
        <v>2019</v>
      </c>
      <c r="Z1963" s="229" t="str">
        <f>IFERROR(IF(VLOOKUP($C1963,'MSCI Database'!$C:$R,12, FALSE)="","",VLOOKUP($C1963,'MSCI Database'!$C:$R,12, FALSE)),"")</f>
        <v>Reported</v>
      </c>
      <c r="AA1963" s="229" t="str">
        <f>IFERROR(IF(VLOOKUP($C1963,'MSCI Database'!$C:$R,13, FALSE)="","",VLOOKUP($C1963,'MSCI Database'!$C:$R,13, FALSE)),"")</f>
        <v>Corporate behavior controversies drive weak governance performance</v>
      </c>
    </row>
    <row r="1964" spans="1:27" s="130" customFormat="1" ht="15" hidden="1" customHeight="1" outlineLevel="1">
      <c r="A1964" s="130" t="s">
        <v>3850</v>
      </c>
      <c r="B1964" s="130" t="s">
        <v>3851</v>
      </c>
      <c r="C1964" s="130" t="s">
        <v>3852</v>
      </c>
      <c r="D1964" s="130" t="s">
        <v>18672</v>
      </c>
      <c r="E1964" s="130" t="s">
        <v>18673</v>
      </c>
      <c r="F1964" s="215">
        <v>1.0770754343394549E-2</v>
      </c>
      <c r="G1964" s="132" t="str">
        <f ca="1">IFERROR(_xll.BQL($A1964, "cur_mkt_cap(currency=EUR)")/1000000, " ")</f>
        <v xml:space="preserve"> </v>
      </c>
      <c r="M1964" s="308"/>
      <c r="N1964" s="215">
        <f t="shared" si="88"/>
        <v>1.1666969514380243E-4</v>
      </c>
      <c r="O1964" s="172" t="str">
        <f>IFERROR(IF(VLOOKUP($C1964,'MSCI Database'!$C:$R,2, FALSE)="","",VLOOKUP($C1964,'MSCI Database'!$C:$R,2, FALSE)),"")</f>
        <v>Road &amp; Rail Transport</v>
      </c>
      <c r="P1964" s="229" t="str">
        <f>IFERROR(IF(VLOOKUP($C1964,'MSCI Database'!$C:$R,3, FALSE)="","",VLOOKUP($C1964,'MSCI Database'!$C:$R,3, FALSE)),"")</f>
        <v>AA</v>
      </c>
      <c r="Q1964" s="229" t="str">
        <f>IFERROR(IF(VLOOKUP($C1964,'MSCI Database'!$C:$R,4, FALSE)="","",VLOOKUP($C1964,'MSCI Database'!$C:$R,4, FALSE)),"")</f>
        <v>0</v>
      </c>
      <c r="R1964" s="229">
        <f>IFERROR(IF(VLOOKUP($C1964,'MSCI Database'!$C:$R,5, FALSE)="","",VLOOKUP($C1964,'MSCI Database'!$C:$R,5, FALSE)),"")</f>
        <v>8.5</v>
      </c>
      <c r="S1964" s="229">
        <f>IFERROR(IF(VLOOKUP($C1964,'MSCI Database'!$C:$R,6, FALSE)="","",VLOOKUP($C1964,'MSCI Database'!$C:$R,6, FALSE)),"")</f>
        <v>7.2</v>
      </c>
      <c r="T1964" s="229">
        <f>IFERROR(IF(VLOOKUP($C1964,'MSCI Database'!$C:$R,7, FALSE)="","",VLOOKUP($C1964,'MSCI Database'!$C:$R,7, FALSE)),"")</f>
        <v>5.0999999999999996</v>
      </c>
      <c r="U1964" s="229">
        <f>IFERROR(IF(VLOOKUP($C1964,'MSCI Database'!$C:$R,8, FALSE)="","",VLOOKUP($C1964,'MSCI Database'!$C:$R,8, FALSE)),"")</f>
        <v>4</v>
      </c>
      <c r="V1964" s="229">
        <f>IFERROR(IF(VLOOKUP($C1964,'MSCI Database'!$C:$R,9, FALSE)="","",VLOOKUP($C1964,'MSCI Database'!$C:$R,9, FALSE)),"")</f>
        <v>5.4</v>
      </c>
      <c r="W1964" s="215">
        <f t="shared" ca="1" si="89"/>
        <v>0</v>
      </c>
      <c r="X1964" s="276">
        <f>IFERROR(IF(VLOOKUP($C1964,'MSCI Database'!$C:$R,10, FALSE)="","",VLOOKUP($C1964,'MSCI Database'!$C:$R,10, FALSE)),"")</f>
        <v>216850</v>
      </c>
      <c r="Y1964" s="229" t="str">
        <f>IFERROR(IF(VLOOKUP($C1964,'MSCI Database'!$C:$R,11, FALSE)="","",VLOOKUP($C1964,'MSCI Database'!$C:$R,11, FALSE)),"")</f>
        <v>2019</v>
      </c>
      <c r="Z1964" s="229" t="str">
        <f>IFERROR(IF(VLOOKUP($C1964,'MSCI Database'!$C:$R,12, FALSE)="","",VLOOKUP($C1964,'MSCI Database'!$C:$R,12, FALSE)),"")</f>
        <v>Reported</v>
      </c>
      <c r="AA1964" s="229" t="str">
        <f>IFERROR(IF(VLOOKUP($C1964,'MSCI Database'!$C:$R,13, FALSE)="","",VLOOKUP($C1964,'MSCI Database'!$C:$R,13, FALSE)),"")</f>
        <v>Carbon mitigation strategy remains strong amid stringent regulations</v>
      </c>
    </row>
    <row r="1965" spans="1:27" s="130" customFormat="1" ht="15" hidden="1" customHeight="1" outlineLevel="1">
      <c r="A1965" s="130" t="s">
        <v>2018</v>
      </c>
      <c r="B1965" s="130" t="s">
        <v>2019</v>
      </c>
      <c r="C1965" s="130" t="s">
        <v>2020</v>
      </c>
      <c r="D1965" s="130" t="s">
        <v>12127</v>
      </c>
      <c r="E1965" s="130" t="s">
        <v>12133</v>
      </c>
      <c r="F1965" s="215">
        <v>0.18565965037155821</v>
      </c>
      <c r="G1965" s="132" t="str">
        <f ca="1">IFERROR(_xll.BQL($A1965, "cur_mkt_cap(currency=EUR)")/1000000, " ")</f>
        <v xml:space="preserve"> </v>
      </c>
      <c r="M1965" s="308"/>
      <c r="N1965" s="215">
        <f t="shared" si="88"/>
        <v>2.011080572331383E-3</v>
      </c>
      <c r="O1965" s="172" t="str">
        <f>IFERROR(IF(VLOOKUP($C1965,'MSCI Database'!$C:$R,2, FALSE)="","",VLOOKUP($C1965,'MSCI Database'!$C:$R,2, FALSE)),"")</f>
        <v>Pharmaceuticals</v>
      </c>
      <c r="P1965" s="229" t="str">
        <f>IFERROR(IF(VLOOKUP($C1965,'MSCI Database'!$C:$R,3, FALSE)="","",VLOOKUP($C1965,'MSCI Database'!$C:$R,3, FALSE)),"")</f>
        <v>AAA</v>
      </c>
      <c r="Q1965" s="229" t="str">
        <f>IFERROR(IF(VLOOKUP($C1965,'MSCI Database'!$C:$R,4, FALSE)="","",VLOOKUP($C1965,'MSCI Database'!$C:$R,4, FALSE)),"")</f>
        <v>0</v>
      </c>
      <c r="R1965" s="229">
        <f>IFERROR(IF(VLOOKUP($C1965,'MSCI Database'!$C:$R,5, FALSE)="","",VLOOKUP($C1965,'MSCI Database'!$C:$R,5, FALSE)),"")</f>
        <v>10</v>
      </c>
      <c r="S1965" s="229">
        <f>IFERROR(IF(VLOOKUP($C1965,'MSCI Database'!$C:$R,6, FALSE)="","",VLOOKUP($C1965,'MSCI Database'!$C:$R,6, FALSE)),"")</f>
        <v>5.3</v>
      </c>
      <c r="T1965" s="229">
        <f>IFERROR(IF(VLOOKUP($C1965,'MSCI Database'!$C:$R,7, FALSE)="","",VLOOKUP($C1965,'MSCI Database'!$C:$R,7, FALSE)),"")</f>
        <v>6.5</v>
      </c>
      <c r="U1965" s="229">
        <f>IFERROR(IF(VLOOKUP($C1965,'MSCI Database'!$C:$R,8, FALSE)="","",VLOOKUP($C1965,'MSCI Database'!$C:$R,8, FALSE)),"")</f>
        <v>5.4</v>
      </c>
      <c r="V1965" s="229">
        <f>IFERROR(IF(VLOOKUP($C1965,'MSCI Database'!$C:$R,9, FALSE)="","",VLOOKUP($C1965,'MSCI Database'!$C:$R,9, FALSE)),"")</f>
        <v>6</v>
      </c>
      <c r="W1965" s="215">
        <f t="shared" ca="1" si="89"/>
        <v>0</v>
      </c>
      <c r="X1965" s="276">
        <f>IFERROR(IF(VLOOKUP($C1965,'MSCI Database'!$C:$R,10, FALSE)="","",VLOOKUP($C1965,'MSCI Database'!$C:$R,10, FALSE)),"")</f>
        <v>160954</v>
      </c>
      <c r="Y1965" s="229" t="str">
        <f>IFERROR(IF(VLOOKUP($C1965,'MSCI Database'!$C:$R,11, FALSE)="","",VLOOKUP($C1965,'MSCI Database'!$C:$R,11, FALSE)),"")</f>
        <v>2019</v>
      </c>
      <c r="Z1965" s="229" t="str">
        <f>IFERROR(IF(VLOOKUP($C1965,'MSCI Database'!$C:$R,12, FALSE)="","",VLOOKUP($C1965,'MSCI Database'!$C:$R,12, FALSE)),"")</f>
        <v>Reported</v>
      </c>
      <c r="AA1965" s="229" t="str">
        <f>IFERROR(IF(VLOOKUP($C1965,'MSCI Database'!$C:$R,13, FALSE)="","",VLOOKUP($C1965,'MSCI Database'!$C:$R,13, FALSE)),"")</f>
        <v>Robust access to healthcare strategy and employee engagement initiatives</v>
      </c>
    </row>
    <row r="1966" spans="1:27" s="130" customFormat="1" ht="15" hidden="1" customHeight="1" outlineLevel="1">
      <c r="A1966" s="130" t="s">
        <v>5977</v>
      </c>
      <c r="B1966" s="130" t="s">
        <v>5978</v>
      </c>
      <c r="C1966" s="130" t="s">
        <v>5979</v>
      </c>
      <c r="D1966" s="130" t="s">
        <v>12137</v>
      </c>
      <c r="E1966" s="130" t="s">
        <v>18684</v>
      </c>
      <c r="F1966" s="215">
        <v>4.0387219326480983E-2</v>
      </c>
      <c r="G1966" s="132" t="str">
        <f ca="1">IFERROR(_xll.BQL($A1966, "cur_mkt_cap(currency=EUR)")/1000000, " ")</f>
        <v xml:space="preserve"> </v>
      </c>
      <c r="M1966" s="308"/>
      <c r="N1966" s="215">
        <f t="shared" si="88"/>
        <v>4.3747767484978052E-4</v>
      </c>
      <c r="O1966" s="172" t="str">
        <f>IFERROR(IF(VLOOKUP($C1966,'MSCI Database'!$C:$R,2, FALSE)="","",VLOOKUP($C1966,'MSCI Database'!$C:$R,2, FALSE)),"")</f>
        <v>Commodity Chemicals</v>
      </c>
      <c r="P1966" s="229" t="str">
        <f>IFERROR(IF(VLOOKUP($C1966,'MSCI Database'!$C:$R,3, FALSE)="","",VLOOKUP($C1966,'MSCI Database'!$C:$R,3, FALSE)),"")</f>
        <v>BB</v>
      </c>
      <c r="Q1966" s="229" t="str">
        <f>IFERROR(IF(VLOOKUP($C1966,'MSCI Database'!$C:$R,4, FALSE)="","",VLOOKUP($C1966,'MSCI Database'!$C:$R,4, FALSE)),"")</f>
        <v>0</v>
      </c>
      <c r="R1966" s="229">
        <f>IFERROR(IF(VLOOKUP($C1966,'MSCI Database'!$C:$R,5, FALSE)="","",VLOOKUP($C1966,'MSCI Database'!$C:$R,5, FALSE)),"")</f>
        <v>4.0999999999999996</v>
      </c>
      <c r="S1966" s="229">
        <f>IFERROR(IF(VLOOKUP($C1966,'MSCI Database'!$C:$R,6, FALSE)="","",VLOOKUP($C1966,'MSCI Database'!$C:$R,6, FALSE)),"")</f>
        <v>4.5</v>
      </c>
      <c r="T1966" s="229">
        <f>IFERROR(IF(VLOOKUP($C1966,'MSCI Database'!$C:$R,7, FALSE)="","",VLOOKUP($C1966,'MSCI Database'!$C:$R,7, FALSE)),"")</f>
        <v>3.1</v>
      </c>
      <c r="U1966" s="229">
        <f>IFERROR(IF(VLOOKUP($C1966,'MSCI Database'!$C:$R,8, FALSE)="","",VLOOKUP($C1966,'MSCI Database'!$C:$R,8, FALSE)),"")</f>
        <v>2.7</v>
      </c>
      <c r="V1966" s="229">
        <f>IFERROR(IF(VLOOKUP($C1966,'MSCI Database'!$C:$R,9, FALSE)="","",VLOOKUP($C1966,'MSCI Database'!$C:$R,9, FALSE)),"")</f>
        <v>3.7</v>
      </c>
      <c r="W1966" s="215">
        <f t="shared" ca="1" si="89"/>
        <v>0</v>
      </c>
      <c r="X1966" s="276">
        <f>IFERROR(IF(VLOOKUP($C1966,'MSCI Database'!$C:$R,10, FALSE)="","",VLOOKUP($C1966,'MSCI Database'!$C:$R,10, FALSE)),"")</f>
        <v>5967124</v>
      </c>
      <c r="Y1966" s="229" t="str">
        <f>IFERROR(IF(VLOOKUP($C1966,'MSCI Database'!$C:$R,11, FALSE)="","",VLOOKUP($C1966,'MSCI Database'!$C:$R,11, FALSE)),"")</f>
        <v>2019</v>
      </c>
      <c r="Z1966" s="229" t="str">
        <f>IFERROR(IF(VLOOKUP($C1966,'MSCI Database'!$C:$R,12, FALSE)="","",VLOOKUP($C1966,'MSCI Database'!$C:$R,12, FALSE)),"")</f>
        <v>Reported</v>
      </c>
      <c r="AA1966" s="229" t="str">
        <f>IFERROR(IF(VLOOKUP($C1966,'MSCI Database'!$C:$R,13, FALSE)="","",VLOOKUP($C1966,'MSCI Database'!$C:$R,13, FALSE)),"")</f>
        <v>Sub-par corporate governance practices</v>
      </c>
    </row>
    <row r="1967" spans="1:27" s="130" customFormat="1" ht="15" hidden="1" customHeight="1" outlineLevel="1">
      <c r="A1967" s="130" t="s">
        <v>5989</v>
      </c>
      <c r="B1967" s="130" t="s">
        <v>5990</v>
      </c>
      <c r="C1967" s="130" t="s">
        <v>5991</v>
      </c>
      <c r="D1967" s="130" t="s">
        <v>12137</v>
      </c>
      <c r="E1967" s="130" t="s">
        <v>18684</v>
      </c>
      <c r="F1967" s="215">
        <v>3.9145268566826277E-2</v>
      </c>
      <c r="G1967" s="132" t="str">
        <f ca="1">IFERROR(_xll.BQL($A1967, "cur_mkt_cap(currency=EUR)")/1000000, " ")</f>
        <v xml:space="preserve"> </v>
      </c>
      <c r="M1967" s="308"/>
      <c r="N1967" s="215">
        <f t="shared" si="88"/>
        <v>4.2402476227811916E-4</v>
      </c>
      <c r="O1967" s="172" t="str">
        <f>IFERROR(IF(VLOOKUP($C1967,'MSCI Database'!$C:$R,2, FALSE)="","",VLOOKUP($C1967,'MSCI Database'!$C:$R,2, FALSE)),"")</f>
        <v>Steel</v>
      </c>
      <c r="P1967" s="229" t="str">
        <f>IFERROR(IF(VLOOKUP($C1967,'MSCI Database'!$C:$R,3, FALSE)="","",VLOOKUP($C1967,'MSCI Database'!$C:$R,3, FALSE)),"")</f>
        <v>BBB</v>
      </c>
      <c r="Q1967" s="229" t="str">
        <f>IFERROR(IF(VLOOKUP($C1967,'MSCI Database'!$C:$R,4, FALSE)="","",VLOOKUP($C1967,'MSCI Database'!$C:$R,4, FALSE)),"")</f>
        <v>0</v>
      </c>
      <c r="R1967" s="229">
        <f>IFERROR(IF(VLOOKUP($C1967,'MSCI Database'!$C:$R,5, FALSE)="","",VLOOKUP($C1967,'MSCI Database'!$C:$R,5, FALSE)),"")</f>
        <v>5.6</v>
      </c>
      <c r="S1967" s="229">
        <f>IFERROR(IF(VLOOKUP($C1967,'MSCI Database'!$C:$R,6, FALSE)="","",VLOOKUP($C1967,'MSCI Database'!$C:$R,6, FALSE)),"")</f>
        <v>3.5</v>
      </c>
      <c r="T1967" s="229">
        <f>IFERROR(IF(VLOOKUP($C1967,'MSCI Database'!$C:$R,7, FALSE)="","",VLOOKUP($C1967,'MSCI Database'!$C:$R,7, FALSE)),"")</f>
        <v>4.7</v>
      </c>
      <c r="U1967" s="229">
        <f>IFERROR(IF(VLOOKUP($C1967,'MSCI Database'!$C:$R,8, FALSE)="","",VLOOKUP($C1967,'MSCI Database'!$C:$R,8, FALSE)),"")</f>
        <v>3.5</v>
      </c>
      <c r="V1967" s="229">
        <f>IFERROR(IF(VLOOKUP($C1967,'MSCI Database'!$C:$R,9, FALSE)="","",VLOOKUP($C1967,'MSCI Database'!$C:$R,9, FALSE)),"")</f>
        <v>3.8</v>
      </c>
      <c r="W1967" s="215">
        <f t="shared" ca="1" si="89"/>
        <v>0</v>
      </c>
      <c r="X1967" s="276">
        <f>IFERROR(IF(VLOOKUP($C1967,'MSCI Database'!$C:$R,10, FALSE)="","",VLOOKUP($C1967,'MSCI Database'!$C:$R,10, FALSE)),"")</f>
        <v>21533598</v>
      </c>
      <c r="Y1967" s="229" t="str">
        <f>IFERROR(IF(VLOOKUP($C1967,'MSCI Database'!$C:$R,11, FALSE)="","",VLOOKUP($C1967,'MSCI Database'!$C:$R,11, FALSE)),"")</f>
        <v>2019</v>
      </c>
      <c r="Z1967" s="229" t="str">
        <f>IFERROR(IF(VLOOKUP($C1967,'MSCI Database'!$C:$R,12, FALSE)="","",VLOOKUP($C1967,'MSCI Database'!$C:$R,12, FALSE)),"")</f>
        <v>Reported</v>
      </c>
      <c r="AA1967" s="229" t="str">
        <f>IFERROR(IF(VLOOKUP($C1967,'MSCI Database'!$C:$R,13, FALSE)="","",VLOOKUP($C1967,'MSCI Database'!$C:$R,13, FALSE)),"")</f>
        <v>Corporate governance practices on par with those of global peers</v>
      </c>
    </row>
    <row r="1968" spans="1:27" s="130" customFormat="1" ht="15" hidden="1" customHeight="1" outlineLevel="1">
      <c r="A1968" s="130" t="s">
        <v>5981</v>
      </c>
      <c r="B1968" s="130" t="s">
        <v>5982</v>
      </c>
      <c r="C1968" s="130" t="s">
        <v>5983</v>
      </c>
      <c r="D1968" s="130" t="s">
        <v>12137</v>
      </c>
      <c r="E1968" s="130" t="s">
        <v>18684</v>
      </c>
      <c r="F1968" s="215">
        <v>3.8992742000399601E-2</v>
      </c>
      <c r="G1968" s="132" t="str">
        <f ca="1">IFERROR(_xll.BQL($A1968, "cur_mkt_cap(currency=EUR)")/1000000, " ")</f>
        <v xml:space="preserve"> </v>
      </c>
      <c r="M1968" s="308"/>
      <c r="N1968" s="215">
        <f t="shared" si="88"/>
        <v>4.2237258199074267E-4</v>
      </c>
      <c r="O1968" s="172" t="str">
        <f>IFERROR(IF(VLOOKUP($C1968,'MSCI Database'!$C:$R,2, FALSE)="","",VLOOKUP($C1968,'MSCI Database'!$C:$R,2, FALSE)),"")</f>
        <v>Commodity Chemicals</v>
      </c>
      <c r="P1968" s="229" t="str">
        <f>IFERROR(IF(VLOOKUP($C1968,'MSCI Database'!$C:$R,3, FALSE)="","",VLOOKUP($C1968,'MSCI Database'!$C:$R,3, FALSE)),"")</f>
        <v>B</v>
      </c>
      <c r="Q1968" s="229" t="str">
        <f>IFERROR(IF(VLOOKUP($C1968,'MSCI Database'!$C:$R,4, FALSE)="","",VLOOKUP($C1968,'MSCI Database'!$C:$R,4, FALSE)),"")</f>
        <v>1</v>
      </c>
      <c r="R1968" s="229">
        <f>IFERROR(IF(VLOOKUP($C1968,'MSCI Database'!$C:$R,5, FALSE)="","",VLOOKUP($C1968,'MSCI Database'!$C:$R,5, FALSE)),"")</f>
        <v>1.9</v>
      </c>
      <c r="S1968" s="229">
        <f>IFERROR(IF(VLOOKUP($C1968,'MSCI Database'!$C:$R,6, FALSE)="","",VLOOKUP($C1968,'MSCI Database'!$C:$R,6, FALSE)),"")</f>
        <v>4.0999999999999996</v>
      </c>
      <c r="T1968" s="229">
        <f>IFERROR(IF(VLOOKUP($C1968,'MSCI Database'!$C:$R,7, FALSE)="","",VLOOKUP($C1968,'MSCI Database'!$C:$R,7, FALSE)),"")</f>
        <v>0.5</v>
      </c>
      <c r="U1968" s="229">
        <f>IFERROR(IF(VLOOKUP($C1968,'MSCI Database'!$C:$R,8, FALSE)="","",VLOOKUP($C1968,'MSCI Database'!$C:$R,8, FALSE)),"")</f>
        <v>1.1000000000000001</v>
      </c>
      <c r="V1968" s="229">
        <f>IFERROR(IF(VLOOKUP($C1968,'MSCI Database'!$C:$R,9, FALSE)="","",VLOOKUP($C1968,'MSCI Database'!$C:$R,9, FALSE)),"")</f>
        <v>2.7</v>
      </c>
      <c r="W1968" s="215">
        <f t="shared" ca="1" si="89"/>
        <v>0</v>
      </c>
      <c r="X1968" s="276">
        <f>IFERROR(IF(VLOOKUP($C1968,'MSCI Database'!$C:$R,10, FALSE)="","",VLOOKUP($C1968,'MSCI Database'!$C:$R,10, FALSE)),"")</f>
        <v>8356288</v>
      </c>
      <c r="Y1968" s="229" t="str">
        <f>IFERROR(IF(VLOOKUP($C1968,'MSCI Database'!$C:$R,11, FALSE)="","",VLOOKUP($C1968,'MSCI Database'!$C:$R,11, FALSE)),"")</f>
        <v>2019</v>
      </c>
      <c r="Z1968" s="229" t="str">
        <f>IFERROR(IF(VLOOKUP($C1968,'MSCI Database'!$C:$R,12, FALSE)="","",VLOOKUP($C1968,'MSCI Database'!$C:$R,12, FALSE)),"")</f>
        <v>Reported</v>
      </c>
      <c r="AA1968" s="229" t="str">
        <f>IFERROR(IF(VLOOKUP($C1968,'MSCI Database'!$C:$R,13, FALSE)="","",VLOOKUP($C1968,'MSCI Database'!$C:$R,13, FALSE)),"")</f>
        <v>Improved carbon reduction targets; chemical safety management lags peers</v>
      </c>
    </row>
    <row r="1969" spans="1:27" s="130" customFormat="1" ht="15" hidden="1" customHeight="1" outlineLevel="1">
      <c r="A1969" s="130" t="s">
        <v>4010</v>
      </c>
      <c r="B1969" s="130" t="s">
        <v>4011</v>
      </c>
      <c r="C1969" s="130" t="s">
        <v>4012</v>
      </c>
      <c r="D1969" s="130" t="s">
        <v>18672</v>
      </c>
      <c r="E1969" s="130" t="s">
        <v>18684</v>
      </c>
      <c r="F1969" s="215">
        <v>1.044184056792293E-2</v>
      </c>
      <c r="G1969" s="132" t="str">
        <f ca="1">IFERROR(_xll.BQL($A1969, "cur_mkt_cap(currency=EUR)")/1000000, " ")</f>
        <v xml:space="preserve"> </v>
      </c>
      <c r="M1969" s="308"/>
      <c r="N1969" s="215">
        <f t="shared" si="88"/>
        <v>1.1310687412965452E-4</v>
      </c>
      <c r="O1969" s="172" t="str">
        <f>IFERROR(IF(VLOOKUP($C1969,'MSCI Database'!$C:$R,2, FALSE)="","",VLOOKUP($C1969,'MSCI Database'!$C:$R,2, FALSE)),"")</f>
        <v>Specialty Chemicals</v>
      </c>
      <c r="P1969" s="229" t="str">
        <f>IFERROR(IF(VLOOKUP($C1969,'MSCI Database'!$C:$R,3, FALSE)="","",VLOOKUP($C1969,'MSCI Database'!$C:$R,3, FALSE)),"")</f>
        <v>A</v>
      </c>
      <c r="Q1969" s="229" t="str">
        <f>IFERROR(IF(VLOOKUP($C1969,'MSCI Database'!$C:$R,4, FALSE)="","",VLOOKUP($C1969,'MSCI Database'!$C:$R,4, FALSE)),"")</f>
        <v>0</v>
      </c>
      <c r="R1969" s="229">
        <f>IFERROR(IF(VLOOKUP($C1969,'MSCI Database'!$C:$R,5, FALSE)="","",VLOOKUP($C1969,'MSCI Database'!$C:$R,5, FALSE)),"")</f>
        <v>6.1</v>
      </c>
      <c r="S1969" s="229">
        <f>IFERROR(IF(VLOOKUP($C1969,'MSCI Database'!$C:$R,6, FALSE)="","",VLOOKUP($C1969,'MSCI Database'!$C:$R,6, FALSE)),"")</f>
        <v>6.6</v>
      </c>
      <c r="T1969" s="229">
        <f>IFERROR(IF(VLOOKUP($C1969,'MSCI Database'!$C:$R,7, FALSE)="","",VLOOKUP($C1969,'MSCI Database'!$C:$R,7, FALSE)),"")</f>
        <v>1</v>
      </c>
      <c r="U1969" s="229">
        <f>IFERROR(IF(VLOOKUP($C1969,'MSCI Database'!$C:$R,8, FALSE)="","",VLOOKUP($C1969,'MSCI Database'!$C:$R,8, FALSE)),"")</f>
        <v>5.2</v>
      </c>
      <c r="V1969" s="229">
        <f>IFERROR(IF(VLOOKUP($C1969,'MSCI Database'!$C:$R,9, FALSE)="","",VLOOKUP($C1969,'MSCI Database'!$C:$R,9, FALSE)),"")</f>
        <v>5.3</v>
      </c>
      <c r="W1969" s="215">
        <f t="shared" ca="1" si="89"/>
        <v>0</v>
      </c>
      <c r="X1969" s="276">
        <f>IFERROR(IF(VLOOKUP($C1969,'MSCI Database'!$C:$R,10, FALSE)="","",VLOOKUP($C1969,'MSCI Database'!$C:$R,10, FALSE)),"")</f>
        <v>54728</v>
      </c>
      <c r="Y1969" s="229" t="str">
        <f>IFERROR(IF(VLOOKUP($C1969,'MSCI Database'!$C:$R,11, FALSE)="","",VLOOKUP($C1969,'MSCI Database'!$C:$R,11, FALSE)),"")</f>
        <v>2019</v>
      </c>
      <c r="Z1969" s="229" t="str">
        <f>IFERROR(IF(VLOOKUP($C1969,'MSCI Database'!$C:$R,12, FALSE)="","",VLOOKUP($C1969,'MSCI Database'!$C:$R,12, FALSE)),"")</f>
        <v>Reported</v>
      </c>
      <c r="AA1969" s="229" t="str">
        <f>IFERROR(IF(VLOOKUP($C1969,'MSCI Database'!$C:$R,13, FALSE)="","",VLOOKUP($C1969,'MSCI Database'!$C:$R,13, FALSE)),"")</f>
        <v>Leads peers on environmental performance; appears to lack phase-out plans for chemicals of concern</v>
      </c>
    </row>
    <row r="1970" spans="1:27" s="130" customFormat="1" ht="15" hidden="1" customHeight="1" outlineLevel="1">
      <c r="A1970" s="130" t="s">
        <v>6101</v>
      </c>
      <c r="B1970" s="130" t="s">
        <v>6102</v>
      </c>
      <c r="C1970" s="130" t="s">
        <v>6103</v>
      </c>
      <c r="D1970" s="130" t="s">
        <v>12137</v>
      </c>
      <c r="E1970" s="130" t="s">
        <v>18688</v>
      </c>
      <c r="F1970" s="215">
        <v>3.7912288745219389E-2</v>
      </c>
      <c r="G1970" s="132" t="str">
        <f ca="1">IFERROR(_xll.BQL($A1970, "cur_mkt_cap(currency=EUR)")/1000000, " ")</f>
        <v xml:space="preserve"> </v>
      </c>
      <c r="M1970" s="308"/>
      <c r="N1970" s="215">
        <f t="shared" si="88"/>
        <v>4.1066902364375358E-4</v>
      </c>
      <c r="O1970" s="172" t="str">
        <f>IFERROR(IF(VLOOKUP($C1970,'MSCI Database'!$C:$R,2, FALSE)="","",VLOOKUP($C1970,'MSCI Database'!$C:$R,2, FALSE)),"")</f>
        <v>Life &amp; Health Insurance</v>
      </c>
      <c r="P1970" s="229" t="str">
        <f>IFERROR(IF(VLOOKUP($C1970,'MSCI Database'!$C:$R,3, FALSE)="","",VLOOKUP($C1970,'MSCI Database'!$C:$R,3, FALSE)),"")</f>
        <v>AA</v>
      </c>
      <c r="Q1970" s="229" t="str">
        <f>IFERROR(IF(VLOOKUP($C1970,'MSCI Database'!$C:$R,4, FALSE)="","",VLOOKUP($C1970,'MSCI Database'!$C:$R,4, FALSE)),"")</f>
        <v>1</v>
      </c>
      <c r="R1970" s="229">
        <f>IFERROR(IF(VLOOKUP($C1970,'MSCI Database'!$C:$R,5, FALSE)="","",VLOOKUP($C1970,'MSCI Database'!$C:$R,5, FALSE)),"")</f>
        <v>8.1999999999999993</v>
      </c>
      <c r="S1970" s="229">
        <f>IFERROR(IF(VLOOKUP($C1970,'MSCI Database'!$C:$R,6, FALSE)="","",VLOOKUP($C1970,'MSCI Database'!$C:$R,6, FALSE)),"")</f>
        <v>7.4</v>
      </c>
      <c r="T1970" s="229">
        <f>IFERROR(IF(VLOOKUP($C1970,'MSCI Database'!$C:$R,7, FALSE)="","",VLOOKUP($C1970,'MSCI Database'!$C:$R,7, FALSE)),"")</f>
        <v>5.8</v>
      </c>
      <c r="U1970" s="229">
        <f>IFERROR(IF(VLOOKUP($C1970,'MSCI Database'!$C:$R,8, FALSE)="","",VLOOKUP($C1970,'MSCI Database'!$C:$R,8, FALSE)),"")</f>
        <v>5</v>
      </c>
      <c r="V1970" s="229">
        <f>IFERROR(IF(VLOOKUP($C1970,'MSCI Database'!$C:$R,9, FALSE)="","",VLOOKUP($C1970,'MSCI Database'!$C:$R,9, FALSE)),"")</f>
        <v>5.6</v>
      </c>
      <c r="W1970" s="215">
        <f t="shared" ca="1" si="89"/>
        <v>0</v>
      </c>
      <c r="X1970" s="276">
        <f>IFERROR(IF(VLOOKUP($C1970,'MSCI Database'!$C:$R,10, FALSE)="","",VLOOKUP($C1970,'MSCI Database'!$C:$R,10, FALSE)),"")</f>
        <v>54852</v>
      </c>
      <c r="Y1970" s="229" t="str">
        <f>IFERROR(IF(VLOOKUP($C1970,'MSCI Database'!$C:$R,11, FALSE)="","",VLOOKUP($C1970,'MSCI Database'!$C:$R,11, FALSE)),"")</f>
        <v>2019</v>
      </c>
      <c r="Z1970" s="229" t="str">
        <f>IFERROR(IF(VLOOKUP($C1970,'MSCI Database'!$C:$R,12, FALSE)="","",VLOOKUP($C1970,'MSCI Database'!$C:$R,12, FALSE)),"")</f>
        <v>Reported</v>
      </c>
      <c r="AA1970" s="229" t="str">
        <f>IFERROR(IF(VLOOKUP($C1970,'MSCI Database'!$C:$R,13, FALSE)="","",VLOOKUP($C1970,'MSCI Database'!$C:$R,13, FALSE)),"")</f>
        <v>Adherence to best practices in data privacy and investment operations</v>
      </c>
    </row>
    <row r="1971" spans="1:27" s="130" customFormat="1" ht="15" hidden="1" customHeight="1" outlineLevel="1">
      <c r="A1971" s="130" t="s">
        <v>3449</v>
      </c>
      <c r="B1971" s="130" t="s">
        <v>3450</v>
      </c>
      <c r="C1971" s="130" t="s">
        <v>3451</v>
      </c>
      <c r="D1971" s="130" t="s">
        <v>18672</v>
      </c>
      <c r="E1971" s="130" t="s">
        <v>18674</v>
      </c>
      <c r="F1971" s="215">
        <v>9.649554856099217E-3</v>
      </c>
      <c r="G1971" s="132" t="str">
        <f ca="1">IFERROR(_xll.BQL($A1971, "cur_mkt_cap(currency=EUR)")/1000000, " ")</f>
        <v xml:space="preserve"> </v>
      </c>
      <c r="M1971" s="308"/>
      <c r="N1971" s="215">
        <f t="shared" si="88"/>
        <v>1.0452477026596815E-4</v>
      </c>
      <c r="O1971" s="172" t="str">
        <f>IFERROR(IF(VLOOKUP($C1971,'MSCI Database'!$C:$R,2, FALSE)="","",VLOOKUP($C1971,'MSCI Database'!$C:$R,2, FALSE)),"")</f>
        <v>Food Products</v>
      </c>
      <c r="P1971" s="229" t="str">
        <f>IFERROR(IF(VLOOKUP($C1971,'MSCI Database'!$C:$R,3, FALSE)="","",VLOOKUP($C1971,'MSCI Database'!$C:$R,3, FALSE)),"")</f>
        <v>A</v>
      </c>
      <c r="Q1971" s="229" t="str">
        <f>IFERROR(IF(VLOOKUP($C1971,'MSCI Database'!$C:$R,4, FALSE)="","",VLOOKUP($C1971,'MSCI Database'!$C:$R,4, FALSE)),"")</f>
        <v>0</v>
      </c>
      <c r="R1971" s="229">
        <f>IFERROR(IF(VLOOKUP($C1971,'MSCI Database'!$C:$R,5, FALSE)="","",VLOOKUP($C1971,'MSCI Database'!$C:$R,5, FALSE)),"")</f>
        <v>7</v>
      </c>
      <c r="S1971" s="229">
        <f>IFERROR(IF(VLOOKUP($C1971,'MSCI Database'!$C:$R,6, FALSE)="","",VLOOKUP($C1971,'MSCI Database'!$C:$R,6, FALSE)),"")</f>
        <v>4</v>
      </c>
      <c r="T1971" s="229">
        <f>IFERROR(IF(VLOOKUP($C1971,'MSCI Database'!$C:$R,7, FALSE)="","",VLOOKUP($C1971,'MSCI Database'!$C:$R,7, FALSE)),"")</f>
        <v>6.6</v>
      </c>
      <c r="U1971" s="229">
        <f>IFERROR(IF(VLOOKUP($C1971,'MSCI Database'!$C:$R,8, FALSE)="","",VLOOKUP($C1971,'MSCI Database'!$C:$R,8, FALSE)),"")</f>
        <v>4.5</v>
      </c>
      <c r="V1971" s="229">
        <f>IFERROR(IF(VLOOKUP($C1971,'MSCI Database'!$C:$R,9, FALSE)="","",VLOOKUP($C1971,'MSCI Database'!$C:$R,9, FALSE)),"")</f>
        <v>4.8</v>
      </c>
      <c r="W1971" s="215">
        <f t="shared" ca="1" si="89"/>
        <v>0</v>
      </c>
      <c r="X1971" s="276">
        <f>IFERROR(IF(VLOOKUP($C1971,'MSCI Database'!$C:$R,10, FALSE)="","",VLOOKUP($C1971,'MSCI Database'!$C:$R,10, FALSE)),"")</f>
        <v>192898</v>
      </c>
      <c r="Y1971" s="229" t="str">
        <f>IFERROR(IF(VLOOKUP($C1971,'MSCI Database'!$C:$R,11, FALSE)="","",VLOOKUP($C1971,'MSCI Database'!$C:$R,11, FALSE)),"")</f>
        <v>2019</v>
      </c>
      <c r="Z1971" s="229" t="str">
        <f>IFERROR(IF(VLOOKUP($C1971,'MSCI Database'!$C:$R,12, FALSE)="","",VLOOKUP($C1971,'MSCI Database'!$C:$R,12, FALSE)),"")</f>
        <v>Reported</v>
      </c>
      <c r="AA1971" s="229" t="str">
        <f>IFERROR(IF(VLOOKUP($C1971,'MSCI Database'!$C:$R,13, FALSE)="","",VLOOKUP($C1971,'MSCI Database'!$C:$R,13, FALSE)),"")</f>
        <v>Implements water management programs in own operations and along the supply chain</v>
      </c>
    </row>
    <row r="1972" spans="1:27" s="130" customFormat="1" ht="15" hidden="1" customHeight="1" outlineLevel="1">
      <c r="A1972" s="130" t="s">
        <v>5582</v>
      </c>
      <c r="B1972" s="130" t="s">
        <v>5583</v>
      </c>
      <c r="C1972" s="130" t="s">
        <v>5584</v>
      </c>
      <c r="D1972" s="130" t="s">
        <v>18701</v>
      </c>
      <c r="E1972" s="130" t="s">
        <v>18684</v>
      </c>
      <c r="F1972" s="215">
        <v>1.341598231810627E-2</v>
      </c>
      <c r="G1972" s="132" t="str">
        <f ca="1">IFERROR(_xll.BQL($A1972, "cur_mkt_cap(currency=EUR)")/1000000, " ")</f>
        <v xml:space="preserve"> </v>
      </c>
      <c r="M1972" s="308"/>
      <c r="N1972" s="215">
        <f t="shared" si="88"/>
        <v>1.4532302169420719E-4</v>
      </c>
      <c r="O1972" s="172" t="str">
        <f>IFERROR(IF(VLOOKUP($C1972,'MSCI Database'!$C:$R,2, FALSE)="","",VLOOKUP($C1972,'MSCI Database'!$C:$R,2, FALSE)),"")</f>
        <v>Metals and Mining - Precious Metals</v>
      </c>
      <c r="P1972" s="229" t="str">
        <f>IFERROR(IF(VLOOKUP($C1972,'MSCI Database'!$C:$R,3, FALSE)="","",VLOOKUP($C1972,'MSCI Database'!$C:$R,3, FALSE)),"")</f>
        <v>A</v>
      </c>
      <c r="Q1972" s="229" t="str">
        <f>IFERROR(IF(VLOOKUP($C1972,'MSCI Database'!$C:$R,4, FALSE)="","",VLOOKUP($C1972,'MSCI Database'!$C:$R,4, FALSE)),"")</f>
        <v>0</v>
      </c>
      <c r="R1972" s="229">
        <f>IFERROR(IF(VLOOKUP($C1972,'MSCI Database'!$C:$R,5, FALSE)="","",VLOOKUP($C1972,'MSCI Database'!$C:$R,5, FALSE)),"")</f>
        <v>5.9</v>
      </c>
      <c r="S1972" s="229">
        <f>IFERROR(IF(VLOOKUP($C1972,'MSCI Database'!$C:$R,6, FALSE)="","",VLOOKUP($C1972,'MSCI Database'!$C:$R,6, FALSE)),"")</f>
        <v>3.8</v>
      </c>
      <c r="T1972" s="229">
        <f>IFERROR(IF(VLOOKUP($C1972,'MSCI Database'!$C:$R,7, FALSE)="","",VLOOKUP($C1972,'MSCI Database'!$C:$R,7, FALSE)),"")</f>
        <v>5.7</v>
      </c>
      <c r="U1972" s="229">
        <f>IFERROR(IF(VLOOKUP($C1972,'MSCI Database'!$C:$R,8, FALSE)="","",VLOOKUP($C1972,'MSCI Database'!$C:$R,8, FALSE)),"")</f>
        <v>4.9000000000000004</v>
      </c>
      <c r="V1972" s="229">
        <f>IFERROR(IF(VLOOKUP($C1972,'MSCI Database'!$C:$R,9, FALSE)="","",VLOOKUP($C1972,'MSCI Database'!$C:$R,9, FALSE)),"")</f>
        <v>4.8</v>
      </c>
      <c r="W1972" s="215">
        <f t="shared" ca="1" si="89"/>
        <v>0</v>
      </c>
      <c r="X1972" s="276">
        <f>IFERROR(IF(VLOOKUP($C1972,'MSCI Database'!$C:$R,10, FALSE)="","",VLOOKUP($C1972,'MSCI Database'!$C:$R,10, FALSE)),"")</f>
        <v>3200000</v>
      </c>
      <c r="Y1972" s="229" t="str">
        <f>IFERROR(IF(VLOOKUP($C1972,'MSCI Database'!$C:$R,11, FALSE)="","",VLOOKUP($C1972,'MSCI Database'!$C:$R,11, FALSE)),"")</f>
        <v>2019</v>
      </c>
      <c r="Z1972" s="229" t="str">
        <f>IFERROR(IF(VLOOKUP($C1972,'MSCI Database'!$C:$R,12, FALSE)="","",VLOOKUP($C1972,'MSCI Database'!$C:$R,12, FALSE)),"")</f>
        <v>Reported</v>
      </c>
      <c r="AA1972" s="229" t="str">
        <f>IFERROR(IF(VLOOKUP($C1972,'MSCI Database'!$C:$R,13, FALSE)="","",VLOOKUP($C1972,'MSCI Database'!$C:$R,13, FALSE)),"")</f>
        <v>Strong environmental management initiatives; leading safety performance compared to peers</v>
      </c>
    </row>
    <row r="1973" spans="1:27" s="130" customFormat="1" ht="15" hidden="1" customHeight="1" outlineLevel="1">
      <c r="A1973" s="130" t="s">
        <v>3902</v>
      </c>
      <c r="B1973" s="130" t="s">
        <v>3903</v>
      </c>
      <c r="C1973" s="130" t="s">
        <v>3904</v>
      </c>
      <c r="D1973" s="130" t="s">
        <v>18672</v>
      </c>
      <c r="E1973" s="130" t="s">
        <v>18682</v>
      </c>
      <c r="F1973" s="215">
        <v>9.7767797500535273E-3</v>
      </c>
      <c r="G1973" s="132" t="str">
        <f ca="1">IFERROR(_xll.BQL($A1973, "cur_mkt_cap(currency=EUR)")/1000000, " ")</f>
        <v xml:space="preserve"> </v>
      </c>
      <c r="M1973" s="308"/>
      <c r="N1973" s="215">
        <f t="shared" si="88"/>
        <v>1.0590288076028604E-4</v>
      </c>
      <c r="O1973" s="172" t="str">
        <f>IFERROR(IF(VLOOKUP($C1973,'MSCI Database'!$C:$R,2, FALSE)="","",VLOOKUP($C1973,'MSCI Database'!$C:$R,2, FALSE)),"")</f>
        <v>Auto Components</v>
      </c>
      <c r="P1973" s="229" t="str">
        <f>IFERROR(IF(VLOOKUP($C1973,'MSCI Database'!$C:$R,3, FALSE)="","",VLOOKUP($C1973,'MSCI Database'!$C:$R,3, FALSE)),"")</f>
        <v>B</v>
      </c>
      <c r="Q1973" s="229" t="str">
        <f>IFERROR(IF(VLOOKUP($C1973,'MSCI Database'!$C:$R,4, FALSE)="","",VLOOKUP($C1973,'MSCI Database'!$C:$R,4, FALSE)),"")</f>
        <v>0</v>
      </c>
      <c r="R1973" s="229">
        <f>IFERROR(IF(VLOOKUP($C1973,'MSCI Database'!$C:$R,5, FALSE)="","",VLOOKUP($C1973,'MSCI Database'!$C:$R,5, FALSE)),"")</f>
        <v>1.6</v>
      </c>
      <c r="S1973" s="229">
        <f>IFERROR(IF(VLOOKUP($C1973,'MSCI Database'!$C:$R,6, FALSE)="","",VLOOKUP($C1973,'MSCI Database'!$C:$R,6, FALSE)),"")</f>
        <v>5.5</v>
      </c>
      <c r="T1973" s="229">
        <f>IFERROR(IF(VLOOKUP($C1973,'MSCI Database'!$C:$R,7, FALSE)="","",VLOOKUP($C1973,'MSCI Database'!$C:$R,7, FALSE)),"")</f>
        <v>5.6</v>
      </c>
      <c r="U1973" s="229">
        <f>IFERROR(IF(VLOOKUP($C1973,'MSCI Database'!$C:$R,8, FALSE)="","",VLOOKUP($C1973,'MSCI Database'!$C:$R,8, FALSE)),"")</f>
        <v>0</v>
      </c>
      <c r="V1973" s="229">
        <f>IFERROR(IF(VLOOKUP($C1973,'MSCI Database'!$C:$R,9, FALSE)="","",VLOOKUP($C1973,'MSCI Database'!$C:$R,9, FALSE)),"")</f>
        <v>3.3</v>
      </c>
      <c r="W1973" s="215">
        <f t="shared" ca="1" si="89"/>
        <v>0</v>
      </c>
      <c r="X1973" s="276">
        <f>IFERROR(IF(VLOOKUP($C1973,'MSCI Database'!$C:$R,10, FALSE)="","",VLOOKUP($C1973,'MSCI Database'!$C:$R,10, FALSE)),"")</f>
        <v>880185</v>
      </c>
      <c r="Y1973" s="229" t="str">
        <f>IFERROR(IF(VLOOKUP($C1973,'MSCI Database'!$C:$R,11, FALSE)="","",VLOOKUP($C1973,'MSCI Database'!$C:$R,11, FALSE)),"")</f>
        <v>2019</v>
      </c>
      <c r="Z1973" s="229" t="str">
        <f>IFERROR(IF(VLOOKUP($C1973,'MSCI Database'!$C:$R,12, FALSE)="","",VLOOKUP($C1973,'MSCI Database'!$C:$R,12, FALSE)),"")</f>
        <v>Reported</v>
      </c>
      <c r="AA1973" s="229" t="str">
        <f>IFERROR(IF(VLOOKUP($C1973,'MSCI Database'!$C:$R,13, FALSE)="","",VLOOKUP($C1973,'MSCI Database'!$C:$R,13, FALSE)),"")</f>
        <v>Cross-shareholdings, multiple RPTs and poor board structure weigh on governance performance</v>
      </c>
    </row>
    <row r="1974" spans="1:27" s="130" customFormat="1" ht="15" hidden="1" customHeight="1" outlineLevel="1">
      <c r="A1974" s="130" t="s">
        <v>6296</v>
      </c>
      <c r="B1974" s="130" t="s">
        <v>6297</v>
      </c>
      <c r="C1974" s="130" t="s">
        <v>6298</v>
      </c>
      <c r="D1974" s="130" t="s">
        <v>12128</v>
      </c>
      <c r="E1974" s="130" t="s">
        <v>18690</v>
      </c>
      <c r="F1974" s="215">
        <v>1.041389677307093</v>
      </c>
      <c r="G1974" s="132" t="str">
        <f ca="1">IFERROR(_xll.BQL($A1974, "cur_mkt_cap(currency=EUR)")/1000000, " ")</f>
        <v xml:space="preserve"> </v>
      </c>
      <c r="M1974" s="308"/>
      <c r="N1974" s="215">
        <f t="shared" si="88"/>
        <v>1.1280418465010629E-2</v>
      </c>
      <c r="O1974" s="172" t="str">
        <f>IFERROR(IF(VLOOKUP($C1974,'MSCI Database'!$C:$R,2, FALSE)="","",VLOOKUP($C1974,'MSCI Database'!$C:$R,2, FALSE)),"")</f>
        <v>Interactive Media &amp; Services</v>
      </c>
      <c r="P1974" s="229" t="str">
        <f>IFERROR(IF(VLOOKUP($C1974,'MSCI Database'!$C:$R,3, FALSE)="","",VLOOKUP($C1974,'MSCI Database'!$C:$R,3, FALSE)),"")</f>
        <v>BBB</v>
      </c>
      <c r="Q1974" s="229" t="str">
        <f>IFERROR(IF(VLOOKUP($C1974,'MSCI Database'!$C:$R,4, FALSE)="","",VLOOKUP($C1974,'MSCI Database'!$C:$R,4, FALSE)),"")</f>
        <v>-2</v>
      </c>
      <c r="R1974" s="229">
        <f>IFERROR(IF(VLOOKUP($C1974,'MSCI Database'!$C:$R,5, FALSE)="","",VLOOKUP($C1974,'MSCI Database'!$C:$R,5, FALSE)),"")</f>
        <v>5.0999999999999996</v>
      </c>
      <c r="S1974" s="229">
        <f>IFERROR(IF(VLOOKUP($C1974,'MSCI Database'!$C:$R,6, FALSE)="","",VLOOKUP($C1974,'MSCI Database'!$C:$R,6, FALSE)),"")</f>
        <v>7</v>
      </c>
      <c r="T1974" s="229">
        <f>IFERROR(IF(VLOOKUP($C1974,'MSCI Database'!$C:$R,7, FALSE)="","",VLOOKUP($C1974,'MSCI Database'!$C:$R,7, FALSE)),"")</f>
        <v>5.7</v>
      </c>
      <c r="U1974" s="229">
        <f>IFERROR(IF(VLOOKUP($C1974,'MSCI Database'!$C:$R,8, FALSE)="","",VLOOKUP($C1974,'MSCI Database'!$C:$R,8, FALSE)),"")</f>
        <v>1.4</v>
      </c>
      <c r="V1974" s="229">
        <f>IFERROR(IF(VLOOKUP($C1974,'MSCI Database'!$C:$R,9, FALSE)="","",VLOOKUP($C1974,'MSCI Database'!$C:$R,9, FALSE)),"")</f>
        <v>4.3</v>
      </c>
      <c r="W1974" s="215">
        <f t="shared" ca="1" si="89"/>
        <v>0</v>
      </c>
      <c r="X1974" s="276">
        <f>IFERROR(IF(VLOOKUP($C1974,'MSCI Database'!$C:$R,10, FALSE)="","",VLOOKUP($C1974,'MSCI Database'!$C:$R,10, FALSE)),"")</f>
        <v>860953</v>
      </c>
      <c r="Y1974" s="229" t="str">
        <f>IFERROR(IF(VLOOKUP($C1974,'MSCI Database'!$C:$R,11, FALSE)="","",VLOOKUP($C1974,'MSCI Database'!$C:$R,11, FALSE)),"")</f>
        <v>2019</v>
      </c>
      <c r="Z1974" s="229" t="str">
        <f>IFERROR(IF(VLOOKUP($C1974,'MSCI Database'!$C:$R,12, FALSE)="","",VLOOKUP($C1974,'MSCI Database'!$C:$R,12, FALSE)),"")</f>
        <v>Reported</v>
      </c>
      <c r="AA1974" s="229" t="str">
        <f>IFERROR(IF(VLOOKUP($C1974,'MSCI Database'!$C:$R,13, FALSE)="","",VLOOKUP($C1974,'MSCI Database'!$C:$R,13, FALSE)),"")</f>
        <v>Worst in class governance performance drives the rating downgrade</v>
      </c>
    </row>
    <row r="1975" spans="1:27" s="130" customFormat="1" ht="15" hidden="1" customHeight="1" outlineLevel="1">
      <c r="A1975" s="130" t="s">
        <v>3771</v>
      </c>
      <c r="B1975" s="130" t="s">
        <v>3772</v>
      </c>
      <c r="C1975" s="130" t="s">
        <v>3773</v>
      </c>
      <c r="D1975" s="130" t="s">
        <v>18672</v>
      </c>
      <c r="E1975" s="130" t="s">
        <v>18673</v>
      </c>
      <c r="F1975" s="215">
        <v>9.4972246446347764E-3</v>
      </c>
      <c r="G1975" s="132" t="str">
        <f ca="1">IFERROR(_xll.BQL($A1975, "cur_mkt_cap(currency=EUR)")/1000000, " ")</f>
        <v xml:space="preserve"> </v>
      </c>
      <c r="M1975" s="308"/>
      <c r="N1975" s="215">
        <f t="shared" si="88"/>
        <v>1.0287471691166001E-4</v>
      </c>
      <c r="O1975" s="172" t="str">
        <f>IFERROR(IF(VLOOKUP($C1975,'MSCI Database'!$C:$R,2, FALSE)="","",VLOOKUP($C1975,'MSCI Database'!$C:$R,2, FALSE)),"")</f>
        <v>Industrial Machinery</v>
      </c>
      <c r="P1975" s="229" t="str">
        <f>IFERROR(IF(VLOOKUP($C1975,'MSCI Database'!$C:$R,3, FALSE)="","",VLOOKUP($C1975,'MSCI Database'!$C:$R,3, FALSE)),"")</f>
        <v>A</v>
      </c>
      <c r="Q1975" s="229" t="str">
        <f>IFERROR(IF(VLOOKUP($C1975,'MSCI Database'!$C:$R,4, FALSE)="","",VLOOKUP($C1975,'MSCI Database'!$C:$R,4, FALSE)),"")</f>
        <v>-1</v>
      </c>
      <c r="R1975" s="229">
        <f>IFERROR(IF(VLOOKUP($C1975,'MSCI Database'!$C:$R,5, FALSE)="","",VLOOKUP($C1975,'MSCI Database'!$C:$R,5, FALSE)),"")</f>
        <v>6</v>
      </c>
      <c r="S1975" s="229">
        <f>IFERROR(IF(VLOOKUP($C1975,'MSCI Database'!$C:$R,6, FALSE)="","",VLOOKUP($C1975,'MSCI Database'!$C:$R,6, FALSE)),"")</f>
        <v>5.2</v>
      </c>
      <c r="T1975" s="229">
        <f>IFERROR(IF(VLOOKUP($C1975,'MSCI Database'!$C:$R,7, FALSE)="","",VLOOKUP($C1975,'MSCI Database'!$C:$R,7, FALSE)),"")</f>
        <v>7.8</v>
      </c>
      <c r="U1975" s="229">
        <f>IFERROR(IF(VLOOKUP($C1975,'MSCI Database'!$C:$R,8, FALSE)="","",VLOOKUP($C1975,'MSCI Database'!$C:$R,8, FALSE)),"")</f>
        <v>4.0999999999999996</v>
      </c>
      <c r="V1975" s="229">
        <f>IFERROR(IF(VLOOKUP($C1975,'MSCI Database'!$C:$R,9, FALSE)="","",VLOOKUP($C1975,'MSCI Database'!$C:$R,9, FALSE)),"")</f>
        <v>5.2</v>
      </c>
      <c r="W1975" s="215">
        <f t="shared" ca="1" si="89"/>
        <v>0</v>
      </c>
      <c r="X1975" s="276">
        <f>IFERROR(IF(VLOOKUP($C1975,'MSCI Database'!$C:$R,10, FALSE)="","",VLOOKUP($C1975,'MSCI Database'!$C:$R,10, FALSE)),"")</f>
        <v>41289</v>
      </c>
      <c r="Y1975" s="229" t="str">
        <f>IFERROR(IF(VLOOKUP($C1975,'MSCI Database'!$C:$R,11, FALSE)="","",VLOOKUP($C1975,'MSCI Database'!$C:$R,11, FALSE)),"")</f>
        <v>2019</v>
      </c>
      <c r="Z1975" s="229" t="str">
        <f>IFERROR(IF(VLOOKUP($C1975,'MSCI Database'!$C:$R,12, FALSE)="","",VLOOKUP($C1975,'MSCI Database'!$C:$R,12, FALSE)),"")</f>
        <v>Reported</v>
      </c>
      <c r="AA1975" s="229" t="str">
        <f>IFERROR(IF(VLOOKUP($C1975,'MSCI Database'!$C:$R,13, FALSE)="","",VLOOKUP($C1975,'MSCI Database'!$C:$R,13, FALSE)),"")</f>
        <v>Robust employee engagement programs to boost productivity; but governance concerns persist</v>
      </c>
    </row>
    <row r="1976" spans="1:27" s="130" customFormat="1" ht="15" hidden="1" customHeight="1" outlineLevel="1">
      <c r="A1976" s="130" t="s">
        <v>6300</v>
      </c>
      <c r="B1976" s="130" t="s">
        <v>6297</v>
      </c>
      <c r="C1976" s="130" t="s">
        <v>6301</v>
      </c>
      <c r="D1976" s="130" t="s">
        <v>12128</v>
      </c>
      <c r="E1976" s="130" t="s">
        <v>18690</v>
      </c>
      <c r="F1976" s="215">
        <v>1.03071509050106</v>
      </c>
      <c r="G1976" s="132" t="str">
        <f ca="1">IFERROR(_xll.BQL($A1976, "cur_mkt_cap(currency=EUR)")/1000000, " ")</f>
        <v xml:space="preserve"> </v>
      </c>
      <c r="M1976" s="308"/>
      <c r="N1976" s="215">
        <f t="shared" si="88"/>
        <v>1.1164790464525251E-2</v>
      </c>
      <c r="O1976" s="172" t="str">
        <f>IFERROR(IF(VLOOKUP($C1976,'MSCI Database'!$C:$R,2, FALSE)="","",VLOOKUP($C1976,'MSCI Database'!$C:$R,2, FALSE)),"")</f>
        <v>Interactive Media &amp; Services</v>
      </c>
      <c r="P1976" s="229" t="str">
        <f>IFERROR(IF(VLOOKUP($C1976,'MSCI Database'!$C:$R,3, FALSE)="","",VLOOKUP($C1976,'MSCI Database'!$C:$R,3, FALSE)),"")</f>
        <v>BBB</v>
      </c>
      <c r="Q1976" s="229" t="str">
        <f>IFERROR(IF(VLOOKUP($C1976,'MSCI Database'!$C:$R,4, FALSE)="","",VLOOKUP($C1976,'MSCI Database'!$C:$R,4, FALSE)),"")</f>
        <v>-2</v>
      </c>
      <c r="R1976" s="229">
        <f>IFERROR(IF(VLOOKUP($C1976,'MSCI Database'!$C:$R,5, FALSE)="","",VLOOKUP($C1976,'MSCI Database'!$C:$R,5, FALSE)),"")</f>
        <v>5.0999999999999996</v>
      </c>
      <c r="S1976" s="229">
        <f>IFERROR(IF(VLOOKUP($C1976,'MSCI Database'!$C:$R,6, FALSE)="","",VLOOKUP($C1976,'MSCI Database'!$C:$R,6, FALSE)),"")</f>
        <v>7</v>
      </c>
      <c r="T1976" s="229">
        <f>IFERROR(IF(VLOOKUP($C1976,'MSCI Database'!$C:$R,7, FALSE)="","",VLOOKUP($C1976,'MSCI Database'!$C:$R,7, FALSE)),"")</f>
        <v>5.7</v>
      </c>
      <c r="U1976" s="229">
        <f>IFERROR(IF(VLOOKUP($C1976,'MSCI Database'!$C:$R,8, FALSE)="","",VLOOKUP($C1976,'MSCI Database'!$C:$R,8, FALSE)),"")</f>
        <v>1.4</v>
      </c>
      <c r="V1976" s="229">
        <f>IFERROR(IF(VLOOKUP($C1976,'MSCI Database'!$C:$R,9, FALSE)="","",VLOOKUP($C1976,'MSCI Database'!$C:$R,9, FALSE)),"")</f>
        <v>4.3</v>
      </c>
      <c r="W1976" s="215">
        <f t="shared" ca="1" si="89"/>
        <v>0</v>
      </c>
      <c r="X1976" s="276">
        <f>IFERROR(IF(VLOOKUP($C1976,'MSCI Database'!$C:$R,10, FALSE)="","",VLOOKUP($C1976,'MSCI Database'!$C:$R,10, FALSE)),"")</f>
        <v>860953</v>
      </c>
      <c r="Y1976" s="229" t="str">
        <f>IFERROR(IF(VLOOKUP($C1976,'MSCI Database'!$C:$R,11, FALSE)="","",VLOOKUP($C1976,'MSCI Database'!$C:$R,11, FALSE)),"")</f>
        <v>2019</v>
      </c>
      <c r="Z1976" s="229" t="str">
        <f>IFERROR(IF(VLOOKUP($C1976,'MSCI Database'!$C:$R,12, FALSE)="","",VLOOKUP($C1976,'MSCI Database'!$C:$R,12, FALSE)),"")</f>
        <v>Reported</v>
      </c>
      <c r="AA1976" s="229" t="str">
        <f>IFERROR(IF(VLOOKUP($C1976,'MSCI Database'!$C:$R,13, FALSE)="","",VLOOKUP($C1976,'MSCI Database'!$C:$R,13, FALSE)),"")</f>
        <v>Worst in class governance performance drives the rating downgrade</v>
      </c>
    </row>
    <row r="1977" spans="1:27" s="130" customFormat="1" ht="15" hidden="1" customHeight="1" outlineLevel="1">
      <c r="A1977" s="130" t="s">
        <v>5969</v>
      </c>
      <c r="B1977" s="130" t="s">
        <v>5970</v>
      </c>
      <c r="C1977" s="130" t="s">
        <v>5971</v>
      </c>
      <c r="D1977" s="130" t="s">
        <v>12137</v>
      </c>
      <c r="E1977" s="130" t="s">
        <v>18674</v>
      </c>
      <c r="F1977" s="215">
        <v>3.5527492589664277E-2</v>
      </c>
      <c r="G1977" s="132" t="str">
        <f ca="1">IFERROR(_xll.BQL($A1977, "cur_mkt_cap(currency=EUR)")/1000000, " ")</f>
        <v xml:space="preserve"> </v>
      </c>
      <c r="M1977" s="308"/>
      <c r="N1977" s="215">
        <f t="shared" si="88"/>
        <v>3.8483671593548603E-4</v>
      </c>
      <c r="O1977" s="172" t="str">
        <f>IFERROR(IF(VLOOKUP($C1977,'MSCI Database'!$C:$R,2, FALSE)="","",VLOOKUP($C1977,'MSCI Database'!$C:$R,2, FALSE)),"")</f>
        <v>Food Products</v>
      </c>
      <c r="P1977" s="229" t="str">
        <f>IFERROR(IF(VLOOKUP($C1977,'MSCI Database'!$C:$R,3, FALSE)="","",VLOOKUP($C1977,'MSCI Database'!$C:$R,3, FALSE)),"")</f>
        <v>BB</v>
      </c>
      <c r="Q1977" s="229" t="str">
        <f>IFERROR(IF(VLOOKUP($C1977,'MSCI Database'!$C:$R,4, FALSE)="","",VLOOKUP($C1977,'MSCI Database'!$C:$R,4, FALSE)),"")</f>
        <v>0</v>
      </c>
      <c r="R1977" s="229">
        <f>IFERROR(IF(VLOOKUP($C1977,'MSCI Database'!$C:$R,5, FALSE)="","",VLOOKUP($C1977,'MSCI Database'!$C:$R,5, FALSE)),"")</f>
        <v>4.0999999999999996</v>
      </c>
      <c r="S1977" s="229">
        <f>IFERROR(IF(VLOOKUP($C1977,'MSCI Database'!$C:$R,6, FALSE)="","",VLOOKUP($C1977,'MSCI Database'!$C:$R,6, FALSE)),"")</f>
        <v>2.4</v>
      </c>
      <c r="T1977" s="229">
        <f>IFERROR(IF(VLOOKUP($C1977,'MSCI Database'!$C:$R,7, FALSE)="","",VLOOKUP($C1977,'MSCI Database'!$C:$R,7, FALSE)),"")</f>
        <v>5</v>
      </c>
      <c r="U1977" s="229">
        <f>IFERROR(IF(VLOOKUP($C1977,'MSCI Database'!$C:$R,8, FALSE)="","",VLOOKUP($C1977,'MSCI Database'!$C:$R,8, FALSE)),"")</f>
        <v>4.7</v>
      </c>
      <c r="V1977" s="229">
        <f>IFERROR(IF(VLOOKUP($C1977,'MSCI Database'!$C:$R,9, FALSE)="","",VLOOKUP($C1977,'MSCI Database'!$C:$R,9, FALSE)),"")</f>
        <v>3.8</v>
      </c>
      <c r="W1977" s="215">
        <f t="shared" ca="1" si="89"/>
        <v>0</v>
      </c>
      <c r="X1977" s="276">
        <f>IFERROR(IF(VLOOKUP($C1977,'MSCI Database'!$C:$R,10, FALSE)="","",VLOOKUP($C1977,'MSCI Database'!$C:$R,10, FALSE)),"")</f>
        <v>160163</v>
      </c>
      <c r="Y1977" s="229" t="str">
        <f>IFERROR(IF(VLOOKUP($C1977,'MSCI Database'!$C:$R,11, FALSE)="","",VLOOKUP($C1977,'MSCI Database'!$C:$R,11, FALSE)),"")</f>
        <v>2019</v>
      </c>
      <c r="Z1977" s="229" t="str">
        <f>IFERROR(IF(VLOOKUP($C1977,'MSCI Database'!$C:$R,12, FALSE)="","",VLOOKUP($C1977,'MSCI Database'!$C:$R,12, FALSE)),"")</f>
        <v>Reported</v>
      </c>
      <c r="AA1977" s="229" t="str">
        <f>IFERROR(IF(VLOOKUP($C1977,'MSCI Database'!$C:$R,13, FALSE)="","",VLOOKUP($C1977,'MSCI Database'!$C:$R,13, FALSE)),"")</f>
        <v>Overall environmental management practices trail those of peers</v>
      </c>
    </row>
    <row r="1978" spans="1:27" s="130" customFormat="1" ht="15" hidden="1" customHeight="1" outlineLevel="1">
      <c r="A1978" s="130" t="s">
        <v>1469</v>
      </c>
      <c r="B1978" s="130" t="s">
        <v>1470</v>
      </c>
      <c r="C1978" s="130" t="s">
        <v>1471</v>
      </c>
      <c r="D1978" s="130" t="s">
        <v>18678</v>
      </c>
      <c r="E1978" s="130" t="s">
        <v>18688</v>
      </c>
      <c r="F1978" s="215">
        <v>0.1286104851639388</v>
      </c>
      <c r="G1978" s="132" t="str">
        <f ca="1">IFERROR(_xll.BQL($A1978, "cur_mkt_cap(currency=EUR)")/1000000, " ")</f>
        <v xml:space="preserve"> </v>
      </c>
      <c r="M1978" s="308"/>
      <c r="N1978" s="215">
        <f t="shared" si="88"/>
        <v>1.3931193320341063E-3</v>
      </c>
      <c r="O1978" s="172" t="str">
        <f>IFERROR(IF(VLOOKUP($C1978,'MSCI Database'!$C:$R,2, FALSE)="","",VLOOKUP($C1978,'MSCI Database'!$C:$R,2, FALSE)),"")</f>
        <v>Banks</v>
      </c>
      <c r="P1978" s="229" t="str">
        <f>IFERROR(IF(VLOOKUP($C1978,'MSCI Database'!$C:$R,3, FALSE)="","",VLOOKUP($C1978,'MSCI Database'!$C:$R,3, FALSE)),"")</f>
        <v>A</v>
      </c>
      <c r="Q1978" s="229" t="str">
        <f>IFERROR(IF(VLOOKUP($C1978,'MSCI Database'!$C:$R,4, FALSE)="","",VLOOKUP($C1978,'MSCI Database'!$C:$R,4, FALSE)),"")</f>
        <v>1</v>
      </c>
      <c r="R1978" s="229">
        <f>IFERROR(IF(VLOOKUP($C1978,'MSCI Database'!$C:$R,5, FALSE)="","",VLOOKUP($C1978,'MSCI Database'!$C:$R,5, FALSE)),"")</f>
        <v>6.2</v>
      </c>
      <c r="S1978" s="229">
        <f>IFERROR(IF(VLOOKUP($C1978,'MSCI Database'!$C:$R,6, FALSE)="","",VLOOKUP($C1978,'MSCI Database'!$C:$R,6, FALSE)),"")</f>
        <v>4.7</v>
      </c>
      <c r="T1978" s="229">
        <f>IFERROR(IF(VLOOKUP($C1978,'MSCI Database'!$C:$R,7, FALSE)="","",VLOOKUP($C1978,'MSCI Database'!$C:$R,7, FALSE)),"")</f>
        <v>4.4000000000000004</v>
      </c>
      <c r="U1978" s="229">
        <f>IFERROR(IF(VLOOKUP($C1978,'MSCI Database'!$C:$R,8, FALSE)="","",VLOOKUP($C1978,'MSCI Database'!$C:$R,8, FALSE)),"")</f>
        <v>4.7</v>
      </c>
      <c r="V1978" s="229">
        <f>IFERROR(IF(VLOOKUP($C1978,'MSCI Database'!$C:$R,9, FALSE)="","",VLOOKUP($C1978,'MSCI Database'!$C:$R,9, FALSE)),"")</f>
        <v>4.5999999999999996</v>
      </c>
      <c r="W1978" s="215">
        <f t="shared" ca="1" si="89"/>
        <v>0</v>
      </c>
      <c r="X1978" s="276">
        <f>IFERROR(IF(VLOOKUP($C1978,'MSCI Database'!$C:$R,10, FALSE)="","",VLOOKUP($C1978,'MSCI Database'!$C:$R,10, FALSE)),"")</f>
        <v>272028</v>
      </c>
      <c r="Y1978" s="229" t="str">
        <f>IFERROR(IF(VLOOKUP($C1978,'MSCI Database'!$C:$R,11, FALSE)="","",VLOOKUP($C1978,'MSCI Database'!$C:$R,11, FALSE)),"")</f>
        <v>2019</v>
      </c>
      <c r="Z1978" s="229" t="str">
        <f>IFERROR(IF(VLOOKUP($C1978,'MSCI Database'!$C:$R,12, FALSE)="","",VLOOKUP($C1978,'MSCI Database'!$C:$R,12, FALSE)),"")</f>
        <v>Reported</v>
      </c>
      <c r="AA1978" s="229" t="str">
        <f>IFERROR(IF(VLOOKUP($C1978,'MSCI Database'!$C:$R,13, FALSE)="","",VLOOKUP($C1978,'MSCI Database'!$C:$R,13, FALSE)),"")</f>
        <v>Strong governance policies and oversight, despite regulatory lapses, drive upgrade</v>
      </c>
    </row>
    <row r="1979" spans="1:27" s="130" customFormat="1" ht="15" hidden="1" customHeight="1" outlineLevel="1">
      <c r="A1979" s="130" t="s">
        <v>5578</v>
      </c>
      <c r="B1979" s="130" t="s">
        <v>5579</v>
      </c>
      <c r="C1979" s="130" t="s">
        <v>5580</v>
      </c>
      <c r="D1979" s="130" t="s">
        <v>18701</v>
      </c>
      <c r="E1979" s="130" t="s">
        <v>18707</v>
      </c>
      <c r="F1979" s="215">
        <v>1.323085520441779E-2</v>
      </c>
      <c r="G1979" s="132" t="str">
        <f ca="1">IFERROR(_xll.BQL($A1979, "cur_mkt_cap(currency=EUR)")/1000000, " ")</f>
        <v xml:space="preserve"> </v>
      </c>
      <c r="M1979" s="308"/>
      <c r="N1979" s="215">
        <f t="shared" si="88"/>
        <v>1.4331770960293911E-4</v>
      </c>
      <c r="O1979" s="172" t="str">
        <f>IFERROR(IF(VLOOKUP($C1979,'MSCI Database'!$C:$R,2, FALSE)="","",VLOOKUP($C1979,'MSCI Database'!$C:$R,2, FALSE)),"")</f>
        <v>Integrated Oil &amp; Gas</v>
      </c>
      <c r="P1979" s="229" t="str">
        <f>IFERROR(IF(VLOOKUP($C1979,'MSCI Database'!$C:$R,3, FALSE)="","",VLOOKUP($C1979,'MSCI Database'!$C:$R,3, FALSE)),"")</f>
        <v>BB</v>
      </c>
      <c r="Q1979" s="229" t="str">
        <f>IFERROR(IF(VLOOKUP($C1979,'MSCI Database'!$C:$R,4, FALSE)="","",VLOOKUP($C1979,'MSCI Database'!$C:$R,4, FALSE)),"")</f>
        <v>1</v>
      </c>
      <c r="R1979" s="229">
        <f>IFERROR(IF(VLOOKUP($C1979,'MSCI Database'!$C:$R,5, FALSE)="","",VLOOKUP($C1979,'MSCI Database'!$C:$R,5, FALSE)),"")</f>
        <v>4.2</v>
      </c>
      <c r="S1979" s="229">
        <f>IFERROR(IF(VLOOKUP($C1979,'MSCI Database'!$C:$R,6, FALSE)="","",VLOOKUP($C1979,'MSCI Database'!$C:$R,6, FALSE)),"")</f>
        <v>5.4</v>
      </c>
      <c r="T1979" s="229">
        <f>IFERROR(IF(VLOOKUP($C1979,'MSCI Database'!$C:$R,7, FALSE)="","",VLOOKUP($C1979,'MSCI Database'!$C:$R,7, FALSE)),"")</f>
        <v>4.7</v>
      </c>
      <c r="U1979" s="229">
        <f>IFERROR(IF(VLOOKUP($C1979,'MSCI Database'!$C:$R,8, FALSE)="","",VLOOKUP($C1979,'MSCI Database'!$C:$R,8, FALSE)),"")</f>
        <v>2.7</v>
      </c>
      <c r="V1979" s="229">
        <f>IFERROR(IF(VLOOKUP($C1979,'MSCI Database'!$C:$R,9, FALSE)="","",VLOOKUP($C1979,'MSCI Database'!$C:$R,9, FALSE)),"")</f>
        <v>4.3</v>
      </c>
      <c r="W1979" s="215">
        <f t="shared" ca="1" si="89"/>
        <v>0</v>
      </c>
      <c r="X1979" s="276">
        <f>IFERROR(IF(VLOOKUP($C1979,'MSCI Database'!$C:$R,10, FALSE)="","",VLOOKUP($C1979,'MSCI Database'!$C:$R,10, FALSE)),"")</f>
        <v>81200000</v>
      </c>
      <c r="Y1979" s="229" t="str">
        <f>IFERROR(IF(VLOOKUP($C1979,'MSCI Database'!$C:$R,11, FALSE)="","",VLOOKUP($C1979,'MSCI Database'!$C:$R,11, FALSE)),"")</f>
        <v>2019</v>
      </c>
      <c r="Z1979" s="229" t="str">
        <f>IFERROR(IF(VLOOKUP($C1979,'MSCI Database'!$C:$R,12, FALSE)="","",VLOOKUP($C1979,'MSCI Database'!$C:$R,12, FALSE)),"")</f>
        <v>Reported</v>
      </c>
      <c r="AA1979" s="229" t="str">
        <f>IFERROR(IF(VLOOKUP($C1979,'MSCI Database'!$C:$R,13, FALSE)="","",VLOOKUP($C1979,'MSCI Database'!$C:$R,13, FALSE)),"")</f>
        <v>Improved carbon mitigation practices</v>
      </c>
    </row>
    <row r="1980" spans="1:27" s="130" customFormat="1" ht="15" hidden="1" customHeight="1" outlineLevel="1">
      <c r="A1980" s="130" t="s">
        <v>5417</v>
      </c>
      <c r="B1980" s="130" t="s">
        <v>5418</v>
      </c>
      <c r="C1980" s="130" t="s">
        <v>5419</v>
      </c>
      <c r="D1980" s="130" t="s">
        <v>12153</v>
      </c>
      <c r="E1980" s="130" t="s">
        <v>18704</v>
      </c>
      <c r="F1980" s="215">
        <v>2.035933981215144E-2</v>
      </c>
      <c r="G1980" s="132" t="str">
        <f ca="1">IFERROR(_xll.BQL($A1980, "cur_mkt_cap(currency=EUR)")/1000000, " ")</f>
        <v xml:space="preserve"> </v>
      </c>
      <c r="M1980" s="308"/>
      <c r="N1980" s="215">
        <f t="shared" si="88"/>
        <v>2.2053404000152644E-4</v>
      </c>
      <c r="O1980" s="172" t="str">
        <f>IFERROR(IF(VLOOKUP($C1980,'MSCI Database'!$C:$R,2, FALSE)="","",VLOOKUP($C1980,'MSCI Database'!$C:$R,2, FALSE)),"")</f>
        <v>Real Estate Development &amp; Diversified Activities</v>
      </c>
      <c r="P1980" s="229" t="str">
        <f>IFERROR(IF(VLOOKUP($C1980,'MSCI Database'!$C:$R,3, FALSE)="","",VLOOKUP($C1980,'MSCI Database'!$C:$R,3, FALSE)),"")</f>
        <v>BB</v>
      </c>
      <c r="Q1980" s="229" t="str">
        <f>IFERROR(IF(VLOOKUP($C1980,'MSCI Database'!$C:$R,4, FALSE)="","",VLOOKUP($C1980,'MSCI Database'!$C:$R,4, FALSE)),"")</f>
        <v>1</v>
      </c>
      <c r="R1980" s="229">
        <f>IFERROR(IF(VLOOKUP($C1980,'MSCI Database'!$C:$R,5, FALSE)="","",VLOOKUP($C1980,'MSCI Database'!$C:$R,5, FALSE)),"")</f>
        <v>4.0999999999999996</v>
      </c>
      <c r="S1980" s="229">
        <f>IFERROR(IF(VLOOKUP($C1980,'MSCI Database'!$C:$R,6, FALSE)="","",VLOOKUP($C1980,'MSCI Database'!$C:$R,6, FALSE)),"")</f>
        <v>4.5</v>
      </c>
      <c r="T1980" s="229">
        <f>IFERROR(IF(VLOOKUP($C1980,'MSCI Database'!$C:$R,7, FALSE)="","",VLOOKUP($C1980,'MSCI Database'!$C:$R,7, FALSE)),"")</f>
        <v>4.4000000000000004</v>
      </c>
      <c r="U1980" s="229">
        <f>IFERROR(IF(VLOOKUP($C1980,'MSCI Database'!$C:$R,8, FALSE)="","",VLOOKUP($C1980,'MSCI Database'!$C:$R,8, FALSE)),"")</f>
        <v>3.4</v>
      </c>
      <c r="V1980" s="229">
        <f>IFERROR(IF(VLOOKUP($C1980,'MSCI Database'!$C:$R,9, FALSE)="","",VLOOKUP($C1980,'MSCI Database'!$C:$R,9, FALSE)),"")</f>
        <v>4.0999999999999996</v>
      </c>
      <c r="W1980" s="215">
        <f t="shared" ca="1" si="89"/>
        <v>0</v>
      </c>
      <c r="X1980" s="276">
        <f>IFERROR(IF(VLOOKUP($C1980,'MSCI Database'!$C:$R,10, FALSE)="","",VLOOKUP($C1980,'MSCI Database'!$C:$R,10, FALSE)),"")</f>
        <v>302379</v>
      </c>
      <c r="Y1980" s="229" t="str">
        <f>IFERROR(IF(VLOOKUP($C1980,'MSCI Database'!$C:$R,11, FALSE)="","",VLOOKUP($C1980,'MSCI Database'!$C:$R,11, FALSE)),"")</f>
        <v>2019</v>
      </c>
      <c r="Z1980" s="229" t="str">
        <f>IFERROR(IF(VLOOKUP($C1980,'MSCI Database'!$C:$R,12, FALSE)="","",VLOOKUP($C1980,'MSCI Database'!$C:$R,12, FALSE)),"")</f>
        <v>Reported</v>
      </c>
      <c r="AA1980" s="229" t="str">
        <f>IFERROR(IF(VLOOKUP($C1980,'MSCI Database'!$C:$R,13, FALSE)="","",VLOOKUP($C1980,'MSCI Database'!$C:$R,13, FALSE)),"")</f>
        <v>Improved governance practices allay apprehensions on board effectiveness; strong quality management</v>
      </c>
    </row>
    <row r="1981" spans="1:27" s="130" customFormat="1" ht="15" hidden="1" customHeight="1" outlineLevel="1">
      <c r="A1981" s="130" t="s">
        <v>4247</v>
      </c>
      <c r="B1981" s="130" t="s">
        <v>4248</v>
      </c>
      <c r="C1981" s="130" t="s">
        <v>4249</v>
      </c>
      <c r="D1981" s="130" t="s">
        <v>18672</v>
      </c>
      <c r="E1981" s="130" t="s">
        <v>18673</v>
      </c>
      <c r="F1981" s="215">
        <v>9.1589490957012798E-3</v>
      </c>
      <c r="G1981" s="132" t="str">
        <f ca="1">IFERROR(_xll.BQL($A1981, "cur_mkt_cap(currency=EUR)")/1000000, " ")</f>
        <v xml:space="preserve"> </v>
      </c>
      <c r="M1981" s="308"/>
      <c r="N1981" s="215">
        <f t="shared" si="88"/>
        <v>9.9210488398930314E-5</v>
      </c>
      <c r="O1981" s="172" t="str">
        <f>IFERROR(IF(VLOOKUP($C1981,'MSCI Database'!$C:$R,2, FALSE)="","",VLOOKUP($C1981,'MSCI Database'!$C:$R,2, FALSE)),"")</f>
        <v>Trading Companies &amp; Distributors</v>
      </c>
      <c r="P1981" s="229" t="str">
        <f>IFERROR(IF(VLOOKUP($C1981,'MSCI Database'!$C:$R,3, FALSE)="","",VLOOKUP($C1981,'MSCI Database'!$C:$R,3, FALSE)),"")</f>
        <v>BB</v>
      </c>
      <c r="Q1981" s="229" t="str">
        <f>IFERROR(IF(VLOOKUP($C1981,'MSCI Database'!$C:$R,4, FALSE)="","",VLOOKUP($C1981,'MSCI Database'!$C:$R,4, FALSE)),"")</f>
        <v>-1</v>
      </c>
      <c r="R1981" s="229">
        <f>IFERROR(IF(VLOOKUP($C1981,'MSCI Database'!$C:$R,5, FALSE)="","",VLOOKUP($C1981,'MSCI Database'!$C:$R,5, FALSE)),"")</f>
        <v>3.1</v>
      </c>
      <c r="S1981" s="229">
        <f>IFERROR(IF(VLOOKUP($C1981,'MSCI Database'!$C:$R,6, FALSE)="","",VLOOKUP($C1981,'MSCI Database'!$C:$R,6, FALSE)),"")</f>
        <v>3.9</v>
      </c>
      <c r="T1981" s="229">
        <f>IFERROR(IF(VLOOKUP($C1981,'MSCI Database'!$C:$R,7, FALSE)="","",VLOOKUP($C1981,'MSCI Database'!$C:$R,7, FALSE)),"")</f>
        <v>6</v>
      </c>
      <c r="U1981" s="229">
        <f>IFERROR(IF(VLOOKUP($C1981,'MSCI Database'!$C:$R,8, FALSE)="","",VLOOKUP($C1981,'MSCI Database'!$C:$R,8, FALSE)),"")</f>
        <v>3.7</v>
      </c>
      <c r="V1981" s="229">
        <f>IFERROR(IF(VLOOKUP($C1981,'MSCI Database'!$C:$R,9, FALSE)="","",VLOOKUP($C1981,'MSCI Database'!$C:$R,9, FALSE)),"")</f>
        <v>4.3</v>
      </c>
      <c r="W1981" s="215">
        <f t="shared" ca="1" si="89"/>
        <v>0</v>
      </c>
      <c r="X1981" s="276">
        <f>IFERROR(IF(VLOOKUP($C1981,'MSCI Database'!$C:$R,10, FALSE)="","",VLOOKUP($C1981,'MSCI Database'!$C:$R,10, FALSE)),"")</f>
        <v>22224</v>
      </c>
      <c r="Y1981" s="229" t="str">
        <f>IFERROR(IF(VLOOKUP($C1981,'MSCI Database'!$C:$R,11, FALSE)="","",VLOOKUP($C1981,'MSCI Database'!$C:$R,11, FALSE)),"")</f>
        <v>2019</v>
      </c>
      <c r="Z1981" s="229" t="str">
        <f>IFERROR(IF(VLOOKUP($C1981,'MSCI Database'!$C:$R,12, FALSE)="","",VLOOKUP($C1981,'MSCI Database'!$C:$R,12, FALSE)),"")</f>
        <v>E.Segmt-Moderately Low</v>
      </c>
      <c r="AA1981" s="229" t="str">
        <f>IFERROR(IF(VLOOKUP($C1981,'MSCI Database'!$C:$R,13, FALSE)="","",VLOOKUP($C1981,'MSCI Database'!$C:$R,13, FALSE)),"")</f>
        <v>Limited ethics policies and programs relative to peers</v>
      </c>
    </row>
    <row r="1982" spans="1:27" s="130" customFormat="1" ht="15" hidden="1" customHeight="1" outlineLevel="1">
      <c r="A1982" s="130" t="s">
        <v>3910</v>
      </c>
      <c r="B1982" s="130" t="s">
        <v>3911</v>
      </c>
      <c r="C1982" s="130" t="s">
        <v>3912</v>
      </c>
      <c r="D1982" s="130" t="s">
        <v>18672</v>
      </c>
      <c r="E1982" s="130" t="s">
        <v>18689</v>
      </c>
      <c r="F1982" s="215">
        <v>9.022362428285087E-3</v>
      </c>
      <c r="G1982" s="132" t="str">
        <f ca="1">IFERROR(_xll.BQL($A1982, "cur_mkt_cap(currency=EUR)")/1000000, " ")</f>
        <v xml:space="preserve"> </v>
      </c>
      <c r="M1982" s="308"/>
      <c r="N1982" s="215">
        <f t="shared" si="88"/>
        <v>9.7730970406030584E-5</v>
      </c>
      <c r="O1982" s="172" t="str">
        <f>IFERROR(IF(VLOOKUP($C1982,'MSCI Database'!$C:$R,2, FALSE)="","",VLOOKUP($C1982,'MSCI Database'!$C:$R,2, FALSE)),"")</f>
        <v>Software &amp; Services</v>
      </c>
      <c r="P1982" s="229" t="str">
        <f>IFERROR(IF(VLOOKUP($C1982,'MSCI Database'!$C:$R,3, FALSE)="","",VLOOKUP($C1982,'MSCI Database'!$C:$R,3, FALSE)),"")</f>
        <v>BB</v>
      </c>
      <c r="Q1982" s="229" t="str">
        <f>IFERROR(IF(VLOOKUP($C1982,'MSCI Database'!$C:$R,4, FALSE)="","",VLOOKUP($C1982,'MSCI Database'!$C:$R,4, FALSE)),"")</f>
        <v>1</v>
      </c>
      <c r="R1982" s="229">
        <f>IFERROR(IF(VLOOKUP($C1982,'MSCI Database'!$C:$R,5, FALSE)="","",VLOOKUP($C1982,'MSCI Database'!$C:$R,5, FALSE)),"")</f>
        <v>4</v>
      </c>
      <c r="S1982" s="229">
        <f>IFERROR(IF(VLOOKUP($C1982,'MSCI Database'!$C:$R,6, FALSE)="","",VLOOKUP($C1982,'MSCI Database'!$C:$R,6, FALSE)),"")</f>
        <v>8</v>
      </c>
      <c r="T1982" s="229">
        <f>IFERROR(IF(VLOOKUP($C1982,'MSCI Database'!$C:$R,7, FALSE)="","",VLOOKUP($C1982,'MSCI Database'!$C:$R,7, FALSE)),"")</f>
        <v>5.0999999999999996</v>
      </c>
      <c r="U1982" s="229">
        <f>IFERROR(IF(VLOOKUP($C1982,'MSCI Database'!$C:$R,8, FALSE)="","",VLOOKUP($C1982,'MSCI Database'!$C:$R,8, FALSE)),"")</f>
        <v>2.9</v>
      </c>
      <c r="V1982" s="229">
        <f>IFERROR(IF(VLOOKUP($C1982,'MSCI Database'!$C:$R,9, FALSE)="","",VLOOKUP($C1982,'MSCI Database'!$C:$R,9, FALSE)),"")</f>
        <v>4.3</v>
      </c>
      <c r="W1982" s="215">
        <f t="shared" ca="1" si="89"/>
        <v>0</v>
      </c>
      <c r="X1982" s="276">
        <f>IFERROR(IF(VLOOKUP($C1982,'MSCI Database'!$C:$R,10, FALSE)="","",VLOOKUP($C1982,'MSCI Database'!$C:$R,10, FALSE)),"")</f>
        <v>19280</v>
      </c>
      <c r="Y1982" s="229" t="str">
        <f>IFERROR(IF(VLOOKUP($C1982,'MSCI Database'!$C:$R,11, FALSE)="","",VLOOKUP($C1982,'MSCI Database'!$C:$R,11, FALSE)),"")</f>
        <v>2019</v>
      </c>
      <c r="Z1982" s="229" t="str">
        <f>IFERROR(IF(VLOOKUP($C1982,'MSCI Database'!$C:$R,12, FALSE)="","",VLOOKUP($C1982,'MSCI Database'!$C:$R,12, FALSE)),"")</f>
        <v>E.Segmt-High</v>
      </c>
      <c r="AA1982" s="229" t="str">
        <f>IFERROR(IF(VLOOKUP($C1982,'MSCI Database'!$C:$R,13, FALSE)="","",VLOOKUP($C1982,'MSCI Database'!$C:$R,13, FALSE)),"")</f>
        <v>Improved data security and talent management programs; weak governance practices persist</v>
      </c>
    </row>
    <row r="1983" spans="1:27" s="130" customFormat="1" ht="15" hidden="1" customHeight="1" outlineLevel="1">
      <c r="A1983" s="130" t="s">
        <v>5073</v>
      </c>
      <c r="B1983" s="130" t="s">
        <v>5074</v>
      </c>
      <c r="C1983" s="130" t="s">
        <v>5075</v>
      </c>
      <c r="D1983" s="130" t="s">
        <v>18702</v>
      </c>
      <c r="E1983" s="130" t="s">
        <v>18690</v>
      </c>
      <c r="F1983" s="215">
        <v>4.6768492230344259E-2</v>
      </c>
      <c r="G1983" s="132" t="str">
        <f ca="1">IFERROR(_xll.BQL($A1983, "cur_mkt_cap(currency=EUR)")/1000000, " ")</f>
        <v xml:space="preserve"> </v>
      </c>
      <c r="M1983" s="308"/>
      <c r="N1983" s="215">
        <f t="shared" si="88"/>
        <v>5.0660014673864322E-4</v>
      </c>
      <c r="O1983" s="172" t="str">
        <f>IFERROR(IF(VLOOKUP($C1983,'MSCI Database'!$C:$R,2, FALSE)="","",VLOOKUP($C1983,'MSCI Database'!$C:$R,2, FALSE)),"")</f>
        <v>Telecommunication Services</v>
      </c>
      <c r="P1983" s="229" t="str">
        <f>IFERROR(IF(VLOOKUP($C1983,'MSCI Database'!$C:$R,3, FALSE)="","",VLOOKUP($C1983,'MSCI Database'!$C:$R,3, FALSE)),"")</f>
        <v>B</v>
      </c>
      <c r="Q1983" s="229" t="str">
        <f>IFERROR(IF(VLOOKUP($C1983,'MSCI Database'!$C:$R,4, FALSE)="","",VLOOKUP($C1983,'MSCI Database'!$C:$R,4, FALSE)),"")</f>
        <v>0</v>
      </c>
      <c r="R1983" s="229">
        <f>IFERROR(IF(VLOOKUP($C1983,'MSCI Database'!$C:$R,5, FALSE)="","",VLOOKUP($C1983,'MSCI Database'!$C:$R,5, FALSE)),"")</f>
        <v>2.4</v>
      </c>
      <c r="S1983" s="229">
        <f>IFERROR(IF(VLOOKUP($C1983,'MSCI Database'!$C:$R,6, FALSE)="","",VLOOKUP($C1983,'MSCI Database'!$C:$R,6, FALSE)),"")</f>
        <v>10</v>
      </c>
      <c r="T1983" s="229">
        <f>IFERROR(IF(VLOOKUP($C1983,'MSCI Database'!$C:$R,7, FALSE)="","",VLOOKUP($C1983,'MSCI Database'!$C:$R,7, FALSE)),"")</f>
        <v>4.9000000000000004</v>
      </c>
      <c r="U1983" s="229">
        <f>IFERROR(IF(VLOOKUP($C1983,'MSCI Database'!$C:$R,8, FALSE)="","",VLOOKUP($C1983,'MSCI Database'!$C:$R,8, FALSE)),"")</f>
        <v>1.7</v>
      </c>
      <c r="V1983" s="229">
        <f>IFERROR(IF(VLOOKUP($C1983,'MSCI Database'!$C:$R,9, FALSE)="","",VLOOKUP($C1983,'MSCI Database'!$C:$R,9, FALSE)),"")</f>
        <v>3.9</v>
      </c>
      <c r="W1983" s="215">
        <f t="shared" ca="1" si="89"/>
        <v>0</v>
      </c>
      <c r="X1983" s="276">
        <f>IFERROR(IF(VLOOKUP($C1983,'MSCI Database'!$C:$R,10, FALSE)="","",VLOOKUP($C1983,'MSCI Database'!$C:$R,10, FALSE)),"")</f>
        <v>3081873</v>
      </c>
      <c r="Y1983" s="229" t="str">
        <f>IFERROR(IF(VLOOKUP($C1983,'MSCI Database'!$C:$R,11, FALSE)="","",VLOOKUP($C1983,'MSCI Database'!$C:$R,11, FALSE)),"")</f>
        <v>2019</v>
      </c>
      <c r="Z1983" s="229" t="str">
        <f>IFERROR(IF(VLOOKUP($C1983,'MSCI Database'!$C:$R,12, FALSE)="","",VLOOKUP($C1983,'MSCI Database'!$C:$R,12, FALSE)),"")</f>
        <v>Reported</v>
      </c>
      <c r="AA1983" s="229" t="str">
        <f>IFERROR(IF(VLOOKUP($C1983,'MSCI Database'!$C:$R,13, FALSE)="","",VLOOKUP($C1983,'MSCI Database'!$C:$R,13, FALSE)),"")</f>
        <v>Labor and governance related risks persist despite some improvements in data security policies</v>
      </c>
    </row>
    <row r="1984" spans="1:27" s="130" customFormat="1" ht="15" hidden="1" customHeight="1" outlineLevel="1">
      <c r="A1984" s="130" t="s">
        <v>4335</v>
      </c>
      <c r="B1984" s="130" t="s">
        <v>4336</v>
      </c>
      <c r="C1984" s="130" t="s">
        <v>4337</v>
      </c>
      <c r="D1984" s="130" t="s">
        <v>18672</v>
      </c>
      <c r="E1984" s="130" t="s">
        <v>18689</v>
      </c>
      <c r="F1984" s="215">
        <v>8.8232275671595948E-3</v>
      </c>
      <c r="G1984" s="132" t="str">
        <f ca="1">IFERROR(_xll.BQL($A1984, "cur_mkt_cap(currency=EUR)")/1000000, " ")</f>
        <v xml:space="preserve"> </v>
      </c>
      <c r="M1984" s="308"/>
      <c r="N1984" s="215">
        <f t="shared" si="88"/>
        <v>9.5573925244726458E-5</v>
      </c>
      <c r="O1984" s="172" t="str">
        <f>IFERROR(IF(VLOOKUP($C1984,'MSCI Database'!$C:$R,2, FALSE)="","",VLOOKUP($C1984,'MSCI Database'!$C:$R,2, FALSE)),"")</f>
        <v>Semiconductors &amp; Semiconductor Equipment</v>
      </c>
      <c r="P1984" s="229" t="str">
        <f>IFERROR(IF(VLOOKUP($C1984,'MSCI Database'!$C:$R,3, FALSE)="","",VLOOKUP($C1984,'MSCI Database'!$C:$R,3, FALSE)),"")</f>
        <v>A</v>
      </c>
      <c r="Q1984" s="229" t="str">
        <f>IFERROR(IF(VLOOKUP($C1984,'MSCI Database'!$C:$R,4, FALSE)="","",VLOOKUP($C1984,'MSCI Database'!$C:$R,4, FALSE)),"")</f>
        <v>0</v>
      </c>
      <c r="R1984" s="229">
        <f>IFERROR(IF(VLOOKUP($C1984,'MSCI Database'!$C:$R,5, FALSE)="","",VLOOKUP($C1984,'MSCI Database'!$C:$R,5, FALSE)),"")</f>
        <v>6.5</v>
      </c>
      <c r="S1984" s="229">
        <f>IFERROR(IF(VLOOKUP($C1984,'MSCI Database'!$C:$R,6, FALSE)="","",VLOOKUP($C1984,'MSCI Database'!$C:$R,6, FALSE)),"")</f>
        <v>6.4</v>
      </c>
      <c r="T1984" s="229">
        <f>IFERROR(IF(VLOOKUP($C1984,'MSCI Database'!$C:$R,7, FALSE)="","",VLOOKUP($C1984,'MSCI Database'!$C:$R,7, FALSE)),"")</f>
        <v>6.2</v>
      </c>
      <c r="U1984" s="229">
        <f>IFERROR(IF(VLOOKUP($C1984,'MSCI Database'!$C:$R,8, FALSE)="","",VLOOKUP($C1984,'MSCI Database'!$C:$R,8, FALSE)),"")</f>
        <v>4.3</v>
      </c>
      <c r="V1984" s="229">
        <f>IFERROR(IF(VLOOKUP($C1984,'MSCI Database'!$C:$R,9, FALSE)="","",VLOOKUP($C1984,'MSCI Database'!$C:$R,9, FALSE)),"")</f>
        <v>5.6</v>
      </c>
      <c r="W1984" s="215">
        <f t="shared" ca="1" si="89"/>
        <v>0</v>
      </c>
      <c r="X1984" s="276">
        <f>IFERROR(IF(VLOOKUP($C1984,'MSCI Database'!$C:$R,10, FALSE)="","",VLOOKUP($C1984,'MSCI Database'!$C:$R,10, FALSE)),"")</f>
        <v>680925</v>
      </c>
      <c r="Y1984" s="229" t="str">
        <f>IFERROR(IF(VLOOKUP($C1984,'MSCI Database'!$C:$R,11, FALSE)="","",VLOOKUP($C1984,'MSCI Database'!$C:$R,11, FALSE)),"")</f>
        <v>2019</v>
      </c>
      <c r="Z1984" s="229" t="str">
        <f>IFERROR(IF(VLOOKUP($C1984,'MSCI Database'!$C:$R,12, FALSE)="","",VLOOKUP($C1984,'MSCI Database'!$C:$R,12, FALSE)),"")</f>
        <v>Reported</v>
      </c>
      <c r="AA1984" s="229" t="str">
        <f>IFERROR(IF(VLOOKUP($C1984,'MSCI Database'!$C:$R,13, FALSE)="","",VLOOKUP($C1984,'MSCI Database'!$C:$R,13, FALSE)),"")</f>
        <v>Strong clean tech potential and employee retention practices; lags global peers in board structure</v>
      </c>
    </row>
    <row r="1985" spans="1:27" s="130" customFormat="1" ht="15" hidden="1" customHeight="1" outlineLevel="1">
      <c r="A1985" s="130" t="s">
        <v>1521</v>
      </c>
      <c r="B1985" s="130" t="s">
        <v>1429</v>
      </c>
      <c r="C1985" s="130" t="s">
        <v>1522</v>
      </c>
      <c r="D1985" s="130" t="s">
        <v>18678</v>
      </c>
      <c r="E1985" s="130" t="s">
        <v>18688</v>
      </c>
      <c r="F1985" s="215">
        <v>0.1211294313970018</v>
      </c>
      <c r="G1985" s="132" t="str">
        <f ca="1">IFERROR(_xll.BQL($A1985, "cur_mkt_cap(currency=EUR)")/1000000, " ")</f>
        <v xml:space="preserve"> </v>
      </c>
      <c r="M1985" s="308"/>
      <c r="N1985" s="215">
        <f t="shared" si="88"/>
        <v>1.3120839435630835E-3</v>
      </c>
      <c r="O1985" s="172" t="str">
        <f>IFERROR(IF(VLOOKUP($C1985,'MSCI Database'!$C:$R,2, FALSE)="","",VLOOKUP($C1985,'MSCI Database'!$C:$R,2, FALSE)),"")</f>
        <v>Life &amp; Health Insurance</v>
      </c>
      <c r="P1985" s="229" t="str">
        <f>IFERROR(IF(VLOOKUP($C1985,'MSCI Database'!$C:$R,3, FALSE)="","",VLOOKUP($C1985,'MSCI Database'!$C:$R,3, FALSE)),"")</f>
        <v>A</v>
      </c>
      <c r="Q1985" s="229" t="str">
        <f>IFERROR(IF(VLOOKUP($C1985,'MSCI Database'!$C:$R,4, FALSE)="","",VLOOKUP($C1985,'MSCI Database'!$C:$R,4, FALSE)),"")</f>
        <v>1</v>
      </c>
      <c r="R1985" s="229">
        <f>IFERROR(IF(VLOOKUP($C1985,'MSCI Database'!$C:$R,5, FALSE)="","",VLOOKUP($C1985,'MSCI Database'!$C:$R,5, FALSE)),"")</f>
        <v>6.3</v>
      </c>
      <c r="S1985" s="229">
        <f>IFERROR(IF(VLOOKUP($C1985,'MSCI Database'!$C:$R,6, FALSE)="","",VLOOKUP($C1985,'MSCI Database'!$C:$R,6, FALSE)),"")</f>
        <v>3.9</v>
      </c>
      <c r="T1985" s="229">
        <f>IFERROR(IF(VLOOKUP($C1985,'MSCI Database'!$C:$R,7, FALSE)="","",VLOOKUP($C1985,'MSCI Database'!$C:$R,7, FALSE)),"")</f>
        <v>4.9000000000000004</v>
      </c>
      <c r="U1985" s="229">
        <f>IFERROR(IF(VLOOKUP($C1985,'MSCI Database'!$C:$R,8, FALSE)="","",VLOOKUP($C1985,'MSCI Database'!$C:$R,8, FALSE)),"")</f>
        <v>4.4000000000000004</v>
      </c>
      <c r="V1985" s="229">
        <f>IFERROR(IF(VLOOKUP($C1985,'MSCI Database'!$C:$R,9, FALSE)="","",VLOOKUP($C1985,'MSCI Database'!$C:$R,9, FALSE)),"")</f>
        <v>4.7</v>
      </c>
      <c r="W1985" s="215">
        <f t="shared" ca="1" si="89"/>
        <v>0</v>
      </c>
      <c r="X1985" s="276">
        <f>IFERROR(IF(VLOOKUP($C1985,'MSCI Database'!$C:$R,10, FALSE)="","",VLOOKUP($C1985,'MSCI Database'!$C:$R,10, FALSE)),"")</f>
        <v>480401</v>
      </c>
      <c r="Y1985" s="229" t="str">
        <f>IFERROR(IF(VLOOKUP($C1985,'MSCI Database'!$C:$R,11, FALSE)="","",VLOOKUP($C1985,'MSCI Database'!$C:$R,11, FALSE)),"")</f>
        <v>2020</v>
      </c>
      <c r="Z1985" s="229" t="str">
        <f>IFERROR(IF(VLOOKUP($C1985,'MSCI Database'!$C:$R,12, FALSE)="","",VLOOKUP($C1985,'MSCI Database'!$C:$R,12, FALSE)),"")</f>
        <v>Reported</v>
      </c>
      <c r="AA1985" s="229" t="str">
        <f>IFERROR(IF(VLOOKUP($C1985,'MSCI Database'!$C:$R,13, FALSE)="","",VLOOKUP($C1985,'MSCI Database'!$C:$R,13, FALSE)),"")</f>
        <v>Improvements in ESG integration and data protection drive upgrade</v>
      </c>
    </row>
    <row r="1986" spans="1:27" s="130" customFormat="1" ht="15" hidden="1" customHeight="1" outlineLevel="1">
      <c r="A1986" s="130" t="s">
        <v>6042</v>
      </c>
      <c r="B1986" s="130" t="s">
        <v>6043</v>
      </c>
      <c r="C1986" s="130" t="s">
        <v>6044</v>
      </c>
      <c r="D1986" s="130" t="s">
        <v>12137</v>
      </c>
      <c r="E1986" s="130" t="s">
        <v>18689</v>
      </c>
      <c r="F1986" s="215">
        <v>3.1417201194655388E-2</v>
      </c>
      <c r="G1986" s="132" t="str">
        <f ca="1">IFERROR(_xll.BQL($A1986, "cur_mkt_cap(currency=EUR)")/1000000, " ")</f>
        <v xml:space="preserve"> </v>
      </c>
      <c r="M1986" s="308"/>
      <c r="N1986" s="215">
        <f t="shared" si="88"/>
        <v>3.4031370215957757E-4</v>
      </c>
      <c r="O1986" s="172" t="str">
        <f>IFERROR(IF(VLOOKUP($C1986,'MSCI Database'!$C:$R,2, FALSE)="","",VLOOKUP($C1986,'MSCI Database'!$C:$R,2, FALSE)),"")</f>
        <v>Semiconductors &amp; Semiconductor Equipment</v>
      </c>
      <c r="P1986" s="229" t="str">
        <f>IFERROR(IF(VLOOKUP($C1986,'MSCI Database'!$C:$R,3, FALSE)="","",VLOOKUP($C1986,'MSCI Database'!$C:$R,3, FALSE)),"")</f>
        <v>B</v>
      </c>
      <c r="Q1986" s="229" t="str">
        <f>IFERROR(IF(VLOOKUP($C1986,'MSCI Database'!$C:$R,4, FALSE)="","",VLOOKUP($C1986,'MSCI Database'!$C:$R,4, FALSE)),"")</f>
        <v>0</v>
      </c>
      <c r="R1986" s="229">
        <f>IFERROR(IF(VLOOKUP($C1986,'MSCI Database'!$C:$R,5, FALSE)="","",VLOOKUP($C1986,'MSCI Database'!$C:$R,5, FALSE)),"")</f>
        <v>2.7</v>
      </c>
      <c r="S1986" s="229">
        <f>IFERROR(IF(VLOOKUP($C1986,'MSCI Database'!$C:$R,6, FALSE)="","",VLOOKUP($C1986,'MSCI Database'!$C:$R,6, FALSE)),"")</f>
        <v>4.8</v>
      </c>
      <c r="T1986" s="229">
        <f>IFERROR(IF(VLOOKUP($C1986,'MSCI Database'!$C:$R,7, FALSE)="","",VLOOKUP($C1986,'MSCI Database'!$C:$R,7, FALSE)),"")</f>
        <v>3.5</v>
      </c>
      <c r="U1986" s="229">
        <f>IFERROR(IF(VLOOKUP($C1986,'MSCI Database'!$C:$R,8, FALSE)="","",VLOOKUP($C1986,'MSCI Database'!$C:$R,8, FALSE)),"")</f>
        <v>4.9000000000000004</v>
      </c>
      <c r="V1986" s="229">
        <f>IFERROR(IF(VLOOKUP($C1986,'MSCI Database'!$C:$R,9, FALSE)="","",VLOOKUP($C1986,'MSCI Database'!$C:$R,9, FALSE)),"")</f>
        <v>4.4000000000000004</v>
      </c>
      <c r="W1986" s="215">
        <f t="shared" ca="1" si="89"/>
        <v>0</v>
      </c>
      <c r="X1986" s="276">
        <f>IFERROR(IF(VLOOKUP($C1986,'MSCI Database'!$C:$R,10, FALSE)="","",VLOOKUP($C1986,'MSCI Database'!$C:$R,10, FALSE)),"")</f>
        <v>62447</v>
      </c>
      <c r="Y1986" s="229" t="str">
        <f>IFERROR(IF(VLOOKUP($C1986,'MSCI Database'!$C:$R,11, FALSE)="","",VLOOKUP($C1986,'MSCI Database'!$C:$R,11, FALSE)),"")</f>
        <v>2019</v>
      </c>
      <c r="Z1986" s="229" t="str">
        <f>IFERROR(IF(VLOOKUP($C1986,'MSCI Database'!$C:$R,12, FALSE)="","",VLOOKUP($C1986,'MSCI Database'!$C:$R,12, FALSE)),"")</f>
        <v>E.Segmt-Low</v>
      </c>
      <c r="AA1986" s="229" t="str">
        <f>IFERROR(IF(VLOOKUP($C1986,'MSCI Database'!$C:$R,13, FALSE)="","",VLOOKUP($C1986,'MSCI Database'!$C:$R,13, FALSE)),"")</f>
        <v>Moderate governance practices, trails peers in conflict-free material sourcing initiatives</v>
      </c>
    </row>
    <row r="1987" spans="1:27" s="130" customFormat="1" ht="15" hidden="1" customHeight="1" outlineLevel="1">
      <c r="A1987" s="130" t="s">
        <v>3922</v>
      </c>
      <c r="B1987" s="130" t="s">
        <v>3923</v>
      </c>
      <c r="C1987" s="130" t="s">
        <v>3924</v>
      </c>
      <c r="D1987" s="130" t="s">
        <v>18672</v>
      </c>
      <c r="E1987" s="130" t="s">
        <v>18673</v>
      </c>
      <c r="F1987" s="215">
        <v>8.146507763358464E-3</v>
      </c>
      <c r="G1987" s="132" t="str">
        <f ca="1">IFERROR(_xll.BQL($A1987, "cur_mkt_cap(currency=EUR)")/1000000, " ")</f>
        <v xml:space="preserve"> </v>
      </c>
      <c r="M1987" s="308"/>
      <c r="N1987" s="215">
        <f t="shared" si="88"/>
        <v>8.8243640782740605E-5</v>
      </c>
      <c r="O1987" s="172" t="str">
        <f>IFERROR(IF(VLOOKUP($C1987,'MSCI Database'!$C:$R,2, FALSE)="","",VLOOKUP($C1987,'MSCI Database'!$C:$R,2, FALSE)),"")</f>
        <v>Road &amp; Rail Transport</v>
      </c>
      <c r="P1987" s="229" t="str">
        <f>IFERROR(IF(VLOOKUP($C1987,'MSCI Database'!$C:$R,3, FALSE)="","",VLOOKUP($C1987,'MSCI Database'!$C:$R,3, FALSE)),"")</f>
        <v>AA</v>
      </c>
      <c r="Q1987" s="229" t="str">
        <f>IFERROR(IF(VLOOKUP($C1987,'MSCI Database'!$C:$R,4, FALSE)="","",VLOOKUP($C1987,'MSCI Database'!$C:$R,4, FALSE)),"")</f>
        <v>0</v>
      </c>
      <c r="R1987" s="229">
        <f>IFERROR(IF(VLOOKUP($C1987,'MSCI Database'!$C:$R,5, FALSE)="","",VLOOKUP($C1987,'MSCI Database'!$C:$R,5, FALSE)),"")</f>
        <v>8.4</v>
      </c>
      <c r="S1987" s="229">
        <f>IFERROR(IF(VLOOKUP($C1987,'MSCI Database'!$C:$R,6, FALSE)="","",VLOOKUP($C1987,'MSCI Database'!$C:$R,6, FALSE)),"")</f>
        <v>8.3000000000000007</v>
      </c>
      <c r="T1987" s="229">
        <f>IFERROR(IF(VLOOKUP($C1987,'MSCI Database'!$C:$R,7, FALSE)="","",VLOOKUP($C1987,'MSCI Database'!$C:$R,7, FALSE)),"")</f>
        <v>4.5</v>
      </c>
      <c r="U1987" s="229">
        <f>IFERROR(IF(VLOOKUP($C1987,'MSCI Database'!$C:$R,8, FALSE)="","",VLOOKUP($C1987,'MSCI Database'!$C:$R,8, FALSE)),"")</f>
        <v>3.7</v>
      </c>
      <c r="V1987" s="229">
        <f>IFERROR(IF(VLOOKUP($C1987,'MSCI Database'!$C:$R,9, FALSE)="","",VLOOKUP($C1987,'MSCI Database'!$C:$R,9, FALSE)),"")</f>
        <v>5</v>
      </c>
      <c r="W1987" s="215">
        <f t="shared" ca="1" si="89"/>
        <v>0</v>
      </c>
      <c r="X1987" s="276">
        <f>IFERROR(IF(VLOOKUP($C1987,'MSCI Database'!$C:$R,10, FALSE)="","",VLOOKUP($C1987,'MSCI Database'!$C:$R,10, FALSE)),"")</f>
        <v>1520000</v>
      </c>
      <c r="Y1987" s="229" t="str">
        <f>IFERROR(IF(VLOOKUP($C1987,'MSCI Database'!$C:$R,11, FALSE)="","",VLOOKUP($C1987,'MSCI Database'!$C:$R,11, FALSE)),"")</f>
        <v>2019</v>
      </c>
      <c r="Z1987" s="229" t="str">
        <f>IFERROR(IF(VLOOKUP($C1987,'MSCI Database'!$C:$R,12, FALSE)="","",VLOOKUP($C1987,'MSCI Database'!$C:$R,12, FALSE)),"")</f>
        <v>Reported</v>
      </c>
      <c r="AA1987" s="229" t="str">
        <f>IFERROR(IF(VLOOKUP($C1987,'MSCI Database'!$C:$R,13, FALSE)="","",VLOOKUP($C1987,'MSCI Database'!$C:$R,13, FALSE)),"")</f>
        <v>Strong carbon emissions management; intensifying labor risks due to COVID-19</v>
      </c>
    </row>
    <row r="1988" spans="1:27" s="130" customFormat="1" ht="15" hidden="1" customHeight="1" outlineLevel="1">
      <c r="A1988" s="130" t="s">
        <v>5449</v>
      </c>
      <c r="B1988" s="130" t="s">
        <v>5450</v>
      </c>
      <c r="C1988" s="130" t="s">
        <v>5451</v>
      </c>
      <c r="D1988" s="130" t="s">
        <v>12153</v>
      </c>
      <c r="E1988" s="130" t="s">
        <v>18673</v>
      </c>
      <c r="F1988" s="215">
        <v>1.79833890024487E-2</v>
      </c>
      <c r="G1988" s="132" t="str">
        <f ca="1">IFERROR(_xll.BQL($A1988, "cur_mkt_cap(currency=EUR)")/1000000, " ")</f>
        <v xml:space="preserve"> </v>
      </c>
      <c r="M1988" s="308"/>
      <c r="N1988" s="215">
        <f t="shared" si="88"/>
        <v>1.9479754580558459E-4</v>
      </c>
      <c r="O1988" s="172" t="str">
        <f>IFERROR(IF(VLOOKUP($C1988,'MSCI Database'!$C:$R,2, FALSE)="","",VLOOKUP($C1988,'MSCI Database'!$C:$R,2, FALSE)),"")</f>
        <v>Industrial Conglomerates</v>
      </c>
      <c r="P1988" s="229" t="str">
        <f>IFERROR(IF(VLOOKUP($C1988,'MSCI Database'!$C:$R,3, FALSE)="","",VLOOKUP($C1988,'MSCI Database'!$C:$R,3, FALSE)),"")</f>
        <v>BB</v>
      </c>
      <c r="Q1988" s="229" t="str">
        <f>IFERROR(IF(VLOOKUP($C1988,'MSCI Database'!$C:$R,4, FALSE)="","",VLOOKUP($C1988,'MSCI Database'!$C:$R,4, FALSE)),"")</f>
        <v>0</v>
      </c>
      <c r="R1988" s="229">
        <f>IFERROR(IF(VLOOKUP($C1988,'MSCI Database'!$C:$R,5, FALSE)="","",VLOOKUP($C1988,'MSCI Database'!$C:$R,5, FALSE)),"")</f>
        <v>3.4</v>
      </c>
      <c r="S1988" s="229">
        <f>IFERROR(IF(VLOOKUP($C1988,'MSCI Database'!$C:$R,6, FALSE)="","",VLOOKUP($C1988,'MSCI Database'!$C:$R,6, FALSE)),"")</f>
        <v>4.8</v>
      </c>
      <c r="T1988" s="229">
        <f>IFERROR(IF(VLOOKUP($C1988,'MSCI Database'!$C:$R,7, FALSE)="","",VLOOKUP($C1988,'MSCI Database'!$C:$R,7, FALSE)),"")</f>
        <v>4.5999999999999996</v>
      </c>
      <c r="U1988" s="229">
        <f>IFERROR(IF(VLOOKUP($C1988,'MSCI Database'!$C:$R,8, FALSE)="","",VLOOKUP($C1988,'MSCI Database'!$C:$R,8, FALSE)),"")</f>
        <v>2</v>
      </c>
      <c r="V1988" s="229">
        <f>IFERROR(IF(VLOOKUP($C1988,'MSCI Database'!$C:$R,9, FALSE)="","",VLOOKUP($C1988,'MSCI Database'!$C:$R,9, FALSE)),"")</f>
        <v>3.3</v>
      </c>
      <c r="W1988" s="215">
        <f t="shared" ca="1" si="89"/>
        <v>0</v>
      </c>
      <c r="X1988" s="276">
        <f>IFERROR(IF(VLOOKUP($C1988,'MSCI Database'!$C:$R,10, FALSE)="","",VLOOKUP($C1988,'MSCI Database'!$C:$R,10, FALSE)),"")</f>
        <v>1751315</v>
      </c>
      <c r="Y1988" s="229" t="str">
        <f>IFERROR(IF(VLOOKUP($C1988,'MSCI Database'!$C:$R,11, FALSE)="","",VLOOKUP($C1988,'MSCI Database'!$C:$R,11, FALSE)),"")</f>
        <v>2019</v>
      </c>
      <c r="Z1988" s="229" t="str">
        <f>IFERROR(IF(VLOOKUP($C1988,'MSCI Database'!$C:$R,12, FALSE)="","",VLOOKUP($C1988,'MSCI Database'!$C:$R,12, FALSE)),"")</f>
        <v>Reported</v>
      </c>
      <c r="AA1988" s="229" t="str">
        <f>IFERROR(IF(VLOOKUP($C1988,'MSCI Database'!$C:$R,13, FALSE)="","",VLOOKUP($C1988,'MSCI Database'!$C:$R,13, FALSE)),"")</f>
        <v>Supports workforce needs during COVID-19 crisis, but lags peers in governance practices</v>
      </c>
    </row>
    <row r="1989" spans="1:27" s="130" customFormat="1" ht="15" hidden="1" customHeight="1" outlineLevel="1">
      <c r="A1989" s="130" t="s">
        <v>3552</v>
      </c>
      <c r="B1989" s="130" t="s">
        <v>3553</v>
      </c>
      <c r="C1989" s="130" t="s">
        <v>3554</v>
      </c>
      <c r="D1989" s="130" t="s">
        <v>18672</v>
      </c>
      <c r="E1989" s="130" t="s">
        <v>18690</v>
      </c>
      <c r="F1989" s="215">
        <v>8.0401325797256513E-3</v>
      </c>
      <c r="G1989" s="132" t="str">
        <f ca="1">IFERROR(_xll.BQL($A1989, "cur_mkt_cap(currency=EUR)")/1000000, " ")</f>
        <v xml:space="preserve"> </v>
      </c>
      <c r="M1989" s="308"/>
      <c r="N1989" s="215">
        <f t="shared" si="88"/>
        <v>8.7091376062032572E-5</v>
      </c>
      <c r="O1989" s="172" t="str">
        <f>IFERROR(IF(VLOOKUP($C1989,'MSCI Database'!$C:$R,2, FALSE)="","",VLOOKUP($C1989,'MSCI Database'!$C:$R,2, FALSE)),"")</f>
        <v>Media &amp; Entertainment</v>
      </c>
      <c r="P1989" s="229" t="str">
        <f>IFERROR(IF(VLOOKUP($C1989,'MSCI Database'!$C:$R,3, FALSE)="","",VLOOKUP($C1989,'MSCI Database'!$C:$R,3, FALSE)),"")</f>
        <v>A</v>
      </c>
      <c r="Q1989" s="229" t="str">
        <f>IFERROR(IF(VLOOKUP($C1989,'MSCI Database'!$C:$R,4, FALSE)="","",VLOOKUP($C1989,'MSCI Database'!$C:$R,4, FALSE)),"")</f>
        <v>0</v>
      </c>
      <c r="R1989" s="229">
        <f>IFERROR(IF(VLOOKUP($C1989,'MSCI Database'!$C:$R,5, FALSE)="","",VLOOKUP($C1989,'MSCI Database'!$C:$R,5, FALSE)),"")</f>
        <v>6</v>
      </c>
      <c r="S1989" s="229">
        <f>IFERROR(IF(VLOOKUP($C1989,'MSCI Database'!$C:$R,6, FALSE)="","",VLOOKUP($C1989,'MSCI Database'!$C:$R,6, FALSE)),"")</f>
        <v>7</v>
      </c>
      <c r="T1989" s="229">
        <f>IFERROR(IF(VLOOKUP($C1989,'MSCI Database'!$C:$R,7, FALSE)="","",VLOOKUP($C1989,'MSCI Database'!$C:$R,7, FALSE)),"")</f>
        <v>6.3</v>
      </c>
      <c r="U1989" s="229">
        <f>IFERROR(IF(VLOOKUP($C1989,'MSCI Database'!$C:$R,8, FALSE)="","",VLOOKUP($C1989,'MSCI Database'!$C:$R,8, FALSE)),"")</f>
        <v>3.4</v>
      </c>
      <c r="V1989" s="229">
        <f>IFERROR(IF(VLOOKUP($C1989,'MSCI Database'!$C:$R,9, FALSE)="","",VLOOKUP($C1989,'MSCI Database'!$C:$R,9, FALSE)),"")</f>
        <v>4.9000000000000004</v>
      </c>
      <c r="W1989" s="215">
        <f t="shared" ca="1" si="89"/>
        <v>0</v>
      </c>
      <c r="X1989" s="276">
        <f>IFERROR(IF(VLOOKUP($C1989,'MSCI Database'!$C:$R,10, FALSE)="","",VLOOKUP($C1989,'MSCI Database'!$C:$R,10, FALSE)),"")</f>
        <v>28583</v>
      </c>
      <c r="Y1989" s="229" t="str">
        <f>IFERROR(IF(VLOOKUP($C1989,'MSCI Database'!$C:$R,11, FALSE)="","",VLOOKUP($C1989,'MSCI Database'!$C:$R,11, FALSE)),"")</f>
        <v>2019</v>
      </c>
      <c r="Z1989" s="229" t="str">
        <f>IFERROR(IF(VLOOKUP($C1989,'MSCI Database'!$C:$R,12, FALSE)="","",VLOOKUP($C1989,'MSCI Database'!$C:$R,12, FALSE)),"")</f>
        <v>E.Segmt-Moderate</v>
      </c>
      <c r="AA1989" s="229" t="str">
        <f>IFERROR(IF(VLOOKUP($C1989,'MSCI Database'!$C:$R,13, FALSE)="","",VLOOKUP($C1989,'MSCI Database'!$C:$R,13, FALSE)),"")</f>
        <v>Strong data protection measures; corporate governance lags those of global peers</v>
      </c>
    </row>
    <row r="1990" spans="1:27" s="130" customFormat="1" ht="15" hidden="1" customHeight="1" outlineLevel="1">
      <c r="A1990" s="130" t="s">
        <v>3966</v>
      </c>
      <c r="B1990" s="130" t="s">
        <v>3967</v>
      </c>
      <c r="C1990" s="130" t="s">
        <v>3968</v>
      </c>
      <c r="D1990" s="130" t="s">
        <v>18672</v>
      </c>
      <c r="E1990" s="130" t="s">
        <v>12133</v>
      </c>
      <c r="F1990" s="215">
        <v>7.8781856613877443E-3</v>
      </c>
      <c r="G1990" s="132" t="str">
        <f ca="1">IFERROR(_xll.BQL($A1990, "cur_mkt_cap(currency=EUR)")/1000000, " ")</f>
        <v xml:space="preserve"> </v>
      </c>
      <c r="M1990" s="308"/>
      <c r="N1990" s="215">
        <f t="shared" si="88"/>
        <v>8.5337153749502604E-5</v>
      </c>
      <c r="O1990" s="172" t="str">
        <f>IFERROR(IF(VLOOKUP($C1990,'MSCI Database'!$C:$R,2, FALSE)="","",VLOOKUP($C1990,'MSCI Database'!$C:$R,2, FALSE)),"")</f>
        <v>Pharmaceuticals</v>
      </c>
      <c r="P1990" s="229" t="str">
        <f>IFERROR(IF(VLOOKUP($C1990,'MSCI Database'!$C:$R,3, FALSE)="","",VLOOKUP($C1990,'MSCI Database'!$C:$R,3, FALSE)),"")</f>
        <v>A</v>
      </c>
      <c r="Q1990" s="229" t="str">
        <f>IFERROR(IF(VLOOKUP($C1990,'MSCI Database'!$C:$R,4, FALSE)="","",VLOOKUP($C1990,'MSCI Database'!$C:$R,4, FALSE)),"")</f>
        <v>0</v>
      </c>
      <c r="R1990" s="229">
        <f>IFERROR(IF(VLOOKUP($C1990,'MSCI Database'!$C:$R,5, FALSE)="","",VLOOKUP($C1990,'MSCI Database'!$C:$R,5, FALSE)),"")</f>
        <v>5.9</v>
      </c>
      <c r="S1990" s="229">
        <f>IFERROR(IF(VLOOKUP($C1990,'MSCI Database'!$C:$R,6, FALSE)="","",VLOOKUP($C1990,'MSCI Database'!$C:$R,6, FALSE)),"")</f>
        <v>5.2</v>
      </c>
      <c r="T1990" s="229">
        <f>IFERROR(IF(VLOOKUP($C1990,'MSCI Database'!$C:$R,7, FALSE)="","",VLOOKUP($C1990,'MSCI Database'!$C:$R,7, FALSE)),"")</f>
        <v>4.7</v>
      </c>
      <c r="U1990" s="229">
        <f>IFERROR(IF(VLOOKUP($C1990,'MSCI Database'!$C:$R,8, FALSE)="","",VLOOKUP($C1990,'MSCI Database'!$C:$R,8, FALSE)),"")</f>
        <v>4.5999999999999996</v>
      </c>
      <c r="V1990" s="229">
        <f>IFERROR(IF(VLOOKUP($C1990,'MSCI Database'!$C:$R,9, FALSE)="","",VLOOKUP($C1990,'MSCI Database'!$C:$R,9, FALSE)),"")</f>
        <v>4.7</v>
      </c>
      <c r="W1990" s="215">
        <f t="shared" ca="1" si="89"/>
        <v>0</v>
      </c>
      <c r="X1990" s="276">
        <f>IFERROR(IF(VLOOKUP($C1990,'MSCI Database'!$C:$R,10, FALSE)="","",VLOOKUP($C1990,'MSCI Database'!$C:$R,10, FALSE)),"")</f>
        <v>11218</v>
      </c>
      <c r="Y1990" s="229" t="str">
        <f>IFERROR(IF(VLOOKUP($C1990,'MSCI Database'!$C:$R,11, FALSE)="","",VLOOKUP($C1990,'MSCI Database'!$C:$R,11, FALSE)),"")</f>
        <v>2019</v>
      </c>
      <c r="Z1990" s="229" t="str">
        <f>IFERROR(IF(VLOOKUP($C1990,'MSCI Database'!$C:$R,12, FALSE)="","",VLOOKUP($C1990,'MSCI Database'!$C:$R,12, FALSE)),"")</f>
        <v>Reported</v>
      </c>
      <c r="AA1990" s="229" t="str">
        <f>IFERROR(IF(VLOOKUP($C1990,'MSCI Database'!$C:$R,13, FALSE)="","",VLOOKUP($C1990,'MSCI Database'!$C:$R,13, FALSE)),"")</f>
        <v>Improved anti-corruption policies; lags peers in employee management initiatives</v>
      </c>
    </row>
    <row r="1991" spans="1:27" s="130" customFormat="1" ht="15" hidden="1" customHeight="1" outlineLevel="1">
      <c r="A1991" s="130" t="s">
        <v>4251</v>
      </c>
      <c r="B1991" s="130" t="s">
        <v>4252</v>
      </c>
      <c r="C1991" s="130" t="s">
        <v>4253</v>
      </c>
      <c r="D1991" s="130" t="s">
        <v>18672</v>
      </c>
      <c r="E1991" s="130" t="s">
        <v>18674</v>
      </c>
      <c r="F1991" s="215">
        <v>7.821168210552603E-3</v>
      </c>
      <c r="G1991" s="132" t="str">
        <f ca="1">IFERROR(_xll.BQL($A1991, "cur_mkt_cap(currency=EUR)")/1000000, " ")</f>
        <v xml:space="preserve"> </v>
      </c>
      <c r="M1991" s="308"/>
      <c r="N1991" s="215">
        <f t="shared" si="88"/>
        <v>8.4719536041891213E-5</v>
      </c>
      <c r="O1991" s="172" t="str">
        <f>IFERROR(IF(VLOOKUP($C1991,'MSCI Database'!$C:$R,2, FALSE)="","",VLOOKUP($C1991,'MSCI Database'!$C:$R,2, FALSE)),"")</f>
        <v>Food Products</v>
      </c>
      <c r="P1991" s="229" t="str">
        <f>IFERROR(IF(VLOOKUP($C1991,'MSCI Database'!$C:$R,3, FALSE)="","",VLOOKUP($C1991,'MSCI Database'!$C:$R,3, FALSE)),"")</f>
        <v>BBB</v>
      </c>
      <c r="Q1991" s="229" t="str">
        <f>IFERROR(IF(VLOOKUP($C1991,'MSCI Database'!$C:$R,4, FALSE)="","",VLOOKUP($C1991,'MSCI Database'!$C:$R,4, FALSE)),"")</f>
        <v>0</v>
      </c>
      <c r="R1991" s="229">
        <f>IFERROR(IF(VLOOKUP($C1991,'MSCI Database'!$C:$R,5, FALSE)="","",VLOOKUP($C1991,'MSCI Database'!$C:$R,5, FALSE)),"")</f>
        <v>4.5999999999999996</v>
      </c>
      <c r="S1991" s="229">
        <f>IFERROR(IF(VLOOKUP($C1991,'MSCI Database'!$C:$R,6, FALSE)="","",VLOOKUP($C1991,'MSCI Database'!$C:$R,6, FALSE)),"")</f>
        <v>3.5</v>
      </c>
      <c r="T1991" s="229">
        <f>IFERROR(IF(VLOOKUP($C1991,'MSCI Database'!$C:$R,7, FALSE)="","",VLOOKUP($C1991,'MSCI Database'!$C:$R,7, FALSE)),"")</f>
        <v>6.6</v>
      </c>
      <c r="U1991" s="229">
        <f>IFERROR(IF(VLOOKUP($C1991,'MSCI Database'!$C:$R,8, FALSE)="","",VLOOKUP($C1991,'MSCI Database'!$C:$R,8, FALSE)),"")</f>
        <v>2.6</v>
      </c>
      <c r="V1991" s="229">
        <f>IFERROR(IF(VLOOKUP($C1991,'MSCI Database'!$C:$R,9, FALSE)="","",VLOOKUP($C1991,'MSCI Database'!$C:$R,9, FALSE)),"")</f>
        <v>4</v>
      </c>
      <c r="W1991" s="215">
        <f t="shared" ca="1" si="89"/>
        <v>0</v>
      </c>
      <c r="X1991" s="276">
        <f>IFERROR(IF(VLOOKUP($C1991,'MSCI Database'!$C:$R,10, FALSE)="","",VLOOKUP($C1991,'MSCI Database'!$C:$R,10, FALSE)),"")</f>
        <v>52352</v>
      </c>
      <c r="Y1991" s="229" t="str">
        <f>IFERROR(IF(VLOOKUP($C1991,'MSCI Database'!$C:$R,11, FALSE)="","",VLOOKUP($C1991,'MSCI Database'!$C:$R,11, FALSE)),"")</f>
        <v>2019</v>
      </c>
      <c r="Z1991" s="229" t="str">
        <f>IFERROR(IF(VLOOKUP($C1991,'MSCI Database'!$C:$R,12, FALSE)="","",VLOOKUP($C1991,'MSCI Database'!$C:$R,12, FALSE)),"")</f>
        <v>Reported</v>
      </c>
      <c r="AA1991" s="229" t="str">
        <f>IFERROR(IF(VLOOKUP($C1991,'MSCI Database'!$C:$R,13, FALSE)="","",VLOOKUP($C1991,'MSCI Database'!$C:$R,13, FALSE)),"")</f>
        <v>Continues to implement strong product safety and quality measures</v>
      </c>
    </row>
    <row r="1992" spans="1:27" s="130" customFormat="1" ht="15" hidden="1" customHeight="1" outlineLevel="1">
      <c r="A1992" s="130" t="s">
        <v>3684</v>
      </c>
      <c r="B1992" s="130" t="s">
        <v>3685</v>
      </c>
      <c r="C1992" s="130" t="s">
        <v>3686</v>
      </c>
      <c r="D1992" s="130" t="s">
        <v>18672</v>
      </c>
      <c r="E1992" s="130" t="s">
        <v>18673</v>
      </c>
      <c r="F1992" s="215">
        <v>7.5889712039843944E-3</v>
      </c>
      <c r="G1992" s="132" t="str">
        <f ca="1">IFERROR(_xll.BQL($A1992, "cur_mkt_cap(currency=EUR)")/1000000, " ")</f>
        <v xml:space="preserve"> </v>
      </c>
      <c r="M1992" s="308"/>
      <c r="N1992" s="215">
        <f t="shared" si="88"/>
        <v>8.2204359007310507E-5</v>
      </c>
      <c r="O1992" s="172" t="str">
        <f>IFERROR(IF(VLOOKUP($C1992,'MSCI Database'!$C:$R,2, FALSE)="","",VLOOKUP($C1992,'MSCI Database'!$C:$R,2, FALSE)),"")</f>
        <v>Road &amp; Rail Transport</v>
      </c>
      <c r="P1992" s="229" t="str">
        <f>IFERROR(IF(VLOOKUP($C1992,'MSCI Database'!$C:$R,3, FALSE)="","",VLOOKUP($C1992,'MSCI Database'!$C:$R,3, FALSE)),"")</f>
        <v>A</v>
      </c>
      <c r="Q1992" s="229" t="str">
        <f>IFERROR(IF(VLOOKUP($C1992,'MSCI Database'!$C:$R,4, FALSE)="","",VLOOKUP($C1992,'MSCI Database'!$C:$R,4, FALSE)),"")</f>
        <v>0</v>
      </c>
      <c r="R1992" s="229">
        <f>IFERROR(IF(VLOOKUP($C1992,'MSCI Database'!$C:$R,5, FALSE)="","",VLOOKUP($C1992,'MSCI Database'!$C:$R,5, FALSE)),"")</f>
        <v>7.1</v>
      </c>
      <c r="S1992" s="229">
        <f>IFERROR(IF(VLOOKUP($C1992,'MSCI Database'!$C:$R,6, FALSE)="","",VLOOKUP($C1992,'MSCI Database'!$C:$R,6, FALSE)),"")</f>
        <v>5.6</v>
      </c>
      <c r="T1992" s="229">
        <f>IFERROR(IF(VLOOKUP($C1992,'MSCI Database'!$C:$R,7, FALSE)="","",VLOOKUP($C1992,'MSCI Database'!$C:$R,7, FALSE)),"")</f>
        <v>5.3</v>
      </c>
      <c r="U1992" s="229">
        <f>IFERROR(IF(VLOOKUP($C1992,'MSCI Database'!$C:$R,8, FALSE)="","",VLOOKUP($C1992,'MSCI Database'!$C:$R,8, FALSE)),"")</f>
        <v>4.4000000000000004</v>
      </c>
      <c r="V1992" s="229">
        <f>IFERROR(IF(VLOOKUP($C1992,'MSCI Database'!$C:$R,9, FALSE)="","",VLOOKUP($C1992,'MSCI Database'!$C:$R,9, FALSE)),"")</f>
        <v>5.0999999999999996</v>
      </c>
      <c r="W1992" s="215">
        <f t="shared" ca="1" si="89"/>
        <v>0</v>
      </c>
      <c r="X1992" s="276">
        <f>IFERROR(IF(VLOOKUP($C1992,'MSCI Database'!$C:$R,10, FALSE)="","",VLOOKUP($C1992,'MSCI Database'!$C:$R,10, FALSE)),"")</f>
        <v>667073</v>
      </c>
      <c r="Y1992" s="229" t="str">
        <f>IFERROR(IF(VLOOKUP($C1992,'MSCI Database'!$C:$R,11, FALSE)="","",VLOOKUP($C1992,'MSCI Database'!$C:$R,11, FALSE)),"")</f>
        <v>2019</v>
      </c>
      <c r="Z1992" s="229" t="str">
        <f>IFERROR(IF(VLOOKUP($C1992,'MSCI Database'!$C:$R,12, FALSE)="","",VLOOKUP($C1992,'MSCI Database'!$C:$R,12, FALSE)),"")</f>
        <v>Reported</v>
      </c>
      <c r="AA1992" s="229" t="str">
        <f>IFERROR(IF(VLOOKUP($C1992,'MSCI Database'!$C:$R,13, FALSE)="","",VLOOKUP($C1992,'MSCI Database'!$C:$R,13, FALSE)),"")</f>
        <v>Low risk profile in terms workforce management and safety;</v>
      </c>
    </row>
    <row r="1993" spans="1:27" s="130" customFormat="1" ht="15" hidden="1" customHeight="1" outlineLevel="1">
      <c r="A1993" s="130" t="s">
        <v>8119</v>
      </c>
      <c r="B1993" s="130" t="s">
        <v>8120</v>
      </c>
      <c r="C1993" s="130" t="s">
        <v>8121</v>
      </c>
      <c r="D1993" s="130" t="s">
        <v>12128</v>
      </c>
      <c r="E1993" s="130" t="s">
        <v>18682</v>
      </c>
      <c r="F1993" s="215">
        <v>0.82778050311118312</v>
      </c>
      <c r="G1993" s="132" t="str">
        <f ca="1">IFERROR(_xll.BQL($A1993, "cur_mkt_cap(currency=EUR)")/1000000, " ")</f>
        <v xml:space="preserve"> </v>
      </c>
      <c r="M1993" s="308"/>
      <c r="N1993" s="215">
        <f t="shared" si="88"/>
        <v>8.966586356432266E-3</v>
      </c>
      <c r="O1993" s="172" t="str">
        <f>IFERROR(IF(VLOOKUP($C1993,'MSCI Database'!$C:$R,2, FALSE)="","",VLOOKUP($C1993,'MSCI Database'!$C:$R,2, FALSE)),"")</f>
        <v>Automobiles</v>
      </c>
      <c r="P1993" s="229" t="str">
        <f>IFERROR(IF(VLOOKUP($C1993,'MSCI Database'!$C:$R,3, FALSE)="","",VLOOKUP($C1993,'MSCI Database'!$C:$R,3, FALSE)),"")</f>
        <v>A</v>
      </c>
      <c r="Q1993" s="229" t="str">
        <f>IFERROR(IF(VLOOKUP($C1993,'MSCI Database'!$C:$R,4, FALSE)="","",VLOOKUP($C1993,'MSCI Database'!$C:$R,4, FALSE)),"")</f>
        <v>0</v>
      </c>
      <c r="R1993" s="229">
        <f>IFERROR(IF(VLOOKUP($C1993,'MSCI Database'!$C:$R,5, FALSE)="","",VLOOKUP($C1993,'MSCI Database'!$C:$R,5, FALSE)),"")</f>
        <v>7.1</v>
      </c>
      <c r="S1993" s="229">
        <f>IFERROR(IF(VLOOKUP($C1993,'MSCI Database'!$C:$R,6, FALSE)="","",VLOOKUP($C1993,'MSCI Database'!$C:$R,6, FALSE)),"")</f>
        <v>9.3000000000000007</v>
      </c>
      <c r="T1993" s="229">
        <f>IFERROR(IF(VLOOKUP($C1993,'MSCI Database'!$C:$R,7, FALSE)="","",VLOOKUP($C1993,'MSCI Database'!$C:$R,7, FALSE)),"")</f>
        <v>2</v>
      </c>
      <c r="U1993" s="229">
        <f>IFERROR(IF(VLOOKUP($C1993,'MSCI Database'!$C:$R,8, FALSE)="","",VLOOKUP($C1993,'MSCI Database'!$C:$R,8, FALSE)),"")</f>
        <v>4.5</v>
      </c>
      <c r="V1993" s="229">
        <f>IFERROR(IF(VLOOKUP($C1993,'MSCI Database'!$C:$R,9, FALSE)="","",VLOOKUP($C1993,'MSCI Database'!$C:$R,9, FALSE)),"")</f>
        <v>5</v>
      </c>
      <c r="W1993" s="215">
        <f t="shared" ca="1" si="89"/>
        <v>0</v>
      </c>
      <c r="X1993" s="276">
        <f>IFERROR(IF(VLOOKUP($C1993,'MSCI Database'!$C:$R,10, FALSE)="","",VLOOKUP($C1993,'MSCI Database'!$C:$R,10, FALSE)),"")</f>
        <v>851615</v>
      </c>
      <c r="Y1993" s="229" t="str">
        <f>IFERROR(IF(VLOOKUP($C1993,'MSCI Database'!$C:$R,11, FALSE)="","",VLOOKUP($C1993,'MSCI Database'!$C:$R,11, FALSE)),"")</f>
        <v>2019</v>
      </c>
      <c r="Z1993" s="229" t="str">
        <f>IFERROR(IF(VLOOKUP($C1993,'MSCI Database'!$C:$R,12, FALSE)="","",VLOOKUP($C1993,'MSCI Database'!$C:$R,12, FALSE)),"")</f>
        <v>E.Segmt-Moderately High</v>
      </c>
      <c r="AA1993" s="229" t="str">
        <f>IFERROR(IF(VLOOKUP($C1993,'MSCI Database'!$C:$R,13, FALSE)="","",VLOOKUP($C1993,'MSCI Database'!$C:$R,13, FALSE)),"")</f>
        <v>Leader in EV production, but labor and product risks may constrain growth</v>
      </c>
    </row>
    <row r="1994" spans="1:27" s="130" customFormat="1" ht="15" hidden="1" customHeight="1" outlineLevel="1">
      <c r="A1994" s="130" t="s">
        <v>5961</v>
      </c>
      <c r="B1994" s="130" t="s">
        <v>5962</v>
      </c>
      <c r="C1994" s="130" t="s">
        <v>5963</v>
      </c>
      <c r="D1994" s="130" t="s">
        <v>12137</v>
      </c>
      <c r="E1994" s="130" t="s">
        <v>18684</v>
      </c>
      <c r="F1994" s="215">
        <v>2.7843007583812401E-2</v>
      </c>
      <c r="G1994" s="132" t="str">
        <f ca="1">IFERROR(_xll.BQL($A1994, "cur_mkt_cap(currency=EUR)")/1000000, " ")</f>
        <v xml:space="preserve"> </v>
      </c>
      <c r="M1994" s="308"/>
      <c r="N1994" s="215">
        <f t="shared" ref="N1994:N2057" si="90">IF(V1994&lt;&gt;"",VLOOKUP($A1994,$A$1737:$V$3221,6,FALSE)/SUMIF($V$1737:$V$3221,"&gt;0",$F$1737:$F$3221),0)</f>
        <v>3.0159774358628469E-4</v>
      </c>
      <c r="O1994" s="172" t="str">
        <f>IFERROR(IF(VLOOKUP($C1994,'MSCI Database'!$C:$R,2, FALSE)="","",VLOOKUP($C1994,'MSCI Database'!$C:$R,2, FALSE)),"")</f>
        <v>Construction Materials</v>
      </c>
      <c r="P1994" s="229" t="str">
        <f>IFERROR(IF(VLOOKUP($C1994,'MSCI Database'!$C:$R,3, FALSE)="","",VLOOKUP($C1994,'MSCI Database'!$C:$R,3, FALSE)),"")</f>
        <v>BB</v>
      </c>
      <c r="Q1994" s="229" t="str">
        <f>IFERROR(IF(VLOOKUP($C1994,'MSCI Database'!$C:$R,4, FALSE)="","",VLOOKUP($C1994,'MSCI Database'!$C:$R,4, FALSE)),"")</f>
        <v>1</v>
      </c>
      <c r="R1994" s="229">
        <f>IFERROR(IF(VLOOKUP($C1994,'MSCI Database'!$C:$R,5, FALSE)="","",VLOOKUP($C1994,'MSCI Database'!$C:$R,5, FALSE)),"")</f>
        <v>4</v>
      </c>
      <c r="S1994" s="229">
        <f>IFERROR(IF(VLOOKUP($C1994,'MSCI Database'!$C:$R,6, FALSE)="","",VLOOKUP($C1994,'MSCI Database'!$C:$R,6, FALSE)),"")</f>
        <v>4.4000000000000004</v>
      </c>
      <c r="T1994" s="229">
        <f>IFERROR(IF(VLOOKUP($C1994,'MSCI Database'!$C:$R,7, FALSE)="","",VLOOKUP($C1994,'MSCI Database'!$C:$R,7, FALSE)),"")</f>
        <v>4.5999999999999996</v>
      </c>
      <c r="U1994" s="229">
        <f>IFERROR(IF(VLOOKUP($C1994,'MSCI Database'!$C:$R,8, FALSE)="","",VLOOKUP($C1994,'MSCI Database'!$C:$R,8, FALSE)),"")</f>
        <v>2.2999999999999998</v>
      </c>
      <c r="V1994" s="229">
        <f>IFERROR(IF(VLOOKUP($C1994,'MSCI Database'!$C:$R,9, FALSE)="","",VLOOKUP($C1994,'MSCI Database'!$C:$R,9, FALSE)),"")</f>
        <v>3.8</v>
      </c>
      <c r="W1994" s="215">
        <f t="shared" ref="W1994:W2057" ca="1" si="91">IFERROR(IF(X1994&lt;&gt;"",VLOOKUP($A1994,$A$1737:$X$3221,6,FALSE)/100,0)*$G$1735/$G1994, 0)</f>
        <v>0</v>
      </c>
      <c r="X1994" s="276">
        <f>IFERROR(IF(VLOOKUP($C1994,'MSCI Database'!$C:$R,10, FALSE)="","",VLOOKUP($C1994,'MSCI Database'!$C:$R,10, FALSE)),"")</f>
        <v>4497845</v>
      </c>
      <c r="Y1994" s="229" t="str">
        <f>IFERROR(IF(VLOOKUP($C1994,'MSCI Database'!$C:$R,11, FALSE)="","",VLOOKUP($C1994,'MSCI Database'!$C:$R,11, FALSE)),"")</f>
        <v>2019</v>
      </c>
      <c r="Z1994" s="229" t="str">
        <f>IFERROR(IF(VLOOKUP($C1994,'MSCI Database'!$C:$R,12, FALSE)="","",VLOOKUP($C1994,'MSCI Database'!$C:$R,12, FALSE)),"")</f>
        <v>Reported</v>
      </c>
      <c r="AA1994" s="229" t="str">
        <f>IFERROR(IF(VLOOKUP($C1994,'MSCI Database'!$C:$R,13, FALSE)="","",VLOOKUP($C1994,'MSCI Database'!$C:$R,13, FALSE)),"")</f>
        <v>Increasing investments in carbon mitigation to support stronger emissions reduction target</v>
      </c>
    </row>
    <row r="1995" spans="1:27" s="130" customFormat="1" ht="15" hidden="1" customHeight="1" outlineLevel="1">
      <c r="A1995" s="130" t="s">
        <v>5089</v>
      </c>
      <c r="B1995" s="130" t="s">
        <v>5090</v>
      </c>
      <c r="C1995" s="130" t="s">
        <v>5091</v>
      </c>
      <c r="D1995" s="130" t="s">
        <v>18702</v>
      </c>
      <c r="E1995" s="130" t="s">
        <v>18684</v>
      </c>
      <c r="F1995" s="215">
        <v>3.8923230000631158E-2</v>
      </c>
      <c r="G1995" s="132" t="str">
        <f ca="1">IFERROR(_xll.BQL($A1995, "cur_mkt_cap(currency=EUR)")/1000000, " ")</f>
        <v xml:space="preserve"> </v>
      </c>
      <c r="M1995" s="308"/>
      <c r="N1995" s="215">
        <f t="shared" si="90"/>
        <v>4.2161962230349533E-4</v>
      </c>
      <c r="O1995" s="172" t="str">
        <f>IFERROR(IF(VLOOKUP($C1995,'MSCI Database'!$C:$R,2, FALSE)="","",VLOOKUP($C1995,'MSCI Database'!$C:$R,2, FALSE)),"")</f>
        <v>Metals and Mining - Non-Precious Metals</v>
      </c>
      <c r="P1995" s="229" t="str">
        <f>IFERROR(IF(VLOOKUP($C1995,'MSCI Database'!$C:$R,3, FALSE)="","",VLOOKUP($C1995,'MSCI Database'!$C:$R,3, FALSE)),"")</f>
        <v>B</v>
      </c>
      <c r="Q1995" s="229" t="str">
        <f>IFERROR(IF(VLOOKUP($C1995,'MSCI Database'!$C:$R,4, FALSE)="","",VLOOKUP($C1995,'MSCI Database'!$C:$R,4, FALSE)),"")</f>
        <v>1</v>
      </c>
      <c r="R1995" s="229">
        <f>IFERROR(IF(VLOOKUP($C1995,'MSCI Database'!$C:$R,5, FALSE)="","",VLOOKUP($C1995,'MSCI Database'!$C:$R,5, FALSE)),"")</f>
        <v>2.2999999999999998</v>
      </c>
      <c r="S1995" s="229">
        <f>IFERROR(IF(VLOOKUP($C1995,'MSCI Database'!$C:$R,6, FALSE)="","",VLOOKUP($C1995,'MSCI Database'!$C:$R,6, FALSE)),"")</f>
        <v>1.9</v>
      </c>
      <c r="T1995" s="229">
        <f>IFERROR(IF(VLOOKUP($C1995,'MSCI Database'!$C:$R,7, FALSE)="","",VLOOKUP($C1995,'MSCI Database'!$C:$R,7, FALSE)),"")</f>
        <v>4.2</v>
      </c>
      <c r="U1995" s="229">
        <f>IFERROR(IF(VLOOKUP($C1995,'MSCI Database'!$C:$R,8, FALSE)="","",VLOOKUP($C1995,'MSCI Database'!$C:$R,8, FALSE)),"")</f>
        <v>2</v>
      </c>
      <c r="V1995" s="229">
        <f>IFERROR(IF(VLOOKUP($C1995,'MSCI Database'!$C:$R,9, FALSE)="","",VLOOKUP($C1995,'MSCI Database'!$C:$R,9, FALSE)),"")</f>
        <v>2.6</v>
      </c>
      <c r="W1995" s="215">
        <f t="shared" ca="1" si="91"/>
        <v>0</v>
      </c>
      <c r="X1995" s="276">
        <f>IFERROR(IF(VLOOKUP($C1995,'MSCI Database'!$C:$R,10, FALSE)="","",VLOOKUP($C1995,'MSCI Database'!$C:$R,10, FALSE)),"")</f>
        <v>6366493</v>
      </c>
      <c r="Y1995" s="229" t="str">
        <f>IFERROR(IF(VLOOKUP($C1995,'MSCI Database'!$C:$R,11, FALSE)="","",VLOOKUP($C1995,'MSCI Database'!$C:$R,11, FALSE)),"")</f>
        <v>2019</v>
      </c>
      <c r="Z1995" s="229" t="str">
        <f>IFERROR(IF(VLOOKUP($C1995,'MSCI Database'!$C:$R,12, FALSE)="","",VLOOKUP($C1995,'MSCI Database'!$C:$R,12, FALSE)),"")</f>
        <v>Reported</v>
      </c>
      <c r="AA1995" s="229" t="str">
        <f>IFERROR(IF(VLOOKUP($C1995,'MSCI Database'!$C:$R,13, FALSE)="","",VLOOKUP($C1995,'MSCI Database'!$C:$R,13, FALSE)),"")</f>
        <v>Labor unrest still a major concern in multiple sites, improving carbon emissions performance</v>
      </c>
    </row>
    <row r="1996" spans="1:27" s="130" customFormat="1" ht="15" hidden="1" customHeight="1" outlineLevel="1">
      <c r="A1996" s="130" t="s">
        <v>6129</v>
      </c>
      <c r="B1996" s="130" t="s">
        <v>6130</v>
      </c>
      <c r="C1996" s="130" t="s">
        <v>6131</v>
      </c>
      <c r="D1996" s="130" t="s">
        <v>12137</v>
      </c>
      <c r="E1996" s="130" t="s">
        <v>18688</v>
      </c>
      <c r="F1996" s="215">
        <v>2.7556629260612951E-2</v>
      </c>
      <c r="G1996" s="132" t="str">
        <f ca="1">IFERROR(_xll.BQL($A1996, "cur_mkt_cap(currency=EUR)")/1000000, " ")</f>
        <v xml:space="preserve"> </v>
      </c>
      <c r="M1996" s="308"/>
      <c r="N1996" s="215">
        <f t="shared" si="90"/>
        <v>2.9849567008258775E-4</v>
      </c>
      <c r="O1996" s="172" t="str">
        <f>IFERROR(IF(VLOOKUP($C1996,'MSCI Database'!$C:$R,2, FALSE)="","",VLOOKUP($C1996,'MSCI Database'!$C:$R,2, FALSE)),"")</f>
        <v>Banks</v>
      </c>
      <c r="P1996" s="229" t="str">
        <f>IFERROR(IF(VLOOKUP($C1996,'MSCI Database'!$C:$R,3, FALSE)="","",VLOOKUP($C1996,'MSCI Database'!$C:$R,3, FALSE)),"")</f>
        <v>AA</v>
      </c>
      <c r="Q1996" s="229" t="str">
        <f>IFERROR(IF(VLOOKUP($C1996,'MSCI Database'!$C:$R,4, FALSE)="","",VLOOKUP($C1996,'MSCI Database'!$C:$R,4, FALSE)),"")</f>
        <v>1</v>
      </c>
      <c r="R1996" s="229">
        <f>IFERROR(IF(VLOOKUP($C1996,'MSCI Database'!$C:$R,5, FALSE)="","",VLOOKUP($C1996,'MSCI Database'!$C:$R,5, FALSE)),"")</f>
        <v>8.4</v>
      </c>
      <c r="S1996" s="229">
        <f>IFERROR(IF(VLOOKUP($C1996,'MSCI Database'!$C:$R,6, FALSE)="","",VLOOKUP($C1996,'MSCI Database'!$C:$R,6, FALSE)),"")</f>
        <v>8.1999999999999993</v>
      </c>
      <c r="T1996" s="229">
        <f>IFERROR(IF(VLOOKUP($C1996,'MSCI Database'!$C:$R,7, FALSE)="","",VLOOKUP($C1996,'MSCI Database'!$C:$R,7, FALSE)),"")</f>
        <v>4.7</v>
      </c>
      <c r="U1996" s="229">
        <f>IFERROR(IF(VLOOKUP($C1996,'MSCI Database'!$C:$R,8, FALSE)="","",VLOOKUP($C1996,'MSCI Database'!$C:$R,8, FALSE)),"")</f>
        <v>5.0999999999999996</v>
      </c>
      <c r="V1996" s="229">
        <f>IFERROR(IF(VLOOKUP($C1996,'MSCI Database'!$C:$R,9, FALSE)="","",VLOOKUP($C1996,'MSCI Database'!$C:$R,9, FALSE)),"")</f>
        <v>5.3</v>
      </c>
      <c r="W1996" s="215">
        <f t="shared" ca="1" si="91"/>
        <v>0</v>
      </c>
      <c r="X1996" s="276">
        <f>IFERROR(IF(VLOOKUP($C1996,'MSCI Database'!$C:$R,10, FALSE)="","",VLOOKUP($C1996,'MSCI Database'!$C:$R,10, FALSE)),"")</f>
        <v>58881</v>
      </c>
      <c r="Y1996" s="229" t="str">
        <f>IFERROR(IF(VLOOKUP($C1996,'MSCI Database'!$C:$R,11, FALSE)="","",VLOOKUP($C1996,'MSCI Database'!$C:$R,11, FALSE)),"")</f>
        <v>2019</v>
      </c>
      <c r="Z1996" s="229" t="str">
        <f>IFERROR(IF(VLOOKUP($C1996,'MSCI Database'!$C:$R,12, FALSE)="","",VLOOKUP($C1996,'MSCI Database'!$C:$R,12, FALSE)),"")</f>
        <v>Reported</v>
      </c>
      <c r="AA1996" s="229" t="str">
        <f>IFERROR(IF(VLOOKUP($C1996,'MSCI Database'!$C:$R,13, FALSE)="","",VLOOKUP($C1996,'MSCI Database'!$C:$R,13, FALSE)),"")</f>
        <v>ESG integration in lending and impact investing efforts drive upgrade</v>
      </c>
    </row>
    <row r="1997" spans="1:27" s="130" customFormat="1" ht="15" hidden="1" customHeight="1" outlineLevel="1">
      <c r="A1997" s="130" t="s">
        <v>4014</v>
      </c>
      <c r="B1997" s="130" t="s">
        <v>4015</v>
      </c>
      <c r="C1997" s="130" t="s">
        <v>4016</v>
      </c>
      <c r="D1997" s="130" t="s">
        <v>18672</v>
      </c>
      <c r="E1997" s="130" t="s">
        <v>18682</v>
      </c>
      <c r="F1997" s="215">
        <v>7.1612130903288534E-3</v>
      </c>
      <c r="G1997" s="132" t="str">
        <f ca="1">IFERROR(_xll.BQL($A1997, "cur_mkt_cap(currency=EUR)")/1000000, " ")</f>
        <v xml:space="preserve"> </v>
      </c>
      <c r="M1997" s="308"/>
      <c r="N1997" s="215">
        <f t="shared" si="90"/>
        <v>7.7570848008511587E-5</v>
      </c>
      <c r="O1997" s="172" t="str">
        <f>IFERROR(IF(VLOOKUP($C1997,'MSCI Database'!$C:$R,2, FALSE)="","",VLOOKUP($C1997,'MSCI Database'!$C:$R,2, FALSE)),"")</f>
        <v>Restaurants</v>
      </c>
      <c r="P1997" s="229" t="str">
        <f>IFERROR(IF(VLOOKUP($C1997,'MSCI Database'!$C:$R,3, FALSE)="","",VLOOKUP($C1997,'MSCI Database'!$C:$R,3, FALSE)),"")</f>
        <v>BB</v>
      </c>
      <c r="Q1997" s="229" t="str">
        <f>IFERROR(IF(VLOOKUP($C1997,'MSCI Database'!$C:$R,4, FALSE)="","",VLOOKUP($C1997,'MSCI Database'!$C:$R,4, FALSE)),"")</f>
        <v>0</v>
      </c>
      <c r="R1997" s="229">
        <f>IFERROR(IF(VLOOKUP($C1997,'MSCI Database'!$C:$R,5, FALSE)="","",VLOOKUP($C1997,'MSCI Database'!$C:$R,5, FALSE)),"")</f>
        <v>4.0999999999999996</v>
      </c>
      <c r="S1997" s="229">
        <f>IFERROR(IF(VLOOKUP($C1997,'MSCI Database'!$C:$R,6, FALSE)="","",VLOOKUP($C1997,'MSCI Database'!$C:$R,6, FALSE)),"")</f>
        <v>4.7</v>
      </c>
      <c r="T1997" s="229">
        <f>IFERROR(IF(VLOOKUP($C1997,'MSCI Database'!$C:$R,7, FALSE)="","",VLOOKUP($C1997,'MSCI Database'!$C:$R,7, FALSE)),"")</f>
        <v>4.5999999999999996</v>
      </c>
      <c r="U1997" s="229">
        <f>IFERROR(IF(VLOOKUP($C1997,'MSCI Database'!$C:$R,8, FALSE)="","",VLOOKUP($C1997,'MSCI Database'!$C:$R,8, FALSE)),"")</f>
        <v>4.0999999999999996</v>
      </c>
      <c r="V1997" s="229">
        <f>IFERROR(IF(VLOOKUP($C1997,'MSCI Database'!$C:$R,9, FALSE)="","",VLOOKUP($C1997,'MSCI Database'!$C:$R,9, FALSE)),"")</f>
        <v>4.5</v>
      </c>
      <c r="W1997" s="215">
        <f t="shared" ca="1" si="91"/>
        <v>0</v>
      </c>
      <c r="X1997" s="276">
        <f>IFERROR(IF(VLOOKUP($C1997,'MSCI Database'!$C:$R,10, FALSE)="","",VLOOKUP($C1997,'MSCI Database'!$C:$R,10, FALSE)),"")</f>
        <v>149338</v>
      </c>
      <c r="Y1997" s="229" t="str">
        <f>IFERROR(IF(VLOOKUP($C1997,'MSCI Database'!$C:$R,11, FALSE)="","",VLOOKUP($C1997,'MSCI Database'!$C:$R,11, FALSE)),"")</f>
        <v>2019</v>
      </c>
      <c r="Z1997" s="229" t="str">
        <f>IFERROR(IF(VLOOKUP($C1997,'MSCI Database'!$C:$R,12, FALSE)="","",VLOOKUP($C1997,'MSCI Database'!$C:$R,12, FALSE)),"")</f>
        <v>E.Segmt-Moderate</v>
      </c>
      <c r="AA1997" s="229" t="str">
        <f>IFERROR(IF(VLOOKUP($C1997,'MSCI Database'!$C:$R,13, FALSE)="","",VLOOKUP($C1997,'MSCI Database'!$C:$R,13, FALSE)),"")</f>
        <v>Strong food quality management; but lags peers in healthy food offerings</v>
      </c>
    </row>
    <row r="1998" spans="1:27" s="130" customFormat="1" ht="15" hidden="1" customHeight="1" outlineLevel="1">
      <c r="A1998" s="130" t="s">
        <v>3620</v>
      </c>
      <c r="B1998" s="130" t="s">
        <v>3621</v>
      </c>
      <c r="C1998" s="130" t="s">
        <v>3622</v>
      </c>
      <c r="D1998" s="130" t="s">
        <v>18672</v>
      </c>
      <c r="E1998" s="130" t="s">
        <v>18689</v>
      </c>
      <c r="F1998" s="215">
        <v>7.0301585716696074E-3</v>
      </c>
      <c r="G1998" s="132" t="str">
        <f ca="1">IFERROR(_xll.BQL($A1998, "cur_mkt_cap(currency=EUR)")/1000000, " ")</f>
        <v xml:space="preserve"> </v>
      </c>
      <c r="M1998" s="308"/>
      <c r="N1998" s="215">
        <f t="shared" si="90"/>
        <v>7.615125470504263E-5</v>
      </c>
      <c r="O1998" s="172" t="str">
        <f>IFERROR(IF(VLOOKUP($C1998,'MSCI Database'!$C:$R,2, FALSE)="","",VLOOKUP($C1998,'MSCI Database'!$C:$R,2, FALSE)),"")</f>
        <v>Software &amp; Services</v>
      </c>
      <c r="P1998" s="229" t="str">
        <f>IFERROR(IF(VLOOKUP($C1998,'MSCI Database'!$C:$R,3, FALSE)="","",VLOOKUP($C1998,'MSCI Database'!$C:$R,3, FALSE)),"")</f>
        <v>BBB</v>
      </c>
      <c r="Q1998" s="229" t="str">
        <f>IFERROR(IF(VLOOKUP($C1998,'MSCI Database'!$C:$R,4, FALSE)="","",VLOOKUP($C1998,'MSCI Database'!$C:$R,4, FALSE)),"")</f>
        <v>0</v>
      </c>
      <c r="R1998" s="229">
        <f>IFERROR(IF(VLOOKUP($C1998,'MSCI Database'!$C:$R,5, FALSE)="","",VLOOKUP($C1998,'MSCI Database'!$C:$R,5, FALSE)),"")</f>
        <v>4.7</v>
      </c>
      <c r="S1998" s="229">
        <f>IFERROR(IF(VLOOKUP($C1998,'MSCI Database'!$C:$R,6, FALSE)="","",VLOOKUP($C1998,'MSCI Database'!$C:$R,6, FALSE)),"")</f>
        <v>7</v>
      </c>
      <c r="T1998" s="229">
        <f>IFERROR(IF(VLOOKUP($C1998,'MSCI Database'!$C:$R,7, FALSE)="","",VLOOKUP($C1998,'MSCI Database'!$C:$R,7, FALSE)),"")</f>
        <v>4.3</v>
      </c>
      <c r="U1998" s="229">
        <f>IFERROR(IF(VLOOKUP($C1998,'MSCI Database'!$C:$R,8, FALSE)="","",VLOOKUP($C1998,'MSCI Database'!$C:$R,8, FALSE)),"")</f>
        <v>2.2000000000000002</v>
      </c>
      <c r="V1998" s="229">
        <f>IFERROR(IF(VLOOKUP($C1998,'MSCI Database'!$C:$R,9, FALSE)="","",VLOOKUP($C1998,'MSCI Database'!$C:$R,9, FALSE)),"")</f>
        <v>3.7</v>
      </c>
      <c r="W1998" s="215">
        <f t="shared" ca="1" si="91"/>
        <v>0</v>
      </c>
      <c r="X1998" s="276">
        <f>IFERROR(IF(VLOOKUP($C1998,'MSCI Database'!$C:$R,10, FALSE)="","",VLOOKUP($C1998,'MSCI Database'!$C:$R,10, FALSE)),"")</f>
        <v>2526</v>
      </c>
      <c r="Y1998" s="229" t="str">
        <f>IFERROR(IF(VLOOKUP($C1998,'MSCI Database'!$C:$R,11, FALSE)="","",VLOOKUP($C1998,'MSCI Database'!$C:$R,11, FALSE)),"")</f>
        <v>2019</v>
      </c>
      <c r="Z1998" s="229" t="str">
        <f>IFERROR(IF(VLOOKUP($C1998,'MSCI Database'!$C:$R,12, FALSE)="","",VLOOKUP($C1998,'MSCI Database'!$C:$R,12, FALSE)),"")</f>
        <v>E.Segmt-Moderately High</v>
      </c>
      <c r="AA1998" s="229" t="str">
        <f>IFERROR(IF(VLOOKUP($C1998,'MSCI Database'!$C:$R,13, FALSE)="","",VLOOKUP($C1998,'MSCI Database'!$C:$R,13, FALSE)),"")</f>
        <v>Maintaining strong privacy and data security practices</v>
      </c>
    </row>
    <row r="1999" spans="1:27" s="130" customFormat="1" ht="15" hidden="1" customHeight="1" outlineLevel="1">
      <c r="A1999" s="130" t="s">
        <v>5973</v>
      </c>
      <c r="B1999" s="130" t="s">
        <v>5974</v>
      </c>
      <c r="C1999" s="130" t="s">
        <v>5975</v>
      </c>
      <c r="D1999" s="130" t="s">
        <v>12137</v>
      </c>
      <c r="E1999" s="130" t="s">
        <v>18684</v>
      </c>
      <c r="F1999" s="215">
        <v>2.6640702718680159E-2</v>
      </c>
      <c r="G1999" s="132" t="str">
        <f ca="1">IFERROR(_xll.BQL($A1999, "cur_mkt_cap(currency=EUR)")/1000000, " ")</f>
        <v xml:space="preserve"> </v>
      </c>
      <c r="M1999" s="308"/>
      <c r="N1999" s="215">
        <f t="shared" si="90"/>
        <v>2.8857427859834588E-4</v>
      </c>
      <c r="O1999" s="172" t="str">
        <f>IFERROR(IF(VLOOKUP($C1999,'MSCI Database'!$C:$R,2, FALSE)="","",VLOOKUP($C1999,'MSCI Database'!$C:$R,2, FALSE)),"")</f>
        <v>Commodity Chemicals</v>
      </c>
      <c r="P1999" s="229" t="str">
        <f>IFERROR(IF(VLOOKUP($C1999,'MSCI Database'!$C:$R,3, FALSE)="","",VLOOKUP($C1999,'MSCI Database'!$C:$R,3, FALSE)),"")</f>
        <v>B</v>
      </c>
      <c r="Q1999" s="229" t="str">
        <f>IFERROR(IF(VLOOKUP($C1999,'MSCI Database'!$C:$R,4, FALSE)="","",VLOOKUP($C1999,'MSCI Database'!$C:$R,4, FALSE)),"")</f>
        <v>1</v>
      </c>
      <c r="R1999" s="229">
        <f>IFERROR(IF(VLOOKUP($C1999,'MSCI Database'!$C:$R,5, FALSE)="","",VLOOKUP($C1999,'MSCI Database'!$C:$R,5, FALSE)),"")</f>
        <v>2.2000000000000002</v>
      </c>
      <c r="S1999" s="229">
        <f>IFERROR(IF(VLOOKUP($C1999,'MSCI Database'!$C:$R,6, FALSE)="","",VLOOKUP($C1999,'MSCI Database'!$C:$R,6, FALSE)),"")</f>
        <v>4</v>
      </c>
      <c r="T1999" s="229">
        <f>IFERROR(IF(VLOOKUP($C1999,'MSCI Database'!$C:$R,7, FALSE)="","",VLOOKUP($C1999,'MSCI Database'!$C:$R,7, FALSE)),"")</f>
        <v>2.8</v>
      </c>
      <c r="U1999" s="229">
        <f>IFERROR(IF(VLOOKUP($C1999,'MSCI Database'!$C:$R,8, FALSE)="","",VLOOKUP($C1999,'MSCI Database'!$C:$R,8, FALSE)),"")</f>
        <v>1.5</v>
      </c>
      <c r="V1999" s="229">
        <f>IFERROR(IF(VLOOKUP($C1999,'MSCI Database'!$C:$R,9, FALSE)="","",VLOOKUP($C1999,'MSCI Database'!$C:$R,9, FALSE)),"")</f>
        <v>3</v>
      </c>
      <c r="W1999" s="215">
        <f t="shared" ca="1" si="91"/>
        <v>0</v>
      </c>
      <c r="X1999" s="276">
        <f>IFERROR(IF(VLOOKUP($C1999,'MSCI Database'!$C:$R,10, FALSE)="","",VLOOKUP($C1999,'MSCI Database'!$C:$R,10, FALSE)),"")</f>
        <v>8641459</v>
      </c>
      <c r="Y1999" s="229" t="str">
        <f>IFERROR(IF(VLOOKUP($C1999,'MSCI Database'!$C:$R,11, FALSE)="","",VLOOKUP($C1999,'MSCI Database'!$C:$R,11, FALSE)),"")</f>
        <v>2019</v>
      </c>
      <c r="Z1999" s="229" t="str">
        <f>IFERROR(IF(VLOOKUP($C1999,'MSCI Database'!$C:$R,12, FALSE)="","",VLOOKUP($C1999,'MSCI Database'!$C:$R,12, FALSE)),"")</f>
        <v>Reported</v>
      </c>
      <c r="AA1999" s="229" t="str">
        <f>IFERROR(IF(VLOOKUP($C1999,'MSCI Database'!$C:$R,13, FALSE)="","",VLOOKUP($C1999,'MSCI Database'!$C:$R,13, FALSE)),"")</f>
        <v>Improved carbon mitigation measures and corporate governance practices drive upgrade</v>
      </c>
    </row>
    <row r="2000" spans="1:27" s="130" customFormat="1" ht="15" hidden="1" customHeight="1" outlineLevel="1">
      <c r="A2000" s="130" t="s">
        <v>3926</v>
      </c>
      <c r="B2000" s="130" t="s">
        <v>3927</v>
      </c>
      <c r="C2000" s="130" t="s">
        <v>3928</v>
      </c>
      <c r="D2000" s="130" t="s">
        <v>18672</v>
      </c>
      <c r="E2000" s="130" t="s">
        <v>18684</v>
      </c>
      <c r="F2000" s="215">
        <v>6.9033591915713998E-3</v>
      </c>
      <c r="G2000" s="132" t="str">
        <f ca="1">IFERROR(_xll.BQL($A2000, "cur_mkt_cap(currency=EUR)")/1000000, " ")</f>
        <v xml:space="preserve"> </v>
      </c>
      <c r="M2000" s="308"/>
      <c r="N2000" s="215">
        <f t="shared" si="90"/>
        <v>7.4777753411741515E-5</v>
      </c>
      <c r="O2000" s="172" t="str">
        <f>IFERROR(IF(VLOOKUP($C2000,'MSCI Database'!$C:$R,2, FALSE)="","",VLOOKUP($C2000,'MSCI Database'!$C:$R,2, FALSE)),"")</f>
        <v>Diversified Chemicals</v>
      </c>
      <c r="P2000" s="229" t="str">
        <f>IFERROR(IF(VLOOKUP($C2000,'MSCI Database'!$C:$R,3, FALSE)="","",VLOOKUP($C2000,'MSCI Database'!$C:$R,3, FALSE)),"")</f>
        <v>BB</v>
      </c>
      <c r="Q2000" s="229" t="str">
        <f>IFERROR(IF(VLOOKUP($C2000,'MSCI Database'!$C:$R,4, FALSE)="","",VLOOKUP($C2000,'MSCI Database'!$C:$R,4, FALSE)),"")</f>
        <v>0</v>
      </c>
      <c r="R2000" s="229">
        <f>IFERROR(IF(VLOOKUP($C2000,'MSCI Database'!$C:$R,5, FALSE)="","",VLOOKUP($C2000,'MSCI Database'!$C:$R,5, FALSE)),"")</f>
        <v>3.8</v>
      </c>
      <c r="S2000" s="229">
        <f>IFERROR(IF(VLOOKUP($C2000,'MSCI Database'!$C:$R,6, FALSE)="","",VLOOKUP($C2000,'MSCI Database'!$C:$R,6, FALSE)),"")</f>
        <v>5.6</v>
      </c>
      <c r="T2000" s="229">
        <f>IFERROR(IF(VLOOKUP($C2000,'MSCI Database'!$C:$R,7, FALSE)="","",VLOOKUP($C2000,'MSCI Database'!$C:$R,7, FALSE)),"")</f>
        <v>1.7</v>
      </c>
      <c r="U2000" s="229">
        <f>IFERROR(IF(VLOOKUP($C2000,'MSCI Database'!$C:$R,8, FALSE)="","",VLOOKUP($C2000,'MSCI Database'!$C:$R,8, FALSE)),"")</f>
        <v>4.2</v>
      </c>
      <c r="V2000" s="229">
        <f>IFERROR(IF(VLOOKUP($C2000,'MSCI Database'!$C:$R,9, FALSE)="","",VLOOKUP($C2000,'MSCI Database'!$C:$R,9, FALSE)),"")</f>
        <v>4.5999999999999996</v>
      </c>
      <c r="W2000" s="215">
        <f t="shared" ca="1" si="91"/>
        <v>0</v>
      </c>
      <c r="X2000" s="276">
        <f>IFERROR(IF(VLOOKUP($C2000,'MSCI Database'!$C:$R,10, FALSE)="","",VLOOKUP($C2000,'MSCI Database'!$C:$R,10, FALSE)),"")</f>
        <v>326654</v>
      </c>
      <c r="Y2000" s="229" t="str">
        <f>IFERROR(IF(VLOOKUP($C2000,'MSCI Database'!$C:$R,11, FALSE)="","",VLOOKUP($C2000,'MSCI Database'!$C:$R,11, FALSE)),"")</f>
        <v>2019</v>
      </c>
      <c r="Z2000" s="229" t="str">
        <f>IFERROR(IF(VLOOKUP($C2000,'MSCI Database'!$C:$R,12, FALSE)="","",VLOOKUP($C2000,'MSCI Database'!$C:$R,12, FALSE)),"")</f>
        <v>Reported</v>
      </c>
      <c r="AA2000" s="229" t="str">
        <f>IFERROR(IF(VLOOKUP($C2000,'MSCI Database'!$C:$R,13, FALSE)="","",VLOOKUP($C2000,'MSCI Database'!$C:$R,13, FALSE)),"")</f>
        <v>Toxic emission and waste management measures lag peers</v>
      </c>
    </row>
    <row r="2001" spans="1:27" s="130" customFormat="1" ht="15" hidden="1" customHeight="1" outlineLevel="1">
      <c r="A2001" s="130" t="s">
        <v>3345</v>
      </c>
      <c r="B2001" s="130" t="s">
        <v>3346</v>
      </c>
      <c r="C2001" s="130" t="s">
        <v>3347</v>
      </c>
      <c r="D2001" s="130" t="s">
        <v>18672</v>
      </c>
      <c r="E2001" s="130" t="s">
        <v>18690</v>
      </c>
      <c r="F2001" s="215">
        <v>6.9144216145749114E-3</v>
      </c>
      <c r="G2001" s="132" t="str">
        <f ca="1">IFERROR(_xll.BQL($A2001, "cur_mkt_cap(currency=EUR)")/1000000, " ")</f>
        <v xml:space="preserve"> </v>
      </c>
      <c r="M2001" s="308"/>
      <c r="N2001" s="215">
        <f t="shared" si="90"/>
        <v>7.4897582485752758E-5</v>
      </c>
      <c r="O2001" s="172" t="str">
        <f>IFERROR(IF(VLOOKUP($C2001,'MSCI Database'!$C:$R,2, FALSE)="","",VLOOKUP($C2001,'MSCI Database'!$C:$R,2, FALSE)),"")</f>
        <v>Media &amp; Entertainment</v>
      </c>
      <c r="P2001" s="229" t="str">
        <f>IFERROR(IF(VLOOKUP($C2001,'MSCI Database'!$C:$R,3, FALSE)="","",VLOOKUP($C2001,'MSCI Database'!$C:$R,3, FALSE)),"")</f>
        <v>BBB</v>
      </c>
      <c r="Q2001" s="229" t="str">
        <f>IFERROR(IF(VLOOKUP($C2001,'MSCI Database'!$C:$R,4, FALSE)="","",VLOOKUP($C2001,'MSCI Database'!$C:$R,4, FALSE)),"")</f>
        <v>0</v>
      </c>
      <c r="R2001" s="229">
        <f>IFERROR(IF(VLOOKUP($C2001,'MSCI Database'!$C:$R,5, FALSE)="","",VLOOKUP($C2001,'MSCI Database'!$C:$R,5, FALSE)),"")</f>
        <v>5.0999999999999996</v>
      </c>
      <c r="S2001" s="229">
        <f>IFERROR(IF(VLOOKUP($C2001,'MSCI Database'!$C:$R,6, FALSE)="","",VLOOKUP($C2001,'MSCI Database'!$C:$R,6, FALSE)),"")</f>
        <v>7</v>
      </c>
      <c r="T2001" s="229">
        <f>IFERROR(IF(VLOOKUP($C2001,'MSCI Database'!$C:$R,7, FALSE)="","",VLOOKUP($C2001,'MSCI Database'!$C:$R,7, FALSE)),"")</f>
        <v>4</v>
      </c>
      <c r="U2001" s="229">
        <f>IFERROR(IF(VLOOKUP($C2001,'MSCI Database'!$C:$R,8, FALSE)="","",VLOOKUP($C2001,'MSCI Database'!$C:$R,8, FALSE)),"")</f>
        <v>6.4</v>
      </c>
      <c r="V2001" s="229">
        <f>IFERROR(IF(VLOOKUP($C2001,'MSCI Database'!$C:$R,9, FALSE)="","",VLOOKUP($C2001,'MSCI Database'!$C:$R,9, FALSE)),"")</f>
        <v>5.2</v>
      </c>
      <c r="W2001" s="215">
        <f t="shared" ca="1" si="91"/>
        <v>0</v>
      </c>
      <c r="X2001" s="276">
        <f>IFERROR(IF(VLOOKUP($C2001,'MSCI Database'!$C:$R,10, FALSE)="","",VLOOKUP($C2001,'MSCI Database'!$C:$R,10, FALSE)),"")</f>
        <v>56669</v>
      </c>
      <c r="Y2001" s="229" t="str">
        <f>IFERROR(IF(VLOOKUP($C2001,'MSCI Database'!$C:$R,11, FALSE)="","",VLOOKUP($C2001,'MSCI Database'!$C:$R,11, FALSE)),"")</f>
        <v>2019</v>
      </c>
      <c r="Z2001" s="229" t="str">
        <f>IFERROR(IF(VLOOKUP($C2001,'MSCI Database'!$C:$R,12, FALSE)="","",VLOOKUP($C2001,'MSCI Database'!$C:$R,12, FALSE)),"")</f>
        <v>E.Segmt-Moderately Low</v>
      </c>
      <c r="AA2001" s="229" t="str">
        <f>IFERROR(IF(VLOOKUP($C2001,'MSCI Database'!$C:$R,13, FALSE)="","",VLOOKUP($C2001,'MSCI Database'!$C:$R,13, FALSE)),"")</f>
        <v>Outperforms most home market peers in corporate governance</v>
      </c>
    </row>
    <row r="2002" spans="1:27" s="130" customFormat="1" ht="15" hidden="1" customHeight="1" outlineLevel="1">
      <c r="A2002" s="130" t="s">
        <v>6062</v>
      </c>
      <c r="B2002" s="130" t="s">
        <v>6063</v>
      </c>
      <c r="C2002" s="130" t="s">
        <v>6064</v>
      </c>
      <c r="D2002" s="130" t="s">
        <v>12137</v>
      </c>
      <c r="E2002" s="130" t="s">
        <v>18690</v>
      </c>
      <c r="F2002" s="215">
        <v>2.566313665194446E-2</v>
      </c>
      <c r="G2002" s="132" t="str">
        <f ca="1">IFERROR(_xll.BQL($A2002, "cur_mkt_cap(currency=EUR)")/1000000, " ")</f>
        <v xml:space="preserve"> </v>
      </c>
      <c r="M2002" s="308"/>
      <c r="N2002" s="215">
        <f t="shared" si="90"/>
        <v>2.7798520272187993E-4</v>
      </c>
      <c r="O2002" s="172" t="str">
        <f>IFERROR(IF(VLOOKUP($C2002,'MSCI Database'!$C:$R,2, FALSE)="","",VLOOKUP($C2002,'MSCI Database'!$C:$R,2, FALSE)),"")</f>
        <v>Telecommunication Services</v>
      </c>
      <c r="P2002" s="229" t="str">
        <f>IFERROR(IF(VLOOKUP($C2002,'MSCI Database'!$C:$R,3, FALSE)="","",VLOOKUP($C2002,'MSCI Database'!$C:$R,3, FALSE)),"")</f>
        <v>A</v>
      </c>
      <c r="Q2002" s="229" t="str">
        <f>IFERROR(IF(VLOOKUP($C2002,'MSCI Database'!$C:$R,4, FALSE)="","",VLOOKUP($C2002,'MSCI Database'!$C:$R,4, FALSE)),"")</f>
        <v>0</v>
      </c>
      <c r="R2002" s="229">
        <f>IFERROR(IF(VLOOKUP($C2002,'MSCI Database'!$C:$R,5, FALSE)="","",VLOOKUP($C2002,'MSCI Database'!$C:$R,5, FALSE)),"")</f>
        <v>6.8</v>
      </c>
      <c r="S2002" s="229">
        <f>IFERROR(IF(VLOOKUP($C2002,'MSCI Database'!$C:$R,6, FALSE)="","",VLOOKUP($C2002,'MSCI Database'!$C:$R,6, FALSE)),"")</f>
        <v>9.4</v>
      </c>
      <c r="T2002" s="229">
        <f>IFERROR(IF(VLOOKUP($C2002,'MSCI Database'!$C:$R,7, FALSE)="","",VLOOKUP($C2002,'MSCI Database'!$C:$R,7, FALSE)),"")</f>
        <v>6.4</v>
      </c>
      <c r="U2002" s="229">
        <f>IFERROR(IF(VLOOKUP($C2002,'MSCI Database'!$C:$R,8, FALSE)="","",VLOOKUP($C2002,'MSCI Database'!$C:$R,8, FALSE)),"")</f>
        <v>3.1</v>
      </c>
      <c r="V2002" s="229">
        <f>IFERROR(IF(VLOOKUP($C2002,'MSCI Database'!$C:$R,9, FALSE)="","",VLOOKUP($C2002,'MSCI Database'!$C:$R,9, FALSE)),"")</f>
        <v>5.3</v>
      </c>
      <c r="W2002" s="215">
        <f t="shared" ca="1" si="91"/>
        <v>0</v>
      </c>
      <c r="X2002" s="276">
        <f>IFERROR(IF(VLOOKUP($C2002,'MSCI Database'!$C:$R,10, FALSE)="","",VLOOKUP($C2002,'MSCI Database'!$C:$R,10, FALSE)),"")</f>
        <v>823752</v>
      </c>
      <c r="Y2002" s="229" t="str">
        <f>IFERROR(IF(VLOOKUP($C2002,'MSCI Database'!$C:$R,11, FALSE)="","",VLOOKUP($C2002,'MSCI Database'!$C:$R,11, FALSE)),"")</f>
        <v>2019</v>
      </c>
      <c r="Z2002" s="229" t="str">
        <f>IFERROR(IF(VLOOKUP($C2002,'MSCI Database'!$C:$R,12, FALSE)="","",VLOOKUP($C2002,'MSCI Database'!$C:$R,12, FALSE)),"")</f>
        <v>Reported</v>
      </c>
      <c r="AA2002" s="229" t="str">
        <f>IFERROR(IF(VLOOKUP($C2002,'MSCI Database'!$C:$R,13, FALSE)="","",VLOOKUP($C2002,'MSCI Database'!$C:$R,13, FALSE)),"")</f>
        <v>Industry-leading data security programs, robust labor management</v>
      </c>
    </row>
    <row r="2003" spans="1:27" s="130" customFormat="1" ht="15" hidden="1" customHeight="1" outlineLevel="1">
      <c r="A2003" s="130" t="s">
        <v>4279</v>
      </c>
      <c r="B2003" s="130" t="s">
        <v>4280</v>
      </c>
      <c r="C2003" s="130" t="s">
        <v>4281</v>
      </c>
      <c r="D2003" s="130" t="s">
        <v>18672</v>
      </c>
      <c r="E2003" s="130" t="s">
        <v>18682</v>
      </c>
      <c r="F2003" s="215">
        <v>6.7548581361842981E-3</v>
      </c>
      <c r="G2003" s="132" t="str">
        <f ca="1">IFERROR(_xll.BQL($A2003, "cur_mkt_cap(currency=EUR)")/1000000, " ")</f>
        <v xml:space="preserve"> </v>
      </c>
      <c r="M2003" s="308"/>
      <c r="N2003" s="215">
        <f t="shared" si="90"/>
        <v>7.3169177790371838E-5</v>
      </c>
      <c r="O2003" s="172" t="str">
        <f>IFERROR(IF(VLOOKUP($C2003,'MSCI Database'!$C:$R,2, FALSE)="","",VLOOKUP($C2003,'MSCI Database'!$C:$R,2, FALSE)),"")</f>
        <v>Leisure Products</v>
      </c>
      <c r="P2003" s="229" t="str">
        <f>IFERROR(IF(VLOOKUP($C2003,'MSCI Database'!$C:$R,3, FALSE)="","",VLOOKUP($C2003,'MSCI Database'!$C:$R,3, FALSE)),"")</f>
        <v>AA</v>
      </c>
      <c r="Q2003" s="229" t="str">
        <f>IFERROR(IF(VLOOKUP($C2003,'MSCI Database'!$C:$R,4, FALSE)="","",VLOOKUP($C2003,'MSCI Database'!$C:$R,4, FALSE)),"")</f>
        <v>0</v>
      </c>
      <c r="R2003" s="229">
        <f>IFERROR(IF(VLOOKUP($C2003,'MSCI Database'!$C:$R,5, FALSE)="","",VLOOKUP($C2003,'MSCI Database'!$C:$R,5, FALSE)),"")</f>
        <v>7.7</v>
      </c>
      <c r="S2003" s="229">
        <f>IFERROR(IF(VLOOKUP($C2003,'MSCI Database'!$C:$R,6, FALSE)="","",VLOOKUP($C2003,'MSCI Database'!$C:$R,6, FALSE)),"")</f>
        <v>4.7</v>
      </c>
      <c r="T2003" s="229">
        <f>IFERROR(IF(VLOOKUP($C2003,'MSCI Database'!$C:$R,7, FALSE)="","",VLOOKUP($C2003,'MSCI Database'!$C:$R,7, FALSE)),"")</f>
        <v>6.3</v>
      </c>
      <c r="U2003" s="229">
        <f>IFERROR(IF(VLOOKUP($C2003,'MSCI Database'!$C:$R,8, FALSE)="","",VLOOKUP($C2003,'MSCI Database'!$C:$R,8, FALSE)),"")</f>
        <v>5.5</v>
      </c>
      <c r="V2003" s="229">
        <f>IFERROR(IF(VLOOKUP($C2003,'MSCI Database'!$C:$R,9, FALSE)="","",VLOOKUP($C2003,'MSCI Database'!$C:$R,9, FALSE)),"")</f>
        <v>5.8</v>
      </c>
      <c r="W2003" s="215">
        <f t="shared" ca="1" si="91"/>
        <v>0</v>
      </c>
      <c r="X2003" s="276">
        <f>IFERROR(IF(VLOOKUP($C2003,'MSCI Database'!$C:$R,10, FALSE)="","",VLOOKUP($C2003,'MSCI Database'!$C:$R,10, FALSE)),"")</f>
        <v>151000</v>
      </c>
      <c r="Y2003" s="229" t="str">
        <f>IFERROR(IF(VLOOKUP($C2003,'MSCI Database'!$C:$R,11, FALSE)="","",VLOOKUP($C2003,'MSCI Database'!$C:$R,11, FALSE)),"")</f>
        <v>2019</v>
      </c>
      <c r="Z2003" s="229" t="str">
        <f>IFERROR(IF(VLOOKUP($C2003,'MSCI Database'!$C:$R,12, FALSE)="","",VLOOKUP($C2003,'MSCI Database'!$C:$R,12, FALSE)),"")</f>
        <v>Reported</v>
      </c>
      <c r="AA2003" s="229" t="str">
        <f>IFERROR(IF(VLOOKUP($C2003,'MSCI Database'!$C:$R,13, FALSE)="","",VLOOKUP($C2003,'MSCI Database'!$C:$R,13, FALSE)),"")</f>
        <v>Strong waste reduction, quality and supply chain labor management</v>
      </c>
    </row>
    <row r="2004" spans="1:27" s="130" customFormat="1" ht="15" hidden="1" customHeight="1" outlineLevel="1">
      <c r="A2004" s="130" t="s">
        <v>4239</v>
      </c>
      <c r="B2004" s="130" t="s">
        <v>4240</v>
      </c>
      <c r="C2004" s="130" t="s">
        <v>4241</v>
      </c>
      <c r="D2004" s="130" t="s">
        <v>18672</v>
      </c>
      <c r="E2004" s="130" t="s">
        <v>18674</v>
      </c>
      <c r="F2004" s="215">
        <v>6.5995497963547249E-3</v>
      </c>
      <c r="G2004" s="132" t="str">
        <f ca="1">IFERROR(_xll.BQL($A2004, "cur_mkt_cap(currency=EUR)")/1000000, " ")</f>
        <v xml:space="preserve"> </v>
      </c>
      <c r="M2004" s="308"/>
      <c r="N2004" s="215">
        <f t="shared" si="90"/>
        <v>7.1486865105158774E-5</v>
      </c>
      <c r="O2004" s="172" t="str">
        <f>IFERROR(IF(VLOOKUP($C2004,'MSCI Database'!$C:$R,2, FALSE)="","",VLOOKUP($C2004,'MSCI Database'!$C:$R,2, FALSE)),"")</f>
        <v>Food Products</v>
      </c>
      <c r="P2004" s="229" t="str">
        <f>IFERROR(IF(VLOOKUP($C2004,'MSCI Database'!$C:$R,3, FALSE)="","",VLOOKUP($C2004,'MSCI Database'!$C:$R,3, FALSE)),"")</f>
        <v>BB</v>
      </c>
      <c r="Q2004" s="229" t="str">
        <f>IFERROR(IF(VLOOKUP($C2004,'MSCI Database'!$C:$R,4, FALSE)="","",VLOOKUP($C2004,'MSCI Database'!$C:$R,4, FALSE)),"")</f>
        <v>0</v>
      </c>
      <c r="R2004" s="229">
        <f>IFERROR(IF(VLOOKUP($C2004,'MSCI Database'!$C:$R,5, FALSE)="","",VLOOKUP($C2004,'MSCI Database'!$C:$R,5, FALSE)),"")</f>
        <v>3.4</v>
      </c>
      <c r="S2004" s="229">
        <f>IFERROR(IF(VLOOKUP($C2004,'MSCI Database'!$C:$R,6, FALSE)="","",VLOOKUP($C2004,'MSCI Database'!$C:$R,6, FALSE)),"")</f>
        <v>2.4</v>
      </c>
      <c r="T2004" s="229">
        <f>IFERROR(IF(VLOOKUP($C2004,'MSCI Database'!$C:$R,7, FALSE)="","",VLOOKUP($C2004,'MSCI Database'!$C:$R,7, FALSE)),"")</f>
        <v>5.5</v>
      </c>
      <c r="U2004" s="229">
        <f>IFERROR(IF(VLOOKUP($C2004,'MSCI Database'!$C:$R,8, FALSE)="","",VLOOKUP($C2004,'MSCI Database'!$C:$R,8, FALSE)),"")</f>
        <v>5.0999999999999996</v>
      </c>
      <c r="V2004" s="229">
        <f>IFERROR(IF(VLOOKUP($C2004,'MSCI Database'!$C:$R,9, FALSE)="","",VLOOKUP($C2004,'MSCI Database'!$C:$R,9, FALSE)),"")</f>
        <v>4.0999999999999996</v>
      </c>
      <c r="W2004" s="215">
        <f t="shared" ca="1" si="91"/>
        <v>0</v>
      </c>
      <c r="X2004" s="276">
        <f>IFERROR(IF(VLOOKUP($C2004,'MSCI Database'!$C:$R,10, FALSE)="","",VLOOKUP($C2004,'MSCI Database'!$C:$R,10, FALSE)),"")</f>
        <v>632160</v>
      </c>
      <c r="Y2004" s="229" t="str">
        <f>IFERROR(IF(VLOOKUP($C2004,'MSCI Database'!$C:$R,11, FALSE)="","",VLOOKUP($C2004,'MSCI Database'!$C:$R,11, FALSE)),"")</f>
        <v>2019</v>
      </c>
      <c r="Z2004" s="229" t="str">
        <f>IFERROR(IF(VLOOKUP($C2004,'MSCI Database'!$C:$R,12, FALSE)="","",VLOOKUP($C2004,'MSCI Database'!$C:$R,12, FALSE)),"")</f>
        <v>Reported</v>
      </c>
      <c r="AA2004" s="229" t="str">
        <f>IFERROR(IF(VLOOKUP($C2004,'MSCI Database'!$C:$R,13, FALSE)="","",VLOOKUP($C2004,'MSCI Database'!$C:$R,13, FALSE)),"")</f>
        <v>Relatively weak product safety and quality management</v>
      </c>
    </row>
    <row r="2005" spans="1:27" s="130" customFormat="1" ht="15" hidden="1" customHeight="1" outlineLevel="1">
      <c r="A2005" s="130" t="s">
        <v>3799</v>
      </c>
      <c r="B2005" s="130" t="s">
        <v>3800</v>
      </c>
      <c r="C2005" s="130" t="s">
        <v>3801</v>
      </c>
      <c r="D2005" s="130" t="s">
        <v>18672</v>
      </c>
      <c r="E2005" s="130" t="s">
        <v>18674</v>
      </c>
      <c r="F2005" s="215">
        <v>6.5293423532355533E-3</v>
      </c>
      <c r="G2005" s="132" t="str">
        <f ca="1">IFERROR(_xll.BQL($A2005, "cur_mkt_cap(currency=EUR)")/1000000, " ")</f>
        <v xml:space="preserve"> </v>
      </c>
      <c r="M2005" s="308"/>
      <c r="N2005" s="215">
        <f t="shared" si="90"/>
        <v>7.0726372318452246E-5</v>
      </c>
      <c r="O2005" s="172" t="str">
        <f>IFERROR(IF(VLOOKUP($C2005,'MSCI Database'!$C:$R,2, FALSE)="","",VLOOKUP($C2005,'MSCI Database'!$C:$R,2, FALSE)),"")</f>
        <v>Retail - Food &amp; Staples</v>
      </c>
      <c r="P2005" s="229" t="str">
        <f>IFERROR(IF(VLOOKUP($C2005,'MSCI Database'!$C:$R,3, FALSE)="","",VLOOKUP($C2005,'MSCI Database'!$C:$R,3, FALSE)),"")</f>
        <v>BB</v>
      </c>
      <c r="Q2005" s="229" t="str">
        <f>IFERROR(IF(VLOOKUP($C2005,'MSCI Database'!$C:$R,4, FALSE)="","",VLOOKUP($C2005,'MSCI Database'!$C:$R,4, FALSE)),"")</f>
        <v>0</v>
      </c>
      <c r="R2005" s="229">
        <f>IFERROR(IF(VLOOKUP($C2005,'MSCI Database'!$C:$R,5, FALSE)="","",VLOOKUP($C2005,'MSCI Database'!$C:$R,5, FALSE)),"")</f>
        <v>3.5</v>
      </c>
      <c r="S2005" s="229">
        <f>IFERROR(IF(VLOOKUP($C2005,'MSCI Database'!$C:$R,6, FALSE)="","",VLOOKUP($C2005,'MSCI Database'!$C:$R,6, FALSE)),"")</f>
        <v>4.0999999999999996</v>
      </c>
      <c r="T2005" s="229">
        <f>IFERROR(IF(VLOOKUP($C2005,'MSCI Database'!$C:$R,7, FALSE)="","",VLOOKUP($C2005,'MSCI Database'!$C:$R,7, FALSE)),"")</f>
        <v>4.2</v>
      </c>
      <c r="U2005" s="229">
        <f>IFERROR(IF(VLOOKUP($C2005,'MSCI Database'!$C:$R,8, FALSE)="","",VLOOKUP($C2005,'MSCI Database'!$C:$R,8, FALSE)),"")</f>
        <v>3.3</v>
      </c>
      <c r="V2005" s="229">
        <f>IFERROR(IF(VLOOKUP($C2005,'MSCI Database'!$C:$R,9, FALSE)="","",VLOOKUP($C2005,'MSCI Database'!$C:$R,9, FALSE)),"")</f>
        <v>3.9</v>
      </c>
      <c r="W2005" s="215">
        <f t="shared" ca="1" si="91"/>
        <v>0</v>
      </c>
      <c r="X2005" s="276">
        <f>IFERROR(IF(VLOOKUP($C2005,'MSCI Database'!$C:$R,10, FALSE)="","",VLOOKUP($C2005,'MSCI Database'!$C:$R,10, FALSE)),"")</f>
        <v>332014</v>
      </c>
      <c r="Y2005" s="229" t="str">
        <f>IFERROR(IF(VLOOKUP($C2005,'MSCI Database'!$C:$R,11, FALSE)="","",VLOOKUP($C2005,'MSCI Database'!$C:$R,11, FALSE)),"")</f>
        <v>2019</v>
      </c>
      <c r="Z2005" s="229" t="str">
        <f>IFERROR(IF(VLOOKUP($C2005,'MSCI Database'!$C:$R,12, FALSE)="","",VLOOKUP($C2005,'MSCI Database'!$C:$R,12, FALSE)),"")</f>
        <v>E.Segmt-Moderately Low</v>
      </c>
      <c r="AA2005" s="229" t="str">
        <f>IFERROR(IF(VLOOKUP($C2005,'MSCI Database'!$C:$R,13, FALSE)="","",VLOOKUP($C2005,'MSCI Database'!$C:$R,13, FALSE)),"")</f>
        <v>Limited perceived efforts in cybersecurity programs; governance risks persist</v>
      </c>
    </row>
    <row r="2006" spans="1:27" s="130" customFormat="1" ht="15" hidden="1" customHeight="1" outlineLevel="1">
      <c r="A2006" s="130" t="s">
        <v>2828</v>
      </c>
      <c r="B2006" s="130" t="s">
        <v>2829</v>
      </c>
      <c r="C2006" s="130" t="s">
        <v>2830</v>
      </c>
      <c r="D2006" s="130" t="s">
        <v>18675</v>
      </c>
      <c r="E2006" s="130" t="s">
        <v>18688</v>
      </c>
      <c r="F2006" s="215">
        <v>9.2075188311982498E-2</v>
      </c>
      <c r="G2006" s="132" t="str">
        <f ca="1">IFERROR(_xll.BQL($A2006, "cur_mkt_cap(currency=EUR)")/1000000, " ")</f>
        <v xml:space="preserve"> </v>
      </c>
      <c r="M2006" s="308"/>
      <c r="N2006" s="215">
        <f t="shared" si="90"/>
        <v>9.9736599760584543E-4</v>
      </c>
      <c r="O2006" s="172" t="str">
        <f>IFERROR(IF(VLOOKUP($C2006,'MSCI Database'!$C:$R,2, FALSE)="","",VLOOKUP($C2006,'MSCI Database'!$C:$R,2, FALSE)),"")</f>
        <v>Diversified Financials</v>
      </c>
      <c r="P2006" s="229" t="str">
        <f>IFERROR(IF(VLOOKUP($C2006,'MSCI Database'!$C:$R,3, FALSE)="","",VLOOKUP($C2006,'MSCI Database'!$C:$R,3, FALSE)),"")</f>
        <v>AA</v>
      </c>
      <c r="Q2006" s="229" t="str">
        <f>IFERROR(IF(VLOOKUP($C2006,'MSCI Database'!$C:$R,4, FALSE)="","",VLOOKUP($C2006,'MSCI Database'!$C:$R,4, FALSE)),"")</f>
        <v>0</v>
      </c>
      <c r="R2006" s="229">
        <f>IFERROR(IF(VLOOKUP($C2006,'MSCI Database'!$C:$R,5, FALSE)="","",VLOOKUP($C2006,'MSCI Database'!$C:$R,5, FALSE)),"")</f>
        <v>7.9</v>
      </c>
      <c r="S2006" s="229">
        <f>IFERROR(IF(VLOOKUP($C2006,'MSCI Database'!$C:$R,6, FALSE)="","",VLOOKUP($C2006,'MSCI Database'!$C:$R,6, FALSE)),"")</f>
        <v>8.6999999999999993</v>
      </c>
      <c r="T2006" s="229">
        <f>IFERROR(IF(VLOOKUP($C2006,'MSCI Database'!$C:$R,7, FALSE)="","",VLOOKUP($C2006,'MSCI Database'!$C:$R,7, FALSE)),"")</f>
        <v>1.6</v>
      </c>
      <c r="U2006" s="229">
        <f>IFERROR(IF(VLOOKUP($C2006,'MSCI Database'!$C:$R,8, FALSE)="","",VLOOKUP($C2006,'MSCI Database'!$C:$R,8, FALSE)),"")</f>
        <v>7.1</v>
      </c>
      <c r="V2006" s="229">
        <f>IFERROR(IF(VLOOKUP($C2006,'MSCI Database'!$C:$R,9, FALSE)="","",VLOOKUP($C2006,'MSCI Database'!$C:$R,9, FALSE)),"")</f>
        <v>5.3</v>
      </c>
      <c r="W2006" s="215">
        <f t="shared" ca="1" si="91"/>
        <v>0</v>
      </c>
      <c r="X2006" s="276">
        <f>IFERROR(IF(VLOOKUP($C2006,'MSCI Database'!$C:$R,10, FALSE)="","",VLOOKUP($C2006,'MSCI Database'!$C:$R,10, FALSE)),"")</f>
        <v>19667</v>
      </c>
      <c r="Y2006" s="229" t="str">
        <f>IFERROR(IF(VLOOKUP($C2006,'MSCI Database'!$C:$R,11, FALSE)="","",VLOOKUP($C2006,'MSCI Database'!$C:$R,11, FALSE)),"")</f>
        <v>2019</v>
      </c>
      <c r="Z2006" s="229" t="str">
        <f>IFERROR(IF(VLOOKUP($C2006,'MSCI Database'!$C:$R,12, FALSE)="","",VLOOKUP($C2006,'MSCI Database'!$C:$R,12, FALSE)),"")</f>
        <v>Reported</v>
      </c>
      <c r="AA2006" s="229" t="str">
        <f>IFERROR(IF(VLOOKUP($C2006,'MSCI Database'!$C:$R,13, FALSE)="","",VLOOKUP($C2006,'MSCI Database'!$C:$R,13, FALSE)),"")</f>
        <v>Strong corporate governance and controls against business malpractices</v>
      </c>
    </row>
    <row r="2007" spans="1:27" s="130" customFormat="1" ht="15" hidden="1" customHeight="1" outlineLevel="1">
      <c r="A2007" s="130" t="s">
        <v>3756</v>
      </c>
      <c r="B2007" s="130" t="s">
        <v>3757</v>
      </c>
      <c r="C2007" s="130" t="s">
        <v>3758</v>
      </c>
      <c r="D2007" s="130" t="s">
        <v>18672</v>
      </c>
      <c r="E2007" s="130" t="s">
        <v>18704</v>
      </c>
      <c r="F2007" s="215">
        <v>6.4948761995187324E-3</v>
      </c>
      <c r="G2007" s="132" t="str">
        <f ca="1">IFERROR(_xll.BQL($A2007, "cur_mkt_cap(currency=EUR)")/1000000, " ")</f>
        <v xml:space="preserve"> </v>
      </c>
      <c r="M2007" s="308"/>
      <c r="N2007" s="215">
        <f t="shared" si="90"/>
        <v>7.035303211230531E-5</v>
      </c>
      <c r="O2007" s="172" t="str">
        <f>IFERROR(IF(VLOOKUP($C2007,'MSCI Database'!$C:$R,2, FALSE)="","",VLOOKUP($C2007,'MSCI Database'!$C:$R,2, FALSE)),"")</f>
        <v>Real Estate Development &amp; Diversified Activities</v>
      </c>
      <c r="P2007" s="229" t="str">
        <f>IFERROR(IF(VLOOKUP($C2007,'MSCI Database'!$C:$R,3, FALSE)="","",VLOOKUP($C2007,'MSCI Database'!$C:$R,3, FALSE)),"")</f>
        <v>BB</v>
      </c>
      <c r="Q2007" s="229" t="str">
        <f>IFERROR(IF(VLOOKUP($C2007,'MSCI Database'!$C:$R,4, FALSE)="","",VLOOKUP($C2007,'MSCI Database'!$C:$R,4, FALSE)),"")</f>
        <v>0</v>
      </c>
      <c r="R2007" s="229">
        <f>IFERROR(IF(VLOOKUP($C2007,'MSCI Database'!$C:$R,5, FALSE)="","",VLOOKUP($C2007,'MSCI Database'!$C:$R,5, FALSE)),"")</f>
        <v>3.5</v>
      </c>
      <c r="S2007" s="229">
        <f>IFERROR(IF(VLOOKUP($C2007,'MSCI Database'!$C:$R,6, FALSE)="","",VLOOKUP($C2007,'MSCI Database'!$C:$R,6, FALSE)),"")</f>
        <v>3.7</v>
      </c>
      <c r="T2007" s="229">
        <f>IFERROR(IF(VLOOKUP($C2007,'MSCI Database'!$C:$R,7, FALSE)="","",VLOOKUP($C2007,'MSCI Database'!$C:$R,7, FALSE)),"")</f>
        <v>3.1</v>
      </c>
      <c r="U2007" s="229">
        <f>IFERROR(IF(VLOOKUP($C2007,'MSCI Database'!$C:$R,8, FALSE)="","",VLOOKUP($C2007,'MSCI Database'!$C:$R,8, FALSE)),"")</f>
        <v>3.8</v>
      </c>
      <c r="V2007" s="229">
        <f>IFERROR(IF(VLOOKUP($C2007,'MSCI Database'!$C:$R,9, FALSE)="","",VLOOKUP($C2007,'MSCI Database'!$C:$R,9, FALSE)),"")</f>
        <v>3.5</v>
      </c>
      <c r="W2007" s="215">
        <f t="shared" ca="1" si="91"/>
        <v>0</v>
      </c>
      <c r="X2007" s="276">
        <f>IFERROR(IF(VLOOKUP($C2007,'MSCI Database'!$C:$R,10, FALSE)="","",VLOOKUP($C2007,'MSCI Database'!$C:$R,10, FALSE)),"")</f>
        <v>54042</v>
      </c>
      <c r="Y2007" s="229" t="str">
        <f>IFERROR(IF(VLOOKUP($C2007,'MSCI Database'!$C:$R,11, FALSE)="","",VLOOKUP($C2007,'MSCI Database'!$C:$R,11, FALSE)),"")</f>
        <v>2019</v>
      </c>
      <c r="Z2007" s="229" t="str">
        <f>IFERROR(IF(VLOOKUP($C2007,'MSCI Database'!$C:$R,12, FALSE)="","",VLOOKUP($C2007,'MSCI Database'!$C:$R,12, FALSE)),"")</f>
        <v>Reported</v>
      </c>
      <c r="AA2007" s="229" t="str">
        <f>IFERROR(IF(VLOOKUP($C2007,'MSCI Database'!$C:$R,13, FALSE)="","",VLOOKUP($C2007,'MSCI Database'!$C:$R,13, FALSE)),"")</f>
        <v>Lags peers in construction quality and green investment related initiatives</v>
      </c>
    </row>
    <row r="2008" spans="1:27" s="130" customFormat="1" ht="15" hidden="1" customHeight="1" outlineLevel="1">
      <c r="A2008" s="130" t="s">
        <v>7306</v>
      </c>
      <c r="B2008" s="130" t="s">
        <v>7307</v>
      </c>
      <c r="C2008" s="130" t="s">
        <v>7308</v>
      </c>
      <c r="D2008" s="130" t="s">
        <v>12128</v>
      </c>
      <c r="E2008" s="130" t="s">
        <v>18688</v>
      </c>
      <c r="F2008" s="215">
        <v>0.71411769175119766</v>
      </c>
      <c r="G2008" s="132" t="str">
        <f ca="1">IFERROR(_xll.BQL($A2008, "cur_mkt_cap(currency=EUR)")/1000000, " ")</f>
        <v xml:space="preserve"> </v>
      </c>
      <c r="M2008" s="308"/>
      <c r="N2008" s="215">
        <f t="shared" si="90"/>
        <v>7.73538145399294E-3</v>
      </c>
      <c r="O2008" s="172" t="str">
        <f>IFERROR(IF(VLOOKUP($C2008,'MSCI Database'!$C:$R,2, FALSE)="","",VLOOKUP($C2008,'MSCI Database'!$C:$R,2, FALSE)),"")</f>
        <v>Banks</v>
      </c>
      <c r="P2008" s="229" t="str">
        <f>IFERROR(IF(VLOOKUP($C2008,'MSCI Database'!$C:$R,3, FALSE)="","",VLOOKUP($C2008,'MSCI Database'!$C:$R,3, FALSE)),"")</f>
        <v>BBB</v>
      </c>
      <c r="Q2008" s="229" t="str">
        <f>IFERROR(IF(VLOOKUP($C2008,'MSCI Database'!$C:$R,4, FALSE)="","",VLOOKUP($C2008,'MSCI Database'!$C:$R,4, FALSE)),"")</f>
        <v>1</v>
      </c>
      <c r="R2008" s="229">
        <f>IFERROR(IF(VLOOKUP($C2008,'MSCI Database'!$C:$R,5, FALSE)="","",VLOOKUP($C2008,'MSCI Database'!$C:$R,5, FALSE)),"")</f>
        <v>5.4</v>
      </c>
      <c r="S2008" s="229">
        <f>IFERROR(IF(VLOOKUP($C2008,'MSCI Database'!$C:$R,6, FALSE)="","",VLOOKUP($C2008,'MSCI Database'!$C:$R,6, FALSE)),"")</f>
        <v>8.5</v>
      </c>
      <c r="T2008" s="229">
        <f>IFERROR(IF(VLOOKUP($C2008,'MSCI Database'!$C:$R,7, FALSE)="","",VLOOKUP($C2008,'MSCI Database'!$C:$R,7, FALSE)),"")</f>
        <v>5</v>
      </c>
      <c r="U2008" s="229">
        <f>IFERROR(IF(VLOOKUP($C2008,'MSCI Database'!$C:$R,8, FALSE)="","",VLOOKUP($C2008,'MSCI Database'!$C:$R,8, FALSE)),"")</f>
        <v>2.6</v>
      </c>
      <c r="V2008" s="229">
        <f>IFERROR(IF(VLOOKUP($C2008,'MSCI Database'!$C:$R,9, FALSE)="","",VLOOKUP($C2008,'MSCI Database'!$C:$R,9, FALSE)),"")</f>
        <v>4.5999999999999996</v>
      </c>
      <c r="W2008" s="215">
        <f t="shared" ca="1" si="91"/>
        <v>0</v>
      </c>
      <c r="X2008" s="276">
        <f>IFERROR(IF(VLOOKUP($C2008,'MSCI Database'!$C:$R,10, FALSE)="","",VLOOKUP($C2008,'MSCI Database'!$C:$R,10, FALSE)),"")</f>
        <v>773954</v>
      </c>
      <c r="Y2008" s="229" t="str">
        <f>IFERROR(IF(VLOOKUP($C2008,'MSCI Database'!$C:$R,11, FALSE)="","",VLOOKUP($C2008,'MSCI Database'!$C:$R,11, FALSE)),"")</f>
        <v>2019</v>
      </c>
      <c r="Z2008" s="229" t="str">
        <f>IFERROR(IF(VLOOKUP($C2008,'MSCI Database'!$C:$R,12, FALSE)="","",VLOOKUP($C2008,'MSCI Database'!$C:$R,12, FALSE)),"")</f>
        <v>Reported</v>
      </c>
      <c r="AA2008" s="229" t="str">
        <f>IFERROR(IF(VLOOKUP($C2008,'MSCI Database'!$C:$R,13, FALSE)="","",VLOOKUP($C2008,'MSCI Database'!$C:$R,13, FALSE)),"")</f>
        <v>Strong ESG risk management practices drive upgrade</v>
      </c>
    </row>
    <row r="2009" spans="1:27" s="130" customFormat="1" ht="15" hidden="1" customHeight="1" outlineLevel="1">
      <c r="A2009" s="130" t="s">
        <v>1510</v>
      </c>
      <c r="B2009" s="130" t="s">
        <v>1421</v>
      </c>
      <c r="C2009" s="130" t="s">
        <v>1511</v>
      </c>
      <c r="D2009" s="130" t="s">
        <v>18678</v>
      </c>
      <c r="E2009" s="130" t="s">
        <v>18688</v>
      </c>
      <c r="F2009" s="215">
        <v>9.1110155221642869E-2</v>
      </c>
      <c r="G2009" s="132" t="str">
        <f ca="1">IFERROR(_xll.BQL($A2009, "cur_mkt_cap(currency=EUR)")/1000000, " ")</f>
        <v xml:space="preserve"> </v>
      </c>
      <c r="M2009" s="308"/>
      <c r="N2009" s="215">
        <f t="shared" si="90"/>
        <v>9.8691267995844648E-4</v>
      </c>
      <c r="O2009" s="172" t="str">
        <f>IFERROR(IF(VLOOKUP($C2009,'MSCI Database'!$C:$R,2, FALSE)="","",VLOOKUP($C2009,'MSCI Database'!$C:$R,2, FALSE)),"")</f>
        <v>Banks</v>
      </c>
      <c r="P2009" s="229" t="str">
        <f>IFERROR(IF(VLOOKUP($C2009,'MSCI Database'!$C:$R,3, FALSE)="","",VLOOKUP($C2009,'MSCI Database'!$C:$R,3, FALSE)),"")</f>
        <v>BB</v>
      </c>
      <c r="Q2009" s="229" t="str">
        <f>IFERROR(IF(VLOOKUP($C2009,'MSCI Database'!$C:$R,4, FALSE)="","",VLOOKUP($C2009,'MSCI Database'!$C:$R,4, FALSE)),"")</f>
        <v>0</v>
      </c>
      <c r="R2009" s="229">
        <f>IFERROR(IF(VLOOKUP($C2009,'MSCI Database'!$C:$R,5, FALSE)="","",VLOOKUP($C2009,'MSCI Database'!$C:$R,5, FALSE)),"")</f>
        <v>4.2</v>
      </c>
      <c r="S2009" s="229">
        <f>IFERROR(IF(VLOOKUP($C2009,'MSCI Database'!$C:$R,6, FALSE)="","",VLOOKUP($C2009,'MSCI Database'!$C:$R,6, FALSE)),"")</f>
        <v>4.0999999999999996</v>
      </c>
      <c r="T2009" s="229">
        <f>IFERROR(IF(VLOOKUP($C2009,'MSCI Database'!$C:$R,7, FALSE)="","",VLOOKUP($C2009,'MSCI Database'!$C:$R,7, FALSE)),"")</f>
        <v>3.6</v>
      </c>
      <c r="U2009" s="229">
        <f>IFERROR(IF(VLOOKUP($C2009,'MSCI Database'!$C:$R,8, FALSE)="","",VLOOKUP($C2009,'MSCI Database'!$C:$R,8, FALSE)),"")</f>
        <v>4.5</v>
      </c>
      <c r="V2009" s="229">
        <f>IFERROR(IF(VLOOKUP($C2009,'MSCI Database'!$C:$R,9, FALSE)="","",VLOOKUP($C2009,'MSCI Database'!$C:$R,9, FALSE)),"")</f>
        <v>3.9</v>
      </c>
      <c r="W2009" s="215">
        <f t="shared" ca="1" si="91"/>
        <v>0</v>
      </c>
      <c r="X2009" s="276">
        <f>IFERROR(IF(VLOOKUP($C2009,'MSCI Database'!$C:$R,10, FALSE)="","",VLOOKUP($C2009,'MSCI Database'!$C:$R,10, FALSE)),"")</f>
        <v>50077</v>
      </c>
      <c r="Y2009" s="229" t="str">
        <f>IFERROR(IF(VLOOKUP($C2009,'MSCI Database'!$C:$R,11, FALSE)="","",VLOOKUP($C2009,'MSCI Database'!$C:$R,11, FALSE)),"")</f>
        <v>2019</v>
      </c>
      <c r="Z2009" s="229" t="str">
        <f>IFERROR(IF(VLOOKUP($C2009,'MSCI Database'!$C:$R,12, FALSE)="","",VLOOKUP($C2009,'MSCI Database'!$C:$R,12, FALSE)),"")</f>
        <v>Reported</v>
      </c>
      <c r="AA2009" s="229" t="str">
        <f>IFERROR(IF(VLOOKUP($C2009,'MSCI Database'!$C:$R,13, FALSE)="","",VLOOKUP($C2009,'MSCI Database'!$C:$R,13, FALSE)),"")</f>
        <v>Challenges on risk controls and talent management practices weigh on ESG performance</v>
      </c>
    </row>
    <row r="2010" spans="1:27" s="130" customFormat="1" ht="15" hidden="1" customHeight="1" outlineLevel="1">
      <c r="A2010" s="130" t="s">
        <v>6165</v>
      </c>
      <c r="B2010" s="130" t="s">
        <v>6166</v>
      </c>
      <c r="C2010" s="130" t="s">
        <v>6167</v>
      </c>
      <c r="D2010" s="130" t="s">
        <v>12137</v>
      </c>
      <c r="E2010" s="130" t="s">
        <v>18689</v>
      </c>
      <c r="F2010" s="215">
        <v>2.3858825280454542E-2</v>
      </c>
      <c r="G2010" s="132" t="str">
        <f ca="1">IFERROR(_xll.BQL($A2010, "cur_mkt_cap(currency=EUR)")/1000000, " ")</f>
        <v xml:space="preserve"> </v>
      </c>
      <c r="M2010" s="308"/>
      <c r="N2010" s="215">
        <f t="shared" si="90"/>
        <v>2.5844075384255655E-4</v>
      </c>
      <c r="O2010" s="172" t="str">
        <f>IFERROR(IF(VLOOKUP($C2010,'MSCI Database'!$C:$R,2, FALSE)="","",VLOOKUP($C2010,'MSCI Database'!$C:$R,2, FALSE)),"")</f>
        <v>Semiconductors &amp; Semiconductor Equipment</v>
      </c>
      <c r="P2010" s="229" t="str">
        <f>IFERROR(IF(VLOOKUP($C2010,'MSCI Database'!$C:$R,3, FALSE)="","",VLOOKUP($C2010,'MSCI Database'!$C:$R,3, FALSE)),"")</f>
        <v>BBB</v>
      </c>
      <c r="Q2010" s="229" t="str">
        <f>IFERROR(IF(VLOOKUP($C2010,'MSCI Database'!$C:$R,4, FALSE)="","",VLOOKUP($C2010,'MSCI Database'!$C:$R,4, FALSE)),"")</f>
        <v>0</v>
      </c>
      <c r="R2010" s="229">
        <f>IFERROR(IF(VLOOKUP($C2010,'MSCI Database'!$C:$R,5, FALSE)="","",VLOOKUP($C2010,'MSCI Database'!$C:$R,5, FALSE)),"")</f>
        <v>5.5</v>
      </c>
      <c r="S2010" s="229">
        <f>IFERROR(IF(VLOOKUP($C2010,'MSCI Database'!$C:$R,6, FALSE)="","",VLOOKUP($C2010,'MSCI Database'!$C:$R,6, FALSE)),"")</f>
        <v>5.5</v>
      </c>
      <c r="T2010" s="229">
        <f>IFERROR(IF(VLOOKUP($C2010,'MSCI Database'!$C:$R,7, FALSE)="","",VLOOKUP($C2010,'MSCI Database'!$C:$R,7, FALSE)),"")</f>
        <v>5.9</v>
      </c>
      <c r="U2010" s="229">
        <f>IFERROR(IF(VLOOKUP($C2010,'MSCI Database'!$C:$R,8, FALSE)="","",VLOOKUP($C2010,'MSCI Database'!$C:$R,8, FALSE)),"")</f>
        <v>4.5</v>
      </c>
      <c r="V2010" s="229">
        <f>IFERROR(IF(VLOOKUP($C2010,'MSCI Database'!$C:$R,9, FALSE)="","",VLOOKUP($C2010,'MSCI Database'!$C:$R,9, FALSE)),"")</f>
        <v>5.3</v>
      </c>
      <c r="W2010" s="215">
        <f t="shared" ca="1" si="91"/>
        <v>0</v>
      </c>
      <c r="X2010" s="276">
        <f>IFERROR(IF(VLOOKUP($C2010,'MSCI Database'!$C:$R,10, FALSE)="","",VLOOKUP($C2010,'MSCI Database'!$C:$R,10, FALSE)),"")</f>
        <v>1794103</v>
      </c>
      <c r="Y2010" s="229" t="str">
        <f>IFERROR(IF(VLOOKUP($C2010,'MSCI Database'!$C:$R,11, FALSE)="","",VLOOKUP($C2010,'MSCI Database'!$C:$R,11, FALSE)),"")</f>
        <v>2019</v>
      </c>
      <c r="Z2010" s="229" t="str">
        <f>IFERROR(IF(VLOOKUP($C2010,'MSCI Database'!$C:$R,12, FALSE)="","",VLOOKUP($C2010,'MSCI Database'!$C:$R,12, FALSE)),"")</f>
        <v>Reported</v>
      </c>
      <c r="AA2010" s="229" t="str">
        <f>IFERROR(IF(VLOOKUP($C2010,'MSCI Database'!$C:$R,13, FALSE)="","",VLOOKUP($C2010,'MSCI Database'!$C:$R,13, FALSE)),"")</f>
        <v>Strong water and talent management programs; lags peers in adopting a cleantech strategy</v>
      </c>
    </row>
    <row r="2011" spans="1:27" s="130" customFormat="1" ht="15" hidden="1" customHeight="1" outlineLevel="1">
      <c r="A2011" s="130" t="s">
        <v>5063</v>
      </c>
      <c r="B2011" s="130" t="s">
        <v>5064</v>
      </c>
      <c r="C2011" s="130" t="s">
        <v>5065</v>
      </c>
      <c r="D2011" s="130" t="s">
        <v>18702</v>
      </c>
      <c r="E2011" s="130" t="s">
        <v>18674</v>
      </c>
      <c r="F2011" s="215">
        <v>3.3402571055055501E-2</v>
      </c>
      <c r="G2011" s="132" t="str">
        <f ca="1">IFERROR(_xll.BQL($A2011, "cur_mkt_cap(currency=EUR)")/1000000, " ")</f>
        <v xml:space="preserve"> </v>
      </c>
      <c r="M2011" s="308"/>
      <c r="N2011" s="215">
        <f t="shared" ca="1" si="90"/>
        <v>3.6181939145260556E-4</v>
      </c>
      <c r="O2011" s="172" t="str">
        <f>IFERROR(IF(VLOOKUP($C2011,'MSCI Database'!$C:$R,2, FALSE)="","",VLOOKUP($C2011,'MSCI Database'!$C:$R,2, FALSE)),"")</f>
        <v>Retail - Food &amp; Staples</v>
      </c>
      <c r="P2011" s="229" t="str">
        <f>IFERROR(IF(VLOOKUP($C2011,'MSCI Database'!$C:$R,3, FALSE)="","",VLOOKUP($C2011,'MSCI Database'!$C:$R,3, FALSE)),"")</f>
        <v>A</v>
      </c>
      <c r="Q2011" s="229" t="str">
        <f>IFERROR(IF(VLOOKUP($C2011,'MSCI Database'!$C:$R,4, FALSE)="","",VLOOKUP($C2011,'MSCI Database'!$C:$R,4, FALSE)),"")</f>
        <v>0</v>
      </c>
      <c r="R2011" s="229">
        <f>IFERROR(IF(VLOOKUP($C2011,'MSCI Database'!$C:$R,5, FALSE)="","",VLOOKUP($C2011,'MSCI Database'!$C:$R,5, FALSE)),"")</f>
        <v>6.1</v>
      </c>
      <c r="S2011" s="229">
        <f>IFERROR(IF(VLOOKUP($C2011,'MSCI Database'!$C:$R,6, FALSE)="","",VLOOKUP($C2011,'MSCI Database'!$C:$R,6, FALSE)),"")</f>
        <v>6.7</v>
      </c>
      <c r="T2011" s="229">
        <f>IFERROR(IF(VLOOKUP($C2011,'MSCI Database'!$C:$R,7, FALSE)="","",VLOOKUP($C2011,'MSCI Database'!$C:$R,7, FALSE)),"")</f>
        <v>4.8</v>
      </c>
      <c r="U2011" s="229">
        <f>IFERROR(IF(VLOOKUP($C2011,'MSCI Database'!$C:$R,8, FALSE)="","",VLOOKUP($C2011,'MSCI Database'!$C:$R,8, FALSE)),"")</f>
        <v>3.2</v>
      </c>
      <c r="V2011" s="229">
        <f>IFERROR(IF(VLOOKUP($C2011,'MSCI Database'!$C:$R,9, FALSE)="","",VLOOKUP($C2011,'MSCI Database'!$C:$R,9, FALSE)),"")</f>
        <v>4.5999999999999996</v>
      </c>
      <c r="W2011" s="215">
        <f t="shared" ca="1" si="91"/>
        <v>0</v>
      </c>
      <c r="X2011" s="276">
        <f>IFERROR(IF(VLOOKUP($C2011,'MSCI Database'!$C:$R,10, FALSE)="","",VLOOKUP($C2011,'MSCI Database'!$C:$R,10, FALSE)),"")</f>
        <v>1632000</v>
      </c>
      <c r="Y2011" s="229" t="str">
        <f>IFERROR(IF(VLOOKUP($C2011,'MSCI Database'!$C:$R,11, FALSE)="","",VLOOKUP($C2011,'MSCI Database'!$C:$R,11, FALSE)),"")</f>
        <v>2019</v>
      </c>
      <c r="Z2011" s="229" t="str">
        <f>IFERROR(IF(VLOOKUP($C2011,'MSCI Database'!$C:$R,12, FALSE)="","",VLOOKUP($C2011,'MSCI Database'!$C:$R,12, FALSE)),"")</f>
        <v>Reported</v>
      </c>
      <c r="AA2011" s="229" t="str">
        <f>IFERROR(IF(VLOOKUP($C2011,'MSCI Database'!$C:$R,13, FALSE)="","",VLOOKUP($C2011,'MSCI Database'!$C:$R,13, FALSE)),"")</f>
        <v>Strong food safety measures, labor challenges persist</v>
      </c>
    </row>
    <row r="2012" spans="1:27" s="130" customFormat="1" ht="15" hidden="1" customHeight="1" outlineLevel="1">
      <c r="A2012" s="130" t="s">
        <v>7316</v>
      </c>
      <c r="B2012" s="130" t="s">
        <v>7317</v>
      </c>
      <c r="C2012" s="130" t="s">
        <v>7318</v>
      </c>
      <c r="D2012" s="130" t="s">
        <v>12128</v>
      </c>
      <c r="E2012" s="130" t="s">
        <v>12133</v>
      </c>
      <c r="F2012" s="215">
        <v>0.67445520781188395</v>
      </c>
      <c r="G2012" s="132" t="str">
        <f ca="1">IFERROR(_xll.BQL($A2012, "cur_mkt_cap(currency=EUR)")/1000000, " ")</f>
        <v xml:space="preserve"> </v>
      </c>
      <c r="M2012" s="308"/>
      <c r="N2012" s="215">
        <f t="shared" si="90"/>
        <v>7.3057541723454316E-3</v>
      </c>
      <c r="O2012" s="172" t="str">
        <f>IFERROR(IF(VLOOKUP($C2012,'MSCI Database'!$C:$R,2, FALSE)="","",VLOOKUP($C2012,'MSCI Database'!$C:$R,2, FALSE)),"")</f>
        <v>Pharmaceuticals</v>
      </c>
      <c r="P2012" s="229" t="str">
        <f>IFERROR(IF(VLOOKUP($C2012,'MSCI Database'!$C:$R,3, FALSE)="","",VLOOKUP($C2012,'MSCI Database'!$C:$R,3, FALSE)),"")</f>
        <v>BBB</v>
      </c>
      <c r="Q2012" s="229" t="str">
        <f>IFERROR(IF(VLOOKUP($C2012,'MSCI Database'!$C:$R,4, FALSE)="","",VLOOKUP($C2012,'MSCI Database'!$C:$R,4, FALSE)),"")</f>
        <v>0</v>
      </c>
      <c r="R2012" s="229">
        <f>IFERROR(IF(VLOOKUP($C2012,'MSCI Database'!$C:$R,5, FALSE)="","",VLOOKUP($C2012,'MSCI Database'!$C:$R,5, FALSE)),"")</f>
        <v>4.9000000000000004</v>
      </c>
      <c r="S2012" s="229">
        <f>IFERROR(IF(VLOOKUP($C2012,'MSCI Database'!$C:$R,6, FALSE)="","",VLOOKUP($C2012,'MSCI Database'!$C:$R,6, FALSE)),"")</f>
        <v>6.3</v>
      </c>
      <c r="T2012" s="229">
        <f>IFERROR(IF(VLOOKUP($C2012,'MSCI Database'!$C:$R,7, FALSE)="","",VLOOKUP($C2012,'MSCI Database'!$C:$R,7, FALSE)),"")</f>
        <v>4.9000000000000004</v>
      </c>
      <c r="U2012" s="229">
        <f>IFERROR(IF(VLOOKUP($C2012,'MSCI Database'!$C:$R,8, FALSE)="","",VLOOKUP($C2012,'MSCI Database'!$C:$R,8, FALSE)),"")</f>
        <v>3.1</v>
      </c>
      <c r="V2012" s="229">
        <f>IFERROR(IF(VLOOKUP($C2012,'MSCI Database'!$C:$R,9, FALSE)="","",VLOOKUP($C2012,'MSCI Database'!$C:$R,9, FALSE)),"")</f>
        <v>4.5</v>
      </c>
      <c r="W2012" s="215">
        <f t="shared" ca="1" si="91"/>
        <v>0</v>
      </c>
      <c r="X2012" s="276">
        <f>IFERROR(IF(VLOOKUP($C2012,'MSCI Database'!$C:$R,10, FALSE)="","",VLOOKUP($C2012,'MSCI Database'!$C:$R,10, FALSE)),"")</f>
        <v>1063692</v>
      </c>
      <c r="Y2012" s="229" t="str">
        <f>IFERROR(IF(VLOOKUP($C2012,'MSCI Database'!$C:$R,11, FALSE)="","",VLOOKUP($C2012,'MSCI Database'!$C:$R,11, FALSE)),"")</f>
        <v>2019</v>
      </c>
      <c r="Z2012" s="229" t="str">
        <f>IFERROR(IF(VLOOKUP($C2012,'MSCI Database'!$C:$R,12, FALSE)="","",VLOOKUP($C2012,'MSCI Database'!$C:$R,12, FALSE)),"")</f>
        <v>Reported</v>
      </c>
      <c r="AA2012" s="229" t="str">
        <f>IFERROR(IF(VLOOKUP($C2012,'MSCI Database'!$C:$R,13, FALSE)="","",VLOOKUP($C2012,'MSCI Database'!$C:$R,13, FALSE)),"")</f>
        <v>Ongoing business ethics controversies, multiple product safety lawsuits</v>
      </c>
    </row>
    <row r="2013" spans="1:27" s="130" customFormat="1" ht="15" hidden="1" customHeight="1" outlineLevel="1">
      <c r="A2013" s="130" t="s">
        <v>4157</v>
      </c>
      <c r="B2013" s="130" t="s">
        <v>4158</v>
      </c>
      <c r="C2013" s="130" t="s">
        <v>4159</v>
      </c>
      <c r="D2013" s="130" t="s">
        <v>18672</v>
      </c>
      <c r="E2013" s="130" t="s">
        <v>18682</v>
      </c>
      <c r="F2013" s="215">
        <v>6.3141218499175866E-3</v>
      </c>
      <c r="G2013" s="132" t="str">
        <f ca="1">IFERROR(_xll.BQL($A2013, "cur_mkt_cap(currency=EUR)")/1000000, " ")</f>
        <v xml:space="preserve"> </v>
      </c>
      <c r="M2013" s="308"/>
      <c r="N2013" s="215">
        <f t="shared" si="90"/>
        <v>6.8395086160560984E-5</v>
      </c>
      <c r="O2013" s="172" t="str">
        <f>IFERROR(IF(VLOOKUP($C2013,'MSCI Database'!$C:$R,2, FALSE)="","",VLOOKUP($C2013,'MSCI Database'!$C:$R,2, FALSE)),"")</f>
        <v>Automobiles</v>
      </c>
      <c r="P2013" s="229" t="str">
        <f>IFERROR(IF(VLOOKUP($C2013,'MSCI Database'!$C:$R,3, FALSE)="","",VLOOKUP($C2013,'MSCI Database'!$C:$R,3, FALSE)),"")</f>
        <v>A</v>
      </c>
      <c r="Q2013" s="229" t="str">
        <f>IFERROR(IF(VLOOKUP($C2013,'MSCI Database'!$C:$R,4, FALSE)="","",VLOOKUP($C2013,'MSCI Database'!$C:$R,4, FALSE)),"")</f>
        <v>0</v>
      </c>
      <c r="R2013" s="229">
        <f>IFERROR(IF(VLOOKUP($C2013,'MSCI Database'!$C:$R,5, FALSE)="","",VLOOKUP($C2013,'MSCI Database'!$C:$R,5, FALSE)),"")</f>
        <v>5.8</v>
      </c>
      <c r="S2013" s="229">
        <f>IFERROR(IF(VLOOKUP($C2013,'MSCI Database'!$C:$R,6, FALSE)="","",VLOOKUP($C2013,'MSCI Database'!$C:$R,6, FALSE)),"")</f>
        <v>4.2</v>
      </c>
      <c r="T2013" s="229">
        <f>IFERROR(IF(VLOOKUP($C2013,'MSCI Database'!$C:$R,7, FALSE)="","",VLOOKUP($C2013,'MSCI Database'!$C:$R,7, FALSE)),"")</f>
        <v>4.5</v>
      </c>
      <c r="U2013" s="229">
        <f>IFERROR(IF(VLOOKUP($C2013,'MSCI Database'!$C:$R,8, FALSE)="","",VLOOKUP($C2013,'MSCI Database'!$C:$R,8, FALSE)),"")</f>
        <v>4.9000000000000004</v>
      </c>
      <c r="V2013" s="229">
        <f>IFERROR(IF(VLOOKUP($C2013,'MSCI Database'!$C:$R,9, FALSE)="","",VLOOKUP($C2013,'MSCI Database'!$C:$R,9, FALSE)),"")</f>
        <v>4.5</v>
      </c>
      <c r="W2013" s="215">
        <f t="shared" ca="1" si="91"/>
        <v>0</v>
      </c>
      <c r="X2013" s="276">
        <f>IFERROR(IF(VLOOKUP($C2013,'MSCI Database'!$C:$R,10, FALSE)="","",VLOOKUP($C2013,'MSCI Database'!$C:$R,10, FALSE)),"")</f>
        <v>652070</v>
      </c>
      <c r="Y2013" s="229" t="str">
        <f>IFERROR(IF(VLOOKUP($C2013,'MSCI Database'!$C:$R,11, FALSE)="","",VLOOKUP($C2013,'MSCI Database'!$C:$R,11, FALSE)),"")</f>
        <v>2019</v>
      </c>
      <c r="Z2013" s="229" t="str">
        <f>IFERROR(IF(VLOOKUP($C2013,'MSCI Database'!$C:$R,12, FALSE)="","",VLOOKUP($C2013,'MSCI Database'!$C:$R,12, FALSE)),"")</f>
        <v>Reported</v>
      </c>
      <c r="AA2013" s="229" t="str">
        <f>IFERROR(IF(VLOOKUP($C2013,'MSCI Database'!$C:$R,13, FALSE)="","",VLOOKUP($C2013,'MSCI Database'!$C:$R,13, FALSE)),"")</f>
        <v>Strong labor management practices; EV development lags most peers</v>
      </c>
    </row>
    <row r="2014" spans="1:27" s="130" customFormat="1" ht="15" hidden="1" customHeight="1" outlineLevel="1">
      <c r="A2014" s="130" t="s">
        <v>3540</v>
      </c>
      <c r="B2014" s="130" t="s">
        <v>3541</v>
      </c>
      <c r="C2014" s="130" t="s">
        <v>3542</v>
      </c>
      <c r="D2014" s="130" t="s">
        <v>18672</v>
      </c>
      <c r="E2014" s="130" t="s">
        <v>18674</v>
      </c>
      <c r="F2014" s="215">
        <v>6.2191502501773212E-3</v>
      </c>
      <c r="G2014" s="132" t="str">
        <f ca="1">IFERROR(_xll.BQL($A2014, "cur_mkt_cap(currency=EUR)")/1000000, " ")</f>
        <v xml:space="preserve"> </v>
      </c>
      <c r="M2014" s="308"/>
      <c r="N2014" s="215">
        <f t="shared" si="90"/>
        <v>6.7366345996617755E-5</v>
      </c>
      <c r="O2014" s="172" t="str">
        <f>IFERROR(IF(VLOOKUP($C2014,'MSCI Database'!$C:$R,2, FALSE)="","",VLOOKUP($C2014,'MSCI Database'!$C:$R,2, FALSE)),"")</f>
        <v>Household &amp; Personal Products</v>
      </c>
      <c r="P2014" s="229" t="str">
        <f>IFERROR(IF(VLOOKUP($C2014,'MSCI Database'!$C:$R,3, FALSE)="","",VLOOKUP($C2014,'MSCI Database'!$C:$R,3, FALSE)),"")</f>
        <v>BBB</v>
      </c>
      <c r="Q2014" s="229" t="str">
        <f>IFERROR(IF(VLOOKUP($C2014,'MSCI Database'!$C:$R,4, FALSE)="","",VLOOKUP($C2014,'MSCI Database'!$C:$R,4, FALSE)),"")</f>
        <v>0</v>
      </c>
      <c r="R2014" s="229">
        <f>IFERROR(IF(VLOOKUP($C2014,'MSCI Database'!$C:$R,5, FALSE)="","",VLOOKUP($C2014,'MSCI Database'!$C:$R,5, FALSE)),"")</f>
        <v>5.6</v>
      </c>
      <c r="S2014" s="229">
        <f>IFERROR(IF(VLOOKUP($C2014,'MSCI Database'!$C:$R,6, FALSE)="","",VLOOKUP($C2014,'MSCI Database'!$C:$R,6, FALSE)),"")</f>
        <v>5.5</v>
      </c>
      <c r="T2014" s="229">
        <f>IFERROR(IF(VLOOKUP($C2014,'MSCI Database'!$C:$R,7, FALSE)="","",VLOOKUP($C2014,'MSCI Database'!$C:$R,7, FALSE)),"")</f>
        <v>5.8</v>
      </c>
      <c r="U2014" s="229">
        <f>IFERROR(IF(VLOOKUP($C2014,'MSCI Database'!$C:$R,8, FALSE)="","",VLOOKUP($C2014,'MSCI Database'!$C:$R,8, FALSE)),"")</f>
        <v>3.1</v>
      </c>
      <c r="V2014" s="229">
        <f>IFERROR(IF(VLOOKUP($C2014,'MSCI Database'!$C:$R,9, FALSE)="","",VLOOKUP($C2014,'MSCI Database'!$C:$R,9, FALSE)),"")</f>
        <v>4.8</v>
      </c>
      <c r="W2014" s="215">
        <f t="shared" ca="1" si="91"/>
        <v>0</v>
      </c>
      <c r="X2014" s="276">
        <f>IFERROR(IF(VLOOKUP($C2014,'MSCI Database'!$C:$R,10, FALSE)="","",VLOOKUP($C2014,'MSCI Database'!$C:$R,10, FALSE)),"")</f>
        <v>20669</v>
      </c>
      <c r="Y2014" s="229" t="str">
        <f>IFERROR(IF(VLOOKUP($C2014,'MSCI Database'!$C:$R,11, FALSE)="","",VLOOKUP($C2014,'MSCI Database'!$C:$R,11, FALSE)),"")</f>
        <v>2019</v>
      </c>
      <c r="Z2014" s="229" t="str">
        <f>IFERROR(IF(VLOOKUP($C2014,'MSCI Database'!$C:$R,12, FALSE)="","",VLOOKUP($C2014,'MSCI Database'!$C:$R,12, FALSE)),"")</f>
        <v>Reported</v>
      </c>
      <c r="AA2014" s="229" t="str">
        <f>IFERROR(IF(VLOOKUP($C2014,'MSCI Database'!$C:$R,13, FALSE)="","",VLOOKUP($C2014,'MSCI Database'!$C:$R,13, FALSE)),"")</f>
        <v>Consistent focus on product quality controls, but apprehensions over chemical safety persist</v>
      </c>
    </row>
    <row r="2015" spans="1:27" s="130" customFormat="1" ht="15" hidden="1" customHeight="1" outlineLevel="1">
      <c r="A2015" s="130" t="s">
        <v>4138</v>
      </c>
      <c r="B2015" s="130" t="s">
        <v>4139</v>
      </c>
      <c r="C2015" s="130" t="s">
        <v>4140</v>
      </c>
      <c r="D2015" s="130" t="s">
        <v>18672</v>
      </c>
      <c r="E2015" s="130" t="s">
        <v>18673</v>
      </c>
      <c r="F2015" s="215">
        <v>5.9153408549606464E-3</v>
      </c>
      <c r="G2015" s="132" t="str">
        <f ca="1">IFERROR(_xll.BQL($A2015, "cur_mkt_cap(currency=EUR)")/1000000, " ")</f>
        <v xml:space="preserve"> </v>
      </c>
      <c r="M2015" s="308"/>
      <c r="N2015" s="215">
        <f t="shared" si="90"/>
        <v>6.4075457690035E-5</v>
      </c>
      <c r="O2015" s="172" t="str">
        <f>IFERROR(IF(VLOOKUP($C2015,'MSCI Database'!$C:$R,2, FALSE)="","",VLOOKUP($C2015,'MSCI Database'!$C:$R,2, FALSE)),"")</f>
        <v>Industrial Machinery</v>
      </c>
      <c r="P2015" s="229" t="str">
        <f>IFERROR(IF(VLOOKUP($C2015,'MSCI Database'!$C:$R,3, FALSE)="","",VLOOKUP($C2015,'MSCI Database'!$C:$R,3, FALSE)),"")</f>
        <v>A</v>
      </c>
      <c r="Q2015" s="229" t="str">
        <f>IFERROR(IF(VLOOKUP($C2015,'MSCI Database'!$C:$R,4, FALSE)="","",VLOOKUP($C2015,'MSCI Database'!$C:$R,4, FALSE)),"")</f>
        <v>1</v>
      </c>
      <c r="R2015" s="229">
        <f>IFERROR(IF(VLOOKUP($C2015,'MSCI Database'!$C:$R,5, FALSE)="","",VLOOKUP($C2015,'MSCI Database'!$C:$R,5, FALSE)),"")</f>
        <v>6.9</v>
      </c>
      <c r="S2015" s="229">
        <f>IFERROR(IF(VLOOKUP($C2015,'MSCI Database'!$C:$R,6, FALSE)="","",VLOOKUP($C2015,'MSCI Database'!$C:$R,6, FALSE)),"")</f>
        <v>4.7</v>
      </c>
      <c r="T2015" s="229">
        <f>IFERROR(IF(VLOOKUP($C2015,'MSCI Database'!$C:$R,7, FALSE)="","",VLOOKUP($C2015,'MSCI Database'!$C:$R,7, FALSE)),"")</f>
        <v>8.3000000000000007</v>
      </c>
      <c r="U2015" s="229">
        <f>IFERROR(IF(VLOOKUP($C2015,'MSCI Database'!$C:$R,8, FALSE)="","",VLOOKUP($C2015,'MSCI Database'!$C:$R,8, FALSE)),"")</f>
        <v>4.5999999999999996</v>
      </c>
      <c r="V2015" s="229">
        <f>IFERROR(IF(VLOOKUP($C2015,'MSCI Database'!$C:$R,9, FALSE)="","",VLOOKUP($C2015,'MSCI Database'!$C:$R,9, FALSE)),"")</f>
        <v>5.4</v>
      </c>
      <c r="W2015" s="215">
        <f t="shared" ca="1" si="91"/>
        <v>0</v>
      </c>
      <c r="X2015" s="276">
        <f>IFERROR(IF(VLOOKUP($C2015,'MSCI Database'!$C:$R,10, FALSE)="","",VLOOKUP($C2015,'MSCI Database'!$C:$R,10, FALSE)),"")</f>
        <v>12289</v>
      </c>
      <c r="Y2015" s="229" t="str">
        <f>IFERROR(IF(VLOOKUP($C2015,'MSCI Database'!$C:$R,11, FALSE)="","",VLOOKUP($C2015,'MSCI Database'!$C:$R,11, FALSE)),"")</f>
        <v>2019</v>
      </c>
      <c r="Z2015" s="229" t="str">
        <f>IFERROR(IF(VLOOKUP($C2015,'MSCI Database'!$C:$R,12, FALSE)="","",VLOOKUP($C2015,'MSCI Database'!$C:$R,12, FALSE)),"")</f>
        <v>Reported</v>
      </c>
      <c r="AA2015" s="229" t="str">
        <f>IFERROR(IF(VLOOKUP($C2015,'MSCI Database'!$C:$R,13, FALSE)="","",VLOOKUP($C2015,'MSCI Database'!$C:$R,13, FALSE)),"")</f>
        <v>Improved internal controls, and board governance practices</v>
      </c>
    </row>
    <row r="2016" spans="1:27" s="130" customFormat="1" ht="15" hidden="1" customHeight="1" outlineLevel="1">
      <c r="A2016" s="130" t="s">
        <v>3496</v>
      </c>
      <c r="B2016" s="130" t="s">
        <v>3497</v>
      </c>
      <c r="C2016" s="130" t="s">
        <v>3498</v>
      </c>
      <c r="D2016" s="130" t="s">
        <v>18672</v>
      </c>
      <c r="E2016" s="130" t="s">
        <v>18673</v>
      </c>
      <c r="F2016" s="215">
        <v>6.0957540436727556E-3</v>
      </c>
      <c r="G2016" s="132" t="str">
        <f ca="1">IFERROR(_xll.BQL($A2016, "cur_mkt_cap(currency=EUR)")/1000000, " ")</f>
        <v xml:space="preserve"> </v>
      </c>
      <c r="M2016" s="308"/>
      <c r="N2016" s="215">
        <f t="shared" si="90"/>
        <v>6.6029708159025765E-5</v>
      </c>
      <c r="O2016" s="172" t="str">
        <f>IFERROR(IF(VLOOKUP($C2016,'MSCI Database'!$C:$R,2, FALSE)="","",VLOOKUP($C2016,'MSCI Database'!$C:$R,2, FALSE)),"")</f>
        <v>Road &amp; Rail Transport</v>
      </c>
      <c r="P2016" s="229" t="str">
        <f>IFERROR(IF(VLOOKUP($C2016,'MSCI Database'!$C:$R,3, FALSE)="","",VLOOKUP($C2016,'MSCI Database'!$C:$R,3, FALSE)),"")</f>
        <v>AA</v>
      </c>
      <c r="Q2016" s="229" t="str">
        <f>IFERROR(IF(VLOOKUP($C2016,'MSCI Database'!$C:$R,4, FALSE)="","",VLOOKUP($C2016,'MSCI Database'!$C:$R,4, FALSE)),"")</f>
        <v>0</v>
      </c>
      <c r="R2016" s="229">
        <f>IFERROR(IF(VLOOKUP($C2016,'MSCI Database'!$C:$R,5, FALSE)="","",VLOOKUP($C2016,'MSCI Database'!$C:$R,5, FALSE)),"")</f>
        <v>8.1999999999999993</v>
      </c>
      <c r="S2016" s="229">
        <f>IFERROR(IF(VLOOKUP($C2016,'MSCI Database'!$C:$R,6, FALSE)="","",VLOOKUP($C2016,'MSCI Database'!$C:$R,6, FALSE)),"")</f>
        <v>6.1</v>
      </c>
      <c r="T2016" s="229">
        <f>IFERROR(IF(VLOOKUP($C2016,'MSCI Database'!$C:$R,7, FALSE)="","",VLOOKUP($C2016,'MSCI Database'!$C:$R,7, FALSE)),"")</f>
        <v>5.8</v>
      </c>
      <c r="U2016" s="229">
        <f>IFERROR(IF(VLOOKUP($C2016,'MSCI Database'!$C:$R,8, FALSE)="","",VLOOKUP($C2016,'MSCI Database'!$C:$R,8, FALSE)),"")</f>
        <v>3.9</v>
      </c>
      <c r="V2016" s="229">
        <f>IFERROR(IF(VLOOKUP($C2016,'MSCI Database'!$C:$R,9, FALSE)="","",VLOOKUP($C2016,'MSCI Database'!$C:$R,9, FALSE)),"")</f>
        <v>5.3</v>
      </c>
      <c r="W2016" s="215">
        <f t="shared" ca="1" si="91"/>
        <v>0</v>
      </c>
      <c r="X2016" s="276">
        <f>IFERROR(IF(VLOOKUP($C2016,'MSCI Database'!$C:$R,10, FALSE)="","",VLOOKUP($C2016,'MSCI Database'!$C:$R,10, FALSE)),"")</f>
        <v>194638</v>
      </c>
      <c r="Y2016" s="229" t="str">
        <f>IFERROR(IF(VLOOKUP($C2016,'MSCI Database'!$C:$R,11, FALSE)="","",VLOOKUP($C2016,'MSCI Database'!$C:$R,11, FALSE)),"")</f>
        <v>2019</v>
      </c>
      <c r="Z2016" s="229" t="str">
        <f>IFERROR(IF(VLOOKUP($C2016,'MSCI Database'!$C:$R,12, FALSE)="","",VLOOKUP($C2016,'MSCI Database'!$C:$R,12, FALSE)),"")</f>
        <v>Reported</v>
      </c>
      <c r="AA2016" s="229" t="str">
        <f>IFERROR(IF(VLOOKUP($C2016,'MSCI Database'!$C:$R,13, FALSE)="","",VLOOKUP($C2016,'MSCI Database'!$C:$R,13, FALSE)),"")</f>
        <v>Continued strong performance in carbon emissions management</v>
      </c>
    </row>
    <row r="2017" spans="1:27" s="130" customFormat="1" ht="15" hidden="1" customHeight="1" outlineLevel="1">
      <c r="A2017" s="130" t="s">
        <v>3476</v>
      </c>
      <c r="B2017" s="130" t="s">
        <v>3477</v>
      </c>
      <c r="C2017" s="130" t="s">
        <v>3478</v>
      </c>
      <c r="D2017" s="130" t="s">
        <v>18672</v>
      </c>
      <c r="E2017" s="130" t="s">
        <v>18673</v>
      </c>
      <c r="F2017" s="215">
        <v>5.9676776533786422E-3</v>
      </c>
      <c r="G2017" s="132" t="str">
        <f ca="1">IFERROR(_xll.BQL($A2017, "cur_mkt_cap(currency=EUR)")/1000000, " ")</f>
        <v xml:space="preserve"> </v>
      </c>
      <c r="M2017" s="308"/>
      <c r="N2017" s="215">
        <f t="shared" si="90"/>
        <v>6.4642374186461732E-5</v>
      </c>
      <c r="O2017" s="172" t="str">
        <f>IFERROR(IF(VLOOKUP($C2017,'MSCI Database'!$C:$R,2, FALSE)="","",VLOOKUP($C2017,'MSCI Database'!$C:$R,2, FALSE)),"")</f>
        <v>Road &amp; Rail Transport</v>
      </c>
      <c r="P2017" s="229" t="str">
        <f>IFERROR(IF(VLOOKUP($C2017,'MSCI Database'!$C:$R,3, FALSE)="","",VLOOKUP($C2017,'MSCI Database'!$C:$R,3, FALSE)),"")</f>
        <v>A</v>
      </c>
      <c r="Q2017" s="229" t="str">
        <f>IFERROR(IF(VLOOKUP($C2017,'MSCI Database'!$C:$R,4, FALSE)="","",VLOOKUP($C2017,'MSCI Database'!$C:$R,4, FALSE)),"")</f>
        <v>0</v>
      </c>
      <c r="R2017" s="229">
        <f>IFERROR(IF(VLOOKUP($C2017,'MSCI Database'!$C:$R,5, FALSE)="","",VLOOKUP($C2017,'MSCI Database'!$C:$R,5, FALSE)),"")</f>
        <v>7.1</v>
      </c>
      <c r="S2017" s="229">
        <f>IFERROR(IF(VLOOKUP($C2017,'MSCI Database'!$C:$R,6, FALSE)="","",VLOOKUP($C2017,'MSCI Database'!$C:$R,6, FALSE)),"")</f>
        <v>6.6</v>
      </c>
      <c r="T2017" s="229">
        <f>IFERROR(IF(VLOOKUP($C2017,'MSCI Database'!$C:$R,7, FALSE)="","",VLOOKUP($C2017,'MSCI Database'!$C:$R,7, FALSE)),"")</f>
        <v>4</v>
      </c>
      <c r="U2017" s="229">
        <f>IFERROR(IF(VLOOKUP($C2017,'MSCI Database'!$C:$R,8, FALSE)="","",VLOOKUP($C2017,'MSCI Database'!$C:$R,8, FALSE)),"")</f>
        <v>3.6</v>
      </c>
      <c r="V2017" s="229">
        <f>IFERROR(IF(VLOOKUP($C2017,'MSCI Database'!$C:$R,9, FALSE)="","",VLOOKUP($C2017,'MSCI Database'!$C:$R,9, FALSE)),"")</f>
        <v>4.8</v>
      </c>
      <c r="W2017" s="215">
        <f t="shared" ca="1" si="91"/>
        <v>0</v>
      </c>
      <c r="X2017" s="276">
        <f>IFERROR(IF(VLOOKUP($C2017,'MSCI Database'!$C:$R,10, FALSE)="","",VLOOKUP($C2017,'MSCI Database'!$C:$R,10, FALSE)),"")</f>
        <v>580871</v>
      </c>
      <c r="Y2017" s="229" t="str">
        <f>IFERROR(IF(VLOOKUP($C2017,'MSCI Database'!$C:$R,11, FALSE)="","",VLOOKUP($C2017,'MSCI Database'!$C:$R,11, FALSE)),"")</f>
        <v>2019</v>
      </c>
      <c r="Z2017" s="229" t="str">
        <f>IFERROR(IF(VLOOKUP($C2017,'MSCI Database'!$C:$R,12, FALSE)="","",VLOOKUP($C2017,'MSCI Database'!$C:$R,12, FALSE)),"")</f>
        <v>Reported</v>
      </c>
      <c r="AA2017" s="229" t="str">
        <f>IFERROR(IF(VLOOKUP($C2017,'MSCI Database'!$C:$R,13, FALSE)="","",VLOOKUP($C2017,'MSCI Database'!$C:$R,13, FALSE)),"")</f>
        <v>Strong emission reduction performance, but labor risks could increase due to COVID-19</v>
      </c>
    </row>
    <row r="2018" spans="1:27" s="130" customFormat="1" ht="15" hidden="1" customHeight="1" outlineLevel="1">
      <c r="A2018" s="130" t="s">
        <v>6046</v>
      </c>
      <c r="B2018" s="130" t="s">
        <v>6047</v>
      </c>
      <c r="C2018" s="130" t="s">
        <v>6048</v>
      </c>
      <c r="D2018" s="130" t="s">
        <v>12137</v>
      </c>
      <c r="E2018" s="130" t="s">
        <v>18689</v>
      </c>
      <c r="F2018" s="215">
        <v>2.2460586749297091E-2</v>
      </c>
      <c r="G2018" s="132" t="str">
        <f ca="1">IFERROR(_xll.BQL($A2018, "cur_mkt_cap(currency=EUR)")/1000000, " ")</f>
        <v xml:space="preserve"> </v>
      </c>
      <c r="M2018" s="308"/>
      <c r="N2018" s="215">
        <f t="shared" si="90"/>
        <v>2.4329491930140366E-4</v>
      </c>
      <c r="O2018" s="172" t="str">
        <f>IFERROR(IF(VLOOKUP($C2018,'MSCI Database'!$C:$R,2, FALSE)="","",VLOOKUP($C2018,'MSCI Database'!$C:$R,2, FALSE)),"")</f>
        <v>Technology Hardware, Storage &amp; Peripherals</v>
      </c>
      <c r="P2018" s="229" t="str">
        <f>IFERROR(IF(VLOOKUP($C2018,'MSCI Database'!$C:$R,3, FALSE)="","",VLOOKUP($C2018,'MSCI Database'!$C:$R,3, FALSE)),"")</f>
        <v>BBB</v>
      </c>
      <c r="Q2018" s="229" t="str">
        <f>IFERROR(IF(VLOOKUP($C2018,'MSCI Database'!$C:$R,4, FALSE)="","",VLOOKUP($C2018,'MSCI Database'!$C:$R,4, FALSE)),"")</f>
        <v>0</v>
      </c>
      <c r="R2018" s="229">
        <f>IFERROR(IF(VLOOKUP($C2018,'MSCI Database'!$C:$R,5, FALSE)="","",VLOOKUP($C2018,'MSCI Database'!$C:$R,5, FALSE)),"")</f>
        <v>5.2</v>
      </c>
      <c r="S2018" s="229">
        <f>IFERROR(IF(VLOOKUP($C2018,'MSCI Database'!$C:$R,6, FALSE)="","",VLOOKUP($C2018,'MSCI Database'!$C:$R,6, FALSE)),"")</f>
        <v>3.3</v>
      </c>
      <c r="T2018" s="229">
        <f>IFERROR(IF(VLOOKUP($C2018,'MSCI Database'!$C:$R,7, FALSE)="","",VLOOKUP($C2018,'MSCI Database'!$C:$R,7, FALSE)),"")</f>
        <v>5.4</v>
      </c>
      <c r="U2018" s="229">
        <f>IFERROR(IF(VLOOKUP($C2018,'MSCI Database'!$C:$R,8, FALSE)="","",VLOOKUP($C2018,'MSCI Database'!$C:$R,8, FALSE)),"")</f>
        <v>4</v>
      </c>
      <c r="V2018" s="229">
        <f>IFERROR(IF(VLOOKUP($C2018,'MSCI Database'!$C:$R,9, FALSE)="","",VLOOKUP($C2018,'MSCI Database'!$C:$R,9, FALSE)),"")</f>
        <v>4.5</v>
      </c>
      <c r="W2018" s="215">
        <f t="shared" ca="1" si="91"/>
        <v>0</v>
      </c>
      <c r="X2018" s="276">
        <f>IFERROR(IF(VLOOKUP($C2018,'MSCI Database'!$C:$R,10, FALSE)="","",VLOOKUP($C2018,'MSCI Database'!$C:$R,10, FALSE)),"")</f>
        <v>624577</v>
      </c>
      <c r="Y2018" s="229" t="str">
        <f>IFERROR(IF(VLOOKUP($C2018,'MSCI Database'!$C:$R,11, FALSE)="","",VLOOKUP($C2018,'MSCI Database'!$C:$R,11, FALSE)),"")</f>
        <v>2019</v>
      </c>
      <c r="Z2018" s="229" t="str">
        <f>IFERROR(IF(VLOOKUP($C2018,'MSCI Database'!$C:$R,12, FALSE)="","",VLOOKUP($C2018,'MSCI Database'!$C:$R,12, FALSE)),"")</f>
        <v>Reported</v>
      </c>
      <c r="AA2018" s="229" t="str">
        <f>IFERROR(IF(VLOOKUP($C2018,'MSCI Database'!$C:$R,13, FALSE)="","",VLOOKUP($C2018,'MSCI Database'!$C:$R,13, FALSE)),"")</f>
        <v>Strong initiatives to trace raw materials; workforce challenges persist</v>
      </c>
    </row>
    <row r="2019" spans="1:27" s="130" customFormat="1" ht="15" hidden="1" customHeight="1" outlineLevel="1">
      <c r="A2019" s="130" t="s">
        <v>5421</v>
      </c>
      <c r="B2019" s="130" t="s">
        <v>5422</v>
      </c>
      <c r="C2019" s="130" t="s">
        <v>5423</v>
      </c>
      <c r="D2019" s="130" t="s">
        <v>12153</v>
      </c>
      <c r="E2019" s="130" t="s">
        <v>18688</v>
      </c>
      <c r="F2019" s="215">
        <v>1.298055511386137E-2</v>
      </c>
      <c r="G2019" s="132" t="str">
        <f ca="1">IFERROR(_xll.BQL($A2019, "cur_mkt_cap(currency=EUR)")/1000000, " ")</f>
        <v xml:space="preserve"> </v>
      </c>
      <c r="M2019" s="308"/>
      <c r="N2019" s="215">
        <f t="shared" si="90"/>
        <v>1.4060643847664211E-4</v>
      </c>
      <c r="O2019" s="172" t="str">
        <f>IFERROR(IF(VLOOKUP($C2019,'MSCI Database'!$C:$R,2, FALSE)="","",VLOOKUP($C2019,'MSCI Database'!$C:$R,2, FALSE)),"")</f>
        <v>Banks</v>
      </c>
      <c r="P2019" s="229" t="str">
        <f>IFERROR(IF(VLOOKUP($C2019,'MSCI Database'!$C:$R,3, FALSE)="","",VLOOKUP($C2019,'MSCI Database'!$C:$R,3, FALSE)),"")</f>
        <v>BBB</v>
      </c>
      <c r="Q2019" s="229" t="str">
        <f>IFERROR(IF(VLOOKUP($C2019,'MSCI Database'!$C:$R,4, FALSE)="","",VLOOKUP($C2019,'MSCI Database'!$C:$R,4, FALSE)),"")</f>
        <v>-1</v>
      </c>
      <c r="R2019" s="229">
        <f>IFERROR(IF(VLOOKUP($C2019,'MSCI Database'!$C:$R,5, FALSE)="","",VLOOKUP($C2019,'MSCI Database'!$C:$R,5, FALSE)),"")</f>
        <v>4.3</v>
      </c>
      <c r="S2019" s="229">
        <f>IFERROR(IF(VLOOKUP($C2019,'MSCI Database'!$C:$R,6, FALSE)="","",VLOOKUP($C2019,'MSCI Database'!$C:$R,6, FALSE)),"")</f>
        <v>2.4</v>
      </c>
      <c r="T2019" s="229">
        <f>IFERROR(IF(VLOOKUP($C2019,'MSCI Database'!$C:$R,7, FALSE)="","",VLOOKUP($C2019,'MSCI Database'!$C:$R,7, FALSE)),"")</f>
        <v>4.8</v>
      </c>
      <c r="U2019" s="229">
        <f>IFERROR(IF(VLOOKUP($C2019,'MSCI Database'!$C:$R,8, FALSE)="","",VLOOKUP($C2019,'MSCI Database'!$C:$R,8, FALSE)),"")</f>
        <v>3.3</v>
      </c>
      <c r="V2019" s="229">
        <f>IFERROR(IF(VLOOKUP($C2019,'MSCI Database'!$C:$R,9, FALSE)="","",VLOOKUP($C2019,'MSCI Database'!$C:$R,9, FALSE)),"")</f>
        <v>4</v>
      </c>
      <c r="W2019" s="215">
        <f t="shared" ca="1" si="91"/>
        <v>0</v>
      </c>
      <c r="X2019" s="276">
        <f>IFERROR(IF(VLOOKUP($C2019,'MSCI Database'!$C:$R,10, FALSE)="","",VLOOKUP($C2019,'MSCI Database'!$C:$R,10, FALSE)),"")</f>
        <v>70668</v>
      </c>
      <c r="Y2019" s="229" t="str">
        <f>IFERROR(IF(VLOOKUP($C2019,'MSCI Database'!$C:$R,11, FALSE)="","",VLOOKUP($C2019,'MSCI Database'!$C:$R,11, FALSE)),"")</f>
        <v>2019</v>
      </c>
      <c r="Z2019" s="229" t="str">
        <f>IFERROR(IF(VLOOKUP($C2019,'MSCI Database'!$C:$R,12, FALSE)="","",VLOOKUP($C2019,'MSCI Database'!$C:$R,12, FALSE)),"")</f>
        <v>Reported</v>
      </c>
      <c r="AA2019" s="229" t="str">
        <f>IFERROR(IF(VLOOKUP($C2019,'MSCI Database'!$C:$R,13, FALSE)="","",VLOOKUP($C2019,'MSCI Database'!$C:$R,13, FALSE)),"")</f>
        <v>Enhanced assessment of consumer protection practices and weak governance drive downgrade</v>
      </c>
    </row>
    <row r="2020" spans="1:27" s="130" customFormat="1" ht="15" hidden="1" customHeight="1" outlineLevel="1">
      <c r="A2020" s="130" t="s">
        <v>5085</v>
      </c>
      <c r="B2020" s="130" t="s">
        <v>5086</v>
      </c>
      <c r="C2020" s="130" t="s">
        <v>5087</v>
      </c>
      <c r="D2020" s="130" t="s">
        <v>18702</v>
      </c>
      <c r="E2020" s="130" t="s">
        <v>18688</v>
      </c>
      <c r="F2020" s="215">
        <v>3.0221245764805501E-2</v>
      </c>
      <c r="G2020" s="132" t="str">
        <f ca="1">IFERROR(_xll.BQL($A2020, "cur_mkt_cap(currency=EUR)")/1000000, " ")</f>
        <v xml:space="preserve"> </v>
      </c>
      <c r="M2020" s="308"/>
      <c r="N2020" s="215">
        <f t="shared" si="90"/>
        <v>3.2735901477579809E-4</v>
      </c>
      <c r="O2020" s="172" t="str">
        <f>IFERROR(IF(VLOOKUP($C2020,'MSCI Database'!$C:$R,2, FALSE)="","",VLOOKUP($C2020,'MSCI Database'!$C:$R,2, FALSE)),"")</f>
        <v>Banks</v>
      </c>
      <c r="P2020" s="229" t="str">
        <f>IFERROR(IF(VLOOKUP($C2020,'MSCI Database'!$C:$R,3, FALSE)="","",VLOOKUP($C2020,'MSCI Database'!$C:$R,3, FALSE)),"")</f>
        <v>AA</v>
      </c>
      <c r="Q2020" s="229" t="str">
        <f>IFERROR(IF(VLOOKUP($C2020,'MSCI Database'!$C:$R,4, FALSE)="","",VLOOKUP($C2020,'MSCI Database'!$C:$R,4, FALSE)),"")</f>
        <v>1</v>
      </c>
      <c r="R2020" s="229">
        <f>IFERROR(IF(VLOOKUP($C2020,'MSCI Database'!$C:$R,5, FALSE)="","",VLOOKUP($C2020,'MSCI Database'!$C:$R,5, FALSE)),"")</f>
        <v>7.5</v>
      </c>
      <c r="S2020" s="229">
        <f>IFERROR(IF(VLOOKUP($C2020,'MSCI Database'!$C:$R,6, FALSE)="","",VLOOKUP($C2020,'MSCI Database'!$C:$R,6, FALSE)),"")</f>
        <v>7</v>
      </c>
      <c r="T2020" s="229">
        <f>IFERROR(IF(VLOOKUP($C2020,'MSCI Database'!$C:$R,7, FALSE)="","",VLOOKUP($C2020,'MSCI Database'!$C:$R,7, FALSE)),"")</f>
        <v>4.5</v>
      </c>
      <c r="U2020" s="229">
        <f>IFERROR(IF(VLOOKUP($C2020,'MSCI Database'!$C:$R,8, FALSE)="","",VLOOKUP($C2020,'MSCI Database'!$C:$R,8, FALSE)),"")</f>
        <v>3.8</v>
      </c>
      <c r="V2020" s="229">
        <f>IFERROR(IF(VLOOKUP($C2020,'MSCI Database'!$C:$R,9, FALSE)="","",VLOOKUP($C2020,'MSCI Database'!$C:$R,9, FALSE)),"")</f>
        <v>4.5999999999999996</v>
      </c>
      <c r="W2020" s="215">
        <f t="shared" ca="1" si="91"/>
        <v>0</v>
      </c>
      <c r="X2020" s="276">
        <f>IFERROR(IF(VLOOKUP($C2020,'MSCI Database'!$C:$R,10, FALSE)="","",VLOOKUP($C2020,'MSCI Database'!$C:$R,10, FALSE)),"")</f>
        <v>72068</v>
      </c>
      <c r="Y2020" s="229" t="str">
        <f>IFERROR(IF(VLOOKUP($C2020,'MSCI Database'!$C:$R,11, FALSE)="","",VLOOKUP($C2020,'MSCI Database'!$C:$R,11, FALSE)),"")</f>
        <v>2019</v>
      </c>
      <c r="Z2020" s="229" t="str">
        <f>IFERROR(IF(VLOOKUP($C2020,'MSCI Database'!$C:$R,12, FALSE)="","",VLOOKUP($C2020,'MSCI Database'!$C:$R,12, FALSE)),"")</f>
        <v>Reported</v>
      </c>
      <c r="AA2020" s="229" t="str">
        <f>IFERROR(IF(VLOOKUP($C2020,'MSCI Database'!$C:$R,13, FALSE)="","",VLOOKUP($C2020,'MSCI Database'!$C:$R,13, FALSE)),"")</f>
        <v>Commitment to cyber security drives upgrade</v>
      </c>
    </row>
    <row r="2021" spans="1:27" s="130" customFormat="1" ht="15" hidden="1" customHeight="1" outlineLevel="1">
      <c r="A2021" s="130" t="s">
        <v>6034</v>
      </c>
      <c r="B2021" s="130" t="s">
        <v>6035</v>
      </c>
      <c r="C2021" s="130" t="s">
        <v>6036</v>
      </c>
      <c r="D2021" s="130" t="s">
        <v>12137</v>
      </c>
      <c r="E2021" s="130" t="s">
        <v>18689</v>
      </c>
      <c r="F2021" s="215">
        <v>2.0765603383915001E-2</v>
      </c>
      <c r="G2021" s="132" t="str">
        <f ca="1">IFERROR(_xll.BQL($A2021, "cur_mkt_cap(currency=EUR)")/1000000, " ")</f>
        <v xml:space="preserve"> </v>
      </c>
      <c r="M2021" s="308"/>
      <c r="N2021" s="215">
        <f t="shared" si="90"/>
        <v>2.2493472035821431E-4</v>
      </c>
      <c r="O2021" s="172" t="str">
        <f>IFERROR(IF(VLOOKUP($C2021,'MSCI Database'!$C:$R,2, FALSE)="","",VLOOKUP($C2021,'MSCI Database'!$C:$R,2, FALSE)),"")</f>
        <v>Technology Hardware, Storage &amp; Peripherals</v>
      </c>
      <c r="P2021" s="229" t="str">
        <f>IFERROR(IF(VLOOKUP($C2021,'MSCI Database'!$C:$R,3, FALSE)="","",VLOOKUP($C2021,'MSCI Database'!$C:$R,3, FALSE)),"")</f>
        <v>A</v>
      </c>
      <c r="Q2021" s="229" t="str">
        <f>IFERROR(IF(VLOOKUP($C2021,'MSCI Database'!$C:$R,4, FALSE)="","",VLOOKUP($C2021,'MSCI Database'!$C:$R,4, FALSE)),"")</f>
        <v>1</v>
      </c>
      <c r="R2021" s="229">
        <f>IFERROR(IF(VLOOKUP($C2021,'MSCI Database'!$C:$R,5, FALSE)="","",VLOOKUP($C2021,'MSCI Database'!$C:$R,5, FALSE)),"")</f>
        <v>6.1</v>
      </c>
      <c r="S2021" s="229">
        <f>IFERROR(IF(VLOOKUP($C2021,'MSCI Database'!$C:$R,6, FALSE)="","",VLOOKUP($C2021,'MSCI Database'!$C:$R,6, FALSE)),"")</f>
        <v>4.5999999999999996</v>
      </c>
      <c r="T2021" s="229">
        <f>IFERROR(IF(VLOOKUP($C2021,'MSCI Database'!$C:$R,7, FALSE)="","",VLOOKUP($C2021,'MSCI Database'!$C:$R,7, FALSE)),"")</f>
        <v>5.8</v>
      </c>
      <c r="U2021" s="229">
        <f>IFERROR(IF(VLOOKUP($C2021,'MSCI Database'!$C:$R,8, FALSE)="","",VLOOKUP($C2021,'MSCI Database'!$C:$R,8, FALSE)),"")</f>
        <v>3.1</v>
      </c>
      <c r="V2021" s="229">
        <f>IFERROR(IF(VLOOKUP($C2021,'MSCI Database'!$C:$R,9, FALSE)="","",VLOOKUP($C2021,'MSCI Database'!$C:$R,9, FALSE)),"")</f>
        <v>4.5999999999999996</v>
      </c>
      <c r="W2021" s="215">
        <f t="shared" ca="1" si="91"/>
        <v>0</v>
      </c>
      <c r="X2021" s="276">
        <f>IFERROR(IF(VLOOKUP($C2021,'MSCI Database'!$C:$R,10, FALSE)="","",VLOOKUP($C2021,'MSCI Database'!$C:$R,10, FALSE)),"")</f>
        <v>92552</v>
      </c>
      <c r="Y2021" s="229" t="str">
        <f>IFERROR(IF(VLOOKUP($C2021,'MSCI Database'!$C:$R,11, FALSE)="","",VLOOKUP($C2021,'MSCI Database'!$C:$R,11, FALSE)),"")</f>
        <v>2018</v>
      </c>
      <c r="Z2021" s="229" t="str">
        <f>IFERROR(IF(VLOOKUP($C2021,'MSCI Database'!$C:$R,12, FALSE)="","",VLOOKUP($C2021,'MSCI Database'!$C:$R,12, FALSE)),"")</f>
        <v>E.Segmt-Low</v>
      </c>
      <c r="AA2021" s="229" t="str">
        <f>IFERROR(IF(VLOOKUP($C2021,'MSCI Database'!$C:$R,13, FALSE)="","",VLOOKUP($C2021,'MSCI Database'!$C:$R,13, FALSE)),"")</f>
        <v>Improvements on social parameters add to the strong product recycling and conflict mineral policies</v>
      </c>
    </row>
    <row r="2022" spans="1:27" s="130" customFormat="1" ht="15" hidden="1" customHeight="1" outlineLevel="1">
      <c r="A2022" s="130" t="s">
        <v>5710</v>
      </c>
      <c r="B2022" s="130" t="s">
        <v>5711</v>
      </c>
      <c r="C2022" s="130" t="s">
        <v>5712</v>
      </c>
      <c r="D2022" s="130" t="s">
        <v>18677</v>
      </c>
      <c r="E2022" s="130" t="s">
        <v>18689</v>
      </c>
      <c r="F2022" s="215">
        <v>6.6667067081453632E-2</v>
      </c>
      <c r="G2022" s="132" t="str">
        <f ca="1">IFERROR(_xll.BQL($A2022, "cur_mkt_cap(currency=EUR)")/1000000, " ")</f>
        <v xml:space="preserve"> </v>
      </c>
      <c r="M2022" s="308"/>
      <c r="N2022" s="215">
        <f t="shared" si="90"/>
        <v>7.2214314286117782E-4</v>
      </c>
      <c r="O2022" s="172" t="str">
        <f>IFERROR(IF(VLOOKUP($C2022,'MSCI Database'!$C:$R,2, FALSE)="","",VLOOKUP($C2022,'MSCI Database'!$C:$R,2, FALSE)),"")</f>
        <v>Technology Hardware, Storage &amp; Peripherals</v>
      </c>
      <c r="P2022" s="229" t="str">
        <f>IFERROR(IF(VLOOKUP($C2022,'MSCI Database'!$C:$R,3, FALSE)="","",VLOOKUP($C2022,'MSCI Database'!$C:$R,3, FALSE)),"")</f>
        <v>AA</v>
      </c>
      <c r="Q2022" s="229" t="str">
        <f>IFERROR(IF(VLOOKUP($C2022,'MSCI Database'!$C:$R,4, FALSE)="","",VLOOKUP($C2022,'MSCI Database'!$C:$R,4, FALSE)),"")</f>
        <v>1</v>
      </c>
      <c r="R2022" s="229">
        <f>IFERROR(IF(VLOOKUP($C2022,'MSCI Database'!$C:$R,5, FALSE)="","",VLOOKUP($C2022,'MSCI Database'!$C:$R,5, FALSE)),"")</f>
        <v>8.1</v>
      </c>
      <c r="S2022" s="229">
        <f>IFERROR(IF(VLOOKUP($C2022,'MSCI Database'!$C:$R,6, FALSE)="","",VLOOKUP($C2022,'MSCI Database'!$C:$R,6, FALSE)),"")</f>
        <v>4.7</v>
      </c>
      <c r="T2022" s="229">
        <f>IFERROR(IF(VLOOKUP($C2022,'MSCI Database'!$C:$R,7, FALSE)="","",VLOOKUP($C2022,'MSCI Database'!$C:$R,7, FALSE)),"")</f>
        <v>5.4</v>
      </c>
      <c r="U2022" s="229">
        <f>IFERROR(IF(VLOOKUP($C2022,'MSCI Database'!$C:$R,8, FALSE)="","",VLOOKUP($C2022,'MSCI Database'!$C:$R,8, FALSE)),"")</f>
        <v>5.9</v>
      </c>
      <c r="V2022" s="229">
        <f>IFERROR(IF(VLOOKUP($C2022,'MSCI Database'!$C:$R,9, FALSE)="","",VLOOKUP($C2022,'MSCI Database'!$C:$R,9, FALSE)),"")</f>
        <v>5.5</v>
      </c>
      <c r="W2022" s="215">
        <f t="shared" ca="1" si="91"/>
        <v>0</v>
      </c>
      <c r="X2022" s="276">
        <f>IFERROR(IF(VLOOKUP($C2022,'MSCI Database'!$C:$R,10, FALSE)="","",VLOOKUP($C2022,'MSCI Database'!$C:$R,10, FALSE)),"")</f>
        <v>173000</v>
      </c>
      <c r="Y2022" s="229" t="str">
        <f>IFERROR(IF(VLOOKUP($C2022,'MSCI Database'!$C:$R,11, FALSE)="","",VLOOKUP($C2022,'MSCI Database'!$C:$R,11, FALSE)),"")</f>
        <v>2019</v>
      </c>
      <c r="Z2022" s="229" t="str">
        <f>IFERROR(IF(VLOOKUP($C2022,'MSCI Database'!$C:$R,12, FALSE)="","",VLOOKUP($C2022,'MSCI Database'!$C:$R,12, FALSE)),"")</f>
        <v>Reported</v>
      </c>
      <c r="AA2022" s="229" t="str">
        <f>IFERROR(IF(VLOOKUP($C2022,'MSCI Database'!$C:$R,13, FALSE)="","",VLOOKUP($C2022,'MSCI Database'!$C:$R,13, FALSE)),"")</f>
        <v>Strategic clean technology focus with a strong portfolio of products</v>
      </c>
    </row>
    <row r="2023" spans="1:27" s="130" customFormat="1" ht="15" hidden="1" customHeight="1" outlineLevel="1">
      <c r="A2023" s="130" t="s">
        <v>6141</v>
      </c>
      <c r="B2023" s="130" t="s">
        <v>6142</v>
      </c>
      <c r="C2023" s="130" t="s">
        <v>6143</v>
      </c>
      <c r="D2023" s="130" t="s">
        <v>12137</v>
      </c>
      <c r="E2023" s="130" t="s">
        <v>18689</v>
      </c>
      <c r="F2023" s="215">
        <v>2.087904078540187E-2</v>
      </c>
      <c r="G2023" s="132" t="str">
        <f ca="1">IFERROR(_xll.BQL($A2023, "cur_mkt_cap(currency=EUR)")/1000000, " ")</f>
        <v xml:space="preserve"> </v>
      </c>
      <c r="M2023" s="308"/>
      <c r="N2023" s="215">
        <f t="shared" si="90"/>
        <v>2.2616348360240572E-4</v>
      </c>
      <c r="O2023" s="172" t="str">
        <f>IFERROR(IF(VLOOKUP($C2023,'MSCI Database'!$C:$R,2, FALSE)="","",VLOOKUP($C2023,'MSCI Database'!$C:$R,2, FALSE)),"")</f>
        <v>Electronic Equipment, Instruments &amp; Components</v>
      </c>
      <c r="P2023" s="229" t="str">
        <f>IFERROR(IF(VLOOKUP($C2023,'MSCI Database'!$C:$R,3, FALSE)="","",VLOOKUP($C2023,'MSCI Database'!$C:$R,3, FALSE)),"")</f>
        <v>B</v>
      </c>
      <c r="Q2023" s="229" t="str">
        <f>IFERROR(IF(VLOOKUP($C2023,'MSCI Database'!$C:$R,4, FALSE)="","",VLOOKUP($C2023,'MSCI Database'!$C:$R,4, FALSE)),"")</f>
        <v>0</v>
      </c>
      <c r="R2023" s="229">
        <f>IFERROR(IF(VLOOKUP($C2023,'MSCI Database'!$C:$R,5, FALSE)="","",VLOOKUP($C2023,'MSCI Database'!$C:$R,5, FALSE)),"")</f>
        <v>2.2999999999999998</v>
      </c>
      <c r="S2023" s="229">
        <f>IFERROR(IF(VLOOKUP($C2023,'MSCI Database'!$C:$R,6, FALSE)="","",VLOOKUP($C2023,'MSCI Database'!$C:$R,6, FALSE)),"")</f>
        <v>2.4</v>
      </c>
      <c r="T2023" s="229">
        <f>IFERROR(IF(VLOOKUP($C2023,'MSCI Database'!$C:$R,7, FALSE)="","",VLOOKUP($C2023,'MSCI Database'!$C:$R,7, FALSE)),"")</f>
        <v>4.7</v>
      </c>
      <c r="U2023" s="229">
        <f>IFERROR(IF(VLOOKUP($C2023,'MSCI Database'!$C:$R,8, FALSE)="","",VLOOKUP($C2023,'MSCI Database'!$C:$R,8, FALSE)),"")</f>
        <v>2.6</v>
      </c>
      <c r="V2023" s="229">
        <f>IFERROR(IF(VLOOKUP($C2023,'MSCI Database'!$C:$R,9, FALSE)="","",VLOOKUP($C2023,'MSCI Database'!$C:$R,9, FALSE)),"")</f>
        <v>3.6</v>
      </c>
      <c r="W2023" s="215">
        <f t="shared" ca="1" si="91"/>
        <v>0</v>
      </c>
      <c r="X2023" s="276">
        <f>IFERROR(IF(VLOOKUP($C2023,'MSCI Database'!$C:$R,10, FALSE)="","",VLOOKUP($C2023,'MSCI Database'!$C:$R,10, FALSE)),"")</f>
        <v>36790</v>
      </c>
      <c r="Y2023" s="229" t="str">
        <f>IFERROR(IF(VLOOKUP($C2023,'MSCI Database'!$C:$R,11, FALSE)="","",VLOOKUP($C2023,'MSCI Database'!$C:$R,11, FALSE)),"")</f>
        <v>2019</v>
      </c>
      <c r="Z2023" s="229" t="str">
        <f>IFERROR(IF(VLOOKUP($C2023,'MSCI Database'!$C:$R,12, FALSE)="","",VLOOKUP($C2023,'MSCI Database'!$C:$R,12, FALSE)),"")</f>
        <v>E.Segmt-Moderate</v>
      </c>
      <c r="AA2023" s="229" t="str">
        <f>IFERROR(IF(VLOOKUP($C2023,'MSCI Database'!$C:$R,13, FALSE)="","",VLOOKUP($C2023,'MSCI Database'!$C:$R,13, FALSE)),"")</f>
        <v>Unclear strategies on how to diversity cleantech products</v>
      </c>
    </row>
    <row r="2024" spans="1:27" s="130" customFormat="1" ht="15" hidden="1" customHeight="1" outlineLevel="1">
      <c r="A2024" s="130" t="s">
        <v>4006</v>
      </c>
      <c r="B2024" s="130" t="s">
        <v>4007</v>
      </c>
      <c r="C2024" s="130" t="s">
        <v>4008</v>
      </c>
      <c r="D2024" s="130" t="s">
        <v>18672</v>
      </c>
      <c r="E2024" s="130" t="s">
        <v>18674</v>
      </c>
      <c r="F2024" s="215">
        <v>5.1219908898690776E-3</v>
      </c>
      <c r="G2024" s="132" t="str">
        <f ca="1">IFERROR(_xll.BQL($A2024, "cur_mkt_cap(currency=EUR)")/1000000, " ")</f>
        <v xml:space="preserve"> </v>
      </c>
      <c r="M2024" s="308"/>
      <c r="N2024" s="215">
        <f t="shared" si="90"/>
        <v>5.5481825747594088E-5</v>
      </c>
      <c r="O2024" s="172" t="str">
        <f>IFERROR(IF(VLOOKUP($C2024,'MSCI Database'!$C:$R,2, FALSE)="","",VLOOKUP($C2024,'MSCI Database'!$C:$R,2, FALSE)),"")</f>
        <v>Food Products</v>
      </c>
      <c r="P2024" s="229" t="str">
        <f>IFERROR(IF(VLOOKUP($C2024,'MSCI Database'!$C:$R,3, FALSE)="","",VLOOKUP($C2024,'MSCI Database'!$C:$R,3, FALSE)),"")</f>
        <v>BB</v>
      </c>
      <c r="Q2024" s="229" t="str">
        <f>IFERROR(IF(VLOOKUP($C2024,'MSCI Database'!$C:$R,4, FALSE)="","",VLOOKUP($C2024,'MSCI Database'!$C:$R,4, FALSE)),"")</f>
        <v>0</v>
      </c>
      <c r="R2024" s="229">
        <f>IFERROR(IF(VLOOKUP($C2024,'MSCI Database'!$C:$R,5, FALSE)="","",VLOOKUP($C2024,'MSCI Database'!$C:$R,5, FALSE)),"")</f>
        <v>3.5</v>
      </c>
      <c r="S2024" s="229">
        <f>IFERROR(IF(VLOOKUP($C2024,'MSCI Database'!$C:$R,6, FALSE)="","",VLOOKUP($C2024,'MSCI Database'!$C:$R,6, FALSE)),"")</f>
        <v>2.1</v>
      </c>
      <c r="T2024" s="229">
        <f>IFERROR(IF(VLOOKUP($C2024,'MSCI Database'!$C:$R,7, FALSE)="","",VLOOKUP($C2024,'MSCI Database'!$C:$R,7, FALSE)),"")</f>
        <v>4.5999999999999996</v>
      </c>
      <c r="U2024" s="229">
        <f>IFERROR(IF(VLOOKUP($C2024,'MSCI Database'!$C:$R,8, FALSE)="","",VLOOKUP($C2024,'MSCI Database'!$C:$R,8, FALSE)),"")</f>
        <v>4.0999999999999996</v>
      </c>
      <c r="V2024" s="229">
        <f>IFERROR(IF(VLOOKUP($C2024,'MSCI Database'!$C:$R,9, FALSE)="","",VLOOKUP($C2024,'MSCI Database'!$C:$R,9, FALSE)),"")</f>
        <v>3.6</v>
      </c>
      <c r="W2024" s="215">
        <f t="shared" ca="1" si="91"/>
        <v>0</v>
      </c>
      <c r="X2024" s="276">
        <f>IFERROR(IF(VLOOKUP($C2024,'MSCI Database'!$C:$R,10, FALSE)="","",VLOOKUP($C2024,'MSCI Database'!$C:$R,10, FALSE)),"")</f>
        <v>637000</v>
      </c>
      <c r="Y2024" s="229" t="str">
        <f>IFERROR(IF(VLOOKUP($C2024,'MSCI Database'!$C:$R,11, FALSE)="","",VLOOKUP($C2024,'MSCI Database'!$C:$R,11, FALSE)),"")</f>
        <v>2019</v>
      </c>
      <c r="Z2024" s="229" t="str">
        <f>IFERROR(IF(VLOOKUP($C2024,'MSCI Database'!$C:$R,12, FALSE)="","",VLOOKUP($C2024,'MSCI Database'!$C:$R,12, FALSE)),"")</f>
        <v>Reported</v>
      </c>
      <c r="AA2024" s="229" t="str">
        <f>IFERROR(IF(VLOOKUP($C2024,'MSCI Database'!$C:$R,13, FALSE)="","",VLOOKUP($C2024,'MSCI Database'!$C:$R,13, FALSE)),"")</f>
        <v>Lacks notable programs to mitigate governance risks</v>
      </c>
    </row>
    <row r="2025" spans="1:27" s="130" customFormat="1" ht="15" hidden="1" customHeight="1" outlineLevel="1">
      <c r="A2025" s="130" t="s">
        <v>6467</v>
      </c>
      <c r="B2025" s="130" t="s">
        <v>6468</v>
      </c>
      <c r="C2025" s="130" t="s">
        <v>6469</v>
      </c>
      <c r="D2025" s="130" t="s">
        <v>12128</v>
      </c>
      <c r="E2025" s="130" t="s">
        <v>18688</v>
      </c>
      <c r="F2025" s="215">
        <v>0.56207690468932237</v>
      </c>
      <c r="G2025" s="132" t="str">
        <f ca="1">IFERROR(_xll.BQL($A2025, "cur_mkt_cap(currency=EUR)")/1000000, " ")</f>
        <v xml:space="preserve"> </v>
      </c>
      <c r="M2025" s="308"/>
      <c r="N2025" s="215">
        <f t="shared" si="90"/>
        <v>6.0884631685702104E-3</v>
      </c>
      <c r="O2025" s="172" t="str">
        <f>IFERROR(IF(VLOOKUP($C2025,'MSCI Database'!$C:$R,2, FALSE)="","",VLOOKUP($C2025,'MSCI Database'!$C:$R,2, FALSE)),"")</f>
        <v>Diversified Financials</v>
      </c>
      <c r="P2025" s="229" t="str">
        <f>IFERROR(IF(VLOOKUP($C2025,'MSCI Database'!$C:$R,3, FALSE)="","",VLOOKUP($C2025,'MSCI Database'!$C:$R,3, FALSE)),"")</f>
        <v>BB</v>
      </c>
      <c r="Q2025" s="229" t="str">
        <f>IFERROR(IF(VLOOKUP($C2025,'MSCI Database'!$C:$R,4, FALSE)="","",VLOOKUP($C2025,'MSCI Database'!$C:$R,4, FALSE)),"")</f>
        <v>0</v>
      </c>
      <c r="R2025" s="229">
        <f>IFERROR(IF(VLOOKUP($C2025,'MSCI Database'!$C:$R,5, FALSE)="","",VLOOKUP($C2025,'MSCI Database'!$C:$R,5, FALSE)),"")</f>
        <v>4.0999999999999996</v>
      </c>
      <c r="S2025" s="229">
        <f>IFERROR(IF(VLOOKUP($C2025,'MSCI Database'!$C:$R,6, FALSE)="","",VLOOKUP($C2025,'MSCI Database'!$C:$R,6, FALSE)),"")</f>
        <v>5.8</v>
      </c>
      <c r="T2025" s="229">
        <f>IFERROR(IF(VLOOKUP($C2025,'MSCI Database'!$C:$R,7, FALSE)="","",VLOOKUP($C2025,'MSCI Database'!$C:$R,7, FALSE)),"")</f>
        <v>3.6</v>
      </c>
      <c r="U2025" s="229">
        <f>IFERROR(IF(VLOOKUP($C2025,'MSCI Database'!$C:$R,8, FALSE)="","",VLOOKUP($C2025,'MSCI Database'!$C:$R,8, FALSE)),"")</f>
        <v>2.2000000000000002</v>
      </c>
      <c r="V2025" s="229">
        <f>IFERROR(IF(VLOOKUP($C2025,'MSCI Database'!$C:$R,9, FALSE)="","",VLOOKUP($C2025,'MSCI Database'!$C:$R,9, FALSE)),"")</f>
        <v>4</v>
      </c>
      <c r="W2025" s="215">
        <f t="shared" ca="1" si="91"/>
        <v>0</v>
      </c>
      <c r="X2025" s="276">
        <f>IFERROR(IF(VLOOKUP($C2025,'MSCI Database'!$C:$R,10, FALSE)="","",VLOOKUP($C2025,'MSCI Database'!$C:$R,10, FALSE)),"")</f>
        <v>64745847</v>
      </c>
      <c r="Y2025" s="229" t="str">
        <f>IFERROR(IF(VLOOKUP($C2025,'MSCI Database'!$C:$R,11, FALSE)="","",VLOOKUP($C2025,'MSCI Database'!$C:$R,11, FALSE)),"")</f>
        <v>2019</v>
      </c>
      <c r="Z2025" s="229" t="str">
        <f>IFERROR(IF(VLOOKUP($C2025,'MSCI Database'!$C:$R,12, FALSE)="","",VLOOKUP($C2025,'MSCI Database'!$C:$R,12, FALSE)),"")</f>
        <v>E.Segmt-Moderately High</v>
      </c>
      <c r="AA2025" s="229" t="str">
        <f>IFERROR(IF(VLOOKUP($C2025,'MSCI Database'!$C:$R,13, FALSE)="","",VLOOKUP($C2025,'MSCI Database'!$C:$R,13, FALSE)),"")</f>
        <v>Leadership continuity and passive approach to ESG among the main risks</v>
      </c>
    </row>
    <row r="2026" spans="1:27" s="130" customFormat="1" ht="15" hidden="1" customHeight="1" outlineLevel="1">
      <c r="A2026" s="130" t="s">
        <v>3500</v>
      </c>
      <c r="B2026" s="130" t="s">
        <v>3501</v>
      </c>
      <c r="C2026" s="130" t="s">
        <v>3502</v>
      </c>
      <c r="D2026" s="130" t="s">
        <v>18672</v>
      </c>
      <c r="E2026" s="130" t="s">
        <v>18673</v>
      </c>
      <c r="F2026" s="215">
        <v>5.1883691769109078E-3</v>
      </c>
      <c r="G2026" s="132" t="str">
        <f ca="1">IFERROR(_xll.BQL($A2026, "cur_mkt_cap(currency=EUR)")/1000000, " ")</f>
        <v xml:space="preserve"> </v>
      </c>
      <c r="M2026" s="308"/>
      <c r="N2026" s="215">
        <f t="shared" si="90"/>
        <v>5.6200840801362125E-5</v>
      </c>
      <c r="O2026" s="172" t="str">
        <f>IFERROR(IF(VLOOKUP($C2026,'MSCI Database'!$C:$R,2, FALSE)="","",VLOOKUP($C2026,'MSCI Database'!$C:$R,2, FALSE)),"")</f>
        <v>Road &amp; Rail Transport</v>
      </c>
      <c r="P2026" s="229" t="str">
        <f>IFERROR(IF(VLOOKUP($C2026,'MSCI Database'!$C:$R,3, FALSE)="","",VLOOKUP($C2026,'MSCI Database'!$C:$R,3, FALSE)),"")</f>
        <v>A</v>
      </c>
      <c r="Q2026" s="229" t="str">
        <f>IFERROR(IF(VLOOKUP($C2026,'MSCI Database'!$C:$R,4, FALSE)="","",VLOOKUP($C2026,'MSCI Database'!$C:$R,4, FALSE)),"")</f>
        <v>0</v>
      </c>
      <c r="R2026" s="229">
        <f>IFERROR(IF(VLOOKUP($C2026,'MSCI Database'!$C:$R,5, FALSE)="","",VLOOKUP($C2026,'MSCI Database'!$C:$R,5, FALSE)),"")</f>
        <v>6.8</v>
      </c>
      <c r="S2026" s="229">
        <f>IFERROR(IF(VLOOKUP($C2026,'MSCI Database'!$C:$R,6, FALSE)="","",VLOOKUP($C2026,'MSCI Database'!$C:$R,6, FALSE)),"")</f>
        <v>8.3000000000000007</v>
      </c>
      <c r="T2026" s="229">
        <f>IFERROR(IF(VLOOKUP($C2026,'MSCI Database'!$C:$R,7, FALSE)="","",VLOOKUP($C2026,'MSCI Database'!$C:$R,7, FALSE)),"")</f>
        <v>3.8</v>
      </c>
      <c r="U2026" s="229">
        <f>IFERROR(IF(VLOOKUP($C2026,'MSCI Database'!$C:$R,8, FALSE)="","",VLOOKUP($C2026,'MSCI Database'!$C:$R,8, FALSE)),"")</f>
        <v>3.6</v>
      </c>
      <c r="V2026" s="229">
        <f>IFERROR(IF(VLOOKUP($C2026,'MSCI Database'!$C:$R,9, FALSE)="","",VLOOKUP($C2026,'MSCI Database'!$C:$R,9, FALSE)),"")</f>
        <v>4.7</v>
      </c>
      <c r="W2026" s="215">
        <f t="shared" ca="1" si="91"/>
        <v>0</v>
      </c>
      <c r="X2026" s="276">
        <f>IFERROR(IF(VLOOKUP($C2026,'MSCI Database'!$C:$R,10, FALSE)="","",VLOOKUP($C2026,'MSCI Database'!$C:$R,10, FALSE)),"")</f>
        <v>144362</v>
      </c>
      <c r="Y2026" s="229" t="str">
        <f>IFERROR(IF(VLOOKUP($C2026,'MSCI Database'!$C:$R,11, FALSE)="","",VLOOKUP($C2026,'MSCI Database'!$C:$R,11, FALSE)),"")</f>
        <v>2019</v>
      </c>
      <c r="Z2026" s="229" t="str">
        <f>IFERROR(IF(VLOOKUP($C2026,'MSCI Database'!$C:$R,12, FALSE)="","",VLOOKUP($C2026,'MSCI Database'!$C:$R,12, FALSE)),"")</f>
        <v>E.CSI</v>
      </c>
      <c r="AA2026" s="229" t="str">
        <f>IFERROR(IF(VLOOKUP($C2026,'MSCI Database'!$C:$R,13, FALSE)="","",VLOOKUP($C2026,'MSCI Database'!$C:$R,13, FALSE)),"")</f>
        <v>Consistently strong carbon mitigation programs; lags in labor engagement</v>
      </c>
    </row>
    <row r="2027" spans="1:27" s="130" customFormat="1" ht="15" hidden="1" customHeight="1" outlineLevel="1">
      <c r="A2027" s="130" t="s">
        <v>8272</v>
      </c>
      <c r="B2027" s="130" t="s">
        <v>8273</v>
      </c>
      <c r="C2027" s="130" t="s">
        <v>8274</v>
      </c>
      <c r="D2027" s="130" t="s">
        <v>12128</v>
      </c>
      <c r="E2027" s="130" t="s">
        <v>18689</v>
      </c>
      <c r="F2027" s="215">
        <v>0.55456710061944259</v>
      </c>
      <c r="G2027" s="132" t="str">
        <f ca="1">IFERROR(_xll.BQL($A2027, "cur_mkt_cap(currency=EUR)")/1000000, " ")</f>
        <v xml:space="preserve"> </v>
      </c>
      <c r="M2027" s="308"/>
      <c r="N2027" s="215">
        <f t="shared" si="90"/>
        <v>6.0071163544577989E-3</v>
      </c>
      <c r="O2027" s="172" t="str">
        <f>IFERROR(IF(VLOOKUP($C2027,'MSCI Database'!$C:$R,2, FALSE)="","",VLOOKUP($C2027,'MSCI Database'!$C:$R,2, FALSE)),"")</f>
        <v>Software &amp; Services</v>
      </c>
      <c r="P2027" s="229" t="str">
        <f>IFERROR(IF(VLOOKUP($C2027,'MSCI Database'!$C:$R,3, FALSE)="","",VLOOKUP($C2027,'MSCI Database'!$C:$R,3, FALSE)),"")</f>
        <v>A</v>
      </c>
      <c r="Q2027" s="229" t="str">
        <f>IFERROR(IF(VLOOKUP($C2027,'MSCI Database'!$C:$R,4, FALSE)="","",VLOOKUP($C2027,'MSCI Database'!$C:$R,4, FALSE)),"")</f>
        <v>0</v>
      </c>
      <c r="R2027" s="229">
        <f>IFERROR(IF(VLOOKUP($C2027,'MSCI Database'!$C:$R,5, FALSE)="","",VLOOKUP($C2027,'MSCI Database'!$C:$R,5, FALSE)),"")</f>
        <v>6.9</v>
      </c>
      <c r="S2027" s="229">
        <f>IFERROR(IF(VLOOKUP($C2027,'MSCI Database'!$C:$R,6, FALSE)="","",VLOOKUP($C2027,'MSCI Database'!$C:$R,6, FALSE)),"")</f>
        <v>9.6999999999999993</v>
      </c>
      <c r="T2027" s="229">
        <f>IFERROR(IF(VLOOKUP($C2027,'MSCI Database'!$C:$R,7, FALSE)="","",VLOOKUP($C2027,'MSCI Database'!$C:$R,7, FALSE)),"")</f>
        <v>5.3</v>
      </c>
      <c r="U2027" s="229">
        <f>IFERROR(IF(VLOOKUP($C2027,'MSCI Database'!$C:$R,8, FALSE)="","",VLOOKUP($C2027,'MSCI Database'!$C:$R,8, FALSE)),"")</f>
        <v>4.8</v>
      </c>
      <c r="V2027" s="229">
        <f>IFERROR(IF(VLOOKUP($C2027,'MSCI Database'!$C:$R,9, FALSE)="","",VLOOKUP($C2027,'MSCI Database'!$C:$R,9, FALSE)),"")</f>
        <v>5.3</v>
      </c>
      <c r="W2027" s="215">
        <f t="shared" ca="1" si="91"/>
        <v>0</v>
      </c>
      <c r="X2027" s="276">
        <f>IFERROR(IF(VLOOKUP($C2027,'MSCI Database'!$C:$R,10, FALSE)="","",VLOOKUP($C2027,'MSCI Database'!$C:$R,10, FALSE)),"")</f>
        <v>74651</v>
      </c>
      <c r="Y2027" s="229" t="str">
        <f>IFERROR(IF(VLOOKUP($C2027,'MSCI Database'!$C:$R,11, FALSE)="","",VLOOKUP($C2027,'MSCI Database'!$C:$R,11, FALSE)),"")</f>
        <v>2019</v>
      </c>
      <c r="Z2027" s="229" t="str">
        <f>IFERROR(IF(VLOOKUP($C2027,'MSCI Database'!$C:$R,12, FALSE)="","",VLOOKUP($C2027,'MSCI Database'!$C:$R,12, FALSE)),"")</f>
        <v>Reported</v>
      </c>
      <c r="AA2027" s="229" t="str">
        <f>IFERROR(IF(VLOOKUP($C2027,'MSCI Database'!$C:$R,13, FALSE)="","",VLOOKUP($C2027,'MSCI Database'!$C:$R,13, FALSE)),"")</f>
        <v>Leveraging new payment opportunities and workforce diversity initiatives</v>
      </c>
    </row>
    <row r="2028" spans="1:27" s="130" customFormat="1" ht="15" hidden="1" customHeight="1" outlineLevel="1">
      <c r="A2028" s="130" t="s">
        <v>4059</v>
      </c>
      <c r="B2028" s="130" t="s">
        <v>4060</v>
      </c>
      <c r="C2028" s="130" t="s">
        <v>4061</v>
      </c>
      <c r="D2028" s="130" t="s">
        <v>18672</v>
      </c>
      <c r="E2028" s="130" t="s">
        <v>18673</v>
      </c>
      <c r="F2028" s="215">
        <v>5.1285863546386883E-3</v>
      </c>
      <c r="G2028" s="132" t="str">
        <f ca="1">IFERROR(_xll.BQL($A2028, "cur_mkt_cap(currency=EUR)")/1000000, " ")</f>
        <v xml:space="preserve"> </v>
      </c>
      <c r="M2028" s="308"/>
      <c r="N2028" s="215">
        <f t="shared" si="90"/>
        <v>5.5553268363354246E-5</v>
      </c>
      <c r="O2028" s="172" t="str">
        <f>IFERROR(IF(VLOOKUP($C2028,'MSCI Database'!$C:$R,2, FALSE)="","",VLOOKUP($C2028,'MSCI Database'!$C:$R,2, FALSE)),"")</f>
        <v>Road &amp; Rail Transport</v>
      </c>
      <c r="P2028" s="229" t="str">
        <f>IFERROR(IF(VLOOKUP($C2028,'MSCI Database'!$C:$R,3, FALSE)="","",VLOOKUP($C2028,'MSCI Database'!$C:$R,3, FALSE)),"")</f>
        <v>AA</v>
      </c>
      <c r="Q2028" s="229" t="str">
        <f>IFERROR(IF(VLOOKUP($C2028,'MSCI Database'!$C:$R,4, FALSE)="","",VLOOKUP($C2028,'MSCI Database'!$C:$R,4, FALSE)),"")</f>
        <v>0</v>
      </c>
      <c r="R2028" s="229">
        <f>IFERROR(IF(VLOOKUP($C2028,'MSCI Database'!$C:$R,5, FALSE)="","",VLOOKUP($C2028,'MSCI Database'!$C:$R,5, FALSE)),"")</f>
        <v>8.4</v>
      </c>
      <c r="S2028" s="229">
        <f>IFERROR(IF(VLOOKUP($C2028,'MSCI Database'!$C:$R,6, FALSE)="","",VLOOKUP($C2028,'MSCI Database'!$C:$R,6, FALSE)),"")</f>
        <v>6.7</v>
      </c>
      <c r="T2028" s="229">
        <f>IFERROR(IF(VLOOKUP($C2028,'MSCI Database'!$C:$R,7, FALSE)="","",VLOOKUP($C2028,'MSCI Database'!$C:$R,7, FALSE)),"")</f>
        <v>6</v>
      </c>
      <c r="U2028" s="229">
        <f>IFERROR(IF(VLOOKUP($C2028,'MSCI Database'!$C:$R,8, FALSE)="","",VLOOKUP($C2028,'MSCI Database'!$C:$R,8, FALSE)),"")</f>
        <v>3.2</v>
      </c>
      <c r="V2028" s="229">
        <f>IFERROR(IF(VLOOKUP($C2028,'MSCI Database'!$C:$R,9, FALSE)="","",VLOOKUP($C2028,'MSCI Database'!$C:$R,9, FALSE)),"")</f>
        <v>5.3</v>
      </c>
      <c r="W2028" s="215">
        <f t="shared" ca="1" si="91"/>
        <v>0</v>
      </c>
      <c r="X2028" s="276">
        <f>IFERROR(IF(VLOOKUP($C2028,'MSCI Database'!$C:$R,10, FALSE)="","",VLOOKUP($C2028,'MSCI Database'!$C:$R,10, FALSE)),"")</f>
        <v>434292</v>
      </c>
      <c r="Y2028" s="229" t="str">
        <f>IFERROR(IF(VLOOKUP($C2028,'MSCI Database'!$C:$R,11, FALSE)="","",VLOOKUP($C2028,'MSCI Database'!$C:$R,11, FALSE)),"")</f>
        <v>2019</v>
      </c>
      <c r="Z2028" s="229" t="str">
        <f>IFERROR(IF(VLOOKUP($C2028,'MSCI Database'!$C:$R,12, FALSE)="","",VLOOKUP($C2028,'MSCI Database'!$C:$R,12, FALSE)),"")</f>
        <v>Reported</v>
      </c>
      <c r="AA2028" s="229" t="str">
        <f>IFERROR(IF(VLOOKUP($C2028,'MSCI Database'!$C:$R,13, FALSE)="","",VLOOKUP($C2028,'MSCI Database'!$C:$R,13, FALSE)),"")</f>
        <v>Strong labor management practices and safety risk mitigation programs</v>
      </c>
    </row>
    <row r="2029" spans="1:27" s="130" customFormat="1" ht="15" hidden="1" customHeight="1" outlineLevel="1">
      <c r="A2029" s="130" t="s">
        <v>8214</v>
      </c>
      <c r="B2029" s="130" t="s">
        <v>8215</v>
      </c>
      <c r="C2029" s="130" t="s">
        <v>8216</v>
      </c>
      <c r="D2029" s="130" t="s">
        <v>12128</v>
      </c>
      <c r="E2029" s="130" t="s">
        <v>12133</v>
      </c>
      <c r="F2029" s="215">
        <v>0.55155138832120487</v>
      </c>
      <c r="G2029" s="132" t="str">
        <f ca="1">IFERROR(_xll.BQL($A2029, "cur_mkt_cap(currency=EUR)")/1000000, " ")</f>
        <v xml:space="preserve"> </v>
      </c>
      <c r="M2029" s="308"/>
      <c r="N2029" s="215">
        <f t="shared" si="90"/>
        <v>5.9744499113044847E-3</v>
      </c>
      <c r="O2029" s="172" t="str">
        <f>IFERROR(IF(VLOOKUP($C2029,'MSCI Database'!$C:$R,2, FALSE)="","",VLOOKUP($C2029,'MSCI Database'!$C:$R,2, FALSE)),"")</f>
        <v>Health Care Providers &amp; Services</v>
      </c>
      <c r="P2029" s="229" t="str">
        <f>IFERROR(IF(VLOOKUP($C2029,'MSCI Database'!$C:$R,3, FALSE)="","",VLOOKUP($C2029,'MSCI Database'!$C:$R,3, FALSE)),"")</f>
        <v>BB</v>
      </c>
      <c r="Q2029" s="229" t="str">
        <f>IFERROR(IF(VLOOKUP($C2029,'MSCI Database'!$C:$R,4, FALSE)="","",VLOOKUP($C2029,'MSCI Database'!$C:$R,4, FALSE)),"")</f>
        <v>0</v>
      </c>
      <c r="R2029" s="229">
        <f>IFERROR(IF(VLOOKUP($C2029,'MSCI Database'!$C:$R,5, FALSE)="","",VLOOKUP($C2029,'MSCI Database'!$C:$R,5, FALSE)),"")</f>
        <v>4.2</v>
      </c>
      <c r="S2029" s="229">
        <f>IFERROR(IF(VLOOKUP($C2029,'MSCI Database'!$C:$R,6, FALSE)="","",VLOOKUP($C2029,'MSCI Database'!$C:$R,6, FALSE)),"")</f>
        <v>10</v>
      </c>
      <c r="T2029" s="229">
        <f>IFERROR(IF(VLOOKUP($C2029,'MSCI Database'!$C:$R,7, FALSE)="","",VLOOKUP($C2029,'MSCI Database'!$C:$R,7, FALSE)),"")</f>
        <v>3.1</v>
      </c>
      <c r="U2029" s="229">
        <f>IFERROR(IF(VLOOKUP($C2029,'MSCI Database'!$C:$R,8, FALSE)="","",VLOOKUP($C2029,'MSCI Database'!$C:$R,8, FALSE)),"")</f>
        <v>4.0999999999999996</v>
      </c>
      <c r="V2029" s="229">
        <f>IFERROR(IF(VLOOKUP($C2029,'MSCI Database'!$C:$R,9, FALSE)="","",VLOOKUP($C2029,'MSCI Database'!$C:$R,9, FALSE)),"")</f>
        <v>3.8</v>
      </c>
      <c r="W2029" s="215">
        <f t="shared" ca="1" si="91"/>
        <v>0</v>
      </c>
      <c r="X2029" s="276">
        <f>IFERROR(IF(VLOOKUP($C2029,'MSCI Database'!$C:$R,10, FALSE)="","",VLOOKUP($C2029,'MSCI Database'!$C:$R,10, FALSE)),"")</f>
        <v>170713</v>
      </c>
      <c r="Y2029" s="229" t="str">
        <f>IFERROR(IF(VLOOKUP($C2029,'MSCI Database'!$C:$R,11, FALSE)="","",VLOOKUP($C2029,'MSCI Database'!$C:$R,11, FALSE)),"")</f>
        <v>2019</v>
      </c>
      <c r="Z2029" s="229" t="str">
        <f>IFERROR(IF(VLOOKUP($C2029,'MSCI Database'!$C:$R,12, FALSE)="","",VLOOKUP($C2029,'MSCI Database'!$C:$R,12, FALSE)),"")</f>
        <v>Reported</v>
      </c>
      <c r="AA2029" s="229" t="str">
        <f>IFERROR(IF(VLOOKUP($C2029,'MSCI Database'!$C:$R,13, FALSE)="","",VLOOKUP($C2029,'MSCI Database'!$C:$R,13, FALSE)),"")</f>
        <v>Strengthened anti-corruption measures, but service quality-related controversies persist</v>
      </c>
    </row>
    <row r="2030" spans="1:27" s="130" customFormat="1" ht="15" hidden="1" customHeight="1" outlineLevel="1">
      <c r="A2030" s="130" t="s">
        <v>3950</v>
      </c>
      <c r="B2030" s="130" t="s">
        <v>3951</v>
      </c>
      <c r="C2030" s="130" t="s">
        <v>3952</v>
      </c>
      <c r="D2030" s="130" t="s">
        <v>18672</v>
      </c>
      <c r="E2030" s="130" t="s">
        <v>18689</v>
      </c>
      <c r="F2030" s="215">
        <v>5.0924186141250464E-3</v>
      </c>
      <c r="G2030" s="132" t="str">
        <f ca="1">IFERROR(_xll.BQL($A2030, "cur_mkt_cap(currency=EUR)")/1000000, " ")</f>
        <v xml:space="preserve"> </v>
      </c>
      <c r="M2030" s="308"/>
      <c r="N2030" s="215">
        <f t="shared" si="90"/>
        <v>5.5161496429352747E-5</v>
      </c>
      <c r="O2030" s="172" t="str">
        <f>IFERROR(IF(VLOOKUP($C2030,'MSCI Database'!$C:$R,2, FALSE)="","",VLOOKUP($C2030,'MSCI Database'!$C:$R,2, FALSE)),"")</f>
        <v>Software &amp; Services</v>
      </c>
      <c r="P2030" s="229" t="str">
        <f>IFERROR(IF(VLOOKUP($C2030,'MSCI Database'!$C:$R,3, FALSE)="","",VLOOKUP($C2030,'MSCI Database'!$C:$R,3, FALSE)),"")</f>
        <v>BBB</v>
      </c>
      <c r="Q2030" s="229" t="str">
        <f>IFERROR(IF(VLOOKUP($C2030,'MSCI Database'!$C:$R,4, FALSE)="","",VLOOKUP($C2030,'MSCI Database'!$C:$R,4, FALSE)),"")</f>
        <v>1</v>
      </c>
      <c r="R2030" s="229">
        <f>IFERROR(IF(VLOOKUP($C2030,'MSCI Database'!$C:$R,5, FALSE)="","",VLOOKUP($C2030,'MSCI Database'!$C:$R,5, FALSE)),"")</f>
        <v>5</v>
      </c>
      <c r="S2030" s="229">
        <f>IFERROR(IF(VLOOKUP($C2030,'MSCI Database'!$C:$R,6, FALSE)="","",VLOOKUP($C2030,'MSCI Database'!$C:$R,6, FALSE)),"")</f>
        <v>5.9</v>
      </c>
      <c r="T2030" s="229">
        <f>IFERROR(IF(VLOOKUP($C2030,'MSCI Database'!$C:$R,7, FALSE)="","",VLOOKUP($C2030,'MSCI Database'!$C:$R,7, FALSE)),"")</f>
        <v>6.1</v>
      </c>
      <c r="U2030" s="229">
        <f>IFERROR(IF(VLOOKUP($C2030,'MSCI Database'!$C:$R,8, FALSE)="","",VLOOKUP($C2030,'MSCI Database'!$C:$R,8, FALSE)),"")</f>
        <v>2.8</v>
      </c>
      <c r="V2030" s="229">
        <f>IFERROR(IF(VLOOKUP($C2030,'MSCI Database'!$C:$R,9, FALSE)="","",VLOOKUP($C2030,'MSCI Database'!$C:$R,9, FALSE)),"")</f>
        <v>4.9000000000000004</v>
      </c>
      <c r="W2030" s="215">
        <f t="shared" ca="1" si="91"/>
        <v>0</v>
      </c>
      <c r="X2030" s="276">
        <f>IFERROR(IF(VLOOKUP($C2030,'MSCI Database'!$C:$R,10, FALSE)="","",VLOOKUP($C2030,'MSCI Database'!$C:$R,10, FALSE)),"")</f>
        <v>21088</v>
      </c>
      <c r="Y2030" s="229" t="str">
        <f>IFERROR(IF(VLOOKUP($C2030,'MSCI Database'!$C:$R,11, FALSE)="","",VLOOKUP($C2030,'MSCI Database'!$C:$R,11, FALSE)),"")</f>
        <v>2019</v>
      </c>
      <c r="Z2030" s="229" t="str">
        <f>IFERROR(IF(VLOOKUP($C2030,'MSCI Database'!$C:$R,12, FALSE)="","",VLOOKUP($C2030,'MSCI Database'!$C:$R,12, FALSE)),"")</f>
        <v>E.Segmt-Moderately High</v>
      </c>
      <c r="AA2030" s="229" t="str">
        <f>IFERROR(IF(VLOOKUP($C2030,'MSCI Database'!$C:$R,13, FALSE)="","",VLOOKUP($C2030,'MSCI Database'!$C:$R,13, FALSE)),"")</f>
        <v>Strong programs on social risks management drive the upgrade; gaps in corporate governance persist</v>
      </c>
    </row>
    <row r="2031" spans="1:27" s="130" customFormat="1" ht="15" hidden="1" customHeight="1" outlineLevel="1">
      <c r="A2031" s="130" t="s">
        <v>3504</v>
      </c>
      <c r="B2031" s="130" t="s">
        <v>3505</v>
      </c>
      <c r="C2031" s="130" t="s">
        <v>3506</v>
      </c>
      <c r="D2031" s="130" t="s">
        <v>18672</v>
      </c>
      <c r="E2031" s="130" t="s">
        <v>18673</v>
      </c>
      <c r="F2031" s="215">
        <v>5.0226357476067891E-3</v>
      </c>
      <c r="G2031" s="132" t="str">
        <f ca="1">IFERROR(_xll.BQL($A2031, "cur_mkt_cap(currency=EUR)")/1000000, " ")</f>
        <v xml:space="preserve"> </v>
      </c>
      <c r="M2031" s="308"/>
      <c r="N2031" s="215">
        <f t="shared" si="90"/>
        <v>5.440560269123785E-5</v>
      </c>
      <c r="O2031" s="172" t="str">
        <f>IFERROR(IF(VLOOKUP($C2031,'MSCI Database'!$C:$R,2, FALSE)="","",VLOOKUP($C2031,'MSCI Database'!$C:$R,2, FALSE)),"")</f>
        <v>Industrial Conglomerates</v>
      </c>
      <c r="P2031" s="229" t="str">
        <f>IFERROR(IF(VLOOKUP($C2031,'MSCI Database'!$C:$R,3, FALSE)="","",VLOOKUP($C2031,'MSCI Database'!$C:$R,3, FALSE)),"")</f>
        <v>A</v>
      </c>
      <c r="Q2031" s="229" t="str">
        <f>IFERROR(IF(VLOOKUP($C2031,'MSCI Database'!$C:$R,4, FALSE)="","",VLOOKUP($C2031,'MSCI Database'!$C:$R,4, FALSE)),"")</f>
        <v>1</v>
      </c>
      <c r="R2031" s="229">
        <f>IFERROR(IF(VLOOKUP($C2031,'MSCI Database'!$C:$R,5, FALSE)="","",VLOOKUP($C2031,'MSCI Database'!$C:$R,5, FALSE)),"")</f>
        <v>6.7</v>
      </c>
      <c r="S2031" s="229">
        <f>IFERROR(IF(VLOOKUP($C2031,'MSCI Database'!$C:$R,6, FALSE)="","",VLOOKUP($C2031,'MSCI Database'!$C:$R,6, FALSE)),"")</f>
        <v>4.5999999999999996</v>
      </c>
      <c r="T2031" s="229">
        <f>IFERROR(IF(VLOOKUP($C2031,'MSCI Database'!$C:$R,7, FALSE)="","",VLOOKUP($C2031,'MSCI Database'!$C:$R,7, FALSE)),"")</f>
        <v>6.4</v>
      </c>
      <c r="U2031" s="229">
        <f>IFERROR(IF(VLOOKUP($C2031,'MSCI Database'!$C:$R,8, FALSE)="","",VLOOKUP($C2031,'MSCI Database'!$C:$R,8, FALSE)),"")</f>
        <v>4</v>
      </c>
      <c r="V2031" s="229">
        <f>IFERROR(IF(VLOOKUP($C2031,'MSCI Database'!$C:$R,9, FALSE)="","",VLOOKUP($C2031,'MSCI Database'!$C:$R,9, FALSE)),"")</f>
        <v>4.7</v>
      </c>
      <c r="W2031" s="215">
        <f t="shared" ca="1" si="91"/>
        <v>0</v>
      </c>
      <c r="X2031" s="276">
        <f>IFERROR(IF(VLOOKUP($C2031,'MSCI Database'!$C:$R,10, FALSE)="","",VLOOKUP($C2031,'MSCI Database'!$C:$R,10, FALSE)),"")</f>
        <v>221932</v>
      </c>
      <c r="Y2031" s="229" t="str">
        <f>IFERROR(IF(VLOOKUP($C2031,'MSCI Database'!$C:$R,11, FALSE)="","",VLOOKUP($C2031,'MSCI Database'!$C:$R,11, FALSE)),"")</f>
        <v>2019</v>
      </c>
      <c r="Z2031" s="229" t="str">
        <f>IFERROR(IF(VLOOKUP($C2031,'MSCI Database'!$C:$R,12, FALSE)="","",VLOOKUP($C2031,'MSCI Database'!$C:$R,12, FALSE)),"")</f>
        <v>Reported</v>
      </c>
      <c r="AA2031" s="229" t="str">
        <f>IFERROR(IF(VLOOKUP($C2031,'MSCI Database'!$C:$R,13, FALSE)="","",VLOOKUP($C2031,'MSCI Database'!$C:$R,13, FALSE)),"")</f>
        <v>Methodology enhancements drive upgrade</v>
      </c>
    </row>
    <row r="2032" spans="1:27" s="130" customFormat="1" ht="15" hidden="1" customHeight="1" outlineLevel="1">
      <c r="A2032" s="130" t="s">
        <v>7686</v>
      </c>
      <c r="B2032" s="130" t="s">
        <v>7687</v>
      </c>
      <c r="C2032" s="130" t="s">
        <v>7688</v>
      </c>
      <c r="D2032" s="130" t="s">
        <v>12128</v>
      </c>
      <c r="E2032" s="130" t="s">
        <v>18689</v>
      </c>
      <c r="F2032" s="215">
        <v>0.53905107526848173</v>
      </c>
      <c r="G2032" s="132" t="str">
        <f ca="1">IFERROR(_xll.BQL($A2032, "cur_mkt_cap(currency=EUR)")/1000000, " ")</f>
        <v xml:space="preserve"> </v>
      </c>
      <c r="M2032" s="308"/>
      <c r="N2032" s="215">
        <f t="shared" si="90"/>
        <v>5.8390454942538151E-3</v>
      </c>
      <c r="O2032" s="172" t="str">
        <f>IFERROR(IF(VLOOKUP($C2032,'MSCI Database'!$C:$R,2, FALSE)="","",VLOOKUP($C2032,'MSCI Database'!$C:$R,2, FALSE)),"")</f>
        <v>Semiconductors &amp; Semiconductor Equipment</v>
      </c>
      <c r="P2032" s="229" t="str">
        <f>IFERROR(IF(VLOOKUP($C2032,'MSCI Database'!$C:$R,3, FALSE)="","",VLOOKUP($C2032,'MSCI Database'!$C:$R,3, FALSE)),"")</f>
        <v>AAA</v>
      </c>
      <c r="Q2032" s="229" t="str">
        <f>IFERROR(IF(VLOOKUP($C2032,'MSCI Database'!$C:$R,4, FALSE)="","",VLOOKUP($C2032,'MSCI Database'!$C:$R,4, FALSE)),"")</f>
        <v>0</v>
      </c>
      <c r="R2032" s="229">
        <f>IFERROR(IF(VLOOKUP($C2032,'MSCI Database'!$C:$R,5, FALSE)="","",VLOOKUP($C2032,'MSCI Database'!$C:$R,5, FALSE)),"")</f>
        <v>9.4</v>
      </c>
      <c r="S2032" s="229">
        <f>IFERROR(IF(VLOOKUP($C2032,'MSCI Database'!$C:$R,6, FALSE)="","",VLOOKUP($C2032,'MSCI Database'!$C:$R,6, FALSE)),"")</f>
        <v>5.2</v>
      </c>
      <c r="T2032" s="229">
        <f>IFERROR(IF(VLOOKUP($C2032,'MSCI Database'!$C:$R,7, FALSE)="","",VLOOKUP($C2032,'MSCI Database'!$C:$R,7, FALSE)),"")</f>
        <v>8.3000000000000007</v>
      </c>
      <c r="U2032" s="229">
        <f>IFERROR(IF(VLOOKUP($C2032,'MSCI Database'!$C:$R,8, FALSE)="","",VLOOKUP($C2032,'MSCI Database'!$C:$R,8, FALSE)),"")</f>
        <v>6.3</v>
      </c>
      <c r="V2032" s="229">
        <f>IFERROR(IF(VLOOKUP($C2032,'MSCI Database'!$C:$R,9, FALSE)="","",VLOOKUP($C2032,'MSCI Database'!$C:$R,9, FALSE)),"")</f>
        <v>6.8</v>
      </c>
      <c r="W2032" s="215">
        <f t="shared" ca="1" si="91"/>
        <v>0</v>
      </c>
      <c r="X2032" s="276">
        <f>IFERROR(IF(VLOOKUP($C2032,'MSCI Database'!$C:$R,10, FALSE)="","",VLOOKUP($C2032,'MSCI Database'!$C:$R,10, FALSE)),"")</f>
        <v>77509</v>
      </c>
      <c r="Y2032" s="229" t="str">
        <f>IFERROR(IF(VLOOKUP($C2032,'MSCI Database'!$C:$R,11, FALSE)="","",VLOOKUP($C2032,'MSCI Database'!$C:$R,11, FALSE)),"")</f>
        <v>2019</v>
      </c>
      <c r="Z2032" s="229" t="str">
        <f>IFERROR(IF(VLOOKUP($C2032,'MSCI Database'!$C:$R,12, FALSE)="","",VLOOKUP($C2032,'MSCI Database'!$C:$R,12, FALSE)),"")</f>
        <v>Reported</v>
      </c>
      <c r="AA2032" s="229" t="str">
        <f>IFERROR(IF(VLOOKUP($C2032,'MSCI Database'!$C:$R,13, FALSE)="","",VLOOKUP($C2032,'MSCI Database'!$C:$R,13, FALSE)),"")</f>
        <v>Strong human capital management initiatives despite employee-centered risks from acquisitions</v>
      </c>
    </row>
    <row r="2033" spans="1:27" s="130" customFormat="1" ht="15" hidden="1" customHeight="1" outlineLevel="1">
      <c r="A2033" s="130" t="s">
        <v>6824</v>
      </c>
      <c r="B2033" s="130" t="s">
        <v>6825</v>
      </c>
      <c r="C2033" s="130" t="s">
        <v>6826</v>
      </c>
      <c r="D2033" s="130" t="s">
        <v>12128</v>
      </c>
      <c r="E2033" s="130" t="s">
        <v>18690</v>
      </c>
      <c r="F2033" s="215">
        <v>0.53319791660907889</v>
      </c>
      <c r="G2033" s="132" t="str">
        <f ca="1">IFERROR(_xll.BQL($A2033, "cur_mkt_cap(currency=EUR)")/1000000, " ")</f>
        <v xml:space="preserve"> </v>
      </c>
      <c r="M2033" s="308"/>
      <c r="N2033" s="215">
        <f t="shared" si="90"/>
        <v>5.7756435992101654E-3</v>
      </c>
      <c r="O2033" s="172" t="str">
        <f>IFERROR(IF(VLOOKUP($C2033,'MSCI Database'!$C:$R,2, FALSE)="","",VLOOKUP($C2033,'MSCI Database'!$C:$R,2, FALSE)),"")</f>
        <v>Media &amp; Entertainment</v>
      </c>
      <c r="P2033" s="229" t="str">
        <f>IFERROR(IF(VLOOKUP($C2033,'MSCI Database'!$C:$R,3, FALSE)="","",VLOOKUP($C2033,'MSCI Database'!$C:$R,3, FALSE)),"")</f>
        <v>A</v>
      </c>
      <c r="Q2033" s="229" t="str">
        <f>IFERROR(IF(VLOOKUP($C2033,'MSCI Database'!$C:$R,4, FALSE)="","",VLOOKUP($C2033,'MSCI Database'!$C:$R,4, FALSE)),"")</f>
        <v>1</v>
      </c>
      <c r="R2033" s="229">
        <f>IFERROR(IF(VLOOKUP($C2033,'MSCI Database'!$C:$R,5, FALSE)="","",VLOOKUP($C2033,'MSCI Database'!$C:$R,5, FALSE)),"")</f>
        <v>6.3</v>
      </c>
      <c r="S2033" s="229">
        <f>IFERROR(IF(VLOOKUP($C2033,'MSCI Database'!$C:$R,6, FALSE)="","",VLOOKUP($C2033,'MSCI Database'!$C:$R,6, FALSE)),"")</f>
        <v>10</v>
      </c>
      <c r="T2033" s="229">
        <f>IFERROR(IF(VLOOKUP($C2033,'MSCI Database'!$C:$R,7, FALSE)="","",VLOOKUP($C2033,'MSCI Database'!$C:$R,7, FALSE)),"")</f>
        <v>5.2</v>
      </c>
      <c r="U2033" s="229">
        <f>IFERROR(IF(VLOOKUP($C2033,'MSCI Database'!$C:$R,8, FALSE)="","",VLOOKUP($C2033,'MSCI Database'!$C:$R,8, FALSE)),"")</f>
        <v>4.8</v>
      </c>
      <c r="V2033" s="229">
        <f>IFERROR(IF(VLOOKUP($C2033,'MSCI Database'!$C:$R,9, FALSE)="","",VLOOKUP($C2033,'MSCI Database'!$C:$R,9, FALSE)),"")</f>
        <v>5.3</v>
      </c>
      <c r="W2033" s="215">
        <f t="shared" ca="1" si="91"/>
        <v>0</v>
      </c>
      <c r="X2033" s="276">
        <f>IFERROR(IF(VLOOKUP($C2033,'MSCI Database'!$C:$R,10, FALSE)="","",VLOOKUP($C2033,'MSCI Database'!$C:$R,10, FALSE)),"")</f>
        <v>1448096</v>
      </c>
      <c r="Y2033" s="229" t="str">
        <f>IFERROR(IF(VLOOKUP($C2033,'MSCI Database'!$C:$R,11, FALSE)="","",VLOOKUP($C2033,'MSCI Database'!$C:$R,11, FALSE)),"")</f>
        <v>2020</v>
      </c>
      <c r="Z2033" s="229" t="str">
        <f>IFERROR(IF(VLOOKUP($C2033,'MSCI Database'!$C:$R,12, FALSE)="","",VLOOKUP($C2033,'MSCI Database'!$C:$R,12, FALSE)),"")</f>
        <v>Reported</v>
      </c>
      <c r="AA2033" s="229" t="str">
        <f>IFERROR(IF(VLOOKUP($C2033,'MSCI Database'!$C:$R,13, FALSE)="","",VLOOKUP($C2033,'MSCI Database'!$C:$R,13, FALSE)),"")</f>
        <v>Stronger data protection measures relative to peers drive rating upgrade</v>
      </c>
    </row>
    <row r="2034" spans="1:27" s="130" customFormat="1" ht="15" hidden="1" customHeight="1" outlineLevel="1">
      <c r="A2034" s="130" t="s">
        <v>7840</v>
      </c>
      <c r="B2034" s="130" t="s">
        <v>7841</v>
      </c>
      <c r="C2034" s="130" t="s">
        <v>7842</v>
      </c>
      <c r="D2034" s="130" t="s">
        <v>12128</v>
      </c>
      <c r="E2034" s="130" t="s">
        <v>18674</v>
      </c>
      <c r="F2034" s="215">
        <v>0.52807708229211381</v>
      </c>
      <c r="G2034" s="132" t="str">
        <f ca="1">IFERROR(_xll.BQL($A2034, "cur_mkt_cap(currency=EUR)")/1000000, " ")</f>
        <v xml:space="preserve"> </v>
      </c>
      <c r="M2034" s="308"/>
      <c r="N2034" s="215">
        <f t="shared" si="90"/>
        <v>5.7201743015552024E-3</v>
      </c>
      <c r="O2034" s="172" t="str">
        <f>IFERROR(IF(VLOOKUP($C2034,'MSCI Database'!$C:$R,2, FALSE)="","",VLOOKUP($C2034,'MSCI Database'!$C:$R,2, FALSE)),"")</f>
        <v>Household &amp; Personal Products</v>
      </c>
      <c r="P2034" s="229" t="str">
        <f>IFERROR(IF(VLOOKUP($C2034,'MSCI Database'!$C:$R,3, FALSE)="","",VLOOKUP($C2034,'MSCI Database'!$C:$R,3, FALSE)),"")</f>
        <v>A</v>
      </c>
      <c r="Q2034" s="229" t="str">
        <f>IFERROR(IF(VLOOKUP($C2034,'MSCI Database'!$C:$R,4, FALSE)="","",VLOOKUP($C2034,'MSCI Database'!$C:$R,4, FALSE)),"")</f>
        <v>-1</v>
      </c>
      <c r="R2034" s="229">
        <f>IFERROR(IF(VLOOKUP($C2034,'MSCI Database'!$C:$R,5, FALSE)="","",VLOOKUP($C2034,'MSCI Database'!$C:$R,5, FALSE)),"")</f>
        <v>6.1</v>
      </c>
      <c r="S2034" s="229">
        <f>IFERROR(IF(VLOOKUP($C2034,'MSCI Database'!$C:$R,6, FALSE)="","",VLOOKUP($C2034,'MSCI Database'!$C:$R,6, FALSE)),"")</f>
        <v>6.6</v>
      </c>
      <c r="T2034" s="229">
        <f>IFERROR(IF(VLOOKUP($C2034,'MSCI Database'!$C:$R,7, FALSE)="","",VLOOKUP($C2034,'MSCI Database'!$C:$R,7, FALSE)),"")</f>
        <v>4.2</v>
      </c>
      <c r="U2034" s="229">
        <f>IFERROR(IF(VLOOKUP($C2034,'MSCI Database'!$C:$R,8, FALSE)="","",VLOOKUP($C2034,'MSCI Database'!$C:$R,8, FALSE)),"")</f>
        <v>4.0999999999999996</v>
      </c>
      <c r="V2034" s="229">
        <f>IFERROR(IF(VLOOKUP($C2034,'MSCI Database'!$C:$R,9, FALSE)="","",VLOOKUP($C2034,'MSCI Database'!$C:$R,9, FALSE)),"")</f>
        <v>4.9000000000000004</v>
      </c>
      <c r="W2034" s="215">
        <f t="shared" ca="1" si="91"/>
        <v>0</v>
      </c>
      <c r="X2034" s="276">
        <f>IFERROR(IF(VLOOKUP($C2034,'MSCI Database'!$C:$R,10, FALSE)="","",VLOOKUP($C2034,'MSCI Database'!$C:$R,10, FALSE)),"")</f>
        <v>4784617</v>
      </c>
      <c r="Y2034" s="229" t="str">
        <f>IFERROR(IF(VLOOKUP($C2034,'MSCI Database'!$C:$R,11, FALSE)="","",VLOOKUP($C2034,'MSCI Database'!$C:$R,11, FALSE)),"")</f>
        <v>2020</v>
      </c>
      <c r="Z2034" s="229" t="str">
        <f>IFERROR(IF(VLOOKUP($C2034,'MSCI Database'!$C:$R,12, FALSE)="","",VLOOKUP($C2034,'MSCI Database'!$C:$R,12, FALSE)),"")</f>
        <v>Reported</v>
      </c>
      <c r="AA2034" s="229" t="str">
        <f>IFERROR(IF(VLOOKUP($C2034,'MSCI Database'!$C:$R,13, FALSE)="","",VLOOKUP($C2034,'MSCI Database'!$C:$R,13, FALSE)),"")</f>
        <v>Faces allegations of misleading advertisement and forced labor in supply chain</v>
      </c>
    </row>
    <row r="2035" spans="1:27" s="130" customFormat="1" ht="15" hidden="1" customHeight="1" outlineLevel="1">
      <c r="A2035" s="130" t="s">
        <v>8528</v>
      </c>
      <c r="B2035" s="130" t="s">
        <v>8529</v>
      </c>
      <c r="C2035" s="130" t="s">
        <v>8530</v>
      </c>
      <c r="D2035" s="130" t="s">
        <v>18703</v>
      </c>
      <c r="E2035" s="130" t="s">
        <v>18684</v>
      </c>
      <c r="F2035" s="215">
        <v>3.501351355934669E-2</v>
      </c>
      <c r="G2035" s="132" t="str">
        <f ca="1">IFERROR(_xll.BQL($A2035, "cur_mkt_cap(currency=EUR)")/1000000, " ")</f>
        <v xml:space="preserve"> </v>
      </c>
      <c r="M2035" s="308"/>
      <c r="N2035" s="215">
        <f t="shared" si="90"/>
        <v>3.7926925289012974E-4</v>
      </c>
      <c r="O2035" s="172" t="str">
        <f>IFERROR(IF(VLOOKUP($C2035,'MSCI Database'!$C:$R,2, FALSE)="","",VLOOKUP($C2035,'MSCI Database'!$C:$R,2, FALSE)),"")</f>
        <v>Metals and Mining - Precious Metals</v>
      </c>
      <c r="P2035" s="229" t="str">
        <f>IFERROR(IF(VLOOKUP($C2035,'MSCI Database'!$C:$R,3, FALSE)="","",VLOOKUP($C2035,'MSCI Database'!$C:$R,3, FALSE)),"")</f>
        <v>B</v>
      </c>
      <c r="Q2035" s="229" t="str">
        <f>IFERROR(IF(VLOOKUP($C2035,'MSCI Database'!$C:$R,4, FALSE)="","",VLOOKUP($C2035,'MSCI Database'!$C:$R,4, FALSE)),"")</f>
        <v>0</v>
      </c>
      <c r="R2035" s="229">
        <f>IFERROR(IF(VLOOKUP($C2035,'MSCI Database'!$C:$R,5, FALSE)="","",VLOOKUP($C2035,'MSCI Database'!$C:$R,5, FALSE)),"")</f>
        <v>2.6</v>
      </c>
      <c r="S2035" s="229">
        <f>IFERROR(IF(VLOOKUP($C2035,'MSCI Database'!$C:$R,6, FALSE)="","",VLOOKUP($C2035,'MSCI Database'!$C:$R,6, FALSE)),"")</f>
        <v>2.4</v>
      </c>
      <c r="T2035" s="229">
        <f>IFERROR(IF(VLOOKUP($C2035,'MSCI Database'!$C:$R,7, FALSE)="","",VLOOKUP($C2035,'MSCI Database'!$C:$R,7, FALSE)),"")</f>
        <v>3.2</v>
      </c>
      <c r="U2035" s="229">
        <f>IFERROR(IF(VLOOKUP($C2035,'MSCI Database'!$C:$R,8, FALSE)="","",VLOOKUP($C2035,'MSCI Database'!$C:$R,8, FALSE)),"")</f>
        <v>6.8</v>
      </c>
      <c r="V2035" s="229">
        <f>IFERROR(IF(VLOOKUP($C2035,'MSCI Database'!$C:$R,9, FALSE)="","",VLOOKUP($C2035,'MSCI Database'!$C:$R,9, FALSE)),"")</f>
        <v>4.0999999999999996</v>
      </c>
      <c r="W2035" s="215">
        <f t="shared" ca="1" si="91"/>
        <v>0</v>
      </c>
      <c r="X2035" s="276">
        <f>IFERROR(IF(VLOOKUP($C2035,'MSCI Database'!$C:$R,10, FALSE)="","",VLOOKUP($C2035,'MSCI Database'!$C:$R,10, FALSE)),"")</f>
        <v>7414000</v>
      </c>
      <c r="Y2035" s="229" t="str">
        <f>IFERROR(IF(VLOOKUP($C2035,'MSCI Database'!$C:$R,11, FALSE)="","",VLOOKUP($C2035,'MSCI Database'!$C:$R,11, FALSE)),"")</f>
        <v>2019</v>
      </c>
      <c r="Z2035" s="229" t="str">
        <f>IFERROR(IF(VLOOKUP($C2035,'MSCI Database'!$C:$R,12, FALSE)="","",VLOOKUP($C2035,'MSCI Database'!$C:$R,12, FALSE)),"")</f>
        <v>Reported</v>
      </c>
      <c r="AA2035" s="229" t="str">
        <f>IFERROR(IF(VLOOKUP($C2035,'MSCI Database'!$C:$R,13, FALSE)="","",VLOOKUP($C2035,'MSCI Database'!$C:$R,13, FALSE)),"")</f>
        <v>Lags peers in managing safety risks and labor issues</v>
      </c>
    </row>
    <row r="2036" spans="1:27" s="130" customFormat="1" ht="15" hidden="1" customHeight="1" outlineLevel="1">
      <c r="A2036" s="130" t="s">
        <v>4977</v>
      </c>
      <c r="B2036" s="130" t="s">
        <v>4978</v>
      </c>
      <c r="C2036" s="130" t="s">
        <v>4979</v>
      </c>
      <c r="D2036" s="130" t="s">
        <v>18678</v>
      </c>
      <c r="E2036" s="130" t="s">
        <v>12133</v>
      </c>
      <c r="F2036" s="215">
        <v>6.7141546897685936E-2</v>
      </c>
      <c r="G2036" s="132" t="str">
        <f ca="1">IFERROR(_xll.BQL($A2036, "cur_mkt_cap(currency=EUR)")/1000000, " ")</f>
        <v xml:space="preserve"> </v>
      </c>
      <c r="M2036" s="308"/>
      <c r="N2036" s="215">
        <f t="shared" si="90"/>
        <v>7.2728274717734711E-4</v>
      </c>
      <c r="O2036" s="172" t="str">
        <f>IFERROR(IF(VLOOKUP($C2036,'MSCI Database'!$C:$R,2, FALSE)="","",VLOOKUP($C2036,'MSCI Database'!$C:$R,2, FALSE)),"")</f>
        <v>Health Care Equipment &amp; Supplies</v>
      </c>
      <c r="P2036" s="229" t="str">
        <f>IFERROR(IF(VLOOKUP($C2036,'MSCI Database'!$C:$R,3, FALSE)="","",VLOOKUP($C2036,'MSCI Database'!$C:$R,3, FALSE)),"")</f>
        <v>A</v>
      </c>
      <c r="Q2036" s="229" t="str">
        <f>IFERROR(IF(VLOOKUP($C2036,'MSCI Database'!$C:$R,4, FALSE)="","",VLOOKUP($C2036,'MSCI Database'!$C:$R,4, FALSE)),"")</f>
        <v>-1</v>
      </c>
      <c r="R2036" s="229">
        <f>IFERROR(IF(VLOOKUP($C2036,'MSCI Database'!$C:$R,5, FALSE)="","",VLOOKUP($C2036,'MSCI Database'!$C:$R,5, FALSE)),"")</f>
        <v>5.8</v>
      </c>
      <c r="S2036" s="229">
        <f>IFERROR(IF(VLOOKUP($C2036,'MSCI Database'!$C:$R,6, FALSE)="","",VLOOKUP($C2036,'MSCI Database'!$C:$R,6, FALSE)),"")</f>
        <v>6.9</v>
      </c>
      <c r="T2036" s="229">
        <f>IFERROR(IF(VLOOKUP($C2036,'MSCI Database'!$C:$R,7, FALSE)="","",VLOOKUP($C2036,'MSCI Database'!$C:$R,7, FALSE)),"")</f>
        <v>5.9</v>
      </c>
      <c r="U2036" s="229">
        <f>IFERROR(IF(VLOOKUP($C2036,'MSCI Database'!$C:$R,8, FALSE)="","",VLOOKUP($C2036,'MSCI Database'!$C:$R,8, FALSE)),"")</f>
        <v>5.4</v>
      </c>
      <c r="V2036" s="229">
        <f>IFERROR(IF(VLOOKUP($C2036,'MSCI Database'!$C:$R,9, FALSE)="","",VLOOKUP($C2036,'MSCI Database'!$C:$R,9, FALSE)),"")</f>
        <v>5.7</v>
      </c>
      <c r="W2036" s="215">
        <f t="shared" ca="1" si="91"/>
        <v>0</v>
      </c>
      <c r="X2036" s="276">
        <f>IFERROR(IF(VLOOKUP($C2036,'MSCI Database'!$C:$R,10, FALSE)="","",VLOOKUP($C2036,'MSCI Database'!$C:$R,10, FALSE)),"")</f>
        <v>78923</v>
      </c>
      <c r="Y2036" s="229" t="str">
        <f>IFERROR(IF(VLOOKUP($C2036,'MSCI Database'!$C:$R,11, FALSE)="","",VLOOKUP($C2036,'MSCI Database'!$C:$R,11, FALSE)),"")</f>
        <v>2019</v>
      </c>
      <c r="Z2036" s="229" t="str">
        <f>IFERROR(IF(VLOOKUP($C2036,'MSCI Database'!$C:$R,12, FALSE)="","",VLOOKUP($C2036,'MSCI Database'!$C:$R,12, FALSE)),"")</f>
        <v>Reported</v>
      </c>
      <c r="AA2036" s="229" t="str">
        <f>IFERROR(IF(VLOOKUP($C2036,'MSCI Database'!$C:$R,13, FALSE)="","",VLOOKUP($C2036,'MSCI Database'!$C:$R,13, FALSE)),"")</f>
        <v>Improved talent management practices, but anti-corruption practices lag better-performing peers</v>
      </c>
    </row>
    <row r="2037" spans="1:27" s="130" customFormat="1" ht="15" hidden="1" customHeight="1" outlineLevel="1">
      <c r="A2037" s="130" t="s">
        <v>6017</v>
      </c>
      <c r="B2037" s="130" t="s">
        <v>6018</v>
      </c>
      <c r="C2037" s="130" t="s">
        <v>6019</v>
      </c>
      <c r="D2037" s="130" t="s">
        <v>12137</v>
      </c>
      <c r="E2037" s="130" t="s">
        <v>18689</v>
      </c>
      <c r="F2037" s="215">
        <v>1.7993747546804779E-2</v>
      </c>
      <c r="G2037" s="132" t="str">
        <f ca="1">IFERROR(_xll.BQL($A2037, "cur_mkt_cap(currency=EUR)")/1000000, " ")</f>
        <v xml:space="preserve"> </v>
      </c>
      <c r="M2037" s="308"/>
      <c r="N2037" s="215">
        <f t="shared" si="90"/>
        <v>1.9490975040831036E-4</v>
      </c>
      <c r="O2037" s="172" t="str">
        <f>IFERROR(IF(VLOOKUP($C2037,'MSCI Database'!$C:$R,2, FALSE)="","",VLOOKUP($C2037,'MSCI Database'!$C:$R,2, FALSE)),"")</f>
        <v>Electronic Equipment, Instruments &amp; Components</v>
      </c>
      <c r="P2037" s="229" t="str">
        <f>IFERROR(IF(VLOOKUP($C2037,'MSCI Database'!$C:$R,3, FALSE)="","",VLOOKUP($C2037,'MSCI Database'!$C:$R,3, FALSE)),"")</f>
        <v>A</v>
      </c>
      <c r="Q2037" s="229" t="str">
        <f>IFERROR(IF(VLOOKUP($C2037,'MSCI Database'!$C:$R,4, FALSE)="","",VLOOKUP($C2037,'MSCI Database'!$C:$R,4, FALSE)),"")</f>
        <v>1</v>
      </c>
      <c r="R2037" s="229">
        <f>IFERROR(IF(VLOOKUP($C2037,'MSCI Database'!$C:$R,5, FALSE)="","",VLOOKUP($C2037,'MSCI Database'!$C:$R,5, FALSE)),"")</f>
        <v>6.8</v>
      </c>
      <c r="S2037" s="229">
        <f>IFERROR(IF(VLOOKUP($C2037,'MSCI Database'!$C:$R,6, FALSE)="","",VLOOKUP($C2037,'MSCI Database'!$C:$R,6, FALSE)),"")</f>
        <v>2.6</v>
      </c>
      <c r="T2037" s="229">
        <f>IFERROR(IF(VLOOKUP($C2037,'MSCI Database'!$C:$R,7, FALSE)="","",VLOOKUP($C2037,'MSCI Database'!$C:$R,7, FALSE)),"")</f>
        <v>5.2</v>
      </c>
      <c r="U2037" s="229">
        <f>IFERROR(IF(VLOOKUP($C2037,'MSCI Database'!$C:$R,8, FALSE)="","",VLOOKUP($C2037,'MSCI Database'!$C:$R,8, FALSE)),"")</f>
        <v>5.5</v>
      </c>
      <c r="V2037" s="229">
        <f>IFERROR(IF(VLOOKUP($C2037,'MSCI Database'!$C:$R,9, FALSE)="","",VLOOKUP($C2037,'MSCI Database'!$C:$R,9, FALSE)),"")</f>
        <v>5</v>
      </c>
      <c r="W2037" s="215">
        <f t="shared" ca="1" si="91"/>
        <v>0</v>
      </c>
      <c r="X2037" s="276">
        <f>IFERROR(IF(VLOOKUP($C2037,'MSCI Database'!$C:$R,10, FALSE)="","",VLOOKUP($C2037,'MSCI Database'!$C:$R,10, FALSE)),"")</f>
        <v>109774</v>
      </c>
      <c r="Y2037" s="229" t="str">
        <f>IFERROR(IF(VLOOKUP($C2037,'MSCI Database'!$C:$R,11, FALSE)="","",VLOOKUP($C2037,'MSCI Database'!$C:$R,11, FALSE)),"")</f>
        <v>2019</v>
      </c>
      <c r="Z2037" s="229" t="str">
        <f>IFERROR(IF(VLOOKUP($C2037,'MSCI Database'!$C:$R,12, FALSE)="","",VLOOKUP($C2037,'MSCI Database'!$C:$R,12, FALSE)),"")</f>
        <v>E.CSI</v>
      </c>
      <c r="AA2037" s="229" t="str">
        <f>IFERROR(IF(VLOOKUP($C2037,'MSCI Database'!$C:$R,13, FALSE)="","",VLOOKUP($C2037,'MSCI Database'!$C:$R,13, FALSE)),"")</f>
        <v>Overall governance structure drives rating</v>
      </c>
    </row>
    <row r="2038" spans="1:27" s="130" customFormat="1" ht="15" hidden="1" customHeight="1" outlineLevel="1">
      <c r="A2038" s="130" t="s">
        <v>3376</v>
      </c>
      <c r="B2038" s="130" t="s">
        <v>3377</v>
      </c>
      <c r="C2038" s="130" t="s">
        <v>3378</v>
      </c>
      <c r="D2038" s="130" t="s">
        <v>18672</v>
      </c>
      <c r="E2038" s="130" t="s">
        <v>18689</v>
      </c>
      <c r="F2038" s="215">
        <v>4.858392085426628E-3</v>
      </c>
      <c r="G2038" s="132" t="str">
        <f ca="1">IFERROR(_xll.BQL($A2038, "cur_mkt_cap(currency=EUR)")/1000000, " ")</f>
        <v xml:space="preserve"> </v>
      </c>
      <c r="M2038" s="308"/>
      <c r="N2038" s="215">
        <f t="shared" si="90"/>
        <v>5.2626501860884881E-5</v>
      </c>
      <c r="O2038" s="172" t="str">
        <f>IFERROR(IF(VLOOKUP($C2038,'MSCI Database'!$C:$R,2, FALSE)="","",VLOOKUP($C2038,'MSCI Database'!$C:$R,2, FALSE)),"")</f>
        <v>Software &amp; Services</v>
      </c>
      <c r="P2038" s="229" t="str">
        <f>IFERROR(IF(VLOOKUP($C2038,'MSCI Database'!$C:$R,3, FALSE)="","",VLOOKUP($C2038,'MSCI Database'!$C:$R,3, FALSE)),"")</f>
        <v>A</v>
      </c>
      <c r="Q2038" s="229" t="str">
        <f>IFERROR(IF(VLOOKUP($C2038,'MSCI Database'!$C:$R,4, FALSE)="","",VLOOKUP($C2038,'MSCI Database'!$C:$R,4, FALSE)),"")</f>
        <v>0</v>
      </c>
      <c r="R2038" s="229">
        <f>IFERROR(IF(VLOOKUP($C2038,'MSCI Database'!$C:$R,5, FALSE)="","",VLOOKUP($C2038,'MSCI Database'!$C:$R,5, FALSE)),"")</f>
        <v>5.9</v>
      </c>
      <c r="S2038" s="229">
        <f>IFERROR(IF(VLOOKUP($C2038,'MSCI Database'!$C:$R,6, FALSE)="","",VLOOKUP($C2038,'MSCI Database'!$C:$R,6, FALSE)),"")</f>
        <v>6.1</v>
      </c>
      <c r="T2038" s="229">
        <f>IFERROR(IF(VLOOKUP($C2038,'MSCI Database'!$C:$R,7, FALSE)="","",VLOOKUP($C2038,'MSCI Database'!$C:$R,7, FALSE)),"")</f>
        <v>4.4000000000000004</v>
      </c>
      <c r="U2038" s="229">
        <f>IFERROR(IF(VLOOKUP($C2038,'MSCI Database'!$C:$R,8, FALSE)="","",VLOOKUP($C2038,'MSCI Database'!$C:$R,8, FALSE)),"")</f>
        <v>2.8</v>
      </c>
      <c r="V2038" s="229">
        <f>IFERROR(IF(VLOOKUP($C2038,'MSCI Database'!$C:$R,9, FALSE)="","",VLOOKUP($C2038,'MSCI Database'!$C:$R,9, FALSE)),"")</f>
        <v>4.0999999999999996</v>
      </c>
      <c r="W2038" s="215">
        <f t="shared" ca="1" si="91"/>
        <v>0</v>
      </c>
      <c r="X2038" s="276">
        <f>IFERROR(IF(VLOOKUP($C2038,'MSCI Database'!$C:$R,10, FALSE)="","",VLOOKUP($C2038,'MSCI Database'!$C:$R,10, FALSE)),"")</f>
        <v>9965</v>
      </c>
      <c r="Y2038" s="229" t="str">
        <f>IFERROR(IF(VLOOKUP($C2038,'MSCI Database'!$C:$R,11, FALSE)="","",VLOOKUP($C2038,'MSCI Database'!$C:$R,11, FALSE)),"")</f>
        <v>2019</v>
      </c>
      <c r="Z2038" s="229" t="str">
        <f>IFERROR(IF(VLOOKUP($C2038,'MSCI Database'!$C:$R,12, FALSE)="","",VLOOKUP($C2038,'MSCI Database'!$C:$R,12, FALSE)),"")</f>
        <v>Reported</v>
      </c>
      <c r="AA2038" s="229" t="str">
        <f>IFERROR(IF(VLOOKUP($C2038,'MSCI Database'!$C:$R,13, FALSE)="","",VLOOKUP($C2038,'MSCI Database'!$C:$R,13, FALSE)),"")</f>
        <v>Leads peers in initiatives to capitalize on the demand shift to clean technology</v>
      </c>
    </row>
    <row r="2039" spans="1:27" s="130" customFormat="1" ht="15" hidden="1" customHeight="1" outlineLevel="1">
      <c r="A2039" s="130" t="s">
        <v>3512</v>
      </c>
      <c r="B2039" s="130" t="s">
        <v>3513</v>
      </c>
      <c r="C2039" s="130" t="s">
        <v>3514</v>
      </c>
      <c r="D2039" s="130" t="s">
        <v>18672</v>
      </c>
      <c r="E2039" s="130" t="s">
        <v>18674</v>
      </c>
      <c r="F2039" s="215">
        <v>4.7537180199630404E-3</v>
      </c>
      <c r="G2039" s="132" t="str">
        <f ca="1">IFERROR(_xll.BQL($A2039, "cur_mkt_cap(currency=EUR)")/1000000, " ")</f>
        <v xml:space="preserve"> </v>
      </c>
      <c r="M2039" s="308"/>
      <c r="N2039" s="215">
        <f t="shared" si="90"/>
        <v>5.1492663791818842E-5</v>
      </c>
      <c r="O2039" s="172" t="str">
        <f>IFERROR(IF(VLOOKUP($C2039,'MSCI Database'!$C:$R,2, FALSE)="","",VLOOKUP($C2039,'MSCI Database'!$C:$R,2, FALSE)),"")</f>
        <v>Household &amp; Personal Products</v>
      </c>
      <c r="P2039" s="229" t="str">
        <f>IFERROR(IF(VLOOKUP($C2039,'MSCI Database'!$C:$R,3, FALSE)="","",VLOOKUP($C2039,'MSCI Database'!$C:$R,3, FALSE)),"")</f>
        <v>BB</v>
      </c>
      <c r="Q2039" s="229" t="str">
        <f>IFERROR(IF(VLOOKUP($C2039,'MSCI Database'!$C:$R,4, FALSE)="","",VLOOKUP($C2039,'MSCI Database'!$C:$R,4, FALSE)),"")</f>
        <v>0</v>
      </c>
      <c r="R2039" s="229">
        <f>IFERROR(IF(VLOOKUP($C2039,'MSCI Database'!$C:$R,5, FALSE)="","",VLOOKUP($C2039,'MSCI Database'!$C:$R,5, FALSE)),"")</f>
        <v>3.2</v>
      </c>
      <c r="S2039" s="229">
        <f>IFERROR(IF(VLOOKUP($C2039,'MSCI Database'!$C:$R,6, FALSE)="","",VLOOKUP($C2039,'MSCI Database'!$C:$R,6, FALSE)),"")</f>
        <v>4.3</v>
      </c>
      <c r="T2039" s="229">
        <f>IFERROR(IF(VLOOKUP($C2039,'MSCI Database'!$C:$R,7, FALSE)="","",VLOOKUP($C2039,'MSCI Database'!$C:$R,7, FALSE)),"")</f>
        <v>3.1</v>
      </c>
      <c r="U2039" s="229">
        <f>IFERROR(IF(VLOOKUP($C2039,'MSCI Database'!$C:$R,8, FALSE)="","",VLOOKUP($C2039,'MSCI Database'!$C:$R,8, FALSE)),"")</f>
        <v>4.0999999999999996</v>
      </c>
      <c r="V2039" s="229">
        <f>IFERROR(IF(VLOOKUP($C2039,'MSCI Database'!$C:$R,9, FALSE)="","",VLOOKUP($C2039,'MSCI Database'!$C:$R,9, FALSE)),"")</f>
        <v>3.8</v>
      </c>
      <c r="W2039" s="215">
        <f t="shared" ca="1" si="91"/>
        <v>0</v>
      </c>
      <c r="X2039" s="276">
        <f>IFERROR(IF(VLOOKUP($C2039,'MSCI Database'!$C:$R,10, FALSE)="","",VLOOKUP($C2039,'MSCI Database'!$C:$R,10, FALSE)),"")</f>
        <v>24135</v>
      </c>
      <c r="Y2039" s="229" t="str">
        <f>IFERROR(IF(VLOOKUP($C2039,'MSCI Database'!$C:$R,11, FALSE)="","",VLOOKUP($C2039,'MSCI Database'!$C:$R,11, FALSE)),"")</f>
        <v>2019</v>
      </c>
      <c r="Z2039" s="229" t="str">
        <f>IFERROR(IF(VLOOKUP($C2039,'MSCI Database'!$C:$R,12, FALSE)="","",VLOOKUP($C2039,'MSCI Database'!$C:$R,12, FALSE)),"")</f>
        <v>Reported</v>
      </c>
      <c r="AA2039" s="229" t="str">
        <f>IFERROR(IF(VLOOKUP($C2039,'MSCI Database'!$C:$R,13, FALSE)="","",VLOOKUP($C2039,'MSCI Database'!$C:$R,13, FALSE)),"")</f>
        <v>Relatively weak policies and programs for chemical management</v>
      </c>
    </row>
    <row r="2040" spans="1:27" s="130" customFormat="1" ht="15" hidden="1" customHeight="1" outlineLevel="1">
      <c r="A2040" s="130" t="s">
        <v>7186</v>
      </c>
      <c r="B2040" s="130" t="s">
        <v>7187</v>
      </c>
      <c r="C2040" s="130" t="s">
        <v>7188</v>
      </c>
      <c r="D2040" s="130" t="s">
        <v>12128</v>
      </c>
      <c r="E2040" s="130" t="s">
        <v>18682</v>
      </c>
      <c r="F2040" s="215">
        <v>0.51762837398678874</v>
      </c>
      <c r="G2040" s="132" t="str">
        <f ca="1">IFERROR(_xll.BQL($A2040, "cur_mkt_cap(currency=EUR)")/1000000, " ")</f>
        <v xml:space="preserve"> </v>
      </c>
      <c r="M2040" s="308"/>
      <c r="N2040" s="215">
        <f t="shared" si="90"/>
        <v>5.6069930355302838E-3</v>
      </c>
      <c r="O2040" s="172" t="str">
        <f>IFERROR(IF(VLOOKUP($C2040,'MSCI Database'!$C:$R,2, FALSE)="","",VLOOKUP($C2040,'MSCI Database'!$C:$R,2, FALSE)),"")</f>
        <v>Retail - Consumer Discretionary</v>
      </c>
      <c r="P2040" s="229" t="str">
        <f>IFERROR(IF(VLOOKUP($C2040,'MSCI Database'!$C:$R,3, FALSE)="","",VLOOKUP($C2040,'MSCI Database'!$C:$R,3, FALSE)),"")</f>
        <v>AA</v>
      </c>
      <c r="Q2040" s="229" t="str">
        <f>IFERROR(IF(VLOOKUP($C2040,'MSCI Database'!$C:$R,4, FALSE)="","",VLOOKUP($C2040,'MSCI Database'!$C:$R,4, FALSE)),"")</f>
        <v>0</v>
      </c>
      <c r="R2040" s="229">
        <f>IFERROR(IF(VLOOKUP($C2040,'MSCI Database'!$C:$R,5, FALSE)="","",VLOOKUP($C2040,'MSCI Database'!$C:$R,5, FALSE)),"")</f>
        <v>8.3000000000000007</v>
      </c>
      <c r="S2040" s="229">
        <f>IFERROR(IF(VLOOKUP($C2040,'MSCI Database'!$C:$R,6, FALSE)="","",VLOOKUP($C2040,'MSCI Database'!$C:$R,6, FALSE)),"")</f>
        <v>6.5</v>
      </c>
      <c r="T2040" s="229">
        <f>IFERROR(IF(VLOOKUP($C2040,'MSCI Database'!$C:$R,7, FALSE)="","",VLOOKUP($C2040,'MSCI Database'!$C:$R,7, FALSE)),"")</f>
        <v>5.0999999999999996</v>
      </c>
      <c r="U2040" s="229">
        <f>IFERROR(IF(VLOOKUP($C2040,'MSCI Database'!$C:$R,8, FALSE)="","",VLOOKUP($C2040,'MSCI Database'!$C:$R,8, FALSE)),"")</f>
        <v>6.6</v>
      </c>
      <c r="V2040" s="229">
        <f>IFERROR(IF(VLOOKUP($C2040,'MSCI Database'!$C:$R,9, FALSE)="","",VLOOKUP($C2040,'MSCI Database'!$C:$R,9, FALSE)),"")</f>
        <v>5.9</v>
      </c>
      <c r="W2040" s="215">
        <f t="shared" ca="1" si="91"/>
        <v>0</v>
      </c>
      <c r="X2040" s="276">
        <f>IFERROR(IF(VLOOKUP($C2040,'MSCI Database'!$C:$R,10, FALSE)="","",VLOOKUP($C2040,'MSCI Database'!$C:$R,10, FALSE)),"")</f>
        <v>1948233</v>
      </c>
      <c r="Y2040" s="229" t="str">
        <f>IFERROR(IF(VLOOKUP($C2040,'MSCI Database'!$C:$R,11, FALSE)="","",VLOOKUP($C2040,'MSCI Database'!$C:$R,11, FALSE)),"")</f>
        <v>2019</v>
      </c>
      <c r="Z2040" s="229" t="str">
        <f>IFERROR(IF(VLOOKUP($C2040,'MSCI Database'!$C:$R,12, FALSE)="","",VLOOKUP($C2040,'MSCI Database'!$C:$R,12, FALSE)),"")</f>
        <v>Reported</v>
      </c>
      <c r="AA2040" s="229" t="str">
        <f>IFERROR(IF(VLOOKUP($C2040,'MSCI Database'!$C:$R,13, FALSE)="","",VLOOKUP($C2040,'MSCI Database'!$C:$R,13, FALSE)),"")</f>
        <v>Strong governance and data security practices</v>
      </c>
    </row>
    <row r="2041" spans="1:27" s="130" customFormat="1" ht="15" hidden="1" customHeight="1" outlineLevel="1">
      <c r="A2041" s="130" t="s">
        <v>7503</v>
      </c>
      <c r="B2041" s="130" t="s">
        <v>7504</v>
      </c>
      <c r="C2041" s="130" t="s">
        <v>7505</v>
      </c>
      <c r="D2041" s="130" t="s">
        <v>12128</v>
      </c>
      <c r="E2041" s="130" t="s">
        <v>18689</v>
      </c>
      <c r="F2041" s="215">
        <v>0.5141555154697961</v>
      </c>
      <c r="G2041" s="132" t="str">
        <f ca="1">IFERROR(_xll.BQL($A2041, "cur_mkt_cap(currency=EUR)")/1000000, " ")</f>
        <v xml:space="preserve"> </v>
      </c>
      <c r="M2041" s="308"/>
      <c r="N2041" s="215">
        <f t="shared" si="90"/>
        <v>5.5693747470114694E-3</v>
      </c>
      <c r="O2041" s="172" t="str">
        <f>IFERROR(IF(VLOOKUP($C2041,'MSCI Database'!$C:$R,2, FALSE)="","",VLOOKUP($C2041,'MSCI Database'!$C:$R,2, FALSE)),"")</f>
        <v>Software &amp; Services</v>
      </c>
      <c r="P2041" s="229" t="str">
        <f>IFERROR(IF(VLOOKUP($C2041,'MSCI Database'!$C:$R,3, FALSE)="","",VLOOKUP($C2041,'MSCI Database'!$C:$R,3, FALSE)),"")</f>
        <v>A</v>
      </c>
      <c r="Q2041" s="229" t="str">
        <f>IFERROR(IF(VLOOKUP($C2041,'MSCI Database'!$C:$R,4, FALSE)="","",VLOOKUP($C2041,'MSCI Database'!$C:$R,4, FALSE)),"")</f>
        <v>0</v>
      </c>
      <c r="R2041" s="229">
        <f>IFERROR(IF(VLOOKUP($C2041,'MSCI Database'!$C:$R,5, FALSE)="","",VLOOKUP($C2041,'MSCI Database'!$C:$R,5, FALSE)),"")</f>
        <v>6.8</v>
      </c>
      <c r="S2041" s="229">
        <f>IFERROR(IF(VLOOKUP($C2041,'MSCI Database'!$C:$R,6, FALSE)="","",VLOOKUP($C2041,'MSCI Database'!$C:$R,6, FALSE)),"")</f>
        <v>10</v>
      </c>
      <c r="T2041" s="229">
        <f>IFERROR(IF(VLOOKUP($C2041,'MSCI Database'!$C:$R,7, FALSE)="","",VLOOKUP($C2041,'MSCI Database'!$C:$R,7, FALSE)),"")</f>
        <v>4.9000000000000004</v>
      </c>
      <c r="U2041" s="229">
        <f>IFERROR(IF(VLOOKUP($C2041,'MSCI Database'!$C:$R,8, FALSE)="","",VLOOKUP($C2041,'MSCI Database'!$C:$R,8, FALSE)),"")</f>
        <v>5</v>
      </c>
      <c r="V2041" s="229">
        <f>IFERROR(IF(VLOOKUP($C2041,'MSCI Database'!$C:$R,9, FALSE)="","",VLOOKUP($C2041,'MSCI Database'!$C:$R,9, FALSE)),"")</f>
        <v>5.2</v>
      </c>
      <c r="W2041" s="215">
        <f t="shared" ca="1" si="91"/>
        <v>0</v>
      </c>
      <c r="X2041" s="276">
        <f>IFERROR(IF(VLOOKUP($C2041,'MSCI Database'!$C:$R,10, FALSE)="","",VLOOKUP($C2041,'MSCI Database'!$C:$R,10, FALSE)),"")</f>
        <v>56898</v>
      </c>
      <c r="Y2041" s="229" t="str">
        <f>IFERROR(IF(VLOOKUP($C2041,'MSCI Database'!$C:$R,11, FALSE)="","",VLOOKUP($C2041,'MSCI Database'!$C:$R,11, FALSE)),"")</f>
        <v>2019</v>
      </c>
      <c r="Z2041" s="229" t="str">
        <f>IFERROR(IF(VLOOKUP($C2041,'MSCI Database'!$C:$R,12, FALSE)="","",VLOOKUP($C2041,'MSCI Database'!$C:$R,12, FALSE)),"")</f>
        <v>Reported</v>
      </c>
      <c r="AA2041" s="229" t="str">
        <f>IFERROR(IF(VLOOKUP($C2041,'MSCI Database'!$C:$R,13, FALSE)="","",VLOOKUP($C2041,'MSCI Database'!$C:$R,13, FALSE)),"")</f>
        <v>Leveraging digital capabilities while driving financial inclusion</v>
      </c>
    </row>
    <row r="2042" spans="1:27" s="130" customFormat="1" ht="15" hidden="1" customHeight="1" outlineLevel="1">
      <c r="A2042" s="130" t="s">
        <v>3711</v>
      </c>
      <c r="B2042" s="130" t="s">
        <v>3712</v>
      </c>
      <c r="C2042" s="130" t="s">
        <v>3713</v>
      </c>
      <c r="D2042" s="130" t="s">
        <v>18672</v>
      </c>
      <c r="E2042" s="130" t="s">
        <v>18673</v>
      </c>
      <c r="F2042" s="215">
        <v>4.6107491133328847E-3</v>
      </c>
      <c r="G2042" s="132" t="str">
        <f ca="1">IFERROR(_xll.BQL($A2042, "cur_mkt_cap(currency=EUR)")/1000000, " ")</f>
        <v xml:space="preserve"> </v>
      </c>
      <c r="M2042" s="308"/>
      <c r="N2042" s="215">
        <f t="shared" si="90"/>
        <v>4.9944012859879931E-5</v>
      </c>
      <c r="O2042" s="172" t="str">
        <f>IFERROR(IF(VLOOKUP($C2042,'MSCI Database'!$C:$R,2, FALSE)="","",VLOOKUP($C2042,'MSCI Database'!$C:$R,2, FALSE)),"")</f>
        <v>Commercial Services &amp; Supplies</v>
      </c>
      <c r="P2042" s="229" t="str">
        <f>IFERROR(IF(VLOOKUP($C2042,'MSCI Database'!$C:$R,3, FALSE)="","",VLOOKUP($C2042,'MSCI Database'!$C:$R,3, FALSE)),"")</f>
        <v>AA</v>
      </c>
      <c r="Q2042" s="229" t="str">
        <f>IFERROR(IF(VLOOKUP($C2042,'MSCI Database'!$C:$R,4, FALSE)="","",VLOOKUP($C2042,'MSCI Database'!$C:$R,4, FALSE)),"")</f>
        <v>0</v>
      </c>
      <c r="R2042" s="229">
        <f>IFERROR(IF(VLOOKUP($C2042,'MSCI Database'!$C:$R,5, FALSE)="","",VLOOKUP($C2042,'MSCI Database'!$C:$R,5, FALSE)),"")</f>
        <v>8</v>
      </c>
      <c r="S2042" s="229">
        <f>IFERROR(IF(VLOOKUP($C2042,'MSCI Database'!$C:$R,6, FALSE)="","",VLOOKUP($C2042,'MSCI Database'!$C:$R,6, FALSE)),"")</f>
        <v>10</v>
      </c>
      <c r="T2042" s="229">
        <f>IFERROR(IF(VLOOKUP($C2042,'MSCI Database'!$C:$R,7, FALSE)="","",VLOOKUP($C2042,'MSCI Database'!$C:$R,7, FALSE)),"")</f>
        <v>8.5</v>
      </c>
      <c r="U2042" s="229">
        <f>IFERROR(IF(VLOOKUP($C2042,'MSCI Database'!$C:$R,8, FALSE)="","",VLOOKUP($C2042,'MSCI Database'!$C:$R,8, FALSE)),"")</f>
        <v>4</v>
      </c>
      <c r="V2042" s="229">
        <f>IFERROR(IF(VLOOKUP($C2042,'MSCI Database'!$C:$R,9, FALSE)="","",VLOOKUP($C2042,'MSCI Database'!$C:$R,9, FALSE)),"")</f>
        <v>6.8</v>
      </c>
      <c r="W2042" s="215">
        <f t="shared" ca="1" si="91"/>
        <v>0</v>
      </c>
      <c r="X2042" s="276">
        <f>IFERROR(IF(VLOOKUP($C2042,'MSCI Database'!$C:$R,10, FALSE)="","",VLOOKUP($C2042,'MSCI Database'!$C:$R,10, FALSE)),"")</f>
        <v>72621</v>
      </c>
      <c r="Y2042" s="229" t="str">
        <f>IFERROR(IF(VLOOKUP($C2042,'MSCI Database'!$C:$R,11, FALSE)="","",VLOOKUP($C2042,'MSCI Database'!$C:$R,11, FALSE)),"")</f>
        <v>2019</v>
      </c>
      <c r="Z2042" s="229" t="str">
        <f>IFERROR(IF(VLOOKUP($C2042,'MSCI Database'!$C:$R,12, FALSE)="","",VLOOKUP($C2042,'MSCI Database'!$C:$R,12, FALSE)),"")</f>
        <v>Reported</v>
      </c>
      <c r="AA2042" s="229" t="str">
        <f>IFERROR(IF(VLOOKUP($C2042,'MSCI Database'!$C:$R,13, FALSE)="","",VLOOKUP($C2042,'MSCI Database'!$C:$R,13, FALSE)),"")</f>
        <v>Strong labor management programs; robust safety initiatives to minimize risk of workplace incidents</v>
      </c>
    </row>
    <row r="2043" spans="1:27" s="130" customFormat="1" ht="15" hidden="1" customHeight="1" outlineLevel="1">
      <c r="A2043" s="130" t="s">
        <v>3728</v>
      </c>
      <c r="B2043" s="130" t="s">
        <v>3729</v>
      </c>
      <c r="C2043" s="130" t="s">
        <v>3730</v>
      </c>
      <c r="D2043" s="130" t="s">
        <v>18672</v>
      </c>
      <c r="E2043" s="130" t="s">
        <v>18688</v>
      </c>
      <c r="F2043" s="215">
        <v>4.3401293302647208E-3</v>
      </c>
      <c r="G2043" s="132" t="str">
        <f ca="1">IFERROR(_xll.BQL($A2043, "cur_mkt_cap(currency=EUR)")/1000000, " ")</f>
        <v xml:space="preserve"> </v>
      </c>
      <c r="M2043" s="308"/>
      <c r="N2043" s="215">
        <f t="shared" si="90"/>
        <v>4.7012637156393784E-5</v>
      </c>
      <c r="O2043" s="172" t="str">
        <f>IFERROR(IF(VLOOKUP($C2043,'MSCI Database'!$C:$R,2, FALSE)="","",VLOOKUP($C2043,'MSCI Database'!$C:$R,2, FALSE)),"")</f>
        <v>Investment Banking &amp; Brokerage</v>
      </c>
      <c r="P2043" s="229" t="str">
        <f>IFERROR(IF(VLOOKUP($C2043,'MSCI Database'!$C:$R,3, FALSE)="","",VLOOKUP($C2043,'MSCI Database'!$C:$R,3, FALSE)),"")</f>
        <v>BB</v>
      </c>
      <c r="Q2043" s="229" t="str">
        <f>IFERROR(IF(VLOOKUP($C2043,'MSCI Database'!$C:$R,4, FALSE)="","",VLOOKUP($C2043,'MSCI Database'!$C:$R,4, FALSE)),"")</f>
        <v>0</v>
      </c>
      <c r="R2043" s="229">
        <f>IFERROR(IF(VLOOKUP($C2043,'MSCI Database'!$C:$R,5, FALSE)="","",VLOOKUP($C2043,'MSCI Database'!$C:$R,5, FALSE)),"")</f>
        <v>4</v>
      </c>
      <c r="S2043" s="229">
        <f>IFERROR(IF(VLOOKUP($C2043,'MSCI Database'!$C:$R,6, FALSE)="","",VLOOKUP($C2043,'MSCI Database'!$C:$R,6, FALSE)),"")</f>
        <v>4.2</v>
      </c>
      <c r="T2043" s="229">
        <f>IFERROR(IF(VLOOKUP($C2043,'MSCI Database'!$C:$R,7, FALSE)="","",VLOOKUP($C2043,'MSCI Database'!$C:$R,7, FALSE)),"")</f>
        <v>4</v>
      </c>
      <c r="U2043" s="229">
        <f>IFERROR(IF(VLOOKUP($C2043,'MSCI Database'!$C:$R,8, FALSE)="","",VLOOKUP($C2043,'MSCI Database'!$C:$R,8, FALSE)),"")</f>
        <v>3.7</v>
      </c>
      <c r="V2043" s="229">
        <f>IFERROR(IF(VLOOKUP($C2043,'MSCI Database'!$C:$R,9, FALSE)="","",VLOOKUP($C2043,'MSCI Database'!$C:$R,9, FALSE)),"")</f>
        <v>3.9</v>
      </c>
      <c r="W2043" s="215">
        <f t="shared" ca="1" si="91"/>
        <v>0</v>
      </c>
      <c r="X2043" s="276">
        <f>IFERROR(IF(VLOOKUP($C2043,'MSCI Database'!$C:$R,10, FALSE)="","",VLOOKUP($C2043,'MSCI Database'!$C:$R,10, FALSE)),"")</f>
        <v>5915</v>
      </c>
      <c r="Y2043" s="229" t="str">
        <f>IFERROR(IF(VLOOKUP($C2043,'MSCI Database'!$C:$R,11, FALSE)="","",VLOOKUP($C2043,'MSCI Database'!$C:$R,11, FALSE)),"")</f>
        <v>2019</v>
      </c>
      <c r="Z2043" s="229" t="str">
        <f>IFERROR(IF(VLOOKUP($C2043,'MSCI Database'!$C:$R,12, FALSE)="","",VLOOKUP($C2043,'MSCI Database'!$C:$R,12, FALSE)),"")</f>
        <v>E.Segmt-Moderately High</v>
      </c>
      <c r="AA2043" s="229" t="str">
        <f>IFERROR(IF(VLOOKUP($C2043,'MSCI Database'!$C:$R,13, FALSE)="","",VLOOKUP($C2043,'MSCI Database'!$C:$R,13, FALSE)),"")</f>
        <v>Trails peers in corporate governance and talent engagement programs</v>
      </c>
    </row>
    <row r="2044" spans="1:27" s="130" customFormat="1" ht="15" hidden="1" customHeight="1" outlineLevel="1">
      <c r="A2044" s="130" t="s">
        <v>1270</v>
      </c>
      <c r="B2044" s="130" t="s">
        <v>1271</v>
      </c>
      <c r="C2044" s="130" t="s">
        <v>1272</v>
      </c>
      <c r="D2044" s="130" t="s">
        <v>18681</v>
      </c>
      <c r="E2044" s="130" t="s">
        <v>18674</v>
      </c>
      <c r="F2044" s="215">
        <v>0.51868887823388465</v>
      </c>
      <c r="G2044" s="132" t="str">
        <f ca="1">IFERROR(_xll.BQL($A2044, "cur_mkt_cap(currency=EUR)")/1000000, " ")</f>
        <v xml:space="preserve"> </v>
      </c>
      <c r="M2044" s="308"/>
      <c r="N2044" s="215">
        <f t="shared" si="90"/>
        <v>5.618480504584228E-3</v>
      </c>
      <c r="O2044" s="172" t="str">
        <f>IFERROR(IF(VLOOKUP($C2044,'MSCI Database'!$C:$R,2, FALSE)="","",VLOOKUP($C2044,'MSCI Database'!$C:$R,2, FALSE)),"")</f>
        <v>Food Products</v>
      </c>
      <c r="P2044" s="229" t="str">
        <f>IFERROR(IF(VLOOKUP($C2044,'MSCI Database'!$C:$R,3, FALSE)="","",VLOOKUP($C2044,'MSCI Database'!$C:$R,3, FALSE)),"")</f>
        <v>AA</v>
      </c>
      <c r="Q2044" s="229" t="str">
        <f>IFERROR(IF(VLOOKUP($C2044,'MSCI Database'!$C:$R,4, FALSE)="","",VLOOKUP($C2044,'MSCI Database'!$C:$R,4, FALSE)),"")</f>
        <v>0</v>
      </c>
      <c r="R2044" s="229">
        <f>IFERROR(IF(VLOOKUP($C2044,'MSCI Database'!$C:$R,5, FALSE)="","",VLOOKUP($C2044,'MSCI Database'!$C:$R,5, FALSE)),"")</f>
        <v>7.4</v>
      </c>
      <c r="S2044" s="229">
        <f>IFERROR(IF(VLOOKUP($C2044,'MSCI Database'!$C:$R,6, FALSE)="","",VLOOKUP($C2044,'MSCI Database'!$C:$R,6, FALSE)),"")</f>
        <v>5.0999999999999996</v>
      </c>
      <c r="T2044" s="229">
        <f>IFERROR(IF(VLOOKUP($C2044,'MSCI Database'!$C:$R,7, FALSE)="","",VLOOKUP($C2044,'MSCI Database'!$C:$R,7, FALSE)),"")</f>
        <v>4.8</v>
      </c>
      <c r="U2044" s="229">
        <f>IFERROR(IF(VLOOKUP($C2044,'MSCI Database'!$C:$R,8, FALSE)="","",VLOOKUP($C2044,'MSCI Database'!$C:$R,8, FALSE)),"")</f>
        <v>5.4</v>
      </c>
      <c r="V2044" s="229">
        <f>IFERROR(IF(VLOOKUP($C2044,'MSCI Database'!$C:$R,9, FALSE)="","",VLOOKUP($C2044,'MSCI Database'!$C:$R,9, FALSE)),"")</f>
        <v>5.0999999999999996</v>
      </c>
      <c r="W2044" s="215">
        <f t="shared" ca="1" si="91"/>
        <v>0</v>
      </c>
      <c r="X2044" s="276">
        <f>IFERROR(IF(VLOOKUP($C2044,'MSCI Database'!$C:$R,10, FALSE)="","",VLOOKUP($C2044,'MSCI Database'!$C:$R,10, FALSE)),"")</f>
        <v>5600000</v>
      </c>
      <c r="Y2044" s="229" t="str">
        <f>IFERROR(IF(VLOOKUP($C2044,'MSCI Database'!$C:$R,11, FALSE)="","",VLOOKUP($C2044,'MSCI Database'!$C:$R,11, FALSE)),"")</f>
        <v>2019</v>
      </c>
      <c r="Z2044" s="229" t="str">
        <f>IFERROR(IF(VLOOKUP($C2044,'MSCI Database'!$C:$R,12, FALSE)="","",VLOOKUP($C2044,'MSCI Database'!$C:$R,12, FALSE)),"")</f>
        <v>Reported</v>
      </c>
      <c r="AA2044" s="229" t="str">
        <f>IFERROR(IF(VLOOKUP($C2044,'MSCI Database'!$C:$R,13, FALSE)="","",VLOOKUP($C2044,'MSCI Database'!$C:$R,13, FALSE)),"")</f>
        <v>Leading environmental and social mitigation programs, yet controversies persist</v>
      </c>
    </row>
    <row r="2045" spans="1:27" s="130" customFormat="1" ht="15" hidden="1" customHeight="1" outlineLevel="1">
      <c r="A2045" s="130" t="s">
        <v>6443</v>
      </c>
      <c r="B2045" s="130" t="s">
        <v>6444</v>
      </c>
      <c r="C2045" s="130" t="s">
        <v>6445</v>
      </c>
      <c r="D2045" s="130" t="s">
        <v>12128</v>
      </c>
      <c r="E2045" s="130" t="s">
        <v>18688</v>
      </c>
      <c r="F2045" s="215">
        <v>0.48006782539855741</v>
      </c>
      <c r="G2045" s="132" t="str">
        <f ca="1">IFERROR(_xll.BQL($A2045, "cur_mkt_cap(currency=EUR)")/1000000, " ")</f>
        <v xml:space="preserve"> </v>
      </c>
      <c r="M2045" s="308"/>
      <c r="N2045" s="215">
        <f t="shared" si="90"/>
        <v>5.2001340901389227E-3</v>
      </c>
      <c r="O2045" s="172" t="str">
        <f>IFERROR(IF(VLOOKUP($C2045,'MSCI Database'!$C:$R,2, FALSE)="","",VLOOKUP($C2045,'MSCI Database'!$C:$R,2, FALSE)),"")</f>
        <v>Banks</v>
      </c>
      <c r="P2045" s="229" t="str">
        <f>IFERROR(IF(VLOOKUP($C2045,'MSCI Database'!$C:$R,3, FALSE)="","",VLOOKUP($C2045,'MSCI Database'!$C:$R,3, FALSE)),"")</f>
        <v>BBB</v>
      </c>
      <c r="Q2045" s="229" t="str">
        <f>IFERROR(IF(VLOOKUP($C2045,'MSCI Database'!$C:$R,4, FALSE)="","",VLOOKUP($C2045,'MSCI Database'!$C:$R,4, FALSE)),"")</f>
        <v>1</v>
      </c>
      <c r="R2045" s="229">
        <f>IFERROR(IF(VLOOKUP($C2045,'MSCI Database'!$C:$R,5, FALSE)="","",VLOOKUP($C2045,'MSCI Database'!$C:$R,5, FALSE)),"")</f>
        <v>5.7</v>
      </c>
      <c r="S2045" s="229">
        <f>IFERROR(IF(VLOOKUP($C2045,'MSCI Database'!$C:$R,6, FALSE)="","",VLOOKUP($C2045,'MSCI Database'!$C:$R,6, FALSE)),"")</f>
        <v>7.5</v>
      </c>
      <c r="T2045" s="229">
        <f>IFERROR(IF(VLOOKUP($C2045,'MSCI Database'!$C:$R,7, FALSE)="","",VLOOKUP($C2045,'MSCI Database'!$C:$R,7, FALSE)),"")</f>
        <v>4</v>
      </c>
      <c r="U2045" s="229">
        <f>IFERROR(IF(VLOOKUP($C2045,'MSCI Database'!$C:$R,8, FALSE)="","",VLOOKUP($C2045,'MSCI Database'!$C:$R,8, FALSE)),"")</f>
        <v>4.7</v>
      </c>
      <c r="V2045" s="229">
        <f>IFERROR(IF(VLOOKUP($C2045,'MSCI Database'!$C:$R,9, FALSE)="","",VLOOKUP($C2045,'MSCI Database'!$C:$R,9, FALSE)),"")</f>
        <v>4.7</v>
      </c>
      <c r="W2045" s="215">
        <f t="shared" ca="1" si="91"/>
        <v>0</v>
      </c>
      <c r="X2045" s="276">
        <f>IFERROR(IF(VLOOKUP($C2045,'MSCI Database'!$C:$R,10, FALSE)="","",VLOOKUP($C2045,'MSCI Database'!$C:$R,10, FALSE)),"")</f>
        <v>791410</v>
      </c>
      <c r="Y2045" s="229" t="str">
        <f>IFERROR(IF(VLOOKUP($C2045,'MSCI Database'!$C:$R,11, FALSE)="","",VLOOKUP($C2045,'MSCI Database'!$C:$R,11, FALSE)),"")</f>
        <v>2019</v>
      </c>
      <c r="Z2045" s="229" t="str">
        <f>IFERROR(IF(VLOOKUP($C2045,'MSCI Database'!$C:$R,12, FALSE)="","",VLOOKUP($C2045,'MSCI Database'!$C:$R,12, FALSE)),"")</f>
        <v>Reported</v>
      </c>
      <c r="AA2045" s="229" t="str">
        <f>IFERROR(IF(VLOOKUP($C2045,'MSCI Database'!$C:$R,13, FALSE)="","",VLOOKUP($C2045,'MSCI Database'!$C:$R,13, FALSE)),"")</f>
        <v>Strong governance drives upgrade; multiple controversies suggest potential gap in internal controls</v>
      </c>
    </row>
    <row r="2046" spans="1:27" s="130" customFormat="1" ht="15" hidden="1" customHeight="1" outlineLevel="1">
      <c r="A2046" s="130" t="s">
        <v>3564</v>
      </c>
      <c r="B2046" s="130" t="s">
        <v>3565</v>
      </c>
      <c r="C2046" s="130" t="s">
        <v>3566</v>
      </c>
      <c r="D2046" s="130" t="s">
        <v>18672</v>
      </c>
      <c r="E2046" s="130" t="s">
        <v>18674</v>
      </c>
      <c r="F2046" s="215">
        <v>4.4031039750853148E-3</v>
      </c>
      <c r="G2046" s="132" t="str">
        <f ca="1">IFERROR(_xll.BQL($A2046, "cur_mkt_cap(currency=EUR)")/1000000, " ")</f>
        <v xml:space="preserve"> </v>
      </c>
      <c r="M2046" s="308"/>
      <c r="N2046" s="215">
        <f t="shared" si="90"/>
        <v>4.7694783678240128E-5</v>
      </c>
      <c r="O2046" s="172" t="str">
        <f>IFERROR(IF(VLOOKUP($C2046,'MSCI Database'!$C:$R,2, FALSE)="","",VLOOKUP($C2046,'MSCI Database'!$C:$R,2, FALSE)),"")</f>
        <v>Beverages</v>
      </c>
      <c r="P2046" s="229" t="str">
        <f>IFERROR(IF(VLOOKUP($C2046,'MSCI Database'!$C:$R,3, FALSE)="","",VLOOKUP($C2046,'MSCI Database'!$C:$R,3, FALSE)),"")</f>
        <v>A</v>
      </c>
      <c r="Q2046" s="229" t="str">
        <f>IFERROR(IF(VLOOKUP($C2046,'MSCI Database'!$C:$R,4, FALSE)="","",VLOOKUP($C2046,'MSCI Database'!$C:$R,4, FALSE)),"")</f>
        <v>1</v>
      </c>
      <c r="R2046" s="229">
        <f>IFERROR(IF(VLOOKUP($C2046,'MSCI Database'!$C:$R,5, FALSE)="","",VLOOKUP($C2046,'MSCI Database'!$C:$R,5, FALSE)),"")</f>
        <v>6.3</v>
      </c>
      <c r="S2046" s="229">
        <f>IFERROR(IF(VLOOKUP($C2046,'MSCI Database'!$C:$R,6, FALSE)="","",VLOOKUP($C2046,'MSCI Database'!$C:$R,6, FALSE)),"")</f>
        <v>5.5</v>
      </c>
      <c r="T2046" s="229">
        <f>IFERROR(IF(VLOOKUP($C2046,'MSCI Database'!$C:$R,7, FALSE)="","",VLOOKUP($C2046,'MSCI Database'!$C:$R,7, FALSE)),"")</f>
        <v>5.2</v>
      </c>
      <c r="U2046" s="229">
        <f>IFERROR(IF(VLOOKUP($C2046,'MSCI Database'!$C:$R,8, FALSE)="","",VLOOKUP($C2046,'MSCI Database'!$C:$R,8, FALSE)),"")</f>
        <v>4.5</v>
      </c>
      <c r="V2046" s="229">
        <f>IFERROR(IF(VLOOKUP($C2046,'MSCI Database'!$C:$R,9, FALSE)="","",VLOOKUP($C2046,'MSCI Database'!$C:$R,9, FALSE)),"")</f>
        <v>5.0999999999999996</v>
      </c>
      <c r="W2046" s="215">
        <f t="shared" ca="1" si="91"/>
        <v>0</v>
      </c>
      <c r="X2046" s="276">
        <f>IFERROR(IF(VLOOKUP($C2046,'MSCI Database'!$C:$R,10, FALSE)="","",VLOOKUP($C2046,'MSCI Database'!$C:$R,10, FALSE)),"")</f>
        <v>500990</v>
      </c>
      <c r="Y2046" s="229" t="str">
        <f>IFERROR(IF(VLOOKUP($C2046,'MSCI Database'!$C:$R,11, FALSE)="","",VLOOKUP($C2046,'MSCI Database'!$C:$R,11, FALSE)),"")</f>
        <v>2019</v>
      </c>
      <c r="Z2046" s="229" t="str">
        <f>IFERROR(IF(VLOOKUP($C2046,'MSCI Database'!$C:$R,12, FALSE)="","",VLOOKUP($C2046,'MSCI Database'!$C:$R,12, FALSE)),"")</f>
        <v>Reported</v>
      </c>
      <c r="AA2046" s="229" t="str">
        <f>IFERROR(IF(VLOOKUP($C2046,'MSCI Database'!$C:$R,13, FALSE)="","",VLOOKUP($C2046,'MSCI Database'!$C:$R,13, FALSE)),"")</f>
        <v>Alleviated board concerns drive upgrade</v>
      </c>
    </row>
    <row r="2047" spans="1:27" s="130" customFormat="1" ht="15" hidden="1" customHeight="1" outlineLevel="1">
      <c r="A2047" s="130" t="s">
        <v>5808</v>
      </c>
      <c r="B2047" s="130" t="s">
        <v>5809</v>
      </c>
      <c r="C2047" s="130" t="s">
        <v>5810</v>
      </c>
      <c r="D2047" s="130" t="s">
        <v>18677</v>
      </c>
      <c r="E2047" s="130" t="s">
        <v>18682</v>
      </c>
      <c r="F2047" s="215">
        <v>5.4183484033865928E-2</v>
      </c>
      <c r="G2047" s="132" t="str">
        <f ca="1">IFERROR(_xll.BQL($A2047, "cur_mkt_cap(currency=EUR)")/1000000, " ")</f>
        <v xml:space="preserve"> </v>
      </c>
      <c r="M2047" s="308"/>
      <c r="N2047" s="215">
        <f t="shared" si="90"/>
        <v>5.8691994659938512E-4</v>
      </c>
      <c r="O2047" s="172" t="str">
        <f>IFERROR(IF(VLOOKUP($C2047,'MSCI Database'!$C:$R,2, FALSE)="","",VLOOKUP($C2047,'MSCI Database'!$C:$R,2, FALSE)),"")</f>
        <v>Casinos &amp; Gaming</v>
      </c>
      <c r="P2047" s="229" t="str">
        <f>IFERROR(IF(VLOOKUP($C2047,'MSCI Database'!$C:$R,3, FALSE)="","",VLOOKUP($C2047,'MSCI Database'!$C:$R,3, FALSE)),"")</f>
        <v>AA</v>
      </c>
      <c r="Q2047" s="229" t="str">
        <f>IFERROR(IF(VLOOKUP($C2047,'MSCI Database'!$C:$R,4, FALSE)="","",VLOOKUP($C2047,'MSCI Database'!$C:$R,4, FALSE)),"")</f>
        <v>0</v>
      </c>
      <c r="R2047" s="229">
        <f>IFERROR(IF(VLOOKUP($C2047,'MSCI Database'!$C:$R,5, FALSE)="","",VLOOKUP($C2047,'MSCI Database'!$C:$R,5, FALSE)),"")</f>
        <v>8.1</v>
      </c>
      <c r="S2047" s="229">
        <f>IFERROR(IF(VLOOKUP($C2047,'MSCI Database'!$C:$R,6, FALSE)="","",VLOOKUP($C2047,'MSCI Database'!$C:$R,6, FALSE)),"")</f>
        <v>6.4</v>
      </c>
      <c r="T2047" s="229">
        <f>IFERROR(IF(VLOOKUP($C2047,'MSCI Database'!$C:$R,7, FALSE)="","",VLOOKUP($C2047,'MSCI Database'!$C:$R,7, FALSE)),"")</f>
        <v>5.4</v>
      </c>
      <c r="U2047" s="229">
        <f>IFERROR(IF(VLOOKUP($C2047,'MSCI Database'!$C:$R,8, FALSE)="","",VLOOKUP($C2047,'MSCI Database'!$C:$R,8, FALSE)),"")</f>
        <v>5.4</v>
      </c>
      <c r="V2047" s="229">
        <f>IFERROR(IF(VLOOKUP($C2047,'MSCI Database'!$C:$R,9, FALSE)="","",VLOOKUP($C2047,'MSCI Database'!$C:$R,9, FALSE)),"")</f>
        <v>5.5</v>
      </c>
      <c r="W2047" s="215">
        <f t="shared" ca="1" si="91"/>
        <v>0</v>
      </c>
      <c r="X2047" s="276">
        <f>IFERROR(IF(VLOOKUP($C2047,'MSCI Database'!$C:$R,10, FALSE)="","",VLOOKUP($C2047,'MSCI Database'!$C:$R,10, FALSE)),"")</f>
        <v>22306</v>
      </c>
      <c r="Y2047" s="229" t="str">
        <f>IFERROR(IF(VLOOKUP($C2047,'MSCI Database'!$C:$R,11, FALSE)="","",VLOOKUP($C2047,'MSCI Database'!$C:$R,11, FALSE)),"")</f>
        <v>2019</v>
      </c>
      <c r="Z2047" s="229" t="str">
        <f>IFERROR(IF(VLOOKUP($C2047,'MSCI Database'!$C:$R,12, FALSE)="","",VLOOKUP($C2047,'MSCI Database'!$C:$R,12, FALSE)),"")</f>
        <v>E.Segmt-Moderate</v>
      </c>
      <c r="AA2047" s="229" t="str">
        <f>IFERROR(IF(VLOOKUP($C2047,'MSCI Database'!$C:$R,13, FALSE)="","",VLOOKUP($C2047,'MSCI Database'!$C:$R,13, FALSE)),"")</f>
        <v>Labor management practices challenged by worker protests</v>
      </c>
    </row>
    <row r="2048" spans="1:27" s="130" customFormat="1" ht="15" hidden="1" customHeight="1" outlineLevel="1">
      <c r="A2048" s="130" t="s">
        <v>1453</v>
      </c>
      <c r="B2048" s="130" t="s">
        <v>1454</v>
      </c>
      <c r="C2048" s="130" t="s">
        <v>1455</v>
      </c>
      <c r="D2048" s="130" t="s">
        <v>18678</v>
      </c>
      <c r="E2048" s="130" t="s">
        <v>18688</v>
      </c>
      <c r="F2048" s="215">
        <v>6.0643814412976733E-2</v>
      </c>
      <c r="G2048" s="132" t="str">
        <f ca="1">IFERROR(_xll.BQL($A2048, "cur_mkt_cap(currency=EUR)")/1000000, " ")</f>
        <v xml:space="preserve"> </v>
      </c>
      <c r="M2048" s="308"/>
      <c r="N2048" s="215">
        <f t="shared" si="90"/>
        <v>6.5689877554940611E-4</v>
      </c>
      <c r="O2048" s="172" t="str">
        <f>IFERROR(IF(VLOOKUP($C2048,'MSCI Database'!$C:$R,2, FALSE)="","",VLOOKUP($C2048,'MSCI Database'!$C:$R,2, FALSE)),"")</f>
        <v>Banks</v>
      </c>
      <c r="P2048" s="229" t="str">
        <f>IFERROR(IF(VLOOKUP($C2048,'MSCI Database'!$C:$R,3, FALSE)="","",VLOOKUP($C2048,'MSCI Database'!$C:$R,3, FALSE)),"")</f>
        <v>BB</v>
      </c>
      <c r="Q2048" s="229" t="str">
        <f>IFERROR(IF(VLOOKUP($C2048,'MSCI Database'!$C:$R,4, FALSE)="","",VLOOKUP($C2048,'MSCI Database'!$C:$R,4, FALSE)),"")</f>
        <v>0</v>
      </c>
      <c r="R2048" s="229">
        <f>IFERROR(IF(VLOOKUP($C2048,'MSCI Database'!$C:$R,5, FALSE)="","",VLOOKUP($C2048,'MSCI Database'!$C:$R,5, FALSE)),"")</f>
        <v>4.0999999999999996</v>
      </c>
      <c r="S2048" s="229">
        <f>IFERROR(IF(VLOOKUP($C2048,'MSCI Database'!$C:$R,6, FALSE)="","",VLOOKUP($C2048,'MSCI Database'!$C:$R,6, FALSE)),"")</f>
        <v>2.7</v>
      </c>
      <c r="T2048" s="229">
        <f>IFERROR(IF(VLOOKUP($C2048,'MSCI Database'!$C:$R,7, FALSE)="","",VLOOKUP($C2048,'MSCI Database'!$C:$R,7, FALSE)),"")</f>
        <v>3.7</v>
      </c>
      <c r="U2048" s="229">
        <f>IFERROR(IF(VLOOKUP($C2048,'MSCI Database'!$C:$R,8, FALSE)="","",VLOOKUP($C2048,'MSCI Database'!$C:$R,8, FALSE)),"")</f>
        <v>4</v>
      </c>
      <c r="V2048" s="229">
        <f>IFERROR(IF(VLOOKUP($C2048,'MSCI Database'!$C:$R,9, FALSE)="","",VLOOKUP($C2048,'MSCI Database'!$C:$R,9, FALSE)),"")</f>
        <v>3.7</v>
      </c>
      <c r="W2048" s="215">
        <f t="shared" ca="1" si="91"/>
        <v>0</v>
      </c>
      <c r="X2048" s="276">
        <f>IFERROR(IF(VLOOKUP($C2048,'MSCI Database'!$C:$R,10, FALSE)="","",VLOOKUP($C2048,'MSCI Database'!$C:$R,10, FALSE)),"")</f>
        <v>75804</v>
      </c>
      <c r="Y2048" s="229" t="str">
        <f>IFERROR(IF(VLOOKUP($C2048,'MSCI Database'!$C:$R,11, FALSE)="","",VLOOKUP($C2048,'MSCI Database'!$C:$R,11, FALSE)),"")</f>
        <v>2019</v>
      </c>
      <c r="Z2048" s="229" t="str">
        <f>IFERROR(IF(VLOOKUP($C2048,'MSCI Database'!$C:$R,12, FALSE)="","",VLOOKUP($C2048,'MSCI Database'!$C:$R,12, FALSE)),"")</f>
        <v>Reported</v>
      </c>
      <c r="AA2048" s="229" t="str">
        <f>IFERROR(IF(VLOOKUP($C2048,'MSCI Database'!$C:$R,13, FALSE)="","",VLOOKUP($C2048,'MSCI Database'!$C:$R,13, FALSE)),"")</f>
        <v>Consumer protection policies challenged by controversy</v>
      </c>
    </row>
    <row r="2049" spans="1:27" s="130" customFormat="1" ht="15" hidden="1" customHeight="1" outlineLevel="1">
      <c r="A2049" s="130" t="s">
        <v>4091</v>
      </c>
      <c r="B2049" s="130" t="s">
        <v>4092</v>
      </c>
      <c r="C2049" s="130" t="s">
        <v>4093</v>
      </c>
      <c r="D2049" s="130" t="s">
        <v>18672</v>
      </c>
      <c r="E2049" s="130" t="s">
        <v>18674</v>
      </c>
      <c r="F2049" s="215">
        <v>4.4305486815488264E-3</v>
      </c>
      <c r="G2049" s="132" t="str">
        <f ca="1">IFERROR(_xll.BQL($A2049, "cur_mkt_cap(currency=EUR)")/1000000, " ")</f>
        <v xml:space="preserve"> </v>
      </c>
      <c r="M2049" s="308"/>
      <c r="N2049" s="215">
        <f t="shared" si="90"/>
        <v>4.7992066991397547E-5</v>
      </c>
      <c r="O2049" s="172" t="str">
        <f>IFERROR(IF(VLOOKUP($C2049,'MSCI Database'!$C:$R,2, FALSE)="","",VLOOKUP($C2049,'MSCI Database'!$C:$R,2, FALSE)),"")</f>
        <v>Household &amp; Personal Products</v>
      </c>
      <c r="P2049" s="229" t="str">
        <f>IFERROR(IF(VLOOKUP($C2049,'MSCI Database'!$C:$R,3, FALSE)="","",VLOOKUP($C2049,'MSCI Database'!$C:$R,3, FALSE)),"")</f>
        <v>B</v>
      </c>
      <c r="Q2049" s="229" t="str">
        <f>IFERROR(IF(VLOOKUP($C2049,'MSCI Database'!$C:$R,4, FALSE)="","",VLOOKUP($C2049,'MSCI Database'!$C:$R,4, FALSE)),"")</f>
        <v>0</v>
      </c>
      <c r="R2049" s="229">
        <f>IFERROR(IF(VLOOKUP($C2049,'MSCI Database'!$C:$R,5, FALSE)="","",VLOOKUP($C2049,'MSCI Database'!$C:$R,5, FALSE)),"")</f>
        <v>2</v>
      </c>
      <c r="S2049" s="229">
        <f>IFERROR(IF(VLOOKUP($C2049,'MSCI Database'!$C:$R,6, FALSE)="","",VLOOKUP($C2049,'MSCI Database'!$C:$R,6, FALSE)),"")</f>
        <v>3.3</v>
      </c>
      <c r="T2049" s="229">
        <f>IFERROR(IF(VLOOKUP($C2049,'MSCI Database'!$C:$R,7, FALSE)="","",VLOOKUP($C2049,'MSCI Database'!$C:$R,7, FALSE)),"")</f>
        <v>2.7</v>
      </c>
      <c r="U2049" s="229">
        <f>IFERROR(IF(VLOOKUP($C2049,'MSCI Database'!$C:$R,8, FALSE)="","",VLOOKUP($C2049,'MSCI Database'!$C:$R,8, FALSE)),"")</f>
        <v>3.8</v>
      </c>
      <c r="V2049" s="229">
        <f>IFERROR(IF(VLOOKUP($C2049,'MSCI Database'!$C:$R,9, FALSE)="","",VLOOKUP($C2049,'MSCI Database'!$C:$R,9, FALSE)),"")</f>
        <v>3.3</v>
      </c>
      <c r="W2049" s="215">
        <f t="shared" ca="1" si="91"/>
        <v>0</v>
      </c>
      <c r="X2049" s="276">
        <f>IFERROR(IF(VLOOKUP($C2049,'MSCI Database'!$C:$R,10, FALSE)="","",VLOOKUP($C2049,'MSCI Database'!$C:$R,10, FALSE)),"")</f>
        <v>62181</v>
      </c>
      <c r="Y2049" s="229" t="str">
        <f>IFERROR(IF(VLOOKUP($C2049,'MSCI Database'!$C:$R,11, FALSE)="","",VLOOKUP($C2049,'MSCI Database'!$C:$R,11, FALSE)),"")</f>
        <v>2018</v>
      </c>
      <c r="Z2049" s="229" t="str">
        <f>IFERROR(IF(VLOOKUP($C2049,'MSCI Database'!$C:$R,12, FALSE)="","",VLOOKUP($C2049,'MSCI Database'!$C:$R,12, FALSE)),"")</f>
        <v>Reported</v>
      </c>
      <c r="AA2049" s="229" t="str">
        <f>IFERROR(IF(VLOOKUP($C2049,'MSCI Database'!$C:$R,13, FALSE)="","",VLOOKUP($C2049,'MSCI Database'!$C:$R,13, FALSE)),"")</f>
        <v>Weak chemical safety programs and packaging waste management policies</v>
      </c>
    </row>
    <row r="2050" spans="1:27" s="130" customFormat="1" ht="15" hidden="1" customHeight="1" outlineLevel="1">
      <c r="A2050" s="130" t="s">
        <v>4130</v>
      </c>
      <c r="B2050" s="130" t="s">
        <v>4131</v>
      </c>
      <c r="C2050" s="130" t="s">
        <v>4132</v>
      </c>
      <c r="D2050" s="130" t="s">
        <v>18672</v>
      </c>
      <c r="E2050" s="130" t="s">
        <v>12133</v>
      </c>
      <c r="F2050" s="215">
        <v>4.2635387106763952E-3</v>
      </c>
      <c r="G2050" s="132" t="str">
        <f ca="1">IFERROR(_xll.BQL($A2050, "cur_mkt_cap(currency=EUR)")/1000000, " ")</f>
        <v xml:space="preserve"> </v>
      </c>
      <c r="M2050" s="308"/>
      <c r="N2050" s="215">
        <f t="shared" si="90"/>
        <v>4.6183001278222911E-5</v>
      </c>
      <c r="O2050" s="172" t="str">
        <f>IFERROR(IF(VLOOKUP($C2050,'MSCI Database'!$C:$R,2, FALSE)="","",VLOOKUP($C2050,'MSCI Database'!$C:$R,2, FALSE)),"")</f>
        <v>Biotechnology</v>
      </c>
      <c r="P2050" s="229" t="str">
        <f>IFERROR(IF(VLOOKUP($C2050,'MSCI Database'!$C:$R,3, FALSE)="","",VLOOKUP($C2050,'MSCI Database'!$C:$R,3, FALSE)),"")</f>
        <v>B</v>
      </c>
      <c r="Q2050" s="229" t="str">
        <f>IFERROR(IF(VLOOKUP($C2050,'MSCI Database'!$C:$R,4, FALSE)="","",VLOOKUP($C2050,'MSCI Database'!$C:$R,4, FALSE)),"")</f>
        <v>0</v>
      </c>
      <c r="R2050" s="229">
        <f>IFERROR(IF(VLOOKUP($C2050,'MSCI Database'!$C:$R,5, FALSE)="","",VLOOKUP($C2050,'MSCI Database'!$C:$R,5, FALSE)),"")</f>
        <v>2.4</v>
      </c>
      <c r="S2050" s="229">
        <f>IFERROR(IF(VLOOKUP($C2050,'MSCI Database'!$C:$R,6, FALSE)="","",VLOOKUP($C2050,'MSCI Database'!$C:$R,6, FALSE)),"")</f>
        <v>3.7</v>
      </c>
      <c r="T2050" s="229">
        <f>IFERROR(IF(VLOOKUP($C2050,'MSCI Database'!$C:$R,7, FALSE)="","",VLOOKUP($C2050,'MSCI Database'!$C:$R,7, FALSE)),"")</f>
        <v>4.0999999999999996</v>
      </c>
      <c r="U2050" s="229">
        <f>IFERROR(IF(VLOOKUP($C2050,'MSCI Database'!$C:$R,8, FALSE)="","",VLOOKUP($C2050,'MSCI Database'!$C:$R,8, FALSE)),"")</f>
        <v>4.4000000000000004</v>
      </c>
      <c r="V2050" s="229">
        <f>IFERROR(IF(VLOOKUP($C2050,'MSCI Database'!$C:$R,9, FALSE)="","",VLOOKUP($C2050,'MSCI Database'!$C:$R,9, FALSE)),"")</f>
        <v>4.2</v>
      </c>
      <c r="W2050" s="215">
        <f t="shared" ca="1" si="91"/>
        <v>0</v>
      </c>
      <c r="X2050" s="276">
        <f>IFERROR(IF(VLOOKUP($C2050,'MSCI Database'!$C:$R,10, FALSE)="","",VLOOKUP($C2050,'MSCI Database'!$C:$R,10, FALSE)),"")</f>
        <v>1473</v>
      </c>
      <c r="Y2050" s="229" t="str">
        <f>IFERROR(IF(VLOOKUP($C2050,'MSCI Database'!$C:$R,11, FALSE)="","",VLOOKUP($C2050,'MSCI Database'!$C:$R,11, FALSE)),"")</f>
        <v>2019</v>
      </c>
      <c r="Z2050" s="229" t="str">
        <f>IFERROR(IF(VLOOKUP($C2050,'MSCI Database'!$C:$R,12, FALSE)="","",VLOOKUP($C2050,'MSCI Database'!$C:$R,12, FALSE)),"")</f>
        <v>E.Segmt-Moderate</v>
      </c>
      <c r="AA2050" s="229" t="str">
        <f>IFERROR(IF(VLOOKUP($C2050,'MSCI Database'!$C:$R,13, FALSE)="","",VLOOKUP($C2050,'MSCI Database'!$C:$R,13, FALSE)),"")</f>
        <v>Talent development initiatives and overall governance appear weak</v>
      </c>
    </row>
    <row r="2051" spans="1:27" s="130" customFormat="1" ht="15" hidden="1" customHeight="1" outlineLevel="1">
      <c r="A2051" s="130" t="s">
        <v>2840</v>
      </c>
      <c r="B2051" s="130" t="s">
        <v>2841</v>
      </c>
      <c r="C2051" s="130" t="s">
        <v>2842</v>
      </c>
      <c r="D2051" s="130" t="s">
        <v>18675</v>
      </c>
      <c r="E2051" s="130" t="s">
        <v>18673</v>
      </c>
      <c r="F2051" s="215">
        <v>5.9173589059722552E-2</v>
      </c>
      <c r="G2051" s="132" t="str">
        <f ca="1">IFERROR(_xll.BQL($A2051, "cur_mkt_cap(currency=EUR)")/1000000, " ")</f>
        <v xml:space="preserve"> </v>
      </c>
      <c r="M2051" s="308"/>
      <c r="N2051" s="215">
        <f t="shared" si="90"/>
        <v>6.4097317384240497E-4</v>
      </c>
      <c r="O2051" s="172" t="str">
        <f>IFERROR(IF(VLOOKUP($C2051,'MSCI Database'!$C:$R,2, FALSE)="","",VLOOKUP($C2051,'MSCI Database'!$C:$R,2, FALSE)),"")</f>
        <v>Industrial Machinery</v>
      </c>
      <c r="P2051" s="229" t="str">
        <f>IFERROR(IF(VLOOKUP($C2051,'MSCI Database'!$C:$R,3, FALSE)="","",VLOOKUP($C2051,'MSCI Database'!$C:$R,3, FALSE)),"")</f>
        <v>BBB</v>
      </c>
      <c r="Q2051" s="229" t="str">
        <f>IFERROR(IF(VLOOKUP($C2051,'MSCI Database'!$C:$R,4, FALSE)="","",VLOOKUP($C2051,'MSCI Database'!$C:$R,4, FALSE)),"")</f>
        <v>0</v>
      </c>
      <c r="R2051" s="229">
        <f>IFERROR(IF(VLOOKUP($C2051,'MSCI Database'!$C:$R,5, FALSE)="","",VLOOKUP($C2051,'MSCI Database'!$C:$R,5, FALSE)),"")</f>
        <v>5.3</v>
      </c>
      <c r="S2051" s="229">
        <f>IFERROR(IF(VLOOKUP($C2051,'MSCI Database'!$C:$R,6, FALSE)="","",VLOOKUP($C2051,'MSCI Database'!$C:$R,6, FALSE)),"")</f>
        <v>4.5999999999999996</v>
      </c>
      <c r="T2051" s="229">
        <f>IFERROR(IF(VLOOKUP($C2051,'MSCI Database'!$C:$R,7, FALSE)="","",VLOOKUP($C2051,'MSCI Database'!$C:$R,7, FALSE)),"")</f>
        <v>6.1</v>
      </c>
      <c r="U2051" s="229">
        <f>IFERROR(IF(VLOOKUP($C2051,'MSCI Database'!$C:$R,8, FALSE)="","",VLOOKUP($C2051,'MSCI Database'!$C:$R,8, FALSE)),"")</f>
        <v>3.9</v>
      </c>
      <c r="V2051" s="229">
        <f>IFERROR(IF(VLOOKUP($C2051,'MSCI Database'!$C:$R,9, FALSE)="","",VLOOKUP($C2051,'MSCI Database'!$C:$R,9, FALSE)),"")</f>
        <v>4.5999999999999996</v>
      </c>
      <c r="W2051" s="215">
        <f t="shared" ca="1" si="91"/>
        <v>0</v>
      </c>
      <c r="X2051" s="276">
        <f>IFERROR(IF(VLOOKUP($C2051,'MSCI Database'!$C:$R,10, FALSE)="","",VLOOKUP($C2051,'MSCI Database'!$C:$R,10, FALSE)),"")</f>
        <v>47474</v>
      </c>
      <c r="Y2051" s="229" t="str">
        <f>IFERROR(IF(VLOOKUP($C2051,'MSCI Database'!$C:$R,11, FALSE)="","",VLOOKUP($C2051,'MSCI Database'!$C:$R,11, FALSE)),"")</f>
        <v>2019</v>
      </c>
      <c r="Z2051" s="229" t="str">
        <f>IFERROR(IF(VLOOKUP($C2051,'MSCI Database'!$C:$R,12, FALSE)="","",VLOOKUP($C2051,'MSCI Database'!$C:$R,12, FALSE)),"")</f>
        <v>Reported</v>
      </c>
      <c r="AA2051" s="229" t="str">
        <f>IFERROR(IF(VLOOKUP($C2051,'MSCI Database'!$C:$R,13, FALSE)="","",VLOOKUP($C2051,'MSCI Database'!$C:$R,13, FALSE)),"")</f>
        <v>Increasing R&amp;D investments; board structure remains weak</v>
      </c>
    </row>
    <row r="2052" spans="1:27" s="130" customFormat="1" ht="15" hidden="1" customHeight="1" outlineLevel="1">
      <c r="A2052" s="130" t="s">
        <v>5698</v>
      </c>
      <c r="B2052" s="130" t="s">
        <v>5699</v>
      </c>
      <c r="C2052" s="130" t="s">
        <v>5700</v>
      </c>
      <c r="D2052" s="130" t="s">
        <v>18677</v>
      </c>
      <c r="E2052" s="130" t="s">
        <v>18688</v>
      </c>
      <c r="F2052" s="215">
        <v>5.1063871374323659E-2</v>
      </c>
      <c r="G2052" s="132" t="str">
        <f ca="1">IFERROR(_xll.BQL($A2052, "cur_mkt_cap(currency=EUR)")/1000000, " ")</f>
        <v xml:space="preserve"> </v>
      </c>
      <c r="M2052" s="308"/>
      <c r="N2052" s="215">
        <f t="shared" si="90"/>
        <v>5.5312804620396346E-4</v>
      </c>
      <c r="O2052" s="172" t="str">
        <f>IFERROR(IF(VLOOKUP($C2052,'MSCI Database'!$C:$R,2, FALSE)="","",VLOOKUP($C2052,'MSCI Database'!$C:$R,2, FALSE)),"")</f>
        <v>Diversified Financials</v>
      </c>
      <c r="P2052" s="229" t="str">
        <f>IFERROR(IF(VLOOKUP($C2052,'MSCI Database'!$C:$R,3, FALSE)="","",VLOOKUP($C2052,'MSCI Database'!$C:$R,3, FALSE)),"")</f>
        <v>A</v>
      </c>
      <c r="Q2052" s="229" t="str">
        <f>IFERROR(IF(VLOOKUP($C2052,'MSCI Database'!$C:$R,4, FALSE)="","",VLOOKUP($C2052,'MSCI Database'!$C:$R,4, FALSE)),"")</f>
        <v>1</v>
      </c>
      <c r="R2052" s="229">
        <f>IFERROR(IF(VLOOKUP($C2052,'MSCI Database'!$C:$R,5, FALSE)="","",VLOOKUP($C2052,'MSCI Database'!$C:$R,5, FALSE)),"")</f>
        <v>6.2</v>
      </c>
      <c r="S2052" s="229">
        <f>IFERROR(IF(VLOOKUP($C2052,'MSCI Database'!$C:$R,6, FALSE)="","",VLOOKUP($C2052,'MSCI Database'!$C:$R,6, FALSE)),"")</f>
        <v>6.1</v>
      </c>
      <c r="T2052" s="229">
        <f>IFERROR(IF(VLOOKUP($C2052,'MSCI Database'!$C:$R,7, FALSE)="","",VLOOKUP($C2052,'MSCI Database'!$C:$R,7, FALSE)),"")</f>
        <v>3.2</v>
      </c>
      <c r="U2052" s="229">
        <f>IFERROR(IF(VLOOKUP($C2052,'MSCI Database'!$C:$R,8, FALSE)="","",VLOOKUP($C2052,'MSCI Database'!$C:$R,8, FALSE)),"")</f>
        <v>6.2</v>
      </c>
      <c r="V2052" s="229">
        <f>IFERROR(IF(VLOOKUP($C2052,'MSCI Database'!$C:$R,9, FALSE)="","",VLOOKUP($C2052,'MSCI Database'!$C:$R,9, FALSE)),"")</f>
        <v>4.9000000000000004</v>
      </c>
      <c r="W2052" s="215">
        <f t="shared" ca="1" si="91"/>
        <v>0</v>
      </c>
      <c r="X2052" s="276">
        <f>IFERROR(IF(VLOOKUP($C2052,'MSCI Database'!$C:$R,10, FALSE)="","",VLOOKUP($C2052,'MSCI Database'!$C:$R,10, FALSE)),"")</f>
        <v>38</v>
      </c>
      <c r="Y2052" s="229" t="str">
        <f>IFERROR(IF(VLOOKUP($C2052,'MSCI Database'!$C:$R,11, FALSE)="","",VLOOKUP($C2052,'MSCI Database'!$C:$R,11, FALSE)),"")</f>
        <v>2019</v>
      </c>
      <c r="Z2052" s="229" t="str">
        <f>IFERROR(IF(VLOOKUP($C2052,'MSCI Database'!$C:$R,12, FALSE)="","",VLOOKUP($C2052,'MSCI Database'!$C:$R,12, FALSE)),"")</f>
        <v>Reported</v>
      </c>
      <c r="AA2052" s="229" t="str">
        <f>IFERROR(IF(VLOOKUP($C2052,'MSCI Database'!$C:$R,13, FALSE)="","",VLOOKUP($C2052,'MSCI Database'!$C:$R,13, FALSE)),"")</f>
        <v>Strong corporate behavior practices drive upgrade</v>
      </c>
    </row>
    <row r="2053" spans="1:27" s="130" customFormat="1" ht="15" hidden="1" customHeight="1" outlineLevel="1">
      <c r="A2053" s="130" t="s">
        <v>5753</v>
      </c>
      <c r="B2053" s="130" t="s">
        <v>5754</v>
      </c>
      <c r="C2053" s="130" t="s">
        <v>5755</v>
      </c>
      <c r="D2053" s="130" t="s">
        <v>18677</v>
      </c>
      <c r="E2053" s="130" t="s">
        <v>18673</v>
      </c>
      <c r="F2053" s="215">
        <v>5.0914718926579741E-2</v>
      </c>
      <c r="G2053" s="132" t="str">
        <f ca="1">IFERROR(_xll.BQL($A2053, "cur_mkt_cap(currency=EUR)")/1000000, " ")</f>
        <v xml:space="preserve"> </v>
      </c>
      <c r="M2053" s="308"/>
      <c r="N2053" s="215">
        <f t="shared" si="90"/>
        <v>5.5151241464711654E-4</v>
      </c>
      <c r="O2053" s="172" t="str">
        <f>IFERROR(IF(VLOOKUP($C2053,'MSCI Database'!$C:$R,2, FALSE)="","",VLOOKUP($C2053,'MSCI Database'!$C:$R,2, FALSE)),"")</f>
        <v>Industrial Machinery</v>
      </c>
      <c r="P2053" s="229" t="str">
        <f>IFERROR(IF(VLOOKUP($C2053,'MSCI Database'!$C:$R,3, FALSE)="","",VLOOKUP($C2053,'MSCI Database'!$C:$R,3, FALSE)),"")</f>
        <v>AA</v>
      </c>
      <c r="Q2053" s="229" t="str">
        <f>IFERROR(IF(VLOOKUP($C2053,'MSCI Database'!$C:$R,4, FALSE)="","",VLOOKUP($C2053,'MSCI Database'!$C:$R,4, FALSE)),"")</f>
        <v>0</v>
      </c>
      <c r="R2053" s="229">
        <f>IFERROR(IF(VLOOKUP($C2053,'MSCI Database'!$C:$R,5, FALSE)="","",VLOOKUP($C2053,'MSCI Database'!$C:$R,5, FALSE)),"")</f>
        <v>8.1</v>
      </c>
      <c r="S2053" s="229">
        <f>IFERROR(IF(VLOOKUP($C2053,'MSCI Database'!$C:$R,6, FALSE)="","",VLOOKUP($C2053,'MSCI Database'!$C:$R,6, FALSE)),"")</f>
        <v>4.8</v>
      </c>
      <c r="T2053" s="229">
        <f>IFERROR(IF(VLOOKUP($C2053,'MSCI Database'!$C:$R,7, FALSE)="","",VLOOKUP($C2053,'MSCI Database'!$C:$R,7, FALSE)),"")</f>
        <v>3.1</v>
      </c>
      <c r="U2053" s="229">
        <f>IFERROR(IF(VLOOKUP($C2053,'MSCI Database'!$C:$R,8, FALSE)="","",VLOOKUP($C2053,'MSCI Database'!$C:$R,8, FALSE)),"")</f>
        <v>7.2</v>
      </c>
      <c r="V2053" s="229">
        <f>IFERROR(IF(VLOOKUP($C2053,'MSCI Database'!$C:$R,9, FALSE)="","",VLOOKUP($C2053,'MSCI Database'!$C:$R,9, FALSE)),"")</f>
        <v>5.6</v>
      </c>
      <c r="W2053" s="215">
        <f t="shared" ca="1" si="91"/>
        <v>0</v>
      </c>
      <c r="X2053" s="276">
        <f>IFERROR(IF(VLOOKUP($C2053,'MSCI Database'!$C:$R,10, FALSE)="","",VLOOKUP($C2053,'MSCI Database'!$C:$R,10, FALSE)),"")</f>
        <v>331000</v>
      </c>
      <c r="Y2053" s="229" t="str">
        <f>IFERROR(IF(VLOOKUP($C2053,'MSCI Database'!$C:$R,11, FALSE)="","",VLOOKUP($C2053,'MSCI Database'!$C:$R,11, FALSE)),"")</f>
        <v>2019</v>
      </c>
      <c r="Z2053" s="229" t="str">
        <f>IFERROR(IF(VLOOKUP($C2053,'MSCI Database'!$C:$R,12, FALSE)="","",VLOOKUP($C2053,'MSCI Database'!$C:$R,12, FALSE)),"")</f>
        <v>Reported</v>
      </c>
      <c r="AA2053" s="229" t="str">
        <f>IFERROR(IF(VLOOKUP($C2053,'MSCI Database'!$C:$R,13, FALSE)="","",VLOOKUP($C2053,'MSCI Database'!$C:$R,13, FALSE)),"")</f>
        <v>COVID-19-linked layoffs may elevate labor related risks associated with ongoing restructuring</v>
      </c>
    </row>
    <row r="2054" spans="1:27" s="130" customFormat="1" ht="15" hidden="1" customHeight="1" outlineLevel="1">
      <c r="A2054" s="130" t="s">
        <v>8474</v>
      </c>
      <c r="B2054" s="130" t="s">
        <v>8475</v>
      </c>
      <c r="C2054" s="130" t="s">
        <v>8476</v>
      </c>
      <c r="D2054" s="130" t="s">
        <v>18703</v>
      </c>
      <c r="E2054" s="130" t="s">
        <v>18688</v>
      </c>
      <c r="F2054" s="215">
        <v>3.0442402842494751E-2</v>
      </c>
      <c r="G2054" s="132" t="str">
        <f ca="1">IFERROR(_xll.BQL($A2054, "cur_mkt_cap(currency=EUR)")/1000000, " ")</f>
        <v xml:space="preserve"> </v>
      </c>
      <c r="M2054" s="308"/>
      <c r="N2054" s="215">
        <f t="shared" si="90"/>
        <v>3.2975460639457114E-4</v>
      </c>
      <c r="O2054" s="172" t="str">
        <f>IFERROR(IF(VLOOKUP($C2054,'MSCI Database'!$C:$R,2, FALSE)="","",VLOOKUP($C2054,'MSCI Database'!$C:$R,2, FALSE)),"")</f>
        <v>Life &amp; Health Insurance</v>
      </c>
      <c r="P2054" s="229" t="str">
        <f>IFERROR(IF(VLOOKUP($C2054,'MSCI Database'!$C:$R,3, FALSE)="","",VLOOKUP($C2054,'MSCI Database'!$C:$R,3, FALSE)),"")</f>
        <v>A</v>
      </c>
      <c r="Q2054" s="229" t="str">
        <f>IFERROR(IF(VLOOKUP($C2054,'MSCI Database'!$C:$R,4, FALSE)="","",VLOOKUP($C2054,'MSCI Database'!$C:$R,4, FALSE)),"")</f>
        <v>0</v>
      </c>
      <c r="R2054" s="229">
        <f>IFERROR(IF(VLOOKUP($C2054,'MSCI Database'!$C:$R,5, FALSE)="","",VLOOKUP($C2054,'MSCI Database'!$C:$R,5, FALSE)),"")</f>
        <v>6.9</v>
      </c>
      <c r="S2054" s="229">
        <f>IFERROR(IF(VLOOKUP($C2054,'MSCI Database'!$C:$R,6, FALSE)="","",VLOOKUP($C2054,'MSCI Database'!$C:$R,6, FALSE)),"")</f>
        <v>5.7</v>
      </c>
      <c r="T2054" s="229">
        <f>IFERROR(IF(VLOOKUP($C2054,'MSCI Database'!$C:$R,7, FALSE)="","",VLOOKUP($C2054,'MSCI Database'!$C:$R,7, FALSE)),"")</f>
        <v>4.7</v>
      </c>
      <c r="U2054" s="229">
        <f>IFERROR(IF(VLOOKUP($C2054,'MSCI Database'!$C:$R,8, FALSE)="","",VLOOKUP($C2054,'MSCI Database'!$C:$R,8, FALSE)),"")</f>
        <v>6.2</v>
      </c>
      <c r="V2054" s="229">
        <f>IFERROR(IF(VLOOKUP($C2054,'MSCI Database'!$C:$R,9, FALSE)="","",VLOOKUP($C2054,'MSCI Database'!$C:$R,9, FALSE)),"")</f>
        <v>5.3</v>
      </c>
      <c r="W2054" s="215">
        <f t="shared" ca="1" si="91"/>
        <v>0</v>
      </c>
      <c r="X2054" s="276">
        <f>IFERROR(IF(VLOOKUP($C2054,'MSCI Database'!$C:$R,10, FALSE)="","",VLOOKUP($C2054,'MSCI Database'!$C:$R,10, FALSE)),"")</f>
        <v>43744</v>
      </c>
      <c r="Y2054" s="229" t="str">
        <f>IFERROR(IF(VLOOKUP($C2054,'MSCI Database'!$C:$R,11, FALSE)="","",VLOOKUP($C2054,'MSCI Database'!$C:$R,11, FALSE)),"")</f>
        <v>2019</v>
      </c>
      <c r="Z2054" s="229" t="str">
        <f>IFERROR(IF(VLOOKUP($C2054,'MSCI Database'!$C:$R,12, FALSE)="","",VLOOKUP($C2054,'MSCI Database'!$C:$R,12, FALSE)),"")</f>
        <v>Reported</v>
      </c>
      <c r="AA2054" s="229" t="str">
        <f>IFERROR(IF(VLOOKUP($C2054,'MSCI Database'!$C:$R,13, FALSE)="","",VLOOKUP($C2054,'MSCI Database'!$C:$R,13, FALSE)),"")</f>
        <v>Strong corporate governance strategy and management oversight</v>
      </c>
    </row>
    <row r="2055" spans="1:27" s="130" customFormat="1" ht="15" hidden="1" customHeight="1" outlineLevel="1">
      <c r="A2055" s="130" t="s">
        <v>7784</v>
      </c>
      <c r="B2055" s="130" t="s">
        <v>7785</v>
      </c>
      <c r="C2055" s="130" t="s">
        <v>7786</v>
      </c>
      <c r="D2055" s="130" t="s">
        <v>12128</v>
      </c>
      <c r="E2055" s="130" t="s">
        <v>18689</v>
      </c>
      <c r="F2055" s="215">
        <v>0.44021329787088298</v>
      </c>
      <c r="G2055" s="132" t="str">
        <f ca="1">IFERROR(_xll.BQL($A2055, "cur_mkt_cap(currency=EUR)")/1000000, " ")</f>
        <v xml:space="preserve"> </v>
      </c>
      <c r="M2055" s="308"/>
      <c r="N2055" s="215">
        <f t="shared" si="90"/>
        <v>4.7684265765787718E-3</v>
      </c>
      <c r="O2055" s="172" t="str">
        <f>IFERROR(IF(VLOOKUP($C2055,'MSCI Database'!$C:$R,2, FALSE)="","",VLOOKUP($C2055,'MSCI Database'!$C:$R,2, FALSE)),"")</f>
        <v>Software &amp; Services</v>
      </c>
      <c r="P2055" s="229" t="str">
        <f>IFERROR(IF(VLOOKUP($C2055,'MSCI Database'!$C:$R,3, FALSE)="","",VLOOKUP($C2055,'MSCI Database'!$C:$R,3, FALSE)),"")</f>
        <v>A</v>
      </c>
      <c r="Q2055" s="229" t="str">
        <f>IFERROR(IF(VLOOKUP($C2055,'MSCI Database'!$C:$R,4, FALSE)="","",VLOOKUP($C2055,'MSCI Database'!$C:$R,4, FALSE)),"")</f>
        <v>0</v>
      </c>
      <c r="R2055" s="229">
        <f>IFERROR(IF(VLOOKUP($C2055,'MSCI Database'!$C:$R,5, FALSE)="","",VLOOKUP($C2055,'MSCI Database'!$C:$R,5, FALSE)),"")</f>
        <v>6.9</v>
      </c>
      <c r="S2055" s="229">
        <f>IFERROR(IF(VLOOKUP($C2055,'MSCI Database'!$C:$R,6, FALSE)="","",VLOOKUP($C2055,'MSCI Database'!$C:$R,6, FALSE)),"")</f>
        <v>9</v>
      </c>
      <c r="T2055" s="229">
        <f>IFERROR(IF(VLOOKUP($C2055,'MSCI Database'!$C:$R,7, FALSE)="","",VLOOKUP($C2055,'MSCI Database'!$C:$R,7, FALSE)),"")</f>
        <v>4.8</v>
      </c>
      <c r="U2055" s="229">
        <f>IFERROR(IF(VLOOKUP($C2055,'MSCI Database'!$C:$R,8, FALSE)="","",VLOOKUP($C2055,'MSCI Database'!$C:$R,8, FALSE)),"")</f>
        <v>5.5</v>
      </c>
      <c r="V2055" s="229">
        <f>IFERROR(IF(VLOOKUP($C2055,'MSCI Database'!$C:$R,9, FALSE)="","",VLOOKUP($C2055,'MSCI Database'!$C:$R,9, FALSE)),"")</f>
        <v>5.3</v>
      </c>
      <c r="W2055" s="215">
        <f t="shared" ca="1" si="91"/>
        <v>0</v>
      </c>
      <c r="X2055" s="276">
        <f>IFERROR(IF(VLOOKUP($C2055,'MSCI Database'!$C:$R,10, FALSE)="","",VLOOKUP($C2055,'MSCI Database'!$C:$R,10, FALSE)),"")</f>
        <v>57808</v>
      </c>
      <c r="Y2055" s="229" t="str">
        <f>IFERROR(IF(VLOOKUP($C2055,'MSCI Database'!$C:$R,11, FALSE)="","",VLOOKUP($C2055,'MSCI Database'!$C:$R,11, FALSE)),"")</f>
        <v>2019</v>
      </c>
      <c r="Z2055" s="229" t="str">
        <f>IFERROR(IF(VLOOKUP($C2055,'MSCI Database'!$C:$R,12, FALSE)="","",VLOOKUP($C2055,'MSCI Database'!$C:$R,12, FALSE)),"")</f>
        <v>Reported</v>
      </c>
      <c r="AA2055" s="229" t="str">
        <f>IFERROR(IF(VLOOKUP($C2055,'MSCI Database'!$C:$R,13, FALSE)="","",VLOOKUP($C2055,'MSCI Database'!$C:$R,13, FALSE)),"")</f>
        <v>Continued inorganic growth through acquisitions may increase data security-related risks</v>
      </c>
    </row>
    <row r="2056" spans="1:27" s="130" customFormat="1" ht="15" hidden="1" customHeight="1" outlineLevel="1">
      <c r="A2056" s="130" t="s">
        <v>8467</v>
      </c>
      <c r="B2056" s="130" t="s">
        <v>8468</v>
      </c>
      <c r="C2056" s="130" t="s">
        <v>8469</v>
      </c>
      <c r="D2056" s="130" t="s">
        <v>18703</v>
      </c>
      <c r="E2056" s="130" t="s">
        <v>18688</v>
      </c>
      <c r="F2056" s="215">
        <v>2.9921368155109419E-2</v>
      </c>
      <c r="G2056" s="132" t="str">
        <f ca="1">IFERROR(_xll.BQL($A2056, "cur_mkt_cap(currency=EUR)")/1000000, " ")</f>
        <v xml:space="preserve"> </v>
      </c>
      <c r="M2056" s="308"/>
      <c r="N2056" s="215">
        <f t="shared" si="90"/>
        <v>3.2411071589270727E-4</v>
      </c>
      <c r="O2056" s="172" t="str">
        <f>IFERROR(IF(VLOOKUP($C2056,'MSCI Database'!$C:$R,2, FALSE)="","",VLOOKUP($C2056,'MSCI Database'!$C:$R,2, FALSE)),"")</f>
        <v>Diversified Financials</v>
      </c>
      <c r="P2056" s="229" t="str">
        <f>IFERROR(IF(VLOOKUP($C2056,'MSCI Database'!$C:$R,3, FALSE)="","",VLOOKUP($C2056,'MSCI Database'!$C:$R,3, FALSE)),"")</f>
        <v>A</v>
      </c>
      <c r="Q2056" s="229" t="str">
        <f>IFERROR(IF(VLOOKUP($C2056,'MSCI Database'!$C:$R,4, FALSE)="","",VLOOKUP($C2056,'MSCI Database'!$C:$R,4, FALSE)),"")</f>
        <v>0</v>
      </c>
      <c r="R2056" s="229">
        <f>IFERROR(IF(VLOOKUP($C2056,'MSCI Database'!$C:$R,5, FALSE)="","",VLOOKUP($C2056,'MSCI Database'!$C:$R,5, FALSE)),"")</f>
        <v>6.9</v>
      </c>
      <c r="S2056" s="229">
        <f>IFERROR(IF(VLOOKUP($C2056,'MSCI Database'!$C:$R,6, FALSE)="","",VLOOKUP($C2056,'MSCI Database'!$C:$R,6, FALSE)),"")</f>
        <v>10</v>
      </c>
      <c r="T2056" s="229">
        <f>IFERROR(IF(VLOOKUP($C2056,'MSCI Database'!$C:$R,7, FALSE)="","",VLOOKUP($C2056,'MSCI Database'!$C:$R,7, FALSE)),"")</f>
        <v>4.4000000000000004</v>
      </c>
      <c r="U2056" s="229">
        <f>IFERROR(IF(VLOOKUP($C2056,'MSCI Database'!$C:$R,8, FALSE)="","",VLOOKUP($C2056,'MSCI Database'!$C:$R,8, FALSE)),"")</f>
        <v>6.4</v>
      </c>
      <c r="V2056" s="229">
        <f>IFERROR(IF(VLOOKUP($C2056,'MSCI Database'!$C:$R,9, FALSE)="","",VLOOKUP($C2056,'MSCI Database'!$C:$R,9, FALSE)),"")</f>
        <v>5.3</v>
      </c>
      <c r="W2056" s="215">
        <f t="shared" ca="1" si="91"/>
        <v>0</v>
      </c>
      <c r="X2056" s="276">
        <f>IFERROR(IF(VLOOKUP($C2056,'MSCI Database'!$C:$R,10, FALSE)="","",VLOOKUP($C2056,'MSCI Database'!$C:$R,10, FALSE)),"")</f>
        <v>179362</v>
      </c>
      <c r="Y2056" s="229" t="str">
        <f>IFERROR(IF(VLOOKUP($C2056,'MSCI Database'!$C:$R,11, FALSE)="","",VLOOKUP($C2056,'MSCI Database'!$C:$R,11, FALSE)),"")</f>
        <v>2020</v>
      </c>
      <c r="Z2056" s="229" t="str">
        <f>IFERROR(IF(VLOOKUP($C2056,'MSCI Database'!$C:$R,12, FALSE)="","",VLOOKUP($C2056,'MSCI Database'!$C:$R,12, FALSE)),"")</f>
        <v>Reported</v>
      </c>
      <c r="AA2056" s="229" t="str">
        <f>IFERROR(IF(VLOOKUP($C2056,'MSCI Database'!$C:$R,13, FALSE)="","",VLOOKUP($C2056,'MSCI Database'!$C:$R,13, FALSE)),"")</f>
        <v>Strong responsible lending policies and staff engagement programs</v>
      </c>
    </row>
    <row r="2057" spans="1:27" s="130" customFormat="1" ht="15" hidden="1" customHeight="1" outlineLevel="1">
      <c r="A2057" s="130" t="s">
        <v>5702</v>
      </c>
      <c r="B2057" s="130" t="s">
        <v>5703</v>
      </c>
      <c r="C2057" s="130" t="s">
        <v>5704</v>
      </c>
      <c r="D2057" s="130" t="s">
        <v>18677</v>
      </c>
      <c r="E2057" s="130" t="s">
        <v>18688</v>
      </c>
      <c r="F2057" s="215">
        <v>4.9738381653732129E-2</v>
      </c>
      <c r="G2057" s="132" t="str">
        <f ca="1">IFERROR(_xll.BQL($A2057, "cur_mkt_cap(currency=EUR)")/1000000, " ")</f>
        <v xml:space="preserve"> </v>
      </c>
      <c r="M2057" s="308"/>
      <c r="N2057" s="215">
        <f t="shared" si="90"/>
        <v>5.3877023275030345E-4</v>
      </c>
      <c r="O2057" s="172" t="str">
        <f>IFERROR(IF(VLOOKUP($C2057,'MSCI Database'!$C:$R,2, FALSE)="","",VLOOKUP($C2057,'MSCI Database'!$C:$R,2, FALSE)),"")</f>
        <v>Diversified Financials</v>
      </c>
      <c r="P2057" s="229" t="str">
        <f>IFERROR(IF(VLOOKUP($C2057,'MSCI Database'!$C:$R,3, FALSE)="","",VLOOKUP($C2057,'MSCI Database'!$C:$R,3, FALSE)),"")</f>
        <v>A</v>
      </c>
      <c r="Q2057" s="229" t="str">
        <f>IFERROR(IF(VLOOKUP($C2057,'MSCI Database'!$C:$R,4, FALSE)="","",VLOOKUP($C2057,'MSCI Database'!$C:$R,4, FALSE)),"")</f>
        <v>0</v>
      </c>
      <c r="R2057" s="229">
        <f>IFERROR(IF(VLOOKUP($C2057,'MSCI Database'!$C:$R,5, FALSE)="","",VLOOKUP($C2057,'MSCI Database'!$C:$R,5, FALSE)),"")</f>
        <v>6.9</v>
      </c>
      <c r="S2057" s="229">
        <f>IFERROR(IF(VLOOKUP($C2057,'MSCI Database'!$C:$R,6, FALSE)="","",VLOOKUP($C2057,'MSCI Database'!$C:$R,6, FALSE)),"")</f>
        <v>8.5</v>
      </c>
      <c r="T2057" s="229">
        <f>IFERROR(IF(VLOOKUP($C2057,'MSCI Database'!$C:$R,7, FALSE)="","",VLOOKUP($C2057,'MSCI Database'!$C:$R,7, FALSE)),"")</f>
        <v>5.6</v>
      </c>
      <c r="U2057" s="229">
        <f>IFERROR(IF(VLOOKUP($C2057,'MSCI Database'!$C:$R,8, FALSE)="","",VLOOKUP($C2057,'MSCI Database'!$C:$R,8, FALSE)),"")</f>
        <v>3.9</v>
      </c>
      <c r="V2057" s="229">
        <f>IFERROR(IF(VLOOKUP($C2057,'MSCI Database'!$C:$R,9, FALSE)="","",VLOOKUP($C2057,'MSCI Database'!$C:$R,9, FALSE)),"")</f>
        <v>4.9000000000000004</v>
      </c>
      <c r="W2057" s="215">
        <f t="shared" ca="1" si="91"/>
        <v>0</v>
      </c>
      <c r="X2057" s="276">
        <f>IFERROR(IF(VLOOKUP($C2057,'MSCI Database'!$C:$R,10, FALSE)="","",VLOOKUP($C2057,'MSCI Database'!$C:$R,10, FALSE)),"")</f>
        <v>143</v>
      </c>
      <c r="Y2057" s="229" t="str">
        <f>IFERROR(IF(VLOOKUP($C2057,'MSCI Database'!$C:$R,11, FALSE)="","",VLOOKUP($C2057,'MSCI Database'!$C:$R,11, FALSE)),"")</f>
        <v>2019</v>
      </c>
      <c r="Z2057" s="229" t="str">
        <f>IFERROR(IF(VLOOKUP($C2057,'MSCI Database'!$C:$R,12, FALSE)="","",VLOOKUP($C2057,'MSCI Database'!$C:$R,12, FALSE)),"")</f>
        <v>Reported</v>
      </c>
      <c r="AA2057" s="229" t="str">
        <f>IFERROR(IF(VLOOKUP($C2057,'MSCI Database'!$C:$R,13, FALSE)="","",VLOOKUP($C2057,'MSCI Database'!$C:$R,13, FALSE)),"")</f>
        <v>Strong ESG risk management practices</v>
      </c>
    </row>
    <row r="2058" spans="1:27" s="130" customFormat="1" ht="15" hidden="1" customHeight="1" outlineLevel="1">
      <c r="A2058" s="130" t="s">
        <v>7261</v>
      </c>
      <c r="B2058" s="130" t="s">
        <v>7262</v>
      </c>
      <c r="C2058" s="130" t="s">
        <v>7263</v>
      </c>
      <c r="D2058" s="130" t="s">
        <v>12128</v>
      </c>
      <c r="E2058" s="130" t="s">
        <v>18689</v>
      </c>
      <c r="F2058" s="215">
        <v>0.42779555700036881</v>
      </c>
      <c r="G2058" s="132" t="str">
        <f ca="1">IFERROR(_xll.BQL($A2058, "cur_mkt_cap(currency=EUR)")/1000000, " ")</f>
        <v xml:space="preserve"> </v>
      </c>
      <c r="M2058" s="308"/>
      <c r="N2058" s="215">
        <f t="shared" ref="N2058:N2121" si="92">IF(V2058&lt;&gt;"",VLOOKUP($A2058,$A$1737:$V$3221,6,FALSE)/SUMIF($V$1737:$V$3221,"&gt;0",$F$1737:$F$3221),0)</f>
        <v>4.6339165881835644E-3</v>
      </c>
      <c r="O2058" s="172" t="str">
        <f>IFERROR(IF(VLOOKUP($C2058,'MSCI Database'!$C:$R,2, FALSE)="","",VLOOKUP($C2058,'MSCI Database'!$C:$R,2, FALSE)),"")</f>
        <v>Semiconductors &amp; Semiconductor Equipment</v>
      </c>
      <c r="P2058" s="229" t="str">
        <f>IFERROR(IF(VLOOKUP($C2058,'MSCI Database'!$C:$R,3, FALSE)="","",VLOOKUP($C2058,'MSCI Database'!$C:$R,3, FALSE)),"")</f>
        <v>A</v>
      </c>
      <c r="Q2058" s="229" t="str">
        <f>IFERROR(IF(VLOOKUP($C2058,'MSCI Database'!$C:$R,4, FALSE)="","",VLOOKUP($C2058,'MSCI Database'!$C:$R,4, FALSE)),"")</f>
        <v>0</v>
      </c>
      <c r="R2058" s="229">
        <f>IFERROR(IF(VLOOKUP($C2058,'MSCI Database'!$C:$R,5, FALSE)="","",VLOOKUP($C2058,'MSCI Database'!$C:$R,5, FALSE)),"")</f>
        <v>7.1</v>
      </c>
      <c r="S2058" s="229">
        <f>IFERROR(IF(VLOOKUP($C2058,'MSCI Database'!$C:$R,6, FALSE)="","",VLOOKUP($C2058,'MSCI Database'!$C:$R,6, FALSE)),"")</f>
        <v>7.5</v>
      </c>
      <c r="T2058" s="229">
        <f>IFERROR(IF(VLOOKUP($C2058,'MSCI Database'!$C:$R,7, FALSE)="","",VLOOKUP($C2058,'MSCI Database'!$C:$R,7, FALSE)),"")</f>
        <v>6.2</v>
      </c>
      <c r="U2058" s="229">
        <f>IFERROR(IF(VLOOKUP($C2058,'MSCI Database'!$C:$R,8, FALSE)="","",VLOOKUP($C2058,'MSCI Database'!$C:$R,8, FALSE)),"")</f>
        <v>5.7</v>
      </c>
      <c r="V2058" s="229">
        <f>IFERROR(IF(VLOOKUP($C2058,'MSCI Database'!$C:$R,9, FALSE)="","",VLOOKUP($C2058,'MSCI Database'!$C:$R,9, FALSE)),"")</f>
        <v>6.4</v>
      </c>
      <c r="W2058" s="215">
        <f t="shared" ref="W2058:W2121" ca="1" si="93">IFERROR(IF(X2058&lt;&gt;"",VLOOKUP($A2058,$A$1737:$X$3221,6,FALSE)/100,0)*$G$1735/$G2058, 0)</f>
        <v>0</v>
      </c>
      <c r="X2058" s="276">
        <f>IFERROR(IF(VLOOKUP($C2058,'MSCI Database'!$C:$R,10, FALSE)="","",VLOOKUP($C2058,'MSCI Database'!$C:$R,10, FALSE)),"")</f>
        <v>2788000</v>
      </c>
      <c r="Y2058" s="229" t="str">
        <f>IFERROR(IF(VLOOKUP($C2058,'MSCI Database'!$C:$R,11, FALSE)="","",VLOOKUP($C2058,'MSCI Database'!$C:$R,11, FALSE)),"")</f>
        <v>2019</v>
      </c>
      <c r="Z2058" s="229" t="str">
        <f>IFERROR(IF(VLOOKUP($C2058,'MSCI Database'!$C:$R,12, FALSE)="","",VLOOKUP($C2058,'MSCI Database'!$C:$R,12, FALSE)),"")</f>
        <v>Reported</v>
      </c>
      <c r="AA2058" s="229" t="str">
        <f>IFERROR(IF(VLOOKUP($C2058,'MSCI Database'!$C:$R,13, FALSE)="","",VLOOKUP($C2058,'MSCI Database'!$C:$R,13, FALSE)),"")</f>
        <v>Strong water conservation programs; however, workforce-related challenges remain</v>
      </c>
    </row>
    <row r="2059" spans="1:27" s="130" customFormat="1" ht="15" hidden="1" customHeight="1" outlineLevel="1">
      <c r="A2059" s="130" t="s">
        <v>2143</v>
      </c>
      <c r="B2059" s="130" t="s">
        <v>2144</v>
      </c>
      <c r="C2059" s="130" t="s">
        <v>2145</v>
      </c>
      <c r="D2059" s="130" t="s">
        <v>18685</v>
      </c>
      <c r="E2059" s="130" t="s">
        <v>18688</v>
      </c>
      <c r="F2059" s="215">
        <v>4.8482037934757492E-2</v>
      </c>
      <c r="G2059" s="132" t="str">
        <f ca="1">IFERROR(_xll.BQL($A2059, "cur_mkt_cap(currency=EUR)")/1000000, " ")</f>
        <v xml:space="preserve"> </v>
      </c>
      <c r="M2059" s="308"/>
      <c r="N2059" s="215">
        <f t="shared" si="92"/>
        <v>5.2516141446187087E-4</v>
      </c>
      <c r="O2059" s="172" t="str">
        <f>IFERROR(IF(VLOOKUP($C2059,'MSCI Database'!$C:$R,2, FALSE)="","",VLOOKUP($C2059,'MSCI Database'!$C:$R,2, FALSE)),"")</f>
        <v>Banks</v>
      </c>
      <c r="P2059" s="229" t="str">
        <f>IFERROR(IF(VLOOKUP($C2059,'MSCI Database'!$C:$R,3, FALSE)="","",VLOOKUP($C2059,'MSCI Database'!$C:$R,3, FALSE)),"")</f>
        <v>AA</v>
      </c>
      <c r="Q2059" s="229" t="str">
        <f>IFERROR(IF(VLOOKUP($C2059,'MSCI Database'!$C:$R,4, FALSE)="","",VLOOKUP($C2059,'MSCI Database'!$C:$R,4, FALSE)),"")</f>
        <v>2</v>
      </c>
      <c r="R2059" s="229">
        <f>IFERROR(IF(VLOOKUP($C2059,'MSCI Database'!$C:$R,5, FALSE)="","",VLOOKUP($C2059,'MSCI Database'!$C:$R,5, FALSE)),"")</f>
        <v>7.2</v>
      </c>
      <c r="S2059" s="229">
        <f>IFERROR(IF(VLOOKUP($C2059,'MSCI Database'!$C:$R,6, FALSE)="","",VLOOKUP($C2059,'MSCI Database'!$C:$R,6, FALSE)),"")</f>
        <v>9.3000000000000007</v>
      </c>
      <c r="T2059" s="229">
        <f>IFERROR(IF(VLOOKUP($C2059,'MSCI Database'!$C:$R,7, FALSE)="","",VLOOKUP($C2059,'MSCI Database'!$C:$R,7, FALSE)),"")</f>
        <v>4.4000000000000004</v>
      </c>
      <c r="U2059" s="229">
        <f>IFERROR(IF(VLOOKUP($C2059,'MSCI Database'!$C:$R,8, FALSE)="","",VLOOKUP($C2059,'MSCI Database'!$C:$R,8, FALSE)),"")</f>
        <v>7.1</v>
      </c>
      <c r="V2059" s="229">
        <f>IFERROR(IF(VLOOKUP($C2059,'MSCI Database'!$C:$R,9, FALSE)="","",VLOOKUP($C2059,'MSCI Database'!$C:$R,9, FALSE)),"")</f>
        <v>5.9</v>
      </c>
      <c r="W2059" s="215">
        <f t="shared" ca="1" si="93"/>
        <v>0</v>
      </c>
      <c r="X2059" s="276">
        <f>IFERROR(IF(VLOOKUP($C2059,'MSCI Database'!$C:$R,10, FALSE)="","",VLOOKUP($C2059,'MSCI Database'!$C:$R,10, FALSE)),"")</f>
        <v>18668</v>
      </c>
      <c r="Y2059" s="229" t="str">
        <f>IFERROR(IF(VLOOKUP($C2059,'MSCI Database'!$C:$R,11, FALSE)="","",VLOOKUP($C2059,'MSCI Database'!$C:$R,11, FALSE)),"")</f>
        <v>2019</v>
      </c>
      <c r="Z2059" s="229" t="str">
        <f>IFERROR(IF(VLOOKUP($C2059,'MSCI Database'!$C:$R,12, FALSE)="","",VLOOKUP($C2059,'MSCI Database'!$C:$R,12, FALSE)),"")</f>
        <v>Reported</v>
      </c>
      <c r="AA2059" s="229" t="str">
        <f>IFERROR(IF(VLOOKUP($C2059,'MSCI Database'!$C:$R,13, FALSE)="","",VLOOKUP($C2059,'MSCI Database'!$C:$R,13, FALSE)),"")</f>
        <v>Robust environmental risk management and governance practices drive upgrade</v>
      </c>
    </row>
    <row r="2060" spans="1:27" s="130" customFormat="1" ht="15" hidden="1" customHeight="1" outlineLevel="1">
      <c r="A2060" s="130" t="s">
        <v>5794</v>
      </c>
      <c r="B2060" s="130" t="s">
        <v>5795</v>
      </c>
      <c r="C2060" s="130" t="s">
        <v>5796</v>
      </c>
      <c r="D2060" s="130" t="s">
        <v>18677</v>
      </c>
      <c r="E2060" s="130" t="s">
        <v>18673</v>
      </c>
      <c r="F2060" s="215">
        <v>4.7917476179109353E-2</v>
      </c>
      <c r="G2060" s="132" t="str">
        <f ca="1">IFERROR(_xll.BQL($A2060, "cur_mkt_cap(currency=EUR)")/1000000, " ")</f>
        <v xml:space="preserve"> </v>
      </c>
      <c r="M2060" s="308"/>
      <c r="N2060" s="215">
        <f t="shared" si="92"/>
        <v>5.1904603518375067E-4</v>
      </c>
      <c r="O2060" s="172" t="str">
        <f>IFERROR(IF(VLOOKUP($C2060,'MSCI Database'!$C:$R,2, FALSE)="","",VLOOKUP($C2060,'MSCI Database'!$C:$R,2, FALSE)),"")</f>
        <v>Industrial Machinery</v>
      </c>
      <c r="P2060" s="229" t="str">
        <f>IFERROR(IF(VLOOKUP($C2060,'MSCI Database'!$C:$R,3, FALSE)="","",VLOOKUP($C2060,'MSCI Database'!$C:$R,3, FALSE)),"")</f>
        <v>AA</v>
      </c>
      <c r="Q2060" s="229" t="str">
        <f>IFERROR(IF(VLOOKUP($C2060,'MSCI Database'!$C:$R,4, FALSE)="","",VLOOKUP($C2060,'MSCI Database'!$C:$R,4, FALSE)),"")</f>
        <v>0</v>
      </c>
      <c r="R2060" s="229">
        <f>IFERROR(IF(VLOOKUP($C2060,'MSCI Database'!$C:$R,5, FALSE)="","",VLOOKUP($C2060,'MSCI Database'!$C:$R,5, FALSE)),"")</f>
        <v>8.1</v>
      </c>
      <c r="S2060" s="229">
        <f>IFERROR(IF(VLOOKUP($C2060,'MSCI Database'!$C:$R,6, FALSE)="","",VLOOKUP($C2060,'MSCI Database'!$C:$R,6, FALSE)),"")</f>
        <v>4.8</v>
      </c>
      <c r="T2060" s="229">
        <f>IFERROR(IF(VLOOKUP($C2060,'MSCI Database'!$C:$R,7, FALSE)="","",VLOOKUP($C2060,'MSCI Database'!$C:$R,7, FALSE)),"")</f>
        <v>4.5</v>
      </c>
      <c r="U2060" s="229">
        <f>IFERROR(IF(VLOOKUP($C2060,'MSCI Database'!$C:$R,8, FALSE)="","",VLOOKUP($C2060,'MSCI Database'!$C:$R,8, FALSE)),"")</f>
        <v>6.8</v>
      </c>
      <c r="V2060" s="229">
        <f>IFERROR(IF(VLOOKUP($C2060,'MSCI Database'!$C:$R,9, FALSE)="","",VLOOKUP($C2060,'MSCI Database'!$C:$R,9, FALSE)),"")</f>
        <v>5.7</v>
      </c>
      <c r="W2060" s="215">
        <f t="shared" ca="1" si="93"/>
        <v>0</v>
      </c>
      <c r="X2060" s="276">
        <f>IFERROR(IF(VLOOKUP($C2060,'MSCI Database'!$C:$R,10, FALSE)="","",VLOOKUP($C2060,'MSCI Database'!$C:$R,10, FALSE)),"")</f>
        <v>120000</v>
      </c>
      <c r="Y2060" s="229" t="str">
        <f>IFERROR(IF(VLOOKUP($C2060,'MSCI Database'!$C:$R,11, FALSE)="","",VLOOKUP($C2060,'MSCI Database'!$C:$R,11, FALSE)),"")</f>
        <v>2019</v>
      </c>
      <c r="Z2060" s="229" t="str">
        <f>IFERROR(IF(VLOOKUP($C2060,'MSCI Database'!$C:$R,12, FALSE)="","",VLOOKUP($C2060,'MSCI Database'!$C:$R,12, FALSE)),"")</f>
        <v>Reported</v>
      </c>
      <c r="AA2060" s="229" t="str">
        <f>IFERROR(IF(VLOOKUP($C2060,'MSCI Database'!$C:$R,13, FALSE)="","",VLOOKUP($C2060,'MSCI Database'!$C:$R,13, FALSE)),"")</f>
        <v>Upholds industry-leading anti-corruption practices</v>
      </c>
    </row>
    <row r="2061" spans="1:27" s="130" customFormat="1" ht="15" hidden="1" customHeight="1" outlineLevel="1">
      <c r="A2061" s="130" t="s">
        <v>4067</v>
      </c>
      <c r="B2061" s="130" t="s">
        <v>4068</v>
      </c>
      <c r="C2061" s="130" t="s">
        <v>4069</v>
      </c>
      <c r="D2061" s="130" t="s">
        <v>18672</v>
      </c>
      <c r="E2061" s="130" t="s">
        <v>18682</v>
      </c>
      <c r="F2061" s="215">
        <v>3.8210160160181998E-3</v>
      </c>
      <c r="G2061" s="132" t="str">
        <f ca="1">IFERROR(_xll.BQL($A2061, "cur_mkt_cap(currency=EUR)")/1000000, " ")</f>
        <v xml:space="preserve"> </v>
      </c>
      <c r="M2061" s="308"/>
      <c r="N2061" s="215">
        <f t="shared" si="92"/>
        <v>4.138955912608169E-5</v>
      </c>
      <c r="O2061" s="172" t="str">
        <f>IFERROR(IF(VLOOKUP($C2061,'MSCI Database'!$C:$R,2, FALSE)="","",VLOOKUP($C2061,'MSCI Database'!$C:$R,2, FALSE)),"")</f>
        <v>Retail - Consumer Discretionary</v>
      </c>
      <c r="P2061" s="229" t="str">
        <f>IFERROR(IF(VLOOKUP($C2061,'MSCI Database'!$C:$R,3, FALSE)="","",VLOOKUP($C2061,'MSCI Database'!$C:$R,3, FALSE)),"")</f>
        <v>BBB</v>
      </c>
      <c r="Q2061" s="229" t="str">
        <f>IFERROR(IF(VLOOKUP($C2061,'MSCI Database'!$C:$R,4, FALSE)="","",VLOOKUP($C2061,'MSCI Database'!$C:$R,4, FALSE)),"")</f>
        <v>1</v>
      </c>
      <c r="R2061" s="229">
        <f>IFERROR(IF(VLOOKUP($C2061,'MSCI Database'!$C:$R,5, FALSE)="","",VLOOKUP($C2061,'MSCI Database'!$C:$R,5, FALSE)),"")</f>
        <v>4.7</v>
      </c>
      <c r="S2061" s="229">
        <f>IFERROR(IF(VLOOKUP($C2061,'MSCI Database'!$C:$R,6, FALSE)="","",VLOOKUP($C2061,'MSCI Database'!$C:$R,6, FALSE)),"")</f>
        <v>1.4</v>
      </c>
      <c r="T2061" s="229">
        <f>IFERROR(IF(VLOOKUP($C2061,'MSCI Database'!$C:$R,7, FALSE)="","",VLOOKUP($C2061,'MSCI Database'!$C:$R,7, FALSE)),"")</f>
        <v>6.3</v>
      </c>
      <c r="U2061" s="229">
        <f>IFERROR(IF(VLOOKUP($C2061,'MSCI Database'!$C:$R,8, FALSE)="","",VLOOKUP($C2061,'MSCI Database'!$C:$R,8, FALSE)),"")</f>
        <v>2.4</v>
      </c>
      <c r="V2061" s="229">
        <f>IFERROR(IF(VLOOKUP($C2061,'MSCI Database'!$C:$R,9, FALSE)="","",VLOOKUP($C2061,'MSCI Database'!$C:$R,9, FALSE)),"")</f>
        <v>4.0999999999999996</v>
      </c>
      <c r="W2061" s="215">
        <f t="shared" ca="1" si="93"/>
        <v>0</v>
      </c>
      <c r="X2061" s="276">
        <f>IFERROR(IF(VLOOKUP($C2061,'MSCI Database'!$C:$R,10, FALSE)="","",VLOOKUP($C2061,'MSCI Database'!$C:$R,10, FALSE)),"")</f>
        <v>72541</v>
      </c>
      <c r="Y2061" s="229" t="str">
        <f>IFERROR(IF(VLOOKUP($C2061,'MSCI Database'!$C:$R,11, FALSE)="","",VLOOKUP($C2061,'MSCI Database'!$C:$R,11, FALSE)),"")</f>
        <v>2019</v>
      </c>
      <c r="Z2061" s="229" t="str">
        <f>IFERROR(IF(VLOOKUP($C2061,'MSCI Database'!$C:$R,12, FALSE)="","",VLOOKUP($C2061,'MSCI Database'!$C:$R,12, FALSE)),"")</f>
        <v>E.Segmt-Moderately High</v>
      </c>
      <c r="AA2061" s="229" t="str">
        <f>IFERROR(IF(VLOOKUP($C2061,'MSCI Database'!$C:$R,13, FALSE)="","",VLOOKUP($C2061,'MSCI Database'!$C:$R,13, FALSE)),"")</f>
        <v>Robust programs to mitigate risks related to data protection</v>
      </c>
    </row>
    <row r="2062" spans="1:27" s="130" customFormat="1" ht="15" hidden="1" customHeight="1" outlineLevel="1">
      <c r="A2062" s="130" t="s">
        <v>1481</v>
      </c>
      <c r="B2062" s="130" t="s">
        <v>1406</v>
      </c>
      <c r="C2062" s="130" t="s">
        <v>1482</v>
      </c>
      <c r="D2062" s="130" t="s">
        <v>18678</v>
      </c>
      <c r="E2062" s="130" t="s">
        <v>18688</v>
      </c>
      <c r="F2062" s="215">
        <v>5.3465962699893503E-2</v>
      </c>
      <c r="G2062" s="132" t="str">
        <f ca="1">IFERROR(_xll.BQL($A2062, "cur_mkt_cap(currency=EUR)")/1000000, " ")</f>
        <v xml:space="preserve"> </v>
      </c>
      <c r="M2062" s="308"/>
      <c r="N2062" s="215">
        <f t="shared" si="92"/>
        <v>5.7914769661347048E-4</v>
      </c>
      <c r="O2062" s="172" t="str">
        <f>IFERROR(IF(VLOOKUP($C2062,'MSCI Database'!$C:$R,2, FALSE)="","",VLOOKUP($C2062,'MSCI Database'!$C:$R,2, FALSE)),"")</f>
        <v>Banks</v>
      </c>
      <c r="P2062" s="229" t="str">
        <f>IFERROR(IF(VLOOKUP($C2062,'MSCI Database'!$C:$R,3, FALSE)="","",VLOOKUP($C2062,'MSCI Database'!$C:$R,3, FALSE)),"")</f>
        <v>BBB</v>
      </c>
      <c r="Q2062" s="229" t="str">
        <f>IFERROR(IF(VLOOKUP($C2062,'MSCI Database'!$C:$R,4, FALSE)="","",VLOOKUP($C2062,'MSCI Database'!$C:$R,4, FALSE)),"")</f>
        <v>0</v>
      </c>
      <c r="R2062" s="229">
        <f>IFERROR(IF(VLOOKUP($C2062,'MSCI Database'!$C:$R,5, FALSE)="","",VLOOKUP($C2062,'MSCI Database'!$C:$R,5, FALSE)),"")</f>
        <v>5.7</v>
      </c>
      <c r="S2062" s="229">
        <f>IFERROR(IF(VLOOKUP($C2062,'MSCI Database'!$C:$R,6, FALSE)="","",VLOOKUP($C2062,'MSCI Database'!$C:$R,6, FALSE)),"")</f>
        <v>5.5</v>
      </c>
      <c r="T2062" s="229">
        <f>IFERROR(IF(VLOOKUP($C2062,'MSCI Database'!$C:$R,7, FALSE)="","",VLOOKUP($C2062,'MSCI Database'!$C:$R,7, FALSE)),"")</f>
        <v>3.3</v>
      </c>
      <c r="U2062" s="229">
        <f>IFERROR(IF(VLOOKUP($C2062,'MSCI Database'!$C:$R,8, FALSE)="","",VLOOKUP($C2062,'MSCI Database'!$C:$R,8, FALSE)),"")</f>
        <v>5.8</v>
      </c>
      <c r="V2062" s="229">
        <f>IFERROR(IF(VLOOKUP($C2062,'MSCI Database'!$C:$R,9, FALSE)="","",VLOOKUP($C2062,'MSCI Database'!$C:$R,9, FALSE)),"")</f>
        <v>4.4000000000000004</v>
      </c>
      <c r="W2062" s="215">
        <f t="shared" ca="1" si="93"/>
        <v>0</v>
      </c>
      <c r="X2062" s="276">
        <f>IFERROR(IF(VLOOKUP($C2062,'MSCI Database'!$C:$R,10, FALSE)="","",VLOOKUP($C2062,'MSCI Database'!$C:$R,10, FALSE)),"")</f>
        <v>305892</v>
      </c>
      <c r="Y2062" s="229" t="str">
        <f>IFERROR(IF(VLOOKUP($C2062,'MSCI Database'!$C:$R,11, FALSE)="","",VLOOKUP($C2062,'MSCI Database'!$C:$R,11, FALSE)),"")</f>
        <v>2019</v>
      </c>
      <c r="Z2062" s="229" t="str">
        <f>IFERROR(IF(VLOOKUP($C2062,'MSCI Database'!$C:$R,12, FALSE)="","",VLOOKUP($C2062,'MSCI Database'!$C:$R,12, FALSE)),"")</f>
        <v>E.Segmt-Moderate</v>
      </c>
      <c r="AA2062" s="229" t="str">
        <f>IFERROR(IF(VLOOKUP($C2062,'MSCI Database'!$C:$R,13, FALSE)="","",VLOOKUP($C2062,'MSCI Database'!$C:$R,13, FALSE)),"")</f>
        <v>Corporate governance practices lead peers; limited evidence of policies related to ethics, conduct</v>
      </c>
    </row>
    <row r="2063" spans="1:27" s="130" customFormat="1" ht="15" hidden="1" customHeight="1" outlineLevel="1">
      <c r="A2063" s="130" t="s">
        <v>113</v>
      </c>
      <c r="B2063" s="130" t="s">
        <v>114</v>
      </c>
      <c r="C2063" s="130" t="s">
        <v>115</v>
      </c>
      <c r="D2063" s="130" t="s">
        <v>12127</v>
      </c>
      <c r="E2063" s="130" t="s">
        <v>18673</v>
      </c>
      <c r="F2063" s="215">
        <v>6.5309605243204949E-2</v>
      </c>
      <c r="G2063" s="132" t="str">
        <f ca="1">IFERROR(_xll.BQL($A2063, "cur_mkt_cap(currency=EUR)")/1000000, " ")</f>
        <v xml:space="preserve"> </v>
      </c>
      <c r="M2063" s="308"/>
      <c r="N2063" s="215">
        <f t="shared" si="92"/>
        <v>7.0743900480468717E-4</v>
      </c>
      <c r="O2063" s="172" t="str">
        <f>IFERROR(IF(VLOOKUP($C2063,'MSCI Database'!$C:$R,2, FALSE)="","",VLOOKUP($C2063,'MSCI Database'!$C:$R,2, FALSE)),"")</f>
        <v>Electrical Equipment</v>
      </c>
      <c r="P2063" s="229" t="str">
        <f>IFERROR(IF(VLOOKUP($C2063,'MSCI Database'!$C:$R,3, FALSE)="","",VLOOKUP($C2063,'MSCI Database'!$C:$R,3, FALSE)),"")</f>
        <v>AAA</v>
      </c>
      <c r="Q2063" s="229" t="str">
        <f>IFERROR(IF(VLOOKUP($C2063,'MSCI Database'!$C:$R,4, FALSE)="","",VLOOKUP($C2063,'MSCI Database'!$C:$R,4, FALSE)),"")</f>
        <v>0</v>
      </c>
      <c r="R2063" s="229">
        <f>IFERROR(IF(VLOOKUP($C2063,'MSCI Database'!$C:$R,5, FALSE)="","",VLOOKUP($C2063,'MSCI Database'!$C:$R,5, FALSE)),"")</f>
        <v>10</v>
      </c>
      <c r="S2063" s="229">
        <f>IFERROR(IF(VLOOKUP($C2063,'MSCI Database'!$C:$R,6, FALSE)="","",VLOOKUP($C2063,'MSCI Database'!$C:$R,6, FALSE)),"")</f>
        <v>7.7</v>
      </c>
      <c r="T2063" s="229">
        <f>IFERROR(IF(VLOOKUP($C2063,'MSCI Database'!$C:$R,7, FALSE)="","",VLOOKUP($C2063,'MSCI Database'!$C:$R,7, FALSE)),"")</f>
        <v>6.6</v>
      </c>
      <c r="U2063" s="229">
        <f>IFERROR(IF(VLOOKUP($C2063,'MSCI Database'!$C:$R,8, FALSE)="","",VLOOKUP($C2063,'MSCI Database'!$C:$R,8, FALSE)),"")</f>
        <v>5.7</v>
      </c>
      <c r="V2063" s="229">
        <f>IFERROR(IF(VLOOKUP($C2063,'MSCI Database'!$C:$R,9, FALSE)="","",VLOOKUP($C2063,'MSCI Database'!$C:$R,9, FALSE)),"")</f>
        <v>6.6</v>
      </c>
      <c r="W2063" s="215">
        <f t="shared" ca="1" si="93"/>
        <v>0</v>
      </c>
      <c r="X2063" s="276">
        <f>IFERROR(IF(VLOOKUP($C2063,'MSCI Database'!$C:$R,10, FALSE)="","",VLOOKUP($C2063,'MSCI Database'!$C:$R,10, FALSE)),"")</f>
        <v>109000</v>
      </c>
      <c r="Y2063" s="229" t="str">
        <f>IFERROR(IF(VLOOKUP($C2063,'MSCI Database'!$C:$R,11, FALSE)="","",VLOOKUP($C2063,'MSCI Database'!$C:$R,11, FALSE)),"")</f>
        <v>2019</v>
      </c>
      <c r="Z2063" s="229" t="str">
        <f>IFERROR(IF(VLOOKUP($C2063,'MSCI Database'!$C:$R,12, FALSE)="","",VLOOKUP($C2063,'MSCI Database'!$C:$R,12, FALSE)),"")</f>
        <v>Reported</v>
      </c>
      <c r="AA2063" s="229" t="str">
        <f>IFERROR(IF(VLOOKUP($C2063,'MSCI Database'!$C:$R,13, FALSE)="","",VLOOKUP($C2063,'MSCI Database'!$C:$R,13, FALSE)),"")</f>
        <v>ESG integration across operations; strategic focus on integrated hybrid renewable energy solutions</v>
      </c>
    </row>
    <row r="2064" spans="1:27" s="130" customFormat="1" ht="15" hidden="1" customHeight="1" outlineLevel="1">
      <c r="A2064" s="130" t="s">
        <v>8605</v>
      </c>
      <c r="B2064" s="130" t="s">
        <v>8606</v>
      </c>
      <c r="C2064" s="130" t="s">
        <v>8607</v>
      </c>
      <c r="D2064" s="130" t="s">
        <v>18700</v>
      </c>
      <c r="E2064" s="130" t="s">
        <v>18688</v>
      </c>
      <c r="F2064" s="215">
        <v>5.4847372345493079E-3</v>
      </c>
      <c r="G2064" s="132" t="str">
        <f ca="1">IFERROR(_xll.BQL($A2064, "cur_mkt_cap(currency=EUR)")/1000000, " ")</f>
        <v xml:space="preserve"> </v>
      </c>
      <c r="M2064" s="308"/>
      <c r="N2064" s="215">
        <f t="shared" si="92"/>
        <v>5.9411123928489464E-5</v>
      </c>
      <c r="O2064" s="172" t="str">
        <f>IFERROR(IF(VLOOKUP($C2064,'MSCI Database'!$C:$R,2, FALSE)="","",VLOOKUP($C2064,'MSCI Database'!$C:$R,2, FALSE)),"")</f>
        <v>Life &amp; Health Insurance</v>
      </c>
      <c r="P2064" s="229" t="str">
        <f>IFERROR(IF(VLOOKUP($C2064,'MSCI Database'!$C:$R,3, FALSE)="","",VLOOKUP($C2064,'MSCI Database'!$C:$R,3, FALSE)),"")</f>
        <v>BB</v>
      </c>
      <c r="Q2064" s="229" t="str">
        <f>IFERROR(IF(VLOOKUP($C2064,'MSCI Database'!$C:$R,4, FALSE)="","",VLOOKUP($C2064,'MSCI Database'!$C:$R,4, FALSE)),"")</f>
        <v>1</v>
      </c>
      <c r="R2064" s="229">
        <f>IFERROR(IF(VLOOKUP($C2064,'MSCI Database'!$C:$R,5, FALSE)="","",VLOOKUP($C2064,'MSCI Database'!$C:$R,5, FALSE)),"")</f>
        <v>3</v>
      </c>
      <c r="S2064" s="229">
        <f>IFERROR(IF(VLOOKUP($C2064,'MSCI Database'!$C:$R,6, FALSE)="","",VLOOKUP($C2064,'MSCI Database'!$C:$R,6, FALSE)),"")</f>
        <v>3.8</v>
      </c>
      <c r="T2064" s="229">
        <f>IFERROR(IF(VLOOKUP($C2064,'MSCI Database'!$C:$R,7, FALSE)="","",VLOOKUP($C2064,'MSCI Database'!$C:$R,7, FALSE)),"")</f>
        <v>3.8</v>
      </c>
      <c r="U2064" s="229">
        <f>IFERROR(IF(VLOOKUP($C2064,'MSCI Database'!$C:$R,8, FALSE)="","",VLOOKUP($C2064,'MSCI Database'!$C:$R,8, FALSE)),"")</f>
        <v>4</v>
      </c>
      <c r="V2064" s="229">
        <f>IFERROR(IF(VLOOKUP($C2064,'MSCI Database'!$C:$R,9, FALSE)="","",VLOOKUP($C2064,'MSCI Database'!$C:$R,9, FALSE)),"")</f>
        <v>3.9</v>
      </c>
      <c r="W2064" s="215">
        <f t="shared" ca="1" si="93"/>
        <v>0</v>
      </c>
      <c r="X2064" s="276">
        <f>IFERROR(IF(VLOOKUP($C2064,'MSCI Database'!$C:$R,10, FALSE)="","",VLOOKUP($C2064,'MSCI Database'!$C:$R,10, FALSE)),"")</f>
        <v>11413</v>
      </c>
      <c r="Y2064" s="229" t="str">
        <f>IFERROR(IF(VLOOKUP($C2064,'MSCI Database'!$C:$R,11, FALSE)="","",VLOOKUP($C2064,'MSCI Database'!$C:$R,11, FALSE)),"")</f>
        <v>2019</v>
      </c>
      <c r="Z2064" s="229" t="str">
        <f>IFERROR(IF(VLOOKUP($C2064,'MSCI Database'!$C:$R,12, FALSE)="","",VLOOKUP($C2064,'MSCI Database'!$C:$R,12, FALSE)),"")</f>
        <v>E.Segmt-Moderately High</v>
      </c>
      <c r="AA2064" s="229" t="str">
        <f>IFERROR(IF(VLOOKUP($C2064,'MSCI Database'!$C:$R,13, FALSE)="","",VLOOKUP($C2064,'MSCI Database'!$C:$R,13, FALSE)),"")</f>
        <v>Improvements in privacy and cybersecurity policies drive upgrade</v>
      </c>
    </row>
    <row r="2065" spans="1:27" s="130" customFormat="1" ht="15" hidden="1" customHeight="1" outlineLevel="1">
      <c r="A2065" s="130" t="s">
        <v>4997</v>
      </c>
      <c r="B2065" s="130" t="s">
        <v>4998</v>
      </c>
      <c r="C2065" s="130" t="s">
        <v>4999</v>
      </c>
      <c r="D2065" s="130" t="s">
        <v>18678</v>
      </c>
      <c r="E2065" s="130" t="s">
        <v>18689</v>
      </c>
      <c r="F2065" s="215">
        <v>5.2508796460988258E-2</v>
      </c>
      <c r="G2065" s="132" t="str">
        <f ca="1">IFERROR(_xll.BQL($A2065, "cur_mkt_cap(currency=EUR)")/1000000, " ")</f>
        <v xml:space="preserve"> </v>
      </c>
      <c r="M2065" s="308"/>
      <c r="N2065" s="215">
        <f t="shared" si="92"/>
        <v>5.6877959334654372E-4</v>
      </c>
      <c r="O2065" s="172" t="str">
        <f>IFERROR(IF(VLOOKUP($C2065,'MSCI Database'!$C:$R,2, FALSE)="","",VLOOKUP($C2065,'MSCI Database'!$C:$R,2, FALSE)),"")</f>
        <v>Technology Hardware, Storage &amp; Peripherals</v>
      </c>
      <c r="P2065" s="229" t="str">
        <f>IFERROR(IF(VLOOKUP($C2065,'MSCI Database'!$C:$R,3, FALSE)="","",VLOOKUP($C2065,'MSCI Database'!$C:$R,3, FALSE)),"")</f>
        <v>B</v>
      </c>
      <c r="Q2065" s="229" t="str">
        <f>IFERROR(IF(VLOOKUP($C2065,'MSCI Database'!$C:$R,4, FALSE)="","",VLOOKUP($C2065,'MSCI Database'!$C:$R,4, FALSE)),"")</f>
        <v>0</v>
      </c>
      <c r="R2065" s="229">
        <f>IFERROR(IF(VLOOKUP($C2065,'MSCI Database'!$C:$R,5, FALSE)="","",VLOOKUP($C2065,'MSCI Database'!$C:$R,5, FALSE)),"")</f>
        <v>1.9</v>
      </c>
      <c r="S2065" s="229">
        <f>IFERROR(IF(VLOOKUP($C2065,'MSCI Database'!$C:$R,6, FALSE)="","",VLOOKUP($C2065,'MSCI Database'!$C:$R,6, FALSE)),"")</f>
        <v>2.7</v>
      </c>
      <c r="T2065" s="229">
        <f>IFERROR(IF(VLOOKUP($C2065,'MSCI Database'!$C:$R,7, FALSE)="","",VLOOKUP($C2065,'MSCI Database'!$C:$R,7, FALSE)),"")</f>
        <v>4.4000000000000004</v>
      </c>
      <c r="U2065" s="229">
        <f>IFERROR(IF(VLOOKUP($C2065,'MSCI Database'!$C:$R,8, FALSE)="","",VLOOKUP($C2065,'MSCI Database'!$C:$R,8, FALSE)),"")</f>
        <v>2.1</v>
      </c>
      <c r="V2065" s="229">
        <f>IFERROR(IF(VLOOKUP($C2065,'MSCI Database'!$C:$R,9, FALSE)="","",VLOOKUP($C2065,'MSCI Database'!$C:$R,9, FALSE)),"")</f>
        <v>3.2</v>
      </c>
      <c r="W2065" s="215">
        <f t="shared" ca="1" si="93"/>
        <v>0</v>
      </c>
      <c r="X2065" s="276">
        <f>IFERROR(IF(VLOOKUP($C2065,'MSCI Database'!$C:$R,10, FALSE)="","",VLOOKUP($C2065,'MSCI Database'!$C:$R,10, FALSE)),"")</f>
        <v>22781</v>
      </c>
      <c r="Y2065" s="229" t="str">
        <f>IFERROR(IF(VLOOKUP($C2065,'MSCI Database'!$C:$R,11, FALSE)="","",VLOOKUP($C2065,'MSCI Database'!$C:$R,11, FALSE)),"")</f>
        <v>2019</v>
      </c>
      <c r="Z2065" s="229" t="str">
        <f>IFERROR(IF(VLOOKUP($C2065,'MSCI Database'!$C:$R,12, FALSE)="","",VLOOKUP($C2065,'MSCI Database'!$C:$R,12, FALSE)),"")</f>
        <v>Reported</v>
      </c>
      <c r="AA2065" s="229" t="str">
        <f>IFERROR(IF(VLOOKUP($C2065,'MSCI Database'!$C:$R,13, FALSE)="","",VLOOKUP($C2065,'MSCI Database'!$C:$R,13, FALSE)),"")</f>
        <v>Supply chain risks persist amidst soaring revenues and supply chain related controversy</v>
      </c>
    </row>
    <row r="2066" spans="1:27" s="130" customFormat="1" ht="15" hidden="1" customHeight="1" outlineLevel="1">
      <c r="A2066" s="130" t="s">
        <v>6716</v>
      </c>
      <c r="B2066" s="130" t="s">
        <v>6717</v>
      </c>
      <c r="C2066" s="130" t="s">
        <v>6718</v>
      </c>
      <c r="D2066" s="130" t="s">
        <v>12128</v>
      </c>
      <c r="E2066" s="130" t="s">
        <v>18690</v>
      </c>
      <c r="F2066" s="215">
        <v>0.39158329686521731</v>
      </c>
      <c r="G2066" s="132" t="str">
        <f ca="1">IFERROR(_xll.BQL($A2066, "cur_mkt_cap(currency=EUR)")/1000000, " ")</f>
        <v xml:space="preserve"> </v>
      </c>
      <c r="M2066" s="308"/>
      <c r="N2066" s="215">
        <f t="shared" si="92"/>
        <v>4.2416624139875658E-3</v>
      </c>
      <c r="O2066" s="172" t="str">
        <f>IFERROR(IF(VLOOKUP($C2066,'MSCI Database'!$C:$R,2, FALSE)="","",VLOOKUP($C2066,'MSCI Database'!$C:$R,2, FALSE)),"")</f>
        <v>Media &amp; Entertainment</v>
      </c>
      <c r="P2066" s="229" t="str">
        <f>IFERROR(IF(VLOOKUP($C2066,'MSCI Database'!$C:$R,3, FALSE)="","",VLOOKUP($C2066,'MSCI Database'!$C:$R,3, FALSE)),"")</f>
        <v>BB</v>
      </c>
      <c r="Q2066" s="229" t="str">
        <f>IFERROR(IF(VLOOKUP($C2066,'MSCI Database'!$C:$R,4, FALSE)="","",VLOOKUP($C2066,'MSCI Database'!$C:$R,4, FALSE)),"")</f>
        <v>0</v>
      </c>
      <c r="R2066" s="229">
        <f>IFERROR(IF(VLOOKUP($C2066,'MSCI Database'!$C:$R,5, FALSE)="","",VLOOKUP($C2066,'MSCI Database'!$C:$R,5, FALSE)),"")</f>
        <v>3.3</v>
      </c>
      <c r="S2066" s="229">
        <f>IFERROR(IF(VLOOKUP($C2066,'MSCI Database'!$C:$R,6, FALSE)="","",VLOOKUP($C2066,'MSCI Database'!$C:$R,6, FALSE)),"")</f>
        <v>10</v>
      </c>
      <c r="T2066" s="229">
        <f>IFERROR(IF(VLOOKUP($C2066,'MSCI Database'!$C:$R,7, FALSE)="","",VLOOKUP($C2066,'MSCI Database'!$C:$R,7, FALSE)),"")</f>
        <v>3.9</v>
      </c>
      <c r="U2066" s="229">
        <f>IFERROR(IF(VLOOKUP($C2066,'MSCI Database'!$C:$R,8, FALSE)="","",VLOOKUP($C2066,'MSCI Database'!$C:$R,8, FALSE)),"")</f>
        <v>3.6</v>
      </c>
      <c r="V2066" s="229">
        <f>IFERROR(IF(VLOOKUP($C2066,'MSCI Database'!$C:$R,9, FALSE)="","",VLOOKUP($C2066,'MSCI Database'!$C:$R,9, FALSE)),"")</f>
        <v>4.0999999999999996</v>
      </c>
      <c r="W2066" s="215">
        <f t="shared" ca="1" si="93"/>
        <v>0</v>
      </c>
      <c r="X2066" s="276">
        <f>IFERROR(IF(VLOOKUP($C2066,'MSCI Database'!$C:$R,10, FALSE)="","",VLOOKUP($C2066,'MSCI Database'!$C:$R,10, FALSE)),"")</f>
        <v>2067172</v>
      </c>
      <c r="Y2066" s="229" t="str">
        <f>IFERROR(IF(VLOOKUP($C2066,'MSCI Database'!$C:$R,11, FALSE)="","",VLOOKUP($C2066,'MSCI Database'!$C:$R,11, FALSE)),"")</f>
        <v>2019</v>
      </c>
      <c r="Z2066" s="229" t="str">
        <f>IFERROR(IF(VLOOKUP($C2066,'MSCI Database'!$C:$R,12, FALSE)="","",VLOOKUP($C2066,'MSCI Database'!$C:$R,12, FALSE)),"")</f>
        <v>Reported</v>
      </c>
      <c r="AA2066" s="229" t="str">
        <f>IFERROR(IF(VLOOKUP($C2066,'MSCI Database'!$C:$R,13, FALSE)="","",VLOOKUP($C2066,'MSCI Database'!$C:$R,13, FALSE)),"")</f>
        <v>Limited retention strategies as workforce management complexities persist</v>
      </c>
    </row>
    <row r="2067" spans="1:27" s="130" customFormat="1" ht="15" hidden="1" customHeight="1" outlineLevel="1">
      <c r="A2067" s="130" t="s">
        <v>8250</v>
      </c>
      <c r="B2067" s="130" t="s">
        <v>8251</v>
      </c>
      <c r="C2067" s="130" t="s">
        <v>8252</v>
      </c>
      <c r="D2067" s="130" t="s">
        <v>12128</v>
      </c>
      <c r="E2067" s="130" t="s">
        <v>18690</v>
      </c>
      <c r="F2067" s="215">
        <v>0.38162350772957643</v>
      </c>
      <c r="G2067" s="132" t="str">
        <f ca="1">IFERROR(_xll.BQL($A2067, "cur_mkt_cap(currency=EUR)")/1000000, " ")</f>
        <v xml:space="preserve"> </v>
      </c>
      <c r="M2067" s="308"/>
      <c r="N2067" s="215">
        <f t="shared" si="92"/>
        <v>4.1337771605406328E-3</v>
      </c>
      <c r="O2067" s="172" t="str">
        <f>IFERROR(IF(VLOOKUP($C2067,'MSCI Database'!$C:$R,2, FALSE)="","",VLOOKUP($C2067,'MSCI Database'!$C:$R,2, FALSE)),"")</f>
        <v>Telecommunication Services</v>
      </c>
      <c r="P2067" s="229" t="str">
        <f>IFERROR(IF(VLOOKUP($C2067,'MSCI Database'!$C:$R,3, FALSE)="","",VLOOKUP($C2067,'MSCI Database'!$C:$R,3, FALSE)),"")</f>
        <v>BBB</v>
      </c>
      <c r="Q2067" s="229" t="str">
        <f>IFERROR(IF(VLOOKUP($C2067,'MSCI Database'!$C:$R,4, FALSE)="","",VLOOKUP($C2067,'MSCI Database'!$C:$R,4, FALSE)),"")</f>
        <v>0</v>
      </c>
      <c r="R2067" s="229">
        <f>IFERROR(IF(VLOOKUP($C2067,'MSCI Database'!$C:$R,5, FALSE)="","",VLOOKUP($C2067,'MSCI Database'!$C:$R,5, FALSE)),"")</f>
        <v>5.3</v>
      </c>
      <c r="S2067" s="229">
        <f>IFERROR(IF(VLOOKUP($C2067,'MSCI Database'!$C:$R,6, FALSE)="","",VLOOKUP($C2067,'MSCI Database'!$C:$R,6, FALSE)),"")</f>
        <v>10</v>
      </c>
      <c r="T2067" s="229">
        <f>IFERROR(IF(VLOOKUP($C2067,'MSCI Database'!$C:$R,7, FALSE)="","",VLOOKUP($C2067,'MSCI Database'!$C:$R,7, FALSE)),"")</f>
        <v>4.5999999999999996</v>
      </c>
      <c r="U2067" s="229">
        <f>IFERROR(IF(VLOOKUP($C2067,'MSCI Database'!$C:$R,8, FALSE)="","",VLOOKUP($C2067,'MSCI Database'!$C:$R,8, FALSE)),"")</f>
        <v>5.2</v>
      </c>
      <c r="V2067" s="229">
        <f>IFERROR(IF(VLOOKUP($C2067,'MSCI Database'!$C:$R,9, FALSE)="","",VLOOKUP($C2067,'MSCI Database'!$C:$R,9, FALSE)),"")</f>
        <v>5.0999999999999996</v>
      </c>
      <c r="W2067" s="215">
        <f t="shared" ca="1" si="93"/>
        <v>0</v>
      </c>
      <c r="X2067" s="276">
        <f>IFERROR(IF(VLOOKUP($C2067,'MSCI Database'!$C:$R,10, FALSE)="","",VLOOKUP($C2067,'MSCI Database'!$C:$R,10, FALSE)),"")</f>
        <v>4365627</v>
      </c>
      <c r="Y2067" s="229" t="str">
        <f>IFERROR(IF(VLOOKUP($C2067,'MSCI Database'!$C:$R,11, FALSE)="","",VLOOKUP($C2067,'MSCI Database'!$C:$R,11, FALSE)),"")</f>
        <v>2019</v>
      </c>
      <c r="Z2067" s="229" t="str">
        <f>IFERROR(IF(VLOOKUP($C2067,'MSCI Database'!$C:$R,12, FALSE)="","",VLOOKUP($C2067,'MSCI Database'!$C:$R,12, FALSE)),"")</f>
        <v>Reported</v>
      </c>
      <c r="AA2067" s="229" t="str">
        <f>IFERROR(IF(VLOOKUP($C2067,'MSCI Database'!$C:$R,13, FALSE)="","",VLOOKUP($C2067,'MSCI Database'!$C:$R,13, FALSE)),"")</f>
        <v>Workforce management and consumer data privacy challenges persist</v>
      </c>
    </row>
    <row r="2068" spans="1:27" s="130" customFormat="1" ht="15" hidden="1" customHeight="1" outlineLevel="1">
      <c r="A2068" s="130" t="s">
        <v>8482</v>
      </c>
      <c r="B2068" s="130" t="s">
        <v>8483</v>
      </c>
      <c r="C2068" s="130" t="s">
        <v>8484</v>
      </c>
      <c r="D2068" s="130" t="s">
        <v>18703</v>
      </c>
      <c r="E2068" s="130" t="s">
        <v>18684</v>
      </c>
      <c r="F2068" s="215">
        <v>2.5723701145044849E-2</v>
      </c>
      <c r="G2068" s="132" t="str">
        <f ca="1">IFERROR(_xll.BQL($A2068, "cur_mkt_cap(currency=EUR)")/1000000, " ")</f>
        <v xml:space="preserve"> </v>
      </c>
      <c r="M2068" s="308"/>
      <c r="N2068" s="215">
        <f t="shared" si="92"/>
        <v>2.7864124228246047E-4</v>
      </c>
      <c r="O2068" s="172" t="str">
        <f>IFERROR(IF(VLOOKUP($C2068,'MSCI Database'!$C:$R,2, FALSE)="","",VLOOKUP($C2068,'MSCI Database'!$C:$R,2, FALSE)),"")</f>
        <v>Metals and Mining - Precious Metals</v>
      </c>
      <c r="P2068" s="229" t="str">
        <f>IFERROR(IF(VLOOKUP($C2068,'MSCI Database'!$C:$R,3, FALSE)="","",VLOOKUP($C2068,'MSCI Database'!$C:$R,3, FALSE)),"")</f>
        <v>BBB</v>
      </c>
      <c r="Q2068" s="229" t="str">
        <f>IFERROR(IF(VLOOKUP($C2068,'MSCI Database'!$C:$R,4, FALSE)="","",VLOOKUP($C2068,'MSCI Database'!$C:$R,4, FALSE)),"")</f>
        <v>1</v>
      </c>
      <c r="R2068" s="229">
        <f>IFERROR(IF(VLOOKUP($C2068,'MSCI Database'!$C:$R,5, FALSE)="","",VLOOKUP($C2068,'MSCI Database'!$C:$R,5, FALSE)),"")</f>
        <v>5.7</v>
      </c>
      <c r="S2068" s="229">
        <f>IFERROR(IF(VLOOKUP($C2068,'MSCI Database'!$C:$R,6, FALSE)="","",VLOOKUP($C2068,'MSCI Database'!$C:$R,6, FALSE)),"")</f>
        <v>3</v>
      </c>
      <c r="T2068" s="229">
        <f>IFERROR(IF(VLOOKUP($C2068,'MSCI Database'!$C:$R,7, FALSE)="","",VLOOKUP($C2068,'MSCI Database'!$C:$R,7, FALSE)),"")</f>
        <v>3.9</v>
      </c>
      <c r="U2068" s="229">
        <f>IFERROR(IF(VLOOKUP($C2068,'MSCI Database'!$C:$R,8, FALSE)="","",VLOOKUP($C2068,'MSCI Database'!$C:$R,8, FALSE)),"")</f>
        <v>6.9</v>
      </c>
      <c r="V2068" s="229">
        <f>IFERROR(IF(VLOOKUP($C2068,'MSCI Database'!$C:$R,9, FALSE)="","",VLOOKUP($C2068,'MSCI Database'!$C:$R,9, FALSE)),"")</f>
        <v>4.5999999999999996</v>
      </c>
      <c r="W2068" s="215">
        <f t="shared" ca="1" si="93"/>
        <v>0</v>
      </c>
      <c r="X2068" s="276">
        <f>IFERROR(IF(VLOOKUP($C2068,'MSCI Database'!$C:$R,10, FALSE)="","",VLOOKUP($C2068,'MSCI Database'!$C:$R,10, FALSE)),"")</f>
        <v>3829655</v>
      </c>
      <c r="Y2068" s="229" t="str">
        <f>IFERROR(IF(VLOOKUP($C2068,'MSCI Database'!$C:$R,11, FALSE)="","",VLOOKUP($C2068,'MSCI Database'!$C:$R,11, FALSE)),"")</f>
        <v>2019</v>
      </c>
      <c r="Z2068" s="229" t="str">
        <f>IFERROR(IF(VLOOKUP($C2068,'MSCI Database'!$C:$R,12, FALSE)="","",VLOOKUP($C2068,'MSCI Database'!$C:$R,12, FALSE)),"")</f>
        <v>Reported</v>
      </c>
      <c r="AA2068" s="229" t="str">
        <f>IFERROR(IF(VLOOKUP($C2068,'MSCI Database'!$C:$R,13, FALSE)="","",VLOOKUP($C2068,'MSCI Database'!$C:$R,13, FALSE)),"")</f>
        <v>Strong governance framework, potential layoffs curbed by improved metal prices</v>
      </c>
    </row>
    <row r="2069" spans="1:27" s="130" customFormat="1" ht="15" hidden="1" customHeight="1" outlineLevel="1">
      <c r="A2069" s="130" t="s">
        <v>5686</v>
      </c>
      <c r="B2069" s="130" t="s">
        <v>5687</v>
      </c>
      <c r="C2069" s="130" t="s">
        <v>5688</v>
      </c>
      <c r="D2069" s="130" t="s">
        <v>18677</v>
      </c>
      <c r="E2069" s="130" t="s">
        <v>18689</v>
      </c>
      <c r="F2069" s="215">
        <v>4.2765577944765931E-2</v>
      </c>
      <c r="G2069" s="132" t="str">
        <f ca="1">IFERROR(_xll.BQL($A2069, "cur_mkt_cap(currency=EUR)")/1000000, " ")</f>
        <v xml:space="preserve"> </v>
      </c>
      <c r="M2069" s="308"/>
      <c r="N2069" s="215">
        <f t="shared" si="92"/>
        <v>4.6324025062592503E-4</v>
      </c>
      <c r="O2069" s="172" t="str">
        <f>IFERROR(IF(VLOOKUP($C2069,'MSCI Database'!$C:$R,2, FALSE)="","",VLOOKUP($C2069,'MSCI Database'!$C:$R,2, FALSE)),"")</f>
        <v>Electronic Equipment, Instruments &amp; Components</v>
      </c>
      <c r="P2069" s="229" t="str">
        <f>IFERROR(IF(VLOOKUP($C2069,'MSCI Database'!$C:$R,3, FALSE)="","",VLOOKUP($C2069,'MSCI Database'!$C:$R,3, FALSE)),"")</f>
        <v>BBB</v>
      </c>
      <c r="Q2069" s="229" t="str">
        <f>IFERROR(IF(VLOOKUP($C2069,'MSCI Database'!$C:$R,4, FALSE)="","",VLOOKUP($C2069,'MSCI Database'!$C:$R,4, FALSE)),"")</f>
        <v>-1</v>
      </c>
      <c r="R2069" s="229">
        <f>IFERROR(IF(VLOOKUP($C2069,'MSCI Database'!$C:$R,5, FALSE)="","",VLOOKUP($C2069,'MSCI Database'!$C:$R,5, FALSE)),"")</f>
        <v>5.4</v>
      </c>
      <c r="S2069" s="229">
        <f>IFERROR(IF(VLOOKUP($C2069,'MSCI Database'!$C:$R,6, FALSE)="","",VLOOKUP($C2069,'MSCI Database'!$C:$R,6, FALSE)),"")</f>
        <v>3.7</v>
      </c>
      <c r="T2069" s="229">
        <f>IFERROR(IF(VLOOKUP($C2069,'MSCI Database'!$C:$R,7, FALSE)="","",VLOOKUP($C2069,'MSCI Database'!$C:$R,7, FALSE)),"")</f>
        <v>5.2</v>
      </c>
      <c r="U2069" s="229">
        <f>IFERROR(IF(VLOOKUP($C2069,'MSCI Database'!$C:$R,8, FALSE)="","",VLOOKUP($C2069,'MSCI Database'!$C:$R,8, FALSE)),"")</f>
        <v>4.9000000000000004</v>
      </c>
      <c r="V2069" s="229">
        <f>IFERROR(IF(VLOOKUP($C2069,'MSCI Database'!$C:$R,9, FALSE)="","",VLOOKUP($C2069,'MSCI Database'!$C:$R,9, FALSE)),"")</f>
        <v>4.8</v>
      </c>
      <c r="W2069" s="215">
        <f t="shared" ca="1" si="93"/>
        <v>0</v>
      </c>
      <c r="X2069" s="276">
        <f>IFERROR(IF(VLOOKUP($C2069,'MSCI Database'!$C:$R,10, FALSE)="","",VLOOKUP($C2069,'MSCI Database'!$C:$R,10, FALSE)),"")</f>
        <v>120393</v>
      </c>
      <c r="Y2069" s="229" t="str">
        <f>IFERROR(IF(VLOOKUP($C2069,'MSCI Database'!$C:$R,11, FALSE)="","",VLOOKUP($C2069,'MSCI Database'!$C:$R,11, FALSE)),"")</f>
        <v>2019</v>
      </c>
      <c r="Z2069" s="229" t="str">
        <f>IFERROR(IF(VLOOKUP($C2069,'MSCI Database'!$C:$R,12, FALSE)="","",VLOOKUP($C2069,'MSCI Database'!$C:$R,12, FALSE)),"")</f>
        <v>E.Segmt-Moderate</v>
      </c>
      <c r="AA2069" s="229" t="str">
        <f>IFERROR(IF(VLOOKUP($C2069,'MSCI Database'!$C:$R,13, FALSE)="","",VLOOKUP($C2069,'MSCI Database'!$C:$R,13, FALSE)),"")</f>
        <v>Overall corporate governance practices lag its Swedish peers</v>
      </c>
    </row>
    <row r="2070" spans="1:27" s="130" customFormat="1" ht="15" hidden="1" customHeight="1" outlineLevel="1">
      <c r="A2070" s="130" t="s">
        <v>7626</v>
      </c>
      <c r="B2070" s="130" t="s">
        <v>7627</v>
      </c>
      <c r="C2070" s="130" t="s">
        <v>7628</v>
      </c>
      <c r="D2070" s="130" t="s">
        <v>12128</v>
      </c>
      <c r="E2070" s="130" t="s">
        <v>18690</v>
      </c>
      <c r="F2070" s="215">
        <v>0.37691750255955309</v>
      </c>
      <c r="G2070" s="132" t="str">
        <f ca="1">IFERROR(_xll.BQL($A2070, "cur_mkt_cap(currency=EUR)")/1000000, " ")</f>
        <v xml:space="preserve"> </v>
      </c>
      <c r="M2070" s="308"/>
      <c r="N2070" s="215">
        <f t="shared" si="92"/>
        <v>4.0828013262557764E-3</v>
      </c>
      <c r="O2070" s="172" t="str">
        <f>IFERROR(IF(VLOOKUP($C2070,'MSCI Database'!$C:$R,2, FALSE)="","",VLOOKUP($C2070,'MSCI Database'!$C:$R,2, FALSE)),"")</f>
        <v>Media &amp; Entertainment</v>
      </c>
      <c r="P2070" s="229" t="str">
        <f>IFERROR(IF(VLOOKUP($C2070,'MSCI Database'!$C:$R,3, FALSE)="","",VLOOKUP($C2070,'MSCI Database'!$C:$R,3, FALSE)),"")</f>
        <v>BB</v>
      </c>
      <c r="Q2070" s="229" t="str">
        <f>IFERROR(IF(VLOOKUP($C2070,'MSCI Database'!$C:$R,4, FALSE)="","",VLOOKUP($C2070,'MSCI Database'!$C:$R,4, FALSE)),"")</f>
        <v>1</v>
      </c>
      <c r="R2070" s="229">
        <f>IFERROR(IF(VLOOKUP($C2070,'MSCI Database'!$C:$R,5, FALSE)="","",VLOOKUP($C2070,'MSCI Database'!$C:$R,5, FALSE)),"")</f>
        <v>2.9</v>
      </c>
      <c r="S2070" s="229">
        <f>IFERROR(IF(VLOOKUP($C2070,'MSCI Database'!$C:$R,6, FALSE)="","",VLOOKUP($C2070,'MSCI Database'!$C:$R,6, FALSE)),"")</f>
        <v>8.3000000000000007</v>
      </c>
      <c r="T2070" s="229">
        <f>IFERROR(IF(VLOOKUP($C2070,'MSCI Database'!$C:$R,7, FALSE)="","",VLOOKUP($C2070,'MSCI Database'!$C:$R,7, FALSE)),"")</f>
        <v>4.4000000000000004</v>
      </c>
      <c r="U2070" s="229">
        <f>IFERROR(IF(VLOOKUP($C2070,'MSCI Database'!$C:$R,8, FALSE)="","",VLOOKUP($C2070,'MSCI Database'!$C:$R,8, FALSE)),"")</f>
        <v>1.9</v>
      </c>
      <c r="V2070" s="229">
        <f>IFERROR(IF(VLOOKUP($C2070,'MSCI Database'!$C:$R,9, FALSE)="","",VLOOKUP($C2070,'MSCI Database'!$C:$R,9, FALSE)),"")</f>
        <v>3.4</v>
      </c>
      <c r="W2070" s="215">
        <f t="shared" ca="1" si="93"/>
        <v>0</v>
      </c>
      <c r="X2070" s="276">
        <f>IFERROR(IF(VLOOKUP($C2070,'MSCI Database'!$C:$R,10, FALSE)="","",VLOOKUP($C2070,'MSCI Database'!$C:$R,10, FALSE)),"")</f>
        <v>513587</v>
      </c>
      <c r="Y2070" s="229" t="str">
        <f>IFERROR(IF(VLOOKUP($C2070,'MSCI Database'!$C:$R,11, FALSE)="","",VLOOKUP($C2070,'MSCI Database'!$C:$R,11, FALSE)),"")</f>
        <v>2018</v>
      </c>
      <c r="Z2070" s="229" t="str">
        <f>IFERROR(IF(VLOOKUP($C2070,'MSCI Database'!$C:$R,12, FALSE)="","",VLOOKUP($C2070,'MSCI Database'!$C:$R,12, FALSE)),"")</f>
        <v>E.Segmt-Moderate</v>
      </c>
      <c r="AA2070" s="229" t="str">
        <f>IFERROR(IF(VLOOKUP($C2070,'MSCI Database'!$C:$R,13, FALSE)="","",VLOOKUP($C2070,'MSCI Database'!$C:$R,13, FALSE)),"")</f>
        <v>Board-related changes drive upgrade</v>
      </c>
    </row>
    <row r="2071" spans="1:27" s="130" customFormat="1" ht="15" hidden="1" customHeight="1" outlineLevel="1">
      <c r="A2071" s="130" t="s">
        <v>1998</v>
      </c>
      <c r="B2071" s="130" t="s">
        <v>1999</v>
      </c>
      <c r="C2071" s="130" t="s">
        <v>2000</v>
      </c>
      <c r="D2071" s="130" t="s">
        <v>12127</v>
      </c>
      <c r="E2071" s="130" t="s">
        <v>18673</v>
      </c>
      <c r="F2071" s="215">
        <v>5.9983096367028602E-2</v>
      </c>
      <c r="G2071" s="132" t="str">
        <f ca="1">IFERROR(_xll.BQL($A2071, "cur_mkt_cap(currency=EUR)")/1000000, " ")</f>
        <v xml:space="preserve"> </v>
      </c>
      <c r="M2071" s="308"/>
      <c r="N2071" s="215">
        <f t="shared" si="92"/>
        <v>6.4974182344195667E-4</v>
      </c>
      <c r="O2071" s="172" t="str">
        <f>IFERROR(IF(VLOOKUP($C2071,'MSCI Database'!$C:$R,2, FALSE)="","",VLOOKUP($C2071,'MSCI Database'!$C:$R,2, FALSE)),"")</f>
        <v>Air Freight &amp; Logistics</v>
      </c>
      <c r="P2071" s="229" t="str">
        <f>IFERROR(IF(VLOOKUP($C2071,'MSCI Database'!$C:$R,3, FALSE)="","",VLOOKUP($C2071,'MSCI Database'!$C:$R,3, FALSE)),"")</f>
        <v>A</v>
      </c>
      <c r="Q2071" s="229" t="str">
        <f>IFERROR(IF(VLOOKUP($C2071,'MSCI Database'!$C:$R,4, FALSE)="","",VLOOKUP($C2071,'MSCI Database'!$C:$R,4, FALSE)),"")</f>
        <v>0</v>
      </c>
      <c r="R2071" s="229">
        <f>IFERROR(IF(VLOOKUP($C2071,'MSCI Database'!$C:$R,5, FALSE)="","",VLOOKUP($C2071,'MSCI Database'!$C:$R,5, FALSE)),"")</f>
        <v>6.5</v>
      </c>
      <c r="S2071" s="229">
        <f>IFERROR(IF(VLOOKUP($C2071,'MSCI Database'!$C:$R,6, FALSE)="","",VLOOKUP($C2071,'MSCI Database'!$C:$R,6, FALSE)),"")</f>
        <v>10</v>
      </c>
      <c r="T2071" s="229">
        <f>IFERROR(IF(VLOOKUP($C2071,'MSCI Database'!$C:$R,7, FALSE)="","",VLOOKUP($C2071,'MSCI Database'!$C:$R,7, FALSE)),"")</f>
        <v>2.2999999999999998</v>
      </c>
      <c r="U2071" s="229">
        <f>IFERROR(IF(VLOOKUP($C2071,'MSCI Database'!$C:$R,8, FALSE)="","",VLOOKUP($C2071,'MSCI Database'!$C:$R,8, FALSE)),"")</f>
        <v>6.6</v>
      </c>
      <c r="V2071" s="229">
        <f>IFERROR(IF(VLOOKUP($C2071,'MSCI Database'!$C:$R,9, FALSE)="","",VLOOKUP($C2071,'MSCI Database'!$C:$R,9, FALSE)),"")</f>
        <v>5.8</v>
      </c>
      <c r="W2071" s="215">
        <f t="shared" ca="1" si="93"/>
        <v>0</v>
      </c>
      <c r="X2071" s="276">
        <f>IFERROR(IF(VLOOKUP($C2071,'MSCI Database'!$C:$R,10, FALSE)="","",VLOOKUP($C2071,'MSCI Database'!$C:$R,10, FALSE)),"")</f>
        <v>178000</v>
      </c>
      <c r="Y2071" s="229" t="str">
        <f>IFERROR(IF(VLOOKUP($C2071,'MSCI Database'!$C:$R,11, FALSE)="","",VLOOKUP($C2071,'MSCI Database'!$C:$R,11, FALSE)),"")</f>
        <v>2020</v>
      </c>
      <c r="Z2071" s="229" t="str">
        <f>IFERROR(IF(VLOOKUP($C2071,'MSCI Database'!$C:$R,12, FALSE)="","",VLOOKUP($C2071,'MSCI Database'!$C:$R,12, FALSE)),"")</f>
        <v>Reported</v>
      </c>
      <c r="AA2071" s="229" t="str">
        <f>IFERROR(IF(VLOOKUP($C2071,'MSCI Database'!$C:$R,13, FALSE)="","",VLOOKUP($C2071,'MSCI Database'!$C:$R,13, FALSE)),"")</f>
        <v>Robust governance practices; low exposure to carbon regulatory risk</v>
      </c>
    </row>
    <row r="2072" spans="1:27" s="130" customFormat="1" ht="15" hidden="1" customHeight="1" outlineLevel="1">
      <c r="A2072" s="130" t="s">
        <v>8498</v>
      </c>
      <c r="B2072" s="130" t="s">
        <v>8499</v>
      </c>
      <c r="C2072" s="130" t="s">
        <v>8500</v>
      </c>
      <c r="D2072" s="130" t="s">
        <v>18703</v>
      </c>
      <c r="E2072" s="130" t="s">
        <v>18673</v>
      </c>
      <c r="F2072" s="215">
        <v>2.5634925270735801E-2</v>
      </c>
      <c r="G2072" s="132" t="str">
        <f ca="1">IFERROR(_xll.BQL($A2072, "cur_mkt_cap(currency=EUR)")/1000000, " ")</f>
        <v xml:space="preserve"> </v>
      </c>
      <c r="M2072" s="308"/>
      <c r="N2072" s="215">
        <f t="shared" si="92"/>
        <v>2.7767961472495206E-4</v>
      </c>
      <c r="O2072" s="172" t="str">
        <f>IFERROR(IF(VLOOKUP($C2072,'MSCI Database'!$C:$R,2, FALSE)="","",VLOOKUP($C2072,'MSCI Database'!$C:$R,2, FALSE)),"")</f>
        <v>Industrial Conglomerates</v>
      </c>
      <c r="P2072" s="229" t="str">
        <f>IFERROR(IF(VLOOKUP($C2072,'MSCI Database'!$C:$R,3, FALSE)="","",VLOOKUP($C2072,'MSCI Database'!$C:$R,3, FALSE)),"")</f>
        <v>AA</v>
      </c>
      <c r="Q2072" s="229" t="str">
        <f>IFERROR(IF(VLOOKUP($C2072,'MSCI Database'!$C:$R,4, FALSE)="","",VLOOKUP($C2072,'MSCI Database'!$C:$R,4, FALSE)),"")</f>
        <v>1</v>
      </c>
      <c r="R2072" s="229">
        <f>IFERROR(IF(VLOOKUP($C2072,'MSCI Database'!$C:$R,5, FALSE)="","",VLOOKUP($C2072,'MSCI Database'!$C:$R,5, FALSE)),"")</f>
        <v>8.4</v>
      </c>
      <c r="S2072" s="229">
        <f>IFERROR(IF(VLOOKUP($C2072,'MSCI Database'!$C:$R,6, FALSE)="","",VLOOKUP($C2072,'MSCI Database'!$C:$R,6, FALSE)),"")</f>
        <v>2.7</v>
      </c>
      <c r="T2072" s="229">
        <f>IFERROR(IF(VLOOKUP($C2072,'MSCI Database'!$C:$R,7, FALSE)="","",VLOOKUP($C2072,'MSCI Database'!$C:$R,7, FALSE)),"")</f>
        <v>4</v>
      </c>
      <c r="U2072" s="229">
        <f>IFERROR(IF(VLOOKUP($C2072,'MSCI Database'!$C:$R,8, FALSE)="","",VLOOKUP($C2072,'MSCI Database'!$C:$R,8, FALSE)),"")</f>
        <v>7.1</v>
      </c>
      <c r="V2072" s="229">
        <f>IFERROR(IF(VLOOKUP($C2072,'MSCI Database'!$C:$R,9, FALSE)="","",VLOOKUP($C2072,'MSCI Database'!$C:$R,9, FALSE)),"")</f>
        <v>5.4</v>
      </c>
      <c r="W2072" s="215">
        <f t="shared" ca="1" si="93"/>
        <v>0</v>
      </c>
      <c r="X2072" s="276">
        <f>IFERROR(IF(VLOOKUP($C2072,'MSCI Database'!$C:$R,10, FALSE)="","",VLOOKUP($C2072,'MSCI Database'!$C:$R,10, FALSE)),"")</f>
        <v>293977</v>
      </c>
      <c r="Y2072" s="229" t="str">
        <f>IFERROR(IF(VLOOKUP($C2072,'MSCI Database'!$C:$R,11, FALSE)="","",VLOOKUP($C2072,'MSCI Database'!$C:$R,11, FALSE)),"")</f>
        <v>2019</v>
      </c>
      <c r="Z2072" s="229" t="str">
        <f>IFERROR(IF(VLOOKUP($C2072,'MSCI Database'!$C:$R,12, FALSE)="","",VLOOKUP($C2072,'MSCI Database'!$C:$R,12, FALSE)),"")</f>
        <v>E.CSI</v>
      </c>
      <c r="AA2072" s="229" t="str">
        <f>IFERROR(IF(VLOOKUP($C2072,'MSCI Database'!$C:$R,13, FALSE)="","",VLOOKUP($C2072,'MSCI Database'!$C:$R,13, FALSE)),"")</f>
        <v>Strong ethics controls and board diversity drive upgrade, COVID-19 poses long-term labor challenges</v>
      </c>
    </row>
    <row r="2073" spans="1:27" s="130" customFormat="1" ht="15" hidden="1" customHeight="1" outlineLevel="1">
      <c r="A2073" s="130" t="s">
        <v>2788</v>
      </c>
      <c r="B2073" s="130" t="s">
        <v>2789</v>
      </c>
      <c r="C2073" s="130" t="s">
        <v>2790</v>
      </c>
      <c r="D2073" s="130" t="s">
        <v>18675</v>
      </c>
      <c r="E2073" s="130" t="s">
        <v>18673</v>
      </c>
      <c r="F2073" s="215">
        <v>4.8129579840294118E-2</v>
      </c>
      <c r="G2073" s="132" t="str">
        <f ca="1">IFERROR(_xll.BQL($A2073, "cur_mkt_cap(currency=EUR)")/1000000, " ")</f>
        <v xml:space="preserve"> </v>
      </c>
      <c r="M2073" s="308"/>
      <c r="N2073" s="215">
        <f t="shared" si="92"/>
        <v>5.2134355945181524E-4</v>
      </c>
      <c r="O2073" s="172" t="str">
        <f>IFERROR(IF(VLOOKUP($C2073,'MSCI Database'!$C:$R,2, FALSE)="","",VLOOKUP($C2073,'MSCI Database'!$C:$R,2, FALSE)),"")</f>
        <v>Road &amp; Rail Transport</v>
      </c>
      <c r="P2073" s="229" t="str">
        <f>IFERROR(IF(VLOOKUP($C2073,'MSCI Database'!$C:$R,3, FALSE)="","",VLOOKUP($C2073,'MSCI Database'!$C:$R,3, FALSE)),"")</f>
        <v>AAA</v>
      </c>
      <c r="Q2073" s="229" t="str">
        <f>IFERROR(IF(VLOOKUP($C2073,'MSCI Database'!$C:$R,4, FALSE)="","",VLOOKUP($C2073,'MSCI Database'!$C:$R,4, FALSE)),"")</f>
        <v>0</v>
      </c>
      <c r="R2073" s="229">
        <f>IFERROR(IF(VLOOKUP($C2073,'MSCI Database'!$C:$R,5, FALSE)="","",VLOOKUP($C2073,'MSCI Database'!$C:$R,5, FALSE)),"")</f>
        <v>9.4</v>
      </c>
      <c r="S2073" s="229">
        <f>IFERROR(IF(VLOOKUP($C2073,'MSCI Database'!$C:$R,6, FALSE)="","",VLOOKUP($C2073,'MSCI Database'!$C:$R,6, FALSE)),"")</f>
        <v>6.9</v>
      </c>
      <c r="T2073" s="229">
        <f>IFERROR(IF(VLOOKUP($C2073,'MSCI Database'!$C:$R,7, FALSE)="","",VLOOKUP($C2073,'MSCI Database'!$C:$R,7, FALSE)),"")</f>
        <v>6.3</v>
      </c>
      <c r="U2073" s="229">
        <f>IFERROR(IF(VLOOKUP($C2073,'MSCI Database'!$C:$R,8, FALSE)="","",VLOOKUP($C2073,'MSCI Database'!$C:$R,8, FALSE)),"")</f>
        <v>3.9</v>
      </c>
      <c r="V2073" s="229">
        <f>IFERROR(IF(VLOOKUP($C2073,'MSCI Database'!$C:$R,9, FALSE)="","",VLOOKUP($C2073,'MSCI Database'!$C:$R,9, FALSE)),"")</f>
        <v>5.7</v>
      </c>
      <c r="W2073" s="215">
        <f t="shared" ca="1" si="93"/>
        <v>0</v>
      </c>
      <c r="X2073" s="276">
        <f>IFERROR(IF(VLOOKUP($C2073,'MSCI Database'!$C:$R,10, FALSE)="","",VLOOKUP($C2073,'MSCI Database'!$C:$R,10, FALSE)),"")</f>
        <v>1378646</v>
      </c>
      <c r="Y2073" s="229" t="str">
        <f>IFERROR(IF(VLOOKUP($C2073,'MSCI Database'!$C:$R,11, FALSE)="","",VLOOKUP($C2073,'MSCI Database'!$C:$R,11, FALSE)),"")</f>
        <v>2019</v>
      </c>
      <c r="Z2073" s="229" t="str">
        <f>IFERROR(IF(VLOOKUP($C2073,'MSCI Database'!$C:$R,12, FALSE)="","",VLOOKUP($C2073,'MSCI Database'!$C:$R,12, FALSE)),"")</f>
        <v>Reported</v>
      </c>
      <c r="AA2073" s="229" t="str">
        <f>IFERROR(IF(VLOOKUP($C2073,'MSCI Database'!$C:$R,13, FALSE)="","",VLOOKUP($C2073,'MSCI Database'!$C:$R,13, FALSE)),"")</f>
        <v>Strong safety and labor management programs</v>
      </c>
    </row>
    <row r="2074" spans="1:27" s="130" customFormat="1" ht="15" hidden="1" customHeight="1" outlineLevel="1">
      <c r="A2074" s="130" t="s">
        <v>8516</v>
      </c>
      <c r="B2074" s="130" t="s">
        <v>8517</v>
      </c>
      <c r="C2074" s="130" t="s">
        <v>8518</v>
      </c>
      <c r="D2074" s="130" t="s">
        <v>18703</v>
      </c>
      <c r="E2074" s="130" t="s">
        <v>18674</v>
      </c>
      <c r="F2074" s="215">
        <v>2.5647713180543479E-2</v>
      </c>
      <c r="G2074" s="132" t="str">
        <f ca="1">IFERROR(_xll.BQL($A2074, "cur_mkt_cap(currency=EUR)")/1000000, " ")</f>
        <v xml:space="preserve"> </v>
      </c>
      <c r="M2074" s="308"/>
      <c r="N2074" s="215">
        <f t="shared" si="92"/>
        <v>2.7781813441365923E-4</v>
      </c>
      <c r="O2074" s="172" t="str">
        <f>IFERROR(IF(VLOOKUP($C2074,'MSCI Database'!$C:$R,2, FALSE)="","",VLOOKUP($C2074,'MSCI Database'!$C:$R,2, FALSE)),"")</f>
        <v>Retail - Food &amp; Staples</v>
      </c>
      <c r="P2074" s="229" t="str">
        <f>IFERROR(IF(VLOOKUP($C2074,'MSCI Database'!$C:$R,3, FALSE)="","",VLOOKUP($C2074,'MSCI Database'!$C:$R,3, FALSE)),"")</f>
        <v>BBB</v>
      </c>
      <c r="Q2074" s="229" t="str">
        <f>IFERROR(IF(VLOOKUP($C2074,'MSCI Database'!$C:$R,4, FALSE)="","",VLOOKUP($C2074,'MSCI Database'!$C:$R,4, FALSE)),"")</f>
        <v>0</v>
      </c>
      <c r="R2074" s="229">
        <f>IFERROR(IF(VLOOKUP($C2074,'MSCI Database'!$C:$R,5, FALSE)="","",VLOOKUP($C2074,'MSCI Database'!$C:$R,5, FALSE)),"")</f>
        <v>5.7</v>
      </c>
      <c r="S2074" s="229">
        <f>IFERROR(IF(VLOOKUP($C2074,'MSCI Database'!$C:$R,6, FALSE)="","",VLOOKUP($C2074,'MSCI Database'!$C:$R,6, FALSE)),"")</f>
        <v>2</v>
      </c>
      <c r="T2074" s="229">
        <f>IFERROR(IF(VLOOKUP($C2074,'MSCI Database'!$C:$R,7, FALSE)="","",VLOOKUP($C2074,'MSCI Database'!$C:$R,7, FALSE)),"")</f>
        <v>4.5</v>
      </c>
      <c r="U2074" s="229">
        <f>IFERROR(IF(VLOOKUP($C2074,'MSCI Database'!$C:$R,8, FALSE)="","",VLOOKUP($C2074,'MSCI Database'!$C:$R,8, FALSE)),"")</f>
        <v>6</v>
      </c>
      <c r="V2074" s="229">
        <f>IFERROR(IF(VLOOKUP($C2074,'MSCI Database'!$C:$R,9, FALSE)="","",VLOOKUP($C2074,'MSCI Database'!$C:$R,9, FALSE)),"")</f>
        <v>4.5</v>
      </c>
      <c r="W2074" s="215">
        <f t="shared" ca="1" si="93"/>
        <v>0</v>
      </c>
      <c r="X2074" s="276">
        <f>IFERROR(IF(VLOOKUP($C2074,'MSCI Database'!$C:$R,10, FALSE)="","",VLOOKUP($C2074,'MSCI Database'!$C:$R,10, FALSE)),"")</f>
        <v>354195</v>
      </c>
      <c r="Y2074" s="229" t="str">
        <f>IFERROR(IF(VLOOKUP($C2074,'MSCI Database'!$C:$R,11, FALSE)="","",VLOOKUP($C2074,'MSCI Database'!$C:$R,11, FALSE)),"")</f>
        <v>2020</v>
      </c>
      <c r="Z2074" s="229" t="str">
        <f>IFERROR(IF(VLOOKUP($C2074,'MSCI Database'!$C:$R,12, FALSE)="","",VLOOKUP($C2074,'MSCI Database'!$C:$R,12, FALSE)),"")</f>
        <v>Reported</v>
      </c>
      <c r="AA2074" s="229" t="str">
        <f>IFERROR(IF(VLOOKUP($C2074,'MSCI Database'!$C:$R,13, FALSE)="","",VLOOKUP($C2074,'MSCI Database'!$C:$R,13, FALSE)),"")</f>
        <v>Strong governance practices relative to peers; lagging efforts in expanding healthy food selection</v>
      </c>
    </row>
    <row r="2075" spans="1:27" s="130" customFormat="1" ht="15" hidden="1" customHeight="1" outlineLevel="1">
      <c r="A2075" s="130" t="s">
        <v>6193</v>
      </c>
      <c r="B2075" s="130" t="s">
        <v>6194</v>
      </c>
      <c r="C2075" s="130" t="s">
        <v>6195</v>
      </c>
      <c r="D2075" s="130" t="s">
        <v>12137</v>
      </c>
      <c r="E2075" s="130" t="s">
        <v>18689</v>
      </c>
      <c r="F2075" s="215">
        <v>1.247810432237656E-2</v>
      </c>
      <c r="G2075" s="132" t="str">
        <f ca="1">IFERROR(_xll.BQL($A2075, "cur_mkt_cap(currency=EUR)")/1000000, " ")</f>
        <v xml:space="preserve"> </v>
      </c>
      <c r="M2075" s="308"/>
      <c r="N2075" s="215">
        <f t="shared" si="92"/>
        <v>1.3516385026059521E-4</v>
      </c>
      <c r="O2075" s="172" t="str">
        <f>IFERROR(IF(VLOOKUP($C2075,'MSCI Database'!$C:$R,2, FALSE)="","",VLOOKUP($C2075,'MSCI Database'!$C:$R,2, FALSE)),"")</f>
        <v>Semiconductors &amp; Semiconductor Equipment</v>
      </c>
      <c r="P2075" s="229" t="str">
        <f>IFERROR(IF(VLOOKUP($C2075,'MSCI Database'!$C:$R,3, FALSE)="","",VLOOKUP($C2075,'MSCI Database'!$C:$R,3, FALSE)),"")</f>
        <v>B</v>
      </c>
      <c r="Q2075" s="229" t="str">
        <f>IFERROR(IF(VLOOKUP($C2075,'MSCI Database'!$C:$R,4, FALSE)="","",VLOOKUP($C2075,'MSCI Database'!$C:$R,4, FALSE)),"")</f>
        <v>0</v>
      </c>
      <c r="R2075" s="229">
        <f>IFERROR(IF(VLOOKUP($C2075,'MSCI Database'!$C:$R,5, FALSE)="","",VLOOKUP($C2075,'MSCI Database'!$C:$R,5, FALSE)),"")</f>
        <v>2.4</v>
      </c>
      <c r="S2075" s="229">
        <f>IFERROR(IF(VLOOKUP($C2075,'MSCI Database'!$C:$R,6, FALSE)="","",VLOOKUP($C2075,'MSCI Database'!$C:$R,6, FALSE)),"")</f>
        <v>4</v>
      </c>
      <c r="T2075" s="229">
        <f>IFERROR(IF(VLOOKUP($C2075,'MSCI Database'!$C:$R,7, FALSE)="","",VLOOKUP($C2075,'MSCI Database'!$C:$R,7, FALSE)),"")</f>
        <v>2.7</v>
      </c>
      <c r="U2075" s="229">
        <f>IFERROR(IF(VLOOKUP($C2075,'MSCI Database'!$C:$R,8, FALSE)="","",VLOOKUP($C2075,'MSCI Database'!$C:$R,8, FALSE)),"")</f>
        <v>5.3</v>
      </c>
      <c r="V2075" s="229">
        <f>IFERROR(IF(VLOOKUP($C2075,'MSCI Database'!$C:$R,9, FALSE)="","",VLOOKUP($C2075,'MSCI Database'!$C:$R,9, FALSE)),"")</f>
        <v>4.3</v>
      </c>
      <c r="W2075" s="215">
        <f t="shared" ca="1" si="93"/>
        <v>0</v>
      </c>
      <c r="X2075" s="276">
        <f>IFERROR(IF(VLOOKUP($C2075,'MSCI Database'!$C:$R,10, FALSE)="","",VLOOKUP($C2075,'MSCI Database'!$C:$R,10, FALSE)),"")</f>
        <v>342991</v>
      </c>
      <c r="Y2075" s="229" t="str">
        <f>IFERROR(IF(VLOOKUP($C2075,'MSCI Database'!$C:$R,11, FALSE)="","",VLOOKUP($C2075,'MSCI Database'!$C:$R,11, FALSE)),"")</f>
        <v>2018</v>
      </c>
      <c r="Z2075" s="229" t="str">
        <f>IFERROR(IF(VLOOKUP($C2075,'MSCI Database'!$C:$R,12, FALSE)="","",VLOOKUP($C2075,'MSCI Database'!$C:$R,12, FALSE)),"")</f>
        <v>Reported</v>
      </c>
      <c r="AA2075" s="229" t="str">
        <f>IFERROR(IF(VLOOKUP($C2075,'MSCI Database'!$C:$R,13, FALSE)="","",VLOOKUP($C2075,'MSCI Database'!$C:$R,13, FALSE)),"")</f>
        <v>Limited employee engagement and clean technology initiatives; governance practices on par with peers</v>
      </c>
    </row>
    <row r="2076" spans="1:27" s="130" customFormat="1" ht="15" hidden="1" customHeight="1" outlineLevel="1">
      <c r="A2076" s="130" t="s">
        <v>8460</v>
      </c>
      <c r="B2076" s="130" t="s">
        <v>8461</v>
      </c>
      <c r="C2076" s="130" t="s">
        <v>8462</v>
      </c>
      <c r="D2076" s="130" t="s">
        <v>18703</v>
      </c>
      <c r="E2076" s="130" t="s">
        <v>18684</v>
      </c>
      <c r="F2076" s="215">
        <v>2.551800549759177E-2</v>
      </c>
      <c r="G2076" s="132" t="str">
        <f ca="1">IFERROR(_xll.BQL($A2076, "cur_mkt_cap(currency=EUR)")/1000000, " ")</f>
        <v xml:space="preserve"> </v>
      </c>
      <c r="M2076" s="308"/>
      <c r="N2076" s="215">
        <f t="shared" si="92"/>
        <v>2.764131301451267E-4</v>
      </c>
      <c r="O2076" s="172" t="str">
        <f>IFERROR(IF(VLOOKUP($C2076,'MSCI Database'!$C:$R,2, FALSE)="","",VLOOKUP($C2076,'MSCI Database'!$C:$R,2, FALSE)),"")</f>
        <v>Metals and Mining - Precious Metals</v>
      </c>
      <c r="P2076" s="229" t="str">
        <f>IFERROR(IF(VLOOKUP($C2076,'MSCI Database'!$C:$R,3, FALSE)="","",VLOOKUP($C2076,'MSCI Database'!$C:$R,3, FALSE)),"")</f>
        <v>B</v>
      </c>
      <c r="Q2076" s="229" t="str">
        <f>IFERROR(IF(VLOOKUP($C2076,'MSCI Database'!$C:$R,4, FALSE)="","",VLOOKUP($C2076,'MSCI Database'!$C:$R,4, FALSE)),"")</f>
        <v>0</v>
      </c>
      <c r="R2076" s="229">
        <f>IFERROR(IF(VLOOKUP($C2076,'MSCI Database'!$C:$R,5, FALSE)="","",VLOOKUP($C2076,'MSCI Database'!$C:$R,5, FALSE)),"")</f>
        <v>2.6</v>
      </c>
      <c r="S2076" s="229">
        <f>IFERROR(IF(VLOOKUP($C2076,'MSCI Database'!$C:$R,6, FALSE)="","",VLOOKUP($C2076,'MSCI Database'!$C:$R,6, FALSE)),"")</f>
        <v>2.9</v>
      </c>
      <c r="T2076" s="229">
        <f>IFERROR(IF(VLOOKUP($C2076,'MSCI Database'!$C:$R,7, FALSE)="","",VLOOKUP($C2076,'MSCI Database'!$C:$R,7, FALSE)),"")</f>
        <v>3.4</v>
      </c>
      <c r="U2076" s="229">
        <f>IFERROR(IF(VLOOKUP($C2076,'MSCI Database'!$C:$R,8, FALSE)="","",VLOOKUP($C2076,'MSCI Database'!$C:$R,8, FALSE)),"")</f>
        <v>5.9</v>
      </c>
      <c r="V2076" s="229">
        <f>IFERROR(IF(VLOOKUP($C2076,'MSCI Database'!$C:$R,9, FALSE)="","",VLOOKUP($C2076,'MSCI Database'!$C:$R,9, FALSE)),"")</f>
        <v>4.0999999999999996</v>
      </c>
      <c r="W2076" s="215">
        <f t="shared" ca="1" si="93"/>
        <v>0</v>
      </c>
      <c r="X2076" s="276">
        <f>IFERROR(IF(VLOOKUP($C2076,'MSCI Database'!$C:$R,10, FALSE)="","",VLOOKUP($C2076,'MSCI Database'!$C:$R,10, FALSE)),"")</f>
        <v>2570000</v>
      </c>
      <c r="Y2076" s="229" t="str">
        <f>IFERROR(IF(VLOOKUP($C2076,'MSCI Database'!$C:$R,11, FALSE)="","",VLOOKUP($C2076,'MSCI Database'!$C:$R,11, FALSE)),"")</f>
        <v>2019</v>
      </c>
      <c r="Z2076" s="229" t="str">
        <f>IFERROR(IF(VLOOKUP($C2076,'MSCI Database'!$C:$R,12, FALSE)="","",VLOOKUP($C2076,'MSCI Database'!$C:$R,12, FALSE)),"")</f>
        <v>Reported</v>
      </c>
      <c r="AA2076" s="229" t="str">
        <f>IFERROR(IF(VLOOKUP($C2076,'MSCI Database'!$C:$R,13, FALSE)="","",VLOOKUP($C2076,'MSCI Database'!$C:$R,13, FALSE)),"")</f>
        <v>Business restructuring poses labor-related issues; mine sale may lower exposure to safety risks</v>
      </c>
    </row>
    <row r="2077" spans="1:27" s="130" customFormat="1" ht="15" hidden="1" customHeight="1" outlineLevel="1">
      <c r="A2077" s="130" t="s">
        <v>6986</v>
      </c>
      <c r="B2077" s="130" t="s">
        <v>6987</v>
      </c>
      <c r="C2077" s="130" t="s">
        <v>6988</v>
      </c>
      <c r="D2077" s="130" t="s">
        <v>12128</v>
      </c>
      <c r="E2077" s="130" t="s">
        <v>18707</v>
      </c>
      <c r="F2077" s="215">
        <v>0.37009662791683018</v>
      </c>
      <c r="G2077" s="132" t="str">
        <f ca="1">IFERROR(_xll.BQL($A2077, "cur_mkt_cap(currency=EUR)")/1000000, " ")</f>
        <v xml:space="preserve"> </v>
      </c>
      <c r="M2077" s="308"/>
      <c r="N2077" s="215">
        <f t="shared" si="92"/>
        <v>4.0089170522477433E-3</v>
      </c>
      <c r="O2077" s="172" t="str">
        <f>IFERROR(IF(VLOOKUP($C2077,'MSCI Database'!$C:$R,2, FALSE)="","",VLOOKUP($C2077,'MSCI Database'!$C:$R,2, FALSE)),"")</f>
        <v>Integrated Oil &amp; Gas</v>
      </c>
      <c r="P2077" s="229" t="str">
        <f>IFERROR(IF(VLOOKUP($C2077,'MSCI Database'!$C:$R,3, FALSE)="","",VLOOKUP($C2077,'MSCI Database'!$C:$R,3, FALSE)),"")</f>
        <v>BBB</v>
      </c>
      <c r="Q2077" s="229" t="str">
        <f>IFERROR(IF(VLOOKUP($C2077,'MSCI Database'!$C:$R,4, FALSE)="","",VLOOKUP($C2077,'MSCI Database'!$C:$R,4, FALSE)),"")</f>
        <v>0</v>
      </c>
      <c r="R2077" s="229">
        <f>IFERROR(IF(VLOOKUP($C2077,'MSCI Database'!$C:$R,5, FALSE)="","",VLOOKUP($C2077,'MSCI Database'!$C:$R,5, FALSE)),"")</f>
        <v>4.7</v>
      </c>
      <c r="S2077" s="229">
        <f>IFERROR(IF(VLOOKUP($C2077,'MSCI Database'!$C:$R,6, FALSE)="","",VLOOKUP($C2077,'MSCI Database'!$C:$R,6, FALSE)),"")</f>
        <v>4.5999999999999996</v>
      </c>
      <c r="T2077" s="229">
        <f>IFERROR(IF(VLOOKUP($C2077,'MSCI Database'!$C:$R,7, FALSE)="","",VLOOKUP($C2077,'MSCI Database'!$C:$R,7, FALSE)),"")</f>
        <v>5.8</v>
      </c>
      <c r="U2077" s="229">
        <f>IFERROR(IF(VLOOKUP($C2077,'MSCI Database'!$C:$R,8, FALSE)="","",VLOOKUP($C2077,'MSCI Database'!$C:$R,8, FALSE)),"")</f>
        <v>4.0999999999999996</v>
      </c>
      <c r="V2077" s="229">
        <f>IFERROR(IF(VLOOKUP($C2077,'MSCI Database'!$C:$R,9, FALSE)="","",VLOOKUP($C2077,'MSCI Database'!$C:$R,9, FALSE)),"")</f>
        <v>4.7</v>
      </c>
      <c r="W2077" s="215">
        <f t="shared" ca="1" si="93"/>
        <v>0</v>
      </c>
      <c r="X2077" s="276">
        <f>IFERROR(IF(VLOOKUP($C2077,'MSCI Database'!$C:$R,10, FALSE)="","",VLOOKUP($C2077,'MSCI Database'!$C:$R,10, FALSE)),"")</f>
        <v>126643755</v>
      </c>
      <c r="Y2077" s="229" t="str">
        <f>IFERROR(IF(VLOOKUP($C2077,'MSCI Database'!$C:$R,11, FALSE)="","",VLOOKUP($C2077,'MSCI Database'!$C:$R,11, FALSE)),"")</f>
        <v>2019</v>
      </c>
      <c r="Z2077" s="229" t="str">
        <f>IFERROR(IF(VLOOKUP($C2077,'MSCI Database'!$C:$R,12, FALSE)="","",VLOOKUP($C2077,'MSCI Database'!$C:$R,12, FALSE)),"")</f>
        <v>E.CSI</v>
      </c>
      <c r="AA2077" s="229" t="str">
        <f>IFERROR(IF(VLOOKUP($C2077,'MSCI Database'!$C:$R,13, FALSE)="","",VLOOKUP($C2077,'MSCI Database'!$C:$R,13, FALSE)),"")</f>
        <v>Carbon savings continue; risks related to fire-incidents at refineries and spills persist</v>
      </c>
    </row>
    <row r="2078" spans="1:27" s="130" customFormat="1" ht="15" hidden="1" customHeight="1" outlineLevel="1">
      <c r="A2078" s="130" t="s">
        <v>5774</v>
      </c>
      <c r="B2078" s="130" t="s">
        <v>5775</v>
      </c>
      <c r="C2078" s="130" t="s">
        <v>5776</v>
      </c>
      <c r="D2078" s="130" t="s">
        <v>18677</v>
      </c>
      <c r="E2078" s="130" t="s">
        <v>18673</v>
      </c>
      <c r="F2078" s="215">
        <v>4.1774594601362708E-2</v>
      </c>
      <c r="G2078" s="132" t="str">
        <f ca="1">IFERROR(_xll.BQL($A2078, "cur_mkt_cap(currency=EUR)")/1000000, " ")</f>
        <v xml:space="preserve"> </v>
      </c>
      <c r="M2078" s="308"/>
      <c r="N2078" s="215">
        <f t="shared" si="92"/>
        <v>4.5250583770726577E-4</v>
      </c>
      <c r="O2078" s="172" t="str">
        <f>IFERROR(IF(VLOOKUP($C2078,'MSCI Database'!$C:$R,2, FALSE)="","",VLOOKUP($C2078,'MSCI Database'!$C:$R,2, FALSE)),"")</f>
        <v>Building Products</v>
      </c>
      <c r="P2078" s="229" t="str">
        <f>IFERROR(IF(VLOOKUP($C2078,'MSCI Database'!$C:$R,3, FALSE)="","",VLOOKUP($C2078,'MSCI Database'!$C:$R,3, FALSE)),"")</f>
        <v>AA</v>
      </c>
      <c r="Q2078" s="229" t="str">
        <f>IFERROR(IF(VLOOKUP($C2078,'MSCI Database'!$C:$R,4, FALSE)="","",VLOOKUP($C2078,'MSCI Database'!$C:$R,4, FALSE)),"")</f>
        <v>0</v>
      </c>
      <c r="R2078" s="229">
        <f>IFERROR(IF(VLOOKUP($C2078,'MSCI Database'!$C:$R,5, FALSE)="","",VLOOKUP($C2078,'MSCI Database'!$C:$R,5, FALSE)),"")</f>
        <v>7.9</v>
      </c>
      <c r="S2078" s="229">
        <f>IFERROR(IF(VLOOKUP($C2078,'MSCI Database'!$C:$R,6, FALSE)="","",VLOOKUP($C2078,'MSCI Database'!$C:$R,6, FALSE)),"")</f>
        <v>6.6</v>
      </c>
      <c r="T2078" s="229">
        <f>IFERROR(IF(VLOOKUP($C2078,'MSCI Database'!$C:$R,7, FALSE)="","",VLOOKUP($C2078,'MSCI Database'!$C:$R,7, FALSE)),"")</f>
        <v>5.5</v>
      </c>
      <c r="U2078" s="229">
        <f>IFERROR(IF(VLOOKUP($C2078,'MSCI Database'!$C:$R,8, FALSE)="","",VLOOKUP($C2078,'MSCI Database'!$C:$R,8, FALSE)),"")</f>
        <v>6.5</v>
      </c>
      <c r="V2078" s="229">
        <f>IFERROR(IF(VLOOKUP($C2078,'MSCI Database'!$C:$R,9, FALSE)="","",VLOOKUP($C2078,'MSCI Database'!$C:$R,9, FALSE)),"")</f>
        <v>6.3</v>
      </c>
      <c r="W2078" s="215">
        <f t="shared" ca="1" si="93"/>
        <v>0</v>
      </c>
      <c r="X2078" s="276">
        <f>IFERROR(IF(VLOOKUP($C2078,'MSCI Database'!$C:$R,10, FALSE)="","",VLOOKUP($C2078,'MSCI Database'!$C:$R,10, FALSE)),"")</f>
        <v>289266</v>
      </c>
      <c r="Y2078" s="229" t="str">
        <f>IFERROR(IF(VLOOKUP($C2078,'MSCI Database'!$C:$R,11, FALSE)="","",VLOOKUP($C2078,'MSCI Database'!$C:$R,11, FALSE)),"")</f>
        <v>2019</v>
      </c>
      <c r="Z2078" s="229" t="str">
        <f>IFERROR(IF(VLOOKUP($C2078,'MSCI Database'!$C:$R,12, FALSE)="","",VLOOKUP($C2078,'MSCI Database'!$C:$R,12, FALSE)),"")</f>
        <v>Reported</v>
      </c>
      <c r="AA2078" s="229" t="str">
        <f>IFERROR(IF(VLOOKUP($C2078,'MSCI Database'!$C:$R,13, FALSE)="","",VLOOKUP($C2078,'MSCI Database'!$C:$R,13, FALSE)),"")</f>
        <v>On track to meet emissions reduction targets, but acquisitions may broaden environmental footprint</v>
      </c>
    </row>
    <row r="2079" spans="1:27" s="130" customFormat="1" ht="15" hidden="1" customHeight="1" outlineLevel="1">
      <c r="A2079" s="130" t="s">
        <v>6238</v>
      </c>
      <c r="B2079" s="130" t="s">
        <v>6239</v>
      </c>
      <c r="C2079" s="130" t="s">
        <v>6240</v>
      </c>
      <c r="D2079" s="130" t="s">
        <v>12128</v>
      </c>
      <c r="E2079" s="130" t="s">
        <v>18689</v>
      </c>
      <c r="F2079" s="215">
        <v>0.36778931652231428</v>
      </c>
      <c r="G2079" s="132" t="str">
        <f ca="1">IFERROR(_xll.BQL($A2079, "cur_mkt_cap(currency=EUR)")/1000000, " ")</f>
        <v xml:space="preserve"> </v>
      </c>
      <c r="M2079" s="308"/>
      <c r="N2079" s="215">
        <f t="shared" si="92"/>
        <v>3.9839240658312361E-3</v>
      </c>
      <c r="O2079" s="172" t="str">
        <f>IFERROR(IF(VLOOKUP($C2079,'MSCI Database'!$C:$R,2, FALSE)="","",VLOOKUP($C2079,'MSCI Database'!$C:$R,2, FALSE)),"")</f>
        <v>Software &amp; Services</v>
      </c>
      <c r="P2079" s="229" t="str">
        <f>IFERROR(IF(VLOOKUP($C2079,'MSCI Database'!$C:$R,3, FALSE)="","",VLOOKUP($C2079,'MSCI Database'!$C:$R,3, FALSE)),"")</f>
        <v>AA</v>
      </c>
      <c r="Q2079" s="229" t="str">
        <f>IFERROR(IF(VLOOKUP($C2079,'MSCI Database'!$C:$R,4, FALSE)="","",VLOOKUP($C2079,'MSCI Database'!$C:$R,4, FALSE)),"")</f>
        <v>0</v>
      </c>
      <c r="R2079" s="229">
        <f>IFERROR(IF(VLOOKUP($C2079,'MSCI Database'!$C:$R,5, FALSE)="","",VLOOKUP($C2079,'MSCI Database'!$C:$R,5, FALSE)),"")</f>
        <v>8.5</v>
      </c>
      <c r="S2079" s="229">
        <f>IFERROR(IF(VLOOKUP($C2079,'MSCI Database'!$C:$R,6, FALSE)="","",VLOOKUP($C2079,'MSCI Database'!$C:$R,6, FALSE)),"")</f>
        <v>4.8</v>
      </c>
      <c r="T2079" s="229">
        <f>IFERROR(IF(VLOOKUP($C2079,'MSCI Database'!$C:$R,7, FALSE)="","",VLOOKUP($C2079,'MSCI Database'!$C:$R,7, FALSE)),"")</f>
        <v>6.6</v>
      </c>
      <c r="U2079" s="229">
        <f>IFERROR(IF(VLOOKUP($C2079,'MSCI Database'!$C:$R,8, FALSE)="","",VLOOKUP($C2079,'MSCI Database'!$C:$R,8, FALSE)),"")</f>
        <v>6.4</v>
      </c>
      <c r="V2079" s="229">
        <f>IFERROR(IF(VLOOKUP($C2079,'MSCI Database'!$C:$R,9, FALSE)="","",VLOOKUP($C2079,'MSCI Database'!$C:$R,9, FALSE)),"")</f>
        <v>6.2</v>
      </c>
      <c r="W2079" s="215">
        <f t="shared" ca="1" si="93"/>
        <v>0</v>
      </c>
      <c r="X2079" s="276">
        <f>IFERROR(IF(VLOOKUP($C2079,'MSCI Database'!$C:$R,10, FALSE)="","",VLOOKUP($C2079,'MSCI Database'!$C:$R,10, FALSE)),"")</f>
        <v>67945</v>
      </c>
      <c r="Y2079" s="229" t="str">
        <f>IFERROR(IF(VLOOKUP($C2079,'MSCI Database'!$C:$R,11, FALSE)="","",VLOOKUP($C2079,'MSCI Database'!$C:$R,11, FALSE)),"")</f>
        <v>2019</v>
      </c>
      <c r="Z2079" s="229" t="str">
        <f>IFERROR(IF(VLOOKUP($C2079,'MSCI Database'!$C:$R,12, FALSE)="","",VLOOKUP($C2079,'MSCI Database'!$C:$R,12, FALSE)),"")</f>
        <v>Reported</v>
      </c>
      <c r="AA2079" s="229" t="str">
        <f>IFERROR(IF(VLOOKUP($C2079,'MSCI Database'!$C:$R,13, FALSE)="","",VLOOKUP($C2079,'MSCI Database'!$C:$R,13, FALSE)),"")</f>
        <v>Robust employee management initiatives amid continued business expansion</v>
      </c>
    </row>
    <row r="2080" spans="1:27" s="130" customFormat="1" ht="15" hidden="1" customHeight="1" outlineLevel="1">
      <c r="A2080" s="130" t="s">
        <v>5798</v>
      </c>
      <c r="B2080" s="130" t="s">
        <v>5795</v>
      </c>
      <c r="C2080" s="130" t="s">
        <v>5799</v>
      </c>
      <c r="D2080" s="130" t="s">
        <v>18677</v>
      </c>
      <c r="E2080" s="130" t="s">
        <v>18673</v>
      </c>
      <c r="F2080" s="215">
        <v>4.1152784361475167E-2</v>
      </c>
      <c r="G2080" s="132" t="str">
        <f ca="1">IFERROR(_xll.BQL($A2080, "cur_mkt_cap(currency=EUR)")/1000000, " ")</f>
        <v xml:space="preserve"> </v>
      </c>
      <c r="M2080" s="308"/>
      <c r="N2080" s="215">
        <f t="shared" si="92"/>
        <v>4.4577033814873526E-4</v>
      </c>
      <c r="O2080" s="172" t="str">
        <f>IFERROR(IF(VLOOKUP($C2080,'MSCI Database'!$C:$R,2, FALSE)="","",VLOOKUP($C2080,'MSCI Database'!$C:$R,2, FALSE)),"")</f>
        <v>Industrial Machinery</v>
      </c>
      <c r="P2080" s="229" t="str">
        <f>IFERROR(IF(VLOOKUP($C2080,'MSCI Database'!$C:$R,3, FALSE)="","",VLOOKUP($C2080,'MSCI Database'!$C:$R,3, FALSE)),"")</f>
        <v>AA</v>
      </c>
      <c r="Q2080" s="229" t="str">
        <f>IFERROR(IF(VLOOKUP($C2080,'MSCI Database'!$C:$R,4, FALSE)="","",VLOOKUP($C2080,'MSCI Database'!$C:$R,4, FALSE)),"")</f>
        <v>0</v>
      </c>
      <c r="R2080" s="229">
        <f>IFERROR(IF(VLOOKUP($C2080,'MSCI Database'!$C:$R,5, FALSE)="","",VLOOKUP($C2080,'MSCI Database'!$C:$R,5, FALSE)),"")</f>
        <v>8.1</v>
      </c>
      <c r="S2080" s="229">
        <f>IFERROR(IF(VLOOKUP($C2080,'MSCI Database'!$C:$R,6, FALSE)="","",VLOOKUP($C2080,'MSCI Database'!$C:$R,6, FALSE)),"")</f>
        <v>4.8</v>
      </c>
      <c r="T2080" s="229">
        <f>IFERROR(IF(VLOOKUP($C2080,'MSCI Database'!$C:$R,7, FALSE)="","",VLOOKUP($C2080,'MSCI Database'!$C:$R,7, FALSE)),"")</f>
        <v>4.5</v>
      </c>
      <c r="U2080" s="229">
        <f>IFERROR(IF(VLOOKUP($C2080,'MSCI Database'!$C:$R,8, FALSE)="","",VLOOKUP($C2080,'MSCI Database'!$C:$R,8, FALSE)),"")</f>
        <v>6.8</v>
      </c>
      <c r="V2080" s="229">
        <f>IFERROR(IF(VLOOKUP($C2080,'MSCI Database'!$C:$R,9, FALSE)="","",VLOOKUP($C2080,'MSCI Database'!$C:$R,9, FALSE)),"")</f>
        <v>5.7</v>
      </c>
      <c r="W2080" s="215">
        <f t="shared" ca="1" si="93"/>
        <v>0</v>
      </c>
      <c r="X2080" s="276">
        <f>IFERROR(IF(VLOOKUP($C2080,'MSCI Database'!$C:$R,10, FALSE)="","",VLOOKUP($C2080,'MSCI Database'!$C:$R,10, FALSE)),"")</f>
        <v>120000</v>
      </c>
      <c r="Y2080" s="229" t="str">
        <f>IFERROR(IF(VLOOKUP($C2080,'MSCI Database'!$C:$R,11, FALSE)="","",VLOOKUP($C2080,'MSCI Database'!$C:$R,11, FALSE)),"")</f>
        <v>2019</v>
      </c>
      <c r="Z2080" s="229" t="str">
        <f>IFERROR(IF(VLOOKUP($C2080,'MSCI Database'!$C:$R,12, FALSE)="","",VLOOKUP($C2080,'MSCI Database'!$C:$R,12, FALSE)),"")</f>
        <v>Reported</v>
      </c>
      <c r="AA2080" s="229" t="str">
        <f>IFERROR(IF(VLOOKUP($C2080,'MSCI Database'!$C:$R,13, FALSE)="","",VLOOKUP($C2080,'MSCI Database'!$C:$R,13, FALSE)),"")</f>
        <v>Upholds industry-leading anti-corruption practices</v>
      </c>
    </row>
    <row r="2081" spans="1:27" s="130" customFormat="1" ht="15" hidden="1" customHeight="1" outlineLevel="1">
      <c r="A2081" s="130" t="s">
        <v>5272</v>
      </c>
      <c r="B2081" s="130" t="s">
        <v>5273</v>
      </c>
      <c r="C2081" s="130" t="s">
        <v>5274</v>
      </c>
      <c r="D2081" s="130" t="s">
        <v>18683</v>
      </c>
      <c r="E2081" s="130" t="s">
        <v>18689</v>
      </c>
      <c r="F2081" s="215">
        <v>0.41922885711587321</v>
      </c>
      <c r="G2081" s="132" t="str">
        <f ca="1">IFERROR(_xll.BQL($A2081, "cur_mkt_cap(currency=EUR)")/1000000, " ")</f>
        <v xml:space="preserve"> </v>
      </c>
      <c r="M2081" s="308"/>
      <c r="N2081" s="215">
        <f t="shared" si="92"/>
        <v>4.5411213918540244E-3</v>
      </c>
      <c r="O2081" s="172" t="str">
        <f>IFERROR(IF(VLOOKUP($C2081,'MSCI Database'!$C:$R,2, FALSE)="","",VLOOKUP($C2081,'MSCI Database'!$C:$R,2, FALSE)),"")</f>
        <v>Semiconductors &amp; Semiconductor Equipment</v>
      </c>
      <c r="P2081" s="229" t="str">
        <f>IFERROR(IF(VLOOKUP($C2081,'MSCI Database'!$C:$R,3, FALSE)="","",VLOOKUP($C2081,'MSCI Database'!$C:$R,3, FALSE)),"")</f>
        <v>AAA</v>
      </c>
      <c r="Q2081" s="229" t="str">
        <f>IFERROR(IF(VLOOKUP($C2081,'MSCI Database'!$C:$R,4, FALSE)="","",VLOOKUP($C2081,'MSCI Database'!$C:$R,4, FALSE)),"")</f>
        <v>0</v>
      </c>
      <c r="R2081" s="229">
        <f>IFERROR(IF(VLOOKUP($C2081,'MSCI Database'!$C:$R,5, FALSE)="","",VLOOKUP($C2081,'MSCI Database'!$C:$R,5, FALSE)),"")</f>
        <v>9.6999999999999993</v>
      </c>
      <c r="S2081" s="229">
        <f>IFERROR(IF(VLOOKUP($C2081,'MSCI Database'!$C:$R,6, FALSE)="","",VLOOKUP($C2081,'MSCI Database'!$C:$R,6, FALSE)),"")</f>
        <v>4.5</v>
      </c>
      <c r="T2081" s="229">
        <f>IFERROR(IF(VLOOKUP($C2081,'MSCI Database'!$C:$R,7, FALSE)="","",VLOOKUP($C2081,'MSCI Database'!$C:$R,7, FALSE)),"")</f>
        <v>10</v>
      </c>
      <c r="U2081" s="229">
        <f>IFERROR(IF(VLOOKUP($C2081,'MSCI Database'!$C:$R,8, FALSE)="","",VLOOKUP($C2081,'MSCI Database'!$C:$R,8, FALSE)),"")</f>
        <v>5.3</v>
      </c>
      <c r="V2081" s="229">
        <f>IFERROR(IF(VLOOKUP($C2081,'MSCI Database'!$C:$R,9, FALSE)="","",VLOOKUP($C2081,'MSCI Database'!$C:$R,9, FALSE)),"")</f>
        <v>6.6</v>
      </c>
      <c r="W2081" s="215">
        <f t="shared" ca="1" si="93"/>
        <v>0</v>
      </c>
      <c r="X2081" s="276">
        <f>IFERROR(IF(VLOOKUP($C2081,'MSCI Database'!$C:$R,10, FALSE)="","",VLOOKUP($C2081,'MSCI Database'!$C:$R,10, FALSE)),"")</f>
        <v>155200</v>
      </c>
      <c r="Y2081" s="229" t="str">
        <f>IFERROR(IF(VLOOKUP($C2081,'MSCI Database'!$C:$R,11, FALSE)="","",VLOOKUP($C2081,'MSCI Database'!$C:$R,11, FALSE)),"")</f>
        <v>2020</v>
      </c>
      <c r="Z2081" s="229" t="str">
        <f>IFERROR(IF(VLOOKUP($C2081,'MSCI Database'!$C:$R,12, FALSE)="","",VLOOKUP($C2081,'MSCI Database'!$C:$R,12, FALSE)),"")</f>
        <v>Reported</v>
      </c>
      <c r="AA2081" s="229" t="str">
        <f>IFERROR(IF(VLOOKUP($C2081,'MSCI Database'!$C:$R,13, FALSE)="","",VLOOKUP($C2081,'MSCI Database'!$C:$R,13, FALSE)),"")</f>
        <v>Robust initiatives to manage ESG risks</v>
      </c>
    </row>
    <row r="2082" spans="1:27" s="130" customFormat="1" ht="15" hidden="1" customHeight="1" outlineLevel="1">
      <c r="A2082" s="130" t="s">
        <v>6675</v>
      </c>
      <c r="B2082" s="130" t="s">
        <v>6676</v>
      </c>
      <c r="C2082" s="130" t="s">
        <v>6677</v>
      </c>
      <c r="D2082" s="130" t="s">
        <v>12128</v>
      </c>
      <c r="E2082" s="130" t="s">
        <v>18689</v>
      </c>
      <c r="F2082" s="215">
        <v>0.35312741182568719</v>
      </c>
      <c r="G2082" s="132" t="str">
        <f ca="1">IFERROR(_xll.BQL($A2082, "cur_mkt_cap(currency=EUR)")/1000000, " ")</f>
        <v xml:space="preserve"> </v>
      </c>
      <c r="M2082" s="308"/>
      <c r="N2082" s="215">
        <f t="shared" si="92"/>
        <v>3.8251051106638076E-3</v>
      </c>
      <c r="O2082" s="172" t="str">
        <f>IFERROR(IF(VLOOKUP($C2082,'MSCI Database'!$C:$R,2, FALSE)="","",VLOOKUP($C2082,'MSCI Database'!$C:$R,2, FALSE)),"")</f>
        <v>Technology Hardware, Storage &amp; Peripherals</v>
      </c>
      <c r="P2082" s="229" t="str">
        <f>IFERROR(IF(VLOOKUP($C2082,'MSCI Database'!$C:$R,3, FALSE)="","",VLOOKUP($C2082,'MSCI Database'!$C:$R,3, FALSE)),"")</f>
        <v>AA</v>
      </c>
      <c r="Q2082" s="229" t="str">
        <f>IFERROR(IF(VLOOKUP($C2082,'MSCI Database'!$C:$R,4, FALSE)="","",VLOOKUP($C2082,'MSCI Database'!$C:$R,4, FALSE)),"")</f>
        <v>1</v>
      </c>
      <c r="R2082" s="229">
        <f>IFERROR(IF(VLOOKUP($C2082,'MSCI Database'!$C:$R,5, FALSE)="","",VLOOKUP($C2082,'MSCI Database'!$C:$R,5, FALSE)),"")</f>
        <v>8.5</v>
      </c>
      <c r="S2082" s="229">
        <f>IFERROR(IF(VLOOKUP($C2082,'MSCI Database'!$C:$R,6, FALSE)="","",VLOOKUP($C2082,'MSCI Database'!$C:$R,6, FALSE)),"")</f>
        <v>5.5</v>
      </c>
      <c r="T2082" s="229">
        <f>IFERROR(IF(VLOOKUP($C2082,'MSCI Database'!$C:$R,7, FALSE)="","",VLOOKUP($C2082,'MSCI Database'!$C:$R,7, FALSE)),"")</f>
        <v>5.8</v>
      </c>
      <c r="U2082" s="229">
        <f>IFERROR(IF(VLOOKUP($C2082,'MSCI Database'!$C:$R,8, FALSE)="","",VLOOKUP($C2082,'MSCI Database'!$C:$R,8, FALSE)),"")</f>
        <v>4.9000000000000004</v>
      </c>
      <c r="V2082" s="229">
        <f>IFERROR(IF(VLOOKUP($C2082,'MSCI Database'!$C:$R,9, FALSE)="","",VLOOKUP($C2082,'MSCI Database'!$C:$R,9, FALSE)),"")</f>
        <v>5.5</v>
      </c>
      <c r="W2082" s="215">
        <f t="shared" ca="1" si="93"/>
        <v>0</v>
      </c>
      <c r="X2082" s="276">
        <f>IFERROR(IF(VLOOKUP($C2082,'MSCI Database'!$C:$R,10, FALSE)="","",VLOOKUP($C2082,'MSCI Database'!$C:$R,10, FALSE)),"")</f>
        <v>692271</v>
      </c>
      <c r="Y2082" s="229" t="str">
        <f>IFERROR(IF(VLOOKUP($C2082,'MSCI Database'!$C:$R,11, FALSE)="","",VLOOKUP($C2082,'MSCI Database'!$C:$R,11, FALSE)),"")</f>
        <v>2019</v>
      </c>
      <c r="Z2082" s="229" t="str">
        <f>IFERROR(IF(VLOOKUP($C2082,'MSCI Database'!$C:$R,12, FALSE)="","",VLOOKUP($C2082,'MSCI Database'!$C:$R,12, FALSE)),"")</f>
        <v>Reported</v>
      </c>
      <c r="AA2082" s="229" t="str">
        <f>IFERROR(IF(VLOOKUP($C2082,'MSCI Database'!$C:$R,13, FALSE)="","",VLOOKUP($C2082,'MSCI Database'!$C:$R,13, FALSE)),"")</f>
        <v>Focus on extending beyond hardware, towards software offerings, weighs on the rating</v>
      </c>
    </row>
    <row r="2083" spans="1:27" s="130" customFormat="1" ht="15" hidden="1" customHeight="1" outlineLevel="1">
      <c r="A2083" s="130" t="s">
        <v>2772</v>
      </c>
      <c r="B2083" s="130" t="s">
        <v>2773</v>
      </c>
      <c r="C2083" s="130" t="s">
        <v>2774</v>
      </c>
      <c r="D2083" s="130" t="s">
        <v>18675</v>
      </c>
      <c r="E2083" s="130" t="s">
        <v>18704</v>
      </c>
      <c r="F2083" s="215">
        <v>4.4785096229373572E-2</v>
      </c>
      <c r="G2083" s="132" t="str">
        <f ca="1">IFERROR(_xll.BQL($A2083, "cur_mkt_cap(currency=EUR)")/1000000, " ")</f>
        <v xml:space="preserve"> </v>
      </c>
      <c r="M2083" s="308"/>
      <c r="N2083" s="215">
        <f t="shared" si="92"/>
        <v>4.8511583845297507E-4</v>
      </c>
      <c r="O2083" s="172" t="str">
        <f>IFERROR(IF(VLOOKUP($C2083,'MSCI Database'!$C:$R,2, FALSE)="","",VLOOKUP($C2083,'MSCI Database'!$C:$R,2, FALSE)),"")</f>
        <v>Real Estate Development &amp; Diversified Activities</v>
      </c>
      <c r="P2083" s="229" t="str">
        <f>IFERROR(IF(VLOOKUP($C2083,'MSCI Database'!$C:$R,3, FALSE)="","",VLOOKUP($C2083,'MSCI Database'!$C:$R,3, FALSE)),"")</f>
        <v>BBB</v>
      </c>
      <c r="Q2083" s="229" t="str">
        <f>IFERROR(IF(VLOOKUP($C2083,'MSCI Database'!$C:$R,4, FALSE)="","",VLOOKUP($C2083,'MSCI Database'!$C:$R,4, FALSE)),"")</f>
        <v>0</v>
      </c>
      <c r="R2083" s="229">
        <f>IFERROR(IF(VLOOKUP($C2083,'MSCI Database'!$C:$R,5, FALSE)="","",VLOOKUP($C2083,'MSCI Database'!$C:$R,5, FALSE)),"")</f>
        <v>5.7</v>
      </c>
      <c r="S2083" s="229">
        <f>IFERROR(IF(VLOOKUP($C2083,'MSCI Database'!$C:$R,6, FALSE)="","",VLOOKUP($C2083,'MSCI Database'!$C:$R,6, FALSE)),"")</f>
        <v>6</v>
      </c>
      <c r="T2083" s="229">
        <f>IFERROR(IF(VLOOKUP($C2083,'MSCI Database'!$C:$R,7, FALSE)="","",VLOOKUP($C2083,'MSCI Database'!$C:$R,7, FALSE)),"")</f>
        <v>4.3</v>
      </c>
      <c r="U2083" s="229">
        <f>IFERROR(IF(VLOOKUP($C2083,'MSCI Database'!$C:$R,8, FALSE)="","",VLOOKUP($C2083,'MSCI Database'!$C:$R,8, FALSE)),"")</f>
        <v>4.5999999999999996</v>
      </c>
      <c r="V2083" s="229">
        <f>IFERROR(IF(VLOOKUP($C2083,'MSCI Database'!$C:$R,9, FALSE)="","",VLOOKUP($C2083,'MSCI Database'!$C:$R,9, FALSE)),"")</f>
        <v>4.8</v>
      </c>
      <c r="W2083" s="215">
        <f t="shared" ca="1" si="93"/>
        <v>0</v>
      </c>
      <c r="X2083" s="276">
        <f>IFERROR(IF(VLOOKUP($C2083,'MSCI Database'!$C:$R,10, FALSE)="","",VLOOKUP($C2083,'MSCI Database'!$C:$R,10, FALSE)),"")</f>
        <v>378402</v>
      </c>
      <c r="Y2083" s="229" t="str">
        <f>IFERROR(IF(VLOOKUP($C2083,'MSCI Database'!$C:$R,11, FALSE)="","",VLOOKUP($C2083,'MSCI Database'!$C:$R,11, FALSE)),"")</f>
        <v>2019</v>
      </c>
      <c r="Z2083" s="229" t="str">
        <f>IFERROR(IF(VLOOKUP($C2083,'MSCI Database'!$C:$R,12, FALSE)="","",VLOOKUP($C2083,'MSCI Database'!$C:$R,12, FALSE)),"")</f>
        <v>Reported</v>
      </c>
      <c r="AA2083" s="229" t="str">
        <f>IFERROR(IF(VLOOKUP($C2083,'MSCI Database'!$C:$R,13, FALSE)="","",VLOOKUP($C2083,'MSCI Database'!$C:$R,13, FALSE)),"")</f>
        <v>Defined strategy on harnessing property energy efficiency</v>
      </c>
    </row>
    <row r="2084" spans="1:27" s="130" customFormat="1" ht="15" hidden="1" customHeight="1" outlineLevel="1">
      <c r="A2084" s="130" t="s">
        <v>8494</v>
      </c>
      <c r="B2084" s="130" t="s">
        <v>8495</v>
      </c>
      <c r="C2084" s="130" t="s">
        <v>8496</v>
      </c>
      <c r="D2084" s="130" t="s">
        <v>18703</v>
      </c>
      <c r="E2084" s="130" t="s">
        <v>18688</v>
      </c>
      <c r="F2084" s="215">
        <v>2.3409973770128191E-2</v>
      </c>
      <c r="G2084" s="132" t="str">
        <f ca="1">IFERROR(_xll.BQL($A2084, "cur_mkt_cap(currency=EUR)")/1000000, " ")</f>
        <v xml:space="preserve"> </v>
      </c>
      <c r="M2084" s="308"/>
      <c r="N2084" s="215">
        <f t="shared" si="92"/>
        <v>2.5357875743960953E-4</v>
      </c>
      <c r="O2084" s="172" t="str">
        <f>IFERROR(IF(VLOOKUP($C2084,'MSCI Database'!$C:$R,2, FALSE)="","",VLOOKUP($C2084,'MSCI Database'!$C:$R,2, FALSE)),"")</f>
        <v>Banks</v>
      </c>
      <c r="P2084" s="229" t="str">
        <f>IFERROR(IF(VLOOKUP($C2084,'MSCI Database'!$C:$R,3, FALSE)="","",VLOOKUP($C2084,'MSCI Database'!$C:$R,3, FALSE)),"")</f>
        <v>AA</v>
      </c>
      <c r="Q2084" s="229" t="str">
        <f>IFERROR(IF(VLOOKUP($C2084,'MSCI Database'!$C:$R,4, FALSE)="","",VLOOKUP($C2084,'MSCI Database'!$C:$R,4, FALSE)),"")</f>
        <v>0</v>
      </c>
      <c r="R2084" s="229">
        <f>IFERROR(IF(VLOOKUP($C2084,'MSCI Database'!$C:$R,5, FALSE)="","",VLOOKUP($C2084,'MSCI Database'!$C:$R,5, FALSE)),"")</f>
        <v>7.9</v>
      </c>
      <c r="S2084" s="229">
        <f>IFERROR(IF(VLOOKUP($C2084,'MSCI Database'!$C:$R,6, FALSE)="","",VLOOKUP($C2084,'MSCI Database'!$C:$R,6, FALSE)),"")</f>
        <v>6.4</v>
      </c>
      <c r="T2084" s="229">
        <f>IFERROR(IF(VLOOKUP($C2084,'MSCI Database'!$C:$R,7, FALSE)="","",VLOOKUP($C2084,'MSCI Database'!$C:$R,7, FALSE)),"")</f>
        <v>4.0999999999999996</v>
      </c>
      <c r="U2084" s="229">
        <f>IFERROR(IF(VLOOKUP($C2084,'MSCI Database'!$C:$R,8, FALSE)="","",VLOOKUP($C2084,'MSCI Database'!$C:$R,8, FALSE)),"")</f>
        <v>4.9000000000000004</v>
      </c>
      <c r="V2084" s="229">
        <f>IFERROR(IF(VLOOKUP($C2084,'MSCI Database'!$C:$R,9, FALSE)="","",VLOOKUP($C2084,'MSCI Database'!$C:$R,9, FALSE)),"")</f>
        <v>4.7</v>
      </c>
      <c r="W2084" s="215">
        <f t="shared" ca="1" si="93"/>
        <v>0</v>
      </c>
      <c r="X2084" s="276">
        <f>IFERROR(IF(VLOOKUP($C2084,'MSCI Database'!$C:$R,10, FALSE)="","",VLOOKUP($C2084,'MSCI Database'!$C:$R,10, FALSE)),"")</f>
        <v>206995</v>
      </c>
      <c r="Y2084" s="229" t="str">
        <f>IFERROR(IF(VLOOKUP($C2084,'MSCI Database'!$C:$R,11, FALSE)="","",VLOOKUP($C2084,'MSCI Database'!$C:$R,11, FALSE)),"")</f>
        <v>2019</v>
      </c>
      <c r="Z2084" s="229" t="str">
        <f>IFERROR(IF(VLOOKUP($C2084,'MSCI Database'!$C:$R,12, FALSE)="","",VLOOKUP($C2084,'MSCI Database'!$C:$R,12, FALSE)),"")</f>
        <v>Reported</v>
      </c>
      <c r="AA2084" s="229" t="str">
        <f>IFERROR(IF(VLOOKUP($C2084,'MSCI Database'!$C:$R,13, FALSE)="","",VLOOKUP($C2084,'MSCI Database'!$C:$R,13, FALSE)),"")</f>
        <v>Leads peers in cybersecurity and financial inclusion; risks related to talent management may go up</v>
      </c>
    </row>
    <row r="2085" spans="1:27" s="130" customFormat="1" ht="15" hidden="1" customHeight="1" outlineLevel="1">
      <c r="A2085" s="130" t="s">
        <v>1196</v>
      </c>
      <c r="B2085" s="130" t="s">
        <v>1197</v>
      </c>
      <c r="C2085" s="130" t="s">
        <v>1198</v>
      </c>
      <c r="D2085" s="130" t="s">
        <v>18681</v>
      </c>
      <c r="E2085" s="130" t="s">
        <v>12133</v>
      </c>
      <c r="F2085" s="215">
        <v>0.36702707030794668</v>
      </c>
      <c r="G2085" s="132" t="str">
        <f ca="1">IFERROR(_xll.BQL($A2085, "cur_mkt_cap(currency=EUR)")/1000000, " ")</f>
        <v xml:space="preserve"> </v>
      </c>
      <c r="M2085" s="308"/>
      <c r="N2085" s="215">
        <f t="shared" si="92"/>
        <v>3.9756673522697277E-3</v>
      </c>
      <c r="O2085" s="172" t="str">
        <f>IFERROR(IF(VLOOKUP($C2085,'MSCI Database'!$C:$R,2, FALSE)="","",VLOOKUP($C2085,'MSCI Database'!$C:$R,2, FALSE)),"")</f>
        <v>Pharmaceuticals</v>
      </c>
      <c r="P2085" s="229" t="str">
        <f>IFERROR(IF(VLOOKUP($C2085,'MSCI Database'!$C:$R,3, FALSE)="","",VLOOKUP($C2085,'MSCI Database'!$C:$R,3, FALSE)),"")</f>
        <v>A</v>
      </c>
      <c r="Q2085" s="229" t="str">
        <f>IFERROR(IF(VLOOKUP($C2085,'MSCI Database'!$C:$R,4, FALSE)="","",VLOOKUP($C2085,'MSCI Database'!$C:$R,4, FALSE)),"")</f>
        <v>0</v>
      </c>
      <c r="R2085" s="229">
        <f>IFERROR(IF(VLOOKUP($C2085,'MSCI Database'!$C:$R,5, FALSE)="","",VLOOKUP($C2085,'MSCI Database'!$C:$R,5, FALSE)),"")</f>
        <v>6.8</v>
      </c>
      <c r="S2085" s="229">
        <f>IFERROR(IF(VLOOKUP($C2085,'MSCI Database'!$C:$R,6, FALSE)="","",VLOOKUP($C2085,'MSCI Database'!$C:$R,6, FALSE)),"")</f>
        <v>6.7</v>
      </c>
      <c r="T2085" s="229">
        <f>IFERROR(IF(VLOOKUP($C2085,'MSCI Database'!$C:$R,7, FALSE)="","",VLOOKUP($C2085,'MSCI Database'!$C:$R,7, FALSE)),"")</f>
        <v>4</v>
      </c>
      <c r="U2085" s="229">
        <f>IFERROR(IF(VLOOKUP($C2085,'MSCI Database'!$C:$R,8, FALSE)="","",VLOOKUP($C2085,'MSCI Database'!$C:$R,8, FALSE)),"")</f>
        <v>6.2</v>
      </c>
      <c r="V2085" s="229">
        <f>IFERROR(IF(VLOOKUP($C2085,'MSCI Database'!$C:$R,9, FALSE)="","",VLOOKUP($C2085,'MSCI Database'!$C:$R,9, FALSE)),"")</f>
        <v>5</v>
      </c>
      <c r="W2085" s="215">
        <f t="shared" ca="1" si="93"/>
        <v>0</v>
      </c>
      <c r="X2085" s="276">
        <f>IFERROR(IF(VLOOKUP($C2085,'MSCI Database'!$C:$R,10, FALSE)="","",VLOOKUP($C2085,'MSCI Database'!$C:$R,10, FALSE)),"")</f>
        <v>741749</v>
      </c>
      <c r="Y2085" s="229" t="str">
        <f>IFERROR(IF(VLOOKUP($C2085,'MSCI Database'!$C:$R,11, FALSE)="","",VLOOKUP($C2085,'MSCI Database'!$C:$R,11, FALSE)),"")</f>
        <v>2019</v>
      </c>
      <c r="Z2085" s="229" t="str">
        <f>IFERROR(IF(VLOOKUP($C2085,'MSCI Database'!$C:$R,12, FALSE)="","",VLOOKUP($C2085,'MSCI Database'!$C:$R,12, FALSE)),"")</f>
        <v>E.CSI</v>
      </c>
      <c r="AA2085" s="229" t="str">
        <f>IFERROR(IF(VLOOKUP($C2085,'MSCI Database'!$C:$R,13, FALSE)="","",VLOOKUP($C2085,'MSCI Database'!$C:$R,13, FALSE)),"")</f>
        <v>Robust human capital and governance practices but continues to face product recalls</v>
      </c>
    </row>
    <row r="2086" spans="1:27" s="130" customFormat="1" ht="15" hidden="1" customHeight="1" outlineLevel="1">
      <c r="A2086" s="130" t="s">
        <v>6701</v>
      </c>
      <c r="B2086" s="130" t="s">
        <v>6702</v>
      </c>
      <c r="C2086" s="130" t="s">
        <v>6703</v>
      </c>
      <c r="D2086" s="130" t="s">
        <v>12128</v>
      </c>
      <c r="E2086" s="130" t="s">
        <v>18674</v>
      </c>
      <c r="F2086" s="215">
        <v>0.33735045462992608</v>
      </c>
      <c r="G2086" s="132" t="str">
        <f ca="1">IFERROR(_xll.BQL($A2086, "cur_mkt_cap(currency=EUR)")/1000000, " ")</f>
        <v xml:space="preserve"> </v>
      </c>
      <c r="M2086" s="308"/>
      <c r="N2086" s="215">
        <f t="shared" si="92"/>
        <v>3.6542078152988714E-3</v>
      </c>
      <c r="O2086" s="172" t="str">
        <f>IFERROR(IF(VLOOKUP($C2086,'MSCI Database'!$C:$R,2, FALSE)="","",VLOOKUP($C2086,'MSCI Database'!$C:$R,2, FALSE)),"")</f>
        <v>Beverages</v>
      </c>
      <c r="P2086" s="229" t="str">
        <f>IFERROR(IF(VLOOKUP($C2086,'MSCI Database'!$C:$R,3, FALSE)="","",VLOOKUP($C2086,'MSCI Database'!$C:$R,3, FALSE)),"")</f>
        <v>AA</v>
      </c>
      <c r="Q2086" s="229" t="str">
        <f>IFERROR(IF(VLOOKUP($C2086,'MSCI Database'!$C:$R,4, FALSE)="","",VLOOKUP($C2086,'MSCI Database'!$C:$R,4, FALSE)),"")</f>
        <v>0</v>
      </c>
      <c r="R2086" s="229">
        <f>IFERROR(IF(VLOOKUP($C2086,'MSCI Database'!$C:$R,5, FALSE)="","",VLOOKUP($C2086,'MSCI Database'!$C:$R,5, FALSE)),"")</f>
        <v>8.1</v>
      </c>
      <c r="S2086" s="229">
        <f>IFERROR(IF(VLOOKUP($C2086,'MSCI Database'!$C:$R,6, FALSE)="","",VLOOKUP($C2086,'MSCI Database'!$C:$R,6, FALSE)),"")</f>
        <v>7.3</v>
      </c>
      <c r="T2086" s="229">
        <f>IFERROR(IF(VLOOKUP($C2086,'MSCI Database'!$C:$R,7, FALSE)="","",VLOOKUP($C2086,'MSCI Database'!$C:$R,7, FALSE)),"")</f>
        <v>5.5</v>
      </c>
      <c r="U2086" s="229">
        <f>IFERROR(IF(VLOOKUP($C2086,'MSCI Database'!$C:$R,8, FALSE)="","",VLOOKUP($C2086,'MSCI Database'!$C:$R,8, FALSE)),"")</f>
        <v>4.7</v>
      </c>
      <c r="V2086" s="229">
        <f>IFERROR(IF(VLOOKUP($C2086,'MSCI Database'!$C:$R,9, FALSE)="","",VLOOKUP($C2086,'MSCI Database'!$C:$R,9, FALSE)),"")</f>
        <v>5.9</v>
      </c>
      <c r="W2086" s="215">
        <f t="shared" ca="1" si="93"/>
        <v>0</v>
      </c>
      <c r="X2086" s="276">
        <f>IFERROR(IF(VLOOKUP($C2086,'MSCI Database'!$C:$R,10, FALSE)="","",VLOOKUP($C2086,'MSCI Database'!$C:$R,10, FALSE)),"")</f>
        <v>1555940</v>
      </c>
      <c r="Y2086" s="229" t="str">
        <f>IFERROR(IF(VLOOKUP($C2086,'MSCI Database'!$C:$R,11, FALSE)="","",VLOOKUP($C2086,'MSCI Database'!$C:$R,11, FALSE)),"")</f>
        <v>2019</v>
      </c>
      <c r="Z2086" s="229" t="str">
        <f>IFERROR(IF(VLOOKUP($C2086,'MSCI Database'!$C:$R,12, FALSE)="","",VLOOKUP($C2086,'MSCI Database'!$C:$R,12, FALSE)),"")</f>
        <v>Reported</v>
      </c>
      <c r="AA2086" s="229" t="str">
        <f>IFERROR(IF(VLOOKUP($C2086,'MSCI Database'!$C:$R,13, FALSE)="","",VLOOKUP($C2086,'MSCI Database'!$C:$R,13, FALSE)),"")</f>
        <v>Industry-leading programs across most key issues; lags leading peers in corporate governance</v>
      </c>
    </row>
    <row r="2087" spans="1:27" s="130" customFormat="1" ht="15" hidden="1" customHeight="1" outlineLevel="1">
      <c r="A2087" s="130" t="s">
        <v>4867</v>
      </c>
      <c r="B2087" s="130" t="s">
        <v>4868</v>
      </c>
      <c r="C2087" s="130" t="s">
        <v>4869</v>
      </c>
      <c r="D2087" s="130" t="s">
        <v>18678</v>
      </c>
      <c r="E2087" s="130" t="s">
        <v>18689</v>
      </c>
      <c r="F2087" s="215">
        <v>4.3148475744651367E-2</v>
      </c>
      <c r="G2087" s="132" t="str">
        <f ca="1">IFERROR(_xll.BQL($A2087, "cur_mkt_cap(currency=EUR)")/1000000, " ")</f>
        <v xml:space="preserve"> </v>
      </c>
      <c r="M2087" s="308"/>
      <c r="N2087" s="215">
        <f t="shared" si="92"/>
        <v>4.673878310236957E-4</v>
      </c>
      <c r="O2087" s="172" t="str">
        <f>IFERROR(IF(VLOOKUP($C2087,'MSCI Database'!$C:$R,2, FALSE)="","",VLOOKUP($C2087,'MSCI Database'!$C:$R,2, FALSE)),"")</f>
        <v>Software &amp; Services</v>
      </c>
      <c r="P2087" s="229" t="str">
        <f>IFERROR(IF(VLOOKUP($C2087,'MSCI Database'!$C:$R,3, FALSE)="","",VLOOKUP($C2087,'MSCI Database'!$C:$R,3, FALSE)),"")</f>
        <v>BBB</v>
      </c>
      <c r="Q2087" s="229" t="str">
        <f>IFERROR(IF(VLOOKUP($C2087,'MSCI Database'!$C:$R,4, FALSE)="","",VLOOKUP($C2087,'MSCI Database'!$C:$R,4, FALSE)),"")</f>
        <v>1</v>
      </c>
      <c r="R2087" s="229">
        <f>IFERROR(IF(VLOOKUP($C2087,'MSCI Database'!$C:$R,5, FALSE)="","",VLOOKUP($C2087,'MSCI Database'!$C:$R,5, FALSE)),"")</f>
        <v>4.4000000000000004</v>
      </c>
      <c r="S2087" s="229">
        <f>IFERROR(IF(VLOOKUP($C2087,'MSCI Database'!$C:$R,6, FALSE)="","",VLOOKUP($C2087,'MSCI Database'!$C:$R,6, FALSE)),"")</f>
        <v>5.5</v>
      </c>
      <c r="T2087" s="229">
        <f>IFERROR(IF(VLOOKUP($C2087,'MSCI Database'!$C:$R,7, FALSE)="","",VLOOKUP($C2087,'MSCI Database'!$C:$R,7, FALSE)),"")</f>
        <v>4.4000000000000004</v>
      </c>
      <c r="U2087" s="229">
        <f>IFERROR(IF(VLOOKUP($C2087,'MSCI Database'!$C:$R,8, FALSE)="","",VLOOKUP($C2087,'MSCI Database'!$C:$R,8, FALSE)),"")</f>
        <v>2.4</v>
      </c>
      <c r="V2087" s="229">
        <f>IFERROR(IF(VLOOKUP($C2087,'MSCI Database'!$C:$R,9, FALSE)="","",VLOOKUP($C2087,'MSCI Database'!$C:$R,9, FALSE)),"")</f>
        <v>3.8</v>
      </c>
      <c r="W2087" s="215">
        <f t="shared" ca="1" si="93"/>
        <v>0</v>
      </c>
      <c r="X2087" s="276">
        <f>IFERROR(IF(VLOOKUP($C2087,'MSCI Database'!$C:$R,10, FALSE)="","",VLOOKUP($C2087,'MSCI Database'!$C:$R,10, FALSE)),"")</f>
        <v>9936</v>
      </c>
      <c r="Y2087" s="229" t="str">
        <f>IFERROR(IF(VLOOKUP($C2087,'MSCI Database'!$C:$R,11, FALSE)="","",VLOOKUP($C2087,'MSCI Database'!$C:$R,11, FALSE)),"")</f>
        <v>2019</v>
      </c>
      <c r="Z2087" s="229" t="str">
        <f>IFERROR(IF(VLOOKUP($C2087,'MSCI Database'!$C:$R,12, FALSE)="","",VLOOKUP($C2087,'MSCI Database'!$C:$R,12, FALSE)),"")</f>
        <v>Reported</v>
      </c>
      <c r="AA2087" s="229" t="str">
        <f>IFERROR(IF(VLOOKUP($C2087,'MSCI Database'!$C:$R,13, FALSE)="","",VLOOKUP($C2087,'MSCI Database'!$C:$R,13, FALSE)),"")</f>
        <v>Enhanced privacy and data protection measures drive upgrade</v>
      </c>
    </row>
    <row r="2088" spans="1:27" s="130" customFormat="1" ht="15" hidden="1" customHeight="1" outlineLevel="1">
      <c r="A2088" s="130" t="s">
        <v>6218</v>
      </c>
      <c r="B2088" s="130" t="s">
        <v>6219</v>
      </c>
      <c r="C2088" s="130" t="s">
        <v>6220</v>
      </c>
      <c r="D2088" s="130" t="s">
        <v>12128</v>
      </c>
      <c r="E2088" s="130" t="s">
        <v>18690</v>
      </c>
      <c r="F2088" s="215">
        <v>0.33466838174782632</v>
      </c>
      <c r="G2088" s="132" t="str">
        <f ca="1">IFERROR(_xll.BQL($A2088, "cur_mkt_cap(currency=EUR)")/1000000, " ")</f>
        <v xml:space="preserve"> </v>
      </c>
      <c r="M2088" s="308"/>
      <c r="N2088" s="215">
        <f t="shared" si="92"/>
        <v>3.6251553816872978E-3</v>
      </c>
      <c r="O2088" s="172" t="str">
        <f>IFERROR(IF(VLOOKUP($C2088,'MSCI Database'!$C:$R,2, FALSE)="","",VLOOKUP($C2088,'MSCI Database'!$C:$R,2, FALSE)),"")</f>
        <v>Telecommunication Services</v>
      </c>
      <c r="P2088" s="229" t="str">
        <f>IFERROR(IF(VLOOKUP($C2088,'MSCI Database'!$C:$R,3, FALSE)="","",VLOOKUP($C2088,'MSCI Database'!$C:$R,3, FALSE)),"")</f>
        <v>BB</v>
      </c>
      <c r="Q2088" s="229" t="str">
        <f>IFERROR(IF(VLOOKUP($C2088,'MSCI Database'!$C:$R,4, FALSE)="","",VLOOKUP($C2088,'MSCI Database'!$C:$R,4, FALSE)),"")</f>
        <v>0</v>
      </c>
      <c r="R2088" s="229">
        <f>IFERROR(IF(VLOOKUP($C2088,'MSCI Database'!$C:$R,5, FALSE)="","",VLOOKUP($C2088,'MSCI Database'!$C:$R,5, FALSE)),"")</f>
        <v>3.9</v>
      </c>
      <c r="S2088" s="229">
        <f>IFERROR(IF(VLOOKUP($C2088,'MSCI Database'!$C:$R,6, FALSE)="","",VLOOKUP($C2088,'MSCI Database'!$C:$R,6, FALSE)),"")</f>
        <v>10</v>
      </c>
      <c r="T2088" s="229">
        <f>IFERROR(IF(VLOOKUP($C2088,'MSCI Database'!$C:$R,7, FALSE)="","",VLOOKUP($C2088,'MSCI Database'!$C:$R,7, FALSE)),"")</f>
        <v>4.9000000000000004</v>
      </c>
      <c r="U2088" s="229">
        <f>IFERROR(IF(VLOOKUP($C2088,'MSCI Database'!$C:$R,8, FALSE)="","",VLOOKUP($C2088,'MSCI Database'!$C:$R,8, FALSE)),"")</f>
        <v>4.5999999999999996</v>
      </c>
      <c r="V2088" s="229">
        <f>IFERROR(IF(VLOOKUP($C2088,'MSCI Database'!$C:$R,9, FALSE)="","",VLOOKUP($C2088,'MSCI Database'!$C:$R,9, FALSE)),"")</f>
        <v>5</v>
      </c>
      <c r="W2088" s="215">
        <f t="shared" ca="1" si="93"/>
        <v>0</v>
      </c>
      <c r="X2088" s="276">
        <f>IFERROR(IF(VLOOKUP($C2088,'MSCI Database'!$C:$R,10, FALSE)="","",VLOOKUP($C2088,'MSCI Database'!$C:$R,10, FALSE)),"")</f>
        <v>7006077</v>
      </c>
      <c r="Y2088" s="229" t="str">
        <f>IFERROR(IF(VLOOKUP($C2088,'MSCI Database'!$C:$R,11, FALSE)="","",VLOOKUP($C2088,'MSCI Database'!$C:$R,11, FALSE)),"")</f>
        <v>2019</v>
      </c>
      <c r="Z2088" s="229" t="str">
        <f>IFERROR(IF(VLOOKUP($C2088,'MSCI Database'!$C:$R,12, FALSE)="","",VLOOKUP($C2088,'MSCI Database'!$C:$R,12, FALSE)),"")</f>
        <v>Reported</v>
      </c>
      <c r="AA2088" s="229" t="str">
        <f>IFERROR(IF(VLOOKUP($C2088,'MSCI Database'!$C:$R,13, FALSE)="","",VLOOKUP($C2088,'MSCI Database'!$C:$R,13, FALSE)),"")</f>
        <v>Challenges remain in balancing talent retention and labor redundancy</v>
      </c>
    </row>
    <row r="2089" spans="1:27" s="130" customFormat="1" ht="15" hidden="1" customHeight="1" outlineLevel="1">
      <c r="A2089" s="130" t="s">
        <v>6222</v>
      </c>
      <c r="B2089" s="130" t="s">
        <v>6223</v>
      </c>
      <c r="C2089" s="130" t="s">
        <v>6224</v>
      </c>
      <c r="D2089" s="130" t="s">
        <v>12128</v>
      </c>
      <c r="E2089" s="130" t="s">
        <v>12133</v>
      </c>
      <c r="F2089" s="215">
        <v>0.33362556819243511</v>
      </c>
      <c r="G2089" s="132" t="str">
        <f ca="1">IFERROR(_xll.BQL($A2089, "cur_mkt_cap(currency=EUR)")/1000000, " ")</f>
        <v xml:space="preserve"> </v>
      </c>
      <c r="M2089" s="308"/>
      <c r="N2089" s="215">
        <f t="shared" si="92"/>
        <v>3.6138595396580037E-3</v>
      </c>
      <c r="O2089" s="172" t="str">
        <f>IFERROR(IF(VLOOKUP($C2089,'MSCI Database'!$C:$R,2, FALSE)="","",VLOOKUP($C2089,'MSCI Database'!$C:$R,2, FALSE)),"")</f>
        <v>Health Care Equipment &amp; Supplies</v>
      </c>
      <c r="P2089" s="229" t="str">
        <f>IFERROR(IF(VLOOKUP($C2089,'MSCI Database'!$C:$R,3, FALSE)="","",VLOOKUP($C2089,'MSCI Database'!$C:$R,3, FALSE)),"")</f>
        <v>BB</v>
      </c>
      <c r="Q2089" s="229" t="str">
        <f>IFERROR(IF(VLOOKUP($C2089,'MSCI Database'!$C:$R,4, FALSE)="","",VLOOKUP($C2089,'MSCI Database'!$C:$R,4, FALSE)),"")</f>
        <v>-1</v>
      </c>
      <c r="R2089" s="229">
        <f>IFERROR(IF(VLOOKUP($C2089,'MSCI Database'!$C:$R,5, FALSE)="","",VLOOKUP($C2089,'MSCI Database'!$C:$R,5, FALSE)),"")</f>
        <v>3.2</v>
      </c>
      <c r="S2089" s="229">
        <f>IFERROR(IF(VLOOKUP($C2089,'MSCI Database'!$C:$R,6, FALSE)="","",VLOOKUP($C2089,'MSCI Database'!$C:$R,6, FALSE)),"")</f>
        <v>10</v>
      </c>
      <c r="T2089" s="229">
        <f>IFERROR(IF(VLOOKUP($C2089,'MSCI Database'!$C:$R,7, FALSE)="","",VLOOKUP($C2089,'MSCI Database'!$C:$R,7, FALSE)),"")</f>
        <v>5</v>
      </c>
      <c r="U2089" s="229">
        <f>IFERROR(IF(VLOOKUP($C2089,'MSCI Database'!$C:$R,8, FALSE)="","",VLOOKUP($C2089,'MSCI Database'!$C:$R,8, FALSE)),"")</f>
        <v>3.3</v>
      </c>
      <c r="V2089" s="229">
        <f>IFERROR(IF(VLOOKUP($C2089,'MSCI Database'!$C:$R,9, FALSE)="","",VLOOKUP($C2089,'MSCI Database'!$C:$R,9, FALSE)),"")</f>
        <v>4.5999999999999996</v>
      </c>
      <c r="W2089" s="215">
        <f t="shared" ca="1" si="93"/>
        <v>0</v>
      </c>
      <c r="X2089" s="276">
        <f>IFERROR(IF(VLOOKUP($C2089,'MSCI Database'!$C:$R,10, FALSE)="","",VLOOKUP($C2089,'MSCI Database'!$C:$R,10, FALSE)),"")</f>
        <v>1051000</v>
      </c>
      <c r="Y2089" s="229" t="str">
        <f>IFERROR(IF(VLOOKUP($C2089,'MSCI Database'!$C:$R,11, FALSE)="","",VLOOKUP($C2089,'MSCI Database'!$C:$R,11, FALSE)),"")</f>
        <v>2019</v>
      </c>
      <c r="Z2089" s="229" t="str">
        <f>IFERROR(IF(VLOOKUP($C2089,'MSCI Database'!$C:$R,12, FALSE)="","",VLOOKUP($C2089,'MSCI Database'!$C:$R,12, FALSE)),"")</f>
        <v>Reported</v>
      </c>
      <c r="AA2089" s="229" t="str">
        <f>IFERROR(IF(VLOOKUP($C2089,'MSCI Database'!$C:$R,13, FALSE)="","",VLOOKUP($C2089,'MSCI Database'!$C:$R,13, FALSE)),"")</f>
        <v>Increased focus on governance assessment; product recalls persist</v>
      </c>
    </row>
    <row r="2090" spans="1:27" s="130" customFormat="1" ht="15" hidden="1" customHeight="1" outlineLevel="1">
      <c r="A2090" s="130" t="s">
        <v>5816</v>
      </c>
      <c r="B2090" s="130" t="s">
        <v>5817</v>
      </c>
      <c r="C2090" s="130" t="s">
        <v>5818</v>
      </c>
      <c r="D2090" s="130" t="s">
        <v>18677</v>
      </c>
      <c r="E2090" s="130" t="s">
        <v>18688</v>
      </c>
      <c r="F2090" s="215">
        <v>3.7013771718434479E-2</v>
      </c>
      <c r="G2090" s="132" t="str">
        <f ca="1">IFERROR(_xll.BQL($A2090, "cur_mkt_cap(currency=EUR)")/1000000, " ")</f>
        <v xml:space="preserve"> </v>
      </c>
      <c r="M2090" s="308"/>
      <c r="N2090" s="215">
        <f t="shared" si="92"/>
        <v>4.0093621345661931E-4</v>
      </c>
      <c r="O2090" s="172" t="str">
        <f>IFERROR(IF(VLOOKUP($C2090,'MSCI Database'!$C:$R,2, FALSE)="","",VLOOKUP($C2090,'MSCI Database'!$C:$R,2, FALSE)),"")</f>
        <v>Diversified Financials</v>
      </c>
      <c r="P2090" s="229" t="str">
        <f>IFERROR(IF(VLOOKUP($C2090,'MSCI Database'!$C:$R,3, FALSE)="","",VLOOKUP($C2090,'MSCI Database'!$C:$R,3, FALSE)),"")</f>
        <v>AA</v>
      </c>
      <c r="Q2090" s="229" t="str">
        <f>IFERROR(IF(VLOOKUP($C2090,'MSCI Database'!$C:$R,4, FALSE)="","",VLOOKUP($C2090,'MSCI Database'!$C:$R,4, FALSE)),"")</f>
        <v>0</v>
      </c>
      <c r="R2090" s="229">
        <f>IFERROR(IF(VLOOKUP($C2090,'MSCI Database'!$C:$R,5, FALSE)="","",VLOOKUP($C2090,'MSCI Database'!$C:$R,5, FALSE)),"")</f>
        <v>7.9</v>
      </c>
      <c r="S2090" s="229">
        <f>IFERROR(IF(VLOOKUP($C2090,'MSCI Database'!$C:$R,6, FALSE)="","",VLOOKUP($C2090,'MSCI Database'!$C:$R,6, FALSE)),"")</f>
        <v>5.8</v>
      </c>
      <c r="T2090" s="229">
        <f>IFERROR(IF(VLOOKUP($C2090,'MSCI Database'!$C:$R,7, FALSE)="","",VLOOKUP($C2090,'MSCI Database'!$C:$R,7, FALSE)),"")</f>
        <v>4.5999999999999996</v>
      </c>
      <c r="U2090" s="229">
        <f>IFERROR(IF(VLOOKUP($C2090,'MSCI Database'!$C:$R,8, FALSE)="","",VLOOKUP($C2090,'MSCI Database'!$C:$R,8, FALSE)),"")</f>
        <v>6.8</v>
      </c>
      <c r="V2090" s="229">
        <f>IFERROR(IF(VLOOKUP($C2090,'MSCI Database'!$C:$R,9, FALSE)="","",VLOOKUP($C2090,'MSCI Database'!$C:$R,9, FALSE)),"")</f>
        <v>5.8</v>
      </c>
      <c r="W2090" s="215">
        <f t="shared" ca="1" si="93"/>
        <v>0</v>
      </c>
      <c r="X2090" s="276">
        <f>IFERROR(IF(VLOOKUP($C2090,'MSCI Database'!$C:$R,10, FALSE)="","",VLOOKUP($C2090,'MSCI Database'!$C:$R,10, FALSE)),"")</f>
        <v>28</v>
      </c>
      <c r="Y2090" s="229" t="str">
        <f>IFERROR(IF(VLOOKUP($C2090,'MSCI Database'!$C:$R,11, FALSE)="","",VLOOKUP($C2090,'MSCI Database'!$C:$R,11, FALSE)),"")</f>
        <v>2019</v>
      </c>
      <c r="Z2090" s="229" t="str">
        <f>IFERROR(IF(VLOOKUP($C2090,'MSCI Database'!$C:$R,12, FALSE)="","",VLOOKUP($C2090,'MSCI Database'!$C:$R,12, FALSE)),"")</f>
        <v>Reported</v>
      </c>
      <c r="AA2090" s="229" t="str">
        <f>IFERROR(IF(VLOOKUP($C2090,'MSCI Database'!$C:$R,13, FALSE)="","",VLOOKUP($C2090,'MSCI Database'!$C:$R,13, FALSE)),"")</f>
        <v>Strong corporate governance performance relative to peers</v>
      </c>
    </row>
    <row r="2091" spans="1:27" s="130" customFormat="1" ht="15" hidden="1" customHeight="1" outlineLevel="1">
      <c r="A2091" s="130" t="s">
        <v>7799</v>
      </c>
      <c r="B2091" s="130" t="s">
        <v>7800</v>
      </c>
      <c r="C2091" s="130" t="s">
        <v>7801</v>
      </c>
      <c r="D2091" s="130" t="s">
        <v>12128</v>
      </c>
      <c r="E2091" s="130" t="s">
        <v>12133</v>
      </c>
      <c r="F2091" s="215">
        <v>0.32485356255864528</v>
      </c>
      <c r="G2091" s="132" t="str">
        <f ca="1">IFERROR(_xll.BQL($A2091, "cur_mkt_cap(currency=EUR)")/1000000, " ")</f>
        <v xml:space="preserve"> </v>
      </c>
      <c r="M2091" s="308"/>
      <c r="N2091" s="215">
        <f t="shared" si="92"/>
        <v>3.5188404545999901E-3</v>
      </c>
      <c r="O2091" s="172" t="str">
        <f>IFERROR(IF(VLOOKUP($C2091,'MSCI Database'!$C:$R,2, FALSE)="","",VLOOKUP($C2091,'MSCI Database'!$C:$R,2, FALSE)),"")</f>
        <v>Pharmaceuticals</v>
      </c>
      <c r="P2091" s="229" t="str">
        <f>IFERROR(IF(VLOOKUP($C2091,'MSCI Database'!$C:$R,3, FALSE)="","",VLOOKUP($C2091,'MSCI Database'!$C:$R,3, FALSE)),"")</f>
        <v>B</v>
      </c>
      <c r="Q2091" s="229" t="str">
        <f>IFERROR(IF(VLOOKUP($C2091,'MSCI Database'!$C:$R,4, FALSE)="","",VLOOKUP($C2091,'MSCI Database'!$C:$R,4, FALSE)),"")</f>
        <v>0</v>
      </c>
      <c r="R2091" s="229">
        <f>IFERROR(IF(VLOOKUP($C2091,'MSCI Database'!$C:$R,5, FALSE)="","",VLOOKUP($C2091,'MSCI Database'!$C:$R,5, FALSE)),"")</f>
        <v>2.4</v>
      </c>
      <c r="S2091" s="229">
        <f>IFERROR(IF(VLOOKUP($C2091,'MSCI Database'!$C:$R,6, FALSE)="","",VLOOKUP($C2091,'MSCI Database'!$C:$R,6, FALSE)),"")</f>
        <v>4.7</v>
      </c>
      <c r="T2091" s="229">
        <f>IFERROR(IF(VLOOKUP($C2091,'MSCI Database'!$C:$R,7, FALSE)="","",VLOOKUP($C2091,'MSCI Database'!$C:$R,7, FALSE)),"")</f>
        <v>2.6</v>
      </c>
      <c r="U2091" s="229">
        <f>IFERROR(IF(VLOOKUP($C2091,'MSCI Database'!$C:$R,8, FALSE)="","",VLOOKUP($C2091,'MSCI Database'!$C:$R,8, FALSE)),"")</f>
        <v>2.8</v>
      </c>
      <c r="V2091" s="229">
        <f>IFERROR(IF(VLOOKUP($C2091,'MSCI Database'!$C:$R,9, FALSE)="","",VLOOKUP($C2091,'MSCI Database'!$C:$R,9, FALSE)),"")</f>
        <v>2.8</v>
      </c>
      <c r="W2091" s="215">
        <f t="shared" ca="1" si="93"/>
        <v>0</v>
      </c>
      <c r="X2091" s="276">
        <f>IFERROR(IF(VLOOKUP($C2091,'MSCI Database'!$C:$R,10, FALSE)="","",VLOOKUP($C2091,'MSCI Database'!$C:$R,10, FALSE)),"")</f>
        <v>1496924</v>
      </c>
      <c r="Y2091" s="229" t="str">
        <f>IFERROR(IF(VLOOKUP($C2091,'MSCI Database'!$C:$R,11, FALSE)="","",VLOOKUP($C2091,'MSCI Database'!$C:$R,11, FALSE)),"")</f>
        <v>2019</v>
      </c>
      <c r="Z2091" s="229" t="str">
        <f>IFERROR(IF(VLOOKUP($C2091,'MSCI Database'!$C:$R,12, FALSE)="","",VLOOKUP($C2091,'MSCI Database'!$C:$R,12, FALSE)),"")</f>
        <v>Reported</v>
      </c>
      <c r="AA2091" s="229" t="str">
        <f>IFERROR(IF(VLOOKUP($C2091,'MSCI Database'!$C:$R,13, FALSE)="","",VLOOKUP($C2091,'MSCI Database'!$C:$R,13, FALSE)),"")</f>
        <v>Ongoing safety litigations; allegations of unethical business persist</v>
      </c>
    </row>
    <row r="2092" spans="1:27" s="130" customFormat="1" ht="15" hidden="1" customHeight="1" outlineLevel="1">
      <c r="A2092" s="130" t="s">
        <v>8421</v>
      </c>
      <c r="B2092" s="130" t="s">
        <v>8422</v>
      </c>
      <c r="C2092" s="130" t="s">
        <v>8423</v>
      </c>
      <c r="D2092" s="130" t="s">
        <v>18703</v>
      </c>
      <c r="E2092" s="130" t="s">
        <v>18674</v>
      </c>
      <c r="F2092" s="215">
        <v>2.1985895113391919E-2</v>
      </c>
      <c r="G2092" s="132" t="str">
        <f ca="1">IFERROR(_xll.BQL($A2092, "cur_mkt_cap(currency=EUR)")/1000000, " ")</f>
        <v xml:space="preserve"> </v>
      </c>
      <c r="M2092" s="308"/>
      <c r="N2092" s="215">
        <f t="shared" si="92"/>
        <v>2.3815302053715101E-4</v>
      </c>
      <c r="O2092" s="172" t="str">
        <f>IFERROR(IF(VLOOKUP($C2092,'MSCI Database'!$C:$R,2, FALSE)="","",VLOOKUP($C2092,'MSCI Database'!$C:$R,2, FALSE)),"")</f>
        <v>Retail - Food &amp; Staples</v>
      </c>
      <c r="P2092" s="229" t="str">
        <f>IFERROR(IF(VLOOKUP($C2092,'MSCI Database'!$C:$R,3, FALSE)="","",VLOOKUP($C2092,'MSCI Database'!$C:$R,3, FALSE)),"")</f>
        <v>A</v>
      </c>
      <c r="Q2092" s="229" t="str">
        <f>IFERROR(IF(VLOOKUP($C2092,'MSCI Database'!$C:$R,4, FALSE)="","",VLOOKUP($C2092,'MSCI Database'!$C:$R,4, FALSE)),"")</f>
        <v>1</v>
      </c>
      <c r="R2092" s="229">
        <f>IFERROR(IF(VLOOKUP($C2092,'MSCI Database'!$C:$R,5, FALSE)="","",VLOOKUP($C2092,'MSCI Database'!$C:$R,5, FALSE)),"")</f>
        <v>6.5</v>
      </c>
      <c r="S2092" s="229">
        <f>IFERROR(IF(VLOOKUP($C2092,'MSCI Database'!$C:$R,6, FALSE)="","",VLOOKUP($C2092,'MSCI Database'!$C:$R,6, FALSE)),"")</f>
        <v>3.1</v>
      </c>
      <c r="T2092" s="229">
        <f>IFERROR(IF(VLOOKUP($C2092,'MSCI Database'!$C:$R,7, FALSE)="","",VLOOKUP($C2092,'MSCI Database'!$C:$R,7, FALSE)),"")</f>
        <v>5</v>
      </c>
      <c r="U2092" s="229">
        <f>IFERROR(IF(VLOOKUP($C2092,'MSCI Database'!$C:$R,8, FALSE)="","",VLOOKUP($C2092,'MSCI Database'!$C:$R,8, FALSE)),"")</f>
        <v>5.6</v>
      </c>
      <c r="V2092" s="229">
        <f>IFERROR(IF(VLOOKUP($C2092,'MSCI Database'!$C:$R,9, FALSE)="","",VLOOKUP($C2092,'MSCI Database'!$C:$R,9, FALSE)),"")</f>
        <v>4.9000000000000004</v>
      </c>
      <c r="W2092" s="215">
        <f t="shared" ca="1" si="93"/>
        <v>0</v>
      </c>
      <c r="X2092" s="276">
        <f>IFERROR(IF(VLOOKUP($C2092,'MSCI Database'!$C:$R,10, FALSE)="","",VLOOKUP($C2092,'MSCI Database'!$C:$R,10, FALSE)),"")</f>
        <v>2569711</v>
      </c>
      <c r="Y2092" s="229" t="str">
        <f>IFERROR(IF(VLOOKUP($C2092,'MSCI Database'!$C:$R,11, FALSE)="","",VLOOKUP($C2092,'MSCI Database'!$C:$R,11, FALSE)),"")</f>
        <v>2020</v>
      </c>
      <c r="Z2092" s="229" t="str">
        <f>IFERROR(IF(VLOOKUP($C2092,'MSCI Database'!$C:$R,12, FALSE)="","",VLOOKUP($C2092,'MSCI Database'!$C:$R,12, FALSE)),"")</f>
        <v>Reported</v>
      </c>
      <c r="AA2092" s="229" t="str">
        <f>IFERROR(IF(VLOOKUP($C2092,'MSCI Database'!$C:$R,13, FALSE)="","",VLOOKUP($C2092,'MSCI Database'!$C:$R,13, FALSE)),"")</f>
        <v>Improved board performance leads to upgrade</v>
      </c>
    </row>
    <row r="2093" spans="1:27" s="130" customFormat="1" ht="15" hidden="1" customHeight="1" outlineLevel="1">
      <c r="A2093" s="130" t="s">
        <v>8303</v>
      </c>
      <c r="B2093" s="130" t="s">
        <v>8304</v>
      </c>
      <c r="C2093" s="130" t="s">
        <v>8305</v>
      </c>
      <c r="D2093" s="130" t="s">
        <v>12128</v>
      </c>
      <c r="E2093" s="130" t="s">
        <v>18674</v>
      </c>
      <c r="F2093" s="215">
        <v>0.31732733309156691</v>
      </c>
      <c r="G2093" s="132" t="str">
        <f ca="1">IFERROR(_xll.BQL($A2093, "cur_mkt_cap(currency=EUR)")/1000000, " ")</f>
        <v xml:space="preserve"> </v>
      </c>
      <c r="M2093" s="308"/>
      <c r="N2093" s="215">
        <f t="shared" si="92"/>
        <v>3.4373157192368773E-3</v>
      </c>
      <c r="O2093" s="172" t="str">
        <f>IFERROR(IF(VLOOKUP($C2093,'MSCI Database'!$C:$R,2, FALSE)="","",VLOOKUP($C2093,'MSCI Database'!$C:$R,2, FALSE)),"")</f>
        <v>Retail - Food &amp; Staples</v>
      </c>
      <c r="P2093" s="229" t="str">
        <f>IFERROR(IF(VLOOKUP($C2093,'MSCI Database'!$C:$R,3, FALSE)="","",VLOOKUP($C2093,'MSCI Database'!$C:$R,3, FALSE)),"")</f>
        <v>BB</v>
      </c>
      <c r="Q2093" s="229" t="str">
        <f>IFERROR(IF(VLOOKUP($C2093,'MSCI Database'!$C:$R,4, FALSE)="","",VLOOKUP($C2093,'MSCI Database'!$C:$R,4, FALSE)),"")</f>
        <v>-1</v>
      </c>
      <c r="R2093" s="229">
        <f>IFERROR(IF(VLOOKUP($C2093,'MSCI Database'!$C:$R,5, FALSE)="","",VLOOKUP($C2093,'MSCI Database'!$C:$R,5, FALSE)),"")</f>
        <v>3</v>
      </c>
      <c r="S2093" s="229">
        <f>IFERROR(IF(VLOOKUP($C2093,'MSCI Database'!$C:$R,6, FALSE)="","",VLOOKUP($C2093,'MSCI Database'!$C:$R,6, FALSE)),"")</f>
        <v>7.4</v>
      </c>
      <c r="T2093" s="229">
        <f>IFERROR(IF(VLOOKUP($C2093,'MSCI Database'!$C:$R,7, FALSE)="","",VLOOKUP($C2093,'MSCI Database'!$C:$R,7, FALSE)),"")</f>
        <v>3.3</v>
      </c>
      <c r="U2093" s="229">
        <f>IFERROR(IF(VLOOKUP($C2093,'MSCI Database'!$C:$R,8, FALSE)="","",VLOOKUP($C2093,'MSCI Database'!$C:$R,8, FALSE)),"")</f>
        <v>2.6</v>
      </c>
      <c r="V2093" s="229">
        <f>IFERROR(IF(VLOOKUP($C2093,'MSCI Database'!$C:$R,9, FALSE)="","",VLOOKUP($C2093,'MSCI Database'!$C:$R,9, FALSE)),"")</f>
        <v>3.6</v>
      </c>
      <c r="W2093" s="215">
        <f t="shared" ca="1" si="93"/>
        <v>0</v>
      </c>
      <c r="X2093" s="276">
        <f>IFERROR(IF(VLOOKUP($C2093,'MSCI Database'!$C:$R,10, FALSE)="","",VLOOKUP($C2093,'MSCI Database'!$C:$R,10, FALSE)),"")</f>
        <v>18675494</v>
      </c>
      <c r="Y2093" s="229" t="str">
        <f>IFERROR(IF(VLOOKUP($C2093,'MSCI Database'!$C:$R,11, FALSE)="","",VLOOKUP($C2093,'MSCI Database'!$C:$R,11, FALSE)),"")</f>
        <v>2019</v>
      </c>
      <c r="Z2093" s="229" t="str">
        <f>IFERROR(IF(VLOOKUP($C2093,'MSCI Database'!$C:$R,12, FALSE)="","",VLOOKUP($C2093,'MSCI Database'!$C:$R,12, FALSE)),"")</f>
        <v>Reported</v>
      </c>
      <c r="AA2093" s="229" t="str">
        <f>IFERROR(IF(VLOOKUP($C2093,'MSCI Database'!$C:$R,13, FALSE)="","",VLOOKUP($C2093,'MSCI Database'!$C:$R,13, FALSE)),"")</f>
        <v>Leading ESG programs overshadowed by multiple controversies</v>
      </c>
    </row>
    <row r="2094" spans="1:27" s="130" customFormat="1" ht="15" hidden="1" customHeight="1" outlineLevel="1">
      <c r="A2094" s="130" t="s">
        <v>7950</v>
      </c>
      <c r="B2094" s="130" t="s">
        <v>7951</v>
      </c>
      <c r="C2094" s="130" t="s">
        <v>7952</v>
      </c>
      <c r="D2094" s="130" t="s">
        <v>12128</v>
      </c>
      <c r="E2094" s="130" t="s">
        <v>18689</v>
      </c>
      <c r="F2094" s="215">
        <v>0.31436809041850589</v>
      </c>
      <c r="G2094" s="132" t="str">
        <f ca="1">IFERROR(_xll.BQL($A2094, "cur_mkt_cap(currency=EUR)")/1000000, " ")</f>
        <v xml:space="preserve"> </v>
      </c>
      <c r="M2094" s="308"/>
      <c r="N2094" s="215">
        <f t="shared" si="92"/>
        <v>3.4052609596986749E-3</v>
      </c>
      <c r="O2094" s="172" t="str">
        <f>IFERROR(IF(VLOOKUP($C2094,'MSCI Database'!$C:$R,2, FALSE)="","",VLOOKUP($C2094,'MSCI Database'!$C:$R,2, FALSE)),"")</f>
        <v>Software &amp; Services</v>
      </c>
      <c r="P2094" s="229" t="str">
        <f>IFERROR(IF(VLOOKUP($C2094,'MSCI Database'!$C:$R,3, FALSE)="","",VLOOKUP($C2094,'MSCI Database'!$C:$R,3, FALSE)),"")</f>
        <v>AA</v>
      </c>
      <c r="Q2094" s="229" t="str">
        <f>IFERROR(IF(VLOOKUP($C2094,'MSCI Database'!$C:$R,4, FALSE)="","",VLOOKUP($C2094,'MSCI Database'!$C:$R,4, FALSE)),"")</f>
        <v>-1</v>
      </c>
      <c r="R2094" s="229">
        <f>IFERROR(IF(VLOOKUP($C2094,'MSCI Database'!$C:$R,5, FALSE)="","",VLOOKUP($C2094,'MSCI Database'!$C:$R,5, FALSE)),"")</f>
        <v>7.4</v>
      </c>
      <c r="S2094" s="229">
        <f>IFERROR(IF(VLOOKUP($C2094,'MSCI Database'!$C:$R,6, FALSE)="","",VLOOKUP($C2094,'MSCI Database'!$C:$R,6, FALSE)),"")</f>
        <v>5.9</v>
      </c>
      <c r="T2094" s="229">
        <f>IFERROR(IF(VLOOKUP($C2094,'MSCI Database'!$C:$R,7, FALSE)="","",VLOOKUP($C2094,'MSCI Database'!$C:$R,7, FALSE)),"")</f>
        <v>6.8</v>
      </c>
      <c r="U2094" s="229">
        <f>IFERROR(IF(VLOOKUP($C2094,'MSCI Database'!$C:$R,8, FALSE)="","",VLOOKUP($C2094,'MSCI Database'!$C:$R,8, FALSE)),"")</f>
        <v>3.8</v>
      </c>
      <c r="V2094" s="229">
        <f>IFERROR(IF(VLOOKUP($C2094,'MSCI Database'!$C:$R,9, FALSE)="","",VLOOKUP($C2094,'MSCI Database'!$C:$R,9, FALSE)),"")</f>
        <v>5.6</v>
      </c>
      <c r="W2094" s="215">
        <f t="shared" ca="1" si="93"/>
        <v>0</v>
      </c>
      <c r="X2094" s="276">
        <f>IFERROR(IF(VLOOKUP($C2094,'MSCI Database'!$C:$R,10, FALSE)="","",VLOOKUP($C2094,'MSCI Database'!$C:$R,10, FALSE)),"")</f>
        <v>297000</v>
      </c>
      <c r="Y2094" s="229" t="str">
        <f>IFERROR(IF(VLOOKUP($C2094,'MSCI Database'!$C:$R,11, FALSE)="","",VLOOKUP($C2094,'MSCI Database'!$C:$R,11, FALSE)),"")</f>
        <v>2019</v>
      </c>
      <c r="Z2094" s="229" t="str">
        <f>IFERROR(IF(VLOOKUP($C2094,'MSCI Database'!$C:$R,12, FALSE)="","",VLOOKUP($C2094,'MSCI Database'!$C:$R,12, FALSE)),"")</f>
        <v>Reported</v>
      </c>
      <c r="AA2094" s="229" t="str">
        <f>IFERROR(IF(VLOOKUP($C2094,'MSCI Database'!$C:$R,13, FALSE)="","",VLOOKUP($C2094,'MSCI Database'!$C:$R,13, FALSE)),"")</f>
        <v>Strong data protection measures, but recent controversies may cause concerns</v>
      </c>
    </row>
    <row r="2095" spans="1:27" s="130" customFormat="1" ht="15" hidden="1" customHeight="1" outlineLevel="1">
      <c r="A2095" s="130" t="s">
        <v>118</v>
      </c>
      <c r="B2095" s="130" t="s">
        <v>119</v>
      </c>
      <c r="C2095" s="130" t="s">
        <v>120</v>
      </c>
      <c r="D2095" s="130" t="s">
        <v>12127</v>
      </c>
      <c r="E2095" s="130" t="s">
        <v>100</v>
      </c>
      <c r="F2095" s="215">
        <v>4.9508883004854939E-2</v>
      </c>
      <c r="G2095" s="132" t="str">
        <f ca="1">IFERROR(_xll.BQL($A2095, "cur_mkt_cap(currency=EUR)")/1000000, " ")</f>
        <v xml:space="preserve"> </v>
      </c>
      <c r="M2095" s="308"/>
      <c r="N2095" s="215">
        <f t="shared" si="92"/>
        <v>5.3628428454772126E-4</v>
      </c>
      <c r="O2095" s="172" t="str">
        <f>IFERROR(IF(VLOOKUP($C2095,'MSCI Database'!$C:$R,2, FALSE)="","",VLOOKUP($C2095,'MSCI Database'!$C:$R,2, FALSE)),"")</f>
        <v>Utilities</v>
      </c>
      <c r="P2095" s="229" t="str">
        <f>IFERROR(IF(VLOOKUP($C2095,'MSCI Database'!$C:$R,3, FALSE)="","",VLOOKUP($C2095,'MSCI Database'!$C:$R,3, FALSE)),"")</f>
        <v>AAA</v>
      </c>
      <c r="Q2095" s="229" t="str">
        <f>IFERROR(IF(VLOOKUP($C2095,'MSCI Database'!$C:$R,4, FALSE)="","",VLOOKUP($C2095,'MSCI Database'!$C:$R,4, FALSE)),"")</f>
        <v>0</v>
      </c>
      <c r="R2095" s="229">
        <f>IFERROR(IF(VLOOKUP($C2095,'MSCI Database'!$C:$R,5, FALSE)="","",VLOOKUP($C2095,'MSCI Database'!$C:$R,5, FALSE)),"")</f>
        <v>10</v>
      </c>
      <c r="S2095" s="229">
        <f>IFERROR(IF(VLOOKUP($C2095,'MSCI Database'!$C:$R,6, FALSE)="","",VLOOKUP($C2095,'MSCI Database'!$C:$R,6, FALSE)),"")</f>
        <v>9.1999999999999993</v>
      </c>
      <c r="T2095" s="229">
        <f>IFERROR(IF(VLOOKUP($C2095,'MSCI Database'!$C:$R,7, FALSE)="","",VLOOKUP($C2095,'MSCI Database'!$C:$R,7, FALSE)),"")</f>
        <v>4.9000000000000004</v>
      </c>
      <c r="U2095" s="229">
        <f>IFERROR(IF(VLOOKUP($C2095,'MSCI Database'!$C:$R,8, FALSE)="","",VLOOKUP($C2095,'MSCI Database'!$C:$R,8, FALSE)),"")</f>
        <v>6.9</v>
      </c>
      <c r="V2095" s="229">
        <f>IFERROR(IF(VLOOKUP($C2095,'MSCI Database'!$C:$R,9, FALSE)="","",VLOOKUP($C2095,'MSCI Database'!$C:$R,9, FALSE)),"")</f>
        <v>7.9</v>
      </c>
      <c r="W2095" s="215">
        <f t="shared" ca="1" si="93"/>
        <v>0</v>
      </c>
      <c r="X2095" s="276">
        <f>IFERROR(IF(VLOOKUP($C2095,'MSCI Database'!$C:$R,10, FALSE)="","",VLOOKUP($C2095,'MSCI Database'!$C:$R,10, FALSE)),"")</f>
        <v>1969000</v>
      </c>
      <c r="Y2095" s="229" t="str">
        <f>IFERROR(IF(VLOOKUP($C2095,'MSCI Database'!$C:$R,11, FALSE)="","",VLOOKUP($C2095,'MSCI Database'!$C:$R,11, FALSE)),"")</f>
        <v>2019</v>
      </c>
      <c r="Z2095" s="229" t="str">
        <f>IFERROR(IF(VLOOKUP($C2095,'MSCI Database'!$C:$R,12, FALSE)="","",VLOOKUP($C2095,'MSCI Database'!$C:$R,12, FALSE)),"")</f>
        <v>Reported</v>
      </c>
      <c r="AA2095" s="229" t="str">
        <f>IFERROR(IF(VLOOKUP($C2095,'MSCI Database'!$C:$R,13, FALSE)="","",VLOOKUP($C2095,'MSCI Database'!$C:$R,13, FALSE)),"")</f>
        <v>Focus towards strengthening its renewable energy pipeline</v>
      </c>
    </row>
    <row r="2096" spans="1:27" s="130" customFormat="1" ht="15" hidden="1" customHeight="1" outlineLevel="1">
      <c r="A2096" s="130" t="s">
        <v>6656</v>
      </c>
      <c r="B2096" s="130" t="s">
        <v>6657</v>
      </c>
      <c r="C2096" s="130" t="s">
        <v>6658</v>
      </c>
      <c r="D2096" s="130" t="s">
        <v>12128</v>
      </c>
      <c r="E2096" s="130" t="s">
        <v>18707</v>
      </c>
      <c r="F2096" s="215">
        <v>0.30856029491028242</v>
      </c>
      <c r="G2096" s="132" t="str">
        <f ca="1">IFERROR(_xll.BQL($A2096, "cur_mkt_cap(currency=EUR)")/1000000, " ")</f>
        <v xml:space="preserve"> </v>
      </c>
      <c r="M2096" s="308"/>
      <c r="N2096" s="215">
        <f t="shared" si="92"/>
        <v>3.3423504420321453E-3</v>
      </c>
      <c r="O2096" s="172" t="str">
        <f>IFERROR(IF(VLOOKUP($C2096,'MSCI Database'!$C:$R,2, FALSE)="","",VLOOKUP($C2096,'MSCI Database'!$C:$R,2, FALSE)),"")</f>
        <v>Integrated Oil &amp; Gas</v>
      </c>
      <c r="P2096" s="229" t="str">
        <f>IFERROR(IF(VLOOKUP($C2096,'MSCI Database'!$C:$R,3, FALSE)="","",VLOOKUP($C2096,'MSCI Database'!$C:$R,3, FALSE)),"")</f>
        <v>BBB</v>
      </c>
      <c r="Q2096" s="229" t="str">
        <f>IFERROR(IF(VLOOKUP($C2096,'MSCI Database'!$C:$R,4, FALSE)="","",VLOOKUP($C2096,'MSCI Database'!$C:$R,4, FALSE)),"")</f>
        <v>0</v>
      </c>
      <c r="R2096" s="229">
        <f>IFERROR(IF(VLOOKUP($C2096,'MSCI Database'!$C:$R,5, FALSE)="","",VLOOKUP($C2096,'MSCI Database'!$C:$R,5, FALSE)),"")</f>
        <v>5.0999999999999996</v>
      </c>
      <c r="S2096" s="229">
        <f>IFERROR(IF(VLOOKUP($C2096,'MSCI Database'!$C:$R,6, FALSE)="","",VLOOKUP($C2096,'MSCI Database'!$C:$R,6, FALSE)),"")</f>
        <v>4.4000000000000004</v>
      </c>
      <c r="T2096" s="229">
        <f>IFERROR(IF(VLOOKUP($C2096,'MSCI Database'!$C:$R,7, FALSE)="","",VLOOKUP($C2096,'MSCI Database'!$C:$R,7, FALSE)),"")</f>
        <v>5.9</v>
      </c>
      <c r="U2096" s="229">
        <f>IFERROR(IF(VLOOKUP($C2096,'MSCI Database'!$C:$R,8, FALSE)="","",VLOOKUP($C2096,'MSCI Database'!$C:$R,8, FALSE)),"")</f>
        <v>3.1</v>
      </c>
      <c r="V2096" s="229">
        <f>IFERROR(IF(VLOOKUP($C2096,'MSCI Database'!$C:$R,9, FALSE)="","",VLOOKUP($C2096,'MSCI Database'!$C:$R,9, FALSE)),"")</f>
        <v>4.4000000000000004</v>
      </c>
      <c r="W2096" s="215">
        <f t="shared" ca="1" si="93"/>
        <v>0</v>
      </c>
      <c r="X2096" s="276">
        <f>IFERROR(IF(VLOOKUP($C2096,'MSCI Database'!$C:$R,10, FALSE)="","",VLOOKUP($C2096,'MSCI Database'!$C:$R,10, FALSE)),"")</f>
        <v>57000000</v>
      </c>
      <c r="Y2096" s="229" t="str">
        <f>IFERROR(IF(VLOOKUP($C2096,'MSCI Database'!$C:$R,11, FALSE)="","",VLOOKUP($C2096,'MSCI Database'!$C:$R,11, FALSE)),"")</f>
        <v>2019</v>
      </c>
      <c r="Z2096" s="229" t="str">
        <f>IFERROR(IF(VLOOKUP($C2096,'MSCI Database'!$C:$R,12, FALSE)="","",VLOOKUP($C2096,'MSCI Database'!$C:$R,12, FALSE)),"")</f>
        <v>Reported</v>
      </c>
      <c r="AA2096" s="229" t="str">
        <f>IFERROR(IF(VLOOKUP($C2096,'MSCI Database'!$C:$R,13, FALSE)="","",VLOOKUP($C2096,'MSCI Database'!$C:$R,13, FALSE)),"")</f>
        <v>Plans to acquire Noble Energy, environment risk profile may remain unaltered</v>
      </c>
    </row>
    <row r="2097" spans="1:27" s="130" customFormat="1" ht="15" hidden="1" customHeight="1" outlineLevel="1">
      <c r="A2097" s="130" t="s">
        <v>7533</v>
      </c>
      <c r="B2097" s="130" t="s">
        <v>7534</v>
      </c>
      <c r="C2097" s="130" t="s">
        <v>7535</v>
      </c>
      <c r="D2097" s="130" t="s">
        <v>12128</v>
      </c>
      <c r="E2097" s="130" t="s">
        <v>12133</v>
      </c>
      <c r="F2097" s="215">
        <v>0.30802301337281202</v>
      </c>
      <c r="G2097" s="132" t="str">
        <f ca="1">IFERROR(_xll.BQL($A2097, "cur_mkt_cap(currency=EUR)")/1000000, " ")</f>
        <v xml:space="preserve"> </v>
      </c>
      <c r="M2097" s="308"/>
      <c r="N2097" s="215">
        <f t="shared" si="92"/>
        <v>3.336530564316569E-3</v>
      </c>
      <c r="O2097" s="172" t="str">
        <f>IFERROR(IF(VLOOKUP($C2097,'MSCI Database'!$C:$R,2, FALSE)="","",VLOOKUP($C2097,'MSCI Database'!$C:$R,2, FALSE)),"")</f>
        <v>Pharmaceuticals</v>
      </c>
      <c r="P2097" s="229" t="str">
        <f>IFERROR(IF(VLOOKUP($C2097,'MSCI Database'!$C:$R,3, FALSE)="","",VLOOKUP($C2097,'MSCI Database'!$C:$R,3, FALSE)),"")</f>
        <v>BBB</v>
      </c>
      <c r="Q2097" s="229" t="str">
        <f>IFERROR(IF(VLOOKUP($C2097,'MSCI Database'!$C:$R,4, FALSE)="","",VLOOKUP($C2097,'MSCI Database'!$C:$R,4, FALSE)),"")</f>
        <v>-1</v>
      </c>
      <c r="R2097" s="229">
        <f>IFERROR(IF(VLOOKUP($C2097,'MSCI Database'!$C:$R,5, FALSE)="","",VLOOKUP($C2097,'MSCI Database'!$C:$R,5, FALSE)),"")</f>
        <v>5.6</v>
      </c>
      <c r="S2097" s="229">
        <f>IFERROR(IF(VLOOKUP($C2097,'MSCI Database'!$C:$R,6, FALSE)="","",VLOOKUP($C2097,'MSCI Database'!$C:$R,6, FALSE)),"")</f>
        <v>6.8</v>
      </c>
      <c r="T2097" s="229">
        <f>IFERROR(IF(VLOOKUP($C2097,'MSCI Database'!$C:$R,7, FALSE)="","",VLOOKUP($C2097,'MSCI Database'!$C:$R,7, FALSE)),"")</f>
        <v>5</v>
      </c>
      <c r="U2097" s="229">
        <f>IFERROR(IF(VLOOKUP($C2097,'MSCI Database'!$C:$R,8, FALSE)="","",VLOOKUP($C2097,'MSCI Database'!$C:$R,8, FALSE)),"")</f>
        <v>3.4</v>
      </c>
      <c r="V2097" s="229">
        <f>IFERROR(IF(VLOOKUP($C2097,'MSCI Database'!$C:$R,9, FALSE)="","",VLOOKUP($C2097,'MSCI Database'!$C:$R,9, FALSE)),"")</f>
        <v>4.5999999999999996</v>
      </c>
      <c r="W2097" s="215">
        <f t="shared" ca="1" si="93"/>
        <v>0</v>
      </c>
      <c r="X2097" s="276">
        <f>IFERROR(IF(VLOOKUP($C2097,'MSCI Database'!$C:$R,10, FALSE)="","",VLOOKUP($C2097,'MSCI Database'!$C:$R,10, FALSE)),"")</f>
        <v>1168890</v>
      </c>
      <c r="Y2097" s="229" t="str">
        <f>IFERROR(IF(VLOOKUP($C2097,'MSCI Database'!$C:$R,11, FALSE)="","",VLOOKUP($C2097,'MSCI Database'!$C:$R,11, FALSE)),"")</f>
        <v>2019</v>
      </c>
      <c r="Z2097" s="229" t="str">
        <f>IFERROR(IF(VLOOKUP($C2097,'MSCI Database'!$C:$R,12, FALSE)="","",VLOOKUP($C2097,'MSCI Database'!$C:$R,12, FALSE)),"")</f>
        <v>Reported</v>
      </c>
      <c r="AA2097" s="229" t="str">
        <f>IFERROR(IF(VLOOKUP($C2097,'MSCI Database'!$C:$R,13, FALSE)="","",VLOOKUP($C2097,'MSCI Database'!$C:$R,13, FALSE)),"")</f>
        <v>Robust access to healthcare efforts, but product safety lawsuits continue</v>
      </c>
    </row>
    <row r="2098" spans="1:27" s="130" customFormat="1" ht="15" hidden="1" customHeight="1" outlineLevel="1">
      <c r="A2098" s="130" t="s">
        <v>6529</v>
      </c>
      <c r="B2098" s="130" t="s">
        <v>6530</v>
      </c>
      <c r="C2098" s="130" t="s">
        <v>6531</v>
      </c>
      <c r="D2098" s="130" t="s">
        <v>12128</v>
      </c>
      <c r="E2098" s="130" t="s">
        <v>18689</v>
      </c>
      <c r="F2098" s="215">
        <v>0.30800541640662621</v>
      </c>
      <c r="G2098" s="132" t="str">
        <f ca="1">IFERROR(_xll.BQL($A2098, "cur_mkt_cap(currency=EUR)")/1000000, " ")</f>
        <v xml:space="preserve"> </v>
      </c>
      <c r="M2098" s="308"/>
      <c r="N2098" s="215">
        <f t="shared" si="92"/>
        <v>3.3363399525344322E-3</v>
      </c>
      <c r="O2098" s="172" t="str">
        <f>IFERROR(IF(VLOOKUP($C2098,'MSCI Database'!$C:$R,2, FALSE)="","",VLOOKUP($C2098,'MSCI Database'!$C:$R,2, FALSE)),"")</f>
        <v>Semiconductors &amp; Semiconductor Equipment</v>
      </c>
      <c r="P2098" s="229" t="str">
        <f>IFERROR(IF(VLOOKUP($C2098,'MSCI Database'!$C:$R,3, FALSE)="","",VLOOKUP($C2098,'MSCI Database'!$C:$R,3, FALSE)),"")</f>
        <v>B</v>
      </c>
      <c r="Q2098" s="229" t="str">
        <f>IFERROR(IF(VLOOKUP($C2098,'MSCI Database'!$C:$R,4, FALSE)="","",VLOOKUP($C2098,'MSCI Database'!$C:$R,4, FALSE)),"")</f>
        <v>0</v>
      </c>
      <c r="R2098" s="229">
        <f>IFERROR(IF(VLOOKUP($C2098,'MSCI Database'!$C:$R,5, FALSE)="","",VLOOKUP($C2098,'MSCI Database'!$C:$R,5, FALSE)),"")</f>
        <v>1.6</v>
      </c>
      <c r="S2098" s="229">
        <f>IFERROR(IF(VLOOKUP($C2098,'MSCI Database'!$C:$R,6, FALSE)="","",VLOOKUP($C2098,'MSCI Database'!$C:$R,6, FALSE)),"")</f>
        <v>6.5</v>
      </c>
      <c r="T2098" s="229">
        <f>IFERROR(IF(VLOOKUP($C2098,'MSCI Database'!$C:$R,7, FALSE)="","",VLOOKUP($C2098,'MSCI Database'!$C:$R,7, FALSE)),"")</f>
        <v>2.1</v>
      </c>
      <c r="U2098" s="229">
        <f>IFERROR(IF(VLOOKUP($C2098,'MSCI Database'!$C:$R,8, FALSE)="","",VLOOKUP($C2098,'MSCI Database'!$C:$R,8, FALSE)),"")</f>
        <v>6.1</v>
      </c>
      <c r="V2098" s="229">
        <f>IFERROR(IF(VLOOKUP($C2098,'MSCI Database'!$C:$R,9, FALSE)="","",VLOOKUP($C2098,'MSCI Database'!$C:$R,9, FALSE)),"")</f>
        <v>4.7</v>
      </c>
      <c r="W2098" s="215">
        <f t="shared" ca="1" si="93"/>
        <v>0</v>
      </c>
      <c r="X2098" s="276">
        <f>IFERROR(IF(VLOOKUP($C2098,'MSCI Database'!$C:$R,10, FALSE)="","",VLOOKUP($C2098,'MSCI Database'!$C:$R,10, FALSE)),"")</f>
        <v>564752</v>
      </c>
      <c r="Y2098" s="229" t="str">
        <f>IFERROR(IF(VLOOKUP($C2098,'MSCI Database'!$C:$R,11, FALSE)="","",VLOOKUP($C2098,'MSCI Database'!$C:$R,11, FALSE)),"")</f>
        <v>2019</v>
      </c>
      <c r="Z2098" s="229" t="str">
        <f>IFERROR(IF(VLOOKUP($C2098,'MSCI Database'!$C:$R,12, FALSE)="","",VLOOKUP($C2098,'MSCI Database'!$C:$R,12, FALSE)),"")</f>
        <v>E.Segmt-Low</v>
      </c>
      <c r="AA2098" s="229" t="str">
        <f>IFERROR(IF(VLOOKUP($C2098,'MSCI Database'!$C:$R,13, FALSE)="","",VLOOKUP($C2098,'MSCI Database'!$C:$R,13, FALSE)),"")</f>
        <v>Human capital challenges due to restructuring clouds high R&amp;D capacity</v>
      </c>
    </row>
    <row r="2099" spans="1:27" s="130" customFormat="1" ht="15" hidden="1" customHeight="1" outlineLevel="1">
      <c r="A2099" s="130" t="s">
        <v>7791</v>
      </c>
      <c r="B2099" s="130" t="s">
        <v>7792</v>
      </c>
      <c r="C2099" s="130" t="s">
        <v>7793</v>
      </c>
      <c r="D2099" s="130" t="s">
        <v>12128</v>
      </c>
      <c r="E2099" s="130" t="s">
        <v>18674</v>
      </c>
      <c r="F2099" s="215">
        <v>0.30389180337922522</v>
      </c>
      <c r="G2099" s="132" t="str">
        <f ca="1">IFERROR(_xll.BQL($A2099, "cur_mkt_cap(currency=EUR)")/1000000, " ")</f>
        <v xml:space="preserve"> </v>
      </c>
      <c r="M2099" s="308"/>
      <c r="N2099" s="215">
        <f t="shared" si="92"/>
        <v>3.2917809585638028E-3</v>
      </c>
      <c r="O2099" s="172" t="str">
        <f>IFERROR(IF(VLOOKUP($C2099,'MSCI Database'!$C:$R,2, FALSE)="","",VLOOKUP($C2099,'MSCI Database'!$C:$R,2, FALSE)),"")</f>
        <v>Beverages</v>
      </c>
      <c r="P2099" s="229" t="str">
        <f>IFERROR(IF(VLOOKUP($C2099,'MSCI Database'!$C:$R,3, FALSE)="","",VLOOKUP($C2099,'MSCI Database'!$C:$R,3, FALSE)),"")</f>
        <v>AA</v>
      </c>
      <c r="Q2099" s="229" t="str">
        <f>IFERROR(IF(VLOOKUP($C2099,'MSCI Database'!$C:$R,4, FALSE)="","",VLOOKUP($C2099,'MSCI Database'!$C:$R,4, FALSE)),"")</f>
        <v>0</v>
      </c>
      <c r="R2099" s="229">
        <f>IFERROR(IF(VLOOKUP($C2099,'MSCI Database'!$C:$R,5, FALSE)="","",VLOOKUP($C2099,'MSCI Database'!$C:$R,5, FALSE)),"")</f>
        <v>8.3000000000000007</v>
      </c>
      <c r="S2099" s="229">
        <f>IFERROR(IF(VLOOKUP($C2099,'MSCI Database'!$C:$R,6, FALSE)="","",VLOOKUP($C2099,'MSCI Database'!$C:$R,6, FALSE)),"")</f>
        <v>7.2</v>
      </c>
      <c r="T2099" s="229">
        <f>IFERROR(IF(VLOOKUP($C2099,'MSCI Database'!$C:$R,7, FALSE)="","",VLOOKUP($C2099,'MSCI Database'!$C:$R,7, FALSE)),"")</f>
        <v>4.4000000000000004</v>
      </c>
      <c r="U2099" s="229">
        <f>IFERROR(IF(VLOOKUP($C2099,'MSCI Database'!$C:$R,8, FALSE)="","",VLOOKUP($C2099,'MSCI Database'!$C:$R,8, FALSE)),"")</f>
        <v>6.1</v>
      </c>
      <c r="V2099" s="229">
        <f>IFERROR(IF(VLOOKUP($C2099,'MSCI Database'!$C:$R,9, FALSE)="","",VLOOKUP($C2099,'MSCI Database'!$C:$R,9, FALSE)),"")</f>
        <v>5.8</v>
      </c>
      <c r="W2099" s="215">
        <f t="shared" ca="1" si="93"/>
        <v>0</v>
      </c>
      <c r="X2099" s="276">
        <f>IFERROR(IF(VLOOKUP($C2099,'MSCI Database'!$C:$R,10, FALSE)="","",VLOOKUP($C2099,'MSCI Database'!$C:$R,10, FALSE)),"")</f>
        <v>5108938</v>
      </c>
      <c r="Y2099" s="229" t="str">
        <f>IFERROR(IF(VLOOKUP($C2099,'MSCI Database'!$C:$R,11, FALSE)="","",VLOOKUP($C2099,'MSCI Database'!$C:$R,11, FALSE)),"")</f>
        <v>2019</v>
      </c>
      <c r="Z2099" s="229" t="str">
        <f>IFERROR(IF(VLOOKUP($C2099,'MSCI Database'!$C:$R,12, FALSE)="","",VLOOKUP($C2099,'MSCI Database'!$C:$R,12, FALSE)),"")</f>
        <v>Reported</v>
      </c>
      <c r="AA2099" s="229" t="str">
        <f>IFERROR(IF(VLOOKUP($C2099,'MSCI Database'!$C:$R,13, FALSE)="","",VLOOKUP($C2099,'MSCI Database'!$C:$R,13, FALSE)),"")</f>
        <v>Strong environmental mitigation, expanding its footprint in healthy snacks and non-soda beverages</v>
      </c>
    </row>
    <row r="2100" spans="1:27" s="130" customFormat="1" ht="15" hidden="1" customHeight="1" outlineLevel="1">
      <c r="A2100" s="130" t="s">
        <v>6226</v>
      </c>
      <c r="B2100" s="130" t="s">
        <v>6227</v>
      </c>
      <c r="C2100" s="130" t="s">
        <v>6228</v>
      </c>
      <c r="D2100" s="130" t="s">
        <v>12128</v>
      </c>
      <c r="E2100" s="130" t="s">
        <v>12133</v>
      </c>
      <c r="F2100" s="215">
        <v>0.29811749131265208</v>
      </c>
      <c r="G2100" s="132" t="str">
        <f ca="1">IFERROR(_xll.BQL($A2100, "cur_mkt_cap(currency=EUR)")/1000000, " ")</f>
        <v xml:space="preserve"> </v>
      </c>
      <c r="M2100" s="308"/>
      <c r="N2100" s="215">
        <f t="shared" si="92"/>
        <v>3.2292331362856518E-3</v>
      </c>
      <c r="O2100" s="172" t="str">
        <f>IFERROR(IF(VLOOKUP($C2100,'MSCI Database'!$C:$R,2, FALSE)="","",VLOOKUP($C2100,'MSCI Database'!$C:$R,2, FALSE)),"")</f>
        <v>Biotechnology</v>
      </c>
      <c r="P2100" s="229" t="str">
        <f>IFERROR(IF(VLOOKUP($C2100,'MSCI Database'!$C:$R,3, FALSE)="","",VLOOKUP($C2100,'MSCI Database'!$C:$R,3, FALSE)),"")</f>
        <v>A</v>
      </c>
      <c r="Q2100" s="229" t="str">
        <f>IFERROR(IF(VLOOKUP($C2100,'MSCI Database'!$C:$R,4, FALSE)="","",VLOOKUP($C2100,'MSCI Database'!$C:$R,4, FALSE)),"")</f>
        <v>0</v>
      </c>
      <c r="R2100" s="229">
        <f>IFERROR(IF(VLOOKUP($C2100,'MSCI Database'!$C:$R,5, FALSE)="","",VLOOKUP($C2100,'MSCI Database'!$C:$R,5, FALSE)),"")</f>
        <v>6</v>
      </c>
      <c r="S2100" s="229">
        <f>IFERROR(IF(VLOOKUP($C2100,'MSCI Database'!$C:$R,6, FALSE)="","",VLOOKUP($C2100,'MSCI Database'!$C:$R,6, FALSE)),"")</f>
        <v>7.3</v>
      </c>
      <c r="T2100" s="229">
        <f>IFERROR(IF(VLOOKUP($C2100,'MSCI Database'!$C:$R,7, FALSE)="","",VLOOKUP($C2100,'MSCI Database'!$C:$R,7, FALSE)),"")</f>
        <v>4</v>
      </c>
      <c r="U2100" s="229">
        <f>IFERROR(IF(VLOOKUP($C2100,'MSCI Database'!$C:$R,8, FALSE)="","",VLOOKUP($C2100,'MSCI Database'!$C:$R,8, FALSE)),"")</f>
        <v>4.5999999999999996</v>
      </c>
      <c r="V2100" s="229">
        <f>IFERROR(IF(VLOOKUP($C2100,'MSCI Database'!$C:$R,9, FALSE)="","",VLOOKUP($C2100,'MSCI Database'!$C:$R,9, FALSE)),"")</f>
        <v>4.5</v>
      </c>
      <c r="W2100" s="215">
        <f t="shared" ca="1" si="93"/>
        <v>0</v>
      </c>
      <c r="X2100" s="276">
        <f>IFERROR(IF(VLOOKUP($C2100,'MSCI Database'!$C:$R,10, FALSE)="","",VLOOKUP($C2100,'MSCI Database'!$C:$R,10, FALSE)),"")</f>
        <v>622625</v>
      </c>
      <c r="Y2100" s="229" t="str">
        <f>IFERROR(IF(VLOOKUP($C2100,'MSCI Database'!$C:$R,11, FALSE)="","",VLOOKUP($C2100,'MSCI Database'!$C:$R,11, FALSE)),"")</f>
        <v>2019</v>
      </c>
      <c r="Z2100" s="229" t="str">
        <f>IFERROR(IF(VLOOKUP($C2100,'MSCI Database'!$C:$R,12, FALSE)="","",VLOOKUP($C2100,'MSCI Database'!$C:$R,12, FALSE)),"")</f>
        <v>Reported</v>
      </c>
      <c r="AA2100" s="229" t="str">
        <f>IFERROR(IF(VLOOKUP($C2100,'MSCI Database'!$C:$R,13, FALSE)="","",VLOOKUP($C2100,'MSCI Database'!$C:$R,13, FALSE)),"")</f>
        <v>Allergan acquisition could pose employee integration and management challenges</v>
      </c>
    </row>
    <row r="2101" spans="1:27" s="130" customFormat="1" ht="15" hidden="1" customHeight="1" outlineLevel="1">
      <c r="A2101" s="130" t="s">
        <v>8136</v>
      </c>
      <c r="B2101" s="130" t="s">
        <v>8137</v>
      </c>
      <c r="C2101" s="130" t="s">
        <v>8138</v>
      </c>
      <c r="D2101" s="130" t="s">
        <v>12128</v>
      </c>
      <c r="E2101" s="130" t="s">
        <v>12133</v>
      </c>
      <c r="F2101" s="215">
        <v>0.29449312549425161</v>
      </c>
      <c r="G2101" s="132" t="str">
        <f ca="1">IFERROR(_xll.BQL($A2101, "cur_mkt_cap(currency=EUR)")/1000000, " ")</f>
        <v xml:space="preserve"> </v>
      </c>
      <c r="M2101" s="308"/>
      <c r="N2101" s="215">
        <f t="shared" si="92"/>
        <v>3.1899737082418094E-3</v>
      </c>
      <c r="O2101" s="172" t="str">
        <f>IFERROR(IF(VLOOKUP($C2101,'MSCI Database'!$C:$R,2, FALSE)="","",VLOOKUP($C2101,'MSCI Database'!$C:$R,2, FALSE)),"")</f>
        <v>Health Care Equipment &amp; Supplies</v>
      </c>
      <c r="P2101" s="229" t="str">
        <f>IFERROR(IF(VLOOKUP($C2101,'MSCI Database'!$C:$R,3, FALSE)="","",VLOOKUP($C2101,'MSCI Database'!$C:$R,3, FALSE)),"")</f>
        <v>BBB</v>
      </c>
      <c r="Q2101" s="229" t="str">
        <f>IFERROR(IF(VLOOKUP($C2101,'MSCI Database'!$C:$R,4, FALSE)="","",VLOOKUP($C2101,'MSCI Database'!$C:$R,4, FALSE)),"")</f>
        <v>1</v>
      </c>
      <c r="R2101" s="229">
        <f>IFERROR(IF(VLOOKUP($C2101,'MSCI Database'!$C:$R,5, FALSE)="","",VLOOKUP($C2101,'MSCI Database'!$C:$R,5, FALSE)),"")</f>
        <v>5.7</v>
      </c>
      <c r="S2101" s="229">
        <f>IFERROR(IF(VLOOKUP($C2101,'MSCI Database'!$C:$R,6, FALSE)="","",VLOOKUP($C2101,'MSCI Database'!$C:$R,6, FALSE)),"")</f>
        <v>10</v>
      </c>
      <c r="T2101" s="229">
        <f>IFERROR(IF(VLOOKUP($C2101,'MSCI Database'!$C:$R,7, FALSE)="","",VLOOKUP($C2101,'MSCI Database'!$C:$R,7, FALSE)),"")</f>
        <v>3.2</v>
      </c>
      <c r="U2101" s="229">
        <f>IFERROR(IF(VLOOKUP($C2101,'MSCI Database'!$C:$R,8, FALSE)="","",VLOOKUP($C2101,'MSCI Database'!$C:$R,8, FALSE)),"")</f>
        <v>6.3</v>
      </c>
      <c r="V2101" s="229">
        <f>IFERROR(IF(VLOOKUP($C2101,'MSCI Database'!$C:$R,9, FALSE)="","",VLOOKUP($C2101,'MSCI Database'!$C:$R,9, FALSE)),"")</f>
        <v>5.2</v>
      </c>
      <c r="W2101" s="215">
        <f t="shared" ca="1" si="93"/>
        <v>0</v>
      </c>
      <c r="X2101" s="276">
        <f>IFERROR(IF(VLOOKUP($C2101,'MSCI Database'!$C:$R,10, FALSE)="","",VLOOKUP($C2101,'MSCI Database'!$C:$R,10, FALSE)),"")</f>
        <v>472754</v>
      </c>
      <c r="Y2101" s="229" t="str">
        <f>IFERROR(IF(VLOOKUP($C2101,'MSCI Database'!$C:$R,11, FALSE)="","",VLOOKUP($C2101,'MSCI Database'!$C:$R,11, FALSE)),"")</f>
        <v>2019</v>
      </c>
      <c r="Z2101" s="229" t="str">
        <f>IFERROR(IF(VLOOKUP($C2101,'MSCI Database'!$C:$R,12, FALSE)="","",VLOOKUP($C2101,'MSCI Database'!$C:$R,12, FALSE)),"")</f>
        <v>Reported</v>
      </c>
      <c r="AA2101" s="229" t="str">
        <f>IFERROR(IF(VLOOKUP($C2101,'MSCI Database'!$C:$R,13, FALSE)="","",VLOOKUP($C2101,'MSCI Database'!$C:$R,13, FALSE)),"")</f>
        <v>Strong governance practices; acquisitions may add to talent management challenges</v>
      </c>
    </row>
    <row r="2102" spans="1:27" s="130" customFormat="1" ht="15" hidden="1" customHeight="1" outlineLevel="1">
      <c r="A2102" s="130" t="s">
        <v>1192</v>
      </c>
      <c r="B2102" s="130" t="s">
        <v>1193</v>
      </c>
      <c r="C2102" s="130" t="s">
        <v>1194</v>
      </c>
      <c r="D2102" s="130" t="s">
        <v>18681</v>
      </c>
      <c r="E2102" s="130" t="s">
        <v>12133</v>
      </c>
      <c r="F2102" s="215">
        <v>0.31235880274292099</v>
      </c>
      <c r="G2102" s="132" t="str">
        <f ca="1">IFERROR(_xll.BQL($A2102, "cur_mkt_cap(currency=EUR)")/1000000, " ")</f>
        <v xml:space="preserve"> </v>
      </c>
      <c r="M2102" s="308"/>
      <c r="N2102" s="215">
        <f t="shared" si="92"/>
        <v>3.383496190668319E-3</v>
      </c>
      <c r="O2102" s="172" t="str">
        <f>IFERROR(IF(VLOOKUP($C2102,'MSCI Database'!$C:$R,2, FALSE)="","",VLOOKUP($C2102,'MSCI Database'!$C:$R,2, FALSE)),"")</f>
        <v>Pharmaceuticals</v>
      </c>
      <c r="P2102" s="229" t="str">
        <f>IFERROR(IF(VLOOKUP($C2102,'MSCI Database'!$C:$R,3, FALSE)="","",VLOOKUP($C2102,'MSCI Database'!$C:$R,3, FALSE)),"")</f>
        <v>A</v>
      </c>
      <c r="Q2102" s="229" t="str">
        <f>IFERROR(IF(VLOOKUP($C2102,'MSCI Database'!$C:$R,4, FALSE)="","",VLOOKUP($C2102,'MSCI Database'!$C:$R,4, FALSE)),"")</f>
        <v>0</v>
      </c>
      <c r="R2102" s="229">
        <f>IFERROR(IF(VLOOKUP($C2102,'MSCI Database'!$C:$R,5, FALSE)="","",VLOOKUP($C2102,'MSCI Database'!$C:$R,5, FALSE)),"")</f>
        <v>5.9</v>
      </c>
      <c r="S2102" s="229">
        <f>IFERROR(IF(VLOOKUP($C2102,'MSCI Database'!$C:$R,6, FALSE)="","",VLOOKUP($C2102,'MSCI Database'!$C:$R,6, FALSE)),"")</f>
        <v>6</v>
      </c>
      <c r="T2102" s="229">
        <f>IFERROR(IF(VLOOKUP($C2102,'MSCI Database'!$C:$R,7, FALSE)="","",VLOOKUP($C2102,'MSCI Database'!$C:$R,7, FALSE)),"")</f>
        <v>5.2</v>
      </c>
      <c r="U2102" s="229">
        <f>IFERROR(IF(VLOOKUP($C2102,'MSCI Database'!$C:$R,8, FALSE)="","",VLOOKUP($C2102,'MSCI Database'!$C:$R,8, FALSE)),"")</f>
        <v>3.7</v>
      </c>
      <c r="V2102" s="229">
        <f>IFERROR(IF(VLOOKUP($C2102,'MSCI Database'!$C:$R,9, FALSE)="","",VLOOKUP($C2102,'MSCI Database'!$C:$R,9, FALSE)),"")</f>
        <v>4.8</v>
      </c>
      <c r="W2102" s="215">
        <f t="shared" ca="1" si="93"/>
        <v>0</v>
      </c>
      <c r="X2102" s="276">
        <f>IFERROR(IF(VLOOKUP($C2102,'MSCI Database'!$C:$R,10, FALSE)="","",VLOOKUP($C2102,'MSCI Database'!$C:$R,10, FALSE)),"")</f>
        <v>788600</v>
      </c>
      <c r="Y2102" s="229" t="str">
        <f>IFERROR(IF(VLOOKUP($C2102,'MSCI Database'!$C:$R,11, FALSE)="","",VLOOKUP($C2102,'MSCI Database'!$C:$R,11, FALSE)),"")</f>
        <v>2020</v>
      </c>
      <c r="Z2102" s="229" t="str">
        <f>IFERROR(IF(VLOOKUP($C2102,'MSCI Database'!$C:$R,12, FALSE)="","",VLOOKUP($C2102,'MSCI Database'!$C:$R,12, FALSE)),"")</f>
        <v>Reported</v>
      </c>
      <c r="AA2102" s="229" t="str">
        <f>IFERROR(IF(VLOOKUP($C2102,'MSCI Database'!$C:$R,13, FALSE)="","",VLOOKUP($C2102,'MSCI Database'!$C:$R,13, FALSE)),"")</f>
        <v>Robust ESG-related programs, but business ethics and product safety lawsuits continue</v>
      </c>
    </row>
    <row r="2103" spans="1:27" s="130" customFormat="1" ht="15" hidden="1" customHeight="1" outlineLevel="1">
      <c r="A2103" s="130" t="s">
        <v>5726</v>
      </c>
      <c r="B2103" s="130" t="s">
        <v>5727</v>
      </c>
      <c r="C2103" s="130" t="s">
        <v>5728</v>
      </c>
      <c r="D2103" s="130" t="s">
        <v>18677</v>
      </c>
      <c r="E2103" s="130" t="s">
        <v>18673</v>
      </c>
      <c r="F2103" s="215">
        <v>3.3386857503173308E-2</v>
      </c>
      <c r="G2103" s="132" t="str">
        <f ca="1">IFERROR(_xll.BQL($A2103, "cur_mkt_cap(currency=EUR)")/1000000, " ")</f>
        <v xml:space="preserve"> </v>
      </c>
      <c r="M2103" s="308"/>
      <c r="N2103" s="215">
        <f t="shared" si="92"/>
        <v>3.616491809688017E-4</v>
      </c>
      <c r="O2103" s="172" t="str">
        <f>IFERROR(IF(VLOOKUP($C2103,'MSCI Database'!$C:$R,2, FALSE)="","",VLOOKUP($C2103,'MSCI Database'!$C:$R,2, FALSE)),"")</f>
        <v>Construction &amp; Farm Machinery &amp; Heavy Trucks</v>
      </c>
      <c r="P2103" s="229" t="str">
        <f>IFERROR(IF(VLOOKUP($C2103,'MSCI Database'!$C:$R,3, FALSE)="","",VLOOKUP($C2103,'MSCI Database'!$C:$R,3, FALSE)),"")</f>
        <v>AA</v>
      </c>
      <c r="Q2103" s="229" t="str">
        <f>IFERROR(IF(VLOOKUP($C2103,'MSCI Database'!$C:$R,4, FALSE)="","",VLOOKUP($C2103,'MSCI Database'!$C:$R,4, FALSE)),"")</f>
        <v>0</v>
      </c>
      <c r="R2103" s="229">
        <f>IFERROR(IF(VLOOKUP($C2103,'MSCI Database'!$C:$R,5, FALSE)="","",VLOOKUP($C2103,'MSCI Database'!$C:$R,5, FALSE)),"")</f>
        <v>7.2</v>
      </c>
      <c r="S2103" s="229">
        <f>IFERROR(IF(VLOOKUP($C2103,'MSCI Database'!$C:$R,6, FALSE)="","",VLOOKUP($C2103,'MSCI Database'!$C:$R,6, FALSE)),"")</f>
        <v>5.7</v>
      </c>
      <c r="T2103" s="229">
        <f>IFERROR(IF(VLOOKUP($C2103,'MSCI Database'!$C:$R,7, FALSE)="","",VLOOKUP($C2103,'MSCI Database'!$C:$R,7, FALSE)),"")</f>
        <v>5.4</v>
      </c>
      <c r="U2103" s="229">
        <f>IFERROR(IF(VLOOKUP($C2103,'MSCI Database'!$C:$R,8, FALSE)="","",VLOOKUP($C2103,'MSCI Database'!$C:$R,8, FALSE)),"")</f>
        <v>6.2</v>
      </c>
      <c r="V2103" s="229">
        <f>IFERROR(IF(VLOOKUP($C2103,'MSCI Database'!$C:$R,9, FALSE)="","",VLOOKUP($C2103,'MSCI Database'!$C:$R,9, FALSE)),"")</f>
        <v>5.8</v>
      </c>
      <c r="W2103" s="215">
        <f t="shared" ca="1" si="93"/>
        <v>0</v>
      </c>
      <c r="X2103" s="276">
        <f>IFERROR(IF(VLOOKUP($C2103,'MSCI Database'!$C:$R,10, FALSE)="","",VLOOKUP($C2103,'MSCI Database'!$C:$R,10, FALSE)),"")</f>
        <v>270000</v>
      </c>
      <c r="Y2103" s="229" t="str">
        <f>IFERROR(IF(VLOOKUP($C2103,'MSCI Database'!$C:$R,11, FALSE)="","",VLOOKUP($C2103,'MSCI Database'!$C:$R,11, FALSE)),"")</f>
        <v>2020</v>
      </c>
      <c r="Z2103" s="229" t="str">
        <f>IFERROR(IF(VLOOKUP($C2103,'MSCI Database'!$C:$R,12, FALSE)="","",VLOOKUP($C2103,'MSCI Database'!$C:$R,12, FALSE)),"")</f>
        <v>Reported</v>
      </c>
      <c r="AA2103" s="229" t="str">
        <f>IFERROR(IF(VLOOKUP($C2103,'MSCI Database'!$C:$R,13, FALSE)="","",VLOOKUP($C2103,'MSCI Database'!$C:$R,13, FALSE)),"")</f>
        <v>Disrupted truck demand amid COVID-19 crisis poses labor management challenges</v>
      </c>
    </row>
    <row r="2104" spans="1:27" s="130" customFormat="1" ht="15" hidden="1" customHeight="1" outlineLevel="1">
      <c r="A2104" s="130" t="s">
        <v>8125</v>
      </c>
      <c r="B2104" s="130" t="s">
        <v>8126</v>
      </c>
      <c r="C2104" s="130" t="s">
        <v>8127</v>
      </c>
      <c r="D2104" s="130" t="s">
        <v>12128</v>
      </c>
      <c r="E2104" s="130" t="s">
        <v>18689</v>
      </c>
      <c r="F2104" s="215">
        <v>0.28513861576009059</v>
      </c>
      <c r="G2104" s="132" t="str">
        <f ca="1">IFERROR(_xll.BQL($A2104, "cur_mkt_cap(currency=EUR)")/1000000, " ")</f>
        <v xml:space="preserve"> </v>
      </c>
      <c r="M2104" s="308"/>
      <c r="N2104" s="215">
        <f t="shared" si="92"/>
        <v>3.0886448909548734E-3</v>
      </c>
      <c r="O2104" s="172" t="str">
        <f>IFERROR(IF(VLOOKUP($C2104,'MSCI Database'!$C:$R,2, FALSE)="","",VLOOKUP($C2104,'MSCI Database'!$C:$R,2, FALSE)),"")</f>
        <v>Semiconductors &amp; Semiconductor Equipment</v>
      </c>
      <c r="P2104" s="229" t="str">
        <f>IFERROR(IF(VLOOKUP($C2104,'MSCI Database'!$C:$R,3, FALSE)="","",VLOOKUP($C2104,'MSCI Database'!$C:$R,3, FALSE)),"")</f>
        <v>AAA</v>
      </c>
      <c r="Q2104" s="229" t="str">
        <f>IFERROR(IF(VLOOKUP($C2104,'MSCI Database'!$C:$R,4, FALSE)="","",VLOOKUP($C2104,'MSCI Database'!$C:$R,4, FALSE)),"")</f>
        <v>1</v>
      </c>
      <c r="R2104" s="229">
        <f>IFERROR(IF(VLOOKUP($C2104,'MSCI Database'!$C:$R,5, FALSE)="","",VLOOKUP($C2104,'MSCI Database'!$C:$R,5, FALSE)),"")</f>
        <v>9.1</v>
      </c>
      <c r="S2104" s="229">
        <f>IFERROR(IF(VLOOKUP($C2104,'MSCI Database'!$C:$R,6, FALSE)="","",VLOOKUP($C2104,'MSCI Database'!$C:$R,6, FALSE)),"")</f>
        <v>6.8</v>
      </c>
      <c r="T2104" s="229">
        <f>IFERROR(IF(VLOOKUP($C2104,'MSCI Database'!$C:$R,7, FALSE)="","",VLOOKUP($C2104,'MSCI Database'!$C:$R,7, FALSE)),"")</f>
        <v>7.7</v>
      </c>
      <c r="U2104" s="229">
        <f>IFERROR(IF(VLOOKUP($C2104,'MSCI Database'!$C:$R,8, FALSE)="","",VLOOKUP($C2104,'MSCI Database'!$C:$R,8, FALSE)),"")</f>
        <v>5.4</v>
      </c>
      <c r="V2104" s="229">
        <f>IFERROR(IF(VLOOKUP($C2104,'MSCI Database'!$C:$R,9, FALSE)="","",VLOOKUP($C2104,'MSCI Database'!$C:$R,9, FALSE)),"")</f>
        <v>6.6</v>
      </c>
      <c r="W2104" s="215">
        <f t="shared" ca="1" si="93"/>
        <v>0</v>
      </c>
      <c r="X2104" s="276">
        <f>IFERROR(IF(VLOOKUP($C2104,'MSCI Database'!$C:$R,10, FALSE)="","",VLOOKUP($C2104,'MSCI Database'!$C:$R,10, FALSE)),"")</f>
        <v>2021330</v>
      </c>
      <c r="Y2104" s="229" t="str">
        <f>IFERROR(IF(VLOOKUP($C2104,'MSCI Database'!$C:$R,11, FALSE)="","",VLOOKUP($C2104,'MSCI Database'!$C:$R,11, FALSE)),"")</f>
        <v>2019</v>
      </c>
      <c r="Z2104" s="229" t="str">
        <f>IFERROR(IF(VLOOKUP($C2104,'MSCI Database'!$C:$R,12, FALSE)="","",VLOOKUP($C2104,'MSCI Database'!$C:$R,12, FALSE)),"")</f>
        <v>Reported</v>
      </c>
      <c r="AA2104" s="229" t="str">
        <f>IFERROR(IF(VLOOKUP($C2104,'MSCI Database'!$C:$R,13, FALSE)="","",VLOOKUP($C2104,'MSCI Database'!$C:$R,13, FALSE)),"")</f>
        <v>Sustained water conservation efforts and ESG integration across operations drive the upgrade</v>
      </c>
    </row>
    <row r="2105" spans="1:27" s="130" customFormat="1" ht="15" hidden="1" customHeight="1" outlineLevel="1">
      <c r="A2105" s="130" t="s">
        <v>2994</v>
      </c>
      <c r="B2105" s="130" t="s">
        <v>2995</v>
      </c>
      <c r="C2105" s="130" t="s">
        <v>2996</v>
      </c>
      <c r="D2105" s="130" t="s">
        <v>18691</v>
      </c>
      <c r="E2105" s="130" t="s">
        <v>18689</v>
      </c>
      <c r="F2105" s="215">
        <v>0.28318647721969498</v>
      </c>
      <c r="G2105" s="132" t="str">
        <f ca="1">IFERROR(_xll.BQL($A2105, "cur_mkt_cap(currency=EUR)")/1000000, " ")</f>
        <v xml:space="preserve"> </v>
      </c>
      <c r="M2105" s="308"/>
      <c r="N2105" s="215">
        <f t="shared" si="92"/>
        <v>3.0674991660478617E-3</v>
      </c>
      <c r="O2105" s="172" t="str">
        <f>IFERROR(IF(VLOOKUP($C2105,'MSCI Database'!$C:$R,2, FALSE)="","",VLOOKUP($C2105,'MSCI Database'!$C:$R,2, FALSE)),"")</f>
        <v>Software &amp; Services</v>
      </c>
      <c r="P2105" s="229" t="str">
        <f>IFERROR(IF(VLOOKUP($C2105,'MSCI Database'!$C:$R,3, FALSE)="","",VLOOKUP($C2105,'MSCI Database'!$C:$R,3, FALSE)),"")</f>
        <v>A</v>
      </c>
      <c r="Q2105" s="229" t="str">
        <f>IFERROR(IF(VLOOKUP($C2105,'MSCI Database'!$C:$R,4, FALSE)="","",VLOOKUP($C2105,'MSCI Database'!$C:$R,4, FALSE)),"")</f>
        <v>-2</v>
      </c>
      <c r="R2105" s="229">
        <f>IFERROR(IF(VLOOKUP($C2105,'MSCI Database'!$C:$R,5, FALSE)="","",VLOOKUP($C2105,'MSCI Database'!$C:$R,5, FALSE)),"")</f>
        <v>6.7</v>
      </c>
      <c r="S2105" s="229">
        <f>IFERROR(IF(VLOOKUP($C2105,'MSCI Database'!$C:$R,6, FALSE)="","",VLOOKUP($C2105,'MSCI Database'!$C:$R,6, FALSE)),"")</f>
        <v>7.1</v>
      </c>
      <c r="T2105" s="229">
        <f>IFERROR(IF(VLOOKUP($C2105,'MSCI Database'!$C:$R,7, FALSE)="","",VLOOKUP($C2105,'MSCI Database'!$C:$R,7, FALSE)),"")</f>
        <v>4.5</v>
      </c>
      <c r="U2105" s="229">
        <f>IFERROR(IF(VLOOKUP($C2105,'MSCI Database'!$C:$R,8, FALSE)="","",VLOOKUP($C2105,'MSCI Database'!$C:$R,8, FALSE)),"")</f>
        <v>6</v>
      </c>
      <c r="V2105" s="229">
        <f>IFERROR(IF(VLOOKUP($C2105,'MSCI Database'!$C:$R,9, FALSE)="","",VLOOKUP($C2105,'MSCI Database'!$C:$R,9, FALSE)),"")</f>
        <v>5.5</v>
      </c>
      <c r="W2105" s="215">
        <f t="shared" ca="1" si="93"/>
        <v>0</v>
      </c>
      <c r="X2105" s="276">
        <f>IFERROR(IF(VLOOKUP($C2105,'MSCI Database'!$C:$R,10, FALSE)="","",VLOOKUP($C2105,'MSCI Database'!$C:$R,10, FALSE)),"")</f>
        <v>300412</v>
      </c>
      <c r="Y2105" s="229" t="str">
        <f>IFERROR(IF(VLOOKUP($C2105,'MSCI Database'!$C:$R,11, FALSE)="","",VLOOKUP($C2105,'MSCI Database'!$C:$R,11, FALSE)),"")</f>
        <v>2019</v>
      </c>
      <c r="Z2105" s="229" t="str">
        <f>IFERROR(IF(VLOOKUP($C2105,'MSCI Database'!$C:$R,12, FALSE)="","",VLOOKUP($C2105,'MSCI Database'!$C:$R,12, FALSE)),"")</f>
        <v>Reported</v>
      </c>
      <c r="AA2105" s="229" t="str">
        <f>IFERROR(IF(VLOOKUP($C2105,'MSCI Database'!$C:$R,13, FALSE)="","",VLOOKUP($C2105,'MSCI Database'!$C:$R,13, FALSE)),"")</f>
        <v>Widescale layoff raises concerns about productivity</v>
      </c>
    </row>
    <row r="2106" spans="1:27" s="130" customFormat="1" ht="15" hidden="1" customHeight="1" outlineLevel="1">
      <c r="A2106" s="130" t="s">
        <v>8653</v>
      </c>
      <c r="B2106" s="130" t="s">
        <v>5802</v>
      </c>
      <c r="C2106" s="130" t="s">
        <v>8654</v>
      </c>
      <c r="D2106" s="130" t="s">
        <v>18677</v>
      </c>
      <c r="E2106" s="130" t="s">
        <v>18673</v>
      </c>
      <c r="F2106" s="215">
        <v>3.1599757885986242E-2</v>
      </c>
      <c r="G2106" s="132" t="str">
        <f ca="1">IFERROR(_xll.BQL($A2106, "cur_mkt_cap(currency=EUR)")/1000000, " ")</f>
        <v xml:space="preserve"> </v>
      </c>
      <c r="M2106" s="308"/>
      <c r="N2106" s="215">
        <f t="shared" si="92"/>
        <v>3.4229117122487981E-4</v>
      </c>
      <c r="O2106" s="172" t="str">
        <f>IFERROR(IF(VLOOKUP($C2106,'MSCI Database'!$C:$R,2, FALSE)="","",VLOOKUP($C2106,'MSCI Database'!$C:$R,2, FALSE)),"")</f>
        <v>Construction &amp; Farm Machinery &amp; Heavy Trucks</v>
      </c>
      <c r="P2106" s="229" t="str">
        <f>IFERROR(IF(VLOOKUP($C2106,'MSCI Database'!$C:$R,3, FALSE)="","",VLOOKUP($C2106,'MSCI Database'!$C:$R,3, FALSE)),"")</f>
        <v>AA</v>
      </c>
      <c r="Q2106" s="229" t="str">
        <f>IFERROR(IF(VLOOKUP($C2106,'MSCI Database'!$C:$R,4, FALSE)="","",VLOOKUP($C2106,'MSCI Database'!$C:$R,4, FALSE)),"")</f>
        <v>1</v>
      </c>
      <c r="R2106" s="229">
        <f>IFERROR(IF(VLOOKUP($C2106,'MSCI Database'!$C:$R,5, FALSE)="","",VLOOKUP($C2106,'MSCI Database'!$C:$R,5, FALSE)),"")</f>
        <v>8.3000000000000007</v>
      </c>
      <c r="S2106" s="229">
        <f>IFERROR(IF(VLOOKUP($C2106,'MSCI Database'!$C:$R,6, FALSE)="","",VLOOKUP($C2106,'MSCI Database'!$C:$R,6, FALSE)),"")</f>
        <v>3.7</v>
      </c>
      <c r="T2106" s="229">
        <f>IFERROR(IF(VLOOKUP($C2106,'MSCI Database'!$C:$R,7, FALSE)="","",VLOOKUP($C2106,'MSCI Database'!$C:$R,7, FALSE)),"")</f>
        <v>7.4</v>
      </c>
      <c r="U2106" s="229">
        <f>IFERROR(IF(VLOOKUP($C2106,'MSCI Database'!$C:$R,8, FALSE)="","",VLOOKUP($C2106,'MSCI Database'!$C:$R,8, FALSE)),"")</f>
        <v>6.1</v>
      </c>
      <c r="V2106" s="229">
        <f>IFERROR(IF(VLOOKUP($C2106,'MSCI Database'!$C:$R,9, FALSE)="","",VLOOKUP($C2106,'MSCI Database'!$C:$R,9, FALSE)),"")</f>
        <v>6</v>
      </c>
      <c r="W2106" s="215">
        <f t="shared" ca="1" si="93"/>
        <v>0</v>
      </c>
      <c r="X2106" s="276">
        <f>IFERROR(IF(VLOOKUP($C2106,'MSCI Database'!$C:$R,10, FALSE)="","",VLOOKUP($C2106,'MSCI Database'!$C:$R,10, FALSE)),"")</f>
        <v>28000</v>
      </c>
      <c r="Y2106" s="229" t="str">
        <f>IFERROR(IF(VLOOKUP($C2106,'MSCI Database'!$C:$R,11, FALSE)="","",VLOOKUP($C2106,'MSCI Database'!$C:$R,11, FALSE)),"")</f>
        <v>2019</v>
      </c>
      <c r="Z2106" s="229" t="str">
        <f>IFERROR(IF(VLOOKUP($C2106,'MSCI Database'!$C:$R,12, FALSE)="","",VLOOKUP($C2106,'MSCI Database'!$C:$R,12, FALSE)),"")</f>
        <v>Reported</v>
      </c>
      <c r="AA2106" s="229" t="str">
        <f>IFERROR(IF(VLOOKUP($C2106,'MSCI Database'!$C:$R,13, FALSE)="","",VLOOKUP($C2106,'MSCI Database'!$C:$R,13, FALSE)),"")</f>
        <v>Improved corporate governance practices and health and safety performance drive upgrade</v>
      </c>
    </row>
    <row r="2107" spans="1:27" s="130" customFormat="1" ht="15" hidden="1" customHeight="1" outlineLevel="1">
      <c r="A2107" s="130" t="s">
        <v>4815</v>
      </c>
      <c r="B2107" s="130" t="s">
        <v>4816</v>
      </c>
      <c r="C2107" s="130" t="s">
        <v>4817</v>
      </c>
      <c r="D2107" s="130" t="s">
        <v>18678</v>
      </c>
      <c r="E2107" s="130" t="s">
        <v>100</v>
      </c>
      <c r="F2107" s="215">
        <v>3.5557792644063071E-2</v>
      </c>
      <c r="G2107" s="132" t="str">
        <f ca="1">IFERROR(_xll.BQL($A2107, "cur_mkt_cap(currency=EUR)")/1000000, " ")</f>
        <v xml:space="preserve"> </v>
      </c>
      <c r="M2107" s="308"/>
      <c r="N2107" s="215">
        <f t="shared" si="92"/>
        <v>3.8516492861185409E-4</v>
      </c>
      <c r="O2107" s="172" t="str">
        <f>IFERROR(IF(VLOOKUP($C2107,'MSCI Database'!$C:$R,2, FALSE)="","",VLOOKUP($C2107,'MSCI Database'!$C:$R,2, FALSE)),"")</f>
        <v>Utilities</v>
      </c>
      <c r="P2107" s="229" t="str">
        <f>IFERROR(IF(VLOOKUP($C2107,'MSCI Database'!$C:$R,3, FALSE)="","",VLOOKUP($C2107,'MSCI Database'!$C:$R,3, FALSE)),"")</f>
        <v>BBB</v>
      </c>
      <c r="Q2107" s="229" t="str">
        <f>IFERROR(IF(VLOOKUP($C2107,'MSCI Database'!$C:$R,4, FALSE)="","",VLOOKUP($C2107,'MSCI Database'!$C:$R,4, FALSE)),"")</f>
        <v>1</v>
      </c>
      <c r="R2107" s="229">
        <f>IFERROR(IF(VLOOKUP($C2107,'MSCI Database'!$C:$R,5, FALSE)="","",VLOOKUP($C2107,'MSCI Database'!$C:$R,5, FALSE)),"")</f>
        <v>4.8</v>
      </c>
      <c r="S2107" s="229">
        <f>IFERROR(IF(VLOOKUP($C2107,'MSCI Database'!$C:$R,6, FALSE)="","",VLOOKUP($C2107,'MSCI Database'!$C:$R,6, FALSE)),"")</f>
        <v>6.9</v>
      </c>
      <c r="T2107" s="229">
        <f>IFERROR(IF(VLOOKUP($C2107,'MSCI Database'!$C:$R,7, FALSE)="","",VLOOKUP($C2107,'MSCI Database'!$C:$R,7, FALSE)),"")</f>
        <v>4.9000000000000004</v>
      </c>
      <c r="U2107" s="229">
        <f>IFERROR(IF(VLOOKUP($C2107,'MSCI Database'!$C:$R,8, FALSE)="","",VLOOKUP($C2107,'MSCI Database'!$C:$R,8, FALSE)),"")</f>
        <v>4.0999999999999996</v>
      </c>
      <c r="V2107" s="229">
        <f>IFERROR(IF(VLOOKUP($C2107,'MSCI Database'!$C:$R,9, FALSE)="","",VLOOKUP($C2107,'MSCI Database'!$C:$R,9, FALSE)),"")</f>
        <v>5.4</v>
      </c>
      <c r="W2107" s="215">
        <f t="shared" ca="1" si="93"/>
        <v>0</v>
      </c>
      <c r="X2107" s="276">
        <f>IFERROR(IF(VLOOKUP($C2107,'MSCI Database'!$C:$R,10, FALSE)="","",VLOOKUP($C2107,'MSCI Database'!$C:$R,10, FALSE)),"")</f>
        <v>262918</v>
      </c>
      <c r="Y2107" s="229" t="str">
        <f>IFERROR(IF(VLOOKUP($C2107,'MSCI Database'!$C:$R,11, FALSE)="","",VLOOKUP($C2107,'MSCI Database'!$C:$R,11, FALSE)),"")</f>
        <v>2019</v>
      </c>
      <c r="Z2107" s="229" t="str">
        <f>IFERROR(IF(VLOOKUP($C2107,'MSCI Database'!$C:$R,12, FALSE)="","",VLOOKUP($C2107,'MSCI Database'!$C:$R,12, FALSE)),"")</f>
        <v>Reported</v>
      </c>
      <c r="AA2107" s="229" t="str">
        <f>IFERROR(IF(VLOOKUP($C2107,'MSCI Database'!$C:$R,13, FALSE)="","",VLOOKUP($C2107,'MSCI Database'!$C:$R,13, FALSE)),"")</f>
        <v>Pipeline expansion could heighten H&amp;S and biodiversity-related risks</v>
      </c>
    </row>
    <row r="2108" spans="1:27" s="130" customFormat="1" ht="15" hidden="1" customHeight="1" outlineLevel="1">
      <c r="A2108" s="130" t="s">
        <v>8456</v>
      </c>
      <c r="B2108" s="130" t="s">
        <v>8457</v>
      </c>
      <c r="C2108" s="130" t="s">
        <v>8458</v>
      </c>
      <c r="D2108" s="130" t="s">
        <v>18703</v>
      </c>
      <c r="E2108" s="130" t="s">
        <v>18690</v>
      </c>
      <c r="F2108" s="215">
        <v>1.8304180993074341E-2</v>
      </c>
      <c r="G2108" s="132" t="str">
        <f ca="1">IFERROR(_xll.BQL($A2108, "cur_mkt_cap(currency=EUR)")/1000000, " ")</f>
        <v xml:space="preserve"> </v>
      </c>
      <c r="M2108" s="308"/>
      <c r="N2108" s="215">
        <f t="shared" si="92"/>
        <v>1.9827239097962017E-4</v>
      </c>
      <c r="O2108" s="172" t="str">
        <f>IFERROR(IF(VLOOKUP($C2108,'MSCI Database'!$C:$R,2, FALSE)="","",VLOOKUP($C2108,'MSCI Database'!$C:$R,2, FALSE)),"")</f>
        <v>Telecommunication Services</v>
      </c>
      <c r="P2108" s="229" t="str">
        <f>IFERROR(IF(VLOOKUP($C2108,'MSCI Database'!$C:$R,3, FALSE)="","",VLOOKUP($C2108,'MSCI Database'!$C:$R,3, FALSE)),"")</f>
        <v>BBB</v>
      </c>
      <c r="Q2108" s="229" t="str">
        <f>IFERROR(IF(VLOOKUP($C2108,'MSCI Database'!$C:$R,4, FALSE)="","",VLOOKUP($C2108,'MSCI Database'!$C:$R,4, FALSE)),"")</f>
        <v>0</v>
      </c>
      <c r="R2108" s="229">
        <f>IFERROR(IF(VLOOKUP($C2108,'MSCI Database'!$C:$R,5, FALSE)="","",VLOOKUP($C2108,'MSCI Database'!$C:$R,5, FALSE)),"")</f>
        <v>5.3</v>
      </c>
      <c r="S2108" s="229">
        <f>IFERROR(IF(VLOOKUP($C2108,'MSCI Database'!$C:$R,6, FALSE)="","",VLOOKUP($C2108,'MSCI Database'!$C:$R,6, FALSE)),"")</f>
        <v>9</v>
      </c>
      <c r="T2108" s="229">
        <f>IFERROR(IF(VLOOKUP($C2108,'MSCI Database'!$C:$R,7, FALSE)="","",VLOOKUP($C2108,'MSCI Database'!$C:$R,7, FALSE)),"")</f>
        <v>5.6</v>
      </c>
      <c r="U2108" s="229">
        <f>IFERROR(IF(VLOOKUP($C2108,'MSCI Database'!$C:$R,8, FALSE)="","",VLOOKUP($C2108,'MSCI Database'!$C:$R,8, FALSE)),"")</f>
        <v>5.2</v>
      </c>
      <c r="V2108" s="229">
        <f>IFERROR(IF(VLOOKUP($C2108,'MSCI Database'!$C:$R,9, FALSE)="","",VLOOKUP($C2108,'MSCI Database'!$C:$R,9, FALSE)),"")</f>
        <v>5.6</v>
      </c>
      <c r="W2108" s="215">
        <f t="shared" ca="1" si="93"/>
        <v>0</v>
      </c>
      <c r="X2108" s="276">
        <f>IFERROR(IF(VLOOKUP($C2108,'MSCI Database'!$C:$R,10, FALSE)="","",VLOOKUP($C2108,'MSCI Database'!$C:$R,10, FALSE)),"")</f>
        <v>1361911</v>
      </c>
      <c r="Y2108" s="229" t="str">
        <f>IFERROR(IF(VLOOKUP($C2108,'MSCI Database'!$C:$R,11, FALSE)="","",VLOOKUP($C2108,'MSCI Database'!$C:$R,11, FALSE)),"")</f>
        <v>2019</v>
      </c>
      <c r="Z2108" s="229" t="str">
        <f>IFERROR(IF(VLOOKUP($C2108,'MSCI Database'!$C:$R,12, FALSE)="","",VLOOKUP($C2108,'MSCI Database'!$C:$R,12, FALSE)),"")</f>
        <v>Reported</v>
      </c>
      <c r="AA2108" s="229" t="str">
        <f>IFERROR(IF(VLOOKUP($C2108,'MSCI Database'!$C:$R,13, FALSE)="","",VLOOKUP($C2108,'MSCI Database'!$C:$R,13, FALSE)),"")</f>
        <v>Limited preparedness to address ethics-related risks continues to weigh-down the rating</v>
      </c>
    </row>
    <row r="2109" spans="1:27" s="130" customFormat="1" ht="15" hidden="1" customHeight="1" outlineLevel="1">
      <c r="A2109" s="130" t="s">
        <v>7518</v>
      </c>
      <c r="B2109" s="130" t="s">
        <v>7519</v>
      </c>
      <c r="C2109" s="130" t="s">
        <v>7520</v>
      </c>
      <c r="D2109" s="130" t="s">
        <v>12128</v>
      </c>
      <c r="E2109" s="130" t="s">
        <v>18682</v>
      </c>
      <c r="F2109" s="215">
        <v>0.27233903712531032</v>
      </c>
      <c r="G2109" s="132" t="str">
        <f ca="1">IFERROR(_xll.BQL($A2109, "cur_mkt_cap(currency=EUR)")/1000000, " ")</f>
        <v xml:space="preserve"> </v>
      </c>
      <c r="M2109" s="308"/>
      <c r="N2109" s="215">
        <f t="shared" si="92"/>
        <v>2.9499988045547355E-3</v>
      </c>
      <c r="O2109" s="172" t="str">
        <f>IFERROR(IF(VLOOKUP($C2109,'MSCI Database'!$C:$R,2, FALSE)="","",VLOOKUP($C2109,'MSCI Database'!$C:$R,2, FALSE)),"")</f>
        <v>Restaurants</v>
      </c>
      <c r="P2109" s="229" t="str">
        <f>IFERROR(IF(VLOOKUP($C2109,'MSCI Database'!$C:$R,3, FALSE)="","",VLOOKUP($C2109,'MSCI Database'!$C:$R,3, FALSE)),"")</f>
        <v>BB</v>
      </c>
      <c r="Q2109" s="229" t="str">
        <f>IFERROR(IF(VLOOKUP($C2109,'MSCI Database'!$C:$R,4, FALSE)="","",VLOOKUP($C2109,'MSCI Database'!$C:$R,4, FALSE)),"")</f>
        <v>0</v>
      </c>
      <c r="R2109" s="229">
        <f>IFERROR(IF(VLOOKUP($C2109,'MSCI Database'!$C:$R,5, FALSE)="","",VLOOKUP($C2109,'MSCI Database'!$C:$R,5, FALSE)),"")</f>
        <v>3.6</v>
      </c>
      <c r="S2109" s="229">
        <f>IFERROR(IF(VLOOKUP($C2109,'MSCI Database'!$C:$R,6, FALSE)="","",VLOOKUP($C2109,'MSCI Database'!$C:$R,6, FALSE)),"")</f>
        <v>7.7</v>
      </c>
      <c r="T2109" s="229">
        <f>IFERROR(IF(VLOOKUP($C2109,'MSCI Database'!$C:$R,7, FALSE)="","",VLOOKUP($C2109,'MSCI Database'!$C:$R,7, FALSE)),"")</f>
        <v>3.8</v>
      </c>
      <c r="U2109" s="229">
        <f>IFERROR(IF(VLOOKUP($C2109,'MSCI Database'!$C:$R,8, FALSE)="","",VLOOKUP($C2109,'MSCI Database'!$C:$R,8, FALSE)),"")</f>
        <v>5.0999999999999996</v>
      </c>
      <c r="V2109" s="229">
        <f>IFERROR(IF(VLOOKUP($C2109,'MSCI Database'!$C:$R,9, FALSE)="","",VLOOKUP($C2109,'MSCI Database'!$C:$R,9, FALSE)),"")</f>
        <v>4.9000000000000004</v>
      </c>
      <c r="W2109" s="215">
        <f t="shared" ca="1" si="93"/>
        <v>0</v>
      </c>
      <c r="X2109" s="276">
        <f>IFERROR(IF(VLOOKUP($C2109,'MSCI Database'!$C:$R,10, FALSE)="","",VLOOKUP($C2109,'MSCI Database'!$C:$R,10, FALSE)),"")</f>
        <v>676632</v>
      </c>
      <c r="Y2109" s="229" t="str">
        <f>IFERROR(IF(VLOOKUP($C2109,'MSCI Database'!$C:$R,11, FALSE)="","",VLOOKUP($C2109,'MSCI Database'!$C:$R,11, FALSE)),"")</f>
        <v>2019</v>
      </c>
      <c r="Z2109" s="229" t="str">
        <f>IFERROR(IF(VLOOKUP($C2109,'MSCI Database'!$C:$R,12, FALSE)="","",VLOOKUP($C2109,'MSCI Database'!$C:$R,12, FALSE)),"")</f>
        <v>Reported</v>
      </c>
      <c r="AA2109" s="229" t="str">
        <f>IFERROR(IF(VLOOKUP($C2109,'MSCI Database'!$C:$R,13, FALSE)="","",VLOOKUP($C2109,'MSCI Database'!$C:$R,13, FALSE)),"")</f>
        <v>High proportion of franchised operations present challenges in labor management, food safety</v>
      </c>
    </row>
    <row r="2110" spans="1:27" s="130" customFormat="1" ht="15" hidden="1" customHeight="1" outlineLevel="1">
      <c r="A2110" s="130" t="s">
        <v>4823</v>
      </c>
      <c r="B2110" s="130" t="s">
        <v>4824</v>
      </c>
      <c r="C2110" s="130" t="s">
        <v>4825</v>
      </c>
      <c r="D2110" s="130" t="s">
        <v>18675</v>
      </c>
      <c r="E2110" s="130" t="s">
        <v>18682</v>
      </c>
      <c r="F2110" s="215">
        <v>3.4677888568089531E-2</v>
      </c>
      <c r="G2110" s="132" t="str">
        <f ca="1">IFERROR(_xll.BQL($A2110, "cur_mkt_cap(currency=EUR)")/1000000, " ")</f>
        <v xml:space="preserve"> </v>
      </c>
      <c r="M2110" s="308"/>
      <c r="N2110" s="215">
        <f t="shared" si="92"/>
        <v>3.7563373543571596E-4</v>
      </c>
      <c r="O2110" s="172" t="str">
        <f>IFERROR(IF(VLOOKUP($C2110,'MSCI Database'!$C:$R,2, FALSE)="","",VLOOKUP($C2110,'MSCI Database'!$C:$R,2, FALSE)),"")</f>
        <v>Automobiles</v>
      </c>
      <c r="P2110" s="229" t="str">
        <f>IFERROR(IF(VLOOKUP($C2110,'MSCI Database'!$C:$R,3, FALSE)="","",VLOOKUP($C2110,'MSCI Database'!$C:$R,3, FALSE)),"")</f>
        <v>BBB</v>
      </c>
      <c r="Q2110" s="229" t="str">
        <f>IFERROR(IF(VLOOKUP($C2110,'MSCI Database'!$C:$R,4, FALSE)="","",VLOOKUP($C2110,'MSCI Database'!$C:$R,4, FALSE)),"")</f>
        <v>-2</v>
      </c>
      <c r="R2110" s="229">
        <f>IFERROR(IF(VLOOKUP($C2110,'MSCI Database'!$C:$R,5, FALSE)="","",VLOOKUP($C2110,'MSCI Database'!$C:$R,5, FALSE)),"")</f>
        <v>5.0999999999999996</v>
      </c>
      <c r="S2110" s="229">
        <f>IFERROR(IF(VLOOKUP($C2110,'MSCI Database'!$C:$R,6, FALSE)="","",VLOOKUP($C2110,'MSCI Database'!$C:$R,6, FALSE)),"")</f>
        <v>5.4</v>
      </c>
      <c r="T2110" s="229">
        <f>IFERROR(IF(VLOOKUP($C2110,'MSCI Database'!$C:$R,7, FALSE)="","",VLOOKUP($C2110,'MSCI Database'!$C:$R,7, FALSE)),"")</f>
        <v>5.9</v>
      </c>
      <c r="U2110" s="229">
        <f>IFERROR(IF(VLOOKUP($C2110,'MSCI Database'!$C:$R,8, FALSE)="","",VLOOKUP($C2110,'MSCI Database'!$C:$R,8, FALSE)),"")</f>
        <v>1.2</v>
      </c>
      <c r="V2110" s="229">
        <f>IFERROR(IF(VLOOKUP($C2110,'MSCI Database'!$C:$R,9, FALSE)="","",VLOOKUP($C2110,'MSCI Database'!$C:$R,9, FALSE)),"")</f>
        <v>4.2</v>
      </c>
      <c r="W2110" s="215">
        <f t="shared" ca="1" si="93"/>
        <v>0</v>
      </c>
      <c r="X2110" s="276">
        <f>IFERROR(IF(VLOOKUP($C2110,'MSCI Database'!$C:$R,10, FALSE)="","",VLOOKUP($C2110,'MSCI Database'!$C:$R,10, FALSE)),"")</f>
        <v>559278</v>
      </c>
      <c r="Y2110" s="229" t="str">
        <f>IFERROR(IF(VLOOKUP($C2110,'MSCI Database'!$C:$R,11, FALSE)="","",VLOOKUP($C2110,'MSCI Database'!$C:$R,11, FALSE)),"")</f>
        <v>2019</v>
      </c>
      <c r="Z2110" s="229" t="str">
        <f>IFERROR(IF(VLOOKUP($C2110,'MSCI Database'!$C:$R,12, FALSE)="","",VLOOKUP($C2110,'MSCI Database'!$C:$R,12, FALSE)),"")</f>
        <v>Reported</v>
      </c>
      <c r="AA2110" s="229" t="str">
        <f>IFERROR(IF(VLOOKUP($C2110,'MSCI Database'!$C:$R,13, FALSE)="","",VLOOKUP($C2110,'MSCI Database'!$C:$R,13, FALSE)),"")</f>
        <v>Weak corporate behavior practices, fewer vehicle recalls</v>
      </c>
    </row>
    <row r="2111" spans="1:27" s="130" customFormat="1" ht="15" hidden="1" customHeight="1" outlineLevel="1">
      <c r="A2111" s="130" t="s">
        <v>5694</v>
      </c>
      <c r="B2111" s="130" t="s">
        <v>5695</v>
      </c>
      <c r="C2111" s="130" t="s">
        <v>5696</v>
      </c>
      <c r="D2111" s="130" t="s">
        <v>18677</v>
      </c>
      <c r="E2111" s="130" t="s">
        <v>18682</v>
      </c>
      <c r="F2111" s="215">
        <v>3.0477869516126521E-2</v>
      </c>
      <c r="G2111" s="132" t="str">
        <f ca="1">IFERROR(_xll.BQL($A2111, "cur_mkt_cap(currency=EUR)")/1000000, " ")</f>
        <v xml:space="preserve"> </v>
      </c>
      <c r="M2111" s="308"/>
      <c r="N2111" s="215">
        <f t="shared" si="92"/>
        <v>3.3013878431456246E-4</v>
      </c>
      <c r="O2111" s="172" t="str">
        <f>IFERROR(IF(VLOOKUP($C2111,'MSCI Database'!$C:$R,2, FALSE)="","",VLOOKUP($C2111,'MSCI Database'!$C:$R,2, FALSE)),"")</f>
        <v>Retail - Consumer Discretionary</v>
      </c>
      <c r="P2111" s="229" t="str">
        <f>IFERROR(IF(VLOOKUP($C2111,'MSCI Database'!$C:$R,3, FALSE)="","",VLOOKUP($C2111,'MSCI Database'!$C:$R,3, FALSE)),"")</f>
        <v>AA</v>
      </c>
      <c r="Q2111" s="229" t="str">
        <f>IFERROR(IF(VLOOKUP($C2111,'MSCI Database'!$C:$R,4, FALSE)="","",VLOOKUP($C2111,'MSCI Database'!$C:$R,4, FALSE)),"")</f>
        <v>0</v>
      </c>
      <c r="R2111" s="229">
        <f>IFERROR(IF(VLOOKUP($C2111,'MSCI Database'!$C:$R,5, FALSE)="","",VLOOKUP($C2111,'MSCI Database'!$C:$R,5, FALSE)),"")</f>
        <v>8.57</v>
      </c>
      <c r="S2111" s="229">
        <f>IFERROR(IF(VLOOKUP($C2111,'MSCI Database'!$C:$R,6, FALSE)="","",VLOOKUP($C2111,'MSCI Database'!$C:$R,6, FALSE)),"")</f>
        <v>8.8000000000000007</v>
      </c>
      <c r="T2111" s="229">
        <f>IFERROR(IF(VLOOKUP($C2111,'MSCI Database'!$C:$R,7, FALSE)="","",VLOOKUP($C2111,'MSCI Database'!$C:$R,7, FALSE)),"")</f>
        <v>6.1</v>
      </c>
      <c r="U2111" s="229">
        <f>IFERROR(IF(VLOOKUP($C2111,'MSCI Database'!$C:$R,8, FALSE)="","",VLOOKUP($C2111,'MSCI Database'!$C:$R,8, FALSE)),"")</f>
        <v>4.8</v>
      </c>
      <c r="V2111" s="229">
        <f>IFERROR(IF(VLOOKUP($C2111,'MSCI Database'!$C:$R,9, FALSE)="","",VLOOKUP($C2111,'MSCI Database'!$C:$R,9, FALSE)),"")</f>
        <v>6</v>
      </c>
      <c r="W2111" s="215">
        <f t="shared" ca="1" si="93"/>
        <v>0</v>
      </c>
      <c r="X2111" s="276">
        <f>IFERROR(IF(VLOOKUP($C2111,'MSCI Database'!$C:$R,10, FALSE)="","",VLOOKUP($C2111,'MSCI Database'!$C:$R,10, FALSE)),"")</f>
        <v>654247</v>
      </c>
      <c r="Y2111" s="229" t="str">
        <f>IFERROR(IF(VLOOKUP($C2111,'MSCI Database'!$C:$R,11, FALSE)="","",VLOOKUP($C2111,'MSCI Database'!$C:$R,11, FALSE)),"")</f>
        <v>2019</v>
      </c>
      <c r="Z2111" s="229" t="str">
        <f>IFERROR(IF(VLOOKUP($C2111,'MSCI Database'!$C:$R,12, FALSE)="","",VLOOKUP($C2111,'MSCI Database'!$C:$R,12, FALSE)),"")</f>
        <v>Reported</v>
      </c>
      <c r="AA2111" s="229" t="str">
        <f>IFERROR(IF(VLOOKUP($C2111,'MSCI Database'!$C:$R,13, FALSE)="","",VLOOKUP($C2111,'MSCI Database'!$C:$R,13, FALSE)),"")</f>
        <v>Leads peers in sustainable cotton sourcing; strong data protection to cater to growing online sales</v>
      </c>
    </row>
    <row r="2112" spans="1:27" s="130" customFormat="1" ht="15" hidden="1" customHeight="1" outlineLevel="1">
      <c r="A2112" s="130" t="s">
        <v>4727</v>
      </c>
      <c r="B2112" s="130" t="s">
        <v>4728</v>
      </c>
      <c r="C2112" s="130" t="s">
        <v>4729</v>
      </c>
      <c r="D2112" s="130" t="s">
        <v>18675</v>
      </c>
      <c r="E2112" s="130" t="s">
        <v>18674</v>
      </c>
      <c r="F2112" s="215">
        <v>3.413367415398124E-2</v>
      </c>
      <c r="G2112" s="132" t="str">
        <f ca="1">IFERROR(_xll.BQL($A2112, "cur_mkt_cap(currency=EUR)")/1000000, " ")</f>
        <v xml:space="preserve"> </v>
      </c>
      <c r="M2112" s="308"/>
      <c r="N2112" s="215">
        <f t="shared" si="92"/>
        <v>3.6973876023132683E-4</v>
      </c>
      <c r="O2112" s="172" t="str">
        <f>IFERROR(IF(VLOOKUP($C2112,'MSCI Database'!$C:$R,2, FALSE)="","",VLOOKUP($C2112,'MSCI Database'!$C:$R,2, FALSE)),"")</f>
        <v>Food Products</v>
      </c>
      <c r="P2112" s="229" t="str">
        <f>IFERROR(IF(VLOOKUP($C2112,'MSCI Database'!$C:$R,3, FALSE)="","",VLOOKUP($C2112,'MSCI Database'!$C:$R,3, FALSE)),"")</f>
        <v>BB</v>
      </c>
      <c r="Q2112" s="229" t="str">
        <f>IFERROR(IF(VLOOKUP($C2112,'MSCI Database'!$C:$R,4, FALSE)="","",VLOOKUP($C2112,'MSCI Database'!$C:$R,4, FALSE)),"")</f>
        <v>0</v>
      </c>
      <c r="R2112" s="229">
        <f>IFERROR(IF(VLOOKUP($C2112,'MSCI Database'!$C:$R,5, FALSE)="","",VLOOKUP($C2112,'MSCI Database'!$C:$R,5, FALSE)),"")</f>
        <v>4.0999999999999996</v>
      </c>
      <c r="S2112" s="229">
        <f>IFERROR(IF(VLOOKUP($C2112,'MSCI Database'!$C:$R,6, FALSE)="","",VLOOKUP($C2112,'MSCI Database'!$C:$R,6, FALSE)),"")</f>
        <v>2.2999999999999998</v>
      </c>
      <c r="T2112" s="229">
        <f>IFERROR(IF(VLOOKUP($C2112,'MSCI Database'!$C:$R,7, FALSE)="","",VLOOKUP($C2112,'MSCI Database'!$C:$R,7, FALSE)),"")</f>
        <v>5.9</v>
      </c>
      <c r="U2112" s="229">
        <f>IFERROR(IF(VLOOKUP($C2112,'MSCI Database'!$C:$R,8, FALSE)="","",VLOOKUP($C2112,'MSCI Database'!$C:$R,8, FALSE)),"")</f>
        <v>4.0999999999999996</v>
      </c>
      <c r="V2112" s="229">
        <f>IFERROR(IF(VLOOKUP($C2112,'MSCI Database'!$C:$R,9, FALSE)="","",VLOOKUP($C2112,'MSCI Database'!$C:$R,9, FALSE)),"")</f>
        <v>3.8</v>
      </c>
      <c r="W2112" s="215">
        <f t="shared" ca="1" si="93"/>
        <v>0</v>
      </c>
      <c r="X2112" s="276">
        <f>IFERROR(IF(VLOOKUP($C2112,'MSCI Database'!$C:$R,10, FALSE)="","",VLOOKUP($C2112,'MSCI Database'!$C:$R,10, FALSE)),"")</f>
        <v>985270</v>
      </c>
      <c r="Y2112" s="229" t="str">
        <f>IFERROR(IF(VLOOKUP($C2112,'MSCI Database'!$C:$R,11, FALSE)="","",VLOOKUP($C2112,'MSCI Database'!$C:$R,11, FALSE)),"")</f>
        <v>2019</v>
      </c>
      <c r="Z2112" s="229" t="str">
        <f>IFERROR(IF(VLOOKUP($C2112,'MSCI Database'!$C:$R,12, FALSE)="","",VLOOKUP($C2112,'MSCI Database'!$C:$R,12, FALSE)),"")</f>
        <v>E.Segmt-Moderate</v>
      </c>
      <c r="AA2112" s="229" t="str">
        <f>IFERROR(IF(VLOOKUP($C2112,'MSCI Database'!$C:$R,13, FALSE)="","",VLOOKUP($C2112,'MSCI Database'!$C:$R,13, FALSE)),"")</f>
        <v>Weak efforts to address environmental risks</v>
      </c>
    </row>
    <row r="2113" spans="1:27" s="130" customFormat="1" ht="15" hidden="1" customHeight="1" outlineLevel="1">
      <c r="A2113" s="130" t="s">
        <v>5786</v>
      </c>
      <c r="B2113" s="130" t="s">
        <v>5787</v>
      </c>
      <c r="C2113" s="130" t="s">
        <v>5788</v>
      </c>
      <c r="D2113" s="130" t="s">
        <v>18677</v>
      </c>
      <c r="E2113" s="130" t="s">
        <v>18674</v>
      </c>
      <c r="F2113" s="215">
        <v>3.0057595385160379E-2</v>
      </c>
      <c r="G2113" s="132" t="str">
        <f ca="1">IFERROR(_xll.BQL($A2113, "cur_mkt_cap(currency=EUR)")/1000000, " ")</f>
        <v xml:space="preserve"> </v>
      </c>
      <c r="M2113" s="308"/>
      <c r="N2113" s="215">
        <f t="shared" si="92"/>
        <v>3.2558634043056313E-4</v>
      </c>
      <c r="O2113" s="172" t="str">
        <f>IFERROR(IF(VLOOKUP($C2113,'MSCI Database'!$C:$R,2, FALSE)="","",VLOOKUP($C2113,'MSCI Database'!$C:$R,2, FALSE)),"")</f>
        <v>Household &amp; Personal Products</v>
      </c>
      <c r="P2113" s="229" t="str">
        <f>IFERROR(IF(VLOOKUP($C2113,'MSCI Database'!$C:$R,3, FALSE)="","",VLOOKUP($C2113,'MSCI Database'!$C:$R,3, FALSE)),"")</f>
        <v>AAA</v>
      </c>
      <c r="Q2113" s="229" t="str">
        <f>IFERROR(IF(VLOOKUP($C2113,'MSCI Database'!$C:$R,4, FALSE)="","",VLOOKUP($C2113,'MSCI Database'!$C:$R,4, FALSE)),"")</f>
        <v>0</v>
      </c>
      <c r="R2113" s="229">
        <f>IFERROR(IF(VLOOKUP($C2113,'MSCI Database'!$C:$R,5, FALSE)="","",VLOOKUP($C2113,'MSCI Database'!$C:$R,5, FALSE)),"")</f>
        <v>10</v>
      </c>
      <c r="S2113" s="229">
        <f>IFERROR(IF(VLOOKUP($C2113,'MSCI Database'!$C:$R,6, FALSE)="","",VLOOKUP($C2113,'MSCI Database'!$C:$R,6, FALSE)),"")</f>
        <v>7.5</v>
      </c>
      <c r="T2113" s="229">
        <f>IFERROR(IF(VLOOKUP($C2113,'MSCI Database'!$C:$R,7, FALSE)="","",VLOOKUP($C2113,'MSCI Database'!$C:$R,7, FALSE)),"")</f>
        <v>6.1</v>
      </c>
      <c r="U2113" s="229">
        <f>IFERROR(IF(VLOOKUP($C2113,'MSCI Database'!$C:$R,8, FALSE)="","",VLOOKUP($C2113,'MSCI Database'!$C:$R,8, FALSE)),"")</f>
        <v>6.3</v>
      </c>
      <c r="V2113" s="229">
        <f>IFERROR(IF(VLOOKUP($C2113,'MSCI Database'!$C:$R,9, FALSE)="","",VLOOKUP($C2113,'MSCI Database'!$C:$R,9, FALSE)),"")</f>
        <v>6.7</v>
      </c>
      <c r="W2113" s="215">
        <f t="shared" ca="1" si="93"/>
        <v>0</v>
      </c>
      <c r="X2113" s="276">
        <f>IFERROR(IF(VLOOKUP($C2113,'MSCI Database'!$C:$R,10, FALSE)="","",VLOOKUP($C2113,'MSCI Database'!$C:$R,10, FALSE)),"")</f>
        <v>2578000</v>
      </c>
      <c r="Y2113" s="229" t="str">
        <f>IFERROR(IF(VLOOKUP($C2113,'MSCI Database'!$C:$R,11, FALSE)="","",VLOOKUP($C2113,'MSCI Database'!$C:$R,11, FALSE)),"")</f>
        <v>2019</v>
      </c>
      <c r="Z2113" s="229" t="str">
        <f>IFERROR(IF(VLOOKUP($C2113,'MSCI Database'!$C:$R,12, FALSE)="","",VLOOKUP($C2113,'MSCI Database'!$C:$R,12, FALSE)),"")</f>
        <v>Reported</v>
      </c>
      <c r="AA2113" s="229" t="str">
        <f>IFERROR(IF(VLOOKUP($C2113,'MSCI Database'!$C:$R,13, FALSE)="","",VLOOKUP($C2113,'MSCI Database'!$C:$R,13, FALSE)),"")</f>
        <v>Strong focus on environmental impact management and product innovation</v>
      </c>
    </row>
    <row r="2114" spans="1:27" s="130" customFormat="1" ht="15" hidden="1" customHeight="1" outlineLevel="1">
      <c r="A2114" s="130" t="s">
        <v>1109</v>
      </c>
      <c r="B2114" s="130" t="s">
        <v>1110</v>
      </c>
      <c r="C2114" s="130" t="s">
        <v>1111</v>
      </c>
      <c r="D2114" s="130" t="s">
        <v>12135</v>
      </c>
      <c r="E2114" s="130" t="s">
        <v>18688</v>
      </c>
      <c r="F2114" s="215">
        <v>0.21083129040204701</v>
      </c>
      <c r="G2114" s="132" t="str">
        <f ca="1">IFERROR(_xll.BQL($A2114, "cur_mkt_cap(currency=EUR)")/1000000, " ")</f>
        <v xml:space="preserve"> </v>
      </c>
      <c r="M2114" s="308"/>
      <c r="N2114" s="215">
        <f t="shared" si="92"/>
        <v>2.2837418433061234E-3</v>
      </c>
      <c r="O2114" s="172" t="str">
        <f>IFERROR(IF(VLOOKUP($C2114,'MSCI Database'!$C:$R,2, FALSE)="","",VLOOKUP($C2114,'MSCI Database'!$C:$R,2, FALSE)),"")</f>
        <v>Banks</v>
      </c>
      <c r="P2114" s="229" t="str">
        <f>IFERROR(IF(VLOOKUP($C2114,'MSCI Database'!$C:$R,3, FALSE)="","",VLOOKUP($C2114,'MSCI Database'!$C:$R,3, FALSE)),"")</f>
        <v>A</v>
      </c>
      <c r="Q2114" s="229" t="str">
        <f>IFERROR(IF(VLOOKUP($C2114,'MSCI Database'!$C:$R,4, FALSE)="","",VLOOKUP($C2114,'MSCI Database'!$C:$R,4, FALSE)),"")</f>
        <v>0</v>
      </c>
      <c r="R2114" s="229">
        <f>IFERROR(IF(VLOOKUP($C2114,'MSCI Database'!$C:$R,5, FALSE)="","",VLOOKUP($C2114,'MSCI Database'!$C:$R,5, FALSE)),"")</f>
        <v>6.7</v>
      </c>
      <c r="S2114" s="229">
        <f>IFERROR(IF(VLOOKUP($C2114,'MSCI Database'!$C:$R,6, FALSE)="","",VLOOKUP($C2114,'MSCI Database'!$C:$R,6, FALSE)),"")</f>
        <v>9.4</v>
      </c>
      <c r="T2114" s="229">
        <f>IFERROR(IF(VLOOKUP($C2114,'MSCI Database'!$C:$R,7, FALSE)="","",VLOOKUP($C2114,'MSCI Database'!$C:$R,7, FALSE)),"")</f>
        <v>4.5</v>
      </c>
      <c r="U2114" s="229">
        <f>IFERROR(IF(VLOOKUP($C2114,'MSCI Database'!$C:$R,8, FALSE)="","",VLOOKUP($C2114,'MSCI Database'!$C:$R,8, FALSE)),"")</f>
        <v>5.5</v>
      </c>
      <c r="V2114" s="229">
        <f>IFERROR(IF(VLOOKUP($C2114,'MSCI Database'!$C:$R,9, FALSE)="","",VLOOKUP($C2114,'MSCI Database'!$C:$R,9, FALSE)),"")</f>
        <v>5.4</v>
      </c>
      <c r="W2114" s="215">
        <f t="shared" ca="1" si="93"/>
        <v>0</v>
      </c>
      <c r="X2114" s="276">
        <f>IFERROR(IF(VLOOKUP($C2114,'MSCI Database'!$C:$R,10, FALSE)="","",VLOOKUP($C2114,'MSCI Database'!$C:$R,10, FALSE)),"")</f>
        <v>114583</v>
      </c>
      <c r="Y2114" s="229" t="str">
        <f>IFERROR(IF(VLOOKUP($C2114,'MSCI Database'!$C:$R,11, FALSE)="","",VLOOKUP($C2114,'MSCI Database'!$C:$R,11, FALSE)),"")</f>
        <v>2019</v>
      </c>
      <c r="Z2114" s="229" t="str">
        <f>IFERROR(IF(VLOOKUP($C2114,'MSCI Database'!$C:$R,12, FALSE)="","",VLOOKUP($C2114,'MSCI Database'!$C:$R,12, FALSE)),"")</f>
        <v>Reported</v>
      </c>
      <c r="AA2114" s="229" t="str">
        <f>IFERROR(IF(VLOOKUP($C2114,'MSCI Database'!$C:$R,13, FALSE)="","",VLOOKUP($C2114,'MSCI Database'!$C:$R,13, FALSE)),"")</f>
        <v>Challenges in human capital management, focuses on green financing opportunities</v>
      </c>
    </row>
    <row r="2115" spans="1:27" s="130" customFormat="1" ht="15" hidden="1" customHeight="1" outlineLevel="1">
      <c r="A2115" s="130" t="s">
        <v>5742</v>
      </c>
      <c r="B2115" s="130" t="s">
        <v>5743</v>
      </c>
      <c r="C2115" s="130" t="s">
        <v>5744</v>
      </c>
      <c r="D2115" s="130" t="s">
        <v>18677</v>
      </c>
      <c r="E2115" s="130" t="s">
        <v>18674</v>
      </c>
      <c r="F2115" s="215">
        <v>2.999651258994011E-2</v>
      </c>
      <c r="G2115" s="132" t="str">
        <f ca="1">IFERROR(_xll.BQL($A2115, "cur_mkt_cap(currency=EUR)")/1000000, " ")</f>
        <v xml:space="preserve"> </v>
      </c>
      <c r="M2115" s="308"/>
      <c r="N2115" s="215">
        <f t="shared" si="92"/>
        <v>3.2492468657887625E-4</v>
      </c>
      <c r="O2115" s="172" t="str">
        <f>IFERROR(IF(VLOOKUP($C2115,'MSCI Database'!$C:$R,2, FALSE)="","",VLOOKUP($C2115,'MSCI Database'!$C:$R,2, FALSE)),"")</f>
        <v>Tobacco</v>
      </c>
      <c r="P2115" s="229" t="str">
        <f>IFERROR(IF(VLOOKUP($C2115,'MSCI Database'!$C:$R,3, FALSE)="","",VLOOKUP($C2115,'MSCI Database'!$C:$R,3, FALSE)),"")</f>
        <v>AA</v>
      </c>
      <c r="Q2115" s="229" t="str">
        <f>IFERROR(IF(VLOOKUP($C2115,'MSCI Database'!$C:$R,4, FALSE)="","",VLOOKUP($C2115,'MSCI Database'!$C:$R,4, FALSE)),"")</f>
        <v>0</v>
      </c>
      <c r="R2115" s="229">
        <f>IFERROR(IF(VLOOKUP($C2115,'MSCI Database'!$C:$R,5, FALSE)="","",VLOOKUP($C2115,'MSCI Database'!$C:$R,5, FALSE)),"")</f>
        <v>8.3000000000000007</v>
      </c>
      <c r="S2115" s="229">
        <f>IFERROR(IF(VLOOKUP($C2115,'MSCI Database'!$C:$R,6, FALSE)="","",VLOOKUP($C2115,'MSCI Database'!$C:$R,6, FALSE)),"")</f>
        <v>3.6</v>
      </c>
      <c r="T2115" s="229">
        <f>IFERROR(IF(VLOOKUP($C2115,'MSCI Database'!$C:$R,7, FALSE)="","",VLOOKUP($C2115,'MSCI Database'!$C:$R,7, FALSE)),"")</f>
        <v>5.2</v>
      </c>
      <c r="U2115" s="229">
        <f>IFERROR(IF(VLOOKUP($C2115,'MSCI Database'!$C:$R,8, FALSE)="","",VLOOKUP($C2115,'MSCI Database'!$C:$R,8, FALSE)),"")</f>
        <v>7.5</v>
      </c>
      <c r="V2115" s="229">
        <f>IFERROR(IF(VLOOKUP($C2115,'MSCI Database'!$C:$R,9, FALSE)="","",VLOOKUP($C2115,'MSCI Database'!$C:$R,9, FALSE)),"")</f>
        <v>5.8</v>
      </c>
      <c r="W2115" s="215">
        <f t="shared" ca="1" si="93"/>
        <v>0</v>
      </c>
      <c r="X2115" s="276">
        <f>IFERROR(IF(VLOOKUP($C2115,'MSCI Database'!$C:$R,10, FALSE)="","",VLOOKUP($C2115,'MSCI Database'!$C:$R,10, FALSE)),"")</f>
        <v>31593</v>
      </c>
      <c r="Y2115" s="229" t="str">
        <f>IFERROR(IF(VLOOKUP($C2115,'MSCI Database'!$C:$R,11, FALSE)="","",VLOOKUP($C2115,'MSCI Database'!$C:$R,11, FALSE)),"")</f>
        <v>2019</v>
      </c>
      <c r="Z2115" s="229" t="str">
        <f>IFERROR(IF(VLOOKUP($C2115,'MSCI Database'!$C:$R,12, FALSE)="","",VLOOKUP($C2115,'MSCI Database'!$C:$R,12, FALSE)),"")</f>
        <v>Reported</v>
      </c>
      <c r="AA2115" s="229" t="str">
        <f>IFERROR(IF(VLOOKUP($C2115,'MSCI Database'!$C:$R,13, FALSE)="","",VLOOKUP($C2115,'MSCI Database'!$C:$R,13, FALSE)),"")</f>
        <v>Better supply chain oversight, but limited market growth opportunities</v>
      </c>
    </row>
    <row r="2116" spans="1:27" s="130" customFormat="1" ht="15" hidden="1" customHeight="1" outlineLevel="1">
      <c r="A2116" s="130" t="s">
        <v>7652</v>
      </c>
      <c r="B2116" s="130" t="s">
        <v>7653</v>
      </c>
      <c r="C2116" s="130" t="s">
        <v>7654</v>
      </c>
      <c r="D2116" s="130" t="s">
        <v>12128</v>
      </c>
      <c r="E2116" s="130" t="s">
        <v>18682</v>
      </c>
      <c r="F2116" s="215">
        <v>0.26001485775410338</v>
      </c>
      <c r="G2116" s="132" t="str">
        <f ca="1">IFERROR(_xll.BQL($A2116, "cur_mkt_cap(currency=EUR)")/1000000, " ")</f>
        <v xml:space="preserve"> </v>
      </c>
      <c r="M2116" s="308"/>
      <c r="N2116" s="215">
        <f t="shared" si="92"/>
        <v>2.8165022819998361E-3</v>
      </c>
      <c r="O2116" s="172" t="str">
        <f>IFERROR(IF(VLOOKUP($C2116,'MSCI Database'!$C:$R,2, FALSE)="","",VLOOKUP($C2116,'MSCI Database'!$C:$R,2, FALSE)),"")</f>
        <v>Textiles, Apparel &amp; Luxury Goods</v>
      </c>
      <c r="P2116" s="229" t="str">
        <f>IFERROR(IF(VLOOKUP($C2116,'MSCI Database'!$C:$R,3, FALSE)="","",VLOOKUP($C2116,'MSCI Database'!$C:$R,3, FALSE)),"")</f>
        <v>A</v>
      </c>
      <c r="Q2116" s="229" t="str">
        <f>IFERROR(IF(VLOOKUP($C2116,'MSCI Database'!$C:$R,4, FALSE)="","",VLOOKUP($C2116,'MSCI Database'!$C:$R,4, FALSE)),"")</f>
        <v>0</v>
      </c>
      <c r="R2116" s="229">
        <f>IFERROR(IF(VLOOKUP($C2116,'MSCI Database'!$C:$R,5, FALSE)="","",VLOOKUP($C2116,'MSCI Database'!$C:$R,5, FALSE)),"")</f>
        <v>6.2</v>
      </c>
      <c r="S2116" s="229">
        <f>IFERROR(IF(VLOOKUP($C2116,'MSCI Database'!$C:$R,6, FALSE)="","",VLOOKUP($C2116,'MSCI Database'!$C:$R,6, FALSE)),"")</f>
        <v>8.1</v>
      </c>
      <c r="T2116" s="229">
        <f>IFERROR(IF(VLOOKUP($C2116,'MSCI Database'!$C:$R,7, FALSE)="","",VLOOKUP($C2116,'MSCI Database'!$C:$R,7, FALSE)),"")</f>
        <v>3.8</v>
      </c>
      <c r="U2116" s="229">
        <f>IFERROR(IF(VLOOKUP($C2116,'MSCI Database'!$C:$R,8, FALSE)="","",VLOOKUP($C2116,'MSCI Database'!$C:$R,8, FALSE)),"")</f>
        <v>4.2</v>
      </c>
      <c r="V2116" s="229">
        <f>IFERROR(IF(VLOOKUP($C2116,'MSCI Database'!$C:$R,9, FALSE)="","",VLOOKUP($C2116,'MSCI Database'!$C:$R,9, FALSE)),"")</f>
        <v>4.9000000000000004</v>
      </c>
      <c r="W2116" s="215">
        <f t="shared" ca="1" si="93"/>
        <v>0</v>
      </c>
      <c r="X2116" s="276">
        <f>IFERROR(IF(VLOOKUP($C2116,'MSCI Database'!$C:$R,10, FALSE)="","",VLOOKUP($C2116,'MSCI Database'!$C:$R,10, FALSE)),"")</f>
        <v>273706</v>
      </c>
      <c r="Y2116" s="229" t="str">
        <f>IFERROR(IF(VLOOKUP($C2116,'MSCI Database'!$C:$R,11, FALSE)="","",VLOOKUP($C2116,'MSCI Database'!$C:$R,11, FALSE)),"")</f>
        <v>2019</v>
      </c>
      <c r="Z2116" s="229" t="str">
        <f>IFERROR(IF(VLOOKUP($C2116,'MSCI Database'!$C:$R,12, FALSE)="","",VLOOKUP($C2116,'MSCI Database'!$C:$R,12, FALSE)),"")</f>
        <v>E.CSI</v>
      </c>
      <c r="AA2116" s="229" t="str">
        <f>IFERROR(IF(VLOOKUP($C2116,'MSCI Database'!$C:$R,13, FALSE)="","",VLOOKUP($C2116,'MSCI Database'!$C:$R,13, FALSE)),"")</f>
        <v>Growth in direct retailing and online operations increase operational risks</v>
      </c>
    </row>
    <row r="2117" spans="1:27" s="130" customFormat="1" ht="15" hidden="1" customHeight="1" outlineLevel="1">
      <c r="A2117" s="130" t="s">
        <v>198</v>
      </c>
      <c r="B2117" s="130" t="s">
        <v>199</v>
      </c>
      <c r="C2117" s="130" t="s">
        <v>200</v>
      </c>
      <c r="D2117" s="130" t="s">
        <v>18675</v>
      </c>
      <c r="E2117" s="130" t="s">
        <v>18673</v>
      </c>
      <c r="F2117" s="215">
        <v>3.3156708867822099E-2</v>
      </c>
      <c r="G2117" s="132" t="str">
        <f ca="1">IFERROR(_xll.BQL($A2117, "cur_mkt_cap(currency=EUR)")/1000000, " ")</f>
        <v xml:space="preserve"> </v>
      </c>
      <c r="M2117" s="308"/>
      <c r="N2117" s="215">
        <f t="shared" si="92"/>
        <v>3.5915619205938003E-4</v>
      </c>
      <c r="O2117" s="172" t="str">
        <f>IFERROR(IF(VLOOKUP($C2117,'MSCI Database'!$C:$R,2, FALSE)="","",VLOOKUP($C2117,'MSCI Database'!$C:$R,2, FALSE)),"")</f>
        <v>Industrial Conglomerates</v>
      </c>
      <c r="P2117" s="229" t="str">
        <f>IFERROR(IF(VLOOKUP($C2117,'MSCI Database'!$C:$R,3, FALSE)="","",VLOOKUP($C2117,'MSCI Database'!$C:$R,3, FALSE)),"")</f>
        <v>B</v>
      </c>
      <c r="Q2117" s="229" t="str">
        <f>IFERROR(IF(VLOOKUP($C2117,'MSCI Database'!$C:$R,4, FALSE)="","",VLOOKUP($C2117,'MSCI Database'!$C:$R,4, FALSE)),"")</f>
        <v>-1</v>
      </c>
      <c r="R2117" s="229">
        <f>IFERROR(IF(VLOOKUP($C2117,'MSCI Database'!$C:$R,5, FALSE)="","",VLOOKUP($C2117,'MSCI Database'!$C:$R,5, FALSE)),"")</f>
        <v>2.2999999999999998</v>
      </c>
      <c r="S2117" s="229">
        <f>IFERROR(IF(VLOOKUP($C2117,'MSCI Database'!$C:$R,6, FALSE)="","",VLOOKUP($C2117,'MSCI Database'!$C:$R,6, FALSE)),"")</f>
        <v>3.7</v>
      </c>
      <c r="T2117" s="229">
        <f>IFERROR(IF(VLOOKUP($C2117,'MSCI Database'!$C:$R,7, FALSE)="","",VLOOKUP($C2117,'MSCI Database'!$C:$R,7, FALSE)),"")</f>
        <v>0</v>
      </c>
      <c r="U2117" s="229">
        <f>IFERROR(IF(VLOOKUP($C2117,'MSCI Database'!$C:$R,8, FALSE)="","",VLOOKUP($C2117,'MSCI Database'!$C:$R,8, FALSE)),"")</f>
        <v>3.4</v>
      </c>
      <c r="V2117" s="229">
        <f>IFERROR(IF(VLOOKUP($C2117,'MSCI Database'!$C:$R,9, FALSE)="","",VLOOKUP($C2117,'MSCI Database'!$C:$R,9, FALSE)),"")</f>
        <v>2.4</v>
      </c>
      <c r="W2117" s="215">
        <f t="shared" ca="1" si="93"/>
        <v>0</v>
      </c>
      <c r="X2117" s="276">
        <f>IFERROR(IF(VLOOKUP($C2117,'MSCI Database'!$C:$R,10, FALSE)="","",VLOOKUP($C2117,'MSCI Database'!$C:$R,10, FALSE)),"")</f>
        <v>12421304</v>
      </c>
      <c r="Y2117" s="229" t="str">
        <f>IFERROR(IF(VLOOKUP($C2117,'MSCI Database'!$C:$R,11, FALSE)="","",VLOOKUP($C2117,'MSCI Database'!$C:$R,11, FALSE)),"")</f>
        <v>2019</v>
      </c>
      <c r="Z2117" s="229" t="str">
        <f>IFERROR(IF(VLOOKUP($C2117,'MSCI Database'!$C:$R,12, FALSE)="","",VLOOKUP($C2117,'MSCI Database'!$C:$R,12, FALSE)),"")</f>
        <v>Reported</v>
      </c>
      <c r="AA2117" s="229" t="str">
        <f>IFERROR(IF(VLOOKUP($C2117,'MSCI Database'!$C:$R,13, FALSE)="","",VLOOKUP($C2117,'MSCI Database'!$C:$R,13, FALSE)),"")</f>
        <v>Regulatory penalties imposed over alleged anti-competitive activities; governance risks persist</v>
      </c>
    </row>
    <row r="2118" spans="1:27" s="130" customFormat="1" ht="15" hidden="1" customHeight="1" outlineLevel="1">
      <c r="A2118" s="130" t="s">
        <v>7428</v>
      </c>
      <c r="B2118" s="130" t="s">
        <v>7429</v>
      </c>
      <c r="C2118" s="130" t="s">
        <v>7430</v>
      </c>
      <c r="D2118" s="130" t="s">
        <v>12128</v>
      </c>
      <c r="E2118" s="130" t="s">
        <v>12133</v>
      </c>
      <c r="F2118" s="215">
        <v>0.25659785964641441</v>
      </c>
      <c r="G2118" s="132" t="str">
        <f ca="1">IFERROR(_xll.BQL($A2118, "cur_mkt_cap(currency=EUR)")/1000000, " ")</f>
        <v xml:space="preserve"> </v>
      </c>
      <c r="M2118" s="308"/>
      <c r="N2118" s="215">
        <f t="shared" si="92"/>
        <v>2.7794890780197907E-3</v>
      </c>
      <c r="O2118" s="172" t="str">
        <f>IFERROR(IF(VLOOKUP($C2118,'MSCI Database'!$C:$R,2, FALSE)="","",VLOOKUP($C2118,'MSCI Database'!$C:$R,2, FALSE)),"")</f>
        <v>Pharmaceuticals</v>
      </c>
      <c r="P2118" s="229" t="str">
        <f>IFERROR(IF(VLOOKUP($C2118,'MSCI Database'!$C:$R,3, FALSE)="","",VLOOKUP($C2118,'MSCI Database'!$C:$R,3, FALSE)),"")</f>
        <v>A</v>
      </c>
      <c r="Q2118" s="229" t="str">
        <f>IFERROR(IF(VLOOKUP($C2118,'MSCI Database'!$C:$R,4, FALSE)="","",VLOOKUP($C2118,'MSCI Database'!$C:$R,4, FALSE)),"")</f>
        <v>0</v>
      </c>
      <c r="R2118" s="229">
        <f>IFERROR(IF(VLOOKUP($C2118,'MSCI Database'!$C:$R,5, FALSE)="","",VLOOKUP($C2118,'MSCI Database'!$C:$R,5, FALSE)),"")</f>
        <v>6.2</v>
      </c>
      <c r="S2118" s="229">
        <f>IFERROR(IF(VLOOKUP($C2118,'MSCI Database'!$C:$R,6, FALSE)="","",VLOOKUP($C2118,'MSCI Database'!$C:$R,6, FALSE)),"")</f>
        <v>5.2</v>
      </c>
      <c r="T2118" s="229">
        <f>IFERROR(IF(VLOOKUP($C2118,'MSCI Database'!$C:$R,7, FALSE)="","",VLOOKUP($C2118,'MSCI Database'!$C:$R,7, FALSE)),"")</f>
        <v>4.5</v>
      </c>
      <c r="U2118" s="229">
        <f>IFERROR(IF(VLOOKUP($C2118,'MSCI Database'!$C:$R,8, FALSE)="","",VLOOKUP($C2118,'MSCI Database'!$C:$R,8, FALSE)),"")</f>
        <v>4.3</v>
      </c>
      <c r="V2118" s="229">
        <f>IFERROR(IF(VLOOKUP($C2118,'MSCI Database'!$C:$R,9, FALSE)="","",VLOOKUP($C2118,'MSCI Database'!$C:$R,9, FALSE)),"")</f>
        <v>4.5</v>
      </c>
      <c r="W2118" s="215">
        <f t="shared" ca="1" si="93"/>
        <v>0</v>
      </c>
      <c r="X2118" s="276">
        <f>IFERROR(IF(VLOOKUP($C2118,'MSCI Database'!$C:$R,10, FALSE)="","",VLOOKUP($C2118,'MSCI Database'!$C:$R,10, FALSE)),"")</f>
        <v>808506</v>
      </c>
      <c r="Y2118" s="229" t="str">
        <f>IFERROR(IF(VLOOKUP($C2118,'MSCI Database'!$C:$R,11, FALSE)="","",VLOOKUP($C2118,'MSCI Database'!$C:$R,11, FALSE)),"")</f>
        <v>2019</v>
      </c>
      <c r="Z2118" s="229" t="str">
        <f>IFERROR(IF(VLOOKUP($C2118,'MSCI Database'!$C:$R,12, FALSE)="","",VLOOKUP($C2118,'MSCI Database'!$C:$R,12, FALSE)),"")</f>
        <v>Reported</v>
      </c>
      <c r="AA2118" s="229" t="str">
        <f>IFERROR(IF(VLOOKUP($C2118,'MSCI Database'!$C:$R,13, FALSE)="","",VLOOKUP($C2118,'MSCI Database'!$C:$R,13, FALSE)),"")</f>
        <v>Employee management programs remain strong, but product quality and pricing litigations persist</v>
      </c>
    </row>
    <row r="2119" spans="1:27" s="130" customFormat="1" ht="15" hidden="1" customHeight="1" outlineLevel="1">
      <c r="A2119" s="130" t="s">
        <v>4947</v>
      </c>
      <c r="B2119" s="130" t="s">
        <v>4948</v>
      </c>
      <c r="C2119" s="130" t="s">
        <v>4949</v>
      </c>
      <c r="D2119" s="130" t="s">
        <v>18678</v>
      </c>
      <c r="E2119" s="130" t="s">
        <v>18689</v>
      </c>
      <c r="F2119" s="215">
        <v>3.2830329899010913E-2</v>
      </c>
      <c r="G2119" s="132" t="str">
        <f ca="1">IFERROR(_xll.BQL($A2119, "cur_mkt_cap(currency=EUR)")/1000000, " ")</f>
        <v xml:space="preserve"> </v>
      </c>
      <c r="M2119" s="308"/>
      <c r="N2119" s="215">
        <f t="shared" si="92"/>
        <v>3.5562082827904259E-4</v>
      </c>
      <c r="O2119" s="172" t="str">
        <f>IFERROR(IF(VLOOKUP($C2119,'MSCI Database'!$C:$R,2, FALSE)="","",VLOOKUP($C2119,'MSCI Database'!$C:$R,2, FALSE)),"")</f>
        <v>Electronic Equipment, Instruments &amp; Components</v>
      </c>
      <c r="P2119" s="229" t="str">
        <f>IFERROR(IF(VLOOKUP($C2119,'MSCI Database'!$C:$R,3, FALSE)="","",VLOOKUP($C2119,'MSCI Database'!$C:$R,3, FALSE)),"")</f>
        <v>BBB</v>
      </c>
      <c r="Q2119" s="229" t="str">
        <f>IFERROR(IF(VLOOKUP($C2119,'MSCI Database'!$C:$R,4, FALSE)="","",VLOOKUP($C2119,'MSCI Database'!$C:$R,4, FALSE)),"")</f>
        <v>1</v>
      </c>
      <c r="R2119" s="229">
        <f>IFERROR(IF(VLOOKUP($C2119,'MSCI Database'!$C:$R,5, FALSE)="","",VLOOKUP($C2119,'MSCI Database'!$C:$R,5, FALSE)),"")</f>
        <v>5.5</v>
      </c>
      <c r="S2119" s="229">
        <f>IFERROR(IF(VLOOKUP($C2119,'MSCI Database'!$C:$R,6, FALSE)="","",VLOOKUP($C2119,'MSCI Database'!$C:$R,6, FALSE)),"")</f>
        <v>2.9</v>
      </c>
      <c r="T2119" s="229">
        <f>IFERROR(IF(VLOOKUP($C2119,'MSCI Database'!$C:$R,7, FALSE)="","",VLOOKUP($C2119,'MSCI Database'!$C:$R,7, FALSE)),"")</f>
        <v>5</v>
      </c>
      <c r="U2119" s="229">
        <f>IFERROR(IF(VLOOKUP($C2119,'MSCI Database'!$C:$R,8, FALSE)="","",VLOOKUP($C2119,'MSCI Database'!$C:$R,8, FALSE)),"")</f>
        <v>4.5999999999999996</v>
      </c>
      <c r="V2119" s="229">
        <f>IFERROR(IF(VLOOKUP($C2119,'MSCI Database'!$C:$R,9, FALSE)="","",VLOOKUP($C2119,'MSCI Database'!$C:$R,9, FALSE)),"")</f>
        <v>4.5999999999999996</v>
      </c>
      <c r="W2119" s="215">
        <f t="shared" ca="1" si="93"/>
        <v>0</v>
      </c>
      <c r="X2119" s="276">
        <f>IFERROR(IF(VLOOKUP($C2119,'MSCI Database'!$C:$R,10, FALSE)="","",VLOOKUP($C2119,'MSCI Database'!$C:$R,10, FALSE)),"")</f>
        <v>272265</v>
      </c>
      <c r="Y2119" s="229" t="str">
        <f>IFERROR(IF(VLOOKUP($C2119,'MSCI Database'!$C:$R,11, FALSE)="","",VLOOKUP($C2119,'MSCI Database'!$C:$R,11, FALSE)),"")</f>
        <v>2019</v>
      </c>
      <c r="Z2119" s="229" t="str">
        <f>IFERROR(IF(VLOOKUP($C2119,'MSCI Database'!$C:$R,12, FALSE)="","",VLOOKUP($C2119,'MSCI Database'!$C:$R,12, FALSE)),"")</f>
        <v>E.CSI</v>
      </c>
      <c r="AA2119" s="229" t="str">
        <f>IFERROR(IF(VLOOKUP($C2119,'MSCI Database'!$C:$R,13, FALSE)="","",VLOOKUP($C2119,'MSCI Database'!$C:$R,13, FALSE)),"")</f>
        <v>Strong labor management programs, but limited cleantech initiatives</v>
      </c>
    </row>
    <row r="2120" spans="1:27" s="130" customFormat="1" ht="15" hidden="1" customHeight="1" outlineLevel="1">
      <c r="A2120" s="130" t="s">
        <v>7866</v>
      </c>
      <c r="B2120" s="130" t="s">
        <v>7867</v>
      </c>
      <c r="C2120" s="130" t="s">
        <v>7868</v>
      </c>
      <c r="D2120" s="130" t="s">
        <v>12128</v>
      </c>
      <c r="E2120" s="130" t="s">
        <v>18689</v>
      </c>
      <c r="F2120" s="215">
        <v>0.25333035374147539</v>
      </c>
      <c r="G2120" s="132" t="str">
        <f ca="1">IFERROR(_xll.BQL($A2120, "cur_mkt_cap(currency=EUR)")/1000000, " ")</f>
        <v xml:space="preserve"> </v>
      </c>
      <c r="M2120" s="308"/>
      <c r="N2120" s="215">
        <f t="shared" si="92"/>
        <v>2.7440951858507057E-3</v>
      </c>
      <c r="O2120" s="172" t="str">
        <f>IFERROR(IF(VLOOKUP($C2120,'MSCI Database'!$C:$R,2, FALSE)="","",VLOOKUP($C2120,'MSCI Database'!$C:$R,2, FALSE)),"")</f>
        <v>Semiconductors &amp; Semiconductor Equipment</v>
      </c>
      <c r="P2120" s="229" t="str">
        <f>IFERROR(IF(VLOOKUP($C2120,'MSCI Database'!$C:$R,3, FALSE)="","",VLOOKUP($C2120,'MSCI Database'!$C:$R,3, FALSE)),"")</f>
        <v>BB</v>
      </c>
      <c r="Q2120" s="229" t="str">
        <f>IFERROR(IF(VLOOKUP($C2120,'MSCI Database'!$C:$R,4, FALSE)="","",VLOOKUP($C2120,'MSCI Database'!$C:$R,4, FALSE)),"")</f>
        <v>1</v>
      </c>
      <c r="R2120" s="229">
        <f>IFERROR(IF(VLOOKUP($C2120,'MSCI Database'!$C:$R,5, FALSE)="","",VLOOKUP($C2120,'MSCI Database'!$C:$R,5, FALSE)),"")</f>
        <v>3.6</v>
      </c>
      <c r="S2120" s="229">
        <f>IFERROR(IF(VLOOKUP($C2120,'MSCI Database'!$C:$R,6, FALSE)="","",VLOOKUP($C2120,'MSCI Database'!$C:$R,6, FALSE)),"")</f>
        <v>4</v>
      </c>
      <c r="T2120" s="229">
        <f>IFERROR(IF(VLOOKUP($C2120,'MSCI Database'!$C:$R,7, FALSE)="","",VLOOKUP($C2120,'MSCI Database'!$C:$R,7, FALSE)),"")</f>
        <v>6</v>
      </c>
      <c r="U2120" s="229">
        <f>IFERROR(IF(VLOOKUP($C2120,'MSCI Database'!$C:$R,8, FALSE)="","",VLOOKUP($C2120,'MSCI Database'!$C:$R,8, FALSE)),"")</f>
        <v>4.5999999999999996</v>
      </c>
      <c r="V2120" s="229">
        <f>IFERROR(IF(VLOOKUP($C2120,'MSCI Database'!$C:$R,9, FALSE)="","",VLOOKUP($C2120,'MSCI Database'!$C:$R,9, FALSE)),"")</f>
        <v>5</v>
      </c>
      <c r="W2120" s="215">
        <f t="shared" ca="1" si="93"/>
        <v>0</v>
      </c>
      <c r="X2120" s="276">
        <f>IFERROR(IF(VLOOKUP($C2120,'MSCI Database'!$C:$R,10, FALSE)="","",VLOOKUP($C2120,'MSCI Database'!$C:$R,10, FALSE)),"")</f>
        <v>189350</v>
      </c>
      <c r="Y2120" s="229" t="str">
        <f>IFERROR(IF(VLOOKUP($C2120,'MSCI Database'!$C:$R,11, FALSE)="","",VLOOKUP($C2120,'MSCI Database'!$C:$R,11, FALSE)),"")</f>
        <v>2019</v>
      </c>
      <c r="Z2120" s="229" t="str">
        <f>IFERROR(IF(VLOOKUP($C2120,'MSCI Database'!$C:$R,12, FALSE)="","",VLOOKUP($C2120,'MSCI Database'!$C:$R,12, FALSE)),"")</f>
        <v>Reported</v>
      </c>
      <c r="AA2120" s="229" t="str">
        <f>IFERROR(IF(VLOOKUP($C2120,'MSCI Database'!$C:$R,13, FALSE)="","",VLOOKUP($C2120,'MSCI Database'!$C:$R,13, FALSE)),"")</f>
        <v>Enhanced talent management strategies drive upgrade</v>
      </c>
    </row>
    <row r="2121" spans="1:27" s="130" customFormat="1" ht="15" hidden="1" customHeight="1" outlineLevel="1">
      <c r="A2121" s="130" t="s">
        <v>1120</v>
      </c>
      <c r="B2121" s="130" t="s">
        <v>1121</v>
      </c>
      <c r="C2121" s="130" t="s">
        <v>1122</v>
      </c>
      <c r="D2121" s="130" t="s">
        <v>12135</v>
      </c>
      <c r="E2121" s="130" t="s">
        <v>18689</v>
      </c>
      <c r="F2121" s="215">
        <v>0.20216444480053669</v>
      </c>
      <c r="G2121" s="132" t="str">
        <f ca="1">IFERROR(_xll.BQL($A2121, "cur_mkt_cap(currency=EUR)")/1000000, " ")</f>
        <v xml:space="preserve"> </v>
      </c>
      <c r="M2121" s="308"/>
      <c r="N2121" s="215">
        <f t="shared" si="92"/>
        <v>2.1898618603496153E-3</v>
      </c>
      <c r="O2121" s="172" t="str">
        <f>IFERROR(IF(VLOOKUP($C2121,'MSCI Database'!$C:$R,2, FALSE)="","",VLOOKUP($C2121,'MSCI Database'!$C:$R,2, FALSE)),"")</f>
        <v>Software &amp; Services</v>
      </c>
      <c r="P2121" s="229" t="str">
        <f>IFERROR(IF(VLOOKUP($C2121,'MSCI Database'!$C:$R,3, FALSE)="","",VLOOKUP($C2121,'MSCI Database'!$C:$R,3, FALSE)),"")</f>
        <v>A</v>
      </c>
      <c r="Q2121" s="229" t="str">
        <f>IFERROR(IF(VLOOKUP($C2121,'MSCI Database'!$C:$R,4, FALSE)="","",VLOOKUP($C2121,'MSCI Database'!$C:$R,4, FALSE)),"")</f>
        <v>1</v>
      </c>
      <c r="R2121" s="229">
        <f>IFERROR(IF(VLOOKUP($C2121,'MSCI Database'!$C:$R,5, FALSE)="","",VLOOKUP($C2121,'MSCI Database'!$C:$R,5, FALSE)),"")</f>
        <v>7.1</v>
      </c>
      <c r="S2121" s="229">
        <f>IFERROR(IF(VLOOKUP($C2121,'MSCI Database'!$C:$R,6, FALSE)="","",VLOOKUP($C2121,'MSCI Database'!$C:$R,6, FALSE)),"")</f>
        <v>8.6999999999999993</v>
      </c>
      <c r="T2121" s="229">
        <f>IFERROR(IF(VLOOKUP($C2121,'MSCI Database'!$C:$R,7, FALSE)="","",VLOOKUP($C2121,'MSCI Database'!$C:$R,7, FALSE)),"")</f>
        <v>3.6</v>
      </c>
      <c r="U2121" s="229">
        <f>IFERROR(IF(VLOOKUP($C2121,'MSCI Database'!$C:$R,8, FALSE)="","",VLOOKUP($C2121,'MSCI Database'!$C:$R,8, FALSE)),"")</f>
        <v>6.8</v>
      </c>
      <c r="V2121" s="229">
        <f>IFERROR(IF(VLOOKUP($C2121,'MSCI Database'!$C:$R,9, FALSE)="","",VLOOKUP($C2121,'MSCI Database'!$C:$R,9, FALSE)),"")</f>
        <v>5</v>
      </c>
      <c r="W2121" s="215">
        <f t="shared" ca="1" si="93"/>
        <v>0</v>
      </c>
      <c r="X2121" s="276">
        <f>IFERROR(IF(VLOOKUP($C2121,'MSCI Database'!$C:$R,10, FALSE)="","",VLOOKUP($C2121,'MSCI Database'!$C:$R,10, FALSE)),"")</f>
        <v>52407</v>
      </c>
      <c r="Y2121" s="229" t="str">
        <f>IFERROR(IF(VLOOKUP($C2121,'MSCI Database'!$C:$R,11, FALSE)="","",VLOOKUP($C2121,'MSCI Database'!$C:$R,11, FALSE)),"")</f>
        <v>2019</v>
      </c>
      <c r="Z2121" s="229" t="str">
        <f>IFERROR(IF(VLOOKUP($C2121,'MSCI Database'!$C:$R,12, FALSE)="","",VLOOKUP($C2121,'MSCI Database'!$C:$R,12, FALSE)),"")</f>
        <v>E.CSI</v>
      </c>
      <c r="AA2121" s="229" t="str">
        <f>IFERROR(IF(VLOOKUP($C2121,'MSCI Database'!$C:$R,13, FALSE)="","",VLOOKUP($C2121,'MSCI Database'!$C:$R,13, FALSE)),"")</f>
        <v>Supply chain support functions lower risk exposure to data security, driving the upgrade</v>
      </c>
    </row>
    <row r="2122" spans="1:27" s="130" customFormat="1" ht="15" hidden="1" customHeight="1" outlineLevel="1">
      <c r="A2122" s="130" t="s">
        <v>6752</v>
      </c>
      <c r="B2122" s="130" t="s">
        <v>6753</v>
      </c>
      <c r="C2122" s="130" t="s">
        <v>6754</v>
      </c>
      <c r="D2122" s="130" t="s">
        <v>12128</v>
      </c>
      <c r="E2122" s="130" t="s">
        <v>18674</v>
      </c>
      <c r="F2122" s="215">
        <v>0.25131876979067591</v>
      </c>
      <c r="G2122" s="132" t="str">
        <f ca="1">IFERROR(_xll.BQL($A2122, "cur_mkt_cap(currency=EUR)")/1000000, " ")</f>
        <v xml:space="preserve"> </v>
      </c>
      <c r="M2122" s="308"/>
      <c r="N2122" s="215">
        <f t="shared" ref="N2122:N2185" si="94">IF(V2122&lt;&gt;"",VLOOKUP($A2122,$A$1737:$V$3221,6,FALSE)/SUMIF($V$1737:$V$3221,"&gt;0",$F$1737:$F$3221),0)</f>
        <v>2.72230554337874E-3</v>
      </c>
      <c r="O2122" s="172" t="str">
        <f>IFERROR(IF(VLOOKUP($C2122,'MSCI Database'!$C:$R,2, FALSE)="","",VLOOKUP($C2122,'MSCI Database'!$C:$R,2, FALSE)),"")</f>
        <v>Retail - Food &amp; Staples</v>
      </c>
      <c r="P2122" s="229" t="str">
        <f>IFERROR(IF(VLOOKUP($C2122,'MSCI Database'!$C:$R,3, FALSE)="","",VLOOKUP($C2122,'MSCI Database'!$C:$R,3, FALSE)),"")</f>
        <v>BBB</v>
      </c>
      <c r="Q2122" s="229" t="str">
        <f>IFERROR(IF(VLOOKUP($C2122,'MSCI Database'!$C:$R,4, FALSE)="","",VLOOKUP($C2122,'MSCI Database'!$C:$R,4, FALSE)),"")</f>
        <v>1</v>
      </c>
      <c r="R2122" s="229">
        <f>IFERROR(IF(VLOOKUP($C2122,'MSCI Database'!$C:$R,5, FALSE)="","",VLOOKUP($C2122,'MSCI Database'!$C:$R,5, FALSE)),"")</f>
        <v>4.9000000000000004</v>
      </c>
      <c r="S2122" s="229">
        <f>IFERROR(IF(VLOOKUP($C2122,'MSCI Database'!$C:$R,6, FALSE)="","",VLOOKUP($C2122,'MSCI Database'!$C:$R,6, FALSE)),"")</f>
        <v>4.0999999999999996</v>
      </c>
      <c r="T2122" s="229">
        <f>IFERROR(IF(VLOOKUP($C2122,'MSCI Database'!$C:$R,7, FALSE)="","",VLOOKUP($C2122,'MSCI Database'!$C:$R,7, FALSE)),"")</f>
        <v>3.6</v>
      </c>
      <c r="U2122" s="229">
        <f>IFERROR(IF(VLOOKUP($C2122,'MSCI Database'!$C:$R,8, FALSE)="","",VLOOKUP($C2122,'MSCI Database'!$C:$R,8, FALSE)),"")</f>
        <v>5.7</v>
      </c>
      <c r="V2122" s="229">
        <f>IFERROR(IF(VLOOKUP($C2122,'MSCI Database'!$C:$R,9, FALSE)="","",VLOOKUP($C2122,'MSCI Database'!$C:$R,9, FALSE)),"")</f>
        <v>4.3</v>
      </c>
      <c r="W2122" s="215">
        <f t="shared" ref="W2122:W2185" ca="1" si="95">IFERROR(IF(X2122&lt;&gt;"",VLOOKUP($A2122,$A$1737:$X$3221,6,FALSE)/100,0)*$G$1735/$G2122, 0)</f>
        <v>0</v>
      </c>
      <c r="X2122" s="276">
        <f>IFERROR(IF(VLOOKUP($C2122,'MSCI Database'!$C:$R,10, FALSE)="","",VLOOKUP($C2122,'MSCI Database'!$C:$R,10, FALSE)),"")</f>
        <v>2582436</v>
      </c>
      <c r="Y2122" s="229" t="str">
        <f>IFERROR(IF(VLOOKUP($C2122,'MSCI Database'!$C:$R,11, FALSE)="","",VLOOKUP($C2122,'MSCI Database'!$C:$R,11, FALSE)),"")</f>
        <v>2019</v>
      </c>
      <c r="Z2122" s="229" t="str">
        <f>IFERROR(IF(VLOOKUP($C2122,'MSCI Database'!$C:$R,12, FALSE)="","",VLOOKUP($C2122,'MSCI Database'!$C:$R,12, FALSE)),"")</f>
        <v>Reported</v>
      </c>
      <c r="AA2122" s="229" t="str">
        <f>IFERROR(IF(VLOOKUP($C2122,'MSCI Database'!$C:$R,13, FALSE)="","",VLOOKUP($C2122,'MSCI Database'!$C:$R,13, FALSE)),"")</f>
        <v>Strong business ethics policies drive upgrade; labor management and data security challenges persist</v>
      </c>
    </row>
    <row r="2123" spans="1:27" s="130" customFormat="1" ht="15" hidden="1" customHeight="1" outlineLevel="1">
      <c r="A2123" s="130" t="s">
        <v>5706</v>
      </c>
      <c r="B2123" s="130" t="s">
        <v>5707</v>
      </c>
      <c r="C2123" s="130" t="s">
        <v>5708</v>
      </c>
      <c r="D2123" s="130" t="s">
        <v>18677</v>
      </c>
      <c r="E2123" s="130" t="s">
        <v>18673</v>
      </c>
      <c r="F2123" s="215">
        <v>2.8249553738015649E-2</v>
      </c>
      <c r="G2123" s="132" t="str">
        <f ca="1">IFERROR(_xll.BQL($A2123, "cur_mkt_cap(currency=EUR)")/1000000, " ")</f>
        <v xml:space="preserve"> </v>
      </c>
      <c r="M2123" s="308"/>
      <c r="N2123" s="215">
        <f t="shared" si="94"/>
        <v>3.0600148489915449E-4</v>
      </c>
      <c r="O2123" s="172" t="str">
        <f>IFERROR(IF(VLOOKUP($C2123,'MSCI Database'!$C:$R,2, FALSE)="","",VLOOKUP($C2123,'MSCI Database'!$C:$R,2, FALSE)),"")</f>
        <v>Industrial Machinery</v>
      </c>
      <c r="P2123" s="229" t="str">
        <f>IFERROR(IF(VLOOKUP($C2123,'MSCI Database'!$C:$R,3, FALSE)="","",VLOOKUP($C2123,'MSCI Database'!$C:$R,3, FALSE)),"")</f>
        <v>AA</v>
      </c>
      <c r="Q2123" s="229" t="str">
        <f>IFERROR(IF(VLOOKUP($C2123,'MSCI Database'!$C:$R,4, FALSE)="","",VLOOKUP($C2123,'MSCI Database'!$C:$R,4, FALSE)),"")</f>
        <v>0</v>
      </c>
      <c r="R2123" s="229">
        <f>IFERROR(IF(VLOOKUP($C2123,'MSCI Database'!$C:$R,5, FALSE)="","",VLOOKUP($C2123,'MSCI Database'!$C:$R,5, FALSE)),"")</f>
        <v>8.1</v>
      </c>
      <c r="S2123" s="229">
        <f>IFERROR(IF(VLOOKUP($C2123,'MSCI Database'!$C:$R,6, FALSE)="","",VLOOKUP($C2123,'MSCI Database'!$C:$R,6, FALSE)),"")</f>
        <v>4.8</v>
      </c>
      <c r="T2123" s="229">
        <f>IFERROR(IF(VLOOKUP($C2123,'MSCI Database'!$C:$R,7, FALSE)="","",VLOOKUP($C2123,'MSCI Database'!$C:$R,7, FALSE)),"")</f>
        <v>6</v>
      </c>
      <c r="U2123" s="229">
        <f>IFERROR(IF(VLOOKUP($C2123,'MSCI Database'!$C:$R,8, FALSE)="","",VLOOKUP($C2123,'MSCI Database'!$C:$R,8, FALSE)),"")</f>
        <v>6.8</v>
      </c>
      <c r="V2123" s="229">
        <f>IFERROR(IF(VLOOKUP($C2123,'MSCI Database'!$C:$R,9, FALSE)="","",VLOOKUP($C2123,'MSCI Database'!$C:$R,9, FALSE)),"")</f>
        <v>6</v>
      </c>
      <c r="W2123" s="215">
        <f t="shared" ca="1" si="95"/>
        <v>0</v>
      </c>
      <c r="X2123" s="276">
        <f>IFERROR(IF(VLOOKUP($C2123,'MSCI Database'!$C:$R,10, FALSE)="","",VLOOKUP($C2123,'MSCI Database'!$C:$R,10, FALSE)),"")</f>
        <v>576379</v>
      </c>
      <c r="Y2123" s="229" t="str">
        <f>IFERROR(IF(VLOOKUP($C2123,'MSCI Database'!$C:$R,11, FALSE)="","",VLOOKUP($C2123,'MSCI Database'!$C:$R,11, FALSE)),"")</f>
        <v>2019</v>
      </c>
      <c r="Z2123" s="229" t="str">
        <f>IFERROR(IF(VLOOKUP($C2123,'MSCI Database'!$C:$R,12, FALSE)="","",VLOOKUP($C2123,'MSCI Database'!$C:$R,12, FALSE)),"")</f>
        <v>Reported</v>
      </c>
      <c r="AA2123" s="229" t="str">
        <f>IFERROR(IF(VLOOKUP($C2123,'MSCI Database'!$C:$R,13, FALSE)="","",VLOOKUP($C2123,'MSCI Database'!$C:$R,13, FALSE)),"")</f>
        <v>COVID-19 linked slowdown, closures and staff reduction may exacerbate labor risks</v>
      </c>
    </row>
    <row r="2124" spans="1:27" s="130" customFormat="1" ht="15" hidden="1" customHeight="1" outlineLevel="1">
      <c r="A2124" s="130" t="s">
        <v>2224</v>
      </c>
      <c r="B2124" s="130" t="s">
        <v>2225</v>
      </c>
      <c r="C2124" s="130" t="s">
        <v>2226</v>
      </c>
      <c r="D2124" s="130" t="s">
        <v>12131</v>
      </c>
      <c r="E2124" s="130" t="s">
        <v>18682</v>
      </c>
      <c r="F2124" s="215">
        <v>0.29359256384527038</v>
      </c>
      <c r="G2124" s="132" t="str">
        <f ca="1">IFERROR(_xll.BQL($A2124, "cur_mkt_cap(currency=EUR)")/1000000, " ")</f>
        <v xml:space="preserve"> </v>
      </c>
      <c r="M2124" s="308"/>
      <c r="N2124" s="215">
        <f t="shared" si="94"/>
        <v>3.1802187505392157E-3</v>
      </c>
      <c r="O2124" s="172" t="str">
        <f>IFERROR(IF(VLOOKUP($C2124,'MSCI Database'!$C:$R,2, FALSE)="","",VLOOKUP($C2124,'MSCI Database'!$C:$R,2, FALSE)),"")</f>
        <v>Textiles, Apparel &amp; Luxury Goods</v>
      </c>
      <c r="P2124" s="229" t="str">
        <f>IFERROR(IF(VLOOKUP($C2124,'MSCI Database'!$C:$R,3, FALSE)="","",VLOOKUP($C2124,'MSCI Database'!$C:$R,3, FALSE)),"")</f>
        <v>A</v>
      </c>
      <c r="Q2124" s="229" t="str">
        <f>IFERROR(IF(VLOOKUP($C2124,'MSCI Database'!$C:$R,4, FALSE)="","",VLOOKUP($C2124,'MSCI Database'!$C:$R,4, FALSE)),"")</f>
        <v>0</v>
      </c>
      <c r="R2124" s="229">
        <f>IFERROR(IF(VLOOKUP($C2124,'MSCI Database'!$C:$R,5, FALSE)="","",VLOOKUP($C2124,'MSCI Database'!$C:$R,5, FALSE)),"")</f>
        <v>6.2</v>
      </c>
      <c r="S2124" s="229">
        <f>IFERROR(IF(VLOOKUP($C2124,'MSCI Database'!$C:$R,6, FALSE)="","",VLOOKUP($C2124,'MSCI Database'!$C:$R,6, FALSE)),"")</f>
        <v>7.1</v>
      </c>
      <c r="T2124" s="229">
        <f>IFERROR(IF(VLOOKUP($C2124,'MSCI Database'!$C:$R,7, FALSE)="","",VLOOKUP($C2124,'MSCI Database'!$C:$R,7, FALSE)),"")</f>
        <v>4.7</v>
      </c>
      <c r="U2124" s="229">
        <f>IFERROR(IF(VLOOKUP($C2124,'MSCI Database'!$C:$R,8, FALSE)="","",VLOOKUP($C2124,'MSCI Database'!$C:$R,8, FALSE)),"")</f>
        <v>3.6</v>
      </c>
      <c r="V2124" s="229">
        <f>IFERROR(IF(VLOOKUP($C2124,'MSCI Database'!$C:$R,9, FALSE)="","",VLOOKUP($C2124,'MSCI Database'!$C:$R,9, FALSE)),"")</f>
        <v>5</v>
      </c>
      <c r="W2124" s="215">
        <f t="shared" ca="1" si="95"/>
        <v>0</v>
      </c>
      <c r="X2124" s="276">
        <f>IFERROR(IF(VLOOKUP($C2124,'MSCI Database'!$C:$R,10, FALSE)="","",VLOOKUP($C2124,'MSCI Database'!$C:$R,10, FALSE)),"")</f>
        <v>250417</v>
      </c>
      <c r="Y2124" s="229" t="str">
        <f>IFERROR(IF(VLOOKUP($C2124,'MSCI Database'!$C:$R,11, FALSE)="","",VLOOKUP($C2124,'MSCI Database'!$C:$R,11, FALSE)),"")</f>
        <v>2019</v>
      </c>
      <c r="Z2124" s="229" t="str">
        <f>IFERROR(IF(VLOOKUP($C2124,'MSCI Database'!$C:$R,12, FALSE)="","",VLOOKUP($C2124,'MSCI Database'!$C:$R,12, FALSE)),"")</f>
        <v>Reported</v>
      </c>
      <c r="AA2124" s="229" t="str">
        <f>IFERROR(IF(VLOOKUP($C2124,'MSCI Database'!$C:$R,13, FALSE)="","",VLOOKUP($C2124,'MSCI Database'!$C:$R,13, FALSE)),"")</f>
        <v>Substantial influence of controlling shareholder continues to weigh on governance</v>
      </c>
    </row>
    <row r="2125" spans="1:27" s="130" customFormat="1" ht="15" hidden="1" customHeight="1" outlineLevel="1">
      <c r="A2125" s="130" t="s">
        <v>8320</v>
      </c>
      <c r="B2125" s="130" t="s">
        <v>8321</v>
      </c>
      <c r="C2125" s="130" t="s">
        <v>8322</v>
      </c>
      <c r="D2125" s="130" t="s">
        <v>12128</v>
      </c>
      <c r="E2125" s="130" t="s">
        <v>18688</v>
      </c>
      <c r="F2125" s="215">
        <v>0.24700317826990401</v>
      </c>
      <c r="G2125" s="132" t="str">
        <f ca="1">IFERROR(_xll.BQL($A2125, "cur_mkt_cap(currency=EUR)")/1000000, " ")</f>
        <v xml:space="preserve"> </v>
      </c>
      <c r="M2125" s="308"/>
      <c r="N2125" s="215">
        <f t="shared" si="94"/>
        <v>2.6755587017889097E-3</v>
      </c>
      <c r="O2125" s="172" t="str">
        <f>IFERROR(IF(VLOOKUP($C2125,'MSCI Database'!$C:$R,2, FALSE)="","",VLOOKUP($C2125,'MSCI Database'!$C:$R,2, FALSE)),"")</f>
        <v>Banks</v>
      </c>
      <c r="P2125" s="229" t="str">
        <f>IFERROR(IF(VLOOKUP($C2125,'MSCI Database'!$C:$R,3, FALSE)="","",VLOOKUP($C2125,'MSCI Database'!$C:$R,3, FALSE)),"")</f>
        <v>BB</v>
      </c>
      <c r="Q2125" s="229" t="str">
        <f>IFERROR(IF(VLOOKUP($C2125,'MSCI Database'!$C:$R,4, FALSE)="","",VLOOKUP($C2125,'MSCI Database'!$C:$R,4, FALSE)),"")</f>
        <v>2</v>
      </c>
      <c r="R2125" s="229">
        <f>IFERROR(IF(VLOOKUP($C2125,'MSCI Database'!$C:$R,5, FALSE)="","",VLOOKUP($C2125,'MSCI Database'!$C:$R,5, FALSE)),"")</f>
        <v>4.25</v>
      </c>
      <c r="S2125" s="229">
        <f>IFERROR(IF(VLOOKUP($C2125,'MSCI Database'!$C:$R,6, FALSE)="","",VLOOKUP($C2125,'MSCI Database'!$C:$R,6, FALSE)),"")</f>
        <v>9</v>
      </c>
      <c r="T2125" s="229">
        <f>IFERROR(IF(VLOOKUP($C2125,'MSCI Database'!$C:$R,7, FALSE)="","",VLOOKUP($C2125,'MSCI Database'!$C:$R,7, FALSE)),"")</f>
        <v>3.2</v>
      </c>
      <c r="U2125" s="229">
        <f>IFERROR(IF(VLOOKUP($C2125,'MSCI Database'!$C:$R,8, FALSE)="","",VLOOKUP($C2125,'MSCI Database'!$C:$R,8, FALSE)),"")</f>
        <v>3.3</v>
      </c>
      <c r="V2125" s="229">
        <f>IFERROR(IF(VLOOKUP($C2125,'MSCI Database'!$C:$R,9, FALSE)="","",VLOOKUP($C2125,'MSCI Database'!$C:$R,9, FALSE)),"")</f>
        <v>4</v>
      </c>
      <c r="W2125" s="215">
        <f t="shared" ca="1" si="95"/>
        <v>0</v>
      </c>
      <c r="X2125" s="276">
        <f>IFERROR(IF(VLOOKUP($C2125,'MSCI Database'!$C:$R,10, FALSE)="","",VLOOKUP($C2125,'MSCI Database'!$C:$R,10, FALSE)),"")</f>
        <v>863320</v>
      </c>
      <c r="Y2125" s="229" t="str">
        <f>IFERROR(IF(VLOOKUP($C2125,'MSCI Database'!$C:$R,11, FALSE)="","",VLOOKUP($C2125,'MSCI Database'!$C:$R,11, FALSE)),"")</f>
        <v>2019</v>
      </c>
      <c r="Z2125" s="229" t="str">
        <f>IFERROR(IF(VLOOKUP($C2125,'MSCI Database'!$C:$R,12, FALSE)="","",VLOOKUP($C2125,'MSCI Database'!$C:$R,12, FALSE)),"")</f>
        <v>Reported</v>
      </c>
      <c r="AA2125" s="229" t="str">
        <f>IFERROR(IF(VLOOKUP($C2125,'MSCI Database'!$C:$R,13, FALSE)="","",VLOOKUP($C2125,'MSCI Database'!$C:$R,13, FALSE)),"")</f>
        <v>Enhanced environmental risk exposure drives upgrade, but sales culture controversies persist</v>
      </c>
    </row>
    <row r="2126" spans="1:27" s="130" customFormat="1" ht="15" hidden="1" customHeight="1" outlineLevel="1">
      <c r="A2126" s="130" t="s">
        <v>3035</v>
      </c>
      <c r="B2126" s="130" t="s">
        <v>3036</v>
      </c>
      <c r="C2126" s="130" t="s">
        <v>3037</v>
      </c>
      <c r="D2126" s="130" t="s">
        <v>18691</v>
      </c>
      <c r="E2126" s="130" t="s">
        <v>12133</v>
      </c>
      <c r="F2126" s="215">
        <v>0.24678999957701661</v>
      </c>
      <c r="G2126" s="132" t="str">
        <f ca="1">IFERROR(_xll.BQL($A2126, "cur_mkt_cap(currency=EUR)")/1000000, " ")</f>
        <v xml:space="preserve"> </v>
      </c>
      <c r="M2126" s="308"/>
      <c r="N2126" s="215">
        <f t="shared" si="94"/>
        <v>2.6732495326892004E-3</v>
      </c>
      <c r="O2126" s="172" t="str">
        <f>IFERROR(IF(VLOOKUP($C2126,'MSCI Database'!$C:$R,2, FALSE)="","",VLOOKUP($C2126,'MSCI Database'!$C:$R,2, FALSE)),"")</f>
        <v>Health Care Equipment &amp; Supplies</v>
      </c>
      <c r="P2126" s="229" t="str">
        <f>IFERROR(IF(VLOOKUP($C2126,'MSCI Database'!$C:$R,3, FALSE)="","",VLOOKUP($C2126,'MSCI Database'!$C:$R,3, FALSE)),"")</f>
        <v>BB</v>
      </c>
      <c r="Q2126" s="229" t="str">
        <f>IFERROR(IF(VLOOKUP($C2126,'MSCI Database'!$C:$R,4, FALSE)="","",VLOOKUP($C2126,'MSCI Database'!$C:$R,4, FALSE)),"")</f>
        <v>-1</v>
      </c>
      <c r="R2126" s="229">
        <f>IFERROR(IF(VLOOKUP($C2126,'MSCI Database'!$C:$R,5, FALSE)="","",VLOOKUP($C2126,'MSCI Database'!$C:$R,5, FALSE)),"")</f>
        <v>2.9</v>
      </c>
      <c r="S2126" s="229">
        <f>IFERROR(IF(VLOOKUP($C2126,'MSCI Database'!$C:$R,6, FALSE)="","",VLOOKUP($C2126,'MSCI Database'!$C:$R,6, FALSE)),"")</f>
        <v>10</v>
      </c>
      <c r="T2126" s="229">
        <f>IFERROR(IF(VLOOKUP($C2126,'MSCI Database'!$C:$R,7, FALSE)="","",VLOOKUP($C2126,'MSCI Database'!$C:$R,7, FALSE)),"")</f>
        <v>3.8</v>
      </c>
      <c r="U2126" s="229">
        <f>IFERROR(IF(VLOOKUP($C2126,'MSCI Database'!$C:$R,8, FALSE)="","",VLOOKUP($C2126,'MSCI Database'!$C:$R,8, FALSE)),"")</f>
        <v>5.4</v>
      </c>
      <c r="V2126" s="229">
        <f>IFERROR(IF(VLOOKUP($C2126,'MSCI Database'!$C:$R,9, FALSE)="","",VLOOKUP($C2126,'MSCI Database'!$C:$R,9, FALSE)),"")</f>
        <v>4.7</v>
      </c>
      <c r="W2126" s="215">
        <f t="shared" ca="1" si="95"/>
        <v>0</v>
      </c>
      <c r="X2126" s="276">
        <f>IFERROR(IF(VLOOKUP($C2126,'MSCI Database'!$C:$R,10, FALSE)="","",VLOOKUP($C2126,'MSCI Database'!$C:$R,10, FALSE)),"")</f>
        <v>280545</v>
      </c>
      <c r="Y2126" s="229" t="str">
        <f>IFERROR(IF(VLOOKUP($C2126,'MSCI Database'!$C:$R,11, FALSE)="","",VLOOKUP($C2126,'MSCI Database'!$C:$R,11, FALSE)),"")</f>
        <v>2019</v>
      </c>
      <c r="Z2126" s="229" t="str">
        <f>IFERROR(IF(VLOOKUP($C2126,'MSCI Database'!$C:$R,12, FALSE)="","",VLOOKUP($C2126,'MSCI Database'!$C:$R,12, FALSE)),"")</f>
        <v>Reported</v>
      </c>
      <c r="AA2126" s="229" t="str">
        <f>IFERROR(IF(VLOOKUP($C2126,'MSCI Database'!$C:$R,13, FALSE)="","",VLOOKUP($C2126,'MSCI Database'!$C:$R,13, FALSE)),"")</f>
        <v>Weak governance practices relative to peers; substantial product recalls persist</v>
      </c>
    </row>
    <row r="2127" spans="1:27" s="130" customFormat="1" ht="15" hidden="1" customHeight="1" outlineLevel="1">
      <c r="A2127" s="130" t="s">
        <v>192</v>
      </c>
      <c r="B2127" s="130" t="s">
        <v>193</v>
      </c>
      <c r="C2127" s="130" t="s">
        <v>194</v>
      </c>
      <c r="D2127" s="130" t="s">
        <v>18678</v>
      </c>
      <c r="E2127" s="130" t="s">
        <v>18673</v>
      </c>
      <c r="F2127" s="215">
        <v>3.1480096641412471E-2</v>
      </c>
      <c r="G2127" s="132" t="str">
        <f ca="1">IFERROR(_xll.BQL($A2127, "cur_mkt_cap(currency=EUR)")/1000000, " ")</f>
        <v xml:space="preserve"> </v>
      </c>
      <c r="M2127" s="308"/>
      <c r="N2127" s="215">
        <f t="shared" si="94"/>
        <v>3.4099499080149918E-4</v>
      </c>
      <c r="O2127" s="172" t="str">
        <f>IFERROR(IF(VLOOKUP($C2127,'MSCI Database'!$C:$R,2, FALSE)="","",VLOOKUP($C2127,'MSCI Database'!$C:$R,2, FALSE)),"")</f>
        <v>Construction &amp; Engineering</v>
      </c>
      <c r="P2127" s="229" t="str">
        <f>IFERROR(IF(VLOOKUP($C2127,'MSCI Database'!$C:$R,3, FALSE)="","",VLOOKUP($C2127,'MSCI Database'!$C:$R,3, FALSE)),"")</f>
        <v>BB</v>
      </c>
      <c r="Q2127" s="229" t="str">
        <f>IFERROR(IF(VLOOKUP($C2127,'MSCI Database'!$C:$R,4, FALSE)="","",VLOOKUP($C2127,'MSCI Database'!$C:$R,4, FALSE)),"")</f>
        <v>0</v>
      </c>
      <c r="R2127" s="229">
        <f>IFERROR(IF(VLOOKUP($C2127,'MSCI Database'!$C:$R,5, FALSE)="","",VLOOKUP($C2127,'MSCI Database'!$C:$R,5, FALSE)),"")</f>
        <v>3.8</v>
      </c>
      <c r="S2127" s="229">
        <f>IFERROR(IF(VLOOKUP($C2127,'MSCI Database'!$C:$R,6, FALSE)="","",VLOOKUP($C2127,'MSCI Database'!$C:$R,6, FALSE)),"")</f>
        <v>5.9</v>
      </c>
      <c r="T2127" s="229">
        <f>IFERROR(IF(VLOOKUP($C2127,'MSCI Database'!$C:$R,7, FALSE)="","",VLOOKUP($C2127,'MSCI Database'!$C:$R,7, FALSE)),"")</f>
        <v>1.7</v>
      </c>
      <c r="U2127" s="229">
        <f>IFERROR(IF(VLOOKUP($C2127,'MSCI Database'!$C:$R,8, FALSE)="","",VLOOKUP($C2127,'MSCI Database'!$C:$R,8, FALSE)),"")</f>
        <v>5.2</v>
      </c>
      <c r="V2127" s="229">
        <f>IFERROR(IF(VLOOKUP($C2127,'MSCI Database'!$C:$R,9, FALSE)="","",VLOOKUP($C2127,'MSCI Database'!$C:$R,9, FALSE)),"")</f>
        <v>4.4000000000000004</v>
      </c>
      <c r="W2127" s="215">
        <f t="shared" ca="1" si="95"/>
        <v>0</v>
      </c>
      <c r="X2127" s="276">
        <f>IFERROR(IF(VLOOKUP($C2127,'MSCI Database'!$C:$R,10, FALSE)="","",VLOOKUP($C2127,'MSCI Database'!$C:$R,10, FALSE)),"")</f>
        <v>22116</v>
      </c>
      <c r="Y2127" s="229" t="str">
        <f>IFERROR(IF(VLOOKUP($C2127,'MSCI Database'!$C:$R,11, FALSE)="","",VLOOKUP($C2127,'MSCI Database'!$C:$R,11, FALSE)),"")</f>
        <v>2019</v>
      </c>
      <c r="Z2127" s="229" t="str">
        <f>IFERROR(IF(VLOOKUP($C2127,'MSCI Database'!$C:$R,12, FALSE)="","",VLOOKUP($C2127,'MSCI Database'!$C:$R,12, FALSE)),"")</f>
        <v>E.Segmt-Moderate</v>
      </c>
      <c r="AA2127" s="229" t="str">
        <f>IFERROR(IF(VLOOKUP($C2127,'MSCI Database'!$C:$R,13, FALSE)="","",VLOOKUP($C2127,'MSCI Database'!$C:$R,13, FALSE)),"")</f>
        <v>Lags peers in health and safety management</v>
      </c>
    </row>
    <row r="2128" spans="1:27" s="130" customFormat="1" ht="15" hidden="1" customHeight="1" outlineLevel="1">
      <c r="A2128" s="130" t="s">
        <v>1491</v>
      </c>
      <c r="B2128" s="130" t="s">
        <v>1492</v>
      </c>
      <c r="C2128" s="130" t="s">
        <v>1493</v>
      </c>
      <c r="D2128" s="130" t="s">
        <v>18678</v>
      </c>
      <c r="E2128" s="130" t="s">
        <v>18707</v>
      </c>
      <c r="F2128" s="215">
        <v>3.144958898498916E-2</v>
      </c>
      <c r="G2128" s="132" t="str">
        <f ca="1">IFERROR(_xll.BQL($A2128, "cur_mkt_cap(currency=EUR)")/1000000, " ")</f>
        <v xml:space="preserve"> </v>
      </c>
      <c r="M2128" s="308"/>
      <c r="N2128" s="215">
        <f t="shared" si="94"/>
        <v>3.4066452936296098E-4</v>
      </c>
      <c r="O2128" s="172" t="str">
        <f>IFERROR(IF(VLOOKUP($C2128,'MSCI Database'!$C:$R,2, FALSE)="","",VLOOKUP($C2128,'MSCI Database'!$C:$R,2, FALSE)),"")</f>
        <v>Integrated Oil &amp; Gas</v>
      </c>
      <c r="P2128" s="229" t="str">
        <f>IFERROR(IF(VLOOKUP($C2128,'MSCI Database'!$C:$R,3, FALSE)="","",VLOOKUP($C2128,'MSCI Database'!$C:$R,3, FALSE)),"")</f>
        <v>B</v>
      </c>
      <c r="Q2128" s="229" t="str">
        <f>IFERROR(IF(VLOOKUP($C2128,'MSCI Database'!$C:$R,4, FALSE)="","",VLOOKUP($C2128,'MSCI Database'!$C:$R,4, FALSE)),"")</f>
        <v>0</v>
      </c>
      <c r="R2128" s="229">
        <f>IFERROR(IF(VLOOKUP($C2128,'MSCI Database'!$C:$R,5, FALSE)="","",VLOOKUP($C2128,'MSCI Database'!$C:$R,5, FALSE)),"")</f>
        <v>2.2999999999999998</v>
      </c>
      <c r="S2128" s="229">
        <f>IFERROR(IF(VLOOKUP($C2128,'MSCI Database'!$C:$R,6, FALSE)="","",VLOOKUP($C2128,'MSCI Database'!$C:$R,6, FALSE)),"")</f>
        <v>4.8</v>
      </c>
      <c r="T2128" s="229">
        <f>IFERROR(IF(VLOOKUP($C2128,'MSCI Database'!$C:$R,7, FALSE)="","",VLOOKUP($C2128,'MSCI Database'!$C:$R,7, FALSE)),"")</f>
        <v>5.9</v>
      </c>
      <c r="U2128" s="229">
        <f>IFERROR(IF(VLOOKUP($C2128,'MSCI Database'!$C:$R,8, FALSE)="","",VLOOKUP($C2128,'MSCI Database'!$C:$R,8, FALSE)),"")</f>
        <v>3.1</v>
      </c>
      <c r="V2128" s="229">
        <f>IFERROR(IF(VLOOKUP($C2128,'MSCI Database'!$C:$R,9, FALSE)="","",VLOOKUP($C2128,'MSCI Database'!$C:$R,9, FALSE)),"")</f>
        <v>4.5</v>
      </c>
      <c r="W2128" s="215">
        <f t="shared" ca="1" si="95"/>
        <v>0</v>
      </c>
      <c r="X2128" s="276">
        <f>IFERROR(IF(VLOOKUP($C2128,'MSCI Database'!$C:$R,10, FALSE)="","",VLOOKUP($C2128,'MSCI Database'!$C:$R,10, FALSE)),"")</f>
        <v>170690000</v>
      </c>
      <c r="Y2128" s="229" t="str">
        <f>IFERROR(IF(VLOOKUP($C2128,'MSCI Database'!$C:$R,11, FALSE)="","",VLOOKUP($C2128,'MSCI Database'!$C:$R,11, FALSE)),"")</f>
        <v>2019</v>
      </c>
      <c r="Z2128" s="229" t="str">
        <f>IFERROR(IF(VLOOKUP($C2128,'MSCI Database'!$C:$R,12, FALSE)="","",VLOOKUP($C2128,'MSCI Database'!$C:$R,12, FALSE)),"")</f>
        <v>Reported</v>
      </c>
      <c r="AA2128" s="229" t="str">
        <f>IFERROR(IF(VLOOKUP($C2128,'MSCI Database'!$C:$R,13, FALSE)="","",VLOOKUP($C2128,'MSCI Database'!$C:$R,13, FALSE)),"")</f>
        <v>Apprehensions over business ethics and safety management remain</v>
      </c>
    </row>
    <row r="2129" spans="1:27" s="130" customFormat="1" ht="15" hidden="1" customHeight="1" outlineLevel="1">
      <c r="A2129" s="130" t="s">
        <v>7189</v>
      </c>
      <c r="B2129" s="130" t="s">
        <v>7190</v>
      </c>
      <c r="C2129" s="130" t="s">
        <v>7191</v>
      </c>
      <c r="D2129" s="130" t="s">
        <v>12128</v>
      </c>
      <c r="E2129" s="130" t="s">
        <v>18673</v>
      </c>
      <c r="F2129" s="215">
        <v>0.2431411713981661</v>
      </c>
      <c r="G2129" s="132" t="str">
        <f ca="1">IFERROR(_xll.BQL($A2129, "cur_mkt_cap(currency=EUR)")/1000000, " ")</f>
        <v xml:space="preserve"> </v>
      </c>
      <c r="M2129" s="308"/>
      <c r="N2129" s="215">
        <f t="shared" si="94"/>
        <v>2.6337251263490189E-3</v>
      </c>
      <c r="O2129" s="172" t="str">
        <f>IFERROR(IF(VLOOKUP($C2129,'MSCI Database'!$C:$R,2, FALSE)="","",VLOOKUP($C2129,'MSCI Database'!$C:$R,2, FALSE)),"")</f>
        <v>Industrial Conglomerates</v>
      </c>
      <c r="P2129" s="229" t="str">
        <f>IFERROR(IF(VLOOKUP($C2129,'MSCI Database'!$C:$R,3, FALSE)="","",VLOOKUP($C2129,'MSCI Database'!$C:$R,3, FALSE)),"")</f>
        <v>AA</v>
      </c>
      <c r="Q2129" s="229" t="str">
        <f>IFERROR(IF(VLOOKUP($C2129,'MSCI Database'!$C:$R,4, FALSE)="","",VLOOKUP($C2129,'MSCI Database'!$C:$R,4, FALSE)),"")</f>
        <v>0</v>
      </c>
      <c r="R2129" s="229">
        <f>IFERROR(IF(VLOOKUP($C2129,'MSCI Database'!$C:$R,5, FALSE)="","",VLOOKUP($C2129,'MSCI Database'!$C:$R,5, FALSE)),"")</f>
        <v>7.2</v>
      </c>
      <c r="S2129" s="229">
        <f>IFERROR(IF(VLOOKUP($C2129,'MSCI Database'!$C:$R,6, FALSE)="","",VLOOKUP($C2129,'MSCI Database'!$C:$R,6, FALSE)),"")</f>
        <v>4</v>
      </c>
      <c r="T2129" s="229">
        <f>IFERROR(IF(VLOOKUP($C2129,'MSCI Database'!$C:$R,7, FALSE)="","",VLOOKUP($C2129,'MSCI Database'!$C:$R,7, FALSE)),"")</f>
        <v>3.1</v>
      </c>
      <c r="U2129" s="229">
        <f>IFERROR(IF(VLOOKUP($C2129,'MSCI Database'!$C:$R,8, FALSE)="","",VLOOKUP($C2129,'MSCI Database'!$C:$R,8, FALSE)),"")</f>
        <v>5.4</v>
      </c>
      <c r="V2129" s="229">
        <f>IFERROR(IF(VLOOKUP($C2129,'MSCI Database'!$C:$R,9, FALSE)="","",VLOOKUP($C2129,'MSCI Database'!$C:$R,9, FALSE)),"")</f>
        <v>4.5999999999999996</v>
      </c>
      <c r="W2129" s="215">
        <f t="shared" ca="1" si="95"/>
        <v>0</v>
      </c>
      <c r="X2129" s="276">
        <f>IFERROR(IF(VLOOKUP($C2129,'MSCI Database'!$C:$R,10, FALSE)="","",VLOOKUP($C2129,'MSCI Database'!$C:$R,10, FALSE)),"")</f>
        <v>2042631</v>
      </c>
      <c r="Y2129" s="229" t="str">
        <f>IFERROR(IF(VLOOKUP($C2129,'MSCI Database'!$C:$R,11, FALSE)="","",VLOOKUP($C2129,'MSCI Database'!$C:$R,11, FALSE)),"")</f>
        <v>2019</v>
      </c>
      <c r="Z2129" s="229" t="str">
        <f>IFERROR(IF(VLOOKUP($C2129,'MSCI Database'!$C:$R,12, FALSE)="","",VLOOKUP($C2129,'MSCI Database'!$C:$R,12, FALSE)),"")</f>
        <v>Reported</v>
      </c>
      <c r="AA2129" s="229" t="str">
        <f>IFERROR(IF(VLOOKUP($C2129,'MSCI Database'!$C:$R,13, FALSE)="","",VLOOKUP($C2129,'MSCI Database'!$C:$R,13, FALSE)),"")</f>
        <v>Relatively strong governance practices, but COVID-19 slowdown presents staff management challenges</v>
      </c>
    </row>
    <row r="2130" spans="1:27" s="130" customFormat="1" ht="15" hidden="1" customHeight="1" outlineLevel="1">
      <c r="A2130" s="130" t="s">
        <v>585</v>
      </c>
      <c r="B2130" s="130" t="s">
        <v>586</v>
      </c>
      <c r="C2130" s="130" t="s">
        <v>587</v>
      </c>
      <c r="D2130" s="130" t="s">
        <v>18675</v>
      </c>
      <c r="E2130" s="130" t="s">
        <v>12133</v>
      </c>
      <c r="F2130" s="215">
        <v>3.125228505187666E-2</v>
      </c>
      <c r="G2130" s="132" t="str">
        <f ca="1">IFERROR(_xll.BQL($A2130, "cur_mkt_cap(currency=EUR)")/1000000, " ")</f>
        <v xml:space="preserve"> </v>
      </c>
      <c r="M2130" s="308"/>
      <c r="N2130" s="215">
        <f t="shared" si="94"/>
        <v>3.3852731696418171E-4</v>
      </c>
      <c r="O2130" s="172" t="str">
        <f>IFERROR(IF(VLOOKUP($C2130,'MSCI Database'!$C:$R,2, FALSE)="","",VLOOKUP($C2130,'MSCI Database'!$C:$R,2, FALSE)),"")</f>
        <v>Health Care Equipment &amp; Supplies</v>
      </c>
      <c r="P2130" s="229" t="str">
        <f>IFERROR(IF(VLOOKUP($C2130,'MSCI Database'!$C:$R,3, FALSE)="","",VLOOKUP($C2130,'MSCI Database'!$C:$R,3, FALSE)),"")</f>
        <v>BBB</v>
      </c>
      <c r="Q2130" s="229" t="str">
        <f>IFERROR(IF(VLOOKUP($C2130,'MSCI Database'!$C:$R,4, FALSE)="","",VLOOKUP($C2130,'MSCI Database'!$C:$R,4, FALSE)),"")</f>
        <v>0</v>
      </c>
      <c r="R2130" s="229">
        <f>IFERROR(IF(VLOOKUP($C2130,'MSCI Database'!$C:$R,5, FALSE)="","",VLOOKUP($C2130,'MSCI Database'!$C:$R,5, FALSE)),"")</f>
        <v>4.7</v>
      </c>
      <c r="S2130" s="229">
        <f>IFERROR(IF(VLOOKUP($C2130,'MSCI Database'!$C:$R,6, FALSE)="","",VLOOKUP($C2130,'MSCI Database'!$C:$R,6, FALSE)),"")</f>
        <v>7</v>
      </c>
      <c r="T2130" s="229">
        <f>IFERROR(IF(VLOOKUP($C2130,'MSCI Database'!$C:$R,7, FALSE)="","",VLOOKUP($C2130,'MSCI Database'!$C:$R,7, FALSE)),"")</f>
        <v>7.4</v>
      </c>
      <c r="U2130" s="229">
        <f>IFERROR(IF(VLOOKUP($C2130,'MSCI Database'!$C:$R,8, FALSE)="","",VLOOKUP($C2130,'MSCI Database'!$C:$R,8, FALSE)),"")</f>
        <v>1.8</v>
      </c>
      <c r="V2130" s="229">
        <f>IFERROR(IF(VLOOKUP($C2130,'MSCI Database'!$C:$R,9, FALSE)="","",VLOOKUP($C2130,'MSCI Database'!$C:$R,9, FALSE)),"")</f>
        <v>4.7</v>
      </c>
      <c r="W2130" s="215">
        <f t="shared" ca="1" si="95"/>
        <v>0</v>
      </c>
      <c r="X2130" s="276">
        <f>IFERROR(IF(VLOOKUP($C2130,'MSCI Database'!$C:$R,10, FALSE)="","",VLOOKUP($C2130,'MSCI Database'!$C:$R,10, FALSE)),"")</f>
        <v>13039</v>
      </c>
      <c r="Y2130" s="229" t="str">
        <f>IFERROR(IF(VLOOKUP($C2130,'MSCI Database'!$C:$R,11, FALSE)="","",VLOOKUP($C2130,'MSCI Database'!$C:$R,11, FALSE)),"")</f>
        <v>2019</v>
      </c>
      <c r="Z2130" s="229" t="str">
        <f>IFERROR(IF(VLOOKUP($C2130,'MSCI Database'!$C:$R,12, FALSE)="","",VLOOKUP($C2130,'MSCI Database'!$C:$R,12, FALSE)),"")</f>
        <v>E.Segmt-Moderate</v>
      </c>
      <c r="AA2130" s="229" t="str">
        <f>IFERROR(IF(VLOOKUP($C2130,'MSCI Database'!$C:$R,13, FALSE)="","",VLOOKUP($C2130,'MSCI Database'!$C:$R,13, FALSE)),"")</f>
        <v>Improved talent management initiatives, but weak governance practices relative to peers</v>
      </c>
    </row>
    <row r="2131" spans="1:27" s="130" customFormat="1" ht="15" hidden="1" customHeight="1" outlineLevel="1">
      <c r="A2131" s="130" t="s">
        <v>6683</v>
      </c>
      <c r="B2131" s="130" t="s">
        <v>6684</v>
      </c>
      <c r="C2131" s="130" t="s">
        <v>6685</v>
      </c>
      <c r="D2131" s="130" t="s">
        <v>12128</v>
      </c>
      <c r="E2131" s="130" t="s">
        <v>18688</v>
      </c>
      <c r="F2131" s="215">
        <v>0.24177491107682461</v>
      </c>
      <c r="G2131" s="132" t="str">
        <f ca="1">IFERROR(_xll.BQL($A2131, "cur_mkt_cap(currency=EUR)")/1000000, " ")</f>
        <v xml:space="preserve"> </v>
      </c>
      <c r="M2131" s="308"/>
      <c r="N2131" s="215">
        <f t="shared" si="94"/>
        <v>2.6189256824014607E-3</v>
      </c>
      <c r="O2131" s="172" t="str">
        <f>IFERROR(IF(VLOOKUP($C2131,'MSCI Database'!$C:$R,2, FALSE)="","",VLOOKUP($C2131,'MSCI Database'!$C:$R,2, FALSE)),"")</f>
        <v>Banks</v>
      </c>
      <c r="P2131" s="229" t="str">
        <f>IFERROR(IF(VLOOKUP($C2131,'MSCI Database'!$C:$R,3, FALSE)="","",VLOOKUP($C2131,'MSCI Database'!$C:$R,3, FALSE)),"")</f>
        <v>A</v>
      </c>
      <c r="Q2131" s="229" t="str">
        <f>IFERROR(IF(VLOOKUP($C2131,'MSCI Database'!$C:$R,4, FALSE)="","",VLOOKUP($C2131,'MSCI Database'!$C:$R,4, FALSE)),"")</f>
        <v>1</v>
      </c>
      <c r="R2131" s="229">
        <f>IFERROR(IF(VLOOKUP($C2131,'MSCI Database'!$C:$R,5, FALSE)="","",VLOOKUP($C2131,'MSCI Database'!$C:$R,5, FALSE)),"")</f>
        <v>7</v>
      </c>
      <c r="S2131" s="229">
        <f>IFERROR(IF(VLOOKUP($C2131,'MSCI Database'!$C:$R,6, FALSE)="","",VLOOKUP($C2131,'MSCI Database'!$C:$R,6, FALSE)),"")</f>
        <v>8.1999999999999993</v>
      </c>
      <c r="T2131" s="229">
        <f>IFERROR(IF(VLOOKUP($C2131,'MSCI Database'!$C:$R,7, FALSE)="","",VLOOKUP($C2131,'MSCI Database'!$C:$R,7, FALSE)),"")</f>
        <v>3.7</v>
      </c>
      <c r="U2131" s="229">
        <f>IFERROR(IF(VLOOKUP($C2131,'MSCI Database'!$C:$R,8, FALSE)="","",VLOOKUP($C2131,'MSCI Database'!$C:$R,8, FALSE)),"")</f>
        <v>5.0999999999999996</v>
      </c>
      <c r="V2131" s="229">
        <f>IFERROR(IF(VLOOKUP($C2131,'MSCI Database'!$C:$R,9, FALSE)="","",VLOOKUP($C2131,'MSCI Database'!$C:$R,9, FALSE)),"")</f>
        <v>4.8</v>
      </c>
      <c r="W2131" s="215">
        <f t="shared" ca="1" si="95"/>
        <v>0</v>
      </c>
      <c r="X2131" s="276">
        <f>IFERROR(IF(VLOOKUP($C2131,'MSCI Database'!$C:$R,10, FALSE)="","",VLOOKUP($C2131,'MSCI Database'!$C:$R,10, FALSE)),"")</f>
        <v>616900</v>
      </c>
      <c r="Y2131" s="229" t="str">
        <f>IFERROR(IF(VLOOKUP($C2131,'MSCI Database'!$C:$R,11, FALSE)="","",VLOOKUP($C2131,'MSCI Database'!$C:$R,11, FALSE)),"")</f>
        <v>2019</v>
      </c>
      <c r="Z2131" s="229" t="str">
        <f>IFERROR(IF(VLOOKUP($C2131,'MSCI Database'!$C:$R,12, FALSE)="","",VLOOKUP($C2131,'MSCI Database'!$C:$R,12, FALSE)),"")</f>
        <v>Reported</v>
      </c>
      <c r="AA2131" s="229" t="str">
        <f>IFERROR(IF(VLOOKUP($C2131,'MSCI Database'!$C:$R,13, FALSE)="","",VLOOKUP($C2131,'MSCI Database'!$C:$R,13, FALSE)),"")</f>
        <v>Enhanced assessment of environmental risk exposure drives upgrade</v>
      </c>
    </row>
    <row r="2132" spans="1:27" s="130" customFormat="1" ht="15" hidden="1" customHeight="1" outlineLevel="1">
      <c r="A2132" s="130" t="s">
        <v>5690</v>
      </c>
      <c r="B2132" s="130" t="s">
        <v>5691</v>
      </c>
      <c r="C2132" s="130" t="s">
        <v>5692</v>
      </c>
      <c r="D2132" s="130" t="s">
        <v>18677</v>
      </c>
      <c r="E2132" s="130" t="s">
        <v>18682</v>
      </c>
      <c r="F2132" s="215">
        <v>2.7144518153721129E-2</v>
      </c>
      <c r="G2132" s="132" t="str">
        <f ca="1">IFERROR(_xll.BQL($A2132, "cur_mkt_cap(currency=EUR)")/1000000, " ")</f>
        <v xml:space="preserve"> </v>
      </c>
      <c r="M2132" s="308"/>
      <c r="N2132" s="215">
        <f t="shared" si="94"/>
        <v>2.9403164874540716E-4</v>
      </c>
      <c r="O2132" s="172" t="str">
        <f>IFERROR(IF(VLOOKUP($C2132,'MSCI Database'!$C:$R,2, FALSE)="","",VLOOKUP($C2132,'MSCI Database'!$C:$R,2, FALSE)),"")</f>
        <v>Household Durables</v>
      </c>
      <c r="P2132" s="229" t="str">
        <f>IFERROR(IF(VLOOKUP($C2132,'MSCI Database'!$C:$R,3, FALSE)="","",VLOOKUP($C2132,'MSCI Database'!$C:$R,3, FALSE)),"")</f>
        <v>AA</v>
      </c>
      <c r="Q2132" s="229" t="str">
        <f>IFERROR(IF(VLOOKUP($C2132,'MSCI Database'!$C:$R,4, FALSE)="","",VLOOKUP($C2132,'MSCI Database'!$C:$R,4, FALSE)),"")</f>
        <v>0</v>
      </c>
      <c r="R2132" s="229">
        <f>IFERROR(IF(VLOOKUP($C2132,'MSCI Database'!$C:$R,5, FALSE)="","",VLOOKUP($C2132,'MSCI Database'!$C:$R,5, FALSE)),"")</f>
        <v>7.4</v>
      </c>
      <c r="S2132" s="229">
        <f>IFERROR(IF(VLOOKUP($C2132,'MSCI Database'!$C:$R,6, FALSE)="","",VLOOKUP($C2132,'MSCI Database'!$C:$R,6, FALSE)),"")</f>
        <v>4.9000000000000004</v>
      </c>
      <c r="T2132" s="229">
        <f>IFERROR(IF(VLOOKUP($C2132,'MSCI Database'!$C:$R,7, FALSE)="","",VLOOKUP($C2132,'MSCI Database'!$C:$R,7, FALSE)),"")</f>
        <v>4.8</v>
      </c>
      <c r="U2132" s="229">
        <f>IFERROR(IF(VLOOKUP($C2132,'MSCI Database'!$C:$R,8, FALSE)="","",VLOOKUP($C2132,'MSCI Database'!$C:$R,8, FALSE)),"")</f>
        <v>6.3</v>
      </c>
      <c r="V2132" s="229">
        <f>IFERROR(IF(VLOOKUP($C2132,'MSCI Database'!$C:$R,9, FALSE)="","",VLOOKUP($C2132,'MSCI Database'!$C:$R,9, FALSE)),"")</f>
        <v>5.6</v>
      </c>
      <c r="W2132" s="215">
        <f t="shared" ca="1" si="95"/>
        <v>0</v>
      </c>
      <c r="X2132" s="276">
        <f>IFERROR(IF(VLOOKUP($C2132,'MSCI Database'!$C:$R,10, FALSE)="","",VLOOKUP($C2132,'MSCI Database'!$C:$R,10, FALSE)),"")</f>
        <v>356536</v>
      </c>
      <c r="Y2132" s="229" t="str">
        <f>IFERROR(IF(VLOOKUP($C2132,'MSCI Database'!$C:$R,11, FALSE)="","",VLOOKUP($C2132,'MSCI Database'!$C:$R,11, FALSE)),"")</f>
        <v>2019</v>
      </c>
      <c r="Z2132" s="229" t="str">
        <f>IFERROR(IF(VLOOKUP($C2132,'MSCI Database'!$C:$R,12, FALSE)="","",VLOOKUP($C2132,'MSCI Database'!$C:$R,12, FALSE)),"")</f>
        <v>Reported</v>
      </c>
      <c r="AA2132" s="229" t="str">
        <f>IFERROR(IF(VLOOKUP($C2132,'MSCI Database'!$C:$R,13, FALSE)="","",VLOOKUP($C2132,'MSCI Database'!$C:$R,13, FALSE)),"")</f>
        <v>Strong supply chain management program could mitigate pandemic led disruption</v>
      </c>
    </row>
    <row r="2133" spans="1:27" s="130" customFormat="1" ht="15" hidden="1" customHeight="1" outlineLevel="1">
      <c r="A2133" s="130" t="s">
        <v>8524</v>
      </c>
      <c r="B2133" s="130" t="s">
        <v>8525</v>
      </c>
      <c r="C2133" s="130" t="s">
        <v>8526</v>
      </c>
      <c r="D2133" s="130" t="s">
        <v>18703</v>
      </c>
      <c r="E2133" s="130" t="s">
        <v>18688</v>
      </c>
      <c r="F2133" s="215">
        <v>1.631944799757562E-2</v>
      </c>
      <c r="G2133" s="132" t="str">
        <f ca="1">IFERROR(_xll.BQL($A2133, "cur_mkt_cap(currency=EUR)")/1000000, " ")</f>
        <v xml:space="preserve"> </v>
      </c>
      <c r="M2133" s="308"/>
      <c r="N2133" s="215">
        <f t="shared" si="94"/>
        <v>1.7677360025947987E-4</v>
      </c>
      <c r="O2133" s="172" t="str">
        <f>IFERROR(IF(VLOOKUP($C2133,'MSCI Database'!$C:$R,2, FALSE)="","",VLOOKUP($C2133,'MSCI Database'!$C:$R,2, FALSE)),"")</f>
        <v>Banks</v>
      </c>
      <c r="P2133" s="229" t="str">
        <f>IFERROR(IF(VLOOKUP($C2133,'MSCI Database'!$C:$R,3, FALSE)="","",VLOOKUP($C2133,'MSCI Database'!$C:$R,3, FALSE)),"")</f>
        <v>AA</v>
      </c>
      <c r="Q2133" s="229" t="str">
        <f>IFERROR(IF(VLOOKUP($C2133,'MSCI Database'!$C:$R,4, FALSE)="","",VLOOKUP($C2133,'MSCI Database'!$C:$R,4, FALSE)),"")</f>
        <v>0</v>
      </c>
      <c r="R2133" s="229">
        <f>IFERROR(IF(VLOOKUP($C2133,'MSCI Database'!$C:$R,5, FALSE)="","",VLOOKUP($C2133,'MSCI Database'!$C:$R,5, FALSE)),"")</f>
        <v>7.5</v>
      </c>
      <c r="S2133" s="229">
        <f>IFERROR(IF(VLOOKUP($C2133,'MSCI Database'!$C:$R,6, FALSE)="","",VLOOKUP($C2133,'MSCI Database'!$C:$R,6, FALSE)),"")</f>
        <v>6.7</v>
      </c>
      <c r="T2133" s="229">
        <f>IFERROR(IF(VLOOKUP($C2133,'MSCI Database'!$C:$R,7, FALSE)="","",VLOOKUP($C2133,'MSCI Database'!$C:$R,7, FALSE)),"")</f>
        <v>4</v>
      </c>
      <c r="U2133" s="229">
        <f>IFERROR(IF(VLOOKUP($C2133,'MSCI Database'!$C:$R,8, FALSE)="","",VLOOKUP($C2133,'MSCI Database'!$C:$R,8, FALSE)),"")</f>
        <v>5.5</v>
      </c>
      <c r="V2133" s="229">
        <f>IFERROR(IF(VLOOKUP($C2133,'MSCI Database'!$C:$R,9, FALSE)="","",VLOOKUP($C2133,'MSCI Database'!$C:$R,9, FALSE)),"")</f>
        <v>4.8</v>
      </c>
      <c r="W2133" s="215">
        <f t="shared" ca="1" si="95"/>
        <v>0</v>
      </c>
      <c r="X2133" s="276">
        <f>IFERROR(IF(VLOOKUP($C2133,'MSCI Database'!$C:$R,10, FALSE)="","",VLOOKUP($C2133,'MSCI Database'!$C:$R,10, FALSE)),"")</f>
        <v>218681</v>
      </c>
      <c r="Y2133" s="229" t="str">
        <f>IFERROR(IF(VLOOKUP($C2133,'MSCI Database'!$C:$R,11, FALSE)="","",VLOOKUP($C2133,'MSCI Database'!$C:$R,11, FALSE)),"")</f>
        <v>2019</v>
      </c>
      <c r="Z2133" s="229" t="str">
        <f>IFERROR(IF(VLOOKUP($C2133,'MSCI Database'!$C:$R,12, FALSE)="","",VLOOKUP($C2133,'MSCI Database'!$C:$R,12, FALSE)),"")</f>
        <v>Reported</v>
      </c>
      <c r="AA2133" s="229" t="str">
        <f>IFERROR(IF(VLOOKUP($C2133,'MSCI Database'!$C:$R,13, FALSE)="","",VLOOKUP($C2133,'MSCI Database'!$C:$R,13, FALSE)),"")</f>
        <v>Strong efforts on SME loans and investments in the African community</v>
      </c>
    </row>
    <row r="2134" spans="1:27" s="130" customFormat="1" ht="15" hidden="1" customHeight="1" outlineLevel="1">
      <c r="A2134" s="130" t="s">
        <v>1477</v>
      </c>
      <c r="B2134" s="130" t="s">
        <v>1478</v>
      </c>
      <c r="C2134" s="130" t="s">
        <v>1479</v>
      </c>
      <c r="D2134" s="130" t="s">
        <v>18678</v>
      </c>
      <c r="E2134" s="130" t="s">
        <v>18688</v>
      </c>
      <c r="F2134" s="215">
        <v>3.054329836366123E-2</v>
      </c>
      <c r="G2134" s="132" t="str">
        <f ca="1">IFERROR(_xll.BQL($A2134, "cur_mkt_cap(currency=EUR)")/1000000, " ")</f>
        <v xml:space="preserve"> </v>
      </c>
      <c r="M2134" s="308"/>
      <c r="N2134" s="215">
        <f t="shared" si="94"/>
        <v>3.3084751496165649E-4</v>
      </c>
      <c r="O2134" s="172" t="str">
        <f>IFERROR(IF(VLOOKUP($C2134,'MSCI Database'!$C:$R,2, FALSE)="","",VLOOKUP($C2134,'MSCI Database'!$C:$R,2, FALSE)),"")</f>
        <v>Life &amp; Health Insurance</v>
      </c>
      <c r="P2134" s="229" t="str">
        <f>IFERROR(IF(VLOOKUP($C2134,'MSCI Database'!$C:$R,3, FALSE)="","",VLOOKUP($C2134,'MSCI Database'!$C:$R,3, FALSE)),"")</f>
        <v>BB</v>
      </c>
      <c r="Q2134" s="229" t="str">
        <f>IFERROR(IF(VLOOKUP($C2134,'MSCI Database'!$C:$R,4, FALSE)="","",VLOOKUP($C2134,'MSCI Database'!$C:$R,4, FALSE)),"")</f>
        <v>0</v>
      </c>
      <c r="R2134" s="229">
        <f>IFERROR(IF(VLOOKUP($C2134,'MSCI Database'!$C:$R,5, FALSE)="","",VLOOKUP($C2134,'MSCI Database'!$C:$R,5, FALSE)),"")</f>
        <v>3.4</v>
      </c>
      <c r="S2134" s="229">
        <f>IFERROR(IF(VLOOKUP($C2134,'MSCI Database'!$C:$R,6, FALSE)="","",VLOOKUP($C2134,'MSCI Database'!$C:$R,6, FALSE)),"")</f>
        <v>4.2</v>
      </c>
      <c r="T2134" s="229">
        <f>IFERROR(IF(VLOOKUP($C2134,'MSCI Database'!$C:$R,7, FALSE)="","",VLOOKUP($C2134,'MSCI Database'!$C:$R,7, FALSE)),"")</f>
        <v>3.5</v>
      </c>
      <c r="U2134" s="229">
        <f>IFERROR(IF(VLOOKUP($C2134,'MSCI Database'!$C:$R,8, FALSE)="","",VLOOKUP($C2134,'MSCI Database'!$C:$R,8, FALSE)),"")</f>
        <v>5.0999999999999996</v>
      </c>
      <c r="V2134" s="229">
        <f>IFERROR(IF(VLOOKUP($C2134,'MSCI Database'!$C:$R,9, FALSE)="","",VLOOKUP($C2134,'MSCI Database'!$C:$R,9, FALSE)),"")</f>
        <v>4.0999999999999996</v>
      </c>
      <c r="W2134" s="215">
        <f t="shared" ca="1" si="95"/>
        <v>0</v>
      </c>
      <c r="X2134" s="276">
        <f>IFERROR(IF(VLOOKUP($C2134,'MSCI Database'!$C:$R,10, FALSE)="","",VLOOKUP($C2134,'MSCI Database'!$C:$R,10, FALSE)),"")</f>
        <v>142055</v>
      </c>
      <c r="Y2134" s="229" t="str">
        <f>IFERROR(IF(VLOOKUP($C2134,'MSCI Database'!$C:$R,11, FALSE)="","",VLOOKUP($C2134,'MSCI Database'!$C:$R,11, FALSE)),"")</f>
        <v>2019</v>
      </c>
      <c r="Z2134" s="229" t="str">
        <f>IFERROR(IF(VLOOKUP($C2134,'MSCI Database'!$C:$R,12, FALSE)="","",VLOOKUP($C2134,'MSCI Database'!$C:$R,12, FALSE)),"")</f>
        <v>Reported</v>
      </c>
      <c r="AA2134" s="229" t="str">
        <f>IFERROR(IF(VLOOKUP($C2134,'MSCI Database'!$C:$R,13, FALSE)="","",VLOOKUP($C2134,'MSCI Database'!$C:$R,13, FALSE)),"")</f>
        <v>Weak data protection mechanisms relative to industry leading peers</v>
      </c>
    </row>
    <row r="2135" spans="1:27" s="130" customFormat="1" ht="15" hidden="1" customHeight="1" outlineLevel="1">
      <c r="A2135" s="130" t="s">
        <v>109</v>
      </c>
      <c r="B2135" s="130" t="s">
        <v>110</v>
      </c>
      <c r="C2135" s="130" t="s">
        <v>111</v>
      </c>
      <c r="D2135" s="130" t="s">
        <v>12127</v>
      </c>
      <c r="E2135" s="130" t="s">
        <v>18673</v>
      </c>
      <c r="F2135" s="215">
        <v>3.7898080425171808E-2</v>
      </c>
      <c r="G2135" s="132" t="str">
        <f ca="1">IFERROR(_xll.BQL($A2135, "cur_mkt_cap(currency=EUR)")/1000000, " ")</f>
        <v xml:space="preserve"> </v>
      </c>
      <c r="M2135" s="308"/>
      <c r="N2135" s="215">
        <f t="shared" si="94"/>
        <v>4.1051511795473622E-4</v>
      </c>
      <c r="O2135" s="172" t="str">
        <f>IFERROR(IF(VLOOKUP($C2135,'MSCI Database'!$C:$R,2, FALSE)="","",VLOOKUP($C2135,'MSCI Database'!$C:$R,2, FALSE)),"")</f>
        <v>Marine Transport</v>
      </c>
      <c r="P2135" s="229" t="str">
        <f>IFERROR(IF(VLOOKUP($C2135,'MSCI Database'!$C:$R,3, FALSE)="","",VLOOKUP($C2135,'MSCI Database'!$C:$R,3, FALSE)),"")</f>
        <v>A</v>
      </c>
      <c r="Q2135" s="229" t="str">
        <f>IFERROR(IF(VLOOKUP($C2135,'MSCI Database'!$C:$R,4, FALSE)="","",VLOOKUP($C2135,'MSCI Database'!$C:$R,4, FALSE)),"")</f>
        <v>0</v>
      </c>
      <c r="R2135" s="229">
        <f>IFERROR(IF(VLOOKUP($C2135,'MSCI Database'!$C:$R,5, FALSE)="","",VLOOKUP($C2135,'MSCI Database'!$C:$R,5, FALSE)),"")</f>
        <v>6.9</v>
      </c>
      <c r="S2135" s="229">
        <f>IFERROR(IF(VLOOKUP($C2135,'MSCI Database'!$C:$R,6, FALSE)="","",VLOOKUP($C2135,'MSCI Database'!$C:$R,6, FALSE)),"")</f>
        <v>5.5</v>
      </c>
      <c r="T2135" s="229">
        <f>IFERROR(IF(VLOOKUP($C2135,'MSCI Database'!$C:$R,7, FALSE)="","",VLOOKUP($C2135,'MSCI Database'!$C:$R,7, FALSE)),"")</f>
        <v>5.9</v>
      </c>
      <c r="U2135" s="229">
        <f>IFERROR(IF(VLOOKUP($C2135,'MSCI Database'!$C:$R,8, FALSE)="","",VLOOKUP($C2135,'MSCI Database'!$C:$R,8, FALSE)),"")</f>
        <v>6.1</v>
      </c>
      <c r="V2135" s="229">
        <f>IFERROR(IF(VLOOKUP($C2135,'MSCI Database'!$C:$R,9, FALSE)="","",VLOOKUP($C2135,'MSCI Database'!$C:$R,9, FALSE)),"")</f>
        <v>5.8</v>
      </c>
      <c r="W2135" s="215">
        <f t="shared" ca="1" si="95"/>
        <v>0</v>
      </c>
      <c r="X2135" s="276">
        <f>IFERROR(IF(VLOOKUP($C2135,'MSCI Database'!$C:$R,10, FALSE)="","",VLOOKUP($C2135,'MSCI Database'!$C:$R,10, FALSE)),"")</f>
        <v>36491000</v>
      </c>
      <c r="Y2135" s="229" t="str">
        <f>IFERROR(IF(VLOOKUP($C2135,'MSCI Database'!$C:$R,11, FALSE)="","",VLOOKUP($C2135,'MSCI Database'!$C:$R,11, FALSE)),"")</f>
        <v>2019</v>
      </c>
      <c r="Z2135" s="229" t="str">
        <f>IFERROR(IF(VLOOKUP($C2135,'MSCI Database'!$C:$R,12, FALSE)="","",VLOOKUP($C2135,'MSCI Database'!$C:$R,12, FALSE)),"")</f>
        <v>Reported</v>
      </c>
      <c r="AA2135" s="229" t="str">
        <f>IFERROR(IF(VLOOKUP($C2135,'MSCI Database'!$C:$R,13, FALSE)="","",VLOOKUP($C2135,'MSCI Database'!$C:$R,13, FALSE)),"")</f>
        <v>Credit line linked to progress in reduction of carbon emission</v>
      </c>
    </row>
    <row r="2136" spans="1:27" s="130" customFormat="1" ht="15" hidden="1" customHeight="1" outlineLevel="1">
      <c r="A2136" s="130" t="s">
        <v>6349</v>
      </c>
      <c r="B2136" s="130" t="s">
        <v>6350</v>
      </c>
      <c r="C2136" s="130" t="s">
        <v>6351</v>
      </c>
      <c r="D2136" s="130" t="s">
        <v>12128</v>
      </c>
      <c r="E2136" s="130" t="s">
        <v>12133</v>
      </c>
      <c r="F2136" s="215">
        <v>0.23654954937483311</v>
      </c>
      <c r="G2136" s="132" t="str">
        <f ca="1">IFERROR(_xll.BQL($A2136, "cur_mkt_cap(currency=EUR)")/1000000, " ")</f>
        <v xml:space="preserve"> </v>
      </c>
      <c r="M2136" s="308"/>
      <c r="N2136" s="215">
        <f t="shared" si="94"/>
        <v>2.5623241355319671E-3</v>
      </c>
      <c r="O2136" s="172" t="str">
        <f>IFERROR(IF(VLOOKUP($C2136,'MSCI Database'!$C:$R,2, FALSE)="","",VLOOKUP($C2136,'MSCI Database'!$C:$R,2, FALSE)),"")</f>
        <v>Biotechnology</v>
      </c>
      <c r="P2136" s="229" t="str">
        <f>IFERROR(IF(VLOOKUP($C2136,'MSCI Database'!$C:$R,3, FALSE)="","",VLOOKUP($C2136,'MSCI Database'!$C:$R,3, FALSE)),"")</f>
        <v>AA</v>
      </c>
      <c r="Q2136" s="229" t="str">
        <f>IFERROR(IF(VLOOKUP($C2136,'MSCI Database'!$C:$R,4, FALSE)="","",VLOOKUP($C2136,'MSCI Database'!$C:$R,4, FALSE)),"")</f>
        <v>0</v>
      </c>
      <c r="R2136" s="229">
        <f>IFERROR(IF(VLOOKUP($C2136,'MSCI Database'!$C:$R,5, FALSE)="","",VLOOKUP($C2136,'MSCI Database'!$C:$R,5, FALSE)),"")</f>
        <v>8.4</v>
      </c>
      <c r="S2136" s="229">
        <f>IFERROR(IF(VLOOKUP($C2136,'MSCI Database'!$C:$R,6, FALSE)="","",VLOOKUP($C2136,'MSCI Database'!$C:$R,6, FALSE)),"")</f>
        <v>7.5</v>
      </c>
      <c r="T2136" s="229">
        <f>IFERROR(IF(VLOOKUP($C2136,'MSCI Database'!$C:$R,7, FALSE)="","",VLOOKUP($C2136,'MSCI Database'!$C:$R,7, FALSE)),"")</f>
        <v>5.3</v>
      </c>
      <c r="U2136" s="229">
        <f>IFERROR(IF(VLOOKUP($C2136,'MSCI Database'!$C:$R,8, FALSE)="","",VLOOKUP($C2136,'MSCI Database'!$C:$R,8, FALSE)),"")</f>
        <v>5.3</v>
      </c>
      <c r="V2136" s="229">
        <f>IFERROR(IF(VLOOKUP($C2136,'MSCI Database'!$C:$R,9, FALSE)="","",VLOOKUP($C2136,'MSCI Database'!$C:$R,9, FALSE)),"")</f>
        <v>5.5</v>
      </c>
      <c r="W2136" s="215">
        <f t="shared" ca="1" si="95"/>
        <v>0</v>
      </c>
      <c r="X2136" s="276">
        <f>IFERROR(IF(VLOOKUP($C2136,'MSCI Database'!$C:$R,10, FALSE)="","",VLOOKUP($C2136,'MSCI Database'!$C:$R,10, FALSE)),"")</f>
        <v>309876</v>
      </c>
      <c r="Y2136" s="229" t="str">
        <f>IFERROR(IF(VLOOKUP($C2136,'MSCI Database'!$C:$R,11, FALSE)="","",VLOOKUP($C2136,'MSCI Database'!$C:$R,11, FALSE)),"")</f>
        <v>2019</v>
      </c>
      <c r="Z2136" s="229" t="str">
        <f>IFERROR(IF(VLOOKUP($C2136,'MSCI Database'!$C:$R,12, FALSE)="","",VLOOKUP($C2136,'MSCI Database'!$C:$R,12, FALSE)),"")</f>
        <v>Reported</v>
      </c>
      <c r="AA2136" s="229" t="str">
        <f>IFERROR(IF(VLOOKUP($C2136,'MSCI Database'!$C:$R,13, FALSE)="","",VLOOKUP($C2136,'MSCI Database'!$C:$R,13, FALSE)),"")</f>
        <v>Overall strong ESG strategy; yet, repeated Form 483s indicate potential product quality issues</v>
      </c>
    </row>
    <row r="2137" spans="1:27" s="130" customFormat="1" ht="15" hidden="1" customHeight="1" outlineLevel="1">
      <c r="A2137" s="130" t="s">
        <v>357</v>
      </c>
      <c r="B2137" s="130" t="s">
        <v>358</v>
      </c>
      <c r="C2137" s="130" t="s">
        <v>359</v>
      </c>
      <c r="D2137" s="130" t="s">
        <v>18679</v>
      </c>
      <c r="E2137" s="130" t="s">
        <v>18688</v>
      </c>
      <c r="F2137" s="215">
        <v>0.18118248777177939</v>
      </c>
      <c r="G2137" s="132" t="str">
        <f ca="1">IFERROR(_xll.BQL($A2137, "cur_mkt_cap(currency=EUR)")/1000000, " ")</f>
        <v xml:space="preserve"> </v>
      </c>
      <c r="M2137" s="308"/>
      <c r="N2137" s="215">
        <f t="shared" si="94"/>
        <v>1.9625835795515066E-3</v>
      </c>
      <c r="O2137" s="172" t="str">
        <f>IFERROR(IF(VLOOKUP($C2137,'MSCI Database'!$C:$R,2, FALSE)="","",VLOOKUP($C2137,'MSCI Database'!$C:$R,2, FALSE)),"")</f>
        <v>Banks</v>
      </c>
      <c r="P2137" s="229" t="str">
        <f>IFERROR(IF(VLOOKUP($C2137,'MSCI Database'!$C:$R,3, FALSE)="","",VLOOKUP($C2137,'MSCI Database'!$C:$R,3, FALSE)),"")</f>
        <v>AA</v>
      </c>
      <c r="Q2137" s="229" t="str">
        <f>IFERROR(IF(VLOOKUP($C2137,'MSCI Database'!$C:$R,4, FALSE)="","",VLOOKUP($C2137,'MSCI Database'!$C:$R,4, FALSE)),"")</f>
        <v>1</v>
      </c>
      <c r="R2137" s="229">
        <f>IFERROR(IF(VLOOKUP($C2137,'MSCI Database'!$C:$R,5, FALSE)="","",VLOOKUP($C2137,'MSCI Database'!$C:$R,5, FALSE)),"")</f>
        <v>7.6</v>
      </c>
      <c r="S2137" s="229">
        <f>IFERROR(IF(VLOOKUP($C2137,'MSCI Database'!$C:$R,6, FALSE)="","",VLOOKUP($C2137,'MSCI Database'!$C:$R,6, FALSE)),"")</f>
        <v>8.9</v>
      </c>
      <c r="T2137" s="229">
        <f>IFERROR(IF(VLOOKUP($C2137,'MSCI Database'!$C:$R,7, FALSE)="","",VLOOKUP($C2137,'MSCI Database'!$C:$R,7, FALSE)),"")</f>
        <v>3</v>
      </c>
      <c r="U2137" s="229">
        <f>IFERROR(IF(VLOOKUP($C2137,'MSCI Database'!$C:$R,8, FALSE)="","",VLOOKUP($C2137,'MSCI Database'!$C:$R,8, FALSE)),"")</f>
        <v>6.7</v>
      </c>
      <c r="V2137" s="229">
        <f>IFERROR(IF(VLOOKUP($C2137,'MSCI Database'!$C:$R,9, FALSE)="","",VLOOKUP($C2137,'MSCI Database'!$C:$R,9, FALSE)),"")</f>
        <v>5</v>
      </c>
      <c r="W2137" s="215">
        <f t="shared" ca="1" si="95"/>
        <v>0</v>
      </c>
      <c r="X2137" s="276">
        <f>IFERROR(IF(VLOOKUP($C2137,'MSCI Database'!$C:$R,10, FALSE)="","",VLOOKUP($C2137,'MSCI Database'!$C:$R,10, FALSE)),"")</f>
        <v>104568</v>
      </c>
      <c r="Y2137" s="229" t="str">
        <f>IFERROR(IF(VLOOKUP($C2137,'MSCI Database'!$C:$R,11, FALSE)="","",VLOOKUP($C2137,'MSCI Database'!$C:$R,11, FALSE)),"")</f>
        <v>2020</v>
      </c>
      <c r="Z2137" s="229" t="str">
        <f>IFERROR(IF(VLOOKUP($C2137,'MSCI Database'!$C:$R,12, FALSE)="","",VLOOKUP($C2137,'MSCI Database'!$C:$R,12, FALSE)),"")</f>
        <v>Reported</v>
      </c>
      <c r="AA2137" s="229" t="str">
        <f>IFERROR(IF(VLOOKUP($C2137,'MSCI Database'!$C:$R,13, FALSE)="","",VLOOKUP($C2137,'MSCI Database'!$C:$R,13, FALSE)),"")</f>
        <v>Enhanced assessment of ESG risk in corporate lending and strong uptake of green bonds drive upgrade</v>
      </c>
    </row>
    <row r="2138" spans="1:27" s="130" customFormat="1" ht="15" hidden="1" customHeight="1" outlineLevel="1">
      <c r="A2138" s="130" t="s">
        <v>8203</v>
      </c>
      <c r="B2138" s="130" t="s">
        <v>8204</v>
      </c>
      <c r="C2138" s="130" t="s">
        <v>8205</v>
      </c>
      <c r="D2138" s="130" t="s">
        <v>12128</v>
      </c>
      <c r="E2138" s="130" t="s">
        <v>18673</v>
      </c>
      <c r="F2138" s="215">
        <v>0.23530482762021021</v>
      </c>
      <c r="G2138" s="132" t="str">
        <f ca="1">IFERROR(_xll.BQL($A2138, "cur_mkt_cap(currency=EUR)")/1000000, " ")</f>
        <v xml:space="preserve"> </v>
      </c>
      <c r="M2138" s="308"/>
      <c r="N2138" s="215">
        <f t="shared" si="94"/>
        <v>2.5488412073153585E-3</v>
      </c>
      <c r="O2138" s="172" t="str">
        <f>IFERROR(IF(VLOOKUP($C2138,'MSCI Database'!$C:$R,2, FALSE)="","",VLOOKUP($C2138,'MSCI Database'!$C:$R,2, FALSE)),"")</f>
        <v>Road &amp; Rail Transport</v>
      </c>
      <c r="P2138" s="229" t="str">
        <f>IFERROR(IF(VLOOKUP($C2138,'MSCI Database'!$C:$R,3, FALSE)="","",VLOOKUP($C2138,'MSCI Database'!$C:$R,3, FALSE)),"")</f>
        <v>BBB</v>
      </c>
      <c r="Q2138" s="229" t="str">
        <f>IFERROR(IF(VLOOKUP($C2138,'MSCI Database'!$C:$R,4, FALSE)="","",VLOOKUP($C2138,'MSCI Database'!$C:$R,4, FALSE)),"")</f>
        <v>0</v>
      </c>
      <c r="R2138" s="229">
        <f>IFERROR(IF(VLOOKUP($C2138,'MSCI Database'!$C:$R,5, FALSE)="","",VLOOKUP($C2138,'MSCI Database'!$C:$R,5, FALSE)),"")</f>
        <v>4.8</v>
      </c>
      <c r="S2138" s="229">
        <f>IFERROR(IF(VLOOKUP($C2138,'MSCI Database'!$C:$R,6, FALSE)="","",VLOOKUP($C2138,'MSCI Database'!$C:$R,6, FALSE)),"")</f>
        <v>5.4</v>
      </c>
      <c r="T2138" s="229">
        <f>IFERROR(IF(VLOOKUP($C2138,'MSCI Database'!$C:$R,7, FALSE)="","",VLOOKUP($C2138,'MSCI Database'!$C:$R,7, FALSE)),"")</f>
        <v>3.4</v>
      </c>
      <c r="U2138" s="229">
        <f>IFERROR(IF(VLOOKUP($C2138,'MSCI Database'!$C:$R,8, FALSE)="","",VLOOKUP($C2138,'MSCI Database'!$C:$R,8, FALSE)),"")</f>
        <v>6.2</v>
      </c>
      <c r="V2138" s="229">
        <f>IFERROR(IF(VLOOKUP($C2138,'MSCI Database'!$C:$R,9, FALSE)="","",VLOOKUP($C2138,'MSCI Database'!$C:$R,9, FALSE)),"")</f>
        <v>4.7</v>
      </c>
      <c r="W2138" s="215">
        <f t="shared" ca="1" si="95"/>
        <v>0</v>
      </c>
      <c r="X2138" s="276">
        <f>IFERROR(IF(VLOOKUP($C2138,'MSCI Database'!$C:$R,10, FALSE)="","",VLOOKUP($C2138,'MSCI Database'!$C:$R,10, FALSE)),"")</f>
        <v>10410619</v>
      </c>
      <c r="Y2138" s="229" t="str">
        <f>IFERROR(IF(VLOOKUP($C2138,'MSCI Database'!$C:$R,11, FALSE)="","",VLOOKUP($C2138,'MSCI Database'!$C:$R,11, FALSE)),"")</f>
        <v>2019</v>
      </c>
      <c r="Z2138" s="229" t="str">
        <f>IFERROR(IF(VLOOKUP($C2138,'MSCI Database'!$C:$R,12, FALSE)="","",VLOOKUP($C2138,'MSCI Database'!$C:$R,12, FALSE)),"")</f>
        <v>Reported</v>
      </c>
      <c r="AA2138" s="229" t="str">
        <f>IFERROR(IF(VLOOKUP($C2138,'MSCI Database'!$C:$R,13, FALSE)="","",VLOOKUP($C2138,'MSCI Database'!$C:$R,13, FALSE)),"")</f>
        <v>Streamlining efforts could intensify labor management challenges</v>
      </c>
    </row>
    <row r="2139" spans="1:27" s="130" customFormat="1" ht="15" hidden="1" customHeight="1" outlineLevel="1">
      <c r="A2139" s="130" t="s">
        <v>3047</v>
      </c>
      <c r="B2139" s="130" t="s">
        <v>3048</v>
      </c>
      <c r="C2139" s="130" t="s">
        <v>3049</v>
      </c>
      <c r="D2139" s="130" t="s">
        <v>18686</v>
      </c>
      <c r="E2139" s="130" t="s">
        <v>18684</v>
      </c>
      <c r="F2139" s="215">
        <v>0.23484515081244331</v>
      </c>
      <c r="G2139" s="132" t="str">
        <f ca="1">IFERROR(_xll.BQL($A2139, "cur_mkt_cap(currency=EUR)")/1000000, " ")</f>
        <v xml:space="preserve"> </v>
      </c>
      <c r="M2139" s="308"/>
      <c r="N2139" s="215">
        <f t="shared" si="94"/>
        <v>2.5438619504019621E-3</v>
      </c>
      <c r="O2139" s="172" t="str">
        <f>IFERROR(IF(VLOOKUP($C2139,'MSCI Database'!$C:$R,2, FALSE)="","",VLOOKUP($C2139,'MSCI Database'!$C:$R,2, FALSE)),"")</f>
        <v>Specialty Chemicals</v>
      </c>
      <c r="P2139" s="229" t="str">
        <f>IFERROR(IF(VLOOKUP($C2139,'MSCI Database'!$C:$R,3, FALSE)="","",VLOOKUP($C2139,'MSCI Database'!$C:$R,3, FALSE)),"")</f>
        <v>A</v>
      </c>
      <c r="Q2139" s="229" t="str">
        <f>IFERROR(IF(VLOOKUP($C2139,'MSCI Database'!$C:$R,4, FALSE)="","",VLOOKUP($C2139,'MSCI Database'!$C:$R,4, FALSE)),"")</f>
        <v>1</v>
      </c>
      <c r="R2139" s="229">
        <f>IFERROR(IF(VLOOKUP($C2139,'MSCI Database'!$C:$R,5, FALSE)="","",VLOOKUP($C2139,'MSCI Database'!$C:$R,5, FALSE)),"")</f>
        <v>7</v>
      </c>
      <c r="S2139" s="229">
        <f>IFERROR(IF(VLOOKUP($C2139,'MSCI Database'!$C:$R,6, FALSE)="","",VLOOKUP($C2139,'MSCI Database'!$C:$R,6, FALSE)),"")</f>
        <v>5.7</v>
      </c>
      <c r="T2139" s="229">
        <f>IFERROR(IF(VLOOKUP($C2139,'MSCI Database'!$C:$R,7, FALSE)="","",VLOOKUP($C2139,'MSCI Database'!$C:$R,7, FALSE)),"")</f>
        <v>10</v>
      </c>
      <c r="U2139" s="229">
        <f>IFERROR(IF(VLOOKUP($C2139,'MSCI Database'!$C:$R,8, FALSE)="","",VLOOKUP($C2139,'MSCI Database'!$C:$R,8, FALSE)),"")</f>
        <v>4.4000000000000004</v>
      </c>
      <c r="V2139" s="229">
        <f>IFERROR(IF(VLOOKUP($C2139,'MSCI Database'!$C:$R,9, FALSE)="","",VLOOKUP($C2139,'MSCI Database'!$C:$R,9, FALSE)),"")</f>
        <v>5.5</v>
      </c>
      <c r="W2139" s="215">
        <f t="shared" ca="1" si="95"/>
        <v>0</v>
      </c>
      <c r="X2139" s="276">
        <f>IFERROR(IF(VLOOKUP($C2139,'MSCI Database'!$C:$R,10, FALSE)="","",VLOOKUP($C2139,'MSCI Database'!$C:$R,10, FALSE)),"")</f>
        <v>37473000</v>
      </c>
      <c r="Y2139" s="229" t="str">
        <f>IFERROR(IF(VLOOKUP($C2139,'MSCI Database'!$C:$R,11, FALSE)="","",VLOOKUP($C2139,'MSCI Database'!$C:$R,11, FALSE)),"")</f>
        <v>2019</v>
      </c>
      <c r="Z2139" s="229" t="str">
        <f>IFERROR(IF(VLOOKUP($C2139,'MSCI Database'!$C:$R,12, FALSE)="","",VLOOKUP($C2139,'MSCI Database'!$C:$R,12, FALSE)),"")</f>
        <v>Reported</v>
      </c>
      <c r="AA2139" s="229" t="str">
        <f>IFERROR(IF(VLOOKUP($C2139,'MSCI Database'!$C:$R,13, FALSE)="","",VLOOKUP($C2139,'MSCI Database'!$C:$R,13, FALSE)),"")</f>
        <v>Detailed carbon mitigation strategy with improved GHG performance</v>
      </c>
    </row>
    <row r="2140" spans="1:27" s="130" customFormat="1" ht="15" hidden="1" customHeight="1" outlineLevel="1">
      <c r="A2140" s="130" t="s">
        <v>2748</v>
      </c>
      <c r="B2140" s="130" t="s">
        <v>2749</v>
      </c>
      <c r="C2140" s="130" t="s">
        <v>2750</v>
      </c>
      <c r="D2140" s="130" t="s">
        <v>18675</v>
      </c>
      <c r="E2140" s="130" t="s">
        <v>100</v>
      </c>
      <c r="F2140" s="215">
        <v>3.012287520911993E-2</v>
      </c>
      <c r="G2140" s="132" t="str">
        <f ca="1">IFERROR(_xll.BQL($A2140, "cur_mkt_cap(currency=EUR)")/1000000, " ")</f>
        <v xml:space="preserve"> </v>
      </c>
      <c r="M2140" s="308"/>
      <c r="N2140" s="215">
        <f t="shared" si="94"/>
        <v>3.2629345684205872E-4</v>
      </c>
      <c r="O2140" s="172" t="str">
        <f>IFERROR(IF(VLOOKUP($C2140,'MSCI Database'!$C:$R,2, FALSE)="","",VLOOKUP($C2140,'MSCI Database'!$C:$R,2, FALSE)),"")</f>
        <v>Utilities</v>
      </c>
      <c r="P2140" s="229" t="str">
        <f>IFERROR(IF(VLOOKUP($C2140,'MSCI Database'!$C:$R,3, FALSE)="","",VLOOKUP($C2140,'MSCI Database'!$C:$R,3, FALSE)),"")</f>
        <v>AA</v>
      </c>
      <c r="Q2140" s="229" t="str">
        <f>IFERROR(IF(VLOOKUP($C2140,'MSCI Database'!$C:$R,4, FALSE)="","",VLOOKUP($C2140,'MSCI Database'!$C:$R,4, FALSE)),"")</f>
        <v>0</v>
      </c>
      <c r="R2140" s="229">
        <f>IFERROR(IF(VLOOKUP($C2140,'MSCI Database'!$C:$R,5, FALSE)="","",VLOOKUP($C2140,'MSCI Database'!$C:$R,5, FALSE)),"")</f>
        <v>8.1</v>
      </c>
      <c r="S2140" s="229">
        <f>IFERROR(IF(VLOOKUP($C2140,'MSCI Database'!$C:$R,6, FALSE)="","",VLOOKUP($C2140,'MSCI Database'!$C:$R,6, FALSE)),"")</f>
        <v>6.2</v>
      </c>
      <c r="T2140" s="229">
        <f>IFERROR(IF(VLOOKUP($C2140,'MSCI Database'!$C:$R,7, FALSE)="","",VLOOKUP($C2140,'MSCI Database'!$C:$R,7, FALSE)),"")</f>
        <v>8</v>
      </c>
      <c r="U2140" s="229">
        <f>IFERROR(IF(VLOOKUP($C2140,'MSCI Database'!$C:$R,8, FALSE)="","",VLOOKUP($C2140,'MSCI Database'!$C:$R,8, FALSE)),"")</f>
        <v>5.3</v>
      </c>
      <c r="V2140" s="229">
        <f>IFERROR(IF(VLOOKUP($C2140,'MSCI Database'!$C:$R,9, FALSE)="","",VLOOKUP($C2140,'MSCI Database'!$C:$R,9, FALSE)),"")</f>
        <v>6.2</v>
      </c>
      <c r="W2140" s="215">
        <f t="shared" ca="1" si="95"/>
        <v>0</v>
      </c>
      <c r="X2140" s="276">
        <f>IFERROR(IF(VLOOKUP($C2140,'MSCI Database'!$C:$R,10, FALSE)="","",VLOOKUP($C2140,'MSCI Database'!$C:$R,10, FALSE)),"")</f>
        <v>50297000</v>
      </c>
      <c r="Y2140" s="229" t="str">
        <f>IFERROR(IF(VLOOKUP($C2140,'MSCI Database'!$C:$R,11, FALSE)="","",VLOOKUP($C2140,'MSCI Database'!$C:$R,11, FALSE)),"")</f>
        <v>2019</v>
      </c>
      <c r="Z2140" s="229" t="str">
        <f>IFERROR(IF(VLOOKUP($C2140,'MSCI Database'!$C:$R,12, FALSE)="","",VLOOKUP($C2140,'MSCI Database'!$C:$R,12, FALSE)),"")</f>
        <v>Reported</v>
      </c>
      <c r="AA2140" s="229" t="str">
        <f>IFERROR(IF(VLOOKUP($C2140,'MSCI Database'!$C:$R,13, FALSE)="","",VLOOKUP($C2140,'MSCI Database'!$C:$R,13, FALSE)),"")</f>
        <v>Strong governance practices and workforce management programs</v>
      </c>
    </row>
    <row r="2141" spans="1:27" s="130" customFormat="1" ht="15" hidden="1" customHeight="1" outlineLevel="1">
      <c r="A2141" s="130" t="s">
        <v>4703</v>
      </c>
      <c r="B2141" s="130" t="s">
        <v>4704</v>
      </c>
      <c r="C2141" s="130" t="s">
        <v>4705</v>
      </c>
      <c r="D2141" s="130" t="s">
        <v>18678</v>
      </c>
      <c r="E2141" s="130" t="s">
        <v>18682</v>
      </c>
      <c r="F2141" s="215">
        <v>2.9909526404415718E-2</v>
      </c>
      <c r="G2141" s="132" t="str">
        <f ca="1">IFERROR(_xll.BQL($A2141, "cur_mkt_cap(currency=EUR)")/1000000, " ")</f>
        <v xml:space="preserve"> </v>
      </c>
      <c r="M2141" s="308"/>
      <c r="N2141" s="215">
        <f t="shared" si="94"/>
        <v>3.2398244507718637E-4</v>
      </c>
      <c r="O2141" s="172" t="str">
        <f>IFERROR(IF(VLOOKUP($C2141,'MSCI Database'!$C:$R,2, FALSE)="","",VLOOKUP($C2141,'MSCI Database'!$C:$R,2, FALSE)),"")</f>
        <v>Textiles, Apparel &amp; Luxury Goods</v>
      </c>
      <c r="P2141" s="229" t="str">
        <f>IFERROR(IF(VLOOKUP($C2141,'MSCI Database'!$C:$R,3, FALSE)="","",VLOOKUP($C2141,'MSCI Database'!$C:$R,3, FALSE)),"")</f>
        <v>BB</v>
      </c>
      <c r="Q2141" s="229" t="str">
        <f>IFERROR(IF(VLOOKUP($C2141,'MSCI Database'!$C:$R,4, FALSE)="","",VLOOKUP($C2141,'MSCI Database'!$C:$R,4, FALSE)),"")</f>
        <v>0</v>
      </c>
      <c r="R2141" s="229">
        <f>IFERROR(IF(VLOOKUP($C2141,'MSCI Database'!$C:$R,5, FALSE)="","",VLOOKUP($C2141,'MSCI Database'!$C:$R,5, FALSE)),"")</f>
        <v>2.9</v>
      </c>
      <c r="S2141" s="229">
        <f>IFERROR(IF(VLOOKUP($C2141,'MSCI Database'!$C:$R,6, FALSE)="","",VLOOKUP($C2141,'MSCI Database'!$C:$R,6, FALSE)),"")</f>
        <v>2.6</v>
      </c>
      <c r="T2141" s="229">
        <f>IFERROR(IF(VLOOKUP($C2141,'MSCI Database'!$C:$R,7, FALSE)="","",VLOOKUP($C2141,'MSCI Database'!$C:$R,7, FALSE)),"")</f>
        <v>4.5999999999999996</v>
      </c>
      <c r="U2141" s="229">
        <f>IFERROR(IF(VLOOKUP($C2141,'MSCI Database'!$C:$R,8, FALSE)="","",VLOOKUP($C2141,'MSCI Database'!$C:$R,8, FALSE)),"")</f>
        <v>3.6</v>
      </c>
      <c r="V2141" s="229">
        <f>IFERROR(IF(VLOOKUP($C2141,'MSCI Database'!$C:$R,9, FALSE)="","",VLOOKUP($C2141,'MSCI Database'!$C:$R,9, FALSE)),"")</f>
        <v>3.8</v>
      </c>
      <c r="W2141" s="215">
        <f t="shared" ca="1" si="95"/>
        <v>0</v>
      </c>
      <c r="X2141" s="276">
        <f>IFERROR(IF(VLOOKUP($C2141,'MSCI Database'!$C:$R,10, FALSE)="","",VLOOKUP($C2141,'MSCI Database'!$C:$R,10, FALSE)),"")</f>
        <v>103656</v>
      </c>
      <c r="Y2141" s="229" t="str">
        <f>IFERROR(IF(VLOOKUP($C2141,'MSCI Database'!$C:$R,11, FALSE)="","",VLOOKUP($C2141,'MSCI Database'!$C:$R,11, FALSE)),"")</f>
        <v>2019</v>
      </c>
      <c r="Z2141" s="229" t="str">
        <f>IFERROR(IF(VLOOKUP($C2141,'MSCI Database'!$C:$R,12, FALSE)="","",VLOOKUP($C2141,'MSCI Database'!$C:$R,12, FALSE)),"")</f>
        <v>Reported</v>
      </c>
      <c r="AA2141" s="229" t="str">
        <f>IFERROR(IF(VLOOKUP($C2141,'MSCI Database'!$C:$R,13, FALSE)="","",VLOOKUP($C2141,'MSCI Database'!$C:$R,13, FALSE)),"")</f>
        <v>Improved commitment to sustainable sourcing; lacks transparency over supply chain</v>
      </c>
    </row>
    <row r="2142" spans="1:27" s="130" customFormat="1" ht="15" hidden="1" customHeight="1" outlineLevel="1">
      <c r="A2142" s="130" t="s">
        <v>6521</v>
      </c>
      <c r="B2142" s="130" t="s">
        <v>6522</v>
      </c>
      <c r="C2142" s="130" t="s">
        <v>6523</v>
      </c>
      <c r="D2142" s="130" t="s">
        <v>12128</v>
      </c>
      <c r="E2142" s="130" t="s">
        <v>12133</v>
      </c>
      <c r="F2142" s="215">
        <v>0.2314248957429702</v>
      </c>
      <c r="G2142" s="132" t="str">
        <f ca="1">IFERROR(_xll.BQL($A2142, "cur_mkt_cap(currency=EUR)")/1000000, " ")</f>
        <v xml:space="preserve"> </v>
      </c>
      <c r="M2142" s="308"/>
      <c r="N2142" s="215">
        <f t="shared" si="94"/>
        <v>2.5068134667445298E-3</v>
      </c>
      <c r="O2142" s="172" t="str">
        <f>IFERROR(IF(VLOOKUP($C2142,'MSCI Database'!$C:$R,2, FALSE)="","",VLOOKUP($C2142,'MSCI Database'!$C:$R,2, FALSE)),"")</f>
        <v>Pharmaceuticals</v>
      </c>
      <c r="P2142" s="229" t="str">
        <f>IFERROR(IF(VLOOKUP($C2142,'MSCI Database'!$C:$R,3, FALSE)="","",VLOOKUP($C2142,'MSCI Database'!$C:$R,3, FALSE)),"")</f>
        <v>A</v>
      </c>
      <c r="Q2142" s="229" t="str">
        <f>IFERROR(IF(VLOOKUP($C2142,'MSCI Database'!$C:$R,4, FALSE)="","",VLOOKUP($C2142,'MSCI Database'!$C:$R,4, FALSE)),"")</f>
        <v>0</v>
      </c>
      <c r="R2142" s="229">
        <f>IFERROR(IF(VLOOKUP($C2142,'MSCI Database'!$C:$R,5, FALSE)="","",VLOOKUP($C2142,'MSCI Database'!$C:$R,5, FALSE)),"")</f>
        <v>5.9</v>
      </c>
      <c r="S2142" s="229">
        <f>IFERROR(IF(VLOOKUP($C2142,'MSCI Database'!$C:$R,6, FALSE)="","",VLOOKUP($C2142,'MSCI Database'!$C:$R,6, FALSE)),"")</f>
        <v>5.2</v>
      </c>
      <c r="T2142" s="229">
        <f>IFERROR(IF(VLOOKUP($C2142,'MSCI Database'!$C:$R,7, FALSE)="","",VLOOKUP($C2142,'MSCI Database'!$C:$R,7, FALSE)),"")</f>
        <v>4.2</v>
      </c>
      <c r="U2142" s="229">
        <f>IFERROR(IF(VLOOKUP($C2142,'MSCI Database'!$C:$R,8, FALSE)="","",VLOOKUP($C2142,'MSCI Database'!$C:$R,8, FALSE)),"")</f>
        <v>4.0999999999999996</v>
      </c>
      <c r="V2142" s="229">
        <f>IFERROR(IF(VLOOKUP($C2142,'MSCI Database'!$C:$R,9, FALSE)="","",VLOOKUP($C2142,'MSCI Database'!$C:$R,9, FALSE)),"")</f>
        <v>4.2</v>
      </c>
      <c r="W2142" s="215">
        <f t="shared" ca="1" si="95"/>
        <v>0</v>
      </c>
      <c r="X2142" s="276">
        <f>IFERROR(IF(VLOOKUP($C2142,'MSCI Database'!$C:$R,10, FALSE)="","",VLOOKUP($C2142,'MSCI Database'!$C:$R,10, FALSE)),"")</f>
        <v>311488</v>
      </c>
      <c r="Y2142" s="229" t="str">
        <f>IFERROR(IF(VLOOKUP($C2142,'MSCI Database'!$C:$R,11, FALSE)="","",VLOOKUP($C2142,'MSCI Database'!$C:$R,11, FALSE)),"")</f>
        <v>2019</v>
      </c>
      <c r="Z2142" s="229" t="str">
        <f>IFERROR(IF(VLOOKUP($C2142,'MSCI Database'!$C:$R,12, FALSE)="","",VLOOKUP($C2142,'MSCI Database'!$C:$R,12, FALSE)),"")</f>
        <v>Reported</v>
      </c>
      <c r="AA2142" s="229" t="str">
        <f>IFERROR(IF(VLOOKUP($C2142,'MSCI Database'!$C:$R,13, FALSE)="","",VLOOKUP($C2142,'MSCI Database'!$C:$R,13, FALSE)),"")</f>
        <v>Continues to face lawsuits alleging misleading marketing for some of its products (Eliquis, Abilify)</v>
      </c>
    </row>
    <row r="2143" spans="1:27" s="130" customFormat="1" ht="15" hidden="1" customHeight="1" outlineLevel="1">
      <c r="A2143" s="130" t="s">
        <v>7447</v>
      </c>
      <c r="B2143" s="130" t="s">
        <v>7448</v>
      </c>
      <c r="C2143" s="130" t="s">
        <v>7449</v>
      </c>
      <c r="D2143" s="130" t="s">
        <v>12128</v>
      </c>
      <c r="E2143" s="130" t="s">
        <v>18682</v>
      </c>
      <c r="F2143" s="215">
        <v>0.23140755652196149</v>
      </c>
      <c r="G2143" s="132" t="str">
        <f ca="1">IFERROR(_xll.BQL($A2143, "cur_mkt_cap(currency=EUR)")/1000000, " ")</f>
        <v xml:space="preserve"> </v>
      </c>
      <c r="M2143" s="308"/>
      <c r="N2143" s="215">
        <f t="shared" si="94"/>
        <v>2.5066256468793077E-3</v>
      </c>
      <c r="O2143" s="172" t="str">
        <f>IFERROR(IF(VLOOKUP($C2143,'MSCI Database'!$C:$R,2, FALSE)="","",VLOOKUP($C2143,'MSCI Database'!$C:$R,2, FALSE)),"")</f>
        <v>Retail - Consumer Discretionary</v>
      </c>
      <c r="P2143" s="229" t="str">
        <f>IFERROR(IF(VLOOKUP($C2143,'MSCI Database'!$C:$R,3, FALSE)="","",VLOOKUP($C2143,'MSCI Database'!$C:$R,3, FALSE)),"")</f>
        <v>AA</v>
      </c>
      <c r="Q2143" s="229" t="str">
        <f>IFERROR(IF(VLOOKUP($C2143,'MSCI Database'!$C:$R,4, FALSE)="","",VLOOKUP($C2143,'MSCI Database'!$C:$R,4, FALSE)),"")</f>
        <v>1</v>
      </c>
      <c r="R2143" s="229">
        <f>IFERROR(IF(VLOOKUP($C2143,'MSCI Database'!$C:$R,5, FALSE)="","",VLOOKUP($C2143,'MSCI Database'!$C:$R,5, FALSE)),"")</f>
        <v>7.9</v>
      </c>
      <c r="S2143" s="229">
        <f>IFERROR(IF(VLOOKUP($C2143,'MSCI Database'!$C:$R,6, FALSE)="","",VLOOKUP($C2143,'MSCI Database'!$C:$R,6, FALSE)),"")</f>
        <v>7.2</v>
      </c>
      <c r="T2143" s="229">
        <f>IFERROR(IF(VLOOKUP($C2143,'MSCI Database'!$C:$R,7, FALSE)="","",VLOOKUP($C2143,'MSCI Database'!$C:$R,7, FALSE)),"")</f>
        <v>4.0999999999999996</v>
      </c>
      <c r="U2143" s="229">
        <f>IFERROR(IF(VLOOKUP($C2143,'MSCI Database'!$C:$R,8, FALSE)="","",VLOOKUP($C2143,'MSCI Database'!$C:$R,8, FALSE)),"")</f>
        <v>7.3</v>
      </c>
      <c r="V2143" s="229">
        <f>IFERROR(IF(VLOOKUP($C2143,'MSCI Database'!$C:$R,9, FALSE)="","",VLOOKUP($C2143,'MSCI Database'!$C:$R,9, FALSE)),"")</f>
        <v>5.8</v>
      </c>
      <c r="W2143" s="215">
        <f t="shared" ca="1" si="95"/>
        <v>0</v>
      </c>
      <c r="X2143" s="276">
        <f>IFERROR(IF(VLOOKUP($C2143,'MSCI Database'!$C:$R,10, FALSE)="","",VLOOKUP($C2143,'MSCI Database'!$C:$R,10, FALSE)),"")</f>
        <v>2109000</v>
      </c>
      <c r="Y2143" s="229" t="str">
        <f>IFERROR(IF(VLOOKUP($C2143,'MSCI Database'!$C:$R,11, FALSE)="","",VLOOKUP($C2143,'MSCI Database'!$C:$R,11, FALSE)),"")</f>
        <v>2019</v>
      </c>
      <c r="Z2143" s="229" t="str">
        <f>IFERROR(IF(VLOOKUP($C2143,'MSCI Database'!$C:$R,12, FALSE)="","",VLOOKUP($C2143,'MSCI Database'!$C:$R,12, FALSE)),"")</f>
        <v>Reported</v>
      </c>
      <c r="AA2143" s="229" t="str">
        <f>IFERROR(IF(VLOOKUP($C2143,'MSCI Database'!$C:$R,13, FALSE)="","",VLOOKUP($C2143,'MSCI Database'!$C:$R,13, FALSE)),"")</f>
        <v>Improved data protection and continued focus on sustainable timber sourcing drive upgrade</v>
      </c>
    </row>
    <row r="2144" spans="1:27" s="130" customFormat="1" ht="15" hidden="1" customHeight="1" outlineLevel="1">
      <c r="A2144" s="130" t="s">
        <v>1152</v>
      </c>
      <c r="B2144" s="130" t="s">
        <v>1153</v>
      </c>
      <c r="C2144" s="130" t="s">
        <v>1154</v>
      </c>
      <c r="D2144" s="130" t="s">
        <v>12135</v>
      </c>
      <c r="E2144" s="130" t="s">
        <v>18688</v>
      </c>
      <c r="F2144" s="215">
        <v>0.18441255033189161</v>
      </c>
      <c r="G2144" s="132" t="str">
        <f ca="1">IFERROR(_xll.BQL($A2144, "cur_mkt_cap(currency=EUR)")/1000000, " ")</f>
        <v xml:space="preserve"> </v>
      </c>
      <c r="M2144" s="308"/>
      <c r="N2144" s="215">
        <f t="shared" si="94"/>
        <v>1.9975718823359643E-3</v>
      </c>
      <c r="O2144" s="172" t="str">
        <f>IFERROR(IF(VLOOKUP($C2144,'MSCI Database'!$C:$R,2, FALSE)="","",VLOOKUP($C2144,'MSCI Database'!$C:$R,2, FALSE)),"")</f>
        <v>Banks</v>
      </c>
      <c r="P2144" s="229" t="str">
        <f>IFERROR(IF(VLOOKUP($C2144,'MSCI Database'!$C:$R,3, FALSE)="","",VLOOKUP($C2144,'MSCI Database'!$C:$R,3, FALSE)),"")</f>
        <v>A</v>
      </c>
      <c r="Q2144" s="229" t="str">
        <f>IFERROR(IF(VLOOKUP($C2144,'MSCI Database'!$C:$R,4, FALSE)="","",VLOOKUP($C2144,'MSCI Database'!$C:$R,4, FALSE)),"")</f>
        <v>-1</v>
      </c>
      <c r="R2144" s="229">
        <f>IFERROR(IF(VLOOKUP($C2144,'MSCI Database'!$C:$R,5, FALSE)="","",VLOOKUP($C2144,'MSCI Database'!$C:$R,5, FALSE)),"")</f>
        <v>7.1</v>
      </c>
      <c r="S2144" s="229">
        <f>IFERROR(IF(VLOOKUP($C2144,'MSCI Database'!$C:$R,6, FALSE)="","",VLOOKUP($C2144,'MSCI Database'!$C:$R,6, FALSE)),"")</f>
        <v>9.9</v>
      </c>
      <c r="T2144" s="229">
        <f>IFERROR(IF(VLOOKUP($C2144,'MSCI Database'!$C:$R,7, FALSE)="","",VLOOKUP($C2144,'MSCI Database'!$C:$R,7, FALSE)),"")</f>
        <v>4</v>
      </c>
      <c r="U2144" s="229">
        <f>IFERROR(IF(VLOOKUP($C2144,'MSCI Database'!$C:$R,8, FALSE)="","",VLOOKUP($C2144,'MSCI Database'!$C:$R,8, FALSE)),"")</f>
        <v>6.5</v>
      </c>
      <c r="V2144" s="229">
        <f>IFERROR(IF(VLOOKUP($C2144,'MSCI Database'!$C:$R,9, FALSE)="","",VLOOKUP($C2144,'MSCI Database'!$C:$R,9, FALSE)),"")</f>
        <v>5.6</v>
      </c>
      <c r="W2144" s="215">
        <f t="shared" ca="1" si="95"/>
        <v>0</v>
      </c>
      <c r="X2144" s="276">
        <f>IFERROR(IF(VLOOKUP($C2144,'MSCI Database'!$C:$R,10, FALSE)="","",VLOOKUP($C2144,'MSCI Database'!$C:$R,10, FALSE)),"")</f>
        <v>158077</v>
      </c>
      <c r="Y2144" s="229" t="str">
        <f>IFERROR(IF(VLOOKUP($C2144,'MSCI Database'!$C:$R,11, FALSE)="","",VLOOKUP($C2144,'MSCI Database'!$C:$R,11, FALSE)),"")</f>
        <v>2019</v>
      </c>
      <c r="Z2144" s="229" t="str">
        <f>IFERROR(IF(VLOOKUP($C2144,'MSCI Database'!$C:$R,12, FALSE)="","",VLOOKUP($C2144,'MSCI Database'!$C:$R,12, FALSE)),"")</f>
        <v>Reported</v>
      </c>
      <c r="AA2144" s="229" t="str">
        <f>IFERROR(IF(VLOOKUP($C2144,'MSCI Database'!$C:$R,13, FALSE)="","",VLOOKUP($C2144,'MSCI Database'!$C:$R,13, FALSE)),"")</f>
        <v>Increase in human capital management challenges drive downgrade</v>
      </c>
    </row>
    <row r="2145" spans="1:27" s="130" customFormat="1" ht="15" hidden="1" customHeight="1" outlineLevel="1">
      <c r="A2145" s="130" t="s">
        <v>7648</v>
      </c>
      <c r="B2145" s="130" t="s">
        <v>7649</v>
      </c>
      <c r="C2145" s="130" t="s">
        <v>7650</v>
      </c>
      <c r="D2145" s="130" t="s">
        <v>12128</v>
      </c>
      <c r="E2145" s="130" t="s">
        <v>100</v>
      </c>
      <c r="F2145" s="215">
        <v>0.23077638544586729</v>
      </c>
      <c r="G2145" s="132" t="str">
        <f ca="1">IFERROR(_xll.BQL($A2145, "cur_mkt_cap(currency=EUR)")/1000000, " ")</f>
        <v xml:space="preserve"> </v>
      </c>
      <c r="M2145" s="308"/>
      <c r="N2145" s="215">
        <f t="shared" si="94"/>
        <v>2.4997887499746208E-3</v>
      </c>
      <c r="O2145" s="172" t="str">
        <f>IFERROR(IF(VLOOKUP($C2145,'MSCI Database'!$C:$R,2, FALSE)="","",VLOOKUP($C2145,'MSCI Database'!$C:$R,2, FALSE)),"")</f>
        <v>Utilities</v>
      </c>
      <c r="P2145" s="229" t="str">
        <f>IFERROR(IF(VLOOKUP($C2145,'MSCI Database'!$C:$R,3, FALSE)="","",VLOOKUP($C2145,'MSCI Database'!$C:$R,3, FALSE)),"")</f>
        <v>AAA</v>
      </c>
      <c r="Q2145" s="229" t="str">
        <f>IFERROR(IF(VLOOKUP($C2145,'MSCI Database'!$C:$R,4, FALSE)="","",VLOOKUP($C2145,'MSCI Database'!$C:$R,4, FALSE)),"")</f>
        <v>0</v>
      </c>
      <c r="R2145" s="229">
        <f>IFERROR(IF(VLOOKUP($C2145,'MSCI Database'!$C:$R,5, FALSE)="","",VLOOKUP($C2145,'MSCI Database'!$C:$R,5, FALSE)),"")</f>
        <v>9.6</v>
      </c>
      <c r="S2145" s="229">
        <f>IFERROR(IF(VLOOKUP($C2145,'MSCI Database'!$C:$R,6, FALSE)="","",VLOOKUP($C2145,'MSCI Database'!$C:$R,6, FALSE)),"")</f>
        <v>8.3000000000000007</v>
      </c>
      <c r="T2145" s="229">
        <f>IFERROR(IF(VLOOKUP($C2145,'MSCI Database'!$C:$R,7, FALSE)="","",VLOOKUP($C2145,'MSCI Database'!$C:$R,7, FALSE)),"")</f>
        <v>6.2</v>
      </c>
      <c r="U2145" s="229">
        <f>IFERROR(IF(VLOOKUP($C2145,'MSCI Database'!$C:$R,8, FALSE)="","",VLOOKUP($C2145,'MSCI Database'!$C:$R,8, FALSE)),"")</f>
        <v>4.5999999999999996</v>
      </c>
      <c r="V2145" s="229">
        <f>IFERROR(IF(VLOOKUP($C2145,'MSCI Database'!$C:$R,9, FALSE)="","",VLOOKUP($C2145,'MSCI Database'!$C:$R,9, FALSE)),"")</f>
        <v>6.8</v>
      </c>
      <c r="W2145" s="215">
        <f t="shared" ca="1" si="95"/>
        <v>0</v>
      </c>
      <c r="X2145" s="276">
        <f>IFERROR(IF(VLOOKUP($C2145,'MSCI Database'!$C:$R,10, FALSE)="","",VLOOKUP($C2145,'MSCI Database'!$C:$R,10, FALSE)),"")</f>
        <v>45798383</v>
      </c>
      <c r="Y2145" s="229" t="str">
        <f>IFERROR(IF(VLOOKUP($C2145,'MSCI Database'!$C:$R,11, FALSE)="","",VLOOKUP($C2145,'MSCI Database'!$C:$R,11, FALSE)),"")</f>
        <v>2019</v>
      </c>
      <c r="Z2145" s="229" t="str">
        <f>IFERROR(IF(VLOOKUP($C2145,'MSCI Database'!$C:$R,12, FALSE)="","",VLOOKUP($C2145,'MSCI Database'!$C:$R,12, FALSE)),"")</f>
        <v>E.CSI</v>
      </c>
      <c r="AA2145" s="229" t="str">
        <f>IFERROR(IF(VLOOKUP($C2145,'MSCI Database'!$C:$R,13, FALSE)="","",VLOOKUP($C2145,'MSCI Database'!$C:$R,13, FALSE)),"")</f>
        <v>Focus on decarbonization of generation portfolio</v>
      </c>
    </row>
    <row r="2146" spans="1:27" s="130" customFormat="1" ht="15" hidden="1" customHeight="1" outlineLevel="1">
      <c r="A2146" s="130" t="s">
        <v>1983</v>
      </c>
      <c r="B2146" s="130" t="s">
        <v>1984</v>
      </c>
      <c r="C2146" s="130" t="s">
        <v>1985</v>
      </c>
      <c r="D2146" s="130" t="s">
        <v>12127</v>
      </c>
      <c r="E2146" s="130" t="s">
        <v>12133</v>
      </c>
      <c r="F2146" s="215">
        <v>3.6705250741379397E-2</v>
      </c>
      <c r="G2146" s="132" t="str">
        <f ca="1">IFERROR(_xll.BQL($A2146, "cur_mkt_cap(currency=EUR)")/1000000, " ")</f>
        <v xml:space="preserve"> </v>
      </c>
      <c r="M2146" s="308"/>
      <c r="N2146" s="215">
        <f t="shared" si="94"/>
        <v>3.9759428890882203E-4</v>
      </c>
      <c r="O2146" s="172" t="str">
        <f>IFERROR(IF(VLOOKUP($C2146,'MSCI Database'!$C:$R,2, FALSE)="","",VLOOKUP($C2146,'MSCI Database'!$C:$R,2, FALSE)),"")</f>
        <v>Biotechnology</v>
      </c>
      <c r="P2146" s="229" t="str">
        <f>IFERROR(IF(VLOOKUP($C2146,'MSCI Database'!$C:$R,3, FALSE)="","",VLOOKUP($C2146,'MSCI Database'!$C:$R,3, FALSE)),"")</f>
        <v>AA</v>
      </c>
      <c r="Q2146" s="229" t="str">
        <f>IFERROR(IF(VLOOKUP($C2146,'MSCI Database'!$C:$R,4, FALSE)="","",VLOOKUP($C2146,'MSCI Database'!$C:$R,4, FALSE)),"")</f>
        <v>0</v>
      </c>
      <c r="R2146" s="229">
        <f>IFERROR(IF(VLOOKUP($C2146,'MSCI Database'!$C:$R,5, FALSE)="","",VLOOKUP($C2146,'MSCI Database'!$C:$R,5, FALSE)),"")</f>
        <v>7.2</v>
      </c>
      <c r="S2146" s="229">
        <f>IFERROR(IF(VLOOKUP($C2146,'MSCI Database'!$C:$R,6, FALSE)="","",VLOOKUP($C2146,'MSCI Database'!$C:$R,6, FALSE)),"")</f>
        <v>5.9</v>
      </c>
      <c r="T2146" s="229">
        <f>IFERROR(IF(VLOOKUP($C2146,'MSCI Database'!$C:$R,7, FALSE)="","",VLOOKUP($C2146,'MSCI Database'!$C:$R,7, FALSE)),"")</f>
        <v>4.7</v>
      </c>
      <c r="U2146" s="229">
        <f>IFERROR(IF(VLOOKUP($C2146,'MSCI Database'!$C:$R,8, FALSE)="","",VLOOKUP($C2146,'MSCI Database'!$C:$R,8, FALSE)),"")</f>
        <v>6.5</v>
      </c>
      <c r="V2146" s="229">
        <f>IFERROR(IF(VLOOKUP($C2146,'MSCI Database'!$C:$R,9, FALSE)="","",VLOOKUP($C2146,'MSCI Database'!$C:$R,9, FALSE)),"")</f>
        <v>5.5</v>
      </c>
      <c r="W2146" s="215">
        <f t="shared" ca="1" si="95"/>
        <v>0</v>
      </c>
      <c r="X2146" s="276">
        <f>IFERROR(IF(VLOOKUP($C2146,'MSCI Database'!$C:$R,10, FALSE)="","",VLOOKUP($C2146,'MSCI Database'!$C:$R,10, FALSE)),"")</f>
        <v>17700</v>
      </c>
      <c r="Y2146" s="229" t="str">
        <f>IFERROR(IF(VLOOKUP($C2146,'MSCI Database'!$C:$R,11, FALSE)="","",VLOOKUP($C2146,'MSCI Database'!$C:$R,11, FALSE)),"")</f>
        <v>2019</v>
      </c>
      <c r="Z2146" s="229" t="str">
        <f>IFERROR(IF(VLOOKUP($C2146,'MSCI Database'!$C:$R,12, FALSE)="","",VLOOKUP($C2146,'MSCI Database'!$C:$R,12, FALSE)),"")</f>
        <v>E.Segmt-Moderate</v>
      </c>
      <c r="AA2146" s="229" t="str">
        <f>IFERROR(IF(VLOOKUP($C2146,'MSCI Database'!$C:$R,13, FALSE)="","",VLOOKUP($C2146,'MSCI Database'!$C:$R,13, FALSE)),"")</f>
        <v>Improvement in corporate behavior programs; leads peers in talent management initiatives</v>
      </c>
    </row>
    <row r="2147" spans="1:27" s="130" customFormat="1" ht="15" hidden="1" customHeight="1" outlineLevel="1">
      <c r="A2147" s="130" t="s">
        <v>5351</v>
      </c>
      <c r="B2147" s="130" t="s">
        <v>5352</v>
      </c>
      <c r="C2147" s="130" t="s">
        <v>5353</v>
      </c>
      <c r="D2147" s="130" t="s">
        <v>18676</v>
      </c>
      <c r="E2147" s="130" t="s">
        <v>18707</v>
      </c>
      <c r="F2147" s="215">
        <v>2.6616873005483151E-2</v>
      </c>
      <c r="G2147" s="132" t="str">
        <f ca="1">IFERROR(_xll.BQL($A2147, "cur_mkt_cap(currency=EUR)")/1000000, " ")</f>
        <v xml:space="preserve"> </v>
      </c>
      <c r="M2147" s="308"/>
      <c r="N2147" s="215">
        <f t="shared" si="94"/>
        <v>2.8831615318898081E-4</v>
      </c>
      <c r="O2147" s="172" t="str">
        <f>IFERROR(IF(VLOOKUP($C2147,'MSCI Database'!$C:$R,2, FALSE)="","",VLOOKUP($C2147,'MSCI Database'!$C:$R,2, FALSE)),"")</f>
        <v>Integrated Oil &amp; Gas</v>
      </c>
      <c r="P2147" s="229" t="str">
        <f>IFERROR(IF(VLOOKUP($C2147,'MSCI Database'!$C:$R,3, FALSE)="","",VLOOKUP($C2147,'MSCI Database'!$C:$R,3, FALSE)),"")</f>
        <v>AAA</v>
      </c>
      <c r="Q2147" s="229" t="str">
        <f>IFERROR(IF(VLOOKUP($C2147,'MSCI Database'!$C:$R,4, FALSE)="","",VLOOKUP($C2147,'MSCI Database'!$C:$R,4, FALSE)),"")</f>
        <v>0</v>
      </c>
      <c r="R2147" s="229">
        <f>IFERROR(IF(VLOOKUP($C2147,'MSCI Database'!$C:$R,5, FALSE)="","",VLOOKUP($C2147,'MSCI Database'!$C:$R,5, FALSE)),"")</f>
        <v>9.3000000000000007</v>
      </c>
      <c r="S2147" s="229">
        <f>IFERROR(IF(VLOOKUP($C2147,'MSCI Database'!$C:$R,6, FALSE)="","",VLOOKUP($C2147,'MSCI Database'!$C:$R,6, FALSE)),"")</f>
        <v>6.4</v>
      </c>
      <c r="T2147" s="229">
        <f>IFERROR(IF(VLOOKUP($C2147,'MSCI Database'!$C:$R,7, FALSE)="","",VLOOKUP($C2147,'MSCI Database'!$C:$R,7, FALSE)),"")</f>
        <v>7.4</v>
      </c>
      <c r="U2147" s="229">
        <f>IFERROR(IF(VLOOKUP($C2147,'MSCI Database'!$C:$R,8, FALSE)="","",VLOOKUP($C2147,'MSCI Database'!$C:$R,8, FALSE)),"")</f>
        <v>4.9000000000000004</v>
      </c>
      <c r="V2147" s="229">
        <f>IFERROR(IF(VLOOKUP($C2147,'MSCI Database'!$C:$R,9, FALSE)="","",VLOOKUP($C2147,'MSCI Database'!$C:$R,9, FALSE)),"")</f>
        <v>6.2</v>
      </c>
      <c r="W2147" s="215">
        <f t="shared" ca="1" si="95"/>
        <v>0</v>
      </c>
      <c r="X2147" s="276">
        <f>IFERROR(IF(VLOOKUP($C2147,'MSCI Database'!$C:$R,10, FALSE)="","",VLOOKUP($C2147,'MSCI Database'!$C:$R,10, FALSE)),"")</f>
        <v>14900000</v>
      </c>
      <c r="Y2147" s="229" t="str">
        <f>IFERROR(IF(VLOOKUP($C2147,'MSCI Database'!$C:$R,11, FALSE)="","",VLOOKUP($C2147,'MSCI Database'!$C:$R,11, FALSE)),"")</f>
        <v>2019</v>
      </c>
      <c r="Z2147" s="229" t="str">
        <f>IFERROR(IF(VLOOKUP($C2147,'MSCI Database'!$C:$R,12, FALSE)="","",VLOOKUP($C2147,'MSCI Database'!$C:$R,12, FALSE)),"")</f>
        <v>Reported</v>
      </c>
      <c r="AA2147" s="229" t="str">
        <f>IFERROR(IF(VLOOKUP($C2147,'MSCI Database'!$C:$R,13, FALSE)="","",VLOOKUP($C2147,'MSCI Database'!$C:$R,13, FALSE)),"")</f>
        <v>Industry-leading environmental policies and performance</v>
      </c>
    </row>
    <row r="2148" spans="1:27" s="130" customFormat="1" ht="15" hidden="1" customHeight="1" outlineLevel="1">
      <c r="A2148" s="130" t="s">
        <v>4922</v>
      </c>
      <c r="B2148" s="130" t="s">
        <v>4923</v>
      </c>
      <c r="C2148" s="130" t="s">
        <v>4924</v>
      </c>
      <c r="D2148" s="130" t="s">
        <v>18678</v>
      </c>
      <c r="E2148" s="130" t="s">
        <v>18682</v>
      </c>
      <c r="F2148" s="215">
        <v>2.952502074325242E-2</v>
      </c>
      <c r="G2148" s="132" t="str">
        <f ca="1">IFERROR(_xll.BQL($A2148, "cur_mkt_cap(currency=EUR)")/1000000, " ")</f>
        <v xml:space="preserve"> </v>
      </c>
      <c r="M2148" s="308"/>
      <c r="N2148" s="215">
        <f t="shared" si="94"/>
        <v>3.1981744819407573E-4</v>
      </c>
      <c r="O2148" s="172" t="str">
        <f>IFERROR(IF(VLOOKUP($C2148,'MSCI Database'!$C:$R,2, FALSE)="","",VLOOKUP($C2148,'MSCI Database'!$C:$R,2, FALSE)),"")</f>
        <v>Textiles, Apparel &amp; Luxury Goods</v>
      </c>
      <c r="P2148" s="229" t="str">
        <f>IFERROR(IF(VLOOKUP($C2148,'MSCI Database'!$C:$R,3, FALSE)="","",VLOOKUP($C2148,'MSCI Database'!$C:$R,3, FALSE)),"")</f>
        <v>BBB</v>
      </c>
      <c r="Q2148" s="229" t="str">
        <f>IFERROR(IF(VLOOKUP($C2148,'MSCI Database'!$C:$R,4, FALSE)="","",VLOOKUP($C2148,'MSCI Database'!$C:$R,4, FALSE)),"")</f>
        <v>0</v>
      </c>
      <c r="R2148" s="229">
        <f>IFERROR(IF(VLOOKUP($C2148,'MSCI Database'!$C:$R,5, FALSE)="","",VLOOKUP($C2148,'MSCI Database'!$C:$R,5, FALSE)),"")</f>
        <v>4.4000000000000004</v>
      </c>
      <c r="S2148" s="229">
        <f>IFERROR(IF(VLOOKUP($C2148,'MSCI Database'!$C:$R,6, FALSE)="","",VLOOKUP($C2148,'MSCI Database'!$C:$R,6, FALSE)),"")</f>
        <v>3.8</v>
      </c>
      <c r="T2148" s="229">
        <f>IFERROR(IF(VLOOKUP($C2148,'MSCI Database'!$C:$R,7, FALSE)="","",VLOOKUP($C2148,'MSCI Database'!$C:$R,7, FALSE)),"")</f>
        <v>4</v>
      </c>
      <c r="U2148" s="229">
        <f>IFERROR(IF(VLOOKUP($C2148,'MSCI Database'!$C:$R,8, FALSE)="","",VLOOKUP($C2148,'MSCI Database'!$C:$R,8, FALSE)),"")</f>
        <v>4.8</v>
      </c>
      <c r="V2148" s="229">
        <f>IFERROR(IF(VLOOKUP($C2148,'MSCI Database'!$C:$R,9, FALSE)="","",VLOOKUP($C2148,'MSCI Database'!$C:$R,9, FALSE)),"")</f>
        <v>4.2</v>
      </c>
      <c r="W2148" s="215">
        <f t="shared" ca="1" si="95"/>
        <v>0</v>
      </c>
      <c r="X2148" s="276">
        <f>IFERROR(IF(VLOOKUP($C2148,'MSCI Database'!$C:$R,10, FALSE)="","",VLOOKUP($C2148,'MSCI Database'!$C:$R,10, FALSE)),"")</f>
        <v>103967</v>
      </c>
      <c r="Y2148" s="229" t="str">
        <f>IFERROR(IF(VLOOKUP($C2148,'MSCI Database'!$C:$R,11, FALSE)="","",VLOOKUP($C2148,'MSCI Database'!$C:$R,11, FALSE)),"")</f>
        <v>2019</v>
      </c>
      <c r="Z2148" s="229" t="str">
        <f>IFERROR(IF(VLOOKUP($C2148,'MSCI Database'!$C:$R,12, FALSE)="","",VLOOKUP($C2148,'MSCI Database'!$C:$R,12, FALSE)),"")</f>
        <v>E.Segmt-Low</v>
      </c>
      <c r="AA2148" s="229" t="str">
        <f>IFERROR(IF(VLOOKUP($C2148,'MSCI Database'!$C:$R,13, FALSE)="","",VLOOKUP($C2148,'MSCI Database'!$C:$R,13, FALSE)),"")</f>
        <v>Leads peers in chemical management system</v>
      </c>
    </row>
    <row r="2149" spans="1:27" s="130" customFormat="1" ht="15" hidden="1" customHeight="1" outlineLevel="1">
      <c r="A2149" s="130" t="s">
        <v>7724</v>
      </c>
      <c r="B2149" s="130" t="s">
        <v>7725</v>
      </c>
      <c r="C2149" s="130" t="s">
        <v>7726</v>
      </c>
      <c r="D2149" s="130" t="s">
        <v>12128</v>
      </c>
      <c r="E2149" s="130" t="s">
        <v>18689</v>
      </c>
      <c r="F2149" s="215">
        <v>0.22945600376605951</v>
      </c>
      <c r="G2149" s="132" t="str">
        <f ca="1">IFERROR(_xll.BQL($A2149, "cur_mkt_cap(currency=EUR)")/1000000, " ")</f>
        <v xml:space="preserve"> </v>
      </c>
      <c r="M2149" s="308"/>
      <c r="N2149" s="215">
        <f t="shared" si="94"/>
        <v>2.4854862672380137E-3</v>
      </c>
      <c r="O2149" s="172" t="str">
        <f>IFERROR(IF(VLOOKUP($C2149,'MSCI Database'!$C:$R,2, FALSE)="","",VLOOKUP($C2149,'MSCI Database'!$C:$R,2, FALSE)),"")</f>
        <v>Software &amp; Services</v>
      </c>
      <c r="P2149" s="229" t="str">
        <f>IFERROR(IF(VLOOKUP($C2149,'MSCI Database'!$C:$R,3, FALSE)="","",VLOOKUP($C2149,'MSCI Database'!$C:$R,3, FALSE)),"")</f>
        <v>BBB</v>
      </c>
      <c r="Q2149" s="229" t="str">
        <f>IFERROR(IF(VLOOKUP($C2149,'MSCI Database'!$C:$R,4, FALSE)="","",VLOOKUP($C2149,'MSCI Database'!$C:$R,4, FALSE)),"")</f>
        <v>0</v>
      </c>
      <c r="R2149" s="229">
        <f>IFERROR(IF(VLOOKUP($C2149,'MSCI Database'!$C:$R,5, FALSE)="","",VLOOKUP($C2149,'MSCI Database'!$C:$R,5, FALSE)),"")</f>
        <v>5.2</v>
      </c>
      <c r="S2149" s="229">
        <f>IFERROR(IF(VLOOKUP($C2149,'MSCI Database'!$C:$R,6, FALSE)="","",VLOOKUP($C2149,'MSCI Database'!$C:$R,6, FALSE)),"")</f>
        <v>7.7</v>
      </c>
      <c r="T2149" s="229">
        <f>IFERROR(IF(VLOOKUP($C2149,'MSCI Database'!$C:$R,7, FALSE)="","",VLOOKUP($C2149,'MSCI Database'!$C:$R,7, FALSE)),"")</f>
        <v>4.5999999999999996</v>
      </c>
      <c r="U2149" s="229">
        <f>IFERROR(IF(VLOOKUP($C2149,'MSCI Database'!$C:$R,8, FALSE)="","",VLOOKUP($C2149,'MSCI Database'!$C:$R,8, FALSE)),"")</f>
        <v>3.3</v>
      </c>
      <c r="V2149" s="229">
        <f>IFERROR(IF(VLOOKUP($C2149,'MSCI Database'!$C:$R,9, FALSE)="","",VLOOKUP($C2149,'MSCI Database'!$C:$R,9, FALSE)),"")</f>
        <v>4.5999999999999996</v>
      </c>
      <c r="W2149" s="215">
        <f t="shared" ca="1" si="95"/>
        <v>0</v>
      </c>
      <c r="X2149" s="276">
        <f>IFERROR(IF(VLOOKUP($C2149,'MSCI Database'!$C:$R,10, FALSE)="","",VLOOKUP($C2149,'MSCI Database'!$C:$R,10, FALSE)),"")</f>
        <v>577203</v>
      </c>
      <c r="Y2149" s="229" t="str">
        <f>IFERROR(IF(VLOOKUP($C2149,'MSCI Database'!$C:$R,11, FALSE)="","",VLOOKUP($C2149,'MSCI Database'!$C:$R,11, FALSE)),"")</f>
        <v>2019</v>
      </c>
      <c r="Z2149" s="229" t="str">
        <f>IFERROR(IF(VLOOKUP($C2149,'MSCI Database'!$C:$R,12, FALSE)="","",VLOOKUP($C2149,'MSCI Database'!$C:$R,12, FALSE)),"")</f>
        <v>Reported</v>
      </c>
      <c r="AA2149" s="229" t="str">
        <f>IFERROR(IF(VLOOKUP($C2149,'MSCI Database'!$C:$R,13, FALSE)="","",VLOOKUP($C2149,'MSCI Database'!$C:$R,13, FALSE)),"")</f>
        <v>Workforce-centered controversies increase, as layoffs, recruitments continue</v>
      </c>
    </row>
    <row r="2150" spans="1:27" s="130" customFormat="1" ht="15" hidden="1" customHeight="1" outlineLevel="1">
      <c r="A2150" s="130" t="s">
        <v>5730</v>
      </c>
      <c r="B2150" s="130" t="s">
        <v>5731</v>
      </c>
      <c r="C2150" s="130" t="s">
        <v>5732</v>
      </c>
      <c r="D2150" s="130" t="s">
        <v>18677</v>
      </c>
      <c r="E2150" s="130" t="s">
        <v>18688</v>
      </c>
      <c r="F2150" s="215">
        <v>2.5979155670516781E-2</v>
      </c>
      <c r="G2150" s="132" t="str">
        <f ca="1">IFERROR(_xll.BQL($A2150, "cur_mkt_cap(currency=EUR)")/1000000, " ")</f>
        <v xml:space="preserve"> </v>
      </c>
      <c r="M2150" s="308"/>
      <c r="N2150" s="215">
        <f t="shared" si="94"/>
        <v>2.8140834667085389E-4</v>
      </c>
      <c r="O2150" s="172" t="str">
        <f>IFERROR(IF(VLOOKUP($C2150,'MSCI Database'!$C:$R,2, FALSE)="","",VLOOKUP($C2150,'MSCI Database'!$C:$R,2, FALSE)),"")</f>
        <v>Banks</v>
      </c>
      <c r="P2150" s="229" t="str">
        <f>IFERROR(IF(VLOOKUP($C2150,'MSCI Database'!$C:$R,3, FALSE)="","",VLOOKUP($C2150,'MSCI Database'!$C:$R,3, FALSE)),"")</f>
        <v>AA</v>
      </c>
      <c r="Q2150" s="229" t="str">
        <f>IFERROR(IF(VLOOKUP($C2150,'MSCI Database'!$C:$R,4, FALSE)="","",VLOOKUP($C2150,'MSCI Database'!$C:$R,4, FALSE)),"")</f>
        <v>0</v>
      </c>
      <c r="R2150" s="229">
        <f>IFERROR(IF(VLOOKUP($C2150,'MSCI Database'!$C:$R,5, FALSE)="","",VLOOKUP($C2150,'MSCI Database'!$C:$R,5, FALSE)),"")</f>
        <v>7.9</v>
      </c>
      <c r="S2150" s="229">
        <f>IFERROR(IF(VLOOKUP($C2150,'MSCI Database'!$C:$R,6, FALSE)="","",VLOOKUP($C2150,'MSCI Database'!$C:$R,6, FALSE)),"")</f>
        <v>9.5</v>
      </c>
      <c r="T2150" s="229">
        <f>IFERROR(IF(VLOOKUP($C2150,'MSCI Database'!$C:$R,7, FALSE)="","",VLOOKUP($C2150,'MSCI Database'!$C:$R,7, FALSE)),"")</f>
        <v>4.7</v>
      </c>
      <c r="U2150" s="229">
        <f>IFERROR(IF(VLOOKUP($C2150,'MSCI Database'!$C:$R,8, FALSE)="","",VLOOKUP($C2150,'MSCI Database'!$C:$R,8, FALSE)),"")</f>
        <v>5.8</v>
      </c>
      <c r="V2150" s="229">
        <f>IFERROR(IF(VLOOKUP($C2150,'MSCI Database'!$C:$R,9, FALSE)="","",VLOOKUP($C2150,'MSCI Database'!$C:$R,9, FALSE)),"")</f>
        <v>5.7</v>
      </c>
      <c r="W2150" s="215">
        <f t="shared" ca="1" si="95"/>
        <v>0</v>
      </c>
      <c r="X2150" s="276">
        <f>IFERROR(IF(VLOOKUP($C2150,'MSCI Database'!$C:$R,10, FALSE)="","",VLOOKUP($C2150,'MSCI Database'!$C:$R,10, FALSE)),"")</f>
        <v>9521</v>
      </c>
      <c r="Y2150" s="229" t="str">
        <f>IFERROR(IF(VLOOKUP($C2150,'MSCI Database'!$C:$R,11, FALSE)="","",VLOOKUP($C2150,'MSCI Database'!$C:$R,11, FALSE)),"")</f>
        <v>2019</v>
      </c>
      <c r="Z2150" s="229" t="str">
        <f>IFERROR(IF(VLOOKUP($C2150,'MSCI Database'!$C:$R,12, FALSE)="","",VLOOKUP($C2150,'MSCI Database'!$C:$R,12, FALSE)),"")</f>
        <v>Reported</v>
      </c>
      <c r="AA2150" s="229" t="str">
        <f>IFERROR(IF(VLOOKUP($C2150,'MSCI Database'!$C:$R,13, FALSE)="","",VLOOKUP($C2150,'MSCI Database'!$C:$R,13, FALSE)),"")</f>
        <v>Robust governance practices compared to peers, but relatively limited workforce management programs</v>
      </c>
    </row>
    <row r="2151" spans="1:27" s="130" customFormat="1" ht="15" hidden="1" customHeight="1" outlineLevel="1">
      <c r="A2151" s="130" t="s">
        <v>6786</v>
      </c>
      <c r="B2151" s="130" t="s">
        <v>6787</v>
      </c>
      <c r="C2151" s="130" t="s">
        <v>6788</v>
      </c>
      <c r="D2151" s="130" t="s">
        <v>12128</v>
      </c>
      <c r="E2151" s="130" t="s">
        <v>12133</v>
      </c>
      <c r="F2151" s="215">
        <v>0.22692379798878559</v>
      </c>
      <c r="G2151" s="132" t="str">
        <f ca="1">IFERROR(_xll.BQL($A2151, "cur_mkt_cap(currency=EUR)")/1000000, " ")</f>
        <v xml:space="preserve"> </v>
      </c>
      <c r="M2151" s="308"/>
      <c r="N2151" s="215">
        <f t="shared" si="94"/>
        <v>2.4580572064074597E-3</v>
      </c>
      <c r="O2151" s="172" t="str">
        <f>IFERROR(IF(VLOOKUP($C2151,'MSCI Database'!$C:$R,2, FALSE)="","",VLOOKUP($C2151,'MSCI Database'!$C:$R,2, FALSE)),"")</f>
        <v>Health Care Equipment &amp; Supplies</v>
      </c>
      <c r="P2151" s="229" t="str">
        <f>IFERROR(IF(VLOOKUP($C2151,'MSCI Database'!$C:$R,3, FALSE)="","",VLOOKUP($C2151,'MSCI Database'!$C:$R,3, FALSE)),"")</f>
        <v>BB</v>
      </c>
      <c r="Q2151" s="229" t="str">
        <f>IFERROR(IF(VLOOKUP($C2151,'MSCI Database'!$C:$R,4, FALSE)="","",VLOOKUP($C2151,'MSCI Database'!$C:$R,4, FALSE)),"")</f>
        <v>0</v>
      </c>
      <c r="R2151" s="229">
        <f>IFERROR(IF(VLOOKUP($C2151,'MSCI Database'!$C:$R,5, FALSE)="","",VLOOKUP($C2151,'MSCI Database'!$C:$R,5, FALSE)),"")</f>
        <v>3.7</v>
      </c>
      <c r="S2151" s="229">
        <f>IFERROR(IF(VLOOKUP($C2151,'MSCI Database'!$C:$R,6, FALSE)="","",VLOOKUP($C2151,'MSCI Database'!$C:$R,6, FALSE)),"")</f>
        <v>7.7</v>
      </c>
      <c r="T2151" s="229">
        <f>IFERROR(IF(VLOOKUP($C2151,'MSCI Database'!$C:$R,7, FALSE)="","",VLOOKUP($C2151,'MSCI Database'!$C:$R,7, FALSE)),"")</f>
        <v>4.2</v>
      </c>
      <c r="U2151" s="229">
        <f>IFERROR(IF(VLOOKUP($C2151,'MSCI Database'!$C:$R,8, FALSE)="","",VLOOKUP($C2151,'MSCI Database'!$C:$R,8, FALSE)),"")</f>
        <v>3.8</v>
      </c>
      <c r="V2151" s="229">
        <f>IFERROR(IF(VLOOKUP($C2151,'MSCI Database'!$C:$R,9, FALSE)="","",VLOOKUP($C2151,'MSCI Database'!$C:$R,9, FALSE)),"")</f>
        <v>4.2</v>
      </c>
      <c r="W2151" s="215">
        <f t="shared" ca="1" si="95"/>
        <v>0</v>
      </c>
      <c r="X2151" s="276">
        <f>IFERROR(IF(VLOOKUP($C2151,'MSCI Database'!$C:$R,10, FALSE)="","",VLOOKUP($C2151,'MSCI Database'!$C:$R,10, FALSE)),"")</f>
        <v>335245</v>
      </c>
      <c r="Y2151" s="229" t="str">
        <f>IFERROR(IF(VLOOKUP($C2151,'MSCI Database'!$C:$R,11, FALSE)="","",VLOOKUP($C2151,'MSCI Database'!$C:$R,11, FALSE)),"")</f>
        <v>2019</v>
      </c>
      <c r="Z2151" s="229" t="str">
        <f>IFERROR(IF(VLOOKUP($C2151,'MSCI Database'!$C:$R,12, FALSE)="","",VLOOKUP($C2151,'MSCI Database'!$C:$R,12, FALSE)),"")</f>
        <v>E.Segmt-Moderate</v>
      </c>
      <c r="AA2151" s="229" t="str">
        <f>IFERROR(IF(VLOOKUP($C2151,'MSCI Database'!$C:$R,13, FALSE)="","",VLOOKUP($C2151,'MSCI Database'!$C:$R,13, FALSE)),"")</f>
        <v>Relatively strong human capital management efforts; heightened product quality risks due to recalls</v>
      </c>
    </row>
    <row r="2152" spans="1:27" s="130" customFormat="1" ht="15" hidden="1" customHeight="1" outlineLevel="1">
      <c r="A2152" s="130" t="s">
        <v>2022</v>
      </c>
      <c r="B2152" s="130" t="s">
        <v>2023</v>
      </c>
      <c r="C2152" s="130" t="s">
        <v>2024</v>
      </c>
      <c r="D2152" s="130" t="s">
        <v>12127</v>
      </c>
      <c r="E2152" s="130" t="s">
        <v>18688</v>
      </c>
      <c r="F2152" s="215">
        <v>3.5592131331074091E-2</v>
      </c>
      <c r="G2152" s="132" t="str">
        <f ca="1">IFERROR(_xll.BQL($A2152, "cur_mkt_cap(currency=EUR)")/1000000, " ")</f>
        <v xml:space="preserve"> </v>
      </c>
      <c r="M2152" s="308"/>
      <c r="N2152" s="215">
        <f t="shared" si="94"/>
        <v>3.8553688808818092E-4</v>
      </c>
      <c r="O2152" s="172" t="str">
        <f>IFERROR(IF(VLOOKUP($C2152,'MSCI Database'!$C:$R,2, FALSE)="","",VLOOKUP($C2152,'MSCI Database'!$C:$R,2, FALSE)),"")</f>
        <v>Property &amp; Casualty Insurance</v>
      </c>
      <c r="P2152" s="229" t="str">
        <f>IFERROR(IF(VLOOKUP($C2152,'MSCI Database'!$C:$R,3, FALSE)="","",VLOOKUP($C2152,'MSCI Database'!$C:$R,3, FALSE)),"")</f>
        <v>AA</v>
      </c>
      <c r="Q2152" s="229" t="str">
        <f>IFERROR(IF(VLOOKUP($C2152,'MSCI Database'!$C:$R,4, FALSE)="","",VLOOKUP($C2152,'MSCI Database'!$C:$R,4, FALSE)),"")</f>
        <v>0</v>
      </c>
      <c r="R2152" s="229">
        <f>IFERROR(IF(VLOOKUP($C2152,'MSCI Database'!$C:$R,5, FALSE)="","",VLOOKUP($C2152,'MSCI Database'!$C:$R,5, FALSE)),"")</f>
        <v>8.5</v>
      </c>
      <c r="S2152" s="229">
        <f>IFERROR(IF(VLOOKUP($C2152,'MSCI Database'!$C:$R,6, FALSE)="","",VLOOKUP($C2152,'MSCI Database'!$C:$R,6, FALSE)),"")</f>
        <v>4.2</v>
      </c>
      <c r="T2152" s="229">
        <f>IFERROR(IF(VLOOKUP($C2152,'MSCI Database'!$C:$R,7, FALSE)="","",VLOOKUP($C2152,'MSCI Database'!$C:$R,7, FALSE)),"")</f>
        <v>5.4</v>
      </c>
      <c r="U2152" s="229">
        <f>IFERROR(IF(VLOOKUP($C2152,'MSCI Database'!$C:$R,8, FALSE)="","",VLOOKUP($C2152,'MSCI Database'!$C:$R,8, FALSE)),"")</f>
        <v>6.3</v>
      </c>
      <c r="V2152" s="229">
        <f>IFERROR(IF(VLOOKUP($C2152,'MSCI Database'!$C:$R,9, FALSE)="","",VLOOKUP($C2152,'MSCI Database'!$C:$R,9, FALSE)),"")</f>
        <v>5.4</v>
      </c>
      <c r="W2152" s="215">
        <f t="shared" ca="1" si="95"/>
        <v>0</v>
      </c>
      <c r="X2152" s="276">
        <f>IFERROR(IF(VLOOKUP($C2152,'MSCI Database'!$C:$R,10, FALSE)="","",VLOOKUP($C2152,'MSCI Database'!$C:$R,10, FALSE)),"")</f>
        <v>1956</v>
      </c>
      <c r="Y2152" s="229" t="str">
        <f>IFERROR(IF(VLOOKUP($C2152,'MSCI Database'!$C:$R,11, FALSE)="","",VLOOKUP($C2152,'MSCI Database'!$C:$R,11, FALSE)),"")</f>
        <v>2020</v>
      </c>
      <c r="Z2152" s="229" t="str">
        <f>IFERROR(IF(VLOOKUP($C2152,'MSCI Database'!$C:$R,12, FALSE)="","",VLOOKUP($C2152,'MSCI Database'!$C:$R,12, FALSE)),"")</f>
        <v>Reported</v>
      </c>
      <c r="AA2152" s="229" t="str">
        <f>IFERROR(IF(VLOOKUP($C2152,'MSCI Database'!$C:$R,13, FALSE)="","",VLOOKUP($C2152,'MSCI Database'!$C:$R,13, FALSE)),"")</f>
        <v>Strong ESG Integration into investment management process</v>
      </c>
    </row>
    <row r="2153" spans="1:27" s="130" customFormat="1" ht="15" hidden="1" customHeight="1" outlineLevel="1">
      <c r="A2153" s="130" t="s">
        <v>4936</v>
      </c>
      <c r="B2153" s="130" t="s">
        <v>4937</v>
      </c>
      <c r="C2153" s="130" t="s">
        <v>4938</v>
      </c>
      <c r="D2153" s="130" t="s">
        <v>18678</v>
      </c>
      <c r="E2153" s="130" t="s">
        <v>18689</v>
      </c>
      <c r="F2153" s="215">
        <v>7.8912913007047041E-3</v>
      </c>
      <c r="G2153" s="132" t="str">
        <f ca="1">IFERROR(_xll.BQL($A2153, "cur_mkt_cap(currency=EUR)")/1000000, " ")</f>
        <v xml:space="preserve"> </v>
      </c>
      <c r="M2153" s="308"/>
      <c r="N2153" s="215">
        <f t="shared" si="94"/>
        <v>8.5479115110334499E-5</v>
      </c>
      <c r="O2153" s="172" t="str">
        <f>IFERROR(IF(VLOOKUP($C2153,'MSCI Database'!$C:$R,2, FALSE)="","",VLOOKUP($C2153,'MSCI Database'!$C:$R,2, FALSE)),"")</f>
        <v>Semiconductors &amp; Semiconductor Equipment</v>
      </c>
      <c r="P2153" s="229" t="str">
        <f>IFERROR(IF(VLOOKUP($C2153,'MSCI Database'!$C:$R,3, FALSE)="","",VLOOKUP($C2153,'MSCI Database'!$C:$R,3, FALSE)),"")</f>
        <v>B</v>
      </c>
      <c r="Q2153" s="229" t="str">
        <f>IFERROR(IF(VLOOKUP($C2153,'MSCI Database'!$C:$R,4, FALSE)="","",VLOOKUP($C2153,'MSCI Database'!$C:$R,4, FALSE)),"")</f>
        <v/>
      </c>
      <c r="R2153" s="229">
        <f>IFERROR(IF(VLOOKUP($C2153,'MSCI Database'!$C:$R,5, FALSE)="","",VLOOKUP($C2153,'MSCI Database'!$C:$R,5, FALSE)),"")</f>
        <v>1.6</v>
      </c>
      <c r="S2153" s="229">
        <f>IFERROR(IF(VLOOKUP($C2153,'MSCI Database'!$C:$R,6, FALSE)="","",VLOOKUP($C2153,'MSCI Database'!$C:$R,6, FALSE)),"")</f>
        <v>5</v>
      </c>
      <c r="T2153" s="229">
        <f>IFERROR(IF(VLOOKUP($C2153,'MSCI Database'!$C:$R,7, FALSE)="","",VLOOKUP($C2153,'MSCI Database'!$C:$R,7, FALSE)),"")</f>
        <v>2.8</v>
      </c>
      <c r="U2153" s="229">
        <f>IFERROR(IF(VLOOKUP($C2153,'MSCI Database'!$C:$R,8, FALSE)="","",VLOOKUP($C2153,'MSCI Database'!$C:$R,8, FALSE)),"")</f>
        <v>4.2</v>
      </c>
      <c r="V2153" s="229">
        <f>IFERROR(IF(VLOOKUP($C2153,'MSCI Database'!$C:$R,9, FALSE)="","",VLOOKUP($C2153,'MSCI Database'!$C:$R,9, FALSE)),"")</f>
        <v>3.8</v>
      </c>
      <c r="W2153" s="215">
        <f t="shared" ca="1" si="95"/>
        <v>0</v>
      </c>
      <c r="X2153" s="276">
        <f>IFERROR(IF(VLOOKUP($C2153,'MSCI Database'!$C:$R,10, FALSE)="","",VLOOKUP($C2153,'MSCI Database'!$C:$R,10, FALSE)),"")</f>
        <v>70862</v>
      </c>
      <c r="Y2153" s="229" t="str">
        <f>IFERROR(IF(VLOOKUP($C2153,'MSCI Database'!$C:$R,11, FALSE)="","",VLOOKUP($C2153,'MSCI Database'!$C:$R,11, FALSE)),"")</f>
        <v>2019</v>
      </c>
      <c r="Z2153" s="229" t="str">
        <f>IFERROR(IF(VLOOKUP($C2153,'MSCI Database'!$C:$R,12, FALSE)="","",VLOOKUP($C2153,'MSCI Database'!$C:$R,12, FALSE)),"")</f>
        <v>E.Segmt-Low</v>
      </c>
      <c r="AA2153" s="229" t="str">
        <f>IFERROR(IF(VLOOKUP($C2153,'MSCI Database'!$C:$R,13, FALSE)="","",VLOOKUP($C2153,'MSCI Database'!$C:$R,13, FALSE)),"")</f>
        <v>Well positioned to capture clean tech opportunities but lags peers in talent retention strategy</v>
      </c>
    </row>
    <row r="2154" spans="1:27" s="130" customFormat="1" ht="15" hidden="1" customHeight="1" outlineLevel="1">
      <c r="A2154" s="130" t="s">
        <v>6500</v>
      </c>
      <c r="B2154" s="130" t="s">
        <v>6501</v>
      </c>
      <c r="C2154" s="130" t="s">
        <v>6502</v>
      </c>
      <c r="D2154" s="130" t="s">
        <v>12128</v>
      </c>
      <c r="E2154" s="130" t="s">
        <v>18673</v>
      </c>
      <c r="F2154" s="215">
        <v>0.22202305462173161</v>
      </c>
      <c r="G2154" s="132" t="str">
        <f ca="1">IFERROR(_xll.BQL($A2154, "cur_mkt_cap(currency=EUR)")/1000000, " ")</f>
        <v xml:space="preserve"> </v>
      </c>
      <c r="M2154" s="308"/>
      <c r="N2154" s="215">
        <f t="shared" si="94"/>
        <v>2.4049719519876659E-3</v>
      </c>
      <c r="O2154" s="172" t="str">
        <f>IFERROR(IF(VLOOKUP($C2154,'MSCI Database'!$C:$R,2, FALSE)="","",VLOOKUP($C2154,'MSCI Database'!$C:$R,2, FALSE)),"")</f>
        <v>Aerospace &amp; Defense</v>
      </c>
      <c r="P2154" s="229" t="str">
        <f>IFERROR(IF(VLOOKUP($C2154,'MSCI Database'!$C:$R,3, FALSE)="","",VLOOKUP($C2154,'MSCI Database'!$C:$R,3, FALSE)),"")</f>
        <v>BB</v>
      </c>
      <c r="Q2154" s="229" t="str">
        <f>IFERROR(IF(VLOOKUP($C2154,'MSCI Database'!$C:$R,4, FALSE)="","",VLOOKUP($C2154,'MSCI Database'!$C:$R,4, FALSE)),"")</f>
        <v>0</v>
      </c>
      <c r="R2154" s="229">
        <f>IFERROR(IF(VLOOKUP($C2154,'MSCI Database'!$C:$R,5, FALSE)="","",VLOOKUP($C2154,'MSCI Database'!$C:$R,5, FALSE)),"")</f>
        <v>3.3</v>
      </c>
      <c r="S2154" s="229">
        <f>IFERROR(IF(VLOOKUP($C2154,'MSCI Database'!$C:$R,6, FALSE)="","",VLOOKUP($C2154,'MSCI Database'!$C:$R,6, FALSE)),"")</f>
        <v>4.9000000000000004</v>
      </c>
      <c r="T2154" s="229">
        <f>IFERROR(IF(VLOOKUP($C2154,'MSCI Database'!$C:$R,7, FALSE)="","",VLOOKUP($C2154,'MSCI Database'!$C:$R,7, FALSE)),"")</f>
        <v>2.5</v>
      </c>
      <c r="U2154" s="229">
        <f>IFERROR(IF(VLOOKUP($C2154,'MSCI Database'!$C:$R,8, FALSE)="","",VLOOKUP($C2154,'MSCI Database'!$C:$R,8, FALSE)),"")</f>
        <v>4.0999999999999996</v>
      </c>
      <c r="V2154" s="229">
        <f>IFERROR(IF(VLOOKUP($C2154,'MSCI Database'!$C:$R,9, FALSE)="","",VLOOKUP($C2154,'MSCI Database'!$C:$R,9, FALSE)),"")</f>
        <v>3.6</v>
      </c>
      <c r="W2154" s="215">
        <f t="shared" ca="1" si="95"/>
        <v>0</v>
      </c>
      <c r="X2154" s="276">
        <f>IFERROR(IF(VLOOKUP($C2154,'MSCI Database'!$C:$R,10, FALSE)="","",VLOOKUP($C2154,'MSCI Database'!$C:$R,10, FALSE)),"")</f>
        <v>1484000</v>
      </c>
      <c r="Y2154" s="229" t="str">
        <f>IFERROR(IF(VLOOKUP($C2154,'MSCI Database'!$C:$R,11, FALSE)="","",VLOOKUP($C2154,'MSCI Database'!$C:$R,11, FALSE)),"")</f>
        <v>2019</v>
      </c>
      <c r="Z2154" s="229" t="str">
        <f>IFERROR(IF(VLOOKUP($C2154,'MSCI Database'!$C:$R,12, FALSE)="","",VLOOKUP($C2154,'MSCI Database'!$C:$R,12, FALSE)),"")</f>
        <v>Reported</v>
      </c>
      <c r="AA2154" s="229" t="str">
        <f>IFERROR(IF(VLOOKUP($C2154,'MSCI Database'!$C:$R,13, FALSE)="","",VLOOKUP($C2154,'MSCI Database'!$C:$R,13, FALSE)),"")</f>
        <v>737 Max probe concludes, yet COVID-19 slowdown poses restructuring risks</v>
      </c>
    </row>
    <row r="2155" spans="1:27" s="130" customFormat="1" ht="15" hidden="1" customHeight="1" outlineLevel="1">
      <c r="A2155" s="130" t="s">
        <v>2744</v>
      </c>
      <c r="B2155" s="130" t="s">
        <v>2745</v>
      </c>
      <c r="C2155" s="130" t="s">
        <v>2746</v>
      </c>
      <c r="D2155" s="130" t="s">
        <v>18675</v>
      </c>
      <c r="E2155" s="130" t="s">
        <v>18704</v>
      </c>
      <c r="F2155" s="215">
        <v>2.833963567743147E-2</v>
      </c>
      <c r="G2155" s="132" t="str">
        <f ca="1">IFERROR(_xll.BQL($A2155, "cur_mkt_cap(currency=EUR)")/1000000, " ")</f>
        <v xml:space="preserve"> </v>
      </c>
      <c r="M2155" s="308"/>
      <c r="N2155" s="215">
        <f t="shared" si="94"/>
        <v>3.0697725986110523E-4</v>
      </c>
      <c r="O2155" s="172" t="str">
        <f>IFERROR(IF(VLOOKUP($C2155,'MSCI Database'!$C:$R,2, FALSE)="","",VLOOKUP($C2155,'MSCI Database'!$C:$R,2, FALSE)),"")</f>
        <v>Real Estate Development &amp; Diversified Activities</v>
      </c>
      <c r="P2155" s="229" t="str">
        <f>IFERROR(IF(VLOOKUP($C2155,'MSCI Database'!$C:$R,3, FALSE)="","",VLOOKUP($C2155,'MSCI Database'!$C:$R,3, FALSE)),"")</f>
        <v>BB</v>
      </c>
      <c r="Q2155" s="229" t="str">
        <f>IFERROR(IF(VLOOKUP($C2155,'MSCI Database'!$C:$R,4, FALSE)="","",VLOOKUP($C2155,'MSCI Database'!$C:$R,4, FALSE)),"")</f>
        <v>0</v>
      </c>
      <c r="R2155" s="229">
        <f>IFERROR(IF(VLOOKUP($C2155,'MSCI Database'!$C:$R,5, FALSE)="","",VLOOKUP($C2155,'MSCI Database'!$C:$R,5, FALSE)),"")</f>
        <v>4.0999999999999996</v>
      </c>
      <c r="S2155" s="229">
        <f>IFERROR(IF(VLOOKUP($C2155,'MSCI Database'!$C:$R,6, FALSE)="","",VLOOKUP($C2155,'MSCI Database'!$C:$R,6, FALSE)),"")</f>
        <v>5.2</v>
      </c>
      <c r="T2155" s="229">
        <f>IFERROR(IF(VLOOKUP($C2155,'MSCI Database'!$C:$R,7, FALSE)="","",VLOOKUP($C2155,'MSCI Database'!$C:$R,7, FALSE)),"")</f>
        <v>3.8</v>
      </c>
      <c r="U2155" s="229">
        <f>IFERROR(IF(VLOOKUP($C2155,'MSCI Database'!$C:$R,8, FALSE)="","",VLOOKUP($C2155,'MSCI Database'!$C:$R,8, FALSE)),"")</f>
        <v>3.1</v>
      </c>
      <c r="V2155" s="229">
        <f>IFERROR(IF(VLOOKUP($C2155,'MSCI Database'!$C:$R,9, FALSE)="","",VLOOKUP($C2155,'MSCI Database'!$C:$R,9, FALSE)),"")</f>
        <v>3.9</v>
      </c>
      <c r="W2155" s="215">
        <f t="shared" ca="1" si="95"/>
        <v>0</v>
      </c>
      <c r="X2155" s="276">
        <f>IFERROR(IF(VLOOKUP($C2155,'MSCI Database'!$C:$R,10, FALSE)="","",VLOOKUP($C2155,'MSCI Database'!$C:$R,10, FALSE)),"")</f>
        <v>616569</v>
      </c>
      <c r="Y2155" s="229" t="str">
        <f>IFERROR(IF(VLOOKUP($C2155,'MSCI Database'!$C:$R,11, FALSE)="","",VLOOKUP($C2155,'MSCI Database'!$C:$R,11, FALSE)),"")</f>
        <v>2019</v>
      </c>
      <c r="Z2155" s="229" t="str">
        <f>IFERROR(IF(VLOOKUP($C2155,'MSCI Database'!$C:$R,12, FALSE)="","",VLOOKUP($C2155,'MSCI Database'!$C:$R,12, FALSE)),"")</f>
        <v>Reported</v>
      </c>
      <c r="AA2155" s="229" t="str">
        <f>IFERROR(IF(VLOOKUP($C2155,'MSCI Database'!$C:$R,13, FALSE)="","",VLOOKUP($C2155,'MSCI Database'!$C:$R,13, FALSE)),"")</f>
        <v>Group-wide approach towards sustainability, but governance practices lag those of peers</v>
      </c>
    </row>
    <row r="2156" spans="1:27" s="130" customFormat="1" ht="15" hidden="1" customHeight="1" outlineLevel="1">
      <c r="A2156" s="130" t="s">
        <v>7803</v>
      </c>
      <c r="B2156" s="130" t="s">
        <v>7804</v>
      </c>
      <c r="C2156" s="130" t="s">
        <v>7805</v>
      </c>
      <c r="D2156" s="130" t="s">
        <v>12128</v>
      </c>
      <c r="E2156" s="130" t="s">
        <v>18674</v>
      </c>
      <c r="F2156" s="215">
        <v>0.21992111927064911</v>
      </c>
      <c r="G2156" s="132" t="str">
        <f ca="1">IFERROR(_xll.BQL($A2156, "cur_mkt_cap(currency=EUR)")/1000000, " ")</f>
        <v xml:space="preserve"> </v>
      </c>
      <c r="M2156" s="308"/>
      <c r="N2156" s="215">
        <f t="shared" si="94"/>
        <v>2.3822036157315177E-3</v>
      </c>
      <c r="O2156" s="172" t="str">
        <f>IFERROR(IF(VLOOKUP($C2156,'MSCI Database'!$C:$R,2, FALSE)="","",VLOOKUP($C2156,'MSCI Database'!$C:$R,2, FALSE)),"")</f>
        <v>Tobacco</v>
      </c>
      <c r="P2156" s="229" t="str">
        <f>IFERROR(IF(VLOOKUP($C2156,'MSCI Database'!$C:$R,3, FALSE)="","",VLOOKUP($C2156,'MSCI Database'!$C:$R,3, FALSE)),"")</f>
        <v>BBB</v>
      </c>
      <c r="Q2156" s="229" t="str">
        <f>IFERROR(IF(VLOOKUP($C2156,'MSCI Database'!$C:$R,4, FALSE)="","",VLOOKUP($C2156,'MSCI Database'!$C:$R,4, FALSE)),"")</f>
        <v>0</v>
      </c>
      <c r="R2156" s="229">
        <f>IFERROR(IF(VLOOKUP($C2156,'MSCI Database'!$C:$R,5, FALSE)="","",VLOOKUP($C2156,'MSCI Database'!$C:$R,5, FALSE)),"")</f>
        <v>4.3</v>
      </c>
      <c r="S2156" s="229">
        <f>IFERROR(IF(VLOOKUP($C2156,'MSCI Database'!$C:$R,6, FALSE)="","",VLOOKUP($C2156,'MSCI Database'!$C:$R,6, FALSE)),"")</f>
        <v>3</v>
      </c>
      <c r="T2156" s="229">
        <f>IFERROR(IF(VLOOKUP($C2156,'MSCI Database'!$C:$R,7, FALSE)="","",VLOOKUP($C2156,'MSCI Database'!$C:$R,7, FALSE)),"")</f>
        <v>3.1</v>
      </c>
      <c r="U2156" s="229">
        <f>IFERROR(IF(VLOOKUP($C2156,'MSCI Database'!$C:$R,8, FALSE)="","",VLOOKUP($C2156,'MSCI Database'!$C:$R,8, FALSE)),"")</f>
        <v>4.4000000000000004</v>
      </c>
      <c r="V2156" s="229">
        <f>IFERROR(IF(VLOOKUP($C2156,'MSCI Database'!$C:$R,9, FALSE)="","",VLOOKUP($C2156,'MSCI Database'!$C:$R,9, FALSE)),"")</f>
        <v>3.6</v>
      </c>
      <c r="W2156" s="215">
        <f t="shared" ca="1" si="95"/>
        <v>0</v>
      </c>
      <c r="X2156" s="276">
        <f>IFERROR(IF(VLOOKUP($C2156,'MSCI Database'!$C:$R,10, FALSE)="","",VLOOKUP($C2156,'MSCI Database'!$C:$R,10, FALSE)),"")</f>
        <v>555882</v>
      </c>
      <c r="Y2156" s="229" t="str">
        <f>IFERROR(IF(VLOOKUP($C2156,'MSCI Database'!$C:$R,11, FALSE)="","",VLOOKUP($C2156,'MSCI Database'!$C:$R,11, FALSE)),"")</f>
        <v>2019</v>
      </c>
      <c r="Z2156" s="229" t="str">
        <f>IFERROR(IF(VLOOKUP($C2156,'MSCI Database'!$C:$R,12, FALSE)="","",VLOOKUP($C2156,'MSCI Database'!$C:$R,12, FALSE)),"")</f>
        <v>Reported</v>
      </c>
      <c r="AA2156" s="229" t="str">
        <f>IFERROR(IF(VLOOKUP($C2156,'MSCI Database'!$C:$R,13, FALSE)="","",VLOOKUP($C2156,'MSCI Database'!$C:$R,13, FALSE)),"")</f>
        <v>Governance performance subdued by multiple business ethics controversies</v>
      </c>
    </row>
    <row r="2157" spans="1:27" s="130" customFormat="1" ht="15" hidden="1" customHeight="1" outlineLevel="1">
      <c r="A2157" s="130" t="s">
        <v>6026</v>
      </c>
      <c r="B2157" s="130" t="s">
        <v>6027</v>
      </c>
      <c r="C2157" s="130" t="s">
        <v>6028</v>
      </c>
      <c r="D2157" s="130" t="s">
        <v>12137</v>
      </c>
      <c r="E2157" s="130" t="s">
        <v>18689</v>
      </c>
      <c r="F2157" s="215">
        <v>7.6997632026984614E-3</v>
      </c>
      <c r="G2157" s="132" t="str">
        <f ca="1">IFERROR(_xll.BQL($A2157, "cur_mkt_cap(currency=EUR)")/1000000, " ")</f>
        <v xml:space="preserve"> </v>
      </c>
      <c r="M2157" s="308"/>
      <c r="N2157" s="215">
        <f t="shared" si="94"/>
        <v>8.3404467031524243E-5</v>
      </c>
      <c r="O2157" s="172" t="str">
        <f>IFERROR(IF(VLOOKUP($C2157,'MSCI Database'!$C:$R,2, FALSE)="","",VLOOKUP($C2157,'MSCI Database'!$C:$R,2, FALSE)),"")</f>
        <v>Technology Hardware, Storage &amp; Peripherals</v>
      </c>
      <c r="P2157" s="229" t="str">
        <f>IFERROR(IF(VLOOKUP($C2157,'MSCI Database'!$C:$R,3, FALSE)="","",VLOOKUP($C2157,'MSCI Database'!$C:$R,3, FALSE)),"")</f>
        <v>BBB</v>
      </c>
      <c r="Q2157" s="229" t="str">
        <f>IFERROR(IF(VLOOKUP($C2157,'MSCI Database'!$C:$R,4, FALSE)="","",VLOOKUP($C2157,'MSCI Database'!$C:$R,4, FALSE)),"")</f>
        <v>0</v>
      </c>
      <c r="R2157" s="229">
        <f>IFERROR(IF(VLOOKUP($C2157,'MSCI Database'!$C:$R,5, FALSE)="","",VLOOKUP($C2157,'MSCI Database'!$C:$R,5, FALSE)),"")</f>
        <v>5.2</v>
      </c>
      <c r="S2157" s="229">
        <f>IFERROR(IF(VLOOKUP($C2157,'MSCI Database'!$C:$R,6, FALSE)="","",VLOOKUP($C2157,'MSCI Database'!$C:$R,6, FALSE)),"")</f>
        <v>3</v>
      </c>
      <c r="T2157" s="229">
        <f>IFERROR(IF(VLOOKUP($C2157,'MSCI Database'!$C:$R,7, FALSE)="","",VLOOKUP($C2157,'MSCI Database'!$C:$R,7, FALSE)),"")</f>
        <v>4.5</v>
      </c>
      <c r="U2157" s="229">
        <f>IFERROR(IF(VLOOKUP($C2157,'MSCI Database'!$C:$R,8, FALSE)="","",VLOOKUP($C2157,'MSCI Database'!$C:$R,8, FALSE)),"")</f>
        <v>5.3</v>
      </c>
      <c r="V2157" s="229">
        <f>IFERROR(IF(VLOOKUP($C2157,'MSCI Database'!$C:$R,9, FALSE)="","",VLOOKUP($C2157,'MSCI Database'!$C:$R,9, FALSE)),"")</f>
        <v>4.5999999999999996</v>
      </c>
      <c r="W2157" s="215">
        <f t="shared" ca="1" si="95"/>
        <v>0</v>
      </c>
      <c r="X2157" s="276">
        <f>IFERROR(IF(VLOOKUP($C2157,'MSCI Database'!$C:$R,10, FALSE)="","",VLOOKUP($C2157,'MSCI Database'!$C:$R,10, FALSE)),"")</f>
        <v>20691</v>
      </c>
      <c r="Y2157" s="229" t="str">
        <f>IFERROR(IF(VLOOKUP($C2157,'MSCI Database'!$C:$R,11, FALSE)="","",VLOOKUP($C2157,'MSCI Database'!$C:$R,11, FALSE)),"")</f>
        <v>2019</v>
      </c>
      <c r="Z2157" s="229" t="str">
        <f>IFERROR(IF(VLOOKUP($C2157,'MSCI Database'!$C:$R,12, FALSE)="","",VLOOKUP($C2157,'MSCI Database'!$C:$R,12, FALSE)),"")</f>
        <v>E.Segmt-Moderate</v>
      </c>
      <c r="AA2157" s="229" t="str">
        <f>IFERROR(IF(VLOOKUP($C2157,'MSCI Database'!$C:$R,13, FALSE)="","",VLOOKUP($C2157,'MSCI Database'!$C:$R,13, FALSE)),"")</f>
        <v>Board independence could enable effective oversight of management</v>
      </c>
    </row>
    <row r="2158" spans="1:27" s="130" customFormat="1" ht="15" hidden="1" customHeight="1" outlineLevel="1">
      <c r="A2158" s="130" t="s">
        <v>5997</v>
      </c>
      <c r="B2158" s="130" t="s">
        <v>5998</v>
      </c>
      <c r="C2158" s="130" t="s">
        <v>5999</v>
      </c>
      <c r="D2158" s="130" t="s">
        <v>12137</v>
      </c>
      <c r="E2158" s="130" t="s">
        <v>18682</v>
      </c>
      <c r="F2158" s="215">
        <v>7.6808559537575281E-3</v>
      </c>
      <c r="G2158" s="132" t="str">
        <f ca="1">IFERROR(_xll.BQL($A2158, "cur_mkt_cap(currency=EUR)")/1000000, " ")</f>
        <v xml:space="preserve"> </v>
      </c>
      <c r="M2158" s="308"/>
      <c r="N2158" s="215">
        <f t="shared" si="94"/>
        <v>8.3199662159031776E-5</v>
      </c>
      <c r="O2158" s="172" t="str">
        <f>IFERROR(IF(VLOOKUP($C2158,'MSCI Database'!$C:$R,2, FALSE)="","",VLOOKUP($C2158,'MSCI Database'!$C:$R,2, FALSE)),"")</f>
        <v>Retail - Consumer Discretionary</v>
      </c>
      <c r="P2158" s="229" t="str">
        <f>IFERROR(IF(VLOOKUP($C2158,'MSCI Database'!$C:$R,3, FALSE)="","",VLOOKUP($C2158,'MSCI Database'!$C:$R,3, FALSE)),"")</f>
        <v>A</v>
      </c>
      <c r="Q2158" s="229" t="str">
        <f>IFERROR(IF(VLOOKUP($C2158,'MSCI Database'!$C:$R,4, FALSE)="","",VLOOKUP($C2158,'MSCI Database'!$C:$R,4, FALSE)),"")</f>
        <v>0</v>
      </c>
      <c r="R2158" s="229">
        <f>IFERROR(IF(VLOOKUP($C2158,'MSCI Database'!$C:$R,5, FALSE)="","",VLOOKUP($C2158,'MSCI Database'!$C:$R,5, FALSE)),"")</f>
        <v>6.8</v>
      </c>
      <c r="S2158" s="229">
        <f>IFERROR(IF(VLOOKUP($C2158,'MSCI Database'!$C:$R,6, FALSE)="","",VLOOKUP($C2158,'MSCI Database'!$C:$R,6, FALSE)),"")</f>
        <v>4.0999999999999996</v>
      </c>
      <c r="T2158" s="229">
        <f>IFERROR(IF(VLOOKUP($C2158,'MSCI Database'!$C:$R,7, FALSE)="","",VLOOKUP($C2158,'MSCI Database'!$C:$R,7, FALSE)),"")</f>
        <v>6.9</v>
      </c>
      <c r="U2158" s="229">
        <f>IFERROR(IF(VLOOKUP($C2158,'MSCI Database'!$C:$R,8, FALSE)="","",VLOOKUP($C2158,'MSCI Database'!$C:$R,8, FALSE)),"")</f>
        <v>3.6</v>
      </c>
      <c r="V2158" s="229">
        <f>IFERROR(IF(VLOOKUP($C2158,'MSCI Database'!$C:$R,9, FALSE)="","",VLOOKUP($C2158,'MSCI Database'!$C:$R,9, FALSE)),"")</f>
        <v>5</v>
      </c>
      <c r="W2158" s="215">
        <f t="shared" ca="1" si="95"/>
        <v>0</v>
      </c>
      <c r="X2158" s="276">
        <f>IFERROR(IF(VLOOKUP($C2158,'MSCI Database'!$C:$R,10, FALSE)="","",VLOOKUP($C2158,'MSCI Database'!$C:$R,10, FALSE)),"")</f>
        <v>107828</v>
      </c>
      <c r="Y2158" s="229" t="str">
        <f>IFERROR(IF(VLOOKUP($C2158,'MSCI Database'!$C:$R,11, FALSE)="","",VLOOKUP($C2158,'MSCI Database'!$C:$R,11, FALSE)),"")</f>
        <v>2019</v>
      </c>
      <c r="Z2158" s="229" t="str">
        <f>IFERROR(IF(VLOOKUP($C2158,'MSCI Database'!$C:$R,12, FALSE)="","",VLOOKUP($C2158,'MSCI Database'!$C:$R,12, FALSE)),"")</f>
        <v>E.Segmt-Moderate</v>
      </c>
      <c r="AA2158" s="229" t="str">
        <f>IFERROR(IF(VLOOKUP($C2158,'MSCI Database'!$C:$R,13, FALSE)="","",VLOOKUP($C2158,'MSCI Database'!$C:$R,13, FALSE)),"")</f>
        <v>Strong data protection measures, but lags peers in corporate governance practices</v>
      </c>
    </row>
    <row r="2159" spans="1:27" s="130" customFormat="1" ht="15" hidden="1" customHeight="1" outlineLevel="1">
      <c r="A2159" s="130" t="s">
        <v>5778</v>
      </c>
      <c r="B2159" s="130" t="s">
        <v>5779</v>
      </c>
      <c r="C2159" s="130" t="s">
        <v>5780</v>
      </c>
      <c r="D2159" s="130" t="s">
        <v>18677</v>
      </c>
      <c r="E2159" s="130" t="s">
        <v>18688</v>
      </c>
      <c r="F2159" s="215">
        <v>2.4804710715897078E-2</v>
      </c>
      <c r="G2159" s="132" t="str">
        <f ca="1">IFERROR(_xll.BQL($A2159, "cur_mkt_cap(currency=EUR)")/1000000, " ")</f>
        <v xml:space="preserve"> </v>
      </c>
      <c r="M2159" s="308"/>
      <c r="N2159" s="215">
        <f t="shared" si="94"/>
        <v>2.6868666252041274E-4</v>
      </c>
      <c r="O2159" s="172" t="str">
        <f>IFERROR(IF(VLOOKUP($C2159,'MSCI Database'!$C:$R,2, FALSE)="","",VLOOKUP($C2159,'MSCI Database'!$C:$R,2, FALSE)),"")</f>
        <v>Banks</v>
      </c>
      <c r="P2159" s="229" t="str">
        <f>IFERROR(IF(VLOOKUP($C2159,'MSCI Database'!$C:$R,3, FALSE)="","",VLOOKUP($C2159,'MSCI Database'!$C:$R,3, FALSE)),"")</f>
        <v>AA</v>
      </c>
      <c r="Q2159" s="229" t="str">
        <f>IFERROR(IF(VLOOKUP($C2159,'MSCI Database'!$C:$R,4, FALSE)="","",VLOOKUP($C2159,'MSCI Database'!$C:$R,4, FALSE)),"")</f>
        <v>0</v>
      </c>
      <c r="R2159" s="229">
        <f>IFERROR(IF(VLOOKUP($C2159,'MSCI Database'!$C:$R,5, FALSE)="","",VLOOKUP($C2159,'MSCI Database'!$C:$R,5, FALSE)),"")</f>
        <v>7.9</v>
      </c>
      <c r="S2159" s="229">
        <f>IFERROR(IF(VLOOKUP($C2159,'MSCI Database'!$C:$R,6, FALSE)="","",VLOOKUP($C2159,'MSCI Database'!$C:$R,6, FALSE)),"")</f>
        <v>10</v>
      </c>
      <c r="T2159" s="229">
        <f>IFERROR(IF(VLOOKUP($C2159,'MSCI Database'!$C:$R,7, FALSE)="","",VLOOKUP($C2159,'MSCI Database'!$C:$R,7, FALSE)),"")</f>
        <v>5.5</v>
      </c>
      <c r="U2159" s="229">
        <f>IFERROR(IF(VLOOKUP($C2159,'MSCI Database'!$C:$R,8, FALSE)="","",VLOOKUP($C2159,'MSCI Database'!$C:$R,8, FALSE)),"")</f>
        <v>6.5</v>
      </c>
      <c r="V2159" s="229">
        <f>IFERROR(IF(VLOOKUP($C2159,'MSCI Database'!$C:$R,9, FALSE)="","",VLOOKUP($C2159,'MSCI Database'!$C:$R,9, FALSE)),"")</f>
        <v>6.4</v>
      </c>
      <c r="W2159" s="215">
        <f t="shared" ca="1" si="95"/>
        <v>0</v>
      </c>
      <c r="X2159" s="276">
        <f>IFERROR(IF(VLOOKUP($C2159,'MSCI Database'!$C:$R,10, FALSE)="","",VLOOKUP($C2159,'MSCI Database'!$C:$R,10, FALSE)),"")</f>
        <v>7327</v>
      </c>
      <c r="Y2159" s="229" t="str">
        <f>IFERROR(IF(VLOOKUP($C2159,'MSCI Database'!$C:$R,11, FALSE)="","",VLOOKUP($C2159,'MSCI Database'!$C:$R,11, FALSE)),"")</f>
        <v>2020</v>
      </c>
      <c r="Z2159" s="229" t="str">
        <f>IFERROR(IF(VLOOKUP($C2159,'MSCI Database'!$C:$R,12, FALSE)="","",VLOOKUP($C2159,'MSCI Database'!$C:$R,12, FALSE)),"")</f>
        <v>Reported</v>
      </c>
      <c r="AA2159" s="229" t="str">
        <f>IFERROR(IF(VLOOKUP($C2159,'MSCI Database'!$C:$R,13, FALSE)="","",VLOOKUP($C2159,'MSCI Database'!$C:$R,13, FALSE)),"")</f>
        <v>Nordic leader in ESG integration and green mortgage lending</v>
      </c>
    </row>
    <row r="2160" spans="1:27" s="130" customFormat="1" ht="15" hidden="1" customHeight="1" outlineLevel="1">
      <c r="A2160" s="130" t="s">
        <v>5738</v>
      </c>
      <c r="B2160" s="130" t="s">
        <v>5739</v>
      </c>
      <c r="C2160" s="130" t="s">
        <v>5740</v>
      </c>
      <c r="D2160" s="130" t="s">
        <v>18677</v>
      </c>
      <c r="E2160" s="130" t="s">
        <v>18688</v>
      </c>
      <c r="F2160" s="215">
        <v>2.4305873980423581E-2</v>
      </c>
      <c r="G2160" s="132" t="str">
        <f ca="1">IFERROR(_xll.BQL($A2160, "cur_mkt_cap(currency=EUR)")/1000000, " ")</f>
        <v xml:space="preserve"> </v>
      </c>
      <c r="M2160" s="308"/>
      <c r="N2160" s="215">
        <f t="shared" si="94"/>
        <v>2.6328322205573307E-4</v>
      </c>
      <c r="O2160" s="172" t="str">
        <f>IFERROR(IF(VLOOKUP($C2160,'MSCI Database'!$C:$R,2, FALSE)="","",VLOOKUP($C2160,'MSCI Database'!$C:$R,2, FALSE)),"")</f>
        <v>Banks</v>
      </c>
      <c r="P2160" s="229" t="str">
        <f>IFERROR(IF(VLOOKUP($C2160,'MSCI Database'!$C:$R,3, FALSE)="","",VLOOKUP($C2160,'MSCI Database'!$C:$R,3, FALSE)),"")</f>
        <v>AA</v>
      </c>
      <c r="Q2160" s="229" t="str">
        <f>IFERROR(IF(VLOOKUP($C2160,'MSCI Database'!$C:$R,4, FALSE)="","",VLOOKUP($C2160,'MSCI Database'!$C:$R,4, FALSE)),"")</f>
        <v>1</v>
      </c>
      <c r="R2160" s="229">
        <f>IFERROR(IF(VLOOKUP($C2160,'MSCI Database'!$C:$R,5, FALSE)="","",VLOOKUP($C2160,'MSCI Database'!$C:$R,5, FALSE)),"")</f>
        <v>7.9</v>
      </c>
      <c r="S2160" s="229">
        <f>IFERROR(IF(VLOOKUP($C2160,'MSCI Database'!$C:$R,6, FALSE)="","",VLOOKUP($C2160,'MSCI Database'!$C:$R,6, FALSE)),"")</f>
        <v>7.7</v>
      </c>
      <c r="T2160" s="229">
        <f>IFERROR(IF(VLOOKUP($C2160,'MSCI Database'!$C:$R,7, FALSE)="","",VLOOKUP($C2160,'MSCI Database'!$C:$R,7, FALSE)),"")</f>
        <v>4.7</v>
      </c>
      <c r="U2160" s="229">
        <f>IFERROR(IF(VLOOKUP($C2160,'MSCI Database'!$C:$R,8, FALSE)="","",VLOOKUP($C2160,'MSCI Database'!$C:$R,8, FALSE)),"")</f>
        <v>6.5</v>
      </c>
      <c r="V2160" s="229">
        <f>IFERROR(IF(VLOOKUP($C2160,'MSCI Database'!$C:$R,9, FALSE)="","",VLOOKUP($C2160,'MSCI Database'!$C:$R,9, FALSE)),"")</f>
        <v>5.7</v>
      </c>
      <c r="W2160" s="215">
        <f t="shared" ca="1" si="95"/>
        <v>0</v>
      </c>
      <c r="X2160" s="276">
        <f>IFERROR(IF(VLOOKUP($C2160,'MSCI Database'!$C:$R,10, FALSE)="","",VLOOKUP($C2160,'MSCI Database'!$C:$R,10, FALSE)),"")</f>
        <v>5963</v>
      </c>
      <c r="Y2160" s="229" t="str">
        <f>IFERROR(IF(VLOOKUP($C2160,'MSCI Database'!$C:$R,11, FALSE)="","",VLOOKUP($C2160,'MSCI Database'!$C:$R,11, FALSE)),"")</f>
        <v>2020</v>
      </c>
      <c r="Z2160" s="229" t="str">
        <f>IFERROR(IF(VLOOKUP($C2160,'MSCI Database'!$C:$R,12, FALSE)="","",VLOOKUP($C2160,'MSCI Database'!$C:$R,12, FALSE)),"")</f>
        <v>Reported</v>
      </c>
      <c r="AA2160" s="229" t="str">
        <f>IFERROR(IF(VLOOKUP($C2160,'MSCI Database'!$C:$R,13, FALSE)="","",VLOOKUP($C2160,'MSCI Database'!$C:$R,13, FALSE)),"")</f>
        <v>Initiatives in data handling practices and reaching underserved markets drive the upgrade</v>
      </c>
    </row>
    <row r="2161" spans="1:27" s="130" customFormat="1" ht="15" hidden="1" customHeight="1" outlineLevel="1">
      <c r="A2161" s="130" t="s">
        <v>2768</v>
      </c>
      <c r="B2161" s="130" t="s">
        <v>2769</v>
      </c>
      <c r="C2161" s="130" t="s">
        <v>2770</v>
      </c>
      <c r="D2161" s="130" t="s">
        <v>18675</v>
      </c>
      <c r="E2161" s="130" t="s">
        <v>18704</v>
      </c>
      <c r="F2161" s="215">
        <v>2.79342610922153E-2</v>
      </c>
      <c r="G2161" s="132" t="str">
        <f ca="1">IFERROR(_xll.BQL($A2161, "cur_mkt_cap(currency=EUR)")/1000000, " ")</f>
        <v xml:space="preserve"> </v>
      </c>
      <c r="M2161" s="308"/>
      <c r="N2161" s="215">
        <f t="shared" si="94"/>
        <v>3.0258620907966941E-4</v>
      </c>
      <c r="O2161" s="172" t="str">
        <f>IFERROR(IF(VLOOKUP($C2161,'MSCI Database'!$C:$R,2, FALSE)="","",VLOOKUP($C2161,'MSCI Database'!$C:$R,2, FALSE)),"")</f>
        <v>Real Estate Development &amp; Diversified Activities</v>
      </c>
      <c r="P2161" s="229" t="str">
        <f>IFERROR(IF(VLOOKUP($C2161,'MSCI Database'!$C:$R,3, FALSE)="","",VLOOKUP($C2161,'MSCI Database'!$C:$R,3, FALSE)),"")</f>
        <v>BB</v>
      </c>
      <c r="Q2161" s="229" t="str">
        <f>IFERROR(IF(VLOOKUP($C2161,'MSCI Database'!$C:$R,4, FALSE)="","",VLOOKUP($C2161,'MSCI Database'!$C:$R,4, FALSE)),"")</f>
        <v>0</v>
      </c>
      <c r="R2161" s="229">
        <f>IFERROR(IF(VLOOKUP($C2161,'MSCI Database'!$C:$R,5, FALSE)="","",VLOOKUP($C2161,'MSCI Database'!$C:$R,5, FALSE)),"")</f>
        <v>3.5</v>
      </c>
      <c r="S2161" s="229">
        <f>IFERROR(IF(VLOOKUP($C2161,'MSCI Database'!$C:$R,6, FALSE)="","",VLOOKUP($C2161,'MSCI Database'!$C:$R,6, FALSE)),"")</f>
        <v>5.5</v>
      </c>
      <c r="T2161" s="229">
        <f>IFERROR(IF(VLOOKUP($C2161,'MSCI Database'!$C:$R,7, FALSE)="","",VLOOKUP($C2161,'MSCI Database'!$C:$R,7, FALSE)),"")</f>
        <v>2.6</v>
      </c>
      <c r="U2161" s="229">
        <f>IFERROR(IF(VLOOKUP($C2161,'MSCI Database'!$C:$R,8, FALSE)="","",VLOOKUP($C2161,'MSCI Database'!$C:$R,8, FALSE)),"")</f>
        <v>3.2</v>
      </c>
      <c r="V2161" s="229">
        <f>IFERROR(IF(VLOOKUP($C2161,'MSCI Database'!$C:$R,9, FALSE)="","",VLOOKUP($C2161,'MSCI Database'!$C:$R,9, FALSE)),"")</f>
        <v>3.8</v>
      </c>
      <c r="W2161" s="215">
        <f t="shared" ca="1" si="95"/>
        <v>0</v>
      </c>
      <c r="X2161" s="276">
        <f>IFERROR(IF(VLOOKUP($C2161,'MSCI Database'!$C:$R,10, FALSE)="","",VLOOKUP($C2161,'MSCI Database'!$C:$R,10, FALSE)),"")</f>
        <v>95394</v>
      </c>
      <c r="Y2161" s="229" t="str">
        <f>IFERROR(IF(VLOOKUP($C2161,'MSCI Database'!$C:$R,11, FALSE)="","",VLOOKUP($C2161,'MSCI Database'!$C:$R,11, FALSE)),"")</f>
        <v>2019</v>
      </c>
      <c r="Z2161" s="229" t="str">
        <f>IFERROR(IF(VLOOKUP($C2161,'MSCI Database'!$C:$R,12, FALSE)="","",VLOOKUP($C2161,'MSCI Database'!$C:$R,12, FALSE)),"")</f>
        <v>Reported</v>
      </c>
      <c r="AA2161" s="229" t="str">
        <f>IFERROR(IF(VLOOKUP($C2161,'MSCI Database'!$C:$R,13, FALSE)="","",VLOOKUP($C2161,'MSCI Database'!$C:$R,13, FALSE)),"")</f>
        <v>Lacks robust anti-corruption risk management and corporate governance practices</v>
      </c>
    </row>
    <row r="2162" spans="1:27" s="130" customFormat="1" ht="15" hidden="1" customHeight="1" outlineLevel="1">
      <c r="A2162" s="130" t="s">
        <v>2764</v>
      </c>
      <c r="B2162" s="130" t="s">
        <v>2765</v>
      </c>
      <c r="C2162" s="130" t="s">
        <v>2766</v>
      </c>
      <c r="D2162" s="130" t="s">
        <v>18675</v>
      </c>
      <c r="E2162" s="130" t="s">
        <v>18688</v>
      </c>
      <c r="F2162" s="215">
        <v>2.7791851258305768E-2</v>
      </c>
      <c r="G2162" s="132" t="str">
        <f ca="1">IFERROR(_xll.BQL($A2162, "cur_mkt_cap(currency=EUR)")/1000000, " ")</f>
        <v xml:space="preserve"> </v>
      </c>
      <c r="M2162" s="308"/>
      <c r="N2162" s="215">
        <f t="shared" si="94"/>
        <v>3.0104361406933067E-4</v>
      </c>
      <c r="O2162" s="172" t="str">
        <f>IFERROR(IF(VLOOKUP($C2162,'MSCI Database'!$C:$R,2, FALSE)="","",VLOOKUP($C2162,'MSCI Database'!$C:$R,2, FALSE)),"")</f>
        <v>Banks</v>
      </c>
      <c r="P2162" s="229" t="str">
        <f>IFERROR(IF(VLOOKUP($C2162,'MSCI Database'!$C:$R,3, FALSE)="","",VLOOKUP($C2162,'MSCI Database'!$C:$R,3, FALSE)),"")</f>
        <v>AA</v>
      </c>
      <c r="Q2162" s="229" t="str">
        <f>IFERROR(IF(VLOOKUP($C2162,'MSCI Database'!$C:$R,4, FALSE)="","",VLOOKUP($C2162,'MSCI Database'!$C:$R,4, FALSE)),"")</f>
        <v>0</v>
      </c>
      <c r="R2162" s="229">
        <f>IFERROR(IF(VLOOKUP($C2162,'MSCI Database'!$C:$R,5, FALSE)="","",VLOOKUP($C2162,'MSCI Database'!$C:$R,5, FALSE)),"")</f>
        <v>7.9</v>
      </c>
      <c r="S2162" s="229">
        <f>IFERROR(IF(VLOOKUP($C2162,'MSCI Database'!$C:$R,6, FALSE)="","",VLOOKUP($C2162,'MSCI Database'!$C:$R,6, FALSE)),"")</f>
        <v>5.6</v>
      </c>
      <c r="T2162" s="229">
        <f>IFERROR(IF(VLOOKUP($C2162,'MSCI Database'!$C:$R,7, FALSE)="","",VLOOKUP($C2162,'MSCI Database'!$C:$R,7, FALSE)),"")</f>
        <v>4.5</v>
      </c>
      <c r="U2162" s="229">
        <f>IFERROR(IF(VLOOKUP($C2162,'MSCI Database'!$C:$R,8, FALSE)="","",VLOOKUP($C2162,'MSCI Database'!$C:$R,8, FALSE)),"")</f>
        <v>6.1</v>
      </c>
      <c r="V2162" s="229">
        <f>IFERROR(IF(VLOOKUP($C2162,'MSCI Database'!$C:$R,9, FALSE)="","",VLOOKUP($C2162,'MSCI Database'!$C:$R,9, FALSE)),"")</f>
        <v>5.2</v>
      </c>
      <c r="W2162" s="215">
        <f t="shared" ca="1" si="95"/>
        <v>0</v>
      </c>
      <c r="X2162" s="276">
        <f>IFERROR(IF(VLOOKUP($C2162,'MSCI Database'!$C:$R,10, FALSE)="","",VLOOKUP($C2162,'MSCI Database'!$C:$R,10, FALSE)),"")</f>
        <v>20058</v>
      </c>
      <c r="Y2162" s="229" t="str">
        <f>IFERROR(IF(VLOOKUP($C2162,'MSCI Database'!$C:$R,11, FALSE)="","",VLOOKUP($C2162,'MSCI Database'!$C:$R,11, FALSE)),"")</f>
        <v>2019</v>
      </c>
      <c r="Z2162" s="229" t="str">
        <f>IFERROR(IF(VLOOKUP($C2162,'MSCI Database'!$C:$R,12, FALSE)="","",VLOOKUP($C2162,'MSCI Database'!$C:$R,12, FALSE)),"")</f>
        <v>Reported</v>
      </c>
      <c r="AA2162" s="229" t="str">
        <f>IFERROR(IF(VLOOKUP($C2162,'MSCI Database'!$C:$R,13, FALSE)="","",VLOOKUP($C2162,'MSCI Database'!$C:$R,13, FALSE)),"")</f>
        <v>Well-placed to address risks associated with increasing digitalization of services</v>
      </c>
    </row>
    <row r="2163" spans="1:27" s="130" customFormat="1" ht="15" hidden="1" customHeight="1" outlineLevel="1">
      <c r="A2163" s="130" t="s">
        <v>5358</v>
      </c>
      <c r="B2163" s="130" t="s">
        <v>5359</v>
      </c>
      <c r="C2163" s="130" t="s">
        <v>5360</v>
      </c>
      <c r="D2163" s="130" t="s">
        <v>18676</v>
      </c>
      <c r="E2163" s="130" t="s">
        <v>18688</v>
      </c>
      <c r="F2163" s="215">
        <v>2.500494919500839E-2</v>
      </c>
      <c r="G2163" s="132" t="str">
        <f ca="1">IFERROR(_xll.BQL($A2163, "cur_mkt_cap(currency=EUR)")/1000000, " ")</f>
        <v xml:space="preserve"> </v>
      </c>
      <c r="M2163" s="308"/>
      <c r="N2163" s="215">
        <f t="shared" si="94"/>
        <v>2.708556621623276E-4</v>
      </c>
      <c r="O2163" s="172" t="str">
        <f>IFERROR(IF(VLOOKUP($C2163,'MSCI Database'!$C:$R,2, FALSE)="","",VLOOKUP($C2163,'MSCI Database'!$C:$R,2, FALSE)),"")</f>
        <v>Multi-Line Insurance &amp; Brokerage</v>
      </c>
      <c r="P2163" s="229" t="str">
        <f>IFERROR(IF(VLOOKUP($C2163,'MSCI Database'!$C:$R,3, FALSE)="","",VLOOKUP($C2163,'MSCI Database'!$C:$R,3, FALSE)),"")</f>
        <v>A</v>
      </c>
      <c r="Q2163" s="229" t="str">
        <f>IFERROR(IF(VLOOKUP($C2163,'MSCI Database'!$C:$R,4, FALSE)="","",VLOOKUP($C2163,'MSCI Database'!$C:$R,4, FALSE)),"")</f>
        <v>1</v>
      </c>
      <c r="R2163" s="229">
        <f>IFERROR(IF(VLOOKUP($C2163,'MSCI Database'!$C:$R,5, FALSE)="","",VLOOKUP($C2163,'MSCI Database'!$C:$R,5, FALSE)),"")</f>
        <v>6.4</v>
      </c>
      <c r="S2163" s="229">
        <f>IFERROR(IF(VLOOKUP($C2163,'MSCI Database'!$C:$R,6, FALSE)="","",VLOOKUP($C2163,'MSCI Database'!$C:$R,6, FALSE)),"")</f>
        <v>7.6</v>
      </c>
      <c r="T2163" s="229">
        <f>IFERROR(IF(VLOOKUP($C2163,'MSCI Database'!$C:$R,7, FALSE)="","",VLOOKUP($C2163,'MSCI Database'!$C:$R,7, FALSE)),"")</f>
        <v>4.9000000000000004</v>
      </c>
      <c r="U2163" s="229">
        <f>IFERROR(IF(VLOOKUP($C2163,'MSCI Database'!$C:$R,8, FALSE)="","",VLOOKUP($C2163,'MSCI Database'!$C:$R,8, FALSE)),"")</f>
        <v>7.3</v>
      </c>
      <c r="V2163" s="229">
        <f>IFERROR(IF(VLOOKUP($C2163,'MSCI Database'!$C:$R,9, FALSE)="","",VLOOKUP($C2163,'MSCI Database'!$C:$R,9, FALSE)),"")</f>
        <v>6</v>
      </c>
      <c r="W2163" s="215">
        <f t="shared" ca="1" si="95"/>
        <v>0</v>
      </c>
      <c r="X2163" s="276">
        <f>IFERROR(IF(VLOOKUP($C2163,'MSCI Database'!$C:$R,10, FALSE)="","",VLOOKUP($C2163,'MSCI Database'!$C:$R,10, FALSE)),"")</f>
        <v>1059</v>
      </c>
      <c r="Y2163" s="229" t="str">
        <f>IFERROR(IF(VLOOKUP($C2163,'MSCI Database'!$C:$R,11, FALSE)="","",VLOOKUP($C2163,'MSCI Database'!$C:$R,11, FALSE)),"")</f>
        <v>2019</v>
      </c>
      <c r="Z2163" s="229" t="str">
        <f>IFERROR(IF(VLOOKUP($C2163,'MSCI Database'!$C:$R,12, FALSE)="","",VLOOKUP($C2163,'MSCI Database'!$C:$R,12, FALSE)),"")</f>
        <v>Reported</v>
      </c>
      <c r="AA2163" s="229" t="str">
        <f>IFERROR(IF(VLOOKUP($C2163,'MSCI Database'!$C:$R,13, FALSE)="","",VLOOKUP($C2163,'MSCI Database'!$C:$R,13, FALSE)),"")</f>
        <v>Improved efforts in talent management</v>
      </c>
    </row>
    <row r="2164" spans="1:27" s="130" customFormat="1" ht="15" hidden="1" customHeight="1" outlineLevel="1">
      <c r="A2164" s="130" t="s">
        <v>5722</v>
      </c>
      <c r="B2164" s="130" t="s">
        <v>5723</v>
      </c>
      <c r="C2164" s="130" t="s">
        <v>5724</v>
      </c>
      <c r="D2164" s="130" t="s">
        <v>18677</v>
      </c>
      <c r="E2164" s="130" t="s">
        <v>18673</v>
      </c>
      <c r="F2164" s="215">
        <v>2.4107212433168872E-2</v>
      </c>
      <c r="G2164" s="132" t="str">
        <f ca="1">IFERROR(_xll.BQL($A2164, "cur_mkt_cap(currency=EUR)")/1000000, " ")</f>
        <v xml:space="preserve"> </v>
      </c>
      <c r="M2164" s="308"/>
      <c r="N2164" s="215">
        <f t="shared" si="94"/>
        <v>2.6113130386912832E-4</v>
      </c>
      <c r="O2164" s="172" t="str">
        <f>IFERROR(IF(VLOOKUP($C2164,'MSCI Database'!$C:$R,2, FALSE)="","",VLOOKUP($C2164,'MSCI Database'!$C:$R,2, FALSE)),"")</f>
        <v>Construction &amp; Engineering</v>
      </c>
      <c r="P2164" s="229" t="str">
        <f>IFERROR(IF(VLOOKUP($C2164,'MSCI Database'!$C:$R,3, FALSE)="","",VLOOKUP($C2164,'MSCI Database'!$C:$R,3, FALSE)),"")</f>
        <v>AA</v>
      </c>
      <c r="Q2164" s="229" t="str">
        <f>IFERROR(IF(VLOOKUP($C2164,'MSCI Database'!$C:$R,4, FALSE)="","",VLOOKUP($C2164,'MSCI Database'!$C:$R,4, FALSE)),"")</f>
        <v>-1</v>
      </c>
      <c r="R2164" s="229">
        <f>IFERROR(IF(VLOOKUP($C2164,'MSCI Database'!$C:$R,5, FALSE)="","",VLOOKUP($C2164,'MSCI Database'!$C:$R,5, FALSE)),"")</f>
        <v>7.5</v>
      </c>
      <c r="S2164" s="229">
        <f>IFERROR(IF(VLOOKUP($C2164,'MSCI Database'!$C:$R,6, FALSE)="","",VLOOKUP($C2164,'MSCI Database'!$C:$R,6, FALSE)),"")</f>
        <v>5.5</v>
      </c>
      <c r="T2164" s="229">
        <f>IFERROR(IF(VLOOKUP($C2164,'MSCI Database'!$C:$R,7, FALSE)="","",VLOOKUP($C2164,'MSCI Database'!$C:$R,7, FALSE)),"")</f>
        <v>6.8</v>
      </c>
      <c r="U2164" s="229">
        <f>IFERROR(IF(VLOOKUP($C2164,'MSCI Database'!$C:$R,8, FALSE)="","",VLOOKUP($C2164,'MSCI Database'!$C:$R,8, FALSE)),"")</f>
        <v>4.8</v>
      </c>
      <c r="V2164" s="229">
        <f>IFERROR(IF(VLOOKUP($C2164,'MSCI Database'!$C:$R,9, FALSE)="","",VLOOKUP($C2164,'MSCI Database'!$C:$R,9, FALSE)),"")</f>
        <v>5.4</v>
      </c>
      <c r="W2164" s="215">
        <f t="shared" ca="1" si="95"/>
        <v>0</v>
      </c>
      <c r="X2164" s="276">
        <f>IFERROR(IF(VLOOKUP($C2164,'MSCI Database'!$C:$R,10, FALSE)="","",VLOOKUP($C2164,'MSCI Database'!$C:$R,10, FALSE)),"")</f>
        <v>255596</v>
      </c>
      <c r="Y2164" s="229" t="str">
        <f>IFERROR(IF(VLOOKUP($C2164,'MSCI Database'!$C:$R,11, FALSE)="","",VLOOKUP($C2164,'MSCI Database'!$C:$R,11, FALSE)),"")</f>
        <v>2019</v>
      </c>
      <c r="Z2164" s="229" t="str">
        <f>IFERROR(IF(VLOOKUP($C2164,'MSCI Database'!$C:$R,12, FALSE)="","",VLOOKUP($C2164,'MSCI Database'!$C:$R,12, FALSE)),"")</f>
        <v>Reported</v>
      </c>
      <c r="AA2164" s="229" t="str">
        <f>IFERROR(IF(VLOOKUP($C2164,'MSCI Database'!$C:$R,13, FALSE)="","",VLOOKUP($C2164,'MSCI Database'!$C:$R,13, FALSE)),"")</f>
        <v>Lags home market peers in corporate governance practices, particularly in board and ownership</v>
      </c>
    </row>
    <row r="2165" spans="1:27" s="130" customFormat="1" ht="15" hidden="1" customHeight="1" outlineLevel="1">
      <c r="A2165" s="130" t="s">
        <v>8436</v>
      </c>
      <c r="B2165" s="130" t="s">
        <v>8437</v>
      </c>
      <c r="C2165" s="130" t="s">
        <v>8438</v>
      </c>
      <c r="D2165" s="130" t="s">
        <v>18703</v>
      </c>
      <c r="E2165" s="130" t="s">
        <v>18684</v>
      </c>
      <c r="F2165" s="215">
        <v>1.446166293712265E-2</v>
      </c>
      <c r="G2165" s="132" t="str">
        <f ca="1">IFERROR(_xll.BQL($A2165, "cur_mkt_cap(currency=EUR)")/1000000, " ")</f>
        <v xml:space="preserve"> </v>
      </c>
      <c r="M2165" s="308"/>
      <c r="N2165" s="215">
        <f t="shared" si="94"/>
        <v>1.566499199920263E-4</v>
      </c>
      <c r="O2165" s="172" t="str">
        <f>IFERROR(IF(VLOOKUP($C2165,'MSCI Database'!$C:$R,2, FALSE)="","",VLOOKUP($C2165,'MSCI Database'!$C:$R,2, FALSE)),"")</f>
        <v>Metals and Mining - Precious Metals</v>
      </c>
      <c r="P2165" s="229" t="str">
        <f>IFERROR(IF(VLOOKUP($C2165,'MSCI Database'!$C:$R,3, FALSE)="","",VLOOKUP($C2165,'MSCI Database'!$C:$R,3, FALSE)),"")</f>
        <v>BBB</v>
      </c>
      <c r="Q2165" s="229" t="str">
        <f>IFERROR(IF(VLOOKUP($C2165,'MSCI Database'!$C:$R,4, FALSE)="","",VLOOKUP($C2165,'MSCI Database'!$C:$R,4, FALSE)),"")</f>
        <v>0</v>
      </c>
      <c r="R2165" s="229">
        <f>IFERROR(IF(VLOOKUP($C2165,'MSCI Database'!$C:$R,5, FALSE)="","",VLOOKUP($C2165,'MSCI Database'!$C:$R,5, FALSE)),"")</f>
        <v>5.6</v>
      </c>
      <c r="S2165" s="229">
        <f>IFERROR(IF(VLOOKUP($C2165,'MSCI Database'!$C:$R,6, FALSE)="","",VLOOKUP($C2165,'MSCI Database'!$C:$R,6, FALSE)),"")</f>
        <v>4.2</v>
      </c>
      <c r="T2165" s="229">
        <f>IFERROR(IF(VLOOKUP($C2165,'MSCI Database'!$C:$R,7, FALSE)="","",VLOOKUP($C2165,'MSCI Database'!$C:$R,7, FALSE)),"")</f>
        <v>4.4000000000000004</v>
      </c>
      <c r="U2165" s="229">
        <f>IFERROR(IF(VLOOKUP($C2165,'MSCI Database'!$C:$R,8, FALSE)="","",VLOOKUP($C2165,'MSCI Database'!$C:$R,8, FALSE)),"")</f>
        <v>6.1</v>
      </c>
      <c r="V2165" s="229">
        <f>IFERROR(IF(VLOOKUP($C2165,'MSCI Database'!$C:$R,9, FALSE)="","",VLOOKUP($C2165,'MSCI Database'!$C:$R,9, FALSE)),"")</f>
        <v>4.9000000000000004</v>
      </c>
      <c r="W2165" s="215">
        <f t="shared" ca="1" si="95"/>
        <v>0</v>
      </c>
      <c r="X2165" s="276">
        <f>IFERROR(IF(VLOOKUP($C2165,'MSCI Database'!$C:$R,10, FALSE)="","",VLOOKUP($C2165,'MSCI Database'!$C:$R,10, FALSE)),"")</f>
        <v>1457000</v>
      </c>
      <c r="Y2165" s="229" t="str">
        <f>IFERROR(IF(VLOOKUP($C2165,'MSCI Database'!$C:$R,11, FALSE)="","",VLOOKUP($C2165,'MSCI Database'!$C:$R,11, FALSE)),"")</f>
        <v>2019</v>
      </c>
      <c r="Z2165" s="229" t="str">
        <f>IFERROR(IF(VLOOKUP($C2165,'MSCI Database'!$C:$R,12, FALSE)="","",VLOOKUP($C2165,'MSCI Database'!$C:$R,12, FALSE)),"")</f>
        <v>Reported</v>
      </c>
      <c r="AA2165" s="229" t="str">
        <f>IFERROR(IF(VLOOKUP($C2165,'MSCI Database'!$C:$R,13, FALSE)="","",VLOOKUP($C2165,'MSCI Database'!$C:$R,13, FALSE)),"")</f>
        <v>Strong environmental risk management; labor challenges persist</v>
      </c>
    </row>
    <row r="2166" spans="1:27" s="130" customFormat="1" ht="15" hidden="1" customHeight="1" outlineLevel="1">
      <c r="A2166" s="130" t="s">
        <v>8044</v>
      </c>
      <c r="B2166" s="130" t="s">
        <v>8045</v>
      </c>
      <c r="C2166" s="130" t="s">
        <v>8046</v>
      </c>
      <c r="D2166" s="130" t="s">
        <v>12128</v>
      </c>
      <c r="E2166" s="130" t="s">
        <v>18682</v>
      </c>
      <c r="F2166" s="215">
        <v>0.2085347574422122</v>
      </c>
      <c r="G2166" s="132" t="str">
        <f ca="1">IFERROR(_xll.BQL($A2166, "cur_mkt_cap(currency=EUR)")/1000000, " ")</f>
        <v xml:space="preserve"> </v>
      </c>
      <c r="M2166" s="308"/>
      <c r="N2166" s="215">
        <f t="shared" si="94"/>
        <v>2.2588656097788087E-3</v>
      </c>
      <c r="O2166" s="172" t="str">
        <f>IFERROR(IF(VLOOKUP($C2166,'MSCI Database'!$C:$R,2, FALSE)="","",VLOOKUP($C2166,'MSCI Database'!$C:$R,2, FALSE)),"")</f>
        <v>Restaurants</v>
      </c>
      <c r="P2166" s="229" t="str">
        <f>IFERROR(IF(VLOOKUP($C2166,'MSCI Database'!$C:$R,3, FALSE)="","",VLOOKUP($C2166,'MSCI Database'!$C:$R,3, FALSE)),"")</f>
        <v>BBB</v>
      </c>
      <c r="Q2166" s="229" t="str">
        <f>IFERROR(IF(VLOOKUP($C2166,'MSCI Database'!$C:$R,4, FALSE)="","",VLOOKUP($C2166,'MSCI Database'!$C:$R,4, FALSE)),"")</f>
        <v>0</v>
      </c>
      <c r="R2166" s="229">
        <f>IFERROR(IF(VLOOKUP($C2166,'MSCI Database'!$C:$R,5, FALSE)="","",VLOOKUP($C2166,'MSCI Database'!$C:$R,5, FALSE)),"")</f>
        <v>4.5999999999999996</v>
      </c>
      <c r="S2166" s="229">
        <f>IFERROR(IF(VLOOKUP($C2166,'MSCI Database'!$C:$R,6, FALSE)="","",VLOOKUP($C2166,'MSCI Database'!$C:$R,6, FALSE)),"")</f>
        <v>5</v>
      </c>
      <c r="T2166" s="229">
        <f>IFERROR(IF(VLOOKUP($C2166,'MSCI Database'!$C:$R,7, FALSE)="","",VLOOKUP($C2166,'MSCI Database'!$C:$R,7, FALSE)),"")</f>
        <v>4</v>
      </c>
      <c r="U2166" s="229">
        <f>IFERROR(IF(VLOOKUP($C2166,'MSCI Database'!$C:$R,8, FALSE)="","",VLOOKUP($C2166,'MSCI Database'!$C:$R,8, FALSE)),"")</f>
        <v>4.9000000000000004</v>
      </c>
      <c r="V2166" s="229">
        <f>IFERROR(IF(VLOOKUP($C2166,'MSCI Database'!$C:$R,9, FALSE)="","",VLOOKUP($C2166,'MSCI Database'!$C:$R,9, FALSE)),"")</f>
        <v>4.5</v>
      </c>
      <c r="W2166" s="215">
        <f t="shared" ca="1" si="95"/>
        <v>0</v>
      </c>
      <c r="X2166" s="276">
        <f>IFERROR(IF(VLOOKUP($C2166,'MSCI Database'!$C:$R,10, FALSE)="","",VLOOKUP($C2166,'MSCI Database'!$C:$R,10, FALSE)),"")</f>
        <v>1171571</v>
      </c>
      <c r="Y2166" s="229" t="str">
        <f>IFERROR(IF(VLOOKUP($C2166,'MSCI Database'!$C:$R,11, FALSE)="","",VLOOKUP($C2166,'MSCI Database'!$C:$R,11, FALSE)),"")</f>
        <v>2019</v>
      </c>
      <c r="Z2166" s="229" t="str">
        <f>IFERROR(IF(VLOOKUP($C2166,'MSCI Database'!$C:$R,12, FALSE)="","",VLOOKUP($C2166,'MSCI Database'!$C:$R,12, FALSE)),"")</f>
        <v>Reported</v>
      </c>
      <c r="AA2166" s="229" t="str">
        <f>IFERROR(IF(VLOOKUP($C2166,'MSCI Database'!$C:$R,13, FALSE)="","",VLOOKUP($C2166,'MSCI Database'!$C:$R,13, FALSE)),"")</f>
        <v>Strong packaging improvement initiatives</v>
      </c>
    </row>
    <row r="2167" spans="1:27" s="130" customFormat="1" ht="15" hidden="1" customHeight="1" outlineLevel="1">
      <c r="A2167" s="130" t="s">
        <v>4914</v>
      </c>
      <c r="B2167" s="130" t="s">
        <v>4915</v>
      </c>
      <c r="C2167" s="130" t="s">
        <v>4916</v>
      </c>
      <c r="D2167" s="130" t="s">
        <v>12154</v>
      </c>
      <c r="E2167" s="130" t="s">
        <v>18682</v>
      </c>
      <c r="F2167" s="215">
        <v>2.6426068468483329E-2</v>
      </c>
      <c r="G2167" s="132" t="str">
        <f ca="1">IFERROR(_xll.BQL($A2167, "cur_mkt_cap(currency=EUR)")/1000000, " ")</f>
        <v xml:space="preserve"> </v>
      </c>
      <c r="M2167" s="308"/>
      <c r="N2167" s="215">
        <f t="shared" si="94"/>
        <v>2.8624934278238421E-4</v>
      </c>
      <c r="O2167" s="172" t="str">
        <f>IFERROR(IF(VLOOKUP($C2167,'MSCI Database'!$C:$R,2, FALSE)="","",VLOOKUP($C2167,'MSCI Database'!$C:$R,2, FALSE)),"")</f>
        <v>Casinos &amp; Gaming</v>
      </c>
      <c r="P2167" s="229" t="str">
        <f>IFERROR(IF(VLOOKUP($C2167,'MSCI Database'!$C:$R,3, FALSE)="","",VLOOKUP($C2167,'MSCI Database'!$C:$R,3, FALSE)),"")</f>
        <v>AA</v>
      </c>
      <c r="Q2167" s="229" t="str">
        <f>IFERROR(IF(VLOOKUP($C2167,'MSCI Database'!$C:$R,4, FALSE)="","",VLOOKUP($C2167,'MSCI Database'!$C:$R,4, FALSE)),"")</f>
        <v>0</v>
      </c>
      <c r="R2167" s="229">
        <f>IFERROR(IF(VLOOKUP($C2167,'MSCI Database'!$C:$R,5, FALSE)="","",VLOOKUP($C2167,'MSCI Database'!$C:$R,5, FALSE)),"")</f>
        <v>8.1</v>
      </c>
      <c r="S2167" s="229">
        <f>IFERROR(IF(VLOOKUP($C2167,'MSCI Database'!$C:$R,6, FALSE)="","",VLOOKUP($C2167,'MSCI Database'!$C:$R,6, FALSE)),"")</f>
        <v>6.3</v>
      </c>
      <c r="T2167" s="229">
        <f>IFERROR(IF(VLOOKUP($C2167,'MSCI Database'!$C:$R,7, FALSE)="","",VLOOKUP($C2167,'MSCI Database'!$C:$R,7, FALSE)),"")</f>
        <v>5.3</v>
      </c>
      <c r="U2167" s="229">
        <f>IFERROR(IF(VLOOKUP($C2167,'MSCI Database'!$C:$R,8, FALSE)="","",VLOOKUP($C2167,'MSCI Database'!$C:$R,8, FALSE)),"")</f>
        <v>5.3</v>
      </c>
      <c r="V2167" s="229">
        <f>IFERROR(IF(VLOOKUP($C2167,'MSCI Database'!$C:$R,9, FALSE)="","",VLOOKUP($C2167,'MSCI Database'!$C:$R,9, FALSE)),"")</f>
        <v>5.6</v>
      </c>
      <c r="W2167" s="215">
        <f t="shared" ca="1" si="95"/>
        <v>0</v>
      </c>
      <c r="X2167" s="276">
        <f>IFERROR(IF(VLOOKUP($C2167,'MSCI Database'!$C:$R,10, FALSE)="","",VLOOKUP($C2167,'MSCI Database'!$C:$R,10, FALSE)),"")</f>
        <v>744246</v>
      </c>
      <c r="Y2167" s="229" t="str">
        <f>IFERROR(IF(VLOOKUP($C2167,'MSCI Database'!$C:$R,11, FALSE)="","",VLOOKUP($C2167,'MSCI Database'!$C:$R,11, FALSE)),"")</f>
        <v>2019</v>
      </c>
      <c r="Z2167" s="229" t="str">
        <f>IFERROR(IF(VLOOKUP($C2167,'MSCI Database'!$C:$R,12, FALSE)="","",VLOOKUP($C2167,'MSCI Database'!$C:$R,12, FALSE)),"")</f>
        <v>Reported</v>
      </c>
      <c r="AA2167" s="229" t="str">
        <f>IFERROR(IF(VLOOKUP($C2167,'MSCI Database'!$C:$R,13, FALSE)="","",VLOOKUP($C2167,'MSCI Database'!$C:$R,13, FALSE)),"")</f>
        <v>Local workforce unaffected amid COVID-19 challenges</v>
      </c>
    </row>
    <row r="2168" spans="1:27" s="130" customFormat="1" ht="15" hidden="1" customHeight="1" outlineLevel="1">
      <c r="A2168" s="130" t="s">
        <v>8647</v>
      </c>
      <c r="B2168" s="130" t="s">
        <v>5363</v>
      </c>
      <c r="C2168" s="130" t="s">
        <v>8648</v>
      </c>
      <c r="D2168" s="130" t="s">
        <v>18676</v>
      </c>
      <c r="E2168" s="130" t="s">
        <v>18690</v>
      </c>
      <c r="F2168" s="215">
        <v>2.3598965186963632E-2</v>
      </c>
      <c r="G2168" s="132" t="str">
        <f ca="1">IFERROR(_xll.BQL($A2168, "cur_mkt_cap(currency=EUR)")/1000000, " ")</f>
        <v xml:space="preserve"> </v>
      </c>
      <c r="M2168" s="308"/>
      <c r="N2168" s="215">
        <f t="shared" si="94"/>
        <v>2.5562592797975916E-4</v>
      </c>
      <c r="O2168" s="172" t="str">
        <f>IFERROR(IF(VLOOKUP($C2168,'MSCI Database'!$C:$R,2, FALSE)="","",VLOOKUP($C2168,'MSCI Database'!$C:$R,2, FALSE)),"")</f>
        <v>Media &amp; Entertainment</v>
      </c>
      <c r="P2168" s="229" t="str">
        <f>IFERROR(IF(VLOOKUP($C2168,'MSCI Database'!$C:$R,3, FALSE)="","",VLOOKUP($C2168,'MSCI Database'!$C:$R,3, FALSE)),"")</f>
        <v>A</v>
      </c>
      <c r="Q2168" s="229" t="str">
        <f>IFERROR(IF(VLOOKUP($C2168,'MSCI Database'!$C:$R,4, FALSE)="","",VLOOKUP($C2168,'MSCI Database'!$C:$R,4, FALSE)),"")</f>
        <v>-1</v>
      </c>
      <c r="R2168" s="229">
        <f>IFERROR(IF(VLOOKUP($C2168,'MSCI Database'!$C:$R,5, FALSE)="","",VLOOKUP($C2168,'MSCI Database'!$C:$R,5, FALSE)),"")</f>
        <v>5.8</v>
      </c>
      <c r="S2168" s="229">
        <f>IFERROR(IF(VLOOKUP($C2168,'MSCI Database'!$C:$R,6, FALSE)="","",VLOOKUP($C2168,'MSCI Database'!$C:$R,6, FALSE)),"")</f>
        <v>10</v>
      </c>
      <c r="T2168" s="229">
        <f>IFERROR(IF(VLOOKUP($C2168,'MSCI Database'!$C:$R,7, FALSE)="","",VLOOKUP($C2168,'MSCI Database'!$C:$R,7, FALSE)),"")</f>
        <v>4.4000000000000004</v>
      </c>
      <c r="U2168" s="229">
        <f>IFERROR(IF(VLOOKUP($C2168,'MSCI Database'!$C:$R,8, FALSE)="","",VLOOKUP($C2168,'MSCI Database'!$C:$R,8, FALSE)),"")</f>
        <v>5.8</v>
      </c>
      <c r="V2168" s="229">
        <f>IFERROR(IF(VLOOKUP($C2168,'MSCI Database'!$C:$R,9, FALSE)="","",VLOOKUP($C2168,'MSCI Database'!$C:$R,9, FALSE)),"")</f>
        <v>5.3</v>
      </c>
      <c r="W2168" s="215">
        <f t="shared" ca="1" si="95"/>
        <v>0</v>
      </c>
      <c r="X2168" s="276">
        <f>IFERROR(IF(VLOOKUP($C2168,'MSCI Database'!$C:$R,10, FALSE)="","",VLOOKUP($C2168,'MSCI Database'!$C:$R,10, FALSE)),"")</f>
        <v>1447</v>
      </c>
      <c r="Y2168" s="229" t="str">
        <f>IFERROR(IF(VLOOKUP($C2168,'MSCI Database'!$C:$R,11, FALSE)="","",VLOOKUP($C2168,'MSCI Database'!$C:$R,11, FALSE)),"")</f>
        <v>2019</v>
      </c>
      <c r="Z2168" s="229" t="str">
        <f>IFERROR(IF(VLOOKUP($C2168,'MSCI Database'!$C:$R,12, FALSE)="","",VLOOKUP($C2168,'MSCI Database'!$C:$R,12, FALSE)),"")</f>
        <v>Reported</v>
      </c>
      <c r="AA2168" s="229" t="str">
        <f>IFERROR(IF(VLOOKUP($C2168,'MSCI Database'!$C:$R,13, FALSE)="","",VLOOKUP($C2168,'MSCI Database'!$C:$R,13, FALSE)),"")</f>
        <v>Limited measures to deal with risks related to labor management and cybersecurity</v>
      </c>
    </row>
    <row r="2169" spans="1:27" s="130" customFormat="1" ht="15" hidden="1" customHeight="1" outlineLevel="1">
      <c r="A2169" s="130" t="s">
        <v>4943</v>
      </c>
      <c r="B2169" s="130" t="s">
        <v>4944</v>
      </c>
      <c r="C2169" s="130" t="s">
        <v>4945</v>
      </c>
      <c r="D2169" s="130" t="s">
        <v>18678</v>
      </c>
      <c r="E2169" s="130" t="s">
        <v>18704</v>
      </c>
      <c r="F2169" s="215">
        <v>2.620729811113455E-2</v>
      </c>
      <c r="G2169" s="132" t="str">
        <f ca="1">IFERROR(_xll.BQL($A2169, "cur_mkt_cap(currency=EUR)")/1000000, " ")</f>
        <v xml:space="preserve"> </v>
      </c>
      <c r="M2169" s="308"/>
      <c r="N2169" s="215">
        <f t="shared" si="94"/>
        <v>2.8387960431424839E-4</v>
      </c>
      <c r="O2169" s="172" t="str">
        <f>IFERROR(IF(VLOOKUP($C2169,'MSCI Database'!$C:$R,2, FALSE)="","",VLOOKUP($C2169,'MSCI Database'!$C:$R,2, FALSE)),"")</f>
        <v>Real Estate Development &amp; Diversified Activities</v>
      </c>
      <c r="P2169" s="229" t="str">
        <f>IFERROR(IF(VLOOKUP($C2169,'MSCI Database'!$C:$R,3, FALSE)="","",VLOOKUP($C2169,'MSCI Database'!$C:$R,3, FALSE)),"")</f>
        <v>B</v>
      </c>
      <c r="Q2169" s="229" t="str">
        <f>IFERROR(IF(VLOOKUP($C2169,'MSCI Database'!$C:$R,4, FALSE)="","",VLOOKUP($C2169,'MSCI Database'!$C:$R,4, FALSE)),"")</f>
        <v>0</v>
      </c>
      <c r="R2169" s="229">
        <f>IFERROR(IF(VLOOKUP($C2169,'MSCI Database'!$C:$R,5, FALSE)="","",VLOOKUP($C2169,'MSCI Database'!$C:$R,5, FALSE)),"")</f>
        <v>2.7</v>
      </c>
      <c r="S2169" s="229">
        <f>IFERROR(IF(VLOOKUP($C2169,'MSCI Database'!$C:$R,6, FALSE)="","",VLOOKUP($C2169,'MSCI Database'!$C:$R,6, FALSE)),"")</f>
        <v>4.2</v>
      </c>
      <c r="T2169" s="229">
        <f>IFERROR(IF(VLOOKUP($C2169,'MSCI Database'!$C:$R,7, FALSE)="","",VLOOKUP($C2169,'MSCI Database'!$C:$R,7, FALSE)),"")</f>
        <v>1.1000000000000001</v>
      </c>
      <c r="U2169" s="229">
        <f>IFERROR(IF(VLOOKUP($C2169,'MSCI Database'!$C:$R,8, FALSE)="","",VLOOKUP($C2169,'MSCI Database'!$C:$R,8, FALSE)),"")</f>
        <v>4.0999999999999996</v>
      </c>
      <c r="V2169" s="229">
        <f>IFERROR(IF(VLOOKUP($C2169,'MSCI Database'!$C:$R,9, FALSE)="","",VLOOKUP($C2169,'MSCI Database'!$C:$R,9, FALSE)),"")</f>
        <v>3.5</v>
      </c>
      <c r="W2169" s="215">
        <f t="shared" ca="1" si="95"/>
        <v>0</v>
      </c>
      <c r="X2169" s="276">
        <f>IFERROR(IF(VLOOKUP($C2169,'MSCI Database'!$C:$R,10, FALSE)="","",VLOOKUP($C2169,'MSCI Database'!$C:$R,10, FALSE)),"")</f>
        <v>85488</v>
      </c>
      <c r="Y2169" s="229" t="str">
        <f>IFERROR(IF(VLOOKUP($C2169,'MSCI Database'!$C:$R,11, FALSE)="","",VLOOKUP($C2169,'MSCI Database'!$C:$R,11, FALSE)),"")</f>
        <v>2019</v>
      </c>
      <c r="Z2169" s="229" t="str">
        <f>IFERROR(IF(VLOOKUP($C2169,'MSCI Database'!$C:$R,12, FALSE)="","",VLOOKUP($C2169,'MSCI Database'!$C:$R,12, FALSE)),"")</f>
        <v>Reported</v>
      </c>
      <c r="AA2169" s="229" t="str">
        <f>IFERROR(IF(VLOOKUP($C2169,'MSCI Database'!$C:$R,13, FALSE)="","",VLOOKUP($C2169,'MSCI Database'!$C:$R,13, FALSE)),"")</f>
        <v>Lacks strong efforts on green investments</v>
      </c>
    </row>
    <row r="2170" spans="1:27" s="130" customFormat="1" ht="15" hidden="1" customHeight="1" outlineLevel="1">
      <c r="A2170" s="130" t="s">
        <v>5343</v>
      </c>
      <c r="B2170" s="130" t="s">
        <v>5344</v>
      </c>
      <c r="C2170" s="130" t="s">
        <v>5345</v>
      </c>
      <c r="D2170" s="130" t="s">
        <v>18676</v>
      </c>
      <c r="E2170" s="130" t="s">
        <v>18688</v>
      </c>
      <c r="F2170" s="215">
        <v>2.3712086264823989E-2</v>
      </c>
      <c r="G2170" s="132" t="str">
        <f ca="1">IFERROR(_xll.BQL($A2170, "cur_mkt_cap(currency=EUR)")/1000000, " ")</f>
        <v xml:space="preserve"> </v>
      </c>
      <c r="M2170" s="308"/>
      <c r="N2170" s="215">
        <f t="shared" si="94"/>
        <v>2.5685126478046339E-4</v>
      </c>
      <c r="O2170" s="172" t="str">
        <f>IFERROR(IF(VLOOKUP($C2170,'MSCI Database'!$C:$R,2, FALSE)="","",VLOOKUP($C2170,'MSCI Database'!$C:$R,2, FALSE)),"")</f>
        <v>Banks</v>
      </c>
      <c r="P2170" s="229" t="str">
        <f>IFERROR(IF(VLOOKUP($C2170,'MSCI Database'!$C:$R,3, FALSE)="","",VLOOKUP($C2170,'MSCI Database'!$C:$R,3, FALSE)),"")</f>
        <v>AA</v>
      </c>
      <c r="Q2170" s="229" t="str">
        <f>IFERROR(IF(VLOOKUP($C2170,'MSCI Database'!$C:$R,4, FALSE)="","",VLOOKUP($C2170,'MSCI Database'!$C:$R,4, FALSE)),"")</f>
        <v>1</v>
      </c>
      <c r="R2170" s="229">
        <f>IFERROR(IF(VLOOKUP($C2170,'MSCI Database'!$C:$R,5, FALSE)="","",VLOOKUP($C2170,'MSCI Database'!$C:$R,5, FALSE)),"")</f>
        <v>7.5</v>
      </c>
      <c r="S2170" s="229">
        <f>IFERROR(IF(VLOOKUP($C2170,'MSCI Database'!$C:$R,6, FALSE)="","",VLOOKUP($C2170,'MSCI Database'!$C:$R,6, FALSE)),"")</f>
        <v>7.4</v>
      </c>
      <c r="T2170" s="229">
        <f>IFERROR(IF(VLOOKUP($C2170,'MSCI Database'!$C:$R,7, FALSE)="","",VLOOKUP($C2170,'MSCI Database'!$C:$R,7, FALSE)),"")</f>
        <v>4.4000000000000004</v>
      </c>
      <c r="U2170" s="229">
        <f>IFERROR(IF(VLOOKUP($C2170,'MSCI Database'!$C:$R,8, FALSE)="","",VLOOKUP($C2170,'MSCI Database'!$C:$R,8, FALSE)),"")</f>
        <v>6.4</v>
      </c>
      <c r="V2170" s="229">
        <f>IFERROR(IF(VLOOKUP($C2170,'MSCI Database'!$C:$R,9, FALSE)="","",VLOOKUP($C2170,'MSCI Database'!$C:$R,9, FALSE)),"")</f>
        <v>5.5</v>
      </c>
      <c r="W2170" s="215">
        <f t="shared" ca="1" si="95"/>
        <v>0</v>
      </c>
      <c r="X2170" s="276">
        <f>IFERROR(IF(VLOOKUP($C2170,'MSCI Database'!$C:$R,10, FALSE)="","",VLOOKUP($C2170,'MSCI Database'!$C:$R,10, FALSE)),"")</f>
        <v>3793</v>
      </c>
      <c r="Y2170" s="229" t="str">
        <f>IFERROR(IF(VLOOKUP($C2170,'MSCI Database'!$C:$R,11, FALSE)="","",VLOOKUP($C2170,'MSCI Database'!$C:$R,11, FALSE)),"")</f>
        <v>2019</v>
      </c>
      <c r="Z2170" s="229" t="str">
        <f>IFERROR(IF(VLOOKUP($C2170,'MSCI Database'!$C:$R,12, FALSE)="","",VLOOKUP($C2170,'MSCI Database'!$C:$R,12, FALSE)),"")</f>
        <v>Reported</v>
      </c>
      <c r="AA2170" s="229" t="str">
        <f>IFERROR(IF(VLOOKUP($C2170,'MSCI Database'!$C:$R,13, FALSE)="","",VLOOKUP($C2170,'MSCI Database'!$C:$R,13, FALSE)),"")</f>
        <v>Reduction in consumer complaints, strong cybersecurity and green financing drive upgrade</v>
      </c>
    </row>
    <row r="2171" spans="1:27" s="130" customFormat="1" ht="15" hidden="1" customHeight="1" outlineLevel="1">
      <c r="A2171" s="130" t="s">
        <v>1506</v>
      </c>
      <c r="B2171" s="130" t="s">
        <v>1507</v>
      </c>
      <c r="C2171" s="130" t="s">
        <v>1508</v>
      </c>
      <c r="D2171" s="130" t="s">
        <v>18678</v>
      </c>
      <c r="E2171" s="130" t="s">
        <v>18682</v>
      </c>
      <c r="F2171" s="215">
        <v>2.572907536630235E-2</v>
      </c>
      <c r="G2171" s="132" t="str">
        <f ca="1">IFERROR(_xll.BQL($A2171, "cur_mkt_cap(currency=EUR)")/1000000, " ")</f>
        <v xml:space="preserve"> </v>
      </c>
      <c r="M2171" s="308"/>
      <c r="N2171" s="215">
        <f t="shared" si="94"/>
        <v>2.7869945628825407E-4</v>
      </c>
      <c r="O2171" s="172" t="str">
        <f>IFERROR(IF(VLOOKUP($C2171,'MSCI Database'!$C:$R,2, FALSE)="","",VLOOKUP($C2171,'MSCI Database'!$C:$R,2, FALSE)),"")</f>
        <v>Automobiles</v>
      </c>
      <c r="P2171" s="229" t="str">
        <f>IFERROR(IF(VLOOKUP($C2171,'MSCI Database'!$C:$R,3, FALSE)="","",VLOOKUP($C2171,'MSCI Database'!$C:$R,3, FALSE)),"")</f>
        <v>BB</v>
      </c>
      <c r="Q2171" s="229" t="str">
        <f>IFERROR(IF(VLOOKUP($C2171,'MSCI Database'!$C:$R,4, FALSE)="","",VLOOKUP($C2171,'MSCI Database'!$C:$R,4, FALSE)),"")</f>
        <v>1</v>
      </c>
      <c r="R2171" s="229">
        <f>IFERROR(IF(VLOOKUP($C2171,'MSCI Database'!$C:$R,5, FALSE)="","",VLOOKUP($C2171,'MSCI Database'!$C:$R,5, FALSE)),"")</f>
        <v>4.2</v>
      </c>
      <c r="S2171" s="229">
        <f>IFERROR(IF(VLOOKUP($C2171,'MSCI Database'!$C:$R,6, FALSE)="","",VLOOKUP($C2171,'MSCI Database'!$C:$R,6, FALSE)),"")</f>
        <v>4.9000000000000004</v>
      </c>
      <c r="T2171" s="229">
        <f>IFERROR(IF(VLOOKUP($C2171,'MSCI Database'!$C:$R,7, FALSE)="","",VLOOKUP($C2171,'MSCI Database'!$C:$R,7, FALSE)),"")</f>
        <v>3.8</v>
      </c>
      <c r="U2171" s="229">
        <f>IFERROR(IF(VLOOKUP($C2171,'MSCI Database'!$C:$R,8, FALSE)="","",VLOOKUP($C2171,'MSCI Database'!$C:$R,8, FALSE)),"")</f>
        <v>3.4</v>
      </c>
      <c r="V2171" s="229">
        <f>IFERROR(IF(VLOOKUP($C2171,'MSCI Database'!$C:$R,9, FALSE)="","",VLOOKUP($C2171,'MSCI Database'!$C:$R,9, FALSE)),"")</f>
        <v>4</v>
      </c>
      <c r="W2171" s="215">
        <f t="shared" ca="1" si="95"/>
        <v>0</v>
      </c>
      <c r="X2171" s="276">
        <f>IFERROR(IF(VLOOKUP($C2171,'MSCI Database'!$C:$R,10, FALSE)="","",VLOOKUP($C2171,'MSCI Database'!$C:$R,10, FALSE)),"")</f>
        <v>370490</v>
      </c>
      <c r="Y2171" s="229" t="str">
        <f>IFERROR(IF(VLOOKUP($C2171,'MSCI Database'!$C:$R,11, FALSE)="","",VLOOKUP($C2171,'MSCI Database'!$C:$R,11, FALSE)),"")</f>
        <v>2019</v>
      </c>
      <c r="Z2171" s="229" t="str">
        <f>IFERROR(IF(VLOOKUP($C2171,'MSCI Database'!$C:$R,12, FALSE)="","",VLOOKUP($C2171,'MSCI Database'!$C:$R,12, FALSE)),"")</f>
        <v>E.Segmt-Moderately High</v>
      </c>
      <c r="AA2171" s="229" t="str">
        <f>IFERROR(IF(VLOOKUP($C2171,'MSCI Database'!$C:$R,13, FALSE)="","",VLOOKUP($C2171,'MSCI Database'!$C:$R,13, FALSE)),"")</f>
        <v>Improved employee management and governance practices, yet restructuring risks persist</v>
      </c>
    </row>
    <row r="2172" spans="1:27" s="130" customFormat="1" ht="15" hidden="1" customHeight="1" outlineLevel="1">
      <c r="A2172" s="130" t="s">
        <v>1461</v>
      </c>
      <c r="B2172" s="130" t="s">
        <v>1462</v>
      </c>
      <c r="C2172" s="130" t="s">
        <v>1463</v>
      </c>
      <c r="D2172" s="130" t="s">
        <v>18678</v>
      </c>
      <c r="E2172" s="130" t="s">
        <v>18682</v>
      </c>
      <c r="F2172" s="215">
        <v>2.5673932894474109E-2</v>
      </c>
      <c r="G2172" s="132" t="str">
        <f ca="1">IFERROR(_xll.BQL($A2172, "cur_mkt_cap(currency=EUR)")/1000000, " ")</f>
        <v xml:space="preserve"> </v>
      </c>
      <c r="M2172" s="308"/>
      <c r="N2172" s="215">
        <f t="shared" si="94"/>
        <v>2.7810214850714941E-4</v>
      </c>
      <c r="O2172" s="172" t="str">
        <f>IFERROR(IF(VLOOKUP($C2172,'MSCI Database'!$C:$R,2, FALSE)="","",VLOOKUP($C2172,'MSCI Database'!$C:$R,2, FALSE)),"")</f>
        <v>Automobiles</v>
      </c>
      <c r="P2172" s="229" t="str">
        <f>IFERROR(IF(VLOOKUP($C2172,'MSCI Database'!$C:$R,3, FALSE)="","",VLOOKUP($C2172,'MSCI Database'!$C:$R,3, FALSE)),"")</f>
        <v>A</v>
      </c>
      <c r="Q2172" s="229" t="str">
        <f>IFERROR(IF(VLOOKUP($C2172,'MSCI Database'!$C:$R,4, FALSE)="","",VLOOKUP($C2172,'MSCI Database'!$C:$R,4, FALSE)),"")</f>
        <v>0</v>
      </c>
      <c r="R2172" s="229">
        <f>IFERROR(IF(VLOOKUP($C2172,'MSCI Database'!$C:$R,5, FALSE)="","",VLOOKUP($C2172,'MSCI Database'!$C:$R,5, FALSE)),"")</f>
        <v>6.8</v>
      </c>
      <c r="S2172" s="229">
        <f>IFERROR(IF(VLOOKUP($C2172,'MSCI Database'!$C:$R,6, FALSE)="","",VLOOKUP($C2172,'MSCI Database'!$C:$R,6, FALSE)),"")</f>
        <v>8.8000000000000007</v>
      </c>
      <c r="T2172" s="229">
        <f>IFERROR(IF(VLOOKUP($C2172,'MSCI Database'!$C:$R,7, FALSE)="","",VLOOKUP($C2172,'MSCI Database'!$C:$R,7, FALSE)),"")</f>
        <v>3.3</v>
      </c>
      <c r="U2172" s="229">
        <f>IFERROR(IF(VLOOKUP($C2172,'MSCI Database'!$C:$R,8, FALSE)="","",VLOOKUP($C2172,'MSCI Database'!$C:$R,8, FALSE)),"")</f>
        <v>2.2000000000000002</v>
      </c>
      <c r="V2172" s="229">
        <f>IFERROR(IF(VLOOKUP($C2172,'MSCI Database'!$C:$R,9, FALSE)="","",VLOOKUP($C2172,'MSCI Database'!$C:$R,9, FALSE)),"")</f>
        <v>4.2</v>
      </c>
      <c r="W2172" s="215">
        <f t="shared" ca="1" si="95"/>
        <v>0</v>
      </c>
      <c r="X2172" s="276">
        <f>IFERROR(IF(VLOOKUP($C2172,'MSCI Database'!$C:$R,10, FALSE)="","",VLOOKUP($C2172,'MSCI Database'!$C:$R,10, FALSE)),"")</f>
        <v>1294489</v>
      </c>
      <c r="Y2172" s="229" t="str">
        <f>IFERROR(IF(VLOOKUP($C2172,'MSCI Database'!$C:$R,11, FALSE)="","",VLOOKUP($C2172,'MSCI Database'!$C:$R,11, FALSE)),"")</f>
        <v>2019</v>
      </c>
      <c r="Z2172" s="229" t="str">
        <f>IFERROR(IF(VLOOKUP($C2172,'MSCI Database'!$C:$R,12, FALSE)="","",VLOOKUP($C2172,'MSCI Database'!$C:$R,12, FALSE)),"")</f>
        <v>E.Segmt-Moderate</v>
      </c>
      <c r="AA2172" s="229" t="str">
        <f>IFERROR(IF(VLOOKUP($C2172,'MSCI Database'!$C:$R,13, FALSE)="","",VLOOKUP($C2172,'MSCI Database'!$C:$R,13, FALSE)),"")</f>
        <v>Strong EV sales growth amidst slowdown in overall sales; may face COVID-related uncertainties</v>
      </c>
    </row>
    <row r="2173" spans="1:27" s="130" customFormat="1" ht="15" hidden="1" customHeight="1" outlineLevel="1">
      <c r="A2173" s="130" t="s">
        <v>8520</v>
      </c>
      <c r="B2173" s="130" t="s">
        <v>8521</v>
      </c>
      <c r="C2173" s="130" t="s">
        <v>8522</v>
      </c>
      <c r="D2173" s="130" t="s">
        <v>18703</v>
      </c>
      <c r="E2173" s="130" t="s">
        <v>18688</v>
      </c>
      <c r="F2173" s="215">
        <v>1.344372647760288E-2</v>
      </c>
      <c r="G2173" s="132" t="str">
        <f ca="1">IFERROR(_xll.BQL($A2173, "cur_mkt_cap(currency=EUR)")/1000000, " ")</f>
        <v xml:space="preserve"> </v>
      </c>
      <c r="M2173" s="308"/>
      <c r="N2173" s="215">
        <f t="shared" si="94"/>
        <v>1.4562354870719914E-4</v>
      </c>
      <c r="O2173" s="172" t="str">
        <f>IFERROR(IF(VLOOKUP($C2173,'MSCI Database'!$C:$R,2, FALSE)="","",VLOOKUP($C2173,'MSCI Database'!$C:$R,2, FALSE)),"")</f>
        <v>Life &amp; Health Insurance</v>
      </c>
      <c r="P2173" s="229" t="str">
        <f>IFERROR(IF(VLOOKUP($C2173,'MSCI Database'!$C:$R,3, FALSE)="","",VLOOKUP($C2173,'MSCI Database'!$C:$R,3, FALSE)),"")</f>
        <v>AAA</v>
      </c>
      <c r="Q2173" s="229" t="str">
        <f>IFERROR(IF(VLOOKUP($C2173,'MSCI Database'!$C:$R,4, FALSE)="","",VLOOKUP($C2173,'MSCI Database'!$C:$R,4, FALSE)),"")</f>
        <v>0</v>
      </c>
      <c r="R2173" s="229">
        <f>IFERROR(IF(VLOOKUP($C2173,'MSCI Database'!$C:$R,5, FALSE)="","",VLOOKUP($C2173,'MSCI Database'!$C:$R,5, FALSE)),"")</f>
        <v>9.6999999999999993</v>
      </c>
      <c r="S2173" s="229">
        <f>IFERROR(IF(VLOOKUP($C2173,'MSCI Database'!$C:$R,6, FALSE)="","",VLOOKUP($C2173,'MSCI Database'!$C:$R,6, FALSE)),"")</f>
        <v>10</v>
      </c>
      <c r="T2173" s="229">
        <f>IFERROR(IF(VLOOKUP($C2173,'MSCI Database'!$C:$R,7, FALSE)="","",VLOOKUP($C2173,'MSCI Database'!$C:$R,7, FALSE)),"")</f>
        <v>5.6</v>
      </c>
      <c r="U2173" s="229">
        <f>IFERROR(IF(VLOOKUP($C2173,'MSCI Database'!$C:$R,8, FALSE)="","",VLOOKUP($C2173,'MSCI Database'!$C:$R,8, FALSE)),"")</f>
        <v>6.2</v>
      </c>
      <c r="V2173" s="229">
        <f>IFERROR(IF(VLOOKUP($C2173,'MSCI Database'!$C:$R,9, FALSE)="","",VLOOKUP($C2173,'MSCI Database'!$C:$R,9, FALSE)),"")</f>
        <v>6</v>
      </c>
      <c r="W2173" s="215">
        <f t="shared" ca="1" si="95"/>
        <v>0</v>
      </c>
      <c r="X2173" s="276">
        <f>IFERROR(IF(VLOOKUP($C2173,'MSCI Database'!$C:$R,10, FALSE)="","",VLOOKUP($C2173,'MSCI Database'!$C:$R,10, FALSE)),"")</f>
        <v>85730</v>
      </c>
      <c r="Y2173" s="229" t="str">
        <f>IFERROR(IF(VLOOKUP($C2173,'MSCI Database'!$C:$R,11, FALSE)="","",VLOOKUP($C2173,'MSCI Database'!$C:$R,11, FALSE)),"")</f>
        <v>2019</v>
      </c>
      <c r="Z2173" s="229" t="str">
        <f>IFERROR(IF(VLOOKUP($C2173,'MSCI Database'!$C:$R,12, FALSE)="","",VLOOKUP($C2173,'MSCI Database'!$C:$R,12, FALSE)),"")</f>
        <v>Reported</v>
      </c>
      <c r="AA2173" s="229" t="str">
        <f>IFERROR(IF(VLOOKUP($C2173,'MSCI Database'!$C:$R,13, FALSE)="","",VLOOKUP($C2173,'MSCI Database'!$C:$R,13, FALSE)),"")</f>
        <v>Strong corporate governance and ESG integration in investment</v>
      </c>
    </row>
    <row r="2174" spans="1:27" s="130" customFormat="1" ht="15" hidden="1" customHeight="1" outlineLevel="1">
      <c r="A2174" s="130" t="s">
        <v>8608</v>
      </c>
      <c r="B2174" s="130" t="s">
        <v>8609</v>
      </c>
      <c r="C2174" s="130" t="s">
        <v>8610</v>
      </c>
      <c r="D2174" s="130" t="s">
        <v>18700</v>
      </c>
      <c r="E2174" s="130" t="s">
        <v>18688</v>
      </c>
      <c r="F2174" s="215">
        <v>2.6473321126125032E-3</v>
      </c>
      <c r="G2174" s="132" t="str">
        <f ca="1">IFERROR(_xll.BQL($A2174, "cur_mkt_cap(currency=EUR)")/1000000, " ")</f>
        <v xml:space="preserve"> </v>
      </c>
      <c r="M2174" s="308"/>
      <c r="N2174" s="215">
        <f t="shared" si="94"/>
        <v>2.8676118744860043E-5</v>
      </c>
      <c r="O2174" s="172" t="str">
        <f>IFERROR(IF(VLOOKUP($C2174,'MSCI Database'!$C:$R,2, FALSE)="","",VLOOKUP($C2174,'MSCI Database'!$C:$R,2, FALSE)),"")</f>
        <v>Life &amp; Health Insurance</v>
      </c>
      <c r="P2174" s="229" t="str">
        <f>IFERROR(IF(VLOOKUP($C2174,'MSCI Database'!$C:$R,3, FALSE)="","",VLOOKUP($C2174,'MSCI Database'!$C:$R,3, FALSE)),"")</f>
        <v>B</v>
      </c>
      <c r="Q2174" s="229" t="str">
        <f>IFERROR(IF(VLOOKUP($C2174,'MSCI Database'!$C:$R,4, FALSE)="","",VLOOKUP($C2174,'MSCI Database'!$C:$R,4, FALSE)),"")</f>
        <v>0</v>
      </c>
      <c r="R2174" s="229">
        <f>IFERROR(IF(VLOOKUP($C2174,'MSCI Database'!$C:$R,5, FALSE)="","",VLOOKUP($C2174,'MSCI Database'!$C:$R,5, FALSE)),"")</f>
        <v>2.2000000000000002</v>
      </c>
      <c r="S2174" s="229">
        <f>IFERROR(IF(VLOOKUP($C2174,'MSCI Database'!$C:$R,6, FALSE)="","",VLOOKUP($C2174,'MSCI Database'!$C:$R,6, FALSE)),"")</f>
        <v>3.8</v>
      </c>
      <c r="T2174" s="229">
        <f>IFERROR(IF(VLOOKUP($C2174,'MSCI Database'!$C:$R,7, FALSE)="","",VLOOKUP($C2174,'MSCI Database'!$C:$R,7, FALSE)),"")</f>
        <v>3.2</v>
      </c>
      <c r="U2174" s="229">
        <f>IFERROR(IF(VLOOKUP($C2174,'MSCI Database'!$C:$R,8, FALSE)="","",VLOOKUP($C2174,'MSCI Database'!$C:$R,8, FALSE)),"")</f>
        <v>3.7</v>
      </c>
      <c r="V2174" s="229">
        <f>IFERROR(IF(VLOOKUP($C2174,'MSCI Database'!$C:$R,9, FALSE)="","",VLOOKUP($C2174,'MSCI Database'!$C:$R,9, FALSE)),"")</f>
        <v>3.4</v>
      </c>
      <c r="W2174" s="215">
        <f t="shared" ca="1" si="95"/>
        <v>0</v>
      </c>
      <c r="X2174" s="276">
        <f>IFERROR(IF(VLOOKUP($C2174,'MSCI Database'!$C:$R,10, FALSE)="","",VLOOKUP($C2174,'MSCI Database'!$C:$R,10, FALSE)),"")</f>
        <v>5483</v>
      </c>
      <c r="Y2174" s="229" t="str">
        <f>IFERROR(IF(VLOOKUP($C2174,'MSCI Database'!$C:$R,11, FALSE)="","",VLOOKUP($C2174,'MSCI Database'!$C:$R,11, FALSE)),"")</f>
        <v>2019</v>
      </c>
      <c r="Z2174" s="229" t="str">
        <f>IFERROR(IF(VLOOKUP($C2174,'MSCI Database'!$C:$R,12, FALSE)="","",VLOOKUP($C2174,'MSCI Database'!$C:$R,12, FALSE)),"")</f>
        <v>E.Segmt-Moderately Low</v>
      </c>
      <c r="AA2174" s="229" t="str">
        <f>IFERROR(IF(VLOOKUP($C2174,'MSCI Database'!$C:$R,13, FALSE)="","",VLOOKUP($C2174,'MSCI Database'!$C:$R,13, FALSE)),"")</f>
        <v>Weak perceived focus on responsible investing; improved efforts at cybersecurity</v>
      </c>
    </row>
    <row r="2175" spans="1:27" s="130" customFormat="1" ht="15" hidden="1" customHeight="1" outlineLevel="1">
      <c r="A2175" s="130" t="s">
        <v>6377</v>
      </c>
      <c r="B2175" s="130" t="s">
        <v>6378</v>
      </c>
      <c r="C2175" s="130" t="s">
        <v>6379</v>
      </c>
      <c r="D2175" s="130" t="s">
        <v>12128</v>
      </c>
      <c r="E2175" s="130" t="s">
        <v>18689</v>
      </c>
      <c r="F2175" s="215">
        <v>0.19784681474972729</v>
      </c>
      <c r="G2175" s="132" t="str">
        <f ca="1">IFERROR(_xll.BQL($A2175, "cur_mkt_cap(currency=EUR)")/1000000, " ")</f>
        <v xml:space="preserve"> </v>
      </c>
      <c r="M2175" s="308"/>
      <c r="N2175" s="215">
        <f t="shared" si="94"/>
        <v>2.1430929372350908E-3</v>
      </c>
      <c r="O2175" s="172" t="str">
        <f>IFERROR(IF(VLOOKUP($C2175,'MSCI Database'!$C:$R,2, FALSE)="","",VLOOKUP($C2175,'MSCI Database'!$C:$R,2, FALSE)),"")</f>
        <v>Semiconductors &amp; Semiconductor Equipment</v>
      </c>
      <c r="P2175" s="229" t="str">
        <f>IFERROR(IF(VLOOKUP($C2175,'MSCI Database'!$C:$R,3, FALSE)="","",VLOOKUP($C2175,'MSCI Database'!$C:$R,3, FALSE)),"")</f>
        <v>AA</v>
      </c>
      <c r="Q2175" s="229" t="str">
        <f>IFERROR(IF(VLOOKUP($C2175,'MSCI Database'!$C:$R,4, FALSE)="","",VLOOKUP($C2175,'MSCI Database'!$C:$R,4, FALSE)),"")</f>
        <v>0</v>
      </c>
      <c r="R2175" s="229">
        <f>IFERROR(IF(VLOOKUP($C2175,'MSCI Database'!$C:$R,5, FALSE)="","",VLOOKUP($C2175,'MSCI Database'!$C:$R,5, FALSE)),"")</f>
        <v>8.5</v>
      </c>
      <c r="S2175" s="229">
        <f>IFERROR(IF(VLOOKUP($C2175,'MSCI Database'!$C:$R,6, FALSE)="","",VLOOKUP($C2175,'MSCI Database'!$C:$R,6, FALSE)),"")</f>
        <v>3.4</v>
      </c>
      <c r="T2175" s="229">
        <f>IFERROR(IF(VLOOKUP($C2175,'MSCI Database'!$C:$R,7, FALSE)="","",VLOOKUP($C2175,'MSCI Database'!$C:$R,7, FALSE)),"")</f>
        <v>8.1999999999999993</v>
      </c>
      <c r="U2175" s="229">
        <f>IFERROR(IF(VLOOKUP($C2175,'MSCI Database'!$C:$R,8, FALSE)="","",VLOOKUP($C2175,'MSCI Database'!$C:$R,8, FALSE)),"")</f>
        <v>6.2</v>
      </c>
      <c r="V2175" s="229">
        <f>IFERROR(IF(VLOOKUP($C2175,'MSCI Database'!$C:$R,9, FALSE)="","",VLOOKUP($C2175,'MSCI Database'!$C:$R,9, FALSE)),"")</f>
        <v>6.4</v>
      </c>
      <c r="W2175" s="215">
        <f t="shared" ca="1" si="95"/>
        <v>0</v>
      </c>
      <c r="X2175" s="276">
        <f>IFERROR(IF(VLOOKUP($C2175,'MSCI Database'!$C:$R,10, FALSE)="","",VLOOKUP($C2175,'MSCI Database'!$C:$R,10, FALSE)),"")</f>
        <v>145386</v>
      </c>
      <c r="Y2175" s="229" t="str">
        <f>IFERROR(IF(VLOOKUP($C2175,'MSCI Database'!$C:$R,11, FALSE)="","",VLOOKUP($C2175,'MSCI Database'!$C:$R,11, FALSE)),"")</f>
        <v>2019</v>
      </c>
      <c r="Z2175" s="229" t="str">
        <f>IFERROR(IF(VLOOKUP($C2175,'MSCI Database'!$C:$R,12, FALSE)="","",VLOOKUP($C2175,'MSCI Database'!$C:$R,12, FALSE)),"")</f>
        <v>Reported</v>
      </c>
      <c r="AA2175" s="229" t="str">
        <f>IFERROR(IF(VLOOKUP($C2175,'MSCI Database'!$C:$R,13, FALSE)="","",VLOOKUP($C2175,'MSCI Database'!$C:$R,13, FALSE)),"")</f>
        <v>Leads global peers in governance practices and human capital management</v>
      </c>
    </row>
    <row r="2176" spans="1:27" s="130" customFormat="1" ht="15" hidden="1" customHeight="1" outlineLevel="1">
      <c r="A2176" s="130" t="s">
        <v>2869</v>
      </c>
      <c r="B2176" s="130" t="s">
        <v>2870</v>
      </c>
      <c r="C2176" s="130" t="s">
        <v>2871</v>
      </c>
      <c r="D2176" s="130" t="s">
        <v>18675</v>
      </c>
      <c r="E2176" s="130" t="s">
        <v>18688</v>
      </c>
      <c r="F2176" s="215">
        <v>2.5418849990684871E-2</v>
      </c>
      <c r="G2176" s="132" t="str">
        <f ca="1">IFERROR(_xll.BQL($A2176, "cur_mkt_cap(currency=EUR)")/1000000, " ")</f>
        <v xml:space="preserve"> </v>
      </c>
      <c r="M2176" s="308"/>
      <c r="N2176" s="215">
        <f t="shared" si="94"/>
        <v>2.7533906955532671E-4</v>
      </c>
      <c r="O2176" s="172" t="str">
        <f>IFERROR(IF(VLOOKUP($C2176,'MSCI Database'!$C:$R,2, FALSE)="","",VLOOKUP($C2176,'MSCI Database'!$C:$R,2, FALSE)),"")</f>
        <v>Banks</v>
      </c>
      <c r="P2176" s="229" t="str">
        <f>IFERROR(IF(VLOOKUP($C2176,'MSCI Database'!$C:$R,3, FALSE)="","",VLOOKUP($C2176,'MSCI Database'!$C:$R,3, FALSE)),"")</f>
        <v>AA</v>
      </c>
      <c r="Q2176" s="229" t="str">
        <f>IFERROR(IF(VLOOKUP($C2176,'MSCI Database'!$C:$R,4, FALSE)="","",VLOOKUP($C2176,'MSCI Database'!$C:$R,4, FALSE)),"")</f>
        <v>0</v>
      </c>
      <c r="R2176" s="229">
        <f>IFERROR(IF(VLOOKUP($C2176,'MSCI Database'!$C:$R,5, FALSE)="","",VLOOKUP($C2176,'MSCI Database'!$C:$R,5, FALSE)),"")</f>
        <v>8.3000000000000007</v>
      </c>
      <c r="S2176" s="229">
        <f>IFERROR(IF(VLOOKUP($C2176,'MSCI Database'!$C:$R,6, FALSE)="","",VLOOKUP($C2176,'MSCI Database'!$C:$R,6, FALSE)),"")</f>
        <v>4.9000000000000004</v>
      </c>
      <c r="T2176" s="229">
        <f>IFERROR(IF(VLOOKUP($C2176,'MSCI Database'!$C:$R,7, FALSE)="","",VLOOKUP($C2176,'MSCI Database'!$C:$R,7, FALSE)),"")</f>
        <v>4.4000000000000004</v>
      </c>
      <c r="U2176" s="229">
        <f>IFERROR(IF(VLOOKUP($C2176,'MSCI Database'!$C:$R,8, FALSE)="","",VLOOKUP($C2176,'MSCI Database'!$C:$R,8, FALSE)),"")</f>
        <v>5.5</v>
      </c>
      <c r="V2176" s="229">
        <f>IFERROR(IF(VLOOKUP($C2176,'MSCI Database'!$C:$R,9, FALSE)="","",VLOOKUP($C2176,'MSCI Database'!$C:$R,9, FALSE)),"")</f>
        <v>4.8</v>
      </c>
      <c r="W2176" s="215">
        <f t="shared" ca="1" si="95"/>
        <v>0</v>
      </c>
      <c r="X2176" s="276">
        <f>IFERROR(IF(VLOOKUP($C2176,'MSCI Database'!$C:$R,10, FALSE)="","",VLOOKUP($C2176,'MSCI Database'!$C:$R,10, FALSE)),"")</f>
        <v>65433</v>
      </c>
      <c r="Y2176" s="229" t="str">
        <f>IFERROR(IF(VLOOKUP($C2176,'MSCI Database'!$C:$R,11, FALSE)="","",VLOOKUP($C2176,'MSCI Database'!$C:$R,11, FALSE)),"")</f>
        <v>2019</v>
      </c>
      <c r="Z2176" s="229" t="str">
        <f>IFERROR(IF(VLOOKUP($C2176,'MSCI Database'!$C:$R,12, FALSE)="","",VLOOKUP($C2176,'MSCI Database'!$C:$R,12, FALSE)),"")</f>
        <v>Reported</v>
      </c>
      <c r="AA2176" s="229" t="str">
        <f>IFERROR(IF(VLOOKUP($C2176,'MSCI Database'!$C:$R,13, FALSE)="","",VLOOKUP($C2176,'MSCI Database'!$C:$R,13, FALSE)),"")</f>
        <v>Strong corporate governance relative to peers, however, employee attrition remains high</v>
      </c>
    </row>
    <row r="2177" spans="1:27" s="130" customFormat="1" ht="15" hidden="1" customHeight="1" outlineLevel="1">
      <c r="A2177" s="130" t="s">
        <v>2824</v>
      </c>
      <c r="B2177" s="130" t="s">
        <v>2825</v>
      </c>
      <c r="C2177" s="130" t="s">
        <v>2826</v>
      </c>
      <c r="D2177" s="130" t="s">
        <v>18675</v>
      </c>
      <c r="E2177" s="130" t="s">
        <v>18674</v>
      </c>
      <c r="F2177" s="215">
        <v>2.5326790911446458E-2</v>
      </c>
      <c r="G2177" s="132" t="str">
        <f ca="1">IFERROR(_xll.BQL($A2177, "cur_mkt_cap(currency=EUR)")/1000000, " ")</f>
        <v xml:space="preserve"> </v>
      </c>
      <c r="M2177" s="308"/>
      <c r="N2177" s="215">
        <f t="shared" si="94"/>
        <v>2.7434187805252803E-4</v>
      </c>
      <c r="O2177" s="172" t="str">
        <f>IFERROR(IF(VLOOKUP($C2177,'MSCI Database'!$C:$R,2, FALSE)="","",VLOOKUP($C2177,'MSCI Database'!$C:$R,2, FALSE)),"")</f>
        <v>Beverages</v>
      </c>
      <c r="P2177" s="229" t="str">
        <f>IFERROR(IF(VLOOKUP($C2177,'MSCI Database'!$C:$R,3, FALSE)="","",VLOOKUP($C2177,'MSCI Database'!$C:$R,3, FALSE)),"")</f>
        <v>BB</v>
      </c>
      <c r="Q2177" s="229" t="str">
        <f>IFERROR(IF(VLOOKUP($C2177,'MSCI Database'!$C:$R,4, FALSE)="","",VLOOKUP($C2177,'MSCI Database'!$C:$R,4, FALSE)),"")</f>
        <v>1</v>
      </c>
      <c r="R2177" s="229">
        <f>IFERROR(IF(VLOOKUP($C2177,'MSCI Database'!$C:$R,5, FALSE)="","",VLOOKUP($C2177,'MSCI Database'!$C:$R,5, FALSE)),"")</f>
        <v>3.5</v>
      </c>
      <c r="S2177" s="229">
        <f>IFERROR(IF(VLOOKUP($C2177,'MSCI Database'!$C:$R,6, FALSE)="","",VLOOKUP($C2177,'MSCI Database'!$C:$R,6, FALSE)),"")</f>
        <v>3</v>
      </c>
      <c r="T2177" s="229">
        <f>IFERROR(IF(VLOOKUP($C2177,'MSCI Database'!$C:$R,7, FALSE)="","",VLOOKUP($C2177,'MSCI Database'!$C:$R,7, FALSE)),"")</f>
        <v>3.8</v>
      </c>
      <c r="U2177" s="229">
        <f>IFERROR(IF(VLOOKUP($C2177,'MSCI Database'!$C:$R,8, FALSE)="","",VLOOKUP($C2177,'MSCI Database'!$C:$R,8, FALSE)),"")</f>
        <v>5.0999999999999996</v>
      </c>
      <c r="V2177" s="229">
        <f>IFERROR(IF(VLOOKUP($C2177,'MSCI Database'!$C:$R,9, FALSE)="","",VLOOKUP($C2177,'MSCI Database'!$C:$R,9, FALSE)),"")</f>
        <v>3.9</v>
      </c>
      <c r="W2177" s="215">
        <f t="shared" ca="1" si="95"/>
        <v>0</v>
      </c>
      <c r="X2177" s="276">
        <f>IFERROR(IF(VLOOKUP($C2177,'MSCI Database'!$C:$R,10, FALSE)="","",VLOOKUP($C2177,'MSCI Database'!$C:$R,10, FALSE)),"")</f>
        <v>912000</v>
      </c>
      <c r="Y2177" s="229" t="str">
        <f>IFERROR(IF(VLOOKUP($C2177,'MSCI Database'!$C:$R,11, FALSE)="","",VLOOKUP($C2177,'MSCI Database'!$C:$R,11, FALSE)),"")</f>
        <v>2019</v>
      </c>
      <c r="Z2177" s="229" t="str">
        <f>IFERROR(IF(VLOOKUP($C2177,'MSCI Database'!$C:$R,12, FALSE)="","",VLOOKUP($C2177,'MSCI Database'!$C:$R,12, FALSE)),"")</f>
        <v>Reported</v>
      </c>
      <c r="AA2177" s="229" t="str">
        <f>IFERROR(IF(VLOOKUP($C2177,'MSCI Database'!$C:$R,13, FALSE)="","",VLOOKUP($C2177,'MSCI Database'!$C:$R,13, FALSE)),"")</f>
        <v>Improved board composition drives upgrade, though overall ESG initiatives lag those of its peers</v>
      </c>
    </row>
    <row r="2178" spans="1:27" s="130" customFormat="1" ht="15" hidden="1" customHeight="1" outlineLevel="1">
      <c r="A2178" s="130" t="s">
        <v>6626</v>
      </c>
      <c r="B2178" s="130" t="s">
        <v>6627</v>
      </c>
      <c r="C2178" s="130" t="s">
        <v>6628</v>
      </c>
      <c r="D2178" s="130" t="s">
        <v>12128</v>
      </c>
      <c r="E2178" s="130" t="s">
        <v>18673</v>
      </c>
      <c r="F2178" s="215">
        <v>0.19639656464770269</v>
      </c>
      <c r="G2178" s="132" t="str">
        <f ca="1">IFERROR(_xll.BQL($A2178, "cur_mkt_cap(currency=EUR)")/1000000, " ")</f>
        <v xml:space="preserve"> </v>
      </c>
      <c r="M2178" s="308"/>
      <c r="N2178" s="215">
        <f t="shared" si="94"/>
        <v>2.1273837090890375E-3</v>
      </c>
      <c r="O2178" s="172" t="str">
        <f>IFERROR(IF(VLOOKUP($C2178,'MSCI Database'!$C:$R,2, FALSE)="","",VLOOKUP($C2178,'MSCI Database'!$C:$R,2, FALSE)),"")</f>
        <v>Construction &amp; Farm Machinery &amp; Heavy Trucks</v>
      </c>
      <c r="P2178" s="229" t="str">
        <f>IFERROR(IF(VLOOKUP($C2178,'MSCI Database'!$C:$R,3, FALSE)="","",VLOOKUP($C2178,'MSCI Database'!$C:$R,3, FALSE)),"")</f>
        <v>A</v>
      </c>
      <c r="Q2178" s="229" t="str">
        <f>IFERROR(IF(VLOOKUP($C2178,'MSCI Database'!$C:$R,4, FALSE)="","",VLOOKUP($C2178,'MSCI Database'!$C:$R,4, FALSE)),"")</f>
        <v>0</v>
      </c>
      <c r="R2178" s="229">
        <f>IFERROR(IF(VLOOKUP($C2178,'MSCI Database'!$C:$R,5, FALSE)="","",VLOOKUP($C2178,'MSCI Database'!$C:$R,5, FALSE)),"")</f>
        <v>6.9</v>
      </c>
      <c r="S2178" s="229">
        <f>IFERROR(IF(VLOOKUP($C2178,'MSCI Database'!$C:$R,6, FALSE)="","",VLOOKUP($C2178,'MSCI Database'!$C:$R,6, FALSE)),"")</f>
        <v>5.6</v>
      </c>
      <c r="T2178" s="229">
        <f>IFERROR(IF(VLOOKUP($C2178,'MSCI Database'!$C:$R,7, FALSE)="","",VLOOKUP($C2178,'MSCI Database'!$C:$R,7, FALSE)),"")</f>
        <v>6.2</v>
      </c>
      <c r="U2178" s="229">
        <f>IFERROR(IF(VLOOKUP($C2178,'MSCI Database'!$C:$R,8, FALSE)="","",VLOOKUP($C2178,'MSCI Database'!$C:$R,8, FALSE)),"")</f>
        <v>3</v>
      </c>
      <c r="V2178" s="229">
        <f>IFERROR(IF(VLOOKUP($C2178,'MSCI Database'!$C:$R,9, FALSE)="","",VLOOKUP($C2178,'MSCI Database'!$C:$R,9, FALSE)),"")</f>
        <v>4.7</v>
      </c>
      <c r="W2178" s="215">
        <f t="shared" ca="1" si="95"/>
        <v>0</v>
      </c>
      <c r="X2178" s="276">
        <f>IFERROR(IF(VLOOKUP($C2178,'MSCI Database'!$C:$R,10, FALSE)="","",VLOOKUP($C2178,'MSCI Database'!$C:$R,10, FALSE)),"")</f>
        <v>1831000</v>
      </c>
      <c r="Y2178" s="229" t="str">
        <f>IFERROR(IF(VLOOKUP($C2178,'MSCI Database'!$C:$R,11, FALSE)="","",VLOOKUP($C2178,'MSCI Database'!$C:$R,11, FALSE)),"")</f>
        <v>2019</v>
      </c>
      <c r="Z2178" s="229" t="str">
        <f>IFERROR(IF(VLOOKUP($C2178,'MSCI Database'!$C:$R,12, FALSE)="","",VLOOKUP($C2178,'MSCI Database'!$C:$R,12, FALSE)),"")</f>
        <v>Reported</v>
      </c>
      <c r="AA2178" s="229" t="str">
        <f>IFERROR(IF(VLOOKUP($C2178,'MSCI Database'!$C:$R,13, FALSE)="","",VLOOKUP($C2178,'MSCI Database'!$C:$R,13, FALSE)),"")</f>
        <v>Continued focus on improving safety performance, but COVID-19 related layoffs persist</v>
      </c>
    </row>
    <row r="2179" spans="1:27" s="130" customFormat="1" ht="15" hidden="1" customHeight="1" outlineLevel="1">
      <c r="A2179" s="130" t="s">
        <v>5355</v>
      </c>
      <c r="B2179" s="130" t="s">
        <v>5356</v>
      </c>
      <c r="C2179" s="130" t="s">
        <v>5357</v>
      </c>
      <c r="D2179" s="130" t="s">
        <v>18676</v>
      </c>
      <c r="E2179" s="130" t="s">
        <v>18684</v>
      </c>
      <c r="F2179" s="215">
        <v>2.2914909486793061E-2</v>
      </c>
      <c r="G2179" s="132" t="str">
        <f ca="1">IFERROR(_xll.BQL($A2179, "cur_mkt_cap(currency=EUR)")/1000000, " ")</f>
        <v xml:space="preserve"> </v>
      </c>
      <c r="M2179" s="308"/>
      <c r="N2179" s="215">
        <f t="shared" si="94"/>
        <v>2.4821618048614691E-4</v>
      </c>
      <c r="O2179" s="172" t="str">
        <f>IFERROR(IF(VLOOKUP($C2179,'MSCI Database'!$C:$R,2, FALSE)="","",VLOOKUP($C2179,'MSCI Database'!$C:$R,2, FALSE)),"")</f>
        <v>Specialty Chemicals</v>
      </c>
      <c r="P2179" s="229" t="str">
        <f>IFERROR(IF(VLOOKUP($C2179,'MSCI Database'!$C:$R,3, FALSE)="","",VLOOKUP($C2179,'MSCI Database'!$C:$R,3, FALSE)),"")</f>
        <v>BBB</v>
      </c>
      <c r="Q2179" s="229" t="str">
        <f>IFERROR(IF(VLOOKUP($C2179,'MSCI Database'!$C:$R,4, FALSE)="","",VLOOKUP($C2179,'MSCI Database'!$C:$R,4, FALSE)),"")</f>
        <v>1</v>
      </c>
      <c r="R2179" s="229">
        <f>IFERROR(IF(VLOOKUP($C2179,'MSCI Database'!$C:$R,5, FALSE)="","",VLOOKUP($C2179,'MSCI Database'!$C:$R,5, FALSE)),"")</f>
        <v>4.8</v>
      </c>
      <c r="S2179" s="229">
        <f>IFERROR(IF(VLOOKUP($C2179,'MSCI Database'!$C:$R,6, FALSE)="","",VLOOKUP($C2179,'MSCI Database'!$C:$R,6, FALSE)),"")</f>
        <v>4</v>
      </c>
      <c r="T2179" s="229">
        <f>IFERROR(IF(VLOOKUP($C2179,'MSCI Database'!$C:$R,7, FALSE)="","",VLOOKUP($C2179,'MSCI Database'!$C:$R,7, FALSE)),"")</f>
        <v>6</v>
      </c>
      <c r="U2179" s="229">
        <f>IFERROR(IF(VLOOKUP($C2179,'MSCI Database'!$C:$R,8, FALSE)="","",VLOOKUP($C2179,'MSCI Database'!$C:$R,8, FALSE)),"")</f>
        <v>7</v>
      </c>
      <c r="V2179" s="229">
        <f>IFERROR(IF(VLOOKUP($C2179,'MSCI Database'!$C:$R,9, FALSE)="","",VLOOKUP($C2179,'MSCI Database'!$C:$R,9, FALSE)),"")</f>
        <v>5.2</v>
      </c>
      <c r="W2179" s="215">
        <f t="shared" ca="1" si="95"/>
        <v>0</v>
      </c>
      <c r="X2179" s="276">
        <f>IFERROR(IF(VLOOKUP($C2179,'MSCI Database'!$C:$R,10, FALSE)="","",VLOOKUP($C2179,'MSCI Database'!$C:$R,10, FALSE)),"")</f>
        <v>18000000</v>
      </c>
      <c r="Y2179" s="229" t="str">
        <f>IFERROR(IF(VLOOKUP($C2179,'MSCI Database'!$C:$R,11, FALSE)="","",VLOOKUP($C2179,'MSCI Database'!$C:$R,11, FALSE)),"")</f>
        <v>2019</v>
      </c>
      <c r="Z2179" s="229" t="str">
        <f>IFERROR(IF(VLOOKUP($C2179,'MSCI Database'!$C:$R,12, FALSE)="","",VLOOKUP($C2179,'MSCI Database'!$C:$R,12, FALSE)),"")</f>
        <v>Reported</v>
      </c>
      <c r="AA2179" s="229" t="str">
        <f>IFERROR(IF(VLOOKUP($C2179,'MSCI Database'!$C:$R,13, FALSE)="","",VLOOKUP($C2179,'MSCI Database'!$C:$R,13, FALSE)),"")</f>
        <v>New carbon reduction targets; lags peers in managing water-related risks</v>
      </c>
    </row>
    <row r="2180" spans="1:27" s="130" customFormat="1" ht="15" hidden="1" customHeight="1" outlineLevel="1">
      <c r="A2180" s="130" t="s">
        <v>2752</v>
      </c>
      <c r="B2180" s="130" t="s">
        <v>2753</v>
      </c>
      <c r="C2180" s="130" t="s">
        <v>2754</v>
      </c>
      <c r="D2180" s="130" t="s">
        <v>18675</v>
      </c>
      <c r="E2180" s="130" t="s">
        <v>100</v>
      </c>
      <c r="F2180" s="215">
        <v>2.469834396756098E-2</v>
      </c>
      <c r="G2180" s="132" t="str">
        <f ca="1">IFERROR(_xll.BQL($A2180, "cur_mkt_cap(currency=EUR)")/1000000, " ")</f>
        <v xml:space="preserve"> </v>
      </c>
      <c r="M2180" s="308"/>
      <c r="N2180" s="215">
        <f t="shared" si="94"/>
        <v>2.6753448917153113E-4</v>
      </c>
      <c r="O2180" s="172" t="str">
        <f>IFERROR(IF(VLOOKUP($C2180,'MSCI Database'!$C:$R,2, FALSE)="","",VLOOKUP($C2180,'MSCI Database'!$C:$R,2, FALSE)),"")</f>
        <v>Utilities</v>
      </c>
      <c r="P2180" s="229" t="str">
        <f>IFERROR(IF(VLOOKUP($C2180,'MSCI Database'!$C:$R,3, FALSE)="","",VLOOKUP($C2180,'MSCI Database'!$C:$R,3, FALSE)),"")</f>
        <v>BBB</v>
      </c>
      <c r="Q2180" s="229" t="str">
        <f>IFERROR(IF(VLOOKUP($C2180,'MSCI Database'!$C:$R,4, FALSE)="","",VLOOKUP($C2180,'MSCI Database'!$C:$R,4, FALSE)),"")</f>
        <v>0</v>
      </c>
      <c r="R2180" s="229">
        <f>IFERROR(IF(VLOOKUP($C2180,'MSCI Database'!$C:$R,5, FALSE)="","",VLOOKUP($C2180,'MSCI Database'!$C:$R,5, FALSE)),"")</f>
        <v>5.4</v>
      </c>
      <c r="S2180" s="229">
        <f>IFERROR(IF(VLOOKUP($C2180,'MSCI Database'!$C:$R,6, FALSE)="","",VLOOKUP($C2180,'MSCI Database'!$C:$R,6, FALSE)),"")</f>
        <v>7.1</v>
      </c>
      <c r="T2180" s="229">
        <f>IFERROR(IF(VLOOKUP($C2180,'MSCI Database'!$C:$R,7, FALSE)="","",VLOOKUP($C2180,'MSCI Database'!$C:$R,7, FALSE)),"")</f>
        <v>7</v>
      </c>
      <c r="U2180" s="229">
        <f>IFERROR(IF(VLOOKUP($C2180,'MSCI Database'!$C:$R,8, FALSE)="","",VLOOKUP($C2180,'MSCI Database'!$C:$R,8, FALSE)),"")</f>
        <v>4.4000000000000004</v>
      </c>
      <c r="V2180" s="229">
        <f>IFERROR(IF(VLOOKUP($C2180,'MSCI Database'!$C:$R,9, FALSE)="","",VLOOKUP($C2180,'MSCI Database'!$C:$R,9, FALSE)),"")</f>
        <v>5.7</v>
      </c>
      <c r="W2180" s="215">
        <f t="shared" ca="1" si="95"/>
        <v>0</v>
      </c>
      <c r="X2180" s="276">
        <f>IFERROR(IF(VLOOKUP($C2180,'MSCI Database'!$C:$R,10, FALSE)="","",VLOOKUP($C2180,'MSCI Database'!$C:$R,10, FALSE)),"")</f>
        <v>1439000</v>
      </c>
      <c r="Y2180" s="229" t="str">
        <f>IFERROR(IF(VLOOKUP($C2180,'MSCI Database'!$C:$R,11, FALSE)="","",VLOOKUP($C2180,'MSCI Database'!$C:$R,11, FALSE)),"")</f>
        <v>2019</v>
      </c>
      <c r="Z2180" s="229" t="str">
        <f>IFERROR(IF(VLOOKUP($C2180,'MSCI Database'!$C:$R,12, FALSE)="","",VLOOKUP($C2180,'MSCI Database'!$C:$R,12, FALSE)),"")</f>
        <v>Reported</v>
      </c>
      <c r="AA2180" s="229" t="str">
        <f>IFERROR(IF(VLOOKUP($C2180,'MSCI Database'!$C:$R,13, FALSE)="","",VLOOKUP($C2180,'MSCI Database'!$C:$R,13, FALSE)),"")</f>
        <v>Strong measures to control risk related to carbon emission; corporate governance concerns persist</v>
      </c>
    </row>
    <row r="2181" spans="1:27" s="130" customFormat="1" ht="15" hidden="1" customHeight="1" outlineLevel="1">
      <c r="A2181" s="130" t="s">
        <v>4886</v>
      </c>
      <c r="B2181" s="130" t="s">
        <v>4887</v>
      </c>
      <c r="C2181" s="130" t="s">
        <v>4888</v>
      </c>
      <c r="D2181" s="130" t="s">
        <v>18678</v>
      </c>
      <c r="E2181" s="130" t="s">
        <v>18682</v>
      </c>
      <c r="F2181" s="215">
        <v>2.4435585881023649E-2</v>
      </c>
      <c r="G2181" s="132" t="str">
        <f ca="1">IFERROR(_xll.BQL($A2181, "cur_mkt_cap(currency=EUR)")/1000000, " ")</f>
        <v xml:space="preserve"> </v>
      </c>
      <c r="M2181" s="308"/>
      <c r="N2181" s="215">
        <f t="shared" si="94"/>
        <v>2.6468827201017888E-4</v>
      </c>
      <c r="O2181" s="172" t="str">
        <f>IFERROR(IF(VLOOKUP($C2181,'MSCI Database'!$C:$R,2, FALSE)="","",VLOOKUP($C2181,'MSCI Database'!$C:$R,2, FALSE)),"")</f>
        <v>Textiles, Apparel &amp; Luxury Goods</v>
      </c>
      <c r="P2181" s="229" t="str">
        <f>IFERROR(IF(VLOOKUP($C2181,'MSCI Database'!$C:$R,3, FALSE)="","",VLOOKUP($C2181,'MSCI Database'!$C:$R,3, FALSE)),"")</f>
        <v>BB</v>
      </c>
      <c r="Q2181" s="229" t="str">
        <f>IFERROR(IF(VLOOKUP($C2181,'MSCI Database'!$C:$R,4, FALSE)="","",VLOOKUP($C2181,'MSCI Database'!$C:$R,4, FALSE)),"")</f>
        <v>0</v>
      </c>
      <c r="R2181" s="229">
        <f>IFERROR(IF(VLOOKUP($C2181,'MSCI Database'!$C:$R,5, FALSE)="","",VLOOKUP($C2181,'MSCI Database'!$C:$R,5, FALSE)),"")</f>
        <v>3.5</v>
      </c>
      <c r="S2181" s="229">
        <f>IFERROR(IF(VLOOKUP($C2181,'MSCI Database'!$C:$R,6, FALSE)="","",VLOOKUP($C2181,'MSCI Database'!$C:$R,6, FALSE)),"")</f>
        <v>1.8</v>
      </c>
      <c r="T2181" s="229">
        <f>IFERROR(IF(VLOOKUP($C2181,'MSCI Database'!$C:$R,7, FALSE)="","",VLOOKUP($C2181,'MSCI Database'!$C:$R,7, FALSE)),"")</f>
        <v>4.8</v>
      </c>
      <c r="U2181" s="229">
        <f>IFERROR(IF(VLOOKUP($C2181,'MSCI Database'!$C:$R,8, FALSE)="","",VLOOKUP($C2181,'MSCI Database'!$C:$R,8, FALSE)),"")</f>
        <v>5.3</v>
      </c>
      <c r="V2181" s="229">
        <f>IFERROR(IF(VLOOKUP($C2181,'MSCI Database'!$C:$R,9, FALSE)="","",VLOOKUP($C2181,'MSCI Database'!$C:$R,9, FALSE)),"")</f>
        <v>4.2</v>
      </c>
      <c r="W2181" s="215">
        <f t="shared" ca="1" si="95"/>
        <v>0</v>
      </c>
      <c r="X2181" s="276">
        <f>IFERROR(IF(VLOOKUP($C2181,'MSCI Database'!$C:$R,10, FALSE)="","",VLOOKUP($C2181,'MSCI Database'!$C:$R,10, FALSE)),"")</f>
        <v>6711</v>
      </c>
      <c r="Y2181" s="229" t="str">
        <f>IFERROR(IF(VLOOKUP($C2181,'MSCI Database'!$C:$R,11, FALSE)="","",VLOOKUP($C2181,'MSCI Database'!$C:$R,11, FALSE)),"")</f>
        <v>2019</v>
      </c>
      <c r="Z2181" s="229" t="str">
        <f>IFERROR(IF(VLOOKUP($C2181,'MSCI Database'!$C:$R,12, FALSE)="","",VLOOKUP($C2181,'MSCI Database'!$C:$R,12, FALSE)),"")</f>
        <v>Reported</v>
      </c>
      <c r="AA2181" s="229" t="str">
        <f>IFERROR(IF(VLOOKUP($C2181,'MSCI Database'!$C:$R,13, FALSE)="","",VLOOKUP($C2181,'MSCI Database'!$C:$R,13, FALSE)),"")</f>
        <v>Lacks programs to sustainably source raw materials</v>
      </c>
    </row>
    <row r="2182" spans="1:27" s="130" customFormat="1" ht="15" hidden="1" customHeight="1" outlineLevel="1">
      <c r="A2182" s="130" t="s">
        <v>7269</v>
      </c>
      <c r="B2182" s="130" t="s">
        <v>7270</v>
      </c>
      <c r="C2182" s="130" t="s">
        <v>7271</v>
      </c>
      <c r="D2182" s="130" t="s">
        <v>12128</v>
      </c>
      <c r="E2182" s="130" t="s">
        <v>18689</v>
      </c>
      <c r="F2182" s="215">
        <v>0.18945180830028691</v>
      </c>
      <c r="G2182" s="132" t="str">
        <f ca="1">IFERROR(_xll.BQL($A2182, "cur_mkt_cap(currency=EUR)")/1000000, " ")</f>
        <v xml:space="preserve"> </v>
      </c>
      <c r="M2182" s="308"/>
      <c r="N2182" s="215">
        <f t="shared" si="94"/>
        <v>2.0521575382871854E-3</v>
      </c>
      <c r="O2182" s="172" t="str">
        <f>IFERROR(IF(VLOOKUP($C2182,'MSCI Database'!$C:$R,2, FALSE)="","",VLOOKUP($C2182,'MSCI Database'!$C:$R,2, FALSE)),"")</f>
        <v>Software &amp; Services</v>
      </c>
      <c r="P2182" s="229" t="str">
        <f>IFERROR(IF(VLOOKUP($C2182,'MSCI Database'!$C:$R,3, FALSE)="","",VLOOKUP($C2182,'MSCI Database'!$C:$R,3, FALSE)),"")</f>
        <v>AA</v>
      </c>
      <c r="Q2182" s="229" t="str">
        <f>IFERROR(IF(VLOOKUP($C2182,'MSCI Database'!$C:$R,4, FALSE)="","",VLOOKUP($C2182,'MSCI Database'!$C:$R,4, FALSE)),"")</f>
        <v>0</v>
      </c>
      <c r="R2182" s="229">
        <f>IFERROR(IF(VLOOKUP($C2182,'MSCI Database'!$C:$R,5, FALSE)="","",VLOOKUP($C2182,'MSCI Database'!$C:$R,5, FALSE)),"")</f>
        <v>8.5</v>
      </c>
      <c r="S2182" s="229">
        <f>IFERROR(IF(VLOOKUP($C2182,'MSCI Database'!$C:$R,6, FALSE)="","",VLOOKUP($C2182,'MSCI Database'!$C:$R,6, FALSE)),"")</f>
        <v>8.1</v>
      </c>
      <c r="T2182" s="229">
        <f>IFERROR(IF(VLOOKUP($C2182,'MSCI Database'!$C:$R,7, FALSE)="","",VLOOKUP($C2182,'MSCI Database'!$C:$R,7, FALSE)),"")</f>
        <v>4.9000000000000004</v>
      </c>
      <c r="U2182" s="229">
        <f>IFERROR(IF(VLOOKUP($C2182,'MSCI Database'!$C:$R,8, FALSE)="","",VLOOKUP($C2182,'MSCI Database'!$C:$R,8, FALSE)),"")</f>
        <v>4.4000000000000004</v>
      </c>
      <c r="V2182" s="229">
        <f>IFERROR(IF(VLOOKUP($C2182,'MSCI Database'!$C:$R,9, FALSE)="","",VLOOKUP($C2182,'MSCI Database'!$C:$R,9, FALSE)),"")</f>
        <v>5.2</v>
      </c>
      <c r="W2182" s="215">
        <f t="shared" ca="1" si="95"/>
        <v>0</v>
      </c>
      <c r="X2182" s="276">
        <f>IFERROR(IF(VLOOKUP($C2182,'MSCI Database'!$C:$R,10, FALSE)="","",VLOOKUP($C2182,'MSCI Database'!$C:$R,10, FALSE)),"")</f>
        <v>1104789</v>
      </c>
      <c r="Y2182" s="229" t="str">
        <f>IFERROR(IF(VLOOKUP($C2182,'MSCI Database'!$C:$R,11, FALSE)="","",VLOOKUP($C2182,'MSCI Database'!$C:$R,11, FALSE)),"")</f>
        <v>2019</v>
      </c>
      <c r="Z2182" s="229" t="str">
        <f>IFERROR(IF(VLOOKUP($C2182,'MSCI Database'!$C:$R,12, FALSE)="","",VLOOKUP($C2182,'MSCI Database'!$C:$R,12, FALSE)),"")</f>
        <v>Reported</v>
      </c>
      <c r="AA2182" s="229" t="str">
        <f>IFERROR(IF(VLOOKUP($C2182,'MSCI Database'!$C:$R,13, FALSE)="","",VLOOKUP($C2182,'MSCI Database'!$C:$R,13, FALSE)),"")</f>
        <v>Deploying investment and resources towards emerging technologies, including clean technologies</v>
      </c>
    </row>
    <row r="2183" spans="1:27" s="130" customFormat="1" ht="15" hidden="1" customHeight="1" outlineLevel="1">
      <c r="A2183" s="130" t="s">
        <v>2776</v>
      </c>
      <c r="B2183" s="130" t="s">
        <v>2777</v>
      </c>
      <c r="C2183" s="130" t="s">
        <v>2778</v>
      </c>
      <c r="D2183" s="130" t="s">
        <v>18675</v>
      </c>
      <c r="E2183" s="130" t="s">
        <v>18704</v>
      </c>
      <c r="F2183" s="215">
        <v>2.432092723602465E-2</v>
      </c>
      <c r="G2183" s="132" t="str">
        <f ca="1">IFERROR(_xll.BQL($A2183, "cur_mkt_cap(currency=EUR)")/1000000, " ")</f>
        <v xml:space="preserve"> </v>
      </c>
      <c r="M2183" s="308"/>
      <c r="N2183" s="215">
        <f t="shared" si="94"/>
        <v>2.6344628015602069E-4</v>
      </c>
      <c r="O2183" s="172" t="str">
        <f>IFERROR(IF(VLOOKUP($C2183,'MSCI Database'!$C:$R,2, FALSE)="","",VLOOKUP($C2183,'MSCI Database'!$C:$R,2, FALSE)),"")</f>
        <v>Real Estate Development &amp; Diversified Activities</v>
      </c>
      <c r="P2183" s="229" t="str">
        <f>IFERROR(IF(VLOOKUP($C2183,'MSCI Database'!$C:$R,3, FALSE)="","",VLOOKUP($C2183,'MSCI Database'!$C:$R,3, FALSE)),"")</f>
        <v>AAA</v>
      </c>
      <c r="Q2183" s="229" t="str">
        <f>IFERROR(IF(VLOOKUP($C2183,'MSCI Database'!$C:$R,4, FALSE)="","",VLOOKUP($C2183,'MSCI Database'!$C:$R,4, FALSE)),"")</f>
        <v>0</v>
      </c>
      <c r="R2183" s="229">
        <f>IFERROR(IF(VLOOKUP($C2183,'MSCI Database'!$C:$R,5, FALSE)="","",VLOOKUP($C2183,'MSCI Database'!$C:$R,5, FALSE)),"")</f>
        <v>8.6</v>
      </c>
      <c r="S2183" s="229">
        <f>IFERROR(IF(VLOOKUP($C2183,'MSCI Database'!$C:$R,6, FALSE)="","",VLOOKUP($C2183,'MSCI Database'!$C:$R,6, FALSE)),"")</f>
        <v>7.4</v>
      </c>
      <c r="T2183" s="229">
        <f>IFERROR(IF(VLOOKUP($C2183,'MSCI Database'!$C:$R,7, FALSE)="","",VLOOKUP($C2183,'MSCI Database'!$C:$R,7, FALSE)),"")</f>
        <v>4.2</v>
      </c>
      <c r="U2183" s="229">
        <f>IFERROR(IF(VLOOKUP($C2183,'MSCI Database'!$C:$R,8, FALSE)="","",VLOOKUP($C2183,'MSCI Database'!$C:$R,8, FALSE)),"")</f>
        <v>6.3</v>
      </c>
      <c r="V2183" s="229">
        <f>IFERROR(IF(VLOOKUP($C2183,'MSCI Database'!$C:$R,9, FALSE)="","",VLOOKUP($C2183,'MSCI Database'!$C:$R,9, FALSE)),"")</f>
        <v>6.5</v>
      </c>
      <c r="W2183" s="215">
        <f t="shared" ca="1" si="95"/>
        <v>0</v>
      </c>
      <c r="X2183" s="276">
        <f>IFERROR(IF(VLOOKUP($C2183,'MSCI Database'!$C:$R,10, FALSE)="","",VLOOKUP($C2183,'MSCI Database'!$C:$R,10, FALSE)),"")</f>
        <v>18837000</v>
      </c>
      <c r="Y2183" s="229" t="str">
        <f>IFERROR(IF(VLOOKUP($C2183,'MSCI Database'!$C:$R,11, FALSE)="","",VLOOKUP($C2183,'MSCI Database'!$C:$R,11, FALSE)),"")</f>
        <v>2019</v>
      </c>
      <c r="Z2183" s="229" t="str">
        <f>IFERROR(IF(VLOOKUP($C2183,'MSCI Database'!$C:$R,12, FALSE)="","",VLOOKUP($C2183,'MSCI Database'!$C:$R,12, FALSE)),"")</f>
        <v>Reported</v>
      </c>
      <c r="AA2183" s="229" t="str">
        <f>IFERROR(IF(VLOOKUP($C2183,'MSCI Database'!$C:$R,13, FALSE)="","",VLOOKUP($C2183,'MSCI Database'!$C:$R,13, FALSE)),"")</f>
        <v>Strong focus on green building, and corporate governance; sub-par safety record</v>
      </c>
    </row>
    <row r="2184" spans="1:27" s="130" customFormat="1" ht="15" hidden="1" customHeight="1" outlineLevel="1">
      <c r="A2184" s="130" t="s">
        <v>8207</v>
      </c>
      <c r="B2184" s="130" t="s">
        <v>8208</v>
      </c>
      <c r="C2184" s="130" t="s">
        <v>8209</v>
      </c>
      <c r="D2184" s="130" t="s">
        <v>12128</v>
      </c>
      <c r="E2184" s="130" t="s">
        <v>18673</v>
      </c>
      <c r="F2184" s="215">
        <v>0.18869539649947489</v>
      </c>
      <c r="G2184" s="132" t="str">
        <f ca="1">IFERROR(_xll.BQL($A2184, "cur_mkt_cap(currency=EUR)")/1000000, " ")</f>
        <v xml:space="preserve"> </v>
      </c>
      <c r="M2184" s="308"/>
      <c r="N2184" s="215">
        <f t="shared" si="94"/>
        <v>2.0439640235722172E-3</v>
      </c>
      <c r="O2184" s="172" t="str">
        <f>IFERROR(IF(VLOOKUP($C2184,'MSCI Database'!$C:$R,2, FALSE)="","",VLOOKUP($C2184,'MSCI Database'!$C:$R,2, FALSE)),"")</f>
        <v>Air Freight &amp; Logistics</v>
      </c>
      <c r="P2184" s="229" t="str">
        <f>IFERROR(IF(VLOOKUP($C2184,'MSCI Database'!$C:$R,3, FALSE)="","",VLOOKUP($C2184,'MSCI Database'!$C:$R,3, FALSE)),"")</f>
        <v>BBB</v>
      </c>
      <c r="Q2184" s="229" t="str">
        <f>IFERROR(IF(VLOOKUP($C2184,'MSCI Database'!$C:$R,4, FALSE)="","",VLOOKUP($C2184,'MSCI Database'!$C:$R,4, FALSE)),"")</f>
        <v>0</v>
      </c>
      <c r="R2184" s="229">
        <f>IFERROR(IF(VLOOKUP($C2184,'MSCI Database'!$C:$R,5, FALSE)="","",VLOOKUP($C2184,'MSCI Database'!$C:$R,5, FALSE)),"")</f>
        <v>5.0999999999999996</v>
      </c>
      <c r="S2184" s="229">
        <f>IFERROR(IF(VLOOKUP($C2184,'MSCI Database'!$C:$R,6, FALSE)="","",VLOOKUP($C2184,'MSCI Database'!$C:$R,6, FALSE)),"")</f>
        <v>9.3000000000000007</v>
      </c>
      <c r="T2184" s="229">
        <f>IFERROR(IF(VLOOKUP($C2184,'MSCI Database'!$C:$R,7, FALSE)="","",VLOOKUP($C2184,'MSCI Database'!$C:$R,7, FALSE)),"")</f>
        <v>3.3</v>
      </c>
      <c r="U2184" s="229">
        <f>IFERROR(IF(VLOOKUP($C2184,'MSCI Database'!$C:$R,8, FALSE)="","",VLOOKUP($C2184,'MSCI Database'!$C:$R,8, FALSE)),"")</f>
        <v>4.0999999999999996</v>
      </c>
      <c r="V2184" s="229">
        <f>IFERROR(IF(VLOOKUP($C2184,'MSCI Database'!$C:$R,9, FALSE)="","",VLOOKUP($C2184,'MSCI Database'!$C:$R,9, FALSE)),"")</f>
        <v>4.5</v>
      </c>
      <c r="W2184" s="215">
        <f t="shared" ca="1" si="95"/>
        <v>0</v>
      </c>
      <c r="X2184" s="276">
        <f>IFERROR(IF(VLOOKUP($C2184,'MSCI Database'!$C:$R,10, FALSE)="","",VLOOKUP($C2184,'MSCI Database'!$C:$R,10, FALSE)),"")</f>
        <v>14977000</v>
      </c>
      <c r="Y2184" s="229" t="str">
        <f>IFERROR(IF(VLOOKUP($C2184,'MSCI Database'!$C:$R,11, FALSE)="","",VLOOKUP($C2184,'MSCI Database'!$C:$R,11, FALSE)),"")</f>
        <v>2019</v>
      </c>
      <c r="Z2184" s="229" t="str">
        <f>IFERROR(IF(VLOOKUP($C2184,'MSCI Database'!$C:$R,12, FALSE)="","",VLOOKUP($C2184,'MSCI Database'!$C:$R,12, FALSE)),"")</f>
        <v>Reported</v>
      </c>
      <c r="AA2184" s="229" t="str">
        <f>IFERROR(IF(VLOOKUP($C2184,'MSCI Database'!$C:$R,13, FALSE)="","",VLOOKUP($C2184,'MSCI Database'!$C:$R,13, FALSE)),"")</f>
        <v>Improved board structure; elevated labor risks amid employee lawsuits and COVID-19 safety concerns</v>
      </c>
    </row>
    <row r="2185" spans="1:27" s="130" customFormat="1" ht="15" hidden="1" customHeight="1" outlineLevel="1">
      <c r="A2185" s="130" t="s">
        <v>377</v>
      </c>
      <c r="B2185" s="130" t="s">
        <v>378</v>
      </c>
      <c r="C2185" s="130" t="s">
        <v>379</v>
      </c>
      <c r="D2185" s="130" t="s">
        <v>18679</v>
      </c>
      <c r="E2185" s="130" t="s">
        <v>12133</v>
      </c>
      <c r="F2185" s="215">
        <v>0.1432767129501282</v>
      </c>
      <c r="G2185" s="132" t="str">
        <f ca="1">IFERROR(_xll.BQL($A2185, "cur_mkt_cap(currency=EUR)")/1000000, " ")</f>
        <v xml:space="preserve"> </v>
      </c>
      <c r="M2185" s="308"/>
      <c r="N2185" s="215">
        <f t="shared" ca="1" si="94"/>
        <v>1.5519851152625264E-3</v>
      </c>
      <c r="O2185" s="172" t="str">
        <f>IFERROR(IF(VLOOKUP($C2185,'MSCI Database'!$C:$R,2, FALSE)="","",VLOOKUP($C2185,'MSCI Database'!$C:$R,2, FALSE)),"")</f>
        <v>Biotechnology</v>
      </c>
      <c r="P2185" s="229" t="str">
        <f>IFERROR(IF(VLOOKUP($C2185,'MSCI Database'!$C:$R,3, FALSE)="","",VLOOKUP($C2185,'MSCI Database'!$C:$R,3, FALSE)),"")</f>
        <v>A</v>
      </c>
      <c r="Q2185" s="229" t="str">
        <f>IFERROR(IF(VLOOKUP($C2185,'MSCI Database'!$C:$R,4, FALSE)="","",VLOOKUP($C2185,'MSCI Database'!$C:$R,4, FALSE)),"")</f>
        <v>0</v>
      </c>
      <c r="R2185" s="229">
        <f>IFERROR(IF(VLOOKUP($C2185,'MSCI Database'!$C:$R,5, FALSE)="","",VLOOKUP($C2185,'MSCI Database'!$C:$R,5, FALSE)),"")</f>
        <v>6.2</v>
      </c>
      <c r="S2185" s="229">
        <f>IFERROR(IF(VLOOKUP($C2185,'MSCI Database'!$C:$R,6, FALSE)="","",VLOOKUP($C2185,'MSCI Database'!$C:$R,6, FALSE)),"")</f>
        <v>5.3</v>
      </c>
      <c r="T2185" s="229">
        <f>IFERROR(IF(VLOOKUP($C2185,'MSCI Database'!$C:$R,7, FALSE)="","",VLOOKUP($C2185,'MSCI Database'!$C:$R,7, FALSE)),"")</f>
        <v>4.3</v>
      </c>
      <c r="U2185" s="229">
        <f>IFERROR(IF(VLOOKUP($C2185,'MSCI Database'!$C:$R,8, FALSE)="","",VLOOKUP($C2185,'MSCI Database'!$C:$R,8, FALSE)),"")</f>
        <v>6.5</v>
      </c>
      <c r="V2185" s="229">
        <f>IFERROR(IF(VLOOKUP($C2185,'MSCI Database'!$C:$R,9, FALSE)="","",VLOOKUP($C2185,'MSCI Database'!$C:$R,9, FALSE)),"")</f>
        <v>5.2</v>
      </c>
      <c r="W2185" s="215">
        <f t="shared" ca="1" si="95"/>
        <v>0</v>
      </c>
      <c r="X2185" s="276">
        <f>IFERROR(IF(VLOOKUP($C2185,'MSCI Database'!$C:$R,10, FALSE)="","",VLOOKUP($C2185,'MSCI Database'!$C:$R,10, FALSE)),"")</f>
        <v>308172</v>
      </c>
      <c r="Y2185" s="229" t="str">
        <f>IFERROR(IF(VLOOKUP($C2185,'MSCI Database'!$C:$R,11, FALSE)="","",VLOOKUP($C2185,'MSCI Database'!$C:$R,11, FALSE)),"")</f>
        <v>2019</v>
      </c>
      <c r="Z2185" s="229" t="str">
        <f>IFERROR(IF(VLOOKUP($C2185,'MSCI Database'!$C:$R,12, FALSE)="","",VLOOKUP($C2185,'MSCI Database'!$C:$R,12, FALSE)),"")</f>
        <v>Reported</v>
      </c>
      <c r="AA2185" s="229" t="str">
        <f>IFERROR(IF(VLOOKUP($C2185,'MSCI Database'!$C:$R,13, FALSE)="","",VLOOKUP($C2185,'MSCI Database'!$C:$R,13, FALSE)),"")</f>
        <v>Numerous product recalls in line with the high exposure to product quality and safety risks</v>
      </c>
    </row>
    <row r="2186" spans="1:27" s="130" customFormat="1" ht="15" hidden="1" customHeight="1" outlineLevel="1">
      <c r="A2186" s="130" t="s">
        <v>4879</v>
      </c>
      <c r="B2186" s="130" t="s">
        <v>4880</v>
      </c>
      <c r="C2186" s="130" t="s">
        <v>4881</v>
      </c>
      <c r="D2186" s="130" t="s">
        <v>18678</v>
      </c>
      <c r="E2186" s="130" t="s">
        <v>18690</v>
      </c>
      <c r="F2186" s="215">
        <v>2.4046709798910999E-2</v>
      </c>
      <c r="G2186" s="132" t="str">
        <f ca="1">IFERROR(_xll.BQL($A2186, "cur_mkt_cap(currency=EUR)")/1000000, " ")</f>
        <v xml:space="preserve"> </v>
      </c>
      <c r="M2186" s="308"/>
      <c r="N2186" s="215">
        <f t="shared" ref="N2186:N2249" si="96">IF(V2186&lt;&gt;"",VLOOKUP($A2186,$A$1737:$V$3221,6,FALSE)/SUMIF($V$1737:$V$3221,"&gt;0",$F$1737:$F$3221),0)</f>
        <v>0</v>
      </c>
      <c r="O2186" s="172" t="str">
        <f>IFERROR(IF(VLOOKUP($C2186,'MSCI Database'!$C:$R,2, FALSE)="","",VLOOKUP($C2186,'MSCI Database'!$C:$R,2, FALSE)),"")</f>
        <v>Interactive Media &amp; Services</v>
      </c>
      <c r="P2186" s="229" t="str">
        <f>IFERROR(IF(VLOOKUP($C2186,'MSCI Database'!$C:$R,3, FALSE)="","",VLOOKUP($C2186,'MSCI Database'!$C:$R,3, FALSE)),"")</f>
        <v/>
      </c>
      <c r="Q2186" s="229" t="str">
        <f>IFERROR(IF(VLOOKUP($C2186,'MSCI Database'!$C:$R,4, FALSE)="","",VLOOKUP($C2186,'MSCI Database'!$C:$R,4, FALSE)),"")</f>
        <v/>
      </c>
      <c r="R2186" s="229" t="str">
        <f>IFERROR(IF(VLOOKUP($C2186,'MSCI Database'!$C:$R,5, FALSE)="","",VLOOKUP($C2186,'MSCI Database'!$C:$R,5, FALSE)),"")</f>
        <v/>
      </c>
      <c r="S2186" s="229" t="str">
        <f>IFERROR(IF(VLOOKUP($C2186,'MSCI Database'!$C:$R,6, FALSE)="","",VLOOKUP($C2186,'MSCI Database'!$C:$R,6, FALSE)),"")</f>
        <v/>
      </c>
      <c r="T2186" s="229" t="str">
        <f>IFERROR(IF(VLOOKUP($C2186,'MSCI Database'!$C:$R,7, FALSE)="","",VLOOKUP($C2186,'MSCI Database'!$C:$R,7, FALSE)),"")</f>
        <v/>
      </c>
      <c r="U2186" s="229" t="str">
        <f>IFERROR(IF(VLOOKUP($C2186,'MSCI Database'!$C:$R,8, FALSE)="","",VLOOKUP($C2186,'MSCI Database'!$C:$R,8, FALSE)),"")</f>
        <v/>
      </c>
      <c r="V2186" s="229" t="str">
        <f>IFERROR(IF(VLOOKUP($C2186,'MSCI Database'!$C:$R,9, FALSE)="","",VLOOKUP($C2186,'MSCI Database'!$C:$R,9, FALSE)),"")</f>
        <v/>
      </c>
      <c r="W2186" s="215">
        <f t="shared" ref="W2186:W2249" ca="1" si="97">IFERROR(IF(X2186&lt;&gt;"",VLOOKUP($A2186,$A$1737:$X$3221,6,FALSE)/100,0)*$G$1735/$G2186, 0)</f>
        <v>0</v>
      </c>
      <c r="X2186" s="276">
        <f>IFERROR(IF(VLOOKUP($C2186,'MSCI Database'!$C:$R,10, FALSE)="","",VLOOKUP($C2186,'MSCI Database'!$C:$R,10, FALSE)),"")</f>
        <v>40957</v>
      </c>
      <c r="Y2186" s="229" t="str">
        <f>IFERROR(IF(VLOOKUP($C2186,'MSCI Database'!$C:$R,11, FALSE)="","",VLOOKUP($C2186,'MSCI Database'!$C:$R,11, FALSE)),"")</f>
        <v>2019</v>
      </c>
      <c r="Z2186" s="229" t="str">
        <f>IFERROR(IF(VLOOKUP($C2186,'MSCI Database'!$C:$R,12, FALSE)="","",VLOOKUP($C2186,'MSCI Database'!$C:$R,12, FALSE)),"")</f>
        <v>E.Segmt-Moderate</v>
      </c>
      <c r="AA2186" s="229" t="str">
        <f>IFERROR(IF(VLOOKUP($C2186,'MSCI Database'!$C:$R,13, FALSE)="","",VLOOKUP($C2186,'MSCI Database'!$C:$R,13, FALSE)),"")</f>
        <v/>
      </c>
    </row>
    <row r="2187" spans="1:27" s="130" customFormat="1" ht="15" hidden="1" customHeight="1" outlineLevel="1">
      <c r="A2187" s="130" t="s">
        <v>7092</v>
      </c>
      <c r="B2187" s="130" t="s">
        <v>7093</v>
      </c>
      <c r="C2187" s="130" t="s">
        <v>7094</v>
      </c>
      <c r="D2187" s="130" t="s">
        <v>12128</v>
      </c>
      <c r="E2187" s="130" t="s">
        <v>18673</v>
      </c>
      <c r="F2187" s="215">
        <v>0.18563893703186679</v>
      </c>
      <c r="G2187" s="132" t="str">
        <f ca="1">IFERROR(_xll.BQL($A2187, "cur_mkt_cap(currency=EUR)")/1000000, " ")</f>
        <v xml:space="preserve"> </v>
      </c>
      <c r="M2187" s="308"/>
      <c r="N2187" s="215">
        <f t="shared" si="96"/>
        <v>2.0108562037356318E-3</v>
      </c>
      <c r="O2187" s="172" t="str">
        <f>IFERROR(IF(VLOOKUP($C2187,'MSCI Database'!$C:$R,2, FALSE)="","",VLOOKUP($C2187,'MSCI Database'!$C:$R,2, FALSE)),"")</f>
        <v>Industrial Conglomerates</v>
      </c>
      <c r="P2187" s="229" t="str">
        <f>IFERROR(IF(VLOOKUP($C2187,'MSCI Database'!$C:$R,3, FALSE)="","",VLOOKUP($C2187,'MSCI Database'!$C:$R,3, FALSE)),"")</f>
        <v>BB</v>
      </c>
      <c r="Q2187" s="229" t="str">
        <f>IFERROR(IF(VLOOKUP($C2187,'MSCI Database'!$C:$R,4, FALSE)="","",VLOOKUP($C2187,'MSCI Database'!$C:$R,4, FALSE)),"")</f>
        <v>-2</v>
      </c>
      <c r="R2187" s="229">
        <f>IFERROR(IF(VLOOKUP($C2187,'MSCI Database'!$C:$R,5, FALSE)="","",VLOOKUP($C2187,'MSCI Database'!$C:$R,5, FALSE)),"")</f>
        <v>2.9</v>
      </c>
      <c r="S2187" s="229">
        <f>IFERROR(IF(VLOOKUP($C2187,'MSCI Database'!$C:$R,6, FALSE)="","",VLOOKUP($C2187,'MSCI Database'!$C:$R,6, FALSE)),"")</f>
        <v>6.3</v>
      </c>
      <c r="T2187" s="229">
        <f>IFERROR(IF(VLOOKUP($C2187,'MSCI Database'!$C:$R,7, FALSE)="","",VLOOKUP($C2187,'MSCI Database'!$C:$R,7, FALSE)),"")</f>
        <v>1.1000000000000001</v>
      </c>
      <c r="U2187" s="229">
        <f>IFERROR(IF(VLOOKUP($C2187,'MSCI Database'!$C:$R,8, FALSE)="","",VLOOKUP($C2187,'MSCI Database'!$C:$R,8, FALSE)),"")</f>
        <v>2.1</v>
      </c>
      <c r="V2187" s="229">
        <f>IFERROR(IF(VLOOKUP($C2187,'MSCI Database'!$C:$R,9, FALSE)="","",VLOOKUP($C2187,'MSCI Database'!$C:$R,9, FALSE)),"")</f>
        <v>2.6</v>
      </c>
      <c r="W2187" s="215">
        <f t="shared" ca="1" si="97"/>
        <v>0</v>
      </c>
      <c r="X2187" s="276">
        <f>IFERROR(IF(VLOOKUP($C2187,'MSCI Database'!$C:$R,10, FALSE)="","",VLOOKUP($C2187,'MSCI Database'!$C:$R,10, FALSE)),"")</f>
        <v>2413987</v>
      </c>
      <c r="Y2187" s="229" t="str">
        <f>IFERROR(IF(VLOOKUP($C2187,'MSCI Database'!$C:$R,11, FALSE)="","",VLOOKUP($C2187,'MSCI Database'!$C:$R,11, FALSE)),"")</f>
        <v>2019</v>
      </c>
      <c r="Z2187" s="229" t="str">
        <f>IFERROR(IF(VLOOKUP($C2187,'MSCI Database'!$C:$R,12, FALSE)="","",VLOOKUP($C2187,'MSCI Database'!$C:$R,12, FALSE)),"")</f>
        <v>Reported</v>
      </c>
      <c r="AA2187" s="229" t="str">
        <f>IFERROR(IF(VLOOKUP($C2187,'MSCI Database'!$C:$R,13, FALSE)="","",VLOOKUP($C2187,'MSCI Database'!$C:$R,13, FALSE)),"")</f>
        <v>Covid-19 crisis may add to labor management challenges from strategic restructuring, asset sale</v>
      </c>
    </row>
    <row r="2188" spans="1:27" s="130" customFormat="1" ht="15" hidden="1" customHeight="1" outlineLevel="1">
      <c r="A2188" s="130" t="s">
        <v>5782</v>
      </c>
      <c r="B2188" s="130" t="s">
        <v>5783</v>
      </c>
      <c r="C2188" s="130" t="s">
        <v>5784</v>
      </c>
      <c r="D2188" s="130" t="s">
        <v>18677</v>
      </c>
      <c r="E2188" s="130" t="s">
        <v>18673</v>
      </c>
      <c r="F2188" s="215">
        <v>2.131846960067902E-2</v>
      </c>
      <c r="G2188" s="132" t="str">
        <f ca="1">IFERROR(_xll.BQL($A2188, "cur_mkt_cap(currency=EUR)")/1000000, " ")</f>
        <v xml:space="preserve"> </v>
      </c>
      <c r="M2188" s="308"/>
      <c r="N2188" s="215">
        <f t="shared" si="96"/>
        <v>2.3092341259913645E-4</v>
      </c>
      <c r="O2188" s="172" t="str">
        <f>IFERROR(IF(VLOOKUP($C2188,'MSCI Database'!$C:$R,2, FALSE)="","",VLOOKUP($C2188,'MSCI Database'!$C:$R,2, FALSE)),"")</f>
        <v>Building Products</v>
      </c>
      <c r="P2188" s="229" t="str">
        <f>IFERROR(IF(VLOOKUP($C2188,'MSCI Database'!$C:$R,3, FALSE)="","",VLOOKUP($C2188,'MSCI Database'!$C:$R,3, FALSE)),"")</f>
        <v>AA</v>
      </c>
      <c r="Q2188" s="229" t="str">
        <f>IFERROR(IF(VLOOKUP($C2188,'MSCI Database'!$C:$R,4, FALSE)="","",VLOOKUP($C2188,'MSCI Database'!$C:$R,4, FALSE)),"")</f>
        <v>0</v>
      </c>
      <c r="R2188" s="229">
        <f>IFERROR(IF(VLOOKUP($C2188,'MSCI Database'!$C:$R,5, FALSE)="","",VLOOKUP($C2188,'MSCI Database'!$C:$R,5, FALSE)),"")</f>
        <v>8.1999999999999993</v>
      </c>
      <c r="S2188" s="229">
        <f>IFERROR(IF(VLOOKUP($C2188,'MSCI Database'!$C:$R,6, FALSE)="","",VLOOKUP($C2188,'MSCI Database'!$C:$R,6, FALSE)),"")</f>
        <v>8</v>
      </c>
      <c r="T2188" s="229">
        <f>IFERROR(IF(VLOOKUP($C2188,'MSCI Database'!$C:$R,7, FALSE)="","",VLOOKUP($C2188,'MSCI Database'!$C:$R,7, FALSE)),"")</f>
        <v>4.8</v>
      </c>
      <c r="U2188" s="229">
        <f>IFERROR(IF(VLOOKUP($C2188,'MSCI Database'!$C:$R,8, FALSE)="","",VLOOKUP($C2188,'MSCI Database'!$C:$R,8, FALSE)),"")</f>
        <v>3.2</v>
      </c>
      <c r="V2188" s="229">
        <f>IFERROR(IF(VLOOKUP($C2188,'MSCI Database'!$C:$R,9, FALSE)="","",VLOOKUP($C2188,'MSCI Database'!$C:$R,9, FALSE)),"")</f>
        <v>5.5</v>
      </c>
      <c r="W2188" s="215">
        <f t="shared" ca="1" si="97"/>
        <v>0</v>
      </c>
      <c r="X2188" s="276">
        <f>IFERROR(IF(VLOOKUP($C2188,'MSCI Database'!$C:$R,10, FALSE)="","",VLOOKUP($C2188,'MSCI Database'!$C:$R,10, FALSE)),"")</f>
        <v>33029</v>
      </c>
      <c r="Y2188" s="229" t="str">
        <f>IFERROR(IF(VLOOKUP($C2188,'MSCI Database'!$C:$R,11, FALSE)="","",VLOOKUP($C2188,'MSCI Database'!$C:$R,11, FALSE)),"")</f>
        <v>2019</v>
      </c>
      <c r="Z2188" s="229" t="str">
        <f>IFERROR(IF(VLOOKUP($C2188,'MSCI Database'!$C:$R,12, FALSE)="","",VLOOKUP($C2188,'MSCI Database'!$C:$R,12, FALSE)),"")</f>
        <v>Reported</v>
      </c>
      <c r="AA2188" s="229" t="str">
        <f>IFERROR(IF(VLOOKUP($C2188,'MSCI Database'!$C:$R,13, FALSE)="","",VLOOKUP($C2188,'MSCI Database'!$C:$R,13, FALSE)),"")</f>
        <v/>
      </c>
    </row>
    <row r="2189" spans="1:27" s="130" customFormat="1" ht="15" hidden="1" customHeight="1" outlineLevel="1">
      <c r="A2189" s="130" t="s">
        <v>6804</v>
      </c>
      <c r="B2189" s="130" t="s">
        <v>6805</v>
      </c>
      <c r="C2189" s="130" t="s">
        <v>6806</v>
      </c>
      <c r="D2189" s="130" t="s">
        <v>12128</v>
      </c>
      <c r="E2189" s="130" t="s">
        <v>18673</v>
      </c>
      <c r="F2189" s="215">
        <v>0.18047658230999999</v>
      </c>
      <c r="G2189" s="132" t="str">
        <f ca="1">IFERROR(_xll.BQL($A2189, "cur_mkt_cap(currency=EUR)")/1000000, " ")</f>
        <v xml:space="preserve"> </v>
      </c>
      <c r="M2189" s="308"/>
      <c r="N2189" s="215">
        <f t="shared" si="96"/>
        <v>1.954937153646653E-3</v>
      </c>
      <c r="O2189" s="172" t="str">
        <f>IFERROR(IF(VLOOKUP($C2189,'MSCI Database'!$C:$R,2, FALSE)="","",VLOOKUP($C2189,'MSCI Database'!$C:$R,2, FALSE)),"")</f>
        <v>Construction &amp; Farm Machinery &amp; Heavy Trucks</v>
      </c>
      <c r="P2189" s="229" t="str">
        <f>IFERROR(IF(VLOOKUP($C2189,'MSCI Database'!$C:$R,3, FALSE)="","",VLOOKUP($C2189,'MSCI Database'!$C:$R,3, FALSE)),"")</f>
        <v>A</v>
      </c>
      <c r="Q2189" s="229" t="str">
        <f>IFERROR(IF(VLOOKUP($C2189,'MSCI Database'!$C:$R,4, FALSE)="","",VLOOKUP($C2189,'MSCI Database'!$C:$R,4, FALSE)),"")</f>
        <v>0</v>
      </c>
      <c r="R2189" s="229">
        <f>IFERROR(IF(VLOOKUP($C2189,'MSCI Database'!$C:$R,5, FALSE)="","",VLOOKUP($C2189,'MSCI Database'!$C:$R,5, FALSE)),"")</f>
        <v>6.2</v>
      </c>
      <c r="S2189" s="229">
        <f>IFERROR(IF(VLOOKUP($C2189,'MSCI Database'!$C:$R,6, FALSE)="","",VLOOKUP($C2189,'MSCI Database'!$C:$R,6, FALSE)),"")</f>
        <v>4.9000000000000004</v>
      </c>
      <c r="T2189" s="229">
        <f>IFERROR(IF(VLOOKUP($C2189,'MSCI Database'!$C:$R,7, FALSE)="","",VLOOKUP($C2189,'MSCI Database'!$C:$R,7, FALSE)),"")</f>
        <v>5.3</v>
      </c>
      <c r="U2189" s="229">
        <f>IFERROR(IF(VLOOKUP($C2189,'MSCI Database'!$C:$R,8, FALSE)="","",VLOOKUP($C2189,'MSCI Database'!$C:$R,8, FALSE)),"")</f>
        <v>5.0999999999999996</v>
      </c>
      <c r="V2189" s="229">
        <f>IFERROR(IF(VLOOKUP($C2189,'MSCI Database'!$C:$R,9, FALSE)="","",VLOOKUP($C2189,'MSCI Database'!$C:$R,9, FALSE)),"")</f>
        <v>5.0999999999999996</v>
      </c>
      <c r="W2189" s="215">
        <f t="shared" ca="1" si="97"/>
        <v>0</v>
      </c>
      <c r="X2189" s="276">
        <f>IFERROR(IF(VLOOKUP($C2189,'MSCI Database'!$C:$R,10, FALSE)="","",VLOOKUP($C2189,'MSCI Database'!$C:$R,10, FALSE)),"")</f>
        <v>1112391</v>
      </c>
      <c r="Y2189" s="229" t="str">
        <f>IFERROR(IF(VLOOKUP($C2189,'MSCI Database'!$C:$R,11, FALSE)="","",VLOOKUP($C2189,'MSCI Database'!$C:$R,11, FALSE)),"")</f>
        <v>2019</v>
      </c>
      <c r="Z2189" s="229" t="str">
        <f>IFERROR(IF(VLOOKUP($C2189,'MSCI Database'!$C:$R,12, FALSE)="","",VLOOKUP($C2189,'MSCI Database'!$C:$R,12, FALSE)),"")</f>
        <v>Reported</v>
      </c>
      <c r="AA2189" s="229" t="str">
        <f>IFERROR(IF(VLOOKUP($C2189,'MSCI Database'!$C:$R,13, FALSE)="","",VLOOKUP($C2189,'MSCI Database'!$C:$R,13, FALSE)),"")</f>
        <v>Leads peers in corporate governance, but labor-related risks from business restructuring persist</v>
      </c>
    </row>
    <row r="2190" spans="1:27" s="130" customFormat="1" ht="15" hidden="1" customHeight="1" outlineLevel="1">
      <c r="A2190" s="130" t="s">
        <v>2861</v>
      </c>
      <c r="B2190" s="130" t="s">
        <v>2862</v>
      </c>
      <c r="C2190" s="130" t="s">
        <v>2863</v>
      </c>
      <c r="D2190" s="130" t="s">
        <v>18678</v>
      </c>
      <c r="E2190" s="130" t="s">
        <v>18689</v>
      </c>
      <c r="F2190" s="215">
        <v>2.3041449247203728E-2</v>
      </c>
      <c r="G2190" s="132" t="str">
        <f ca="1">IFERROR(_xll.BQL($A2190, "cur_mkt_cap(currency=EUR)")/1000000, " ")</f>
        <v xml:space="preserve"> </v>
      </c>
      <c r="M2190" s="308"/>
      <c r="N2190" s="215">
        <f t="shared" si="96"/>
        <v>2.4958686955768225E-4</v>
      </c>
      <c r="O2190" s="172" t="str">
        <f>IFERROR(IF(VLOOKUP($C2190,'MSCI Database'!$C:$R,2, FALSE)="","",VLOOKUP($C2190,'MSCI Database'!$C:$R,2, FALSE)),"")</f>
        <v>Technology Hardware, Storage &amp; Peripherals</v>
      </c>
      <c r="P2190" s="229" t="str">
        <f>IFERROR(IF(VLOOKUP($C2190,'MSCI Database'!$C:$R,3, FALSE)="","",VLOOKUP($C2190,'MSCI Database'!$C:$R,3, FALSE)),"")</f>
        <v>AA</v>
      </c>
      <c r="Q2190" s="229" t="str">
        <f>IFERROR(IF(VLOOKUP($C2190,'MSCI Database'!$C:$R,4, FALSE)="","",VLOOKUP($C2190,'MSCI Database'!$C:$R,4, FALSE)),"")</f>
        <v>1</v>
      </c>
      <c r="R2190" s="229">
        <f>IFERROR(IF(VLOOKUP($C2190,'MSCI Database'!$C:$R,5, FALSE)="","",VLOOKUP($C2190,'MSCI Database'!$C:$R,5, FALSE)),"")</f>
        <v>8.1999999999999993</v>
      </c>
      <c r="S2190" s="229">
        <f>IFERROR(IF(VLOOKUP($C2190,'MSCI Database'!$C:$R,6, FALSE)="","",VLOOKUP($C2190,'MSCI Database'!$C:$R,6, FALSE)),"")</f>
        <v>4.4000000000000004</v>
      </c>
      <c r="T2190" s="229">
        <f>IFERROR(IF(VLOOKUP($C2190,'MSCI Database'!$C:$R,7, FALSE)="","",VLOOKUP($C2190,'MSCI Database'!$C:$R,7, FALSE)),"")</f>
        <v>5.6</v>
      </c>
      <c r="U2190" s="229">
        <f>IFERROR(IF(VLOOKUP($C2190,'MSCI Database'!$C:$R,8, FALSE)="","",VLOOKUP($C2190,'MSCI Database'!$C:$R,8, FALSE)),"")</f>
        <v>5.7</v>
      </c>
      <c r="V2190" s="229">
        <f>IFERROR(IF(VLOOKUP($C2190,'MSCI Database'!$C:$R,9, FALSE)="","",VLOOKUP($C2190,'MSCI Database'!$C:$R,9, FALSE)),"")</f>
        <v>5.4</v>
      </c>
      <c r="W2190" s="215">
        <f t="shared" ca="1" si="97"/>
        <v>0</v>
      </c>
      <c r="X2190" s="276">
        <f>IFERROR(IF(VLOOKUP($C2190,'MSCI Database'!$C:$R,10, FALSE)="","",VLOOKUP($C2190,'MSCI Database'!$C:$R,10, FALSE)),"")</f>
        <v>170363</v>
      </c>
      <c r="Y2190" s="229" t="str">
        <f>IFERROR(IF(VLOOKUP($C2190,'MSCI Database'!$C:$R,11, FALSE)="","",VLOOKUP($C2190,'MSCI Database'!$C:$R,11, FALSE)),"")</f>
        <v>2019</v>
      </c>
      <c r="Z2190" s="229" t="str">
        <f>IFERROR(IF(VLOOKUP($C2190,'MSCI Database'!$C:$R,12, FALSE)="","",VLOOKUP($C2190,'MSCI Database'!$C:$R,12, FALSE)),"")</f>
        <v>Reported</v>
      </c>
      <c r="AA2190" s="229" t="str">
        <f>IFERROR(IF(VLOOKUP($C2190,'MSCI Database'!$C:$R,13, FALSE)="","",VLOOKUP($C2190,'MSCI Database'!$C:$R,13, FALSE)),"")</f>
        <v>Improved performance in overall ESG parameters</v>
      </c>
    </row>
    <row r="2191" spans="1:27" s="130" customFormat="1" ht="15" hidden="1" customHeight="1" outlineLevel="1">
      <c r="A2191" s="130" t="s">
        <v>4932</v>
      </c>
      <c r="B2191" s="130" t="s">
        <v>4933</v>
      </c>
      <c r="C2191" s="130" t="s">
        <v>4934</v>
      </c>
      <c r="D2191" s="130" t="s">
        <v>18675</v>
      </c>
      <c r="E2191" s="130" t="s">
        <v>12133</v>
      </c>
      <c r="F2191" s="215">
        <v>2.2974552658042019E-2</v>
      </c>
      <c r="G2191" s="132" t="str">
        <f ca="1">IFERROR(_xll.BQL($A2191, "cur_mkt_cap(currency=EUR)")/1000000, " ")</f>
        <v xml:space="preserve"> </v>
      </c>
      <c r="M2191" s="308"/>
      <c r="N2191" s="215">
        <f t="shared" si="96"/>
        <v>2.4886224021280785E-4</v>
      </c>
      <c r="O2191" s="172" t="str">
        <f>IFERROR(IF(VLOOKUP($C2191,'MSCI Database'!$C:$R,2, FALSE)="","",VLOOKUP($C2191,'MSCI Database'!$C:$R,2, FALSE)),"")</f>
        <v>Pharmaceuticals</v>
      </c>
      <c r="P2191" s="229" t="str">
        <f>IFERROR(IF(VLOOKUP($C2191,'MSCI Database'!$C:$R,3, FALSE)="","",VLOOKUP($C2191,'MSCI Database'!$C:$R,3, FALSE)),"")</f>
        <v>BB</v>
      </c>
      <c r="Q2191" s="229" t="str">
        <f>IFERROR(IF(VLOOKUP($C2191,'MSCI Database'!$C:$R,4, FALSE)="","",VLOOKUP($C2191,'MSCI Database'!$C:$R,4, FALSE)),"")</f>
        <v>0</v>
      </c>
      <c r="R2191" s="229">
        <f>IFERROR(IF(VLOOKUP($C2191,'MSCI Database'!$C:$R,5, FALSE)="","",VLOOKUP($C2191,'MSCI Database'!$C:$R,5, FALSE)),"")</f>
        <v>3.3</v>
      </c>
      <c r="S2191" s="229">
        <f>IFERROR(IF(VLOOKUP($C2191,'MSCI Database'!$C:$R,6, FALSE)="","",VLOOKUP($C2191,'MSCI Database'!$C:$R,6, FALSE)),"")</f>
        <v>3.4</v>
      </c>
      <c r="T2191" s="229">
        <f>IFERROR(IF(VLOOKUP($C2191,'MSCI Database'!$C:$R,7, FALSE)="","",VLOOKUP($C2191,'MSCI Database'!$C:$R,7, FALSE)),"")</f>
        <v>4</v>
      </c>
      <c r="U2191" s="229">
        <f>IFERROR(IF(VLOOKUP($C2191,'MSCI Database'!$C:$R,8, FALSE)="","",VLOOKUP($C2191,'MSCI Database'!$C:$R,8, FALSE)),"")</f>
        <v>4</v>
      </c>
      <c r="V2191" s="229">
        <f>IFERROR(IF(VLOOKUP($C2191,'MSCI Database'!$C:$R,9, FALSE)="","",VLOOKUP($C2191,'MSCI Database'!$C:$R,9, FALSE)),"")</f>
        <v>3.9</v>
      </c>
      <c r="W2191" s="215">
        <f t="shared" ca="1" si="97"/>
        <v>0</v>
      </c>
      <c r="X2191" s="276">
        <f>IFERROR(IF(VLOOKUP($C2191,'MSCI Database'!$C:$R,10, FALSE)="","",VLOOKUP($C2191,'MSCI Database'!$C:$R,10, FALSE)),"")</f>
        <v>126812</v>
      </c>
      <c r="Y2191" s="229" t="str">
        <f>IFERROR(IF(VLOOKUP($C2191,'MSCI Database'!$C:$R,11, FALSE)="","",VLOOKUP($C2191,'MSCI Database'!$C:$R,11, FALSE)),"")</f>
        <v>2019</v>
      </c>
      <c r="Z2191" s="229" t="str">
        <f>IFERROR(IF(VLOOKUP($C2191,'MSCI Database'!$C:$R,12, FALSE)="","",VLOOKUP($C2191,'MSCI Database'!$C:$R,12, FALSE)),"")</f>
        <v>E.Segmt-Moderate</v>
      </c>
      <c r="AA2191" s="229" t="str">
        <f>IFERROR(IF(VLOOKUP($C2191,'MSCI Database'!$C:$R,13, FALSE)="","",VLOOKUP($C2191,'MSCI Database'!$C:$R,13, FALSE)),"")</f>
        <v>Lags its peers with robust talent management initiatives</v>
      </c>
    </row>
    <row r="2192" spans="1:27" s="130" customFormat="1" ht="15" hidden="1" customHeight="1" outlineLevel="1">
      <c r="A2192" s="130" t="s">
        <v>6492</v>
      </c>
      <c r="B2192" s="130" t="s">
        <v>6493</v>
      </c>
      <c r="C2192" s="130" t="s">
        <v>6494</v>
      </c>
      <c r="D2192" s="130" t="s">
        <v>12128</v>
      </c>
      <c r="E2192" s="130" t="s">
        <v>18688</v>
      </c>
      <c r="F2192" s="215">
        <v>0.1785261776917052</v>
      </c>
      <c r="G2192" s="132" t="str">
        <f ca="1">IFERROR(_xll.BQL($A2192, "cur_mkt_cap(currency=EUR)")/1000000, " ")</f>
        <v xml:space="preserve"> </v>
      </c>
      <c r="M2192" s="308"/>
      <c r="N2192" s="215">
        <f t="shared" si="96"/>
        <v>1.9338102107261629E-3</v>
      </c>
      <c r="O2192" s="172" t="str">
        <f>IFERROR(IF(VLOOKUP($C2192,'MSCI Database'!$C:$R,2, FALSE)="","",VLOOKUP($C2192,'MSCI Database'!$C:$R,2, FALSE)),"")</f>
        <v>Asset Management &amp; Custody Banks</v>
      </c>
      <c r="P2192" s="229" t="str">
        <f>IFERROR(IF(VLOOKUP($C2192,'MSCI Database'!$C:$R,3, FALSE)="","",VLOOKUP($C2192,'MSCI Database'!$C:$R,3, FALSE)),"")</f>
        <v>AA</v>
      </c>
      <c r="Q2192" s="229" t="str">
        <f>IFERROR(IF(VLOOKUP($C2192,'MSCI Database'!$C:$R,4, FALSE)="","",VLOOKUP($C2192,'MSCI Database'!$C:$R,4, FALSE)),"")</f>
        <v>0</v>
      </c>
      <c r="R2192" s="229">
        <f>IFERROR(IF(VLOOKUP($C2192,'MSCI Database'!$C:$R,5, FALSE)="","",VLOOKUP($C2192,'MSCI Database'!$C:$R,5, FALSE)),"")</f>
        <v>8.5</v>
      </c>
      <c r="S2192" s="229">
        <f>IFERROR(IF(VLOOKUP($C2192,'MSCI Database'!$C:$R,6, FALSE)="","",VLOOKUP($C2192,'MSCI Database'!$C:$R,6, FALSE)),"")</f>
        <v>10</v>
      </c>
      <c r="T2192" s="229">
        <f>IFERROR(IF(VLOOKUP($C2192,'MSCI Database'!$C:$R,7, FALSE)="","",VLOOKUP($C2192,'MSCI Database'!$C:$R,7, FALSE)),"")</f>
        <v>5.5</v>
      </c>
      <c r="U2192" s="229">
        <f>IFERROR(IF(VLOOKUP($C2192,'MSCI Database'!$C:$R,8, FALSE)="","",VLOOKUP($C2192,'MSCI Database'!$C:$R,8, FALSE)),"")</f>
        <v>5.6</v>
      </c>
      <c r="V2192" s="229">
        <f>IFERROR(IF(VLOOKUP($C2192,'MSCI Database'!$C:$R,9, FALSE)="","",VLOOKUP($C2192,'MSCI Database'!$C:$R,9, FALSE)),"")</f>
        <v>5.8</v>
      </c>
      <c r="W2192" s="215">
        <f t="shared" ca="1" si="97"/>
        <v>0</v>
      </c>
      <c r="X2192" s="276">
        <f>IFERROR(IF(VLOOKUP($C2192,'MSCI Database'!$C:$R,10, FALSE)="","",VLOOKUP($C2192,'MSCI Database'!$C:$R,10, FALSE)),"")</f>
        <v>25958</v>
      </c>
      <c r="Y2192" s="229" t="str">
        <f>IFERROR(IF(VLOOKUP($C2192,'MSCI Database'!$C:$R,11, FALSE)="","",VLOOKUP($C2192,'MSCI Database'!$C:$R,11, FALSE)),"")</f>
        <v>2019</v>
      </c>
      <c r="Z2192" s="229" t="str">
        <f>IFERROR(IF(VLOOKUP($C2192,'MSCI Database'!$C:$R,12, FALSE)="","",VLOOKUP($C2192,'MSCI Database'!$C:$R,12, FALSE)),"")</f>
        <v>Reported</v>
      </c>
      <c r="AA2192" s="229" t="str">
        <f>IFERROR(IF(VLOOKUP($C2192,'MSCI Database'!$C:$R,13, FALSE)="","",VLOOKUP($C2192,'MSCI Database'!$C:$R,13, FALSE)),"")</f>
        <v>Industry leader in integrating ESG signals into its investment process and products</v>
      </c>
    </row>
    <row r="2193" spans="1:27" s="130" customFormat="1" ht="15" hidden="1" customHeight="1" outlineLevel="1">
      <c r="A2193" s="130" t="s">
        <v>349</v>
      </c>
      <c r="B2193" s="130" t="s">
        <v>350</v>
      </c>
      <c r="C2193" s="130" t="s">
        <v>351</v>
      </c>
      <c r="D2193" s="130" t="s">
        <v>18679</v>
      </c>
      <c r="E2193" s="130" t="s">
        <v>18684</v>
      </c>
      <c r="F2193" s="215">
        <v>0.13549693252286801</v>
      </c>
      <c r="G2193" s="132" t="str">
        <f ca="1">IFERROR(_xll.BQL($A2193, "cur_mkt_cap(currency=EUR)")/1000000, " ")</f>
        <v xml:space="preserve"> </v>
      </c>
      <c r="M2193" s="308"/>
      <c r="N2193" s="215">
        <f t="shared" si="96"/>
        <v>1.4677138950864933E-3</v>
      </c>
      <c r="O2193" s="172" t="str">
        <f>IFERROR(IF(VLOOKUP($C2193,'MSCI Database'!$C:$R,2, FALSE)="","",VLOOKUP($C2193,'MSCI Database'!$C:$R,2, FALSE)),"")</f>
        <v>Metals and Mining - Non-Precious Metals</v>
      </c>
      <c r="P2193" s="229" t="str">
        <f>IFERROR(IF(VLOOKUP($C2193,'MSCI Database'!$C:$R,3, FALSE)="","",VLOOKUP($C2193,'MSCI Database'!$C:$R,3, FALSE)),"")</f>
        <v>A</v>
      </c>
      <c r="Q2193" s="229" t="str">
        <f>IFERROR(IF(VLOOKUP($C2193,'MSCI Database'!$C:$R,4, FALSE)="","",VLOOKUP($C2193,'MSCI Database'!$C:$R,4, FALSE)),"")</f>
        <v>1</v>
      </c>
      <c r="R2193" s="229">
        <f>IFERROR(IF(VLOOKUP($C2193,'MSCI Database'!$C:$R,5, FALSE)="","",VLOOKUP($C2193,'MSCI Database'!$C:$R,5, FALSE)),"")</f>
        <v>5.8</v>
      </c>
      <c r="S2193" s="229">
        <f>IFERROR(IF(VLOOKUP($C2193,'MSCI Database'!$C:$R,6, FALSE)="","",VLOOKUP($C2193,'MSCI Database'!$C:$R,6, FALSE)),"")</f>
        <v>1.9</v>
      </c>
      <c r="T2193" s="229">
        <f>IFERROR(IF(VLOOKUP($C2193,'MSCI Database'!$C:$R,7, FALSE)="","",VLOOKUP($C2193,'MSCI Database'!$C:$R,7, FALSE)),"")</f>
        <v>4.3</v>
      </c>
      <c r="U2193" s="229">
        <f>IFERROR(IF(VLOOKUP($C2193,'MSCI Database'!$C:$R,8, FALSE)="","",VLOOKUP($C2193,'MSCI Database'!$C:$R,8, FALSE)),"")</f>
        <v>7.2</v>
      </c>
      <c r="V2193" s="229">
        <f>IFERROR(IF(VLOOKUP($C2193,'MSCI Database'!$C:$R,9, FALSE)="","",VLOOKUP($C2193,'MSCI Database'!$C:$R,9, FALSE)),"")</f>
        <v>4.4000000000000004</v>
      </c>
      <c r="W2193" s="215">
        <f t="shared" ca="1" si="97"/>
        <v>0</v>
      </c>
      <c r="X2193" s="276">
        <f>IFERROR(IF(VLOOKUP($C2193,'MSCI Database'!$C:$R,10, FALSE)="","",VLOOKUP($C2193,'MSCI Database'!$C:$R,10, FALSE)),"")</f>
        <v>15800000</v>
      </c>
      <c r="Y2193" s="229" t="str">
        <f>IFERROR(IF(VLOOKUP($C2193,'MSCI Database'!$C:$R,11, FALSE)="","",VLOOKUP($C2193,'MSCI Database'!$C:$R,11, FALSE)),"")</f>
        <v>2020</v>
      </c>
      <c r="Z2193" s="229" t="str">
        <f>IFERROR(IF(VLOOKUP($C2193,'MSCI Database'!$C:$R,12, FALSE)="","",VLOOKUP($C2193,'MSCI Database'!$C:$R,12, FALSE)),"")</f>
        <v>Reported</v>
      </c>
      <c r="AA2193" s="229" t="str">
        <f>IFERROR(IF(VLOOKUP($C2193,'MSCI Database'!$C:$R,13, FALSE)="","",VLOOKUP($C2193,'MSCI Database'!$C:$R,13, FALSE)),"")</f>
        <v>Strong governance and business ethics practices; expansion projects face community opposition</v>
      </c>
    </row>
    <row r="2194" spans="1:27" s="130" customFormat="1" ht="15" hidden="1" customHeight="1" outlineLevel="1">
      <c r="A2194" s="130" t="s">
        <v>8139</v>
      </c>
      <c r="B2194" s="130" t="s">
        <v>8140</v>
      </c>
      <c r="C2194" s="130" t="s">
        <v>8141</v>
      </c>
      <c r="D2194" s="130" t="s">
        <v>12128</v>
      </c>
      <c r="E2194" s="130" t="s">
        <v>18673</v>
      </c>
      <c r="F2194" s="215">
        <v>0.1773185009484535</v>
      </c>
      <c r="G2194" s="132" t="str">
        <f ca="1">IFERROR(_xll.BQL($A2194, "cur_mkt_cap(currency=EUR)")/1000000, " ")</f>
        <v xml:space="preserve"> </v>
      </c>
      <c r="M2194" s="308"/>
      <c r="N2194" s="215">
        <f t="shared" si="96"/>
        <v>1.920728557113494E-3</v>
      </c>
      <c r="O2194" s="172" t="str">
        <f>IFERROR(IF(VLOOKUP($C2194,'MSCI Database'!$C:$R,2, FALSE)="","",VLOOKUP($C2194,'MSCI Database'!$C:$R,2, FALSE)),"")</f>
        <v>Industrial Conglomerates</v>
      </c>
      <c r="P2194" s="229" t="str">
        <f>IFERROR(IF(VLOOKUP($C2194,'MSCI Database'!$C:$R,3, FALSE)="","",VLOOKUP($C2194,'MSCI Database'!$C:$R,3, FALSE)),"")</f>
        <v>AAA</v>
      </c>
      <c r="Q2194" s="229" t="str">
        <f>IFERROR(IF(VLOOKUP($C2194,'MSCI Database'!$C:$R,4, FALSE)="","",VLOOKUP($C2194,'MSCI Database'!$C:$R,4, FALSE)),"")</f>
        <v>0</v>
      </c>
      <c r="R2194" s="229">
        <f>IFERROR(IF(VLOOKUP($C2194,'MSCI Database'!$C:$R,5, FALSE)="","",VLOOKUP($C2194,'MSCI Database'!$C:$R,5, FALSE)),"")</f>
        <v>10</v>
      </c>
      <c r="S2194" s="229">
        <f>IFERROR(IF(VLOOKUP($C2194,'MSCI Database'!$C:$R,6, FALSE)="","",VLOOKUP($C2194,'MSCI Database'!$C:$R,6, FALSE)),"")</f>
        <v>5.6</v>
      </c>
      <c r="T2194" s="229">
        <f>IFERROR(IF(VLOOKUP($C2194,'MSCI Database'!$C:$R,7, FALSE)="","",VLOOKUP($C2194,'MSCI Database'!$C:$R,7, FALSE)),"")</f>
        <v>5.7</v>
      </c>
      <c r="U2194" s="229">
        <f>IFERROR(IF(VLOOKUP($C2194,'MSCI Database'!$C:$R,8, FALSE)="","",VLOOKUP($C2194,'MSCI Database'!$C:$R,8, FALSE)),"")</f>
        <v>5.3</v>
      </c>
      <c r="V2194" s="229">
        <f>IFERROR(IF(VLOOKUP($C2194,'MSCI Database'!$C:$R,9, FALSE)="","",VLOOKUP($C2194,'MSCI Database'!$C:$R,9, FALSE)),"")</f>
        <v>5.5</v>
      </c>
      <c r="W2194" s="215">
        <f t="shared" ca="1" si="97"/>
        <v>0</v>
      </c>
      <c r="X2194" s="276">
        <f>IFERROR(IF(VLOOKUP($C2194,'MSCI Database'!$C:$R,10, FALSE)="","",VLOOKUP($C2194,'MSCI Database'!$C:$R,10, FALSE)),"")</f>
        <v>5830000</v>
      </c>
      <c r="Y2194" s="229" t="str">
        <f>IFERROR(IF(VLOOKUP($C2194,'MSCI Database'!$C:$R,11, FALSE)="","",VLOOKUP($C2194,'MSCI Database'!$C:$R,11, FALSE)),"")</f>
        <v>2019</v>
      </c>
      <c r="Z2194" s="229" t="str">
        <f>IFERROR(IF(VLOOKUP($C2194,'MSCI Database'!$C:$R,12, FALSE)="","",VLOOKUP($C2194,'MSCI Database'!$C:$R,12, FALSE)),"")</f>
        <v>Reported</v>
      </c>
      <c r="AA2194" s="229" t="str">
        <f>IFERROR(IF(VLOOKUP($C2194,'MSCI Database'!$C:$R,13, FALSE)="","",VLOOKUP($C2194,'MSCI Database'!$C:$R,13, FALSE)),"")</f>
        <v>Continued focus on innovation, but COVID-19 may exacerbate restructuring-related labor risks</v>
      </c>
    </row>
    <row r="2195" spans="1:27" s="130" customFormat="1" ht="15" hidden="1" customHeight="1" outlineLevel="1">
      <c r="A2195" s="130" t="s">
        <v>7881</v>
      </c>
      <c r="B2195" s="130" t="s">
        <v>7882</v>
      </c>
      <c r="C2195" s="130" t="s">
        <v>7883</v>
      </c>
      <c r="D2195" s="130" t="s">
        <v>12128</v>
      </c>
      <c r="E2195" s="130" t="s">
        <v>18673</v>
      </c>
      <c r="F2195" s="215">
        <v>0.1770626537130571</v>
      </c>
      <c r="G2195" s="132" t="str">
        <f ca="1">IFERROR(_xll.BQL($A2195, "cur_mkt_cap(currency=EUR)")/1000000, " ")</f>
        <v xml:space="preserve"> </v>
      </c>
      <c r="M2195" s="308"/>
      <c r="N2195" s="215">
        <f t="shared" si="96"/>
        <v>1.9179571988589639E-3</v>
      </c>
      <c r="O2195" s="172" t="str">
        <f>IFERROR(IF(VLOOKUP($C2195,'MSCI Database'!$C:$R,2, FALSE)="","",VLOOKUP($C2195,'MSCI Database'!$C:$R,2, FALSE)),"")</f>
        <v>Aerospace &amp; Defense</v>
      </c>
      <c r="P2195" s="229" t="str">
        <f>IFERROR(IF(VLOOKUP($C2195,'MSCI Database'!$C:$R,3, FALSE)="","",VLOOKUP($C2195,'MSCI Database'!$C:$R,3, FALSE)),"")</f>
        <v>A</v>
      </c>
      <c r="Q2195" s="229" t="str">
        <f>IFERROR(IF(VLOOKUP($C2195,'MSCI Database'!$C:$R,4, FALSE)="","",VLOOKUP($C2195,'MSCI Database'!$C:$R,4, FALSE)),"")</f>
        <v>0</v>
      </c>
      <c r="R2195" s="229">
        <f>IFERROR(IF(VLOOKUP($C2195,'MSCI Database'!$C:$R,5, FALSE)="","",VLOOKUP($C2195,'MSCI Database'!$C:$R,5, FALSE)),"")</f>
        <v>6.5</v>
      </c>
      <c r="S2195" s="229">
        <f>IFERROR(IF(VLOOKUP($C2195,'MSCI Database'!$C:$R,6, FALSE)="","",VLOOKUP($C2195,'MSCI Database'!$C:$R,6, FALSE)),"")</f>
        <v>5.0999999999999996</v>
      </c>
      <c r="T2195" s="229">
        <f>IFERROR(IF(VLOOKUP($C2195,'MSCI Database'!$C:$R,7, FALSE)="","",VLOOKUP($C2195,'MSCI Database'!$C:$R,7, FALSE)),"")</f>
        <v>4</v>
      </c>
      <c r="U2195" s="229">
        <f>IFERROR(IF(VLOOKUP($C2195,'MSCI Database'!$C:$R,8, FALSE)="","",VLOOKUP($C2195,'MSCI Database'!$C:$R,8, FALSE)),"")</f>
        <v>5.4</v>
      </c>
      <c r="V2195" s="229">
        <f>IFERROR(IF(VLOOKUP($C2195,'MSCI Database'!$C:$R,9, FALSE)="","",VLOOKUP($C2195,'MSCI Database'!$C:$R,9, FALSE)),"")</f>
        <v>4.8</v>
      </c>
      <c r="W2195" s="215">
        <f t="shared" ca="1" si="97"/>
        <v>0</v>
      </c>
      <c r="X2195" s="276">
        <f>IFERROR(IF(VLOOKUP($C2195,'MSCI Database'!$C:$R,10, FALSE)="","",VLOOKUP($C2195,'MSCI Database'!$C:$R,10, FALSE)),"")</f>
        <v>1758103</v>
      </c>
      <c r="Y2195" s="229" t="str">
        <f>IFERROR(IF(VLOOKUP($C2195,'MSCI Database'!$C:$R,11, FALSE)="","",VLOOKUP($C2195,'MSCI Database'!$C:$R,11, FALSE)),"")</f>
        <v>2019</v>
      </c>
      <c r="Z2195" s="229" t="str">
        <f>IFERROR(IF(VLOOKUP($C2195,'MSCI Database'!$C:$R,12, FALSE)="","",VLOOKUP($C2195,'MSCI Database'!$C:$R,12, FALSE)),"")</f>
        <v>Reported</v>
      </c>
      <c r="AA2195" s="229" t="str">
        <f>IFERROR(IF(VLOOKUP($C2195,'MSCI Database'!$C:$R,13, FALSE)="","",VLOOKUP($C2195,'MSCI Database'!$C:$R,13, FALSE)),"")</f>
        <v>Large scale restructurings may increase labor management challenges</v>
      </c>
    </row>
    <row r="2196" spans="1:27" s="130" customFormat="1" ht="15" hidden="1" customHeight="1" outlineLevel="1">
      <c r="A2196" s="130" t="s">
        <v>4795</v>
      </c>
      <c r="B2196" s="130" t="s">
        <v>4796</v>
      </c>
      <c r="C2196" s="130" t="s">
        <v>4797</v>
      </c>
      <c r="D2196" s="130" t="s">
        <v>18675</v>
      </c>
      <c r="E2196" s="130" t="s">
        <v>18704</v>
      </c>
      <c r="F2196" s="215">
        <v>2.259409312753248E-2</v>
      </c>
      <c r="G2196" s="132" t="str">
        <f ca="1">IFERROR(_xll.BQL($A2196, "cur_mkt_cap(currency=EUR)")/1000000, " ")</f>
        <v xml:space="preserve"> </v>
      </c>
      <c r="M2196" s="308"/>
      <c r="N2196" s="215">
        <f t="shared" si="96"/>
        <v>2.4474107134905745E-4</v>
      </c>
      <c r="O2196" s="172" t="str">
        <f>IFERROR(IF(VLOOKUP($C2196,'MSCI Database'!$C:$R,2, FALSE)="","",VLOOKUP($C2196,'MSCI Database'!$C:$R,2, FALSE)),"")</f>
        <v>Real Estate Development &amp; Diversified Activities</v>
      </c>
      <c r="P2196" s="229" t="str">
        <f>IFERROR(IF(VLOOKUP($C2196,'MSCI Database'!$C:$R,3, FALSE)="","",VLOOKUP($C2196,'MSCI Database'!$C:$R,3, FALSE)),"")</f>
        <v>BB</v>
      </c>
      <c r="Q2196" s="229" t="str">
        <f>IFERROR(IF(VLOOKUP($C2196,'MSCI Database'!$C:$R,4, FALSE)="","",VLOOKUP($C2196,'MSCI Database'!$C:$R,4, FALSE)),"")</f>
        <v>0</v>
      </c>
      <c r="R2196" s="229">
        <f>IFERROR(IF(VLOOKUP($C2196,'MSCI Database'!$C:$R,5, FALSE)="","",VLOOKUP($C2196,'MSCI Database'!$C:$R,5, FALSE)),"")</f>
        <v>3.3</v>
      </c>
      <c r="S2196" s="229">
        <f>IFERROR(IF(VLOOKUP($C2196,'MSCI Database'!$C:$R,6, FALSE)="","",VLOOKUP($C2196,'MSCI Database'!$C:$R,6, FALSE)),"")</f>
        <v>4.9000000000000004</v>
      </c>
      <c r="T2196" s="229">
        <f>IFERROR(IF(VLOOKUP($C2196,'MSCI Database'!$C:$R,7, FALSE)="","",VLOOKUP($C2196,'MSCI Database'!$C:$R,7, FALSE)),"")</f>
        <v>2.7</v>
      </c>
      <c r="U2196" s="229">
        <f>IFERROR(IF(VLOOKUP($C2196,'MSCI Database'!$C:$R,8, FALSE)="","",VLOOKUP($C2196,'MSCI Database'!$C:$R,8, FALSE)),"")</f>
        <v>3.3</v>
      </c>
      <c r="V2196" s="229">
        <f>IFERROR(IF(VLOOKUP($C2196,'MSCI Database'!$C:$R,9, FALSE)="","",VLOOKUP($C2196,'MSCI Database'!$C:$R,9, FALSE)),"")</f>
        <v>3.5</v>
      </c>
      <c r="W2196" s="215">
        <f t="shared" ca="1" si="97"/>
        <v>0</v>
      </c>
      <c r="X2196" s="276">
        <f>IFERROR(IF(VLOOKUP($C2196,'MSCI Database'!$C:$R,10, FALSE)="","",VLOOKUP($C2196,'MSCI Database'!$C:$R,10, FALSE)),"")</f>
        <v>404780</v>
      </c>
      <c r="Y2196" s="229" t="str">
        <f>IFERROR(IF(VLOOKUP($C2196,'MSCI Database'!$C:$R,11, FALSE)="","",VLOOKUP($C2196,'MSCI Database'!$C:$R,11, FALSE)),"")</f>
        <v>2019</v>
      </c>
      <c r="Z2196" s="229" t="str">
        <f>IFERROR(IF(VLOOKUP($C2196,'MSCI Database'!$C:$R,12, FALSE)="","",VLOOKUP($C2196,'MSCI Database'!$C:$R,12, FALSE)),"")</f>
        <v>Reported</v>
      </c>
      <c r="AA2196" s="229" t="str">
        <f>IFERROR(IF(VLOOKUP($C2196,'MSCI Database'!$C:$R,13, FALSE)="","",VLOOKUP($C2196,'MSCI Database'!$C:$R,13, FALSE)),"")</f>
        <v>Lags peers in governance practices, employee safety programs</v>
      </c>
    </row>
    <row r="2197" spans="1:27" s="130" customFormat="1" ht="15" hidden="1" customHeight="1" outlineLevel="1">
      <c r="A2197" s="130" t="s">
        <v>4894</v>
      </c>
      <c r="B2197" s="130" t="s">
        <v>4895</v>
      </c>
      <c r="C2197" s="130" t="s">
        <v>4896</v>
      </c>
      <c r="D2197" s="130" t="s">
        <v>18678</v>
      </c>
      <c r="E2197" s="130" t="s">
        <v>18704</v>
      </c>
      <c r="F2197" s="215">
        <v>2.249964545344323E-2</v>
      </c>
      <c r="G2197" s="132" t="str">
        <f ca="1">IFERROR(_xll.BQL($A2197, "cur_mkt_cap(currency=EUR)")/1000000, " ")</f>
        <v xml:space="preserve"> </v>
      </c>
      <c r="M2197" s="308"/>
      <c r="N2197" s="215">
        <f t="shared" si="96"/>
        <v>2.4371800639077143E-4</v>
      </c>
      <c r="O2197" s="172" t="str">
        <f>IFERROR(IF(VLOOKUP($C2197,'MSCI Database'!$C:$R,2, FALSE)="","",VLOOKUP($C2197,'MSCI Database'!$C:$R,2, FALSE)),"")</f>
        <v>Real Estate Development &amp; Diversified Activities</v>
      </c>
      <c r="P2197" s="229" t="str">
        <f>IFERROR(IF(VLOOKUP($C2197,'MSCI Database'!$C:$R,3, FALSE)="","",VLOOKUP($C2197,'MSCI Database'!$C:$R,3, FALSE)),"")</f>
        <v>BB</v>
      </c>
      <c r="Q2197" s="229" t="str">
        <f>IFERROR(IF(VLOOKUP($C2197,'MSCI Database'!$C:$R,4, FALSE)="","",VLOOKUP($C2197,'MSCI Database'!$C:$R,4, FALSE)),"")</f>
        <v>1</v>
      </c>
      <c r="R2197" s="229">
        <f>IFERROR(IF(VLOOKUP($C2197,'MSCI Database'!$C:$R,5, FALSE)="","",VLOOKUP($C2197,'MSCI Database'!$C:$R,5, FALSE)),"")</f>
        <v>3.9</v>
      </c>
      <c r="S2197" s="229">
        <f>IFERROR(IF(VLOOKUP($C2197,'MSCI Database'!$C:$R,6, FALSE)="","",VLOOKUP($C2197,'MSCI Database'!$C:$R,6, FALSE)),"")</f>
        <v>4.3</v>
      </c>
      <c r="T2197" s="229">
        <f>IFERROR(IF(VLOOKUP($C2197,'MSCI Database'!$C:$R,7, FALSE)="","",VLOOKUP($C2197,'MSCI Database'!$C:$R,7, FALSE)),"")</f>
        <v>0.9</v>
      </c>
      <c r="U2197" s="229">
        <f>IFERROR(IF(VLOOKUP($C2197,'MSCI Database'!$C:$R,8, FALSE)="","",VLOOKUP($C2197,'MSCI Database'!$C:$R,8, FALSE)),"")</f>
        <v>4.2</v>
      </c>
      <c r="V2197" s="229">
        <f>IFERROR(IF(VLOOKUP($C2197,'MSCI Database'!$C:$R,9, FALSE)="","",VLOOKUP($C2197,'MSCI Database'!$C:$R,9, FALSE)),"")</f>
        <v>3.6</v>
      </c>
      <c r="W2197" s="215">
        <f t="shared" ca="1" si="97"/>
        <v>0</v>
      </c>
      <c r="X2197" s="276">
        <f>IFERROR(IF(VLOOKUP($C2197,'MSCI Database'!$C:$R,10, FALSE)="","",VLOOKUP($C2197,'MSCI Database'!$C:$R,10, FALSE)),"")</f>
        <v>771826</v>
      </c>
      <c r="Y2197" s="229" t="str">
        <f>IFERROR(IF(VLOOKUP($C2197,'MSCI Database'!$C:$R,11, FALSE)="","",VLOOKUP($C2197,'MSCI Database'!$C:$R,11, FALSE)),"")</f>
        <v>2019</v>
      </c>
      <c r="Z2197" s="229" t="str">
        <f>IFERROR(IF(VLOOKUP($C2197,'MSCI Database'!$C:$R,12, FALSE)="","",VLOOKUP($C2197,'MSCI Database'!$C:$R,12, FALSE)),"")</f>
        <v>Reported</v>
      </c>
      <c r="AA2197" s="229" t="str">
        <f>IFERROR(IF(VLOOKUP($C2197,'MSCI Database'!$C:$R,13, FALSE)="","",VLOOKUP($C2197,'MSCI Database'!$C:$R,13, FALSE)),"")</f>
        <v>Leads industry peers in adopting programs on encouraging ethical business conduct</v>
      </c>
    </row>
    <row r="2198" spans="1:27" s="130" customFormat="1" ht="15" hidden="1" customHeight="1" outlineLevel="1">
      <c r="A2198" s="130" t="s">
        <v>4989</v>
      </c>
      <c r="B2198" s="130" t="s">
        <v>4990</v>
      </c>
      <c r="C2198" s="130" t="s">
        <v>4991</v>
      </c>
      <c r="D2198" s="130" t="s">
        <v>18678</v>
      </c>
      <c r="E2198" s="130" t="s">
        <v>18689</v>
      </c>
      <c r="F2198" s="215">
        <v>2.247011347967235E-2</v>
      </c>
      <c r="G2198" s="132" t="str">
        <f ca="1">IFERROR(_xll.BQL($A2198, "cur_mkt_cap(currency=EUR)")/1000000, " ")</f>
        <v xml:space="preserve"> </v>
      </c>
      <c r="M2198" s="308"/>
      <c r="N2198" s="215">
        <f t="shared" si="96"/>
        <v>2.4339811362681136E-4</v>
      </c>
      <c r="O2198" s="172" t="str">
        <f>IFERROR(IF(VLOOKUP($C2198,'MSCI Database'!$C:$R,2, FALSE)="","",VLOOKUP($C2198,'MSCI Database'!$C:$R,2, FALSE)),"")</f>
        <v>Semiconductors &amp; Semiconductor Equipment</v>
      </c>
      <c r="P2198" s="229" t="str">
        <f>IFERROR(IF(VLOOKUP($C2198,'MSCI Database'!$C:$R,3, FALSE)="","",VLOOKUP($C2198,'MSCI Database'!$C:$R,3, FALSE)),"")</f>
        <v>A</v>
      </c>
      <c r="Q2198" s="229" t="str">
        <f>IFERROR(IF(VLOOKUP($C2198,'MSCI Database'!$C:$R,4, FALSE)="","",VLOOKUP($C2198,'MSCI Database'!$C:$R,4, FALSE)),"")</f>
        <v>1</v>
      </c>
      <c r="R2198" s="229">
        <f>IFERROR(IF(VLOOKUP($C2198,'MSCI Database'!$C:$R,5, FALSE)="","",VLOOKUP($C2198,'MSCI Database'!$C:$R,5, FALSE)),"")</f>
        <v>6.7</v>
      </c>
      <c r="S2198" s="229">
        <f>IFERROR(IF(VLOOKUP($C2198,'MSCI Database'!$C:$R,6, FALSE)="","",VLOOKUP($C2198,'MSCI Database'!$C:$R,6, FALSE)),"")</f>
        <v>4.4000000000000004</v>
      </c>
      <c r="T2198" s="229">
        <f>IFERROR(IF(VLOOKUP($C2198,'MSCI Database'!$C:$R,7, FALSE)="","",VLOOKUP($C2198,'MSCI Database'!$C:$R,7, FALSE)),"")</f>
        <v>6.4</v>
      </c>
      <c r="U2198" s="229">
        <f>IFERROR(IF(VLOOKUP($C2198,'MSCI Database'!$C:$R,8, FALSE)="","",VLOOKUP($C2198,'MSCI Database'!$C:$R,8, FALSE)),"")</f>
        <v>2.9</v>
      </c>
      <c r="V2198" s="229">
        <f>IFERROR(IF(VLOOKUP($C2198,'MSCI Database'!$C:$R,9, FALSE)="","",VLOOKUP($C2198,'MSCI Database'!$C:$R,9, FALSE)),"")</f>
        <v>4.3</v>
      </c>
      <c r="W2198" s="215">
        <f t="shared" ca="1" si="97"/>
        <v>0</v>
      </c>
      <c r="X2198" s="276">
        <f>IFERROR(IF(VLOOKUP($C2198,'MSCI Database'!$C:$R,10, FALSE)="","",VLOOKUP($C2198,'MSCI Database'!$C:$R,10, FALSE)),"")</f>
        <v>1957214</v>
      </c>
      <c r="Y2198" s="229" t="str">
        <f>IFERROR(IF(VLOOKUP($C2198,'MSCI Database'!$C:$R,11, FALSE)="","",VLOOKUP($C2198,'MSCI Database'!$C:$R,11, FALSE)),"")</f>
        <v>2019</v>
      </c>
      <c r="Z2198" s="229" t="str">
        <f>IFERROR(IF(VLOOKUP($C2198,'MSCI Database'!$C:$R,12, FALSE)="","",VLOOKUP($C2198,'MSCI Database'!$C:$R,12, FALSE)),"")</f>
        <v>Reported</v>
      </c>
      <c r="AA2198" s="229" t="str">
        <f>IFERROR(IF(VLOOKUP($C2198,'MSCI Database'!$C:$R,13, FALSE)="","",VLOOKUP($C2198,'MSCI Database'!$C:$R,13, FALSE)),"")</f>
        <v>Well-positioned to capitalize on cleantech but lags peers in board practices</v>
      </c>
    </row>
    <row r="2199" spans="1:27" s="130" customFormat="1" ht="15" hidden="1" customHeight="1" outlineLevel="1">
      <c r="A2199" s="130" t="s">
        <v>1451</v>
      </c>
      <c r="B2199" s="130" t="s">
        <v>1402</v>
      </c>
      <c r="C2199" s="130" t="s">
        <v>1452</v>
      </c>
      <c r="D2199" s="130" t="s">
        <v>18678</v>
      </c>
      <c r="E2199" s="130" t="s">
        <v>18684</v>
      </c>
      <c r="F2199" s="215">
        <v>2.241406561933091E-2</v>
      </c>
      <c r="G2199" s="132" t="str">
        <f ca="1">IFERROR(_xll.BQL($A2199, "cur_mkt_cap(currency=EUR)")/1000000, " ")</f>
        <v xml:space="preserve"> </v>
      </c>
      <c r="M2199" s="308"/>
      <c r="N2199" s="215">
        <f t="shared" si="96"/>
        <v>2.4279099860301468E-4</v>
      </c>
      <c r="O2199" s="172" t="str">
        <f>IFERROR(IF(VLOOKUP($C2199,'MSCI Database'!$C:$R,2, FALSE)="","",VLOOKUP($C2199,'MSCI Database'!$C:$R,2, FALSE)),"")</f>
        <v>Construction Materials</v>
      </c>
      <c r="P2199" s="229" t="str">
        <f>IFERROR(IF(VLOOKUP($C2199,'MSCI Database'!$C:$R,3, FALSE)="","",VLOOKUP($C2199,'MSCI Database'!$C:$R,3, FALSE)),"")</f>
        <v>CCC</v>
      </c>
      <c r="Q2199" s="229" t="str">
        <f>IFERROR(IF(VLOOKUP($C2199,'MSCI Database'!$C:$R,4, FALSE)="","",VLOOKUP($C2199,'MSCI Database'!$C:$R,4, FALSE)),"")</f>
        <v>0</v>
      </c>
      <c r="R2199" s="229">
        <f>IFERROR(IF(VLOOKUP($C2199,'MSCI Database'!$C:$R,5, FALSE)="","",VLOOKUP($C2199,'MSCI Database'!$C:$R,5, FALSE)),"")</f>
        <v>0.9</v>
      </c>
      <c r="S2199" s="229">
        <f>IFERROR(IF(VLOOKUP($C2199,'MSCI Database'!$C:$R,6, FALSE)="","",VLOOKUP($C2199,'MSCI Database'!$C:$R,6, FALSE)),"")</f>
        <v>2</v>
      </c>
      <c r="T2199" s="229">
        <f>IFERROR(IF(VLOOKUP($C2199,'MSCI Database'!$C:$R,7, FALSE)="","",VLOOKUP($C2199,'MSCI Database'!$C:$R,7, FALSE)),"")</f>
        <v>2.8</v>
      </c>
      <c r="U2199" s="229">
        <f>IFERROR(IF(VLOOKUP($C2199,'MSCI Database'!$C:$R,8, FALSE)="","",VLOOKUP($C2199,'MSCI Database'!$C:$R,8, FALSE)),"")</f>
        <v>2.7</v>
      </c>
      <c r="V2199" s="229">
        <f>IFERROR(IF(VLOOKUP($C2199,'MSCI Database'!$C:$R,9, FALSE)="","",VLOOKUP($C2199,'MSCI Database'!$C:$R,9, FALSE)),"")</f>
        <v>2.4</v>
      </c>
      <c r="W2199" s="215">
        <f t="shared" ca="1" si="97"/>
        <v>0</v>
      </c>
      <c r="X2199" s="276">
        <f>IFERROR(IF(VLOOKUP($C2199,'MSCI Database'!$C:$R,10, FALSE)="","",VLOOKUP($C2199,'MSCI Database'!$C:$R,10, FALSE)),"")</f>
        <v>199700000</v>
      </c>
      <c r="Y2199" s="229" t="str">
        <f>IFERROR(IF(VLOOKUP($C2199,'MSCI Database'!$C:$R,11, FALSE)="","",VLOOKUP($C2199,'MSCI Database'!$C:$R,11, FALSE)),"")</f>
        <v>2019</v>
      </c>
      <c r="Z2199" s="229" t="str">
        <f>IFERROR(IF(VLOOKUP($C2199,'MSCI Database'!$C:$R,12, FALSE)="","",VLOOKUP($C2199,'MSCI Database'!$C:$R,12, FALSE)),"")</f>
        <v>Reported</v>
      </c>
      <c r="AA2199" s="229" t="str">
        <f>IFERROR(IF(VLOOKUP($C2199,'MSCI Database'!$C:$R,13, FALSE)="","",VLOOKUP($C2199,'MSCI Database'!$C:$R,13, FALSE)),"")</f>
        <v>Continued lack of evidence on robust policies and program aimed at managing ESG-related risks</v>
      </c>
    </row>
    <row r="2200" spans="1:27" s="130" customFormat="1" ht="15" hidden="1" customHeight="1" outlineLevel="1">
      <c r="A2200" s="130" t="s">
        <v>1865</v>
      </c>
      <c r="B2200" s="130" t="s">
        <v>1866</v>
      </c>
      <c r="C2200" s="130" t="s">
        <v>1867</v>
      </c>
      <c r="D2200" s="130" t="s">
        <v>12129</v>
      </c>
      <c r="E2200" s="130" t="s">
        <v>18689</v>
      </c>
      <c r="F2200" s="215">
        <v>0.19841490855155769</v>
      </c>
      <c r="G2200" s="132" t="str">
        <f ca="1">IFERROR(_xll.BQL($A2200, "cur_mkt_cap(currency=EUR)")/1000000, " ")</f>
        <v xml:space="preserve"> </v>
      </c>
      <c r="M2200" s="308"/>
      <c r="N2200" s="215">
        <f t="shared" si="96"/>
        <v>2.1492465759273783E-3</v>
      </c>
      <c r="O2200" s="172" t="str">
        <f>IFERROR(IF(VLOOKUP($C2200,'MSCI Database'!$C:$R,2, FALSE)="","",VLOOKUP($C2200,'MSCI Database'!$C:$R,2, FALSE)),"")</f>
        <v>Software &amp; Services</v>
      </c>
      <c r="P2200" s="229" t="str">
        <f>IFERROR(IF(VLOOKUP($C2200,'MSCI Database'!$C:$R,3, FALSE)="","",VLOOKUP($C2200,'MSCI Database'!$C:$R,3, FALSE)),"")</f>
        <v>AAA</v>
      </c>
      <c r="Q2200" s="229" t="str">
        <f>IFERROR(IF(VLOOKUP($C2200,'MSCI Database'!$C:$R,4, FALSE)="","",VLOOKUP($C2200,'MSCI Database'!$C:$R,4, FALSE)),"")</f>
        <v>0</v>
      </c>
      <c r="R2200" s="229">
        <f>IFERROR(IF(VLOOKUP($C2200,'MSCI Database'!$C:$R,5, FALSE)="","",VLOOKUP($C2200,'MSCI Database'!$C:$R,5, FALSE)),"")</f>
        <v>10</v>
      </c>
      <c r="S2200" s="229">
        <f>IFERROR(IF(VLOOKUP($C2200,'MSCI Database'!$C:$R,6, FALSE)="","",VLOOKUP($C2200,'MSCI Database'!$C:$R,6, FALSE)),"")</f>
        <v>6.7</v>
      </c>
      <c r="T2200" s="229">
        <f>IFERROR(IF(VLOOKUP($C2200,'MSCI Database'!$C:$R,7, FALSE)="","",VLOOKUP($C2200,'MSCI Database'!$C:$R,7, FALSE)),"")</f>
        <v>8.1999999999999993</v>
      </c>
      <c r="U2200" s="229">
        <f>IFERROR(IF(VLOOKUP($C2200,'MSCI Database'!$C:$R,8, FALSE)="","",VLOOKUP($C2200,'MSCI Database'!$C:$R,8, FALSE)),"")</f>
        <v>5.9</v>
      </c>
      <c r="V2200" s="229">
        <f>IFERROR(IF(VLOOKUP($C2200,'MSCI Database'!$C:$R,9, FALSE)="","",VLOOKUP($C2200,'MSCI Database'!$C:$R,9, FALSE)),"")</f>
        <v>7.1</v>
      </c>
      <c r="W2200" s="215">
        <f t="shared" ca="1" si="97"/>
        <v>0</v>
      </c>
      <c r="X2200" s="276">
        <f>IFERROR(IF(VLOOKUP($C2200,'MSCI Database'!$C:$R,10, FALSE)="","",VLOOKUP($C2200,'MSCI Database'!$C:$R,10, FALSE)),"")</f>
        <v>306527</v>
      </c>
      <c r="Y2200" s="229" t="str">
        <f>IFERROR(IF(VLOOKUP($C2200,'MSCI Database'!$C:$R,11, FALSE)="","",VLOOKUP($C2200,'MSCI Database'!$C:$R,11, FALSE)),"")</f>
        <v>2019</v>
      </c>
      <c r="Z2200" s="229" t="str">
        <f>IFERROR(IF(VLOOKUP($C2200,'MSCI Database'!$C:$R,12, FALSE)="","",VLOOKUP($C2200,'MSCI Database'!$C:$R,12, FALSE)),"")</f>
        <v>Reported</v>
      </c>
      <c r="AA2200" s="229" t="str">
        <f>IFERROR(IF(VLOOKUP($C2200,'MSCI Database'!$C:$R,13, FALSE)="","",VLOOKUP($C2200,'MSCI Database'!$C:$R,13, FALSE)),"")</f>
        <v>Industry-leading employee-centered programs</v>
      </c>
    </row>
    <row r="2201" spans="1:27" s="130" customFormat="1" ht="15" hidden="1" customHeight="1" outlineLevel="1">
      <c r="A2201" s="130" t="s">
        <v>2552</v>
      </c>
      <c r="B2201" s="130" t="s">
        <v>2553</v>
      </c>
      <c r="C2201" s="130" t="s">
        <v>2554</v>
      </c>
      <c r="D2201" s="130" t="s">
        <v>18686</v>
      </c>
      <c r="E2201" s="130" t="s">
        <v>18674</v>
      </c>
      <c r="F2201" s="215">
        <v>0.23652918750583779</v>
      </c>
      <c r="G2201" s="132" t="str">
        <f ca="1">IFERROR(_xll.BQL($A2201, "cur_mkt_cap(currency=EUR)")/1000000, " ")</f>
        <v xml:space="preserve"> </v>
      </c>
      <c r="M2201" s="308"/>
      <c r="N2201" s="215">
        <f t="shared" si="96"/>
        <v>2.5621035740956456E-3</v>
      </c>
      <c r="O2201" s="172" t="str">
        <f>IFERROR(IF(VLOOKUP($C2201,'MSCI Database'!$C:$R,2, FALSE)="","",VLOOKUP($C2201,'MSCI Database'!$C:$R,2, FALSE)),"")</f>
        <v>Household &amp; Personal Products</v>
      </c>
      <c r="P2201" s="229" t="str">
        <f>IFERROR(IF(VLOOKUP($C2201,'MSCI Database'!$C:$R,3, FALSE)="","",VLOOKUP($C2201,'MSCI Database'!$C:$R,3, FALSE)),"")</f>
        <v>A</v>
      </c>
      <c r="Q2201" s="229" t="str">
        <f>IFERROR(IF(VLOOKUP($C2201,'MSCI Database'!$C:$R,4, FALSE)="","",VLOOKUP($C2201,'MSCI Database'!$C:$R,4, FALSE)),"")</f>
        <v>0</v>
      </c>
      <c r="R2201" s="229">
        <f>IFERROR(IF(VLOOKUP($C2201,'MSCI Database'!$C:$R,5, FALSE)="","",VLOOKUP($C2201,'MSCI Database'!$C:$R,5, FALSE)),"")</f>
        <v>6.7</v>
      </c>
      <c r="S2201" s="229">
        <f>IFERROR(IF(VLOOKUP($C2201,'MSCI Database'!$C:$R,6, FALSE)="","",VLOOKUP($C2201,'MSCI Database'!$C:$R,6, FALSE)),"")</f>
        <v>7.2</v>
      </c>
      <c r="T2201" s="229">
        <f>IFERROR(IF(VLOOKUP($C2201,'MSCI Database'!$C:$R,7, FALSE)="","",VLOOKUP($C2201,'MSCI Database'!$C:$R,7, FALSE)),"")</f>
        <v>5</v>
      </c>
      <c r="U2201" s="229">
        <f>IFERROR(IF(VLOOKUP($C2201,'MSCI Database'!$C:$R,8, FALSE)="","",VLOOKUP($C2201,'MSCI Database'!$C:$R,8, FALSE)),"")</f>
        <v>4.9000000000000004</v>
      </c>
      <c r="V2201" s="229">
        <f>IFERROR(IF(VLOOKUP($C2201,'MSCI Database'!$C:$R,9, FALSE)="","",VLOOKUP($C2201,'MSCI Database'!$C:$R,9, FALSE)),"")</f>
        <v>5.7</v>
      </c>
      <c r="W2201" s="215">
        <f t="shared" ca="1" si="97"/>
        <v>0</v>
      </c>
      <c r="X2201" s="276">
        <f>IFERROR(IF(VLOOKUP($C2201,'MSCI Database'!$C:$R,10, FALSE)="","",VLOOKUP($C2201,'MSCI Database'!$C:$R,10, FALSE)),"")</f>
        <v>1036831</v>
      </c>
      <c r="Y2201" s="229" t="str">
        <f>IFERROR(IF(VLOOKUP($C2201,'MSCI Database'!$C:$R,11, FALSE)="","",VLOOKUP($C2201,'MSCI Database'!$C:$R,11, FALSE)),"")</f>
        <v>2019</v>
      </c>
      <c r="Z2201" s="229" t="str">
        <f>IFERROR(IF(VLOOKUP($C2201,'MSCI Database'!$C:$R,12, FALSE)="","",VLOOKUP($C2201,'MSCI Database'!$C:$R,12, FALSE)),"")</f>
        <v>Reported</v>
      </c>
      <c r="AA2201" s="229" t="str">
        <f>IFERROR(IF(VLOOKUP($C2201,'MSCI Database'!$C:$R,13, FALSE)="","",VLOOKUP($C2201,'MSCI Database'!$C:$R,13, FALSE)),"")</f>
        <v>Strong environmental stewardship, continued expansion in natural and healthy products market</v>
      </c>
    </row>
    <row r="2202" spans="1:27" s="130" customFormat="1" ht="15" hidden="1" customHeight="1" outlineLevel="1">
      <c r="A2202" s="130" t="s">
        <v>929</v>
      </c>
      <c r="B2202" s="130" t="s">
        <v>930</v>
      </c>
      <c r="C2202" s="130" t="s">
        <v>931</v>
      </c>
      <c r="D2202" s="130" t="s">
        <v>12135</v>
      </c>
      <c r="E2202" s="130" t="s">
        <v>18673</v>
      </c>
      <c r="F2202" s="215">
        <v>0.1373896256528597</v>
      </c>
      <c r="G2202" s="132" t="str">
        <f ca="1">IFERROR(_xll.BQL($A2202, "cur_mkt_cap(currency=EUR)")/1000000, " ")</f>
        <v xml:space="preserve"> </v>
      </c>
      <c r="M2202" s="308"/>
      <c r="N2202" s="215">
        <f t="shared" si="96"/>
        <v>1.4882157024285502E-3</v>
      </c>
      <c r="O2202" s="172" t="str">
        <f>IFERROR(IF(VLOOKUP($C2202,'MSCI Database'!$C:$R,2, FALSE)="","",VLOOKUP($C2202,'MSCI Database'!$C:$R,2, FALSE)),"")</f>
        <v>Road &amp; Rail Transport</v>
      </c>
      <c r="P2202" s="229" t="str">
        <f>IFERROR(IF(VLOOKUP($C2202,'MSCI Database'!$C:$R,3, FALSE)="","",VLOOKUP($C2202,'MSCI Database'!$C:$R,3, FALSE)),"")</f>
        <v>BBB</v>
      </c>
      <c r="Q2202" s="229" t="str">
        <f>IFERROR(IF(VLOOKUP($C2202,'MSCI Database'!$C:$R,4, FALSE)="","",VLOOKUP($C2202,'MSCI Database'!$C:$R,4, FALSE)),"")</f>
        <v>-1</v>
      </c>
      <c r="R2202" s="229">
        <f>IFERROR(IF(VLOOKUP($C2202,'MSCI Database'!$C:$R,5, FALSE)="","",VLOOKUP($C2202,'MSCI Database'!$C:$R,5, FALSE)),"")</f>
        <v>4.9000000000000004</v>
      </c>
      <c r="S2202" s="229">
        <f>IFERROR(IF(VLOOKUP($C2202,'MSCI Database'!$C:$R,6, FALSE)="","",VLOOKUP($C2202,'MSCI Database'!$C:$R,6, FALSE)),"")</f>
        <v>5.6</v>
      </c>
      <c r="T2202" s="229">
        <f>IFERROR(IF(VLOOKUP($C2202,'MSCI Database'!$C:$R,7, FALSE)="","",VLOOKUP($C2202,'MSCI Database'!$C:$R,7, FALSE)),"")</f>
        <v>3.4</v>
      </c>
      <c r="U2202" s="229">
        <f>IFERROR(IF(VLOOKUP($C2202,'MSCI Database'!$C:$R,8, FALSE)="","",VLOOKUP($C2202,'MSCI Database'!$C:$R,8, FALSE)),"")</f>
        <v>4.5</v>
      </c>
      <c r="V2202" s="229">
        <f>IFERROR(IF(VLOOKUP($C2202,'MSCI Database'!$C:$R,9, FALSE)="","",VLOOKUP($C2202,'MSCI Database'!$C:$R,9, FALSE)),"")</f>
        <v>4.2</v>
      </c>
      <c r="W2202" s="215">
        <f t="shared" ca="1" si="97"/>
        <v>0</v>
      </c>
      <c r="X2202" s="276">
        <f>IFERROR(IF(VLOOKUP($C2202,'MSCI Database'!$C:$R,10, FALSE)="","",VLOOKUP($C2202,'MSCI Database'!$C:$R,10, FALSE)),"")</f>
        <v>5934096</v>
      </c>
      <c r="Y2202" s="229" t="str">
        <f>IFERROR(IF(VLOOKUP($C2202,'MSCI Database'!$C:$R,11, FALSE)="","",VLOOKUP($C2202,'MSCI Database'!$C:$R,11, FALSE)),"")</f>
        <v>2019</v>
      </c>
      <c r="Z2202" s="229" t="str">
        <f>IFERROR(IF(VLOOKUP($C2202,'MSCI Database'!$C:$R,12, FALSE)="","",VLOOKUP($C2202,'MSCI Database'!$C:$R,12, FALSE)),"")</f>
        <v>Reported</v>
      </c>
      <c r="AA2202" s="229" t="str">
        <f>IFERROR(IF(VLOOKUP($C2202,'MSCI Database'!$C:$R,13, FALSE)="","",VLOOKUP($C2202,'MSCI Database'!$C:$R,13, FALSE)),"")</f>
        <v>Community impact risks and gaps in ethics compliance contribute to downgrade</v>
      </c>
    </row>
    <row r="2203" spans="1:27" s="130" customFormat="1" ht="15" hidden="1" customHeight="1" outlineLevel="1">
      <c r="A2203" s="130" t="s">
        <v>5347</v>
      </c>
      <c r="B2203" s="130" t="s">
        <v>5348</v>
      </c>
      <c r="C2203" s="130" t="s">
        <v>5349</v>
      </c>
      <c r="D2203" s="130" t="s">
        <v>18676</v>
      </c>
      <c r="E2203" s="130" t="s">
        <v>18690</v>
      </c>
      <c r="F2203" s="215">
        <v>2.0114627168408152E-2</v>
      </c>
      <c r="G2203" s="132" t="str">
        <f ca="1">IFERROR(_xll.BQL($A2203, "cur_mkt_cap(currency=EUR)")/1000000, " ")</f>
        <v xml:space="preserve"> </v>
      </c>
      <c r="M2203" s="308"/>
      <c r="N2203" s="215">
        <f t="shared" si="96"/>
        <v>2.1788329255774383E-4</v>
      </c>
      <c r="O2203" s="172" t="str">
        <f>IFERROR(IF(VLOOKUP($C2203,'MSCI Database'!$C:$R,2, FALSE)="","",VLOOKUP($C2203,'MSCI Database'!$C:$R,2, FALSE)),"")</f>
        <v>Telecommunication Services</v>
      </c>
      <c r="P2203" s="229" t="str">
        <f>IFERROR(IF(VLOOKUP($C2203,'MSCI Database'!$C:$R,3, FALSE)="","",VLOOKUP($C2203,'MSCI Database'!$C:$R,3, FALSE)),"")</f>
        <v>AAA</v>
      </c>
      <c r="Q2203" s="229" t="str">
        <f>IFERROR(IF(VLOOKUP($C2203,'MSCI Database'!$C:$R,4, FALSE)="","",VLOOKUP($C2203,'MSCI Database'!$C:$R,4, FALSE)),"")</f>
        <v>0</v>
      </c>
      <c r="R2203" s="229">
        <f>IFERROR(IF(VLOOKUP($C2203,'MSCI Database'!$C:$R,5, FALSE)="","",VLOOKUP($C2203,'MSCI Database'!$C:$R,5, FALSE)),"")</f>
        <v>10</v>
      </c>
      <c r="S2203" s="229">
        <f>IFERROR(IF(VLOOKUP($C2203,'MSCI Database'!$C:$R,6, FALSE)="","",VLOOKUP($C2203,'MSCI Database'!$C:$R,6, FALSE)),"")</f>
        <v>10</v>
      </c>
      <c r="T2203" s="229">
        <f>IFERROR(IF(VLOOKUP($C2203,'MSCI Database'!$C:$R,7, FALSE)="","",VLOOKUP($C2203,'MSCI Database'!$C:$R,7, FALSE)),"")</f>
        <v>8.9</v>
      </c>
      <c r="U2203" s="229">
        <f>IFERROR(IF(VLOOKUP($C2203,'MSCI Database'!$C:$R,8, FALSE)="","",VLOOKUP($C2203,'MSCI Database'!$C:$R,8, FALSE)),"")</f>
        <v>6</v>
      </c>
      <c r="V2203" s="229">
        <f>IFERROR(IF(VLOOKUP($C2203,'MSCI Database'!$C:$R,9, FALSE)="","",VLOOKUP($C2203,'MSCI Database'!$C:$R,9, FALSE)),"")</f>
        <v>7.8</v>
      </c>
      <c r="W2203" s="215">
        <f t="shared" ca="1" si="97"/>
        <v>0</v>
      </c>
      <c r="X2203" s="276">
        <f>IFERROR(IF(VLOOKUP($C2203,'MSCI Database'!$C:$R,10, FALSE)="","",VLOOKUP($C2203,'MSCI Database'!$C:$R,10, FALSE)),"")</f>
        <v>1061000</v>
      </c>
      <c r="Y2203" s="229" t="str">
        <f>IFERROR(IF(VLOOKUP($C2203,'MSCI Database'!$C:$R,11, FALSE)="","",VLOOKUP($C2203,'MSCI Database'!$C:$R,11, FALSE)),"")</f>
        <v>2019</v>
      </c>
      <c r="Z2203" s="229" t="str">
        <f>IFERROR(IF(VLOOKUP($C2203,'MSCI Database'!$C:$R,12, FALSE)="","",VLOOKUP($C2203,'MSCI Database'!$C:$R,12, FALSE)),"")</f>
        <v>Reported</v>
      </c>
      <c r="AA2203" s="229" t="str">
        <f>IFERROR(IF(VLOOKUP($C2203,'MSCI Database'!$C:$R,13, FALSE)="","",VLOOKUP($C2203,'MSCI Database'!$C:$R,13, FALSE)),"")</f>
        <v>Strong policies to preempt and address ESG risks continue</v>
      </c>
    </row>
    <row r="2204" spans="1:27" s="130" customFormat="1" ht="15" hidden="1" customHeight="1" outlineLevel="1">
      <c r="A2204" s="130" t="s">
        <v>2844</v>
      </c>
      <c r="B2204" s="130" t="s">
        <v>2845</v>
      </c>
      <c r="C2204" s="130" t="s">
        <v>2846</v>
      </c>
      <c r="D2204" s="130" t="s">
        <v>18675</v>
      </c>
      <c r="E2204" s="130" t="s">
        <v>18704</v>
      </c>
      <c r="F2204" s="215">
        <v>2.1791502294898488E-2</v>
      </c>
      <c r="G2204" s="132" t="str">
        <f ca="1">IFERROR(_xll.BQL($A2204, "cur_mkt_cap(currency=EUR)")/1000000, " ")</f>
        <v xml:space="preserve"> </v>
      </c>
      <c r="M2204" s="308"/>
      <c r="N2204" s="215">
        <f t="shared" si="96"/>
        <v>2.3604734157087859E-4</v>
      </c>
      <c r="O2204" s="172" t="str">
        <f>IFERROR(IF(VLOOKUP($C2204,'MSCI Database'!$C:$R,2, FALSE)="","",VLOOKUP($C2204,'MSCI Database'!$C:$R,2, FALSE)),"")</f>
        <v>Real Estate Development &amp; Diversified Activities</v>
      </c>
      <c r="P2204" s="229" t="str">
        <f>IFERROR(IF(VLOOKUP($C2204,'MSCI Database'!$C:$R,3, FALSE)="","",VLOOKUP($C2204,'MSCI Database'!$C:$R,3, FALSE)),"")</f>
        <v>BB</v>
      </c>
      <c r="Q2204" s="229" t="str">
        <f>IFERROR(IF(VLOOKUP($C2204,'MSCI Database'!$C:$R,4, FALSE)="","",VLOOKUP($C2204,'MSCI Database'!$C:$R,4, FALSE)),"")</f>
        <v>0</v>
      </c>
      <c r="R2204" s="229">
        <f>IFERROR(IF(VLOOKUP($C2204,'MSCI Database'!$C:$R,5, FALSE)="","",VLOOKUP($C2204,'MSCI Database'!$C:$R,5, FALSE)),"")</f>
        <v>4.0999999999999996</v>
      </c>
      <c r="S2204" s="229">
        <f>IFERROR(IF(VLOOKUP($C2204,'MSCI Database'!$C:$R,6, FALSE)="","",VLOOKUP($C2204,'MSCI Database'!$C:$R,6, FALSE)),"")</f>
        <v>6.5</v>
      </c>
      <c r="T2204" s="229">
        <f>IFERROR(IF(VLOOKUP($C2204,'MSCI Database'!$C:$R,7, FALSE)="","",VLOOKUP($C2204,'MSCI Database'!$C:$R,7, FALSE)),"")</f>
        <v>2.8</v>
      </c>
      <c r="U2204" s="229">
        <f>IFERROR(IF(VLOOKUP($C2204,'MSCI Database'!$C:$R,8, FALSE)="","",VLOOKUP($C2204,'MSCI Database'!$C:$R,8, FALSE)),"")</f>
        <v>2</v>
      </c>
      <c r="V2204" s="229">
        <f>IFERROR(IF(VLOOKUP($C2204,'MSCI Database'!$C:$R,9, FALSE)="","",VLOOKUP($C2204,'MSCI Database'!$C:$R,9, FALSE)),"")</f>
        <v>3.4</v>
      </c>
      <c r="W2204" s="215">
        <f t="shared" ca="1" si="97"/>
        <v>0</v>
      </c>
      <c r="X2204" s="276">
        <f>IFERROR(IF(VLOOKUP($C2204,'MSCI Database'!$C:$R,10, FALSE)="","",VLOOKUP($C2204,'MSCI Database'!$C:$R,10, FALSE)),"")</f>
        <v>386354</v>
      </c>
      <c r="Y2204" s="229" t="str">
        <f>IFERROR(IF(VLOOKUP($C2204,'MSCI Database'!$C:$R,11, FALSE)="","",VLOOKUP($C2204,'MSCI Database'!$C:$R,11, FALSE)),"")</f>
        <v>2019</v>
      </c>
      <c r="Z2204" s="229" t="str">
        <f>IFERROR(IF(VLOOKUP($C2204,'MSCI Database'!$C:$R,12, FALSE)="","",VLOOKUP($C2204,'MSCI Database'!$C:$R,12, FALSE)),"")</f>
        <v>Reported</v>
      </c>
      <c r="AA2204" s="229" t="str">
        <f>IFERROR(IF(VLOOKUP($C2204,'MSCI Database'!$C:$R,13, FALSE)="","",VLOOKUP($C2204,'MSCI Database'!$C:$R,13, FALSE)),"")</f>
        <v>Strong green building focus, lags peers on corporate governance</v>
      </c>
    </row>
    <row r="2205" spans="1:27" s="130" customFormat="1" ht="15" hidden="1" customHeight="1" outlineLevel="1">
      <c r="A2205" s="130" t="s">
        <v>5985</v>
      </c>
      <c r="B2205" s="130" t="s">
        <v>5986</v>
      </c>
      <c r="C2205" s="130" t="s">
        <v>5987</v>
      </c>
      <c r="D2205" s="130" t="s">
        <v>12137</v>
      </c>
      <c r="E2205" s="130" t="s">
        <v>18682</v>
      </c>
      <c r="F2205" s="215">
        <v>5.8809384345967211E-3</v>
      </c>
      <c r="G2205" s="132" t="str">
        <f ca="1">IFERROR(_xll.BQL($A2205, "cur_mkt_cap(currency=EUR)")/1000000, " ")</f>
        <v xml:space="preserve"> </v>
      </c>
      <c r="M2205" s="308"/>
      <c r="N2205" s="215">
        <f t="shared" si="96"/>
        <v>6.3702807848798064E-5</v>
      </c>
      <c r="O2205" s="172" t="str">
        <f>IFERROR(IF(VLOOKUP($C2205,'MSCI Database'!$C:$R,2, FALSE)="","",VLOOKUP($C2205,'MSCI Database'!$C:$R,2, FALSE)),"")</f>
        <v>Textiles, Apparel &amp; Luxury Goods</v>
      </c>
      <c r="P2205" s="229" t="str">
        <f>IFERROR(IF(VLOOKUP($C2205,'MSCI Database'!$C:$R,3, FALSE)="","",VLOOKUP($C2205,'MSCI Database'!$C:$R,3, FALSE)),"")</f>
        <v>BBB</v>
      </c>
      <c r="Q2205" s="229" t="str">
        <f>IFERROR(IF(VLOOKUP($C2205,'MSCI Database'!$C:$R,4, FALSE)="","",VLOOKUP($C2205,'MSCI Database'!$C:$R,4, FALSE)),"")</f>
        <v>0</v>
      </c>
      <c r="R2205" s="229">
        <f>IFERROR(IF(VLOOKUP($C2205,'MSCI Database'!$C:$R,5, FALSE)="","",VLOOKUP($C2205,'MSCI Database'!$C:$R,5, FALSE)),"")</f>
        <v>4.9000000000000004</v>
      </c>
      <c r="S2205" s="229">
        <f>IFERROR(IF(VLOOKUP($C2205,'MSCI Database'!$C:$R,6, FALSE)="","",VLOOKUP($C2205,'MSCI Database'!$C:$R,6, FALSE)),"")</f>
        <v>5.6</v>
      </c>
      <c r="T2205" s="229">
        <f>IFERROR(IF(VLOOKUP($C2205,'MSCI Database'!$C:$R,7, FALSE)="","",VLOOKUP($C2205,'MSCI Database'!$C:$R,7, FALSE)),"")</f>
        <v>3.9</v>
      </c>
      <c r="U2205" s="229">
        <f>IFERROR(IF(VLOOKUP($C2205,'MSCI Database'!$C:$R,8, FALSE)="","",VLOOKUP($C2205,'MSCI Database'!$C:$R,8, FALSE)),"")</f>
        <v>3.8</v>
      </c>
      <c r="V2205" s="229">
        <f>IFERROR(IF(VLOOKUP($C2205,'MSCI Database'!$C:$R,9, FALSE)="","",VLOOKUP($C2205,'MSCI Database'!$C:$R,9, FALSE)),"")</f>
        <v>4.3</v>
      </c>
      <c r="W2205" s="215">
        <f t="shared" ca="1" si="97"/>
        <v>0</v>
      </c>
      <c r="X2205" s="276">
        <f>IFERROR(IF(VLOOKUP($C2205,'MSCI Database'!$C:$R,10, FALSE)="","",VLOOKUP($C2205,'MSCI Database'!$C:$R,10, FALSE)),"")</f>
        <v>124227</v>
      </c>
      <c r="Y2205" s="229" t="str">
        <f>IFERROR(IF(VLOOKUP($C2205,'MSCI Database'!$C:$R,11, FALSE)="","",VLOOKUP($C2205,'MSCI Database'!$C:$R,11, FALSE)),"")</f>
        <v>2019</v>
      </c>
      <c r="Z2205" s="229" t="str">
        <f>IFERROR(IF(VLOOKUP($C2205,'MSCI Database'!$C:$R,12, FALSE)="","",VLOOKUP($C2205,'MSCI Database'!$C:$R,12, FALSE)),"")</f>
        <v>Reported</v>
      </c>
      <c r="AA2205" s="229" t="str">
        <f>IFERROR(IF(VLOOKUP($C2205,'MSCI Database'!$C:$R,13, FALSE)="","",VLOOKUP($C2205,'MSCI Database'!$C:$R,13, FALSE)),"")</f>
        <v>Robust environmental programs; below-par corporate governance and business ethics practices</v>
      </c>
    </row>
    <row r="2206" spans="1:27" s="130" customFormat="1" ht="15" hidden="1" customHeight="1" outlineLevel="1">
      <c r="A2206" s="130" t="s">
        <v>8090</v>
      </c>
      <c r="B2206" s="130" t="s">
        <v>8091</v>
      </c>
      <c r="C2206" s="130" t="s">
        <v>8092</v>
      </c>
      <c r="D2206" s="130" t="s">
        <v>12128</v>
      </c>
      <c r="E2206" s="130" t="s">
        <v>18682</v>
      </c>
      <c r="F2206" s="215">
        <v>0.16840718404641131</v>
      </c>
      <c r="G2206" s="132" t="str">
        <f ca="1">IFERROR(_xll.BQL($A2206, "cur_mkt_cap(currency=EUR)")/1000000, " ")</f>
        <v xml:space="preserve"> </v>
      </c>
      <c r="M2206" s="308"/>
      <c r="N2206" s="215">
        <f t="shared" si="96"/>
        <v>1.8242004409626796E-3</v>
      </c>
      <c r="O2206" s="172" t="str">
        <f>IFERROR(IF(VLOOKUP($C2206,'MSCI Database'!$C:$R,2, FALSE)="","",VLOOKUP($C2206,'MSCI Database'!$C:$R,2, FALSE)),"")</f>
        <v>Retail - Consumer Discretionary</v>
      </c>
      <c r="P2206" s="229" t="str">
        <f>IFERROR(IF(VLOOKUP($C2206,'MSCI Database'!$C:$R,3, FALSE)="","",VLOOKUP($C2206,'MSCI Database'!$C:$R,3, FALSE)),"")</f>
        <v>AA</v>
      </c>
      <c r="Q2206" s="229" t="str">
        <f>IFERROR(IF(VLOOKUP($C2206,'MSCI Database'!$C:$R,4, FALSE)="","",VLOOKUP($C2206,'MSCI Database'!$C:$R,4, FALSE)),"")</f>
        <v>1</v>
      </c>
      <c r="R2206" s="229">
        <f>IFERROR(IF(VLOOKUP($C2206,'MSCI Database'!$C:$R,5, FALSE)="","",VLOOKUP($C2206,'MSCI Database'!$C:$R,5, FALSE)),"")</f>
        <v>8.5</v>
      </c>
      <c r="S2206" s="229">
        <f>IFERROR(IF(VLOOKUP($C2206,'MSCI Database'!$C:$R,6, FALSE)="","",VLOOKUP($C2206,'MSCI Database'!$C:$R,6, FALSE)),"")</f>
        <v>6.5</v>
      </c>
      <c r="T2206" s="229">
        <f>IFERROR(IF(VLOOKUP($C2206,'MSCI Database'!$C:$R,7, FALSE)="","",VLOOKUP($C2206,'MSCI Database'!$C:$R,7, FALSE)),"")</f>
        <v>5.6</v>
      </c>
      <c r="U2206" s="229">
        <f>IFERROR(IF(VLOOKUP($C2206,'MSCI Database'!$C:$R,8, FALSE)="","",VLOOKUP($C2206,'MSCI Database'!$C:$R,8, FALSE)),"")</f>
        <v>6.1</v>
      </c>
      <c r="V2206" s="229">
        <f>IFERROR(IF(VLOOKUP($C2206,'MSCI Database'!$C:$R,9, FALSE)="","",VLOOKUP($C2206,'MSCI Database'!$C:$R,9, FALSE)),"")</f>
        <v>5.9</v>
      </c>
      <c r="W2206" s="215">
        <f t="shared" ca="1" si="97"/>
        <v>0</v>
      </c>
      <c r="X2206" s="276">
        <f>IFERROR(IF(VLOOKUP($C2206,'MSCI Database'!$C:$R,10, FALSE)="","",VLOOKUP($C2206,'MSCI Database'!$C:$R,10, FALSE)),"")</f>
        <v>2433234</v>
      </c>
      <c r="Y2206" s="229" t="str">
        <f>IFERROR(IF(VLOOKUP($C2206,'MSCI Database'!$C:$R,11, FALSE)="","",VLOOKUP($C2206,'MSCI Database'!$C:$R,11, FALSE)),"")</f>
        <v>2019</v>
      </c>
      <c r="Z2206" s="229" t="str">
        <f>IFERROR(IF(VLOOKUP($C2206,'MSCI Database'!$C:$R,12, FALSE)="","",VLOOKUP($C2206,'MSCI Database'!$C:$R,12, FALSE)),"")</f>
        <v>Reported</v>
      </c>
      <c r="AA2206" s="229" t="str">
        <f>IFERROR(IF(VLOOKUP($C2206,'MSCI Database'!$C:$R,13, FALSE)="","",VLOOKUP($C2206,'MSCI Database'!$C:$R,13, FALSE)),"")</f>
        <v>Strong business ethics framework, continued focus on chemical safety programs drive the upgrade</v>
      </c>
    </row>
    <row r="2207" spans="1:27" s="130" customFormat="1" ht="15" hidden="1" customHeight="1" outlineLevel="1">
      <c r="A2207" s="130" t="s">
        <v>7123</v>
      </c>
      <c r="B2207" s="130" t="s">
        <v>7124</v>
      </c>
      <c r="C2207" s="130" t="s">
        <v>7125</v>
      </c>
      <c r="D2207" s="130" t="s">
        <v>12128</v>
      </c>
      <c r="E2207" s="130" t="s">
        <v>18688</v>
      </c>
      <c r="F2207" s="215">
        <v>0.16831310705674951</v>
      </c>
      <c r="G2207" s="132" t="str">
        <f ca="1">IFERROR(_xll.BQL($A2207, "cur_mkt_cap(currency=EUR)")/1000000, " ")</f>
        <v xml:space="preserve"> </v>
      </c>
      <c r="M2207" s="308"/>
      <c r="N2207" s="215">
        <f t="shared" si="96"/>
        <v>1.8231813912885388E-3</v>
      </c>
      <c r="O2207" s="172" t="str">
        <f>IFERROR(IF(VLOOKUP($C2207,'MSCI Database'!$C:$R,2, FALSE)="","",VLOOKUP($C2207,'MSCI Database'!$C:$R,2, FALSE)),"")</f>
        <v>Investment Banking &amp; Brokerage</v>
      </c>
      <c r="P2207" s="229" t="str">
        <f>IFERROR(IF(VLOOKUP($C2207,'MSCI Database'!$C:$R,3, FALSE)="","",VLOOKUP($C2207,'MSCI Database'!$C:$R,3, FALSE)),"")</f>
        <v>BBB</v>
      </c>
      <c r="Q2207" s="229" t="str">
        <f>IFERROR(IF(VLOOKUP($C2207,'MSCI Database'!$C:$R,4, FALSE)="","",VLOOKUP($C2207,'MSCI Database'!$C:$R,4, FALSE)),"")</f>
        <v>0</v>
      </c>
      <c r="R2207" s="229">
        <f>IFERROR(IF(VLOOKUP($C2207,'MSCI Database'!$C:$R,5, FALSE)="","",VLOOKUP($C2207,'MSCI Database'!$C:$R,5, FALSE)),"")</f>
        <v>4.9000000000000004</v>
      </c>
      <c r="S2207" s="229">
        <f>IFERROR(IF(VLOOKUP($C2207,'MSCI Database'!$C:$R,6, FALSE)="","",VLOOKUP($C2207,'MSCI Database'!$C:$R,6, FALSE)),"")</f>
        <v>10</v>
      </c>
      <c r="T2207" s="229">
        <f>IFERROR(IF(VLOOKUP($C2207,'MSCI Database'!$C:$R,7, FALSE)="","",VLOOKUP($C2207,'MSCI Database'!$C:$R,7, FALSE)),"")</f>
        <v>5.7</v>
      </c>
      <c r="U2207" s="229">
        <f>IFERROR(IF(VLOOKUP($C2207,'MSCI Database'!$C:$R,8, FALSE)="","",VLOOKUP($C2207,'MSCI Database'!$C:$R,8, FALSE)),"")</f>
        <v>2.9</v>
      </c>
      <c r="V2207" s="229">
        <f>IFERROR(IF(VLOOKUP($C2207,'MSCI Database'!$C:$R,9, FALSE)="","",VLOOKUP($C2207,'MSCI Database'!$C:$R,9, FALSE)),"")</f>
        <v>5</v>
      </c>
      <c r="W2207" s="215">
        <f t="shared" ca="1" si="97"/>
        <v>0</v>
      </c>
      <c r="X2207" s="276">
        <f>IFERROR(IF(VLOOKUP($C2207,'MSCI Database'!$C:$R,10, FALSE)="","",VLOOKUP($C2207,'MSCI Database'!$C:$R,10, FALSE)),"")</f>
        <v>178922</v>
      </c>
      <c r="Y2207" s="229" t="str">
        <f>IFERROR(IF(VLOOKUP($C2207,'MSCI Database'!$C:$R,11, FALSE)="","",VLOOKUP($C2207,'MSCI Database'!$C:$R,11, FALSE)),"")</f>
        <v>2019</v>
      </c>
      <c r="Z2207" s="229" t="str">
        <f>IFERROR(IF(VLOOKUP($C2207,'MSCI Database'!$C:$R,12, FALSE)="","",VLOOKUP($C2207,'MSCI Database'!$C:$R,12, FALSE)),"")</f>
        <v>Reported</v>
      </c>
      <c r="AA2207" s="229" t="str">
        <f>IFERROR(IF(VLOOKUP($C2207,'MSCI Database'!$C:$R,13, FALSE)="","",VLOOKUP($C2207,'MSCI Database'!$C:$R,13, FALSE)),"")</f>
        <v>Relatively robust ESG integration in its investments helps maintain rating</v>
      </c>
    </row>
    <row r="2208" spans="1:27" s="130" customFormat="1" ht="15" hidden="1" customHeight="1" outlineLevel="1">
      <c r="A2208" s="130" t="s">
        <v>90</v>
      </c>
      <c r="B2208" s="130" t="s">
        <v>91</v>
      </c>
      <c r="C2208" s="130" t="s">
        <v>92</v>
      </c>
      <c r="D2208" s="130" t="s">
        <v>12129</v>
      </c>
      <c r="E2208" s="130" t="s">
        <v>18673</v>
      </c>
      <c r="F2208" s="215">
        <v>0.19898400990271689</v>
      </c>
      <c r="G2208" s="132" t="str">
        <f ca="1">IFERROR(_xll.BQL($A2208, "cur_mkt_cap(currency=EUR)")/1000000, " ")</f>
        <v xml:space="preserve"> </v>
      </c>
      <c r="M2208" s="308"/>
      <c r="N2208" s="215">
        <f t="shared" si="96"/>
        <v>2.1554111284766979E-3</v>
      </c>
      <c r="O2208" s="172" t="str">
        <f>IFERROR(IF(VLOOKUP($C2208,'MSCI Database'!$C:$R,2, FALSE)="","",VLOOKUP($C2208,'MSCI Database'!$C:$R,2, FALSE)),"")</f>
        <v>Industrial Conglomerates</v>
      </c>
      <c r="P2208" s="229" t="str">
        <f>IFERROR(IF(VLOOKUP($C2208,'MSCI Database'!$C:$R,3, FALSE)="","",VLOOKUP($C2208,'MSCI Database'!$C:$R,3, FALSE)),"")</f>
        <v>AA</v>
      </c>
      <c r="Q2208" s="229" t="str">
        <f>IFERROR(IF(VLOOKUP($C2208,'MSCI Database'!$C:$R,4, FALSE)="","",VLOOKUP($C2208,'MSCI Database'!$C:$R,4, FALSE)),"")</f>
        <v>-1</v>
      </c>
      <c r="R2208" s="229">
        <f>IFERROR(IF(VLOOKUP($C2208,'MSCI Database'!$C:$R,5, FALSE)="","",VLOOKUP($C2208,'MSCI Database'!$C:$R,5, FALSE)),"")</f>
        <v>7.4</v>
      </c>
      <c r="S2208" s="229">
        <f>IFERROR(IF(VLOOKUP($C2208,'MSCI Database'!$C:$R,6, FALSE)="","",VLOOKUP($C2208,'MSCI Database'!$C:$R,6, FALSE)),"")</f>
        <v>7.6</v>
      </c>
      <c r="T2208" s="229">
        <f>IFERROR(IF(VLOOKUP($C2208,'MSCI Database'!$C:$R,7, FALSE)="","",VLOOKUP($C2208,'MSCI Database'!$C:$R,7, FALSE)),"")</f>
        <v>4.2</v>
      </c>
      <c r="U2208" s="229">
        <f>IFERROR(IF(VLOOKUP($C2208,'MSCI Database'!$C:$R,8, FALSE)="","",VLOOKUP($C2208,'MSCI Database'!$C:$R,8, FALSE)),"")</f>
        <v>4.8</v>
      </c>
      <c r="V2208" s="229">
        <f>IFERROR(IF(VLOOKUP($C2208,'MSCI Database'!$C:$R,9, FALSE)="","",VLOOKUP($C2208,'MSCI Database'!$C:$R,9, FALSE)),"")</f>
        <v>5.2</v>
      </c>
      <c r="W2208" s="215">
        <f t="shared" ca="1" si="97"/>
        <v>0</v>
      </c>
      <c r="X2208" s="276">
        <f>IFERROR(IF(VLOOKUP($C2208,'MSCI Database'!$C:$R,10, FALSE)="","",VLOOKUP($C2208,'MSCI Database'!$C:$R,10, FALSE)),"")</f>
        <v>1280000</v>
      </c>
      <c r="Y2208" s="229" t="str">
        <f>IFERROR(IF(VLOOKUP($C2208,'MSCI Database'!$C:$R,11, FALSE)="","",VLOOKUP($C2208,'MSCI Database'!$C:$R,11, FALSE)),"")</f>
        <v>2019</v>
      </c>
      <c r="Z2208" s="229" t="str">
        <f>IFERROR(IF(VLOOKUP($C2208,'MSCI Database'!$C:$R,12, FALSE)="","",VLOOKUP($C2208,'MSCI Database'!$C:$R,12, FALSE)),"")</f>
        <v>Reported</v>
      </c>
      <c r="AA2208" s="229" t="str">
        <f>IFERROR(IF(VLOOKUP($C2208,'MSCI Database'!$C:$R,13, FALSE)="","",VLOOKUP($C2208,'MSCI Database'!$C:$R,13, FALSE)),"")</f>
        <v>Relatively strong governance practices and cleantech strategy; but bribery probes drive downgrade</v>
      </c>
    </row>
    <row r="2209" spans="1:27" s="130" customFormat="1" ht="15" hidden="1" customHeight="1" outlineLevel="1">
      <c r="A2209" s="130" t="s">
        <v>7553</v>
      </c>
      <c r="B2209" s="130" t="s">
        <v>7554</v>
      </c>
      <c r="C2209" s="130" t="s">
        <v>7555</v>
      </c>
      <c r="D2209" s="130" t="s">
        <v>12128</v>
      </c>
      <c r="E2209" s="130" t="s">
        <v>18689</v>
      </c>
      <c r="F2209" s="215">
        <v>0.16665861733320891</v>
      </c>
      <c r="G2209" s="132" t="str">
        <f ca="1">IFERROR(_xll.BQL($A2209, "cur_mkt_cap(currency=EUR)")/1000000, " ")</f>
        <v xml:space="preserve"> </v>
      </c>
      <c r="M2209" s="308"/>
      <c r="N2209" s="215">
        <f t="shared" si="96"/>
        <v>1.8052598227976172E-3</v>
      </c>
      <c r="O2209" s="172" t="str">
        <f>IFERROR(IF(VLOOKUP($C2209,'MSCI Database'!$C:$R,2, FALSE)="","",VLOOKUP($C2209,'MSCI Database'!$C:$R,2, FALSE)),"")</f>
        <v>Semiconductors &amp; Semiconductor Equipment</v>
      </c>
      <c r="P2209" s="229" t="str">
        <f>IFERROR(IF(VLOOKUP($C2209,'MSCI Database'!$C:$R,3, FALSE)="","",VLOOKUP($C2209,'MSCI Database'!$C:$R,3, FALSE)),"")</f>
        <v>BBB</v>
      </c>
      <c r="Q2209" s="229" t="str">
        <f>IFERROR(IF(VLOOKUP($C2209,'MSCI Database'!$C:$R,4, FALSE)="","",VLOOKUP($C2209,'MSCI Database'!$C:$R,4, FALSE)),"")</f>
        <v>0</v>
      </c>
      <c r="R2209" s="229">
        <f>IFERROR(IF(VLOOKUP($C2209,'MSCI Database'!$C:$R,5, FALSE)="","",VLOOKUP($C2209,'MSCI Database'!$C:$R,5, FALSE)),"")</f>
        <v>5.5</v>
      </c>
      <c r="S2209" s="229">
        <f>IFERROR(IF(VLOOKUP($C2209,'MSCI Database'!$C:$R,6, FALSE)="","",VLOOKUP($C2209,'MSCI Database'!$C:$R,6, FALSE)),"")</f>
        <v>4.5</v>
      </c>
      <c r="T2209" s="229">
        <f>IFERROR(IF(VLOOKUP($C2209,'MSCI Database'!$C:$R,7, FALSE)="","",VLOOKUP($C2209,'MSCI Database'!$C:$R,7, FALSE)),"")</f>
        <v>6.5</v>
      </c>
      <c r="U2209" s="229">
        <f>IFERROR(IF(VLOOKUP($C2209,'MSCI Database'!$C:$R,8, FALSE)="","",VLOOKUP($C2209,'MSCI Database'!$C:$R,8, FALSE)),"")</f>
        <v>4.7</v>
      </c>
      <c r="V2209" s="229">
        <f>IFERROR(IF(VLOOKUP($C2209,'MSCI Database'!$C:$R,9, FALSE)="","",VLOOKUP($C2209,'MSCI Database'!$C:$R,9, FALSE)),"")</f>
        <v>5.2</v>
      </c>
      <c r="W2209" s="215">
        <f t="shared" ca="1" si="97"/>
        <v>0</v>
      </c>
      <c r="X2209" s="276">
        <f>IFERROR(IF(VLOOKUP($C2209,'MSCI Database'!$C:$R,10, FALSE)="","",VLOOKUP($C2209,'MSCI Database'!$C:$R,10, FALSE)),"")</f>
        <v>6050065</v>
      </c>
      <c r="Y2209" s="229" t="str">
        <f>IFERROR(IF(VLOOKUP($C2209,'MSCI Database'!$C:$R,11, FALSE)="","",VLOOKUP($C2209,'MSCI Database'!$C:$R,11, FALSE)),"")</f>
        <v>2019</v>
      </c>
      <c r="Z2209" s="229" t="str">
        <f>IFERROR(IF(VLOOKUP($C2209,'MSCI Database'!$C:$R,12, FALSE)="","",VLOOKUP($C2209,'MSCI Database'!$C:$R,12, FALSE)),"")</f>
        <v>Reported</v>
      </c>
      <c r="AA2209" s="229" t="str">
        <f>IFERROR(IF(VLOOKUP($C2209,'MSCI Database'!$C:$R,13, FALSE)="","",VLOOKUP($C2209,'MSCI Database'!$C:$R,13, FALSE)),"")</f>
        <v>Sustained efforts toward talent retention; but limited clean technology portfolio</v>
      </c>
    </row>
    <row r="2210" spans="1:27" s="130" customFormat="1" ht="15" hidden="1" customHeight="1" outlineLevel="1">
      <c r="A2210" s="130" t="s">
        <v>2760</v>
      </c>
      <c r="B2210" s="130" t="s">
        <v>2761</v>
      </c>
      <c r="C2210" s="130" t="s">
        <v>2762</v>
      </c>
      <c r="D2210" s="130" t="s">
        <v>18675</v>
      </c>
      <c r="E2210" s="130" t="s">
        <v>100</v>
      </c>
      <c r="F2210" s="215">
        <v>2.1336784504340092E-2</v>
      </c>
      <c r="G2210" s="132" t="str">
        <f ca="1">IFERROR(_xll.BQL($A2210, "cur_mkt_cap(currency=EUR)")/1000000, " ")</f>
        <v xml:space="preserve"> </v>
      </c>
      <c r="M2210" s="308"/>
      <c r="N2210" s="215">
        <f t="shared" si="96"/>
        <v>2.3112180113893596E-4</v>
      </c>
      <c r="O2210" s="172" t="str">
        <f>IFERROR(IF(VLOOKUP($C2210,'MSCI Database'!$C:$R,2, FALSE)="","",VLOOKUP($C2210,'MSCI Database'!$C:$R,2, FALSE)),"")</f>
        <v>Utilities</v>
      </c>
      <c r="P2210" s="229" t="str">
        <f>IFERROR(IF(VLOOKUP($C2210,'MSCI Database'!$C:$R,3, FALSE)="","",VLOOKUP($C2210,'MSCI Database'!$C:$R,3, FALSE)),"")</f>
        <v>BBB</v>
      </c>
      <c r="Q2210" s="229" t="str">
        <f>IFERROR(IF(VLOOKUP($C2210,'MSCI Database'!$C:$R,4, FALSE)="","",VLOOKUP($C2210,'MSCI Database'!$C:$R,4, FALSE)),"")</f>
        <v>0</v>
      </c>
      <c r="R2210" s="229">
        <f>IFERROR(IF(VLOOKUP($C2210,'MSCI Database'!$C:$R,5, FALSE)="","",VLOOKUP($C2210,'MSCI Database'!$C:$R,5, FALSE)),"")</f>
        <v>5.6</v>
      </c>
      <c r="S2210" s="229">
        <f>IFERROR(IF(VLOOKUP($C2210,'MSCI Database'!$C:$R,6, FALSE)="","",VLOOKUP($C2210,'MSCI Database'!$C:$R,6, FALSE)),"")</f>
        <v>6.8</v>
      </c>
      <c r="T2210" s="229">
        <f>IFERROR(IF(VLOOKUP($C2210,'MSCI Database'!$C:$R,7, FALSE)="","",VLOOKUP($C2210,'MSCI Database'!$C:$R,7, FALSE)),"")</f>
        <v>4.2</v>
      </c>
      <c r="U2210" s="229">
        <f>IFERROR(IF(VLOOKUP($C2210,'MSCI Database'!$C:$R,8, FALSE)="","",VLOOKUP($C2210,'MSCI Database'!$C:$R,8, FALSE)),"")</f>
        <v>3.5</v>
      </c>
      <c r="V2210" s="229">
        <f>IFERROR(IF(VLOOKUP($C2210,'MSCI Database'!$C:$R,9, FALSE)="","",VLOOKUP($C2210,'MSCI Database'!$C:$R,9, FALSE)),"")</f>
        <v>5.4</v>
      </c>
      <c r="W2210" s="215">
        <f t="shared" ca="1" si="97"/>
        <v>0</v>
      </c>
      <c r="X2210" s="276">
        <f>IFERROR(IF(VLOOKUP($C2210,'MSCI Database'!$C:$R,10, FALSE)="","",VLOOKUP($C2210,'MSCI Database'!$C:$R,10, FALSE)),"")</f>
        <v>54294</v>
      </c>
      <c r="Y2210" s="229" t="str">
        <f>IFERROR(IF(VLOOKUP($C2210,'MSCI Database'!$C:$R,11, FALSE)="","",VLOOKUP($C2210,'MSCI Database'!$C:$R,11, FALSE)),"")</f>
        <v>2019</v>
      </c>
      <c r="Z2210" s="229" t="str">
        <f>IFERROR(IF(VLOOKUP($C2210,'MSCI Database'!$C:$R,12, FALSE)="","",VLOOKUP($C2210,'MSCI Database'!$C:$R,12, FALSE)),"")</f>
        <v>E.Segmt-Low</v>
      </c>
      <c r="AA2210" s="229" t="str">
        <f>IFERROR(IF(VLOOKUP($C2210,'MSCI Database'!$C:$R,13, FALSE)="","",VLOOKUP($C2210,'MSCI Database'!$C:$R,13, FALSE)),"")</f>
        <v>Energy network-dominated operations reduce environmental risks; weak governance oversight</v>
      </c>
    </row>
    <row r="2211" spans="1:27" s="130" customFormat="1" ht="15" hidden="1" customHeight="1" outlineLevel="1">
      <c r="A2211" s="130" t="s">
        <v>6327</v>
      </c>
      <c r="B2211" s="130" t="s">
        <v>6328</v>
      </c>
      <c r="C2211" s="130" t="s">
        <v>6329</v>
      </c>
      <c r="D2211" s="130" t="s">
        <v>12128</v>
      </c>
      <c r="E2211" s="130" t="s">
        <v>18688</v>
      </c>
      <c r="F2211" s="215">
        <v>0.1638912893759199</v>
      </c>
      <c r="G2211" s="132" t="str">
        <f ca="1">IFERROR(_xll.BQL($A2211, "cur_mkt_cap(currency=EUR)")/1000000, " ")</f>
        <v xml:space="preserve"> </v>
      </c>
      <c r="M2211" s="308"/>
      <c r="N2211" s="215">
        <f t="shared" si="96"/>
        <v>1.7752838992135987E-3</v>
      </c>
      <c r="O2211" s="172" t="str">
        <f>IFERROR(IF(VLOOKUP($C2211,'MSCI Database'!$C:$R,2, FALSE)="","",VLOOKUP($C2211,'MSCI Database'!$C:$R,2, FALSE)),"")</f>
        <v>Consumer Finance</v>
      </c>
      <c r="P2211" s="229" t="str">
        <f>IFERROR(IF(VLOOKUP($C2211,'MSCI Database'!$C:$R,3, FALSE)="","",VLOOKUP($C2211,'MSCI Database'!$C:$R,3, FALSE)),"")</f>
        <v>AA</v>
      </c>
      <c r="Q2211" s="229" t="str">
        <f>IFERROR(IF(VLOOKUP($C2211,'MSCI Database'!$C:$R,4, FALSE)="","",VLOOKUP($C2211,'MSCI Database'!$C:$R,4, FALSE)),"")</f>
        <v>0</v>
      </c>
      <c r="R2211" s="229">
        <f>IFERROR(IF(VLOOKUP($C2211,'MSCI Database'!$C:$R,5, FALSE)="","",VLOOKUP($C2211,'MSCI Database'!$C:$R,5, FALSE)),"")</f>
        <v>8.4</v>
      </c>
      <c r="S2211" s="229">
        <f>IFERROR(IF(VLOOKUP($C2211,'MSCI Database'!$C:$R,6, FALSE)="","",VLOOKUP($C2211,'MSCI Database'!$C:$R,6, FALSE)),"")</f>
        <v>10</v>
      </c>
      <c r="T2211" s="229">
        <f>IFERROR(IF(VLOOKUP($C2211,'MSCI Database'!$C:$R,7, FALSE)="","",VLOOKUP($C2211,'MSCI Database'!$C:$R,7, FALSE)),"")</f>
        <v>5.0999999999999996</v>
      </c>
      <c r="U2211" s="229">
        <f>IFERROR(IF(VLOOKUP($C2211,'MSCI Database'!$C:$R,8, FALSE)="","",VLOOKUP($C2211,'MSCI Database'!$C:$R,8, FALSE)),"")</f>
        <v>5.6</v>
      </c>
      <c r="V2211" s="229">
        <f>IFERROR(IF(VLOOKUP($C2211,'MSCI Database'!$C:$R,9, FALSE)="","",VLOOKUP($C2211,'MSCI Database'!$C:$R,9, FALSE)),"")</f>
        <v>5.5</v>
      </c>
      <c r="W2211" s="215">
        <f t="shared" ca="1" si="97"/>
        <v>0</v>
      </c>
      <c r="X2211" s="276">
        <f>IFERROR(IF(VLOOKUP($C2211,'MSCI Database'!$C:$R,10, FALSE)="","",VLOOKUP($C2211,'MSCI Database'!$C:$R,10, FALSE)),"")</f>
        <v>138327</v>
      </c>
      <c r="Y2211" s="229" t="str">
        <f>IFERROR(IF(VLOOKUP($C2211,'MSCI Database'!$C:$R,11, FALSE)="","",VLOOKUP($C2211,'MSCI Database'!$C:$R,11, FALSE)),"")</f>
        <v>2019</v>
      </c>
      <c r="Z2211" s="229" t="str">
        <f>IFERROR(IF(VLOOKUP($C2211,'MSCI Database'!$C:$R,12, FALSE)="","",VLOOKUP($C2211,'MSCI Database'!$C:$R,12, FALSE)),"")</f>
        <v>Reported</v>
      </c>
      <c r="AA2211" s="229" t="str">
        <f>IFERROR(IF(VLOOKUP($C2211,'MSCI Database'!$C:$R,13, FALSE)="","",VLOOKUP($C2211,'MSCI Database'!$C:$R,13, FALSE)),"")</f>
        <v>Continues to lead global peers across governance and environmental pillars</v>
      </c>
    </row>
    <row r="2212" spans="1:27" s="130" customFormat="1" ht="15" hidden="1" customHeight="1" outlineLevel="1">
      <c r="A2212" s="130" t="s">
        <v>5526</v>
      </c>
      <c r="B2212" s="130" t="s">
        <v>5527</v>
      </c>
      <c r="C2212" s="130" t="s">
        <v>5528</v>
      </c>
      <c r="D2212" s="130" t="s">
        <v>18716</v>
      </c>
      <c r="E2212" s="130" t="s">
        <v>18688</v>
      </c>
      <c r="F2212" s="215">
        <v>4.4342380928773899E-2</v>
      </c>
      <c r="G2212" s="132" t="str">
        <f ca="1">IFERROR(_xll.BQL($A2212, "cur_mkt_cap(currency=EUR)")/1000000, " ")</f>
        <v xml:space="preserve"> </v>
      </c>
      <c r="M2212" s="308"/>
      <c r="N2212" s="215">
        <f t="shared" si="96"/>
        <v>4.8032030997746612E-4</v>
      </c>
      <c r="O2212" s="172" t="str">
        <f>IFERROR(IF(VLOOKUP($C2212,'MSCI Database'!$C:$R,2, FALSE)="","",VLOOKUP($C2212,'MSCI Database'!$C:$R,2, FALSE)),"")</f>
        <v>Banks</v>
      </c>
      <c r="P2212" s="229" t="str">
        <f>IFERROR(IF(VLOOKUP($C2212,'MSCI Database'!$C:$R,3, FALSE)="","",VLOOKUP($C2212,'MSCI Database'!$C:$R,3, FALSE)),"")</f>
        <v>AA</v>
      </c>
      <c r="Q2212" s="229" t="str">
        <f>IFERROR(IF(VLOOKUP($C2212,'MSCI Database'!$C:$R,4, FALSE)="","",VLOOKUP($C2212,'MSCI Database'!$C:$R,4, FALSE)),"")</f>
        <v>1</v>
      </c>
      <c r="R2212" s="229">
        <f>IFERROR(IF(VLOOKUP($C2212,'MSCI Database'!$C:$R,5, FALSE)="","",VLOOKUP($C2212,'MSCI Database'!$C:$R,5, FALSE)),"")</f>
        <v>7.6</v>
      </c>
      <c r="S2212" s="229">
        <f>IFERROR(IF(VLOOKUP($C2212,'MSCI Database'!$C:$R,6, FALSE)="","",VLOOKUP($C2212,'MSCI Database'!$C:$R,6, FALSE)),"")</f>
        <v>5.0999999999999996</v>
      </c>
      <c r="T2212" s="229">
        <f>IFERROR(IF(VLOOKUP($C2212,'MSCI Database'!$C:$R,7, FALSE)="","",VLOOKUP($C2212,'MSCI Database'!$C:$R,7, FALSE)),"")</f>
        <v>6</v>
      </c>
      <c r="U2212" s="229">
        <f>IFERROR(IF(VLOOKUP($C2212,'MSCI Database'!$C:$R,8, FALSE)="","",VLOOKUP($C2212,'MSCI Database'!$C:$R,8, FALSE)),"")</f>
        <v>3.7</v>
      </c>
      <c r="V2212" s="229">
        <f>IFERROR(IF(VLOOKUP($C2212,'MSCI Database'!$C:$R,9, FALSE)="","",VLOOKUP($C2212,'MSCI Database'!$C:$R,9, FALSE)),"")</f>
        <v>5.0999999999999996</v>
      </c>
      <c r="W2212" s="215">
        <f t="shared" ca="1" si="97"/>
        <v>0</v>
      </c>
      <c r="X2212" s="276">
        <f>IFERROR(IF(VLOOKUP($C2212,'MSCI Database'!$C:$R,10, FALSE)="","",VLOOKUP($C2212,'MSCI Database'!$C:$R,10, FALSE)),"")</f>
        <v>88626</v>
      </c>
      <c r="Y2212" s="229" t="str">
        <f>IFERROR(IF(VLOOKUP($C2212,'MSCI Database'!$C:$R,11, FALSE)="","",VLOOKUP($C2212,'MSCI Database'!$C:$R,11, FALSE)),"")</f>
        <v>2019</v>
      </c>
      <c r="Z2212" s="229" t="str">
        <f>IFERROR(IF(VLOOKUP($C2212,'MSCI Database'!$C:$R,12, FALSE)="","",VLOOKUP($C2212,'MSCI Database'!$C:$R,12, FALSE)),"")</f>
        <v>Reported</v>
      </c>
      <c r="AA2212" s="229" t="str">
        <f>IFERROR(IF(VLOOKUP($C2212,'MSCI Database'!$C:$R,13, FALSE)="","",VLOOKUP($C2212,'MSCI Database'!$C:$R,13, FALSE)),"")</f>
        <v>Strong talent retention programs, robust data privacy and cybersecurity mechanisms</v>
      </c>
    </row>
    <row r="2213" spans="1:27" s="130" customFormat="1" ht="15" hidden="1" customHeight="1" outlineLevel="1">
      <c r="A2213" s="130" t="s">
        <v>7960</v>
      </c>
      <c r="B2213" s="130" t="s">
        <v>7961</v>
      </c>
      <c r="C2213" s="130" t="s">
        <v>7962</v>
      </c>
      <c r="D2213" s="130" t="s">
        <v>12128</v>
      </c>
      <c r="E2213" s="130" t="s">
        <v>18688</v>
      </c>
      <c r="F2213" s="215">
        <v>0.15996908728962639</v>
      </c>
      <c r="G2213" s="132" t="str">
        <f ca="1">IFERROR(_xll.BQL($A2213, "cur_mkt_cap(currency=EUR)")/1000000, " ")</f>
        <v xml:space="preserve"> </v>
      </c>
      <c r="M2213" s="308"/>
      <c r="N2213" s="215">
        <f t="shared" si="96"/>
        <v>1.7327982842686356E-3</v>
      </c>
      <c r="O2213" s="172" t="str">
        <f>IFERROR(IF(VLOOKUP($C2213,'MSCI Database'!$C:$R,2, FALSE)="","",VLOOKUP($C2213,'MSCI Database'!$C:$R,2, FALSE)),"")</f>
        <v>Investment Banking &amp; Brokerage</v>
      </c>
      <c r="P2213" s="229" t="str">
        <f>IFERROR(IF(VLOOKUP($C2213,'MSCI Database'!$C:$R,3, FALSE)="","",VLOOKUP($C2213,'MSCI Database'!$C:$R,3, FALSE)),"")</f>
        <v>BBB</v>
      </c>
      <c r="Q2213" s="229" t="str">
        <f>IFERROR(IF(VLOOKUP($C2213,'MSCI Database'!$C:$R,4, FALSE)="","",VLOOKUP($C2213,'MSCI Database'!$C:$R,4, FALSE)),"")</f>
        <v>1</v>
      </c>
      <c r="R2213" s="229">
        <f>IFERROR(IF(VLOOKUP($C2213,'MSCI Database'!$C:$R,5, FALSE)="","",VLOOKUP($C2213,'MSCI Database'!$C:$R,5, FALSE)),"")</f>
        <v>4.5999999999999996</v>
      </c>
      <c r="S2213" s="229">
        <f>IFERROR(IF(VLOOKUP($C2213,'MSCI Database'!$C:$R,6, FALSE)="","",VLOOKUP($C2213,'MSCI Database'!$C:$R,6, FALSE)),"")</f>
        <v>10</v>
      </c>
      <c r="T2213" s="229">
        <f>IFERROR(IF(VLOOKUP($C2213,'MSCI Database'!$C:$R,7, FALSE)="","",VLOOKUP($C2213,'MSCI Database'!$C:$R,7, FALSE)),"")</f>
        <v>3.5</v>
      </c>
      <c r="U2213" s="229">
        <f>IFERROR(IF(VLOOKUP($C2213,'MSCI Database'!$C:$R,8, FALSE)="","",VLOOKUP($C2213,'MSCI Database'!$C:$R,8, FALSE)),"")</f>
        <v>3.4</v>
      </c>
      <c r="V2213" s="229">
        <f>IFERROR(IF(VLOOKUP($C2213,'MSCI Database'!$C:$R,9, FALSE)="","",VLOOKUP($C2213,'MSCI Database'!$C:$R,9, FALSE)),"")</f>
        <v>3.8</v>
      </c>
      <c r="W2213" s="215">
        <f t="shared" ca="1" si="97"/>
        <v>0</v>
      </c>
      <c r="X2213" s="276">
        <f>IFERROR(IF(VLOOKUP($C2213,'MSCI Database'!$C:$R,10, FALSE)="","",VLOOKUP($C2213,'MSCI Database'!$C:$R,10, FALSE)),"")</f>
        <v>57238</v>
      </c>
      <c r="Y2213" s="229" t="str">
        <f>IFERROR(IF(VLOOKUP($C2213,'MSCI Database'!$C:$R,11, FALSE)="","",VLOOKUP($C2213,'MSCI Database'!$C:$R,11, FALSE)),"")</f>
        <v>2019</v>
      </c>
      <c r="Z2213" s="229" t="str">
        <f>IFERROR(IF(VLOOKUP($C2213,'MSCI Database'!$C:$R,12, FALSE)="","",VLOOKUP($C2213,'MSCI Database'!$C:$R,12, FALSE)),"")</f>
        <v>Reported</v>
      </c>
      <c r="AA2213" s="229" t="str">
        <f>IFERROR(IF(VLOOKUP($C2213,'MSCI Database'!$C:$R,13, FALSE)="","",VLOOKUP($C2213,'MSCI Database'!$C:$R,13, FALSE)),"")</f>
        <v>Re-assessment of controversy drives upgrade for Charles Schwab</v>
      </c>
    </row>
    <row r="2214" spans="1:27" s="130" customFormat="1" ht="15" hidden="1" customHeight="1" outlineLevel="1">
      <c r="A2214" s="130" t="s">
        <v>7283</v>
      </c>
      <c r="B2214" s="130" t="s">
        <v>7284</v>
      </c>
      <c r="C2214" s="130" t="s">
        <v>7285</v>
      </c>
      <c r="D2214" s="130" t="s">
        <v>12128</v>
      </c>
      <c r="E2214" s="130" t="s">
        <v>18689</v>
      </c>
      <c r="F2214" s="215">
        <v>0.15916816758299571</v>
      </c>
      <c r="G2214" s="132" t="str">
        <f ca="1">IFERROR(_xll.BQL($A2214, "cur_mkt_cap(currency=EUR)")/1000000, " ")</f>
        <v xml:space="preserve"> </v>
      </c>
      <c r="M2214" s="308"/>
      <c r="N2214" s="215">
        <f t="shared" si="96"/>
        <v>1.7241226562644957E-3</v>
      </c>
      <c r="O2214" s="172" t="str">
        <f>IFERROR(IF(VLOOKUP($C2214,'MSCI Database'!$C:$R,2, FALSE)="","",VLOOKUP($C2214,'MSCI Database'!$C:$R,2, FALSE)),"")</f>
        <v>Software &amp; Services</v>
      </c>
      <c r="P2214" s="229" t="str">
        <f>IFERROR(IF(VLOOKUP($C2214,'MSCI Database'!$C:$R,3, FALSE)="","",VLOOKUP($C2214,'MSCI Database'!$C:$R,3, FALSE)),"")</f>
        <v>AA</v>
      </c>
      <c r="Q2214" s="229" t="str">
        <f>IFERROR(IF(VLOOKUP($C2214,'MSCI Database'!$C:$R,4, FALSE)="","",VLOOKUP($C2214,'MSCI Database'!$C:$R,4, FALSE)),"")</f>
        <v>0</v>
      </c>
      <c r="R2214" s="229">
        <f>IFERROR(IF(VLOOKUP($C2214,'MSCI Database'!$C:$R,5, FALSE)="","",VLOOKUP($C2214,'MSCI Database'!$C:$R,5, FALSE)),"")</f>
        <v>8.3000000000000007</v>
      </c>
      <c r="S2214" s="229">
        <f>IFERROR(IF(VLOOKUP($C2214,'MSCI Database'!$C:$R,6, FALSE)="","",VLOOKUP($C2214,'MSCI Database'!$C:$R,6, FALSE)),"")</f>
        <v>5.6</v>
      </c>
      <c r="T2214" s="229">
        <f>IFERROR(IF(VLOOKUP($C2214,'MSCI Database'!$C:$R,7, FALSE)="","",VLOOKUP($C2214,'MSCI Database'!$C:$R,7, FALSE)),"")</f>
        <v>6.1</v>
      </c>
      <c r="U2214" s="229">
        <f>IFERROR(IF(VLOOKUP($C2214,'MSCI Database'!$C:$R,8, FALSE)="","",VLOOKUP($C2214,'MSCI Database'!$C:$R,8, FALSE)),"")</f>
        <v>5.8</v>
      </c>
      <c r="V2214" s="229">
        <f>IFERROR(IF(VLOOKUP($C2214,'MSCI Database'!$C:$R,9, FALSE)="","",VLOOKUP($C2214,'MSCI Database'!$C:$R,9, FALSE)),"")</f>
        <v>5.9</v>
      </c>
      <c r="W2214" s="215">
        <f t="shared" ca="1" si="97"/>
        <v>0</v>
      </c>
      <c r="X2214" s="276">
        <f>IFERROR(IF(VLOOKUP($C2214,'MSCI Database'!$C:$R,10, FALSE)="","",VLOOKUP($C2214,'MSCI Database'!$C:$R,10, FALSE)),"")</f>
        <v>13436</v>
      </c>
      <c r="Y2214" s="229" t="str">
        <f>IFERROR(IF(VLOOKUP($C2214,'MSCI Database'!$C:$R,11, FALSE)="","",VLOOKUP($C2214,'MSCI Database'!$C:$R,11, FALSE)),"")</f>
        <v>2019</v>
      </c>
      <c r="Z2214" s="229" t="str">
        <f>IFERROR(IF(VLOOKUP($C2214,'MSCI Database'!$C:$R,12, FALSE)="","",VLOOKUP($C2214,'MSCI Database'!$C:$R,12, FALSE)),"")</f>
        <v>Reported</v>
      </c>
      <c r="AA2214" s="229" t="str">
        <f>IFERROR(IF(VLOOKUP($C2214,'MSCI Database'!$C:$R,13, FALSE)="","",VLOOKUP($C2214,'MSCI Database'!$C:$R,13, FALSE)),"")</f>
        <v>Strong ESG programs, but recent controversies indicate potential gaps in policies</v>
      </c>
    </row>
    <row r="2215" spans="1:27" s="130" customFormat="1" ht="15" hidden="1" customHeight="1" outlineLevel="1">
      <c r="A2215" s="130" t="s">
        <v>5335</v>
      </c>
      <c r="B2215" s="130" t="s">
        <v>5336</v>
      </c>
      <c r="C2215" s="130" t="s">
        <v>5337</v>
      </c>
      <c r="D2215" s="130" t="s">
        <v>18676</v>
      </c>
      <c r="E2215" s="130" t="s">
        <v>18674</v>
      </c>
      <c r="F2215" s="215">
        <v>1.8055993007087819E-2</v>
      </c>
      <c r="G2215" s="132" t="str">
        <f ca="1">IFERROR(_xll.BQL($A2215, "cur_mkt_cap(currency=EUR)")/1000000, " ")</f>
        <v xml:space="preserve"> </v>
      </c>
      <c r="M2215" s="308"/>
      <c r="N2215" s="215">
        <f t="shared" si="96"/>
        <v>1.9558399834339224E-4</v>
      </c>
      <c r="O2215" s="172" t="str">
        <f>IFERROR(IF(VLOOKUP($C2215,'MSCI Database'!$C:$R,2, FALSE)="","",VLOOKUP($C2215,'MSCI Database'!$C:$R,2, FALSE)),"")</f>
        <v>Food Products</v>
      </c>
      <c r="P2215" s="229" t="str">
        <f>IFERROR(IF(VLOOKUP($C2215,'MSCI Database'!$C:$R,3, FALSE)="","",VLOOKUP($C2215,'MSCI Database'!$C:$R,3, FALSE)),"")</f>
        <v>AAA</v>
      </c>
      <c r="Q2215" s="229" t="str">
        <f>IFERROR(IF(VLOOKUP($C2215,'MSCI Database'!$C:$R,4, FALSE)="","",VLOOKUP($C2215,'MSCI Database'!$C:$R,4, FALSE)),"")</f>
        <v>0</v>
      </c>
      <c r="R2215" s="229">
        <f>IFERROR(IF(VLOOKUP($C2215,'MSCI Database'!$C:$R,5, FALSE)="","",VLOOKUP($C2215,'MSCI Database'!$C:$R,5, FALSE)),"")</f>
        <v>10</v>
      </c>
      <c r="S2215" s="229">
        <f>IFERROR(IF(VLOOKUP($C2215,'MSCI Database'!$C:$R,6, FALSE)="","",VLOOKUP($C2215,'MSCI Database'!$C:$R,6, FALSE)),"")</f>
        <v>6.3</v>
      </c>
      <c r="T2215" s="229">
        <f>IFERROR(IF(VLOOKUP($C2215,'MSCI Database'!$C:$R,7, FALSE)="","",VLOOKUP($C2215,'MSCI Database'!$C:$R,7, FALSE)),"")</f>
        <v>5.7</v>
      </c>
      <c r="U2215" s="229">
        <f>IFERROR(IF(VLOOKUP($C2215,'MSCI Database'!$C:$R,8, FALSE)="","",VLOOKUP($C2215,'MSCI Database'!$C:$R,8, FALSE)),"")</f>
        <v>6.5</v>
      </c>
      <c r="V2215" s="229">
        <f>IFERROR(IF(VLOOKUP($C2215,'MSCI Database'!$C:$R,9, FALSE)="","",VLOOKUP($C2215,'MSCI Database'!$C:$R,9, FALSE)),"")</f>
        <v>6.2</v>
      </c>
      <c r="W2215" s="215">
        <f t="shared" ca="1" si="97"/>
        <v>0</v>
      </c>
      <c r="X2215" s="276">
        <f>IFERROR(IF(VLOOKUP($C2215,'MSCI Database'!$C:$R,10, FALSE)="","",VLOOKUP($C2215,'MSCI Database'!$C:$R,10, FALSE)),"")</f>
        <v>185600</v>
      </c>
      <c r="Y2215" s="229" t="str">
        <f>IFERROR(IF(VLOOKUP($C2215,'MSCI Database'!$C:$R,11, FALSE)="","",VLOOKUP($C2215,'MSCI Database'!$C:$R,11, FALSE)),"")</f>
        <v>2019</v>
      </c>
      <c r="Z2215" s="229" t="str">
        <f>IFERROR(IF(VLOOKUP($C2215,'MSCI Database'!$C:$R,12, FALSE)="","",VLOOKUP($C2215,'MSCI Database'!$C:$R,12, FALSE)),"")</f>
        <v>Reported</v>
      </c>
      <c r="AA2215" s="229" t="str">
        <f>IFERROR(IF(VLOOKUP($C2215,'MSCI Database'!$C:$R,13, FALSE)="","",VLOOKUP($C2215,'MSCI Database'!$C:$R,13, FALSE)),"")</f>
        <v>Sustained supply chain oversight and product innovations to achieve 2025 sustainability targets</v>
      </c>
    </row>
    <row r="2216" spans="1:27" s="130" customFormat="1" ht="15" hidden="1" customHeight="1" outlineLevel="1">
      <c r="A2216" s="130" t="s">
        <v>1552</v>
      </c>
      <c r="B2216" s="130" t="s">
        <v>1553</v>
      </c>
      <c r="C2216" s="130" t="s">
        <v>1554</v>
      </c>
      <c r="D2216" s="130" t="s">
        <v>18678</v>
      </c>
      <c r="E2216" s="130" t="s">
        <v>18684</v>
      </c>
      <c r="F2216" s="215">
        <v>2.0281682596157289E-2</v>
      </c>
      <c r="G2216" s="132" t="str">
        <f ca="1">IFERROR(_xll.BQL($A2216, "cur_mkt_cap(currency=EUR)")/1000000, " ")</f>
        <v xml:space="preserve"> </v>
      </c>
      <c r="M2216" s="308"/>
      <c r="N2216" s="215">
        <f t="shared" si="96"/>
        <v>2.1969285066353821E-4</v>
      </c>
      <c r="O2216" s="172" t="str">
        <f>IFERROR(IF(VLOOKUP($C2216,'MSCI Database'!$C:$R,2, FALSE)="","",VLOOKUP($C2216,'MSCI Database'!$C:$R,2, FALSE)),"")</f>
        <v>Metals and Mining - Precious Metals</v>
      </c>
      <c r="P2216" s="229" t="str">
        <f>IFERROR(IF(VLOOKUP($C2216,'MSCI Database'!$C:$R,3, FALSE)="","",VLOOKUP($C2216,'MSCI Database'!$C:$R,3, FALSE)),"")</f>
        <v>CCC</v>
      </c>
      <c r="Q2216" s="229" t="str">
        <f>IFERROR(IF(VLOOKUP($C2216,'MSCI Database'!$C:$R,4, FALSE)="","",VLOOKUP($C2216,'MSCI Database'!$C:$R,4, FALSE)),"")</f>
        <v>0</v>
      </c>
      <c r="R2216" s="229">
        <f>IFERROR(IF(VLOOKUP($C2216,'MSCI Database'!$C:$R,5, FALSE)="","",VLOOKUP($C2216,'MSCI Database'!$C:$R,5, FALSE)),"")</f>
        <v>0</v>
      </c>
      <c r="S2216" s="229">
        <f>IFERROR(IF(VLOOKUP($C2216,'MSCI Database'!$C:$R,6, FALSE)="","",VLOOKUP($C2216,'MSCI Database'!$C:$R,6, FALSE)),"")</f>
        <v>3.6</v>
      </c>
      <c r="T2216" s="229">
        <f>IFERROR(IF(VLOOKUP($C2216,'MSCI Database'!$C:$R,7, FALSE)="","",VLOOKUP($C2216,'MSCI Database'!$C:$R,7, FALSE)),"")</f>
        <v>2.8</v>
      </c>
      <c r="U2216" s="229">
        <f>IFERROR(IF(VLOOKUP($C2216,'MSCI Database'!$C:$R,8, FALSE)="","",VLOOKUP($C2216,'MSCI Database'!$C:$R,8, FALSE)),"")</f>
        <v>2.8</v>
      </c>
      <c r="V2216" s="229">
        <f>IFERROR(IF(VLOOKUP($C2216,'MSCI Database'!$C:$R,9, FALSE)="","",VLOOKUP($C2216,'MSCI Database'!$C:$R,9, FALSE)),"")</f>
        <v>3.1</v>
      </c>
      <c r="W2216" s="215">
        <f t="shared" ca="1" si="97"/>
        <v>0</v>
      </c>
      <c r="X2216" s="276">
        <f>IFERROR(IF(VLOOKUP($C2216,'MSCI Database'!$C:$R,10, FALSE)="","",VLOOKUP($C2216,'MSCI Database'!$C:$R,10, FALSE)),"")</f>
        <v>4030157</v>
      </c>
      <c r="Y2216" s="229" t="str">
        <f>IFERROR(IF(VLOOKUP($C2216,'MSCI Database'!$C:$R,11, FALSE)="","",VLOOKUP($C2216,'MSCI Database'!$C:$R,11, FALSE)),"")</f>
        <v>2019</v>
      </c>
      <c r="Z2216" s="229" t="str">
        <f>IFERROR(IF(VLOOKUP($C2216,'MSCI Database'!$C:$R,12, FALSE)="","",VLOOKUP($C2216,'MSCI Database'!$C:$R,12, FALSE)),"")</f>
        <v>Reported</v>
      </c>
      <c r="AA2216" s="229" t="str">
        <f>IFERROR(IF(VLOOKUP($C2216,'MSCI Database'!$C:$R,13, FALSE)="","",VLOOKUP($C2216,'MSCI Database'!$C:$R,13, FALSE)),"")</f>
        <v>Disputes over the Porgera mine lease extension may elevate labor-related risks</v>
      </c>
    </row>
    <row r="2217" spans="1:27" s="130" customFormat="1" ht="15" hidden="1" customHeight="1" outlineLevel="1">
      <c r="A2217" s="130" t="s">
        <v>4803</v>
      </c>
      <c r="B2217" s="130" t="s">
        <v>4804</v>
      </c>
      <c r="C2217" s="130" t="s">
        <v>4805</v>
      </c>
      <c r="D2217" s="130" t="s">
        <v>18678</v>
      </c>
      <c r="E2217" s="130" t="s">
        <v>18673</v>
      </c>
      <c r="F2217" s="215">
        <v>2.0278488430470941E-2</v>
      </c>
      <c r="G2217" s="132" t="str">
        <f ca="1">IFERROR(_xll.BQL($A2217, "cur_mkt_cap(currency=EUR)")/1000000, " ")</f>
        <v xml:space="preserve"> </v>
      </c>
      <c r="M2217" s="308"/>
      <c r="N2217" s="215">
        <f t="shared" si="96"/>
        <v>2.1965825119863689E-4</v>
      </c>
      <c r="O2217" s="172" t="str">
        <f>IFERROR(IF(VLOOKUP($C2217,'MSCI Database'!$C:$R,2, FALSE)="","",VLOOKUP($C2217,'MSCI Database'!$C:$R,2, FALSE)),"")</f>
        <v>Commercial Services &amp; Supplies</v>
      </c>
      <c r="P2217" s="229" t="str">
        <f>IFERROR(IF(VLOOKUP($C2217,'MSCI Database'!$C:$R,3, FALSE)="","",VLOOKUP($C2217,'MSCI Database'!$C:$R,3, FALSE)),"")</f>
        <v>A</v>
      </c>
      <c r="Q2217" s="229" t="str">
        <f>IFERROR(IF(VLOOKUP($C2217,'MSCI Database'!$C:$R,4, FALSE)="","",VLOOKUP($C2217,'MSCI Database'!$C:$R,4, FALSE)),"")</f>
        <v>0</v>
      </c>
      <c r="R2217" s="229">
        <f>IFERROR(IF(VLOOKUP($C2217,'MSCI Database'!$C:$R,5, FALSE)="","",VLOOKUP($C2217,'MSCI Database'!$C:$R,5, FALSE)),"")</f>
        <v>5.9</v>
      </c>
      <c r="S2217" s="229">
        <f>IFERROR(IF(VLOOKUP($C2217,'MSCI Database'!$C:$R,6, FALSE)="","",VLOOKUP($C2217,'MSCI Database'!$C:$R,6, FALSE)),"")</f>
        <v>7.3</v>
      </c>
      <c r="T2217" s="229">
        <f>IFERROR(IF(VLOOKUP($C2217,'MSCI Database'!$C:$R,7, FALSE)="","",VLOOKUP($C2217,'MSCI Database'!$C:$R,7, FALSE)),"")</f>
        <v>6.3</v>
      </c>
      <c r="U2217" s="229">
        <f>IFERROR(IF(VLOOKUP($C2217,'MSCI Database'!$C:$R,8, FALSE)="","",VLOOKUP($C2217,'MSCI Database'!$C:$R,8, FALSE)),"")</f>
        <v>4.5</v>
      </c>
      <c r="V2217" s="229">
        <f>IFERROR(IF(VLOOKUP($C2217,'MSCI Database'!$C:$R,9, FALSE)="","",VLOOKUP($C2217,'MSCI Database'!$C:$R,9, FALSE)),"")</f>
        <v>5.4</v>
      </c>
      <c r="W2217" s="215">
        <f t="shared" ca="1" si="97"/>
        <v>0</v>
      </c>
      <c r="X2217" s="276">
        <f>IFERROR(IF(VLOOKUP($C2217,'MSCI Database'!$C:$R,10, FALSE)="","",VLOOKUP($C2217,'MSCI Database'!$C:$R,10, FALSE)),"")</f>
        <v>18762</v>
      </c>
      <c r="Y2217" s="229" t="str">
        <f>IFERROR(IF(VLOOKUP($C2217,'MSCI Database'!$C:$R,11, FALSE)="","",VLOOKUP($C2217,'MSCI Database'!$C:$R,11, FALSE)),"")</f>
        <v>2019</v>
      </c>
      <c r="Z2217" s="229" t="str">
        <f>IFERROR(IF(VLOOKUP($C2217,'MSCI Database'!$C:$R,12, FALSE)="","",VLOOKUP($C2217,'MSCI Database'!$C:$R,12, FALSE)),"")</f>
        <v>E.Segmt-Moderately High</v>
      </c>
      <c r="AA2217" s="229" t="str">
        <f>IFERROR(IF(VLOOKUP($C2217,'MSCI Database'!$C:$R,13, FALSE)="","",VLOOKUP($C2217,'MSCI Database'!$C:$R,13, FALSE)),"")</f>
        <v>Acquisitions may increase exposure to labor management challenges</v>
      </c>
    </row>
    <row r="2218" spans="1:27" s="130" customFormat="1" ht="15" hidden="1" customHeight="1" outlineLevel="1">
      <c r="A2218" s="130" t="s">
        <v>7975</v>
      </c>
      <c r="B2218" s="130" t="s">
        <v>7976</v>
      </c>
      <c r="C2218" s="130" t="s">
        <v>7977</v>
      </c>
      <c r="D2218" s="130" t="s">
        <v>12128</v>
      </c>
      <c r="E2218" s="130" t="s">
        <v>18689</v>
      </c>
      <c r="F2218" s="215">
        <v>0.15565921302551139</v>
      </c>
      <c r="G2218" s="132" t="str">
        <f ca="1">IFERROR(_xll.BQL($A2218, "cur_mkt_cap(currency=EUR)")/1000000, " ")</f>
        <v xml:space="preserve"> </v>
      </c>
      <c r="M2218" s="308"/>
      <c r="N2218" s="215">
        <f t="shared" si="96"/>
        <v>1.686113372472203E-3</v>
      </c>
      <c r="O2218" s="172" t="str">
        <f>IFERROR(IF(VLOOKUP($C2218,'MSCI Database'!$C:$R,2, FALSE)="","",VLOOKUP($C2218,'MSCI Database'!$C:$R,2, FALSE)),"")</f>
        <v>Software &amp; Services</v>
      </c>
      <c r="P2218" s="229" t="str">
        <f>IFERROR(IF(VLOOKUP($C2218,'MSCI Database'!$C:$R,3, FALSE)="","",VLOOKUP($C2218,'MSCI Database'!$C:$R,3, FALSE)),"")</f>
        <v>A</v>
      </c>
      <c r="Q2218" s="229" t="str">
        <f>IFERROR(IF(VLOOKUP($C2218,'MSCI Database'!$C:$R,4, FALSE)="","",VLOOKUP($C2218,'MSCI Database'!$C:$R,4, FALSE)),"")</f>
        <v>0</v>
      </c>
      <c r="R2218" s="229">
        <f>IFERROR(IF(VLOOKUP($C2218,'MSCI Database'!$C:$R,5, FALSE)="","",VLOOKUP($C2218,'MSCI Database'!$C:$R,5, FALSE)),"")</f>
        <v>7.1</v>
      </c>
      <c r="S2218" s="229">
        <f>IFERROR(IF(VLOOKUP($C2218,'MSCI Database'!$C:$R,6, FALSE)="","",VLOOKUP($C2218,'MSCI Database'!$C:$R,6, FALSE)),"")</f>
        <v>5.9</v>
      </c>
      <c r="T2218" s="229">
        <f>IFERROR(IF(VLOOKUP($C2218,'MSCI Database'!$C:$R,7, FALSE)="","",VLOOKUP($C2218,'MSCI Database'!$C:$R,7, FALSE)),"")</f>
        <v>4.5</v>
      </c>
      <c r="U2218" s="229">
        <f>IFERROR(IF(VLOOKUP($C2218,'MSCI Database'!$C:$R,8, FALSE)="","",VLOOKUP($C2218,'MSCI Database'!$C:$R,8, FALSE)),"")</f>
        <v>5.2</v>
      </c>
      <c r="V2218" s="229">
        <f>IFERROR(IF(VLOOKUP($C2218,'MSCI Database'!$C:$R,9, FALSE)="","",VLOOKUP($C2218,'MSCI Database'!$C:$R,9, FALSE)),"")</f>
        <v>5</v>
      </c>
      <c r="W2218" s="215">
        <f t="shared" ca="1" si="97"/>
        <v>0</v>
      </c>
      <c r="X2218" s="276">
        <f>IFERROR(IF(VLOOKUP($C2218,'MSCI Database'!$C:$R,10, FALSE)="","",VLOOKUP($C2218,'MSCI Database'!$C:$R,10, FALSE)),"")</f>
        <v>24274</v>
      </c>
      <c r="Y2218" s="229" t="str">
        <f>IFERROR(IF(VLOOKUP($C2218,'MSCI Database'!$C:$R,11, FALSE)="","",VLOOKUP($C2218,'MSCI Database'!$C:$R,11, FALSE)),"")</f>
        <v>2019</v>
      </c>
      <c r="Z2218" s="229" t="str">
        <f>IFERROR(IF(VLOOKUP($C2218,'MSCI Database'!$C:$R,12, FALSE)="","",VLOOKUP($C2218,'MSCI Database'!$C:$R,12, FALSE)),"")</f>
        <v>Reported</v>
      </c>
      <c r="AA2218" s="229" t="str">
        <f>IFERROR(IF(VLOOKUP($C2218,'MSCI Database'!$C:$R,13, FALSE)="","",VLOOKUP($C2218,'MSCI Database'!$C:$R,13, FALSE)),"")</f>
        <v>Leads peers in governance and data security management</v>
      </c>
    </row>
    <row r="2219" spans="1:27" s="130" customFormat="1" ht="15" hidden="1" customHeight="1" outlineLevel="1">
      <c r="A2219" s="130" t="s">
        <v>6069</v>
      </c>
      <c r="B2219" s="130" t="s">
        <v>6070</v>
      </c>
      <c r="C2219" s="130" t="s">
        <v>6071</v>
      </c>
      <c r="D2219" s="130" t="s">
        <v>12137</v>
      </c>
      <c r="E2219" s="130" t="s">
        <v>18689</v>
      </c>
      <c r="F2219" s="215">
        <v>5.550207789939956E-3</v>
      </c>
      <c r="G2219" s="132" t="str">
        <f ca="1">IFERROR(_xll.BQL($A2219, "cur_mkt_cap(currency=EUR)")/1000000, " ")</f>
        <v xml:space="preserve"> </v>
      </c>
      <c r="M2219" s="308"/>
      <c r="N2219" s="215">
        <f t="shared" si="96"/>
        <v>6.0120306358502532E-5</v>
      </c>
      <c r="O2219" s="172" t="str">
        <f>IFERROR(IF(VLOOKUP($C2219,'MSCI Database'!$C:$R,2, FALSE)="","",VLOOKUP($C2219,'MSCI Database'!$C:$R,2, FALSE)),"")</f>
        <v>Technology Hardware, Storage &amp; Peripherals</v>
      </c>
      <c r="P2219" s="229" t="str">
        <f>IFERROR(IF(VLOOKUP($C2219,'MSCI Database'!$C:$R,3, FALSE)="","",VLOOKUP($C2219,'MSCI Database'!$C:$R,3, FALSE)),"")</f>
        <v>BBB</v>
      </c>
      <c r="Q2219" s="229" t="str">
        <f>IFERROR(IF(VLOOKUP($C2219,'MSCI Database'!$C:$R,4, FALSE)="","",VLOOKUP($C2219,'MSCI Database'!$C:$R,4, FALSE)),"")</f>
        <v>0</v>
      </c>
      <c r="R2219" s="229">
        <f>IFERROR(IF(VLOOKUP($C2219,'MSCI Database'!$C:$R,5, FALSE)="","",VLOOKUP($C2219,'MSCI Database'!$C:$R,5, FALSE)),"")</f>
        <v>5.2</v>
      </c>
      <c r="S2219" s="229">
        <f>IFERROR(IF(VLOOKUP($C2219,'MSCI Database'!$C:$R,6, FALSE)="","",VLOOKUP($C2219,'MSCI Database'!$C:$R,6, FALSE)),"")</f>
        <v>2.5</v>
      </c>
      <c r="T2219" s="229">
        <f>IFERROR(IF(VLOOKUP($C2219,'MSCI Database'!$C:$R,7, FALSE)="","",VLOOKUP($C2219,'MSCI Database'!$C:$R,7, FALSE)),"")</f>
        <v>5.7</v>
      </c>
      <c r="U2219" s="229">
        <f>IFERROR(IF(VLOOKUP($C2219,'MSCI Database'!$C:$R,8, FALSE)="","",VLOOKUP($C2219,'MSCI Database'!$C:$R,8, FALSE)),"")</f>
        <v>4.5999999999999996</v>
      </c>
      <c r="V2219" s="229">
        <f>IFERROR(IF(VLOOKUP($C2219,'MSCI Database'!$C:$R,9, FALSE)="","",VLOOKUP($C2219,'MSCI Database'!$C:$R,9, FALSE)),"")</f>
        <v>4.5</v>
      </c>
      <c r="W2219" s="215">
        <f t="shared" ca="1" si="97"/>
        <v>0</v>
      </c>
      <c r="X2219" s="276">
        <f>IFERROR(IF(VLOOKUP($C2219,'MSCI Database'!$C:$R,10, FALSE)="","",VLOOKUP($C2219,'MSCI Database'!$C:$R,10, FALSE)),"")</f>
        <v>70064</v>
      </c>
      <c r="Y2219" s="229" t="str">
        <f>IFERROR(IF(VLOOKUP($C2219,'MSCI Database'!$C:$R,11, FALSE)="","",VLOOKUP($C2219,'MSCI Database'!$C:$R,11, FALSE)),"")</f>
        <v>2019</v>
      </c>
      <c r="Z2219" s="229" t="str">
        <f>IFERROR(IF(VLOOKUP($C2219,'MSCI Database'!$C:$R,12, FALSE)="","",VLOOKUP($C2219,'MSCI Database'!$C:$R,12, FALSE)),"")</f>
        <v>Reported</v>
      </c>
      <c r="AA2219" s="229" t="str">
        <f>IFERROR(IF(VLOOKUP($C2219,'MSCI Database'!$C:$R,13, FALSE)="","",VLOOKUP($C2219,'MSCI Database'!$C:$R,13, FALSE)),"")</f>
        <v>Continued labor rights allegations at units in developing markets</v>
      </c>
    </row>
    <row r="2220" spans="1:27" s="130" customFormat="1" ht="15" hidden="1" customHeight="1" outlineLevel="1">
      <c r="A2220" s="130" t="s">
        <v>2188</v>
      </c>
      <c r="B2220" s="130" t="s">
        <v>2189</v>
      </c>
      <c r="C2220" s="130" t="s">
        <v>2190</v>
      </c>
      <c r="D2220" s="130" t="s">
        <v>12131</v>
      </c>
      <c r="E2220" s="130" t="s">
        <v>18707</v>
      </c>
      <c r="F2220" s="215">
        <v>0.18330141087317439</v>
      </c>
      <c r="G2220" s="132" t="str">
        <f ca="1">IFERROR(_xll.BQL($A2220, "cur_mkt_cap(currency=EUR)")/1000000, " ")</f>
        <v xml:space="preserve"> </v>
      </c>
      <c r="M2220" s="308"/>
      <c r="N2220" s="215">
        <f t="shared" si="96"/>
        <v>1.9855359285134459E-3</v>
      </c>
      <c r="O2220" s="172" t="str">
        <f>IFERROR(IF(VLOOKUP($C2220,'MSCI Database'!$C:$R,2, FALSE)="","",VLOOKUP($C2220,'MSCI Database'!$C:$R,2, FALSE)),"")</f>
        <v>Integrated Oil &amp; Gas</v>
      </c>
      <c r="P2220" s="229" t="str">
        <f>IFERROR(IF(VLOOKUP($C2220,'MSCI Database'!$C:$R,3, FALSE)="","",VLOOKUP($C2220,'MSCI Database'!$C:$R,3, FALSE)),"")</f>
        <v>A</v>
      </c>
      <c r="Q2220" s="229" t="str">
        <f>IFERROR(IF(VLOOKUP($C2220,'MSCI Database'!$C:$R,4, FALSE)="","",VLOOKUP($C2220,'MSCI Database'!$C:$R,4, FALSE)),"")</f>
        <v>0</v>
      </c>
      <c r="R2220" s="229">
        <f>IFERROR(IF(VLOOKUP($C2220,'MSCI Database'!$C:$R,5, FALSE)="","",VLOOKUP($C2220,'MSCI Database'!$C:$R,5, FALSE)),"")</f>
        <v>7</v>
      </c>
      <c r="S2220" s="229">
        <f>IFERROR(IF(VLOOKUP($C2220,'MSCI Database'!$C:$R,6, FALSE)="","",VLOOKUP($C2220,'MSCI Database'!$C:$R,6, FALSE)),"")</f>
        <v>5.9</v>
      </c>
      <c r="T2220" s="229">
        <f>IFERROR(IF(VLOOKUP($C2220,'MSCI Database'!$C:$R,7, FALSE)="","",VLOOKUP($C2220,'MSCI Database'!$C:$R,7, FALSE)),"")</f>
        <v>5.0999999999999996</v>
      </c>
      <c r="U2220" s="229">
        <f>IFERROR(IF(VLOOKUP($C2220,'MSCI Database'!$C:$R,8, FALSE)="","",VLOOKUP($C2220,'MSCI Database'!$C:$R,8, FALSE)),"")</f>
        <v>5</v>
      </c>
      <c r="V2220" s="229">
        <f>IFERROR(IF(VLOOKUP($C2220,'MSCI Database'!$C:$R,9, FALSE)="","",VLOOKUP($C2220,'MSCI Database'!$C:$R,9, FALSE)),"")</f>
        <v>5.4</v>
      </c>
      <c r="W2220" s="215">
        <f t="shared" ca="1" si="97"/>
        <v>0</v>
      </c>
      <c r="X2220" s="276">
        <f>IFERROR(IF(VLOOKUP($C2220,'MSCI Database'!$C:$R,10, FALSE)="","",VLOOKUP($C2220,'MSCI Database'!$C:$R,10, FALSE)),"")</f>
        <v>45000000</v>
      </c>
      <c r="Y2220" s="229" t="str">
        <f>IFERROR(IF(VLOOKUP($C2220,'MSCI Database'!$C:$R,11, FALSE)="","",VLOOKUP($C2220,'MSCI Database'!$C:$R,11, FALSE)),"")</f>
        <v>2019</v>
      </c>
      <c r="Z2220" s="229" t="str">
        <f>IFERROR(IF(VLOOKUP($C2220,'MSCI Database'!$C:$R,12, FALSE)="","",VLOOKUP($C2220,'MSCI Database'!$C:$R,12, FALSE)),"")</f>
        <v>Reported</v>
      </c>
      <c r="AA2220" s="229" t="str">
        <f>IFERROR(IF(VLOOKUP($C2220,'MSCI Database'!$C:$R,13, FALSE)="","",VLOOKUP($C2220,'MSCI Database'!$C:$R,13, FALSE)),"")</f>
        <v>Environment management efforts continue to improve</v>
      </c>
    </row>
    <row r="2221" spans="1:27" s="130" customFormat="1" ht="15" hidden="1" customHeight="1" outlineLevel="1">
      <c r="A2221" s="130" t="s">
        <v>6580</v>
      </c>
      <c r="B2221" s="130" t="s">
        <v>6581</v>
      </c>
      <c r="C2221" s="130" t="s">
        <v>6582</v>
      </c>
      <c r="D2221" s="130" t="s">
        <v>12128</v>
      </c>
      <c r="E2221" s="130" t="s">
        <v>12133</v>
      </c>
      <c r="F2221" s="215">
        <v>0.1539805538337676</v>
      </c>
      <c r="G2221" s="132" t="str">
        <f ca="1">IFERROR(_xll.BQL($A2221, "cur_mkt_cap(currency=EUR)")/1000000, " ")</f>
        <v xml:space="preserve"> </v>
      </c>
      <c r="M2221" s="308"/>
      <c r="N2221" s="215">
        <f t="shared" si="96"/>
        <v>1.6679299983178015E-3</v>
      </c>
      <c r="O2221" s="172" t="str">
        <f>IFERROR(IF(VLOOKUP($C2221,'MSCI Database'!$C:$R,2, FALSE)="","",VLOOKUP($C2221,'MSCI Database'!$C:$R,2, FALSE)),"")</f>
        <v>Health Care Providers &amp; Services</v>
      </c>
      <c r="P2221" s="229" t="str">
        <f>IFERROR(IF(VLOOKUP($C2221,'MSCI Database'!$C:$R,3, FALSE)="","",VLOOKUP($C2221,'MSCI Database'!$C:$R,3, FALSE)),"")</f>
        <v>BBB</v>
      </c>
      <c r="Q2221" s="229" t="str">
        <f>IFERROR(IF(VLOOKUP($C2221,'MSCI Database'!$C:$R,4, FALSE)="","",VLOOKUP($C2221,'MSCI Database'!$C:$R,4, FALSE)),"")</f>
        <v>0</v>
      </c>
      <c r="R2221" s="229">
        <f>IFERROR(IF(VLOOKUP($C2221,'MSCI Database'!$C:$R,5, FALSE)="","",VLOOKUP($C2221,'MSCI Database'!$C:$R,5, FALSE)),"")</f>
        <v>4.9000000000000004</v>
      </c>
      <c r="S2221" s="229">
        <f>IFERROR(IF(VLOOKUP($C2221,'MSCI Database'!$C:$R,6, FALSE)="","",VLOOKUP($C2221,'MSCI Database'!$C:$R,6, FALSE)),"")</f>
        <v>10</v>
      </c>
      <c r="T2221" s="229">
        <f>IFERROR(IF(VLOOKUP($C2221,'MSCI Database'!$C:$R,7, FALSE)="","",VLOOKUP($C2221,'MSCI Database'!$C:$R,7, FALSE)),"")</f>
        <v>4.5</v>
      </c>
      <c r="U2221" s="229">
        <f>IFERROR(IF(VLOOKUP($C2221,'MSCI Database'!$C:$R,8, FALSE)="","",VLOOKUP($C2221,'MSCI Database'!$C:$R,8, FALSE)),"")</f>
        <v>5.9</v>
      </c>
      <c r="V2221" s="229">
        <f>IFERROR(IF(VLOOKUP($C2221,'MSCI Database'!$C:$R,9, FALSE)="","",VLOOKUP($C2221,'MSCI Database'!$C:$R,9, FALSE)),"")</f>
        <v>5.2</v>
      </c>
      <c r="W2221" s="215">
        <f t="shared" ca="1" si="97"/>
        <v>0</v>
      </c>
      <c r="X2221" s="276">
        <f>IFERROR(IF(VLOOKUP($C2221,'MSCI Database'!$C:$R,10, FALSE)="","",VLOOKUP($C2221,'MSCI Database'!$C:$R,10, FALSE)),"")</f>
        <v>1181796</v>
      </c>
      <c r="Y2221" s="229" t="str">
        <f>IFERROR(IF(VLOOKUP($C2221,'MSCI Database'!$C:$R,11, FALSE)="","",VLOOKUP($C2221,'MSCI Database'!$C:$R,11, FALSE)),"")</f>
        <v>2019</v>
      </c>
      <c r="Z2221" s="229" t="str">
        <f>IFERROR(IF(VLOOKUP($C2221,'MSCI Database'!$C:$R,12, FALSE)="","",VLOOKUP($C2221,'MSCI Database'!$C:$R,12, FALSE)),"")</f>
        <v>Reported</v>
      </c>
      <c r="AA2221" s="229" t="str">
        <f>IFERROR(IF(VLOOKUP($C2221,'MSCI Database'!$C:$R,13, FALSE)="","",VLOOKUP($C2221,'MSCI Database'!$C:$R,13, FALSE)),"")</f>
        <v>Ongoing controversies related to business ethics and service quality</v>
      </c>
    </row>
    <row r="2222" spans="1:27" s="130" customFormat="1" ht="15" hidden="1" customHeight="1" outlineLevel="1">
      <c r="A2222" s="130" t="s">
        <v>7597</v>
      </c>
      <c r="B2222" s="130" t="s">
        <v>7598</v>
      </c>
      <c r="C2222" s="130" t="s">
        <v>7599</v>
      </c>
      <c r="D2222" s="130" t="s">
        <v>12128</v>
      </c>
      <c r="E2222" s="130" t="s">
        <v>18688</v>
      </c>
      <c r="F2222" s="215">
        <v>0.1536905436467082</v>
      </c>
      <c r="G2222" s="132" t="str">
        <f ca="1">IFERROR(_xll.BQL($A2222, "cur_mkt_cap(currency=EUR)")/1000000, " ")</f>
        <v xml:space="preserve"> </v>
      </c>
      <c r="M2222" s="308"/>
      <c r="N2222" s="215">
        <f t="shared" si="96"/>
        <v>1.664788584166659E-3</v>
      </c>
      <c r="O2222" s="172" t="str">
        <f>IFERROR(IF(VLOOKUP($C2222,'MSCI Database'!$C:$R,2, FALSE)="","",VLOOKUP($C2222,'MSCI Database'!$C:$R,2, FALSE)),"")</f>
        <v>Investment Banking &amp; Brokerage</v>
      </c>
      <c r="P2222" s="229" t="str">
        <f>IFERROR(IF(VLOOKUP($C2222,'MSCI Database'!$C:$R,3, FALSE)="","",VLOOKUP($C2222,'MSCI Database'!$C:$R,3, FALSE)),"")</f>
        <v>AA</v>
      </c>
      <c r="Q2222" s="229" t="str">
        <f>IFERROR(IF(VLOOKUP($C2222,'MSCI Database'!$C:$R,4, FALSE)="","",VLOOKUP($C2222,'MSCI Database'!$C:$R,4, FALSE)),"")</f>
        <v>1</v>
      </c>
      <c r="R2222" s="229">
        <f>IFERROR(IF(VLOOKUP($C2222,'MSCI Database'!$C:$R,5, FALSE)="","",VLOOKUP($C2222,'MSCI Database'!$C:$R,5, FALSE)),"")</f>
        <v>8.4</v>
      </c>
      <c r="S2222" s="229">
        <f>IFERROR(IF(VLOOKUP($C2222,'MSCI Database'!$C:$R,6, FALSE)="","",VLOOKUP($C2222,'MSCI Database'!$C:$R,6, FALSE)),"")</f>
        <v>10</v>
      </c>
      <c r="T2222" s="229">
        <f>IFERROR(IF(VLOOKUP($C2222,'MSCI Database'!$C:$R,7, FALSE)="","",VLOOKUP($C2222,'MSCI Database'!$C:$R,7, FALSE)),"")</f>
        <v>5.5</v>
      </c>
      <c r="U2222" s="229">
        <f>IFERROR(IF(VLOOKUP($C2222,'MSCI Database'!$C:$R,8, FALSE)="","",VLOOKUP($C2222,'MSCI Database'!$C:$R,8, FALSE)),"")</f>
        <v>5</v>
      </c>
      <c r="V2222" s="229">
        <f>IFERROR(IF(VLOOKUP($C2222,'MSCI Database'!$C:$R,9, FALSE)="","",VLOOKUP($C2222,'MSCI Database'!$C:$R,9, FALSE)),"")</f>
        <v>5.8</v>
      </c>
      <c r="W2222" s="215">
        <f t="shared" ca="1" si="97"/>
        <v>0</v>
      </c>
      <c r="X2222" s="276">
        <f>IFERROR(IF(VLOOKUP($C2222,'MSCI Database'!$C:$R,10, FALSE)="","",VLOOKUP($C2222,'MSCI Database'!$C:$R,10, FALSE)),"")</f>
        <v>228100</v>
      </c>
      <c r="Y2222" s="229" t="str">
        <f>IFERROR(IF(VLOOKUP($C2222,'MSCI Database'!$C:$R,11, FALSE)="","",VLOOKUP($C2222,'MSCI Database'!$C:$R,11, FALSE)),"")</f>
        <v>2019</v>
      </c>
      <c r="Z2222" s="229" t="str">
        <f>IFERROR(IF(VLOOKUP($C2222,'MSCI Database'!$C:$R,12, FALSE)="","",VLOOKUP($C2222,'MSCI Database'!$C:$R,12, FALSE)),"")</f>
        <v>Reported</v>
      </c>
      <c r="AA2222" s="229" t="str">
        <f>IFERROR(IF(VLOOKUP($C2222,'MSCI Database'!$C:$R,13, FALSE)="","",VLOOKUP($C2222,'MSCI Database'!$C:$R,13, FALSE)),"")</f>
        <v>Enhanced assessment of environmental risk exposure drives upgrade</v>
      </c>
    </row>
    <row r="2223" spans="1:27" s="130" customFormat="1" ht="15" hidden="1" customHeight="1" outlineLevel="1">
      <c r="A2223" s="130" t="s">
        <v>6504</v>
      </c>
      <c r="B2223" s="130" t="s">
        <v>6505</v>
      </c>
      <c r="C2223" s="130" t="s">
        <v>6506</v>
      </c>
      <c r="D2223" s="130" t="s">
        <v>12128</v>
      </c>
      <c r="E2223" s="130" t="s">
        <v>18682</v>
      </c>
      <c r="F2223" s="215">
        <v>0.1533193202974652</v>
      </c>
      <c r="G2223" s="132" t="str">
        <f ca="1">IFERROR(_xll.BQL($A2223, "cur_mkt_cap(currency=EUR)")/1000000, " ")</f>
        <v xml:space="preserve"> </v>
      </c>
      <c r="M2223" s="308"/>
      <c r="N2223" s="215">
        <f t="shared" si="96"/>
        <v>1.6607674623765217E-3</v>
      </c>
      <c r="O2223" s="172" t="str">
        <f>IFERROR(IF(VLOOKUP($C2223,'MSCI Database'!$C:$R,2, FALSE)="","",VLOOKUP($C2223,'MSCI Database'!$C:$R,2, FALSE)),"")</f>
        <v>Retail - Consumer Discretionary</v>
      </c>
      <c r="P2223" s="229" t="str">
        <f>IFERROR(IF(VLOOKUP($C2223,'MSCI Database'!$C:$R,3, FALSE)="","",VLOOKUP($C2223,'MSCI Database'!$C:$R,3, FALSE)),"")</f>
        <v>BBB</v>
      </c>
      <c r="Q2223" s="229" t="str">
        <f>IFERROR(IF(VLOOKUP($C2223,'MSCI Database'!$C:$R,4, FALSE)="","",VLOOKUP($C2223,'MSCI Database'!$C:$R,4, FALSE)),"")</f>
        <v>0</v>
      </c>
      <c r="R2223" s="229">
        <f>IFERROR(IF(VLOOKUP($C2223,'MSCI Database'!$C:$R,5, FALSE)="","",VLOOKUP($C2223,'MSCI Database'!$C:$R,5, FALSE)),"")</f>
        <v>5</v>
      </c>
      <c r="S2223" s="229">
        <f>IFERROR(IF(VLOOKUP($C2223,'MSCI Database'!$C:$R,6, FALSE)="","",VLOOKUP($C2223,'MSCI Database'!$C:$R,6, FALSE)),"")</f>
        <v>5.4</v>
      </c>
      <c r="T2223" s="229">
        <f>IFERROR(IF(VLOOKUP($C2223,'MSCI Database'!$C:$R,7, FALSE)="","",VLOOKUP($C2223,'MSCI Database'!$C:$R,7, FALSE)),"")</f>
        <v>3</v>
      </c>
      <c r="U2223" s="229">
        <f>IFERROR(IF(VLOOKUP($C2223,'MSCI Database'!$C:$R,8, FALSE)="","",VLOOKUP($C2223,'MSCI Database'!$C:$R,8, FALSE)),"")</f>
        <v>4.5</v>
      </c>
      <c r="V2223" s="229">
        <f>IFERROR(IF(VLOOKUP($C2223,'MSCI Database'!$C:$R,9, FALSE)="","",VLOOKUP($C2223,'MSCI Database'!$C:$R,9, FALSE)),"")</f>
        <v>3.8</v>
      </c>
      <c r="W2223" s="215">
        <f t="shared" ca="1" si="97"/>
        <v>0</v>
      </c>
      <c r="X2223" s="276">
        <f>IFERROR(IF(VLOOKUP($C2223,'MSCI Database'!$C:$R,10, FALSE)="","",VLOOKUP($C2223,'MSCI Database'!$C:$R,10, FALSE)),"")</f>
        <v>44367</v>
      </c>
      <c r="Y2223" s="229" t="str">
        <f>IFERROR(IF(VLOOKUP($C2223,'MSCI Database'!$C:$R,11, FALSE)="","",VLOOKUP($C2223,'MSCI Database'!$C:$R,11, FALSE)),"")</f>
        <v>2020</v>
      </c>
      <c r="Z2223" s="229" t="str">
        <f>IFERROR(IF(VLOOKUP($C2223,'MSCI Database'!$C:$R,12, FALSE)="","",VLOOKUP($C2223,'MSCI Database'!$C:$R,12, FALSE)),"")</f>
        <v>Reported</v>
      </c>
      <c r="AA2223" s="229" t="str">
        <f>IFERROR(IF(VLOOKUP($C2223,'MSCI Database'!$C:$R,13, FALSE)="","",VLOOKUP($C2223,'MSCI Database'!$C:$R,13, FALSE)),"")</f>
        <v>Potential labor challenges amid COVID-19</v>
      </c>
    </row>
    <row r="2224" spans="1:27" s="130" customFormat="1" ht="15" hidden="1" customHeight="1" outlineLevel="1">
      <c r="A2224" s="130" t="s">
        <v>6246</v>
      </c>
      <c r="B2224" s="130" t="s">
        <v>6247</v>
      </c>
      <c r="C2224" s="130" t="s">
        <v>6248</v>
      </c>
      <c r="D2224" s="130" t="s">
        <v>12128</v>
      </c>
      <c r="E2224" s="130" t="s">
        <v>18689</v>
      </c>
      <c r="F2224" s="215">
        <v>0.15253071378088839</v>
      </c>
      <c r="G2224" s="132" t="str">
        <f ca="1">IFERROR(_xll.BQL($A2224, "cur_mkt_cap(currency=EUR)")/1000000, " ")</f>
        <v xml:space="preserve"> </v>
      </c>
      <c r="M2224" s="308"/>
      <c r="N2224" s="215">
        <f t="shared" si="96"/>
        <v>1.6522252118577492E-3</v>
      </c>
      <c r="O2224" s="172" t="str">
        <f>IFERROR(IF(VLOOKUP($C2224,'MSCI Database'!$C:$R,2, FALSE)="","",VLOOKUP($C2224,'MSCI Database'!$C:$R,2, FALSE)),"")</f>
        <v>Semiconductors &amp; Semiconductor Equipment</v>
      </c>
      <c r="P2224" s="229" t="str">
        <f>IFERROR(IF(VLOOKUP($C2224,'MSCI Database'!$C:$R,3, FALSE)="","",VLOOKUP($C2224,'MSCI Database'!$C:$R,3, FALSE)),"")</f>
        <v>BBB</v>
      </c>
      <c r="Q2224" s="229" t="str">
        <f>IFERROR(IF(VLOOKUP($C2224,'MSCI Database'!$C:$R,4, FALSE)="","",VLOOKUP($C2224,'MSCI Database'!$C:$R,4, FALSE)),"")</f>
        <v>0</v>
      </c>
      <c r="R2224" s="229">
        <f>IFERROR(IF(VLOOKUP($C2224,'MSCI Database'!$C:$R,5, FALSE)="","",VLOOKUP($C2224,'MSCI Database'!$C:$R,5, FALSE)),"")</f>
        <v>4.5</v>
      </c>
      <c r="S2224" s="229">
        <f>IFERROR(IF(VLOOKUP($C2224,'MSCI Database'!$C:$R,6, FALSE)="","",VLOOKUP($C2224,'MSCI Database'!$C:$R,6, FALSE)),"")</f>
        <v>4.3</v>
      </c>
      <c r="T2224" s="229">
        <f>IFERROR(IF(VLOOKUP($C2224,'MSCI Database'!$C:$R,7, FALSE)="","",VLOOKUP($C2224,'MSCI Database'!$C:$R,7, FALSE)),"")</f>
        <v>5.5</v>
      </c>
      <c r="U2224" s="229">
        <f>IFERROR(IF(VLOOKUP($C2224,'MSCI Database'!$C:$R,8, FALSE)="","",VLOOKUP($C2224,'MSCI Database'!$C:$R,8, FALSE)),"")</f>
        <v>4.5</v>
      </c>
      <c r="V2224" s="229">
        <f>IFERROR(IF(VLOOKUP($C2224,'MSCI Database'!$C:$R,9, FALSE)="","",VLOOKUP($C2224,'MSCI Database'!$C:$R,9, FALSE)),"")</f>
        <v>5</v>
      </c>
      <c r="W2224" s="215">
        <f t="shared" ca="1" si="97"/>
        <v>0</v>
      </c>
      <c r="X2224" s="276">
        <f>IFERROR(IF(VLOOKUP($C2224,'MSCI Database'!$C:$R,10, FALSE)="","",VLOOKUP($C2224,'MSCI Database'!$C:$R,10, FALSE)),"")</f>
        <v>62278</v>
      </c>
      <c r="Y2224" s="229" t="str">
        <f>IFERROR(IF(VLOOKUP($C2224,'MSCI Database'!$C:$R,11, FALSE)="","",VLOOKUP($C2224,'MSCI Database'!$C:$R,11, FALSE)),"")</f>
        <v>2019</v>
      </c>
      <c r="Z2224" s="229" t="str">
        <f>IFERROR(IF(VLOOKUP($C2224,'MSCI Database'!$C:$R,12, FALSE)="","",VLOOKUP($C2224,'MSCI Database'!$C:$R,12, FALSE)),"")</f>
        <v>Reported</v>
      </c>
      <c r="AA2224" s="229" t="str">
        <f>IFERROR(IF(VLOOKUP($C2224,'MSCI Database'!$C:$R,13, FALSE)="","",VLOOKUP($C2224,'MSCI Database'!$C:$R,13, FALSE)),"")</f>
        <v>Comprehensive talent retention strategy and conflict minerals program</v>
      </c>
    </row>
    <row r="2225" spans="1:27" s="130" customFormat="1" ht="15" hidden="1" customHeight="1" outlineLevel="1">
      <c r="A2225" s="130" t="s">
        <v>6307</v>
      </c>
      <c r="B2225" s="130" t="s">
        <v>6308</v>
      </c>
      <c r="C2225" s="130" t="s">
        <v>6309</v>
      </c>
      <c r="D2225" s="130" t="s">
        <v>12128</v>
      </c>
      <c r="E2225" s="130" t="s">
        <v>18674</v>
      </c>
      <c r="F2225" s="215">
        <v>0.1523926209443825</v>
      </c>
      <c r="G2225" s="132" t="str">
        <f ca="1">IFERROR(_xll.BQL($A2225, "cur_mkt_cap(currency=EUR)")/1000000, " ")</f>
        <v xml:space="preserve"> </v>
      </c>
      <c r="M2225" s="308"/>
      <c r="N2225" s="215">
        <f t="shared" si="96"/>
        <v>1.6507293789176389E-3</v>
      </c>
      <c r="O2225" s="172" t="str">
        <f>IFERROR(IF(VLOOKUP($C2225,'MSCI Database'!$C:$R,2, FALSE)="","",VLOOKUP($C2225,'MSCI Database'!$C:$R,2, FALSE)),"")</f>
        <v>Tobacco</v>
      </c>
      <c r="P2225" s="229" t="str">
        <f>IFERROR(IF(VLOOKUP($C2225,'MSCI Database'!$C:$R,3, FALSE)="","",VLOOKUP($C2225,'MSCI Database'!$C:$R,3, FALSE)),"")</f>
        <v>BB</v>
      </c>
      <c r="Q2225" s="229" t="str">
        <f>IFERROR(IF(VLOOKUP($C2225,'MSCI Database'!$C:$R,4, FALSE)="","",VLOOKUP($C2225,'MSCI Database'!$C:$R,4, FALSE)),"")</f>
        <v>0</v>
      </c>
      <c r="R2225" s="229">
        <f>IFERROR(IF(VLOOKUP($C2225,'MSCI Database'!$C:$R,5, FALSE)="","",VLOOKUP($C2225,'MSCI Database'!$C:$R,5, FALSE)),"")</f>
        <v>3.6</v>
      </c>
      <c r="S2225" s="229">
        <f>IFERROR(IF(VLOOKUP($C2225,'MSCI Database'!$C:$R,6, FALSE)="","",VLOOKUP($C2225,'MSCI Database'!$C:$R,6, FALSE)),"")</f>
        <v>3</v>
      </c>
      <c r="T2225" s="229">
        <f>IFERROR(IF(VLOOKUP($C2225,'MSCI Database'!$C:$R,7, FALSE)="","",VLOOKUP($C2225,'MSCI Database'!$C:$R,7, FALSE)),"")</f>
        <v>3.2</v>
      </c>
      <c r="U2225" s="229">
        <f>IFERROR(IF(VLOOKUP($C2225,'MSCI Database'!$C:$R,8, FALSE)="","",VLOOKUP($C2225,'MSCI Database'!$C:$R,8, FALSE)),"")</f>
        <v>3.9</v>
      </c>
      <c r="V2225" s="229">
        <f>IFERROR(IF(VLOOKUP($C2225,'MSCI Database'!$C:$R,9, FALSE)="","",VLOOKUP($C2225,'MSCI Database'!$C:$R,9, FALSE)),"")</f>
        <v>3.4</v>
      </c>
      <c r="W2225" s="215">
        <f t="shared" ca="1" si="97"/>
        <v>0</v>
      </c>
      <c r="X2225" s="276">
        <f>IFERROR(IF(VLOOKUP($C2225,'MSCI Database'!$C:$R,10, FALSE)="","",VLOOKUP($C2225,'MSCI Database'!$C:$R,10, FALSE)),"")</f>
        <v>305766</v>
      </c>
      <c r="Y2225" s="229" t="str">
        <f>IFERROR(IF(VLOOKUP($C2225,'MSCI Database'!$C:$R,11, FALSE)="","",VLOOKUP($C2225,'MSCI Database'!$C:$R,11, FALSE)),"")</f>
        <v>2019</v>
      </c>
      <c r="Z2225" s="229" t="str">
        <f>IFERROR(IF(VLOOKUP($C2225,'MSCI Database'!$C:$R,12, FALSE)="","",VLOOKUP($C2225,'MSCI Database'!$C:$R,12, FALSE)),"")</f>
        <v>Reported</v>
      </c>
      <c r="AA2225" s="229" t="str">
        <f>IFERROR(IF(VLOOKUP($C2225,'MSCI Database'!$C:$R,13, FALSE)="","",VLOOKUP($C2225,'MSCI Database'!$C:$R,13, FALSE)),"")</f>
        <v>Lacks notable programs to mitigate water stress risks</v>
      </c>
    </row>
    <row r="2226" spans="1:27" s="130" customFormat="1" ht="15" hidden="1" customHeight="1" outlineLevel="1">
      <c r="A2226" s="130" t="s">
        <v>4859</v>
      </c>
      <c r="B2226" s="130" t="s">
        <v>4860</v>
      </c>
      <c r="C2226" s="130" t="s">
        <v>4861</v>
      </c>
      <c r="D2226" s="130" t="s">
        <v>18678</v>
      </c>
      <c r="E2226" s="130" t="s">
        <v>18689</v>
      </c>
      <c r="F2226" s="215">
        <v>1.9475122956422699E-2</v>
      </c>
      <c r="G2226" s="132" t="str">
        <f ca="1">IFERROR(_xll.BQL($A2226, "cur_mkt_cap(currency=EUR)")/1000000, " ")</f>
        <v xml:space="preserve"> </v>
      </c>
      <c r="M2226" s="308"/>
      <c r="N2226" s="215">
        <f t="shared" si="96"/>
        <v>2.1095613044107395E-4</v>
      </c>
      <c r="O2226" s="172" t="str">
        <f>IFERROR(IF(VLOOKUP($C2226,'MSCI Database'!$C:$R,2, FALSE)="","",VLOOKUP($C2226,'MSCI Database'!$C:$R,2, FALSE)),"")</f>
        <v>Software &amp; Services</v>
      </c>
      <c r="P2226" s="229" t="str">
        <f>IFERROR(IF(VLOOKUP($C2226,'MSCI Database'!$C:$R,3, FALSE)="","",VLOOKUP($C2226,'MSCI Database'!$C:$R,3, FALSE)),"")</f>
        <v>AA</v>
      </c>
      <c r="Q2226" s="229" t="str">
        <f>IFERROR(IF(VLOOKUP($C2226,'MSCI Database'!$C:$R,4, FALSE)="","",VLOOKUP($C2226,'MSCI Database'!$C:$R,4, FALSE)),"")</f>
        <v>0</v>
      </c>
      <c r="R2226" s="229">
        <f>IFERROR(IF(VLOOKUP($C2226,'MSCI Database'!$C:$R,5, FALSE)="","",VLOOKUP($C2226,'MSCI Database'!$C:$R,5, FALSE)),"")</f>
        <v>7.9</v>
      </c>
      <c r="S2226" s="229">
        <f>IFERROR(IF(VLOOKUP($C2226,'MSCI Database'!$C:$R,6, FALSE)="","",VLOOKUP($C2226,'MSCI Database'!$C:$R,6, FALSE)),"")</f>
        <v>6.8</v>
      </c>
      <c r="T2226" s="229">
        <f>IFERROR(IF(VLOOKUP($C2226,'MSCI Database'!$C:$R,7, FALSE)="","",VLOOKUP($C2226,'MSCI Database'!$C:$R,7, FALSE)),"")</f>
        <v>4.5</v>
      </c>
      <c r="U2226" s="229">
        <f>IFERROR(IF(VLOOKUP($C2226,'MSCI Database'!$C:$R,8, FALSE)="","",VLOOKUP($C2226,'MSCI Database'!$C:$R,8, FALSE)),"")</f>
        <v>5.2</v>
      </c>
      <c r="V2226" s="229">
        <f>IFERROR(IF(VLOOKUP($C2226,'MSCI Database'!$C:$R,9, FALSE)="","",VLOOKUP($C2226,'MSCI Database'!$C:$R,9, FALSE)),"")</f>
        <v>5.0999999999999996</v>
      </c>
      <c r="W2226" s="215">
        <f t="shared" ca="1" si="97"/>
        <v>0</v>
      </c>
      <c r="X2226" s="276">
        <f>IFERROR(IF(VLOOKUP($C2226,'MSCI Database'!$C:$R,10, FALSE)="","",VLOOKUP($C2226,'MSCI Database'!$C:$R,10, FALSE)),"")</f>
        <v>9726</v>
      </c>
      <c r="Y2226" s="229" t="str">
        <f>IFERROR(IF(VLOOKUP($C2226,'MSCI Database'!$C:$R,11, FALSE)="","",VLOOKUP($C2226,'MSCI Database'!$C:$R,11, FALSE)),"")</f>
        <v>2019</v>
      </c>
      <c r="Z2226" s="229" t="str">
        <f>IFERROR(IF(VLOOKUP($C2226,'MSCI Database'!$C:$R,12, FALSE)="","",VLOOKUP($C2226,'MSCI Database'!$C:$R,12, FALSE)),"")</f>
        <v>Reported</v>
      </c>
      <c r="AA2226" s="229" t="str">
        <f>IFERROR(IF(VLOOKUP($C2226,'MSCI Database'!$C:$R,13, FALSE)="","",VLOOKUP($C2226,'MSCI Database'!$C:$R,13, FALSE)),"")</f>
        <v>Strong employee management and data security initiatives</v>
      </c>
    </row>
    <row r="2227" spans="1:27" s="130" customFormat="1" ht="15" hidden="1" customHeight="1" outlineLevel="1">
      <c r="A2227" s="130" t="s">
        <v>5770</v>
      </c>
      <c r="B2227" s="130" t="s">
        <v>5771</v>
      </c>
      <c r="C2227" s="130" t="s">
        <v>5772</v>
      </c>
      <c r="D2227" s="130" t="s">
        <v>18677</v>
      </c>
      <c r="E2227" s="130" t="s">
        <v>18690</v>
      </c>
      <c r="F2227" s="215">
        <v>1.7389874028109289E-2</v>
      </c>
      <c r="G2227" s="132" t="str">
        <f ca="1">IFERROR(_xll.BQL($A2227, "cur_mkt_cap(currency=EUR)")/1000000, " ")</f>
        <v xml:space="preserve"> </v>
      </c>
      <c r="M2227" s="308"/>
      <c r="N2227" s="215">
        <f t="shared" si="96"/>
        <v>1.8836854288603261E-4</v>
      </c>
      <c r="O2227" s="172" t="str">
        <f>IFERROR(IF(VLOOKUP($C2227,'MSCI Database'!$C:$R,2, FALSE)="","",VLOOKUP($C2227,'MSCI Database'!$C:$R,2, FALSE)),"")</f>
        <v>Telecommunication Services</v>
      </c>
      <c r="P2227" s="229" t="str">
        <f>IFERROR(IF(VLOOKUP($C2227,'MSCI Database'!$C:$R,3, FALSE)="","",VLOOKUP($C2227,'MSCI Database'!$C:$R,3, FALSE)),"")</f>
        <v>AAA</v>
      </c>
      <c r="Q2227" s="229" t="str">
        <f>IFERROR(IF(VLOOKUP($C2227,'MSCI Database'!$C:$R,4, FALSE)="","",VLOOKUP($C2227,'MSCI Database'!$C:$R,4, FALSE)),"")</f>
        <v>0</v>
      </c>
      <c r="R2227" s="229">
        <f>IFERROR(IF(VLOOKUP($C2227,'MSCI Database'!$C:$R,5, FALSE)="","",VLOOKUP($C2227,'MSCI Database'!$C:$R,5, FALSE)),"")</f>
        <v>10</v>
      </c>
      <c r="S2227" s="229">
        <f>IFERROR(IF(VLOOKUP($C2227,'MSCI Database'!$C:$R,6, FALSE)="","",VLOOKUP($C2227,'MSCI Database'!$C:$R,6, FALSE)),"")</f>
        <v>9.3000000000000007</v>
      </c>
      <c r="T2227" s="229">
        <f>IFERROR(IF(VLOOKUP($C2227,'MSCI Database'!$C:$R,7, FALSE)="","",VLOOKUP($C2227,'MSCI Database'!$C:$R,7, FALSE)),"")</f>
        <v>8.6999999999999993</v>
      </c>
      <c r="U2227" s="229">
        <f>IFERROR(IF(VLOOKUP($C2227,'MSCI Database'!$C:$R,8, FALSE)="","",VLOOKUP($C2227,'MSCI Database'!$C:$R,8, FALSE)),"")</f>
        <v>5.4</v>
      </c>
      <c r="V2227" s="229">
        <f>IFERROR(IF(VLOOKUP($C2227,'MSCI Database'!$C:$R,9, FALSE)="","",VLOOKUP($C2227,'MSCI Database'!$C:$R,9, FALSE)),"")</f>
        <v>7.4</v>
      </c>
      <c r="W2227" s="215">
        <f t="shared" ca="1" si="97"/>
        <v>0</v>
      </c>
      <c r="X2227" s="276">
        <f>IFERROR(IF(VLOOKUP($C2227,'MSCI Database'!$C:$R,10, FALSE)="","",VLOOKUP($C2227,'MSCI Database'!$C:$R,10, FALSE)),"")</f>
        <v>151374</v>
      </c>
      <c r="Y2227" s="229" t="str">
        <f>IFERROR(IF(VLOOKUP($C2227,'MSCI Database'!$C:$R,11, FALSE)="","",VLOOKUP($C2227,'MSCI Database'!$C:$R,11, FALSE)),"")</f>
        <v>2019</v>
      </c>
      <c r="Z2227" s="229" t="str">
        <f>IFERROR(IF(VLOOKUP($C2227,'MSCI Database'!$C:$R,12, FALSE)="","",VLOOKUP($C2227,'MSCI Database'!$C:$R,12, FALSE)),"")</f>
        <v>Reported</v>
      </c>
      <c r="AA2227" s="229" t="str">
        <f>IFERROR(IF(VLOOKUP($C2227,'MSCI Database'!$C:$R,13, FALSE)="","",VLOOKUP($C2227,'MSCI Database'!$C:$R,13, FALSE)),"")</f>
        <v>Commercial 5G launch backed by robust labor upskilling programs and cybersecurity practices</v>
      </c>
    </row>
    <row r="2228" spans="1:27" s="130" customFormat="1" ht="15" hidden="1" customHeight="1" outlineLevel="1">
      <c r="A2228" s="130" t="s">
        <v>7388</v>
      </c>
      <c r="B2228" s="130" t="s">
        <v>7389</v>
      </c>
      <c r="C2228" s="130" t="s">
        <v>7390</v>
      </c>
      <c r="D2228" s="130" t="s">
        <v>12128</v>
      </c>
      <c r="E2228" s="130" t="s">
        <v>18689</v>
      </c>
      <c r="F2228" s="215">
        <v>0.1498798514966041</v>
      </c>
      <c r="G2228" s="132" t="str">
        <f ca="1">IFERROR(_xll.BQL($A2228, "cur_mkt_cap(currency=EUR)")/1000000, " ")</f>
        <v xml:space="preserve"> </v>
      </c>
      <c r="M2228" s="308"/>
      <c r="N2228" s="215">
        <f t="shared" si="96"/>
        <v>1.623510854003573E-3</v>
      </c>
      <c r="O2228" s="172" t="str">
        <f>IFERROR(IF(VLOOKUP($C2228,'MSCI Database'!$C:$R,2, FALSE)="","",VLOOKUP($C2228,'MSCI Database'!$C:$R,2, FALSE)),"")</f>
        <v>Semiconductors &amp; Semiconductor Equipment</v>
      </c>
      <c r="P2228" s="229" t="str">
        <f>IFERROR(IF(VLOOKUP($C2228,'MSCI Database'!$C:$R,3, FALSE)="","",VLOOKUP($C2228,'MSCI Database'!$C:$R,3, FALSE)),"")</f>
        <v>AA</v>
      </c>
      <c r="Q2228" s="229" t="str">
        <f>IFERROR(IF(VLOOKUP($C2228,'MSCI Database'!$C:$R,4, FALSE)="","",VLOOKUP($C2228,'MSCI Database'!$C:$R,4, FALSE)),"")</f>
        <v>0</v>
      </c>
      <c r="R2228" s="229">
        <f>IFERROR(IF(VLOOKUP($C2228,'MSCI Database'!$C:$R,5, FALSE)="","",VLOOKUP($C2228,'MSCI Database'!$C:$R,5, FALSE)),"")</f>
        <v>8.5</v>
      </c>
      <c r="S2228" s="229">
        <f>IFERROR(IF(VLOOKUP($C2228,'MSCI Database'!$C:$R,6, FALSE)="","",VLOOKUP($C2228,'MSCI Database'!$C:$R,6, FALSE)),"")</f>
        <v>2.9</v>
      </c>
      <c r="T2228" s="229">
        <f>IFERROR(IF(VLOOKUP($C2228,'MSCI Database'!$C:$R,7, FALSE)="","",VLOOKUP($C2228,'MSCI Database'!$C:$R,7, FALSE)),"")</f>
        <v>8.1</v>
      </c>
      <c r="U2228" s="229">
        <f>IFERROR(IF(VLOOKUP($C2228,'MSCI Database'!$C:$R,8, FALSE)="","",VLOOKUP($C2228,'MSCI Database'!$C:$R,8, FALSE)),"")</f>
        <v>6.3</v>
      </c>
      <c r="V2228" s="229">
        <f>IFERROR(IF(VLOOKUP($C2228,'MSCI Database'!$C:$R,9, FALSE)="","",VLOOKUP($C2228,'MSCI Database'!$C:$R,9, FALSE)),"")</f>
        <v>6.3</v>
      </c>
      <c r="W2228" s="215">
        <f t="shared" ca="1" si="97"/>
        <v>0</v>
      </c>
      <c r="X2228" s="276">
        <f>IFERROR(IF(VLOOKUP($C2228,'MSCI Database'!$C:$R,10, FALSE)="","",VLOOKUP($C2228,'MSCI Database'!$C:$R,10, FALSE)),"")</f>
        <v>112767</v>
      </c>
      <c r="Y2228" s="229" t="str">
        <f>IFERROR(IF(VLOOKUP($C2228,'MSCI Database'!$C:$R,11, FALSE)="","",VLOOKUP($C2228,'MSCI Database'!$C:$R,11, FALSE)),"")</f>
        <v>2019</v>
      </c>
      <c r="Z2228" s="229" t="str">
        <f>IFERROR(IF(VLOOKUP($C2228,'MSCI Database'!$C:$R,12, FALSE)="","",VLOOKUP($C2228,'MSCI Database'!$C:$R,12, FALSE)),"")</f>
        <v>Reported</v>
      </c>
      <c r="AA2228" s="229" t="str">
        <f>IFERROR(IF(VLOOKUP($C2228,'MSCI Database'!$C:$R,13, FALSE)="","",VLOOKUP($C2228,'MSCI Database'!$C:$R,13, FALSE)),"")</f>
        <v>Strong governance structure and strategic focus on inclusion and talent development initiatives</v>
      </c>
    </row>
    <row r="2229" spans="1:27" s="130" customFormat="1" ht="15" hidden="1" customHeight="1" outlineLevel="1">
      <c r="A2229" s="130" t="s">
        <v>2204</v>
      </c>
      <c r="B2229" s="130" t="s">
        <v>2205</v>
      </c>
      <c r="C2229" s="130" t="s">
        <v>2206</v>
      </c>
      <c r="D2229" s="130" t="s">
        <v>12131</v>
      </c>
      <c r="E2229" s="130" t="s">
        <v>12133</v>
      </c>
      <c r="F2229" s="215">
        <v>0.17482350420220899</v>
      </c>
      <c r="G2229" s="132" t="str">
        <f ca="1">IFERROR(_xll.BQL($A2229, "cur_mkt_cap(currency=EUR)")/1000000, " ")</f>
        <v xml:space="preserve"> </v>
      </c>
      <c r="M2229" s="308"/>
      <c r="N2229" s="215">
        <f t="shared" si="96"/>
        <v>1.8937025475612805E-3</v>
      </c>
      <c r="O2229" s="172" t="str">
        <f>IFERROR(IF(VLOOKUP($C2229,'MSCI Database'!$C:$R,2, FALSE)="","",VLOOKUP($C2229,'MSCI Database'!$C:$R,2, FALSE)),"")</f>
        <v>Pharmaceuticals</v>
      </c>
      <c r="P2229" s="229" t="str">
        <f>IFERROR(IF(VLOOKUP($C2229,'MSCI Database'!$C:$R,3, FALSE)="","",VLOOKUP($C2229,'MSCI Database'!$C:$R,3, FALSE)),"")</f>
        <v>BBB</v>
      </c>
      <c r="Q2229" s="229" t="str">
        <f>IFERROR(IF(VLOOKUP($C2229,'MSCI Database'!$C:$R,4, FALSE)="","",VLOOKUP($C2229,'MSCI Database'!$C:$R,4, FALSE)),"")</f>
        <v>-1</v>
      </c>
      <c r="R2229" s="229">
        <f>IFERROR(IF(VLOOKUP($C2229,'MSCI Database'!$C:$R,5, FALSE)="","",VLOOKUP($C2229,'MSCI Database'!$C:$R,5, FALSE)),"")</f>
        <v>4.4000000000000004</v>
      </c>
      <c r="S2229" s="229">
        <f>IFERROR(IF(VLOOKUP($C2229,'MSCI Database'!$C:$R,6, FALSE)="","",VLOOKUP($C2229,'MSCI Database'!$C:$R,6, FALSE)),"")</f>
        <v>6.3</v>
      </c>
      <c r="T2229" s="229">
        <f>IFERROR(IF(VLOOKUP($C2229,'MSCI Database'!$C:$R,7, FALSE)="","",VLOOKUP($C2229,'MSCI Database'!$C:$R,7, FALSE)),"")</f>
        <v>3.9</v>
      </c>
      <c r="U2229" s="229">
        <f>IFERROR(IF(VLOOKUP($C2229,'MSCI Database'!$C:$R,8, FALSE)="","",VLOOKUP($C2229,'MSCI Database'!$C:$R,8, FALSE)),"")</f>
        <v>4.5</v>
      </c>
      <c r="V2229" s="229">
        <f>IFERROR(IF(VLOOKUP($C2229,'MSCI Database'!$C:$R,9, FALSE)="","",VLOOKUP($C2229,'MSCI Database'!$C:$R,9, FALSE)),"")</f>
        <v>4.3</v>
      </c>
      <c r="W2229" s="215">
        <f t="shared" ca="1" si="97"/>
        <v>0</v>
      </c>
      <c r="X2229" s="276">
        <f>IFERROR(IF(VLOOKUP($C2229,'MSCI Database'!$C:$R,10, FALSE)="","",VLOOKUP($C2229,'MSCI Database'!$C:$R,10, FALSE)),"")</f>
        <v>830616</v>
      </c>
      <c r="Y2229" s="229" t="str">
        <f>IFERROR(IF(VLOOKUP($C2229,'MSCI Database'!$C:$R,11, FALSE)="","",VLOOKUP($C2229,'MSCI Database'!$C:$R,11, FALSE)),"")</f>
        <v>2019</v>
      </c>
      <c r="Z2229" s="229" t="str">
        <f>IFERROR(IF(VLOOKUP($C2229,'MSCI Database'!$C:$R,12, FALSE)="","",VLOOKUP($C2229,'MSCI Database'!$C:$R,12, FALSE)),"")</f>
        <v>Reported</v>
      </c>
      <c r="AA2229" s="229" t="str">
        <f>IFERROR(IF(VLOOKUP($C2229,'MSCI Database'!$C:$R,13, FALSE)="","",VLOOKUP($C2229,'MSCI Database'!$C:$R,13, FALSE)),"")</f>
        <v>Ongoing quality-related controversies persist; robust efforts to improve access to healthcare</v>
      </c>
    </row>
    <row r="2230" spans="1:27" s="130" customFormat="1" ht="15" hidden="1" customHeight="1" outlineLevel="1">
      <c r="A2230" s="130" t="s">
        <v>1990</v>
      </c>
      <c r="B2230" s="130" t="s">
        <v>1991</v>
      </c>
      <c r="C2230" s="130" t="s">
        <v>1992</v>
      </c>
      <c r="D2230" s="130" t="s">
        <v>12127</v>
      </c>
      <c r="E2230" s="130" t="s">
        <v>18688</v>
      </c>
      <c r="F2230" s="215">
        <v>2.310702524380321E-2</v>
      </c>
      <c r="G2230" s="132" t="str">
        <f ca="1">IFERROR(_xll.BQL($A2230, "cur_mkt_cap(currency=EUR)")/1000000, " ")</f>
        <v xml:space="preserve"> </v>
      </c>
      <c r="M2230" s="308"/>
      <c r="N2230" s="215">
        <f t="shared" si="96"/>
        <v>2.502971941355243E-4</v>
      </c>
      <c r="O2230" s="172" t="str">
        <f>IFERROR(IF(VLOOKUP($C2230,'MSCI Database'!$C:$R,2, FALSE)="","",VLOOKUP($C2230,'MSCI Database'!$C:$R,2, FALSE)),"")</f>
        <v>Banks</v>
      </c>
      <c r="P2230" s="229" t="str">
        <f>IFERROR(IF(VLOOKUP($C2230,'MSCI Database'!$C:$R,3, FALSE)="","",VLOOKUP($C2230,'MSCI Database'!$C:$R,3, FALSE)),"")</f>
        <v>BB</v>
      </c>
      <c r="Q2230" s="229" t="str">
        <f>IFERROR(IF(VLOOKUP($C2230,'MSCI Database'!$C:$R,4, FALSE)="","",VLOOKUP($C2230,'MSCI Database'!$C:$R,4, FALSE)),"")</f>
        <v>1</v>
      </c>
      <c r="R2230" s="229">
        <f>IFERROR(IF(VLOOKUP($C2230,'MSCI Database'!$C:$R,5, FALSE)="","",VLOOKUP($C2230,'MSCI Database'!$C:$R,5, FALSE)),"")</f>
        <v>4.2</v>
      </c>
      <c r="S2230" s="229">
        <f>IFERROR(IF(VLOOKUP($C2230,'MSCI Database'!$C:$R,6, FALSE)="","",VLOOKUP($C2230,'MSCI Database'!$C:$R,6, FALSE)),"")</f>
        <v>6.8</v>
      </c>
      <c r="T2230" s="229">
        <f>IFERROR(IF(VLOOKUP($C2230,'MSCI Database'!$C:$R,7, FALSE)="","",VLOOKUP($C2230,'MSCI Database'!$C:$R,7, FALSE)),"")</f>
        <v>3.4</v>
      </c>
      <c r="U2230" s="229">
        <f>IFERROR(IF(VLOOKUP($C2230,'MSCI Database'!$C:$R,8, FALSE)="","",VLOOKUP($C2230,'MSCI Database'!$C:$R,8, FALSE)),"")</f>
        <v>5.9</v>
      </c>
      <c r="V2230" s="229">
        <f>IFERROR(IF(VLOOKUP($C2230,'MSCI Database'!$C:$R,9, FALSE)="","",VLOOKUP($C2230,'MSCI Database'!$C:$R,9, FALSE)),"")</f>
        <v>4.7</v>
      </c>
      <c r="W2230" s="215">
        <f t="shared" ca="1" si="97"/>
        <v>0</v>
      </c>
      <c r="X2230" s="276">
        <f>IFERROR(IF(VLOOKUP($C2230,'MSCI Database'!$C:$R,10, FALSE)="","",VLOOKUP($C2230,'MSCI Database'!$C:$R,10, FALSE)),"")</f>
        <v>15563</v>
      </c>
      <c r="Y2230" s="229" t="str">
        <f>IFERROR(IF(VLOOKUP($C2230,'MSCI Database'!$C:$R,11, FALSE)="","",VLOOKUP($C2230,'MSCI Database'!$C:$R,11, FALSE)),"")</f>
        <v>2019</v>
      </c>
      <c r="Z2230" s="229" t="str">
        <f>IFERROR(IF(VLOOKUP($C2230,'MSCI Database'!$C:$R,12, FALSE)="","",VLOOKUP($C2230,'MSCI Database'!$C:$R,12, FALSE)),"")</f>
        <v>Reported</v>
      </c>
      <c r="AA2230" s="229" t="str">
        <f>IFERROR(IF(VLOOKUP($C2230,'MSCI Database'!$C:$R,13, FALSE)="","",VLOOKUP($C2230,'MSCI Database'!$C:$R,13, FALSE)),"")</f>
        <v>Strong performance in green financing practice drives upgrade, but ongoing controversies remain</v>
      </c>
    </row>
    <row r="2231" spans="1:27" s="130" customFormat="1" ht="15" hidden="1" customHeight="1" outlineLevel="1">
      <c r="A2231" s="130" t="s">
        <v>212</v>
      </c>
      <c r="B2231" s="130" t="s">
        <v>213</v>
      </c>
      <c r="C2231" s="130" t="s">
        <v>214</v>
      </c>
      <c r="D2231" s="130" t="s">
        <v>18676</v>
      </c>
      <c r="E2231" s="130" t="s">
        <v>18674</v>
      </c>
      <c r="F2231" s="215">
        <v>1.7278183670295939E-2</v>
      </c>
      <c r="G2231" s="132" t="str">
        <f ca="1">IFERROR(_xll.BQL($A2231, "cur_mkt_cap(currency=EUR)")/1000000, " ")</f>
        <v xml:space="preserve"> </v>
      </c>
      <c r="M2231" s="308"/>
      <c r="N2231" s="215">
        <f t="shared" si="96"/>
        <v>1.8715870376231542E-4</v>
      </c>
      <c r="O2231" s="172" t="str">
        <f>IFERROR(IF(VLOOKUP($C2231,'MSCI Database'!$C:$R,2, FALSE)="","",VLOOKUP($C2231,'MSCI Database'!$C:$R,2, FALSE)),"")</f>
        <v>Food Products</v>
      </c>
      <c r="P2231" s="229" t="str">
        <f>IFERROR(IF(VLOOKUP($C2231,'MSCI Database'!$C:$R,3, FALSE)="","",VLOOKUP($C2231,'MSCI Database'!$C:$R,3, FALSE)),"")</f>
        <v>AA</v>
      </c>
      <c r="Q2231" s="229" t="str">
        <f>IFERROR(IF(VLOOKUP($C2231,'MSCI Database'!$C:$R,4, FALSE)="","",VLOOKUP($C2231,'MSCI Database'!$C:$R,4, FALSE)),"")</f>
        <v>0</v>
      </c>
      <c r="R2231" s="229">
        <f>IFERROR(IF(VLOOKUP($C2231,'MSCI Database'!$C:$R,5, FALSE)="","",VLOOKUP($C2231,'MSCI Database'!$C:$R,5, FALSE)),"")</f>
        <v>7.4</v>
      </c>
      <c r="S2231" s="229">
        <f>IFERROR(IF(VLOOKUP($C2231,'MSCI Database'!$C:$R,6, FALSE)="","",VLOOKUP($C2231,'MSCI Database'!$C:$R,6, FALSE)),"")</f>
        <v>4</v>
      </c>
      <c r="T2231" s="229">
        <f>IFERROR(IF(VLOOKUP($C2231,'MSCI Database'!$C:$R,7, FALSE)="","",VLOOKUP($C2231,'MSCI Database'!$C:$R,7, FALSE)),"")</f>
        <v>6.5</v>
      </c>
      <c r="U2231" s="229">
        <f>IFERROR(IF(VLOOKUP($C2231,'MSCI Database'!$C:$R,8, FALSE)="","",VLOOKUP($C2231,'MSCI Database'!$C:$R,8, FALSE)),"")</f>
        <v>6.5</v>
      </c>
      <c r="V2231" s="229">
        <f>IFERROR(IF(VLOOKUP($C2231,'MSCI Database'!$C:$R,9, FALSE)="","",VLOOKUP($C2231,'MSCI Database'!$C:$R,9, FALSE)),"")</f>
        <v>5.3</v>
      </c>
      <c r="W2231" s="215">
        <f t="shared" ca="1" si="97"/>
        <v>0</v>
      </c>
      <c r="X2231" s="276">
        <f>IFERROR(IF(VLOOKUP($C2231,'MSCI Database'!$C:$R,10, FALSE)="","",VLOOKUP($C2231,'MSCI Database'!$C:$R,10, FALSE)),"")</f>
        <v>249447</v>
      </c>
      <c r="Y2231" s="229" t="str">
        <f>IFERROR(IF(VLOOKUP($C2231,'MSCI Database'!$C:$R,11, FALSE)="","",VLOOKUP($C2231,'MSCI Database'!$C:$R,11, FALSE)),"")</f>
        <v>2019</v>
      </c>
      <c r="Z2231" s="229" t="str">
        <f>IFERROR(IF(VLOOKUP($C2231,'MSCI Database'!$C:$R,12, FALSE)="","",VLOOKUP($C2231,'MSCI Database'!$C:$R,12, FALSE)),"")</f>
        <v>Reported</v>
      </c>
      <c r="AA2231" s="229" t="str">
        <f>IFERROR(IF(VLOOKUP($C2231,'MSCI Database'!$C:$R,13, FALSE)="","",VLOOKUP($C2231,'MSCI Database'!$C:$R,13, FALSE)),"")</f>
        <v>Industry-leading sustainable seafood sourcing programs; water use is among highest in peer set</v>
      </c>
    </row>
    <row r="2232" spans="1:27" s="130" customFormat="1" ht="15" hidden="1" customHeight="1" outlineLevel="1">
      <c r="A2232" s="130" t="s">
        <v>972</v>
      </c>
      <c r="B2232" s="130" t="s">
        <v>973</v>
      </c>
      <c r="C2232" s="130" t="s">
        <v>974</v>
      </c>
      <c r="D2232" s="130" t="s">
        <v>12135</v>
      </c>
      <c r="E2232" s="130" t="s">
        <v>18707</v>
      </c>
      <c r="F2232" s="215">
        <v>0.1174166589828369</v>
      </c>
      <c r="G2232" s="132" t="str">
        <f ca="1">IFERROR(_xll.BQL($A2232, "cur_mkt_cap(currency=EUR)")/1000000, " ")</f>
        <v xml:space="preserve"> </v>
      </c>
      <c r="M2232" s="308"/>
      <c r="N2232" s="215">
        <f t="shared" si="96"/>
        <v>1.2718668880172396E-3</v>
      </c>
      <c r="O2232" s="172" t="str">
        <f>IFERROR(IF(VLOOKUP($C2232,'MSCI Database'!$C:$R,2, FALSE)="","",VLOOKUP($C2232,'MSCI Database'!$C:$R,2, FALSE)),"")</f>
        <v>Oil &amp; Gas Refining, Marketing, Transportation &amp; Storage</v>
      </c>
      <c r="P2232" s="229" t="str">
        <f>IFERROR(IF(VLOOKUP($C2232,'MSCI Database'!$C:$R,3, FALSE)="","",VLOOKUP($C2232,'MSCI Database'!$C:$R,3, FALSE)),"")</f>
        <v>A</v>
      </c>
      <c r="Q2232" s="229" t="str">
        <f>IFERROR(IF(VLOOKUP($C2232,'MSCI Database'!$C:$R,4, FALSE)="","",VLOOKUP($C2232,'MSCI Database'!$C:$R,4, FALSE)),"")</f>
        <v>0</v>
      </c>
      <c r="R2232" s="229">
        <f>IFERROR(IF(VLOOKUP($C2232,'MSCI Database'!$C:$R,5, FALSE)="","",VLOOKUP($C2232,'MSCI Database'!$C:$R,5, FALSE)),"")</f>
        <v>5.8</v>
      </c>
      <c r="S2232" s="229">
        <f>IFERROR(IF(VLOOKUP($C2232,'MSCI Database'!$C:$R,6, FALSE)="","",VLOOKUP($C2232,'MSCI Database'!$C:$R,6, FALSE)),"")</f>
        <v>5</v>
      </c>
      <c r="T2232" s="229">
        <f>IFERROR(IF(VLOOKUP($C2232,'MSCI Database'!$C:$R,7, FALSE)="","",VLOOKUP($C2232,'MSCI Database'!$C:$R,7, FALSE)),"")</f>
        <v>3.3</v>
      </c>
      <c r="U2232" s="229">
        <f>IFERROR(IF(VLOOKUP($C2232,'MSCI Database'!$C:$R,8, FALSE)="","",VLOOKUP($C2232,'MSCI Database'!$C:$R,8, FALSE)),"")</f>
        <v>6</v>
      </c>
      <c r="V2232" s="229">
        <f>IFERROR(IF(VLOOKUP($C2232,'MSCI Database'!$C:$R,9, FALSE)="","",VLOOKUP($C2232,'MSCI Database'!$C:$R,9, FALSE)),"")</f>
        <v>4.8</v>
      </c>
      <c r="W2232" s="215">
        <f t="shared" ca="1" si="97"/>
        <v>0</v>
      </c>
      <c r="X2232" s="276">
        <f>IFERROR(IF(VLOOKUP($C2232,'MSCI Database'!$C:$R,10, FALSE)="","",VLOOKUP($C2232,'MSCI Database'!$C:$R,10, FALSE)),"")</f>
        <v>14004255</v>
      </c>
      <c r="Y2232" s="229" t="str">
        <f>IFERROR(IF(VLOOKUP($C2232,'MSCI Database'!$C:$R,11, FALSE)="","",VLOOKUP($C2232,'MSCI Database'!$C:$R,11, FALSE)),"")</f>
        <v>2019</v>
      </c>
      <c r="Z2232" s="229" t="str">
        <f>IFERROR(IF(VLOOKUP($C2232,'MSCI Database'!$C:$R,12, FALSE)="","",VLOOKUP($C2232,'MSCI Database'!$C:$R,12, FALSE)),"")</f>
        <v>Reported</v>
      </c>
      <c r="AA2232" s="229" t="str">
        <f>IFERROR(IF(VLOOKUP($C2232,'MSCI Database'!$C:$R,13, FALSE)="","",VLOOKUP($C2232,'MSCI Database'!$C:$R,13, FALSE)),"")</f>
        <v>Community opposition causes delays to pipeline projects</v>
      </c>
    </row>
    <row r="2233" spans="1:27" s="130" customFormat="1" ht="15" hidden="1" customHeight="1" outlineLevel="1">
      <c r="A2233" s="130" t="s">
        <v>6564</v>
      </c>
      <c r="B2233" s="130" t="s">
        <v>6565</v>
      </c>
      <c r="C2233" s="130" t="s">
        <v>6566</v>
      </c>
      <c r="D2233" s="130" t="s">
        <v>12128</v>
      </c>
      <c r="E2233" s="130" t="s">
        <v>12133</v>
      </c>
      <c r="F2233" s="215">
        <v>0.14676412235394021</v>
      </c>
      <c r="G2233" s="132" t="str">
        <f ca="1">IFERROR(_xll.BQL($A2233, "cur_mkt_cap(currency=EUR)")/1000000, " ")</f>
        <v xml:space="preserve"> </v>
      </c>
      <c r="M2233" s="308"/>
      <c r="N2233" s="215">
        <f t="shared" si="96"/>
        <v>1.5897610201817489E-3</v>
      </c>
      <c r="O2233" s="172" t="str">
        <f>IFERROR(IF(VLOOKUP($C2233,'MSCI Database'!$C:$R,2, FALSE)="","",VLOOKUP($C2233,'MSCI Database'!$C:$R,2, FALSE)),"")</f>
        <v>Health Care Providers &amp; Services</v>
      </c>
      <c r="P2233" s="229" t="str">
        <f>IFERROR(IF(VLOOKUP($C2233,'MSCI Database'!$C:$R,3, FALSE)="","",VLOOKUP($C2233,'MSCI Database'!$C:$R,3, FALSE)),"")</f>
        <v>AA</v>
      </c>
      <c r="Q2233" s="229" t="str">
        <f>IFERROR(IF(VLOOKUP($C2233,'MSCI Database'!$C:$R,4, FALSE)="","",VLOOKUP($C2233,'MSCI Database'!$C:$R,4, FALSE)),"")</f>
        <v>1</v>
      </c>
      <c r="R2233" s="229">
        <f>IFERROR(IF(VLOOKUP($C2233,'MSCI Database'!$C:$R,5, FALSE)="","",VLOOKUP($C2233,'MSCI Database'!$C:$R,5, FALSE)),"")</f>
        <v>7.4</v>
      </c>
      <c r="S2233" s="229">
        <f>IFERROR(IF(VLOOKUP($C2233,'MSCI Database'!$C:$R,6, FALSE)="","",VLOOKUP($C2233,'MSCI Database'!$C:$R,6, FALSE)),"")</f>
        <v>10</v>
      </c>
      <c r="T2233" s="229">
        <f>IFERROR(IF(VLOOKUP($C2233,'MSCI Database'!$C:$R,7, FALSE)="","",VLOOKUP($C2233,'MSCI Database'!$C:$R,7, FALSE)),"")</f>
        <v>4.5999999999999996</v>
      </c>
      <c r="U2233" s="229">
        <f>IFERROR(IF(VLOOKUP($C2233,'MSCI Database'!$C:$R,8, FALSE)="","",VLOOKUP($C2233,'MSCI Database'!$C:$R,8, FALSE)),"")</f>
        <v>6.2</v>
      </c>
      <c r="V2233" s="229">
        <f>IFERROR(IF(VLOOKUP($C2233,'MSCI Database'!$C:$R,9, FALSE)="","",VLOOKUP($C2233,'MSCI Database'!$C:$R,9, FALSE)),"")</f>
        <v>5.4</v>
      </c>
      <c r="W2233" s="215">
        <f t="shared" ca="1" si="97"/>
        <v>0</v>
      </c>
      <c r="X2233" s="276">
        <f>IFERROR(IF(VLOOKUP($C2233,'MSCI Database'!$C:$R,10, FALSE)="","",VLOOKUP($C2233,'MSCI Database'!$C:$R,10, FALSE)),"")</f>
        <v>136321</v>
      </c>
      <c r="Y2233" s="229" t="str">
        <f>IFERROR(IF(VLOOKUP($C2233,'MSCI Database'!$C:$R,11, FALSE)="","",VLOOKUP($C2233,'MSCI Database'!$C:$R,11, FALSE)),"")</f>
        <v>2019</v>
      </c>
      <c r="Z2233" s="229" t="str">
        <f>IFERROR(IF(VLOOKUP($C2233,'MSCI Database'!$C:$R,12, FALSE)="","",VLOOKUP($C2233,'MSCI Database'!$C:$R,12, FALSE)),"")</f>
        <v>Reported</v>
      </c>
      <c r="AA2233" s="229" t="str">
        <f>IFERROR(IF(VLOOKUP($C2233,'MSCI Database'!$C:$R,13, FALSE)="","",VLOOKUP($C2233,'MSCI Database'!$C:$R,13, FALSE)),"")</f>
        <v>Express Scripts business integration strengthens ESG performance</v>
      </c>
    </row>
    <row r="2234" spans="1:27" s="130" customFormat="1" ht="15" hidden="1" customHeight="1" outlineLevel="1">
      <c r="A2234" s="130" t="s">
        <v>7440</v>
      </c>
      <c r="B2234" s="130" t="s">
        <v>7441</v>
      </c>
      <c r="C2234" s="130" t="s">
        <v>7442</v>
      </c>
      <c r="D2234" s="130" t="s">
        <v>12128</v>
      </c>
      <c r="E2234" s="130" t="s">
        <v>18673</v>
      </c>
      <c r="F2234" s="215">
        <v>0.14646697731174951</v>
      </c>
      <c r="G2234" s="132" t="str">
        <f ca="1">IFERROR(_xll.BQL($A2234, "cur_mkt_cap(currency=EUR)")/1000000, " ")</f>
        <v xml:space="preserve"> </v>
      </c>
      <c r="M2234" s="308"/>
      <c r="N2234" s="215">
        <f t="shared" si="96"/>
        <v>1.5865423206941739E-3</v>
      </c>
      <c r="O2234" s="172" t="str">
        <f>IFERROR(IF(VLOOKUP($C2234,'MSCI Database'!$C:$R,2, FALSE)="","",VLOOKUP($C2234,'MSCI Database'!$C:$R,2, FALSE)),"")</f>
        <v>Aerospace &amp; Defense</v>
      </c>
      <c r="P2234" s="229" t="str">
        <f>IFERROR(IF(VLOOKUP($C2234,'MSCI Database'!$C:$R,3, FALSE)="","",VLOOKUP($C2234,'MSCI Database'!$C:$R,3, FALSE)),"")</f>
        <v>A</v>
      </c>
      <c r="Q2234" s="229" t="str">
        <f>IFERROR(IF(VLOOKUP($C2234,'MSCI Database'!$C:$R,4, FALSE)="","",VLOOKUP($C2234,'MSCI Database'!$C:$R,4, FALSE)),"")</f>
        <v>0</v>
      </c>
      <c r="R2234" s="229">
        <f>IFERROR(IF(VLOOKUP($C2234,'MSCI Database'!$C:$R,5, FALSE)="","",VLOOKUP($C2234,'MSCI Database'!$C:$R,5, FALSE)),"")</f>
        <v>6.8</v>
      </c>
      <c r="S2234" s="229">
        <f>IFERROR(IF(VLOOKUP($C2234,'MSCI Database'!$C:$R,6, FALSE)="","",VLOOKUP($C2234,'MSCI Database'!$C:$R,6, FALSE)),"")</f>
        <v>4.5</v>
      </c>
      <c r="T2234" s="229">
        <f>IFERROR(IF(VLOOKUP($C2234,'MSCI Database'!$C:$R,7, FALSE)="","",VLOOKUP($C2234,'MSCI Database'!$C:$R,7, FALSE)),"")</f>
        <v>4.9000000000000004</v>
      </c>
      <c r="U2234" s="229">
        <f>IFERROR(IF(VLOOKUP($C2234,'MSCI Database'!$C:$R,8, FALSE)="","",VLOOKUP($C2234,'MSCI Database'!$C:$R,8, FALSE)),"")</f>
        <v>5.0999999999999996</v>
      </c>
      <c r="V2234" s="229">
        <f>IFERROR(IF(VLOOKUP($C2234,'MSCI Database'!$C:$R,9, FALSE)="","",VLOOKUP($C2234,'MSCI Database'!$C:$R,9, FALSE)),"")</f>
        <v>4.9000000000000004</v>
      </c>
      <c r="W2234" s="215">
        <f t="shared" ca="1" si="97"/>
        <v>0</v>
      </c>
      <c r="X2234" s="276">
        <f>IFERROR(IF(VLOOKUP($C2234,'MSCI Database'!$C:$R,10, FALSE)="","",VLOOKUP($C2234,'MSCI Database'!$C:$R,10, FALSE)),"")</f>
        <v>968021</v>
      </c>
      <c r="Y2234" s="229" t="str">
        <f>IFERROR(IF(VLOOKUP($C2234,'MSCI Database'!$C:$R,11, FALSE)="","",VLOOKUP($C2234,'MSCI Database'!$C:$R,11, FALSE)),"")</f>
        <v>2019</v>
      </c>
      <c r="Z2234" s="229" t="str">
        <f>IFERROR(IF(VLOOKUP($C2234,'MSCI Database'!$C:$R,12, FALSE)="","",VLOOKUP($C2234,'MSCI Database'!$C:$R,12, FALSE)),"")</f>
        <v>Reported</v>
      </c>
      <c r="AA2234" s="229" t="str">
        <f>IFERROR(IF(VLOOKUP($C2234,'MSCI Database'!$C:$R,13, FALSE)="","",VLOOKUP($C2234,'MSCI Database'!$C:$R,13, FALSE)),"")</f>
        <v>Robust workforce management and COVID-19 measures, but product quality issues persist</v>
      </c>
    </row>
    <row r="2235" spans="1:27" s="130" customFormat="1" ht="15" hidden="1" customHeight="1" outlineLevel="1">
      <c r="A2235" s="130" t="s">
        <v>2756</v>
      </c>
      <c r="B2235" s="130" t="s">
        <v>2757</v>
      </c>
      <c r="C2235" s="130" t="s">
        <v>2758</v>
      </c>
      <c r="D2235" s="130" t="s">
        <v>18675</v>
      </c>
      <c r="E2235" s="130" t="s">
        <v>18704</v>
      </c>
      <c r="F2235" s="215">
        <v>1.881067510344734E-2</v>
      </c>
      <c r="G2235" s="132" t="str">
        <f ca="1">IFERROR(_xll.BQL($A2235, "cur_mkt_cap(currency=EUR)")/1000000, " ")</f>
        <v xml:space="preserve"> </v>
      </c>
      <c r="M2235" s="308"/>
      <c r="N2235" s="215">
        <f t="shared" si="96"/>
        <v>2.0375877675775177E-4</v>
      </c>
      <c r="O2235" s="172" t="str">
        <f>IFERROR(IF(VLOOKUP($C2235,'MSCI Database'!$C:$R,2, FALSE)="","",VLOOKUP($C2235,'MSCI Database'!$C:$R,2, FALSE)),"")</f>
        <v>Real Estate Development &amp; Diversified Activities</v>
      </c>
      <c r="P2235" s="229" t="str">
        <f>IFERROR(IF(VLOOKUP($C2235,'MSCI Database'!$C:$R,3, FALSE)="","",VLOOKUP($C2235,'MSCI Database'!$C:$R,3, FALSE)),"")</f>
        <v>BB</v>
      </c>
      <c r="Q2235" s="229" t="str">
        <f>IFERROR(IF(VLOOKUP($C2235,'MSCI Database'!$C:$R,4, FALSE)="","",VLOOKUP($C2235,'MSCI Database'!$C:$R,4, FALSE)),"")</f>
        <v>-1</v>
      </c>
      <c r="R2235" s="229">
        <f>IFERROR(IF(VLOOKUP($C2235,'MSCI Database'!$C:$R,5, FALSE)="","",VLOOKUP($C2235,'MSCI Database'!$C:$R,5, FALSE)),"")</f>
        <v>3.9</v>
      </c>
      <c r="S2235" s="229">
        <f>IFERROR(IF(VLOOKUP($C2235,'MSCI Database'!$C:$R,6, FALSE)="","",VLOOKUP($C2235,'MSCI Database'!$C:$R,6, FALSE)),"")</f>
        <v>5.0999999999999996</v>
      </c>
      <c r="T2235" s="229">
        <f>IFERROR(IF(VLOOKUP($C2235,'MSCI Database'!$C:$R,7, FALSE)="","",VLOOKUP($C2235,'MSCI Database'!$C:$R,7, FALSE)),"")</f>
        <v>5</v>
      </c>
      <c r="U2235" s="229">
        <f>IFERROR(IF(VLOOKUP($C2235,'MSCI Database'!$C:$R,8, FALSE)="","",VLOOKUP($C2235,'MSCI Database'!$C:$R,8, FALSE)),"")</f>
        <v>2.8</v>
      </c>
      <c r="V2235" s="229">
        <f>IFERROR(IF(VLOOKUP($C2235,'MSCI Database'!$C:$R,9, FALSE)="","",VLOOKUP($C2235,'MSCI Database'!$C:$R,9, FALSE)),"")</f>
        <v>4.2</v>
      </c>
      <c r="W2235" s="215">
        <f t="shared" ca="1" si="97"/>
        <v>0</v>
      </c>
      <c r="X2235" s="276">
        <f>IFERROR(IF(VLOOKUP($C2235,'MSCI Database'!$C:$R,10, FALSE)="","",VLOOKUP($C2235,'MSCI Database'!$C:$R,10, FALSE)),"")</f>
        <v>188928</v>
      </c>
      <c r="Y2235" s="229" t="str">
        <f>IFERROR(IF(VLOOKUP($C2235,'MSCI Database'!$C:$R,11, FALSE)="","",VLOOKUP($C2235,'MSCI Database'!$C:$R,11, FALSE)),"")</f>
        <v>2019</v>
      </c>
      <c r="Z2235" s="229" t="str">
        <f>IFERROR(IF(VLOOKUP($C2235,'MSCI Database'!$C:$R,12, FALSE)="","",VLOOKUP($C2235,'MSCI Database'!$C:$R,12, FALSE)),"")</f>
        <v>Reported</v>
      </c>
      <c r="AA2235" s="229" t="str">
        <f>IFERROR(IF(VLOOKUP($C2235,'MSCI Database'!$C:$R,13, FALSE)="","",VLOOKUP($C2235,'MSCI Database'!$C:$R,13, FALSE)),"")</f>
        <v>Ongoing antitrust investigation; risks in governance practices persist</v>
      </c>
    </row>
    <row r="2236" spans="1:27" s="130" customFormat="1" ht="15" hidden="1" customHeight="1" outlineLevel="1">
      <c r="A2236" s="130" t="s">
        <v>616</v>
      </c>
      <c r="B2236" s="130" t="s">
        <v>617</v>
      </c>
      <c r="C2236" s="130" t="s">
        <v>618</v>
      </c>
      <c r="D2236" s="130" t="s">
        <v>18675</v>
      </c>
      <c r="E2236" s="130" t="s">
        <v>100</v>
      </c>
      <c r="F2236" s="215">
        <v>1.866362257595585E-2</v>
      </c>
      <c r="G2236" s="132" t="str">
        <f ca="1">IFERROR(_xll.BQL($A2236, "cur_mkt_cap(currency=EUR)")/1000000, " ")</f>
        <v xml:space="preserve"> </v>
      </c>
      <c r="M2236" s="308"/>
      <c r="N2236" s="215">
        <f t="shared" si="96"/>
        <v>2.0216589170944692E-4</v>
      </c>
      <c r="O2236" s="172" t="str">
        <f>IFERROR(IF(VLOOKUP($C2236,'MSCI Database'!$C:$R,2, FALSE)="","",VLOOKUP($C2236,'MSCI Database'!$C:$R,2, FALSE)),"")</f>
        <v>Utilities</v>
      </c>
      <c r="P2236" s="229" t="str">
        <f>IFERROR(IF(VLOOKUP($C2236,'MSCI Database'!$C:$R,3, FALSE)="","",VLOOKUP($C2236,'MSCI Database'!$C:$R,3, FALSE)),"")</f>
        <v>BBB</v>
      </c>
      <c r="Q2236" s="229" t="str">
        <f>IFERROR(IF(VLOOKUP($C2236,'MSCI Database'!$C:$R,4, FALSE)="","",VLOOKUP($C2236,'MSCI Database'!$C:$R,4, FALSE)),"")</f>
        <v>1</v>
      </c>
      <c r="R2236" s="229">
        <f>IFERROR(IF(VLOOKUP($C2236,'MSCI Database'!$C:$R,5, FALSE)="","",VLOOKUP($C2236,'MSCI Database'!$C:$R,5, FALSE)),"")</f>
        <v>5</v>
      </c>
      <c r="S2236" s="229">
        <f>IFERROR(IF(VLOOKUP($C2236,'MSCI Database'!$C:$R,6, FALSE)="","",VLOOKUP($C2236,'MSCI Database'!$C:$R,6, FALSE)),"")</f>
        <v>5.8</v>
      </c>
      <c r="T2236" s="229">
        <f>IFERROR(IF(VLOOKUP($C2236,'MSCI Database'!$C:$R,7, FALSE)="","",VLOOKUP($C2236,'MSCI Database'!$C:$R,7, FALSE)),"")</f>
        <v>4.7</v>
      </c>
      <c r="U2236" s="229">
        <f>IFERROR(IF(VLOOKUP($C2236,'MSCI Database'!$C:$R,8, FALSE)="","",VLOOKUP($C2236,'MSCI Database'!$C:$R,8, FALSE)),"")</f>
        <v>4.3</v>
      </c>
      <c r="V2236" s="229">
        <f>IFERROR(IF(VLOOKUP($C2236,'MSCI Database'!$C:$R,9, FALSE)="","",VLOOKUP($C2236,'MSCI Database'!$C:$R,9, FALSE)),"")</f>
        <v>5</v>
      </c>
      <c r="W2236" s="215">
        <f t="shared" ca="1" si="97"/>
        <v>0</v>
      </c>
      <c r="X2236" s="276">
        <f>IFERROR(IF(VLOOKUP($C2236,'MSCI Database'!$C:$R,10, FALSE)="","",VLOOKUP($C2236,'MSCI Database'!$C:$R,10, FALSE)),"")</f>
        <v>1703599</v>
      </c>
      <c r="Y2236" s="229" t="str">
        <f>IFERROR(IF(VLOOKUP($C2236,'MSCI Database'!$C:$R,11, FALSE)="","",VLOOKUP($C2236,'MSCI Database'!$C:$R,11, FALSE)),"")</f>
        <v>2018</v>
      </c>
      <c r="Z2236" s="229" t="str">
        <f>IFERROR(IF(VLOOKUP($C2236,'MSCI Database'!$C:$R,12, FALSE)="","",VLOOKUP($C2236,'MSCI Database'!$C:$R,12, FALSE)),"")</f>
        <v>E.Segmt-Moderately Low</v>
      </c>
      <c r="AA2236" s="229" t="str">
        <f>IFERROR(IF(VLOOKUP($C2236,'MSCI Database'!$C:$R,13, FALSE)="","",VLOOKUP($C2236,'MSCI Database'!$C:$R,13, FALSE)),"")</f>
        <v>Improved governance and anti-corruption practices drive upgrade</v>
      </c>
    </row>
    <row r="2237" spans="1:27" s="130" customFormat="1" ht="15" hidden="1" customHeight="1" outlineLevel="1">
      <c r="A2237" s="130" t="s">
        <v>2490</v>
      </c>
      <c r="B2237" s="130" t="s">
        <v>2491</v>
      </c>
      <c r="C2237" s="130" t="s">
        <v>2492</v>
      </c>
      <c r="D2237" s="130" t="s">
        <v>18686</v>
      </c>
      <c r="E2237" s="130" t="s">
        <v>12133</v>
      </c>
      <c r="F2237" s="215">
        <v>0.2022310836445213</v>
      </c>
      <c r="G2237" s="132" t="str">
        <f ca="1">IFERROR(_xll.BQL($A2237, "cur_mkt_cap(currency=EUR)")/1000000, " ")</f>
        <v xml:space="preserve"> </v>
      </c>
      <c r="M2237" s="308"/>
      <c r="N2237" s="215">
        <f t="shared" si="96"/>
        <v>2.1905836977775752E-3</v>
      </c>
      <c r="O2237" s="172" t="str">
        <f>IFERROR(IF(VLOOKUP($C2237,'MSCI Database'!$C:$R,2, FALSE)="","",VLOOKUP($C2237,'MSCI Database'!$C:$R,2, FALSE)),"")</f>
        <v>Pharmaceuticals</v>
      </c>
      <c r="P2237" s="229" t="str">
        <f>IFERROR(IF(VLOOKUP($C2237,'MSCI Database'!$C:$R,3, FALSE)="","",VLOOKUP($C2237,'MSCI Database'!$C:$R,3, FALSE)),"")</f>
        <v>AA</v>
      </c>
      <c r="Q2237" s="229" t="str">
        <f>IFERROR(IF(VLOOKUP($C2237,'MSCI Database'!$C:$R,4, FALSE)="","",VLOOKUP($C2237,'MSCI Database'!$C:$R,4, FALSE)),"")</f>
        <v>0</v>
      </c>
      <c r="R2237" s="229">
        <f>IFERROR(IF(VLOOKUP($C2237,'MSCI Database'!$C:$R,5, FALSE)="","",VLOOKUP($C2237,'MSCI Database'!$C:$R,5, FALSE)),"")</f>
        <v>8.5</v>
      </c>
      <c r="S2237" s="229">
        <f>IFERROR(IF(VLOOKUP($C2237,'MSCI Database'!$C:$R,6, FALSE)="","",VLOOKUP($C2237,'MSCI Database'!$C:$R,6, FALSE)),"")</f>
        <v>5.4</v>
      </c>
      <c r="T2237" s="229">
        <f>IFERROR(IF(VLOOKUP($C2237,'MSCI Database'!$C:$R,7, FALSE)="","",VLOOKUP($C2237,'MSCI Database'!$C:$R,7, FALSE)),"")</f>
        <v>5.4</v>
      </c>
      <c r="U2237" s="229">
        <f>IFERROR(IF(VLOOKUP($C2237,'MSCI Database'!$C:$R,8, FALSE)="","",VLOOKUP($C2237,'MSCI Database'!$C:$R,8, FALSE)),"")</f>
        <v>5.9</v>
      </c>
      <c r="V2237" s="229">
        <f>IFERROR(IF(VLOOKUP($C2237,'MSCI Database'!$C:$R,9, FALSE)="","",VLOOKUP($C2237,'MSCI Database'!$C:$R,9, FALSE)),"")</f>
        <v>5.6</v>
      </c>
      <c r="W2237" s="215">
        <f t="shared" ca="1" si="97"/>
        <v>0</v>
      </c>
      <c r="X2237" s="276">
        <f>IFERROR(IF(VLOOKUP($C2237,'MSCI Database'!$C:$R,10, FALSE)="","",VLOOKUP($C2237,'MSCI Database'!$C:$R,10, FALSE)),"")</f>
        <v>499516</v>
      </c>
      <c r="Y2237" s="229" t="str">
        <f>IFERROR(IF(VLOOKUP($C2237,'MSCI Database'!$C:$R,11, FALSE)="","",VLOOKUP($C2237,'MSCI Database'!$C:$R,11, FALSE)),"")</f>
        <v>2019</v>
      </c>
      <c r="Z2237" s="229" t="str">
        <f>IFERROR(IF(VLOOKUP($C2237,'MSCI Database'!$C:$R,12, FALSE)="","",VLOOKUP($C2237,'MSCI Database'!$C:$R,12, FALSE)),"")</f>
        <v>Reported</v>
      </c>
      <c r="AA2237" s="229" t="str">
        <f>IFERROR(IF(VLOOKUP($C2237,'MSCI Database'!$C:$R,13, FALSE)="","",VLOOKUP($C2237,'MSCI Database'!$C:$R,13, FALSE)),"")</f>
        <v>Employee programs appear robust, but product quality issues persist</v>
      </c>
    </row>
    <row r="2238" spans="1:27" s="130" customFormat="1" ht="15" hidden="1" customHeight="1" outlineLevel="1">
      <c r="A2238" s="130" t="s">
        <v>6367</v>
      </c>
      <c r="B2238" s="130" t="s">
        <v>6368</v>
      </c>
      <c r="C2238" s="130" t="s">
        <v>6369</v>
      </c>
      <c r="D2238" s="130" t="s">
        <v>12128</v>
      </c>
      <c r="E2238" s="130" t="s">
        <v>12133</v>
      </c>
      <c r="F2238" s="215">
        <v>0.14432490400716999</v>
      </c>
      <c r="G2238" s="132" t="str">
        <f ca="1">IFERROR(_xll.BQL($A2238, "cur_mkt_cap(currency=EUR)")/1000000, " ")</f>
        <v xml:space="preserve"> </v>
      </c>
      <c r="M2238" s="308"/>
      <c r="N2238" s="215">
        <f t="shared" si="96"/>
        <v>1.563339206831101E-3</v>
      </c>
      <c r="O2238" s="172" t="str">
        <f>IFERROR(IF(VLOOKUP($C2238,'MSCI Database'!$C:$R,2, FALSE)="","",VLOOKUP($C2238,'MSCI Database'!$C:$R,2, FALSE)),"")</f>
        <v>Health Care Providers &amp; Services</v>
      </c>
      <c r="P2238" s="229" t="str">
        <f>IFERROR(IF(VLOOKUP($C2238,'MSCI Database'!$C:$R,3, FALSE)="","",VLOOKUP($C2238,'MSCI Database'!$C:$R,3, FALSE)),"")</f>
        <v>BBB</v>
      </c>
      <c r="Q2238" s="229" t="str">
        <f>IFERROR(IF(VLOOKUP($C2238,'MSCI Database'!$C:$R,4, FALSE)="","",VLOOKUP($C2238,'MSCI Database'!$C:$R,4, FALSE)),"")</f>
        <v>1</v>
      </c>
      <c r="R2238" s="229">
        <f>IFERROR(IF(VLOOKUP($C2238,'MSCI Database'!$C:$R,5, FALSE)="","",VLOOKUP($C2238,'MSCI Database'!$C:$R,5, FALSE)),"")</f>
        <v>5.2</v>
      </c>
      <c r="S2238" s="229">
        <f>IFERROR(IF(VLOOKUP($C2238,'MSCI Database'!$C:$R,6, FALSE)="","",VLOOKUP($C2238,'MSCI Database'!$C:$R,6, FALSE)),"")</f>
        <v>10</v>
      </c>
      <c r="T2238" s="229">
        <f>IFERROR(IF(VLOOKUP($C2238,'MSCI Database'!$C:$R,7, FALSE)="","",VLOOKUP($C2238,'MSCI Database'!$C:$R,7, FALSE)),"")</f>
        <v>3.2</v>
      </c>
      <c r="U2238" s="229">
        <f>IFERROR(IF(VLOOKUP($C2238,'MSCI Database'!$C:$R,8, FALSE)="","",VLOOKUP($C2238,'MSCI Database'!$C:$R,8, FALSE)),"")</f>
        <v>6.2</v>
      </c>
      <c r="V2238" s="229">
        <f>IFERROR(IF(VLOOKUP($C2238,'MSCI Database'!$C:$R,9, FALSE)="","",VLOOKUP($C2238,'MSCI Database'!$C:$R,9, FALSE)),"")</f>
        <v>4.5999999999999996</v>
      </c>
      <c r="W2238" s="215">
        <f t="shared" ca="1" si="97"/>
        <v>0</v>
      </c>
      <c r="X2238" s="276">
        <f>IFERROR(IF(VLOOKUP($C2238,'MSCI Database'!$C:$R,10, FALSE)="","",VLOOKUP($C2238,'MSCI Database'!$C:$R,10, FALSE)),"")</f>
        <v>118736</v>
      </c>
      <c r="Y2238" s="229" t="str">
        <f>IFERROR(IF(VLOOKUP($C2238,'MSCI Database'!$C:$R,11, FALSE)="","",VLOOKUP($C2238,'MSCI Database'!$C:$R,11, FALSE)),"")</f>
        <v>2019</v>
      </c>
      <c r="Z2238" s="229" t="str">
        <f>IFERROR(IF(VLOOKUP($C2238,'MSCI Database'!$C:$R,12, FALSE)="","",VLOOKUP($C2238,'MSCI Database'!$C:$R,12, FALSE)),"")</f>
        <v>Reported</v>
      </c>
      <c r="AA2238" s="229" t="str">
        <f>IFERROR(IF(VLOOKUP($C2238,'MSCI Database'!$C:$R,13, FALSE)="","",VLOOKUP($C2238,'MSCI Database'!$C:$R,13, FALSE)),"")</f>
        <v>Improved programs to address challenges related to data security</v>
      </c>
    </row>
    <row r="2239" spans="1:27" s="130" customFormat="1" ht="15" hidden="1" customHeight="1" outlineLevel="1">
      <c r="A2239" s="130" t="s">
        <v>5804</v>
      </c>
      <c r="B2239" s="130" t="s">
        <v>5805</v>
      </c>
      <c r="C2239" s="130" t="s">
        <v>5806</v>
      </c>
      <c r="D2239" s="130" t="s">
        <v>18677</v>
      </c>
      <c r="E2239" s="130" t="s">
        <v>18684</v>
      </c>
      <c r="F2239" s="215">
        <v>1.6039302421387382E-2</v>
      </c>
      <c r="G2239" s="132" t="str">
        <f ca="1">IFERROR(_xll.BQL($A2239, "cur_mkt_cap(currency=EUR)")/1000000, " ")</f>
        <v xml:space="preserve"> </v>
      </c>
      <c r="M2239" s="308"/>
      <c r="N2239" s="215">
        <f t="shared" si="96"/>
        <v>1.737390403830111E-4</v>
      </c>
      <c r="O2239" s="172" t="str">
        <f>IFERROR(IF(VLOOKUP($C2239,'MSCI Database'!$C:$R,2, FALSE)="","",VLOOKUP($C2239,'MSCI Database'!$C:$R,2, FALSE)),"")</f>
        <v>Metals and Mining - Non-Precious Metals</v>
      </c>
      <c r="P2239" s="229" t="str">
        <f>IFERROR(IF(VLOOKUP($C2239,'MSCI Database'!$C:$R,3, FALSE)="","",VLOOKUP($C2239,'MSCI Database'!$C:$R,3, FALSE)),"")</f>
        <v>AAA</v>
      </c>
      <c r="Q2239" s="229" t="str">
        <f>IFERROR(IF(VLOOKUP($C2239,'MSCI Database'!$C:$R,4, FALSE)="","",VLOOKUP($C2239,'MSCI Database'!$C:$R,4, FALSE)),"")</f>
        <v>0</v>
      </c>
      <c r="R2239" s="229">
        <f>IFERROR(IF(VLOOKUP($C2239,'MSCI Database'!$C:$R,5, FALSE)="","",VLOOKUP($C2239,'MSCI Database'!$C:$R,5, FALSE)),"")</f>
        <v>10</v>
      </c>
      <c r="S2239" s="229">
        <f>IFERROR(IF(VLOOKUP($C2239,'MSCI Database'!$C:$R,6, FALSE)="","",VLOOKUP($C2239,'MSCI Database'!$C:$R,6, FALSE)),"")</f>
        <v>5.7</v>
      </c>
      <c r="T2239" s="229">
        <f>IFERROR(IF(VLOOKUP($C2239,'MSCI Database'!$C:$R,7, FALSE)="","",VLOOKUP($C2239,'MSCI Database'!$C:$R,7, FALSE)),"")</f>
        <v>6.4</v>
      </c>
      <c r="U2239" s="229">
        <f>IFERROR(IF(VLOOKUP($C2239,'MSCI Database'!$C:$R,8, FALSE)="","",VLOOKUP($C2239,'MSCI Database'!$C:$R,8, FALSE)),"")</f>
        <v>7.1</v>
      </c>
      <c r="V2239" s="229">
        <f>IFERROR(IF(VLOOKUP($C2239,'MSCI Database'!$C:$R,9, FALSE)="","",VLOOKUP($C2239,'MSCI Database'!$C:$R,9, FALSE)),"")</f>
        <v>6.4</v>
      </c>
      <c r="W2239" s="215">
        <f t="shared" ca="1" si="97"/>
        <v>0</v>
      </c>
      <c r="X2239" s="276">
        <f>IFERROR(IF(VLOOKUP($C2239,'MSCI Database'!$C:$R,10, FALSE)="","",VLOOKUP($C2239,'MSCI Database'!$C:$R,10, FALSE)),"")</f>
        <v>917000</v>
      </c>
      <c r="Y2239" s="229" t="str">
        <f>IFERROR(IF(VLOOKUP($C2239,'MSCI Database'!$C:$R,11, FALSE)="","",VLOOKUP($C2239,'MSCI Database'!$C:$R,11, FALSE)),"")</f>
        <v>2019</v>
      </c>
      <c r="Z2239" s="229" t="str">
        <f>IFERROR(IF(VLOOKUP($C2239,'MSCI Database'!$C:$R,12, FALSE)="","",VLOOKUP($C2239,'MSCI Database'!$C:$R,12, FALSE)),"")</f>
        <v>Reported</v>
      </c>
      <c r="AA2239" s="229" t="str">
        <f>IFERROR(IF(VLOOKUP($C2239,'MSCI Database'!$C:$R,13, FALSE)="","",VLOOKUP($C2239,'MSCI Database'!$C:$R,13, FALSE)),"")</f>
        <v>Continued focus on maintaining strong safety performance and commitment to reducing emissions</v>
      </c>
    </row>
    <row r="2240" spans="1:27" s="130" customFormat="1" ht="15" hidden="1" customHeight="1" outlineLevel="1">
      <c r="A2240" s="130" t="s">
        <v>7016</v>
      </c>
      <c r="B2240" s="130" t="s">
        <v>7017</v>
      </c>
      <c r="C2240" s="130" t="s">
        <v>7018</v>
      </c>
      <c r="D2240" s="130" t="s">
        <v>12128</v>
      </c>
      <c r="E2240" s="130" t="s">
        <v>18689</v>
      </c>
      <c r="F2240" s="215">
        <v>0.14353106057722109</v>
      </c>
      <c r="G2240" s="132" t="str">
        <f ca="1">IFERROR(_xll.BQL($A2240, "cur_mkt_cap(currency=EUR)")/1000000, " ")</f>
        <v xml:space="preserve"> </v>
      </c>
      <c r="M2240" s="308"/>
      <c r="N2240" s="215">
        <f t="shared" si="96"/>
        <v>1.5547402296368204E-3</v>
      </c>
      <c r="O2240" s="172" t="str">
        <f>IFERROR(IF(VLOOKUP($C2240,'MSCI Database'!$C:$R,2, FALSE)="","",VLOOKUP($C2240,'MSCI Database'!$C:$R,2, FALSE)),"")</f>
        <v>Software &amp; Services</v>
      </c>
      <c r="P2240" s="229" t="str">
        <f>IFERROR(IF(VLOOKUP($C2240,'MSCI Database'!$C:$R,3, FALSE)="","",VLOOKUP($C2240,'MSCI Database'!$C:$R,3, FALSE)),"")</f>
        <v>BBB</v>
      </c>
      <c r="Q2240" s="229" t="str">
        <f>IFERROR(IF(VLOOKUP($C2240,'MSCI Database'!$C:$R,4, FALSE)="","",VLOOKUP($C2240,'MSCI Database'!$C:$R,4, FALSE)),"")</f>
        <v>1</v>
      </c>
      <c r="R2240" s="229">
        <f>IFERROR(IF(VLOOKUP($C2240,'MSCI Database'!$C:$R,5, FALSE)="","",VLOOKUP($C2240,'MSCI Database'!$C:$R,5, FALSE)),"")</f>
        <v>5</v>
      </c>
      <c r="S2240" s="229">
        <f>IFERROR(IF(VLOOKUP($C2240,'MSCI Database'!$C:$R,6, FALSE)="","",VLOOKUP($C2240,'MSCI Database'!$C:$R,6, FALSE)),"")</f>
        <v>8.6999999999999993</v>
      </c>
      <c r="T2240" s="229">
        <f>IFERROR(IF(VLOOKUP($C2240,'MSCI Database'!$C:$R,7, FALSE)="","",VLOOKUP($C2240,'MSCI Database'!$C:$R,7, FALSE)),"")</f>
        <v>4.3</v>
      </c>
      <c r="U2240" s="229">
        <f>IFERROR(IF(VLOOKUP($C2240,'MSCI Database'!$C:$R,8, FALSE)="","",VLOOKUP($C2240,'MSCI Database'!$C:$R,8, FALSE)),"")</f>
        <v>3.8</v>
      </c>
      <c r="V2240" s="229">
        <f>IFERROR(IF(VLOOKUP($C2240,'MSCI Database'!$C:$R,9, FALSE)="","",VLOOKUP($C2240,'MSCI Database'!$C:$R,9, FALSE)),"")</f>
        <v>4.3</v>
      </c>
      <c r="W2240" s="215">
        <f t="shared" ca="1" si="97"/>
        <v>0</v>
      </c>
      <c r="X2240" s="276">
        <f>IFERROR(IF(VLOOKUP($C2240,'MSCI Database'!$C:$R,10, FALSE)="","",VLOOKUP($C2240,'MSCI Database'!$C:$R,10, FALSE)),"")</f>
        <v>110198</v>
      </c>
      <c r="Y2240" s="229" t="str">
        <f>IFERROR(IF(VLOOKUP($C2240,'MSCI Database'!$C:$R,11, FALSE)="","",VLOOKUP($C2240,'MSCI Database'!$C:$R,11, FALSE)),"")</f>
        <v>2019</v>
      </c>
      <c r="Z2240" s="229" t="str">
        <f>IFERROR(IF(VLOOKUP($C2240,'MSCI Database'!$C:$R,12, FALSE)="","",VLOOKUP($C2240,'MSCI Database'!$C:$R,12, FALSE)),"")</f>
        <v>Reported</v>
      </c>
      <c r="AA2240" s="229" t="str">
        <f>IFERROR(IF(VLOOKUP($C2240,'MSCI Database'!$C:$R,13, FALSE)="","",VLOOKUP($C2240,'MSCI Database'!$C:$R,13, FALSE)),"")</f>
        <v>Enhancements in talent management drive the upgrade</v>
      </c>
    </row>
    <row r="2241" spans="1:27" s="130" customFormat="1" ht="15" hidden="1" customHeight="1" outlineLevel="1">
      <c r="A2241" s="130" t="s">
        <v>4723</v>
      </c>
      <c r="B2241" s="130" t="s">
        <v>4724</v>
      </c>
      <c r="C2241" s="130" t="s">
        <v>4725</v>
      </c>
      <c r="D2241" s="130" t="s">
        <v>18675</v>
      </c>
      <c r="E2241" s="130" t="s">
        <v>18704</v>
      </c>
      <c r="F2241" s="215">
        <v>1.8383980774432051E-2</v>
      </c>
      <c r="G2241" s="132" t="str">
        <f ca="1">IFERROR(_xll.BQL($A2241, "cur_mkt_cap(currency=EUR)")/1000000, " ")</f>
        <v xml:space="preserve"> </v>
      </c>
      <c r="M2241" s="308"/>
      <c r="N2241" s="215">
        <f t="shared" si="96"/>
        <v>1.9913678876149472E-4</v>
      </c>
      <c r="O2241" s="172" t="str">
        <f>IFERROR(IF(VLOOKUP($C2241,'MSCI Database'!$C:$R,2, FALSE)="","",VLOOKUP($C2241,'MSCI Database'!$C:$R,2, FALSE)),"")</f>
        <v>Real Estate Development &amp; Diversified Activities</v>
      </c>
      <c r="P2241" s="229" t="str">
        <f>IFERROR(IF(VLOOKUP($C2241,'MSCI Database'!$C:$R,3, FALSE)="","",VLOOKUP($C2241,'MSCI Database'!$C:$R,3, FALSE)),"")</f>
        <v>BB</v>
      </c>
      <c r="Q2241" s="229" t="str">
        <f>IFERROR(IF(VLOOKUP($C2241,'MSCI Database'!$C:$R,4, FALSE)="","",VLOOKUP($C2241,'MSCI Database'!$C:$R,4, FALSE)),"")</f>
        <v>0</v>
      </c>
      <c r="R2241" s="229">
        <f>IFERROR(IF(VLOOKUP($C2241,'MSCI Database'!$C:$R,5, FALSE)="","",VLOOKUP($C2241,'MSCI Database'!$C:$R,5, FALSE)),"")</f>
        <v>3.7</v>
      </c>
      <c r="S2241" s="229">
        <f>IFERROR(IF(VLOOKUP($C2241,'MSCI Database'!$C:$R,6, FALSE)="","",VLOOKUP($C2241,'MSCI Database'!$C:$R,6, FALSE)),"")</f>
        <v>5</v>
      </c>
      <c r="T2241" s="229">
        <f>IFERROR(IF(VLOOKUP($C2241,'MSCI Database'!$C:$R,7, FALSE)="","",VLOOKUP($C2241,'MSCI Database'!$C:$R,7, FALSE)),"")</f>
        <v>3.1</v>
      </c>
      <c r="U2241" s="229">
        <f>IFERROR(IF(VLOOKUP($C2241,'MSCI Database'!$C:$R,8, FALSE)="","",VLOOKUP($C2241,'MSCI Database'!$C:$R,8, FALSE)),"")</f>
        <v>3.6</v>
      </c>
      <c r="V2241" s="229">
        <f>IFERROR(IF(VLOOKUP($C2241,'MSCI Database'!$C:$R,9, FALSE)="","",VLOOKUP($C2241,'MSCI Database'!$C:$R,9, FALSE)),"")</f>
        <v>3.8</v>
      </c>
      <c r="W2241" s="215">
        <f t="shared" ca="1" si="97"/>
        <v>0</v>
      </c>
      <c r="X2241" s="276">
        <f>IFERROR(IF(VLOOKUP($C2241,'MSCI Database'!$C:$R,10, FALSE)="","",VLOOKUP($C2241,'MSCI Database'!$C:$R,10, FALSE)),"")</f>
        <v>640627</v>
      </c>
      <c r="Y2241" s="229" t="str">
        <f>IFERROR(IF(VLOOKUP($C2241,'MSCI Database'!$C:$R,11, FALSE)="","",VLOOKUP($C2241,'MSCI Database'!$C:$R,11, FALSE)),"")</f>
        <v>2019</v>
      </c>
      <c r="Z2241" s="229" t="str">
        <f>IFERROR(IF(VLOOKUP($C2241,'MSCI Database'!$C:$R,12, FALSE)="","",VLOOKUP($C2241,'MSCI Database'!$C:$R,12, FALSE)),"")</f>
        <v>Reported</v>
      </c>
      <c r="AA2241" s="229" t="str">
        <f>IFERROR(IF(VLOOKUP($C2241,'MSCI Database'!$C:$R,13, FALSE)="","",VLOOKUP($C2241,'MSCI Database'!$C:$R,13, FALSE)),"")</f>
        <v>Relatively weak programs to improve occupational safety and encourage ethical business conduct</v>
      </c>
    </row>
    <row r="2242" spans="1:27" s="130" customFormat="1" ht="15" hidden="1" customHeight="1" outlineLevel="1">
      <c r="A2242" s="130" t="s">
        <v>6648</v>
      </c>
      <c r="B2242" s="130" t="s">
        <v>6649</v>
      </c>
      <c r="C2242" s="130" t="s">
        <v>6650</v>
      </c>
      <c r="D2242" s="130" t="s">
        <v>12128</v>
      </c>
      <c r="E2242" s="130" t="s">
        <v>18690</v>
      </c>
      <c r="F2242" s="215">
        <v>0.14173512732987151</v>
      </c>
      <c r="G2242" s="132" t="str">
        <f ca="1">IFERROR(_xll.BQL($A2242, "cur_mkt_cap(currency=EUR)")/1000000, " ")</f>
        <v xml:space="preserve"> </v>
      </c>
      <c r="M2242" s="308"/>
      <c r="N2242" s="215">
        <f t="shared" si="96"/>
        <v>1.5352865332858871E-3</v>
      </c>
      <c r="O2242" s="172" t="str">
        <f>IFERROR(IF(VLOOKUP($C2242,'MSCI Database'!$C:$R,2, FALSE)="","",VLOOKUP($C2242,'MSCI Database'!$C:$R,2, FALSE)),"")</f>
        <v>Media &amp; Entertainment</v>
      </c>
      <c r="P2242" s="229" t="str">
        <f>IFERROR(IF(VLOOKUP($C2242,'MSCI Database'!$C:$R,3, FALSE)="","",VLOOKUP($C2242,'MSCI Database'!$C:$R,3, FALSE)),"")</f>
        <v>B</v>
      </c>
      <c r="Q2242" s="229" t="str">
        <f>IFERROR(IF(VLOOKUP($C2242,'MSCI Database'!$C:$R,4, FALSE)="","",VLOOKUP($C2242,'MSCI Database'!$C:$R,4, FALSE)),"")</f>
        <v>0</v>
      </c>
      <c r="R2242" s="229">
        <f>IFERROR(IF(VLOOKUP($C2242,'MSCI Database'!$C:$R,5, FALSE)="","",VLOOKUP($C2242,'MSCI Database'!$C:$R,5, FALSE)),"")</f>
        <v>1.9</v>
      </c>
      <c r="S2242" s="229">
        <f>IFERROR(IF(VLOOKUP($C2242,'MSCI Database'!$C:$R,6, FALSE)="","",VLOOKUP($C2242,'MSCI Database'!$C:$R,6, FALSE)),"")</f>
        <v>8</v>
      </c>
      <c r="T2242" s="229">
        <f>IFERROR(IF(VLOOKUP($C2242,'MSCI Database'!$C:$R,7, FALSE)="","",VLOOKUP($C2242,'MSCI Database'!$C:$R,7, FALSE)),"")</f>
        <v>4.0999999999999996</v>
      </c>
      <c r="U2242" s="229">
        <f>IFERROR(IF(VLOOKUP($C2242,'MSCI Database'!$C:$R,8, FALSE)="","",VLOOKUP($C2242,'MSCI Database'!$C:$R,8, FALSE)),"")</f>
        <v>2.9</v>
      </c>
      <c r="V2242" s="229">
        <f>IFERROR(IF(VLOOKUP($C2242,'MSCI Database'!$C:$R,9, FALSE)="","",VLOOKUP($C2242,'MSCI Database'!$C:$R,9, FALSE)),"")</f>
        <v>3.7</v>
      </c>
      <c r="W2242" s="215">
        <f t="shared" ca="1" si="97"/>
        <v>0</v>
      </c>
      <c r="X2242" s="276">
        <f>IFERROR(IF(VLOOKUP($C2242,'MSCI Database'!$C:$R,10, FALSE)="","",VLOOKUP($C2242,'MSCI Database'!$C:$R,10, FALSE)),"")</f>
        <v>830358</v>
      </c>
      <c r="Y2242" s="229" t="str">
        <f>IFERROR(IF(VLOOKUP($C2242,'MSCI Database'!$C:$R,11, FALSE)="","",VLOOKUP($C2242,'MSCI Database'!$C:$R,11, FALSE)),"")</f>
        <v>2019</v>
      </c>
      <c r="Z2242" s="229" t="str">
        <f>IFERROR(IF(VLOOKUP($C2242,'MSCI Database'!$C:$R,12, FALSE)="","",VLOOKUP($C2242,'MSCI Database'!$C:$R,12, FALSE)),"")</f>
        <v>E.Segmt-Moderate</v>
      </c>
      <c r="AA2242" s="229" t="str">
        <f>IFERROR(IF(VLOOKUP($C2242,'MSCI Database'!$C:$R,13, FALSE)="","",VLOOKUP($C2242,'MSCI Database'!$C:$R,13, FALSE)),"")</f>
        <v>Rise in broadband service demand to raise data protection risks during Covid-19 outbreak</v>
      </c>
    </row>
    <row r="2243" spans="1:27" s="130" customFormat="1" ht="15" hidden="1" customHeight="1" outlineLevel="1">
      <c r="A2243" s="130" t="s">
        <v>7287</v>
      </c>
      <c r="B2243" s="130" t="s">
        <v>7288</v>
      </c>
      <c r="C2243" s="130" t="s">
        <v>7289</v>
      </c>
      <c r="D2243" s="130" t="s">
        <v>12128</v>
      </c>
      <c r="E2243" s="130" t="s">
        <v>12133</v>
      </c>
      <c r="F2243" s="215">
        <v>0.1416002211610104</v>
      </c>
      <c r="G2243" s="132" t="str">
        <f ca="1">IFERROR(_xll.BQL($A2243, "cur_mkt_cap(currency=EUR)")/1000000, " ")</f>
        <v xml:space="preserve"> </v>
      </c>
      <c r="M2243" s="308"/>
      <c r="N2243" s="215">
        <f t="shared" si="96"/>
        <v>1.5338252185912763E-3</v>
      </c>
      <c r="O2243" s="172" t="str">
        <f>IFERROR(IF(VLOOKUP($C2243,'MSCI Database'!$C:$R,2, FALSE)="","",VLOOKUP($C2243,'MSCI Database'!$C:$R,2, FALSE)),"")</f>
        <v>Health Care Equipment &amp; Supplies</v>
      </c>
      <c r="P2243" s="229" t="str">
        <f>IFERROR(IF(VLOOKUP($C2243,'MSCI Database'!$C:$R,3, FALSE)="","",VLOOKUP($C2243,'MSCI Database'!$C:$R,3, FALSE)),"")</f>
        <v>BBB</v>
      </c>
      <c r="Q2243" s="229" t="str">
        <f>IFERROR(IF(VLOOKUP($C2243,'MSCI Database'!$C:$R,4, FALSE)="","",VLOOKUP($C2243,'MSCI Database'!$C:$R,4, FALSE)),"")</f>
        <v>1</v>
      </c>
      <c r="R2243" s="229">
        <f>IFERROR(IF(VLOOKUP($C2243,'MSCI Database'!$C:$R,5, FALSE)="","",VLOOKUP($C2243,'MSCI Database'!$C:$R,5, FALSE)),"")</f>
        <v>5.3</v>
      </c>
      <c r="S2243" s="229">
        <f>IFERROR(IF(VLOOKUP($C2243,'MSCI Database'!$C:$R,6, FALSE)="","",VLOOKUP($C2243,'MSCI Database'!$C:$R,6, FALSE)),"")</f>
        <v>8</v>
      </c>
      <c r="T2243" s="229">
        <f>IFERROR(IF(VLOOKUP($C2243,'MSCI Database'!$C:$R,7, FALSE)="","",VLOOKUP($C2243,'MSCI Database'!$C:$R,7, FALSE)),"")</f>
        <v>4.3</v>
      </c>
      <c r="U2243" s="229">
        <f>IFERROR(IF(VLOOKUP($C2243,'MSCI Database'!$C:$R,8, FALSE)="","",VLOOKUP($C2243,'MSCI Database'!$C:$R,8, FALSE)),"")</f>
        <v>6.7</v>
      </c>
      <c r="V2243" s="229">
        <f>IFERROR(IF(VLOOKUP($C2243,'MSCI Database'!$C:$R,9, FALSE)="","",VLOOKUP($C2243,'MSCI Database'!$C:$R,9, FALSE)),"")</f>
        <v>5.4</v>
      </c>
      <c r="W2243" s="215">
        <f t="shared" ca="1" si="97"/>
        <v>0</v>
      </c>
      <c r="X2243" s="276">
        <f>IFERROR(IF(VLOOKUP($C2243,'MSCI Database'!$C:$R,10, FALSE)="","",VLOOKUP($C2243,'MSCI Database'!$C:$R,10, FALSE)),"")</f>
        <v>83824</v>
      </c>
      <c r="Y2243" s="229" t="str">
        <f>IFERROR(IF(VLOOKUP($C2243,'MSCI Database'!$C:$R,11, FALSE)="","",VLOOKUP($C2243,'MSCI Database'!$C:$R,11, FALSE)),"")</f>
        <v>2019</v>
      </c>
      <c r="Z2243" s="229" t="str">
        <f>IFERROR(IF(VLOOKUP($C2243,'MSCI Database'!$C:$R,12, FALSE)="","",VLOOKUP($C2243,'MSCI Database'!$C:$R,12, FALSE)),"")</f>
        <v>E.Segmt-Moderately Low</v>
      </c>
      <c r="AA2243" s="229" t="str">
        <f>IFERROR(IF(VLOOKUP($C2243,'MSCI Database'!$C:$R,13, FALSE)="","",VLOOKUP($C2243,'MSCI Database'!$C:$R,13, FALSE)),"")</f>
        <v>Strong corporate governance practices, but ongoing product liability lawsuits</v>
      </c>
    </row>
    <row r="2244" spans="1:27" s="130" customFormat="1" ht="15" hidden="1" customHeight="1" outlineLevel="1">
      <c r="A2244" s="130" t="s">
        <v>7933</v>
      </c>
      <c r="B2244" s="130" t="s">
        <v>7934</v>
      </c>
      <c r="C2244" s="130" t="s">
        <v>7935</v>
      </c>
      <c r="D2244" s="130" t="s">
        <v>12128</v>
      </c>
      <c r="E2244" s="130" t="s">
        <v>18688</v>
      </c>
      <c r="F2244" s="215">
        <v>0.1408360184264344</v>
      </c>
      <c r="G2244" s="132" t="str">
        <f ca="1">IFERROR(_xll.BQL($A2244, "cur_mkt_cap(currency=EUR)")/1000000, " ")</f>
        <v xml:space="preserve"> </v>
      </c>
      <c r="M2244" s="308"/>
      <c r="N2244" s="215">
        <f t="shared" si="96"/>
        <v>1.5255473118422731E-3</v>
      </c>
      <c r="O2244" s="172" t="str">
        <f>IFERROR(IF(VLOOKUP($C2244,'MSCI Database'!$C:$R,2, FALSE)="","",VLOOKUP($C2244,'MSCI Database'!$C:$R,2, FALSE)),"")</f>
        <v>Diversified Financials</v>
      </c>
      <c r="P2244" s="229" t="str">
        <f>IFERROR(IF(VLOOKUP($C2244,'MSCI Database'!$C:$R,3, FALSE)="","",VLOOKUP($C2244,'MSCI Database'!$C:$R,3, FALSE)),"")</f>
        <v>A</v>
      </c>
      <c r="Q2244" s="229" t="str">
        <f>IFERROR(IF(VLOOKUP($C2244,'MSCI Database'!$C:$R,4, FALSE)="","",VLOOKUP($C2244,'MSCI Database'!$C:$R,4, FALSE)),"")</f>
        <v>0</v>
      </c>
      <c r="R2244" s="229">
        <f>IFERROR(IF(VLOOKUP($C2244,'MSCI Database'!$C:$R,5, FALSE)="","",VLOOKUP($C2244,'MSCI Database'!$C:$R,5, FALSE)),"")</f>
        <v>6.6</v>
      </c>
      <c r="S2244" s="229">
        <f>IFERROR(IF(VLOOKUP($C2244,'MSCI Database'!$C:$R,6, FALSE)="","",VLOOKUP($C2244,'MSCI Database'!$C:$R,6, FALSE)),"")</f>
        <v>10</v>
      </c>
      <c r="T2244" s="229">
        <f>IFERROR(IF(VLOOKUP($C2244,'MSCI Database'!$C:$R,7, FALSE)="","",VLOOKUP($C2244,'MSCI Database'!$C:$R,7, FALSE)),"")</f>
        <v>2.2000000000000002</v>
      </c>
      <c r="U2244" s="229">
        <f>IFERROR(IF(VLOOKUP($C2244,'MSCI Database'!$C:$R,8, FALSE)="","",VLOOKUP($C2244,'MSCI Database'!$C:$R,8, FALSE)),"")</f>
        <v>5.7</v>
      </c>
      <c r="V2244" s="229">
        <f>IFERROR(IF(VLOOKUP($C2244,'MSCI Database'!$C:$R,9, FALSE)="","",VLOOKUP($C2244,'MSCI Database'!$C:$R,9, FALSE)),"")</f>
        <v>4.7</v>
      </c>
      <c r="W2244" s="215">
        <f t="shared" ca="1" si="97"/>
        <v>0</v>
      </c>
      <c r="X2244" s="276">
        <f>IFERROR(IF(VLOOKUP($C2244,'MSCI Database'!$C:$R,10, FALSE)="","",VLOOKUP($C2244,'MSCI Database'!$C:$R,10, FALSE)),"")</f>
        <v>33110</v>
      </c>
      <c r="Y2244" s="229" t="str">
        <f>IFERROR(IF(VLOOKUP($C2244,'MSCI Database'!$C:$R,11, FALSE)="","",VLOOKUP($C2244,'MSCI Database'!$C:$R,11, FALSE)),"")</f>
        <v>2019</v>
      </c>
      <c r="Z2244" s="229" t="str">
        <f>IFERROR(IF(VLOOKUP($C2244,'MSCI Database'!$C:$R,12, FALSE)="","",VLOOKUP($C2244,'MSCI Database'!$C:$R,12, FALSE)),"")</f>
        <v>Reported</v>
      </c>
      <c r="AA2244" s="229" t="str">
        <f>IFERROR(IF(VLOOKUP($C2244,'MSCI Database'!$C:$R,13, FALSE)="","",VLOOKUP($C2244,'MSCI Database'!$C:$R,13, FALSE)),"")</f>
        <v>Leads global peers in internal controls framework and corporate governance</v>
      </c>
    </row>
    <row r="2245" spans="1:27" s="130" customFormat="1" ht="15" hidden="1" customHeight="1" outlineLevel="1">
      <c r="A2245" s="130" t="s">
        <v>2007</v>
      </c>
      <c r="B2245" s="130" t="s">
        <v>2008</v>
      </c>
      <c r="C2245" s="130" t="s">
        <v>2009</v>
      </c>
      <c r="D2245" s="130" t="s">
        <v>12127</v>
      </c>
      <c r="E2245" s="130" t="s">
        <v>18682</v>
      </c>
      <c r="F2245" s="215">
        <v>2.1641821235227621E-2</v>
      </c>
      <c r="G2245" s="132" t="str">
        <f ca="1">IFERROR(_xll.BQL($A2245, "cur_mkt_cap(currency=EUR)")/1000000, " ")</f>
        <v xml:space="preserve"> </v>
      </c>
      <c r="M2245" s="308"/>
      <c r="N2245" s="215">
        <f t="shared" si="96"/>
        <v>2.3442598404624886E-4</v>
      </c>
      <c r="O2245" s="172" t="str">
        <f>IFERROR(IF(VLOOKUP($C2245,'MSCI Database'!$C:$R,2, FALSE)="","",VLOOKUP($C2245,'MSCI Database'!$C:$R,2, FALSE)),"")</f>
        <v>Textiles, Apparel &amp; Luxury Goods</v>
      </c>
      <c r="P2245" s="229" t="str">
        <f>IFERROR(IF(VLOOKUP($C2245,'MSCI Database'!$C:$R,3, FALSE)="","",VLOOKUP($C2245,'MSCI Database'!$C:$R,3, FALSE)),"")</f>
        <v>AAA</v>
      </c>
      <c r="Q2245" s="229" t="str">
        <f>IFERROR(IF(VLOOKUP($C2245,'MSCI Database'!$C:$R,4, FALSE)="","",VLOOKUP($C2245,'MSCI Database'!$C:$R,4, FALSE)),"")</f>
        <v>0</v>
      </c>
      <c r="R2245" s="229">
        <f>IFERROR(IF(VLOOKUP($C2245,'MSCI Database'!$C:$R,5, FALSE)="","",VLOOKUP($C2245,'MSCI Database'!$C:$R,5, FALSE)),"")</f>
        <v>10</v>
      </c>
      <c r="S2245" s="229">
        <f>IFERROR(IF(VLOOKUP($C2245,'MSCI Database'!$C:$R,6, FALSE)="","",VLOOKUP($C2245,'MSCI Database'!$C:$R,6, FALSE)),"")</f>
        <v>5.6</v>
      </c>
      <c r="T2245" s="229">
        <f>IFERROR(IF(VLOOKUP($C2245,'MSCI Database'!$C:$R,7, FALSE)="","",VLOOKUP($C2245,'MSCI Database'!$C:$R,7, FALSE)),"")</f>
        <v>6.7</v>
      </c>
      <c r="U2245" s="229">
        <f>IFERROR(IF(VLOOKUP($C2245,'MSCI Database'!$C:$R,8, FALSE)="","",VLOOKUP($C2245,'MSCI Database'!$C:$R,8, FALSE)),"")</f>
        <v>7.1</v>
      </c>
      <c r="V2245" s="229">
        <f>IFERROR(IF(VLOOKUP($C2245,'MSCI Database'!$C:$R,9, FALSE)="","",VLOOKUP($C2245,'MSCI Database'!$C:$R,9, FALSE)),"")</f>
        <v>6.7</v>
      </c>
      <c r="W2245" s="215">
        <f t="shared" ca="1" si="97"/>
        <v>0</v>
      </c>
      <c r="X2245" s="276">
        <f>IFERROR(IF(VLOOKUP($C2245,'MSCI Database'!$C:$R,10, FALSE)="","",VLOOKUP($C2245,'MSCI Database'!$C:$R,10, FALSE)),"")</f>
        <v>71670</v>
      </c>
      <c r="Y2245" s="229" t="str">
        <f>IFERROR(IF(VLOOKUP($C2245,'MSCI Database'!$C:$R,11, FALSE)="","",VLOOKUP($C2245,'MSCI Database'!$C:$R,11, FALSE)),"")</f>
        <v>2019</v>
      </c>
      <c r="Z2245" s="229" t="str">
        <f>IFERROR(IF(VLOOKUP($C2245,'MSCI Database'!$C:$R,12, FALSE)="","",VLOOKUP($C2245,'MSCI Database'!$C:$R,12, FALSE)),"")</f>
        <v>Reported</v>
      </c>
      <c r="AA2245" s="229" t="str">
        <f>IFERROR(IF(VLOOKUP($C2245,'MSCI Database'!$C:$R,13, FALSE)="","",VLOOKUP($C2245,'MSCI Database'!$C:$R,13, FALSE)),"")</f>
        <v>Outperforms peers in responsible sourcing and corporate governance practices</v>
      </c>
    </row>
    <row r="2246" spans="1:27" s="130" customFormat="1" ht="15" hidden="1" customHeight="1" outlineLevel="1">
      <c r="A2246" s="130" t="s">
        <v>4799</v>
      </c>
      <c r="B2246" s="130" t="s">
        <v>4800</v>
      </c>
      <c r="C2246" s="130" t="s">
        <v>4801</v>
      </c>
      <c r="D2246" s="130" t="s">
        <v>18678</v>
      </c>
      <c r="E2246" s="130" t="s">
        <v>18704</v>
      </c>
      <c r="F2246" s="215">
        <v>1.809204640246832E-2</v>
      </c>
      <c r="G2246" s="132" t="str">
        <f ca="1">IFERROR(_xll.BQL($A2246, "cur_mkt_cap(currency=EUR)")/1000000, " ")</f>
        <v xml:space="preserve"> </v>
      </c>
      <c r="M2246" s="308"/>
      <c r="N2246" s="215">
        <f t="shared" si="96"/>
        <v>1.9597453168152576E-4</v>
      </c>
      <c r="O2246" s="172" t="str">
        <f>IFERROR(IF(VLOOKUP($C2246,'MSCI Database'!$C:$R,2, FALSE)="","",VLOOKUP($C2246,'MSCI Database'!$C:$R,2, FALSE)),"")</f>
        <v>Real Estate Development &amp; Diversified Activities</v>
      </c>
      <c r="P2246" s="229" t="str">
        <f>IFERROR(IF(VLOOKUP($C2246,'MSCI Database'!$C:$R,3, FALSE)="","",VLOOKUP($C2246,'MSCI Database'!$C:$R,3, FALSE)),"")</f>
        <v>CCC</v>
      </c>
      <c r="Q2246" s="229" t="str">
        <f>IFERROR(IF(VLOOKUP($C2246,'MSCI Database'!$C:$R,4, FALSE)="","",VLOOKUP($C2246,'MSCI Database'!$C:$R,4, FALSE)),"")</f>
        <v>0</v>
      </c>
      <c r="R2246" s="229">
        <f>IFERROR(IF(VLOOKUP($C2246,'MSCI Database'!$C:$R,5, FALSE)="","",VLOOKUP($C2246,'MSCI Database'!$C:$R,5, FALSE)),"")</f>
        <v>1.2</v>
      </c>
      <c r="S2246" s="229">
        <f>IFERROR(IF(VLOOKUP($C2246,'MSCI Database'!$C:$R,6, FALSE)="","",VLOOKUP($C2246,'MSCI Database'!$C:$R,6, FALSE)),"")</f>
        <v>5.9</v>
      </c>
      <c r="T2246" s="229">
        <f>IFERROR(IF(VLOOKUP($C2246,'MSCI Database'!$C:$R,7, FALSE)="","",VLOOKUP($C2246,'MSCI Database'!$C:$R,7, FALSE)),"")</f>
        <v>0.8</v>
      </c>
      <c r="U2246" s="229">
        <f>IFERROR(IF(VLOOKUP($C2246,'MSCI Database'!$C:$R,8, FALSE)="","",VLOOKUP($C2246,'MSCI Database'!$C:$R,8, FALSE)),"")</f>
        <v>4.2</v>
      </c>
      <c r="V2246" s="229">
        <f>IFERROR(IF(VLOOKUP($C2246,'MSCI Database'!$C:$R,9, FALSE)="","",VLOOKUP($C2246,'MSCI Database'!$C:$R,9, FALSE)),"")</f>
        <v>3.4</v>
      </c>
      <c r="W2246" s="215">
        <f t="shared" ca="1" si="97"/>
        <v>0</v>
      </c>
      <c r="X2246" s="276">
        <f>IFERROR(IF(VLOOKUP($C2246,'MSCI Database'!$C:$R,10, FALSE)="","",VLOOKUP($C2246,'MSCI Database'!$C:$R,10, FALSE)),"")</f>
        <v>550405</v>
      </c>
      <c r="Y2246" s="229" t="str">
        <f>IFERROR(IF(VLOOKUP($C2246,'MSCI Database'!$C:$R,11, FALSE)="","",VLOOKUP($C2246,'MSCI Database'!$C:$R,11, FALSE)),"")</f>
        <v>2019</v>
      </c>
      <c r="Z2246" s="229" t="str">
        <f>IFERROR(IF(VLOOKUP($C2246,'MSCI Database'!$C:$R,12, FALSE)="","",VLOOKUP($C2246,'MSCI Database'!$C:$R,12, FALSE)),"")</f>
        <v>Reported</v>
      </c>
      <c r="AA2246" s="229" t="str">
        <f>IFERROR(IF(VLOOKUP($C2246,'MSCI Database'!$C:$R,13, FALSE)="","",VLOOKUP($C2246,'MSCI Database'!$C:$R,13, FALSE)),"")</f>
        <v>Appears to lack strong programs to manage ESG risks and opportunities</v>
      </c>
    </row>
    <row r="2247" spans="1:27" s="130" customFormat="1" ht="15" hidden="1" customHeight="1" outlineLevel="1">
      <c r="A2247" s="130" t="s">
        <v>1613</v>
      </c>
      <c r="B2247" s="130" t="s">
        <v>1614</v>
      </c>
      <c r="C2247" s="130" t="s">
        <v>1615</v>
      </c>
      <c r="D2247" s="130" t="s">
        <v>18678</v>
      </c>
      <c r="E2247" s="130" t="s">
        <v>18688</v>
      </c>
      <c r="F2247" s="215">
        <v>1.7957288319927149E-2</v>
      </c>
      <c r="G2247" s="132" t="str">
        <f ca="1">IFERROR(_xll.BQL($A2247, "cur_mkt_cap(currency=EUR)")/1000000, " ")</f>
        <v xml:space="preserve"> </v>
      </c>
      <c r="M2247" s="308"/>
      <c r="N2247" s="215">
        <f t="shared" si="96"/>
        <v>1.9451482107008805E-4</v>
      </c>
      <c r="O2247" s="172" t="str">
        <f>IFERROR(IF(VLOOKUP($C2247,'MSCI Database'!$C:$R,2, FALSE)="","",VLOOKUP($C2247,'MSCI Database'!$C:$R,2, FALSE)),"")</f>
        <v>Banks</v>
      </c>
      <c r="P2247" s="229" t="str">
        <f>IFERROR(IF(VLOOKUP($C2247,'MSCI Database'!$C:$R,3, FALSE)="","",VLOOKUP($C2247,'MSCI Database'!$C:$R,3, FALSE)),"")</f>
        <v>BBB</v>
      </c>
      <c r="Q2247" s="229" t="str">
        <f>IFERROR(IF(VLOOKUP($C2247,'MSCI Database'!$C:$R,4, FALSE)="","",VLOOKUP($C2247,'MSCI Database'!$C:$R,4, FALSE)),"")</f>
        <v>1</v>
      </c>
      <c r="R2247" s="229">
        <f>IFERROR(IF(VLOOKUP($C2247,'MSCI Database'!$C:$R,5, FALSE)="","",VLOOKUP($C2247,'MSCI Database'!$C:$R,5, FALSE)),"")</f>
        <v>5.4</v>
      </c>
      <c r="S2247" s="229">
        <f>IFERROR(IF(VLOOKUP($C2247,'MSCI Database'!$C:$R,6, FALSE)="","",VLOOKUP($C2247,'MSCI Database'!$C:$R,6, FALSE)),"")</f>
        <v>4</v>
      </c>
      <c r="T2247" s="229">
        <f>IFERROR(IF(VLOOKUP($C2247,'MSCI Database'!$C:$R,7, FALSE)="","",VLOOKUP($C2247,'MSCI Database'!$C:$R,7, FALSE)),"")</f>
        <v>4.9000000000000004</v>
      </c>
      <c r="U2247" s="229">
        <f>IFERROR(IF(VLOOKUP($C2247,'MSCI Database'!$C:$R,8, FALSE)="","",VLOOKUP($C2247,'MSCI Database'!$C:$R,8, FALSE)),"")</f>
        <v>3.9</v>
      </c>
      <c r="V2247" s="229">
        <f>IFERROR(IF(VLOOKUP($C2247,'MSCI Database'!$C:$R,9, FALSE)="","",VLOOKUP($C2247,'MSCI Database'!$C:$R,9, FALSE)),"")</f>
        <v>4.4000000000000004</v>
      </c>
      <c r="W2247" s="215">
        <f t="shared" ca="1" si="97"/>
        <v>0</v>
      </c>
      <c r="X2247" s="276">
        <f>IFERROR(IF(VLOOKUP($C2247,'MSCI Database'!$C:$R,10, FALSE)="","",VLOOKUP($C2247,'MSCI Database'!$C:$R,10, FALSE)),"")</f>
        <v>58169</v>
      </c>
      <c r="Y2247" s="229" t="str">
        <f>IFERROR(IF(VLOOKUP($C2247,'MSCI Database'!$C:$R,11, FALSE)="","",VLOOKUP($C2247,'MSCI Database'!$C:$R,11, FALSE)),"")</f>
        <v>2019</v>
      </c>
      <c r="Z2247" s="229" t="str">
        <f>IFERROR(IF(VLOOKUP($C2247,'MSCI Database'!$C:$R,12, FALSE)="","",VLOOKUP($C2247,'MSCI Database'!$C:$R,12, FALSE)),"")</f>
        <v>Reported</v>
      </c>
      <c r="AA2247" s="229" t="str">
        <f>IFERROR(IF(VLOOKUP($C2247,'MSCI Database'!$C:$R,13, FALSE)="","",VLOOKUP($C2247,'MSCI Database'!$C:$R,13, FALSE)),"")</f>
        <v>Improved data privacy policy and financial inclusion opportunities drive upgrade</v>
      </c>
    </row>
    <row r="2248" spans="1:27" s="130" customFormat="1" ht="15" hidden="1" customHeight="1" outlineLevel="1">
      <c r="A2248" s="130" t="s">
        <v>879</v>
      </c>
      <c r="B2248" s="130" t="s">
        <v>880</v>
      </c>
      <c r="C2248" s="130" t="s">
        <v>881</v>
      </c>
      <c r="D2248" s="130" t="s">
        <v>12135</v>
      </c>
      <c r="E2248" s="130" t="s">
        <v>18688</v>
      </c>
      <c r="F2248" s="215">
        <v>0.1110488886458635</v>
      </c>
      <c r="G2248" s="132" t="str">
        <f ca="1">IFERROR(_xll.BQL($A2248, "cur_mkt_cap(currency=EUR)")/1000000, " ")</f>
        <v xml:space="preserve"> </v>
      </c>
      <c r="M2248" s="308"/>
      <c r="N2248" s="215">
        <f t="shared" si="96"/>
        <v>1.2028906770412595E-3</v>
      </c>
      <c r="O2248" s="172" t="str">
        <f>IFERROR(IF(VLOOKUP($C2248,'MSCI Database'!$C:$R,2, FALSE)="","",VLOOKUP($C2248,'MSCI Database'!$C:$R,2, FALSE)),"")</f>
        <v>Banks</v>
      </c>
      <c r="P2248" s="229" t="str">
        <f>IFERROR(IF(VLOOKUP($C2248,'MSCI Database'!$C:$R,3, FALSE)="","",VLOOKUP($C2248,'MSCI Database'!$C:$R,3, FALSE)),"")</f>
        <v>AA</v>
      </c>
      <c r="Q2248" s="229" t="str">
        <f>IFERROR(IF(VLOOKUP($C2248,'MSCI Database'!$C:$R,4, FALSE)="","",VLOOKUP($C2248,'MSCI Database'!$C:$R,4, FALSE)),"")</f>
        <v>0</v>
      </c>
      <c r="R2248" s="229">
        <f>IFERROR(IF(VLOOKUP($C2248,'MSCI Database'!$C:$R,5, FALSE)="","",VLOOKUP($C2248,'MSCI Database'!$C:$R,5, FALSE)),"")</f>
        <v>7.9</v>
      </c>
      <c r="S2248" s="229">
        <f>IFERROR(IF(VLOOKUP($C2248,'MSCI Database'!$C:$R,6, FALSE)="","",VLOOKUP($C2248,'MSCI Database'!$C:$R,6, FALSE)),"")</f>
        <v>9.5</v>
      </c>
      <c r="T2248" s="229">
        <f>IFERROR(IF(VLOOKUP($C2248,'MSCI Database'!$C:$R,7, FALSE)="","",VLOOKUP($C2248,'MSCI Database'!$C:$R,7, FALSE)),"")</f>
        <v>5.6</v>
      </c>
      <c r="U2248" s="229">
        <f>IFERROR(IF(VLOOKUP($C2248,'MSCI Database'!$C:$R,8, FALSE)="","",VLOOKUP($C2248,'MSCI Database'!$C:$R,8, FALSE)),"")</f>
        <v>5.4</v>
      </c>
      <c r="V2248" s="229">
        <f>IFERROR(IF(VLOOKUP($C2248,'MSCI Database'!$C:$R,9, FALSE)="","",VLOOKUP($C2248,'MSCI Database'!$C:$R,9, FALSE)),"")</f>
        <v>6</v>
      </c>
      <c r="W2248" s="215">
        <f t="shared" ca="1" si="97"/>
        <v>0</v>
      </c>
      <c r="X2248" s="276">
        <f>IFERROR(IF(VLOOKUP($C2248,'MSCI Database'!$C:$R,10, FALSE)="","",VLOOKUP($C2248,'MSCI Database'!$C:$R,10, FALSE)),"")</f>
        <v>114614</v>
      </c>
      <c r="Y2248" s="229" t="str">
        <f>IFERROR(IF(VLOOKUP($C2248,'MSCI Database'!$C:$R,11, FALSE)="","",VLOOKUP($C2248,'MSCI Database'!$C:$R,11, FALSE)),"")</f>
        <v>2019</v>
      </c>
      <c r="Z2248" s="229" t="str">
        <f>IFERROR(IF(VLOOKUP($C2248,'MSCI Database'!$C:$R,12, FALSE)="","",VLOOKUP($C2248,'MSCI Database'!$C:$R,12, FALSE)),"")</f>
        <v>Reported</v>
      </c>
      <c r="AA2248" s="229" t="str">
        <f>IFERROR(IF(VLOOKUP($C2248,'MSCI Database'!$C:$R,13, FALSE)="","",VLOOKUP($C2248,'MSCI Database'!$C:$R,13, FALSE)),"")</f>
        <v>Corporate governance continues to lead peers; improved ESG focus in lending and employee engagement</v>
      </c>
    </row>
    <row r="2249" spans="1:27" s="130" customFormat="1" ht="15" hidden="1" customHeight="1" outlineLevel="1">
      <c r="A2249" s="130" t="s">
        <v>3101</v>
      </c>
      <c r="B2249" s="130" t="s">
        <v>3102</v>
      </c>
      <c r="C2249" s="130" t="s">
        <v>3103</v>
      </c>
      <c r="D2249" s="130" t="s">
        <v>18717</v>
      </c>
      <c r="E2249" s="130" t="s">
        <v>18704</v>
      </c>
      <c r="F2249" s="215">
        <v>9.3765778762290673E-3</v>
      </c>
      <c r="G2249" s="132" t="str">
        <f ca="1">IFERROR(_xll.BQL($A2249, "cur_mkt_cap(currency=EUR)")/1000000, " ")</f>
        <v xml:space="preserve"> </v>
      </c>
      <c r="M2249" s="308"/>
      <c r="N2249" s="215">
        <f t="shared" si="96"/>
        <v>1.0156786121323703E-4</v>
      </c>
      <c r="O2249" s="172" t="str">
        <f>IFERROR(IF(VLOOKUP($C2249,'MSCI Database'!$C:$R,2, FALSE)="","",VLOOKUP($C2249,'MSCI Database'!$C:$R,2, FALSE)),"")</f>
        <v>Real Estate Management &amp; Services</v>
      </c>
      <c r="P2249" s="229" t="str">
        <f>IFERROR(IF(VLOOKUP($C2249,'MSCI Database'!$C:$R,3, FALSE)="","",VLOOKUP($C2249,'MSCI Database'!$C:$R,3, FALSE)),"")</f>
        <v>AA</v>
      </c>
      <c r="Q2249" s="229" t="str">
        <f>IFERROR(IF(VLOOKUP($C2249,'MSCI Database'!$C:$R,4, FALSE)="","",VLOOKUP($C2249,'MSCI Database'!$C:$R,4, FALSE)),"")</f>
        <v>0</v>
      </c>
      <c r="R2249" s="229">
        <f>IFERROR(IF(VLOOKUP($C2249,'MSCI Database'!$C:$R,5, FALSE)="","",VLOOKUP($C2249,'MSCI Database'!$C:$R,5, FALSE)),"")</f>
        <v>8.4</v>
      </c>
      <c r="S2249" s="229">
        <f>IFERROR(IF(VLOOKUP($C2249,'MSCI Database'!$C:$R,6, FALSE)="","",VLOOKUP($C2249,'MSCI Database'!$C:$R,6, FALSE)),"")</f>
        <v>6.9</v>
      </c>
      <c r="T2249" s="229">
        <f>IFERROR(IF(VLOOKUP($C2249,'MSCI Database'!$C:$R,7, FALSE)="","",VLOOKUP($C2249,'MSCI Database'!$C:$R,7, FALSE)),"")</f>
        <v>5.0999999999999996</v>
      </c>
      <c r="U2249" s="229">
        <f>IFERROR(IF(VLOOKUP($C2249,'MSCI Database'!$C:$R,8, FALSE)="","",VLOOKUP($C2249,'MSCI Database'!$C:$R,8, FALSE)),"")</f>
        <v>6.1</v>
      </c>
      <c r="V2249" s="229">
        <f>IFERROR(IF(VLOOKUP($C2249,'MSCI Database'!$C:$R,9, FALSE)="","",VLOOKUP($C2249,'MSCI Database'!$C:$R,9, FALSE)),"")</f>
        <v>6.1</v>
      </c>
      <c r="W2249" s="215">
        <f t="shared" ca="1" si="97"/>
        <v>0</v>
      </c>
      <c r="X2249" s="276">
        <f>IFERROR(IF(VLOOKUP($C2249,'MSCI Database'!$C:$R,10, FALSE)="","",VLOOKUP($C2249,'MSCI Database'!$C:$R,10, FALSE)),"")</f>
        <v>46544</v>
      </c>
      <c r="Y2249" s="229" t="str">
        <f>IFERROR(IF(VLOOKUP($C2249,'MSCI Database'!$C:$R,11, FALSE)="","",VLOOKUP($C2249,'MSCI Database'!$C:$R,11, FALSE)),"")</f>
        <v>2019</v>
      </c>
      <c r="Z2249" s="229" t="str">
        <f>IFERROR(IF(VLOOKUP($C2249,'MSCI Database'!$C:$R,12, FALSE)="","",VLOOKUP($C2249,'MSCI Database'!$C:$R,12, FALSE)),"")</f>
        <v>E.Segmt-Low</v>
      </c>
      <c r="AA2249" s="229" t="str">
        <f>IFERROR(IF(VLOOKUP($C2249,'MSCI Database'!$C:$R,13, FALSE)="","",VLOOKUP($C2249,'MSCI Database'!$C:$R,13, FALSE)),"")</f>
        <v>Strong focus on sustainability initiatives</v>
      </c>
    </row>
    <row r="2250" spans="1:27" s="130" customFormat="1" ht="15" hidden="1" customHeight="1" outlineLevel="1">
      <c r="A2250" s="130" t="s">
        <v>8036</v>
      </c>
      <c r="B2250" s="130" t="s">
        <v>8037</v>
      </c>
      <c r="C2250" s="130" t="s">
        <v>8038</v>
      </c>
      <c r="D2250" s="130" t="s">
        <v>12128</v>
      </c>
      <c r="E2250" s="130" t="s">
        <v>18689</v>
      </c>
      <c r="F2250" s="215">
        <v>0.13780465396652941</v>
      </c>
      <c r="G2250" s="132" t="str">
        <f ca="1">IFERROR(_xll.BQL($A2250, "cur_mkt_cap(currency=EUR)")/1000000, " ")</f>
        <v xml:space="preserve"> </v>
      </c>
      <c r="M2250" s="308"/>
      <c r="N2250" s="215">
        <f t="shared" ref="N2250:N2313" si="98">IF(V2250&lt;&gt;"",VLOOKUP($A2250,$A$1737:$V$3221,6,FALSE)/SUMIF($V$1737:$V$3221,"&gt;0",$F$1737:$F$3221),0)</f>
        <v>1.4927113231890021E-3</v>
      </c>
      <c r="O2250" s="172" t="str">
        <f>IFERROR(IF(VLOOKUP($C2250,'MSCI Database'!$C:$R,2, FALSE)="","",VLOOKUP($C2250,'MSCI Database'!$C:$R,2, FALSE)),"")</f>
        <v>Software &amp; Services</v>
      </c>
      <c r="P2250" s="229" t="str">
        <f>IFERROR(IF(VLOOKUP($C2250,'MSCI Database'!$C:$R,3, FALSE)="","",VLOOKUP($C2250,'MSCI Database'!$C:$R,3, FALSE)),"")</f>
        <v>BBB</v>
      </c>
      <c r="Q2250" s="229" t="str">
        <f>IFERROR(IF(VLOOKUP($C2250,'MSCI Database'!$C:$R,4, FALSE)="","",VLOOKUP($C2250,'MSCI Database'!$C:$R,4, FALSE)),"")</f>
        <v>0</v>
      </c>
      <c r="R2250" s="229">
        <f>IFERROR(IF(VLOOKUP($C2250,'MSCI Database'!$C:$R,5, FALSE)="","",VLOOKUP($C2250,'MSCI Database'!$C:$R,5, FALSE)),"")</f>
        <v>5.3</v>
      </c>
      <c r="S2250" s="229">
        <f>IFERROR(IF(VLOOKUP($C2250,'MSCI Database'!$C:$R,6, FALSE)="","",VLOOKUP($C2250,'MSCI Database'!$C:$R,6, FALSE)),"")</f>
        <v>7</v>
      </c>
      <c r="T2250" s="229">
        <f>IFERROR(IF(VLOOKUP($C2250,'MSCI Database'!$C:$R,7, FALSE)="","",VLOOKUP($C2250,'MSCI Database'!$C:$R,7, FALSE)),"")</f>
        <v>4.8</v>
      </c>
      <c r="U2250" s="229">
        <f>IFERROR(IF(VLOOKUP($C2250,'MSCI Database'!$C:$R,8, FALSE)="","",VLOOKUP($C2250,'MSCI Database'!$C:$R,8, FALSE)),"")</f>
        <v>3.7</v>
      </c>
      <c r="V2250" s="229">
        <f>IFERROR(IF(VLOOKUP($C2250,'MSCI Database'!$C:$R,9, FALSE)="","",VLOOKUP($C2250,'MSCI Database'!$C:$R,9, FALSE)),"")</f>
        <v>4.5</v>
      </c>
      <c r="W2250" s="215">
        <f t="shared" ref="W2250:W2313" ca="1" si="99">IFERROR(IF(X2250&lt;&gt;"",VLOOKUP($A2250,$A$1737:$X$3221,6,FALSE)/100,0)*$G$1735/$G2250, 0)</f>
        <v>0</v>
      </c>
      <c r="X2250" s="276">
        <f>IFERROR(IF(VLOOKUP($C2250,'MSCI Database'!$C:$R,10, FALSE)="","",VLOOKUP($C2250,'MSCI Database'!$C:$R,10, FALSE)),"")</f>
        <v>38406</v>
      </c>
      <c r="Y2250" s="229" t="str">
        <f>IFERROR(IF(VLOOKUP($C2250,'MSCI Database'!$C:$R,11, FALSE)="","",VLOOKUP($C2250,'MSCI Database'!$C:$R,11, FALSE)),"")</f>
        <v>2019</v>
      </c>
      <c r="Z2250" s="229" t="str">
        <f>IFERROR(IF(VLOOKUP($C2250,'MSCI Database'!$C:$R,12, FALSE)="","",VLOOKUP($C2250,'MSCI Database'!$C:$R,12, FALSE)),"")</f>
        <v>E.Segmt-Moderate</v>
      </c>
      <c r="AA2250" s="229" t="str">
        <f>IFERROR(IF(VLOOKUP($C2250,'MSCI Database'!$C:$R,13, FALSE)="","",VLOOKUP($C2250,'MSCI Database'!$C:$R,13, FALSE)),"")</f>
        <v>Improvements in talent management does not subvert weak corporate governance practices</v>
      </c>
    </row>
    <row r="2251" spans="1:27" s="130" customFormat="1" ht="15" hidden="1" customHeight="1" outlineLevel="1">
      <c r="A2251" s="130" t="s">
        <v>1576</v>
      </c>
      <c r="B2251" s="130" t="s">
        <v>1573</v>
      </c>
      <c r="C2251" s="130" t="s">
        <v>1577</v>
      </c>
      <c r="D2251" s="130" t="s">
        <v>18678</v>
      </c>
      <c r="E2251" s="130" t="s">
        <v>18688</v>
      </c>
      <c r="F2251" s="215">
        <v>1.7621176893226571E-2</v>
      </c>
      <c r="G2251" s="132" t="str">
        <f ca="1">IFERROR(_xll.BQL($A2251, "cur_mkt_cap(currency=EUR)")/1000000, " ")</f>
        <v xml:space="preserve"> </v>
      </c>
      <c r="M2251" s="308"/>
      <c r="N2251" s="215">
        <f t="shared" si="98"/>
        <v>1.9087403450702306E-4</v>
      </c>
      <c r="O2251" s="172" t="str">
        <f>IFERROR(IF(VLOOKUP($C2251,'MSCI Database'!$C:$R,2, FALSE)="","",VLOOKUP($C2251,'MSCI Database'!$C:$R,2, FALSE)),"")</f>
        <v>Multi-Line Insurance &amp; Brokerage</v>
      </c>
      <c r="P2251" s="229" t="str">
        <f>IFERROR(IF(VLOOKUP($C2251,'MSCI Database'!$C:$R,3, FALSE)="","",VLOOKUP($C2251,'MSCI Database'!$C:$R,3, FALSE)),"")</f>
        <v>BB</v>
      </c>
      <c r="Q2251" s="229" t="str">
        <f>IFERROR(IF(VLOOKUP($C2251,'MSCI Database'!$C:$R,4, FALSE)="","",VLOOKUP($C2251,'MSCI Database'!$C:$R,4, FALSE)),"")</f>
        <v>0</v>
      </c>
      <c r="R2251" s="229">
        <f>IFERROR(IF(VLOOKUP($C2251,'MSCI Database'!$C:$R,5, FALSE)="","",VLOOKUP($C2251,'MSCI Database'!$C:$R,5, FALSE)),"")</f>
        <v>3.6</v>
      </c>
      <c r="S2251" s="229">
        <f>IFERROR(IF(VLOOKUP($C2251,'MSCI Database'!$C:$R,6, FALSE)="","",VLOOKUP($C2251,'MSCI Database'!$C:$R,6, FALSE)),"")</f>
        <v>6.3</v>
      </c>
      <c r="T2251" s="229">
        <f>IFERROR(IF(VLOOKUP($C2251,'MSCI Database'!$C:$R,7, FALSE)="","",VLOOKUP($C2251,'MSCI Database'!$C:$R,7, FALSE)),"")</f>
        <v>4.0999999999999996</v>
      </c>
      <c r="U2251" s="229">
        <f>IFERROR(IF(VLOOKUP($C2251,'MSCI Database'!$C:$R,8, FALSE)="","",VLOOKUP($C2251,'MSCI Database'!$C:$R,8, FALSE)),"")</f>
        <v>5.2</v>
      </c>
      <c r="V2251" s="229">
        <f>IFERROR(IF(VLOOKUP($C2251,'MSCI Database'!$C:$R,9, FALSE)="","",VLOOKUP($C2251,'MSCI Database'!$C:$R,9, FALSE)),"")</f>
        <v>4.8</v>
      </c>
      <c r="W2251" s="215">
        <f t="shared" ca="1" si="99"/>
        <v>0</v>
      </c>
      <c r="X2251" s="276">
        <f>IFERROR(IF(VLOOKUP($C2251,'MSCI Database'!$C:$R,10, FALSE)="","",VLOOKUP($C2251,'MSCI Database'!$C:$R,10, FALSE)),"")</f>
        <v>149625</v>
      </c>
      <c r="Y2251" s="229" t="str">
        <f>IFERROR(IF(VLOOKUP($C2251,'MSCI Database'!$C:$R,11, FALSE)="","",VLOOKUP($C2251,'MSCI Database'!$C:$R,11, FALSE)),"")</f>
        <v>2019</v>
      </c>
      <c r="Z2251" s="229" t="str">
        <f>IFERROR(IF(VLOOKUP($C2251,'MSCI Database'!$C:$R,12, FALSE)="","",VLOOKUP($C2251,'MSCI Database'!$C:$R,12, FALSE)),"")</f>
        <v>Reported</v>
      </c>
      <c r="AA2251" s="229" t="str">
        <f>IFERROR(IF(VLOOKUP($C2251,'MSCI Database'!$C:$R,13, FALSE)="","",VLOOKUP($C2251,'MSCI Database'!$C:$R,13, FALSE)),"")</f>
        <v>Lags peers in talent management initiatives; leads peers in data privacy mechanisms</v>
      </c>
    </row>
    <row r="2252" spans="1:27" s="130" customFormat="1" ht="15" hidden="1" customHeight="1" outlineLevel="1">
      <c r="A2252" s="130" t="s">
        <v>1987</v>
      </c>
      <c r="B2252" s="130" t="s">
        <v>1988</v>
      </c>
      <c r="C2252" s="130" t="s">
        <v>1989</v>
      </c>
      <c r="D2252" s="130" t="s">
        <v>12127</v>
      </c>
      <c r="E2252" s="130" t="s">
        <v>12133</v>
      </c>
      <c r="F2252" s="215">
        <v>2.1486617867979289E-2</v>
      </c>
      <c r="G2252" s="132" t="str">
        <f ca="1">IFERROR(_xll.BQL($A2252, "cur_mkt_cap(currency=EUR)")/1000000, " ")</f>
        <v xml:space="preserve"> </v>
      </c>
      <c r="M2252" s="308"/>
      <c r="N2252" s="215">
        <f t="shared" si="98"/>
        <v>2.3274480843265226E-4</v>
      </c>
      <c r="O2252" s="172" t="str">
        <f>IFERROR(IF(VLOOKUP($C2252,'MSCI Database'!$C:$R,2, FALSE)="","",VLOOKUP($C2252,'MSCI Database'!$C:$R,2, FALSE)),"")</f>
        <v>Health Care Equipment &amp; Supplies</v>
      </c>
      <c r="P2252" s="229" t="str">
        <f>IFERROR(IF(VLOOKUP($C2252,'MSCI Database'!$C:$R,3, FALSE)="","",VLOOKUP($C2252,'MSCI Database'!$C:$R,3, FALSE)),"")</f>
        <v>AA</v>
      </c>
      <c r="Q2252" s="229" t="str">
        <f>IFERROR(IF(VLOOKUP($C2252,'MSCI Database'!$C:$R,4, FALSE)="","",VLOOKUP($C2252,'MSCI Database'!$C:$R,4, FALSE)),"")</f>
        <v>0</v>
      </c>
      <c r="R2252" s="229">
        <f>IFERROR(IF(VLOOKUP($C2252,'MSCI Database'!$C:$R,5, FALSE)="","",VLOOKUP($C2252,'MSCI Database'!$C:$R,5, FALSE)),"")</f>
        <v>8.4</v>
      </c>
      <c r="S2252" s="229">
        <f>IFERROR(IF(VLOOKUP($C2252,'MSCI Database'!$C:$R,6, FALSE)="","",VLOOKUP($C2252,'MSCI Database'!$C:$R,6, FALSE)),"")</f>
        <v>7.9</v>
      </c>
      <c r="T2252" s="229">
        <f>IFERROR(IF(VLOOKUP($C2252,'MSCI Database'!$C:$R,7, FALSE)="","",VLOOKUP($C2252,'MSCI Database'!$C:$R,7, FALSE)),"")</f>
        <v>5.9</v>
      </c>
      <c r="U2252" s="229">
        <f>IFERROR(IF(VLOOKUP($C2252,'MSCI Database'!$C:$R,8, FALSE)="","",VLOOKUP($C2252,'MSCI Database'!$C:$R,8, FALSE)),"")</f>
        <v>7.3</v>
      </c>
      <c r="V2252" s="229">
        <f>IFERROR(IF(VLOOKUP($C2252,'MSCI Database'!$C:$R,9, FALSE)="","",VLOOKUP($C2252,'MSCI Database'!$C:$R,9, FALSE)),"")</f>
        <v>6.5</v>
      </c>
      <c r="W2252" s="215">
        <f t="shared" ca="1" si="99"/>
        <v>0</v>
      </c>
      <c r="X2252" s="276">
        <f>IFERROR(IF(VLOOKUP($C2252,'MSCI Database'!$C:$R,10, FALSE)="","",VLOOKUP($C2252,'MSCI Database'!$C:$R,10, FALSE)),"")</f>
        <v>59482</v>
      </c>
      <c r="Y2252" s="229" t="str">
        <f>IFERROR(IF(VLOOKUP($C2252,'MSCI Database'!$C:$R,11, FALSE)="","",VLOOKUP($C2252,'MSCI Database'!$C:$R,11, FALSE)),"")</f>
        <v>2019</v>
      </c>
      <c r="Z2252" s="229" t="str">
        <f>IFERROR(IF(VLOOKUP($C2252,'MSCI Database'!$C:$R,12, FALSE)="","",VLOOKUP($C2252,'MSCI Database'!$C:$R,12, FALSE)),"")</f>
        <v>E.Segmt-Moderately Low</v>
      </c>
      <c r="AA2252" s="229" t="str">
        <f>IFERROR(IF(VLOOKUP($C2252,'MSCI Database'!$C:$R,13, FALSE)="","",VLOOKUP($C2252,'MSCI Database'!$C:$R,13, FALSE)),"")</f>
        <v>Demonstrates robust governance framework; lags peers in talent development initiatives</v>
      </c>
    </row>
    <row r="2253" spans="1:27" s="130" customFormat="1" ht="15" hidden="1" customHeight="1" outlineLevel="1">
      <c r="A2253" s="130" t="s">
        <v>506</v>
      </c>
      <c r="B2253" s="130" t="s">
        <v>507</v>
      </c>
      <c r="C2253" s="130" t="s">
        <v>508</v>
      </c>
      <c r="D2253" s="130" t="s">
        <v>18679</v>
      </c>
      <c r="E2253" s="130" t="s">
        <v>18688</v>
      </c>
      <c r="F2253" s="215">
        <v>0.10137752807914931</v>
      </c>
      <c r="G2253" s="132" t="str">
        <f ca="1">IFERROR(_xll.BQL($A2253, "cur_mkt_cap(currency=EUR)")/1000000, " ")</f>
        <v xml:space="preserve"> </v>
      </c>
      <c r="M2253" s="308"/>
      <c r="N2253" s="215">
        <f t="shared" si="98"/>
        <v>1.0981297055280312E-3</v>
      </c>
      <c r="O2253" s="172" t="str">
        <f>IFERROR(IF(VLOOKUP($C2253,'MSCI Database'!$C:$R,2, FALSE)="","",VLOOKUP($C2253,'MSCI Database'!$C:$R,2, FALSE)),"")</f>
        <v>Banks</v>
      </c>
      <c r="P2253" s="229" t="str">
        <f>IFERROR(IF(VLOOKUP($C2253,'MSCI Database'!$C:$R,3, FALSE)="","",VLOOKUP($C2253,'MSCI Database'!$C:$R,3, FALSE)),"")</f>
        <v>A</v>
      </c>
      <c r="Q2253" s="229" t="str">
        <f>IFERROR(IF(VLOOKUP($C2253,'MSCI Database'!$C:$R,4, FALSE)="","",VLOOKUP($C2253,'MSCI Database'!$C:$R,4, FALSE)),"")</f>
        <v>0</v>
      </c>
      <c r="R2253" s="229">
        <f>IFERROR(IF(VLOOKUP($C2253,'MSCI Database'!$C:$R,5, FALSE)="","",VLOOKUP($C2253,'MSCI Database'!$C:$R,5, FALSE)),"")</f>
        <v>6.8</v>
      </c>
      <c r="S2253" s="229">
        <f>IFERROR(IF(VLOOKUP($C2253,'MSCI Database'!$C:$R,6, FALSE)="","",VLOOKUP($C2253,'MSCI Database'!$C:$R,6, FALSE)),"")</f>
        <v>8.5</v>
      </c>
      <c r="T2253" s="229">
        <f>IFERROR(IF(VLOOKUP($C2253,'MSCI Database'!$C:$R,7, FALSE)="","",VLOOKUP($C2253,'MSCI Database'!$C:$R,7, FALSE)),"")</f>
        <v>3.8</v>
      </c>
      <c r="U2253" s="229">
        <f>IFERROR(IF(VLOOKUP($C2253,'MSCI Database'!$C:$R,8, FALSE)="","",VLOOKUP($C2253,'MSCI Database'!$C:$R,8, FALSE)),"")</f>
        <v>5.3</v>
      </c>
      <c r="V2253" s="229">
        <f>IFERROR(IF(VLOOKUP($C2253,'MSCI Database'!$C:$R,9, FALSE)="","",VLOOKUP($C2253,'MSCI Database'!$C:$R,9, FALSE)),"")</f>
        <v>4.9000000000000004</v>
      </c>
      <c r="W2253" s="215">
        <f t="shared" ca="1" si="99"/>
        <v>0</v>
      </c>
      <c r="X2253" s="276">
        <f>IFERROR(IF(VLOOKUP($C2253,'MSCI Database'!$C:$R,10, FALSE)="","",VLOOKUP($C2253,'MSCI Database'!$C:$R,10, FALSE)),"")</f>
        <v>121168</v>
      </c>
      <c r="Y2253" s="229" t="str">
        <f>IFERROR(IF(VLOOKUP($C2253,'MSCI Database'!$C:$R,11, FALSE)="","",VLOOKUP($C2253,'MSCI Database'!$C:$R,11, FALSE)),"")</f>
        <v>2019</v>
      </c>
      <c r="Z2253" s="229" t="str">
        <f>IFERROR(IF(VLOOKUP($C2253,'MSCI Database'!$C:$R,12, FALSE)="","",VLOOKUP($C2253,'MSCI Database'!$C:$R,12, FALSE)),"")</f>
        <v>Reported</v>
      </c>
      <c r="AA2253" s="229" t="str">
        <f>IFERROR(IF(VLOOKUP($C2253,'MSCI Database'!$C:$R,13, FALSE)="","",VLOOKUP($C2253,'MSCI Database'!$C:$R,13, FALSE)),"")</f>
        <v>Concerns regarding allegations of money laundering and weak consumer protection practices persist</v>
      </c>
    </row>
    <row r="2254" spans="1:27" s="130" customFormat="1" ht="15" hidden="1" customHeight="1" outlineLevel="1">
      <c r="A2254" s="130" t="s">
        <v>8076</v>
      </c>
      <c r="B2254" s="130" t="s">
        <v>8077</v>
      </c>
      <c r="C2254" s="130" t="s">
        <v>8078</v>
      </c>
      <c r="D2254" s="130" t="s">
        <v>12128</v>
      </c>
      <c r="E2254" s="130" t="s">
        <v>18682</v>
      </c>
      <c r="F2254" s="215">
        <v>0.1333041537125281</v>
      </c>
      <c r="G2254" s="132" t="str">
        <f ca="1">IFERROR(_xll.BQL($A2254, "cur_mkt_cap(currency=EUR)")/1000000, " ")</f>
        <v xml:space="preserve"> </v>
      </c>
      <c r="M2254" s="308"/>
      <c r="N2254" s="215">
        <f t="shared" si="98"/>
        <v>1.4439615350229622E-3</v>
      </c>
      <c r="O2254" s="172" t="str">
        <f>IFERROR(IF(VLOOKUP($C2254,'MSCI Database'!$C:$R,2, FALSE)="","",VLOOKUP($C2254,'MSCI Database'!$C:$R,2, FALSE)),"")</f>
        <v>Retail - Consumer Discretionary</v>
      </c>
      <c r="P2254" s="229" t="str">
        <f>IFERROR(IF(VLOOKUP($C2254,'MSCI Database'!$C:$R,3, FALSE)="","",VLOOKUP($C2254,'MSCI Database'!$C:$R,3, FALSE)),"")</f>
        <v>BBB</v>
      </c>
      <c r="Q2254" s="229" t="str">
        <f>IFERROR(IF(VLOOKUP($C2254,'MSCI Database'!$C:$R,4, FALSE)="","",VLOOKUP($C2254,'MSCI Database'!$C:$R,4, FALSE)),"")</f>
        <v>0</v>
      </c>
      <c r="R2254" s="229">
        <f>IFERROR(IF(VLOOKUP($C2254,'MSCI Database'!$C:$R,5, FALSE)="","",VLOOKUP($C2254,'MSCI Database'!$C:$R,5, FALSE)),"")</f>
        <v>5.4</v>
      </c>
      <c r="S2254" s="229">
        <f>IFERROR(IF(VLOOKUP($C2254,'MSCI Database'!$C:$R,6, FALSE)="","",VLOOKUP($C2254,'MSCI Database'!$C:$R,6, FALSE)),"")</f>
        <v>3.7</v>
      </c>
      <c r="T2254" s="229">
        <f>IFERROR(IF(VLOOKUP($C2254,'MSCI Database'!$C:$R,7, FALSE)="","",VLOOKUP($C2254,'MSCI Database'!$C:$R,7, FALSE)),"")</f>
        <v>4.3</v>
      </c>
      <c r="U2254" s="229">
        <f>IFERROR(IF(VLOOKUP($C2254,'MSCI Database'!$C:$R,8, FALSE)="","",VLOOKUP($C2254,'MSCI Database'!$C:$R,8, FALSE)),"")</f>
        <v>5.6</v>
      </c>
      <c r="V2254" s="229">
        <f>IFERROR(IF(VLOOKUP($C2254,'MSCI Database'!$C:$R,9, FALSE)="","",VLOOKUP($C2254,'MSCI Database'!$C:$R,9, FALSE)),"")</f>
        <v>4.5999999999999996</v>
      </c>
      <c r="W2254" s="215">
        <f t="shared" ca="1" si="99"/>
        <v>0</v>
      </c>
      <c r="X2254" s="276">
        <f>IFERROR(IF(VLOOKUP($C2254,'MSCI Database'!$C:$R,10, FALSE)="","",VLOOKUP($C2254,'MSCI Database'!$C:$R,10, FALSE)),"")</f>
        <v>760257</v>
      </c>
      <c r="Y2254" s="229" t="str">
        <f>IFERROR(IF(VLOOKUP($C2254,'MSCI Database'!$C:$R,11, FALSE)="","",VLOOKUP($C2254,'MSCI Database'!$C:$R,11, FALSE)),"")</f>
        <v>2019</v>
      </c>
      <c r="Z2254" s="229" t="str">
        <f>IFERROR(IF(VLOOKUP($C2254,'MSCI Database'!$C:$R,12, FALSE)="","",VLOOKUP($C2254,'MSCI Database'!$C:$R,12, FALSE)),"")</f>
        <v>Reported</v>
      </c>
      <c r="AA2254" s="229" t="str">
        <f>IFERROR(IF(VLOOKUP($C2254,'MSCI Database'!$C:$R,13, FALSE)="","",VLOOKUP($C2254,'MSCI Database'!$C:$R,13, FALSE)),"")</f>
        <v>Strong supply chain labor oversight; but labor management programs seem limited</v>
      </c>
    </row>
    <row r="2255" spans="1:27" s="130" customFormat="1" ht="15" hidden="1" customHeight="1" outlineLevel="1">
      <c r="A2255" s="130" t="s">
        <v>2192</v>
      </c>
      <c r="B2255" s="130" t="s">
        <v>2193</v>
      </c>
      <c r="C2255" s="130" t="s">
        <v>2194</v>
      </c>
      <c r="D2255" s="130" t="s">
        <v>12131</v>
      </c>
      <c r="E2255" s="130" t="s">
        <v>18674</v>
      </c>
      <c r="F2255" s="215">
        <v>0.1554240674141166</v>
      </c>
      <c r="G2255" s="132" t="str">
        <f ca="1">IFERROR(_xll.BQL($A2255, "cur_mkt_cap(currency=EUR)")/1000000, " ")</f>
        <v xml:space="preserve"> </v>
      </c>
      <c r="M2255" s="308"/>
      <c r="N2255" s="215">
        <f t="shared" si="98"/>
        <v>1.6835662559081105E-3</v>
      </c>
      <c r="O2255" s="172" t="str">
        <f>IFERROR(IF(VLOOKUP($C2255,'MSCI Database'!$C:$R,2, FALSE)="","",VLOOKUP($C2255,'MSCI Database'!$C:$R,2, FALSE)),"")</f>
        <v>Household &amp; Personal Products</v>
      </c>
      <c r="P2255" s="229" t="str">
        <f>IFERROR(IF(VLOOKUP($C2255,'MSCI Database'!$C:$R,3, FALSE)="","",VLOOKUP($C2255,'MSCI Database'!$C:$R,3, FALSE)),"")</f>
        <v>AAA</v>
      </c>
      <c r="Q2255" s="229" t="str">
        <f>IFERROR(IF(VLOOKUP($C2255,'MSCI Database'!$C:$R,4, FALSE)="","",VLOOKUP($C2255,'MSCI Database'!$C:$R,4, FALSE)),"")</f>
        <v>0</v>
      </c>
      <c r="R2255" s="229">
        <f>IFERROR(IF(VLOOKUP($C2255,'MSCI Database'!$C:$R,5, FALSE)="","",VLOOKUP($C2255,'MSCI Database'!$C:$R,5, FALSE)),"")</f>
        <v>10</v>
      </c>
      <c r="S2255" s="229">
        <f>IFERROR(IF(VLOOKUP($C2255,'MSCI Database'!$C:$R,6, FALSE)="","",VLOOKUP($C2255,'MSCI Database'!$C:$R,6, FALSE)),"")</f>
        <v>8</v>
      </c>
      <c r="T2255" s="229">
        <f>IFERROR(IF(VLOOKUP($C2255,'MSCI Database'!$C:$R,7, FALSE)="","",VLOOKUP($C2255,'MSCI Database'!$C:$R,7, FALSE)),"")</f>
        <v>5.9</v>
      </c>
      <c r="U2255" s="229">
        <f>IFERROR(IF(VLOOKUP($C2255,'MSCI Database'!$C:$R,8, FALSE)="","",VLOOKUP($C2255,'MSCI Database'!$C:$R,8, FALSE)),"")</f>
        <v>6.5</v>
      </c>
      <c r="V2255" s="229">
        <f>IFERROR(IF(VLOOKUP($C2255,'MSCI Database'!$C:$R,9, FALSE)="","",VLOOKUP($C2255,'MSCI Database'!$C:$R,9, FALSE)),"")</f>
        <v>6.8</v>
      </c>
      <c r="W2255" s="215">
        <f t="shared" ca="1" si="99"/>
        <v>0</v>
      </c>
      <c r="X2255" s="276">
        <f>IFERROR(IF(VLOOKUP($C2255,'MSCI Database'!$C:$R,10, FALSE)="","",VLOOKUP($C2255,'MSCI Database'!$C:$R,10, FALSE)),"")</f>
        <v>210375</v>
      </c>
      <c r="Y2255" s="229" t="str">
        <f>IFERROR(IF(VLOOKUP($C2255,'MSCI Database'!$C:$R,11, FALSE)="","",VLOOKUP($C2255,'MSCI Database'!$C:$R,11, FALSE)),"")</f>
        <v>2019</v>
      </c>
      <c r="Z2255" s="229" t="str">
        <f>IFERROR(IF(VLOOKUP($C2255,'MSCI Database'!$C:$R,12, FALSE)="","",VLOOKUP($C2255,'MSCI Database'!$C:$R,12, FALSE)),"")</f>
        <v>Reported</v>
      </c>
      <c r="AA2255" s="229" t="str">
        <f>IFERROR(IF(VLOOKUP($C2255,'MSCI Database'!$C:$R,13, FALSE)="","",VLOOKUP($C2255,'MSCI Database'!$C:$R,13, FALSE)),"")</f>
        <v>Robust environmental product stewardship, strong corporate governance structure</v>
      </c>
    </row>
    <row r="2256" spans="1:27" s="130" customFormat="1" ht="15" hidden="1" customHeight="1" outlineLevel="1">
      <c r="A2256" s="130" t="s">
        <v>2437</v>
      </c>
      <c r="B2256" s="130" t="s">
        <v>2438</v>
      </c>
      <c r="C2256" s="130" t="s">
        <v>2439</v>
      </c>
      <c r="D2256" s="130" t="s">
        <v>18686</v>
      </c>
      <c r="E2256" s="130" t="s">
        <v>18688</v>
      </c>
      <c r="F2256" s="215">
        <v>0.18151137061782979</v>
      </c>
      <c r="G2256" s="132" t="str">
        <f ca="1">IFERROR(_xll.BQL($A2256, "cur_mkt_cap(currency=EUR)")/1000000, " ")</f>
        <v xml:space="preserve"> </v>
      </c>
      <c r="M2256" s="308"/>
      <c r="N2256" s="215">
        <f t="shared" si="98"/>
        <v>1.9661460655356249E-3</v>
      </c>
      <c r="O2256" s="172" t="str">
        <f>IFERROR(IF(VLOOKUP($C2256,'MSCI Database'!$C:$R,2, FALSE)="","",VLOOKUP($C2256,'MSCI Database'!$C:$R,2, FALSE)),"")</f>
        <v>Banks</v>
      </c>
      <c r="P2256" s="229" t="str">
        <f>IFERROR(IF(VLOOKUP($C2256,'MSCI Database'!$C:$R,3, FALSE)="","",VLOOKUP($C2256,'MSCI Database'!$C:$R,3, FALSE)),"")</f>
        <v>BBB</v>
      </c>
      <c r="Q2256" s="229" t="str">
        <f>IFERROR(IF(VLOOKUP($C2256,'MSCI Database'!$C:$R,4, FALSE)="","",VLOOKUP($C2256,'MSCI Database'!$C:$R,4, FALSE)),"")</f>
        <v>0</v>
      </c>
      <c r="R2256" s="229">
        <f>IFERROR(IF(VLOOKUP($C2256,'MSCI Database'!$C:$R,5, FALSE)="","",VLOOKUP($C2256,'MSCI Database'!$C:$R,5, FALSE)),"")</f>
        <v>5.4</v>
      </c>
      <c r="S2256" s="229">
        <f>IFERROR(IF(VLOOKUP($C2256,'MSCI Database'!$C:$R,6, FALSE)="","",VLOOKUP($C2256,'MSCI Database'!$C:$R,6, FALSE)),"")</f>
        <v>5.2</v>
      </c>
      <c r="T2256" s="229">
        <f>IFERROR(IF(VLOOKUP($C2256,'MSCI Database'!$C:$R,7, FALSE)="","",VLOOKUP($C2256,'MSCI Database'!$C:$R,7, FALSE)),"")</f>
        <v>3.2</v>
      </c>
      <c r="U2256" s="229">
        <f>IFERROR(IF(VLOOKUP($C2256,'MSCI Database'!$C:$R,8, FALSE)="","",VLOOKUP($C2256,'MSCI Database'!$C:$R,8, FALSE)),"")</f>
        <v>6.9</v>
      </c>
      <c r="V2256" s="229">
        <f>IFERROR(IF(VLOOKUP($C2256,'MSCI Database'!$C:$R,9, FALSE)="","",VLOOKUP($C2256,'MSCI Database'!$C:$R,9, FALSE)),"")</f>
        <v>4.7</v>
      </c>
      <c r="W2256" s="215">
        <f t="shared" ca="1" si="99"/>
        <v>0</v>
      </c>
      <c r="X2256" s="276">
        <f>IFERROR(IF(VLOOKUP($C2256,'MSCI Database'!$C:$R,10, FALSE)="","",VLOOKUP($C2256,'MSCI Database'!$C:$R,10, FALSE)),"")</f>
        <v>414955</v>
      </c>
      <c r="Y2256" s="229" t="str">
        <f>IFERROR(IF(VLOOKUP($C2256,'MSCI Database'!$C:$R,11, FALSE)="","",VLOOKUP($C2256,'MSCI Database'!$C:$R,11, FALSE)),"")</f>
        <v>2020</v>
      </c>
      <c r="Z2256" s="229" t="str">
        <f>IFERROR(IF(VLOOKUP($C2256,'MSCI Database'!$C:$R,12, FALSE)="","",VLOOKUP($C2256,'MSCI Database'!$C:$R,12, FALSE)),"")</f>
        <v>Reported</v>
      </c>
      <c r="AA2256" s="229" t="str">
        <f>IFERROR(IF(VLOOKUP($C2256,'MSCI Database'!$C:$R,13, FALSE)="","",VLOOKUP($C2256,'MSCI Database'!$C:$R,13, FALSE)),"")</f>
        <v>2020-22 business plan likely to increase human capital challenges</v>
      </c>
    </row>
    <row r="2257" spans="1:27" s="130" customFormat="1" ht="15" hidden="1" customHeight="1" outlineLevel="1">
      <c r="A2257" s="130" t="s">
        <v>7107</v>
      </c>
      <c r="B2257" s="130" t="s">
        <v>7108</v>
      </c>
      <c r="C2257" s="130" t="s">
        <v>7109</v>
      </c>
      <c r="D2257" s="130" t="s">
        <v>12128</v>
      </c>
      <c r="E2257" s="130" t="s">
        <v>12133</v>
      </c>
      <c r="F2257" s="215">
        <v>0.13183497105567241</v>
      </c>
      <c r="G2257" s="132" t="str">
        <f ca="1">IFERROR(_xll.BQL($A2257, "cur_mkt_cap(currency=EUR)")/1000000, " ")</f>
        <v xml:space="preserve"> </v>
      </c>
      <c r="M2257" s="308"/>
      <c r="N2257" s="215">
        <f t="shared" si="98"/>
        <v>1.4280472278889371E-3</v>
      </c>
      <c r="O2257" s="172" t="str">
        <f>IFERROR(IF(VLOOKUP($C2257,'MSCI Database'!$C:$R,2, FALSE)="","",VLOOKUP($C2257,'MSCI Database'!$C:$R,2, FALSE)),"")</f>
        <v>Biotechnology</v>
      </c>
      <c r="P2257" s="229" t="str">
        <f>IFERROR(IF(VLOOKUP($C2257,'MSCI Database'!$C:$R,3, FALSE)="","",VLOOKUP($C2257,'MSCI Database'!$C:$R,3, FALSE)),"")</f>
        <v>AA</v>
      </c>
      <c r="Q2257" s="229" t="str">
        <f>IFERROR(IF(VLOOKUP($C2257,'MSCI Database'!$C:$R,4, FALSE)="","",VLOOKUP($C2257,'MSCI Database'!$C:$R,4, FALSE)),"")</f>
        <v>0</v>
      </c>
      <c r="R2257" s="229">
        <f>IFERROR(IF(VLOOKUP($C2257,'MSCI Database'!$C:$R,5, FALSE)="","",VLOOKUP($C2257,'MSCI Database'!$C:$R,5, FALSE)),"")</f>
        <v>8.57</v>
      </c>
      <c r="S2257" s="229">
        <f>IFERROR(IF(VLOOKUP($C2257,'MSCI Database'!$C:$R,6, FALSE)="","",VLOOKUP($C2257,'MSCI Database'!$C:$R,6, FALSE)),"")</f>
        <v>6.6</v>
      </c>
      <c r="T2257" s="229">
        <f>IFERROR(IF(VLOOKUP($C2257,'MSCI Database'!$C:$R,7, FALSE)="","",VLOOKUP($C2257,'MSCI Database'!$C:$R,7, FALSE)),"")</f>
        <v>5.6</v>
      </c>
      <c r="U2257" s="229">
        <f>IFERROR(IF(VLOOKUP($C2257,'MSCI Database'!$C:$R,8, FALSE)="","",VLOOKUP($C2257,'MSCI Database'!$C:$R,8, FALSE)),"")</f>
        <v>5.5</v>
      </c>
      <c r="V2257" s="229">
        <f>IFERROR(IF(VLOOKUP($C2257,'MSCI Database'!$C:$R,9, FALSE)="","",VLOOKUP($C2257,'MSCI Database'!$C:$R,9, FALSE)),"")</f>
        <v>5.7</v>
      </c>
      <c r="W2257" s="215">
        <f t="shared" ca="1" si="99"/>
        <v>0</v>
      </c>
      <c r="X2257" s="276">
        <f>IFERROR(IF(VLOOKUP($C2257,'MSCI Database'!$C:$R,10, FALSE)="","",VLOOKUP($C2257,'MSCI Database'!$C:$R,10, FALSE)),"")</f>
        <v>94565</v>
      </c>
      <c r="Y2257" s="229" t="str">
        <f>IFERROR(IF(VLOOKUP($C2257,'MSCI Database'!$C:$R,11, FALSE)="","",VLOOKUP($C2257,'MSCI Database'!$C:$R,11, FALSE)),"")</f>
        <v>2019</v>
      </c>
      <c r="Z2257" s="229" t="str">
        <f>IFERROR(IF(VLOOKUP($C2257,'MSCI Database'!$C:$R,12, FALSE)="","",VLOOKUP($C2257,'MSCI Database'!$C:$R,12, FALSE)),"")</f>
        <v>Reported</v>
      </c>
      <c r="AA2257" s="229" t="str">
        <f>IFERROR(IF(VLOOKUP($C2257,'MSCI Database'!$C:$R,13, FALSE)="","",VLOOKUP($C2257,'MSCI Database'!$C:$R,13, FALSE)),"")</f>
        <v>Leading access to healthcare programs; risk of public scrutiny on drug pricing continues</v>
      </c>
    </row>
    <row r="2258" spans="1:27" s="130" customFormat="1" ht="15" hidden="1" customHeight="1" outlineLevel="1">
      <c r="A2258" s="130" t="s">
        <v>8056</v>
      </c>
      <c r="B2258" s="130" t="s">
        <v>8057</v>
      </c>
      <c r="C2258" s="130" t="s">
        <v>8058</v>
      </c>
      <c r="D2258" s="130" t="s">
        <v>12128</v>
      </c>
      <c r="E2258" s="130" t="s">
        <v>12133</v>
      </c>
      <c r="F2258" s="215">
        <v>0.13108166391267609</v>
      </c>
      <c r="G2258" s="132" t="str">
        <f ca="1">IFERROR(_xll.BQL($A2258, "cur_mkt_cap(currency=EUR)")/1000000, " ")</f>
        <v xml:space="preserve"> </v>
      </c>
      <c r="M2258" s="308"/>
      <c r="N2258" s="215">
        <f t="shared" si="98"/>
        <v>1.4198873430822682E-3</v>
      </c>
      <c r="O2258" s="172" t="str">
        <f>IFERROR(IF(VLOOKUP($C2258,'MSCI Database'!$C:$R,2, FALSE)="","",VLOOKUP($C2258,'MSCI Database'!$C:$R,2, FALSE)),"")</f>
        <v>Health Care Equipment &amp; Supplies</v>
      </c>
      <c r="P2258" s="229" t="str">
        <f>IFERROR(IF(VLOOKUP($C2258,'MSCI Database'!$C:$R,3, FALSE)="","",VLOOKUP($C2258,'MSCI Database'!$C:$R,3, FALSE)),"")</f>
        <v>B</v>
      </c>
      <c r="Q2258" s="229" t="str">
        <f>IFERROR(IF(VLOOKUP($C2258,'MSCI Database'!$C:$R,4, FALSE)="","",VLOOKUP($C2258,'MSCI Database'!$C:$R,4, FALSE)),"")</f>
        <v>0</v>
      </c>
      <c r="R2258" s="229">
        <f>IFERROR(IF(VLOOKUP($C2258,'MSCI Database'!$C:$R,5, FALSE)="","",VLOOKUP($C2258,'MSCI Database'!$C:$R,5, FALSE)),"")</f>
        <v>2.7</v>
      </c>
      <c r="S2258" s="229">
        <f>IFERROR(IF(VLOOKUP($C2258,'MSCI Database'!$C:$R,6, FALSE)="","",VLOOKUP($C2258,'MSCI Database'!$C:$R,6, FALSE)),"")</f>
        <v>8.9</v>
      </c>
      <c r="T2258" s="229">
        <f>IFERROR(IF(VLOOKUP($C2258,'MSCI Database'!$C:$R,7, FALSE)="","",VLOOKUP($C2258,'MSCI Database'!$C:$R,7, FALSE)),"")</f>
        <v>3.5</v>
      </c>
      <c r="U2258" s="229">
        <f>IFERROR(IF(VLOOKUP($C2258,'MSCI Database'!$C:$R,8, FALSE)="","",VLOOKUP($C2258,'MSCI Database'!$C:$R,8, FALSE)),"")</f>
        <v>5.7</v>
      </c>
      <c r="V2258" s="229">
        <f>IFERROR(IF(VLOOKUP($C2258,'MSCI Database'!$C:$R,9, FALSE)="","",VLOOKUP($C2258,'MSCI Database'!$C:$R,9, FALSE)),"")</f>
        <v>4.7</v>
      </c>
      <c r="W2258" s="215">
        <f t="shared" ca="1" si="99"/>
        <v>0</v>
      </c>
      <c r="X2258" s="276">
        <f>IFERROR(IF(VLOOKUP($C2258,'MSCI Database'!$C:$R,10, FALSE)="","",VLOOKUP($C2258,'MSCI Database'!$C:$R,10, FALSE)),"")</f>
        <v>107407</v>
      </c>
      <c r="Y2258" s="229" t="str">
        <f>IFERROR(IF(VLOOKUP($C2258,'MSCI Database'!$C:$R,11, FALSE)="","",VLOOKUP($C2258,'MSCI Database'!$C:$R,11, FALSE)),"")</f>
        <v>2019</v>
      </c>
      <c r="Z2258" s="229" t="str">
        <f>IFERROR(IF(VLOOKUP($C2258,'MSCI Database'!$C:$R,12, FALSE)="","",VLOOKUP($C2258,'MSCI Database'!$C:$R,12, FALSE)),"")</f>
        <v>Reported</v>
      </c>
      <c r="AA2258" s="229" t="str">
        <f>IFERROR(IF(VLOOKUP($C2258,'MSCI Database'!$C:$R,13, FALSE)="","",VLOOKUP($C2258,'MSCI Database'!$C:$R,13, FALSE)),"")</f>
        <v>Product quality controls lag peers; large number of product recalls persists</v>
      </c>
    </row>
    <row r="2259" spans="1:27" s="130" customFormat="1" ht="15" hidden="1" customHeight="1" outlineLevel="1">
      <c r="A2259" s="130" t="s">
        <v>7578</v>
      </c>
      <c r="B2259" s="130" t="s">
        <v>7579</v>
      </c>
      <c r="C2259" s="130" t="s">
        <v>7580</v>
      </c>
      <c r="D2259" s="130" t="s">
        <v>12128</v>
      </c>
      <c r="E2259" s="130" t="s">
        <v>18674</v>
      </c>
      <c r="F2259" s="215">
        <v>0.13075579199892259</v>
      </c>
      <c r="G2259" s="132" t="str">
        <f ca="1">IFERROR(_xll.BQL($A2259, "cur_mkt_cap(currency=EUR)")/1000000, " ")</f>
        <v xml:space="preserve"> </v>
      </c>
      <c r="M2259" s="308"/>
      <c r="N2259" s="215">
        <f t="shared" si="98"/>
        <v>1.4163574717639363E-3</v>
      </c>
      <c r="O2259" s="172" t="str">
        <f>IFERROR(IF(VLOOKUP($C2259,'MSCI Database'!$C:$R,2, FALSE)="","",VLOOKUP($C2259,'MSCI Database'!$C:$R,2, FALSE)),"")</f>
        <v>Food Products</v>
      </c>
      <c r="P2259" s="229" t="str">
        <f>IFERROR(IF(VLOOKUP($C2259,'MSCI Database'!$C:$R,3, FALSE)="","",VLOOKUP($C2259,'MSCI Database'!$C:$R,3, FALSE)),"")</f>
        <v>BBB</v>
      </c>
      <c r="Q2259" s="229" t="str">
        <f>IFERROR(IF(VLOOKUP($C2259,'MSCI Database'!$C:$R,4, FALSE)="","",VLOOKUP($C2259,'MSCI Database'!$C:$R,4, FALSE)),"")</f>
        <v>0</v>
      </c>
      <c r="R2259" s="229">
        <f>IFERROR(IF(VLOOKUP($C2259,'MSCI Database'!$C:$R,5, FALSE)="","",VLOOKUP($C2259,'MSCI Database'!$C:$R,5, FALSE)),"")</f>
        <v>5.7</v>
      </c>
      <c r="S2259" s="229">
        <f>IFERROR(IF(VLOOKUP($C2259,'MSCI Database'!$C:$R,6, FALSE)="","",VLOOKUP($C2259,'MSCI Database'!$C:$R,6, FALSE)),"")</f>
        <v>5</v>
      </c>
      <c r="T2259" s="229">
        <f>IFERROR(IF(VLOOKUP($C2259,'MSCI Database'!$C:$R,7, FALSE)="","",VLOOKUP($C2259,'MSCI Database'!$C:$R,7, FALSE)),"")</f>
        <v>4.2</v>
      </c>
      <c r="U2259" s="229">
        <f>IFERROR(IF(VLOOKUP($C2259,'MSCI Database'!$C:$R,8, FALSE)="","",VLOOKUP($C2259,'MSCI Database'!$C:$R,8, FALSE)),"")</f>
        <v>4.7</v>
      </c>
      <c r="V2259" s="229">
        <f>IFERROR(IF(VLOOKUP($C2259,'MSCI Database'!$C:$R,9, FALSE)="","",VLOOKUP($C2259,'MSCI Database'!$C:$R,9, FALSE)),"")</f>
        <v>4.5999999999999996</v>
      </c>
      <c r="W2259" s="215">
        <f t="shared" ca="1" si="99"/>
        <v>0</v>
      </c>
      <c r="X2259" s="276">
        <f>IFERROR(IF(VLOOKUP($C2259,'MSCI Database'!$C:$R,10, FALSE)="","",VLOOKUP($C2259,'MSCI Database'!$C:$R,10, FALSE)),"")</f>
        <v>1795191</v>
      </c>
      <c r="Y2259" s="229" t="str">
        <f>IFERROR(IF(VLOOKUP($C2259,'MSCI Database'!$C:$R,11, FALSE)="","",VLOOKUP($C2259,'MSCI Database'!$C:$R,11, FALSE)),"")</f>
        <v>2019</v>
      </c>
      <c r="Z2259" s="229" t="str">
        <f>IFERROR(IF(VLOOKUP($C2259,'MSCI Database'!$C:$R,12, FALSE)="","",VLOOKUP($C2259,'MSCI Database'!$C:$R,12, FALSE)),"")</f>
        <v>Reported</v>
      </c>
      <c r="AA2259" s="229" t="str">
        <f>IFERROR(IF(VLOOKUP($C2259,'MSCI Database'!$C:$R,13, FALSE)="","",VLOOKUP($C2259,'MSCI Database'!$C:$R,13, FALSE)),"")</f>
        <v>Robust environmental programs; limited product reformulation efforts</v>
      </c>
    </row>
    <row r="2260" spans="1:27" s="130" customFormat="1" ht="15" hidden="1" customHeight="1" outlineLevel="1">
      <c r="A2260" s="130" t="s">
        <v>2014</v>
      </c>
      <c r="B2260" s="130" t="s">
        <v>2015</v>
      </c>
      <c r="C2260" s="130" t="s">
        <v>2016</v>
      </c>
      <c r="D2260" s="130" t="s">
        <v>12127</v>
      </c>
      <c r="E2260" s="130" t="s">
        <v>12133</v>
      </c>
      <c r="F2260" s="215">
        <v>2.0724169206490679E-2</v>
      </c>
      <c r="G2260" s="132" t="str">
        <f ca="1">IFERROR(_xll.BQL($A2260, "cur_mkt_cap(currency=EUR)")/1000000, " ")</f>
        <v xml:space="preserve"> </v>
      </c>
      <c r="M2260" s="308"/>
      <c r="N2260" s="215">
        <f t="shared" si="98"/>
        <v>2.2448590194731123E-4</v>
      </c>
      <c r="O2260" s="172" t="str">
        <f>IFERROR(IF(VLOOKUP($C2260,'MSCI Database'!$C:$R,2, FALSE)="","",VLOOKUP($C2260,'MSCI Database'!$C:$R,2, FALSE)),"")</f>
        <v>Health Care Equipment &amp; Supplies</v>
      </c>
      <c r="P2260" s="229" t="str">
        <f>IFERROR(IF(VLOOKUP($C2260,'MSCI Database'!$C:$R,3, FALSE)="","",VLOOKUP($C2260,'MSCI Database'!$C:$R,3, FALSE)),"")</f>
        <v>AA</v>
      </c>
      <c r="Q2260" s="229" t="str">
        <f>IFERROR(IF(VLOOKUP($C2260,'MSCI Database'!$C:$R,4, FALSE)="","",VLOOKUP($C2260,'MSCI Database'!$C:$R,4, FALSE)),"")</f>
        <v>0</v>
      </c>
      <c r="R2260" s="229">
        <f>IFERROR(IF(VLOOKUP($C2260,'MSCI Database'!$C:$R,5, FALSE)="","",VLOOKUP($C2260,'MSCI Database'!$C:$R,5, FALSE)),"")</f>
        <v>7.9</v>
      </c>
      <c r="S2260" s="229">
        <f>IFERROR(IF(VLOOKUP($C2260,'MSCI Database'!$C:$R,6, FALSE)="","",VLOOKUP($C2260,'MSCI Database'!$C:$R,6, FALSE)),"")</f>
        <v>10</v>
      </c>
      <c r="T2260" s="229">
        <f>IFERROR(IF(VLOOKUP($C2260,'MSCI Database'!$C:$R,7, FALSE)="","",VLOOKUP($C2260,'MSCI Database'!$C:$R,7, FALSE)),"")</f>
        <v>6.7</v>
      </c>
      <c r="U2260" s="229">
        <f>IFERROR(IF(VLOOKUP($C2260,'MSCI Database'!$C:$R,8, FALSE)="","",VLOOKUP($C2260,'MSCI Database'!$C:$R,8, FALSE)),"")</f>
        <v>5.7</v>
      </c>
      <c r="V2260" s="229">
        <f>IFERROR(IF(VLOOKUP($C2260,'MSCI Database'!$C:$R,9, FALSE)="","",VLOOKUP($C2260,'MSCI Database'!$C:$R,9, FALSE)),"")</f>
        <v>6.4</v>
      </c>
      <c r="W2260" s="215">
        <f t="shared" ca="1" si="99"/>
        <v>0</v>
      </c>
      <c r="X2260" s="276">
        <f>IFERROR(IF(VLOOKUP($C2260,'MSCI Database'!$C:$R,10, FALSE)="","",VLOOKUP($C2260,'MSCI Database'!$C:$R,10, FALSE)),"")</f>
        <v>45100</v>
      </c>
      <c r="Y2260" s="229" t="str">
        <f>IFERROR(IF(VLOOKUP($C2260,'MSCI Database'!$C:$R,11, FALSE)="","",VLOOKUP($C2260,'MSCI Database'!$C:$R,11, FALSE)),"")</f>
        <v>2019</v>
      </c>
      <c r="Z2260" s="229" t="str">
        <f>IFERROR(IF(VLOOKUP($C2260,'MSCI Database'!$C:$R,12, FALSE)="","",VLOOKUP($C2260,'MSCI Database'!$C:$R,12, FALSE)),"")</f>
        <v>Reported</v>
      </c>
      <c r="AA2260" s="229" t="str">
        <f>IFERROR(IF(VLOOKUP($C2260,'MSCI Database'!$C:$R,13, FALSE)="","",VLOOKUP($C2260,'MSCI Database'!$C:$R,13, FALSE)),"")</f>
        <v>Robust talent management programs, but product safety litigations continue</v>
      </c>
    </row>
    <row r="2261" spans="1:27" s="130" customFormat="1" ht="15" hidden="1" customHeight="1" outlineLevel="1">
      <c r="A2261" s="130" t="s">
        <v>5477</v>
      </c>
      <c r="B2261" s="130" t="s">
        <v>5478</v>
      </c>
      <c r="C2261" s="130" t="s">
        <v>5479</v>
      </c>
      <c r="D2261" s="130" t="s">
        <v>18718</v>
      </c>
      <c r="E2261" s="130" t="s">
        <v>18684</v>
      </c>
      <c r="F2261" s="215">
        <v>3.2240172641388447E-2</v>
      </c>
      <c r="G2261" s="132" t="str">
        <f ca="1">IFERROR(_xll.BQL($A2261, "cur_mkt_cap(currency=EUR)")/1000000, " ")</f>
        <v xml:space="preserve"> </v>
      </c>
      <c r="M2261" s="308"/>
      <c r="N2261" s="215">
        <f t="shared" si="98"/>
        <v>3.4922819642258012E-4</v>
      </c>
      <c r="O2261" s="172" t="str">
        <f>IFERROR(IF(VLOOKUP($C2261,'MSCI Database'!$C:$R,2, FALSE)="","",VLOOKUP($C2261,'MSCI Database'!$C:$R,2, FALSE)),"")</f>
        <v>Metals and Mining - Non-Precious Metals</v>
      </c>
      <c r="P2261" s="229" t="str">
        <f>IFERROR(IF(VLOOKUP($C2261,'MSCI Database'!$C:$R,3, FALSE)="","",VLOOKUP($C2261,'MSCI Database'!$C:$R,3, FALSE)),"")</f>
        <v>BB</v>
      </c>
      <c r="Q2261" s="229" t="str">
        <f>IFERROR(IF(VLOOKUP($C2261,'MSCI Database'!$C:$R,4, FALSE)="","",VLOOKUP($C2261,'MSCI Database'!$C:$R,4, FALSE)),"")</f>
        <v>-1</v>
      </c>
      <c r="R2261" s="229">
        <f>IFERROR(IF(VLOOKUP($C2261,'MSCI Database'!$C:$R,5, FALSE)="","",VLOOKUP($C2261,'MSCI Database'!$C:$R,5, FALSE)),"")</f>
        <v>3.7</v>
      </c>
      <c r="S2261" s="229">
        <f>IFERROR(IF(VLOOKUP($C2261,'MSCI Database'!$C:$R,6, FALSE)="","",VLOOKUP($C2261,'MSCI Database'!$C:$R,6, FALSE)),"")</f>
        <v>4.9000000000000004</v>
      </c>
      <c r="T2261" s="229">
        <f>IFERROR(IF(VLOOKUP($C2261,'MSCI Database'!$C:$R,7, FALSE)="","",VLOOKUP($C2261,'MSCI Database'!$C:$R,7, FALSE)),"")</f>
        <v>1.5</v>
      </c>
      <c r="U2261" s="229">
        <f>IFERROR(IF(VLOOKUP($C2261,'MSCI Database'!$C:$R,8, FALSE)="","",VLOOKUP($C2261,'MSCI Database'!$C:$R,8, FALSE)),"")</f>
        <v>2.8</v>
      </c>
      <c r="V2261" s="229">
        <f>IFERROR(IF(VLOOKUP($C2261,'MSCI Database'!$C:$R,9, FALSE)="","",VLOOKUP($C2261,'MSCI Database'!$C:$R,9, FALSE)),"")</f>
        <v>3.3</v>
      </c>
      <c r="W2261" s="215">
        <f t="shared" ca="1" si="99"/>
        <v>0</v>
      </c>
      <c r="X2261" s="276">
        <f>IFERROR(IF(VLOOKUP($C2261,'MSCI Database'!$C:$R,10, FALSE)="","",VLOOKUP($C2261,'MSCI Database'!$C:$R,10, FALSE)),"")</f>
        <v>3638684</v>
      </c>
      <c r="Y2261" s="229" t="str">
        <f>IFERROR(IF(VLOOKUP($C2261,'MSCI Database'!$C:$R,11, FALSE)="","",VLOOKUP($C2261,'MSCI Database'!$C:$R,11, FALSE)),"")</f>
        <v>2019</v>
      </c>
      <c r="Z2261" s="229" t="str">
        <f>IFERROR(IF(VLOOKUP($C2261,'MSCI Database'!$C:$R,12, FALSE)="","",VLOOKUP($C2261,'MSCI Database'!$C:$R,12, FALSE)),"")</f>
        <v>Reported</v>
      </c>
      <c r="AA2261" s="229" t="str">
        <f>IFERROR(IF(VLOOKUP($C2261,'MSCI Database'!$C:$R,13, FALSE)="","",VLOOKUP($C2261,'MSCI Database'!$C:$R,13, FALSE)),"")</f>
        <v>Limited initiatives to address community-related issues drive downgrade; safety concerns persist</v>
      </c>
    </row>
    <row r="2262" spans="1:27" s="130" customFormat="1" ht="15" hidden="1" customHeight="1" outlineLevel="1">
      <c r="A2262" s="130" t="s">
        <v>1882</v>
      </c>
      <c r="B2262" s="130" t="s">
        <v>1883</v>
      </c>
      <c r="C2262" s="130" t="s">
        <v>1884</v>
      </c>
      <c r="D2262" s="130" t="s">
        <v>12129</v>
      </c>
      <c r="E2262" s="130" t="s">
        <v>18688</v>
      </c>
      <c r="F2262" s="215">
        <v>0.15230081679855559</v>
      </c>
      <c r="G2262" s="132" t="str">
        <f ca="1">IFERROR(_xll.BQL($A2262, "cur_mkt_cap(currency=EUR)")/1000000, " ")</f>
        <v xml:space="preserve"> </v>
      </c>
      <c r="M2262" s="308"/>
      <c r="N2262" s="215">
        <f t="shared" si="98"/>
        <v>1.6497349488744793E-3</v>
      </c>
      <c r="O2262" s="172" t="str">
        <f>IFERROR(IF(VLOOKUP($C2262,'MSCI Database'!$C:$R,2, FALSE)="","",VLOOKUP($C2262,'MSCI Database'!$C:$R,2, FALSE)),"")</f>
        <v>Multi-Line Insurance &amp; Brokerage</v>
      </c>
      <c r="P2262" s="229" t="str">
        <f>IFERROR(IF(VLOOKUP($C2262,'MSCI Database'!$C:$R,3, FALSE)="","",VLOOKUP($C2262,'MSCI Database'!$C:$R,3, FALSE)),"")</f>
        <v>AAA</v>
      </c>
      <c r="Q2262" s="229" t="str">
        <f>IFERROR(IF(VLOOKUP($C2262,'MSCI Database'!$C:$R,4, FALSE)="","",VLOOKUP($C2262,'MSCI Database'!$C:$R,4, FALSE)),"")</f>
        <v>0</v>
      </c>
      <c r="R2262" s="229">
        <f>IFERROR(IF(VLOOKUP($C2262,'MSCI Database'!$C:$R,5, FALSE)="","",VLOOKUP($C2262,'MSCI Database'!$C:$R,5, FALSE)),"")</f>
        <v>9.3000000000000007</v>
      </c>
      <c r="S2262" s="229">
        <f>IFERROR(IF(VLOOKUP($C2262,'MSCI Database'!$C:$R,6, FALSE)="","",VLOOKUP($C2262,'MSCI Database'!$C:$R,6, FALSE)),"")</f>
        <v>7.9</v>
      </c>
      <c r="T2262" s="229">
        <f>IFERROR(IF(VLOOKUP($C2262,'MSCI Database'!$C:$R,7, FALSE)="","",VLOOKUP($C2262,'MSCI Database'!$C:$R,7, FALSE)),"")</f>
        <v>7.7</v>
      </c>
      <c r="U2262" s="229">
        <f>IFERROR(IF(VLOOKUP($C2262,'MSCI Database'!$C:$R,8, FALSE)="","",VLOOKUP($C2262,'MSCI Database'!$C:$R,8, FALSE)),"")</f>
        <v>5.5</v>
      </c>
      <c r="V2262" s="229">
        <f>IFERROR(IF(VLOOKUP($C2262,'MSCI Database'!$C:$R,9, FALSE)="","",VLOOKUP($C2262,'MSCI Database'!$C:$R,9, FALSE)),"")</f>
        <v>7</v>
      </c>
      <c r="W2262" s="215">
        <f t="shared" ca="1" si="99"/>
        <v>0</v>
      </c>
      <c r="X2262" s="276">
        <f>IFERROR(IF(VLOOKUP($C2262,'MSCI Database'!$C:$R,10, FALSE)="","",VLOOKUP($C2262,'MSCI Database'!$C:$R,10, FALSE)),"")</f>
        <v>266326</v>
      </c>
      <c r="Y2262" s="229" t="str">
        <f>IFERROR(IF(VLOOKUP($C2262,'MSCI Database'!$C:$R,11, FALSE)="","",VLOOKUP($C2262,'MSCI Database'!$C:$R,11, FALSE)),"")</f>
        <v>2019</v>
      </c>
      <c r="Z2262" s="229" t="str">
        <f>IFERROR(IF(VLOOKUP($C2262,'MSCI Database'!$C:$R,12, FALSE)="","",VLOOKUP($C2262,'MSCI Database'!$C:$R,12, FALSE)),"")</f>
        <v>Reported</v>
      </c>
      <c r="AA2262" s="229" t="str">
        <f>IFERROR(IF(VLOOKUP($C2262,'MSCI Database'!$C:$R,13, FALSE)="","",VLOOKUP($C2262,'MSCI Database'!$C:$R,13, FALSE)),"")</f>
        <v>Leads in ESG integration into its investment and talent management initiatives</v>
      </c>
    </row>
    <row r="2263" spans="1:27" s="130" customFormat="1" ht="15" hidden="1" customHeight="1" outlineLevel="1">
      <c r="A2263" s="130" t="s">
        <v>6414</v>
      </c>
      <c r="B2263" s="130" t="s">
        <v>6415</v>
      </c>
      <c r="C2263" s="130" t="s">
        <v>6416</v>
      </c>
      <c r="D2263" s="130" t="s">
        <v>12128</v>
      </c>
      <c r="E2263" s="130" t="s">
        <v>18689</v>
      </c>
      <c r="F2263" s="215">
        <v>0.12657862135397299</v>
      </c>
      <c r="G2263" s="132" t="str">
        <f ca="1">IFERROR(_xll.BQL($A2263, "cur_mkt_cap(currency=EUR)")/1000000, " ")</f>
        <v xml:space="preserve"> </v>
      </c>
      <c r="M2263" s="308"/>
      <c r="N2263" s="215">
        <f t="shared" si="98"/>
        <v>1.3711100164630185E-3</v>
      </c>
      <c r="O2263" s="172" t="str">
        <f>IFERROR(IF(VLOOKUP($C2263,'MSCI Database'!$C:$R,2, FALSE)="","",VLOOKUP($C2263,'MSCI Database'!$C:$R,2, FALSE)),"")</f>
        <v>Software &amp; Services</v>
      </c>
      <c r="P2263" s="229" t="str">
        <f>IFERROR(IF(VLOOKUP($C2263,'MSCI Database'!$C:$R,3, FALSE)="","",VLOOKUP($C2263,'MSCI Database'!$C:$R,3, FALSE)),"")</f>
        <v>AAA</v>
      </c>
      <c r="Q2263" s="229" t="str">
        <f>IFERROR(IF(VLOOKUP($C2263,'MSCI Database'!$C:$R,4, FALSE)="","",VLOOKUP($C2263,'MSCI Database'!$C:$R,4, FALSE)),"")</f>
        <v>2</v>
      </c>
      <c r="R2263" s="229">
        <f>IFERROR(IF(VLOOKUP($C2263,'MSCI Database'!$C:$R,5, FALSE)="","",VLOOKUP($C2263,'MSCI Database'!$C:$R,5, FALSE)),"")</f>
        <v>9.4</v>
      </c>
      <c r="S2263" s="229">
        <f>IFERROR(IF(VLOOKUP($C2263,'MSCI Database'!$C:$R,6, FALSE)="","",VLOOKUP($C2263,'MSCI Database'!$C:$R,6, FALSE)),"")</f>
        <v>10</v>
      </c>
      <c r="T2263" s="229">
        <f>IFERROR(IF(VLOOKUP($C2263,'MSCI Database'!$C:$R,7, FALSE)="","",VLOOKUP($C2263,'MSCI Database'!$C:$R,7, FALSE)),"")</f>
        <v>5.5</v>
      </c>
      <c r="U2263" s="229">
        <f>IFERROR(IF(VLOOKUP($C2263,'MSCI Database'!$C:$R,8, FALSE)="","",VLOOKUP($C2263,'MSCI Database'!$C:$R,8, FALSE)),"")</f>
        <v>6.3</v>
      </c>
      <c r="V2263" s="229">
        <f>IFERROR(IF(VLOOKUP($C2263,'MSCI Database'!$C:$R,9, FALSE)="","",VLOOKUP($C2263,'MSCI Database'!$C:$R,9, FALSE)),"")</f>
        <v>6.1</v>
      </c>
      <c r="W2263" s="215">
        <f t="shared" ca="1" si="99"/>
        <v>0</v>
      </c>
      <c r="X2263" s="276">
        <f>IFERROR(IF(VLOOKUP($C2263,'MSCI Database'!$C:$R,10, FALSE)="","",VLOOKUP($C2263,'MSCI Database'!$C:$R,10, FALSE)),"")</f>
        <v>131962</v>
      </c>
      <c r="Y2263" s="229" t="str">
        <f>IFERROR(IF(VLOOKUP($C2263,'MSCI Database'!$C:$R,11, FALSE)="","",VLOOKUP($C2263,'MSCI Database'!$C:$R,11, FALSE)),"")</f>
        <v>2019</v>
      </c>
      <c r="Z2263" s="229" t="str">
        <f>IFERROR(IF(VLOOKUP($C2263,'MSCI Database'!$C:$R,12, FALSE)="","",VLOOKUP($C2263,'MSCI Database'!$C:$R,12, FALSE)),"")</f>
        <v>Reported</v>
      </c>
      <c r="AA2263" s="229" t="str">
        <f>IFERROR(IF(VLOOKUP($C2263,'MSCI Database'!$C:$R,13, FALSE)="","",VLOOKUP($C2263,'MSCI Database'!$C:$R,13, FALSE)),"")</f>
        <v>Improvements in data security drive the upgrade</v>
      </c>
    </row>
    <row r="2264" spans="1:27" s="130" customFormat="1" ht="15" hidden="1" customHeight="1" outlineLevel="1">
      <c r="A2264" s="130" t="s">
        <v>8168</v>
      </c>
      <c r="B2264" s="130" t="s">
        <v>8169</v>
      </c>
      <c r="C2264" s="130" t="s">
        <v>8170</v>
      </c>
      <c r="D2264" s="130" t="s">
        <v>12128</v>
      </c>
      <c r="E2264" s="130" t="s">
        <v>18688</v>
      </c>
      <c r="F2264" s="215">
        <v>0.12542439158791141</v>
      </c>
      <c r="G2264" s="132" t="str">
        <f ca="1">IFERROR(_xll.BQL($A2264, "cur_mkt_cap(currency=EUR)")/1000000, " ")</f>
        <v xml:space="preserve"> </v>
      </c>
      <c r="M2264" s="308"/>
      <c r="N2264" s="215">
        <f t="shared" si="98"/>
        <v>1.3586073048943628E-3</v>
      </c>
      <c r="O2264" s="172" t="str">
        <f>IFERROR(IF(VLOOKUP($C2264,'MSCI Database'!$C:$R,2, FALSE)="","",VLOOKUP($C2264,'MSCI Database'!$C:$R,2, FALSE)),"")</f>
        <v>Banks</v>
      </c>
      <c r="P2264" s="229" t="str">
        <f>IFERROR(IF(VLOOKUP($C2264,'MSCI Database'!$C:$R,3, FALSE)="","",VLOOKUP($C2264,'MSCI Database'!$C:$R,3, FALSE)),"")</f>
        <v>A</v>
      </c>
      <c r="Q2264" s="229" t="str">
        <f>IFERROR(IF(VLOOKUP($C2264,'MSCI Database'!$C:$R,4, FALSE)="","",VLOOKUP($C2264,'MSCI Database'!$C:$R,4, FALSE)),"")</f>
        <v>1</v>
      </c>
      <c r="R2264" s="229">
        <f>IFERROR(IF(VLOOKUP($C2264,'MSCI Database'!$C:$R,5, FALSE)="","",VLOOKUP($C2264,'MSCI Database'!$C:$R,5, FALSE)),"")</f>
        <v>6.8</v>
      </c>
      <c r="S2264" s="229">
        <f>IFERROR(IF(VLOOKUP($C2264,'MSCI Database'!$C:$R,6, FALSE)="","",VLOOKUP($C2264,'MSCI Database'!$C:$R,6, FALSE)),"")</f>
        <v>4.2</v>
      </c>
      <c r="T2264" s="229">
        <f>IFERROR(IF(VLOOKUP($C2264,'MSCI Database'!$C:$R,7, FALSE)="","",VLOOKUP($C2264,'MSCI Database'!$C:$R,7, FALSE)),"")</f>
        <v>4.3</v>
      </c>
      <c r="U2264" s="229">
        <f>IFERROR(IF(VLOOKUP($C2264,'MSCI Database'!$C:$R,8, FALSE)="","",VLOOKUP($C2264,'MSCI Database'!$C:$R,8, FALSE)),"")</f>
        <v>5.7</v>
      </c>
      <c r="V2264" s="229">
        <f>IFERROR(IF(VLOOKUP($C2264,'MSCI Database'!$C:$R,9, FALSE)="","",VLOOKUP($C2264,'MSCI Database'!$C:$R,9, FALSE)),"")</f>
        <v>4.8</v>
      </c>
      <c r="W2264" s="215">
        <f t="shared" ca="1" si="99"/>
        <v>0</v>
      </c>
      <c r="X2264" s="276">
        <f>IFERROR(IF(VLOOKUP($C2264,'MSCI Database'!$C:$R,10, FALSE)="","",VLOOKUP($C2264,'MSCI Database'!$C:$R,10, FALSE)),"")</f>
        <v>101264</v>
      </c>
      <c r="Y2264" s="229" t="str">
        <f>IFERROR(IF(VLOOKUP($C2264,'MSCI Database'!$C:$R,11, FALSE)="","",VLOOKUP($C2264,'MSCI Database'!$C:$R,11, FALSE)),"")</f>
        <v>2019</v>
      </c>
      <c r="Z2264" s="229" t="str">
        <f>IFERROR(IF(VLOOKUP($C2264,'MSCI Database'!$C:$R,12, FALSE)="","",VLOOKUP($C2264,'MSCI Database'!$C:$R,12, FALSE)),"")</f>
        <v>E.Segmt-Moderately High</v>
      </c>
      <c r="AA2264" s="229" t="str">
        <f>IFERROR(IF(VLOOKUP($C2264,'MSCI Database'!$C:$R,13, FALSE)="","",VLOOKUP($C2264,'MSCI Database'!$C:$R,13, FALSE)),"")</f>
        <v>Robust talent retention programs and governance practices relative to peers</v>
      </c>
    </row>
    <row r="2265" spans="1:27" s="130" customFormat="1" ht="15" hidden="1" customHeight="1" outlineLevel="1">
      <c r="A2265" s="130" t="s">
        <v>326</v>
      </c>
      <c r="B2265" s="130" t="s">
        <v>327</v>
      </c>
      <c r="C2265" s="130" t="s">
        <v>328</v>
      </c>
      <c r="D2265" s="130" t="s">
        <v>18679</v>
      </c>
      <c r="E2265" s="130" t="s">
        <v>18688</v>
      </c>
      <c r="F2265" s="215">
        <v>9.498383092049191E-2</v>
      </c>
      <c r="G2265" s="132" t="str">
        <f ca="1">IFERROR(_xll.BQL($A2265, "cur_mkt_cap(currency=EUR)")/1000000, " ")</f>
        <v xml:space="preserve"> </v>
      </c>
      <c r="M2265" s="308"/>
      <c r="N2265" s="215">
        <f t="shared" si="98"/>
        <v>1.0288726530914181E-3</v>
      </c>
      <c r="O2265" s="172" t="str">
        <f>IFERROR(IF(VLOOKUP($C2265,'MSCI Database'!$C:$R,2, FALSE)="","",VLOOKUP($C2265,'MSCI Database'!$C:$R,2, FALSE)),"")</f>
        <v>Banks</v>
      </c>
      <c r="P2265" s="229" t="str">
        <f>IFERROR(IF(VLOOKUP($C2265,'MSCI Database'!$C:$R,3, FALSE)="","",VLOOKUP($C2265,'MSCI Database'!$C:$R,3, FALSE)),"")</f>
        <v>A</v>
      </c>
      <c r="Q2265" s="229" t="str">
        <f>IFERROR(IF(VLOOKUP($C2265,'MSCI Database'!$C:$R,4, FALSE)="","",VLOOKUP($C2265,'MSCI Database'!$C:$R,4, FALSE)),"")</f>
        <v>0</v>
      </c>
      <c r="R2265" s="229">
        <f>IFERROR(IF(VLOOKUP($C2265,'MSCI Database'!$C:$R,5, FALSE)="","",VLOOKUP($C2265,'MSCI Database'!$C:$R,5, FALSE)),"")</f>
        <v>7.1</v>
      </c>
      <c r="S2265" s="229">
        <f>IFERROR(IF(VLOOKUP($C2265,'MSCI Database'!$C:$R,6, FALSE)="","",VLOOKUP($C2265,'MSCI Database'!$C:$R,6, FALSE)),"")</f>
        <v>7.9</v>
      </c>
      <c r="T2265" s="229">
        <f>IFERROR(IF(VLOOKUP($C2265,'MSCI Database'!$C:$R,7, FALSE)="","",VLOOKUP($C2265,'MSCI Database'!$C:$R,7, FALSE)),"")</f>
        <v>4.0999999999999996</v>
      </c>
      <c r="U2265" s="229">
        <f>IFERROR(IF(VLOOKUP($C2265,'MSCI Database'!$C:$R,8, FALSE)="","",VLOOKUP($C2265,'MSCI Database'!$C:$R,8, FALSE)),"")</f>
        <v>6.8</v>
      </c>
      <c r="V2265" s="229">
        <f>IFERROR(IF(VLOOKUP($C2265,'MSCI Database'!$C:$R,9, FALSE)="","",VLOOKUP($C2265,'MSCI Database'!$C:$R,9, FALSE)),"")</f>
        <v>5.5</v>
      </c>
      <c r="W2265" s="215">
        <f t="shared" ca="1" si="99"/>
        <v>0</v>
      </c>
      <c r="X2265" s="276">
        <f>IFERROR(IF(VLOOKUP($C2265,'MSCI Database'!$C:$R,10, FALSE)="","",VLOOKUP($C2265,'MSCI Database'!$C:$R,10, FALSE)),"")</f>
        <v>134093</v>
      </c>
      <c r="Y2265" s="229" t="str">
        <f>IFERROR(IF(VLOOKUP($C2265,'MSCI Database'!$C:$R,11, FALSE)="","",VLOOKUP($C2265,'MSCI Database'!$C:$R,11, FALSE)),"")</f>
        <v>2020</v>
      </c>
      <c r="Z2265" s="229" t="str">
        <f>IFERROR(IF(VLOOKUP($C2265,'MSCI Database'!$C:$R,12, FALSE)="","",VLOOKUP($C2265,'MSCI Database'!$C:$R,12, FALSE)),"")</f>
        <v>Reported</v>
      </c>
      <c r="AA2265" s="229" t="str">
        <f>IFERROR(IF(VLOOKUP($C2265,'MSCI Database'!$C:$R,13, FALSE)="","",VLOOKUP($C2265,'MSCI Database'!$C:$R,13, FALSE)),"")</f>
        <v>Involvement in controversies constrain the company's strong ESG performance</v>
      </c>
    </row>
    <row r="2266" spans="1:27" s="130" customFormat="1" ht="15" hidden="1" customHeight="1" outlineLevel="1">
      <c r="A2266" s="130" t="s">
        <v>895</v>
      </c>
      <c r="B2266" s="130" t="s">
        <v>896</v>
      </c>
      <c r="C2266" s="130" t="s">
        <v>897</v>
      </c>
      <c r="D2266" s="130" t="s">
        <v>12135</v>
      </c>
      <c r="E2266" s="130" t="s">
        <v>18688</v>
      </c>
      <c r="F2266" s="215">
        <v>9.9407663699979248E-2</v>
      </c>
      <c r="G2266" s="132" t="str">
        <f ca="1">IFERROR(_xll.BQL($A2266, "cur_mkt_cap(currency=EUR)")/1000000, " ")</f>
        <v xml:space="preserve"> </v>
      </c>
      <c r="M2266" s="308"/>
      <c r="N2266" s="215">
        <f t="shared" si="98"/>
        <v>1.0767919728804241E-3</v>
      </c>
      <c r="O2266" s="172" t="str">
        <f>IFERROR(IF(VLOOKUP($C2266,'MSCI Database'!$C:$R,2, FALSE)="","",VLOOKUP($C2266,'MSCI Database'!$C:$R,2, FALSE)),"")</f>
        <v>Asset Management &amp; Custody Banks</v>
      </c>
      <c r="P2266" s="229" t="str">
        <f>IFERROR(IF(VLOOKUP($C2266,'MSCI Database'!$C:$R,3, FALSE)="","",VLOOKUP($C2266,'MSCI Database'!$C:$R,3, FALSE)),"")</f>
        <v>AA</v>
      </c>
      <c r="Q2266" s="229" t="str">
        <f>IFERROR(IF(VLOOKUP($C2266,'MSCI Database'!$C:$R,4, FALSE)="","",VLOOKUP($C2266,'MSCI Database'!$C:$R,4, FALSE)),"")</f>
        <v>1</v>
      </c>
      <c r="R2266" s="229">
        <f>IFERROR(IF(VLOOKUP($C2266,'MSCI Database'!$C:$R,5, FALSE)="","",VLOOKUP($C2266,'MSCI Database'!$C:$R,5, FALSE)),"")</f>
        <v>8.1</v>
      </c>
      <c r="S2266" s="229">
        <f>IFERROR(IF(VLOOKUP($C2266,'MSCI Database'!$C:$R,6, FALSE)="","",VLOOKUP($C2266,'MSCI Database'!$C:$R,6, FALSE)),"")</f>
        <v>6.8</v>
      </c>
      <c r="T2266" s="229">
        <f>IFERROR(IF(VLOOKUP($C2266,'MSCI Database'!$C:$R,7, FALSE)="","",VLOOKUP($C2266,'MSCI Database'!$C:$R,7, FALSE)),"")</f>
        <v>6.4</v>
      </c>
      <c r="U2266" s="229">
        <f>IFERROR(IF(VLOOKUP($C2266,'MSCI Database'!$C:$R,8, FALSE)="","",VLOOKUP($C2266,'MSCI Database'!$C:$R,8, FALSE)),"")</f>
        <v>4.4000000000000004</v>
      </c>
      <c r="V2266" s="229">
        <f>IFERROR(IF(VLOOKUP($C2266,'MSCI Database'!$C:$R,9, FALSE)="","",VLOOKUP($C2266,'MSCI Database'!$C:$R,9, FALSE)),"")</f>
        <v>5.9</v>
      </c>
      <c r="W2266" s="215">
        <f t="shared" ca="1" si="99"/>
        <v>0</v>
      </c>
      <c r="X2266" s="276">
        <f>IFERROR(IF(VLOOKUP($C2266,'MSCI Database'!$C:$R,10, FALSE)="","",VLOOKUP($C2266,'MSCI Database'!$C:$R,10, FALSE)),"")</f>
        <v>1346</v>
      </c>
      <c r="Y2266" s="229" t="str">
        <f>IFERROR(IF(VLOOKUP($C2266,'MSCI Database'!$C:$R,11, FALSE)="","",VLOOKUP($C2266,'MSCI Database'!$C:$R,11, FALSE)),"")</f>
        <v>2019</v>
      </c>
      <c r="Z2266" s="229" t="str">
        <f>IFERROR(IF(VLOOKUP($C2266,'MSCI Database'!$C:$R,12, FALSE)="","",VLOOKUP($C2266,'MSCI Database'!$C:$R,12, FALSE)),"")</f>
        <v>Reported</v>
      </c>
      <c r="AA2266" s="229" t="str">
        <f>IFERROR(IF(VLOOKUP($C2266,'MSCI Database'!$C:$R,13, FALSE)="","",VLOOKUP($C2266,'MSCI Database'!$C:$R,13, FALSE)),"")</f>
        <v>Improvement in responsible investing practices drives upgrade</v>
      </c>
    </row>
    <row r="2267" spans="1:27" s="130" customFormat="1" ht="15" hidden="1" customHeight="1" outlineLevel="1">
      <c r="A2267" s="130" t="s">
        <v>4966</v>
      </c>
      <c r="B2267" s="130" t="s">
        <v>4967</v>
      </c>
      <c r="C2267" s="130" t="s">
        <v>4968</v>
      </c>
      <c r="D2267" s="130" t="s">
        <v>18678</v>
      </c>
      <c r="E2267" s="130" t="s">
        <v>18674</v>
      </c>
      <c r="F2267" s="215">
        <v>1.593591708180957E-2</v>
      </c>
      <c r="G2267" s="132" t="str">
        <f ca="1">IFERROR(_xll.BQL($A2267, "cur_mkt_cap(currency=EUR)")/1000000, " ")</f>
        <v xml:space="preserve"> </v>
      </c>
      <c r="M2267" s="308"/>
      <c r="N2267" s="215">
        <f t="shared" si="98"/>
        <v>1.7261916189852231E-4</v>
      </c>
      <c r="O2267" s="172" t="str">
        <f>IFERROR(IF(VLOOKUP($C2267,'MSCI Database'!$C:$R,2, FALSE)="","",VLOOKUP($C2267,'MSCI Database'!$C:$R,2, FALSE)),"")</f>
        <v>Food Products</v>
      </c>
      <c r="P2267" s="229" t="str">
        <f>IFERROR(IF(VLOOKUP($C2267,'MSCI Database'!$C:$R,3, FALSE)="","",VLOOKUP($C2267,'MSCI Database'!$C:$R,3, FALSE)),"")</f>
        <v>BB</v>
      </c>
      <c r="Q2267" s="229" t="str">
        <f>IFERROR(IF(VLOOKUP($C2267,'MSCI Database'!$C:$R,4, FALSE)="","",VLOOKUP($C2267,'MSCI Database'!$C:$R,4, FALSE)),"")</f>
        <v>1</v>
      </c>
      <c r="R2267" s="229">
        <f>IFERROR(IF(VLOOKUP($C2267,'MSCI Database'!$C:$R,5, FALSE)="","",VLOOKUP($C2267,'MSCI Database'!$C:$R,5, FALSE)),"")</f>
        <v>3.5</v>
      </c>
      <c r="S2267" s="229">
        <f>IFERROR(IF(VLOOKUP($C2267,'MSCI Database'!$C:$R,6, FALSE)="","",VLOOKUP($C2267,'MSCI Database'!$C:$R,6, FALSE)),"")</f>
        <v>1.2</v>
      </c>
      <c r="T2267" s="229">
        <f>IFERROR(IF(VLOOKUP($C2267,'MSCI Database'!$C:$R,7, FALSE)="","",VLOOKUP($C2267,'MSCI Database'!$C:$R,7, FALSE)),"")</f>
        <v>5</v>
      </c>
      <c r="U2267" s="229">
        <f>IFERROR(IF(VLOOKUP($C2267,'MSCI Database'!$C:$R,8, FALSE)="","",VLOOKUP($C2267,'MSCI Database'!$C:$R,8, FALSE)),"")</f>
        <v>5.7</v>
      </c>
      <c r="V2267" s="229">
        <f>IFERROR(IF(VLOOKUP($C2267,'MSCI Database'!$C:$R,9, FALSE)="","",VLOOKUP($C2267,'MSCI Database'!$C:$R,9, FALSE)),"")</f>
        <v>3.7</v>
      </c>
      <c r="W2267" s="215">
        <f t="shared" ca="1" si="99"/>
        <v>0</v>
      </c>
      <c r="X2267" s="276">
        <f>IFERROR(IF(VLOOKUP($C2267,'MSCI Database'!$C:$R,10, FALSE)="","",VLOOKUP($C2267,'MSCI Database'!$C:$R,10, FALSE)),"")</f>
        <v>523465</v>
      </c>
      <c r="Y2267" s="229" t="str">
        <f>IFERROR(IF(VLOOKUP($C2267,'MSCI Database'!$C:$R,11, FALSE)="","",VLOOKUP($C2267,'MSCI Database'!$C:$R,11, FALSE)),"")</f>
        <v>2019</v>
      </c>
      <c r="Z2267" s="229" t="str">
        <f>IFERROR(IF(VLOOKUP($C2267,'MSCI Database'!$C:$R,12, FALSE)="","",VLOOKUP($C2267,'MSCI Database'!$C:$R,12, FALSE)),"")</f>
        <v>Reported</v>
      </c>
      <c r="AA2267" s="229" t="str">
        <f>IFERROR(IF(VLOOKUP($C2267,'MSCI Database'!$C:$R,13, FALSE)="","",VLOOKUP($C2267,'MSCI Database'!$C:$R,13, FALSE)),"")</f>
        <v>Stronger overall governance structures</v>
      </c>
    </row>
    <row r="2268" spans="1:27" s="130" customFormat="1" ht="15" hidden="1" customHeight="1" outlineLevel="1">
      <c r="A2268" s="130" t="s">
        <v>8399</v>
      </c>
      <c r="B2268" s="130" t="s">
        <v>8400</v>
      </c>
      <c r="C2268" s="130" t="s">
        <v>8401</v>
      </c>
      <c r="D2268" s="130" t="s">
        <v>12128</v>
      </c>
      <c r="E2268" s="130" t="s">
        <v>12133</v>
      </c>
      <c r="F2268" s="215">
        <v>0.12390613190618729</v>
      </c>
      <c r="G2268" s="132" t="str">
        <f ca="1">IFERROR(_xll.BQL($A2268, "cur_mkt_cap(currency=EUR)")/1000000, " ")</f>
        <v xml:space="preserve"> </v>
      </c>
      <c r="M2268" s="308"/>
      <c r="N2268" s="215">
        <f t="shared" si="98"/>
        <v>1.3421613913985721E-3</v>
      </c>
      <c r="O2268" s="172" t="str">
        <f>IFERROR(IF(VLOOKUP($C2268,'MSCI Database'!$C:$R,2, FALSE)="","",VLOOKUP($C2268,'MSCI Database'!$C:$R,2, FALSE)),"")</f>
        <v>Pharmaceuticals</v>
      </c>
      <c r="P2268" s="229" t="str">
        <f>IFERROR(IF(VLOOKUP($C2268,'MSCI Database'!$C:$R,3, FALSE)="","",VLOOKUP($C2268,'MSCI Database'!$C:$R,3, FALSE)),"")</f>
        <v>AA</v>
      </c>
      <c r="Q2268" s="229" t="str">
        <f>IFERROR(IF(VLOOKUP($C2268,'MSCI Database'!$C:$R,4, FALSE)="","",VLOOKUP($C2268,'MSCI Database'!$C:$R,4, FALSE)),"")</f>
        <v>1</v>
      </c>
      <c r="R2268" s="229">
        <f>IFERROR(IF(VLOOKUP($C2268,'MSCI Database'!$C:$R,5, FALSE)="","",VLOOKUP($C2268,'MSCI Database'!$C:$R,5, FALSE)),"")</f>
        <v>7.9</v>
      </c>
      <c r="S2268" s="229">
        <f>IFERROR(IF(VLOOKUP($C2268,'MSCI Database'!$C:$R,6, FALSE)="","",VLOOKUP($C2268,'MSCI Database'!$C:$R,6, FALSE)),"")</f>
        <v>4.7</v>
      </c>
      <c r="T2268" s="229">
        <f>IFERROR(IF(VLOOKUP($C2268,'MSCI Database'!$C:$R,7, FALSE)="","",VLOOKUP($C2268,'MSCI Database'!$C:$R,7, FALSE)),"")</f>
        <v>5.7</v>
      </c>
      <c r="U2268" s="229">
        <f>IFERROR(IF(VLOOKUP($C2268,'MSCI Database'!$C:$R,8, FALSE)="","",VLOOKUP($C2268,'MSCI Database'!$C:$R,8, FALSE)),"")</f>
        <v>5.8</v>
      </c>
      <c r="V2268" s="229">
        <f>IFERROR(IF(VLOOKUP($C2268,'MSCI Database'!$C:$R,9, FALSE)="","",VLOOKUP($C2268,'MSCI Database'!$C:$R,9, FALSE)),"")</f>
        <v>5.6</v>
      </c>
      <c r="W2268" s="215">
        <f t="shared" ca="1" si="99"/>
        <v>0</v>
      </c>
      <c r="X2268" s="276">
        <f>IFERROR(IF(VLOOKUP($C2268,'MSCI Database'!$C:$R,10, FALSE)="","",VLOOKUP($C2268,'MSCI Database'!$C:$R,10, FALSE)),"")</f>
        <v>137765</v>
      </c>
      <c r="Y2268" s="229" t="str">
        <f>IFERROR(IF(VLOOKUP($C2268,'MSCI Database'!$C:$R,11, FALSE)="","",VLOOKUP($C2268,'MSCI Database'!$C:$R,11, FALSE)),"")</f>
        <v>2019</v>
      </c>
      <c r="Z2268" s="229" t="str">
        <f>IFERROR(IF(VLOOKUP($C2268,'MSCI Database'!$C:$R,12, FALSE)="","",VLOOKUP($C2268,'MSCI Database'!$C:$R,12, FALSE)),"")</f>
        <v>E.Segmt-Moderately High</v>
      </c>
      <c r="AA2268" s="229" t="str">
        <f>IFERROR(IF(VLOOKUP($C2268,'MSCI Database'!$C:$R,13, FALSE)="","",VLOOKUP($C2268,'MSCI Database'!$C:$R,13, FALSE)),"")</f>
        <v>Improved quality management system drives upgrade, but safety and quality issues persist</v>
      </c>
    </row>
    <row r="2269" spans="1:27" s="130" customFormat="1" ht="15" hidden="1" customHeight="1" outlineLevel="1">
      <c r="A2269" s="130" t="s">
        <v>1517</v>
      </c>
      <c r="B2269" s="130" t="s">
        <v>1518</v>
      </c>
      <c r="C2269" s="130" t="s">
        <v>1519</v>
      </c>
      <c r="D2269" s="130" t="s">
        <v>18678</v>
      </c>
      <c r="E2269" s="130" t="s">
        <v>18707</v>
      </c>
      <c r="F2269" s="215">
        <v>1.5896140908815751E-2</v>
      </c>
      <c r="G2269" s="132" t="str">
        <f ca="1">IFERROR(_xll.BQL($A2269, "cur_mkt_cap(currency=EUR)")/1000000, " ")</f>
        <v xml:space="preserve"> </v>
      </c>
      <c r="M2269" s="308"/>
      <c r="N2269" s="215">
        <f t="shared" si="98"/>
        <v>1.7218830312770445E-4</v>
      </c>
      <c r="O2269" s="172" t="str">
        <f>IFERROR(IF(VLOOKUP($C2269,'MSCI Database'!$C:$R,2, FALSE)="","",VLOOKUP($C2269,'MSCI Database'!$C:$R,2, FALSE)),"")</f>
        <v>Integrated Oil &amp; Gas</v>
      </c>
      <c r="P2269" s="229" t="str">
        <f>IFERROR(IF(VLOOKUP($C2269,'MSCI Database'!$C:$R,3, FALSE)="","",VLOOKUP($C2269,'MSCI Database'!$C:$R,3, FALSE)),"")</f>
        <v>CCC</v>
      </c>
      <c r="Q2269" s="229" t="str">
        <f>IFERROR(IF(VLOOKUP($C2269,'MSCI Database'!$C:$R,4, FALSE)="","",VLOOKUP($C2269,'MSCI Database'!$C:$R,4, FALSE)),"")</f>
        <v>0</v>
      </c>
      <c r="R2269" s="229">
        <f>IFERROR(IF(VLOOKUP($C2269,'MSCI Database'!$C:$R,5, FALSE)="","",VLOOKUP($C2269,'MSCI Database'!$C:$R,5, FALSE)),"")</f>
        <v>1.4</v>
      </c>
      <c r="S2269" s="229">
        <f>IFERROR(IF(VLOOKUP($C2269,'MSCI Database'!$C:$R,6, FALSE)="","",VLOOKUP($C2269,'MSCI Database'!$C:$R,6, FALSE)),"")</f>
        <v>4.2</v>
      </c>
      <c r="T2269" s="229">
        <f>IFERROR(IF(VLOOKUP($C2269,'MSCI Database'!$C:$R,7, FALSE)="","",VLOOKUP($C2269,'MSCI Database'!$C:$R,7, FALSE)),"")</f>
        <v>4</v>
      </c>
      <c r="U2269" s="229">
        <f>IFERROR(IF(VLOOKUP($C2269,'MSCI Database'!$C:$R,8, FALSE)="","",VLOOKUP($C2269,'MSCI Database'!$C:$R,8, FALSE)),"")</f>
        <v>2</v>
      </c>
      <c r="V2269" s="229">
        <f>IFERROR(IF(VLOOKUP($C2269,'MSCI Database'!$C:$R,9, FALSE)="","",VLOOKUP($C2269,'MSCI Database'!$C:$R,9, FALSE)),"")</f>
        <v>3.4</v>
      </c>
      <c r="W2269" s="215">
        <f t="shared" ca="1" si="99"/>
        <v>0</v>
      </c>
      <c r="X2269" s="276">
        <f>IFERROR(IF(VLOOKUP($C2269,'MSCI Database'!$C:$R,10, FALSE)="","",VLOOKUP($C2269,'MSCI Database'!$C:$R,10, FALSE)),"")</f>
        <v>174080000</v>
      </c>
      <c r="Y2269" s="229" t="str">
        <f>IFERROR(IF(VLOOKUP($C2269,'MSCI Database'!$C:$R,11, FALSE)="","",VLOOKUP($C2269,'MSCI Database'!$C:$R,11, FALSE)),"")</f>
        <v>2019</v>
      </c>
      <c r="Z2269" s="229" t="str">
        <f>IFERROR(IF(VLOOKUP($C2269,'MSCI Database'!$C:$R,12, FALSE)="","",VLOOKUP($C2269,'MSCI Database'!$C:$R,12, FALSE)),"")</f>
        <v>Reported</v>
      </c>
      <c r="AA2269" s="229" t="str">
        <f>IFERROR(IF(VLOOKUP($C2269,'MSCI Database'!$C:$R,13, FALSE)="","",VLOOKUP($C2269,'MSCI Database'!$C:$R,13, FALSE)),"")</f>
        <v>Corruption allegations and safety accidents continue to cloud business ethics and safety management</v>
      </c>
    </row>
    <row r="2270" spans="1:27" s="130" customFormat="1" ht="15" hidden="1" customHeight="1" outlineLevel="1">
      <c r="A2270" s="130" t="s">
        <v>2011</v>
      </c>
      <c r="B2270" s="130" t="s">
        <v>2012</v>
      </c>
      <c r="C2270" s="130" t="s">
        <v>2013</v>
      </c>
      <c r="D2270" s="130" t="s">
        <v>12127</v>
      </c>
      <c r="E2270" s="130" t="s">
        <v>18684</v>
      </c>
      <c r="F2270" s="215">
        <v>1.9625354653517509E-2</v>
      </c>
      <c r="G2270" s="132" t="str">
        <f ca="1">IFERROR(_xll.BQL($A2270, "cur_mkt_cap(currency=EUR)")/1000000, " ")</f>
        <v xml:space="preserve"> </v>
      </c>
      <c r="M2270" s="308"/>
      <c r="N2270" s="215">
        <f t="shared" si="98"/>
        <v>2.1258345251547786E-4</v>
      </c>
      <c r="O2270" s="172" t="str">
        <f>IFERROR(IF(VLOOKUP($C2270,'MSCI Database'!$C:$R,2, FALSE)="","",VLOOKUP($C2270,'MSCI Database'!$C:$R,2, FALSE)),"")</f>
        <v>Specialty Chemicals</v>
      </c>
      <c r="P2270" s="229" t="str">
        <f>IFERROR(IF(VLOOKUP($C2270,'MSCI Database'!$C:$R,3, FALSE)="","",VLOOKUP($C2270,'MSCI Database'!$C:$R,3, FALSE)),"")</f>
        <v>AAA</v>
      </c>
      <c r="Q2270" s="229" t="str">
        <f>IFERROR(IF(VLOOKUP($C2270,'MSCI Database'!$C:$R,4, FALSE)="","",VLOOKUP($C2270,'MSCI Database'!$C:$R,4, FALSE)),"")</f>
        <v>0</v>
      </c>
      <c r="R2270" s="229">
        <f>IFERROR(IF(VLOOKUP($C2270,'MSCI Database'!$C:$R,5, FALSE)="","",VLOOKUP($C2270,'MSCI Database'!$C:$R,5, FALSE)),"")</f>
        <v>8.9</v>
      </c>
      <c r="S2270" s="229">
        <f>IFERROR(IF(VLOOKUP($C2270,'MSCI Database'!$C:$R,6, FALSE)="","",VLOOKUP($C2270,'MSCI Database'!$C:$R,6, FALSE)),"")</f>
        <v>6.8</v>
      </c>
      <c r="T2270" s="229">
        <f>IFERROR(IF(VLOOKUP($C2270,'MSCI Database'!$C:$R,7, FALSE)="","",VLOOKUP($C2270,'MSCI Database'!$C:$R,7, FALSE)),"")</f>
        <v>6.2</v>
      </c>
      <c r="U2270" s="229">
        <f>IFERROR(IF(VLOOKUP($C2270,'MSCI Database'!$C:$R,8, FALSE)="","",VLOOKUP($C2270,'MSCI Database'!$C:$R,8, FALSE)),"")</f>
        <v>6.7</v>
      </c>
      <c r="V2270" s="229">
        <f>IFERROR(IF(VLOOKUP($C2270,'MSCI Database'!$C:$R,9, FALSE)="","",VLOOKUP($C2270,'MSCI Database'!$C:$R,9, FALSE)),"")</f>
        <v>6.7</v>
      </c>
      <c r="W2270" s="215">
        <f t="shared" ca="1" si="99"/>
        <v>0</v>
      </c>
      <c r="X2270" s="276">
        <f>IFERROR(IF(VLOOKUP($C2270,'MSCI Database'!$C:$R,10, FALSE)="","",VLOOKUP($C2270,'MSCI Database'!$C:$R,10, FALSE)),"")</f>
        <v>330000</v>
      </c>
      <c r="Y2270" s="229" t="str">
        <f>IFERROR(IF(VLOOKUP($C2270,'MSCI Database'!$C:$R,11, FALSE)="","",VLOOKUP($C2270,'MSCI Database'!$C:$R,11, FALSE)),"")</f>
        <v>2019</v>
      </c>
      <c r="Z2270" s="229" t="str">
        <f>IFERROR(IF(VLOOKUP($C2270,'MSCI Database'!$C:$R,12, FALSE)="","",VLOOKUP($C2270,'MSCI Database'!$C:$R,12, FALSE)),"")</f>
        <v>Reported</v>
      </c>
      <c r="AA2270" s="229" t="str">
        <f>IFERROR(IF(VLOOKUP($C2270,'MSCI Database'!$C:$R,13, FALSE)="","",VLOOKUP($C2270,'MSCI Database'!$C:$R,13, FALSE)),"")</f>
        <v>Monetizing cleantech opportunities with products in bioenergy and strong chemical management system</v>
      </c>
    </row>
    <row r="2271" spans="1:27" s="130" customFormat="1" ht="15" hidden="1" customHeight="1" outlineLevel="1">
      <c r="A2271" s="130" t="s">
        <v>7100</v>
      </c>
      <c r="B2271" s="130" t="s">
        <v>7101</v>
      </c>
      <c r="C2271" s="130" t="s">
        <v>7102</v>
      </c>
      <c r="D2271" s="130" t="s">
        <v>12128</v>
      </c>
      <c r="E2271" s="130" t="s">
        <v>18682</v>
      </c>
      <c r="F2271" s="215">
        <v>0.1225296437875886</v>
      </c>
      <c r="G2271" s="132" t="str">
        <f ca="1">IFERROR(_xll.BQL($A2271, "cur_mkt_cap(currency=EUR)")/1000000, " ")</f>
        <v xml:space="preserve"> </v>
      </c>
      <c r="M2271" s="308"/>
      <c r="N2271" s="215">
        <f t="shared" si="98"/>
        <v>1.3272511591115954E-3</v>
      </c>
      <c r="O2271" s="172" t="str">
        <f>IFERROR(IF(VLOOKUP($C2271,'MSCI Database'!$C:$R,2, FALSE)="","",VLOOKUP($C2271,'MSCI Database'!$C:$R,2, FALSE)),"")</f>
        <v>Automobiles</v>
      </c>
      <c r="P2271" s="229" t="str">
        <f>IFERROR(IF(VLOOKUP($C2271,'MSCI Database'!$C:$R,3, FALSE)="","",VLOOKUP($C2271,'MSCI Database'!$C:$R,3, FALSE)),"")</f>
        <v>B</v>
      </c>
      <c r="Q2271" s="229" t="str">
        <f>IFERROR(IF(VLOOKUP($C2271,'MSCI Database'!$C:$R,4, FALSE)="","",VLOOKUP($C2271,'MSCI Database'!$C:$R,4, FALSE)),"")</f>
        <v>1</v>
      </c>
      <c r="R2271" s="229">
        <f>IFERROR(IF(VLOOKUP($C2271,'MSCI Database'!$C:$R,5, FALSE)="","",VLOOKUP($C2271,'MSCI Database'!$C:$R,5, FALSE)),"")</f>
        <v>2</v>
      </c>
      <c r="S2271" s="229">
        <f>IFERROR(IF(VLOOKUP($C2271,'MSCI Database'!$C:$R,6, FALSE)="","",VLOOKUP($C2271,'MSCI Database'!$C:$R,6, FALSE)),"")</f>
        <v>5.2</v>
      </c>
      <c r="T2271" s="229">
        <f>IFERROR(IF(VLOOKUP($C2271,'MSCI Database'!$C:$R,7, FALSE)="","",VLOOKUP($C2271,'MSCI Database'!$C:$R,7, FALSE)),"")</f>
        <v>0.8</v>
      </c>
      <c r="U2271" s="229">
        <f>IFERROR(IF(VLOOKUP($C2271,'MSCI Database'!$C:$R,8, FALSE)="","",VLOOKUP($C2271,'MSCI Database'!$C:$R,8, FALSE)),"")</f>
        <v>4.9000000000000004</v>
      </c>
      <c r="V2271" s="229">
        <f>IFERROR(IF(VLOOKUP($C2271,'MSCI Database'!$C:$R,9, FALSE)="","",VLOOKUP($C2271,'MSCI Database'!$C:$R,9, FALSE)),"")</f>
        <v>3.5</v>
      </c>
      <c r="W2271" s="215">
        <f t="shared" ca="1" si="99"/>
        <v>0</v>
      </c>
      <c r="X2271" s="276">
        <f>IFERROR(IF(VLOOKUP($C2271,'MSCI Database'!$C:$R,10, FALSE)="","",VLOOKUP($C2271,'MSCI Database'!$C:$R,10, FALSE)),"")</f>
        <v>5971670</v>
      </c>
      <c r="Y2271" s="229" t="str">
        <f>IFERROR(IF(VLOOKUP($C2271,'MSCI Database'!$C:$R,11, FALSE)="","",VLOOKUP($C2271,'MSCI Database'!$C:$R,11, FALSE)),"")</f>
        <v>2019</v>
      </c>
      <c r="Z2271" s="229" t="str">
        <f>IFERROR(IF(VLOOKUP($C2271,'MSCI Database'!$C:$R,12, FALSE)="","",VLOOKUP($C2271,'MSCI Database'!$C:$R,12, FALSE)),"")</f>
        <v>Reported</v>
      </c>
      <c r="AA2271" s="229" t="str">
        <f>IFERROR(IF(VLOOKUP($C2271,'MSCI Database'!$C:$R,13, FALSE)="","",VLOOKUP($C2271,'MSCI Database'!$C:$R,13, FALSE)),"")</f>
        <v>Improved electrification strategy; labor risks persist</v>
      </c>
    </row>
    <row r="2272" spans="1:27" s="130" customFormat="1" ht="15" hidden="1" customHeight="1" outlineLevel="1">
      <c r="A2272" s="130" t="s">
        <v>1274</v>
      </c>
      <c r="B2272" s="130" t="s">
        <v>1275</v>
      </c>
      <c r="C2272" s="130" t="s">
        <v>1276</v>
      </c>
      <c r="D2272" s="130" t="s">
        <v>18681</v>
      </c>
      <c r="E2272" s="130" t="s">
        <v>18688</v>
      </c>
      <c r="F2272" s="215">
        <v>0.12145239781966739</v>
      </c>
      <c r="G2272" s="132" t="str">
        <f ca="1">IFERROR(_xll.BQL($A2272, "cur_mkt_cap(currency=EUR)")/1000000, " ")</f>
        <v xml:space="preserve"> </v>
      </c>
      <c r="M2272" s="308"/>
      <c r="N2272" s="215">
        <f t="shared" si="98"/>
        <v>1.3155823423634597E-3</v>
      </c>
      <c r="O2272" s="172" t="str">
        <f>IFERROR(IF(VLOOKUP($C2272,'MSCI Database'!$C:$R,2, FALSE)="","",VLOOKUP($C2272,'MSCI Database'!$C:$R,2, FALSE)),"")</f>
        <v>Property &amp; Casualty Insurance</v>
      </c>
      <c r="P2272" s="229" t="str">
        <f>IFERROR(IF(VLOOKUP($C2272,'MSCI Database'!$C:$R,3, FALSE)="","",VLOOKUP($C2272,'MSCI Database'!$C:$R,3, FALSE)),"")</f>
        <v>BBB</v>
      </c>
      <c r="Q2272" s="229" t="str">
        <f>IFERROR(IF(VLOOKUP($C2272,'MSCI Database'!$C:$R,4, FALSE)="","",VLOOKUP($C2272,'MSCI Database'!$C:$R,4, FALSE)),"")</f>
        <v>0</v>
      </c>
      <c r="R2272" s="229">
        <f>IFERROR(IF(VLOOKUP($C2272,'MSCI Database'!$C:$R,5, FALSE)="","",VLOOKUP($C2272,'MSCI Database'!$C:$R,5, FALSE)),"")</f>
        <v>5.5</v>
      </c>
      <c r="S2272" s="229">
        <f>IFERROR(IF(VLOOKUP($C2272,'MSCI Database'!$C:$R,6, FALSE)="","",VLOOKUP($C2272,'MSCI Database'!$C:$R,6, FALSE)),"")</f>
        <v>6.4</v>
      </c>
      <c r="T2272" s="229">
        <f>IFERROR(IF(VLOOKUP($C2272,'MSCI Database'!$C:$R,7, FALSE)="","",VLOOKUP($C2272,'MSCI Database'!$C:$R,7, FALSE)),"")</f>
        <v>4.0999999999999996</v>
      </c>
      <c r="U2272" s="229">
        <f>IFERROR(IF(VLOOKUP($C2272,'MSCI Database'!$C:$R,8, FALSE)="","",VLOOKUP($C2272,'MSCI Database'!$C:$R,8, FALSE)),"")</f>
        <v>3.7</v>
      </c>
      <c r="V2272" s="229">
        <f>IFERROR(IF(VLOOKUP($C2272,'MSCI Database'!$C:$R,9, FALSE)="","",VLOOKUP($C2272,'MSCI Database'!$C:$R,9, FALSE)),"")</f>
        <v>4.4000000000000004</v>
      </c>
      <c r="W2272" s="215">
        <f t="shared" ca="1" si="99"/>
        <v>0</v>
      </c>
      <c r="X2272" s="276">
        <f>IFERROR(IF(VLOOKUP($C2272,'MSCI Database'!$C:$R,10, FALSE)="","",VLOOKUP($C2272,'MSCI Database'!$C:$R,10, FALSE)),"")</f>
        <v>70625</v>
      </c>
      <c r="Y2272" s="229" t="str">
        <f>IFERROR(IF(VLOOKUP($C2272,'MSCI Database'!$C:$R,11, FALSE)="","",VLOOKUP($C2272,'MSCI Database'!$C:$R,11, FALSE)),"")</f>
        <v>2019</v>
      </c>
      <c r="Z2272" s="229" t="str">
        <f>IFERROR(IF(VLOOKUP($C2272,'MSCI Database'!$C:$R,12, FALSE)="","",VLOOKUP($C2272,'MSCI Database'!$C:$R,12, FALSE)),"")</f>
        <v>Reported</v>
      </c>
      <c r="AA2272" s="229" t="str">
        <f>IFERROR(IF(VLOOKUP($C2272,'MSCI Database'!$C:$R,13, FALSE)="","",VLOOKUP($C2272,'MSCI Database'!$C:$R,13, FALSE)),"")</f>
        <v>Strong data privacy measures and ESG integration; corporate governance challenges persist</v>
      </c>
    </row>
    <row r="2273" spans="1:27" s="130" customFormat="1" ht="15" hidden="1" customHeight="1" outlineLevel="1">
      <c r="A2273" s="130" t="s">
        <v>2003</v>
      </c>
      <c r="B2273" s="130" t="s">
        <v>2004</v>
      </c>
      <c r="C2273" s="130" t="s">
        <v>2005</v>
      </c>
      <c r="D2273" s="130" t="s">
        <v>12127</v>
      </c>
      <c r="E2273" s="130" t="s">
        <v>18684</v>
      </c>
      <c r="F2273" s="215">
        <v>1.892956592425523E-2</v>
      </c>
      <c r="G2273" s="132" t="str">
        <f ca="1">IFERROR(_xll.BQL($A2273, "cur_mkt_cap(currency=EUR)")/1000000, " ")</f>
        <v xml:space="preserve"> </v>
      </c>
      <c r="M2273" s="308"/>
      <c r="N2273" s="215">
        <f t="shared" si="98"/>
        <v>2.0504661188766165E-4</v>
      </c>
      <c r="O2273" s="172" t="str">
        <f>IFERROR(IF(VLOOKUP($C2273,'MSCI Database'!$C:$R,2, FALSE)="","",VLOOKUP($C2273,'MSCI Database'!$C:$R,2, FALSE)),"")</f>
        <v>Specialty Chemicals</v>
      </c>
      <c r="P2273" s="229" t="str">
        <f>IFERROR(IF(VLOOKUP($C2273,'MSCI Database'!$C:$R,3, FALSE)="","",VLOOKUP($C2273,'MSCI Database'!$C:$R,3, FALSE)),"")</f>
        <v>AA</v>
      </c>
      <c r="Q2273" s="229" t="str">
        <f>IFERROR(IF(VLOOKUP($C2273,'MSCI Database'!$C:$R,4, FALSE)="","",VLOOKUP($C2273,'MSCI Database'!$C:$R,4, FALSE)),"")</f>
        <v>0</v>
      </c>
      <c r="R2273" s="229">
        <f>IFERROR(IF(VLOOKUP($C2273,'MSCI Database'!$C:$R,5, FALSE)="","",VLOOKUP($C2273,'MSCI Database'!$C:$R,5, FALSE)),"")</f>
        <v>8</v>
      </c>
      <c r="S2273" s="229">
        <f>IFERROR(IF(VLOOKUP($C2273,'MSCI Database'!$C:$R,6, FALSE)="","",VLOOKUP($C2273,'MSCI Database'!$C:$R,6, FALSE)),"")</f>
        <v>6.7</v>
      </c>
      <c r="T2273" s="229">
        <f>IFERROR(IF(VLOOKUP($C2273,'MSCI Database'!$C:$R,7, FALSE)="","",VLOOKUP($C2273,'MSCI Database'!$C:$R,7, FALSE)),"")</f>
        <v>4.2</v>
      </c>
      <c r="U2273" s="229">
        <f>IFERROR(IF(VLOOKUP($C2273,'MSCI Database'!$C:$R,8, FALSE)="","",VLOOKUP($C2273,'MSCI Database'!$C:$R,8, FALSE)),"")</f>
        <v>6.8</v>
      </c>
      <c r="V2273" s="229">
        <f>IFERROR(IF(VLOOKUP($C2273,'MSCI Database'!$C:$R,9, FALSE)="","",VLOOKUP($C2273,'MSCI Database'!$C:$R,9, FALSE)),"")</f>
        <v>6.1</v>
      </c>
      <c r="W2273" s="215">
        <f t="shared" ca="1" si="99"/>
        <v>0</v>
      </c>
      <c r="X2273" s="276">
        <f>IFERROR(IF(VLOOKUP($C2273,'MSCI Database'!$C:$R,10, FALSE)="","",VLOOKUP($C2273,'MSCI Database'!$C:$R,10, FALSE)),"")</f>
        <v>49439</v>
      </c>
      <c r="Y2273" s="229" t="str">
        <f>IFERROR(IF(VLOOKUP($C2273,'MSCI Database'!$C:$R,11, FALSE)="","",VLOOKUP($C2273,'MSCI Database'!$C:$R,11, FALSE)),"")</f>
        <v>2019</v>
      </c>
      <c r="Z2273" s="229" t="str">
        <f>IFERROR(IF(VLOOKUP($C2273,'MSCI Database'!$C:$R,12, FALSE)="","",VLOOKUP($C2273,'MSCI Database'!$C:$R,12, FALSE)),"")</f>
        <v>Reported</v>
      </c>
      <c r="AA2273" s="229" t="str">
        <f>IFERROR(IF(VLOOKUP($C2273,'MSCI Database'!$C:$R,13, FALSE)="","",VLOOKUP($C2273,'MSCI Database'!$C:$R,13, FALSE)),"")</f>
        <v>Robust governance and environmental practices</v>
      </c>
    </row>
    <row r="2274" spans="1:27" s="130" customFormat="1" ht="15" hidden="1" customHeight="1" outlineLevel="1">
      <c r="A2274" s="130" t="s">
        <v>6234</v>
      </c>
      <c r="B2274" s="130" t="s">
        <v>6235</v>
      </c>
      <c r="C2274" s="130" t="s">
        <v>6236</v>
      </c>
      <c r="D2274" s="130" t="s">
        <v>12128</v>
      </c>
      <c r="E2274" s="130" t="s">
        <v>18690</v>
      </c>
      <c r="F2274" s="215">
        <v>0.1208256552743443</v>
      </c>
      <c r="G2274" s="132" t="str">
        <f ca="1">IFERROR(_xll.BQL($A2274, "cur_mkt_cap(currency=EUR)")/1000000, " ")</f>
        <v xml:space="preserve"> </v>
      </c>
      <c r="M2274" s="308"/>
      <c r="N2274" s="215">
        <f t="shared" si="98"/>
        <v>1.3087934156675927E-3</v>
      </c>
      <c r="O2274" s="172" t="str">
        <f>IFERROR(IF(VLOOKUP($C2274,'MSCI Database'!$C:$R,2, FALSE)="","",VLOOKUP($C2274,'MSCI Database'!$C:$R,2, FALSE)),"")</f>
        <v>Media &amp; Entertainment</v>
      </c>
      <c r="P2274" s="229" t="str">
        <f>IFERROR(IF(VLOOKUP($C2274,'MSCI Database'!$C:$R,3, FALSE)="","",VLOOKUP($C2274,'MSCI Database'!$C:$R,3, FALSE)),"")</f>
        <v>BBB</v>
      </c>
      <c r="Q2274" s="229" t="str">
        <f>IFERROR(IF(VLOOKUP($C2274,'MSCI Database'!$C:$R,4, FALSE)="","",VLOOKUP($C2274,'MSCI Database'!$C:$R,4, FALSE)),"")</f>
        <v>0</v>
      </c>
      <c r="R2274" s="229">
        <f>IFERROR(IF(VLOOKUP($C2274,'MSCI Database'!$C:$R,5, FALSE)="","",VLOOKUP($C2274,'MSCI Database'!$C:$R,5, FALSE)),"")</f>
        <v>5.3</v>
      </c>
      <c r="S2274" s="229">
        <f>IFERROR(IF(VLOOKUP($C2274,'MSCI Database'!$C:$R,6, FALSE)="","",VLOOKUP($C2274,'MSCI Database'!$C:$R,6, FALSE)),"")</f>
        <v>6</v>
      </c>
      <c r="T2274" s="229">
        <f>IFERROR(IF(VLOOKUP($C2274,'MSCI Database'!$C:$R,7, FALSE)="","",VLOOKUP($C2274,'MSCI Database'!$C:$R,7, FALSE)),"")</f>
        <v>5.0999999999999996</v>
      </c>
      <c r="U2274" s="229">
        <f>IFERROR(IF(VLOOKUP($C2274,'MSCI Database'!$C:$R,8, FALSE)="","",VLOOKUP($C2274,'MSCI Database'!$C:$R,8, FALSE)),"")</f>
        <v>4.5999999999999996</v>
      </c>
      <c r="V2274" s="229">
        <f>IFERROR(IF(VLOOKUP($C2274,'MSCI Database'!$C:$R,9, FALSE)="","",VLOOKUP($C2274,'MSCI Database'!$C:$R,9, FALSE)),"")</f>
        <v>4.9000000000000004</v>
      </c>
      <c r="W2274" s="215">
        <f t="shared" ca="1" si="99"/>
        <v>0</v>
      </c>
      <c r="X2274" s="276">
        <f>IFERROR(IF(VLOOKUP($C2274,'MSCI Database'!$C:$R,10, FALSE)="","",VLOOKUP($C2274,'MSCI Database'!$C:$R,10, FALSE)),"")</f>
        <v>82315</v>
      </c>
      <c r="Y2274" s="229" t="str">
        <f>IFERROR(IF(VLOOKUP($C2274,'MSCI Database'!$C:$R,11, FALSE)="","",VLOOKUP($C2274,'MSCI Database'!$C:$R,11, FALSE)),"")</f>
        <v>2019</v>
      </c>
      <c r="Z2274" s="229" t="str">
        <f>IFERROR(IF(VLOOKUP($C2274,'MSCI Database'!$C:$R,12, FALSE)="","",VLOOKUP($C2274,'MSCI Database'!$C:$R,12, FALSE)),"")</f>
        <v>E.Segmt-High</v>
      </c>
      <c r="AA2274" s="229" t="str">
        <f>IFERROR(IF(VLOOKUP($C2274,'MSCI Database'!$C:$R,13, FALSE)="","",VLOOKUP($C2274,'MSCI Database'!$C:$R,13, FALSE)),"")</f>
        <v>Limited initiatives to improve workforce morale and facilitate skill development</v>
      </c>
    </row>
    <row r="2275" spans="1:27" s="130" customFormat="1" ht="15" hidden="1" customHeight="1" outlineLevel="1">
      <c r="A2275" s="130" t="s">
        <v>7032</v>
      </c>
      <c r="B2275" s="130" t="s">
        <v>7033</v>
      </c>
      <c r="C2275" s="130" t="s">
        <v>7034</v>
      </c>
      <c r="D2275" s="130" t="s">
        <v>12128</v>
      </c>
      <c r="E2275" s="130" t="s">
        <v>18689</v>
      </c>
      <c r="F2275" s="215">
        <v>0.1200779013683467</v>
      </c>
      <c r="G2275" s="132" t="str">
        <f ca="1">IFERROR(_xll.BQL($A2275, "cur_mkt_cap(currency=EUR)")/1000000, " ")</f>
        <v xml:space="preserve"> </v>
      </c>
      <c r="M2275" s="308"/>
      <c r="N2275" s="215">
        <f t="shared" si="98"/>
        <v>1.3006936839799203E-3</v>
      </c>
      <c r="O2275" s="172" t="str">
        <f>IFERROR(IF(VLOOKUP($C2275,'MSCI Database'!$C:$R,2, FALSE)="","",VLOOKUP($C2275,'MSCI Database'!$C:$R,2, FALSE)),"")</f>
        <v>Software &amp; Services</v>
      </c>
      <c r="P2275" s="229" t="str">
        <f>IFERROR(IF(VLOOKUP($C2275,'MSCI Database'!$C:$R,3, FALSE)="","",VLOOKUP($C2275,'MSCI Database'!$C:$R,3, FALSE)),"")</f>
        <v>BBB</v>
      </c>
      <c r="Q2275" s="229" t="str">
        <f>IFERROR(IF(VLOOKUP($C2275,'MSCI Database'!$C:$R,4, FALSE)="","",VLOOKUP($C2275,'MSCI Database'!$C:$R,4, FALSE)),"")</f>
        <v>0</v>
      </c>
      <c r="R2275" s="229">
        <f>IFERROR(IF(VLOOKUP($C2275,'MSCI Database'!$C:$R,5, FALSE)="","",VLOOKUP($C2275,'MSCI Database'!$C:$R,5, FALSE)),"")</f>
        <v>5.7</v>
      </c>
      <c r="S2275" s="229">
        <f>IFERROR(IF(VLOOKUP($C2275,'MSCI Database'!$C:$R,6, FALSE)="","",VLOOKUP($C2275,'MSCI Database'!$C:$R,6, FALSE)),"")</f>
        <v>8.6999999999999993</v>
      </c>
      <c r="T2275" s="229">
        <f>IFERROR(IF(VLOOKUP($C2275,'MSCI Database'!$C:$R,7, FALSE)="","",VLOOKUP($C2275,'MSCI Database'!$C:$R,7, FALSE)),"")</f>
        <v>4.2</v>
      </c>
      <c r="U2275" s="229">
        <f>IFERROR(IF(VLOOKUP($C2275,'MSCI Database'!$C:$R,8, FALSE)="","",VLOOKUP($C2275,'MSCI Database'!$C:$R,8, FALSE)),"")</f>
        <v>5.3</v>
      </c>
      <c r="V2275" s="229">
        <f>IFERROR(IF(VLOOKUP($C2275,'MSCI Database'!$C:$R,9, FALSE)="","",VLOOKUP($C2275,'MSCI Database'!$C:$R,9, FALSE)),"")</f>
        <v>4.8</v>
      </c>
      <c r="W2275" s="215">
        <f t="shared" ca="1" si="99"/>
        <v>0</v>
      </c>
      <c r="X2275" s="276">
        <f>IFERROR(IF(VLOOKUP($C2275,'MSCI Database'!$C:$R,10, FALSE)="","",VLOOKUP($C2275,'MSCI Database'!$C:$R,10, FALSE)),"")</f>
        <v>158837</v>
      </c>
      <c r="Y2275" s="229" t="str">
        <f>IFERROR(IF(VLOOKUP($C2275,'MSCI Database'!$C:$R,11, FALSE)="","",VLOOKUP($C2275,'MSCI Database'!$C:$R,11, FALSE)),"")</f>
        <v>2019</v>
      </c>
      <c r="Z2275" s="229" t="str">
        <f>IFERROR(IF(VLOOKUP($C2275,'MSCI Database'!$C:$R,12, FALSE)="","",VLOOKUP($C2275,'MSCI Database'!$C:$R,12, FALSE)),"")</f>
        <v>E.CSI</v>
      </c>
      <c r="AA2275" s="229" t="str">
        <f>IFERROR(IF(VLOOKUP($C2275,'MSCI Database'!$C:$R,13, FALSE)="","",VLOOKUP($C2275,'MSCI Database'!$C:$R,13, FALSE)),"")</f>
        <v>Business consolidation opens up opportunities, but may elevate workforce-related challenges</v>
      </c>
    </row>
    <row r="2276" spans="1:27" s="130" customFormat="1" ht="15" hidden="1" customHeight="1" outlineLevel="1">
      <c r="A2276" s="130" t="s">
        <v>2410</v>
      </c>
      <c r="B2276" s="130" t="s">
        <v>2411</v>
      </c>
      <c r="C2276" s="130" t="s">
        <v>2412</v>
      </c>
      <c r="D2276" s="130" t="s">
        <v>18686</v>
      </c>
      <c r="E2276" s="130" t="s">
        <v>18674</v>
      </c>
      <c r="F2276" s="215">
        <v>0.1647192957575318</v>
      </c>
      <c r="G2276" s="132" t="str">
        <f ca="1">IFERROR(_xll.BQL($A2276, "cur_mkt_cap(currency=EUR)")/1000000, " ")</f>
        <v xml:space="preserve"> </v>
      </c>
      <c r="M2276" s="308"/>
      <c r="N2276" s="215">
        <f t="shared" si="98"/>
        <v>1.7842529323044915E-3</v>
      </c>
      <c r="O2276" s="172" t="str">
        <f>IFERROR(IF(VLOOKUP($C2276,'MSCI Database'!$C:$R,2, FALSE)="","",VLOOKUP($C2276,'MSCI Database'!$C:$R,2, FALSE)),"")</f>
        <v>Beverages</v>
      </c>
      <c r="P2276" s="229" t="str">
        <f>IFERROR(IF(VLOOKUP($C2276,'MSCI Database'!$C:$R,3, FALSE)="","",VLOOKUP($C2276,'MSCI Database'!$C:$R,3, FALSE)),"")</f>
        <v>AAA</v>
      </c>
      <c r="Q2276" s="229" t="str">
        <f>IFERROR(IF(VLOOKUP($C2276,'MSCI Database'!$C:$R,4, FALSE)="","",VLOOKUP($C2276,'MSCI Database'!$C:$R,4, FALSE)),"")</f>
        <v>0</v>
      </c>
      <c r="R2276" s="229">
        <f>IFERROR(IF(VLOOKUP($C2276,'MSCI Database'!$C:$R,5, FALSE)="","",VLOOKUP($C2276,'MSCI Database'!$C:$R,5, FALSE)),"")</f>
        <v>10</v>
      </c>
      <c r="S2276" s="229">
        <f>IFERROR(IF(VLOOKUP($C2276,'MSCI Database'!$C:$R,6, FALSE)="","",VLOOKUP($C2276,'MSCI Database'!$C:$R,6, FALSE)),"")</f>
        <v>7.7</v>
      </c>
      <c r="T2276" s="229">
        <f>IFERROR(IF(VLOOKUP($C2276,'MSCI Database'!$C:$R,7, FALSE)="","",VLOOKUP($C2276,'MSCI Database'!$C:$R,7, FALSE)),"")</f>
        <v>8.5</v>
      </c>
      <c r="U2276" s="229">
        <f>IFERROR(IF(VLOOKUP($C2276,'MSCI Database'!$C:$R,8, FALSE)="","",VLOOKUP($C2276,'MSCI Database'!$C:$R,8, FALSE)),"")</f>
        <v>6.3</v>
      </c>
      <c r="V2276" s="229">
        <f>IFERROR(IF(VLOOKUP($C2276,'MSCI Database'!$C:$R,9, FALSE)="","",VLOOKUP($C2276,'MSCI Database'!$C:$R,9, FALSE)),"")</f>
        <v>7.5</v>
      </c>
      <c r="W2276" s="215">
        <f t="shared" ca="1" si="99"/>
        <v>0</v>
      </c>
      <c r="X2276" s="276">
        <f>IFERROR(IF(VLOOKUP($C2276,'MSCI Database'!$C:$R,10, FALSE)="","",VLOOKUP($C2276,'MSCI Database'!$C:$R,10, FALSE)),"")</f>
        <v>710986</v>
      </c>
      <c r="Y2276" s="229" t="str">
        <f>IFERROR(IF(VLOOKUP($C2276,'MSCI Database'!$C:$R,11, FALSE)="","",VLOOKUP($C2276,'MSCI Database'!$C:$R,11, FALSE)),"")</f>
        <v>2020</v>
      </c>
      <c r="Z2276" s="229" t="str">
        <f>IFERROR(IF(VLOOKUP($C2276,'MSCI Database'!$C:$R,12, FALSE)="","",VLOOKUP($C2276,'MSCI Database'!$C:$R,12, FALSE)),"")</f>
        <v>Reported</v>
      </c>
      <c r="AA2276" s="229" t="str">
        <f>IFERROR(IF(VLOOKUP($C2276,'MSCI Database'!$C:$R,13, FALSE)="","",VLOOKUP($C2276,'MSCI Database'!$C:$R,13, FALSE)),"")</f>
        <v>Strong safety and water performance among distillers &amp; vintners</v>
      </c>
    </row>
    <row r="2277" spans="1:27" s="130" customFormat="1" ht="15" hidden="1" customHeight="1" outlineLevel="1">
      <c r="A2277" s="130" t="s">
        <v>4973</v>
      </c>
      <c r="B2277" s="130" t="s">
        <v>4974</v>
      </c>
      <c r="C2277" s="130" t="s">
        <v>4975</v>
      </c>
      <c r="D2277" s="130" t="s">
        <v>18675</v>
      </c>
      <c r="E2277" s="130" t="s">
        <v>18674</v>
      </c>
      <c r="F2277" s="215">
        <v>1.538446986940269E-2</v>
      </c>
      <c r="G2277" s="132" t="str">
        <f ca="1">IFERROR(_xll.BQL($A2277, "cur_mkt_cap(currency=EUR)")/1000000, " ")</f>
        <v xml:space="preserve"> </v>
      </c>
      <c r="M2277" s="308"/>
      <c r="N2277" s="215">
        <f t="shared" si="98"/>
        <v>1.6664584042927287E-4</v>
      </c>
      <c r="O2277" s="172" t="str">
        <f>IFERROR(IF(VLOOKUP($C2277,'MSCI Database'!$C:$R,2, FALSE)="","",VLOOKUP($C2277,'MSCI Database'!$C:$R,2, FALSE)),"")</f>
        <v>Food Products</v>
      </c>
      <c r="P2277" s="229" t="str">
        <f>IFERROR(IF(VLOOKUP($C2277,'MSCI Database'!$C:$R,3, FALSE)="","",VLOOKUP($C2277,'MSCI Database'!$C:$R,3, FALSE)),"")</f>
        <v>BB</v>
      </c>
      <c r="Q2277" s="229" t="str">
        <f>IFERROR(IF(VLOOKUP($C2277,'MSCI Database'!$C:$R,4, FALSE)="","",VLOOKUP($C2277,'MSCI Database'!$C:$R,4, FALSE)),"")</f>
        <v>0</v>
      </c>
      <c r="R2277" s="229">
        <f>IFERROR(IF(VLOOKUP($C2277,'MSCI Database'!$C:$R,5, FALSE)="","",VLOOKUP($C2277,'MSCI Database'!$C:$R,5, FALSE)),"")</f>
        <v>4</v>
      </c>
      <c r="S2277" s="229">
        <f>IFERROR(IF(VLOOKUP($C2277,'MSCI Database'!$C:$R,6, FALSE)="","",VLOOKUP($C2277,'MSCI Database'!$C:$R,6, FALSE)),"")</f>
        <v>3</v>
      </c>
      <c r="T2277" s="229">
        <f>IFERROR(IF(VLOOKUP($C2277,'MSCI Database'!$C:$R,7, FALSE)="","",VLOOKUP($C2277,'MSCI Database'!$C:$R,7, FALSE)),"")</f>
        <v>4.9000000000000004</v>
      </c>
      <c r="U2277" s="229">
        <f>IFERROR(IF(VLOOKUP($C2277,'MSCI Database'!$C:$R,8, FALSE)="","",VLOOKUP($C2277,'MSCI Database'!$C:$R,8, FALSE)),"")</f>
        <v>4.7</v>
      </c>
      <c r="V2277" s="229">
        <f>IFERROR(IF(VLOOKUP($C2277,'MSCI Database'!$C:$R,9, FALSE)="","",VLOOKUP($C2277,'MSCI Database'!$C:$R,9, FALSE)),"")</f>
        <v>4.2</v>
      </c>
      <c r="W2277" s="215">
        <f t="shared" ca="1" si="99"/>
        <v>0</v>
      </c>
      <c r="X2277" s="276">
        <f>IFERROR(IF(VLOOKUP($C2277,'MSCI Database'!$C:$R,10, FALSE)="","",VLOOKUP($C2277,'MSCI Database'!$C:$R,10, FALSE)),"")</f>
        <v>2616317</v>
      </c>
      <c r="Y2277" s="229" t="str">
        <f>IFERROR(IF(VLOOKUP($C2277,'MSCI Database'!$C:$R,11, FALSE)="","",VLOOKUP($C2277,'MSCI Database'!$C:$R,11, FALSE)),"")</f>
        <v>2019</v>
      </c>
      <c r="Z2277" s="229" t="str">
        <f>IFERROR(IF(VLOOKUP($C2277,'MSCI Database'!$C:$R,12, FALSE)="","",VLOOKUP($C2277,'MSCI Database'!$C:$R,12, FALSE)),"")</f>
        <v>Reported</v>
      </c>
      <c r="AA2277" s="229" t="str">
        <f>IFERROR(IF(VLOOKUP($C2277,'MSCI Database'!$C:$R,13, FALSE)="","",VLOOKUP($C2277,'MSCI Database'!$C:$R,13, FALSE)),"")</f>
        <v>Evidence of limited sustainability measures in supply chain; increased social risks due to COVID-19</v>
      </c>
    </row>
    <row r="2278" spans="1:27" s="130" customFormat="1" ht="15" hidden="1" customHeight="1" outlineLevel="1">
      <c r="A2278" s="130" t="s">
        <v>1483</v>
      </c>
      <c r="B2278" s="130" t="s">
        <v>1484</v>
      </c>
      <c r="C2278" s="130" t="s">
        <v>1485</v>
      </c>
      <c r="D2278" s="130" t="s">
        <v>18678</v>
      </c>
      <c r="E2278" s="130" t="s">
        <v>18684</v>
      </c>
      <c r="F2278" s="215">
        <v>1.5336618774322391E-2</v>
      </c>
      <c r="G2278" s="132" t="str">
        <f ca="1">IFERROR(_xll.BQL($A2278, "cur_mkt_cap(currency=EUR)")/1000000, " ")</f>
        <v xml:space="preserve"> </v>
      </c>
      <c r="M2278" s="308"/>
      <c r="N2278" s="215">
        <f t="shared" si="98"/>
        <v>1.6612751343960018E-4</v>
      </c>
      <c r="O2278" s="172" t="str">
        <f>IFERROR(IF(VLOOKUP($C2278,'MSCI Database'!$C:$R,2, FALSE)="","",VLOOKUP($C2278,'MSCI Database'!$C:$R,2, FALSE)),"")</f>
        <v>Construction Materials</v>
      </c>
      <c r="P2278" s="229" t="str">
        <f>IFERROR(IF(VLOOKUP($C2278,'MSCI Database'!$C:$R,3, FALSE)="","",VLOOKUP($C2278,'MSCI Database'!$C:$R,3, FALSE)),"")</f>
        <v>B</v>
      </c>
      <c r="Q2278" s="229" t="str">
        <f>IFERROR(IF(VLOOKUP($C2278,'MSCI Database'!$C:$R,4, FALSE)="","",VLOOKUP($C2278,'MSCI Database'!$C:$R,4, FALSE)),"")</f>
        <v>0</v>
      </c>
      <c r="R2278" s="229">
        <f>IFERROR(IF(VLOOKUP($C2278,'MSCI Database'!$C:$R,5, FALSE)="","",VLOOKUP($C2278,'MSCI Database'!$C:$R,5, FALSE)),"")</f>
        <v>1.8</v>
      </c>
      <c r="S2278" s="229">
        <f>IFERROR(IF(VLOOKUP($C2278,'MSCI Database'!$C:$R,6, FALSE)="","",VLOOKUP($C2278,'MSCI Database'!$C:$R,6, FALSE)),"")</f>
        <v>2.6</v>
      </c>
      <c r="T2278" s="229">
        <f>IFERROR(IF(VLOOKUP($C2278,'MSCI Database'!$C:$R,7, FALSE)="","",VLOOKUP($C2278,'MSCI Database'!$C:$R,7, FALSE)),"")</f>
        <v>2.9</v>
      </c>
      <c r="U2278" s="229">
        <f>IFERROR(IF(VLOOKUP($C2278,'MSCI Database'!$C:$R,8, FALSE)="","",VLOOKUP($C2278,'MSCI Database'!$C:$R,8, FALSE)),"")</f>
        <v>2.9</v>
      </c>
      <c r="V2278" s="229">
        <f>IFERROR(IF(VLOOKUP($C2278,'MSCI Database'!$C:$R,9, FALSE)="","",VLOOKUP($C2278,'MSCI Database'!$C:$R,9, FALSE)),"")</f>
        <v>2.8</v>
      </c>
      <c r="W2278" s="215">
        <f t="shared" ca="1" si="99"/>
        <v>0</v>
      </c>
      <c r="X2278" s="276">
        <f>IFERROR(IF(VLOOKUP($C2278,'MSCI Database'!$C:$R,10, FALSE)="","",VLOOKUP($C2278,'MSCI Database'!$C:$R,10, FALSE)),"")</f>
        <v>106578451</v>
      </c>
      <c r="Y2278" s="229" t="str">
        <f>IFERROR(IF(VLOOKUP($C2278,'MSCI Database'!$C:$R,11, FALSE)="","",VLOOKUP($C2278,'MSCI Database'!$C:$R,11, FALSE)),"")</f>
        <v>2019</v>
      </c>
      <c r="Z2278" s="229" t="str">
        <f>IFERROR(IF(VLOOKUP($C2278,'MSCI Database'!$C:$R,12, FALSE)="","",VLOOKUP($C2278,'MSCI Database'!$C:$R,12, FALSE)),"")</f>
        <v>E.Segmt-Moderately High</v>
      </c>
      <c r="AA2278" s="229" t="str">
        <f>IFERROR(IF(VLOOKUP($C2278,'MSCI Database'!$C:$R,13, FALSE)="","",VLOOKUP($C2278,'MSCI Database'!$C:$R,13, FALSE)),"")</f>
        <v>Weak management initiatives on carbon emission, corruption and labor, relative to peers</v>
      </c>
    </row>
    <row r="2279" spans="1:27" s="130" customFormat="1" ht="15" hidden="1" customHeight="1" outlineLevel="1">
      <c r="A2279" s="130" t="s">
        <v>8652</v>
      </c>
      <c r="B2279" s="130" t="s">
        <v>5763</v>
      </c>
      <c r="C2279" s="130" t="s">
        <v>5764</v>
      </c>
      <c r="D2279" s="130" t="s">
        <v>18677</v>
      </c>
      <c r="E2279" s="130" t="s">
        <v>18707</v>
      </c>
      <c r="F2279" s="215">
        <v>1.3574558398154579E-2</v>
      </c>
      <c r="G2279" s="132" t="str">
        <f ca="1">IFERROR(_xll.BQL($A2279, "cur_mkt_cap(currency=EUR)")/1000000, " ")</f>
        <v xml:space="preserve"> </v>
      </c>
      <c r="M2279" s="308"/>
      <c r="N2279" s="215">
        <f t="shared" si="98"/>
        <v>1.4704073080969561E-4</v>
      </c>
      <c r="O2279" s="172" t="str">
        <f>IFERROR(IF(VLOOKUP($C2279,'MSCI Database'!$C:$R,2, FALSE)="","",VLOOKUP($C2279,'MSCI Database'!$C:$R,2, FALSE)),"")</f>
        <v>Oil &amp; Gas Exploration &amp; Production</v>
      </c>
      <c r="P2279" s="229" t="str">
        <f>IFERROR(IF(VLOOKUP($C2279,'MSCI Database'!$C:$R,3, FALSE)="","",VLOOKUP($C2279,'MSCI Database'!$C:$R,3, FALSE)),"")</f>
        <v>AA</v>
      </c>
      <c r="Q2279" s="229" t="str">
        <f>IFERROR(IF(VLOOKUP($C2279,'MSCI Database'!$C:$R,4, FALSE)="","",VLOOKUP($C2279,'MSCI Database'!$C:$R,4, FALSE)),"")</f>
        <v>0</v>
      </c>
      <c r="R2279" s="229">
        <f>IFERROR(IF(VLOOKUP($C2279,'MSCI Database'!$C:$R,5, FALSE)="","",VLOOKUP($C2279,'MSCI Database'!$C:$R,5, FALSE)),"")</f>
        <v>8.3000000000000007</v>
      </c>
      <c r="S2279" s="229">
        <f>IFERROR(IF(VLOOKUP($C2279,'MSCI Database'!$C:$R,6, FALSE)="","",VLOOKUP($C2279,'MSCI Database'!$C:$R,6, FALSE)),"")</f>
        <v>4.7</v>
      </c>
      <c r="T2279" s="229">
        <f>IFERROR(IF(VLOOKUP($C2279,'MSCI Database'!$C:$R,7, FALSE)="","",VLOOKUP($C2279,'MSCI Database'!$C:$R,7, FALSE)),"")</f>
        <v>6.4</v>
      </c>
      <c r="U2279" s="229">
        <f>IFERROR(IF(VLOOKUP($C2279,'MSCI Database'!$C:$R,8, FALSE)="","",VLOOKUP($C2279,'MSCI Database'!$C:$R,8, FALSE)),"")</f>
        <v>5.5</v>
      </c>
      <c r="V2279" s="229">
        <f>IFERROR(IF(VLOOKUP($C2279,'MSCI Database'!$C:$R,9, FALSE)="","",VLOOKUP($C2279,'MSCI Database'!$C:$R,9, FALSE)),"")</f>
        <v>5.3</v>
      </c>
      <c r="W2279" s="215">
        <f t="shared" ca="1" si="99"/>
        <v>0</v>
      </c>
      <c r="X2279" s="276">
        <f>IFERROR(IF(VLOOKUP($C2279,'MSCI Database'!$C:$R,10, FALSE)="","",VLOOKUP($C2279,'MSCI Database'!$C:$R,10, FALSE)),"")</f>
        <v>301020</v>
      </c>
      <c r="Y2279" s="229" t="str">
        <f>IFERROR(IF(VLOOKUP($C2279,'MSCI Database'!$C:$R,11, FALSE)="","",VLOOKUP($C2279,'MSCI Database'!$C:$R,11, FALSE)),"")</f>
        <v>2019</v>
      </c>
      <c r="Z2279" s="229" t="str">
        <f>IFERROR(IF(VLOOKUP($C2279,'MSCI Database'!$C:$R,12, FALSE)="","",VLOOKUP($C2279,'MSCI Database'!$C:$R,12, FALSE)),"")</f>
        <v>Reported</v>
      </c>
      <c r="AA2279" s="229" t="str">
        <f>IFERROR(IF(VLOOKUP($C2279,'MSCI Database'!$C:$R,13, FALSE)="","",VLOOKUP($C2279,'MSCI Database'!$C:$R,13, FALSE)),"")</f>
        <v>Strong health, safety, and environmental management</v>
      </c>
    </row>
    <row r="2280" spans="1:27" s="130" customFormat="1" ht="15" hidden="1" customHeight="1" outlineLevel="1">
      <c r="A2280" s="130" t="s">
        <v>1495</v>
      </c>
      <c r="B2280" s="130" t="s">
        <v>1496</v>
      </c>
      <c r="C2280" s="130" t="s">
        <v>1497</v>
      </c>
      <c r="D2280" s="130" t="s">
        <v>18678</v>
      </c>
      <c r="E2280" s="130" t="s">
        <v>18707</v>
      </c>
      <c r="F2280" s="215">
        <v>1.515810540187971E-2</v>
      </c>
      <c r="G2280" s="132" t="str">
        <f ca="1">IFERROR(_xll.BQL($A2280, "cur_mkt_cap(currency=EUR)")/1000000, " ")</f>
        <v xml:space="preserve"> </v>
      </c>
      <c r="M2280" s="308"/>
      <c r="N2280" s="215">
        <f t="shared" si="98"/>
        <v>1.6419384193638254E-4</v>
      </c>
      <c r="O2280" s="172" t="str">
        <f>IFERROR(IF(VLOOKUP($C2280,'MSCI Database'!$C:$R,2, FALSE)="","",VLOOKUP($C2280,'MSCI Database'!$C:$R,2, FALSE)),"")</f>
        <v>Metals and Mining - Non-Precious Metals</v>
      </c>
      <c r="P2280" s="229" t="str">
        <f>IFERROR(IF(VLOOKUP($C2280,'MSCI Database'!$C:$R,3, FALSE)="","",VLOOKUP($C2280,'MSCI Database'!$C:$R,3, FALSE)),"")</f>
        <v>BB</v>
      </c>
      <c r="Q2280" s="229" t="str">
        <f>IFERROR(IF(VLOOKUP($C2280,'MSCI Database'!$C:$R,4, FALSE)="","",VLOOKUP($C2280,'MSCI Database'!$C:$R,4, FALSE)),"")</f>
        <v>0</v>
      </c>
      <c r="R2280" s="229">
        <f>IFERROR(IF(VLOOKUP($C2280,'MSCI Database'!$C:$R,5, FALSE)="","",VLOOKUP($C2280,'MSCI Database'!$C:$R,5, FALSE)),"")</f>
        <v>3</v>
      </c>
      <c r="S2280" s="229">
        <f>IFERROR(IF(VLOOKUP($C2280,'MSCI Database'!$C:$R,6, FALSE)="","",VLOOKUP($C2280,'MSCI Database'!$C:$R,6, FALSE)),"")</f>
        <v>2.7</v>
      </c>
      <c r="T2280" s="229">
        <f>IFERROR(IF(VLOOKUP($C2280,'MSCI Database'!$C:$R,7, FALSE)="","",VLOOKUP($C2280,'MSCI Database'!$C:$R,7, FALSE)),"")</f>
        <v>2.8</v>
      </c>
      <c r="U2280" s="229">
        <f>IFERROR(IF(VLOOKUP($C2280,'MSCI Database'!$C:$R,8, FALSE)="","",VLOOKUP($C2280,'MSCI Database'!$C:$R,8, FALSE)),"")</f>
        <v>2.6</v>
      </c>
      <c r="V2280" s="229">
        <f>IFERROR(IF(VLOOKUP($C2280,'MSCI Database'!$C:$R,9, FALSE)="","",VLOOKUP($C2280,'MSCI Database'!$C:$R,9, FALSE)),"")</f>
        <v>2.7</v>
      </c>
      <c r="W2280" s="215">
        <f t="shared" ca="1" si="99"/>
        <v>0</v>
      </c>
      <c r="X2280" s="276">
        <f>IFERROR(IF(VLOOKUP($C2280,'MSCI Database'!$C:$R,10, FALSE)="","",VLOOKUP($C2280,'MSCI Database'!$C:$R,10, FALSE)),"")</f>
        <v>112765088</v>
      </c>
      <c r="Y2280" s="229" t="str">
        <f>IFERROR(IF(VLOOKUP($C2280,'MSCI Database'!$C:$R,11, FALSE)="","",VLOOKUP($C2280,'MSCI Database'!$C:$R,11, FALSE)),"")</f>
        <v>2019</v>
      </c>
      <c r="Z2280" s="229" t="str">
        <f>IFERROR(IF(VLOOKUP($C2280,'MSCI Database'!$C:$R,12, FALSE)="","",VLOOKUP($C2280,'MSCI Database'!$C:$R,12, FALSE)),"")</f>
        <v>E.Segmt-Moderately High</v>
      </c>
      <c r="AA2280" s="229" t="str">
        <f>IFERROR(IF(VLOOKUP($C2280,'MSCI Database'!$C:$R,13, FALSE)="","",VLOOKUP($C2280,'MSCI Database'!$C:$R,13, FALSE)),"")</f>
        <v>Limited initiatives for carbon emissions and safety risk management</v>
      </c>
    </row>
    <row r="2281" spans="1:27" s="130" customFormat="1" ht="15" hidden="1" customHeight="1" outlineLevel="1">
      <c r="A2281" s="130" t="s">
        <v>6726</v>
      </c>
      <c r="B2281" s="130" t="s">
        <v>6727</v>
      </c>
      <c r="C2281" s="130" t="s">
        <v>6728</v>
      </c>
      <c r="D2281" s="130" t="s">
        <v>12128</v>
      </c>
      <c r="E2281" s="130" t="s">
        <v>18707</v>
      </c>
      <c r="F2281" s="215">
        <v>0.1177207514291209</v>
      </c>
      <c r="G2281" s="132" t="str">
        <f ca="1">IFERROR(_xll.BQL($A2281, "cur_mkt_cap(currency=EUR)")/1000000, " ")</f>
        <v xml:space="preserve"> </v>
      </c>
      <c r="M2281" s="308"/>
      <c r="N2281" s="215">
        <f t="shared" si="98"/>
        <v>1.2751608423562173E-3</v>
      </c>
      <c r="O2281" s="172" t="str">
        <f>IFERROR(IF(VLOOKUP($C2281,'MSCI Database'!$C:$R,2, FALSE)="","",VLOOKUP($C2281,'MSCI Database'!$C:$R,2, FALSE)),"")</f>
        <v>Oil &amp; Gas Exploration &amp; Production</v>
      </c>
      <c r="P2281" s="229" t="str">
        <f>IFERROR(IF(VLOOKUP($C2281,'MSCI Database'!$C:$R,3, FALSE)="","",VLOOKUP($C2281,'MSCI Database'!$C:$R,3, FALSE)),"")</f>
        <v>A</v>
      </c>
      <c r="Q2281" s="229" t="str">
        <f>IFERROR(IF(VLOOKUP($C2281,'MSCI Database'!$C:$R,4, FALSE)="","",VLOOKUP($C2281,'MSCI Database'!$C:$R,4, FALSE)),"")</f>
        <v>-1</v>
      </c>
      <c r="R2281" s="229">
        <f>IFERROR(IF(VLOOKUP($C2281,'MSCI Database'!$C:$R,5, FALSE)="","",VLOOKUP($C2281,'MSCI Database'!$C:$R,5, FALSE)),"")</f>
        <v>6.8</v>
      </c>
      <c r="S2281" s="229">
        <f>IFERROR(IF(VLOOKUP($C2281,'MSCI Database'!$C:$R,6, FALSE)="","",VLOOKUP($C2281,'MSCI Database'!$C:$R,6, FALSE)),"")</f>
        <v>4.4000000000000004</v>
      </c>
      <c r="T2281" s="229">
        <f>IFERROR(IF(VLOOKUP($C2281,'MSCI Database'!$C:$R,7, FALSE)="","",VLOOKUP($C2281,'MSCI Database'!$C:$R,7, FALSE)),"")</f>
        <v>6.6</v>
      </c>
      <c r="U2281" s="229">
        <f>IFERROR(IF(VLOOKUP($C2281,'MSCI Database'!$C:$R,8, FALSE)="","",VLOOKUP($C2281,'MSCI Database'!$C:$R,8, FALSE)),"")</f>
        <v>4.7</v>
      </c>
      <c r="V2281" s="229">
        <f>IFERROR(IF(VLOOKUP($C2281,'MSCI Database'!$C:$R,9, FALSE)="","",VLOOKUP($C2281,'MSCI Database'!$C:$R,9, FALSE)),"")</f>
        <v>5</v>
      </c>
      <c r="W2281" s="215">
        <f t="shared" ca="1" si="99"/>
        <v>0</v>
      </c>
      <c r="X2281" s="276">
        <f>IFERROR(IF(VLOOKUP($C2281,'MSCI Database'!$C:$R,10, FALSE)="","",VLOOKUP($C2281,'MSCI Database'!$C:$R,10, FALSE)),"")</f>
        <v>20457175</v>
      </c>
      <c r="Y2281" s="229" t="str">
        <f>IFERROR(IF(VLOOKUP($C2281,'MSCI Database'!$C:$R,11, FALSE)="","",VLOOKUP($C2281,'MSCI Database'!$C:$R,11, FALSE)),"")</f>
        <v>2019</v>
      </c>
      <c r="Z2281" s="229" t="str">
        <f>IFERROR(IF(VLOOKUP($C2281,'MSCI Database'!$C:$R,12, FALSE)="","",VLOOKUP($C2281,'MSCI Database'!$C:$R,12, FALSE)),"")</f>
        <v>Reported</v>
      </c>
      <c r="AA2281" s="229" t="str">
        <f>IFERROR(IF(VLOOKUP($C2281,'MSCI Database'!$C:$R,13, FALSE)="","",VLOOKUP($C2281,'MSCI Database'!$C:$R,13, FALSE)),"")</f>
        <v>Governance practices on par with peers; robust environmental management</v>
      </c>
    </row>
    <row r="2282" spans="1:27" s="130" customFormat="1" ht="15" hidden="1" customHeight="1" outlineLevel="1">
      <c r="A2282" s="130" t="s">
        <v>1975</v>
      </c>
      <c r="B2282" s="130" t="s">
        <v>1976</v>
      </c>
      <c r="C2282" s="130" t="s">
        <v>1977</v>
      </c>
      <c r="D2282" s="130" t="s">
        <v>12127</v>
      </c>
      <c r="E2282" s="130" t="s">
        <v>18674</v>
      </c>
      <c r="F2282" s="215">
        <v>1.823478286981144E-2</v>
      </c>
      <c r="G2282" s="132" t="str">
        <f ca="1">IFERROR(_xll.BQL($A2282, "cur_mkt_cap(currency=EUR)")/1000000, " ")</f>
        <v xml:space="preserve"> </v>
      </c>
      <c r="M2282" s="308"/>
      <c r="N2282" s="215">
        <f t="shared" si="98"/>
        <v>1.9752066481202817E-4</v>
      </c>
      <c r="O2282" s="172" t="str">
        <f>IFERROR(IF(VLOOKUP($C2282,'MSCI Database'!$C:$R,2, FALSE)="","",VLOOKUP($C2282,'MSCI Database'!$C:$R,2, FALSE)),"")</f>
        <v>Beverages</v>
      </c>
      <c r="P2282" s="229" t="str">
        <f>IFERROR(IF(VLOOKUP($C2282,'MSCI Database'!$C:$R,3, FALSE)="","",VLOOKUP($C2282,'MSCI Database'!$C:$R,3, FALSE)),"")</f>
        <v>AAA</v>
      </c>
      <c r="Q2282" s="229" t="str">
        <f>IFERROR(IF(VLOOKUP($C2282,'MSCI Database'!$C:$R,4, FALSE)="","",VLOOKUP($C2282,'MSCI Database'!$C:$R,4, FALSE)),"")</f>
        <v>1</v>
      </c>
      <c r="R2282" s="229">
        <f>IFERROR(IF(VLOOKUP($C2282,'MSCI Database'!$C:$R,5, FALSE)="","",VLOOKUP($C2282,'MSCI Database'!$C:$R,5, FALSE)),"")</f>
        <v>10</v>
      </c>
      <c r="S2282" s="229">
        <f>IFERROR(IF(VLOOKUP($C2282,'MSCI Database'!$C:$R,6, FALSE)="","",VLOOKUP($C2282,'MSCI Database'!$C:$R,6, FALSE)),"")</f>
        <v>5.7</v>
      </c>
      <c r="T2282" s="229">
        <f>IFERROR(IF(VLOOKUP($C2282,'MSCI Database'!$C:$R,7, FALSE)="","",VLOOKUP($C2282,'MSCI Database'!$C:$R,7, FALSE)),"")</f>
        <v>8.3000000000000007</v>
      </c>
      <c r="U2282" s="229">
        <f>IFERROR(IF(VLOOKUP($C2282,'MSCI Database'!$C:$R,8, FALSE)="","",VLOOKUP($C2282,'MSCI Database'!$C:$R,8, FALSE)),"")</f>
        <v>5.9</v>
      </c>
      <c r="V2282" s="229">
        <f>IFERROR(IF(VLOOKUP($C2282,'MSCI Database'!$C:$R,9, FALSE)="","",VLOOKUP($C2282,'MSCI Database'!$C:$R,9, FALSE)),"")</f>
        <v>6.5</v>
      </c>
      <c r="W2282" s="215">
        <f t="shared" ca="1" si="99"/>
        <v>0</v>
      </c>
      <c r="X2282" s="276">
        <f>IFERROR(IF(VLOOKUP($C2282,'MSCI Database'!$C:$R,10, FALSE)="","",VLOOKUP($C2282,'MSCI Database'!$C:$R,10, FALSE)),"")</f>
        <v>563000</v>
      </c>
      <c r="Y2282" s="229" t="str">
        <f>IFERROR(IF(VLOOKUP($C2282,'MSCI Database'!$C:$R,11, FALSE)="","",VLOOKUP($C2282,'MSCI Database'!$C:$R,11, FALSE)),"")</f>
        <v>2020</v>
      </c>
      <c r="Z2282" s="229" t="str">
        <f>IFERROR(IF(VLOOKUP($C2282,'MSCI Database'!$C:$R,12, FALSE)="","",VLOOKUP($C2282,'MSCI Database'!$C:$R,12, FALSE)),"")</f>
        <v>Reported</v>
      </c>
      <c r="AA2282" s="229" t="str">
        <f>IFERROR(IF(VLOOKUP($C2282,'MSCI Database'!$C:$R,13, FALSE)="","",VLOOKUP($C2282,'MSCI Database'!$C:$R,13, FALSE)),"")</f>
        <v>Improved workplace safety performance and corporate governance</v>
      </c>
    </row>
    <row r="2283" spans="1:27" s="130" customFormat="1" ht="15" hidden="1" customHeight="1" outlineLevel="1">
      <c r="A2283" s="130" t="s">
        <v>7740</v>
      </c>
      <c r="B2283" s="130" t="s">
        <v>7741</v>
      </c>
      <c r="C2283" s="130" t="s">
        <v>7742</v>
      </c>
      <c r="D2283" s="130" t="s">
        <v>12128</v>
      </c>
      <c r="E2283" s="130" t="s">
        <v>18688</v>
      </c>
      <c r="F2283" s="215">
        <v>0.1171968492094828</v>
      </c>
      <c r="G2283" s="132" t="str">
        <f ca="1">IFERROR(_xll.BQL($A2283, "cur_mkt_cap(currency=EUR)")/1000000, " ")</f>
        <v xml:space="preserve"> </v>
      </c>
      <c r="M2283" s="308"/>
      <c r="N2283" s="215">
        <f t="shared" si="98"/>
        <v>1.2694858905096156E-3</v>
      </c>
      <c r="O2283" s="172" t="str">
        <f>IFERROR(IF(VLOOKUP($C2283,'MSCI Database'!$C:$R,2, FALSE)="","",VLOOKUP($C2283,'MSCI Database'!$C:$R,2, FALSE)),"")</f>
        <v>Banks</v>
      </c>
      <c r="P2283" s="229" t="str">
        <f>IFERROR(IF(VLOOKUP($C2283,'MSCI Database'!$C:$R,3, FALSE)="","",VLOOKUP($C2283,'MSCI Database'!$C:$R,3, FALSE)),"")</f>
        <v>A</v>
      </c>
      <c r="Q2283" s="229" t="str">
        <f>IFERROR(IF(VLOOKUP($C2283,'MSCI Database'!$C:$R,4, FALSE)="","",VLOOKUP($C2283,'MSCI Database'!$C:$R,4, FALSE)),"")</f>
        <v>0</v>
      </c>
      <c r="R2283" s="229">
        <f>IFERROR(IF(VLOOKUP($C2283,'MSCI Database'!$C:$R,5, FALSE)="","",VLOOKUP($C2283,'MSCI Database'!$C:$R,5, FALSE)),"")</f>
        <v>5.9</v>
      </c>
      <c r="S2283" s="229">
        <f>IFERROR(IF(VLOOKUP($C2283,'MSCI Database'!$C:$R,6, FALSE)="","",VLOOKUP($C2283,'MSCI Database'!$C:$R,6, FALSE)),"")</f>
        <v>4.0999999999999996</v>
      </c>
      <c r="T2283" s="229">
        <f>IFERROR(IF(VLOOKUP($C2283,'MSCI Database'!$C:$R,7, FALSE)="","",VLOOKUP($C2283,'MSCI Database'!$C:$R,7, FALSE)),"")</f>
        <v>3.9</v>
      </c>
      <c r="U2283" s="229">
        <f>IFERROR(IF(VLOOKUP($C2283,'MSCI Database'!$C:$R,8, FALSE)="","",VLOOKUP($C2283,'MSCI Database'!$C:$R,8, FALSE)),"")</f>
        <v>5.5</v>
      </c>
      <c r="V2283" s="229">
        <f>IFERROR(IF(VLOOKUP($C2283,'MSCI Database'!$C:$R,9, FALSE)="","",VLOOKUP($C2283,'MSCI Database'!$C:$R,9, FALSE)),"")</f>
        <v>4.5</v>
      </c>
      <c r="W2283" s="215">
        <f t="shared" ca="1" si="99"/>
        <v>0</v>
      </c>
      <c r="X2283" s="276">
        <f>IFERROR(IF(VLOOKUP($C2283,'MSCI Database'!$C:$R,10, FALSE)="","",VLOOKUP($C2283,'MSCI Database'!$C:$R,10, FALSE)),"")</f>
        <v>212218</v>
      </c>
      <c r="Y2283" s="229" t="str">
        <f>IFERROR(IF(VLOOKUP($C2283,'MSCI Database'!$C:$R,11, FALSE)="","",VLOOKUP($C2283,'MSCI Database'!$C:$R,11, FALSE)),"")</f>
        <v>2019</v>
      </c>
      <c r="Z2283" s="229" t="str">
        <f>IFERROR(IF(VLOOKUP($C2283,'MSCI Database'!$C:$R,12, FALSE)="","",VLOOKUP($C2283,'MSCI Database'!$C:$R,12, FALSE)),"")</f>
        <v>Reported</v>
      </c>
      <c r="AA2283" s="229" t="str">
        <f>IFERROR(IF(VLOOKUP($C2283,'MSCI Database'!$C:$R,13, FALSE)="","",VLOOKUP($C2283,'MSCI Database'!$C:$R,13, FALSE)),"")</f>
        <v>Governance structure and talent management initiatives leads most industry peers</v>
      </c>
    </row>
    <row r="2284" spans="1:27" s="130" customFormat="1" ht="15" hidden="1" customHeight="1" outlineLevel="1">
      <c r="A2284" s="130" t="s">
        <v>8191</v>
      </c>
      <c r="B2284" s="130" t="s">
        <v>8192</v>
      </c>
      <c r="C2284" s="130" t="s">
        <v>8193</v>
      </c>
      <c r="D2284" s="130" t="s">
        <v>12128</v>
      </c>
      <c r="E2284" s="130" t="s">
        <v>18688</v>
      </c>
      <c r="F2284" s="215">
        <v>0.1170094098872415</v>
      </c>
      <c r="G2284" s="132" t="str">
        <f ca="1">IFERROR(_xll.BQL($A2284, "cur_mkt_cap(currency=EUR)")/1000000, " ")</f>
        <v xml:space="preserve"> </v>
      </c>
      <c r="M2284" s="308"/>
      <c r="N2284" s="215">
        <f t="shared" si="98"/>
        <v>1.2674555323855103E-3</v>
      </c>
      <c r="O2284" s="172" t="str">
        <f>IFERROR(IF(VLOOKUP($C2284,'MSCI Database'!$C:$R,2, FALSE)="","",VLOOKUP($C2284,'MSCI Database'!$C:$R,2, FALSE)),"")</f>
        <v>Banks</v>
      </c>
      <c r="P2284" s="229" t="str">
        <f>IFERROR(IF(VLOOKUP($C2284,'MSCI Database'!$C:$R,3, FALSE)="","",VLOOKUP($C2284,'MSCI Database'!$C:$R,3, FALSE)),"")</f>
        <v>BB</v>
      </c>
      <c r="Q2284" s="229" t="str">
        <f>IFERROR(IF(VLOOKUP($C2284,'MSCI Database'!$C:$R,4, FALSE)="","",VLOOKUP($C2284,'MSCI Database'!$C:$R,4, FALSE)),"")</f>
        <v>0</v>
      </c>
      <c r="R2284" s="229">
        <f>IFERROR(IF(VLOOKUP($C2284,'MSCI Database'!$C:$R,5, FALSE)="","",VLOOKUP($C2284,'MSCI Database'!$C:$R,5, FALSE)),"")</f>
        <v>3.7</v>
      </c>
      <c r="S2284" s="229">
        <f>IFERROR(IF(VLOOKUP($C2284,'MSCI Database'!$C:$R,6, FALSE)="","",VLOOKUP($C2284,'MSCI Database'!$C:$R,6, FALSE)),"")</f>
        <v>5.3</v>
      </c>
      <c r="T2284" s="229">
        <f>IFERROR(IF(VLOOKUP($C2284,'MSCI Database'!$C:$R,7, FALSE)="","",VLOOKUP($C2284,'MSCI Database'!$C:$R,7, FALSE)),"")</f>
        <v>3.6</v>
      </c>
      <c r="U2284" s="229">
        <f>IFERROR(IF(VLOOKUP($C2284,'MSCI Database'!$C:$R,8, FALSE)="","",VLOOKUP($C2284,'MSCI Database'!$C:$R,8, FALSE)),"")</f>
        <v>4.2</v>
      </c>
      <c r="V2284" s="229">
        <f>IFERROR(IF(VLOOKUP($C2284,'MSCI Database'!$C:$R,9, FALSE)="","",VLOOKUP($C2284,'MSCI Database'!$C:$R,9, FALSE)),"")</f>
        <v>4</v>
      </c>
      <c r="W2284" s="215">
        <f t="shared" ca="1" si="99"/>
        <v>0</v>
      </c>
      <c r="X2284" s="276">
        <f>IFERROR(IF(VLOOKUP($C2284,'MSCI Database'!$C:$R,10, FALSE)="","",VLOOKUP($C2284,'MSCI Database'!$C:$R,10, FALSE)),"")</f>
        <v>312411</v>
      </c>
      <c r="Y2284" s="229" t="str">
        <f>IFERROR(IF(VLOOKUP($C2284,'MSCI Database'!$C:$R,11, FALSE)="","",VLOOKUP($C2284,'MSCI Database'!$C:$R,11, FALSE)),"")</f>
        <v>2019</v>
      </c>
      <c r="Z2284" s="229" t="str">
        <f>IFERROR(IF(VLOOKUP($C2284,'MSCI Database'!$C:$R,12, FALSE)="","",VLOOKUP($C2284,'MSCI Database'!$C:$R,12, FALSE)),"")</f>
        <v>Reported</v>
      </c>
      <c r="AA2284" s="229" t="str">
        <f>IFERROR(IF(VLOOKUP($C2284,'MSCI Database'!$C:$R,13, FALSE)="","",VLOOKUP($C2284,'MSCI Database'!$C:$R,13, FALSE)),"")</f>
        <v>Data protection practices and customer management processes continue to lag global peers</v>
      </c>
    </row>
    <row r="2285" spans="1:27" s="130" customFormat="1" ht="15" hidden="1" customHeight="1" outlineLevel="1">
      <c r="A2285" s="130" t="s">
        <v>8080</v>
      </c>
      <c r="B2285" s="130" t="s">
        <v>8081</v>
      </c>
      <c r="C2285" s="130" t="s">
        <v>8082</v>
      </c>
      <c r="D2285" s="130" t="s">
        <v>12128</v>
      </c>
      <c r="E2285" s="130" t="s">
        <v>18690</v>
      </c>
      <c r="F2285" s="215">
        <v>0.1165049439970989</v>
      </c>
      <c r="G2285" s="132" t="str">
        <f ca="1">IFERROR(_xll.BQL($A2285, "cur_mkt_cap(currency=EUR)")/1000000, " ")</f>
        <v xml:space="preserve"> </v>
      </c>
      <c r="M2285" s="308"/>
      <c r="N2285" s="215">
        <f t="shared" si="98"/>
        <v>1.2619911164553968E-3</v>
      </c>
      <c r="O2285" s="172" t="str">
        <f>IFERROR(IF(VLOOKUP($C2285,'MSCI Database'!$C:$R,2, FALSE)="","",VLOOKUP($C2285,'MSCI Database'!$C:$R,2, FALSE)),"")</f>
        <v>Telecommunication Services</v>
      </c>
      <c r="P2285" s="229" t="str">
        <f>IFERROR(IF(VLOOKUP($C2285,'MSCI Database'!$C:$R,3, FALSE)="","",VLOOKUP($C2285,'MSCI Database'!$C:$R,3, FALSE)),"")</f>
        <v>BB</v>
      </c>
      <c r="Q2285" s="229" t="str">
        <f>IFERROR(IF(VLOOKUP($C2285,'MSCI Database'!$C:$R,4, FALSE)="","",VLOOKUP($C2285,'MSCI Database'!$C:$R,4, FALSE)),"")</f>
        <v>0</v>
      </c>
      <c r="R2285" s="229">
        <f>IFERROR(IF(VLOOKUP($C2285,'MSCI Database'!$C:$R,5, FALSE)="","",VLOOKUP($C2285,'MSCI Database'!$C:$R,5, FALSE)),"")</f>
        <v>3.2</v>
      </c>
      <c r="S2285" s="229">
        <f>IFERROR(IF(VLOOKUP($C2285,'MSCI Database'!$C:$R,6, FALSE)="","",VLOOKUP($C2285,'MSCI Database'!$C:$R,6, FALSE)),"")</f>
        <v>9.1999999999999993</v>
      </c>
      <c r="T2285" s="229">
        <f>IFERROR(IF(VLOOKUP($C2285,'MSCI Database'!$C:$R,7, FALSE)="","",VLOOKUP($C2285,'MSCI Database'!$C:$R,7, FALSE)),"")</f>
        <v>4.8</v>
      </c>
      <c r="U2285" s="229">
        <f>IFERROR(IF(VLOOKUP($C2285,'MSCI Database'!$C:$R,8, FALSE)="","",VLOOKUP($C2285,'MSCI Database'!$C:$R,8, FALSE)),"")</f>
        <v>3</v>
      </c>
      <c r="V2285" s="229">
        <f>IFERROR(IF(VLOOKUP($C2285,'MSCI Database'!$C:$R,9, FALSE)="","",VLOOKUP($C2285,'MSCI Database'!$C:$R,9, FALSE)),"")</f>
        <v>4.3</v>
      </c>
      <c r="W2285" s="215">
        <f t="shared" ca="1" si="99"/>
        <v>0</v>
      </c>
      <c r="X2285" s="276">
        <f>IFERROR(IF(VLOOKUP($C2285,'MSCI Database'!$C:$R,10, FALSE)="","",VLOOKUP($C2285,'MSCI Database'!$C:$R,10, FALSE)),"")</f>
        <v>1430905</v>
      </c>
      <c r="Y2285" s="229" t="str">
        <f>IFERROR(IF(VLOOKUP($C2285,'MSCI Database'!$C:$R,11, FALSE)="","",VLOOKUP($C2285,'MSCI Database'!$C:$R,11, FALSE)),"")</f>
        <v>2019</v>
      </c>
      <c r="Z2285" s="229" t="str">
        <f>IFERROR(IF(VLOOKUP($C2285,'MSCI Database'!$C:$R,12, FALSE)="","",VLOOKUP($C2285,'MSCI Database'!$C:$R,12, FALSE)),"")</f>
        <v>Reported</v>
      </c>
      <c r="AA2285" s="229" t="str">
        <f>IFERROR(IF(VLOOKUP($C2285,'MSCI Database'!$C:$R,13, FALSE)="","",VLOOKUP($C2285,'MSCI Database'!$C:$R,13, FALSE)),"")</f>
        <v>Labor management policies and ownership structure under focus post the merger with Sprint</v>
      </c>
    </row>
    <row r="2286" spans="1:27" s="130" customFormat="1" ht="15" hidden="1" customHeight="1" outlineLevel="1">
      <c r="A2286" s="130" t="s">
        <v>2265</v>
      </c>
      <c r="B2286" s="130" t="s">
        <v>2266</v>
      </c>
      <c r="C2286" s="130" t="s">
        <v>2267</v>
      </c>
      <c r="D2286" s="130" t="s">
        <v>12131</v>
      </c>
      <c r="E2286" s="130" t="s">
        <v>18673</v>
      </c>
      <c r="F2286" s="215">
        <v>0.13676815516797841</v>
      </c>
      <c r="G2286" s="132" t="str">
        <f ca="1">IFERROR(_xll.BQL($A2286, "cur_mkt_cap(currency=EUR)")/1000000, " ")</f>
        <v xml:space="preserve"> </v>
      </c>
      <c r="M2286" s="308"/>
      <c r="N2286" s="215">
        <f t="shared" si="98"/>
        <v>1.4814838831241357E-3</v>
      </c>
      <c r="O2286" s="172" t="str">
        <f>IFERROR(IF(VLOOKUP($C2286,'MSCI Database'!$C:$R,2, FALSE)="","",VLOOKUP($C2286,'MSCI Database'!$C:$R,2, FALSE)),"")</f>
        <v>Electrical Equipment</v>
      </c>
      <c r="P2286" s="229" t="str">
        <f>IFERROR(IF(VLOOKUP($C2286,'MSCI Database'!$C:$R,3, FALSE)="","",VLOOKUP($C2286,'MSCI Database'!$C:$R,3, FALSE)),"")</f>
        <v>AAA</v>
      </c>
      <c r="Q2286" s="229" t="str">
        <f>IFERROR(IF(VLOOKUP($C2286,'MSCI Database'!$C:$R,4, FALSE)="","",VLOOKUP($C2286,'MSCI Database'!$C:$R,4, FALSE)),"")</f>
        <v>0</v>
      </c>
      <c r="R2286" s="229">
        <f>IFERROR(IF(VLOOKUP($C2286,'MSCI Database'!$C:$R,5, FALSE)="","",VLOOKUP($C2286,'MSCI Database'!$C:$R,5, FALSE)),"")</f>
        <v>8.9</v>
      </c>
      <c r="S2286" s="229">
        <f>IFERROR(IF(VLOOKUP($C2286,'MSCI Database'!$C:$R,6, FALSE)="","",VLOOKUP($C2286,'MSCI Database'!$C:$R,6, FALSE)),"")</f>
        <v>8.6</v>
      </c>
      <c r="T2286" s="229">
        <f>IFERROR(IF(VLOOKUP($C2286,'MSCI Database'!$C:$R,7, FALSE)="","",VLOOKUP($C2286,'MSCI Database'!$C:$R,7, FALSE)),"")</f>
        <v>4.4000000000000004</v>
      </c>
      <c r="U2286" s="229">
        <f>IFERROR(IF(VLOOKUP($C2286,'MSCI Database'!$C:$R,8, FALSE)="","",VLOOKUP($C2286,'MSCI Database'!$C:$R,8, FALSE)),"")</f>
        <v>5.3</v>
      </c>
      <c r="V2286" s="229">
        <f>IFERROR(IF(VLOOKUP($C2286,'MSCI Database'!$C:$R,9, FALSE)="","",VLOOKUP($C2286,'MSCI Database'!$C:$R,9, FALSE)),"")</f>
        <v>6.2</v>
      </c>
      <c r="W2286" s="215">
        <f t="shared" ca="1" si="99"/>
        <v>0</v>
      </c>
      <c r="X2286" s="276">
        <f>IFERROR(IF(VLOOKUP($C2286,'MSCI Database'!$C:$R,10, FALSE)="","",VLOOKUP($C2286,'MSCI Database'!$C:$R,10, FALSE)),"")</f>
        <v>544658</v>
      </c>
      <c r="Y2286" s="229" t="str">
        <f>IFERROR(IF(VLOOKUP($C2286,'MSCI Database'!$C:$R,11, FALSE)="","",VLOOKUP($C2286,'MSCI Database'!$C:$R,11, FALSE)),"")</f>
        <v>2019</v>
      </c>
      <c r="Z2286" s="229" t="str">
        <f>IFERROR(IF(VLOOKUP($C2286,'MSCI Database'!$C:$R,12, FALSE)="","",VLOOKUP($C2286,'MSCI Database'!$C:$R,12, FALSE)),"")</f>
        <v>Reported</v>
      </c>
      <c r="AA2286" s="229" t="str">
        <f>IFERROR(IF(VLOOKUP($C2286,'MSCI Database'!$C:$R,13, FALSE)="","",VLOOKUP($C2286,'MSCI Database'!$C:$R,13, FALSE)),"")</f>
        <v>Strong efforts towards clean tech initiatives</v>
      </c>
    </row>
    <row r="2287" spans="1:27" s="130" customFormat="1" ht="15" hidden="1" customHeight="1" outlineLevel="1">
      <c r="A2287" s="130" t="s">
        <v>6568</v>
      </c>
      <c r="B2287" s="130" t="s">
        <v>6569</v>
      </c>
      <c r="C2287" s="130" t="s">
        <v>6570</v>
      </c>
      <c r="D2287" s="130" t="s">
        <v>12128</v>
      </c>
      <c r="E2287" s="130" t="s">
        <v>18688</v>
      </c>
      <c r="F2287" s="215">
        <v>0.11374789069982651</v>
      </c>
      <c r="G2287" s="132" t="str">
        <f ca="1">IFERROR(_xll.BQL($A2287, "cur_mkt_cap(currency=EUR)")/1000000, " ")</f>
        <v xml:space="preserve"> </v>
      </c>
      <c r="M2287" s="308"/>
      <c r="N2287" s="215">
        <f t="shared" si="98"/>
        <v>1.2321264888320537E-3</v>
      </c>
      <c r="O2287" s="172" t="str">
        <f>IFERROR(IF(VLOOKUP($C2287,'MSCI Database'!$C:$R,2, FALSE)="","",VLOOKUP($C2287,'MSCI Database'!$C:$R,2, FALSE)),"")</f>
        <v>Diversified Financials</v>
      </c>
      <c r="P2287" s="229" t="str">
        <f>IFERROR(IF(VLOOKUP($C2287,'MSCI Database'!$C:$R,3, FALSE)="","",VLOOKUP($C2287,'MSCI Database'!$C:$R,3, FALSE)),"")</f>
        <v>BBB</v>
      </c>
      <c r="Q2287" s="229" t="str">
        <f>IFERROR(IF(VLOOKUP($C2287,'MSCI Database'!$C:$R,4, FALSE)="","",VLOOKUP($C2287,'MSCI Database'!$C:$R,4, FALSE)),"")</f>
        <v>0</v>
      </c>
      <c r="R2287" s="229">
        <f>IFERROR(IF(VLOOKUP($C2287,'MSCI Database'!$C:$R,5, FALSE)="","",VLOOKUP($C2287,'MSCI Database'!$C:$R,5, FALSE)),"")</f>
        <v>5.2</v>
      </c>
      <c r="S2287" s="229">
        <f>IFERROR(IF(VLOOKUP($C2287,'MSCI Database'!$C:$R,6, FALSE)="","",VLOOKUP($C2287,'MSCI Database'!$C:$R,6, FALSE)),"")</f>
        <v>8</v>
      </c>
      <c r="T2287" s="229">
        <f>IFERROR(IF(VLOOKUP($C2287,'MSCI Database'!$C:$R,7, FALSE)="","",VLOOKUP($C2287,'MSCI Database'!$C:$R,7, FALSE)),"")</f>
        <v>3</v>
      </c>
      <c r="U2287" s="229">
        <f>IFERROR(IF(VLOOKUP($C2287,'MSCI Database'!$C:$R,8, FALSE)="","",VLOOKUP($C2287,'MSCI Database'!$C:$R,8, FALSE)),"")</f>
        <v>4.5999999999999996</v>
      </c>
      <c r="V2287" s="229">
        <f>IFERROR(IF(VLOOKUP($C2287,'MSCI Database'!$C:$R,9, FALSE)="","",VLOOKUP($C2287,'MSCI Database'!$C:$R,9, FALSE)),"")</f>
        <v>4.2</v>
      </c>
      <c r="W2287" s="215">
        <f t="shared" ca="1" si="99"/>
        <v>0</v>
      </c>
      <c r="X2287" s="276">
        <f>IFERROR(IF(VLOOKUP($C2287,'MSCI Database'!$C:$R,10, FALSE)="","",VLOOKUP($C2287,'MSCI Database'!$C:$R,10, FALSE)),"")</f>
        <v>42265</v>
      </c>
      <c r="Y2287" s="229" t="str">
        <f>IFERROR(IF(VLOOKUP($C2287,'MSCI Database'!$C:$R,11, FALSE)="","",VLOOKUP($C2287,'MSCI Database'!$C:$R,11, FALSE)),"")</f>
        <v>2019</v>
      </c>
      <c r="Z2287" s="229" t="str">
        <f>IFERROR(IF(VLOOKUP($C2287,'MSCI Database'!$C:$R,12, FALSE)="","",VLOOKUP($C2287,'MSCI Database'!$C:$R,12, FALSE)),"")</f>
        <v>E.Segmt-Low</v>
      </c>
      <c r="AA2287" s="229" t="str">
        <f>IFERROR(IF(VLOOKUP($C2287,'MSCI Database'!$C:$R,13, FALSE)="","",VLOOKUP($C2287,'MSCI Database'!$C:$R,13, FALSE)),"")</f>
        <v>Strong ethical business practices, but may face increased governance risks.</v>
      </c>
    </row>
    <row r="2288" spans="1:27" s="130" customFormat="1" ht="15" hidden="1" customHeight="1" outlineLevel="1">
      <c r="A2288" s="130" t="s">
        <v>875</v>
      </c>
      <c r="B2288" s="130" t="s">
        <v>876</v>
      </c>
      <c r="C2288" s="130" t="s">
        <v>877</v>
      </c>
      <c r="D2288" s="130" t="s">
        <v>12135</v>
      </c>
      <c r="E2288" s="130" t="s">
        <v>18688</v>
      </c>
      <c r="F2288" s="215">
        <v>9.0243165116300025E-2</v>
      </c>
      <c r="G2288" s="132" t="str">
        <f ca="1">IFERROR(_xll.BQL($A2288, "cur_mkt_cap(currency=EUR)")/1000000, " ")</f>
        <v xml:space="preserve"> </v>
      </c>
      <c r="M2288" s="308"/>
      <c r="N2288" s="215">
        <f t="shared" si="98"/>
        <v>9.7752137197219791E-4</v>
      </c>
      <c r="O2288" s="172" t="str">
        <f>IFERROR(IF(VLOOKUP($C2288,'MSCI Database'!$C:$R,2, FALSE)="","",VLOOKUP($C2288,'MSCI Database'!$C:$R,2, FALSE)),"")</f>
        <v>Banks</v>
      </c>
      <c r="P2288" s="229" t="str">
        <f>IFERROR(IF(VLOOKUP($C2288,'MSCI Database'!$C:$R,3, FALSE)="","",VLOOKUP($C2288,'MSCI Database'!$C:$R,3, FALSE)),"")</f>
        <v>AA</v>
      </c>
      <c r="Q2288" s="229" t="str">
        <f>IFERROR(IF(VLOOKUP($C2288,'MSCI Database'!$C:$R,4, FALSE)="","",VLOOKUP($C2288,'MSCI Database'!$C:$R,4, FALSE)),"")</f>
        <v>0</v>
      </c>
      <c r="R2288" s="229">
        <f>IFERROR(IF(VLOOKUP($C2288,'MSCI Database'!$C:$R,5, FALSE)="","",VLOOKUP($C2288,'MSCI Database'!$C:$R,5, FALSE)),"")</f>
        <v>7.9</v>
      </c>
      <c r="S2288" s="229">
        <f>IFERROR(IF(VLOOKUP($C2288,'MSCI Database'!$C:$R,6, FALSE)="","",VLOOKUP($C2288,'MSCI Database'!$C:$R,6, FALSE)),"")</f>
        <v>7.4</v>
      </c>
      <c r="T2288" s="229">
        <f>IFERROR(IF(VLOOKUP($C2288,'MSCI Database'!$C:$R,7, FALSE)="","",VLOOKUP($C2288,'MSCI Database'!$C:$R,7, FALSE)),"")</f>
        <v>4.8</v>
      </c>
      <c r="U2288" s="229">
        <f>IFERROR(IF(VLOOKUP($C2288,'MSCI Database'!$C:$R,8, FALSE)="","",VLOOKUP($C2288,'MSCI Database'!$C:$R,8, FALSE)),"")</f>
        <v>5.8</v>
      </c>
      <c r="V2288" s="229">
        <f>IFERROR(IF(VLOOKUP($C2288,'MSCI Database'!$C:$R,9, FALSE)="","",VLOOKUP($C2288,'MSCI Database'!$C:$R,9, FALSE)),"")</f>
        <v>5.5</v>
      </c>
      <c r="W2288" s="215">
        <f t="shared" ca="1" si="99"/>
        <v>0</v>
      </c>
      <c r="X2288" s="276">
        <f>IFERROR(IF(VLOOKUP($C2288,'MSCI Database'!$C:$R,10, FALSE)="","",VLOOKUP($C2288,'MSCI Database'!$C:$R,10, FALSE)),"")</f>
        <v>136129</v>
      </c>
      <c r="Y2288" s="229" t="str">
        <f>IFERROR(IF(VLOOKUP($C2288,'MSCI Database'!$C:$R,11, FALSE)="","",VLOOKUP($C2288,'MSCI Database'!$C:$R,11, FALSE)),"")</f>
        <v>2019</v>
      </c>
      <c r="Z2288" s="229" t="str">
        <f>IFERROR(IF(VLOOKUP($C2288,'MSCI Database'!$C:$R,12, FALSE)="","",VLOOKUP($C2288,'MSCI Database'!$C:$R,12, FALSE)),"")</f>
        <v>Reported</v>
      </c>
      <c r="AA2288" s="229" t="str">
        <f>IFERROR(IF(VLOOKUP($C2288,'MSCI Database'!$C:$R,13, FALSE)="","",VLOOKUP($C2288,'MSCI Database'!$C:$R,13, FALSE)),"")</f>
        <v>Strong corporate governance framework and data security measures</v>
      </c>
    </row>
    <row r="2289" spans="1:27" s="130" customFormat="1" ht="15" hidden="1" customHeight="1" outlineLevel="1">
      <c r="A2289" s="130" t="s">
        <v>7008</v>
      </c>
      <c r="B2289" s="130" t="s">
        <v>7009</v>
      </c>
      <c r="C2289" s="130" t="s">
        <v>7010</v>
      </c>
      <c r="D2289" s="130" t="s">
        <v>12128</v>
      </c>
      <c r="E2289" s="130" t="s">
        <v>18673</v>
      </c>
      <c r="F2289" s="215">
        <v>0.112449042458001</v>
      </c>
      <c r="G2289" s="132" t="str">
        <f ca="1">IFERROR(_xll.BQL($A2289, "cur_mkt_cap(currency=EUR)")/1000000, " ")</f>
        <v xml:space="preserve"> </v>
      </c>
      <c r="M2289" s="308"/>
      <c r="N2289" s="215">
        <f t="shared" si="98"/>
        <v>1.2180572580632004E-3</v>
      </c>
      <c r="O2289" s="172" t="str">
        <f>IFERROR(IF(VLOOKUP($C2289,'MSCI Database'!$C:$R,2, FALSE)="","",VLOOKUP($C2289,'MSCI Database'!$C:$R,2, FALSE)),"")</f>
        <v>Air Freight &amp; Logistics</v>
      </c>
      <c r="P2289" s="229" t="str">
        <f>IFERROR(IF(VLOOKUP($C2289,'MSCI Database'!$C:$R,3, FALSE)="","",VLOOKUP($C2289,'MSCI Database'!$C:$R,3, FALSE)),"")</f>
        <v>BBB</v>
      </c>
      <c r="Q2289" s="229" t="str">
        <f>IFERROR(IF(VLOOKUP($C2289,'MSCI Database'!$C:$R,4, FALSE)="","",VLOOKUP($C2289,'MSCI Database'!$C:$R,4, FALSE)),"")</f>
        <v>1</v>
      </c>
      <c r="R2289" s="229">
        <f>IFERROR(IF(VLOOKUP($C2289,'MSCI Database'!$C:$R,5, FALSE)="","",VLOOKUP($C2289,'MSCI Database'!$C:$R,5, FALSE)),"")</f>
        <v>5</v>
      </c>
      <c r="S2289" s="229">
        <f>IFERROR(IF(VLOOKUP($C2289,'MSCI Database'!$C:$R,6, FALSE)="","",VLOOKUP($C2289,'MSCI Database'!$C:$R,6, FALSE)),"")</f>
        <v>9</v>
      </c>
      <c r="T2289" s="229">
        <f>IFERROR(IF(VLOOKUP($C2289,'MSCI Database'!$C:$R,7, FALSE)="","",VLOOKUP($C2289,'MSCI Database'!$C:$R,7, FALSE)),"")</f>
        <v>1.5</v>
      </c>
      <c r="U2289" s="229">
        <f>IFERROR(IF(VLOOKUP($C2289,'MSCI Database'!$C:$R,8, FALSE)="","",VLOOKUP($C2289,'MSCI Database'!$C:$R,8, FALSE)),"")</f>
        <v>5.6</v>
      </c>
      <c r="V2289" s="229">
        <f>IFERROR(IF(VLOOKUP($C2289,'MSCI Database'!$C:$R,9, FALSE)="","",VLOOKUP($C2289,'MSCI Database'!$C:$R,9, FALSE)),"")</f>
        <v>4.9000000000000004</v>
      </c>
      <c r="W2289" s="215">
        <f t="shared" ca="1" si="99"/>
        <v>0</v>
      </c>
      <c r="X2289" s="276">
        <f>IFERROR(IF(VLOOKUP($C2289,'MSCI Database'!$C:$R,10, FALSE)="","",VLOOKUP($C2289,'MSCI Database'!$C:$R,10, FALSE)),"")</f>
        <v>16402161</v>
      </c>
      <c r="Y2289" s="229" t="str">
        <f>IFERROR(IF(VLOOKUP($C2289,'MSCI Database'!$C:$R,11, FALSE)="","",VLOOKUP($C2289,'MSCI Database'!$C:$R,11, FALSE)),"")</f>
        <v>2019</v>
      </c>
      <c r="Z2289" s="229" t="str">
        <f>IFERROR(IF(VLOOKUP($C2289,'MSCI Database'!$C:$R,12, FALSE)="","",VLOOKUP($C2289,'MSCI Database'!$C:$R,12, FALSE)),"")</f>
        <v>Reported</v>
      </c>
      <c r="AA2289" s="229" t="str">
        <f>IFERROR(IF(VLOOKUP($C2289,'MSCI Database'!$C:$R,13, FALSE)="","",VLOOKUP($C2289,'MSCI Database'!$C:$R,13, FALSE)),"")</f>
        <v>Improved board structure and strong carbon strategy, but labor risks persist with employee lawsuits</v>
      </c>
    </row>
    <row r="2290" spans="1:27" s="130" customFormat="1" ht="15" hidden="1" customHeight="1" outlineLevel="1">
      <c r="A2290" s="130" t="s">
        <v>421</v>
      </c>
      <c r="B2290" s="130" t="s">
        <v>422</v>
      </c>
      <c r="C2290" s="130" t="s">
        <v>423</v>
      </c>
      <c r="D2290" s="130" t="s">
        <v>18679</v>
      </c>
      <c r="E2290" s="130" t="s">
        <v>18688</v>
      </c>
      <c r="F2290" s="215">
        <v>8.5396466226619547E-2</v>
      </c>
      <c r="G2290" s="132" t="str">
        <f ca="1">IFERROR(_xll.BQL($A2290, "cur_mkt_cap(currency=EUR)")/1000000, " ")</f>
        <v xml:space="preserve"> </v>
      </c>
      <c r="M2290" s="308"/>
      <c r="N2290" s="215">
        <f t="shared" si="98"/>
        <v>9.2502153176744826E-4</v>
      </c>
      <c r="O2290" s="172" t="str">
        <f>IFERROR(IF(VLOOKUP($C2290,'MSCI Database'!$C:$R,2, FALSE)="","",VLOOKUP($C2290,'MSCI Database'!$C:$R,2, FALSE)),"")</f>
        <v>Banks</v>
      </c>
      <c r="P2290" s="229" t="str">
        <f>IFERROR(IF(VLOOKUP($C2290,'MSCI Database'!$C:$R,3, FALSE)="","",VLOOKUP($C2290,'MSCI Database'!$C:$R,3, FALSE)),"")</f>
        <v>A</v>
      </c>
      <c r="Q2290" s="229" t="str">
        <f>IFERROR(IF(VLOOKUP($C2290,'MSCI Database'!$C:$R,4, FALSE)="","",VLOOKUP($C2290,'MSCI Database'!$C:$R,4, FALSE)),"")</f>
        <v>0</v>
      </c>
      <c r="R2290" s="229">
        <f>IFERROR(IF(VLOOKUP($C2290,'MSCI Database'!$C:$R,5, FALSE)="","",VLOOKUP($C2290,'MSCI Database'!$C:$R,5, FALSE)),"")</f>
        <v>6.5</v>
      </c>
      <c r="S2290" s="229">
        <f>IFERROR(IF(VLOOKUP($C2290,'MSCI Database'!$C:$R,6, FALSE)="","",VLOOKUP($C2290,'MSCI Database'!$C:$R,6, FALSE)),"")</f>
        <v>7.9</v>
      </c>
      <c r="T2290" s="229">
        <f>IFERROR(IF(VLOOKUP($C2290,'MSCI Database'!$C:$R,7, FALSE)="","",VLOOKUP($C2290,'MSCI Database'!$C:$R,7, FALSE)),"")</f>
        <v>3.5</v>
      </c>
      <c r="U2290" s="229">
        <f>IFERROR(IF(VLOOKUP($C2290,'MSCI Database'!$C:$R,8, FALSE)="","",VLOOKUP($C2290,'MSCI Database'!$C:$R,8, FALSE)),"")</f>
        <v>5.5</v>
      </c>
      <c r="V2290" s="229">
        <f>IFERROR(IF(VLOOKUP($C2290,'MSCI Database'!$C:$R,9, FALSE)="","",VLOOKUP($C2290,'MSCI Database'!$C:$R,9, FALSE)),"")</f>
        <v>4.7</v>
      </c>
      <c r="W2290" s="215">
        <f t="shared" ca="1" si="99"/>
        <v>0</v>
      </c>
      <c r="X2290" s="276">
        <f>IFERROR(IF(VLOOKUP($C2290,'MSCI Database'!$C:$R,10, FALSE)="","",VLOOKUP($C2290,'MSCI Database'!$C:$R,10, FALSE)),"")</f>
        <v>109641</v>
      </c>
      <c r="Y2290" s="229" t="str">
        <f>IFERROR(IF(VLOOKUP($C2290,'MSCI Database'!$C:$R,11, FALSE)="","",VLOOKUP($C2290,'MSCI Database'!$C:$R,11, FALSE)),"")</f>
        <v>2019</v>
      </c>
      <c r="Z2290" s="229" t="str">
        <f>IFERROR(IF(VLOOKUP($C2290,'MSCI Database'!$C:$R,12, FALSE)="","",VLOOKUP($C2290,'MSCI Database'!$C:$R,12, FALSE)),"")</f>
        <v>Reported</v>
      </c>
      <c r="AA2290" s="229" t="str">
        <f>IFERROR(IF(VLOOKUP($C2290,'MSCI Database'!$C:$R,13, FALSE)="","",VLOOKUP($C2290,'MSCI Database'!$C:$R,13, FALSE)),"")</f>
        <v>Strong governance and ESG risk management in corporate lending, but sales controversies persist</v>
      </c>
    </row>
    <row r="2291" spans="1:27" s="130" customFormat="1" ht="15" hidden="1" customHeight="1" outlineLevel="1">
      <c r="A2291" s="130" t="s">
        <v>6457</v>
      </c>
      <c r="B2291" s="130" t="s">
        <v>6458</v>
      </c>
      <c r="C2291" s="130" t="s">
        <v>6459</v>
      </c>
      <c r="D2291" s="130" t="s">
        <v>12128</v>
      </c>
      <c r="E2291" s="130" t="s">
        <v>12133</v>
      </c>
      <c r="F2291" s="215">
        <v>0.1122142483173022</v>
      </c>
      <c r="G2291" s="132" t="str">
        <f ca="1">IFERROR(_xll.BQL($A2291, "cur_mkt_cap(currency=EUR)")/1000000, " ")</f>
        <v xml:space="preserve"> </v>
      </c>
      <c r="M2291" s="308"/>
      <c r="N2291" s="215">
        <f t="shared" si="98"/>
        <v>1.2155139486585366E-3</v>
      </c>
      <c r="O2291" s="172" t="str">
        <f>IFERROR(IF(VLOOKUP($C2291,'MSCI Database'!$C:$R,2, FALSE)="","",VLOOKUP($C2291,'MSCI Database'!$C:$R,2, FALSE)),"")</f>
        <v>Health Care Equipment &amp; Supplies</v>
      </c>
      <c r="P2291" s="229" t="str">
        <f>IFERROR(IF(VLOOKUP($C2291,'MSCI Database'!$C:$R,3, FALSE)="","",VLOOKUP($C2291,'MSCI Database'!$C:$R,3, FALSE)),"")</f>
        <v>A</v>
      </c>
      <c r="Q2291" s="229" t="str">
        <f>IFERROR(IF(VLOOKUP($C2291,'MSCI Database'!$C:$R,4, FALSE)="","",VLOOKUP($C2291,'MSCI Database'!$C:$R,4, FALSE)),"")</f>
        <v>1</v>
      </c>
      <c r="R2291" s="229">
        <f>IFERROR(IF(VLOOKUP($C2291,'MSCI Database'!$C:$R,5, FALSE)="","",VLOOKUP($C2291,'MSCI Database'!$C:$R,5, FALSE)),"")</f>
        <v>6</v>
      </c>
      <c r="S2291" s="229">
        <f>IFERROR(IF(VLOOKUP($C2291,'MSCI Database'!$C:$R,6, FALSE)="","",VLOOKUP($C2291,'MSCI Database'!$C:$R,6, FALSE)),"")</f>
        <v>10</v>
      </c>
      <c r="T2291" s="229">
        <f>IFERROR(IF(VLOOKUP($C2291,'MSCI Database'!$C:$R,7, FALSE)="","",VLOOKUP($C2291,'MSCI Database'!$C:$R,7, FALSE)),"")</f>
        <v>4.5999999999999996</v>
      </c>
      <c r="U2291" s="229">
        <f>IFERROR(IF(VLOOKUP($C2291,'MSCI Database'!$C:$R,8, FALSE)="","",VLOOKUP($C2291,'MSCI Database'!$C:$R,8, FALSE)),"")</f>
        <v>5.6</v>
      </c>
      <c r="V2291" s="229">
        <f>IFERROR(IF(VLOOKUP($C2291,'MSCI Database'!$C:$R,9, FALSE)="","",VLOOKUP($C2291,'MSCI Database'!$C:$R,9, FALSE)),"")</f>
        <v>5.3</v>
      </c>
      <c r="W2291" s="215">
        <f t="shared" ca="1" si="99"/>
        <v>0</v>
      </c>
      <c r="X2291" s="276">
        <f>IFERROR(IF(VLOOKUP($C2291,'MSCI Database'!$C:$R,10, FALSE)="","",VLOOKUP($C2291,'MSCI Database'!$C:$R,10, FALSE)),"")</f>
        <v>359570</v>
      </c>
      <c r="Y2291" s="229" t="str">
        <f>IFERROR(IF(VLOOKUP($C2291,'MSCI Database'!$C:$R,11, FALSE)="","",VLOOKUP($C2291,'MSCI Database'!$C:$R,11, FALSE)),"")</f>
        <v>2019</v>
      </c>
      <c r="Z2291" s="229" t="str">
        <f>IFERROR(IF(VLOOKUP($C2291,'MSCI Database'!$C:$R,12, FALSE)="","",VLOOKUP($C2291,'MSCI Database'!$C:$R,12, FALSE)),"")</f>
        <v>Reported</v>
      </c>
      <c r="AA2291" s="229" t="str">
        <f>IFERROR(IF(VLOOKUP($C2291,'MSCI Database'!$C:$R,13, FALSE)="","",VLOOKUP($C2291,'MSCI Database'!$C:$R,13, FALSE)),"")</f>
        <v>Improved ethical compliance efforts; product quality concerns persist</v>
      </c>
    </row>
    <row r="2292" spans="1:27" s="130" customFormat="1" ht="15" hidden="1" customHeight="1" outlineLevel="1">
      <c r="A2292" s="130" t="s">
        <v>7529</v>
      </c>
      <c r="B2292" s="130" t="s">
        <v>7530</v>
      </c>
      <c r="C2292" s="130" t="s">
        <v>7531</v>
      </c>
      <c r="D2292" s="130" t="s">
        <v>12139</v>
      </c>
      <c r="E2292" s="130" t="s">
        <v>18682</v>
      </c>
      <c r="F2292" s="215">
        <v>0.111108826115242</v>
      </c>
      <c r="G2292" s="132" t="str">
        <f ca="1">IFERROR(_xll.BQL($A2292, "cur_mkt_cap(currency=EUR)")/1000000, " ")</f>
        <v xml:space="preserve"> </v>
      </c>
      <c r="M2292" s="308"/>
      <c r="N2292" s="215">
        <f t="shared" si="98"/>
        <v>1.2035399246294166E-3</v>
      </c>
      <c r="O2292" s="172" t="str">
        <f>IFERROR(IF(VLOOKUP($C2292,'MSCI Database'!$C:$R,2, FALSE)="","",VLOOKUP($C2292,'MSCI Database'!$C:$R,2, FALSE)),"")</f>
        <v>Retail - Consumer Discretionary</v>
      </c>
      <c r="P2292" s="229" t="str">
        <f>IFERROR(IF(VLOOKUP($C2292,'MSCI Database'!$C:$R,3, FALSE)="","",VLOOKUP($C2292,'MSCI Database'!$C:$R,3, FALSE)),"")</f>
        <v>A</v>
      </c>
      <c r="Q2292" s="229" t="str">
        <f>IFERROR(IF(VLOOKUP($C2292,'MSCI Database'!$C:$R,4, FALSE)="","",VLOOKUP($C2292,'MSCI Database'!$C:$R,4, FALSE)),"")</f>
        <v>0</v>
      </c>
      <c r="R2292" s="229">
        <f>IFERROR(IF(VLOOKUP($C2292,'MSCI Database'!$C:$R,5, FALSE)="","",VLOOKUP($C2292,'MSCI Database'!$C:$R,5, FALSE)),"")</f>
        <v>6.3</v>
      </c>
      <c r="S2292" s="229">
        <f>IFERROR(IF(VLOOKUP($C2292,'MSCI Database'!$C:$R,6, FALSE)="","",VLOOKUP($C2292,'MSCI Database'!$C:$R,6, FALSE)),"")</f>
        <v>9</v>
      </c>
      <c r="T2292" s="229">
        <f>IFERROR(IF(VLOOKUP($C2292,'MSCI Database'!$C:$R,7, FALSE)="","",VLOOKUP($C2292,'MSCI Database'!$C:$R,7, FALSE)),"")</f>
        <v>4.5999999999999996</v>
      </c>
      <c r="U2292" s="229">
        <f>IFERROR(IF(VLOOKUP($C2292,'MSCI Database'!$C:$R,8, FALSE)="","",VLOOKUP($C2292,'MSCI Database'!$C:$R,8, FALSE)),"")</f>
        <v>5.2</v>
      </c>
      <c r="V2292" s="229">
        <f>IFERROR(IF(VLOOKUP($C2292,'MSCI Database'!$C:$R,9, FALSE)="","",VLOOKUP($C2292,'MSCI Database'!$C:$R,9, FALSE)),"")</f>
        <v>5.0999999999999996</v>
      </c>
      <c r="W2292" s="215">
        <f t="shared" ca="1" si="99"/>
        <v>0</v>
      </c>
      <c r="X2292" s="276">
        <f>IFERROR(IF(VLOOKUP($C2292,'MSCI Database'!$C:$R,10, FALSE)="","",VLOOKUP($C2292,'MSCI Database'!$C:$R,10, FALSE)),"")</f>
        <v>13161</v>
      </c>
      <c r="Y2292" s="229" t="str">
        <f>IFERROR(IF(VLOOKUP($C2292,'MSCI Database'!$C:$R,11, FALSE)="","",VLOOKUP($C2292,'MSCI Database'!$C:$R,11, FALSE)),"")</f>
        <v>2019</v>
      </c>
      <c r="Z2292" s="229" t="str">
        <f>IFERROR(IF(VLOOKUP($C2292,'MSCI Database'!$C:$R,12, FALSE)="","",VLOOKUP($C2292,'MSCI Database'!$C:$R,12, FALSE)),"")</f>
        <v>Reported</v>
      </c>
      <c r="AA2292" s="229" t="str">
        <f>IFERROR(IF(VLOOKUP($C2292,'MSCI Database'!$C:$R,13, FALSE)="","",VLOOKUP($C2292,'MSCI Database'!$C:$R,13, FALSE)),"")</f>
        <v>Strong employee initiatives, limited measures to mitigate data protection risks</v>
      </c>
    </row>
    <row r="2293" spans="1:27" s="130" customFormat="1" ht="15" hidden="1" customHeight="1" outlineLevel="1">
      <c r="A2293" s="130" t="s">
        <v>937</v>
      </c>
      <c r="B2293" s="130" t="s">
        <v>938</v>
      </c>
      <c r="C2293" s="130" t="s">
        <v>939</v>
      </c>
      <c r="D2293" s="130" t="s">
        <v>12135</v>
      </c>
      <c r="E2293" s="130" t="s">
        <v>18673</v>
      </c>
      <c r="F2293" s="215">
        <v>8.8254631551007226E-2</v>
      </c>
      <c r="G2293" s="132" t="str">
        <f ca="1">IFERROR(_xll.BQL($A2293, "cur_mkt_cap(currency=EUR)")/1000000, " ")</f>
        <v xml:space="preserve"> </v>
      </c>
      <c r="M2293" s="308"/>
      <c r="N2293" s="215">
        <f t="shared" si="98"/>
        <v>9.5598141316808585E-4</v>
      </c>
      <c r="O2293" s="172" t="str">
        <f>IFERROR(IF(VLOOKUP($C2293,'MSCI Database'!$C:$R,2, FALSE)="","",VLOOKUP($C2293,'MSCI Database'!$C:$R,2, FALSE)),"")</f>
        <v>Road &amp; Rail Transport</v>
      </c>
      <c r="P2293" s="229" t="str">
        <f>IFERROR(IF(VLOOKUP($C2293,'MSCI Database'!$C:$R,3, FALSE)="","",VLOOKUP($C2293,'MSCI Database'!$C:$R,3, FALSE)),"")</f>
        <v>BBB</v>
      </c>
      <c r="Q2293" s="229" t="str">
        <f>IFERROR(IF(VLOOKUP($C2293,'MSCI Database'!$C:$R,4, FALSE)="","",VLOOKUP($C2293,'MSCI Database'!$C:$R,4, FALSE)),"")</f>
        <v>0</v>
      </c>
      <c r="R2293" s="229">
        <f>IFERROR(IF(VLOOKUP($C2293,'MSCI Database'!$C:$R,5, FALSE)="","",VLOOKUP($C2293,'MSCI Database'!$C:$R,5, FALSE)),"")</f>
        <v>5.5</v>
      </c>
      <c r="S2293" s="229">
        <f>IFERROR(IF(VLOOKUP($C2293,'MSCI Database'!$C:$R,6, FALSE)="","",VLOOKUP($C2293,'MSCI Database'!$C:$R,6, FALSE)),"")</f>
        <v>5.6</v>
      </c>
      <c r="T2293" s="229">
        <f>IFERROR(IF(VLOOKUP($C2293,'MSCI Database'!$C:$R,7, FALSE)="","",VLOOKUP($C2293,'MSCI Database'!$C:$R,7, FALSE)),"")</f>
        <v>2.4</v>
      </c>
      <c r="U2293" s="229">
        <f>IFERROR(IF(VLOOKUP($C2293,'MSCI Database'!$C:$R,8, FALSE)="","",VLOOKUP($C2293,'MSCI Database'!$C:$R,8, FALSE)),"")</f>
        <v>6.4</v>
      </c>
      <c r="V2293" s="229">
        <f>IFERROR(IF(VLOOKUP($C2293,'MSCI Database'!$C:$R,9, FALSE)="","",VLOOKUP($C2293,'MSCI Database'!$C:$R,9, FALSE)),"")</f>
        <v>4.3</v>
      </c>
      <c r="W2293" s="215">
        <f t="shared" ca="1" si="99"/>
        <v>0</v>
      </c>
      <c r="X2293" s="276">
        <f>IFERROR(IF(VLOOKUP($C2293,'MSCI Database'!$C:$R,10, FALSE)="","",VLOOKUP($C2293,'MSCI Database'!$C:$R,10, FALSE)),"")</f>
        <v>3179000</v>
      </c>
      <c r="Y2293" s="229" t="str">
        <f>IFERROR(IF(VLOOKUP($C2293,'MSCI Database'!$C:$R,11, FALSE)="","",VLOOKUP($C2293,'MSCI Database'!$C:$R,11, FALSE)),"")</f>
        <v>2019</v>
      </c>
      <c r="Z2293" s="229" t="str">
        <f>IFERROR(IF(VLOOKUP($C2293,'MSCI Database'!$C:$R,12, FALSE)="","",VLOOKUP($C2293,'MSCI Database'!$C:$R,12, FALSE)),"")</f>
        <v>Reported</v>
      </c>
      <c r="AA2293" s="229" t="str">
        <f>IFERROR(IF(VLOOKUP($C2293,'MSCI Database'!$C:$R,13, FALSE)="","",VLOOKUP($C2293,'MSCI Database'!$C:$R,13, FALSE)),"")</f>
        <v>Derailments and fatalities raise safety concerns; labor risks persist amid union suits</v>
      </c>
    </row>
    <row r="2294" spans="1:27" s="130" customFormat="1" ht="15" hidden="1" customHeight="1" outlineLevel="1">
      <c r="A2294" s="130" t="s">
        <v>2463</v>
      </c>
      <c r="B2294" s="130" t="s">
        <v>2464</v>
      </c>
      <c r="C2294" s="130" t="s">
        <v>2465</v>
      </c>
      <c r="D2294" s="130" t="s">
        <v>18686</v>
      </c>
      <c r="E2294" s="130" t="s">
        <v>18684</v>
      </c>
      <c r="F2294" s="215">
        <v>0.14630423466375561</v>
      </c>
      <c r="G2294" s="132" t="str">
        <f ca="1">IFERROR(_xll.BQL($A2294, "cur_mkt_cap(currency=EUR)")/1000000, " ")</f>
        <v xml:space="preserve"> </v>
      </c>
      <c r="M2294" s="308"/>
      <c r="N2294" s="215">
        <f t="shared" si="98"/>
        <v>1.5847794789726943E-3</v>
      </c>
      <c r="O2294" s="172" t="str">
        <f>IFERROR(IF(VLOOKUP($C2294,'MSCI Database'!$C:$R,2, FALSE)="","",VLOOKUP($C2294,'MSCI Database'!$C:$R,2, FALSE)),"")</f>
        <v>Metals and Mining - Non-Precious Metals</v>
      </c>
      <c r="P2294" s="229" t="str">
        <f>IFERROR(IF(VLOOKUP($C2294,'MSCI Database'!$C:$R,3, FALSE)="","",VLOOKUP($C2294,'MSCI Database'!$C:$R,3, FALSE)),"")</f>
        <v>A</v>
      </c>
      <c r="Q2294" s="229" t="str">
        <f>IFERROR(IF(VLOOKUP($C2294,'MSCI Database'!$C:$R,4, FALSE)="","",VLOOKUP($C2294,'MSCI Database'!$C:$R,4, FALSE)),"")</f>
        <v>0</v>
      </c>
      <c r="R2294" s="229">
        <f>IFERROR(IF(VLOOKUP($C2294,'MSCI Database'!$C:$R,5, FALSE)="","",VLOOKUP($C2294,'MSCI Database'!$C:$R,5, FALSE)),"")</f>
        <v>7</v>
      </c>
      <c r="S2294" s="229">
        <f>IFERROR(IF(VLOOKUP($C2294,'MSCI Database'!$C:$R,6, FALSE)="","",VLOOKUP($C2294,'MSCI Database'!$C:$R,6, FALSE)),"")</f>
        <v>3.6</v>
      </c>
      <c r="T2294" s="229">
        <f>IFERROR(IF(VLOOKUP($C2294,'MSCI Database'!$C:$R,7, FALSE)="","",VLOOKUP($C2294,'MSCI Database'!$C:$R,7, FALSE)),"")</f>
        <v>4.8</v>
      </c>
      <c r="U2294" s="229">
        <f>IFERROR(IF(VLOOKUP($C2294,'MSCI Database'!$C:$R,8, FALSE)="","",VLOOKUP($C2294,'MSCI Database'!$C:$R,8, FALSE)),"")</f>
        <v>5.6</v>
      </c>
      <c r="V2294" s="229">
        <f>IFERROR(IF(VLOOKUP($C2294,'MSCI Database'!$C:$R,9, FALSE)="","",VLOOKUP($C2294,'MSCI Database'!$C:$R,9, FALSE)),"")</f>
        <v>4.5999999999999996</v>
      </c>
      <c r="W2294" s="215">
        <f t="shared" ca="1" si="99"/>
        <v>0</v>
      </c>
      <c r="X2294" s="276">
        <f>IFERROR(IF(VLOOKUP($C2294,'MSCI Database'!$C:$R,10, FALSE)="","",VLOOKUP($C2294,'MSCI Database'!$C:$R,10, FALSE)),"")</f>
        <v>26800000</v>
      </c>
      <c r="Y2294" s="229" t="str">
        <f>IFERROR(IF(VLOOKUP($C2294,'MSCI Database'!$C:$R,11, FALSE)="","",VLOOKUP($C2294,'MSCI Database'!$C:$R,11, FALSE)),"")</f>
        <v>2019</v>
      </c>
      <c r="Z2294" s="229" t="str">
        <f>IFERROR(IF(VLOOKUP($C2294,'MSCI Database'!$C:$R,12, FALSE)="","",VLOOKUP($C2294,'MSCI Database'!$C:$R,12, FALSE)),"")</f>
        <v>Reported</v>
      </c>
      <c r="AA2294" s="229" t="str">
        <f>IFERROR(IF(VLOOKUP($C2294,'MSCI Database'!$C:$R,13, FALSE)="","",VLOOKUP($C2294,'MSCI Database'!$C:$R,13, FALSE)),"")</f>
        <v>Strong safety and environmental measures;  stakeholder backlash over impact of expansion activity</v>
      </c>
    </row>
    <row r="2295" spans="1:27" s="130" customFormat="1" ht="15" hidden="1" customHeight="1" outlineLevel="1">
      <c r="A2295" s="130" t="s">
        <v>2865</v>
      </c>
      <c r="B2295" s="130" t="s">
        <v>2866</v>
      </c>
      <c r="C2295" s="130" t="s">
        <v>2867</v>
      </c>
      <c r="D2295" s="130" t="s">
        <v>18678</v>
      </c>
      <c r="E2295" s="130" t="s">
        <v>12133</v>
      </c>
      <c r="F2295" s="215">
        <v>1.383992627176751E-2</v>
      </c>
      <c r="G2295" s="132" t="str">
        <f ca="1">IFERROR(_xll.BQL($A2295, "cur_mkt_cap(currency=EUR)")/1000000, " ")</f>
        <v xml:space="preserve"> </v>
      </c>
      <c r="M2295" s="308"/>
      <c r="N2295" s="215">
        <f t="shared" si="98"/>
        <v>1.4991521739887001E-4</v>
      </c>
      <c r="O2295" s="172" t="str">
        <f>IFERROR(IF(VLOOKUP($C2295,'MSCI Database'!$C:$R,2, FALSE)="","",VLOOKUP($C2295,'MSCI Database'!$C:$R,2, FALSE)),"")</f>
        <v>Pharmaceuticals</v>
      </c>
      <c r="P2295" s="229" t="str">
        <f>IFERROR(IF(VLOOKUP($C2295,'MSCI Database'!$C:$R,3, FALSE)="","",VLOOKUP($C2295,'MSCI Database'!$C:$R,3, FALSE)),"")</f>
        <v>BB</v>
      </c>
      <c r="Q2295" s="229" t="str">
        <f>IFERROR(IF(VLOOKUP($C2295,'MSCI Database'!$C:$R,4, FALSE)="","",VLOOKUP($C2295,'MSCI Database'!$C:$R,4, FALSE)),"")</f>
        <v>0</v>
      </c>
      <c r="R2295" s="229">
        <f>IFERROR(IF(VLOOKUP($C2295,'MSCI Database'!$C:$R,5, FALSE)="","",VLOOKUP($C2295,'MSCI Database'!$C:$R,5, FALSE)),"")</f>
        <v>4.0999999999999996</v>
      </c>
      <c r="S2295" s="229">
        <f>IFERROR(IF(VLOOKUP($C2295,'MSCI Database'!$C:$R,6, FALSE)="","",VLOOKUP($C2295,'MSCI Database'!$C:$R,6, FALSE)),"")</f>
        <v>5.4</v>
      </c>
      <c r="T2295" s="229">
        <f>IFERROR(IF(VLOOKUP($C2295,'MSCI Database'!$C:$R,7, FALSE)="","",VLOOKUP($C2295,'MSCI Database'!$C:$R,7, FALSE)),"")</f>
        <v>4.5999999999999996</v>
      </c>
      <c r="U2295" s="229">
        <f>IFERROR(IF(VLOOKUP($C2295,'MSCI Database'!$C:$R,8, FALSE)="","",VLOOKUP($C2295,'MSCI Database'!$C:$R,8, FALSE)),"")</f>
        <v>4.9000000000000004</v>
      </c>
      <c r="V2295" s="229">
        <f>IFERROR(IF(VLOOKUP($C2295,'MSCI Database'!$C:$R,9, FALSE)="","",VLOOKUP($C2295,'MSCI Database'!$C:$R,9, FALSE)),"")</f>
        <v>4.8</v>
      </c>
      <c r="W2295" s="215">
        <f t="shared" ca="1" si="99"/>
        <v>0</v>
      </c>
      <c r="X2295" s="276">
        <f>IFERROR(IF(VLOOKUP($C2295,'MSCI Database'!$C:$R,10, FALSE)="","",VLOOKUP($C2295,'MSCI Database'!$C:$R,10, FALSE)),"")</f>
        <v>111579</v>
      </c>
      <c r="Y2295" s="229" t="str">
        <f>IFERROR(IF(VLOOKUP($C2295,'MSCI Database'!$C:$R,11, FALSE)="","",VLOOKUP($C2295,'MSCI Database'!$C:$R,11, FALSE)),"")</f>
        <v>2019</v>
      </c>
      <c r="Z2295" s="229" t="str">
        <f>IFERROR(IF(VLOOKUP($C2295,'MSCI Database'!$C:$R,12, FALSE)="","",VLOOKUP($C2295,'MSCI Database'!$C:$R,12, FALSE)),"")</f>
        <v>E.Segmt-Moderate</v>
      </c>
      <c r="AA2295" s="229" t="str">
        <f>IFERROR(IF(VLOOKUP($C2295,'MSCI Database'!$C:$R,13, FALSE)="","",VLOOKUP($C2295,'MSCI Database'!$C:$R,13, FALSE)),"")</f>
        <v>Limited anti-corruption controls; modest talent retention initiatives</v>
      </c>
    </row>
    <row r="2296" spans="1:27" s="130" customFormat="1" ht="15" hidden="1" customHeight="1" outlineLevel="1">
      <c r="A2296" s="130" t="s">
        <v>7665</v>
      </c>
      <c r="B2296" s="130" t="s">
        <v>7666</v>
      </c>
      <c r="C2296" s="130" t="s">
        <v>7667</v>
      </c>
      <c r="D2296" s="130" t="s">
        <v>12128</v>
      </c>
      <c r="E2296" s="130" t="s">
        <v>18673</v>
      </c>
      <c r="F2296" s="215">
        <v>0.107154956519228</v>
      </c>
      <c r="G2296" s="132" t="str">
        <f ca="1">IFERROR(_xll.BQL($A2296, "cur_mkt_cap(currency=EUR)")/1000000, " ")</f>
        <v xml:space="preserve"> </v>
      </c>
      <c r="M2296" s="308"/>
      <c r="N2296" s="215">
        <f t="shared" si="98"/>
        <v>1.1607112846197961E-3</v>
      </c>
      <c r="O2296" s="172" t="str">
        <f>IFERROR(IF(VLOOKUP($C2296,'MSCI Database'!$C:$R,2, FALSE)="","",VLOOKUP($C2296,'MSCI Database'!$C:$R,2, FALSE)),"")</f>
        <v>Road &amp; Rail Transport</v>
      </c>
      <c r="P2296" s="229" t="str">
        <f>IFERROR(IF(VLOOKUP($C2296,'MSCI Database'!$C:$R,3, FALSE)="","",VLOOKUP($C2296,'MSCI Database'!$C:$R,3, FALSE)),"")</f>
        <v>A</v>
      </c>
      <c r="Q2296" s="229" t="str">
        <f>IFERROR(IF(VLOOKUP($C2296,'MSCI Database'!$C:$R,4, FALSE)="","",VLOOKUP($C2296,'MSCI Database'!$C:$R,4, FALSE)),"")</f>
        <v>0</v>
      </c>
      <c r="R2296" s="229">
        <f>IFERROR(IF(VLOOKUP($C2296,'MSCI Database'!$C:$R,5, FALSE)="","",VLOOKUP($C2296,'MSCI Database'!$C:$R,5, FALSE)),"")</f>
        <v>6.7</v>
      </c>
      <c r="S2296" s="229">
        <f>IFERROR(IF(VLOOKUP($C2296,'MSCI Database'!$C:$R,6, FALSE)="","",VLOOKUP($C2296,'MSCI Database'!$C:$R,6, FALSE)),"")</f>
        <v>5.6</v>
      </c>
      <c r="T2296" s="229">
        <f>IFERROR(IF(VLOOKUP($C2296,'MSCI Database'!$C:$R,7, FALSE)="","",VLOOKUP($C2296,'MSCI Database'!$C:$R,7, FALSE)),"")</f>
        <v>3.8</v>
      </c>
      <c r="U2296" s="229">
        <f>IFERROR(IF(VLOOKUP($C2296,'MSCI Database'!$C:$R,8, FALSE)="","",VLOOKUP($C2296,'MSCI Database'!$C:$R,8, FALSE)),"")</f>
        <v>5.6</v>
      </c>
      <c r="V2296" s="229">
        <f>IFERROR(IF(VLOOKUP($C2296,'MSCI Database'!$C:$R,9, FALSE)="","",VLOOKUP($C2296,'MSCI Database'!$C:$R,9, FALSE)),"")</f>
        <v>4.7</v>
      </c>
      <c r="W2296" s="215">
        <f t="shared" ca="1" si="99"/>
        <v>0</v>
      </c>
      <c r="X2296" s="276">
        <f>IFERROR(IF(VLOOKUP($C2296,'MSCI Database'!$C:$R,10, FALSE)="","",VLOOKUP($C2296,'MSCI Database'!$C:$R,10, FALSE)),"")</f>
        <v>4985521</v>
      </c>
      <c r="Y2296" s="229" t="str">
        <f>IFERROR(IF(VLOOKUP($C2296,'MSCI Database'!$C:$R,11, FALSE)="","",VLOOKUP($C2296,'MSCI Database'!$C:$R,11, FALSE)),"")</f>
        <v>2019</v>
      </c>
      <c r="Z2296" s="229" t="str">
        <f>IFERROR(IF(VLOOKUP($C2296,'MSCI Database'!$C:$R,12, FALSE)="","",VLOOKUP($C2296,'MSCI Database'!$C:$R,12, FALSE)),"")</f>
        <v>Reported</v>
      </c>
      <c r="AA2296" s="229" t="str">
        <f>IFERROR(IF(VLOOKUP($C2296,'MSCI Database'!$C:$R,13, FALSE)="","",VLOOKUP($C2296,'MSCI Database'!$C:$R,13, FALSE)),"")</f>
        <v>Increasing injury rates amid restructuring and efforts to boost efficiency</v>
      </c>
    </row>
    <row r="2297" spans="1:27" s="130" customFormat="1" ht="15" hidden="1" customHeight="1" outlineLevel="1">
      <c r="A2297" s="130" t="s">
        <v>6576</v>
      </c>
      <c r="B2297" s="130" t="s">
        <v>6577</v>
      </c>
      <c r="C2297" s="130" t="s">
        <v>6578</v>
      </c>
      <c r="D2297" s="130" t="s">
        <v>12128</v>
      </c>
      <c r="E2297" s="130" t="s">
        <v>18673</v>
      </c>
      <c r="F2297" s="215">
        <v>0.10701906623241771</v>
      </c>
      <c r="G2297" s="132" t="str">
        <f ca="1">IFERROR(_xll.BQL($A2297, "cur_mkt_cap(currency=EUR)")/1000000, " ")</f>
        <v xml:space="preserve"> </v>
      </c>
      <c r="M2297" s="308"/>
      <c r="N2297" s="215">
        <f t="shared" si="98"/>
        <v>1.1592393098787805E-3</v>
      </c>
      <c r="O2297" s="172" t="str">
        <f>IFERROR(IF(VLOOKUP($C2297,'MSCI Database'!$C:$R,2, FALSE)="","",VLOOKUP($C2297,'MSCI Database'!$C:$R,2, FALSE)),"")</f>
        <v>Road &amp; Rail Transport</v>
      </c>
      <c r="P2297" s="229" t="str">
        <f>IFERROR(IF(VLOOKUP($C2297,'MSCI Database'!$C:$R,3, FALSE)="","",VLOOKUP($C2297,'MSCI Database'!$C:$R,3, FALSE)),"")</f>
        <v>A</v>
      </c>
      <c r="Q2297" s="229" t="str">
        <f>IFERROR(IF(VLOOKUP($C2297,'MSCI Database'!$C:$R,4, FALSE)="","",VLOOKUP($C2297,'MSCI Database'!$C:$R,4, FALSE)),"")</f>
        <v>0</v>
      </c>
      <c r="R2297" s="229">
        <f>IFERROR(IF(VLOOKUP($C2297,'MSCI Database'!$C:$R,5, FALSE)="","",VLOOKUP($C2297,'MSCI Database'!$C:$R,5, FALSE)),"")</f>
        <v>6.8</v>
      </c>
      <c r="S2297" s="229">
        <f>IFERROR(IF(VLOOKUP($C2297,'MSCI Database'!$C:$R,6, FALSE)="","",VLOOKUP($C2297,'MSCI Database'!$C:$R,6, FALSE)),"")</f>
        <v>5.6</v>
      </c>
      <c r="T2297" s="229">
        <f>IFERROR(IF(VLOOKUP($C2297,'MSCI Database'!$C:$R,7, FALSE)="","",VLOOKUP($C2297,'MSCI Database'!$C:$R,7, FALSE)),"")</f>
        <v>2.7</v>
      </c>
      <c r="U2297" s="229">
        <f>IFERROR(IF(VLOOKUP($C2297,'MSCI Database'!$C:$R,8, FALSE)="","",VLOOKUP($C2297,'MSCI Database'!$C:$R,8, FALSE)),"")</f>
        <v>5.8</v>
      </c>
      <c r="V2297" s="229">
        <f>IFERROR(IF(VLOOKUP($C2297,'MSCI Database'!$C:$R,9, FALSE)="","",VLOOKUP($C2297,'MSCI Database'!$C:$R,9, FALSE)),"")</f>
        <v>4.2</v>
      </c>
      <c r="W2297" s="215">
        <f t="shared" ca="1" si="99"/>
        <v>0</v>
      </c>
      <c r="X2297" s="276">
        <f>IFERROR(IF(VLOOKUP($C2297,'MSCI Database'!$C:$R,10, FALSE)="","",VLOOKUP($C2297,'MSCI Database'!$C:$R,10, FALSE)),"")</f>
        <v>4504923</v>
      </c>
      <c r="Y2297" s="229" t="str">
        <f>IFERROR(IF(VLOOKUP($C2297,'MSCI Database'!$C:$R,11, FALSE)="","",VLOOKUP($C2297,'MSCI Database'!$C:$R,11, FALSE)),"")</f>
        <v>2019</v>
      </c>
      <c r="Z2297" s="229" t="str">
        <f>IFERROR(IF(VLOOKUP($C2297,'MSCI Database'!$C:$R,12, FALSE)="","",VLOOKUP($C2297,'MSCI Database'!$C:$R,12, FALSE)),"")</f>
        <v>Reported</v>
      </c>
      <c r="AA2297" s="229" t="str">
        <f>IFERROR(IF(VLOOKUP($C2297,'MSCI Database'!$C:$R,13, FALSE)="","",VLOOKUP($C2297,'MSCI Database'!$C:$R,13, FALSE)),"")</f>
        <v>Negative shareholder votes and persistent safety concerns may indicate challenges ahead</v>
      </c>
    </row>
    <row r="2298" spans="1:27" s="130" customFormat="1" ht="15" hidden="1" customHeight="1" outlineLevel="1">
      <c r="A2298" s="130" t="s">
        <v>3157</v>
      </c>
      <c r="B2298" s="130" t="s">
        <v>3158</v>
      </c>
      <c r="C2298" s="130" t="s">
        <v>3159</v>
      </c>
      <c r="D2298" s="130" t="s">
        <v>12155</v>
      </c>
      <c r="E2298" s="130" t="s">
        <v>100</v>
      </c>
      <c r="F2298" s="215">
        <v>0.1225944666996432</v>
      </c>
      <c r="G2298" s="132" t="str">
        <f ca="1">IFERROR(_xll.BQL($A2298, "cur_mkt_cap(currency=EUR)")/1000000, " ")</f>
        <v xml:space="preserve"> </v>
      </c>
      <c r="M2298" s="308"/>
      <c r="N2298" s="215">
        <f t="shared" si="98"/>
        <v>1.3279533262158319E-3</v>
      </c>
      <c r="O2298" s="172" t="str">
        <f>IFERROR(IF(VLOOKUP($C2298,'MSCI Database'!$C:$R,2, FALSE)="","",VLOOKUP($C2298,'MSCI Database'!$C:$R,2, FALSE)),"")</f>
        <v>Utilities</v>
      </c>
      <c r="P2298" s="229" t="str">
        <f>IFERROR(IF(VLOOKUP($C2298,'MSCI Database'!$C:$R,3, FALSE)="","",VLOOKUP($C2298,'MSCI Database'!$C:$R,3, FALSE)),"")</f>
        <v>AAA</v>
      </c>
      <c r="Q2298" s="229" t="str">
        <f>IFERROR(IF(VLOOKUP($C2298,'MSCI Database'!$C:$R,4, FALSE)="","",VLOOKUP($C2298,'MSCI Database'!$C:$R,4, FALSE)),"")</f>
        <v>0</v>
      </c>
      <c r="R2298" s="229">
        <f>IFERROR(IF(VLOOKUP($C2298,'MSCI Database'!$C:$R,5, FALSE)="","",VLOOKUP($C2298,'MSCI Database'!$C:$R,5, FALSE)),"")</f>
        <v>10</v>
      </c>
      <c r="S2298" s="229">
        <f>IFERROR(IF(VLOOKUP($C2298,'MSCI Database'!$C:$R,6, FALSE)="","",VLOOKUP($C2298,'MSCI Database'!$C:$R,6, FALSE)),"")</f>
        <v>9.4</v>
      </c>
      <c r="T2298" s="229">
        <f>IFERROR(IF(VLOOKUP($C2298,'MSCI Database'!$C:$R,7, FALSE)="","",VLOOKUP($C2298,'MSCI Database'!$C:$R,7, FALSE)),"")</f>
        <v>6</v>
      </c>
      <c r="U2298" s="229">
        <f>IFERROR(IF(VLOOKUP($C2298,'MSCI Database'!$C:$R,8, FALSE)="","",VLOOKUP($C2298,'MSCI Database'!$C:$R,8, FALSE)),"")</f>
        <v>5.6</v>
      </c>
      <c r="V2298" s="229">
        <f>IFERROR(IF(VLOOKUP($C2298,'MSCI Database'!$C:$R,9, FALSE)="","",VLOOKUP($C2298,'MSCI Database'!$C:$R,9, FALSE)),"")</f>
        <v>7.8</v>
      </c>
      <c r="W2298" s="215">
        <f t="shared" ca="1" si="99"/>
        <v>0</v>
      </c>
      <c r="X2298" s="276">
        <f>IFERROR(IF(VLOOKUP($C2298,'MSCI Database'!$C:$R,10, FALSE)="","",VLOOKUP($C2298,'MSCI Database'!$C:$R,10, FALSE)),"")</f>
        <v>75350000</v>
      </c>
      <c r="Y2298" s="229" t="str">
        <f>IFERROR(IF(VLOOKUP($C2298,'MSCI Database'!$C:$R,11, FALSE)="","",VLOOKUP($C2298,'MSCI Database'!$C:$R,11, FALSE)),"")</f>
        <v>2019</v>
      </c>
      <c r="Z2298" s="229" t="str">
        <f>IFERROR(IF(VLOOKUP($C2298,'MSCI Database'!$C:$R,12, FALSE)="","",VLOOKUP($C2298,'MSCI Database'!$C:$R,12, FALSE)),"")</f>
        <v>Reported</v>
      </c>
      <c r="AA2298" s="229" t="str">
        <f>IFERROR(IF(VLOOKUP($C2298,'MSCI Database'!$C:$R,13, FALSE)="","",VLOOKUP($C2298,'MSCI Database'!$C:$R,13, FALSE)),"")</f>
        <v>Committed to a sustainable future</v>
      </c>
    </row>
    <row r="2299" spans="1:27" s="130" customFormat="1" ht="15" hidden="1" customHeight="1" outlineLevel="1">
      <c r="A2299" s="130" t="s">
        <v>6879</v>
      </c>
      <c r="B2299" s="130" t="s">
        <v>6880</v>
      </c>
      <c r="C2299" s="130" t="s">
        <v>6881</v>
      </c>
      <c r="D2299" s="130" t="s">
        <v>12128</v>
      </c>
      <c r="E2299" s="130" t="s">
        <v>100</v>
      </c>
      <c r="F2299" s="215">
        <v>0.1066738868617572</v>
      </c>
      <c r="G2299" s="132" t="str">
        <f ca="1">IFERROR(_xll.BQL($A2299, "cur_mkt_cap(currency=EUR)")/1000000, " ")</f>
        <v xml:space="preserve"> </v>
      </c>
      <c r="M2299" s="308"/>
      <c r="N2299" s="215">
        <f t="shared" si="98"/>
        <v>1.1555002986024172E-3</v>
      </c>
      <c r="O2299" s="172" t="str">
        <f>IFERROR(IF(VLOOKUP($C2299,'MSCI Database'!$C:$R,2, FALSE)="","",VLOOKUP($C2299,'MSCI Database'!$C:$R,2, FALSE)),"")</f>
        <v>Utilities</v>
      </c>
      <c r="P2299" s="229" t="str">
        <f>IFERROR(IF(VLOOKUP($C2299,'MSCI Database'!$C:$R,3, FALSE)="","",VLOOKUP($C2299,'MSCI Database'!$C:$R,3, FALSE)),"")</f>
        <v>A</v>
      </c>
      <c r="Q2299" s="229" t="str">
        <f>IFERROR(IF(VLOOKUP($C2299,'MSCI Database'!$C:$R,4, FALSE)="","",VLOOKUP($C2299,'MSCI Database'!$C:$R,4, FALSE)),"")</f>
        <v>1</v>
      </c>
      <c r="R2299" s="229">
        <f>IFERROR(IF(VLOOKUP($C2299,'MSCI Database'!$C:$R,5, FALSE)="","",VLOOKUP($C2299,'MSCI Database'!$C:$R,5, FALSE)),"")</f>
        <v>6.7</v>
      </c>
      <c r="S2299" s="229">
        <f>IFERROR(IF(VLOOKUP($C2299,'MSCI Database'!$C:$R,6, FALSE)="","",VLOOKUP($C2299,'MSCI Database'!$C:$R,6, FALSE)),"")</f>
        <v>6.3</v>
      </c>
      <c r="T2299" s="229">
        <f>IFERROR(IF(VLOOKUP($C2299,'MSCI Database'!$C:$R,7, FALSE)="","",VLOOKUP($C2299,'MSCI Database'!$C:$R,7, FALSE)),"")</f>
        <v>6.7</v>
      </c>
      <c r="U2299" s="229">
        <f>IFERROR(IF(VLOOKUP($C2299,'MSCI Database'!$C:$R,8, FALSE)="","",VLOOKUP($C2299,'MSCI Database'!$C:$R,8, FALSE)),"")</f>
        <v>5.2</v>
      </c>
      <c r="V2299" s="229">
        <f>IFERROR(IF(VLOOKUP($C2299,'MSCI Database'!$C:$R,9, FALSE)="","",VLOOKUP($C2299,'MSCI Database'!$C:$R,9, FALSE)),"")</f>
        <v>6</v>
      </c>
      <c r="W2299" s="215">
        <f t="shared" ca="1" si="99"/>
        <v>0</v>
      </c>
      <c r="X2299" s="276">
        <f>IFERROR(IF(VLOOKUP($C2299,'MSCI Database'!$C:$R,10, FALSE)="","",VLOOKUP($C2299,'MSCI Database'!$C:$R,10, FALSE)),"")</f>
        <v>96812099</v>
      </c>
      <c r="Y2299" s="229" t="str">
        <f>IFERROR(IF(VLOOKUP($C2299,'MSCI Database'!$C:$R,11, FALSE)="","",VLOOKUP($C2299,'MSCI Database'!$C:$R,11, FALSE)),"")</f>
        <v>2019</v>
      </c>
      <c r="Z2299" s="229" t="str">
        <f>IFERROR(IF(VLOOKUP($C2299,'MSCI Database'!$C:$R,12, FALSE)="","",VLOOKUP($C2299,'MSCI Database'!$C:$R,12, FALSE)),"")</f>
        <v>E.Segmt-Moderate</v>
      </c>
      <c r="AA2299" s="229" t="str">
        <f>IFERROR(IF(VLOOKUP($C2299,'MSCI Database'!$C:$R,13, FALSE)="","",VLOOKUP($C2299,'MSCI Database'!$C:$R,13, FALSE)),"")</f>
        <v>Coal ash litigation settlement for North Carolina basins</v>
      </c>
    </row>
    <row r="2300" spans="1:27" s="130" customFormat="1" ht="15" hidden="1" customHeight="1" outlineLevel="1">
      <c r="A2300" s="130" t="s">
        <v>7111</v>
      </c>
      <c r="B2300" s="130" t="s">
        <v>7112</v>
      </c>
      <c r="C2300" s="130" t="s">
        <v>7113</v>
      </c>
      <c r="D2300" s="130" t="s">
        <v>12128</v>
      </c>
      <c r="E2300" s="130" t="s">
        <v>18689</v>
      </c>
      <c r="F2300" s="215">
        <v>0.1061604936159331</v>
      </c>
      <c r="G2300" s="132" t="str">
        <f ca="1">IFERROR(_xll.BQL($A2300, "cur_mkt_cap(currency=EUR)")/1000000, " ")</f>
        <v xml:space="preserve"> </v>
      </c>
      <c r="M2300" s="308"/>
      <c r="N2300" s="215">
        <f t="shared" si="98"/>
        <v>1.1499391808227773E-3</v>
      </c>
      <c r="O2300" s="172" t="str">
        <f>IFERROR(IF(VLOOKUP($C2300,'MSCI Database'!$C:$R,2, FALSE)="","",VLOOKUP($C2300,'MSCI Database'!$C:$R,2, FALSE)),"")</f>
        <v>Software &amp; Services</v>
      </c>
      <c r="P2300" s="229" t="str">
        <f>IFERROR(IF(VLOOKUP($C2300,'MSCI Database'!$C:$R,3, FALSE)="","",VLOOKUP($C2300,'MSCI Database'!$C:$R,3, FALSE)),"")</f>
        <v>BB</v>
      </c>
      <c r="Q2300" s="229" t="str">
        <f>IFERROR(IF(VLOOKUP($C2300,'MSCI Database'!$C:$R,4, FALSE)="","",VLOOKUP($C2300,'MSCI Database'!$C:$R,4, FALSE)),"")</f>
        <v>1</v>
      </c>
      <c r="R2300" s="229">
        <f>IFERROR(IF(VLOOKUP($C2300,'MSCI Database'!$C:$R,5, FALSE)="","",VLOOKUP($C2300,'MSCI Database'!$C:$R,5, FALSE)),"")</f>
        <v>4.0999999999999996</v>
      </c>
      <c r="S2300" s="229">
        <f>IFERROR(IF(VLOOKUP($C2300,'MSCI Database'!$C:$R,6, FALSE)="","",VLOOKUP($C2300,'MSCI Database'!$C:$R,6, FALSE)),"")</f>
        <v>8</v>
      </c>
      <c r="T2300" s="229">
        <f>IFERROR(IF(VLOOKUP($C2300,'MSCI Database'!$C:$R,7, FALSE)="","",VLOOKUP($C2300,'MSCI Database'!$C:$R,7, FALSE)),"")</f>
        <v>3.4</v>
      </c>
      <c r="U2300" s="229">
        <f>IFERROR(IF(VLOOKUP($C2300,'MSCI Database'!$C:$R,8, FALSE)="","",VLOOKUP($C2300,'MSCI Database'!$C:$R,8, FALSE)),"")</f>
        <v>4.4000000000000004</v>
      </c>
      <c r="V2300" s="229">
        <f>IFERROR(IF(VLOOKUP($C2300,'MSCI Database'!$C:$R,9, FALSE)="","",VLOOKUP($C2300,'MSCI Database'!$C:$R,9, FALSE)),"")</f>
        <v>4</v>
      </c>
      <c r="W2300" s="215">
        <f t="shared" ca="1" si="99"/>
        <v>0</v>
      </c>
      <c r="X2300" s="276">
        <f>IFERROR(IF(VLOOKUP($C2300,'MSCI Database'!$C:$R,10, FALSE)="","",VLOOKUP($C2300,'MSCI Database'!$C:$R,10, FALSE)),"")</f>
        <v>41746</v>
      </c>
      <c r="Y2300" s="229" t="str">
        <f>IFERROR(IF(VLOOKUP($C2300,'MSCI Database'!$C:$R,11, FALSE)="","",VLOOKUP($C2300,'MSCI Database'!$C:$R,11, FALSE)),"")</f>
        <v>2019</v>
      </c>
      <c r="Z2300" s="229" t="str">
        <f>IFERROR(IF(VLOOKUP($C2300,'MSCI Database'!$C:$R,12, FALSE)="","",VLOOKUP($C2300,'MSCI Database'!$C:$R,12, FALSE)),"")</f>
        <v>E.Segmt-Moderate</v>
      </c>
      <c r="AA2300" s="229" t="str">
        <f>IFERROR(IF(VLOOKUP($C2300,'MSCI Database'!$C:$R,13, FALSE)="","",VLOOKUP($C2300,'MSCI Database'!$C:$R,13, FALSE)),"")</f>
        <v>Enhanced employee management measures drive the upgrade</v>
      </c>
    </row>
    <row r="2301" spans="1:27" s="130" customFormat="1" ht="15" hidden="1" customHeight="1" outlineLevel="1">
      <c r="A2301" s="130" t="s">
        <v>127</v>
      </c>
      <c r="B2301" s="130" t="s">
        <v>128</v>
      </c>
      <c r="C2301" s="130" t="s">
        <v>129</v>
      </c>
      <c r="D2301" s="130" t="s">
        <v>12130</v>
      </c>
      <c r="E2301" s="130" t="s">
        <v>100</v>
      </c>
      <c r="F2301" s="215">
        <v>0.12235554863611001</v>
      </c>
      <c r="G2301" s="132" t="str">
        <f ca="1">IFERROR(_xll.BQL($A2301, "cur_mkt_cap(currency=EUR)")/1000000, " ")</f>
        <v xml:space="preserve"> </v>
      </c>
      <c r="M2301" s="308"/>
      <c r="N2301" s="215">
        <f t="shared" si="98"/>
        <v>1.3253653461405216E-3</v>
      </c>
      <c r="O2301" s="172" t="str">
        <f>IFERROR(IF(VLOOKUP($C2301,'MSCI Database'!$C:$R,2, FALSE)="","",VLOOKUP($C2301,'MSCI Database'!$C:$R,2, FALSE)),"")</f>
        <v>Utilities</v>
      </c>
      <c r="P2301" s="229" t="str">
        <f>IFERROR(IF(VLOOKUP($C2301,'MSCI Database'!$C:$R,3, FALSE)="","",VLOOKUP($C2301,'MSCI Database'!$C:$R,3, FALSE)),"")</f>
        <v>AAA</v>
      </c>
      <c r="Q2301" s="229" t="str">
        <f>IFERROR(IF(VLOOKUP($C2301,'MSCI Database'!$C:$R,4, FALSE)="","",VLOOKUP($C2301,'MSCI Database'!$C:$R,4, FALSE)),"")</f>
        <v>0</v>
      </c>
      <c r="R2301" s="229">
        <f>IFERROR(IF(VLOOKUP($C2301,'MSCI Database'!$C:$R,5, FALSE)="","",VLOOKUP($C2301,'MSCI Database'!$C:$R,5, FALSE)),"")</f>
        <v>9.6</v>
      </c>
      <c r="S2301" s="229">
        <f>IFERROR(IF(VLOOKUP($C2301,'MSCI Database'!$C:$R,6, FALSE)="","",VLOOKUP($C2301,'MSCI Database'!$C:$R,6, FALSE)),"")</f>
        <v>9.1999999999999993</v>
      </c>
      <c r="T2301" s="229">
        <f>IFERROR(IF(VLOOKUP($C2301,'MSCI Database'!$C:$R,7, FALSE)="","",VLOOKUP($C2301,'MSCI Database'!$C:$R,7, FALSE)),"")</f>
        <v>8.1</v>
      </c>
      <c r="U2301" s="229">
        <f>IFERROR(IF(VLOOKUP($C2301,'MSCI Database'!$C:$R,8, FALSE)="","",VLOOKUP($C2301,'MSCI Database'!$C:$R,8, FALSE)),"")</f>
        <v>4.4000000000000004</v>
      </c>
      <c r="V2301" s="229">
        <f>IFERROR(IF(VLOOKUP($C2301,'MSCI Database'!$C:$R,9, FALSE)="","",VLOOKUP($C2301,'MSCI Database'!$C:$R,9, FALSE)),"")</f>
        <v>7.4</v>
      </c>
      <c r="W2301" s="215">
        <f t="shared" ca="1" si="99"/>
        <v>0</v>
      </c>
      <c r="X2301" s="276">
        <f>IFERROR(IF(VLOOKUP($C2301,'MSCI Database'!$C:$R,10, FALSE)="","",VLOOKUP($C2301,'MSCI Database'!$C:$R,10, FALSE)),"")</f>
        <v>28684522</v>
      </c>
      <c r="Y2301" s="229" t="str">
        <f>IFERROR(IF(VLOOKUP($C2301,'MSCI Database'!$C:$R,11, FALSE)="","",VLOOKUP($C2301,'MSCI Database'!$C:$R,11, FALSE)),"")</f>
        <v>2019</v>
      </c>
      <c r="Z2301" s="229" t="str">
        <f>IFERROR(IF(VLOOKUP($C2301,'MSCI Database'!$C:$R,12, FALSE)="","",VLOOKUP($C2301,'MSCI Database'!$C:$R,12, FALSE)),"")</f>
        <v>Reported</v>
      </c>
      <c r="AA2301" s="229" t="str">
        <f>IFERROR(IF(VLOOKUP($C2301,'MSCI Database'!$C:$R,13, FALSE)="","",VLOOKUP($C2301,'MSCI Database'!$C:$R,13, FALSE)),"")</f>
        <v>Strong ESG performance along with a continued focus on decarbonization</v>
      </c>
    </row>
    <row r="2302" spans="1:27" s="130" customFormat="1" ht="15" hidden="1" customHeight="1" outlineLevel="1">
      <c r="A2302" s="130" t="s">
        <v>2177</v>
      </c>
      <c r="B2302" s="130" t="s">
        <v>2178</v>
      </c>
      <c r="C2302" s="130" t="s">
        <v>2179</v>
      </c>
      <c r="D2302" s="130" t="s">
        <v>12131</v>
      </c>
      <c r="E2302" s="130" t="s">
        <v>18684</v>
      </c>
      <c r="F2302" s="215">
        <v>0.1236501323668226</v>
      </c>
      <c r="G2302" s="132" t="str">
        <f ca="1">IFERROR(_xll.BQL($A2302, "cur_mkt_cap(currency=EUR)")/1000000, " ")</f>
        <v xml:space="preserve"> </v>
      </c>
      <c r="M2302" s="308"/>
      <c r="N2302" s="215">
        <f t="shared" si="98"/>
        <v>1.3393883833749559E-3</v>
      </c>
      <c r="O2302" s="172" t="str">
        <f>IFERROR(IF(VLOOKUP($C2302,'MSCI Database'!$C:$R,2, FALSE)="","",VLOOKUP($C2302,'MSCI Database'!$C:$R,2, FALSE)),"")</f>
        <v>Specialty Chemicals</v>
      </c>
      <c r="P2302" s="229" t="str">
        <f>IFERROR(IF(VLOOKUP($C2302,'MSCI Database'!$C:$R,3, FALSE)="","",VLOOKUP($C2302,'MSCI Database'!$C:$R,3, FALSE)),"")</f>
        <v>A</v>
      </c>
      <c r="Q2302" s="229" t="str">
        <f>IFERROR(IF(VLOOKUP($C2302,'MSCI Database'!$C:$R,4, FALSE)="","",VLOOKUP($C2302,'MSCI Database'!$C:$R,4, FALSE)),"")</f>
        <v>0</v>
      </c>
      <c r="R2302" s="229">
        <f>IFERROR(IF(VLOOKUP($C2302,'MSCI Database'!$C:$R,5, FALSE)="","",VLOOKUP($C2302,'MSCI Database'!$C:$R,5, FALSE)),"")</f>
        <v>5.9</v>
      </c>
      <c r="S2302" s="229">
        <f>IFERROR(IF(VLOOKUP($C2302,'MSCI Database'!$C:$R,6, FALSE)="","",VLOOKUP($C2302,'MSCI Database'!$C:$R,6, FALSE)),"")</f>
        <v>5.4</v>
      </c>
      <c r="T2302" s="229">
        <f>IFERROR(IF(VLOOKUP($C2302,'MSCI Database'!$C:$R,7, FALSE)="","",VLOOKUP($C2302,'MSCI Database'!$C:$R,7, FALSE)),"")</f>
        <v>9.3000000000000007</v>
      </c>
      <c r="U2302" s="229">
        <f>IFERROR(IF(VLOOKUP($C2302,'MSCI Database'!$C:$R,8, FALSE)="","",VLOOKUP($C2302,'MSCI Database'!$C:$R,8, FALSE)),"")</f>
        <v>4.9000000000000004</v>
      </c>
      <c r="V2302" s="229">
        <f>IFERROR(IF(VLOOKUP($C2302,'MSCI Database'!$C:$R,9, FALSE)="","",VLOOKUP($C2302,'MSCI Database'!$C:$R,9, FALSE)),"")</f>
        <v>5.5</v>
      </c>
      <c r="W2302" s="215">
        <f t="shared" ca="1" si="99"/>
        <v>0</v>
      </c>
      <c r="X2302" s="276">
        <f>IFERROR(IF(VLOOKUP($C2302,'MSCI Database'!$C:$R,10, FALSE)="","",VLOOKUP($C2302,'MSCI Database'!$C:$R,10, FALSE)),"")</f>
        <v>27848000</v>
      </c>
      <c r="Y2302" s="229" t="str">
        <f>IFERROR(IF(VLOOKUP($C2302,'MSCI Database'!$C:$R,11, FALSE)="","",VLOOKUP($C2302,'MSCI Database'!$C:$R,11, FALSE)),"")</f>
        <v>2019</v>
      </c>
      <c r="Z2302" s="229" t="str">
        <f>IFERROR(IF(VLOOKUP($C2302,'MSCI Database'!$C:$R,12, FALSE)="","",VLOOKUP($C2302,'MSCI Database'!$C:$R,12, FALSE)),"")</f>
        <v>Reported</v>
      </c>
      <c r="AA2302" s="229" t="str">
        <f>IFERROR(IF(VLOOKUP($C2302,'MSCI Database'!$C:$R,13, FALSE)="","",VLOOKUP($C2302,'MSCI Database'!$C:$R,13, FALSE)),"")</f>
        <v>Strong effort on clean technology development supports sustained rating</v>
      </c>
    </row>
    <row r="2303" spans="1:27" s="130" customFormat="1" ht="15" hidden="1" customHeight="1" outlineLevel="1">
      <c r="A2303" s="130" t="s">
        <v>7399</v>
      </c>
      <c r="B2303" s="130" t="s">
        <v>7400</v>
      </c>
      <c r="C2303" s="130" t="s">
        <v>7401</v>
      </c>
      <c r="D2303" s="130" t="s">
        <v>12128</v>
      </c>
      <c r="E2303" s="130" t="s">
        <v>18674</v>
      </c>
      <c r="F2303" s="215">
        <v>0.1050656038190666</v>
      </c>
      <c r="G2303" s="132" t="str">
        <f ca="1">IFERROR(_xll.BQL($A2303, "cur_mkt_cap(currency=EUR)")/1000000, " ")</f>
        <v xml:space="preserve"> </v>
      </c>
      <c r="M2303" s="308"/>
      <c r="N2303" s="215">
        <f t="shared" si="98"/>
        <v>1.1380792446712472E-3</v>
      </c>
      <c r="O2303" s="172" t="str">
        <f>IFERROR(IF(VLOOKUP($C2303,'MSCI Database'!$C:$R,2, FALSE)="","",VLOOKUP($C2303,'MSCI Database'!$C:$R,2, FALSE)),"")</f>
        <v>Household &amp; Personal Products</v>
      </c>
      <c r="P2303" s="229" t="str">
        <f>IFERROR(IF(VLOOKUP($C2303,'MSCI Database'!$C:$R,3, FALSE)="","",VLOOKUP($C2303,'MSCI Database'!$C:$R,3, FALSE)),"")</f>
        <v>BBB</v>
      </c>
      <c r="Q2303" s="229" t="str">
        <f>IFERROR(IF(VLOOKUP($C2303,'MSCI Database'!$C:$R,4, FALSE)="","",VLOOKUP($C2303,'MSCI Database'!$C:$R,4, FALSE)),"")</f>
        <v>0</v>
      </c>
      <c r="R2303" s="229">
        <f>IFERROR(IF(VLOOKUP($C2303,'MSCI Database'!$C:$R,5, FALSE)="","",VLOOKUP($C2303,'MSCI Database'!$C:$R,5, FALSE)),"")</f>
        <v>4.4000000000000004</v>
      </c>
      <c r="S2303" s="229">
        <f>IFERROR(IF(VLOOKUP($C2303,'MSCI Database'!$C:$R,6, FALSE)="","",VLOOKUP($C2303,'MSCI Database'!$C:$R,6, FALSE)),"")</f>
        <v>7.2</v>
      </c>
      <c r="T2303" s="229">
        <f>IFERROR(IF(VLOOKUP($C2303,'MSCI Database'!$C:$R,7, FALSE)="","",VLOOKUP($C2303,'MSCI Database'!$C:$R,7, FALSE)),"")</f>
        <v>5</v>
      </c>
      <c r="U2303" s="229">
        <f>IFERROR(IF(VLOOKUP($C2303,'MSCI Database'!$C:$R,8, FALSE)="","",VLOOKUP($C2303,'MSCI Database'!$C:$R,8, FALSE)),"")</f>
        <v>1.8</v>
      </c>
      <c r="V2303" s="229">
        <f>IFERROR(IF(VLOOKUP($C2303,'MSCI Database'!$C:$R,9, FALSE)="","",VLOOKUP($C2303,'MSCI Database'!$C:$R,9, FALSE)),"")</f>
        <v>4.5999999999999996</v>
      </c>
      <c r="W2303" s="215">
        <f t="shared" ca="1" si="99"/>
        <v>0</v>
      </c>
      <c r="X2303" s="276">
        <f>IFERROR(IF(VLOOKUP($C2303,'MSCI Database'!$C:$R,10, FALSE)="","",VLOOKUP($C2303,'MSCI Database'!$C:$R,10, FALSE)),"")</f>
        <v>106930</v>
      </c>
      <c r="Y2303" s="229" t="str">
        <f>IFERROR(IF(VLOOKUP($C2303,'MSCI Database'!$C:$R,11, FALSE)="","",VLOOKUP($C2303,'MSCI Database'!$C:$R,11, FALSE)),"")</f>
        <v>2020</v>
      </c>
      <c r="Z2303" s="229" t="str">
        <f>IFERROR(IF(VLOOKUP($C2303,'MSCI Database'!$C:$R,12, FALSE)="","",VLOOKUP($C2303,'MSCI Database'!$C:$R,12, FALSE)),"")</f>
        <v>E.CSI</v>
      </c>
      <c r="AA2303" s="229" t="str">
        <f>IFERROR(IF(VLOOKUP($C2303,'MSCI Database'!$C:$R,13, FALSE)="","",VLOOKUP($C2303,'MSCI Database'!$C:$R,13, FALSE)),"")</f>
        <v>Strong packaging material waste management strategies; governance concerns persists</v>
      </c>
    </row>
    <row r="2304" spans="1:27" s="130" customFormat="1" ht="15" hidden="1" customHeight="1" outlineLevel="1">
      <c r="A2304" s="130" t="s">
        <v>6404</v>
      </c>
      <c r="B2304" s="130" t="s">
        <v>6405</v>
      </c>
      <c r="C2304" s="130" t="s">
        <v>6406</v>
      </c>
      <c r="D2304" s="130" t="s">
        <v>12128</v>
      </c>
      <c r="E2304" s="130" t="s">
        <v>18689</v>
      </c>
      <c r="F2304" s="215">
        <v>0.10480847957347431</v>
      </c>
      <c r="G2304" s="132" t="str">
        <f ca="1">IFERROR(_xll.BQL($A2304, "cur_mkt_cap(currency=EUR)")/1000000, " ")</f>
        <v xml:space="preserve"> </v>
      </c>
      <c r="M2304" s="308"/>
      <c r="N2304" s="215">
        <f t="shared" si="98"/>
        <v>1.1352940537374542E-3</v>
      </c>
      <c r="O2304" s="172" t="str">
        <f>IFERROR(IF(VLOOKUP($C2304,'MSCI Database'!$C:$R,2, FALSE)="","",VLOOKUP($C2304,'MSCI Database'!$C:$R,2, FALSE)),"")</f>
        <v>Software &amp; Services</v>
      </c>
      <c r="P2304" s="229" t="str">
        <f>IFERROR(IF(VLOOKUP($C2304,'MSCI Database'!$C:$R,3, FALSE)="","",VLOOKUP($C2304,'MSCI Database'!$C:$R,3, FALSE)),"")</f>
        <v>AA</v>
      </c>
      <c r="Q2304" s="229" t="str">
        <f>IFERROR(IF(VLOOKUP($C2304,'MSCI Database'!$C:$R,4, FALSE)="","",VLOOKUP($C2304,'MSCI Database'!$C:$R,4, FALSE)),"")</f>
        <v>0</v>
      </c>
      <c r="R2304" s="229">
        <f>IFERROR(IF(VLOOKUP($C2304,'MSCI Database'!$C:$R,5, FALSE)="","",VLOOKUP($C2304,'MSCI Database'!$C:$R,5, FALSE)),"")</f>
        <v>8.1</v>
      </c>
      <c r="S2304" s="229">
        <f>IFERROR(IF(VLOOKUP($C2304,'MSCI Database'!$C:$R,6, FALSE)="","",VLOOKUP($C2304,'MSCI Database'!$C:$R,6, FALSE)),"")</f>
        <v>5.9</v>
      </c>
      <c r="T2304" s="229">
        <f>IFERROR(IF(VLOOKUP($C2304,'MSCI Database'!$C:$R,7, FALSE)="","",VLOOKUP($C2304,'MSCI Database'!$C:$R,7, FALSE)),"")</f>
        <v>5.5</v>
      </c>
      <c r="U2304" s="229">
        <f>IFERROR(IF(VLOOKUP($C2304,'MSCI Database'!$C:$R,8, FALSE)="","",VLOOKUP($C2304,'MSCI Database'!$C:$R,8, FALSE)),"")</f>
        <v>6.3</v>
      </c>
      <c r="V2304" s="229">
        <f>IFERROR(IF(VLOOKUP($C2304,'MSCI Database'!$C:$R,9, FALSE)="","",VLOOKUP($C2304,'MSCI Database'!$C:$R,9, FALSE)),"")</f>
        <v>5.9</v>
      </c>
      <c r="W2304" s="215">
        <f t="shared" ca="1" si="99"/>
        <v>0</v>
      </c>
      <c r="X2304" s="276">
        <f>IFERROR(IF(VLOOKUP($C2304,'MSCI Database'!$C:$R,10, FALSE)="","",VLOOKUP($C2304,'MSCI Database'!$C:$R,10, FALSE)),"")</f>
        <v>3291</v>
      </c>
      <c r="Y2304" s="229" t="str">
        <f>IFERROR(IF(VLOOKUP($C2304,'MSCI Database'!$C:$R,11, FALSE)="","",VLOOKUP($C2304,'MSCI Database'!$C:$R,11, FALSE)),"")</f>
        <v>2019</v>
      </c>
      <c r="Z2304" s="229" t="str">
        <f>IFERROR(IF(VLOOKUP($C2304,'MSCI Database'!$C:$R,12, FALSE)="","",VLOOKUP($C2304,'MSCI Database'!$C:$R,12, FALSE)),"")</f>
        <v>Reported</v>
      </c>
      <c r="AA2304" s="229" t="str">
        <f>IFERROR(IF(VLOOKUP($C2304,'MSCI Database'!$C:$R,13, FALSE)="","",VLOOKUP($C2304,'MSCI Database'!$C:$R,13, FALSE)),"")</f>
        <v>Sets benchmark with strong corporate governance practices</v>
      </c>
    </row>
    <row r="2305" spans="1:27" s="130" customFormat="1" ht="15" hidden="1" customHeight="1" outlineLevel="1">
      <c r="A2305" s="130" t="s">
        <v>7244</v>
      </c>
      <c r="B2305" s="130" t="s">
        <v>7245</v>
      </c>
      <c r="C2305" s="130" t="s">
        <v>7246</v>
      </c>
      <c r="D2305" s="130" t="s">
        <v>12128</v>
      </c>
      <c r="E2305" s="130" t="s">
        <v>18673</v>
      </c>
      <c r="F2305" s="215">
        <v>0.1043321782017809</v>
      </c>
      <c r="G2305" s="132" t="str">
        <f ca="1">IFERROR(_xll.BQL($A2305, "cur_mkt_cap(currency=EUR)")/1000000, " ")</f>
        <v xml:space="preserve"> </v>
      </c>
      <c r="M2305" s="308"/>
      <c r="N2305" s="215">
        <f t="shared" si="98"/>
        <v>1.1301347181830114E-3</v>
      </c>
      <c r="O2305" s="172" t="str">
        <f>IFERROR(IF(VLOOKUP($C2305,'MSCI Database'!$C:$R,2, FALSE)="","",VLOOKUP($C2305,'MSCI Database'!$C:$R,2, FALSE)),"")</f>
        <v>Industrial Machinery</v>
      </c>
      <c r="P2305" s="229" t="str">
        <f>IFERROR(IF(VLOOKUP($C2305,'MSCI Database'!$C:$R,3, FALSE)="","",VLOOKUP($C2305,'MSCI Database'!$C:$R,3, FALSE)),"")</f>
        <v>A</v>
      </c>
      <c r="Q2305" s="229" t="str">
        <f>IFERROR(IF(VLOOKUP($C2305,'MSCI Database'!$C:$R,4, FALSE)="","",VLOOKUP($C2305,'MSCI Database'!$C:$R,4, FALSE)),"")</f>
        <v>0</v>
      </c>
      <c r="R2305" s="229">
        <f>IFERROR(IF(VLOOKUP($C2305,'MSCI Database'!$C:$R,5, FALSE)="","",VLOOKUP($C2305,'MSCI Database'!$C:$R,5, FALSE)),"")</f>
        <v>6.3</v>
      </c>
      <c r="S2305" s="229">
        <f>IFERROR(IF(VLOOKUP($C2305,'MSCI Database'!$C:$R,6, FALSE)="","",VLOOKUP($C2305,'MSCI Database'!$C:$R,6, FALSE)),"")</f>
        <v>4.2</v>
      </c>
      <c r="T2305" s="229">
        <f>IFERROR(IF(VLOOKUP($C2305,'MSCI Database'!$C:$R,7, FALSE)="","",VLOOKUP($C2305,'MSCI Database'!$C:$R,7, FALSE)),"")</f>
        <v>4.2</v>
      </c>
      <c r="U2305" s="229">
        <f>IFERROR(IF(VLOOKUP($C2305,'MSCI Database'!$C:$R,8, FALSE)="","",VLOOKUP($C2305,'MSCI Database'!$C:$R,8, FALSE)),"")</f>
        <v>6</v>
      </c>
      <c r="V2305" s="229">
        <f>IFERROR(IF(VLOOKUP($C2305,'MSCI Database'!$C:$R,9, FALSE)="","",VLOOKUP($C2305,'MSCI Database'!$C:$R,9, FALSE)),"")</f>
        <v>5.0999999999999996</v>
      </c>
      <c r="W2305" s="215">
        <f t="shared" ca="1" si="99"/>
        <v>0</v>
      </c>
      <c r="X2305" s="276">
        <f>IFERROR(IF(VLOOKUP($C2305,'MSCI Database'!$C:$R,10, FALSE)="","",VLOOKUP($C2305,'MSCI Database'!$C:$R,10, FALSE)),"")</f>
        <v>603937</v>
      </c>
      <c r="Y2305" s="229" t="str">
        <f>IFERROR(IF(VLOOKUP($C2305,'MSCI Database'!$C:$R,11, FALSE)="","",VLOOKUP($C2305,'MSCI Database'!$C:$R,11, FALSE)),"")</f>
        <v>2019</v>
      </c>
      <c r="Z2305" s="229" t="str">
        <f>IFERROR(IF(VLOOKUP($C2305,'MSCI Database'!$C:$R,12, FALSE)="","",VLOOKUP($C2305,'MSCI Database'!$C:$R,12, FALSE)),"")</f>
        <v>Reported</v>
      </c>
      <c r="AA2305" s="229" t="str">
        <f>IFERROR(IF(VLOOKUP($C2305,'MSCI Database'!$C:$R,13, FALSE)="","",VLOOKUP($C2305,'MSCI Database'!$C:$R,13, FALSE)),"")</f>
        <v>Strong corporate governance practices; workforce engagement risks persist</v>
      </c>
    </row>
    <row r="2306" spans="1:27" s="130" customFormat="1" ht="15" hidden="1" customHeight="1" outlineLevel="1">
      <c r="A2306" s="130" t="s">
        <v>7265</v>
      </c>
      <c r="B2306" s="130" t="s">
        <v>7266</v>
      </c>
      <c r="C2306" s="130" t="s">
        <v>7267</v>
      </c>
      <c r="D2306" s="130" t="s">
        <v>12128</v>
      </c>
      <c r="E2306" s="130" t="s">
        <v>18688</v>
      </c>
      <c r="F2306" s="215">
        <v>0.1027789706171726</v>
      </c>
      <c r="G2306" s="132" t="str">
        <f ca="1">IFERROR(_xll.BQL($A2306, "cur_mkt_cap(currency=EUR)")/1000000, " ")</f>
        <v xml:space="preserve"> </v>
      </c>
      <c r="M2306" s="308"/>
      <c r="N2306" s="215">
        <f t="shared" si="98"/>
        <v>1.1133102461345495E-3</v>
      </c>
      <c r="O2306" s="172" t="str">
        <f>IFERROR(IF(VLOOKUP($C2306,'MSCI Database'!$C:$R,2, FALSE)="","",VLOOKUP($C2306,'MSCI Database'!$C:$R,2, FALSE)),"")</f>
        <v>Diversified Financials</v>
      </c>
      <c r="P2306" s="229" t="str">
        <f>IFERROR(IF(VLOOKUP($C2306,'MSCI Database'!$C:$R,3, FALSE)="","",VLOOKUP($C2306,'MSCI Database'!$C:$R,3, FALSE)),"")</f>
        <v>BBB</v>
      </c>
      <c r="Q2306" s="229" t="str">
        <f>IFERROR(IF(VLOOKUP($C2306,'MSCI Database'!$C:$R,4, FALSE)="","",VLOOKUP($C2306,'MSCI Database'!$C:$R,4, FALSE)),"")</f>
        <v>0</v>
      </c>
      <c r="R2306" s="229">
        <f>IFERROR(IF(VLOOKUP($C2306,'MSCI Database'!$C:$R,5, FALSE)="","",VLOOKUP($C2306,'MSCI Database'!$C:$R,5, FALSE)),"")</f>
        <v>4.5</v>
      </c>
      <c r="S2306" s="229">
        <f>IFERROR(IF(VLOOKUP($C2306,'MSCI Database'!$C:$R,6, FALSE)="","",VLOOKUP($C2306,'MSCI Database'!$C:$R,6, FALSE)),"")</f>
        <v>8.3000000000000007</v>
      </c>
      <c r="T2306" s="229">
        <f>IFERROR(IF(VLOOKUP($C2306,'MSCI Database'!$C:$R,7, FALSE)="","",VLOOKUP($C2306,'MSCI Database'!$C:$R,7, FALSE)),"")</f>
        <v>2.7</v>
      </c>
      <c r="U2306" s="229">
        <f>IFERROR(IF(VLOOKUP($C2306,'MSCI Database'!$C:$R,8, FALSE)="","",VLOOKUP($C2306,'MSCI Database'!$C:$R,8, FALSE)),"")</f>
        <v>5.0999999999999996</v>
      </c>
      <c r="V2306" s="229">
        <f>IFERROR(IF(VLOOKUP($C2306,'MSCI Database'!$C:$R,9, FALSE)="","",VLOOKUP($C2306,'MSCI Database'!$C:$R,9, FALSE)),"")</f>
        <v>4.4000000000000004</v>
      </c>
      <c r="W2306" s="215">
        <f t="shared" ca="1" si="99"/>
        <v>0</v>
      </c>
      <c r="X2306" s="276">
        <f>IFERROR(IF(VLOOKUP($C2306,'MSCI Database'!$C:$R,10, FALSE)="","",VLOOKUP($C2306,'MSCI Database'!$C:$R,10, FALSE)),"")</f>
        <v>44680</v>
      </c>
      <c r="Y2306" s="229" t="str">
        <f>IFERROR(IF(VLOOKUP($C2306,'MSCI Database'!$C:$R,11, FALSE)="","",VLOOKUP($C2306,'MSCI Database'!$C:$R,11, FALSE)),"")</f>
        <v>2019</v>
      </c>
      <c r="Z2306" s="229" t="str">
        <f>IFERROR(IF(VLOOKUP($C2306,'MSCI Database'!$C:$R,12, FALSE)="","",VLOOKUP($C2306,'MSCI Database'!$C:$R,12, FALSE)),"")</f>
        <v>E.Segmt-Moderate</v>
      </c>
      <c r="AA2306" s="229" t="str">
        <f>IFERROR(IF(VLOOKUP($C2306,'MSCI Database'!$C:$R,13, FALSE)="","",VLOOKUP($C2306,'MSCI Database'!$C:$R,13, FALSE)),"")</f>
        <v>Strong internal controls and policies to promote ethical conduct, relative to peers</v>
      </c>
    </row>
    <row r="2307" spans="1:27" s="130" customFormat="1" ht="15" hidden="1" customHeight="1" outlineLevel="1">
      <c r="A2307" s="130" t="s">
        <v>1862</v>
      </c>
      <c r="B2307" s="130" t="s">
        <v>1863</v>
      </c>
      <c r="C2307" s="130" t="s">
        <v>1864</v>
      </c>
      <c r="D2307" s="130" t="s">
        <v>12129</v>
      </c>
      <c r="E2307" s="130" t="s">
        <v>18682</v>
      </c>
      <c r="F2307" s="215">
        <v>0.1197992319690822</v>
      </c>
      <c r="G2307" s="132" t="str">
        <f ca="1">IFERROR(_xll.BQL($A2307, "cur_mkt_cap(currency=EUR)")/1000000, " ")</f>
        <v xml:space="preserve"> </v>
      </c>
      <c r="M2307" s="308"/>
      <c r="N2307" s="215">
        <f t="shared" si="98"/>
        <v>1.2976751141730587E-3</v>
      </c>
      <c r="O2307" s="172" t="str">
        <f>IFERROR(IF(VLOOKUP($C2307,'MSCI Database'!$C:$R,2, FALSE)="","",VLOOKUP($C2307,'MSCI Database'!$C:$R,2, FALSE)),"")</f>
        <v>Automobiles</v>
      </c>
      <c r="P2307" s="229" t="str">
        <f>IFERROR(IF(VLOOKUP($C2307,'MSCI Database'!$C:$R,3, FALSE)="","",VLOOKUP($C2307,'MSCI Database'!$C:$R,3, FALSE)),"")</f>
        <v>BBB</v>
      </c>
      <c r="Q2307" s="229" t="str">
        <f>IFERROR(IF(VLOOKUP($C2307,'MSCI Database'!$C:$R,4, FALSE)="","",VLOOKUP($C2307,'MSCI Database'!$C:$R,4, FALSE)),"")</f>
        <v>0</v>
      </c>
      <c r="R2307" s="229">
        <f>IFERROR(IF(VLOOKUP($C2307,'MSCI Database'!$C:$R,5, FALSE)="","",VLOOKUP($C2307,'MSCI Database'!$C:$R,5, FALSE)),"")</f>
        <v>4.8</v>
      </c>
      <c r="S2307" s="229">
        <f>IFERROR(IF(VLOOKUP($C2307,'MSCI Database'!$C:$R,6, FALSE)="","",VLOOKUP($C2307,'MSCI Database'!$C:$R,6, FALSE)),"")</f>
        <v>6.6</v>
      </c>
      <c r="T2307" s="229">
        <f>IFERROR(IF(VLOOKUP($C2307,'MSCI Database'!$C:$R,7, FALSE)="","",VLOOKUP($C2307,'MSCI Database'!$C:$R,7, FALSE)),"")</f>
        <v>3.9</v>
      </c>
      <c r="U2307" s="229">
        <f>IFERROR(IF(VLOOKUP($C2307,'MSCI Database'!$C:$R,8, FALSE)="","",VLOOKUP($C2307,'MSCI Database'!$C:$R,8, FALSE)),"")</f>
        <v>2.9</v>
      </c>
      <c r="V2307" s="229">
        <f>IFERROR(IF(VLOOKUP($C2307,'MSCI Database'!$C:$R,9, FALSE)="","",VLOOKUP($C2307,'MSCI Database'!$C:$R,9, FALSE)),"")</f>
        <v>4.4000000000000004</v>
      </c>
      <c r="W2307" s="215">
        <f t="shared" ca="1" si="99"/>
        <v>0</v>
      </c>
      <c r="X2307" s="276">
        <f>IFERROR(IF(VLOOKUP($C2307,'MSCI Database'!$C:$R,10, FALSE)="","",VLOOKUP($C2307,'MSCI Database'!$C:$R,10, FALSE)),"")</f>
        <v>2515000</v>
      </c>
      <c r="Y2307" s="229" t="str">
        <f>IFERROR(IF(VLOOKUP($C2307,'MSCI Database'!$C:$R,11, FALSE)="","",VLOOKUP($C2307,'MSCI Database'!$C:$R,11, FALSE)),"")</f>
        <v>2019</v>
      </c>
      <c r="Z2307" s="229" t="str">
        <f>IFERROR(IF(VLOOKUP($C2307,'MSCI Database'!$C:$R,12, FALSE)="","",VLOOKUP($C2307,'MSCI Database'!$C:$R,12, FALSE)),"")</f>
        <v>Reported</v>
      </c>
      <c r="AA2307" s="229" t="str">
        <f>IFERROR(IF(VLOOKUP($C2307,'MSCI Database'!$C:$R,13, FALSE)="","",VLOOKUP($C2307,'MSCI Database'!$C:$R,13, FALSE)),"")</f>
        <v>Labor risks persist amidst proposed layoffs</v>
      </c>
    </row>
    <row r="2308" spans="1:27" s="130" customFormat="1" ht="15" hidden="1" customHeight="1" outlineLevel="1">
      <c r="A2308" s="130" t="s">
        <v>6712</v>
      </c>
      <c r="B2308" s="130" t="s">
        <v>6713</v>
      </c>
      <c r="C2308" s="130" t="s">
        <v>6714</v>
      </c>
      <c r="D2308" s="130" t="s">
        <v>12128</v>
      </c>
      <c r="E2308" s="130" t="s">
        <v>18674</v>
      </c>
      <c r="F2308" s="215">
        <v>0.10219794269372499</v>
      </c>
      <c r="G2308" s="132" t="str">
        <f ca="1">IFERROR(_xll.BQL($A2308, "cur_mkt_cap(currency=EUR)")/1000000, " ")</f>
        <v xml:space="preserve"> </v>
      </c>
      <c r="M2308" s="308"/>
      <c r="N2308" s="215">
        <f t="shared" si="98"/>
        <v>1.1070165039752326E-3</v>
      </c>
      <c r="O2308" s="172" t="str">
        <f>IFERROR(IF(VLOOKUP($C2308,'MSCI Database'!$C:$R,2, FALSE)="","",VLOOKUP($C2308,'MSCI Database'!$C:$R,2, FALSE)),"")</f>
        <v>Household &amp; Personal Products</v>
      </c>
      <c r="P2308" s="229" t="str">
        <f>IFERROR(IF(VLOOKUP($C2308,'MSCI Database'!$C:$R,3, FALSE)="","",VLOOKUP($C2308,'MSCI Database'!$C:$R,3, FALSE)),"")</f>
        <v>AA</v>
      </c>
      <c r="Q2308" s="229" t="str">
        <f>IFERROR(IF(VLOOKUP($C2308,'MSCI Database'!$C:$R,4, FALSE)="","",VLOOKUP($C2308,'MSCI Database'!$C:$R,4, FALSE)),"")</f>
        <v>0</v>
      </c>
      <c r="R2308" s="229">
        <f>IFERROR(IF(VLOOKUP($C2308,'MSCI Database'!$C:$R,5, FALSE)="","",VLOOKUP($C2308,'MSCI Database'!$C:$R,5, FALSE)),"")</f>
        <v>8.3000000000000007</v>
      </c>
      <c r="S2308" s="229">
        <f>IFERROR(IF(VLOOKUP($C2308,'MSCI Database'!$C:$R,6, FALSE)="","",VLOOKUP($C2308,'MSCI Database'!$C:$R,6, FALSE)),"")</f>
        <v>6.1</v>
      </c>
      <c r="T2308" s="229">
        <f>IFERROR(IF(VLOOKUP($C2308,'MSCI Database'!$C:$R,7, FALSE)="","",VLOOKUP($C2308,'MSCI Database'!$C:$R,7, FALSE)),"")</f>
        <v>5.0999999999999996</v>
      </c>
      <c r="U2308" s="229">
        <f>IFERROR(IF(VLOOKUP($C2308,'MSCI Database'!$C:$R,8, FALSE)="","",VLOOKUP($C2308,'MSCI Database'!$C:$R,8, FALSE)),"")</f>
        <v>6.2</v>
      </c>
      <c r="V2308" s="229">
        <f>IFERROR(IF(VLOOKUP($C2308,'MSCI Database'!$C:$R,9, FALSE)="","",VLOOKUP($C2308,'MSCI Database'!$C:$R,9, FALSE)),"")</f>
        <v>5.8</v>
      </c>
      <c r="W2308" s="215">
        <f t="shared" ca="1" si="99"/>
        <v>0</v>
      </c>
      <c r="X2308" s="276">
        <f>IFERROR(IF(VLOOKUP($C2308,'MSCI Database'!$C:$R,10, FALSE)="","",VLOOKUP($C2308,'MSCI Database'!$C:$R,10, FALSE)),"")</f>
        <v>596000</v>
      </c>
      <c r="Y2308" s="229" t="str">
        <f>IFERROR(IF(VLOOKUP($C2308,'MSCI Database'!$C:$R,11, FALSE)="","",VLOOKUP($C2308,'MSCI Database'!$C:$R,11, FALSE)),"")</f>
        <v>2019</v>
      </c>
      <c r="Z2308" s="229" t="str">
        <f>IFERROR(IF(VLOOKUP($C2308,'MSCI Database'!$C:$R,12, FALSE)="","",VLOOKUP($C2308,'MSCI Database'!$C:$R,12, FALSE)),"")</f>
        <v>Reported</v>
      </c>
      <c r="AA2308" s="229" t="str">
        <f>IFERROR(IF(VLOOKUP($C2308,'MSCI Database'!$C:$R,13, FALSE)="","",VLOOKUP($C2308,'MSCI Database'!$C:$R,13, FALSE)),"")</f>
        <v>Strong corporate governance structure supports industry leading position</v>
      </c>
    </row>
    <row r="2309" spans="1:27" s="130" customFormat="1" ht="15" hidden="1" customHeight="1" outlineLevel="1">
      <c r="A2309" s="130" t="s">
        <v>2487</v>
      </c>
      <c r="B2309" s="130" t="s">
        <v>2488</v>
      </c>
      <c r="C2309" s="130" t="s">
        <v>2489</v>
      </c>
      <c r="D2309" s="130" t="s">
        <v>18686</v>
      </c>
      <c r="E2309" s="130" t="s">
        <v>12133</v>
      </c>
      <c r="F2309" s="215">
        <v>0.14080131655303729</v>
      </c>
      <c r="G2309" s="132" t="str">
        <f ca="1">IFERROR(_xll.BQL($A2309, "cur_mkt_cap(currency=EUR)")/1000000, " ")</f>
        <v xml:space="preserve"> </v>
      </c>
      <c r="M2309" s="308"/>
      <c r="N2309" s="215">
        <f t="shared" si="98"/>
        <v>1.5251714183012006E-3</v>
      </c>
      <c r="O2309" s="172" t="str">
        <f>IFERROR(IF(VLOOKUP($C2309,'MSCI Database'!$C:$R,2, FALSE)="","",VLOOKUP($C2309,'MSCI Database'!$C:$R,2, FALSE)),"")</f>
        <v>Pharmaceuticals</v>
      </c>
      <c r="P2309" s="229" t="str">
        <f>IFERROR(IF(VLOOKUP($C2309,'MSCI Database'!$C:$R,3, FALSE)="","",VLOOKUP($C2309,'MSCI Database'!$C:$R,3, FALSE)),"")</f>
        <v>AA</v>
      </c>
      <c r="Q2309" s="229" t="str">
        <f>IFERROR(IF(VLOOKUP($C2309,'MSCI Database'!$C:$R,4, FALSE)="","",VLOOKUP($C2309,'MSCI Database'!$C:$R,4, FALSE)),"")</f>
        <v>1</v>
      </c>
      <c r="R2309" s="229">
        <f>IFERROR(IF(VLOOKUP($C2309,'MSCI Database'!$C:$R,5, FALSE)="","",VLOOKUP($C2309,'MSCI Database'!$C:$R,5, FALSE)),"")</f>
        <v>7.9</v>
      </c>
      <c r="S2309" s="229">
        <f>IFERROR(IF(VLOOKUP($C2309,'MSCI Database'!$C:$R,6, FALSE)="","",VLOOKUP($C2309,'MSCI Database'!$C:$R,6, FALSE)),"")</f>
        <v>6.2</v>
      </c>
      <c r="T2309" s="229">
        <f>IFERROR(IF(VLOOKUP($C2309,'MSCI Database'!$C:$R,7, FALSE)="","",VLOOKUP($C2309,'MSCI Database'!$C:$R,7, FALSE)),"")</f>
        <v>4</v>
      </c>
      <c r="U2309" s="229">
        <f>IFERROR(IF(VLOOKUP($C2309,'MSCI Database'!$C:$R,8, FALSE)="","",VLOOKUP($C2309,'MSCI Database'!$C:$R,8, FALSE)),"")</f>
        <v>6</v>
      </c>
      <c r="V2309" s="229">
        <f>IFERROR(IF(VLOOKUP($C2309,'MSCI Database'!$C:$R,9, FALSE)="","",VLOOKUP($C2309,'MSCI Database'!$C:$R,9, FALSE)),"")</f>
        <v>4.8</v>
      </c>
      <c r="W2309" s="215">
        <f t="shared" ca="1" si="99"/>
        <v>0</v>
      </c>
      <c r="X2309" s="276">
        <f>IFERROR(IF(VLOOKUP($C2309,'MSCI Database'!$C:$R,10, FALSE)="","",VLOOKUP($C2309,'MSCI Database'!$C:$R,10, FALSE)),"")</f>
        <v>1323000</v>
      </c>
      <c r="Y2309" s="229" t="str">
        <f>IFERROR(IF(VLOOKUP($C2309,'MSCI Database'!$C:$R,11, FALSE)="","",VLOOKUP($C2309,'MSCI Database'!$C:$R,11, FALSE)),"")</f>
        <v>2019</v>
      </c>
      <c r="Z2309" s="229" t="str">
        <f>IFERROR(IF(VLOOKUP($C2309,'MSCI Database'!$C:$R,12, FALSE)="","",VLOOKUP($C2309,'MSCI Database'!$C:$R,12, FALSE)),"")</f>
        <v>Reported</v>
      </c>
      <c r="AA2309" s="229" t="str">
        <f>IFERROR(IF(VLOOKUP($C2309,'MSCI Database'!$C:$R,13, FALSE)="","",VLOOKUP($C2309,'MSCI Database'!$C:$R,13, FALSE)),"")</f>
        <v>Closure of China bribery allegation investigations; yet, multiple product-liability lawsuits remain</v>
      </c>
    </row>
    <row r="2310" spans="1:27" s="130" customFormat="1" ht="15" hidden="1" customHeight="1" outlineLevel="1">
      <c r="A2310" s="130" t="s">
        <v>8409</v>
      </c>
      <c r="B2310" s="130" t="s">
        <v>8410</v>
      </c>
      <c r="C2310" s="130" t="s">
        <v>8411</v>
      </c>
      <c r="D2310" s="130" t="s">
        <v>12128</v>
      </c>
      <c r="E2310" s="130" t="s">
        <v>18689</v>
      </c>
      <c r="F2310" s="215">
        <v>0.10123130455387309</v>
      </c>
      <c r="G2310" s="132" t="str">
        <f ca="1">IFERROR(_xll.BQL($A2310, "cur_mkt_cap(currency=EUR)")/1000000, " ")</f>
        <v xml:space="preserve"> </v>
      </c>
      <c r="M2310" s="308"/>
      <c r="N2310" s="215">
        <f t="shared" si="98"/>
        <v>1.0965458002997691E-3</v>
      </c>
      <c r="O2310" s="172" t="str">
        <f>IFERROR(IF(VLOOKUP($C2310,'MSCI Database'!$C:$R,2, FALSE)="","",VLOOKUP($C2310,'MSCI Database'!$C:$R,2, FALSE)),"")</f>
        <v>Software &amp; Services</v>
      </c>
      <c r="P2310" s="229" t="str">
        <f>IFERROR(IF(VLOOKUP($C2310,'MSCI Database'!$C:$R,3, FALSE)="","",VLOOKUP($C2310,'MSCI Database'!$C:$R,3, FALSE)),"")</f>
        <v>BB</v>
      </c>
      <c r="Q2310" s="229" t="str">
        <f>IFERROR(IF(VLOOKUP($C2310,'MSCI Database'!$C:$R,4, FALSE)="","",VLOOKUP($C2310,'MSCI Database'!$C:$R,4, FALSE)),"")</f>
        <v/>
      </c>
      <c r="R2310" s="229">
        <f>IFERROR(IF(VLOOKUP($C2310,'MSCI Database'!$C:$R,5, FALSE)="","",VLOOKUP($C2310,'MSCI Database'!$C:$R,5, FALSE)),"")</f>
        <v>3.8</v>
      </c>
      <c r="S2310" s="229">
        <f>IFERROR(IF(VLOOKUP($C2310,'MSCI Database'!$C:$R,6, FALSE)="","",VLOOKUP($C2310,'MSCI Database'!$C:$R,6, FALSE)),"")</f>
        <v>4.5999999999999996</v>
      </c>
      <c r="T2310" s="229">
        <f>IFERROR(IF(VLOOKUP($C2310,'MSCI Database'!$C:$R,7, FALSE)="","",VLOOKUP($C2310,'MSCI Database'!$C:$R,7, FALSE)),"")</f>
        <v>3.3</v>
      </c>
      <c r="U2310" s="229">
        <f>IFERROR(IF(VLOOKUP($C2310,'MSCI Database'!$C:$R,8, FALSE)="","",VLOOKUP($C2310,'MSCI Database'!$C:$R,8, FALSE)),"")</f>
        <v>4.8</v>
      </c>
      <c r="V2310" s="229">
        <f>IFERROR(IF(VLOOKUP($C2310,'MSCI Database'!$C:$R,9, FALSE)="","",VLOOKUP($C2310,'MSCI Database'!$C:$R,9, FALSE)),"")</f>
        <v>4.0999999999999996</v>
      </c>
      <c r="W2310" s="215">
        <f t="shared" ca="1" si="99"/>
        <v>0</v>
      </c>
      <c r="X2310" s="276">
        <f>IFERROR(IF(VLOOKUP($C2310,'MSCI Database'!$C:$R,10, FALSE)="","",VLOOKUP($C2310,'MSCI Database'!$C:$R,10, FALSE)),"")</f>
        <v>7896</v>
      </c>
      <c r="Y2310" s="229" t="str">
        <f>IFERROR(IF(VLOOKUP($C2310,'MSCI Database'!$C:$R,11, FALSE)="","",VLOOKUP($C2310,'MSCI Database'!$C:$R,11, FALSE)),"")</f>
        <v>2019</v>
      </c>
      <c r="Z2310" s="229" t="str">
        <f>IFERROR(IF(VLOOKUP($C2310,'MSCI Database'!$C:$R,12, FALSE)="","",VLOOKUP($C2310,'MSCI Database'!$C:$R,12, FALSE)),"")</f>
        <v>E.Segmt-Moderately High</v>
      </c>
      <c r="AA2310" s="229" t="str">
        <f>IFERROR(IF(VLOOKUP($C2310,'MSCI Database'!$C:$R,13, FALSE)="","",VLOOKUP($C2310,'MSCI Database'!$C:$R,13, FALSE)),"")</f>
        <v>Data security incidents expose risk management vulnerabilities</v>
      </c>
    </row>
    <row r="2311" spans="1:27" s="130" customFormat="1" ht="15" hidden="1" customHeight="1" outlineLevel="1">
      <c r="A2311" s="130" t="s">
        <v>1188</v>
      </c>
      <c r="B2311" s="130" t="s">
        <v>1189</v>
      </c>
      <c r="C2311" s="130" t="s">
        <v>1190</v>
      </c>
      <c r="D2311" s="130" t="s">
        <v>18681</v>
      </c>
      <c r="E2311" s="130" t="s">
        <v>18688</v>
      </c>
      <c r="F2311" s="215">
        <v>0.10673250045818029</v>
      </c>
      <c r="G2311" s="132" t="str">
        <f ca="1">IFERROR(_xll.BQL($A2311, "cur_mkt_cap(currency=EUR)")/1000000, " ")</f>
        <v xml:space="preserve"> </v>
      </c>
      <c r="M2311" s="308"/>
      <c r="N2311" s="215">
        <f t="shared" si="98"/>
        <v>1.1561352058900537E-3</v>
      </c>
      <c r="O2311" s="172" t="str">
        <f>IFERROR(IF(VLOOKUP($C2311,'MSCI Database'!$C:$R,2, FALSE)="","",VLOOKUP($C2311,'MSCI Database'!$C:$R,2, FALSE)),"")</f>
        <v>Multi-Line Insurance &amp; Brokerage</v>
      </c>
      <c r="P2311" s="229" t="str">
        <f>IFERROR(IF(VLOOKUP($C2311,'MSCI Database'!$C:$R,3, FALSE)="","",VLOOKUP($C2311,'MSCI Database'!$C:$R,3, FALSE)),"")</f>
        <v>AA</v>
      </c>
      <c r="Q2311" s="229" t="str">
        <f>IFERROR(IF(VLOOKUP($C2311,'MSCI Database'!$C:$R,4, FALSE)="","",VLOOKUP($C2311,'MSCI Database'!$C:$R,4, FALSE)),"")</f>
        <v>0</v>
      </c>
      <c r="R2311" s="229">
        <f>IFERROR(IF(VLOOKUP($C2311,'MSCI Database'!$C:$R,5, FALSE)="","",VLOOKUP($C2311,'MSCI Database'!$C:$R,5, FALSE)),"")</f>
        <v>8.4</v>
      </c>
      <c r="S2311" s="229">
        <f>IFERROR(IF(VLOOKUP($C2311,'MSCI Database'!$C:$R,6, FALSE)="","",VLOOKUP($C2311,'MSCI Database'!$C:$R,6, FALSE)),"")</f>
        <v>7.1</v>
      </c>
      <c r="T2311" s="229">
        <f>IFERROR(IF(VLOOKUP($C2311,'MSCI Database'!$C:$R,7, FALSE)="","",VLOOKUP($C2311,'MSCI Database'!$C:$R,7, FALSE)),"")</f>
        <v>6.2</v>
      </c>
      <c r="U2311" s="229">
        <f>IFERROR(IF(VLOOKUP($C2311,'MSCI Database'!$C:$R,8, FALSE)="","",VLOOKUP($C2311,'MSCI Database'!$C:$R,8, FALSE)),"")</f>
        <v>5.8</v>
      </c>
      <c r="V2311" s="229">
        <f>IFERROR(IF(VLOOKUP($C2311,'MSCI Database'!$C:$R,9, FALSE)="","",VLOOKUP($C2311,'MSCI Database'!$C:$R,9, FALSE)),"")</f>
        <v>6.2</v>
      </c>
      <c r="W2311" s="215">
        <f t="shared" ca="1" si="99"/>
        <v>0</v>
      </c>
      <c r="X2311" s="276">
        <f>IFERROR(IF(VLOOKUP($C2311,'MSCI Database'!$C:$R,10, FALSE)="","",VLOOKUP($C2311,'MSCI Database'!$C:$R,10, FALSE)),"")</f>
        <v>45846</v>
      </c>
      <c r="Y2311" s="229" t="str">
        <f>IFERROR(IF(VLOOKUP($C2311,'MSCI Database'!$C:$R,11, FALSE)="","",VLOOKUP($C2311,'MSCI Database'!$C:$R,11, FALSE)),"")</f>
        <v>2019</v>
      </c>
      <c r="Z2311" s="229" t="str">
        <f>IFERROR(IF(VLOOKUP($C2311,'MSCI Database'!$C:$R,12, FALSE)="","",VLOOKUP($C2311,'MSCI Database'!$C:$R,12, FALSE)),"")</f>
        <v>Reported</v>
      </c>
      <c r="AA2311" s="229" t="str">
        <f>IFERROR(IF(VLOOKUP($C2311,'MSCI Database'!$C:$R,13, FALSE)="","",VLOOKUP($C2311,'MSCI Database'!$C:$R,13, FALSE)),"")</f>
        <v>Strong corporate governance strategy and ESG integration in investment decisions relative to peers</v>
      </c>
    </row>
    <row r="2312" spans="1:27" s="130" customFormat="1" ht="15" hidden="1" customHeight="1" outlineLevel="1">
      <c r="A2312" s="130" t="s">
        <v>7979</v>
      </c>
      <c r="B2312" s="130" t="s">
        <v>7980</v>
      </c>
      <c r="C2312" s="130" t="s">
        <v>7981</v>
      </c>
      <c r="D2312" s="130" t="s">
        <v>12128</v>
      </c>
      <c r="E2312" s="130" t="s">
        <v>18684</v>
      </c>
      <c r="F2312" s="215">
        <v>0.1006743523731097</v>
      </c>
      <c r="G2312" s="132" t="str">
        <f ca="1">IFERROR(_xll.BQL($A2312, "cur_mkt_cap(currency=EUR)")/1000000, " ")</f>
        <v xml:space="preserve"> </v>
      </c>
      <c r="M2312" s="308"/>
      <c r="N2312" s="215">
        <f t="shared" si="98"/>
        <v>1.0905128485614176E-3</v>
      </c>
      <c r="O2312" s="172" t="str">
        <f>IFERROR(IF(VLOOKUP($C2312,'MSCI Database'!$C:$R,2, FALSE)="","",VLOOKUP($C2312,'MSCI Database'!$C:$R,2, FALSE)),"")</f>
        <v>Specialty Chemicals</v>
      </c>
      <c r="P2312" s="229" t="str">
        <f>IFERROR(IF(VLOOKUP($C2312,'MSCI Database'!$C:$R,3, FALSE)="","",VLOOKUP($C2312,'MSCI Database'!$C:$R,3, FALSE)),"")</f>
        <v>BBB</v>
      </c>
      <c r="Q2312" s="229" t="str">
        <f>IFERROR(IF(VLOOKUP($C2312,'MSCI Database'!$C:$R,4, FALSE)="","",VLOOKUP($C2312,'MSCI Database'!$C:$R,4, FALSE)),"")</f>
        <v>0</v>
      </c>
      <c r="R2312" s="229">
        <f>IFERROR(IF(VLOOKUP($C2312,'MSCI Database'!$C:$R,5, FALSE)="","",VLOOKUP($C2312,'MSCI Database'!$C:$R,5, FALSE)),"")</f>
        <v>5.5</v>
      </c>
      <c r="S2312" s="229">
        <f>IFERROR(IF(VLOOKUP($C2312,'MSCI Database'!$C:$R,6, FALSE)="","",VLOOKUP($C2312,'MSCI Database'!$C:$R,6, FALSE)),"")</f>
        <v>6.4</v>
      </c>
      <c r="T2312" s="229">
        <f>IFERROR(IF(VLOOKUP($C2312,'MSCI Database'!$C:$R,7, FALSE)="","",VLOOKUP($C2312,'MSCI Database'!$C:$R,7, FALSE)),"")</f>
        <v>2.6</v>
      </c>
      <c r="U2312" s="229">
        <f>IFERROR(IF(VLOOKUP($C2312,'MSCI Database'!$C:$R,8, FALSE)="","",VLOOKUP($C2312,'MSCI Database'!$C:$R,8, FALSE)),"")</f>
        <v>4.9000000000000004</v>
      </c>
      <c r="V2312" s="229">
        <f>IFERROR(IF(VLOOKUP($C2312,'MSCI Database'!$C:$R,9, FALSE)="","",VLOOKUP($C2312,'MSCI Database'!$C:$R,9, FALSE)),"")</f>
        <v>5.0999999999999996</v>
      </c>
      <c r="W2312" s="215">
        <f t="shared" ca="1" si="99"/>
        <v>0</v>
      </c>
      <c r="X2312" s="276">
        <f>IFERROR(IF(VLOOKUP($C2312,'MSCI Database'!$C:$R,10, FALSE)="","",VLOOKUP($C2312,'MSCI Database'!$C:$R,10, FALSE)),"")</f>
        <v>692092</v>
      </c>
      <c r="Y2312" s="229" t="str">
        <f>IFERROR(IF(VLOOKUP($C2312,'MSCI Database'!$C:$R,11, FALSE)="","",VLOOKUP($C2312,'MSCI Database'!$C:$R,11, FALSE)),"")</f>
        <v>2019</v>
      </c>
      <c r="Z2312" s="229" t="str">
        <f>IFERROR(IF(VLOOKUP($C2312,'MSCI Database'!$C:$R,12, FALSE)="","",VLOOKUP($C2312,'MSCI Database'!$C:$R,12, FALSE)),"")</f>
        <v>Reported</v>
      </c>
      <c r="AA2312" s="229" t="str">
        <f>IFERROR(IF(VLOOKUP($C2312,'MSCI Database'!$C:$R,13, FALSE)="","",VLOOKUP($C2312,'MSCI Database'!$C:$R,13, FALSE)),"")</f>
        <v>Well-positioned to capture low-VOC coatings market; concerns over labor management</v>
      </c>
    </row>
    <row r="2313" spans="1:27" s="130" customFormat="1" ht="15" hidden="1" customHeight="1" outlineLevel="1">
      <c r="A2313" s="130" t="s">
        <v>1556</v>
      </c>
      <c r="B2313" s="130" t="s">
        <v>1557</v>
      </c>
      <c r="C2313" s="130" t="s">
        <v>1558</v>
      </c>
      <c r="D2313" s="130" t="s">
        <v>18678</v>
      </c>
      <c r="E2313" s="130" t="s">
        <v>18688</v>
      </c>
      <c r="F2313" s="215">
        <v>1.284564472735188E-2</v>
      </c>
      <c r="G2313" s="132" t="str">
        <f ca="1">IFERROR(_xll.BQL($A2313, "cur_mkt_cap(currency=EUR)")/1000000, " ")</f>
        <v xml:space="preserve"> </v>
      </c>
      <c r="M2313" s="308"/>
      <c r="N2313" s="215">
        <f t="shared" si="98"/>
        <v>1.39145078096118E-4</v>
      </c>
      <c r="O2313" s="172" t="str">
        <f>IFERROR(IF(VLOOKUP($C2313,'MSCI Database'!$C:$R,2, FALSE)="","",VLOOKUP($C2313,'MSCI Database'!$C:$R,2, FALSE)),"")</f>
        <v>Property &amp; Casualty Insurance</v>
      </c>
      <c r="P2313" s="229" t="str">
        <f>IFERROR(IF(VLOOKUP($C2313,'MSCI Database'!$C:$R,3, FALSE)="","",VLOOKUP($C2313,'MSCI Database'!$C:$R,3, FALSE)),"")</f>
        <v>BB</v>
      </c>
      <c r="Q2313" s="229" t="str">
        <f>IFERROR(IF(VLOOKUP($C2313,'MSCI Database'!$C:$R,4, FALSE)="","",VLOOKUP($C2313,'MSCI Database'!$C:$R,4, FALSE)),"")</f>
        <v>1</v>
      </c>
      <c r="R2313" s="229">
        <f>IFERROR(IF(VLOOKUP($C2313,'MSCI Database'!$C:$R,5, FALSE)="","",VLOOKUP($C2313,'MSCI Database'!$C:$R,5, FALSE)),"")</f>
        <v>3.3</v>
      </c>
      <c r="S2313" s="229">
        <f>IFERROR(IF(VLOOKUP($C2313,'MSCI Database'!$C:$R,6, FALSE)="","",VLOOKUP($C2313,'MSCI Database'!$C:$R,6, FALSE)),"")</f>
        <v>2.2000000000000002</v>
      </c>
      <c r="T2313" s="229">
        <f>IFERROR(IF(VLOOKUP($C2313,'MSCI Database'!$C:$R,7, FALSE)="","",VLOOKUP($C2313,'MSCI Database'!$C:$R,7, FALSE)),"")</f>
        <v>4.0999999999999996</v>
      </c>
      <c r="U2313" s="229">
        <f>IFERROR(IF(VLOOKUP($C2313,'MSCI Database'!$C:$R,8, FALSE)="","",VLOOKUP($C2313,'MSCI Database'!$C:$R,8, FALSE)),"")</f>
        <v>4.5</v>
      </c>
      <c r="V2313" s="229">
        <f>IFERROR(IF(VLOOKUP($C2313,'MSCI Database'!$C:$R,9, FALSE)="","",VLOOKUP($C2313,'MSCI Database'!$C:$R,9, FALSE)),"")</f>
        <v>3.9</v>
      </c>
      <c r="W2313" s="215">
        <f t="shared" ca="1" si="99"/>
        <v>0</v>
      </c>
      <c r="X2313" s="276">
        <f>IFERROR(IF(VLOOKUP($C2313,'MSCI Database'!$C:$R,10, FALSE)="","",VLOOKUP($C2313,'MSCI Database'!$C:$R,10, FALSE)),"")</f>
        <v>3339</v>
      </c>
      <c r="Y2313" s="229" t="str">
        <f>IFERROR(IF(VLOOKUP($C2313,'MSCI Database'!$C:$R,11, FALSE)="","",VLOOKUP($C2313,'MSCI Database'!$C:$R,11, FALSE)),"")</f>
        <v>2019</v>
      </c>
      <c r="Z2313" s="229" t="str">
        <f>IFERROR(IF(VLOOKUP($C2313,'MSCI Database'!$C:$R,12, FALSE)="","",VLOOKUP($C2313,'MSCI Database'!$C:$R,12, FALSE)),"")</f>
        <v>Reported</v>
      </c>
      <c r="AA2313" s="229" t="str">
        <f>IFERROR(IF(VLOOKUP($C2313,'MSCI Database'!$C:$R,13, FALSE)="","",VLOOKUP($C2313,'MSCI Database'!$C:$R,13, FALSE)),"")</f>
        <v>Inclusion of Corporate Behavior theme in the assessment drives upgrade</v>
      </c>
    </row>
    <row r="2314" spans="1:27" s="130" customFormat="1" ht="15" hidden="1" customHeight="1" outlineLevel="1">
      <c r="A2314" s="130" t="s">
        <v>223</v>
      </c>
      <c r="B2314" s="130" t="s">
        <v>224</v>
      </c>
      <c r="C2314" s="130" t="s">
        <v>225</v>
      </c>
      <c r="D2314" s="130" t="s">
        <v>18677</v>
      </c>
      <c r="E2314" s="130" t="s">
        <v>18673</v>
      </c>
      <c r="F2314" s="215">
        <v>1.126286767876505E-2</v>
      </c>
      <c r="G2314" s="132" t="str">
        <f ca="1">IFERROR(_xll.BQL($A2314, "cur_mkt_cap(currency=EUR)")/1000000, " ")</f>
        <v xml:space="preserve"> </v>
      </c>
      <c r="M2314" s="308"/>
      <c r="N2314" s="215">
        <f t="shared" ref="N2314:N2377" si="100">IF(V2314&lt;&gt;"",VLOOKUP($A2314,$A$1737:$V$3221,6,FALSE)/SUMIF($V$1737:$V$3221,"&gt;0",$F$1737:$F$3221),0)</f>
        <v>1.220003071866894E-4</v>
      </c>
      <c r="O2314" s="172" t="str">
        <f>IFERROR(IF(VLOOKUP($C2314,'MSCI Database'!$C:$R,2, FALSE)="","",VLOOKUP($C2314,'MSCI Database'!$C:$R,2, FALSE)),"")</f>
        <v>Industrial Machinery</v>
      </c>
      <c r="P2314" s="229" t="str">
        <f>IFERROR(IF(VLOOKUP($C2314,'MSCI Database'!$C:$R,3, FALSE)="","",VLOOKUP($C2314,'MSCI Database'!$C:$R,3, FALSE)),"")</f>
        <v>AA</v>
      </c>
      <c r="Q2314" s="229" t="str">
        <f>IFERROR(IF(VLOOKUP($C2314,'MSCI Database'!$C:$R,4, FALSE)="","",VLOOKUP($C2314,'MSCI Database'!$C:$R,4, FALSE)),"")</f>
        <v>0</v>
      </c>
      <c r="R2314" s="229">
        <f>IFERROR(IF(VLOOKUP($C2314,'MSCI Database'!$C:$R,5, FALSE)="","",VLOOKUP($C2314,'MSCI Database'!$C:$R,5, FALSE)),"")</f>
        <v>7.8</v>
      </c>
      <c r="S2314" s="229">
        <f>IFERROR(IF(VLOOKUP($C2314,'MSCI Database'!$C:$R,6, FALSE)="","",VLOOKUP($C2314,'MSCI Database'!$C:$R,6, FALSE)),"")</f>
        <v>5.2</v>
      </c>
      <c r="T2314" s="229">
        <f>IFERROR(IF(VLOOKUP($C2314,'MSCI Database'!$C:$R,7, FALSE)="","",VLOOKUP($C2314,'MSCI Database'!$C:$R,7, FALSE)),"")</f>
        <v>6.3</v>
      </c>
      <c r="U2314" s="229">
        <f>IFERROR(IF(VLOOKUP($C2314,'MSCI Database'!$C:$R,8, FALSE)="","",VLOOKUP($C2314,'MSCI Database'!$C:$R,8, FALSE)),"")</f>
        <v>7.4</v>
      </c>
      <c r="V2314" s="229">
        <f>IFERROR(IF(VLOOKUP($C2314,'MSCI Database'!$C:$R,9, FALSE)="","",VLOOKUP($C2314,'MSCI Database'!$C:$R,9, FALSE)),"")</f>
        <v>6.5</v>
      </c>
      <c r="W2314" s="215">
        <f t="shared" ref="W2314:W2377" ca="1" si="101">IFERROR(IF(X2314&lt;&gt;"",VLOOKUP($A2314,$A$1737:$X$3221,6,FALSE)/100,0)*$G$1735/$G2314, 0)</f>
        <v>0</v>
      </c>
      <c r="X2314" s="276">
        <f>IFERROR(IF(VLOOKUP($C2314,'MSCI Database'!$C:$R,10, FALSE)="","",VLOOKUP($C2314,'MSCI Database'!$C:$R,10, FALSE)),"")</f>
        <v>44861</v>
      </c>
      <c r="Y2314" s="229" t="str">
        <f>IFERROR(IF(VLOOKUP($C2314,'MSCI Database'!$C:$R,11, FALSE)="","",VLOOKUP($C2314,'MSCI Database'!$C:$R,11, FALSE)),"")</f>
        <v>2019</v>
      </c>
      <c r="Z2314" s="229" t="str">
        <f>IFERROR(IF(VLOOKUP($C2314,'MSCI Database'!$C:$R,12, FALSE)="","",VLOOKUP($C2314,'MSCI Database'!$C:$R,12, FALSE)),"")</f>
        <v>Reported</v>
      </c>
      <c r="AA2314" s="229" t="str">
        <f>IFERROR(IF(VLOOKUP($C2314,'MSCI Database'!$C:$R,13, FALSE)="","",VLOOKUP($C2314,'MSCI Database'!$C:$R,13, FALSE)),"")</f>
        <v>Maintains niche focus on clean technology</v>
      </c>
    </row>
    <row r="2315" spans="1:27" s="130" customFormat="1" ht="15" hidden="1" customHeight="1" outlineLevel="1">
      <c r="A2315" s="130" t="s">
        <v>2529</v>
      </c>
      <c r="B2315" s="130" t="s">
        <v>2530</v>
      </c>
      <c r="C2315" s="130" t="s">
        <v>2531</v>
      </c>
      <c r="D2315" s="130" t="s">
        <v>18683</v>
      </c>
      <c r="E2315" s="130" t="s">
        <v>18707</v>
      </c>
      <c r="F2315" s="215">
        <v>0.1368652899526964</v>
      </c>
      <c r="G2315" s="132" t="str">
        <f ca="1">IFERROR(_xll.BQL($A2315, "cur_mkt_cap(currency=EUR)")/1000000, " ")</f>
        <v xml:space="preserve"> </v>
      </c>
      <c r="M2315" s="308"/>
      <c r="N2315" s="215">
        <f t="shared" si="100"/>
        <v>1.4825360550853183E-3</v>
      </c>
      <c r="O2315" s="172" t="str">
        <f>IFERROR(IF(VLOOKUP($C2315,'MSCI Database'!$C:$R,2, FALSE)="","",VLOOKUP($C2315,'MSCI Database'!$C:$R,2, FALSE)),"")</f>
        <v>Integrated Oil &amp; Gas</v>
      </c>
      <c r="P2315" s="229" t="str">
        <f>IFERROR(IF(VLOOKUP($C2315,'MSCI Database'!$C:$R,3, FALSE)="","",VLOOKUP($C2315,'MSCI Database'!$C:$R,3, FALSE)),"")</f>
        <v>A</v>
      </c>
      <c r="Q2315" s="229" t="str">
        <f>IFERROR(IF(VLOOKUP($C2315,'MSCI Database'!$C:$R,4, FALSE)="","",VLOOKUP($C2315,'MSCI Database'!$C:$R,4, FALSE)),"")</f>
        <v>0</v>
      </c>
      <c r="R2315" s="229">
        <f>IFERROR(IF(VLOOKUP($C2315,'MSCI Database'!$C:$R,5, FALSE)="","",VLOOKUP($C2315,'MSCI Database'!$C:$R,5, FALSE)),"")</f>
        <v>7</v>
      </c>
      <c r="S2315" s="229">
        <f>IFERROR(IF(VLOOKUP($C2315,'MSCI Database'!$C:$R,6, FALSE)="","",VLOOKUP($C2315,'MSCI Database'!$C:$R,6, FALSE)),"")</f>
        <v>4.8</v>
      </c>
      <c r="T2315" s="229">
        <f>IFERROR(IF(VLOOKUP($C2315,'MSCI Database'!$C:$R,7, FALSE)="","",VLOOKUP($C2315,'MSCI Database'!$C:$R,7, FALSE)),"")</f>
        <v>6.2</v>
      </c>
      <c r="U2315" s="229">
        <f>IFERROR(IF(VLOOKUP($C2315,'MSCI Database'!$C:$R,8, FALSE)="","",VLOOKUP($C2315,'MSCI Database'!$C:$R,8, FALSE)),"")</f>
        <v>6.8</v>
      </c>
      <c r="V2315" s="229">
        <f>IFERROR(IF(VLOOKUP($C2315,'MSCI Database'!$C:$R,9, FALSE)="","",VLOOKUP($C2315,'MSCI Database'!$C:$R,9, FALSE)),"")</f>
        <v>5.8</v>
      </c>
      <c r="W2315" s="215">
        <f t="shared" ca="1" si="101"/>
        <v>0</v>
      </c>
      <c r="X2315" s="276">
        <f>IFERROR(IF(VLOOKUP($C2315,'MSCI Database'!$C:$R,10, FALSE)="","",VLOOKUP($C2315,'MSCI Database'!$C:$R,10, FALSE)),"")</f>
        <v>80000000</v>
      </c>
      <c r="Y2315" s="229" t="str">
        <f>IFERROR(IF(VLOOKUP($C2315,'MSCI Database'!$C:$R,11, FALSE)="","",VLOOKUP($C2315,'MSCI Database'!$C:$R,11, FALSE)),"")</f>
        <v>2019</v>
      </c>
      <c r="Z2315" s="229" t="str">
        <f>IFERROR(IF(VLOOKUP($C2315,'MSCI Database'!$C:$R,12, FALSE)="","",VLOOKUP($C2315,'MSCI Database'!$C:$R,12, FALSE)),"")</f>
        <v>Reported</v>
      </c>
      <c r="AA2315" s="229" t="str">
        <f>IFERROR(IF(VLOOKUP($C2315,'MSCI Database'!$C:$R,13, FALSE)="","",VLOOKUP($C2315,'MSCI Database'!$C:$R,13, FALSE)),"")</f>
        <v>Cost cuts introduced; focus on managing the carbon footprint</v>
      </c>
    </row>
    <row r="2316" spans="1:27" s="130" customFormat="1" ht="15" hidden="1" customHeight="1" outlineLevel="1">
      <c r="A2316" s="130" t="s">
        <v>1930</v>
      </c>
      <c r="B2316" s="130" t="s">
        <v>1931</v>
      </c>
      <c r="C2316" s="130" t="s">
        <v>1932</v>
      </c>
      <c r="D2316" s="130" t="s">
        <v>12129</v>
      </c>
      <c r="E2316" s="130" t="s">
        <v>18684</v>
      </c>
      <c r="F2316" s="215">
        <v>0.1153111269149642</v>
      </c>
      <c r="G2316" s="132" t="str">
        <f ca="1">IFERROR(_xll.BQL($A2316, "cur_mkt_cap(currency=EUR)")/1000000, " ")</f>
        <v xml:space="preserve"> </v>
      </c>
      <c r="M2316" s="308"/>
      <c r="N2316" s="215">
        <f t="shared" si="100"/>
        <v>1.2490595918295904E-3</v>
      </c>
      <c r="O2316" s="172" t="str">
        <f>IFERROR(IF(VLOOKUP($C2316,'MSCI Database'!$C:$R,2, FALSE)="","",VLOOKUP($C2316,'MSCI Database'!$C:$R,2, FALSE)),"")</f>
        <v>Diversified Chemicals</v>
      </c>
      <c r="P2316" s="229" t="str">
        <f>IFERROR(IF(VLOOKUP($C2316,'MSCI Database'!$C:$R,3, FALSE)="","",VLOOKUP($C2316,'MSCI Database'!$C:$R,3, FALSE)),"")</f>
        <v>AA</v>
      </c>
      <c r="Q2316" s="229" t="str">
        <f>IFERROR(IF(VLOOKUP($C2316,'MSCI Database'!$C:$R,4, FALSE)="","",VLOOKUP($C2316,'MSCI Database'!$C:$R,4, FALSE)),"")</f>
        <v>0</v>
      </c>
      <c r="R2316" s="229">
        <f>IFERROR(IF(VLOOKUP($C2316,'MSCI Database'!$C:$R,5, FALSE)="","",VLOOKUP($C2316,'MSCI Database'!$C:$R,5, FALSE)),"")</f>
        <v>7.3</v>
      </c>
      <c r="S2316" s="229">
        <f>IFERROR(IF(VLOOKUP($C2316,'MSCI Database'!$C:$R,6, FALSE)="","",VLOOKUP($C2316,'MSCI Database'!$C:$R,6, FALSE)),"")</f>
        <v>5.9</v>
      </c>
      <c r="T2316" s="229">
        <f>IFERROR(IF(VLOOKUP($C2316,'MSCI Database'!$C:$R,7, FALSE)="","",VLOOKUP($C2316,'MSCI Database'!$C:$R,7, FALSE)),"")</f>
        <v>2</v>
      </c>
      <c r="U2316" s="229">
        <f>IFERROR(IF(VLOOKUP($C2316,'MSCI Database'!$C:$R,8, FALSE)="","",VLOOKUP($C2316,'MSCI Database'!$C:$R,8, FALSE)),"")</f>
        <v>5.5</v>
      </c>
      <c r="V2316" s="229">
        <f>IFERROR(IF(VLOOKUP($C2316,'MSCI Database'!$C:$R,9, FALSE)="","",VLOOKUP($C2316,'MSCI Database'!$C:$R,9, FALSE)),"")</f>
        <v>5.2</v>
      </c>
      <c r="W2316" s="215">
        <f t="shared" ca="1" si="101"/>
        <v>0</v>
      </c>
      <c r="X2316" s="276">
        <f>IFERROR(IF(VLOOKUP($C2316,'MSCI Database'!$C:$R,10, FALSE)="","",VLOOKUP($C2316,'MSCI Database'!$C:$R,10, FALSE)),"")</f>
        <v>19374000</v>
      </c>
      <c r="Y2316" s="229" t="str">
        <f>IFERROR(IF(VLOOKUP($C2316,'MSCI Database'!$C:$R,11, FALSE)="","",VLOOKUP($C2316,'MSCI Database'!$C:$R,11, FALSE)),"")</f>
        <v>2019</v>
      </c>
      <c r="Z2316" s="229" t="str">
        <f>IFERROR(IF(VLOOKUP($C2316,'MSCI Database'!$C:$R,12, FALSE)="","",VLOOKUP($C2316,'MSCI Database'!$C:$R,12, FALSE)),"")</f>
        <v>Reported</v>
      </c>
      <c r="AA2316" s="229" t="str">
        <f>IFERROR(IF(VLOOKUP($C2316,'MSCI Database'!$C:$R,13, FALSE)="","",VLOOKUP($C2316,'MSCI Database'!$C:$R,13, FALSE)),"")</f>
        <v>Comprehensive environmental strategy and strong focus on monetizing clean tech opportunities</v>
      </c>
    </row>
    <row r="2317" spans="1:27" s="130" customFormat="1" ht="15" hidden="1" customHeight="1" outlineLevel="1">
      <c r="A2317" s="130" t="s">
        <v>6602</v>
      </c>
      <c r="B2317" s="130" t="s">
        <v>6603</v>
      </c>
      <c r="C2317" s="130" t="s">
        <v>6604</v>
      </c>
      <c r="D2317" s="130" t="s">
        <v>12128</v>
      </c>
      <c r="E2317" s="130" t="s">
        <v>18688</v>
      </c>
      <c r="F2317" s="215">
        <v>9.8926910366134976E-2</v>
      </c>
      <c r="G2317" s="132" t="str">
        <f ca="1">IFERROR(_xll.BQL($A2317, "cur_mkt_cap(currency=EUR)")/1000000, " ")</f>
        <v xml:space="preserve"> </v>
      </c>
      <c r="M2317" s="308"/>
      <c r="N2317" s="215">
        <f t="shared" si="100"/>
        <v>1.0715844133065324E-3</v>
      </c>
      <c r="O2317" s="172" t="str">
        <f>IFERROR(IF(VLOOKUP($C2317,'MSCI Database'!$C:$R,2, FALSE)="","",VLOOKUP($C2317,'MSCI Database'!$C:$R,2, FALSE)),"")</f>
        <v>Consumer Finance</v>
      </c>
      <c r="P2317" s="229" t="str">
        <f>IFERROR(IF(VLOOKUP($C2317,'MSCI Database'!$C:$R,3, FALSE)="","",VLOOKUP($C2317,'MSCI Database'!$C:$R,3, FALSE)),"")</f>
        <v>B</v>
      </c>
      <c r="Q2317" s="229" t="str">
        <f>IFERROR(IF(VLOOKUP($C2317,'MSCI Database'!$C:$R,4, FALSE)="","",VLOOKUP($C2317,'MSCI Database'!$C:$R,4, FALSE)),"")</f>
        <v>0</v>
      </c>
      <c r="R2317" s="229">
        <f>IFERROR(IF(VLOOKUP($C2317,'MSCI Database'!$C:$R,5, FALSE)="","",VLOOKUP($C2317,'MSCI Database'!$C:$R,5, FALSE)),"")</f>
        <v>1.7</v>
      </c>
      <c r="S2317" s="229">
        <f>IFERROR(IF(VLOOKUP($C2317,'MSCI Database'!$C:$R,6, FALSE)="","",VLOOKUP($C2317,'MSCI Database'!$C:$R,6, FALSE)),"")</f>
        <v>10</v>
      </c>
      <c r="T2317" s="229">
        <f>IFERROR(IF(VLOOKUP($C2317,'MSCI Database'!$C:$R,7, FALSE)="","",VLOOKUP($C2317,'MSCI Database'!$C:$R,7, FALSE)),"")</f>
        <v>4.5</v>
      </c>
      <c r="U2317" s="229">
        <f>IFERROR(IF(VLOOKUP($C2317,'MSCI Database'!$C:$R,8, FALSE)="","",VLOOKUP($C2317,'MSCI Database'!$C:$R,8, FALSE)),"")</f>
        <v>5.2</v>
      </c>
      <c r="V2317" s="229">
        <f>IFERROR(IF(VLOOKUP($C2317,'MSCI Database'!$C:$R,9, FALSE)="","",VLOOKUP($C2317,'MSCI Database'!$C:$R,9, FALSE)),"")</f>
        <v>5</v>
      </c>
      <c r="W2317" s="215">
        <f t="shared" ca="1" si="101"/>
        <v>0</v>
      </c>
      <c r="X2317" s="276">
        <f>IFERROR(IF(VLOOKUP($C2317,'MSCI Database'!$C:$R,10, FALSE)="","",VLOOKUP($C2317,'MSCI Database'!$C:$R,10, FALSE)),"")</f>
        <v>156166</v>
      </c>
      <c r="Y2317" s="229" t="str">
        <f>IFERROR(IF(VLOOKUP($C2317,'MSCI Database'!$C:$R,11, FALSE)="","",VLOOKUP($C2317,'MSCI Database'!$C:$R,11, FALSE)),"")</f>
        <v>2019</v>
      </c>
      <c r="Z2317" s="229" t="str">
        <f>IFERROR(IF(VLOOKUP($C2317,'MSCI Database'!$C:$R,12, FALSE)="","",VLOOKUP($C2317,'MSCI Database'!$C:$R,12, FALSE)),"")</f>
        <v>Reported</v>
      </c>
      <c r="AA2317" s="229" t="str">
        <f>IFERROR(IF(VLOOKUP($C2317,'MSCI Database'!$C:$R,13, FALSE)="","",VLOOKUP($C2317,'MSCI Database'!$C:$R,13, FALSE)),"")</f>
        <v>Highest controversies among US consumer finance peers - 15 as of May 2020, weigh on rating</v>
      </c>
    </row>
    <row r="2318" spans="1:27" s="130" customFormat="1" ht="15" hidden="1" customHeight="1" outlineLevel="1">
      <c r="A2318" s="130" t="s">
        <v>7486</v>
      </c>
      <c r="B2318" s="130" t="s">
        <v>7487</v>
      </c>
      <c r="C2318" s="130" t="s">
        <v>7488</v>
      </c>
      <c r="D2318" s="130" t="s">
        <v>12128</v>
      </c>
      <c r="E2318" s="130" t="s">
        <v>18688</v>
      </c>
      <c r="F2318" s="215">
        <v>9.8559295449372086E-2</v>
      </c>
      <c r="G2318" s="132" t="str">
        <f ca="1">IFERROR(_xll.BQL($A2318, "cur_mkt_cap(currency=EUR)")/1000000, " ")</f>
        <v xml:space="preserve"> </v>
      </c>
      <c r="M2318" s="308"/>
      <c r="N2318" s="215">
        <f t="shared" si="100"/>
        <v>1.0676023783532107E-3</v>
      </c>
      <c r="O2318" s="172" t="str">
        <f>IFERROR(IF(VLOOKUP($C2318,'MSCI Database'!$C:$R,2, FALSE)="","",VLOOKUP($C2318,'MSCI Database'!$C:$R,2, FALSE)),"")</f>
        <v>Multi-Line Insurance &amp; Brokerage</v>
      </c>
      <c r="P2318" s="229" t="str">
        <f>IFERROR(IF(VLOOKUP($C2318,'MSCI Database'!$C:$R,3, FALSE)="","",VLOOKUP($C2318,'MSCI Database'!$C:$R,3, FALSE)),"")</f>
        <v>AA</v>
      </c>
      <c r="Q2318" s="229" t="str">
        <f>IFERROR(IF(VLOOKUP($C2318,'MSCI Database'!$C:$R,4, FALSE)="","",VLOOKUP($C2318,'MSCI Database'!$C:$R,4, FALSE)),"")</f>
        <v>0</v>
      </c>
      <c r="R2318" s="229">
        <f>IFERROR(IF(VLOOKUP($C2318,'MSCI Database'!$C:$R,5, FALSE)="","",VLOOKUP($C2318,'MSCI Database'!$C:$R,5, FALSE)),"")</f>
        <v>8</v>
      </c>
      <c r="S2318" s="229">
        <f>IFERROR(IF(VLOOKUP($C2318,'MSCI Database'!$C:$R,6, FALSE)="","",VLOOKUP($C2318,'MSCI Database'!$C:$R,6, FALSE)),"")</f>
        <v>10</v>
      </c>
      <c r="T2318" s="229">
        <f>IFERROR(IF(VLOOKUP($C2318,'MSCI Database'!$C:$R,7, FALSE)="","",VLOOKUP($C2318,'MSCI Database'!$C:$R,7, FALSE)),"")</f>
        <v>5.5</v>
      </c>
      <c r="U2318" s="229">
        <f>IFERROR(IF(VLOOKUP($C2318,'MSCI Database'!$C:$R,8, FALSE)="","",VLOOKUP($C2318,'MSCI Database'!$C:$R,8, FALSE)),"")</f>
        <v>3.9</v>
      </c>
      <c r="V2318" s="229">
        <f>IFERROR(IF(VLOOKUP($C2318,'MSCI Database'!$C:$R,9, FALSE)="","",VLOOKUP($C2318,'MSCI Database'!$C:$R,9, FALSE)),"")</f>
        <v>5</v>
      </c>
      <c r="W2318" s="215">
        <f t="shared" ca="1" si="101"/>
        <v>0</v>
      </c>
      <c r="X2318" s="276">
        <f>IFERROR(IF(VLOOKUP($C2318,'MSCI Database'!$C:$R,10, FALSE)="","",VLOOKUP($C2318,'MSCI Database'!$C:$R,10, FALSE)),"")</f>
        <v>105380</v>
      </c>
      <c r="Y2318" s="229" t="str">
        <f>IFERROR(IF(VLOOKUP($C2318,'MSCI Database'!$C:$R,11, FALSE)="","",VLOOKUP($C2318,'MSCI Database'!$C:$R,11, FALSE)),"")</f>
        <v>2019</v>
      </c>
      <c r="Z2318" s="229" t="str">
        <f>IFERROR(IF(VLOOKUP($C2318,'MSCI Database'!$C:$R,12, FALSE)="","",VLOOKUP($C2318,'MSCI Database'!$C:$R,12, FALSE)),"")</f>
        <v>Reported</v>
      </c>
      <c r="AA2318" s="229" t="str">
        <f>IFERROR(IF(VLOOKUP($C2318,'MSCI Database'!$C:$R,13, FALSE)="","",VLOOKUP($C2318,'MSCI Database'!$C:$R,13, FALSE)),"")</f>
        <v>Leveraging research capacity of climate change</v>
      </c>
    </row>
    <row r="2319" spans="1:27" s="130" customFormat="1" ht="15" hidden="1" customHeight="1" outlineLevel="1">
      <c r="A2319" s="130" t="s">
        <v>2306</v>
      </c>
      <c r="B2319" s="130" t="s">
        <v>2307</v>
      </c>
      <c r="C2319" s="130" t="s">
        <v>2308</v>
      </c>
      <c r="D2319" s="130" t="s">
        <v>12131</v>
      </c>
      <c r="E2319" s="130" t="s">
        <v>18688</v>
      </c>
      <c r="F2319" s="215">
        <v>0.11539763556896949</v>
      </c>
      <c r="G2319" s="132" t="str">
        <f ca="1">IFERROR(_xll.BQL($A2319, "cur_mkt_cap(currency=EUR)")/1000000, " ")</f>
        <v xml:space="preserve"> </v>
      </c>
      <c r="M2319" s="308"/>
      <c r="N2319" s="215">
        <f t="shared" si="100"/>
        <v>1.2499966606706681E-3</v>
      </c>
      <c r="O2319" s="172" t="str">
        <f>IFERROR(IF(VLOOKUP($C2319,'MSCI Database'!$C:$R,2, FALSE)="","",VLOOKUP($C2319,'MSCI Database'!$C:$R,2, FALSE)),"")</f>
        <v>Banks</v>
      </c>
      <c r="P2319" s="229" t="str">
        <f>IFERROR(IF(VLOOKUP($C2319,'MSCI Database'!$C:$R,3, FALSE)="","",VLOOKUP($C2319,'MSCI Database'!$C:$R,3, FALSE)),"")</f>
        <v>AA</v>
      </c>
      <c r="Q2319" s="229" t="str">
        <f>IFERROR(IF(VLOOKUP($C2319,'MSCI Database'!$C:$R,4, FALSE)="","",VLOOKUP($C2319,'MSCI Database'!$C:$R,4, FALSE)),"")</f>
        <v>1</v>
      </c>
      <c r="R2319" s="229">
        <f>IFERROR(IF(VLOOKUP($C2319,'MSCI Database'!$C:$R,5, FALSE)="","",VLOOKUP($C2319,'MSCI Database'!$C:$R,5, FALSE)),"")</f>
        <v>7.9</v>
      </c>
      <c r="S2319" s="229">
        <f>IFERROR(IF(VLOOKUP($C2319,'MSCI Database'!$C:$R,6, FALSE)="","",VLOOKUP($C2319,'MSCI Database'!$C:$R,6, FALSE)),"")</f>
        <v>9.6999999999999993</v>
      </c>
      <c r="T2319" s="229">
        <f>IFERROR(IF(VLOOKUP($C2319,'MSCI Database'!$C:$R,7, FALSE)="","",VLOOKUP($C2319,'MSCI Database'!$C:$R,7, FALSE)),"")</f>
        <v>5</v>
      </c>
      <c r="U2319" s="229">
        <f>IFERROR(IF(VLOOKUP($C2319,'MSCI Database'!$C:$R,8, FALSE)="","",VLOOKUP($C2319,'MSCI Database'!$C:$R,8, FALSE)),"")</f>
        <v>5.4</v>
      </c>
      <c r="V2319" s="229">
        <f>IFERROR(IF(VLOOKUP($C2319,'MSCI Database'!$C:$R,9, FALSE)="","",VLOOKUP($C2319,'MSCI Database'!$C:$R,9, FALSE)),"")</f>
        <v>5.7</v>
      </c>
      <c r="W2319" s="215">
        <f t="shared" ca="1" si="101"/>
        <v>0</v>
      </c>
      <c r="X2319" s="276">
        <f>IFERROR(IF(VLOOKUP($C2319,'MSCI Database'!$C:$R,10, FALSE)="","",VLOOKUP($C2319,'MSCI Database'!$C:$R,10, FALSE)),"")</f>
        <v>341976</v>
      </c>
      <c r="Y2319" s="229" t="str">
        <f>IFERROR(IF(VLOOKUP($C2319,'MSCI Database'!$C:$R,11, FALSE)="","",VLOOKUP($C2319,'MSCI Database'!$C:$R,11, FALSE)),"")</f>
        <v>2019</v>
      </c>
      <c r="Z2319" s="229" t="str">
        <f>IFERROR(IF(VLOOKUP($C2319,'MSCI Database'!$C:$R,12, FALSE)="","",VLOOKUP($C2319,'MSCI Database'!$C:$R,12, FALSE)),"")</f>
        <v>Reported</v>
      </c>
      <c r="AA2319" s="229" t="str">
        <f>IFERROR(IF(VLOOKUP($C2319,'MSCI Database'!$C:$R,13, FALSE)="","",VLOOKUP($C2319,'MSCI Database'!$C:$R,13, FALSE)),"")</f>
        <v>Decreasing customer complaints and robust corporate governance practices drive upgrade</v>
      </c>
    </row>
    <row r="2320" spans="1:27" s="130" customFormat="1" ht="15" hidden="1" customHeight="1" outlineLevel="1">
      <c r="A2320" s="130" t="s">
        <v>7323</v>
      </c>
      <c r="B2320" s="130" t="s">
        <v>7324</v>
      </c>
      <c r="C2320" s="130" t="s">
        <v>7325</v>
      </c>
      <c r="D2320" s="130" t="s">
        <v>12128</v>
      </c>
      <c r="E2320" s="130" t="s">
        <v>18689</v>
      </c>
      <c r="F2320" s="215">
        <v>9.7177769584128992E-2</v>
      </c>
      <c r="G2320" s="132" t="str">
        <f ca="1">IFERROR(_xll.BQL($A2320, "cur_mkt_cap(currency=EUR)")/1000000, " ")</f>
        <v xml:space="preserve"> </v>
      </c>
      <c r="M2320" s="308"/>
      <c r="N2320" s="215">
        <f t="shared" si="100"/>
        <v>1.0526375767810684E-3</v>
      </c>
      <c r="O2320" s="172" t="str">
        <f>IFERROR(IF(VLOOKUP($C2320,'MSCI Database'!$C:$R,2, FALSE)="","",VLOOKUP($C2320,'MSCI Database'!$C:$R,2, FALSE)),"")</f>
        <v>Semiconductors &amp; Semiconductor Equipment</v>
      </c>
      <c r="P2320" s="229" t="str">
        <f>IFERROR(IF(VLOOKUP($C2320,'MSCI Database'!$C:$R,3, FALSE)="","",VLOOKUP($C2320,'MSCI Database'!$C:$R,3, FALSE)),"")</f>
        <v>BB</v>
      </c>
      <c r="Q2320" s="229" t="str">
        <f>IFERROR(IF(VLOOKUP($C2320,'MSCI Database'!$C:$R,4, FALSE)="","",VLOOKUP($C2320,'MSCI Database'!$C:$R,4, FALSE)),"")</f>
        <v>0</v>
      </c>
      <c r="R2320" s="229">
        <f>IFERROR(IF(VLOOKUP($C2320,'MSCI Database'!$C:$R,5, FALSE)="","",VLOOKUP($C2320,'MSCI Database'!$C:$R,5, FALSE)),"")</f>
        <v>2.9</v>
      </c>
      <c r="S2320" s="229">
        <f>IFERROR(IF(VLOOKUP($C2320,'MSCI Database'!$C:$R,6, FALSE)="","",VLOOKUP($C2320,'MSCI Database'!$C:$R,6, FALSE)),"")</f>
        <v>4.9000000000000004</v>
      </c>
      <c r="T2320" s="229">
        <f>IFERROR(IF(VLOOKUP($C2320,'MSCI Database'!$C:$R,7, FALSE)="","",VLOOKUP($C2320,'MSCI Database'!$C:$R,7, FALSE)),"")</f>
        <v>4.9000000000000004</v>
      </c>
      <c r="U2320" s="229">
        <f>IFERROR(IF(VLOOKUP($C2320,'MSCI Database'!$C:$R,8, FALSE)="","",VLOOKUP($C2320,'MSCI Database'!$C:$R,8, FALSE)),"")</f>
        <v>4.0999999999999996</v>
      </c>
      <c r="V2320" s="229">
        <f>IFERROR(IF(VLOOKUP($C2320,'MSCI Database'!$C:$R,9, FALSE)="","",VLOOKUP($C2320,'MSCI Database'!$C:$R,9, FALSE)),"")</f>
        <v>4.5</v>
      </c>
      <c r="W2320" s="215">
        <f t="shared" ca="1" si="101"/>
        <v>0</v>
      </c>
      <c r="X2320" s="276">
        <f>IFERROR(IF(VLOOKUP($C2320,'MSCI Database'!$C:$R,10, FALSE)="","",VLOOKUP($C2320,'MSCI Database'!$C:$R,10, FALSE)),"")</f>
        <v>54154</v>
      </c>
      <c r="Y2320" s="229" t="str">
        <f>IFERROR(IF(VLOOKUP($C2320,'MSCI Database'!$C:$R,11, FALSE)="","",VLOOKUP($C2320,'MSCI Database'!$C:$R,11, FALSE)),"")</f>
        <v>2019</v>
      </c>
      <c r="Z2320" s="229" t="str">
        <f>IFERROR(IF(VLOOKUP($C2320,'MSCI Database'!$C:$R,12, FALSE)="","",VLOOKUP($C2320,'MSCI Database'!$C:$R,12, FALSE)),"")</f>
        <v>Reported</v>
      </c>
      <c r="AA2320" s="229" t="str">
        <f>IFERROR(IF(VLOOKUP($C2320,'MSCI Database'!$C:$R,13, FALSE)="","",VLOOKUP($C2320,'MSCI Database'!$C:$R,13, FALSE)),"")</f>
        <v>Acquisitions could heighten employee integration risk</v>
      </c>
    </row>
    <row r="2321" spans="1:27" s="130" customFormat="1" ht="15" hidden="1" customHeight="1" outlineLevel="1">
      <c r="A2321" s="130" t="s">
        <v>5170</v>
      </c>
      <c r="B2321" s="130" t="s">
        <v>5171</v>
      </c>
      <c r="C2321" s="130" t="s">
        <v>5172</v>
      </c>
      <c r="D2321" s="130" t="s">
        <v>18719</v>
      </c>
      <c r="E2321" s="130" t="s">
        <v>100</v>
      </c>
      <c r="F2321" s="215">
        <v>2.351620274195142E-2</v>
      </c>
      <c r="G2321" s="132" t="str">
        <f ca="1">IFERROR(_xll.BQL($A2321, "cur_mkt_cap(currency=EUR)")/1000000, " ")</f>
        <v xml:space="preserve"> </v>
      </c>
      <c r="M2321" s="308"/>
      <c r="N2321" s="215">
        <f t="shared" si="100"/>
        <v>2.5472943838199464E-4</v>
      </c>
      <c r="O2321" s="172" t="str">
        <f>IFERROR(IF(VLOOKUP($C2321,'MSCI Database'!$C:$R,2, FALSE)="","",VLOOKUP($C2321,'MSCI Database'!$C:$R,2, FALSE)),"")</f>
        <v>Utilities</v>
      </c>
      <c r="P2321" s="229" t="str">
        <f>IFERROR(IF(VLOOKUP($C2321,'MSCI Database'!$C:$R,3, FALSE)="","",VLOOKUP($C2321,'MSCI Database'!$C:$R,3, FALSE)),"")</f>
        <v>BBB</v>
      </c>
      <c r="Q2321" s="229" t="str">
        <f>IFERROR(IF(VLOOKUP($C2321,'MSCI Database'!$C:$R,4, FALSE)="","",VLOOKUP($C2321,'MSCI Database'!$C:$R,4, FALSE)),"")</f>
        <v>0</v>
      </c>
      <c r="R2321" s="229">
        <f>IFERROR(IF(VLOOKUP($C2321,'MSCI Database'!$C:$R,5, FALSE)="","",VLOOKUP($C2321,'MSCI Database'!$C:$R,5, FALSE)),"")</f>
        <v>5.3</v>
      </c>
      <c r="S2321" s="229">
        <f>IFERROR(IF(VLOOKUP($C2321,'MSCI Database'!$C:$R,6, FALSE)="","",VLOOKUP($C2321,'MSCI Database'!$C:$R,6, FALSE)),"")</f>
        <v>5.4</v>
      </c>
      <c r="T2321" s="229">
        <f>IFERROR(IF(VLOOKUP($C2321,'MSCI Database'!$C:$R,7, FALSE)="","",VLOOKUP($C2321,'MSCI Database'!$C:$R,7, FALSE)),"")</f>
        <v>6.3</v>
      </c>
      <c r="U2321" s="229">
        <f>IFERROR(IF(VLOOKUP($C2321,'MSCI Database'!$C:$R,8, FALSE)="","",VLOOKUP($C2321,'MSCI Database'!$C:$R,8, FALSE)),"")</f>
        <v>5</v>
      </c>
      <c r="V2321" s="229">
        <f>IFERROR(IF(VLOOKUP($C2321,'MSCI Database'!$C:$R,9, FALSE)="","",VLOOKUP($C2321,'MSCI Database'!$C:$R,9, FALSE)),"")</f>
        <v>5.4</v>
      </c>
      <c r="W2321" s="215">
        <f t="shared" ca="1" si="101"/>
        <v>0</v>
      </c>
      <c r="X2321" s="276">
        <f>IFERROR(IF(VLOOKUP($C2321,'MSCI Database'!$C:$R,10, FALSE)="","",VLOOKUP($C2321,'MSCI Database'!$C:$R,10, FALSE)),"")</f>
        <v>33575779</v>
      </c>
      <c r="Y2321" s="229" t="str">
        <f>IFERROR(IF(VLOOKUP($C2321,'MSCI Database'!$C:$R,11, FALSE)="","",VLOOKUP($C2321,'MSCI Database'!$C:$R,11, FALSE)),"")</f>
        <v>2019</v>
      </c>
      <c r="Z2321" s="229" t="str">
        <f>IFERROR(IF(VLOOKUP($C2321,'MSCI Database'!$C:$R,12, FALSE)="","",VLOOKUP($C2321,'MSCI Database'!$C:$R,12, FALSE)),"")</f>
        <v>Reported</v>
      </c>
      <c r="AA2321" s="229" t="str">
        <f>IFERROR(IF(VLOOKUP($C2321,'MSCI Database'!$C:$R,13, FALSE)="","",VLOOKUP($C2321,'MSCI Database'!$C:$R,13, FALSE)),"")</f>
        <v>Higher GHG intensity, moderate efforts to increase renewables and mitigate emissions</v>
      </c>
    </row>
    <row r="2322" spans="1:27" s="130" customFormat="1" ht="15" hidden="1" customHeight="1" outlineLevel="1">
      <c r="A2322" s="130" t="s">
        <v>2421</v>
      </c>
      <c r="B2322" s="130" t="s">
        <v>2422</v>
      </c>
      <c r="C2322" s="130" t="s">
        <v>2423</v>
      </c>
      <c r="D2322" s="130" t="s">
        <v>18686</v>
      </c>
      <c r="E2322" s="130" t="s">
        <v>18674</v>
      </c>
      <c r="F2322" s="215">
        <v>0.13056185046880289</v>
      </c>
      <c r="G2322" s="132" t="str">
        <f ca="1">IFERROR(_xll.BQL($A2322, "cur_mkt_cap(currency=EUR)")/1000000, " ")</f>
        <v xml:space="preserve"> </v>
      </c>
      <c r="M2322" s="308"/>
      <c r="N2322" s="215">
        <f t="shared" si="100"/>
        <v>1.4142566811903713E-3</v>
      </c>
      <c r="O2322" s="172" t="str">
        <f>IFERROR(IF(VLOOKUP($C2322,'MSCI Database'!$C:$R,2, FALSE)="","",VLOOKUP($C2322,'MSCI Database'!$C:$R,2, FALSE)),"")</f>
        <v>Tobacco</v>
      </c>
      <c r="P2322" s="229" t="str">
        <f>IFERROR(IF(VLOOKUP($C2322,'MSCI Database'!$C:$R,3, FALSE)="","",VLOOKUP($C2322,'MSCI Database'!$C:$R,3, FALSE)),"")</f>
        <v>BBB</v>
      </c>
      <c r="Q2322" s="229" t="str">
        <f>IFERROR(IF(VLOOKUP($C2322,'MSCI Database'!$C:$R,4, FALSE)="","",VLOOKUP($C2322,'MSCI Database'!$C:$R,4, FALSE)),"")</f>
        <v>0</v>
      </c>
      <c r="R2322" s="229">
        <f>IFERROR(IF(VLOOKUP($C2322,'MSCI Database'!$C:$R,5, FALSE)="","",VLOOKUP($C2322,'MSCI Database'!$C:$R,5, FALSE)),"")</f>
        <v>5.0999999999999996</v>
      </c>
      <c r="S2322" s="229">
        <f>IFERROR(IF(VLOOKUP($C2322,'MSCI Database'!$C:$R,6, FALSE)="","",VLOOKUP($C2322,'MSCI Database'!$C:$R,6, FALSE)),"")</f>
        <v>3.9</v>
      </c>
      <c r="T2322" s="229">
        <f>IFERROR(IF(VLOOKUP($C2322,'MSCI Database'!$C:$R,7, FALSE)="","",VLOOKUP($C2322,'MSCI Database'!$C:$R,7, FALSE)),"")</f>
        <v>2.7</v>
      </c>
      <c r="U2322" s="229">
        <f>IFERROR(IF(VLOOKUP($C2322,'MSCI Database'!$C:$R,8, FALSE)="","",VLOOKUP($C2322,'MSCI Database'!$C:$R,8, FALSE)),"")</f>
        <v>4.4000000000000004</v>
      </c>
      <c r="V2322" s="229">
        <f>IFERROR(IF(VLOOKUP($C2322,'MSCI Database'!$C:$R,9, FALSE)="","",VLOOKUP($C2322,'MSCI Database'!$C:$R,9, FALSE)),"")</f>
        <v>3.5</v>
      </c>
      <c r="W2322" s="215">
        <f t="shared" ca="1" si="101"/>
        <v>0</v>
      </c>
      <c r="X2322" s="276">
        <f>IFERROR(IF(VLOOKUP($C2322,'MSCI Database'!$C:$R,10, FALSE)="","",VLOOKUP($C2322,'MSCI Database'!$C:$R,10, FALSE)),"")</f>
        <v>849242</v>
      </c>
      <c r="Y2322" s="229" t="str">
        <f>IFERROR(IF(VLOOKUP($C2322,'MSCI Database'!$C:$R,11, FALSE)="","",VLOOKUP($C2322,'MSCI Database'!$C:$R,11, FALSE)),"")</f>
        <v>2019</v>
      </c>
      <c r="Z2322" s="229" t="str">
        <f>IFERROR(IF(VLOOKUP($C2322,'MSCI Database'!$C:$R,12, FALSE)="","",VLOOKUP($C2322,'MSCI Database'!$C:$R,12, FALSE)),"")</f>
        <v>Reported</v>
      </c>
      <c r="AA2322" s="229" t="str">
        <f>IFERROR(IF(VLOOKUP($C2322,'MSCI Database'!$C:$R,13, FALSE)="","",VLOOKUP($C2322,'MSCI Database'!$C:$R,13, FALSE)),"")</f>
        <v>Numerous controversies continue to weigh on the rating</v>
      </c>
    </row>
    <row r="2323" spans="1:27" s="130" customFormat="1" ht="15" hidden="1" customHeight="1" outlineLevel="1">
      <c r="A2323" s="130" t="s">
        <v>8020</v>
      </c>
      <c r="B2323" s="130" t="s">
        <v>8021</v>
      </c>
      <c r="C2323" s="130" t="s">
        <v>8022</v>
      </c>
      <c r="D2323" s="130" t="s">
        <v>12128</v>
      </c>
      <c r="E2323" s="130" t="s">
        <v>100</v>
      </c>
      <c r="F2323" s="215">
        <v>9.5941664953719794E-2</v>
      </c>
      <c r="G2323" s="132" t="str">
        <f ca="1">IFERROR(_xll.BQL($A2323, "cur_mkt_cap(currency=EUR)")/1000000, " ")</f>
        <v xml:space="preserve"> </v>
      </c>
      <c r="M2323" s="308"/>
      <c r="N2323" s="215">
        <f t="shared" si="100"/>
        <v>1.0392479899612624E-3</v>
      </c>
      <c r="O2323" s="172" t="str">
        <f>IFERROR(IF(VLOOKUP($C2323,'MSCI Database'!$C:$R,2, FALSE)="","",VLOOKUP($C2323,'MSCI Database'!$C:$R,2, FALSE)),"")</f>
        <v>Utilities</v>
      </c>
      <c r="P2323" s="229" t="str">
        <f>IFERROR(IF(VLOOKUP($C2323,'MSCI Database'!$C:$R,3, FALSE)="","",VLOOKUP($C2323,'MSCI Database'!$C:$R,3, FALSE)),"")</f>
        <v>AA</v>
      </c>
      <c r="Q2323" s="229" t="str">
        <f>IFERROR(IF(VLOOKUP($C2323,'MSCI Database'!$C:$R,4, FALSE)="","",VLOOKUP($C2323,'MSCI Database'!$C:$R,4, FALSE)),"")</f>
        <v>0</v>
      </c>
      <c r="R2323" s="229">
        <f>IFERROR(IF(VLOOKUP($C2323,'MSCI Database'!$C:$R,5, FALSE)="","",VLOOKUP($C2323,'MSCI Database'!$C:$R,5, FALSE)),"")</f>
        <v>7.7</v>
      </c>
      <c r="S2323" s="229">
        <f>IFERROR(IF(VLOOKUP($C2323,'MSCI Database'!$C:$R,6, FALSE)="","",VLOOKUP($C2323,'MSCI Database'!$C:$R,6, FALSE)),"")</f>
        <v>6.9</v>
      </c>
      <c r="T2323" s="229">
        <f>IFERROR(IF(VLOOKUP($C2323,'MSCI Database'!$C:$R,7, FALSE)="","",VLOOKUP($C2323,'MSCI Database'!$C:$R,7, FALSE)),"")</f>
        <v>6.9</v>
      </c>
      <c r="U2323" s="229">
        <f>IFERROR(IF(VLOOKUP($C2323,'MSCI Database'!$C:$R,8, FALSE)="","",VLOOKUP($C2323,'MSCI Database'!$C:$R,8, FALSE)),"")</f>
        <v>3.9</v>
      </c>
      <c r="V2323" s="229">
        <f>IFERROR(IF(VLOOKUP($C2323,'MSCI Database'!$C:$R,9, FALSE)="","",VLOOKUP($C2323,'MSCI Database'!$C:$R,9, FALSE)),"")</f>
        <v>5.9</v>
      </c>
      <c r="W2323" s="215">
        <f t="shared" ca="1" si="101"/>
        <v>0</v>
      </c>
      <c r="X2323" s="276">
        <f>IFERROR(IF(VLOOKUP($C2323,'MSCI Database'!$C:$R,10, FALSE)="","",VLOOKUP($C2323,'MSCI Database'!$C:$R,10, FALSE)),"")</f>
        <v>88250410</v>
      </c>
      <c r="Y2323" s="229" t="str">
        <f>IFERROR(IF(VLOOKUP($C2323,'MSCI Database'!$C:$R,11, FALSE)="","",VLOOKUP($C2323,'MSCI Database'!$C:$R,11, FALSE)),"")</f>
        <v>2019</v>
      </c>
      <c r="Z2323" s="229" t="str">
        <f>IFERROR(IF(VLOOKUP($C2323,'MSCI Database'!$C:$R,12, FALSE)="","",VLOOKUP($C2323,'MSCI Database'!$C:$R,12, FALSE)),"")</f>
        <v>Reported</v>
      </c>
      <c r="AA2323" s="229" t="str">
        <f>IFERROR(IF(VLOOKUP($C2323,'MSCI Database'!$C:$R,13, FALSE)="","",VLOOKUP($C2323,'MSCI Database'!$C:$R,13, FALSE)),"")</f>
        <v>Continued focus on decarbonization of generation fleet</v>
      </c>
    </row>
    <row r="2324" spans="1:27" s="130" customFormat="1" ht="15" hidden="1" customHeight="1" outlineLevel="1">
      <c r="A2324" s="130" t="s">
        <v>5238</v>
      </c>
      <c r="B2324" s="130" t="s">
        <v>5239</v>
      </c>
      <c r="C2324" s="130" t="s">
        <v>5240</v>
      </c>
      <c r="D2324" s="130" t="s">
        <v>12131</v>
      </c>
      <c r="E2324" s="130" t="s">
        <v>18673</v>
      </c>
      <c r="F2324" s="215">
        <v>0.1108854782035469</v>
      </c>
      <c r="G2324" s="132" t="str">
        <f ca="1">IFERROR(_xll.BQL($A2324, "cur_mkt_cap(currency=EUR)")/1000000, " ")</f>
        <v xml:space="preserve"> </v>
      </c>
      <c r="M2324" s="308"/>
      <c r="N2324" s="215">
        <f t="shared" si="100"/>
        <v>1.2011206017168618E-3</v>
      </c>
      <c r="O2324" s="172" t="str">
        <f>IFERROR(IF(VLOOKUP($C2324,'MSCI Database'!$C:$R,2, FALSE)="","",VLOOKUP($C2324,'MSCI Database'!$C:$R,2, FALSE)),"")</f>
        <v>Aerospace &amp; Defense</v>
      </c>
      <c r="P2324" s="229" t="str">
        <f>IFERROR(IF(VLOOKUP($C2324,'MSCI Database'!$C:$R,3, FALSE)="","",VLOOKUP($C2324,'MSCI Database'!$C:$R,3, FALSE)),"")</f>
        <v>BB</v>
      </c>
      <c r="Q2324" s="229" t="str">
        <f>IFERROR(IF(VLOOKUP($C2324,'MSCI Database'!$C:$R,4, FALSE)="","",VLOOKUP($C2324,'MSCI Database'!$C:$R,4, FALSE)),"")</f>
        <v>-1</v>
      </c>
      <c r="R2324" s="229">
        <f>IFERROR(IF(VLOOKUP($C2324,'MSCI Database'!$C:$R,5, FALSE)="","",VLOOKUP($C2324,'MSCI Database'!$C:$R,5, FALSE)),"")</f>
        <v>4.0999999999999996</v>
      </c>
      <c r="S2324" s="229">
        <f>IFERROR(IF(VLOOKUP($C2324,'MSCI Database'!$C:$R,6, FALSE)="","",VLOOKUP($C2324,'MSCI Database'!$C:$R,6, FALSE)),"")</f>
        <v>5.0999999999999996</v>
      </c>
      <c r="T2324" s="229">
        <f>IFERROR(IF(VLOOKUP($C2324,'MSCI Database'!$C:$R,7, FALSE)="","",VLOOKUP($C2324,'MSCI Database'!$C:$R,7, FALSE)),"")</f>
        <v>1.8</v>
      </c>
      <c r="U2324" s="229">
        <f>IFERROR(IF(VLOOKUP($C2324,'MSCI Database'!$C:$R,8, FALSE)="","",VLOOKUP($C2324,'MSCI Database'!$C:$R,8, FALSE)),"")</f>
        <v>4.9000000000000004</v>
      </c>
      <c r="V2324" s="229">
        <f>IFERROR(IF(VLOOKUP($C2324,'MSCI Database'!$C:$R,9, FALSE)="","",VLOOKUP($C2324,'MSCI Database'!$C:$R,9, FALSE)),"")</f>
        <v>3.7</v>
      </c>
      <c r="W2324" s="215">
        <f t="shared" ca="1" si="101"/>
        <v>0</v>
      </c>
      <c r="X2324" s="276">
        <f>IFERROR(IF(VLOOKUP($C2324,'MSCI Database'!$C:$R,10, FALSE)="","",VLOOKUP($C2324,'MSCI Database'!$C:$R,10, FALSE)),"")</f>
        <v>927529</v>
      </c>
      <c r="Y2324" s="229" t="str">
        <f>IFERROR(IF(VLOOKUP($C2324,'MSCI Database'!$C:$R,11, FALSE)="","",VLOOKUP($C2324,'MSCI Database'!$C:$R,11, FALSE)),"")</f>
        <v>2019</v>
      </c>
      <c r="Z2324" s="229" t="str">
        <f>IFERROR(IF(VLOOKUP($C2324,'MSCI Database'!$C:$R,12, FALSE)="","",VLOOKUP($C2324,'MSCI Database'!$C:$R,12, FALSE)),"")</f>
        <v>Reported</v>
      </c>
      <c r="AA2324" s="229" t="str">
        <f>IFERROR(IF(VLOOKUP($C2324,'MSCI Database'!$C:$R,13, FALSE)="","",VLOOKUP($C2324,'MSCI Database'!$C:$R,13, FALSE)),"")</f>
        <v>Product quality issues and bribery investigation lead to financial liabilities</v>
      </c>
    </row>
    <row r="2325" spans="1:27" s="130" customFormat="1" ht="15" hidden="1" customHeight="1" outlineLevel="1">
      <c r="A2325" s="130" t="s">
        <v>2030</v>
      </c>
      <c r="B2325" s="130" t="s">
        <v>2031</v>
      </c>
      <c r="C2325" s="130" t="s">
        <v>2032</v>
      </c>
      <c r="D2325" s="130" t="s">
        <v>12127</v>
      </c>
      <c r="E2325" s="130" t="s">
        <v>12133</v>
      </c>
      <c r="F2325" s="215">
        <v>1.4969531063603681E-2</v>
      </c>
      <c r="G2325" s="132" t="str">
        <f ca="1">IFERROR(_xll.BQL($A2325, "cur_mkt_cap(currency=EUR)")/1000000, " ")</f>
        <v xml:space="preserve"> </v>
      </c>
      <c r="M2325" s="308"/>
      <c r="N2325" s="215">
        <f t="shared" si="100"/>
        <v>1.6215118922542352E-4</v>
      </c>
      <c r="O2325" s="172" t="str">
        <f>IFERROR(IF(VLOOKUP($C2325,'MSCI Database'!$C:$R,2, FALSE)="","",VLOOKUP($C2325,'MSCI Database'!$C:$R,2, FALSE)),"")</f>
        <v>Health Care Equipment &amp; Supplies</v>
      </c>
      <c r="P2325" s="229" t="str">
        <f>IFERROR(IF(VLOOKUP($C2325,'MSCI Database'!$C:$R,3, FALSE)="","",VLOOKUP($C2325,'MSCI Database'!$C:$R,3, FALSE)),"")</f>
        <v>AA</v>
      </c>
      <c r="Q2325" s="229" t="str">
        <f>IFERROR(IF(VLOOKUP($C2325,'MSCI Database'!$C:$R,4, FALSE)="","",VLOOKUP($C2325,'MSCI Database'!$C:$R,4, FALSE)),"")</f>
        <v>1</v>
      </c>
      <c r="R2325" s="229">
        <f>IFERROR(IF(VLOOKUP($C2325,'MSCI Database'!$C:$R,5, FALSE)="","",VLOOKUP($C2325,'MSCI Database'!$C:$R,5, FALSE)),"")</f>
        <v>7.6</v>
      </c>
      <c r="S2325" s="229">
        <f>IFERROR(IF(VLOOKUP($C2325,'MSCI Database'!$C:$R,6, FALSE)="","",VLOOKUP($C2325,'MSCI Database'!$C:$R,6, FALSE)),"")</f>
        <v>10</v>
      </c>
      <c r="T2325" s="229">
        <f>IFERROR(IF(VLOOKUP($C2325,'MSCI Database'!$C:$R,7, FALSE)="","",VLOOKUP($C2325,'MSCI Database'!$C:$R,7, FALSE)),"")</f>
        <v>6.4</v>
      </c>
      <c r="U2325" s="229">
        <f>IFERROR(IF(VLOOKUP($C2325,'MSCI Database'!$C:$R,8, FALSE)="","",VLOOKUP($C2325,'MSCI Database'!$C:$R,8, FALSE)),"")</f>
        <v>5.9</v>
      </c>
      <c r="V2325" s="229">
        <f>IFERROR(IF(VLOOKUP($C2325,'MSCI Database'!$C:$R,9, FALSE)="","",VLOOKUP($C2325,'MSCI Database'!$C:$R,9, FALSE)),"")</f>
        <v>6.4</v>
      </c>
      <c r="W2325" s="215">
        <f t="shared" ca="1" si="101"/>
        <v>0</v>
      </c>
      <c r="X2325" s="276">
        <f>IFERROR(IF(VLOOKUP($C2325,'MSCI Database'!$C:$R,10, FALSE)="","",VLOOKUP($C2325,'MSCI Database'!$C:$R,10, FALSE)),"")</f>
        <v>19206</v>
      </c>
      <c r="Y2325" s="229" t="str">
        <f>IFERROR(IF(VLOOKUP($C2325,'MSCI Database'!$C:$R,11, FALSE)="","",VLOOKUP($C2325,'MSCI Database'!$C:$R,11, FALSE)),"")</f>
        <v>2020</v>
      </c>
      <c r="Z2325" s="229" t="str">
        <f>IFERROR(IF(VLOOKUP($C2325,'MSCI Database'!$C:$R,12, FALSE)="","",VLOOKUP($C2325,'MSCI Database'!$C:$R,12, FALSE)),"")</f>
        <v>Reported</v>
      </c>
      <c r="AA2325" s="229" t="str">
        <f>IFERROR(IF(VLOOKUP($C2325,'MSCI Database'!$C:$R,13, FALSE)="","",VLOOKUP($C2325,'MSCI Database'!$C:$R,13, FALSE)),"")</f>
        <v>Strong corporate governance practices compared to home market peers, notably board structure</v>
      </c>
    </row>
    <row r="2326" spans="1:27" s="130" customFormat="1" ht="15" hidden="1" customHeight="1" outlineLevel="1">
      <c r="A2326" s="130" t="s">
        <v>6854</v>
      </c>
      <c r="B2326" s="130" t="s">
        <v>6855</v>
      </c>
      <c r="C2326" s="130" t="s">
        <v>6856</v>
      </c>
      <c r="D2326" s="130" t="s">
        <v>12128</v>
      </c>
      <c r="E2326" s="130" t="s">
        <v>100</v>
      </c>
      <c r="F2326" s="215">
        <v>9.4221157317757792E-2</v>
      </c>
      <c r="G2326" s="132" t="str">
        <f ca="1">IFERROR(_xll.BQL($A2326, "cur_mkt_cap(currency=EUR)")/1000000, " ")</f>
        <v xml:space="preserve"> </v>
      </c>
      <c r="M2326" s="308"/>
      <c r="N2326" s="215">
        <f t="shared" si="100"/>
        <v>1.0206113100240419E-3</v>
      </c>
      <c r="O2326" s="172" t="str">
        <f>IFERROR(IF(VLOOKUP($C2326,'MSCI Database'!$C:$R,2, FALSE)="","",VLOOKUP($C2326,'MSCI Database'!$C:$R,2, FALSE)),"")</f>
        <v>Utilities</v>
      </c>
      <c r="P2326" s="229" t="str">
        <f>IFERROR(IF(VLOOKUP($C2326,'MSCI Database'!$C:$R,3, FALSE)="","",VLOOKUP($C2326,'MSCI Database'!$C:$R,3, FALSE)),"")</f>
        <v>A</v>
      </c>
      <c r="Q2326" s="229" t="str">
        <f>IFERROR(IF(VLOOKUP($C2326,'MSCI Database'!$C:$R,4, FALSE)="","",VLOOKUP($C2326,'MSCI Database'!$C:$R,4, FALSE)),"")</f>
        <v>0</v>
      </c>
      <c r="R2326" s="229">
        <f>IFERROR(IF(VLOOKUP($C2326,'MSCI Database'!$C:$R,5, FALSE)="","",VLOOKUP($C2326,'MSCI Database'!$C:$R,5, FALSE)),"")</f>
        <v>6.9</v>
      </c>
      <c r="S2326" s="229">
        <f>IFERROR(IF(VLOOKUP($C2326,'MSCI Database'!$C:$R,6, FALSE)="","",VLOOKUP($C2326,'MSCI Database'!$C:$R,6, FALSE)),"")</f>
        <v>7.1</v>
      </c>
      <c r="T2326" s="229">
        <f>IFERROR(IF(VLOOKUP($C2326,'MSCI Database'!$C:$R,7, FALSE)="","",VLOOKUP($C2326,'MSCI Database'!$C:$R,7, FALSE)),"")</f>
        <v>3.8</v>
      </c>
      <c r="U2326" s="229">
        <f>IFERROR(IF(VLOOKUP($C2326,'MSCI Database'!$C:$R,8, FALSE)="","",VLOOKUP($C2326,'MSCI Database'!$C:$R,8, FALSE)),"")</f>
        <v>5.4</v>
      </c>
      <c r="V2326" s="229">
        <f>IFERROR(IF(VLOOKUP($C2326,'MSCI Database'!$C:$R,9, FALSE)="","",VLOOKUP($C2326,'MSCI Database'!$C:$R,9, FALSE)),"")</f>
        <v>6.1</v>
      </c>
      <c r="W2326" s="215">
        <f t="shared" ca="1" si="101"/>
        <v>0</v>
      </c>
      <c r="X2326" s="276">
        <f>IFERROR(IF(VLOOKUP($C2326,'MSCI Database'!$C:$R,10, FALSE)="","",VLOOKUP($C2326,'MSCI Database'!$C:$R,10, FALSE)),"")</f>
        <v>31976478</v>
      </c>
      <c r="Y2326" s="229" t="str">
        <f>IFERROR(IF(VLOOKUP($C2326,'MSCI Database'!$C:$R,11, FALSE)="","",VLOOKUP($C2326,'MSCI Database'!$C:$R,11, FALSE)),"")</f>
        <v>2019</v>
      </c>
      <c r="Z2326" s="229" t="str">
        <f>IFERROR(IF(VLOOKUP($C2326,'MSCI Database'!$C:$R,12, FALSE)="","",VLOOKUP($C2326,'MSCI Database'!$C:$R,12, FALSE)),"")</f>
        <v>Reported</v>
      </c>
      <c r="AA2326" s="229" t="str">
        <f>IFERROR(IF(VLOOKUP($C2326,'MSCI Database'!$C:$R,13, FALSE)="","",VLOOKUP($C2326,'MSCI Database'!$C:$R,13, FALSE)),"")</f>
        <v>Decarbonization focuses on methane emissions and generation portfolio</v>
      </c>
    </row>
    <row r="2327" spans="1:27" s="130" customFormat="1" ht="15" hidden="1" customHeight="1" outlineLevel="1">
      <c r="A2327" s="130" t="s">
        <v>7248</v>
      </c>
      <c r="B2327" s="130" t="s">
        <v>7249</v>
      </c>
      <c r="C2327" s="130" t="s">
        <v>7250</v>
      </c>
      <c r="D2327" s="130" t="s">
        <v>12128</v>
      </c>
      <c r="E2327" s="130" t="s">
        <v>12133</v>
      </c>
      <c r="F2327" s="215">
        <v>9.3779229780145024E-2</v>
      </c>
      <c r="G2327" s="132" t="str">
        <f ca="1">IFERROR(_xll.BQL($A2327, "cur_mkt_cap(currency=EUR)")/1000000, " ")</f>
        <v xml:space="preserve"> </v>
      </c>
      <c r="M2327" s="308"/>
      <c r="N2327" s="215">
        <f t="shared" si="100"/>
        <v>1.0158243146618691E-3</v>
      </c>
      <c r="O2327" s="172" t="str">
        <f>IFERROR(IF(VLOOKUP($C2327,'MSCI Database'!$C:$R,2, FALSE)="","",VLOOKUP($C2327,'MSCI Database'!$C:$R,2, FALSE)),"")</f>
        <v>Health Care Equipment &amp; Supplies</v>
      </c>
      <c r="P2327" s="229" t="str">
        <f>IFERROR(IF(VLOOKUP($C2327,'MSCI Database'!$C:$R,3, FALSE)="","",VLOOKUP($C2327,'MSCI Database'!$C:$R,3, FALSE)),"")</f>
        <v>A</v>
      </c>
      <c r="Q2327" s="229" t="str">
        <f>IFERROR(IF(VLOOKUP($C2327,'MSCI Database'!$C:$R,4, FALSE)="","",VLOOKUP($C2327,'MSCI Database'!$C:$R,4, FALSE)),"")</f>
        <v>2</v>
      </c>
      <c r="R2327" s="229">
        <f>IFERROR(IF(VLOOKUP($C2327,'MSCI Database'!$C:$R,5, FALSE)="","",VLOOKUP($C2327,'MSCI Database'!$C:$R,5, FALSE)),"")</f>
        <v>7</v>
      </c>
      <c r="S2327" s="229">
        <f>IFERROR(IF(VLOOKUP($C2327,'MSCI Database'!$C:$R,6, FALSE)="","",VLOOKUP($C2327,'MSCI Database'!$C:$R,6, FALSE)),"")</f>
        <v>10</v>
      </c>
      <c r="T2327" s="229">
        <f>IFERROR(IF(VLOOKUP($C2327,'MSCI Database'!$C:$R,7, FALSE)="","",VLOOKUP($C2327,'MSCI Database'!$C:$R,7, FALSE)),"")</f>
        <v>4.5999999999999996</v>
      </c>
      <c r="U2327" s="229">
        <f>IFERROR(IF(VLOOKUP($C2327,'MSCI Database'!$C:$R,8, FALSE)="","",VLOOKUP($C2327,'MSCI Database'!$C:$R,8, FALSE)),"")</f>
        <v>5.9</v>
      </c>
      <c r="V2327" s="229">
        <f>IFERROR(IF(VLOOKUP($C2327,'MSCI Database'!$C:$R,9, FALSE)="","",VLOOKUP($C2327,'MSCI Database'!$C:$R,9, FALSE)),"")</f>
        <v>5.6</v>
      </c>
      <c r="W2327" s="215">
        <f t="shared" ca="1" si="101"/>
        <v>0</v>
      </c>
      <c r="X2327" s="276">
        <f>IFERROR(IF(VLOOKUP($C2327,'MSCI Database'!$C:$R,10, FALSE)="","",VLOOKUP($C2327,'MSCI Database'!$C:$R,10, FALSE)),"")</f>
        <v>42054</v>
      </c>
      <c r="Y2327" s="229" t="str">
        <f>IFERROR(IF(VLOOKUP($C2327,'MSCI Database'!$C:$R,11, FALSE)="","",VLOOKUP($C2327,'MSCI Database'!$C:$R,11, FALSE)),"")</f>
        <v>2019</v>
      </c>
      <c r="Z2327" s="229" t="str">
        <f>IFERROR(IF(VLOOKUP($C2327,'MSCI Database'!$C:$R,12, FALSE)="","",VLOOKUP($C2327,'MSCI Database'!$C:$R,12, FALSE)),"")</f>
        <v>Reported</v>
      </c>
      <c r="AA2327" s="229" t="str">
        <f>IFERROR(IF(VLOOKUP($C2327,'MSCI Database'!$C:$R,13, FALSE)="","",VLOOKUP($C2327,'MSCI Database'!$C:$R,13, FALSE)),"")</f>
        <v>Improved ESG integration efforts drive upgrade</v>
      </c>
    </row>
    <row r="2328" spans="1:27" s="130" customFormat="1" ht="15" hidden="1" customHeight="1" outlineLevel="1">
      <c r="A2328" s="130" t="s">
        <v>7844</v>
      </c>
      <c r="B2328" s="130" t="s">
        <v>7845</v>
      </c>
      <c r="C2328" s="130" t="s">
        <v>7846</v>
      </c>
      <c r="D2328" s="130" t="s">
        <v>12128</v>
      </c>
      <c r="E2328" s="130" t="s">
        <v>18688</v>
      </c>
      <c r="F2328" s="215">
        <v>9.3162363561382938E-2</v>
      </c>
      <c r="G2328" s="132" t="str">
        <f ca="1">IFERROR(_xll.BQL($A2328, "cur_mkt_cap(currency=EUR)")/1000000, " ")</f>
        <v xml:space="preserve"> </v>
      </c>
      <c r="M2328" s="308"/>
      <c r="N2328" s="215">
        <f t="shared" si="100"/>
        <v>1.0091423691459898E-3</v>
      </c>
      <c r="O2328" s="172" t="str">
        <f>IFERROR(IF(VLOOKUP($C2328,'MSCI Database'!$C:$R,2, FALSE)="","",VLOOKUP($C2328,'MSCI Database'!$C:$R,2, FALSE)),"")</f>
        <v>Property &amp; Casualty Insurance</v>
      </c>
      <c r="P2328" s="229" t="str">
        <f>IFERROR(IF(VLOOKUP($C2328,'MSCI Database'!$C:$R,3, FALSE)="","",VLOOKUP($C2328,'MSCI Database'!$C:$R,3, FALSE)),"")</f>
        <v>BBB</v>
      </c>
      <c r="Q2328" s="229" t="str">
        <f>IFERROR(IF(VLOOKUP($C2328,'MSCI Database'!$C:$R,4, FALSE)="","",VLOOKUP($C2328,'MSCI Database'!$C:$R,4, FALSE)),"")</f>
        <v>0</v>
      </c>
      <c r="R2328" s="229">
        <f>IFERROR(IF(VLOOKUP($C2328,'MSCI Database'!$C:$R,5, FALSE)="","",VLOOKUP($C2328,'MSCI Database'!$C:$R,5, FALSE)),"")</f>
        <v>5.2</v>
      </c>
      <c r="S2328" s="229">
        <f>IFERROR(IF(VLOOKUP($C2328,'MSCI Database'!$C:$R,6, FALSE)="","",VLOOKUP($C2328,'MSCI Database'!$C:$R,6, FALSE)),"")</f>
        <v>4.3</v>
      </c>
      <c r="T2328" s="229">
        <f>IFERROR(IF(VLOOKUP($C2328,'MSCI Database'!$C:$R,7, FALSE)="","",VLOOKUP($C2328,'MSCI Database'!$C:$R,7, FALSE)),"")</f>
        <v>3.4</v>
      </c>
      <c r="U2328" s="229">
        <f>IFERROR(IF(VLOOKUP($C2328,'MSCI Database'!$C:$R,8, FALSE)="","",VLOOKUP($C2328,'MSCI Database'!$C:$R,8, FALSE)),"")</f>
        <v>6.4</v>
      </c>
      <c r="V2328" s="229">
        <f>IFERROR(IF(VLOOKUP($C2328,'MSCI Database'!$C:$R,9, FALSE)="","",VLOOKUP($C2328,'MSCI Database'!$C:$R,9, FALSE)),"")</f>
        <v>4.5999999999999996</v>
      </c>
      <c r="W2328" s="215">
        <f t="shared" ca="1" si="101"/>
        <v>0</v>
      </c>
      <c r="X2328" s="276">
        <f>IFERROR(IF(VLOOKUP($C2328,'MSCI Database'!$C:$R,10, FALSE)="","",VLOOKUP($C2328,'MSCI Database'!$C:$R,10, FALSE)),"")</f>
        <v>68955</v>
      </c>
      <c r="Y2328" s="229" t="str">
        <f>IFERROR(IF(VLOOKUP($C2328,'MSCI Database'!$C:$R,11, FALSE)="","",VLOOKUP($C2328,'MSCI Database'!$C:$R,11, FALSE)),"")</f>
        <v>2019</v>
      </c>
      <c r="Z2328" s="229" t="str">
        <f>IFERROR(IF(VLOOKUP($C2328,'MSCI Database'!$C:$R,12, FALSE)="","",VLOOKUP($C2328,'MSCI Database'!$C:$R,12, FALSE)),"")</f>
        <v>E.Segmt-Moderate</v>
      </c>
      <c r="AA2328" s="229" t="str">
        <f>IFERROR(IF(VLOOKUP($C2328,'MSCI Database'!$C:$R,13, FALSE)="","",VLOOKUP($C2328,'MSCI Database'!$C:$R,13, FALSE)),"")</f>
        <v>Strong corporate governance, but lags peers in responsible investment practices</v>
      </c>
    </row>
    <row r="2329" spans="1:27" s="130" customFormat="1" ht="15" hidden="1" customHeight="1" outlineLevel="1">
      <c r="A2329" s="130" t="s">
        <v>1216</v>
      </c>
      <c r="B2329" s="130" t="s">
        <v>1217</v>
      </c>
      <c r="C2329" s="130" t="s">
        <v>1218</v>
      </c>
      <c r="D2329" s="130" t="s">
        <v>18681</v>
      </c>
      <c r="E2329" s="130" t="s">
        <v>18673</v>
      </c>
      <c r="F2329" s="215">
        <v>9.8172759693468004E-2</v>
      </c>
      <c r="G2329" s="132" t="str">
        <f ca="1">IFERROR(_xll.BQL($A2329, "cur_mkt_cap(currency=EUR)")/1000000, " ")</f>
        <v xml:space="preserve"> </v>
      </c>
      <c r="M2329" s="308"/>
      <c r="N2329" s="215">
        <f t="shared" si="100"/>
        <v>1.0634153913172315E-3</v>
      </c>
      <c r="O2329" s="172" t="str">
        <f>IFERROR(IF(VLOOKUP($C2329,'MSCI Database'!$C:$R,2, FALSE)="","",VLOOKUP($C2329,'MSCI Database'!$C:$R,2, FALSE)),"")</f>
        <v>Electrical Equipment</v>
      </c>
      <c r="P2329" s="229" t="str">
        <f>IFERROR(IF(VLOOKUP($C2329,'MSCI Database'!$C:$R,3, FALSE)="","",VLOOKUP($C2329,'MSCI Database'!$C:$R,3, FALSE)),"")</f>
        <v>AA</v>
      </c>
      <c r="Q2329" s="229" t="str">
        <f>IFERROR(IF(VLOOKUP($C2329,'MSCI Database'!$C:$R,4, FALSE)="","",VLOOKUP($C2329,'MSCI Database'!$C:$R,4, FALSE)),"")</f>
        <v>0</v>
      </c>
      <c r="R2329" s="229">
        <f>IFERROR(IF(VLOOKUP($C2329,'MSCI Database'!$C:$R,5, FALSE)="","",VLOOKUP($C2329,'MSCI Database'!$C:$R,5, FALSE)),"")</f>
        <v>7.5</v>
      </c>
      <c r="S2329" s="229">
        <f>IFERROR(IF(VLOOKUP($C2329,'MSCI Database'!$C:$R,6, FALSE)="","",VLOOKUP($C2329,'MSCI Database'!$C:$R,6, FALSE)),"")</f>
        <v>7.8</v>
      </c>
      <c r="T2329" s="229">
        <f>IFERROR(IF(VLOOKUP($C2329,'MSCI Database'!$C:$R,7, FALSE)="","",VLOOKUP($C2329,'MSCI Database'!$C:$R,7, FALSE)),"")</f>
        <v>4.3</v>
      </c>
      <c r="U2329" s="229">
        <f>IFERROR(IF(VLOOKUP($C2329,'MSCI Database'!$C:$R,8, FALSE)="","",VLOOKUP($C2329,'MSCI Database'!$C:$R,8, FALSE)),"")</f>
        <v>5.2</v>
      </c>
      <c r="V2329" s="229">
        <f>IFERROR(IF(VLOOKUP($C2329,'MSCI Database'!$C:$R,9, FALSE)="","",VLOOKUP($C2329,'MSCI Database'!$C:$R,9, FALSE)),"")</f>
        <v>5.8</v>
      </c>
      <c r="W2329" s="215">
        <f t="shared" ca="1" si="101"/>
        <v>0</v>
      </c>
      <c r="X2329" s="276">
        <f>IFERROR(IF(VLOOKUP($C2329,'MSCI Database'!$C:$R,10, FALSE)="","",VLOOKUP($C2329,'MSCI Database'!$C:$R,10, FALSE)),"")</f>
        <v>998000</v>
      </c>
      <c r="Y2329" s="229" t="str">
        <f>IFERROR(IF(VLOOKUP($C2329,'MSCI Database'!$C:$R,11, FALSE)="","",VLOOKUP($C2329,'MSCI Database'!$C:$R,11, FALSE)),"")</f>
        <v>2019</v>
      </c>
      <c r="Z2329" s="229" t="str">
        <f>IFERROR(IF(VLOOKUP($C2329,'MSCI Database'!$C:$R,12, FALSE)="","",VLOOKUP($C2329,'MSCI Database'!$C:$R,12, FALSE)),"")</f>
        <v>Reported</v>
      </c>
      <c r="AA2329" s="229" t="str">
        <f>IFERROR(IF(VLOOKUP($C2329,'MSCI Database'!$C:$R,13, FALSE)="","",VLOOKUP($C2329,'MSCI Database'!$C:$R,13, FALSE)),"")</f>
        <v>Cleantech commitment realized through new business model, targets IoT infrastructure</v>
      </c>
    </row>
    <row r="2330" spans="1:27" s="130" customFormat="1" ht="15" hidden="1" customHeight="1" outlineLevel="1">
      <c r="A2330" s="130" t="s">
        <v>8257</v>
      </c>
      <c r="B2330" s="130" t="s">
        <v>8258</v>
      </c>
      <c r="C2330" s="130" t="s">
        <v>8259</v>
      </c>
      <c r="D2330" s="130" t="s">
        <v>12128</v>
      </c>
      <c r="E2330" s="130" t="s">
        <v>12133</v>
      </c>
      <c r="F2330" s="215">
        <v>9.2993950519491594E-2</v>
      </c>
      <c r="G2330" s="132" t="str">
        <f ca="1">IFERROR(_xll.BQL($A2330, "cur_mkt_cap(currency=EUR)")/1000000, " ")</f>
        <v xml:space="preserve"> </v>
      </c>
      <c r="M2330" s="308"/>
      <c r="N2330" s="215">
        <f t="shared" si="100"/>
        <v>1.0073181052523699E-3</v>
      </c>
      <c r="O2330" s="172" t="str">
        <f>IFERROR(IF(VLOOKUP($C2330,'MSCI Database'!$C:$R,2, FALSE)="","",VLOOKUP($C2330,'MSCI Database'!$C:$R,2, FALSE)),"")</f>
        <v>Biotechnology</v>
      </c>
      <c r="P2330" s="229" t="str">
        <f>IFERROR(IF(VLOOKUP($C2330,'MSCI Database'!$C:$R,3, FALSE)="","",VLOOKUP($C2330,'MSCI Database'!$C:$R,3, FALSE)),"")</f>
        <v>AA</v>
      </c>
      <c r="Q2330" s="229" t="str">
        <f>IFERROR(IF(VLOOKUP($C2330,'MSCI Database'!$C:$R,4, FALSE)="","",VLOOKUP($C2330,'MSCI Database'!$C:$R,4, FALSE)),"")</f>
        <v>0</v>
      </c>
      <c r="R2330" s="229">
        <f>IFERROR(IF(VLOOKUP($C2330,'MSCI Database'!$C:$R,5, FALSE)="","",VLOOKUP($C2330,'MSCI Database'!$C:$R,5, FALSE)),"")</f>
        <v>7.6</v>
      </c>
      <c r="S2330" s="229">
        <f>IFERROR(IF(VLOOKUP($C2330,'MSCI Database'!$C:$R,6, FALSE)="","",VLOOKUP($C2330,'MSCI Database'!$C:$R,6, FALSE)),"")</f>
        <v>5.3</v>
      </c>
      <c r="T2330" s="229">
        <f>IFERROR(IF(VLOOKUP($C2330,'MSCI Database'!$C:$R,7, FALSE)="","",VLOOKUP($C2330,'MSCI Database'!$C:$R,7, FALSE)),"")</f>
        <v>5.4</v>
      </c>
      <c r="U2330" s="229">
        <f>IFERROR(IF(VLOOKUP($C2330,'MSCI Database'!$C:$R,8, FALSE)="","",VLOOKUP($C2330,'MSCI Database'!$C:$R,8, FALSE)),"")</f>
        <v>5.9</v>
      </c>
      <c r="V2330" s="229">
        <f>IFERROR(IF(VLOOKUP($C2330,'MSCI Database'!$C:$R,9, FALSE)="","",VLOOKUP($C2330,'MSCI Database'!$C:$R,9, FALSE)),"")</f>
        <v>5.6</v>
      </c>
      <c r="W2330" s="215">
        <f t="shared" ca="1" si="101"/>
        <v>0</v>
      </c>
      <c r="X2330" s="276">
        <f>IFERROR(IF(VLOOKUP($C2330,'MSCI Database'!$C:$R,10, FALSE)="","",VLOOKUP($C2330,'MSCI Database'!$C:$R,10, FALSE)),"")</f>
        <v>91602</v>
      </c>
      <c r="Y2330" s="229" t="str">
        <f>IFERROR(IF(VLOOKUP($C2330,'MSCI Database'!$C:$R,11, FALSE)="","",VLOOKUP($C2330,'MSCI Database'!$C:$R,11, FALSE)),"")</f>
        <v>2019</v>
      </c>
      <c r="Z2330" s="229" t="str">
        <f>IFERROR(IF(VLOOKUP($C2330,'MSCI Database'!$C:$R,12, FALSE)="","",VLOOKUP($C2330,'MSCI Database'!$C:$R,12, FALSE)),"")</f>
        <v>E.Segmt-Moderately High</v>
      </c>
      <c r="AA2330" s="229" t="str">
        <f>IFERROR(IF(VLOOKUP($C2330,'MSCI Database'!$C:$R,13, FALSE)="","",VLOOKUP($C2330,'MSCI Database'!$C:$R,13, FALSE)),"")</f>
        <v>Industry-leading talent management and anti-corruption programs</v>
      </c>
    </row>
    <row r="2331" spans="1:27" s="130" customFormat="1" ht="15" hidden="1" customHeight="1" outlineLevel="1">
      <c r="A2331" s="130" t="s">
        <v>5265</v>
      </c>
      <c r="B2331" s="130" t="s">
        <v>5266</v>
      </c>
      <c r="C2331" s="130" t="s">
        <v>5267</v>
      </c>
      <c r="D2331" s="130" t="s">
        <v>18683</v>
      </c>
      <c r="E2331" s="130" t="s">
        <v>18689</v>
      </c>
      <c r="F2331" s="215">
        <v>9.2796611439309479E-2</v>
      </c>
      <c r="G2331" s="132" t="str">
        <f ca="1">IFERROR(_xll.BQL($A2331, "cur_mkt_cap(currency=EUR)")/1000000, " ")</f>
        <v xml:space="preserve"> </v>
      </c>
      <c r="M2331" s="308"/>
      <c r="N2331" s="215">
        <f t="shared" si="100"/>
        <v>1.0051805121376477E-3</v>
      </c>
      <c r="O2331" s="172" t="str">
        <f>IFERROR(IF(VLOOKUP($C2331,'MSCI Database'!$C:$R,2, FALSE)="","",VLOOKUP($C2331,'MSCI Database'!$C:$R,2, FALSE)),"")</f>
        <v>Semiconductors &amp; Semiconductor Equipment</v>
      </c>
      <c r="P2331" s="229" t="str">
        <f>IFERROR(IF(VLOOKUP($C2331,'MSCI Database'!$C:$R,3, FALSE)="","",VLOOKUP($C2331,'MSCI Database'!$C:$R,3, FALSE)),"")</f>
        <v>BBB</v>
      </c>
      <c r="Q2331" s="229" t="str">
        <f>IFERROR(IF(VLOOKUP($C2331,'MSCI Database'!$C:$R,4, FALSE)="","",VLOOKUP($C2331,'MSCI Database'!$C:$R,4, FALSE)),"")</f>
        <v>1</v>
      </c>
      <c r="R2331" s="229">
        <f>IFERROR(IF(VLOOKUP($C2331,'MSCI Database'!$C:$R,5, FALSE)="","",VLOOKUP($C2331,'MSCI Database'!$C:$R,5, FALSE)),"")</f>
        <v>5.5</v>
      </c>
      <c r="S2331" s="229">
        <f>IFERROR(IF(VLOOKUP($C2331,'MSCI Database'!$C:$R,6, FALSE)="","",VLOOKUP($C2331,'MSCI Database'!$C:$R,6, FALSE)),"")</f>
        <v>5.6</v>
      </c>
      <c r="T2331" s="229">
        <f>IFERROR(IF(VLOOKUP($C2331,'MSCI Database'!$C:$R,7, FALSE)="","",VLOOKUP($C2331,'MSCI Database'!$C:$R,7, FALSE)),"")</f>
        <v>5.0999999999999996</v>
      </c>
      <c r="U2331" s="229">
        <f>IFERROR(IF(VLOOKUP($C2331,'MSCI Database'!$C:$R,8, FALSE)="","",VLOOKUP($C2331,'MSCI Database'!$C:$R,8, FALSE)),"")</f>
        <v>5</v>
      </c>
      <c r="V2331" s="229">
        <f>IFERROR(IF(VLOOKUP($C2331,'MSCI Database'!$C:$R,9, FALSE)="","",VLOOKUP($C2331,'MSCI Database'!$C:$R,9, FALSE)),"")</f>
        <v>5.3</v>
      </c>
      <c r="W2331" s="215">
        <f t="shared" ca="1" si="101"/>
        <v>0</v>
      </c>
      <c r="X2331" s="276">
        <f>IFERROR(IF(VLOOKUP($C2331,'MSCI Database'!$C:$R,10, FALSE)="","",VLOOKUP($C2331,'MSCI Database'!$C:$R,10, FALSE)),"")</f>
        <v>1260833</v>
      </c>
      <c r="Y2331" s="229" t="str">
        <f>IFERROR(IF(VLOOKUP($C2331,'MSCI Database'!$C:$R,11, FALSE)="","",VLOOKUP($C2331,'MSCI Database'!$C:$R,11, FALSE)),"")</f>
        <v>2019</v>
      </c>
      <c r="Z2331" s="229" t="str">
        <f>IFERROR(IF(VLOOKUP($C2331,'MSCI Database'!$C:$R,12, FALSE)="","",VLOOKUP($C2331,'MSCI Database'!$C:$R,12, FALSE)),"")</f>
        <v>Reported</v>
      </c>
      <c r="AA2331" s="229" t="str">
        <f>IFERROR(IF(VLOOKUP($C2331,'MSCI Database'!$C:$R,13, FALSE)="","",VLOOKUP($C2331,'MSCI Database'!$C:$R,13, FALSE)),"")</f>
        <v>On par with global peers on business ethics; lags in talent management</v>
      </c>
    </row>
    <row r="2332" spans="1:27" s="130" customFormat="1" ht="15" hidden="1" customHeight="1" outlineLevel="1">
      <c r="A2332" s="130" t="s">
        <v>6253</v>
      </c>
      <c r="B2332" s="130" t="s">
        <v>6254</v>
      </c>
      <c r="C2332" s="130" t="s">
        <v>6255</v>
      </c>
      <c r="D2332" s="130" t="s">
        <v>12128</v>
      </c>
      <c r="E2332" s="130" t="s">
        <v>18684</v>
      </c>
      <c r="F2332" s="215">
        <v>9.2135108442140012E-2</v>
      </c>
      <c r="G2332" s="132" t="str">
        <f ca="1">IFERROR(_xll.BQL($A2332, "cur_mkt_cap(currency=EUR)")/1000000, " ")</f>
        <v xml:space="preserve"> </v>
      </c>
      <c r="M2332" s="308"/>
      <c r="N2332" s="215">
        <f t="shared" si="100"/>
        <v>9.9801505737413744E-4</v>
      </c>
      <c r="O2332" s="172" t="str">
        <f>IFERROR(IF(VLOOKUP($C2332,'MSCI Database'!$C:$R,2, FALSE)="","",VLOOKUP($C2332,'MSCI Database'!$C:$R,2, FALSE)),"")</f>
        <v>Specialty Chemicals</v>
      </c>
      <c r="P2332" s="229" t="str">
        <f>IFERROR(IF(VLOOKUP($C2332,'MSCI Database'!$C:$R,3, FALSE)="","",VLOOKUP($C2332,'MSCI Database'!$C:$R,3, FALSE)),"")</f>
        <v>BBB</v>
      </c>
      <c r="Q2332" s="229" t="str">
        <f>IFERROR(IF(VLOOKUP($C2332,'MSCI Database'!$C:$R,4, FALSE)="","",VLOOKUP($C2332,'MSCI Database'!$C:$R,4, FALSE)),"")</f>
        <v>0</v>
      </c>
      <c r="R2332" s="229">
        <f>IFERROR(IF(VLOOKUP($C2332,'MSCI Database'!$C:$R,5, FALSE)="","",VLOOKUP($C2332,'MSCI Database'!$C:$R,5, FALSE)),"")</f>
        <v>5.5</v>
      </c>
      <c r="S2332" s="229">
        <f>IFERROR(IF(VLOOKUP($C2332,'MSCI Database'!$C:$R,6, FALSE)="","",VLOOKUP($C2332,'MSCI Database'!$C:$R,6, FALSE)),"")</f>
        <v>4.2</v>
      </c>
      <c r="T2332" s="229">
        <f>IFERROR(IF(VLOOKUP($C2332,'MSCI Database'!$C:$R,7, FALSE)="","",VLOOKUP($C2332,'MSCI Database'!$C:$R,7, FALSE)),"")</f>
        <v>10</v>
      </c>
      <c r="U2332" s="229">
        <f>IFERROR(IF(VLOOKUP($C2332,'MSCI Database'!$C:$R,8, FALSE)="","",VLOOKUP($C2332,'MSCI Database'!$C:$R,8, FALSE)),"")</f>
        <v>6.2</v>
      </c>
      <c r="V2332" s="229">
        <f>IFERROR(IF(VLOOKUP($C2332,'MSCI Database'!$C:$R,9, FALSE)="","",VLOOKUP($C2332,'MSCI Database'!$C:$R,9, FALSE)),"")</f>
        <v>5.2</v>
      </c>
      <c r="W2332" s="215">
        <f t="shared" ca="1" si="101"/>
        <v>0</v>
      </c>
      <c r="X2332" s="276">
        <f>IFERROR(IF(VLOOKUP($C2332,'MSCI Database'!$C:$R,10, FALSE)="","",VLOOKUP($C2332,'MSCI Database'!$C:$R,10, FALSE)),"")</f>
        <v>27200000</v>
      </c>
      <c r="Y2332" s="229" t="str">
        <f>IFERROR(IF(VLOOKUP($C2332,'MSCI Database'!$C:$R,11, FALSE)="","",VLOOKUP($C2332,'MSCI Database'!$C:$R,11, FALSE)),"")</f>
        <v>2019</v>
      </c>
      <c r="Z2332" s="229" t="str">
        <f>IFERROR(IF(VLOOKUP($C2332,'MSCI Database'!$C:$R,12, FALSE)="","",VLOOKUP($C2332,'MSCI Database'!$C:$R,12, FALSE)),"")</f>
        <v>Reported</v>
      </c>
      <c r="AA2332" s="229" t="str">
        <f>IFERROR(IF(VLOOKUP($C2332,'MSCI Database'!$C:$R,13, FALSE)="","",VLOOKUP($C2332,'MSCI Database'!$C:$R,13, FALSE)),"")</f>
        <v>Industry-leading occupational safety measures; below-par carbon mitigation strategy</v>
      </c>
    </row>
    <row r="2333" spans="1:27" s="130" customFormat="1" ht="15" hidden="1" customHeight="1" outlineLevel="1">
      <c r="A2333" s="130" t="s">
        <v>6903</v>
      </c>
      <c r="B2333" s="130" t="s">
        <v>6904</v>
      </c>
      <c r="C2333" s="130" t="s">
        <v>6905</v>
      </c>
      <c r="D2333" s="130" t="s">
        <v>12128</v>
      </c>
      <c r="E2333" s="130" t="s">
        <v>18684</v>
      </c>
      <c r="F2333" s="215">
        <v>9.1567102273669876E-2</v>
      </c>
      <c r="G2333" s="132" t="str">
        <f ca="1">IFERROR(_xll.BQL($A2333, "cur_mkt_cap(currency=EUR)")/1000000, " ")</f>
        <v xml:space="preserve"> </v>
      </c>
      <c r="M2333" s="308"/>
      <c r="N2333" s="215">
        <f t="shared" si="100"/>
        <v>9.9186236793360159E-4</v>
      </c>
      <c r="O2333" s="172" t="str">
        <f>IFERROR(IF(VLOOKUP($C2333,'MSCI Database'!$C:$R,2, FALSE)="","",VLOOKUP($C2333,'MSCI Database'!$C:$R,2, FALSE)),"")</f>
        <v>Specialty Chemicals</v>
      </c>
      <c r="P2333" s="229" t="str">
        <f>IFERROR(IF(VLOOKUP($C2333,'MSCI Database'!$C:$R,3, FALSE)="","",VLOOKUP($C2333,'MSCI Database'!$C:$R,3, FALSE)),"")</f>
        <v>AAA</v>
      </c>
      <c r="Q2333" s="229" t="str">
        <f>IFERROR(IF(VLOOKUP($C2333,'MSCI Database'!$C:$R,4, FALSE)="","",VLOOKUP($C2333,'MSCI Database'!$C:$R,4, FALSE)),"")</f>
        <v>0</v>
      </c>
      <c r="R2333" s="229">
        <f>IFERROR(IF(VLOOKUP($C2333,'MSCI Database'!$C:$R,5, FALSE)="","",VLOOKUP($C2333,'MSCI Database'!$C:$R,5, FALSE)),"")</f>
        <v>9.1999999999999993</v>
      </c>
      <c r="S2333" s="229">
        <f>IFERROR(IF(VLOOKUP($C2333,'MSCI Database'!$C:$R,6, FALSE)="","",VLOOKUP($C2333,'MSCI Database'!$C:$R,6, FALSE)),"")</f>
        <v>8.9</v>
      </c>
      <c r="T2333" s="229">
        <f>IFERROR(IF(VLOOKUP($C2333,'MSCI Database'!$C:$R,7, FALSE)="","",VLOOKUP($C2333,'MSCI Database'!$C:$R,7, FALSE)),"")</f>
        <v>3.8</v>
      </c>
      <c r="U2333" s="229">
        <f>IFERROR(IF(VLOOKUP($C2333,'MSCI Database'!$C:$R,8, FALSE)="","",VLOOKUP($C2333,'MSCI Database'!$C:$R,8, FALSE)),"")</f>
        <v>4.5</v>
      </c>
      <c r="V2333" s="229">
        <f>IFERROR(IF(VLOOKUP($C2333,'MSCI Database'!$C:$R,9, FALSE)="","",VLOOKUP($C2333,'MSCI Database'!$C:$R,9, FALSE)),"")</f>
        <v>6.7</v>
      </c>
      <c r="W2333" s="215">
        <f t="shared" ca="1" si="101"/>
        <v>0</v>
      </c>
      <c r="X2333" s="276">
        <f>IFERROR(IF(VLOOKUP($C2333,'MSCI Database'!$C:$R,10, FALSE)="","",VLOOKUP($C2333,'MSCI Database'!$C:$R,10, FALSE)),"")</f>
        <v>629455</v>
      </c>
      <c r="Y2333" s="229" t="str">
        <f>IFERROR(IF(VLOOKUP($C2333,'MSCI Database'!$C:$R,11, FALSE)="","",VLOOKUP($C2333,'MSCI Database'!$C:$R,11, FALSE)),"")</f>
        <v>2019</v>
      </c>
      <c r="Z2333" s="229" t="str">
        <f>IFERROR(IF(VLOOKUP($C2333,'MSCI Database'!$C:$R,12, FALSE)="","",VLOOKUP($C2333,'MSCI Database'!$C:$R,12, FALSE)),"")</f>
        <v>Reported</v>
      </c>
      <c r="AA2333" s="229" t="str">
        <f>IFERROR(IF(VLOOKUP($C2333,'MSCI Database'!$C:$R,13, FALSE)="","",VLOOKUP($C2333,'MSCI Database'!$C:$R,13, FALSE)),"")</f>
        <v>Robust environmental management; governance practices lag those of peers</v>
      </c>
    </row>
    <row r="2334" spans="1:27" s="130" customFormat="1" ht="15" hidden="1" customHeight="1" outlineLevel="1">
      <c r="A2334" s="130" t="s">
        <v>5536</v>
      </c>
      <c r="B2334" s="130" t="s">
        <v>5537</v>
      </c>
      <c r="C2334" s="130" t="s">
        <v>5538</v>
      </c>
      <c r="D2334" s="130" t="s">
        <v>18716</v>
      </c>
      <c r="E2334" s="130" t="s">
        <v>18688</v>
      </c>
      <c r="F2334" s="215">
        <v>2.516793787248961E-2</v>
      </c>
      <c r="G2334" s="132" t="str">
        <f ca="1">IFERROR(_xll.BQL($A2334, "cur_mkt_cap(currency=EUR)")/1000000, " ")</f>
        <v xml:space="preserve"> </v>
      </c>
      <c r="M2334" s="308"/>
      <c r="N2334" s="215">
        <f t="shared" si="100"/>
        <v>2.7262116889540869E-4</v>
      </c>
      <c r="O2334" s="172" t="str">
        <f>IFERROR(IF(VLOOKUP($C2334,'MSCI Database'!$C:$R,2, FALSE)="","",VLOOKUP($C2334,'MSCI Database'!$C:$R,2, FALSE)),"")</f>
        <v>Banks</v>
      </c>
      <c r="P2334" s="229" t="str">
        <f>IFERROR(IF(VLOOKUP($C2334,'MSCI Database'!$C:$R,3, FALSE)="","",VLOOKUP($C2334,'MSCI Database'!$C:$R,3, FALSE)),"")</f>
        <v>BB</v>
      </c>
      <c r="Q2334" s="229" t="str">
        <f>IFERROR(IF(VLOOKUP($C2334,'MSCI Database'!$C:$R,4, FALSE)="","",VLOOKUP($C2334,'MSCI Database'!$C:$R,4, FALSE)),"")</f>
        <v>1</v>
      </c>
      <c r="R2334" s="229">
        <f>IFERROR(IF(VLOOKUP($C2334,'MSCI Database'!$C:$R,5, FALSE)="","",VLOOKUP($C2334,'MSCI Database'!$C:$R,5, FALSE)),"")</f>
        <v>3.2</v>
      </c>
      <c r="S2334" s="229">
        <f>IFERROR(IF(VLOOKUP($C2334,'MSCI Database'!$C:$R,6, FALSE)="","",VLOOKUP($C2334,'MSCI Database'!$C:$R,6, FALSE)),"")</f>
        <v>3.1</v>
      </c>
      <c r="T2334" s="229">
        <f>IFERROR(IF(VLOOKUP($C2334,'MSCI Database'!$C:$R,7, FALSE)="","",VLOOKUP($C2334,'MSCI Database'!$C:$R,7, FALSE)),"")</f>
        <v>3.8</v>
      </c>
      <c r="U2334" s="229">
        <f>IFERROR(IF(VLOOKUP($C2334,'MSCI Database'!$C:$R,8, FALSE)="","",VLOOKUP($C2334,'MSCI Database'!$C:$R,8, FALSE)),"")</f>
        <v>2.1</v>
      </c>
      <c r="V2334" s="229">
        <f>IFERROR(IF(VLOOKUP($C2334,'MSCI Database'!$C:$R,9, FALSE)="","",VLOOKUP($C2334,'MSCI Database'!$C:$R,9, FALSE)),"")</f>
        <v>3.1</v>
      </c>
      <c r="W2334" s="215">
        <f t="shared" ca="1" si="101"/>
        <v>0</v>
      </c>
      <c r="X2334" s="276">
        <f>IFERROR(IF(VLOOKUP($C2334,'MSCI Database'!$C:$R,10, FALSE)="","",VLOOKUP($C2334,'MSCI Database'!$C:$R,10, FALSE)),"")</f>
        <v>8806</v>
      </c>
      <c r="Y2334" s="229" t="str">
        <f>IFERROR(IF(VLOOKUP($C2334,'MSCI Database'!$C:$R,11, FALSE)="","",VLOOKUP($C2334,'MSCI Database'!$C:$R,11, FALSE)),"")</f>
        <v>2019</v>
      </c>
      <c r="Z2334" s="229" t="str">
        <f>IFERROR(IF(VLOOKUP($C2334,'MSCI Database'!$C:$R,12, FALSE)="","",VLOOKUP($C2334,'MSCI Database'!$C:$R,12, FALSE)),"")</f>
        <v>E.Segmt-Moderate</v>
      </c>
      <c r="AA2334" s="229" t="str">
        <f>IFERROR(IF(VLOOKUP($C2334,'MSCI Database'!$C:$R,13, FALSE)="","",VLOOKUP($C2334,'MSCI Database'!$C:$R,13, FALSE)),"")</f>
        <v>Improvement in responsible commercial lending performance drives upgrade</v>
      </c>
    </row>
    <row r="2335" spans="1:27" s="130" customFormat="1" ht="15" hidden="1" customHeight="1" outlineLevel="1">
      <c r="A2335" s="130" t="s">
        <v>6517</v>
      </c>
      <c r="B2335" s="130" t="s">
        <v>6518</v>
      </c>
      <c r="C2335" s="130" t="s">
        <v>6519</v>
      </c>
      <c r="D2335" s="130" t="s">
        <v>12128</v>
      </c>
      <c r="E2335" s="130" t="s">
        <v>12133</v>
      </c>
      <c r="F2335" s="215">
        <v>9.0517435039704303E-2</v>
      </c>
      <c r="G2335" s="132" t="str">
        <f ca="1">IFERROR(_xll.BQL($A2335, "cur_mkt_cap(currency=EUR)")/1000000, " ")</f>
        <v xml:space="preserve"> </v>
      </c>
      <c r="M2335" s="308"/>
      <c r="N2335" s="215">
        <f t="shared" si="100"/>
        <v>9.8049228629541935E-4</v>
      </c>
      <c r="O2335" s="172" t="str">
        <f>IFERROR(IF(VLOOKUP($C2335,'MSCI Database'!$C:$R,2, FALSE)="","",VLOOKUP($C2335,'MSCI Database'!$C:$R,2, FALSE)),"")</f>
        <v>Health Care Equipment &amp; Supplies</v>
      </c>
      <c r="P2335" s="229" t="str">
        <f>IFERROR(IF(VLOOKUP($C2335,'MSCI Database'!$C:$R,3, FALSE)="","",VLOOKUP($C2335,'MSCI Database'!$C:$R,3, FALSE)),"")</f>
        <v>BB</v>
      </c>
      <c r="Q2335" s="229" t="str">
        <f>IFERROR(IF(VLOOKUP($C2335,'MSCI Database'!$C:$R,4, FALSE)="","",VLOOKUP($C2335,'MSCI Database'!$C:$R,4, FALSE)),"")</f>
        <v>1</v>
      </c>
      <c r="R2335" s="229">
        <f>IFERROR(IF(VLOOKUP($C2335,'MSCI Database'!$C:$R,5, FALSE)="","",VLOOKUP($C2335,'MSCI Database'!$C:$R,5, FALSE)),"")</f>
        <v>3.3</v>
      </c>
      <c r="S2335" s="229">
        <f>IFERROR(IF(VLOOKUP($C2335,'MSCI Database'!$C:$R,6, FALSE)="","",VLOOKUP($C2335,'MSCI Database'!$C:$R,6, FALSE)),"")</f>
        <v>10</v>
      </c>
      <c r="T2335" s="229">
        <f>IFERROR(IF(VLOOKUP($C2335,'MSCI Database'!$C:$R,7, FALSE)="","",VLOOKUP($C2335,'MSCI Database'!$C:$R,7, FALSE)),"")</f>
        <v>3.8</v>
      </c>
      <c r="U2335" s="229">
        <f>IFERROR(IF(VLOOKUP($C2335,'MSCI Database'!$C:$R,8, FALSE)="","",VLOOKUP($C2335,'MSCI Database'!$C:$R,8, FALSE)),"")</f>
        <v>3.8</v>
      </c>
      <c r="V2335" s="229">
        <f>IFERROR(IF(VLOOKUP($C2335,'MSCI Database'!$C:$R,9, FALSE)="","",VLOOKUP($C2335,'MSCI Database'!$C:$R,9, FALSE)),"")</f>
        <v>4.0999999999999996</v>
      </c>
      <c r="W2335" s="215">
        <f t="shared" ca="1" si="101"/>
        <v>0</v>
      </c>
      <c r="X2335" s="276">
        <f>IFERROR(IF(VLOOKUP($C2335,'MSCI Database'!$C:$R,10, FALSE)="","",VLOOKUP($C2335,'MSCI Database'!$C:$R,10, FALSE)),"")</f>
        <v>124124</v>
      </c>
      <c r="Y2335" s="229" t="str">
        <f>IFERROR(IF(VLOOKUP($C2335,'MSCI Database'!$C:$R,11, FALSE)="","",VLOOKUP($C2335,'MSCI Database'!$C:$R,11, FALSE)),"")</f>
        <v>2019</v>
      </c>
      <c r="Z2335" s="229" t="str">
        <f>IFERROR(IF(VLOOKUP($C2335,'MSCI Database'!$C:$R,12, FALSE)="","",VLOOKUP($C2335,'MSCI Database'!$C:$R,12, FALSE)),"")</f>
        <v>Reported</v>
      </c>
      <c r="AA2335" s="229" t="str">
        <f>IFERROR(IF(VLOOKUP($C2335,'MSCI Database'!$C:$R,13, FALSE)="","",VLOOKUP($C2335,'MSCI Database'!$C:$R,13, FALSE)),"")</f>
        <v>Enhanced human capital development initiatives drive upgrade</v>
      </c>
    </row>
    <row r="2336" spans="1:27" s="130" customFormat="1" ht="15" hidden="1" customHeight="1" outlineLevel="1">
      <c r="A2336" s="130" t="s">
        <v>1803</v>
      </c>
      <c r="B2336" s="130" t="s">
        <v>1804</v>
      </c>
      <c r="C2336" s="130" t="s">
        <v>1805</v>
      </c>
      <c r="D2336" s="130" t="s">
        <v>12129</v>
      </c>
      <c r="E2336" s="130" t="s">
        <v>18690</v>
      </c>
      <c r="F2336" s="215">
        <v>0.1103512193140631</v>
      </c>
      <c r="G2336" s="132" t="str">
        <f ca="1">IFERROR(_xll.BQL($A2336, "cur_mkt_cap(currency=EUR)")/1000000, " ")</f>
        <v xml:space="preserve"> </v>
      </c>
      <c r="M2336" s="308"/>
      <c r="N2336" s="215">
        <f t="shared" si="100"/>
        <v>1.1953334655723849E-3</v>
      </c>
      <c r="O2336" s="172" t="str">
        <f>IFERROR(IF(VLOOKUP($C2336,'MSCI Database'!$C:$R,2, FALSE)="","",VLOOKUP($C2336,'MSCI Database'!$C:$R,2, FALSE)),"")</f>
        <v>Telecommunication Services</v>
      </c>
      <c r="P2336" s="229" t="str">
        <f>IFERROR(IF(VLOOKUP($C2336,'MSCI Database'!$C:$R,3, FALSE)="","",VLOOKUP($C2336,'MSCI Database'!$C:$R,3, FALSE)),"")</f>
        <v>BBB</v>
      </c>
      <c r="Q2336" s="229" t="str">
        <f>IFERROR(IF(VLOOKUP($C2336,'MSCI Database'!$C:$R,4, FALSE)="","",VLOOKUP($C2336,'MSCI Database'!$C:$R,4, FALSE)),"")</f>
        <v>0</v>
      </c>
      <c r="R2336" s="229">
        <f>IFERROR(IF(VLOOKUP($C2336,'MSCI Database'!$C:$R,5, FALSE)="","",VLOOKUP($C2336,'MSCI Database'!$C:$R,5, FALSE)),"")</f>
        <v>5.3</v>
      </c>
      <c r="S2336" s="229">
        <f>IFERROR(IF(VLOOKUP($C2336,'MSCI Database'!$C:$R,6, FALSE)="","",VLOOKUP($C2336,'MSCI Database'!$C:$R,6, FALSE)),"")</f>
        <v>10</v>
      </c>
      <c r="T2336" s="229">
        <f>IFERROR(IF(VLOOKUP($C2336,'MSCI Database'!$C:$R,7, FALSE)="","",VLOOKUP($C2336,'MSCI Database'!$C:$R,7, FALSE)),"")</f>
        <v>5.8</v>
      </c>
      <c r="U2336" s="229">
        <f>IFERROR(IF(VLOOKUP($C2336,'MSCI Database'!$C:$R,8, FALSE)="","",VLOOKUP($C2336,'MSCI Database'!$C:$R,8, FALSE)),"")</f>
        <v>3.4</v>
      </c>
      <c r="V2336" s="229">
        <f>IFERROR(IF(VLOOKUP($C2336,'MSCI Database'!$C:$R,9, FALSE)="","",VLOOKUP($C2336,'MSCI Database'!$C:$R,9, FALSE)),"")</f>
        <v>5.0999999999999996</v>
      </c>
      <c r="W2336" s="215">
        <f t="shared" ca="1" si="101"/>
        <v>0</v>
      </c>
      <c r="X2336" s="276">
        <f>IFERROR(IF(VLOOKUP($C2336,'MSCI Database'!$C:$R,10, FALSE)="","",VLOOKUP($C2336,'MSCI Database'!$C:$R,10, FALSE)),"")</f>
        <v>3697294</v>
      </c>
      <c r="Y2336" s="229" t="str">
        <f>IFERROR(IF(VLOOKUP($C2336,'MSCI Database'!$C:$R,11, FALSE)="","",VLOOKUP($C2336,'MSCI Database'!$C:$R,11, FALSE)),"")</f>
        <v>2019</v>
      </c>
      <c r="Z2336" s="229" t="str">
        <f>IFERROR(IF(VLOOKUP($C2336,'MSCI Database'!$C:$R,12, FALSE)="","",VLOOKUP($C2336,'MSCI Database'!$C:$R,12, FALSE)),"")</f>
        <v>Reported</v>
      </c>
      <c r="AA2336" s="229" t="str">
        <f>IFERROR(IF(VLOOKUP($C2336,'MSCI Database'!$C:$R,13, FALSE)="","",VLOOKUP($C2336,'MSCI Database'!$C:$R,13, FALSE)),"")</f>
        <v>5G network expansion in Germany may continue to face challenges</v>
      </c>
    </row>
    <row r="2337" spans="1:27" s="130" customFormat="1" ht="15" hidden="1" customHeight="1" outlineLevel="1">
      <c r="A2337" s="130" t="s">
        <v>2784</v>
      </c>
      <c r="B2337" s="130" t="s">
        <v>2785</v>
      </c>
      <c r="C2337" s="130" t="s">
        <v>2786</v>
      </c>
      <c r="D2337" s="130" t="s">
        <v>18675</v>
      </c>
      <c r="E2337" s="130" t="s">
        <v>18682</v>
      </c>
      <c r="F2337" s="215">
        <v>1.1602085637791739E-2</v>
      </c>
      <c r="G2337" s="132" t="str">
        <f ca="1">IFERROR(_xll.BQL($A2337, "cur_mkt_cap(currency=EUR)")/1000000, " ")</f>
        <v xml:space="preserve"> </v>
      </c>
      <c r="M2337" s="308"/>
      <c r="N2337" s="215">
        <f t="shared" si="100"/>
        <v>1.2567474396290443E-4</v>
      </c>
      <c r="O2337" s="172" t="str">
        <f>IFERROR(IF(VLOOKUP($C2337,'MSCI Database'!$C:$R,2, FALSE)="","",VLOOKUP($C2337,'MSCI Database'!$C:$R,2, FALSE)),"")</f>
        <v>Casinos &amp; Gaming</v>
      </c>
      <c r="P2337" s="229" t="str">
        <f>IFERROR(IF(VLOOKUP($C2337,'MSCI Database'!$C:$R,3, FALSE)="","",VLOOKUP($C2337,'MSCI Database'!$C:$R,3, FALSE)),"")</f>
        <v>BBB</v>
      </c>
      <c r="Q2337" s="229" t="str">
        <f>IFERROR(IF(VLOOKUP($C2337,'MSCI Database'!$C:$R,4, FALSE)="","",VLOOKUP($C2337,'MSCI Database'!$C:$R,4, FALSE)),"")</f>
        <v>1</v>
      </c>
      <c r="R2337" s="229">
        <f>IFERROR(IF(VLOOKUP($C2337,'MSCI Database'!$C:$R,5, FALSE)="","",VLOOKUP($C2337,'MSCI Database'!$C:$R,5, FALSE)),"")</f>
        <v>4.9000000000000004</v>
      </c>
      <c r="S2337" s="229">
        <f>IFERROR(IF(VLOOKUP($C2337,'MSCI Database'!$C:$R,6, FALSE)="","",VLOOKUP($C2337,'MSCI Database'!$C:$R,6, FALSE)),"")</f>
        <v>5</v>
      </c>
      <c r="T2337" s="229">
        <f>IFERROR(IF(VLOOKUP($C2337,'MSCI Database'!$C:$R,7, FALSE)="","",VLOOKUP($C2337,'MSCI Database'!$C:$R,7, FALSE)),"")</f>
        <v>5.3</v>
      </c>
      <c r="U2337" s="229">
        <f>IFERROR(IF(VLOOKUP($C2337,'MSCI Database'!$C:$R,8, FALSE)="","",VLOOKUP($C2337,'MSCI Database'!$C:$R,8, FALSE)),"")</f>
        <v>4</v>
      </c>
      <c r="V2337" s="229">
        <f>IFERROR(IF(VLOOKUP($C2337,'MSCI Database'!$C:$R,9, FALSE)="","",VLOOKUP($C2337,'MSCI Database'!$C:$R,9, FALSE)),"")</f>
        <v>4.8</v>
      </c>
      <c r="W2337" s="215">
        <f t="shared" ca="1" si="101"/>
        <v>0</v>
      </c>
      <c r="X2337" s="276">
        <f>IFERROR(IF(VLOOKUP($C2337,'MSCI Database'!$C:$R,10, FALSE)="","",VLOOKUP($C2337,'MSCI Database'!$C:$R,10, FALSE)),"")</f>
        <v>344386</v>
      </c>
      <c r="Y2337" s="229" t="str">
        <f>IFERROR(IF(VLOOKUP($C2337,'MSCI Database'!$C:$R,11, FALSE)="","",VLOOKUP($C2337,'MSCI Database'!$C:$R,11, FALSE)),"")</f>
        <v>2019</v>
      </c>
      <c r="Z2337" s="229" t="str">
        <f>IFERROR(IF(VLOOKUP($C2337,'MSCI Database'!$C:$R,12, FALSE)="","",VLOOKUP($C2337,'MSCI Database'!$C:$R,12, FALSE)),"")</f>
        <v>Reported</v>
      </c>
      <c r="AA2337" s="229" t="str">
        <f>IFERROR(IF(VLOOKUP($C2337,'MSCI Database'!$C:$R,13, FALSE)="","",VLOOKUP($C2337,'MSCI Database'!$C:$R,13, FALSE)),"")</f>
        <v>Board structure poses potential governance risks</v>
      </c>
    </row>
    <row r="2338" spans="1:27" s="130" customFormat="1" ht="15" hidden="1" customHeight="1" outlineLevel="1">
      <c r="A2338" s="130" t="s">
        <v>2472</v>
      </c>
      <c r="B2338" s="130" t="s">
        <v>2473</v>
      </c>
      <c r="C2338" s="130" t="s">
        <v>2474</v>
      </c>
      <c r="D2338" s="130" t="s">
        <v>18686</v>
      </c>
      <c r="E2338" s="130" t="s">
        <v>18707</v>
      </c>
      <c r="F2338" s="215">
        <v>0.1206651503231157</v>
      </c>
      <c r="G2338" s="132" t="str">
        <f ca="1">IFERROR(_xll.BQL($A2338, "cur_mkt_cap(currency=EUR)")/1000000, " ")</f>
        <v xml:space="preserve"> </v>
      </c>
      <c r="M2338" s="308"/>
      <c r="N2338" s="215">
        <f t="shared" si="100"/>
        <v>1.3070548128611519E-3</v>
      </c>
      <c r="O2338" s="172" t="str">
        <f>IFERROR(IF(VLOOKUP($C2338,'MSCI Database'!$C:$R,2, FALSE)="","",VLOOKUP($C2338,'MSCI Database'!$C:$R,2, FALSE)),"")</f>
        <v>Integrated Oil &amp; Gas</v>
      </c>
      <c r="P2338" s="229" t="str">
        <f>IFERROR(IF(VLOOKUP($C2338,'MSCI Database'!$C:$R,3, FALSE)="","",VLOOKUP($C2338,'MSCI Database'!$C:$R,3, FALSE)),"")</f>
        <v>BBB</v>
      </c>
      <c r="Q2338" s="229" t="str">
        <f>IFERROR(IF(VLOOKUP($C2338,'MSCI Database'!$C:$R,4, FALSE)="","",VLOOKUP($C2338,'MSCI Database'!$C:$R,4, FALSE)),"")</f>
        <v>0</v>
      </c>
      <c r="R2338" s="229">
        <f>IFERROR(IF(VLOOKUP($C2338,'MSCI Database'!$C:$R,5, FALSE)="","",VLOOKUP($C2338,'MSCI Database'!$C:$R,5, FALSE)),"")</f>
        <v>5.3</v>
      </c>
      <c r="S2338" s="229">
        <f>IFERROR(IF(VLOOKUP($C2338,'MSCI Database'!$C:$R,6, FALSE)="","",VLOOKUP($C2338,'MSCI Database'!$C:$R,6, FALSE)),"")</f>
        <v>4.8</v>
      </c>
      <c r="T2338" s="229">
        <f>IFERROR(IF(VLOOKUP($C2338,'MSCI Database'!$C:$R,7, FALSE)="","",VLOOKUP($C2338,'MSCI Database'!$C:$R,7, FALSE)),"")</f>
        <v>5.9</v>
      </c>
      <c r="U2338" s="229">
        <f>IFERROR(IF(VLOOKUP($C2338,'MSCI Database'!$C:$R,8, FALSE)="","",VLOOKUP($C2338,'MSCI Database'!$C:$R,8, FALSE)),"")</f>
        <v>5.8</v>
      </c>
      <c r="V2338" s="229">
        <f>IFERROR(IF(VLOOKUP($C2338,'MSCI Database'!$C:$R,9, FALSE)="","",VLOOKUP($C2338,'MSCI Database'!$C:$R,9, FALSE)),"")</f>
        <v>5.4</v>
      </c>
      <c r="W2338" s="215">
        <f t="shared" ca="1" si="101"/>
        <v>0</v>
      </c>
      <c r="X2338" s="276">
        <f>IFERROR(IF(VLOOKUP($C2338,'MSCI Database'!$C:$R,10, FALSE)="","",VLOOKUP($C2338,'MSCI Database'!$C:$R,10, FALSE)),"")</f>
        <v>51700000</v>
      </c>
      <c r="Y2338" s="229" t="str">
        <f>IFERROR(IF(VLOOKUP($C2338,'MSCI Database'!$C:$R,11, FALSE)="","",VLOOKUP($C2338,'MSCI Database'!$C:$R,11, FALSE)),"")</f>
        <v>2019</v>
      </c>
      <c r="Z2338" s="229" t="str">
        <f>IFERROR(IF(VLOOKUP($C2338,'MSCI Database'!$C:$R,12, FALSE)="","",VLOOKUP($C2338,'MSCI Database'!$C:$R,12, FALSE)),"")</f>
        <v>Reported</v>
      </c>
      <c r="AA2338" s="229" t="str">
        <f>IFERROR(IF(VLOOKUP($C2338,'MSCI Database'!$C:$R,13, FALSE)="","",VLOOKUP($C2338,'MSCI Database'!$C:$R,13, FALSE)),"")</f>
        <v>BP introduces targets to manage the GHG footprint of its operations and products</v>
      </c>
    </row>
    <row r="2339" spans="1:27" s="130" customFormat="1" ht="15" hidden="1" customHeight="1" outlineLevel="1">
      <c r="A2339" s="130" t="s">
        <v>1725</v>
      </c>
      <c r="B2339" s="130" t="s">
        <v>1714</v>
      </c>
      <c r="C2339" s="130" t="s">
        <v>1726</v>
      </c>
      <c r="D2339" s="130" t="s">
        <v>18678</v>
      </c>
      <c r="E2339" s="130" t="s">
        <v>12133</v>
      </c>
      <c r="F2339" s="215">
        <v>1.146539868407026E-2</v>
      </c>
      <c r="G2339" s="132" t="str">
        <f ca="1">IFERROR(_xll.BQL($A2339, "cur_mkt_cap(currency=EUR)")/1000000, " ")</f>
        <v xml:space="preserve"> </v>
      </c>
      <c r="M2339" s="308"/>
      <c r="N2339" s="215">
        <f t="shared" si="100"/>
        <v>1.2419413966051403E-4</v>
      </c>
      <c r="O2339" s="172" t="str">
        <f>IFERROR(IF(VLOOKUP($C2339,'MSCI Database'!$C:$R,2, FALSE)="","",VLOOKUP($C2339,'MSCI Database'!$C:$R,2, FALSE)),"")</f>
        <v>Health Care Equipment &amp; Supplies</v>
      </c>
      <c r="P2339" s="229" t="str">
        <f>IFERROR(IF(VLOOKUP($C2339,'MSCI Database'!$C:$R,3, FALSE)="","",VLOOKUP($C2339,'MSCI Database'!$C:$R,3, FALSE)),"")</f>
        <v>BBB</v>
      </c>
      <c r="Q2339" s="229" t="str">
        <f>IFERROR(IF(VLOOKUP($C2339,'MSCI Database'!$C:$R,4, FALSE)="","",VLOOKUP($C2339,'MSCI Database'!$C:$R,4, FALSE)),"")</f>
        <v>-1</v>
      </c>
      <c r="R2339" s="229">
        <f>IFERROR(IF(VLOOKUP($C2339,'MSCI Database'!$C:$R,5, FALSE)="","",VLOOKUP($C2339,'MSCI Database'!$C:$R,5, FALSE)),"")</f>
        <v>5</v>
      </c>
      <c r="S2339" s="229">
        <f>IFERROR(IF(VLOOKUP($C2339,'MSCI Database'!$C:$R,6, FALSE)="","",VLOOKUP($C2339,'MSCI Database'!$C:$R,6, FALSE)),"")</f>
        <v>7.9</v>
      </c>
      <c r="T2339" s="229">
        <f>IFERROR(IF(VLOOKUP($C2339,'MSCI Database'!$C:$R,7, FALSE)="","",VLOOKUP($C2339,'MSCI Database'!$C:$R,7, FALSE)),"")</f>
        <v>5.7</v>
      </c>
      <c r="U2339" s="229">
        <f>IFERROR(IF(VLOOKUP($C2339,'MSCI Database'!$C:$R,8, FALSE)="","",VLOOKUP($C2339,'MSCI Database'!$C:$R,8, FALSE)),"")</f>
        <v>5.6</v>
      </c>
      <c r="V2339" s="229">
        <f>IFERROR(IF(VLOOKUP($C2339,'MSCI Database'!$C:$R,9, FALSE)="","",VLOOKUP($C2339,'MSCI Database'!$C:$R,9, FALSE)),"")</f>
        <v>5.8</v>
      </c>
      <c r="W2339" s="215">
        <f t="shared" ca="1" si="101"/>
        <v>0</v>
      </c>
      <c r="X2339" s="276">
        <f>IFERROR(IF(VLOOKUP($C2339,'MSCI Database'!$C:$R,10, FALSE)="","",VLOOKUP($C2339,'MSCI Database'!$C:$R,10, FALSE)),"")</f>
        <v>196633</v>
      </c>
      <c r="Y2339" s="229" t="str">
        <f>IFERROR(IF(VLOOKUP($C2339,'MSCI Database'!$C:$R,11, FALSE)="","",VLOOKUP($C2339,'MSCI Database'!$C:$R,11, FALSE)),"")</f>
        <v>2019</v>
      </c>
      <c r="Z2339" s="229" t="str">
        <f>IFERROR(IF(VLOOKUP($C2339,'MSCI Database'!$C:$R,12, FALSE)="","",VLOOKUP($C2339,'MSCI Database'!$C:$R,12, FALSE)),"")</f>
        <v>Reported</v>
      </c>
      <c r="AA2339" s="229" t="str">
        <f>IFERROR(IF(VLOOKUP($C2339,'MSCI Database'!$C:$R,13, FALSE)="","",VLOOKUP($C2339,'MSCI Database'!$C:$R,13, FALSE)),"")</f>
        <v>Ethical compliance efforts lag those of peers; minor improvement in employee engagement initiatives</v>
      </c>
    </row>
    <row r="2340" spans="1:27" s="130" customFormat="1" ht="15" hidden="1" customHeight="1" outlineLevel="1">
      <c r="A2340" s="130" t="s">
        <v>3006</v>
      </c>
      <c r="B2340" s="130" t="s">
        <v>3007</v>
      </c>
      <c r="C2340" s="130" t="s">
        <v>3008</v>
      </c>
      <c r="D2340" s="130" t="s">
        <v>12128</v>
      </c>
      <c r="E2340" s="130" t="s">
        <v>18673</v>
      </c>
      <c r="F2340" s="215">
        <v>8.8989568492286258E-2</v>
      </c>
      <c r="G2340" s="132" t="str">
        <f ca="1">IFERROR(_xll.BQL($A2340, "cur_mkt_cap(currency=EUR)")/1000000, " ")</f>
        <v xml:space="preserve"> </v>
      </c>
      <c r="M2340" s="308"/>
      <c r="N2340" s="215">
        <f t="shared" si="100"/>
        <v>9.639423104418714E-4</v>
      </c>
      <c r="O2340" s="172" t="str">
        <f>IFERROR(IF(VLOOKUP($C2340,'MSCI Database'!$C:$R,2, FALSE)="","",VLOOKUP($C2340,'MSCI Database'!$C:$R,2, FALSE)),"")</f>
        <v>Electrical Equipment</v>
      </c>
      <c r="P2340" s="229" t="str">
        <f>IFERROR(IF(VLOOKUP($C2340,'MSCI Database'!$C:$R,3, FALSE)="","",VLOOKUP($C2340,'MSCI Database'!$C:$R,3, FALSE)),"")</f>
        <v>BBB</v>
      </c>
      <c r="Q2340" s="229" t="str">
        <f>IFERROR(IF(VLOOKUP($C2340,'MSCI Database'!$C:$R,4, FALSE)="","",VLOOKUP($C2340,'MSCI Database'!$C:$R,4, FALSE)),"")</f>
        <v>0</v>
      </c>
      <c r="R2340" s="229">
        <f>IFERROR(IF(VLOOKUP($C2340,'MSCI Database'!$C:$R,5, FALSE)="","",VLOOKUP($C2340,'MSCI Database'!$C:$R,5, FALSE)),"")</f>
        <v>5.6</v>
      </c>
      <c r="S2340" s="229">
        <f>IFERROR(IF(VLOOKUP($C2340,'MSCI Database'!$C:$R,6, FALSE)="","",VLOOKUP($C2340,'MSCI Database'!$C:$R,6, FALSE)),"")</f>
        <v>5.0999999999999996</v>
      </c>
      <c r="T2340" s="229">
        <f>IFERROR(IF(VLOOKUP($C2340,'MSCI Database'!$C:$R,7, FALSE)="","",VLOOKUP($C2340,'MSCI Database'!$C:$R,7, FALSE)),"")</f>
        <v>5.2</v>
      </c>
      <c r="U2340" s="229">
        <f>IFERROR(IF(VLOOKUP($C2340,'MSCI Database'!$C:$R,8, FALSE)="","",VLOOKUP($C2340,'MSCI Database'!$C:$R,8, FALSE)),"")</f>
        <v>4.8</v>
      </c>
      <c r="V2340" s="229">
        <f>IFERROR(IF(VLOOKUP($C2340,'MSCI Database'!$C:$R,9, FALSE)="","",VLOOKUP($C2340,'MSCI Database'!$C:$R,9, FALSE)),"")</f>
        <v>5</v>
      </c>
      <c r="W2340" s="215">
        <f t="shared" ca="1" si="101"/>
        <v>0</v>
      </c>
      <c r="X2340" s="276">
        <f>IFERROR(IF(VLOOKUP($C2340,'MSCI Database'!$C:$R,10, FALSE)="","",VLOOKUP($C2340,'MSCI Database'!$C:$R,10, FALSE)),"")</f>
        <v>1120395</v>
      </c>
      <c r="Y2340" s="229" t="str">
        <f>IFERROR(IF(VLOOKUP($C2340,'MSCI Database'!$C:$R,11, FALSE)="","",VLOOKUP($C2340,'MSCI Database'!$C:$R,11, FALSE)),"")</f>
        <v>2019</v>
      </c>
      <c r="Z2340" s="229" t="str">
        <f>IFERROR(IF(VLOOKUP($C2340,'MSCI Database'!$C:$R,12, FALSE)="","",VLOOKUP($C2340,'MSCI Database'!$C:$R,12, FALSE)),"")</f>
        <v>Reported</v>
      </c>
      <c r="AA2340" s="229" t="str">
        <f>IFERROR(IF(VLOOKUP($C2340,'MSCI Database'!$C:$R,13, FALSE)="","",VLOOKUP($C2340,'MSCI Database'!$C:$R,13, FALSE)),"")</f>
        <v>Ongoing business restructuring, COVID-19 linked slowdown elevate risks of potential layoffs</v>
      </c>
    </row>
    <row r="2341" spans="1:27" s="130" customFormat="1" ht="15" hidden="1" customHeight="1" outlineLevel="1">
      <c r="A2341" s="130" t="s">
        <v>8635</v>
      </c>
      <c r="B2341" s="130" t="s">
        <v>8636</v>
      </c>
      <c r="C2341" s="130" t="s">
        <v>8637</v>
      </c>
      <c r="D2341" s="130" t="s">
        <v>18719</v>
      </c>
      <c r="E2341" s="130" t="s">
        <v>18674</v>
      </c>
      <c r="F2341" s="215">
        <v>2.1660471207618989E-2</v>
      </c>
      <c r="G2341" s="132" t="str">
        <f ca="1">IFERROR(_xll.BQL($A2341, "cur_mkt_cap(currency=EUR)")/1000000, " ")</f>
        <v xml:space="preserve"> </v>
      </c>
      <c r="M2341" s="308"/>
      <c r="N2341" s="215">
        <f t="shared" si="100"/>
        <v>2.3462800207803839E-4</v>
      </c>
      <c r="O2341" s="172" t="str">
        <f>IFERROR(IF(VLOOKUP($C2341,'MSCI Database'!$C:$R,2, FALSE)="","",VLOOKUP($C2341,'MSCI Database'!$C:$R,2, FALSE)),"")</f>
        <v>Food Products</v>
      </c>
      <c r="P2341" s="229" t="str">
        <f>IFERROR(IF(VLOOKUP($C2341,'MSCI Database'!$C:$R,3, FALSE)="","",VLOOKUP($C2341,'MSCI Database'!$C:$R,3, FALSE)),"")</f>
        <v>BB</v>
      </c>
      <c r="Q2341" s="229" t="str">
        <f>IFERROR(IF(VLOOKUP($C2341,'MSCI Database'!$C:$R,4, FALSE)="","",VLOOKUP($C2341,'MSCI Database'!$C:$R,4, FALSE)),"")</f>
        <v>0</v>
      </c>
      <c r="R2341" s="229">
        <f>IFERROR(IF(VLOOKUP($C2341,'MSCI Database'!$C:$R,5, FALSE)="","",VLOOKUP($C2341,'MSCI Database'!$C:$R,5, FALSE)),"")</f>
        <v>4.0999999999999996</v>
      </c>
      <c r="S2341" s="229">
        <f>IFERROR(IF(VLOOKUP($C2341,'MSCI Database'!$C:$R,6, FALSE)="","",VLOOKUP($C2341,'MSCI Database'!$C:$R,6, FALSE)),"")</f>
        <v>2.4</v>
      </c>
      <c r="T2341" s="229">
        <f>IFERROR(IF(VLOOKUP($C2341,'MSCI Database'!$C:$R,7, FALSE)="","",VLOOKUP($C2341,'MSCI Database'!$C:$R,7, FALSE)),"")</f>
        <v>3.5</v>
      </c>
      <c r="U2341" s="229">
        <f>IFERROR(IF(VLOOKUP($C2341,'MSCI Database'!$C:$R,8, FALSE)="","",VLOOKUP($C2341,'MSCI Database'!$C:$R,8, FALSE)),"")</f>
        <v>5.6</v>
      </c>
      <c r="V2341" s="229">
        <f>IFERROR(IF(VLOOKUP($C2341,'MSCI Database'!$C:$R,9, FALSE)="","",VLOOKUP($C2341,'MSCI Database'!$C:$R,9, FALSE)),"")</f>
        <v>3.8</v>
      </c>
      <c r="W2341" s="215">
        <f t="shared" ca="1" si="101"/>
        <v>0</v>
      </c>
      <c r="X2341" s="276">
        <f>IFERROR(IF(VLOOKUP($C2341,'MSCI Database'!$C:$R,10, FALSE)="","",VLOOKUP($C2341,'MSCI Database'!$C:$R,10, FALSE)),"")</f>
        <v>458090</v>
      </c>
      <c r="Y2341" s="229" t="str">
        <f>IFERROR(IF(VLOOKUP($C2341,'MSCI Database'!$C:$R,11, FALSE)="","",VLOOKUP($C2341,'MSCI Database'!$C:$R,11, FALSE)),"")</f>
        <v>2019</v>
      </c>
      <c r="Z2341" s="229" t="str">
        <f>IFERROR(IF(VLOOKUP($C2341,'MSCI Database'!$C:$R,12, FALSE)="","",VLOOKUP($C2341,'MSCI Database'!$C:$R,12, FALSE)),"")</f>
        <v>Reported</v>
      </c>
      <c r="AA2341" s="229" t="str">
        <f>IFERROR(IF(VLOOKUP($C2341,'MSCI Database'!$C:$R,13, FALSE)="","",VLOOKUP($C2341,'MSCI Database'!$C:$R,13, FALSE)),"")</f>
        <v>Environmental risk mitigation strategies remain weak</v>
      </c>
    </row>
    <row r="2342" spans="1:27" s="130" customFormat="1" ht="15" hidden="1" customHeight="1" outlineLevel="1">
      <c r="A2342" s="130" t="s">
        <v>417</v>
      </c>
      <c r="B2342" s="130" t="s">
        <v>418</v>
      </c>
      <c r="C2342" s="130" t="s">
        <v>419</v>
      </c>
      <c r="D2342" s="130" t="s">
        <v>18679</v>
      </c>
      <c r="E2342" s="130" t="s">
        <v>18688</v>
      </c>
      <c r="F2342" s="215">
        <v>6.7527092443482137E-2</v>
      </c>
      <c r="G2342" s="132" t="str">
        <f ca="1">IFERROR(_xll.BQL($A2342, "cur_mkt_cap(currency=EUR)")/1000000, " ")</f>
        <v xml:space="preserve"> </v>
      </c>
      <c r="M2342" s="308"/>
      <c r="N2342" s="215">
        <f t="shared" si="100"/>
        <v>7.3145900817615816E-4</v>
      </c>
      <c r="O2342" s="172" t="str">
        <f>IFERROR(IF(VLOOKUP($C2342,'MSCI Database'!$C:$R,2, FALSE)="","",VLOOKUP($C2342,'MSCI Database'!$C:$R,2, FALSE)),"")</f>
        <v>Investment Banking &amp; Brokerage</v>
      </c>
      <c r="P2342" s="229" t="str">
        <f>IFERROR(IF(VLOOKUP($C2342,'MSCI Database'!$C:$R,3, FALSE)="","",VLOOKUP($C2342,'MSCI Database'!$C:$R,3, FALSE)),"")</f>
        <v>AA</v>
      </c>
      <c r="Q2342" s="229" t="str">
        <f>IFERROR(IF(VLOOKUP($C2342,'MSCI Database'!$C:$R,4, FALSE)="","",VLOOKUP($C2342,'MSCI Database'!$C:$R,4, FALSE)),"")</f>
        <v>0</v>
      </c>
      <c r="R2342" s="229">
        <f>IFERROR(IF(VLOOKUP($C2342,'MSCI Database'!$C:$R,5, FALSE)="","",VLOOKUP($C2342,'MSCI Database'!$C:$R,5, FALSE)),"")</f>
        <v>8.3000000000000007</v>
      </c>
      <c r="S2342" s="229">
        <f>IFERROR(IF(VLOOKUP($C2342,'MSCI Database'!$C:$R,6, FALSE)="","",VLOOKUP($C2342,'MSCI Database'!$C:$R,6, FALSE)),"")</f>
        <v>8.6999999999999993</v>
      </c>
      <c r="T2342" s="229">
        <f>IFERROR(IF(VLOOKUP($C2342,'MSCI Database'!$C:$R,7, FALSE)="","",VLOOKUP($C2342,'MSCI Database'!$C:$R,7, FALSE)),"")</f>
        <v>4.7</v>
      </c>
      <c r="U2342" s="229">
        <f>IFERROR(IF(VLOOKUP($C2342,'MSCI Database'!$C:$R,8, FALSE)="","",VLOOKUP($C2342,'MSCI Database'!$C:$R,8, FALSE)),"")</f>
        <v>6.1</v>
      </c>
      <c r="V2342" s="229">
        <f>IFERROR(IF(VLOOKUP($C2342,'MSCI Database'!$C:$R,9, FALSE)="","",VLOOKUP($C2342,'MSCI Database'!$C:$R,9, FALSE)),"")</f>
        <v>5.8</v>
      </c>
      <c r="W2342" s="215">
        <f t="shared" ca="1" si="101"/>
        <v>0</v>
      </c>
      <c r="X2342" s="276">
        <f>IFERROR(IF(VLOOKUP($C2342,'MSCI Database'!$C:$R,10, FALSE)="","",VLOOKUP($C2342,'MSCI Database'!$C:$R,10, FALSE)),"")</f>
        <v>30337</v>
      </c>
      <c r="Y2342" s="229" t="str">
        <f>IFERROR(IF(VLOOKUP($C2342,'MSCI Database'!$C:$R,11, FALSE)="","",VLOOKUP($C2342,'MSCI Database'!$C:$R,11, FALSE)),"")</f>
        <v>2019</v>
      </c>
      <c r="Z2342" s="229" t="str">
        <f>IFERROR(IF(VLOOKUP($C2342,'MSCI Database'!$C:$R,12, FALSE)="","",VLOOKUP($C2342,'MSCI Database'!$C:$R,12, FALSE)),"")</f>
        <v>Reported</v>
      </c>
      <c r="AA2342" s="229" t="str">
        <f>IFERROR(IF(VLOOKUP($C2342,'MSCI Database'!$C:$R,13, FALSE)="","",VLOOKUP($C2342,'MSCI Database'!$C:$R,13, FALSE)),"")</f>
        <v>Strong responsible investment strategies, but faces multiple regulatory investigations</v>
      </c>
    </row>
    <row r="2343" spans="1:27" s="130" customFormat="1" ht="15" hidden="1" customHeight="1" outlineLevel="1">
      <c r="A2343" s="130" t="s">
        <v>6847</v>
      </c>
      <c r="B2343" s="130" t="s">
        <v>6848</v>
      </c>
      <c r="C2343" s="130" t="s">
        <v>6849</v>
      </c>
      <c r="D2343" s="130" t="s">
        <v>12128</v>
      </c>
      <c r="E2343" s="130" t="s">
        <v>18682</v>
      </c>
      <c r="F2343" s="215">
        <v>8.831589898549988E-2</v>
      </c>
      <c r="G2343" s="132" t="str">
        <f ca="1">IFERROR(_xll.BQL($A2343, "cur_mkt_cap(currency=EUR)")/1000000, " ")</f>
        <v xml:space="preserve"> </v>
      </c>
      <c r="M2343" s="308"/>
      <c r="N2343" s="215">
        <f t="shared" si="100"/>
        <v>9.5664506704752693E-4</v>
      </c>
      <c r="O2343" s="172" t="str">
        <f>IFERROR(IF(VLOOKUP($C2343,'MSCI Database'!$C:$R,2, FALSE)="","",VLOOKUP($C2343,'MSCI Database'!$C:$R,2, FALSE)),"")</f>
        <v>Retail - Consumer Discretionary</v>
      </c>
      <c r="P2343" s="229" t="str">
        <f>IFERROR(IF(VLOOKUP($C2343,'MSCI Database'!$C:$R,3, FALSE)="","",VLOOKUP($C2343,'MSCI Database'!$C:$R,3, FALSE)),"")</f>
        <v>B</v>
      </c>
      <c r="Q2343" s="229" t="str">
        <f>IFERROR(IF(VLOOKUP($C2343,'MSCI Database'!$C:$R,4, FALSE)="","",VLOOKUP($C2343,'MSCI Database'!$C:$R,4, FALSE)),"")</f>
        <v>0</v>
      </c>
      <c r="R2343" s="229">
        <f>IFERROR(IF(VLOOKUP($C2343,'MSCI Database'!$C:$R,5, FALSE)="","",VLOOKUP($C2343,'MSCI Database'!$C:$R,5, FALSE)),"")</f>
        <v>2.4</v>
      </c>
      <c r="S2343" s="229">
        <f>IFERROR(IF(VLOOKUP($C2343,'MSCI Database'!$C:$R,6, FALSE)="","",VLOOKUP($C2343,'MSCI Database'!$C:$R,6, FALSE)),"")</f>
        <v>1.4</v>
      </c>
      <c r="T2343" s="229">
        <f>IFERROR(IF(VLOOKUP($C2343,'MSCI Database'!$C:$R,7, FALSE)="","",VLOOKUP($C2343,'MSCI Database'!$C:$R,7, FALSE)),"")</f>
        <v>3.3</v>
      </c>
      <c r="U2343" s="229">
        <f>IFERROR(IF(VLOOKUP($C2343,'MSCI Database'!$C:$R,8, FALSE)="","",VLOOKUP($C2343,'MSCI Database'!$C:$R,8, FALSE)),"")</f>
        <v>6.5</v>
      </c>
      <c r="V2343" s="229">
        <f>IFERROR(IF(VLOOKUP($C2343,'MSCI Database'!$C:$R,9, FALSE)="","",VLOOKUP($C2343,'MSCI Database'!$C:$R,9, FALSE)),"")</f>
        <v>4.0999999999999996</v>
      </c>
      <c r="W2343" s="215">
        <f t="shared" ca="1" si="101"/>
        <v>0</v>
      </c>
      <c r="X2343" s="276">
        <f>IFERROR(IF(VLOOKUP($C2343,'MSCI Database'!$C:$R,10, FALSE)="","",VLOOKUP($C2343,'MSCI Database'!$C:$R,10, FALSE)),"")</f>
        <v>829627</v>
      </c>
      <c r="Y2343" s="229" t="str">
        <f>IFERROR(IF(VLOOKUP($C2343,'MSCI Database'!$C:$R,11, FALSE)="","",VLOOKUP($C2343,'MSCI Database'!$C:$R,11, FALSE)),"")</f>
        <v>2019</v>
      </c>
      <c r="Z2343" s="229" t="str">
        <f>IFERROR(IF(VLOOKUP($C2343,'MSCI Database'!$C:$R,12, FALSE)="","",VLOOKUP($C2343,'MSCI Database'!$C:$R,12, FALSE)),"")</f>
        <v>E.Segmt-Moderate</v>
      </c>
      <c r="AA2343" s="229" t="str">
        <f>IFERROR(IF(VLOOKUP($C2343,'MSCI Database'!$C:$R,13, FALSE)="","",VLOOKUP($C2343,'MSCI Database'!$C:$R,13, FALSE)),"")</f>
        <v>Poor labor-management programs despite involvement in related controversies</v>
      </c>
    </row>
    <row r="2344" spans="1:27" s="130" customFormat="1" ht="15" hidden="1" customHeight="1" outlineLevel="1">
      <c r="A2344" s="130" t="s">
        <v>6357</v>
      </c>
      <c r="B2344" s="130" t="s">
        <v>6358</v>
      </c>
      <c r="C2344" s="130" t="s">
        <v>6359</v>
      </c>
      <c r="D2344" s="130" t="s">
        <v>12128</v>
      </c>
      <c r="E2344" s="130" t="s">
        <v>18689</v>
      </c>
      <c r="F2344" s="215">
        <v>8.8223239594312497E-2</v>
      </c>
      <c r="G2344" s="132" t="str">
        <f ca="1">IFERROR(_xll.BQL($A2344, "cur_mkt_cap(currency=EUR)")/1000000, " ")</f>
        <v xml:space="preserve"> </v>
      </c>
      <c r="M2344" s="308"/>
      <c r="N2344" s="215">
        <f t="shared" si="100"/>
        <v>9.5564137291642161E-4</v>
      </c>
      <c r="O2344" s="172" t="str">
        <f>IFERROR(IF(VLOOKUP($C2344,'MSCI Database'!$C:$R,2, FALSE)="","",VLOOKUP($C2344,'MSCI Database'!$C:$R,2, FALSE)),"")</f>
        <v>Semiconductors &amp; Semiconductor Equipment</v>
      </c>
      <c r="P2344" s="229" t="str">
        <f>IFERROR(IF(VLOOKUP($C2344,'MSCI Database'!$C:$R,3, FALSE)="","",VLOOKUP($C2344,'MSCI Database'!$C:$R,3, FALSE)),"")</f>
        <v>BBB</v>
      </c>
      <c r="Q2344" s="229" t="str">
        <f>IFERROR(IF(VLOOKUP($C2344,'MSCI Database'!$C:$R,4, FALSE)="","",VLOOKUP($C2344,'MSCI Database'!$C:$R,4, FALSE)),"")</f>
        <v>0</v>
      </c>
      <c r="R2344" s="229">
        <f>IFERROR(IF(VLOOKUP($C2344,'MSCI Database'!$C:$R,5, FALSE)="","",VLOOKUP($C2344,'MSCI Database'!$C:$R,5, FALSE)),"")</f>
        <v>5.2</v>
      </c>
      <c r="S2344" s="229">
        <f>IFERROR(IF(VLOOKUP($C2344,'MSCI Database'!$C:$R,6, FALSE)="","",VLOOKUP($C2344,'MSCI Database'!$C:$R,6, FALSE)),"")</f>
        <v>6.1</v>
      </c>
      <c r="T2344" s="229">
        <f>IFERROR(IF(VLOOKUP($C2344,'MSCI Database'!$C:$R,7, FALSE)="","",VLOOKUP($C2344,'MSCI Database'!$C:$R,7, FALSE)),"")</f>
        <v>6.1</v>
      </c>
      <c r="U2344" s="229">
        <f>IFERROR(IF(VLOOKUP($C2344,'MSCI Database'!$C:$R,8, FALSE)="","",VLOOKUP($C2344,'MSCI Database'!$C:$R,8, FALSE)),"")</f>
        <v>3.8</v>
      </c>
      <c r="V2344" s="229">
        <f>IFERROR(IF(VLOOKUP($C2344,'MSCI Database'!$C:$R,9, FALSE)="","",VLOOKUP($C2344,'MSCI Database'!$C:$R,9, FALSE)),"")</f>
        <v>5.3</v>
      </c>
      <c r="W2344" s="215">
        <f t="shared" ca="1" si="101"/>
        <v>0</v>
      </c>
      <c r="X2344" s="276">
        <f>IFERROR(IF(VLOOKUP($C2344,'MSCI Database'!$C:$R,10, FALSE)="","",VLOOKUP($C2344,'MSCI Database'!$C:$R,10, FALSE)),"")</f>
        <v>137321</v>
      </c>
      <c r="Y2344" s="229" t="str">
        <f>IFERROR(IF(VLOOKUP($C2344,'MSCI Database'!$C:$R,11, FALSE)="","",VLOOKUP($C2344,'MSCI Database'!$C:$R,11, FALSE)),"")</f>
        <v>2019</v>
      </c>
      <c r="Z2344" s="229" t="str">
        <f>IFERROR(IF(VLOOKUP($C2344,'MSCI Database'!$C:$R,12, FALSE)="","",VLOOKUP($C2344,'MSCI Database'!$C:$R,12, FALSE)),"")</f>
        <v>Reported</v>
      </c>
      <c r="AA2344" s="229" t="str">
        <f>IFERROR(IF(VLOOKUP($C2344,'MSCI Database'!$C:$R,13, FALSE)="","",VLOOKUP($C2344,'MSCI Database'!$C:$R,13, FALSE)),"")</f>
        <v>Strategic focus on cleantech; impending acquisition may pose staff integration challenges</v>
      </c>
    </row>
    <row r="2345" spans="1:27" s="130" customFormat="1" ht="15" hidden="1" customHeight="1" outlineLevel="1">
      <c r="A2345" s="130" t="s">
        <v>510</v>
      </c>
      <c r="B2345" s="130" t="s">
        <v>511</v>
      </c>
      <c r="C2345" s="130" t="s">
        <v>512</v>
      </c>
      <c r="D2345" s="130" t="s">
        <v>18679</v>
      </c>
      <c r="E2345" s="130" t="s">
        <v>18682</v>
      </c>
      <c r="F2345" s="215">
        <v>6.7037898189399828E-2</v>
      </c>
      <c r="G2345" s="132" t="str">
        <f ca="1">IFERROR(_xll.BQL($A2345, "cur_mkt_cap(currency=EUR)")/1000000, " ")</f>
        <v xml:space="preserve"> </v>
      </c>
      <c r="M2345" s="308"/>
      <c r="N2345" s="215">
        <f t="shared" si="100"/>
        <v>7.2616001586139195E-4</v>
      </c>
      <c r="O2345" s="172" t="str">
        <f>IFERROR(IF(VLOOKUP($C2345,'MSCI Database'!$C:$R,2, FALSE)="","",VLOOKUP($C2345,'MSCI Database'!$C:$R,2, FALSE)),"")</f>
        <v>Retail - Consumer Discretionary</v>
      </c>
      <c r="P2345" s="229" t="str">
        <f>IFERROR(IF(VLOOKUP($C2345,'MSCI Database'!$C:$R,3, FALSE)="","",VLOOKUP($C2345,'MSCI Database'!$C:$R,3, FALSE)),"")</f>
        <v>A</v>
      </c>
      <c r="Q2345" s="229" t="str">
        <f>IFERROR(IF(VLOOKUP($C2345,'MSCI Database'!$C:$R,4, FALSE)="","",VLOOKUP($C2345,'MSCI Database'!$C:$R,4, FALSE)),"")</f>
        <v>1</v>
      </c>
      <c r="R2345" s="229">
        <f>IFERROR(IF(VLOOKUP($C2345,'MSCI Database'!$C:$R,5, FALSE)="","",VLOOKUP($C2345,'MSCI Database'!$C:$R,5, FALSE)),"")</f>
        <v>7.1</v>
      </c>
      <c r="S2345" s="229">
        <f>IFERROR(IF(VLOOKUP($C2345,'MSCI Database'!$C:$R,6, FALSE)="","",VLOOKUP($C2345,'MSCI Database'!$C:$R,6, FALSE)),"")</f>
        <v>7.6</v>
      </c>
      <c r="T2345" s="229">
        <f>IFERROR(IF(VLOOKUP($C2345,'MSCI Database'!$C:$R,7, FALSE)="","",VLOOKUP($C2345,'MSCI Database'!$C:$R,7, FALSE)),"")</f>
        <v>3.7</v>
      </c>
      <c r="U2345" s="229">
        <f>IFERROR(IF(VLOOKUP($C2345,'MSCI Database'!$C:$R,8, FALSE)="","",VLOOKUP($C2345,'MSCI Database'!$C:$R,8, FALSE)),"")</f>
        <v>7.6</v>
      </c>
      <c r="V2345" s="229">
        <f>IFERROR(IF(VLOOKUP($C2345,'MSCI Database'!$C:$R,9, FALSE)="","",VLOOKUP($C2345,'MSCI Database'!$C:$R,9, FALSE)),"")</f>
        <v>5.5</v>
      </c>
      <c r="W2345" s="215">
        <f t="shared" ca="1" si="101"/>
        <v>0</v>
      </c>
      <c r="X2345" s="276">
        <f>IFERROR(IF(VLOOKUP($C2345,'MSCI Database'!$C:$R,10, FALSE)="","",VLOOKUP($C2345,'MSCI Database'!$C:$R,10, FALSE)),"")</f>
        <v>1601855</v>
      </c>
      <c r="Y2345" s="229" t="str">
        <f>IFERROR(IF(VLOOKUP($C2345,'MSCI Database'!$C:$R,11, FALSE)="","",VLOOKUP($C2345,'MSCI Database'!$C:$R,11, FALSE)),"")</f>
        <v>2020</v>
      </c>
      <c r="Z2345" s="229" t="str">
        <f>IFERROR(IF(VLOOKUP($C2345,'MSCI Database'!$C:$R,12, FALSE)="","",VLOOKUP($C2345,'MSCI Database'!$C:$R,12, FALSE)),"")</f>
        <v>Reported</v>
      </c>
      <c r="AA2345" s="229" t="str">
        <f>IFERROR(IF(VLOOKUP($C2345,'MSCI Database'!$C:$R,13, FALSE)="","",VLOOKUP($C2345,'MSCI Database'!$C:$R,13, FALSE)),"")</f>
        <v>Strong business ethics policies and improvement in corporate governance practices drive upgrade</v>
      </c>
    </row>
    <row r="2346" spans="1:27" s="130" customFormat="1" ht="15" hidden="1" customHeight="1" outlineLevel="1">
      <c r="A2346" s="130" t="s">
        <v>5115</v>
      </c>
      <c r="B2346" s="130" t="s">
        <v>5116</v>
      </c>
      <c r="C2346" s="130" t="s">
        <v>5117</v>
      </c>
      <c r="D2346" s="130" t="s">
        <v>18719</v>
      </c>
      <c r="E2346" s="130" t="s">
        <v>18688</v>
      </c>
      <c r="F2346" s="215">
        <v>2.1510588169454739E-2</v>
      </c>
      <c r="G2346" s="132" t="str">
        <f ca="1">IFERROR(_xll.BQL($A2346, "cur_mkt_cap(currency=EUR)")/1000000, " ")</f>
        <v xml:space="preserve"> </v>
      </c>
      <c r="M2346" s="308"/>
      <c r="N2346" s="215">
        <f t="shared" si="100"/>
        <v>2.330044567057893E-4</v>
      </c>
      <c r="O2346" s="172" t="str">
        <f>IFERROR(IF(VLOOKUP($C2346,'MSCI Database'!$C:$R,2, FALSE)="","",VLOOKUP($C2346,'MSCI Database'!$C:$R,2, FALSE)),"")</f>
        <v>Banks</v>
      </c>
      <c r="P2346" s="229" t="str">
        <f>IFERROR(IF(VLOOKUP($C2346,'MSCI Database'!$C:$R,3, FALSE)="","",VLOOKUP($C2346,'MSCI Database'!$C:$R,3, FALSE)),"")</f>
        <v>A</v>
      </c>
      <c r="Q2346" s="229" t="str">
        <f>IFERROR(IF(VLOOKUP($C2346,'MSCI Database'!$C:$R,4, FALSE)="","",VLOOKUP($C2346,'MSCI Database'!$C:$R,4, FALSE)),"")</f>
        <v>0</v>
      </c>
      <c r="R2346" s="229">
        <f>IFERROR(IF(VLOOKUP($C2346,'MSCI Database'!$C:$R,5, FALSE)="","",VLOOKUP($C2346,'MSCI Database'!$C:$R,5, FALSE)),"")</f>
        <v>7.1</v>
      </c>
      <c r="S2346" s="229">
        <f>IFERROR(IF(VLOOKUP($C2346,'MSCI Database'!$C:$R,6, FALSE)="","",VLOOKUP($C2346,'MSCI Database'!$C:$R,6, FALSE)),"")</f>
        <v>5.9</v>
      </c>
      <c r="T2346" s="229">
        <f>IFERROR(IF(VLOOKUP($C2346,'MSCI Database'!$C:$R,7, FALSE)="","",VLOOKUP($C2346,'MSCI Database'!$C:$R,7, FALSE)),"")</f>
        <v>4.5</v>
      </c>
      <c r="U2346" s="229">
        <f>IFERROR(IF(VLOOKUP($C2346,'MSCI Database'!$C:$R,8, FALSE)="","",VLOOKUP($C2346,'MSCI Database'!$C:$R,8, FALSE)),"")</f>
        <v>6.1</v>
      </c>
      <c r="V2346" s="229">
        <f>IFERROR(IF(VLOOKUP($C2346,'MSCI Database'!$C:$R,9, FALSE)="","",VLOOKUP($C2346,'MSCI Database'!$C:$R,9, FALSE)),"")</f>
        <v>5.2</v>
      </c>
      <c r="W2346" s="215">
        <f t="shared" ca="1" si="101"/>
        <v>0</v>
      </c>
      <c r="X2346" s="276">
        <f>IFERROR(IF(VLOOKUP($C2346,'MSCI Database'!$C:$R,10, FALSE)="","",VLOOKUP($C2346,'MSCI Database'!$C:$R,10, FALSE)),"")</f>
        <v>77811</v>
      </c>
      <c r="Y2346" s="229" t="str">
        <f>IFERROR(IF(VLOOKUP($C2346,'MSCI Database'!$C:$R,11, FALSE)="","",VLOOKUP($C2346,'MSCI Database'!$C:$R,11, FALSE)),"")</f>
        <v>2019</v>
      </c>
      <c r="Z2346" s="229" t="str">
        <f>IFERROR(IF(VLOOKUP($C2346,'MSCI Database'!$C:$R,12, FALSE)="","",VLOOKUP($C2346,'MSCI Database'!$C:$R,12, FALSE)),"")</f>
        <v>Reported</v>
      </c>
      <c r="AA2346" s="229" t="str">
        <f>IFERROR(IF(VLOOKUP($C2346,'MSCI Database'!$C:$R,13, FALSE)="","",VLOOKUP($C2346,'MSCI Database'!$C:$R,13, FALSE)),"")</f>
        <v>Strong corporate governance framework and internal controls</v>
      </c>
    </row>
    <row r="2347" spans="1:27" s="130" customFormat="1" ht="15" hidden="1" customHeight="1" outlineLevel="1">
      <c r="A2347" s="130" t="s">
        <v>8195</v>
      </c>
      <c r="B2347" s="130" t="s">
        <v>8196</v>
      </c>
      <c r="C2347" s="130" t="s">
        <v>8197</v>
      </c>
      <c r="D2347" s="130" t="s">
        <v>12128</v>
      </c>
      <c r="E2347" s="130" t="s">
        <v>18673</v>
      </c>
      <c r="F2347" s="215">
        <v>8.7909352831296639E-2</v>
      </c>
      <c r="G2347" s="132" t="str">
        <f ca="1">IFERROR(_xll.BQL($A2347, "cur_mkt_cap(currency=EUR)")/1000000, " ")</f>
        <v xml:space="preserve"> </v>
      </c>
      <c r="M2347" s="308"/>
      <c r="N2347" s="215">
        <f t="shared" si="100"/>
        <v>9.5224132573465718E-4</v>
      </c>
      <c r="O2347" s="172" t="str">
        <f>IFERROR(IF(VLOOKUP($C2347,'MSCI Database'!$C:$R,2, FALSE)="","",VLOOKUP($C2347,'MSCI Database'!$C:$R,2, FALSE)),"")</f>
        <v>Road &amp; Rail Transport</v>
      </c>
      <c r="P2347" s="229" t="str">
        <f>IFERROR(IF(VLOOKUP($C2347,'MSCI Database'!$C:$R,3, FALSE)="","",VLOOKUP($C2347,'MSCI Database'!$C:$R,3, FALSE)),"")</f>
        <v>BB</v>
      </c>
      <c r="Q2347" s="229" t="str">
        <f>IFERROR(IF(VLOOKUP($C2347,'MSCI Database'!$C:$R,4, FALSE)="","",VLOOKUP($C2347,'MSCI Database'!$C:$R,4, FALSE)),"")</f>
        <v>-1</v>
      </c>
      <c r="R2347" s="229">
        <f>IFERROR(IF(VLOOKUP($C2347,'MSCI Database'!$C:$R,5, FALSE)="","",VLOOKUP($C2347,'MSCI Database'!$C:$R,5, FALSE)),"")</f>
        <v>2.9</v>
      </c>
      <c r="S2347" s="229">
        <f>IFERROR(IF(VLOOKUP($C2347,'MSCI Database'!$C:$R,6, FALSE)="","",VLOOKUP($C2347,'MSCI Database'!$C:$R,6, FALSE)),"")</f>
        <v>4.2</v>
      </c>
      <c r="T2347" s="229">
        <f>IFERROR(IF(VLOOKUP($C2347,'MSCI Database'!$C:$R,7, FALSE)="","",VLOOKUP($C2347,'MSCI Database'!$C:$R,7, FALSE)),"")</f>
        <v>3.2</v>
      </c>
      <c r="U2347" s="229">
        <f>IFERROR(IF(VLOOKUP($C2347,'MSCI Database'!$C:$R,8, FALSE)="","",VLOOKUP($C2347,'MSCI Database'!$C:$R,8, FALSE)),"")</f>
        <v>5.9</v>
      </c>
      <c r="V2347" s="229">
        <f>IFERROR(IF(VLOOKUP($C2347,'MSCI Database'!$C:$R,9, FALSE)="","",VLOOKUP($C2347,'MSCI Database'!$C:$R,9, FALSE)),"")</f>
        <v>4.3</v>
      </c>
      <c r="W2347" s="215">
        <f t="shared" ca="1" si="101"/>
        <v>0</v>
      </c>
      <c r="X2347" s="276">
        <f>IFERROR(IF(VLOOKUP($C2347,'MSCI Database'!$C:$R,10, FALSE)="","",VLOOKUP($C2347,'MSCI Database'!$C:$R,10, FALSE)),"")</f>
        <v>17238</v>
      </c>
      <c r="Y2347" s="229" t="str">
        <f>IFERROR(IF(VLOOKUP($C2347,'MSCI Database'!$C:$R,11, FALSE)="","",VLOOKUP($C2347,'MSCI Database'!$C:$R,11, FALSE)),"")</f>
        <v>2019</v>
      </c>
      <c r="Z2347" s="229" t="str">
        <f>IFERROR(IF(VLOOKUP($C2347,'MSCI Database'!$C:$R,12, FALSE)="","",VLOOKUP($C2347,'MSCI Database'!$C:$R,12, FALSE)),"")</f>
        <v>E.Segmt-Moderately Low</v>
      </c>
      <c r="AA2347" s="229" t="str">
        <f>IFERROR(IF(VLOOKUP($C2347,'MSCI Database'!$C:$R,13, FALSE)="","",VLOOKUP($C2347,'MSCI Database'!$C:$R,13, FALSE)),"")</f>
        <v>Perceived legal and regulatory risks, and COVID-19 impact continue to pose operational challenges</v>
      </c>
    </row>
    <row r="2348" spans="1:27" s="130" customFormat="1" ht="15" hidden="1" customHeight="1" outlineLevel="1">
      <c r="A2348" s="130" t="s">
        <v>7208</v>
      </c>
      <c r="B2348" s="130" t="s">
        <v>7209</v>
      </c>
      <c r="C2348" s="130" t="s">
        <v>7210</v>
      </c>
      <c r="D2348" s="130" t="s">
        <v>12128</v>
      </c>
      <c r="E2348" s="130" t="s">
        <v>12133</v>
      </c>
      <c r="F2348" s="215">
        <v>8.7532658254883947E-2</v>
      </c>
      <c r="G2348" s="132" t="str">
        <f ca="1">IFERROR(_xll.BQL($A2348, "cur_mkt_cap(currency=EUR)")/1000000, " ")</f>
        <v xml:space="preserve"> </v>
      </c>
      <c r="M2348" s="308"/>
      <c r="N2348" s="215">
        <f t="shared" si="100"/>
        <v>9.4816093916272272E-4</v>
      </c>
      <c r="O2348" s="172" t="str">
        <f>IFERROR(IF(VLOOKUP($C2348,'MSCI Database'!$C:$R,2, FALSE)="","",VLOOKUP($C2348,'MSCI Database'!$C:$R,2, FALSE)),"")</f>
        <v>Health Care Providers &amp; Services</v>
      </c>
      <c r="P2348" s="229" t="str">
        <f>IFERROR(IF(VLOOKUP($C2348,'MSCI Database'!$C:$R,3, FALSE)="","",VLOOKUP($C2348,'MSCI Database'!$C:$R,3, FALSE)),"")</f>
        <v>A</v>
      </c>
      <c r="Q2348" s="229" t="str">
        <f>IFERROR(IF(VLOOKUP($C2348,'MSCI Database'!$C:$R,4, FALSE)="","",VLOOKUP($C2348,'MSCI Database'!$C:$R,4, FALSE)),"")</f>
        <v>0</v>
      </c>
      <c r="R2348" s="229">
        <f>IFERROR(IF(VLOOKUP($C2348,'MSCI Database'!$C:$R,5, FALSE)="","",VLOOKUP($C2348,'MSCI Database'!$C:$R,5, FALSE)),"")</f>
        <v>5.8</v>
      </c>
      <c r="S2348" s="229">
        <f>IFERROR(IF(VLOOKUP($C2348,'MSCI Database'!$C:$R,6, FALSE)="","",VLOOKUP($C2348,'MSCI Database'!$C:$R,6, FALSE)),"")</f>
        <v>10</v>
      </c>
      <c r="T2348" s="229">
        <f>IFERROR(IF(VLOOKUP($C2348,'MSCI Database'!$C:$R,7, FALSE)="","",VLOOKUP($C2348,'MSCI Database'!$C:$R,7, FALSE)),"")</f>
        <v>4.5999999999999996</v>
      </c>
      <c r="U2348" s="229">
        <f>IFERROR(IF(VLOOKUP($C2348,'MSCI Database'!$C:$R,8, FALSE)="","",VLOOKUP($C2348,'MSCI Database'!$C:$R,8, FALSE)),"")</f>
        <v>6</v>
      </c>
      <c r="V2348" s="229">
        <f>IFERROR(IF(VLOOKUP($C2348,'MSCI Database'!$C:$R,9, FALSE)="","",VLOOKUP($C2348,'MSCI Database'!$C:$R,9, FALSE)),"")</f>
        <v>5.4</v>
      </c>
      <c r="W2348" s="215">
        <f t="shared" ca="1" si="101"/>
        <v>0</v>
      </c>
      <c r="X2348" s="276">
        <f>IFERROR(IF(VLOOKUP($C2348,'MSCI Database'!$C:$R,10, FALSE)="","",VLOOKUP($C2348,'MSCI Database'!$C:$R,10, FALSE)),"")</f>
        <v>85059</v>
      </c>
      <c r="Y2348" s="229" t="str">
        <f>IFERROR(IF(VLOOKUP($C2348,'MSCI Database'!$C:$R,11, FALSE)="","",VLOOKUP($C2348,'MSCI Database'!$C:$R,11, FALSE)),"")</f>
        <v>2019</v>
      </c>
      <c r="Z2348" s="229" t="str">
        <f>IFERROR(IF(VLOOKUP($C2348,'MSCI Database'!$C:$R,12, FALSE)="","",VLOOKUP($C2348,'MSCI Database'!$C:$R,12, FALSE)),"")</f>
        <v>Reported</v>
      </c>
      <c r="AA2348" s="229" t="str">
        <f>IFERROR(IF(VLOOKUP($C2348,'MSCI Database'!$C:$R,13, FALSE)="","",VLOOKUP($C2348,'MSCI Database'!$C:$R,13, FALSE)),"")</f>
        <v>Governance framework compares favorably to peers; lags in efforts to insure evolving health risks</v>
      </c>
    </row>
    <row r="2349" spans="1:27" s="130" customFormat="1" ht="15" hidden="1" customHeight="1" outlineLevel="1">
      <c r="A2349" s="130" t="s">
        <v>7640</v>
      </c>
      <c r="B2349" s="130" t="s">
        <v>7641</v>
      </c>
      <c r="C2349" s="130" t="s">
        <v>7642</v>
      </c>
      <c r="D2349" s="130" t="s">
        <v>12128</v>
      </c>
      <c r="E2349" s="130" t="s">
        <v>18684</v>
      </c>
      <c r="F2349" s="215">
        <v>8.7531486685896873E-2</v>
      </c>
      <c r="G2349" s="132" t="str">
        <f ca="1">IFERROR(_xll.BQL($A2349, "cur_mkt_cap(currency=EUR)")/1000000, " ")</f>
        <v xml:space="preserve"> </v>
      </c>
      <c r="M2349" s="308"/>
      <c r="N2349" s="215">
        <f t="shared" si="100"/>
        <v>9.4814824863128874E-4</v>
      </c>
      <c r="O2349" s="172" t="str">
        <f>IFERROR(IF(VLOOKUP($C2349,'MSCI Database'!$C:$R,2, FALSE)="","",VLOOKUP($C2349,'MSCI Database'!$C:$R,2, FALSE)),"")</f>
        <v>Metals and Mining - Precious Metals</v>
      </c>
      <c r="P2349" s="229" t="str">
        <f>IFERROR(IF(VLOOKUP($C2349,'MSCI Database'!$C:$R,3, FALSE)="","",VLOOKUP($C2349,'MSCI Database'!$C:$R,3, FALSE)),"")</f>
        <v>A</v>
      </c>
      <c r="Q2349" s="229" t="str">
        <f>IFERROR(IF(VLOOKUP($C2349,'MSCI Database'!$C:$R,4, FALSE)="","",VLOOKUP($C2349,'MSCI Database'!$C:$R,4, FALSE)),"")</f>
        <v>0</v>
      </c>
      <c r="R2349" s="229">
        <f>IFERROR(IF(VLOOKUP($C2349,'MSCI Database'!$C:$R,5, FALSE)="","",VLOOKUP($C2349,'MSCI Database'!$C:$R,5, FALSE)),"")</f>
        <v>6.2</v>
      </c>
      <c r="S2349" s="229">
        <f>IFERROR(IF(VLOOKUP($C2349,'MSCI Database'!$C:$R,6, FALSE)="","",VLOOKUP($C2349,'MSCI Database'!$C:$R,6, FALSE)),"")</f>
        <v>3.1</v>
      </c>
      <c r="T2349" s="229">
        <f>IFERROR(IF(VLOOKUP($C2349,'MSCI Database'!$C:$R,7, FALSE)="","",VLOOKUP($C2349,'MSCI Database'!$C:$R,7, FALSE)),"")</f>
        <v>6</v>
      </c>
      <c r="U2349" s="229">
        <f>IFERROR(IF(VLOOKUP($C2349,'MSCI Database'!$C:$R,8, FALSE)="","",VLOOKUP($C2349,'MSCI Database'!$C:$R,8, FALSE)),"")</f>
        <v>7.4</v>
      </c>
      <c r="V2349" s="229">
        <f>IFERROR(IF(VLOOKUP($C2349,'MSCI Database'!$C:$R,9, FALSE)="","",VLOOKUP($C2349,'MSCI Database'!$C:$R,9, FALSE)),"")</f>
        <v>5.5</v>
      </c>
      <c r="W2349" s="215">
        <f t="shared" ca="1" si="101"/>
        <v>0</v>
      </c>
      <c r="X2349" s="276">
        <f>IFERROR(IF(VLOOKUP($C2349,'MSCI Database'!$C:$R,10, FALSE)="","",VLOOKUP($C2349,'MSCI Database'!$C:$R,10, FALSE)),"")</f>
        <v>3553669</v>
      </c>
      <c r="Y2349" s="229" t="str">
        <f>IFERROR(IF(VLOOKUP($C2349,'MSCI Database'!$C:$R,11, FALSE)="","",VLOOKUP($C2349,'MSCI Database'!$C:$R,11, FALSE)),"")</f>
        <v>2019</v>
      </c>
      <c r="Z2349" s="229" t="str">
        <f>IFERROR(IF(VLOOKUP($C2349,'MSCI Database'!$C:$R,12, FALSE)="","",VLOOKUP($C2349,'MSCI Database'!$C:$R,12, FALSE)),"")</f>
        <v>Reported</v>
      </c>
      <c r="AA2349" s="229" t="str">
        <f>IFERROR(IF(VLOOKUP($C2349,'MSCI Database'!$C:$R,13, FALSE)="","",VLOOKUP($C2349,'MSCI Database'!$C:$R,13, FALSE)),"")</f>
        <v>Industry leader in mine safety; community opposition over alleged excessive water use</v>
      </c>
    </row>
    <row r="2350" spans="1:27" s="130" customFormat="1" ht="15" hidden="1" customHeight="1" outlineLevel="1">
      <c r="A2350" s="130" t="s">
        <v>254</v>
      </c>
      <c r="B2350" s="130" t="s">
        <v>255</v>
      </c>
      <c r="C2350" s="130" t="s">
        <v>256</v>
      </c>
      <c r="D2350" s="130" t="s">
        <v>12128</v>
      </c>
      <c r="E2350" s="130" t="s">
        <v>18673</v>
      </c>
      <c r="F2350" s="215">
        <v>8.7259530376928254E-2</v>
      </c>
      <c r="G2350" s="132" t="str">
        <f ca="1">IFERROR(_xll.BQL($A2350, "cur_mkt_cap(currency=EUR)")/1000000, " ")</f>
        <v xml:space="preserve"> </v>
      </c>
      <c r="M2350" s="308"/>
      <c r="N2350" s="215">
        <f t="shared" si="100"/>
        <v>9.4520239556954285E-4</v>
      </c>
      <c r="O2350" s="172" t="str">
        <f>IFERROR(IF(VLOOKUP($C2350,'MSCI Database'!$C:$R,2, FALSE)="","",VLOOKUP($C2350,'MSCI Database'!$C:$R,2, FALSE)),"")</f>
        <v>Commercial Services &amp; Supplies</v>
      </c>
      <c r="P2350" s="229" t="str">
        <f>IFERROR(IF(VLOOKUP($C2350,'MSCI Database'!$C:$R,3, FALSE)="","",VLOOKUP($C2350,'MSCI Database'!$C:$R,3, FALSE)),"")</f>
        <v>BBB</v>
      </c>
      <c r="Q2350" s="229" t="str">
        <f>IFERROR(IF(VLOOKUP($C2350,'MSCI Database'!$C:$R,4, FALSE)="","",VLOOKUP($C2350,'MSCI Database'!$C:$R,4, FALSE)),"")</f>
        <v>0</v>
      </c>
      <c r="R2350" s="229">
        <f>IFERROR(IF(VLOOKUP($C2350,'MSCI Database'!$C:$R,5, FALSE)="","",VLOOKUP($C2350,'MSCI Database'!$C:$R,5, FALSE)),"")</f>
        <v>5.5</v>
      </c>
      <c r="S2350" s="229">
        <f>IFERROR(IF(VLOOKUP($C2350,'MSCI Database'!$C:$R,6, FALSE)="","",VLOOKUP($C2350,'MSCI Database'!$C:$R,6, FALSE)),"")</f>
        <v>6.2</v>
      </c>
      <c r="T2350" s="229">
        <f>IFERROR(IF(VLOOKUP($C2350,'MSCI Database'!$C:$R,7, FALSE)="","",VLOOKUP($C2350,'MSCI Database'!$C:$R,7, FALSE)),"")</f>
        <v>5.3</v>
      </c>
      <c r="U2350" s="229">
        <f>IFERROR(IF(VLOOKUP($C2350,'MSCI Database'!$C:$R,8, FALSE)="","",VLOOKUP($C2350,'MSCI Database'!$C:$R,8, FALSE)),"")</f>
        <v>5.0999999999999996</v>
      </c>
      <c r="V2350" s="229">
        <f>IFERROR(IF(VLOOKUP($C2350,'MSCI Database'!$C:$R,9, FALSE)="","",VLOOKUP($C2350,'MSCI Database'!$C:$R,9, FALSE)),"")</f>
        <v>5.6</v>
      </c>
      <c r="W2350" s="215">
        <f t="shared" ca="1" si="101"/>
        <v>0</v>
      </c>
      <c r="X2350" s="276">
        <f>IFERROR(IF(VLOOKUP($C2350,'MSCI Database'!$C:$R,10, FALSE)="","",VLOOKUP($C2350,'MSCI Database'!$C:$R,10, FALSE)),"")</f>
        <v>15862973</v>
      </c>
      <c r="Y2350" s="229" t="str">
        <f>IFERROR(IF(VLOOKUP($C2350,'MSCI Database'!$C:$R,11, FALSE)="","",VLOOKUP($C2350,'MSCI Database'!$C:$R,11, FALSE)),"")</f>
        <v>2019</v>
      </c>
      <c r="Z2350" s="229" t="str">
        <f>IFERROR(IF(VLOOKUP($C2350,'MSCI Database'!$C:$R,12, FALSE)="","",VLOOKUP($C2350,'MSCI Database'!$C:$R,12, FALSE)),"")</f>
        <v>Reported</v>
      </c>
      <c r="AA2350" s="229" t="str">
        <f>IFERROR(IF(VLOOKUP($C2350,'MSCI Database'!$C:$R,13, FALSE)="","",VLOOKUP($C2350,'MSCI Database'!$C:$R,13, FALSE)),"")</f>
        <v>Sustained efforts toward waste management; health and safety risk persist</v>
      </c>
    </row>
    <row r="2351" spans="1:27" s="130" customFormat="1" ht="15" hidden="1" customHeight="1" outlineLevel="1">
      <c r="A2351" s="130" t="s">
        <v>1303</v>
      </c>
      <c r="B2351" s="130" t="s">
        <v>1304</v>
      </c>
      <c r="C2351" s="130" t="s">
        <v>1305</v>
      </c>
      <c r="D2351" s="130" t="s">
        <v>18681</v>
      </c>
      <c r="E2351" s="130" t="s">
        <v>18688</v>
      </c>
      <c r="F2351" s="215">
        <v>9.2621701813071028E-2</v>
      </c>
      <c r="G2351" s="132" t="str">
        <f ca="1">IFERROR(_xll.BQL($A2351, "cur_mkt_cap(currency=EUR)")/1000000, " ")</f>
        <v xml:space="preserve"> </v>
      </c>
      <c r="M2351" s="308"/>
      <c r="N2351" s="215">
        <f t="shared" si="100"/>
        <v>1.0032858767091205E-3</v>
      </c>
      <c r="O2351" s="172" t="str">
        <f>IFERROR(IF(VLOOKUP($C2351,'MSCI Database'!$C:$R,2, FALSE)="","",VLOOKUP($C2351,'MSCI Database'!$C:$R,2, FALSE)),"")</f>
        <v>Investment Banking &amp; Brokerage</v>
      </c>
      <c r="P2351" s="229" t="str">
        <f>IFERROR(IF(VLOOKUP($C2351,'MSCI Database'!$C:$R,3, FALSE)="","",VLOOKUP($C2351,'MSCI Database'!$C:$R,3, FALSE)),"")</f>
        <v>AA</v>
      </c>
      <c r="Q2351" s="229" t="str">
        <f>IFERROR(IF(VLOOKUP($C2351,'MSCI Database'!$C:$R,4, FALSE)="","",VLOOKUP($C2351,'MSCI Database'!$C:$R,4, FALSE)),"")</f>
        <v>0</v>
      </c>
      <c r="R2351" s="229">
        <f>IFERROR(IF(VLOOKUP($C2351,'MSCI Database'!$C:$R,5, FALSE)="","",VLOOKUP($C2351,'MSCI Database'!$C:$R,5, FALSE)),"")</f>
        <v>7.4</v>
      </c>
      <c r="S2351" s="229">
        <f>IFERROR(IF(VLOOKUP($C2351,'MSCI Database'!$C:$R,6, FALSE)="","",VLOOKUP($C2351,'MSCI Database'!$C:$R,6, FALSE)),"")</f>
        <v>9.4</v>
      </c>
      <c r="T2351" s="229">
        <f>IFERROR(IF(VLOOKUP($C2351,'MSCI Database'!$C:$R,7, FALSE)="","",VLOOKUP($C2351,'MSCI Database'!$C:$R,7, FALSE)),"")</f>
        <v>4.7</v>
      </c>
      <c r="U2351" s="229">
        <f>IFERROR(IF(VLOOKUP($C2351,'MSCI Database'!$C:$R,8, FALSE)="","",VLOOKUP($C2351,'MSCI Database'!$C:$R,8, FALSE)),"")</f>
        <v>3.9</v>
      </c>
      <c r="V2351" s="229">
        <f>IFERROR(IF(VLOOKUP($C2351,'MSCI Database'!$C:$R,9, FALSE)="","",VLOOKUP($C2351,'MSCI Database'!$C:$R,9, FALSE)),"")</f>
        <v>5.0999999999999996</v>
      </c>
      <c r="W2351" s="215">
        <f t="shared" ca="1" si="101"/>
        <v>0</v>
      </c>
      <c r="X2351" s="276">
        <f>IFERROR(IF(VLOOKUP($C2351,'MSCI Database'!$C:$R,10, FALSE)="","",VLOOKUP($C2351,'MSCI Database'!$C:$R,10, FALSE)),"")</f>
        <v>153210</v>
      </c>
      <c r="Y2351" s="229" t="str">
        <f>IFERROR(IF(VLOOKUP($C2351,'MSCI Database'!$C:$R,11, FALSE)="","",VLOOKUP($C2351,'MSCI Database'!$C:$R,11, FALSE)),"")</f>
        <v>2019</v>
      </c>
      <c r="Z2351" s="229" t="str">
        <f>IFERROR(IF(VLOOKUP($C2351,'MSCI Database'!$C:$R,12, FALSE)="","",VLOOKUP($C2351,'MSCI Database'!$C:$R,12, FALSE)),"")</f>
        <v>Reported</v>
      </c>
      <c r="AA2351" s="229" t="str">
        <f>IFERROR(IF(VLOOKUP($C2351,'MSCI Database'!$C:$R,13, FALSE)="","",VLOOKUP($C2351,'MSCI Database'!$C:$R,13, FALSE)),"")</f>
        <v>Relatively robust ESG risk management integration in financing, asset and wealth management</v>
      </c>
    </row>
    <row r="2352" spans="1:27" s="130" customFormat="1" ht="15" hidden="1" customHeight="1" outlineLevel="1">
      <c r="A2352" s="130" t="s">
        <v>7593</v>
      </c>
      <c r="B2352" s="130" t="s">
        <v>7594</v>
      </c>
      <c r="C2352" s="130" t="s">
        <v>7595</v>
      </c>
      <c r="D2352" s="130" t="s">
        <v>12128</v>
      </c>
      <c r="E2352" s="130" t="s">
        <v>18688</v>
      </c>
      <c r="F2352" s="215">
        <v>8.6307724300452651E-2</v>
      </c>
      <c r="G2352" s="132" t="str">
        <f ca="1">IFERROR(_xll.BQL($A2352, "cur_mkt_cap(currency=EUR)")/1000000, " ")</f>
        <v xml:space="preserve"> </v>
      </c>
      <c r="M2352" s="308"/>
      <c r="N2352" s="215">
        <f t="shared" si="100"/>
        <v>9.3489235402203228E-4</v>
      </c>
      <c r="O2352" s="172" t="str">
        <f>IFERROR(IF(VLOOKUP($C2352,'MSCI Database'!$C:$R,2, FALSE)="","",VLOOKUP($C2352,'MSCI Database'!$C:$R,2, FALSE)),"")</f>
        <v>Diversified Financials</v>
      </c>
      <c r="P2352" s="229" t="str">
        <f>IFERROR(IF(VLOOKUP($C2352,'MSCI Database'!$C:$R,3, FALSE)="","",VLOOKUP($C2352,'MSCI Database'!$C:$R,3, FALSE)),"")</f>
        <v>A</v>
      </c>
      <c r="Q2352" s="229" t="str">
        <f>IFERROR(IF(VLOOKUP($C2352,'MSCI Database'!$C:$R,4, FALSE)="","",VLOOKUP($C2352,'MSCI Database'!$C:$R,4, FALSE)),"")</f>
        <v>0</v>
      </c>
      <c r="R2352" s="229">
        <f>IFERROR(IF(VLOOKUP($C2352,'MSCI Database'!$C:$R,5, FALSE)="","",VLOOKUP($C2352,'MSCI Database'!$C:$R,5, FALSE)),"")</f>
        <v>6.9</v>
      </c>
      <c r="S2352" s="229">
        <f>IFERROR(IF(VLOOKUP($C2352,'MSCI Database'!$C:$R,6, FALSE)="","",VLOOKUP($C2352,'MSCI Database'!$C:$R,6, FALSE)),"")</f>
        <v>10</v>
      </c>
      <c r="T2352" s="229">
        <f>IFERROR(IF(VLOOKUP($C2352,'MSCI Database'!$C:$R,7, FALSE)="","",VLOOKUP($C2352,'MSCI Database'!$C:$R,7, FALSE)),"")</f>
        <v>4.0999999999999996</v>
      </c>
      <c r="U2352" s="229">
        <f>IFERROR(IF(VLOOKUP($C2352,'MSCI Database'!$C:$R,8, FALSE)="","",VLOOKUP($C2352,'MSCI Database'!$C:$R,8, FALSE)),"")</f>
        <v>5.9</v>
      </c>
      <c r="V2352" s="229">
        <f>IFERROR(IF(VLOOKUP($C2352,'MSCI Database'!$C:$R,9, FALSE)="","",VLOOKUP($C2352,'MSCI Database'!$C:$R,9, FALSE)),"")</f>
        <v>5.5</v>
      </c>
      <c r="W2352" s="215">
        <f t="shared" ca="1" si="101"/>
        <v>0</v>
      </c>
      <c r="X2352" s="276">
        <f>IFERROR(IF(VLOOKUP($C2352,'MSCI Database'!$C:$R,10, FALSE)="","",VLOOKUP($C2352,'MSCI Database'!$C:$R,10, FALSE)),"")</f>
        <v>12779</v>
      </c>
      <c r="Y2352" s="229" t="str">
        <f>IFERROR(IF(VLOOKUP($C2352,'MSCI Database'!$C:$R,11, FALSE)="","",VLOOKUP($C2352,'MSCI Database'!$C:$R,11, FALSE)),"")</f>
        <v>2019</v>
      </c>
      <c r="Z2352" s="229" t="str">
        <f>IFERROR(IF(VLOOKUP($C2352,'MSCI Database'!$C:$R,12, FALSE)="","",VLOOKUP($C2352,'MSCI Database'!$C:$R,12, FALSE)),"")</f>
        <v>Reported</v>
      </c>
      <c r="AA2352" s="229" t="str">
        <f>IFERROR(IF(VLOOKUP($C2352,'MSCI Database'!$C:$R,13, FALSE)="","",VLOOKUP($C2352,'MSCI Database'!$C:$R,13, FALSE)),"")</f>
        <v>Internal controls framework and human capital management leads global peers</v>
      </c>
    </row>
    <row r="2353" spans="1:27" s="130" customFormat="1" ht="15" hidden="1" customHeight="1" outlineLevel="1">
      <c r="A2353" s="130" t="s">
        <v>5749</v>
      </c>
      <c r="B2353" s="130" t="s">
        <v>5750</v>
      </c>
      <c r="C2353" s="130" t="s">
        <v>5751</v>
      </c>
      <c r="D2353" s="130" t="s">
        <v>18677</v>
      </c>
      <c r="E2353" s="130" t="s">
        <v>18674</v>
      </c>
      <c r="F2353" s="215">
        <v>9.8634885080417876E-3</v>
      </c>
      <c r="G2353" s="132" t="str">
        <f ca="1">IFERROR(_xll.BQL($A2353, "cur_mkt_cap(currency=EUR)")/1000000, " ")</f>
        <v xml:space="preserve"> </v>
      </c>
      <c r="M2353" s="308"/>
      <c r="N2353" s="215">
        <f t="shared" si="100"/>
        <v>1.0684211714413247E-4</v>
      </c>
      <c r="O2353" s="172" t="str">
        <f>IFERROR(IF(VLOOKUP($C2353,'MSCI Database'!$C:$R,2, FALSE)="","",VLOOKUP($C2353,'MSCI Database'!$C:$R,2, FALSE)),"")</f>
        <v>Retail - Food &amp; Staples</v>
      </c>
      <c r="P2353" s="229" t="str">
        <f>IFERROR(IF(VLOOKUP($C2353,'MSCI Database'!$C:$R,3, FALSE)="","",VLOOKUP($C2353,'MSCI Database'!$C:$R,3, FALSE)),"")</f>
        <v>AAA</v>
      </c>
      <c r="Q2353" s="229" t="str">
        <f>IFERROR(IF(VLOOKUP($C2353,'MSCI Database'!$C:$R,4, FALSE)="","",VLOOKUP($C2353,'MSCI Database'!$C:$R,4, FALSE)),"")</f>
        <v>1</v>
      </c>
      <c r="R2353" s="229">
        <f>IFERROR(IF(VLOOKUP($C2353,'MSCI Database'!$C:$R,5, FALSE)="","",VLOOKUP($C2353,'MSCI Database'!$C:$R,5, FALSE)),"")</f>
        <v>9.4</v>
      </c>
      <c r="S2353" s="229">
        <f>IFERROR(IF(VLOOKUP($C2353,'MSCI Database'!$C:$R,6, FALSE)="","",VLOOKUP($C2353,'MSCI Database'!$C:$R,6, FALSE)),"")</f>
        <v>5.4</v>
      </c>
      <c r="T2353" s="229">
        <f>IFERROR(IF(VLOOKUP($C2353,'MSCI Database'!$C:$R,7, FALSE)="","",VLOOKUP($C2353,'MSCI Database'!$C:$R,7, FALSE)),"")</f>
        <v>5.7</v>
      </c>
      <c r="U2353" s="229">
        <f>IFERROR(IF(VLOOKUP($C2353,'MSCI Database'!$C:$R,8, FALSE)="","",VLOOKUP($C2353,'MSCI Database'!$C:$R,8, FALSE)),"")</f>
        <v>7.3</v>
      </c>
      <c r="V2353" s="229">
        <f>IFERROR(IF(VLOOKUP($C2353,'MSCI Database'!$C:$R,9, FALSE)="","",VLOOKUP($C2353,'MSCI Database'!$C:$R,9, FALSE)),"")</f>
        <v>6.2</v>
      </c>
      <c r="W2353" s="215">
        <f t="shared" ca="1" si="101"/>
        <v>0</v>
      </c>
      <c r="X2353" s="276">
        <f>IFERROR(IF(VLOOKUP($C2353,'MSCI Database'!$C:$R,10, FALSE)="","",VLOOKUP($C2353,'MSCI Database'!$C:$R,10, FALSE)),"")</f>
        <v>19394</v>
      </c>
      <c r="Y2353" s="229" t="str">
        <f>IFERROR(IF(VLOOKUP($C2353,'MSCI Database'!$C:$R,11, FALSE)="","",VLOOKUP($C2353,'MSCI Database'!$C:$R,11, FALSE)),"")</f>
        <v>2020</v>
      </c>
      <c r="Z2353" s="229" t="str">
        <f>IFERROR(IF(VLOOKUP($C2353,'MSCI Database'!$C:$R,12, FALSE)="","",VLOOKUP($C2353,'MSCI Database'!$C:$R,12, FALSE)),"")</f>
        <v>Reported</v>
      </c>
      <c r="AA2353" s="229" t="str">
        <f>IFERROR(IF(VLOOKUP($C2353,'MSCI Database'!$C:$R,13, FALSE)="","",VLOOKUP($C2353,'MSCI Database'!$C:$R,13, FALSE)),"")</f>
        <v>Industry leading position reinforced by strong data protection programs</v>
      </c>
    </row>
    <row r="2354" spans="1:27" s="130" customFormat="1" ht="15" hidden="1" customHeight="1" outlineLevel="1">
      <c r="A2354" s="130" t="s">
        <v>5945</v>
      </c>
      <c r="B2354" s="130" t="s">
        <v>5946</v>
      </c>
      <c r="C2354" s="130" t="s">
        <v>5947</v>
      </c>
      <c r="D2354" s="130" t="s">
        <v>18720</v>
      </c>
      <c r="E2354" s="130" t="s">
        <v>18688</v>
      </c>
      <c r="F2354" s="215">
        <v>1.062297497450348E-2</v>
      </c>
      <c r="G2354" s="132" t="str">
        <f ca="1">IFERROR(_xll.BQL($A2354, "cur_mkt_cap(currency=EUR)")/1000000, " ")</f>
        <v xml:space="preserve"> </v>
      </c>
      <c r="M2354" s="308"/>
      <c r="N2354" s="215">
        <f t="shared" si="100"/>
        <v>1.1506893688979597E-4</v>
      </c>
      <c r="O2354" s="172" t="str">
        <f>IFERROR(IF(VLOOKUP($C2354,'MSCI Database'!$C:$R,2, FALSE)="","",VLOOKUP($C2354,'MSCI Database'!$C:$R,2, FALSE)),"")</f>
        <v>Banks</v>
      </c>
      <c r="P2354" s="229" t="str">
        <f>IFERROR(IF(VLOOKUP($C2354,'MSCI Database'!$C:$R,3, FALSE)="","",VLOOKUP($C2354,'MSCI Database'!$C:$R,3, FALSE)),"")</f>
        <v>BBB</v>
      </c>
      <c r="Q2354" s="229" t="str">
        <f>IFERROR(IF(VLOOKUP($C2354,'MSCI Database'!$C:$R,4, FALSE)="","",VLOOKUP($C2354,'MSCI Database'!$C:$R,4, FALSE)),"")</f>
        <v>1</v>
      </c>
      <c r="R2354" s="229">
        <f>IFERROR(IF(VLOOKUP($C2354,'MSCI Database'!$C:$R,5, FALSE)="","",VLOOKUP($C2354,'MSCI Database'!$C:$R,5, FALSE)),"")</f>
        <v>5.4</v>
      </c>
      <c r="S2354" s="229">
        <f>IFERROR(IF(VLOOKUP($C2354,'MSCI Database'!$C:$R,6, FALSE)="","",VLOOKUP($C2354,'MSCI Database'!$C:$R,6, FALSE)),"")</f>
        <v>5.9</v>
      </c>
      <c r="T2354" s="229">
        <f>IFERROR(IF(VLOOKUP($C2354,'MSCI Database'!$C:$R,7, FALSE)="","",VLOOKUP($C2354,'MSCI Database'!$C:$R,7, FALSE)),"")</f>
        <v>5.2</v>
      </c>
      <c r="U2354" s="229">
        <f>IFERROR(IF(VLOOKUP($C2354,'MSCI Database'!$C:$R,8, FALSE)="","",VLOOKUP($C2354,'MSCI Database'!$C:$R,8, FALSE)),"")</f>
        <v>1.9</v>
      </c>
      <c r="V2354" s="229">
        <f>IFERROR(IF(VLOOKUP($C2354,'MSCI Database'!$C:$R,9, FALSE)="","",VLOOKUP($C2354,'MSCI Database'!$C:$R,9, FALSE)),"")</f>
        <v>4.2</v>
      </c>
      <c r="W2354" s="215">
        <f t="shared" ca="1" si="101"/>
        <v>0</v>
      </c>
      <c r="X2354" s="276">
        <f>IFERROR(IF(VLOOKUP($C2354,'MSCI Database'!$C:$R,10, FALSE)="","",VLOOKUP($C2354,'MSCI Database'!$C:$R,10, FALSE)),"")</f>
        <v>70121</v>
      </c>
      <c r="Y2354" s="229" t="str">
        <f>IFERROR(IF(VLOOKUP($C2354,'MSCI Database'!$C:$R,11, FALSE)="","",VLOOKUP($C2354,'MSCI Database'!$C:$R,11, FALSE)),"")</f>
        <v>2019</v>
      </c>
      <c r="Z2354" s="229" t="str">
        <f>IFERROR(IF(VLOOKUP($C2354,'MSCI Database'!$C:$R,12, FALSE)="","",VLOOKUP($C2354,'MSCI Database'!$C:$R,12, FALSE)),"")</f>
        <v>Reported</v>
      </c>
      <c r="AA2354" s="229" t="str">
        <f>IFERROR(IF(VLOOKUP($C2354,'MSCI Database'!$C:$R,13, FALSE)="","",VLOOKUP($C2354,'MSCI Database'!$C:$R,13, FALSE)),"")</f>
        <v>Re-assessment of controversy drives upgrade but governance framework continues to remain weak</v>
      </c>
    </row>
    <row r="2355" spans="1:27" s="130" customFormat="1" ht="15" hidden="1" customHeight="1" outlineLevel="1">
      <c r="A2355" s="130" t="s">
        <v>6911</v>
      </c>
      <c r="B2355" s="130" t="s">
        <v>6912</v>
      </c>
      <c r="C2355" s="130" t="s">
        <v>6913</v>
      </c>
      <c r="D2355" s="130" t="s">
        <v>12128</v>
      </c>
      <c r="E2355" s="130" t="s">
        <v>12133</v>
      </c>
      <c r="F2355" s="215">
        <v>8.606985455684904E-2</v>
      </c>
      <c r="G2355" s="132" t="str">
        <f ca="1">IFERROR(_xll.BQL($A2355, "cur_mkt_cap(currency=EUR)")/1000000, " ")</f>
        <v xml:space="preserve"> </v>
      </c>
      <c r="M2355" s="308"/>
      <c r="N2355" s="215">
        <f t="shared" si="100"/>
        <v>9.3231572943424865E-4</v>
      </c>
      <c r="O2355" s="172" t="str">
        <f>IFERROR(IF(VLOOKUP($C2355,'MSCI Database'!$C:$R,2, FALSE)="","",VLOOKUP($C2355,'MSCI Database'!$C:$R,2, FALSE)),"")</f>
        <v>Health Care Equipment &amp; Supplies</v>
      </c>
      <c r="P2355" s="229" t="str">
        <f>IFERROR(IF(VLOOKUP($C2355,'MSCI Database'!$C:$R,3, FALSE)="","",VLOOKUP($C2355,'MSCI Database'!$C:$R,3, FALSE)),"")</f>
        <v>AA</v>
      </c>
      <c r="Q2355" s="229" t="str">
        <f>IFERROR(IF(VLOOKUP($C2355,'MSCI Database'!$C:$R,4, FALSE)="","",VLOOKUP($C2355,'MSCI Database'!$C:$R,4, FALSE)),"")</f>
        <v>0</v>
      </c>
      <c r="R2355" s="229">
        <f>IFERROR(IF(VLOOKUP($C2355,'MSCI Database'!$C:$R,5, FALSE)="","",VLOOKUP($C2355,'MSCI Database'!$C:$R,5, FALSE)),"")</f>
        <v>7.4</v>
      </c>
      <c r="S2355" s="229">
        <f>IFERROR(IF(VLOOKUP($C2355,'MSCI Database'!$C:$R,6, FALSE)="","",VLOOKUP($C2355,'MSCI Database'!$C:$R,6, FALSE)),"")</f>
        <v>10</v>
      </c>
      <c r="T2355" s="229">
        <f>IFERROR(IF(VLOOKUP($C2355,'MSCI Database'!$C:$R,7, FALSE)="","",VLOOKUP($C2355,'MSCI Database'!$C:$R,7, FALSE)),"")</f>
        <v>5.9</v>
      </c>
      <c r="U2355" s="229">
        <f>IFERROR(IF(VLOOKUP($C2355,'MSCI Database'!$C:$R,8, FALSE)="","",VLOOKUP($C2355,'MSCI Database'!$C:$R,8, FALSE)),"")</f>
        <v>6.5</v>
      </c>
      <c r="V2355" s="229">
        <f>IFERROR(IF(VLOOKUP($C2355,'MSCI Database'!$C:$R,9, FALSE)="","",VLOOKUP($C2355,'MSCI Database'!$C:$R,9, FALSE)),"")</f>
        <v>6.3</v>
      </c>
      <c r="W2355" s="215">
        <f t="shared" ca="1" si="101"/>
        <v>0</v>
      </c>
      <c r="X2355" s="276">
        <f>IFERROR(IF(VLOOKUP($C2355,'MSCI Database'!$C:$R,10, FALSE)="","",VLOOKUP($C2355,'MSCI Database'!$C:$R,10, FALSE)),"")</f>
        <v>41731</v>
      </c>
      <c r="Y2355" s="229" t="str">
        <f>IFERROR(IF(VLOOKUP($C2355,'MSCI Database'!$C:$R,11, FALSE)="","",VLOOKUP($C2355,'MSCI Database'!$C:$R,11, FALSE)),"")</f>
        <v>2019</v>
      </c>
      <c r="Z2355" s="229" t="str">
        <f>IFERROR(IF(VLOOKUP($C2355,'MSCI Database'!$C:$R,12, FALSE)="","",VLOOKUP($C2355,'MSCI Database'!$C:$R,12, FALSE)),"")</f>
        <v>Reported</v>
      </c>
      <c r="AA2355" s="229" t="str">
        <f>IFERROR(IF(VLOOKUP($C2355,'MSCI Database'!$C:$R,13, FALSE)="","",VLOOKUP($C2355,'MSCI Database'!$C:$R,13, FALSE)),"")</f>
        <v>Strong talent management practices; continues to face product recalls</v>
      </c>
    </row>
    <row r="2356" spans="1:27" s="130" customFormat="1" ht="15" hidden="1" customHeight="1" outlineLevel="1">
      <c r="A2356" s="130" t="s">
        <v>6923</v>
      </c>
      <c r="B2356" s="130" t="s">
        <v>6924</v>
      </c>
      <c r="C2356" s="130" t="s">
        <v>6925</v>
      </c>
      <c r="D2356" s="130" t="s">
        <v>12128</v>
      </c>
      <c r="E2356" s="130" t="s">
        <v>18673</v>
      </c>
      <c r="F2356" s="215">
        <v>8.5282378838658648E-2</v>
      </c>
      <c r="G2356" s="132" t="str">
        <f ca="1">IFERROR(_xll.BQL($A2356, "cur_mkt_cap(currency=EUR)")/1000000, " ")</f>
        <v xml:space="preserve"> </v>
      </c>
      <c r="M2356" s="308"/>
      <c r="N2356" s="215">
        <f t="shared" si="100"/>
        <v>9.2378572781641726E-4</v>
      </c>
      <c r="O2356" s="172" t="str">
        <f>IFERROR(IF(VLOOKUP($C2356,'MSCI Database'!$C:$R,2, FALSE)="","",VLOOKUP($C2356,'MSCI Database'!$C:$R,2, FALSE)),"")</f>
        <v>Electrical Equipment</v>
      </c>
      <c r="P2356" s="229" t="str">
        <f>IFERROR(IF(VLOOKUP($C2356,'MSCI Database'!$C:$R,3, FALSE)="","",VLOOKUP($C2356,'MSCI Database'!$C:$R,3, FALSE)),"")</f>
        <v>BBB</v>
      </c>
      <c r="Q2356" s="229" t="str">
        <f>IFERROR(IF(VLOOKUP($C2356,'MSCI Database'!$C:$R,4, FALSE)="","",VLOOKUP($C2356,'MSCI Database'!$C:$R,4, FALSE)),"")</f>
        <v>1</v>
      </c>
      <c r="R2356" s="229">
        <f>IFERROR(IF(VLOOKUP($C2356,'MSCI Database'!$C:$R,5, FALSE)="","",VLOOKUP($C2356,'MSCI Database'!$C:$R,5, FALSE)),"")</f>
        <v>5.6</v>
      </c>
      <c r="S2356" s="229">
        <f>IFERROR(IF(VLOOKUP($C2356,'MSCI Database'!$C:$R,6, FALSE)="","",VLOOKUP($C2356,'MSCI Database'!$C:$R,6, FALSE)),"")</f>
        <v>5.8</v>
      </c>
      <c r="T2356" s="229">
        <f>IFERROR(IF(VLOOKUP($C2356,'MSCI Database'!$C:$R,7, FALSE)="","",VLOOKUP($C2356,'MSCI Database'!$C:$R,7, FALSE)),"")</f>
        <v>5.4</v>
      </c>
      <c r="U2356" s="229">
        <f>IFERROR(IF(VLOOKUP($C2356,'MSCI Database'!$C:$R,8, FALSE)="","",VLOOKUP($C2356,'MSCI Database'!$C:$R,8, FALSE)),"")</f>
        <v>4.5999999999999996</v>
      </c>
      <c r="V2356" s="229">
        <f>IFERROR(IF(VLOOKUP($C2356,'MSCI Database'!$C:$R,9, FALSE)="","",VLOOKUP($C2356,'MSCI Database'!$C:$R,9, FALSE)),"")</f>
        <v>5.2</v>
      </c>
      <c r="W2356" s="215">
        <f t="shared" ca="1" si="101"/>
        <v>0</v>
      </c>
      <c r="X2356" s="276">
        <f>IFERROR(IF(VLOOKUP($C2356,'MSCI Database'!$C:$R,10, FALSE)="","",VLOOKUP($C2356,'MSCI Database'!$C:$R,10, FALSE)),"")</f>
        <v>851297</v>
      </c>
      <c r="Y2356" s="229" t="str">
        <f>IFERROR(IF(VLOOKUP($C2356,'MSCI Database'!$C:$R,11, FALSE)="","",VLOOKUP($C2356,'MSCI Database'!$C:$R,11, FALSE)),"")</f>
        <v>2019</v>
      </c>
      <c r="Z2356" s="229" t="str">
        <f>IFERROR(IF(VLOOKUP($C2356,'MSCI Database'!$C:$R,12, FALSE)="","",VLOOKUP($C2356,'MSCI Database'!$C:$R,12, FALSE)),"")</f>
        <v>Reported</v>
      </c>
      <c r="AA2356" s="229" t="str">
        <f>IFERROR(IF(VLOOKUP($C2356,'MSCI Database'!$C:$R,13, FALSE)="","",VLOOKUP($C2356,'MSCI Database'!$C:$R,13, FALSE)),"")</f>
        <v>Transformation of core business drive initiatives centered on labor management and energy-efficiency</v>
      </c>
    </row>
    <row r="2357" spans="1:27" s="130" customFormat="1" ht="15" hidden="1" customHeight="1" outlineLevel="1">
      <c r="A2357" s="130" t="s">
        <v>5835</v>
      </c>
      <c r="B2357" s="130" t="s">
        <v>5836</v>
      </c>
      <c r="C2357" s="130" t="s">
        <v>5837</v>
      </c>
      <c r="D2357" s="130" t="s">
        <v>18680</v>
      </c>
      <c r="E2357" s="130" t="s">
        <v>18688</v>
      </c>
      <c r="F2357" s="215">
        <v>6.2865466306689155E-2</v>
      </c>
      <c r="G2357" s="132" t="str">
        <f ca="1">IFERROR(_xll.BQL($A2357, "cur_mkt_cap(currency=EUR)")/1000000, " ")</f>
        <v xml:space="preserve"> </v>
      </c>
      <c r="M2357" s="308"/>
      <c r="N2357" s="215">
        <f t="shared" si="100"/>
        <v>6.809638912220182E-4</v>
      </c>
      <c r="O2357" s="172" t="str">
        <f>IFERROR(IF(VLOOKUP($C2357,'MSCI Database'!$C:$R,2, FALSE)="","",VLOOKUP($C2357,'MSCI Database'!$C:$R,2, FALSE)),"")</f>
        <v>Banks</v>
      </c>
      <c r="P2357" s="229" t="str">
        <f>IFERROR(IF(VLOOKUP($C2357,'MSCI Database'!$C:$R,3, FALSE)="","",VLOOKUP($C2357,'MSCI Database'!$C:$R,3, FALSE)),"")</f>
        <v>AA</v>
      </c>
      <c r="Q2357" s="229" t="str">
        <f>IFERROR(IF(VLOOKUP($C2357,'MSCI Database'!$C:$R,4, FALSE)="","",VLOOKUP($C2357,'MSCI Database'!$C:$R,4, FALSE)),"")</f>
        <v>0</v>
      </c>
      <c r="R2357" s="229">
        <f>IFERROR(IF(VLOOKUP($C2357,'MSCI Database'!$C:$R,5, FALSE)="","",VLOOKUP($C2357,'MSCI Database'!$C:$R,5, FALSE)),"")</f>
        <v>7.9</v>
      </c>
      <c r="S2357" s="229">
        <f>IFERROR(IF(VLOOKUP($C2357,'MSCI Database'!$C:$R,6, FALSE)="","",VLOOKUP($C2357,'MSCI Database'!$C:$R,6, FALSE)),"")</f>
        <v>4.9000000000000004</v>
      </c>
      <c r="T2357" s="229">
        <f>IFERROR(IF(VLOOKUP($C2357,'MSCI Database'!$C:$R,7, FALSE)="","",VLOOKUP($C2357,'MSCI Database'!$C:$R,7, FALSE)),"")</f>
        <v>4.3</v>
      </c>
      <c r="U2357" s="229">
        <f>IFERROR(IF(VLOOKUP($C2357,'MSCI Database'!$C:$R,8, FALSE)="","",VLOOKUP($C2357,'MSCI Database'!$C:$R,8, FALSE)),"")</f>
        <v>5.9</v>
      </c>
      <c r="V2357" s="229">
        <f>IFERROR(IF(VLOOKUP($C2357,'MSCI Database'!$C:$R,9, FALSE)="","",VLOOKUP($C2357,'MSCI Database'!$C:$R,9, FALSE)),"")</f>
        <v>4.9000000000000004</v>
      </c>
      <c r="W2357" s="215">
        <f t="shared" ca="1" si="101"/>
        <v>0</v>
      </c>
      <c r="X2357" s="276">
        <f>IFERROR(IF(VLOOKUP($C2357,'MSCI Database'!$C:$R,10, FALSE)="","",VLOOKUP($C2357,'MSCI Database'!$C:$R,10, FALSE)),"")</f>
        <v>43857</v>
      </c>
      <c r="Y2357" s="229" t="str">
        <f>IFERROR(IF(VLOOKUP($C2357,'MSCI Database'!$C:$R,11, FALSE)="","",VLOOKUP($C2357,'MSCI Database'!$C:$R,11, FALSE)),"")</f>
        <v>2019</v>
      </c>
      <c r="Z2357" s="229" t="str">
        <f>IFERROR(IF(VLOOKUP($C2357,'MSCI Database'!$C:$R,12, FALSE)="","",VLOOKUP($C2357,'MSCI Database'!$C:$R,12, FALSE)),"")</f>
        <v>Reported</v>
      </c>
      <c r="AA2357" s="229" t="str">
        <f>IFERROR(IF(VLOOKUP($C2357,'MSCI Database'!$C:$R,13, FALSE)="","",VLOOKUP($C2357,'MSCI Database'!$C:$R,13, FALSE)),"")</f>
        <v>Improvement in ESG risk management of project finance loans</v>
      </c>
    </row>
    <row r="2358" spans="1:27" s="130" customFormat="1" ht="15" hidden="1" customHeight="1" outlineLevel="1">
      <c r="A2358" s="130" t="s">
        <v>514</v>
      </c>
      <c r="B2358" s="130" t="s">
        <v>515</v>
      </c>
      <c r="C2358" s="130" t="s">
        <v>516</v>
      </c>
      <c r="D2358" s="130" t="s">
        <v>18679</v>
      </c>
      <c r="E2358" s="130" t="s">
        <v>18674</v>
      </c>
      <c r="F2358" s="215">
        <v>6.4193638920261059E-2</v>
      </c>
      <c r="G2358" s="132" t="str">
        <f ca="1">IFERROR(_xll.BQL($A2358, "cur_mkt_cap(currency=EUR)")/1000000, " ")</f>
        <v xml:space="preserve"> </v>
      </c>
      <c r="M2358" s="308"/>
      <c r="N2358" s="215">
        <f t="shared" si="100"/>
        <v>6.9535076599266173E-4</v>
      </c>
      <c r="O2358" s="172" t="str">
        <f>IFERROR(IF(VLOOKUP($C2358,'MSCI Database'!$C:$R,2, FALSE)="","",VLOOKUP($C2358,'MSCI Database'!$C:$R,2, FALSE)),"")</f>
        <v>Retail - Food &amp; Staples</v>
      </c>
      <c r="P2358" s="229" t="str">
        <f>IFERROR(IF(VLOOKUP($C2358,'MSCI Database'!$C:$R,3, FALSE)="","",VLOOKUP($C2358,'MSCI Database'!$C:$R,3, FALSE)),"")</f>
        <v>A</v>
      </c>
      <c r="Q2358" s="229" t="str">
        <f>IFERROR(IF(VLOOKUP($C2358,'MSCI Database'!$C:$R,4, FALSE)="","",VLOOKUP($C2358,'MSCI Database'!$C:$R,4, FALSE)),"")</f>
        <v>1</v>
      </c>
      <c r="R2358" s="229">
        <f>IFERROR(IF(VLOOKUP($C2358,'MSCI Database'!$C:$R,5, FALSE)="","",VLOOKUP($C2358,'MSCI Database'!$C:$R,5, FALSE)),"")</f>
        <v>6.5</v>
      </c>
      <c r="S2358" s="229">
        <f>IFERROR(IF(VLOOKUP($C2358,'MSCI Database'!$C:$R,6, FALSE)="","",VLOOKUP($C2358,'MSCI Database'!$C:$R,6, FALSE)),"")</f>
        <v>4.5999999999999996</v>
      </c>
      <c r="T2358" s="229">
        <f>IFERROR(IF(VLOOKUP($C2358,'MSCI Database'!$C:$R,7, FALSE)="","",VLOOKUP($C2358,'MSCI Database'!$C:$R,7, FALSE)),"")</f>
        <v>3.1</v>
      </c>
      <c r="U2358" s="229">
        <f>IFERROR(IF(VLOOKUP($C2358,'MSCI Database'!$C:$R,8, FALSE)="","",VLOOKUP($C2358,'MSCI Database'!$C:$R,8, FALSE)),"")</f>
        <v>7.7</v>
      </c>
      <c r="V2358" s="229">
        <f>IFERROR(IF(VLOOKUP($C2358,'MSCI Database'!$C:$R,9, FALSE)="","",VLOOKUP($C2358,'MSCI Database'!$C:$R,9, FALSE)),"")</f>
        <v>4.9000000000000004</v>
      </c>
      <c r="W2358" s="215">
        <f t="shared" ca="1" si="101"/>
        <v>0</v>
      </c>
      <c r="X2358" s="276">
        <f>IFERROR(IF(VLOOKUP($C2358,'MSCI Database'!$C:$R,10, FALSE)="","",VLOOKUP($C2358,'MSCI Database'!$C:$R,10, FALSE)),"")</f>
        <v>2423888</v>
      </c>
      <c r="Y2358" s="229" t="str">
        <f>IFERROR(IF(VLOOKUP($C2358,'MSCI Database'!$C:$R,11, FALSE)="","",VLOOKUP($C2358,'MSCI Database'!$C:$R,11, FALSE)),"")</f>
        <v>2020</v>
      </c>
      <c r="Z2358" s="229" t="str">
        <f>IFERROR(IF(VLOOKUP($C2358,'MSCI Database'!$C:$R,12, FALSE)="","",VLOOKUP($C2358,'MSCI Database'!$C:$R,12, FALSE)),"")</f>
        <v>Reported</v>
      </c>
      <c r="AA2358" s="229" t="str">
        <f>IFERROR(IF(VLOOKUP($C2358,'MSCI Database'!$C:$R,13, FALSE)="","",VLOOKUP($C2358,'MSCI Database'!$C:$R,13, FALSE)),"")</f>
        <v>Strong governance performance; labor management challenges persist</v>
      </c>
    </row>
    <row r="2359" spans="1:27" s="130" customFormat="1" ht="15" hidden="1" customHeight="1" outlineLevel="1">
      <c r="A2359" s="130" t="s">
        <v>7673</v>
      </c>
      <c r="B2359" s="130" t="s">
        <v>7674</v>
      </c>
      <c r="C2359" s="130" t="s">
        <v>7675</v>
      </c>
      <c r="D2359" s="130" t="s">
        <v>12128</v>
      </c>
      <c r="E2359" s="130" t="s">
        <v>18673</v>
      </c>
      <c r="F2359" s="215">
        <v>8.3689419918318991E-2</v>
      </c>
      <c r="G2359" s="132" t="str">
        <f ca="1">IFERROR(_xll.BQL($A2359, "cur_mkt_cap(currency=EUR)")/1000000, " ")</f>
        <v xml:space="preserve"> </v>
      </c>
      <c r="M2359" s="308"/>
      <c r="N2359" s="215">
        <f t="shared" si="100"/>
        <v>9.0653066603640312E-4</v>
      </c>
      <c r="O2359" s="172" t="str">
        <f>IFERROR(IF(VLOOKUP($C2359,'MSCI Database'!$C:$R,2, FALSE)="","",VLOOKUP($C2359,'MSCI Database'!$C:$R,2, FALSE)),"")</f>
        <v>Aerospace &amp; Defense</v>
      </c>
      <c r="P2359" s="229" t="str">
        <f>IFERROR(IF(VLOOKUP($C2359,'MSCI Database'!$C:$R,3, FALSE)="","",VLOOKUP($C2359,'MSCI Database'!$C:$R,3, FALSE)),"")</f>
        <v>AA</v>
      </c>
      <c r="Q2359" s="229" t="str">
        <f>IFERROR(IF(VLOOKUP($C2359,'MSCI Database'!$C:$R,4, FALSE)="","",VLOOKUP($C2359,'MSCI Database'!$C:$R,4, FALSE)),"")</f>
        <v>0</v>
      </c>
      <c r="R2359" s="229">
        <f>IFERROR(IF(VLOOKUP($C2359,'MSCI Database'!$C:$R,5, FALSE)="","",VLOOKUP($C2359,'MSCI Database'!$C:$R,5, FALSE)),"")</f>
        <v>7.8</v>
      </c>
      <c r="S2359" s="229">
        <f>IFERROR(IF(VLOOKUP($C2359,'MSCI Database'!$C:$R,6, FALSE)="","",VLOOKUP($C2359,'MSCI Database'!$C:$R,6, FALSE)),"")</f>
        <v>3.1</v>
      </c>
      <c r="T2359" s="229">
        <f>IFERROR(IF(VLOOKUP($C2359,'MSCI Database'!$C:$R,7, FALSE)="","",VLOOKUP($C2359,'MSCI Database'!$C:$R,7, FALSE)),"")</f>
        <v>5.5</v>
      </c>
      <c r="U2359" s="229">
        <f>IFERROR(IF(VLOOKUP($C2359,'MSCI Database'!$C:$R,8, FALSE)="","",VLOOKUP($C2359,'MSCI Database'!$C:$R,8, FALSE)),"")</f>
        <v>6.3</v>
      </c>
      <c r="V2359" s="229">
        <f>IFERROR(IF(VLOOKUP($C2359,'MSCI Database'!$C:$R,9, FALSE)="","",VLOOKUP($C2359,'MSCI Database'!$C:$R,9, FALSE)),"")</f>
        <v>5.6</v>
      </c>
      <c r="W2359" s="215">
        <f t="shared" ca="1" si="101"/>
        <v>0</v>
      </c>
      <c r="X2359" s="276">
        <f>IFERROR(IF(VLOOKUP($C2359,'MSCI Database'!$C:$R,10, FALSE)="","",VLOOKUP($C2359,'MSCI Database'!$C:$R,10, FALSE)),"")</f>
        <v>484959</v>
      </c>
      <c r="Y2359" s="229" t="str">
        <f>IFERROR(IF(VLOOKUP($C2359,'MSCI Database'!$C:$R,11, FALSE)="","",VLOOKUP($C2359,'MSCI Database'!$C:$R,11, FALSE)),"")</f>
        <v>2019</v>
      </c>
      <c r="Z2359" s="229" t="str">
        <f>IFERROR(IF(VLOOKUP($C2359,'MSCI Database'!$C:$R,12, FALSE)="","",VLOOKUP($C2359,'MSCI Database'!$C:$R,12, FALSE)),"")</f>
        <v>Reported</v>
      </c>
      <c r="AA2359" s="229" t="str">
        <f>IFERROR(IF(VLOOKUP($C2359,'MSCI Database'!$C:$R,13, FALSE)="","",VLOOKUP($C2359,'MSCI Database'!$C:$R,13, FALSE)),"")</f>
        <v>Robust anti-corruption and quality control programs, but labor-related lawsuits persist</v>
      </c>
    </row>
    <row r="2360" spans="1:27" s="130" customFormat="1" ht="15" hidden="1" customHeight="1" outlineLevel="1">
      <c r="A2360" s="130" t="s">
        <v>1136</v>
      </c>
      <c r="B2360" s="130" t="s">
        <v>1137</v>
      </c>
      <c r="C2360" s="130" t="s">
        <v>1138</v>
      </c>
      <c r="D2360" s="130" t="s">
        <v>12135</v>
      </c>
      <c r="E2360" s="130" t="s">
        <v>18707</v>
      </c>
      <c r="F2360" s="215">
        <v>6.6747653688543046E-2</v>
      </c>
      <c r="G2360" s="132" t="str">
        <f ca="1">IFERROR(_xll.BQL($A2360, "cur_mkt_cap(currency=EUR)")/1000000, " ")</f>
        <v xml:space="preserve"> </v>
      </c>
      <c r="M2360" s="308"/>
      <c r="N2360" s="215">
        <f t="shared" si="100"/>
        <v>7.2301606360396318E-4</v>
      </c>
      <c r="O2360" s="172" t="str">
        <f>IFERROR(IF(VLOOKUP($C2360,'MSCI Database'!$C:$R,2, FALSE)="","",VLOOKUP($C2360,'MSCI Database'!$C:$R,2, FALSE)),"")</f>
        <v>Oil &amp; Gas Refining, Marketing, Transportation &amp; Storage</v>
      </c>
      <c r="P2360" s="229" t="str">
        <f>IFERROR(IF(VLOOKUP($C2360,'MSCI Database'!$C:$R,3, FALSE)="","",VLOOKUP($C2360,'MSCI Database'!$C:$R,3, FALSE)),"")</f>
        <v>BBB</v>
      </c>
      <c r="Q2360" s="229" t="str">
        <f>IFERROR(IF(VLOOKUP($C2360,'MSCI Database'!$C:$R,4, FALSE)="","",VLOOKUP($C2360,'MSCI Database'!$C:$R,4, FALSE)),"")</f>
        <v>0</v>
      </c>
      <c r="R2360" s="229">
        <f>IFERROR(IF(VLOOKUP($C2360,'MSCI Database'!$C:$R,5, FALSE)="","",VLOOKUP($C2360,'MSCI Database'!$C:$R,5, FALSE)),"")</f>
        <v>5.3</v>
      </c>
      <c r="S2360" s="229">
        <f>IFERROR(IF(VLOOKUP($C2360,'MSCI Database'!$C:$R,6, FALSE)="","",VLOOKUP($C2360,'MSCI Database'!$C:$R,6, FALSE)),"")</f>
        <v>4.4000000000000004</v>
      </c>
      <c r="T2360" s="229">
        <f>IFERROR(IF(VLOOKUP($C2360,'MSCI Database'!$C:$R,7, FALSE)="","",VLOOKUP($C2360,'MSCI Database'!$C:$R,7, FALSE)),"")</f>
        <v>4</v>
      </c>
      <c r="U2360" s="229">
        <f>IFERROR(IF(VLOOKUP($C2360,'MSCI Database'!$C:$R,8, FALSE)="","",VLOOKUP($C2360,'MSCI Database'!$C:$R,8, FALSE)),"")</f>
        <v>6.1</v>
      </c>
      <c r="V2360" s="229">
        <f>IFERROR(IF(VLOOKUP($C2360,'MSCI Database'!$C:$R,9, FALSE)="","",VLOOKUP($C2360,'MSCI Database'!$C:$R,9, FALSE)),"")</f>
        <v>4.8</v>
      </c>
      <c r="W2360" s="215">
        <f t="shared" ca="1" si="101"/>
        <v>0</v>
      </c>
      <c r="X2360" s="276">
        <f>IFERROR(IF(VLOOKUP($C2360,'MSCI Database'!$C:$R,10, FALSE)="","",VLOOKUP($C2360,'MSCI Database'!$C:$R,10, FALSE)),"")</f>
        <v>16437892</v>
      </c>
      <c r="Y2360" s="229" t="str">
        <f>IFERROR(IF(VLOOKUP($C2360,'MSCI Database'!$C:$R,11, FALSE)="","",VLOOKUP($C2360,'MSCI Database'!$C:$R,11, FALSE)),"")</f>
        <v>2019</v>
      </c>
      <c r="Z2360" s="229" t="str">
        <f>IFERROR(IF(VLOOKUP($C2360,'MSCI Database'!$C:$R,12, FALSE)="","",VLOOKUP($C2360,'MSCI Database'!$C:$R,12, FALSE)),"")</f>
        <v>Reported</v>
      </c>
      <c r="AA2360" s="229" t="str">
        <f>IFERROR(IF(VLOOKUP($C2360,'MSCI Database'!$C:$R,13, FALSE)="","",VLOOKUP($C2360,'MSCI Database'!$C:$R,13, FALSE)),"")</f>
        <v>Overall governance performance appears strong, but community opposition remains a challenge</v>
      </c>
    </row>
    <row r="2361" spans="1:27" s="130" customFormat="1" ht="15" hidden="1" customHeight="1" outlineLevel="1">
      <c r="A2361" s="130" t="s">
        <v>1721</v>
      </c>
      <c r="B2361" s="130" t="s">
        <v>1722</v>
      </c>
      <c r="C2361" s="130" t="s">
        <v>1723</v>
      </c>
      <c r="D2361" s="130" t="s">
        <v>18678</v>
      </c>
      <c r="E2361" s="130" t="s">
        <v>18690</v>
      </c>
      <c r="F2361" s="215">
        <v>1.073821237458209E-2</v>
      </c>
      <c r="G2361" s="132" t="str">
        <f ca="1">IFERROR(_xll.BQL($A2361, "cur_mkt_cap(currency=EUR)")/1000000, " ")</f>
        <v xml:space="preserve"> </v>
      </c>
      <c r="M2361" s="308"/>
      <c r="N2361" s="215">
        <f t="shared" si="100"/>
        <v>1.1631719786648245E-4</v>
      </c>
      <c r="O2361" s="172" t="str">
        <f>IFERROR(IF(VLOOKUP($C2361,'MSCI Database'!$C:$R,2, FALSE)="","",VLOOKUP($C2361,'MSCI Database'!$C:$R,2, FALSE)),"")</f>
        <v>Telecommunication Services</v>
      </c>
      <c r="P2361" s="229" t="str">
        <f>IFERROR(IF(VLOOKUP($C2361,'MSCI Database'!$C:$R,3, FALSE)="","",VLOOKUP($C2361,'MSCI Database'!$C:$R,3, FALSE)),"")</f>
        <v>B</v>
      </c>
      <c r="Q2361" s="229" t="str">
        <f>IFERROR(IF(VLOOKUP($C2361,'MSCI Database'!$C:$R,4, FALSE)="","",VLOOKUP($C2361,'MSCI Database'!$C:$R,4, FALSE)),"")</f>
        <v>-1</v>
      </c>
      <c r="R2361" s="229">
        <f>IFERROR(IF(VLOOKUP($C2361,'MSCI Database'!$C:$R,5, FALSE)="","",VLOOKUP($C2361,'MSCI Database'!$C:$R,5, FALSE)),"")</f>
        <v>1.8</v>
      </c>
      <c r="S2361" s="229">
        <f>IFERROR(IF(VLOOKUP($C2361,'MSCI Database'!$C:$R,6, FALSE)="","",VLOOKUP($C2361,'MSCI Database'!$C:$R,6, FALSE)),"")</f>
        <v>8.5</v>
      </c>
      <c r="T2361" s="229">
        <f>IFERROR(IF(VLOOKUP($C2361,'MSCI Database'!$C:$R,7, FALSE)="","",VLOOKUP($C2361,'MSCI Database'!$C:$R,7, FALSE)),"")</f>
        <v>4.3</v>
      </c>
      <c r="U2361" s="229">
        <f>IFERROR(IF(VLOOKUP($C2361,'MSCI Database'!$C:$R,8, FALSE)="","",VLOOKUP($C2361,'MSCI Database'!$C:$R,8, FALSE)),"")</f>
        <v>1.3</v>
      </c>
      <c r="V2361" s="229">
        <f>IFERROR(IF(VLOOKUP($C2361,'MSCI Database'!$C:$R,9, FALSE)="","",VLOOKUP($C2361,'MSCI Database'!$C:$R,9, FALSE)),"")</f>
        <v>2.8</v>
      </c>
      <c r="W2361" s="215">
        <f t="shared" ca="1" si="101"/>
        <v>0</v>
      </c>
      <c r="X2361" s="276">
        <f>IFERROR(IF(VLOOKUP($C2361,'MSCI Database'!$C:$R,10, FALSE)="","",VLOOKUP($C2361,'MSCI Database'!$C:$R,10, FALSE)),"")</f>
        <v>36208</v>
      </c>
      <c r="Y2361" s="229" t="str">
        <f>IFERROR(IF(VLOOKUP($C2361,'MSCI Database'!$C:$R,11, FALSE)="","",VLOOKUP($C2361,'MSCI Database'!$C:$R,11, FALSE)),"")</f>
        <v>2019</v>
      </c>
      <c r="Z2361" s="229" t="str">
        <f>IFERROR(IF(VLOOKUP($C2361,'MSCI Database'!$C:$R,12, FALSE)="","",VLOOKUP($C2361,'MSCI Database'!$C:$R,12, FALSE)),"")</f>
        <v>Reported</v>
      </c>
      <c r="AA2361" s="229" t="str">
        <f>IFERROR(IF(VLOOKUP($C2361,'MSCI Database'!$C:$R,13, FALSE)="","",VLOOKUP($C2361,'MSCI Database'!$C:$R,13, FALSE)),"")</f>
        <v>Board and ownership structure related risks weigh on the rating</v>
      </c>
    </row>
    <row r="2362" spans="1:27" s="130" customFormat="1" ht="15" hidden="1" customHeight="1" outlineLevel="1">
      <c r="A2362" s="130" t="s">
        <v>4847</v>
      </c>
      <c r="B2362" s="130" t="s">
        <v>4848</v>
      </c>
      <c r="C2362" s="130" t="s">
        <v>4849</v>
      </c>
      <c r="D2362" s="130" t="s">
        <v>18678</v>
      </c>
      <c r="E2362" s="130" t="s">
        <v>12133</v>
      </c>
      <c r="F2362" s="215">
        <v>1.071977047284282E-2</v>
      </c>
      <c r="G2362" s="132" t="str">
        <f ca="1">IFERROR(_xll.BQL($A2362, "cur_mkt_cap(currency=EUR)")/1000000, " ")</f>
        <v xml:space="preserve"> </v>
      </c>
      <c r="M2362" s="308"/>
      <c r="N2362" s="215">
        <f t="shared" si="100"/>
        <v>1.1611743367307552E-4</v>
      </c>
      <c r="O2362" s="172" t="str">
        <f>IFERROR(IF(VLOOKUP($C2362,'MSCI Database'!$C:$R,2, FALSE)="","",VLOOKUP($C2362,'MSCI Database'!$C:$R,2, FALSE)),"")</f>
        <v>Biotechnology</v>
      </c>
      <c r="P2362" s="229" t="str">
        <f>IFERROR(IF(VLOOKUP($C2362,'MSCI Database'!$C:$R,3, FALSE)="","",VLOOKUP($C2362,'MSCI Database'!$C:$R,3, FALSE)),"")</f>
        <v>B</v>
      </c>
      <c r="Q2362" s="229" t="str">
        <f>IFERROR(IF(VLOOKUP($C2362,'MSCI Database'!$C:$R,4, FALSE)="","",VLOOKUP($C2362,'MSCI Database'!$C:$R,4, FALSE)),"")</f>
        <v>0</v>
      </c>
      <c r="R2362" s="229">
        <f>IFERROR(IF(VLOOKUP($C2362,'MSCI Database'!$C:$R,5, FALSE)="","",VLOOKUP($C2362,'MSCI Database'!$C:$R,5, FALSE)),"")</f>
        <v>2</v>
      </c>
      <c r="S2362" s="229">
        <f>IFERROR(IF(VLOOKUP($C2362,'MSCI Database'!$C:$R,6, FALSE)="","",VLOOKUP($C2362,'MSCI Database'!$C:$R,6, FALSE)),"")</f>
        <v>6.4</v>
      </c>
      <c r="T2362" s="229">
        <f>IFERROR(IF(VLOOKUP($C2362,'MSCI Database'!$C:$R,7, FALSE)="","",VLOOKUP($C2362,'MSCI Database'!$C:$R,7, FALSE)),"")</f>
        <v>3.9</v>
      </c>
      <c r="U2362" s="229">
        <f>IFERROR(IF(VLOOKUP($C2362,'MSCI Database'!$C:$R,8, FALSE)="","",VLOOKUP($C2362,'MSCI Database'!$C:$R,8, FALSE)),"")</f>
        <v>3.6</v>
      </c>
      <c r="V2362" s="229">
        <f>IFERROR(IF(VLOOKUP($C2362,'MSCI Database'!$C:$R,9, FALSE)="","",VLOOKUP($C2362,'MSCI Database'!$C:$R,9, FALSE)),"")</f>
        <v>4</v>
      </c>
      <c r="W2362" s="215">
        <f t="shared" ca="1" si="101"/>
        <v>0</v>
      </c>
      <c r="X2362" s="276">
        <f>IFERROR(IF(VLOOKUP($C2362,'MSCI Database'!$C:$R,10, FALSE)="","",VLOOKUP($C2362,'MSCI Database'!$C:$R,10, FALSE)),"")</f>
        <v>3451</v>
      </c>
      <c r="Y2362" s="229" t="str">
        <f>IFERROR(IF(VLOOKUP($C2362,'MSCI Database'!$C:$R,11, FALSE)="","",VLOOKUP($C2362,'MSCI Database'!$C:$R,11, FALSE)),"")</f>
        <v>2019</v>
      </c>
      <c r="Z2362" s="229" t="str">
        <f>IFERROR(IF(VLOOKUP($C2362,'MSCI Database'!$C:$R,12, FALSE)="","",VLOOKUP($C2362,'MSCI Database'!$C:$R,12, FALSE)),"")</f>
        <v>E.Segmt-Moderate</v>
      </c>
      <c r="AA2362" s="229" t="str">
        <f>IFERROR(IF(VLOOKUP($C2362,'MSCI Database'!$C:$R,13, FALSE)="","",VLOOKUP($C2362,'MSCI Database'!$C:$R,13, FALSE)),"")</f>
        <v>Weak focus on ESG integration in operations</v>
      </c>
    </row>
    <row r="2363" spans="1:27" s="130" customFormat="1" ht="15" hidden="1" customHeight="1" outlineLevel="1">
      <c r="A2363" s="130" t="s">
        <v>605</v>
      </c>
      <c r="B2363" s="130" t="s">
        <v>606</v>
      </c>
      <c r="C2363" s="130" t="s">
        <v>607</v>
      </c>
      <c r="D2363" s="130" t="s">
        <v>18675</v>
      </c>
      <c r="E2363" s="130" t="s">
        <v>100</v>
      </c>
      <c r="F2363" s="215">
        <v>1.070289566178065E-2</v>
      </c>
      <c r="G2363" s="132" t="str">
        <f ca="1">IFERROR(_xll.BQL($A2363, "cur_mkt_cap(currency=EUR)")/1000000, " ")</f>
        <v xml:space="preserve"> </v>
      </c>
      <c r="M2363" s="308"/>
      <c r="N2363" s="215">
        <f t="shared" si="100"/>
        <v>1.1593464433451446E-4</v>
      </c>
      <c r="O2363" s="172" t="str">
        <f>IFERROR(IF(VLOOKUP($C2363,'MSCI Database'!$C:$R,2, FALSE)="","",VLOOKUP($C2363,'MSCI Database'!$C:$R,2, FALSE)),"")</f>
        <v>Utilities</v>
      </c>
      <c r="P2363" s="229" t="str">
        <f>IFERROR(IF(VLOOKUP($C2363,'MSCI Database'!$C:$R,3, FALSE)="","",VLOOKUP($C2363,'MSCI Database'!$C:$R,3, FALSE)),"")</f>
        <v>BBB</v>
      </c>
      <c r="Q2363" s="229" t="str">
        <f>IFERROR(IF(VLOOKUP($C2363,'MSCI Database'!$C:$R,4, FALSE)="","",VLOOKUP($C2363,'MSCI Database'!$C:$R,4, FALSE)),"")</f>
        <v>1</v>
      </c>
      <c r="R2363" s="229">
        <f>IFERROR(IF(VLOOKUP($C2363,'MSCI Database'!$C:$R,5, FALSE)="","",VLOOKUP($C2363,'MSCI Database'!$C:$R,5, FALSE)),"")</f>
        <v>4.9000000000000004</v>
      </c>
      <c r="S2363" s="229">
        <f>IFERROR(IF(VLOOKUP($C2363,'MSCI Database'!$C:$R,6, FALSE)="","",VLOOKUP($C2363,'MSCI Database'!$C:$R,6, FALSE)),"")</f>
        <v>5.9</v>
      </c>
      <c r="T2363" s="229">
        <f>IFERROR(IF(VLOOKUP($C2363,'MSCI Database'!$C:$R,7, FALSE)="","",VLOOKUP($C2363,'MSCI Database'!$C:$R,7, FALSE)),"")</f>
        <v>7.6</v>
      </c>
      <c r="U2363" s="229">
        <f>IFERROR(IF(VLOOKUP($C2363,'MSCI Database'!$C:$R,8, FALSE)="","",VLOOKUP($C2363,'MSCI Database'!$C:$R,8, FALSE)),"")</f>
        <v>2.4</v>
      </c>
      <c r="V2363" s="229">
        <f>IFERROR(IF(VLOOKUP($C2363,'MSCI Database'!$C:$R,9, FALSE)="","",VLOOKUP($C2363,'MSCI Database'!$C:$R,9, FALSE)),"")</f>
        <v>5</v>
      </c>
      <c r="W2363" s="215">
        <f t="shared" ca="1" si="101"/>
        <v>0</v>
      </c>
      <c r="X2363" s="276">
        <f>IFERROR(IF(VLOOKUP($C2363,'MSCI Database'!$C:$R,10, FALSE)="","",VLOOKUP($C2363,'MSCI Database'!$C:$R,10, FALSE)),"")</f>
        <v>775660</v>
      </c>
      <c r="Y2363" s="229" t="str">
        <f>IFERROR(IF(VLOOKUP($C2363,'MSCI Database'!$C:$R,11, FALSE)="","",VLOOKUP($C2363,'MSCI Database'!$C:$R,11, FALSE)),"")</f>
        <v>2019</v>
      </c>
      <c r="Z2363" s="229" t="str">
        <f>IFERROR(IF(VLOOKUP($C2363,'MSCI Database'!$C:$R,12, FALSE)="","",VLOOKUP($C2363,'MSCI Database'!$C:$R,12, FALSE)),"")</f>
        <v>E.Segmt-Moderate</v>
      </c>
      <c r="AA2363" s="229" t="str">
        <f>IFERROR(IF(VLOOKUP($C2363,'MSCI Database'!$C:$R,13, FALSE)="","",VLOOKUP($C2363,'MSCI Database'!$C:$R,13, FALSE)),"")</f>
        <v>Efforts to protect biodiversity and water quality; lacks robust anti-corruption policies</v>
      </c>
    </row>
    <row r="2364" spans="1:27" s="130" customFormat="1" ht="15" hidden="1" customHeight="1" outlineLevel="1">
      <c r="A2364" s="130" t="s">
        <v>7133</v>
      </c>
      <c r="B2364" s="130" t="s">
        <v>7134</v>
      </c>
      <c r="C2364" s="130" t="s">
        <v>7135</v>
      </c>
      <c r="D2364" s="130" t="s">
        <v>12128</v>
      </c>
      <c r="E2364" s="130" t="s">
        <v>12133</v>
      </c>
      <c r="F2364" s="215">
        <v>8.3159466310548893E-2</v>
      </c>
      <c r="G2364" s="132" t="str">
        <f ca="1">IFERROR(_xll.BQL($A2364, "cur_mkt_cap(currency=EUR)")/1000000, " ")</f>
        <v xml:space="preserve"> </v>
      </c>
      <c r="M2364" s="308"/>
      <c r="N2364" s="215">
        <f t="shared" si="100"/>
        <v>9.0079016505683956E-4</v>
      </c>
      <c r="O2364" s="172" t="str">
        <f>IFERROR(IF(VLOOKUP($C2364,'MSCI Database'!$C:$R,2, FALSE)="","",VLOOKUP($C2364,'MSCI Database'!$C:$R,2, FALSE)),"")</f>
        <v>Health Care Providers &amp; Services</v>
      </c>
      <c r="P2364" s="229" t="str">
        <f>IFERROR(IF(VLOOKUP($C2364,'MSCI Database'!$C:$R,3, FALSE)="","",VLOOKUP($C2364,'MSCI Database'!$C:$R,3, FALSE)),"")</f>
        <v>AA</v>
      </c>
      <c r="Q2364" s="229" t="str">
        <f>IFERROR(IF(VLOOKUP($C2364,'MSCI Database'!$C:$R,4, FALSE)="","",VLOOKUP($C2364,'MSCI Database'!$C:$R,4, FALSE)),"")</f>
        <v>1</v>
      </c>
      <c r="R2364" s="229">
        <f>IFERROR(IF(VLOOKUP($C2364,'MSCI Database'!$C:$R,5, FALSE)="","",VLOOKUP($C2364,'MSCI Database'!$C:$R,5, FALSE)),"")</f>
        <v>7.4</v>
      </c>
      <c r="S2364" s="229">
        <f>IFERROR(IF(VLOOKUP($C2364,'MSCI Database'!$C:$R,6, FALSE)="","",VLOOKUP($C2364,'MSCI Database'!$C:$R,6, FALSE)),"")</f>
        <v>6.5</v>
      </c>
      <c r="T2364" s="229">
        <f>IFERROR(IF(VLOOKUP($C2364,'MSCI Database'!$C:$R,7, FALSE)="","",VLOOKUP($C2364,'MSCI Database'!$C:$R,7, FALSE)),"")</f>
        <v>4.7</v>
      </c>
      <c r="U2364" s="229">
        <f>IFERROR(IF(VLOOKUP($C2364,'MSCI Database'!$C:$R,8, FALSE)="","",VLOOKUP($C2364,'MSCI Database'!$C:$R,8, FALSE)),"")</f>
        <v>6.5</v>
      </c>
      <c r="V2364" s="229">
        <f>IFERROR(IF(VLOOKUP($C2364,'MSCI Database'!$C:$R,9, FALSE)="","",VLOOKUP($C2364,'MSCI Database'!$C:$R,9, FALSE)),"")</f>
        <v>5.4</v>
      </c>
      <c r="W2364" s="215">
        <f t="shared" ca="1" si="101"/>
        <v>0</v>
      </c>
      <c r="X2364" s="276">
        <f>IFERROR(IF(VLOOKUP($C2364,'MSCI Database'!$C:$R,10, FALSE)="","",VLOOKUP($C2364,'MSCI Database'!$C:$R,10, FALSE)),"")</f>
        <v>2458256</v>
      </c>
      <c r="Y2364" s="229" t="str">
        <f>IFERROR(IF(VLOOKUP($C2364,'MSCI Database'!$C:$R,11, FALSE)="","",VLOOKUP($C2364,'MSCI Database'!$C:$R,11, FALSE)),"")</f>
        <v>2019</v>
      </c>
      <c r="Z2364" s="229" t="str">
        <f>IFERROR(IF(VLOOKUP($C2364,'MSCI Database'!$C:$R,12, FALSE)="","",VLOOKUP($C2364,'MSCI Database'!$C:$R,12, FALSE)),"")</f>
        <v>E.Segmt-Moderately Low</v>
      </c>
      <c r="AA2364" s="229" t="str">
        <f>IFERROR(IF(VLOOKUP($C2364,'MSCI Database'!$C:$R,13, FALSE)="","",VLOOKUP($C2364,'MSCI Database'!$C:$R,13, FALSE)),"")</f>
        <v>Robust anti-corruption programs; labor protests over personal safety issues amid COVID-19 pandemic</v>
      </c>
    </row>
    <row r="2365" spans="1:27" s="130" customFormat="1" ht="15" hidden="1" customHeight="1" outlineLevel="1">
      <c r="A2365" s="130" t="s">
        <v>7044</v>
      </c>
      <c r="B2365" s="130" t="s">
        <v>7045</v>
      </c>
      <c r="C2365" s="130" t="s">
        <v>7046</v>
      </c>
      <c r="D2365" s="130" t="s">
        <v>12128</v>
      </c>
      <c r="E2365" s="130" t="s">
        <v>18682</v>
      </c>
      <c r="F2365" s="215">
        <v>8.3148793317076697E-2</v>
      </c>
      <c r="G2365" s="132" t="str">
        <f ca="1">IFERROR(_xll.BQL($A2365, "cur_mkt_cap(currency=EUR)")/1000000, " ")</f>
        <v xml:space="preserve"> </v>
      </c>
      <c r="M2365" s="308"/>
      <c r="N2365" s="215">
        <f t="shared" si="100"/>
        <v>9.0067455431547705E-4</v>
      </c>
      <c r="O2365" s="172" t="str">
        <f>IFERROR(IF(VLOOKUP($C2365,'MSCI Database'!$C:$R,2, FALSE)="","",VLOOKUP($C2365,'MSCI Database'!$C:$R,2, FALSE)),"")</f>
        <v>Automobiles</v>
      </c>
      <c r="P2365" s="229" t="str">
        <f>IFERROR(IF(VLOOKUP($C2365,'MSCI Database'!$C:$R,3, FALSE)="","",VLOOKUP($C2365,'MSCI Database'!$C:$R,3, FALSE)),"")</f>
        <v>B</v>
      </c>
      <c r="Q2365" s="229" t="str">
        <f>IFERROR(IF(VLOOKUP($C2365,'MSCI Database'!$C:$R,4, FALSE)="","",VLOOKUP($C2365,'MSCI Database'!$C:$R,4, FALSE)),"")</f>
        <v>0</v>
      </c>
      <c r="R2365" s="229">
        <f>IFERROR(IF(VLOOKUP($C2365,'MSCI Database'!$C:$R,5, FALSE)="","",VLOOKUP($C2365,'MSCI Database'!$C:$R,5, FALSE)),"")</f>
        <v>1.9</v>
      </c>
      <c r="S2365" s="229">
        <f>IFERROR(IF(VLOOKUP($C2365,'MSCI Database'!$C:$R,6, FALSE)="","",VLOOKUP($C2365,'MSCI Database'!$C:$R,6, FALSE)),"")</f>
        <v>5.0999999999999996</v>
      </c>
      <c r="T2365" s="229">
        <f>IFERROR(IF(VLOOKUP($C2365,'MSCI Database'!$C:$R,7, FALSE)="","",VLOOKUP($C2365,'MSCI Database'!$C:$R,7, FALSE)),"")</f>
        <v>1.8</v>
      </c>
      <c r="U2365" s="229">
        <f>IFERROR(IF(VLOOKUP($C2365,'MSCI Database'!$C:$R,8, FALSE)="","",VLOOKUP($C2365,'MSCI Database'!$C:$R,8, FALSE)),"")</f>
        <v>3.2</v>
      </c>
      <c r="V2365" s="229">
        <f>IFERROR(IF(VLOOKUP($C2365,'MSCI Database'!$C:$R,9, FALSE)="","",VLOOKUP($C2365,'MSCI Database'!$C:$R,9, FALSE)),"")</f>
        <v>3.3</v>
      </c>
      <c r="W2365" s="215">
        <f t="shared" ca="1" si="101"/>
        <v>0</v>
      </c>
      <c r="X2365" s="276">
        <f>IFERROR(IF(VLOOKUP($C2365,'MSCI Database'!$C:$R,10, FALSE)="","",VLOOKUP($C2365,'MSCI Database'!$C:$R,10, FALSE)),"")</f>
        <v>4647651</v>
      </c>
      <c r="Y2365" s="229" t="str">
        <f>IFERROR(IF(VLOOKUP($C2365,'MSCI Database'!$C:$R,11, FALSE)="","",VLOOKUP($C2365,'MSCI Database'!$C:$R,11, FALSE)),"")</f>
        <v>2019</v>
      </c>
      <c r="Z2365" s="229" t="str">
        <f>IFERROR(IF(VLOOKUP($C2365,'MSCI Database'!$C:$R,12, FALSE)="","",VLOOKUP($C2365,'MSCI Database'!$C:$R,12, FALSE)),"")</f>
        <v>Reported</v>
      </c>
      <c r="AA2365" s="229" t="str">
        <f>IFERROR(IF(VLOOKUP($C2365,'MSCI Database'!$C:$R,13, FALSE)="","",VLOOKUP($C2365,'MSCI Database'!$C:$R,13, FALSE)),"")</f>
        <v>Announces job cuts affecting 10% of its salaried workforce; EV benefits from VW partnership</v>
      </c>
    </row>
    <row r="2366" spans="1:27" s="130" customFormat="1" ht="15" hidden="1" customHeight="1" outlineLevel="1">
      <c r="A2366" s="130" t="s">
        <v>6496</v>
      </c>
      <c r="B2366" s="130" t="s">
        <v>6497</v>
      </c>
      <c r="C2366" s="130" t="s">
        <v>6498</v>
      </c>
      <c r="D2366" s="130" t="s">
        <v>12128</v>
      </c>
      <c r="E2366" s="130" t="s">
        <v>18688</v>
      </c>
      <c r="F2366" s="215">
        <v>8.1843466298752651E-2</v>
      </c>
      <c r="G2366" s="132" t="str">
        <f ca="1">IFERROR(_xll.BQL($A2366, "cur_mkt_cap(currency=EUR)")/1000000, " ")</f>
        <v xml:space="preserve"> </v>
      </c>
      <c r="M2366" s="308"/>
      <c r="N2366" s="215">
        <f t="shared" si="100"/>
        <v>8.8653514490779413E-4</v>
      </c>
      <c r="O2366" s="172" t="str">
        <f>IFERROR(IF(VLOOKUP($C2366,'MSCI Database'!$C:$R,2, FALSE)="","",VLOOKUP($C2366,'MSCI Database'!$C:$R,2, FALSE)),"")</f>
        <v>Asset Management &amp; Custody Banks</v>
      </c>
      <c r="P2366" s="229" t="str">
        <f>IFERROR(IF(VLOOKUP($C2366,'MSCI Database'!$C:$R,3, FALSE)="","",VLOOKUP($C2366,'MSCI Database'!$C:$R,3, FALSE)),"")</f>
        <v>B</v>
      </c>
      <c r="Q2366" s="229" t="str">
        <f>IFERROR(IF(VLOOKUP($C2366,'MSCI Database'!$C:$R,4, FALSE)="","",VLOOKUP($C2366,'MSCI Database'!$C:$R,4, FALSE)),"")</f>
        <v>-2</v>
      </c>
      <c r="R2366" s="229">
        <f>IFERROR(IF(VLOOKUP($C2366,'MSCI Database'!$C:$R,5, FALSE)="","",VLOOKUP($C2366,'MSCI Database'!$C:$R,5, FALSE)),"")</f>
        <v>1.7</v>
      </c>
      <c r="S2366" s="229">
        <f>IFERROR(IF(VLOOKUP($C2366,'MSCI Database'!$C:$R,6, FALSE)="","",VLOOKUP($C2366,'MSCI Database'!$C:$R,6, FALSE)),"")</f>
        <v>8.3000000000000007</v>
      </c>
      <c r="T2366" s="229">
        <f>IFERROR(IF(VLOOKUP($C2366,'MSCI Database'!$C:$R,7, FALSE)="","",VLOOKUP($C2366,'MSCI Database'!$C:$R,7, FALSE)),"")</f>
        <v>5.0999999999999996</v>
      </c>
      <c r="U2366" s="229">
        <f>IFERROR(IF(VLOOKUP($C2366,'MSCI Database'!$C:$R,8, FALSE)="","",VLOOKUP($C2366,'MSCI Database'!$C:$R,8, FALSE)),"")</f>
        <v>2.2000000000000002</v>
      </c>
      <c r="V2366" s="229">
        <f>IFERROR(IF(VLOOKUP($C2366,'MSCI Database'!$C:$R,9, FALSE)="","",VLOOKUP($C2366,'MSCI Database'!$C:$R,9, FALSE)),"")</f>
        <v>4</v>
      </c>
      <c r="W2366" s="215">
        <f t="shared" ca="1" si="101"/>
        <v>0</v>
      </c>
      <c r="X2366" s="276">
        <f>IFERROR(IF(VLOOKUP($C2366,'MSCI Database'!$C:$R,10, FALSE)="","",VLOOKUP($C2366,'MSCI Database'!$C:$R,10, FALSE)),"")</f>
        <v>19580</v>
      </c>
      <c r="Y2366" s="229" t="str">
        <f>IFERROR(IF(VLOOKUP($C2366,'MSCI Database'!$C:$R,11, FALSE)="","",VLOOKUP($C2366,'MSCI Database'!$C:$R,11, FALSE)),"")</f>
        <v>2019</v>
      </c>
      <c r="Z2366" s="229" t="str">
        <f>IFERROR(IF(VLOOKUP($C2366,'MSCI Database'!$C:$R,12, FALSE)="","",VLOOKUP($C2366,'MSCI Database'!$C:$R,12, FALSE)),"")</f>
        <v>E.Segmt-Moderately High</v>
      </c>
      <c r="AA2366" s="229" t="str">
        <f>IFERROR(IF(VLOOKUP($C2366,'MSCI Database'!$C:$R,13, FALSE)="","",VLOOKUP($C2366,'MSCI Database'!$C:$R,13, FALSE)),"")</f>
        <v>Corporate governance practices drive downgrade</v>
      </c>
    </row>
    <row r="2367" spans="1:27" s="130" customFormat="1" ht="15" hidden="1" customHeight="1" outlineLevel="1">
      <c r="A2367" s="130" t="s">
        <v>8587</v>
      </c>
      <c r="B2367" s="130" t="s">
        <v>1366</v>
      </c>
      <c r="C2367" s="130" t="s">
        <v>8588</v>
      </c>
      <c r="D2367" s="130" t="s">
        <v>18678</v>
      </c>
      <c r="E2367" s="130" t="s">
        <v>18704</v>
      </c>
      <c r="F2367" s="215">
        <v>1.0435368352210759E-2</v>
      </c>
      <c r="G2367" s="132" t="str">
        <f ca="1">IFERROR(_xll.BQL($A2367, "cur_mkt_cap(currency=EUR)")/1000000, " ")</f>
        <v xml:space="preserve"> </v>
      </c>
      <c r="M2367" s="308"/>
      <c r="N2367" s="215">
        <f t="shared" si="100"/>
        <v>1.1303676655780121E-4</v>
      </c>
      <c r="O2367" s="172" t="str">
        <f>IFERROR(IF(VLOOKUP($C2367,'MSCI Database'!$C:$R,2, FALSE)="","",VLOOKUP($C2367,'MSCI Database'!$C:$R,2, FALSE)),"")</f>
        <v>Real Estate Development &amp; Diversified Activities</v>
      </c>
      <c r="P2367" s="229" t="str">
        <f>IFERROR(IF(VLOOKUP($C2367,'MSCI Database'!$C:$R,3, FALSE)="","",VLOOKUP($C2367,'MSCI Database'!$C:$R,3, FALSE)),"")</f>
        <v>BBB</v>
      </c>
      <c r="Q2367" s="229" t="str">
        <f>IFERROR(IF(VLOOKUP($C2367,'MSCI Database'!$C:$R,4, FALSE)="","",VLOOKUP($C2367,'MSCI Database'!$C:$R,4, FALSE)),"")</f>
        <v>0</v>
      </c>
      <c r="R2367" s="229">
        <f>IFERROR(IF(VLOOKUP($C2367,'MSCI Database'!$C:$R,5, FALSE)="","",VLOOKUP($C2367,'MSCI Database'!$C:$R,5, FALSE)),"")</f>
        <v>5.0999999999999996</v>
      </c>
      <c r="S2367" s="229">
        <f>IFERROR(IF(VLOOKUP($C2367,'MSCI Database'!$C:$R,6, FALSE)="","",VLOOKUP($C2367,'MSCI Database'!$C:$R,6, FALSE)),"")</f>
        <v>6.3</v>
      </c>
      <c r="T2367" s="229">
        <f>IFERROR(IF(VLOOKUP($C2367,'MSCI Database'!$C:$R,7, FALSE)="","",VLOOKUP($C2367,'MSCI Database'!$C:$R,7, FALSE)),"")</f>
        <v>2.6</v>
      </c>
      <c r="U2367" s="229">
        <f>IFERROR(IF(VLOOKUP($C2367,'MSCI Database'!$C:$R,8, FALSE)="","",VLOOKUP($C2367,'MSCI Database'!$C:$R,8, FALSE)),"")</f>
        <v>5.2</v>
      </c>
      <c r="V2367" s="229">
        <f>IFERROR(IF(VLOOKUP($C2367,'MSCI Database'!$C:$R,9, FALSE)="","",VLOOKUP($C2367,'MSCI Database'!$C:$R,9, FALSE)),"")</f>
        <v>4.5</v>
      </c>
      <c r="W2367" s="215">
        <f t="shared" ca="1" si="101"/>
        <v>0</v>
      </c>
      <c r="X2367" s="276">
        <f>IFERROR(IF(VLOOKUP($C2367,'MSCI Database'!$C:$R,10, FALSE)="","",VLOOKUP($C2367,'MSCI Database'!$C:$R,10, FALSE)),"")</f>
        <v>23074</v>
      </c>
      <c r="Y2367" s="229" t="str">
        <f>IFERROR(IF(VLOOKUP($C2367,'MSCI Database'!$C:$R,11, FALSE)="","",VLOOKUP($C2367,'MSCI Database'!$C:$R,11, FALSE)),"")</f>
        <v>2019</v>
      </c>
      <c r="Z2367" s="229" t="str">
        <f>IFERROR(IF(VLOOKUP($C2367,'MSCI Database'!$C:$R,12, FALSE)="","",VLOOKUP($C2367,'MSCI Database'!$C:$R,12, FALSE)),"")</f>
        <v>Reported</v>
      </c>
      <c r="AA2367" s="229" t="str">
        <f>IFERROR(IF(VLOOKUP($C2367,'MSCI Database'!$C:$R,13, FALSE)="","",VLOOKUP($C2367,'MSCI Database'!$C:$R,13, FALSE)),"")</f>
        <v>Strong corporate governance, but relatively weak business ethics and construction quality strategies</v>
      </c>
    </row>
    <row r="2368" spans="1:27" s="130" customFormat="1" ht="15" hidden="1" customHeight="1" outlineLevel="1">
      <c r="A2368" s="130" t="s">
        <v>5127</v>
      </c>
      <c r="B2368" s="130" t="s">
        <v>5128</v>
      </c>
      <c r="C2368" s="130" t="s">
        <v>5129</v>
      </c>
      <c r="D2368" s="130" t="s">
        <v>18719</v>
      </c>
      <c r="E2368" s="130" t="s">
        <v>18688</v>
      </c>
      <c r="F2368" s="215">
        <v>1.961138392766049E-2</v>
      </c>
      <c r="G2368" s="132" t="str">
        <f ca="1">IFERROR(_xll.BQL($A2368, "cur_mkt_cap(currency=EUR)")/1000000, " ")</f>
        <v xml:space="preserve"> </v>
      </c>
      <c r="M2368" s="308"/>
      <c r="N2368" s="215">
        <f t="shared" si="100"/>
        <v>2.1243212046623511E-4</v>
      </c>
      <c r="O2368" s="172" t="str">
        <f>IFERROR(IF(VLOOKUP($C2368,'MSCI Database'!$C:$R,2, FALSE)="","",VLOOKUP($C2368,'MSCI Database'!$C:$R,2, FALSE)),"")</f>
        <v>Banks</v>
      </c>
      <c r="P2368" s="229" t="str">
        <f>IFERROR(IF(VLOOKUP($C2368,'MSCI Database'!$C:$R,3, FALSE)="","",VLOOKUP($C2368,'MSCI Database'!$C:$R,3, FALSE)),"")</f>
        <v>AA</v>
      </c>
      <c r="Q2368" s="229" t="str">
        <f>IFERROR(IF(VLOOKUP($C2368,'MSCI Database'!$C:$R,4, FALSE)="","",VLOOKUP($C2368,'MSCI Database'!$C:$R,4, FALSE)),"")</f>
        <v>0</v>
      </c>
      <c r="R2368" s="229">
        <f>IFERROR(IF(VLOOKUP($C2368,'MSCI Database'!$C:$R,5, FALSE)="","",VLOOKUP($C2368,'MSCI Database'!$C:$R,5, FALSE)),"")</f>
        <v>8.3000000000000007</v>
      </c>
      <c r="S2368" s="229">
        <f>IFERROR(IF(VLOOKUP($C2368,'MSCI Database'!$C:$R,6, FALSE)="","",VLOOKUP($C2368,'MSCI Database'!$C:$R,6, FALSE)),"")</f>
        <v>5</v>
      </c>
      <c r="T2368" s="229">
        <f>IFERROR(IF(VLOOKUP($C2368,'MSCI Database'!$C:$R,7, FALSE)="","",VLOOKUP($C2368,'MSCI Database'!$C:$R,7, FALSE)),"")</f>
        <v>4.4000000000000004</v>
      </c>
      <c r="U2368" s="229">
        <f>IFERROR(IF(VLOOKUP($C2368,'MSCI Database'!$C:$R,8, FALSE)="","",VLOOKUP($C2368,'MSCI Database'!$C:$R,8, FALSE)),"")</f>
        <v>5.0999999999999996</v>
      </c>
      <c r="V2368" s="229">
        <f>IFERROR(IF(VLOOKUP($C2368,'MSCI Database'!$C:$R,9, FALSE)="","",VLOOKUP($C2368,'MSCI Database'!$C:$R,9, FALSE)),"")</f>
        <v>4.7</v>
      </c>
      <c r="W2368" s="215">
        <f t="shared" ca="1" si="101"/>
        <v>0</v>
      </c>
      <c r="X2368" s="276">
        <f>IFERROR(IF(VLOOKUP($C2368,'MSCI Database'!$C:$R,10, FALSE)="","",VLOOKUP($C2368,'MSCI Database'!$C:$R,10, FALSE)),"")</f>
        <v>21326</v>
      </c>
      <c r="Y2368" s="229" t="str">
        <f>IFERROR(IF(VLOOKUP($C2368,'MSCI Database'!$C:$R,11, FALSE)="","",VLOOKUP($C2368,'MSCI Database'!$C:$R,11, FALSE)),"")</f>
        <v>2019</v>
      </c>
      <c r="Z2368" s="229" t="str">
        <f>IFERROR(IF(VLOOKUP($C2368,'MSCI Database'!$C:$R,12, FALSE)="","",VLOOKUP($C2368,'MSCI Database'!$C:$R,12, FALSE)),"")</f>
        <v>E.Segmt-Moderate</v>
      </c>
      <c r="AA2368" s="229" t="str">
        <f>IFERROR(IF(VLOOKUP($C2368,'MSCI Database'!$C:$R,13, FALSE)="","",VLOOKUP($C2368,'MSCI Database'!$C:$R,13, FALSE)),"")</f>
        <v>Leader in human capital management and data security framework</v>
      </c>
    </row>
    <row r="2369" spans="1:27" s="130" customFormat="1" ht="15" hidden="1" customHeight="1" outlineLevel="1">
      <c r="A2369" s="130" t="s">
        <v>3024</v>
      </c>
      <c r="B2369" s="130" t="s">
        <v>3025</v>
      </c>
      <c r="C2369" s="130" t="s">
        <v>3026</v>
      </c>
      <c r="D2369" s="130" t="s">
        <v>12128</v>
      </c>
      <c r="E2369" s="130" t="s">
        <v>18688</v>
      </c>
      <c r="F2369" s="215">
        <v>8.0723950121777938E-2</v>
      </c>
      <c r="G2369" s="132" t="str">
        <f ca="1">IFERROR(_xll.BQL($A2369, "cur_mkt_cap(currency=EUR)")/1000000, " ")</f>
        <v xml:space="preserve"> </v>
      </c>
      <c r="M2369" s="308"/>
      <c r="N2369" s="215">
        <f t="shared" si="100"/>
        <v>8.7440845378552394E-4</v>
      </c>
      <c r="O2369" s="172" t="str">
        <f>IFERROR(IF(VLOOKUP($C2369,'MSCI Database'!$C:$R,2, FALSE)="","",VLOOKUP($C2369,'MSCI Database'!$C:$R,2, FALSE)),"")</f>
        <v>Multi-Line Insurance &amp; Brokerage</v>
      </c>
      <c r="P2369" s="229" t="str">
        <f>IFERROR(IF(VLOOKUP($C2369,'MSCI Database'!$C:$R,3, FALSE)="","",VLOOKUP($C2369,'MSCI Database'!$C:$R,3, FALSE)),"")</f>
        <v>BB</v>
      </c>
      <c r="Q2369" s="229" t="str">
        <f>IFERROR(IF(VLOOKUP($C2369,'MSCI Database'!$C:$R,4, FALSE)="","",VLOOKUP($C2369,'MSCI Database'!$C:$R,4, FALSE)),"")</f>
        <v>0</v>
      </c>
      <c r="R2369" s="229">
        <f>IFERROR(IF(VLOOKUP($C2369,'MSCI Database'!$C:$R,5, FALSE)="","",VLOOKUP($C2369,'MSCI Database'!$C:$R,5, FALSE)),"")</f>
        <v>4.0999999999999996</v>
      </c>
      <c r="S2369" s="229">
        <f>IFERROR(IF(VLOOKUP($C2369,'MSCI Database'!$C:$R,6, FALSE)="","",VLOOKUP($C2369,'MSCI Database'!$C:$R,6, FALSE)),"")</f>
        <v>7</v>
      </c>
      <c r="T2369" s="229">
        <f>IFERROR(IF(VLOOKUP($C2369,'MSCI Database'!$C:$R,7, FALSE)="","",VLOOKUP($C2369,'MSCI Database'!$C:$R,7, FALSE)),"")</f>
        <v>3.3</v>
      </c>
      <c r="U2369" s="229">
        <f>IFERROR(IF(VLOOKUP($C2369,'MSCI Database'!$C:$R,8, FALSE)="","",VLOOKUP($C2369,'MSCI Database'!$C:$R,8, FALSE)),"")</f>
        <v>4.9000000000000004</v>
      </c>
      <c r="V2369" s="229">
        <f>IFERROR(IF(VLOOKUP($C2369,'MSCI Database'!$C:$R,9, FALSE)="","",VLOOKUP($C2369,'MSCI Database'!$C:$R,9, FALSE)),"")</f>
        <v>4.2</v>
      </c>
      <c r="W2369" s="215">
        <f t="shared" ca="1" si="101"/>
        <v>0</v>
      </c>
      <c r="X2369" s="276">
        <f>IFERROR(IF(VLOOKUP($C2369,'MSCI Database'!$C:$R,10, FALSE)="","",VLOOKUP($C2369,'MSCI Database'!$C:$R,10, FALSE)),"")</f>
        <v>51730</v>
      </c>
      <c r="Y2369" s="229" t="str">
        <f>IFERROR(IF(VLOOKUP($C2369,'MSCI Database'!$C:$R,11, FALSE)="","",VLOOKUP($C2369,'MSCI Database'!$C:$R,11, FALSE)),"")</f>
        <v>2019</v>
      </c>
      <c r="Z2369" s="229" t="str">
        <f>IFERROR(IF(VLOOKUP($C2369,'MSCI Database'!$C:$R,12, FALSE)="","",VLOOKUP($C2369,'MSCI Database'!$C:$R,12, FALSE)),"")</f>
        <v>Reported</v>
      </c>
      <c r="AA2369" s="229" t="str">
        <f>IFERROR(IF(VLOOKUP($C2369,'MSCI Database'!$C:$R,13, FALSE)="","",VLOOKUP($C2369,'MSCI Database'!$C:$R,13, FALSE)),"")</f>
        <v>Apprehensions over weak human capital initiatives and corporate governance practices persist</v>
      </c>
    </row>
    <row r="2370" spans="1:27" s="130" customFormat="1" ht="15" hidden="1" customHeight="1" outlineLevel="1">
      <c r="A2370" s="130" t="s">
        <v>7067</v>
      </c>
      <c r="B2370" s="130" t="s">
        <v>7068</v>
      </c>
      <c r="C2370" s="130" t="s">
        <v>7069</v>
      </c>
      <c r="D2370" s="130" t="s">
        <v>12128</v>
      </c>
      <c r="E2370" s="130" t="s">
        <v>18684</v>
      </c>
      <c r="F2370" s="215">
        <v>8.0561635330778092E-2</v>
      </c>
      <c r="G2370" s="132" t="str">
        <f ca="1">IFERROR(_xll.BQL($A2370, "cur_mkt_cap(currency=EUR)")/1000000, " ")</f>
        <v xml:space="preserve"> </v>
      </c>
      <c r="M2370" s="308"/>
      <c r="N2370" s="215">
        <f t="shared" si="100"/>
        <v>8.7265024664612376E-4</v>
      </c>
      <c r="O2370" s="172" t="str">
        <f>IFERROR(IF(VLOOKUP($C2370,'MSCI Database'!$C:$R,2, FALSE)="","",VLOOKUP($C2370,'MSCI Database'!$C:$R,2, FALSE)),"")</f>
        <v>Metals and Mining - Non-Precious Metals</v>
      </c>
      <c r="P2370" s="229" t="str">
        <f>IFERROR(IF(VLOOKUP($C2370,'MSCI Database'!$C:$R,3, FALSE)="","",VLOOKUP($C2370,'MSCI Database'!$C:$R,3, FALSE)),"")</f>
        <v>BB</v>
      </c>
      <c r="Q2370" s="229" t="str">
        <f>IFERROR(IF(VLOOKUP($C2370,'MSCI Database'!$C:$R,4, FALSE)="","",VLOOKUP($C2370,'MSCI Database'!$C:$R,4, FALSE)),"")</f>
        <v>0</v>
      </c>
      <c r="R2370" s="229">
        <f>IFERROR(IF(VLOOKUP($C2370,'MSCI Database'!$C:$R,5, FALSE)="","",VLOOKUP($C2370,'MSCI Database'!$C:$R,5, FALSE)),"")</f>
        <v>3.2</v>
      </c>
      <c r="S2370" s="229">
        <f>IFERROR(IF(VLOOKUP($C2370,'MSCI Database'!$C:$R,6, FALSE)="","",VLOOKUP($C2370,'MSCI Database'!$C:$R,6, FALSE)),"")</f>
        <v>3.1</v>
      </c>
      <c r="T2370" s="229">
        <f>IFERROR(IF(VLOOKUP($C2370,'MSCI Database'!$C:$R,7, FALSE)="","",VLOOKUP($C2370,'MSCI Database'!$C:$R,7, FALSE)),"")</f>
        <v>3.2</v>
      </c>
      <c r="U2370" s="229">
        <f>IFERROR(IF(VLOOKUP($C2370,'MSCI Database'!$C:$R,8, FALSE)="","",VLOOKUP($C2370,'MSCI Database'!$C:$R,8, FALSE)),"")</f>
        <v>4.7</v>
      </c>
      <c r="V2370" s="229">
        <f>IFERROR(IF(VLOOKUP($C2370,'MSCI Database'!$C:$R,9, FALSE)="","",VLOOKUP($C2370,'MSCI Database'!$C:$R,9, FALSE)),"")</f>
        <v>3.7</v>
      </c>
      <c r="W2370" s="215">
        <f t="shared" ca="1" si="101"/>
        <v>0</v>
      </c>
      <c r="X2370" s="276">
        <f>IFERROR(IF(VLOOKUP($C2370,'MSCI Database'!$C:$R,10, FALSE)="","",VLOOKUP($C2370,'MSCI Database'!$C:$R,10, FALSE)),"")</f>
        <v>8012451</v>
      </c>
      <c r="Y2370" s="229" t="str">
        <f>IFERROR(IF(VLOOKUP($C2370,'MSCI Database'!$C:$R,11, FALSE)="","",VLOOKUP($C2370,'MSCI Database'!$C:$R,11, FALSE)),"")</f>
        <v>2019</v>
      </c>
      <c r="Z2370" s="229" t="str">
        <f>IFERROR(IF(VLOOKUP($C2370,'MSCI Database'!$C:$R,12, FALSE)="","",VLOOKUP($C2370,'MSCI Database'!$C:$R,12, FALSE)),"")</f>
        <v>Reported</v>
      </c>
      <c r="AA2370" s="229" t="str">
        <f>IFERROR(IF(VLOOKUP($C2370,'MSCI Database'!$C:$R,13, FALSE)="","",VLOOKUP($C2370,'MSCI Database'!$C:$R,13, FALSE)),"")</f>
        <v>Labor unrest at Grasberg mine in 2020</v>
      </c>
    </row>
    <row r="2371" spans="1:27" s="130" customFormat="1" ht="15" hidden="1" customHeight="1" outlineLevel="1">
      <c r="A2371" s="130" t="s">
        <v>1933</v>
      </c>
      <c r="B2371" s="130" t="s">
        <v>1934</v>
      </c>
      <c r="C2371" s="130" t="s">
        <v>1935</v>
      </c>
      <c r="D2371" s="130" t="s">
        <v>12129</v>
      </c>
      <c r="E2371" s="130" t="s">
        <v>12133</v>
      </c>
      <c r="F2371" s="215">
        <v>9.4310020825427068E-2</v>
      </c>
      <c r="G2371" s="132" t="str">
        <f ca="1">IFERROR(_xll.BQL($A2371, "cur_mkt_cap(currency=EUR)")/1000000, " ")</f>
        <v xml:space="preserve"> </v>
      </c>
      <c r="M2371" s="308"/>
      <c r="N2371" s="215">
        <f t="shared" si="100"/>
        <v>1.0215738868333015E-3</v>
      </c>
      <c r="O2371" s="172" t="str">
        <f>IFERROR(IF(VLOOKUP($C2371,'MSCI Database'!$C:$R,2, FALSE)="","",VLOOKUP($C2371,'MSCI Database'!$C:$R,2, FALSE)),"")</f>
        <v>Pharmaceuticals</v>
      </c>
      <c r="P2371" s="229" t="str">
        <f>IFERROR(IF(VLOOKUP($C2371,'MSCI Database'!$C:$R,3, FALSE)="","",VLOOKUP($C2371,'MSCI Database'!$C:$R,3, FALSE)),"")</f>
        <v>BB</v>
      </c>
      <c r="Q2371" s="229" t="str">
        <f>IFERROR(IF(VLOOKUP($C2371,'MSCI Database'!$C:$R,4, FALSE)="","",VLOOKUP($C2371,'MSCI Database'!$C:$R,4, FALSE)),"")</f>
        <v>0</v>
      </c>
      <c r="R2371" s="229">
        <f>IFERROR(IF(VLOOKUP($C2371,'MSCI Database'!$C:$R,5, FALSE)="","",VLOOKUP($C2371,'MSCI Database'!$C:$R,5, FALSE)),"")</f>
        <v>3.8</v>
      </c>
      <c r="S2371" s="229">
        <f>IFERROR(IF(VLOOKUP($C2371,'MSCI Database'!$C:$R,6, FALSE)="","",VLOOKUP($C2371,'MSCI Database'!$C:$R,6, FALSE)),"")</f>
        <v>3.2</v>
      </c>
      <c r="T2371" s="229">
        <f>IFERROR(IF(VLOOKUP($C2371,'MSCI Database'!$C:$R,7, FALSE)="","",VLOOKUP($C2371,'MSCI Database'!$C:$R,7, FALSE)),"")</f>
        <v>4.0999999999999996</v>
      </c>
      <c r="U2371" s="229">
        <f>IFERROR(IF(VLOOKUP($C2371,'MSCI Database'!$C:$R,8, FALSE)="","",VLOOKUP($C2371,'MSCI Database'!$C:$R,8, FALSE)),"")</f>
        <v>3.3</v>
      </c>
      <c r="V2371" s="229">
        <f>IFERROR(IF(VLOOKUP($C2371,'MSCI Database'!$C:$R,9, FALSE)="","",VLOOKUP($C2371,'MSCI Database'!$C:$R,9, FALSE)),"")</f>
        <v>3.8</v>
      </c>
      <c r="W2371" s="215">
        <f t="shared" ca="1" si="101"/>
        <v>0</v>
      </c>
      <c r="X2371" s="276">
        <f>IFERROR(IF(VLOOKUP($C2371,'MSCI Database'!$C:$R,10, FALSE)="","",VLOOKUP($C2371,'MSCI Database'!$C:$R,10, FALSE)),"")</f>
        <v>3800000</v>
      </c>
      <c r="Y2371" s="229" t="str">
        <f>IFERROR(IF(VLOOKUP($C2371,'MSCI Database'!$C:$R,11, FALSE)="","",VLOOKUP($C2371,'MSCI Database'!$C:$R,11, FALSE)),"")</f>
        <v>2019</v>
      </c>
      <c r="Z2371" s="229" t="str">
        <f>IFERROR(IF(VLOOKUP($C2371,'MSCI Database'!$C:$R,12, FALSE)="","",VLOOKUP($C2371,'MSCI Database'!$C:$R,12, FALSE)),"")</f>
        <v>Reported</v>
      </c>
      <c r="AA2371" s="229" t="str">
        <f>IFERROR(IF(VLOOKUP($C2371,'MSCI Database'!$C:$R,13, FALSE)="","",VLOOKUP($C2371,'MSCI Database'!$C:$R,13, FALSE)),"")</f>
        <v>Mounting glyphosate-related litigations</v>
      </c>
    </row>
    <row r="2372" spans="1:27" s="130" customFormat="1" ht="15" hidden="1" customHeight="1" outlineLevel="1">
      <c r="A2372" s="130" t="s">
        <v>5497</v>
      </c>
      <c r="B2372" s="130" t="s">
        <v>5498</v>
      </c>
      <c r="C2372" s="130" t="s">
        <v>5499</v>
      </c>
      <c r="D2372" s="130" t="s">
        <v>18718</v>
      </c>
      <c r="E2372" s="130" t="s">
        <v>18688</v>
      </c>
      <c r="F2372" s="215">
        <v>2.0256180351074338E-2</v>
      </c>
      <c r="G2372" s="132" t="str">
        <f ca="1">IFERROR(_xll.BQL($A2372, "cur_mkt_cap(currency=EUR)")/1000000, " ")</f>
        <v xml:space="preserve"> </v>
      </c>
      <c r="M2372" s="308"/>
      <c r="N2372" s="215">
        <f t="shared" si="100"/>
        <v>2.1941660825149813E-4</v>
      </c>
      <c r="O2372" s="172" t="str">
        <f>IFERROR(IF(VLOOKUP($C2372,'MSCI Database'!$C:$R,2, FALSE)="","",VLOOKUP($C2372,'MSCI Database'!$C:$R,2, FALSE)),"")</f>
        <v>Banks</v>
      </c>
      <c r="P2372" s="229" t="str">
        <f>IFERROR(IF(VLOOKUP($C2372,'MSCI Database'!$C:$R,3, FALSE)="","",VLOOKUP($C2372,'MSCI Database'!$C:$R,3, FALSE)),"")</f>
        <v>BBB</v>
      </c>
      <c r="Q2372" s="229" t="str">
        <f>IFERROR(IF(VLOOKUP($C2372,'MSCI Database'!$C:$R,4, FALSE)="","",VLOOKUP($C2372,'MSCI Database'!$C:$R,4, FALSE)),"")</f>
        <v>0</v>
      </c>
      <c r="R2372" s="229">
        <f>IFERROR(IF(VLOOKUP($C2372,'MSCI Database'!$C:$R,5, FALSE)="","",VLOOKUP($C2372,'MSCI Database'!$C:$R,5, FALSE)),"")</f>
        <v>5</v>
      </c>
      <c r="S2372" s="229">
        <f>IFERROR(IF(VLOOKUP($C2372,'MSCI Database'!$C:$R,6, FALSE)="","",VLOOKUP($C2372,'MSCI Database'!$C:$R,6, FALSE)),"")</f>
        <v>4.2</v>
      </c>
      <c r="T2372" s="229">
        <f>IFERROR(IF(VLOOKUP($C2372,'MSCI Database'!$C:$R,7, FALSE)="","",VLOOKUP($C2372,'MSCI Database'!$C:$R,7, FALSE)),"")</f>
        <v>4.0999999999999996</v>
      </c>
      <c r="U2372" s="229">
        <f>IFERROR(IF(VLOOKUP($C2372,'MSCI Database'!$C:$R,8, FALSE)="","",VLOOKUP($C2372,'MSCI Database'!$C:$R,8, FALSE)),"")</f>
        <v>4.3</v>
      </c>
      <c r="V2372" s="229">
        <f>IFERROR(IF(VLOOKUP($C2372,'MSCI Database'!$C:$R,9, FALSE)="","",VLOOKUP($C2372,'MSCI Database'!$C:$R,9, FALSE)),"")</f>
        <v>4.2</v>
      </c>
      <c r="W2372" s="215">
        <f t="shared" ca="1" si="101"/>
        <v>0</v>
      </c>
      <c r="X2372" s="276">
        <f>IFERROR(IF(VLOOKUP($C2372,'MSCI Database'!$C:$R,10, FALSE)="","",VLOOKUP($C2372,'MSCI Database'!$C:$R,10, FALSE)),"")</f>
        <v>114051</v>
      </c>
      <c r="Y2372" s="229" t="str">
        <f>IFERROR(IF(VLOOKUP($C2372,'MSCI Database'!$C:$R,11, FALSE)="","",VLOOKUP($C2372,'MSCI Database'!$C:$R,11, FALSE)),"")</f>
        <v>2019</v>
      </c>
      <c r="Z2372" s="229" t="str">
        <f>IFERROR(IF(VLOOKUP($C2372,'MSCI Database'!$C:$R,12, FALSE)="","",VLOOKUP($C2372,'MSCI Database'!$C:$R,12, FALSE)),"")</f>
        <v>Reported</v>
      </c>
      <c r="AA2372" s="229" t="str">
        <f>IFERROR(IF(VLOOKUP($C2372,'MSCI Database'!$C:$R,13, FALSE)="","",VLOOKUP($C2372,'MSCI Database'!$C:$R,13, FALSE)),"")</f>
        <v>Improvement in cybersecurity monitoring; appears to lag in corporate governance practices</v>
      </c>
    </row>
    <row r="2373" spans="1:27" s="130" customFormat="1" ht="15" hidden="1" customHeight="1" outlineLevel="1">
      <c r="A2373" s="130" t="s">
        <v>8641</v>
      </c>
      <c r="B2373" s="130" t="s">
        <v>8642</v>
      </c>
      <c r="C2373" s="130" t="s">
        <v>8643</v>
      </c>
      <c r="D2373" s="130" t="s">
        <v>18719</v>
      </c>
      <c r="E2373" s="130" t="s">
        <v>18674</v>
      </c>
      <c r="F2373" s="215">
        <v>1.9911701110040501E-2</v>
      </c>
      <c r="G2373" s="132" t="str">
        <f ca="1">IFERROR(_xll.BQL($A2373, "cur_mkt_cap(currency=EUR)")/1000000, " ")</f>
        <v xml:space="preserve"> </v>
      </c>
      <c r="M2373" s="308"/>
      <c r="N2373" s="215">
        <f t="shared" si="100"/>
        <v>2.156851808367197E-4</v>
      </c>
      <c r="O2373" s="172" t="str">
        <f>IFERROR(IF(VLOOKUP($C2373,'MSCI Database'!$C:$R,2, FALSE)="","",VLOOKUP($C2373,'MSCI Database'!$C:$R,2, FALSE)),"")</f>
        <v>Food Products</v>
      </c>
      <c r="P2373" s="229" t="str">
        <f>IFERROR(IF(VLOOKUP($C2373,'MSCI Database'!$C:$R,3, FALSE)="","",VLOOKUP($C2373,'MSCI Database'!$C:$R,3, FALSE)),"")</f>
        <v>A</v>
      </c>
      <c r="Q2373" s="229" t="str">
        <f>IFERROR(IF(VLOOKUP($C2373,'MSCI Database'!$C:$R,4, FALSE)="","",VLOOKUP($C2373,'MSCI Database'!$C:$R,4, FALSE)),"")</f>
        <v>0</v>
      </c>
      <c r="R2373" s="229">
        <f>IFERROR(IF(VLOOKUP($C2373,'MSCI Database'!$C:$R,5, FALSE)="","",VLOOKUP($C2373,'MSCI Database'!$C:$R,5, FALSE)),"")</f>
        <v>6.9</v>
      </c>
      <c r="S2373" s="229">
        <f>IFERROR(IF(VLOOKUP($C2373,'MSCI Database'!$C:$R,6, FALSE)="","",VLOOKUP($C2373,'MSCI Database'!$C:$R,6, FALSE)),"")</f>
        <v>4.9000000000000004</v>
      </c>
      <c r="T2373" s="229">
        <f>IFERROR(IF(VLOOKUP($C2373,'MSCI Database'!$C:$R,7, FALSE)="","",VLOOKUP($C2373,'MSCI Database'!$C:$R,7, FALSE)),"")</f>
        <v>4.5</v>
      </c>
      <c r="U2373" s="229">
        <f>IFERROR(IF(VLOOKUP($C2373,'MSCI Database'!$C:$R,8, FALSE)="","",VLOOKUP($C2373,'MSCI Database'!$C:$R,8, FALSE)),"")</f>
        <v>5.7</v>
      </c>
      <c r="V2373" s="229">
        <f>IFERROR(IF(VLOOKUP($C2373,'MSCI Database'!$C:$R,9, FALSE)="","",VLOOKUP($C2373,'MSCI Database'!$C:$R,9, FALSE)),"")</f>
        <v>5</v>
      </c>
      <c r="W2373" s="215">
        <f t="shared" ca="1" si="101"/>
        <v>0</v>
      </c>
      <c r="X2373" s="276">
        <f>IFERROR(IF(VLOOKUP($C2373,'MSCI Database'!$C:$R,10, FALSE)="","",VLOOKUP($C2373,'MSCI Database'!$C:$R,10, FALSE)),"")</f>
        <v>4554042</v>
      </c>
      <c r="Y2373" s="229" t="str">
        <f>IFERROR(IF(VLOOKUP($C2373,'MSCI Database'!$C:$R,11, FALSE)="","",VLOOKUP($C2373,'MSCI Database'!$C:$R,11, FALSE)),"")</f>
        <v>2019</v>
      </c>
      <c r="Z2373" s="229" t="str">
        <f>IFERROR(IF(VLOOKUP($C2373,'MSCI Database'!$C:$R,12, FALSE)="","",VLOOKUP($C2373,'MSCI Database'!$C:$R,12, FALSE)),"")</f>
        <v>E.CSI</v>
      </c>
      <c r="AA2373" s="229" t="str">
        <f>IFERROR(IF(VLOOKUP($C2373,'MSCI Database'!$C:$R,13, FALSE)="","",VLOOKUP($C2373,'MSCI Database'!$C:$R,13, FALSE)),"")</f>
        <v>Alleged ties to deforestation and labor abuses could lead to brand damage and market restriction</v>
      </c>
    </row>
    <row r="2374" spans="1:27" s="130" customFormat="1" ht="15" hidden="1" customHeight="1" outlineLevel="1">
      <c r="A2374" s="130" t="s">
        <v>2278</v>
      </c>
      <c r="B2374" s="130" t="s">
        <v>2279</v>
      </c>
      <c r="C2374" s="130" t="s">
        <v>2280</v>
      </c>
      <c r="D2374" s="130" t="s">
        <v>12131</v>
      </c>
      <c r="E2374" s="130" t="s">
        <v>18673</v>
      </c>
      <c r="F2374" s="215">
        <v>9.2882592887270563E-2</v>
      </c>
      <c r="G2374" s="132" t="str">
        <f ca="1">IFERROR(_xll.BQL($A2374, "cur_mkt_cap(currency=EUR)")/1000000, " ")</f>
        <v xml:space="preserve"> </v>
      </c>
      <c r="M2374" s="308"/>
      <c r="N2374" s="215">
        <f t="shared" si="100"/>
        <v>1.0061118702395799E-3</v>
      </c>
      <c r="O2374" s="172" t="str">
        <f>IFERROR(IF(VLOOKUP($C2374,'MSCI Database'!$C:$R,2, FALSE)="","",VLOOKUP($C2374,'MSCI Database'!$C:$R,2, FALSE)),"")</f>
        <v>Construction &amp; Engineering</v>
      </c>
      <c r="P2374" s="229" t="str">
        <f>IFERROR(IF(VLOOKUP($C2374,'MSCI Database'!$C:$R,3, FALSE)="","",VLOOKUP($C2374,'MSCI Database'!$C:$R,3, FALSE)),"")</f>
        <v>A</v>
      </c>
      <c r="Q2374" s="229" t="str">
        <f>IFERROR(IF(VLOOKUP($C2374,'MSCI Database'!$C:$R,4, FALSE)="","",VLOOKUP($C2374,'MSCI Database'!$C:$R,4, FALSE)),"")</f>
        <v>0</v>
      </c>
      <c r="R2374" s="229">
        <f>IFERROR(IF(VLOOKUP($C2374,'MSCI Database'!$C:$R,5, FALSE)="","",VLOOKUP($C2374,'MSCI Database'!$C:$R,5, FALSE)),"")</f>
        <v>5.8</v>
      </c>
      <c r="S2374" s="229">
        <f>IFERROR(IF(VLOOKUP($C2374,'MSCI Database'!$C:$R,6, FALSE)="","",VLOOKUP($C2374,'MSCI Database'!$C:$R,6, FALSE)),"")</f>
        <v>5.0999999999999996</v>
      </c>
      <c r="T2374" s="229">
        <f>IFERROR(IF(VLOOKUP($C2374,'MSCI Database'!$C:$R,7, FALSE)="","",VLOOKUP($C2374,'MSCI Database'!$C:$R,7, FALSE)),"")</f>
        <v>2.7</v>
      </c>
      <c r="U2374" s="229">
        <f>IFERROR(IF(VLOOKUP($C2374,'MSCI Database'!$C:$R,8, FALSE)="","",VLOOKUP($C2374,'MSCI Database'!$C:$R,8, FALSE)),"")</f>
        <v>6.7</v>
      </c>
      <c r="V2374" s="229">
        <f>IFERROR(IF(VLOOKUP($C2374,'MSCI Database'!$C:$R,9, FALSE)="","",VLOOKUP($C2374,'MSCI Database'!$C:$R,9, FALSE)),"")</f>
        <v>4.8</v>
      </c>
      <c r="W2374" s="215">
        <f t="shared" ca="1" si="101"/>
        <v>0</v>
      </c>
      <c r="X2374" s="276">
        <f>IFERROR(IF(VLOOKUP($C2374,'MSCI Database'!$C:$R,10, FALSE)="","",VLOOKUP($C2374,'MSCI Database'!$C:$R,10, FALSE)),"")</f>
        <v>2322189</v>
      </c>
      <c r="Y2374" s="229" t="str">
        <f>IFERROR(IF(VLOOKUP($C2374,'MSCI Database'!$C:$R,11, FALSE)="","",VLOOKUP($C2374,'MSCI Database'!$C:$R,11, FALSE)),"")</f>
        <v>2019</v>
      </c>
      <c r="Z2374" s="229" t="str">
        <f>IFERROR(IF(VLOOKUP($C2374,'MSCI Database'!$C:$R,12, FALSE)="","",VLOOKUP($C2374,'MSCI Database'!$C:$R,12, FALSE)),"")</f>
        <v>Reported</v>
      </c>
      <c r="AA2374" s="229" t="str">
        <f>IFERROR(IF(VLOOKUP($C2374,'MSCI Database'!$C:$R,13, FALSE)="","",VLOOKUP($C2374,'MSCI Database'!$C:$R,13, FALSE)),"")</f>
        <v>Strong corporate governance practices</v>
      </c>
    </row>
    <row r="2375" spans="1:27" s="130" customFormat="1" ht="15" hidden="1" customHeight="1" outlineLevel="1">
      <c r="A2375" s="130" t="s">
        <v>5123</v>
      </c>
      <c r="B2375" s="130" t="s">
        <v>5124</v>
      </c>
      <c r="C2375" s="130" t="s">
        <v>5125</v>
      </c>
      <c r="D2375" s="130" t="s">
        <v>18719</v>
      </c>
      <c r="E2375" s="130" t="s">
        <v>18688</v>
      </c>
      <c r="F2375" s="215">
        <v>1.9077109104838501E-2</v>
      </c>
      <c r="G2375" s="132" t="str">
        <f ca="1">IFERROR(_xll.BQL($A2375, "cur_mkt_cap(currency=EUR)")/1000000, " ")</f>
        <v xml:space="preserve"> </v>
      </c>
      <c r="M2375" s="308"/>
      <c r="N2375" s="215">
        <f t="shared" si="100"/>
        <v>2.0664481173053099E-4</v>
      </c>
      <c r="O2375" s="172" t="str">
        <f>IFERROR(IF(VLOOKUP($C2375,'MSCI Database'!$C:$R,2, FALSE)="","",VLOOKUP($C2375,'MSCI Database'!$C:$R,2, FALSE)),"")</f>
        <v>Banks</v>
      </c>
      <c r="P2375" s="229" t="str">
        <f>IFERROR(IF(VLOOKUP($C2375,'MSCI Database'!$C:$R,3, FALSE)="","",VLOOKUP($C2375,'MSCI Database'!$C:$R,3, FALSE)),"")</f>
        <v>AA</v>
      </c>
      <c r="Q2375" s="229" t="str">
        <f>IFERROR(IF(VLOOKUP($C2375,'MSCI Database'!$C:$R,4, FALSE)="","",VLOOKUP($C2375,'MSCI Database'!$C:$R,4, FALSE)),"")</f>
        <v>1</v>
      </c>
      <c r="R2375" s="229">
        <f>IFERROR(IF(VLOOKUP($C2375,'MSCI Database'!$C:$R,5, FALSE)="","",VLOOKUP($C2375,'MSCI Database'!$C:$R,5, FALSE)),"")</f>
        <v>7.8</v>
      </c>
      <c r="S2375" s="229">
        <f>IFERROR(IF(VLOOKUP($C2375,'MSCI Database'!$C:$R,6, FALSE)="","",VLOOKUP($C2375,'MSCI Database'!$C:$R,6, FALSE)),"")</f>
        <v>5.2</v>
      </c>
      <c r="T2375" s="229">
        <f>IFERROR(IF(VLOOKUP($C2375,'MSCI Database'!$C:$R,7, FALSE)="","",VLOOKUP($C2375,'MSCI Database'!$C:$R,7, FALSE)),"")</f>
        <v>4.4000000000000004</v>
      </c>
      <c r="U2375" s="229">
        <f>IFERROR(IF(VLOOKUP($C2375,'MSCI Database'!$C:$R,8, FALSE)="","",VLOOKUP($C2375,'MSCI Database'!$C:$R,8, FALSE)),"")</f>
        <v>6.1</v>
      </c>
      <c r="V2375" s="229">
        <f>IFERROR(IF(VLOOKUP($C2375,'MSCI Database'!$C:$R,9, FALSE)="","",VLOOKUP($C2375,'MSCI Database'!$C:$R,9, FALSE)),"")</f>
        <v>5.0999999999999996</v>
      </c>
      <c r="W2375" s="215">
        <f t="shared" ca="1" si="101"/>
        <v>0</v>
      </c>
      <c r="X2375" s="276">
        <f>IFERROR(IF(VLOOKUP($C2375,'MSCI Database'!$C:$R,10, FALSE)="","",VLOOKUP($C2375,'MSCI Database'!$C:$R,10, FALSE)),"")</f>
        <v>40033</v>
      </c>
      <c r="Y2375" s="229" t="str">
        <f>IFERROR(IF(VLOOKUP($C2375,'MSCI Database'!$C:$R,11, FALSE)="","",VLOOKUP($C2375,'MSCI Database'!$C:$R,11, FALSE)),"")</f>
        <v>2019</v>
      </c>
      <c r="Z2375" s="229" t="str">
        <f>IFERROR(IF(VLOOKUP($C2375,'MSCI Database'!$C:$R,12, FALSE)="","",VLOOKUP($C2375,'MSCI Database'!$C:$R,12, FALSE)),"")</f>
        <v>Reported</v>
      </c>
      <c r="AA2375" s="229" t="str">
        <f>IFERROR(IF(VLOOKUP($C2375,'MSCI Database'!$C:$R,13, FALSE)="","",VLOOKUP($C2375,'MSCI Database'!$C:$R,13, FALSE)),"")</f>
        <v>Enhanced assessment of environmental risk exposure drives upgrade</v>
      </c>
    </row>
    <row r="2376" spans="1:27" s="130" customFormat="1" ht="15" hidden="1" customHeight="1" outlineLevel="1">
      <c r="A2376" s="130" t="s">
        <v>8008</v>
      </c>
      <c r="B2376" s="130" t="s">
        <v>8009</v>
      </c>
      <c r="C2376" s="130" t="s">
        <v>8010</v>
      </c>
      <c r="D2376" s="130" t="s">
        <v>12128</v>
      </c>
      <c r="E2376" s="130" t="s">
        <v>18690</v>
      </c>
      <c r="F2376" s="215">
        <v>7.8734848579840214E-2</v>
      </c>
      <c r="G2376" s="132" t="str">
        <f ca="1">IFERROR(_xll.BQL($A2376, "cur_mkt_cap(currency=EUR)")/1000000, " ")</f>
        <v xml:space="preserve"> </v>
      </c>
      <c r="M2376" s="308"/>
      <c r="N2376" s="215">
        <f t="shared" si="100"/>
        <v>8.5286234261177285E-4</v>
      </c>
      <c r="O2376" s="172" t="str">
        <f>IFERROR(IF(VLOOKUP($C2376,'MSCI Database'!$C:$R,2, FALSE)="","",VLOOKUP($C2376,'MSCI Database'!$C:$R,2, FALSE)),"")</f>
        <v>Interactive Media &amp; Services</v>
      </c>
      <c r="P2376" s="229" t="str">
        <f>IFERROR(IF(VLOOKUP($C2376,'MSCI Database'!$C:$R,3, FALSE)="","",VLOOKUP($C2376,'MSCI Database'!$C:$R,3, FALSE)),"")</f>
        <v>BB</v>
      </c>
      <c r="Q2376" s="229" t="str">
        <f>IFERROR(IF(VLOOKUP($C2376,'MSCI Database'!$C:$R,4, FALSE)="","",VLOOKUP($C2376,'MSCI Database'!$C:$R,4, FALSE)),"")</f>
        <v>0</v>
      </c>
      <c r="R2376" s="229">
        <f>IFERROR(IF(VLOOKUP($C2376,'MSCI Database'!$C:$R,5, FALSE)="","",VLOOKUP($C2376,'MSCI Database'!$C:$R,5, FALSE)),"")</f>
        <v>3.2</v>
      </c>
      <c r="S2376" s="229">
        <f>IFERROR(IF(VLOOKUP($C2376,'MSCI Database'!$C:$R,6, FALSE)="","",VLOOKUP($C2376,'MSCI Database'!$C:$R,6, FALSE)),"")</f>
        <v>6.2</v>
      </c>
      <c r="T2376" s="229">
        <f>IFERROR(IF(VLOOKUP($C2376,'MSCI Database'!$C:$R,7, FALSE)="","",VLOOKUP($C2376,'MSCI Database'!$C:$R,7, FALSE)),"")</f>
        <v>2.1</v>
      </c>
      <c r="U2376" s="229">
        <f>IFERROR(IF(VLOOKUP($C2376,'MSCI Database'!$C:$R,8, FALSE)="","",VLOOKUP($C2376,'MSCI Database'!$C:$R,8, FALSE)),"")</f>
        <v>4.2</v>
      </c>
      <c r="V2376" s="229">
        <f>IFERROR(IF(VLOOKUP($C2376,'MSCI Database'!$C:$R,9, FALSE)="","",VLOOKUP($C2376,'MSCI Database'!$C:$R,9, FALSE)),"")</f>
        <v>3.2</v>
      </c>
      <c r="W2376" s="215">
        <f t="shared" ca="1" si="101"/>
        <v>0</v>
      </c>
      <c r="X2376" s="276">
        <f>IFERROR(IF(VLOOKUP($C2376,'MSCI Database'!$C:$R,10, FALSE)="","",VLOOKUP($C2376,'MSCI Database'!$C:$R,10, FALSE)),"")</f>
        <v>14088</v>
      </c>
      <c r="Y2376" s="229" t="str">
        <f>IFERROR(IF(VLOOKUP($C2376,'MSCI Database'!$C:$R,11, FALSE)="","",VLOOKUP($C2376,'MSCI Database'!$C:$R,11, FALSE)),"")</f>
        <v>2019</v>
      </c>
      <c r="Z2376" s="229" t="str">
        <f>IFERROR(IF(VLOOKUP($C2376,'MSCI Database'!$C:$R,12, FALSE)="","",VLOOKUP($C2376,'MSCI Database'!$C:$R,12, FALSE)),"")</f>
        <v>E.Segmt-Moderately Low</v>
      </c>
      <c r="AA2376" s="229" t="str">
        <f>IFERROR(IF(VLOOKUP($C2376,'MSCI Database'!$C:$R,13, FALSE)="","",VLOOKUP($C2376,'MSCI Database'!$C:$R,13, FALSE)),"")</f>
        <v>Control disproportionately concentrated with co-founders</v>
      </c>
    </row>
    <row r="2377" spans="1:27" s="130" customFormat="1" ht="15" hidden="1" customHeight="1" outlineLevel="1">
      <c r="A2377" s="130" t="s">
        <v>6865</v>
      </c>
      <c r="B2377" s="130" t="s">
        <v>6866</v>
      </c>
      <c r="C2377" s="130" t="s">
        <v>6867</v>
      </c>
      <c r="D2377" s="130" t="s">
        <v>12128</v>
      </c>
      <c r="E2377" s="130" t="s">
        <v>18684</v>
      </c>
      <c r="F2377" s="215">
        <v>7.8477542975368714E-2</v>
      </c>
      <c r="G2377" s="132" t="str">
        <f ca="1">IFERROR(_xll.BQL($A2377, "cur_mkt_cap(currency=EUR)")/1000000, " ")</f>
        <v xml:space="preserve"> </v>
      </c>
      <c r="M2377" s="308"/>
      <c r="N2377" s="215">
        <f t="shared" si="100"/>
        <v>8.5007518718371389E-4</v>
      </c>
      <c r="O2377" s="172" t="str">
        <f>IFERROR(IF(VLOOKUP($C2377,'MSCI Database'!$C:$R,2, FALSE)="","",VLOOKUP($C2377,'MSCI Database'!$C:$R,2, FALSE)),"")</f>
        <v>Commodity Chemicals</v>
      </c>
      <c r="P2377" s="229" t="str">
        <f>IFERROR(IF(VLOOKUP($C2377,'MSCI Database'!$C:$R,3, FALSE)="","",VLOOKUP($C2377,'MSCI Database'!$C:$R,3, FALSE)),"")</f>
        <v>BBB</v>
      </c>
      <c r="Q2377" s="229" t="str">
        <f>IFERROR(IF(VLOOKUP($C2377,'MSCI Database'!$C:$R,4, FALSE)="","",VLOOKUP($C2377,'MSCI Database'!$C:$R,4, FALSE)),"")</f>
        <v>0</v>
      </c>
      <c r="R2377" s="229">
        <f>IFERROR(IF(VLOOKUP($C2377,'MSCI Database'!$C:$R,5, FALSE)="","",VLOOKUP($C2377,'MSCI Database'!$C:$R,5, FALSE)),"")</f>
        <v>4.3</v>
      </c>
      <c r="S2377" s="229">
        <f>IFERROR(IF(VLOOKUP($C2377,'MSCI Database'!$C:$R,6, FALSE)="","",VLOOKUP($C2377,'MSCI Database'!$C:$R,6, FALSE)),"")</f>
        <v>3.7</v>
      </c>
      <c r="T2377" s="229">
        <f>IFERROR(IF(VLOOKUP($C2377,'MSCI Database'!$C:$R,7, FALSE)="","",VLOOKUP($C2377,'MSCI Database'!$C:$R,7, FALSE)),"")</f>
        <v>4.3</v>
      </c>
      <c r="U2377" s="229">
        <f>IFERROR(IF(VLOOKUP($C2377,'MSCI Database'!$C:$R,8, FALSE)="","",VLOOKUP($C2377,'MSCI Database'!$C:$R,8, FALSE)),"")</f>
        <v>5.6</v>
      </c>
      <c r="V2377" s="229">
        <f>IFERROR(IF(VLOOKUP($C2377,'MSCI Database'!$C:$R,9, FALSE)="","",VLOOKUP($C2377,'MSCI Database'!$C:$R,9, FALSE)),"")</f>
        <v>4.4000000000000004</v>
      </c>
      <c r="W2377" s="215">
        <f t="shared" ca="1" si="101"/>
        <v>0</v>
      </c>
      <c r="X2377" s="276">
        <f>IFERROR(IF(VLOOKUP($C2377,'MSCI Database'!$C:$R,10, FALSE)="","",VLOOKUP($C2377,'MSCI Database'!$C:$R,10, FALSE)),"")</f>
        <v>20156736</v>
      </c>
      <c r="Y2377" s="229" t="str">
        <f>IFERROR(IF(VLOOKUP($C2377,'MSCI Database'!$C:$R,11, FALSE)="","",VLOOKUP($C2377,'MSCI Database'!$C:$R,11, FALSE)),"")</f>
        <v>2019</v>
      </c>
      <c r="Z2377" s="229" t="str">
        <f>IFERROR(IF(VLOOKUP($C2377,'MSCI Database'!$C:$R,12, FALSE)="","",VLOOKUP($C2377,'MSCI Database'!$C:$R,12, FALSE)),"")</f>
        <v>E.Segmt-Moderate</v>
      </c>
      <c r="AA2377" s="229" t="str">
        <f>IFERROR(IF(VLOOKUP($C2377,'MSCI Database'!$C:$R,13, FALSE)="","",VLOOKUP($C2377,'MSCI Database'!$C:$R,13, FALSE)),"")</f>
        <v>Strong environmental management system, but lack of phase out plans for chemicals of high concern</v>
      </c>
    </row>
    <row r="2378" spans="1:27" s="130" customFormat="1" ht="15" hidden="1" customHeight="1" outlineLevel="1">
      <c r="A2378" s="130" t="s">
        <v>5957</v>
      </c>
      <c r="B2378" s="130" t="s">
        <v>5958</v>
      </c>
      <c r="C2378" s="130" t="s">
        <v>5959</v>
      </c>
      <c r="D2378" s="130" t="s">
        <v>18720</v>
      </c>
      <c r="E2378" s="130" t="s">
        <v>18674</v>
      </c>
      <c r="F2378" s="215">
        <v>9.6825565485822006E-3</v>
      </c>
      <c r="G2378" s="132" t="str">
        <f ca="1">IFERROR(_xll.BQL($A2378, "cur_mkt_cap(currency=EUR)")/1000000, " ")</f>
        <v xml:space="preserve"> </v>
      </c>
      <c r="M2378" s="308"/>
      <c r="N2378" s="215">
        <f t="shared" ref="N2378:N2441" si="102">IF(V2378&lt;&gt;"",VLOOKUP($A2378,$A$1737:$V$3221,6,FALSE)/SUMIF($V$1737:$V$3221,"&gt;0",$F$1737:$F$3221),0)</f>
        <v>1.0488224730782274E-4</v>
      </c>
      <c r="O2378" s="172" t="str">
        <f>IFERROR(IF(VLOOKUP($C2378,'MSCI Database'!$C:$R,2, FALSE)="","",VLOOKUP($C2378,'MSCI Database'!$C:$R,2, FALSE)),"")</f>
        <v>Retail - Food &amp; Staples</v>
      </c>
      <c r="P2378" s="229" t="str">
        <f>IFERROR(IF(VLOOKUP($C2378,'MSCI Database'!$C:$R,3, FALSE)="","",VLOOKUP($C2378,'MSCI Database'!$C:$R,3, FALSE)),"")</f>
        <v>B</v>
      </c>
      <c r="Q2378" s="229" t="str">
        <f>IFERROR(IF(VLOOKUP($C2378,'MSCI Database'!$C:$R,4, FALSE)="","",VLOOKUP($C2378,'MSCI Database'!$C:$R,4, FALSE)),"")</f>
        <v>0</v>
      </c>
      <c r="R2378" s="229">
        <f>IFERROR(IF(VLOOKUP($C2378,'MSCI Database'!$C:$R,5, FALSE)="","",VLOOKUP($C2378,'MSCI Database'!$C:$R,5, FALSE)),"")</f>
        <v>2.2999999999999998</v>
      </c>
      <c r="S2378" s="229">
        <f>IFERROR(IF(VLOOKUP($C2378,'MSCI Database'!$C:$R,6, FALSE)="","",VLOOKUP($C2378,'MSCI Database'!$C:$R,6, FALSE)),"")</f>
        <v>1.8</v>
      </c>
      <c r="T2378" s="229">
        <f>IFERROR(IF(VLOOKUP($C2378,'MSCI Database'!$C:$R,7, FALSE)="","",VLOOKUP($C2378,'MSCI Database'!$C:$R,7, FALSE)),"")</f>
        <v>4.4000000000000004</v>
      </c>
      <c r="U2378" s="229">
        <f>IFERROR(IF(VLOOKUP($C2378,'MSCI Database'!$C:$R,8, FALSE)="","",VLOOKUP($C2378,'MSCI Database'!$C:$R,8, FALSE)),"")</f>
        <v>2.8</v>
      </c>
      <c r="V2378" s="229">
        <f>IFERROR(IF(VLOOKUP($C2378,'MSCI Database'!$C:$R,9, FALSE)="","",VLOOKUP($C2378,'MSCI Database'!$C:$R,9, FALSE)),"")</f>
        <v>3.5</v>
      </c>
      <c r="W2378" s="215">
        <f t="shared" ref="W2378:W2441" ca="1" si="103">IFERROR(IF(X2378&lt;&gt;"",VLOOKUP($A2378,$A$1737:$X$3221,6,FALSE)/100,0)*$G$1735/$G2378, 0)</f>
        <v>0</v>
      </c>
      <c r="X2378" s="276">
        <f>IFERROR(IF(VLOOKUP($C2378,'MSCI Database'!$C:$R,10, FALSE)="","",VLOOKUP($C2378,'MSCI Database'!$C:$R,10, FALSE)),"")</f>
        <v>302405</v>
      </c>
      <c r="Y2378" s="229" t="str">
        <f>IFERROR(IF(VLOOKUP($C2378,'MSCI Database'!$C:$R,11, FALSE)="","",VLOOKUP($C2378,'MSCI Database'!$C:$R,11, FALSE)),"")</f>
        <v>2019</v>
      </c>
      <c r="Z2378" s="229" t="str">
        <f>IFERROR(IF(VLOOKUP($C2378,'MSCI Database'!$C:$R,12, FALSE)="","",VLOOKUP($C2378,'MSCI Database'!$C:$R,12, FALSE)),"")</f>
        <v>E.Segmt-Moderate</v>
      </c>
      <c r="AA2378" s="229" t="str">
        <f>IFERROR(IF(VLOOKUP($C2378,'MSCI Database'!$C:$R,13, FALSE)="","",VLOOKUP($C2378,'MSCI Database'!$C:$R,13, FALSE)),"")</f>
        <v>Lagging labor management programs</v>
      </c>
    </row>
    <row r="2379" spans="1:27" s="130" customFormat="1" ht="15" hidden="1" customHeight="1" outlineLevel="1">
      <c r="A2379" s="130" t="s">
        <v>1839</v>
      </c>
      <c r="B2379" s="130" t="s">
        <v>1840</v>
      </c>
      <c r="C2379" s="130" t="s">
        <v>1841</v>
      </c>
      <c r="D2379" s="130" t="s">
        <v>12129</v>
      </c>
      <c r="E2379" s="130" t="s">
        <v>18689</v>
      </c>
      <c r="F2379" s="215">
        <v>9.1434650776150456E-2</v>
      </c>
      <c r="G2379" s="132" t="str">
        <f ca="1">IFERROR(_xll.BQL($A2379, "cur_mkt_cap(currency=EUR)")/1000000, " ")</f>
        <v xml:space="preserve"> </v>
      </c>
      <c r="M2379" s="308"/>
      <c r="N2379" s="215">
        <f t="shared" si="102"/>
        <v>9.9042764244045099E-4</v>
      </c>
      <c r="O2379" s="172" t="str">
        <f>IFERROR(IF(VLOOKUP($C2379,'MSCI Database'!$C:$R,2, FALSE)="","",VLOOKUP($C2379,'MSCI Database'!$C:$R,2, FALSE)),"")</f>
        <v>Semiconductors &amp; Semiconductor Equipment</v>
      </c>
      <c r="P2379" s="229" t="str">
        <f>IFERROR(IF(VLOOKUP($C2379,'MSCI Database'!$C:$R,3, FALSE)="","",VLOOKUP($C2379,'MSCI Database'!$C:$R,3, FALSE)),"")</f>
        <v>AA</v>
      </c>
      <c r="Q2379" s="229" t="str">
        <f>IFERROR(IF(VLOOKUP($C2379,'MSCI Database'!$C:$R,4, FALSE)="","",VLOOKUP($C2379,'MSCI Database'!$C:$R,4, FALSE)),"")</f>
        <v>0</v>
      </c>
      <c r="R2379" s="229">
        <f>IFERROR(IF(VLOOKUP($C2379,'MSCI Database'!$C:$R,5, FALSE)="","",VLOOKUP($C2379,'MSCI Database'!$C:$R,5, FALSE)),"")</f>
        <v>7.9</v>
      </c>
      <c r="S2379" s="229">
        <f>IFERROR(IF(VLOOKUP($C2379,'MSCI Database'!$C:$R,6, FALSE)="","",VLOOKUP($C2379,'MSCI Database'!$C:$R,6, FALSE)),"")</f>
        <v>5.0999999999999996</v>
      </c>
      <c r="T2379" s="229">
        <f>IFERROR(IF(VLOOKUP($C2379,'MSCI Database'!$C:$R,7, FALSE)="","",VLOOKUP($C2379,'MSCI Database'!$C:$R,7, FALSE)),"")</f>
        <v>7.1</v>
      </c>
      <c r="U2379" s="229">
        <f>IFERROR(IF(VLOOKUP($C2379,'MSCI Database'!$C:$R,8, FALSE)="","",VLOOKUP($C2379,'MSCI Database'!$C:$R,8, FALSE)),"")</f>
        <v>6.1</v>
      </c>
      <c r="V2379" s="229">
        <f>IFERROR(IF(VLOOKUP($C2379,'MSCI Database'!$C:$R,9, FALSE)="","",VLOOKUP($C2379,'MSCI Database'!$C:$R,9, FALSE)),"")</f>
        <v>6.1</v>
      </c>
      <c r="W2379" s="215">
        <f t="shared" ca="1" si="103"/>
        <v>0</v>
      </c>
      <c r="X2379" s="276">
        <f>IFERROR(IF(VLOOKUP($C2379,'MSCI Database'!$C:$R,10, FALSE)="","",VLOOKUP($C2379,'MSCI Database'!$C:$R,10, FALSE)),"")</f>
        <v>864748</v>
      </c>
      <c r="Y2379" s="229" t="str">
        <f>IFERROR(IF(VLOOKUP($C2379,'MSCI Database'!$C:$R,11, FALSE)="","",VLOOKUP($C2379,'MSCI Database'!$C:$R,11, FALSE)),"")</f>
        <v>2020</v>
      </c>
      <c r="Z2379" s="229" t="str">
        <f>IFERROR(IF(VLOOKUP($C2379,'MSCI Database'!$C:$R,12, FALSE)="","",VLOOKUP($C2379,'MSCI Database'!$C:$R,12, FALSE)),"")</f>
        <v>Reported</v>
      </c>
      <c r="AA2379" s="229" t="str">
        <f>IFERROR(IF(VLOOKUP($C2379,'MSCI Database'!$C:$R,13, FALSE)="","",VLOOKUP($C2379,'MSCI Database'!$C:$R,13, FALSE)),"")</f>
        <v>Proactive measures to manage key ESG risks</v>
      </c>
    </row>
    <row r="2380" spans="1:27" s="130" customFormat="1" ht="15" hidden="1" customHeight="1" outlineLevel="1">
      <c r="A2380" s="130" t="s">
        <v>7889</v>
      </c>
      <c r="B2380" s="130" t="s">
        <v>7890</v>
      </c>
      <c r="C2380" s="130" t="s">
        <v>7891</v>
      </c>
      <c r="D2380" s="130" t="s">
        <v>12128</v>
      </c>
      <c r="E2380" s="130" t="s">
        <v>12133</v>
      </c>
      <c r="F2380" s="215">
        <v>7.7842400280408341E-2</v>
      </c>
      <c r="G2380" s="132" t="str">
        <f ca="1">IFERROR(_xll.BQL($A2380, "cur_mkt_cap(currency=EUR)")/1000000, " ")</f>
        <v xml:space="preserve"> </v>
      </c>
      <c r="M2380" s="308"/>
      <c r="N2380" s="215">
        <f t="shared" si="102"/>
        <v>8.4319526937746622E-4</v>
      </c>
      <c r="O2380" s="172" t="str">
        <f>IFERROR(IF(VLOOKUP($C2380,'MSCI Database'!$C:$R,2, FALSE)="","",VLOOKUP($C2380,'MSCI Database'!$C:$R,2, FALSE)),"")</f>
        <v>Biotechnology</v>
      </c>
      <c r="P2380" s="229" t="str">
        <f>IFERROR(IF(VLOOKUP($C2380,'MSCI Database'!$C:$R,3, FALSE)="","",VLOOKUP($C2380,'MSCI Database'!$C:$R,3, FALSE)),"")</f>
        <v>BBB</v>
      </c>
      <c r="Q2380" s="229" t="str">
        <f>IFERROR(IF(VLOOKUP($C2380,'MSCI Database'!$C:$R,4, FALSE)="","",VLOOKUP($C2380,'MSCI Database'!$C:$R,4, FALSE)),"")</f>
        <v>0</v>
      </c>
      <c r="R2380" s="229">
        <f>IFERROR(IF(VLOOKUP($C2380,'MSCI Database'!$C:$R,5, FALSE)="","",VLOOKUP($C2380,'MSCI Database'!$C:$R,5, FALSE)),"")</f>
        <v>4.8</v>
      </c>
      <c r="S2380" s="229">
        <f>IFERROR(IF(VLOOKUP($C2380,'MSCI Database'!$C:$R,6, FALSE)="","",VLOOKUP($C2380,'MSCI Database'!$C:$R,6, FALSE)),"")</f>
        <v>5.8</v>
      </c>
      <c r="T2380" s="229">
        <f>IFERROR(IF(VLOOKUP($C2380,'MSCI Database'!$C:$R,7, FALSE)="","",VLOOKUP($C2380,'MSCI Database'!$C:$R,7, FALSE)),"")</f>
        <v>5.5</v>
      </c>
      <c r="U2380" s="229">
        <f>IFERROR(IF(VLOOKUP($C2380,'MSCI Database'!$C:$R,8, FALSE)="","",VLOOKUP($C2380,'MSCI Database'!$C:$R,8, FALSE)),"")</f>
        <v>3.4</v>
      </c>
      <c r="V2380" s="229">
        <f>IFERROR(IF(VLOOKUP($C2380,'MSCI Database'!$C:$R,9, FALSE)="","",VLOOKUP($C2380,'MSCI Database'!$C:$R,9, FALSE)),"")</f>
        <v>4.8</v>
      </c>
      <c r="W2380" s="215">
        <f t="shared" ca="1" si="103"/>
        <v>0</v>
      </c>
      <c r="X2380" s="276">
        <f>IFERROR(IF(VLOOKUP($C2380,'MSCI Database'!$C:$R,10, FALSE)="","",VLOOKUP($C2380,'MSCI Database'!$C:$R,10, FALSE)),"")</f>
        <v>94000</v>
      </c>
      <c r="Y2380" s="229" t="str">
        <f>IFERROR(IF(VLOOKUP($C2380,'MSCI Database'!$C:$R,11, FALSE)="","",VLOOKUP($C2380,'MSCI Database'!$C:$R,11, FALSE)),"")</f>
        <v>2019</v>
      </c>
      <c r="Z2380" s="229" t="str">
        <f>IFERROR(IF(VLOOKUP($C2380,'MSCI Database'!$C:$R,12, FALSE)="","",VLOOKUP($C2380,'MSCI Database'!$C:$R,12, FALSE)),"")</f>
        <v>Reported</v>
      </c>
      <c r="AA2380" s="229" t="str">
        <f>IFERROR(IF(VLOOKUP($C2380,'MSCI Database'!$C:$R,13, FALSE)="","",VLOOKUP($C2380,'MSCI Database'!$C:$R,13, FALSE)),"")</f>
        <v>Strong talent management efforts; allegation of unethical business</v>
      </c>
    </row>
    <row r="2381" spans="1:27" s="130" customFormat="1" ht="15" hidden="1" customHeight="1" outlineLevel="1">
      <c r="A2381" s="130" t="s">
        <v>5934</v>
      </c>
      <c r="B2381" s="130" t="s">
        <v>5935</v>
      </c>
      <c r="C2381" s="130" t="s">
        <v>5936</v>
      </c>
      <c r="D2381" s="130" t="s">
        <v>18720</v>
      </c>
      <c r="E2381" s="130" t="s">
        <v>18688</v>
      </c>
      <c r="F2381" s="215">
        <v>9.6315731466580685E-3</v>
      </c>
      <c r="G2381" s="132" t="str">
        <f ca="1">IFERROR(_xll.BQL($A2381, "cur_mkt_cap(currency=EUR)")/1000000, " ")</f>
        <v xml:space="preserve"> </v>
      </c>
      <c r="M2381" s="308"/>
      <c r="N2381" s="215">
        <f t="shared" si="102"/>
        <v>1.0432999091330844E-4</v>
      </c>
      <c r="O2381" s="172" t="str">
        <f>IFERROR(IF(VLOOKUP($C2381,'MSCI Database'!$C:$R,2, FALSE)="","",VLOOKUP($C2381,'MSCI Database'!$C:$R,2, FALSE)),"")</f>
        <v>Banks</v>
      </c>
      <c r="P2381" s="229" t="str">
        <f>IFERROR(IF(VLOOKUP($C2381,'MSCI Database'!$C:$R,3, FALSE)="","",VLOOKUP($C2381,'MSCI Database'!$C:$R,3, FALSE)),"")</f>
        <v>B</v>
      </c>
      <c r="Q2381" s="229" t="str">
        <f>IFERROR(IF(VLOOKUP($C2381,'MSCI Database'!$C:$R,4, FALSE)="","",VLOOKUP($C2381,'MSCI Database'!$C:$R,4, FALSE)),"")</f>
        <v>0</v>
      </c>
      <c r="R2381" s="229">
        <f>IFERROR(IF(VLOOKUP($C2381,'MSCI Database'!$C:$R,5, FALSE)="","",VLOOKUP($C2381,'MSCI Database'!$C:$R,5, FALSE)),"")</f>
        <v>2.8</v>
      </c>
      <c r="S2381" s="229">
        <f>IFERROR(IF(VLOOKUP($C2381,'MSCI Database'!$C:$R,6, FALSE)="","",VLOOKUP($C2381,'MSCI Database'!$C:$R,6, FALSE)),"")</f>
        <v>5.6</v>
      </c>
      <c r="T2381" s="229">
        <f>IFERROR(IF(VLOOKUP($C2381,'MSCI Database'!$C:$R,7, FALSE)="","",VLOOKUP($C2381,'MSCI Database'!$C:$R,7, FALSE)),"")</f>
        <v>4.3</v>
      </c>
      <c r="U2381" s="229">
        <f>IFERROR(IF(VLOOKUP($C2381,'MSCI Database'!$C:$R,8, FALSE)="","",VLOOKUP($C2381,'MSCI Database'!$C:$R,8, FALSE)),"")</f>
        <v>1.7</v>
      </c>
      <c r="V2381" s="229">
        <f>IFERROR(IF(VLOOKUP($C2381,'MSCI Database'!$C:$R,9, FALSE)="","",VLOOKUP($C2381,'MSCI Database'!$C:$R,9, FALSE)),"")</f>
        <v>3.6</v>
      </c>
      <c r="W2381" s="215">
        <f t="shared" ca="1" si="103"/>
        <v>0</v>
      </c>
      <c r="X2381" s="276">
        <f>IFERROR(IF(VLOOKUP($C2381,'MSCI Database'!$C:$R,10, FALSE)="","",VLOOKUP($C2381,'MSCI Database'!$C:$R,10, FALSE)),"")</f>
        <v>66954</v>
      </c>
      <c r="Y2381" s="229" t="str">
        <f>IFERROR(IF(VLOOKUP($C2381,'MSCI Database'!$C:$R,11, FALSE)="","",VLOOKUP($C2381,'MSCI Database'!$C:$R,11, FALSE)),"")</f>
        <v>2019</v>
      </c>
      <c r="Z2381" s="229" t="str">
        <f>IFERROR(IF(VLOOKUP($C2381,'MSCI Database'!$C:$R,12, FALSE)="","",VLOOKUP($C2381,'MSCI Database'!$C:$R,12, FALSE)),"")</f>
        <v>Reported</v>
      </c>
      <c r="AA2381" s="229" t="str">
        <f>IFERROR(IF(VLOOKUP($C2381,'MSCI Database'!$C:$R,13, FALSE)="","",VLOOKUP($C2381,'MSCI Database'!$C:$R,13, FALSE)),"")</f>
        <v>Improved ESG risk integration in corporate lending; lagging corporate governance practices</v>
      </c>
    </row>
    <row r="2382" spans="1:27" s="130" customFormat="1" ht="15" hidden="1" customHeight="1" outlineLevel="1">
      <c r="A2382" s="130" t="s">
        <v>925</v>
      </c>
      <c r="B2382" s="130" t="s">
        <v>926</v>
      </c>
      <c r="C2382" s="130" t="s">
        <v>927</v>
      </c>
      <c r="D2382" s="130" t="s">
        <v>12135</v>
      </c>
      <c r="E2382" s="130" t="s">
        <v>18688</v>
      </c>
      <c r="F2382" s="215">
        <v>6.1659148583462407E-2</v>
      </c>
      <c r="G2382" s="132" t="str">
        <f ca="1">IFERROR(_xll.BQL($A2382, "cur_mkt_cap(currency=EUR)")/1000000, " ")</f>
        <v xml:space="preserve"> </v>
      </c>
      <c r="M2382" s="308"/>
      <c r="N2382" s="215">
        <f t="shared" si="102"/>
        <v>6.6789695862581216E-4</v>
      </c>
      <c r="O2382" s="172" t="str">
        <f>IFERROR(IF(VLOOKUP($C2382,'MSCI Database'!$C:$R,2, FALSE)="","",VLOOKUP($C2382,'MSCI Database'!$C:$R,2, FALSE)),"")</f>
        <v>Banks</v>
      </c>
      <c r="P2382" s="229" t="str">
        <f>IFERROR(IF(VLOOKUP($C2382,'MSCI Database'!$C:$R,3, FALSE)="","",VLOOKUP($C2382,'MSCI Database'!$C:$R,3, FALSE)),"")</f>
        <v>AA</v>
      </c>
      <c r="Q2382" s="229" t="str">
        <f>IFERROR(IF(VLOOKUP($C2382,'MSCI Database'!$C:$R,4, FALSE)="","",VLOOKUP($C2382,'MSCI Database'!$C:$R,4, FALSE)),"")</f>
        <v>0</v>
      </c>
      <c r="R2382" s="229">
        <f>IFERROR(IF(VLOOKUP($C2382,'MSCI Database'!$C:$R,5, FALSE)="","",VLOOKUP($C2382,'MSCI Database'!$C:$R,5, FALSE)),"")</f>
        <v>7.5</v>
      </c>
      <c r="S2382" s="229">
        <f>IFERROR(IF(VLOOKUP($C2382,'MSCI Database'!$C:$R,6, FALSE)="","",VLOOKUP($C2382,'MSCI Database'!$C:$R,6, FALSE)),"")</f>
        <v>10</v>
      </c>
      <c r="T2382" s="229">
        <f>IFERROR(IF(VLOOKUP($C2382,'MSCI Database'!$C:$R,7, FALSE)="","",VLOOKUP($C2382,'MSCI Database'!$C:$R,7, FALSE)),"")</f>
        <v>4</v>
      </c>
      <c r="U2382" s="229">
        <f>IFERROR(IF(VLOOKUP($C2382,'MSCI Database'!$C:$R,8, FALSE)="","",VLOOKUP($C2382,'MSCI Database'!$C:$R,8, FALSE)),"")</f>
        <v>5.3</v>
      </c>
      <c r="V2382" s="229">
        <f>IFERROR(IF(VLOOKUP($C2382,'MSCI Database'!$C:$R,9, FALSE)="","",VLOOKUP($C2382,'MSCI Database'!$C:$R,9, FALSE)),"")</f>
        <v>5.2</v>
      </c>
      <c r="W2382" s="215">
        <f t="shared" ca="1" si="103"/>
        <v>0</v>
      </c>
      <c r="X2382" s="276">
        <f>IFERROR(IF(VLOOKUP($C2382,'MSCI Database'!$C:$R,10, FALSE)="","",VLOOKUP($C2382,'MSCI Database'!$C:$R,10, FALSE)),"")</f>
        <v>60282</v>
      </c>
      <c r="Y2382" s="229" t="str">
        <f>IFERROR(IF(VLOOKUP($C2382,'MSCI Database'!$C:$R,11, FALSE)="","",VLOOKUP($C2382,'MSCI Database'!$C:$R,11, FALSE)),"")</f>
        <v>2019</v>
      </c>
      <c r="Z2382" s="229" t="str">
        <f>IFERROR(IF(VLOOKUP($C2382,'MSCI Database'!$C:$R,12, FALSE)="","",VLOOKUP($C2382,'MSCI Database'!$C:$R,12, FALSE)),"")</f>
        <v>Reported</v>
      </c>
      <c r="AA2382" s="229" t="str">
        <f>IFERROR(IF(VLOOKUP($C2382,'MSCI Database'!$C:$R,13, FALSE)="","",VLOOKUP($C2382,'MSCI Database'!$C:$R,13, FALSE)),"")</f>
        <v>Robust corporate governance framework and product safety programs</v>
      </c>
    </row>
    <row r="2383" spans="1:27" s="130" customFormat="1" ht="15" hidden="1" customHeight="1" outlineLevel="1">
      <c r="A2383" s="130" t="s">
        <v>6484</v>
      </c>
      <c r="B2383" s="130" t="s">
        <v>6485</v>
      </c>
      <c r="C2383" s="130" t="s">
        <v>6486</v>
      </c>
      <c r="D2383" s="130" t="s">
        <v>12128</v>
      </c>
      <c r="E2383" s="130" t="s">
        <v>12133</v>
      </c>
      <c r="F2383" s="215">
        <v>7.6700899377077442E-2</v>
      </c>
      <c r="G2383" s="132" t="str">
        <f ca="1">IFERROR(_xll.BQL($A2383, "cur_mkt_cap(currency=EUR)")/1000000, " ")</f>
        <v xml:space="preserve"> </v>
      </c>
      <c r="M2383" s="308"/>
      <c r="N2383" s="215">
        <f t="shared" si="102"/>
        <v>8.3083043789473291E-4</v>
      </c>
      <c r="O2383" s="172" t="str">
        <f>IFERROR(IF(VLOOKUP($C2383,'MSCI Database'!$C:$R,2, FALSE)="","",VLOOKUP($C2383,'MSCI Database'!$C:$R,2, FALSE)),"")</f>
        <v>Biotechnology</v>
      </c>
      <c r="P2383" s="229" t="str">
        <f>IFERROR(IF(VLOOKUP($C2383,'MSCI Database'!$C:$R,3, FALSE)="","",VLOOKUP($C2383,'MSCI Database'!$C:$R,3, FALSE)),"")</f>
        <v>AA</v>
      </c>
      <c r="Q2383" s="229" t="str">
        <f>IFERROR(IF(VLOOKUP($C2383,'MSCI Database'!$C:$R,4, FALSE)="","",VLOOKUP($C2383,'MSCI Database'!$C:$R,4, FALSE)),"")</f>
        <v>1</v>
      </c>
      <c r="R2383" s="229">
        <f>IFERROR(IF(VLOOKUP($C2383,'MSCI Database'!$C:$R,5, FALSE)="","",VLOOKUP($C2383,'MSCI Database'!$C:$R,5, FALSE)),"")</f>
        <v>7.6</v>
      </c>
      <c r="S2383" s="229">
        <f>IFERROR(IF(VLOOKUP($C2383,'MSCI Database'!$C:$R,6, FALSE)="","",VLOOKUP($C2383,'MSCI Database'!$C:$R,6, FALSE)),"")</f>
        <v>8</v>
      </c>
      <c r="T2383" s="229">
        <f>IFERROR(IF(VLOOKUP($C2383,'MSCI Database'!$C:$R,7, FALSE)="","",VLOOKUP($C2383,'MSCI Database'!$C:$R,7, FALSE)),"")</f>
        <v>4.9000000000000004</v>
      </c>
      <c r="U2383" s="229">
        <f>IFERROR(IF(VLOOKUP($C2383,'MSCI Database'!$C:$R,8, FALSE)="","",VLOOKUP($C2383,'MSCI Database'!$C:$R,8, FALSE)),"")</f>
        <v>5.9</v>
      </c>
      <c r="V2383" s="229">
        <f>IFERROR(IF(VLOOKUP($C2383,'MSCI Database'!$C:$R,9, FALSE)="","",VLOOKUP($C2383,'MSCI Database'!$C:$R,9, FALSE)),"")</f>
        <v>5.6</v>
      </c>
      <c r="W2383" s="215">
        <f t="shared" ca="1" si="103"/>
        <v>0</v>
      </c>
      <c r="X2383" s="276">
        <f>IFERROR(IF(VLOOKUP($C2383,'MSCI Database'!$C:$R,10, FALSE)="","",VLOOKUP($C2383,'MSCI Database'!$C:$R,10, FALSE)),"")</f>
        <v>103833</v>
      </c>
      <c r="Y2383" s="229" t="str">
        <f>IFERROR(IF(VLOOKUP($C2383,'MSCI Database'!$C:$R,11, FALSE)="","",VLOOKUP($C2383,'MSCI Database'!$C:$R,11, FALSE)),"")</f>
        <v>2019</v>
      </c>
      <c r="Z2383" s="229" t="str">
        <f>IFERROR(IF(VLOOKUP($C2383,'MSCI Database'!$C:$R,12, FALSE)="","",VLOOKUP($C2383,'MSCI Database'!$C:$R,12, FALSE)),"")</f>
        <v>Reported</v>
      </c>
      <c r="AA2383" s="229" t="str">
        <f>IFERROR(IF(VLOOKUP($C2383,'MSCI Database'!$C:$R,13, FALSE)="","",VLOOKUP($C2383,'MSCI Database'!$C:$R,13, FALSE)),"")</f>
        <v>Strong employee management practices and business ethics programs, relative to peers</v>
      </c>
    </row>
    <row r="2384" spans="1:27" s="130" customFormat="1" ht="15" hidden="1" customHeight="1" outlineLevel="1">
      <c r="A2384" s="130" t="s">
        <v>1694</v>
      </c>
      <c r="B2384" s="130" t="s">
        <v>1695</v>
      </c>
      <c r="C2384" s="130" t="s">
        <v>1696</v>
      </c>
      <c r="D2384" s="130" t="s">
        <v>18678</v>
      </c>
      <c r="E2384" s="130" t="s">
        <v>18688</v>
      </c>
      <c r="F2384" s="215">
        <v>9.8549323054154137E-3</v>
      </c>
      <c r="G2384" s="132" t="str">
        <f ca="1">IFERROR(_xll.BQL($A2384, "cur_mkt_cap(currency=EUR)")/1000000, " ")</f>
        <v xml:space="preserve"> </v>
      </c>
      <c r="M2384" s="308"/>
      <c r="N2384" s="215">
        <f t="shared" si="102"/>
        <v>1.0674943565496454E-4</v>
      </c>
      <c r="O2384" s="172" t="str">
        <f>IFERROR(IF(VLOOKUP($C2384,'MSCI Database'!$C:$R,2, FALSE)="","",VLOOKUP($C2384,'MSCI Database'!$C:$R,2, FALSE)),"")</f>
        <v>Banks</v>
      </c>
      <c r="P2384" s="229" t="str">
        <f>IFERROR(IF(VLOOKUP($C2384,'MSCI Database'!$C:$R,3, FALSE)="","",VLOOKUP($C2384,'MSCI Database'!$C:$R,3, FALSE)),"")</f>
        <v>BBB</v>
      </c>
      <c r="Q2384" s="229" t="str">
        <f>IFERROR(IF(VLOOKUP($C2384,'MSCI Database'!$C:$R,4, FALSE)="","",VLOOKUP($C2384,'MSCI Database'!$C:$R,4, FALSE)),"")</f>
        <v>0</v>
      </c>
      <c r="R2384" s="229">
        <f>IFERROR(IF(VLOOKUP($C2384,'MSCI Database'!$C:$R,5, FALSE)="","",VLOOKUP($C2384,'MSCI Database'!$C:$R,5, FALSE)),"")</f>
        <v>5</v>
      </c>
      <c r="S2384" s="229">
        <f>IFERROR(IF(VLOOKUP($C2384,'MSCI Database'!$C:$R,6, FALSE)="","",VLOOKUP($C2384,'MSCI Database'!$C:$R,6, FALSE)),"")</f>
        <v>6.2</v>
      </c>
      <c r="T2384" s="229">
        <f>IFERROR(IF(VLOOKUP($C2384,'MSCI Database'!$C:$R,7, FALSE)="","",VLOOKUP($C2384,'MSCI Database'!$C:$R,7, FALSE)),"")</f>
        <v>3.9</v>
      </c>
      <c r="U2384" s="229">
        <f>IFERROR(IF(VLOOKUP($C2384,'MSCI Database'!$C:$R,8, FALSE)="","",VLOOKUP($C2384,'MSCI Database'!$C:$R,8, FALSE)),"")</f>
        <v>3.6</v>
      </c>
      <c r="V2384" s="229">
        <f>IFERROR(IF(VLOOKUP($C2384,'MSCI Database'!$C:$R,9, FALSE)="","",VLOOKUP($C2384,'MSCI Database'!$C:$R,9, FALSE)),"")</f>
        <v>4.0999999999999996</v>
      </c>
      <c r="W2384" s="215">
        <f t="shared" ca="1" si="103"/>
        <v>0</v>
      </c>
      <c r="X2384" s="276">
        <f>IFERROR(IF(VLOOKUP($C2384,'MSCI Database'!$C:$R,10, FALSE)="","",VLOOKUP($C2384,'MSCI Database'!$C:$R,10, FALSE)),"")</f>
        <v>123552</v>
      </c>
      <c r="Y2384" s="229" t="str">
        <f>IFERROR(IF(VLOOKUP($C2384,'MSCI Database'!$C:$R,11, FALSE)="","",VLOOKUP($C2384,'MSCI Database'!$C:$R,11, FALSE)),"")</f>
        <v>2019</v>
      </c>
      <c r="Z2384" s="229" t="str">
        <f>IFERROR(IF(VLOOKUP($C2384,'MSCI Database'!$C:$R,12, FALSE)="","",VLOOKUP($C2384,'MSCI Database'!$C:$R,12, FALSE)),"")</f>
        <v>Reported</v>
      </c>
      <c r="AA2384" s="229" t="str">
        <f>IFERROR(IF(VLOOKUP($C2384,'MSCI Database'!$C:$R,13, FALSE)="","",VLOOKUP($C2384,'MSCI Database'!$C:$R,13, FALSE)),"")</f>
        <v>Robust financial inclusion and consumer protection initiatives relative to peers</v>
      </c>
    </row>
    <row r="2385" spans="1:27" s="130" customFormat="1" ht="15" hidden="1" customHeight="1" outlineLevel="1">
      <c r="A2385" s="130" t="s">
        <v>4910</v>
      </c>
      <c r="B2385" s="130" t="s">
        <v>4911</v>
      </c>
      <c r="C2385" s="130" t="s">
        <v>4912</v>
      </c>
      <c r="D2385" s="130" t="s">
        <v>18678</v>
      </c>
      <c r="E2385" s="130" t="s">
        <v>12133</v>
      </c>
      <c r="F2385" s="215">
        <v>9.8364908723037395E-3</v>
      </c>
      <c r="G2385" s="132" t="str">
        <f ca="1">IFERROR(_xll.BQL($A2385, "cur_mkt_cap(currency=EUR)")/1000000, " ")</f>
        <v xml:space="preserve"> </v>
      </c>
      <c r="M2385" s="308"/>
      <c r="N2385" s="215">
        <f t="shared" si="102"/>
        <v>1.0654967653777018E-4</v>
      </c>
      <c r="O2385" s="172" t="str">
        <f>IFERROR(IF(VLOOKUP($C2385,'MSCI Database'!$C:$R,2, FALSE)="","",VLOOKUP($C2385,'MSCI Database'!$C:$R,2, FALSE)),"")</f>
        <v>Health Care Equipment &amp; Supplies</v>
      </c>
      <c r="P2385" s="229" t="str">
        <f>IFERROR(IF(VLOOKUP($C2385,'MSCI Database'!$C:$R,3, FALSE)="","",VLOOKUP($C2385,'MSCI Database'!$C:$R,3, FALSE)),"")</f>
        <v>BB</v>
      </c>
      <c r="Q2385" s="229" t="str">
        <f>IFERROR(IF(VLOOKUP($C2385,'MSCI Database'!$C:$R,4, FALSE)="","",VLOOKUP($C2385,'MSCI Database'!$C:$R,4, FALSE)),"")</f>
        <v>-1</v>
      </c>
      <c r="R2385" s="229">
        <f>IFERROR(IF(VLOOKUP($C2385,'MSCI Database'!$C:$R,5, FALSE)="","",VLOOKUP($C2385,'MSCI Database'!$C:$R,5, FALSE)),"")</f>
        <v>3.4</v>
      </c>
      <c r="S2385" s="229">
        <f>IFERROR(IF(VLOOKUP($C2385,'MSCI Database'!$C:$R,6, FALSE)="","",VLOOKUP($C2385,'MSCI Database'!$C:$R,6, FALSE)),"")</f>
        <v>8.1999999999999993</v>
      </c>
      <c r="T2385" s="229">
        <f>IFERROR(IF(VLOOKUP($C2385,'MSCI Database'!$C:$R,7, FALSE)="","",VLOOKUP($C2385,'MSCI Database'!$C:$R,7, FALSE)),"")</f>
        <v>5.2</v>
      </c>
      <c r="U2385" s="229">
        <f>IFERROR(IF(VLOOKUP($C2385,'MSCI Database'!$C:$R,8, FALSE)="","",VLOOKUP($C2385,'MSCI Database'!$C:$R,8, FALSE)),"")</f>
        <v>3.9</v>
      </c>
      <c r="V2385" s="229">
        <f>IFERROR(IF(VLOOKUP($C2385,'MSCI Database'!$C:$R,9, FALSE)="","",VLOOKUP($C2385,'MSCI Database'!$C:$R,9, FALSE)),"")</f>
        <v>4.7</v>
      </c>
      <c r="W2385" s="215">
        <f t="shared" ca="1" si="103"/>
        <v>0</v>
      </c>
      <c r="X2385" s="276">
        <f>IFERROR(IF(VLOOKUP($C2385,'MSCI Database'!$C:$R,10, FALSE)="","",VLOOKUP($C2385,'MSCI Database'!$C:$R,10, FALSE)),"")</f>
        <v>11396</v>
      </c>
      <c r="Y2385" s="229" t="str">
        <f>IFERROR(IF(VLOOKUP($C2385,'MSCI Database'!$C:$R,11, FALSE)="","",VLOOKUP($C2385,'MSCI Database'!$C:$R,11, FALSE)),"")</f>
        <v>2019</v>
      </c>
      <c r="Z2385" s="229" t="str">
        <f>IFERROR(IF(VLOOKUP($C2385,'MSCI Database'!$C:$R,12, FALSE)="","",VLOOKUP($C2385,'MSCI Database'!$C:$R,12, FALSE)),"")</f>
        <v>E.Segmt-Moderate</v>
      </c>
      <c r="AA2385" s="229" t="str">
        <f>IFERROR(IF(VLOOKUP($C2385,'MSCI Database'!$C:$R,13, FALSE)="","",VLOOKUP($C2385,'MSCI Database'!$C:$R,13, FALSE)),"")</f>
        <v>Subpar privacy and data protection programs; business ethics programs lag better-performing peers</v>
      </c>
    </row>
    <row r="2386" spans="1:27" s="130" customFormat="1" ht="15" hidden="1" customHeight="1" outlineLevel="1">
      <c r="A2386" s="130" t="s">
        <v>266</v>
      </c>
      <c r="B2386" s="130" t="s">
        <v>267</v>
      </c>
      <c r="C2386" s="130" t="s">
        <v>268</v>
      </c>
      <c r="D2386" s="130" t="s">
        <v>18721</v>
      </c>
      <c r="E2386" s="130" t="s">
        <v>18704</v>
      </c>
      <c r="F2386" s="215">
        <v>2.0945046982133411E-2</v>
      </c>
      <c r="G2386" s="132" t="str">
        <f ca="1">IFERROR(_xll.BQL($A2386, "cur_mkt_cap(currency=EUR)")/1000000, " ")</f>
        <v xml:space="preserve"> </v>
      </c>
      <c r="M2386" s="308"/>
      <c r="N2386" s="215">
        <f t="shared" si="102"/>
        <v>2.2687846814339039E-4</v>
      </c>
      <c r="O2386" s="172" t="str">
        <f>IFERROR(IF(VLOOKUP($C2386,'MSCI Database'!$C:$R,2, FALSE)="","",VLOOKUP($C2386,'MSCI Database'!$C:$R,2, FALSE)),"")</f>
        <v>Real Estate Development &amp; Diversified Activities</v>
      </c>
      <c r="P2386" s="229" t="str">
        <f>IFERROR(IF(VLOOKUP($C2386,'MSCI Database'!$C:$R,3, FALSE)="","",VLOOKUP($C2386,'MSCI Database'!$C:$R,3, FALSE)),"")</f>
        <v>BB</v>
      </c>
      <c r="Q2386" s="229" t="str">
        <f>IFERROR(IF(VLOOKUP($C2386,'MSCI Database'!$C:$R,4, FALSE)="","",VLOOKUP($C2386,'MSCI Database'!$C:$R,4, FALSE)),"")</f>
        <v>0</v>
      </c>
      <c r="R2386" s="229">
        <f>IFERROR(IF(VLOOKUP($C2386,'MSCI Database'!$C:$R,5, FALSE)="","",VLOOKUP($C2386,'MSCI Database'!$C:$R,5, FALSE)),"")</f>
        <v>3.7</v>
      </c>
      <c r="S2386" s="229">
        <f>IFERROR(IF(VLOOKUP($C2386,'MSCI Database'!$C:$R,6, FALSE)="","",VLOOKUP($C2386,'MSCI Database'!$C:$R,6, FALSE)),"")</f>
        <v>5.0999999999999996</v>
      </c>
      <c r="T2386" s="229">
        <f>IFERROR(IF(VLOOKUP($C2386,'MSCI Database'!$C:$R,7, FALSE)="","",VLOOKUP($C2386,'MSCI Database'!$C:$R,7, FALSE)),"")</f>
        <v>5.5</v>
      </c>
      <c r="U2386" s="229">
        <f>IFERROR(IF(VLOOKUP($C2386,'MSCI Database'!$C:$R,8, FALSE)="","",VLOOKUP($C2386,'MSCI Database'!$C:$R,8, FALSE)),"")</f>
        <v>2.1</v>
      </c>
      <c r="V2386" s="229">
        <f>IFERROR(IF(VLOOKUP($C2386,'MSCI Database'!$C:$R,9, FALSE)="","",VLOOKUP($C2386,'MSCI Database'!$C:$R,9, FALSE)),"")</f>
        <v>3.8</v>
      </c>
      <c r="W2386" s="215">
        <f t="shared" ca="1" si="103"/>
        <v>0</v>
      </c>
      <c r="X2386" s="276">
        <f>IFERROR(IF(VLOOKUP($C2386,'MSCI Database'!$C:$R,10, FALSE)="","",VLOOKUP($C2386,'MSCI Database'!$C:$R,10, FALSE)),"")</f>
        <v>386072</v>
      </c>
      <c r="Y2386" s="229" t="str">
        <f>IFERROR(IF(VLOOKUP($C2386,'MSCI Database'!$C:$R,11, FALSE)="","",VLOOKUP($C2386,'MSCI Database'!$C:$R,11, FALSE)),"")</f>
        <v>2019</v>
      </c>
      <c r="Z2386" s="229" t="str">
        <f>IFERROR(IF(VLOOKUP($C2386,'MSCI Database'!$C:$R,12, FALSE)="","",VLOOKUP($C2386,'MSCI Database'!$C:$R,12, FALSE)),"")</f>
        <v>Reported</v>
      </c>
      <c r="AA2386" s="229" t="str">
        <f>IFERROR(IF(VLOOKUP($C2386,'MSCI Database'!$C:$R,13, FALSE)="","",VLOOKUP($C2386,'MSCI Database'!$C:$R,13, FALSE)),"")</f>
        <v>Lags peers in demonstrating robust governance practices</v>
      </c>
    </row>
    <row r="2387" spans="1:27" s="130" customFormat="1" ht="15" hidden="1" customHeight="1" outlineLevel="1">
      <c r="A2387" s="130" t="s">
        <v>1299</v>
      </c>
      <c r="B2387" s="130" t="s">
        <v>1300</v>
      </c>
      <c r="C2387" s="130" t="s">
        <v>1301</v>
      </c>
      <c r="D2387" s="130" t="s">
        <v>18681</v>
      </c>
      <c r="E2387" s="130" t="s">
        <v>18682</v>
      </c>
      <c r="F2387" s="215">
        <v>8.1152709223976036E-2</v>
      </c>
      <c r="G2387" s="132" t="str">
        <f ca="1">IFERROR(_xll.BQL($A2387, "cur_mkt_cap(currency=EUR)")/1000000, " ")</f>
        <v xml:space="preserve"> </v>
      </c>
      <c r="M2387" s="308"/>
      <c r="N2387" s="215">
        <f t="shared" si="102"/>
        <v>8.7905280757438005E-4</v>
      </c>
      <c r="O2387" s="172" t="str">
        <f>IFERROR(IF(VLOOKUP($C2387,'MSCI Database'!$C:$R,2, FALSE)="","",VLOOKUP($C2387,'MSCI Database'!$C:$R,2, FALSE)),"")</f>
        <v>Textiles, Apparel &amp; Luxury Goods</v>
      </c>
      <c r="P2387" s="229" t="str">
        <f>IFERROR(IF(VLOOKUP($C2387,'MSCI Database'!$C:$R,3, FALSE)="","",VLOOKUP($C2387,'MSCI Database'!$C:$R,3, FALSE)),"")</f>
        <v>AA</v>
      </c>
      <c r="Q2387" s="229" t="str">
        <f>IFERROR(IF(VLOOKUP($C2387,'MSCI Database'!$C:$R,4, FALSE)="","",VLOOKUP($C2387,'MSCI Database'!$C:$R,4, FALSE)),"")</f>
        <v>0</v>
      </c>
      <c r="R2387" s="229">
        <f>IFERROR(IF(VLOOKUP($C2387,'MSCI Database'!$C:$R,5, FALSE)="","",VLOOKUP($C2387,'MSCI Database'!$C:$R,5, FALSE)),"")</f>
        <v>7.7</v>
      </c>
      <c r="S2387" s="229">
        <f>IFERROR(IF(VLOOKUP($C2387,'MSCI Database'!$C:$R,6, FALSE)="","",VLOOKUP($C2387,'MSCI Database'!$C:$R,6, FALSE)),"")</f>
        <v>7.3</v>
      </c>
      <c r="T2387" s="229">
        <f>IFERROR(IF(VLOOKUP($C2387,'MSCI Database'!$C:$R,7, FALSE)="","",VLOOKUP($C2387,'MSCI Database'!$C:$R,7, FALSE)),"")</f>
        <v>5.9</v>
      </c>
      <c r="U2387" s="229">
        <f>IFERROR(IF(VLOOKUP($C2387,'MSCI Database'!$C:$R,8, FALSE)="","",VLOOKUP($C2387,'MSCI Database'!$C:$R,8, FALSE)),"")</f>
        <v>4.4000000000000004</v>
      </c>
      <c r="V2387" s="229">
        <f>IFERROR(IF(VLOOKUP($C2387,'MSCI Database'!$C:$R,9, FALSE)="","",VLOOKUP($C2387,'MSCI Database'!$C:$R,9, FALSE)),"")</f>
        <v>5.6</v>
      </c>
      <c r="W2387" s="215">
        <f t="shared" ca="1" si="103"/>
        <v>0</v>
      </c>
      <c r="X2387" s="276">
        <f>IFERROR(IF(VLOOKUP($C2387,'MSCI Database'!$C:$R,10, FALSE)="","",VLOOKUP($C2387,'MSCI Database'!$C:$R,10, FALSE)),"")</f>
        <v>84152</v>
      </c>
      <c r="Y2387" s="229" t="str">
        <f>IFERROR(IF(VLOOKUP($C2387,'MSCI Database'!$C:$R,11, FALSE)="","",VLOOKUP($C2387,'MSCI Database'!$C:$R,11, FALSE)),"")</f>
        <v>2019</v>
      </c>
      <c r="Z2387" s="229" t="str">
        <f>IFERROR(IF(VLOOKUP($C2387,'MSCI Database'!$C:$R,12, FALSE)="","",VLOOKUP($C2387,'MSCI Database'!$C:$R,12, FALSE)),"")</f>
        <v>Reported</v>
      </c>
      <c r="AA2387" s="229" t="str">
        <f>IFERROR(IF(VLOOKUP($C2387,'MSCI Database'!$C:$R,13, FALSE)="","",VLOOKUP($C2387,'MSCI Database'!$C:$R,13, FALSE)),"")</f>
        <v>Vertical integration reduces risks embedded in supply chain</v>
      </c>
    </row>
    <row r="2388" spans="1:27" s="130" customFormat="1" ht="15" hidden="1" customHeight="1" outlineLevel="1">
      <c r="A2388" s="130" t="s">
        <v>8175</v>
      </c>
      <c r="B2388" s="130" t="s">
        <v>8176</v>
      </c>
      <c r="C2388" s="130" t="s">
        <v>8177</v>
      </c>
      <c r="D2388" s="130" t="s">
        <v>12128</v>
      </c>
      <c r="E2388" s="130" t="s">
        <v>18690</v>
      </c>
      <c r="F2388" s="215">
        <v>7.6143660396226095E-2</v>
      </c>
      <c r="G2388" s="132" t="str">
        <f ca="1">IFERROR(_xll.BQL($A2388, "cur_mkt_cap(currency=EUR)")/1000000, " ")</f>
        <v xml:space="preserve"> </v>
      </c>
      <c r="M2388" s="308"/>
      <c r="N2388" s="215">
        <f t="shared" si="102"/>
        <v>8.2479437951428719E-4</v>
      </c>
      <c r="O2388" s="172" t="str">
        <f>IFERROR(IF(VLOOKUP($C2388,'MSCI Database'!$C:$R,2, FALSE)="","",VLOOKUP($C2388,'MSCI Database'!$C:$R,2, FALSE)),"")</f>
        <v>Interactive Media &amp; Services</v>
      </c>
      <c r="P2388" s="229" t="str">
        <f>IFERROR(IF(VLOOKUP($C2388,'MSCI Database'!$C:$R,3, FALSE)="","",VLOOKUP($C2388,'MSCI Database'!$C:$R,3, FALSE)),"")</f>
        <v>BB</v>
      </c>
      <c r="Q2388" s="229" t="str">
        <f>IFERROR(IF(VLOOKUP($C2388,'MSCI Database'!$C:$R,4, FALSE)="","",VLOOKUP($C2388,'MSCI Database'!$C:$R,4, FALSE)),"")</f>
        <v>0</v>
      </c>
      <c r="R2388" s="229">
        <f>IFERROR(IF(VLOOKUP($C2388,'MSCI Database'!$C:$R,5, FALSE)="","",VLOOKUP($C2388,'MSCI Database'!$C:$R,5, FALSE)),"")</f>
        <v>3.2</v>
      </c>
      <c r="S2388" s="229">
        <f>IFERROR(IF(VLOOKUP($C2388,'MSCI Database'!$C:$R,6, FALSE)="","",VLOOKUP($C2388,'MSCI Database'!$C:$R,6, FALSE)),"")</f>
        <v>5.5</v>
      </c>
      <c r="T2388" s="229">
        <f>IFERROR(IF(VLOOKUP($C2388,'MSCI Database'!$C:$R,7, FALSE)="","",VLOOKUP($C2388,'MSCI Database'!$C:$R,7, FALSE)),"")</f>
        <v>2.4</v>
      </c>
      <c r="U2388" s="229">
        <f>IFERROR(IF(VLOOKUP($C2388,'MSCI Database'!$C:$R,8, FALSE)="","",VLOOKUP($C2388,'MSCI Database'!$C:$R,8, FALSE)),"")</f>
        <v>4.7</v>
      </c>
      <c r="V2388" s="229">
        <f>IFERROR(IF(VLOOKUP($C2388,'MSCI Database'!$C:$R,9, FALSE)="","",VLOOKUP($C2388,'MSCI Database'!$C:$R,9, FALSE)),"")</f>
        <v>3.5</v>
      </c>
      <c r="W2388" s="215">
        <f t="shared" ca="1" si="103"/>
        <v>0</v>
      </c>
      <c r="X2388" s="276">
        <f>IFERROR(IF(VLOOKUP($C2388,'MSCI Database'!$C:$R,10, FALSE)="","",VLOOKUP($C2388,'MSCI Database'!$C:$R,10, FALSE)),"")</f>
        <v>28411</v>
      </c>
      <c r="Y2388" s="229" t="str">
        <f>IFERROR(IF(VLOOKUP($C2388,'MSCI Database'!$C:$R,11, FALSE)="","",VLOOKUP($C2388,'MSCI Database'!$C:$R,11, FALSE)),"")</f>
        <v>2019</v>
      </c>
      <c r="Z2388" s="229" t="str">
        <f>IFERROR(IF(VLOOKUP($C2388,'MSCI Database'!$C:$R,12, FALSE)="","",VLOOKUP($C2388,'MSCI Database'!$C:$R,12, FALSE)),"")</f>
        <v>E.Segmt-Moderately Low</v>
      </c>
      <c r="AA2388" s="229" t="str">
        <f>IFERROR(IF(VLOOKUP($C2388,'MSCI Database'!$C:$R,13, FALSE)="","",VLOOKUP($C2388,'MSCI Database'!$C:$R,13, FALSE)),"")</f>
        <v>Increased focus on business ethics, including content integrity</v>
      </c>
    </row>
    <row r="2389" spans="1:27" s="130" customFormat="1" ht="15" hidden="1" customHeight="1" outlineLevel="1">
      <c r="A2389" s="130" t="s">
        <v>2056</v>
      </c>
      <c r="B2389" s="130" t="s">
        <v>2057</v>
      </c>
      <c r="C2389" s="130" t="s">
        <v>2058</v>
      </c>
      <c r="D2389" s="130" t="s">
        <v>12130</v>
      </c>
      <c r="E2389" s="130" t="s">
        <v>18688</v>
      </c>
      <c r="F2389" s="215">
        <v>8.8104202093067407E-2</v>
      </c>
      <c r="G2389" s="132" t="str">
        <f ca="1">IFERROR(_xll.BQL($A2389, "cur_mkt_cap(currency=EUR)")/1000000, " ")</f>
        <v xml:space="preserve"> </v>
      </c>
      <c r="M2389" s="308"/>
      <c r="N2389" s="215">
        <f t="shared" si="102"/>
        <v>9.5435194893197595E-4</v>
      </c>
      <c r="O2389" s="172" t="str">
        <f>IFERROR(IF(VLOOKUP($C2389,'MSCI Database'!$C:$R,2, FALSE)="","",VLOOKUP($C2389,'MSCI Database'!$C:$R,2, FALSE)),"")</f>
        <v>Banks</v>
      </c>
      <c r="P2389" s="229" t="str">
        <f>IFERROR(IF(VLOOKUP($C2389,'MSCI Database'!$C:$R,3, FALSE)="","",VLOOKUP($C2389,'MSCI Database'!$C:$R,3, FALSE)),"")</f>
        <v>BBB</v>
      </c>
      <c r="Q2389" s="229" t="str">
        <f>IFERROR(IF(VLOOKUP($C2389,'MSCI Database'!$C:$R,4, FALSE)="","",VLOOKUP($C2389,'MSCI Database'!$C:$R,4, FALSE)),"")</f>
        <v>0</v>
      </c>
      <c r="R2389" s="229">
        <f>IFERROR(IF(VLOOKUP($C2389,'MSCI Database'!$C:$R,5, FALSE)="","",VLOOKUP($C2389,'MSCI Database'!$C:$R,5, FALSE)),"")</f>
        <v>5.4</v>
      </c>
      <c r="S2389" s="229">
        <f>IFERROR(IF(VLOOKUP($C2389,'MSCI Database'!$C:$R,6, FALSE)="","",VLOOKUP($C2389,'MSCI Database'!$C:$R,6, FALSE)),"")</f>
        <v>7</v>
      </c>
      <c r="T2389" s="229">
        <f>IFERROR(IF(VLOOKUP($C2389,'MSCI Database'!$C:$R,7, FALSE)="","",VLOOKUP($C2389,'MSCI Database'!$C:$R,7, FALSE)),"")</f>
        <v>4</v>
      </c>
      <c r="U2389" s="229">
        <f>IFERROR(IF(VLOOKUP($C2389,'MSCI Database'!$C:$R,8, FALSE)="","",VLOOKUP($C2389,'MSCI Database'!$C:$R,8, FALSE)),"")</f>
        <v>3.7</v>
      </c>
      <c r="V2389" s="229">
        <f>IFERROR(IF(VLOOKUP($C2389,'MSCI Database'!$C:$R,9, FALSE)="","",VLOOKUP($C2389,'MSCI Database'!$C:$R,9, FALSE)),"")</f>
        <v>4.3</v>
      </c>
      <c r="W2389" s="215">
        <f t="shared" ca="1" si="103"/>
        <v>0</v>
      </c>
      <c r="X2389" s="276">
        <f>IFERROR(IF(VLOOKUP($C2389,'MSCI Database'!$C:$R,10, FALSE)="","",VLOOKUP($C2389,'MSCI Database'!$C:$R,10, FALSE)),"")</f>
        <v>344729</v>
      </c>
      <c r="Y2389" s="229" t="str">
        <f>IFERROR(IF(VLOOKUP($C2389,'MSCI Database'!$C:$R,11, FALSE)="","",VLOOKUP($C2389,'MSCI Database'!$C:$R,11, FALSE)),"")</f>
        <v>2019</v>
      </c>
      <c r="Z2389" s="229" t="str">
        <f>IFERROR(IF(VLOOKUP($C2389,'MSCI Database'!$C:$R,12, FALSE)="","",VLOOKUP($C2389,'MSCI Database'!$C:$R,12, FALSE)),"")</f>
        <v>Reported</v>
      </c>
      <c r="AA2389" s="229" t="str">
        <f>IFERROR(IF(VLOOKUP($C2389,'MSCI Database'!$C:$R,13, FALSE)="","",VLOOKUP($C2389,'MSCI Database'!$C:$R,13, FALSE)),"")</f>
        <v>Improvement in human capital management initiatives; customer protection efforts lag peers</v>
      </c>
    </row>
    <row r="2390" spans="1:27" s="130" customFormat="1" ht="15" hidden="1" customHeight="1" outlineLevel="1">
      <c r="A2390" s="130" t="s">
        <v>2647</v>
      </c>
      <c r="B2390" s="130" t="s">
        <v>2648</v>
      </c>
      <c r="C2390" s="130" t="s">
        <v>2649</v>
      </c>
      <c r="D2390" s="130" t="s">
        <v>18679</v>
      </c>
      <c r="E2390" s="130" t="s">
        <v>18684</v>
      </c>
      <c r="F2390" s="215">
        <v>0.10189256152155519</v>
      </c>
      <c r="G2390" s="132" t="str">
        <f ca="1">IFERROR(_xll.BQL($A2390, "cur_mkt_cap(currency=EUR)")/1000000, " ")</f>
        <v xml:space="preserve"> </v>
      </c>
      <c r="M2390" s="308"/>
      <c r="N2390" s="215">
        <f t="shared" si="102"/>
        <v>1.1037085900516773E-3</v>
      </c>
      <c r="O2390" s="172" t="str">
        <f>IFERROR(IF(VLOOKUP($C2390,'MSCI Database'!$C:$R,2, FALSE)="","",VLOOKUP($C2390,'MSCI Database'!$C:$R,2, FALSE)),"")</f>
        <v>Metals and Mining - Non-Precious Metals</v>
      </c>
      <c r="P2390" s="229" t="str">
        <f>IFERROR(IF(VLOOKUP($C2390,'MSCI Database'!$C:$R,3, FALSE)="","",VLOOKUP($C2390,'MSCI Database'!$C:$R,3, FALSE)),"")</f>
        <v>A</v>
      </c>
      <c r="Q2390" s="229" t="str">
        <f>IFERROR(IF(VLOOKUP($C2390,'MSCI Database'!$C:$R,4, FALSE)="","",VLOOKUP($C2390,'MSCI Database'!$C:$R,4, FALSE)),"")</f>
        <v>1</v>
      </c>
      <c r="R2390" s="229">
        <f>IFERROR(IF(VLOOKUP($C2390,'MSCI Database'!$C:$R,5, FALSE)="","",VLOOKUP($C2390,'MSCI Database'!$C:$R,5, FALSE)),"")</f>
        <v>5.8</v>
      </c>
      <c r="S2390" s="229">
        <f>IFERROR(IF(VLOOKUP($C2390,'MSCI Database'!$C:$R,6, FALSE)="","",VLOOKUP($C2390,'MSCI Database'!$C:$R,6, FALSE)),"")</f>
        <v>1.9</v>
      </c>
      <c r="T2390" s="229">
        <f>IFERROR(IF(VLOOKUP($C2390,'MSCI Database'!$C:$R,7, FALSE)="","",VLOOKUP($C2390,'MSCI Database'!$C:$R,7, FALSE)),"")</f>
        <v>4.3</v>
      </c>
      <c r="U2390" s="229">
        <f>IFERROR(IF(VLOOKUP($C2390,'MSCI Database'!$C:$R,8, FALSE)="","",VLOOKUP($C2390,'MSCI Database'!$C:$R,8, FALSE)),"")</f>
        <v>7.1</v>
      </c>
      <c r="V2390" s="229">
        <f>IFERROR(IF(VLOOKUP($C2390,'MSCI Database'!$C:$R,9, FALSE)="","",VLOOKUP($C2390,'MSCI Database'!$C:$R,9, FALSE)),"")</f>
        <v>4.3</v>
      </c>
      <c r="W2390" s="215">
        <f t="shared" ca="1" si="103"/>
        <v>0</v>
      </c>
      <c r="X2390" s="276">
        <f>IFERROR(IF(VLOOKUP($C2390,'MSCI Database'!$C:$R,10, FALSE)="","",VLOOKUP($C2390,'MSCI Database'!$C:$R,10, FALSE)),"")</f>
        <v>15800000</v>
      </c>
      <c r="Y2390" s="229" t="str">
        <f>IFERROR(IF(VLOOKUP($C2390,'MSCI Database'!$C:$R,11, FALSE)="","",VLOOKUP($C2390,'MSCI Database'!$C:$R,11, FALSE)),"")</f>
        <v>2020</v>
      </c>
      <c r="Z2390" s="229" t="str">
        <f>IFERROR(IF(VLOOKUP($C2390,'MSCI Database'!$C:$R,12, FALSE)="","",VLOOKUP($C2390,'MSCI Database'!$C:$R,12, FALSE)),"")</f>
        <v>Reported</v>
      </c>
      <c r="AA2390" s="229" t="str">
        <f>IFERROR(IF(VLOOKUP($C2390,'MSCI Database'!$C:$R,13, FALSE)="","",VLOOKUP($C2390,'MSCI Database'!$C:$R,13, FALSE)),"")</f>
        <v>Strong governance and business ethics practices; expansion projects face community opposition</v>
      </c>
    </row>
    <row r="2391" spans="1:27" s="130" customFormat="1" ht="15" hidden="1" customHeight="1" outlineLevel="1">
      <c r="A2391" s="130" t="s">
        <v>2533</v>
      </c>
      <c r="B2391" s="130" t="s">
        <v>2530</v>
      </c>
      <c r="C2391" s="130" t="s">
        <v>2534</v>
      </c>
      <c r="D2391" s="130" t="s">
        <v>18683</v>
      </c>
      <c r="E2391" s="130" t="s">
        <v>18707</v>
      </c>
      <c r="F2391" s="215">
        <v>0.1028765505981057</v>
      </c>
      <c r="G2391" s="132" t="str">
        <f ca="1">IFERROR(_xll.BQL($A2391, "cur_mkt_cap(currency=EUR)")/1000000, " ")</f>
        <v xml:space="preserve"> </v>
      </c>
      <c r="M2391" s="308"/>
      <c r="N2391" s="215">
        <f t="shared" si="102"/>
        <v>1.1143672404976773E-3</v>
      </c>
      <c r="O2391" s="172" t="str">
        <f>IFERROR(IF(VLOOKUP($C2391,'MSCI Database'!$C:$R,2, FALSE)="","",VLOOKUP($C2391,'MSCI Database'!$C:$R,2, FALSE)),"")</f>
        <v>Integrated Oil &amp; Gas</v>
      </c>
      <c r="P2391" s="229" t="str">
        <f>IFERROR(IF(VLOOKUP($C2391,'MSCI Database'!$C:$R,3, FALSE)="","",VLOOKUP($C2391,'MSCI Database'!$C:$R,3, FALSE)),"")</f>
        <v>A</v>
      </c>
      <c r="Q2391" s="229" t="str">
        <f>IFERROR(IF(VLOOKUP($C2391,'MSCI Database'!$C:$R,4, FALSE)="","",VLOOKUP($C2391,'MSCI Database'!$C:$R,4, FALSE)),"")</f>
        <v>0</v>
      </c>
      <c r="R2391" s="229">
        <f>IFERROR(IF(VLOOKUP($C2391,'MSCI Database'!$C:$R,5, FALSE)="","",VLOOKUP($C2391,'MSCI Database'!$C:$R,5, FALSE)),"")</f>
        <v>7</v>
      </c>
      <c r="S2391" s="229">
        <f>IFERROR(IF(VLOOKUP($C2391,'MSCI Database'!$C:$R,6, FALSE)="","",VLOOKUP($C2391,'MSCI Database'!$C:$R,6, FALSE)),"")</f>
        <v>4.8</v>
      </c>
      <c r="T2391" s="229">
        <f>IFERROR(IF(VLOOKUP($C2391,'MSCI Database'!$C:$R,7, FALSE)="","",VLOOKUP($C2391,'MSCI Database'!$C:$R,7, FALSE)),"")</f>
        <v>6.2</v>
      </c>
      <c r="U2391" s="229">
        <f>IFERROR(IF(VLOOKUP($C2391,'MSCI Database'!$C:$R,8, FALSE)="","",VLOOKUP($C2391,'MSCI Database'!$C:$R,8, FALSE)),"")</f>
        <v>6.8</v>
      </c>
      <c r="V2391" s="229">
        <f>IFERROR(IF(VLOOKUP($C2391,'MSCI Database'!$C:$R,9, FALSE)="","",VLOOKUP($C2391,'MSCI Database'!$C:$R,9, FALSE)),"")</f>
        <v>5.8</v>
      </c>
      <c r="W2391" s="215">
        <f t="shared" ca="1" si="103"/>
        <v>0</v>
      </c>
      <c r="X2391" s="276">
        <f>IFERROR(IF(VLOOKUP($C2391,'MSCI Database'!$C:$R,10, FALSE)="","",VLOOKUP($C2391,'MSCI Database'!$C:$R,10, FALSE)),"")</f>
        <v>80000000</v>
      </c>
      <c r="Y2391" s="229" t="str">
        <f>IFERROR(IF(VLOOKUP($C2391,'MSCI Database'!$C:$R,11, FALSE)="","",VLOOKUP($C2391,'MSCI Database'!$C:$R,11, FALSE)),"")</f>
        <v>2019</v>
      </c>
      <c r="Z2391" s="229" t="str">
        <f>IFERROR(IF(VLOOKUP($C2391,'MSCI Database'!$C:$R,12, FALSE)="","",VLOOKUP($C2391,'MSCI Database'!$C:$R,12, FALSE)),"")</f>
        <v>Reported</v>
      </c>
      <c r="AA2391" s="229" t="str">
        <f>IFERROR(IF(VLOOKUP($C2391,'MSCI Database'!$C:$R,13, FALSE)="","",VLOOKUP($C2391,'MSCI Database'!$C:$R,13, FALSE)),"")</f>
        <v>Cost cuts introduced; focus on managing the carbon footprint</v>
      </c>
    </row>
    <row r="2392" spans="1:27" s="130" customFormat="1" ht="15" hidden="1" customHeight="1" outlineLevel="1">
      <c r="A2392" s="130" t="s">
        <v>7537</v>
      </c>
      <c r="B2392" s="130" t="s">
        <v>7538</v>
      </c>
      <c r="C2392" s="130" t="s">
        <v>7539</v>
      </c>
      <c r="D2392" s="130" t="s">
        <v>12128</v>
      </c>
      <c r="E2392" s="130" t="s">
        <v>18688</v>
      </c>
      <c r="F2392" s="215">
        <v>7.4889624668155991E-2</v>
      </c>
      <c r="G2392" s="132" t="str">
        <f ca="1">IFERROR(_xll.BQL($A2392, "cur_mkt_cap(currency=EUR)")/1000000, " ")</f>
        <v xml:space="preserve"> </v>
      </c>
      <c r="M2392" s="308"/>
      <c r="N2392" s="215">
        <f t="shared" si="102"/>
        <v>8.1121056157277942E-4</v>
      </c>
      <c r="O2392" s="172" t="str">
        <f>IFERROR(IF(VLOOKUP($C2392,'MSCI Database'!$C:$R,2, FALSE)="","",VLOOKUP($C2392,'MSCI Database'!$C:$R,2, FALSE)),"")</f>
        <v>Life &amp; Health Insurance</v>
      </c>
      <c r="P2392" s="229" t="str">
        <f>IFERROR(IF(VLOOKUP($C2392,'MSCI Database'!$C:$R,3, FALSE)="","",VLOOKUP($C2392,'MSCI Database'!$C:$R,3, FALSE)),"")</f>
        <v>A</v>
      </c>
      <c r="Q2392" s="229" t="str">
        <f>IFERROR(IF(VLOOKUP($C2392,'MSCI Database'!$C:$R,4, FALSE)="","",VLOOKUP($C2392,'MSCI Database'!$C:$R,4, FALSE)),"")</f>
        <v>2</v>
      </c>
      <c r="R2392" s="229">
        <f>IFERROR(IF(VLOOKUP($C2392,'MSCI Database'!$C:$R,5, FALSE)="","",VLOOKUP($C2392,'MSCI Database'!$C:$R,5, FALSE)),"")</f>
        <v>7</v>
      </c>
      <c r="S2392" s="229">
        <f>IFERROR(IF(VLOOKUP($C2392,'MSCI Database'!$C:$R,6, FALSE)="","",VLOOKUP($C2392,'MSCI Database'!$C:$R,6, FALSE)),"")</f>
        <v>6.8</v>
      </c>
      <c r="T2392" s="229">
        <f>IFERROR(IF(VLOOKUP($C2392,'MSCI Database'!$C:$R,7, FALSE)="","",VLOOKUP($C2392,'MSCI Database'!$C:$R,7, FALSE)),"")</f>
        <v>4.3</v>
      </c>
      <c r="U2392" s="229">
        <f>IFERROR(IF(VLOOKUP($C2392,'MSCI Database'!$C:$R,8, FALSE)="","",VLOOKUP($C2392,'MSCI Database'!$C:$R,8, FALSE)),"")</f>
        <v>7.1</v>
      </c>
      <c r="V2392" s="229">
        <f>IFERROR(IF(VLOOKUP($C2392,'MSCI Database'!$C:$R,9, FALSE)="","",VLOOKUP($C2392,'MSCI Database'!$C:$R,9, FALSE)),"")</f>
        <v>5.3</v>
      </c>
      <c r="W2392" s="215">
        <f t="shared" ca="1" si="103"/>
        <v>0</v>
      </c>
      <c r="X2392" s="276">
        <f>IFERROR(IF(VLOOKUP($C2392,'MSCI Database'!$C:$R,10, FALSE)="","",VLOOKUP($C2392,'MSCI Database'!$C:$R,10, FALSE)),"")</f>
        <v>103893</v>
      </c>
      <c r="Y2392" s="229" t="str">
        <f>IFERROR(IF(VLOOKUP($C2392,'MSCI Database'!$C:$R,11, FALSE)="","",VLOOKUP($C2392,'MSCI Database'!$C:$R,11, FALSE)),"")</f>
        <v>2019</v>
      </c>
      <c r="Z2392" s="229" t="str">
        <f>IFERROR(IF(VLOOKUP($C2392,'MSCI Database'!$C:$R,12, FALSE)="","",VLOOKUP($C2392,'MSCI Database'!$C:$R,12, FALSE)),"")</f>
        <v>Reported</v>
      </c>
      <c r="AA2392" s="229" t="str">
        <f>IFERROR(IF(VLOOKUP($C2392,'MSCI Database'!$C:$R,13, FALSE)="","",VLOOKUP($C2392,'MSCI Database'!$C:$R,13, FALSE)),"")</f>
        <v>Strong efforts to integrate ESG into investment decisions and corporate governance practices</v>
      </c>
    </row>
    <row r="2393" spans="1:27" s="130" customFormat="1" ht="15" hidden="1" customHeight="1" outlineLevel="1">
      <c r="A2393" s="130" t="s">
        <v>7352</v>
      </c>
      <c r="B2393" s="130" t="s">
        <v>7353</v>
      </c>
      <c r="C2393" s="130" t="s">
        <v>7354</v>
      </c>
      <c r="D2393" s="130" t="s">
        <v>12128</v>
      </c>
      <c r="E2393" s="130" t="s">
        <v>18674</v>
      </c>
      <c r="F2393" s="215">
        <v>7.4868911328464585E-2</v>
      </c>
      <c r="G2393" s="132" t="str">
        <f ca="1">IFERROR(_xll.BQL($A2393, "cur_mkt_cap(currency=EUR)")/1000000, " ")</f>
        <v xml:space="preserve"> </v>
      </c>
      <c r="M2393" s="308"/>
      <c r="N2393" s="215">
        <f t="shared" si="102"/>
        <v>8.1098619297702843E-4</v>
      </c>
      <c r="O2393" s="172" t="str">
        <f>IFERROR(IF(VLOOKUP($C2393,'MSCI Database'!$C:$R,2, FALSE)="","",VLOOKUP($C2393,'MSCI Database'!$C:$R,2, FALSE)),"")</f>
        <v>Household &amp; Personal Products</v>
      </c>
      <c r="P2393" s="229" t="str">
        <f>IFERROR(IF(VLOOKUP($C2393,'MSCI Database'!$C:$R,3, FALSE)="","",VLOOKUP($C2393,'MSCI Database'!$C:$R,3, FALSE)),"")</f>
        <v>AA</v>
      </c>
      <c r="Q2393" s="229" t="str">
        <f>IFERROR(IF(VLOOKUP($C2393,'MSCI Database'!$C:$R,4, FALSE)="","",VLOOKUP($C2393,'MSCI Database'!$C:$R,4, FALSE)),"")</f>
        <v>0</v>
      </c>
      <c r="R2393" s="229">
        <f>IFERROR(IF(VLOOKUP($C2393,'MSCI Database'!$C:$R,5, FALSE)="","",VLOOKUP($C2393,'MSCI Database'!$C:$R,5, FALSE)),"")</f>
        <v>8.5</v>
      </c>
      <c r="S2393" s="229">
        <f>IFERROR(IF(VLOOKUP($C2393,'MSCI Database'!$C:$R,6, FALSE)="","",VLOOKUP($C2393,'MSCI Database'!$C:$R,6, FALSE)),"")</f>
        <v>5.9</v>
      </c>
      <c r="T2393" s="229">
        <f>IFERROR(IF(VLOOKUP($C2393,'MSCI Database'!$C:$R,7, FALSE)="","",VLOOKUP($C2393,'MSCI Database'!$C:$R,7, FALSE)),"")</f>
        <v>5.6</v>
      </c>
      <c r="U2393" s="229">
        <f>IFERROR(IF(VLOOKUP($C2393,'MSCI Database'!$C:$R,8, FALSE)="","",VLOOKUP($C2393,'MSCI Database'!$C:$R,8, FALSE)),"")</f>
        <v>5.2</v>
      </c>
      <c r="V2393" s="229">
        <f>IFERROR(IF(VLOOKUP($C2393,'MSCI Database'!$C:$R,9, FALSE)="","",VLOOKUP($C2393,'MSCI Database'!$C:$R,9, FALSE)),"")</f>
        <v>5.6</v>
      </c>
      <c r="W2393" s="215">
        <f t="shared" ca="1" si="103"/>
        <v>0</v>
      </c>
      <c r="X2393" s="276">
        <f>IFERROR(IF(VLOOKUP($C2393,'MSCI Database'!$C:$R,10, FALSE)="","",VLOOKUP($C2393,'MSCI Database'!$C:$R,10, FALSE)),"")</f>
        <v>4200000</v>
      </c>
      <c r="Y2393" s="229" t="str">
        <f>IFERROR(IF(VLOOKUP($C2393,'MSCI Database'!$C:$R,11, FALSE)="","",VLOOKUP($C2393,'MSCI Database'!$C:$R,11, FALSE)),"")</f>
        <v>2019</v>
      </c>
      <c r="Z2393" s="229" t="str">
        <f>IFERROR(IF(VLOOKUP($C2393,'MSCI Database'!$C:$R,12, FALSE)="","",VLOOKUP($C2393,'MSCI Database'!$C:$R,12, FALSE)),"")</f>
        <v>Reported</v>
      </c>
      <c r="AA2393" s="229" t="str">
        <f>IFERROR(IF(VLOOKUP($C2393,'MSCI Database'!$C:$R,13, FALSE)="","",VLOOKUP($C2393,'MSCI Database'!$C:$R,13, FALSE)),"")</f>
        <v>Board structure strengthened, focus on sustainable fiber sourcing continues</v>
      </c>
    </row>
    <row r="2394" spans="1:27" s="130" customFormat="1" ht="15" hidden="1" customHeight="1" outlineLevel="1">
      <c r="A2394" s="130" t="s">
        <v>1799</v>
      </c>
      <c r="B2394" s="130" t="s">
        <v>1800</v>
      </c>
      <c r="C2394" s="130" t="s">
        <v>1801</v>
      </c>
      <c r="D2394" s="130" t="s">
        <v>12129</v>
      </c>
      <c r="E2394" s="130" t="s">
        <v>18673</v>
      </c>
      <c r="F2394" s="215">
        <v>8.7051459724824587E-2</v>
      </c>
      <c r="G2394" s="132" t="str">
        <f ca="1">IFERROR(_xll.BQL($A2394, "cur_mkt_cap(currency=EUR)")/1000000, " ")</f>
        <v xml:space="preserve"> </v>
      </c>
      <c r="M2394" s="308"/>
      <c r="N2394" s="215">
        <f t="shared" si="102"/>
        <v>9.4294855718688635E-4</v>
      </c>
      <c r="O2394" s="172" t="str">
        <f>IFERROR(IF(VLOOKUP($C2394,'MSCI Database'!$C:$R,2, FALSE)="","",VLOOKUP($C2394,'MSCI Database'!$C:$R,2, FALSE)),"")</f>
        <v>Air Freight &amp; Logistics</v>
      </c>
      <c r="P2394" s="229" t="str">
        <f>IFERROR(IF(VLOOKUP($C2394,'MSCI Database'!$C:$R,3, FALSE)="","",VLOOKUP($C2394,'MSCI Database'!$C:$R,3, FALSE)),"")</f>
        <v>AA</v>
      </c>
      <c r="Q2394" s="229" t="str">
        <f>IFERROR(IF(VLOOKUP($C2394,'MSCI Database'!$C:$R,4, FALSE)="","",VLOOKUP($C2394,'MSCI Database'!$C:$R,4, FALSE)),"")</f>
        <v>0</v>
      </c>
      <c r="R2394" s="229">
        <f>IFERROR(IF(VLOOKUP($C2394,'MSCI Database'!$C:$R,5, FALSE)="","",VLOOKUP($C2394,'MSCI Database'!$C:$R,5, FALSE)),"")</f>
        <v>8.5</v>
      </c>
      <c r="S2394" s="229">
        <f>IFERROR(IF(VLOOKUP($C2394,'MSCI Database'!$C:$R,6, FALSE)="","",VLOOKUP($C2394,'MSCI Database'!$C:$R,6, FALSE)),"")</f>
        <v>9.4</v>
      </c>
      <c r="T2394" s="229">
        <f>IFERROR(IF(VLOOKUP($C2394,'MSCI Database'!$C:$R,7, FALSE)="","",VLOOKUP($C2394,'MSCI Database'!$C:$R,7, FALSE)),"")</f>
        <v>3.8</v>
      </c>
      <c r="U2394" s="229">
        <f>IFERROR(IF(VLOOKUP($C2394,'MSCI Database'!$C:$R,8, FALSE)="","",VLOOKUP($C2394,'MSCI Database'!$C:$R,8, FALSE)),"")</f>
        <v>2.9</v>
      </c>
      <c r="V2394" s="229">
        <f>IFERROR(IF(VLOOKUP($C2394,'MSCI Database'!$C:$R,9, FALSE)="","",VLOOKUP($C2394,'MSCI Database'!$C:$R,9, FALSE)),"")</f>
        <v>5</v>
      </c>
      <c r="W2394" s="215">
        <f t="shared" ca="1" si="103"/>
        <v>0</v>
      </c>
      <c r="X2394" s="276">
        <f>IFERROR(IF(VLOOKUP($C2394,'MSCI Database'!$C:$R,10, FALSE)="","",VLOOKUP($C2394,'MSCI Database'!$C:$R,10, FALSE)),"")</f>
        <v>6590000</v>
      </c>
      <c r="Y2394" s="229" t="str">
        <f>IFERROR(IF(VLOOKUP($C2394,'MSCI Database'!$C:$R,11, FALSE)="","",VLOOKUP($C2394,'MSCI Database'!$C:$R,11, FALSE)),"")</f>
        <v>2019</v>
      </c>
      <c r="Z2394" s="229" t="str">
        <f>IFERROR(IF(VLOOKUP($C2394,'MSCI Database'!$C:$R,12, FALSE)="","",VLOOKUP($C2394,'MSCI Database'!$C:$R,12, FALSE)),"")</f>
        <v>Reported</v>
      </c>
      <c r="AA2394" s="229" t="str">
        <f>IFERROR(IF(VLOOKUP($C2394,'MSCI Database'!$C:$R,13, FALSE)="","",VLOOKUP($C2394,'MSCI Database'!$C:$R,13, FALSE)),"")</f>
        <v>Strong carbon reduction efforts</v>
      </c>
    </row>
    <row r="2395" spans="1:27" s="130" customFormat="1" ht="15" hidden="1" customHeight="1" outlineLevel="1">
      <c r="A2395" s="130" t="s">
        <v>1910</v>
      </c>
      <c r="B2395" s="130" t="s">
        <v>1911</v>
      </c>
      <c r="C2395" s="130" t="s">
        <v>1912</v>
      </c>
      <c r="D2395" s="130" t="s">
        <v>12129</v>
      </c>
      <c r="E2395" s="130" t="s">
        <v>18682</v>
      </c>
      <c r="F2395" s="215">
        <v>8.7005903030448556E-2</v>
      </c>
      <c r="G2395" s="132" t="str">
        <f ca="1">IFERROR(_xll.BQL($A2395, "cur_mkt_cap(currency=EUR)")/1000000, " ")</f>
        <v xml:space="preserve"> </v>
      </c>
      <c r="M2395" s="308"/>
      <c r="N2395" s="215">
        <f t="shared" si="102"/>
        <v>9.4245508333397365E-4</v>
      </c>
      <c r="O2395" s="172" t="str">
        <f>IFERROR(IF(VLOOKUP($C2395,'MSCI Database'!$C:$R,2, FALSE)="","",VLOOKUP($C2395,'MSCI Database'!$C:$R,2, FALSE)),"")</f>
        <v>Textiles, Apparel &amp; Luxury Goods</v>
      </c>
      <c r="P2395" s="229" t="str">
        <f>IFERROR(IF(VLOOKUP($C2395,'MSCI Database'!$C:$R,3, FALSE)="","",VLOOKUP($C2395,'MSCI Database'!$C:$R,3, FALSE)),"")</f>
        <v>AAA</v>
      </c>
      <c r="Q2395" s="229" t="str">
        <f>IFERROR(IF(VLOOKUP($C2395,'MSCI Database'!$C:$R,4, FALSE)="","",VLOOKUP($C2395,'MSCI Database'!$C:$R,4, FALSE)),"")</f>
        <v>0</v>
      </c>
      <c r="R2395" s="229">
        <f>IFERROR(IF(VLOOKUP($C2395,'MSCI Database'!$C:$R,5, FALSE)="","",VLOOKUP($C2395,'MSCI Database'!$C:$R,5, FALSE)),"")</f>
        <v>9.6999999999999993</v>
      </c>
      <c r="S2395" s="229">
        <f>IFERROR(IF(VLOOKUP($C2395,'MSCI Database'!$C:$R,6, FALSE)="","",VLOOKUP($C2395,'MSCI Database'!$C:$R,6, FALSE)),"")</f>
        <v>7.7</v>
      </c>
      <c r="T2395" s="229">
        <f>IFERROR(IF(VLOOKUP($C2395,'MSCI Database'!$C:$R,7, FALSE)="","",VLOOKUP($C2395,'MSCI Database'!$C:$R,7, FALSE)),"")</f>
        <v>5.3</v>
      </c>
      <c r="U2395" s="229">
        <f>IFERROR(IF(VLOOKUP($C2395,'MSCI Database'!$C:$R,8, FALSE)="","",VLOOKUP($C2395,'MSCI Database'!$C:$R,8, FALSE)),"")</f>
        <v>7</v>
      </c>
      <c r="V2395" s="229">
        <f>IFERROR(IF(VLOOKUP($C2395,'MSCI Database'!$C:$R,9, FALSE)="","",VLOOKUP($C2395,'MSCI Database'!$C:$R,9, FALSE)),"")</f>
        <v>6.4</v>
      </c>
      <c r="W2395" s="215">
        <f t="shared" ca="1" si="103"/>
        <v>0</v>
      </c>
      <c r="X2395" s="276">
        <f>IFERROR(IF(VLOOKUP($C2395,'MSCI Database'!$C:$R,10, FALSE)="","",VLOOKUP($C2395,'MSCI Database'!$C:$R,10, FALSE)),"")</f>
        <v>28310</v>
      </c>
      <c r="Y2395" s="229" t="str">
        <f>IFERROR(IF(VLOOKUP($C2395,'MSCI Database'!$C:$R,11, FALSE)="","",VLOOKUP($C2395,'MSCI Database'!$C:$R,11, FALSE)),"")</f>
        <v>2019</v>
      </c>
      <c r="Z2395" s="229" t="str">
        <f>IFERROR(IF(VLOOKUP($C2395,'MSCI Database'!$C:$R,12, FALSE)="","",VLOOKUP($C2395,'MSCI Database'!$C:$R,12, FALSE)),"")</f>
        <v>Reported</v>
      </c>
      <c r="AA2395" s="229" t="str">
        <f>IFERROR(IF(VLOOKUP($C2395,'MSCI Database'!$C:$R,13, FALSE)="","",VLOOKUP($C2395,'MSCI Database'!$C:$R,13, FALSE)),"")</f>
        <v>Industry-leading product stewardship and supplier engagement</v>
      </c>
    </row>
    <row r="2396" spans="1:27" s="130" customFormat="1" ht="15" hidden="1" customHeight="1" outlineLevel="1">
      <c r="A2396" s="130" t="s">
        <v>589</v>
      </c>
      <c r="B2396" s="130" t="s">
        <v>590</v>
      </c>
      <c r="C2396" s="130" t="s">
        <v>591</v>
      </c>
      <c r="D2396" s="130" t="s">
        <v>18675</v>
      </c>
      <c r="E2396" s="130" t="s">
        <v>18690</v>
      </c>
      <c r="F2396" s="215">
        <v>9.5566081961962028E-3</v>
      </c>
      <c r="G2396" s="132" t="str">
        <f ca="1">IFERROR(_xll.BQL($A2396, "cur_mkt_cap(currency=EUR)")/1000000, " ")</f>
        <v xml:space="preserve"> </v>
      </c>
      <c r="M2396" s="308"/>
      <c r="N2396" s="215">
        <f t="shared" si="102"/>
        <v>1.0351796441655522E-4</v>
      </c>
      <c r="O2396" s="172" t="str">
        <f>IFERROR(IF(VLOOKUP($C2396,'MSCI Database'!$C:$R,2, FALSE)="","",VLOOKUP($C2396,'MSCI Database'!$C:$R,2, FALSE)),"")</f>
        <v>Media &amp; Entertainment</v>
      </c>
      <c r="P2396" s="229" t="str">
        <f>IFERROR(IF(VLOOKUP($C2396,'MSCI Database'!$C:$R,3, FALSE)="","",VLOOKUP($C2396,'MSCI Database'!$C:$R,3, FALSE)),"")</f>
        <v>BB</v>
      </c>
      <c r="Q2396" s="229" t="str">
        <f>IFERROR(IF(VLOOKUP($C2396,'MSCI Database'!$C:$R,4, FALSE)="","",VLOOKUP($C2396,'MSCI Database'!$C:$R,4, FALSE)),"")</f>
        <v>0</v>
      </c>
      <c r="R2396" s="229">
        <f>IFERROR(IF(VLOOKUP($C2396,'MSCI Database'!$C:$R,5, FALSE)="","",VLOOKUP($C2396,'MSCI Database'!$C:$R,5, FALSE)),"")</f>
        <v>3.5</v>
      </c>
      <c r="S2396" s="229">
        <f>IFERROR(IF(VLOOKUP($C2396,'MSCI Database'!$C:$R,6, FALSE)="","",VLOOKUP($C2396,'MSCI Database'!$C:$R,6, FALSE)),"")</f>
        <v>8</v>
      </c>
      <c r="T2396" s="229">
        <f>IFERROR(IF(VLOOKUP($C2396,'MSCI Database'!$C:$R,7, FALSE)="","",VLOOKUP($C2396,'MSCI Database'!$C:$R,7, FALSE)),"")</f>
        <v>5.3</v>
      </c>
      <c r="U2396" s="229">
        <f>IFERROR(IF(VLOOKUP($C2396,'MSCI Database'!$C:$R,8, FALSE)="","",VLOOKUP($C2396,'MSCI Database'!$C:$R,8, FALSE)),"")</f>
        <v>2.4</v>
      </c>
      <c r="V2396" s="229">
        <f>IFERROR(IF(VLOOKUP($C2396,'MSCI Database'!$C:$R,9, FALSE)="","",VLOOKUP($C2396,'MSCI Database'!$C:$R,9, FALSE)),"")</f>
        <v>4</v>
      </c>
      <c r="W2396" s="215">
        <f t="shared" ca="1" si="103"/>
        <v>0</v>
      </c>
      <c r="X2396" s="276">
        <f>IFERROR(IF(VLOOKUP($C2396,'MSCI Database'!$C:$R,10, FALSE)="","",VLOOKUP($C2396,'MSCI Database'!$C:$R,10, FALSE)),"")</f>
        <v>17214</v>
      </c>
      <c r="Y2396" s="229" t="str">
        <f>IFERROR(IF(VLOOKUP($C2396,'MSCI Database'!$C:$R,11, FALSE)="","",VLOOKUP($C2396,'MSCI Database'!$C:$R,11, FALSE)),"")</f>
        <v>2019</v>
      </c>
      <c r="Z2396" s="229" t="str">
        <f>IFERROR(IF(VLOOKUP($C2396,'MSCI Database'!$C:$R,12, FALSE)="","",VLOOKUP($C2396,'MSCI Database'!$C:$R,12, FALSE)),"")</f>
        <v>E.Segmt-Moderately Low</v>
      </c>
      <c r="AA2396" s="229" t="str">
        <f>IFERROR(IF(VLOOKUP($C2396,'MSCI Database'!$C:$R,13, FALSE)="","",VLOOKUP($C2396,'MSCI Database'!$C:$R,13, FALSE)),"")</f>
        <v>Weak corporate governance practices continue to underpin the rating</v>
      </c>
    </row>
    <row r="2397" spans="1:27" s="130" customFormat="1" ht="15" hidden="1" customHeight="1" outlineLevel="1">
      <c r="A2397" s="130" t="s">
        <v>7929</v>
      </c>
      <c r="B2397" s="130" t="s">
        <v>7930</v>
      </c>
      <c r="C2397" s="130" t="s">
        <v>7931</v>
      </c>
      <c r="D2397" s="130" t="s">
        <v>12128</v>
      </c>
      <c r="E2397" s="130" t="s">
        <v>18682</v>
      </c>
      <c r="F2397" s="215">
        <v>7.4235549418364549E-2</v>
      </c>
      <c r="G2397" s="132" t="str">
        <f ca="1">IFERROR(_xll.BQL($A2397, "cur_mkt_cap(currency=EUR)")/1000000, " ")</f>
        <v xml:space="preserve"> </v>
      </c>
      <c r="M2397" s="308"/>
      <c r="N2397" s="215">
        <f t="shared" si="102"/>
        <v>8.0412556477856012E-4</v>
      </c>
      <c r="O2397" s="172" t="str">
        <f>IFERROR(IF(VLOOKUP($C2397,'MSCI Database'!$C:$R,2, FALSE)="","",VLOOKUP($C2397,'MSCI Database'!$C:$R,2, FALSE)),"")</f>
        <v>Retail - Consumer Discretionary</v>
      </c>
      <c r="P2397" s="229" t="str">
        <f>IFERROR(IF(VLOOKUP($C2397,'MSCI Database'!$C:$R,3, FALSE)="","",VLOOKUP($C2397,'MSCI Database'!$C:$R,3, FALSE)),"")</f>
        <v>BB</v>
      </c>
      <c r="Q2397" s="229" t="str">
        <f>IFERROR(IF(VLOOKUP($C2397,'MSCI Database'!$C:$R,4, FALSE)="","",VLOOKUP($C2397,'MSCI Database'!$C:$R,4, FALSE)),"")</f>
        <v>0</v>
      </c>
      <c r="R2397" s="229">
        <f>IFERROR(IF(VLOOKUP($C2397,'MSCI Database'!$C:$R,5, FALSE)="","",VLOOKUP($C2397,'MSCI Database'!$C:$R,5, FALSE)),"")</f>
        <v>3.4</v>
      </c>
      <c r="S2397" s="229">
        <f>IFERROR(IF(VLOOKUP($C2397,'MSCI Database'!$C:$R,6, FALSE)="","",VLOOKUP($C2397,'MSCI Database'!$C:$R,6, FALSE)),"")</f>
        <v>3.6</v>
      </c>
      <c r="T2397" s="229">
        <f>IFERROR(IF(VLOOKUP($C2397,'MSCI Database'!$C:$R,7, FALSE)="","",VLOOKUP($C2397,'MSCI Database'!$C:$R,7, FALSE)),"")</f>
        <v>3.5</v>
      </c>
      <c r="U2397" s="229">
        <f>IFERROR(IF(VLOOKUP($C2397,'MSCI Database'!$C:$R,8, FALSE)="","",VLOOKUP($C2397,'MSCI Database'!$C:$R,8, FALSE)),"")</f>
        <v>5.5</v>
      </c>
      <c r="V2397" s="229">
        <f>IFERROR(IF(VLOOKUP($C2397,'MSCI Database'!$C:$R,9, FALSE)="","",VLOOKUP($C2397,'MSCI Database'!$C:$R,9, FALSE)),"")</f>
        <v>4.2</v>
      </c>
      <c r="W2397" s="215">
        <f t="shared" ca="1" si="103"/>
        <v>0</v>
      </c>
      <c r="X2397" s="276">
        <f>IFERROR(IF(VLOOKUP($C2397,'MSCI Database'!$C:$R,10, FALSE)="","",VLOOKUP($C2397,'MSCI Database'!$C:$R,10, FALSE)),"")</f>
        <v>265686</v>
      </c>
      <c r="Y2397" s="229" t="str">
        <f>IFERROR(IF(VLOOKUP($C2397,'MSCI Database'!$C:$R,11, FALSE)="","",VLOOKUP($C2397,'MSCI Database'!$C:$R,11, FALSE)),"")</f>
        <v>2019</v>
      </c>
      <c r="Z2397" s="229" t="str">
        <f>IFERROR(IF(VLOOKUP($C2397,'MSCI Database'!$C:$R,12, FALSE)="","",VLOOKUP($C2397,'MSCI Database'!$C:$R,12, FALSE)),"")</f>
        <v>Reported</v>
      </c>
      <c r="AA2397" s="229" t="str">
        <f>IFERROR(IF(VLOOKUP($C2397,'MSCI Database'!$C:$R,13, FALSE)="","",VLOOKUP($C2397,'MSCI Database'!$C:$R,13, FALSE)),"")</f>
        <v>Lags peers in data security and workforce management practices</v>
      </c>
    </row>
    <row r="2398" spans="1:27" s="130" customFormat="1" ht="15" hidden="1" customHeight="1" outlineLevel="1">
      <c r="A2398" s="130" t="s">
        <v>7380</v>
      </c>
      <c r="B2398" s="130" t="s">
        <v>7381</v>
      </c>
      <c r="C2398" s="130" t="s">
        <v>7382</v>
      </c>
      <c r="D2398" s="130" t="s">
        <v>12128</v>
      </c>
      <c r="E2398" s="130" t="s">
        <v>18673</v>
      </c>
      <c r="F2398" s="215">
        <v>7.3959041329567349E-2</v>
      </c>
      <c r="G2398" s="132" t="str">
        <f ca="1">IFERROR(_xll.BQL($A2398, "cur_mkt_cap(currency=EUR)")/1000000, " ")</f>
        <v xml:space="preserve"> </v>
      </c>
      <c r="M2398" s="308"/>
      <c r="N2398" s="215">
        <f t="shared" si="102"/>
        <v>8.0113040646408705E-4</v>
      </c>
      <c r="O2398" s="172" t="str">
        <f>IFERROR(IF(VLOOKUP($C2398,'MSCI Database'!$C:$R,2, FALSE)="","",VLOOKUP($C2398,'MSCI Database'!$C:$R,2, FALSE)),"")</f>
        <v>Aerospace &amp; Defense</v>
      </c>
      <c r="P2398" s="229" t="str">
        <f>IFERROR(IF(VLOOKUP($C2398,'MSCI Database'!$C:$R,3, FALSE)="","",VLOOKUP($C2398,'MSCI Database'!$C:$R,3, FALSE)),"")</f>
        <v>A</v>
      </c>
      <c r="Q2398" s="229" t="str">
        <f>IFERROR(IF(VLOOKUP($C2398,'MSCI Database'!$C:$R,4, FALSE)="","",VLOOKUP($C2398,'MSCI Database'!$C:$R,4, FALSE)),"")</f>
        <v>0</v>
      </c>
      <c r="R2398" s="229">
        <f>IFERROR(IF(VLOOKUP($C2398,'MSCI Database'!$C:$R,5, FALSE)="","",VLOOKUP($C2398,'MSCI Database'!$C:$R,5, FALSE)),"")</f>
        <v>6.3</v>
      </c>
      <c r="S2398" s="229">
        <f>IFERROR(IF(VLOOKUP($C2398,'MSCI Database'!$C:$R,6, FALSE)="","",VLOOKUP($C2398,'MSCI Database'!$C:$R,6, FALSE)),"")</f>
        <v>3.1</v>
      </c>
      <c r="T2398" s="229">
        <f>IFERROR(IF(VLOOKUP($C2398,'MSCI Database'!$C:$R,7, FALSE)="","",VLOOKUP($C2398,'MSCI Database'!$C:$R,7, FALSE)),"")</f>
        <v>5.6</v>
      </c>
      <c r="U2398" s="229">
        <f>IFERROR(IF(VLOOKUP($C2398,'MSCI Database'!$C:$R,8, FALSE)="","",VLOOKUP($C2398,'MSCI Database'!$C:$R,8, FALSE)),"")</f>
        <v>5.3</v>
      </c>
      <c r="V2398" s="229">
        <f>IFERROR(IF(VLOOKUP($C2398,'MSCI Database'!$C:$R,9, FALSE)="","",VLOOKUP($C2398,'MSCI Database'!$C:$R,9, FALSE)),"")</f>
        <v>5.2</v>
      </c>
      <c r="W2398" s="215">
        <f t="shared" ca="1" si="103"/>
        <v>0</v>
      </c>
      <c r="X2398" s="276">
        <f>IFERROR(IF(VLOOKUP($C2398,'MSCI Database'!$C:$R,10, FALSE)="","",VLOOKUP($C2398,'MSCI Database'!$C:$R,10, FALSE)),"")</f>
        <v>174830</v>
      </c>
      <c r="Y2398" s="229" t="str">
        <f>IFERROR(IF(VLOOKUP($C2398,'MSCI Database'!$C:$R,11, FALSE)="","",VLOOKUP($C2398,'MSCI Database'!$C:$R,11, FALSE)),"")</f>
        <v>2019</v>
      </c>
      <c r="Z2398" s="229" t="str">
        <f>IFERROR(IF(VLOOKUP($C2398,'MSCI Database'!$C:$R,12, FALSE)="","",VLOOKUP($C2398,'MSCI Database'!$C:$R,12, FALSE)),"")</f>
        <v>E.CSI</v>
      </c>
      <c r="AA2398" s="229" t="str">
        <f>IFERROR(IF(VLOOKUP($C2398,'MSCI Database'!$C:$R,13, FALSE)="","",VLOOKUP($C2398,'MSCI Database'!$C:$R,13, FALSE)),"")</f>
        <v>Strong measures to manage restructuring and COVID-19-related workforce challenges</v>
      </c>
    </row>
    <row r="2399" spans="1:27" s="130" customFormat="1" ht="15" hidden="1" customHeight="1" outlineLevel="1">
      <c r="A2399" s="130" t="s">
        <v>2252</v>
      </c>
      <c r="B2399" s="130" t="s">
        <v>2253</v>
      </c>
      <c r="C2399" s="130" t="s">
        <v>2254</v>
      </c>
      <c r="D2399" s="130" t="s">
        <v>12131</v>
      </c>
      <c r="E2399" s="130" t="s">
        <v>18682</v>
      </c>
      <c r="F2399" s="215">
        <v>8.7128847479951699E-2</v>
      </c>
      <c r="G2399" s="132" t="str">
        <f ca="1">IFERROR(_xll.BQL($A2399, "cur_mkt_cap(currency=EUR)")/1000000, " ")</f>
        <v xml:space="preserve"> </v>
      </c>
      <c r="M2399" s="308"/>
      <c r="N2399" s="215">
        <f t="shared" si="102"/>
        <v>9.4378682770264466E-4</v>
      </c>
      <c r="O2399" s="172" t="str">
        <f>IFERROR(IF(VLOOKUP($C2399,'MSCI Database'!$C:$R,2, FALSE)="","",VLOOKUP($C2399,'MSCI Database'!$C:$R,2, FALSE)),"")</f>
        <v>Textiles, Apparel &amp; Luxury Goods</v>
      </c>
      <c r="P2399" s="229" t="str">
        <f>IFERROR(IF(VLOOKUP($C2399,'MSCI Database'!$C:$R,3, FALSE)="","",VLOOKUP($C2399,'MSCI Database'!$C:$R,3, FALSE)),"")</f>
        <v>AA</v>
      </c>
      <c r="Q2399" s="229" t="str">
        <f>IFERROR(IF(VLOOKUP($C2399,'MSCI Database'!$C:$R,4, FALSE)="","",VLOOKUP($C2399,'MSCI Database'!$C:$R,4, FALSE)),"")</f>
        <v>0</v>
      </c>
      <c r="R2399" s="229">
        <f>IFERROR(IF(VLOOKUP($C2399,'MSCI Database'!$C:$R,5, FALSE)="","",VLOOKUP($C2399,'MSCI Database'!$C:$R,5, FALSE)),"")</f>
        <v>8.5</v>
      </c>
      <c r="S2399" s="229">
        <f>IFERROR(IF(VLOOKUP($C2399,'MSCI Database'!$C:$R,6, FALSE)="","",VLOOKUP($C2399,'MSCI Database'!$C:$R,6, FALSE)),"")</f>
        <v>8.1</v>
      </c>
      <c r="T2399" s="229">
        <f>IFERROR(IF(VLOOKUP($C2399,'MSCI Database'!$C:$R,7, FALSE)="","",VLOOKUP($C2399,'MSCI Database'!$C:$R,7, FALSE)),"")</f>
        <v>5.5</v>
      </c>
      <c r="U2399" s="229">
        <f>IFERROR(IF(VLOOKUP($C2399,'MSCI Database'!$C:$R,8, FALSE)="","",VLOOKUP($C2399,'MSCI Database'!$C:$R,8, FALSE)),"")</f>
        <v>5.9</v>
      </c>
      <c r="V2399" s="229">
        <f>IFERROR(IF(VLOOKUP($C2399,'MSCI Database'!$C:$R,9, FALSE)="","",VLOOKUP($C2399,'MSCI Database'!$C:$R,9, FALSE)),"")</f>
        <v>6.3</v>
      </c>
      <c r="W2399" s="215">
        <f t="shared" ca="1" si="103"/>
        <v>0</v>
      </c>
      <c r="X2399" s="276">
        <f>IFERROR(IF(VLOOKUP($C2399,'MSCI Database'!$C:$R,10, FALSE)="","",VLOOKUP($C2399,'MSCI Database'!$C:$R,10, FALSE)),"")</f>
        <v>152215</v>
      </c>
      <c r="Y2399" s="229" t="str">
        <f>IFERROR(IF(VLOOKUP($C2399,'MSCI Database'!$C:$R,11, FALSE)="","",VLOOKUP($C2399,'MSCI Database'!$C:$R,11, FALSE)),"")</f>
        <v>2019</v>
      </c>
      <c r="Z2399" s="229" t="str">
        <f>IFERROR(IF(VLOOKUP($C2399,'MSCI Database'!$C:$R,12, FALSE)="","",VLOOKUP($C2399,'MSCI Database'!$C:$R,12, FALSE)),"")</f>
        <v>E.CSI</v>
      </c>
      <c r="AA2399" s="229" t="str">
        <f>IFERROR(IF(VLOOKUP($C2399,'MSCI Database'!$C:$R,13, FALSE)="","",VLOOKUP($C2399,'MSCI Database'!$C:$R,13, FALSE)),"")</f>
        <v>Ongoing probes into alleged tax evasions and subsequent tax payout</v>
      </c>
    </row>
    <row r="2400" spans="1:27" s="130" customFormat="1" ht="15" hidden="1" customHeight="1" outlineLevel="1">
      <c r="A2400" s="130" t="s">
        <v>4715</v>
      </c>
      <c r="B2400" s="130" t="s">
        <v>4716</v>
      </c>
      <c r="C2400" s="130" t="s">
        <v>4717</v>
      </c>
      <c r="D2400" s="130" t="s">
        <v>18675</v>
      </c>
      <c r="E2400" s="130" t="s">
        <v>18674</v>
      </c>
      <c r="F2400" s="215">
        <v>9.468919537907159E-3</v>
      </c>
      <c r="G2400" s="132" t="str">
        <f ca="1">IFERROR(_xll.BQL($A2400, "cur_mkt_cap(currency=EUR)")/1000000, " ")</f>
        <v xml:space="preserve"> </v>
      </c>
      <c r="M2400" s="308"/>
      <c r="N2400" s="215">
        <f t="shared" si="102"/>
        <v>1.0256811367221752E-4</v>
      </c>
      <c r="O2400" s="172" t="str">
        <f>IFERROR(IF(VLOOKUP($C2400,'MSCI Database'!$C:$R,2, FALSE)="","",VLOOKUP($C2400,'MSCI Database'!$C:$R,2, FALSE)),"")</f>
        <v>Beverages</v>
      </c>
      <c r="P2400" s="229" t="str">
        <f>IFERROR(IF(VLOOKUP($C2400,'MSCI Database'!$C:$R,3, FALSE)="","",VLOOKUP($C2400,'MSCI Database'!$C:$R,3, FALSE)),"")</f>
        <v>BBB</v>
      </c>
      <c r="Q2400" s="229" t="str">
        <f>IFERROR(IF(VLOOKUP($C2400,'MSCI Database'!$C:$R,4, FALSE)="","",VLOOKUP($C2400,'MSCI Database'!$C:$R,4, FALSE)),"")</f>
        <v>1</v>
      </c>
      <c r="R2400" s="229">
        <f>IFERROR(IF(VLOOKUP($C2400,'MSCI Database'!$C:$R,5, FALSE)="","",VLOOKUP($C2400,'MSCI Database'!$C:$R,5, FALSE)),"")</f>
        <v>4.9000000000000004</v>
      </c>
      <c r="S2400" s="229">
        <f>IFERROR(IF(VLOOKUP($C2400,'MSCI Database'!$C:$R,6, FALSE)="","",VLOOKUP($C2400,'MSCI Database'!$C:$R,6, FALSE)),"")</f>
        <v>3.9</v>
      </c>
      <c r="T2400" s="229">
        <f>IFERROR(IF(VLOOKUP($C2400,'MSCI Database'!$C:$R,7, FALSE)="","",VLOOKUP($C2400,'MSCI Database'!$C:$R,7, FALSE)),"")</f>
        <v>5.7</v>
      </c>
      <c r="U2400" s="229">
        <f>IFERROR(IF(VLOOKUP($C2400,'MSCI Database'!$C:$R,8, FALSE)="","",VLOOKUP($C2400,'MSCI Database'!$C:$R,8, FALSE)),"")</f>
        <v>5.3</v>
      </c>
      <c r="V2400" s="229">
        <f>IFERROR(IF(VLOOKUP($C2400,'MSCI Database'!$C:$R,9, FALSE)="","",VLOOKUP($C2400,'MSCI Database'!$C:$R,9, FALSE)),"")</f>
        <v>4.9000000000000004</v>
      </c>
      <c r="W2400" s="215">
        <f t="shared" ca="1" si="103"/>
        <v>0</v>
      </c>
      <c r="X2400" s="276">
        <f>IFERROR(IF(VLOOKUP($C2400,'MSCI Database'!$C:$R,10, FALSE)="","",VLOOKUP($C2400,'MSCI Database'!$C:$R,10, FALSE)),"")</f>
        <v>700000</v>
      </c>
      <c r="Y2400" s="229" t="str">
        <f>IFERROR(IF(VLOOKUP($C2400,'MSCI Database'!$C:$R,11, FALSE)="","",VLOOKUP($C2400,'MSCI Database'!$C:$R,11, FALSE)),"")</f>
        <v>2019</v>
      </c>
      <c r="Z2400" s="229" t="str">
        <f>IFERROR(IF(VLOOKUP($C2400,'MSCI Database'!$C:$R,12, FALSE)="","",VLOOKUP($C2400,'MSCI Database'!$C:$R,12, FALSE)),"")</f>
        <v>Reported</v>
      </c>
      <c r="AA2400" s="229" t="str">
        <f>IFERROR(IF(VLOOKUP($C2400,'MSCI Database'!$C:$R,13, FALSE)="","",VLOOKUP($C2400,'MSCI Database'!$C:$R,13, FALSE)),"")</f>
        <v>Improved environmental and responsible marketing strategy; governance practices fare well with peers</v>
      </c>
    </row>
    <row r="2401" spans="1:27" s="130" customFormat="1" ht="15" hidden="1" customHeight="1" outlineLevel="1">
      <c r="A2401" s="130" t="s">
        <v>4883</v>
      </c>
      <c r="B2401" s="130" t="s">
        <v>4884</v>
      </c>
      <c r="C2401" s="130" t="s">
        <v>4885</v>
      </c>
      <c r="D2401" s="130" t="s">
        <v>18678</v>
      </c>
      <c r="E2401" s="130" t="s">
        <v>12133</v>
      </c>
      <c r="F2401" s="215">
        <v>9.4288415687422706E-3</v>
      </c>
      <c r="G2401" s="132" t="str">
        <f ca="1">IFERROR(_xll.BQL($A2401, "cur_mkt_cap(currency=EUR)")/1000000, " ")</f>
        <v xml:space="preserve"> </v>
      </c>
      <c r="M2401" s="308"/>
      <c r="N2401" s="215">
        <f t="shared" si="102"/>
        <v>1.021339858205023E-4</v>
      </c>
      <c r="O2401" s="172" t="str">
        <f>IFERROR(IF(VLOOKUP($C2401,'MSCI Database'!$C:$R,2, FALSE)="","",VLOOKUP($C2401,'MSCI Database'!$C:$R,2, FALSE)),"")</f>
        <v>Pharmaceuticals</v>
      </c>
      <c r="P2401" s="229" t="str">
        <f>IFERROR(IF(VLOOKUP($C2401,'MSCI Database'!$C:$R,3, FALSE)="","",VLOOKUP($C2401,'MSCI Database'!$C:$R,3, FALSE)),"")</f>
        <v>BBB</v>
      </c>
      <c r="Q2401" s="229" t="str">
        <f>IFERROR(IF(VLOOKUP($C2401,'MSCI Database'!$C:$R,4, FALSE)="","",VLOOKUP($C2401,'MSCI Database'!$C:$R,4, FALSE)),"")</f>
        <v>1</v>
      </c>
      <c r="R2401" s="229">
        <f>IFERROR(IF(VLOOKUP($C2401,'MSCI Database'!$C:$R,5, FALSE)="","",VLOOKUP($C2401,'MSCI Database'!$C:$R,5, FALSE)),"")</f>
        <v>4.7</v>
      </c>
      <c r="S2401" s="229">
        <f>IFERROR(IF(VLOOKUP($C2401,'MSCI Database'!$C:$R,6, FALSE)="","",VLOOKUP($C2401,'MSCI Database'!$C:$R,6, FALSE)),"")</f>
        <v>3</v>
      </c>
      <c r="T2401" s="229">
        <f>IFERROR(IF(VLOOKUP($C2401,'MSCI Database'!$C:$R,7, FALSE)="","",VLOOKUP($C2401,'MSCI Database'!$C:$R,7, FALSE)),"")</f>
        <v>4.8</v>
      </c>
      <c r="U2401" s="229">
        <f>IFERROR(IF(VLOOKUP($C2401,'MSCI Database'!$C:$R,8, FALSE)="","",VLOOKUP($C2401,'MSCI Database'!$C:$R,8, FALSE)),"")</f>
        <v>4.8</v>
      </c>
      <c r="V2401" s="229">
        <f>IFERROR(IF(VLOOKUP($C2401,'MSCI Database'!$C:$R,9, FALSE)="","",VLOOKUP($C2401,'MSCI Database'!$C:$R,9, FALSE)),"")</f>
        <v>4.5999999999999996</v>
      </c>
      <c r="W2401" s="215">
        <f t="shared" ca="1" si="103"/>
        <v>0</v>
      </c>
      <c r="X2401" s="276">
        <f>IFERROR(IF(VLOOKUP($C2401,'MSCI Database'!$C:$R,10, FALSE)="","",VLOOKUP($C2401,'MSCI Database'!$C:$R,10, FALSE)),"")</f>
        <v>95827</v>
      </c>
      <c r="Y2401" s="229" t="str">
        <f>IFERROR(IF(VLOOKUP($C2401,'MSCI Database'!$C:$R,11, FALSE)="","",VLOOKUP($C2401,'MSCI Database'!$C:$R,11, FALSE)),"")</f>
        <v>2019</v>
      </c>
      <c r="Z2401" s="229" t="str">
        <f>IFERROR(IF(VLOOKUP($C2401,'MSCI Database'!$C:$R,12, FALSE)="","",VLOOKUP($C2401,'MSCI Database'!$C:$R,12, FALSE)),"")</f>
        <v>Reported</v>
      </c>
      <c r="AA2401" s="229" t="str">
        <f>IFERROR(IF(VLOOKUP($C2401,'MSCI Database'!$C:$R,13, FALSE)="","",VLOOKUP($C2401,'MSCI Database'!$C:$R,13, FALSE)),"")</f>
        <v>Improved talent management practice, but weak on mitigation risk of unethical business behaviors.</v>
      </c>
    </row>
    <row r="2402" spans="1:27" s="130" customFormat="1" ht="15" hidden="1" customHeight="1" outlineLevel="1">
      <c r="A2402" s="130" t="s">
        <v>933</v>
      </c>
      <c r="B2402" s="130" t="s">
        <v>934</v>
      </c>
      <c r="C2402" s="130" t="s">
        <v>935</v>
      </c>
      <c r="D2402" s="130" t="s">
        <v>12135</v>
      </c>
      <c r="E2402" s="130" t="s">
        <v>18707</v>
      </c>
      <c r="F2402" s="215">
        <v>5.8386675226018342E-2</v>
      </c>
      <c r="G2402" s="132" t="str">
        <f ca="1">IFERROR(_xll.BQL($A2402, "cur_mkt_cap(currency=EUR)")/1000000, " ")</f>
        <v xml:space="preserve"> </v>
      </c>
      <c r="M2402" s="308"/>
      <c r="N2402" s="215">
        <f t="shared" si="102"/>
        <v>6.3244925860344908E-4</v>
      </c>
      <c r="O2402" s="172" t="str">
        <f>IFERROR(IF(VLOOKUP($C2402,'MSCI Database'!$C:$R,2, FALSE)="","",VLOOKUP($C2402,'MSCI Database'!$C:$R,2, FALSE)),"")</f>
        <v>Oil &amp; Gas Exploration &amp; Production</v>
      </c>
      <c r="P2402" s="229" t="str">
        <f>IFERROR(IF(VLOOKUP($C2402,'MSCI Database'!$C:$R,3, FALSE)="","",VLOOKUP($C2402,'MSCI Database'!$C:$R,3, FALSE)),"")</f>
        <v>BB</v>
      </c>
      <c r="Q2402" s="229" t="str">
        <f>IFERROR(IF(VLOOKUP($C2402,'MSCI Database'!$C:$R,4, FALSE)="","",VLOOKUP($C2402,'MSCI Database'!$C:$R,4, FALSE)),"")</f>
        <v>1</v>
      </c>
      <c r="R2402" s="229">
        <f>IFERROR(IF(VLOOKUP($C2402,'MSCI Database'!$C:$R,5, FALSE)="","",VLOOKUP($C2402,'MSCI Database'!$C:$R,5, FALSE)),"")</f>
        <v>3.8</v>
      </c>
      <c r="S2402" s="229">
        <f>IFERROR(IF(VLOOKUP($C2402,'MSCI Database'!$C:$R,6, FALSE)="","",VLOOKUP($C2402,'MSCI Database'!$C:$R,6, FALSE)),"")</f>
        <v>1.3</v>
      </c>
      <c r="T2402" s="229">
        <f>IFERROR(IF(VLOOKUP($C2402,'MSCI Database'!$C:$R,7, FALSE)="","",VLOOKUP($C2402,'MSCI Database'!$C:$R,7, FALSE)),"")</f>
        <v>5.3</v>
      </c>
      <c r="U2402" s="229">
        <f>IFERROR(IF(VLOOKUP($C2402,'MSCI Database'!$C:$R,8, FALSE)="","",VLOOKUP($C2402,'MSCI Database'!$C:$R,8, FALSE)),"")</f>
        <v>5.9</v>
      </c>
      <c r="V2402" s="229">
        <f>IFERROR(IF(VLOOKUP($C2402,'MSCI Database'!$C:$R,9, FALSE)="","",VLOOKUP($C2402,'MSCI Database'!$C:$R,9, FALSE)),"")</f>
        <v>3.8</v>
      </c>
      <c r="W2402" s="215">
        <f t="shared" ca="1" si="103"/>
        <v>0</v>
      </c>
      <c r="X2402" s="276">
        <f>IFERROR(IF(VLOOKUP($C2402,'MSCI Database'!$C:$R,10, FALSE)="","",VLOOKUP($C2402,'MSCI Database'!$C:$R,10, FALSE)),"")</f>
        <v>23670000</v>
      </c>
      <c r="Y2402" s="229" t="str">
        <f>IFERROR(IF(VLOOKUP($C2402,'MSCI Database'!$C:$R,11, FALSE)="","",VLOOKUP($C2402,'MSCI Database'!$C:$R,11, FALSE)),"")</f>
        <v>2019</v>
      </c>
      <c r="Z2402" s="229" t="str">
        <f>IFERROR(IF(VLOOKUP($C2402,'MSCI Database'!$C:$R,12, FALSE)="","",VLOOKUP($C2402,'MSCI Database'!$C:$R,12, FALSE)),"")</f>
        <v>Reported</v>
      </c>
      <c r="AA2402" s="229" t="str">
        <f>IFERROR(IF(VLOOKUP($C2402,'MSCI Database'!$C:$R,13, FALSE)="","",VLOOKUP($C2402,'MSCI Database'!$C:$R,13, FALSE)),"")</f>
        <v>Strong business ethics management and community engagement initiatives</v>
      </c>
    </row>
    <row r="2403" spans="1:27" s="130" customFormat="1" ht="15" hidden="1" customHeight="1" outlineLevel="1">
      <c r="A2403" s="130" t="s">
        <v>8172</v>
      </c>
      <c r="B2403" s="130" t="s">
        <v>8173</v>
      </c>
      <c r="C2403" s="130" t="s">
        <v>8174</v>
      </c>
      <c r="D2403" s="130" t="s">
        <v>12128</v>
      </c>
      <c r="E2403" s="130" t="s">
        <v>18689</v>
      </c>
      <c r="F2403" s="215">
        <v>7.2889937766106291E-2</v>
      </c>
      <c r="G2403" s="132" t="str">
        <f ca="1">IFERROR(_xll.BQL($A2403, "cur_mkt_cap(currency=EUR)")/1000000, " ")</f>
        <v xml:space="preserve"> </v>
      </c>
      <c r="M2403" s="308"/>
      <c r="N2403" s="215">
        <f t="shared" si="102"/>
        <v>7.8954978890941692E-4</v>
      </c>
      <c r="O2403" s="172" t="str">
        <f>IFERROR(IF(VLOOKUP($C2403,'MSCI Database'!$C:$R,2, FALSE)="","",VLOOKUP($C2403,'MSCI Database'!$C:$R,2, FALSE)),"")</f>
        <v>Software &amp; Services</v>
      </c>
      <c r="P2403" s="229" t="str">
        <f>IFERROR(IF(VLOOKUP($C2403,'MSCI Database'!$C:$R,3, FALSE)="","",VLOOKUP($C2403,'MSCI Database'!$C:$R,3, FALSE)),"")</f>
        <v>BBB</v>
      </c>
      <c r="Q2403" s="229" t="str">
        <f>IFERROR(IF(VLOOKUP($C2403,'MSCI Database'!$C:$R,4, FALSE)="","",VLOOKUP($C2403,'MSCI Database'!$C:$R,4, FALSE)),"")</f>
        <v>-1</v>
      </c>
      <c r="R2403" s="229">
        <f>IFERROR(IF(VLOOKUP($C2403,'MSCI Database'!$C:$R,5, FALSE)="","",VLOOKUP($C2403,'MSCI Database'!$C:$R,5, FALSE)),"")</f>
        <v>5.3</v>
      </c>
      <c r="S2403" s="229">
        <f>IFERROR(IF(VLOOKUP($C2403,'MSCI Database'!$C:$R,6, FALSE)="","",VLOOKUP($C2403,'MSCI Database'!$C:$R,6, FALSE)),"")</f>
        <v>6.7</v>
      </c>
      <c r="T2403" s="229">
        <f>IFERROR(IF(VLOOKUP($C2403,'MSCI Database'!$C:$R,7, FALSE)="","",VLOOKUP($C2403,'MSCI Database'!$C:$R,7, FALSE)),"")</f>
        <v>3.7</v>
      </c>
      <c r="U2403" s="229">
        <f>IFERROR(IF(VLOOKUP($C2403,'MSCI Database'!$C:$R,8, FALSE)="","",VLOOKUP($C2403,'MSCI Database'!$C:$R,8, FALSE)),"")</f>
        <v>4.3</v>
      </c>
      <c r="V2403" s="229">
        <f>IFERROR(IF(VLOOKUP($C2403,'MSCI Database'!$C:$R,9, FALSE)="","",VLOOKUP($C2403,'MSCI Database'!$C:$R,9, FALSE)),"")</f>
        <v>4.0999999999999996</v>
      </c>
      <c r="W2403" s="215">
        <f t="shared" ca="1" si="103"/>
        <v>0</v>
      </c>
      <c r="X2403" s="276">
        <f>IFERROR(IF(VLOOKUP($C2403,'MSCI Database'!$C:$R,10, FALSE)="","",VLOOKUP($C2403,'MSCI Database'!$C:$R,10, FALSE)),"")</f>
        <v>9642</v>
      </c>
      <c r="Y2403" s="229" t="str">
        <f>IFERROR(IF(VLOOKUP($C2403,'MSCI Database'!$C:$R,11, FALSE)="","",VLOOKUP($C2403,'MSCI Database'!$C:$R,11, FALSE)),"")</f>
        <v>2019</v>
      </c>
      <c r="Z2403" s="229" t="str">
        <f>IFERROR(IF(VLOOKUP($C2403,'MSCI Database'!$C:$R,12, FALSE)="","",VLOOKUP($C2403,'MSCI Database'!$C:$R,12, FALSE)),"")</f>
        <v>E.Segmt-Moderate</v>
      </c>
      <c r="AA2403" s="229" t="str">
        <f>IFERROR(IF(VLOOKUP($C2403,'MSCI Database'!$C:$R,13, FALSE)="","",VLOOKUP($C2403,'MSCI Database'!$C:$R,13, FALSE)),"")</f>
        <v>Data security framework challenges contribute to downgrade</v>
      </c>
    </row>
    <row r="2404" spans="1:27" s="130" customFormat="1" ht="15" hidden="1" customHeight="1" outlineLevel="1">
      <c r="A2404" s="130" t="s">
        <v>2208</v>
      </c>
      <c r="B2404" s="130" t="s">
        <v>2209</v>
      </c>
      <c r="C2404" s="130" t="s">
        <v>2210</v>
      </c>
      <c r="D2404" s="130" t="s">
        <v>12131</v>
      </c>
      <c r="E2404" s="130" t="s">
        <v>18688</v>
      </c>
      <c r="F2404" s="215">
        <v>8.4677591496153254E-2</v>
      </c>
      <c r="G2404" s="132" t="str">
        <f ca="1">IFERROR(_xll.BQL($A2404, "cur_mkt_cap(currency=EUR)")/1000000, " ")</f>
        <v xml:space="preserve"> </v>
      </c>
      <c r="M2404" s="308"/>
      <c r="N2404" s="215">
        <f t="shared" si="102"/>
        <v>9.1723462167962126E-4</v>
      </c>
      <c r="O2404" s="172" t="str">
        <f>IFERROR(IF(VLOOKUP($C2404,'MSCI Database'!$C:$R,2, FALSE)="","",VLOOKUP($C2404,'MSCI Database'!$C:$R,2, FALSE)),"")</f>
        <v>Multi-Line Insurance &amp; Brokerage</v>
      </c>
      <c r="P2404" s="229" t="str">
        <f>IFERROR(IF(VLOOKUP($C2404,'MSCI Database'!$C:$R,3, FALSE)="","",VLOOKUP($C2404,'MSCI Database'!$C:$R,3, FALSE)),"")</f>
        <v>AAA</v>
      </c>
      <c r="Q2404" s="229" t="str">
        <f>IFERROR(IF(VLOOKUP($C2404,'MSCI Database'!$C:$R,4, FALSE)="","",VLOOKUP($C2404,'MSCI Database'!$C:$R,4, FALSE)),"")</f>
        <v>0</v>
      </c>
      <c r="R2404" s="229">
        <f>IFERROR(IF(VLOOKUP($C2404,'MSCI Database'!$C:$R,5, FALSE)="","",VLOOKUP($C2404,'MSCI Database'!$C:$R,5, FALSE)),"")</f>
        <v>10</v>
      </c>
      <c r="S2404" s="229">
        <f>IFERROR(IF(VLOOKUP($C2404,'MSCI Database'!$C:$R,6, FALSE)="","",VLOOKUP($C2404,'MSCI Database'!$C:$R,6, FALSE)),"")</f>
        <v>9.6</v>
      </c>
      <c r="T2404" s="229">
        <f>IFERROR(IF(VLOOKUP($C2404,'MSCI Database'!$C:$R,7, FALSE)="","",VLOOKUP($C2404,'MSCI Database'!$C:$R,7, FALSE)),"")</f>
        <v>7.3</v>
      </c>
      <c r="U2404" s="229">
        <f>IFERROR(IF(VLOOKUP($C2404,'MSCI Database'!$C:$R,8, FALSE)="","",VLOOKUP($C2404,'MSCI Database'!$C:$R,8, FALSE)),"")</f>
        <v>5.7</v>
      </c>
      <c r="V2404" s="229">
        <f>IFERROR(IF(VLOOKUP($C2404,'MSCI Database'!$C:$R,9, FALSE)="","",VLOOKUP($C2404,'MSCI Database'!$C:$R,9, FALSE)),"")</f>
        <v>7.1</v>
      </c>
      <c r="W2404" s="215">
        <f t="shared" ca="1" si="103"/>
        <v>0</v>
      </c>
      <c r="X2404" s="276">
        <f>IFERROR(IF(VLOOKUP($C2404,'MSCI Database'!$C:$R,10, FALSE)="","",VLOOKUP($C2404,'MSCI Database'!$C:$R,10, FALSE)),"")</f>
        <v>100648</v>
      </c>
      <c r="Y2404" s="229" t="str">
        <f>IFERROR(IF(VLOOKUP($C2404,'MSCI Database'!$C:$R,11, FALSE)="","",VLOOKUP($C2404,'MSCI Database'!$C:$R,11, FALSE)),"")</f>
        <v>2019</v>
      </c>
      <c r="Z2404" s="229" t="str">
        <f>IFERROR(IF(VLOOKUP($C2404,'MSCI Database'!$C:$R,12, FALSE)="","",VLOOKUP($C2404,'MSCI Database'!$C:$R,12, FALSE)),"")</f>
        <v>Reported</v>
      </c>
      <c r="AA2404" s="229" t="str">
        <f>IFERROR(IF(VLOOKUP($C2404,'MSCI Database'!$C:$R,13, FALSE)="","",VLOOKUP($C2404,'MSCI Database'!$C:$R,13, FALSE)),"")</f>
        <v>Industry leader in ESG integration, robust cyber risks mitigation mechanisms relative to peers</v>
      </c>
    </row>
    <row r="2405" spans="1:27" s="130" customFormat="1" ht="15" hidden="1" customHeight="1" outlineLevel="1">
      <c r="A2405" s="130" t="s">
        <v>5229</v>
      </c>
      <c r="B2405" s="130" t="s">
        <v>5230</v>
      </c>
      <c r="C2405" s="130" t="s">
        <v>5231</v>
      </c>
      <c r="D2405" s="130" t="s">
        <v>18683</v>
      </c>
      <c r="E2405" s="130" t="s">
        <v>12133</v>
      </c>
      <c r="F2405" s="215">
        <v>8.4753292191938986E-2</v>
      </c>
      <c r="G2405" s="132" t="str">
        <f ca="1">IFERROR(_xll.BQL($A2405, "cur_mkt_cap(currency=EUR)")/1000000, " ")</f>
        <v xml:space="preserve"> </v>
      </c>
      <c r="M2405" s="308"/>
      <c r="N2405" s="215">
        <f t="shared" si="102"/>
        <v>9.1805461783011472E-4</v>
      </c>
      <c r="O2405" s="172" t="str">
        <f>IFERROR(IF(VLOOKUP($C2405,'MSCI Database'!$C:$R,2, FALSE)="","",VLOOKUP($C2405,'MSCI Database'!$C:$R,2, FALSE)),"")</f>
        <v>Health Care Equipment &amp; Supplies</v>
      </c>
      <c r="P2405" s="229" t="str">
        <f>IFERROR(IF(VLOOKUP($C2405,'MSCI Database'!$C:$R,3, FALSE)="","",VLOOKUP($C2405,'MSCI Database'!$C:$R,3, FALSE)),"")</f>
        <v>BB</v>
      </c>
      <c r="Q2405" s="229" t="str">
        <f>IFERROR(IF(VLOOKUP($C2405,'MSCI Database'!$C:$R,4, FALSE)="","",VLOOKUP($C2405,'MSCI Database'!$C:$R,4, FALSE)),"")</f>
        <v>-2</v>
      </c>
      <c r="R2405" s="229">
        <f>IFERROR(IF(VLOOKUP($C2405,'MSCI Database'!$C:$R,5, FALSE)="","",VLOOKUP($C2405,'MSCI Database'!$C:$R,5, FALSE)),"")</f>
        <v>2.9</v>
      </c>
      <c r="S2405" s="229">
        <f>IFERROR(IF(VLOOKUP($C2405,'MSCI Database'!$C:$R,6, FALSE)="","",VLOOKUP($C2405,'MSCI Database'!$C:$R,6, FALSE)),"")</f>
        <v>10</v>
      </c>
      <c r="T2405" s="229">
        <f>IFERROR(IF(VLOOKUP($C2405,'MSCI Database'!$C:$R,7, FALSE)="","",VLOOKUP($C2405,'MSCI Database'!$C:$R,7, FALSE)),"")</f>
        <v>4</v>
      </c>
      <c r="U2405" s="229">
        <f>IFERROR(IF(VLOOKUP($C2405,'MSCI Database'!$C:$R,8, FALSE)="","",VLOOKUP($C2405,'MSCI Database'!$C:$R,8, FALSE)),"")</f>
        <v>4.9000000000000004</v>
      </c>
      <c r="V2405" s="229">
        <f>IFERROR(IF(VLOOKUP($C2405,'MSCI Database'!$C:$R,9, FALSE)="","",VLOOKUP($C2405,'MSCI Database'!$C:$R,9, FALSE)),"")</f>
        <v>4.5999999999999996</v>
      </c>
      <c r="W2405" s="215">
        <f t="shared" ca="1" si="103"/>
        <v>0</v>
      </c>
      <c r="X2405" s="276">
        <f>IFERROR(IF(VLOOKUP($C2405,'MSCI Database'!$C:$R,10, FALSE)="","",VLOOKUP($C2405,'MSCI Database'!$C:$R,10, FALSE)),"")</f>
        <v>35000</v>
      </c>
      <c r="Y2405" s="229" t="str">
        <f>IFERROR(IF(VLOOKUP($C2405,'MSCI Database'!$C:$R,11, FALSE)="","",VLOOKUP($C2405,'MSCI Database'!$C:$R,11, FALSE)),"")</f>
        <v>2020</v>
      </c>
      <c r="Z2405" s="229" t="str">
        <f>IFERROR(IF(VLOOKUP($C2405,'MSCI Database'!$C:$R,12, FALSE)="","",VLOOKUP($C2405,'MSCI Database'!$C:$R,12, FALSE)),"")</f>
        <v>Reported</v>
      </c>
      <c r="AA2405" s="229" t="str">
        <f>IFERROR(IF(VLOOKUP($C2405,'MSCI Database'!$C:$R,13, FALSE)="","",VLOOKUP($C2405,'MSCI Database'!$C:$R,13, FALSE)),"")</f>
        <v>Mergers and acquisitions pose employee-centered risks; product recalls continue to be high</v>
      </c>
    </row>
    <row r="2406" spans="1:27" s="130" customFormat="1" ht="15" hidden="1" customHeight="1" outlineLevel="1">
      <c r="A2406" s="130" t="s">
        <v>1240</v>
      </c>
      <c r="B2406" s="130" t="s">
        <v>1241</v>
      </c>
      <c r="C2406" s="130" t="s">
        <v>1242</v>
      </c>
      <c r="D2406" s="130" t="s">
        <v>18681</v>
      </c>
      <c r="E2406" s="130" t="s">
        <v>12133</v>
      </c>
      <c r="F2406" s="215">
        <v>7.6538924341083864E-2</v>
      </c>
      <c r="G2406" s="132" t="str">
        <f ca="1">IFERROR(_xll.BQL($A2406, "cur_mkt_cap(currency=EUR)")/1000000, " ")</f>
        <v xml:space="preserve"> </v>
      </c>
      <c r="M2406" s="308"/>
      <c r="N2406" s="215">
        <f t="shared" si="102"/>
        <v>8.2907591100944873E-4</v>
      </c>
      <c r="O2406" s="172" t="str">
        <f>IFERROR(IF(VLOOKUP($C2406,'MSCI Database'!$C:$R,2, FALSE)="","",VLOOKUP($C2406,'MSCI Database'!$C:$R,2, FALSE)),"")</f>
        <v>Health Care Equipment &amp; Supplies</v>
      </c>
      <c r="P2406" s="229" t="str">
        <f>IFERROR(IF(VLOOKUP($C2406,'MSCI Database'!$C:$R,3, FALSE)="","",VLOOKUP($C2406,'MSCI Database'!$C:$R,3, FALSE)),"")</f>
        <v>AAA</v>
      </c>
      <c r="Q2406" s="229" t="str">
        <f>IFERROR(IF(VLOOKUP($C2406,'MSCI Database'!$C:$R,4, FALSE)="","",VLOOKUP($C2406,'MSCI Database'!$C:$R,4, FALSE)),"")</f>
        <v>0</v>
      </c>
      <c r="R2406" s="229">
        <f>IFERROR(IF(VLOOKUP($C2406,'MSCI Database'!$C:$R,5, FALSE)="","",VLOOKUP($C2406,'MSCI Database'!$C:$R,5, FALSE)),"")</f>
        <v>10</v>
      </c>
      <c r="S2406" s="229">
        <f>IFERROR(IF(VLOOKUP($C2406,'MSCI Database'!$C:$R,6, FALSE)="","",VLOOKUP($C2406,'MSCI Database'!$C:$R,6, FALSE)),"")</f>
        <v>9.3000000000000007</v>
      </c>
      <c r="T2406" s="229">
        <f>IFERROR(IF(VLOOKUP($C2406,'MSCI Database'!$C:$R,7, FALSE)="","",VLOOKUP($C2406,'MSCI Database'!$C:$R,7, FALSE)),"")</f>
        <v>6.4</v>
      </c>
      <c r="U2406" s="229">
        <f>IFERROR(IF(VLOOKUP($C2406,'MSCI Database'!$C:$R,8, FALSE)="","",VLOOKUP($C2406,'MSCI Database'!$C:$R,8, FALSE)),"")</f>
        <v>6.1</v>
      </c>
      <c r="V2406" s="229">
        <f>IFERROR(IF(VLOOKUP($C2406,'MSCI Database'!$C:$R,9, FALSE)="","",VLOOKUP($C2406,'MSCI Database'!$C:$R,9, FALSE)),"")</f>
        <v>6.4</v>
      </c>
      <c r="W2406" s="215">
        <f t="shared" ca="1" si="103"/>
        <v>0</v>
      </c>
      <c r="X2406" s="276">
        <f>IFERROR(IF(VLOOKUP($C2406,'MSCI Database'!$C:$R,10, FALSE)="","",VLOOKUP($C2406,'MSCI Database'!$C:$R,10, FALSE)),"")</f>
        <v>1503000</v>
      </c>
      <c r="Y2406" s="229" t="str">
        <f>IFERROR(IF(VLOOKUP($C2406,'MSCI Database'!$C:$R,11, FALSE)="","",VLOOKUP($C2406,'MSCI Database'!$C:$R,11, FALSE)),"")</f>
        <v>2019</v>
      </c>
      <c r="Z2406" s="229" t="str">
        <f>IFERROR(IF(VLOOKUP($C2406,'MSCI Database'!$C:$R,12, FALSE)="","",VLOOKUP($C2406,'MSCI Database'!$C:$R,12, FALSE)),"")</f>
        <v>Reported</v>
      </c>
      <c r="AA2406" s="229" t="str">
        <f>IFERROR(IF(VLOOKUP($C2406,'MSCI Database'!$C:$R,13, FALSE)="","",VLOOKUP($C2406,'MSCI Database'!$C:$R,13, FALSE)),"")</f>
        <v>Leads peers in talent management and governance practices</v>
      </c>
    </row>
    <row r="2407" spans="1:27" s="130" customFormat="1" ht="15" hidden="1" customHeight="1" outlineLevel="1">
      <c r="A2407" s="130" t="s">
        <v>6899</v>
      </c>
      <c r="B2407" s="130" t="s">
        <v>6900</v>
      </c>
      <c r="C2407" s="130" t="s">
        <v>6901</v>
      </c>
      <c r="D2407" s="130" t="s">
        <v>12128</v>
      </c>
      <c r="E2407" s="130" t="s">
        <v>18682</v>
      </c>
      <c r="F2407" s="215">
        <v>7.1769835804638041E-2</v>
      </c>
      <c r="G2407" s="132" t="str">
        <f ca="1">IFERROR(_xll.BQL($A2407, "cur_mkt_cap(currency=EUR)")/1000000, " ")</f>
        <v xml:space="preserve"> </v>
      </c>
      <c r="M2407" s="308"/>
      <c r="N2407" s="215">
        <f t="shared" si="102"/>
        <v>7.7741675252142989E-4</v>
      </c>
      <c r="O2407" s="172" t="str">
        <f>IFERROR(IF(VLOOKUP($C2407,'MSCI Database'!$C:$R,2, FALSE)="","",VLOOKUP($C2407,'MSCI Database'!$C:$R,2, FALSE)),"")</f>
        <v>Retail - Consumer Discretionary</v>
      </c>
      <c r="P2407" s="229" t="str">
        <f>IFERROR(IF(VLOOKUP($C2407,'MSCI Database'!$C:$R,3, FALSE)="","",VLOOKUP($C2407,'MSCI Database'!$C:$R,3, FALSE)),"")</f>
        <v>A</v>
      </c>
      <c r="Q2407" s="229" t="str">
        <f>IFERROR(IF(VLOOKUP($C2407,'MSCI Database'!$C:$R,4, FALSE)="","",VLOOKUP($C2407,'MSCI Database'!$C:$R,4, FALSE)),"")</f>
        <v>1</v>
      </c>
      <c r="R2407" s="229">
        <f>IFERROR(IF(VLOOKUP($C2407,'MSCI Database'!$C:$R,5, FALSE)="","",VLOOKUP($C2407,'MSCI Database'!$C:$R,5, FALSE)),"")</f>
        <v>6.8</v>
      </c>
      <c r="S2407" s="229">
        <f>IFERROR(IF(VLOOKUP($C2407,'MSCI Database'!$C:$R,6, FALSE)="","",VLOOKUP($C2407,'MSCI Database'!$C:$R,6, FALSE)),"")</f>
        <v>10</v>
      </c>
      <c r="T2407" s="229">
        <f>IFERROR(IF(VLOOKUP($C2407,'MSCI Database'!$C:$R,7, FALSE)="","",VLOOKUP($C2407,'MSCI Database'!$C:$R,7, FALSE)),"")</f>
        <v>3.5</v>
      </c>
      <c r="U2407" s="229">
        <f>IFERROR(IF(VLOOKUP($C2407,'MSCI Database'!$C:$R,8, FALSE)="","",VLOOKUP($C2407,'MSCI Database'!$C:$R,8, FALSE)),"")</f>
        <v>6.7</v>
      </c>
      <c r="V2407" s="229">
        <f>IFERROR(IF(VLOOKUP($C2407,'MSCI Database'!$C:$R,9, FALSE)="","",VLOOKUP($C2407,'MSCI Database'!$C:$R,9, FALSE)),"")</f>
        <v>5.2</v>
      </c>
      <c r="W2407" s="215">
        <f t="shared" ca="1" si="103"/>
        <v>0</v>
      </c>
      <c r="X2407" s="276">
        <f>IFERROR(IF(VLOOKUP($C2407,'MSCI Database'!$C:$R,10, FALSE)="","",VLOOKUP($C2407,'MSCI Database'!$C:$R,10, FALSE)),"")</f>
        <v>177401</v>
      </c>
      <c r="Y2407" s="229" t="str">
        <f>IFERROR(IF(VLOOKUP($C2407,'MSCI Database'!$C:$R,11, FALSE)="","",VLOOKUP($C2407,'MSCI Database'!$C:$R,11, FALSE)),"")</f>
        <v>2019</v>
      </c>
      <c r="Z2407" s="229" t="str">
        <f>IFERROR(IF(VLOOKUP($C2407,'MSCI Database'!$C:$R,12, FALSE)="","",VLOOKUP($C2407,'MSCI Database'!$C:$R,12, FALSE)),"")</f>
        <v>Reported</v>
      </c>
      <c r="AA2407" s="229" t="str">
        <f>IFERROR(IF(VLOOKUP($C2407,'MSCI Database'!$C:$R,13, FALSE)="","",VLOOKUP($C2407,'MSCI Database'!$C:$R,13, FALSE)),"")</f>
        <v>Strong business ethics policies drive upgrade; human capital development challenges persist</v>
      </c>
    </row>
    <row r="2408" spans="1:27" s="130" customFormat="1" ht="15" hidden="1" customHeight="1" outlineLevel="1">
      <c r="A2408" s="130" t="s">
        <v>1051</v>
      </c>
      <c r="B2408" s="130" t="s">
        <v>1052</v>
      </c>
      <c r="C2408" s="130" t="s">
        <v>1053</v>
      </c>
      <c r="D2408" s="130" t="s">
        <v>12135</v>
      </c>
      <c r="E2408" s="130" t="s">
        <v>18688</v>
      </c>
      <c r="F2408" s="215">
        <v>5.7175846962191378E-2</v>
      </c>
      <c r="G2408" s="132" t="str">
        <f ca="1">IFERROR(_xll.BQL($A2408, "cur_mkt_cap(currency=EUR)")/1000000, " ")</f>
        <v xml:space="preserve"> </v>
      </c>
      <c r="M2408" s="308"/>
      <c r="N2408" s="215">
        <f t="shared" si="102"/>
        <v>6.1933346746122252E-4</v>
      </c>
      <c r="O2408" s="172" t="str">
        <f>IFERROR(IF(VLOOKUP($C2408,'MSCI Database'!$C:$R,2, FALSE)="","",VLOOKUP($C2408,'MSCI Database'!$C:$R,2, FALSE)),"")</f>
        <v>Life &amp; Health Insurance</v>
      </c>
      <c r="P2408" s="229" t="str">
        <f>IFERROR(IF(VLOOKUP($C2408,'MSCI Database'!$C:$R,3, FALSE)="","",VLOOKUP($C2408,'MSCI Database'!$C:$R,3, FALSE)),"")</f>
        <v>AA</v>
      </c>
      <c r="Q2408" s="229" t="str">
        <f>IFERROR(IF(VLOOKUP($C2408,'MSCI Database'!$C:$R,4, FALSE)="","",VLOOKUP($C2408,'MSCI Database'!$C:$R,4, FALSE)),"")</f>
        <v>0</v>
      </c>
      <c r="R2408" s="229">
        <f>IFERROR(IF(VLOOKUP($C2408,'MSCI Database'!$C:$R,5, FALSE)="","",VLOOKUP($C2408,'MSCI Database'!$C:$R,5, FALSE)),"")</f>
        <v>7.5</v>
      </c>
      <c r="S2408" s="229">
        <f>IFERROR(IF(VLOOKUP($C2408,'MSCI Database'!$C:$R,6, FALSE)="","",VLOOKUP($C2408,'MSCI Database'!$C:$R,6, FALSE)),"")</f>
        <v>7.7</v>
      </c>
      <c r="T2408" s="229">
        <f>IFERROR(IF(VLOOKUP($C2408,'MSCI Database'!$C:$R,7, FALSE)="","",VLOOKUP($C2408,'MSCI Database'!$C:$R,7, FALSE)),"")</f>
        <v>5.3</v>
      </c>
      <c r="U2408" s="229">
        <f>IFERROR(IF(VLOOKUP($C2408,'MSCI Database'!$C:$R,8, FALSE)="","",VLOOKUP($C2408,'MSCI Database'!$C:$R,8, FALSE)),"")</f>
        <v>5.6</v>
      </c>
      <c r="V2408" s="229">
        <f>IFERROR(IF(VLOOKUP($C2408,'MSCI Database'!$C:$R,9, FALSE)="","",VLOOKUP($C2408,'MSCI Database'!$C:$R,9, FALSE)),"")</f>
        <v>5.5</v>
      </c>
      <c r="W2408" s="215">
        <f t="shared" ca="1" si="103"/>
        <v>0</v>
      </c>
      <c r="X2408" s="276">
        <f>IFERROR(IF(VLOOKUP($C2408,'MSCI Database'!$C:$R,10, FALSE)="","",VLOOKUP($C2408,'MSCI Database'!$C:$R,10, FALSE)),"")</f>
        <v>1046313</v>
      </c>
      <c r="Y2408" s="229" t="str">
        <f>IFERROR(IF(VLOOKUP($C2408,'MSCI Database'!$C:$R,11, FALSE)="","",VLOOKUP($C2408,'MSCI Database'!$C:$R,11, FALSE)),"")</f>
        <v>2019</v>
      </c>
      <c r="Z2408" s="229" t="str">
        <f>IFERROR(IF(VLOOKUP($C2408,'MSCI Database'!$C:$R,12, FALSE)="","",VLOOKUP($C2408,'MSCI Database'!$C:$R,12, FALSE)),"")</f>
        <v>Reported</v>
      </c>
      <c r="AA2408" s="229" t="str">
        <f>IFERROR(IF(VLOOKUP($C2408,'MSCI Database'!$C:$R,13, FALSE)="","",VLOOKUP($C2408,'MSCI Database'!$C:$R,13, FALSE)),"")</f>
        <v>Strong ESG integration into investment activities and focus on emerging health risks</v>
      </c>
    </row>
    <row r="2409" spans="1:27" s="130" customFormat="1" ht="15" hidden="1" customHeight="1" outlineLevel="1">
      <c r="A2409" s="130" t="s">
        <v>1283</v>
      </c>
      <c r="B2409" s="130" t="s">
        <v>1284</v>
      </c>
      <c r="C2409" s="130" t="s">
        <v>1285</v>
      </c>
      <c r="D2409" s="130" t="s">
        <v>18681</v>
      </c>
      <c r="E2409" s="130" t="s">
        <v>18689</v>
      </c>
      <c r="F2409" s="215">
        <v>7.1459311444615078E-2</v>
      </c>
      <c r="G2409" s="132" t="str">
        <f ca="1">IFERROR(_xll.BQL($A2409, "cur_mkt_cap(currency=EUR)")/1000000, " ")</f>
        <v xml:space="preserve"> </v>
      </c>
      <c r="M2409" s="308"/>
      <c r="N2409" s="215">
        <f t="shared" si="102"/>
        <v>7.7405312716488075E-4</v>
      </c>
      <c r="O2409" s="172" t="str">
        <f>IFERROR(IF(VLOOKUP($C2409,'MSCI Database'!$C:$R,2, FALSE)="","",VLOOKUP($C2409,'MSCI Database'!$C:$R,2, FALSE)),"")</f>
        <v>Electronic Equipment, Instruments &amp; Components</v>
      </c>
      <c r="P2409" s="229" t="str">
        <f>IFERROR(IF(VLOOKUP($C2409,'MSCI Database'!$C:$R,3, FALSE)="","",VLOOKUP($C2409,'MSCI Database'!$C:$R,3, FALSE)),"")</f>
        <v>A</v>
      </c>
      <c r="Q2409" s="229" t="str">
        <f>IFERROR(IF(VLOOKUP($C2409,'MSCI Database'!$C:$R,4, FALSE)="","",VLOOKUP($C2409,'MSCI Database'!$C:$R,4, FALSE)),"")</f>
        <v>0</v>
      </c>
      <c r="R2409" s="229">
        <f>IFERROR(IF(VLOOKUP($C2409,'MSCI Database'!$C:$R,5, FALSE)="","",VLOOKUP($C2409,'MSCI Database'!$C:$R,5, FALSE)),"")</f>
        <v>5.8</v>
      </c>
      <c r="S2409" s="229">
        <f>IFERROR(IF(VLOOKUP($C2409,'MSCI Database'!$C:$R,6, FALSE)="","",VLOOKUP($C2409,'MSCI Database'!$C:$R,6, FALSE)),"")</f>
        <v>5.3</v>
      </c>
      <c r="T2409" s="229">
        <f>IFERROR(IF(VLOOKUP($C2409,'MSCI Database'!$C:$R,7, FALSE)="","",VLOOKUP($C2409,'MSCI Database'!$C:$R,7, FALSE)),"")</f>
        <v>4.5999999999999996</v>
      </c>
      <c r="U2409" s="229">
        <f>IFERROR(IF(VLOOKUP($C2409,'MSCI Database'!$C:$R,8, FALSE)="","",VLOOKUP($C2409,'MSCI Database'!$C:$R,8, FALSE)),"")</f>
        <v>4.5999999999999996</v>
      </c>
      <c r="V2409" s="229">
        <f>IFERROR(IF(VLOOKUP($C2409,'MSCI Database'!$C:$R,9, FALSE)="","",VLOOKUP($C2409,'MSCI Database'!$C:$R,9, FALSE)),"")</f>
        <v>4.7</v>
      </c>
      <c r="W2409" s="215">
        <f t="shared" ca="1" si="103"/>
        <v>0</v>
      </c>
      <c r="X2409" s="276">
        <f>IFERROR(IF(VLOOKUP($C2409,'MSCI Database'!$C:$R,10, FALSE)="","",VLOOKUP($C2409,'MSCI Database'!$C:$R,10, FALSE)),"")</f>
        <v>568352</v>
      </c>
      <c r="Y2409" s="229" t="str">
        <f>IFERROR(IF(VLOOKUP($C2409,'MSCI Database'!$C:$R,11, FALSE)="","",VLOOKUP($C2409,'MSCI Database'!$C:$R,11, FALSE)),"")</f>
        <v>2019</v>
      </c>
      <c r="Z2409" s="229" t="str">
        <f>IFERROR(IF(VLOOKUP($C2409,'MSCI Database'!$C:$R,12, FALSE)="","",VLOOKUP($C2409,'MSCI Database'!$C:$R,12, FALSE)),"")</f>
        <v>Reported</v>
      </c>
      <c r="AA2409" s="229" t="str">
        <f>IFERROR(IF(VLOOKUP($C2409,'MSCI Database'!$C:$R,13, FALSE)="","",VLOOKUP($C2409,'MSCI Database'!$C:$R,13, FALSE)),"")</f>
        <v>Strong commitment to conflict-free sourcing; but potential concerns on board structure persist</v>
      </c>
    </row>
    <row r="2410" spans="1:27" s="130" customFormat="1" ht="15" hidden="1" customHeight="1" outlineLevel="1">
      <c r="A2410" s="130" t="s">
        <v>4926</v>
      </c>
      <c r="B2410" s="130" t="s">
        <v>4927</v>
      </c>
      <c r="C2410" s="130" t="s">
        <v>4928</v>
      </c>
      <c r="D2410" s="130" t="s">
        <v>18675</v>
      </c>
      <c r="E2410" s="130" t="s">
        <v>18704</v>
      </c>
      <c r="F2410" s="215">
        <v>9.0777837335322426E-3</v>
      </c>
      <c r="G2410" s="132" t="str">
        <f ca="1">IFERROR(_xll.BQL($A2410, "cur_mkt_cap(currency=EUR)")/1000000, " ")</f>
        <v xml:space="preserve"> </v>
      </c>
      <c r="M2410" s="308"/>
      <c r="N2410" s="215">
        <f t="shared" si="102"/>
        <v>9.8331298533616438E-5</v>
      </c>
      <c r="O2410" s="172" t="str">
        <f>IFERROR(IF(VLOOKUP($C2410,'MSCI Database'!$C:$R,2, FALSE)="","",VLOOKUP($C2410,'MSCI Database'!$C:$R,2, FALSE)),"")</f>
        <v>Real Estate Development &amp; Diversified Activities</v>
      </c>
      <c r="P2410" s="229" t="str">
        <f>IFERROR(IF(VLOOKUP($C2410,'MSCI Database'!$C:$R,3, FALSE)="","",VLOOKUP($C2410,'MSCI Database'!$C:$R,3, FALSE)),"")</f>
        <v>BB</v>
      </c>
      <c r="Q2410" s="229" t="str">
        <f>IFERROR(IF(VLOOKUP($C2410,'MSCI Database'!$C:$R,4, FALSE)="","",VLOOKUP($C2410,'MSCI Database'!$C:$R,4, FALSE)),"")</f>
        <v>1</v>
      </c>
      <c r="R2410" s="229">
        <f>IFERROR(IF(VLOOKUP($C2410,'MSCI Database'!$C:$R,5, FALSE)="","",VLOOKUP($C2410,'MSCI Database'!$C:$R,5, FALSE)),"")</f>
        <v>3.9</v>
      </c>
      <c r="S2410" s="229">
        <f>IFERROR(IF(VLOOKUP($C2410,'MSCI Database'!$C:$R,6, FALSE)="","",VLOOKUP($C2410,'MSCI Database'!$C:$R,6, FALSE)),"")</f>
        <v>5.5</v>
      </c>
      <c r="T2410" s="229">
        <f>IFERROR(IF(VLOOKUP($C2410,'MSCI Database'!$C:$R,7, FALSE)="","",VLOOKUP($C2410,'MSCI Database'!$C:$R,7, FALSE)),"")</f>
        <v>1.2</v>
      </c>
      <c r="U2410" s="229">
        <f>IFERROR(IF(VLOOKUP($C2410,'MSCI Database'!$C:$R,8, FALSE)="","",VLOOKUP($C2410,'MSCI Database'!$C:$R,8, FALSE)),"")</f>
        <v>4.0999999999999996</v>
      </c>
      <c r="V2410" s="229">
        <f>IFERROR(IF(VLOOKUP($C2410,'MSCI Database'!$C:$R,9, FALSE)="","",VLOOKUP($C2410,'MSCI Database'!$C:$R,9, FALSE)),"")</f>
        <v>4</v>
      </c>
      <c r="W2410" s="215">
        <f t="shared" ca="1" si="103"/>
        <v>0</v>
      </c>
      <c r="X2410" s="276">
        <f>IFERROR(IF(VLOOKUP($C2410,'MSCI Database'!$C:$R,10, FALSE)="","",VLOOKUP($C2410,'MSCI Database'!$C:$R,10, FALSE)),"")</f>
        <v>227143</v>
      </c>
      <c r="Y2410" s="229" t="str">
        <f>IFERROR(IF(VLOOKUP($C2410,'MSCI Database'!$C:$R,11, FALSE)="","",VLOOKUP($C2410,'MSCI Database'!$C:$R,11, FALSE)),"")</f>
        <v>2019</v>
      </c>
      <c r="Z2410" s="229" t="str">
        <f>IFERROR(IF(VLOOKUP($C2410,'MSCI Database'!$C:$R,12, FALSE)="","",VLOOKUP($C2410,'MSCI Database'!$C:$R,12, FALSE)),"")</f>
        <v>E.Segmt-Low</v>
      </c>
      <c r="AA2410" s="229" t="str">
        <f>IFERROR(IF(VLOOKUP($C2410,'MSCI Database'!$C:$R,13, FALSE)="","",VLOOKUP($C2410,'MSCI Database'!$C:$R,13, FALSE)),"")</f>
        <v>Demonstrates focus on increasing green building certifications</v>
      </c>
    </row>
    <row r="2411" spans="1:27" s="130" customFormat="1" ht="15" hidden="1" customHeight="1" outlineLevel="1">
      <c r="A2411" s="130" t="s">
        <v>6974</v>
      </c>
      <c r="B2411" s="130" t="s">
        <v>6975</v>
      </c>
      <c r="C2411" s="130" t="s">
        <v>6976</v>
      </c>
      <c r="D2411" s="130" t="s">
        <v>12128</v>
      </c>
      <c r="E2411" s="130" t="s">
        <v>100</v>
      </c>
      <c r="F2411" s="215">
        <v>7.0166941979288022E-2</v>
      </c>
      <c r="G2411" s="132" t="str">
        <f ca="1">IFERROR(_xll.BQL($A2411, "cur_mkt_cap(currency=EUR)")/1000000, " ")</f>
        <v xml:space="preserve"> </v>
      </c>
      <c r="M2411" s="308"/>
      <c r="N2411" s="215">
        <f t="shared" si="102"/>
        <v>7.6005407503485639E-4</v>
      </c>
      <c r="O2411" s="172" t="str">
        <f>IFERROR(IF(VLOOKUP($C2411,'MSCI Database'!$C:$R,2, FALSE)="","",VLOOKUP($C2411,'MSCI Database'!$C:$R,2, FALSE)),"")</f>
        <v>Utilities</v>
      </c>
      <c r="P2411" s="229" t="str">
        <f>IFERROR(IF(VLOOKUP($C2411,'MSCI Database'!$C:$R,3, FALSE)="","",VLOOKUP($C2411,'MSCI Database'!$C:$R,3, FALSE)),"")</f>
        <v>A</v>
      </c>
      <c r="Q2411" s="229" t="str">
        <f>IFERROR(IF(VLOOKUP($C2411,'MSCI Database'!$C:$R,4, FALSE)="","",VLOOKUP($C2411,'MSCI Database'!$C:$R,4, FALSE)),"")</f>
        <v>-1</v>
      </c>
      <c r="R2411" s="229">
        <f>IFERROR(IF(VLOOKUP($C2411,'MSCI Database'!$C:$R,5, FALSE)="","",VLOOKUP($C2411,'MSCI Database'!$C:$R,5, FALSE)),"")</f>
        <v>7</v>
      </c>
      <c r="S2411" s="229">
        <f>IFERROR(IF(VLOOKUP($C2411,'MSCI Database'!$C:$R,6, FALSE)="","",VLOOKUP($C2411,'MSCI Database'!$C:$R,6, FALSE)),"")</f>
        <v>7.8</v>
      </c>
      <c r="T2411" s="229">
        <f>IFERROR(IF(VLOOKUP($C2411,'MSCI Database'!$C:$R,7, FALSE)="","",VLOOKUP($C2411,'MSCI Database'!$C:$R,7, FALSE)),"")</f>
        <v>5.6</v>
      </c>
      <c r="U2411" s="229">
        <f>IFERROR(IF(VLOOKUP($C2411,'MSCI Database'!$C:$R,8, FALSE)="","",VLOOKUP($C2411,'MSCI Database'!$C:$R,8, FALSE)),"")</f>
        <v>4.8</v>
      </c>
      <c r="V2411" s="229">
        <f>IFERROR(IF(VLOOKUP($C2411,'MSCI Database'!$C:$R,9, FALSE)="","",VLOOKUP($C2411,'MSCI Database'!$C:$R,9, FALSE)),"")</f>
        <v>6.5</v>
      </c>
      <c r="W2411" s="215">
        <f t="shared" ca="1" si="103"/>
        <v>0</v>
      </c>
      <c r="X2411" s="276">
        <f>IFERROR(IF(VLOOKUP($C2411,'MSCI Database'!$C:$R,10, FALSE)="","",VLOOKUP($C2411,'MSCI Database'!$C:$R,10, FALSE)),"")</f>
        <v>15498000</v>
      </c>
      <c r="Y2411" s="229" t="str">
        <f>IFERROR(IF(VLOOKUP($C2411,'MSCI Database'!$C:$R,11, FALSE)="","",VLOOKUP($C2411,'MSCI Database'!$C:$R,11, FALSE)),"")</f>
        <v>2019</v>
      </c>
      <c r="Z2411" s="229" t="str">
        <f>IFERROR(IF(VLOOKUP($C2411,'MSCI Database'!$C:$R,12, FALSE)="","",VLOOKUP($C2411,'MSCI Database'!$C:$R,12, FALSE)),"")</f>
        <v>Reported</v>
      </c>
      <c r="AA2411" s="229" t="str">
        <f>IFERROR(IF(VLOOKUP($C2411,'MSCI Database'!$C:$R,13, FALSE)="","",VLOOKUP($C2411,'MSCI Database'!$C:$R,13, FALSE)),"")</f>
        <v>Premature nuclear plant closures may impact carbon abatement targets</v>
      </c>
    </row>
    <row r="2412" spans="1:27" s="130" customFormat="1" ht="15" hidden="1" customHeight="1" outlineLevel="1">
      <c r="A2412" s="130" t="s">
        <v>5322</v>
      </c>
      <c r="B2412" s="130" t="s">
        <v>5323</v>
      </c>
      <c r="C2412" s="130" t="s">
        <v>5324</v>
      </c>
      <c r="D2412" s="130" t="s">
        <v>18683</v>
      </c>
      <c r="E2412" s="130" t="s">
        <v>18682</v>
      </c>
      <c r="F2412" s="215">
        <v>8.4056941109562924E-2</v>
      </c>
      <c r="G2412" s="132" t="str">
        <f ca="1">IFERROR(_xll.BQL($A2412, "cur_mkt_cap(currency=EUR)")/1000000, " ")</f>
        <v xml:space="preserve"> </v>
      </c>
      <c r="M2412" s="308"/>
      <c r="N2412" s="215">
        <f t="shared" si="102"/>
        <v>9.1051168574721045E-4</v>
      </c>
      <c r="O2412" s="172" t="str">
        <f>IFERROR(IF(VLOOKUP($C2412,'MSCI Database'!$C:$R,2, FALSE)="","",VLOOKUP($C2412,'MSCI Database'!$C:$R,2, FALSE)),"")</f>
        <v>Retail - Consumer Discretionary</v>
      </c>
      <c r="P2412" s="229" t="str">
        <f>IFERROR(IF(VLOOKUP($C2412,'MSCI Database'!$C:$R,3, FALSE)="","",VLOOKUP($C2412,'MSCI Database'!$C:$R,3, FALSE)),"")</f>
        <v>A</v>
      </c>
      <c r="Q2412" s="229" t="str">
        <f>IFERROR(IF(VLOOKUP($C2412,'MSCI Database'!$C:$R,4, FALSE)="","",VLOOKUP($C2412,'MSCI Database'!$C:$R,4, FALSE)),"")</f>
        <v>0</v>
      </c>
      <c r="R2412" s="229">
        <f>IFERROR(IF(VLOOKUP($C2412,'MSCI Database'!$C:$R,5, FALSE)="","",VLOOKUP($C2412,'MSCI Database'!$C:$R,5, FALSE)),"")</f>
        <v>7.1</v>
      </c>
      <c r="S2412" s="229">
        <f>IFERROR(IF(VLOOKUP($C2412,'MSCI Database'!$C:$R,6, FALSE)="","",VLOOKUP($C2412,'MSCI Database'!$C:$R,6, FALSE)),"")</f>
        <v>3.3</v>
      </c>
      <c r="T2412" s="229">
        <f>IFERROR(IF(VLOOKUP($C2412,'MSCI Database'!$C:$R,7, FALSE)="","",VLOOKUP($C2412,'MSCI Database'!$C:$R,7, FALSE)),"")</f>
        <v>5.6</v>
      </c>
      <c r="U2412" s="229">
        <f>IFERROR(IF(VLOOKUP($C2412,'MSCI Database'!$C:$R,8, FALSE)="","",VLOOKUP($C2412,'MSCI Database'!$C:$R,8, FALSE)),"")</f>
        <v>4.9000000000000004</v>
      </c>
      <c r="V2412" s="229">
        <f>IFERROR(IF(VLOOKUP($C2412,'MSCI Database'!$C:$R,9, FALSE)="","",VLOOKUP($C2412,'MSCI Database'!$C:$R,9, FALSE)),"")</f>
        <v>5</v>
      </c>
      <c r="W2412" s="215">
        <f t="shared" ca="1" si="103"/>
        <v>0</v>
      </c>
      <c r="X2412" s="276">
        <f>IFERROR(IF(VLOOKUP($C2412,'MSCI Database'!$C:$R,10, FALSE)="","",VLOOKUP($C2412,'MSCI Database'!$C:$R,10, FALSE)),"")</f>
        <v>26828</v>
      </c>
      <c r="Y2412" s="229" t="str">
        <f>IFERROR(IF(VLOOKUP($C2412,'MSCI Database'!$C:$R,11, FALSE)="","",VLOOKUP($C2412,'MSCI Database'!$C:$R,11, FALSE)),"")</f>
        <v>2019</v>
      </c>
      <c r="Z2412" s="229" t="str">
        <f>IFERROR(IF(VLOOKUP($C2412,'MSCI Database'!$C:$R,12, FALSE)="","",VLOOKUP($C2412,'MSCI Database'!$C:$R,12, FALSE)),"")</f>
        <v>E.Segmt-Moderate</v>
      </c>
      <c r="AA2412" s="229" t="str">
        <f>IFERROR(IF(VLOOKUP($C2412,'MSCI Database'!$C:$R,13, FALSE)="","",VLOOKUP($C2412,'MSCI Database'!$C:$R,13, FALSE)),"")</f>
        <v>Labor management and data security initiatives on par with peers</v>
      </c>
    </row>
    <row r="2413" spans="1:27" s="130" customFormat="1" ht="15" hidden="1" customHeight="1" outlineLevel="1">
      <c r="A2413" s="130" t="s">
        <v>7137</v>
      </c>
      <c r="B2413" s="130" t="s">
        <v>7138</v>
      </c>
      <c r="C2413" s="130" t="s">
        <v>7139</v>
      </c>
      <c r="D2413" s="130" t="s">
        <v>12128</v>
      </c>
      <c r="E2413" s="130" t="s">
        <v>18689</v>
      </c>
      <c r="F2413" s="215">
        <v>6.96648018878986E-2</v>
      </c>
      <c r="G2413" s="132" t="str">
        <f ca="1">IFERROR(_xll.BQL($A2413, "cur_mkt_cap(currency=EUR)")/1000000, " ")</f>
        <v xml:space="preserve"> </v>
      </c>
      <c r="M2413" s="308"/>
      <c r="N2413" s="215">
        <f t="shared" si="102"/>
        <v>7.546148523477459E-4</v>
      </c>
      <c r="O2413" s="172" t="str">
        <f>IFERROR(IF(VLOOKUP($C2413,'MSCI Database'!$C:$R,2, FALSE)="","",VLOOKUP($C2413,'MSCI Database'!$C:$R,2, FALSE)),"")</f>
        <v>Technology Hardware, Storage &amp; Peripherals</v>
      </c>
      <c r="P2413" s="229" t="str">
        <f>IFERROR(IF(VLOOKUP($C2413,'MSCI Database'!$C:$R,3, FALSE)="","",VLOOKUP($C2413,'MSCI Database'!$C:$R,3, FALSE)),"")</f>
        <v>AA</v>
      </c>
      <c r="Q2413" s="229" t="str">
        <f>IFERROR(IF(VLOOKUP($C2413,'MSCI Database'!$C:$R,4, FALSE)="","",VLOOKUP($C2413,'MSCI Database'!$C:$R,4, FALSE)),"")</f>
        <v>1</v>
      </c>
      <c r="R2413" s="229">
        <f>IFERROR(IF(VLOOKUP($C2413,'MSCI Database'!$C:$R,5, FALSE)="","",VLOOKUP($C2413,'MSCI Database'!$C:$R,5, FALSE)),"")</f>
        <v>7.4</v>
      </c>
      <c r="S2413" s="229">
        <f>IFERROR(IF(VLOOKUP($C2413,'MSCI Database'!$C:$R,6, FALSE)="","",VLOOKUP($C2413,'MSCI Database'!$C:$R,6, FALSE)),"")</f>
        <v>4.0999999999999996</v>
      </c>
      <c r="T2413" s="229">
        <f>IFERROR(IF(VLOOKUP($C2413,'MSCI Database'!$C:$R,7, FALSE)="","",VLOOKUP($C2413,'MSCI Database'!$C:$R,7, FALSE)),"")</f>
        <v>5.4</v>
      </c>
      <c r="U2413" s="229">
        <f>IFERROR(IF(VLOOKUP($C2413,'MSCI Database'!$C:$R,8, FALSE)="","",VLOOKUP($C2413,'MSCI Database'!$C:$R,8, FALSE)),"")</f>
        <v>5.5</v>
      </c>
      <c r="V2413" s="229">
        <f>IFERROR(IF(VLOOKUP($C2413,'MSCI Database'!$C:$R,9, FALSE)="","",VLOOKUP($C2413,'MSCI Database'!$C:$R,9, FALSE)),"")</f>
        <v>5.2</v>
      </c>
      <c r="W2413" s="215">
        <f t="shared" ca="1" si="103"/>
        <v>0</v>
      </c>
      <c r="X2413" s="276">
        <f>IFERROR(IF(VLOOKUP($C2413,'MSCI Database'!$C:$R,10, FALSE)="","",VLOOKUP($C2413,'MSCI Database'!$C:$R,10, FALSE)),"")</f>
        <v>288300</v>
      </c>
      <c r="Y2413" s="229" t="str">
        <f>IFERROR(IF(VLOOKUP($C2413,'MSCI Database'!$C:$R,11, FALSE)="","",VLOOKUP($C2413,'MSCI Database'!$C:$R,11, FALSE)),"")</f>
        <v>2019</v>
      </c>
      <c r="Z2413" s="229" t="str">
        <f>IFERROR(IF(VLOOKUP($C2413,'MSCI Database'!$C:$R,12, FALSE)="","",VLOOKUP($C2413,'MSCI Database'!$C:$R,12, FALSE)),"")</f>
        <v>Reported</v>
      </c>
      <c r="AA2413" s="229" t="str">
        <f>IFERROR(IF(VLOOKUP($C2413,'MSCI Database'!$C:$R,13, FALSE)="","",VLOOKUP($C2413,'MSCI Database'!$C:$R,13, FALSE)),"")</f>
        <v>Enhancements in governance practices, including leadership change, drive the upgrade</v>
      </c>
    </row>
    <row r="2414" spans="1:27" s="130" customFormat="1" ht="15" hidden="1" customHeight="1" outlineLevel="1">
      <c r="A2414" s="130" t="s">
        <v>8582</v>
      </c>
      <c r="B2414" s="130" t="s">
        <v>1433</v>
      </c>
      <c r="C2414" s="130" t="s">
        <v>8583</v>
      </c>
      <c r="D2414" s="130" t="s">
        <v>18678</v>
      </c>
      <c r="E2414" s="130" t="s">
        <v>18688</v>
      </c>
      <c r="F2414" s="215">
        <v>8.9497153099072409E-3</v>
      </c>
      <c r="G2414" s="132" t="str">
        <f ca="1">IFERROR(_xll.BQL($A2414, "cur_mkt_cap(currency=EUR)")/1000000, " ")</f>
        <v xml:space="preserve"> </v>
      </c>
      <c r="M2414" s="308"/>
      <c r="N2414" s="215">
        <f t="shared" si="102"/>
        <v>9.6944050856666154E-5</v>
      </c>
      <c r="O2414" s="172" t="str">
        <f>IFERROR(IF(VLOOKUP($C2414,'MSCI Database'!$C:$R,2, FALSE)="","",VLOOKUP($C2414,'MSCI Database'!$C:$R,2, FALSE)),"")</f>
        <v>Banks</v>
      </c>
      <c r="P2414" s="229" t="str">
        <f>IFERROR(IF(VLOOKUP($C2414,'MSCI Database'!$C:$R,3, FALSE)="","",VLOOKUP($C2414,'MSCI Database'!$C:$R,3, FALSE)),"")</f>
        <v>BBB</v>
      </c>
      <c r="Q2414" s="229" t="str">
        <f>IFERROR(IF(VLOOKUP($C2414,'MSCI Database'!$C:$R,4, FALSE)="","",VLOOKUP($C2414,'MSCI Database'!$C:$R,4, FALSE)),"")</f>
        <v>0</v>
      </c>
      <c r="R2414" s="229">
        <f>IFERROR(IF(VLOOKUP($C2414,'MSCI Database'!$C:$R,5, FALSE)="","",VLOOKUP($C2414,'MSCI Database'!$C:$R,5, FALSE)),"")</f>
        <v>5</v>
      </c>
      <c r="S2414" s="229">
        <f>IFERROR(IF(VLOOKUP($C2414,'MSCI Database'!$C:$R,6, FALSE)="","",VLOOKUP($C2414,'MSCI Database'!$C:$R,6, FALSE)),"")</f>
        <v>2.2000000000000002</v>
      </c>
      <c r="T2414" s="229">
        <f>IFERROR(IF(VLOOKUP($C2414,'MSCI Database'!$C:$R,7, FALSE)="","",VLOOKUP($C2414,'MSCI Database'!$C:$R,7, FALSE)),"")</f>
        <v>4.4000000000000004</v>
      </c>
      <c r="U2414" s="229">
        <f>IFERROR(IF(VLOOKUP($C2414,'MSCI Database'!$C:$R,8, FALSE)="","",VLOOKUP($C2414,'MSCI Database'!$C:$R,8, FALSE)),"")</f>
        <v>4.7</v>
      </c>
      <c r="V2414" s="229">
        <f>IFERROR(IF(VLOOKUP($C2414,'MSCI Database'!$C:$R,9, FALSE)="","",VLOOKUP($C2414,'MSCI Database'!$C:$R,9, FALSE)),"")</f>
        <v>4.2</v>
      </c>
      <c r="W2414" s="215">
        <f t="shared" ca="1" si="103"/>
        <v>0</v>
      </c>
      <c r="X2414" s="276">
        <f>IFERROR(IF(VLOOKUP($C2414,'MSCI Database'!$C:$R,10, FALSE)="","",VLOOKUP($C2414,'MSCI Database'!$C:$R,10, FALSE)),"")</f>
        <v>79605</v>
      </c>
      <c r="Y2414" s="229" t="str">
        <f>IFERROR(IF(VLOOKUP($C2414,'MSCI Database'!$C:$R,11, FALSE)="","",VLOOKUP($C2414,'MSCI Database'!$C:$R,11, FALSE)),"")</f>
        <v>2019</v>
      </c>
      <c r="Z2414" s="229" t="str">
        <f>IFERROR(IF(VLOOKUP($C2414,'MSCI Database'!$C:$R,12, FALSE)="","",VLOOKUP($C2414,'MSCI Database'!$C:$R,12, FALSE)),"")</f>
        <v>Reported</v>
      </c>
      <c r="AA2414" s="229" t="str">
        <f>IFERROR(IF(VLOOKUP($C2414,'MSCI Database'!$C:$R,13, FALSE)="","",VLOOKUP($C2414,'MSCI Database'!$C:$R,13, FALSE)),"")</f>
        <v>Controversy on alleged money laundering involvement weigh on rating</v>
      </c>
    </row>
    <row r="2415" spans="1:27" s="130" customFormat="1" ht="15" hidden="1" customHeight="1" outlineLevel="1">
      <c r="A2415" s="130" t="s">
        <v>1008</v>
      </c>
      <c r="B2415" s="130" t="s">
        <v>1009</v>
      </c>
      <c r="C2415" s="130" t="s">
        <v>1010</v>
      </c>
      <c r="D2415" s="130" t="s">
        <v>12135</v>
      </c>
      <c r="E2415" s="130" t="s">
        <v>100</v>
      </c>
      <c r="F2415" s="215">
        <v>5.5398055694920387E-2</v>
      </c>
      <c r="G2415" s="132" t="str">
        <f ca="1">IFERROR(_xll.BQL($A2415, "cur_mkt_cap(currency=EUR)")/1000000, " ")</f>
        <v xml:space="preserve"> </v>
      </c>
      <c r="M2415" s="308"/>
      <c r="N2415" s="215">
        <f t="shared" si="102"/>
        <v>6.0007628652764911E-4</v>
      </c>
      <c r="O2415" s="172" t="str">
        <f>IFERROR(IF(VLOOKUP($C2415,'MSCI Database'!$C:$R,2, FALSE)="","",VLOOKUP($C2415,'MSCI Database'!$C:$R,2, FALSE)),"")</f>
        <v>Utilities</v>
      </c>
      <c r="P2415" s="229" t="str">
        <f>IFERROR(IF(VLOOKUP($C2415,'MSCI Database'!$C:$R,3, FALSE)="","",VLOOKUP($C2415,'MSCI Database'!$C:$R,3, FALSE)),"")</f>
        <v>AA</v>
      </c>
      <c r="Q2415" s="229" t="str">
        <f>IFERROR(IF(VLOOKUP($C2415,'MSCI Database'!$C:$R,4, FALSE)="","",VLOOKUP($C2415,'MSCI Database'!$C:$R,4, FALSE)),"")</f>
        <v>0</v>
      </c>
      <c r="R2415" s="229">
        <f>IFERROR(IF(VLOOKUP($C2415,'MSCI Database'!$C:$R,5, FALSE)="","",VLOOKUP($C2415,'MSCI Database'!$C:$R,5, FALSE)),"")</f>
        <v>8.4</v>
      </c>
      <c r="S2415" s="229">
        <f>IFERROR(IF(VLOOKUP($C2415,'MSCI Database'!$C:$R,6, FALSE)="","",VLOOKUP($C2415,'MSCI Database'!$C:$R,6, FALSE)),"")</f>
        <v>8.1999999999999993</v>
      </c>
      <c r="T2415" s="229">
        <f>IFERROR(IF(VLOOKUP($C2415,'MSCI Database'!$C:$R,7, FALSE)="","",VLOOKUP($C2415,'MSCI Database'!$C:$R,7, FALSE)),"")</f>
        <v>6.2</v>
      </c>
      <c r="U2415" s="229">
        <f>IFERROR(IF(VLOOKUP($C2415,'MSCI Database'!$C:$R,8, FALSE)="","",VLOOKUP($C2415,'MSCI Database'!$C:$R,8, FALSE)),"")</f>
        <v>5.9</v>
      </c>
      <c r="V2415" s="229">
        <f>IFERROR(IF(VLOOKUP($C2415,'MSCI Database'!$C:$R,9, FALSE)="","",VLOOKUP($C2415,'MSCI Database'!$C:$R,9, FALSE)),"")</f>
        <v>7.1</v>
      </c>
      <c r="W2415" s="215">
        <f t="shared" ca="1" si="103"/>
        <v>0</v>
      </c>
      <c r="X2415" s="276">
        <f>IFERROR(IF(VLOOKUP($C2415,'MSCI Database'!$C:$R,10, FALSE)="","",VLOOKUP($C2415,'MSCI Database'!$C:$R,10, FALSE)),"")</f>
        <v>320608</v>
      </c>
      <c r="Y2415" s="229" t="str">
        <f>IFERROR(IF(VLOOKUP($C2415,'MSCI Database'!$C:$R,11, FALSE)="","",VLOOKUP($C2415,'MSCI Database'!$C:$R,11, FALSE)),"")</f>
        <v>2019</v>
      </c>
      <c r="Z2415" s="229" t="str">
        <f>IFERROR(IF(VLOOKUP($C2415,'MSCI Database'!$C:$R,12, FALSE)="","",VLOOKUP($C2415,'MSCI Database'!$C:$R,12, FALSE)),"")</f>
        <v>Reported</v>
      </c>
      <c r="AA2415" s="229" t="str">
        <f>IFERROR(IF(VLOOKUP($C2415,'MSCI Database'!$C:$R,13, FALSE)="","",VLOOKUP($C2415,'MSCI Database'!$C:$R,13, FALSE)),"")</f>
        <v>Business mix of electric T&amp;D and presence in Canada limit the environmental footprint</v>
      </c>
    </row>
    <row r="2416" spans="1:27" s="130" customFormat="1" ht="15" hidden="1" customHeight="1" outlineLevel="1">
      <c r="A2416" s="130" t="s">
        <v>624</v>
      </c>
      <c r="B2416" s="130" t="s">
        <v>625</v>
      </c>
      <c r="C2416" s="130" t="s">
        <v>626</v>
      </c>
      <c r="D2416" s="130" t="s">
        <v>18675</v>
      </c>
      <c r="E2416" s="130" t="s">
        <v>18689</v>
      </c>
      <c r="F2416" s="215">
        <v>8.9171709979568095E-3</v>
      </c>
      <c r="G2416" s="132" t="str">
        <f ca="1">IFERROR(_xll.BQL($A2416, "cur_mkt_cap(currency=EUR)")/1000000, " ")</f>
        <v xml:space="preserve"> </v>
      </c>
      <c r="M2416" s="308"/>
      <c r="N2416" s="215">
        <f t="shared" si="102"/>
        <v>9.659152819828334E-5</v>
      </c>
      <c r="O2416" s="172" t="str">
        <f>IFERROR(IF(VLOOKUP($C2416,'MSCI Database'!$C:$R,2, FALSE)="","",VLOOKUP($C2416,'MSCI Database'!$C:$R,2, FALSE)),"")</f>
        <v>Software &amp; Services</v>
      </c>
      <c r="P2416" s="229" t="str">
        <f>IFERROR(IF(VLOOKUP($C2416,'MSCI Database'!$C:$R,3, FALSE)="","",VLOOKUP($C2416,'MSCI Database'!$C:$R,3, FALSE)),"")</f>
        <v>BB</v>
      </c>
      <c r="Q2416" s="229" t="str">
        <f>IFERROR(IF(VLOOKUP($C2416,'MSCI Database'!$C:$R,4, FALSE)="","",VLOOKUP($C2416,'MSCI Database'!$C:$R,4, FALSE)),"")</f>
        <v>-1</v>
      </c>
      <c r="R2416" s="229">
        <f>IFERROR(IF(VLOOKUP($C2416,'MSCI Database'!$C:$R,5, FALSE)="","",VLOOKUP($C2416,'MSCI Database'!$C:$R,5, FALSE)),"")</f>
        <v>2.9</v>
      </c>
      <c r="S2416" s="229">
        <f>IFERROR(IF(VLOOKUP($C2416,'MSCI Database'!$C:$R,6, FALSE)="","",VLOOKUP($C2416,'MSCI Database'!$C:$R,6, FALSE)),"")</f>
        <v>5.8</v>
      </c>
      <c r="T2416" s="229">
        <f>IFERROR(IF(VLOOKUP($C2416,'MSCI Database'!$C:$R,7, FALSE)="","",VLOOKUP($C2416,'MSCI Database'!$C:$R,7, FALSE)),"")</f>
        <v>3.4</v>
      </c>
      <c r="U2416" s="229">
        <f>IFERROR(IF(VLOOKUP($C2416,'MSCI Database'!$C:$R,8, FALSE)="","",VLOOKUP($C2416,'MSCI Database'!$C:$R,8, FALSE)),"")</f>
        <v>2.7</v>
      </c>
      <c r="V2416" s="229">
        <f>IFERROR(IF(VLOOKUP($C2416,'MSCI Database'!$C:$R,9, FALSE)="","",VLOOKUP($C2416,'MSCI Database'!$C:$R,9, FALSE)),"")</f>
        <v>3.5</v>
      </c>
      <c r="W2416" s="215">
        <f t="shared" ca="1" si="103"/>
        <v>0</v>
      </c>
      <c r="X2416" s="276">
        <f>IFERROR(IF(VLOOKUP($C2416,'MSCI Database'!$C:$R,10, FALSE)="","",VLOOKUP($C2416,'MSCI Database'!$C:$R,10, FALSE)),"")</f>
        <v>1468</v>
      </c>
      <c r="Y2416" s="229" t="str">
        <f>IFERROR(IF(VLOOKUP($C2416,'MSCI Database'!$C:$R,11, FALSE)="","",VLOOKUP($C2416,'MSCI Database'!$C:$R,11, FALSE)),"")</f>
        <v>2019</v>
      </c>
      <c r="Z2416" s="229" t="str">
        <f>IFERROR(IF(VLOOKUP($C2416,'MSCI Database'!$C:$R,12, FALSE)="","",VLOOKUP($C2416,'MSCI Database'!$C:$R,12, FALSE)),"")</f>
        <v>E.Segmt-Moderately High</v>
      </c>
      <c r="AA2416" s="229" t="str">
        <f>IFERROR(IF(VLOOKUP($C2416,'MSCI Database'!$C:$R,13, FALSE)="","",VLOOKUP($C2416,'MSCI Database'!$C:$R,13, FALSE)),"")</f>
        <v/>
      </c>
    </row>
    <row r="2417" spans="1:27" s="130" customFormat="1" ht="15" hidden="1" customHeight="1" outlineLevel="1">
      <c r="A2417" s="130" t="s">
        <v>6919</v>
      </c>
      <c r="B2417" s="130" t="s">
        <v>6920</v>
      </c>
      <c r="C2417" s="130" t="s">
        <v>6921</v>
      </c>
      <c r="D2417" s="130" t="s">
        <v>12128</v>
      </c>
      <c r="E2417" s="130" t="s">
        <v>18690</v>
      </c>
      <c r="F2417" s="215">
        <v>6.9254682448284782E-2</v>
      </c>
      <c r="G2417" s="132" t="str">
        <f ca="1">IFERROR(_xll.BQL($A2417, "cur_mkt_cap(currency=EUR)")/1000000, " ")</f>
        <v xml:space="preserve"> </v>
      </c>
      <c r="M2417" s="308"/>
      <c r="N2417" s="215">
        <f t="shared" si="102"/>
        <v>7.5017240491400273E-4</v>
      </c>
      <c r="O2417" s="172" t="str">
        <f>IFERROR(IF(VLOOKUP($C2417,'MSCI Database'!$C:$R,2, FALSE)="","",VLOOKUP($C2417,'MSCI Database'!$C:$R,2, FALSE)),"")</f>
        <v>Media &amp; Entertainment</v>
      </c>
      <c r="P2417" s="229" t="str">
        <f>IFERROR(IF(VLOOKUP($C2417,'MSCI Database'!$C:$R,3, FALSE)="","",VLOOKUP($C2417,'MSCI Database'!$C:$R,3, FALSE)),"")</f>
        <v>A</v>
      </c>
      <c r="Q2417" s="229" t="str">
        <f>IFERROR(IF(VLOOKUP($C2417,'MSCI Database'!$C:$R,4, FALSE)="","",VLOOKUP($C2417,'MSCI Database'!$C:$R,4, FALSE)),"")</f>
        <v>0</v>
      </c>
      <c r="R2417" s="229">
        <f>IFERROR(IF(VLOOKUP($C2417,'MSCI Database'!$C:$R,5, FALSE)="","",VLOOKUP($C2417,'MSCI Database'!$C:$R,5, FALSE)),"")</f>
        <v>6</v>
      </c>
      <c r="S2417" s="229">
        <f>IFERROR(IF(VLOOKUP($C2417,'MSCI Database'!$C:$R,6, FALSE)="","",VLOOKUP($C2417,'MSCI Database'!$C:$R,6, FALSE)),"")</f>
        <v>8</v>
      </c>
      <c r="T2417" s="229">
        <f>IFERROR(IF(VLOOKUP($C2417,'MSCI Database'!$C:$R,7, FALSE)="","",VLOOKUP($C2417,'MSCI Database'!$C:$R,7, FALSE)),"")</f>
        <v>6.4</v>
      </c>
      <c r="U2417" s="229">
        <f>IFERROR(IF(VLOOKUP($C2417,'MSCI Database'!$C:$R,8, FALSE)="","",VLOOKUP($C2417,'MSCI Database'!$C:$R,8, FALSE)),"")</f>
        <v>3</v>
      </c>
      <c r="V2417" s="229">
        <f>IFERROR(IF(VLOOKUP($C2417,'MSCI Database'!$C:$R,9, FALSE)="","",VLOOKUP($C2417,'MSCI Database'!$C:$R,9, FALSE)),"")</f>
        <v>5</v>
      </c>
      <c r="W2417" s="215">
        <f t="shared" ca="1" si="103"/>
        <v>0</v>
      </c>
      <c r="X2417" s="276">
        <f>IFERROR(IF(VLOOKUP($C2417,'MSCI Database'!$C:$R,10, FALSE)="","",VLOOKUP($C2417,'MSCI Database'!$C:$R,10, FALSE)),"")</f>
        <v>98593</v>
      </c>
      <c r="Y2417" s="229" t="str">
        <f>IFERROR(IF(VLOOKUP($C2417,'MSCI Database'!$C:$R,11, FALSE)="","",VLOOKUP($C2417,'MSCI Database'!$C:$R,11, FALSE)),"")</f>
        <v>2019</v>
      </c>
      <c r="Z2417" s="229" t="str">
        <f>IFERROR(IF(VLOOKUP($C2417,'MSCI Database'!$C:$R,12, FALSE)="","",VLOOKUP($C2417,'MSCI Database'!$C:$R,12, FALSE)),"")</f>
        <v>E.Segmt-Moderately Low</v>
      </c>
      <c r="AA2417" s="229" t="str">
        <f>IFERROR(IF(VLOOKUP($C2417,'MSCI Database'!$C:$R,13, FALSE)="","",VLOOKUP($C2417,'MSCI Database'!$C:$R,13, FALSE)),"")</f>
        <v>Strong data security practices; however, corporate governance related risks weigh on the rating</v>
      </c>
    </row>
    <row r="2418" spans="1:27" s="130" customFormat="1" ht="15" hidden="1" customHeight="1" outlineLevel="1">
      <c r="A2418" s="130" t="s">
        <v>7832</v>
      </c>
      <c r="B2418" s="130" t="s">
        <v>7833</v>
      </c>
      <c r="C2418" s="130" t="s">
        <v>7834</v>
      </c>
      <c r="D2418" s="130" t="s">
        <v>12128</v>
      </c>
      <c r="E2418" s="130" t="s">
        <v>18688</v>
      </c>
      <c r="F2418" s="215">
        <v>6.9156147404313445E-2</v>
      </c>
      <c r="G2418" s="132" t="str">
        <f ca="1">IFERROR(_xll.BQL($A2418, "cur_mkt_cap(currency=EUR)")/1000000, " ")</f>
        <v xml:space="preserve"> </v>
      </c>
      <c r="M2418" s="308"/>
      <c r="N2418" s="215">
        <f t="shared" si="102"/>
        <v>7.4910506522965026E-4</v>
      </c>
      <c r="O2418" s="172" t="str">
        <f>IFERROR(IF(VLOOKUP($C2418,'MSCI Database'!$C:$R,2, FALSE)="","",VLOOKUP($C2418,'MSCI Database'!$C:$R,2, FALSE)),"")</f>
        <v>Asset Management &amp; Custody Banks</v>
      </c>
      <c r="P2418" s="229" t="str">
        <f>IFERROR(IF(VLOOKUP($C2418,'MSCI Database'!$C:$R,3, FALSE)="","",VLOOKUP($C2418,'MSCI Database'!$C:$R,3, FALSE)),"")</f>
        <v>AA</v>
      </c>
      <c r="Q2418" s="229" t="str">
        <f>IFERROR(IF(VLOOKUP($C2418,'MSCI Database'!$C:$R,4, FALSE)="","",VLOOKUP($C2418,'MSCI Database'!$C:$R,4, FALSE)),"")</f>
        <v>0</v>
      </c>
      <c r="R2418" s="229">
        <f>IFERROR(IF(VLOOKUP($C2418,'MSCI Database'!$C:$R,5, FALSE)="","",VLOOKUP($C2418,'MSCI Database'!$C:$R,5, FALSE)),"")</f>
        <v>8.1999999999999993</v>
      </c>
      <c r="S2418" s="229">
        <f>IFERROR(IF(VLOOKUP($C2418,'MSCI Database'!$C:$R,6, FALSE)="","",VLOOKUP($C2418,'MSCI Database'!$C:$R,6, FALSE)),"")</f>
        <v>10</v>
      </c>
      <c r="T2418" s="229">
        <f>IFERROR(IF(VLOOKUP($C2418,'MSCI Database'!$C:$R,7, FALSE)="","",VLOOKUP($C2418,'MSCI Database'!$C:$R,7, FALSE)),"")</f>
        <v>5.4</v>
      </c>
      <c r="U2418" s="229">
        <f>IFERROR(IF(VLOOKUP($C2418,'MSCI Database'!$C:$R,8, FALSE)="","",VLOOKUP($C2418,'MSCI Database'!$C:$R,8, FALSE)),"")</f>
        <v>6.6</v>
      </c>
      <c r="V2418" s="229">
        <f>IFERROR(IF(VLOOKUP($C2418,'MSCI Database'!$C:$R,9, FALSE)="","",VLOOKUP($C2418,'MSCI Database'!$C:$R,9, FALSE)),"")</f>
        <v>6.1</v>
      </c>
      <c r="W2418" s="215">
        <f t="shared" ca="1" si="103"/>
        <v>0</v>
      </c>
      <c r="X2418" s="276">
        <f>IFERROR(IF(VLOOKUP($C2418,'MSCI Database'!$C:$R,10, FALSE)="","",VLOOKUP($C2418,'MSCI Database'!$C:$R,10, FALSE)),"")</f>
        <v>26864</v>
      </c>
      <c r="Y2418" s="229" t="str">
        <f>IFERROR(IF(VLOOKUP($C2418,'MSCI Database'!$C:$R,11, FALSE)="","",VLOOKUP($C2418,'MSCI Database'!$C:$R,11, FALSE)),"")</f>
        <v>2019</v>
      </c>
      <c r="Z2418" s="229" t="str">
        <f>IFERROR(IF(VLOOKUP($C2418,'MSCI Database'!$C:$R,12, FALSE)="","",VLOOKUP($C2418,'MSCI Database'!$C:$R,12, FALSE)),"")</f>
        <v>Reported</v>
      </c>
      <c r="AA2418" s="229" t="str">
        <f>IFERROR(IF(VLOOKUP($C2418,'MSCI Database'!$C:$R,13, FALSE)="","",VLOOKUP($C2418,'MSCI Database'!$C:$R,13, FALSE)),"")</f>
        <v>Strong ESG integration into investments</v>
      </c>
    </row>
    <row r="2419" spans="1:27" s="130" customFormat="1" ht="15" hidden="1" customHeight="1" outlineLevel="1">
      <c r="A2419" s="130" t="s">
        <v>4839</v>
      </c>
      <c r="B2419" s="130" t="s">
        <v>4840</v>
      </c>
      <c r="C2419" s="130" t="s">
        <v>4841</v>
      </c>
      <c r="D2419" s="130" t="s">
        <v>18678</v>
      </c>
      <c r="E2419" s="130" t="s">
        <v>18682</v>
      </c>
      <c r="F2419" s="215">
        <v>8.8846262173787847E-3</v>
      </c>
      <c r="G2419" s="132" t="str">
        <f ca="1">IFERROR(_xll.BQL($A2419, "cur_mkt_cap(currency=EUR)")/1000000, " ")</f>
        <v xml:space="preserve"> </v>
      </c>
      <c r="M2419" s="308"/>
      <c r="N2419" s="215">
        <f t="shared" si="102"/>
        <v>9.6239000463687978E-5</v>
      </c>
      <c r="O2419" s="172" t="str">
        <f>IFERROR(IF(VLOOKUP($C2419,'MSCI Database'!$C:$R,2, FALSE)="","",VLOOKUP($C2419,'MSCI Database'!$C:$R,2, FALSE)),"")</f>
        <v>Restaurants</v>
      </c>
      <c r="P2419" s="229" t="str">
        <f>IFERROR(IF(VLOOKUP($C2419,'MSCI Database'!$C:$R,3, FALSE)="","",VLOOKUP($C2419,'MSCI Database'!$C:$R,3, FALSE)),"")</f>
        <v>B</v>
      </c>
      <c r="Q2419" s="229" t="str">
        <f>IFERROR(IF(VLOOKUP($C2419,'MSCI Database'!$C:$R,4, FALSE)="","",VLOOKUP($C2419,'MSCI Database'!$C:$R,4, FALSE)),"")</f>
        <v>0</v>
      </c>
      <c r="R2419" s="229">
        <f>IFERROR(IF(VLOOKUP($C2419,'MSCI Database'!$C:$R,5, FALSE)="","",VLOOKUP($C2419,'MSCI Database'!$C:$R,5, FALSE)),"")</f>
        <v>2.7</v>
      </c>
      <c r="S2419" s="229">
        <f>IFERROR(IF(VLOOKUP($C2419,'MSCI Database'!$C:$R,6, FALSE)="","",VLOOKUP($C2419,'MSCI Database'!$C:$R,6, FALSE)),"")</f>
        <v>4.9000000000000004</v>
      </c>
      <c r="T2419" s="229">
        <f>IFERROR(IF(VLOOKUP($C2419,'MSCI Database'!$C:$R,7, FALSE)="","",VLOOKUP($C2419,'MSCI Database'!$C:$R,7, FALSE)),"")</f>
        <v>4.5</v>
      </c>
      <c r="U2419" s="229">
        <f>IFERROR(IF(VLOOKUP($C2419,'MSCI Database'!$C:$R,8, FALSE)="","",VLOOKUP($C2419,'MSCI Database'!$C:$R,8, FALSE)),"")</f>
        <v>3.9</v>
      </c>
      <c r="V2419" s="229">
        <f>IFERROR(IF(VLOOKUP($C2419,'MSCI Database'!$C:$R,9, FALSE)="","",VLOOKUP($C2419,'MSCI Database'!$C:$R,9, FALSE)),"")</f>
        <v>4.4000000000000004</v>
      </c>
      <c r="W2419" s="215">
        <f t="shared" ca="1" si="103"/>
        <v>0</v>
      </c>
      <c r="X2419" s="276">
        <f>IFERROR(IF(VLOOKUP($C2419,'MSCI Database'!$C:$R,10, FALSE)="","",VLOOKUP($C2419,'MSCI Database'!$C:$R,10, FALSE)),"")</f>
        <v>532926</v>
      </c>
      <c r="Y2419" s="229" t="str">
        <f>IFERROR(IF(VLOOKUP($C2419,'MSCI Database'!$C:$R,11, FALSE)="","",VLOOKUP($C2419,'MSCI Database'!$C:$R,11, FALSE)),"")</f>
        <v>2019</v>
      </c>
      <c r="Z2419" s="229" t="str">
        <f>IFERROR(IF(VLOOKUP($C2419,'MSCI Database'!$C:$R,12, FALSE)="","",VLOOKUP($C2419,'MSCI Database'!$C:$R,12, FALSE)),"")</f>
        <v>Reported</v>
      </c>
      <c r="AA2419" s="229" t="str">
        <f>IFERROR(IF(VLOOKUP($C2419,'MSCI Database'!$C:$R,13, FALSE)="","",VLOOKUP($C2419,'MSCI Database'!$C:$R,13, FALSE)),"")</f>
        <v>Limited efforts to offset workforce-related risks</v>
      </c>
    </row>
    <row r="2420" spans="1:27" s="130" customFormat="1" ht="15" hidden="1" customHeight="1" outlineLevel="1">
      <c r="A2420" s="130" t="s">
        <v>6323</v>
      </c>
      <c r="B2420" s="130" t="s">
        <v>6324</v>
      </c>
      <c r="C2420" s="130" t="s">
        <v>6325</v>
      </c>
      <c r="D2420" s="130" t="s">
        <v>12128</v>
      </c>
      <c r="E2420" s="130" t="s">
        <v>100</v>
      </c>
      <c r="F2420" s="215">
        <v>6.902745055108378E-2</v>
      </c>
      <c r="G2420" s="132" t="str">
        <f ca="1">IFERROR(_xll.BQL($A2420, "cur_mkt_cap(currency=EUR)")/1000000, " ")</f>
        <v xml:space="preserve"> </v>
      </c>
      <c r="M2420" s="308"/>
      <c r="N2420" s="215">
        <f t="shared" si="102"/>
        <v>7.477110103516389E-4</v>
      </c>
      <c r="O2420" s="172" t="str">
        <f>IFERROR(IF(VLOOKUP($C2420,'MSCI Database'!$C:$R,2, FALSE)="","",VLOOKUP($C2420,'MSCI Database'!$C:$R,2, FALSE)),"")</f>
        <v>Utilities</v>
      </c>
      <c r="P2420" s="229" t="str">
        <f>IFERROR(IF(VLOOKUP($C2420,'MSCI Database'!$C:$R,3, FALSE)="","",VLOOKUP($C2420,'MSCI Database'!$C:$R,3, FALSE)),"")</f>
        <v>A</v>
      </c>
      <c r="Q2420" s="229" t="str">
        <f>IFERROR(IF(VLOOKUP($C2420,'MSCI Database'!$C:$R,4, FALSE)="","",VLOOKUP($C2420,'MSCI Database'!$C:$R,4, FALSE)),"")</f>
        <v>0</v>
      </c>
      <c r="R2420" s="229">
        <f>IFERROR(IF(VLOOKUP($C2420,'MSCI Database'!$C:$R,5, FALSE)="","",VLOOKUP($C2420,'MSCI Database'!$C:$R,5, FALSE)),"")</f>
        <v>6.9</v>
      </c>
      <c r="S2420" s="229">
        <f>IFERROR(IF(VLOOKUP($C2420,'MSCI Database'!$C:$R,6, FALSE)="","",VLOOKUP($C2420,'MSCI Database'!$C:$R,6, FALSE)),"")</f>
        <v>6.4</v>
      </c>
      <c r="T2420" s="229">
        <f>IFERROR(IF(VLOOKUP($C2420,'MSCI Database'!$C:$R,7, FALSE)="","",VLOOKUP($C2420,'MSCI Database'!$C:$R,7, FALSE)),"")</f>
        <v>6.7</v>
      </c>
      <c r="U2420" s="229">
        <f>IFERROR(IF(VLOOKUP($C2420,'MSCI Database'!$C:$R,8, FALSE)="","",VLOOKUP($C2420,'MSCI Database'!$C:$R,8, FALSE)),"")</f>
        <v>5.8</v>
      </c>
      <c r="V2420" s="229">
        <f>IFERROR(IF(VLOOKUP($C2420,'MSCI Database'!$C:$R,9, FALSE)="","",VLOOKUP($C2420,'MSCI Database'!$C:$R,9, FALSE)),"")</f>
        <v>6.2</v>
      </c>
      <c r="W2420" s="215">
        <f t="shared" ca="1" si="103"/>
        <v>0</v>
      </c>
      <c r="X2420" s="276">
        <f>IFERROR(IF(VLOOKUP($C2420,'MSCI Database'!$C:$R,10, FALSE)="","",VLOOKUP($C2420,'MSCI Database'!$C:$R,10, FALSE)),"")</f>
        <v>79290426</v>
      </c>
      <c r="Y2420" s="229" t="str">
        <f>IFERROR(IF(VLOOKUP($C2420,'MSCI Database'!$C:$R,11, FALSE)="","",VLOOKUP($C2420,'MSCI Database'!$C:$R,11, FALSE)),"")</f>
        <v>2019</v>
      </c>
      <c r="Z2420" s="229" t="str">
        <f>IFERROR(IF(VLOOKUP($C2420,'MSCI Database'!$C:$R,12, FALSE)="","",VLOOKUP($C2420,'MSCI Database'!$C:$R,12, FALSE)),"")</f>
        <v>Reported</v>
      </c>
      <c r="AA2420" s="229" t="str">
        <f>IFERROR(IF(VLOOKUP($C2420,'MSCI Database'!$C:$R,13, FALSE)="","",VLOOKUP($C2420,'MSCI Database'!$C:$R,13, FALSE)),"")</f>
        <v>Investment in electric T&amp;D operations and efforts geared towards decarbonization</v>
      </c>
    </row>
    <row r="2421" spans="1:27" s="130" customFormat="1" ht="15" hidden="1" customHeight="1" outlineLevel="1">
      <c r="A2421" s="130" t="s">
        <v>7489</v>
      </c>
      <c r="B2421" s="130" t="s">
        <v>7490</v>
      </c>
      <c r="C2421" s="130" t="s">
        <v>7491</v>
      </c>
      <c r="D2421" s="130" t="s">
        <v>12128</v>
      </c>
      <c r="E2421" s="130" t="s">
        <v>18682</v>
      </c>
      <c r="F2421" s="215">
        <v>6.8742449055757937E-2</v>
      </c>
      <c r="G2421" s="132" t="str">
        <f ca="1">IFERROR(_xll.BQL($A2421, "cur_mkt_cap(currency=EUR)")/1000000, " ")</f>
        <v xml:space="preserve"> </v>
      </c>
      <c r="M2421" s="308"/>
      <c r="N2421" s="215">
        <f t="shared" si="102"/>
        <v>7.4462385076048303E-4</v>
      </c>
      <c r="O2421" s="172" t="str">
        <f>IFERROR(IF(VLOOKUP($C2421,'MSCI Database'!$C:$R,2, FALSE)="","",VLOOKUP($C2421,'MSCI Database'!$C:$R,2, FALSE)),"")</f>
        <v>Hotels &amp; Travel</v>
      </c>
      <c r="P2421" s="229" t="str">
        <f>IFERROR(IF(VLOOKUP($C2421,'MSCI Database'!$C:$R,3, FALSE)="","",VLOOKUP($C2421,'MSCI Database'!$C:$R,3, FALSE)),"")</f>
        <v>BB</v>
      </c>
      <c r="Q2421" s="229" t="str">
        <f>IFERROR(IF(VLOOKUP($C2421,'MSCI Database'!$C:$R,4, FALSE)="","",VLOOKUP($C2421,'MSCI Database'!$C:$R,4, FALSE)),"")</f>
        <v>0</v>
      </c>
      <c r="R2421" s="229">
        <f>IFERROR(IF(VLOOKUP($C2421,'MSCI Database'!$C:$R,5, FALSE)="","",VLOOKUP($C2421,'MSCI Database'!$C:$R,5, FALSE)),"")</f>
        <v>4</v>
      </c>
      <c r="S2421" s="229">
        <f>IFERROR(IF(VLOOKUP($C2421,'MSCI Database'!$C:$R,6, FALSE)="","",VLOOKUP($C2421,'MSCI Database'!$C:$R,6, FALSE)),"")</f>
        <v>6.7</v>
      </c>
      <c r="T2421" s="229">
        <f>IFERROR(IF(VLOOKUP($C2421,'MSCI Database'!$C:$R,7, FALSE)="","",VLOOKUP($C2421,'MSCI Database'!$C:$R,7, FALSE)),"")</f>
        <v>3.1</v>
      </c>
      <c r="U2421" s="229">
        <f>IFERROR(IF(VLOOKUP($C2421,'MSCI Database'!$C:$R,8, FALSE)="","",VLOOKUP($C2421,'MSCI Database'!$C:$R,8, FALSE)),"")</f>
        <v>2.1</v>
      </c>
      <c r="V2421" s="229">
        <f>IFERROR(IF(VLOOKUP($C2421,'MSCI Database'!$C:$R,9, FALSE)="","",VLOOKUP($C2421,'MSCI Database'!$C:$R,9, FALSE)),"")</f>
        <v>3.7</v>
      </c>
      <c r="W2421" s="215">
        <f t="shared" ca="1" si="103"/>
        <v>0</v>
      </c>
      <c r="X2421" s="276">
        <f>IFERROR(IF(VLOOKUP($C2421,'MSCI Database'!$C:$R,10, FALSE)="","",VLOOKUP($C2421,'MSCI Database'!$C:$R,10, FALSE)),"")</f>
        <v>6806299</v>
      </c>
      <c r="Y2421" s="229" t="str">
        <f>IFERROR(IF(VLOOKUP($C2421,'MSCI Database'!$C:$R,11, FALSE)="","",VLOOKUP($C2421,'MSCI Database'!$C:$R,11, FALSE)),"")</f>
        <v>2019</v>
      </c>
      <c r="Z2421" s="229" t="str">
        <f>IFERROR(IF(VLOOKUP($C2421,'MSCI Database'!$C:$R,12, FALSE)="","",VLOOKUP($C2421,'MSCI Database'!$C:$R,12, FALSE)),"")</f>
        <v>Reported</v>
      </c>
      <c r="AA2421" s="229" t="str">
        <f>IFERROR(IF(VLOOKUP($C2421,'MSCI Database'!$C:$R,13, FALSE)="","",VLOOKUP($C2421,'MSCI Database'!$C:$R,13, FALSE)),"")</f>
        <v>New data breach incident challenges the company's data protection measures</v>
      </c>
    </row>
    <row r="2422" spans="1:27" s="130" customFormat="1" ht="15" hidden="1" customHeight="1" outlineLevel="1">
      <c r="A2422" s="130" t="s">
        <v>6250</v>
      </c>
      <c r="B2422" s="130" t="s">
        <v>6251</v>
      </c>
      <c r="C2422" s="130" t="s">
        <v>6252</v>
      </c>
      <c r="D2422" s="130" t="s">
        <v>12128</v>
      </c>
      <c r="E2422" s="130" t="s">
        <v>12133</v>
      </c>
      <c r="F2422" s="215">
        <v>6.8037228727522131E-2</v>
      </c>
      <c r="G2422" s="132" t="str">
        <f ca="1">IFERROR(_xll.BQL($A2422, "cur_mkt_cap(currency=EUR)")/1000000, " ")</f>
        <v xml:space="preserve"> </v>
      </c>
      <c r="M2422" s="308"/>
      <c r="N2422" s="215">
        <f t="shared" si="102"/>
        <v>7.3698484627841138E-4</v>
      </c>
      <c r="O2422" s="172" t="str">
        <f>IFERROR(IF(VLOOKUP($C2422,'MSCI Database'!$C:$R,2, FALSE)="","",VLOOKUP($C2422,'MSCI Database'!$C:$R,2, FALSE)),"")</f>
        <v>Health Care Equipment &amp; Supplies</v>
      </c>
      <c r="P2422" s="229" t="str">
        <f>IFERROR(IF(VLOOKUP($C2422,'MSCI Database'!$C:$R,3, FALSE)="","",VLOOKUP($C2422,'MSCI Database'!$C:$R,3, FALSE)),"")</f>
        <v>AA</v>
      </c>
      <c r="Q2422" s="229" t="str">
        <f>IFERROR(IF(VLOOKUP($C2422,'MSCI Database'!$C:$R,4, FALSE)="","",VLOOKUP($C2422,'MSCI Database'!$C:$R,4, FALSE)),"")</f>
        <v>-1</v>
      </c>
      <c r="R2422" s="229">
        <f>IFERROR(IF(VLOOKUP($C2422,'MSCI Database'!$C:$R,5, FALSE)="","",VLOOKUP($C2422,'MSCI Database'!$C:$R,5, FALSE)),"")</f>
        <v>8.1999999999999993</v>
      </c>
      <c r="S2422" s="229">
        <f>IFERROR(IF(VLOOKUP($C2422,'MSCI Database'!$C:$R,6, FALSE)="","",VLOOKUP($C2422,'MSCI Database'!$C:$R,6, FALSE)),"")</f>
        <v>10</v>
      </c>
      <c r="T2422" s="229">
        <f>IFERROR(IF(VLOOKUP($C2422,'MSCI Database'!$C:$R,7, FALSE)="","",VLOOKUP($C2422,'MSCI Database'!$C:$R,7, FALSE)),"")</f>
        <v>6.8</v>
      </c>
      <c r="U2422" s="229">
        <f>IFERROR(IF(VLOOKUP($C2422,'MSCI Database'!$C:$R,8, FALSE)="","",VLOOKUP($C2422,'MSCI Database'!$C:$R,8, FALSE)),"")</f>
        <v>5.7</v>
      </c>
      <c r="V2422" s="229">
        <f>IFERROR(IF(VLOOKUP($C2422,'MSCI Database'!$C:$R,9, FALSE)="","",VLOOKUP($C2422,'MSCI Database'!$C:$R,9, FALSE)),"")</f>
        <v>6.4</v>
      </c>
      <c r="W2422" s="215">
        <f t="shared" ca="1" si="103"/>
        <v>0</v>
      </c>
      <c r="X2422" s="276">
        <f>IFERROR(IF(VLOOKUP($C2422,'MSCI Database'!$C:$R,10, FALSE)="","",VLOOKUP($C2422,'MSCI Database'!$C:$R,10, FALSE)),"")</f>
        <v>48927</v>
      </c>
      <c r="Y2422" s="229" t="str">
        <f>IFERROR(IF(VLOOKUP($C2422,'MSCI Database'!$C:$R,11, FALSE)="","",VLOOKUP($C2422,'MSCI Database'!$C:$R,11, FALSE)),"")</f>
        <v>2019</v>
      </c>
      <c r="Z2422" s="229" t="str">
        <f>IFERROR(IF(VLOOKUP($C2422,'MSCI Database'!$C:$R,12, FALSE)="","",VLOOKUP($C2422,'MSCI Database'!$C:$R,12, FALSE)),"")</f>
        <v>Reported</v>
      </c>
      <c r="AA2422" s="229" t="str">
        <f>IFERROR(IF(VLOOKUP($C2422,'MSCI Database'!$C:$R,13, FALSE)="","",VLOOKUP($C2422,'MSCI Database'!$C:$R,13, FALSE)),"")</f>
        <v>Overall robust initiatives to manage ESG risks, but ownership structure weak relative to peers</v>
      </c>
    </row>
    <row r="2423" spans="1:27" s="130" customFormat="1" ht="15" hidden="1" customHeight="1" outlineLevel="1">
      <c r="A2423" s="130" t="s">
        <v>6273</v>
      </c>
      <c r="B2423" s="130" t="s">
        <v>6274</v>
      </c>
      <c r="C2423" s="130" t="s">
        <v>6275</v>
      </c>
      <c r="D2423" s="130" t="s">
        <v>12128</v>
      </c>
      <c r="E2423" s="130" t="s">
        <v>12133</v>
      </c>
      <c r="F2423" s="215">
        <v>6.7995292649943764E-2</v>
      </c>
      <c r="G2423" s="132" t="str">
        <f ca="1">IFERROR(_xll.BQL($A2423, "cur_mkt_cap(currency=EUR)")/1000000, " ")</f>
        <v xml:space="preserve"> </v>
      </c>
      <c r="M2423" s="308"/>
      <c r="N2423" s="215">
        <f t="shared" si="102"/>
        <v>7.3653059124384219E-4</v>
      </c>
      <c r="O2423" s="172" t="str">
        <f>IFERROR(IF(VLOOKUP($C2423,'MSCI Database'!$C:$R,2, FALSE)="","",VLOOKUP($C2423,'MSCI Database'!$C:$R,2, FALSE)),"")</f>
        <v>Health Care Equipment &amp; Supplies</v>
      </c>
      <c r="P2423" s="229" t="str">
        <f>IFERROR(IF(VLOOKUP($C2423,'MSCI Database'!$C:$R,3, FALSE)="","",VLOOKUP($C2423,'MSCI Database'!$C:$R,3, FALSE)),"")</f>
        <v>BBB</v>
      </c>
      <c r="Q2423" s="229" t="str">
        <f>IFERROR(IF(VLOOKUP($C2423,'MSCI Database'!$C:$R,4, FALSE)="","",VLOOKUP($C2423,'MSCI Database'!$C:$R,4, FALSE)),"")</f>
        <v>0</v>
      </c>
      <c r="R2423" s="229">
        <f>IFERROR(IF(VLOOKUP($C2423,'MSCI Database'!$C:$R,5, FALSE)="","",VLOOKUP($C2423,'MSCI Database'!$C:$R,5, FALSE)),"")</f>
        <v>5.5</v>
      </c>
      <c r="S2423" s="229">
        <f>IFERROR(IF(VLOOKUP($C2423,'MSCI Database'!$C:$R,6, FALSE)="","",VLOOKUP($C2423,'MSCI Database'!$C:$R,6, FALSE)),"")</f>
        <v>7.7</v>
      </c>
      <c r="T2423" s="229">
        <f>IFERROR(IF(VLOOKUP($C2423,'MSCI Database'!$C:$R,7, FALSE)="","",VLOOKUP($C2423,'MSCI Database'!$C:$R,7, FALSE)),"")</f>
        <v>6</v>
      </c>
      <c r="U2423" s="229">
        <f>IFERROR(IF(VLOOKUP($C2423,'MSCI Database'!$C:$R,8, FALSE)="","",VLOOKUP($C2423,'MSCI Database'!$C:$R,8, FALSE)),"")</f>
        <v>4.8</v>
      </c>
      <c r="V2423" s="229">
        <f>IFERROR(IF(VLOOKUP($C2423,'MSCI Database'!$C:$R,9, FALSE)="","",VLOOKUP($C2423,'MSCI Database'!$C:$R,9, FALSE)),"")</f>
        <v>5.5</v>
      </c>
      <c r="W2423" s="215">
        <f t="shared" ca="1" si="103"/>
        <v>0</v>
      </c>
      <c r="X2423" s="276">
        <f>IFERROR(IF(VLOOKUP($C2423,'MSCI Database'!$C:$R,10, FALSE)="","",VLOOKUP($C2423,'MSCI Database'!$C:$R,10, FALSE)),"")</f>
        <v>45048</v>
      </c>
      <c r="Y2423" s="229" t="str">
        <f>IFERROR(IF(VLOOKUP($C2423,'MSCI Database'!$C:$R,11, FALSE)="","",VLOOKUP($C2423,'MSCI Database'!$C:$R,11, FALSE)),"")</f>
        <v>2019</v>
      </c>
      <c r="Z2423" s="229" t="str">
        <f>IFERROR(IF(VLOOKUP($C2423,'MSCI Database'!$C:$R,12, FALSE)="","",VLOOKUP($C2423,'MSCI Database'!$C:$R,12, FALSE)),"")</f>
        <v>E.Segmt-Moderately Low</v>
      </c>
      <c r="AA2423" s="229" t="str">
        <f>IFERROR(IF(VLOOKUP($C2423,'MSCI Database'!$C:$R,13, FALSE)="","",VLOOKUP($C2423,'MSCI Database'!$C:$R,13, FALSE)),"")</f>
        <v>Improved human capital development initiatives, but governance concerns persist</v>
      </c>
    </row>
    <row r="2424" spans="1:27" s="130" customFormat="1" ht="15" hidden="1" customHeight="1" outlineLevel="1">
      <c r="A2424" s="130" t="s">
        <v>7240</v>
      </c>
      <c r="B2424" s="130" t="s">
        <v>7241</v>
      </c>
      <c r="C2424" s="130" t="s">
        <v>7242</v>
      </c>
      <c r="D2424" s="130" t="s">
        <v>12128</v>
      </c>
      <c r="E2424" s="130" t="s">
        <v>12133</v>
      </c>
      <c r="F2424" s="215">
        <v>6.7967268719773044E-2</v>
      </c>
      <c r="G2424" s="132" t="str">
        <f ca="1">IFERROR(_xll.BQL($A2424, "cur_mkt_cap(currency=EUR)")/1000000, " ")</f>
        <v xml:space="preserve"> </v>
      </c>
      <c r="M2424" s="308"/>
      <c r="N2424" s="215">
        <f t="shared" si="102"/>
        <v>7.3622703373194378E-4</v>
      </c>
      <c r="O2424" s="172" t="str">
        <f>IFERROR(IF(VLOOKUP($C2424,'MSCI Database'!$C:$R,2, FALSE)="","",VLOOKUP($C2424,'MSCI Database'!$C:$R,2, FALSE)),"")</f>
        <v>Health Care Equipment &amp; Supplies</v>
      </c>
      <c r="P2424" s="229" t="str">
        <f>IFERROR(IF(VLOOKUP($C2424,'MSCI Database'!$C:$R,3, FALSE)="","",VLOOKUP($C2424,'MSCI Database'!$C:$R,3, FALSE)),"")</f>
        <v>AA</v>
      </c>
      <c r="Q2424" s="229" t="str">
        <f>IFERROR(IF(VLOOKUP($C2424,'MSCI Database'!$C:$R,4, FALSE)="","",VLOOKUP($C2424,'MSCI Database'!$C:$R,4, FALSE)),"")</f>
        <v>0</v>
      </c>
      <c r="R2424" s="229">
        <f>IFERROR(IF(VLOOKUP($C2424,'MSCI Database'!$C:$R,5, FALSE)="","",VLOOKUP($C2424,'MSCI Database'!$C:$R,5, FALSE)),"")</f>
        <v>7.9</v>
      </c>
      <c r="S2424" s="229">
        <f>IFERROR(IF(VLOOKUP($C2424,'MSCI Database'!$C:$R,6, FALSE)="","",VLOOKUP($C2424,'MSCI Database'!$C:$R,6, FALSE)),"")</f>
        <v>7.6</v>
      </c>
      <c r="T2424" s="229">
        <f>IFERROR(IF(VLOOKUP($C2424,'MSCI Database'!$C:$R,7, FALSE)="","",VLOOKUP($C2424,'MSCI Database'!$C:$R,7, FALSE)),"")</f>
        <v>5.9</v>
      </c>
      <c r="U2424" s="229">
        <f>IFERROR(IF(VLOOKUP($C2424,'MSCI Database'!$C:$R,8, FALSE)="","",VLOOKUP($C2424,'MSCI Database'!$C:$R,8, FALSE)),"")</f>
        <v>7</v>
      </c>
      <c r="V2424" s="229">
        <f>IFERROR(IF(VLOOKUP($C2424,'MSCI Database'!$C:$R,9, FALSE)="","",VLOOKUP($C2424,'MSCI Database'!$C:$R,9, FALSE)),"")</f>
        <v>6.4</v>
      </c>
      <c r="W2424" s="215">
        <f t="shared" ca="1" si="103"/>
        <v>0</v>
      </c>
      <c r="X2424" s="276">
        <f>IFERROR(IF(VLOOKUP($C2424,'MSCI Database'!$C:$R,10, FALSE)="","",VLOOKUP($C2424,'MSCI Database'!$C:$R,10, FALSE)),"")</f>
        <v>110412</v>
      </c>
      <c r="Y2424" s="229" t="str">
        <f>IFERROR(IF(VLOOKUP($C2424,'MSCI Database'!$C:$R,11, FALSE)="","",VLOOKUP($C2424,'MSCI Database'!$C:$R,11, FALSE)),"")</f>
        <v>2019</v>
      </c>
      <c r="Z2424" s="229" t="str">
        <f>IFERROR(IF(VLOOKUP($C2424,'MSCI Database'!$C:$R,12, FALSE)="","",VLOOKUP($C2424,'MSCI Database'!$C:$R,12, FALSE)),"")</f>
        <v>E.Segmt-Moderately Low</v>
      </c>
      <c r="AA2424" s="229" t="str">
        <f>IFERROR(IF(VLOOKUP($C2424,'MSCI Database'!$C:$R,13, FALSE)="","",VLOOKUP($C2424,'MSCI Database'!$C:$R,13, FALSE)),"")</f>
        <v>Leads peers in overall governance practices; strong product quality performance</v>
      </c>
    </row>
    <row r="2425" spans="1:27" s="130" customFormat="1" ht="15" hidden="1" customHeight="1" outlineLevel="1">
      <c r="A2425" s="130" t="s">
        <v>8585</v>
      </c>
      <c r="B2425" s="130" t="s">
        <v>1410</v>
      </c>
      <c r="C2425" s="130" t="s">
        <v>8586</v>
      </c>
      <c r="D2425" s="130" t="s">
        <v>18678</v>
      </c>
      <c r="E2425" s="130" t="s">
        <v>18688</v>
      </c>
      <c r="F2425" s="215">
        <v>8.7342600241642684E-3</v>
      </c>
      <c r="G2425" s="132" t="str">
        <f ca="1">IFERROR(_xll.BQL($A2425, "cur_mkt_cap(currency=EUR)")/1000000, " ")</f>
        <v xml:space="preserve"> </v>
      </c>
      <c r="M2425" s="308"/>
      <c r="N2425" s="215">
        <f t="shared" si="102"/>
        <v>9.4610221516275568E-5</v>
      </c>
      <c r="O2425" s="172" t="str">
        <f>IFERROR(IF(VLOOKUP($C2425,'MSCI Database'!$C:$R,2, FALSE)="","",VLOOKUP($C2425,'MSCI Database'!$C:$R,2, FALSE)),"")</f>
        <v>Investment Banking &amp; Brokerage</v>
      </c>
      <c r="P2425" s="229" t="str">
        <f>IFERROR(IF(VLOOKUP($C2425,'MSCI Database'!$C:$R,3, FALSE)="","",VLOOKUP($C2425,'MSCI Database'!$C:$R,3, FALSE)),"")</f>
        <v>BB</v>
      </c>
      <c r="Q2425" s="229" t="str">
        <f>IFERROR(IF(VLOOKUP($C2425,'MSCI Database'!$C:$R,4, FALSE)="","",VLOOKUP($C2425,'MSCI Database'!$C:$R,4, FALSE)),"")</f>
        <v>0</v>
      </c>
      <c r="R2425" s="229">
        <f>IFERROR(IF(VLOOKUP($C2425,'MSCI Database'!$C:$R,5, FALSE)="","",VLOOKUP($C2425,'MSCI Database'!$C:$R,5, FALSE)),"")</f>
        <v>3.7</v>
      </c>
      <c r="S2425" s="229">
        <f>IFERROR(IF(VLOOKUP($C2425,'MSCI Database'!$C:$R,6, FALSE)="","",VLOOKUP($C2425,'MSCI Database'!$C:$R,6, FALSE)),"")</f>
        <v>4.3</v>
      </c>
      <c r="T2425" s="229">
        <f>IFERROR(IF(VLOOKUP($C2425,'MSCI Database'!$C:$R,7, FALSE)="","",VLOOKUP($C2425,'MSCI Database'!$C:$R,7, FALSE)),"")</f>
        <v>2.2000000000000002</v>
      </c>
      <c r="U2425" s="229">
        <f>IFERROR(IF(VLOOKUP($C2425,'MSCI Database'!$C:$R,8, FALSE)="","",VLOOKUP($C2425,'MSCI Database'!$C:$R,8, FALSE)),"")</f>
        <v>4.9000000000000004</v>
      </c>
      <c r="V2425" s="229">
        <f>IFERROR(IF(VLOOKUP($C2425,'MSCI Database'!$C:$R,9, FALSE)="","",VLOOKUP($C2425,'MSCI Database'!$C:$R,9, FALSE)),"")</f>
        <v>3.7</v>
      </c>
      <c r="W2425" s="215">
        <f t="shared" ca="1" si="103"/>
        <v>0</v>
      </c>
      <c r="X2425" s="276">
        <f>IFERROR(IF(VLOOKUP($C2425,'MSCI Database'!$C:$R,10, FALSE)="","",VLOOKUP($C2425,'MSCI Database'!$C:$R,10, FALSE)),"")</f>
        <v>23630</v>
      </c>
      <c r="Y2425" s="229" t="str">
        <f>IFERROR(IF(VLOOKUP($C2425,'MSCI Database'!$C:$R,11, FALSE)="","",VLOOKUP($C2425,'MSCI Database'!$C:$R,11, FALSE)),"")</f>
        <v>2019</v>
      </c>
      <c r="Z2425" s="229" t="str">
        <f>IFERROR(IF(VLOOKUP($C2425,'MSCI Database'!$C:$R,12, FALSE)="","",VLOOKUP($C2425,'MSCI Database'!$C:$R,12, FALSE)),"")</f>
        <v>Reported</v>
      </c>
      <c r="AA2425" s="229" t="str">
        <f>IFERROR(IF(VLOOKUP($C2425,'MSCI Database'!$C:$R,13, FALSE)="","",VLOOKUP($C2425,'MSCI Database'!$C:$R,13, FALSE)),"")</f>
        <v>Limited ESG due diligence, enhanced opportunities in green bonds</v>
      </c>
    </row>
    <row r="2426" spans="1:27" s="130" customFormat="1" ht="15" hidden="1" customHeight="1" outlineLevel="1">
      <c r="A2426" s="130" t="s">
        <v>18722</v>
      </c>
      <c r="B2426" s="130" t="s">
        <v>2586</v>
      </c>
      <c r="C2426" s="130" t="s">
        <v>2587</v>
      </c>
      <c r="D2426" s="130" t="s">
        <v>18686</v>
      </c>
      <c r="E2426" s="130" t="s">
        <v>18674</v>
      </c>
      <c r="F2426" s="215">
        <v>9.4382370833909782E-2</v>
      </c>
      <c r="G2426" s="132" t="str">
        <f ca="1">IFERROR(_xll.BQL($A2426, "cur_mkt_cap(currency=EUR)")/1000000, " ")</f>
        <v xml:space="preserve"> </v>
      </c>
      <c r="M2426" s="308"/>
      <c r="N2426" s="215">
        <f t="shared" si="102"/>
        <v>1.0223575880638942E-3</v>
      </c>
      <c r="O2426" s="172" t="str">
        <f>IFERROR(IF(VLOOKUP($C2426,'MSCI Database'!$C:$R,2, FALSE)="","",VLOOKUP($C2426,'MSCI Database'!$C:$R,2, FALSE)),"")</f>
        <v>Household &amp; Personal Products</v>
      </c>
      <c r="P2426" s="229" t="str">
        <f>IFERROR(IF(VLOOKUP($C2426,'MSCI Database'!$C:$R,3, FALSE)="","",VLOOKUP($C2426,'MSCI Database'!$C:$R,3, FALSE)),"")</f>
        <v>A</v>
      </c>
      <c r="Q2426" s="229" t="str">
        <f>IFERROR(IF(VLOOKUP($C2426,'MSCI Database'!$C:$R,4, FALSE)="","",VLOOKUP($C2426,'MSCI Database'!$C:$R,4, FALSE)),"")</f>
        <v>0</v>
      </c>
      <c r="R2426" s="229">
        <f>IFERROR(IF(VLOOKUP($C2426,'MSCI Database'!$C:$R,5, FALSE)="","",VLOOKUP($C2426,'MSCI Database'!$C:$R,5, FALSE)),"")</f>
        <v>6.9</v>
      </c>
      <c r="S2426" s="229">
        <f>IFERROR(IF(VLOOKUP($C2426,'MSCI Database'!$C:$R,6, FALSE)="","",VLOOKUP($C2426,'MSCI Database'!$C:$R,6, FALSE)),"")</f>
        <v>7.4</v>
      </c>
      <c r="T2426" s="229">
        <f>IFERROR(IF(VLOOKUP($C2426,'MSCI Database'!$C:$R,7, FALSE)="","",VLOOKUP($C2426,'MSCI Database'!$C:$R,7, FALSE)),"")</f>
        <v>4.9000000000000004</v>
      </c>
      <c r="U2426" s="229">
        <f>IFERROR(IF(VLOOKUP($C2426,'MSCI Database'!$C:$R,8, FALSE)="","",VLOOKUP($C2426,'MSCI Database'!$C:$R,8, FALSE)),"")</f>
        <v>6.8</v>
      </c>
      <c r="V2426" s="229">
        <f>IFERROR(IF(VLOOKUP($C2426,'MSCI Database'!$C:$R,9, FALSE)="","",VLOOKUP($C2426,'MSCI Database'!$C:$R,9, FALSE)),"")</f>
        <v>6.2</v>
      </c>
      <c r="W2426" s="215">
        <f t="shared" ca="1" si="103"/>
        <v>0</v>
      </c>
      <c r="X2426" s="276">
        <f>IFERROR(IF(VLOOKUP($C2426,'MSCI Database'!$C:$R,10, FALSE)="","",VLOOKUP($C2426,'MSCI Database'!$C:$R,10, FALSE)),"")</f>
        <v>413805</v>
      </c>
      <c r="Y2426" s="229" t="str">
        <f>IFERROR(IF(VLOOKUP($C2426,'MSCI Database'!$C:$R,11, FALSE)="","",VLOOKUP($C2426,'MSCI Database'!$C:$R,11, FALSE)),"")</f>
        <v>2019</v>
      </c>
      <c r="Z2426" s="229" t="str">
        <f>IFERROR(IF(VLOOKUP($C2426,'MSCI Database'!$C:$R,12, FALSE)="","",VLOOKUP($C2426,'MSCI Database'!$C:$R,12, FALSE)),"")</f>
        <v>Reported</v>
      </c>
      <c r="AA2426" s="229" t="str">
        <f>IFERROR(IF(VLOOKUP($C2426,'MSCI Database'!$C:$R,13, FALSE)="","",VLOOKUP($C2426,'MSCI Database'!$C:$R,13, FALSE)),"")</f>
        <v>Strong chemical management programs, but limited initiatives to access underserved market</v>
      </c>
    </row>
    <row r="2427" spans="1:27" s="130" customFormat="1" ht="15" hidden="1" customHeight="1" outlineLevel="1">
      <c r="A2427" s="130" t="s">
        <v>466</v>
      </c>
      <c r="B2427" s="130" t="s">
        <v>467</v>
      </c>
      <c r="C2427" s="130" t="s">
        <v>468</v>
      </c>
      <c r="D2427" s="130" t="s">
        <v>18679</v>
      </c>
      <c r="E2427" s="130" t="s">
        <v>18690</v>
      </c>
      <c r="F2427" s="215">
        <v>5.0326526624462388E-2</v>
      </c>
      <c r="G2427" s="132" t="str">
        <f ca="1">IFERROR(_xll.BQL($A2427, "cur_mkt_cap(currency=EUR)")/1000000, " ")</f>
        <v xml:space="preserve"> </v>
      </c>
      <c r="M2427" s="308"/>
      <c r="N2427" s="215">
        <f t="shared" si="102"/>
        <v>5.4514106734997495E-4</v>
      </c>
      <c r="O2427" s="172" t="str">
        <f>IFERROR(IF(VLOOKUP($C2427,'MSCI Database'!$C:$R,2, FALSE)="","",VLOOKUP($C2427,'MSCI Database'!$C:$R,2, FALSE)),"")</f>
        <v>Interactive Media &amp; Services</v>
      </c>
      <c r="P2427" s="229" t="str">
        <f>IFERROR(IF(VLOOKUP($C2427,'MSCI Database'!$C:$R,3, FALSE)="","",VLOOKUP($C2427,'MSCI Database'!$C:$R,3, FALSE)),"")</f>
        <v>AA</v>
      </c>
      <c r="Q2427" s="229" t="str">
        <f>IFERROR(IF(VLOOKUP($C2427,'MSCI Database'!$C:$R,4, FALSE)="","",VLOOKUP($C2427,'MSCI Database'!$C:$R,4, FALSE)),"")</f>
        <v>0</v>
      </c>
      <c r="R2427" s="229">
        <f>IFERROR(IF(VLOOKUP($C2427,'MSCI Database'!$C:$R,5, FALSE)="","",VLOOKUP($C2427,'MSCI Database'!$C:$R,5, FALSE)),"")</f>
        <v>7.6</v>
      </c>
      <c r="S2427" s="229">
        <f>IFERROR(IF(VLOOKUP($C2427,'MSCI Database'!$C:$R,6, FALSE)="","",VLOOKUP($C2427,'MSCI Database'!$C:$R,6, FALSE)),"")</f>
        <v>7.8</v>
      </c>
      <c r="T2427" s="229">
        <f>IFERROR(IF(VLOOKUP($C2427,'MSCI Database'!$C:$R,7, FALSE)="","",VLOOKUP($C2427,'MSCI Database'!$C:$R,7, FALSE)),"")</f>
        <v>3.3</v>
      </c>
      <c r="U2427" s="229">
        <f>IFERROR(IF(VLOOKUP($C2427,'MSCI Database'!$C:$R,8, FALSE)="","",VLOOKUP($C2427,'MSCI Database'!$C:$R,8, FALSE)),"")</f>
        <v>6.8</v>
      </c>
      <c r="V2427" s="229">
        <f>IFERROR(IF(VLOOKUP($C2427,'MSCI Database'!$C:$R,9, FALSE)="","",VLOOKUP($C2427,'MSCI Database'!$C:$R,9, FALSE)),"")</f>
        <v>5</v>
      </c>
      <c r="W2427" s="215">
        <f t="shared" ca="1" si="103"/>
        <v>0</v>
      </c>
      <c r="X2427" s="276">
        <f>IFERROR(IF(VLOOKUP($C2427,'MSCI Database'!$C:$R,10, FALSE)="","",VLOOKUP($C2427,'MSCI Database'!$C:$R,10, FALSE)),"")</f>
        <v>5011</v>
      </c>
      <c r="Y2427" s="229" t="str">
        <f>IFERROR(IF(VLOOKUP($C2427,'MSCI Database'!$C:$R,11, FALSE)="","",VLOOKUP($C2427,'MSCI Database'!$C:$R,11, FALSE)),"")</f>
        <v>2019</v>
      </c>
      <c r="Z2427" s="229" t="str">
        <f>IFERROR(IF(VLOOKUP($C2427,'MSCI Database'!$C:$R,12, FALSE)="","",VLOOKUP($C2427,'MSCI Database'!$C:$R,12, FALSE)),"")</f>
        <v>E.Segmt-Moderately Low</v>
      </c>
      <c r="AA2427" s="229" t="str">
        <f>IFERROR(IF(VLOOKUP($C2427,'MSCI Database'!$C:$R,13, FALSE)="","",VLOOKUP($C2427,'MSCI Database'!$C:$R,13, FALSE)),"")</f>
        <v>Robust governance and business ethics practices</v>
      </c>
    </row>
    <row r="2428" spans="1:27" s="130" customFormat="1" ht="15" hidden="1" customHeight="1" outlineLevel="1">
      <c r="A2428" s="130" t="s">
        <v>2256</v>
      </c>
      <c r="B2428" s="130" t="s">
        <v>2257</v>
      </c>
      <c r="C2428" s="130" t="s">
        <v>2258</v>
      </c>
      <c r="D2428" s="130" t="s">
        <v>12131</v>
      </c>
      <c r="E2428" s="130" t="s">
        <v>18682</v>
      </c>
      <c r="F2428" s="215">
        <v>7.9484219251039961E-2</v>
      </c>
      <c r="G2428" s="132" t="str">
        <f ca="1">IFERROR(_xll.BQL($A2428, "cur_mkt_cap(currency=EUR)")/1000000, " ")</f>
        <v xml:space="preserve"> </v>
      </c>
      <c r="M2428" s="308"/>
      <c r="N2428" s="215">
        <f t="shared" si="102"/>
        <v>8.6097958723282389E-4</v>
      </c>
      <c r="O2428" s="172" t="str">
        <f>IFERROR(IF(VLOOKUP($C2428,'MSCI Database'!$C:$R,2, FALSE)="","",VLOOKUP($C2428,'MSCI Database'!$C:$R,2, FALSE)),"")</f>
        <v>Textiles, Apparel &amp; Luxury Goods</v>
      </c>
      <c r="P2428" s="229" t="str">
        <f>IFERROR(IF(VLOOKUP($C2428,'MSCI Database'!$C:$R,3, FALSE)="","",VLOOKUP($C2428,'MSCI Database'!$C:$R,3, FALSE)),"")</f>
        <v>A</v>
      </c>
      <c r="Q2428" s="229" t="str">
        <f>IFERROR(IF(VLOOKUP($C2428,'MSCI Database'!$C:$R,4, FALSE)="","",VLOOKUP($C2428,'MSCI Database'!$C:$R,4, FALSE)),"")</f>
        <v>1</v>
      </c>
      <c r="R2428" s="229">
        <f>IFERROR(IF(VLOOKUP($C2428,'MSCI Database'!$C:$R,5, FALSE)="","",VLOOKUP($C2428,'MSCI Database'!$C:$R,5, FALSE)),"")</f>
        <v>6.6</v>
      </c>
      <c r="S2428" s="229">
        <f>IFERROR(IF(VLOOKUP($C2428,'MSCI Database'!$C:$R,6, FALSE)="","",VLOOKUP($C2428,'MSCI Database'!$C:$R,6, FALSE)),"")</f>
        <v>7</v>
      </c>
      <c r="T2428" s="229">
        <f>IFERROR(IF(VLOOKUP($C2428,'MSCI Database'!$C:$R,7, FALSE)="","",VLOOKUP($C2428,'MSCI Database'!$C:$R,7, FALSE)),"")</f>
        <v>4.5999999999999996</v>
      </c>
      <c r="U2428" s="229">
        <f>IFERROR(IF(VLOOKUP($C2428,'MSCI Database'!$C:$R,8, FALSE)="","",VLOOKUP($C2428,'MSCI Database'!$C:$R,8, FALSE)),"")</f>
        <v>5.0999999999999996</v>
      </c>
      <c r="V2428" s="229">
        <f>IFERROR(IF(VLOOKUP($C2428,'MSCI Database'!$C:$R,9, FALSE)="","",VLOOKUP($C2428,'MSCI Database'!$C:$R,9, FALSE)),"")</f>
        <v>5.2</v>
      </c>
      <c r="W2428" s="215">
        <f t="shared" ca="1" si="103"/>
        <v>0</v>
      </c>
      <c r="X2428" s="276">
        <f>IFERROR(IF(VLOOKUP($C2428,'MSCI Database'!$C:$R,10, FALSE)="","",VLOOKUP($C2428,'MSCI Database'!$C:$R,10, FALSE)),"")</f>
        <v>780018</v>
      </c>
      <c r="Y2428" s="229" t="str">
        <f>IFERROR(IF(VLOOKUP($C2428,'MSCI Database'!$C:$R,11, FALSE)="","",VLOOKUP($C2428,'MSCI Database'!$C:$R,11, FALSE)),"")</f>
        <v>2019</v>
      </c>
      <c r="Z2428" s="229" t="str">
        <f>IFERROR(IF(VLOOKUP($C2428,'MSCI Database'!$C:$R,12, FALSE)="","",VLOOKUP($C2428,'MSCI Database'!$C:$R,12, FALSE)),"")</f>
        <v>Reported</v>
      </c>
      <c r="AA2428" s="229" t="str">
        <f>IFERROR(IF(VLOOKUP($C2428,'MSCI Database'!$C:$R,13, FALSE)="","",VLOOKUP($C2428,'MSCI Database'!$C:$R,13, FALSE)),"")</f>
        <v>Improvements in governance drive upgrade</v>
      </c>
    </row>
    <row r="2429" spans="1:27" s="130" customFormat="1" ht="15" hidden="1" customHeight="1" outlineLevel="1">
      <c r="A2429" s="130" t="s">
        <v>4970</v>
      </c>
      <c r="B2429" s="130" t="s">
        <v>4971</v>
      </c>
      <c r="C2429" s="130" t="s">
        <v>4972</v>
      </c>
      <c r="D2429" s="130" t="s">
        <v>18675</v>
      </c>
      <c r="E2429" s="130" t="s">
        <v>18704</v>
      </c>
      <c r="F2429" s="215">
        <v>8.6414473917533728E-3</v>
      </c>
      <c r="G2429" s="132" t="str">
        <f ca="1">IFERROR(_xll.BQL($A2429, "cur_mkt_cap(currency=EUR)")/1000000, " ")</f>
        <v xml:space="preserve"> </v>
      </c>
      <c r="M2429" s="308"/>
      <c r="N2429" s="215">
        <f t="shared" si="102"/>
        <v>9.3604867463658651E-5</v>
      </c>
      <c r="O2429" s="172" t="str">
        <f>IFERROR(IF(VLOOKUP($C2429,'MSCI Database'!$C:$R,2, FALSE)="","",VLOOKUP($C2429,'MSCI Database'!$C:$R,2, FALSE)),"")</f>
        <v>Real Estate Management &amp; Services</v>
      </c>
      <c r="P2429" s="229" t="str">
        <f>IFERROR(IF(VLOOKUP($C2429,'MSCI Database'!$C:$R,3, FALSE)="","",VLOOKUP($C2429,'MSCI Database'!$C:$R,3, FALSE)),"")</f>
        <v>BBB</v>
      </c>
      <c r="Q2429" s="229" t="str">
        <f>IFERROR(IF(VLOOKUP($C2429,'MSCI Database'!$C:$R,4, FALSE)="","",VLOOKUP($C2429,'MSCI Database'!$C:$R,4, FALSE)),"")</f>
        <v>0</v>
      </c>
      <c r="R2429" s="229">
        <f>IFERROR(IF(VLOOKUP($C2429,'MSCI Database'!$C:$R,5, FALSE)="","",VLOOKUP($C2429,'MSCI Database'!$C:$R,5, FALSE)),"")</f>
        <v>5.4</v>
      </c>
      <c r="S2429" s="229">
        <f>IFERROR(IF(VLOOKUP($C2429,'MSCI Database'!$C:$R,6, FALSE)="","",VLOOKUP($C2429,'MSCI Database'!$C:$R,6, FALSE)),"")</f>
        <v>3.8</v>
      </c>
      <c r="T2429" s="229">
        <f>IFERROR(IF(VLOOKUP($C2429,'MSCI Database'!$C:$R,7, FALSE)="","",VLOOKUP($C2429,'MSCI Database'!$C:$R,7, FALSE)),"")</f>
        <v>7.6</v>
      </c>
      <c r="U2429" s="229">
        <f>IFERROR(IF(VLOOKUP($C2429,'MSCI Database'!$C:$R,8, FALSE)="","",VLOOKUP($C2429,'MSCI Database'!$C:$R,8, FALSE)),"")</f>
        <v>5.2</v>
      </c>
      <c r="V2429" s="229">
        <f>IFERROR(IF(VLOOKUP($C2429,'MSCI Database'!$C:$R,9, FALSE)="","",VLOOKUP($C2429,'MSCI Database'!$C:$R,9, FALSE)),"")</f>
        <v>5.4</v>
      </c>
      <c r="W2429" s="215">
        <f t="shared" ca="1" si="103"/>
        <v>0</v>
      </c>
      <c r="X2429" s="276">
        <f>IFERROR(IF(VLOOKUP($C2429,'MSCI Database'!$C:$R,10, FALSE)="","",VLOOKUP($C2429,'MSCI Database'!$C:$R,10, FALSE)),"")</f>
        <v>130766</v>
      </c>
      <c r="Y2429" s="229" t="str">
        <f>IFERROR(IF(VLOOKUP($C2429,'MSCI Database'!$C:$R,11, FALSE)="","",VLOOKUP($C2429,'MSCI Database'!$C:$R,11, FALSE)),"")</f>
        <v>2019</v>
      </c>
      <c r="Z2429" s="229" t="str">
        <f>IFERROR(IF(VLOOKUP($C2429,'MSCI Database'!$C:$R,12, FALSE)="","",VLOOKUP($C2429,'MSCI Database'!$C:$R,12, FALSE)),"")</f>
        <v>Reported</v>
      </c>
      <c r="AA2429" s="229" t="str">
        <f>IFERROR(IF(VLOOKUP($C2429,'MSCI Database'!$C:$R,13, FALSE)="","",VLOOKUP($C2429,'MSCI Database'!$C:$R,13, FALSE)),"")</f>
        <v>Limited perceived efforts in green building investments</v>
      </c>
    </row>
    <row r="2430" spans="1:27" s="130" customFormat="1" ht="15" hidden="1" customHeight="1" outlineLevel="1">
      <c r="A2430" s="130" t="s">
        <v>1063</v>
      </c>
      <c r="B2430" s="130" t="s">
        <v>1064</v>
      </c>
      <c r="C2430" s="130" t="s">
        <v>1065</v>
      </c>
      <c r="D2430" s="130" t="s">
        <v>12135</v>
      </c>
      <c r="E2430" s="130" t="s">
        <v>18684</v>
      </c>
      <c r="F2430" s="215">
        <v>5.3256322145347153E-2</v>
      </c>
      <c r="G2430" s="132" t="str">
        <f ca="1">IFERROR(_xll.BQL($A2430, "cur_mkt_cap(currency=EUR)")/1000000, " ")</f>
        <v xml:space="preserve"> </v>
      </c>
      <c r="M2430" s="308"/>
      <c r="N2430" s="215">
        <f t="shared" si="102"/>
        <v>5.7687685291869253E-4</v>
      </c>
      <c r="O2430" s="172" t="str">
        <f>IFERROR(IF(VLOOKUP($C2430,'MSCI Database'!$C:$R,2, FALSE)="","",VLOOKUP($C2430,'MSCI Database'!$C:$R,2, FALSE)),"")</f>
        <v>Specialty Chemicals</v>
      </c>
      <c r="P2430" s="229" t="str">
        <f>IFERROR(IF(VLOOKUP($C2430,'MSCI Database'!$C:$R,3, FALSE)="","",VLOOKUP($C2430,'MSCI Database'!$C:$R,3, FALSE)),"")</f>
        <v>A</v>
      </c>
      <c r="Q2430" s="229" t="str">
        <f>IFERROR(IF(VLOOKUP($C2430,'MSCI Database'!$C:$R,4, FALSE)="","",VLOOKUP($C2430,'MSCI Database'!$C:$R,4, FALSE)),"")</f>
        <v>0</v>
      </c>
      <c r="R2430" s="229">
        <f>IFERROR(IF(VLOOKUP($C2430,'MSCI Database'!$C:$R,5, FALSE)="","",VLOOKUP($C2430,'MSCI Database'!$C:$R,5, FALSE)),"")</f>
        <v>6.1</v>
      </c>
      <c r="S2430" s="229">
        <f>IFERROR(IF(VLOOKUP($C2430,'MSCI Database'!$C:$R,6, FALSE)="","",VLOOKUP($C2430,'MSCI Database'!$C:$R,6, FALSE)),"")</f>
        <v>5</v>
      </c>
      <c r="T2430" s="229">
        <f>IFERROR(IF(VLOOKUP($C2430,'MSCI Database'!$C:$R,7, FALSE)="","",VLOOKUP($C2430,'MSCI Database'!$C:$R,7, FALSE)),"")</f>
        <v>6</v>
      </c>
      <c r="U2430" s="229">
        <f>IFERROR(IF(VLOOKUP($C2430,'MSCI Database'!$C:$R,8, FALSE)="","",VLOOKUP($C2430,'MSCI Database'!$C:$R,8, FALSE)),"")</f>
        <v>5.8</v>
      </c>
      <c r="V2430" s="229">
        <f>IFERROR(IF(VLOOKUP($C2430,'MSCI Database'!$C:$R,9, FALSE)="","",VLOOKUP($C2430,'MSCI Database'!$C:$R,9, FALSE)),"")</f>
        <v>5.5</v>
      </c>
      <c r="W2430" s="215">
        <f t="shared" ca="1" si="103"/>
        <v>0</v>
      </c>
      <c r="X2430" s="276">
        <f>IFERROR(IF(VLOOKUP($C2430,'MSCI Database'!$C:$R,10, FALSE)="","",VLOOKUP($C2430,'MSCI Database'!$C:$R,10, FALSE)),"")</f>
        <v>13380000</v>
      </c>
      <c r="Y2430" s="229" t="str">
        <f>IFERROR(IF(VLOOKUP($C2430,'MSCI Database'!$C:$R,11, FALSE)="","",VLOOKUP($C2430,'MSCI Database'!$C:$R,11, FALSE)),"")</f>
        <v>2019</v>
      </c>
      <c r="Z2430" s="229" t="str">
        <f>IFERROR(IF(VLOOKUP($C2430,'MSCI Database'!$C:$R,12, FALSE)="","",VLOOKUP($C2430,'MSCI Database'!$C:$R,12, FALSE)),"")</f>
        <v>Reported</v>
      </c>
      <c r="AA2430" s="229" t="str">
        <f>IFERROR(IF(VLOOKUP($C2430,'MSCI Database'!$C:$R,13, FALSE)="","",VLOOKUP($C2430,'MSCI Database'!$C:$R,13, FALSE)),"")</f>
        <v>Comprehensive health &amp; safety strategy and carbon mitigation efforts</v>
      </c>
    </row>
    <row r="2431" spans="1:27" s="130" customFormat="1" ht="15" hidden="1" customHeight="1" outlineLevel="1">
      <c r="A2431" s="130" t="s">
        <v>6592</v>
      </c>
      <c r="B2431" s="130" t="s">
        <v>6593</v>
      </c>
      <c r="C2431" s="130" t="s">
        <v>6594</v>
      </c>
      <c r="D2431" s="130" t="s">
        <v>12128</v>
      </c>
      <c r="E2431" s="130" t="s">
        <v>18689</v>
      </c>
      <c r="F2431" s="215">
        <v>6.6273765748963015E-2</v>
      </c>
      <c r="G2431" s="132" t="str">
        <f ca="1">IFERROR(_xll.BQL($A2431, "cur_mkt_cap(currency=EUR)")/1000000, " ")</f>
        <v xml:space="preserve"> </v>
      </c>
      <c r="M2431" s="308"/>
      <c r="N2431" s="215">
        <f t="shared" si="102"/>
        <v>7.1788287054427434E-4</v>
      </c>
      <c r="O2431" s="172" t="str">
        <f>IFERROR(IF(VLOOKUP($C2431,'MSCI Database'!$C:$R,2, FALSE)="","",VLOOKUP($C2431,'MSCI Database'!$C:$R,2, FALSE)),"")</f>
        <v>Software &amp; Services</v>
      </c>
      <c r="P2431" s="229" t="str">
        <f>IFERROR(IF(VLOOKUP($C2431,'MSCI Database'!$C:$R,3, FALSE)="","",VLOOKUP($C2431,'MSCI Database'!$C:$R,3, FALSE)),"")</f>
        <v>AA</v>
      </c>
      <c r="Q2431" s="229" t="str">
        <f>IFERROR(IF(VLOOKUP($C2431,'MSCI Database'!$C:$R,4, FALSE)="","",VLOOKUP($C2431,'MSCI Database'!$C:$R,4, FALSE)),"")</f>
        <v>0</v>
      </c>
      <c r="R2431" s="229">
        <f>IFERROR(IF(VLOOKUP($C2431,'MSCI Database'!$C:$R,5, FALSE)="","",VLOOKUP($C2431,'MSCI Database'!$C:$R,5, FALSE)),"")</f>
        <v>8.5</v>
      </c>
      <c r="S2431" s="229">
        <f>IFERROR(IF(VLOOKUP($C2431,'MSCI Database'!$C:$R,6, FALSE)="","",VLOOKUP($C2431,'MSCI Database'!$C:$R,6, FALSE)),"")</f>
        <v>6.6</v>
      </c>
      <c r="T2431" s="229">
        <f>IFERROR(IF(VLOOKUP($C2431,'MSCI Database'!$C:$R,7, FALSE)="","",VLOOKUP($C2431,'MSCI Database'!$C:$R,7, FALSE)),"")</f>
        <v>5.3</v>
      </c>
      <c r="U2431" s="229">
        <f>IFERROR(IF(VLOOKUP($C2431,'MSCI Database'!$C:$R,8, FALSE)="","",VLOOKUP($C2431,'MSCI Database'!$C:$R,8, FALSE)),"")</f>
        <v>4.9000000000000004</v>
      </c>
      <c r="V2431" s="229">
        <f>IFERROR(IF(VLOOKUP($C2431,'MSCI Database'!$C:$R,9, FALSE)="","",VLOOKUP($C2431,'MSCI Database'!$C:$R,9, FALSE)),"")</f>
        <v>5.3</v>
      </c>
      <c r="W2431" s="215">
        <f t="shared" ca="1" si="103"/>
        <v>0</v>
      </c>
      <c r="X2431" s="276">
        <f>IFERROR(IF(VLOOKUP($C2431,'MSCI Database'!$C:$R,10, FALSE)="","",VLOOKUP($C2431,'MSCI Database'!$C:$R,10, FALSE)),"")</f>
        <v>38110</v>
      </c>
      <c r="Y2431" s="229" t="str">
        <f>IFERROR(IF(VLOOKUP($C2431,'MSCI Database'!$C:$R,11, FALSE)="","",VLOOKUP($C2431,'MSCI Database'!$C:$R,11, FALSE)),"")</f>
        <v>2019</v>
      </c>
      <c r="Z2431" s="229" t="str">
        <f>IFERROR(IF(VLOOKUP($C2431,'MSCI Database'!$C:$R,12, FALSE)="","",VLOOKUP($C2431,'MSCI Database'!$C:$R,12, FALSE)),"")</f>
        <v>Reported</v>
      </c>
      <c r="AA2431" s="229" t="str">
        <f>IFERROR(IF(VLOOKUP($C2431,'MSCI Database'!$C:$R,13, FALSE)="","",VLOOKUP($C2431,'MSCI Database'!$C:$R,13, FALSE)),"")</f>
        <v>Well-placed in cleantech and employee-centered initiatives</v>
      </c>
    </row>
    <row r="2432" spans="1:27" s="130" customFormat="1" ht="15" hidden="1" customHeight="1" outlineLevel="1">
      <c r="A2432" s="130" t="s">
        <v>5326</v>
      </c>
      <c r="B2432" s="130" t="s">
        <v>5327</v>
      </c>
      <c r="C2432" s="130" t="s">
        <v>5328</v>
      </c>
      <c r="D2432" s="130" t="s">
        <v>18683</v>
      </c>
      <c r="E2432" s="130" t="s">
        <v>18682</v>
      </c>
      <c r="F2432" s="215">
        <v>6.4521765401373388E-2</v>
      </c>
      <c r="G2432" s="132" t="str">
        <f ca="1">IFERROR(_xll.BQL($A2432, "cur_mkt_cap(currency=EUR)")/1000000, " ")</f>
        <v xml:space="preserve"> </v>
      </c>
      <c r="M2432" s="308"/>
      <c r="N2432" s="215">
        <f t="shared" si="102"/>
        <v>6.9890505896968622E-4</v>
      </c>
      <c r="O2432" s="172" t="str">
        <f>IFERROR(IF(VLOOKUP($C2432,'MSCI Database'!$C:$R,2, FALSE)="","",VLOOKUP($C2432,'MSCI Database'!$C:$R,2, FALSE)),"")</f>
        <v>Automobiles</v>
      </c>
      <c r="P2432" s="229" t="str">
        <f>IFERROR(IF(VLOOKUP($C2432,'MSCI Database'!$C:$R,3, FALSE)="","",VLOOKUP($C2432,'MSCI Database'!$C:$R,3, FALSE)),"")</f>
        <v>B</v>
      </c>
      <c r="Q2432" s="229" t="str">
        <f>IFERROR(IF(VLOOKUP($C2432,'MSCI Database'!$C:$R,4, FALSE)="","",VLOOKUP($C2432,'MSCI Database'!$C:$R,4, FALSE)),"")</f>
        <v>0</v>
      </c>
      <c r="R2432" s="229">
        <f>IFERROR(IF(VLOOKUP($C2432,'MSCI Database'!$C:$R,5, FALSE)="","",VLOOKUP($C2432,'MSCI Database'!$C:$R,5, FALSE)),"")</f>
        <v>1.6</v>
      </c>
      <c r="S2432" s="229">
        <f>IFERROR(IF(VLOOKUP($C2432,'MSCI Database'!$C:$R,6, FALSE)="","",VLOOKUP($C2432,'MSCI Database'!$C:$R,6, FALSE)),"")</f>
        <v>4.7</v>
      </c>
      <c r="T2432" s="229">
        <f>IFERROR(IF(VLOOKUP($C2432,'MSCI Database'!$C:$R,7, FALSE)="","",VLOOKUP($C2432,'MSCI Database'!$C:$R,7, FALSE)),"")</f>
        <v>1.8</v>
      </c>
      <c r="U2432" s="229">
        <f>IFERROR(IF(VLOOKUP($C2432,'MSCI Database'!$C:$R,8, FALSE)="","",VLOOKUP($C2432,'MSCI Database'!$C:$R,8, FALSE)),"")</f>
        <v>2.1</v>
      </c>
      <c r="V2432" s="229">
        <f>IFERROR(IF(VLOOKUP($C2432,'MSCI Database'!$C:$R,9, FALSE)="","",VLOOKUP($C2432,'MSCI Database'!$C:$R,9, FALSE)),"")</f>
        <v>2.8</v>
      </c>
      <c r="W2432" s="215">
        <f t="shared" ca="1" si="103"/>
        <v>0</v>
      </c>
      <c r="X2432" s="276">
        <f>IFERROR(IF(VLOOKUP($C2432,'MSCI Database'!$C:$R,10, FALSE)="","",VLOOKUP($C2432,'MSCI Database'!$C:$R,10, FALSE)),"")</f>
        <v>3355076</v>
      </c>
      <c r="Y2432" s="229" t="str">
        <f>IFERROR(IF(VLOOKUP($C2432,'MSCI Database'!$C:$R,11, FALSE)="","",VLOOKUP($C2432,'MSCI Database'!$C:$R,11, FALSE)),"")</f>
        <v>2019</v>
      </c>
      <c r="Z2432" s="229" t="str">
        <f>IFERROR(IF(VLOOKUP($C2432,'MSCI Database'!$C:$R,12, FALSE)="","",VLOOKUP($C2432,'MSCI Database'!$C:$R,12, FALSE)),"")</f>
        <v>Reported</v>
      </c>
      <c r="AA2432" s="229" t="str">
        <f>IFERROR(IF(VLOOKUP($C2432,'MSCI Database'!$C:$R,13, FALSE)="","",VLOOKUP($C2432,'MSCI Database'!$C:$R,13, FALSE)),"")</f>
        <v>Potential EV benefits from impending PSA merger; labor risks elevated by COVID-19</v>
      </c>
    </row>
    <row r="2433" spans="1:27" s="130" customFormat="1" ht="15" hidden="1" customHeight="1" outlineLevel="1">
      <c r="A2433" s="130" t="s">
        <v>1128</v>
      </c>
      <c r="B2433" s="130" t="s">
        <v>1129</v>
      </c>
      <c r="C2433" s="130" t="s">
        <v>1130</v>
      </c>
      <c r="D2433" s="130" t="s">
        <v>12135</v>
      </c>
      <c r="E2433" s="130" t="s">
        <v>18707</v>
      </c>
      <c r="F2433" s="215">
        <v>5.2831774599343767E-2</v>
      </c>
      <c r="G2433" s="132" t="str">
        <f ca="1">IFERROR(_xll.BQL($A2433, "cur_mkt_cap(currency=EUR)")/1000000, " ")</f>
        <v xml:space="preserve"> </v>
      </c>
      <c r="M2433" s="308"/>
      <c r="N2433" s="215">
        <f t="shared" si="102"/>
        <v>5.7227811905223483E-4</v>
      </c>
      <c r="O2433" s="172" t="str">
        <f>IFERROR(IF(VLOOKUP($C2433,'MSCI Database'!$C:$R,2, FALSE)="","",VLOOKUP($C2433,'MSCI Database'!$C:$R,2, FALSE)),"")</f>
        <v>Integrated Oil &amp; Gas</v>
      </c>
      <c r="P2433" s="229" t="str">
        <f>IFERROR(IF(VLOOKUP($C2433,'MSCI Database'!$C:$R,3, FALSE)="","",VLOOKUP($C2433,'MSCI Database'!$C:$R,3, FALSE)),"")</f>
        <v>A</v>
      </c>
      <c r="Q2433" s="229" t="str">
        <f>IFERROR(IF(VLOOKUP($C2433,'MSCI Database'!$C:$R,4, FALSE)="","",VLOOKUP($C2433,'MSCI Database'!$C:$R,4, FALSE)),"")</f>
        <v>0</v>
      </c>
      <c r="R2433" s="229">
        <f>IFERROR(IF(VLOOKUP($C2433,'MSCI Database'!$C:$R,5, FALSE)="","",VLOOKUP($C2433,'MSCI Database'!$C:$R,5, FALSE)),"")</f>
        <v>7</v>
      </c>
      <c r="S2433" s="229">
        <f>IFERROR(IF(VLOOKUP($C2433,'MSCI Database'!$C:$R,6, FALSE)="","",VLOOKUP($C2433,'MSCI Database'!$C:$R,6, FALSE)),"")</f>
        <v>2.6</v>
      </c>
      <c r="T2433" s="229">
        <f>IFERROR(IF(VLOOKUP($C2433,'MSCI Database'!$C:$R,7, FALSE)="","",VLOOKUP($C2433,'MSCI Database'!$C:$R,7, FALSE)),"")</f>
        <v>5.7</v>
      </c>
      <c r="U2433" s="229">
        <f>IFERROR(IF(VLOOKUP($C2433,'MSCI Database'!$C:$R,8, FALSE)="","",VLOOKUP($C2433,'MSCI Database'!$C:$R,8, FALSE)),"")</f>
        <v>7.5</v>
      </c>
      <c r="V2433" s="229">
        <f>IFERROR(IF(VLOOKUP($C2433,'MSCI Database'!$C:$R,9, FALSE)="","",VLOOKUP($C2433,'MSCI Database'!$C:$R,9, FALSE)),"")</f>
        <v>5</v>
      </c>
      <c r="W2433" s="215">
        <f t="shared" ca="1" si="103"/>
        <v>0</v>
      </c>
      <c r="X2433" s="276">
        <f>IFERROR(IF(VLOOKUP($C2433,'MSCI Database'!$C:$R,10, FALSE)="","",VLOOKUP($C2433,'MSCI Database'!$C:$R,10, FALSE)),"")</f>
        <v>22854473</v>
      </c>
      <c r="Y2433" s="229" t="str">
        <f>IFERROR(IF(VLOOKUP($C2433,'MSCI Database'!$C:$R,11, FALSE)="","",VLOOKUP($C2433,'MSCI Database'!$C:$R,11, FALSE)),"")</f>
        <v>2019</v>
      </c>
      <c r="Z2433" s="229" t="str">
        <f>IFERROR(IF(VLOOKUP($C2433,'MSCI Database'!$C:$R,12, FALSE)="","",VLOOKUP($C2433,'MSCI Database'!$C:$R,12, FALSE)),"")</f>
        <v>Reported</v>
      </c>
      <c r="AA2433" s="229" t="str">
        <f>IFERROR(IF(VLOOKUP($C2433,'MSCI Database'!$C:$R,13, FALSE)="","",VLOOKUP($C2433,'MSCI Database'!$C:$R,13, FALSE)),"")</f>
        <v>Oil sand operations continue to elevate environmental risk profile</v>
      </c>
    </row>
    <row r="2434" spans="1:27" s="130" customFormat="1" ht="15" hidden="1" customHeight="1" outlineLevel="1">
      <c r="A2434" s="130" t="s">
        <v>8349</v>
      </c>
      <c r="B2434" s="130" t="s">
        <v>8350</v>
      </c>
      <c r="C2434" s="130" t="s">
        <v>8351</v>
      </c>
      <c r="D2434" s="130" t="s">
        <v>12128</v>
      </c>
      <c r="E2434" s="130" t="s">
        <v>18689</v>
      </c>
      <c r="F2434" s="215">
        <v>6.5474070097609874E-2</v>
      </c>
      <c r="G2434" s="132" t="str">
        <f ca="1">IFERROR(_xll.BQL($A2434, "cur_mkt_cap(currency=EUR)")/1000000, " ")</f>
        <v xml:space="preserve"> </v>
      </c>
      <c r="M2434" s="308"/>
      <c r="N2434" s="215">
        <f t="shared" si="102"/>
        <v>7.0922050160737487E-4</v>
      </c>
      <c r="O2434" s="172" t="str">
        <f>IFERROR(IF(VLOOKUP($C2434,'MSCI Database'!$C:$R,2, FALSE)="","",VLOOKUP($C2434,'MSCI Database'!$C:$R,2, FALSE)),"")</f>
        <v>Software &amp; Services</v>
      </c>
      <c r="P2434" s="229" t="str">
        <f>IFERROR(IF(VLOOKUP($C2434,'MSCI Database'!$C:$R,3, FALSE)="","",VLOOKUP($C2434,'MSCI Database'!$C:$R,3, FALSE)),"")</f>
        <v>AA</v>
      </c>
      <c r="Q2434" s="229" t="str">
        <f>IFERROR(IF(VLOOKUP($C2434,'MSCI Database'!$C:$R,4, FALSE)="","",VLOOKUP($C2434,'MSCI Database'!$C:$R,4, FALSE)),"")</f>
        <v>1</v>
      </c>
      <c r="R2434" s="229">
        <f>IFERROR(IF(VLOOKUP($C2434,'MSCI Database'!$C:$R,5, FALSE)="","",VLOOKUP($C2434,'MSCI Database'!$C:$R,5, FALSE)),"")</f>
        <v>7.9</v>
      </c>
      <c r="S2434" s="229">
        <f>IFERROR(IF(VLOOKUP($C2434,'MSCI Database'!$C:$R,6, FALSE)="","",VLOOKUP($C2434,'MSCI Database'!$C:$R,6, FALSE)),"")</f>
        <v>4.8</v>
      </c>
      <c r="T2434" s="229">
        <f>IFERROR(IF(VLOOKUP($C2434,'MSCI Database'!$C:$R,7, FALSE)="","",VLOOKUP($C2434,'MSCI Database'!$C:$R,7, FALSE)),"")</f>
        <v>6.8</v>
      </c>
      <c r="U2434" s="229">
        <f>IFERROR(IF(VLOOKUP($C2434,'MSCI Database'!$C:$R,8, FALSE)="","",VLOOKUP($C2434,'MSCI Database'!$C:$R,8, FALSE)),"")</f>
        <v>3.8</v>
      </c>
      <c r="V2434" s="229">
        <f>IFERROR(IF(VLOOKUP($C2434,'MSCI Database'!$C:$R,9, FALSE)="","",VLOOKUP($C2434,'MSCI Database'!$C:$R,9, FALSE)),"")</f>
        <v>5.3</v>
      </c>
      <c r="W2434" s="215">
        <f t="shared" ca="1" si="103"/>
        <v>0</v>
      </c>
      <c r="X2434" s="276">
        <f>IFERROR(IF(VLOOKUP($C2434,'MSCI Database'!$C:$R,10, FALSE)="","",VLOOKUP($C2434,'MSCI Database'!$C:$R,10, FALSE)),"")</f>
        <v>57322</v>
      </c>
      <c r="Y2434" s="229" t="str">
        <f>IFERROR(IF(VLOOKUP($C2434,'MSCI Database'!$C:$R,11, FALSE)="","",VLOOKUP($C2434,'MSCI Database'!$C:$R,11, FALSE)),"")</f>
        <v>2019</v>
      </c>
      <c r="Z2434" s="229" t="str">
        <f>IFERROR(IF(VLOOKUP($C2434,'MSCI Database'!$C:$R,12, FALSE)="","",VLOOKUP($C2434,'MSCI Database'!$C:$R,12, FALSE)),"")</f>
        <v>E.CSI</v>
      </c>
      <c r="AA2434" s="229" t="str">
        <f>IFERROR(IF(VLOOKUP($C2434,'MSCI Database'!$C:$R,13, FALSE)="","",VLOOKUP($C2434,'MSCI Database'!$C:$R,13, FALSE)),"")</f>
        <v>Strong talent management practices drive the upgrade</v>
      </c>
    </row>
    <row r="2435" spans="1:27" s="130" customFormat="1" ht="15" hidden="1" customHeight="1" outlineLevel="1">
      <c r="A2435" s="130" t="s">
        <v>7925</v>
      </c>
      <c r="B2435" s="130" t="s">
        <v>7926</v>
      </c>
      <c r="C2435" s="130" t="s">
        <v>7927</v>
      </c>
      <c r="D2435" s="130" t="s">
        <v>12128</v>
      </c>
      <c r="E2435" s="130" t="s">
        <v>18673</v>
      </c>
      <c r="F2435" s="215">
        <v>6.5417442544933632E-2</v>
      </c>
      <c r="G2435" s="132" t="str">
        <f ca="1">IFERROR(_xll.BQL($A2435, "cur_mkt_cap(currency=EUR)")/1000000, " ")</f>
        <v xml:space="preserve"> </v>
      </c>
      <c r="M2435" s="308"/>
      <c r="N2435" s="215">
        <f t="shared" si="102"/>
        <v>7.0860710730862476E-4</v>
      </c>
      <c r="O2435" s="172" t="str">
        <f>IFERROR(IF(VLOOKUP($C2435,'MSCI Database'!$C:$R,2, FALSE)="","",VLOOKUP($C2435,'MSCI Database'!$C:$R,2, FALSE)),"")</f>
        <v>Industrial Conglomerates</v>
      </c>
      <c r="P2435" s="229" t="str">
        <f>IFERROR(IF(VLOOKUP($C2435,'MSCI Database'!$C:$R,3, FALSE)="","",VLOOKUP($C2435,'MSCI Database'!$C:$R,3, FALSE)),"")</f>
        <v>A</v>
      </c>
      <c r="Q2435" s="229" t="str">
        <f>IFERROR(IF(VLOOKUP($C2435,'MSCI Database'!$C:$R,4, FALSE)="","",VLOOKUP($C2435,'MSCI Database'!$C:$R,4, FALSE)),"")</f>
        <v>0</v>
      </c>
      <c r="R2435" s="229">
        <f>IFERROR(IF(VLOOKUP($C2435,'MSCI Database'!$C:$R,5, FALSE)="","",VLOOKUP($C2435,'MSCI Database'!$C:$R,5, FALSE)),"")</f>
        <v>7</v>
      </c>
      <c r="S2435" s="229">
        <f>IFERROR(IF(VLOOKUP($C2435,'MSCI Database'!$C:$R,6, FALSE)="","",VLOOKUP($C2435,'MSCI Database'!$C:$R,6, FALSE)),"")</f>
        <v>4.8</v>
      </c>
      <c r="T2435" s="229">
        <f>IFERROR(IF(VLOOKUP($C2435,'MSCI Database'!$C:$R,7, FALSE)="","",VLOOKUP($C2435,'MSCI Database'!$C:$R,7, FALSE)),"")</f>
        <v>4.2</v>
      </c>
      <c r="U2435" s="229">
        <f>IFERROR(IF(VLOOKUP($C2435,'MSCI Database'!$C:$R,8, FALSE)="","",VLOOKUP($C2435,'MSCI Database'!$C:$R,8, FALSE)),"")</f>
        <v>4.8</v>
      </c>
      <c r="V2435" s="229">
        <f>IFERROR(IF(VLOOKUP($C2435,'MSCI Database'!$C:$R,9, FALSE)="","",VLOOKUP($C2435,'MSCI Database'!$C:$R,9, FALSE)),"")</f>
        <v>4.5999999999999996</v>
      </c>
      <c r="W2435" s="215">
        <f t="shared" ca="1" si="103"/>
        <v>0</v>
      </c>
      <c r="X2435" s="276">
        <f>IFERROR(IF(VLOOKUP($C2435,'MSCI Database'!$C:$R,10, FALSE)="","",VLOOKUP($C2435,'MSCI Database'!$C:$R,10, FALSE)),"")</f>
        <v>120836</v>
      </c>
      <c r="Y2435" s="229" t="str">
        <f>IFERROR(IF(VLOOKUP($C2435,'MSCI Database'!$C:$R,11, FALSE)="","",VLOOKUP($C2435,'MSCI Database'!$C:$R,11, FALSE)),"")</f>
        <v>2019</v>
      </c>
      <c r="Z2435" s="229" t="str">
        <f>IFERROR(IF(VLOOKUP($C2435,'MSCI Database'!$C:$R,12, FALSE)="","",VLOOKUP($C2435,'MSCI Database'!$C:$R,12, FALSE)),"")</f>
        <v>E.Segmt-Moderate</v>
      </c>
      <c r="AA2435" s="229" t="str">
        <f>IFERROR(IF(VLOOKUP($C2435,'MSCI Database'!$C:$R,13, FALSE)="","",VLOOKUP($C2435,'MSCI Database'!$C:$R,13, FALSE)),"")</f>
        <v>Asset light business model exposes group to lower ESG risks</v>
      </c>
    </row>
    <row r="2436" spans="1:27" s="130" customFormat="1" ht="15" hidden="1" customHeight="1" outlineLevel="1">
      <c r="A2436" s="130" t="s">
        <v>7549</v>
      </c>
      <c r="B2436" s="130" t="s">
        <v>7550</v>
      </c>
      <c r="C2436" s="130" t="s">
        <v>7551</v>
      </c>
      <c r="D2436" s="130" t="s">
        <v>12128</v>
      </c>
      <c r="E2436" s="130" t="s">
        <v>18689</v>
      </c>
      <c r="F2436" s="215">
        <v>6.5400853128076725E-2</v>
      </c>
      <c r="G2436" s="132" t="str">
        <f ca="1">IFERROR(_xll.BQL($A2436, "cur_mkt_cap(currency=EUR)")/1000000, " ")</f>
        <v xml:space="preserve"> </v>
      </c>
      <c r="M2436" s="308"/>
      <c r="N2436" s="215">
        <f t="shared" si="102"/>
        <v>7.0842740938352109E-4</v>
      </c>
      <c r="O2436" s="172" t="str">
        <f>IFERROR(IF(VLOOKUP($C2436,'MSCI Database'!$C:$R,2, FALSE)="","",VLOOKUP($C2436,'MSCI Database'!$C:$R,2, FALSE)),"")</f>
        <v>Semiconductors &amp; Semiconductor Equipment</v>
      </c>
      <c r="P2436" s="229" t="str">
        <f>IFERROR(IF(VLOOKUP($C2436,'MSCI Database'!$C:$R,3, FALSE)="","",VLOOKUP($C2436,'MSCI Database'!$C:$R,3, FALSE)),"")</f>
        <v>BB</v>
      </c>
      <c r="Q2436" s="229" t="str">
        <f>IFERROR(IF(VLOOKUP($C2436,'MSCI Database'!$C:$R,4, FALSE)="","",VLOOKUP($C2436,'MSCI Database'!$C:$R,4, FALSE)),"")</f>
        <v>0</v>
      </c>
      <c r="R2436" s="229">
        <f>IFERROR(IF(VLOOKUP($C2436,'MSCI Database'!$C:$R,5, FALSE)="","",VLOOKUP($C2436,'MSCI Database'!$C:$R,5, FALSE)),"")</f>
        <v>2.9</v>
      </c>
      <c r="S2436" s="229">
        <f>IFERROR(IF(VLOOKUP($C2436,'MSCI Database'!$C:$R,6, FALSE)="","",VLOOKUP($C2436,'MSCI Database'!$C:$R,6, FALSE)),"")</f>
        <v>5.6</v>
      </c>
      <c r="T2436" s="229">
        <f>IFERROR(IF(VLOOKUP($C2436,'MSCI Database'!$C:$R,7, FALSE)="","",VLOOKUP($C2436,'MSCI Database'!$C:$R,7, FALSE)),"")</f>
        <v>5.3</v>
      </c>
      <c r="U2436" s="229">
        <f>IFERROR(IF(VLOOKUP($C2436,'MSCI Database'!$C:$R,8, FALSE)="","",VLOOKUP($C2436,'MSCI Database'!$C:$R,8, FALSE)),"")</f>
        <v>3.6</v>
      </c>
      <c r="V2436" s="229">
        <f>IFERROR(IF(VLOOKUP($C2436,'MSCI Database'!$C:$R,9, FALSE)="","",VLOOKUP($C2436,'MSCI Database'!$C:$R,9, FALSE)),"")</f>
        <v>4.8</v>
      </c>
      <c r="W2436" s="215">
        <f t="shared" ca="1" si="103"/>
        <v>0</v>
      </c>
      <c r="X2436" s="276">
        <f>IFERROR(IF(VLOOKUP($C2436,'MSCI Database'!$C:$R,10, FALSE)="","",VLOOKUP($C2436,'MSCI Database'!$C:$R,10, FALSE)),"")</f>
        <v>658239</v>
      </c>
      <c r="Y2436" s="229" t="str">
        <f>IFERROR(IF(VLOOKUP($C2436,'MSCI Database'!$C:$R,11, FALSE)="","",VLOOKUP($C2436,'MSCI Database'!$C:$R,11, FALSE)),"")</f>
        <v>2019</v>
      </c>
      <c r="Z2436" s="229" t="str">
        <f>IFERROR(IF(VLOOKUP($C2436,'MSCI Database'!$C:$R,12, FALSE)="","",VLOOKUP($C2436,'MSCI Database'!$C:$R,12, FALSE)),"")</f>
        <v>Reported</v>
      </c>
      <c r="AA2436" s="229" t="str">
        <f>IFERROR(IF(VLOOKUP($C2436,'MSCI Database'!$C:$R,13, FALSE)="","",VLOOKUP($C2436,'MSCI Database'!$C:$R,13, FALSE)),"")</f>
        <v>Modest talent retention programs; board entrenchment concern persists</v>
      </c>
    </row>
    <row r="2437" spans="1:27" s="130" customFormat="1" ht="15" hidden="1" customHeight="1" outlineLevel="1">
      <c r="A2437" s="130" t="s">
        <v>7694</v>
      </c>
      <c r="B2437" s="130" t="s">
        <v>7695</v>
      </c>
      <c r="C2437" s="130" t="s">
        <v>7696</v>
      </c>
      <c r="D2437" s="130" t="s">
        <v>12128</v>
      </c>
      <c r="E2437" s="130" t="s">
        <v>18682</v>
      </c>
      <c r="F2437" s="215">
        <v>6.5395598406855909E-2</v>
      </c>
      <c r="G2437" s="132" t="str">
        <f ca="1">IFERROR(_xll.BQL($A2437, "cur_mkt_cap(currency=EUR)")/1000000, " ")</f>
        <v xml:space="preserve"> </v>
      </c>
      <c r="M2437" s="308"/>
      <c r="N2437" s="215">
        <f t="shared" si="102"/>
        <v>7.0837048981193379E-4</v>
      </c>
      <c r="O2437" s="172" t="str">
        <f>IFERROR(IF(VLOOKUP($C2437,'MSCI Database'!$C:$R,2, FALSE)="","",VLOOKUP($C2437,'MSCI Database'!$C:$R,2, FALSE)),"")</f>
        <v>Retail - Consumer Discretionary</v>
      </c>
      <c r="P2437" s="229" t="str">
        <f>IFERROR(IF(VLOOKUP($C2437,'MSCI Database'!$C:$R,3, FALSE)="","",VLOOKUP($C2437,'MSCI Database'!$C:$R,3, FALSE)),"")</f>
        <v>B</v>
      </c>
      <c r="Q2437" s="229" t="str">
        <f>IFERROR(IF(VLOOKUP($C2437,'MSCI Database'!$C:$R,4, FALSE)="","",VLOOKUP($C2437,'MSCI Database'!$C:$R,4, FALSE)),"")</f>
        <v>0</v>
      </c>
      <c r="R2437" s="229">
        <f>IFERROR(IF(VLOOKUP($C2437,'MSCI Database'!$C:$R,5, FALSE)="","",VLOOKUP($C2437,'MSCI Database'!$C:$R,5, FALSE)),"")</f>
        <v>2.6</v>
      </c>
      <c r="S2437" s="229">
        <f>IFERROR(IF(VLOOKUP($C2437,'MSCI Database'!$C:$R,6, FALSE)="","",VLOOKUP($C2437,'MSCI Database'!$C:$R,6, FALSE)),"")</f>
        <v>2.2000000000000002</v>
      </c>
      <c r="T2437" s="229">
        <f>IFERROR(IF(VLOOKUP($C2437,'MSCI Database'!$C:$R,7, FALSE)="","",VLOOKUP($C2437,'MSCI Database'!$C:$R,7, FALSE)),"")</f>
        <v>3.3</v>
      </c>
      <c r="U2437" s="229">
        <f>IFERROR(IF(VLOOKUP($C2437,'MSCI Database'!$C:$R,8, FALSE)="","",VLOOKUP($C2437,'MSCI Database'!$C:$R,8, FALSE)),"")</f>
        <v>5.4</v>
      </c>
      <c r="V2437" s="229">
        <f>IFERROR(IF(VLOOKUP($C2437,'MSCI Database'!$C:$R,9, FALSE)="","",VLOOKUP($C2437,'MSCI Database'!$C:$R,9, FALSE)),"")</f>
        <v>3.9</v>
      </c>
      <c r="W2437" s="215">
        <f t="shared" ca="1" si="103"/>
        <v>0</v>
      </c>
      <c r="X2437" s="276">
        <f>IFERROR(IF(VLOOKUP($C2437,'MSCI Database'!$C:$R,10, FALSE)="","",VLOOKUP($C2437,'MSCI Database'!$C:$R,10, FALSE)),"")</f>
        <v>176876</v>
      </c>
      <c r="Y2437" s="229" t="str">
        <f>IFERROR(IF(VLOOKUP($C2437,'MSCI Database'!$C:$R,11, FALSE)="","",VLOOKUP($C2437,'MSCI Database'!$C:$R,11, FALSE)),"")</f>
        <v>2019</v>
      </c>
      <c r="Z2437" s="229" t="str">
        <f>IFERROR(IF(VLOOKUP($C2437,'MSCI Database'!$C:$R,12, FALSE)="","",VLOOKUP($C2437,'MSCI Database'!$C:$R,12, FALSE)),"")</f>
        <v>E.Segmt-Moderately Low</v>
      </c>
      <c r="AA2437" s="229" t="str">
        <f>IFERROR(IF(VLOOKUP($C2437,'MSCI Database'!$C:$R,13, FALSE)="","",VLOOKUP($C2437,'MSCI Database'!$C:$R,13, FALSE)),"")</f>
        <v>Below-par labor management and data security practices</v>
      </c>
    </row>
    <row r="2438" spans="1:27" s="130" customFormat="1" ht="15" hidden="1" customHeight="1" outlineLevel="1">
      <c r="A2438" s="130" t="s">
        <v>577</v>
      </c>
      <c r="B2438" s="130" t="s">
        <v>578</v>
      </c>
      <c r="C2438" s="130" t="s">
        <v>579</v>
      </c>
      <c r="D2438" s="130" t="s">
        <v>12134</v>
      </c>
      <c r="E2438" s="130" t="s">
        <v>18674</v>
      </c>
      <c r="F2438" s="215">
        <v>7.7021470175478349E-2</v>
      </c>
      <c r="G2438" s="132" t="str">
        <f ca="1">IFERROR(_xll.BQL($A2438, "cur_mkt_cap(currency=EUR)")/1000000, " ")</f>
        <v xml:space="preserve"> </v>
      </c>
      <c r="M2438" s="308"/>
      <c r="N2438" s="215">
        <f t="shared" si="102"/>
        <v>8.3430288709643405E-4</v>
      </c>
      <c r="O2438" s="172" t="str">
        <f>IFERROR(IF(VLOOKUP($C2438,'MSCI Database'!$C:$R,2, FALSE)="","",VLOOKUP($C2438,'MSCI Database'!$C:$R,2, FALSE)),"")</f>
        <v>Beverages</v>
      </c>
      <c r="P2438" s="229" t="str">
        <f>IFERROR(IF(VLOOKUP($C2438,'MSCI Database'!$C:$R,3, FALSE)="","",VLOOKUP($C2438,'MSCI Database'!$C:$R,3, FALSE)),"")</f>
        <v>AA</v>
      </c>
      <c r="Q2438" s="229" t="str">
        <f>IFERROR(IF(VLOOKUP($C2438,'MSCI Database'!$C:$R,4, FALSE)="","",VLOOKUP($C2438,'MSCI Database'!$C:$R,4, FALSE)),"")</f>
        <v>0</v>
      </c>
      <c r="R2438" s="229">
        <f>IFERROR(IF(VLOOKUP($C2438,'MSCI Database'!$C:$R,5, FALSE)="","",VLOOKUP($C2438,'MSCI Database'!$C:$R,5, FALSE)),"")</f>
        <v>8</v>
      </c>
      <c r="S2438" s="229">
        <f>IFERROR(IF(VLOOKUP($C2438,'MSCI Database'!$C:$R,6, FALSE)="","",VLOOKUP($C2438,'MSCI Database'!$C:$R,6, FALSE)),"")</f>
        <v>5.8</v>
      </c>
      <c r="T2438" s="229">
        <f>IFERROR(IF(VLOOKUP($C2438,'MSCI Database'!$C:$R,7, FALSE)="","",VLOOKUP($C2438,'MSCI Database'!$C:$R,7, FALSE)),"")</f>
        <v>6.2</v>
      </c>
      <c r="U2438" s="229">
        <f>IFERROR(IF(VLOOKUP($C2438,'MSCI Database'!$C:$R,8, FALSE)="","",VLOOKUP($C2438,'MSCI Database'!$C:$R,8, FALSE)),"")</f>
        <v>4</v>
      </c>
      <c r="V2438" s="229">
        <f>IFERROR(IF(VLOOKUP($C2438,'MSCI Database'!$C:$R,9, FALSE)="","",VLOOKUP($C2438,'MSCI Database'!$C:$R,9, FALSE)),"")</f>
        <v>5.3</v>
      </c>
      <c r="W2438" s="215">
        <f t="shared" ca="1" si="103"/>
        <v>0</v>
      </c>
      <c r="X2438" s="276">
        <f>IFERROR(IF(VLOOKUP($C2438,'MSCI Database'!$C:$R,10, FALSE)="","",VLOOKUP($C2438,'MSCI Database'!$C:$R,10, FALSE)),"")</f>
        <v>5360000</v>
      </c>
      <c r="Y2438" s="229" t="str">
        <f>IFERROR(IF(VLOOKUP($C2438,'MSCI Database'!$C:$R,11, FALSE)="","",VLOOKUP($C2438,'MSCI Database'!$C:$R,11, FALSE)),"")</f>
        <v>2019</v>
      </c>
      <c r="Z2438" s="229" t="str">
        <f>IFERROR(IF(VLOOKUP($C2438,'MSCI Database'!$C:$R,12, FALSE)="","",VLOOKUP($C2438,'MSCI Database'!$C:$R,12, FALSE)),"")</f>
        <v>Reported</v>
      </c>
      <c r="AA2438" s="229" t="str">
        <f>IFERROR(IF(VLOOKUP($C2438,'MSCI Database'!$C:$R,13, FALSE)="","",VLOOKUP($C2438,'MSCI Database'!$C:$R,13, FALSE)),"")</f>
        <v>Strong efforts to reduce environmental footprint across its value chain, accounting concerns persist</v>
      </c>
    </row>
    <row r="2439" spans="1:27" s="130" customFormat="1" ht="15" hidden="1" customHeight="1" outlineLevel="1">
      <c r="A2439" s="130" t="s">
        <v>6883</v>
      </c>
      <c r="B2439" s="130" t="s">
        <v>6884</v>
      </c>
      <c r="C2439" s="130" t="s">
        <v>6885</v>
      </c>
      <c r="D2439" s="130" t="s">
        <v>12128</v>
      </c>
      <c r="E2439" s="130" t="s">
        <v>18684</v>
      </c>
      <c r="F2439" s="215">
        <v>6.5224912521129649E-2</v>
      </c>
      <c r="G2439" s="132" t="str">
        <f ca="1">IFERROR(_xll.BQL($A2439, "cur_mkt_cap(currency=EUR)")/1000000, " ")</f>
        <v xml:space="preserve"> </v>
      </c>
      <c r="M2439" s="308"/>
      <c r="N2439" s="215">
        <f t="shared" si="102"/>
        <v>7.0652160628733229E-4</v>
      </c>
      <c r="O2439" s="172" t="str">
        <f>IFERROR(IF(VLOOKUP($C2439,'MSCI Database'!$C:$R,2, FALSE)="","",VLOOKUP($C2439,'MSCI Database'!$C:$R,2, FALSE)),"")</f>
        <v>Specialty Chemicals</v>
      </c>
      <c r="P2439" s="229" t="str">
        <f>IFERROR(IF(VLOOKUP($C2439,'MSCI Database'!$C:$R,3, FALSE)="","",VLOOKUP($C2439,'MSCI Database'!$C:$R,3, FALSE)),"")</f>
        <v>A</v>
      </c>
      <c r="Q2439" s="229" t="str">
        <f>IFERROR(IF(VLOOKUP($C2439,'MSCI Database'!$C:$R,4, FALSE)="","",VLOOKUP($C2439,'MSCI Database'!$C:$R,4, FALSE)),"")</f>
        <v>0</v>
      </c>
      <c r="R2439" s="229">
        <f>IFERROR(IF(VLOOKUP($C2439,'MSCI Database'!$C:$R,5, FALSE)="","",VLOOKUP($C2439,'MSCI Database'!$C:$R,5, FALSE)),"")</f>
        <v>6.6</v>
      </c>
      <c r="S2439" s="229">
        <f>IFERROR(IF(VLOOKUP($C2439,'MSCI Database'!$C:$R,6, FALSE)="","",VLOOKUP($C2439,'MSCI Database'!$C:$R,6, FALSE)),"")</f>
        <v>5.7</v>
      </c>
      <c r="T2439" s="229">
        <f>IFERROR(IF(VLOOKUP($C2439,'MSCI Database'!$C:$R,7, FALSE)="","",VLOOKUP($C2439,'MSCI Database'!$C:$R,7, FALSE)),"")</f>
        <v>5.3</v>
      </c>
      <c r="U2439" s="229">
        <f>IFERROR(IF(VLOOKUP($C2439,'MSCI Database'!$C:$R,8, FALSE)="","",VLOOKUP($C2439,'MSCI Database'!$C:$R,8, FALSE)),"")</f>
        <v>5.8</v>
      </c>
      <c r="V2439" s="229">
        <f>IFERROR(IF(VLOOKUP($C2439,'MSCI Database'!$C:$R,9, FALSE)="","",VLOOKUP($C2439,'MSCI Database'!$C:$R,9, FALSE)),"")</f>
        <v>5.7</v>
      </c>
      <c r="W2439" s="215">
        <f t="shared" ca="1" si="103"/>
        <v>0</v>
      </c>
      <c r="X2439" s="276">
        <f>IFERROR(IF(VLOOKUP($C2439,'MSCI Database'!$C:$R,10, FALSE)="","",VLOOKUP($C2439,'MSCI Database'!$C:$R,10, FALSE)),"")</f>
        <v>5380359</v>
      </c>
      <c r="Y2439" s="229" t="str">
        <f>IFERROR(IF(VLOOKUP($C2439,'MSCI Database'!$C:$R,11, FALSE)="","",VLOOKUP($C2439,'MSCI Database'!$C:$R,11, FALSE)),"")</f>
        <v>2019</v>
      </c>
      <c r="Z2439" s="229" t="str">
        <f>IFERROR(IF(VLOOKUP($C2439,'MSCI Database'!$C:$R,12, FALSE)="","",VLOOKUP($C2439,'MSCI Database'!$C:$R,12, FALSE)),"")</f>
        <v>Reported</v>
      </c>
      <c r="AA2439" s="229" t="str">
        <f>IFERROR(IF(VLOOKUP($C2439,'MSCI Database'!$C:$R,13, FALSE)="","",VLOOKUP($C2439,'MSCI Database'!$C:$R,13, FALSE)),"")</f>
        <v>Separation of nutrition and biosciences business may increase share of carbon-intensive businesses</v>
      </c>
    </row>
    <row r="2440" spans="1:27" s="130" customFormat="1" ht="15" hidden="1" customHeight="1" outlineLevel="1">
      <c r="A2440" s="130" t="s">
        <v>8601</v>
      </c>
      <c r="B2440" s="130" t="s">
        <v>8123</v>
      </c>
      <c r="C2440" s="130" t="s">
        <v>8602</v>
      </c>
      <c r="D2440" s="130" t="s">
        <v>18706</v>
      </c>
      <c r="E2440" s="130" t="s">
        <v>12133</v>
      </c>
      <c r="F2440" s="215">
        <v>1.9509712359196969E-2</v>
      </c>
      <c r="G2440" s="132" t="str">
        <f ca="1">IFERROR(_xll.BQL($A2440, "cur_mkt_cap(currency=EUR)")/1000000, " ")</f>
        <v xml:space="preserve"> </v>
      </c>
      <c r="M2440" s="308"/>
      <c r="N2440" s="215">
        <f t="shared" si="102"/>
        <v>2.1133080569112785E-4</v>
      </c>
      <c r="O2440" s="172" t="str">
        <f>IFERROR(IF(VLOOKUP($C2440,'MSCI Database'!$C:$R,2, FALSE)="","",VLOOKUP($C2440,'MSCI Database'!$C:$R,2, FALSE)),"")</f>
        <v>Pharmaceuticals</v>
      </c>
      <c r="P2440" s="229" t="str">
        <f>IFERROR(IF(VLOOKUP($C2440,'MSCI Database'!$C:$R,3, FALSE)="","",VLOOKUP($C2440,'MSCI Database'!$C:$R,3, FALSE)),"")</f>
        <v>B</v>
      </c>
      <c r="Q2440" s="229" t="str">
        <f>IFERROR(IF(VLOOKUP($C2440,'MSCI Database'!$C:$R,4, FALSE)="","",VLOOKUP($C2440,'MSCI Database'!$C:$R,4, FALSE)),"")</f>
        <v>0</v>
      </c>
      <c r="R2440" s="229">
        <f>IFERROR(IF(VLOOKUP($C2440,'MSCI Database'!$C:$R,5, FALSE)="","",VLOOKUP($C2440,'MSCI Database'!$C:$R,5, FALSE)),"")</f>
        <v>2.1</v>
      </c>
      <c r="S2440" s="229">
        <f>IFERROR(IF(VLOOKUP($C2440,'MSCI Database'!$C:$R,6, FALSE)="","",VLOOKUP($C2440,'MSCI Database'!$C:$R,6, FALSE)),"")</f>
        <v>3</v>
      </c>
      <c r="T2440" s="229">
        <f>IFERROR(IF(VLOOKUP($C2440,'MSCI Database'!$C:$R,7, FALSE)="","",VLOOKUP($C2440,'MSCI Database'!$C:$R,7, FALSE)),"")</f>
        <v>3.5</v>
      </c>
      <c r="U2440" s="229">
        <f>IFERROR(IF(VLOOKUP($C2440,'MSCI Database'!$C:$R,8, FALSE)="","",VLOOKUP($C2440,'MSCI Database'!$C:$R,8, FALSE)),"")</f>
        <v>3.8</v>
      </c>
      <c r="V2440" s="229">
        <f>IFERROR(IF(VLOOKUP($C2440,'MSCI Database'!$C:$R,9, FALSE)="","",VLOOKUP($C2440,'MSCI Database'!$C:$R,9, FALSE)),"")</f>
        <v>3.6</v>
      </c>
      <c r="W2440" s="215">
        <f t="shared" ca="1" si="103"/>
        <v>0</v>
      </c>
      <c r="X2440" s="276">
        <f>IFERROR(IF(VLOOKUP($C2440,'MSCI Database'!$C:$R,10, FALSE)="","",VLOOKUP($C2440,'MSCI Database'!$C:$R,10, FALSE)),"")</f>
        <v>743794</v>
      </c>
      <c r="Y2440" s="229" t="str">
        <f>IFERROR(IF(VLOOKUP($C2440,'MSCI Database'!$C:$R,11, FALSE)="","",VLOOKUP($C2440,'MSCI Database'!$C:$R,11, FALSE)),"")</f>
        <v>2019</v>
      </c>
      <c r="Z2440" s="229" t="str">
        <f>IFERROR(IF(VLOOKUP($C2440,'MSCI Database'!$C:$R,12, FALSE)="","",VLOOKUP($C2440,'MSCI Database'!$C:$R,12, FALSE)),"")</f>
        <v>Reported</v>
      </c>
      <c r="AA2440" s="229" t="str">
        <f>IFERROR(IF(VLOOKUP($C2440,'MSCI Database'!$C:$R,13, FALSE)="","",VLOOKUP($C2440,'MSCI Database'!$C:$R,13, FALSE)),"")</f>
        <v>Ongoing business ethics controversies and investigations over alleged role in opioids crisis</v>
      </c>
    </row>
    <row r="2441" spans="1:27" s="130" customFormat="1" ht="15" hidden="1" customHeight="1" outlineLevel="1">
      <c r="A2441" s="130" t="s">
        <v>883</v>
      </c>
      <c r="B2441" s="130" t="s">
        <v>884</v>
      </c>
      <c r="C2441" s="130" t="s">
        <v>885</v>
      </c>
      <c r="D2441" s="130" t="s">
        <v>12135</v>
      </c>
      <c r="E2441" s="130" t="s">
        <v>18684</v>
      </c>
      <c r="F2441" s="215">
        <v>5.2017557584709703E-2</v>
      </c>
      <c r="G2441" s="132" t="str">
        <f ca="1">IFERROR(_xll.BQL($A2441, "cur_mkt_cap(currency=EUR)")/1000000, " ")</f>
        <v xml:space="preserve"> </v>
      </c>
      <c r="M2441" s="308"/>
      <c r="N2441" s="215">
        <f t="shared" si="102"/>
        <v>5.6345845351631898E-4</v>
      </c>
      <c r="O2441" s="172" t="str">
        <f>IFERROR(IF(VLOOKUP($C2441,'MSCI Database'!$C:$R,2, FALSE)="","",VLOOKUP($C2441,'MSCI Database'!$C:$R,2, FALSE)),"")</f>
        <v>Metals and Mining - Precious Metals</v>
      </c>
      <c r="P2441" s="229" t="str">
        <f>IFERROR(IF(VLOOKUP($C2441,'MSCI Database'!$C:$R,3, FALSE)="","",VLOOKUP($C2441,'MSCI Database'!$C:$R,3, FALSE)),"")</f>
        <v>BBB</v>
      </c>
      <c r="Q2441" s="229" t="str">
        <f>IFERROR(IF(VLOOKUP($C2441,'MSCI Database'!$C:$R,4, FALSE)="","",VLOOKUP($C2441,'MSCI Database'!$C:$R,4, FALSE)),"")</f>
        <v>0</v>
      </c>
      <c r="R2441" s="229">
        <f>IFERROR(IF(VLOOKUP($C2441,'MSCI Database'!$C:$R,5, FALSE)="","",VLOOKUP($C2441,'MSCI Database'!$C:$R,5, FALSE)),"")</f>
        <v>4.5999999999999996</v>
      </c>
      <c r="S2441" s="229">
        <f>IFERROR(IF(VLOOKUP($C2441,'MSCI Database'!$C:$R,6, FALSE)="","",VLOOKUP($C2441,'MSCI Database'!$C:$R,6, FALSE)),"")</f>
        <v>1.9</v>
      </c>
      <c r="T2441" s="229">
        <f>IFERROR(IF(VLOOKUP($C2441,'MSCI Database'!$C:$R,7, FALSE)="","",VLOOKUP($C2441,'MSCI Database'!$C:$R,7, FALSE)),"")</f>
        <v>6.5</v>
      </c>
      <c r="U2441" s="229">
        <f>IFERROR(IF(VLOOKUP($C2441,'MSCI Database'!$C:$R,8, FALSE)="","",VLOOKUP($C2441,'MSCI Database'!$C:$R,8, FALSE)),"")</f>
        <v>5.8</v>
      </c>
      <c r="V2441" s="229">
        <f>IFERROR(IF(VLOOKUP($C2441,'MSCI Database'!$C:$R,9, FALSE)="","",VLOOKUP($C2441,'MSCI Database'!$C:$R,9, FALSE)),"")</f>
        <v>4.8</v>
      </c>
      <c r="W2441" s="215">
        <f t="shared" ca="1" si="103"/>
        <v>0</v>
      </c>
      <c r="X2441" s="276">
        <f>IFERROR(IF(VLOOKUP($C2441,'MSCI Database'!$C:$R,10, FALSE)="","",VLOOKUP($C2441,'MSCI Database'!$C:$R,10, FALSE)),"")</f>
        <v>6654000</v>
      </c>
      <c r="Y2441" s="229" t="str">
        <f>IFERROR(IF(VLOOKUP($C2441,'MSCI Database'!$C:$R,11, FALSE)="","",VLOOKUP($C2441,'MSCI Database'!$C:$R,11, FALSE)),"")</f>
        <v>2019</v>
      </c>
      <c r="Z2441" s="229" t="str">
        <f>IFERROR(IF(VLOOKUP($C2441,'MSCI Database'!$C:$R,12, FALSE)="","",VLOOKUP($C2441,'MSCI Database'!$C:$R,12, FALSE)),"")</f>
        <v>Reported</v>
      </c>
      <c r="AA2441" s="229" t="str">
        <f>IFERROR(IF(VLOOKUP($C2441,'MSCI Database'!$C:$R,13, FALSE)="","",VLOOKUP($C2441,'MSCI Database'!$C:$R,13, FALSE)),"")</f>
        <v>Strong safety performance, but environmental management efforts hindered by past controversies</v>
      </c>
    </row>
    <row r="2442" spans="1:27" s="130" customFormat="1" ht="15" hidden="1" customHeight="1" outlineLevel="1">
      <c r="A2442" s="130" t="s">
        <v>3043</v>
      </c>
      <c r="B2442" s="130" t="s">
        <v>3044</v>
      </c>
      <c r="C2442" s="130" t="s">
        <v>3045</v>
      </c>
      <c r="D2442" s="130" t="s">
        <v>12128</v>
      </c>
      <c r="E2442" s="130" t="s">
        <v>18673</v>
      </c>
      <c r="F2442" s="215">
        <v>6.4645442784434834E-2</v>
      </c>
      <c r="G2442" s="132" t="str">
        <f ca="1">IFERROR(_xll.BQL($A2442, "cur_mkt_cap(currency=EUR)")/1000000, " ")</f>
        <v xml:space="preserve"> </v>
      </c>
      <c r="M2442" s="308"/>
      <c r="N2442" s="215">
        <f t="shared" ref="N2442:N2505" si="104">IF(V2442&lt;&gt;"",VLOOKUP($A2442,$A$1737:$V$3221,6,FALSE)/SUMIF($V$1737:$V$3221,"&gt;0",$F$1737:$F$3221),0)</f>
        <v>7.0024474253482219E-4</v>
      </c>
      <c r="O2442" s="172" t="str">
        <f>IFERROR(IF(VLOOKUP($C2442,'MSCI Database'!$C:$R,2, FALSE)="","",VLOOKUP($C2442,'MSCI Database'!$C:$R,2, FALSE)),"")</f>
        <v>Building Products</v>
      </c>
      <c r="P2442" s="229" t="str">
        <f>IFERROR(IF(VLOOKUP($C2442,'MSCI Database'!$C:$R,3, FALSE)="","",VLOOKUP($C2442,'MSCI Database'!$C:$R,3, FALSE)),"")</f>
        <v>AAA</v>
      </c>
      <c r="Q2442" s="229" t="str">
        <f>IFERROR(IF(VLOOKUP($C2442,'MSCI Database'!$C:$R,4, FALSE)="","",VLOOKUP($C2442,'MSCI Database'!$C:$R,4, FALSE)),"")</f>
        <v>0</v>
      </c>
      <c r="R2442" s="229">
        <f>IFERROR(IF(VLOOKUP($C2442,'MSCI Database'!$C:$R,5, FALSE)="","",VLOOKUP($C2442,'MSCI Database'!$C:$R,5, FALSE)),"")</f>
        <v>10</v>
      </c>
      <c r="S2442" s="229">
        <f>IFERROR(IF(VLOOKUP($C2442,'MSCI Database'!$C:$R,6, FALSE)="","",VLOOKUP($C2442,'MSCI Database'!$C:$R,6, FALSE)),"")</f>
        <v>7.6</v>
      </c>
      <c r="T2442" s="229">
        <f>IFERROR(IF(VLOOKUP($C2442,'MSCI Database'!$C:$R,7, FALSE)="","",VLOOKUP($C2442,'MSCI Database'!$C:$R,7, FALSE)),"")</f>
        <v>6.3</v>
      </c>
      <c r="U2442" s="229">
        <f>IFERROR(IF(VLOOKUP($C2442,'MSCI Database'!$C:$R,8, FALSE)="","",VLOOKUP($C2442,'MSCI Database'!$C:$R,8, FALSE)),"")</f>
        <v>5.9</v>
      </c>
      <c r="V2442" s="229">
        <f>IFERROR(IF(VLOOKUP($C2442,'MSCI Database'!$C:$R,9, FALSE)="","",VLOOKUP($C2442,'MSCI Database'!$C:$R,9, FALSE)),"")</f>
        <v>6.7</v>
      </c>
      <c r="W2442" s="215">
        <f t="shared" ref="W2442:W2505" ca="1" si="105">IFERROR(IF(X2442&lt;&gt;"",VLOOKUP($A2442,$A$1737:$X$3221,6,FALSE)/100,0)*$G$1735/$G2442, 0)</f>
        <v>0</v>
      </c>
      <c r="X2442" s="276">
        <f>IFERROR(IF(VLOOKUP($C2442,'MSCI Database'!$C:$R,10, FALSE)="","",VLOOKUP($C2442,'MSCI Database'!$C:$R,10, FALSE)),"")</f>
        <v>1082089</v>
      </c>
      <c r="Y2442" s="229" t="str">
        <f>IFERROR(IF(VLOOKUP($C2442,'MSCI Database'!$C:$R,11, FALSE)="","",VLOOKUP($C2442,'MSCI Database'!$C:$R,11, FALSE)),"")</f>
        <v>2019</v>
      </c>
      <c r="Z2442" s="229" t="str">
        <f>IFERROR(IF(VLOOKUP($C2442,'MSCI Database'!$C:$R,12, FALSE)="","",VLOOKUP($C2442,'MSCI Database'!$C:$R,12, FALSE)),"")</f>
        <v>Reported</v>
      </c>
      <c r="AA2442" s="229" t="str">
        <f>IFERROR(IF(VLOOKUP($C2442,'MSCI Database'!$C:$R,13, FALSE)="","",VLOOKUP($C2442,'MSCI Database'!$C:$R,13, FALSE)),"")</f>
        <v>Robust focus on sustainable business operations and strong Internet-of-Things product portfolio</v>
      </c>
    </row>
    <row r="2443" spans="1:27" s="130" customFormat="1" ht="15" hidden="1" customHeight="1" outlineLevel="1">
      <c r="A2443" s="130" t="s">
        <v>6454</v>
      </c>
      <c r="B2443" s="130" t="s">
        <v>6455</v>
      </c>
      <c r="C2443" s="130" t="s">
        <v>6456</v>
      </c>
      <c r="D2443" s="130" t="s">
        <v>12128</v>
      </c>
      <c r="E2443" s="130" t="s">
        <v>12133</v>
      </c>
      <c r="F2443" s="215">
        <v>6.4546761528653906E-2</v>
      </c>
      <c r="G2443" s="132" t="str">
        <f ca="1">IFERROR(_xll.BQL($A2443, "cur_mkt_cap(currency=EUR)")/1000000, " ")</f>
        <v xml:space="preserve"> </v>
      </c>
      <c r="M2443" s="308"/>
      <c r="N2443" s="215">
        <f t="shared" si="104"/>
        <v>6.9917581907214671E-4</v>
      </c>
      <c r="O2443" s="172" t="str">
        <f>IFERROR(IF(VLOOKUP($C2443,'MSCI Database'!$C:$R,2, FALSE)="","",VLOOKUP($C2443,'MSCI Database'!$C:$R,2, FALSE)),"")</f>
        <v>Health Care Equipment &amp; Supplies</v>
      </c>
      <c r="P2443" s="229" t="str">
        <f>IFERROR(IF(VLOOKUP($C2443,'MSCI Database'!$C:$R,3, FALSE)="","",VLOOKUP($C2443,'MSCI Database'!$C:$R,3, FALSE)),"")</f>
        <v>BBB</v>
      </c>
      <c r="Q2443" s="229" t="str">
        <f>IFERROR(IF(VLOOKUP($C2443,'MSCI Database'!$C:$R,4, FALSE)="","",VLOOKUP($C2443,'MSCI Database'!$C:$R,4, FALSE)),"")</f>
        <v>1</v>
      </c>
      <c r="R2443" s="229">
        <f>IFERROR(IF(VLOOKUP($C2443,'MSCI Database'!$C:$R,5, FALSE)="","",VLOOKUP($C2443,'MSCI Database'!$C:$R,5, FALSE)),"")</f>
        <v>5</v>
      </c>
      <c r="S2443" s="229">
        <f>IFERROR(IF(VLOOKUP($C2443,'MSCI Database'!$C:$R,6, FALSE)="","",VLOOKUP($C2443,'MSCI Database'!$C:$R,6, FALSE)),"")</f>
        <v>10</v>
      </c>
      <c r="T2443" s="229">
        <f>IFERROR(IF(VLOOKUP($C2443,'MSCI Database'!$C:$R,7, FALSE)="","",VLOOKUP($C2443,'MSCI Database'!$C:$R,7, FALSE)),"")</f>
        <v>5.6</v>
      </c>
      <c r="U2443" s="229">
        <f>IFERROR(IF(VLOOKUP($C2443,'MSCI Database'!$C:$R,8, FALSE)="","",VLOOKUP($C2443,'MSCI Database'!$C:$R,8, FALSE)),"")</f>
        <v>4.9000000000000004</v>
      </c>
      <c r="V2443" s="229">
        <f>IFERROR(IF(VLOOKUP($C2443,'MSCI Database'!$C:$R,9, FALSE)="","",VLOOKUP($C2443,'MSCI Database'!$C:$R,9, FALSE)),"")</f>
        <v>5.6</v>
      </c>
      <c r="W2443" s="215">
        <f t="shared" ca="1" si="105"/>
        <v>0</v>
      </c>
      <c r="X2443" s="276">
        <f>IFERROR(IF(VLOOKUP($C2443,'MSCI Database'!$C:$R,10, FALSE)="","",VLOOKUP($C2443,'MSCI Database'!$C:$R,10, FALSE)),"")</f>
        <v>741000</v>
      </c>
      <c r="Y2443" s="229" t="str">
        <f>IFERROR(IF(VLOOKUP($C2443,'MSCI Database'!$C:$R,11, FALSE)="","",VLOOKUP($C2443,'MSCI Database'!$C:$R,11, FALSE)),"")</f>
        <v>2019</v>
      </c>
      <c r="Z2443" s="229" t="str">
        <f>IFERROR(IF(VLOOKUP($C2443,'MSCI Database'!$C:$R,12, FALSE)="","",VLOOKUP($C2443,'MSCI Database'!$C:$R,12, FALSE)),"")</f>
        <v>Reported</v>
      </c>
      <c r="AA2443" s="229" t="str">
        <f>IFERROR(IF(VLOOKUP($C2443,'MSCI Database'!$C:$R,13, FALSE)="","",VLOOKUP($C2443,'MSCI Database'!$C:$R,13, FALSE)),"")</f>
        <v>Improved product quality performance, but governance practices lag those of better-performing peers</v>
      </c>
    </row>
    <row r="2444" spans="1:27" s="130" customFormat="1" ht="15" hidden="1" customHeight="1" outlineLevel="1">
      <c r="A2444" s="130" t="s">
        <v>1544</v>
      </c>
      <c r="B2444" s="130" t="s">
        <v>1545</v>
      </c>
      <c r="C2444" s="130" t="s">
        <v>1546</v>
      </c>
      <c r="D2444" s="130" t="s">
        <v>18678</v>
      </c>
      <c r="E2444" s="130" t="s">
        <v>18673</v>
      </c>
      <c r="F2444" s="215">
        <v>8.2950608364085916E-3</v>
      </c>
      <c r="G2444" s="132" t="str">
        <f ca="1">IFERROR(_xll.BQL($A2444, "cur_mkt_cap(currency=EUR)")/1000000, " ")</f>
        <v xml:space="preserve"> </v>
      </c>
      <c r="M2444" s="308"/>
      <c r="N2444" s="215">
        <f t="shared" si="104"/>
        <v>8.9852779863705941E-5</v>
      </c>
      <c r="O2444" s="172" t="str">
        <f>IFERROR(IF(VLOOKUP($C2444,'MSCI Database'!$C:$R,2, FALSE)="","",VLOOKUP($C2444,'MSCI Database'!$C:$R,2, FALSE)),"")</f>
        <v>Electrical Equipment</v>
      </c>
      <c r="P2444" s="229" t="str">
        <f>IFERROR(IF(VLOOKUP($C2444,'MSCI Database'!$C:$R,3, FALSE)="","",VLOOKUP($C2444,'MSCI Database'!$C:$R,3, FALSE)),"")</f>
        <v>B</v>
      </c>
      <c r="Q2444" s="229" t="str">
        <f>IFERROR(IF(VLOOKUP($C2444,'MSCI Database'!$C:$R,4, FALSE)="","",VLOOKUP($C2444,'MSCI Database'!$C:$R,4, FALSE)),"")</f>
        <v>0</v>
      </c>
      <c r="R2444" s="229">
        <f>IFERROR(IF(VLOOKUP($C2444,'MSCI Database'!$C:$R,5, FALSE)="","",VLOOKUP($C2444,'MSCI Database'!$C:$R,5, FALSE)),"")</f>
        <v>1.9</v>
      </c>
      <c r="S2444" s="229">
        <f>IFERROR(IF(VLOOKUP($C2444,'MSCI Database'!$C:$R,6, FALSE)="","",VLOOKUP($C2444,'MSCI Database'!$C:$R,6, FALSE)),"")</f>
        <v>6</v>
      </c>
      <c r="T2444" s="229">
        <f>IFERROR(IF(VLOOKUP($C2444,'MSCI Database'!$C:$R,7, FALSE)="","",VLOOKUP($C2444,'MSCI Database'!$C:$R,7, FALSE)),"")</f>
        <v>5.9</v>
      </c>
      <c r="U2444" s="229">
        <f>IFERROR(IF(VLOOKUP($C2444,'MSCI Database'!$C:$R,8, FALSE)="","",VLOOKUP($C2444,'MSCI Database'!$C:$R,8, FALSE)),"")</f>
        <v>2.1</v>
      </c>
      <c r="V2444" s="229">
        <f>IFERROR(IF(VLOOKUP($C2444,'MSCI Database'!$C:$R,9, FALSE)="","",VLOOKUP($C2444,'MSCI Database'!$C:$R,9, FALSE)),"")</f>
        <v>4.3</v>
      </c>
      <c r="W2444" s="215">
        <f t="shared" ca="1" si="105"/>
        <v>0</v>
      </c>
      <c r="X2444" s="276">
        <f>IFERROR(IF(VLOOKUP($C2444,'MSCI Database'!$C:$R,10, FALSE)="","",VLOOKUP($C2444,'MSCI Database'!$C:$R,10, FALSE)),"")</f>
        <v>45857</v>
      </c>
      <c r="Y2444" s="229" t="str">
        <f>IFERROR(IF(VLOOKUP($C2444,'MSCI Database'!$C:$R,11, FALSE)="","",VLOOKUP($C2444,'MSCI Database'!$C:$R,11, FALSE)),"")</f>
        <v>2019</v>
      </c>
      <c r="Z2444" s="229" t="str">
        <f>IFERROR(IF(VLOOKUP($C2444,'MSCI Database'!$C:$R,12, FALSE)="","",VLOOKUP($C2444,'MSCI Database'!$C:$R,12, FALSE)),"")</f>
        <v>E.Segmt-Moderately High</v>
      </c>
      <c r="AA2444" s="229" t="str">
        <f>IFERROR(IF(VLOOKUP($C2444,'MSCI Database'!$C:$R,13, FALSE)="","",VLOOKUP($C2444,'MSCI Database'!$C:$R,13, FALSE)),"")</f>
        <v>Weak corporate governance practices</v>
      </c>
    </row>
    <row r="2445" spans="1:27" s="130" customFormat="1" ht="15" hidden="1" customHeight="1" outlineLevel="1">
      <c r="A2445" s="130" t="s">
        <v>7772</v>
      </c>
      <c r="B2445" s="130" t="s">
        <v>7773</v>
      </c>
      <c r="C2445" s="130" t="s">
        <v>7774</v>
      </c>
      <c r="D2445" s="130" t="s">
        <v>12128</v>
      </c>
      <c r="E2445" s="130" t="s">
        <v>18673</v>
      </c>
      <c r="F2445" s="215">
        <v>6.4482454106953621E-2</v>
      </c>
      <c r="G2445" s="132" t="str">
        <f ca="1">IFERROR(_xll.BQL($A2445, "cur_mkt_cap(currency=EUR)")/1000000, " ")</f>
        <v xml:space="preserve"> </v>
      </c>
      <c r="M2445" s="308"/>
      <c r="N2445" s="215">
        <f t="shared" si="104"/>
        <v>6.984792358017412E-4</v>
      </c>
      <c r="O2445" s="172" t="str">
        <f>IFERROR(IF(VLOOKUP($C2445,'MSCI Database'!$C:$R,2, FALSE)="","",VLOOKUP($C2445,'MSCI Database'!$C:$R,2, FALSE)),"")</f>
        <v>Industrial Machinery</v>
      </c>
      <c r="P2445" s="229" t="str">
        <f>IFERROR(IF(VLOOKUP($C2445,'MSCI Database'!$C:$R,3, FALSE)="","",VLOOKUP($C2445,'MSCI Database'!$C:$R,3, FALSE)),"")</f>
        <v>BBB</v>
      </c>
      <c r="Q2445" s="229" t="str">
        <f>IFERROR(IF(VLOOKUP($C2445,'MSCI Database'!$C:$R,4, FALSE)="","",VLOOKUP($C2445,'MSCI Database'!$C:$R,4, FALSE)),"")</f>
        <v>-1</v>
      </c>
      <c r="R2445" s="229">
        <f>IFERROR(IF(VLOOKUP($C2445,'MSCI Database'!$C:$R,5, FALSE)="","",VLOOKUP($C2445,'MSCI Database'!$C:$R,5, FALSE)),"")</f>
        <v>5.0999999999999996</v>
      </c>
      <c r="S2445" s="229">
        <f>IFERROR(IF(VLOOKUP($C2445,'MSCI Database'!$C:$R,6, FALSE)="","",VLOOKUP($C2445,'MSCI Database'!$C:$R,6, FALSE)),"")</f>
        <v>4.3</v>
      </c>
      <c r="T2445" s="229">
        <f>IFERROR(IF(VLOOKUP($C2445,'MSCI Database'!$C:$R,7, FALSE)="","",VLOOKUP($C2445,'MSCI Database'!$C:$R,7, FALSE)),"")</f>
        <v>2.5</v>
      </c>
      <c r="U2445" s="229">
        <f>IFERROR(IF(VLOOKUP($C2445,'MSCI Database'!$C:$R,8, FALSE)="","",VLOOKUP($C2445,'MSCI Database'!$C:$R,8, FALSE)),"")</f>
        <v>5.5</v>
      </c>
      <c r="V2445" s="229">
        <f>IFERROR(IF(VLOOKUP($C2445,'MSCI Database'!$C:$R,9, FALSE)="","",VLOOKUP($C2445,'MSCI Database'!$C:$R,9, FALSE)),"")</f>
        <v>4.5</v>
      </c>
      <c r="W2445" s="215">
        <f t="shared" ca="1" si="105"/>
        <v>0</v>
      </c>
      <c r="X2445" s="276">
        <f>IFERROR(IF(VLOOKUP($C2445,'MSCI Database'!$C:$R,10, FALSE)="","",VLOOKUP($C2445,'MSCI Database'!$C:$R,10, FALSE)),"")</f>
        <v>487261</v>
      </c>
      <c r="Y2445" s="229" t="str">
        <f>IFERROR(IF(VLOOKUP($C2445,'MSCI Database'!$C:$R,11, FALSE)="","",VLOOKUP($C2445,'MSCI Database'!$C:$R,11, FALSE)),"")</f>
        <v>2019</v>
      </c>
      <c r="Z2445" s="229" t="str">
        <f>IFERROR(IF(VLOOKUP($C2445,'MSCI Database'!$C:$R,12, FALSE)="","",VLOOKUP($C2445,'MSCI Database'!$C:$R,12, FALSE)),"")</f>
        <v>Reported</v>
      </c>
      <c r="AA2445" s="229" t="str">
        <f>IFERROR(IF(VLOOKUP($C2445,'MSCI Database'!$C:$R,13, FALSE)="","",VLOOKUP($C2445,'MSCI Database'!$C:$R,13, FALSE)),"")</f>
        <v>Minority shareholder influence remains limited, labor-related risks persist</v>
      </c>
    </row>
    <row r="2446" spans="1:27" s="130" customFormat="1" ht="15" hidden="1" customHeight="1" outlineLevel="1">
      <c r="A2446" s="130" t="s">
        <v>3020</v>
      </c>
      <c r="B2446" s="130" t="s">
        <v>3021</v>
      </c>
      <c r="C2446" s="130" t="s">
        <v>3022</v>
      </c>
      <c r="D2446" s="130" t="s">
        <v>18691</v>
      </c>
      <c r="E2446" s="130" t="s">
        <v>18673</v>
      </c>
      <c r="F2446" s="215">
        <v>6.4205536437638572E-2</v>
      </c>
      <c r="G2446" s="132" t="str">
        <f ca="1">IFERROR(_xll.BQL($A2446, "cur_mkt_cap(currency=EUR)")/1000000, " ")</f>
        <v xml:space="preserve"> </v>
      </c>
      <c r="M2446" s="308"/>
      <c r="N2446" s="215">
        <f t="shared" si="104"/>
        <v>6.9547964087747916E-4</v>
      </c>
      <c r="O2446" s="172" t="str">
        <f>IFERROR(IF(VLOOKUP($C2446,'MSCI Database'!$C:$R,2, FALSE)="","",VLOOKUP($C2446,'MSCI Database'!$C:$R,2, FALSE)),"")</f>
        <v>Building Products</v>
      </c>
      <c r="P2446" s="229" t="str">
        <f>IFERROR(IF(VLOOKUP($C2446,'MSCI Database'!$C:$R,3, FALSE)="","",VLOOKUP($C2446,'MSCI Database'!$C:$R,3, FALSE)),"")</f>
        <v>AAA</v>
      </c>
      <c r="Q2446" s="229" t="str">
        <f>IFERROR(IF(VLOOKUP($C2446,'MSCI Database'!$C:$R,4, FALSE)="","",VLOOKUP($C2446,'MSCI Database'!$C:$R,4, FALSE)),"")</f>
        <v>0</v>
      </c>
      <c r="R2446" s="229">
        <f>IFERROR(IF(VLOOKUP($C2446,'MSCI Database'!$C:$R,5, FALSE)="","",VLOOKUP($C2446,'MSCI Database'!$C:$R,5, FALSE)),"")</f>
        <v>9.6999999999999993</v>
      </c>
      <c r="S2446" s="229">
        <f>IFERROR(IF(VLOOKUP($C2446,'MSCI Database'!$C:$R,6, FALSE)="","",VLOOKUP($C2446,'MSCI Database'!$C:$R,6, FALSE)),"")</f>
        <v>7.4</v>
      </c>
      <c r="T2446" s="229">
        <f>IFERROR(IF(VLOOKUP($C2446,'MSCI Database'!$C:$R,7, FALSE)="","",VLOOKUP($C2446,'MSCI Database'!$C:$R,7, FALSE)),"")</f>
        <v>6.7</v>
      </c>
      <c r="U2446" s="229">
        <f>IFERROR(IF(VLOOKUP($C2446,'MSCI Database'!$C:$R,8, FALSE)="","",VLOOKUP($C2446,'MSCI Database'!$C:$R,8, FALSE)),"")</f>
        <v>5.4</v>
      </c>
      <c r="V2446" s="229">
        <f>IFERROR(IF(VLOOKUP($C2446,'MSCI Database'!$C:$R,9, FALSE)="","",VLOOKUP($C2446,'MSCI Database'!$C:$R,9, FALSE)),"")</f>
        <v>6.5</v>
      </c>
      <c r="W2446" s="215">
        <f t="shared" ca="1" si="105"/>
        <v>0</v>
      </c>
      <c r="X2446" s="276">
        <f>IFERROR(IF(VLOOKUP($C2446,'MSCI Database'!$C:$R,10, FALSE)="","",VLOOKUP($C2446,'MSCI Database'!$C:$R,10, FALSE)),"")</f>
        <v>541935</v>
      </c>
      <c r="Y2446" s="229" t="str">
        <f>IFERROR(IF(VLOOKUP($C2446,'MSCI Database'!$C:$R,11, FALSE)="","",VLOOKUP($C2446,'MSCI Database'!$C:$R,11, FALSE)),"")</f>
        <v>2019</v>
      </c>
      <c r="Z2446" s="229" t="str">
        <f>IFERROR(IF(VLOOKUP($C2446,'MSCI Database'!$C:$R,12, FALSE)="","",VLOOKUP($C2446,'MSCI Database'!$C:$R,12, FALSE)),"")</f>
        <v>Reported</v>
      </c>
      <c r="AA2446" s="229" t="str">
        <f>IFERROR(IF(VLOOKUP($C2446,'MSCI Database'!$C:$R,13, FALSE)="","",VLOOKUP($C2446,'MSCI Database'!$C:$R,13, FALSE)),"")</f>
        <v>Strong carbon emission management, cleantech focus capitalizes on growing indoor air quality market</v>
      </c>
    </row>
    <row r="2447" spans="1:27" s="130" customFormat="1" ht="15" hidden="1" customHeight="1" outlineLevel="1">
      <c r="A2447" s="130" t="s">
        <v>6334</v>
      </c>
      <c r="B2447" s="130" t="s">
        <v>6335</v>
      </c>
      <c r="C2447" s="130" t="s">
        <v>6336</v>
      </c>
      <c r="D2447" s="130" t="s">
        <v>12128</v>
      </c>
      <c r="E2447" s="130" t="s">
        <v>18688</v>
      </c>
      <c r="F2447" s="215">
        <v>6.3926345455860997E-2</v>
      </c>
      <c r="G2447" s="132" t="str">
        <f ca="1">IFERROR(_xll.BQL($A2447, "cur_mkt_cap(currency=EUR)")/1000000, " ")</f>
        <v xml:space="preserve"> </v>
      </c>
      <c r="M2447" s="308"/>
      <c r="N2447" s="215">
        <f t="shared" si="104"/>
        <v>6.9245542124602279E-4</v>
      </c>
      <c r="O2447" s="172" t="str">
        <f>IFERROR(IF(VLOOKUP($C2447,'MSCI Database'!$C:$R,2, FALSE)="","",VLOOKUP($C2447,'MSCI Database'!$C:$R,2, FALSE)),"")</f>
        <v>Multi-Line Insurance &amp; Brokerage</v>
      </c>
      <c r="P2447" s="229" t="str">
        <f>IFERROR(IF(VLOOKUP($C2447,'MSCI Database'!$C:$R,3, FALSE)="","",VLOOKUP($C2447,'MSCI Database'!$C:$R,3, FALSE)),"")</f>
        <v>BBB</v>
      </c>
      <c r="Q2447" s="229" t="str">
        <f>IFERROR(IF(VLOOKUP($C2447,'MSCI Database'!$C:$R,4, FALSE)="","",VLOOKUP($C2447,'MSCI Database'!$C:$R,4, FALSE)),"")</f>
        <v>1</v>
      </c>
      <c r="R2447" s="229">
        <f>IFERROR(IF(VLOOKUP($C2447,'MSCI Database'!$C:$R,5, FALSE)="","",VLOOKUP($C2447,'MSCI Database'!$C:$R,5, FALSE)),"")</f>
        <v>5.6</v>
      </c>
      <c r="S2447" s="229">
        <f>IFERROR(IF(VLOOKUP($C2447,'MSCI Database'!$C:$R,6, FALSE)="","",VLOOKUP($C2447,'MSCI Database'!$C:$R,6, FALSE)),"")</f>
        <v>6.3</v>
      </c>
      <c r="T2447" s="229">
        <f>IFERROR(IF(VLOOKUP($C2447,'MSCI Database'!$C:$R,7, FALSE)="","",VLOOKUP($C2447,'MSCI Database'!$C:$R,7, FALSE)),"")</f>
        <v>4.7</v>
      </c>
      <c r="U2447" s="229">
        <f>IFERROR(IF(VLOOKUP($C2447,'MSCI Database'!$C:$R,8, FALSE)="","",VLOOKUP($C2447,'MSCI Database'!$C:$R,8, FALSE)),"")</f>
        <v>4</v>
      </c>
      <c r="V2447" s="229">
        <f>IFERROR(IF(VLOOKUP($C2447,'MSCI Database'!$C:$R,9, FALSE)="","",VLOOKUP($C2447,'MSCI Database'!$C:$R,9, FALSE)),"")</f>
        <v>4.7</v>
      </c>
      <c r="W2447" s="215">
        <f t="shared" ca="1" si="105"/>
        <v>0</v>
      </c>
      <c r="X2447" s="276">
        <f>IFERROR(IF(VLOOKUP($C2447,'MSCI Database'!$C:$R,10, FALSE)="","",VLOOKUP($C2447,'MSCI Database'!$C:$R,10, FALSE)),"")</f>
        <v>110902</v>
      </c>
      <c r="Y2447" s="229" t="str">
        <f>IFERROR(IF(VLOOKUP($C2447,'MSCI Database'!$C:$R,11, FALSE)="","",VLOOKUP($C2447,'MSCI Database'!$C:$R,11, FALSE)),"")</f>
        <v>2019</v>
      </c>
      <c r="Z2447" s="229" t="str">
        <f>IFERROR(IF(VLOOKUP($C2447,'MSCI Database'!$C:$R,12, FALSE)="","",VLOOKUP($C2447,'MSCI Database'!$C:$R,12, FALSE)),"")</f>
        <v>Reported</v>
      </c>
      <c r="AA2447" s="229" t="str">
        <f>IFERROR(IF(VLOOKUP($C2447,'MSCI Database'!$C:$R,13, FALSE)="","",VLOOKUP($C2447,'MSCI Database'!$C:$R,13, FALSE)),"")</f>
        <v>Improved efforts to mitigate risks related to climate change drive the upgrade</v>
      </c>
    </row>
    <row r="2448" spans="1:27" s="130" customFormat="1" ht="15" hidden="1" customHeight="1" outlineLevel="1">
      <c r="A2448" s="130" t="s">
        <v>5298</v>
      </c>
      <c r="B2448" s="130" t="s">
        <v>5299</v>
      </c>
      <c r="C2448" s="130" t="s">
        <v>5300</v>
      </c>
      <c r="D2448" s="130" t="s">
        <v>18683</v>
      </c>
      <c r="E2448" s="130" t="s">
        <v>18688</v>
      </c>
      <c r="F2448" s="215">
        <v>7.420190195705588E-2</v>
      </c>
      <c r="G2448" s="132" t="str">
        <f ca="1">IFERROR(_xll.BQL($A2448, "cur_mkt_cap(currency=EUR)")/1000000, " ")</f>
        <v xml:space="preserve"> </v>
      </c>
      <c r="M2448" s="308"/>
      <c r="N2448" s="215">
        <f t="shared" si="104"/>
        <v>8.0376109271577901E-4</v>
      </c>
      <c r="O2448" s="172" t="str">
        <f>IFERROR(IF(VLOOKUP($C2448,'MSCI Database'!$C:$R,2, FALSE)="","",VLOOKUP($C2448,'MSCI Database'!$C:$R,2, FALSE)),"")</f>
        <v>Banks</v>
      </c>
      <c r="P2448" s="229" t="str">
        <f>IFERROR(IF(VLOOKUP($C2448,'MSCI Database'!$C:$R,3, FALSE)="","",VLOOKUP($C2448,'MSCI Database'!$C:$R,3, FALSE)),"")</f>
        <v>AA</v>
      </c>
      <c r="Q2448" s="229" t="str">
        <f>IFERROR(IF(VLOOKUP($C2448,'MSCI Database'!$C:$R,4, FALSE)="","",VLOOKUP($C2448,'MSCI Database'!$C:$R,4, FALSE)),"")</f>
        <v>1</v>
      </c>
      <c r="R2448" s="229">
        <f>IFERROR(IF(VLOOKUP($C2448,'MSCI Database'!$C:$R,5, FALSE)="","",VLOOKUP($C2448,'MSCI Database'!$C:$R,5, FALSE)),"")</f>
        <v>8.4</v>
      </c>
      <c r="S2448" s="229">
        <f>IFERROR(IF(VLOOKUP($C2448,'MSCI Database'!$C:$R,6, FALSE)="","",VLOOKUP($C2448,'MSCI Database'!$C:$R,6, FALSE)),"")</f>
        <v>6.7</v>
      </c>
      <c r="T2448" s="229">
        <f>IFERROR(IF(VLOOKUP($C2448,'MSCI Database'!$C:$R,7, FALSE)="","",VLOOKUP($C2448,'MSCI Database'!$C:$R,7, FALSE)),"")</f>
        <v>4.8</v>
      </c>
      <c r="U2448" s="229">
        <f>IFERROR(IF(VLOOKUP($C2448,'MSCI Database'!$C:$R,8, FALSE)="","",VLOOKUP($C2448,'MSCI Database'!$C:$R,8, FALSE)),"")</f>
        <v>6.2</v>
      </c>
      <c r="V2448" s="229">
        <f>IFERROR(IF(VLOOKUP($C2448,'MSCI Database'!$C:$R,9, FALSE)="","",VLOOKUP($C2448,'MSCI Database'!$C:$R,9, FALSE)),"")</f>
        <v>5.5</v>
      </c>
      <c r="W2448" s="215">
        <f t="shared" ca="1" si="105"/>
        <v>0</v>
      </c>
      <c r="X2448" s="276">
        <f>IFERROR(IF(VLOOKUP($C2448,'MSCI Database'!$C:$R,10, FALSE)="","",VLOOKUP($C2448,'MSCI Database'!$C:$R,10, FALSE)),"")</f>
        <v>19000</v>
      </c>
      <c r="Y2448" s="229" t="str">
        <f>IFERROR(IF(VLOOKUP($C2448,'MSCI Database'!$C:$R,11, FALSE)="","",VLOOKUP($C2448,'MSCI Database'!$C:$R,11, FALSE)),"")</f>
        <v>2019</v>
      </c>
      <c r="Z2448" s="229" t="str">
        <f>IFERROR(IF(VLOOKUP($C2448,'MSCI Database'!$C:$R,12, FALSE)="","",VLOOKUP($C2448,'MSCI Database'!$C:$R,12, FALSE)),"")</f>
        <v>Reported</v>
      </c>
      <c r="AA2448" s="229" t="str">
        <f>IFERROR(IF(VLOOKUP($C2448,'MSCI Database'!$C:$R,13, FALSE)="","",VLOOKUP($C2448,'MSCI Database'!$C:$R,13, FALSE)),"")</f>
        <v>Continued strength in governance oversight and policies drives upgrade</v>
      </c>
    </row>
    <row r="2449" spans="1:27" s="130" customFormat="1" ht="15" hidden="1" customHeight="1" outlineLevel="1">
      <c r="A2449" s="130" t="s">
        <v>2173</v>
      </c>
      <c r="B2449" s="130" t="s">
        <v>2174</v>
      </c>
      <c r="C2449" s="130" t="s">
        <v>2175</v>
      </c>
      <c r="D2449" s="130" t="s">
        <v>12131</v>
      </c>
      <c r="E2449" s="130" t="s">
        <v>18673</v>
      </c>
      <c r="F2449" s="215">
        <v>7.3829331303477685E-2</v>
      </c>
      <c r="G2449" s="132" t="str">
        <f ca="1">IFERROR(_xll.BQL($A2449, "cur_mkt_cap(currency=EUR)")/1000000, " ")</f>
        <v xml:space="preserve"> </v>
      </c>
      <c r="M2449" s="308"/>
      <c r="N2449" s="215">
        <f t="shared" si="104"/>
        <v>7.9972537681449187E-4</v>
      </c>
      <c r="O2449" s="172" t="str">
        <f>IFERROR(IF(VLOOKUP($C2449,'MSCI Database'!$C:$R,2, FALSE)="","",VLOOKUP($C2449,'MSCI Database'!$C:$R,2, FALSE)),"")</f>
        <v>Aerospace &amp; Defense</v>
      </c>
      <c r="P2449" s="229" t="str">
        <f>IFERROR(IF(VLOOKUP($C2449,'MSCI Database'!$C:$R,3, FALSE)="","",VLOOKUP($C2449,'MSCI Database'!$C:$R,3, FALSE)),"")</f>
        <v>A</v>
      </c>
      <c r="Q2449" s="229" t="str">
        <f>IFERROR(IF(VLOOKUP($C2449,'MSCI Database'!$C:$R,4, FALSE)="","",VLOOKUP($C2449,'MSCI Database'!$C:$R,4, FALSE)),"")</f>
        <v>0</v>
      </c>
      <c r="R2449" s="229">
        <f>IFERROR(IF(VLOOKUP($C2449,'MSCI Database'!$C:$R,5, FALSE)="","",VLOOKUP($C2449,'MSCI Database'!$C:$R,5, FALSE)),"")</f>
        <v>6.8</v>
      </c>
      <c r="S2449" s="229">
        <f>IFERROR(IF(VLOOKUP($C2449,'MSCI Database'!$C:$R,6, FALSE)="","",VLOOKUP($C2449,'MSCI Database'!$C:$R,6, FALSE)),"")</f>
        <v>5.3</v>
      </c>
      <c r="T2449" s="229">
        <f>IFERROR(IF(VLOOKUP($C2449,'MSCI Database'!$C:$R,7, FALSE)="","",VLOOKUP($C2449,'MSCI Database'!$C:$R,7, FALSE)),"")</f>
        <v>4.2</v>
      </c>
      <c r="U2449" s="229">
        <f>IFERROR(IF(VLOOKUP($C2449,'MSCI Database'!$C:$R,8, FALSE)="","",VLOOKUP($C2449,'MSCI Database'!$C:$R,8, FALSE)),"")</f>
        <v>5.0999999999999996</v>
      </c>
      <c r="V2449" s="229">
        <f>IFERROR(IF(VLOOKUP($C2449,'MSCI Database'!$C:$R,9, FALSE)="","",VLOOKUP($C2449,'MSCI Database'!$C:$R,9, FALSE)),"")</f>
        <v>4.8</v>
      </c>
      <c r="W2449" s="215">
        <f t="shared" ca="1" si="105"/>
        <v>0</v>
      </c>
      <c r="X2449" s="276">
        <f>IFERROR(IF(VLOOKUP($C2449,'MSCI Database'!$C:$R,10, FALSE)="","",VLOOKUP($C2449,'MSCI Database'!$C:$R,10, FALSE)),"")</f>
        <v>606240</v>
      </c>
      <c r="Y2449" s="229" t="str">
        <f>IFERROR(IF(VLOOKUP($C2449,'MSCI Database'!$C:$R,11, FALSE)="","",VLOOKUP($C2449,'MSCI Database'!$C:$R,11, FALSE)),"")</f>
        <v>2019</v>
      </c>
      <c r="Z2449" s="229" t="str">
        <f>IFERROR(IF(VLOOKUP($C2449,'MSCI Database'!$C:$R,12, FALSE)="","",VLOOKUP($C2449,'MSCI Database'!$C:$R,12, FALSE)),"")</f>
        <v>Reported</v>
      </c>
      <c r="AA2449" s="229" t="str">
        <f>IFERROR(IF(VLOOKUP($C2449,'MSCI Database'!$C:$R,13, FALSE)="","",VLOOKUP($C2449,'MSCI Database'!$C:$R,13, FALSE)),"")</f>
        <v>Continued cleantech R&amp;D strategy, COVID-19 impact presents potential restructuring</v>
      </c>
    </row>
    <row r="2450" spans="1:27" s="130" customFormat="1" ht="15" hidden="1" customHeight="1" outlineLevel="1">
      <c r="A2450" s="130" t="s">
        <v>6891</v>
      </c>
      <c r="B2450" s="130" t="s">
        <v>6892</v>
      </c>
      <c r="C2450" s="130" t="s">
        <v>6893</v>
      </c>
      <c r="D2450" s="130" t="s">
        <v>12128</v>
      </c>
      <c r="E2450" s="130" t="s">
        <v>18707</v>
      </c>
      <c r="F2450" s="215">
        <v>6.3853989355219534E-2</v>
      </c>
      <c r="G2450" s="132" t="str">
        <f ca="1">IFERROR(_xll.BQL($A2450, "cur_mkt_cap(currency=EUR)")/1000000, " ")</f>
        <v xml:space="preserve"> </v>
      </c>
      <c r="M2450" s="308"/>
      <c r="N2450" s="215">
        <f t="shared" si="104"/>
        <v>6.9167165402466639E-4</v>
      </c>
      <c r="O2450" s="172" t="str">
        <f>IFERROR(IF(VLOOKUP($C2450,'MSCI Database'!$C:$R,2, FALSE)="","",VLOOKUP($C2450,'MSCI Database'!$C:$R,2, FALSE)),"")</f>
        <v>Oil &amp; Gas Exploration &amp; Production</v>
      </c>
      <c r="P2450" s="229" t="str">
        <f>IFERROR(IF(VLOOKUP($C2450,'MSCI Database'!$C:$R,3, FALSE)="","",VLOOKUP($C2450,'MSCI Database'!$C:$R,3, FALSE)),"")</f>
        <v>BB</v>
      </c>
      <c r="Q2450" s="229" t="str">
        <f>IFERROR(IF(VLOOKUP($C2450,'MSCI Database'!$C:$R,4, FALSE)="","",VLOOKUP($C2450,'MSCI Database'!$C:$R,4, FALSE)),"")</f>
        <v>0</v>
      </c>
      <c r="R2450" s="229">
        <f>IFERROR(IF(VLOOKUP($C2450,'MSCI Database'!$C:$R,5, FALSE)="","",VLOOKUP($C2450,'MSCI Database'!$C:$R,5, FALSE)),"")</f>
        <v>4</v>
      </c>
      <c r="S2450" s="229">
        <f>IFERROR(IF(VLOOKUP($C2450,'MSCI Database'!$C:$R,6, FALSE)="","",VLOOKUP($C2450,'MSCI Database'!$C:$R,6, FALSE)),"")</f>
        <v>2.8</v>
      </c>
      <c r="T2450" s="229">
        <f>IFERROR(IF(VLOOKUP($C2450,'MSCI Database'!$C:$R,7, FALSE)="","",VLOOKUP($C2450,'MSCI Database'!$C:$R,7, FALSE)),"")</f>
        <v>3.6</v>
      </c>
      <c r="U2450" s="229">
        <f>IFERROR(IF(VLOOKUP($C2450,'MSCI Database'!$C:$R,8, FALSE)="","",VLOOKUP($C2450,'MSCI Database'!$C:$R,8, FALSE)),"")</f>
        <v>5.5</v>
      </c>
      <c r="V2450" s="229">
        <f>IFERROR(IF(VLOOKUP($C2450,'MSCI Database'!$C:$R,9, FALSE)="","",VLOOKUP($C2450,'MSCI Database'!$C:$R,9, FALSE)),"")</f>
        <v>3.9</v>
      </c>
      <c r="W2450" s="215">
        <f t="shared" ca="1" si="105"/>
        <v>0</v>
      </c>
      <c r="X2450" s="276">
        <f>IFERROR(IF(VLOOKUP($C2450,'MSCI Database'!$C:$R,10, FALSE)="","",VLOOKUP($C2450,'MSCI Database'!$C:$R,10, FALSE)),"")</f>
        <v>6310131</v>
      </c>
      <c r="Y2450" s="229" t="str">
        <f>IFERROR(IF(VLOOKUP($C2450,'MSCI Database'!$C:$R,11, FALSE)="","",VLOOKUP($C2450,'MSCI Database'!$C:$R,11, FALSE)),"")</f>
        <v>2019</v>
      </c>
      <c r="Z2450" s="229" t="str">
        <f>IFERROR(IF(VLOOKUP($C2450,'MSCI Database'!$C:$R,12, FALSE)="","",VLOOKUP($C2450,'MSCI Database'!$C:$R,12, FALSE)),"")</f>
        <v>E.Segmt-Moderately Low</v>
      </c>
      <c r="AA2450" s="229" t="str">
        <f>IFERROR(IF(VLOOKUP($C2450,'MSCI Database'!$C:$R,13, FALSE)="","",VLOOKUP($C2450,'MSCI Database'!$C:$R,13, FALSE)),"")</f>
        <v>Limited community engagement and environmental protection initiatives</v>
      </c>
    </row>
    <row r="2451" spans="1:27" s="130" customFormat="1" ht="15" hidden="1" customHeight="1" outlineLevel="1">
      <c r="A2451" s="130" t="s">
        <v>286</v>
      </c>
      <c r="B2451" s="130" t="s">
        <v>287</v>
      </c>
      <c r="C2451" s="130" t="s">
        <v>288</v>
      </c>
      <c r="D2451" s="130" t="s">
        <v>18721</v>
      </c>
      <c r="E2451" s="130" t="s">
        <v>18688</v>
      </c>
      <c r="F2451" s="215">
        <v>1.736819531557255E-2</v>
      </c>
      <c r="G2451" s="132" t="str">
        <f ca="1">IFERROR(_xll.BQL($A2451, "cur_mkt_cap(currency=EUR)")/1000000, " ")</f>
        <v xml:space="preserve"> </v>
      </c>
      <c r="M2451" s="308"/>
      <c r="N2451" s="215">
        <f t="shared" si="104"/>
        <v>1.8813371729238025E-4</v>
      </c>
      <c r="O2451" s="172" t="str">
        <f>IFERROR(IF(VLOOKUP($C2451,'MSCI Database'!$C:$R,2, FALSE)="","",VLOOKUP($C2451,'MSCI Database'!$C:$R,2, FALSE)),"")</f>
        <v>Banks</v>
      </c>
      <c r="P2451" s="229" t="str">
        <f>IFERROR(IF(VLOOKUP($C2451,'MSCI Database'!$C:$R,3, FALSE)="","",VLOOKUP($C2451,'MSCI Database'!$C:$R,3, FALSE)),"")</f>
        <v>A</v>
      </c>
      <c r="Q2451" s="229" t="str">
        <f>IFERROR(IF(VLOOKUP($C2451,'MSCI Database'!$C:$R,4, FALSE)="","",VLOOKUP($C2451,'MSCI Database'!$C:$R,4, FALSE)),"")</f>
        <v>0</v>
      </c>
      <c r="R2451" s="229">
        <f>IFERROR(IF(VLOOKUP($C2451,'MSCI Database'!$C:$R,5, FALSE)="","",VLOOKUP($C2451,'MSCI Database'!$C:$R,5, FALSE)),"")</f>
        <v>7.1</v>
      </c>
      <c r="S2451" s="229">
        <f>IFERROR(IF(VLOOKUP($C2451,'MSCI Database'!$C:$R,6, FALSE)="","",VLOOKUP($C2451,'MSCI Database'!$C:$R,6, FALSE)),"")</f>
        <v>6.4</v>
      </c>
      <c r="T2451" s="229">
        <f>IFERROR(IF(VLOOKUP($C2451,'MSCI Database'!$C:$R,7, FALSE)="","",VLOOKUP($C2451,'MSCI Database'!$C:$R,7, FALSE)),"")</f>
        <v>4.9000000000000004</v>
      </c>
      <c r="U2451" s="229">
        <f>IFERROR(IF(VLOOKUP($C2451,'MSCI Database'!$C:$R,8, FALSE)="","",VLOOKUP($C2451,'MSCI Database'!$C:$R,8, FALSE)),"")</f>
        <v>3.2</v>
      </c>
      <c r="V2451" s="229">
        <f>IFERROR(IF(VLOOKUP($C2451,'MSCI Database'!$C:$R,9, FALSE)="","",VLOOKUP($C2451,'MSCI Database'!$C:$R,9, FALSE)),"")</f>
        <v>4.5999999999999996</v>
      </c>
      <c r="W2451" s="215">
        <f t="shared" ca="1" si="105"/>
        <v>0</v>
      </c>
      <c r="X2451" s="276">
        <f>IFERROR(IF(VLOOKUP($C2451,'MSCI Database'!$C:$R,10, FALSE)="","",VLOOKUP($C2451,'MSCI Database'!$C:$R,10, FALSE)),"")</f>
        <v>37630</v>
      </c>
      <c r="Y2451" s="229" t="str">
        <f>IFERROR(IF(VLOOKUP($C2451,'MSCI Database'!$C:$R,11, FALSE)="","",VLOOKUP($C2451,'MSCI Database'!$C:$R,11, FALSE)),"")</f>
        <v>2019</v>
      </c>
      <c r="Z2451" s="229" t="str">
        <f>IFERROR(IF(VLOOKUP($C2451,'MSCI Database'!$C:$R,12, FALSE)="","",VLOOKUP($C2451,'MSCI Database'!$C:$R,12, FALSE)),"")</f>
        <v>Reported</v>
      </c>
      <c r="AA2451" s="229" t="str">
        <f>IFERROR(IF(VLOOKUP($C2451,'MSCI Database'!$C:$R,13, FALSE)="","",VLOOKUP($C2451,'MSCI Database'!$C:$R,13, FALSE)),"")</f>
        <v>Poised to handle risks of digital banking, but weak governance</v>
      </c>
    </row>
    <row r="2452" spans="1:27" s="130" customFormat="1" ht="15" hidden="1" customHeight="1" outlineLevel="1">
      <c r="A2452" s="130" t="s">
        <v>7467</v>
      </c>
      <c r="B2452" s="130" t="s">
        <v>7468</v>
      </c>
      <c r="C2452" s="130" t="s">
        <v>7469</v>
      </c>
      <c r="D2452" s="130" t="s">
        <v>12128</v>
      </c>
      <c r="E2452" s="130" t="s">
        <v>18688</v>
      </c>
      <c r="F2452" s="215">
        <v>6.3617104198192678E-2</v>
      </c>
      <c r="G2452" s="132" t="str">
        <f ca="1">IFERROR(_xll.BQL($A2452, "cur_mkt_cap(currency=EUR)")/1000000, " ")</f>
        <v xml:space="preserve"> </v>
      </c>
      <c r="M2452" s="308"/>
      <c r="N2452" s="215">
        <f t="shared" si="104"/>
        <v>0</v>
      </c>
      <c r="O2452" s="172" t="str">
        <f>IFERROR(IF(VLOOKUP($C2452,'MSCI Database'!$C:$R,2, FALSE)="","",VLOOKUP($C2452,'MSCI Database'!$C:$R,2, FALSE)),"")</f>
        <v/>
      </c>
      <c r="P2452" s="229" t="str">
        <f>IFERROR(IF(VLOOKUP($C2452,'MSCI Database'!$C:$R,3, FALSE)="","",VLOOKUP($C2452,'MSCI Database'!$C:$R,3, FALSE)),"")</f>
        <v/>
      </c>
      <c r="Q2452" s="229" t="str">
        <f>IFERROR(IF(VLOOKUP($C2452,'MSCI Database'!$C:$R,4, FALSE)="","",VLOOKUP($C2452,'MSCI Database'!$C:$R,4, FALSE)),"")</f>
        <v/>
      </c>
      <c r="R2452" s="229" t="str">
        <f>IFERROR(IF(VLOOKUP($C2452,'MSCI Database'!$C:$R,5, FALSE)="","",VLOOKUP($C2452,'MSCI Database'!$C:$R,5, FALSE)),"")</f>
        <v/>
      </c>
      <c r="S2452" s="229" t="str">
        <f>IFERROR(IF(VLOOKUP($C2452,'MSCI Database'!$C:$R,6, FALSE)="","",VLOOKUP($C2452,'MSCI Database'!$C:$R,6, FALSE)),"")</f>
        <v/>
      </c>
      <c r="T2452" s="229" t="str">
        <f>IFERROR(IF(VLOOKUP($C2452,'MSCI Database'!$C:$R,7, FALSE)="","",VLOOKUP($C2452,'MSCI Database'!$C:$R,7, FALSE)),"")</f>
        <v/>
      </c>
      <c r="U2452" s="229" t="str">
        <f>IFERROR(IF(VLOOKUP($C2452,'MSCI Database'!$C:$R,8, FALSE)="","",VLOOKUP($C2452,'MSCI Database'!$C:$R,8, FALSE)),"")</f>
        <v/>
      </c>
      <c r="V2452" s="229" t="str">
        <f>IFERROR(IF(VLOOKUP($C2452,'MSCI Database'!$C:$R,9, FALSE)="","",VLOOKUP($C2452,'MSCI Database'!$C:$R,9, FALSE)),"")</f>
        <v/>
      </c>
      <c r="W2452" s="215">
        <f t="shared" ca="1" si="105"/>
        <v>0</v>
      </c>
      <c r="X2452" s="276" t="str">
        <f>IFERROR(IF(VLOOKUP($C2452,'MSCI Database'!$C:$R,10, FALSE)="","",VLOOKUP($C2452,'MSCI Database'!$C:$R,10, FALSE)),"")</f>
        <v/>
      </c>
      <c r="Y2452" s="229" t="str">
        <f>IFERROR(IF(VLOOKUP($C2452,'MSCI Database'!$C:$R,11, FALSE)="","",VLOOKUP($C2452,'MSCI Database'!$C:$R,11, FALSE)),"")</f>
        <v/>
      </c>
      <c r="Z2452" s="229" t="str">
        <f>IFERROR(IF(VLOOKUP($C2452,'MSCI Database'!$C:$R,12, FALSE)="","",VLOOKUP($C2452,'MSCI Database'!$C:$R,12, FALSE)),"")</f>
        <v/>
      </c>
      <c r="AA2452" s="229" t="str">
        <f>IFERROR(IF(VLOOKUP($C2452,'MSCI Database'!$C:$R,13, FALSE)="","",VLOOKUP($C2452,'MSCI Database'!$C:$R,13, FALSE)),"")</f>
        <v/>
      </c>
    </row>
    <row r="2453" spans="1:27" s="130" customFormat="1" ht="15" hidden="1" customHeight="1" outlineLevel="1">
      <c r="A2453" s="130" t="s">
        <v>2459</v>
      </c>
      <c r="B2453" s="130" t="s">
        <v>2460</v>
      </c>
      <c r="C2453" s="130" t="s">
        <v>2461</v>
      </c>
      <c r="D2453" s="130" t="s">
        <v>18686</v>
      </c>
      <c r="E2453" s="130" t="s">
        <v>18688</v>
      </c>
      <c r="F2453" s="215">
        <v>8.6833583040299131E-2</v>
      </c>
      <c r="G2453" s="132" t="str">
        <f ca="1">IFERROR(_xll.BQL($A2453, "cur_mkt_cap(currency=EUR)")/1000000, " ")</f>
        <v xml:space="preserve"> </v>
      </c>
      <c r="M2453" s="308"/>
      <c r="N2453" s="215">
        <f t="shared" si="104"/>
        <v>9.4058849905612814E-4</v>
      </c>
      <c r="O2453" s="172" t="str">
        <f>IFERROR(IF(VLOOKUP($C2453,'MSCI Database'!$C:$R,2, FALSE)="","",VLOOKUP($C2453,'MSCI Database'!$C:$R,2, FALSE)),"")</f>
        <v>Life &amp; Health Insurance</v>
      </c>
      <c r="P2453" s="229" t="str">
        <f>IFERROR(IF(VLOOKUP($C2453,'MSCI Database'!$C:$R,3, FALSE)="","",VLOOKUP($C2453,'MSCI Database'!$C:$R,3, FALSE)),"")</f>
        <v>A</v>
      </c>
      <c r="Q2453" s="229" t="str">
        <f>IFERROR(IF(VLOOKUP($C2453,'MSCI Database'!$C:$R,4, FALSE)="","",VLOOKUP($C2453,'MSCI Database'!$C:$R,4, FALSE)),"")</f>
        <v>0</v>
      </c>
      <c r="R2453" s="229">
        <f>IFERROR(IF(VLOOKUP($C2453,'MSCI Database'!$C:$R,5, FALSE)="","",VLOOKUP($C2453,'MSCI Database'!$C:$R,5, FALSE)),"")</f>
        <v>6.6</v>
      </c>
      <c r="S2453" s="229">
        <f>IFERROR(IF(VLOOKUP($C2453,'MSCI Database'!$C:$R,6, FALSE)="","",VLOOKUP($C2453,'MSCI Database'!$C:$R,6, FALSE)),"")</f>
        <v>5.6</v>
      </c>
      <c r="T2453" s="229">
        <f>IFERROR(IF(VLOOKUP($C2453,'MSCI Database'!$C:$R,7, FALSE)="","",VLOOKUP($C2453,'MSCI Database'!$C:$R,7, FALSE)),"")</f>
        <v>4.7</v>
      </c>
      <c r="U2453" s="229">
        <f>IFERROR(IF(VLOOKUP($C2453,'MSCI Database'!$C:$R,8, FALSE)="","",VLOOKUP($C2453,'MSCI Database'!$C:$R,8, FALSE)),"")</f>
        <v>6.2</v>
      </c>
      <c r="V2453" s="229">
        <f>IFERROR(IF(VLOOKUP($C2453,'MSCI Database'!$C:$R,9, FALSE)="","",VLOOKUP($C2453,'MSCI Database'!$C:$R,9, FALSE)),"")</f>
        <v>5.2</v>
      </c>
      <c r="W2453" s="215">
        <f t="shared" ca="1" si="105"/>
        <v>0</v>
      </c>
      <c r="X2453" s="276">
        <f>IFERROR(IF(VLOOKUP($C2453,'MSCI Database'!$C:$R,10, FALSE)="","",VLOOKUP($C2453,'MSCI Database'!$C:$R,10, FALSE)),"")</f>
        <v>88737</v>
      </c>
      <c r="Y2453" s="229" t="str">
        <f>IFERROR(IF(VLOOKUP($C2453,'MSCI Database'!$C:$R,11, FALSE)="","",VLOOKUP($C2453,'MSCI Database'!$C:$R,11, FALSE)),"")</f>
        <v>2018</v>
      </c>
      <c r="Z2453" s="229" t="str">
        <f>IFERROR(IF(VLOOKUP($C2453,'MSCI Database'!$C:$R,12, FALSE)="","",VLOOKUP($C2453,'MSCI Database'!$C:$R,12, FALSE)),"")</f>
        <v>Reported</v>
      </c>
      <c r="AA2453" s="229" t="str">
        <f>IFERROR(IF(VLOOKUP($C2453,'MSCI Database'!$C:$R,13, FALSE)="","",VLOOKUP($C2453,'MSCI Database'!$C:$R,13, FALSE)),"")</f>
        <v>Leads peers in corporate governance practices; strong talent management programs</v>
      </c>
    </row>
    <row r="2454" spans="1:27" s="130" customFormat="1" ht="15" hidden="1" customHeight="1" outlineLevel="1">
      <c r="A2454" s="130" t="s">
        <v>8072</v>
      </c>
      <c r="B2454" s="130" t="s">
        <v>8073</v>
      </c>
      <c r="C2454" s="130" t="s">
        <v>8074</v>
      </c>
      <c r="D2454" s="130" t="s">
        <v>12128</v>
      </c>
      <c r="E2454" s="130" t="s">
        <v>18674</v>
      </c>
      <c r="F2454" s="215">
        <v>6.3245206962468228E-2</v>
      </c>
      <c r="G2454" s="132" t="str">
        <f ca="1">IFERROR(_xll.BQL($A2454, "cur_mkt_cap(currency=EUR)")/1000000, " ")</f>
        <v xml:space="preserve"> </v>
      </c>
      <c r="M2454" s="308"/>
      <c r="N2454" s="215">
        <f t="shared" si="104"/>
        <v>6.8507727317568083E-4</v>
      </c>
      <c r="O2454" s="172" t="str">
        <f>IFERROR(IF(VLOOKUP($C2454,'MSCI Database'!$C:$R,2, FALSE)="","",VLOOKUP($C2454,'MSCI Database'!$C:$R,2, FALSE)),"")</f>
        <v>Retail - Food &amp; Staples</v>
      </c>
      <c r="P2454" s="229" t="str">
        <f>IFERROR(IF(VLOOKUP($C2454,'MSCI Database'!$C:$R,3, FALSE)="","",VLOOKUP($C2454,'MSCI Database'!$C:$R,3, FALSE)),"")</f>
        <v>BBB</v>
      </c>
      <c r="Q2454" s="229" t="str">
        <f>IFERROR(IF(VLOOKUP($C2454,'MSCI Database'!$C:$R,4, FALSE)="","",VLOOKUP($C2454,'MSCI Database'!$C:$R,4, FALSE)),"")</f>
        <v>0</v>
      </c>
      <c r="R2454" s="229">
        <f>IFERROR(IF(VLOOKUP($C2454,'MSCI Database'!$C:$R,5, FALSE)="","",VLOOKUP($C2454,'MSCI Database'!$C:$R,5, FALSE)),"")</f>
        <v>5.4</v>
      </c>
      <c r="S2454" s="229">
        <f>IFERROR(IF(VLOOKUP($C2454,'MSCI Database'!$C:$R,6, FALSE)="","",VLOOKUP($C2454,'MSCI Database'!$C:$R,6, FALSE)),"")</f>
        <v>3</v>
      </c>
      <c r="T2454" s="229">
        <f>IFERROR(IF(VLOOKUP($C2454,'MSCI Database'!$C:$R,7, FALSE)="","",VLOOKUP($C2454,'MSCI Database'!$C:$R,7, FALSE)),"")</f>
        <v>4.7</v>
      </c>
      <c r="U2454" s="229">
        <f>IFERROR(IF(VLOOKUP($C2454,'MSCI Database'!$C:$R,8, FALSE)="","",VLOOKUP($C2454,'MSCI Database'!$C:$R,8, FALSE)),"")</f>
        <v>4.9000000000000004</v>
      </c>
      <c r="V2454" s="229">
        <f>IFERROR(IF(VLOOKUP($C2454,'MSCI Database'!$C:$R,9, FALSE)="","",VLOOKUP($C2454,'MSCI Database'!$C:$R,9, FALSE)),"")</f>
        <v>4.5</v>
      </c>
      <c r="W2454" s="215">
        <f t="shared" ca="1" si="105"/>
        <v>0</v>
      </c>
      <c r="X2454" s="276">
        <f>IFERROR(IF(VLOOKUP($C2454,'MSCI Database'!$C:$R,10, FALSE)="","",VLOOKUP($C2454,'MSCI Database'!$C:$R,10, FALSE)),"")</f>
        <v>1410605</v>
      </c>
      <c r="Y2454" s="229" t="str">
        <f>IFERROR(IF(VLOOKUP($C2454,'MSCI Database'!$C:$R,11, FALSE)="","",VLOOKUP($C2454,'MSCI Database'!$C:$R,11, FALSE)),"")</f>
        <v>2019</v>
      </c>
      <c r="Z2454" s="229" t="str">
        <f>IFERROR(IF(VLOOKUP($C2454,'MSCI Database'!$C:$R,12, FALSE)="","",VLOOKUP($C2454,'MSCI Database'!$C:$R,12, FALSE)),"")</f>
        <v>Reported</v>
      </c>
      <c r="AA2454" s="229" t="str">
        <f>IFERROR(IF(VLOOKUP($C2454,'MSCI Database'!$C:$R,13, FALSE)="","",VLOOKUP($C2454,'MSCI Database'!$C:$R,13, FALSE)),"")</f>
        <v>Relatively strong business ethics policy; labor management challenges persist</v>
      </c>
    </row>
    <row r="2455" spans="1:27" s="130" customFormat="1" ht="15" hidden="1" customHeight="1" outlineLevel="1">
      <c r="A2455" s="130" t="s">
        <v>6353</v>
      </c>
      <c r="B2455" s="130" t="s">
        <v>6354</v>
      </c>
      <c r="C2455" s="130" t="s">
        <v>6355</v>
      </c>
      <c r="D2455" s="130" t="s">
        <v>12128</v>
      </c>
      <c r="E2455" s="130" t="s">
        <v>18689</v>
      </c>
      <c r="F2455" s="215">
        <v>6.3237662058191493E-2</v>
      </c>
      <c r="G2455" s="132" t="str">
        <f ca="1">IFERROR(_xll.BQL($A2455, "cur_mkt_cap(currency=EUR)")/1000000, " ")</f>
        <v xml:space="preserve"> </v>
      </c>
      <c r="M2455" s="308"/>
      <c r="N2455" s="215">
        <f t="shared" si="104"/>
        <v>6.8499554615324663E-4</v>
      </c>
      <c r="O2455" s="172" t="str">
        <f>IFERROR(IF(VLOOKUP($C2455,'MSCI Database'!$C:$R,2, FALSE)="","",VLOOKUP($C2455,'MSCI Database'!$C:$R,2, FALSE)),"")</f>
        <v>Electronic Equipment, Instruments &amp; Components</v>
      </c>
      <c r="P2455" s="229" t="str">
        <f>IFERROR(IF(VLOOKUP($C2455,'MSCI Database'!$C:$R,3, FALSE)="","",VLOOKUP($C2455,'MSCI Database'!$C:$R,3, FALSE)),"")</f>
        <v>BBB</v>
      </c>
      <c r="Q2455" s="229" t="str">
        <f>IFERROR(IF(VLOOKUP($C2455,'MSCI Database'!$C:$R,4, FALSE)="","",VLOOKUP($C2455,'MSCI Database'!$C:$R,4, FALSE)),"")</f>
        <v>0</v>
      </c>
      <c r="R2455" s="229">
        <f>IFERROR(IF(VLOOKUP($C2455,'MSCI Database'!$C:$R,5, FALSE)="","",VLOOKUP($C2455,'MSCI Database'!$C:$R,5, FALSE)),"")</f>
        <v>4.5999999999999996</v>
      </c>
      <c r="S2455" s="229">
        <f>IFERROR(IF(VLOOKUP($C2455,'MSCI Database'!$C:$R,6, FALSE)="","",VLOOKUP($C2455,'MSCI Database'!$C:$R,6, FALSE)),"")</f>
        <v>4.4000000000000004</v>
      </c>
      <c r="T2455" s="229">
        <f>IFERROR(IF(VLOOKUP($C2455,'MSCI Database'!$C:$R,7, FALSE)="","",VLOOKUP($C2455,'MSCI Database'!$C:$R,7, FALSE)),"")</f>
        <v>4.2</v>
      </c>
      <c r="U2455" s="229">
        <f>IFERROR(IF(VLOOKUP($C2455,'MSCI Database'!$C:$R,8, FALSE)="","",VLOOKUP($C2455,'MSCI Database'!$C:$R,8, FALSE)),"")</f>
        <v>4.3</v>
      </c>
      <c r="V2455" s="229">
        <f>IFERROR(IF(VLOOKUP($C2455,'MSCI Database'!$C:$R,9, FALSE)="","",VLOOKUP($C2455,'MSCI Database'!$C:$R,9, FALSE)),"")</f>
        <v>4.3</v>
      </c>
      <c r="W2455" s="215">
        <f t="shared" ca="1" si="105"/>
        <v>0</v>
      </c>
      <c r="X2455" s="276">
        <f>IFERROR(IF(VLOOKUP($C2455,'MSCI Database'!$C:$R,10, FALSE)="","",VLOOKUP($C2455,'MSCI Database'!$C:$R,10, FALSE)),"")</f>
        <v>311480</v>
      </c>
      <c r="Y2455" s="229" t="str">
        <f>IFERROR(IF(VLOOKUP($C2455,'MSCI Database'!$C:$R,11, FALSE)="","",VLOOKUP($C2455,'MSCI Database'!$C:$R,11, FALSE)),"")</f>
        <v>2019</v>
      </c>
      <c r="Z2455" s="229" t="str">
        <f>IFERROR(IF(VLOOKUP($C2455,'MSCI Database'!$C:$R,12, FALSE)="","",VLOOKUP($C2455,'MSCI Database'!$C:$R,12, FALSE)),"")</f>
        <v>Reported</v>
      </c>
      <c r="AA2455" s="229" t="str">
        <f>IFERROR(IF(VLOOKUP($C2455,'MSCI Database'!$C:$R,13, FALSE)="","",VLOOKUP($C2455,'MSCI Database'!$C:$R,13, FALSE)),"")</f>
        <v>Limited labor management initiatives despite increasing workforce</v>
      </c>
    </row>
    <row r="2456" spans="1:27" s="130" customFormat="1" ht="15" hidden="1" customHeight="1" outlineLevel="1">
      <c r="A2456" s="130" t="s">
        <v>7590</v>
      </c>
      <c r="B2456" s="130" t="s">
        <v>7591</v>
      </c>
      <c r="C2456" s="130" t="s">
        <v>7592</v>
      </c>
      <c r="D2456" s="130" t="s">
        <v>12128</v>
      </c>
      <c r="E2456" s="130" t="s">
        <v>18674</v>
      </c>
      <c r="F2456" s="215">
        <v>6.2862859800006721E-2</v>
      </c>
      <c r="G2456" s="132" t="str">
        <f ca="1">IFERROR(_xll.BQL($A2456, "cur_mkt_cap(currency=EUR)")/1000000, " ")</f>
        <v xml:space="preserve"> </v>
      </c>
      <c r="M2456" s="308"/>
      <c r="N2456" s="215">
        <f t="shared" ca="1" si="104"/>
        <v>6.8093565732768417E-4</v>
      </c>
      <c r="O2456" s="172" t="str">
        <f>IFERROR(IF(VLOOKUP($C2456,'MSCI Database'!$C:$R,2, FALSE)="","",VLOOKUP($C2456,'MSCI Database'!$C:$R,2, FALSE)),"")</f>
        <v>Beverages</v>
      </c>
      <c r="P2456" s="229" t="str">
        <f>IFERROR(IF(VLOOKUP($C2456,'MSCI Database'!$C:$R,3, FALSE)="","",VLOOKUP($C2456,'MSCI Database'!$C:$R,3, FALSE)),"")</f>
        <v>CCC</v>
      </c>
      <c r="Q2456" s="229" t="str">
        <f>IFERROR(IF(VLOOKUP($C2456,'MSCI Database'!$C:$R,4, FALSE)="","",VLOOKUP($C2456,'MSCI Database'!$C:$R,4, FALSE)),"")</f>
        <v>0</v>
      </c>
      <c r="R2456" s="229">
        <f>IFERROR(IF(VLOOKUP($C2456,'MSCI Database'!$C:$R,5, FALSE)="","",VLOOKUP($C2456,'MSCI Database'!$C:$R,5, FALSE)),"")</f>
        <v>0</v>
      </c>
      <c r="S2456" s="229">
        <f>IFERROR(IF(VLOOKUP($C2456,'MSCI Database'!$C:$R,6, FALSE)="","",VLOOKUP($C2456,'MSCI Database'!$C:$R,6, FALSE)),"")</f>
        <v>2.2000000000000002</v>
      </c>
      <c r="T2456" s="229">
        <f>IFERROR(IF(VLOOKUP($C2456,'MSCI Database'!$C:$R,7, FALSE)="","",VLOOKUP($C2456,'MSCI Database'!$C:$R,7, FALSE)),"")</f>
        <v>2</v>
      </c>
      <c r="U2456" s="229">
        <f>IFERROR(IF(VLOOKUP($C2456,'MSCI Database'!$C:$R,8, FALSE)="","",VLOOKUP($C2456,'MSCI Database'!$C:$R,8, FALSE)),"")</f>
        <v>4.0999999999999996</v>
      </c>
      <c r="V2456" s="229">
        <f>IFERROR(IF(VLOOKUP($C2456,'MSCI Database'!$C:$R,9, FALSE)="","",VLOOKUP($C2456,'MSCI Database'!$C:$R,9, FALSE)),"")</f>
        <v>2.7</v>
      </c>
      <c r="W2456" s="215">
        <f t="shared" ca="1" si="105"/>
        <v>0</v>
      </c>
      <c r="X2456" s="276">
        <f>IFERROR(IF(VLOOKUP($C2456,'MSCI Database'!$C:$R,10, FALSE)="","",VLOOKUP($C2456,'MSCI Database'!$C:$R,10, FALSE)),"")</f>
        <v>196261</v>
      </c>
      <c r="Y2456" s="229" t="str">
        <f>IFERROR(IF(VLOOKUP($C2456,'MSCI Database'!$C:$R,11, FALSE)="","",VLOOKUP($C2456,'MSCI Database'!$C:$R,11, FALSE)),"")</f>
        <v>2019</v>
      </c>
      <c r="Z2456" s="229" t="str">
        <f>IFERROR(IF(VLOOKUP($C2456,'MSCI Database'!$C:$R,12, FALSE)="","",VLOOKUP($C2456,'MSCI Database'!$C:$R,12, FALSE)),"")</f>
        <v>E.Segmt-Moderately High</v>
      </c>
      <c r="AA2456" s="229" t="str">
        <f>IFERROR(IF(VLOOKUP($C2456,'MSCI Database'!$C:$R,13, FALSE)="","",VLOOKUP($C2456,'MSCI Database'!$C:$R,13, FALSE)),"")</f>
        <v>Product safety concerns persist, limited measures to reduce operational footprint</v>
      </c>
    </row>
    <row r="2457" spans="1:27" s="130" customFormat="1" ht="15" hidden="1" customHeight="1" outlineLevel="1">
      <c r="A2457" s="130" t="s">
        <v>6708</v>
      </c>
      <c r="B2457" s="130" t="s">
        <v>6709</v>
      </c>
      <c r="C2457" s="130" t="s">
        <v>6710</v>
      </c>
      <c r="D2457" s="130" t="s">
        <v>12128</v>
      </c>
      <c r="E2457" s="130" t="s">
        <v>18689</v>
      </c>
      <c r="F2457" s="215">
        <v>6.2746446613292678E-2</v>
      </c>
      <c r="G2457" s="132" t="str">
        <f ca="1">IFERROR(_xll.BQL($A2457, "cur_mkt_cap(currency=EUR)")/1000000, " ")</f>
        <v xml:space="preserve"> </v>
      </c>
      <c r="M2457" s="308"/>
      <c r="N2457" s="215">
        <f t="shared" si="104"/>
        <v>6.7967466013365055E-4</v>
      </c>
      <c r="O2457" s="172" t="str">
        <f>IFERROR(IF(VLOOKUP($C2457,'MSCI Database'!$C:$R,2, FALSE)="","",VLOOKUP($C2457,'MSCI Database'!$C:$R,2, FALSE)),"")</f>
        <v>Software &amp; Services</v>
      </c>
      <c r="P2457" s="229" t="str">
        <f>IFERROR(IF(VLOOKUP($C2457,'MSCI Database'!$C:$R,3, FALSE)="","",VLOOKUP($C2457,'MSCI Database'!$C:$R,3, FALSE)),"")</f>
        <v>A</v>
      </c>
      <c r="Q2457" s="229" t="str">
        <f>IFERROR(IF(VLOOKUP($C2457,'MSCI Database'!$C:$R,4, FALSE)="","",VLOOKUP($C2457,'MSCI Database'!$C:$R,4, FALSE)),"")</f>
        <v>1</v>
      </c>
      <c r="R2457" s="229">
        <f>IFERROR(IF(VLOOKUP($C2457,'MSCI Database'!$C:$R,5, FALSE)="","",VLOOKUP($C2457,'MSCI Database'!$C:$R,5, FALSE)),"")</f>
        <v>6.2</v>
      </c>
      <c r="S2457" s="229">
        <f>IFERROR(IF(VLOOKUP($C2457,'MSCI Database'!$C:$R,6, FALSE)="","",VLOOKUP($C2457,'MSCI Database'!$C:$R,6, FALSE)),"")</f>
        <v>5.5</v>
      </c>
      <c r="T2457" s="229">
        <f>IFERROR(IF(VLOOKUP($C2457,'MSCI Database'!$C:$R,7, FALSE)="","",VLOOKUP($C2457,'MSCI Database'!$C:$R,7, FALSE)),"")</f>
        <v>4.0999999999999996</v>
      </c>
      <c r="U2457" s="229">
        <f>IFERROR(IF(VLOOKUP($C2457,'MSCI Database'!$C:$R,8, FALSE)="","",VLOOKUP($C2457,'MSCI Database'!$C:$R,8, FALSE)),"")</f>
        <v>6.5</v>
      </c>
      <c r="V2457" s="229">
        <f>IFERROR(IF(VLOOKUP($C2457,'MSCI Database'!$C:$R,9, FALSE)="","",VLOOKUP($C2457,'MSCI Database'!$C:$R,9, FALSE)),"")</f>
        <v>5.2</v>
      </c>
      <c r="W2457" s="215">
        <f t="shared" ca="1" si="105"/>
        <v>0</v>
      </c>
      <c r="X2457" s="276">
        <f>IFERROR(IF(VLOOKUP($C2457,'MSCI Database'!$C:$R,10, FALSE)="","",VLOOKUP($C2457,'MSCI Database'!$C:$R,10, FALSE)),"")</f>
        <v>341970</v>
      </c>
      <c r="Y2457" s="229" t="str">
        <f>IFERROR(IF(VLOOKUP($C2457,'MSCI Database'!$C:$R,11, FALSE)="","",VLOOKUP($C2457,'MSCI Database'!$C:$R,11, FALSE)),"")</f>
        <v>2019</v>
      </c>
      <c r="Z2457" s="229" t="str">
        <f>IFERROR(IF(VLOOKUP($C2457,'MSCI Database'!$C:$R,12, FALSE)="","",VLOOKUP($C2457,'MSCI Database'!$C:$R,12, FALSE)),"")</f>
        <v>E.CSI</v>
      </c>
      <c r="AA2457" s="229" t="str">
        <f>IFERROR(IF(VLOOKUP($C2457,'MSCI Database'!$C:$R,13, FALSE)="","",VLOOKUP($C2457,'MSCI Database'!$C:$R,13, FALSE)),"")</f>
        <v>Strong corporate governance performance drives the upgrade</v>
      </c>
    </row>
    <row r="2458" spans="1:27" s="130" customFormat="1" ht="15" hidden="1" customHeight="1" outlineLevel="1">
      <c r="A2458" s="130" t="s">
        <v>6663</v>
      </c>
      <c r="B2458" s="130" t="s">
        <v>6664</v>
      </c>
      <c r="C2458" s="130" t="s">
        <v>6665</v>
      </c>
      <c r="D2458" s="130" t="s">
        <v>12128</v>
      </c>
      <c r="E2458" s="130" t="s">
        <v>18682</v>
      </c>
      <c r="F2458" s="215">
        <v>6.2673077339791217E-2</v>
      </c>
      <c r="G2458" s="132" t="str">
        <f ca="1">IFERROR(_xll.BQL($A2458, "cur_mkt_cap(currency=EUR)")/1000000, " ")</f>
        <v xml:space="preserve"> </v>
      </c>
      <c r="M2458" s="308"/>
      <c r="N2458" s="215">
        <f t="shared" si="104"/>
        <v>6.7887991814071045E-4</v>
      </c>
      <c r="O2458" s="172" t="str">
        <f>IFERROR(IF(VLOOKUP($C2458,'MSCI Database'!$C:$R,2, FALSE)="","",VLOOKUP($C2458,'MSCI Database'!$C:$R,2, FALSE)),"")</f>
        <v>Restaurants</v>
      </c>
      <c r="P2458" s="229" t="str">
        <f>IFERROR(IF(VLOOKUP($C2458,'MSCI Database'!$C:$R,3, FALSE)="","",VLOOKUP($C2458,'MSCI Database'!$C:$R,3, FALSE)),"")</f>
        <v>BBB</v>
      </c>
      <c r="Q2458" s="229" t="str">
        <f>IFERROR(IF(VLOOKUP($C2458,'MSCI Database'!$C:$R,4, FALSE)="","",VLOOKUP($C2458,'MSCI Database'!$C:$R,4, FALSE)),"")</f>
        <v>0</v>
      </c>
      <c r="R2458" s="229">
        <f>IFERROR(IF(VLOOKUP($C2458,'MSCI Database'!$C:$R,5, FALSE)="","",VLOOKUP($C2458,'MSCI Database'!$C:$R,5, FALSE)),"")</f>
        <v>4.5999999999999996</v>
      </c>
      <c r="S2458" s="229">
        <f>IFERROR(IF(VLOOKUP($C2458,'MSCI Database'!$C:$R,6, FALSE)="","",VLOOKUP($C2458,'MSCI Database'!$C:$R,6, FALSE)),"")</f>
        <v>3.6</v>
      </c>
      <c r="T2458" s="229">
        <f>IFERROR(IF(VLOOKUP($C2458,'MSCI Database'!$C:$R,7, FALSE)="","",VLOOKUP($C2458,'MSCI Database'!$C:$R,7, FALSE)),"")</f>
        <v>3.5</v>
      </c>
      <c r="U2458" s="229">
        <f>IFERROR(IF(VLOOKUP($C2458,'MSCI Database'!$C:$R,8, FALSE)="","",VLOOKUP($C2458,'MSCI Database'!$C:$R,8, FALSE)),"")</f>
        <v>6.1</v>
      </c>
      <c r="V2458" s="229">
        <f>IFERROR(IF(VLOOKUP($C2458,'MSCI Database'!$C:$R,9, FALSE)="","",VLOOKUP($C2458,'MSCI Database'!$C:$R,9, FALSE)),"")</f>
        <v>4.4000000000000004</v>
      </c>
      <c r="W2458" s="215">
        <f t="shared" ca="1" si="105"/>
        <v>0</v>
      </c>
      <c r="X2458" s="276">
        <f>IFERROR(IF(VLOOKUP($C2458,'MSCI Database'!$C:$R,10, FALSE)="","",VLOOKUP($C2458,'MSCI Database'!$C:$R,10, FALSE)),"")</f>
        <v>257999</v>
      </c>
      <c r="Y2458" s="229" t="str">
        <f>IFERROR(IF(VLOOKUP($C2458,'MSCI Database'!$C:$R,11, FALSE)="","",VLOOKUP($C2458,'MSCI Database'!$C:$R,11, FALSE)),"")</f>
        <v>2019</v>
      </c>
      <c r="Z2458" s="229" t="str">
        <f>IFERROR(IF(VLOOKUP($C2458,'MSCI Database'!$C:$R,12, FALSE)="","",VLOOKUP($C2458,'MSCI Database'!$C:$R,12, FALSE)),"")</f>
        <v>Reported</v>
      </c>
      <c r="AA2458" s="229" t="str">
        <f>IFERROR(IF(VLOOKUP($C2458,'MSCI Database'!$C:$R,13, FALSE)="","",VLOOKUP($C2458,'MSCI Database'!$C:$R,13, FALSE)),"")</f>
        <v>Robust labor management practices outweighed by multiple lawsuits over labor violations</v>
      </c>
    </row>
    <row r="2459" spans="1:27" s="130" customFormat="1" ht="15" hidden="1" customHeight="1" outlineLevel="1">
      <c r="A2459" s="130" t="s">
        <v>6733</v>
      </c>
      <c r="B2459" s="130" t="s">
        <v>6734</v>
      </c>
      <c r="C2459" s="130" t="s">
        <v>6735</v>
      </c>
      <c r="D2459" s="130" t="s">
        <v>12128</v>
      </c>
      <c r="E2459" s="130" t="s">
        <v>18674</v>
      </c>
      <c r="F2459" s="215">
        <v>6.2580236121097033E-2</v>
      </c>
      <c r="G2459" s="132" t="str">
        <f ca="1">IFERROR(_xll.BQL($A2459, "cur_mkt_cap(currency=EUR)")/1000000, " ")</f>
        <v xml:space="preserve"> </v>
      </c>
      <c r="M2459" s="308"/>
      <c r="N2459" s="215">
        <f t="shared" si="104"/>
        <v>6.7787425443912653E-4</v>
      </c>
      <c r="O2459" s="172" t="str">
        <f>IFERROR(IF(VLOOKUP($C2459,'MSCI Database'!$C:$R,2, FALSE)="","",VLOOKUP($C2459,'MSCI Database'!$C:$R,2, FALSE)),"")</f>
        <v>Beverages</v>
      </c>
      <c r="P2459" s="229" t="str">
        <f>IFERROR(IF(VLOOKUP($C2459,'MSCI Database'!$C:$R,3, FALSE)="","",VLOOKUP($C2459,'MSCI Database'!$C:$R,3, FALSE)),"")</f>
        <v>BB</v>
      </c>
      <c r="Q2459" s="229" t="str">
        <f>IFERROR(IF(VLOOKUP($C2459,'MSCI Database'!$C:$R,4, FALSE)="","",VLOOKUP($C2459,'MSCI Database'!$C:$R,4, FALSE)),"")</f>
        <v>0</v>
      </c>
      <c r="R2459" s="229">
        <f>IFERROR(IF(VLOOKUP($C2459,'MSCI Database'!$C:$R,5, FALSE)="","",VLOOKUP($C2459,'MSCI Database'!$C:$R,5, FALSE)),"")</f>
        <v>4</v>
      </c>
      <c r="S2459" s="229">
        <f>IFERROR(IF(VLOOKUP($C2459,'MSCI Database'!$C:$R,6, FALSE)="","",VLOOKUP($C2459,'MSCI Database'!$C:$R,6, FALSE)),"")</f>
        <v>3.9</v>
      </c>
      <c r="T2459" s="229">
        <f>IFERROR(IF(VLOOKUP($C2459,'MSCI Database'!$C:$R,7, FALSE)="","",VLOOKUP($C2459,'MSCI Database'!$C:$R,7, FALSE)),"")</f>
        <v>5.6</v>
      </c>
      <c r="U2459" s="229">
        <f>IFERROR(IF(VLOOKUP($C2459,'MSCI Database'!$C:$R,8, FALSE)="","",VLOOKUP($C2459,'MSCI Database'!$C:$R,8, FALSE)),"")</f>
        <v>3.1</v>
      </c>
      <c r="V2459" s="229">
        <f>IFERROR(IF(VLOOKUP($C2459,'MSCI Database'!$C:$R,9, FALSE)="","",VLOOKUP($C2459,'MSCI Database'!$C:$R,9, FALSE)),"")</f>
        <v>4.0999999999999996</v>
      </c>
      <c r="W2459" s="215">
        <f t="shared" ca="1" si="105"/>
        <v>0</v>
      </c>
      <c r="X2459" s="276">
        <f>IFERROR(IF(VLOOKUP($C2459,'MSCI Database'!$C:$R,10, FALSE)="","",VLOOKUP($C2459,'MSCI Database'!$C:$R,10, FALSE)),"")</f>
        <v>339624</v>
      </c>
      <c r="Y2459" s="229" t="str">
        <f>IFERROR(IF(VLOOKUP($C2459,'MSCI Database'!$C:$R,11, FALSE)="","",VLOOKUP($C2459,'MSCI Database'!$C:$R,11, FALSE)),"")</f>
        <v>2019</v>
      </c>
      <c r="Z2459" s="229" t="str">
        <f>IFERROR(IF(VLOOKUP($C2459,'MSCI Database'!$C:$R,12, FALSE)="","",VLOOKUP($C2459,'MSCI Database'!$C:$R,12, FALSE)),"")</f>
        <v>E.CSI</v>
      </c>
      <c r="AA2459" s="229" t="str">
        <f>IFERROR(IF(VLOOKUP($C2459,'MSCI Database'!$C:$R,13, FALSE)="","",VLOOKUP($C2459,'MSCI Database'!$C:$R,13, FALSE)),"")</f>
        <v>High water risks in Californian and Mexican operations</v>
      </c>
    </row>
    <row r="2460" spans="1:27" s="130" customFormat="1" ht="15" hidden="1" customHeight="1" outlineLevel="1">
      <c r="A2460" s="130" t="s">
        <v>8065</v>
      </c>
      <c r="B2460" s="130" t="s">
        <v>8066</v>
      </c>
      <c r="C2460" s="130" t="s">
        <v>8067</v>
      </c>
      <c r="D2460" s="130" t="s">
        <v>12128</v>
      </c>
      <c r="E2460" s="130" t="s">
        <v>18689</v>
      </c>
      <c r="F2460" s="215">
        <v>6.2568561670454673E-2</v>
      </c>
      <c r="G2460" s="132" t="str">
        <f ca="1">IFERROR(_xll.BQL($A2460, "cur_mkt_cap(currency=EUR)")/1000000, " ")</f>
        <v xml:space="preserve"> </v>
      </c>
      <c r="M2460" s="308"/>
      <c r="N2460" s="215">
        <f t="shared" si="104"/>
        <v>6.7774779583149416E-4</v>
      </c>
      <c r="O2460" s="172" t="str">
        <f>IFERROR(IF(VLOOKUP($C2460,'MSCI Database'!$C:$R,2, FALSE)="","",VLOOKUP($C2460,'MSCI Database'!$C:$R,2, FALSE)),"")</f>
        <v>Software &amp; Services</v>
      </c>
      <c r="P2460" s="229" t="str">
        <f>IFERROR(IF(VLOOKUP($C2460,'MSCI Database'!$C:$R,3, FALSE)="","",VLOOKUP($C2460,'MSCI Database'!$C:$R,3, FALSE)),"")</f>
        <v>BB</v>
      </c>
      <c r="Q2460" s="229" t="str">
        <f>IFERROR(IF(VLOOKUP($C2460,'MSCI Database'!$C:$R,4, FALSE)="","",VLOOKUP($C2460,'MSCI Database'!$C:$R,4, FALSE)),"")</f>
        <v>0</v>
      </c>
      <c r="R2460" s="229">
        <f>IFERROR(IF(VLOOKUP($C2460,'MSCI Database'!$C:$R,5, FALSE)="","",VLOOKUP($C2460,'MSCI Database'!$C:$R,5, FALSE)),"")</f>
        <v>3.2</v>
      </c>
      <c r="S2460" s="229">
        <f>IFERROR(IF(VLOOKUP($C2460,'MSCI Database'!$C:$R,6, FALSE)="","",VLOOKUP($C2460,'MSCI Database'!$C:$R,6, FALSE)),"")</f>
        <v>5.3</v>
      </c>
      <c r="T2460" s="229">
        <f>IFERROR(IF(VLOOKUP($C2460,'MSCI Database'!$C:$R,7, FALSE)="","",VLOOKUP($C2460,'MSCI Database'!$C:$R,7, FALSE)),"")</f>
        <v>5.7</v>
      </c>
      <c r="U2460" s="229">
        <f>IFERROR(IF(VLOOKUP($C2460,'MSCI Database'!$C:$R,8, FALSE)="","",VLOOKUP($C2460,'MSCI Database'!$C:$R,8, FALSE)),"")</f>
        <v>3.8</v>
      </c>
      <c r="V2460" s="229">
        <f>IFERROR(IF(VLOOKUP($C2460,'MSCI Database'!$C:$R,9, FALSE)="","",VLOOKUP($C2460,'MSCI Database'!$C:$R,9, FALSE)),"")</f>
        <v>4.9000000000000004</v>
      </c>
      <c r="W2460" s="215">
        <f t="shared" ca="1" si="105"/>
        <v>0</v>
      </c>
      <c r="X2460" s="276">
        <f>IFERROR(IF(VLOOKUP($C2460,'MSCI Database'!$C:$R,10, FALSE)="","",VLOOKUP($C2460,'MSCI Database'!$C:$R,10, FALSE)),"")</f>
        <v>42302</v>
      </c>
      <c r="Y2460" s="229" t="str">
        <f>IFERROR(IF(VLOOKUP($C2460,'MSCI Database'!$C:$R,11, FALSE)="","",VLOOKUP($C2460,'MSCI Database'!$C:$R,11, FALSE)),"")</f>
        <v>2019</v>
      </c>
      <c r="Z2460" s="229" t="str">
        <f>IFERROR(IF(VLOOKUP($C2460,'MSCI Database'!$C:$R,12, FALSE)="","",VLOOKUP($C2460,'MSCI Database'!$C:$R,12, FALSE)),"")</f>
        <v>Reported</v>
      </c>
      <c r="AA2460" s="229" t="str">
        <f>IFERROR(IF(VLOOKUP($C2460,'MSCI Database'!$C:$R,13, FALSE)="","",VLOOKUP($C2460,'MSCI Database'!$C:$R,13, FALSE)),"")</f>
        <v>Improving ESG risks management leading to rating upgrade</v>
      </c>
    </row>
    <row r="2461" spans="1:27" s="130" customFormat="1" ht="15" hidden="1" customHeight="1" outlineLevel="1">
      <c r="A2461" s="130" t="s">
        <v>3051</v>
      </c>
      <c r="B2461" s="130" t="s">
        <v>3052</v>
      </c>
      <c r="C2461" s="130" t="s">
        <v>3053</v>
      </c>
      <c r="D2461" s="130" t="s">
        <v>18706</v>
      </c>
      <c r="E2461" s="130" t="s">
        <v>18689</v>
      </c>
      <c r="F2461" s="215">
        <v>1.8964540070284839E-2</v>
      </c>
      <c r="G2461" s="132" t="str">
        <f ca="1">IFERROR(_xll.BQL($A2461, "cur_mkt_cap(currency=EUR)")/1000000, " ")</f>
        <v xml:space="preserve"> </v>
      </c>
      <c r="M2461" s="308"/>
      <c r="N2461" s="215">
        <f t="shared" si="104"/>
        <v>2.0542545470823826E-4</v>
      </c>
      <c r="O2461" s="172" t="str">
        <f>IFERROR(IF(VLOOKUP($C2461,'MSCI Database'!$C:$R,2, FALSE)="","",VLOOKUP($C2461,'MSCI Database'!$C:$R,2, FALSE)),"")</f>
        <v>Software &amp; Services</v>
      </c>
      <c r="P2461" s="229" t="str">
        <f>IFERROR(IF(VLOOKUP($C2461,'MSCI Database'!$C:$R,3, FALSE)="","",VLOOKUP($C2461,'MSCI Database'!$C:$R,3, FALSE)),"")</f>
        <v>BBB</v>
      </c>
      <c r="Q2461" s="229" t="str">
        <f>IFERROR(IF(VLOOKUP($C2461,'MSCI Database'!$C:$R,4, FALSE)="","",VLOOKUP($C2461,'MSCI Database'!$C:$R,4, FALSE)),"")</f>
        <v>0</v>
      </c>
      <c r="R2461" s="229">
        <f>IFERROR(IF(VLOOKUP($C2461,'MSCI Database'!$C:$R,5, FALSE)="","",VLOOKUP($C2461,'MSCI Database'!$C:$R,5, FALSE)),"")</f>
        <v>4.4000000000000004</v>
      </c>
      <c r="S2461" s="229">
        <f>IFERROR(IF(VLOOKUP($C2461,'MSCI Database'!$C:$R,6, FALSE)="","",VLOOKUP($C2461,'MSCI Database'!$C:$R,6, FALSE)),"")</f>
        <v>4.8</v>
      </c>
      <c r="T2461" s="229">
        <f>IFERROR(IF(VLOOKUP($C2461,'MSCI Database'!$C:$R,7, FALSE)="","",VLOOKUP($C2461,'MSCI Database'!$C:$R,7, FALSE)),"")</f>
        <v>2.6</v>
      </c>
      <c r="U2461" s="229">
        <f>IFERROR(IF(VLOOKUP($C2461,'MSCI Database'!$C:$R,8, FALSE)="","",VLOOKUP($C2461,'MSCI Database'!$C:$R,8, FALSE)),"")</f>
        <v>6.9</v>
      </c>
      <c r="V2461" s="229">
        <f>IFERROR(IF(VLOOKUP($C2461,'MSCI Database'!$C:$R,9, FALSE)="","",VLOOKUP($C2461,'MSCI Database'!$C:$R,9, FALSE)),"")</f>
        <v>4.5999999999999996</v>
      </c>
      <c r="W2461" s="215">
        <f t="shared" ca="1" si="105"/>
        <v>0</v>
      </c>
      <c r="X2461" s="276">
        <f>IFERROR(IF(VLOOKUP($C2461,'MSCI Database'!$C:$R,10, FALSE)="","",VLOOKUP($C2461,'MSCI Database'!$C:$R,10, FALSE)),"")</f>
        <v>11359</v>
      </c>
      <c r="Y2461" s="229" t="str">
        <f>IFERROR(IF(VLOOKUP($C2461,'MSCI Database'!$C:$R,11, FALSE)="","",VLOOKUP($C2461,'MSCI Database'!$C:$R,11, FALSE)),"")</f>
        <v>2019</v>
      </c>
      <c r="Z2461" s="229" t="str">
        <f>IFERROR(IF(VLOOKUP($C2461,'MSCI Database'!$C:$R,12, FALSE)="","",VLOOKUP($C2461,'MSCI Database'!$C:$R,12, FALSE)),"")</f>
        <v>E.CSI</v>
      </c>
      <c r="AA2461" s="229" t="str">
        <f>IFERROR(IF(VLOOKUP($C2461,'MSCI Database'!$C:$R,13, FALSE)="","",VLOOKUP($C2461,'MSCI Database'!$C:$R,13, FALSE)),"")</f>
        <v>Talent management challenges continue</v>
      </c>
    </row>
    <row r="2462" spans="1:27" s="130" customFormat="1" ht="15" hidden="1" customHeight="1" outlineLevel="1">
      <c r="A2462" s="130" t="s">
        <v>2975</v>
      </c>
      <c r="B2462" s="130" t="s">
        <v>2976</v>
      </c>
      <c r="C2462" s="130" t="s">
        <v>2977</v>
      </c>
      <c r="D2462" s="130" t="s">
        <v>18691</v>
      </c>
      <c r="E2462" s="130" t="s">
        <v>18684</v>
      </c>
      <c r="F2462" s="215">
        <v>7.2918424700340698E-2</v>
      </c>
      <c r="G2462" s="132" t="str">
        <f ca="1">IFERROR(_xll.BQL($A2462, "cur_mkt_cap(currency=EUR)")/1000000, " ")</f>
        <v xml:space="preserve"> </v>
      </c>
      <c r="M2462" s="308"/>
      <c r="N2462" s="215">
        <f t="shared" si="104"/>
        <v>7.8985836171933791E-4</v>
      </c>
      <c r="O2462" s="172" t="str">
        <f>IFERROR(IF(VLOOKUP($C2462,'MSCI Database'!$C:$R,2, FALSE)="","",VLOOKUP($C2462,'MSCI Database'!$C:$R,2, FALSE)),"")</f>
        <v>Construction Materials</v>
      </c>
      <c r="P2462" s="229" t="str">
        <f>IFERROR(IF(VLOOKUP($C2462,'MSCI Database'!$C:$R,3, FALSE)="","",VLOOKUP($C2462,'MSCI Database'!$C:$R,3, FALSE)),"")</f>
        <v>AAA</v>
      </c>
      <c r="Q2462" s="229" t="str">
        <f>IFERROR(IF(VLOOKUP($C2462,'MSCI Database'!$C:$R,4, FALSE)="","",VLOOKUP($C2462,'MSCI Database'!$C:$R,4, FALSE)),"")</f>
        <v>0</v>
      </c>
      <c r="R2462" s="229">
        <f>IFERROR(IF(VLOOKUP($C2462,'MSCI Database'!$C:$R,5, FALSE)="","",VLOOKUP($C2462,'MSCI Database'!$C:$R,5, FALSE)),"")</f>
        <v>10</v>
      </c>
      <c r="S2462" s="229">
        <f>IFERROR(IF(VLOOKUP($C2462,'MSCI Database'!$C:$R,6, FALSE)="","",VLOOKUP($C2462,'MSCI Database'!$C:$R,6, FALSE)),"")</f>
        <v>7.9</v>
      </c>
      <c r="T2462" s="229">
        <f>IFERROR(IF(VLOOKUP($C2462,'MSCI Database'!$C:$R,7, FALSE)="","",VLOOKUP($C2462,'MSCI Database'!$C:$R,7, FALSE)),"")</f>
        <v>7.1</v>
      </c>
      <c r="U2462" s="229">
        <f>IFERROR(IF(VLOOKUP($C2462,'MSCI Database'!$C:$R,8, FALSE)="","",VLOOKUP($C2462,'MSCI Database'!$C:$R,8, FALSE)),"")</f>
        <v>6</v>
      </c>
      <c r="V2462" s="229">
        <f>IFERROR(IF(VLOOKUP($C2462,'MSCI Database'!$C:$R,9, FALSE)="","",VLOOKUP($C2462,'MSCI Database'!$C:$R,9, FALSE)),"")</f>
        <v>7.1</v>
      </c>
      <c r="W2462" s="215">
        <f t="shared" ca="1" si="105"/>
        <v>0</v>
      </c>
      <c r="X2462" s="276">
        <f>IFERROR(IF(VLOOKUP($C2462,'MSCI Database'!$C:$R,10, FALSE)="","",VLOOKUP($C2462,'MSCI Database'!$C:$R,10, FALSE)),"")</f>
        <v>36500000</v>
      </c>
      <c r="Y2462" s="229" t="str">
        <f>IFERROR(IF(VLOOKUP($C2462,'MSCI Database'!$C:$R,11, FALSE)="","",VLOOKUP($C2462,'MSCI Database'!$C:$R,11, FALSE)),"")</f>
        <v>2019</v>
      </c>
      <c r="Z2462" s="229" t="str">
        <f>IFERROR(IF(VLOOKUP($C2462,'MSCI Database'!$C:$R,12, FALSE)="","",VLOOKUP($C2462,'MSCI Database'!$C:$R,12, FALSE)),"")</f>
        <v>Reported</v>
      </c>
      <c r="AA2462" s="229" t="str">
        <f>IFERROR(IF(VLOOKUP($C2462,'MSCI Database'!$C:$R,13, FALSE)="","",VLOOKUP($C2462,'MSCI Database'!$C:$R,13, FALSE)),"")</f>
        <v>Industry leading management programs drive progress in emissions reduction targets</v>
      </c>
    </row>
    <row r="2463" spans="1:27" s="130" customFormat="1" ht="15" hidden="1" customHeight="1" outlineLevel="1">
      <c r="A2463" s="130" t="s">
        <v>2579</v>
      </c>
      <c r="B2463" s="130" t="s">
        <v>2580</v>
      </c>
      <c r="C2463" s="130" t="s">
        <v>2581</v>
      </c>
      <c r="D2463" s="130" t="s">
        <v>18686</v>
      </c>
      <c r="E2463" s="130" t="s">
        <v>18684</v>
      </c>
      <c r="F2463" s="215">
        <v>8.3809569941474177E-2</v>
      </c>
      <c r="G2463" s="132" t="str">
        <f ca="1">IFERROR(_xll.BQL($A2463, "cur_mkt_cap(currency=EUR)")/1000000, " ")</f>
        <v xml:space="preserve"> </v>
      </c>
      <c r="M2463" s="308"/>
      <c r="N2463" s="215">
        <f t="shared" si="104"/>
        <v>9.0783214094949808E-4</v>
      </c>
      <c r="O2463" s="172" t="str">
        <f>IFERROR(IF(VLOOKUP($C2463,'MSCI Database'!$C:$R,2, FALSE)="","",VLOOKUP($C2463,'MSCI Database'!$C:$R,2, FALSE)),"")</f>
        <v>Metals and Mining - Non-Precious Metals</v>
      </c>
      <c r="P2463" s="229" t="str">
        <f>IFERROR(IF(VLOOKUP($C2463,'MSCI Database'!$C:$R,3, FALSE)="","",VLOOKUP($C2463,'MSCI Database'!$C:$R,3, FALSE)),"")</f>
        <v>A</v>
      </c>
      <c r="Q2463" s="229" t="str">
        <f>IFERROR(IF(VLOOKUP($C2463,'MSCI Database'!$C:$R,4, FALSE)="","",VLOOKUP($C2463,'MSCI Database'!$C:$R,4, FALSE)),"")</f>
        <v>1</v>
      </c>
      <c r="R2463" s="229">
        <f>IFERROR(IF(VLOOKUP($C2463,'MSCI Database'!$C:$R,5, FALSE)="","",VLOOKUP($C2463,'MSCI Database'!$C:$R,5, FALSE)),"")</f>
        <v>6.5</v>
      </c>
      <c r="S2463" s="229">
        <f>IFERROR(IF(VLOOKUP($C2463,'MSCI Database'!$C:$R,6, FALSE)="","",VLOOKUP($C2463,'MSCI Database'!$C:$R,6, FALSE)),"")</f>
        <v>3.6</v>
      </c>
      <c r="T2463" s="229">
        <f>IFERROR(IF(VLOOKUP($C2463,'MSCI Database'!$C:$R,7, FALSE)="","",VLOOKUP($C2463,'MSCI Database'!$C:$R,7, FALSE)),"")</f>
        <v>5</v>
      </c>
      <c r="U2463" s="229">
        <f>IFERROR(IF(VLOOKUP($C2463,'MSCI Database'!$C:$R,8, FALSE)="","",VLOOKUP($C2463,'MSCI Database'!$C:$R,8, FALSE)),"")</f>
        <v>5.5</v>
      </c>
      <c r="V2463" s="229">
        <f>IFERROR(IF(VLOOKUP($C2463,'MSCI Database'!$C:$R,9, FALSE)="","",VLOOKUP($C2463,'MSCI Database'!$C:$R,9, FALSE)),"")</f>
        <v>4.5999999999999996</v>
      </c>
      <c r="W2463" s="215">
        <f t="shared" ca="1" si="105"/>
        <v>0</v>
      </c>
      <c r="X2463" s="276">
        <f>IFERROR(IF(VLOOKUP($C2463,'MSCI Database'!$C:$R,10, FALSE)="","",VLOOKUP($C2463,'MSCI Database'!$C:$R,10, FALSE)),"")</f>
        <v>17800000</v>
      </c>
      <c r="Y2463" s="229" t="str">
        <f>IFERROR(IF(VLOOKUP($C2463,'MSCI Database'!$C:$R,11, FALSE)="","",VLOOKUP($C2463,'MSCI Database'!$C:$R,11, FALSE)),"")</f>
        <v>2019</v>
      </c>
      <c r="Z2463" s="229" t="str">
        <f>IFERROR(IF(VLOOKUP($C2463,'MSCI Database'!$C:$R,12, FALSE)="","",VLOOKUP($C2463,'MSCI Database'!$C:$R,12, FALSE)),"")</f>
        <v>Reported</v>
      </c>
      <c r="AA2463" s="229" t="str">
        <f>IFERROR(IF(VLOOKUP($C2463,'MSCI Database'!$C:$R,13, FALSE)="","",VLOOKUP($C2463,'MSCI Database'!$C:$R,13, FALSE)),"")</f>
        <v>Strengthened protocols to mitigate corruption risks; worker strike at Cerrejon raises concern</v>
      </c>
    </row>
    <row r="2464" spans="1:27" s="130" customFormat="1" ht="15" hidden="1" customHeight="1" outlineLevel="1">
      <c r="A2464" s="130" t="s">
        <v>1311</v>
      </c>
      <c r="B2464" s="130" t="s">
        <v>1312</v>
      </c>
      <c r="C2464" s="130" t="s">
        <v>1313</v>
      </c>
      <c r="D2464" s="130" t="s">
        <v>18681</v>
      </c>
      <c r="E2464" s="130" t="s">
        <v>18684</v>
      </c>
      <c r="F2464" s="215">
        <v>6.6007368300524255E-2</v>
      </c>
      <c r="G2464" s="132" t="str">
        <f ca="1">IFERROR(_xll.BQL($A2464, "cur_mkt_cap(currency=EUR)")/1000000, " ")</f>
        <v xml:space="preserve"> </v>
      </c>
      <c r="M2464" s="308"/>
      <c r="N2464" s="215">
        <f t="shared" si="104"/>
        <v>7.1499723151607594E-4</v>
      </c>
      <c r="O2464" s="172" t="str">
        <f>IFERROR(IF(VLOOKUP($C2464,'MSCI Database'!$C:$R,2, FALSE)="","",VLOOKUP($C2464,'MSCI Database'!$C:$R,2, FALSE)),"")</f>
        <v>Specialty Chemicals</v>
      </c>
      <c r="P2464" s="229" t="str">
        <f>IFERROR(IF(VLOOKUP($C2464,'MSCI Database'!$C:$R,3, FALSE)="","",VLOOKUP($C2464,'MSCI Database'!$C:$R,3, FALSE)),"")</f>
        <v>A</v>
      </c>
      <c r="Q2464" s="229" t="str">
        <f>IFERROR(IF(VLOOKUP($C2464,'MSCI Database'!$C:$R,4, FALSE)="","",VLOOKUP($C2464,'MSCI Database'!$C:$R,4, FALSE)),"")</f>
        <v>0</v>
      </c>
      <c r="R2464" s="229">
        <f>IFERROR(IF(VLOOKUP($C2464,'MSCI Database'!$C:$R,5, FALSE)="","",VLOOKUP($C2464,'MSCI Database'!$C:$R,5, FALSE)),"")</f>
        <v>6.8</v>
      </c>
      <c r="S2464" s="229">
        <f>IFERROR(IF(VLOOKUP($C2464,'MSCI Database'!$C:$R,6, FALSE)="","",VLOOKUP($C2464,'MSCI Database'!$C:$R,6, FALSE)),"")</f>
        <v>5.8</v>
      </c>
      <c r="T2464" s="229">
        <f>IFERROR(IF(VLOOKUP($C2464,'MSCI Database'!$C:$R,7, FALSE)="","",VLOOKUP($C2464,'MSCI Database'!$C:$R,7, FALSE)),"")</f>
        <v>2.2000000000000002</v>
      </c>
      <c r="U2464" s="229">
        <f>IFERROR(IF(VLOOKUP($C2464,'MSCI Database'!$C:$R,8, FALSE)="","",VLOOKUP($C2464,'MSCI Database'!$C:$R,8, FALSE)),"")</f>
        <v>6.6</v>
      </c>
      <c r="V2464" s="229">
        <f>IFERROR(IF(VLOOKUP($C2464,'MSCI Database'!$C:$R,9, FALSE)="","",VLOOKUP($C2464,'MSCI Database'!$C:$R,9, FALSE)),"")</f>
        <v>5.6</v>
      </c>
      <c r="W2464" s="215">
        <f t="shared" ca="1" si="105"/>
        <v>0</v>
      </c>
      <c r="X2464" s="276">
        <f>IFERROR(IF(VLOOKUP($C2464,'MSCI Database'!$C:$R,10, FALSE)="","",VLOOKUP($C2464,'MSCI Database'!$C:$R,10, FALSE)),"")</f>
        <v>212000</v>
      </c>
      <c r="Y2464" s="229" t="str">
        <f>IFERROR(IF(VLOOKUP($C2464,'MSCI Database'!$C:$R,11, FALSE)="","",VLOOKUP($C2464,'MSCI Database'!$C:$R,11, FALSE)),"")</f>
        <v>2019</v>
      </c>
      <c r="Z2464" s="229" t="str">
        <f>IFERROR(IF(VLOOKUP($C2464,'MSCI Database'!$C:$R,12, FALSE)="","",VLOOKUP($C2464,'MSCI Database'!$C:$R,12, FALSE)),"")</f>
        <v>Reported</v>
      </c>
      <c r="AA2464" s="229" t="str">
        <f>IFERROR(IF(VLOOKUP($C2464,'MSCI Database'!$C:$R,13, FALSE)="","",VLOOKUP($C2464,'MSCI Database'!$C:$R,13, FALSE)),"")</f>
        <v>Strong governance practices; sub-par chemical safety management</v>
      </c>
    </row>
    <row r="2465" spans="1:27" s="130" customFormat="1" ht="15" hidden="1" customHeight="1" outlineLevel="1">
      <c r="A2465" s="130" t="s">
        <v>6634</v>
      </c>
      <c r="B2465" s="130" t="s">
        <v>6635</v>
      </c>
      <c r="C2465" s="130" t="s">
        <v>6636</v>
      </c>
      <c r="D2465" s="130" t="s">
        <v>12128</v>
      </c>
      <c r="E2465" s="130" t="s">
        <v>12133</v>
      </c>
      <c r="F2465" s="215">
        <v>6.2242806913599798E-2</v>
      </c>
      <c r="G2465" s="132" t="str">
        <f ca="1">IFERROR(_xll.BQL($A2465, "cur_mkt_cap(currency=EUR)")/1000000, " ")</f>
        <v xml:space="preserve"> </v>
      </c>
      <c r="M2465" s="308"/>
      <c r="N2465" s="215">
        <f t="shared" si="104"/>
        <v>6.7421919356630469E-4</v>
      </c>
      <c r="O2465" s="172" t="str">
        <f>IFERROR(IF(VLOOKUP($C2465,'MSCI Database'!$C:$R,2, FALSE)="","",VLOOKUP($C2465,'MSCI Database'!$C:$R,2, FALSE)),"")</f>
        <v>Health Care Providers &amp; Services</v>
      </c>
      <c r="P2465" s="229" t="str">
        <f>IFERROR(IF(VLOOKUP($C2465,'MSCI Database'!$C:$R,3, FALSE)="","",VLOOKUP($C2465,'MSCI Database'!$C:$R,3, FALSE)),"")</f>
        <v>BBB</v>
      </c>
      <c r="Q2465" s="229" t="str">
        <f>IFERROR(IF(VLOOKUP($C2465,'MSCI Database'!$C:$R,4, FALSE)="","",VLOOKUP($C2465,'MSCI Database'!$C:$R,4, FALSE)),"")</f>
        <v>0</v>
      </c>
      <c r="R2465" s="229">
        <f>IFERROR(IF(VLOOKUP($C2465,'MSCI Database'!$C:$R,5, FALSE)="","",VLOOKUP($C2465,'MSCI Database'!$C:$R,5, FALSE)),"")</f>
        <v>4.5</v>
      </c>
      <c r="S2465" s="229">
        <f>IFERROR(IF(VLOOKUP($C2465,'MSCI Database'!$C:$R,6, FALSE)="","",VLOOKUP($C2465,'MSCI Database'!$C:$R,6, FALSE)),"")</f>
        <v>8.3000000000000007</v>
      </c>
      <c r="T2465" s="229">
        <f>IFERROR(IF(VLOOKUP($C2465,'MSCI Database'!$C:$R,7, FALSE)="","",VLOOKUP($C2465,'MSCI Database'!$C:$R,7, FALSE)),"")</f>
        <v>4.2</v>
      </c>
      <c r="U2465" s="229">
        <f>IFERROR(IF(VLOOKUP($C2465,'MSCI Database'!$C:$R,8, FALSE)="","",VLOOKUP($C2465,'MSCI Database'!$C:$R,8, FALSE)),"")</f>
        <v>5.3</v>
      </c>
      <c r="V2465" s="229">
        <f>IFERROR(IF(VLOOKUP($C2465,'MSCI Database'!$C:$R,9, FALSE)="","",VLOOKUP($C2465,'MSCI Database'!$C:$R,9, FALSE)),"")</f>
        <v>4.8</v>
      </c>
      <c r="W2465" s="215">
        <f t="shared" ca="1" si="105"/>
        <v>0</v>
      </c>
      <c r="X2465" s="276">
        <f>IFERROR(IF(VLOOKUP($C2465,'MSCI Database'!$C:$R,10, FALSE)="","",VLOOKUP($C2465,'MSCI Database'!$C:$R,10, FALSE)),"")</f>
        <v>291104</v>
      </c>
      <c r="Y2465" s="229" t="str">
        <f>IFERROR(IF(VLOOKUP($C2465,'MSCI Database'!$C:$R,11, FALSE)="","",VLOOKUP($C2465,'MSCI Database'!$C:$R,11, FALSE)),"")</f>
        <v>2019</v>
      </c>
      <c r="Z2465" s="229" t="str">
        <f>IFERROR(IF(VLOOKUP($C2465,'MSCI Database'!$C:$R,12, FALSE)="","",VLOOKUP($C2465,'MSCI Database'!$C:$R,12, FALSE)),"")</f>
        <v>E.Segmt-Moderately Low</v>
      </c>
      <c r="AA2465" s="229" t="str">
        <f>IFERROR(IF(VLOOKUP($C2465,'MSCI Database'!$C:$R,13, FALSE)="","",VLOOKUP($C2465,'MSCI Database'!$C:$R,13, FALSE)),"")</f>
        <v>Relatively strong ethics practices, data security challenges persist</v>
      </c>
    </row>
    <row r="2466" spans="1:27" s="130" customFormat="1" ht="15" hidden="1" customHeight="1" outlineLevel="1">
      <c r="A2466" s="130" t="s">
        <v>2212</v>
      </c>
      <c r="B2466" s="130" t="s">
        <v>2213</v>
      </c>
      <c r="C2466" s="130" t="s">
        <v>2214</v>
      </c>
      <c r="D2466" s="130" t="s">
        <v>12131</v>
      </c>
      <c r="E2466" s="130" t="s">
        <v>18674</v>
      </c>
      <c r="F2466" s="215">
        <v>7.2544366154148915E-2</v>
      </c>
      <c r="G2466" s="132" t="str">
        <f ca="1">IFERROR(_xll.BQL($A2466, "cur_mkt_cap(currency=EUR)")/1000000, " ")</f>
        <v xml:space="preserve"> </v>
      </c>
      <c r="M2466" s="308"/>
      <c r="N2466" s="215">
        <f t="shared" si="104"/>
        <v>7.8580652884312956E-4</v>
      </c>
      <c r="O2466" s="172" t="str">
        <f>IFERROR(IF(VLOOKUP($C2466,'MSCI Database'!$C:$R,2, FALSE)="","",VLOOKUP($C2466,'MSCI Database'!$C:$R,2, FALSE)),"")</f>
        <v>Food Products</v>
      </c>
      <c r="P2466" s="229" t="str">
        <f>IFERROR(IF(VLOOKUP($C2466,'MSCI Database'!$C:$R,3, FALSE)="","",VLOOKUP($C2466,'MSCI Database'!$C:$R,3, FALSE)),"")</f>
        <v>AAA</v>
      </c>
      <c r="Q2466" s="229" t="str">
        <f>IFERROR(IF(VLOOKUP($C2466,'MSCI Database'!$C:$R,4, FALSE)="","",VLOOKUP($C2466,'MSCI Database'!$C:$R,4, FALSE)),"")</f>
        <v>0</v>
      </c>
      <c r="R2466" s="229">
        <f>IFERROR(IF(VLOOKUP($C2466,'MSCI Database'!$C:$R,5, FALSE)="","",VLOOKUP($C2466,'MSCI Database'!$C:$R,5, FALSE)),"")</f>
        <v>8.6</v>
      </c>
      <c r="S2466" s="229">
        <f>IFERROR(IF(VLOOKUP($C2466,'MSCI Database'!$C:$R,6, FALSE)="","",VLOOKUP($C2466,'MSCI Database'!$C:$R,6, FALSE)),"")</f>
        <v>5.0999999999999996</v>
      </c>
      <c r="T2466" s="229">
        <f>IFERROR(IF(VLOOKUP($C2466,'MSCI Database'!$C:$R,7, FALSE)="","",VLOOKUP($C2466,'MSCI Database'!$C:$R,7, FALSE)),"")</f>
        <v>6.1</v>
      </c>
      <c r="U2466" s="229">
        <f>IFERROR(IF(VLOOKUP($C2466,'MSCI Database'!$C:$R,8, FALSE)="","",VLOOKUP($C2466,'MSCI Database'!$C:$R,8, FALSE)),"")</f>
        <v>6.1</v>
      </c>
      <c r="V2466" s="229">
        <f>IFERROR(IF(VLOOKUP($C2466,'MSCI Database'!$C:$R,9, FALSE)="","",VLOOKUP($C2466,'MSCI Database'!$C:$R,9, FALSE)),"")</f>
        <v>5.7</v>
      </c>
      <c r="W2466" s="215">
        <f t="shared" ca="1" si="105"/>
        <v>0</v>
      </c>
      <c r="X2466" s="276">
        <f>IFERROR(IF(VLOOKUP($C2466,'MSCI Database'!$C:$R,10, FALSE)="","",VLOOKUP($C2466,'MSCI Database'!$C:$R,10, FALSE)),"")</f>
        <v>1688979</v>
      </c>
      <c r="Y2466" s="229" t="str">
        <f>IFERROR(IF(VLOOKUP($C2466,'MSCI Database'!$C:$R,11, FALSE)="","",VLOOKUP($C2466,'MSCI Database'!$C:$R,11, FALSE)),"")</f>
        <v>2019</v>
      </c>
      <c r="Z2466" s="229" t="str">
        <f>IFERROR(IF(VLOOKUP($C2466,'MSCI Database'!$C:$R,12, FALSE)="","",VLOOKUP($C2466,'MSCI Database'!$C:$R,12, FALSE)),"")</f>
        <v>E.CSI</v>
      </c>
      <c r="AA2466" s="229" t="str">
        <f>IFERROR(IF(VLOOKUP($C2466,'MSCI Database'!$C:$R,13, FALSE)="","",VLOOKUP($C2466,'MSCI Database'!$C:$R,13, FALSE)),"")</f>
        <v>Leading programs and strategies to boost healthy food portfolio</v>
      </c>
    </row>
    <row r="2467" spans="1:27" s="130" customFormat="1" ht="15" hidden="1" customHeight="1" outlineLevel="1">
      <c r="A2467" s="130" t="s">
        <v>5854</v>
      </c>
      <c r="B2467" s="130" t="s">
        <v>5855</v>
      </c>
      <c r="C2467" s="130" t="s">
        <v>5856</v>
      </c>
      <c r="D2467" s="130" t="s">
        <v>18680</v>
      </c>
      <c r="E2467" s="130" t="s">
        <v>18688</v>
      </c>
      <c r="F2467" s="215">
        <v>4.5943104071104683E-2</v>
      </c>
      <c r="G2467" s="132" t="str">
        <f ca="1">IFERROR(_xll.BQL($A2467, "cur_mkt_cap(currency=EUR)")/1000000, " ")</f>
        <v xml:space="preserve"> </v>
      </c>
      <c r="M2467" s="308"/>
      <c r="N2467" s="215">
        <f t="shared" si="104"/>
        <v>4.9765947444739903E-4</v>
      </c>
      <c r="O2467" s="172" t="str">
        <f>IFERROR(IF(VLOOKUP($C2467,'MSCI Database'!$C:$R,2, FALSE)="","",VLOOKUP($C2467,'MSCI Database'!$C:$R,2, FALSE)),"")</f>
        <v>Banks</v>
      </c>
      <c r="P2467" s="229" t="str">
        <f>IFERROR(IF(VLOOKUP($C2467,'MSCI Database'!$C:$R,3, FALSE)="","",VLOOKUP($C2467,'MSCI Database'!$C:$R,3, FALSE)),"")</f>
        <v>AA</v>
      </c>
      <c r="Q2467" s="229" t="str">
        <f>IFERROR(IF(VLOOKUP($C2467,'MSCI Database'!$C:$R,4, FALSE)="","",VLOOKUP($C2467,'MSCI Database'!$C:$R,4, FALSE)),"")</f>
        <v>1</v>
      </c>
      <c r="R2467" s="229">
        <f>IFERROR(IF(VLOOKUP($C2467,'MSCI Database'!$C:$R,5, FALSE)="","",VLOOKUP($C2467,'MSCI Database'!$C:$R,5, FALSE)),"")</f>
        <v>8.3000000000000007</v>
      </c>
      <c r="S2467" s="229">
        <f>IFERROR(IF(VLOOKUP($C2467,'MSCI Database'!$C:$R,6, FALSE)="","",VLOOKUP($C2467,'MSCI Database'!$C:$R,6, FALSE)),"")</f>
        <v>7.7</v>
      </c>
      <c r="T2467" s="229">
        <f>IFERROR(IF(VLOOKUP($C2467,'MSCI Database'!$C:$R,7, FALSE)="","",VLOOKUP($C2467,'MSCI Database'!$C:$R,7, FALSE)),"")</f>
        <v>3.8</v>
      </c>
      <c r="U2467" s="229">
        <f>IFERROR(IF(VLOOKUP($C2467,'MSCI Database'!$C:$R,8, FALSE)="","",VLOOKUP($C2467,'MSCI Database'!$C:$R,8, FALSE)),"")</f>
        <v>5.5</v>
      </c>
      <c r="V2467" s="229">
        <f>IFERROR(IF(VLOOKUP($C2467,'MSCI Database'!$C:$R,9, FALSE)="","",VLOOKUP($C2467,'MSCI Database'!$C:$R,9, FALSE)),"")</f>
        <v>4.9000000000000004</v>
      </c>
      <c r="W2467" s="215">
        <f t="shared" ca="1" si="105"/>
        <v>0</v>
      </c>
      <c r="X2467" s="276">
        <f>IFERROR(IF(VLOOKUP($C2467,'MSCI Database'!$C:$R,10, FALSE)="","",VLOOKUP($C2467,'MSCI Database'!$C:$R,10, FALSE)),"")</f>
        <v>87667</v>
      </c>
      <c r="Y2467" s="229" t="str">
        <f>IFERROR(IF(VLOOKUP($C2467,'MSCI Database'!$C:$R,11, FALSE)="","",VLOOKUP($C2467,'MSCI Database'!$C:$R,11, FALSE)),"")</f>
        <v>2019</v>
      </c>
      <c r="Z2467" s="229" t="str">
        <f>IFERROR(IF(VLOOKUP($C2467,'MSCI Database'!$C:$R,12, FALSE)="","",VLOOKUP($C2467,'MSCI Database'!$C:$R,12, FALSE)),"")</f>
        <v>E.Segmt-Moderately High</v>
      </c>
      <c r="AA2467" s="229" t="str">
        <f>IFERROR(IF(VLOOKUP($C2467,'MSCI Database'!$C:$R,13, FALSE)="","",VLOOKUP($C2467,'MSCI Database'!$C:$R,13, FALSE)),"")</f>
        <v>TCFD adoption and increased sustainable financing activity drive rating upgrade</v>
      </c>
    </row>
    <row r="2468" spans="1:27" s="130" customFormat="1" ht="15" hidden="1" customHeight="1" outlineLevel="1">
      <c r="A2468" s="130" t="s">
        <v>274</v>
      </c>
      <c r="B2468" s="130" t="s">
        <v>275</v>
      </c>
      <c r="C2468" s="130" t="s">
        <v>276</v>
      </c>
      <c r="D2468" s="130" t="s">
        <v>18721</v>
      </c>
      <c r="E2468" s="130" t="s">
        <v>18690</v>
      </c>
      <c r="F2468" s="215">
        <v>1.679141596989964E-2</v>
      </c>
      <c r="G2468" s="132" t="str">
        <f ca="1">IFERROR(_xll.BQL($A2468, "cur_mkt_cap(currency=EUR)")/1000000, " ")</f>
        <v xml:space="preserve"> </v>
      </c>
      <c r="M2468" s="308"/>
      <c r="N2468" s="215">
        <f t="shared" si="104"/>
        <v>1.8188599607625491E-4</v>
      </c>
      <c r="O2468" s="172" t="str">
        <f>IFERROR(IF(VLOOKUP($C2468,'MSCI Database'!$C:$R,2, FALSE)="","",VLOOKUP($C2468,'MSCI Database'!$C:$R,2, FALSE)),"")</f>
        <v>Telecommunication Services</v>
      </c>
      <c r="P2468" s="229" t="str">
        <f>IFERROR(IF(VLOOKUP($C2468,'MSCI Database'!$C:$R,3, FALSE)="","",VLOOKUP($C2468,'MSCI Database'!$C:$R,3, FALSE)),"")</f>
        <v>BBB</v>
      </c>
      <c r="Q2468" s="229" t="str">
        <f>IFERROR(IF(VLOOKUP($C2468,'MSCI Database'!$C:$R,4, FALSE)="","",VLOOKUP($C2468,'MSCI Database'!$C:$R,4, FALSE)),"")</f>
        <v>0</v>
      </c>
      <c r="R2468" s="229">
        <f>IFERROR(IF(VLOOKUP($C2468,'MSCI Database'!$C:$R,5, FALSE)="","",VLOOKUP($C2468,'MSCI Database'!$C:$R,5, FALSE)),"")</f>
        <v>5.3</v>
      </c>
      <c r="S2468" s="229">
        <f>IFERROR(IF(VLOOKUP($C2468,'MSCI Database'!$C:$R,6, FALSE)="","",VLOOKUP($C2468,'MSCI Database'!$C:$R,6, FALSE)),"")</f>
        <v>8.3000000000000007</v>
      </c>
      <c r="T2468" s="229">
        <f>IFERROR(IF(VLOOKUP($C2468,'MSCI Database'!$C:$R,7, FALSE)="","",VLOOKUP($C2468,'MSCI Database'!$C:$R,7, FALSE)),"")</f>
        <v>7.2</v>
      </c>
      <c r="U2468" s="229">
        <f>IFERROR(IF(VLOOKUP($C2468,'MSCI Database'!$C:$R,8, FALSE)="","",VLOOKUP($C2468,'MSCI Database'!$C:$R,8, FALSE)),"")</f>
        <v>1.2</v>
      </c>
      <c r="V2468" s="229">
        <f>IFERROR(IF(VLOOKUP($C2468,'MSCI Database'!$C:$R,9, FALSE)="","",VLOOKUP($C2468,'MSCI Database'!$C:$R,9, FALSE)),"")</f>
        <v>4.9000000000000004</v>
      </c>
      <c r="W2468" s="215">
        <f t="shared" ca="1" si="105"/>
        <v>0</v>
      </c>
      <c r="X2468" s="276">
        <f>IFERROR(IF(VLOOKUP($C2468,'MSCI Database'!$C:$R,10, FALSE)="","",VLOOKUP($C2468,'MSCI Database'!$C:$R,10, FALSE)),"")</f>
        <v>647967</v>
      </c>
      <c r="Y2468" s="229" t="str">
        <f>IFERROR(IF(VLOOKUP($C2468,'MSCI Database'!$C:$R,11, FALSE)="","",VLOOKUP($C2468,'MSCI Database'!$C:$R,11, FALSE)),"")</f>
        <v>2019</v>
      </c>
      <c r="Z2468" s="229" t="str">
        <f>IFERROR(IF(VLOOKUP($C2468,'MSCI Database'!$C:$R,12, FALSE)="","",VLOOKUP($C2468,'MSCI Database'!$C:$R,12, FALSE)),"")</f>
        <v>E.Segmt-Moderately High</v>
      </c>
      <c r="AA2468" s="229" t="str">
        <f>IFERROR(IF(VLOOKUP($C2468,'MSCI Database'!$C:$R,13, FALSE)="","",VLOOKUP($C2468,'MSCI Database'!$C:$R,13, FALSE)),"")</f>
        <v>Strong data security measures; however, corruption and governance risks persist</v>
      </c>
    </row>
    <row r="2469" spans="1:27" s="130" customFormat="1" ht="15" hidden="1" customHeight="1" outlineLevel="1">
      <c r="A2469" s="130" t="s">
        <v>8363</v>
      </c>
      <c r="B2469" s="130" t="s">
        <v>8364</v>
      </c>
      <c r="C2469" s="130" t="s">
        <v>8365</v>
      </c>
      <c r="D2469" s="130" t="s">
        <v>12128</v>
      </c>
      <c r="E2469" s="130" t="s">
        <v>100</v>
      </c>
      <c r="F2469" s="215">
        <v>6.1500037799328403E-2</v>
      </c>
      <c r="G2469" s="132" t="str">
        <f ca="1">IFERROR(_xll.BQL($A2469, "cur_mkt_cap(currency=EUR)")/1000000, " ")</f>
        <v xml:space="preserve"> </v>
      </c>
      <c r="M2469" s="308"/>
      <c r="N2469" s="215">
        <f t="shared" si="104"/>
        <v>6.6617345755177733E-4</v>
      </c>
      <c r="O2469" s="172" t="str">
        <f>IFERROR(IF(VLOOKUP($C2469,'MSCI Database'!$C:$R,2, FALSE)="","",VLOOKUP($C2469,'MSCI Database'!$C:$R,2, FALSE)),"")</f>
        <v>Utilities</v>
      </c>
      <c r="P2469" s="229" t="str">
        <f>IFERROR(IF(VLOOKUP($C2469,'MSCI Database'!$C:$R,3, FALSE)="","",VLOOKUP($C2469,'MSCI Database'!$C:$R,3, FALSE)),"")</f>
        <v>AA</v>
      </c>
      <c r="Q2469" s="229" t="str">
        <f>IFERROR(IF(VLOOKUP($C2469,'MSCI Database'!$C:$R,4, FALSE)="","",VLOOKUP($C2469,'MSCI Database'!$C:$R,4, FALSE)),"")</f>
        <v>0</v>
      </c>
      <c r="R2469" s="229">
        <f>IFERROR(IF(VLOOKUP($C2469,'MSCI Database'!$C:$R,5, FALSE)="","",VLOOKUP($C2469,'MSCI Database'!$C:$R,5, FALSE)),"")</f>
        <v>7.9</v>
      </c>
      <c r="S2469" s="229">
        <f>IFERROR(IF(VLOOKUP($C2469,'MSCI Database'!$C:$R,6, FALSE)="","",VLOOKUP($C2469,'MSCI Database'!$C:$R,6, FALSE)),"")</f>
        <v>6.7</v>
      </c>
      <c r="T2469" s="229">
        <f>IFERROR(IF(VLOOKUP($C2469,'MSCI Database'!$C:$R,7, FALSE)="","",VLOOKUP($C2469,'MSCI Database'!$C:$R,7, FALSE)),"")</f>
        <v>6</v>
      </c>
      <c r="U2469" s="229">
        <f>IFERROR(IF(VLOOKUP($C2469,'MSCI Database'!$C:$R,8, FALSE)="","",VLOOKUP($C2469,'MSCI Database'!$C:$R,8, FALSE)),"")</f>
        <v>6.5</v>
      </c>
      <c r="V2469" s="229">
        <f>IFERROR(IF(VLOOKUP($C2469,'MSCI Database'!$C:$R,9, FALSE)="","",VLOOKUP($C2469,'MSCI Database'!$C:$R,9, FALSE)),"")</f>
        <v>6.5</v>
      </c>
      <c r="W2469" s="215">
        <f t="shared" ca="1" si="105"/>
        <v>0</v>
      </c>
      <c r="X2469" s="276">
        <f>IFERROR(IF(VLOOKUP($C2469,'MSCI Database'!$C:$R,10, FALSE)="","",VLOOKUP($C2469,'MSCI Database'!$C:$R,10, FALSE)),"")</f>
        <v>44663585</v>
      </c>
      <c r="Y2469" s="229" t="str">
        <f>IFERROR(IF(VLOOKUP($C2469,'MSCI Database'!$C:$R,11, FALSE)="","",VLOOKUP($C2469,'MSCI Database'!$C:$R,11, FALSE)),"")</f>
        <v>2019</v>
      </c>
      <c r="Z2469" s="229" t="str">
        <f>IFERROR(IF(VLOOKUP($C2469,'MSCI Database'!$C:$R,12, FALSE)="","",VLOOKUP($C2469,'MSCI Database'!$C:$R,12, FALSE)),"")</f>
        <v>Reported</v>
      </c>
      <c r="AA2469" s="229" t="str">
        <f>IFERROR(IF(VLOOKUP($C2469,'MSCI Database'!$C:$R,13, FALSE)="","",VLOOKUP($C2469,'MSCI Database'!$C:$R,13, FALSE)),"")</f>
        <v>Committed to a sustainable future</v>
      </c>
    </row>
    <row r="2470" spans="1:27" s="130" customFormat="1" ht="15" hidden="1" customHeight="1" outlineLevel="1">
      <c r="A2470" s="130" t="s">
        <v>6417</v>
      </c>
      <c r="B2470" s="130" t="s">
        <v>6418</v>
      </c>
      <c r="C2470" s="130" t="s">
        <v>6419</v>
      </c>
      <c r="D2470" s="130" t="s">
        <v>12128</v>
      </c>
      <c r="E2470" s="130" t="s">
        <v>18682</v>
      </c>
      <c r="F2470" s="215">
        <v>6.0778474552350588E-2</v>
      </c>
      <c r="G2470" s="132" t="str">
        <f ca="1">IFERROR(_xll.BQL($A2470, "cur_mkt_cap(currency=EUR)")/1000000, " ")</f>
        <v xml:space="preserve"> </v>
      </c>
      <c r="M2470" s="308"/>
      <c r="N2470" s="215">
        <f t="shared" si="104"/>
        <v>6.5835742523241594E-4</v>
      </c>
      <c r="O2470" s="172" t="str">
        <f>IFERROR(IF(VLOOKUP($C2470,'MSCI Database'!$C:$R,2, FALSE)="","",VLOOKUP($C2470,'MSCI Database'!$C:$R,2, FALSE)),"")</f>
        <v>Retail - Consumer Discretionary</v>
      </c>
      <c r="P2470" s="229" t="str">
        <f>IFERROR(IF(VLOOKUP($C2470,'MSCI Database'!$C:$R,3, FALSE)="","",VLOOKUP($C2470,'MSCI Database'!$C:$R,3, FALSE)),"")</f>
        <v>BB</v>
      </c>
      <c r="Q2470" s="229" t="str">
        <f>IFERROR(IF(VLOOKUP($C2470,'MSCI Database'!$C:$R,4, FALSE)="","",VLOOKUP($C2470,'MSCI Database'!$C:$R,4, FALSE)),"")</f>
        <v>1</v>
      </c>
      <c r="R2470" s="229">
        <f>IFERROR(IF(VLOOKUP($C2470,'MSCI Database'!$C:$R,5, FALSE)="","",VLOOKUP($C2470,'MSCI Database'!$C:$R,5, FALSE)),"")</f>
        <v>3.4</v>
      </c>
      <c r="S2470" s="229">
        <f>IFERROR(IF(VLOOKUP($C2470,'MSCI Database'!$C:$R,6, FALSE)="","",VLOOKUP($C2470,'MSCI Database'!$C:$R,6, FALSE)),"")</f>
        <v>1.9</v>
      </c>
      <c r="T2470" s="229">
        <f>IFERROR(IF(VLOOKUP($C2470,'MSCI Database'!$C:$R,7, FALSE)="","",VLOOKUP($C2470,'MSCI Database'!$C:$R,7, FALSE)),"")</f>
        <v>3.2</v>
      </c>
      <c r="U2470" s="229">
        <f>IFERROR(IF(VLOOKUP($C2470,'MSCI Database'!$C:$R,8, FALSE)="","",VLOOKUP($C2470,'MSCI Database'!$C:$R,8, FALSE)),"")</f>
        <v>5.2</v>
      </c>
      <c r="V2470" s="229">
        <f>IFERROR(IF(VLOOKUP($C2470,'MSCI Database'!$C:$R,9, FALSE)="","",VLOOKUP($C2470,'MSCI Database'!$C:$R,9, FALSE)),"")</f>
        <v>3.7</v>
      </c>
      <c r="W2470" s="215">
        <f t="shared" ca="1" si="105"/>
        <v>0</v>
      </c>
      <c r="X2470" s="276">
        <f>IFERROR(IF(VLOOKUP($C2470,'MSCI Database'!$C:$R,10, FALSE)="","",VLOOKUP($C2470,'MSCI Database'!$C:$R,10, FALSE)),"")</f>
        <v>206741</v>
      </c>
      <c r="Y2470" s="229" t="str">
        <f>IFERROR(IF(VLOOKUP($C2470,'MSCI Database'!$C:$R,11, FALSE)="","",VLOOKUP($C2470,'MSCI Database'!$C:$R,11, FALSE)),"")</f>
        <v>2019</v>
      </c>
      <c r="Z2470" s="229" t="str">
        <f>IFERROR(IF(VLOOKUP($C2470,'MSCI Database'!$C:$R,12, FALSE)="","",VLOOKUP($C2470,'MSCI Database'!$C:$R,12, FALSE)),"")</f>
        <v>E.Segmt-Moderately Low</v>
      </c>
      <c r="AA2470" s="229" t="str">
        <f>IFERROR(IF(VLOOKUP($C2470,'MSCI Database'!$C:$R,13, FALSE)="","",VLOOKUP($C2470,'MSCI Database'!$C:$R,13, FALSE)),"")</f>
        <v>Detailed business ethics policies and programs in line with leading global peers</v>
      </c>
    </row>
    <row r="2471" spans="1:27" s="130" customFormat="1" ht="15" hidden="1" customHeight="1" outlineLevel="1">
      <c r="A2471" s="130" t="s">
        <v>8238</v>
      </c>
      <c r="B2471" s="130" t="s">
        <v>8239</v>
      </c>
      <c r="C2471" s="130" t="s">
        <v>8240</v>
      </c>
      <c r="D2471" s="130" t="s">
        <v>12128</v>
      </c>
      <c r="E2471" s="130" t="s">
        <v>12133</v>
      </c>
      <c r="F2471" s="215">
        <v>6.0485869105671053E-2</v>
      </c>
      <c r="G2471" s="132" t="str">
        <f ca="1">IFERROR(_xll.BQL($A2471, "cur_mkt_cap(currency=EUR)")/1000000, " ")</f>
        <v xml:space="preserve"> </v>
      </c>
      <c r="M2471" s="308"/>
      <c r="N2471" s="215">
        <f t="shared" si="104"/>
        <v>6.5518789901604152E-4</v>
      </c>
      <c r="O2471" s="172" t="str">
        <f>IFERROR(IF(VLOOKUP($C2471,'MSCI Database'!$C:$R,2, FALSE)="","",VLOOKUP($C2471,'MSCI Database'!$C:$R,2, FALSE)),"")</f>
        <v>Health Care Equipment &amp; Supplies</v>
      </c>
      <c r="P2471" s="229" t="str">
        <f>IFERROR(IF(VLOOKUP($C2471,'MSCI Database'!$C:$R,3, FALSE)="","",VLOOKUP($C2471,'MSCI Database'!$C:$R,3, FALSE)),"")</f>
        <v>B</v>
      </c>
      <c r="Q2471" s="229" t="str">
        <f>IFERROR(IF(VLOOKUP($C2471,'MSCI Database'!$C:$R,4, FALSE)="","",VLOOKUP($C2471,'MSCI Database'!$C:$R,4, FALSE)),"")</f>
        <v>-1</v>
      </c>
      <c r="R2471" s="229">
        <f>IFERROR(IF(VLOOKUP($C2471,'MSCI Database'!$C:$R,5, FALSE)="","",VLOOKUP($C2471,'MSCI Database'!$C:$R,5, FALSE)),"")</f>
        <v>1.7</v>
      </c>
      <c r="S2471" s="229">
        <f>IFERROR(IF(VLOOKUP($C2471,'MSCI Database'!$C:$R,6, FALSE)="","",VLOOKUP($C2471,'MSCI Database'!$C:$R,6, FALSE)),"")</f>
        <v>7</v>
      </c>
      <c r="T2471" s="229">
        <f>IFERROR(IF(VLOOKUP($C2471,'MSCI Database'!$C:$R,7, FALSE)="","",VLOOKUP($C2471,'MSCI Database'!$C:$R,7, FALSE)),"")</f>
        <v>3.6</v>
      </c>
      <c r="U2471" s="229">
        <f>IFERROR(IF(VLOOKUP($C2471,'MSCI Database'!$C:$R,8, FALSE)="","",VLOOKUP($C2471,'MSCI Database'!$C:$R,8, FALSE)),"")</f>
        <v>4.7</v>
      </c>
      <c r="V2471" s="229">
        <f>IFERROR(IF(VLOOKUP($C2471,'MSCI Database'!$C:$R,9, FALSE)="","",VLOOKUP($C2471,'MSCI Database'!$C:$R,9, FALSE)),"")</f>
        <v>4.3</v>
      </c>
      <c r="W2471" s="215">
        <f t="shared" ca="1" si="105"/>
        <v>0</v>
      </c>
      <c r="X2471" s="276">
        <f>IFERROR(IF(VLOOKUP($C2471,'MSCI Database'!$C:$R,10, FALSE)="","",VLOOKUP($C2471,'MSCI Database'!$C:$R,10, FALSE)),"")</f>
        <v>9384</v>
      </c>
      <c r="Y2471" s="229" t="str">
        <f>IFERROR(IF(VLOOKUP($C2471,'MSCI Database'!$C:$R,11, FALSE)="","",VLOOKUP($C2471,'MSCI Database'!$C:$R,11, FALSE)),"")</f>
        <v>2019</v>
      </c>
      <c r="Z2471" s="229" t="str">
        <f>IFERROR(IF(VLOOKUP($C2471,'MSCI Database'!$C:$R,12, FALSE)="","",VLOOKUP($C2471,'MSCI Database'!$C:$R,12, FALSE)),"")</f>
        <v>E.Segmt-Moderate</v>
      </c>
      <c r="AA2471" s="229" t="str">
        <f>IFERROR(IF(VLOOKUP($C2471,'MSCI Database'!$C:$R,13, FALSE)="","",VLOOKUP($C2471,'MSCI Database'!$C:$R,13, FALSE)),"")</f>
        <v>Apprehensions over governance practices drive rating downgrade</v>
      </c>
    </row>
    <row r="2472" spans="1:27" s="130" customFormat="1" ht="15" hidden="1" customHeight="1" outlineLevel="1">
      <c r="A2472" s="130" t="s">
        <v>2812</v>
      </c>
      <c r="B2472" s="130" t="s">
        <v>2813</v>
      </c>
      <c r="C2472" s="130" t="s">
        <v>2814</v>
      </c>
      <c r="D2472" s="130" t="s">
        <v>18678</v>
      </c>
      <c r="E2472" s="130" t="s">
        <v>18673</v>
      </c>
      <c r="F2472" s="215">
        <v>7.7729942310594642E-3</v>
      </c>
      <c r="G2472" s="132" t="str">
        <f ca="1">IFERROR(_xll.BQL($A2472, "cur_mkt_cap(currency=EUR)")/1000000, " ")</f>
        <v xml:space="preserve"> </v>
      </c>
      <c r="M2472" s="308"/>
      <c r="N2472" s="215">
        <f t="shared" si="104"/>
        <v>8.4197711541755333E-5</v>
      </c>
      <c r="O2472" s="172" t="str">
        <f>IFERROR(IF(VLOOKUP($C2472,'MSCI Database'!$C:$R,2, FALSE)="","",VLOOKUP($C2472,'MSCI Database'!$C:$R,2, FALSE)),"")</f>
        <v>Industrial Conglomerates</v>
      </c>
      <c r="P2472" s="229" t="str">
        <f>IFERROR(IF(VLOOKUP($C2472,'MSCI Database'!$C:$R,3, FALSE)="","",VLOOKUP($C2472,'MSCI Database'!$C:$R,3, FALSE)),"")</f>
        <v>BB</v>
      </c>
      <c r="Q2472" s="229" t="str">
        <f>IFERROR(IF(VLOOKUP($C2472,'MSCI Database'!$C:$R,4, FALSE)="","",VLOOKUP($C2472,'MSCI Database'!$C:$R,4, FALSE)),"")</f>
        <v>0</v>
      </c>
      <c r="R2472" s="229">
        <f>IFERROR(IF(VLOOKUP($C2472,'MSCI Database'!$C:$R,5, FALSE)="","",VLOOKUP($C2472,'MSCI Database'!$C:$R,5, FALSE)),"")</f>
        <v>3.9</v>
      </c>
      <c r="S2472" s="229">
        <f>IFERROR(IF(VLOOKUP($C2472,'MSCI Database'!$C:$R,6, FALSE)="","",VLOOKUP($C2472,'MSCI Database'!$C:$R,6, FALSE)),"")</f>
        <v>3.9</v>
      </c>
      <c r="T2472" s="229">
        <f>IFERROR(IF(VLOOKUP($C2472,'MSCI Database'!$C:$R,7, FALSE)="","",VLOOKUP($C2472,'MSCI Database'!$C:$R,7, FALSE)),"")</f>
        <v>2.2999999999999998</v>
      </c>
      <c r="U2472" s="229">
        <f>IFERROR(IF(VLOOKUP($C2472,'MSCI Database'!$C:$R,8, FALSE)="","",VLOOKUP($C2472,'MSCI Database'!$C:$R,8, FALSE)),"")</f>
        <v>3.4</v>
      </c>
      <c r="V2472" s="229">
        <f>IFERROR(IF(VLOOKUP($C2472,'MSCI Database'!$C:$R,9, FALSE)="","",VLOOKUP($C2472,'MSCI Database'!$C:$R,9, FALSE)),"")</f>
        <v>3</v>
      </c>
      <c r="W2472" s="215">
        <f t="shared" ca="1" si="105"/>
        <v>0</v>
      </c>
      <c r="X2472" s="276">
        <f>IFERROR(IF(VLOOKUP($C2472,'MSCI Database'!$C:$R,10, FALSE)="","",VLOOKUP($C2472,'MSCI Database'!$C:$R,10, FALSE)),"")</f>
        <v>42386700</v>
      </c>
      <c r="Y2472" s="229" t="str">
        <f>IFERROR(IF(VLOOKUP($C2472,'MSCI Database'!$C:$R,11, FALSE)="","",VLOOKUP($C2472,'MSCI Database'!$C:$R,11, FALSE)),"")</f>
        <v>2019</v>
      </c>
      <c r="Z2472" s="229" t="str">
        <f>IFERROR(IF(VLOOKUP($C2472,'MSCI Database'!$C:$R,12, FALSE)="","",VLOOKUP($C2472,'MSCI Database'!$C:$R,12, FALSE)),"")</f>
        <v>Reported</v>
      </c>
      <c r="AA2472" s="229" t="str">
        <f>IFERROR(IF(VLOOKUP($C2472,'MSCI Database'!$C:$R,13, FALSE)="","",VLOOKUP($C2472,'MSCI Database'!$C:$R,13, FALSE)),"")</f>
        <v>Board composition may support independent oversight, but anti-corruption measures appear limited</v>
      </c>
    </row>
    <row r="2473" spans="1:27" s="130" customFormat="1" ht="15" hidden="1" customHeight="1" outlineLevel="1">
      <c r="A2473" s="130" t="s">
        <v>6744</v>
      </c>
      <c r="B2473" s="130" t="s">
        <v>6745</v>
      </c>
      <c r="C2473" s="130" t="s">
        <v>6746</v>
      </c>
      <c r="D2473" s="130" t="s">
        <v>12128</v>
      </c>
      <c r="E2473" s="130" t="s">
        <v>18689</v>
      </c>
      <c r="F2473" s="215">
        <v>6.0239581873209151E-2</v>
      </c>
      <c r="G2473" s="132" t="str">
        <f ca="1">IFERROR(_xll.BQL($A2473, "cur_mkt_cap(currency=EUR)")/1000000, " ")</f>
        <v xml:space="preserve"> </v>
      </c>
      <c r="M2473" s="308"/>
      <c r="N2473" s="215">
        <f t="shared" si="104"/>
        <v>6.5252009549801192E-4</v>
      </c>
      <c r="O2473" s="172" t="str">
        <f>IFERROR(IF(VLOOKUP($C2473,'MSCI Database'!$C:$R,2, FALSE)="","",VLOOKUP($C2473,'MSCI Database'!$C:$R,2, FALSE)),"")</f>
        <v>Electronic Equipment, Instruments &amp; Components</v>
      </c>
      <c r="P2473" s="229" t="str">
        <f>IFERROR(IF(VLOOKUP($C2473,'MSCI Database'!$C:$R,3, FALSE)="","",VLOOKUP($C2473,'MSCI Database'!$C:$R,3, FALSE)),"")</f>
        <v>BBB</v>
      </c>
      <c r="Q2473" s="229" t="str">
        <f>IFERROR(IF(VLOOKUP($C2473,'MSCI Database'!$C:$R,4, FALSE)="","",VLOOKUP($C2473,'MSCI Database'!$C:$R,4, FALSE)),"")</f>
        <v>-1</v>
      </c>
      <c r="R2473" s="229">
        <f>IFERROR(IF(VLOOKUP($C2473,'MSCI Database'!$C:$R,5, FALSE)="","",VLOOKUP($C2473,'MSCI Database'!$C:$R,5, FALSE)),"")</f>
        <v>5.5</v>
      </c>
      <c r="S2473" s="229">
        <f>IFERROR(IF(VLOOKUP($C2473,'MSCI Database'!$C:$R,6, FALSE)="","",VLOOKUP($C2473,'MSCI Database'!$C:$R,6, FALSE)),"")</f>
        <v>6.2</v>
      </c>
      <c r="T2473" s="229">
        <f>IFERROR(IF(VLOOKUP($C2473,'MSCI Database'!$C:$R,7, FALSE)="","",VLOOKUP($C2473,'MSCI Database'!$C:$R,7, FALSE)),"")</f>
        <v>5.8</v>
      </c>
      <c r="U2473" s="229">
        <f>IFERROR(IF(VLOOKUP($C2473,'MSCI Database'!$C:$R,8, FALSE)="","",VLOOKUP($C2473,'MSCI Database'!$C:$R,8, FALSE)),"")</f>
        <v>2.9</v>
      </c>
      <c r="V2473" s="229">
        <f>IFERROR(IF(VLOOKUP($C2473,'MSCI Database'!$C:$R,9, FALSE)="","",VLOOKUP($C2473,'MSCI Database'!$C:$R,9, FALSE)),"")</f>
        <v>4.5999999999999996</v>
      </c>
      <c r="W2473" s="215">
        <f t="shared" ca="1" si="105"/>
        <v>0</v>
      </c>
      <c r="X2473" s="276">
        <f>IFERROR(IF(VLOOKUP($C2473,'MSCI Database'!$C:$R,10, FALSE)="","",VLOOKUP($C2473,'MSCI Database'!$C:$R,10, FALSE)),"")</f>
        <v>2799501</v>
      </c>
      <c r="Y2473" s="229" t="str">
        <f>IFERROR(IF(VLOOKUP($C2473,'MSCI Database'!$C:$R,11, FALSE)="","",VLOOKUP($C2473,'MSCI Database'!$C:$R,11, FALSE)),"")</f>
        <v>2019</v>
      </c>
      <c r="Z2473" s="229" t="str">
        <f>IFERROR(IF(VLOOKUP($C2473,'MSCI Database'!$C:$R,12, FALSE)="","",VLOOKUP($C2473,'MSCI Database'!$C:$R,12, FALSE)),"")</f>
        <v>E.CSI</v>
      </c>
      <c r="AA2473" s="229" t="str">
        <f>IFERROR(IF(VLOOKUP($C2473,'MSCI Database'!$C:$R,13, FALSE)="","",VLOOKUP($C2473,'MSCI Database'!$C:$R,13, FALSE)),"")</f>
        <v>Robust chemical management and mineral sourcing policies compare favorably with peers</v>
      </c>
    </row>
    <row r="2474" spans="1:27" s="130" customFormat="1" ht="15" hidden="1" customHeight="1" outlineLevel="1">
      <c r="A2474" s="130" t="s">
        <v>2220</v>
      </c>
      <c r="B2474" s="130" t="s">
        <v>2221</v>
      </c>
      <c r="C2474" s="130" t="s">
        <v>2222</v>
      </c>
      <c r="D2474" s="130" t="s">
        <v>12131</v>
      </c>
      <c r="E2474" s="130" t="s">
        <v>18674</v>
      </c>
      <c r="F2474" s="215">
        <v>6.999963630440327E-2</v>
      </c>
      <c r="G2474" s="132" t="str">
        <f ca="1">IFERROR(_xll.BQL($A2474, "cur_mkt_cap(currency=EUR)")/1000000, " ")</f>
        <v xml:space="preserve"> </v>
      </c>
      <c r="M2474" s="308"/>
      <c r="N2474" s="215">
        <f t="shared" si="104"/>
        <v>7.5824180623154799E-4</v>
      </c>
      <c r="O2474" s="172" t="str">
        <f>IFERROR(IF(VLOOKUP($C2474,'MSCI Database'!$C:$R,2, FALSE)="","",VLOOKUP($C2474,'MSCI Database'!$C:$R,2, FALSE)),"")</f>
        <v>Beverages</v>
      </c>
      <c r="P2474" s="229" t="str">
        <f>IFERROR(IF(VLOOKUP($C2474,'MSCI Database'!$C:$R,3, FALSE)="","",VLOOKUP($C2474,'MSCI Database'!$C:$R,3, FALSE)),"")</f>
        <v>AA</v>
      </c>
      <c r="Q2474" s="229" t="str">
        <f>IFERROR(IF(VLOOKUP($C2474,'MSCI Database'!$C:$R,4, FALSE)="","",VLOOKUP($C2474,'MSCI Database'!$C:$R,4, FALSE)),"")</f>
        <v>0</v>
      </c>
      <c r="R2474" s="229">
        <f>IFERROR(IF(VLOOKUP($C2474,'MSCI Database'!$C:$R,5, FALSE)="","",VLOOKUP($C2474,'MSCI Database'!$C:$R,5, FALSE)),"")</f>
        <v>7.7</v>
      </c>
      <c r="S2474" s="229">
        <f>IFERROR(IF(VLOOKUP($C2474,'MSCI Database'!$C:$R,6, FALSE)="","",VLOOKUP($C2474,'MSCI Database'!$C:$R,6, FALSE)),"")</f>
        <v>4.9000000000000004</v>
      </c>
      <c r="T2474" s="229">
        <f>IFERROR(IF(VLOOKUP($C2474,'MSCI Database'!$C:$R,7, FALSE)="","",VLOOKUP($C2474,'MSCI Database'!$C:$R,7, FALSE)),"")</f>
        <v>8</v>
      </c>
      <c r="U2474" s="229">
        <f>IFERROR(IF(VLOOKUP($C2474,'MSCI Database'!$C:$R,8, FALSE)="","",VLOOKUP($C2474,'MSCI Database'!$C:$R,8, FALSE)),"")</f>
        <v>5.0999999999999996</v>
      </c>
      <c r="V2474" s="229">
        <f>IFERROR(IF(VLOOKUP($C2474,'MSCI Database'!$C:$R,9, FALSE)="","",VLOOKUP($C2474,'MSCI Database'!$C:$R,9, FALSE)),"")</f>
        <v>5.8</v>
      </c>
      <c r="W2474" s="215">
        <f t="shared" ca="1" si="105"/>
        <v>0</v>
      </c>
      <c r="X2474" s="276">
        <f>IFERROR(IF(VLOOKUP($C2474,'MSCI Database'!$C:$R,10, FALSE)="","",VLOOKUP($C2474,'MSCI Database'!$C:$R,10, FALSE)),"")</f>
        <v>284974</v>
      </c>
      <c r="Y2474" s="229" t="str">
        <f>IFERROR(IF(VLOOKUP($C2474,'MSCI Database'!$C:$R,11, FALSE)="","",VLOOKUP($C2474,'MSCI Database'!$C:$R,11, FALSE)),"")</f>
        <v>2020</v>
      </c>
      <c r="Z2474" s="229" t="str">
        <f>IFERROR(IF(VLOOKUP($C2474,'MSCI Database'!$C:$R,12, FALSE)="","",VLOOKUP($C2474,'MSCI Database'!$C:$R,12, FALSE)),"")</f>
        <v>Reported</v>
      </c>
      <c r="AA2474" s="229" t="str">
        <f>IFERROR(IF(VLOOKUP($C2474,'MSCI Database'!$C:$R,13, FALSE)="","",VLOOKUP($C2474,'MSCI Database'!$C:$R,13, FALSE)),"")</f>
        <v>Increased focus on environmental management, robust responsible marketing practices</v>
      </c>
    </row>
    <row r="2475" spans="1:27" s="130" customFormat="1" ht="15" hidden="1" customHeight="1" outlineLevel="1">
      <c r="A2475" s="130" t="s">
        <v>8158</v>
      </c>
      <c r="B2475" s="130" t="s">
        <v>8159</v>
      </c>
      <c r="C2475" s="130" t="s">
        <v>8160</v>
      </c>
      <c r="D2475" s="130" t="s">
        <v>12128</v>
      </c>
      <c r="E2475" s="130" t="s">
        <v>18688</v>
      </c>
      <c r="F2475" s="215">
        <v>6.0116912976731759E-2</v>
      </c>
      <c r="G2475" s="132" t="str">
        <f ca="1">IFERROR(_xll.BQL($A2475, "cur_mkt_cap(currency=EUR)")/1000000, " ")</f>
        <v xml:space="preserve"> </v>
      </c>
      <c r="M2475" s="308"/>
      <c r="N2475" s="215">
        <f t="shared" si="104"/>
        <v>6.5119133594233414E-4</v>
      </c>
      <c r="O2475" s="172" t="str">
        <f>IFERROR(IF(VLOOKUP($C2475,'MSCI Database'!$C:$R,2, FALSE)="","",VLOOKUP($C2475,'MSCI Database'!$C:$R,2, FALSE)),"")</f>
        <v>Property &amp; Casualty Insurance</v>
      </c>
      <c r="P2475" s="229" t="str">
        <f>IFERROR(IF(VLOOKUP($C2475,'MSCI Database'!$C:$R,3, FALSE)="","",VLOOKUP($C2475,'MSCI Database'!$C:$R,3, FALSE)),"")</f>
        <v>A</v>
      </c>
      <c r="Q2475" s="229" t="str">
        <f>IFERROR(IF(VLOOKUP($C2475,'MSCI Database'!$C:$R,4, FALSE)="","",VLOOKUP($C2475,'MSCI Database'!$C:$R,4, FALSE)),"")</f>
        <v>0</v>
      </c>
      <c r="R2475" s="229">
        <f>IFERROR(IF(VLOOKUP($C2475,'MSCI Database'!$C:$R,5, FALSE)="","",VLOOKUP($C2475,'MSCI Database'!$C:$R,5, FALSE)),"")</f>
        <v>6.7</v>
      </c>
      <c r="S2475" s="229">
        <f>IFERROR(IF(VLOOKUP($C2475,'MSCI Database'!$C:$R,6, FALSE)="","",VLOOKUP($C2475,'MSCI Database'!$C:$R,6, FALSE)),"")</f>
        <v>2.6</v>
      </c>
      <c r="T2475" s="229">
        <f>IFERROR(IF(VLOOKUP($C2475,'MSCI Database'!$C:$R,7, FALSE)="","",VLOOKUP($C2475,'MSCI Database'!$C:$R,7, FALSE)),"")</f>
        <v>5</v>
      </c>
      <c r="U2475" s="229">
        <f>IFERROR(IF(VLOOKUP($C2475,'MSCI Database'!$C:$R,8, FALSE)="","",VLOOKUP($C2475,'MSCI Database'!$C:$R,8, FALSE)),"")</f>
        <v>6.5</v>
      </c>
      <c r="V2475" s="229">
        <f>IFERROR(IF(VLOOKUP($C2475,'MSCI Database'!$C:$R,9, FALSE)="","",VLOOKUP($C2475,'MSCI Database'!$C:$R,9, FALSE)),"")</f>
        <v>5</v>
      </c>
      <c r="W2475" s="215">
        <f t="shared" ca="1" si="105"/>
        <v>0</v>
      </c>
      <c r="X2475" s="276">
        <f>IFERROR(IF(VLOOKUP($C2475,'MSCI Database'!$C:$R,10, FALSE)="","",VLOOKUP($C2475,'MSCI Database'!$C:$R,10, FALSE)),"")</f>
        <v>65787</v>
      </c>
      <c r="Y2475" s="229" t="str">
        <f>IFERROR(IF(VLOOKUP($C2475,'MSCI Database'!$C:$R,11, FALSE)="","",VLOOKUP($C2475,'MSCI Database'!$C:$R,11, FALSE)),"")</f>
        <v>2019</v>
      </c>
      <c r="Z2475" s="229" t="str">
        <f>IFERROR(IF(VLOOKUP($C2475,'MSCI Database'!$C:$R,12, FALSE)="","",VLOOKUP($C2475,'MSCI Database'!$C:$R,12, FALSE)),"")</f>
        <v>E.CSI</v>
      </c>
      <c r="AA2475" s="229" t="str">
        <f>IFERROR(IF(VLOOKUP($C2475,'MSCI Database'!$C:$R,13, FALSE)="","",VLOOKUP($C2475,'MSCI Database'!$C:$R,13, FALSE)),"")</f>
        <v>Strong data protection practices and board structure</v>
      </c>
    </row>
    <row r="2476" spans="1:27" s="130" customFormat="1" ht="15" hidden="1" customHeight="1" outlineLevel="1">
      <c r="A2476" s="130" t="s">
        <v>7971</v>
      </c>
      <c r="B2476" s="130" t="s">
        <v>7972</v>
      </c>
      <c r="C2476" s="130" t="s">
        <v>7973</v>
      </c>
      <c r="D2476" s="130" t="s">
        <v>12128</v>
      </c>
      <c r="E2476" s="130" t="s">
        <v>100</v>
      </c>
      <c r="F2476" s="215">
        <v>5.9999023613094012E-2</v>
      </c>
      <c r="G2476" s="132" t="str">
        <f ca="1">IFERROR(_xll.BQL($A2476, "cur_mkt_cap(currency=EUR)")/1000000, " ")</f>
        <v xml:space="preserve"> </v>
      </c>
      <c r="M2476" s="308"/>
      <c r="N2476" s="215">
        <f t="shared" si="104"/>
        <v>6.499143486786938E-4</v>
      </c>
      <c r="O2476" s="172" t="str">
        <f>IFERROR(IF(VLOOKUP($C2476,'MSCI Database'!$C:$R,2, FALSE)="","",VLOOKUP($C2476,'MSCI Database'!$C:$R,2, FALSE)),"")</f>
        <v>Utilities</v>
      </c>
      <c r="P2476" s="229" t="str">
        <f>IFERROR(IF(VLOOKUP($C2476,'MSCI Database'!$C:$R,3, FALSE)="","",VLOOKUP($C2476,'MSCI Database'!$C:$R,3, FALSE)),"")</f>
        <v>A</v>
      </c>
      <c r="Q2476" s="229" t="str">
        <f>IFERROR(IF(VLOOKUP($C2476,'MSCI Database'!$C:$R,4, FALSE)="","",VLOOKUP($C2476,'MSCI Database'!$C:$R,4, FALSE)),"")</f>
        <v>0</v>
      </c>
      <c r="R2476" s="229">
        <f>IFERROR(IF(VLOOKUP($C2476,'MSCI Database'!$C:$R,5, FALSE)="","",VLOOKUP($C2476,'MSCI Database'!$C:$R,5, FALSE)),"")</f>
        <v>7</v>
      </c>
      <c r="S2476" s="229">
        <f>IFERROR(IF(VLOOKUP($C2476,'MSCI Database'!$C:$R,6, FALSE)="","",VLOOKUP($C2476,'MSCI Database'!$C:$R,6, FALSE)),"")</f>
        <v>7.4</v>
      </c>
      <c r="T2476" s="229">
        <f>IFERROR(IF(VLOOKUP($C2476,'MSCI Database'!$C:$R,7, FALSE)="","",VLOOKUP($C2476,'MSCI Database'!$C:$R,7, FALSE)),"")</f>
        <v>4.0999999999999996</v>
      </c>
      <c r="U2476" s="229">
        <f>IFERROR(IF(VLOOKUP($C2476,'MSCI Database'!$C:$R,8, FALSE)="","",VLOOKUP($C2476,'MSCI Database'!$C:$R,8, FALSE)),"")</f>
        <v>6.1</v>
      </c>
      <c r="V2476" s="229">
        <f>IFERROR(IF(VLOOKUP($C2476,'MSCI Database'!$C:$R,9, FALSE)="","",VLOOKUP($C2476,'MSCI Database'!$C:$R,9, FALSE)),"")</f>
        <v>6.1</v>
      </c>
      <c r="W2476" s="215">
        <f t="shared" ca="1" si="105"/>
        <v>0</v>
      </c>
      <c r="X2476" s="276">
        <f>IFERROR(IF(VLOOKUP($C2476,'MSCI Database'!$C:$R,10, FALSE)="","",VLOOKUP($C2476,'MSCI Database'!$C:$R,10, FALSE)),"")</f>
        <v>5438245</v>
      </c>
      <c r="Y2476" s="229" t="str">
        <f>IFERROR(IF(VLOOKUP($C2476,'MSCI Database'!$C:$R,11, FALSE)="","",VLOOKUP($C2476,'MSCI Database'!$C:$R,11, FALSE)),"")</f>
        <v>2019</v>
      </c>
      <c r="Z2476" s="229" t="str">
        <f>IFERROR(IF(VLOOKUP($C2476,'MSCI Database'!$C:$R,12, FALSE)="","",VLOOKUP($C2476,'MSCI Database'!$C:$R,12, FALSE)),"")</f>
        <v>Reported</v>
      </c>
      <c r="AA2476" s="229" t="str">
        <f>IFERROR(IF(VLOOKUP($C2476,'MSCI Database'!$C:$R,13, FALSE)="","",VLOOKUP($C2476,'MSCI Database'!$C:$R,13, FALSE)),"")</f>
        <v>Business focus on T&amp;D results in low emissions footprint;  health and safety issues persist</v>
      </c>
    </row>
    <row r="2477" spans="1:27" s="130" customFormat="1" ht="15" hidden="1" customHeight="1" outlineLevel="1">
      <c r="A2477" s="130" t="s">
        <v>7819</v>
      </c>
      <c r="B2477" s="130" t="s">
        <v>7820</v>
      </c>
      <c r="C2477" s="130" t="s">
        <v>7821</v>
      </c>
      <c r="D2477" s="130" t="s">
        <v>12128</v>
      </c>
      <c r="E2477" s="130" t="s">
        <v>18690</v>
      </c>
      <c r="F2477" s="215">
        <v>5.9944990851410342E-2</v>
      </c>
      <c r="G2477" s="132" t="str">
        <f ca="1">IFERROR(_xll.BQL($A2477, "cur_mkt_cap(currency=EUR)")/1000000, " ")</f>
        <v xml:space="preserve"> </v>
      </c>
      <c r="M2477" s="308"/>
      <c r="N2477" s="215">
        <f t="shared" si="104"/>
        <v>6.4932906136896354E-4</v>
      </c>
      <c r="O2477" s="172" t="str">
        <f>IFERROR(IF(VLOOKUP($C2477,'MSCI Database'!$C:$R,2, FALSE)="","",VLOOKUP($C2477,'MSCI Database'!$C:$R,2, FALSE)),"")</f>
        <v>Interactive Media &amp; Services</v>
      </c>
      <c r="P2477" s="229" t="str">
        <f>IFERROR(IF(VLOOKUP($C2477,'MSCI Database'!$C:$R,3, FALSE)="","",VLOOKUP($C2477,'MSCI Database'!$C:$R,3, FALSE)),"")</f>
        <v>BB</v>
      </c>
      <c r="Q2477" s="229" t="str">
        <f>IFERROR(IF(VLOOKUP($C2477,'MSCI Database'!$C:$R,4, FALSE)="","",VLOOKUP($C2477,'MSCI Database'!$C:$R,4, FALSE)),"")</f>
        <v>0</v>
      </c>
      <c r="R2477" s="229">
        <f>IFERROR(IF(VLOOKUP($C2477,'MSCI Database'!$C:$R,5, FALSE)="","",VLOOKUP($C2477,'MSCI Database'!$C:$R,5, FALSE)),"")</f>
        <v>3.2</v>
      </c>
      <c r="S2477" s="229">
        <f>IFERROR(IF(VLOOKUP($C2477,'MSCI Database'!$C:$R,6, FALSE)="","",VLOOKUP($C2477,'MSCI Database'!$C:$R,6, FALSE)),"")</f>
        <v>6.2</v>
      </c>
      <c r="T2477" s="229">
        <f>IFERROR(IF(VLOOKUP($C2477,'MSCI Database'!$C:$R,7, FALSE)="","",VLOOKUP($C2477,'MSCI Database'!$C:$R,7, FALSE)),"")</f>
        <v>1.7</v>
      </c>
      <c r="U2477" s="229">
        <f>IFERROR(IF(VLOOKUP($C2477,'MSCI Database'!$C:$R,8, FALSE)="","",VLOOKUP($C2477,'MSCI Database'!$C:$R,8, FALSE)),"")</f>
        <v>4.4000000000000004</v>
      </c>
      <c r="V2477" s="229">
        <f>IFERROR(IF(VLOOKUP($C2477,'MSCI Database'!$C:$R,9, FALSE)="","",VLOOKUP($C2477,'MSCI Database'!$C:$R,9, FALSE)),"")</f>
        <v>3</v>
      </c>
      <c r="W2477" s="215">
        <f t="shared" ca="1" si="105"/>
        <v>0</v>
      </c>
      <c r="X2477" s="276">
        <f>IFERROR(IF(VLOOKUP($C2477,'MSCI Database'!$C:$R,10, FALSE)="","",VLOOKUP($C2477,'MSCI Database'!$C:$R,10, FALSE)),"")</f>
        <v>9384</v>
      </c>
      <c r="Y2477" s="229" t="str">
        <f>IFERROR(IF(VLOOKUP($C2477,'MSCI Database'!$C:$R,11, FALSE)="","",VLOOKUP($C2477,'MSCI Database'!$C:$R,11, FALSE)),"")</f>
        <v>2019</v>
      </c>
      <c r="Z2477" s="229" t="str">
        <f>IFERROR(IF(VLOOKUP($C2477,'MSCI Database'!$C:$R,12, FALSE)="","",VLOOKUP($C2477,'MSCI Database'!$C:$R,12, FALSE)),"")</f>
        <v>E.Segmt-Moderately Low</v>
      </c>
      <c r="AA2477" s="229" t="str">
        <f>IFERROR(IF(VLOOKUP($C2477,'MSCI Database'!$C:$R,13, FALSE)="","",VLOOKUP($C2477,'MSCI Database'!$C:$R,13, FALSE)),"")</f>
        <v>Limited perceived measures to manage risks related to data privacy and security</v>
      </c>
    </row>
    <row r="2478" spans="1:27" s="130" customFormat="1" ht="15" hidden="1" customHeight="1" outlineLevel="1">
      <c r="A2478" s="130" t="s">
        <v>7507</v>
      </c>
      <c r="B2478" s="130" t="s">
        <v>7508</v>
      </c>
      <c r="C2478" s="130" t="s">
        <v>7509</v>
      </c>
      <c r="D2478" s="130" t="s">
        <v>12128</v>
      </c>
      <c r="E2478" s="130" t="s">
        <v>18690</v>
      </c>
      <c r="F2478" s="215">
        <v>5.9480123993030737E-2</v>
      </c>
      <c r="G2478" s="132" t="str">
        <f ca="1">IFERROR(_xll.BQL($A2478, "cur_mkt_cap(currency=EUR)")/1000000, " ")</f>
        <v xml:space="preserve"> </v>
      </c>
      <c r="M2478" s="308"/>
      <c r="N2478" s="215">
        <f t="shared" si="104"/>
        <v>6.4429358540131531E-4</v>
      </c>
      <c r="O2478" s="172" t="str">
        <f>IFERROR(IF(VLOOKUP($C2478,'MSCI Database'!$C:$R,2, FALSE)="","",VLOOKUP($C2478,'MSCI Database'!$C:$R,2, FALSE)),"")</f>
        <v>Interactive Media &amp; Services</v>
      </c>
      <c r="P2478" s="229" t="str">
        <f>IFERROR(IF(VLOOKUP($C2478,'MSCI Database'!$C:$R,3, FALSE)="","",VLOOKUP($C2478,'MSCI Database'!$C:$R,3, FALSE)),"")</f>
        <v>B</v>
      </c>
      <c r="Q2478" s="229" t="str">
        <f>IFERROR(IF(VLOOKUP($C2478,'MSCI Database'!$C:$R,4, FALSE)="","",VLOOKUP($C2478,'MSCI Database'!$C:$R,4, FALSE)),"")</f>
        <v>0</v>
      </c>
      <c r="R2478" s="229">
        <f>IFERROR(IF(VLOOKUP($C2478,'MSCI Database'!$C:$R,5, FALSE)="","",VLOOKUP($C2478,'MSCI Database'!$C:$R,5, FALSE)),"")</f>
        <v>2.4</v>
      </c>
      <c r="S2478" s="229">
        <f>IFERROR(IF(VLOOKUP($C2478,'MSCI Database'!$C:$R,6, FALSE)="","",VLOOKUP($C2478,'MSCI Database'!$C:$R,6, FALSE)),"")</f>
        <v>6.2</v>
      </c>
      <c r="T2478" s="229">
        <f>IFERROR(IF(VLOOKUP($C2478,'MSCI Database'!$C:$R,7, FALSE)="","",VLOOKUP($C2478,'MSCI Database'!$C:$R,7, FALSE)),"")</f>
        <v>1.8</v>
      </c>
      <c r="U2478" s="229">
        <f>IFERROR(IF(VLOOKUP($C2478,'MSCI Database'!$C:$R,8, FALSE)="","",VLOOKUP($C2478,'MSCI Database'!$C:$R,8, FALSE)),"")</f>
        <v>3.9</v>
      </c>
      <c r="V2478" s="229">
        <f>IFERROR(IF(VLOOKUP($C2478,'MSCI Database'!$C:$R,9, FALSE)="","",VLOOKUP($C2478,'MSCI Database'!$C:$R,9, FALSE)),"")</f>
        <v>2.9</v>
      </c>
      <c r="W2478" s="215">
        <f t="shared" ca="1" si="105"/>
        <v>0</v>
      </c>
      <c r="X2478" s="276">
        <f>IFERROR(IF(VLOOKUP($C2478,'MSCI Database'!$C:$R,10, FALSE)="","",VLOOKUP($C2478,'MSCI Database'!$C:$R,10, FALSE)),"")</f>
        <v>16846</v>
      </c>
      <c r="Y2478" s="229" t="str">
        <f>IFERROR(IF(VLOOKUP($C2478,'MSCI Database'!$C:$R,11, FALSE)="","",VLOOKUP($C2478,'MSCI Database'!$C:$R,11, FALSE)),"")</f>
        <v>2019</v>
      </c>
      <c r="Z2478" s="229" t="str">
        <f>IFERROR(IF(VLOOKUP($C2478,'MSCI Database'!$C:$R,12, FALSE)="","",VLOOKUP($C2478,'MSCI Database'!$C:$R,12, FALSE)),"")</f>
        <v>E.Segmt-Moderately Low</v>
      </c>
      <c r="AA2478" s="229" t="str">
        <f>IFERROR(IF(VLOOKUP($C2478,'MSCI Database'!$C:$R,13, FALSE)="","",VLOOKUP($C2478,'MSCI Database'!$C:$R,13, FALSE)),"")</f>
        <v>Spin-off from InterActiveCorp (IAC) appears to have alleviated certain corporate governance concerns</v>
      </c>
    </row>
    <row r="2479" spans="1:27" s="130" customFormat="1" ht="15" hidden="1" customHeight="1" outlineLevel="1">
      <c r="A2479" s="130" t="s">
        <v>7096</v>
      </c>
      <c r="B2479" s="130" t="s">
        <v>7097</v>
      </c>
      <c r="C2479" s="130" t="s">
        <v>7098</v>
      </c>
      <c r="D2479" s="130" t="s">
        <v>12128</v>
      </c>
      <c r="E2479" s="130" t="s">
        <v>18674</v>
      </c>
      <c r="F2479" s="215">
        <v>5.9405155293548111E-2</v>
      </c>
      <c r="G2479" s="132" t="str">
        <f ca="1">IFERROR(_xll.BQL($A2479, "cur_mkt_cap(currency=EUR)")/1000000, " ")</f>
        <v xml:space="preserve"> </v>
      </c>
      <c r="M2479" s="308"/>
      <c r="N2479" s="215">
        <f t="shared" si="104"/>
        <v>6.4348151829486146E-4</v>
      </c>
      <c r="O2479" s="172" t="str">
        <f>IFERROR(IF(VLOOKUP($C2479,'MSCI Database'!$C:$R,2, FALSE)="","",VLOOKUP($C2479,'MSCI Database'!$C:$R,2, FALSE)),"")</f>
        <v>Food Products</v>
      </c>
      <c r="P2479" s="229" t="str">
        <f>IFERROR(IF(VLOOKUP($C2479,'MSCI Database'!$C:$R,3, FALSE)="","",VLOOKUP($C2479,'MSCI Database'!$C:$R,3, FALSE)),"")</f>
        <v>AA</v>
      </c>
      <c r="Q2479" s="229" t="str">
        <f>IFERROR(IF(VLOOKUP($C2479,'MSCI Database'!$C:$R,4, FALSE)="","",VLOOKUP($C2479,'MSCI Database'!$C:$R,4, FALSE)),"")</f>
        <v>0</v>
      </c>
      <c r="R2479" s="229">
        <f>IFERROR(IF(VLOOKUP($C2479,'MSCI Database'!$C:$R,5, FALSE)="","",VLOOKUP($C2479,'MSCI Database'!$C:$R,5, FALSE)),"")</f>
        <v>7.4</v>
      </c>
      <c r="S2479" s="229">
        <f>IFERROR(IF(VLOOKUP($C2479,'MSCI Database'!$C:$R,6, FALSE)="","",VLOOKUP($C2479,'MSCI Database'!$C:$R,6, FALSE)),"")</f>
        <v>5.6</v>
      </c>
      <c r="T2479" s="229">
        <f>IFERROR(IF(VLOOKUP($C2479,'MSCI Database'!$C:$R,7, FALSE)="","",VLOOKUP($C2479,'MSCI Database'!$C:$R,7, FALSE)),"")</f>
        <v>5.0999999999999996</v>
      </c>
      <c r="U2479" s="229">
        <f>IFERROR(IF(VLOOKUP($C2479,'MSCI Database'!$C:$R,8, FALSE)="","",VLOOKUP($C2479,'MSCI Database'!$C:$R,8, FALSE)),"")</f>
        <v>5.6</v>
      </c>
      <c r="V2479" s="229">
        <f>IFERROR(IF(VLOOKUP($C2479,'MSCI Database'!$C:$R,9, FALSE)="","",VLOOKUP($C2479,'MSCI Database'!$C:$R,9, FALSE)),"")</f>
        <v>5.5</v>
      </c>
      <c r="W2479" s="215">
        <f t="shared" ca="1" si="105"/>
        <v>0</v>
      </c>
      <c r="X2479" s="276">
        <f>IFERROR(IF(VLOOKUP($C2479,'MSCI Database'!$C:$R,10, FALSE)="","",VLOOKUP($C2479,'MSCI Database'!$C:$R,10, FALSE)),"")</f>
        <v>785000</v>
      </c>
      <c r="Y2479" s="229" t="str">
        <f>IFERROR(IF(VLOOKUP($C2479,'MSCI Database'!$C:$R,11, FALSE)="","",VLOOKUP($C2479,'MSCI Database'!$C:$R,11, FALSE)),"")</f>
        <v>2019</v>
      </c>
      <c r="Z2479" s="229" t="str">
        <f>IFERROR(IF(VLOOKUP($C2479,'MSCI Database'!$C:$R,12, FALSE)="","",VLOOKUP($C2479,'MSCI Database'!$C:$R,12, FALSE)),"")</f>
        <v>Reported</v>
      </c>
      <c r="AA2479" s="229" t="str">
        <f>IFERROR(IF(VLOOKUP($C2479,'MSCI Database'!$C:$R,13, FALSE)="","",VLOOKUP($C2479,'MSCI Database'!$C:$R,13, FALSE)),"")</f>
        <v>Strong efforts to mitigate environmental risks; diversification in healthy food</v>
      </c>
    </row>
    <row r="2480" spans="1:27" s="130" customFormat="1" ht="15" hidden="1" customHeight="1" outlineLevel="1">
      <c r="A2480" s="130" t="s">
        <v>3071</v>
      </c>
      <c r="B2480" s="130" t="s">
        <v>3072</v>
      </c>
      <c r="C2480" s="130" t="s">
        <v>3073</v>
      </c>
      <c r="D2480" s="130" t="s">
        <v>18706</v>
      </c>
      <c r="E2480" s="130" t="s">
        <v>18688</v>
      </c>
      <c r="F2480" s="215">
        <v>1.7971073000629018E-2</v>
      </c>
      <c r="G2480" s="132" t="str">
        <f ca="1">IFERROR(_xll.BQL($A2480, "cur_mkt_cap(currency=EUR)")/1000000, " ")</f>
        <v xml:space="preserve"> </v>
      </c>
      <c r="M2480" s="308"/>
      <c r="N2480" s="215">
        <f t="shared" si="104"/>
        <v>1.9466413786293905E-4</v>
      </c>
      <c r="O2480" s="172" t="str">
        <f>IFERROR(IF(VLOOKUP($C2480,'MSCI Database'!$C:$R,2, FALSE)="","",VLOOKUP($C2480,'MSCI Database'!$C:$R,2, FALSE)),"")</f>
        <v>Banks</v>
      </c>
      <c r="P2480" s="229" t="str">
        <f>IFERROR(IF(VLOOKUP($C2480,'MSCI Database'!$C:$R,3, FALSE)="","",VLOOKUP($C2480,'MSCI Database'!$C:$R,3, FALSE)),"")</f>
        <v>A</v>
      </c>
      <c r="Q2480" s="229" t="str">
        <f>IFERROR(IF(VLOOKUP($C2480,'MSCI Database'!$C:$R,4, FALSE)="","",VLOOKUP($C2480,'MSCI Database'!$C:$R,4, FALSE)),"")</f>
        <v>0</v>
      </c>
      <c r="R2480" s="229">
        <f>IFERROR(IF(VLOOKUP($C2480,'MSCI Database'!$C:$R,5, FALSE)="","",VLOOKUP($C2480,'MSCI Database'!$C:$R,5, FALSE)),"")</f>
        <v>5.9</v>
      </c>
      <c r="S2480" s="229">
        <f>IFERROR(IF(VLOOKUP($C2480,'MSCI Database'!$C:$R,6, FALSE)="","",VLOOKUP($C2480,'MSCI Database'!$C:$R,6, FALSE)),"")</f>
        <v>5.8</v>
      </c>
      <c r="T2480" s="229">
        <f>IFERROR(IF(VLOOKUP($C2480,'MSCI Database'!$C:$R,7, FALSE)="","",VLOOKUP($C2480,'MSCI Database'!$C:$R,7, FALSE)),"")</f>
        <v>4.4000000000000004</v>
      </c>
      <c r="U2480" s="229">
        <f>IFERROR(IF(VLOOKUP($C2480,'MSCI Database'!$C:$R,8, FALSE)="","",VLOOKUP($C2480,'MSCI Database'!$C:$R,8, FALSE)),"")</f>
        <v>5.4</v>
      </c>
      <c r="V2480" s="229">
        <f>IFERROR(IF(VLOOKUP($C2480,'MSCI Database'!$C:$R,9, FALSE)="","",VLOOKUP($C2480,'MSCI Database'!$C:$R,9, FALSE)),"")</f>
        <v>4.9000000000000004</v>
      </c>
      <c r="W2480" s="215">
        <f t="shared" ca="1" si="105"/>
        <v>0</v>
      </c>
      <c r="X2480" s="276">
        <f>IFERROR(IF(VLOOKUP($C2480,'MSCI Database'!$C:$R,10, FALSE)="","",VLOOKUP($C2480,'MSCI Database'!$C:$R,10, FALSE)),"")</f>
        <v>18756</v>
      </c>
      <c r="Y2480" s="229" t="str">
        <f>IFERROR(IF(VLOOKUP($C2480,'MSCI Database'!$C:$R,11, FALSE)="","",VLOOKUP($C2480,'MSCI Database'!$C:$R,11, FALSE)),"")</f>
        <v>2019</v>
      </c>
      <c r="Z2480" s="229" t="str">
        <f>IFERROR(IF(VLOOKUP($C2480,'MSCI Database'!$C:$R,12, FALSE)="","",VLOOKUP($C2480,'MSCI Database'!$C:$R,12, FALSE)),"")</f>
        <v>Reported</v>
      </c>
      <c r="AA2480" s="229" t="str">
        <f>IFERROR(IF(VLOOKUP($C2480,'MSCI Database'!$C:$R,13, FALSE)="","",VLOOKUP($C2480,'MSCI Database'!$C:$R,13, FALSE)),"")</f>
        <v>Relatively robust practices in most ESG parameters; lags peers in data security measures</v>
      </c>
    </row>
    <row r="2481" spans="1:27" s="130" customFormat="1" ht="15" hidden="1" customHeight="1" outlineLevel="1">
      <c r="A2481" s="130" t="s">
        <v>7474</v>
      </c>
      <c r="B2481" s="130" t="s">
        <v>7475</v>
      </c>
      <c r="C2481" s="130" t="s">
        <v>7476</v>
      </c>
      <c r="D2481" s="130" t="s">
        <v>12128</v>
      </c>
      <c r="E2481" s="130" t="s">
        <v>18707</v>
      </c>
      <c r="F2481" s="215">
        <v>5.9278128160438828E-2</v>
      </c>
      <c r="G2481" s="132" t="str">
        <f ca="1">IFERROR(_xll.BQL($A2481, "cur_mkt_cap(currency=EUR)")/1000000, " ")</f>
        <v xml:space="preserve"> </v>
      </c>
      <c r="M2481" s="308"/>
      <c r="N2481" s="215">
        <f t="shared" si="104"/>
        <v>6.4210554996224981E-4</v>
      </c>
      <c r="O2481" s="172" t="str">
        <f>IFERROR(IF(VLOOKUP($C2481,'MSCI Database'!$C:$R,2, FALSE)="","",VLOOKUP($C2481,'MSCI Database'!$C:$R,2, FALSE)),"")</f>
        <v>Oil &amp; Gas Refining, Marketing, Transportation &amp; Storage</v>
      </c>
      <c r="P2481" s="229" t="str">
        <f>IFERROR(IF(VLOOKUP($C2481,'MSCI Database'!$C:$R,3, FALSE)="","",VLOOKUP($C2481,'MSCI Database'!$C:$R,3, FALSE)),"")</f>
        <v>BBB</v>
      </c>
      <c r="Q2481" s="229" t="str">
        <f>IFERROR(IF(VLOOKUP($C2481,'MSCI Database'!$C:$R,4, FALSE)="","",VLOOKUP($C2481,'MSCI Database'!$C:$R,4, FALSE)),"")</f>
        <v>1</v>
      </c>
      <c r="R2481" s="229">
        <f>IFERROR(IF(VLOOKUP($C2481,'MSCI Database'!$C:$R,5, FALSE)="","",VLOOKUP($C2481,'MSCI Database'!$C:$R,5, FALSE)),"")</f>
        <v>5.6</v>
      </c>
      <c r="S2481" s="229">
        <f>IFERROR(IF(VLOOKUP($C2481,'MSCI Database'!$C:$R,6, FALSE)="","",VLOOKUP($C2481,'MSCI Database'!$C:$R,6, FALSE)),"")</f>
        <v>4.3</v>
      </c>
      <c r="T2481" s="229">
        <f>IFERROR(IF(VLOOKUP($C2481,'MSCI Database'!$C:$R,7, FALSE)="","",VLOOKUP($C2481,'MSCI Database'!$C:$R,7, FALSE)),"")</f>
        <v>5.9</v>
      </c>
      <c r="U2481" s="229">
        <f>IFERROR(IF(VLOOKUP($C2481,'MSCI Database'!$C:$R,8, FALSE)="","",VLOOKUP($C2481,'MSCI Database'!$C:$R,8, FALSE)),"")</f>
        <v>5.7</v>
      </c>
      <c r="V2481" s="229">
        <f>IFERROR(IF(VLOOKUP($C2481,'MSCI Database'!$C:$R,9, FALSE)="","",VLOOKUP($C2481,'MSCI Database'!$C:$R,9, FALSE)),"")</f>
        <v>5.2</v>
      </c>
      <c r="W2481" s="215">
        <f t="shared" ca="1" si="105"/>
        <v>0</v>
      </c>
      <c r="X2481" s="276">
        <f>IFERROR(IF(VLOOKUP($C2481,'MSCI Database'!$C:$R,10, FALSE)="","",VLOOKUP($C2481,'MSCI Database'!$C:$R,10, FALSE)),"")</f>
        <v>44950000</v>
      </c>
      <c r="Y2481" s="229" t="str">
        <f>IFERROR(IF(VLOOKUP($C2481,'MSCI Database'!$C:$R,11, FALSE)="","",VLOOKUP($C2481,'MSCI Database'!$C:$R,11, FALSE)),"")</f>
        <v>2019</v>
      </c>
      <c r="Z2481" s="229" t="str">
        <f>IFERROR(IF(VLOOKUP($C2481,'MSCI Database'!$C:$R,12, FALSE)="","",VLOOKUP($C2481,'MSCI Database'!$C:$R,12, FALSE)),"")</f>
        <v>Reported</v>
      </c>
      <c r="AA2481" s="229" t="str">
        <f>IFERROR(IF(VLOOKUP($C2481,'MSCI Database'!$C:$R,13, FALSE)="","",VLOOKUP($C2481,'MSCI Database'!$C:$R,13, FALSE)),"")</f>
        <v>Strong governance practices relative to peers</v>
      </c>
    </row>
    <row r="2482" spans="1:27" s="130" customFormat="1" ht="15" hidden="1" customHeight="1" outlineLevel="1">
      <c r="A2482" s="130" t="s">
        <v>6267</v>
      </c>
      <c r="B2482" s="130" t="s">
        <v>6268</v>
      </c>
      <c r="C2482" s="130" t="s">
        <v>6269</v>
      </c>
      <c r="D2482" s="130" t="s">
        <v>12128</v>
      </c>
      <c r="E2482" s="130" t="s">
        <v>12133</v>
      </c>
      <c r="F2482" s="215">
        <v>5.9260519478563159E-2</v>
      </c>
      <c r="G2482" s="132" t="str">
        <f ca="1">IFERROR(_xll.BQL($A2482, "cur_mkt_cap(currency=EUR)")/1000000, " ")</f>
        <v xml:space="preserve"> </v>
      </c>
      <c r="M2482" s="308"/>
      <c r="N2482" s="215">
        <f t="shared" si="104"/>
        <v>6.4191481127479858E-4</v>
      </c>
      <c r="O2482" s="172" t="str">
        <f>IFERROR(IF(VLOOKUP($C2482,'MSCI Database'!$C:$R,2, FALSE)="","",VLOOKUP($C2482,'MSCI Database'!$C:$R,2, FALSE)),"")</f>
        <v>Biotechnology</v>
      </c>
      <c r="P2482" s="229" t="str">
        <f>IFERROR(IF(VLOOKUP($C2482,'MSCI Database'!$C:$R,3, FALSE)="","",VLOOKUP($C2482,'MSCI Database'!$C:$R,3, FALSE)),"")</f>
        <v>BB</v>
      </c>
      <c r="Q2482" s="229" t="str">
        <f>IFERROR(IF(VLOOKUP($C2482,'MSCI Database'!$C:$R,4, FALSE)="","",VLOOKUP($C2482,'MSCI Database'!$C:$R,4, FALSE)),"")</f>
        <v>1</v>
      </c>
      <c r="R2482" s="229">
        <f>IFERROR(IF(VLOOKUP($C2482,'MSCI Database'!$C:$R,5, FALSE)="","",VLOOKUP($C2482,'MSCI Database'!$C:$R,5, FALSE)),"")</f>
        <v>3.6</v>
      </c>
      <c r="S2482" s="229">
        <f>IFERROR(IF(VLOOKUP($C2482,'MSCI Database'!$C:$R,6, FALSE)="","",VLOOKUP($C2482,'MSCI Database'!$C:$R,6, FALSE)),"")</f>
        <v>3.4</v>
      </c>
      <c r="T2482" s="229">
        <f>IFERROR(IF(VLOOKUP($C2482,'MSCI Database'!$C:$R,7, FALSE)="","",VLOOKUP($C2482,'MSCI Database'!$C:$R,7, FALSE)),"")</f>
        <v>3.8</v>
      </c>
      <c r="U2482" s="229">
        <f>IFERROR(IF(VLOOKUP($C2482,'MSCI Database'!$C:$R,8, FALSE)="","",VLOOKUP($C2482,'MSCI Database'!$C:$R,8, FALSE)),"")</f>
        <v>6.3</v>
      </c>
      <c r="V2482" s="229">
        <f>IFERROR(IF(VLOOKUP($C2482,'MSCI Database'!$C:$R,9, FALSE)="","",VLOOKUP($C2482,'MSCI Database'!$C:$R,9, FALSE)),"")</f>
        <v>4.5999999999999996</v>
      </c>
      <c r="W2482" s="215">
        <f t="shared" ca="1" si="105"/>
        <v>0</v>
      </c>
      <c r="X2482" s="276">
        <f>IFERROR(IF(VLOOKUP($C2482,'MSCI Database'!$C:$R,10, FALSE)="","",VLOOKUP($C2482,'MSCI Database'!$C:$R,10, FALSE)),"")</f>
        <v>109019</v>
      </c>
      <c r="Y2482" s="229" t="str">
        <f>IFERROR(IF(VLOOKUP($C2482,'MSCI Database'!$C:$R,11, FALSE)="","",VLOOKUP($C2482,'MSCI Database'!$C:$R,11, FALSE)),"")</f>
        <v>2019</v>
      </c>
      <c r="Z2482" s="229" t="str">
        <f>IFERROR(IF(VLOOKUP($C2482,'MSCI Database'!$C:$R,12, FALSE)="","",VLOOKUP($C2482,'MSCI Database'!$C:$R,12, FALSE)),"")</f>
        <v>E.Segmt-Moderate</v>
      </c>
      <c r="AA2482" s="229" t="str">
        <f>IFERROR(IF(VLOOKUP($C2482,'MSCI Database'!$C:$R,13, FALSE)="","",VLOOKUP($C2482,'MSCI Database'!$C:$R,13, FALSE)),"")</f>
        <v>Enhanced oversight and improvement in talent management programs drive upgrade</v>
      </c>
    </row>
    <row r="2483" spans="1:27" s="130" customFormat="1" ht="15" hidden="1" customHeight="1" outlineLevel="1">
      <c r="A2483" s="130" t="s">
        <v>6748</v>
      </c>
      <c r="B2483" s="130" t="s">
        <v>6749</v>
      </c>
      <c r="C2483" s="130" t="s">
        <v>6750</v>
      </c>
      <c r="D2483" s="130" t="s">
        <v>12128</v>
      </c>
      <c r="E2483" s="130" t="s">
        <v>18684</v>
      </c>
      <c r="F2483" s="215">
        <v>5.9210833237821503E-2</v>
      </c>
      <c r="G2483" s="132" t="str">
        <f ca="1">IFERROR(_xll.BQL($A2483, "cur_mkt_cap(currency=EUR)")/1000000, " ")</f>
        <v xml:space="preserve"> </v>
      </c>
      <c r="M2483" s="308"/>
      <c r="N2483" s="215">
        <f t="shared" si="104"/>
        <v>6.4137660583668771E-4</v>
      </c>
      <c r="O2483" s="172" t="str">
        <f>IFERROR(IF(VLOOKUP($C2483,'MSCI Database'!$C:$R,2, FALSE)="","",VLOOKUP($C2483,'MSCI Database'!$C:$R,2, FALSE)),"")</f>
        <v>Specialty Chemicals</v>
      </c>
      <c r="P2483" s="229" t="str">
        <f>IFERROR(IF(VLOOKUP($C2483,'MSCI Database'!$C:$R,3, FALSE)="","",VLOOKUP($C2483,'MSCI Database'!$C:$R,3, FALSE)),"")</f>
        <v>BBB</v>
      </c>
      <c r="Q2483" s="229" t="str">
        <f>IFERROR(IF(VLOOKUP($C2483,'MSCI Database'!$C:$R,4, FALSE)="","",VLOOKUP($C2483,'MSCI Database'!$C:$R,4, FALSE)),"")</f>
        <v>0</v>
      </c>
      <c r="R2483" s="229">
        <f>IFERROR(IF(VLOOKUP($C2483,'MSCI Database'!$C:$R,5, FALSE)="","",VLOOKUP($C2483,'MSCI Database'!$C:$R,5, FALSE)),"")</f>
        <v>4.3</v>
      </c>
      <c r="S2483" s="229">
        <f>IFERROR(IF(VLOOKUP($C2483,'MSCI Database'!$C:$R,6, FALSE)="","",VLOOKUP($C2483,'MSCI Database'!$C:$R,6, FALSE)),"")</f>
        <v>5.4</v>
      </c>
      <c r="T2483" s="229">
        <f>IFERROR(IF(VLOOKUP($C2483,'MSCI Database'!$C:$R,7, FALSE)="","",VLOOKUP($C2483,'MSCI Database'!$C:$R,7, FALSE)),"")</f>
        <v>0.4</v>
      </c>
      <c r="U2483" s="229">
        <f>IFERROR(IF(VLOOKUP($C2483,'MSCI Database'!$C:$R,8, FALSE)="","",VLOOKUP($C2483,'MSCI Database'!$C:$R,8, FALSE)),"")</f>
        <v>5.5</v>
      </c>
      <c r="V2483" s="229">
        <f>IFERROR(IF(VLOOKUP($C2483,'MSCI Database'!$C:$R,9, FALSE)="","",VLOOKUP($C2483,'MSCI Database'!$C:$R,9, FALSE)),"")</f>
        <v>4.8</v>
      </c>
      <c r="W2483" s="215">
        <f t="shared" ca="1" si="105"/>
        <v>0</v>
      </c>
      <c r="X2483" s="276">
        <f>IFERROR(IF(VLOOKUP($C2483,'MSCI Database'!$C:$R,10, FALSE)="","",VLOOKUP($C2483,'MSCI Database'!$C:$R,10, FALSE)),"")</f>
        <v>5980570</v>
      </c>
      <c r="Y2483" s="229" t="str">
        <f>IFERROR(IF(VLOOKUP($C2483,'MSCI Database'!$C:$R,11, FALSE)="","",VLOOKUP($C2483,'MSCI Database'!$C:$R,11, FALSE)),"")</f>
        <v>2019</v>
      </c>
      <c r="Z2483" s="229" t="str">
        <f>IFERROR(IF(VLOOKUP($C2483,'MSCI Database'!$C:$R,12, FALSE)="","",VLOOKUP($C2483,'MSCI Database'!$C:$R,12, FALSE)),"")</f>
        <v>E.Segmt-Moderate</v>
      </c>
      <c r="AA2483" s="229" t="str">
        <f>IFERROR(IF(VLOOKUP($C2483,'MSCI Database'!$C:$R,13, FALSE)="","",VLOOKUP($C2483,'MSCI Database'!$C:$R,13, FALSE)),"")</f>
        <v>High research potential, but lags peers in chemical safety and environmental strategy</v>
      </c>
    </row>
    <row r="2484" spans="1:27" s="130" customFormat="1" ht="15" hidden="1" customHeight="1" outlineLevel="1">
      <c r="A2484" s="130" t="s">
        <v>3217</v>
      </c>
      <c r="B2484" s="130" t="s">
        <v>3218</v>
      </c>
      <c r="C2484" s="130" t="s">
        <v>3219</v>
      </c>
      <c r="D2484" s="130" t="s">
        <v>18681</v>
      </c>
      <c r="E2484" s="130" t="s">
        <v>18684</v>
      </c>
      <c r="F2484" s="215">
        <v>7.9386750803474446E-2</v>
      </c>
      <c r="G2484" s="132" t="str">
        <f ca="1">IFERROR(_xll.BQL($A2484, "cur_mkt_cap(currency=EUR)")/1000000, " ")</f>
        <v xml:space="preserve"> </v>
      </c>
      <c r="M2484" s="308"/>
      <c r="N2484" s="215">
        <f t="shared" si="104"/>
        <v>8.5992380100828874E-4</v>
      </c>
      <c r="O2484" s="172" t="str">
        <f>IFERROR(IF(VLOOKUP($C2484,'MSCI Database'!$C:$R,2, FALSE)="","",VLOOKUP($C2484,'MSCI Database'!$C:$R,2, FALSE)),"")</f>
        <v>Metals and Mining - Non-Precious Metals</v>
      </c>
      <c r="P2484" s="229" t="str">
        <f>IFERROR(IF(VLOOKUP($C2484,'MSCI Database'!$C:$R,3, FALSE)="","",VLOOKUP($C2484,'MSCI Database'!$C:$R,3, FALSE)),"")</f>
        <v>BBB</v>
      </c>
      <c r="Q2484" s="229" t="str">
        <f>IFERROR(IF(VLOOKUP($C2484,'MSCI Database'!$C:$R,4, FALSE)="","",VLOOKUP($C2484,'MSCI Database'!$C:$R,4, FALSE)),"")</f>
        <v>1</v>
      </c>
      <c r="R2484" s="229">
        <f>IFERROR(IF(VLOOKUP($C2484,'MSCI Database'!$C:$R,5, FALSE)="","",VLOOKUP($C2484,'MSCI Database'!$C:$R,5, FALSE)),"")</f>
        <v>4.8</v>
      </c>
      <c r="S2484" s="229">
        <f>IFERROR(IF(VLOOKUP($C2484,'MSCI Database'!$C:$R,6, FALSE)="","",VLOOKUP($C2484,'MSCI Database'!$C:$R,6, FALSE)),"")</f>
        <v>3.1</v>
      </c>
      <c r="T2484" s="229">
        <f>IFERROR(IF(VLOOKUP($C2484,'MSCI Database'!$C:$R,7, FALSE)="","",VLOOKUP($C2484,'MSCI Database'!$C:$R,7, FALSE)),"")</f>
        <v>3.5</v>
      </c>
      <c r="U2484" s="229">
        <f>IFERROR(IF(VLOOKUP($C2484,'MSCI Database'!$C:$R,8, FALSE)="","",VLOOKUP($C2484,'MSCI Database'!$C:$R,8, FALSE)),"")</f>
        <v>4.3</v>
      </c>
      <c r="V2484" s="229">
        <f>IFERROR(IF(VLOOKUP($C2484,'MSCI Database'!$C:$R,9, FALSE)="","",VLOOKUP($C2484,'MSCI Database'!$C:$R,9, FALSE)),"")</f>
        <v>3.6</v>
      </c>
      <c r="W2484" s="215">
        <f t="shared" ca="1" si="105"/>
        <v>0</v>
      </c>
      <c r="X2484" s="276">
        <f>IFERROR(IF(VLOOKUP($C2484,'MSCI Database'!$C:$R,10, FALSE)="","",VLOOKUP($C2484,'MSCI Database'!$C:$R,10, FALSE)),"")</f>
        <v>29200000</v>
      </c>
      <c r="Y2484" s="229" t="str">
        <f>IFERROR(IF(VLOOKUP($C2484,'MSCI Database'!$C:$R,11, FALSE)="","",VLOOKUP($C2484,'MSCI Database'!$C:$R,11, FALSE)),"")</f>
        <v>2019</v>
      </c>
      <c r="Z2484" s="229" t="str">
        <f>IFERROR(IF(VLOOKUP($C2484,'MSCI Database'!$C:$R,12, FALSE)="","",VLOOKUP($C2484,'MSCI Database'!$C:$R,12, FALSE)),"")</f>
        <v>Reported</v>
      </c>
      <c r="AA2484" s="229" t="str">
        <f>IFERROR(IF(VLOOKUP($C2484,'MSCI Database'!$C:$R,13, FALSE)="","",VLOOKUP($C2484,'MSCI Database'!$C:$R,13, FALSE)),"")</f>
        <v>Increased focus to address water risks, yet labor management poses challenges</v>
      </c>
    </row>
    <row r="2485" spans="1:27" s="130" customFormat="1" ht="15" hidden="1" customHeight="1" outlineLevel="1">
      <c r="A2485" s="130" t="s">
        <v>3055</v>
      </c>
      <c r="B2485" s="130" t="s">
        <v>3056</v>
      </c>
      <c r="C2485" s="130" t="s">
        <v>3057</v>
      </c>
      <c r="D2485" s="130" t="s">
        <v>18706</v>
      </c>
      <c r="E2485" s="130" t="s">
        <v>18684</v>
      </c>
      <c r="F2485" s="215">
        <v>1.774238554611848E-2</v>
      </c>
      <c r="G2485" s="132" t="str">
        <f ca="1">IFERROR(_xll.BQL($A2485, "cur_mkt_cap(currency=EUR)")/1000000, " ")</f>
        <v xml:space="preserve"> </v>
      </c>
      <c r="M2485" s="308"/>
      <c r="N2485" s="215">
        <f t="shared" si="104"/>
        <v>1.9218697658432169E-4</v>
      </c>
      <c r="O2485" s="172" t="str">
        <f>IFERROR(IF(VLOOKUP($C2485,'MSCI Database'!$C:$R,2, FALSE)="","",VLOOKUP($C2485,'MSCI Database'!$C:$R,2, FALSE)),"")</f>
        <v>Specialty Chemicals</v>
      </c>
      <c r="P2485" s="229" t="str">
        <f>IFERROR(IF(VLOOKUP($C2485,'MSCI Database'!$C:$R,3, FALSE)="","",VLOOKUP($C2485,'MSCI Database'!$C:$R,3, FALSE)),"")</f>
        <v>BB</v>
      </c>
      <c r="Q2485" s="229" t="str">
        <f>IFERROR(IF(VLOOKUP($C2485,'MSCI Database'!$C:$R,4, FALSE)="","",VLOOKUP($C2485,'MSCI Database'!$C:$R,4, FALSE)),"")</f>
        <v>0</v>
      </c>
      <c r="R2485" s="229">
        <f>IFERROR(IF(VLOOKUP($C2485,'MSCI Database'!$C:$R,5, FALSE)="","",VLOOKUP($C2485,'MSCI Database'!$C:$R,5, FALSE)),"")</f>
        <v>3.7</v>
      </c>
      <c r="S2485" s="229">
        <f>IFERROR(IF(VLOOKUP($C2485,'MSCI Database'!$C:$R,6, FALSE)="","",VLOOKUP($C2485,'MSCI Database'!$C:$R,6, FALSE)),"")</f>
        <v>3.3</v>
      </c>
      <c r="T2485" s="229">
        <f>IFERROR(IF(VLOOKUP($C2485,'MSCI Database'!$C:$R,7, FALSE)="","",VLOOKUP($C2485,'MSCI Database'!$C:$R,7, FALSE)),"")</f>
        <v>4.9000000000000004</v>
      </c>
      <c r="U2485" s="229">
        <f>IFERROR(IF(VLOOKUP($C2485,'MSCI Database'!$C:$R,8, FALSE)="","",VLOOKUP($C2485,'MSCI Database'!$C:$R,8, FALSE)),"")</f>
        <v>3.7</v>
      </c>
      <c r="V2485" s="229">
        <f>IFERROR(IF(VLOOKUP($C2485,'MSCI Database'!$C:$R,9, FALSE)="","",VLOOKUP($C2485,'MSCI Database'!$C:$R,9, FALSE)),"")</f>
        <v>3.8</v>
      </c>
      <c r="W2485" s="215">
        <f t="shared" ca="1" si="105"/>
        <v>0</v>
      </c>
      <c r="X2485" s="276">
        <f>IFERROR(IF(VLOOKUP($C2485,'MSCI Database'!$C:$R,10, FALSE)="","",VLOOKUP($C2485,'MSCI Database'!$C:$R,10, FALSE)),"")</f>
        <v>3164264</v>
      </c>
      <c r="Y2485" s="229" t="str">
        <f>IFERROR(IF(VLOOKUP($C2485,'MSCI Database'!$C:$R,11, FALSE)="","",VLOOKUP($C2485,'MSCI Database'!$C:$R,11, FALSE)),"")</f>
        <v>2019</v>
      </c>
      <c r="Z2485" s="229" t="str">
        <f>IFERROR(IF(VLOOKUP($C2485,'MSCI Database'!$C:$R,12, FALSE)="","",VLOOKUP($C2485,'MSCI Database'!$C:$R,12, FALSE)),"")</f>
        <v>Reported</v>
      </c>
      <c r="AA2485" s="229" t="str">
        <f>IFERROR(IF(VLOOKUP($C2485,'MSCI Database'!$C:$R,13, FALSE)="","",VLOOKUP($C2485,'MSCI Database'!$C:$R,13, FALSE)),"")</f>
        <v>Risks related to environmental management persist</v>
      </c>
    </row>
    <row r="2486" spans="1:27" s="130" customFormat="1" ht="15" hidden="1" customHeight="1" outlineLevel="1">
      <c r="A2486" s="130" t="s">
        <v>290</v>
      </c>
      <c r="B2486" s="130" t="s">
        <v>291</v>
      </c>
      <c r="C2486" s="130" t="s">
        <v>292</v>
      </c>
      <c r="D2486" s="130" t="s">
        <v>12128</v>
      </c>
      <c r="E2486" s="130" t="s">
        <v>18707</v>
      </c>
      <c r="F2486" s="215">
        <v>5.883918203158435E-2</v>
      </c>
      <c r="G2486" s="132" t="str">
        <f ca="1">IFERROR(_xll.BQL($A2486, "cur_mkt_cap(currency=EUR)")/1000000, " ")</f>
        <v xml:space="preserve"> </v>
      </c>
      <c r="M2486" s="308"/>
      <c r="N2486" s="215">
        <f t="shared" si="104"/>
        <v>6.3735084946446975E-4</v>
      </c>
      <c r="O2486" s="172" t="str">
        <f>IFERROR(IF(VLOOKUP($C2486,'MSCI Database'!$C:$R,2, FALSE)="","",VLOOKUP($C2486,'MSCI Database'!$C:$R,2, FALSE)),"")</f>
        <v>Energy Equipment &amp; Services</v>
      </c>
      <c r="P2486" s="229" t="str">
        <f>IFERROR(IF(VLOOKUP($C2486,'MSCI Database'!$C:$R,3, FALSE)="","",VLOOKUP($C2486,'MSCI Database'!$C:$R,3, FALSE)),"")</f>
        <v>A</v>
      </c>
      <c r="Q2486" s="229" t="str">
        <f>IFERROR(IF(VLOOKUP($C2486,'MSCI Database'!$C:$R,4, FALSE)="","",VLOOKUP($C2486,'MSCI Database'!$C:$R,4, FALSE)),"")</f>
        <v>1</v>
      </c>
      <c r="R2486" s="229">
        <f>IFERROR(IF(VLOOKUP($C2486,'MSCI Database'!$C:$R,5, FALSE)="","",VLOOKUP($C2486,'MSCI Database'!$C:$R,5, FALSE)),"")</f>
        <v>7</v>
      </c>
      <c r="S2486" s="229">
        <f>IFERROR(IF(VLOOKUP($C2486,'MSCI Database'!$C:$R,6, FALSE)="","",VLOOKUP($C2486,'MSCI Database'!$C:$R,6, FALSE)),"")</f>
        <v>7.7</v>
      </c>
      <c r="T2486" s="229">
        <f>IFERROR(IF(VLOOKUP($C2486,'MSCI Database'!$C:$R,7, FALSE)="","",VLOOKUP($C2486,'MSCI Database'!$C:$R,7, FALSE)),"")</f>
        <v>4.0999999999999996</v>
      </c>
      <c r="U2486" s="229">
        <f>IFERROR(IF(VLOOKUP($C2486,'MSCI Database'!$C:$R,8, FALSE)="","",VLOOKUP($C2486,'MSCI Database'!$C:$R,8, FALSE)),"")</f>
        <v>6.2</v>
      </c>
      <c r="V2486" s="229">
        <f>IFERROR(IF(VLOOKUP($C2486,'MSCI Database'!$C:$R,9, FALSE)="","",VLOOKUP($C2486,'MSCI Database'!$C:$R,9, FALSE)),"")</f>
        <v>6.6</v>
      </c>
      <c r="W2486" s="215">
        <f t="shared" ca="1" si="105"/>
        <v>0</v>
      </c>
      <c r="X2486" s="276">
        <f>IFERROR(IF(VLOOKUP($C2486,'MSCI Database'!$C:$R,10, FALSE)="","",VLOOKUP($C2486,'MSCI Database'!$C:$R,10, FALSE)),"")</f>
        <v>2019732</v>
      </c>
      <c r="Y2486" s="229" t="str">
        <f>IFERROR(IF(VLOOKUP($C2486,'MSCI Database'!$C:$R,11, FALSE)="","",VLOOKUP($C2486,'MSCI Database'!$C:$R,11, FALSE)),"")</f>
        <v>2019</v>
      </c>
      <c r="Z2486" s="229" t="str">
        <f>IFERROR(IF(VLOOKUP($C2486,'MSCI Database'!$C:$R,12, FALSE)="","",VLOOKUP($C2486,'MSCI Database'!$C:$R,12, FALSE)),"")</f>
        <v>E.CSI</v>
      </c>
      <c r="AA2486" s="229" t="str">
        <f>IFERROR(IF(VLOOKUP($C2486,'MSCI Database'!$C:$R,13, FALSE)="","",VLOOKUP($C2486,'MSCI Database'!$C:$R,13, FALSE)),"")</f>
        <v>Strong governance and business ethics practices</v>
      </c>
    </row>
    <row r="2487" spans="1:27" s="130" customFormat="1" ht="15" hidden="1" customHeight="1" outlineLevel="1">
      <c r="A2487" s="130" t="s">
        <v>6819</v>
      </c>
      <c r="B2487" s="130" t="s">
        <v>18692</v>
      </c>
      <c r="C2487" s="130" t="s">
        <v>6820</v>
      </c>
      <c r="D2487" s="130" t="s">
        <v>12128</v>
      </c>
      <c r="E2487" s="130" t="s">
        <v>12133</v>
      </c>
      <c r="F2487" s="215">
        <v>5.8608418088201122E-2</v>
      </c>
      <c r="G2487" s="132" t="str">
        <f ca="1">IFERROR(_xll.BQL($A2487, "cur_mkt_cap(currency=EUR)")/1000000, " ")</f>
        <v xml:space="preserve"> </v>
      </c>
      <c r="M2487" s="308"/>
      <c r="N2487" s="215">
        <f t="shared" si="104"/>
        <v>6.3485119548793896E-4</v>
      </c>
      <c r="O2487" s="172" t="str">
        <f>IFERROR(IF(VLOOKUP($C2487,'MSCI Database'!$C:$R,2, FALSE)="","",VLOOKUP($C2487,'MSCI Database'!$C:$R,2, FALSE)),"")</f>
        <v>Health Care Equipment &amp; Supplies</v>
      </c>
      <c r="P2487" s="229" t="str">
        <f>IFERROR(IF(VLOOKUP($C2487,'MSCI Database'!$C:$R,3, FALSE)="","",VLOOKUP($C2487,'MSCI Database'!$C:$R,3, FALSE)),"")</f>
        <v>A</v>
      </c>
      <c r="Q2487" s="229" t="str">
        <f>IFERROR(IF(VLOOKUP($C2487,'MSCI Database'!$C:$R,4, FALSE)="","",VLOOKUP($C2487,'MSCI Database'!$C:$R,4, FALSE)),"")</f>
        <v>1</v>
      </c>
      <c r="R2487" s="229">
        <f>IFERROR(IF(VLOOKUP($C2487,'MSCI Database'!$C:$R,5, FALSE)="","",VLOOKUP($C2487,'MSCI Database'!$C:$R,5, FALSE)),"")</f>
        <v>7</v>
      </c>
      <c r="S2487" s="229">
        <f>IFERROR(IF(VLOOKUP($C2487,'MSCI Database'!$C:$R,6, FALSE)="","",VLOOKUP($C2487,'MSCI Database'!$C:$R,6, FALSE)),"")</f>
        <v>6.3</v>
      </c>
      <c r="T2487" s="229">
        <f>IFERROR(IF(VLOOKUP($C2487,'MSCI Database'!$C:$R,7, FALSE)="","",VLOOKUP($C2487,'MSCI Database'!$C:$R,7, FALSE)),"")</f>
        <v>6.7</v>
      </c>
      <c r="U2487" s="229">
        <f>IFERROR(IF(VLOOKUP($C2487,'MSCI Database'!$C:$R,8, FALSE)="","",VLOOKUP($C2487,'MSCI Database'!$C:$R,8, FALSE)),"")</f>
        <v>6</v>
      </c>
      <c r="V2487" s="229">
        <f>IFERROR(IF(VLOOKUP($C2487,'MSCI Database'!$C:$R,9, FALSE)="","",VLOOKUP($C2487,'MSCI Database'!$C:$R,9, FALSE)),"")</f>
        <v>6.4</v>
      </c>
      <c r="W2487" s="215">
        <f t="shared" ca="1" si="105"/>
        <v>0</v>
      </c>
      <c r="X2487" s="276">
        <f>IFERROR(IF(VLOOKUP($C2487,'MSCI Database'!$C:$R,10, FALSE)="","",VLOOKUP($C2487,'MSCI Database'!$C:$R,10, FALSE)),"")</f>
        <v>27626</v>
      </c>
      <c r="Y2487" s="229" t="str">
        <f>IFERROR(IF(VLOOKUP($C2487,'MSCI Database'!$C:$R,11, FALSE)="","",VLOOKUP($C2487,'MSCI Database'!$C:$R,11, FALSE)),"")</f>
        <v>2019</v>
      </c>
      <c r="Z2487" s="229" t="str">
        <f>IFERROR(IF(VLOOKUP($C2487,'MSCI Database'!$C:$R,12, FALSE)="","",VLOOKUP($C2487,'MSCI Database'!$C:$R,12, FALSE)),"")</f>
        <v>E.Segmt-Moderately Low</v>
      </c>
      <c r="AA2487" s="229" t="str">
        <f>IFERROR(IF(VLOOKUP($C2487,'MSCI Database'!$C:$R,13, FALSE)="","",VLOOKUP($C2487,'MSCI Database'!$C:$R,13, FALSE)),"")</f>
        <v>Improved policies to tackle bribery and corruption; product recalls continue</v>
      </c>
    </row>
    <row r="2488" spans="1:27" s="130" customFormat="1" ht="15" hidden="1" customHeight="1" outlineLevel="1">
      <c r="A2488" s="130" t="s">
        <v>3224</v>
      </c>
      <c r="B2488" s="130" t="s">
        <v>3225</v>
      </c>
      <c r="C2488" s="130" t="s">
        <v>3226</v>
      </c>
      <c r="D2488" s="130" t="s">
        <v>18691</v>
      </c>
      <c r="E2488" s="130" t="s">
        <v>18682</v>
      </c>
      <c r="F2488" s="215">
        <v>5.8424071708085633E-2</v>
      </c>
      <c r="G2488" s="132" t="str">
        <f ca="1">IFERROR(_xll.BQL($A2488, "cur_mkt_cap(currency=EUR)")/1000000, " ")</f>
        <v xml:space="preserve"> </v>
      </c>
      <c r="M2488" s="308"/>
      <c r="N2488" s="215">
        <f t="shared" si="104"/>
        <v>6.3285434036681847E-4</v>
      </c>
      <c r="O2488" s="172" t="str">
        <f>IFERROR(IF(VLOOKUP($C2488,'MSCI Database'!$C:$R,2, FALSE)="","",VLOOKUP($C2488,'MSCI Database'!$C:$R,2, FALSE)),"")</f>
        <v>Auto Components</v>
      </c>
      <c r="P2488" s="229" t="str">
        <f>IFERROR(IF(VLOOKUP($C2488,'MSCI Database'!$C:$R,3, FALSE)="","",VLOOKUP($C2488,'MSCI Database'!$C:$R,3, FALSE)),"")</f>
        <v>AA</v>
      </c>
      <c r="Q2488" s="229" t="str">
        <f>IFERROR(IF(VLOOKUP($C2488,'MSCI Database'!$C:$R,4, FALSE)="","",VLOOKUP($C2488,'MSCI Database'!$C:$R,4, FALSE)),"")</f>
        <v>1</v>
      </c>
      <c r="R2488" s="229">
        <f>IFERROR(IF(VLOOKUP($C2488,'MSCI Database'!$C:$R,5, FALSE)="","",VLOOKUP($C2488,'MSCI Database'!$C:$R,5, FALSE)),"")</f>
        <v>8</v>
      </c>
      <c r="S2488" s="229">
        <f>IFERROR(IF(VLOOKUP($C2488,'MSCI Database'!$C:$R,6, FALSE)="","",VLOOKUP($C2488,'MSCI Database'!$C:$R,6, FALSE)),"")</f>
        <v>6</v>
      </c>
      <c r="T2488" s="229">
        <f>IFERROR(IF(VLOOKUP($C2488,'MSCI Database'!$C:$R,7, FALSE)="","",VLOOKUP($C2488,'MSCI Database'!$C:$R,7, FALSE)),"")</f>
        <v>4.5999999999999996</v>
      </c>
      <c r="U2488" s="229">
        <f>IFERROR(IF(VLOOKUP($C2488,'MSCI Database'!$C:$R,8, FALSE)="","",VLOOKUP($C2488,'MSCI Database'!$C:$R,8, FALSE)),"")</f>
        <v>6.4</v>
      </c>
      <c r="V2488" s="229">
        <f>IFERROR(IF(VLOOKUP($C2488,'MSCI Database'!$C:$R,9, FALSE)="","",VLOOKUP($C2488,'MSCI Database'!$C:$R,9, FALSE)),"")</f>
        <v>5.6</v>
      </c>
      <c r="W2488" s="215">
        <f t="shared" ca="1" si="105"/>
        <v>0</v>
      </c>
      <c r="X2488" s="276">
        <f>IFERROR(IF(VLOOKUP($C2488,'MSCI Database'!$C:$R,10, FALSE)="","",VLOOKUP($C2488,'MSCI Database'!$C:$R,10, FALSE)),"")</f>
        <v>363948</v>
      </c>
      <c r="Y2488" s="229" t="str">
        <f>IFERROR(IF(VLOOKUP($C2488,'MSCI Database'!$C:$R,11, FALSE)="","",VLOOKUP($C2488,'MSCI Database'!$C:$R,11, FALSE)),"")</f>
        <v>2019</v>
      </c>
      <c r="Z2488" s="229" t="str">
        <f>IFERROR(IF(VLOOKUP($C2488,'MSCI Database'!$C:$R,12, FALSE)="","",VLOOKUP($C2488,'MSCI Database'!$C:$R,12, FALSE)),"")</f>
        <v>Reported</v>
      </c>
      <c r="AA2488" s="229" t="str">
        <f>IFERROR(IF(VLOOKUP($C2488,'MSCI Database'!$C:$R,13, FALSE)="","",VLOOKUP($C2488,'MSCI Database'!$C:$R,13, FALSE)),"")</f>
        <v>Quality performance improvement drives upgrade</v>
      </c>
    </row>
    <row r="2489" spans="1:27" s="130" customFormat="1" ht="15" hidden="1" customHeight="1" outlineLevel="1">
      <c r="A2489" s="130" t="s">
        <v>1124</v>
      </c>
      <c r="B2489" s="130" t="s">
        <v>1125</v>
      </c>
      <c r="C2489" s="130" t="s">
        <v>1126</v>
      </c>
      <c r="D2489" s="130" t="s">
        <v>12135</v>
      </c>
      <c r="E2489" s="130" t="s">
        <v>18688</v>
      </c>
      <c r="F2489" s="215">
        <v>4.6564258232359441E-2</v>
      </c>
      <c r="G2489" s="132" t="str">
        <f ca="1">IFERROR(_xll.BQL($A2489, "cur_mkt_cap(currency=EUR)")/1000000, " ")</f>
        <v xml:space="preserve"> </v>
      </c>
      <c r="M2489" s="308"/>
      <c r="N2489" s="215">
        <f t="shared" si="104"/>
        <v>5.043878673083262E-4</v>
      </c>
      <c r="O2489" s="172" t="str">
        <f>IFERROR(IF(VLOOKUP($C2489,'MSCI Database'!$C:$R,2, FALSE)="","",VLOOKUP($C2489,'MSCI Database'!$C:$R,2, FALSE)),"")</f>
        <v>Life &amp; Health Insurance</v>
      </c>
      <c r="P2489" s="229" t="str">
        <f>IFERROR(IF(VLOOKUP($C2489,'MSCI Database'!$C:$R,3, FALSE)="","",VLOOKUP($C2489,'MSCI Database'!$C:$R,3, FALSE)),"")</f>
        <v>AA</v>
      </c>
      <c r="Q2489" s="229" t="str">
        <f>IFERROR(IF(VLOOKUP($C2489,'MSCI Database'!$C:$R,4, FALSE)="","",VLOOKUP($C2489,'MSCI Database'!$C:$R,4, FALSE)),"")</f>
        <v>0</v>
      </c>
      <c r="R2489" s="229">
        <f>IFERROR(IF(VLOOKUP($C2489,'MSCI Database'!$C:$R,5, FALSE)="","",VLOOKUP($C2489,'MSCI Database'!$C:$R,5, FALSE)),"")</f>
        <v>8.4</v>
      </c>
      <c r="S2489" s="229">
        <f>IFERROR(IF(VLOOKUP($C2489,'MSCI Database'!$C:$R,6, FALSE)="","",VLOOKUP($C2489,'MSCI Database'!$C:$R,6, FALSE)),"")</f>
        <v>5</v>
      </c>
      <c r="T2489" s="229">
        <f>IFERROR(IF(VLOOKUP($C2489,'MSCI Database'!$C:$R,7, FALSE)="","",VLOOKUP($C2489,'MSCI Database'!$C:$R,7, FALSE)),"")</f>
        <v>5.3</v>
      </c>
      <c r="U2489" s="229">
        <f>IFERROR(IF(VLOOKUP($C2489,'MSCI Database'!$C:$R,8, FALSE)="","",VLOOKUP($C2489,'MSCI Database'!$C:$R,8, FALSE)),"")</f>
        <v>7.5</v>
      </c>
      <c r="V2489" s="229">
        <f>IFERROR(IF(VLOOKUP($C2489,'MSCI Database'!$C:$R,9, FALSE)="","",VLOOKUP($C2489,'MSCI Database'!$C:$R,9, FALSE)),"")</f>
        <v>6</v>
      </c>
      <c r="W2489" s="215">
        <f t="shared" ca="1" si="105"/>
        <v>0</v>
      </c>
      <c r="X2489" s="276">
        <f>IFERROR(IF(VLOOKUP($C2489,'MSCI Database'!$C:$R,10, FALSE)="","",VLOOKUP($C2489,'MSCI Database'!$C:$R,10, FALSE)),"")</f>
        <v>73445</v>
      </c>
      <c r="Y2489" s="229" t="str">
        <f>IFERROR(IF(VLOOKUP($C2489,'MSCI Database'!$C:$R,11, FALSE)="","",VLOOKUP($C2489,'MSCI Database'!$C:$R,11, FALSE)),"")</f>
        <v>2019</v>
      </c>
      <c r="Z2489" s="229" t="str">
        <f>IFERROR(IF(VLOOKUP($C2489,'MSCI Database'!$C:$R,12, FALSE)="","",VLOOKUP($C2489,'MSCI Database'!$C:$R,12, FALSE)),"")</f>
        <v>Reported</v>
      </c>
      <c r="AA2489" s="229" t="str">
        <f>IFERROR(IF(VLOOKUP($C2489,'MSCI Database'!$C:$R,13, FALSE)="","",VLOOKUP($C2489,'MSCI Database'!$C:$R,13, FALSE)),"")</f>
        <v>Strong ESG integration in investment management, and robust governance practices relative to peers</v>
      </c>
    </row>
    <row r="2490" spans="1:27" s="130" customFormat="1" ht="15" hidden="1" customHeight="1" outlineLevel="1">
      <c r="A2490" s="130" t="s">
        <v>7356</v>
      </c>
      <c r="B2490" s="130" t="s">
        <v>7357</v>
      </c>
      <c r="C2490" s="130" t="s">
        <v>7358</v>
      </c>
      <c r="D2490" s="130" t="s">
        <v>12128</v>
      </c>
      <c r="E2490" s="130" t="s">
        <v>18707</v>
      </c>
      <c r="F2490" s="215">
        <v>5.8045977341047182E-2</v>
      </c>
      <c r="G2490" s="132" t="str">
        <f ca="1">IFERROR(_xll.BQL($A2490, "cur_mkt_cap(currency=EUR)")/1000000, " ")</f>
        <v xml:space="preserve"> </v>
      </c>
      <c r="M2490" s="308"/>
      <c r="N2490" s="215">
        <f t="shared" si="104"/>
        <v>6.2875879114792667E-4</v>
      </c>
      <c r="O2490" s="172" t="str">
        <f>IFERROR(IF(VLOOKUP($C2490,'MSCI Database'!$C:$R,2, FALSE)="","",VLOOKUP($C2490,'MSCI Database'!$C:$R,2, FALSE)),"")</f>
        <v>Oil &amp; Gas Refining, Marketing, Transportation &amp; Storage</v>
      </c>
      <c r="P2490" s="229" t="str">
        <f>IFERROR(IF(VLOOKUP($C2490,'MSCI Database'!$C:$R,3, FALSE)="","",VLOOKUP($C2490,'MSCI Database'!$C:$R,3, FALSE)),"")</f>
        <v>BBB</v>
      </c>
      <c r="Q2490" s="229" t="str">
        <f>IFERROR(IF(VLOOKUP($C2490,'MSCI Database'!$C:$R,4, FALSE)="","",VLOOKUP($C2490,'MSCI Database'!$C:$R,4, FALSE)),"")</f>
        <v>1</v>
      </c>
      <c r="R2490" s="229">
        <f>IFERROR(IF(VLOOKUP($C2490,'MSCI Database'!$C:$R,5, FALSE)="","",VLOOKUP($C2490,'MSCI Database'!$C:$R,5, FALSE)),"")</f>
        <v>5.6</v>
      </c>
      <c r="S2490" s="229">
        <f>IFERROR(IF(VLOOKUP($C2490,'MSCI Database'!$C:$R,6, FALSE)="","",VLOOKUP($C2490,'MSCI Database'!$C:$R,6, FALSE)),"")</f>
        <v>3.9</v>
      </c>
      <c r="T2490" s="229">
        <f>IFERROR(IF(VLOOKUP($C2490,'MSCI Database'!$C:$R,7, FALSE)="","",VLOOKUP($C2490,'MSCI Database'!$C:$R,7, FALSE)),"")</f>
        <v>5.6</v>
      </c>
      <c r="U2490" s="229">
        <f>IFERROR(IF(VLOOKUP($C2490,'MSCI Database'!$C:$R,8, FALSE)="","",VLOOKUP($C2490,'MSCI Database'!$C:$R,8, FALSE)),"")</f>
        <v>5.4</v>
      </c>
      <c r="V2490" s="229">
        <f>IFERROR(IF(VLOOKUP($C2490,'MSCI Database'!$C:$R,9, FALSE)="","",VLOOKUP($C2490,'MSCI Database'!$C:$R,9, FALSE)),"")</f>
        <v>4.9000000000000004</v>
      </c>
      <c r="W2490" s="215">
        <f t="shared" ca="1" si="105"/>
        <v>0</v>
      </c>
      <c r="X2490" s="276">
        <f>IFERROR(IF(VLOOKUP($C2490,'MSCI Database'!$C:$R,10, FALSE)="","",VLOOKUP($C2490,'MSCI Database'!$C:$R,10, FALSE)),"")</f>
        <v>5157864</v>
      </c>
      <c r="Y2490" s="229" t="str">
        <f>IFERROR(IF(VLOOKUP($C2490,'MSCI Database'!$C:$R,11, FALSE)="","",VLOOKUP($C2490,'MSCI Database'!$C:$R,11, FALSE)),"")</f>
        <v>2019</v>
      </c>
      <c r="Z2490" s="229" t="str">
        <f>IFERROR(IF(VLOOKUP($C2490,'MSCI Database'!$C:$R,12, FALSE)="","",VLOOKUP($C2490,'MSCI Database'!$C:$R,12, FALSE)),"")</f>
        <v>E.Segmt-Moderate</v>
      </c>
      <c r="AA2490" s="229" t="str">
        <f>IFERROR(IF(VLOOKUP($C2490,'MSCI Database'!$C:$R,13, FALSE)="","",VLOOKUP($C2490,'MSCI Database'!$C:$R,13, FALSE)),"")</f>
        <v>Strong business ethics practices and community engagement initiatives</v>
      </c>
    </row>
    <row r="2491" spans="1:27" s="130" customFormat="1" ht="15" hidden="1" customHeight="1" outlineLevel="1">
      <c r="A2491" s="130" t="s">
        <v>8307</v>
      </c>
      <c r="B2491" s="130" t="s">
        <v>8308</v>
      </c>
      <c r="C2491" s="130" t="s">
        <v>8309</v>
      </c>
      <c r="D2491" s="130" t="s">
        <v>12128</v>
      </c>
      <c r="E2491" s="130" t="s">
        <v>18674</v>
      </c>
      <c r="F2491" s="215">
        <v>5.7564186934335557E-2</v>
      </c>
      <c r="G2491" s="132" t="str">
        <f ca="1">IFERROR(_xll.BQL($A2491, "cur_mkt_cap(currency=EUR)")/1000000, " ")</f>
        <v xml:space="preserve"> </v>
      </c>
      <c r="M2491" s="308"/>
      <c r="N2491" s="215">
        <f t="shared" si="104"/>
        <v>6.2353999791560995E-4</v>
      </c>
      <c r="O2491" s="172" t="str">
        <f>IFERROR(IF(VLOOKUP($C2491,'MSCI Database'!$C:$R,2, FALSE)="","",VLOOKUP($C2491,'MSCI Database'!$C:$R,2, FALSE)),"")</f>
        <v>Retail - Food &amp; Staples</v>
      </c>
      <c r="P2491" s="229" t="str">
        <f>IFERROR(IF(VLOOKUP($C2491,'MSCI Database'!$C:$R,3, FALSE)="","",VLOOKUP($C2491,'MSCI Database'!$C:$R,3, FALSE)),"")</f>
        <v>BBB</v>
      </c>
      <c r="Q2491" s="229" t="str">
        <f>IFERROR(IF(VLOOKUP($C2491,'MSCI Database'!$C:$R,4, FALSE)="","",VLOOKUP($C2491,'MSCI Database'!$C:$R,4, FALSE)),"")</f>
        <v>0</v>
      </c>
      <c r="R2491" s="229">
        <f>IFERROR(IF(VLOOKUP($C2491,'MSCI Database'!$C:$R,5, FALSE)="","",VLOOKUP($C2491,'MSCI Database'!$C:$R,5, FALSE)),"")</f>
        <v>5.5</v>
      </c>
      <c r="S2491" s="229">
        <f>IFERROR(IF(VLOOKUP($C2491,'MSCI Database'!$C:$R,6, FALSE)="","",VLOOKUP($C2491,'MSCI Database'!$C:$R,6, FALSE)),"")</f>
        <v>8.4</v>
      </c>
      <c r="T2491" s="229">
        <f>IFERROR(IF(VLOOKUP($C2491,'MSCI Database'!$C:$R,7, FALSE)="","",VLOOKUP($C2491,'MSCI Database'!$C:$R,7, FALSE)),"")</f>
        <v>3.3</v>
      </c>
      <c r="U2491" s="229">
        <f>IFERROR(IF(VLOOKUP($C2491,'MSCI Database'!$C:$R,8, FALSE)="","",VLOOKUP($C2491,'MSCI Database'!$C:$R,8, FALSE)),"")</f>
        <v>4.5</v>
      </c>
      <c r="V2491" s="229">
        <f>IFERROR(IF(VLOOKUP($C2491,'MSCI Database'!$C:$R,9, FALSE)="","",VLOOKUP($C2491,'MSCI Database'!$C:$R,9, FALSE)),"")</f>
        <v>4.2</v>
      </c>
      <c r="W2491" s="215">
        <f t="shared" ca="1" si="105"/>
        <v>0</v>
      </c>
      <c r="X2491" s="276">
        <f>IFERROR(IF(VLOOKUP($C2491,'MSCI Database'!$C:$R,10, FALSE)="","",VLOOKUP($C2491,'MSCI Database'!$C:$R,10, FALSE)),"")</f>
        <v>2034000</v>
      </c>
      <c r="Y2491" s="229" t="str">
        <f>IFERROR(IF(VLOOKUP($C2491,'MSCI Database'!$C:$R,11, FALSE)="","",VLOOKUP($C2491,'MSCI Database'!$C:$R,11, FALSE)),"")</f>
        <v>2019</v>
      </c>
      <c r="Z2491" s="229" t="str">
        <f>IFERROR(IF(VLOOKUP($C2491,'MSCI Database'!$C:$R,12, FALSE)="","",VLOOKUP($C2491,'MSCI Database'!$C:$R,12, FALSE)),"")</f>
        <v>Reported</v>
      </c>
      <c r="AA2491" s="229" t="str">
        <f>IFERROR(IF(VLOOKUP($C2491,'MSCI Database'!$C:$R,13, FALSE)="","",VLOOKUP($C2491,'MSCI Database'!$C:$R,13, FALSE)),"")</f>
        <v>Strong employee support initiatives; responsible dispensing remains a key challenge</v>
      </c>
    </row>
    <row r="2492" spans="1:27" s="130" customFormat="1" ht="15" hidden="1" customHeight="1" outlineLevel="1">
      <c r="A2492" s="130" t="s">
        <v>1994</v>
      </c>
      <c r="B2492" s="130" t="s">
        <v>1995</v>
      </c>
      <c r="C2492" s="130" t="s">
        <v>1996</v>
      </c>
      <c r="D2492" s="130" t="s">
        <v>12127</v>
      </c>
      <c r="E2492" s="130" t="s">
        <v>12133</v>
      </c>
      <c r="F2492" s="215">
        <v>9.0577016352110743E-3</v>
      </c>
      <c r="G2492" s="132" t="str">
        <f ca="1">IFERROR(_xll.BQL($A2492, "cur_mkt_cap(currency=EUR)")/1000000, " ")</f>
        <v xml:space="preserve"> </v>
      </c>
      <c r="M2492" s="308"/>
      <c r="N2492" s="215">
        <f t="shared" si="104"/>
        <v>9.8113767596202055E-5</v>
      </c>
      <c r="O2492" s="172" t="str">
        <f>IFERROR(IF(VLOOKUP($C2492,'MSCI Database'!$C:$R,2, FALSE)="","",VLOOKUP($C2492,'MSCI Database'!$C:$R,2, FALSE)),"")</f>
        <v>Pharmaceuticals</v>
      </c>
      <c r="P2492" s="229" t="str">
        <f>IFERROR(IF(VLOOKUP($C2492,'MSCI Database'!$C:$R,3, FALSE)="","",VLOOKUP($C2492,'MSCI Database'!$C:$R,3, FALSE)),"")</f>
        <v>AA</v>
      </c>
      <c r="Q2492" s="229" t="str">
        <f>IFERROR(IF(VLOOKUP($C2492,'MSCI Database'!$C:$R,4, FALSE)="","",VLOOKUP($C2492,'MSCI Database'!$C:$R,4, FALSE)),"")</f>
        <v>1</v>
      </c>
      <c r="R2492" s="229">
        <f>IFERROR(IF(VLOOKUP($C2492,'MSCI Database'!$C:$R,5, FALSE)="","",VLOOKUP($C2492,'MSCI Database'!$C:$R,5, FALSE)),"")</f>
        <v>7.6</v>
      </c>
      <c r="S2492" s="229">
        <f>IFERROR(IF(VLOOKUP($C2492,'MSCI Database'!$C:$R,6, FALSE)="","",VLOOKUP($C2492,'MSCI Database'!$C:$R,6, FALSE)),"")</f>
        <v>5.7</v>
      </c>
      <c r="T2492" s="229">
        <f>IFERROR(IF(VLOOKUP($C2492,'MSCI Database'!$C:$R,7, FALSE)="","",VLOOKUP($C2492,'MSCI Database'!$C:$R,7, FALSE)),"")</f>
        <v>5.0999999999999996</v>
      </c>
      <c r="U2492" s="229">
        <f>IFERROR(IF(VLOOKUP($C2492,'MSCI Database'!$C:$R,8, FALSE)="","",VLOOKUP($C2492,'MSCI Database'!$C:$R,8, FALSE)),"")</f>
        <v>5.2</v>
      </c>
      <c r="V2492" s="229">
        <f>IFERROR(IF(VLOOKUP($C2492,'MSCI Database'!$C:$R,9, FALSE)="","",VLOOKUP($C2492,'MSCI Database'!$C:$R,9, FALSE)),"")</f>
        <v>5.2</v>
      </c>
      <c r="W2492" s="215">
        <f t="shared" ca="1" si="105"/>
        <v>0</v>
      </c>
      <c r="X2492" s="276">
        <f>IFERROR(IF(VLOOKUP($C2492,'MSCI Database'!$C:$R,10, FALSE)="","",VLOOKUP($C2492,'MSCI Database'!$C:$R,10, FALSE)),"")</f>
        <v>21781</v>
      </c>
      <c r="Y2492" s="229" t="str">
        <f>IFERROR(IF(VLOOKUP($C2492,'MSCI Database'!$C:$R,11, FALSE)="","",VLOOKUP($C2492,'MSCI Database'!$C:$R,11, FALSE)),"")</f>
        <v>2019</v>
      </c>
      <c r="Z2492" s="229" t="str">
        <f>IFERROR(IF(VLOOKUP($C2492,'MSCI Database'!$C:$R,12, FALSE)="","",VLOOKUP($C2492,'MSCI Database'!$C:$R,12, FALSE)),"")</f>
        <v>Reported</v>
      </c>
      <c r="AA2492" s="229" t="str">
        <f>IFERROR(IF(VLOOKUP($C2492,'MSCI Database'!$C:$R,13, FALSE)="","",VLOOKUP($C2492,'MSCI Database'!$C:$R,13, FALSE)),"")</f>
        <v>Resolution of kickback allegation drives upgrade</v>
      </c>
    </row>
    <row r="2493" spans="1:27" s="130" customFormat="1" ht="15" hidden="1" customHeight="1" outlineLevel="1">
      <c r="A2493" s="130" t="s">
        <v>5135</v>
      </c>
      <c r="B2493" s="130" t="s">
        <v>5136</v>
      </c>
      <c r="C2493" s="130" t="s">
        <v>5137</v>
      </c>
      <c r="D2493" s="130" t="s">
        <v>18719</v>
      </c>
      <c r="E2493" s="130" t="s">
        <v>18682</v>
      </c>
      <c r="F2493" s="215">
        <v>1.3912690547044059E-2</v>
      </c>
      <c r="G2493" s="132" t="str">
        <f ca="1">IFERROR(_xll.BQL($A2493, "cur_mkt_cap(currency=EUR)")/1000000, " ")</f>
        <v xml:space="preserve"> </v>
      </c>
      <c r="M2493" s="308"/>
      <c r="N2493" s="215">
        <f t="shared" si="104"/>
        <v>1.5070340600137781E-4</v>
      </c>
      <c r="O2493" s="172" t="str">
        <f>IFERROR(IF(VLOOKUP($C2493,'MSCI Database'!$C:$R,2, FALSE)="","",VLOOKUP($C2493,'MSCI Database'!$C:$R,2, FALSE)),"")</f>
        <v>Casinos &amp; Gaming</v>
      </c>
      <c r="P2493" s="229" t="str">
        <f>IFERROR(IF(VLOOKUP($C2493,'MSCI Database'!$C:$R,3, FALSE)="","",VLOOKUP($C2493,'MSCI Database'!$C:$R,3, FALSE)),"")</f>
        <v>BB</v>
      </c>
      <c r="Q2493" s="229" t="str">
        <f>IFERROR(IF(VLOOKUP($C2493,'MSCI Database'!$C:$R,4, FALSE)="","",VLOOKUP($C2493,'MSCI Database'!$C:$R,4, FALSE)),"")</f>
        <v>1</v>
      </c>
      <c r="R2493" s="229">
        <f>IFERROR(IF(VLOOKUP($C2493,'MSCI Database'!$C:$R,5, FALSE)="","",VLOOKUP($C2493,'MSCI Database'!$C:$R,5, FALSE)),"")</f>
        <v>3.9</v>
      </c>
      <c r="S2493" s="229">
        <f>IFERROR(IF(VLOOKUP($C2493,'MSCI Database'!$C:$R,6, FALSE)="","",VLOOKUP($C2493,'MSCI Database'!$C:$R,6, FALSE)),"")</f>
        <v>4.4000000000000004</v>
      </c>
      <c r="T2493" s="229">
        <f>IFERROR(IF(VLOOKUP($C2493,'MSCI Database'!$C:$R,7, FALSE)="","",VLOOKUP($C2493,'MSCI Database'!$C:$R,7, FALSE)),"")</f>
        <v>4.4000000000000004</v>
      </c>
      <c r="U2493" s="229">
        <f>IFERROR(IF(VLOOKUP($C2493,'MSCI Database'!$C:$R,8, FALSE)="","",VLOOKUP($C2493,'MSCI Database'!$C:$R,8, FALSE)),"")</f>
        <v>2.9</v>
      </c>
      <c r="V2493" s="229">
        <f>IFERROR(IF(VLOOKUP($C2493,'MSCI Database'!$C:$R,9, FALSE)="","",VLOOKUP($C2493,'MSCI Database'!$C:$R,9, FALSE)),"")</f>
        <v>3.9</v>
      </c>
      <c r="W2493" s="215">
        <f t="shared" ca="1" si="105"/>
        <v>0</v>
      </c>
      <c r="X2493" s="276">
        <f>IFERROR(IF(VLOOKUP($C2493,'MSCI Database'!$C:$R,10, FALSE)="","",VLOOKUP($C2493,'MSCI Database'!$C:$R,10, FALSE)),"")</f>
        <v>3907900</v>
      </c>
      <c r="Y2493" s="229" t="str">
        <f>IFERROR(IF(VLOOKUP($C2493,'MSCI Database'!$C:$R,11, FALSE)="","",VLOOKUP($C2493,'MSCI Database'!$C:$R,11, FALSE)),"")</f>
        <v>2019</v>
      </c>
      <c r="Z2493" s="229" t="str">
        <f>IFERROR(IF(VLOOKUP($C2493,'MSCI Database'!$C:$R,12, FALSE)="","",VLOOKUP($C2493,'MSCI Database'!$C:$R,12, FALSE)),"")</f>
        <v>Reported</v>
      </c>
      <c r="AA2493" s="229" t="str">
        <f>IFERROR(IF(VLOOKUP($C2493,'MSCI Database'!$C:$R,13, FALSE)="","",VLOOKUP($C2493,'MSCI Database'!$C:$R,13, FALSE)),"")</f>
        <v>Strong initiatives to manage corruption risks, yet responsible gambling practices trail peers</v>
      </c>
    </row>
    <row r="2494" spans="1:27" s="130" customFormat="1" ht="15" hidden="1" customHeight="1" outlineLevel="1">
      <c r="A2494" s="130" t="s">
        <v>6843</v>
      </c>
      <c r="B2494" s="130" t="s">
        <v>6844</v>
      </c>
      <c r="C2494" s="130" t="s">
        <v>6845</v>
      </c>
      <c r="D2494" s="130" t="s">
        <v>12128</v>
      </c>
      <c r="E2494" s="130" t="s">
        <v>18689</v>
      </c>
      <c r="F2494" s="215">
        <v>5.7361364911293948E-2</v>
      </c>
      <c r="G2494" s="132" t="str">
        <f ca="1">IFERROR(_xll.BQL($A2494, "cur_mkt_cap(currency=EUR)")/1000000, " ")</f>
        <v xml:space="preserve"> </v>
      </c>
      <c r="M2494" s="308"/>
      <c r="N2494" s="215">
        <f t="shared" si="104"/>
        <v>6.21343013113777E-4</v>
      </c>
      <c r="O2494" s="172" t="str">
        <f>IFERROR(IF(VLOOKUP($C2494,'MSCI Database'!$C:$R,2, FALSE)="","",VLOOKUP($C2494,'MSCI Database'!$C:$R,2, FALSE)),"")</f>
        <v>Software &amp; Services</v>
      </c>
      <c r="P2494" s="229" t="str">
        <f>IFERROR(IF(VLOOKUP($C2494,'MSCI Database'!$C:$R,3, FALSE)="","",VLOOKUP($C2494,'MSCI Database'!$C:$R,3, FALSE)),"")</f>
        <v>BBB</v>
      </c>
      <c r="Q2494" s="229" t="str">
        <f>IFERROR(IF(VLOOKUP($C2494,'MSCI Database'!$C:$R,4, FALSE)="","",VLOOKUP($C2494,'MSCI Database'!$C:$R,4, FALSE)),"")</f>
        <v>0</v>
      </c>
      <c r="R2494" s="229">
        <f>IFERROR(IF(VLOOKUP($C2494,'MSCI Database'!$C:$R,5, FALSE)="","",VLOOKUP($C2494,'MSCI Database'!$C:$R,5, FALSE)),"")</f>
        <v>5</v>
      </c>
      <c r="S2494" s="229">
        <f>IFERROR(IF(VLOOKUP($C2494,'MSCI Database'!$C:$R,6, FALSE)="","",VLOOKUP($C2494,'MSCI Database'!$C:$R,6, FALSE)),"")</f>
        <v>4.0999999999999996</v>
      </c>
      <c r="T2494" s="229">
        <f>IFERROR(IF(VLOOKUP($C2494,'MSCI Database'!$C:$R,7, FALSE)="","",VLOOKUP($C2494,'MSCI Database'!$C:$R,7, FALSE)),"")</f>
        <v>4.2</v>
      </c>
      <c r="U2494" s="229">
        <f>IFERROR(IF(VLOOKUP($C2494,'MSCI Database'!$C:$R,8, FALSE)="","",VLOOKUP($C2494,'MSCI Database'!$C:$R,8, FALSE)),"")</f>
        <v>5.2</v>
      </c>
      <c r="V2494" s="229">
        <f>IFERROR(IF(VLOOKUP($C2494,'MSCI Database'!$C:$R,9, FALSE)="","",VLOOKUP($C2494,'MSCI Database'!$C:$R,9, FALSE)),"")</f>
        <v>4.5999999999999996</v>
      </c>
      <c r="W2494" s="215">
        <f t="shared" ca="1" si="105"/>
        <v>0</v>
      </c>
      <c r="X2494" s="276">
        <f>IFERROR(IF(VLOOKUP($C2494,'MSCI Database'!$C:$R,10, FALSE)="","",VLOOKUP($C2494,'MSCI Database'!$C:$R,10, FALSE)),"")</f>
        <v>12353</v>
      </c>
      <c r="Y2494" s="229" t="str">
        <f>IFERROR(IF(VLOOKUP($C2494,'MSCI Database'!$C:$R,11, FALSE)="","",VLOOKUP($C2494,'MSCI Database'!$C:$R,11, FALSE)),"")</f>
        <v>2019</v>
      </c>
      <c r="Z2494" s="229" t="str">
        <f>IFERROR(IF(VLOOKUP($C2494,'MSCI Database'!$C:$R,12, FALSE)="","",VLOOKUP($C2494,'MSCI Database'!$C:$R,12, FALSE)),"")</f>
        <v>E.Segmt-Moderately High</v>
      </c>
      <c r="AA2494" s="229" t="str">
        <f>IFERROR(IF(VLOOKUP($C2494,'MSCI Database'!$C:$R,13, FALSE)="","",VLOOKUP($C2494,'MSCI Database'!$C:$R,13, FALSE)),"")</f>
        <v>Leads in data security management; token initiatives for talent management</v>
      </c>
    </row>
    <row r="2495" spans="1:27" s="130" customFormat="1" ht="15" hidden="1" customHeight="1" outlineLevel="1">
      <c r="A2495" s="130" t="s">
        <v>159</v>
      </c>
      <c r="B2495" s="130" t="s">
        <v>160</v>
      </c>
      <c r="C2495" s="130" t="s">
        <v>161</v>
      </c>
      <c r="D2495" s="130" t="s">
        <v>18686</v>
      </c>
      <c r="E2495" s="130" t="s">
        <v>18673</v>
      </c>
      <c r="F2495" s="215">
        <v>7.9237943734267915E-2</v>
      </c>
      <c r="G2495" s="132" t="str">
        <f ca="1">IFERROR(_xll.BQL($A2495, "cur_mkt_cap(currency=EUR)")/1000000, " ")</f>
        <v xml:space="preserve"> </v>
      </c>
      <c r="M2495" s="308"/>
      <c r="N2495" s="215">
        <f t="shared" si="104"/>
        <v>8.5831191062010845E-4</v>
      </c>
      <c r="O2495" s="172" t="str">
        <f>IFERROR(IF(VLOOKUP($C2495,'MSCI Database'!$C:$R,2, FALSE)="","",VLOOKUP($C2495,'MSCI Database'!$C:$R,2, FALSE)),"")</f>
        <v>Professional Services</v>
      </c>
      <c r="P2495" s="229" t="str">
        <f>IFERROR(IF(VLOOKUP($C2495,'MSCI Database'!$C:$R,3, FALSE)="","",VLOOKUP($C2495,'MSCI Database'!$C:$R,3, FALSE)),"")</f>
        <v>AAA</v>
      </c>
      <c r="Q2495" s="229" t="str">
        <f>IFERROR(IF(VLOOKUP($C2495,'MSCI Database'!$C:$R,4, FALSE)="","",VLOOKUP($C2495,'MSCI Database'!$C:$R,4, FALSE)),"")</f>
        <v>0</v>
      </c>
      <c r="R2495" s="229">
        <f>IFERROR(IF(VLOOKUP($C2495,'MSCI Database'!$C:$R,5, FALSE)="","",VLOOKUP($C2495,'MSCI Database'!$C:$R,5, FALSE)),"")</f>
        <v>10</v>
      </c>
      <c r="S2495" s="229">
        <f>IFERROR(IF(VLOOKUP($C2495,'MSCI Database'!$C:$R,6, FALSE)="","",VLOOKUP($C2495,'MSCI Database'!$C:$R,6, FALSE)),"")</f>
        <v>10</v>
      </c>
      <c r="T2495" s="229">
        <f>IFERROR(IF(VLOOKUP($C2495,'MSCI Database'!$C:$R,7, FALSE)="","",VLOOKUP($C2495,'MSCI Database'!$C:$R,7, FALSE)),"")</f>
        <v>7.6</v>
      </c>
      <c r="U2495" s="229">
        <f>IFERROR(IF(VLOOKUP($C2495,'MSCI Database'!$C:$R,8, FALSE)="","",VLOOKUP($C2495,'MSCI Database'!$C:$R,8, FALSE)),"")</f>
        <v>7.5</v>
      </c>
      <c r="V2495" s="229">
        <f>IFERROR(IF(VLOOKUP($C2495,'MSCI Database'!$C:$R,9, FALSE)="","",VLOOKUP($C2495,'MSCI Database'!$C:$R,9, FALSE)),"")</f>
        <v>7.7</v>
      </c>
      <c r="W2495" s="215">
        <f t="shared" ca="1" si="105"/>
        <v>0</v>
      </c>
      <c r="X2495" s="276">
        <f>IFERROR(IF(VLOOKUP($C2495,'MSCI Database'!$C:$R,10, FALSE)="","",VLOOKUP($C2495,'MSCI Database'!$C:$R,10, FALSE)),"")</f>
        <v>57647</v>
      </c>
      <c r="Y2495" s="229" t="str">
        <f>IFERROR(IF(VLOOKUP($C2495,'MSCI Database'!$C:$R,11, FALSE)="","",VLOOKUP($C2495,'MSCI Database'!$C:$R,11, FALSE)),"")</f>
        <v>2020</v>
      </c>
      <c r="Z2495" s="229" t="str">
        <f>IFERROR(IF(VLOOKUP($C2495,'MSCI Database'!$C:$R,12, FALSE)="","",VLOOKUP($C2495,'MSCI Database'!$C:$R,12, FALSE)),"")</f>
        <v>Reported</v>
      </c>
      <c r="AA2495" s="229" t="str">
        <f>IFERROR(IF(VLOOKUP($C2495,'MSCI Database'!$C:$R,13, FALSE)="","",VLOOKUP($C2495,'MSCI Database'!$C:$R,13, FALSE)),"")</f>
        <v>Robust talent retention strategies; strong corporate governance</v>
      </c>
    </row>
    <row r="2496" spans="1:27" s="130" customFormat="1" ht="15" hidden="1" customHeight="1" outlineLevel="1">
      <c r="A2496" s="130" t="s">
        <v>1444</v>
      </c>
      <c r="B2496" s="130" t="s">
        <v>1445</v>
      </c>
      <c r="C2496" s="130" t="s">
        <v>1446</v>
      </c>
      <c r="D2496" s="130" t="s">
        <v>18678</v>
      </c>
      <c r="E2496" s="130" t="s">
        <v>18688</v>
      </c>
      <c r="F2496" s="215">
        <v>7.3692617169355702E-3</v>
      </c>
      <c r="G2496" s="132" t="str">
        <f ca="1">IFERROR(_xll.BQL($A2496, "cur_mkt_cap(currency=EUR)")/1000000, " ")</f>
        <v xml:space="preserve"> </v>
      </c>
      <c r="M2496" s="308"/>
      <c r="N2496" s="215">
        <f t="shared" si="104"/>
        <v>7.9824447809177218E-5</v>
      </c>
      <c r="O2496" s="172" t="str">
        <f>IFERROR(IF(VLOOKUP($C2496,'MSCI Database'!$C:$R,2, FALSE)="","",VLOOKUP($C2496,'MSCI Database'!$C:$R,2, FALSE)),"")</f>
        <v>Banks</v>
      </c>
      <c r="P2496" s="229" t="str">
        <f>IFERROR(IF(VLOOKUP($C2496,'MSCI Database'!$C:$R,3, FALSE)="","",VLOOKUP($C2496,'MSCI Database'!$C:$R,3, FALSE)),"")</f>
        <v>BBB</v>
      </c>
      <c r="Q2496" s="229" t="str">
        <f>IFERROR(IF(VLOOKUP($C2496,'MSCI Database'!$C:$R,4, FALSE)="","",VLOOKUP($C2496,'MSCI Database'!$C:$R,4, FALSE)),"")</f>
        <v>0</v>
      </c>
      <c r="R2496" s="229">
        <f>IFERROR(IF(VLOOKUP($C2496,'MSCI Database'!$C:$R,5, FALSE)="","",VLOOKUP($C2496,'MSCI Database'!$C:$R,5, FALSE)),"")</f>
        <v>4.5999999999999996</v>
      </c>
      <c r="S2496" s="229">
        <f>IFERROR(IF(VLOOKUP($C2496,'MSCI Database'!$C:$R,6, FALSE)="","",VLOOKUP($C2496,'MSCI Database'!$C:$R,6, FALSE)),"")</f>
        <v>3.2</v>
      </c>
      <c r="T2496" s="229">
        <f>IFERROR(IF(VLOOKUP($C2496,'MSCI Database'!$C:$R,7, FALSE)="","",VLOOKUP($C2496,'MSCI Database'!$C:$R,7, FALSE)),"")</f>
        <v>3.5</v>
      </c>
      <c r="U2496" s="229">
        <f>IFERROR(IF(VLOOKUP($C2496,'MSCI Database'!$C:$R,8, FALSE)="","",VLOOKUP($C2496,'MSCI Database'!$C:$R,8, FALSE)),"")</f>
        <v>5.8</v>
      </c>
      <c r="V2496" s="229">
        <f>IFERROR(IF(VLOOKUP($C2496,'MSCI Database'!$C:$R,9, FALSE)="","",VLOOKUP($C2496,'MSCI Database'!$C:$R,9, FALSE)),"")</f>
        <v>4.2</v>
      </c>
      <c r="W2496" s="215">
        <f t="shared" ca="1" si="105"/>
        <v>0</v>
      </c>
      <c r="X2496" s="276">
        <f>IFERROR(IF(VLOOKUP($C2496,'MSCI Database'!$C:$R,10, FALSE)="","",VLOOKUP($C2496,'MSCI Database'!$C:$R,10, FALSE)),"")</f>
        <v>162563</v>
      </c>
      <c r="Y2496" s="229" t="str">
        <f>IFERROR(IF(VLOOKUP($C2496,'MSCI Database'!$C:$R,11, FALSE)="","",VLOOKUP($C2496,'MSCI Database'!$C:$R,11, FALSE)),"")</f>
        <v>2019</v>
      </c>
      <c r="Z2496" s="229" t="str">
        <f>IFERROR(IF(VLOOKUP($C2496,'MSCI Database'!$C:$R,12, FALSE)="","",VLOOKUP($C2496,'MSCI Database'!$C:$R,12, FALSE)),"")</f>
        <v>Reported</v>
      </c>
      <c r="AA2496" s="229" t="str">
        <f>IFERROR(IF(VLOOKUP($C2496,'MSCI Database'!$C:$R,13, FALSE)="","",VLOOKUP($C2496,'MSCI Database'!$C:$R,13, FALSE)),"")</f>
        <v>Strong talent management and corporate governance practices</v>
      </c>
    </row>
    <row r="2497" spans="1:27" s="130" customFormat="1" ht="15" hidden="1" customHeight="1" outlineLevel="1">
      <c r="A2497" s="130" t="s">
        <v>69</v>
      </c>
      <c r="B2497" s="130" t="s">
        <v>70</v>
      </c>
      <c r="C2497" s="130" t="s">
        <v>71</v>
      </c>
      <c r="D2497" s="130" t="s">
        <v>12128</v>
      </c>
      <c r="E2497" s="130" t="s">
        <v>18673</v>
      </c>
      <c r="F2497" s="215">
        <v>4.5509629638047423E-2</v>
      </c>
      <c r="G2497" s="132" t="str">
        <f ca="1">IFERROR(_xll.BQL($A2497, "cur_mkt_cap(currency=EUR)")/1000000, " ")</f>
        <v xml:space="preserve"> </v>
      </c>
      <c r="M2497" s="308"/>
      <c r="N2497" s="215">
        <f t="shared" si="104"/>
        <v>4.9296404380762781E-4</v>
      </c>
      <c r="O2497" s="172" t="str">
        <f>IFERROR(IF(VLOOKUP($C2497,'MSCI Database'!$C:$R,2, FALSE)="","",VLOOKUP($C2497,'MSCI Database'!$C:$R,2, FALSE)),"")</f>
        <v>Commercial Services &amp; Supplies</v>
      </c>
      <c r="P2497" s="229" t="str">
        <f>IFERROR(IF(VLOOKUP($C2497,'MSCI Database'!$C:$R,3, FALSE)="","",VLOOKUP($C2497,'MSCI Database'!$C:$R,3, FALSE)),"")</f>
        <v>BBB</v>
      </c>
      <c r="Q2497" s="229" t="str">
        <f>IFERROR(IF(VLOOKUP($C2497,'MSCI Database'!$C:$R,4, FALSE)="","",VLOOKUP($C2497,'MSCI Database'!$C:$R,4, FALSE)),"")</f>
        <v>1</v>
      </c>
      <c r="R2497" s="229">
        <f>IFERROR(IF(VLOOKUP($C2497,'MSCI Database'!$C:$R,5, FALSE)="","",VLOOKUP($C2497,'MSCI Database'!$C:$R,5, FALSE)),"")</f>
        <v>5.2</v>
      </c>
      <c r="S2497" s="229">
        <f>IFERROR(IF(VLOOKUP($C2497,'MSCI Database'!$C:$R,6, FALSE)="","",VLOOKUP($C2497,'MSCI Database'!$C:$R,6, FALSE)),"")</f>
        <v>3.5</v>
      </c>
      <c r="T2497" s="229">
        <f>IFERROR(IF(VLOOKUP($C2497,'MSCI Database'!$C:$R,7, FALSE)="","",VLOOKUP($C2497,'MSCI Database'!$C:$R,7, FALSE)),"")</f>
        <v>6.9</v>
      </c>
      <c r="U2497" s="229">
        <f>IFERROR(IF(VLOOKUP($C2497,'MSCI Database'!$C:$R,8, FALSE)="","",VLOOKUP($C2497,'MSCI Database'!$C:$R,8, FALSE)),"")</f>
        <v>5.6</v>
      </c>
      <c r="V2497" s="229">
        <f>IFERROR(IF(VLOOKUP($C2497,'MSCI Database'!$C:$R,9, FALSE)="","",VLOOKUP($C2497,'MSCI Database'!$C:$R,9, FALSE)),"")</f>
        <v>5.2</v>
      </c>
      <c r="W2497" s="215">
        <f t="shared" ca="1" si="105"/>
        <v>0</v>
      </c>
      <c r="X2497" s="276">
        <f>IFERROR(IF(VLOOKUP($C2497,'MSCI Database'!$C:$R,10, FALSE)="","",VLOOKUP($C2497,'MSCI Database'!$C:$R,10, FALSE)),"")</f>
        <v>6062085</v>
      </c>
      <c r="Y2497" s="229" t="str">
        <f>IFERROR(IF(VLOOKUP($C2497,'MSCI Database'!$C:$R,11, FALSE)="","",VLOOKUP($C2497,'MSCI Database'!$C:$R,11, FALSE)),"")</f>
        <v>2019</v>
      </c>
      <c r="Z2497" s="229" t="str">
        <f>IFERROR(IF(VLOOKUP($C2497,'MSCI Database'!$C:$R,12, FALSE)="","",VLOOKUP($C2497,'MSCI Database'!$C:$R,12, FALSE)),"")</f>
        <v>Reported</v>
      </c>
      <c r="AA2497" s="229" t="str">
        <f>IFERROR(IF(VLOOKUP($C2497,'MSCI Database'!$C:$R,13, FALSE)="","",VLOOKUP($C2497,'MSCI Database'!$C:$R,13, FALSE)),"")</f>
        <v>Shortcomings in toxic waste management systems</v>
      </c>
    </row>
    <row r="2498" spans="1:27" s="130" customFormat="1" ht="15" hidden="1" customHeight="1" outlineLevel="1">
      <c r="A2498" s="130" t="s">
        <v>7560</v>
      </c>
      <c r="B2498" s="130" t="s">
        <v>7561</v>
      </c>
      <c r="C2498" s="130" t="s">
        <v>7562</v>
      </c>
      <c r="D2498" s="130" t="s">
        <v>12128</v>
      </c>
      <c r="E2498" s="130" t="s">
        <v>12133</v>
      </c>
      <c r="F2498" s="215">
        <v>5.6751785851631438E-2</v>
      </c>
      <c r="G2498" s="132" t="str">
        <f ca="1">IFERROR(_xll.BQL($A2498, "cur_mkt_cap(currency=EUR)")/1000000, " ")</f>
        <v xml:space="preserve"> </v>
      </c>
      <c r="M2498" s="308"/>
      <c r="N2498" s="215">
        <f t="shared" si="104"/>
        <v>6.1474000270341639E-4</v>
      </c>
      <c r="O2498" s="172" t="str">
        <f>IFERROR(IF(VLOOKUP($C2498,'MSCI Database'!$C:$R,2, FALSE)="","",VLOOKUP($C2498,'MSCI Database'!$C:$R,2, FALSE)),"")</f>
        <v>Biotechnology</v>
      </c>
      <c r="P2498" s="229" t="str">
        <f>IFERROR(IF(VLOOKUP($C2498,'MSCI Database'!$C:$R,3, FALSE)="","",VLOOKUP($C2498,'MSCI Database'!$C:$R,3, FALSE)),"")</f>
        <v>B</v>
      </c>
      <c r="Q2498" s="229" t="str">
        <f>IFERROR(IF(VLOOKUP($C2498,'MSCI Database'!$C:$R,4, FALSE)="","",VLOOKUP($C2498,'MSCI Database'!$C:$R,4, FALSE)),"")</f>
        <v/>
      </c>
      <c r="R2498" s="229">
        <f>IFERROR(IF(VLOOKUP($C2498,'MSCI Database'!$C:$R,5, FALSE)="","",VLOOKUP($C2498,'MSCI Database'!$C:$R,5, FALSE)),"")</f>
        <v>2</v>
      </c>
      <c r="S2498" s="229">
        <f>IFERROR(IF(VLOOKUP($C2498,'MSCI Database'!$C:$R,6, FALSE)="","",VLOOKUP($C2498,'MSCI Database'!$C:$R,6, FALSE)),"")</f>
        <v>7.1</v>
      </c>
      <c r="T2498" s="229">
        <f>IFERROR(IF(VLOOKUP($C2498,'MSCI Database'!$C:$R,7, FALSE)="","",VLOOKUP($C2498,'MSCI Database'!$C:$R,7, FALSE)),"")</f>
        <v>3.7</v>
      </c>
      <c r="U2498" s="229">
        <f>IFERROR(IF(VLOOKUP($C2498,'MSCI Database'!$C:$R,8, FALSE)="","",VLOOKUP($C2498,'MSCI Database'!$C:$R,8, FALSE)),"")</f>
        <v>3.9</v>
      </c>
      <c r="V2498" s="229">
        <f>IFERROR(IF(VLOOKUP($C2498,'MSCI Database'!$C:$R,9, FALSE)="","",VLOOKUP($C2498,'MSCI Database'!$C:$R,9, FALSE)),"")</f>
        <v>4.0999999999999996</v>
      </c>
      <c r="W2498" s="215">
        <f t="shared" ca="1" si="105"/>
        <v>0</v>
      </c>
      <c r="X2498" s="276">
        <f>IFERROR(IF(VLOOKUP($C2498,'MSCI Database'!$C:$R,10, FALSE)="","",VLOOKUP($C2498,'MSCI Database'!$C:$R,10, FALSE)),"")</f>
        <v>1385</v>
      </c>
      <c r="Y2498" s="229" t="str">
        <f>IFERROR(IF(VLOOKUP($C2498,'MSCI Database'!$C:$R,11, FALSE)="","",VLOOKUP($C2498,'MSCI Database'!$C:$R,11, FALSE)),"")</f>
        <v>2019</v>
      </c>
      <c r="Z2498" s="229" t="str">
        <f>IFERROR(IF(VLOOKUP($C2498,'MSCI Database'!$C:$R,12, FALSE)="","",VLOOKUP($C2498,'MSCI Database'!$C:$R,12, FALSE)),"")</f>
        <v>E.Segmt-Moderate</v>
      </c>
      <c r="AA2498" s="229" t="str">
        <f>IFERROR(IF(VLOOKUP($C2498,'MSCI Database'!$C:$R,13, FALSE)="","",VLOOKUP($C2498,'MSCI Database'!$C:$R,13, FALSE)),"")</f>
        <v>Covid-19 vaccine candidate in late clinical trial stage may lead to increased scrutiny over quality</v>
      </c>
    </row>
    <row r="2499" spans="1:27" s="130" customFormat="1" ht="15" hidden="1" customHeight="1" outlineLevel="1">
      <c r="A2499" s="130" t="s">
        <v>5314</v>
      </c>
      <c r="B2499" s="130" t="s">
        <v>5315</v>
      </c>
      <c r="C2499" s="130" t="s">
        <v>5316</v>
      </c>
      <c r="D2499" s="130" t="s">
        <v>18683</v>
      </c>
      <c r="E2499" s="130" t="s">
        <v>18689</v>
      </c>
      <c r="F2499" s="215">
        <v>6.7286305961728327E-2</v>
      </c>
      <c r="G2499" s="132" t="str">
        <f ca="1">IFERROR(_xll.BQL($A2499, "cur_mkt_cap(currency=EUR)")/1000000, " ")</f>
        <v xml:space="preserve"> </v>
      </c>
      <c r="M2499" s="308"/>
      <c r="N2499" s="215">
        <f t="shared" si="104"/>
        <v>7.288507892413169E-4</v>
      </c>
      <c r="O2499" s="172" t="str">
        <f>IFERROR(IF(VLOOKUP($C2499,'MSCI Database'!$C:$R,2, FALSE)="","",VLOOKUP($C2499,'MSCI Database'!$C:$R,2, FALSE)),"")</f>
        <v>Software &amp; Services</v>
      </c>
      <c r="P2499" s="229" t="str">
        <f>IFERROR(IF(VLOOKUP($C2499,'MSCI Database'!$C:$R,3, FALSE)="","",VLOOKUP($C2499,'MSCI Database'!$C:$R,3, FALSE)),"")</f>
        <v>BB</v>
      </c>
      <c r="Q2499" s="229" t="str">
        <f>IFERROR(IF(VLOOKUP($C2499,'MSCI Database'!$C:$R,4, FALSE)="","",VLOOKUP($C2499,'MSCI Database'!$C:$R,4, FALSE)),"")</f>
        <v>-1</v>
      </c>
      <c r="R2499" s="229">
        <f>IFERROR(IF(VLOOKUP($C2499,'MSCI Database'!$C:$R,5, FALSE)="","",VLOOKUP($C2499,'MSCI Database'!$C:$R,5, FALSE)),"")</f>
        <v>3.2</v>
      </c>
      <c r="S2499" s="229">
        <f>IFERROR(IF(VLOOKUP($C2499,'MSCI Database'!$C:$R,6, FALSE)="","",VLOOKUP($C2499,'MSCI Database'!$C:$R,6, FALSE)),"")</f>
        <v>7.3</v>
      </c>
      <c r="T2499" s="229">
        <f>IFERROR(IF(VLOOKUP($C2499,'MSCI Database'!$C:$R,7, FALSE)="","",VLOOKUP($C2499,'MSCI Database'!$C:$R,7, FALSE)),"")</f>
        <v>3.3</v>
      </c>
      <c r="U2499" s="229">
        <f>IFERROR(IF(VLOOKUP($C2499,'MSCI Database'!$C:$R,8, FALSE)="","",VLOOKUP($C2499,'MSCI Database'!$C:$R,8, FALSE)),"")</f>
        <v>4.5</v>
      </c>
      <c r="V2499" s="229">
        <f>IFERROR(IF(VLOOKUP($C2499,'MSCI Database'!$C:$R,9, FALSE)="","",VLOOKUP($C2499,'MSCI Database'!$C:$R,9, FALSE)),"")</f>
        <v>3.9</v>
      </c>
      <c r="W2499" s="215">
        <f t="shared" ca="1" si="105"/>
        <v>0</v>
      </c>
      <c r="X2499" s="276">
        <f>IFERROR(IF(VLOOKUP($C2499,'MSCI Database'!$C:$R,10, FALSE)="","",VLOOKUP($C2499,'MSCI Database'!$C:$R,10, FALSE)),"")</f>
        <v>2939</v>
      </c>
      <c r="Y2499" s="229" t="str">
        <f>IFERROR(IF(VLOOKUP($C2499,'MSCI Database'!$C:$R,11, FALSE)="","",VLOOKUP($C2499,'MSCI Database'!$C:$R,11, FALSE)),"")</f>
        <v>2019</v>
      </c>
      <c r="Z2499" s="229" t="str">
        <f>IFERROR(IF(VLOOKUP($C2499,'MSCI Database'!$C:$R,12, FALSE)="","",VLOOKUP($C2499,'MSCI Database'!$C:$R,12, FALSE)),"")</f>
        <v>Reported</v>
      </c>
      <c r="AA2499" s="229" t="str">
        <f>IFERROR(IF(VLOOKUP($C2499,'MSCI Database'!$C:$R,13, FALSE)="","",VLOOKUP($C2499,'MSCI Database'!$C:$R,13, FALSE)),"")</f>
        <v>Subpar data security management; strong efforts to extend payment solutions to underserved markets</v>
      </c>
    </row>
    <row r="2500" spans="1:27" s="130" customFormat="1" ht="15" hidden="1" customHeight="1" outlineLevel="1">
      <c r="A2500" s="130" t="s">
        <v>6774</v>
      </c>
      <c r="B2500" s="130" t="s">
        <v>6775</v>
      </c>
      <c r="C2500" s="130" t="s">
        <v>6776</v>
      </c>
      <c r="D2500" s="130" t="s">
        <v>12128</v>
      </c>
      <c r="E2500" s="130" t="s">
        <v>18673</v>
      </c>
      <c r="F2500" s="215">
        <v>5.6596125572478152E-2</v>
      </c>
      <c r="G2500" s="132" t="str">
        <f ca="1">IFERROR(_xll.BQL($A2500, "cur_mkt_cap(currency=EUR)")/1000000, " ")</f>
        <v xml:space="preserve"> </v>
      </c>
      <c r="M2500" s="308"/>
      <c r="N2500" s="215">
        <f t="shared" si="104"/>
        <v>6.1305387778256063E-4</v>
      </c>
      <c r="O2500" s="172" t="str">
        <f>IFERROR(IF(VLOOKUP($C2500,'MSCI Database'!$C:$R,2, FALSE)="","",VLOOKUP($C2500,'MSCI Database'!$C:$R,2, FALSE)),"")</f>
        <v>Construction &amp; Farm Machinery &amp; Heavy Trucks</v>
      </c>
      <c r="P2500" s="229" t="str">
        <f>IFERROR(IF(VLOOKUP($C2500,'MSCI Database'!$C:$R,3, FALSE)="","",VLOOKUP($C2500,'MSCI Database'!$C:$R,3, FALSE)),"")</f>
        <v>AA</v>
      </c>
      <c r="Q2500" s="229" t="str">
        <f>IFERROR(IF(VLOOKUP($C2500,'MSCI Database'!$C:$R,4, FALSE)="","",VLOOKUP($C2500,'MSCI Database'!$C:$R,4, FALSE)),"")</f>
        <v>0</v>
      </c>
      <c r="R2500" s="229">
        <f>IFERROR(IF(VLOOKUP($C2500,'MSCI Database'!$C:$R,5, FALSE)="","",VLOOKUP($C2500,'MSCI Database'!$C:$R,5, FALSE)),"")</f>
        <v>7.4</v>
      </c>
      <c r="S2500" s="229">
        <f>IFERROR(IF(VLOOKUP($C2500,'MSCI Database'!$C:$R,6, FALSE)="","",VLOOKUP($C2500,'MSCI Database'!$C:$R,6, FALSE)),"")</f>
        <v>5.5</v>
      </c>
      <c r="T2500" s="229">
        <f>IFERROR(IF(VLOOKUP($C2500,'MSCI Database'!$C:$R,7, FALSE)="","",VLOOKUP($C2500,'MSCI Database'!$C:$R,7, FALSE)),"")</f>
        <v>6.5</v>
      </c>
      <c r="U2500" s="229">
        <f>IFERROR(IF(VLOOKUP($C2500,'MSCI Database'!$C:$R,8, FALSE)="","",VLOOKUP($C2500,'MSCI Database'!$C:$R,8, FALSE)),"")</f>
        <v>4.7</v>
      </c>
      <c r="V2500" s="229">
        <f>IFERROR(IF(VLOOKUP($C2500,'MSCI Database'!$C:$R,9, FALSE)="","",VLOOKUP($C2500,'MSCI Database'!$C:$R,9, FALSE)),"")</f>
        <v>5.5</v>
      </c>
      <c r="W2500" s="215">
        <f t="shared" ca="1" si="105"/>
        <v>0</v>
      </c>
      <c r="X2500" s="276">
        <f>IFERROR(IF(VLOOKUP($C2500,'MSCI Database'!$C:$R,10, FALSE)="","",VLOOKUP($C2500,'MSCI Database'!$C:$R,10, FALSE)),"")</f>
        <v>807258</v>
      </c>
      <c r="Y2500" s="229" t="str">
        <f>IFERROR(IF(VLOOKUP($C2500,'MSCI Database'!$C:$R,11, FALSE)="","",VLOOKUP($C2500,'MSCI Database'!$C:$R,11, FALSE)),"")</f>
        <v>2019</v>
      </c>
      <c r="Z2500" s="229" t="str">
        <f>IFERROR(IF(VLOOKUP($C2500,'MSCI Database'!$C:$R,12, FALSE)="","",VLOOKUP($C2500,'MSCI Database'!$C:$R,12, FALSE)),"")</f>
        <v>Reported</v>
      </c>
      <c r="AA2500" s="229" t="str">
        <f>IFERROR(IF(VLOOKUP($C2500,'MSCI Database'!$C:$R,13, FALSE)="","",VLOOKUP($C2500,'MSCI Database'!$C:$R,13, FALSE)),"")</f>
        <v>Strong safety performance; strategic involvement in clean technology</v>
      </c>
    </row>
    <row r="2501" spans="1:27" s="130" customFormat="1" ht="15" hidden="1" customHeight="1" outlineLevel="1">
      <c r="A2501" s="130" t="s">
        <v>7917</v>
      </c>
      <c r="B2501" s="130" t="s">
        <v>7918</v>
      </c>
      <c r="C2501" s="130" t="s">
        <v>7919</v>
      </c>
      <c r="D2501" s="130" t="s">
        <v>12128</v>
      </c>
      <c r="E2501" s="130" t="s">
        <v>18690</v>
      </c>
      <c r="F2501" s="215">
        <v>5.6430623645205867E-2</v>
      </c>
      <c r="G2501" s="132" t="str">
        <f ca="1">IFERROR(_xll.BQL($A2501, "cur_mkt_cap(currency=EUR)")/1000000, " ")</f>
        <v xml:space="preserve"> </v>
      </c>
      <c r="M2501" s="308"/>
      <c r="N2501" s="215">
        <f t="shared" si="104"/>
        <v>6.1126114732144756E-4</v>
      </c>
      <c r="O2501" s="172" t="str">
        <f>IFERROR(IF(VLOOKUP($C2501,'MSCI Database'!$C:$R,2, FALSE)="","",VLOOKUP($C2501,'MSCI Database'!$C:$R,2, FALSE)),"")</f>
        <v>Media &amp; Entertainment</v>
      </c>
      <c r="P2501" s="229" t="str">
        <f>IFERROR(IF(VLOOKUP($C2501,'MSCI Database'!$C:$R,3, FALSE)="","",VLOOKUP($C2501,'MSCI Database'!$C:$R,3, FALSE)),"")</f>
        <v>BB</v>
      </c>
      <c r="Q2501" s="229" t="str">
        <f>IFERROR(IF(VLOOKUP($C2501,'MSCI Database'!$C:$R,4, FALSE)="","",VLOOKUP($C2501,'MSCI Database'!$C:$R,4, FALSE)),"")</f>
        <v>1</v>
      </c>
      <c r="R2501" s="229">
        <f>IFERROR(IF(VLOOKUP($C2501,'MSCI Database'!$C:$R,5, FALSE)="","",VLOOKUP($C2501,'MSCI Database'!$C:$R,5, FALSE)),"")</f>
        <v>4</v>
      </c>
      <c r="S2501" s="229">
        <f>IFERROR(IF(VLOOKUP($C2501,'MSCI Database'!$C:$R,6, FALSE)="","",VLOOKUP($C2501,'MSCI Database'!$C:$R,6, FALSE)),"")</f>
        <v>6.6</v>
      </c>
      <c r="T2501" s="229">
        <f>IFERROR(IF(VLOOKUP($C2501,'MSCI Database'!$C:$R,7, FALSE)="","",VLOOKUP($C2501,'MSCI Database'!$C:$R,7, FALSE)),"")</f>
        <v>3.5</v>
      </c>
      <c r="U2501" s="229">
        <f>IFERROR(IF(VLOOKUP($C2501,'MSCI Database'!$C:$R,8, FALSE)="","",VLOOKUP($C2501,'MSCI Database'!$C:$R,8, FALSE)),"")</f>
        <v>4.9000000000000004</v>
      </c>
      <c r="V2501" s="229">
        <f>IFERROR(IF(VLOOKUP($C2501,'MSCI Database'!$C:$R,9, FALSE)="","",VLOOKUP($C2501,'MSCI Database'!$C:$R,9, FALSE)),"")</f>
        <v>4.3</v>
      </c>
      <c r="W2501" s="215">
        <f t="shared" ca="1" si="105"/>
        <v>0</v>
      </c>
      <c r="X2501" s="276">
        <f>IFERROR(IF(VLOOKUP($C2501,'MSCI Database'!$C:$R,10, FALSE)="","",VLOOKUP($C2501,'MSCI Database'!$C:$R,10, FALSE)),"")</f>
        <v>16095</v>
      </c>
      <c r="Y2501" s="229" t="str">
        <f>IFERROR(IF(VLOOKUP($C2501,'MSCI Database'!$C:$R,11, FALSE)="","",VLOOKUP($C2501,'MSCI Database'!$C:$R,11, FALSE)),"")</f>
        <v>2019</v>
      </c>
      <c r="Z2501" s="229" t="str">
        <f>IFERROR(IF(VLOOKUP($C2501,'MSCI Database'!$C:$R,12, FALSE)="","",VLOOKUP($C2501,'MSCI Database'!$C:$R,12, FALSE)),"")</f>
        <v>E.Segmt-Moderate</v>
      </c>
      <c r="AA2501" s="229" t="str">
        <f>IFERROR(IF(VLOOKUP($C2501,'MSCI Database'!$C:$R,13, FALSE)="","",VLOOKUP($C2501,'MSCI Database'!$C:$R,13, FALSE)),"")</f>
        <v>Relatively strong governance performance; environmental and social risks, however, persist</v>
      </c>
    </row>
    <row r="2502" spans="1:27" s="130" customFormat="1" ht="15" hidden="1" customHeight="1" outlineLevel="1">
      <c r="A2502" s="130" t="s">
        <v>5001</v>
      </c>
      <c r="B2502" s="130" t="s">
        <v>5002</v>
      </c>
      <c r="C2502" s="130" t="s">
        <v>5003</v>
      </c>
      <c r="D2502" s="130" t="s">
        <v>18678</v>
      </c>
      <c r="E2502" s="130" t="s">
        <v>18674</v>
      </c>
      <c r="F2502" s="215">
        <v>7.2519811005435104E-3</v>
      </c>
      <c r="G2502" s="132" t="str">
        <f ca="1">IFERROR(_xll.BQL($A2502, "cur_mkt_cap(currency=EUR)")/1000000, " ")</f>
        <v xml:space="preserve"> </v>
      </c>
      <c r="M2502" s="308"/>
      <c r="N2502" s="215">
        <f t="shared" si="104"/>
        <v>7.8554054545670058E-5</v>
      </c>
      <c r="O2502" s="172" t="str">
        <f>IFERROR(IF(VLOOKUP($C2502,'MSCI Database'!$C:$R,2, FALSE)="","",VLOOKUP($C2502,'MSCI Database'!$C:$R,2, FALSE)),"")</f>
        <v>Food Products</v>
      </c>
      <c r="P2502" s="229" t="str">
        <f>IFERROR(IF(VLOOKUP($C2502,'MSCI Database'!$C:$R,3, FALSE)="","",VLOOKUP($C2502,'MSCI Database'!$C:$R,3, FALSE)),"")</f>
        <v>B</v>
      </c>
      <c r="Q2502" s="229" t="str">
        <f>IFERROR(IF(VLOOKUP($C2502,'MSCI Database'!$C:$R,4, FALSE)="","",VLOOKUP($C2502,'MSCI Database'!$C:$R,4, FALSE)),"")</f>
        <v>0</v>
      </c>
      <c r="R2502" s="229">
        <f>IFERROR(IF(VLOOKUP($C2502,'MSCI Database'!$C:$R,5, FALSE)="","",VLOOKUP($C2502,'MSCI Database'!$C:$R,5, FALSE)),"")</f>
        <v>2.2999999999999998</v>
      </c>
      <c r="S2502" s="229">
        <f>IFERROR(IF(VLOOKUP($C2502,'MSCI Database'!$C:$R,6, FALSE)="","",VLOOKUP($C2502,'MSCI Database'!$C:$R,6, FALSE)),"")</f>
        <v>1.9</v>
      </c>
      <c r="T2502" s="229">
        <f>IFERROR(IF(VLOOKUP($C2502,'MSCI Database'!$C:$R,7, FALSE)="","",VLOOKUP($C2502,'MSCI Database'!$C:$R,7, FALSE)),"")</f>
        <v>5.0999999999999996</v>
      </c>
      <c r="U2502" s="229">
        <f>IFERROR(IF(VLOOKUP($C2502,'MSCI Database'!$C:$R,8, FALSE)="","",VLOOKUP($C2502,'MSCI Database'!$C:$R,8, FALSE)),"")</f>
        <v>3.3</v>
      </c>
      <c r="V2502" s="229">
        <f>IFERROR(IF(VLOOKUP($C2502,'MSCI Database'!$C:$R,9, FALSE)="","",VLOOKUP($C2502,'MSCI Database'!$C:$R,9, FALSE)),"")</f>
        <v>3.2</v>
      </c>
      <c r="W2502" s="215">
        <f t="shared" ca="1" si="105"/>
        <v>0</v>
      </c>
      <c r="X2502" s="276">
        <f>IFERROR(IF(VLOOKUP($C2502,'MSCI Database'!$C:$R,10, FALSE)="","",VLOOKUP($C2502,'MSCI Database'!$C:$R,10, FALSE)),"")</f>
        <v>27726</v>
      </c>
      <c r="Y2502" s="229" t="str">
        <f>IFERROR(IF(VLOOKUP($C2502,'MSCI Database'!$C:$R,11, FALSE)="","",VLOOKUP($C2502,'MSCI Database'!$C:$R,11, FALSE)),"")</f>
        <v>2019</v>
      </c>
      <c r="Z2502" s="229" t="str">
        <f>IFERROR(IF(VLOOKUP($C2502,'MSCI Database'!$C:$R,12, FALSE)="","",VLOOKUP($C2502,'MSCI Database'!$C:$R,12, FALSE)),"")</f>
        <v>Reported</v>
      </c>
      <c r="AA2502" s="229" t="str">
        <f>IFERROR(IF(VLOOKUP($C2502,'MSCI Database'!$C:$R,13, FALSE)="","",VLOOKUP($C2502,'MSCI Database'!$C:$R,13, FALSE)),"")</f>
        <v>Limited efforts to manage water stress risks, lagging governance practices</v>
      </c>
    </row>
    <row r="2503" spans="1:27" s="130" customFormat="1" ht="15" hidden="1" customHeight="1" outlineLevel="1">
      <c r="A2503" s="130" t="s">
        <v>6284</v>
      </c>
      <c r="B2503" s="130" t="s">
        <v>6285</v>
      </c>
      <c r="C2503" s="130" t="s">
        <v>6286</v>
      </c>
      <c r="D2503" s="130" t="s">
        <v>12128</v>
      </c>
      <c r="E2503" s="130" t="s">
        <v>18688</v>
      </c>
      <c r="F2503" s="215">
        <v>5.5615153051755642E-2</v>
      </c>
      <c r="G2503" s="132" t="str">
        <f ca="1">IFERROR(_xll.BQL($A2503, "cur_mkt_cap(currency=EUR)")/1000000, " ")</f>
        <v xml:space="preserve"> </v>
      </c>
      <c r="M2503" s="308"/>
      <c r="N2503" s="215">
        <f t="shared" si="104"/>
        <v>6.024279029168975E-4</v>
      </c>
      <c r="O2503" s="172" t="str">
        <f>IFERROR(IF(VLOOKUP($C2503,'MSCI Database'!$C:$R,2, FALSE)="","",VLOOKUP($C2503,'MSCI Database'!$C:$R,2, FALSE)),"")</f>
        <v>Property &amp; Casualty Insurance</v>
      </c>
      <c r="P2503" s="229" t="str">
        <f>IFERROR(IF(VLOOKUP($C2503,'MSCI Database'!$C:$R,3, FALSE)="","",VLOOKUP($C2503,'MSCI Database'!$C:$R,3, FALSE)),"")</f>
        <v>BBB</v>
      </c>
      <c r="Q2503" s="229" t="str">
        <f>IFERROR(IF(VLOOKUP($C2503,'MSCI Database'!$C:$R,4, FALSE)="","",VLOOKUP($C2503,'MSCI Database'!$C:$R,4, FALSE)),"")</f>
        <v>0</v>
      </c>
      <c r="R2503" s="229">
        <f>IFERROR(IF(VLOOKUP($C2503,'MSCI Database'!$C:$R,5, FALSE)="","",VLOOKUP($C2503,'MSCI Database'!$C:$R,5, FALSE)),"")</f>
        <v>5.2</v>
      </c>
      <c r="S2503" s="229">
        <f>IFERROR(IF(VLOOKUP($C2503,'MSCI Database'!$C:$R,6, FALSE)="","",VLOOKUP($C2503,'MSCI Database'!$C:$R,6, FALSE)),"")</f>
        <v>2.5</v>
      </c>
      <c r="T2503" s="229">
        <f>IFERROR(IF(VLOOKUP($C2503,'MSCI Database'!$C:$R,7, FALSE)="","",VLOOKUP($C2503,'MSCI Database'!$C:$R,7, FALSE)),"")</f>
        <v>4.3</v>
      </c>
      <c r="U2503" s="229">
        <f>IFERROR(IF(VLOOKUP($C2503,'MSCI Database'!$C:$R,8, FALSE)="","",VLOOKUP($C2503,'MSCI Database'!$C:$R,8, FALSE)),"")</f>
        <v>5.5</v>
      </c>
      <c r="V2503" s="229">
        <f>IFERROR(IF(VLOOKUP($C2503,'MSCI Database'!$C:$R,9, FALSE)="","",VLOOKUP($C2503,'MSCI Database'!$C:$R,9, FALSE)),"")</f>
        <v>4.3</v>
      </c>
      <c r="W2503" s="215">
        <f t="shared" ca="1" si="105"/>
        <v>0</v>
      </c>
      <c r="X2503" s="276">
        <f>IFERROR(IF(VLOOKUP($C2503,'MSCI Database'!$C:$R,10, FALSE)="","",VLOOKUP($C2503,'MSCI Database'!$C:$R,10, FALSE)),"")</f>
        <v>126093</v>
      </c>
      <c r="Y2503" s="229" t="str">
        <f>IFERROR(IF(VLOOKUP($C2503,'MSCI Database'!$C:$R,11, FALSE)="","",VLOOKUP($C2503,'MSCI Database'!$C:$R,11, FALSE)),"")</f>
        <v>2019</v>
      </c>
      <c r="Z2503" s="229" t="str">
        <f>IFERROR(IF(VLOOKUP($C2503,'MSCI Database'!$C:$R,12, FALSE)="","",VLOOKUP($C2503,'MSCI Database'!$C:$R,12, FALSE)),"")</f>
        <v>Reported</v>
      </c>
      <c r="AA2503" s="229" t="str">
        <f>IFERROR(IF(VLOOKUP($C2503,'MSCI Database'!$C:$R,13, FALSE)="","",VLOOKUP($C2503,'MSCI Database'!$C:$R,13, FALSE)),"")</f>
        <v>Proactive climate risk mitigation policies</v>
      </c>
    </row>
    <row r="2504" spans="1:27" s="130" customFormat="1" ht="15" hidden="1" customHeight="1" outlineLevel="1">
      <c r="A2504" s="130" t="s">
        <v>7296</v>
      </c>
      <c r="B2504" s="130" t="s">
        <v>7297</v>
      </c>
      <c r="C2504" s="130" t="s">
        <v>7298</v>
      </c>
      <c r="D2504" s="130" t="s">
        <v>12128</v>
      </c>
      <c r="E2504" s="130" t="s">
        <v>12133</v>
      </c>
      <c r="F2504" s="215">
        <v>5.5578764119017229E-2</v>
      </c>
      <c r="G2504" s="132" t="str">
        <f ca="1">IFERROR(_xll.BQL($A2504, "cur_mkt_cap(currency=EUR)")/1000000, " ")</f>
        <v xml:space="preserve"> </v>
      </c>
      <c r="M2504" s="308"/>
      <c r="N2504" s="215">
        <f t="shared" si="104"/>
        <v>6.0203373501056118E-4</v>
      </c>
      <c r="O2504" s="172" t="str">
        <f>IFERROR(IF(VLOOKUP($C2504,'MSCI Database'!$C:$R,2, FALSE)="","",VLOOKUP($C2504,'MSCI Database'!$C:$R,2, FALSE)),"")</f>
        <v>Health Care Equipment &amp; Supplies</v>
      </c>
      <c r="P2504" s="229" t="str">
        <f>IFERROR(IF(VLOOKUP($C2504,'MSCI Database'!$C:$R,3, FALSE)="","",VLOOKUP($C2504,'MSCI Database'!$C:$R,3, FALSE)),"")</f>
        <v>BB</v>
      </c>
      <c r="Q2504" s="229" t="str">
        <f>IFERROR(IF(VLOOKUP($C2504,'MSCI Database'!$C:$R,4, FALSE)="","",VLOOKUP($C2504,'MSCI Database'!$C:$R,4, FALSE)),"")</f>
        <v>-1</v>
      </c>
      <c r="R2504" s="229">
        <f>IFERROR(IF(VLOOKUP($C2504,'MSCI Database'!$C:$R,5, FALSE)="","",VLOOKUP($C2504,'MSCI Database'!$C:$R,5, FALSE)),"")</f>
        <v>3.2</v>
      </c>
      <c r="S2504" s="229">
        <f>IFERROR(IF(VLOOKUP($C2504,'MSCI Database'!$C:$R,6, FALSE)="","",VLOOKUP($C2504,'MSCI Database'!$C:$R,6, FALSE)),"")</f>
        <v>10</v>
      </c>
      <c r="T2504" s="229">
        <f>IFERROR(IF(VLOOKUP($C2504,'MSCI Database'!$C:$R,7, FALSE)="","",VLOOKUP($C2504,'MSCI Database'!$C:$R,7, FALSE)),"")</f>
        <v>6.2</v>
      </c>
      <c r="U2504" s="229">
        <f>IFERROR(IF(VLOOKUP($C2504,'MSCI Database'!$C:$R,8, FALSE)="","",VLOOKUP($C2504,'MSCI Database'!$C:$R,8, FALSE)),"")</f>
        <v>2.9</v>
      </c>
      <c r="V2504" s="229">
        <f>IFERROR(IF(VLOOKUP($C2504,'MSCI Database'!$C:$R,9, FALSE)="","",VLOOKUP($C2504,'MSCI Database'!$C:$R,9, FALSE)),"")</f>
        <v>4.5999999999999996</v>
      </c>
      <c r="W2504" s="215">
        <f t="shared" ca="1" si="105"/>
        <v>0</v>
      </c>
      <c r="X2504" s="276">
        <f>IFERROR(IF(VLOOKUP($C2504,'MSCI Database'!$C:$R,10, FALSE)="","",VLOOKUP($C2504,'MSCI Database'!$C:$R,10, FALSE)),"")</f>
        <v>90687</v>
      </c>
      <c r="Y2504" s="229" t="str">
        <f>IFERROR(IF(VLOOKUP($C2504,'MSCI Database'!$C:$R,11, FALSE)="","",VLOOKUP($C2504,'MSCI Database'!$C:$R,11, FALSE)),"")</f>
        <v>2019</v>
      </c>
      <c r="Z2504" s="229" t="str">
        <f>IFERROR(IF(VLOOKUP($C2504,'MSCI Database'!$C:$R,12, FALSE)="","",VLOOKUP($C2504,'MSCI Database'!$C:$R,12, FALSE)),"")</f>
        <v>Reported</v>
      </c>
      <c r="AA2504" s="229" t="str">
        <f>IFERROR(IF(VLOOKUP($C2504,'MSCI Database'!$C:$R,13, FALSE)="","",VLOOKUP($C2504,'MSCI Database'!$C:$R,13, FALSE)),"")</f>
        <v>Weak overall governance performance drives the downgrade</v>
      </c>
    </row>
    <row r="2505" spans="1:27" s="130" customFormat="1" ht="15" hidden="1" customHeight="1" outlineLevel="1">
      <c r="A2505" s="130" t="s">
        <v>7849</v>
      </c>
      <c r="B2505" s="130" t="s">
        <v>7850</v>
      </c>
      <c r="C2505" s="130" t="s">
        <v>7851</v>
      </c>
      <c r="D2505" s="130" t="s">
        <v>12128</v>
      </c>
      <c r="E2505" s="130" t="s">
        <v>18688</v>
      </c>
      <c r="F2505" s="215">
        <v>5.5526805034440671E-2</v>
      </c>
      <c r="G2505" s="132" t="str">
        <f ca="1">IFERROR(_xll.BQL($A2505, "cur_mkt_cap(currency=EUR)")/1000000, " ")</f>
        <v xml:space="preserve"> </v>
      </c>
      <c r="M2505" s="308"/>
      <c r="N2505" s="215">
        <f t="shared" si="104"/>
        <v>6.0147090994146874E-4</v>
      </c>
      <c r="O2505" s="172" t="str">
        <f>IFERROR(IF(VLOOKUP($C2505,'MSCI Database'!$C:$R,2, FALSE)="","",VLOOKUP($C2505,'MSCI Database'!$C:$R,2, FALSE)),"")</f>
        <v>Life &amp; Health Insurance</v>
      </c>
      <c r="P2505" s="229" t="str">
        <f>IFERROR(IF(VLOOKUP($C2505,'MSCI Database'!$C:$R,3, FALSE)="","",VLOOKUP($C2505,'MSCI Database'!$C:$R,3, FALSE)),"")</f>
        <v>A</v>
      </c>
      <c r="Q2505" s="229" t="str">
        <f>IFERROR(IF(VLOOKUP($C2505,'MSCI Database'!$C:$R,4, FALSE)="","",VLOOKUP($C2505,'MSCI Database'!$C:$R,4, FALSE)),"")</f>
        <v>0</v>
      </c>
      <c r="R2505" s="229">
        <f>IFERROR(IF(VLOOKUP($C2505,'MSCI Database'!$C:$R,5, FALSE)="","",VLOOKUP($C2505,'MSCI Database'!$C:$R,5, FALSE)),"")</f>
        <v>6.3</v>
      </c>
      <c r="S2505" s="229">
        <f>IFERROR(IF(VLOOKUP($C2505,'MSCI Database'!$C:$R,6, FALSE)="","",VLOOKUP($C2505,'MSCI Database'!$C:$R,6, FALSE)),"")</f>
        <v>6.7</v>
      </c>
      <c r="T2505" s="229">
        <f>IFERROR(IF(VLOOKUP($C2505,'MSCI Database'!$C:$R,7, FALSE)="","",VLOOKUP($C2505,'MSCI Database'!$C:$R,7, FALSE)),"")</f>
        <v>5</v>
      </c>
      <c r="U2505" s="229">
        <f>IFERROR(IF(VLOOKUP($C2505,'MSCI Database'!$C:$R,8, FALSE)="","",VLOOKUP($C2505,'MSCI Database'!$C:$R,8, FALSE)),"")</f>
        <v>6.3</v>
      </c>
      <c r="V2505" s="229">
        <f>IFERROR(IF(VLOOKUP($C2505,'MSCI Database'!$C:$R,9, FALSE)="","",VLOOKUP($C2505,'MSCI Database'!$C:$R,9, FALSE)),"")</f>
        <v>5.5</v>
      </c>
      <c r="W2505" s="215">
        <f t="shared" ca="1" si="105"/>
        <v>0</v>
      </c>
      <c r="X2505" s="276">
        <f>IFERROR(IF(VLOOKUP($C2505,'MSCI Database'!$C:$R,10, FALSE)="","",VLOOKUP($C2505,'MSCI Database'!$C:$R,10, FALSE)),"")</f>
        <v>71900</v>
      </c>
      <c r="Y2505" s="229" t="str">
        <f>IFERROR(IF(VLOOKUP($C2505,'MSCI Database'!$C:$R,11, FALSE)="","",VLOOKUP($C2505,'MSCI Database'!$C:$R,11, FALSE)),"")</f>
        <v>2019</v>
      </c>
      <c r="Z2505" s="229" t="str">
        <f>IFERROR(IF(VLOOKUP($C2505,'MSCI Database'!$C:$R,12, FALSE)="","",VLOOKUP($C2505,'MSCI Database'!$C:$R,12, FALSE)),"")</f>
        <v>Reported</v>
      </c>
      <c r="AA2505" s="229" t="str">
        <f>IFERROR(IF(VLOOKUP($C2505,'MSCI Database'!$C:$R,13, FALSE)="","",VLOOKUP($C2505,'MSCI Database'!$C:$R,13, FALSE)),"")</f>
        <v>Strong data protection practices; leads peers in talent management</v>
      </c>
    </row>
    <row r="2506" spans="1:27" s="130" customFormat="1" ht="15" hidden="1" customHeight="1" outlineLevel="1">
      <c r="A2506" s="130" t="s">
        <v>7768</v>
      </c>
      <c r="B2506" s="130" t="s">
        <v>7769</v>
      </c>
      <c r="C2506" s="130" t="s">
        <v>7770</v>
      </c>
      <c r="D2506" s="130" t="s">
        <v>12128</v>
      </c>
      <c r="E2506" s="130" t="s">
        <v>18689</v>
      </c>
      <c r="F2506" s="215">
        <v>5.5489924042727699E-2</v>
      </c>
      <c r="G2506" s="132" t="str">
        <f ca="1">IFERROR(_xll.BQL($A2506, "cur_mkt_cap(currency=EUR)")/1000000, " ")</f>
        <v xml:space="preserve"> </v>
      </c>
      <c r="M2506" s="308"/>
      <c r="N2506" s="215">
        <f t="shared" ref="N2506:N2569" si="106">IF(V2506&lt;&gt;"",VLOOKUP($A2506,$A$1737:$V$3221,6,FALSE)/SUMIF($V$1737:$V$3221,"&gt;0",$F$1737:$F$3221),0)</f>
        <v>6.0107141201193033E-4</v>
      </c>
      <c r="O2506" s="172" t="str">
        <f>IFERROR(IF(VLOOKUP($C2506,'MSCI Database'!$C:$R,2, FALSE)="","",VLOOKUP($C2506,'MSCI Database'!$C:$R,2, FALSE)),"")</f>
        <v>Software &amp; Services</v>
      </c>
      <c r="P2506" s="229" t="str">
        <f>IFERROR(IF(VLOOKUP($C2506,'MSCI Database'!$C:$R,3, FALSE)="","",VLOOKUP($C2506,'MSCI Database'!$C:$R,3, FALSE)),"")</f>
        <v>B</v>
      </c>
      <c r="Q2506" s="229" t="str">
        <f>IFERROR(IF(VLOOKUP($C2506,'MSCI Database'!$C:$R,4, FALSE)="","",VLOOKUP($C2506,'MSCI Database'!$C:$R,4, FALSE)),"")</f>
        <v>0</v>
      </c>
      <c r="R2506" s="229">
        <f>IFERROR(IF(VLOOKUP($C2506,'MSCI Database'!$C:$R,5, FALSE)="","",VLOOKUP($C2506,'MSCI Database'!$C:$R,5, FALSE)),"")</f>
        <v>2.4</v>
      </c>
      <c r="S2506" s="229">
        <f>IFERROR(IF(VLOOKUP($C2506,'MSCI Database'!$C:$R,6, FALSE)="","",VLOOKUP($C2506,'MSCI Database'!$C:$R,6, FALSE)),"")</f>
        <v>7</v>
      </c>
      <c r="T2506" s="229">
        <f>IFERROR(IF(VLOOKUP($C2506,'MSCI Database'!$C:$R,7, FALSE)="","",VLOOKUP($C2506,'MSCI Database'!$C:$R,7, FALSE)),"")</f>
        <v>3.8</v>
      </c>
      <c r="U2506" s="229">
        <f>IFERROR(IF(VLOOKUP($C2506,'MSCI Database'!$C:$R,8, FALSE)="","",VLOOKUP($C2506,'MSCI Database'!$C:$R,8, FALSE)),"")</f>
        <v>2.5</v>
      </c>
      <c r="V2506" s="229">
        <f>IFERROR(IF(VLOOKUP($C2506,'MSCI Database'!$C:$R,9, FALSE)="","",VLOOKUP($C2506,'MSCI Database'!$C:$R,9, FALSE)),"")</f>
        <v>3.4</v>
      </c>
      <c r="W2506" s="215">
        <f t="shared" ref="W2506:W2569" ca="1" si="107">IFERROR(IF(X2506&lt;&gt;"",VLOOKUP($A2506,$A$1737:$X$3221,6,FALSE)/100,0)*$G$1735/$G2506, 0)</f>
        <v>0</v>
      </c>
      <c r="X2506" s="276">
        <f>IFERROR(IF(VLOOKUP($C2506,'MSCI Database'!$C:$R,10, FALSE)="","",VLOOKUP($C2506,'MSCI Database'!$C:$R,10, FALSE)),"")</f>
        <v>33022</v>
      </c>
      <c r="Y2506" s="229" t="str">
        <f>IFERROR(IF(VLOOKUP($C2506,'MSCI Database'!$C:$R,11, FALSE)="","",VLOOKUP($C2506,'MSCI Database'!$C:$R,11, FALSE)),"")</f>
        <v>2019</v>
      </c>
      <c r="Z2506" s="229" t="str">
        <f>IFERROR(IF(VLOOKUP($C2506,'MSCI Database'!$C:$R,12, FALSE)="","",VLOOKUP($C2506,'MSCI Database'!$C:$R,12, FALSE)),"")</f>
        <v>E.Segmt-Moderately Low</v>
      </c>
      <c r="AA2506" s="229" t="str">
        <f>IFERROR(IF(VLOOKUP($C2506,'MSCI Database'!$C:$R,13, FALSE)="","",VLOOKUP($C2506,'MSCI Database'!$C:$R,13, FALSE)),"")</f>
        <v>Gaps in corporate governance practices and talent management programs persist</v>
      </c>
    </row>
    <row r="2507" spans="1:27" s="130" customFormat="1" ht="15" hidden="1" customHeight="1" outlineLevel="1">
      <c r="A2507" s="130" t="s">
        <v>652</v>
      </c>
      <c r="B2507" s="130" t="s">
        <v>653</v>
      </c>
      <c r="C2507" s="130" t="s">
        <v>654</v>
      </c>
      <c r="D2507" s="130" t="s">
        <v>18686</v>
      </c>
      <c r="E2507" s="130" t="s">
        <v>18673</v>
      </c>
      <c r="F2507" s="215">
        <v>5.5464067515183062E-2</v>
      </c>
      <c r="G2507" s="132" t="str">
        <f ca="1">IFERROR(_xll.BQL($A2507, "cur_mkt_cap(currency=EUR)")/1000000, " ")</f>
        <v xml:space="preserve"> </v>
      </c>
      <c r="M2507" s="308"/>
      <c r="N2507" s="215">
        <f t="shared" si="106"/>
        <v>6.0079133198318469E-4</v>
      </c>
      <c r="O2507" s="172" t="str">
        <f>IFERROR(IF(VLOOKUP($C2507,'MSCI Database'!$C:$R,2, FALSE)="","",VLOOKUP($C2507,'MSCI Database'!$C:$R,2, FALSE)),"")</f>
        <v>Professional Services</v>
      </c>
      <c r="P2507" s="229" t="str">
        <f>IFERROR(IF(VLOOKUP($C2507,'MSCI Database'!$C:$R,3, FALSE)="","",VLOOKUP($C2507,'MSCI Database'!$C:$R,3, FALSE)),"")</f>
        <v>AA</v>
      </c>
      <c r="Q2507" s="229" t="str">
        <f>IFERROR(IF(VLOOKUP($C2507,'MSCI Database'!$C:$R,4, FALSE)="","",VLOOKUP($C2507,'MSCI Database'!$C:$R,4, FALSE)),"")</f>
        <v>0</v>
      </c>
      <c r="R2507" s="229">
        <f>IFERROR(IF(VLOOKUP($C2507,'MSCI Database'!$C:$R,5, FALSE)="","",VLOOKUP($C2507,'MSCI Database'!$C:$R,5, FALSE)),"")</f>
        <v>8.1999999999999993</v>
      </c>
      <c r="S2507" s="229">
        <f>IFERROR(IF(VLOOKUP($C2507,'MSCI Database'!$C:$R,6, FALSE)="","",VLOOKUP($C2507,'MSCI Database'!$C:$R,6, FALSE)),"")</f>
        <v>10</v>
      </c>
      <c r="T2507" s="229">
        <f>IFERROR(IF(VLOOKUP($C2507,'MSCI Database'!$C:$R,7, FALSE)="","",VLOOKUP($C2507,'MSCI Database'!$C:$R,7, FALSE)),"")</f>
        <v>6.4</v>
      </c>
      <c r="U2507" s="229">
        <f>IFERROR(IF(VLOOKUP($C2507,'MSCI Database'!$C:$R,8, FALSE)="","",VLOOKUP($C2507,'MSCI Database'!$C:$R,8, FALSE)),"")</f>
        <v>6</v>
      </c>
      <c r="V2507" s="229">
        <f>IFERROR(IF(VLOOKUP($C2507,'MSCI Database'!$C:$R,9, FALSE)="","",VLOOKUP($C2507,'MSCI Database'!$C:$R,9, FALSE)),"")</f>
        <v>6.4</v>
      </c>
      <c r="W2507" s="215">
        <f t="shared" ca="1" si="107"/>
        <v>0</v>
      </c>
      <c r="X2507" s="276">
        <f>IFERROR(IF(VLOOKUP($C2507,'MSCI Database'!$C:$R,10, FALSE)="","",VLOOKUP($C2507,'MSCI Database'!$C:$R,10, FALSE)),"")</f>
        <v>16136</v>
      </c>
      <c r="Y2507" s="229" t="str">
        <f>IFERROR(IF(VLOOKUP($C2507,'MSCI Database'!$C:$R,11, FALSE)="","",VLOOKUP($C2507,'MSCI Database'!$C:$R,11, FALSE)),"")</f>
        <v>2019</v>
      </c>
      <c r="Z2507" s="229" t="str">
        <f>IFERROR(IF(VLOOKUP($C2507,'MSCI Database'!$C:$R,12, FALSE)="","",VLOOKUP($C2507,'MSCI Database'!$C:$R,12, FALSE)),"")</f>
        <v>Reported</v>
      </c>
      <c r="AA2507" s="229" t="str">
        <f>IFERROR(IF(VLOOKUP($C2507,'MSCI Database'!$C:$R,13, FALSE)="","",VLOOKUP($C2507,'MSCI Database'!$C:$R,13, FALSE)),"")</f>
        <v>Strong talent management programs; improvement in board composition</v>
      </c>
    </row>
    <row r="2508" spans="1:27" s="130" customFormat="1" ht="15" hidden="1" customHeight="1" outlineLevel="1">
      <c r="A2508" s="130" t="s">
        <v>1886</v>
      </c>
      <c r="B2508" s="130" t="s">
        <v>1887</v>
      </c>
      <c r="C2508" s="130" t="s">
        <v>1888</v>
      </c>
      <c r="D2508" s="130" t="s">
        <v>12129</v>
      </c>
      <c r="E2508" s="130" t="s">
        <v>18688</v>
      </c>
      <c r="F2508" s="215">
        <v>6.4781286208485625E-2</v>
      </c>
      <c r="G2508" s="132" t="str">
        <f ca="1">IFERROR(_xll.BQL($A2508, "cur_mkt_cap(currency=EUR)")/1000000, " ")</f>
        <v xml:space="preserve"> </v>
      </c>
      <c r="M2508" s="308"/>
      <c r="N2508" s="215">
        <f t="shared" si="106"/>
        <v>7.0171620965458017E-4</v>
      </c>
      <c r="O2508" s="172" t="str">
        <f>IFERROR(IF(VLOOKUP($C2508,'MSCI Database'!$C:$R,2, FALSE)="","",VLOOKUP($C2508,'MSCI Database'!$C:$R,2, FALSE)),"")</f>
        <v>Multi-Line Insurance &amp; Brokerage</v>
      </c>
      <c r="P2508" s="229" t="str">
        <f>IFERROR(IF(VLOOKUP($C2508,'MSCI Database'!$C:$R,3, FALSE)="","",VLOOKUP($C2508,'MSCI Database'!$C:$R,3, FALSE)),"")</f>
        <v>AA</v>
      </c>
      <c r="Q2508" s="229" t="str">
        <f>IFERROR(IF(VLOOKUP($C2508,'MSCI Database'!$C:$R,4, FALSE)="","",VLOOKUP($C2508,'MSCI Database'!$C:$R,4, FALSE)),"")</f>
        <v>0</v>
      </c>
      <c r="R2508" s="229">
        <f>IFERROR(IF(VLOOKUP($C2508,'MSCI Database'!$C:$R,5, FALSE)="","",VLOOKUP($C2508,'MSCI Database'!$C:$R,5, FALSE)),"")</f>
        <v>8.4</v>
      </c>
      <c r="S2508" s="229">
        <f>IFERROR(IF(VLOOKUP($C2508,'MSCI Database'!$C:$R,6, FALSE)="","",VLOOKUP($C2508,'MSCI Database'!$C:$R,6, FALSE)),"")</f>
        <v>6</v>
      </c>
      <c r="T2508" s="229">
        <f>IFERROR(IF(VLOOKUP($C2508,'MSCI Database'!$C:$R,7, FALSE)="","",VLOOKUP($C2508,'MSCI Database'!$C:$R,7, FALSE)),"")</f>
        <v>6.9</v>
      </c>
      <c r="U2508" s="229">
        <f>IFERROR(IF(VLOOKUP($C2508,'MSCI Database'!$C:$R,8, FALSE)="","",VLOOKUP($C2508,'MSCI Database'!$C:$R,8, FALSE)),"")</f>
        <v>6.2</v>
      </c>
      <c r="V2508" s="229">
        <f>IFERROR(IF(VLOOKUP($C2508,'MSCI Database'!$C:$R,9, FALSE)="","",VLOOKUP($C2508,'MSCI Database'!$C:$R,9, FALSE)),"")</f>
        <v>6.5</v>
      </c>
      <c r="W2508" s="215">
        <f t="shared" ca="1" si="107"/>
        <v>0</v>
      </c>
      <c r="X2508" s="276">
        <f>IFERROR(IF(VLOOKUP($C2508,'MSCI Database'!$C:$R,10, FALSE)="","",VLOOKUP($C2508,'MSCI Database'!$C:$R,10, FALSE)),"")</f>
        <v>107836</v>
      </c>
      <c r="Y2508" s="229" t="str">
        <f>IFERROR(IF(VLOOKUP($C2508,'MSCI Database'!$C:$R,11, FALSE)="","",VLOOKUP($C2508,'MSCI Database'!$C:$R,11, FALSE)),"")</f>
        <v>2019</v>
      </c>
      <c r="Z2508" s="229" t="str">
        <f>IFERROR(IF(VLOOKUP($C2508,'MSCI Database'!$C:$R,12, FALSE)="","",VLOOKUP($C2508,'MSCI Database'!$C:$R,12, FALSE)),"")</f>
        <v>Reported</v>
      </c>
      <c r="AA2508" s="229" t="str">
        <f>IFERROR(IF(VLOOKUP($C2508,'MSCI Database'!$C:$R,13, FALSE)="","",VLOOKUP($C2508,'MSCI Database'!$C:$R,13, FALSE)),"")</f>
        <v>Strong corporate governance practices; mitigation of risks related to climate change</v>
      </c>
    </row>
    <row r="2509" spans="1:27" s="130" customFormat="1" ht="15" hidden="1" customHeight="1" outlineLevel="1">
      <c r="A2509" s="130" t="s">
        <v>6764</v>
      </c>
      <c r="B2509" s="130" t="s">
        <v>6765</v>
      </c>
      <c r="C2509" s="130" t="s">
        <v>6766</v>
      </c>
      <c r="D2509" s="130" t="s">
        <v>12128</v>
      </c>
      <c r="E2509" s="130" t="s">
        <v>18689</v>
      </c>
      <c r="F2509" s="215">
        <v>5.5437900756170652E-2</v>
      </c>
      <c r="G2509" s="132" t="str">
        <f ca="1">IFERROR(_xll.BQL($A2509, "cur_mkt_cap(currency=EUR)")/1000000, " ")</f>
        <v xml:space="preserve"> </v>
      </c>
      <c r="M2509" s="308"/>
      <c r="N2509" s="215">
        <f t="shared" si="106"/>
        <v>6.0050789150171535E-4</v>
      </c>
      <c r="O2509" s="172" t="str">
        <f>IFERROR(IF(VLOOKUP($C2509,'MSCI Database'!$C:$R,2, FALSE)="","",VLOOKUP($C2509,'MSCI Database'!$C:$R,2, FALSE)),"")</f>
        <v>Software &amp; Services</v>
      </c>
      <c r="P2509" s="229" t="str">
        <f>IFERROR(IF(VLOOKUP($C2509,'MSCI Database'!$C:$R,3, FALSE)="","",VLOOKUP($C2509,'MSCI Database'!$C:$R,3, FALSE)),"")</f>
        <v>B</v>
      </c>
      <c r="Q2509" s="229" t="str">
        <f>IFERROR(IF(VLOOKUP($C2509,'MSCI Database'!$C:$R,4, FALSE)="","",VLOOKUP($C2509,'MSCI Database'!$C:$R,4, FALSE)),"")</f>
        <v/>
      </c>
      <c r="R2509" s="229">
        <f>IFERROR(IF(VLOOKUP($C2509,'MSCI Database'!$C:$R,5, FALSE)="","",VLOOKUP($C2509,'MSCI Database'!$C:$R,5, FALSE)),"")</f>
        <v>1.8</v>
      </c>
      <c r="S2509" s="229">
        <f>IFERROR(IF(VLOOKUP($C2509,'MSCI Database'!$C:$R,6, FALSE)="","",VLOOKUP($C2509,'MSCI Database'!$C:$R,6, FALSE)),"")</f>
        <v>4.4000000000000004</v>
      </c>
      <c r="T2509" s="229">
        <f>IFERROR(IF(VLOOKUP($C2509,'MSCI Database'!$C:$R,7, FALSE)="","",VLOOKUP($C2509,'MSCI Database'!$C:$R,7, FALSE)),"")</f>
        <v>2.1</v>
      </c>
      <c r="U2509" s="229">
        <f>IFERROR(IF(VLOOKUP($C2509,'MSCI Database'!$C:$R,8, FALSE)="","",VLOOKUP($C2509,'MSCI Database'!$C:$R,8, FALSE)),"")</f>
        <v>5.5</v>
      </c>
      <c r="V2509" s="229">
        <f>IFERROR(IF(VLOOKUP($C2509,'MSCI Database'!$C:$R,9, FALSE)="","",VLOOKUP($C2509,'MSCI Database'!$C:$R,9, FALSE)),"")</f>
        <v>3.7</v>
      </c>
      <c r="W2509" s="215">
        <f t="shared" ca="1" si="107"/>
        <v>0</v>
      </c>
      <c r="X2509" s="276">
        <f>IFERROR(IF(VLOOKUP($C2509,'MSCI Database'!$C:$R,10, FALSE)="","",VLOOKUP($C2509,'MSCI Database'!$C:$R,10, FALSE)),"")</f>
        <v>5482</v>
      </c>
      <c r="Y2509" s="229" t="str">
        <f>IFERROR(IF(VLOOKUP($C2509,'MSCI Database'!$C:$R,11, FALSE)="","",VLOOKUP($C2509,'MSCI Database'!$C:$R,11, FALSE)),"")</f>
        <v>2019</v>
      </c>
      <c r="Z2509" s="229" t="str">
        <f>IFERROR(IF(VLOOKUP($C2509,'MSCI Database'!$C:$R,12, FALSE)="","",VLOOKUP($C2509,'MSCI Database'!$C:$R,12, FALSE)),"")</f>
        <v>E.Segmt-Moderately Low</v>
      </c>
      <c r="AA2509" s="229" t="str">
        <f>IFERROR(IF(VLOOKUP($C2509,'MSCI Database'!$C:$R,13, FALSE)="","",VLOOKUP($C2509,'MSCI Database'!$C:$R,13, FALSE)),"")</f>
        <v>Lags peers in talent management strategies</v>
      </c>
    </row>
    <row r="2510" spans="1:27" s="130" customFormat="1" ht="15" hidden="1" customHeight="1" outlineLevel="1">
      <c r="A2510" s="130" t="s">
        <v>6828</v>
      </c>
      <c r="B2510" s="130" t="s">
        <v>6829</v>
      </c>
      <c r="C2510" s="130" t="s">
        <v>6830</v>
      </c>
      <c r="D2510" s="130" t="s">
        <v>12128</v>
      </c>
      <c r="E2510" s="130" t="s">
        <v>18688</v>
      </c>
      <c r="F2510" s="215">
        <v>5.5389620398213477E-2</v>
      </c>
      <c r="G2510" s="132" t="str">
        <f ca="1">IFERROR(_xll.BQL($A2510, "cur_mkt_cap(currency=EUR)")/1000000, " ")</f>
        <v xml:space="preserve"> </v>
      </c>
      <c r="M2510" s="308"/>
      <c r="N2510" s="215">
        <f t="shared" si="106"/>
        <v>5.9998491470132523E-4</v>
      </c>
      <c r="O2510" s="172" t="str">
        <f>IFERROR(IF(VLOOKUP($C2510,'MSCI Database'!$C:$R,2, FALSE)="","",VLOOKUP($C2510,'MSCI Database'!$C:$R,2, FALSE)),"")</f>
        <v>Consumer Finance</v>
      </c>
      <c r="P2510" s="229" t="str">
        <f>IFERROR(IF(VLOOKUP($C2510,'MSCI Database'!$C:$R,3, FALSE)="","",VLOOKUP($C2510,'MSCI Database'!$C:$R,3, FALSE)),"")</f>
        <v>BB</v>
      </c>
      <c r="Q2510" s="229" t="str">
        <f>IFERROR(IF(VLOOKUP($C2510,'MSCI Database'!$C:$R,4, FALSE)="","",VLOOKUP($C2510,'MSCI Database'!$C:$R,4, FALSE)),"")</f>
        <v>0</v>
      </c>
      <c r="R2510" s="229">
        <f>IFERROR(IF(VLOOKUP($C2510,'MSCI Database'!$C:$R,5, FALSE)="","",VLOOKUP($C2510,'MSCI Database'!$C:$R,5, FALSE)),"")</f>
        <v>4.2</v>
      </c>
      <c r="S2510" s="229">
        <f>IFERROR(IF(VLOOKUP($C2510,'MSCI Database'!$C:$R,6, FALSE)="","",VLOOKUP($C2510,'MSCI Database'!$C:$R,6, FALSE)),"")</f>
        <v>8</v>
      </c>
      <c r="T2510" s="229">
        <f>IFERROR(IF(VLOOKUP($C2510,'MSCI Database'!$C:$R,7, FALSE)="","",VLOOKUP($C2510,'MSCI Database'!$C:$R,7, FALSE)),"")</f>
        <v>3.9</v>
      </c>
      <c r="U2510" s="229">
        <f>IFERROR(IF(VLOOKUP($C2510,'MSCI Database'!$C:$R,8, FALSE)="","",VLOOKUP($C2510,'MSCI Database'!$C:$R,8, FALSE)),"")</f>
        <v>6.2</v>
      </c>
      <c r="V2510" s="229">
        <f>IFERROR(IF(VLOOKUP($C2510,'MSCI Database'!$C:$R,9, FALSE)="","",VLOOKUP($C2510,'MSCI Database'!$C:$R,9, FALSE)),"")</f>
        <v>4.9000000000000004</v>
      </c>
      <c r="W2510" s="215">
        <f t="shared" ca="1" si="107"/>
        <v>0</v>
      </c>
      <c r="X2510" s="276">
        <f>IFERROR(IF(VLOOKUP($C2510,'MSCI Database'!$C:$R,10, FALSE)="","",VLOOKUP($C2510,'MSCI Database'!$C:$R,10, FALSE)),"")</f>
        <v>43467</v>
      </c>
      <c r="Y2510" s="229" t="str">
        <f>IFERROR(IF(VLOOKUP($C2510,'MSCI Database'!$C:$R,11, FALSE)="","",VLOOKUP($C2510,'MSCI Database'!$C:$R,11, FALSE)),"")</f>
        <v>2019</v>
      </c>
      <c r="Z2510" s="229" t="str">
        <f>IFERROR(IF(VLOOKUP($C2510,'MSCI Database'!$C:$R,12, FALSE)="","",VLOOKUP($C2510,'MSCI Database'!$C:$R,12, FALSE)),"")</f>
        <v>E.Segmt-Moderate</v>
      </c>
      <c r="AA2510" s="229" t="str">
        <f>IFERROR(IF(VLOOKUP($C2510,'MSCI Database'!$C:$R,13, FALSE)="","",VLOOKUP($C2510,'MSCI Database'!$C:$R,13, FALSE)),"")</f>
        <v>Data protection practices and customer management processes continue to lag global peers</v>
      </c>
    </row>
    <row r="2511" spans="1:27" s="130" customFormat="1" ht="15" hidden="1" customHeight="1" outlineLevel="1">
      <c r="A2511" s="130" t="s">
        <v>6614</v>
      </c>
      <c r="B2511" s="130" t="s">
        <v>6615</v>
      </c>
      <c r="C2511" s="130" t="s">
        <v>6616</v>
      </c>
      <c r="D2511" s="130" t="s">
        <v>12128</v>
      </c>
      <c r="E2511" s="130" t="s">
        <v>18673</v>
      </c>
      <c r="F2511" s="215">
        <v>5.5316930166096907E-2</v>
      </c>
      <c r="G2511" s="132" t="str">
        <f ca="1">IFERROR(_xll.BQL($A2511, "cur_mkt_cap(currency=EUR)")/1000000, " ")</f>
        <v xml:space="preserve"> </v>
      </c>
      <c r="M2511" s="308"/>
      <c r="N2511" s="215">
        <f t="shared" si="106"/>
        <v>5.9919752814040401E-4</v>
      </c>
      <c r="O2511" s="172" t="str">
        <f>IFERROR(IF(VLOOKUP($C2511,'MSCI Database'!$C:$R,2, FALSE)="","",VLOOKUP($C2511,'MSCI Database'!$C:$R,2, FALSE)),"")</f>
        <v>Building Products</v>
      </c>
      <c r="P2511" s="229" t="str">
        <f>IFERROR(IF(VLOOKUP($C2511,'MSCI Database'!$C:$R,3, FALSE)="","",VLOOKUP($C2511,'MSCI Database'!$C:$R,3, FALSE)),"")</f>
        <v>A</v>
      </c>
      <c r="Q2511" s="229" t="str">
        <f>IFERROR(IF(VLOOKUP($C2511,'MSCI Database'!$C:$R,4, FALSE)="","",VLOOKUP($C2511,'MSCI Database'!$C:$R,4, FALSE)),"")</f>
        <v/>
      </c>
      <c r="R2511" s="229">
        <f>IFERROR(IF(VLOOKUP($C2511,'MSCI Database'!$C:$R,5, FALSE)="","",VLOOKUP($C2511,'MSCI Database'!$C:$R,5, FALSE)),"")</f>
        <v>6.8</v>
      </c>
      <c r="S2511" s="229">
        <f>IFERROR(IF(VLOOKUP($C2511,'MSCI Database'!$C:$R,6, FALSE)="","",VLOOKUP($C2511,'MSCI Database'!$C:$R,6, FALSE)),"")</f>
        <v>7.5</v>
      </c>
      <c r="T2511" s="229">
        <f>IFERROR(IF(VLOOKUP($C2511,'MSCI Database'!$C:$R,7, FALSE)="","",VLOOKUP($C2511,'MSCI Database'!$C:$R,7, FALSE)),"")</f>
        <v>6.2</v>
      </c>
      <c r="U2511" s="229">
        <f>IFERROR(IF(VLOOKUP($C2511,'MSCI Database'!$C:$R,8, FALSE)="","",VLOOKUP($C2511,'MSCI Database'!$C:$R,8, FALSE)),"")</f>
        <v>5</v>
      </c>
      <c r="V2511" s="229">
        <f>IFERROR(IF(VLOOKUP($C2511,'MSCI Database'!$C:$R,9, FALSE)="","",VLOOKUP($C2511,'MSCI Database'!$C:$R,9, FALSE)),"")</f>
        <v>6.3</v>
      </c>
      <c r="W2511" s="215">
        <f t="shared" ca="1" si="107"/>
        <v>0</v>
      </c>
      <c r="X2511" s="276">
        <f>IFERROR(IF(VLOOKUP($C2511,'MSCI Database'!$C:$R,10, FALSE)="","",VLOOKUP($C2511,'MSCI Database'!$C:$R,10, FALSE)),"")</f>
        <v>396493</v>
      </c>
      <c r="Y2511" s="229" t="str">
        <f>IFERROR(IF(VLOOKUP($C2511,'MSCI Database'!$C:$R,11, FALSE)="","",VLOOKUP($C2511,'MSCI Database'!$C:$R,11, FALSE)),"")</f>
        <v>2019</v>
      </c>
      <c r="Z2511" s="229" t="str">
        <f>IFERROR(IF(VLOOKUP($C2511,'MSCI Database'!$C:$R,12, FALSE)="","",VLOOKUP($C2511,'MSCI Database'!$C:$R,12, FALSE)),"")</f>
        <v>Reported</v>
      </c>
      <c r="AA2511" s="229" t="str">
        <f>IFERROR(IF(VLOOKUP($C2511,'MSCI Database'!$C:$R,13, FALSE)="","",VLOOKUP($C2511,'MSCI Database'!$C:$R,13, FALSE)),"")</f>
        <v>Relatively strong corporate governance practices and environmental emission management programs</v>
      </c>
    </row>
    <row r="2512" spans="1:27" s="130" customFormat="1" ht="15" hidden="1" customHeight="1" outlineLevel="1">
      <c r="A2512" s="130" t="s">
        <v>8366</v>
      </c>
      <c r="B2512" s="130" t="s">
        <v>8367</v>
      </c>
      <c r="C2512" s="130" t="s">
        <v>8368</v>
      </c>
      <c r="D2512" s="130" t="s">
        <v>12128</v>
      </c>
      <c r="E2512" s="130" t="s">
        <v>18689</v>
      </c>
      <c r="F2512" s="215">
        <v>5.5198578267023068E-2</v>
      </c>
      <c r="G2512" s="132" t="str">
        <f ca="1">IFERROR(_xll.BQL($A2512, "cur_mkt_cap(currency=EUR)")/1000000, " ")</f>
        <v xml:space="preserve"> </v>
      </c>
      <c r="M2512" s="308"/>
      <c r="N2512" s="215">
        <f t="shared" si="106"/>
        <v>5.9791553065495365E-4</v>
      </c>
      <c r="O2512" s="172" t="str">
        <f>IFERROR(IF(VLOOKUP($C2512,'MSCI Database'!$C:$R,2, FALSE)="","",VLOOKUP($C2512,'MSCI Database'!$C:$R,2, FALSE)),"")</f>
        <v>Semiconductors &amp; Semiconductor Equipment</v>
      </c>
      <c r="P2512" s="229" t="str">
        <f>IFERROR(IF(VLOOKUP($C2512,'MSCI Database'!$C:$R,3, FALSE)="","",VLOOKUP($C2512,'MSCI Database'!$C:$R,3, FALSE)),"")</f>
        <v>BBB</v>
      </c>
      <c r="Q2512" s="229" t="str">
        <f>IFERROR(IF(VLOOKUP($C2512,'MSCI Database'!$C:$R,4, FALSE)="","",VLOOKUP($C2512,'MSCI Database'!$C:$R,4, FALSE)),"")</f>
        <v>0</v>
      </c>
      <c r="R2512" s="229">
        <f>IFERROR(IF(VLOOKUP($C2512,'MSCI Database'!$C:$R,5, FALSE)="","",VLOOKUP($C2512,'MSCI Database'!$C:$R,5, FALSE)),"")</f>
        <v>5.5</v>
      </c>
      <c r="S2512" s="229">
        <f>IFERROR(IF(VLOOKUP($C2512,'MSCI Database'!$C:$R,6, FALSE)="","",VLOOKUP($C2512,'MSCI Database'!$C:$R,6, FALSE)),"")</f>
        <v>4.2</v>
      </c>
      <c r="T2512" s="229">
        <f>IFERROR(IF(VLOOKUP($C2512,'MSCI Database'!$C:$R,7, FALSE)="","",VLOOKUP($C2512,'MSCI Database'!$C:$R,7, FALSE)),"")</f>
        <v>5</v>
      </c>
      <c r="U2512" s="229">
        <f>IFERROR(IF(VLOOKUP($C2512,'MSCI Database'!$C:$R,8, FALSE)="","",VLOOKUP($C2512,'MSCI Database'!$C:$R,8, FALSE)),"")</f>
        <v>6.2</v>
      </c>
      <c r="V2512" s="229">
        <f>IFERROR(IF(VLOOKUP($C2512,'MSCI Database'!$C:$R,9, FALSE)="","",VLOOKUP($C2512,'MSCI Database'!$C:$R,9, FALSE)),"")</f>
        <v>5.4</v>
      </c>
      <c r="W2512" s="215">
        <f t="shared" ca="1" si="107"/>
        <v>0</v>
      </c>
      <c r="X2512" s="276">
        <f>IFERROR(IF(VLOOKUP($C2512,'MSCI Database'!$C:$R,10, FALSE)="","",VLOOKUP($C2512,'MSCI Database'!$C:$R,10, FALSE)),"")</f>
        <v>26942</v>
      </c>
      <c r="Y2512" s="229" t="str">
        <f>IFERROR(IF(VLOOKUP($C2512,'MSCI Database'!$C:$R,11, FALSE)="","",VLOOKUP($C2512,'MSCI Database'!$C:$R,11, FALSE)),"")</f>
        <v>2019</v>
      </c>
      <c r="Z2512" s="229" t="str">
        <f>IFERROR(IF(VLOOKUP($C2512,'MSCI Database'!$C:$R,12, FALSE)="","",VLOOKUP($C2512,'MSCI Database'!$C:$R,12, FALSE)),"")</f>
        <v>Reported</v>
      </c>
      <c r="AA2512" s="229" t="str">
        <f>IFERROR(IF(VLOOKUP($C2512,'MSCI Database'!$C:$R,13, FALSE)="","",VLOOKUP($C2512,'MSCI Database'!$C:$R,13, FALSE)),"")</f>
        <v>Comprehensive programs to avoid conflict minerals but lags peers in talent retention strategy</v>
      </c>
    </row>
    <row r="2513" spans="1:27" s="130" customFormat="1" ht="15" hidden="1" customHeight="1" outlineLevel="1">
      <c r="A2513" s="130" t="s">
        <v>956</v>
      </c>
      <c r="B2513" s="130" t="s">
        <v>957</v>
      </c>
      <c r="C2513" s="130" t="s">
        <v>958</v>
      </c>
      <c r="D2513" s="130" t="s">
        <v>12135</v>
      </c>
      <c r="E2513" s="130" t="s">
        <v>18689</v>
      </c>
      <c r="F2513" s="215">
        <v>4.3799466956241248E-2</v>
      </c>
      <c r="G2513" s="132" t="str">
        <f ca="1">IFERROR(_xll.BQL($A2513, "cur_mkt_cap(currency=EUR)")/1000000, " ")</f>
        <v xml:space="preserve"> </v>
      </c>
      <c r="M2513" s="308"/>
      <c r="N2513" s="215">
        <f t="shared" si="106"/>
        <v>4.7443942126296847E-4</v>
      </c>
      <c r="O2513" s="172" t="str">
        <f>IFERROR(IF(VLOOKUP($C2513,'MSCI Database'!$C:$R,2, FALSE)="","",VLOOKUP($C2513,'MSCI Database'!$C:$R,2, FALSE)),"")</f>
        <v>Software &amp; Services</v>
      </c>
      <c r="P2513" s="229" t="str">
        <f>IFERROR(IF(VLOOKUP($C2513,'MSCI Database'!$C:$R,3, FALSE)="","",VLOOKUP($C2513,'MSCI Database'!$C:$R,3, FALSE)),"")</f>
        <v>B</v>
      </c>
      <c r="Q2513" s="229" t="str">
        <f>IFERROR(IF(VLOOKUP($C2513,'MSCI Database'!$C:$R,4, FALSE)="","",VLOOKUP($C2513,'MSCI Database'!$C:$R,4, FALSE)),"")</f>
        <v>0</v>
      </c>
      <c r="R2513" s="229">
        <f>IFERROR(IF(VLOOKUP($C2513,'MSCI Database'!$C:$R,5, FALSE)="","",VLOOKUP($C2513,'MSCI Database'!$C:$R,5, FALSE)),"")</f>
        <v>2.4</v>
      </c>
      <c r="S2513" s="229">
        <f>IFERROR(IF(VLOOKUP($C2513,'MSCI Database'!$C:$R,6, FALSE)="","",VLOOKUP($C2513,'MSCI Database'!$C:$R,6, FALSE)),"")</f>
        <v>3.9</v>
      </c>
      <c r="T2513" s="229">
        <f>IFERROR(IF(VLOOKUP($C2513,'MSCI Database'!$C:$R,7, FALSE)="","",VLOOKUP($C2513,'MSCI Database'!$C:$R,7, FALSE)),"")</f>
        <v>2.5</v>
      </c>
      <c r="U2513" s="229">
        <f>IFERROR(IF(VLOOKUP($C2513,'MSCI Database'!$C:$R,8, FALSE)="","",VLOOKUP($C2513,'MSCI Database'!$C:$R,8, FALSE)),"")</f>
        <v>5.3</v>
      </c>
      <c r="V2513" s="229">
        <f>IFERROR(IF(VLOOKUP($C2513,'MSCI Database'!$C:$R,9, FALSE)="","",VLOOKUP($C2513,'MSCI Database'!$C:$R,9, FALSE)),"")</f>
        <v>3.8</v>
      </c>
      <c r="W2513" s="215">
        <f t="shared" ca="1" si="107"/>
        <v>0</v>
      </c>
      <c r="X2513" s="276">
        <f>IFERROR(IF(VLOOKUP($C2513,'MSCI Database'!$C:$R,10, FALSE)="","",VLOOKUP($C2513,'MSCI Database'!$C:$R,10, FALSE)),"")</f>
        <v>44266</v>
      </c>
      <c r="Y2513" s="229" t="str">
        <f>IFERROR(IF(VLOOKUP($C2513,'MSCI Database'!$C:$R,11, FALSE)="","",VLOOKUP($C2513,'MSCI Database'!$C:$R,11, FALSE)),"")</f>
        <v>2019</v>
      </c>
      <c r="Z2513" s="229" t="str">
        <f>IFERROR(IF(VLOOKUP($C2513,'MSCI Database'!$C:$R,12, FALSE)="","",VLOOKUP($C2513,'MSCI Database'!$C:$R,12, FALSE)),"")</f>
        <v>E.Segmt-Moderately High</v>
      </c>
      <c r="AA2513" s="229" t="str">
        <f>IFERROR(IF(VLOOKUP($C2513,'MSCI Database'!$C:$R,13, FALSE)="","",VLOOKUP($C2513,'MSCI Database'!$C:$R,13, FALSE)),"")</f>
        <v>Limited employee-centered programs to meet potential integration challenges from acquisitions.</v>
      </c>
    </row>
    <row r="2514" spans="1:27" s="130" customFormat="1" ht="15" hidden="1" customHeight="1" outlineLevel="1">
      <c r="A2514" s="130" t="s">
        <v>391</v>
      </c>
      <c r="B2514" s="130" t="s">
        <v>392</v>
      </c>
      <c r="C2514" s="130" t="s">
        <v>393</v>
      </c>
      <c r="D2514" s="130" t="s">
        <v>18679</v>
      </c>
      <c r="E2514" s="130" t="s">
        <v>18684</v>
      </c>
      <c r="F2514" s="215">
        <v>4.1096812418804099E-2</v>
      </c>
      <c r="G2514" s="132" t="str">
        <f ca="1">IFERROR(_xll.BQL($A2514, "cur_mkt_cap(currency=EUR)")/1000000, " ")</f>
        <v xml:space="preserve"> </v>
      </c>
      <c r="M2514" s="308"/>
      <c r="N2514" s="215">
        <f t="shared" si="106"/>
        <v>4.4516404547137564E-4</v>
      </c>
      <c r="O2514" s="172" t="str">
        <f>IFERROR(IF(VLOOKUP($C2514,'MSCI Database'!$C:$R,2, FALSE)="","",VLOOKUP($C2514,'MSCI Database'!$C:$R,2, FALSE)),"")</f>
        <v>Steel</v>
      </c>
      <c r="P2514" s="229" t="str">
        <f>IFERROR(IF(VLOOKUP($C2514,'MSCI Database'!$C:$R,3, FALSE)="","",VLOOKUP($C2514,'MSCI Database'!$C:$R,3, FALSE)),"")</f>
        <v>AA</v>
      </c>
      <c r="Q2514" s="229" t="str">
        <f>IFERROR(IF(VLOOKUP($C2514,'MSCI Database'!$C:$R,4, FALSE)="","",VLOOKUP($C2514,'MSCI Database'!$C:$R,4, FALSE)),"")</f>
        <v>1</v>
      </c>
      <c r="R2514" s="229">
        <f>IFERROR(IF(VLOOKUP($C2514,'MSCI Database'!$C:$R,5, FALSE)="","",VLOOKUP($C2514,'MSCI Database'!$C:$R,5, FALSE)),"")</f>
        <v>7.6</v>
      </c>
      <c r="S2514" s="229">
        <f>IFERROR(IF(VLOOKUP($C2514,'MSCI Database'!$C:$R,6, FALSE)="","",VLOOKUP($C2514,'MSCI Database'!$C:$R,6, FALSE)),"")</f>
        <v>2.7</v>
      </c>
      <c r="T2514" s="229">
        <f>IFERROR(IF(VLOOKUP($C2514,'MSCI Database'!$C:$R,7, FALSE)="","",VLOOKUP($C2514,'MSCI Database'!$C:$R,7, FALSE)),"")</f>
        <v>6.3</v>
      </c>
      <c r="U2514" s="229">
        <f>IFERROR(IF(VLOOKUP($C2514,'MSCI Database'!$C:$R,8, FALSE)="","",VLOOKUP($C2514,'MSCI Database'!$C:$R,8, FALSE)),"")</f>
        <v>6.9</v>
      </c>
      <c r="V2514" s="229">
        <f>IFERROR(IF(VLOOKUP($C2514,'MSCI Database'!$C:$R,9, FALSE)="","",VLOOKUP($C2514,'MSCI Database'!$C:$R,9, FALSE)),"")</f>
        <v>5.0999999999999996</v>
      </c>
      <c r="W2514" s="215">
        <f t="shared" ca="1" si="107"/>
        <v>0</v>
      </c>
      <c r="X2514" s="276">
        <f>IFERROR(IF(VLOOKUP($C2514,'MSCI Database'!$C:$R,10, FALSE)="","",VLOOKUP($C2514,'MSCI Database'!$C:$R,10, FALSE)),"")</f>
        <v>1850000</v>
      </c>
      <c r="Y2514" s="229" t="str">
        <f>IFERROR(IF(VLOOKUP($C2514,'MSCI Database'!$C:$R,11, FALSE)="","",VLOOKUP($C2514,'MSCI Database'!$C:$R,11, FALSE)),"")</f>
        <v>2019</v>
      </c>
      <c r="Z2514" s="229" t="str">
        <f>IFERROR(IF(VLOOKUP($C2514,'MSCI Database'!$C:$R,12, FALSE)="","",VLOOKUP($C2514,'MSCI Database'!$C:$R,12, FALSE)),"")</f>
        <v>Reported</v>
      </c>
      <c r="AA2514" s="229" t="str">
        <f>IFERROR(IF(VLOOKUP($C2514,'MSCI Database'!$C:$R,13, FALSE)="","",VLOOKUP($C2514,'MSCI Database'!$C:$R,13, FALSE)),"")</f>
        <v>Strong business ethics protocols and another fatality-free year</v>
      </c>
    </row>
    <row r="2515" spans="1:27" s="130" customFormat="1" ht="15" hidden="1" customHeight="1" outlineLevel="1">
      <c r="A2515" s="130" t="s">
        <v>3063</v>
      </c>
      <c r="B2515" s="130" t="s">
        <v>3064</v>
      </c>
      <c r="C2515" s="130" t="s">
        <v>3065</v>
      </c>
      <c r="D2515" s="130" t="s">
        <v>18706</v>
      </c>
      <c r="E2515" s="130" t="s">
        <v>18688</v>
      </c>
      <c r="F2515" s="215">
        <v>1.6326301676149981E-2</v>
      </c>
      <c r="G2515" s="132" t="str">
        <f ca="1">IFERROR(_xll.BQL($A2515, "cur_mkt_cap(currency=EUR)")/1000000, " ")</f>
        <v xml:space="preserve"> </v>
      </c>
      <c r="M2515" s="308"/>
      <c r="N2515" s="215">
        <f t="shared" si="106"/>
        <v>1.7684783986836804E-4</v>
      </c>
      <c r="O2515" s="172" t="str">
        <f>IFERROR(IF(VLOOKUP($C2515,'MSCI Database'!$C:$R,2, FALSE)="","",VLOOKUP($C2515,'MSCI Database'!$C:$R,2, FALSE)),"")</f>
        <v>Banks</v>
      </c>
      <c r="P2515" s="229" t="str">
        <f>IFERROR(IF(VLOOKUP($C2515,'MSCI Database'!$C:$R,3, FALSE)="","",VLOOKUP($C2515,'MSCI Database'!$C:$R,3, FALSE)),"")</f>
        <v>AA</v>
      </c>
      <c r="Q2515" s="229" t="str">
        <f>IFERROR(IF(VLOOKUP($C2515,'MSCI Database'!$C:$R,4, FALSE)="","",VLOOKUP($C2515,'MSCI Database'!$C:$R,4, FALSE)),"")</f>
        <v>0</v>
      </c>
      <c r="R2515" s="229">
        <f>IFERROR(IF(VLOOKUP($C2515,'MSCI Database'!$C:$R,5, FALSE)="","",VLOOKUP($C2515,'MSCI Database'!$C:$R,5, FALSE)),"")</f>
        <v>8.3000000000000007</v>
      </c>
      <c r="S2515" s="229">
        <f>IFERROR(IF(VLOOKUP($C2515,'MSCI Database'!$C:$R,6, FALSE)="","",VLOOKUP($C2515,'MSCI Database'!$C:$R,6, FALSE)),"")</f>
        <v>3.4</v>
      </c>
      <c r="T2515" s="229">
        <f>IFERROR(IF(VLOOKUP($C2515,'MSCI Database'!$C:$R,7, FALSE)="","",VLOOKUP($C2515,'MSCI Database'!$C:$R,7, FALSE)),"")</f>
        <v>4.8</v>
      </c>
      <c r="U2515" s="229">
        <f>IFERROR(IF(VLOOKUP($C2515,'MSCI Database'!$C:$R,8, FALSE)="","",VLOOKUP($C2515,'MSCI Database'!$C:$R,8, FALSE)),"")</f>
        <v>5.9</v>
      </c>
      <c r="V2515" s="229">
        <f>IFERROR(IF(VLOOKUP($C2515,'MSCI Database'!$C:$R,9, FALSE)="","",VLOOKUP($C2515,'MSCI Database'!$C:$R,9, FALSE)),"")</f>
        <v>5</v>
      </c>
      <c r="W2515" s="215">
        <f t="shared" ca="1" si="107"/>
        <v>0</v>
      </c>
      <c r="X2515" s="276">
        <f>IFERROR(IF(VLOOKUP($C2515,'MSCI Database'!$C:$R,10, FALSE)="","",VLOOKUP($C2515,'MSCI Database'!$C:$R,10, FALSE)),"")</f>
        <v>46624</v>
      </c>
      <c r="Y2515" s="229" t="str">
        <f>IFERROR(IF(VLOOKUP($C2515,'MSCI Database'!$C:$R,11, FALSE)="","",VLOOKUP($C2515,'MSCI Database'!$C:$R,11, FALSE)),"")</f>
        <v>2019</v>
      </c>
      <c r="Z2515" s="229" t="str">
        <f>IFERROR(IF(VLOOKUP($C2515,'MSCI Database'!$C:$R,12, FALSE)="","",VLOOKUP($C2515,'MSCI Database'!$C:$R,12, FALSE)),"")</f>
        <v>Reported</v>
      </c>
      <c r="AA2515" s="229" t="str">
        <f>IFERROR(IF(VLOOKUP($C2515,'MSCI Database'!$C:$R,13, FALSE)="","",VLOOKUP($C2515,'MSCI Database'!$C:$R,13, FALSE)),"")</f>
        <v>Strong corporate governance and robust talent engagement programs, relative to peers</v>
      </c>
    </row>
    <row r="2516" spans="1:27" s="130" customFormat="1" ht="15" hidden="1" customHeight="1" outlineLevel="1">
      <c r="A2516" s="130" t="s">
        <v>8372</v>
      </c>
      <c r="B2516" s="130" t="s">
        <v>8373</v>
      </c>
      <c r="C2516" s="130" t="s">
        <v>8374</v>
      </c>
      <c r="D2516" s="130" t="s">
        <v>12128</v>
      </c>
      <c r="E2516" s="130" t="s">
        <v>18682</v>
      </c>
      <c r="F2516" s="215">
        <v>5.353923262434488E-2</v>
      </c>
      <c r="G2516" s="132" t="str">
        <f ca="1">IFERROR(_xll.BQL($A2516, "cur_mkt_cap(currency=EUR)")/1000000, " ")</f>
        <v xml:space="preserve"> </v>
      </c>
      <c r="M2516" s="308"/>
      <c r="N2516" s="215">
        <f t="shared" si="106"/>
        <v>5.7994136244934522E-4</v>
      </c>
      <c r="O2516" s="172" t="str">
        <f>IFERROR(IF(VLOOKUP($C2516,'MSCI Database'!$C:$R,2, FALSE)="","",VLOOKUP($C2516,'MSCI Database'!$C:$R,2, FALSE)),"")</f>
        <v>Restaurants</v>
      </c>
      <c r="P2516" s="229" t="str">
        <f>IFERROR(IF(VLOOKUP($C2516,'MSCI Database'!$C:$R,3, FALSE)="","",VLOOKUP($C2516,'MSCI Database'!$C:$R,3, FALSE)),"")</f>
        <v>BB</v>
      </c>
      <c r="Q2516" s="229" t="str">
        <f>IFERROR(IF(VLOOKUP($C2516,'MSCI Database'!$C:$R,4, FALSE)="","",VLOOKUP($C2516,'MSCI Database'!$C:$R,4, FALSE)),"")</f>
        <v>0</v>
      </c>
      <c r="R2516" s="229">
        <f>IFERROR(IF(VLOOKUP($C2516,'MSCI Database'!$C:$R,5, FALSE)="","",VLOOKUP($C2516,'MSCI Database'!$C:$R,5, FALSE)),"")</f>
        <v>3.2</v>
      </c>
      <c r="S2516" s="229">
        <f>IFERROR(IF(VLOOKUP($C2516,'MSCI Database'!$C:$R,6, FALSE)="","",VLOOKUP($C2516,'MSCI Database'!$C:$R,6, FALSE)),"")</f>
        <v>3.3</v>
      </c>
      <c r="T2516" s="229">
        <f>IFERROR(IF(VLOOKUP($C2516,'MSCI Database'!$C:$R,7, FALSE)="","",VLOOKUP($C2516,'MSCI Database'!$C:$R,7, FALSE)),"")</f>
        <v>3.7</v>
      </c>
      <c r="U2516" s="229">
        <f>IFERROR(IF(VLOOKUP($C2516,'MSCI Database'!$C:$R,8, FALSE)="","",VLOOKUP($C2516,'MSCI Database'!$C:$R,8, FALSE)),"")</f>
        <v>5.9</v>
      </c>
      <c r="V2516" s="229">
        <f>IFERROR(IF(VLOOKUP($C2516,'MSCI Database'!$C:$R,9, FALSE)="","",VLOOKUP($C2516,'MSCI Database'!$C:$R,9, FALSE)),"")</f>
        <v>4.4000000000000004</v>
      </c>
      <c r="W2516" s="215">
        <f t="shared" ca="1" si="107"/>
        <v>0</v>
      </c>
      <c r="X2516" s="276">
        <f>IFERROR(IF(VLOOKUP($C2516,'MSCI Database'!$C:$R,10, FALSE)="","",VLOOKUP($C2516,'MSCI Database'!$C:$R,10, FALSE)),"")</f>
        <v>163885</v>
      </c>
      <c r="Y2516" s="229" t="str">
        <f>IFERROR(IF(VLOOKUP($C2516,'MSCI Database'!$C:$R,11, FALSE)="","",VLOOKUP($C2516,'MSCI Database'!$C:$R,11, FALSE)),"")</f>
        <v>2019</v>
      </c>
      <c r="Z2516" s="229" t="str">
        <f>IFERROR(IF(VLOOKUP($C2516,'MSCI Database'!$C:$R,12, FALSE)="","",VLOOKUP($C2516,'MSCI Database'!$C:$R,12, FALSE)),"")</f>
        <v>Reported</v>
      </c>
      <c r="AA2516" s="229" t="str">
        <f>IFERROR(IF(VLOOKUP($C2516,'MSCI Database'!$C:$R,13, FALSE)="","",VLOOKUP($C2516,'MSCI Database'!$C:$R,13, FALSE)),"")</f>
        <v>Labor management challenges persist</v>
      </c>
    </row>
    <row r="2517" spans="1:27" s="130" customFormat="1" ht="15" hidden="1" customHeight="1" outlineLevel="1">
      <c r="A2517" s="130" t="s">
        <v>7178</v>
      </c>
      <c r="B2517" s="130" t="s">
        <v>7179</v>
      </c>
      <c r="C2517" s="130" t="s">
        <v>7180</v>
      </c>
      <c r="D2517" s="130" t="s">
        <v>12128</v>
      </c>
      <c r="E2517" s="130" t="s">
        <v>18682</v>
      </c>
      <c r="F2517" s="215">
        <v>5.3347686718490023E-2</v>
      </c>
      <c r="G2517" s="132" t="str">
        <f ca="1">IFERROR(_xll.BQL($A2517, "cur_mkt_cap(currency=EUR)")/1000000, " ")</f>
        <v xml:space="preserve"> </v>
      </c>
      <c r="M2517" s="308"/>
      <c r="N2517" s="215">
        <f t="shared" si="106"/>
        <v>5.7786652147445705E-4</v>
      </c>
      <c r="O2517" s="172" t="str">
        <f>IFERROR(IF(VLOOKUP($C2517,'MSCI Database'!$C:$R,2, FALSE)="","",VLOOKUP($C2517,'MSCI Database'!$C:$R,2, FALSE)),"")</f>
        <v>Hotels &amp; Travel</v>
      </c>
      <c r="P2517" s="229" t="str">
        <f>IFERROR(IF(VLOOKUP($C2517,'MSCI Database'!$C:$R,3, FALSE)="","",VLOOKUP($C2517,'MSCI Database'!$C:$R,3, FALSE)),"")</f>
        <v>BBB</v>
      </c>
      <c r="Q2517" s="229" t="str">
        <f>IFERROR(IF(VLOOKUP($C2517,'MSCI Database'!$C:$R,4, FALSE)="","",VLOOKUP($C2517,'MSCI Database'!$C:$R,4, FALSE)),"")</f>
        <v>0</v>
      </c>
      <c r="R2517" s="229">
        <f>IFERROR(IF(VLOOKUP($C2517,'MSCI Database'!$C:$R,5, FALSE)="","",VLOOKUP($C2517,'MSCI Database'!$C:$R,5, FALSE)),"")</f>
        <v>5.7</v>
      </c>
      <c r="S2517" s="229">
        <f>IFERROR(IF(VLOOKUP($C2517,'MSCI Database'!$C:$R,6, FALSE)="","",VLOOKUP($C2517,'MSCI Database'!$C:$R,6, FALSE)),"")</f>
        <v>6.4</v>
      </c>
      <c r="T2517" s="229">
        <f>IFERROR(IF(VLOOKUP($C2517,'MSCI Database'!$C:$R,7, FALSE)="","",VLOOKUP($C2517,'MSCI Database'!$C:$R,7, FALSE)),"")</f>
        <v>4.0999999999999996</v>
      </c>
      <c r="U2517" s="229">
        <f>IFERROR(IF(VLOOKUP($C2517,'MSCI Database'!$C:$R,8, FALSE)="","",VLOOKUP($C2517,'MSCI Database'!$C:$R,8, FALSE)),"")</f>
        <v>4.5999999999999996</v>
      </c>
      <c r="V2517" s="229">
        <f>IFERROR(IF(VLOOKUP($C2517,'MSCI Database'!$C:$R,9, FALSE)="","",VLOOKUP($C2517,'MSCI Database'!$C:$R,9, FALSE)),"")</f>
        <v>4.9000000000000004</v>
      </c>
      <c r="W2517" s="215">
        <f t="shared" ca="1" si="107"/>
        <v>0</v>
      </c>
      <c r="X2517" s="276">
        <f>IFERROR(IF(VLOOKUP($C2517,'MSCI Database'!$C:$R,10, FALSE)="","",VLOOKUP($C2517,'MSCI Database'!$C:$R,10, FALSE)),"")</f>
        <v>2425360</v>
      </c>
      <c r="Y2517" s="229" t="str">
        <f>IFERROR(IF(VLOOKUP($C2517,'MSCI Database'!$C:$R,11, FALSE)="","",VLOOKUP($C2517,'MSCI Database'!$C:$R,11, FALSE)),"")</f>
        <v>2019</v>
      </c>
      <c r="Z2517" s="229" t="str">
        <f>IFERROR(IF(VLOOKUP($C2517,'MSCI Database'!$C:$R,12, FALSE)="","",VLOOKUP($C2517,'MSCI Database'!$C:$R,12, FALSE)),"")</f>
        <v>Reported</v>
      </c>
      <c r="AA2517" s="229" t="str">
        <f>IFERROR(IF(VLOOKUP($C2517,'MSCI Database'!$C:$R,13, FALSE)="","",VLOOKUP($C2517,'MSCI Database'!$C:$R,13, FALSE)),"")</f>
        <v>Strong data privacy measures offset by labor management issues</v>
      </c>
    </row>
    <row r="2518" spans="1:27" s="130" customFormat="1" ht="15" hidden="1" customHeight="1" outlineLevel="1">
      <c r="A2518" s="130" t="s">
        <v>7913</v>
      </c>
      <c r="B2518" s="130" t="s">
        <v>7914</v>
      </c>
      <c r="C2518" s="130" t="s">
        <v>7915</v>
      </c>
      <c r="D2518" s="130" t="s">
        <v>12128</v>
      </c>
      <c r="E2518" s="130" t="s">
        <v>18673</v>
      </c>
      <c r="F2518" s="215">
        <v>5.3246252275589483E-2</v>
      </c>
      <c r="G2518" s="132" t="str">
        <f ca="1">IFERROR(_xll.BQL($A2518, "cur_mkt_cap(currency=EUR)")/1000000, " ")</f>
        <v xml:space="preserve"> </v>
      </c>
      <c r="M2518" s="308"/>
      <c r="N2518" s="215">
        <f t="shared" si="106"/>
        <v>5.7676777526291198E-4</v>
      </c>
      <c r="O2518" s="172" t="str">
        <f>IFERROR(IF(VLOOKUP($C2518,'MSCI Database'!$C:$R,2, FALSE)="","",VLOOKUP($C2518,'MSCI Database'!$C:$R,2, FALSE)),"")</f>
        <v>Electrical Equipment</v>
      </c>
      <c r="P2518" s="229" t="str">
        <f>IFERROR(IF(VLOOKUP($C2518,'MSCI Database'!$C:$R,3, FALSE)="","",VLOOKUP($C2518,'MSCI Database'!$C:$R,3, FALSE)),"")</f>
        <v>A</v>
      </c>
      <c r="Q2518" s="229" t="str">
        <f>IFERROR(IF(VLOOKUP($C2518,'MSCI Database'!$C:$R,4, FALSE)="","",VLOOKUP($C2518,'MSCI Database'!$C:$R,4, FALSE)),"")</f>
        <v>0</v>
      </c>
      <c r="R2518" s="229">
        <f>IFERROR(IF(VLOOKUP($C2518,'MSCI Database'!$C:$R,5, FALSE)="","",VLOOKUP($C2518,'MSCI Database'!$C:$R,5, FALSE)),"")</f>
        <v>6.9</v>
      </c>
      <c r="S2518" s="229">
        <f>IFERROR(IF(VLOOKUP($C2518,'MSCI Database'!$C:$R,6, FALSE)="","",VLOOKUP($C2518,'MSCI Database'!$C:$R,6, FALSE)),"")</f>
        <v>6.5</v>
      </c>
      <c r="T2518" s="229">
        <f>IFERROR(IF(VLOOKUP($C2518,'MSCI Database'!$C:$R,7, FALSE)="","",VLOOKUP($C2518,'MSCI Database'!$C:$R,7, FALSE)),"")</f>
        <v>6</v>
      </c>
      <c r="U2518" s="229">
        <f>IFERROR(IF(VLOOKUP($C2518,'MSCI Database'!$C:$R,8, FALSE)="","",VLOOKUP($C2518,'MSCI Database'!$C:$R,8, FALSE)),"")</f>
        <v>4.0999999999999996</v>
      </c>
      <c r="V2518" s="229">
        <f>IFERROR(IF(VLOOKUP($C2518,'MSCI Database'!$C:$R,9, FALSE)="","",VLOOKUP($C2518,'MSCI Database'!$C:$R,9, FALSE)),"")</f>
        <v>5.3</v>
      </c>
      <c r="W2518" s="215">
        <f t="shared" ca="1" si="107"/>
        <v>0</v>
      </c>
      <c r="X2518" s="276">
        <f>IFERROR(IF(VLOOKUP($C2518,'MSCI Database'!$C:$R,10, FALSE)="","",VLOOKUP($C2518,'MSCI Database'!$C:$R,10, FALSE)),"")</f>
        <v>129297</v>
      </c>
      <c r="Y2518" s="229" t="str">
        <f>IFERROR(IF(VLOOKUP($C2518,'MSCI Database'!$C:$R,11, FALSE)="","",VLOOKUP($C2518,'MSCI Database'!$C:$R,11, FALSE)),"")</f>
        <v>2019</v>
      </c>
      <c r="Z2518" s="229" t="str">
        <f>IFERROR(IF(VLOOKUP($C2518,'MSCI Database'!$C:$R,12, FALSE)="","",VLOOKUP($C2518,'MSCI Database'!$C:$R,12, FALSE)),"")</f>
        <v>Reported</v>
      </c>
      <c r="AA2518" s="229" t="str">
        <f>IFERROR(IF(VLOOKUP($C2518,'MSCI Database'!$C:$R,13, FALSE)="","",VLOOKUP($C2518,'MSCI Database'!$C:$R,13, FALSE)),"")</f>
        <v>Steady progress in maintaining positive environmental performance</v>
      </c>
    </row>
    <row r="2519" spans="1:27" s="130" customFormat="1" ht="15" hidden="1" customHeight="1" outlineLevel="1">
      <c r="A2519" s="130" t="s">
        <v>7451</v>
      </c>
      <c r="B2519" s="130" t="s">
        <v>7452</v>
      </c>
      <c r="C2519" s="130" t="s">
        <v>7453</v>
      </c>
      <c r="D2519" s="130" t="s">
        <v>12135</v>
      </c>
      <c r="E2519" s="130" t="s">
        <v>18682</v>
      </c>
      <c r="F2519" s="215">
        <v>5.3228948201650451E-2</v>
      </c>
      <c r="G2519" s="132" t="str">
        <f ca="1">IFERROR(_xll.BQL($A2519, "cur_mkt_cap(currency=EUR)")/1000000, " ")</f>
        <v xml:space="preserve"> </v>
      </c>
      <c r="M2519" s="308"/>
      <c r="N2519" s="215">
        <f t="shared" si="106"/>
        <v>5.765803361136336E-4</v>
      </c>
      <c r="O2519" s="172" t="str">
        <f>IFERROR(IF(VLOOKUP($C2519,'MSCI Database'!$C:$R,2, FALSE)="","",VLOOKUP($C2519,'MSCI Database'!$C:$R,2, FALSE)),"")</f>
        <v>Textiles, Apparel &amp; Luxury Goods</v>
      </c>
      <c r="P2519" s="229" t="str">
        <f>IFERROR(IF(VLOOKUP($C2519,'MSCI Database'!$C:$R,3, FALSE)="","",VLOOKUP($C2519,'MSCI Database'!$C:$R,3, FALSE)),"")</f>
        <v>A</v>
      </c>
      <c r="Q2519" s="229" t="str">
        <f>IFERROR(IF(VLOOKUP($C2519,'MSCI Database'!$C:$R,4, FALSE)="","",VLOOKUP($C2519,'MSCI Database'!$C:$R,4, FALSE)),"")</f>
        <v>1</v>
      </c>
      <c r="R2519" s="229">
        <f>IFERROR(IF(VLOOKUP($C2519,'MSCI Database'!$C:$R,5, FALSE)="","",VLOOKUP($C2519,'MSCI Database'!$C:$R,5, FALSE)),"")</f>
        <v>6.5</v>
      </c>
      <c r="S2519" s="229">
        <f>IFERROR(IF(VLOOKUP($C2519,'MSCI Database'!$C:$R,6, FALSE)="","",VLOOKUP($C2519,'MSCI Database'!$C:$R,6, FALSE)),"")</f>
        <v>4.3</v>
      </c>
      <c r="T2519" s="229">
        <f>IFERROR(IF(VLOOKUP($C2519,'MSCI Database'!$C:$R,7, FALSE)="","",VLOOKUP($C2519,'MSCI Database'!$C:$R,7, FALSE)),"")</f>
        <v>4.8</v>
      </c>
      <c r="U2519" s="229">
        <f>IFERROR(IF(VLOOKUP($C2519,'MSCI Database'!$C:$R,8, FALSE)="","",VLOOKUP($C2519,'MSCI Database'!$C:$R,8, FALSE)),"")</f>
        <v>5.5</v>
      </c>
      <c r="V2519" s="229">
        <f>IFERROR(IF(VLOOKUP($C2519,'MSCI Database'!$C:$R,9, FALSE)="","",VLOOKUP($C2519,'MSCI Database'!$C:$R,9, FALSE)),"")</f>
        <v>4.9000000000000004</v>
      </c>
      <c r="W2519" s="215">
        <f t="shared" ca="1" si="107"/>
        <v>0</v>
      </c>
      <c r="X2519" s="276">
        <f>IFERROR(IF(VLOOKUP($C2519,'MSCI Database'!$C:$R,10, FALSE)="","",VLOOKUP($C2519,'MSCI Database'!$C:$R,10, FALSE)),"")</f>
        <v>19589</v>
      </c>
      <c r="Y2519" s="229" t="str">
        <f>IFERROR(IF(VLOOKUP($C2519,'MSCI Database'!$C:$R,11, FALSE)="","",VLOOKUP($C2519,'MSCI Database'!$C:$R,11, FALSE)),"")</f>
        <v>2019</v>
      </c>
      <c r="Z2519" s="229" t="str">
        <f>IFERROR(IF(VLOOKUP($C2519,'MSCI Database'!$C:$R,12, FALSE)="","",VLOOKUP($C2519,'MSCI Database'!$C:$R,12, FALSE)),"")</f>
        <v>Reported</v>
      </c>
      <c r="AA2519" s="229" t="str">
        <f>IFERROR(IF(VLOOKUP($C2519,'MSCI Database'!$C:$R,13, FALSE)="","",VLOOKUP($C2519,'MSCI Database'!$C:$R,13, FALSE)),"")</f>
        <v>Sustained focus in supply chain monitoring; lags peers in sustainable cotton sourcing</v>
      </c>
    </row>
    <row r="2520" spans="1:27" s="130" customFormat="1" ht="15" hidden="1" customHeight="1" outlineLevel="1">
      <c r="A2520" s="130" t="s">
        <v>7744</v>
      </c>
      <c r="B2520" s="130" t="s">
        <v>7745</v>
      </c>
      <c r="C2520" s="130" t="s">
        <v>7746</v>
      </c>
      <c r="D2520" s="130" t="s">
        <v>12128</v>
      </c>
      <c r="E2520" s="130" t="s">
        <v>18684</v>
      </c>
      <c r="F2520" s="215">
        <v>5.3209037621029007E-2</v>
      </c>
      <c r="G2520" s="132" t="str">
        <f ca="1">IFERROR(_xll.BQL($A2520, "cur_mkt_cap(currency=EUR)")/1000000, " ")</f>
        <v xml:space="preserve"> </v>
      </c>
      <c r="M2520" s="308"/>
      <c r="N2520" s="215">
        <f t="shared" si="106"/>
        <v>5.7636466307002131E-4</v>
      </c>
      <c r="O2520" s="172" t="str">
        <f>IFERROR(IF(VLOOKUP($C2520,'MSCI Database'!$C:$R,2, FALSE)="","",VLOOKUP($C2520,'MSCI Database'!$C:$R,2, FALSE)),"")</f>
        <v>Specialty Chemicals</v>
      </c>
      <c r="P2520" s="229" t="str">
        <f>IFERROR(IF(VLOOKUP($C2520,'MSCI Database'!$C:$R,3, FALSE)="","",VLOOKUP($C2520,'MSCI Database'!$C:$R,3, FALSE)),"")</f>
        <v>AA</v>
      </c>
      <c r="Q2520" s="229" t="str">
        <f>IFERROR(IF(VLOOKUP($C2520,'MSCI Database'!$C:$R,4, FALSE)="","",VLOOKUP($C2520,'MSCI Database'!$C:$R,4, FALSE)),"")</f>
        <v>1</v>
      </c>
      <c r="R2520" s="229">
        <f>IFERROR(IF(VLOOKUP($C2520,'MSCI Database'!$C:$R,5, FALSE)="","",VLOOKUP($C2520,'MSCI Database'!$C:$R,5, FALSE)),"")</f>
        <v>7.5</v>
      </c>
      <c r="S2520" s="229">
        <f>IFERROR(IF(VLOOKUP($C2520,'MSCI Database'!$C:$R,6, FALSE)="","",VLOOKUP($C2520,'MSCI Database'!$C:$R,6, FALSE)),"")</f>
        <v>7.4</v>
      </c>
      <c r="T2520" s="229">
        <f>IFERROR(IF(VLOOKUP($C2520,'MSCI Database'!$C:$R,7, FALSE)="","",VLOOKUP($C2520,'MSCI Database'!$C:$R,7, FALSE)),"")</f>
        <v>1.7</v>
      </c>
      <c r="U2520" s="229">
        <f>IFERROR(IF(VLOOKUP($C2520,'MSCI Database'!$C:$R,8, FALSE)="","",VLOOKUP($C2520,'MSCI Database'!$C:$R,8, FALSE)),"")</f>
        <v>4.5</v>
      </c>
      <c r="V2520" s="229">
        <f>IFERROR(IF(VLOOKUP($C2520,'MSCI Database'!$C:$R,9, FALSE)="","",VLOOKUP($C2520,'MSCI Database'!$C:$R,9, FALSE)),"")</f>
        <v>5.6</v>
      </c>
      <c r="W2520" s="215">
        <f t="shared" ca="1" si="107"/>
        <v>0</v>
      </c>
      <c r="X2520" s="276">
        <f>IFERROR(IF(VLOOKUP($C2520,'MSCI Database'!$C:$R,10, FALSE)="","",VLOOKUP($C2520,'MSCI Database'!$C:$R,10, FALSE)),"")</f>
        <v>880000</v>
      </c>
      <c r="Y2520" s="229" t="str">
        <f>IFERROR(IF(VLOOKUP($C2520,'MSCI Database'!$C:$R,11, FALSE)="","",VLOOKUP($C2520,'MSCI Database'!$C:$R,11, FALSE)),"")</f>
        <v>2019</v>
      </c>
      <c r="Z2520" s="229" t="str">
        <f>IFERROR(IF(VLOOKUP($C2520,'MSCI Database'!$C:$R,12, FALSE)="","",VLOOKUP($C2520,'MSCI Database'!$C:$R,12, FALSE)),"")</f>
        <v>Reported</v>
      </c>
      <c r="AA2520" s="229" t="str">
        <f>IFERROR(IF(VLOOKUP($C2520,'MSCI Database'!$C:$R,13, FALSE)="","",VLOOKUP($C2520,'MSCI Database'!$C:$R,13, FALSE)),"")</f>
        <v>Low carbon and water withdrawal intensity relative to peers</v>
      </c>
    </row>
    <row r="2521" spans="1:27" s="130" customFormat="1" ht="15" hidden="1" customHeight="1" outlineLevel="1">
      <c r="A2521" s="130" t="s">
        <v>5493</v>
      </c>
      <c r="B2521" s="130" t="s">
        <v>5494</v>
      </c>
      <c r="C2521" s="130" t="s">
        <v>5495</v>
      </c>
      <c r="D2521" s="130" t="s">
        <v>18718</v>
      </c>
      <c r="E2521" s="130" t="s">
        <v>18707</v>
      </c>
      <c r="F2521" s="215">
        <v>1.349200355516688E-2</v>
      </c>
      <c r="G2521" s="132" t="str">
        <f ca="1">IFERROR(_xll.BQL($A2521, "cur_mkt_cap(currency=EUR)")/1000000, " ")</f>
        <v xml:space="preserve"> </v>
      </c>
      <c r="M2521" s="308"/>
      <c r="N2521" s="215">
        <f t="shared" si="106"/>
        <v>1.4614648997410119E-4</v>
      </c>
      <c r="O2521" s="172" t="str">
        <f>IFERROR(IF(VLOOKUP($C2521,'MSCI Database'!$C:$R,2, FALSE)="","",VLOOKUP($C2521,'MSCI Database'!$C:$R,2, FALSE)),"")</f>
        <v>Oil &amp; Gas Refining, Marketing, Transportation &amp; Storage</v>
      </c>
      <c r="P2521" s="229" t="str">
        <f>IFERROR(IF(VLOOKUP($C2521,'MSCI Database'!$C:$R,3, FALSE)="","",VLOOKUP($C2521,'MSCI Database'!$C:$R,3, FALSE)),"")</f>
        <v>A</v>
      </c>
      <c r="Q2521" s="229" t="str">
        <f>IFERROR(IF(VLOOKUP($C2521,'MSCI Database'!$C:$R,4, FALSE)="","",VLOOKUP($C2521,'MSCI Database'!$C:$R,4, FALSE)),"")</f>
        <v>0</v>
      </c>
      <c r="R2521" s="229">
        <f>IFERROR(IF(VLOOKUP($C2521,'MSCI Database'!$C:$R,5, FALSE)="","",VLOOKUP($C2521,'MSCI Database'!$C:$R,5, FALSE)),"")</f>
        <v>6.2</v>
      </c>
      <c r="S2521" s="229">
        <f>IFERROR(IF(VLOOKUP($C2521,'MSCI Database'!$C:$R,6, FALSE)="","",VLOOKUP($C2521,'MSCI Database'!$C:$R,6, FALSE)),"")</f>
        <v>5</v>
      </c>
      <c r="T2521" s="229">
        <f>IFERROR(IF(VLOOKUP($C2521,'MSCI Database'!$C:$R,7, FALSE)="","",VLOOKUP($C2521,'MSCI Database'!$C:$R,7, FALSE)),"")</f>
        <v>8</v>
      </c>
      <c r="U2521" s="229">
        <f>IFERROR(IF(VLOOKUP($C2521,'MSCI Database'!$C:$R,8, FALSE)="","",VLOOKUP($C2521,'MSCI Database'!$C:$R,8, FALSE)),"")</f>
        <v>3.4</v>
      </c>
      <c r="V2521" s="229">
        <f>IFERROR(IF(VLOOKUP($C2521,'MSCI Database'!$C:$R,9, FALSE)="","",VLOOKUP($C2521,'MSCI Database'!$C:$R,9, FALSE)),"")</f>
        <v>4.9000000000000004</v>
      </c>
      <c r="W2521" s="215">
        <f t="shared" ca="1" si="107"/>
        <v>0</v>
      </c>
      <c r="X2521" s="276">
        <f>IFERROR(IF(VLOOKUP($C2521,'MSCI Database'!$C:$R,10, FALSE)="","",VLOOKUP($C2521,'MSCI Database'!$C:$R,10, FALSE)),"")</f>
        <v>15895512</v>
      </c>
      <c r="Y2521" s="229" t="str">
        <f>IFERROR(IF(VLOOKUP($C2521,'MSCI Database'!$C:$R,11, FALSE)="","",VLOOKUP($C2521,'MSCI Database'!$C:$R,11, FALSE)),"")</f>
        <v>2019</v>
      </c>
      <c r="Z2521" s="229" t="str">
        <f>IFERROR(IF(VLOOKUP($C2521,'MSCI Database'!$C:$R,12, FALSE)="","",VLOOKUP($C2521,'MSCI Database'!$C:$R,12, FALSE)),"")</f>
        <v>Reported</v>
      </c>
      <c r="AA2521" s="229" t="str">
        <f>IFERROR(IF(VLOOKUP($C2521,'MSCI Database'!$C:$R,13, FALSE)="","",VLOOKUP($C2521,'MSCI Database'!$C:$R,13, FALSE)),"")</f>
        <v>Strong health and safety track record</v>
      </c>
    </row>
    <row r="2522" spans="1:27" s="130" customFormat="1" ht="15" hidden="1" customHeight="1" outlineLevel="1">
      <c r="A2522" s="130" t="s">
        <v>7348</v>
      </c>
      <c r="B2522" s="130" t="s">
        <v>7349</v>
      </c>
      <c r="C2522" s="130" t="s">
        <v>7350</v>
      </c>
      <c r="D2522" s="130" t="s">
        <v>12128</v>
      </c>
      <c r="E2522" s="130" t="s">
        <v>18689</v>
      </c>
      <c r="F2522" s="215">
        <v>5.3052568490647031E-2</v>
      </c>
      <c r="G2522" s="132" t="str">
        <f ca="1">IFERROR(_xll.BQL($A2522, "cur_mkt_cap(currency=EUR)")/1000000, " ")</f>
        <v xml:space="preserve"> </v>
      </c>
      <c r="M2522" s="308"/>
      <c r="N2522" s="215">
        <f t="shared" si="106"/>
        <v>5.7466977660626344E-4</v>
      </c>
      <c r="O2522" s="172" t="str">
        <f>IFERROR(IF(VLOOKUP($C2522,'MSCI Database'!$C:$R,2, FALSE)="","",VLOOKUP($C2522,'MSCI Database'!$C:$R,2, FALSE)),"")</f>
        <v>Electronic Equipment, Instruments &amp; Components</v>
      </c>
      <c r="P2522" s="229" t="str">
        <f>IFERROR(IF(VLOOKUP($C2522,'MSCI Database'!$C:$R,3, FALSE)="","",VLOOKUP($C2522,'MSCI Database'!$C:$R,3, FALSE)),"")</f>
        <v>AA</v>
      </c>
      <c r="Q2522" s="229" t="str">
        <f>IFERROR(IF(VLOOKUP($C2522,'MSCI Database'!$C:$R,4, FALSE)="","",VLOOKUP($C2522,'MSCI Database'!$C:$R,4, FALSE)),"")</f>
        <v>0</v>
      </c>
      <c r="R2522" s="229">
        <f>IFERROR(IF(VLOOKUP($C2522,'MSCI Database'!$C:$R,5, FALSE)="","",VLOOKUP($C2522,'MSCI Database'!$C:$R,5, FALSE)),"")</f>
        <v>7.7</v>
      </c>
      <c r="S2522" s="229">
        <f>IFERROR(IF(VLOOKUP($C2522,'MSCI Database'!$C:$R,6, FALSE)="","",VLOOKUP($C2522,'MSCI Database'!$C:$R,6, FALSE)),"")</f>
        <v>2.2999999999999998</v>
      </c>
      <c r="T2522" s="229">
        <f>IFERROR(IF(VLOOKUP($C2522,'MSCI Database'!$C:$R,7, FALSE)="","",VLOOKUP($C2522,'MSCI Database'!$C:$R,7, FALSE)),"")</f>
        <v>6.5</v>
      </c>
      <c r="U2522" s="229">
        <f>IFERROR(IF(VLOOKUP($C2522,'MSCI Database'!$C:$R,8, FALSE)="","",VLOOKUP($C2522,'MSCI Database'!$C:$R,8, FALSE)),"")</f>
        <v>5.2</v>
      </c>
      <c r="V2522" s="229">
        <f>IFERROR(IF(VLOOKUP($C2522,'MSCI Database'!$C:$R,9, FALSE)="","",VLOOKUP($C2522,'MSCI Database'!$C:$R,9, FALSE)),"")</f>
        <v>5.3</v>
      </c>
      <c r="W2522" s="215">
        <f t="shared" ca="1" si="107"/>
        <v>0</v>
      </c>
      <c r="X2522" s="276">
        <f>IFERROR(IF(VLOOKUP($C2522,'MSCI Database'!$C:$R,10, FALSE)="","",VLOOKUP($C2522,'MSCI Database'!$C:$R,10, FALSE)),"")</f>
        <v>93254</v>
      </c>
      <c r="Y2522" s="229" t="str">
        <f>IFERROR(IF(VLOOKUP($C2522,'MSCI Database'!$C:$R,11, FALSE)="","",VLOOKUP($C2522,'MSCI Database'!$C:$R,11, FALSE)),"")</f>
        <v>2019</v>
      </c>
      <c r="Z2522" s="229" t="str">
        <f>IFERROR(IF(VLOOKUP($C2522,'MSCI Database'!$C:$R,12, FALSE)="","",VLOOKUP($C2522,'MSCI Database'!$C:$R,12, FALSE)),"")</f>
        <v>Reported</v>
      </c>
      <c r="AA2522" s="229" t="str">
        <f>IFERROR(IF(VLOOKUP($C2522,'MSCI Database'!$C:$R,13, FALSE)="","",VLOOKUP($C2522,'MSCI Database'!$C:$R,13, FALSE)),"")</f>
        <v>Labor management programs compare favorably with those of global peers</v>
      </c>
    </row>
    <row r="2523" spans="1:27" s="130" customFormat="1" ht="15" hidden="1" customHeight="1" outlineLevel="1">
      <c r="A2523" s="130" t="s">
        <v>8150</v>
      </c>
      <c r="B2523" s="130" t="s">
        <v>8151</v>
      </c>
      <c r="C2523" s="130" t="s">
        <v>8152</v>
      </c>
      <c r="D2523" s="130" t="s">
        <v>12128</v>
      </c>
      <c r="E2523" s="130" t="s">
        <v>18673</v>
      </c>
      <c r="F2523" s="215">
        <v>5.2938686361572673E-2</v>
      </c>
      <c r="G2523" s="132" t="str">
        <f ca="1">IFERROR(_xll.BQL($A2523, "cur_mkt_cap(currency=EUR)")/1000000, " ")</f>
        <v xml:space="preserve"> </v>
      </c>
      <c r="M2523" s="308"/>
      <c r="N2523" s="215">
        <f t="shared" si="106"/>
        <v>5.7343619603633981E-4</v>
      </c>
      <c r="O2523" s="172" t="str">
        <f>IFERROR(IF(VLOOKUP($C2523,'MSCI Database'!$C:$R,2, FALSE)="","",VLOOKUP($C2523,'MSCI Database'!$C:$R,2, FALSE)),"")</f>
        <v>Aerospace &amp; Defense</v>
      </c>
      <c r="P2523" s="229" t="str">
        <f>IFERROR(IF(VLOOKUP($C2523,'MSCI Database'!$C:$R,3, FALSE)="","",VLOOKUP($C2523,'MSCI Database'!$C:$R,3, FALSE)),"")</f>
        <v>BB</v>
      </c>
      <c r="Q2523" s="229" t="str">
        <f>IFERROR(IF(VLOOKUP($C2523,'MSCI Database'!$C:$R,4, FALSE)="","",VLOOKUP($C2523,'MSCI Database'!$C:$R,4, FALSE)),"")</f>
        <v>0</v>
      </c>
      <c r="R2523" s="229">
        <f>IFERROR(IF(VLOOKUP($C2523,'MSCI Database'!$C:$R,5, FALSE)="","",VLOOKUP($C2523,'MSCI Database'!$C:$R,5, FALSE)),"")</f>
        <v>3.8</v>
      </c>
      <c r="S2523" s="229">
        <f>IFERROR(IF(VLOOKUP($C2523,'MSCI Database'!$C:$R,6, FALSE)="","",VLOOKUP($C2523,'MSCI Database'!$C:$R,6, FALSE)),"")</f>
        <v>2.5</v>
      </c>
      <c r="T2523" s="229">
        <f>IFERROR(IF(VLOOKUP($C2523,'MSCI Database'!$C:$R,7, FALSE)="","",VLOOKUP($C2523,'MSCI Database'!$C:$R,7, FALSE)),"")</f>
        <v>3.2</v>
      </c>
      <c r="U2523" s="229">
        <f>IFERROR(IF(VLOOKUP($C2523,'MSCI Database'!$C:$R,8, FALSE)="","",VLOOKUP($C2523,'MSCI Database'!$C:$R,8, FALSE)),"")</f>
        <v>4.8</v>
      </c>
      <c r="V2523" s="229">
        <f>IFERROR(IF(VLOOKUP($C2523,'MSCI Database'!$C:$R,9, FALSE)="","",VLOOKUP($C2523,'MSCI Database'!$C:$R,9, FALSE)),"")</f>
        <v>3.8</v>
      </c>
      <c r="W2523" s="215">
        <f t="shared" ca="1" si="107"/>
        <v>0</v>
      </c>
      <c r="X2523" s="276">
        <f>IFERROR(IF(VLOOKUP($C2523,'MSCI Database'!$C:$R,10, FALSE)="","",VLOOKUP($C2523,'MSCI Database'!$C:$R,10, FALSE)),"")</f>
        <v>144557</v>
      </c>
      <c r="Y2523" s="229" t="str">
        <f>IFERROR(IF(VLOOKUP($C2523,'MSCI Database'!$C:$R,11, FALSE)="","",VLOOKUP($C2523,'MSCI Database'!$C:$R,11, FALSE)),"")</f>
        <v>2019</v>
      </c>
      <c r="Z2523" s="229" t="str">
        <f>IFERROR(IF(VLOOKUP($C2523,'MSCI Database'!$C:$R,12, FALSE)="","",VLOOKUP($C2523,'MSCI Database'!$C:$R,12, FALSE)),"")</f>
        <v>E.Segmt-Moderately High</v>
      </c>
      <c r="AA2523" s="229" t="str">
        <f>IFERROR(IF(VLOOKUP($C2523,'MSCI Database'!$C:$R,13, FALSE)="","",VLOOKUP($C2523,'MSCI Database'!$C:$R,13, FALSE)),"")</f>
        <v>Reduced workforce as COVID-19 pandemic hits aerospace and defense industry</v>
      </c>
    </row>
    <row r="2524" spans="1:27" s="130" customFormat="1" ht="15" hidden="1" customHeight="1" outlineLevel="1">
      <c r="A2524" s="130" t="s">
        <v>2556</v>
      </c>
      <c r="B2524" s="130" t="s">
        <v>2557</v>
      </c>
      <c r="C2524" s="130" t="s">
        <v>2558</v>
      </c>
      <c r="D2524" s="130" t="s">
        <v>18691</v>
      </c>
      <c r="E2524" s="130" t="s">
        <v>18673</v>
      </c>
      <c r="F2524" s="215">
        <v>7.3202682483673565E-2</v>
      </c>
      <c r="G2524" s="132" t="str">
        <f ca="1">IFERROR(_xll.BQL($A2524, "cur_mkt_cap(currency=EUR)")/1000000, " ")</f>
        <v xml:space="preserve"> </v>
      </c>
      <c r="M2524" s="308"/>
      <c r="N2524" s="215">
        <f t="shared" si="106"/>
        <v>7.9293746536113967E-4</v>
      </c>
      <c r="O2524" s="172" t="str">
        <f>IFERROR(IF(VLOOKUP($C2524,'MSCI Database'!$C:$R,2, FALSE)="","",VLOOKUP($C2524,'MSCI Database'!$C:$R,2, FALSE)),"")</f>
        <v>Professional Services</v>
      </c>
      <c r="P2524" s="229" t="str">
        <f>IFERROR(IF(VLOOKUP($C2524,'MSCI Database'!$C:$R,3, FALSE)="","",VLOOKUP($C2524,'MSCI Database'!$C:$R,3, FALSE)),"")</f>
        <v>BBB</v>
      </c>
      <c r="Q2524" s="229" t="str">
        <f>IFERROR(IF(VLOOKUP($C2524,'MSCI Database'!$C:$R,4, FALSE)="","",VLOOKUP($C2524,'MSCI Database'!$C:$R,4, FALSE)),"")</f>
        <v>-1</v>
      </c>
      <c r="R2524" s="229">
        <f>IFERROR(IF(VLOOKUP($C2524,'MSCI Database'!$C:$R,5, FALSE)="","",VLOOKUP($C2524,'MSCI Database'!$C:$R,5, FALSE)),"")</f>
        <v>5.6</v>
      </c>
      <c r="S2524" s="229">
        <f>IFERROR(IF(VLOOKUP($C2524,'MSCI Database'!$C:$R,6, FALSE)="","",VLOOKUP($C2524,'MSCI Database'!$C:$R,6, FALSE)),"")</f>
        <v>10</v>
      </c>
      <c r="T2524" s="229">
        <f>IFERROR(IF(VLOOKUP($C2524,'MSCI Database'!$C:$R,7, FALSE)="","",VLOOKUP($C2524,'MSCI Database'!$C:$R,7, FALSE)),"")</f>
        <v>4.3</v>
      </c>
      <c r="U2524" s="229">
        <f>IFERROR(IF(VLOOKUP($C2524,'MSCI Database'!$C:$R,8, FALSE)="","",VLOOKUP($C2524,'MSCI Database'!$C:$R,8, FALSE)),"")</f>
        <v>6.7</v>
      </c>
      <c r="V2524" s="229">
        <f>IFERROR(IF(VLOOKUP($C2524,'MSCI Database'!$C:$R,9, FALSE)="","",VLOOKUP($C2524,'MSCI Database'!$C:$R,9, FALSE)),"")</f>
        <v>5.4</v>
      </c>
      <c r="W2524" s="215">
        <f t="shared" ca="1" si="107"/>
        <v>0</v>
      </c>
      <c r="X2524" s="276">
        <f>IFERROR(IF(VLOOKUP($C2524,'MSCI Database'!$C:$R,10, FALSE)="","",VLOOKUP($C2524,'MSCI Database'!$C:$R,10, FALSE)),"")</f>
        <v>28500</v>
      </c>
      <c r="Y2524" s="229" t="str">
        <f>IFERROR(IF(VLOOKUP($C2524,'MSCI Database'!$C:$R,11, FALSE)="","",VLOOKUP($C2524,'MSCI Database'!$C:$R,11, FALSE)),"")</f>
        <v>2019</v>
      </c>
      <c r="Z2524" s="229" t="str">
        <f>IFERROR(IF(VLOOKUP($C2524,'MSCI Database'!$C:$R,12, FALSE)="","",VLOOKUP($C2524,'MSCI Database'!$C:$R,12, FALSE)),"")</f>
        <v>Reported</v>
      </c>
      <c r="AA2524" s="229" t="str">
        <f>IFERROR(IF(VLOOKUP($C2524,'MSCI Database'!$C:$R,13, FALSE)="","",VLOOKUP($C2524,'MSCI Database'!$C:$R,13, FALSE)),"")</f>
        <v>Data security incidents, despite robust information security framework</v>
      </c>
    </row>
    <row r="2525" spans="1:27" s="130" customFormat="1" ht="15" hidden="1" customHeight="1" outlineLevel="1">
      <c r="A2525" s="130" t="s">
        <v>7776</v>
      </c>
      <c r="B2525" s="130" t="s">
        <v>7777</v>
      </c>
      <c r="C2525" s="130" t="s">
        <v>7778</v>
      </c>
      <c r="D2525" s="130" t="s">
        <v>12128</v>
      </c>
      <c r="E2525" s="130" t="s">
        <v>18689</v>
      </c>
      <c r="F2525" s="215">
        <v>5.2868069806563209E-2</v>
      </c>
      <c r="G2525" s="132" t="str">
        <f ca="1">IFERROR(_xll.BQL($A2525, "cur_mkt_cap(currency=EUR)")/1000000, " ")</f>
        <v xml:space="preserve"> </v>
      </c>
      <c r="M2525" s="308"/>
      <c r="N2525" s="215">
        <f t="shared" si="106"/>
        <v>5.7267127171605641E-4</v>
      </c>
      <c r="O2525" s="172" t="str">
        <f>IFERROR(IF(VLOOKUP($C2525,'MSCI Database'!$C:$R,2, FALSE)="","",VLOOKUP($C2525,'MSCI Database'!$C:$R,2, FALSE)),"")</f>
        <v>Software &amp; Services</v>
      </c>
      <c r="P2525" s="229" t="str">
        <f>IFERROR(IF(VLOOKUP($C2525,'MSCI Database'!$C:$R,3, FALSE)="","",VLOOKUP($C2525,'MSCI Database'!$C:$R,3, FALSE)),"")</f>
        <v>BBB</v>
      </c>
      <c r="Q2525" s="229" t="str">
        <f>IFERROR(IF(VLOOKUP($C2525,'MSCI Database'!$C:$R,4, FALSE)="","",VLOOKUP($C2525,'MSCI Database'!$C:$R,4, FALSE)),"")</f>
        <v>0</v>
      </c>
      <c r="R2525" s="229">
        <f>IFERROR(IF(VLOOKUP($C2525,'MSCI Database'!$C:$R,5, FALSE)="","",VLOOKUP($C2525,'MSCI Database'!$C:$R,5, FALSE)),"")</f>
        <v>5.6</v>
      </c>
      <c r="S2525" s="229">
        <f>IFERROR(IF(VLOOKUP($C2525,'MSCI Database'!$C:$R,6, FALSE)="","",VLOOKUP($C2525,'MSCI Database'!$C:$R,6, FALSE)),"")</f>
        <v>7</v>
      </c>
      <c r="T2525" s="229">
        <f>IFERROR(IF(VLOOKUP($C2525,'MSCI Database'!$C:$R,7, FALSE)="","",VLOOKUP($C2525,'MSCI Database'!$C:$R,7, FALSE)),"")</f>
        <v>4.3</v>
      </c>
      <c r="U2525" s="229">
        <f>IFERROR(IF(VLOOKUP($C2525,'MSCI Database'!$C:$R,8, FALSE)="","",VLOOKUP($C2525,'MSCI Database'!$C:$R,8, FALSE)),"")</f>
        <v>5.3</v>
      </c>
      <c r="V2525" s="229">
        <f>IFERROR(IF(VLOOKUP($C2525,'MSCI Database'!$C:$R,9, FALSE)="","",VLOOKUP($C2525,'MSCI Database'!$C:$R,9, FALSE)),"")</f>
        <v>4.9000000000000004</v>
      </c>
      <c r="W2525" s="215">
        <f t="shared" ca="1" si="107"/>
        <v>0</v>
      </c>
      <c r="X2525" s="276">
        <f>IFERROR(IF(VLOOKUP($C2525,'MSCI Database'!$C:$R,10, FALSE)="","",VLOOKUP($C2525,'MSCI Database'!$C:$R,10, FALSE)),"")</f>
        <v>29560</v>
      </c>
      <c r="Y2525" s="229" t="str">
        <f>IFERROR(IF(VLOOKUP($C2525,'MSCI Database'!$C:$R,11, FALSE)="","",VLOOKUP($C2525,'MSCI Database'!$C:$R,11, FALSE)),"")</f>
        <v>2019</v>
      </c>
      <c r="Z2525" s="229" t="str">
        <f>IFERROR(IF(VLOOKUP($C2525,'MSCI Database'!$C:$R,12, FALSE)="","",VLOOKUP($C2525,'MSCI Database'!$C:$R,12, FALSE)),"")</f>
        <v>E.Segmt-Moderate</v>
      </c>
      <c r="AA2525" s="229" t="str">
        <f>IFERROR(IF(VLOOKUP($C2525,'MSCI Database'!$C:$R,13, FALSE)="","",VLOOKUP($C2525,'MSCI Database'!$C:$R,13, FALSE)),"")</f>
        <v>Improved information security management system, modest overall ESG performance</v>
      </c>
    </row>
    <row r="2526" spans="1:27" s="130" customFormat="1" ht="15" hidden="1" customHeight="1" outlineLevel="1">
      <c r="A2526" s="130" t="s">
        <v>8048</v>
      </c>
      <c r="B2526" s="130" t="s">
        <v>8049</v>
      </c>
      <c r="C2526" s="130" t="s">
        <v>8050</v>
      </c>
      <c r="D2526" s="130" t="s">
        <v>12128</v>
      </c>
      <c r="E2526" s="130" t="s">
        <v>18688</v>
      </c>
      <c r="F2526" s="215">
        <v>5.2751411058989499E-2</v>
      </c>
      <c r="G2526" s="132" t="str">
        <f ca="1">IFERROR(_xll.BQL($A2526, "cur_mkt_cap(currency=EUR)")/1000000, " ")</f>
        <v xml:space="preserve"> </v>
      </c>
      <c r="M2526" s="308"/>
      <c r="N2526" s="215">
        <f t="shared" si="106"/>
        <v>5.7140761458663453E-4</v>
      </c>
      <c r="O2526" s="172" t="str">
        <f>IFERROR(IF(VLOOKUP($C2526,'MSCI Database'!$C:$R,2, FALSE)="","",VLOOKUP($C2526,'MSCI Database'!$C:$R,2, FALSE)),"")</f>
        <v>Asset Management &amp; Custody Banks</v>
      </c>
      <c r="P2526" s="229" t="str">
        <f>IFERROR(IF(VLOOKUP($C2526,'MSCI Database'!$C:$R,3, FALSE)="","",VLOOKUP($C2526,'MSCI Database'!$C:$R,3, FALSE)),"")</f>
        <v>AA</v>
      </c>
      <c r="Q2526" s="229" t="str">
        <f>IFERROR(IF(VLOOKUP($C2526,'MSCI Database'!$C:$R,4, FALSE)="","",VLOOKUP($C2526,'MSCI Database'!$C:$R,4, FALSE)),"")</f>
        <v>0</v>
      </c>
      <c r="R2526" s="229">
        <f>IFERROR(IF(VLOOKUP($C2526,'MSCI Database'!$C:$R,5, FALSE)="","",VLOOKUP($C2526,'MSCI Database'!$C:$R,5, FALSE)),"")</f>
        <v>7.9</v>
      </c>
      <c r="S2526" s="229">
        <f>IFERROR(IF(VLOOKUP($C2526,'MSCI Database'!$C:$R,6, FALSE)="","",VLOOKUP($C2526,'MSCI Database'!$C:$R,6, FALSE)),"")</f>
        <v>10</v>
      </c>
      <c r="T2526" s="229">
        <f>IFERROR(IF(VLOOKUP($C2526,'MSCI Database'!$C:$R,7, FALSE)="","",VLOOKUP($C2526,'MSCI Database'!$C:$R,7, FALSE)),"")</f>
        <v>5.2</v>
      </c>
      <c r="U2526" s="229">
        <f>IFERROR(IF(VLOOKUP($C2526,'MSCI Database'!$C:$R,8, FALSE)="","",VLOOKUP($C2526,'MSCI Database'!$C:$R,8, FALSE)),"")</f>
        <v>4.7</v>
      </c>
      <c r="V2526" s="229">
        <f>IFERROR(IF(VLOOKUP($C2526,'MSCI Database'!$C:$R,9, FALSE)="","",VLOOKUP($C2526,'MSCI Database'!$C:$R,9, FALSE)),"")</f>
        <v>5.2</v>
      </c>
      <c r="W2526" s="215">
        <f t="shared" ca="1" si="107"/>
        <v>0</v>
      </c>
      <c r="X2526" s="276">
        <f>IFERROR(IF(VLOOKUP($C2526,'MSCI Database'!$C:$R,10, FALSE)="","",VLOOKUP($C2526,'MSCI Database'!$C:$R,10, FALSE)),"")</f>
        <v>84671</v>
      </c>
      <c r="Y2526" s="229" t="str">
        <f>IFERROR(IF(VLOOKUP($C2526,'MSCI Database'!$C:$R,11, FALSE)="","",VLOOKUP($C2526,'MSCI Database'!$C:$R,11, FALSE)),"")</f>
        <v>2019</v>
      </c>
      <c r="Z2526" s="229" t="str">
        <f>IFERROR(IF(VLOOKUP($C2526,'MSCI Database'!$C:$R,12, FALSE)="","",VLOOKUP($C2526,'MSCI Database'!$C:$R,12, FALSE)),"")</f>
        <v>Reported</v>
      </c>
      <c r="AA2526" s="229" t="str">
        <f>IFERROR(IF(VLOOKUP($C2526,'MSCI Database'!$C:$R,13, FALSE)="","",VLOOKUP($C2526,'MSCI Database'!$C:$R,13, FALSE)),"")</f>
        <v>Strong responsible investment policies and robust corporate governance framework remain a strength</v>
      </c>
    </row>
    <row r="2527" spans="1:27" s="130" customFormat="1" ht="15" hidden="1" customHeight="1" outlineLevel="1">
      <c r="A2527" s="130" t="s">
        <v>5839</v>
      </c>
      <c r="B2527" s="130" t="s">
        <v>5840</v>
      </c>
      <c r="C2527" s="130" t="s">
        <v>5841</v>
      </c>
      <c r="D2527" s="130" t="s">
        <v>18680</v>
      </c>
      <c r="E2527" s="130" t="s">
        <v>18688</v>
      </c>
      <c r="F2527" s="215">
        <v>3.9000377818429743E-2</v>
      </c>
      <c r="G2527" s="132" t="str">
        <f ca="1">IFERROR(_xll.BQL($A2527, "cur_mkt_cap(currency=EUR)")/1000000, " ")</f>
        <v xml:space="preserve"> </v>
      </c>
      <c r="M2527" s="308"/>
      <c r="N2527" s="215">
        <f t="shared" si="106"/>
        <v>4.2245529379841628E-4</v>
      </c>
      <c r="O2527" s="172" t="str">
        <f>IFERROR(IF(VLOOKUP($C2527,'MSCI Database'!$C:$R,2, FALSE)="","",VLOOKUP($C2527,'MSCI Database'!$C:$R,2, FALSE)),"")</f>
        <v>Banks</v>
      </c>
      <c r="P2527" s="229" t="str">
        <f>IFERROR(IF(VLOOKUP($C2527,'MSCI Database'!$C:$R,3, FALSE)="","",VLOOKUP($C2527,'MSCI Database'!$C:$R,3, FALSE)),"")</f>
        <v>A</v>
      </c>
      <c r="Q2527" s="229" t="str">
        <f>IFERROR(IF(VLOOKUP($C2527,'MSCI Database'!$C:$R,4, FALSE)="","",VLOOKUP($C2527,'MSCI Database'!$C:$R,4, FALSE)),"")</f>
        <v>0</v>
      </c>
      <c r="R2527" s="229">
        <f>IFERROR(IF(VLOOKUP($C2527,'MSCI Database'!$C:$R,5, FALSE)="","",VLOOKUP($C2527,'MSCI Database'!$C:$R,5, FALSE)),"")</f>
        <v>6.2</v>
      </c>
      <c r="S2527" s="229">
        <f>IFERROR(IF(VLOOKUP($C2527,'MSCI Database'!$C:$R,6, FALSE)="","",VLOOKUP($C2527,'MSCI Database'!$C:$R,6, FALSE)),"")</f>
        <v>5.2</v>
      </c>
      <c r="T2527" s="229">
        <f>IFERROR(IF(VLOOKUP($C2527,'MSCI Database'!$C:$R,7, FALSE)="","",VLOOKUP($C2527,'MSCI Database'!$C:$R,7, FALSE)),"")</f>
        <v>3.7</v>
      </c>
      <c r="U2527" s="229">
        <f>IFERROR(IF(VLOOKUP($C2527,'MSCI Database'!$C:$R,8, FALSE)="","",VLOOKUP($C2527,'MSCI Database'!$C:$R,8, FALSE)),"")</f>
        <v>7.4</v>
      </c>
      <c r="V2527" s="229">
        <f>IFERROR(IF(VLOOKUP($C2527,'MSCI Database'!$C:$R,9, FALSE)="","",VLOOKUP($C2527,'MSCI Database'!$C:$R,9, FALSE)),"")</f>
        <v>5.0999999999999996</v>
      </c>
      <c r="W2527" s="215">
        <f t="shared" ca="1" si="107"/>
        <v>0</v>
      </c>
      <c r="X2527" s="276">
        <f>IFERROR(IF(VLOOKUP($C2527,'MSCI Database'!$C:$R,10, FALSE)="","",VLOOKUP($C2527,'MSCI Database'!$C:$R,10, FALSE)),"")</f>
        <v>80716</v>
      </c>
      <c r="Y2527" s="229" t="str">
        <f>IFERROR(IF(VLOOKUP($C2527,'MSCI Database'!$C:$R,11, FALSE)="","",VLOOKUP($C2527,'MSCI Database'!$C:$R,11, FALSE)),"")</f>
        <v>2019</v>
      </c>
      <c r="Z2527" s="229" t="str">
        <f>IFERROR(IF(VLOOKUP($C2527,'MSCI Database'!$C:$R,12, FALSE)="","",VLOOKUP($C2527,'MSCI Database'!$C:$R,12, FALSE)),"")</f>
        <v>E.Segmt-Moderately High</v>
      </c>
      <c r="AA2527" s="229" t="str">
        <f>IFERROR(IF(VLOOKUP($C2527,'MSCI Database'!$C:$R,13, FALSE)="","",VLOOKUP($C2527,'MSCI Database'!$C:$R,13, FALSE)),"")</f>
        <v>Leads global peers in overall corporate governance performance</v>
      </c>
    </row>
    <row r="2528" spans="1:27" s="130" customFormat="1" ht="15" hidden="1" customHeight="1" outlineLevel="1">
      <c r="A2528" s="130" t="s">
        <v>2651</v>
      </c>
      <c r="B2528" s="130" t="s">
        <v>2652</v>
      </c>
      <c r="C2528" s="130" t="s">
        <v>2653</v>
      </c>
      <c r="D2528" s="130" t="s">
        <v>18686</v>
      </c>
      <c r="E2528" s="130" t="s">
        <v>18690</v>
      </c>
      <c r="F2528" s="215">
        <v>7.2783284217682154E-2</v>
      </c>
      <c r="G2528" s="132" t="str">
        <f ca="1">IFERROR(_xll.BQL($A2528, "cur_mkt_cap(currency=EUR)")/1000000, " ")</f>
        <v xml:space="preserve"> </v>
      </c>
      <c r="M2528" s="308"/>
      <c r="N2528" s="215">
        <f t="shared" si="106"/>
        <v>7.8839450891844025E-4</v>
      </c>
      <c r="O2528" s="172" t="str">
        <f>IFERROR(IF(VLOOKUP($C2528,'MSCI Database'!$C:$R,2, FALSE)="","",VLOOKUP($C2528,'MSCI Database'!$C:$R,2, FALSE)),"")</f>
        <v>Telecommunication Services</v>
      </c>
      <c r="P2528" s="229" t="str">
        <f>IFERROR(IF(VLOOKUP($C2528,'MSCI Database'!$C:$R,3, FALSE)="","",VLOOKUP($C2528,'MSCI Database'!$C:$R,3, FALSE)),"")</f>
        <v>AA</v>
      </c>
      <c r="Q2528" s="229" t="str">
        <f>IFERROR(IF(VLOOKUP($C2528,'MSCI Database'!$C:$R,4, FALSE)="","",VLOOKUP($C2528,'MSCI Database'!$C:$R,4, FALSE)),"")</f>
        <v>0</v>
      </c>
      <c r="R2528" s="229">
        <f>IFERROR(IF(VLOOKUP($C2528,'MSCI Database'!$C:$R,5, FALSE)="","",VLOOKUP($C2528,'MSCI Database'!$C:$R,5, FALSE)),"")</f>
        <v>7.4</v>
      </c>
      <c r="S2528" s="229">
        <f>IFERROR(IF(VLOOKUP($C2528,'MSCI Database'!$C:$R,6, FALSE)="","",VLOOKUP($C2528,'MSCI Database'!$C:$R,6, FALSE)),"")</f>
        <v>10</v>
      </c>
      <c r="T2528" s="229">
        <f>IFERROR(IF(VLOOKUP($C2528,'MSCI Database'!$C:$R,7, FALSE)="","",VLOOKUP($C2528,'MSCI Database'!$C:$R,7, FALSE)),"")</f>
        <v>5.6</v>
      </c>
      <c r="U2528" s="229">
        <f>IFERROR(IF(VLOOKUP($C2528,'MSCI Database'!$C:$R,8, FALSE)="","",VLOOKUP($C2528,'MSCI Database'!$C:$R,8, FALSE)),"")</f>
        <v>4.3</v>
      </c>
      <c r="V2528" s="229">
        <f>IFERROR(IF(VLOOKUP($C2528,'MSCI Database'!$C:$R,9, FALSE)="","",VLOOKUP($C2528,'MSCI Database'!$C:$R,9, FALSE)),"")</f>
        <v>5.3</v>
      </c>
      <c r="W2528" s="215">
        <f t="shared" ca="1" si="107"/>
        <v>0</v>
      </c>
      <c r="X2528" s="276">
        <f>IFERROR(IF(VLOOKUP($C2528,'MSCI Database'!$C:$R,10, FALSE)="","",VLOOKUP($C2528,'MSCI Database'!$C:$R,10, FALSE)),"")</f>
        <v>1940000</v>
      </c>
      <c r="Y2528" s="229" t="str">
        <f>IFERROR(IF(VLOOKUP($C2528,'MSCI Database'!$C:$R,11, FALSE)="","",VLOOKUP($C2528,'MSCI Database'!$C:$R,11, FALSE)),"")</f>
        <v>2019</v>
      </c>
      <c r="Z2528" s="229" t="str">
        <f>IFERROR(IF(VLOOKUP($C2528,'MSCI Database'!$C:$R,12, FALSE)="","",VLOOKUP($C2528,'MSCI Database'!$C:$R,12, FALSE)),"")</f>
        <v>Reported</v>
      </c>
      <c r="AA2528" s="229" t="str">
        <f>IFERROR(IF(VLOOKUP($C2528,'MSCI Database'!$C:$R,13, FALSE)="","",VLOOKUP($C2528,'MSCI Database'!$C:$R,13, FALSE)),"")</f>
        <v>Data security and ethics related risks persist despite strong policies</v>
      </c>
    </row>
    <row r="2529" spans="1:27" s="130" customFormat="1" ht="15" hidden="1" customHeight="1" outlineLevel="1">
      <c r="A2529" s="130" t="s">
        <v>7988</v>
      </c>
      <c r="B2529" s="130" t="s">
        <v>7989</v>
      </c>
      <c r="C2529" s="130" t="s">
        <v>7990</v>
      </c>
      <c r="D2529" s="130" t="s">
        <v>12128</v>
      </c>
      <c r="E2529" s="130" t="s">
        <v>18689</v>
      </c>
      <c r="F2529" s="215">
        <v>5.2378635146524737E-2</v>
      </c>
      <c r="G2529" s="132" t="str">
        <f ca="1">IFERROR(_xll.BQL($A2529, "cur_mkt_cap(currency=EUR)")/1000000, " ")</f>
        <v xml:space="preserve"> </v>
      </c>
      <c r="M2529" s="308"/>
      <c r="N2529" s="215">
        <f t="shared" si="106"/>
        <v>5.673696753042398E-4</v>
      </c>
      <c r="O2529" s="172" t="str">
        <f>IFERROR(IF(VLOOKUP($C2529,'MSCI Database'!$C:$R,2, FALSE)="","",VLOOKUP($C2529,'MSCI Database'!$C:$R,2, FALSE)),"")</f>
        <v>Semiconductors &amp; Semiconductor Equipment</v>
      </c>
      <c r="P2529" s="229" t="str">
        <f>IFERROR(IF(VLOOKUP($C2529,'MSCI Database'!$C:$R,3, FALSE)="","",VLOOKUP($C2529,'MSCI Database'!$C:$R,3, FALSE)),"")</f>
        <v>A</v>
      </c>
      <c r="Q2529" s="229" t="str">
        <f>IFERROR(IF(VLOOKUP($C2529,'MSCI Database'!$C:$R,4, FALSE)="","",VLOOKUP($C2529,'MSCI Database'!$C:$R,4, FALSE)),"")</f>
        <v>0</v>
      </c>
      <c r="R2529" s="229">
        <f>IFERROR(IF(VLOOKUP($C2529,'MSCI Database'!$C:$R,5, FALSE)="","",VLOOKUP($C2529,'MSCI Database'!$C:$R,5, FALSE)),"")</f>
        <v>6.4</v>
      </c>
      <c r="S2529" s="229">
        <f>IFERROR(IF(VLOOKUP($C2529,'MSCI Database'!$C:$R,6, FALSE)="","",VLOOKUP($C2529,'MSCI Database'!$C:$R,6, FALSE)),"")</f>
        <v>5.4</v>
      </c>
      <c r="T2529" s="229">
        <f>IFERROR(IF(VLOOKUP($C2529,'MSCI Database'!$C:$R,7, FALSE)="","",VLOOKUP($C2529,'MSCI Database'!$C:$R,7, FALSE)),"")</f>
        <v>7.4</v>
      </c>
      <c r="U2529" s="229">
        <f>IFERROR(IF(VLOOKUP($C2529,'MSCI Database'!$C:$R,8, FALSE)="","",VLOOKUP($C2529,'MSCI Database'!$C:$R,8, FALSE)),"")</f>
        <v>4.3</v>
      </c>
      <c r="V2529" s="229">
        <f>IFERROR(IF(VLOOKUP($C2529,'MSCI Database'!$C:$R,9, FALSE)="","",VLOOKUP($C2529,'MSCI Database'!$C:$R,9, FALSE)),"")</f>
        <v>5.6</v>
      </c>
      <c r="W2529" s="215">
        <f t="shared" ca="1" si="107"/>
        <v>0</v>
      </c>
      <c r="X2529" s="276">
        <f>IFERROR(IF(VLOOKUP($C2529,'MSCI Database'!$C:$R,10, FALSE)="","",VLOOKUP($C2529,'MSCI Database'!$C:$R,10, FALSE)),"")</f>
        <v>636165</v>
      </c>
      <c r="Y2529" s="229" t="str">
        <f>IFERROR(IF(VLOOKUP($C2529,'MSCI Database'!$C:$R,11, FALSE)="","",VLOOKUP($C2529,'MSCI Database'!$C:$R,11, FALSE)),"")</f>
        <v>2019</v>
      </c>
      <c r="Z2529" s="229" t="str">
        <f>IFERROR(IF(VLOOKUP($C2529,'MSCI Database'!$C:$R,12, FALSE)="","",VLOOKUP($C2529,'MSCI Database'!$C:$R,12, FALSE)),"")</f>
        <v>E.Segmt-Moderate</v>
      </c>
      <c r="AA2529" s="229" t="str">
        <f>IFERROR(IF(VLOOKUP($C2529,'MSCI Database'!$C:$R,13, FALSE)="","",VLOOKUP($C2529,'MSCI Database'!$C:$R,13, FALSE)),"")</f>
        <v>Strong programs for talent development and for conflict-free sourcing from suppliers</v>
      </c>
    </row>
    <row r="2530" spans="1:27" s="130" customFormat="1" ht="15" hidden="1" customHeight="1" outlineLevel="1">
      <c r="A2530" s="130" t="s">
        <v>620</v>
      </c>
      <c r="B2530" s="130" t="s">
        <v>621</v>
      </c>
      <c r="C2530" s="130" t="s">
        <v>622</v>
      </c>
      <c r="D2530" s="130" t="s">
        <v>18675</v>
      </c>
      <c r="E2530" s="130" t="s">
        <v>100</v>
      </c>
      <c r="F2530" s="215">
        <v>6.7300653932799194E-3</v>
      </c>
      <c r="G2530" s="132" t="str">
        <f ca="1">IFERROR(_xll.BQL($A2530, "cur_mkt_cap(currency=EUR)")/1000000, " ")</f>
        <v xml:space="preserve"> </v>
      </c>
      <c r="M2530" s="308"/>
      <c r="N2530" s="215">
        <f t="shared" si="106"/>
        <v>7.2900620764168147E-5</v>
      </c>
      <c r="O2530" s="172" t="str">
        <f>IFERROR(IF(VLOOKUP($C2530,'MSCI Database'!$C:$R,2, FALSE)="","",VLOOKUP($C2530,'MSCI Database'!$C:$R,2, FALSE)),"")</f>
        <v>Utilities</v>
      </c>
      <c r="P2530" s="229" t="str">
        <f>IFERROR(IF(VLOOKUP($C2530,'MSCI Database'!$C:$R,3, FALSE)="","",VLOOKUP($C2530,'MSCI Database'!$C:$R,3, FALSE)),"")</f>
        <v>BB</v>
      </c>
      <c r="Q2530" s="229" t="str">
        <f>IFERROR(IF(VLOOKUP($C2530,'MSCI Database'!$C:$R,4, FALSE)="","",VLOOKUP($C2530,'MSCI Database'!$C:$R,4, FALSE)),"")</f>
        <v>0</v>
      </c>
      <c r="R2530" s="229">
        <f>IFERROR(IF(VLOOKUP($C2530,'MSCI Database'!$C:$R,5, FALSE)="","",VLOOKUP($C2530,'MSCI Database'!$C:$R,5, FALSE)),"")</f>
        <v>3.5</v>
      </c>
      <c r="S2530" s="229">
        <f>IFERROR(IF(VLOOKUP($C2530,'MSCI Database'!$C:$R,6, FALSE)="","",VLOOKUP($C2530,'MSCI Database'!$C:$R,6, FALSE)),"")</f>
        <v>6</v>
      </c>
      <c r="T2530" s="229">
        <f>IFERROR(IF(VLOOKUP($C2530,'MSCI Database'!$C:$R,7, FALSE)="","",VLOOKUP($C2530,'MSCI Database'!$C:$R,7, FALSE)),"")</f>
        <v>6.2</v>
      </c>
      <c r="U2530" s="229">
        <f>IFERROR(IF(VLOOKUP($C2530,'MSCI Database'!$C:$R,8, FALSE)="","",VLOOKUP($C2530,'MSCI Database'!$C:$R,8, FALSE)),"")</f>
        <v>4</v>
      </c>
      <c r="V2530" s="229">
        <f>IFERROR(IF(VLOOKUP($C2530,'MSCI Database'!$C:$R,9, FALSE)="","",VLOOKUP($C2530,'MSCI Database'!$C:$R,9, FALSE)),"")</f>
        <v>5.0999999999999996</v>
      </c>
      <c r="W2530" s="215">
        <f t="shared" ca="1" si="107"/>
        <v>0</v>
      </c>
      <c r="X2530" s="276">
        <f>IFERROR(IF(VLOOKUP($C2530,'MSCI Database'!$C:$R,10, FALSE)="","",VLOOKUP($C2530,'MSCI Database'!$C:$R,10, FALSE)),"")</f>
        <v>613047</v>
      </c>
      <c r="Y2530" s="229" t="str">
        <f>IFERROR(IF(VLOOKUP($C2530,'MSCI Database'!$C:$R,11, FALSE)="","",VLOOKUP($C2530,'MSCI Database'!$C:$R,11, FALSE)),"")</f>
        <v>2019</v>
      </c>
      <c r="Z2530" s="229" t="str">
        <f>IFERROR(IF(VLOOKUP($C2530,'MSCI Database'!$C:$R,12, FALSE)="","",VLOOKUP($C2530,'MSCI Database'!$C:$R,12, FALSE)),"")</f>
        <v>E.CSI</v>
      </c>
      <c r="AA2530" s="229" t="str">
        <f>IFERROR(IF(VLOOKUP($C2530,'MSCI Database'!$C:$R,13, FALSE)="","",VLOOKUP($C2530,'MSCI Database'!$C:$R,13, FALSE)),"")</f>
        <v>Continued business expansion of gas distribution network</v>
      </c>
    </row>
    <row r="2531" spans="1:27" s="130" customFormat="1" ht="15" hidden="1" customHeight="1" outlineLevel="1">
      <c r="A2531" s="130" t="s">
        <v>6363</v>
      </c>
      <c r="B2531" s="130" t="s">
        <v>6364</v>
      </c>
      <c r="C2531" s="130" t="s">
        <v>6365</v>
      </c>
      <c r="D2531" s="130" t="s">
        <v>12128</v>
      </c>
      <c r="E2531" s="130" t="s">
        <v>18689</v>
      </c>
      <c r="F2531" s="215">
        <v>5.232579738520788E-2</v>
      </c>
      <c r="G2531" s="132" t="str">
        <f ca="1">IFERROR(_xll.BQL($A2531, "cur_mkt_cap(currency=EUR)")/1000000, " ")</f>
        <v xml:space="preserve"> </v>
      </c>
      <c r="M2531" s="308"/>
      <c r="N2531" s="215">
        <f t="shared" si="106"/>
        <v>5.6679733233657207E-4</v>
      </c>
      <c r="O2531" s="172" t="str">
        <f>IFERROR(IF(VLOOKUP($C2531,'MSCI Database'!$C:$R,2, FALSE)="","",VLOOKUP($C2531,'MSCI Database'!$C:$R,2, FALSE)),"")</f>
        <v>Software &amp; Services</v>
      </c>
      <c r="P2531" s="229" t="str">
        <f>IFERROR(IF(VLOOKUP($C2531,'MSCI Database'!$C:$R,3, FALSE)="","",VLOOKUP($C2531,'MSCI Database'!$C:$R,3, FALSE)),"")</f>
        <v>A</v>
      </c>
      <c r="Q2531" s="229" t="str">
        <f>IFERROR(IF(VLOOKUP($C2531,'MSCI Database'!$C:$R,4, FALSE)="","",VLOOKUP($C2531,'MSCI Database'!$C:$R,4, FALSE)),"")</f>
        <v>0</v>
      </c>
      <c r="R2531" s="229">
        <f>IFERROR(IF(VLOOKUP($C2531,'MSCI Database'!$C:$R,5, FALSE)="","",VLOOKUP($C2531,'MSCI Database'!$C:$R,5, FALSE)),"")</f>
        <v>5.9</v>
      </c>
      <c r="S2531" s="229">
        <f>IFERROR(IF(VLOOKUP($C2531,'MSCI Database'!$C:$R,6, FALSE)="","",VLOOKUP($C2531,'MSCI Database'!$C:$R,6, FALSE)),"")</f>
        <v>5.3</v>
      </c>
      <c r="T2531" s="229">
        <f>IFERROR(IF(VLOOKUP($C2531,'MSCI Database'!$C:$R,7, FALSE)="","",VLOOKUP($C2531,'MSCI Database'!$C:$R,7, FALSE)),"")</f>
        <v>4.5</v>
      </c>
      <c r="U2531" s="229">
        <f>IFERROR(IF(VLOOKUP($C2531,'MSCI Database'!$C:$R,8, FALSE)="","",VLOOKUP($C2531,'MSCI Database'!$C:$R,8, FALSE)),"")</f>
        <v>6.4</v>
      </c>
      <c r="V2531" s="229">
        <f>IFERROR(IF(VLOOKUP($C2531,'MSCI Database'!$C:$R,9, FALSE)="","",VLOOKUP($C2531,'MSCI Database'!$C:$R,9, FALSE)),"")</f>
        <v>5.3</v>
      </c>
      <c r="W2531" s="215">
        <f t="shared" ca="1" si="107"/>
        <v>0</v>
      </c>
      <c r="X2531" s="276">
        <f>IFERROR(IF(VLOOKUP($C2531,'MSCI Database'!$C:$R,10, FALSE)="","",VLOOKUP($C2531,'MSCI Database'!$C:$R,10, FALSE)),"")</f>
        <v>15811</v>
      </c>
      <c r="Y2531" s="229" t="str">
        <f>IFERROR(IF(VLOOKUP($C2531,'MSCI Database'!$C:$R,11, FALSE)="","",VLOOKUP($C2531,'MSCI Database'!$C:$R,11, FALSE)),"")</f>
        <v>2019</v>
      </c>
      <c r="Z2531" s="229" t="str">
        <f>IFERROR(IF(VLOOKUP($C2531,'MSCI Database'!$C:$R,12, FALSE)="","",VLOOKUP($C2531,'MSCI Database'!$C:$R,12, FALSE)),"")</f>
        <v>E.Segmt-Moderately High</v>
      </c>
      <c r="AA2531" s="229" t="str">
        <f>IFERROR(IF(VLOOKUP($C2531,'MSCI Database'!$C:$R,13, FALSE)="","",VLOOKUP($C2531,'MSCI Database'!$C:$R,13, FALSE)),"")</f>
        <v>Strong talent management programs;lags in data security management</v>
      </c>
    </row>
    <row r="2532" spans="1:27" s="130" customFormat="1" ht="15" hidden="1" customHeight="1" outlineLevel="1">
      <c r="A2532" s="130" t="s">
        <v>80</v>
      </c>
      <c r="B2532" s="130" t="s">
        <v>81</v>
      </c>
      <c r="C2532" s="130" t="s">
        <v>82</v>
      </c>
      <c r="D2532" s="130" t="s">
        <v>18681</v>
      </c>
      <c r="E2532" s="130" t="s">
        <v>18684</v>
      </c>
      <c r="F2532" s="215">
        <v>5.5435053843532062E-2</v>
      </c>
      <c r="G2532" s="132" t="str">
        <f ca="1">IFERROR(_xll.BQL($A2532, "cur_mkt_cap(currency=EUR)")/1000000, " ")</f>
        <v xml:space="preserve"> </v>
      </c>
      <c r="M2532" s="308"/>
      <c r="N2532" s="215">
        <f t="shared" si="106"/>
        <v>6.0047705351033091E-4</v>
      </c>
      <c r="O2532" s="172" t="str">
        <f>IFERROR(IF(VLOOKUP($C2532,'MSCI Database'!$C:$R,2, FALSE)="","",VLOOKUP($C2532,'MSCI Database'!$C:$R,2, FALSE)),"")</f>
        <v>Specialty Chemicals</v>
      </c>
      <c r="P2532" s="229" t="str">
        <f>IFERROR(IF(VLOOKUP($C2532,'MSCI Database'!$C:$R,3, FALSE)="","",VLOOKUP($C2532,'MSCI Database'!$C:$R,3, FALSE)),"")</f>
        <v>AAA</v>
      </c>
      <c r="Q2532" s="229" t="str">
        <f>IFERROR(IF(VLOOKUP($C2532,'MSCI Database'!$C:$R,4, FALSE)="","",VLOOKUP($C2532,'MSCI Database'!$C:$R,4, FALSE)),"")</f>
        <v>0</v>
      </c>
      <c r="R2532" s="229">
        <f>IFERROR(IF(VLOOKUP($C2532,'MSCI Database'!$C:$R,5, FALSE)="","",VLOOKUP($C2532,'MSCI Database'!$C:$R,5, FALSE)),"")</f>
        <v>9.3000000000000007</v>
      </c>
      <c r="S2532" s="229">
        <f>IFERROR(IF(VLOOKUP($C2532,'MSCI Database'!$C:$R,6, FALSE)="","",VLOOKUP($C2532,'MSCI Database'!$C:$R,6, FALSE)),"")</f>
        <v>7.5</v>
      </c>
      <c r="T2532" s="229">
        <f>IFERROR(IF(VLOOKUP($C2532,'MSCI Database'!$C:$R,7, FALSE)="","",VLOOKUP($C2532,'MSCI Database'!$C:$R,7, FALSE)),"")</f>
        <v>3.2</v>
      </c>
      <c r="U2532" s="229">
        <f>IFERROR(IF(VLOOKUP($C2532,'MSCI Database'!$C:$R,8, FALSE)="","",VLOOKUP($C2532,'MSCI Database'!$C:$R,8, FALSE)),"")</f>
        <v>7.2</v>
      </c>
      <c r="V2532" s="229">
        <f>IFERROR(IF(VLOOKUP($C2532,'MSCI Database'!$C:$R,9, FALSE)="","",VLOOKUP($C2532,'MSCI Database'!$C:$R,9, FALSE)),"")</f>
        <v>6.8</v>
      </c>
      <c r="W2532" s="215">
        <f t="shared" ca="1" si="107"/>
        <v>0</v>
      </c>
      <c r="X2532" s="276">
        <f>IFERROR(IF(VLOOKUP($C2532,'MSCI Database'!$C:$R,10, FALSE)="","",VLOOKUP($C2532,'MSCI Database'!$C:$R,10, FALSE)),"")</f>
        <v>157405</v>
      </c>
      <c r="Y2532" s="229" t="str">
        <f>IFERROR(IF(VLOOKUP($C2532,'MSCI Database'!$C:$R,11, FALSE)="","",VLOOKUP($C2532,'MSCI Database'!$C:$R,11, FALSE)),"")</f>
        <v>2019</v>
      </c>
      <c r="Z2532" s="229" t="str">
        <f>IFERROR(IF(VLOOKUP($C2532,'MSCI Database'!$C:$R,12, FALSE)="","",VLOOKUP($C2532,'MSCI Database'!$C:$R,12, FALSE)),"")</f>
        <v>Reported</v>
      </c>
      <c r="AA2532" s="229" t="str">
        <f>IFERROR(IF(VLOOKUP($C2532,'MSCI Database'!$C:$R,13, FALSE)="","",VLOOKUP($C2532,'MSCI Database'!$C:$R,13, FALSE)),"")</f>
        <v>Strong environmental strategy and robust chemical management</v>
      </c>
    </row>
    <row r="2533" spans="1:27" s="130" customFormat="1" ht="15" hidden="1" customHeight="1" outlineLevel="1">
      <c r="A2533" s="130" t="s">
        <v>3153</v>
      </c>
      <c r="B2533" s="130" t="s">
        <v>3154</v>
      </c>
      <c r="C2533" s="130" t="s">
        <v>3155</v>
      </c>
      <c r="D2533" s="130" t="s">
        <v>12155</v>
      </c>
      <c r="E2533" s="130" t="s">
        <v>18688</v>
      </c>
      <c r="F2533" s="215">
        <v>6.0905993744434443E-2</v>
      </c>
      <c r="G2533" s="132" t="str">
        <f ca="1">IFERROR(_xll.BQL($A2533, "cur_mkt_cap(currency=EUR)")/1000000, " ")</f>
        <v xml:space="preserve"> </v>
      </c>
      <c r="M2533" s="308"/>
      <c r="N2533" s="215">
        <f t="shared" si="106"/>
        <v>6.5973872358822991E-4</v>
      </c>
      <c r="O2533" s="172" t="str">
        <f>IFERROR(IF(VLOOKUP($C2533,'MSCI Database'!$C:$R,2, FALSE)="","",VLOOKUP($C2533,'MSCI Database'!$C:$R,2, FALSE)),"")</f>
        <v>Banks</v>
      </c>
      <c r="P2533" s="229" t="str">
        <f>IFERROR(IF(VLOOKUP($C2533,'MSCI Database'!$C:$R,3, FALSE)="","",VLOOKUP($C2533,'MSCI Database'!$C:$R,3, FALSE)),"")</f>
        <v>AAA</v>
      </c>
      <c r="Q2533" s="229" t="str">
        <f>IFERROR(IF(VLOOKUP($C2533,'MSCI Database'!$C:$R,4, FALSE)="","",VLOOKUP($C2533,'MSCI Database'!$C:$R,4, FALSE)),"")</f>
        <v>0</v>
      </c>
      <c r="R2533" s="229">
        <f>IFERROR(IF(VLOOKUP($C2533,'MSCI Database'!$C:$R,5, FALSE)="","",VLOOKUP($C2533,'MSCI Database'!$C:$R,5, FALSE)),"")</f>
        <v>10</v>
      </c>
      <c r="S2533" s="229">
        <f>IFERROR(IF(VLOOKUP($C2533,'MSCI Database'!$C:$R,6, FALSE)="","",VLOOKUP($C2533,'MSCI Database'!$C:$R,6, FALSE)),"")</f>
        <v>5.2</v>
      </c>
      <c r="T2533" s="229">
        <f>IFERROR(IF(VLOOKUP($C2533,'MSCI Database'!$C:$R,7, FALSE)="","",VLOOKUP($C2533,'MSCI Database'!$C:$R,7, FALSE)),"")</f>
        <v>5.6</v>
      </c>
      <c r="U2533" s="229">
        <f>IFERROR(IF(VLOOKUP($C2533,'MSCI Database'!$C:$R,8, FALSE)="","",VLOOKUP($C2533,'MSCI Database'!$C:$R,8, FALSE)),"")</f>
        <v>5.8</v>
      </c>
      <c r="V2533" s="229">
        <f>IFERROR(IF(VLOOKUP($C2533,'MSCI Database'!$C:$R,9, FALSE)="","",VLOOKUP($C2533,'MSCI Database'!$C:$R,9, FALSE)),"")</f>
        <v>5.6</v>
      </c>
      <c r="W2533" s="215">
        <f t="shared" ca="1" si="107"/>
        <v>0</v>
      </c>
      <c r="X2533" s="276">
        <f>IFERROR(IF(VLOOKUP($C2533,'MSCI Database'!$C:$R,10, FALSE)="","",VLOOKUP($C2533,'MSCI Database'!$C:$R,10, FALSE)),"")</f>
        <v>79107</v>
      </c>
      <c r="Y2533" s="229" t="str">
        <f>IFERROR(IF(VLOOKUP($C2533,'MSCI Database'!$C:$R,11, FALSE)="","",VLOOKUP($C2533,'MSCI Database'!$C:$R,11, FALSE)),"")</f>
        <v>2019</v>
      </c>
      <c r="Z2533" s="229" t="str">
        <f>IFERROR(IF(VLOOKUP($C2533,'MSCI Database'!$C:$R,12, FALSE)="","",VLOOKUP($C2533,'MSCI Database'!$C:$R,12, FALSE)),"")</f>
        <v>Reported</v>
      </c>
      <c r="AA2533" s="229" t="str">
        <f>IFERROR(IF(VLOOKUP($C2533,'MSCI Database'!$C:$R,13, FALSE)="","",VLOOKUP($C2533,'MSCI Database'!$C:$R,13, FALSE)),"")</f>
        <v>Continues to lead peers in most ESG parameters; strengthened employee management programs</v>
      </c>
    </row>
    <row r="2534" spans="1:27" s="130" customFormat="1" ht="15" hidden="1" customHeight="1" outlineLevel="1">
      <c r="A2534" s="130" t="s">
        <v>7329</v>
      </c>
      <c r="B2534" s="130" t="s">
        <v>7330</v>
      </c>
      <c r="C2534" s="130" t="s">
        <v>7331</v>
      </c>
      <c r="D2534" s="130" t="s">
        <v>12128</v>
      </c>
      <c r="E2534" s="130" t="s">
        <v>18688</v>
      </c>
      <c r="F2534" s="215">
        <v>5.1498271346880689E-2</v>
      </c>
      <c r="G2534" s="132" t="str">
        <f ca="1">IFERROR(_xll.BQL($A2534, "cur_mkt_cap(currency=EUR)")/1000000, " ")</f>
        <v xml:space="preserve"> </v>
      </c>
      <c r="M2534" s="308"/>
      <c r="N2534" s="215">
        <f t="shared" si="106"/>
        <v>5.5783350236356718E-4</v>
      </c>
      <c r="O2534" s="172" t="str">
        <f>IFERROR(IF(VLOOKUP($C2534,'MSCI Database'!$C:$R,2, FALSE)="","",VLOOKUP($C2534,'MSCI Database'!$C:$R,2, FALSE)),"")</f>
        <v>Asset Management &amp; Custody Banks</v>
      </c>
      <c r="P2534" s="229" t="str">
        <f>IFERROR(IF(VLOOKUP($C2534,'MSCI Database'!$C:$R,3, FALSE)="","",VLOOKUP($C2534,'MSCI Database'!$C:$R,3, FALSE)),"")</f>
        <v>BB</v>
      </c>
      <c r="Q2534" s="229" t="str">
        <f>IFERROR(IF(VLOOKUP($C2534,'MSCI Database'!$C:$R,4, FALSE)="","",VLOOKUP($C2534,'MSCI Database'!$C:$R,4, FALSE)),"")</f>
        <v>0</v>
      </c>
      <c r="R2534" s="229">
        <f>IFERROR(IF(VLOOKUP($C2534,'MSCI Database'!$C:$R,5, FALSE)="","",VLOOKUP($C2534,'MSCI Database'!$C:$R,5, FALSE)),"")</f>
        <v>4.2</v>
      </c>
      <c r="S2534" s="229">
        <f>IFERROR(IF(VLOOKUP($C2534,'MSCI Database'!$C:$R,6, FALSE)="","",VLOOKUP($C2534,'MSCI Database'!$C:$R,6, FALSE)),"")</f>
        <v>6.7</v>
      </c>
      <c r="T2534" s="229">
        <f>IFERROR(IF(VLOOKUP($C2534,'MSCI Database'!$C:$R,7, FALSE)="","",VLOOKUP($C2534,'MSCI Database'!$C:$R,7, FALSE)),"")</f>
        <v>5.4</v>
      </c>
      <c r="U2534" s="229">
        <f>IFERROR(IF(VLOOKUP($C2534,'MSCI Database'!$C:$R,8, FALSE)="","",VLOOKUP($C2534,'MSCI Database'!$C:$R,8, FALSE)),"")</f>
        <v>3.2</v>
      </c>
      <c r="V2534" s="229">
        <f>IFERROR(IF(VLOOKUP($C2534,'MSCI Database'!$C:$R,9, FALSE)="","",VLOOKUP($C2534,'MSCI Database'!$C:$R,9, FALSE)),"")</f>
        <v>4.5</v>
      </c>
      <c r="W2534" s="215">
        <f t="shared" ca="1" si="107"/>
        <v>0</v>
      </c>
      <c r="X2534" s="276">
        <f>IFERROR(IF(VLOOKUP($C2534,'MSCI Database'!$C:$R,10, FALSE)="","",VLOOKUP($C2534,'MSCI Database'!$C:$R,10, FALSE)),"")</f>
        <v>7535</v>
      </c>
      <c r="Y2534" s="229" t="str">
        <f>IFERROR(IF(VLOOKUP($C2534,'MSCI Database'!$C:$R,11, FALSE)="","",VLOOKUP($C2534,'MSCI Database'!$C:$R,11, FALSE)),"")</f>
        <v>2018</v>
      </c>
      <c r="Z2534" s="229" t="str">
        <f>IFERROR(IF(VLOOKUP($C2534,'MSCI Database'!$C:$R,12, FALSE)="","",VLOOKUP($C2534,'MSCI Database'!$C:$R,12, FALSE)),"")</f>
        <v>E.Segmt-Moderately Low</v>
      </c>
      <c r="AA2534" s="229" t="str">
        <f>IFERROR(IF(VLOOKUP($C2534,'MSCI Database'!$C:$R,13, FALSE)="","",VLOOKUP($C2534,'MSCI Database'!$C:$R,13, FALSE)),"")</f>
        <v>Strong ESG integration in asset management, but weak governance practices limit rating</v>
      </c>
    </row>
    <row r="2535" spans="1:27" s="130" customFormat="1" ht="15" hidden="1" customHeight="1" outlineLevel="1">
      <c r="A2535" s="130" t="s">
        <v>1440</v>
      </c>
      <c r="B2535" s="130" t="s">
        <v>1441</v>
      </c>
      <c r="C2535" s="130" t="s">
        <v>1442</v>
      </c>
      <c r="D2535" s="130" t="s">
        <v>18678</v>
      </c>
      <c r="E2535" s="130" t="s">
        <v>12133</v>
      </c>
      <c r="F2535" s="215">
        <v>6.6217051031554116E-3</v>
      </c>
      <c r="G2535" s="132" t="str">
        <f ca="1">IFERROR(_xll.BQL($A2535, "cur_mkt_cap(currency=EUR)")/1000000, " ")</f>
        <v xml:space="preserve"> </v>
      </c>
      <c r="M2535" s="308"/>
      <c r="N2535" s="215">
        <f t="shared" si="106"/>
        <v>7.1726853206998526E-5</v>
      </c>
      <c r="O2535" s="172" t="str">
        <f>IFERROR(IF(VLOOKUP($C2535,'MSCI Database'!$C:$R,2, FALSE)="","",VLOOKUP($C2535,'MSCI Database'!$C:$R,2, FALSE)),"")</f>
        <v>Health Care Equipment &amp; Supplies</v>
      </c>
      <c r="P2535" s="229" t="str">
        <f>IFERROR(IF(VLOOKUP($C2535,'MSCI Database'!$C:$R,3, FALSE)="","",VLOOKUP($C2535,'MSCI Database'!$C:$R,3, FALSE)),"")</f>
        <v>BBB</v>
      </c>
      <c r="Q2535" s="229" t="str">
        <f>IFERROR(IF(VLOOKUP($C2535,'MSCI Database'!$C:$R,4, FALSE)="","",VLOOKUP($C2535,'MSCI Database'!$C:$R,4, FALSE)),"")</f>
        <v>1</v>
      </c>
      <c r="R2535" s="229">
        <f>IFERROR(IF(VLOOKUP($C2535,'MSCI Database'!$C:$R,5, FALSE)="","",VLOOKUP($C2535,'MSCI Database'!$C:$R,5, FALSE)),"")</f>
        <v>4.3</v>
      </c>
      <c r="S2535" s="229">
        <f>IFERROR(IF(VLOOKUP($C2535,'MSCI Database'!$C:$R,6, FALSE)="","",VLOOKUP($C2535,'MSCI Database'!$C:$R,6, FALSE)),"")</f>
        <v>9.5</v>
      </c>
      <c r="T2535" s="229">
        <f>IFERROR(IF(VLOOKUP($C2535,'MSCI Database'!$C:$R,7, FALSE)="","",VLOOKUP($C2535,'MSCI Database'!$C:$R,7, FALSE)),"")</f>
        <v>7</v>
      </c>
      <c r="U2535" s="229">
        <f>IFERROR(IF(VLOOKUP($C2535,'MSCI Database'!$C:$R,8, FALSE)="","",VLOOKUP($C2535,'MSCI Database'!$C:$R,8, FALSE)),"")</f>
        <v>4.5</v>
      </c>
      <c r="V2535" s="229">
        <f>IFERROR(IF(VLOOKUP($C2535,'MSCI Database'!$C:$R,9, FALSE)="","",VLOOKUP($C2535,'MSCI Database'!$C:$R,9, FALSE)),"")</f>
        <v>5.9</v>
      </c>
      <c r="W2535" s="215">
        <f t="shared" ca="1" si="107"/>
        <v>0</v>
      </c>
      <c r="X2535" s="276">
        <f>IFERROR(IF(VLOOKUP($C2535,'MSCI Database'!$C:$R,10, FALSE)="","",VLOOKUP($C2535,'MSCI Database'!$C:$R,10, FALSE)),"")</f>
        <v>101670</v>
      </c>
      <c r="Y2535" s="229" t="str">
        <f>IFERROR(IF(VLOOKUP($C2535,'MSCI Database'!$C:$R,11, FALSE)="","",VLOOKUP($C2535,'MSCI Database'!$C:$R,11, FALSE)),"")</f>
        <v>2019</v>
      </c>
      <c r="Z2535" s="229" t="str">
        <f>IFERROR(IF(VLOOKUP($C2535,'MSCI Database'!$C:$R,12, FALSE)="","",VLOOKUP($C2535,'MSCI Database'!$C:$R,12, FALSE)),"")</f>
        <v>Reported</v>
      </c>
      <c r="AA2535" s="229" t="str">
        <f>IFERROR(IF(VLOOKUP($C2535,'MSCI Database'!$C:$R,13, FALSE)="","",VLOOKUP($C2535,'MSCI Database'!$C:$R,13, FALSE)),"")</f>
        <v>Limited ethical compliance mechanisms; governance concerns persist</v>
      </c>
    </row>
    <row r="2536" spans="1:27" s="130" customFormat="1" ht="15" hidden="1" customHeight="1" outlineLevel="1">
      <c r="A2536" s="130" t="s">
        <v>7521</v>
      </c>
      <c r="B2536" s="130" t="s">
        <v>7522</v>
      </c>
      <c r="C2536" s="130" t="s">
        <v>7523</v>
      </c>
      <c r="D2536" s="130" t="s">
        <v>12128</v>
      </c>
      <c r="E2536" s="130" t="s">
        <v>12133</v>
      </c>
      <c r="F2536" s="215">
        <v>5.1473065274437679E-2</v>
      </c>
      <c r="G2536" s="132" t="str">
        <f ca="1">IFERROR(_xll.BQL($A2536, "cur_mkt_cap(currency=EUR)")/1000000, " ")</f>
        <v xml:space="preserve"> </v>
      </c>
      <c r="M2536" s="308"/>
      <c r="N2536" s="215">
        <f t="shared" si="106"/>
        <v>5.575604681178737E-4</v>
      </c>
      <c r="O2536" s="172" t="str">
        <f>IFERROR(IF(VLOOKUP($C2536,'MSCI Database'!$C:$R,2, FALSE)="","",VLOOKUP($C2536,'MSCI Database'!$C:$R,2, FALSE)),"")</f>
        <v>Health Care Providers &amp; Services</v>
      </c>
      <c r="P2536" s="229" t="str">
        <f>IFERROR(IF(VLOOKUP($C2536,'MSCI Database'!$C:$R,3, FALSE)="","",VLOOKUP($C2536,'MSCI Database'!$C:$R,3, FALSE)),"")</f>
        <v>BB</v>
      </c>
      <c r="Q2536" s="229" t="str">
        <f>IFERROR(IF(VLOOKUP($C2536,'MSCI Database'!$C:$R,4, FALSE)="","",VLOOKUP($C2536,'MSCI Database'!$C:$R,4, FALSE)),"")</f>
        <v>0</v>
      </c>
      <c r="R2536" s="229">
        <f>IFERROR(IF(VLOOKUP($C2536,'MSCI Database'!$C:$R,5, FALSE)="","",VLOOKUP($C2536,'MSCI Database'!$C:$R,5, FALSE)),"")</f>
        <v>4.2</v>
      </c>
      <c r="S2536" s="229">
        <f>IFERROR(IF(VLOOKUP($C2536,'MSCI Database'!$C:$R,6, FALSE)="","",VLOOKUP($C2536,'MSCI Database'!$C:$R,6, FALSE)),"")</f>
        <v>9</v>
      </c>
      <c r="T2536" s="229">
        <f>IFERROR(IF(VLOOKUP($C2536,'MSCI Database'!$C:$R,7, FALSE)="","",VLOOKUP($C2536,'MSCI Database'!$C:$R,7, FALSE)),"")</f>
        <v>1.8</v>
      </c>
      <c r="U2536" s="229">
        <f>IFERROR(IF(VLOOKUP($C2536,'MSCI Database'!$C:$R,8, FALSE)="","",VLOOKUP($C2536,'MSCI Database'!$C:$R,8, FALSE)),"")</f>
        <v>5.7</v>
      </c>
      <c r="V2536" s="229">
        <f>IFERROR(IF(VLOOKUP($C2536,'MSCI Database'!$C:$R,9, FALSE)="","",VLOOKUP($C2536,'MSCI Database'!$C:$R,9, FALSE)),"")</f>
        <v>4.8</v>
      </c>
      <c r="W2536" s="215">
        <f t="shared" ca="1" si="107"/>
        <v>0</v>
      </c>
      <c r="X2536" s="276">
        <f>IFERROR(IF(VLOOKUP($C2536,'MSCI Database'!$C:$R,10, FALSE)="","",VLOOKUP($C2536,'MSCI Database'!$C:$R,10, FALSE)),"")</f>
        <v>269482</v>
      </c>
      <c r="Y2536" s="229" t="str">
        <f>IFERROR(IF(VLOOKUP($C2536,'MSCI Database'!$C:$R,11, FALSE)="","",VLOOKUP($C2536,'MSCI Database'!$C:$R,11, FALSE)),"")</f>
        <v>2019</v>
      </c>
      <c r="Z2536" s="229" t="str">
        <f>IFERROR(IF(VLOOKUP($C2536,'MSCI Database'!$C:$R,12, FALSE)="","",VLOOKUP($C2536,'MSCI Database'!$C:$R,12, FALSE)),"")</f>
        <v>Reported</v>
      </c>
      <c r="AA2536" s="229" t="str">
        <f>IFERROR(IF(VLOOKUP($C2536,'MSCI Database'!$C:$R,13, FALSE)="","",VLOOKUP($C2536,'MSCI Database'!$C:$R,13, FALSE)),"")</f>
        <v>Concerns over opioid allegations continue; product quality practices enhanced</v>
      </c>
    </row>
    <row r="2537" spans="1:27" s="130" customFormat="1" ht="15" hidden="1" customHeight="1" outlineLevel="1">
      <c r="A2537" s="130" t="s">
        <v>6471</v>
      </c>
      <c r="B2537" s="130" t="s">
        <v>6472</v>
      </c>
      <c r="C2537" s="130" t="s">
        <v>6473</v>
      </c>
      <c r="D2537" s="130" t="s">
        <v>12128</v>
      </c>
      <c r="E2537" s="130" t="s">
        <v>18682</v>
      </c>
      <c r="F2537" s="215">
        <v>5.1389655186089407E-2</v>
      </c>
      <c r="G2537" s="132" t="str">
        <f ca="1">IFERROR(_xll.BQL($A2537, "cur_mkt_cap(currency=EUR)")/1000000, " ")</f>
        <v xml:space="preserve"> </v>
      </c>
      <c r="M2537" s="308"/>
      <c r="N2537" s="215">
        <f t="shared" si="106"/>
        <v>5.5665696319433244E-4</v>
      </c>
      <c r="O2537" s="172" t="str">
        <f>IFERROR(IF(VLOOKUP($C2537,'MSCI Database'!$C:$R,2, FALSE)="","",VLOOKUP($C2537,'MSCI Database'!$C:$R,2, FALSE)),"")</f>
        <v>Retail - Consumer Discretionary</v>
      </c>
      <c r="P2537" s="229" t="str">
        <f>IFERROR(IF(VLOOKUP($C2537,'MSCI Database'!$C:$R,3, FALSE)="","",VLOOKUP($C2537,'MSCI Database'!$C:$R,3, FALSE)),"")</f>
        <v>AAA</v>
      </c>
      <c r="Q2537" s="229" t="str">
        <f>IFERROR(IF(VLOOKUP($C2537,'MSCI Database'!$C:$R,4, FALSE)="","",VLOOKUP($C2537,'MSCI Database'!$C:$R,4, FALSE)),"")</f>
        <v>0</v>
      </c>
      <c r="R2537" s="229">
        <f>IFERROR(IF(VLOOKUP($C2537,'MSCI Database'!$C:$R,5, FALSE)="","",VLOOKUP($C2537,'MSCI Database'!$C:$R,5, FALSE)),"")</f>
        <v>10</v>
      </c>
      <c r="S2537" s="229">
        <f>IFERROR(IF(VLOOKUP($C2537,'MSCI Database'!$C:$R,6, FALSE)="","",VLOOKUP($C2537,'MSCI Database'!$C:$R,6, FALSE)),"")</f>
        <v>4.3</v>
      </c>
      <c r="T2537" s="229">
        <f>IFERROR(IF(VLOOKUP($C2537,'MSCI Database'!$C:$R,7, FALSE)="","",VLOOKUP($C2537,'MSCI Database'!$C:$R,7, FALSE)),"")</f>
        <v>8</v>
      </c>
      <c r="U2537" s="229">
        <f>IFERROR(IF(VLOOKUP($C2537,'MSCI Database'!$C:$R,8, FALSE)="","",VLOOKUP($C2537,'MSCI Database'!$C:$R,8, FALSE)),"")</f>
        <v>8</v>
      </c>
      <c r="V2537" s="229">
        <f>IFERROR(IF(VLOOKUP($C2537,'MSCI Database'!$C:$R,9, FALSE)="","",VLOOKUP($C2537,'MSCI Database'!$C:$R,9, FALSE)),"")</f>
        <v>7.6</v>
      </c>
      <c r="W2537" s="215">
        <f t="shared" ca="1" si="107"/>
        <v>0</v>
      </c>
      <c r="X2537" s="276">
        <f>IFERROR(IF(VLOOKUP($C2537,'MSCI Database'!$C:$R,10, FALSE)="","",VLOOKUP($C2537,'MSCI Database'!$C:$R,10, FALSE)),"")</f>
        <v>610820</v>
      </c>
      <c r="Y2537" s="229" t="str">
        <f>IFERROR(IF(VLOOKUP($C2537,'MSCI Database'!$C:$R,11, FALSE)="","",VLOOKUP($C2537,'MSCI Database'!$C:$R,11, FALSE)),"")</f>
        <v>2019</v>
      </c>
      <c r="Z2537" s="229" t="str">
        <f>IFERROR(IF(VLOOKUP($C2537,'MSCI Database'!$C:$R,12, FALSE)="","",VLOOKUP($C2537,'MSCI Database'!$C:$R,12, FALSE)),"")</f>
        <v>Reported</v>
      </c>
      <c r="AA2537" s="229" t="str">
        <f>IFERROR(IF(VLOOKUP($C2537,'MSCI Database'!$C:$R,13, FALSE)="","",VLOOKUP($C2537,'MSCI Database'!$C:$R,13, FALSE)),"")</f>
        <v>Improved board structure, robust labor management and data security programs</v>
      </c>
    </row>
    <row r="2538" spans="1:27" s="130" customFormat="1" ht="15" hidden="1" customHeight="1" outlineLevel="1">
      <c r="A2538" s="130" t="s">
        <v>2628</v>
      </c>
      <c r="B2538" s="130" t="s">
        <v>2629</v>
      </c>
      <c r="C2538" s="130" t="s">
        <v>2630</v>
      </c>
      <c r="D2538" s="130" t="s">
        <v>18686</v>
      </c>
      <c r="E2538" s="130" t="s">
        <v>18682</v>
      </c>
      <c r="F2538" s="215">
        <v>6.9000691915419091E-2</v>
      </c>
      <c r="G2538" s="132" t="str">
        <f ca="1">IFERROR(_xll.BQL($A2538, "cur_mkt_cap(currency=EUR)")/1000000, " ")</f>
        <v xml:space="preserve"> </v>
      </c>
      <c r="M2538" s="308"/>
      <c r="N2538" s="215">
        <f t="shared" si="106"/>
        <v>7.4742115861368909E-4</v>
      </c>
      <c r="O2538" s="172" t="str">
        <f>IFERROR(IF(VLOOKUP($C2538,'MSCI Database'!$C:$R,2, FALSE)="","",VLOOKUP($C2538,'MSCI Database'!$C:$R,2, FALSE)),"")</f>
        <v>Restaurants</v>
      </c>
      <c r="P2538" s="229" t="str">
        <f>IFERROR(IF(VLOOKUP($C2538,'MSCI Database'!$C:$R,3, FALSE)="","",VLOOKUP($C2538,'MSCI Database'!$C:$R,3, FALSE)),"")</f>
        <v>A</v>
      </c>
      <c r="Q2538" s="229" t="str">
        <f>IFERROR(IF(VLOOKUP($C2538,'MSCI Database'!$C:$R,4, FALSE)="","",VLOOKUP($C2538,'MSCI Database'!$C:$R,4, FALSE)),"")</f>
        <v>0</v>
      </c>
      <c r="R2538" s="229">
        <f>IFERROR(IF(VLOOKUP($C2538,'MSCI Database'!$C:$R,5, FALSE)="","",VLOOKUP($C2538,'MSCI Database'!$C:$R,5, FALSE)),"")</f>
        <v>6.1</v>
      </c>
      <c r="S2538" s="229">
        <f>IFERROR(IF(VLOOKUP($C2538,'MSCI Database'!$C:$R,6, FALSE)="","",VLOOKUP($C2538,'MSCI Database'!$C:$R,6, FALSE)),"")</f>
        <v>4</v>
      </c>
      <c r="T2538" s="229">
        <f>IFERROR(IF(VLOOKUP($C2538,'MSCI Database'!$C:$R,7, FALSE)="","",VLOOKUP($C2538,'MSCI Database'!$C:$R,7, FALSE)),"")</f>
        <v>3.8</v>
      </c>
      <c r="U2538" s="229">
        <f>IFERROR(IF(VLOOKUP($C2538,'MSCI Database'!$C:$R,8, FALSE)="","",VLOOKUP($C2538,'MSCI Database'!$C:$R,8, FALSE)),"")</f>
        <v>7</v>
      </c>
      <c r="V2538" s="229">
        <f>IFERROR(IF(VLOOKUP($C2538,'MSCI Database'!$C:$R,9, FALSE)="","",VLOOKUP($C2538,'MSCI Database'!$C:$R,9, FALSE)),"")</f>
        <v>4.9000000000000004</v>
      </c>
      <c r="W2538" s="215">
        <f t="shared" ca="1" si="107"/>
        <v>0</v>
      </c>
      <c r="X2538" s="276">
        <f>IFERROR(IF(VLOOKUP($C2538,'MSCI Database'!$C:$R,10, FALSE)="","",VLOOKUP($C2538,'MSCI Database'!$C:$R,10, FALSE)),"")</f>
        <v>220502</v>
      </c>
      <c r="Y2538" s="229" t="str">
        <f>IFERROR(IF(VLOOKUP($C2538,'MSCI Database'!$C:$R,11, FALSE)="","",VLOOKUP($C2538,'MSCI Database'!$C:$R,11, FALSE)),"")</f>
        <v>2019</v>
      </c>
      <c r="Z2538" s="229" t="str">
        <f>IFERROR(IF(VLOOKUP($C2538,'MSCI Database'!$C:$R,12, FALSE)="","",VLOOKUP($C2538,'MSCI Database'!$C:$R,12, FALSE)),"")</f>
        <v>Reported</v>
      </c>
      <c r="AA2538" s="229" t="str">
        <f>IFERROR(IF(VLOOKUP($C2538,'MSCI Database'!$C:$R,13, FALSE)="","",VLOOKUP($C2538,'MSCI Database'!$C:$R,13, FALSE)),"")</f>
        <v>Strong governance practices; but challenges persist in maintaining food safety and quality</v>
      </c>
    </row>
    <row r="2539" spans="1:27" s="130" customFormat="1" ht="15" hidden="1" customHeight="1" outlineLevel="1">
      <c r="A2539" s="130" t="s">
        <v>8230</v>
      </c>
      <c r="B2539" s="130" t="s">
        <v>8231</v>
      </c>
      <c r="C2539" s="130" t="s">
        <v>8232</v>
      </c>
      <c r="D2539" s="130" t="s">
        <v>12128</v>
      </c>
      <c r="E2539" s="130" t="s">
        <v>18707</v>
      </c>
      <c r="F2539" s="215">
        <v>5.0733014200216281E-2</v>
      </c>
      <c r="G2539" s="132" t="str">
        <f ca="1">IFERROR(_xll.BQL($A2539, "cur_mkt_cap(currency=EUR)")/1000000, " ")</f>
        <v xml:space="preserve"> </v>
      </c>
      <c r="M2539" s="308"/>
      <c r="N2539" s="215">
        <f t="shared" si="106"/>
        <v>5.4954417413627301E-4</v>
      </c>
      <c r="O2539" s="172" t="str">
        <f>IFERROR(IF(VLOOKUP($C2539,'MSCI Database'!$C:$R,2, FALSE)="","",VLOOKUP($C2539,'MSCI Database'!$C:$R,2, FALSE)),"")</f>
        <v>Oil &amp; Gas Refining, Marketing, Transportation &amp; Storage</v>
      </c>
      <c r="P2539" s="229" t="str">
        <f>IFERROR(IF(VLOOKUP($C2539,'MSCI Database'!$C:$R,3, FALSE)="","",VLOOKUP($C2539,'MSCI Database'!$C:$R,3, FALSE)),"")</f>
        <v>BBB</v>
      </c>
      <c r="Q2539" s="229" t="str">
        <f>IFERROR(IF(VLOOKUP($C2539,'MSCI Database'!$C:$R,4, FALSE)="","",VLOOKUP($C2539,'MSCI Database'!$C:$R,4, FALSE)),"")</f>
        <v>0</v>
      </c>
      <c r="R2539" s="229">
        <f>IFERROR(IF(VLOOKUP($C2539,'MSCI Database'!$C:$R,5, FALSE)="","",VLOOKUP($C2539,'MSCI Database'!$C:$R,5, FALSE)),"")</f>
        <v>4.4000000000000004</v>
      </c>
      <c r="S2539" s="229">
        <f>IFERROR(IF(VLOOKUP($C2539,'MSCI Database'!$C:$R,6, FALSE)="","",VLOOKUP($C2539,'MSCI Database'!$C:$R,6, FALSE)),"")</f>
        <v>3.1</v>
      </c>
      <c r="T2539" s="229">
        <f>IFERROR(IF(VLOOKUP($C2539,'MSCI Database'!$C:$R,7, FALSE)="","",VLOOKUP($C2539,'MSCI Database'!$C:$R,7, FALSE)),"")</f>
        <v>7.8</v>
      </c>
      <c r="U2539" s="229">
        <f>IFERROR(IF(VLOOKUP($C2539,'MSCI Database'!$C:$R,8, FALSE)="","",VLOOKUP($C2539,'MSCI Database'!$C:$R,8, FALSE)),"")</f>
        <v>5.7</v>
      </c>
      <c r="V2539" s="229">
        <f>IFERROR(IF(VLOOKUP($C2539,'MSCI Database'!$C:$R,9, FALSE)="","",VLOOKUP($C2539,'MSCI Database'!$C:$R,9, FALSE)),"")</f>
        <v>4.7</v>
      </c>
      <c r="W2539" s="215">
        <f t="shared" ca="1" si="107"/>
        <v>0</v>
      </c>
      <c r="X2539" s="276">
        <f>IFERROR(IF(VLOOKUP($C2539,'MSCI Database'!$C:$R,10, FALSE)="","",VLOOKUP($C2539,'MSCI Database'!$C:$R,10, FALSE)),"")</f>
        <v>24357663</v>
      </c>
      <c r="Y2539" s="229" t="str">
        <f>IFERROR(IF(VLOOKUP($C2539,'MSCI Database'!$C:$R,11, FALSE)="","",VLOOKUP($C2539,'MSCI Database'!$C:$R,11, FALSE)),"")</f>
        <v>2019</v>
      </c>
      <c r="Z2539" s="229" t="str">
        <f>IFERROR(IF(VLOOKUP($C2539,'MSCI Database'!$C:$R,12, FALSE)="","",VLOOKUP($C2539,'MSCI Database'!$C:$R,12, FALSE)),"")</f>
        <v>E.Segmt-Moderately Low</v>
      </c>
      <c r="AA2539" s="229" t="str">
        <f>IFERROR(IF(VLOOKUP($C2539,'MSCI Database'!$C:$R,13, FALSE)="","",VLOOKUP($C2539,'MSCI Database'!$C:$R,13, FALSE)),"")</f>
        <v>Increased revenue from alternative energy sources</v>
      </c>
    </row>
    <row r="2540" spans="1:27" s="130" customFormat="1" ht="15" hidden="1" customHeight="1" outlineLevel="1">
      <c r="A2540" s="130" t="s">
        <v>8395</v>
      </c>
      <c r="B2540" s="130" t="s">
        <v>8396</v>
      </c>
      <c r="C2540" s="130" t="s">
        <v>8397</v>
      </c>
      <c r="D2540" s="130" t="s">
        <v>12128</v>
      </c>
      <c r="E2540" s="130" t="s">
        <v>12133</v>
      </c>
      <c r="F2540" s="215">
        <v>5.0467032893081729E-2</v>
      </c>
      <c r="G2540" s="132" t="str">
        <f ca="1">IFERROR(_xll.BQL($A2540, "cur_mkt_cap(currency=EUR)")/1000000, " ")</f>
        <v xml:space="preserve"> </v>
      </c>
      <c r="M2540" s="308"/>
      <c r="N2540" s="215">
        <f t="shared" si="106"/>
        <v>5.4666304278483987E-4</v>
      </c>
      <c r="O2540" s="172" t="str">
        <f>IFERROR(IF(VLOOKUP($C2540,'MSCI Database'!$C:$R,2, FALSE)="","",VLOOKUP($C2540,'MSCI Database'!$C:$R,2, FALSE)),"")</f>
        <v>Health Care Equipment &amp; Supplies</v>
      </c>
      <c r="P2540" s="229" t="str">
        <f>IFERROR(IF(VLOOKUP($C2540,'MSCI Database'!$C:$R,3, FALSE)="","",VLOOKUP($C2540,'MSCI Database'!$C:$R,3, FALSE)),"")</f>
        <v>B</v>
      </c>
      <c r="Q2540" s="229" t="str">
        <f>IFERROR(IF(VLOOKUP($C2540,'MSCI Database'!$C:$R,4, FALSE)="","",VLOOKUP($C2540,'MSCI Database'!$C:$R,4, FALSE)),"")</f>
        <v>1</v>
      </c>
      <c r="R2540" s="229">
        <f>IFERROR(IF(VLOOKUP($C2540,'MSCI Database'!$C:$R,5, FALSE)="","",VLOOKUP($C2540,'MSCI Database'!$C:$R,5, FALSE)),"")</f>
        <v>2.2999999999999998</v>
      </c>
      <c r="S2540" s="229">
        <f>IFERROR(IF(VLOOKUP($C2540,'MSCI Database'!$C:$R,6, FALSE)="","",VLOOKUP($C2540,'MSCI Database'!$C:$R,6, FALSE)),"")</f>
        <v>10</v>
      </c>
      <c r="T2540" s="229">
        <f>IFERROR(IF(VLOOKUP($C2540,'MSCI Database'!$C:$R,7, FALSE)="","",VLOOKUP($C2540,'MSCI Database'!$C:$R,7, FALSE)),"")</f>
        <v>3.3</v>
      </c>
      <c r="U2540" s="229">
        <f>IFERROR(IF(VLOOKUP($C2540,'MSCI Database'!$C:$R,8, FALSE)="","",VLOOKUP($C2540,'MSCI Database'!$C:$R,8, FALSE)),"")</f>
        <v>5.0999999999999996</v>
      </c>
      <c r="V2540" s="229">
        <f>IFERROR(IF(VLOOKUP($C2540,'MSCI Database'!$C:$R,9, FALSE)="","",VLOOKUP($C2540,'MSCI Database'!$C:$R,9, FALSE)),"")</f>
        <v>4.3</v>
      </c>
      <c r="W2540" s="215">
        <f t="shared" ca="1" si="107"/>
        <v>0</v>
      </c>
      <c r="X2540" s="276">
        <f>IFERROR(IF(VLOOKUP($C2540,'MSCI Database'!$C:$R,10, FALSE)="","",VLOOKUP($C2540,'MSCI Database'!$C:$R,10, FALSE)),"")</f>
        <v>142019</v>
      </c>
      <c r="Y2540" s="229" t="str">
        <f>IFERROR(IF(VLOOKUP($C2540,'MSCI Database'!$C:$R,11, FALSE)="","",VLOOKUP($C2540,'MSCI Database'!$C:$R,11, FALSE)),"")</f>
        <v>2019</v>
      </c>
      <c r="Z2540" s="229" t="str">
        <f>IFERROR(IF(VLOOKUP($C2540,'MSCI Database'!$C:$R,12, FALSE)="","",VLOOKUP($C2540,'MSCI Database'!$C:$R,12, FALSE)),"")</f>
        <v>Reported</v>
      </c>
      <c r="AA2540" s="229" t="str">
        <f>IFERROR(IF(VLOOKUP($C2540,'MSCI Database'!$C:$R,13, FALSE)="","",VLOOKUP($C2540,'MSCI Database'!$C:$R,13, FALSE)),"")</f>
        <v>Ongoing product liability claims, multiple product recalls</v>
      </c>
    </row>
    <row r="2541" spans="1:27" s="130" customFormat="1" ht="15" hidden="1" customHeight="1" outlineLevel="1">
      <c r="A2541" s="130" t="s">
        <v>672</v>
      </c>
      <c r="B2541" s="130" t="s">
        <v>673</v>
      </c>
      <c r="C2541" s="130" t="s">
        <v>674</v>
      </c>
      <c r="D2541" s="130" t="s">
        <v>12128</v>
      </c>
      <c r="E2541" s="130" t="s">
        <v>18689</v>
      </c>
      <c r="F2541" s="215">
        <v>5.0455153183552828E-2</v>
      </c>
      <c r="G2541" s="132" t="str">
        <f ca="1">IFERROR(_xll.BQL($A2541, "cur_mkt_cap(currency=EUR)")/1000000, " ")</f>
        <v xml:space="preserve"> </v>
      </c>
      <c r="M2541" s="308"/>
      <c r="N2541" s="215">
        <f t="shared" si="106"/>
        <v>5.4653436079610024E-4</v>
      </c>
      <c r="O2541" s="172" t="str">
        <f>IFERROR(IF(VLOOKUP($C2541,'MSCI Database'!$C:$R,2, FALSE)="","",VLOOKUP($C2541,'MSCI Database'!$C:$R,2, FALSE)),"")</f>
        <v>Semiconductors &amp; Semiconductor Equipment</v>
      </c>
      <c r="P2541" s="229" t="str">
        <f>IFERROR(IF(VLOOKUP($C2541,'MSCI Database'!$C:$R,3, FALSE)="","",VLOOKUP($C2541,'MSCI Database'!$C:$R,3, FALSE)),"")</f>
        <v>A</v>
      </c>
      <c r="Q2541" s="229" t="str">
        <f>IFERROR(IF(VLOOKUP($C2541,'MSCI Database'!$C:$R,4, FALSE)="","",VLOOKUP($C2541,'MSCI Database'!$C:$R,4, FALSE)),"")</f>
        <v>0</v>
      </c>
      <c r="R2541" s="229">
        <f>IFERROR(IF(VLOOKUP($C2541,'MSCI Database'!$C:$R,5, FALSE)="","",VLOOKUP($C2541,'MSCI Database'!$C:$R,5, FALSE)),"")</f>
        <v>5.8</v>
      </c>
      <c r="S2541" s="229">
        <f>IFERROR(IF(VLOOKUP($C2541,'MSCI Database'!$C:$R,6, FALSE)="","",VLOOKUP($C2541,'MSCI Database'!$C:$R,6, FALSE)),"")</f>
        <v>7.2</v>
      </c>
      <c r="T2541" s="229">
        <f>IFERROR(IF(VLOOKUP($C2541,'MSCI Database'!$C:$R,7, FALSE)="","",VLOOKUP($C2541,'MSCI Database'!$C:$R,7, FALSE)),"")</f>
        <v>4.9000000000000004</v>
      </c>
      <c r="U2541" s="229">
        <f>IFERROR(IF(VLOOKUP($C2541,'MSCI Database'!$C:$R,8, FALSE)="","",VLOOKUP($C2541,'MSCI Database'!$C:$R,8, FALSE)),"")</f>
        <v>4.8</v>
      </c>
      <c r="V2541" s="229">
        <f>IFERROR(IF(VLOOKUP($C2541,'MSCI Database'!$C:$R,9, FALSE)="","",VLOOKUP($C2541,'MSCI Database'!$C:$R,9, FALSE)),"")</f>
        <v>5.3</v>
      </c>
      <c r="W2541" s="215">
        <f t="shared" ca="1" si="107"/>
        <v>0</v>
      </c>
      <c r="X2541" s="276">
        <f>IFERROR(IF(VLOOKUP($C2541,'MSCI Database'!$C:$R,10, FALSE)="","",VLOOKUP($C2541,'MSCI Database'!$C:$R,10, FALSE)),"")</f>
        <v>23033</v>
      </c>
      <c r="Y2541" s="229" t="str">
        <f>IFERROR(IF(VLOOKUP($C2541,'MSCI Database'!$C:$R,11, FALSE)="","",VLOOKUP($C2541,'MSCI Database'!$C:$R,11, FALSE)),"")</f>
        <v>2019</v>
      </c>
      <c r="Z2541" s="229" t="str">
        <f>IFERROR(IF(VLOOKUP($C2541,'MSCI Database'!$C:$R,12, FALSE)="","",VLOOKUP($C2541,'MSCI Database'!$C:$R,12, FALSE)),"")</f>
        <v>Reported</v>
      </c>
      <c r="AA2541" s="229" t="str">
        <f>IFERROR(IF(VLOOKUP($C2541,'MSCI Database'!$C:$R,13, FALSE)="","",VLOOKUP($C2541,'MSCI Database'!$C:$R,13, FALSE)),"")</f>
        <v>Strategic focus on clean tech; limited talent management programs</v>
      </c>
    </row>
    <row r="2542" spans="1:27" s="130" customFormat="1" ht="15" hidden="1" customHeight="1" outlineLevel="1">
      <c r="A2542" s="130" t="s">
        <v>6679</v>
      </c>
      <c r="B2542" s="130" t="s">
        <v>6680</v>
      </c>
      <c r="C2542" s="130" t="s">
        <v>6681</v>
      </c>
      <c r="D2542" s="130" t="s">
        <v>12128</v>
      </c>
      <c r="E2542" s="130" t="s">
        <v>18673</v>
      </c>
      <c r="F2542" s="215">
        <v>5.0221841311936542E-2</v>
      </c>
      <c r="G2542" s="132" t="str">
        <f ca="1">IFERROR(_xll.BQL($A2542, "cur_mkt_cap(currency=EUR)")/1000000, " ")</f>
        <v xml:space="preserve"> </v>
      </c>
      <c r="M2542" s="308"/>
      <c r="N2542" s="215">
        <f t="shared" si="106"/>
        <v>5.4400710745180732E-4</v>
      </c>
      <c r="O2542" s="172" t="str">
        <f>IFERROR(IF(VLOOKUP($C2542,'MSCI Database'!$C:$R,2, FALSE)="","",VLOOKUP($C2542,'MSCI Database'!$C:$R,2, FALSE)),"")</f>
        <v>Commercial Services &amp; Supplies</v>
      </c>
      <c r="P2542" s="229" t="str">
        <f>IFERROR(IF(VLOOKUP($C2542,'MSCI Database'!$C:$R,3, FALSE)="","",VLOOKUP($C2542,'MSCI Database'!$C:$R,3, FALSE)),"")</f>
        <v>BBB</v>
      </c>
      <c r="Q2542" s="229" t="str">
        <f>IFERROR(IF(VLOOKUP($C2542,'MSCI Database'!$C:$R,4, FALSE)="","",VLOOKUP($C2542,'MSCI Database'!$C:$R,4, FALSE)),"")</f>
        <v>0</v>
      </c>
      <c r="R2542" s="229">
        <f>IFERROR(IF(VLOOKUP($C2542,'MSCI Database'!$C:$R,5, FALSE)="","",VLOOKUP($C2542,'MSCI Database'!$C:$R,5, FALSE)),"")</f>
        <v>4.8</v>
      </c>
      <c r="S2542" s="229">
        <f>IFERROR(IF(VLOOKUP($C2542,'MSCI Database'!$C:$R,6, FALSE)="","",VLOOKUP($C2542,'MSCI Database'!$C:$R,6, FALSE)),"")</f>
        <v>7.1</v>
      </c>
      <c r="T2542" s="229">
        <f>IFERROR(IF(VLOOKUP($C2542,'MSCI Database'!$C:$R,7, FALSE)="","",VLOOKUP($C2542,'MSCI Database'!$C:$R,7, FALSE)),"")</f>
        <v>4.0999999999999996</v>
      </c>
      <c r="U2542" s="229">
        <f>IFERROR(IF(VLOOKUP($C2542,'MSCI Database'!$C:$R,8, FALSE)="","",VLOOKUP($C2542,'MSCI Database'!$C:$R,8, FALSE)),"")</f>
        <v>6.5</v>
      </c>
      <c r="V2542" s="229">
        <f>IFERROR(IF(VLOOKUP($C2542,'MSCI Database'!$C:$R,9, FALSE)="","",VLOOKUP($C2542,'MSCI Database'!$C:$R,9, FALSE)),"")</f>
        <v>5.5</v>
      </c>
      <c r="W2542" s="215">
        <f t="shared" ca="1" si="107"/>
        <v>0</v>
      </c>
      <c r="X2542" s="276">
        <f>IFERROR(IF(VLOOKUP($C2542,'MSCI Database'!$C:$R,10, FALSE)="","",VLOOKUP($C2542,'MSCI Database'!$C:$R,10, FALSE)),"")</f>
        <v>207197</v>
      </c>
      <c r="Y2542" s="229" t="str">
        <f>IFERROR(IF(VLOOKUP($C2542,'MSCI Database'!$C:$R,11, FALSE)="","",VLOOKUP($C2542,'MSCI Database'!$C:$R,11, FALSE)),"")</f>
        <v>2019</v>
      </c>
      <c r="Z2542" s="229" t="str">
        <f>IFERROR(IF(VLOOKUP($C2542,'MSCI Database'!$C:$R,12, FALSE)="","",VLOOKUP($C2542,'MSCI Database'!$C:$R,12, FALSE)),"")</f>
        <v>E.Segmt-Moderate</v>
      </c>
      <c r="AA2542" s="229" t="str">
        <f>IFERROR(IF(VLOOKUP($C2542,'MSCI Database'!$C:$R,13, FALSE)="","",VLOOKUP($C2542,'MSCI Database'!$C:$R,13, FALSE)),"")</f>
        <v>Robust anti-corruption strategy relative to peers; labor management challenges persist</v>
      </c>
    </row>
    <row r="2543" spans="1:27" s="130" customFormat="1" ht="15" hidden="1" customHeight="1" outlineLevel="1">
      <c r="A2543" s="130" t="s">
        <v>7605</v>
      </c>
      <c r="B2543" s="130" t="s">
        <v>7606</v>
      </c>
      <c r="C2543" s="130" t="s">
        <v>7607</v>
      </c>
      <c r="D2543" s="130" t="s">
        <v>12128</v>
      </c>
      <c r="E2543" s="130" t="s">
        <v>18689</v>
      </c>
      <c r="F2543" s="215">
        <v>5.0186735012925171E-2</v>
      </c>
      <c r="G2543" s="132" t="str">
        <f ca="1">IFERROR(_xll.BQL($A2543, "cur_mkt_cap(currency=EUR)")/1000000, " ")</f>
        <v xml:space="preserve"> </v>
      </c>
      <c r="M2543" s="308"/>
      <c r="N2543" s="215">
        <f t="shared" si="106"/>
        <v>5.4362683313928474E-4</v>
      </c>
      <c r="O2543" s="172" t="str">
        <f>IFERROR(IF(VLOOKUP($C2543,'MSCI Database'!$C:$R,2, FALSE)="","",VLOOKUP($C2543,'MSCI Database'!$C:$R,2, FALSE)),"")</f>
        <v>Technology Hardware, Storage &amp; Peripherals</v>
      </c>
      <c r="P2543" s="229" t="str">
        <f>IFERROR(IF(VLOOKUP($C2543,'MSCI Database'!$C:$R,3, FALSE)="","",VLOOKUP($C2543,'MSCI Database'!$C:$R,3, FALSE)),"")</f>
        <v>AA</v>
      </c>
      <c r="Q2543" s="229" t="str">
        <f>IFERROR(IF(VLOOKUP($C2543,'MSCI Database'!$C:$R,4, FALSE)="","",VLOOKUP($C2543,'MSCI Database'!$C:$R,4, FALSE)),"")</f>
        <v>1</v>
      </c>
      <c r="R2543" s="229">
        <f>IFERROR(IF(VLOOKUP($C2543,'MSCI Database'!$C:$R,5, FALSE)="","",VLOOKUP($C2543,'MSCI Database'!$C:$R,5, FALSE)),"")</f>
        <v>7.4</v>
      </c>
      <c r="S2543" s="229">
        <f>IFERROR(IF(VLOOKUP($C2543,'MSCI Database'!$C:$R,6, FALSE)="","",VLOOKUP($C2543,'MSCI Database'!$C:$R,6, FALSE)),"")</f>
        <v>3.4</v>
      </c>
      <c r="T2543" s="229">
        <f>IFERROR(IF(VLOOKUP($C2543,'MSCI Database'!$C:$R,7, FALSE)="","",VLOOKUP($C2543,'MSCI Database'!$C:$R,7, FALSE)),"")</f>
        <v>5.8</v>
      </c>
      <c r="U2543" s="229">
        <f>IFERROR(IF(VLOOKUP($C2543,'MSCI Database'!$C:$R,8, FALSE)="","",VLOOKUP($C2543,'MSCI Database'!$C:$R,8, FALSE)),"")</f>
        <v>5.3</v>
      </c>
      <c r="V2543" s="229">
        <f>IFERROR(IF(VLOOKUP($C2543,'MSCI Database'!$C:$R,9, FALSE)="","",VLOOKUP($C2543,'MSCI Database'!$C:$R,9, FALSE)),"")</f>
        <v>5.2</v>
      </c>
      <c r="W2543" s="215">
        <f t="shared" ca="1" si="107"/>
        <v>0</v>
      </c>
      <c r="X2543" s="276">
        <f>IFERROR(IF(VLOOKUP($C2543,'MSCI Database'!$C:$R,10, FALSE)="","",VLOOKUP($C2543,'MSCI Database'!$C:$R,10, FALSE)),"")</f>
        <v>80982</v>
      </c>
      <c r="Y2543" s="229" t="str">
        <f>IFERROR(IF(VLOOKUP($C2543,'MSCI Database'!$C:$R,11, FALSE)="","",VLOOKUP($C2543,'MSCI Database'!$C:$R,11, FALSE)),"")</f>
        <v>2019</v>
      </c>
      <c r="Z2543" s="229" t="str">
        <f>IFERROR(IF(VLOOKUP($C2543,'MSCI Database'!$C:$R,12, FALSE)="","",VLOOKUP($C2543,'MSCI Database'!$C:$R,12, FALSE)),"")</f>
        <v>Reported</v>
      </c>
      <c r="AA2543" s="229" t="str">
        <f>IFERROR(IF(VLOOKUP($C2543,'MSCI Database'!$C:$R,13, FALSE)="","",VLOOKUP($C2543,'MSCI Database'!$C:$R,13, FALSE)),"")</f>
        <v>Strong talent management programs amid continuing employee-centered risks from M&amp;As</v>
      </c>
    </row>
    <row r="2544" spans="1:27" s="130" customFormat="1" ht="15" hidden="1" customHeight="1" outlineLevel="1">
      <c r="A2544" s="130" t="s">
        <v>3059</v>
      </c>
      <c r="B2544" s="130" t="s">
        <v>3060</v>
      </c>
      <c r="C2544" s="130" t="s">
        <v>3061</v>
      </c>
      <c r="D2544" s="130" t="s">
        <v>18706</v>
      </c>
      <c r="E2544" s="130" t="s">
        <v>18688</v>
      </c>
      <c r="F2544" s="215">
        <v>1.496482838568957E-2</v>
      </c>
      <c r="G2544" s="132" t="str">
        <f ca="1">IFERROR(_xll.BQL($A2544, "cur_mkt_cap(currency=EUR)")/1000000, " ")</f>
        <v xml:space="preserve"> </v>
      </c>
      <c r="M2544" s="308"/>
      <c r="N2544" s="215">
        <f t="shared" si="106"/>
        <v>1.6210024943224782E-4</v>
      </c>
      <c r="O2544" s="172" t="str">
        <f>IFERROR(IF(VLOOKUP($C2544,'MSCI Database'!$C:$R,2, FALSE)="","",VLOOKUP($C2544,'MSCI Database'!$C:$R,2, FALSE)),"")</f>
        <v>Banks</v>
      </c>
      <c r="P2544" s="229" t="str">
        <f>IFERROR(IF(VLOOKUP($C2544,'MSCI Database'!$C:$R,3, FALSE)="","",VLOOKUP($C2544,'MSCI Database'!$C:$R,3, FALSE)),"")</f>
        <v>AA</v>
      </c>
      <c r="Q2544" s="229" t="str">
        <f>IFERROR(IF(VLOOKUP($C2544,'MSCI Database'!$C:$R,4, FALSE)="","",VLOOKUP($C2544,'MSCI Database'!$C:$R,4, FALSE)),"")</f>
        <v>1</v>
      </c>
      <c r="R2544" s="229">
        <f>IFERROR(IF(VLOOKUP($C2544,'MSCI Database'!$C:$R,5, FALSE)="","",VLOOKUP($C2544,'MSCI Database'!$C:$R,5, FALSE)),"")</f>
        <v>7.3</v>
      </c>
      <c r="S2544" s="229">
        <f>IFERROR(IF(VLOOKUP($C2544,'MSCI Database'!$C:$R,6, FALSE)="","",VLOOKUP($C2544,'MSCI Database'!$C:$R,6, FALSE)),"")</f>
        <v>5.5</v>
      </c>
      <c r="T2544" s="229">
        <f>IFERROR(IF(VLOOKUP($C2544,'MSCI Database'!$C:$R,7, FALSE)="","",VLOOKUP($C2544,'MSCI Database'!$C:$R,7, FALSE)),"")</f>
        <v>4.0999999999999996</v>
      </c>
      <c r="U2544" s="229">
        <f>IFERROR(IF(VLOOKUP($C2544,'MSCI Database'!$C:$R,8, FALSE)="","",VLOOKUP($C2544,'MSCI Database'!$C:$R,8, FALSE)),"")</f>
        <v>6.9</v>
      </c>
      <c r="V2544" s="229">
        <f>IFERROR(IF(VLOOKUP($C2544,'MSCI Database'!$C:$R,9, FALSE)="","",VLOOKUP($C2544,'MSCI Database'!$C:$R,9, FALSE)),"")</f>
        <v>5.2</v>
      </c>
      <c r="W2544" s="215">
        <f t="shared" ca="1" si="107"/>
        <v>0</v>
      </c>
      <c r="X2544" s="276">
        <f>IFERROR(IF(VLOOKUP($C2544,'MSCI Database'!$C:$R,10, FALSE)="","",VLOOKUP($C2544,'MSCI Database'!$C:$R,10, FALSE)),"")</f>
        <v>36878</v>
      </c>
      <c r="Y2544" s="229" t="str">
        <f>IFERROR(IF(VLOOKUP($C2544,'MSCI Database'!$C:$R,11, FALSE)="","",VLOOKUP($C2544,'MSCI Database'!$C:$R,11, FALSE)),"")</f>
        <v>2019</v>
      </c>
      <c r="Z2544" s="229" t="str">
        <f>IFERROR(IF(VLOOKUP($C2544,'MSCI Database'!$C:$R,12, FALSE)="","",VLOOKUP($C2544,'MSCI Database'!$C:$R,12, FALSE)),"")</f>
        <v>Reported</v>
      </c>
      <c r="AA2544" s="229" t="str">
        <f>IFERROR(IF(VLOOKUP($C2544,'MSCI Database'!$C:$R,13, FALSE)="","",VLOOKUP($C2544,'MSCI Database'!$C:$R,13, FALSE)),"")</f>
        <v>Strong ethics and corporate governance practices drive upgrade</v>
      </c>
    </row>
    <row r="2545" spans="1:27" s="130" customFormat="1" ht="15" hidden="1" customHeight="1" outlineLevel="1">
      <c r="A2545" s="130" t="s">
        <v>7088</v>
      </c>
      <c r="B2545" s="130" t="s">
        <v>7089</v>
      </c>
      <c r="C2545" s="130" t="s">
        <v>7090</v>
      </c>
      <c r="D2545" s="130" t="s">
        <v>12128</v>
      </c>
      <c r="E2545" s="130" t="s">
        <v>18673</v>
      </c>
      <c r="F2545" s="215">
        <v>4.9826600798458527E-2</v>
      </c>
      <c r="G2545" s="132" t="str">
        <f ca="1">IFERROR(_xll.BQL($A2545, "cur_mkt_cap(currency=EUR)")/1000000, " ")</f>
        <v xml:space="preserve"> </v>
      </c>
      <c r="M2545" s="308"/>
      <c r="N2545" s="215">
        <f t="shared" si="106"/>
        <v>5.3972582976727444E-4</v>
      </c>
      <c r="O2545" s="172" t="str">
        <f>IFERROR(IF(VLOOKUP($C2545,'MSCI Database'!$C:$R,2, FALSE)="","",VLOOKUP($C2545,'MSCI Database'!$C:$R,2, FALSE)),"")</f>
        <v>Aerospace &amp; Defense</v>
      </c>
      <c r="P2545" s="229" t="str">
        <f>IFERROR(IF(VLOOKUP($C2545,'MSCI Database'!$C:$R,3, FALSE)="","",VLOOKUP($C2545,'MSCI Database'!$C:$R,3, FALSE)),"")</f>
        <v>BBB</v>
      </c>
      <c r="Q2545" s="229" t="str">
        <f>IFERROR(IF(VLOOKUP($C2545,'MSCI Database'!$C:$R,4, FALSE)="","",VLOOKUP($C2545,'MSCI Database'!$C:$R,4, FALSE)),"")</f>
        <v>1</v>
      </c>
      <c r="R2545" s="229">
        <f>IFERROR(IF(VLOOKUP($C2545,'MSCI Database'!$C:$R,5, FALSE)="","",VLOOKUP($C2545,'MSCI Database'!$C:$R,5, FALSE)),"")</f>
        <v>5</v>
      </c>
      <c r="S2545" s="229">
        <f>IFERROR(IF(VLOOKUP($C2545,'MSCI Database'!$C:$R,6, FALSE)="","",VLOOKUP($C2545,'MSCI Database'!$C:$R,6, FALSE)),"")</f>
        <v>2.9</v>
      </c>
      <c r="T2545" s="229">
        <f>IFERROR(IF(VLOOKUP($C2545,'MSCI Database'!$C:$R,7, FALSE)="","",VLOOKUP($C2545,'MSCI Database'!$C:$R,7, FALSE)),"")</f>
        <v>3.3</v>
      </c>
      <c r="U2545" s="229">
        <f>IFERROR(IF(VLOOKUP($C2545,'MSCI Database'!$C:$R,8, FALSE)="","",VLOOKUP($C2545,'MSCI Database'!$C:$R,8, FALSE)),"")</f>
        <v>5.5</v>
      </c>
      <c r="V2545" s="229">
        <f>IFERROR(IF(VLOOKUP($C2545,'MSCI Database'!$C:$R,9, FALSE)="","",VLOOKUP($C2545,'MSCI Database'!$C:$R,9, FALSE)),"")</f>
        <v>4.3</v>
      </c>
      <c r="W2545" s="215">
        <f t="shared" ca="1" si="107"/>
        <v>0</v>
      </c>
      <c r="X2545" s="276">
        <f>IFERROR(IF(VLOOKUP($C2545,'MSCI Database'!$C:$R,10, FALSE)="","",VLOOKUP($C2545,'MSCI Database'!$C:$R,10, FALSE)),"")</f>
        <v>762200</v>
      </c>
      <c r="Y2545" s="229" t="str">
        <f>IFERROR(IF(VLOOKUP($C2545,'MSCI Database'!$C:$R,11, FALSE)="","",VLOOKUP($C2545,'MSCI Database'!$C:$R,11, FALSE)),"")</f>
        <v>2019</v>
      </c>
      <c r="Z2545" s="229" t="str">
        <f>IFERROR(IF(VLOOKUP($C2545,'MSCI Database'!$C:$R,12, FALSE)="","",VLOOKUP($C2545,'MSCI Database'!$C:$R,12, FALSE)),"")</f>
        <v>Reported</v>
      </c>
      <c r="AA2545" s="229" t="str">
        <f>IFERROR(IF(VLOOKUP($C2545,'MSCI Database'!$C:$R,13, FALSE)="","",VLOOKUP($C2545,'MSCI Database'!$C:$R,13, FALSE)),"")</f>
        <v>Relatively strong overall governance structures, but lags peers in labor management efforts</v>
      </c>
    </row>
    <row r="2546" spans="1:27" s="130" customFormat="1" ht="15" hidden="1" customHeight="1" outlineLevel="1">
      <c r="A2546" s="130" t="s">
        <v>7760</v>
      </c>
      <c r="B2546" s="130" t="s">
        <v>7761</v>
      </c>
      <c r="C2546" s="130" t="s">
        <v>7762</v>
      </c>
      <c r="D2546" s="130" t="s">
        <v>12128</v>
      </c>
      <c r="E2546" s="130" t="s">
        <v>18673</v>
      </c>
      <c r="F2546" s="215">
        <v>4.950545593125396E-2</v>
      </c>
      <c r="G2546" s="132" t="str">
        <f ca="1">IFERROR(_xll.BQL($A2546, "cur_mkt_cap(currency=EUR)")/1000000, " ")</f>
        <v xml:space="preserve"> </v>
      </c>
      <c r="M2546" s="308"/>
      <c r="N2546" s="215">
        <f t="shared" si="106"/>
        <v>5.3624716220517085E-4</v>
      </c>
      <c r="O2546" s="172" t="str">
        <f>IFERROR(IF(VLOOKUP($C2546,'MSCI Database'!$C:$R,2, FALSE)="","",VLOOKUP($C2546,'MSCI Database'!$C:$R,2, FALSE)),"")</f>
        <v>Construction &amp; Farm Machinery &amp; Heavy Trucks</v>
      </c>
      <c r="P2546" s="229" t="str">
        <f>IFERROR(IF(VLOOKUP($C2546,'MSCI Database'!$C:$R,3, FALSE)="","",VLOOKUP($C2546,'MSCI Database'!$C:$R,3, FALSE)),"")</f>
        <v>BBB</v>
      </c>
      <c r="Q2546" s="229" t="str">
        <f>IFERROR(IF(VLOOKUP($C2546,'MSCI Database'!$C:$R,4, FALSE)="","",VLOOKUP($C2546,'MSCI Database'!$C:$R,4, FALSE)),"")</f>
        <v>0</v>
      </c>
      <c r="R2546" s="229">
        <f>IFERROR(IF(VLOOKUP($C2546,'MSCI Database'!$C:$R,5, FALSE)="","",VLOOKUP($C2546,'MSCI Database'!$C:$R,5, FALSE)),"")</f>
        <v>5.6</v>
      </c>
      <c r="S2546" s="229">
        <f>IFERROR(IF(VLOOKUP($C2546,'MSCI Database'!$C:$R,6, FALSE)="","",VLOOKUP($C2546,'MSCI Database'!$C:$R,6, FALSE)),"")</f>
        <v>4.0999999999999996</v>
      </c>
      <c r="T2546" s="229">
        <f>IFERROR(IF(VLOOKUP($C2546,'MSCI Database'!$C:$R,7, FALSE)="","",VLOOKUP($C2546,'MSCI Database'!$C:$R,7, FALSE)),"")</f>
        <v>5.3</v>
      </c>
      <c r="U2546" s="229">
        <f>IFERROR(IF(VLOOKUP($C2546,'MSCI Database'!$C:$R,8, FALSE)="","",VLOOKUP($C2546,'MSCI Database'!$C:$R,8, FALSE)),"")</f>
        <v>4.7</v>
      </c>
      <c r="V2546" s="229">
        <f>IFERROR(IF(VLOOKUP($C2546,'MSCI Database'!$C:$R,9, FALSE)="","",VLOOKUP($C2546,'MSCI Database'!$C:$R,9, FALSE)),"")</f>
        <v>4.7</v>
      </c>
      <c r="W2546" s="215">
        <f t="shared" ca="1" si="107"/>
        <v>0</v>
      </c>
      <c r="X2546" s="276">
        <f>IFERROR(IF(VLOOKUP($C2546,'MSCI Database'!$C:$R,10, FALSE)="","",VLOOKUP($C2546,'MSCI Database'!$C:$R,10, FALSE)),"")</f>
        <v>285498</v>
      </c>
      <c r="Y2546" s="229" t="str">
        <f>IFERROR(IF(VLOOKUP($C2546,'MSCI Database'!$C:$R,11, FALSE)="","",VLOOKUP($C2546,'MSCI Database'!$C:$R,11, FALSE)),"")</f>
        <v>2019</v>
      </c>
      <c r="Z2546" s="229" t="str">
        <f>IFERROR(IF(VLOOKUP($C2546,'MSCI Database'!$C:$R,12, FALSE)="","",VLOOKUP($C2546,'MSCI Database'!$C:$R,12, FALSE)),"")</f>
        <v>Reported</v>
      </c>
      <c r="AA2546" s="229" t="str">
        <f>IFERROR(IF(VLOOKUP($C2546,'MSCI Database'!$C:$R,13, FALSE)="","",VLOOKUP($C2546,'MSCI Database'!$C:$R,13, FALSE)),"")</f>
        <v>Strong board practices, but lockout challenges labor management practices</v>
      </c>
    </row>
    <row r="2547" spans="1:27" s="130" customFormat="1" ht="15" hidden="1" customHeight="1" outlineLevel="1">
      <c r="A2547" s="130" t="s">
        <v>7807</v>
      </c>
      <c r="B2547" s="130" t="s">
        <v>7808</v>
      </c>
      <c r="C2547" s="130" t="s">
        <v>7809</v>
      </c>
      <c r="D2547" s="130" t="s">
        <v>12128</v>
      </c>
      <c r="E2547" s="130" t="s">
        <v>18707</v>
      </c>
      <c r="F2547" s="215">
        <v>4.9323124649796213E-2</v>
      </c>
      <c r="G2547" s="132" t="str">
        <f ca="1">IFERROR(_xll.BQL($A2547, "cur_mkt_cap(currency=EUR)")/1000000, " ")</f>
        <v xml:space="preserve"> </v>
      </c>
      <c r="M2547" s="308"/>
      <c r="N2547" s="215">
        <f t="shared" si="106"/>
        <v>5.3427213479811649E-4</v>
      </c>
      <c r="O2547" s="172" t="str">
        <f>IFERROR(IF(VLOOKUP($C2547,'MSCI Database'!$C:$R,2, FALSE)="","",VLOOKUP($C2547,'MSCI Database'!$C:$R,2, FALSE)),"")</f>
        <v>Oil &amp; Gas Refining, Marketing, Transportation &amp; Storage</v>
      </c>
      <c r="P2547" s="229" t="str">
        <f>IFERROR(IF(VLOOKUP($C2547,'MSCI Database'!$C:$R,3, FALSE)="","",VLOOKUP($C2547,'MSCI Database'!$C:$R,3, FALSE)),"")</f>
        <v>BBB</v>
      </c>
      <c r="Q2547" s="229" t="str">
        <f>IFERROR(IF(VLOOKUP($C2547,'MSCI Database'!$C:$R,4, FALSE)="","",VLOOKUP($C2547,'MSCI Database'!$C:$R,4, FALSE)),"")</f>
        <v>0</v>
      </c>
      <c r="R2547" s="229">
        <f>IFERROR(IF(VLOOKUP($C2547,'MSCI Database'!$C:$R,5, FALSE)="","",VLOOKUP($C2547,'MSCI Database'!$C:$R,5, FALSE)),"")</f>
        <v>5.6</v>
      </c>
      <c r="S2547" s="229">
        <f>IFERROR(IF(VLOOKUP($C2547,'MSCI Database'!$C:$R,6, FALSE)="","",VLOOKUP($C2547,'MSCI Database'!$C:$R,6, FALSE)),"")</f>
        <v>5.3</v>
      </c>
      <c r="T2547" s="229">
        <f>IFERROR(IF(VLOOKUP($C2547,'MSCI Database'!$C:$R,7, FALSE)="","",VLOOKUP($C2547,'MSCI Database'!$C:$R,7, FALSE)),"")</f>
        <v>9</v>
      </c>
      <c r="U2547" s="229">
        <f>IFERROR(IF(VLOOKUP($C2547,'MSCI Database'!$C:$R,8, FALSE)="","",VLOOKUP($C2547,'MSCI Database'!$C:$R,8, FALSE)),"")</f>
        <v>4.0999999999999996</v>
      </c>
      <c r="V2547" s="229">
        <f>IFERROR(IF(VLOOKUP($C2547,'MSCI Database'!$C:$R,9, FALSE)="","",VLOOKUP($C2547,'MSCI Database'!$C:$R,9, FALSE)),"")</f>
        <v>5.4</v>
      </c>
      <c r="W2547" s="215">
        <f t="shared" ca="1" si="107"/>
        <v>0</v>
      </c>
      <c r="X2547" s="276">
        <f>IFERROR(IF(VLOOKUP($C2547,'MSCI Database'!$C:$R,10, FALSE)="","",VLOOKUP($C2547,'MSCI Database'!$C:$R,10, FALSE)),"")</f>
        <v>38300000</v>
      </c>
      <c r="Y2547" s="229" t="str">
        <f>IFERROR(IF(VLOOKUP($C2547,'MSCI Database'!$C:$R,11, FALSE)="","",VLOOKUP($C2547,'MSCI Database'!$C:$R,11, FALSE)),"")</f>
        <v>2019</v>
      </c>
      <c r="Z2547" s="229" t="str">
        <f>IFERROR(IF(VLOOKUP($C2547,'MSCI Database'!$C:$R,12, FALSE)="","",VLOOKUP($C2547,'MSCI Database'!$C:$R,12, FALSE)),"")</f>
        <v>Reported</v>
      </c>
      <c r="AA2547" s="229" t="str">
        <f>IFERROR(IF(VLOOKUP($C2547,'MSCI Database'!$C:$R,13, FALSE)="","",VLOOKUP($C2547,'MSCI Database'!$C:$R,13, FALSE)),"")</f>
        <v>Midstream expansion plans deferred; continued investments in growth of renewable fuels</v>
      </c>
    </row>
    <row r="2548" spans="1:27" s="130" customFormat="1" ht="15" hidden="1" customHeight="1" outlineLevel="1">
      <c r="A2548" s="130" t="s">
        <v>6208</v>
      </c>
      <c r="B2548" s="130" t="s">
        <v>6209</v>
      </c>
      <c r="C2548" s="130" t="s">
        <v>6210</v>
      </c>
      <c r="D2548" s="130" t="s">
        <v>12128</v>
      </c>
      <c r="E2548" s="130" t="s">
        <v>18688</v>
      </c>
      <c r="F2548" s="215">
        <v>4.9304356114623353E-2</v>
      </c>
      <c r="G2548" s="132" t="str">
        <f ca="1">IFERROR(_xll.BQL($A2548, "cur_mkt_cap(currency=EUR)")/1000000, " ")</f>
        <v xml:space="preserve"> </v>
      </c>
      <c r="M2548" s="308"/>
      <c r="N2548" s="215">
        <f t="shared" si="106"/>
        <v>5.3406883248454577E-4</v>
      </c>
      <c r="O2548" s="172" t="str">
        <f>IFERROR(IF(VLOOKUP($C2548,'MSCI Database'!$C:$R,2, FALSE)="","",VLOOKUP($C2548,'MSCI Database'!$C:$R,2, FALSE)),"")</f>
        <v>Life &amp; Health Insurance</v>
      </c>
      <c r="P2548" s="229" t="str">
        <f>IFERROR(IF(VLOOKUP($C2548,'MSCI Database'!$C:$R,3, FALSE)="","",VLOOKUP($C2548,'MSCI Database'!$C:$R,3, FALSE)),"")</f>
        <v>BBB</v>
      </c>
      <c r="Q2548" s="229" t="str">
        <f>IFERROR(IF(VLOOKUP($C2548,'MSCI Database'!$C:$R,4, FALSE)="","",VLOOKUP($C2548,'MSCI Database'!$C:$R,4, FALSE)),"")</f>
        <v>1</v>
      </c>
      <c r="R2548" s="229">
        <f>IFERROR(IF(VLOOKUP($C2548,'MSCI Database'!$C:$R,5, FALSE)="","",VLOOKUP($C2548,'MSCI Database'!$C:$R,5, FALSE)),"")</f>
        <v>5</v>
      </c>
      <c r="S2548" s="229">
        <f>IFERROR(IF(VLOOKUP($C2548,'MSCI Database'!$C:$R,6, FALSE)="","",VLOOKUP($C2548,'MSCI Database'!$C:$R,6, FALSE)),"")</f>
        <v>5.3</v>
      </c>
      <c r="T2548" s="229">
        <f>IFERROR(IF(VLOOKUP($C2548,'MSCI Database'!$C:$R,7, FALSE)="","",VLOOKUP($C2548,'MSCI Database'!$C:$R,7, FALSE)),"")</f>
        <v>4.0999999999999996</v>
      </c>
      <c r="U2548" s="229">
        <f>IFERROR(IF(VLOOKUP($C2548,'MSCI Database'!$C:$R,8, FALSE)="","",VLOOKUP($C2548,'MSCI Database'!$C:$R,8, FALSE)),"")</f>
        <v>5</v>
      </c>
      <c r="V2548" s="229">
        <f>IFERROR(IF(VLOOKUP($C2548,'MSCI Database'!$C:$R,9, FALSE)="","",VLOOKUP($C2548,'MSCI Database'!$C:$R,9, FALSE)),"")</f>
        <v>4.4000000000000004</v>
      </c>
      <c r="W2548" s="215">
        <f t="shared" ca="1" si="107"/>
        <v>0</v>
      </c>
      <c r="X2548" s="276">
        <f>IFERROR(IF(VLOOKUP($C2548,'MSCI Database'!$C:$R,10, FALSE)="","",VLOOKUP($C2548,'MSCI Database'!$C:$R,10, FALSE)),"")</f>
        <v>17059</v>
      </c>
      <c r="Y2548" s="229" t="str">
        <f>IFERROR(IF(VLOOKUP($C2548,'MSCI Database'!$C:$R,11, FALSE)="","",VLOOKUP($C2548,'MSCI Database'!$C:$R,11, FALSE)),"")</f>
        <v>2019</v>
      </c>
      <c r="Z2548" s="229" t="str">
        <f>IFERROR(IF(VLOOKUP($C2548,'MSCI Database'!$C:$R,12, FALSE)="","",VLOOKUP($C2548,'MSCI Database'!$C:$R,12, FALSE)),"")</f>
        <v>Reported</v>
      </c>
      <c r="AA2548" s="229" t="str">
        <f>IFERROR(IF(VLOOKUP($C2548,'MSCI Database'!$C:$R,13, FALSE)="","",VLOOKUP($C2548,'MSCI Database'!$C:$R,13, FALSE)),"")</f>
        <v>Improved efforts in corporate governance practices drive upgrade</v>
      </c>
    </row>
    <row r="2549" spans="1:27" s="130" customFormat="1" ht="15" hidden="1" customHeight="1" outlineLevel="1">
      <c r="A2549" s="130" t="s">
        <v>456</v>
      </c>
      <c r="B2549" s="130" t="s">
        <v>457</v>
      </c>
      <c r="C2549" s="130" t="s">
        <v>458</v>
      </c>
      <c r="D2549" s="130" t="s">
        <v>18679</v>
      </c>
      <c r="E2549" s="130" t="s">
        <v>18684</v>
      </c>
      <c r="F2549" s="215">
        <v>3.7641342797345233E-2</v>
      </c>
      <c r="G2549" s="132" t="str">
        <f ca="1">IFERROR(_xll.BQL($A2549, "cur_mkt_cap(currency=EUR)")/1000000, " ")</f>
        <v xml:space="preserve"> </v>
      </c>
      <c r="M2549" s="308"/>
      <c r="N2549" s="215">
        <f t="shared" si="106"/>
        <v>4.0773411489631635E-4</v>
      </c>
      <c r="O2549" s="172" t="str">
        <f>IFERROR(IF(VLOOKUP($C2549,'MSCI Database'!$C:$R,2, FALSE)="","",VLOOKUP($C2549,'MSCI Database'!$C:$R,2, FALSE)),"")</f>
        <v>Metals and Mining - Non-Precious Metals</v>
      </c>
      <c r="P2549" s="229" t="str">
        <f>IFERROR(IF(VLOOKUP($C2549,'MSCI Database'!$C:$R,3, FALSE)="","",VLOOKUP($C2549,'MSCI Database'!$C:$R,3, FALSE)),"")</f>
        <v>A</v>
      </c>
      <c r="Q2549" s="229" t="str">
        <f>IFERROR(IF(VLOOKUP($C2549,'MSCI Database'!$C:$R,4, FALSE)="","",VLOOKUP($C2549,'MSCI Database'!$C:$R,4, FALSE)),"")</f>
        <v>0</v>
      </c>
      <c r="R2549" s="229">
        <f>IFERROR(IF(VLOOKUP($C2549,'MSCI Database'!$C:$R,5, FALSE)="","",VLOOKUP($C2549,'MSCI Database'!$C:$R,5, FALSE)),"")</f>
        <v>7</v>
      </c>
      <c r="S2549" s="229">
        <f>IFERROR(IF(VLOOKUP($C2549,'MSCI Database'!$C:$R,6, FALSE)="","",VLOOKUP($C2549,'MSCI Database'!$C:$R,6, FALSE)),"")</f>
        <v>3.6</v>
      </c>
      <c r="T2549" s="229">
        <f>IFERROR(IF(VLOOKUP($C2549,'MSCI Database'!$C:$R,7, FALSE)="","",VLOOKUP($C2549,'MSCI Database'!$C:$R,7, FALSE)),"")</f>
        <v>4.8</v>
      </c>
      <c r="U2549" s="229">
        <f>IFERROR(IF(VLOOKUP($C2549,'MSCI Database'!$C:$R,8, FALSE)="","",VLOOKUP($C2549,'MSCI Database'!$C:$R,8, FALSE)),"")</f>
        <v>5.5</v>
      </c>
      <c r="V2549" s="229">
        <f>IFERROR(IF(VLOOKUP($C2549,'MSCI Database'!$C:$R,9, FALSE)="","",VLOOKUP($C2549,'MSCI Database'!$C:$R,9, FALSE)),"")</f>
        <v>4.5999999999999996</v>
      </c>
      <c r="W2549" s="215">
        <f t="shared" ca="1" si="107"/>
        <v>0</v>
      </c>
      <c r="X2549" s="276">
        <f>IFERROR(IF(VLOOKUP($C2549,'MSCI Database'!$C:$R,10, FALSE)="","",VLOOKUP($C2549,'MSCI Database'!$C:$R,10, FALSE)),"")</f>
        <v>26800000</v>
      </c>
      <c r="Y2549" s="229" t="str">
        <f>IFERROR(IF(VLOOKUP($C2549,'MSCI Database'!$C:$R,11, FALSE)="","",VLOOKUP($C2549,'MSCI Database'!$C:$R,11, FALSE)),"")</f>
        <v>2019</v>
      </c>
      <c r="Z2549" s="229" t="str">
        <f>IFERROR(IF(VLOOKUP($C2549,'MSCI Database'!$C:$R,12, FALSE)="","",VLOOKUP($C2549,'MSCI Database'!$C:$R,12, FALSE)),"")</f>
        <v>Reported</v>
      </c>
      <c r="AA2549" s="229" t="str">
        <f>IFERROR(IF(VLOOKUP($C2549,'MSCI Database'!$C:$R,13, FALSE)="","",VLOOKUP($C2549,'MSCI Database'!$C:$R,13, FALSE)),"")</f>
        <v>Strong safety and environmental measures;  stakeholder backlash over impact of expansion activity</v>
      </c>
    </row>
    <row r="2550" spans="1:27" s="130" customFormat="1" ht="15" hidden="1" customHeight="1" outlineLevel="1">
      <c r="A2550" s="130" t="s">
        <v>8040</v>
      </c>
      <c r="B2550" s="130" t="s">
        <v>8041</v>
      </c>
      <c r="C2550" s="130" t="s">
        <v>8042</v>
      </c>
      <c r="D2550" s="130" t="s">
        <v>12128</v>
      </c>
      <c r="E2550" s="130" t="s">
        <v>18673</v>
      </c>
      <c r="F2550" s="215">
        <v>4.9270076006061668E-2</v>
      </c>
      <c r="G2550" s="132" t="str">
        <f ca="1">IFERROR(_xll.BQL($A2550, "cur_mkt_cap(currency=EUR)")/1000000, " ")</f>
        <v xml:space="preserve"> </v>
      </c>
      <c r="M2550" s="308"/>
      <c r="N2550" s="215">
        <f t="shared" si="106"/>
        <v>5.3369750753479042E-4</v>
      </c>
      <c r="O2550" s="172" t="str">
        <f>IFERROR(IF(VLOOKUP($C2550,'MSCI Database'!$C:$R,2, FALSE)="","",VLOOKUP($C2550,'MSCI Database'!$C:$R,2, FALSE)),"")</f>
        <v>Industrial Machinery</v>
      </c>
      <c r="P2550" s="229" t="str">
        <f>IFERROR(IF(VLOOKUP($C2550,'MSCI Database'!$C:$R,3, FALSE)="","",VLOOKUP($C2550,'MSCI Database'!$C:$R,3, FALSE)),"")</f>
        <v>BBB</v>
      </c>
      <c r="Q2550" s="229" t="str">
        <f>IFERROR(IF(VLOOKUP($C2550,'MSCI Database'!$C:$R,4, FALSE)="","",VLOOKUP($C2550,'MSCI Database'!$C:$R,4, FALSE)),"")</f>
        <v>0</v>
      </c>
      <c r="R2550" s="229">
        <f>IFERROR(IF(VLOOKUP($C2550,'MSCI Database'!$C:$R,5, FALSE)="","",VLOOKUP($C2550,'MSCI Database'!$C:$R,5, FALSE)),"")</f>
        <v>5</v>
      </c>
      <c r="S2550" s="229">
        <f>IFERROR(IF(VLOOKUP($C2550,'MSCI Database'!$C:$R,6, FALSE)="","",VLOOKUP($C2550,'MSCI Database'!$C:$R,6, FALSE)),"")</f>
        <v>3.7</v>
      </c>
      <c r="T2550" s="229">
        <f>IFERROR(IF(VLOOKUP($C2550,'MSCI Database'!$C:$R,7, FALSE)="","",VLOOKUP($C2550,'MSCI Database'!$C:$R,7, FALSE)),"")</f>
        <v>3.3</v>
      </c>
      <c r="U2550" s="229">
        <f>IFERROR(IF(VLOOKUP($C2550,'MSCI Database'!$C:$R,8, FALSE)="","",VLOOKUP($C2550,'MSCI Database'!$C:$R,8, FALSE)),"")</f>
        <v>5.3</v>
      </c>
      <c r="V2550" s="229">
        <f>IFERROR(IF(VLOOKUP($C2550,'MSCI Database'!$C:$R,9, FALSE)="","",VLOOKUP($C2550,'MSCI Database'!$C:$R,9, FALSE)),"")</f>
        <v>4.4000000000000004</v>
      </c>
      <c r="W2550" s="215">
        <f t="shared" ca="1" si="107"/>
        <v>0</v>
      </c>
      <c r="X2550" s="276">
        <f>IFERROR(IF(VLOOKUP($C2550,'MSCI Database'!$C:$R,10, FALSE)="","",VLOOKUP($C2550,'MSCI Database'!$C:$R,10, FALSE)),"")</f>
        <v>445138</v>
      </c>
      <c r="Y2550" s="229" t="str">
        <f>IFERROR(IF(VLOOKUP($C2550,'MSCI Database'!$C:$R,11, FALSE)="","",VLOOKUP($C2550,'MSCI Database'!$C:$R,11, FALSE)),"")</f>
        <v>2019</v>
      </c>
      <c r="Z2550" s="229" t="str">
        <f>IFERROR(IF(VLOOKUP($C2550,'MSCI Database'!$C:$R,12, FALSE)="","",VLOOKUP($C2550,'MSCI Database'!$C:$R,12, FALSE)),"")</f>
        <v>Reported</v>
      </c>
      <c r="AA2550" s="229" t="str">
        <f>IFERROR(IF(VLOOKUP($C2550,'MSCI Database'!$C:$R,13, FALSE)="","",VLOOKUP($C2550,'MSCI Database'!$C:$R,13, FALSE)),"")</f>
        <v>Cost-cutting measures pose morale risks and may slow automation efforts</v>
      </c>
    </row>
    <row r="2551" spans="1:27" s="130" customFormat="1" ht="15" hidden="1" customHeight="1" outlineLevel="1">
      <c r="A2551" s="130" t="s">
        <v>7946</v>
      </c>
      <c r="B2551" s="130" t="s">
        <v>7947</v>
      </c>
      <c r="C2551" s="130" t="s">
        <v>7948</v>
      </c>
      <c r="D2551" s="130" t="s">
        <v>12128</v>
      </c>
      <c r="E2551" s="130" t="s">
        <v>18688</v>
      </c>
      <c r="F2551" s="215">
        <v>4.9188224573093832E-2</v>
      </c>
      <c r="G2551" s="132" t="str">
        <f ca="1">IFERROR(_xll.BQL($A2551, "cur_mkt_cap(currency=EUR)")/1000000, " ")</f>
        <v xml:space="preserve"> </v>
      </c>
      <c r="M2551" s="308"/>
      <c r="N2551" s="215">
        <f t="shared" si="106"/>
        <v>5.3281088609426924E-4</v>
      </c>
      <c r="O2551" s="172" t="str">
        <f>IFERROR(IF(VLOOKUP($C2551,'MSCI Database'!$C:$R,2, FALSE)="","",VLOOKUP($C2551,'MSCI Database'!$C:$R,2, FALSE)),"")</f>
        <v>Banks</v>
      </c>
      <c r="P2551" s="229" t="str">
        <f>IFERROR(IF(VLOOKUP($C2551,'MSCI Database'!$C:$R,3, FALSE)="","",VLOOKUP($C2551,'MSCI Database'!$C:$R,3, FALSE)),"")</f>
        <v>A</v>
      </c>
      <c r="Q2551" s="229" t="str">
        <f>IFERROR(IF(VLOOKUP($C2551,'MSCI Database'!$C:$R,4, FALSE)="","",VLOOKUP($C2551,'MSCI Database'!$C:$R,4, FALSE)),"")</f>
        <v>0</v>
      </c>
      <c r="R2551" s="229">
        <f>IFERROR(IF(VLOOKUP($C2551,'MSCI Database'!$C:$R,5, FALSE)="","",VLOOKUP($C2551,'MSCI Database'!$C:$R,5, FALSE)),"")</f>
        <v>7.1</v>
      </c>
      <c r="S2551" s="229">
        <f>IFERROR(IF(VLOOKUP($C2551,'MSCI Database'!$C:$R,6, FALSE)="","",VLOOKUP($C2551,'MSCI Database'!$C:$R,6, FALSE)),"")</f>
        <v>1.4</v>
      </c>
      <c r="T2551" s="229">
        <f>IFERROR(IF(VLOOKUP($C2551,'MSCI Database'!$C:$R,7, FALSE)="","",VLOOKUP($C2551,'MSCI Database'!$C:$R,7, FALSE)),"")</f>
        <v>4</v>
      </c>
      <c r="U2551" s="229">
        <f>IFERROR(IF(VLOOKUP($C2551,'MSCI Database'!$C:$R,8, FALSE)="","",VLOOKUP($C2551,'MSCI Database'!$C:$R,8, FALSE)),"")</f>
        <v>6.6</v>
      </c>
      <c r="V2551" s="229">
        <f>IFERROR(IF(VLOOKUP($C2551,'MSCI Database'!$C:$R,9, FALSE)="","",VLOOKUP($C2551,'MSCI Database'!$C:$R,9, FALSE)),"")</f>
        <v>4.5</v>
      </c>
      <c r="W2551" s="215">
        <f t="shared" ca="1" si="107"/>
        <v>0</v>
      </c>
      <c r="X2551" s="276">
        <f>IFERROR(IF(VLOOKUP($C2551,'MSCI Database'!$C:$R,10, FALSE)="","",VLOOKUP($C2551,'MSCI Database'!$C:$R,10, FALSE)),"")</f>
        <v>20633</v>
      </c>
      <c r="Y2551" s="229" t="str">
        <f>IFERROR(IF(VLOOKUP($C2551,'MSCI Database'!$C:$R,11, FALSE)="","",VLOOKUP($C2551,'MSCI Database'!$C:$R,11, FALSE)),"")</f>
        <v>2019</v>
      </c>
      <c r="Z2551" s="229" t="str">
        <f>IFERROR(IF(VLOOKUP($C2551,'MSCI Database'!$C:$R,12, FALSE)="","",VLOOKUP($C2551,'MSCI Database'!$C:$R,12, FALSE)),"")</f>
        <v>E.CSI</v>
      </c>
      <c r="AA2551" s="229" t="str">
        <f>IFERROR(IF(VLOOKUP($C2551,'MSCI Database'!$C:$R,13, FALSE)="","",VLOOKUP($C2551,'MSCI Database'!$C:$R,13, FALSE)),"")</f>
        <v>Leads peers in corporate and risk governance; lacks disclosure on cyber-risk mitigation</v>
      </c>
    </row>
    <row r="2552" spans="1:27" s="130" customFormat="1" ht="15" hidden="1" customHeight="1" outlineLevel="1">
      <c r="A2552" s="130" t="s">
        <v>5993</v>
      </c>
      <c r="B2552" s="130" t="s">
        <v>5994</v>
      </c>
      <c r="C2552" s="130" t="s">
        <v>5995</v>
      </c>
      <c r="D2552" s="130" t="s">
        <v>12137</v>
      </c>
      <c r="E2552" s="130" t="s">
        <v>18673</v>
      </c>
      <c r="F2552" s="215">
        <v>1.7170444780362181E-3</v>
      </c>
      <c r="G2552" s="132" t="str">
        <f ca="1">IFERROR(_xll.BQL($A2552, "cur_mkt_cap(currency=EUR)")/1000000, " ")</f>
        <v xml:space="preserve"> </v>
      </c>
      <c r="M2552" s="308"/>
      <c r="N2552" s="215">
        <f t="shared" si="106"/>
        <v>1.8599166726301838E-5</v>
      </c>
      <c r="O2552" s="172" t="str">
        <f>IFERROR(IF(VLOOKUP($C2552,'MSCI Database'!$C:$R,2, FALSE)="","",VLOOKUP($C2552,'MSCI Database'!$C:$R,2, FALSE)),"")</f>
        <v>Industrial Machinery</v>
      </c>
      <c r="P2552" s="229" t="str">
        <f>IFERROR(IF(VLOOKUP($C2552,'MSCI Database'!$C:$R,3, FALSE)="","",VLOOKUP($C2552,'MSCI Database'!$C:$R,3, FALSE)),"")</f>
        <v>A</v>
      </c>
      <c r="Q2552" s="229" t="str">
        <f>IFERROR(IF(VLOOKUP($C2552,'MSCI Database'!$C:$R,4, FALSE)="","",VLOOKUP($C2552,'MSCI Database'!$C:$R,4, FALSE)),"")</f>
        <v>1</v>
      </c>
      <c r="R2552" s="229">
        <f>IFERROR(IF(VLOOKUP($C2552,'MSCI Database'!$C:$R,5, FALSE)="","",VLOOKUP($C2552,'MSCI Database'!$C:$R,5, FALSE)),"")</f>
        <v>5.9</v>
      </c>
      <c r="S2552" s="229">
        <f>IFERROR(IF(VLOOKUP($C2552,'MSCI Database'!$C:$R,6, FALSE)="","",VLOOKUP($C2552,'MSCI Database'!$C:$R,6, FALSE)),"")</f>
        <v>5.3</v>
      </c>
      <c r="T2552" s="229">
        <f>IFERROR(IF(VLOOKUP($C2552,'MSCI Database'!$C:$R,7, FALSE)="","",VLOOKUP($C2552,'MSCI Database'!$C:$R,7, FALSE)),"")</f>
        <v>5.3</v>
      </c>
      <c r="U2552" s="229">
        <f>IFERROR(IF(VLOOKUP($C2552,'MSCI Database'!$C:$R,8, FALSE)="","",VLOOKUP($C2552,'MSCI Database'!$C:$R,8, FALSE)),"")</f>
        <v>4.5</v>
      </c>
      <c r="V2552" s="229">
        <f>IFERROR(IF(VLOOKUP($C2552,'MSCI Database'!$C:$R,9, FALSE)="","",VLOOKUP($C2552,'MSCI Database'!$C:$R,9, FALSE)),"")</f>
        <v>4.9000000000000004</v>
      </c>
      <c r="W2552" s="215">
        <f t="shared" ca="1" si="107"/>
        <v>0</v>
      </c>
      <c r="X2552" s="276">
        <f>IFERROR(IF(VLOOKUP($C2552,'MSCI Database'!$C:$R,10, FALSE)="","",VLOOKUP($C2552,'MSCI Database'!$C:$R,10, FALSE)),"")</f>
        <v>119748</v>
      </c>
      <c r="Y2552" s="229" t="str">
        <f>IFERROR(IF(VLOOKUP($C2552,'MSCI Database'!$C:$R,11, FALSE)="","",VLOOKUP($C2552,'MSCI Database'!$C:$R,11, FALSE)),"")</f>
        <v>2019</v>
      </c>
      <c r="Z2552" s="229" t="str">
        <f>IFERROR(IF(VLOOKUP($C2552,'MSCI Database'!$C:$R,12, FALSE)="","",VLOOKUP($C2552,'MSCI Database'!$C:$R,12, FALSE)),"")</f>
        <v>Reported</v>
      </c>
      <c r="AA2552" s="229" t="str">
        <f>IFERROR(IF(VLOOKUP($C2552,'MSCI Database'!$C:$R,13, FALSE)="","",VLOOKUP($C2552,'MSCI Database'!$C:$R,13, FALSE)),"")</f>
        <v>Leads peers in anti-corruption measures, but continues to lag on corporate governance practices</v>
      </c>
    </row>
    <row r="2553" spans="1:27" s="130" customFormat="1" ht="15" hidden="1" customHeight="1" outlineLevel="1">
      <c r="A2553" s="130" t="s">
        <v>8383</v>
      </c>
      <c r="B2553" s="130" t="s">
        <v>8384</v>
      </c>
      <c r="C2553" s="130" t="s">
        <v>8385</v>
      </c>
      <c r="D2553" s="130" t="s">
        <v>12128</v>
      </c>
      <c r="E2553" s="130" t="s">
        <v>18689</v>
      </c>
      <c r="F2553" s="215">
        <v>4.8959211891032459E-2</v>
      </c>
      <c r="G2553" s="132" t="str">
        <f ca="1">IFERROR(_xll.BQL($A2553, "cur_mkt_cap(currency=EUR)")/1000000, " ")</f>
        <v xml:space="preserve"> </v>
      </c>
      <c r="M2553" s="308"/>
      <c r="N2553" s="215">
        <f t="shared" si="106"/>
        <v>5.303302019241255E-4</v>
      </c>
      <c r="O2553" s="172" t="str">
        <f>IFERROR(IF(VLOOKUP($C2553,'MSCI Database'!$C:$R,2, FALSE)="","",VLOOKUP($C2553,'MSCI Database'!$C:$R,2, FALSE)),"")</f>
        <v>Electronic Equipment, Instruments &amp; Components</v>
      </c>
      <c r="P2553" s="229" t="str">
        <f>IFERROR(IF(VLOOKUP($C2553,'MSCI Database'!$C:$R,3, FALSE)="","",VLOOKUP($C2553,'MSCI Database'!$C:$R,3, FALSE)),"")</f>
        <v>AA</v>
      </c>
      <c r="Q2553" s="229" t="str">
        <f>IFERROR(IF(VLOOKUP($C2553,'MSCI Database'!$C:$R,4, FALSE)="","",VLOOKUP($C2553,'MSCI Database'!$C:$R,4, FALSE)),"")</f>
        <v>1</v>
      </c>
      <c r="R2553" s="229">
        <f>IFERROR(IF(VLOOKUP($C2553,'MSCI Database'!$C:$R,5, FALSE)="","",VLOOKUP($C2553,'MSCI Database'!$C:$R,5, FALSE)),"")</f>
        <v>8.1</v>
      </c>
      <c r="S2553" s="229">
        <f>IFERROR(IF(VLOOKUP($C2553,'MSCI Database'!$C:$R,6, FALSE)="","",VLOOKUP($C2553,'MSCI Database'!$C:$R,6, FALSE)),"")</f>
        <v>2.6</v>
      </c>
      <c r="T2553" s="229">
        <f>IFERROR(IF(VLOOKUP($C2553,'MSCI Database'!$C:$R,7, FALSE)="","",VLOOKUP($C2553,'MSCI Database'!$C:$R,7, FALSE)),"")</f>
        <v>6</v>
      </c>
      <c r="U2553" s="229">
        <f>IFERROR(IF(VLOOKUP($C2553,'MSCI Database'!$C:$R,8, FALSE)="","",VLOOKUP($C2553,'MSCI Database'!$C:$R,8, FALSE)),"")</f>
        <v>6.2</v>
      </c>
      <c r="V2553" s="229">
        <f>IFERROR(IF(VLOOKUP($C2553,'MSCI Database'!$C:$R,9, FALSE)="","",VLOOKUP($C2553,'MSCI Database'!$C:$R,9, FALSE)),"")</f>
        <v>5.5</v>
      </c>
      <c r="W2553" s="215">
        <f t="shared" ca="1" si="107"/>
        <v>0</v>
      </c>
      <c r="X2553" s="276">
        <f>IFERROR(IF(VLOOKUP($C2553,'MSCI Database'!$C:$R,10, FALSE)="","",VLOOKUP($C2553,'MSCI Database'!$C:$R,10, FALSE)),"")</f>
        <v>162061</v>
      </c>
      <c r="Y2553" s="229" t="str">
        <f>IFERROR(IF(VLOOKUP($C2553,'MSCI Database'!$C:$R,11, FALSE)="","",VLOOKUP($C2553,'MSCI Database'!$C:$R,11, FALSE)),"")</f>
        <v>2019</v>
      </c>
      <c r="Z2553" s="229" t="str">
        <f>IFERROR(IF(VLOOKUP($C2553,'MSCI Database'!$C:$R,12, FALSE)="","",VLOOKUP($C2553,'MSCI Database'!$C:$R,12, FALSE)),"")</f>
        <v>E.Segmt-Moderate</v>
      </c>
      <c r="AA2553" s="229" t="str">
        <f>IFERROR(IF(VLOOKUP($C2553,'MSCI Database'!$C:$R,13, FALSE)="","",VLOOKUP($C2553,'MSCI Database'!$C:$R,13, FALSE)),"")</f>
        <v>Continued improvement on smelter certifications</v>
      </c>
    </row>
    <row r="2554" spans="1:27" s="130" customFormat="1" ht="15" hidden="1" customHeight="1" outlineLevel="1">
      <c r="A2554" s="130" t="s">
        <v>2476</v>
      </c>
      <c r="B2554" s="130" t="s">
        <v>2477</v>
      </c>
      <c r="C2554" s="130" t="s">
        <v>2478</v>
      </c>
      <c r="D2554" s="130" t="s">
        <v>18686</v>
      </c>
      <c r="E2554" s="130" t="s">
        <v>18688</v>
      </c>
      <c r="F2554" s="215">
        <v>6.6406071034672859E-2</v>
      </c>
      <c r="G2554" s="132" t="str">
        <f ca="1">IFERROR(_xll.BQL($A2554, "cur_mkt_cap(currency=EUR)")/1000000, " ")</f>
        <v xml:space="preserve"> </v>
      </c>
      <c r="M2554" s="308"/>
      <c r="N2554" s="215">
        <f t="shared" si="106"/>
        <v>7.1931601225910205E-4</v>
      </c>
      <c r="O2554" s="172" t="str">
        <f>IFERROR(IF(VLOOKUP($C2554,'MSCI Database'!$C:$R,2, FALSE)="","",VLOOKUP($C2554,'MSCI Database'!$C:$R,2, FALSE)),"")</f>
        <v>Banks</v>
      </c>
      <c r="P2554" s="229" t="str">
        <f>IFERROR(IF(VLOOKUP($C2554,'MSCI Database'!$C:$R,3, FALSE)="","",VLOOKUP($C2554,'MSCI Database'!$C:$R,3, FALSE)),"")</f>
        <v>AA</v>
      </c>
      <c r="Q2554" s="229" t="str">
        <f>IFERROR(IF(VLOOKUP($C2554,'MSCI Database'!$C:$R,4, FALSE)="","",VLOOKUP($C2554,'MSCI Database'!$C:$R,4, FALSE)),"")</f>
        <v>2</v>
      </c>
      <c r="R2554" s="229">
        <f>IFERROR(IF(VLOOKUP($C2554,'MSCI Database'!$C:$R,5, FALSE)="","",VLOOKUP($C2554,'MSCI Database'!$C:$R,5, FALSE)),"")</f>
        <v>8.5</v>
      </c>
      <c r="S2554" s="229">
        <f>IFERROR(IF(VLOOKUP($C2554,'MSCI Database'!$C:$R,6, FALSE)="","",VLOOKUP($C2554,'MSCI Database'!$C:$R,6, FALSE)),"")</f>
        <v>7.7</v>
      </c>
      <c r="T2554" s="229">
        <f>IFERROR(IF(VLOOKUP($C2554,'MSCI Database'!$C:$R,7, FALSE)="","",VLOOKUP($C2554,'MSCI Database'!$C:$R,7, FALSE)),"")</f>
        <v>4.5999999999999996</v>
      </c>
      <c r="U2554" s="229">
        <f>IFERROR(IF(VLOOKUP($C2554,'MSCI Database'!$C:$R,8, FALSE)="","",VLOOKUP($C2554,'MSCI Database'!$C:$R,8, FALSE)),"")</f>
        <v>6.7</v>
      </c>
      <c r="V2554" s="229">
        <f>IFERROR(IF(VLOOKUP($C2554,'MSCI Database'!$C:$R,9, FALSE)="","",VLOOKUP($C2554,'MSCI Database'!$C:$R,9, FALSE)),"")</f>
        <v>5.7</v>
      </c>
      <c r="W2554" s="215">
        <f t="shared" ca="1" si="107"/>
        <v>0</v>
      </c>
      <c r="X2554" s="276">
        <f>IFERROR(IF(VLOOKUP($C2554,'MSCI Database'!$C:$R,10, FALSE)="","",VLOOKUP($C2554,'MSCI Database'!$C:$R,10, FALSE)),"")</f>
        <v>126890</v>
      </c>
      <c r="Y2554" s="229" t="str">
        <f>IFERROR(IF(VLOOKUP($C2554,'MSCI Database'!$C:$R,11, FALSE)="","",VLOOKUP($C2554,'MSCI Database'!$C:$R,11, FALSE)),"")</f>
        <v>2020</v>
      </c>
      <c r="Z2554" s="229" t="str">
        <f>IFERROR(IF(VLOOKUP($C2554,'MSCI Database'!$C:$R,12, FALSE)="","",VLOOKUP($C2554,'MSCI Database'!$C:$R,12, FALSE)),"")</f>
        <v>Reported</v>
      </c>
      <c r="AA2554" s="229" t="str">
        <f>IFERROR(IF(VLOOKUP($C2554,'MSCI Database'!$C:$R,13, FALSE)="","",VLOOKUP($C2554,'MSCI Database'!$C:$R,13, FALSE)),"")</f>
        <v>Strong ethics and corporate governance practices drive upgrade</v>
      </c>
    </row>
    <row r="2555" spans="1:27" s="130" customFormat="1" ht="15" hidden="1" customHeight="1" outlineLevel="1">
      <c r="A2555" s="130" t="s">
        <v>1582</v>
      </c>
      <c r="B2555" s="130" t="s">
        <v>1583</v>
      </c>
      <c r="C2555" s="130" t="s">
        <v>1584</v>
      </c>
      <c r="D2555" s="130" t="s">
        <v>18678</v>
      </c>
      <c r="E2555" s="130" t="s">
        <v>12133</v>
      </c>
      <c r="F2555" s="215">
        <v>6.2668499785444934E-3</v>
      </c>
      <c r="G2555" s="132" t="str">
        <f ca="1">IFERROR(_xll.BQL($A2555, "cur_mkt_cap(currency=EUR)")/1000000, " ")</f>
        <v xml:space="preserve"> </v>
      </c>
      <c r="M2555" s="308"/>
      <c r="N2555" s="215">
        <f t="shared" si="106"/>
        <v>6.788303336962919E-5</v>
      </c>
      <c r="O2555" s="172" t="str">
        <f>IFERROR(IF(VLOOKUP($C2555,'MSCI Database'!$C:$R,2, FALSE)="","",VLOOKUP($C2555,'MSCI Database'!$C:$R,2, FALSE)),"")</f>
        <v>Health Care Providers &amp; Services</v>
      </c>
      <c r="P2555" s="229" t="str">
        <f>IFERROR(IF(VLOOKUP($C2555,'MSCI Database'!$C:$R,3, FALSE)="","",VLOOKUP($C2555,'MSCI Database'!$C:$R,3, FALSE)),"")</f>
        <v>BB</v>
      </c>
      <c r="Q2555" s="229" t="str">
        <f>IFERROR(IF(VLOOKUP($C2555,'MSCI Database'!$C:$R,4, FALSE)="","",VLOOKUP($C2555,'MSCI Database'!$C:$R,4, FALSE)),"")</f>
        <v>-1</v>
      </c>
      <c r="R2555" s="229">
        <f>IFERROR(IF(VLOOKUP($C2555,'MSCI Database'!$C:$R,5, FALSE)="","",VLOOKUP($C2555,'MSCI Database'!$C:$R,5, FALSE)),"")</f>
        <v>3.9</v>
      </c>
      <c r="S2555" s="229">
        <f>IFERROR(IF(VLOOKUP($C2555,'MSCI Database'!$C:$R,6, FALSE)="","",VLOOKUP($C2555,'MSCI Database'!$C:$R,6, FALSE)),"")</f>
        <v>9.3000000000000007</v>
      </c>
      <c r="T2555" s="229">
        <f>IFERROR(IF(VLOOKUP($C2555,'MSCI Database'!$C:$R,7, FALSE)="","",VLOOKUP($C2555,'MSCI Database'!$C:$R,7, FALSE)),"")</f>
        <v>5.9</v>
      </c>
      <c r="U2555" s="229">
        <f>IFERROR(IF(VLOOKUP($C2555,'MSCI Database'!$C:$R,8, FALSE)="","",VLOOKUP($C2555,'MSCI Database'!$C:$R,8, FALSE)),"")</f>
        <v>3.3</v>
      </c>
      <c r="V2555" s="229">
        <f>IFERROR(IF(VLOOKUP($C2555,'MSCI Database'!$C:$R,9, FALSE)="","",VLOOKUP($C2555,'MSCI Database'!$C:$R,9, FALSE)),"")</f>
        <v>4.3</v>
      </c>
      <c r="W2555" s="215">
        <f t="shared" ca="1" si="107"/>
        <v>0</v>
      </c>
      <c r="X2555" s="276">
        <f>IFERROR(IF(VLOOKUP($C2555,'MSCI Database'!$C:$R,10, FALSE)="","",VLOOKUP($C2555,'MSCI Database'!$C:$R,10, FALSE)),"")</f>
        <v>143359</v>
      </c>
      <c r="Y2555" s="229" t="str">
        <f>IFERROR(IF(VLOOKUP($C2555,'MSCI Database'!$C:$R,11, FALSE)="","",VLOOKUP($C2555,'MSCI Database'!$C:$R,11, FALSE)),"")</f>
        <v>2019</v>
      </c>
      <c r="Z2555" s="229" t="str">
        <f>IFERROR(IF(VLOOKUP($C2555,'MSCI Database'!$C:$R,12, FALSE)="","",VLOOKUP($C2555,'MSCI Database'!$C:$R,12, FALSE)),"")</f>
        <v>Reported</v>
      </c>
      <c r="AA2555" s="229" t="str">
        <f>IFERROR(IF(VLOOKUP($C2555,'MSCI Database'!$C:$R,13, FALSE)="","",VLOOKUP($C2555,'MSCI Database'!$C:$R,13, FALSE)),"")</f>
        <v>Governance practices continue to weigh on rating</v>
      </c>
    </row>
    <row r="2556" spans="1:27" s="130" customFormat="1" ht="15" hidden="1" customHeight="1" outlineLevel="1">
      <c r="A2556" s="130" t="s">
        <v>2163</v>
      </c>
      <c r="B2556" s="130" t="s">
        <v>2164</v>
      </c>
      <c r="C2556" s="130" t="s">
        <v>2165</v>
      </c>
      <c r="D2556" s="130" t="s">
        <v>12131</v>
      </c>
      <c r="E2556" s="130" t="s">
        <v>18682</v>
      </c>
      <c r="F2556" s="215">
        <v>5.722849164893918E-2</v>
      </c>
      <c r="G2556" s="132" t="str">
        <f ca="1">IFERROR(_xll.BQL($A2556, "cur_mkt_cap(currency=EUR)")/1000000, " ")</f>
        <v xml:space="preserve"> </v>
      </c>
      <c r="M2556" s="308"/>
      <c r="N2556" s="215">
        <f t="shared" si="106"/>
        <v>6.1990371902931015E-4</v>
      </c>
      <c r="O2556" s="172" t="str">
        <f>IFERROR(IF(VLOOKUP($C2556,'MSCI Database'!$C:$R,2, FALSE)="","",VLOOKUP($C2556,'MSCI Database'!$C:$R,2, FALSE)),"")</f>
        <v>Textiles, Apparel &amp; Luxury Goods</v>
      </c>
      <c r="P2556" s="229" t="str">
        <f>IFERROR(IF(VLOOKUP($C2556,'MSCI Database'!$C:$R,3, FALSE)="","",VLOOKUP($C2556,'MSCI Database'!$C:$R,3, FALSE)),"")</f>
        <v>BBB</v>
      </c>
      <c r="Q2556" s="229" t="str">
        <f>IFERROR(IF(VLOOKUP($C2556,'MSCI Database'!$C:$R,4, FALSE)="","",VLOOKUP($C2556,'MSCI Database'!$C:$R,4, FALSE)),"")</f>
        <v>0</v>
      </c>
      <c r="R2556" s="229">
        <f>IFERROR(IF(VLOOKUP($C2556,'MSCI Database'!$C:$R,5, FALSE)="","",VLOOKUP($C2556,'MSCI Database'!$C:$R,5, FALSE)),"")</f>
        <v>5</v>
      </c>
      <c r="S2556" s="229">
        <f>IFERROR(IF(VLOOKUP($C2556,'MSCI Database'!$C:$R,6, FALSE)="","",VLOOKUP($C2556,'MSCI Database'!$C:$R,6, FALSE)),"")</f>
        <v>4.2</v>
      </c>
      <c r="T2556" s="229">
        <f>IFERROR(IF(VLOOKUP($C2556,'MSCI Database'!$C:$R,7, FALSE)="","",VLOOKUP($C2556,'MSCI Database'!$C:$R,7, FALSE)),"")</f>
        <v>3.9</v>
      </c>
      <c r="U2556" s="229">
        <f>IFERROR(IF(VLOOKUP($C2556,'MSCI Database'!$C:$R,8, FALSE)="","",VLOOKUP($C2556,'MSCI Database'!$C:$R,8, FALSE)),"")</f>
        <v>5.4</v>
      </c>
      <c r="V2556" s="229">
        <f>IFERROR(IF(VLOOKUP($C2556,'MSCI Database'!$C:$R,9, FALSE)="","",VLOOKUP($C2556,'MSCI Database'!$C:$R,9, FALSE)),"")</f>
        <v>4.5</v>
      </c>
      <c r="W2556" s="215">
        <f t="shared" ca="1" si="107"/>
        <v>0</v>
      </c>
      <c r="X2556" s="276">
        <f>IFERROR(IF(VLOOKUP($C2556,'MSCI Database'!$C:$R,10, FALSE)="","",VLOOKUP($C2556,'MSCI Database'!$C:$R,10, FALSE)),"")</f>
        <v>42300</v>
      </c>
      <c r="Y2556" s="229" t="str">
        <f>IFERROR(IF(VLOOKUP($C2556,'MSCI Database'!$C:$R,11, FALSE)="","",VLOOKUP($C2556,'MSCI Database'!$C:$R,11, FALSE)),"")</f>
        <v>2019</v>
      </c>
      <c r="Z2556" s="229" t="str">
        <f>IFERROR(IF(VLOOKUP($C2556,'MSCI Database'!$C:$R,12, FALSE)="","",VLOOKUP($C2556,'MSCI Database'!$C:$R,12, FALSE)),"")</f>
        <v>Reported</v>
      </c>
      <c r="AA2556" s="229" t="str">
        <f>IFERROR(IF(VLOOKUP($C2556,'MSCI Database'!$C:$R,13, FALSE)="","",VLOOKUP($C2556,'MSCI Database'!$C:$R,13, FALSE)),"")</f>
        <v>Lags peers in chemical management and sustainable sourcing programs</v>
      </c>
    </row>
    <row r="2557" spans="1:27" s="130" customFormat="1" ht="15" hidden="1" customHeight="1" outlineLevel="1">
      <c r="A2557" s="130" t="s">
        <v>6756</v>
      </c>
      <c r="B2557" s="130" t="s">
        <v>6757</v>
      </c>
      <c r="C2557" s="130" t="s">
        <v>6758</v>
      </c>
      <c r="D2557" s="130" t="s">
        <v>12128</v>
      </c>
      <c r="E2557" s="130" t="s">
        <v>18673</v>
      </c>
      <c r="F2557" s="215">
        <v>4.8575558194836582E-2</v>
      </c>
      <c r="G2557" s="132" t="str">
        <f ca="1">IFERROR(_xll.BQL($A2557, "cur_mkt_cap(currency=EUR)")/1000000, " ")</f>
        <v xml:space="preserve"> </v>
      </c>
      <c r="M2557" s="308"/>
      <c r="N2557" s="215">
        <f t="shared" si="106"/>
        <v>5.2617443359547389E-4</v>
      </c>
      <c r="O2557" s="172" t="str">
        <f>IFERROR(IF(VLOOKUP($C2557,'MSCI Database'!$C:$R,2, FALSE)="","",VLOOKUP($C2557,'MSCI Database'!$C:$R,2, FALSE)),"")</f>
        <v>Professional Services</v>
      </c>
      <c r="P2557" s="229" t="str">
        <f>IFERROR(IF(VLOOKUP($C2557,'MSCI Database'!$C:$R,3, FALSE)="","",VLOOKUP($C2557,'MSCI Database'!$C:$R,3, FALSE)),"")</f>
        <v>B</v>
      </c>
      <c r="Q2557" s="229" t="str">
        <f>IFERROR(IF(VLOOKUP($C2557,'MSCI Database'!$C:$R,4, FALSE)="","",VLOOKUP($C2557,'MSCI Database'!$C:$R,4, FALSE)),"")</f>
        <v>0</v>
      </c>
      <c r="R2557" s="229">
        <f>IFERROR(IF(VLOOKUP($C2557,'MSCI Database'!$C:$R,5, FALSE)="","",VLOOKUP($C2557,'MSCI Database'!$C:$R,5, FALSE)),"")</f>
        <v>1.5</v>
      </c>
      <c r="S2557" s="229">
        <f>IFERROR(IF(VLOOKUP($C2557,'MSCI Database'!$C:$R,6, FALSE)="","",VLOOKUP($C2557,'MSCI Database'!$C:$R,6, FALSE)),"")</f>
        <v>7.5</v>
      </c>
      <c r="T2557" s="229">
        <f>IFERROR(IF(VLOOKUP($C2557,'MSCI Database'!$C:$R,7, FALSE)="","",VLOOKUP($C2557,'MSCI Database'!$C:$R,7, FALSE)),"")</f>
        <v>4</v>
      </c>
      <c r="U2557" s="229">
        <f>IFERROR(IF(VLOOKUP($C2557,'MSCI Database'!$C:$R,8, FALSE)="","",VLOOKUP($C2557,'MSCI Database'!$C:$R,8, FALSE)),"")</f>
        <v>4.5999999999999996</v>
      </c>
      <c r="V2557" s="229">
        <f>IFERROR(IF(VLOOKUP($C2557,'MSCI Database'!$C:$R,9, FALSE)="","",VLOOKUP($C2557,'MSCI Database'!$C:$R,9, FALSE)),"")</f>
        <v>4.4000000000000004</v>
      </c>
      <c r="W2557" s="215">
        <f t="shared" ca="1" si="107"/>
        <v>0</v>
      </c>
      <c r="X2557" s="276">
        <f>IFERROR(IF(VLOOKUP($C2557,'MSCI Database'!$C:$R,10, FALSE)="","",VLOOKUP($C2557,'MSCI Database'!$C:$R,10, FALSE)),"")</f>
        <v>11495</v>
      </c>
      <c r="Y2557" s="229" t="str">
        <f>IFERROR(IF(VLOOKUP($C2557,'MSCI Database'!$C:$R,11, FALSE)="","",VLOOKUP($C2557,'MSCI Database'!$C:$R,11, FALSE)),"")</f>
        <v>2019</v>
      </c>
      <c r="Z2557" s="229" t="str">
        <f>IFERROR(IF(VLOOKUP($C2557,'MSCI Database'!$C:$R,12, FALSE)="","",VLOOKUP($C2557,'MSCI Database'!$C:$R,12, FALSE)),"")</f>
        <v>E.Segmt-Moderately Low</v>
      </c>
      <c r="AA2557" s="229" t="str">
        <f>IFERROR(IF(VLOOKUP($C2557,'MSCI Database'!$C:$R,13, FALSE)="","",VLOOKUP($C2557,'MSCI Database'!$C:$R,13, FALSE)),"")</f>
        <v>Limited data security measures and board entrenchment concerns</v>
      </c>
    </row>
    <row r="2558" spans="1:27" s="130" customFormat="1" ht="15" hidden="1" customHeight="1" outlineLevel="1">
      <c r="A2558" s="130" t="s">
        <v>5501</v>
      </c>
      <c r="B2558" s="130" t="s">
        <v>5502</v>
      </c>
      <c r="C2558" s="130" t="s">
        <v>5503</v>
      </c>
      <c r="D2558" s="130" t="s">
        <v>18718</v>
      </c>
      <c r="E2558" s="130" t="s">
        <v>18688</v>
      </c>
      <c r="F2558" s="215">
        <v>1.227818732179529E-2</v>
      </c>
      <c r="G2558" s="132" t="str">
        <f ca="1">IFERROR(_xll.BQL($A2558, "cur_mkt_cap(currency=EUR)")/1000000, " ")</f>
        <v xml:space="preserve"> </v>
      </c>
      <c r="M2558" s="308"/>
      <c r="N2558" s="215">
        <f t="shared" si="106"/>
        <v>1.3299833290050575E-4</v>
      </c>
      <c r="O2558" s="172" t="str">
        <f>IFERROR(IF(VLOOKUP($C2558,'MSCI Database'!$C:$R,2, FALSE)="","",VLOOKUP($C2558,'MSCI Database'!$C:$R,2, FALSE)),"")</f>
        <v>Multi-Line Insurance &amp; Brokerage</v>
      </c>
      <c r="P2558" s="229" t="str">
        <f>IFERROR(IF(VLOOKUP($C2558,'MSCI Database'!$C:$R,3, FALSE)="","",VLOOKUP($C2558,'MSCI Database'!$C:$R,3, FALSE)),"")</f>
        <v>BBB</v>
      </c>
      <c r="Q2558" s="229" t="str">
        <f>IFERROR(IF(VLOOKUP($C2558,'MSCI Database'!$C:$R,4, FALSE)="","",VLOOKUP($C2558,'MSCI Database'!$C:$R,4, FALSE)),"")</f>
        <v>0</v>
      </c>
      <c r="R2558" s="229">
        <f>IFERROR(IF(VLOOKUP($C2558,'MSCI Database'!$C:$R,5, FALSE)="","",VLOOKUP($C2558,'MSCI Database'!$C:$R,5, FALSE)),"")</f>
        <v>4.8</v>
      </c>
      <c r="S2558" s="229">
        <f>IFERROR(IF(VLOOKUP($C2558,'MSCI Database'!$C:$R,6, FALSE)="","",VLOOKUP($C2558,'MSCI Database'!$C:$R,6, FALSE)),"")</f>
        <v>7.9</v>
      </c>
      <c r="T2558" s="229">
        <f>IFERROR(IF(VLOOKUP($C2558,'MSCI Database'!$C:$R,7, FALSE)="","",VLOOKUP($C2558,'MSCI Database'!$C:$R,7, FALSE)),"")</f>
        <v>4.5999999999999996</v>
      </c>
      <c r="U2558" s="229">
        <f>IFERROR(IF(VLOOKUP($C2558,'MSCI Database'!$C:$R,8, FALSE)="","",VLOOKUP($C2558,'MSCI Database'!$C:$R,8, FALSE)),"")</f>
        <v>2.8</v>
      </c>
      <c r="V2558" s="229">
        <f>IFERROR(IF(VLOOKUP($C2558,'MSCI Database'!$C:$R,9, FALSE)="","",VLOOKUP($C2558,'MSCI Database'!$C:$R,9, FALSE)),"")</f>
        <v>4.5</v>
      </c>
      <c r="W2558" s="215">
        <f t="shared" ca="1" si="107"/>
        <v>0</v>
      </c>
      <c r="X2558" s="276">
        <f>IFERROR(IF(VLOOKUP($C2558,'MSCI Database'!$C:$R,10, FALSE)="","",VLOOKUP($C2558,'MSCI Database'!$C:$R,10, FALSE)),"")</f>
        <v>11108</v>
      </c>
      <c r="Y2558" s="229" t="str">
        <f>IFERROR(IF(VLOOKUP($C2558,'MSCI Database'!$C:$R,11, FALSE)="","",VLOOKUP($C2558,'MSCI Database'!$C:$R,11, FALSE)),"")</f>
        <v>2019</v>
      </c>
      <c r="Z2558" s="229" t="str">
        <f>IFERROR(IF(VLOOKUP($C2558,'MSCI Database'!$C:$R,12, FALSE)="","",VLOOKUP($C2558,'MSCI Database'!$C:$R,12, FALSE)),"")</f>
        <v>E.Segmt-Moderately High</v>
      </c>
      <c r="AA2558" s="229" t="str">
        <f>IFERROR(IF(VLOOKUP($C2558,'MSCI Database'!$C:$R,13, FALSE)="","",VLOOKUP($C2558,'MSCI Database'!$C:$R,13, FALSE)),"")</f>
        <v>Robust climate change mitigation programs; weak corporate governance</v>
      </c>
    </row>
    <row r="2559" spans="1:27" s="130" customFormat="1" ht="15" hidden="1" customHeight="1" outlineLevel="1">
      <c r="A2559" s="130" t="s">
        <v>7901</v>
      </c>
      <c r="B2559" s="130" t="s">
        <v>7902</v>
      </c>
      <c r="C2559" s="130" t="s">
        <v>7903</v>
      </c>
      <c r="D2559" s="130" t="s">
        <v>12128</v>
      </c>
      <c r="E2559" s="130" t="s">
        <v>12133</v>
      </c>
      <c r="F2559" s="215">
        <v>4.8203968847441943E-2</v>
      </c>
      <c r="G2559" s="132" t="str">
        <f ca="1">IFERROR(_xll.BQL($A2559, "cur_mkt_cap(currency=EUR)")/1000000, " ")</f>
        <v xml:space="preserve"> </v>
      </c>
      <c r="M2559" s="308"/>
      <c r="N2559" s="215">
        <f t="shared" si="106"/>
        <v>5.2214934728331557E-4</v>
      </c>
      <c r="O2559" s="172" t="str">
        <f>IFERROR(IF(VLOOKUP($C2559,'MSCI Database'!$C:$R,2, FALSE)="","",VLOOKUP($C2559,'MSCI Database'!$C:$R,2, FALSE)),"")</f>
        <v>Health Care Equipment &amp; Supplies</v>
      </c>
      <c r="P2559" s="229" t="str">
        <f>IFERROR(IF(VLOOKUP($C2559,'MSCI Database'!$C:$R,3, FALSE)="","",VLOOKUP($C2559,'MSCI Database'!$C:$R,3, FALSE)),"")</f>
        <v>AA</v>
      </c>
      <c r="Q2559" s="229" t="str">
        <f>IFERROR(IF(VLOOKUP($C2559,'MSCI Database'!$C:$R,4, FALSE)="","",VLOOKUP($C2559,'MSCI Database'!$C:$R,4, FALSE)),"")</f>
        <v>0</v>
      </c>
      <c r="R2559" s="229">
        <f>IFERROR(IF(VLOOKUP($C2559,'MSCI Database'!$C:$R,5, FALSE)="","",VLOOKUP($C2559,'MSCI Database'!$C:$R,5, FALSE)),"")</f>
        <v>7.4</v>
      </c>
      <c r="S2559" s="229">
        <f>IFERROR(IF(VLOOKUP($C2559,'MSCI Database'!$C:$R,6, FALSE)="","",VLOOKUP($C2559,'MSCI Database'!$C:$R,6, FALSE)),"")</f>
        <v>8.6999999999999993</v>
      </c>
      <c r="T2559" s="229">
        <f>IFERROR(IF(VLOOKUP($C2559,'MSCI Database'!$C:$R,7, FALSE)="","",VLOOKUP($C2559,'MSCI Database'!$C:$R,7, FALSE)),"")</f>
        <v>6.8</v>
      </c>
      <c r="U2559" s="229">
        <f>IFERROR(IF(VLOOKUP($C2559,'MSCI Database'!$C:$R,8, FALSE)="","",VLOOKUP($C2559,'MSCI Database'!$C:$R,8, FALSE)),"")</f>
        <v>5.5</v>
      </c>
      <c r="V2559" s="229">
        <f>IFERROR(IF(VLOOKUP($C2559,'MSCI Database'!$C:$R,9, FALSE)="","",VLOOKUP($C2559,'MSCI Database'!$C:$R,9, FALSE)),"")</f>
        <v>6.4</v>
      </c>
      <c r="W2559" s="215">
        <f t="shared" ca="1" si="107"/>
        <v>0</v>
      </c>
      <c r="X2559" s="276">
        <f>IFERROR(IF(VLOOKUP($C2559,'MSCI Database'!$C:$R,10, FALSE)="","",VLOOKUP($C2559,'MSCI Database'!$C:$R,10, FALSE)),"")</f>
        <v>30099</v>
      </c>
      <c r="Y2559" s="229" t="str">
        <f>IFERROR(IF(VLOOKUP($C2559,'MSCI Database'!$C:$R,11, FALSE)="","",VLOOKUP($C2559,'MSCI Database'!$C:$R,11, FALSE)),"")</f>
        <v>2019</v>
      </c>
      <c r="Z2559" s="229" t="str">
        <f>IFERROR(IF(VLOOKUP($C2559,'MSCI Database'!$C:$R,12, FALSE)="","",VLOOKUP($C2559,'MSCI Database'!$C:$R,12, FALSE)),"")</f>
        <v>E.CSI</v>
      </c>
      <c r="AA2559" s="229" t="str">
        <f>IFERROR(IF(VLOOKUP($C2559,'MSCI Database'!$C:$R,13, FALSE)="","",VLOOKUP($C2559,'MSCI Database'!$C:$R,13, FALSE)),"")</f>
        <v>Strong product quality; corporate behavior practices lag those of better-performing peers</v>
      </c>
    </row>
    <row r="2560" spans="1:27" s="130" customFormat="1" ht="15" hidden="1" customHeight="1" outlineLevel="1">
      <c r="A2560" s="130" t="s">
        <v>6385</v>
      </c>
      <c r="B2560" s="130" t="s">
        <v>6386</v>
      </c>
      <c r="C2560" s="130" t="s">
        <v>6387</v>
      </c>
      <c r="D2560" s="130" t="s">
        <v>12128</v>
      </c>
      <c r="E2560" s="130" t="s">
        <v>18674</v>
      </c>
      <c r="F2560" s="215">
        <v>4.7972630835255048E-2</v>
      </c>
      <c r="G2560" s="132" t="str">
        <f ca="1">IFERROR(_xll.BQL($A2560, "cur_mkt_cap(currency=EUR)")/1000000, " ")</f>
        <v xml:space="preserve"> </v>
      </c>
      <c r="M2560" s="308"/>
      <c r="N2560" s="215">
        <f t="shared" si="106"/>
        <v>5.1964347494638211E-4</v>
      </c>
      <c r="O2560" s="172" t="str">
        <f>IFERROR(IF(VLOOKUP($C2560,'MSCI Database'!$C:$R,2, FALSE)="","",VLOOKUP($C2560,'MSCI Database'!$C:$R,2, FALSE)),"")</f>
        <v>Food Products</v>
      </c>
      <c r="P2560" s="229" t="str">
        <f>IFERROR(IF(VLOOKUP($C2560,'MSCI Database'!$C:$R,3, FALSE)="","",VLOOKUP($C2560,'MSCI Database'!$C:$R,3, FALSE)),"")</f>
        <v>AA</v>
      </c>
      <c r="Q2560" s="229" t="str">
        <f>IFERROR(IF(VLOOKUP($C2560,'MSCI Database'!$C:$R,4, FALSE)="","",VLOOKUP($C2560,'MSCI Database'!$C:$R,4, FALSE)),"")</f>
        <v>1</v>
      </c>
      <c r="R2560" s="229">
        <f>IFERROR(IF(VLOOKUP($C2560,'MSCI Database'!$C:$R,5, FALSE)="","",VLOOKUP($C2560,'MSCI Database'!$C:$R,5, FALSE)),"")</f>
        <v>7.8</v>
      </c>
      <c r="S2560" s="229">
        <f>IFERROR(IF(VLOOKUP($C2560,'MSCI Database'!$C:$R,6, FALSE)="","",VLOOKUP($C2560,'MSCI Database'!$C:$R,6, FALSE)),"")</f>
        <v>6.2</v>
      </c>
      <c r="T2560" s="229">
        <f>IFERROR(IF(VLOOKUP($C2560,'MSCI Database'!$C:$R,7, FALSE)="","",VLOOKUP($C2560,'MSCI Database'!$C:$R,7, FALSE)),"")</f>
        <v>6</v>
      </c>
      <c r="U2560" s="229">
        <f>IFERROR(IF(VLOOKUP($C2560,'MSCI Database'!$C:$R,8, FALSE)="","",VLOOKUP($C2560,'MSCI Database'!$C:$R,8, FALSE)),"")</f>
        <v>3.2</v>
      </c>
      <c r="V2560" s="229">
        <f>IFERROR(IF(VLOOKUP($C2560,'MSCI Database'!$C:$R,9, FALSE)="","",VLOOKUP($C2560,'MSCI Database'!$C:$R,9, FALSE)),"")</f>
        <v>5.2</v>
      </c>
      <c r="W2560" s="215">
        <f t="shared" ca="1" si="107"/>
        <v>0</v>
      </c>
      <c r="X2560" s="276">
        <f>IFERROR(IF(VLOOKUP($C2560,'MSCI Database'!$C:$R,10, FALSE)="","",VLOOKUP($C2560,'MSCI Database'!$C:$R,10, FALSE)),"")</f>
        <v>17810000</v>
      </c>
      <c r="Y2560" s="229" t="str">
        <f>IFERROR(IF(VLOOKUP($C2560,'MSCI Database'!$C:$R,11, FALSE)="","",VLOOKUP($C2560,'MSCI Database'!$C:$R,11, FALSE)),"")</f>
        <v>2019</v>
      </c>
      <c r="Z2560" s="229" t="str">
        <f>IFERROR(IF(VLOOKUP($C2560,'MSCI Database'!$C:$R,12, FALSE)="","",VLOOKUP($C2560,'MSCI Database'!$C:$R,12, FALSE)),"")</f>
        <v>Reported</v>
      </c>
      <c r="AA2560" s="229" t="str">
        <f>IFERROR(IF(VLOOKUP($C2560,'MSCI Database'!$C:$R,13, FALSE)="","",VLOOKUP($C2560,'MSCI Database'!$C:$R,13, FALSE)),"")</f>
        <v>Reassessment of water stress exposure and evaluation of community engagement efforts drive upgrade</v>
      </c>
    </row>
    <row r="2561" spans="1:27" s="130" customFormat="1" ht="15" hidden="1" customHeight="1" outlineLevel="1">
      <c r="A2561" s="130" t="s">
        <v>1777</v>
      </c>
      <c r="B2561" s="130" t="s">
        <v>1778</v>
      </c>
      <c r="C2561" s="130" t="s">
        <v>1779</v>
      </c>
      <c r="D2561" s="130" t="s">
        <v>12129</v>
      </c>
      <c r="E2561" s="130" t="s">
        <v>18682</v>
      </c>
      <c r="F2561" s="215">
        <v>5.5439224629126038E-2</v>
      </c>
      <c r="G2561" s="132" t="str">
        <f ca="1">IFERROR(_xll.BQL($A2561, "cur_mkt_cap(currency=EUR)")/1000000, " ")</f>
        <v xml:space="preserve"> </v>
      </c>
      <c r="M2561" s="308"/>
      <c r="N2561" s="215">
        <f t="shared" si="106"/>
        <v>6.0052223180223564E-4</v>
      </c>
      <c r="O2561" s="172" t="str">
        <f>IFERROR(IF(VLOOKUP($C2561,'MSCI Database'!$C:$R,2, FALSE)="","",VLOOKUP($C2561,'MSCI Database'!$C:$R,2, FALSE)),"")</f>
        <v>Automobiles</v>
      </c>
      <c r="P2561" s="229" t="str">
        <f>IFERROR(IF(VLOOKUP($C2561,'MSCI Database'!$C:$R,3, FALSE)="","",VLOOKUP($C2561,'MSCI Database'!$C:$R,3, FALSE)),"")</f>
        <v>A</v>
      </c>
      <c r="Q2561" s="229" t="str">
        <f>IFERROR(IF(VLOOKUP($C2561,'MSCI Database'!$C:$R,4, FALSE)="","",VLOOKUP($C2561,'MSCI Database'!$C:$R,4, FALSE)),"")</f>
        <v>0</v>
      </c>
      <c r="R2561" s="229">
        <f>IFERROR(IF(VLOOKUP($C2561,'MSCI Database'!$C:$R,5, FALSE)="","",VLOOKUP($C2561,'MSCI Database'!$C:$R,5, FALSE)),"")</f>
        <v>6.8</v>
      </c>
      <c r="S2561" s="229">
        <f>IFERROR(IF(VLOOKUP($C2561,'MSCI Database'!$C:$R,6, FALSE)="","",VLOOKUP($C2561,'MSCI Database'!$C:$R,6, FALSE)),"")</f>
        <v>7.3</v>
      </c>
      <c r="T2561" s="229">
        <f>IFERROR(IF(VLOOKUP($C2561,'MSCI Database'!$C:$R,7, FALSE)="","",VLOOKUP($C2561,'MSCI Database'!$C:$R,7, FALSE)),"")</f>
        <v>4.2</v>
      </c>
      <c r="U2561" s="229">
        <f>IFERROR(IF(VLOOKUP($C2561,'MSCI Database'!$C:$R,8, FALSE)="","",VLOOKUP($C2561,'MSCI Database'!$C:$R,8, FALSE)),"")</f>
        <v>3</v>
      </c>
      <c r="V2561" s="229">
        <f>IFERROR(IF(VLOOKUP($C2561,'MSCI Database'!$C:$R,9, FALSE)="","",VLOOKUP($C2561,'MSCI Database'!$C:$R,9, FALSE)),"")</f>
        <v>4.7</v>
      </c>
      <c r="W2561" s="215">
        <f t="shared" ca="1" si="107"/>
        <v>0</v>
      </c>
      <c r="X2561" s="276">
        <f>IFERROR(IF(VLOOKUP($C2561,'MSCI Database'!$C:$R,10, FALSE)="","",VLOOKUP($C2561,'MSCI Database'!$C:$R,10, FALSE)),"")</f>
        <v>944833</v>
      </c>
      <c r="Y2561" s="229" t="str">
        <f>IFERROR(IF(VLOOKUP($C2561,'MSCI Database'!$C:$R,11, FALSE)="","",VLOOKUP($C2561,'MSCI Database'!$C:$R,11, FALSE)),"")</f>
        <v>2019</v>
      </c>
      <c r="Z2561" s="229" t="str">
        <f>IFERROR(IF(VLOOKUP($C2561,'MSCI Database'!$C:$R,12, FALSE)="","",VLOOKUP($C2561,'MSCI Database'!$C:$R,12, FALSE)),"")</f>
        <v>Reported</v>
      </c>
      <c r="AA2561" s="229" t="str">
        <f>IFERROR(IF(VLOOKUP($C2561,'MSCI Database'!$C:$R,13, FALSE)="","",VLOOKUP($C2561,'MSCI Database'!$C:$R,13, FALSE)),"")</f>
        <v>Minimal EV sales growth, vehicle recall rate increased</v>
      </c>
    </row>
    <row r="2562" spans="1:27" s="130" customFormat="1" ht="15" hidden="1" customHeight="1" outlineLevel="1">
      <c r="A2562" s="130" t="s">
        <v>7370</v>
      </c>
      <c r="B2562" s="130" t="s">
        <v>7371</v>
      </c>
      <c r="C2562" s="130" t="s">
        <v>7372</v>
      </c>
      <c r="D2562" s="130" t="s">
        <v>12128</v>
      </c>
      <c r="E2562" s="130" t="s">
        <v>18674</v>
      </c>
      <c r="F2562" s="215">
        <v>4.7415801434921571E-2</v>
      </c>
      <c r="G2562" s="132" t="str">
        <f ca="1">IFERROR(_xll.BQL($A2562, "cur_mkt_cap(currency=EUR)")/1000000, " ")</f>
        <v xml:space="preserve"> </v>
      </c>
      <c r="M2562" s="308"/>
      <c r="N2562" s="215">
        <f t="shared" si="106"/>
        <v>5.1361185317572557E-4</v>
      </c>
      <c r="O2562" s="172" t="str">
        <f>IFERROR(IF(VLOOKUP($C2562,'MSCI Database'!$C:$R,2, FALSE)="","",VLOOKUP($C2562,'MSCI Database'!$C:$R,2, FALSE)),"")</f>
        <v>Retail - Food &amp; Staples</v>
      </c>
      <c r="P2562" s="229" t="str">
        <f>IFERROR(IF(VLOOKUP($C2562,'MSCI Database'!$C:$R,3, FALSE)="","",VLOOKUP($C2562,'MSCI Database'!$C:$R,3, FALSE)),"")</f>
        <v>A</v>
      </c>
      <c r="Q2562" s="229" t="str">
        <f>IFERROR(IF(VLOOKUP($C2562,'MSCI Database'!$C:$R,4, FALSE)="","",VLOOKUP($C2562,'MSCI Database'!$C:$R,4, FALSE)),"")</f>
        <v>0</v>
      </c>
      <c r="R2562" s="229">
        <f>IFERROR(IF(VLOOKUP($C2562,'MSCI Database'!$C:$R,5, FALSE)="","",VLOOKUP($C2562,'MSCI Database'!$C:$R,5, FALSE)),"")</f>
        <v>6.8</v>
      </c>
      <c r="S2562" s="229">
        <f>IFERROR(IF(VLOOKUP($C2562,'MSCI Database'!$C:$R,6, FALSE)="","",VLOOKUP($C2562,'MSCI Database'!$C:$R,6, FALSE)),"")</f>
        <v>5.2</v>
      </c>
      <c r="T2562" s="229">
        <f>IFERROR(IF(VLOOKUP($C2562,'MSCI Database'!$C:$R,7, FALSE)="","",VLOOKUP($C2562,'MSCI Database'!$C:$R,7, FALSE)),"")</f>
        <v>5.0999999999999996</v>
      </c>
      <c r="U2562" s="229">
        <f>IFERROR(IF(VLOOKUP($C2562,'MSCI Database'!$C:$R,8, FALSE)="","",VLOOKUP($C2562,'MSCI Database'!$C:$R,8, FALSE)),"")</f>
        <v>5.6</v>
      </c>
      <c r="V2562" s="229">
        <f>IFERROR(IF(VLOOKUP($C2562,'MSCI Database'!$C:$R,9, FALSE)="","",VLOOKUP($C2562,'MSCI Database'!$C:$R,9, FALSE)),"")</f>
        <v>5.3</v>
      </c>
      <c r="W2562" s="215">
        <f t="shared" ca="1" si="107"/>
        <v>0</v>
      </c>
      <c r="X2562" s="276">
        <f>IFERROR(IF(VLOOKUP($C2562,'MSCI Database'!$C:$R,10, FALSE)="","",VLOOKUP($C2562,'MSCI Database'!$C:$R,10, FALSE)),"")</f>
        <v>5749758</v>
      </c>
      <c r="Y2562" s="229" t="str">
        <f>IFERROR(IF(VLOOKUP($C2562,'MSCI Database'!$C:$R,11, FALSE)="","",VLOOKUP($C2562,'MSCI Database'!$C:$R,11, FALSE)),"")</f>
        <v>2019</v>
      </c>
      <c r="Z2562" s="229" t="str">
        <f>IFERROR(IF(VLOOKUP($C2562,'MSCI Database'!$C:$R,12, FALSE)="","",VLOOKUP($C2562,'MSCI Database'!$C:$R,12, FALSE)),"")</f>
        <v>Reported</v>
      </c>
      <c r="AA2562" s="229" t="str">
        <f>IFERROR(IF(VLOOKUP($C2562,'MSCI Database'!$C:$R,13, FALSE)="","",VLOOKUP($C2562,'MSCI Database'!$C:$R,13, FALSE)),"")</f>
        <v>Strong employee management and data protection measures amid COVID-19</v>
      </c>
    </row>
    <row r="2563" spans="1:27" s="130" customFormat="1" ht="15" hidden="1" customHeight="1" outlineLevel="1">
      <c r="A2563" s="130" t="s">
        <v>8345</v>
      </c>
      <c r="B2563" s="130" t="s">
        <v>8346</v>
      </c>
      <c r="C2563" s="130" t="s">
        <v>8347</v>
      </c>
      <c r="D2563" s="130" t="s">
        <v>12128</v>
      </c>
      <c r="E2563" s="130" t="s">
        <v>18707</v>
      </c>
      <c r="F2563" s="215">
        <v>4.7364425323072973E-2</v>
      </c>
      <c r="G2563" s="132" t="str">
        <f ca="1">IFERROR(_xll.BQL($A2563, "cur_mkt_cap(currency=EUR)")/1000000, " ")</f>
        <v xml:space="preserve"> </v>
      </c>
      <c r="M2563" s="308"/>
      <c r="N2563" s="215">
        <f t="shared" si="106"/>
        <v>5.1305534291507459E-4</v>
      </c>
      <c r="O2563" s="172" t="str">
        <f>IFERROR(IF(VLOOKUP($C2563,'MSCI Database'!$C:$R,2, FALSE)="","",VLOOKUP($C2563,'MSCI Database'!$C:$R,2, FALSE)),"")</f>
        <v>Oil &amp; Gas Refining, Marketing, Transportation &amp; Storage</v>
      </c>
      <c r="P2563" s="229" t="str">
        <f>IFERROR(IF(VLOOKUP($C2563,'MSCI Database'!$C:$R,3, FALSE)="","",VLOOKUP($C2563,'MSCI Database'!$C:$R,3, FALSE)),"")</f>
        <v>BB</v>
      </c>
      <c r="Q2563" s="229" t="str">
        <f>IFERROR(IF(VLOOKUP($C2563,'MSCI Database'!$C:$R,4, FALSE)="","",VLOOKUP($C2563,'MSCI Database'!$C:$R,4, FALSE)),"")</f>
        <v>0</v>
      </c>
      <c r="R2563" s="229">
        <f>IFERROR(IF(VLOOKUP($C2563,'MSCI Database'!$C:$R,5, FALSE)="","",VLOOKUP($C2563,'MSCI Database'!$C:$R,5, FALSE)),"")</f>
        <v>3.8</v>
      </c>
      <c r="S2563" s="229">
        <f>IFERROR(IF(VLOOKUP($C2563,'MSCI Database'!$C:$R,6, FALSE)="","",VLOOKUP($C2563,'MSCI Database'!$C:$R,6, FALSE)),"")</f>
        <v>4</v>
      </c>
      <c r="T2563" s="229">
        <f>IFERROR(IF(VLOOKUP($C2563,'MSCI Database'!$C:$R,7, FALSE)="","",VLOOKUP($C2563,'MSCI Database'!$C:$R,7, FALSE)),"")</f>
        <v>5</v>
      </c>
      <c r="U2563" s="229">
        <f>IFERROR(IF(VLOOKUP($C2563,'MSCI Database'!$C:$R,8, FALSE)="","",VLOOKUP($C2563,'MSCI Database'!$C:$R,8, FALSE)),"")</f>
        <v>3.5</v>
      </c>
      <c r="V2563" s="229">
        <f>IFERROR(IF(VLOOKUP($C2563,'MSCI Database'!$C:$R,9, FALSE)="","",VLOOKUP($C2563,'MSCI Database'!$C:$R,9, FALSE)),"")</f>
        <v>4.0999999999999996</v>
      </c>
      <c r="W2563" s="215">
        <f t="shared" ca="1" si="107"/>
        <v>0</v>
      </c>
      <c r="X2563" s="276">
        <f>IFERROR(IF(VLOOKUP($C2563,'MSCI Database'!$C:$R,10, FALSE)="","",VLOOKUP($C2563,'MSCI Database'!$C:$R,10, FALSE)),"")</f>
        <v>12707037</v>
      </c>
      <c r="Y2563" s="229" t="str">
        <f>IFERROR(IF(VLOOKUP($C2563,'MSCI Database'!$C:$R,11, FALSE)="","",VLOOKUP($C2563,'MSCI Database'!$C:$R,11, FALSE)),"")</f>
        <v>2019</v>
      </c>
      <c r="Z2563" s="229" t="str">
        <f>IFERROR(IF(VLOOKUP($C2563,'MSCI Database'!$C:$R,12, FALSE)="","",VLOOKUP($C2563,'MSCI Database'!$C:$R,12, FALSE)),"")</f>
        <v>E.CSI</v>
      </c>
      <c r="AA2563" s="229" t="str">
        <f>IFERROR(IF(VLOOKUP($C2563,'MSCI Database'!$C:$R,13, FALSE)="","",VLOOKUP($C2563,'MSCI Database'!$C:$R,13, FALSE)),"")</f>
        <v>Community oppositions on project expansion persist</v>
      </c>
    </row>
    <row r="2564" spans="1:27" s="130" customFormat="1" ht="15" hidden="1" customHeight="1" outlineLevel="1">
      <c r="A2564" s="130" t="s">
        <v>2052</v>
      </c>
      <c r="B2564" s="130" t="s">
        <v>2053</v>
      </c>
      <c r="C2564" s="130" t="s">
        <v>2054</v>
      </c>
      <c r="D2564" s="130" t="s">
        <v>12130</v>
      </c>
      <c r="E2564" s="130" t="s">
        <v>18688</v>
      </c>
      <c r="F2564" s="215">
        <v>5.4505074097285583E-2</v>
      </c>
      <c r="G2564" s="132" t="str">
        <f ca="1">IFERROR(_xll.BQL($A2564, "cur_mkt_cap(currency=EUR)")/1000000, " ")</f>
        <v xml:space="preserve"> </v>
      </c>
      <c r="M2564" s="308"/>
      <c r="N2564" s="215">
        <f t="shared" si="106"/>
        <v>5.904034365634336E-4</v>
      </c>
      <c r="O2564" s="172" t="str">
        <f>IFERROR(IF(VLOOKUP($C2564,'MSCI Database'!$C:$R,2, FALSE)="","",VLOOKUP($C2564,'MSCI Database'!$C:$R,2, FALSE)),"")</f>
        <v>Banks</v>
      </c>
      <c r="P2564" s="229" t="str">
        <f>IFERROR(IF(VLOOKUP($C2564,'MSCI Database'!$C:$R,3, FALSE)="","",VLOOKUP($C2564,'MSCI Database'!$C:$R,3, FALSE)),"")</f>
        <v>AAA</v>
      </c>
      <c r="Q2564" s="229" t="str">
        <f>IFERROR(IF(VLOOKUP($C2564,'MSCI Database'!$C:$R,4, FALSE)="","",VLOOKUP($C2564,'MSCI Database'!$C:$R,4, FALSE)),"")</f>
        <v>0</v>
      </c>
      <c r="R2564" s="229">
        <f>IFERROR(IF(VLOOKUP($C2564,'MSCI Database'!$C:$R,5, FALSE)="","",VLOOKUP($C2564,'MSCI Database'!$C:$R,5, FALSE)),"")</f>
        <v>10</v>
      </c>
      <c r="S2564" s="229">
        <f>IFERROR(IF(VLOOKUP($C2564,'MSCI Database'!$C:$R,6, FALSE)="","",VLOOKUP($C2564,'MSCI Database'!$C:$R,6, FALSE)),"")</f>
        <v>7.2</v>
      </c>
      <c r="T2564" s="229">
        <f>IFERROR(IF(VLOOKUP($C2564,'MSCI Database'!$C:$R,7, FALSE)="","",VLOOKUP($C2564,'MSCI Database'!$C:$R,7, FALSE)),"")</f>
        <v>6.3</v>
      </c>
      <c r="U2564" s="229">
        <f>IFERROR(IF(VLOOKUP($C2564,'MSCI Database'!$C:$R,8, FALSE)="","",VLOOKUP($C2564,'MSCI Database'!$C:$R,8, FALSE)),"")</f>
        <v>5.5</v>
      </c>
      <c r="V2564" s="229">
        <f>IFERROR(IF(VLOOKUP($C2564,'MSCI Database'!$C:$R,9, FALSE)="","",VLOOKUP($C2564,'MSCI Database'!$C:$R,9, FALSE)),"")</f>
        <v>6.2</v>
      </c>
      <c r="W2564" s="215">
        <f t="shared" ca="1" si="107"/>
        <v>0</v>
      </c>
      <c r="X2564" s="276">
        <f>IFERROR(IF(VLOOKUP($C2564,'MSCI Database'!$C:$R,10, FALSE)="","",VLOOKUP($C2564,'MSCI Database'!$C:$R,10, FALSE)),"")</f>
        <v>314819</v>
      </c>
      <c r="Y2564" s="229" t="str">
        <f>IFERROR(IF(VLOOKUP($C2564,'MSCI Database'!$C:$R,11, FALSE)="","",VLOOKUP($C2564,'MSCI Database'!$C:$R,11, FALSE)),"")</f>
        <v>2019</v>
      </c>
      <c r="Z2564" s="229" t="str">
        <f>IFERROR(IF(VLOOKUP($C2564,'MSCI Database'!$C:$R,12, FALSE)="","",VLOOKUP($C2564,'MSCI Database'!$C:$R,12, FALSE)),"")</f>
        <v>Reported</v>
      </c>
      <c r="AA2564" s="229" t="str">
        <f>IFERROR(IF(VLOOKUP($C2564,'MSCI Database'!$C:$R,13, FALSE)="","",VLOOKUP($C2564,'MSCI Database'!$C:$R,13, FALSE)),"")</f>
        <v>Relatively strong focus on sustainable opportunities; talent retention and data practices lead peers</v>
      </c>
    </row>
    <row r="2565" spans="1:27" s="130" customFormat="1" ht="15" hidden="1" customHeight="1" outlineLevel="1">
      <c r="A2565" s="130" t="s">
        <v>1315</v>
      </c>
      <c r="B2565" s="130" t="s">
        <v>1316</v>
      </c>
      <c r="C2565" s="130" t="s">
        <v>1317</v>
      </c>
      <c r="D2565" s="130" t="s">
        <v>18681</v>
      </c>
      <c r="E2565" s="130" t="s">
        <v>12133</v>
      </c>
      <c r="F2565" s="215">
        <v>5.0123042899256898E-2</v>
      </c>
      <c r="G2565" s="132" t="str">
        <f ca="1">IFERROR(_xll.BQL($A2565, "cur_mkt_cap(currency=EUR)")/1000000, " ")</f>
        <v xml:space="preserve"> </v>
      </c>
      <c r="M2565" s="308"/>
      <c r="N2565" s="215">
        <f t="shared" si="106"/>
        <v>5.4293691493598835E-4</v>
      </c>
      <c r="O2565" s="172" t="str">
        <f>IFERROR(IF(VLOOKUP($C2565,'MSCI Database'!$C:$R,2, FALSE)="","",VLOOKUP($C2565,'MSCI Database'!$C:$R,2, FALSE)),"")</f>
        <v>Health Care Equipment &amp; Supplies</v>
      </c>
      <c r="P2565" s="229" t="str">
        <f>IFERROR(IF(VLOOKUP($C2565,'MSCI Database'!$C:$R,3, FALSE)="","",VLOOKUP($C2565,'MSCI Database'!$C:$R,3, FALSE)),"")</f>
        <v>A</v>
      </c>
      <c r="Q2565" s="229" t="str">
        <f>IFERROR(IF(VLOOKUP($C2565,'MSCI Database'!$C:$R,4, FALSE)="","",VLOOKUP($C2565,'MSCI Database'!$C:$R,4, FALSE)),"")</f>
        <v>-1</v>
      </c>
      <c r="R2565" s="229">
        <f>IFERROR(IF(VLOOKUP($C2565,'MSCI Database'!$C:$R,5, FALSE)="","",VLOOKUP($C2565,'MSCI Database'!$C:$R,5, FALSE)),"")</f>
        <v>6.6</v>
      </c>
      <c r="S2565" s="229">
        <f>IFERROR(IF(VLOOKUP($C2565,'MSCI Database'!$C:$R,6, FALSE)="","",VLOOKUP($C2565,'MSCI Database'!$C:$R,6, FALSE)),"")</f>
        <v>7.4</v>
      </c>
      <c r="T2565" s="229">
        <f>IFERROR(IF(VLOOKUP($C2565,'MSCI Database'!$C:$R,7, FALSE)="","",VLOOKUP($C2565,'MSCI Database'!$C:$R,7, FALSE)),"")</f>
        <v>6.3</v>
      </c>
      <c r="U2565" s="229">
        <f>IFERROR(IF(VLOOKUP($C2565,'MSCI Database'!$C:$R,8, FALSE)="","",VLOOKUP($C2565,'MSCI Database'!$C:$R,8, FALSE)),"")</f>
        <v>5.6</v>
      </c>
      <c r="V2565" s="229">
        <f>IFERROR(IF(VLOOKUP($C2565,'MSCI Database'!$C:$R,9, FALSE)="","",VLOOKUP($C2565,'MSCI Database'!$C:$R,9, FALSE)),"")</f>
        <v>6</v>
      </c>
      <c r="W2565" s="215">
        <f t="shared" ca="1" si="107"/>
        <v>0</v>
      </c>
      <c r="X2565" s="276">
        <f>IFERROR(IF(VLOOKUP($C2565,'MSCI Database'!$C:$R,10, FALSE)="","",VLOOKUP($C2565,'MSCI Database'!$C:$R,10, FALSE)),"")</f>
        <v>200207</v>
      </c>
      <c r="Y2565" s="229" t="str">
        <f>IFERROR(IF(VLOOKUP($C2565,'MSCI Database'!$C:$R,11, FALSE)="","",VLOOKUP($C2565,'MSCI Database'!$C:$R,11, FALSE)),"")</f>
        <v>2019</v>
      </c>
      <c r="Z2565" s="229" t="str">
        <f>IFERROR(IF(VLOOKUP($C2565,'MSCI Database'!$C:$R,12, FALSE)="","",VLOOKUP($C2565,'MSCI Database'!$C:$R,12, FALSE)),"")</f>
        <v>E.Segmt-Moderately Low</v>
      </c>
      <c r="AA2565" s="229" t="str">
        <f>IFERROR(IF(VLOOKUP($C2565,'MSCI Database'!$C:$R,13, FALSE)="","",VLOOKUP($C2565,'MSCI Database'!$C:$R,13, FALSE)),"")</f>
        <v>Multiple allegations of anti-competitive practices drive rating downgrade</v>
      </c>
    </row>
    <row r="2566" spans="1:27" s="130" customFormat="1" ht="15" hidden="1" customHeight="1" outlineLevel="1">
      <c r="A2566" s="130" t="s">
        <v>3010</v>
      </c>
      <c r="B2566" s="130" t="s">
        <v>3011</v>
      </c>
      <c r="C2566" s="130" t="s">
        <v>3012</v>
      </c>
      <c r="D2566" s="130" t="s">
        <v>18686</v>
      </c>
      <c r="E2566" s="130" t="s">
        <v>18688</v>
      </c>
      <c r="F2566" s="215">
        <v>4.6790078154617228E-2</v>
      </c>
      <c r="G2566" s="132" t="str">
        <f ca="1">IFERROR(_xll.BQL($A2566, "cur_mkt_cap(currency=EUR)")/1000000, " ")</f>
        <v xml:space="preserve"> </v>
      </c>
      <c r="M2566" s="308"/>
      <c r="N2566" s="215">
        <f t="shared" si="106"/>
        <v>5.0683396724220608E-4</v>
      </c>
      <c r="O2566" s="172" t="str">
        <f>IFERROR(IF(VLOOKUP($C2566,'MSCI Database'!$C:$R,2, FALSE)="","",VLOOKUP($C2566,'MSCI Database'!$C:$R,2, FALSE)),"")</f>
        <v>Multi-Line Insurance &amp; Brokerage</v>
      </c>
      <c r="P2566" s="229" t="str">
        <f>IFERROR(IF(VLOOKUP($C2566,'MSCI Database'!$C:$R,3, FALSE)="","",VLOOKUP($C2566,'MSCI Database'!$C:$R,3, FALSE)),"")</f>
        <v>BBB</v>
      </c>
      <c r="Q2566" s="229" t="str">
        <f>IFERROR(IF(VLOOKUP($C2566,'MSCI Database'!$C:$R,4, FALSE)="","",VLOOKUP($C2566,'MSCI Database'!$C:$R,4, FALSE)),"")</f>
        <v>-1</v>
      </c>
      <c r="R2566" s="229">
        <f>IFERROR(IF(VLOOKUP($C2566,'MSCI Database'!$C:$R,5, FALSE)="","",VLOOKUP($C2566,'MSCI Database'!$C:$R,5, FALSE)),"")</f>
        <v>4.7</v>
      </c>
      <c r="S2566" s="229">
        <f>IFERROR(IF(VLOOKUP($C2566,'MSCI Database'!$C:$R,6, FALSE)="","",VLOOKUP($C2566,'MSCI Database'!$C:$R,6, FALSE)),"")</f>
        <v>8.9</v>
      </c>
      <c r="T2566" s="229">
        <f>IFERROR(IF(VLOOKUP($C2566,'MSCI Database'!$C:$R,7, FALSE)="","",VLOOKUP($C2566,'MSCI Database'!$C:$R,7, FALSE)),"")</f>
        <v>3.9</v>
      </c>
      <c r="U2566" s="229">
        <f>IFERROR(IF(VLOOKUP($C2566,'MSCI Database'!$C:$R,8, FALSE)="","",VLOOKUP($C2566,'MSCI Database'!$C:$R,8, FALSE)),"")</f>
        <v>5.5</v>
      </c>
      <c r="V2566" s="229">
        <f>IFERROR(IF(VLOOKUP($C2566,'MSCI Database'!$C:$R,9, FALSE)="","",VLOOKUP($C2566,'MSCI Database'!$C:$R,9, FALSE)),"")</f>
        <v>4.8</v>
      </c>
      <c r="W2566" s="215">
        <f t="shared" ca="1" si="107"/>
        <v>0</v>
      </c>
      <c r="X2566" s="276">
        <f>IFERROR(IF(VLOOKUP($C2566,'MSCI Database'!$C:$R,10, FALSE)="","",VLOOKUP($C2566,'MSCI Database'!$C:$R,10, FALSE)),"")</f>
        <v>16165</v>
      </c>
      <c r="Y2566" s="229" t="str">
        <f>IFERROR(IF(VLOOKUP($C2566,'MSCI Database'!$C:$R,11, FALSE)="","",VLOOKUP($C2566,'MSCI Database'!$C:$R,11, FALSE)),"")</f>
        <v>2019</v>
      </c>
      <c r="Z2566" s="229" t="str">
        <f>IFERROR(IF(VLOOKUP($C2566,'MSCI Database'!$C:$R,12, FALSE)="","",VLOOKUP($C2566,'MSCI Database'!$C:$R,12, FALSE)),"")</f>
        <v>E.Segmt-Moderately High</v>
      </c>
      <c r="AA2566" s="229" t="str">
        <f>IFERROR(IF(VLOOKUP($C2566,'MSCI Database'!$C:$R,13, FALSE)="","",VLOOKUP($C2566,'MSCI Database'!$C:$R,13, FALSE)),"")</f>
        <v>Concerns over board's entrenchment drive downgrade</v>
      </c>
    </row>
    <row r="2567" spans="1:27" s="130" customFormat="1" ht="15" hidden="1" customHeight="1" outlineLevel="1">
      <c r="A2567" s="130" t="s">
        <v>1602</v>
      </c>
      <c r="B2567" s="130" t="s">
        <v>1390</v>
      </c>
      <c r="C2567" s="130" t="s">
        <v>1603</v>
      </c>
      <c r="D2567" s="130" t="s">
        <v>18678</v>
      </c>
      <c r="E2567" s="130" t="s">
        <v>18688</v>
      </c>
      <c r="F2567" s="215">
        <v>5.9938083280662562E-3</v>
      </c>
      <c r="G2567" s="132" t="str">
        <f ca="1">IFERROR(_xll.BQL($A2567, "cur_mkt_cap(currency=EUR)")/1000000, " ")</f>
        <v xml:space="preserve"> </v>
      </c>
      <c r="M2567" s="308"/>
      <c r="N2567" s="215">
        <f t="shared" si="106"/>
        <v>6.4925423799562927E-5</v>
      </c>
      <c r="O2567" s="172" t="str">
        <f>IFERROR(IF(VLOOKUP($C2567,'MSCI Database'!$C:$R,2, FALSE)="","",VLOOKUP($C2567,'MSCI Database'!$C:$R,2, FALSE)),"")</f>
        <v>Banks</v>
      </c>
      <c r="P2567" s="229" t="str">
        <f>IFERROR(IF(VLOOKUP($C2567,'MSCI Database'!$C:$R,3, FALSE)="","",VLOOKUP($C2567,'MSCI Database'!$C:$R,3, FALSE)),"")</f>
        <v>BBB</v>
      </c>
      <c r="Q2567" s="229" t="str">
        <f>IFERROR(IF(VLOOKUP($C2567,'MSCI Database'!$C:$R,4, FALSE)="","",VLOOKUP($C2567,'MSCI Database'!$C:$R,4, FALSE)),"")</f>
        <v>0</v>
      </c>
      <c r="R2567" s="229">
        <f>IFERROR(IF(VLOOKUP($C2567,'MSCI Database'!$C:$R,5, FALSE)="","",VLOOKUP($C2567,'MSCI Database'!$C:$R,5, FALSE)),"")</f>
        <v>5</v>
      </c>
      <c r="S2567" s="229">
        <f>IFERROR(IF(VLOOKUP($C2567,'MSCI Database'!$C:$R,6, FALSE)="","",VLOOKUP($C2567,'MSCI Database'!$C:$R,6, FALSE)),"")</f>
        <v>3.2</v>
      </c>
      <c r="T2567" s="229">
        <f>IFERROR(IF(VLOOKUP($C2567,'MSCI Database'!$C:$R,7, FALSE)="","",VLOOKUP($C2567,'MSCI Database'!$C:$R,7, FALSE)),"")</f>
        <v>3.7</v>
      </c>
      <c r="U2567" s="229">
        <f>IFERROR(IF(VLOOKUP($C2567,'MSCI Database'!$C:$R,8, FALSE)="","",VLOOKUP($C2567,'MSCI Database'!$C:$R,8, FALSE)),"")</f>
        <v>4.8</v>
      </c>
      <c r="V2567" s="229">
        <f>IFERROR(IF(VLOOKUP($C2567,'MSCI Database'!$C:$R,9, FALSE)="","",VLOOKUP($C2567,'MSCI Database'!$C:$R,9, FALSE)),"")</f>
        <v>4</v>
      </c>
      <c r="W2567" s="215">
        <f t="shared" ca="1" si="107"/>
        <v>0</v>
      </c>
      <c r="X2567" s="276">
        <f>IFERROR(IF(VLOOKUP($C2567,'MSCI Database'!$C:$R,10, FALSE)="","",VLOOKUP($C2567,'MSCI Database'!$C:$R,10, FALSE)),"")</f>
        <v>87362</v>
      </c>
      <c r="Y2567" s="229" t="str">
        <f>IFERROR(IF(VLOOKUP($C2567,'MSCI Database'!$C:$R,11, FALSE)="","",VLOOKUP($C2567,'MSCI Database'!$C:$R,11, FALSE)),"")</f>
        <v>2019</v>
      </c>
      <c r="Z2567" s="229" t="str">
        <f>IFERROR(IF(VLOOKUP($C2567,'MSCI Database'!$C:$R,12, FALSE)="","",VLOOKUP($C2567,'MSCI Database'!$C:$R,12, FALSE)),"")</f>
        <v>Reported</v>
      </c>
      <c r="AA2567" s="229" t="str">
        <f>IFERROR(IF(VLOOKUP($C2567,'MSCI Database'!$C:$R,13, FALSE)="","",VLOOKUP($C2567,'MSCI Database'!$C:$R,13, FALSE)),"")</f>
        <v>Strong financial inclusion measures; concerns over corporate governance practices continue</v>
      </c>
    </row>
    <row r="2568" spans="1:27" s="130" customFormat="1" ht="15" hidden="1" customHeight="1" outlineLevel="1">
      <c r="A2568" s="130" t="s">
        <v>6850</v>
      </c>
      <c r="B2568" s="130" t="s">
        <v>6851</v>
      </c>
      <c r="C2568" s="130" t="s">
        <v>6852</v>
      </c>
      <c r="D2568" s="130" t="s">
        <v>12128</v>
      </c>
      <c r="E2568" s="130" t="s">
        <v>18682</v>
      </c>
      <c r="F2568" s="215">
        <v>4.6510433541327861E-2</v>
      </c>
      <c r="G2568" s="132" t="str">
        <f ca="1">IFERROR(_xll.BQL($A2568, "cur_mkt_cap(currency=EUR)")/1000000, " ")</f>
        <v xml:space="preserve"> </v>
      </c>
      <c r="M2568" s="308"/>
      <c r="N2568" s="215">
        <f t="shared" si="106"/>
        <v>5.0380483383697836E-4</v>
      </c>
      <c r="O2568" s="172" t="str">
        <f>IFERROR(IF(VLOOKUP($C2568,'MSCI Database'!$C:$R,2, FALSE)="","",VLOOKUP($C2568,'MSCI Database'!$C:$R,2, FALSE)),"")</f>
        <v>Retail - Consumer Discretionary</v>
      </c>
      <c r="P2568" s="229" t="str">
        <f>IFERROR(IF(VLOOKUP($C2568,'MSCI Database'!$C:$R,3, FALSE)="","",VLOOKUP($C2568,'MSCI Database'!$C:$R,3, FALSE)),"")</f>
        <v>BB</v>
      </c>
      <c r="Q2568" s="229" t="str">
        <f>IFERROR(IF(VLOOKUP($C2568,'MSCI Database'!$C:$R,4, FALSE)="","",VLOOKUP($C2568,'MSCI Database'!$C:$R,4, FALSE)),"")</f>
        <v>1</v>
      </c>
      <c r="R2568" s="229">
        <f>IFERROR(IF(VLOOKUP($C2568,'MSCI Database'!$C:$R,5, FALSE)="","",VLOOKUP($C2568,'MSCI Database'!$C:$R,5, FALSE)),"")</f>
        <v>3.9</v>
      </c>
      <c r="S2568" s="229">
        <f>IFERROR(IF(VLOOKUP($C2568,'MSCI Database'!$C:$R,6, FALSE)="","",VLOOKUP($C2568,'MSCI Database'!$C:$R,6, FALSE)),"")</f>
        <v>3.4</v>
      </c>
      <c r="T2568" s="229">
        <f>IFERROR(IF(VLOOKUP($C2568,'MSCI Database'!$C:$R,7, FALSE)="","",VLOOKUP($C2568,'MSCI Database'!$C:$R,7, FALSE)),"")</f>
        <v>4.3</v>
      </c>
      <c r="U2568" s="229">
        <f>IFERROR(IF(VLOOKUP($C2568,'MSCI Database'!$C:$R,8, FALSE)="","",VLOOKUP($C2568,'MSCI Database'!$C:$R,8, FALSE)),"")</f>
        <v>4.9000000000000004</v>
      </c>
      <c r="V2568" s="229">
        <f>IFERROR(IF(VLOOKUP($C2568,'MSCI Database'!$C:$R,9, FALSE)="","",VLOOKUP($C2568,'MSCI Database'!$C:$R,9, FALSE)),"")</f>
        <v>4.3</v>
      </c>
      <c r="W2568" s="215">
        <f t="shared" ca="1" si="107"/>
        <v>0</v>
      </c>
      <c r="X2568" s="276">
        <f>IFERROR(IF(VLOOKUP($C2568,'MSCI Database'!$C:$R,10, FALSE)="","",VLOOKUP($C2568,'MSCI Database'!$C:$R,10, FALSE)),"")</f>
        <v>732223</v>
      </c>
      <c r="Y2568" s="229" t="str">
        <f>IFERROR(IF(VLOOKUP($C2568,'MSCI Database'!$C:$R,11, FALSE)="","",VLOOKUP($C2568,'MSCI Database'!$C:$R,11, FALSE)),"")</f>
        <v>2019</v>
      </c>
      <c r="Z2568" s="229" t="str">
        <f>IFERROR(IF(VLOOKUP($C2568,'MSCI Database'!$C:$R,12, FALSE)="","",VLOOKUP($C2568,'MSCI Database'!$C:$R,12, FALSE)),"")</f>
        <v>E.Segmt-Moderate</v>
      </c>
      <c r="AA2568" s="229" t="str">
        <f>IFERROR(IF(VLOOKUP($C2568,'MSCI Database'!$C:$R,13, FALSE)="","",VLOOKUP($C2568,'MSCI Database'!$C:$R,13, FALSE)),"")</f>
        <v>Improvement in privacy and data security policies drive upgrade; labor management issues persist</v>
      </c>
    </row>
    <row r="2569" spans="1:27" s="130" customFormat="1" ht="15" hidden="1" customHeight="1" outlineLevel="1">
      <c r="A2569" s="130" t="s">
        <v>2080</v>
      </c>
      <c r="B2569" s="130" t="s">
        <v>2081</v>
      </c>
      <c r="C2569" s="130" t="s">
        <v>2082</v>
      </c>
      <c r="D2569" s="130" t="s">
        <v>12130</v>
      </c>
      <c r="E2569" s="130" t="s">
        <v>18682</v>
      </c>
      <c r="F2569" s="215">
        <v>5.4512273154397328E-2</v>
      </c>
      <c r="G2569" s="132" t="str">
        <f ca="1">IFERROR(_xll.BQL($A2569, "cur_mkt_cap(currency=EUR)")/1000000, " ")</f>
        <v xml:space="preserve"> </v>
      </c>
      <c r="M2569" s="308"/>
      <c r="N2569" s="215">
        <f t="shared" si="106"/>
        <v>5.904814173409885E-4</v>
      </c>
      <c r="O2569" s="172" t="str">
        <f>IFERROR(IF(VLOOKUP($C2569,'MSCI Database'!$C:$R,2, FALSE)="","",VLOOKUP($C2569,'MSCI Database'!$C:$R,2, FALSE)),"")</f>
        <v>Retail - Consumer Discretionary</v>
      </c>
      <c r="P2569" s="229" t="str">
        <f>IFERROR(IF(VLOOKUP($C2569,'MSCI Database'!$C:$R,3, FALSE)="","",VLOOKUP($C2569,'MSCI Database'!$C:$R,3, FALSE)),"")</f>
        <v>AAA</v>
      </c>
      <c r="Q2569" s="229" t="str">
        <f>IFERROR(IF(VLOOKUP($C2569,'MSCI Database'!$C:$R,4, FALSE)="","",VLOOKUP($C2569,'MSCI Database'!$C:$R,4, FALSE)),"")</f>
        <v>0</v>
      </c>
      <c r="R2569" s="229">
        <f>IFERROR(IF(VLOOKUP($C2569,'MSCI Database'!$C:$R,5, FALSE)="","",VLOOKUP($C2569,'MSCI Database'!$C:$R,5, FALSE)),"")</f>
        <v>9.6999999999999993</v>
      </c>
      <c r="S2569" s="229">
        <f>IFERROR(IF(VLOOKUP($C2569,'MSCI Database'!$C:$R,6, FALSE)="","",VLOOKUP($C2569,'MSCI Database'!$C:$R,6, FALSE)),"")</f>
        <v>8</v>
      </c>
      <c r="T2569" s="229">
        <f>IFERROR(IF(VLOOKUP($C2569,'MSCI Database'!$C:$R,7, FALSE)="","",VLOOKUP($C2569,'MSCI Database'!$C:$R,7, FALSE)),"")</f>
        <v>5.9</v>
      </c>
      <c r="U2569" s="229">
        <f>IFERROR(IF(VLOOKUP($C2569,'MSCI Database'!$C:$R,8, FALSE)="","",VLOOKUP($C2569,'MSCI Database'!$C:$R,8, FALSE)),"")</f>
        <v>4.7</v>
      </c>
      <c r="V2569" s="229">
        <f>IFERROR(IF(VLOOKUP($C2569,'MSCI Database'!$C:$R,9, FALSE)="","",VLOOKUP($C2569,'MSCI Database'!$C:$R,9, FALSE)),"")</f>
        <v>5.8</v>
      </c>
      <c r="W2569" s="215">
        <f t="shared" ca="1" si="107"/>
        <v>0</v>
      </c>
      <c r="X2569" s="276">
        <f>IFERROR(IF(VLOOKUP($C2569,'MSCI Database'!$C:$R,10, FALSE)="","",VLOOKUP($C2569,'MSCI Database'!$C:$R,10, FALSE)),"")</f>
        <v>350100</v>
      </c>
      <c r="Y2569" s="229" t="str">
        <f>IFERROR(IF(VLOOKUP($C2569,'MSCI Database'!$C:$R,11, FALSE)="","",VLOOKUP($C2569,'MSCI Database'!$C:$R,11, FALSE)),"")</f>
        <v>2019</v>
      </c>
      <c r="Z2569" s="229" t="str">
        <f>IFERROR(IF(VLOOKUP($C2569,'MSCI Database'!$C:$R,12, FALSE)="","",VLOOKUP($C2569,'MSCI Database'!$C:$R,12, FALSE)),"")</f>
        <v>Reported</v>
      </c>
      <c r="AA2569" s="229" t="str">
        <f>IFERROR(IF(VLOOKUP($C2569,'MSCI Database'!$C:$R,13, FALSE)="","",VLOOKUP($C2569,'MSCI Database'!$C:$R,13, FALSE)),"")</f>
        <v>Robust supply chain initiatives; strong data privacy measures</v>
      </c>
    </row>
    <row r="2570" spans="1:27" s="130" customFormat="1" ht="15" hidden="1" customHeight="1" outlineLevel="1">
      <c r="A2570" s="130" t="s">
        <v>2635</v>
      </c>
      <c r="B2570" s="130" t="s">
        <v>2636</v>
      </c>
      <c r="C2570" s="130" t="s">
        <v>2637</v>
      </c>
      <c r="D2570" s="130" t="s">
        <v>18686</v>
      </c>
      <c r="E2570" s="130" t="s">
        <v>100</v>
      </c>
      <c r="F2570" s="215">
        <v>6.376353251372785E-2</v>
      </c>
      <c r="G2570" s="132" t="str">
        <f ca="1">IFERROR(_xll.BQL($A2570, "cur_mkt_cap(currency=EUR)")/1000000, " ")</f>
        <v xml:space="preserve"> </v>
      </c>
      <c r="M2570" s="308"/>
      <c r="N2570" s="215">
        <f t="shared" ref="N2570:N2633" si="108">IF(V2570&lt;&gt;"",VLOOKUP($A2570,$A$1737:$V$3221,6,FALSE)/SUMIF($V$1737:$V$3221,"&gt;0",$F$1737:$F$3221),0)</f>
        <v>6.9069181809265688E-4</v>
      </c>
      <c r="O2570" s="172" t="str">
        <f>IFERROR(IF(VLOOKUP($C2570,'MSCI Database'!$C:$R,2, FALSE)="","",VLOOKUP($C2570,'MSCI Database'!$C:$R,2, FALSE)),"")</f>
        <v>Utilities</v>
      </c>
      <c r="P2570" s="229" t="str">
        <f>IFERROR(IF(VLOOKUP($C2570,'MSCI Database'!$C:$R,3, FALSE)="","",VLOOKUP($C2570,'MSCI Database'!$C:$R,3, FALSE)),"")</f>
        <v>AAA</v>
      </c>
      <c r="Q2570" s="229" t="str">
        <f>IFERROR(IF(VLOOKUP($C2570,'MSCI Database'!$C:$R,4, FALSE)="","",VLOOKUP($C2570,'MSCI Database'!$C:$R,4, FALSE)),"")</f>
        <v>0</v>
      </c>
      <c r="R2570" s="229">
        <f>IFERROR(IF(VLOOKUP($C2570,'MSCI Database'!$C:$R,5, FALSE)="","",VLOOKUP($C2570,'MSCI Database'!$C:$R,5, FALSE)),"")</f>
        <v>10</v>
      </c>
      <c r="S2570" s="229">
        <f>IFERROR(IF(VLOOKUP($C2570,'MSCI Database'!$C:$R,6, FALSE)="","",VLOOKUP($C2570,'MSCI Database'!$C:$R,6, FALSE)),"")</f>
        <v>8.4</v>
      </c>
      <c r="T2570" s="229">
        <f>IFERROR(IF(VLOOKUP($C2570,'MSCI Database'!$C:$R,7, FALSE)="","",VLOOKUP($C2570,'MSCI Database'!$C:$R,7, FALSE)),"")</f>
        <v>8.1</v>
      </c>
      <c r="U2570" s="229">
        <f>IFERROR(IF(VLOOKUP($C2570,'MSCI Database'!$C:$R,8, FALSE)="","",VLOOKUP($C2570,'MSCI Database'!$C:$R,8, FALSE)),"")</f>
        <v>7.6</v>
      </c>
      <c r="V2570" s="229">
        <f>IFERROR(IF(VLOOKUP($C2570,'MSCI Database'!$C:$R,9, FALSE)="","",VLOOKUP($C2570,'MSCI Database'!$C:$R,9, FALSE)),"")</f>
        <v>8.1</v>
      </c>
      <c r="W2570" s="215">
        <f t="shared" ref="W2570:W2633" ca="1" si="109">IFERROR(IF(X2570&lt;&gt;"",VLOOKUP($A2570,$A$1737:$X$3221,6,FALSE)/100,0)*$G$1735/$G2570, 0)</f>
        <v>0</v>
      </c>
      <c r="X2570" s="276">
        <f>IFERROR(IF(VLOOKUP($C2570,'MSCI Database'!$C:$R,10, FALSE)="","",VLOOKUP($C2570,'MSCI Database'!$C:$R,10, FALSE)),"")</f>
        <v>6500000</v>
      </c>
      <c r="Y2570" s="229" t="str">
        <f>IFERROR(IF(VLOOKUP($C2570,'MSCI Database'!$C:$R,11, FALSE)="","",VLOOKUP($C2570,'MSCI Database'!$C:$R,11, FALSE)),"")</f>
        <v>2019</v>
      </c>
      <c r="Z2570" s="229" t="str">
        <f>IFERROR(IF(VLOOKUP($C2570,'MSCI Database'!$C:$R,12, FALSE)="","",VLOOKUP($C2570,'MSCI Database'!$C:$R,12, FALSE)),"")</f>
        <v>Reported</v>
      </c>
      <c r="AA2570" s="229" t="str">
        <f>IFERROR(IF(VLOOKUP($C2570,'MSCI Database'!$C:$R,13, FALSE)="","",VLOOKUP($C2570,'MSCI Database'!$C:$R,13, FALSE)),"")</f>
        <v>Low environmental risk profile; strong environment management programs</v>
      </c>
    </row>
    <row r="2571" spans="1:27" s="130" customFormat="1" ht="15" hidden="1" customHeight="1" outlineLevel="1">
      <c r="A2571" s="130" t="s">
        <v>6440</v>
      </c>
      <c r="B2571" s="130" t="s">
        <v>6441</v>
      </c>
      <c r="C2571" s="130" t="s">
        <v>6442</v>
      </c>
      <c r="D2571" s="130" t="s">
        <v>12128</v>
      </c>
      <c r="E2571" s="130" t="s">
        <v>18684</v>
      </c>
      <c r="F2571" s="215">
        <v>4.6168848075692097E-2</v>
      </c>
      <c r="G2571" s="132" t="str">
        <f ca="1">IFERROR(_xll.BQL($A2571, "cur_mkt_cap(currency=EUR)")/1000000, " ")</f>
        <v xml:space="preserve"> </v>
      </c>
      <c r="M2571" s="308"/>
      <c r="N2571" s="215">
        <f t="shared" si="108"/>
        <v>5.0010475203484176E-4</v>
      </c>
      <c r="O2571" s="172" t="str">
        <f>IFERROR(IF(VLOOKUP($C2571,'MSCI Database'!$C:$R,2, FALSE)="","",VLOOKUP($C2571,'MSCI Database'!$C:$R,2, FALSE)),"")</f>
        <v>Containers &amp; Packaging</v>
      </c>
      <c r="P2571" s="229" t="str">
        <f>IFERROR(IF(VLOOKUP($C2571,'MSCI Database'!$C:$R,3, FALSE)="","",VLOOKUP($C2571,'MSCI Database'!$C:$R,3, FALSE)),"")</f>
        <v>A</v>
      </c>
      <c r="Q2571" s="229" t="str">
        <f>IFERROR(IF(VLOOKUP($C2571,'MSCI Database'!$C:$R,4, FALSE)="","",VLOOKUP($C2571,'MSCI Database'!$C:$R,4, FALSE)),"")</f>
        <v>0</v>
      </c>
      <c r="R2571" s="229">
        <f>IFERROR(IF(VLOOKUP($C2571,'MSCI Database'!$C:$R,5, FALSE)="","",VLOOKUP($C2571,'MSCI Database'!$C:$R,5, FALSE)),"")</f>
        <v>6.1</v>
      </c>
      <c r="S2571" s="229">
        <f>IFERROR(IF(VLOOKUP($C2571,'MSCI Database'!$C:$R,6, FALSE)="","",VLOOKUP($C2571,'MSCI Database'!$C:$R,6, FALSE)),"")</f>
        <v>8.9</v>
      </c>
      <c r="T2571" s="229">
        <f>IFERROR(IF(VLOOKUP($C2571,'MSCI Database'!$C:$R,7, FALSE)="","",VLOOKUP($C2571,'MSCI Database'!$C:$R,7, FALSE)),"")</f>
        <v>3</v>
      </c>
      <c r="U2571" s="229">
        <f>IFERROR(IF(VLOOKUP($C2571,'MSCI Database'!$C:$R,8, FALSE)="","",VLOOKUP($C2571,'MSCI Database'!$C:$R,8, FALSE)),"")</f>
        <v>3.9</v>
      </c>
      <c r="V2571" s="229">
        <f>IFERROR(IF(VLOOKUP($C2571,'MSCI Database'!$C:$R,9, FALSE)="","",VLOOKUP($C2571,'MSCI Database'!$C:$R,9, FALSE)),"")</f>
        <v>5.4</v>
      </c>
      <c r="W2571" s="215">
        <f t="shared" ca="1" si="109"/>
        <v>0</v>
      </c>
      <c r="X2571" s="276">
        <f>IFERROR(IF(VLOOKUP($C2571,'MSCI Database'!$C:$R,10, FALSE)="","",VLOOKUP($C2571,'MSCI Database'!$C:$R,10, FALSE)),"")</f>
        <v>1240902</v>
      </c>
      <c r="Y2571" s="229" t="str">
        <f>IFERROR(IF(VLOOKUP($C2571,'MSCI Database'!$C:$R,11, FALSE)="","",VLOOKUP($C2571,'MSCI Database'!$C:$R,11, FALSE)),"")</f>
        <v>2019</v>
      </c>
      <c r="Z2571" s="229" t="str">
        <f>IFERROR(IF(VLOOKUP($C2571,'MSCI Database'!$C:$R,12, FALSE)="","",VLOOKUP($C2571,'MSCI Database'!$C:$R,12, FALSE)),"")</f>
        <v>Reported</v>
      </c>
      <c r="AA2571" s="229" t="str">
        <f>IFERROR(IF(VLOOKUP($C2571,'MSCI Database'!$C:$R,13, FALSE)="","",VLOOKUP($C2571,'MSCI Database'!$C:$R,13, FALSE)),"")</f>
        <v>Strong recycling efforts; board concerns persist</v>
      </c>
    </row>
    <row r="2572" spans="1:27" s="130" customFormat="1" ht="15" hidden="1" customHeight="1" outlineLevel="1">
      <c r="A2572" s="130" t="s">
        <v>2270</v>
      </c>
      <c r="B2572" s="130" t="s">
        <v>2271</v>
      </c>
      <c r="C2572" s="130" t="s">
        <v>2272</v>
      </c>
      <c r="D2572" s="130" t="s">
        <v>12131</v>
      </c>
      <c r="E2572" s="130" t="s">
        <v>18673</v>
      </c>
      <c r="F2572" s="215">
        <v>5.3386846646196653E-2</v>
      </c>
      <c r="G2572" s="132" t="str">
        <f ca="1">IFERROR(_xll.BQL($A2572, "cur_mkt_cap(currency=EUR)")/1000000, " ")</f>
        <v xml:space="preserve"> </v>
      </c>
      <c r="M2572" s="308"/>
      <c r="N2572" s="215">
        <f t="shared" si="108"/>
        <v>5.7829070502574088E-4</v>
      </c>
      <c r="O2572" s="172" t="str">
        <f>IFERROR(IF(VLOOKUP($C2572,'MSCI Database'!$C:$R,2, FALSE)="","",VLOOKUP($C2572,'MSCI Database'!$C:$R,2, FALSE)),"")</f>
        <v>Building Products</v>
      </c>
      <c r="P2572" s="229" t="str">
        <f>IFERROR(IF(VLOOKUP($C2572,'MSCI Database'!$C:$R,3, FALSE)="","",VLOOKUP($C2572,'MSCI Database'!$C:$R,3, FALSE)),"")</f>
        <v>A</v>
      </c>
      <c r="Q2572" s="229" t="str">
        <f>IFERROR(IF(VLOOKUP($C2572,'MSCI Database'!$C:$R,4, FALSE)="","",VLOOKUP($C2572,'MSCI Database'!$C:$R,4, FALSE)),"")</f>
        <v>-1</v>
      </c>
      <c r="R2572" s="229">
        <f>IFERROR(IF(VLOOKUP($C2572,'MSCI Database'!$C:$R,5, FALSE)="","",VLOOKUP($C2572,'MSCI Database'!$C:$R,5, FALSE)),"")</f>
        <v>7.1</v>
      </c>
      <c r="S2572" s="229">
        <f>IFERROR(IF(VLOOKUP($C2572,'MSCI Database'!$C:$R,6, FALSE)="","",VLOOKUP($C2572,'MSCI Database'!$C:$R,6, FALSE)),"")</f>
        <v>7</v>
      </c>
      <c r="T2572" s="229">
        <f>IFERROR(IF(VLOOKUP($C2572,'MSCI Database'!$C:$R,7, FALSE)="","",VLOOKUP($C2572,'MSCI Database'!$C:$R,7, FALSE)),"")</f>
        <v>4.5</v>
      </c>
      <c r="U2572" s="229">
        <f>IFERROR(IF(VLOOKUP($C2572,'MSCI Database'!$C:$R,8, FALSE)="","",VLOOKUP($C2572,'MSCI Database'!$C:$R,8, FALSE)),"")</f>
        <v>5.0999999999999996</v>
      </c>
      <c r="V2572" s="229">
        <f>IFERROR(IF(VLOOKUP($C2572,'MSCI Database'!$C:$R,9, FALSE)="","",VLOOKUP($C2572,'MSCI Database'!$C:$R,9, FALSE)),"")</f>
        <v>5.7</v>
      </c>
      <c r="W2572" s="215">
        <f t="shared" ca="1" si="109"/>
        <v>0</v>
      </c>
      <c r="X2572" s="276">
        <f>IFERROR(IF(VLOOKUP($C2572,'MSCI Database'!$C:$R,10, FALSE)="","",VLOOKUP($C2572,'MSCI Database'!$C:$R,10, FALSE)),"")</f>
        <v>10700000</v>
      </c>
      <c r="Y2572" s="229" t="str">
        <f>IFERROR(IF(VLOOKUP($C2572,'MSCI Database'!$C:$R,11, FALSE)="","",VLOOKUP($C2572,'MSCI Database'!$C:$R,11, FALSE)),"")</f>
        <v>2019</v>
      </c>
      <c r="Z2572" s="229" t="str">
        <f>IFERROR(IF(VLOOKUP($C2572,'MSCI Database'!$C:$R,12, FALSE)="","",VLOOKUP($C2572,'MSCI Database'!$C:$R,12, FALSE)),"")</f>
        <v>Reported</v>
      </c>
      <c r="AA2572" s="229" t="str">
        <f>IFERROR(IF(VLOOKUP($C2572,'MSCI Database'!$C:$R,13, FALSE)="","",VLOOKUP($C2572,'MSCI Database'!$C:$R,13, FALSE)),"")</f>
        <v>Restructuring broadens cleantech portfolio, but may pose challenges to carbon emissions reduction</v>
      </c>
    </row>
    <row r="2573" spans="1:27" s="130" customFormat="1" ht="15" hidden="1" customHeight="1" outlineLevel="1">
      <c r="A2573" s="130" t="s">
        <v>2498</v>
      </c>
      <c r="B2573" s="130" t="s">
        <v>2499</v>
      </c>
      <c r="C2573" s="130" t="s">
        <v>2500</v>
      </c>
      <c r="D2573" s="130" t="s">
        <v>18686</v>
      </c>
      <c r="E2573" s="130" t="s">
        <v>18688</v>
      </c>
      <c r="F2573" s="215">
        <v>6.2082471605560498E-2</v>
      </c>
      <c r="G2573" s="132" t="str">
        <f ca="1">IFERROR(_xll.BQL($A2573, "cur_mkt_cap(currency=EUR)")/1000000, " ")</f>
        <v xml:space="preserve"> </v>
      </c>
      <c r="M2573" s="308"/>
      <c r="N2573" s="215">
        <f t="shared" si="108"/>
        <v>6.7248242834881504E-4</v>
      </c>
      <c r="O2573" s="172" t="str">
        <f>IFERROR(IF(VLOOKUP($C2573,'MSCI Database'!$C:$R,2, FALSE)="","",VLOOKUP($C2573,'MSCI Database'!$C:$R,2, FALSE)),"")</f>
        <v>Banks</v>
      </c>
      <c r="P2573" s="229" t="str">
        <f>IFERROR(IF(VLOOKUP($C2573,'MSCI Database'!$C:$R,3, FALSE)="","",VLOOKUP($C2573,'MSCI Database'!$C:$R,3, FALSE)),"")</f>
        <v>A</v>
      </c>
      <c r="Q2573" s="229" t="str">
        <f>IFERROR(IF(VLOOKUP($C2573,'MSCI Database'!$C:$R,4, FALSE)="","",VLOOKUP($C2573,'MSCI Database'!$C:$R,4, FALSE)),"")</f>
        <v>1</v>
      </c>
      <c r="R2573" s="229">
        <f>IFERROR(IF(VLOOKUP($C2573,'MSCI Database'!$C:$R,5, FALSE)="","",VLOOKUP($C2573,'MSCI Database'!$C:$R,5, FALSE)),"")</f>
        <v>6.8</v>
      </c>
      <c r="S2573" s="229">
        <f>IFERROR(IF(VLOOKUP($C2573,'MSCI Database'!$C:$R,6, FALSE)="","",VLOOKUP($C2573,'MSCI Database'!$C:$R,6, FALSE)),"")</f>
        <v>10</v>
      </c>
      <c r="T2573" s="229">
        <f>IFERROR(IF(VLOOKUP($C2573,'MSCI Database'!$C:$R,7, FALSE)="","",VLOOKUP($C2573,'MSCI Database'!$C:$R,7, FALSE)),"")</f>
        <v>3.1</v>
      </c>
      <c r="U2573" s="229">
        <f>IFERROR(IF(VLOOKUP($C2573,'MSCI Database'!$C:$R,8, FALSE)="","",VLOOKUP($C2573,'MSCI Database'!$C:$R,8, FALSE)),"")</f>
        <v>5.3</v>
      </c>
      <c r="V2573" s="229">
        <f>IFERROR(IF(VLOOKUP($C2573,'MSCI Database'!$C:$R,9, FALSE)="","",VLOOKUP($C2573,'MSCI Database'!$C:$R,9, FALSE)),"")</f>
        <v>4.7</v>
      </c>
      <c r="W2573" s="215">
        <f t="shared" ca="1" si="109"/>
        <v>0</v>
      </c>
      <c r="X2573" s="276">
        <f>IFERROR(IF(VLOOKUP($C2573,'MSCI Database'!$C:$R,10, FALSE)="","",VLOOKUP($C2573,'MSCI Database'!$C:$R,10, FALSE)),"")</f>
        <v>210019</v>
      </c>
      <c r="Y2573" s="229" t="str">
        <f>IFERROR(IF(VLOOKUP($C2573,'MSCI Database'!$C:$R,11, FALSE)="","",VLOOKUP($C2573,'MSCI Database'!$C:$R,11, FALSE)),"")</f>
        <v>2019</v>
      </c>
      <c r="Z2573" s="229" t="str">
        <f>IFERROR(IF(VLOOKUP($C2573,'MSCI Database'!$C:$R,12, FALSE)="","",VLOOKUP($C2573,'MSCI Database'!$C:$R,12, FALSE)),"")</f>
        <v>Reported</v>
      </c>
      <c r="AA2573" s="229" t="str">
        <f>IFERROR(IF(VLOOKUP($C2573,'MSCI Database'!$C:$R,13, FALSE)="","",VLOOKUP($C2573,'MSCI Database'!$C:$R,13, FALSE)),"")</f>
        <v>Enhanced assessment of environmental risk exposure drives upgrade</v>
      </c>
    </row>
    <row r="2574" spans="1:27" s="130" customFormat="1" ht="15" hidden="1" customHeight="1" outlineLevel="1">
      <c r="A2574" s="130" t="s">
        <v>7418</v>
      </c>
      <c r="B2574" s="130" t="s">
        <v>7419</v>
      </c>
      <c r="C2574" s="130" t="s">
        <v>7420</v>
      </c>
      <c r="D2574" s="130" t="s">
        <v>12128</v>
      </c>
      <c r="E2574" s="130" t="s">
        <v>18690</v>
      </c>
      <c r="F2574" s="215">
        <v>4.6011925313798337E-2</v>
      </c>
      <c r="G2574" s="132" t="str">
        <f ca="1">IFERROR(_xll.BQL($A2574, "cur_mkt_cap(currency=EUR)")/1000000, " ")</f>
        <v xml:space="preserve"> </v>
      </c>
      <c r="M2574" s="308"/>
      <c r="N2574" s="215">
        <f t="shared" si="108"/>
        <v>4.9840495179731277E-4</v>
      </c>
      <c r="O2574" s="172" t="str">
        <f>IFERROR(IF(VLOOKUP($C2574,'MSCI Database'!$C:$R,2, FALSE)="","",VLOOKUP($C2574,'MSCI Database'!$C:$R,2, FALSE)),"")</f>
        <v>Media &amp; Entertainment</v>
      </c>
      <c r="P2574" s="229" t="str">
        <f>IFERROR(IF(VLOOKUP($C2574,'MSCI Database'!$C:$R,3, FALSE)="","",VLOOKUP($C2574,'MSCI Database'!$C:$R,3, FALSE)),"")</f>
        <v>BB</v>
      </c>
      <c r="Q2574" s="229" t="str">
        <f>IFERROR(IF(VLOOKUP($C2574,'MSCI Database'!$C:$R,4, FALSE)="","",VLOOKUP($C2574,'MSCI Database'!$C:$R,4, FALSE)),"")</f>
        <v>0</v>
      </c>
      <c r="R2574" s="229">
        <f>IFERROR(IF(VLOOKUP($C2574,'MSCI Database'!$C:$R,5, FALSE)="","",VLOOKUP($C2574,'MSCI Database'!$C:$R,5, FALSE)),"")</f>
        <v>3.3</v>
      </c>
      <c r="S2574" s="229">
        <f>IFERROR(IF(VLOOKUP($C2574,'MSCI Database'!$C:$R,6, FALSE)="","",VLOOKUP($C2574,'MSCI Database'!$C:$R,6, FALSE)),"")</f>
        <v>6.7</v>
      </c>
      <c r="T2574" s="229">
        <f>IFERROR(IF(VLOOKUP($C2574,'MSCI Database'!$C:$R,7, FALSE)="","",VLOOKUP($C2574,'MSCI Database'!$C:$R,7, FALSE)),"")</f>
        <v>3.6</v>
      </c>
      <c r="U2574" s="229">
        <f>IFERROR(IF(VLOOKUP($C2574,'MSCI Database'!$C:$R,8, FALSE)="","",VLOOKUP($C2574,'MSCI Database'!$C:$R,8, FALSE)),"")</f>
        <v>2.5</v>
      </c>
      <c r="V2574" s="229">
        <f>IFERROR(IF(VLOOKUP($C2574,'MSCI Database'!$C:$R,9, FALSE)="","",VLOOKUP($C2574,'MSCI Database'!$C:$R,9, FALSE)),"")</f>
        <v>3.2</v>
      </c>
      <c r="W2574" s="215">
        <f t="shared" ca="1" si="109"/>
        <v>0</v>
      </c>
      <c r="X2574" s="276">
        <f>IFERROR(IF(VLOOKUP($C2574,'MSCI Database'!$C:$R,10, FALSE)="","",VLOOKUP($C2574,'MSCI Database'!$C:$R,10, FALSE)),"")</f>
        <v>269</v>
      </c>
      <c r="Y2574" s="229" t="str">
        <f>IFERROR(IF(VLOOKUP($C2574,'MSCI Database'!$C:$R,11, FALSE)="","",VLOOKUP($C2574,'MSCI Database'!$C:$R,11, FALSE)),"")</f>
        <v>2019</v>
      </c>
      <c r="Z2574" s="229" t="str">
        <f>IFERROR(IF(VLOOKUP($C2574,'MSCI Database'!$C:$R,12, FALSE)="","",VLOOKUP($C2574,'MSCI Database'!$C:$R,12, FALSE)),"")</f>
        <v>E.Segmt-Moderate</v>
      </c>
      <c r="AA2574" s="229" t="str">
        <f>IFERROR(IF(VLOOKUP($C2574,'MSCI Database'!$C:$R,13, FALSE)="","",VLOOKUP($C2574,'MSCI Database'!$C:$R,13, FALSE)),"")</f>
        <v>Limited talent management and data protection initiatives</v>
      </c>
    </row>
    <row r="2575" spans="1:27" s="130" customFormat="1" ht="15" hidden="1" customHeight="1" outlineLevel="1">
      <c r="A2575" s="130" t="s">
        <v>3074</v>
      </c>
      <c r="B2575" s="130" t="s">
        <v>3075</v>
      </c>
      <c r="C2575" s="130" t="s">
        <v>3076</v>
      </c>
      <c r="D2575" s="130" t="s">
        <v>18706</v>
      </c>
      <c r="E2575" s="130" t="s">
        <v>18673</v>
      </c>
      <c r="F2575" s="215">
        <v>1.381543157601344E-2</v>
      </c>
      <c r="G2575" s="132" t="str">
        <f ca="1">IFERROR(_xll.BQL($A2575, "cur_mkt_cap(currency=EUR)")/1000000, " ")</f>
        <v xml:space="preserve"> </v>
      </c>
      <c r="M2575" s="308"/>
      <c r="N2575" s="215">
        <f t="shared" si="108"/>
        <v>1.4964988884386308E-4</v>
      </c>
      <c r="O2575" s="172" t="str">
        <f>IFERROR(IF(VLOOKUP($C2575,'MSCI Database'!$C:$R,2, FALSE)="","",VLOOKUP($C2575,'MSCI Database'!$C:$R,2, FALSE)),"")</f>
        <v>Aerospace &amp; Defense</v>
      </c>
      <c r="P2575" s="229" t="str">
        <f>IFERROR(IF(VLOOKUP($C2575,'MSCI Database'!$C:$R,3, FALSE)="","",VLOOKUP($C2575,'MSCI Database'!$C:$R,3, FALSE)),"")</f>
        <v>A</v>
      </c>
      <c r="Q2575" s="229" t="str">
        <f>IFERROR(IF(VLOOKUP($C2575,'MSCI Database'!$C:$R,4, FALSE)="","",VLOOKUP($C2575,'MSCI Database'!$C:$R,4, FALSE)),"")</f>
        <v>0</v>
      </c>
      <c r="R2575" s="229">
        <f>IFERROR(IF(VLOOKUP($C2575,'MSCI Database'!$C:$R,5, FALSE)="","",VLOOKUP($C2575,'MSCI Database'!$C:$R,5, FALSE)),"")</f>
        <v>6.5</v>
      </c>
      <c r="S2575" s="229">
        <f>IFERROR(IF(VLOOKUP($C2575,'MSCI Database'!$C:$R,6, FALSE)="","",VLOOKUP($C2575,'MSCI Database'!$C:$R,6, FALSE)),"")</f>
        <v>3.8</v>
      </c>
      <c r="T2575" s="229">
        <f>IFERROR(IF(VLOOKUP($C2575,'MSCI Database'!$C:$R,7, FALSE)="","",VLOOKUP($C2575,'MSCI Database'!$C:$R,7, FALSE)),"")</f>
        <v>6.3</v>
      </c>
      <c r="U2575" s="229">
        <f>IFERROR(IF(VLOOKUP($C2575,'MSCI Database'!$C:$R,8, FALSE)="","",VLOOKUP($C2575,'MSCI Database'!$C:$R,8, FALSE)),"")</f>
        <v>4.5999999999999996</v>
      </c>
      <c r="V2575" s="229">
        <f>IFERROR(IF(VLOOKUP($C2575,'MSCI Database'!$C:$R,9, FALSE)="","",VLOOKUP($C2575,'MSCI Database'!$C:$R,9, FALSE)),"")</f>
        <v>5.2</v>
      </c>
      <c r="W2575" s="215">
        <f t="shared" ca="1" si="109"/>
        <v>0</v>
      </c>
      <c r="X2575" s="276">
        <f>IFERROR(IF(VLOOKUP($C2575,'MSCI Database'!$C:$R,10, FALSE)="","",VLOOKUP($C2575,'MSCI Database'!$C:$R,10, FALSE)),"")</f>
        <v>136744</v>
      </c>
      <c r="Y2575" s="229" t="str">
        <f>IFERROR(IF(VLOOKUP($C2575,'MSCI Database'!$C:$R,11, FALSE)="","",VLOOKUP($C2575,'MSCI Database'!$C:$R,11, FALSE)),"")</f>
        <v>2019</v>
      </c>
      <c r="Z2575" s="229" t="str">
        <f>IFERROR(IF(VLOOKUP($C2575,'MSCI Database'!$C:$R,12, FALSE)="","",VLOOKUP($C2575,'MSCI Database'!$C:$R,12, FALSE)),"")</f>
        <v>Reported</v>
      </c>
      <c r="AA2575" s="229" t="str">
        <f>IFERROR(IF(VLOOKUP($C2575,'MSCI Database'!$C:$R,13, FALSE)="","",VLOOKUP($C2575,'MSCI Database'!$C:$R,13, FALSE)),"")</f>
        <v>Sound quality assurance and labor programs; criticism on Israeli West Bank operations persists</v>
      </c>
    </row>
    <row r="2576" spans="1:27" s="130" customFormat="1" ht="15" hidden="1" customHeight="1" outlineLevel="1">
      <c r="A2576" s="130" t="s">
        <v>7541</v>
      </c>
      <c r="B2576" s="130" t="s">
        <v>7542</v>
      </c>
      <c r="C2576" s="130" t="s">
        <v>7543</v>
      </c>
      <c r="D2576" s="130" t="s">
        <v>12128</v>
      </c>
      <c r="E2576" s="130" t="s">
        <v>12133</v>
      </c>
      <c r="F2576" s="215">
        <v>4.5885925881004513E-2</v>
      </c>
      <c r="G2576" s="132" t="str">
        <f ca="1">IFERROR(_xll.BQL($A2576, "cur_mkt_cap(currency=EUR)")/1000000, " ")</f>
        <v xml:space="preserve"> </v>
      </c>
      <c r="M2576" s="308"/>
      <c r="N2576" s="215">
        <f t="shared" si="108"/>
        <v>4.970401155988749E-4</v>
      </c>
      <c r="O2576" s="172" t="str">
        <f>IFERROR(IF(VLOOKUP($C2576,'MSCI Database'!$C:$R,2, FALSE)="","",VLOOKUP($C2576,'MSCI Database'!$C:$R,2, FALSE)),"")</f>
        <v>Health Care Equipment &amp; Supplies</v>
      </c>
      <c r="P2576" s="229" t="str">
        <f>IFERROR(IF(VLOOKUP($C2576,'MSCI Database'!$C:$R,3, FALSE)="","",VLOOKUP($C2576,'MSCI Database'!$C:$R,3, FALSE)),"")</f>
        <v>AA</v>
      </c>
      <c r="Q2576" s="229" t="str">
        <f>IFERROR(IF(VLOOKUP($C2576,'MSCI Database'!$C:$R,4, FALSE)="","",VLOOKUP($C2576,'MSCI Database'!$C:$R,4, FALSE)),"")</f>
        <v>0</v>
      </c>
      <c r="R2576" s="229">
        <f>IFERROR(IF(VLOOKUP($C2576,'MSCI Database'!$C:$R,5, FALSE)="","",VLOOKUP($C2576,'MSCI Database'!$C:$R,5, FALSE)),"")</f>
        <v>7.4</v>
      </c>
      <c r="S2576" s="229">
        <f>IFERROR(IF(VLOOKUP($C2576,'MSCI Database'!$C:$R,6, FALSE)="","",VLOOKUP($C2576,'MSCI Database'!$C:$R,6, FALSE)),"")</f>
        <v>10</v>
      </c>
      <c r="T2576" s="229">
        <f>IFERROR(IF(VLOOKUP($C2576,'MSCI Database'!$C:$R,7, FALSE)="","",VLOOKUP($C2576,'MSCI Database'!$C:$R,7, FALSE)),"")</f>
        <v>5.4</v>
      </c>
      <c r="U2576" s="229">
        <f>IFERROR(IF(VLOOKUP($C2576,'MSCI Database'!$C:$R,8, FALSE)="","",VLOOKUP($C2576,'MSCI Database'!$C:$R,8, FALSE)),"")</f>
        <v>6.5</v>
      </c>
      <c r="V2576" s="229">
        <f>IFERROR(IF(VLOOKUP($C2576,'MSCI Database'!$C:$R,9, FALSE)="","",VLOOKUP($C2576,'MSCI Database'!$C:$R,9, FALSE)),"")</f>
        <v>6.2</v>
      </c>
      <c r="W2576" s="215">
        <f t="shared" ca="1" si="109"/>
        <v>0</v>
      </c>
      <c r="X2576" s="276">
        <f>IFERROR(IF(VLOOKUP($C2576,'MSCI Database'!$C:$R,10, FALSE)="","",VLOOKUP($C2576,'MSCI Database'!$C:$R,10, FALSE)),"")</f>
        <v>61671</v>
      </c>
      <c r="Y2576" s="229" t="str">
        <f>IFERROR(IF(VLOOKUP($C2576,'MSCI Database'!$C:$R,11, FALSE)="","",VLOOKUP($C2576,'MSCI Database'!$C:$R,11, FALSE)),"")</f>
        <v>2020</v>
      </c>
      <c r="Z2576" s="229" t="str">
        <f>IFERROR(IF(VLOOKUP($C2576,'MSCI Database'!$C:$R,12, FALSE)="","",VLOOKUP($C2576,'MSCI Database'!$C:$R,12, FALSE)),"")</f>
        <v>Reported</v>
      </c>
      <c r="AA2576" s="229" t="str">
        <f>IFERROR(IF(VLOOKUP($C2576,'MSCI Database'!$C:$R,13, FALSE)="","",VLOOKUP($C2576,'MSCI Database'!$C:$R,13, FALSE)),"")</f>
        <v>Robust governance and product quality management practices</v>
      </c>
    </row>
    <row r="2577" spans="1:27" s="130" customFormat="1" ht="15" hidden="1" customHeight="1" outlineLevel="1">
      <c r="A2577" s="130" t="s">
        <v>8574</v>
      </c>
      <c r="B2577" s="130" t="s">
        <v>8575</v>
      </c>
      <c r="C2577" s="130" t="s">
        <v>8576</v>
      </c>
      <c r="D2577" s="130" t="s">
        <v>12135</v>
      </c>
      <c r="E2577" s="130" t="s">
        <v>18673</v>
      </c>
      <c r="F2577" s="215">
        <v>3.662085934684757E-2</v>
      </c>
      <c r="G2577" s="132" t="str">
        <f ca="1">IFERROR(_xll.BQL($A2577, "cur_mkt_cap(currency=EUR)")/1000000, " ")</f>
        <v xml:space="preserve"> </v>
      </c>
      <c r="M2577" s="308"/>
      <c r="N2577" s="215">
        <f t="shared" si="108"/>
        <v>3.966801543961519E-4</v>
      </c>
      <c r="O2577" s="172" t="str">
        <f>IFERROR(IF(VLOOKUP($C2577,'MSCI Database'!$C:$R,2, FALSE)="","",VLOOKUP($C2577,'MSCI Database'!$C:$R,2, FALSE)),"")</f>
        <v>Trading Companies &amp; Distributors</v>
      </c>
      <c r="P2577" s="229" t="str">
        <f>IFERROR(IF(VLOOKUP($C2577,'MSCI Database'!$C:$R,3, FALSE)="","",VLOOKUP($C2577,'MSCI Database'!$C:$R,3, FALSE)),"")</f>
        <v>AA</v>
      </c>
      <c r="Q2577" s="229" t="str">
        <f>IFERROR(IF(VLOOKUP($C2577,'MSCI Database'!$C:$R,4, FALSE)="","",VLOOKUP($C2577,'MSCI Database'!$C:$R,4, FALSE)),"")</f>
        <v>0</v>
      </c>
      <c r="R2577" s="229">
        <f>IFERROR(IF(VLOOKUP($C2577,'MSCI Database'!$C:$R,5, FALSE)="","",VLOOKUP($C2577,'MSCI Database'!$C:$R,5, FALSE)),"")</f>
        <v>8.3000000000000007</v>
      </c>
      <c r="S2577" s="229">
        <f>IFERROR(IF(VLOOKUP($C2577,'MSCI Database'!$C:$R,6, FALSE)="","",VLOOKUP($C2577,'MSCI Database'!$C:$R,6, FALSE)),"")</f>
        <v>3.8</v>
      </c>
      <c r="T2577" s="229">
        <f>IFERROR(IF(VLOOKUP($C2577,'MSCI Database'!$C:$R,7, FALSE)="","",VLOOKUP($C2577,'MSCI Database'!$C:$R,7, FALSE)),"")</f>
        <v>8.6</v>
      </c>
      <c r="U2577" s="229">
        <f>IFERROR(IF(VLOOKUP($C2577,'MSCI Database'!$C:$R,8, FALSE)="","",VLOOKUP($C2577,'MSCI Database'!$C:$R,8, FALSE)),"")</f>
        <v>6.4</v>
      </c>
      <c r="V2577" s="229">
        <f>IFERROR(IF(VLOOKUP($C2577,'MSCI Database'!$C:$R,9, FALSE)="","",VLOOKUP($C2577,'MSCI Database'!$C:$R,9, FALSE)),"")</f>
        <v>6.3</v>
      </c>
      <c r="W2577" s="215">
        <f t="shared" ca="1" si="109"/>
        <v>0</v>
      </c>
      <c r="X2577" s="276">
        <f>IFERROR(IF(VLOOKUP($C2577,'MSCI Database'!$C:$R,10, FALSE)="","",VLOOKUP($C2577,'MSCI Database'!$C:$R,10, FALSE)),"")</f>
        <v>60578</v>
      </c>
      <c r="Y2577" s="229" t="str">
        <f>IFERROR(IF(VLOOKUP($C2577,'MSCI Database'!$C:$R,11, FALSE)="","",VLOOKUP($C2577,'MSCI Database'!$C:$R,11, FALSE)),"")</f>
        <v>2019</v>
      </c>
      <c r="Z2577" s="229" t="str">
        <f>IFERROR(IF(VLOOKUP($C2577,'MSCI Database'!$C:$R,12, FALSE)="","",VLOOKUP($C2577,'MSCI Database'!$C:$R,12, FALSE)),"")</f>
        <v>E.Segmt-Moderately Low</v>
      </c>
      <c r="AA2577" s="229" t="str">
        <f>IFERROR(IF(VLOOKUP($C2577,'MSCI Database'!$C:$R,13, FALSE)="","",VLOOKUP($C2577,'MSCI Database'!$C:$R,13, FALSE)),"")</f>
        <v/>
      </c>
    </row>
    <row r="2578" spans="1:27" s="130" customFormat="1" ht="15" hidden="1" customHeight="1" outlineLevel="1">
      <c r="A2578" s="130" t="s">
        <v>8325</v>
      </c>
      <c r="B2578" s="130" t="s">
        <v>8326</v>
      </c>
      <c r="C2578" s="130" t="s">
        <v>8327</v>
      </c>
      <c r="D2578" s="130" t="s">
        <v>12128</v>
      </c>
      <c r="E2578" s="130" t="s">
        <v>12133</v>
      </c>
      <c r="F2578" s="215">
        <v>4.5838043856502947E-2</v>
      </c>
      <c r="G2578" s="132" t="str">
        <f ca="1">IFERROR(_xll.BQL($A2578, "cur_mkt_cap(currency=EUR)")/1000000, " ")</f>
        <v xml:space="preserve"> </v>
      </c>
      <c r="M2578" s="308"/>
      <c r="N2578" s="215">
        <f t="shared" si="108"/>
        <v>4.9652145357917225E-4</v>
      </c>
      <c r="O2578" s="172" t="str">
        <f>IFERROR(IF(VLOOKUP($C2578,'MSCI Database'!$C:$R,2, FALSE)="","",VLOOKUP($C2578,'MSCI Database'!$C:$R,2, FALSE)),"")</f>
        <v>Health Care Equipment &amp; Supplies</v>
      </c>
      <c r="P2578" s="229" t="str">
        <f>IFERROR(IF(VLOOKUP($C2578,'MSCI Database'!$C:$R,3, FALSE)="","",VLOOKUP($C2578,'MSCI Database'!$C:$R,3, FALSE)),"")</f>
        <v>AAA</v>
      </c>
      <c r="Q2578" s="229" t="str">
        <f>IFERROR(IF(VLOOKUP($C2578,'MSCI Database'!$C:$R,4, FALSE)="","",VLOOKUP($C2578,'MSCI Database'!$C:$R,4, FALSE)),"")</f>
        <v>1</v>
      </c>
      <c r="R2578" s="229">
        <f>IFERROR(IF(VLOOKUP($C2578,'MSCI Database'!$C:$R,5, FALSE)="","",VLOOKUP($C2578,'MSCI Database'!$C:$R,5, FALSE)),"")</f>
        <v>10</v>
      </c>
      <c r="S2578" s="229">
        <f>IFERROR(IF(VLOOKUP($C2578,'MSCI Database'!$C:$R,6, FALSE)="","",VLOOKUP($C2578,'MSCI Database'!$C:$R,6, FALSE)),"")</f>
        <v>10</v>
      </c>
      <c r="T2578" s="229">
        <f>IFERROR(IF(VLOOKUP($C2578,'MSCI Database'!$C:$R,7, FALSE)="","",VLOOKUP($C2578,'MSCI Database'!$C:$R,7, FALSE)),"")</f>
        <v>6.5</v>
      </c>
      <c r="U2578" s="229">
        <f>IFERROR(IF(VLOOKUP($C2578,'MSCI Database'!$C:$R,8, FALSE)="","",VLOOKUP($C2578,'MSCI Database'!$C:$R,8, FALSE)),"")</f>
        <v>6</v>
      </c>
      <c r="V2578" s="229">
        <f>IFERROR(IF(VLOOKUP($C2578,'MSCI Database'!$C:$R,9, FALSE)="","",VLOOKUP($C2578,'MSCI Database'!$C:$R,9, FALSE)),"")</f>
        <v>6.4</v>
      </c>
      <c r="W2578" s="215">
        <f t="shared" ca="1" si="109"/>
        <v>0</v>
      </c>
      <c r="X2578" s="276">
        <f>IFERROR(IF(VLOOKUP($C2578,'MSCI Database'!$C:$R,10, FALSE)="","",VLOOKUP($C2578,'MSCI Database'!$C:$R,10, FALSE)),"")</f>
        <v>134152</v>
      </c>
      <c r="Y2578" s="229" t="str">
        <f>IFERROR(IF(VLOOKUP($C2578,'MSCI Database'!$C:$R,11, FALSE)="","",VLOOKUP($C2578,'MSCI Database'!$C:$R,11, FALSE)),"")</f>
        <v>2019</v>
      </c>
      <c r="Z2578" s="229" t="str">
        <f>IFERROR(IF(VLOOKUP($C2578,'MSCI Database'!$C:$R,12, FALSE)="","",VLOOKUP($C2578,'MSCI Database'!$C:$R,12, FALSE)),"")</f>
        <v>Reported</v>
      </c>
      <c r="AA2578" s="229" t="str">
        <f>IFERROR(IF(VLOOKUP($C2578,'MSCI Database'!$C:$R,13, FALSE)="","",VLOOKUP($C2578,'MSCI Database'!$C:$R,13, FALSE)),"")</f>
        <v>Strong performance across ESG parameters; improved ethics compliance programs drive upgrade</v>
      </c>
    </row>
    <row r="2579" spans="1:27" s="130" customFormat="1" ht="15" hidden="1" customHeight="1" outlineLevel="1">
      <c r="A2579" s="130" t="s">
        <v>6778</v>
      </c>
      <c r="B2579" s="130" t="s">
        <v>6779</v>
      </c>
      <c r="C2579" s="130" t="s">
        <v>6780</v>
      </c>
      <c r="D2579" s="130" t="s">
        <v>12128</v>
      </c>
      <c r="E2579" s="130" t="s">
        <v>18682</v>
      </c>
      <c r="F2579" s="215">
        <v>4.5823118067607672E-2</v>
      </c>
      <c r="G2579" s="132" t="str">
        <f ca="1">IFERROR(_xll.BQL($A2579, "cur_mkt_cap(currency=EUR)")/1000000, " ")</f>
        <v xml:space="preserve"> </v>
      </c>
      <c r="M2579" s="308"/>
      <c r="N2579" s="215">
        <f t="shared" si="108"/>
        <v>4.9635977620870466E-4</v>
      </c>
      <c r="O2579" s="172" t="str">
        <f>IFERROR(IF(VLOOKUP($C2579,'MSCI Database'!$C:$R,2, FALSE)="","",VLOOKUP($C2579,'MSCI Database'!$C:$R,2, FALSE)),"")</f>
        <v>Real Estate Development &amp; Diversified Activities</v>
      </c>
      <c r="P2579" s="229" t="str">
        <f>IFERROR(IF(VLOOKUP($C2579,'MSCI Database'!$C:$R,3, FALSE)="","",VLOOKUP($C2579,'MSCI Database'!$C:$R,3, FALSE)),"")</f>
        <v>BBB</v>
      </c>
      <c r="Q2579" s="229" t="str">
        <f>IFERROR(IF(VLOOKUP($C2579,'MSCI Database'!$C:$R,4, FALSE)="","",VLOOKUP($C2579,'MSCI Database'!$C:$R,4, FALSE)),"")</f>
        <v>1</v>
      </c>
      <c r="R2579" s="229">
        <f>IFERROR(IF(VLOOKUP($C2579,'MSCI Database'!$C:$R,5, FALSE)="","",VLOOKUP($C2579,'MSCI Database'!$C:$R,5, FALSE)),"")</f>
        <v>4.5999999999999996</v>
      </c>
      <c r="S2579" s="229">
        <f>IFERROR(IF(VLOOKUP($C2579,'MSCI Database'!$C:$R,6, FALSE)="","",VLOOKUP($C2579,'MSCI Database'!$C:$R,6, FALSE)),"")</f>
        <v>4.5</v>
      </c>
      <c r="T2579" s="229">
        <f>IFERROR(IF(VLOOKUP($C2579,'MSCI Database'!$C:$R,7, FALSE)="","",VLOOKUP($C2579,'MSCI Database'!$C:$R,7, FALSE)),"")</f>
        <v>2.4</v>
      </c>
      <c r="U2579" s="229">
        <f>IFERROR(IF(VLOOKUP($C2579,'MSCI Database'!$C:$R,8, FALSE)="","",VLOOKUP($C2579,'MSCI Database'!$C:$R,8, FALSE)),"")</f>
        <v>6</v>
      </c>
      <c r="V2579" s="229">
        <f>IFERROR(IF(VLOOKUP($C2579,'MSCI Database'!$C:$R,9, FALSE)="","",VLOOKUP($C2579,'MSCI Database'!$C:$R,9, FALSE)),"")</f>
        <v>4.3</v>
      </c>
      <c r="W2579" s="215">
        <f t="shared" ca="1" si="109"/>
        <v>0</v>
      </c>
      <c r="X2579" s="276">
        <f>IFERROR(IF(VLOOKUP($C2579,'MSCI Database'!$C:$R,10, FALSE)="","",VLOOKUP($C2579,'MSCI Database'!$C:$R,10, FALSE)),"")</f>
        <v>124577</v>
      </c>
      <c r="Y2579" s="229" t="str">
        <f>IFERROR(IF(VLOOKUP($C2579,'MSCI Database'!$C:$R,11, FALSE)="","",VLOOKUP($C2579,'MSCI Database'!$C:$R,11, FALSE)),"")</f>
        <v>2019</v>
      </c>
      <c r="Z2579" s="229" t="str">
        <f>IFERROR(IF(VLOOKUP($C2579,'MSCI Database'!$C:$R,12, FALSE)="","",VLOOKUP($C2579,'MSCI Database'!$C:$R,12, FALSE)),"")</f>
        <v>E.Segmt-Moderately Low</v>
      </c>
      <c r="AA2579" s="229" t="str">
        <f>IFERROR(IF(VLOOKUP($C2579,'MSCI Database'!$C:$R,13, FALSE)="","",VLOOKUP($C2579,'MSCI Database'!$C:$R,13, FALSE)),"")</f>
        <v>Strong ethics management framework and practices drive the upgrade</v>
      </c>
    </row>
    <row r="2580" spans="1:27" s="130" customFormat="1" ht="15" hidden="1" customHeight="1" outlineLevel="1">
      <c r="A2580" s="130" t="s">
        <v>7728</v>
      </c>
      <c r="B2580" s="130" t="s">
        <v>7729</v>
      </c>
      <c r="C2580" s="130" t="s">
        <v>7730</v>
      </c>
      <c r="D2580" s="130" t="s">
        <v>12128</v>
      </c>
      <c r="E2580" s="130" t="s">
        <v>18673</v>
      </c>
      <c r="F2580" s="215">
        <v>4.5060206870682969E-2</v>
      </c>
      <c r="G2580" s="132" t="str">
        <f ca="1">IFERROR(_xll.BQL($A2580, "cur_mkt_cap(currency=EUR)")/1000000, " ")</f>
        <v xml:space="preserve"> </v>
      </c>
      <c r="M2580" s="308"/>
      <c r="N2580" s="215">
        <f t="shared" si="108"/>
        <v>4.880958595015535E-4</v>
      </c>
      <c r="O2580" s="172" t="str">
        <f>IFERROR(IF(VLOOKUP($C2580,'MSCI Database'!$C:$R,2, FALSE)="","",VLOOKUP($C2580,'MSCI Database'!$C:$R,2, FALSE)),"")</f>
        <v>Industrial Machinery</v>
      </c>
      <c r="P2580" s="229" t="str">
        <f>IFERROR(IF(VLOOKUP($C2580,'MSCI Database'!$C:$R,3, FALSE)="","",VLOOKUP($C2580,'MSCI Database'!$C:$R,3, FALSE)),"")</f>
        <v>BBB</v>
      </c>
      <c r="Q2580" s="229" t="str">
        <f>IFERROR(IF(VLOOKUP($C2580,'MSCI Database'!$C:$R,4, FALSE)="","",VLOOKUP($C2580,'MSCI Database'!$C:$R,4, FALSE)),"")</f>
        <v/>
      </c>
      <c r="R2580" s="229">
        <f>IFERROR(IF(VLOOKUP($C2580,'MSCI Database'!$C:$R,5, FALSE)="","",VLOOKUP($C2580,'MSCI Database'!$C:$R,5, FALSE)),"")</f>
        <v>5.3</v>
      </c>
      <c r="S2580" s="229">
        <f>IFERROR(IF(VLOOKUP($C2580,'MSCI Database'!$C:$R,6, FALSE)="","",VLOOKUP($C2580,'MSCI Database'!$C:$R,6, FALSE)),"")</f>
        <v>4.7</v>
      </c>
      <c r="T2580" s="229">
        <f>IFERROR(IF(VLOOKUP($C2580,'MSCI Database'!$C:$R,7, FALSE)="","",VLOOKUP($C2580,'MSCI Database'!$C:$R,7, FALSE)),"")</f>
        <v>3.2</v>
      </c>
      <c r="U2580" s="229">
        <f>IFERROR(IF(VLOOKUP($C2580,'MSCI Database'!$C:$R,8, FALSE)="","",VLOOKUP($C2580,'MSCI Database'!$C:$R,8, FALSE)),"")</f>
        <v>6.2</v>
      </c>
      <c r="V2580" s="229">
        <f>IFERROR(IF(VLOOKUP($C2580,'MSCI Database'!$C:$R,9, FALSE)="","",VLOOKUP($C2580,'MSCI Database'!$C:$R,9, FALSE)),"")</f>
        <v>5.0999999999999996</v>
      </c>
      <c r="W2580" s="215">
        <f t="shared" ca="1" si="109"/>
        <v>0</v>
      </c>
      <c r="X2580" s="276">
        <f>IFERROR(IF(VLOOKUP($C2580,'MSCI Database'!$C:$R,10, FALSE)="","",VLOOKUP($C2580,'MSCI Database'!$C:$R,10, FALSE)),"")</f>
        <v>429792</v>
      </c>
      <c r="Y2580" s="229" t="str">
        <f>IFERROR(IF(VLOOKUP($C2580,'MSCI Database'!$C:$R,11, FALSE)="","",VLOOKUP($C2580,'MSCI Database'!$C:$R,11, FALSE)),"")</f>
        <v>2019</v>
      </c>
      <c r="Z2580" s="229" t="str">
        <f>IFERROR(IF(VLOOKUP($C2580,'MSCI Database'!$C:$R,12, FALSE)="","",VLOOKUP($C2580,'MSCI Database'!$C:$R,12, FALSE)),"")</f>
        <v>E.Segmt-Moderate</v>
      </c>
      <c r="AA2580" s="229" t="str">
        <f>IFERROR(IF(VLOOKUP($C2580,'MSCI Database'!$C:$R,13, FALSE)="","",VLOOKUP($C2580,'MSCI Database'!$C:$R,13, FALSE)),"")</f>
        <v>Strong corporate governance but limited employee management programs</v>
      </c>
    </row>
    <row r="2581" spans="1:27" s="130" customFormat="1" ht="15" hidden="1" customHeight="1" outlineLevel="1">
      <c r="A2581" s="130" t="s">
        <v>852</v>
      </c>
      <c r="B2581" s="130" t="s">
        <v>853</v>
      </c>
      <c r="C2581" s="130" t="s">
        <v>854</v>
      </c>
      <c r="D2581" s="130" t="s">
        <v>12135</v>
      </c>
      <c r="E2581" s="130" t="s">
        <v>100</v>
      </c>
      <c r="F2581" s="215">
        <v>3.5975890468478822E-2</v>
      </c>
      <c r="G2581" s="132" t="str">
        <f ca="1">IFERROR(_xll.BQL($A2581, "cur_mkt_cap(currency=EUR)")/1000000, " ")</f>
        <v xml:space="preserve"> </v>
      </c>
      <c r="M2581" s="308"/>
      <c r="N2581" s="215">
        <f t="shared" si="108"/>
        <v>3.8969379856466175E-4</v>
      </c>
      <c r="O2581" s="172" t="str">
        <f>IFERROR(IF(VLOOKUP($C2581,'MSCI Database'!$C:$R,2, FALSE)="","",VLOOKUP($C2581,'MSCI Database'!$C:$R,2, FALSE)),"")</f>
        <v>Utilities</v>
      </c>
      <c r="P2581" s="229" t="str">
        <f>IFERROR(IF(VLOOKUP($C2581,'MSCI Database'!$C:$R,3, FALSE)="","",VLOOKUP($C2581,'MSCI Database'!$C:$R,3, FALSE)),"")</f>
        <v>AA</v>
      </c>
      <c r="Q2581" s="229" t="str">
        <f>IFERROR(IF(VLOOKUP($C2581,'MSCI Database'!$C:$R,4, FALSE)="","",VLOOKUP($C2581,'MSCI Database'!$C:$R,4, FALSE)),"")</f>
        <v>0</v>
      </c>
      <c r="R2581" s="229">
        <f>IFERROR(IF(VLOOKUP($C2581,'MSCI Database'!$C:$R,5, FALSE)="","",VLOOKUP($C2581,'MSCI Database'!$C:$R,5, FALSE)),"")</f>
        <v>7.5</v>
      </c>
      <c r="S2581" s="229">
        <f>IFERROR(IF(VLOOKUP($C2581,'MSCI Database'!$C:$R,6, FALSE)="","",VLOOKUP($C2581,'MSCI Database'!$C:$R,6, FALSE)),"")</f>
        <v>6.8</v>
      </c>
      <c r="T2581" s="229">
        <f>IFERROR(IF(VLOOKUP($C2581,'MSCI Database'!$C:$R,7, FALSE)="","",VLOOKUP($C2581,'MSCI Database'!$C:$R,7, FALSE)),"")</f>
        <v>6.2</v>
      </c>
      <c r="U2581" s="229">
        <f>IFERROR(IF(VLOOKUP($C2581,'MSCI Database'!$C:$R,8, FALSE)="","",VLOOKUP($C2581,'MSCI Database'!$C:$R,8, FALSE)),"")</f>
        <v>6.7</v>
      </c>
      <c r="V2581" s="229">
        <f>IFERROR(IF(VLOOKUP($C2581,'MSCI Database'!$C:$R,9, FALSE)="","",VLOOKUP($C2581,'MSCI Database'!$C:$R,9, FALSE)),"")</f>
        <v>6.7</v>
      </c>
      <c r="W2581" s="215">
        <f t="shared" ca="1" si="109"/>
        <v>0</v>
      </c>
      <c r="X2581" s="276">
        <f>IFERROR(IF(VLOOKUP($C2581,'MSCI Database'!$C:$R,10, FALSE)="","",VLOOKUP($C2581,'MSCI Database'!$C:$R,10, FALSE)),"")</f>
        <v>2792803</v>
      </c>
      <c r="Y2581" s="229" t="str">
        <f>IFERROR(IF(VLOOKUP($C2581,'MSCI Database'!$C:$R,11, FALSE)="","",VLOOKUP($C2581,'MSCI Database'!$C:$R,11, FALSE)),"")</f>
        <v>2019</v>
      </c>
      <c r="Z2581" s="229" t="str">
        <f>IFERROR(IF(VLOOKUP($C2581,'MSCI Database'!$C:$R,12, FALSE)="","",VLOOKUP($C2581,'MSCI Database'!$C:$R,12, FALSE)),"")</f>
        <v>Reported</v>
      </c>
      <c r="AA2581" s="229" t="str">
        <f>IFERROR(IF(VLOOKUP($C2581,'MSCI Database'!$C:$R,13, FALSE)="","",VLOOKUP($C2581,'MSCI Database'!$C:$R,13, FALSE)),"")</f>
        <v>Lower emission footprint due to energy network and renewable power generation dominated operations</v>
      </c>
    </row>
    <row r="2582" spans="1:27" s="130" customFormat="1" ht="15" hidden="1" customHeight="1" outlineLevel="1">
      <c r="A2582" s="130" t="s">
        <v>7333</v>
      </c>
      <c r="B2582" s="130" t="s">
        <v>7334</v>
      </c>
      <c r="C2582" s="130" t="s">
        <v>7335</v>
      </c>
      <c r="D2582" s="130" t="s">
        <v>12128</v>
      </c>
      <c r="E2582" s="130" t="s">
        <v>18673</v>
      </c>
      <c r="F2582" s="215">
        <v>4.5032373203315747E-2</v>
      </c>
      <c r="G2582" s="132" t="str">
        <f ca="1">IFERROR(_xll.BQL($A2582, "cur_mkt_cap(currency=EUR)")/1000000, " ")</f>
        <v xml:space="preserve"> </v>
      </c>
      <c r="M2582" s="308"/>
      <c r="N2582" s="215">
        <f t="shared" si="108"/>
        <v>4.8779436293196004E-4</v>
      </c>
      <c r="O2582" s="172" t="str">
        <f>IFERROR(IF(VLOOKUP($C2582,'MSCI Database'!$C:$R,2, FALSE)="","",VLOOKUP($C2582,'MSCI Database'!$C:$R,2, FALSE)),"")</f>
        <v>Road &amp; Rail Transport</v>
      </c>
      <c r="P2582" s="229" t="str">
        <f>IFERROR(IF(VLOOKUP($C2582,'MSCI Database'!$C:$R,3, FALSE)="","",VLOOKUP($C2582,'MSCI Database'!$C:$R,3, FALSE)),"")</f>
        <v>AA</v>
      </c>
      <c r="Q2582" s="229" t="str">
        <f>IFERROR(IF(VLOOKUP($C2582,'MSCI Database'!$C:$R,4, FALSE)="","",VLOOKUP($C2582,'MSCI Database'!$C:$R,4, FALSE)),"")</f>
        <v>0</v>
      </c>
      <c r="R2582" s="229">
        <f>IFERROR(IF(VLOOKUP($C2582,'MSCI Database'!$C:$R,5, FALSE)="","",VLOOKUP($C2582,'MSCI Database'!$C:$R,5, FALSE)),"")</f>
        <v>8.1999999999999993</v>
      </c>
      <c r="S2582" s="229">
        <f>IFERROR(IF(VLOOKUP($C2582,'MSCI Database'!$C:$R,6, FALSE)="","",VLOOKUP($C2582,'MSCI Database'!$C:$R,6, FALSE)),"")</f>
        <v>4.5</v>
      </c>
      <c r="T2582" s="229">
        <f>IFERROR(IF(VLOOKUP($C2582,'MSCI Database'!$C:$R,7, FALSE)="","",VLOOKUP($C2582,'MSCI Database'!$C:$R,7, FALSE)),"")</f>
        <v>4.2</v>
      </c>
      <c r="U2582" s="229">
        <f>IFERROR(IF(VLOOKUP($C2582,'MSCI Database'!$C:$R,8, FALSE)="","",VLOOKUP($C2582,'MSCI Database'!$C:$R,8, FALSE)),"")</f>
        <v>6.9</v>
      </c>
      <c r="V2582" s="229">
        <f>IFERROR(IF(VLOOKUP($C2582,'MSCI Database'!$C:$R,9, FALSE)="","",VLOOKUP($C2582,'MSCI Database'!$C:$R,9, FALSE)),"")</f>
        <v>5.0999999999999996</v>
      </c>
      <c r="W2582" s="215">
        <f t="shared" ca="1" si="109"/>
        <v>0</v>
      </c>
      <c r="X2582" s="276">
        <f>IFERROR(IF(VLOOKUP($C2582,'MSCI Database'!$C:$R,10, FALSE)="","",VLOOKUP($C2582,'MSCI Database'!$C:$R,10, FALSE)),"")</f>
        <v>1450978</v>
      </c>
      <c r="Y2582" s="229" t="str">
        <f>IFERROR(IF(VLOOKUP($C2582,'MSCI Database'!$C:$R,11, FALSE)="","",VLOOKUP($C2582,'MSCI Database'!$C:$R,11, FALSE)),"")</f>
        <v>2019</v>
      </c>
      <c r="Z2582" s="229" t="str">
        <f>IFERROR(IF(VLOOKUP($C2582,'MSCI Database'!$C:$R,12, FALSE)="","",VLOOKUP($C2582,'MSCI Database'!$C:$R,12, FALSE)),"")</f>
        <v>Reported</v>
      </c>
      <c r="AA2582" s="229" t="str">
        <f>IFERROR(IF(VLOOKUP($C2582,'MSCI Database'!$C:$R,13, FALSE)="","",VLOOKUP($C2582,'MSCI Database'!$C:$R,13, FALSE)),"")</f>
        <v>Governance performance and labor practices remain strong</v>
      </c>
    </row>
    <row r="2583" spans="1:27" s="130" customFormat="1" ht="15" hidden="1" customHeight="1" outlineLevel="1">
      <c r="A2583" s="130" t="s">
        <v>7024</v>
      </c>
      <c r="B2583" s="130" t="s">
        <v>7025</v>
      </c>
      <c r="C2583" s="130" t="s">
        <v>7026</v>
      </c>
      <c r="D2583" s="130" t="s">
        <v>12128</v>
      </c>
      <c r="E2583" s="130" t="s">
        <v>18688</v>
      </c>
      <c r="F2583" s="215">
        <v>4.5013027787573649E-2</v>
      </c>
      <c r="G2583" s="132" t="str">
        <f ca="1">IFERROR(_xll.BQL($A2583, "cur_mkt_cap(currency=EUR)")/1000000, " ")</f>
        <v xml:space="preserve"> </v>
      </c>
      <c r="M2583" s="308"/>
      <c r="N2583" s="215">
        <f t="shared" si="108"/>
        <v>4.8758481180071129E-4</v>
      </c>
      <c r="O2583" s="172" t="str">
        <f>IFERROR(IF(VLOOKUP($C2583,'MSCI Database'!$C:$R,2, FALSE)="","",VLOOKUP($C2583,'MSCI Database'!$C:$R,2, FALSE)),"")</f>
        <v>Banks</v>
      </c>
      <c r="P2583" s="229" t="str">
        <f>IFERROR(IF(VLOOKUP($C2583,'MSCI Database'!$C:$R,3, FALSE)="","",VLOOKUP($C2583,'MSCI Database'!$C:$R,3, FALSE)),"")</f>
        <v>B</v>
      </c>
      <c r="Q2583" s="229" t="str">
        <f>IFERROR(IF(VLOOKUP($C2583,'MSCI Database'!$C:$R,4, FALSE)="","",VLOOKUP($C2583,'MSCI Database'!$C:$R,4, FALSE)),"")</f>
        <v>0</v>
      </c>
      <c r="R2583" s="229">
        <f>IFERROR(IF(VLOOKUP($C2583,'MSCI Database'!$C:$R,5, FALSE)="","",VLOOKUP($C2583,'MSCI Database'!$C:$R,5, FALSE)),"")</f>
        <v>2.7</v>
      </c>
      <c r="S2583" s="229">
        <f>IFERROR(IF(VLOOKUP($C2583,'MSCI Database'!$C:$R,6, FALSE)="","",VLOOKUP($C2583,'MSCI Database'!$C:$R,6, FALSE)),"")</f>
        <v>2.2999999999999998</v>
      </c>
      <c r="T2583" s="229">
        <f>IFERROR(IF(VLOOKUP($C2583,'MSCI Database'!$C:$R,7, FALSE)="","",VLOOKUP($C2583,'MSCI Database'!$C:$R,7, FALSE)),"")</f>
        <v>3.4</v>
      </c>
      <c r="U2583" s="229">
        <f>IFERROR(IF(VLOOKUP($C2583,'MSCI Database'!$C:$R,8, FALSE)="","",VLOOKUP($C2583,'MSCI Database'!$C:$R,8, FALSE)),"")</f>
        <v>4</v>
      </c>
      <c r="V2583" s="229">
        <f>IFERROR(IF(VLOOKUP($C2583,'MSCI Database'!$C:$R,9, FALSE)="","",VLOOKUP($C2583,'MSCI Database'!$C:$R,9, FALSE)),"")</f>
        <v>3.4</v>
      </c>
      <c r="W2583" s="215">
        <f t="shared" ca="1" si="109"/>
        <v>0</v>
      </c>
      <c r="X2583" s="276">
        <f>IFERROR(IF(VLOOKUP($C2583,'MSCI Database'!$C:$R,10, FALSE)="","",VLOOKUP($C2583,'MSCI Database'!$C:$R,10, FALSE)),"")</f>
        <v>92650</v>
      </c>
      <c r="Y2583" s="229" t="str">
        <f>IFERROR(IF(VLOOKUP($C2583,'MSCI Database'!$C:$R,11, FALSE)="","",VLOOKUP($C2583,'MSCI Database'!$C:$R,11, FALSE)),"")</f>
        <v>2019</v>
      </c>
      <c r="Z2583" s="229" t="str">
        <f>IFERROR(IF(VLOOKUP($C2583,'MSCI Database'!$C:$R,12, FALSE)="","",VLOOKUP($C2583,'MSCI Database'!$C:$R,12, FALSE)),"")</f>
        <v>Reported</v>
      </c>
      <c r="AA2583" s="229" t="str">
        <f>IFERROR(IF(VLOOKUP($C2583,'MSCI Database'!$C:$R,13, FALSE)="","",VLOOKUP($C2583,'MSCI Database'!$C:$R,13, FALSE)),"")</f>
        <v>Stakeholder scrutiny on alleged sales culture controversies</v>
      </c>
    </row>
    <row r="2584" spans="1:27" s="130" customFormat="1" ht="15" hidden="1" customHeight="1" outlineLevel="1">
      <c r="A2584" s="130" t="s">
        <v>8222</v>
      </c>
      <c r="B2584" s="130" t="s">
        <v>8223</v>
      </c>
      <c r="C2584" s="130" t="s">
        <v>8224</v>
      </c>
      <c r="D2584" s="130" t="s">
        <v>12128</v>
      </c>
      <c r="E2584" s="130" t="s">
        <v>18682</v>
      </c>
      <c r="F2584" s="215">
        <v>4.4929995881694419E-2</v>
      </c>
      <c r="G2584" s="132" t="str">
        <f ca="1">IFERROR(_xll.BQL($A2584, "cur_mkt_cap(currency=EUR)")/1000000, " ")</f>
        <v xml:space="preserve"> </v>
      </c>
      <c r="M2584" s="308"/>
      <c r="N2584" s="215">
        <f t="shared" si="108"/>
        <v>4.8668540338071701E-4</v>
      </c>
      <c r="O2584" s="172" t="str">
        <f>IFERROR(IF(VLOOKUP($C2584,'MSCI Database'!$C:$R,2, FALSE)="","",VLOOKUP($C2584,'MSCI Database'!$C:$R,2, FALSE)),"")</f>
        <v>Textiles, Apparel &amp; Luxury Goods</v>
      </c>
      <c r="P2584" s="229" t="str">
        <f>IFERROR(IF(VLOOKUP($C2584,'MSCI Database'!$C:$R,3, FALSE)="","",VLOOKUP($C2584,'MSCI Database'!$C:$R,3, FALSE)),"")</f>
        <v>AA</v>
      </c>
      <c r="Q2584" s="229" t="str">
        <f>IFERROR(IF(VLOOKUP($C2584,'MSCI Database'!$C:$R,4, FALSE)="","",VLOOKUP($C2584,'MSCI Database'!$C:$R,4, FALSE)),"")</f>
        <v>0</v>
      </c>
      <c r="R2584" s="229">
        <f>IFERROR(IF(VLOOKUP($C2584,'MSCI Database'!$C:$R,5, FALSE)="","",VLOOKUP($C2584,'MSCI Database'!$C:$R,5, FALSE)),"")</f>
        <v>7.9</v>
      </c>
      <c r="S2584" s="229">
        <f>IFERROR(IF(VLOOKUP($C2584,'MSCI Database'!$C:$R,6, FALSE)="","",VLOOKUP($C2584,'MSCI Database'!$C:$R,6, FALSE)),"")</f>
        <v>6.5</v>
      </c>
      <c r="T2584" s="229">
        <f>IFERROR(IF(VLOOKUP($C2584,'MSCI Database'!$C:$R,7, FALSE)="","",VLOOKUP($C2584,'MSCI Database'!$C:$R,7, FALSE)),"")</f>
        <v>5</v>
      </c>
      <c r="U2584" s="229">
        <f>IFERROR(IF(VLOOKUP($C2584,'MSCI Database'!$C:$R,8, FALSE)="","",VLOOKUP($C2584,'MSCI Database'!$C:$R,8, FALSE)),"")</f>
        <v>5.9</v>
      </c>
      <c r="V2584" s="229">
        <f>IFERROR(IF(VLOOKUP($C2584,'MSCI Database'!$C:$R,9, FALSE)="","",VLOOKUP($C2584,'MSCI Database'!$C:$R,9, FALSE)),"")</f>
        <v>5.6</v>
      </c>
      <c r="W2584" s="215">
        <f t="shared" ca="1" si="109"/>
        <v>0</v>
      </c>
      <c r="X2584" s="276">
        <f>IFERROR(IF(VLOOKUP($C2584,'MSCI Database'!$C:$R,10, FALSE)="","",VLOOKUP($C2584,'MSCI Database'!$C:$R,10, FALSE)),"")</f>
        <v>112322</v>
      </c>
      <c r="Y2584" s="229" t="str">
        <f>IFERROR(IF(VLOOKUP($C2584,'MSCI Database'!$C:$R,11, FALSE)="","",VLOOKUP($C2584,'MSCI Database'!$C:$R,11, FALSE)),"")</f>
        <v>2019</v>
      </c>
      <c r="Z2584" s="229" t="str">
        <f>IFERROR(IF(VLOOKUP($C2584,'MSCI Database'!$C:$R,12, FALSE)="","",VLOOKUP($C2584,'MSCI Database'!$C:$R,12, FALSE)),"")</f>
        <v>Reported</v>
      </c>
      <c r="AA2584" s="229" t="str">
        <f>IFERROR(IF(VLOOKUP($C2584,'MSCI Database'!$C:$R,13, FALSE)="","",VLOOKUP($C2584,'MSCI Database'!$C:$R,13, FALSE)),"")</f>
        <v>Continues to expand its portfolio of products made from sustainable raw materials</v>
      </c>
    </row>
    <row r="2585" spans="1:27" s="130" customFormat="1" ht="15" hidden="1" customHeight="1" outlineLevel="1">
      <c r="A2585" s="130" t="s">
        <v>2848</v>
      </c>
      <c r="B2585" s="130" t="s">
        <v>2849</v>
      </c>
      <c r="C2585" s="130" t="s">
        <v>2850</v>
      </c>
      <c r="D2585" s="130" t="s">
        <v>18675</v>
      </c>
      <c r="E2585" s="130" t="s">
        <v>18704</v>
      </c>
      <c r="F2585" s="215">
        <v>5.7730186544113554E-3</v>
      </c>
      <c r="G2585" s="132" t="str">
        <f ca="1">IFERROR(_xll.BQL($A2585, "cur_mkt_cap(currency=EUR)")/1000000, " ")</f>
        <v xml:space="preserve"> </v>
      </c>
      <c r="M2585" s="308"/>
      <c r="N2585" s="215">
        <f t="shared" si="108"/>
        <v>6.2533811931447618E-5</v>
      </c>
      <c r="O2585" s="172" t="str">
        <f>IFERROR(IF(VLOOKUP($C2585,'MSCI Database'!$C:$R,2, FALSE)="","",VLOOKUP($C2585,'MSCI Database'!$C:$R,2, FALSE)),"")</f>
        <v>Real Estate Development &amp; Diversified Activities</v>
      </c>
      <c r="P2585" s="229" t="str">
        <f>IFERROR(IF(VLOOKUP($C2585,'MSCI Database'!$C:$R,3, FALSE)="","",VLOOKUP($C2585,'MSCI Database'!$C:$R,3, FALSE)),"")</f>
        <v>BB</v>
      </c>
      <c r="Q2585" s="229" t="str">
        <f>IFERROR(IF(VLOOKUP($C2585,'MSCI Database'!$C:$R,4, FALSE)="","",VLOOKUP($C2585,'MSCI Database'!$C:$R,4, FALSE)),"")</f>
        <v>1</v>
      </c>
      <c r="R2585" s="229">
        <f>IFERROR(IF(VLOOKUP($C2585,'MSCI Database'!$C:$R,5, FALSE)="","",VLOOKUP($C2585,'MSCI Database'!$C:$R,5, FALSE)),"")</f>
        <v>3.5</v>
      </c>
      <c r="S2585" s="229">
        <f>IFERROR(IF(VLOOKUP($C2585,'MSCI Database'!$C:$R,6, FALSE)="","",VLOOKUP($C2585,'MSCI Database'!$C:$R,6, FALSE)),"")</f>
        <v>5.5</v>
      </c>
      <c r="T2585" s="229">
        <f>IFERROR(IF(VLOOKUP($C2585,'MSCI Database'!$C:$R,7, FALSE)="","",VLOOKUP($C2585,'MSCI Database'!$C:$R,7, FALSE)),"")</f>
        <v>2.5</v>
      </c>
      <c r="U2585" s="229">
        <f>IFERROR(IF(VLOOKUP($C2585,'MSCI Database'!$C:$R,8, FALSE)="","",VLOOKUP($C2585,'MSCI Database'!$C:$R,8, FALSE)),"")</f>
        <v>2.7</v>
      </c>
      <c r="V2585" s="229">
        <f>IFERROR(IF(VLOOKUP($C2585,'MSCI Database'!$C:$R,9, FALSE)="","",VLOOKUP($C2585,'MSCI Database'!$C:$R,9, FALSE)),"")</f>
        <v>3.6</v>
      </c>
      <c r="W2585" s="215">
        <f t="shared" ca="1" si="109"/>
        <v>0</v>
      </c>
      <c r="X2585" s="276">
        <f>IFERROR(IF(VLOOKUP($C2585,'MSCI Database'!$C:$R,10, FALSE)="","",VLOOKUP($C2585,'MSCI Database'!$C:$R,10, FALSE)),"")</f>
        <v>110948</v>
      </c>
      <c r="Y2585" s="229" t="str">
        <f>IFERROR(IF(VLOOKUP($C2585,'MSCI Database'!$C:$R,11, FALSE)="","",VLOOKUP($C2585,'MSCI Database'!$C:$R,11, FALSE)),"")</f>
        <v>2019</v>
      </c>
      <c r="Z2585" s="229" t="str">
        <f>IFERROR(IF(VLOOKUP($C2585,'MSCI Database'!$C:$R,12, FALSE)="","",VLOOKUP($C2585,'MSCI Database'!$C:$R,12, FALSE)),"")</f>
        <v>E.Segmt-Moderately Low</v>
      </c>
      <c r="AA2585" s="229" t="str">
        <f>IFERROR(IF(VLOOKUP($C2585,'MSCI Database'!$C:$R,13, FALSE)="","",VLOOKUP($C2585,'MSCI Database'!$C:$R,13, FALSE)),"")</f>
        <v>Strong programs on green investments; strengthened health and safety management</v>
      </c>
    </row>
    <row r="2586" spans="1:27" s="130" customFormat="1" ht="15" hidden="1" customHeight="1" outlineLevel="1">
      <c r="A2586" s="130" t="s">
        <v>7367</v>
      </c>
      <c r="B2586" s="130" t="s">
        <v>7368</v>
      </c>
      <c r="C2586" s="130" t="s">
        <v>7369</v>
      </c>
      <c r="D2586" s="130" t="s">
        <v>12128</v>
      </c>
      <c r="E2586" s="130" t="s">
        <v>18674</v>
      </c>
      <c r="F2586" s="215">
        <v>4.4664410096249892E-2</v>
      </c>
      <c r="G2586" s="132" t="str">
        <f ca="1">IFERROR(_xll.BQL($A2586, "cur_mkt_cap(currency=EUR)")/1000000, " ")</f>
        <v xml:space="preserve"> </v>
      </c>
      <c r="M2586" s="308"/>
      <c r="N2586" s="215">
        <f t="shared" si="108"/>
        <v>4.8380855635269591E-4</v>
      </c>
      <c r="O2586" s="172" t="str">
        <f>IFERROR(IF(VLOOKUP($C2586,'MSCI Database'!$C:$R,2, FALSE)="","",VLOOKUP($C2586,'MSCI Database'!$C:$R,2, FALSE)),"")</f>
        <v>Food Products</v>
      </c>
      <c r="P2586" s="229" t="str">
        <f>IFERROR(IF(VLOOKUP($C2586,'MSCI Database'!$C:$R,3, FALSE)="","",VLOOKUP($C2586,'MSCI Database'!$C:$R,3, FALSE)),"")</f>
        <v>BB</v>
      </c>
      <c r="Q2586" s="229" t="str">
        <f>IFERROR(IF(VLOOKUP($C2586,'MSCI Database'!$C:$R,4, FALSE)="","",VLOOKUP($C2586,'MSCI Database'!$C:$R,4, FALSE)),"")</f>
        <v>0</v>
      </c>
      <c r="R2586" s="229">
        <f>IFERROR(IF(VLOOKUP($C2586,'MSCI Database'!$C:$R,5, FALSE)="","",VLOOKUP($C2586,'MSCI Database'!$C:$R,5, FALSE)),"")</f>
        <v>4</v>
      </c>
      <c r="S2586" s="229">
        <f>IFERROR(IF(VLOOKUP($C2586,'MSCI Database'!$C:$R,6, FALSE)="","",VLOOKUP($C2586,'MSCI Database'!$C:$R,6, FALSE)),"")</f>
        <v>3.8</v>
      </c>
      <c r="T2586" s="229">
        <f>IFERROR(IF(VLOOKUP($C2586,'MSCI Database'!$C:$R,7, FALSE)="","",VLOOKUP($C2586,'MSCI Database'!$C:$R,7, FALSE)),"")</f>
        <v>4.8</v>
      </c>
      <c r="U2586" s="229">
        <f>IFERROR(IF(VLOOKUP($C2586,'MSCI Database'!$C:$R,8, FALSE)="","",VLOOKUP($C2586,'MSCI Database'!$C:$R,8, FALSE)),"")</f>
        <v>4.2</v>
      </c>
      <c r="V2586" s="229">
        <f>IFERROR(IF(VLOOKUP($C2586,'MSCI Database'!$C:$R,9, FALSE)="","",VLOOKUP($C2586,'MSCI Database'!$C:$R,9, FALSE)),"")</f>
        <v>4.2</v>
      </c>
      <c r="W2586" s="215">
        <f t="shared" ca="1" si="109"/>
        <v>0</v>
      </c>
      <c r="X2586" s="276">
        <f>IFERROR(IF(VLOOKUP($C2586,'MSCI Database'!$C:$R,10, FALSE)="","",VLOOKUP($C2586,'MSCI Database'!$C:$R,10, FALSE)),"")</f>
        <v>1422322</v>
      </c>
      <c r="Y2586" s="229" t="str">
        <f>IFERROR(IF(VLOOKUP($C2586,'MSCI Database'!$C:$R,11, FALSE)="","",VLOOKUP($C2586,'MSCI Database'!$C:$R,11, FALSE)),"")</f>
        <v>2019</v>
      </c>
      <c r="Z2586" s="229" t="str">
        <f>IFERROR(IF(VLOOKUP($C2586,'MSCI Database'!$C:$R,12, FALSE)="","",VLOOKUP($C2586,'MSCI Database'!$C:$R,12, FALSE)),"")</f>
        <v>Reported</v>
      </c>
      <c r="AA2586" s="229" t="str">
        <f>IFERROR(IF(VLOOKUP($C2586,'MSCI Database'!$C:$R,13, FALSE)="","",VLOOKUP($C2586,'MSCI Database'!$C:$R,13, FALSE)),"")</f>
        <v>Water stress-related risks and governance concerns remain</v>
      </c>
    </row>
    <row r="2587" spans="1:27" s="130" customFormat="1" ht="15" hidden="1" customHeight="1" outlineLevel="1">
      <c r="A2587" s="130" t="s">
        <v>992</v>
      </c>
      <c r="B2587" s="130" t="s">
        <v>993</v>
      </c>
      <c r="C2587" s="130" t="s">
        <v>994</v>
      </c>
      <c r="D2587" s="130" t="s">
        <v>12135</v>
      </c>
      <c r="E2587" s="130" t="s">
        <v>18684</v>
      </c>
      <c r="F2587" s="215">
        <v>3.5642672817176313E-2</v>
      </c>
      <c r="G2587" s="132" t="str">
        <f ca="1">IFERROR(_xll.BQL($A2587, "cur_mkt_cap(currency=EUR)")/1000000, " ")</f>
        <v xml:space="preserve"> </v>
      </c>
      <c r="M2587" s="308"/>
      <c r="N2587" s="215">
        <f t="shared" si="108"/>
        <v>3.8608435761423849E-4</v>
      </c>
      <c r="O2587" s="172" t="str">
        <f>IFERROR(IF(VLOOKUP($C2587,'MSCI Database'!$C:$R,2, FALSE)="","",VLOOKUP($C2587,'MSCI Database'!$C:$R,2, FALSE)),"")</f>
        <v>Metals and Mining - Precious Metals</v>
      </c>
      <c r="P2587" s="229" t="str">
        <f>IFERROR(IF(VLOOKUP($C2587,'MSCI Database'!$C:$R,3, FALSE)="","",VLOOKUP($C2587,'MSCI Database'!$C:$R,3, FALSE)),"")</f>
        <v>AA</v>
      </c>
      <c r="Q2587" s="229" t="str">
        <f>IFERROR(IF(VLOOKUP($C2587,'MSCI Database'!$C:$R,4, FALSE)="","",VLOOKUP($C2587,'MSCI Database'!$C:$R,4, FALSE)),"")</f>
        <v>0</v>
      </c>
      <c r="R2587" s="229">
        <f>IFERROR(IF(VLOOKUP($C2587,'MSCI Database'!$C:$R,5, FALSE)="","",VLOOKUP($C2587,'MSCI Database'!$C:$R,5, FALSE)),"")</f>
        <v>8.1999999999999993</v>
      </c>
      <c r="S2587" s="229">
        <f>IFERROR(IF(VLOOKUP($C2587,'MSCI Database'!$C:$R,6, FALSE)="","",VLOOKUP($C2587,'MSCI Database'!$C:$R,6, FALSE)),"")</f>
        <v>3.6</v>
      </c>
      <c r="T2587" s="229">
        <f>IFERROR(IF(VLOOKUP($C2587,'MSCI Database'!$C:$R,7, FALSE)="","",VLOOKUP($C2587,'MSCI Database'!$C:$R,7, FALSE)),"")</f>
        <v>7.3</v>
      </c>
      <c r="U2587" s="229">
        <f>IFERROR(IF(VLOOKUP($C2587,'MSCI Database'!$C:$R,8, FALSE)="","",VLOOKUP($C2587,'MSCI Database'!$C:$R,8, FALSE)),"")</f>
        <v>6.1</v>
      </c>
      <c r="V2587" s="229">
        <f>IFERROR(IF(VLOOKUP($C2587,'MSCI Database'!$C:$R,9, FALSE)="","",VLOOKUP($C2587,'MSCI Database'!$C:$R,9, FALSE)),"")</f>
        <v>5.7</v>
      </c>
      <c r="W2587" s="215">
        <f t="shared" ca="1" si="109"/>
        <v>0</v>
      </c>
      <c r="X2587" s="276">
        <f>IFERROR(IF(VLOOKUP($C2587,'MSCI Database'!$C:$R,10, FALSE)="","",VLOOKUP($C2587,'MSCI Database'!$C:$R,10, FALSE)),"")</f>
        <v>3586</v>
      </c>
      <c r="Y2587" s="229" t="str">
        <f>IFERROR(IF(VLOOKUP($C2587,'MSCI Database'!$C:$R,11, FALSE)="","",VLOOKUP($C2587,'MSCI Database'!$C:$R,11, FALSE)),"")</f>
        <v>2019</v>
      </c>
      <c r="Z2587" s="229" t="str">
        <f>IFERROR(IF(VLOOKUP($C2587,'MSCI Database'!$C:$R,12, FALSE)="","",VLOOKUP($C2587,'MSCI Database'!$C:$R,12, FALSE)),"")</f>
        <v>E.Segmt-Moderate</v>
      </c>
      <c r="AA2587" s="229" t="str">
        <f>IFERROR(IF(VLOOKUP($C2587,'MSCI Database'!$C:$R,13, FALSE)="","",VLOOKUP($C2587,'MSCI Database'!$C:$R,13, FALSE)),"")</f>
        <v>Metals royalty business lowers ESG risks  as compared to mine operators</v>
      </c>
    </row>
    <row r="2588" spans="1:27" s="130" customFormat="1" ht="15" hidden="1" customHeight="1" outlineLevel="1">
      <c r="A2588" s="130" t="s">
        <v>7028</v>
      </c>
      <c r="B2588" s="130" t="s">
        <v>7029</v>
      </c>
      <c r="C2588" s="130" t="s">
        <v>7030</v>
      </c>
      <c r="D2588" s="130" t="s">
        <v>12128</v>
      </c>
      <c r="E2588" s="130" t="s">
        <v>18688</v>
      </c>
      <c r="F2588" s="215">
        <v>4.4577245363611857E-2</v>
      </c>
      <c r="G2588" s="132" t="str">
        <f ca="1">IFERROR(_xll.BQL($A2588, "cur_mkt_cap(currency=EUR)")/1000000, " ")</f>
        <v xml:space="preserve"> </v>
      </c>
      <c r="M2588" s="308"/>
      <c r="N2588" s="215">
        <f t="shared" si="108"/>
        <v>4.8286438081401531E-4</v>
      </c>
      <c r="O2588" s="172" t="str">
        <f>IFERROR(IF(VLOOKUP($C2588,'MSCI Database'!$C:$R,2, FALSE)="","",VLOOKUP($C2588,'MSCI Database'!$C:$R,2, FALSE)),"")</f>
        <v>Banks</v>
      </c>
      <c r="P2588" s="229" t="str">
        <f>IFERROR(IF(VLOOKUP($C2588,'MSCI Database'!$C:$R,3, FALSE)="","",VLOOKUP($C2588,'MSCI Database'!$C:$R,3, FALSE)),"")</f>
        <v>BBB</v>
      </c>
      <c r="Q2588" s="229" t="str">
        <f>IFERROR(IF(VLOOKUP($C2588,'MSCI Database'!$C:$R,4, FALSE)="","",VLOOKUP($C2588,'MSCI Database'!$C:$R,4, FALSE)),"")</f>
        <v>0</v>
      </c>
      <c r="R2588" s="229">
        <f>IFERROR(IF(VLOOKUP($C2588,'MSCI Database'!$C:$R,5, FALSE)="","",VLOOKUP($C2588,'MSCI Database'!$C:$R,5, FALSE)),"")</f>
        <v>5.4</v>
      </c>
      <c r="S2588" s="229">
        <f>IFERROR(IF(VLOOKUP($C2588,'MSCI Database'!$C:$R,6, FALSE)="","",VLOOKUP($C2588,'MSCI Database'!$C:$R,6, FALSE)),"")</f>
        <v>4.5</v>
      </c>
      <c r="T2588" s="229">
        <f>IFERROR(IF(VLOOKUP($C2588,'MSCI Database'!$C:$R,7, FALSE)="","",VLOOKUP($C2588,'MSCI Database'!$C:$R,7, FALSE)),"")</f>
        <v>4.3</v>
      </c>
      <c r="U2588" s="229">
        <f>IFERROR(IF(VLOOKUP($C2588,'MSCI Database'!$C:$R,8, FALSE)="","",VLOOKUP($C2588,'MSCI Database'!$C:$R,8, FALSE)),"")</f>
        <v>4.7</v>
      </c>
      <c r="V2588" s="229">
        <f>IFERROR(IF(VLOOKUP($C2588,'MSCI Database'!$C:$R,9, FALSE)="","",VLOOKUP($C2588,'MSCI Database'!$C:$R,9, FALSE)),"")</f>
        <v>4.5</v>
      </c>
      <c r="W2588" s="215">
        <f t="shared" ca="1" si="109"/>
        <v>0</v>
      </c>
      <c r="X2588" s="276">
        <f>IFERROR(IF(VLOOKUP($C2588,'MSCI Database'!$C:$R,10, FALSE)="","",VLOOKUP($C2588,'MSCI Database'!$C:$R,10, FALSE)),"")</f>
        <v>29743</v>
      </c>
      <c r="Y2588" s="229" t="str">
        <f>IFERROR(IF(VLOOKUP($C2588,'MSCI Database'!$C:$R,11, FALSE)="","",VLOOKUP($C2588,'MSCI Database'!$C:$R,11, FALSE)),"")</f>
        <v>2019</v>
      </c>
      <c r="Z2588" s="229" t="str">
        <f>IFERROR(IF(VLOOKUP($C2588,'MSCI Database'!$C:$R,12, FALSE)="","",VLOOKUP($C2588,'MSCI Database'!$C:$R,12, FALSE)),"")</f>
        <v>E.Segmt-Moderate</v>
      </c>
      <c r="AA2588" s="229" t="str">
        <f>IFERROR(IF(VLOOKUP($C2588,'MSCI Database'!$C:$R,13, FALSE)="","",VLOOKUP($C2588,'MSCI Database'!$C:$R,13, FALSE)),"")</f>
        <v>Relatively robust data security measures; customer management lags peers</v>
      </c>
    </row>
    <row r="2589" spans="1:27" s="130" customFormat="1" ht="15" hidden="1" customHeight="1" outlineLevel="1">
      <c r="A2589" s="130" t="s">
        <v>1918</v>
      </c>
      <c r="B2589" s="130" t="s">
        <v>1919</v>
      </c>
      <c r="C2589" s="130" t="s">
        <v>1920</v>
      </c>
      <c r="D2589" s="130" t="s">
        <v>12129</v>
      </c>
      <c r="E2589" s="130" t="s">
        <v>18704</v>
      </c>
      <c r="F2589" s="215">
        <v>5.2289391113248478E-2</v>
      </c>
      <c r="G2589" s="132" t="str">
        <f ca="1">IFERROR(_xll.BQL($A2589, "cur_mkt_cap(currency=EUR)")/1000000, " ")</f>
        <v xml:space="preserve"> </v>
      </c>
      <c r="M2589" s="308"/>
      <c r="N2589" s="215">
        <f t="shared" si="108"/>
        <v>5.6640297661037073E-4</v>
      </c>
      <c r="O2589" s="172" t="str">
        <f>IFERROR(IF(VLOOKUP($C2589,'MSCI Database'!$C:$R,2, FALSE)="","",VLOOKUP($C2589,'MSCI Database'!$C:$R,2, FALSE)),"")</f>
        <v>Real Estate Management &amp; Services</v>
      </c>
      <c r="P2589" s="229" t="str">
        <f>IFERROR(IF(VLOOKUP($C2589,'MSCI Database'!$C:$R,3, FALSE)="","",VLOOKUP($C2589,'MSCI Database'!$C:$R,3, FALSE)),"")</f>
        <v>A</v>
      </c>
      <c r="Q2589" s="229" t="str">
        <f>IFERROR(IF(VLOOKUP($C2589,'MSCI Database'!$C:$R,4, FALSE)="","",VLOOKUP($C2589,'MSCI Database'!$C:$R,4, FALSE)),"")</f>
        <v>0</v>
      </c>
      <c r="R2589" s="229">
        <f>IFERROR(IF(VLOOKUP($C2589,'MSCI Database'!$C:$R,5, FALSE)="","",VLOOKUP($C2589,'MSCI Database'!$C:$R,5, FALSE)),"")</f>
        <v>6.5</v>
      </c>
      <c r="S2589" s="229">
        <f>IFERROR(IF(VLOOKUP($C2589,'MSCI Database'!$C:$R,6, FALSE)="","",VLOOKUP($C2589,'MSCI Database'!$C:$R,6, FALSE)),"")</f>
        <v>5.0999999999999996</v>
      </c>
      <c r="T2589" s="229">
        <f>IFERROR(IF(VLOOKUP($C2589,'MSCI Database'!$C:$R,7, FALSE)="","",VLOOKUP($C2589,'MSCI Database'!$C:$R,7, FALSE)),"")</f>
        <v>5.9</v>
      </c>
      <c r="U2589" s="229">
        <f>IFERROR(IF(VLOOKUP($C2589,'MSCI Database'!$C:$R,8, FALSE)="","",VLOOKUP($C2589,'MSCI Database'!$C:$R,8, FALSE)),"")</f>
        <v>6.9</v>
      </c>
      <c r="V2589" s="229">
        <f>IFERROR(IF(VLOOKUP($C2589,'MSCI Database'!$C:$R,9, FALSE)="","",VLOOKUP($C2589,'MSCI Database'!$C:$R,9, FALSE)),"")</f>
        <v>6</v>
      </c>
      <c r="W2589" s="215">
        <f t="shared" ca="1" si="109"/>
        <v>0</v>
      </c>
      <c r="X2589" s="276">
        <f>IFERROR(IF(VLOOKUP($C2589,'MSCI Database'!$C:$R,10, FALSE)="","",VLOOKUP($C2589,'MSCI Database'!$C:$R,10, FALSE)),"")</f>
        <v>49564</v>
      </c>
      <c r="Y2589" s="229" t="str">
        <f>IFERROR(IF(VLOOKUP($C2589,'MSCI Database'!$C:$R,11, FALSE)="","",VLOOKUP($C2589,'MSCI Database'!$C:$R,11, FALSE)),"")</f>
        <v>2019</v>
      </c>
      <c r="Z2589" s="229" t="str">
        <f>IFERROR(IF(VLOOKUP($C2589,'MSCI Database'!$C:$R,12, FALSE)="","",VLOOKUP($C2589,'MSCI Database'!$C:$R,12, FALSE)),"")</f>
        <v>Reported</v>
      </c>
      <c r="AA2589" s="229" t="str">
        <f>IFERROR(IF(VLOOKUP($C2589,'MSCI Database'!$C:$R,13, FALSE)="","",VLOOKUP($C2589,'MSCI Database'!$C:$R,13, FALSE)),"")</f>
        <v>Quality assurance measures on par with those of peers, yet lagging green property investments</v>
      </c>
    </row>
    <row r="2590" spans="1:27" s="130" customFormat="1" ht="15" hidden="1" customHeight="1" outlineLevel="1">
      <c r="A2590" s="130" t="s">
        <v>8570</v>
      </c>
      <c r="B2590" s="130" t="s">
        <v>8571</v>
      </c>
      <c r="C2590" s="130" t="s">
        <v>8572</v>
      </c>
      <c r="D2590" s="130" t="s">
        <v>12135</v>
      </c>
      <c r="E2590" s="130" t="s">
        <v>100</v>
      </c>
      <c r="F2590" s="215">
        <v>3.551886140662272E-2</v>
      </c>
      <c r="G2590" s="132" t="str">
        <f ca="1">IFERROR(_xll.BQL($A2590, "cur_mkt_cap(currency=EUR)")/1000000, " ")</f>
        <v xml:space="preserve"> </v>
      </c>
      <c r="M2590" s="308"/>
      <c r="N2590" s="215">
        <f t="shared" si="108"/>
        <v>3.8474322225230624E-4</v>
      </c>
      <c r="O2590" s="172" t="str">
        <f>IFERROR(IF(VLOOKUP($C2590,'MSCI Database'!$C:$R,2, FALSE)="","",VLOOKUP($C2590,'MSCI Database'!$C:$R,2, FALSE)),"")</f>
        <v>Utilities</v>
      </c>
      <c r="P2590" s="229" t="str">
        <f>IFERROR(IF(VLOOKUP($C2590,'MSCI Database'!$C:$R,3, FALSE)="","",VLOOKUP($C2590,'MSCI Database'!$C:$R,3, FALSE)),"")</f>
        <v>A</v>
      </c>
      <c r="Q2590" s="229" t="str">
        <f>IFERROR(IF(VLOOKUP($C2590,'MSCI Database'!$C:$R,4, FALSE)="","",VLOOKUP($C2590,'MSCI Database'!$C:$R,4, FALSE)),"")</f>
        <v>0</v>
      </c>
      <c r="R2590" s="229">
        <f>IFERROR(IF(VLOOKUP($C2590,'MSCI Database'!$C:$R,5, FALSE)="","",VLOOKUP($C2590,'MSCI Database'!$C:$R,5, FALSE)),"")</f>
        <v>6.5</v>
      </c>
      <c r="S2590" s="229">
        <f>IFERROR(IF(VLOOKUP($C2590,'MSCI Database'!$C:$R,6, FALSE)="","",VLOOKUP($C2590,'MSCI Database'!$C:$R,6, FALSE)),"")</f>
        <v>6.8</v>
      </c>
      <c r="T2590" s="229">
        <f>IFERROR(IF(VLOOKUP($C2590,'MSCI Database'!$C:$R,7, FALSE)="","",VLOOKUP($C2590,'MSCI Database'!$C:$R,7, FALSE)),"")</f>
        <v>2.5</v>
      </c>
      <c r="U2590" s="229">
        <f>IFERROR(IF(VLOOKUP($C2590,'MSCI Database'!$C:$R,8, FALSE)="","",VLOOKUP($C2590,'MSCI Database'!$C:$R,8, FALSE)),"")</f>
        <v>6</v>
      </c>
      <c r="V2590" s="229">
        <f>IFERROR(IF(VLOOKUP($C2590,'MSCI Database'!$C:$R,9, FALSE)="","",VLOOKUP($C2590,'MSCI Database'!$C:$R,9, FALSE)),"")</f>
        <v>6</v>
      </c>
      <c r="W2590" s="215">
        <f t="shared" ca="1" si="109"/>
        <v>0</v>
      </c>
      <c r="X2590" s="276">
        <f>IFERROR(IF(VLOOKUP($C2590,'MSCI Database'!$C:$R,10, FALSE)="","",VLOOKUP($C2590,'MSCI Database'!$C:$R,10, FALSE)),"")</f>
        <v>1702017</v>
      </c>
      <c r="Y2590" s="229" t="str">
        <f>IFERROR(IF(VLOOKUP($C2590,'MSCI Database'!$C:$R,11, FALSE)="","",VLOOKUP($C2590,'MSCI Database'!$C:$R,11, FALSE)),"")</f>
        <v>2019</v>
      </c>
      <c r="Z2590" s="229" t="str">
        <f>IFERROR(IF(VLOOKUP($C2590,'MSCI Database'!$C:$R,12, FALSE)="","",VLOOKUP($C2590,'MSCI Database'!$C:$R,12, FALSE)),"")</f>
        <v>E.Segmt-Moderately Low</v>
      </c>
      <c r="AA2590" s="229" t="str">
        <f>IFERROR(IF(VLOOKUP($C2590,'MSCI Database'!$C:$R,13, FALSE)="","",VLOOKUP($C2590,'MSCI Database'!$C:$R,13, FALSE)),"")</f>
        <v/>
      </c>
    </row>
    <row r="2591" spans="1:27" s="130" customFormat="1" ht="15" hidden="1" customHeight="1" outlineLevel="1">
      <c r="A2591" s="130" t="s">
        <v>8376</v>
      </c>
      <c r="B2591" s="130" t="s">
        <v>8377</v>
      </c>
      <c r="C2591" s="130" t="s">
        <v>8378</v>
      </c>
      <c r="D2591" s="130" t="s">
        <v>18678</v>
      </c>
      <c r="E2591" s="130" t="s">
        <v>18682</v>
      </c>
      <c r="F2591" s="215">
        <v>4.4429199814246943E-2</v>
      </c>
      <c r="G2591" s="132" t="str">
        <f ca="1">IFERROR(_xll.BQL($A2591, "cur_mkt_cap(currency=EUR)")/1000000, " ")</f>
        <v xml:space="preserve"> </v>
      </c>
      <c r="M2591" s="308"/>
      <c r="N2591" s="215">
        <f t="shared" si="108"/>
        <v>4.8126073927126731E-4</v>
      </c>
      <c r="O2591" s="172" t="str">
        <f>IFERROR(IF(VLOOKUP($C2591,'MSCI Database'!$C:$R,2, FALSE)="","",VLOOKUP($C2591,'MSCI Database'!$C:$R,2, FALSE)),"")</f>
        <v>Restaurants</v>
      </c>
      <c r="P2591" s="229" t="str">
        <f>IFERROR(IF(VLOOKUP($C2591,'MSCI Database'!$C:$R,3, FALSE)="","",VLOOKUP($C2591,'MSCI Database'!$C:$R,3, FALSE)),"")</f>
        <v>BBB</v>
      </c>
      <c r="Q2591" s="229" t="str">
        <f>IFERROR(IF(VLOOKUP($C2591,'MSCI Database'!$C:$R,4, FALSE)="","",VLOOKUP($C2591,'MSCI Database'!$C:$R,4, FALSE)),"")</f>
        <v>1</v>
      </c>
      <c r="R2591" s="229">
        <f>IFERROR(IF(VLOOKUP($C2591,'MSCI Database'!$C:$R,5, FALSE)="","",VLOOKUP($C2591,'MSCI Database'!$C:$R,5, FALSE)),"")</f>
        <v>5.4</v>
      </c>
      <c r="S2591" s="229">
        <f>IFERROR(IF(VLOOKUP($C2591,'MSCI Database'!$C:$R,6, FALSE)="","",VLOOKUP($C2591,'MSCI Database'!$C:$R,6, FALSE)),"")</f>
        <v>5.5</v>
      </c>
      <c r="T2591" s="229">
        <f>IFERROR(IF(VLOOKUP($C2591,'MSCI Database'!$C:$R,7, FALSE)="","",VLOOKUP($C2591,'MSCI Database'!$C:$R,7, FALSE)),"")</f>
        <v>3.3</v>
      </c>
      <c r="U2591" s="229">
        <f>IFERROR(IF(VLOOKUP($C2591,'MSCI Database'!$C:$R,8, FALSE)="","",VLOOKUP($C2591,'MSCI Database'!$C:$R,8, FALSE)),"")</f>
        <v>6.7</v>
      </c>
      <c r="V2591" s="229">
        <f>IFERROR(IF(VLOOKUP($C2591,'MSCI Database'!$C:$R,9, FALSE)="","",VLOOKUP($C2591,'MSCI Database'!$C:$R,9, FALSE)),"")</f>
        <v>4.8</v>
      </c>
      <c r="W2591" s="215">
        <f t="shared" ca="1" si="109"/>
        <v>0</v>
      </c>
      <c r="X2591" s="276">
        <f>IFERROR(IF(VLOOKUP($C2591,'MSCI Database'!$C:$R,10, FALSE)="","",VLOOKUP($C2591,'MSCI Database'!$C:$R,10, FALSE)),"")</f>
        <v>1981289</v>
      </c>
      <c r="Y2591" s="229" t="str">
        <f>IFERROR(IF(VLOOKUP($C2591,'MSCI Database'!$C:$R,11, FALSE)="","",VLOOKUP($C2591,'MSCI Database'!$C:$R,11, FALSE)),"")</f>
        <v>2019</v>
      </c>
      <c r="Z2591" s="229" t="str">
        <f>IFERROR(IF(VLOOKUP($C2591,'MSCI Database'!$C:$R,12, FALSE)="","",VLOOKUP($C2591,'MSCI Database'!$C:$R,12, FALSE)),"")</f>
        <v>E.CSI</v>
      </c>
      <c r="AA2591" s="229" t="str">
        <f>IFERROR(IF(VLOOKUP($C2591,'MSCI Database'!$C:$R,13, FALSE)="","",VLOOKUP($C2591,'MSCI Database'!$C:$R,13, FALSE)),"")</f>
        <v>Assessment of business ethics practices and sustainable packaging initiatives drive the upgrade</v>
      </c>
    </row>
    <row r="2592" spans="1:27" s="130" customFormat="1" ht="15" hidden="1" customHeight="1" outlineLevel="1">
      <c r="A2592" s="130" t="s">
        <v>2244</v>
      </c>
      <c r="B2592" s="130" t="s">
        <v>2245</v>
      </c>
      <c r="C2592" s="130" t="s">
        <v>2246</v>
      </c>
      <c r="D2592" s="130" t="s">
        <v>12131</v>
      </c>
      <c r="E2592" s="130" t="s">
        <v>18682</v>
      </c>
      <c r="F2592" s="215">
        <v>5.1658131935166433E-2</v>
      </c>
      <c r="G2592" s="132" t="str">
        <f ca="1">IFERROR(_xll.BQL($A2592, "cur_mkt_cap(currency=EUR)")/1000000, " ")</f>
        <v xml:space="preserve"> </v>
      </c>
      <c r="M2592" s="308"/>
      <c r="N2592" s="215">
        <f t="shared" si="108"/>
        <v>5.5956512537771986E-4</v>
      </c>
      <c r="O2592" s="172" t="str">
        <f>IFERROR(IF(VLOOKUP($C2592,'MSCI Database'!$C:$R,2, FALSE)="","",VLOOKUP($C2592,'MSCI Database'!$C:$R,2, FALSE)),"")</f>
        <v>Auto Components</v>
      </c>
      <c r="P2592" s="229" t="str">
        <f>IFERROR(IF(VLOOKUP($C2592,'MSCI Database'!$C:$R,3, FALSE)="","",VLOOKUP($C2592,'MSCI Database'!$C:$R,3, FALSE)),"")</f>
        <v>AA</v>
      </c>
      <c r="Q2592" s="229" t="str">
        <f>IFERROR(IF(VLOOKUP($C2592,'MSCI Database'!$C:$R,4, FALSE)="","",VLOOKUP($C2592,'MSCI Database'!$C:$R,4, FALSE)),"")</f>
        <v>0</v>
      </c>
      <c r="R2592" s="229">
        <f>IFERROR(IF(VLOOKUP($C2592,'MSCI Database'!$C:$R,5, FALSE)="","",VLOOKUP($C2592,'MSCI Database'!$C:$R,5, FALSE)),"")</f>
        <v>8.4</v>
      </c>
      <c r="S2592" s="229">
        <f>IFERROR(IF(VLOOKUP($C2592,'MSCI Database'!$C:$R,6, FALSE)="","",VLOOKUP($C2592,'MSCI Database'!$C:$R,6, FALSE)),"")</f>
        <v>6</v>
      </c>
      <c r="T2592" s="229">
        <f>IFERROR(IF(VLOOKUP($C2592,'MSCI Database'!$C:$R,7, FALSE)="","",VLOOKUP($C2592,'MSCI Database'!$C:$R,7, FALSE)),"")</f>
        <v>4.3</v>
      </c>
      <c r="U2592" s="229">
        <f>IFERROR(IF(VLOOKUP($C2592,'MSCI Database'!$C:$R,8, FALSE)="","",VLOOKUP($C2592,'MSCI Database'!$C:$R,8, FALSE)),"")</f>
        <v>5.9</v>
      </c>
      <c r="V2592" s="229">
        <f>IFERROR(IF(VLOOKUP($C2592,'MSCI Database'!$C:$R,9, FALSE)="","",VLOOKUP($C2592,'MSCI Database'!$C:$R,9, FALSE)),"")</f>
        <v>5.4</v>
      </c>
      <c r="W2592" s="215">
        <f t="shared" ca="1" si="109"/>
        <v>0</v>
      </c>
      <c r="X2592" s="276">
        <f>IFERROR(IF(VLOOKUP($C2592,'MSCI Database'!$C:$R,10, FALSE)="","",VLOOKUP($C2592,'MSCI Database'!$C:$R,10, FALSE)),"")</f>
        <v>3250578</v>
      </c>
      <c r="Y2592" s="229" t="str">
        <f>IFERROR(IF(VLOOKUP($C2592,'MSCI Database'!$C:$R,11, FALSE)="","",VLOOKUP($C2592,'MSCI Database'!$C:$R,11, FALSE)),"")</f>
        <v>2019</v>
      </c>
      <c r="Z2592" s="229" t="str">
        <f>IFERROR(IF(VLOOKUP($C2592,'MSCI Database'!$C:$R,12, FALSE)="","",VLOOKUP($C2592,'MSCI Database'!$C:$R,12, FALSE)),"")</f>
        <v>Reported</v>
      </c>
      <c r="AA2592" s="229" t="str">
        <f>IFERROR(IF(VLOOKUP($C2592,'MSCI Database'!$C:$R,13, FALSE)="","",VLOOKUP($C2592,'MSCI Database'!$C:$R,13, FALSE)),"")</f>
        <v>Environmental targets met ahead of time; COVID-19 poses labor management challenges</v>
      </c>
    </row>
    <row r="2593" spans="1:27" s="130" customFormat="1" ht="15" hidden="1" customHeight="1" outlineLevel="1">
      <c r="A2593" s="130" t="s">
        <v>6447</v>
      </c>
      <c r="B2593" s="130" t="s">
        <v>6448</v>
      </c>
      <c r="C2593" s="130" t="s">
        <v>6449</v>
      </c>
      <c r="D2593" s="130" t="s">
        <v>12128</v>
      </c>
      <c r="E2593" s="130" t="s">
        <v>18688</v>
      </c>
      <c r="F2593" s="215">
        <v>4.4282323022103519E-2</v>
      </c>
      <c r="G2593" s="132" t="str">
        <f ca="1">IFERROR(_xll.BQL($A2593, "cur_mkt_cap(currency=EUR)")/1000000, " ")</f>
        <v xml:space="preserve"> </v>
      </c>
      <c r="M2593" s="308"/>
      <c r="N2593" s="215">
        <f t="shared" si="108"/>
        <v>4.796697578026776E-4</v>
      </c>
      <c r="O2593" s="172" t="str">
        <f>IFERROR(IF(VLOOKUP($C2593,'MSCI Database'!$C:$R,2, FALSE)="","",VLOOKUP($C2593,'MSCI Database'!$C:$R,2, FALSE)),"")</f>
        <v>Asset Management &amp; Custody Banks</v>
      </c>
      <c r="P2593" s="229" t="str">
        <f>IFERROR(IF(VLOOKUP($C2593,'MSCI Database'!$C:$R,3, FALSE)="","",VLOOKUP($C2593,'MSCI Database'!$C:$R,3, FALSE)),"")</f>
        <v>AA</v>
      </c>
      <c r="Q2593" s="229" t="str">
        <f>IFERROR(IF(VLOOKUP($C2593,'MSCI Database'!$C:$R,4, FALSE)="","",VLOOKUP($C2593,'MSCI Database'!$C:$R,4, FALSE)),"")</f>
        <v>0</v>
      </c>
      <c r="R2593" s="229">
        <f>IFERROR(IF(VLOOKUP($C2593,'MSCI Database'!$C:$R,5, FALSE)="","",VLOOKUP($C2593,'MSCI Database'!$C:$R,5, FALSE)),"")</f>
        <v>7.6</v>
      </c>
      <c r="S2593" s="229">
        <f>IFERROR(IF(VLOOKUP($C2593,'MSCI Database'!$C:$R,6, FALSE)="","",VLOOKUP($C2593,'MSCI Database'!$C:$R,6, FALSE)),"")</f>
        <v>10</v>
      </c>
      <c r="T2593" s="229">
        <f>IFERROR(IF(VLOOKUP($C2593,'MSCI Database'!$C:$R,7, FALSE)="","",VLOOKUP($C2593,'MSCI Database'!$C:$R,7, FALSE)),"")</f>
        <v>5</v>
      </c>
      <c r="U2593" s="229">
        <f>IFERROR(IF(VLOOKUP($C2593,'MSCI Database'!$C:$R,8, FALSE)="","",VLOOKUP($C2593,'MSCI Database'!$C:$R,8, FALSE)),"")</f>
        <v>4.9000000000000004</v>
      </c>
      <c r="V2593" s="229">
        <f>IFERROR(IF(VLOOKUP($C2593,'MSCI Database'!$C:$R,9, FALSE)="","",VLOOKUP($C2593,'MSCI Database'!$C:$R,9, FALSE)),"")</f>
        <v>5.2</v>
      </c>
      <c r="W2593" s="215">
        <f t="shared" ca="1" si="109"/>
        <v>0</v>
      </c>
      <c r="X2593" s="276">
        <f>IFERROR(IF(VLOOKUP($C2593,'MSCI Database'!$C:$R,10, FALSE)="","",VLOOKUP($C2593,'MSCI Database'!$C:$R,10, FALSE)),"")</f>
        <v>138307</v>
      </c>
      <c r="Y2593" s="229" t="str">
        <f>IFERROR(IF(VLOOKUP($C2593,'MSCI Database'!$C:$R,11, FALSE)="","",VLOOKUP($C2593,'MSCI Database'!$C:$R,11, FALSE)),"")</f>
        <v>2019</v>
      </c>
      <c r="Z2593" s="229" t="str">
        <f>IFERROR(IF(VLOOKUP($C2593,'MSCI Database'!$C:$R,12, FALSE)="","",VLOOKUP($C2593,'MSCI Database'!$C:$R,12, FALSE)),"")</f>
        <v>Reported</v>
      </c>
      <c r="AA2593" s="229" t="str">
        <f>IFERROR(IF(VLOOKUP($C2593,'MSCI Database'!$C:$R,13, FALSE)="","",VLOOKUP($C2593,'MSCI Database'!$C:$R,13, FALSE)),"")</f>
        <v>Leads peers in governance, cyber management and responsible investing, but controversies weigh</v>
      </c>
    </row>
    <row r="2594" spans="1:27" s="130" customFormat="1" ht="15" hidden="1" customHeight="1" outlineLevel="1">
      <c r="A2594" s="130" t="s">
        <v>2712</v>
      </c>
      <c r="B2594" s="130" t="s">
        <v>2713</v>
      </c>
      <c r="C2594" s="130" t="s">
        <v>2714</v>
      </c>
      <c r="D2594" s="130" t="s">
        <v>18675</v>
      </c>
      <c r="E2594" s="130" t="s">
        <v>18688</v>
      </c>
      <c r="F2594" s="215">
        <v>5.672854192292796E-3</v>
      </c>
      <c r="G2594" s="132" t="str">
        <f ca="1">IFERROR(_xll.BQL($A2594, "cur_mkt_cap(currency=EUR)")/1000000, " ")</f>
        <v xml:space="preserve"> </v>
      </c>
      <c r="M2594" s="308"/>
      <c r="N2594" s="215">
        <f t="shared" si="108"/>
        <v>6.144882225597682E-5</v>
      </c>
      <c r="O2594" s="172" t="str">
        <f>IFERROR(IF(VLOOKUP($C2594,'MSCI Database'!$C:$R,2, FALSE)="","",VLOOKUP($C2594,'MSCI Database'!$C:$R,2, FALSE)),"")</f>
        <v>Life &amp; Health Insurance</v>
      </c>
      <c r="P2594" s="229" t="str">
        <f>IFERROR(IF(VLOOKUP($C2594,'MSCI Database'!$C:$R,3, FALSE)="","",VLOOKUP($C2594,'MSCI Database'!$C:$R,3, FALSE)),"")</f>
        <v>CCC</v>
      </c>
      <c r="Q2594" s="229" t="str">
        <f>IFERROR(IF(VLOOKUP($C2594,'MSCI Database'!$C:$R,4, FALSE)="","",VLOOKUP($C2594,'MSCI Database'!$C:$R,4, FALSE)),"")</f>
        <v>0</v>
      </c>
      <c r="R2594" s="229">
        <f>IFERROR(IF(VLOOKUP($C2594,'MSCI Database'!$C:$R,5, FALSE)="","",VLOOKUP($C2594,'MSCI Database'!$C:$R,5, FALSE)),"")</f>
        <v>0</v>
      </c>
      <c r="S2594" s="229">
        <f>IFERROR(IF(VLOOKUP($C2594,'MSCI Database'!$C:$R,6, FALSE)="","",VLOOKUP($C2594,'MSCI Database'!$C:$R,6, FALSE)),"")</f>
        <v>2.8</v>
      </c>
      <c r="T2594" s="229">
        <f>IFERROR(IF(VLOOKUP($C2594,'MSCI Database'!$C:$R,7, FALSE)="","",VLOOKUP($C2594,'MSCI Database'!$C:$R,7, FALSE)),"")</f>
        <v>2.4</v>
      </c>
      <c r="U2594" s="229">
        <f>IFERROR(IF(VLOOKUP($C2594,'MSCI Database'!$C:$R,8, FALSE)="","",VLOOKUP($C2594,'MSCI Database'!$C:$R,8, FALSE)),"")</f>
        <v>3.9</v>
      </c>
      <c r="V2594" s="229">
        <f>IFERROR(IF(VLOOKUP($C2594,'MSCI Database'!$C:$R,9, FALSE)="","",VLOOKUP($C2594,'MSCI Database'!$C:$R,9, FALSE)),"")</f>
        <v>2.9</v>
      </c>
      <c r="W2594" s="215">
        <f t="shared" ca="1" si="109"/>
        <v>0</v>
      </c>
      <c r="X2594" s="276">
        <f>IFERROR(IF(VLOOKUP($C2594,'MSCI Database'!$C:$R,10, FALSE)="","",VLOOKUP($C2594,'MSCI Database'!$C:$R,10, FALSE)),"")</f>
        <v>40455</v>
      </c>
      <c r="Y2594" s="229" t="str">
        <f>IFERROR(IF(VLOOKUP($C2594,'MSCI Database'!$C:$R,11, FALSE)="","",VLOOKUP($C2594,'MSCI Database'!$C:$R,11, FALSE)),"")</f>
        <v>2019</v>
      </c>
      <c r="Z2594" s="229" t="str">
        <f>IFERROR(IF(VLOOKUP($C2594,'MSCI Database'!$C:$R,12, FALSE)="","",VLOOKUP($C2594,'MSCI Database'!$C:$R,12, FALSE)),"")</f>
        <v>Reported</v>
      </c>
      <c r="AA2594" s="229" t="str">
        <f>IFERROR(IF(VLOOKUP($C2594,'MSCI Database'!$C:$R,13, FALSE)="","",VLOOKUP($C2594,'MSCI Database'!$C:$R,13, FALSE)),"")</f>
        <v>Weak focus on acknowledging emerging health risks in China</v>
      </c>
    </row>
    <row r="2595" spans="1:27" s="130" customFormat="1" ht="15" hidden="1" customHeight="1" outlineLevel="1">
      <c r="A2595" s="130" t="s">
        <v>2298</v>
      </c>
      <c r="B2595" s="130" t="s">
        <v>2299</v>
      </c>
      <c r="C2595" s="130" t="s">
        <v>2300</v>
      </c>
      <c r="D2595" s="130" t="s">
        <v>12131</v>
      </c>
      <c r="E2595" s="130" t="s">
        <v>18689</v>
      </c>
      <c r="F2595" s="215">
        <v>5.1900816827306892E-2</v>
      </c>
      <c r="G2595" s="132" t="str">
        <f ca="1">IFERROR(_xll.BQL($A2595, "cur_mkt_cap(currency=EUR)")/1000000, " ")</f>
        <v xml:space="preserve"> </v>
      </c>
      <c r="M2595" s="308"/>
      <c r="N2595" s="215">
        <f t="shared" si="108"/>
        <v>5.6219390804969664E-4</v>
      </c>
      <c r="O2595" s="172" t="str">
        <f>IFERROR(IF(VLOOKUP($C2595,'MSCI Database'!$C:$R,2, FALSE)="","",VLOOKUP($C2595,'MSCI Database'!$C:$R,2, FALSE)),"")</f>
        <v>Software &amp; Services</v>
      </c>
      <c r="P2595" s="229" t="str">
        <f>IFERROR(IF(VLOOKUP($C2595,'MSCI Database'!$C:$R,3, FALSE)="","",VLOOKUP($C2595,'MSCI Database'!$C:$R,3, FALSE)),"")</f>
        <v>AA</v>
      </c>
      <c r="Q2595" s="229" t="str">
        <f>IFERROR(IF(VLOOKUP($C2595,'MSCI Database'!$C:$R,4, FALSE)="","",VLOOKUP($C2595,'MSCI Database'!$C:$R,4, FALSE)),"")</f>
        <v>0</v>
      </c>
      <c r="R2595" s="229">
        <f>IFERROR(IF(VLOOKUP($C2595,'MSCI Database'!$C:$R,5, FALSE)="","",VLOOKUP($C2595,'MSCI Database'!$C:$R,5, FALSE)),"")</f>
        <v>8.1999999999999993</v>
      </c>
      <c r="S2595" s="229">
        <f>IFERROR(IF(VLOOKUP($C2595,'MSCI Database'!$C:$R,6, FALSE)="","",VLOOKUP($C2595,'MSCI Database'!$C:$R,6, FALSE)),"")</f>
        <v>6.9</v>
      </c>
      <c r="T2595" s="229">
        <f>IFERROR(IF(VLOOKUP($C2595,'MSCI Database'!$C:$R,7, FALSE)="","",VLOOKUP($C2595,'MSCI Database'!$C:$R,7, FALSE)),"")</f>
        <v>5.9</v>
      </c>
      <c r="U2595" s="229">
        <f>IFERROR(IF(VLOOKUP($C2595,'MSCI Database'!$C:$R,8, FALSE)="","",VLOOKUP($C2595,'MSCI Database'!$C:$R,8, FALSE)),"")</f>
        <v>5</v>
      </c>
      <c r="V2595" s="229">
        <f>IFERROR(IF(VLOOKUP($C2595,'MSCI Database'!$C:$R,9, FALSE)="","",VLOOKUP($C2595,'MSCI Database'!$C:$R,9, FALSE)),"")</f>
        <v>5.7</v>
      </c>
      <c r="W2595" s="215">
        <f t="shared" ca="1" si="109"/>
        <v>0</v>
      </c>
      <c r="X2595" s="276">
        <f>IFERROR(IF(VLOOKUP($C2595,'MSCI Database'!$C:$R,10, FALSE)="","",VLOOKUP($C2595,'MSCI Database'!$C:$R,10, FALSE)),"")</f>
        <v>22979</v>
      </c>
      <c r="Y2595" s="229" t="str">
        <f>IFERROR(IF(VLOOKUP($C2595,'MSCI Database'!$C:$R,11, FALSE)="","",VLOOKUP($C2595,'MSCI Database'!$C:$R,11, FALSE)),"")</f>
        <v>2019</v>
      </c>
      <c r="Z2595" s="229" t="str">
        <f>IFERROR(IF(VLOOKUP($C2595,'MSCI Database'!$C:$R,12, FALSE)="","",VLOOKUP($C2595,'MSCI Database'!$C:$R,12, FALSE)),"")</f>
        <v>Reported</v>
      </c>
      <c r="AA2595" s="229" t="str">
        <f>IFERROR(IF(VLOOKUP($C2595,'MSCI Database'!$C:$R,13, FALSE)="","",VLOOKUP($C2595,'MSCI Database'!$C:$R,13, FALSE)),"")</f>
        <v>Strong human capital management; opportunities in clean technology</v>
      </c>
    </row>
    <row r="2596" spans="1:27" s="130" customFormat="1" ht="15" hidden="1" customHeight="1" outlineLevel="1">
      <c r="A2596" s="130" t="s">
        <v>7273</v>
      </c>
      <c r="B2596" s="130" t="s">
        <v>7274</v>
      </c>
      <c r="C2596" s="130" t="s">
        <v>7275</v>
      </c>
      <c r="D2596" s="130" t="s">
        <v>12128</v>
      </c>
      <c r="E2596" s="130" t="s">
        <v>18684</v>
      </c>
      <c r="F2596" s="215">
        <v>4.3649801829908602E-2</v>
      </c>
      <c r="G2596" s="132" t="str">
        <f ca="1">IFERROR(_xll.BQL($A2596, "cur_mkt_cap(currency=EUR)")/1000000, " ")</f>
        <v xml:space="preserve"> </v>
      </c>
      <c r="M2596" s="308"/>
      <c r="N2596" s="215">
        <f t="shared" si="108"/>
        <v>4.7281823632956623E-4</v>
      </c>
      <c r="O2596" s="172" t="str">
        <f>IFERROR(IF(VLOOKUP($C2596,'MSCI Database'!$C:$R,2, FALSE)="","",VLOOKUP($C2596,'MSCI Database'!$C:$R,2, FALSE)),"")</f>
        <v>Specialty Chemicals</v>
      </c>
      <c r="P2596" s="229" t="str">
        <f>IFERROR(IF(VLOOKUP($C2596,'MSCI Database'!$C:$R,3, FALSE)="","",VLOOKUP($C2596,'MSCI Database'!$C:$R,3, FALSE)),"")</f>
        <v>AA</v>
      </c>
      <c r="Q2596" s="229" t="str">
        <f>IFERROR(IF(VLOOKUP($C2596,'MSCI Database'!$C:$R,4, FALSE)="","",VLOOKUP($C2596,'MSCI Database'!$C:$R,4, FALSE)),"")</f>
        <v>0</v>
      </c>
      <c r="R2596" s="229">
        <f>IFERROR(IF(VLOOKUP($C2596,'MSCI Database'!$C:$R,5, FALSE)="","",VLOOKUP($C2596,'MSCI Database'!$C:$R,5, FALSE)),"")</f>
        <v>7.3</v>
      </c>
      <c r="S2596" s="229">
        <f>IFERROR(IF(VLOOKUP($C2596,'MSCI Database'!$C:$R,6, FALSE)="","",VLOOKUP($C2596,'MSCI Database'!$C:$R,6, FALSE)),"")</f>
        <v>7</v>
      </c>
      <c r="T2596" s="229">
        <f>IFERROR(IF(VLOOKUP($C2596,'MSCI Database'!$C:$R,7, FALSE)="","",VLOOKUP($C2596,'MSCI Database'!$C:$R,7, FALSE)),"")</f>
        <v>3.5</v>
      </c>
      <c r="U2596" s="229">
        <f>IFERROR(IF(VLOOKUP($C2596,'MSCI Database'!$C:$R,8, FALSE)="","",VLOOKUP($C2596,'MSCI Database'!$C:$R,8, FALSE)),"")</f>
        <v>4.8</v>
      </c>
      <c r="V2596" s="229">
        <f>IFERROR(IF(VLOOKUP($C2596,'MSCI Database'!$C:$R,9, FALSE)="","",VLOOKUP($C2596,'MSCI Database'!$C:$R,9, FALSE)),"")</f>
        <v>5.8</v>
      </c>
      <c r="W2596" s="215">
        <f t="shared" ca="1" si="109"/>
        <v>0</v>
      </c>
      <c r="X2596" s="276">
        <f>IFERROR(IF(VLOOKUP($C2596,'MSCI Database'!$C:$R,10, FALSE)="","",VLOOKUP($C2596,'MSCI Database'!$C:$R,10, FALSE)),"")</f>
        <v>289720</v>
      </c>
      <c r="Y2596" s="229" t="str">
        <f>IFERROR(IF(VLOOKUP($C2596,'MSCI Database'!$C:$R,11, FALSE)="","",VLOOKUP($C2596,'MSCI Database'!$C:$R,11, FALSE)),"")</f>
        <v>2019</v>
      </c>
      <c r="Z2596" s="229" t="str">
        <f>IFERROR(IF(VLOOKUP($C2596,'MSCI Database'!$C:$R,12, FALSE)="","",VLOOKUP($C2596,'MSCI Database'!$C:$R,12, FALSE)),"")</f>
        <v>Reported</v>
      </c>
      <c r="AA2596" s="229" t="str">
        <f>IFERROR(IF(VLOOKUP($C2596,'MSCI Database'!$C:$R,13, FALSE)="","",VLOOKUP($C2596,'MSCI Database'!$C:$R,13, FALSE)),"")</f>
        <v>Robust environmental management strategy</v>
      </c>
    </row>
    <row r="2597" spans="1:27" s="130" customFormat="1" ht="15" hidden="1" customHeight="1" outlineLevel="1">
      <c r="A2597" s="130" t="s">
        <v>5294</v>
      </c>
      <c r="B2597" s="130" t="s">
        <v>5295</v>
      </c>
      <c r="C2597" s="130" t="s">
        <v>5296</v>
      </c>
      <c r="D2597" s="130" t="s">
        <v>18683</v>
      </c>
      <c r="E2597" s="130" t="s">
        <v>18674</v>
      </c>
      <c r="F2597" s="215">
        <v>5.0815352068627577E-2</v>
      </c>
      <c r="G2597" s="132" t="str">
        <f ca="1">IFERROR(_xll.BQL($A2597, "cur_mkt_cap(currency=EUR)")/1000000, " ")</f>
        <v xml:space="preserve"> </v>
      </c>
      <c r="M2597" s="308"/>
      <c r="N2597" s="215">
        <f t="shared" si="108"/>
        <v>5.5043606468544587E-4</v>
      </c>
      <c r="O2597" s="172" t="str">
        <f>IFERROR(IF(VLOOKUP($C2597,'MSCI Database'!$C:$R,2, FALSE)="","",VLOOKUP($C2597,'MSCI Database'!$C:$R,2, FALSE)),"")</f>
        <v>Retail - Food &amp; Staples</v>
      </c>
      <c r="P2597" s="229" t="str">
        <f>IFERROR(IF(VLOOKUP($C2597,'MSCI Database'!$C:$R,3, FALSE)="","",VLOOKUP($C2597,'MSCI Database'!$C:$R,3, FALSE)),"")</f>
        <v>A</v>
      </c>
      <c r="Q2597" s="229" t="str">
        <f>IFERROR(IF(VLOOKUP($C2597,'MSCI Database'!$C:$R,4, FALSE)="","",VLOOKUP($C2597,'MSCI Database'!$C:$R,4, FALSE)),"")</f>
        <v>0</v>
      </c>
      <c r="R2597" s="229">
        <f>IFERROR(IF(VLOOKUP($C2597,'MSCI Database'!$C:$R,5, FALSE)="","",VLOOKUP($C2597,'MSCI Database'!$C:$R,5, FALSE)),"")</f>
        <v>7.1</v>
      </c>
      <c r="S2597" s="229">
        <f>IFERROR(IF(VLOOKUP($C2597,'MSCI Database'!$C:$R,6, FALSE)="","",VLOOKUP($C2597,'MSCI Database'!$C:$R,6, FALSE)),"")</f>
        <v>4.0999999999999996</v>
      </c>
      <c r="T2597" s="229">
        <f>IFERROR(IF(VLOOKUP($C2597,'MSCI Database'!$C:$R,7, FALSE)="","",VLOOKUP($C2597,'MSCI Database'!$C:$R,7, FALSE)),"")</f>
        <v>4.8</v>
      </c>
      <c r="U2597" s="229">
        <f>IFERROR(IF(VLOOKUP($C2597,'MSCI Database'!$C:$R,8, FALSE)="","",VLOOKUP($C2597,'MSCI Database'!$C:$R,8, FALSE)),"")</f>
        <v>6.9</v>
      </c>
      <c r="V2597" s="229">
        <f>IFERROR(IF(VLOOKUP($C2597,'MSCI Database'!$C:$R,9, FALSE)="","",VLOOKUP($C2597,'MSCI Database'!$C:$R,9, FALSE)),"")</f>
        <v>5.4</v>
      </c>
      <c r="W2597" s="215">
        <f t="shared" ca="1" si="109"/>
        <v>0</v>
      </c>
      <c r="X2597" s="276">
        <f>IFERROR(IF(VLOOKUP($C2597,'MSCI Database'!$C:$R,10, FALSE)="","",VLOOKUP($C2597,'MSCI Database'!$C:$R,10, FALSE)),"")</f>
        <v>3625000</v>
      </c>
      <c r="Y2597" s="229" t="str">
        <f>IFERROR(IF(VLOOKUP($C2597,'MSCI Database'!$C:$R,11, FALSE)="","",VLOOKUP($C2597,'MSCI Database'!$C:$R,11, FALSE)),"")</f>
        <v>2019</v>
      </c>
      <c r="Z2597" s="229" t="str">
        <f>IFERROR(IF(VLOOKUP($C2597,'MSCI Database'!$C:$R,12, FALSE)="","",VLOOKUP($C2597,'MSCI Database'!$C:$R,12, FALSE)),"")</f>
        <v>Reported</v>
      </c>
      <c r="AA2597" s="229" t="str">
        <f>IFERROR(IF(VLOOKUP($C2597,'MSCI Database'!$C:$R,13, FALSE)="","",VLOOKUP($C2597,'MSCI Database'!$C:$R,13, FALSE)),"")</f>
        <v>Surge in online sales amid COVID-19; labor challenges persist</v>
      </c>
    </row>
    <row r="2598" spans="1:27" s="130" customFormat="1" ht="15" hidden="1" customHeight="1" outlineLevel="1">
      <c r="A2598" s="130" t="s">
        <v>6342</v>
      </c>
      <c r="B2598" s="130" t="s">
        <v>6343</v>
      </c>
      <c r="C2598" s="130" t="s">
        <v>6344</v>
      </c>
      <c r="D2598" s="130" t="s">
        <v>12128</v>
      </c>
      <c r="E2598" s="130" t="s">
        <v>18688</v>
      </c>
      <c r="F2598" s="215">
        <v>4.3314692329005762E-2</v>
      </c>
      <c r="G2598" s="132" t="str">
        <f ca="1">IFERROR(_xll.BQL($A2598, "cur_mkt_cap(currency=EUR)")/1000000, " ")</f>
        <v xml:space="preserve"> </v>
      </c>
      <c r="M2598" s="308"/>
      <c r="N2598" s="215">
        <f t="shared" si="108"/>
        <v>4.6918830270898342E-4</v>
      </c>
      <c r="O2598" s="172" t="str">
        <f>IFERROR(IF(VLOOKUP($C2598,'MSCI Database'!$C:$R,2, FALSE)="","",VLOOKUP($C2598,'MSCI Database'!$C:$R,2, FALSE)),"")</f>
        <v>Asset Management &amp; Custody Banks</v>
      </c>
      <c r="P2598" s="229" t="str">
        <f>IFERROR(IF(VLOOKUP($C2598,'MSCI Database'!$C:$R,3, FALSE)="","",VLOOKUP($C2598,'MSCI Database'!$C:$R,3, FALSE)),"")</f>
        <v>A</v>
      </c>
      <c r="Q2598" s="229" t="str">
        <f>IFERROR(IF(VLOOKUP($C2598,'MSCI Database'!$C:$R,4, FALSE)="","",VLOOKUP($C2598,'MSCI Database'!$C:$R,4, FALSE)),"")</f>
        <v>1</v>
      </c>
      <c r="R2598" s="229">
        <f>IFERROR(IF(VLOOKUP($C2598,'MSCI Database'!$C:$R,5, FALSE)="","",VLOOKUP($C2598,'MSCI Database'!$C:$R,5, FALSE)),"")</f>
        <v>6.1</v>
      </c>
      <c r="S2598" s="229">
        <f>IFERROR(IF(VLOOKUP($C2598,'MSCI Database'!$C:$R,6, FALSE)="","",VLOOKUP($C2598,'MSCI Database'!$C:$R,6, FALSE)),"")</f>
        <v>8.6999999999999993</v>
      </c>
      <c r="T2598" s="229">
        <f>IFERROR(IF(VLOOKUP($C2598,'MSCI Database'!$C:$R,7, FALSE)="","",VLOOKUP($C2598,'MSCI Database'!$C:$R,7, FALSE)),"")</f>
        <v>5.5</v>
      </c>
      <c r="U2598" s="229">
        <f>IFERROR(IF(VLOOKUP($C2598,'MSCI Database'!$C:$R,8, FALSE)="","",VLOOKUP($C2598,'MSCI Database'!$C:$R,8, FALSE)),"")</f>
        <v>3.9</v>
      </c>
      <c r="V2598" s="229">
        <f>IFERROR(IF(VLOOKUP($C2598,'MSCI Database'!$C:$R,9, FALSE)="","",VLOOKUP($C2598,'MSCI Database'!$C:$R,9, FALSE)),"")</f>
        <v>5</v>
      </c>
      <c r="W2598" s="215">
        <f t="shared" ca="1" si="109"/>
        <v>0</v>
      </c>
      <c r="X2598" s="276">
        <f>IFERROR(IF(VLOOKUP($C2598,'MSCI Database'!$C:$R,10, FALSE)="","",VLOOKUP($C2598,'MSCI Database'!$C:$R,10, FALSE)),"")</f>
        <v>18118</v>
      </c>
      <c r="Y2598" s="229" t="str">
        <f>IFERROR(IF(VLOOKUP($C2598,'MSCI Database'!$C:$R,11, FALSE)="","",VLOOKUP($C2598,'MSCI Database'!$C:$R,11, FALSE)),"")</f>
        <v>2019</v>
      </c>
      <c r="Z2598" s="229" t="str">
        <f>IFERROR(IF(VLOOKUP($C2598,'MSCI Database'!$C:$R,12, FALSE)="","",VLOOKUP($C2598,'MSCI Database'!$C:$R,12, FALSE)),"")</f>
        <v>Reported</v>
      </c>
      <c r="AA2598" s="229" t="str">
        <f>IFERROR(IF(VLOOKUP($C2598,'MSCI Database'!$C:$R,13, FALSE)="","",VLOOKUP($C2598,'MSCI Database'!$C:$R,13, FALSE)),"")</f>
        <v>Talent management programs drive upgrade</v>
      </c>
    </row>
    <row r="2599" spans="1:27" s="130" customFormat="1" ht="15" hidden="1" customHeight="1" outlineLevel="1">
      <c r="A2599" s="130" t="s">
        <v>7411</v>
      </c>
      <c r="B2599" s="130" t="s">
        <v>7412</v>
      </c>
      <c r="C2599" s="130" t="s">
        <v>7413</v>
      </c>
      <c r="D2599" s="130" t="s">
        <v>12128</v>
      </c>
      <c r="E2599" s="130" t="s">
        <v>18682</v>
      </c>
      <c r="F2599" s="215">
        <v>4.3250528307349489E-2</v>
      </c>
      <c r="G2599" s="132" t="str">
        <f ca="1">IFERROR(_xll.BQL($A2599, "cur_mkt_cap(currency=EUR)")/1000000, " ")</f>
        <v xml:space="preserve"> </v>
      </c>
      <c r="M2599" s="308"/>
      <c r="N2599" s="215">
        <f t="shared" si="108"/>
        <v>4.6849327275962533E-4</v>
      </c>
      <c r="O2599" s="172" t="str">
        <f>IFERROR(IF(VLOOKUP($C2599,'MSCI Database'!$C:$R,2, FALSE)="","",VLOOKUP($C2599,'MSCI Database'!$C:$R,2, FALSE)),"")</f>
        <v>Real Estate Development &amp; Diversified Activities</v>
      </c>
      <c r="P2599" s="229" t="str">
        <f>IFERROR(IF(VLOOKUP($C2599,'MSCI Database'!$C:$R,3, FALSE)="","",VLOOKUP($C2599,'MSCI Database'!$C:$R,3, FALSE)),"")</f>
        <v>BB</v>
      </c>
      <c r="Q2599" s="229" t="str">
        <f>IFERROR(IF(VLOOKUP($C2599,'MSCI Database'!$C:$R,4, FALSE)="","",VLOOKUP($C2599,'MSCI Database'!$C:$R,4, FALSE)),"")</f>
        <v>0</v>
      </c>
      <c r="R2599" s="229">
        <f>IFERROR(IF(VLOOKUP($C2599,'MSCI Database'!$C:$R,5, FALSE)="","",VLOOKUP($C2599,'MSCI Database'!$C:$R,5, FALSE)),"")</f>
        <v>3.9</v>
      </c>
      <c r="S2599" s="229">
        <f>IFERROR(IF(VLOOKUP($C2599,'MSCI Database'!$C:$R,6, FALSE)="","",VLOOKUP($C2599,'MSCI Database'!$C:$R,6, FALSE)),"")</f>
        <v>5.3</v>
      </c>
      <c r="T2599" s="229">
        <f>IFERROR(IF(VLOOKUP($C2599,'MSCI Database'!$C:$R,7, FALSE)="","",VLOOKUP($C2599,'MSCI Database'!$C:$R,7, FALSE)),"")</f>
        <v>2.5</v>
      </c>
      <c r="U2599" s="229">
        <f>IFERROR(IF(VLOOKUP($C2599,'MSCI Database'!$C:$R,8, FALSE)="","",VLOOKUP($C2599,'MSCI Database'!$C:$R,8, FALSE)),"")</f>
        <v>2.4</v>
      </c>
      <c r="V2599" s="229">
        <f>IFERROR(IF(VLOOKUP($C2599,'MSCI Database'!$C:$R,9, FALSE)="","",VLOOKUP($C2599,'MSCI Database'!$C:$R,9, FALSE)),"")</f>
        <v>3.3</v>
      </c>
      <c r="W2599" s="215">
        <f t="shared" ca="1" si="109"/>
        <v>0</v>
      </c>
      <c r="X2599" s="276">
        <f>IFERROR(IF(VLOOKUP($C2599,'MSCI Database'!$C:$R,10, FALSE)="","",VLOOKUP($C2599,'MSCI Database'!$C:$R,10, FALSE)),"")</f>
        <v>152658</v>
      </c>
      <c r="Y2599" s="229" t="str">
        <f>IFERROR(IF(VLOOKUP($C2599,'MSCI Database'!$C:$R,11, FALSE)="","",VLOOKUP($C2599,'MSCI Database'!$C:$R,11, FALSE)),"")</f>
        <v>2019</v>
      </c>
      <c r="Z2599" s="229" t="str">
        <f>IFERROR(IF(VLOOKUP($C2599,'MSCI Database'!$C:$R,12, FALSE)="","",VLOOKUP($C2599,'MSCI Database'!$C:$R,12, FALSE)),"")</f>
        <v>E.Segmt-Moderately High</v>
      </c>
      <c r="AA2599" s="229" t="str">
        <f>IFERROR(IF(VLOOKUP($C2599,'MSCI Database'!$C:$R,13, FALSE)="","",VLOOKUP($C2599,'MSCI Database'!$C:$R,13, FALSE)),"")</f>
        <v>Lacks comprehensive quality assurance and site safety mechanisms despite production volume</v>
      </c>
    </row>
    <row r="2600" spans="1:27" s="130" customFormat="1" ht="15" hidden="1" customHeight="1" outlineLevel="1">
      <c r="A2600" s="130" t="s">
        <v>7853</v>
      </c>
      <c r="B2600" s="130" t="s">
        <v>7854</v>
      </c>
      <c r="C2600" s="130" t="s">
        <v>7855</v>
      </c>
      <c r="D2600" s="130" t="s">
        <v>12128</v>
      </c>
      <c r="E2600" s="130" t="s">
        <v>100</v>
      </c>
      <c r="F2600" s="215">
        <v>4.3223177795032541E-2</v>
      </c>
      <c r="G2600" s="132" t="str">
        <f ca="1">IFERROR(_xll.BQL($A2600, "cur_mkt_cap(currency=EUR)")/1000000, " ")</f>
        <v xml:space="preserve"> </v>
      </c>
      <c r="M2600" s="308"/>
      <c r="N2600" s="215">
        <f t="shared" si="108"/>
        <v>4.6819700976519522E-4</v>
      </c>
      <c r="O2600" s="172" t="str">
        <f>IFERROR(IF(VLOOKUP($C2600,'MSCI Database'!$C:$R,2, FALSE)="","",VLOOKUP($C2600,'MSCI Database'!$C:$R,2, FALSE)),"")</f>
        <v>Utilities</v>
      </c>
      <c r="P2600" s="229" t="str">
        <f>IFERROR(IF(VLOOKUP($C2600,'MSCI Database'!$C:$R,3, FALSE)="","",VLOOKUP($C2600,'MSCI Database'!$C:$R,3, FALSE)),"")</f>
        <v>AA</v>
      </c>
      <c r="Q2600" s="229" t="str">
        <f>IFERROR(IF(VLOOKUP($C2600,'MSCI Database'!$C:$R,4, FALSE)="","",VLOOKUP($C2600,'MSCI Database'!$C:$R,4, FALSE)),"")</f>
        <v>0</v>
      </c>
      <c r="R2600" s="229">
        <f>IFERROR(IF(VLOOKUP($C2600,'MSCI Database'!$C:$R,5, FALSE)="","",VLOOKUP($C2600,'MSCI Database'!$C:$R,5, FALSE)),"")</f>
        <v>8.1</v>
      </c>
      <c r="S2600" s="229">
        <f>IFERROR(IF(VLOOKUP($C2600,'MSCI Database'!$C:$R,6, FALSE)="","",VLOOKUP($C2600,'MSCI Database'!$C:$R,6, FALSE)),"")</f>
        <v>8</v>
      </c>
      <c r="T2600" s="229">
        <f>IFERROR(IF(VLOOKUP($C2600,'MSCI Database'!$C:$R,7, FALSE)="","",VLOOKUP($C2600,'MSCI Database'!$C:$R,7, FALSE)),"")</f>
        <v>4.9000000000000004</v>
      </c>
      <c r="U2600" s="229">
        <f>IFERROR(IF(VLOOKUP($C2600,'MSCI Database'!$C:$R,8, FALSE)="","",VLOOKUP($C2600,'MSCI Database'!$C:$R,8, FALSE)),"")</f>
        <v>5.9</v>
      </c>
      <c r="V2600" s="229">
        <f>IFERROR(IF(VLOOKUP($C2600,'MSCI Database'!$C:$R,9, FALSE)="","",VLOOKUP($C2600,'MSCI Database'!$C:$R,9, FALSE)),"")</f>
        <v>6.9</v>
      </c>
      <c r="W2600" s="215">
        <f t="shared" ca="1" si="109"/>
        <v>0</v>
      </c>
      <c r="X2600" s="276">
        <f>IFERROR(IF(VLOOKUP($C2600,'MSCI Database'!$C:$R,10, FALSE)="","",VLOOKUP($C2600,'MSCI Database'!$C:$R,10, FALSE)),"")</f>
        <v>14243955</v>
      </c>
      <c r="Y2600" s="229" t="str">
        <f>IFERROR(IF(VLOOKUP($C2600,'MSCI Database'!$C:$R,11, FALSE)="","",VLOOKUP($C2600,'MSCI Database'!$C:$R,11, FALSE)),"")</f>
        <v>2019</v>
      </c>
      <c r="Z2600" s="229" t="str">
        <f>IFERROR(IF(VLOOKUP($C2600,'MSCI Database'!$C:$R,12, FALSE)="","",VLOOKUP($C2600,'MSCI Database'!$C:$R,12, FALSE)),"")</f>
        <v>Reported</v>
      </c>
      <c r="AA2600" s="229" t="str">
        <f>IFERROR(IF(VLOOKUP($C2600,'MSCI Database'!$C:$R,13, FALSE)="","",VLOOKUP($C2600,'MSCI Database'!$C:$R,13, FALSE)),"")</f>
        <v>Strong ethics practices and aggressive toxic emission reduction targets</v>
      </c>
    </row>
    <row r="2601" spans="1:27" s="130" customFormat="1" ht="15" hidden="1" customHeight="1" outlineLevel="1">
      <c r="A2601" s="130" t="s">
        <v>1164</v>
      </c>
      <c r="B2601" s="130" t="s">
        <v>1165</v>
      </c>
      <c r="C2601" s="130" t="s">
        <v>1166</v>
      </c>
      <c r="D2601" s="130" t="s">
        <v>12135</v>
      </c>
      <c r="E2601" s="130" t="s">
        <v>18684</v>
      </c>
      <c r="F2601" s="215">
        <v>3.4347482682355983E-2</v>
      </c>
      <c r="G2601" s="132" t="str">
        <f ca="1">IFERROR(_xll.BQL($A2601, "cur_mkt_cap(currency=EUR)")/1000000, " ")</f>
        <v xml:space="preserve"> </v>
      </c>
      <c r="M2601" s="308"/>
      <c r="N2601" s="215">
        <f t="shared" si="108"/>
        <v>3.7205475176073393E-4</v>
      </c>
      <c r="O2601" s="172" t="str">
        <f>IFERROR(IF(VLOOKUP($C2601,'MSCI Database'!$C:$R,2, FALSE)="","",VLOOKUP($C2601,'MSCI Database'!$C:$R,2, FALSE)),"")</f>
        <v>Metals and Mining - Precious Metals</v>
      </c>
      <c r="P2601" s="229" t="str">
        <f>IFERROR(IF(VLOOKUP($C2601,'MSCI Database'!$C:$R,3, FALSE)="","",VLOOKUP($C2601,'MSCI Database'!$C:$R,3, FALSE)),"")</f>
        <v>AA</v>
      </c>
      <c r="Q2601" s="229" t="str">
        <f>IFERROR(IF(VLOOKUP($C2601,'MSCI Database'!$C:$R,4, FALSE)="","",VLOOKUP($C2601,'MSCI Database'!$C:$R,4, FALSE)),"")</f>
        <v>1</v>
      </c>
      <c r="R2601" s="229">
        <f>IFERROR(IF(VLOOKUP($C2601,'MSCI Database'!$C:$R,5, FALSE)="","",VLOOKUP($C2601,'MSCI Database'!$C:$R,5, FALSE)),"")</f>
        <v>7.7</v>
      </c>
      <c r="S2601" s="229">
        <f>IFERROR(IF(VLOOKUP($C2601,'MSCI Database'!$C:$R,6, FALSE)="","",VLOOKUP($C2601,'MSCI Database'!$C:$R,6, FALSE)),"")</f>
        <v>4.4000000000000004</v>
      </c>
      <c r="T2601" s="229">
        <f>IFERROR(IF(VLOOKUP($C2601,'MSCI Database'!$C:$R,7, FALSE)="","",VLOOKUP($C2601,'MSCI Database'!$C:$R,7, FALSE)),"")</f>
        <v>6.9</v>
      </c>
      <c r="U2601" s="229">
        <f>IFERROR(IF(VLOOKUP($C2601,'MSCI Database'!$C:$R,8, FALSE)="","",VLOOKUP($C2601,'MSCI Database'!$C:$R,8, FALSE)),"")</f>
        <v>5.8</v>
      </c>
      <c r="V2601" s="229">
        <f>IFERROR(IF(VLOOKUP($C2601,'MSCI Database'!$C:$R,9, FALSE)="","",VLOOKUP($C2601,'MSCI Database'!$C:$R,9, FALSE)),"")</f>
        <v>5.7</v>
      </c>
      <c r="W2601" s="215">
        <f t="shared" ca="1" si="109"/>
        <v>0</v>
      </c>
      <c r="X2601" s="276">
        <f>IFERROR(IF(VLOOKUP($C2601,'MSCI Database'!$C:$R,10, FALSE)="","",VLOOKUP($C2601,'MSCI Database'!$C:$R,10, FALSE)),"")</f>
        <v>26</v>
      </c>
      <c r="Y2601" s="229" t="str">
        <f>IFERROR(IF(VLOOKUP($C2601,'MSCI Database'!$C:$R,11, FALSE)="","",VLOOKUP($C2601,'MSCI Database'!$C:$R,11, FALSE)),"")</f>
        <v>2019</v>
      </c>
      <c r="Z2601" s="229" t="str">
        <f>IFERROR(IF(VLOOKUP($C2601,'MSCI Database'!$C:$R,12, FALSE)="","",VLOOKUP($C2601,'MSCI Database'!$C:$R,12, FALSE)),"")</f>
        <v>Reported</v>
      </c>
      <c r="AA2601" s="229" t="str">
        <f>IFERROR(IF(VLOOKUP($C2601,'MSCI Database'!$C:$R,13, FALSE)="","",VLOOKUP($C2601,'MSCI Database'!$C:$R,13, FALSE)),"")</f>
        <v>Improved ethics practices drive the upgrade</v>
      </c>
    </row>
    <row r="2602" spans="1:27" s="130" customFormat="1" ht="15" hidden="1" customHeight="1" outlineLevel="1">
      <c r="A2602" s="130" t="s">
        <v>1795</v>
      </c>
      <c r="B2602" s="130" t="s">
        <v>1796</v>
      </c>
      <c r="C2602" s="130" t="s">
        <v>1797</v>
      </c>
      <c r="D2602" s="130" t="s">
        <v>12129</v>
      </c>
      <c r="E2602" s="130" t="s">
        <v>18684</v>
      </c>
      <c r="F2602" s="215">
        <v>4.9926506109517127E-2</v>
      </c>
      <c r="G2602" s="132" t="str">
        <f ca="1">IFERROR(_xll.BQL($A2602, "cur_mkt_cap(currency=EUR)")/1000000, " ")</f>
        <v xml:space="preserve"> </v>
      </c>
      <c r="M2602" s="308"/>
      <c r="N2602" s="215">
        <f t="shared" si="108"/>
        <v>5.4080801229719185E-4</v>
      </c>
      <c r="O2602" s="172" t="str">
        <f>IFERROR(IF(VLOOKUP($C2602,'MSCI Database'!$C:$R,2, FALSE)="","",VLOOKUP($C2602,'MSCI Database'!$C:$R,2, FALSE)),"")</f>
        <v>Diversified Chemicals</v>
      </c>
      <c r="P2602" s="229" t="str">
        <f>IFERROR(IF(VLOOKUP($C2602,'MSCI Database'!$C:$R,3, FALSE)="","",VLOOKUP($C2602,'MSCI Database'!$C:$R,3, FALSE)),"")</f>
        <v>A</v>
      </c>
      <c r="Q2602" s="229" t="str">
        <f>IFERROR(IF(VLOOKUP($C2602,'MSCI Database'!$C:$R,4, FALSE)="","",VLOOKUP($C2602,'MSCI Database'!$C:$R,4, FALSE)),"")</f>
        <v>1</v>
      </c>
      <c r="R2602" s="229">
        <f>IFERROR(IF(VLOOKUP($C2602,'MSCI Database'!$C:$R,5, FALSE)="","",VLOOKUP($C2602,'MSCI Database'!$C:$R,5, FALSE)),"")</f>
        <v>5.8</v>
      </c>
      <c r="S2602" s="229">
        <f>IFERROR(IF(VLOOKUP($C2602,'MSCI Database'!$C:$R,6, FALSE)="","",VLOOKUP($C2602,'MSCI Database'!$C:$R,6, FALSE)),"")</f>
        <v>4.8</v>
      </c>
      <c r="T2602" s="229">
        <f>IFERROR(IF(VLOOKUP($C2602,'MSCI Database'!$C:$R,7, FALSE)="","",VLOOKUP($C2602,'MSCI Database'!$C:$R,7, FALSE)),"")</f>
        <v>3.6</v>
      </c>
      <c r="U2602" s="229">
        <f>IFERROR(IF(VLOOKUP($C2602,'MSCI Database'!$C:$R,8, FALSE)="","",VLOOKUP($C2602,'MSCI Database'!$C:$R,8, FALSE)),"")</f>
        <v>6.1</v>
      </c>
      <c r="V2602" s="229">
        <f>IFERROR(IF(VLOOKUP($C2602,'MSCI Database'!$C:$R,9, FALSE)="","",VLOOKUP($C2602,'MSCI Database'!$C:$R,9, FALSE)),"")</f>
        <v>5.0999999999999996</v>
      </c>
      <c r="W2602" s="215">
        <f t="shared" ca="1" si="109"/>
        <v>0</v>
      </c>
      <c r="X2602" s="276">
        <f>IFERROR(IF(VLOOKUP($C2602,'MSCI Database'!$C:$R,10, FALSE)="","",VLOOKUP($C2602,'MSCI Database'!$C:$R,10, FALSE)),"")</f>
        <v>3493000</v>
      </c>
      <c r="Y2602" s="229" t="str">
        <f>IFERROR(IF(VLOOKUP($C2602,'MSCI Database'!$C:$R,11, FALSE)="","",VLOOKUP($C2602,'MSCI Database'!$C:$R,11, FALSE)),"")</f>
        <v>2019</v>
      </c>
      <c r="Z2602" s="229" t="str">
        <f>IFERROR(IF(VLOOKUP($C2602,'MSCI Database'!$C:$R,12, FALSE)="","",VLOOKUP($C2602,'MSCI Database'!$C:$R,12, FALSE)),"")</f>
        <v>Reported</v>
      </c>
      <c r="AA2602" s="229" t="str">
        <f>IFERROR(IF(VLOOKUP($C2602,'MSCI Database'!$C:$R,13, FALSE)="","",VLOOKUP($C2602,'MSCI Database'!$C:$R,13, FALSE)),"")</f>
        <v>Improved governance practices drive upgrade</v>
      </c>
    </row>
    <row r="2603" spans="1:27" s="130" customFormat="1" ht="15" hidden="1" customHeight="1" outlineLevel="1">
      <c r="A2603" s="130" t="s">
        <v>7702</v>
      </c>
      <c r="B2603" s="130" t="s">
        <v>7703</v>
      </c>
      <c r="C2603" s="130" t="s">
        <v>7704</v>
      </c>
      <c r="D2603" s="130" t="s">
        <v>12128</v>
      </c>
      <c r="E2603" s="130" t="s">
        <v>18689</v>
      </c>
      <c r="F2603" s="215">
        <v>4.2817156035107898E-2</v>
      </c>
      <c r="G2603" s="132" t="str">
        <f ca="1">IFERROR(_xll.BQL($A2603, "cur_mkt_cap(currency=EUR)")/1000000, " ")</f>
        <v xml:space="preserve"> </v>
      </c>
      <c r="M2603" s="308"/>
      <c r="N2603" s="215">
        <f t="shared" si="108"/>
        <v>4.6379894873419518E-4</v>
      </c>
      <c r="O2603" s="172" t="str">
        <f>IFERROR(IF(VLOOKUP($C2603,'MSCI Database'!$C:$R,2, FALSE)="","",VLOOKUP($C2603,'MSCI Database'!$C:$R,2, FALSE)),"")</f>
        <v>Software &amp; Services</v>
      </c>
      <c r="P2603" s="229" t="str">
        <f>IFERROR(IF(VLOOKUP($C2603,'MSCI Database'!$C:$R,3, FALSE)="","",VLOOKUP($C2603,'MSCI Database'!$C:$R,3, FALSE)),"")</f>
        <v>AA</v>
      </c>
      <c r="Q2603" s="229" t="str">
        <f>IFERROR(IF(VLOOKUP($C2603,'MSCI Database'!$C:$R,4, FALSE)="","",VLOOKUP($C2603,'MSCI Database'!$C:$R,4, FALSE)),"")</f>
        <v>1</v>
      </c>
      <c r="R2603" s="229">
        <f>IFERROR(IF(VLOOKUP($C2603,'MSCI Database'!$C:$R,5, FALSE)="","",VLOOKUP($C2603,'MSCI Database'!$C:$R,5, FALSE)),"")</f>
        <v>7.4</v>
      </c>
      <c r="S2603" s="229">
        <f>IFERROR(IF(VLOOKUP($C2603,'MSCI Database'!$C:$R,6, FALSE)="","",VLOOKUP($C2603,'MSCI Database'!$C:$R,6, FALSE)),"")</f>
        <v>6.7</v>
      </c>
      <c r="T2603" s="229">
        <f>IFERROR(IF(VLOOKUP($C2603,'MSCI Database'!$C:$R,7, FALSE)="","",VLOOKUP($C2603,'MSCI Database'!$C:$R,7, FALSE)),"")</f>
        <v>5.2</v>
      </c>
      <c r="U2603" s="229">
        <f>IFERROR(IF(VLOOKUP($C2603,'MSCI Database'!$C:$R,8, FALSE)="","",VLOOKUP($C2603,'MSCI Database'!$C:$R,8, FALSE)),"")</f>
        <v>3.8</v>
      </c>
      <c r="V2603" s="229">
        <f>IFERROR(IF(VLOOKUP($C2603,'MSCI Database'!$C:$R,9, FALSE)="","",VLOOKUP($C2603,'MSCI Database'!$C:$R,9, FALSE)),"")</f>
        <v>4.7</v>
      </c>
      <c r="W2603" s="215">
        <f t="shared" ca="1" si="109"/>
        <v>0</v>
      </c>
      <c r="X2603" s="276">
        <f>IFERROR(IF(VLOOKUP($C2603,'MSCI Database'!$C:$R,10, FALSE)="","",VLOOKUP($C2603,'MSCI Database'!$C:$R,10, FALSE)),"")</f>
        <v>4981</v>
      </c>
      <c r="Y2603" s="229" t="str">
        <f>IFERROR(IF(VLOOKUP($C2603,'MSCI Database'!$C:$R,11, FALSE)="","",VLOOKUP($C2603,'MSCI Database'!$C:$R,11, FALSE)),"")</f>
        <v>2019</v>
      </c>
      <c r="Z2603" s="229" t="str">
        <f>IFERROR(IF(VLOOKUP($C2603,'MSCI Database'!$C:$R,12, FALSE)="","",VLOOKUP($C2603,'MSCI Database'!$C:$R,12, FALSE)),"")</f>
        <v>E.Segmt-Moderate</v>
      </c>
      <c r="AA2603" s="229" t="str">
        <f>IFERROR(IF(VLOOKUP($C2603,'MSCI Database'!$C:$R,13, FALSE)="","",VLOOKUP($C2603,'MSCI Database'!$C:$R,13, FALSE)),"")</f>
        <v>Strengthening data privacy policies and programs</v>
      </c>
    </row>
    <row r="2604" spans="1:27" s="130" customFormat="1" ht="15" hidden="1" customHeight="1" outlineLevel="1">
      <c r="A2604" s="130" t="s">
        <v>7823</v>
      </c>
      <c r="B2604" s="130" t="s">
        <v>7824</v>
      </c>
      <c r="C2604" s="130" t="s">
        <v>7825</v>
      </c>
      <c r="D2604" s="130" t="s">
        <v>12128</v>
      </c>
      <c r="E2604" s="130" t="s">
        <v>18707</v>
      </c>
      <c r="F2604" s="215">
        <v>4.2796580471929392E-2</v>
      </c>
      <c r="G2604" s="132" t="str">
        <f ca="1">IFERROR(_xll.BQL($A2604, "cur_mkt_cap(currency=EUR)")/1000000, " ")</f>
        <v xml:space="preserve"> </v>
      </c>
      <c r="M2604" s="308"/>
      <c r="N2604" s="215">
        <f t="shared" si="108"/>
        <v>4.6357607254494102E-4</v>
      </c>
      <c r="O2604" s="172" t="str">
        <f>IFERROR(IF(VLOOKUP($C2604,'MSCI Database'!$C:$R,2, FALSE)="","",VLOOKUP($C2604,'MSCI Database'!$C:$R,2, FALSE)),"")</f>
        <v>Oil &amp; Gas Exploration &amp; Production</v>
      </c>
      <c r="P2604" s="229" t="str">
        <f>IFERROR(IF(VLOOKUP($C2604,'MSCI Database'!$C:$R,3, FALSE)="","",VLOOKUP($C2604,'MSCI Database'!$C:$R,3, FALSE)),"")</f>
        <v>BB</v>
      </c>
      <c r="Q2604" s="229" t="str">
        <f>IFERROR(IF(VLOOKUP($C2604,'MSCI Database'!$C:$R,4, FALSE)="","",VLOOKUP($C2604,'MSCI Database'!$C:$R,4, FALSE)),"")</f>
        <v>0</v>
      </c>
      <c r="R2604" s="229">
        <f>IFERROR(IF(VLOOKUP($C2604,'MSCI Database'!$C:$R,5, FALSE)="","",VLOOKUP($C2604,'MSCI Database'!$C:$R,5, FALSE)),"")</f>
        <v>3.1</v>
      </c>
      <c r="S2604" s="229">
        <f>IFERROR(IF(VLOOKUP($C2604,'MSCI Database'!$C:$R,6, FALSE)="","",VLOOKUP($C2604,'MSCI Database'!$C:$R,6, FALSE)),"")</f>
        <v>2</v>
      </c>
      <c r="T2604" s="229">
        <f>IFERROR(IF(VLOOKUP($C2604,'MSCI Database'!$C:$R,7, FALSE)="","",VLOOKUP($C2604,'MSCI Database'!$C:$R,7, FALSE)),"")</f>
        <v>3.8</v>
      </c>
      <c r="U2604" s="229">
        <f>IFERROR(IF(VLOOKUP($C2604,'MSCI Database'!$C:$R,8, FALSE)="","",VLOOKUP($C2604,'MSCI Database'!$C:$R,8, FALSE)),"")</f>
        <v>5.3</v>
      </c>
      <c r="V2604" s="229">
        <f>IFERROR(IF(VLOOKUP($C2604,'MSCI Database'!$C:$R,9, FALSE)="","",VLOOKUP($C2604,'MSCI Database'!$C:$R,9, FALSE)),"")</f>
        <v>3.5</v>
      </c>
      <c r="W2604" s="215">
        <f t="shared" ca="1" si="109"/>
        <v>0</v>
      </c>
      <c r="X2604" s="276">
        <f>IFERROR(IF(VLOOKUP($C2604,'MSCI Database'!$C:$R,10, FALSE)="","",VLOOKUP($C2604,'MSCI Database'!$C:$R,10, FALSE)),"")</f>
        <v>3984729</v>
      </c>
      <c r="Y2604" s="229" t="str">
        <f>IFERROR(IF(VLOOKUP($C2604,'MSCI Database'!$C:$R,11, FALSE)="","",VLOOKUP($C2604,'MSCI Database'!$C:$R,11, FALSE)),"")</f>
        <v>2019</v>
      </c>
      <c r="Z2604" s="229" t="str">
        <f>IFERROR(IF(VLOOKUP($C2604,'MSCI Database'!$C:$R,12, FALSE)="","",VLOOKUP($C2604,'MSCI Database'!$C:$R,12, FALSE)),"")</f>
        <v>E.Segmt-Low</v>
      </c>
      <c r="AA2604" s="229" t="str">
        <f>IFERROR(IF(VLOOKUP($C2604,'MSCI Database'!$C:$R,13, FALSE)="","",VLOOKUP($C2604,'MSCI Database'!$C:$R,13, FALSE)),"")</f>
        <v>Carbon mitigation management remains weak despite high exposure to unconventional O&amp;G operations</v>
      </c>
    </row>
    <row r="2605" spans="1:27" s="130" customFormat="1" ht="15" hidden="1" customHeight="1" outlineLevel="1">
      <c r="A2605" s="130" t="s">
        <v>5290</v>
      </c>
      <c r="B2605" s="130" t="s">
        <v>5291</v>
      </c>
      <c r="C2605" s="130" t="s">
        <v>5292</v>
      </c>
      <c r="D2605" s="130" t="s">
        <v>12155</v>
      </c>
      <c r="E2605" s="130" t="s">
        <v>18682</v>
      </c>
      <c r="F2605" s="215">
        <v>4.1957546814383587E-2</v>
      </c>
      <c r="G2605" s="132" t="str">
        <f ca="1">IFERROR(_xll.BQL($A2605, "cur_mkt_cap(currency=EUR)")/1000000, " ")</f>
        <v xml:space="preserve"> </v>
      </c>
      <c r="M2605" s="308"/>
      <c r="N2605" s="215">
        <f t="shared" si="108"/>
        <v>4.5448759109597989E-4</v>
      </c>
      <c r="O2605" s="172" t="str">
        <f>IFERROR(IF(VLOOKUP($C2605,'MSCI Database'!$C:$R,2, FALSE)="","",VLOOKUP($C2605,'MSCI Database'!$C:$R,2, FALSE)),"")</f>
        <v>Automobiles</v>
      </c>
      <c r="P2605" s="229" t="str">
        <f>IFERROR(IF(VLOOKUP($C2605,'MSCI Database'!$C:$R,3, FALSE)="","",VLOOKUP($C2605,'MSCI Database'!$C:$R,3, FALSE)),"")</f>
        <v>BBB</v>
      </c>
      <c r="Q2605" s="229" t="str">
        <f>IFERROR(IF(VLOOKUP($C2605,'MSCI Database'!$C:$R,4, FALSE)="","",VLOOKUP($C2605,'MSCI Database'!$C:$R,4, FALSE)),"")</f>
        <v>0</v>
      </c>
      <c r="R2605" s="229">
        <f>IFERROR(IF(VLOOKUP($C2605,'MSCI Database'!$C:$R,5, FALSE)="","",VLOOKUP($C2605,'MSCI Database'!$C:$R,5, FALSE)),"")</f>
        <v>4.5</v>
      </c>
      <c r="S2605" s="229">
        <f>IFERROR(IF(VLOOKUP($C2605,'MSCI Database'!$C:$R,6, FALSE)="","",VLOOKUP($C2605,'MSCI Database'!$C:$R,6, FALSE)),"")</f>
        <v>4.0999999999999996</v>
      </c>
      <c r="T2605" s="229">
        <f>IFERROR(IF(VLOOKUP($C2605,'MSCI Database'!$C:$R,7, FALSE)="","",VLOOKUP($C2605,'MSCI Database'!$C:$R,7, FALSE)),"")</f>
        <v>4.7</v>
      </c>
      <c r="U2605" s="229">
        <f>IFERROR(IF(VLOOKUP($C2605,'MSCI Database'!$C:$R,8, FALSE)="","",VLOOKUP($C2605,'MSCI Database'!$C:$R,8, FALSE)),"")</f>
        <v>3.5</v>
      </c>
      <c r="V2605" s="229">
        <f>IFERROR(IF(VLOOKUP($C2605,'MSCI Database'!$C:$R,9, FALSE)="","",VLOOKUP($C2605,'MSCI Database'!$C:$R,9, FALSE)),"")</f>
        <v>4.0999999999999996</v>
      </c>
      <c r="W2605" s="215">
        <f t="shared" ca="1" si="109"/>
        <v>0</v>
      </c>
      <c r="X2605" s="276">
        <f>IFERROR(IF(VLOOKUP($C2605,'MSCI Database'!$C:$R,10, FALSE)="","",VLOOKUP($C2605,'MSCI Database'!$C:$R,10, FALSE)),"")</f>
        <v>88380</v>
      </c>
      <c r="Y2605" s="229" t="str">
        <f>IFERROR(IF(VLOOKUP($C2605,'MSCI Database'!$C:$R,11, FALSE)="","",VLOOKUP($C2605,'MSCI Database'!$C:$R,11, FALSE)),"")</f>
        <v>2020</v>
      </c>
      <c r="Z2605" s="229" t="str">
        <f>IFERROR(IF(VLOOKUP($C2605,'MSCI Database'!$C:$R,12, FALSE)="","",VLOOKUP($C2605,'MSCI Database'!$C:$R,12, FALSE)),"")</f>
        <v>Reported</v>
      </c>
      <c r="AA2605" s="229" t="str">
        <f>IFERROR(IF(VLOOKUP($C2605,'MSCI Database'!$C:$R,13, FALSE)="","",VLOOKUP($C2605,'MSCI Database'!$C:$R,13, FALSE)),"")</f>
        <v>Strong quality management, relatively weak ownership structure</v>
      </c>
    </row>
    <row r="2606" spans="1:27" s="130" customFormat="1" ht="15" hidden="1" customHeight="1" outlineLevel="1">
      <c r="A2606" s="130" t="s">
        <v>2048</v>
      </c>
      <c r="B2606" s="130" t="s">
        <v>2049</v>
      </c>
      <c r="C2606" s="130" t="s">
        <v>2050</v>
      </c>
      <c r="D2606" s="130" t="s">
        <v>12130</v>
      </c>
      <c r="E2606" s="130" t="s">
        <v>18689</v>
      </c>
      <c r="F2606" s="215">
        <v>5.0340515158168009E-2</v>
      </c>
      <c r="G2606" s="132" t="str">
        <f ca="1">IFERROR(_xll.BQL($A2606, "cur_mkt_cap(currency=EUR)")/1000000, " ")</f>
        <v xml:space="preserve"> </v>
      </c>
      <c r="M2606" s="308"/>
      <c r="N2606" s="215">
        <f t="shared" si="108"/>
        <v>5.4529259229529545E-4</v>
      </c>
      <c r="O2606" s="172" t="str">
        <f>IFERROR(IF(VLOOKUP($C2606,'MSCI Database'!$C:$R,2, FALSE)="","",VLOOKUP($C2606,'MSCI Database'!$C:$R,2, FALSE)),"")</f>
        <v>Software &amp; Services</v>
      </c>
      <c r="P2606" s="229" t="str">
        <f>IFERROR(IF(VLOOKUP($C2606,'MSCI Database'!$C:$R,3, FALSE)="","",VLOOKUP($C2606,'MSCI Database'!$C:$R,3, FALSE)),"")</f>
        <v>AA</v>
      </c>
      <c r="Q2606" s="229" t="str">
        <f>IFERROR(IF(VLOOKUP($C2606,'MSCI Database'!$C:$R,4, FALSE)="","",VLOOKUP($C2606,'MSCI Database'!$C:$R,4, FALSE)),"")</f>
        <v>0</v>
      </c>
      <c r="R2606" s="229">
        <f>IFERROR(IF(VLOOKUP($C2606,'MSCI Database'!$C:$R,5, FALSE)="","",VLOOKUP($C2606,'MSCI Database'!$C:$R,5, FALSE)),"")</f>
        <v>7.4</v>
      </c>
      <c r="S2606" s="229">
        <f>IFERROR(IF(VLOOKUP($C2606,'MSCI Database'!$C:$R,6, FALSE)="","",VLOOKUP($C2606,'MSCI Database'!$C:$R,6, FALSE)),"")</f>
        <v>10</v>
      </c>
      <c r="T2606" s="229">
        <f>IFERROR(IF(VLOOKUP($C2606,'MSCI Database'!$C:$R,7, FALSE)="","",VLOOKUP($C2606,'MSCI Database'!$C:$R,7, FALSE)),"")</f>
        <v>5.5</v>
      </c>
      <c r="U2606" s="229">
        <f>IFERROR(IF(VLOOKUP($C2606,'MSCI Database'!$C:$R,8, FALSE)="","",VLOOKUP($C2606,'MSCI Database'!$C:$R,8, FALSE)),"")</f>
        <v>5.0999999999999996</v>
      </c>
      <c r="V2606" s="229">
        <f>IFERROR(IF(VLOOKUP($C2606,'MSCI Database'!$C:$R,9, FALSE)="","",VLOOKUP($C2606,'MSCI Database'!$C:$R,9, FALSE)),"")</f>
        <v>5.6</v>
      </c>
      <c r="W2606" s="215">
        <f t="shared" ca="1" si="109"/>
        <v>0</v>
      </c>
      <c r="X2606" s="276">
        <f>IFERROR(IF(VLOOKUP($C2606,'MSCI Database'!$C:$R,10, FALSE)="","",VLOOKUP($C2606,'MSCI Database'!$C:$R,10, FALSE)),"")</f>
        <v>48424</v>
      </c>
      <c r="Y2606" s="229" t="str">
        <f>IFERROR(IF(VLOOKUP($C2606,'MSCI Database'!$C:$R,11, FALSE)="","",VLOOKUP($C2606,'MSCI Database'!$C:$R,11, FALSE)),"")</f>
        <v>2019</v>
      </c>
      <c r="Z2606" s="229" t="str">
        <f>IFERROR(IF(VLOOKUP($C2606,'MSCI Database'!$C:$R,12, FALSE)="","",VLOOKUP($C2606,'MSCI Database'!$C:$R,12, FALSE)),"")</f>
        <v>E.CSI</v>
      </c>
      <c r="AA2606" s="229" t="str">
        <f>IFERROR(IF(VLOOKUP($C2606,'MSCI Database'!$C:$R,13, FALSE)="","",VLOOKUP($C2606,'MSCI Database'!$C:$R,13, FALSE)),"")</f>
        <v>Strong ESG management but uncertainties prevail due to the COVID-19 pandemic</v>
      </c>
    </row>
    <row r="2607" spans="1:27" s="130" customFormat="1" ht="15" hidden="1" customHeight="1" outlineLevel="1">
      <c r="A2607" s="130" t="s">
        <v>7004</v>
      </c>
      <c r="B2607" s="130" t="s">
        <v>7005</v>
      </c>
      <c r="C2607" s="130" t="s">
        <v>7006</v>
      </c>
      <c r="D2607" s="130" t="s">
        <v>12128</v>
      </c>
      <c r="E2607" s="130" t="s">
        <v>18673</v>
      </c>
      <c r="F2607" s="215">
        <v>4.2419686728788888E-2</v>
      </c>
      <c r="G2607" s="132" t="str">
        <f ca="1">IFERROR(_xll.BQL($A2607, "cur_mkt_cap(currency=EUR)")/1000000, " ")</f>
        <v xml:space="preserve"> </v>
      </c>
      <c r="M2607" s="308"/>
      <c r="N2607" s="215">
        <f t="shared" si="108"/>
        <v>4.5949352858266261E-4</v>
      </c>
      <c r="O2607" s="172" t="str">
        <f>IFERROR(IF(VLOOKUP($C2607,'MSCI Database'!$C:$R,2, FALSE)="","",VLOOKUP($C2607,'MSCI Database'!$C:$R,2, FALSE)),"")</f>
        <v>Trading Companies &amp; Distributors</v>
      </c>
      <c r="P2607" s="229" t="str">
        <f>IFERROR(IF(VLOOKUP($C2607,'MSCI Database'!$C:$R,3, FALSE)="","",VLOOKUP($C2607,'MSCI Database'!$C:$R,3, FALSE)),"")</f>
        <v>AA</v>
      </c>
      <c r="Q2607" s="229" t="str">
        <f>IFERROR(IF(VLOOKUP($C2607,'MSCI Database'!$C:$R,4, FALSE)="","",VLOOKUP($C2607,'MSCI Database'!$C:$R,4, FALSE)),"")</f>
        <v>1</v>
      </c>
      <c r="R2607" s="229">
        <f>IFERROR(IF(VLOOKUP($C2607,'MSCI Database'!$C:$R,5, FALSE)="","",VLOOKUP($C2607,'MSCI Database'!$C:$R,5, FALSE)),"")</f>
        <v>8</v>
      </c>
      <c r="S2607" s="229">
        <f>IFERROR(IF(VLOOKUP($C2607,'MSCI Database'!$C:$R,6, FALSE)="","",VLOOKUP($C2607,'MSCI Database'!$C:$R,6, FALSE)),"")</f>
        <v>3.3</v>
      </c>
      <c r="T2607" s="229">
        <f>IFERROR(IF(VLOOKUP($C2607,'MSCI Database'!$C:$R,7, FALSE)="","",VLOOKUP($C2607,'MSCI Database'!$C:$R,7, FALSE)),"")</f>
        <v>6.8</v>
      </c>
      <c r="U2607" s="229">
        <f>IFERROR(IF(VLOOKUP($C2607,'MSCI Database'!$C:$R,8, FALSE)="","",VLOOKUP($C2607,'MSCI Database'!$C:$R,8, FALSE)),"")</f>
        <v>6.4</v>
      </c>
      <c r="V2607" s="229">
        <f>IFERROR(IF(VLOOKUP($C2607,'MSCI Database'!$C:$R,9, FALSE)="","",VLOOKUP($C2607,'MSCI Database'!$C:$R,9, FALSE)),"")</f>
        <v>6</v>
      </c>
      <c r="W2607" s="215">
        <f t="shared" ca="1" si="109"/>
        <v>0</v>
      </c>
      <c r="X2607" s="276">
        <f>IFERROR(IF(VLOOKUP($C2607,'MSCI Database'!$C:$R,10, FALSE)="","",VLOOKUP($C2607,'MSCI Database'!$C:$R,10, FALSE)),"")</f>
        <v>183498</v>
      </c>
      <c r="Y2607" s="229" t="str">
        <f>IFERROR(IF(VLOOKUP($C2607,'MSCI Database'!$C:$R,11, FALSE)="","",VLOOKUP($C2607,'MSCI Database'!$C:$R,11, FALSE)),"")</f>
        <v>2019</v>
      </c>
      <c r="Z2607" s="229" t="str">
        <f>IFERROR(IF(VLOOKUP($C2607,'MSCI Database'!$C:$R,12, FALSE)="","",VLOOKUP($C2607,'MSCI Database'!$C:$R,12, FALSE)),"")</f>
        <v>Reported</v>
      </c>
      <c r="AA2607" s="229" t="str">
        <f>IFERROR(IF(VLOOKUP($C2607,'MSCI Database'!$C:$R,13, FALSE)="","",VLOOKUP($C2607,'MSCI Database'!$C:$R,13, FALSE)),"")</f>
        <v>Sustained focus on workplace health and safety; corporate governance practices remain strong</v>
      </c>
    </row>
    <row r="2608" spans="1:27" s="130" customFormat="1" ht="15" hidden="1" customHeight="1" outlineLevel="1">
      <c r="A2608" s="130" t="s">
        <v>8638</v>
      </c>
      <c r="B2608" s="130" t="s">
        <v>8639</v>
      </c>
      <c r="C2608" s="130" t="s">
        <v>8640</v>
      </c>
      <c r="D2608" s="130" t="s">
        <v>18719</v>
      </c>
      <c r="E2608" s="130" t="s">
        <v>18673</v>
      </c>
      <c r="F2608" s="215">
        <v>1.019498395293331E-2</v>
      </c>
      <c r="G2608" s="132" t="str">
        <f ca="1">IFERROR(_xll.BQL($A2608, "cur_mkt_cap(currency=EUR)")/1000000, " ")</f>
        <v xml:space="preserve"> </v>
      </c>
      <c r="M2608" s="308"/>
      <c r="N2608" s="215">
        <f t="shared" si="108"/>
        <v>1.1043290301334801E-4</v>
      </c>
      <c r="O2608" s="172" t="str">
        <f>IFERROR(IF(VLOOKUP($C2608,'MSCI Database'!$C:$R,2, FALSE)="","",VLOOKUP($C2608,'MSCI Database'!$C:$R,2, FALSE)),"")</f>
        <v>Industrial Conglomerates</v>
      </c>
      <c r="P2608" s="229" t="str">
        <f>IFERROR(IF(VLOOKUP($C2608,'MSCI Database'!$C:$R,3, FALSE)="","",VLOOKUP($C2608,'MSCI Database'!$C:$R,3, FALSE)),"")</f>
        <v>A</v>
      </c>
      <c r="Q2608" s="229" t="str">
        <f>IFERROR(IF(VLOOKUP($C2608,'MSCI Database'!$C:$R,4, FALSE)="","",VLOOKUP($C2608,'MSCI Database'!$C:$R,4, FALSE)),"")</f>
        <v>0</v>
      </c>
      <c r="R2608" s="229">
        <f>IFERROR(IF(VLOOKUP($C2608,'MSCI Database'!$C:$R,5, FALSE)="","",VLOOKUP($C2608,'MSCI Database'!$C:$R,5, FALSE)),"")</f>
        <v>6.3</v>
      </c>
      <c r="S2608" s="229">
        <f>IFERROR(IF(VLOOKUP($C2608,'MSCI Database'!$C:$R,6, FALSE)="","",VLOOKUP($C2608,'MSCI Database'!$C:$R,6, FALSE)),"")</f>
        <v>2.9</v>
      </c>
      <c r="T2608" s="229">
        <f>IFERROR(IF(VLOOKUP($C2608,'MSCI Database'!$C:$R,7, FALSE)="","",VLOOKUP($C2608,'MSCI Database'!$C:$R,7, FALSE)),"")</f>
        <v>5.4</v>
      </c>
      <c r="U2608" s="229">
        <f>IFERROR(IF(VLOOKUP($C2608,'MSCI Database'!$C:$R,8, FALSE)="","",VLOOKUP($C2608,'MSCI Database'!$C:$R,8, FALSE)),"")</f>
        <v>4.5999999999999996</v>
      </c>
      <c r="V2608" s="229">
        <f>IFERROR(IF(VLOOKUP($C2608,'MSCI Database'!$C:$R,9, FALSE)="","",VLOOKUP($C2608,'MSCI Database'!$C:$R,9, FALSE)),"")</f>
        <v>4.5999999999999996</v>
      </c>
      <c r="W2608" s="215">
        <f t="shared" ca="1" si="109"/>
        <v>0</v>
      </c>
      <c r="X2608" s="276">
        <f>IFERROR(IF(VLOOKUP($C2608,'MSCI Database'!$C:$R,10, FALSE)="","",VLOOKUP($C2608,'MSCI Database'!$C:$R,10, FALSE)),"")</f>
        <v>2399235</v>
      </c>
      <c r="Y2608" s="229" t="str">
        <f>IFERROR(IF(VLOOKUP($C2608,'MSCI Database'!$C:$R,11, FALSE)="","",VLOOKUP($C2608,'MSCI Database'!$C:$R,11, FALSE)),"")</f>
        <v>2019</v>
      </c>
      <c r="Z2608" s="229" t="str">
        <f>IFERROR(IF(VLOOKUP($C2608,'MSCI Database'!$C:$R,12, FALSE)="","",VLOOKUP($C2608,'MSCI Database'!$C:$R,12, FALSE)),"")</f>
        <v>E.CSI</v>
      </c>
      <c r="AA2608" s="229" t="str">
        <f>IFERROR(IF(VLOOKUP($C2608,'MSCI Database'!$C:$R,13, FALSE)="","",VLOOKUP($C2608,'MSCI Database'!$C:$R,13, FALSE)),"")</f>
        <v>Efforts to enhance productivity may be tested by ongoing restructuring</v>
      </c>
    </row>
    <row r="2609" spans="1:27" s="130" customFormat="1" ht="15" hidden="1" customHeight="1" outlineLevel="1">
      <c r="A2609" s="130" t="s">
        <v>8133</v>
      </c>
      <c r="B2609" s="130" t="s">
        <v>8134</v>
      </c>
      <c r="C2609" s="130" t="s">
        <v>8135</v>
      </c>
      <c r="D2609" s="130" t="s">
        <v>12128</v>
      </c>
      <c r="E2609" s="130" t="s">
        <v>18689</v>
      </c>
      <c r="F2609" s="215">
        <v>4.2210939378438277E-2</v>
      </c>
      <c r="G2609" s="132" t="str">
        <f ca="1">IFERROR(_xll.BQL($A2609, "cur_mkt_cap(currency=EUR)")/1000000, " ")</f>
        <v xml:space="preserve"> </v>
      </c>
      <c r="M2609" s="308"/>
      <c r="N2609" s="215">
        <f t="shared" si="108"/>
        <v>4.5723236014904976E-4</v>
      </c>
      <c r="O2609" s="172" t="str">
        <f>IFERROR(IF(VLOOKUP($C2609,'MSCI Database'!$C:$R,2, FALSE)="","",VLOOKUP($C2609,'MSCI Database'!$C:$R,2, FALSE)),"")</f>
        <v>Software &amp; Services</v>
      </c>
      <c r="P2609" s="229" t="str">
        <f>IFERROR(IF(VLOOKUP($C2609,'MSCI Database'!$C:$R,3, FALSE)="","",VLOOKUP($C2609,'MSCI Database'!$C:$R,3, FALSE)),"")</f>
        <v>B</v>
      </c>
      <c r="Q2609" s="229" t="str">
        <f>IFERROR(IF(VLOOKUP($C2609,'MSCI Database'!$C:$R,4, FALSE)="","",VLOOKUP($C2609,'MSCI Database'!$C:$R,4, FALSE)),"")</f>
        <v>0</v>
      </c>
      <c r="R2609" s="229">
        <f>IFERROR(IF(VLOOKUP($C2609,'MSCI Database'!$C:$R,5, FALSE)="","",VLOOKUP($C2609,'MSCI Database'!$C:$R,5, FALSE)),"")</f>
        <v>2.1</v>
      </c>
      <c r="S2609" s="229">
        <f>IFERROR(IF(VLOOKUP($C2609,'MSCI Database'!$C:$R,6, FALSE)="","",VLOOKUP($C2609,'MSCI Database'!$C:$R,6, FALSE)),"")</f>
        <v>3.4</v>
      </c>
      <c r="T2609" s="229">
        <f>IFERROR(IF(VLOOKUP($C2609,'MSCI Database'!$C:$R,7, FALSE)="","",VLOOKUP($C2609,'MSCI Database'!$C:$R,7, FALSE)),"")</f>
        <v>3.5</v>
      </c>
      <c r="U2609" s="229">
        <f>IFERROR(IF(VLOOKUP($C2609,'MSCI Database'!$C:$R,8, FALSE)="","",VLOOKUP($C2609,'MSCI Database'!$C:$R,8, FALSE)),"")</f>
        <v>4.4000000000000004</v>
      </c>
      <c r="V2609" s="229">
        <f>IFERROR(IF(VLOOKUP($C2609,'MSCI Database'!$C:$R,9, FALSE)="","",VLOOKUP($C2609,'MSCI Database'!$C:$R,9, FALSE)),"")</f>
        <v>3.8</v>
      </c>
      <c r="W2609" s="215">
        <f t="shared" ca="1" si="109"/>
        <v>0</v>
      </c>
      <c r="X2609" s="276">
        <f>IFERROR(IF(VLOOKUP($C2609,'MSCI Database'!$C:$R,10, FALSE)="","",VLOOKUP($C2609,'MSCI Database'!$C:$R,10, FALSE)),"")</f>
        <v>5428</v>
      </c>
      <c r="Y2609" s="229" t="str">
        <f>IFERROR(IF(VLOOKUP($C2609,'MSCI Database'!$C:$R,11, FALSE)="","",VLOOKUP($C2609,'MSCI Database'!$C:$R,11, FALSE)),"")</f>
        <v>2019</v>
      </c>
      <c r="Z2609" s="229" t="str">
        <f>IFERROR(IF(VLOOKUP($C2609,'MSCI Database'!$C:$R,12, FALSE)="","",VLOOKUP($C2609,'MSCI Database'!$C:$R,12, FALSE)),"")</f>
        <v>E.Segmt-Moderately Low</v>
      </c>
      <c r="AA2609" s="229" t="str">
        <f>IFERROR(IF(VLOOKUP($C2609,'MSCI Database'!$C:$R,13, FALSE)="","",VLOOKUP($C2609,'MSCI Database'!$C:$R,13, FALSE)),"")</f>
        <v>Trails peers in robust information security management programs</v>
      </c>
    </row>
    <row r="2610" spans="1:27" s="130" customFormat="1" ht="15" hidden="1" customHeight="1" outlineLevel="1">
      <c r="A2610" s="130" t="s">
        <v>333</v>
      </c>
      <c r="B2610" s="130" t="s">
        <v>334</v>
      </c>
      <c r="C2610" s="130" t="s">
        <v>335</v>
      </c>
      <c r="D2610" s="130" t="s">
        <v>18679</v>
      </c>
      <c r="E2610" s="130" t="s">
        <v>18689</v>
      </c>
      <c r="F2610" s="215">
        <v>2.913763817728449E-2</v>
      </c>
      <c r="G2610" s="132" t="str">
        <f ca="1">IFERROR(_xll.BQL($A2610, "cur_mkt_cap(currency=EUR)")/1000000, " ")</f>
        <v xml:space="preserve"> </v>
      </c>
      <c r="M2610" s="308"/>
      <c r="N2610" s="215">
        <f t="shared" si="108"/>
        <v>3.1562128844197634E-4</v>
      </c>
      <c r="O2610" s="172" t="str">
        <f>IFERROR(IF(VLOOKUP($C2610,'MSCI Database'!$C:$R,2, FALSE)="","",VLOOKUP($C2610,'MSCI Database'!$C:$R,2, FALSE)),"")</f>
        <v>Software &amp; Services</v>
      </c>
      <c r="P2610" s="229" t="str">
        <f>IFERROR(IF(VLOOKUP($C2610,'MSCI Database'!$C:$R,3, FALSE)="","",VLOOKUP($C2610,'MSCI Database'!$C:$R,3, FALSE)),"")</f>
        <v>A</v>
      </c>
      <c r="Q2610" s="229" t="str">
        <f>IFERROR(IF(VLOOKUP($C2610,'MSCI Database'!$C:$R,4, FALSE)="","",VLOOKUP($C2610,'MSCI Database'!$C:$R,4, FALSE)),"")</f>
        <v>1</v>
      </c>
      <c r="R2610" s="229">
        <f>IFERROR(IF(VLOOKUP($C2610,'MSCI Database'!$C:$R,5, FALSE)="","",VLOOKUP($C2610,'MSCI Database'!$C:$R,5, FALSE)),"")</f>
        <v>6.4</v>
      </c>
      <c r="S2610" s="229">
        <f>IFERROR(IF(VLOOKUP($C2610,'MSCI Database'!$C:$R,6, FALSE)="","",VLOOKUP($C2610,'MSCI Database'!$C:$R,6, FALSE)),"")</f>
        <v>7</v>
      </c>
      <c r="T2610" s="229">
        <f>IFERROR(IF(VLOOKUP($C2610,'MSCI Database'!$C:$R,7, FALSE)="","",VLOOKUP($C2610,'MSCI Database'!$C:$R,7, FALSE)),"")</f>
        <v>3.2</v>
      </c>
      <c r="U2610" s="229">
        <f>IFERROR(IF(VLOOKUP($C2610,'MSCI Database'!$C:$R,8, FALSE)="","",VLOOKUP($C2610,'MSCI Database'!$C:$R,8, FALSE)),"")</f>
        <v>7.6</v>
      </c>
      <c r="V2610" s="229">
        <f>IFERROR(IF(VLOOKUP($C2610,'MSCI Database'!$C:$R,9, FALSE)="","",VLOOKUP($C2610,'MSCI Database'!$C:$R,9, FALSE)),"")</f>
        <v>5.0999999999999996</v>
      </c>
      <c r="W2610" s="215">
        <f t="shared" ca="1" si="109"/>
        <v>0</v>
      </c>
      <c r="X2610" s="276">
        <f>IFERROR(IF(VLOOKUP($C2610,'MSCI Database'!$C:$R,10, FALSE)="","",VLOOKUP($C2610,'MSCI Database'!$C:$R,10, FALSE)),"")</f>
        <v>1574</v>
      </c>
      <c r="Y2610" s="229" t="str">
        <f>IFERROR(IF(VLOOKUP($C2610,'MSCI Database'!$C:$R,11, FALSE)="","",VLOOKUP($C2610,'MSCI Database'!$C:$R,11, FALSE)),"")</f>
        <v>2019</v>
      </c>
      <c r="Z2610" s="229" t="str">
        <f>IFERROR(IF(VLOOKUP($C2610,'MSCI Database'!$C:$R,12, FALSE)="","",VLOOKUP($C2610,'MSCI Database'!$C:$R,12, FALSE)),"")</f>
        <v>E.Segmt-Moderate</v>
      </c>
      <c r="AA2610" s="229" t="str">
        <f>IFERROR(IF(VLOOKUP($C2610,'MSCI Database'!$C:$R,13, FALSE)="","",VLOOKUP($C2610,'MSCI Database'!$C:$R,13, FALSE)),"")</f>
        <v>Leads industry peers in adopting strong governance practices</v>
      </c>
    </row>
    <row r="2611" spans="1:27" s="130" customFormat="1" ht="15" hidden="1" customHeight="1" outlineLevel="1">
      <c r="A2611" s="130" t="s">
        <v>6695</v>
      </c>
      <c r="B2611" s="130" t="s">
        <v>6696</v>
      </c>
      <c r="C2611" s="130" t="s">
        <v>6697</v>
      </c>
      <c r="D2611" s="130" t="s">
        <v>12128</v>
      </c>
      <c r="E2611" s="130" t="s">
        <v>18674</v>
      </c>
      <c r="F2611" s="215">
        <v>4.1760793518695022E-2</v>
      </c>
      <c r="G2611" s="132" t="str">
        <f ca="1">IFERROR(_xll.BQL($A2611, "cur_mkt_cap(currency=EUR)")/1000000, " ")</f>
        <v xml:space="preserve"> </v>
      </c>
      <c r="M2611" s="308"/>
      <c r="N2611" s="215">
        <f t="shared" si="108"/>
        <v>4.5235634324697468E-4</v>
      </c>
      <c r="O2611" s="172" t="str">
        <f>IFERROR(IF(VLOOKUP($C2611,'MSCI Database'!$C:$R,2, FALSE)="","",VLOOKUP($C2611,'MSCI Database'!$C:$R,2, FALSE)),"")</f>
        <v>Household &amp; Personal Products</v>
      </c>
      <c r="P2611" s="229" t="str">
        <f>IFERROR(IF(VLOOKUP($C2611,'MSCI Database'!$C:$R,3, FALSE)="","",VLOOKUP($C2611,'MSCI Database'!$C:$R,3, FALSE)),"")</f>
        <v>AA</v>
      </c>
      <c r="Q2611" s="229" t="str">
        <f>IFERROR(IF(VLOOKUP($C2611,'MSCI Database'!$C:$R,4, FALSE)="","",VLOOKUP($C2611,'MSCI Database'!$C:$R,4, FALSE)),"")</f>
        <v>0</v>
      </c>
      <c r="R2611" s="229">
        <f>IFERROR(IF(VLOOKUP($C2611,'MSCI Database'!$C:$R,5, FALSE)="","",VLOOKUP($C2611,'MSCI Database'!$C:$R,5, FALSE)),"")</f>
        <v>8.5</v>
      </c>
      <c r="S2611" s="229">
        <f>IFERROR(IF(VLOOKUP($C2611,'MSCI Database'!$C:$R,6, FALSE)="","",VLOOKUP($C2611,'MSCI Database'!$C:$R,6, FALSE)),"")</f>
        <v>5</v>
      </c>
      <c r="T2611" s="229">
        <f>IFERROR(IF(VLOOKUP($C2611,'MSCI Database'!$C:$R,7, FALSE)="","",VLOOKUP($C2611,'MSCI Database'!$C:$R,7, FALSE)),"")</f>
        <v>5.6</v>
      </c>
      <c r="U2611" s="229">
        <f>IFERROR(IF(VLOOKUP($C2611,'MSCI Database'!$C:$R,8, FALSE)="","",VLOOKUP($C2611,'MSCI Database'!$C:$R,8, FALSE)),"")</f>
        <v>6.6</v>
      </c>
      <c r="V2611" s="229">
        <f>IFERROR(IF(VLOOKUP($C2611,'MSCI Database'!$C:$R,9, FALSE)="","",VLOOKUP($C2611,'MSCI Database'!$C:$R,9, FALSE)),"")</f>
        <v>5.7</v>
      </c>
      <c r="W2611" s="215">
        <f t="shared" ca="1" si="109"/>
        <v>0</v>
      </c>
      <c r="X2611" s="276">
        <f>IFERROR(IF(VLOOKUP($C2611,'MSCI Database'!$C:$R,10, FALSE)="","",VLOOKUP($C2611,'MSCI Database'!$C:$R,10, FALSE)),"")</f>
        <v>234854</v>
      </c>
      <c r="Y2611" s="229" t="str">
        <f>IFERROR(IF(VLOOKUP($C2611,'MSCI Database'!$C:$R,11, FALSE)="","",VLOOKUP($C2611,'MSCI Database'!$C:$R,11, FALSE)),"")</f>
        <v>2019</v>
      </c>
      <c r="Z2611" s="229" t="str">
        <f>IFERROR(IF(VLOOKUP($C2611,'MSCI Database'!$C:$R,12, FALSE)="","",VLOOKUP($C2611,'MSCI Database'!$C:$R,12, FALSE)),"")</f>
        <v>Reported</v>
      </c>
      <c r="AA2611" s="229" t="str">
        <f>IFERROR(IF(VLOOKUP($C2611,'MSCI Database'!$C:$R,13, FALSE)="","",VLOOKUP($C2611,'MSCI Database'!$C:$R,13, FALSE)),"")</f>
        <v>Robust governance structure and chemical safety programs, relative to peers</v>
      </c>
    </row>
    <row r="2612" spans="1:27" s="130" customFormat="1" ht="15" hidden="1" customHeight="1" outlineLevel="1">
      <c r="A2612" s="130" t="s">
        <v>1200</v>
      </c>
      <c r="B2612" s="130" t="s">
        <v>1201</v>
      </c>
      <c r="C2612" s="130" t="s">
        <v>1202</v>
      </c>
      <c r="D2612" s="130" t="s">
        <v>18681</v>
      </c>
      <c r="E2612" s="130" t="s">
        <v>18688</v>
      </c>
      <c r="F2612" s="215">
        <v>4.4578308210996953E-2</v>
      </c>
      <c r="G2612" s="132" t="str">
        <f ca="1">IFERROR(_xll.BQL($A2612, "cur_mkt_cap(currency=EUR)")/1000000, " ")</f>
        <v xml:space="preserve"> </v>
      </c>
      <c r="M2612" s="308"/>
      <c r="N2612" s="215">
        <f t="shared" si="108"/>
        <v>4.828758936641324E-4</v>
      </c>
      <c r="O2612" s="172" t="str">
        <f>IFERROR(IF(VLOOKUP($C2612,'MSCI Database'!$C:$R,2, FALSE)="","",VLOOKUP($C2612,'MSCI Database'!$C:$R,2, FALSE)),"")</f>
        <v>Investment Banking &amp; Brokerage</v>
      </c>
      <c r="P2612" s="229" t="str">
        <f>IFERROR(IF(VLOOKUP($C2612,'MSCI Database'!$C:$R,3, FALSE)="","",VLOOKUP($C2612,'MSCI Database'!$C:$R,3, FALSE)),"")</f>
        <v>A</v>
      </c>
      <c r="Q2612" s="229" t="str">
        <f>IFERROR(IF(VLOOKUP($C2612,'MSCI Database'!$C:$R,4, FALSE)="","",VLOOKUP($C2612,'MSCI Database'!$C:$R,4, FALSE)),"")</f>
        <v>1</v>
      </c>
      <c r="R2612" s="229">
        <f>IFERROR(IF(VLOOKUP($C2612,'MSCI Database'!$C:$R,5, FALSE)="","",VLOOKUP($C2612,'MSCI Database'!$C:$R,5, FALSE)),"")</f>
        <v>7.1</v>
      </c>
      <c r="S2612" s="229">
        <f>IFERROR(IF(VLOOKUP($C2612,'MSCI Database'!$C:$R,6, FALSE)="","",VLOOKUP($C2612,'MSCI Database'!$C:$R,6, FALSE)),"")</f>
        <v>10</v>
      </c>
      <c r="T2612" s="229">
        <f>IFERROR(IF(VLOOKUP($C2612,'MSCI Database'!$C:$R,7, FALSE)="","",VLOOKUP($C2612,'MSCI Database'!$C:$R,7, FALSE)),"")</f>
        <v>4.3</v>
      </c>
      <c r="U2612" s="229">
        <f>IFERROR(IF(VLOOKUP($C2612,'MSCI Database'!$C:$R,8, FALSE)="","",VLOOKUP($C2612,'MSCI Database'!$C:$R,8, FALSE)),"")</f>
        <v>4.0999999999999996</v>
      </c>
      <c r="V2612" s="229">
        <f>IFERROR(IF(VLOOKUP($C2612,'MSCI Database'!$C:$R,9, FALSE)="","",VLOOKUP($C2612,'MSCI Database'!$C:$R,9, FALSE)),"")</f>
        <v>5.0999999999999996</v>
      </c>
      <c r="W2612" s="215">
        <f t="shared" ca="1" si="109"/>
        <v>0</v>
      </c>
      <c r="X2612" s="276">
        <f>IFERROR(IF(VLOOKUP($C2612,'MSCI Database'!$C:$R,10, FALSE)="","",VLOOKUP($C2612,'MSCI Database'!$C:$R,10, FALSE)),"")</f>
        <v>35100</v>
      </c>
      <c r="Y2612" s="229" t="str">
        <f>IFERROR(IF(VLOOKUP($C2612,'MSCI Database'!$C:$R,11, FALSE)="","",VLOOKUP($C2612,'MSCI Database'!$C:$R,11, FALSE)),"")</f>
        <v>2019</v>
      </c>
      <c r="Z2612" s="229" t="str">
        <f>IFERROR(IF(VLOOKUP($C2612,'MSCI Database'!$C:$R,12, FALSE)="","",VLOOKUP($C2612,'MSCI Database'!$C:$R,12, FALSE)),"")</f>
        <v>Reported</v>
      </c>
      <c r="AA2612" s="229" t="str">
        <f>IFERROR(IF(VLOOKUP($C2612,'MSCI Database'!$C:$R,13, FALSE)="","",VLOOKUP($C2612,'MSCI Database'!$C:$R,13, FALSE)),"")</f>
        <v>Enhanced assessment of environmental risk exposure in financing and investment policies</v>
      </c>
    </row>
    <row r="2613" spans="1:27" s="130" customFormat="1" ht="15" hidden="1" customHeight="1" outlineLevel="1">
      <c r="A2613" s="130" t="s">
        <v>6552</v>
      </c>
      <c r="B2613" s="130" t="s">
        <v>6553</v>
      </c>
      <c r="C2613" s="130" t="s">
        <v>6554</v>
      </c>
      <c r="D2613" s="130" t="s">
        <v>12128</v>
      </c>
      <c r="E2613" s="130" t="s">
        <v>18689</v>
      </c>
      <c r="F2613" s="215">
        <v>4.1582483530628503E-2</v>
      </c>
      <c r="G2613" s="132" t="str">
        <f ca="1">IFERROR(_xll.BQL($A2613, "cur_mkt_cap(currency=EUR)")/1000000, " ")</f>
        <v xml:space="preserve"> </v>
      </c>
      <c r="M2613" s="308"/>
      <c r="N2613" s="215">
        <f t="shared" si="108"/>
        <v>4.5042487482001406E-4</v>
      </c>
      <c r="O2613" s="172" t="str">
        <f>IFERROR(IF(VLOOKUP($C2613,'MSCI Database'!$C:$R,2, FALSE)="","",VLOOKUP($C2613,'MSCI Database'!$C:$R,2, FALSE)),"")</f>
        <v>Electronic Equipment, Instruments &amp; Components</v>
      </c>
      <c r="P2613" s="229" t="str">
        <f>IFERROR(IF(VLOOKUP($C2613,'MSCI Database'!$C:$R,3, FALSE)="","",VLOOKUP($C2613,'MSCI Database'!$C:$R,3, FALSE)),"")</f>
        <v>BB</v>
      </c>
      <c r="Q2613" s="229" t="str">
        <f>IFERROR(IF(VLOOKUP($C2613,'MSCI Database'!$C:$R,4, FALSE)="","",VLOOKUP($C2613,'MSCI Database'!$C:$R,4, FALSE)),"")</f>
        <v>1</v>
      </c>
      <c r="R2613" s="229">
        <f>IFERROR(IF(VLOOKUP($C2613,'MSCI Database'!$C:$R,5, FALSE)="","",VLOOKUP($C2613,'MSCI Database'!$C:$R,5, FALSE)),"")</f>
        <v>3.8</v>
      </c>
      <c r="S2613" s="229">
        <f>IFERROR(IF(VLOOKUP($C2613,'MSCI Database'!$C:$R,6, FALSE)="","",VLOOKUP($C2613,'MSCI Database'!$C:$R,6, FALSE)),"")</f>
        <v>2.8</v>
      </c>
      <c r="T2613" s="229">
        <f>IFERROR(IF(VLOOKUP($C2613,'MSCI Database'!$C:$R,7, FALSE)="","",VLOOKUP($C2613,'MSCI Database'!$C:$R,7, FALSE)),"")</f>
        <v>1.9</v>
      </c>
      <c r="U2613" s="229">
        <f>IFERROR(IF(VLOOKUP($C2613,'MSCI Database'!$C:$R,8, FALSE)="","",VLOOKUP($C2613,'MSCI Database'!$C:$R,8, FALSE)),"")</f>
        <v>6.9</v>
      </c>
      <c r="V2613" s="229">
        <f>IFERROR(IF(VLOOKUP($C2613,'MSCI Database'!$C:$R,9, FALSE)="","",VLOOKUP($C2613,'MSCI Database'!$C:$R,9, FALSE)),"")</f>
        <v>4.5</v>
      </c>
      <c r="W2613" s="215">
        <f t="shared" ca="1" si="109"/>
        <v>0</v>
      </c>
      <c r="X2613" s="276">
        <f>IFERROR(IF(VLOOKUP($C2613,'MSCI Database'!$C:$R,10, FALSE)="","",VLOOKUP($C2613,'MSCI Database'!$C:$R,10, FALSE)),"")</f>
        <v>204925</v>
      </c>
      <c r="Y2613" s="229" t="str">
        <f>IFERROR(IF(VLOOKUP($C2613,'MSCI Database'!$C:$R,11, FALSE)="","",VLOOKUP($C2613,'MSCI Database'!$C:$R,11, FALSE)),"")</f>
        <v>2019</v>
      </c>
      <c r="Z2613" s="229" t="str">
        <f>IFERROR(IF(VLOOKUP($C2613,'MSCI Database'!$C:$R,12, FALSE)="","",VLOOKUP($C2613,'MSCI Database'!$C:$R,12, FALSE)),"")</f>
        <v>E.Segmt-Moderately High</v>
      </c>
      <c r="AA2613" s="229" t="str">
        <f>IFERROR(IF(VLOOKUP($C2613,'MSCI Database'!$C:$R,13, FALSE)="","",VLOOKUP($C2613,'MSCI Database'!$C:$R,13, FALSE)),"")</f>
        <v>Corporate governance drives upgrade</v>
      </c>
    </row>
    <row r="2614" spans="1:27" s="130" customFormat="1" ht="15" hidden="1" customHeight="1" outlineLevel="1">
      <c r="A2614" s="130" t="s">
        <v>7384</v>
      </c>
      <c r="B2614" s="130" t="s">
        <v>7385</v>
      </c>
      <c r="C2614" s="130" t="s">
        <v>7386</v>
      </c>
      <c r="D2614" s="130" t="s">
        <v>12128</v>
      </c>
      <c r="E2614" s="130" t="s">
        <v>12133</v>
      </c>
      <c r="F2614" s="215">
        <v>4.1371803091449222E-2</v>
      </c>
      <c r="G2614" s="132" t="str">
        <f ca="1">IFERROR(_xll.BQL($A2614, "cur_mkt_cap(currency=EUR)")/1000000, " ")</f>
        <v xml:space="preserve"> </v>
      </c>
      <c r="M2614" s="308"/>
      <c r="N2614" s="215">
        <f t="shared" si="108"/>
        <v>4.4814276700953526E-4</v>
      </c>
      <c r="O2614" s="172" t="str">
        <f>IFERROR(IF(VLOOKUP($C2614,'MSCI Database'!$C:$R,2, FALSE)="","",VLOOKUP($C2614,'MSCI Database'!$C:$R,2, FALSE)),"")</f>
        <v>Health Care Providers &amp; Services</v>
      </c>
      <c r="P2614" s="229" t="str">
        <f>IFERROR(IF(VLOOKUP($C2614,'MSCI Database'!$C:$R,3, FALSE)="","",VLOOKUP($C2614,'MSCI Database'!$C:$R,3, FALSE)),"")</f>
        <v>BBB</v>
      </c>
      <c r="Q2614" s="229" t="str">
        <f>IFERROR(IF(VLOOKUP($C2614,'MSCI Database'!$C:$R,4, FALSE)="","",VLOOKUP($C2614,'MSCI Database'!$C:$R,4, FALSE)),"")</f>
        <v>0</v>
      </c>
      <c r="R2614" s="229">
        <f>IFERROR(IF(VLOOKUP($C2614,'MSCI Database'!$C:$R,5, FALSE)="","",VLOOKUP($C2614,'MSCI Database'!$C:$R,5, FALSE)),"")</f>
        <v>5.5</v>
      </c>
      <c r="S2614" s="229">
        <f>IFERROR(IF(VLOOKUP($C2614,'MSCI Database'!$C:$R,6, FALSE)="","",VLOOKUP($C2614,'MSCI Database'!$C:$R,6, FALSE)),"")</f>
        <v>10</v>
      </c>
      <c r="T2614" s="229">
        <f>IFERROR(IF(VLOOKUP($C2614,'MSCI Database'!$C:$R,7, FALSE)="","",VLOOKUP($C2614,'MSCI Database'!$C:$R,7, FALSE)),"")</f>
        <v>5.0999999999999996</v>
      </c>
      <c r="U2614" s="229">
        <f>IFERROR(IF(VLOOKUP($C2614,'MSCI Database'!$C:$R,8, FALSE)="","",VLOOKUP($C2614,'MSCI Database'!$C:$R,8, FALSE)),"")</f>
        <v>5.7</v>
      </c>
      <c r="V2614" s="229">
        <f>IFERROR(IF(VLOOKUP($C2614,'MSCI Database'!$C:$R,9, FALSE)="","",VLOOKUP($C2614,'MSCI Database'!$C:$R,9, FALSE)),"")</f>
        <v>5.5</v>
      </c>
      <c r="W2614" s="215">
        <f t="shared" ca="1" si="109"/>
        <v>0</v>
      </c>
      <c r="X2614" s="276">
        <f>IFERROR(IF(VLOOKUP($C2614,'MSCI Database'!$C:$R,10, FALSE)="","",VLOOKUP($C2614,'MSCI Database'!$C:$R,10, FALSE)),"")</f>
        <v>317032</v>
      </c>
      <c r="Y2614" s="229" t="str">
        <f>IFERROR(IF(VLOOKUP($C2614,'MSCI Database'!$C:$R,11, FALSE)="","",VLOOKUP($C2614,'MSCI Database'!$C:$R,11, FALSE)),"")</f>
        <v>2019</v>
      </c>
      <c r="Z2614" s="229" t="str">
        <f>IFERROR(IF(VLOOKUP($C2614,'MSCI Database'!$C:$R,12, FALSE)="","",VLOOKUP($C2614,'MSCI Database'!$C:$R,12, FALSE)),"")</f>
        <v>Reported</v>
      </c>
      <c r="AA2614" s="229" t="str">
        <f>IFERROR(IF(VLOOKUP($C2614,'MSCI Database'!$C:$R,13, FALSE)="","",VLOOKUP($C2614,'MSCI Database'!$C:$R,13, FALSE)),"")</f>
        <v>Industry-typical practices to preempt corruption and data breach</v>
      </c>
    </row>
    <row r="2615" spans="1:27" s="130" customFormat="1" ht="15" hidden="1" customHeight="1" outlineLevel="1">
      <c r="A2615" s="130" t="s">
        <v>7048</v>
      </c>
      <c r="B2615" s="130" t="s">
        <v>7049</v>
      </c>
      <c r="C2615" s="130" t="s">
        <v>7050</v>
      </c>
      <c r="D2615" s="130" t="s">
        <v>12128</v>
      </c>
      <c r="E2615" s="130" t="s">
        <v>18689</v>
      </c>
      <c r="F2615" s="215">
        <v>4.1240786531625162E-2</v>
      </c>
      <c r="G2615" s="132" t="str">
        <f ca="1">IFERROR(_xll.BQL($A2615, "cur_mkt_cap(currency=EUR)")/1000000, " ")</f>
        <v xml:space="preserve"> </v>
      </c>
      <c r="M2615" s="308"/>
      <c r="N2615" s="215">
        <f t="shared" si="108"/>
        <v>4.4672358487928481E-4</v>
      </c>
      <c r="O2615" s="172" t="str">
        <f>IFERROR(IF(VLOOKUP($C2615,'MSCI Database'!$C:$R,2, FALSE)="","",VLOOKUP($C2615,'MSCI Database'!$C:$R,2, FALSE)),"")</f>
        <v>Software &amp; Services</v>
      </c>
      <c r="P2615" s="229" t="str">
        <f>IFERROR(IF(VLOOKUP($C2615,'MSCI Database'!$C:$R,3, FALSE)="","",VLOOKUP($C2615,'MSCI Database'!$C:$R,3, FALSE)),"")</f>
        <v>BBB</v>
      </c>
      <c r="Q2615" s="229" t="str">
        <f>IFERROR(IF(VLOOKUP($C2615,'MSCI Database'!$C:$R,4, FALSE)="","",VLOOKUP($C2615,'MSCI Database'!$C:$R,4, FALSE)),"")</f>
        <v>0</v>
      </c>
      <c r="R2615" s="229">
        <f>IFERROR(IF(VLOOKUP($C2615,'MSCI Database'!$C:$R,5, FALSE)="","",VLOOKUP($C2615,'MSCI Database'!$C:$R,5, FALSE)),"")</f>
        <v>5.6</v>
      </c>
      <c r="S2615" s="229">
        <f>IFERROR(IF(VLOOKUP($C2615,'MSCI Database'!$C:$R,6, FALSE)="","",VLOOKUP($C2615,'MSCI Database'!$C:$R,6, FALSE)),"")</f>
        <v>4.3</v>
      </c>
      <c r="T2615" s="229">
        <f>IFERROR(IF(VLOOKUP($C2615,'MSCI Database'!$C:$R,7, FALSE)="","",VLOOKUP($C2615,'MSCI Database'!$C:$R,7, FALSE)),"")</f>
        <v>5.2</v>
      </c>
      <c r="U2615" s="229">
        <f>IFERROR(IF(VLOOKUP($C2615,'MSCI Database'!$C:$R,8, FALSE)="","",VLOOKUP($C2615,'MSCI Database'!$C:$R,8, FALSE)),"")</f>
        <v>3.6</v>
      </c>
      <c r="V2615" s="229">
        <f>IFERROR(IF(VLOOKUP($C2615,'MSCI Database'!$C:$R,9, FALSE)="","",VLOOKUP($C2615,'MSCI Database'!$C:$R,9, FALSE)),"")</f>
        <v>4.5</v>
      </c>
      <c r="W2615" s="215">
        <f t="shared" ca="1" si="109"/>
        <v>0</v>
      </c>
      <c r="X2615" s="276">
        <f>IFERROR(IF(VLOOKUP($C2615,'MSCI Database'!$C:$R,10, FALSE)="","",VLOOKUP($C2615,'MSCI Database'!$C:$R,10, FALSE)),"")</f>
        <v>24556</v>
      </c>
      <c r="Y2615" s="229" t="str">
        <f>IFERROR(IF(VLOOKUP($C2615,'MSCI Database'!$C:$R,11, FALSE)="","",VLOOKUP($C2615,'MSCI Database'!$C:$R,11, FALSE)),"")</f>
        <v>2019</v>
      </c>
      <c r="Z2615" s="229" t="str">
        <f>IFERROR(IF(VLOOKUP($C2615,'MSCI Database'!$C:$R,12, FALSE)="","",VLOOKUP($C2615,'MSCI Database'!$C:$R,12, FALSE)),"")</f>
        <v>E.Segmt-Moderately Low</v>
      </c>
      <c r="AA2615" s="229" t="str">
        <f>IFERROR(IF(VLOOKUP($C2615,'MSCI Database'!$C:$R,13, FALSE)="","",VLOOKUP($C2615,'MSCI Database'!$C:$R,13, FALSE)),"")</f>
        <v>Maintains commitment to data security; weak board structure impacts governance performance</v>
      </c>
    </row>
    <row r="2616" spans="1:27" s="130" customFormat="1" ht="15" hidden="1" customHeight="1" outlineLevel="1">
      <c r="A2616" s="130" t="s">
        <v>2282</v>
      </c>
      <c r="B2616" s="130" t="s">
        <v>2283</v>
      </c>
      <c r="C2616" s="130" t="s">
        <v>2284</v>
      </c>
      <c r="D2616" s="130" t="s">
        <v>12131</v>
      </c>
      <c r="E2616" s="130" t="s">
        <v>18690</v>
      </c>
      <c r="F2616" s="215">
        <v>4.8729528602882918E-2</v>
      </c>
      <c r="G2616" s="132" t="str">
        <f ca="1">IFERROR(_xll.BQL($A2616, "cur_mkt_cap(currency=EUR)")/1000000, " ")</f>
        <v xml:space="preserve"> </v>
      </c>
      <c r="M2616" s="308"/>
      <c r="N2616" s="215">
        <f t="shared" si="108"/>
        <v>5.2784225369378944E-4</v>
      </c>
      <c r="O2616" s="172" t="str">
        <f>IFERROR(IF(VLOOKUP($C2616,'MSCI Database'!$C:$R,2, FALSE)="","",VLOOKUP($C2616,'MSCI Database'!$C:$R,2, FALSE)),"")</f>
        <v>Media &amp; Entertainment</v>
      </c>
      <c r="P2616" s="229" t="str">
        <f>IFERROR(IF(VLOOKUP($C2616,'MSCI Database'!$C:$R,3, FALSE)="","",VLOOKUP($C2616,'MSCI Database'!$C:$R,3, FALSE)),"")</f>
        <v>AA</v>
      </c>
      <c r="Q2616" s="229" t="str">
        <f>IFERROR(IF(VLOOKUP($C2616,'MSCI Database'!$C:$R,4, FALSE)="","",VLOOKUP($C2616,'MSCI Database'!$C:$R,4, FALSE)),"")</f>
        <v>1</v>
      </c>
      <c r="R2616" s="229">
        <f>IFERROR(IF(VLOOKUP($C2616,'MSCI Database'!$C:$R,5, FALSE)="","",VLOOKUP($C2616,'MSCI Database'!$C:$R,5, FALSE)),"")</f>
        <v>7.7</v>
      </c>
      <c r="S2616" s="229">
        <f>IFERROR(IF(VLOOKUP($C2616,'MSCI Database'!$C:$R,6, FALSE)="","",VLOOKUP($C2616,'MSCI Database'!$C:$R,6, FALSE)),"")</f>
        <v>10</v>
      </c>
      <c r="T2616" s="229">
        <f>IFERROR(IF(VLOOKUP($C2616,'MSCI Database'!$C:$R,7, FALSE)="","",VLOOKUP($C2616,'MSCI Database'!$C:$R,7, FALSE)),"")</f>
        <v>6.1</v>
      </c>
      <c r="U2616" s="229">
        <f>IFERROR(IF(VLOOKUP($C2616,'MSCI Database'!$C:$R,8, FALSE)="","",VLOOKUP($C2616,'MSCI Database'!$C:$R,8, FALSE)),"")</f>
        <v>4.4000000000000004</v>
      </c>
      <c r="V2616" s="229">
        <f>IFERROR(IF(VLOOKUP($C2616,'MSCI Database'!$C:$R,9, FALSE)="","",VLOOKUP($C2616,'MSCI Database'!$C:$R,9, FALSE)),"")</f>
        <v>5.5</v>
      </c>
      <c r="W2616" s="215">
        <f t="shared" ca="1" si="109"/>
        <v>0</v>
      </c>
      <c r="X2616" s="276">
        <f>IFERROR(IF(VLOOKUP($C2616,'MSCI Database'!$C:$R,10, FALSE)="","",VLOOKUP($C2616,'MSCI Database'!$C:$R,10, FALSE)),"")</f>
        <v>127359</v>
      </c>
      <c r="Y2616" s="229" t="str">
        <f>IFERROR(IF(VLOOKUP($C2616,'MSCI Database'!$C:$R,11, FALSE)="","",VLOOKUP($C2616,'MSCI Database'!$C:$R,11, FALSE)),"")</f>
        <v>2019</v>
      </c>
      <c r="Z2616" s="229" t="str">
        <f>IFERROR(IF(VLOOKUP($C2616,'MSCI Database'!$C:$R,12, FALSE)="","",VLOOKUP($C2616,'MSCI Database'!$C:$R,12, FALSE)),"")</f>
        <v>E.CSI</v>
      </c>
      <c r="AA2616" s="229" t="str">
        <f>IFERROR(IF(VLOOKUP($C2616,'MSCI Database'!$C:$R,13, FALSE)="","",VLOOKUP($C2616,'MSCI Database'!$C:$R,13, FALSE)),"")</f>
        <v>Strengthening governance practices drives the upgrade</v>
      </c>
    </row>
    <row r="2617" spans="1:27" s="130" customFormat="1" ht="15" hidden="1" customHeight="1" outlineLevel="1">
      <c r="A2617" s="130" t="s">
        <v>6548</v>
      </c>
      <c r="B2617" s="130" t="s">
        <v>6549</v>
      </c>
      <c r="C2617" s="130" t="s">
        <v>6550</v>
      </c>
      <c r="D2617" s="130" t="s">
        <v>12128</v>
      </c>
      <c r="E2617" s="130" t="s">
        <v>18704</v>
      </c>
      <c r="F2617" s="215">
        <v>4.109664839914591E-2</v>
      </c>
      <c r="G2617" s="132" t="str">
        <f ca="1">IFERROR(_xll.BQL($A2617, "cur_mkt_cap(currency=EUR)")/1000000, " ")</f>
        <v xml:space="preserve"> </v>
      </c>
      <c r="M2617" s="308"/>
      <c r="N2617" s="215">
        <f t="shared" si="108"/>
        <v>4.4516226879697489E-4</v>
      </c>
      <c r="O2617" s="172" t="str">
        <f>IFERROR(IF(VLOOKUP($C2617,'MSCI Database'!$C:$R,2, FALSE)="","",VLOOKUP($C2617,'MSCI Database'!$C:$R,2, FALSE)),"")</f>
        <v>Real Estate Management &amp; Services</v>
      </c>
      <c r="P2617" s="229" t="str">
        <f>IFERROR(IF(VLOOKUP($C2617,'MSCI Database'!$C:$R,3, FALSE)="","",VLOOKUP($C2617,'MSCI Database'!$C:$R,3, FALSE)),"")</f>
        <v>AAA</v>
      </c>
      <c r="Q2617" s="229" t="str">
        <f>IFERROR(IF(VLOOKUP($C2617,'MSCI Database'!$C:$R,4, FALSE)="","",VLOOKUP($C2617,'MSCI Database'!$C:$R,4, FALSE)),"")</f>
        <v>1</v>
      </c>
      <c r="R2617" s="229">
        <f>IFERROR(IF(VLOOKUP($C2617,'MSCI Database'!$C:$R,5, FALSE)="","",VLOOKUP($C2617,'MSCI Database'!$C:$R,5, FALSE)),"")</f>
        <v>9.1999999999999993</v>
      </c>
      <c r="S2617" s="229">
        <f>IFERROR(IF(VLOOKUP($C2617,'MSCI Database'!$C:$R,6, FALSE)="","",VLOOKUP($C2617,'MSCI Database'!$C:$R,6, FALSE)),"")</f>
        <v>5.2</v>
      </c>
      <c r="T2617" s="229">
        <f>IFERROR(IF(VLOOKUP($C2617,'MSCI Database'!$C:$R,7, FALSE)="","",VLOOKUP($C2617,'MSCI Database'!$C:$R,7, FALSE)),"")</f>
        <v>8.6</v>
      </c>
      <c r="U2617" s="229">
        <f>IFERROR(IF(VLOOKUP($C2617,'MSCI Database'!$C:$R,8, FALSE)="","",VLOOKUP($C2617,'MSCI Database'!$C:$R,8, FALSE)),"")</f>
        <v>6.9</v>
      </c>
      <c r="V2617" s="229">
        <f>IFERROR(IF(VLOOKUP($C2617,'MSCI Database'!$C:$R,9, FALSE)="","",VLOOKUP($C2617,'MSCI Database'!$C:$R,9, FALSE)),"")</f>
        <v>6.8</v>
      </c>
      <c r="W2617" s="215">
        <f t="shared" ca="1" si="109"/>
        <v>0</v>
      </c>
      <c r="X2617" s="276">
        <f>IFERROR(IF(VLOOKUP($C2617,'MSCI Database'!$C:$R,10, FALSE)="","",VLOOKUP($C2617,'MSCI Database'!$C:$R,10, FALSE)),"")</f>
        <v>86790</v>
      </c>
      <c r="Y2617" s="229" t="str">
        <f>IFERROR(IF(VLOOKUP($C2617,'MSCI Database'!$C:$R,11, FALSE)="","",VLOOKUP($C2617,'MSCI Database'!$C:$R,11, FALSE)),"")</f>
        <v>2019</v>
      </c>
      <c r="Z2617" s="229" t="str">
        <f>IFERROR(IF(VLOOKUP($C2617,'MSCI Database'!$C:$R,12, FALSE)="","",VLOOKUP($C2617,'MSCI Database'!$C:$R,12, FALSE)),"")</f>
        <v>Reported</v>
      </c>
      <c r="AA2617" s="229" t="str">
        <f>IFERROR(IF(VLOOKUP($C2617,'MSCI Database'!$C:$R,13, FALSE)="","",VLOOKUP($C2617,'MSCI Database'!$C:$R,13, FALSE)),"")</f>
        <v>Best practices on corporate governance, business ethics, and talent management</v>
      </c>
    </row>
    <row r="2618" spans="1:27" s="130" customFormat="1" ht="15" hidden="1" customHeight="1" outlineLevel="1">
      <c r="A2618" s="130" t="s">
        <v>5225</v>
      </c>
      <c r="B2618" s="130" t="s">
        <v>5226</v>
      </c>
      <c r="C2618" s="130" t="s">
        <v>5227</v>
      </c>
      <c r="D2618" s="130" t="s">
        <v>18683</v>
      </c>
      <c r="E2618" s="130" t="s">
        <v>18674</v>
      </c>
      <c r="F2618" s="215">
        <v>4.7223389036643887E-2</v>
      </c>
      <c r="G2618" s="132" t="str">
        <f ca="1">IFERROR(_xll.BQL($A2618, "cur_mkt_cap(currency=EUR)")/1000000, " ")</f>
        <v xml:space="preserve"> </v>
      </c>
      <c r="M2618" s="308"/>
      <c r="N2618" s="215">
        <f t="shared" si="108"/>
        <v>5.1152762628378895E-4</v>
      </c>
      <c r="O2618" s="172" t="str">
        <f>IFERROR(IF(VLOOKUP($C2618,'MSCI Database'!$C:$R,2, FALSE)="","",VLOOKUP($C2618,'MSCI Database'!$C:$R,2, FALSE)),"")</f>
        <v>Beverages</v>
      </c>
      <c r="P2618" s="229" t="str">
        <f>IFERROR(IF(VLOOKUP($C2618,'MSCI Database'!$C:$R,3, FALSE)="","",VLOOKUP($C2618,'MSCI Database'!$C:$R,3, FALSE)),"")</f>
        <v>AA</v>
      </c>
      <c r="Q2618" s="229" t="str">
        <f>IFERROR(IF(VLOOKUP($C2618,'MSCI Database'!$C:$R,4, FALSE)="","",VLOOKUP($C2618,'MSCI Database'!$C:$R,4, FALSE)),"")</f>
        <v>1</v>
      </c>
      <c r="R2618" s="229">
        <f>IFERROR(IF(VLOOKUP($C2618,'MSCI Database'!$C:$R,5, FALSE)="","",VLOOKUP($C2618,'MSCI Database'!$C:$R,5, FALSE)),"")</f>
        <v>8</v>
      </c>
      <c r="S2618" s="229">
        <f>IFERROR(IF(VLOOKUP($C2618,'MSCI Database'!$C:$R,6, FALSE)="","",VLOOKUP($C2618,'MSCI Database'!$C:$R,6, FALSE)),"")</f>
        <v>6</v>
      </c>
      <c r="T2618" s="229">
        <f>IFERROR(IF(VLOOKUP($C2618,'MSCI Database'!$C:$R,7, FALSE)="","",VLOOKUP($C2618,'MSCI Database'!$C:$R,7, FALSE)),"")</f>
        <v>5.9</v>
      </c>
      <c r="U2618" s="229">
        <f>IFERROR(IF(VLOOKUP($C2618,'MSCI Database'!$C:$R,8, FALSE)="","",VLOOKUP($C2618,'MSCI Database'!$C:$R,8, FALSE)),"")</f>
        <v>4.5999999999999996</v>
      </c>
      <c r="V2618" s="229">
        <f>IFERROR(IF(VLOOKUP($C2618,'MSCI Database'!$C:$R,9, FALSE)="","",VLOOKUP($C2618,'MSCI Database'!$C:$R,9, FALSE)),"")</f>
        <v>5.5</v>
      </c>
      <c r="W2618" s="215">
        <f t="shared" ca="1" si="109"/>
        <v>0</v>
      </c>
      <c r="X2618" s="276">
        <f>IFERROR(IF(VLOOKUP($C2618,'MSCI Database'!$C:$R,10, FALSE)="","",VLOOKUP($C2618,'MSCI Database'!$C:$R,10, FALSE)),"")</f>
        <v>1778306</v>
      </c>
      <c r="Y2618" s="229" t="str">
        <f>IFERROR(IF(VLOOKUP($C2618,'MSCI Database'!$C:$R,11, FALSE)="","",VLOOKUP($C2618,'MSCI Database'!$C:$R,11, FALSE)),"")</f>
        <v>2019</v>
      </c>
      <c r="Z2618" s="229" t="str">
        <f>IFERROR(IF(VLOOKUP($C2618,'MSCI Database'!$C:$R,12, FALSE)="","",VLOOKUP($C2618,'MSCI Database'!$C:$R,12, FALSE)),"")</f>
        <v>Reported</v>
      </c>
      <c r="AA2618" s="229" t="str">
        <f>IFERROR(IF(VLOOKUP($C2618,'MSCI Database'!$C:$R,13, FALSE)="","",VLOOKUP($C2618,'MSCI Database'!$C:$R,13, FALSE)),"")</f>
        <v>Improvements in mitigating environmental footprint; safety track record still trails peers</v>
      </c>
    </row>
    <row r="2619" spans="1:27" s="130" customFormat="1" ht="15" hidden="1" customHeight="1" outlineLevel="1">
      <c r="A2619" s="130" t="s">
        <v>3160</v>
      </c>
      <c r="B2619" s="130" t="s">
        <v>3161</v>
      </c>
      <c r="C2619" s="130" t="s">
        <v>3162</v>
      </c>
      <c r="D2619" s="130" t="s">
        <v>12155</v>
      </c>
      <c r="E2619" s="130" t="s">
        <v>18707</v>
      </c>
      <c r="F2619" s="215">
        <v>4.850445004948014E-2</v>
      </c>
      <c r="G2619" s="132" t="str">
        <f ca="1">IFERROR(_xll.BQL($A2619, "cur_mkt_cap(currency=EUR)")/1000000, " ")</f>
        <v xml:space="preserve"> </v>
      </c>
      <c r="M2619" s="308"/>
      <c r="N2619" s="215">
        <f t="shared" si="108"/>
        <v>5.2540418432820086E-4</v>
      </c>
      <c r="O2619" s="172" t="str">
        <f>IFERROR(IF(VLOOKUP($C2619,'MSCI Database'!$C:$R,2, FALSE)="","",VLOOKUP($C2619,'MSCI Database'!$C:$R,2, FALSE)),"")</f>
        <v>Integrated Oil &amp; Gas</v>
      </c>
      <c r="P2619" s="229" t="str">
        <f>IFERROR(IF(VLOOKUP($C2619,'MSCI Database'!$C:$R,3, FALSE)="","",VLOOKUP($C2619,'MSCI Database'!$C:$R,3, FALSE)),"")</f>
        <v>A</v>
      </c>
      <c r="Q2619" s="229" t="str">
        <f>IFERROR(IF(VLOOKUP($C2619,'MSCI Database'!$C:$R,4, FALSE)="","",VLOOKUP($C2619,'MSCI Database'!$C:$R,4, FALSE)),"")</f>
        <v>0</v>
      </c>
      <c r="R2619" s="229">
        <f>IFERROR(IF(VLOOKUP($C2619,'MSCI Database'!$C:$R,5, FALSE)="","",VLOOKUP($C2619,'MSCI Database'!$C:$R,5, FALSE)),"")</f>
        <v>6.3</v>
      </c>
      <c r="S2619" s="229">
        <f>IFERROR(IF(VLOOKUP($C2619,'MSCI Database'!$C:$R,6, FALSE)="","",VLOOKUP($C2619,'MSCI Database'!$C:$R,6, FALSE)),"")</f>
        <v>5.9</v>
      </c>
      <c r="T2619" s="229">
        <f>IFERROR(IF(VLOOKUP($C2619,'MSCI Database'!$C:$R,7, FALSE)="","",VLOOKUP($C2619,'MSCI Database'!$C:$R,7, FALSE)),"")</f>
        <v>7.4</v>
      </c>
      <c r="U2619" s="229">
        <f>IFERROR(IF(VLOOKUP($C2619,'MSCI Database'!$C:$R,8, FALSE)="","",VLOOKUP($C2619,'MSCI Database'!$C:$R,8, FALSE)),"")</f>
        <v>2.9</v>
      </c>
      <c r="V2619" s="229">
        <f>IFERROR(IF(VLOOKUP($C2619,'MSCI Database'!$C:$R,9, FALSE)="","",VLOOKUP($C2619,'MSCI Database'!$C:$R,9, FALSE)),"")</f>
        <v>5.3</v>
      </c>
      <c r="W2619" s="215">
        <f t="shared" ca="1" si="109"/>
        <v>0</v>
      </c>
      <c r="X2619" s="276">
        <f>IFERROR(IF(VLOOKUP($C2619,'MSCI Database'!$C:$R,10, FALSE)="","",VLOOKUP($C2619,'MSCI Database'!$C:$R,10, FALSE)),"")</f>
        <v>41890000</v>
      </c>
      <c r="Y2619" s="229" t="str">
        <f>IFERROR(IF(VLOOKUP($C2619,'MSCI Database'!$C:$R,11, FALSE)="","",VLOOKUP($C2619,'MSCI Database'!$C:$R,11, FALSE)),"")</f>
        <v>2019</v>
      </c>
      <c r="Z2619" s="229" t="str">
        <f>IFERROR(IF(VLOOKUP($C2619,'MSCI Database'!$C:$R,12, FALSE)="","",VLOOKUP($C2619,'MSCI Database'!$C:$R,12, FALSE)),"")</f>
        <v>Reported</v>
      </c>
      <c r="AA2619" s="229" t="str">
        <f>IFERROR(IF(VLOOKUP($C2619,'MSCI Database'!$C:$R,13, FALSE)="","",VLOOKUP($C2619,'MSCI Database'!$C:$R,13, FALSE)),"")</f>
        <v>Strong carbon emissions reduction targets; controversies highlight environmental management gaps</v>
      </c>
    </row>
    <row r="2620" spans="1:27" s="130" customFormat="1" ht="15" hidden="1" customHeight="1" outlineLevel="1">
      <c r="A2620" s="130" t="s">
        <v>2396</v>
      </c>
      <c r="B2620" s="130" t="s">
        <v>2397</v>
      </c>
      <c r="C2620" s="130" t="s">
        <v>2398</v>
      </c>
      <c r="D2620" s="130" t="s">
        <v>18686</v>
      </c>
      <c r="E2620" s="130" t="s">
        <v>18673</v>
      </c>
      <c r="F2620" s="215">
        <v>5.7113420143029142E-2</v>
      </c>
      <c r="G2620" s="132" t="str">
        <f ca="1">IFERROR(_xll.BQL($A2620, "cur_mkt_cap(currency=EUR)")/1000000, " ")</f>
        <v xml:space="preserve"> </v>
      </c>
      <c r="M2620" s="308"/>
      <c r="N2620" s="215">
        <f t="shared" si="108"/>
        <v>6.1865725503187474E-4</v>
      </c>
      <c r="O2620" s="172" t="str">
        <f>IFERROR(IF(VLOOKUP($C2620,'MSCI Database'!$C:$R,2, FALSE)="","",VLOOKUP($C2620,'MSCI Database'!$C:$R,2, FALSE)),"")</f>
        <v>Trading Companies &amp; Distributors</v>
      </c>
      <c r="P2620" s="229" t="str">
        <f>IFERROR(IF(VLOOKUP($C2620,'MSCI Database'!$C:$R,3, FALSE)="","",VLOOKUP($C2620,'MSCI Database'!$C:$R,3, FALSE)),"")</f>
        <v>AA</v>
      </c>
      <c r="Q2620" s="229" t="str">
        <f>IFERROR(IF(VLOOKUP($C2620,'MSCI Database'!$C:$R,4, FALSE)="","",VLOOKUP($C2620,'MSCI Database'!$C:$R,4, FALSE)),"")</f>
        <v>1</v>
      </c>
      <c r="R2620" s="229">
        <f>IFERROR(IF(VLOOKUP($C2620,'MSCI Database'!$C:$R,5, FALSE)="","",VLOOKUP($C2620,'MSCI Database'!$C:$R,5, FALSE)),"")</f>
        <v>8.3000000000000007</v>
      </c>
      <c r="S2620" s="229">
        <f>IFERROR(IF(VLOOKUP($C2620,'MSCI Database'!$C:$R,6, FALSE)="","",VLOOKUP($C2620,'MSCI Database'!$C:$R,6, FALSE)),"")</f>
        <v>3.4</v>
      </c>
      <c r="T2620" s="229">
        <f>IFERROR(IF(VLOOKUP($C2620,'MSCI Database'!$C:$R,7, FALSE)="","",VLOOKUP($C2620,'MSCI Database'!$C:$R,7, FALSE)),"")</f>
        <v>7.8</v>
      </c>
      <c r="U2620" s="229">
        <f>IFERROR(IF(VLOOKUP($C2620,'MSCI Database'!$C:$R,8, FALSE)="","",VLOOKUP($C2620,'MSCI Database'!$C:$R,8, FALSE)),"")</f>
        <v>6.9</v>
      </c>
      <c r="V2620" s="229">
        <f>IFERROR(IF(VLOOKUP($C2620,'MSCI Database'!$C:$R,9, FALSE)="","",VLOOKUP($C2620,'MSCI Database'!$C:$R,9, FALSE)),"")</f>
        <v>6.3</v>
      </c>
      <c r="W2620" s="215">
        <f t="shared" ca="1" si="109"/>
        <v>0</v>
      </c>
      <c r="X2620" s="276">
        <f>IFERROR(IF(VLOOKUP($C2620,'MSCI Database'!$C:$R,10, FALSE)="","",VLOOKUP($C2620,'MSCI Database'!$C:$R,10, FALSE)),"")</f>
        <v>332527</v>
      </c>
      <c r="Y2620" s="229" t="str">
        <f>IFERROR(IF(VLOOKUP($C2620,'MSCI Database'!$C:$R,11, FALSE)="","",VLOOKUP($C2620,'MSCI Database'!$C:$R,11, FALSE)),"")</f>
        <v>2019</v>
      </c>
      <c r="Z2620" s="229" t="str">
        <f>IFERROR(IF(VLOOKUP($C2620,'MSCI Database'!$C:$R,12, FALSE)="","",VLOOKUP($C2620,'MSCI Database'!$C:$R,12, FALSE)),"")</f>
        <v>Reported</v>
      </c>
      <c r="AA2620" s="229" t="str">
        <f>IFERROR(IF(VLOOKUP($C2620,'MSCI Database'!$C:$R,13, FALSE)="","",VLOOKUP($C2620,'MSCI Database'!$C:$R,13, FALSE)),"")</f>
        <v>Enhanced anti-corruption measures; strong board structure</v>
      </c>
    </row>
    <row r="2621" spans="1:27" s="130" customFormat="1" ht="15" hidden="1" customHeight="1" outlineLevel="1">
      <c r="A2621" s="130" t="s">
        <v>6644</v>
      </c>
      <c r="B2621" s="130" t="s">
        <v>6645</v>
      </c>
      <c r="C2621" s="130" t="s">
        <v>6646</v>
      </c>
      <c r="D2621" s="130" t="s">
        <v>12128</v>
      </c>
      <c r="E2621" s="130" t="s">
        <v>12133</v>
      </c>
      <c r="F2621" s="215">
        <v>4.0859393963574311E-2</v>
      </c>
      <c r="G2621" s="132" t="str">
        <f ca="1">IFERROR(_xll.BQL($A2621, "cur_mkt_cap(currency=EUR)")/1000000, " ")</f>
        <v xml:space="preserve"> </v>
      </c>
      <c r="M2621" s="308"/>
      <c r="N2621" s="215">
        <f t="shared" si="108"/>
        <v>4.4259230927630038E-4</v>
      </c>
      <c r="O2621" s="172" t="str">
        <f>IFERROR(IF(VLOOKUP($C2621,'MSCI Database'!$C:$R,2, FALSE)="","",VLOOKUP($C2621,'MSCI Database'!$C:$R,2, FALSE)),"")</f>
        <v>Health Care Equipment &amp; Supplies</v>
      </c>
      <c r="P2621" s="229" t="str">
        <f>IFERROR(IF(VLOOKUP($C2621,'MSCI Database'!$C:$R,3, FALSE)="","",VLOOKUP($C2621,'MSCI Database'!$C:$R,3, FALSE)),"")</f>
        <v>AA</v>
      </c>
      <c r="Q2621" s="229" t="str">
        <f>IFERROR(IF(VLOOKUP($C2621,'MSCI Database'!$C:$R,4, FALSE)="","",VLOOKUP($C2621,'MSCI Database'!$C:$R,4, FALSE)),"")</f>
        <v>1</v>
      </c>
      <c r="R2621" s="229">
        <f>IFERROR(IF(VLOOKUP($C2621,'MSCI Database'!$C:$R,5, FALSE)="","",VLOOKUP($C2621,'MSCI Database'!$C:$R,5, FALSE)),"")</f>
        <v>7.3</v>
      </c>
      <c r="S2621" s="229">
        <f>IFERROR(IF(VLOOKUP($C2621,'MSCI Database'!$C:$R,6, FALSE)="","",VLOOKUP($C2621,'MSCI Database'!$C:$R,6, FALSE)),"")</f>
        <v>8.3000000000000007</v>
      </c>
      <c r="T2621" s="229">
        <f>IFERROR(IF(VLOOKUP($C2621,'MSCI Database'!$C:$R,7, FALSE)="","",VLOOKUP($C2621,'MSCI Database'!$C:$R,7, FALSE)),"")</f>
        <v>5.9</v>
      </c>
      <c r="U2621" s="229">
        <f>IFERROR(IF(VLOOKUP($C2621,'MSCI Database'!$C:$R,8, FALSE)="","",VLOOKUP($C2621,'MSCI Database'!$C:$R,8, FALSE)),"")</f>
        <v>6.5</v>
      </c>
      <c r="V2621" s="229">
        <f>IFERROR(IF(VLOOKUP($C2621,'MSCI Database'!$C:$R,9, FALSE)="","",VLOOKUP($C2621,'MSCI Database'!$C:$R,9, FALSE)),"")</f>
        <v>6.3</v>
      </c>
      <c r="W2621" s="215">
        <f t="shared" ca="1" si="109"/>
        <v>0</v>
      </c>
      <c r="X2621" s="276">
        <f>IFERROR(IF(VLOOKUP($C2621,'MSCI Database'!$C:$R,10, FALSE)="","",VLOOKUP($C2621,'MSCI Database'!$C:$R,10, FALSE)),"")</f>
        <v>48386</v>
      </c>
      <c r="Y2621" s="229" t="str">
        <f>IFERROR(IF(VLOOKUP($C2621,'MSCI Database'!$C:$R,11, FALSE)="","",VLOOKUP($C2621,'MSCI Database'!$C:$R,11, FALSE)),"")</f>
        <v>2019</v>
      </c>
      <c r="Z2621" s="229" t="str">
        <f>IFERROR(IF(VLOOKUP($C2621,'MSCI Database'!$C:$R,12, FALSE)="","",VLOOKUP($C2621,'MSCI Database'!$C:$R,12, FALSE)),"")</f>
        <v>E.Segmt-Moderate</v>
      </c>
      <c r="AA2621" s="229" t="str">
        <f>IFERROR(IF(VLOOKUP($C2621,'MSCI Database'!$C:$R,13, FALSE)="","",VLOOKUP($C2621,'MSCI Database'!$C:$R,13, FALSE)),"")</f>
        <v>Industry-leading data security systems; however, talent management risks persist</v>
      </c>
    </row>
    <row r="2622" spans="1:27" s="130" customFormat="1" ht="15" hidden="1" customHeight="1" outlineLevel="1">
      <c r="A2622" s="130" t="s">
        <v>8329</v>
      </c>
      <c r="B2622" s="130" t="s">
        <v>8330</v>
      </c>
      <c r="C2622" s="130" t="s">
        <v>8331</v>
      </c>
      <c r="D2622" s="130" t="s">
        <v>12128</v>
      </c>
      <c r="E2622" s="130" t="s">
        <v>18689</v>
      </c>
      <c r="F2622" s="215">
        <v>4.072798188206022E-2</v>
      </c>
      <c r="G2622" s="132" t="str">
        <f ca="1">IFERROR(_xll.BQL($A2622, "cur_mkt_cap(currency=EUR)")/1000000, " ")</f>
        <v xml:space="preserve"> </v>
      </c>
      <c r="M2622" s="308"/>
      <c r="N2622" s="215">
        <f t="shared" si="108"/>
        <v>4.4116884282263788E-4</v>
      </c>
      <c r="O2622" s="172" t="str">
        <f>IFERROR(IF(VLOOKUP($C2622,'MSCI Database'!$C:$R,2, FALSE)="","",VLOOKUP($C2622,'MSCI Database'!$C:$R,2, FALSE)),"")</f>
        <v>Technology Hardware, Storage &amp; Peripherals</v>
      </c>
      <c r="P2622" s="229" t="str">
        <f>IFERROR(IF(VLOOKUP($C2622,'MSCI Database'!$C:$R,3, FALSE)="","",VLOOKUP($C2622,'MSCI Database'!$C:$R,3, FALSE)),"")</f>
        <v>BBB</v>
      </c>
      <c r="Q2622" s="229" t="str">
        <f>IFERROR(IF(VLOOKUP($C2622,'MSCI Database'!$C:$R,4, FALSE)="","",VLOOKUP($C2622,'MSCI Database'!$C:$R,4, FALSE)),"")</f>
        <v>1</v>
      </c>
      <c r="R2622" s="229">
        <f>IFERROR(IF(VLOOKUP($C2622,'MSCI Database'!$C:$R,5, FALSE)="","",VLOOKUP($C2622,'MSCI Database'!$C:$R,5, FALSE)),"")</f>
        <v>5.71</v>
      </c>
      <c r="S2622" s="229">
        <f>IFERROR(IF(VLOOKUP($C2622,'MSCI Database'!$C:$R,6, FALSE)="","",VLOOKUP($C2622,'MSCI Database'!$C:$R,6, FALSE)),"")</f>
        <v>4.3</v>
      </c>
      <c r="T2622" s="229">
        <f>IFERROR(IF(VLOOKUP($C2622,'MSCI Database'!$C:$R,7, FALSE)="","",VLOOKUP($C2622,'MSCI Database'!$C:$R,7, FALSE)),"")</f>
        <v>4.0999999999999996</v>
      </c>
      <c r="U2622" s="229">
        <f>IFERROR(IF(VLOOKUP($C2622,'MSCI Database'!$C:$R,8, FALSE)="","",VLOOKUP($C2622,'MSCI Database'!$C:$R,8, FALSE)),"")</f>
        <v>6.1</v>
      </c>
      <c r="V2622" s="229">
        <f>IFERROR(IF(VLOOKUP($C2622,'MSCI Database'!$C:$R,9, FALSE)="","",VLOOKUP($C2622,'MSCI Database'!$C:$R,9, FALSE)),"")</f>
        <v>4.8</v>
      </c>
      <c r="W2622" s="215">
        <f t="shared" ca="1" si="109"/>
        <v>0</v>
      </c>
      <c r="X2622" s="276">
        <f>IFERROR(IF(VLOOKUP($C2622,'MSCI Database'!$C:$R,10, FALSE)="","",VLOOKUP($C2622,'MSCI Database'!$C:$R,10, FALSE)),"")</f>
        <v>1018773</v>
      </c>
      <c r="Y2622" s="229" t="str">
        <f>IFERROR(IF(VLOOKUP($C2622,'MSCI Database'!$C:$R,11, FALSE)="","",VLOOKUP($C2622,'MSCI Database'!$C:$R,11, FALSE)),"")</f>
        <v>2019</v>
      </c>
      <c r="Z2622" s="229" t="str">
        <f>IFERROR(IF(VLOOKUP($C2622,'MSCI Database'!$C:$R,12, FALSE)="","",VLOOKUP($C2622,'MSCI Database'!$C:$R,12, FALSE)),"")</f>
        <v>Reported</v>
      </c>
      <c r="AA2622" s="229" t="str">
        <f>IFERROR(IF(VLOOKUP($C2622,'MSCI Database'!$C:$R,13, FALSE)="","",VLOOKUP($C2622,'MSCI Database'!$C:$R,13, FALSE)),"")</f>
        <v>Strong corporate behavior practices add to governance performance, driving the upgrade</v>
      </c>
    </row>
    <row r="2623" spans="1:27" s="130" customFormat="1" ht="15" hidden="1" customHeight="1" outlineLevel="1">
      <c r="A2623" s="130" t="s">
        <v>1012</v>
      </c>
      <c r="B2623" s="130" t="s">
        <v>1013</v>
      </c>
      <c r="C2623" s="130" t="s">
        <v>1014</v>
      </c>
      <c r="D2623" s="130" t="s">
        <v>12135</v>
      </c>
      <c r="E2623" s="130" t="s">
        <v>18688</v>
      </c>
      <c r="F2623" s="215">
        <v>3.250389282037796E-2</v>
      </c>
      <c r="G2623" s="132" t="str">
        <f ca="1">IFERROR(_xll.BQL($A2623, "cur_mkt_cap(currency=EUR)")/1000000, " ")</f>
        <v xml:space="preserve"> </v>
      </c>
      <c r="M2623" s="308"/>
      <c r="N2623" s="215">
        <f t="shared" si="108"/>
        <v>3.5208483504834586E-4</v>
      </c>
      <c r="O2623" s="172" t="str">
        <f>IFERROR(IF(VLOOKUP($C2623,'MSCI Database'!$C:$R,2, FALSE)="","",VLOOKUP($C2623,'MSCI Database'!$C:$R,2, FALSE)),"")</f>
        <v>Life &amp; Health Insurance</v>
      </c>
      <c r="P2623" s="229" t="str">
        <f>IFERROR(IF(VLOOKUP($C2623,'MSCI Database'!$C:$R,3, FALSE)="","",VLOOKUP($C2623,'MSCI Database'!$C:$R,3, FALSE)),"")</f>
        <v>BB</v>
      </c>
      <c r="Q2623" s="229" t="str">
        <f>IFERROR(IF(VLOOKUP($C2623,'MSCI Database'!$C:$R,4, FALSE)="","",VLOOKUP($C2623,'MSCI Database'!$C:$R,4, FALSE)),"")</f>
        <v>0</v>
      </c>
      <c r="R2623" s="229">
        <f>IFERROR(IF(VLOOKUP($C2623,'MSCI Database'!$C:$R,5, FALSE)="","",VLOOKUP($C2623,'MSCI Database'!$C:$R,5, FALSE)),"")</f>
        <v>3.4</v>
      </c>
      <c r="S2623" s="229">
        <f>IFERROR(IF(VLOOKUP($C2623,'MSCI Database'!$C:$R,6, FALSE)="","",VLOOKUP($C2623,'MSCI Database'!$C:$R,6, FALSE)),"")</f>
        <v>4.8</v>
      </c>
      <c r="T2623" s="229">
        <f>IFERROR(IF(VLOOKUP($C2623,'MSCI Database'!$C:$R,7, FALSE)="","",VLOOKUP($C2623,'MSCI Database'!$C:$R,7, FALSE)),"")</f>
        <v>3.4</v>
      </c>
      <c r="U2623" s="229">
        <f>IFERROR(IF(VLOOKUP($C2623,'MSCI Database'!$C:$R,8, FALSE)="","",VLOOKUP($C2623,'MSCI Database'!$C:$R,8, FALSE)),"")</f>
        <v>6.2</v>
      </c>
      <c r="V2623" s="229">
        <f>IFERROR(IF(VLOOKUP($C2623,'MSCI Database'!$C:$R,9, FALSE)="","",VLOOKUP($C2623,'MSCI Database'!$C:$R,9, FALSE)),"")</f>
        <v>4.4000000000000004</v>
      </c>
      <c r="W2623" s="215">
        <f t="shared" ca="1" si="109"/>
        <v>0</v>
      </c>
      <c r="X2623" s="276">
        <f>IFERROR(IF(VLOOKUP($C2623,'MSCI Database'!$C:$R,10, FALSE)="","",VLOOKUP($C2623,'MSCI Database'!$C:$R,10, FALSE)),"")</f>
        <v>4283</v>
      </c>
      <c r="Y2623" s="229" t="str">
        <f>IFERROR(IF(VLOOKUP($C2623,'MSCI Database'!$C:$R,11, FALSE)="","",VLOOKUP($C2623,'MSCI Database'!$C:$R,11, FALSE)),"")</f>
        <v>2019</v>
      </c>
      <c r="Z2623" s="229" t="str">
        <f>IFERROR(IF(VLOOKUP($C2623,'MSCI Database'!$C:$R,12, FALSE)="","",VLOOKUP($C2623,'MSCI Database'!$C:$R,12, FALSE)),"")</f>
        <v>E.CSI</v>
      </c>
      <c r="AA2623" s="229" t="str">
        <f>IFERROR(IF(VLOOKUP($C2623,'MSCI Database'!$C:$R,13, FALSE)="","",VLOOKUP($C2623,'MSCI Database'!$C:$R,13, FALSE)),"")</f>
        <v>Apprehensions over talent management and data protection mechanisms persist</v>
      </c>
    </row>
    <row r="2624" spans="1:27" s="130" customFormat="1" ht="15" hidden="1" customHeight="1" outlineLevel="1">
      <c r="A2624" s="130" t="s">
        <v>6610</v>
      </c>
      <c r="B2624" s="130" t="s">
        <v>6611</v>
      </c>
      <c r="C2624" s="130" t="s">
        <v>6612</v>
      </c>
      <c r="D2624" s="130" t="s">
        <v>12128</v>
      </c>
      <c r="E2624" s="130" t="s">
        <v>18682</v>
      </c>
      <c r="F2624" s="215">
        <v>4.0244349768900907E-2</v>
      </c>
      <c r="G2624" s="132" t="str">
        <f ca="1">IFERROR(_xll.BQL($A2624, "cur_mkt_cap(currency=EUR)")/1000000, " ")</f>
        <v xml:space="preserve"> </v>
      </c>
      <c r="M2624" s="308"/>
      <c r="N2624" s="215">
        <f t="shared" si="108"/>
        <v>4.3593010007490692E-4</v>
      </c>
      <c r="O2624" s="172" t="str">
        <f>IFERROR(IF(VLOOKUP($C2624,'MSCI Database'!$C:$R,2, FALSE)="","",VLOOKUP($C2624,'MSCI Database'!$C:$R,2, FALSE)),"")</f>
        <v>Retail - Consumer Discretionary</v>
      </c>
      <c r="P2624" s="229" t="str">
        <f>IFERROR(IF(VLOOKUP($C2624,'MSCI Database'!$C:$R,3, FALSE)="","",VLOOKUP($C2624,'MSCI Database'!$C:$R,3, FALSE)),"")</f>
        <v>BBB</v>
      </c>
      <c r="Q2624" s="229" t="str">
        <f>IFERROR(IF(VLOOKUP($C2624,'MSCI Database'!$C:$R,4, FALSE)="","",VLOOKUP($C2624,'MSCI Database'!$C:$R,4, FALSE)),"")</f>
        <v>1</v>
      </c>
      <c r="R2624" s="229">
        <f>IFERROR(IF(VLOOKUP($C2624,'MSCI Database'!$C:$R,5, FALSE)="","",VLOOKUP($C2624,'MSCI Database'!$C:$R,5, FALSE)),"")</f>
        <v>5.3</v>
      </c>
      <c r="S2624" s="229">
        <f>IFERROR(IF(VLOOKUP($C2624,'MSCI Database'!$C:$R,6, FALSE)="","",VLOOKUP($C2624,'MSCI Database'!$C:$R,6, FALSE)),"")</f>
        <v>2.2000000000000002</v>
      </c>
      <c r="T2624" s="229">
        <f>IFERROR(IF(VLOOKUP($C2624,'MSCI Database'!$C:$R,7, FALSE)="","",VLOOKUP($C2624,'MSCI Database'!$C:$R,7, FALSE)),"")</f>
        <v>5.2</v>
      </c>
      <c r="U2624" s="229">
        <f>IFERROR(IF(VLOOKUP($C2624,'MSCI Database'!$C:$R,8, FALSE)="","",VLOOKUP($C2624,'MSCI Database'!$C:$R,8, FALSE)),"")</f>
        <v>6.1</v>
      </c>
      <c r="V2624" s="229">
        <f>IFERROR(IF(VLOOKUP($C2624,'MSCI Database'!$C:$R,9, FALSE)="","",VLOOKUP($C2624,'MSCI Database'!$C:$R,9, FALSE)),"")</f>
        <v>4.9000000000000004</v>
      </c>
      <c r="W2624" s="215">
        <f t="shared" ca="1" si="109"/>
        <v>0</v>
      </c>
      <c r="X2624" s="276">
        <f>IFERROR(IF(VLOOKUP($C2624,'MSCI Database'!$C:$R,10, FALSE)="","",VLOOKUP($C2624,'MSCI Database'!$C:$R,10, FALSE)),"")</f>
        <v>354102</v>
      </c>
      <c r="Y2624" s="229" t="str">
        <f>IFERROR(IF(VLOOKUP($C2624,'MSCI Database'!$C:$R,11, FALSE)="","",VLOOKUP($C2624,'MSCI Database'!$C:$R,11, FALSE)),"")</f>
        <v>2019</v>
      </c>
      <c r="Z2624" s="229" t="str">
        <f>IFERROR(IF(VLOOKUP($C2624,'MSCI Database'!$C:$R,12, FALSE)="","",VLOOKUP($C2624,'MSCI Database'!$C:$R,12, FALSE)),"")</f>
        <v>E.Segmt-Moderately Low</v>
      </c>
      <c r="AA2624" s="229" t="str">
        <f>IFERROR(IF(VLOOKUP($C2624,'MSCI Database'!$C:$R,13, FALSE)="","",VLOOKUP($C2624,'MSCI Database'!$C:$R,13, FALSE)),"")</f>
        <v>Improvement in labor management and data security initiatives drive upgrade</v>
      </c>
    </row>
    <row r="2625" spans="1:27" s="130" customFormat="1" ht="15" hidden="1" customHeight="1" outlineLevel="1">
      <c r="A2625" s="130" t="s">
        <v>8246</v>
      </c>
      <c r="B2625" s="130" t="s">
        <v>8247</v>
      </c>
      <c r="C2625" s="130" t="s">
        <v>8248</v>
      </c>
      <c r="D2625" s="130" t="s">
        <v>12128</v>
      </c>
      <c r="E2625" s="130" t="s">
        <v>18689</v>
      </c>
      <c r="F2625" s="215">
        <v>4.0242911550812381E-2</v>
      </c>
      <c r="G2625" s="132" t="str">
        <f ca="1">IFERROR(_xll.BQL($A2625, "cur_mkt_cap(currency=EUR)")/1000000, " ")</f>
        <v xml:space="preserve"> </v>
      </c>
      <c r="M2625" s="308"/>
      <c r="N2625" s="215">
        <f t="shared" si="108"/>
        <v>4.3591452117851872E-4</v>
      </c>
      <c r="O2625" s="172" t="str">
        <f>IFERROR(IF(VLOOKUP($C2625,'MSCI Database'!$C:$R,2, FALSE)="","",VLOOKUP($C2625,'MSCI Database'!$C:$R,2, FALSE)),"")</f>
        <v>Software &amp; Services</v>
      </c>
      <c r="P2625" s="229" t="str">
        <f>IFERROR(IF(VLOOKUP($C2625,'MSCI Database'!$C:$R,3, FALSE)="","",VLOOKUP($C2625,'MSCI Database'!$C:$R,3, FALSE)),"")</f>
        <v>BBB</v>
      </c>
      <c r="Q2625" s="229" t="str">
        <f>IFERROR(IF(VLOOKUP($C2625,'MSCI Database'!$C:$R,4, FALSE)="","",VLOOKUP($C2625,'MSCI Database'!$C:$R,4, FALSE)),"")</f>
        <v>0</v>
      </c>
      <c r="R2625" s="229">
        <f>IFERROR(IF(VLOOKUP($C2625,'MSCI Database'!$C:$R,5, FALSE)="","",VLOOKUP($C2625,'MSCI Database'!$C:$R,5, FALSE)),"")</f>
        <v>5.6</v>
      </c>
      <c r="S2625" s="229">
        <f>IFERROR(IF(VLOOKUP($C2625,'MSCI Database'!$C:$R,6, FALSE)="","",VLOOKUP($C2625,'MSCI Database'!$C:$R,6, FALSE)),"")</f>
        <v>7.6</v>
      </c>
      <c r="T2625" s="229">
        <f>IFERROR(IF(VLOOKUP($C2625,'MSCI Database'!$C:$R,7, FALSE)="","",VLOOKUP($C2625,'MSCI Database'!$C:$R,7, FALSE)),"")</f>
        <v>3.9</v>
      </c>
      <c r="U2625" s="229">
        <f>IFERROR(IF(VLOOKUP($C2625,'MSCI Database'!$C:$R,8, FALSE)="","",VLOOKUP($C2625,'MSCI Database'!$C:$R,8, FALSE)),"")</f>
        <v>5.3</v>
      </c>
      <c r="V2625" s="229">
        <f>IFERROR(IF(VLOOKUP($C2625,'MSCI Database'!$C:$R,9, FALSE)="","",VLOOKUP($C2625,'MSCI Database'!$C:$R,9, FALSE)),"")</f>
        <v>4.7</v>
      </c>
      <c r="W2625" s="215">
        <f t="shared" ca="1" si="109"/>
        <v>0</v>
      </c>
      <c r="X2625" s="276">
        <f>IFERROR(IF(VLOOKUP($C2625,'MSCI Database'!$C:$R,10, FALSE)="","",VLOOKUP($C2625,'MSCI Database'!$C:$R,10, FALSE)),"")</f>
        <v>10115</v>
      </c>
      <c r="Y2625" s="229" t="str">
        <f>IFERROR(IF(VLOOKUP($C2625,'MSCI Database'!$C:$R,11, FALSE)="","",VLOOKUP($C2625,'MSCI Database'!$C:$R,11, FALSE)),"")</f>
        <v>2019</v>
      </c>
      <c r="Z2625" s="229" t="str">
        <f>IFERROR(IF(VLOOKUP($C2625,'MSCI Database'!$C:$R,12, FALSE)="","",VLOOKUP($C2625,'MSCI Database'!$C:$R,12, FALSE)),"")</f>
        <v>E.Segmt-Moderately Low</v>
      </c>
      <c r="AA2625" s="229" t="str">
        <f>IFERROR(IF(VLOOKUP($C2625,'MSCI Database'!$C:$R,13, FALSE)="","",VLOOKUP($C2625,'MSCI Database'!$C:$R,13, FALSE)),"")</f>
        <v>Limited data security management measures</v>
      </c>
    </row>
    <row r="2626" spans="1:27" s="130" customFormat="1" ht="15" hidden="1" customHeight="1" outlineLevel="1">
      <c r="A2626" s="130" t="s">
        <v>8143</v>
      </c>
      <c r="B2626" s="130" t="s">
        <v>8144</v>
      </c>
      <c r="C2626" s="130" t="s">
        <v>8145</v>
      </c>
      <c r="D2626" s="130" t="s">
        <v>12128</v>
      </c>
      <c r="E2626" s="130" t="s">
        <v>18682</v>
      </c>
      <c r="F2626" s="215">
        <v>4.0094857566150763E-2</v>
      </c>
      <c r="G2626" s="132" t="str">
        <f ca="1">IFERROR(_xll.BQL($A2626, "cur_mkt_cap(currency=EUR)")/1000000, " ")</f>
        <v xml:space="preserve"> </v>
      </c>
      <c r="M2626" s="308"/>
      <c r="N2626" s="215">
        <f t="shared" si="108"/>
        <v>4.3431078826394439E-4</v>
      </c>
      <c r="O2626" s="172" t="str">
        <f>IFERROR(IF(VLOOKUP($C2626,'MSCI Database'!$C:$R,2, FALSE)="","",VLOOKUP($C2626,'MSCI Database'!$C:$R,2, FALSE)),"")</f>
        <v>Retail - Consumer Discretionary</v>
      </c>
      <c r="P2626" s="229" t="str">
        <f>IFERROR(IF(VLOOKUP($C2626,'MSCI Database'!$C:$R,3, FALSE)="","",VLOOKUP($C2626,'MSCI Database'!$C:$R,3, FALSE)),"")</f>
        <v>A</v>
      </c>
      <c r="Q2626" s="229" t="str">
        <f>IFERROR(IF(VLOOKUP($C2626,'MSCI Database'!$C:$R,4, FALSE)="","",VLOOKUP($C2626,'MSCI Database'!$C:$R,4, FALSE)),"")</f>
        <v>0</v>
      </c>
      <c r="R2626" s="229">
        <f>IFERROR(IF(VLOOKUP($C2626,'MSCI Database'!$C:$R,5, FALSE)="","",VLOOKUP($C2626,'MSCI Database'!$C:$R,5, FALSE)),"")</f>
        <v>6.6</v>
      </c>
      <c r="S2626" s="229">
        <f>IFERROR(IF(VLOOKUP($C2626,'MSCI Database'!$C:$R,6, FALSE)="","",VLOOKUP($C2626,'MSCI Database'!$C:$R,6, FALSE)),"")</f>
        <v>2.2999999999999998</v>
      </c>
      <c r="T2626" s="229">
        <f>IFERROR(IF(VLOOKUP($C2626,'MSCI Database'!$C:$R,7, FALSE)="","",VLOOKUP($C2626,'MSCI Database'!$C:$R,7, FALSE)),"")</f>
        <v>4.9000000000000004</v>
      </c>
      <c r="U2626" s="229">
        <f>IFERROR(IF(VLOOKUP($C2626,'MSCI Database'!$C:$R,8, FALSE)="","",VLOOKUP($C2626,'MSCI Database'!$C:$R,8, FALSE)),"")</f>
        <v>6.3</v>
      </c>
      <c r="V2626" s="229">
        <f>IFERROR(IF(VLOOKUP($C2626,'MSCI Database'!$C:$R,9, FALSE)="","",VLOOKUP($C2626,'MSCI Database'!$C:$R,9, FALSE)),"")</f>
        <v>5.0999999999999996</v>
      </c>
      <c r="W2626" s="215">
        <f t="shared" ca="1" si="109"/>
        <v>0</v>
      </c>
      <c r="X2626" s="276">
        <f>IFERROR(IF(VLOOKUP($C2626,'MSCI Database'!$C:$R,10, FALSE)="","",VLOOKUP($C2626,'MSCI Database'!$C:$R,10, FALSE)),"")</f>
        <v>438518</v>
      </c>
      <c r="Y2626" s="229" t="str">
        <f>IFERROR(IF(VLOOKUP($C2626,'MSCI Database'!$C:$R,11, FALSE)="","",VLOOKUP($C2626,'MSCI Database'!$C:$R,11, FALSE)),"")</f>
        <v>2019</v>
      </c>
      <c r="Z2626" s="229" t="str">
        <f>IFERROR(IF(VLOOKUP($C2626,'MSCI Database'!$C:$R,12, FALSE)="","",VLOOKUP($C2626,'MSCI Database'!$C:$R,12, FALSE)),"")</f>
        <v>E.Segmt-Moderate</v>
      </c>
      <c r="AA2626" s="229" t="str">
        <f>IFERROR(IF(VLOOKUP($C2626,'MSCI Database'!$C:$R,13, FALSE)="","",VLOOKUP($C2626,'MSCI Database'!$C:$R,13, FALSE)),"")</f>
        <v>Strong governance and employee management practices; relatively limited product quality monitoring</v>
      </c>
    </row>
    <row r="2627" spans="1:27" s="130" customFormat="1" ht="15" hidden="1" customHeight="1" outlineLevel="1">
      <c r="A2627" s="130" t="s">
        <v>6345</v>
      </c>
      <c r="B2627" s="130" t="s">
        <v>6346</v>
      </c>
      <c r="C2627" s="130" t="s">
        <v>6347</v>
      </c>
      <c r="D2627" s="130" t="s">
        <v>12128</v>
      </c>
      <c r="E2627" s="130" t="s">
        <v>18673</v>
      </c>
      <c r="F2627" s="215">
        <v>4.0017443099250719E-2</v>
      </c>
      <c r="G2627" s="132" t="str">
        <f ca="1">IFERROR(_xll.BQL($A2627, "cur_mkt_cap(currency=EUR)")/1000000, " ")</f>
        <v xml:space="preserve"> </v>
      </c>
      <c r="M2627" s="308"/>
      <c r="N2627" s="215">
        <f t="shared" si="108"/>
        <v>4.3347222840406911E-4</v>
      </c>
      <c r="O2627" s="172" t="str">
        <f>IFERROR(IF(VLOOKUP($C2627,'MSCI Database'!$C:$R,2, FALSE)="","",VLOOKUP($C2627,'MSCI Database'!$C:$R,2, FALSE)),"")</f>
        <v>Electrical Equipment</v>
      </c>
      <c r="P2627" s="229" t="str">
        <f>IFERROR(IF(VLOOKUP($C2627,'MSCI Database'!$C:$R,3, FALSE)="","",VLOOKUP($C2627,'MSCI Database'!$C:$R,3, FALSE)),"")</f>
        <v>B</v>
      </c>
      <c r="Q2627" s="229" t="str">
        <f>IFERROR(IF(VLOOKUP($C2627,'MSCI Database'!$C:$R,4, FALSE)="","",VLOOKUP($C2627,'MSCI Database'!$C:$R,4, FALSE)),"")</f>
        <v>0</v>
      </c>
      <c r="R2627" s="229">
        <f>IFERROR(IF(VLOOKUP($C2627,'MSCI Database'!$C:$R,5, FALSE)="","",VLOOKUP($C2627,'MSCI Database'!$C:$R,5, FALSE)),"")</f>
        <v>2.8</v>
      </c>
      <c r="S2627" s="229">
        <f>IFERROR(IF(VLOOKUP($C2627,'MSCI Database'!$C:$R,6, FALSE)="","",VLOOKUP($C2627,'MSCI Database'!$C:$R,6, FALSE)),"")</f>
        <v>4.5</v>
      </c>
      <c r="T2627" s="229">
        <f>IFERROR(IF(VLOOKUP($C2627,'MSCI Database'!$C:$R,7, FALSE)="","",VLOOKUP($C2627,'MSCI Database'!$C:$R,7, FALSE)),"")</f>
        <v>4.0999999999999996</v>
      </c>
      <c r="U2627" s="229">
        <f>IFERROR(IF(VLOOKUP($C2627,'MSCI Database'!$C:$R,8, FALSE)="","",VLOOKUP($C2627,'MSCI Database'!$C:$R,8, FALSE)),"")</f>
        <v>4.7</v>
      </c>
      <c r="V2627" s="229">
        <f>IFERROR(IF(VLOOKUP($C2627,'MSCI Database'!$C:$R,9, FALSE)="","",VLOOKUP($C2627,'MSCI Database'!$C:$R,9, FALSE)),"")</f>
        <v>4.5</v>
      </c>
      <c r="W2627" s="215">
        <f t="shared" ca="1" si="109"/>
        <v>0</v>
      </c>
      <c r="X2627" s="276">
        <f>IFERROR(IF(VLOOKUP($C2627,'MSCI Database'!$C:$R,10, FALSE)="","",VLOOKUP($C2627,'MSCI Database'!$C:$R,10, FALSE)),"")</f>
        <v>218059</v>
      </c>
      <c r="Y2627" s="229" t="str">
        <f>IFERROR(IF(VLOOKUP($C2627,'MSCI Database'!$C:$R,11, FALSE)="","",VLOOKUP($C2627,'MSCI Database'!$C:$R,11, FALSE)),"")</f>
        <v>2019</v>
      </c>
      <c r="Z2627" s="229" t="str">
        <f>IFERROR(IF(VLOOKUP($C2627,'MSCI Database'!$C:$R,12, FALSE)="","",VLOOKUP($C2627,'MSCI Database'!$C:$R,12, FALSE)),"")</f>
        <v>E.Segmt-Moderate</v>
      </c>
      <c r="AA2627" s="229" t="str">
        <f>IFERROR(IF(VLOOKUP($C2627,'MSCI Database'!$C:$R,13, FALSE)="","",VLOOKUP($C2627,'MSCI Database'!$C:$R,13, FALSE)),"")</f>
        <v>Lacks industry-best practices for emission control and labor management</v>
      </c>
    </row>
    <row r="2628" spans="1:27" s="130" customFormat="1" ht="15" hidden="1" customHeight="1" outlineLevel="1">
      <c r="A2628" s="130" t="s">
        <v>7706</v>
      </c>
      <c r="B2628" s="130" t="s">
        <v>7707</v>
      </c>
      <c r="C2628" s="130" t="s">
        <v>7708</v>
      </c>
      <c r="D2628" s="130" t="s">
        <v>12128</v>
      </c>
      <c r="E2628" s="130" t="s">
        <v>18673</v>
      </c>
      <c r="F2628" s="215">
        <v>3.9867095651139987E-2</v>
      </c>
      <c r="G2628" s="132" t="str">
        <f ca="1">IFERROR(_xll.BQL($A2628, "cur_mkt_cap(currency=EUR)")/1000000, " ")</f>
        <v xml:space="preserve"> </v>
      </c>
      <c r="M2628" s="308"/>
      <c r="N2628" s="215">
        <f t="shared" si="108"/>
        <v>4.3184365250515956E-4</v>
      </c>
      <c r="O2628" s="172" t="str">
        <f>IFERROR(IF(VLOOKUP($C2628,'MSCI Database'!$C:$R,2, FALSE)="","",VLOOKUP($C2628,'MSCI Database'!$C:$R,2, FALSE)),"")</f>
        <v>Road &amp; Rail Transport</v>
      </c>
      <c r="P2628" s="229" t="str">
        <f>IFERROR(IF(VLOOKUP($C2628,'MSCI Database'!$C:$R,3, FALSE)="","",VLOOKUP($C2628,'MSCI Database'!$C:$R,3, FALSE)),"")</f>
        <v>BBB</v>
      </c>
      <c r="Q2628" s="229" t="str">
        <f>IFERROR(IF(VLOOKUP($C2628,'MSCI Database'!$C:$R,4, FALSE)="","",VLOOKUP($C2628,'MSCI Database'!$C:$R,4, FALSE)),"")</f>
        <v>0</v>
      </c>
      <c r="R2628" s="229">
        <f>IFERROR(IF(VLOOKUP($C2628,'MSCI Database'!$C:$R,5, FALSE)="","",VLOOKUP($C2628,'MSCI Database'!$C:$R,5, FALSE)),"")</f>
        <v>5.5</v>
      </c>
      <c r="S2628" s="229">
        <f>IFERROR(IF(VLOOKUP($C2628,'MSCI Database'!$C:$R,6, FALSE)="","",VLOOKUP($C2628,'MSCI Database'!$C:$R,6, FALSE)),"")</f>
        <v>3.9</v>
      </c>
      <c r="T2628" s="229">
        <f>IFERROR(IF(VLOOKUP($C2628,'MSCI Database'!$C:$R,7, FALSE)="","",VLOOKUP($C2628,'MSCI Database'!$C:$R,7, FALSE)),"")</f>
        <v>3.2</v>
      </c>
      <c r="U2628" s="229">
        <f>IFERROR(IF(VLOOKUP($C2628,'MSCI Database'!$C:$R,8, FALSE)="","",VLOOKUP($C2628,'MSCI Database'!$C:$R,8, FALSE)),"")</f>
        <v>6.3</v>
      </c>
      <c r="V2628" s="229">
        <f>IFERROR(IF(VLOOKUP($C2628,'MSCI Database'!$C:$R,9, FALSE)="","",VLOOKUP($C2628,'MSCI Database'!$C:$R,9, FALSE)),"")</f>
        <v>4.5999999999999996</v>
      </c>
      <c r="W2628" s="215">
        <f t="shared" ca="1" si="109"/>
        <v>0</v>
      </c>
      <c r="X2628" s="276">
        <f>IFERROR(IF(VLOOKUP($C2628,'MSCI Database'!$C:$R,10, FALSE)="","",VLOOKUP($C2628,'MSCI Database'!$C:$R,10, FALSE)),"")</f>
        <v>428533</v>
      </c>
      <c r="Y2628" s="229" t="str">
        <f>IFERROR(IF(VLOOKUP($C2628,'MSCI Database'!$C:$R,11, FALSE)="","",VLOOKUP($C2628,'MSCI Database'!$C:$R,11, FALSE)),"")</f>
        <v>2019</v>
      </c>
      <c r="Z2628" s="229" t="str">
        <f>IFERROR(IF(VLOOKUP($C2628,'MSCI Database'!$C:$R,12, FALSE)="","",VLOOKUP($C2628,'MSCI Database'!$C:$R,12, FALSE)),"")</f>
        <v>E.Segmt-Low</v>
      </c>
      <c r="AA2628" s="229" t="str">
        <f>IFERROR(IF(VLOOKUP($C2628,'MSCI Database'!$C:$R,13, FALSE)="","",VLOOKUP($C2628,'MSCI Database'!$C:$R,13, FALSE)),"")</f>
        <v>Strong corporate governance performance; potential labor risks amid COVID-19 crisis</v>
      </c>
    </row>
    <row r="2629" spans="1:27" s="130" customFormat="1" ht="15" hidden="1" customHeight="1" outlineLevel="1">
      <c r="A2629" s="130" t="s">
        <v>7076</v>
      </c>
      <c r="B2629" s="130" t="s">
        <v>7077</v>
      </c>
      <c r="C2629" s="130" t="s">
        <v>7078</v>
      </c>
      <c r="D2629" s="130" t="s">
        <v>12128</v>
      </c>
      <c r="E2629" s="130" t="s">
        <v>18688</v>
      </c>
      <c r="F2629" s="215">
        <v>3.9850796314764278E-2</v>
      </c>
      <c r="G2629" s="132" t="str">
        <f ca="1">IFERROR(_xll.BQL($A2629, "cur_mkt_cap(currency=EUR)")/1000000, " ")</f>
        <v xml:space="preserve"> </v>
      </c>
      <c r="M2629" s="308"/>
      <c r="N2629" s="215">
        <f t="shared" si="108"/>
        <v>4.3166709675563893E-4</v>
      </c>
      <c r="O2629" s="172" t="str">
        <f>IFERROR(IF(VLOOKUP($C2629,'MSCI Database'!$C:$R,2, FALSE)="","",VLOOKUP($C2629,'MSCI Database'!$C:$R,2, FALSE)),"")</f>
        <v>Multi-Line Insurance &amp; Brokerage</v>
      </c>
      <c r="P2629" s="229" t="str">
        <f>IFERROR(IF(VLOOKUP($C2629,'MSCI Database'!$C:$R,3, FALSE)="","",VLOOKUP($C2629,'MSCI Database'!$C:$R,3, FALSE)),"")</f>
        <v>BBB</v>
      </c>
      <c r="Q2629" s="229" t="str">
        <f>IFERROR(IF(VLOOKUP($C2629,'MSCI Database'!$C:$R,4, FALSE)="","",VLOOKUP($C2629,'MSCI Database'!$C:$R,4, FALSE)),"")</f>
        <v>0</v>
      </c>
      <c r="R2629" s="229">
        <f>IFERROR(IF(VLOOKUP($C2629,'MSCI Database'!$C:$R,5, FALSE)="","",VLOOKUP($C2629,'MSCI Database'!$C:$R,5, FALSE)),"")</f>
        <v>5.5</v>
      </c>
      <c r="S2629" s="229">
        <f>IFERROR(IF(VLOOKUP($C2629,'MSCI Database'!$C:$R,6, FALSE)="","",VLOOKUP($C2629,'MSCI Database'!$C:$R,6, FALSE)),"")</f>
        <v>5.7</v>
      </c>
      <c r="T2629" s="229">
        <f>IFERROR(IF(VLOOKUP($C2629,'MSCI Database'!$C:$R,7, FALSE)="","",VLOOKUP($C2629,'MSCI Database'!$C:$R,7, FALSE)),"")</f>
        <v>3.9</v>
      </c>
      <c r="U2629" s="229">
        <f>IFERROR(IF(VLOOKUP($C2629,'MSCI Database'!$C:$R,8, FALSE)="","",VLOOKUP($C2629,'MSCI Database'!$C:$R,8, FALSE)),"")</f>
        <v>5.3</v>
      </c>
      <c r="V2629" s="229">
        <f>IFERROR(IF(VLOOKUP($C2629,'MSCI Database'!$C:$R,9, FALSE)="","",VLOOKUP($C2629,'MSCI Database'!$C:$R,9, FALSE)),"")</f>
        <v>4.5999999999999996</v>
      </c>
      <c r="W2629" s="215">
        <f t="shared" ca="1" si="109"/>
        <v>0</v>
      </c>
      <c r="X2629" s="276">
        <f>IFERROR(IF(VLOOKUP($C2629,'MSCI Database'!$C:$R,10, FALSE)="","",VLOOKUP($C2629,'MSCI Database'!$C:$R,10, FALSE)),"")</f>
        <v>15317</v>
      </c>
      <c r="Y2629" s="229" t="str">
        <f>IFERROR(IF(VLOOKUP($C2629,'MSCI Database'!$C:$R,11, FALSE)="","",VLOOKUP($C2629,'MSCI Database'!$C:$R,11, FALSE)),"")</f>
        <v>2019</v>
      </c>
      <c r="Z2629" s="229" t="str">
        <f>IFERROR(IF(VLOOKUP($C2629,'MSCI Database'!$C:$R,12, FALSE)="","",VLOOKUP($C2629,'MSCI Database'!$C:$R,12, FALSE)),"")</f>
        <v>E.Segmt-Moderate</v>
      </c>
      <c r="AA2629" s="229" t="str">
        <f>IFERROR(IF(VLOOKUP($C2629,'MSCI Database'!$C:$R,13, FALSE)="","",VLOOKUP($C2629,'MSCI Database'!$C:$R,13, FALSE)),"")</f>
        <v>Limited employee-centered programs to meet potential integration challenges from acquisition</v>
      </c>
    </row>
    <row r="2630" spans="1:27" s="130" customFormat="1" ht="15" hidden="1" customHeight="1" outlineLevel="1">
      <c r="A2630" s="130" t="s">
        <v>8115</v>
      </c>
      <c r="B2630" s="130" t="s">
        <v>8116</v>
      </c>
      <c r="C2630" s="130" t="s">
        <v>8117</v>
      </c>
      <c r="D2630" s="130" t="s">
        <v>12128</v>
      </c>
      <c r="E2630" s="130" t="s">
        <v>18689</v>
      </c>
      <c r="F2630" s="215">
        <v>3.9762518591588539E-2</v>
      </c>
      <c r="G2630" s="132" t="str">
        <f ca="1">IFERROR(_xll.BQL($A2630, "cur_mkt_cap(currency=EUR)")/1000000, " ")</f>
        <v xml:space="preserve"> </v>
      </c>
      <c r="M2630" s="308"/>
      <c r="N2630" s="215">
        <f t="shared" si="108"/>
        <v>4.3071086521209631E-4</v>
      </c>
      <c r="O2630" s="172" t="str">
        <f>IFERROR(IF(VLOOKUP($C2630,'MSCI Database'!$C:$R,2, FALSE)="","",VLOOKUP($C2630,'MSCI Database'!$C:$R,2, FALSE)),"")</f>
        <v>Semiconductors &amp; Semiconductor Equipment</v>
      </c>
      <c r="P2630" s="229" t="str">
        <f>IFERROR(IF(VLOOKUP($C2630,'MSCI Database'!$C:$R,3, FALSE)="","",VLOOKUP($C2630,'MSCI Database'!$C:$R,3, FALSE)),"")</f>
        <v>BB</v>
      </c>
      <c r="Q2630" s="229" t="str">
        <f>IFERROR(IF(VLOOKUP($C2630,'MSCI Database'!$C:$R,4, FALSE)="","",VLOOKUP($C2630,'MSCI Database'!$C:$R,4, FALSE)),"")</f>
        <v>0</v>
      </c>
      <c r="R2630" s="229">
        <f>IFERROR(IF(VLOOKUP($C2630,'MSCI Database'!$C:$R,5, FALSE)="","",VLOOKUP($C2630,'MSCI Database'!$C:$R,5, FALSE)),"")</f>
        <v>3.5</v>
      </c>
      <c r="S2630" s="229">
        <f>IFERROR(IF(VLOOKUP($C2630,'MSCI Database'!$C:$R,6, FALSE)="","",VLOOKUP($C2630,'MSCI Database'!$C:$R,6, FALSE)),"")</f>
        <v>3.6</v>
      </c>
      <c r="T2630" s="229">
        <f>IFERROR(IF(VLOOKUP($C2630,'MSCI Database'!$C:$R,7, FALSE)="","",VLOOKUP($C2630,'MSCI Database'!$C:$R,7, FALSE)),"")</f>
        <v>4.7</v>
      </c>
      <c r="U2630" s="229">
        <f>IFERROR(IF(VLOOKUP($C2630,'MSCI Database'!$C:$R,8, FALSE)="","",VLOOKUP($C2630,'MSCI Database'!$C:$R,8, FALSE)),"")</f>
        <v>5.4</v>
      </c>
      <c r="V2630" s="229">
        <f>IFERROR(IF(VLOOKUP($C2630,'MSCI Database'!$C:$R,9, FALSE)="","",VLOOKUP($C2630,'MSCI Database'!$C:$R,9, FALSE)),"")</f>
        <v>4.9000000000000004</v>
      </c>
      <c r="W2630" s="215">
        <f t="shared" ca="1" si="109"/>
        <v>0</v>
      </c>
      <c r="X2630" s="276">
        <f>IFERROR(IF(VLOOKUP($C2630,'MSCI Database'!$C:$R,10, FALSE)="","",VLOOKUP($C2630,'MSCI Database'!$C:$R,10, FALSE)),"")</f>
        <v>31142</v>
      </c>
      <c r="Y2630" s="229" t="str">
        <f>IFERROR(IF(VLOOKUP($C2630,'MSCI Database'!$C:$R,11, FALSE)="","",VLOOKUP($C2630,'MSCI Database'!$C:$R,11, FALSE)),"")</f>
        <v>2019</v>
      </c>
      <c r="Z2630" s="229" t="str">
        <f>IFERROR(IF(VLOOKUP($C2630,'MSCI Database'!$C:$R,12, FALSE)="","",VLOOKUP($C2630,'MSCI Database'!$C:$R,12, FALSE)),"")</f>
        <v>Reported</v>
      </c>
      <c r="AA2630" s="229" t="str">
        <f>IFERROR(IF(VLOOKUP($C2630,'MSCI Database'!$C:$R,13, FALSE)="","",VLOOKUP($C2630,'MSCI Database'!$C:$R,13, FALSE)),"")</f>
        <v>Limited human capital development initiatives</v>
      </c>
    </row>
    <row r="2631" spans="1:27" s="130" customFormat="1" ht="15" hidden="1" customHeight="1" outlineLevel="1">
      <c r="A2631" s="130" t="s">
        <v>8295</v>
      </c>
      <c r="B2631" s="130" t="s">
        <v>8296</v>
      </c>
      <c r="C2631" s="130" t="s">
        <v>8297</v>
      </c>
      <c r="D2631" s="130" t="s">
        <v>12128</v>
      </c>
      <c r="E2631" s="130" t="s">
        <v>100</v>
      </c>
      <c r="F2631" s="215">
        <v>3.9702042200475983E-2</v>
      </c>
      <c r="G2631" s="132" t="str">
        <f ca="1">IFERROR(_xll.BQL($A2631, "cur_mkt_cap(currency=EUR)")/1000000, " ")</f>
        <v xml:space="preserve"> </v>
      </c>
      <c r="M2631" s="308"/>
      <c r="N2631" s="215">
        <f t="shared" si="108"/>
        <v>4.300557799794797E-4</v>
      </c>
      <c r="O2631" s="172" t="str">
        <f>IFERROR(IF(VLOOKUP($C2631,'MSCI Database'!$C:$R,2, FALSE)="","",VLOOKUP($C2631,'MSCI Database'!$C:$R,2, FALSE)),"")</f>
        <v>Utilities</v>
      </c>
      <c r="P2631" s="229" t="str">
        <f>IFERROR(IF(VLOOKUP($C2631,'MSCI Database'!$C:$R,3, FALSE)="","",VLOOKUP($C2631,'MSCI Database'!$C:$R,3, FALSE)),"")</f>
        <v>A</v>
      </c>
      <c r="Q2631" s="229" t="str">
        <f>IFERROR(IF(VLOOKUP($C2631,'MSCI Database'!$C:$R,4, FALSE)="","",VLOOKUP($C2631,'MSCI Database'!$C:$R,4, FALSE)),"")</f>
        <v>0</v>
      </c>
      <c r="R2631" s="229">
        <f>IFERROR(IF(VLOOKUP($C2631,'MSCI Database'!$C:$R,5, FALSE)="","",VLOOKUP($C2631,'MSCI Database'!$C:$R,5, FALSE)),"")</f>
        <v>6.5</v>
      </c>
      <c r="S2631" s="229">
        <f>IFERROR(IF(VLOOKUP($C2631,'MSCI Database'!$C:$R,6, FALSE)="","",VLOOKUP($C2631,'MSCI Database'!$C:$R,6, FALSE)),"")</f>
        <v>6.3</v>
      </c>
      <c r="T2631" s="229">
        <f>IFERROR(IF(VLOOKUP($C2631,'MSCI Database'!$C:$R,7, FALSE)="","",VLOOKUP($C2631,'MSCI Database'!$C:$R,7, FALSE)),"")</f>
        <v>5</v>
      </c>
      <c r="U2631" s="229">
        <f>IFERROR(IF(VLOOKUP($C2631,'MSCI Database'!$C:$R,8, FALSE)="","",VLOOKUP($C2631,'MSCI Database'!$C:$R,8, FALSE)),"")</f>
        <v>6</v>
      </c>
      <c r="V2631" s="229">
        <f>IFERROR(IF(VLOOKUP($C2631,'MSCI Database'!$C:$R,9, FALSE)="","",VLOOKUP($C2631,'MSCI Database'!$C:$R,9, FALSE)),"")</f>
        <v>6</v>
      </c>
      <c r="W2631" s="215">
        <f t="shared" ca="1" si="109"/>
        <v>0</v>
      </c>
      <c r="X2631" s="276">
        <f>IFERROR(IF(VLOOKUP($C2631,'MSCI Database'!$C:$R,10, FALSE)="","",VLOOKUP($C2631,'MSCI Database'!$C:$R,10, FALSE)),"")</f>
        <v>26868643</v>
      </c>
      <c r="Y2631" s="229" t="str">
        <f>IFERROR(IF(VLOOKUP($C2631,'MSCI Database'!$C:$R,11, FALSE)="","",VLOOKUP($C2631,'MSCI Database'!$C:$R,11, FALSE)),"")</f>
        <v>2018</v>
      </c>
      <c r="Z2631" s="229" t="str">
        <f>IFERROR(IF(VLOOKUP($C2631,'MSCI Database'!$C:$R,12, FALSE)="","",VLOOKUP($C2631,'MSCI Database'!$C:$R,12, FALSE)),"")</f>
        <v>E.Segmt-Moderately Low</v>
      </c>
      <c r="AA2631" s="229" t="str">
        <f>IFERROR(IF(VLOOKUP($C2631,'MSCI Database'!$C:$R,13, FALSE)="","",VLOOKUP($C2631,'MSCI Database'!$C:$R,13, FALSE)),"")</f>
        <v>T&amp;D operations curb emissions, but coal-dominated generation leads to high GHG intensity</v>
      </c>
    </row>
    <row r="2632" spans="1:27" s="130" customFormat="1" ht="15" hidden="1" customHeight="1" outlineLevel="1">
      <c r="A2632" s="130" t="s">
        <v>7463</v>
      </c>
      <c r="B2632" s="130" t="s">
        <v>7464</v>
      </c>
      <c r="C2632" s="130" t="s">
        <v>7465</v>
      </c>
      <c r="D2632" s="130" t="s">
        <v>12128</v>
      </c>
      <c r="E2632" s="130" t="s">
        <v>18682</v>
      </c>
      <c r="F2632" s="215">
        <v>3.9661977352883737E-2</v>
      </c>
      <c r="G2632" s="132" t="str">
        <f ca="1">IFERROR(_xll.BQL($A2632, "cur_mkt_cap(currency=EUR)")/1000000, " ")</f>
        <v xml:space="preserve"> </v>
      </c>
      <c r="M2632" s="308"/>
      <c r="N2632" s="215">
        <f t="shared" si="108"/>
        <v>4.2962179426171639E-4</v>
      </c>
      <c r="O2632" s="172" t="str">
        <f>IFERROR(IF(VLOOKUP($C2632,'MSCI Database'!$C:$R,2, FALSE)="","",VLOOKUP($C2632,'MSCI Database'!$C:$R,2, FALSE)),"")</f>
        <v>Casinos &amp; Gaming</v>
      </c>
      <c r="P2632" s="229" t="str">
        <f>IFERROR(IF(VLOOKUP($C2632,'MSCI Database'!$C:$R,3, FALSE)="","",VLOOKUP($C2632,'MSCI Database'!$C:$R,3, FALSE)),"")</f>
        <v>BBB</v>
      </c>
      <c r="Q2632" s="229" t="str">
        <f>IFERROR(IF(VLOOKUP($C2632,'MSCI Database'!$C:$R,4, FALSE)="","",VLOOKUP($C2632,'MSCI Database'!$C:$R,4, FALSE)),"")</f>
        <v>0</v>
      </c>
      <c r="R2632" s="229">
        <f>IFERROR(IF(VLOOKUP($C2632,'MSCI Database'!$C:$R,5, FALSE)="","",VLOOKUP($C2632,'MSCI Database'!$C:$R,5, FALSE)),"")</f>
        <v>5.6</v>
      </c>
      <c r="S2632" s="229">
        <f>IFERROR(IF(VLOOKUP($C2632,'MSCI Database'!$C:$R,6, FALSE)="","",VLOOKUP($C2632,'MSCI Database'!$C:$R,6, FALSE)),"")</f>
        <v>6.7</v>
      </c>
      <c r="T2632" s="229">
        <f>IFERROR(IF(VLOOKUP($C2632,'MSCI Database'!$C:$R,7, FALSE)="","",VLOOKUP($C2632,'MSCI Database'!$C:$R,7, FALSE)),"")</f>
        <v>3.3</v>
      </c>
      <c r="U2632" s="229">
        <f>IFERROR(IF(VLOOKUP($C2632,'MSCI Database'!$C:$R,8, FALSE)="","",VLOOKUP($C2632,'MSCI Database'!$C:$R,8, FALSE)),"")</f>
        <v>5</v>
      </c>
      <c r="V2632" s="229">
        <f>IFERROR(IF(VLOOKUP($C2632,'MSCI Database'!$C:$R,9, FALSE)="","",VLOOKUP($C2632,'MSCI Database'!$C:$R,9, FALSE)),"")</f>
        <v>4.9000000000000004</v>
      </c>
      <c r="W2632" s="215">
        <f t="shared" ca="1" si="109"/>
        <v>0</v>
      </c>
      <c r="X2632" s="276">
        <f>IFERROR(IF(VLOOKUP($C2632,'MSCI Database'!$C:$R,10, FALSE)="","",VLOOKUP($C2632,'MSCI Database'!$C:$R,10, FALSE)),"")</f>
        <v>968070</v>
      </c>
      <c r="Y2632" s="229" t="str">
        <f>IFERROR(IF(VLOOKUP($C2632,'MSCI Database'!$C:$R,11, FALSE)="","",VLOOKUP($C2632,'MSCI Database'!$C:$R,11, FALSE)),"")</f>
        <v>2019</v>
      </c>
      <c r="Z2632" s="229" t="str">
        <f>IFERROR(IF(VLOOKUP($C2632,'MSCI Database'!$C:$R,12, FALSE)="","",VLOOKUP($C2632,'MSCI Database'!$C:$R,12, FALSE)),"")</f>
        <v>Reported</v>
      </c>
      <c r="AA2632" s="229" t="str">
        <f>IFERROR(IF(VLOOKUP($C2632,'MSCI Database'!$C:$R,13, FALSE)="","",VLOOKUP($C2632,'MSCI Database'!$C:$R,13, FALSE)),"")</f>
        <v>COVID-19 impact on labor may present challenges</v>
      </c>
    </row>
    <row r="2633" spans="1:27" s="130" customFormat="1" ht="15" hidden="1" customHeight="1" outlineLevel="1">
      <c r="A2633" s="130" t="s">
        <v>5390</v>
      </c>
      <c r="B2633" s="130" t="s">
        <v>5391</v>
      </c>
      <c r="C2633" s="130" t="s">
        <v>5392</v>
      </c>
      <c r="D2633" s="130" t="s">
        <v>18723</v>
      </c>
      <c r="E2633" s="130" t="s">
        <v>18690</v>
      </c>
      <c r="F2633" s="215">
        <v>2.784383377426207E-2</v>
      </c>
      <c r="G2633" s="132" t="str">
        <f ca="1">IFERROR(_xll.BQL($A2633, "cur_mkt_cap(currency=EUR)")/1000000, " ")</f>
        <v xml:space="preserve"> </v>
      </c>
      <c r="M2633" s="308"/>
      <c r="N2633" s="215">
        <f t="shared" si="108"/>
        <v>3.0160669294905176E-4</v>
      </c>
      <c r="O2633" s="172" t="str">
        <f>IFERROR(IF(VLOOKUP($C2633,'MSCI Database'!$C:$R,2, FALSE)="","",VLOOKUP($C2633,'MSCI Database'!$C:$R,2, FALSE)),"")</f>
        <v>Telecommunication Services</v>
      </c>
      <c r="P2633" s="229" t="str">
        <f>IFERROR(IF(VLOOKUP($C2633,'MSCI Database'!$C:$R,3, FALSE)="","",VLOOKUP($C2633,'MSCI Database'!$C:$R,3, FALSE)),"")</f>
        <v>AA</v>
      </c>
      <c r="Q2633" s="229" t="str">
        <f>IFERROR(IF(VLOOKUP($C2633,'MSCI Database'!$C:$R,4, FALSE)="","",VLOOKUP($C2633,'MSCI Database'!$C:$R,4, FALSE)),"")</f>
        <v>1</v>
      </c>
      <c r="R2633" s="229">
        <f>IFERROR(IF(VLOOKUP($C2633,'MSCI Database'!$C:$R,5, FALSE)="","",VLOOKUP($C2633,'MSCI Database'!$C:$R,5, FALSE)),"")</f>
        <v>7.6</v>
      </c>
      <c r="S2633" s="229">
        <f>IFERROR(IF(VLOOKUP($C2633,'MSCI Database'!$C:$R,6, FALSE)="","",VLOOKUP($C2633,'MSCI Database'!$C:$R,6, FALSE)),"")</f>
        <v>9.1999999999999993</v>
      </c>
      <c r="T2633" s="229">
        <f>IFERROR(IF(VLOOKUP($C2633,'MSCI Database'!$C:$R,7, FALSE)="","",VLOOKUP($C2633,'MSCI Database'!$C:$R,7, FALSE)),"")</f>
        <v>5.2</v>
      </c>
      <c r="U2633" s="229">
        <f>IFERROR(IF(VLOOKUP($C2633,'MSCI Database'!$C:$R,8, FALSE)="","",VLOOKUP($C2633,'MSCI Database'!$C:$R,8, FALSE)),"")</f>
        <v>6.8</v>
      </c>
      <c r="V2633" s="229">
        <f>IFERROR(IF(VLOOKUP($C2633,'MSCI Database'!$C:$R,9, FALSE)="","",VLOOKUP($C2633,'MSCI Database'!$C:$R,9, FALSE)),"")</f>
        <v>6</v>
      </c>
      <c r="W2633" s="215">
        <f t="shared" ca="1" si="109"/>
        <v>0</v>
      </c>
      <c r="X2633" s="276">
        <f>IFERROR(IF(VLOOKUP($C2633,'MSCI Database'!$C:$R,10, FALSE)="","",VLOOKUP($C2633,'MSCI Database'!$C:$R,10, FALSE)),"")</f>
        <v>21133</v>
      </c>
      <c r="Y2633" s="229" t="str">
        <f>IFERROR(IF(VLOOKUP($C2633,'MSCI Database'!$C:$R,11, FALSE)="","",VLOOKUP($C2633,'MSCI Database'!$C:$R,11, FALSE)),"")</f>
        <v>2020</v>
      </c>
      <c r="Z2633" s="229" t="str">
        <f>IFERROR(IF(VLOOKUP($C2633,'MSCI Database'!$C:$R,12, FALSE)="","",VLOOKUP($C2633,'MSCI Database'!$C:$R,12, FALSE)),"")</f>
        <v>Reported</v>
      </c>
      <c r="AA2633" s="229" t="str">
        <f>IFERROR(IF(VLOOKUP($C2633,'MSCI Database'!$C:$R,13, FALSE)="","",VLOOKUP($C2633,'MSCI Database'!$C:$R,13, FALSE)),"")</f>
        <v>Strong governance performance drives the rating upgrade</v>
      </c>
    </row>
    <row r="2634" spans="1:27" s="130" customFormat="1" ht="15" hidden="1" customHeight="1" outlineLevel="1">
      <c r="A2634" s="130" t="s">
        <v>3232</v>
      </c>
      <c r="B2634" s="130" t="s">
        <v>3233</v>
      </c>
      <c r="C2634" s="130" t="s">
        <v>3234</v>
      </c>
      <c r="D2634" s="130" t="s">
        <v>18686</v>
      </c>
      <c r="E2634" s="130" t="s">
        <v>18684</v>
      </c>
      <c r="F2634" s="215">
        <v>3.9636852821642227E-2</v>
      </c>
      <c r="G2634" s="132" t="str">
        <f ca="1">IFERROR(_xll.BQL($A2634, "cur_mkt_cap(currency=EUR)")/1000000, " ")</f>
        <v xml:space="preserve"> </v>
      </c>
      <c r="M2634" s="308"/>
      <c r="N2634" s="215">
        <f t="shared" ref="N2634:N2697" si="110">IF(V2634&lt;&gt;"",VLOOKUP($A2634,$A$1737:$V$3221,6,FALSE)/SUMIF($V$1737:$V$3221,"&gt;0",$F$1737:$F$3221),0)</f>
        <v>4.2934964327701069E-4</v>
      </c>
      <c r="O2634" s="172" t="str">
        <f>IFERROR(IF(VLOOKUP($C2634,'MSCI Database'!$C:$R,2, FALSE)="","",VLOOKUP($C2634,'MSCI Database'!$C:$R,2, FALSE)),"")</f>
        <v>Containers &amp; Packaging</v>
      </c>
      <c r="P2634" s="229" t="str">
        <f>IFERROR(IF(VLOOKUP($C2634,'MSCI Database'!$C:$R,3, FALSE)="","",VLOOKUP($C2634,'MSCI Database'!$C:$R,3, FALSE)),"")</f>
        <v>AA</v>
      </c>
      <c r="Q2634" s="229" t="str">
        <f>IFERROR(IF(VLOOKUP($C2634,'MSCI Database'!$C:$R,4, FALSE)="","",VLOOKUP($C2634,'MSCI Database'!$C:$R,4, FALSE)),"")</f>
        <v>0</v>
      </c>
      <c r="R2634" s="229">
        <f>IFERROR(IF(VLOOKUP($C2634,'MSCI Database'!$C:$R,5, FALSE)="","",VLOOKUP($C2634,'MSCI Database'!$C:$R,5, FALSE)),"")</f>
        <v>8.3000000000000007</v>
      </c>
      <c r="S2634" s="229">
        <f>IFERROR(IF(VLOOKUP($C2634,'MSCI Database'!$C:$R,6, FALSE)="","",VLOOKUP($C2634,'MSCI Database'!$C:$R,6, FALSE)),"")</f>
        <v>6.7</v>
      </c>
      <c r="T2634" s="229">
        <f>IFERROR(IF(VLOOKUP($C2634,'MSCI Database'!$C:$R,7, FALSE)="","",VLOOKUP($C2634,'MSCI Database'!$C:$R,7, FALSE)),"")</f>
        <v>2.4</v>
      </c>
      <c r="U2634" s="229">
        <f>IFERROR(IF(VLOOKUP($C2634,'MSCI Database'!$C:$R,8, FALSE)="","",VLOOKUP($C2634,'MSCI Database'!$C:$R,8, FALSE)),"")</f>
        <v>6.5</v>
      </c>
      <c r="V2634" s="229">
        <f>IFERROR(IF(VLOOKUP($C2634,'MSCI Database'!$C:$R,9, FALSE)="","",VLOOKUP($C2634,'MSCI Database'!$C:$R,9, FALSE)),"")</f>
        <v>5.8</v>
      </c>
      <c r="W2634" s="215">
        <f t="shared" ref="W2634:W2697" ca="1" si="111">IFERROR(IF(X2634&lt;&gt;"",VLOOKUP($A2634,$A$1737:$X$3221,6,FALSE)/100,0)*$G$1735/$G2634, 0)</f>
        <v>0</v>
      </c>
      <c r="X2634" s="276">
        <f>IFERROR(IF(VLOOKUP($C2634,'MSCI Database'!$C:$R,10, FALSE)="","",VLOOKUP($C2634,'MSCI Database'!$C:$R,10, FALSE)),"")</f>
        <v>2049331</v>
      </c>
      <c r="Y2634" s="229" t="str">
        <f>IFERROR(IF(VLOOKUP($C2634,'MSCI Database'!$C:$R,11, FALSE)="","",VLOOKUP($C2634,'MSCI Database'!$C:$R,11, FALSE)),"")</f>
        <v>2020</v>
      </c>
      <c r="Z2634" s="229" t="str">
        <f>IFERROR(IF(VLOOKUP($C2634,'MSCI Database'!$C:$R,12, FALSE)="","",VLOOKUP($C2634,'MSCI Database'!$C:$R,12, FALSE)),"")</f>
        <v>Reported</v>
      </c>
      <c r="AA2634" s="229" t="str">
        <f>IFERROR(IF(VLOOKUP($C2634,'MSCI Database'!$C:$R,13, FALSE)="","",VLOOKUP($C2634,'MSCI Database'!$C:$R,13, FALSE)),"")</f>
        <v>Leads peers in governance practices and environmental risks mitigation.</v>
      </c>
    </row>
    <row r="2635" spans="1:27" s="130" customFormat="1" ht="15" hidden="1" customHeight="1" outlineLevel="1">
      <c r="A2635" s="130" t="s">
        <v>7511</v>
      </c>
      <c r="B2635" s="130" t="s">
        <v>7512</v>
      </c>
      <c r="C2635" s="130" t="s">
        <v>7513</v>
      </c>
      <c r="D2635" s="130" t="s">
        <v>12128</v>
      </c>
      <c r="E2635" s="130" t="s">
        <v>18689</v>
      </c>
      <c r="F2635" s="215">
        <v>3.9559371340996123E-2</v>
      </c>
      <c r="G2635" s="132" t="str">
        <f ca="1">IFERROR(_xll.BQL($A2635, "cur_mkt_cap(currency=EUR)")/1000000, " ")</f>
        <v xml:space="preserve"> </v>
      </c>
      <c r="M2635" s="308"/>
      <c r="N2635" s="215">
        <f t="shared" si="110"/>
        <v>4.2851035751873738E-4</v>
      </c>
      <c r="O2635" s="172" t="str">
        <f>IFERROR(IF(VLOOKUP($C2635,'MSCI Database'!$C:$R,2, FALSE)="","",VLOOKUP($C2635,'MSCI Database'!$C:$R,2, FALSE)),"")</f>
        <v>Semiconductors &amp; Semiconductor Equipment</v>
      </c>
      <c r="P2635" s="229" t="str">
        <f>IFERROR(IF(VLOOKUP($C2635,'MSCI Database'!$C:$R,3, FALSE)="","",VLOOKUP($C2635,'MSCI Database'!$C:$R,3, FALSE)),"")</f>
        <v>A</v>
      </c>
      <c r="Q2635" s="229" t="str">
        <f>IFERROR(IF(VLOOKUP($C2635,'MSCI Database'!$C:$R,4, FALSE)="","",VLOOKUP($C2635,'MSCI Database'!$C:$R,4, FALSE)),"")</f>
        <v>0</v>
      </c>
      <c r="R2635" s="229">
        <f>IFERROR(IF(VLOOKUP($C2635,'MSCI Database'!$C:$R,5, FALSE)="","",VLOOKUP($C2635,'MSCI Database'!$C:$R,5, FALSE)),"")</f>
        <v>7</v>
      </c>
      <c r="S2635" s="229">
        <f>IFERROR(IF(VLOOKUP($C2635,'MSCI Database'!$C:$R,6, FALSE)="","",VLOOKUP($C2635,'MSCI Database'!$C:$R,6, FALSE)),"")</f>
        <v>5.0999999999999996</v>
      </c>
      <c r="T2635" s="229">
        <f>IFERROR(IF(VLOOKUP($C2635,'MSCI Database'!$C:$R,7, FALSE)="","",VLOOKUP($C2635,'MSCI Database'!$C:$R,7, FALSE)),"")</f>
        <v>6.4</v>
      </c>
      <c r="U2635" s="229">
        <f>IFERROR(IF(VLOOKUP($C2635,'MSCI Database'!$C:$R,8, FALSE)="","",VLOOKUP($C2635,'MSCI Database'!$C:$R,8, FALSE)),"")</f>
        <v>6</v>
      </c>
      <c r="V2635" s="229">
        <f>IFERROR(IF(VLOOKUP($C2635,'MSCI Database'!$C:$R,9, FALSE)="","",VLOOKUP($C2635,'MSCI Database'!$C:$R,9, FALSE)),"")</f>
        <v>5.8</v>
      </c>
      <c r="W2635" s="215">
        <f t="shared" ca="1" si="111"/>
        <v>0</v>
      </c>
      <c r="X2635" s="276">
        <f>IFERROR(IF(VLOOKUP($C2635,'MSCI Database'!$C:$R,10, FALSE)="","",VLOOKUP($C2635,'MSCI Database'!$C:$R,10, FALSE)),"")</f>
        <v>110706</v>
      </c>
      <c r="Y2635" s="229" t="str">
        <f>IFERROR(IF(VLOOKUP($C2635,'MSCI Database'!$C:$R,11, FALSE)="","",VLOOKUP($C2635,'MSCI Database'!$C:$R,11, FALSE)),"")</f>
        <v>2019</v>
      </c>
      <c r="Z2635" s="229" t="str">
        <f>IFERROR(IF(VLOOKUP($C2635,'MSCI Database'!$C:$R,12, FALSE)="","",VLOOKUP($C2635,'MSCI Database'!$C:$R,12, FALSE)),"")</f>
        <v>Reported</v>
      </c>
      <c r="AA2635" s="229" t="str">
        <f>IFERROR(IF(VLOOKUP($C2635,'MSCI Database'!$C:$R,13, FALSE)="","",VLOOKUP($C2635,'MSCI Database'!$C:$R,13, FALSE)),"")</f>
        <v>Strong governance and talent management; subpar water-related strategies</v>
      </c>
    </row>
    <row r="2636" spans="1:27" s="130" customFormat="1" ht="15" hidden="1" customHeight="1" outlineLevel="1">
      <c r="A2636" s="130" t="s">
        <v>5261</v>
      </c>
      <c r="B2636" s="130" t="s">
        <v>5262</v>
      </c>
      <c r="C2636" s="130" t="s">
        <v>5263</v>
      </c>
      <c r="D2636" s="130" t="s">
        <v>12128</v>
      </c>
      <c r="E2636" s="130" t="s">
        <v>18684</v>
      </c>
      <c r="F2636" s="215">
        <v>3.9542251906329463E-2</v>
      </c>
      <c r="G2636" s="132" t="str">
        <f ca="1">IFERROR(_xll.BQL($A2636, "cur_mkt_cap(currency=EUR)")/1000000, " ")</f>
        <v xml:space="preserve"> </v>
      </c>
      <c r="M2636" s="308"/>
      <c r="N2636" s="215">
        <f t="shared" si="110"/>
        <v>4.283249183972131E-4</v>
      </c>
      <c r="O2636" s="172" t="str">
        <f>IFERROR(IF(VLOOKUP($C2636,'MSCI Database'!$C:$R,2, FALSE)="","",VLOOKUP($C2636,'MSCI Database'!$C:$R,2, FALSE)),"")</f>
        <v>Commodity Chemicals</v>
      </c>
      <c r="P2636" s="229" t="str">
        <f>IFERROR(IF(VLOOKUP($C2636,'MSCI Database'!$C:$R,3, FALSE)="","",VLOOKUP($C2636,'MSCI Database'!$C:$R,3, FALSE)),"")</f>
        <v>A</v>
      </c>
      <c r="Q2636" s="229" t="str">
        <f>IFERROR(IF(VLOOKUP($C2636,'MSCI Database'!$C:$R,4, FALSE)="","",VLOOKUP($C2636,'MSCI Database'!$C:$R,4, FALSE)),"")</f>
        <v>1</v>
      </c>
      <c r="R2636" s="229">
        <f>IFERROR(IF(VLOOKUP($C2636,'MSCI Database'!$C:$R,5, FALSE)="","",VLOOKUP($C2636,'MSCI Database'!$C:$R,5, FALSE)),"")</f>
        <v>6.5</v>
      </c>
      <c r="S2636" s="229">
        <f>IFERROR(IF(VLOOKUP($C2636,'MSCI Database'!$C:$R,6, FALSE)="","",VLOOKUP($C2636,'MSCI Database'!$C:$R,6, FALSE)),"")</f>
        <v>3.6</v>
      </c>
      <c r="T2636" s="229">
        <f>IFERROR(IF(VLOOKUP($C2636,'MSCI Database'!$C:$R,7, FALSE)="","",VLOOKUP($C2636,'MSCI Database'!$C:$R,7, FALSE)),"")</f>
        <v>4.5999999999999996</v>
      </c>
      <c r="U2636" s="229">
        <f>IFERROR(IF(VLOOKUP($C2636,'MSCI Database'!$C:$R,8, FALSE)="","",VLOOKUP($C2636,'MSCI Database'!$C:$R,8, FALSE)),"")</f>
        <v>6</v>
      </c>
      <c r="V2636" s="229">
        <f>IFERROR(IF(VLOOKUP($C2636,'MSCI Database'!$C:$R,9, FALSE)="","",VLOOKUP($C2636,'MSCI Database'!$C:$R,9, FALSE)),"")</f>
        <v>4.5</v>
      </c>
      <c r="W2636" s="215">
        <f t="shared" ca="1" si="111"/>
        <v>0</v>
      </c>
      <c r="X2636" s="276">
        <f>IFERROR(IF(VLOOKUP($C2636,'MSCI Database'!$C:$R,10, FALSE)="","",VLOOKUP($C2636,'MSCI Database'!$C:$R,10, FALSE)),"")</f>
        <v>23171000</v>
      </c>
      <c r="Y2636" s="229" t="str">
        <f>IFERROR(IF(VLOOKUP($C2636,'MSCI Database'!$C:$R,11, FALSE)="","",VLOOKUP($C2636,'MSCI Database'!$C:$R,11, FALSE)),"")</f>
        <v>2019</v>
      </c>
      <c r="Z2636" s="229" t="str">
        <f>IFERROR(IF(VLOOKUP($C2636,'MSCI Database'!$C:$R,12, FALSE)="","",VLOOKUP($C2636,'MSCI Database'!$C:$R,12, FALSE)),"")</f>
        <v>Reported</v>
      </c>
      <c r="AA2636" s="229" t="str">
        <f>IFERROR(IF(VLOOKUP($C2636,'MSCI Database'!$C:$R,13, FALSE)="","",VLOOKUP($C2636,'MSCI Database'!$C:$R,13, FALSE)),"")</f>
        <v>Updated water stress assessment drives upgrade</v>
      </c>
    </row>
    <row r="2637" spans="1:27" s="130" customFormat="1" ht="15" hidden="1" customHeight="1" outlineLevel="1">
      <c r="A2637" s="130" t="s">
        <v>6740</v>
      </c>
      <c r="B2637" s="130" t="s">
        <v>6741</v>
      </c>
      <c r="C2637" s="130" t="s">
        <v>6742</v>
      </c>
      <c r="D2637" s="130" t="s">
        <v>12128</v>
      </c>
      <c r="E2637" s="130" t="s">
        <v>18673</v>
      </c>
      <c r="F2637" s="215">
        <v>3.9377429489069693E-2</v>
      </c>
      <c r="G2637" s="132" t="str">
        <f ca="1">IFERROR(_xll.BQL($A2637, "cur_mkt_cap(currency=EUR)")/1000000, " ")</f>
        <v xml:space="preserve"> </v>
      </c>
      <c r="M2637" s="308"/>
      <c r="N2637" s="215">
        <f t="shared" si="110"/>
        <v>4.2653954844433181E-4</v>
      </c>
      <c r="O2637" s="172" t="str">
        <f>IFERROR(IF(VLOOKUP($C2637,'MSCI Database'!$C:$R,2, FALSE)="","",VLOOKUP($C2637,'MSCI Database'!$C:$R,2, FALSE)),"")</f>
        <v>Commercial Services &amp; Supplies</v>
      </c>
      <c r="P2637" s="229" t="str">
        <f>IFERROR(IF(VLOOKUP($C2637,'MSCI Database'!$C:$R,3, FALSE)="","",VLOOKUP($C2637,'MSCI Database'!$C:$R,3, FALSE)),"")</f>
        <v>A</v>
      </c>
      <c r="Q2637" s="229" t="str">
        <f>IFERROR(IF(VLOOKUP($C2637,'MSCI Database'!$C:$R,4, FALSE)="","",VLOOKUP($C2637,'MSCI Database'!$C:$R,4, FALSE)),"")</f>
        <v>0</v>
      </c>
      <c r="R2637" s="229">
        <f>IFERROR(IF(VLOOKUP($C2637,'MSCI Database'!$C:$R,5, FALSE)="","",VLOOKUP($C2637,'MSCI Database'!$C:$R,5, FALSE)),"")</f>
        <v>6.5</v>
      </c>
      <c r="S2637" s="229">
        <f>IFERROR(IF(VLOOKUP($C2637,'MSCI Database'!$C:$R,6, FALSE)="","",VLOOKUP($C2637,'MSCI Database'!$C:$R,6, FALSE)),"")</f>
        <v>7.4</v>
      </c>
      <c r="T2637" s="229">
        <f>IFERROR(IF(VLOOKUP($C2637,'MSCI Database'!$C:$R,7, FALSE)="","",VLOOKUP($C2637,'MSCI Database'!$C:$R,7, FALSE)),"")</f>
        <v>5.5</v>
      </c>
      <c r="U2637" s="229">
        <f>IFERROR(IF(VLOOKUP($C2637,'MSCI Database'!$C:$R,8, FALSE)="","",VLOOKUP($C2637,'MSCI Database'!$C:$R,8, FALSE)),"")</f>
        <v>5.5</v>
      </c>
      <c r="V2637" s="229">
        <f>IFERROR(IF(VLOOKUP($C2637,'MSCI Database'!$C:$R,9, FALSE)="","",VLOOKUP($C2637,'MSCI Database'!$C:$R,9, FALSE)),"")</f>
        <v>5.6</v>
      </c>
      <c r="W2637" s="215">
        <f t="shared" ca="1" si="111"/>
        <v>0</v>
      </c>
      <c r="X2637" s="276">
        <f>IFERROR(IF(VLOOKUP($C2637,'MSCI Database'!$C:$R,10, FALSE)="","",VLOOKUP($C2637,'MSCI Database'!$C:$R,10, FALSE)),"")</f>
        <v>37636</v>
      </c>
      <c r="Y2637" s="229" t="str">
        <f>IFERROR(IF(VLOOKUP($C2637,'MSCI Database'!$C:$R,11, FALSE)="","",VLOOKUP($C2637,'MSCI Database'!$C:$R,11, FALSE)),"")</f>
        <v>2019</v>
      </c>
      <c r="Z2637" s="229" t="str">
        <f>IFERROR(IF(VLOOKUP($C2637,'MSCI Database'!$C:$R,12, FALSE)="","",VLOOKUP($C2637,'MSCI Database'!$C:$R,12, FALSE)),"")</f>
        <v>E.Segmt-Moderately High</v>
      </c>
      <c r="AA2637" s="229" t="str">
        <f>IFERROR(IF(VLOOKUP($C2637,'MSCI Database'!$C:$R,13, FALSE)="","",VLOOKUP($C2637,'MSCI Database'!$C:$R,13, FALSE)),"")</f>
        <v>Strong business ethics policies and practices compared to global peers</v>
      </c>
    </row>
    <row r="2638" spans="1:27" s="130" customFormat="1" ht="15" hidden="1" customHeight="1" outlineLevel="1">
      <c r="A2638" s="130" t="s">
        <v>2340</v>
      </c>
      <c r="B2638" s="130" t="s">
        <v>2341</v>
      </c>
      <c r="C2638" s="130" t="s">
        <v>2342</v>
      </c>
      <c r="D2638" s="130" t="s">
        <v>12131</v>
      </c>
      <c r="E2638" s="130" t="s">
        <v>18673</v>
      </c>
      <c r="F2638" s="215">
        <v>4.6329502519123468E-2</v>
      </c>
      <c r="G2638" s="132" t="str">
        <f ca="1">IFERROR(_xll.BQL($A2638, "cur_mkt_cap(currency=EUR)")/1000000, " ")</f>
        <v xml:space="preserve"> </v>
      </c>
      <c r="M2638" s="308"/>
      <c r="N2638" s="215">
        <f t="shared" si="110"/>
        <v>5.018449741530939E-4</v>
      </c>
      <c r="O2638" s="172" t="str">
        <f>IFERROR(IF(VLOOKUP($C2638,'MSCI Database'!$C:$R,2, FALSE)="","",VLOOKUP($C2638,'MSCI Database'!$C:$R,2, FALSE)),"")</f>
        <v>Electrical Equipment</v>
      </c>
      <c r="P2638" s="229" t="str">
        <f>IFERROR(IF(VLOOKUP($C2638,'MSCI Database'!$C:$R,3, FALSE)="","",VLOOKUP($C2638,'MSCI Database'!$C:$R,3, FALSE)),"")</f>
        <v>AA</v>
      </c>
      <c r="Q2638" s="229" t="str">
        <f>IFERROR(IF(VLOOKUP($C2638,'MSCI Database'!$C:$R,4, FALSE)="","",VLOOKUP($C2638,'MSCI Database'!$C:$R,4, FALSE)),"")</f>
        <v>0</v>
      </c>
      <c r="R2638" s="229">
        <f>IFERROR(IF(VLOOKUP($C2638,'MSCI Database'!$C:$R,5, FALSE)="","",VLOOKUP($C2638,'MSCI Database'!$C:$R,5, FALSE)),"")</f>
        <v>7.5</v>
      </c>
      <c r="S2638" s="229">
        <f>IFERROR(IF(VLOOKUP($C2638,'MSCI Database'!$C:$R,6, FALSE)="","",VLOOKUP($C2638,'MSCI Database'!$C:$R,6, FALSE)),"")</f>
        <v>7.3</v>
      </c>
      <c r="T2638" s="229">
        <f>IFERROR(IF(VLOOKUP($C2638,'MSCI Database'!$C:$R,7, FALSE)="","",VLOOKUP($C2638,'MSCI Database'!$C:$R,7, FALSE)),"")</f>
        <v>2.8</v>
      </c>
      <c r="U2638" s="229">
        <f>IFERROR(IF(VLOOKUP($C2638,'MSCI Database'!$C:$R,8, FALSE)="","",VLOOKUP($C2638,'MSCI Database'!$C:$R,8, FALSE)),"")</f>
        <v>6.6</v>
      </c>
      <c r="V2638" s="229">
        <f>IFERROR(IF(VLOOKUP($C2638,'MSCI Database'!$C:$R,9, FALSE)="","",VLOOKUP($C2638,'MSCI Database'!$C:$R,9, FALSE)),"")</f>
        <v>5.9</v>
      </c>
      <c r="W2638" s="215">
        <f t="shared" ca="1" si="111"/>
        <v>0</v>
      </c>
      <c r="X2638" s="276">
        <f>IFERROR(IF(VLOOKUP($C2638,'MSCI Database'!$C:$R,10, FALSE)="","",VLOOKUP($C2638,'MSCI Database'!$C:$R,10, FALSE)),"")</f>
        <v>167893</v>
      </c>
      <c r="Y2638" s="229" t="str">
        <f>IFERROR(IF(VLOOKUP($C2638,'MSCI Database'!$C:$R,11, FALSE)="","",VLOOKUP($C2638,'MSCI Database'!$C:$R,11, FALSE)),"")</f>
        <v>2019</v>
      </c>
      <c r="Z2638" s="229" t="str">
        <f>IFERROR(IF(VLOOKUP($C2638,'MSCI Database'!$C:$R,12, FALSE)="","",VLOOKUP($C2638,'MSCI Database'!$C:$R,12, FALSE)),"")</f>
        <v>Reported</v>
      </c>
      <c r="AA2638" s="229" t="str">
        <f>IFERROR(IF(VLOOKUP($C2638,'MSCI Database'!$C:$R,13, FALSE)="","",VLOOKUP($C2638,'MSCI Database'!$C:$R,13, FALSE)),"")</f>
        <v>Acquisitions, R&amp;D investments to boost cleantech portfolio</v>
      </c>
    </row>
    <row r="2639" spans="1:27" s="130" customFormat="1" ht="15" hidden="1" customHeight="1" outlineLevel="1">
      <c r="A2639" s="130" t="s">
        <v>7174</v>
      </c>
      <c r="B2639" s="130" t="s">
        <v>7175</v>
      </c>
      <c r="C2639" s="130" t="s">
        <v>7176</v>
      </c>
      <c r="D2639" s="130" t="s">
        <v>12128</v>
      </c>
      <c r="E2639" s="130" t="s">
        <v>18689</v>
      </c>
      <c r="F2639" s="215">
        <v>3.919250013622623E-2</v>
      </c>
      <c r="G2639" s="132" t="str">
        <f ca="1">IFERROR(_xll.BQL($A2639, "cur_mkt_cap(currency=EUR)")/1000000, " ")</f>
        <v xml:space="preserve"> </v>
      </c>
      <c r="M2639" s="308"/>
      <c r="N2639" s="215">
        <f t="shared" si="110"/>
        <v>4.2453637851476981E-4</v>
      </c>
      <c r="O2639" s="172" t="str">
        <f>IFERROR(IF(VLOOKUP($C2639,'MSCI Database'!$C:$R,2, FALSE)="","",VLOOKUP($C2639,'MSCI Database'!$C:$R,2, FALSE)),"")</f>
        <v>Technology Hardware, Storage &amp; Peripherals</v>
      </c>
      <c r="P2639" s="229" t="str">
        <f>IFERROR(IF(VLOOKUP($C2639,'MSCI Database'!$C:$R,3, FALSE)="","",VLOOKUP($C2639,'MSCI Database'!$C:$R,3, FALSE)),"")</f>
        <v>AA</v>
      </c>
      <c r="Q2639" s="229" t="str">
        <f>IFERROR(IF(VLOOKUP($C2639,'MSCI Database'!$C:$R,4, FALSE)="","",VLOOKUP($C2639,'MSCI Database'!$C:$R,4, FALSE)),"")</f>
        <v>0</v>
      </c>
      <c r="R2639" s="229">
        <f>IFERROR(IF(VLOOKUP($C2639,'MSCI Database'!$C:$R,5, FALSE)="","",VLOOKUP($C2639,'MSCI Database'!$C:$R,5, FALSE)),"")</f>
        <v>8.1</v>
      </c>
      <c r="S2639" s="229">
        <f>IFERROR(IF(VLOOKUP($C2639,'MSCI Database'!$C:$R,6, FALSE)="","",VLOOKUP($C2639,'MSCI Database'!$C:$R,6, FALSE)),"")</f>
        <v>5.6</v>
      </c>
      <c r="T2639" s="229">
        <f>IFERROR(IF(VLOOKUP($C2639,'MSCI Database'!$C:$R,7, FALSE)="","",VLOOKUP($C2639,'MSCI Database'!$C:$R,7, FALSE)),"")</f>
        <v>5.6</v>
      </c>
      <c r="U2639" s="229">
        <f>IFERROR(IF(VLOOKUP($C2639,'MSCI Database'!$C:$R,8, FALSE)="","",VLOOKUP($C2639,'MSCI Database'!$C:$R,8, FALSE)),"")</f>
        <v>5</v>
      </c>
      <c r="V2639" s="229">
        <f>IFERROR(IF(VLOOKUP($C2639,'MSCI Database'!$C:$R,9, FALSE)="","",VLOOKUP($C2639,'MSCI Database'!$C:$R,9, FALSE)),"")</f>
        <v>5.4</v>
      </c>
      <c r="W2639" s="215">
        <f t="shared" ca="1" si="111"/>
        <v>0</v>
      </c>
      <c r="X2639" s="276">
        <f>IFERROR(IF(VLOOKUP($C2639,'MSCI Database'!$C:$R,10, FALSE)="","",VLOOKUP($C2639,'MSCI Database'!$C:$R,10, FALSE)),"")</f>
        <v>234527</v>
      </c>
      <c r="Y2639" s="229" t="str">
        <f>IFERROR(IF(VLOOKUP($C2639,'MSCI Database'!$C:$R,11, FALSE)="","",VLOOKUP($C2639,'MSCI Database'!$C:$R,11, FALSE)),"")</f>
        <v>2019</v>
      </c>
      <c r="Z2639" s="229" t="str">
        <f>IFERROR(IF(VLOOKUP($C2639,'MSCI Database'!$C:$R,12, FALSE)="","",VLOOKUP($C2639,'MSCI Database'!$C:$R,12, FALSE)),"")</f>
        <v>Reported</v>
      </c>
      <c r="AA2639" s="229" t="str">
        <f>IFERROR(IF(VLOOKUP($C2639,'MSCI Database'!$C:$R,13, FALSE)="","",VLOOKUP($C2639,'MSCI Database'!$C:$R,13, FALSE)),"")</f>
        <v>Leads peers in e-waste and data privacy measures; workforce risks impact the rating signal</v>
      </c>
    </row>
    <row r="2640" spans="1:27" s="130" customFormat="1" ht="15" hidden="1" customHeight="1" outlineLevel="1">
      <c r="A2640" s="130" t="s">
        <v>1148</v>
      </c>
      <c r="B2640" s="130" t="s">
        <v>1149</v>
      </c>
      <c r="C2640" s="130" t="s">
        <v>1150</v>
      </c>
      <c r="D2640" s="130" t="s">
        <v>12135</v>
      </c>
      <c r="E2640" s="130" t="s">
        <v>18673</v>
      </c>
      <c r="F2640" s="215">
        <v>3.1197959397946212E-2</v>
      </c>
      <c r="G2640" s="132" t="str">
        <f ca="1">IFERROR(_xll.BQL($A2640, "cur_mkt_cap(currency=EUR)")/1000000, " ")</f>
        <v xml:space="preserve"> </v>
      </c>
      <c r="M2640" s="308"/>
      <c r="N2640" s="215">
        <f t="shared" si="110"/>
        <v>3.3793885702159277E-4</v>
      </c>
      <c r="O2640" s="172" t="str">
        <f>IFERROR(IF(VLOOKUP($C2640,'MSCI Database'!$C:$R,2, FALSE)="","",VLOOKUP($C2640,'MSCI Database'!$C:$R,2, FALSE)),"")</f>
        <v>Professional Services</v>
      </c>
      <c r="P2640" s="229" t="str">
        <f>IFERROR(IF(VLOOKUP($C2640,'MSCI Database'!$C:$R,3, FALSE)="","",VLOOKUP($C2640,'MSCI Database'!$C:$R,3, FALSE)),"")</f>
        <v>BBB</v>
      </c>
      <c r="Q2640" s="229" t="str">
        <f>IFERROR(IF(VLOOKUP($C2640,'MSCI Database'!$C:$R,4, FALSE)="","",VLOOKUP($C2640,'MSCI Database'!$C:$R,4, FALSE)),"")</f>
        <v>1</v>
      </c>
      <c r="R2640" s="229">
        <f>IFERROR(IF(VLOOKUP($C2640,'MSCI Database'!$C:$R,5, FALSE)="","",VLOOKUP($C2640,'MSCI Database'!$C:$R,5, FALSE)),"")</f>
        <v>4.5</v>
      </c>
      <c r="S2640" s="229">
        <f>IFERROR(IF(VLOOKUP($C2640,'MSCI Database'!$C:$R,6, FALSE)="","",VLOOKUP($C2640,'MSCI Database'!$C:$R,6, FALSE)),"")</f>
        <v>10</v>
      </c>
      <c r="T2640" s="229">
        <f>IFERROR(IF(VLOOKUP($C2640,'MSCI Database'!$C:$R,7, FALSE)="","",VLOOKUP($C2640,'MSCI Database'!$C:$R,7, FALSE)),"")</f>
        <v>4.5</v>
      </c>
      <c r="U2640" s="229">
        <f>IFERROR(IF(VLOOKUP($C2640,'MSCI Database'!$C:$R,8, FALSE)="","",VLOOKUP($C2640,'MSCI Database'!$C:$R,8, FALSE)),"")</f>
        <v>7</v>
      </c>
      <c r="V2640" s="229">
        <f>IFERROR(IF(VLOOKUP($C2640,'MSCI Database'!$C:$R,9, FALSE)="","",VLOOKUP($C2640,'MSCI Database'!$C:$R,9, FALSE)),"")</f>
        <v>5.9</v>
      </c>
      <c r="W2640" s="215">
        <f t="shared" ca="1" si="111"/>
        <v>0</v>
      </c>
      <c r="X2640" s="276">
        <f>IFERROR(IF(VLOOKUP($C2640,'MSCI Database'!$C:$R,10, FALSE)="","",VLOOKUP($C2640,'MSCI Database'!$C:$R,10, FALSE)),"")</f>
        <v>96500</v>
      </c>
      <c r="Y2640" s="229" t="str">
        <f>IFERROR(IF(VLOOKUP($C2640,'MSCI Database'!$C:$R,11, FALSE)="","",VLOOKUP($C2640,'MSCI Database'!$C:$R,11, FALSE)),"")</f>
        <v>2019</v>
      </c>
      <c r="Z2640" s="229" t="str">
        <f>IFERROR(IF(VLOOKUP($C2640,'MSCI Database'!$C:$R,12, FALSE)="","",VLOOKUP($C2640,'MSCI Database'!$C:$R,12, FALSE)),"")</f>
        <v>Reported</v>
      </c>
      <c r="AA2640" s="229" t="str">
        <f>IFERROR(IF(VLOOKUP($C2640,'MSCI Database'!$C:$R,13, FALSE)="","",VLOOKUP($C2640,'MSCI Database'!$C:$R,13, FALSE)),"")</f>
        <v>Improvement in corporate governance practices; business restructuring may elevate attrition risks</v>
      </c>
    </row>
    <row r="2641" spans="1:27" s="130" customFormat="1" ht="15" hidden="1" customHeight="1" outlineLevel="1">
      <c r="A2641" s="130" t="s">
        <v>1817</v>
      </c>
      <c r="B2641" s="130" t="s">
        <v>1818</v>
      </c>
      <c r="C2641" s="130" t="s">
        <v>1819</v>
      </c>
      <c r="D2641" s="130" t="s">
        <v>12129</v>
      </c>
      <c r="E2641" s="130" t="s">
        <v>18688</v>
      </c>
      <c r="F2641" s="215">
        <v>4.6001914022490029E-2</v>
      </c>
      <c r="G2641" s="132" t="str">
        <f ca="1">IFERROR(_xll.BQL($A2641, "cur_mkt_cap(currency=EUR)")/1000000, " ")</f>
        <v xml:space="preserve"> </v>
      </c>
      <c r="M2641" s="308"/>
      <c r="N2641" s="215">
        <f t="shared" si="110"/>
        <v>4.9829650866810402E-4</v>
      </c>
      <c r="O2641" s="172" t="str">
        <f>IFERROR(IF(VLOOKUP($C2641,'MSCI Database'!$C:$R,2, FALSE)="","",VLOOKUP($C2641,'MSCI Database'!$C:$R,2, FALSE)),"")</f>
        <v>Diversified Financials</v>
      </c>
      <c r="P2641" s="229" t="str">
        <f>IFERROR(IF(VLOOKUP($C2641,'MSCI Database'!$C:$R,3, FALSE)="","",VLOOKUP($C2641,'MSCI Database'!$C:$R,3, FALSE)),"")</f>
        <v>AAA</v>
      </c>
      <c r="Q2641" s="229" t="str">
        <f>IFERROR(IF(VLOOKUP($C2641,'MSCI Database'!$C:$R,4, FALSE)="","",VLOOKUP($C2641,'MSCI Database'!$C:$R,4, FALSE)),"")</f>
        <v>0</v>
      </c>
      <c r="R2641" s="229">
        <f>IFERROR(IF(VLOOKUP($C2641,'MSCI Database'!$C:$R,5, FALSE)="","",VLOOKUP($C2641,'MSCI Database'!$C:$R,5, FALSE)),"")</f>
        <v>10</v>
      </c>
      <c r="S2641" s="229">
        <f>IFERROR(IF(VLOOKUP($C2641,'MSCI Database'!$C:$R,6, FALSE)="","",VLOOKUP($C2641,'MSCI Database'!$C:$R,6, FALSE)),"")</f>
        <v>10</v>
      </c>
      <c r="T2641" s="229">
        <f>IFERROR(IF(VLOOKUP($C2641,'MSCI Database'!$C:$R,7, FALSE)="","",VLOOKUP($C2641,'MSCI Database'!$C:$R,7, FALSE)),"")</f>
        <v>4.7</v>
      </c>
      <c r="U2641" s="229">
        <f>IFERROR(IF(VLOOKUP($C2641,'MSCI Database'!$C:$R,8, FALSE)="","",VLOOKUP($C2641,'MSCI Database'!$C:$R,8, FALSE)),"")</f>
        <v>7.6</v>
      </c>
      <c r="V2641" s="229">
        <f>IFERROR(IF(VLOOKUP($C2641,'MSCI Database'!$C:$R,9, FALSE)="","",VLOOKUP($C2641,'MSCI Database'!$C:$R,9, FALSE)),"")</f>
        <v>6.7</v>
      </c>
      <c r="W2641" s="215">
        <f t="shared" ca="1" si="111"/>
        <v>0</v>
      </c>
      <c r="X2641" s="276">
        <f>IFERROR(IF(VLOOKUP($C2641,'MSCI Database'!$C:$R,10, FALSE)="","",VLOOKUP($C2641,'MSCI Database'!$C:$R,10, FALSE)),"")</f>
        <v>8048</v>
      </c>
      <c r="Y2641" s="229" t="str">
        <f>IFERROR(IF(VLOOKUP($C2641,'MSCI Database'!$C:$R,11, FALSE)="","",VLOOKUP($C2641,'MSCI Database'!$C:$R,11, FALSE)),"")</f>
        <v>2019</v>
      </c>
      <c r="Z2641" s="229" t="str">
        <f>IFERROR(IF(VLOOKUP($C2641,'MSCI Database'!$C:$R,12, FALSE)="","",VLOOKUP($C2641,'MSCI Database'!$C:$R,12, FALSE)),"")</f>
        <v>Reported</v>
      </c>
      <c r="AA2641" s="229" t="str">
        <f>IFERROR(IF(VLOOKUP($C2641,'MSCI Database'!$C:$R,13, FALSE)="","",VLOOKUP($C2641,'MSCI Database'!$C:$R,13, FALSE)),"")</f>
        <v>Strong corporate governance, robust policies to promote ethical business conduct, relative to peers</v>
      </c>
    </row>
    <row r="2642" spans="1:27" s="130" customFormat="1" ht="15" hidden="1" customHeight="1" outlineLevel="1">
      <c r="A2642" s="130" t="s">
        <v>6958</v>
      </c>
      <c r="B2642" s="130" t="s">
        <v>6959</v>
      </c>
      <c r="C2642" s="130" t="s">
        <v>6960</v>
      </c>
      <c r="D2642" s="130" t="s">
        <v>12128</v>
      </c>
      <c r="E2642" s="130" t="s">
        <v>18682</v>
      </c>
      <c r="F2642" s="215">
        <v>3.8906025275742238E-2</v>
      </c>
      <c r="G2642" s="132" t="str">
        <f ca="1">IFERROR(_xll.BQL($A2642, "cur_mkt_cap(currency=EUR)")/1000000, " ")</f>
        <v xml:space="preserve"> </v>
      </c>
      <c r="M2642" s="308"/>
      <c r="N2642" s="215">
        <f t="shared" si="110"/>
        <v>4.214332593112826E-4</v>
      </c>
      <c r="O2642" s="172" t="str">
        <f>IFERROR(IF(VLOOKUP($C2642,'MSCI Database'!$C:$R,2, FALSE)="","",VLOOKUP($C2642,'MSCI Database'!$C:$R,2, FALSE)),"")</f>
        <v>Retail - Consumer Discretionary</v>
      </c>
      <c r="P2642" s="229" t="str">
        <f>IFERROR(IF(VLOOKUP($C2642,'MSCI Database'!$C:$R,3, FALSE)="","",VLOOKUP($C2642,'MSCI Database'!$C:$R,3, FALSE)),"")</f>
        <v>BBB</v>
      </c>
      <c r="Q2642" s="229" t="str">
        <f>IFERROR(IF(VLOOKUP($C2642,'MSCI Database'!$C:$R,4, FALSE)="","",VLOOKUP($C2642,'MSCI Database'!$C:$R,4, FALSE)),"")</f>
        <v>0</v>
      </c>
      <c r="R2642" s="229">
        <f>IFERROR(IF(VLOOKUP($C2642,'MSCI Database'!$C:$R,5, FALSE)="","",VLOOKUP($C2642,'MSCI Database'!$C:$R,5, FALSE)),"")</f>
        <v>5.5</v>
      </c>
      <c r="S2642" s="229">
        <f>IFERROR(IF(VLOOKUP($C2642,'MSCI Database'!$C:$R,6, FALSE)="","",VLOOKUP($C2642,'MSCI Database'!$C:$R,6, FALSE)),"")</f>
        <v>10</v>
      </c>
      <c r="T2642" s="229">
        <f>IFERROR(IF(VLOOKUP($C2642,'MSCI Database'!$C:$R,7, FALSE)="","",VLOOKUP($C2642,'MSCI Database'!$C:$R,7, FALSE)),"")</f>
        <v>4.4000000000000004</v>
      </c>
      <c r="U2642" s="229">
        <f>IFERROR(IF(VLOOKUP($C2642,'MSCI Database'!$C:$R,8, FALSE)="","",VLOOKUP($C2642,'MSCI Database'!$C:$R,8, FALSE)),"")</f>
        <v>4.2</v>
      </c>
      <c r="V2642" s="229">
        <f>IFERROR(IF(VLOOKUP($C2642,'MSCI Database'!$C:$R,9, FALSE)="","",VLOOKUP($C2642,'MSCI Database'!$C:$R,9, FALSE)),"")</f>
        <v>4.5999999999999996</v>
      </c>
      <c r="W2642" s="215">
        <f t="shared" ca="1" si="111"/>
        <v>0</v>
      </c>
      <c r="X2642" s="276">
        <f>IFERROR(IF(VLOOKUP($C2642,'MSCI Database'!$C:$R,10, FALSE)="","",VLOOKUP($C2642,'MSCI Database'!$C:$R,10, FALSE)),"")</f>
        <v>2230</v>
      </c>
      <c r="Y2642" s="229" t="str">
        <f>IFERROR(IF(VLOOKUP($C2642,'MSCI Database'!$C:$R,11, FALSE)="","",VLOOKUP($C2642,'MSCI Database'!$C:$R,11, FALSE)),"")</f>
        <v>2019</v>
      </c>
      <c r="Z2642" s="229" t="str">
        <f>IFERROR(IF(VLOOKUP($C2642,'MSCI Database'!$C:$R,12, FALSE)="","",VLOOKUP($C2642,'MSCI Database'!$C:$R,12, FALSE)),"")</f>
        <v>Reported</v>
      </c>
      <c r="AA2642" s="229" t="str">
        <f>IFERROR(IF(VLOOKUP($C2642,'MSCI Database'!$C:$R,13, FALSE)="","",VLOOKUP($C2642,'MSCI Database'!$C:$R,13, FALSE)),"")</f>
        <v/>
      </c>
    </row>
    <row r="2643" spans="1:27" s="130" customFormat="1" ht="15" hidden="1" customHeight="1" outlineLevel="1">
      <c r="A2643" s="130" t="s">
        <v>204</v>
      </c>
      <c r="B2643" s="130" t="s">
        <v>205</v>
      </c>
      <c r="C2643" s="130" t="s">
        <v>206</v>
      </c>
      <c r="D2643" s="130" t="s">
        <v>18683</v>
      </c>
      <c r="E2643" s="130" t="s">
        <v>18684</v>
      </c>
      <c r="F2643" s="215">
        <v>4.5372389235136437E-2</v>
      </c>
      <c r="G2643" s="132" t="str">
        <f ca="1">IFERROR(_xll.BQL($A2643, "cur_mkt_cap(currency=EUR)")/1000000, " ")</f>
        <v xml:space="preserve"> </v>
      </c>
      <c r="M2643" s="308"/>
      <c r="N2643" s="215">
        <f t="shared" si="110"/>
        <v>4.9147744449818786E-4</v>
      </c>
      <c r="O2643" s="172" t="str">
        <f>IFERROR(IF(VLOOKUP($C2643,'MSCI Database'!$C:$R,2, FALSE)="","",VLOOKUP($C2643,'MSCI Database'!$C:$R,2, FALSE)),"")</f>
        <v>Specialty Chemicals</v>
      </c>
      <c r="P2643" s="229" t="str">
        <f>IFERROR(IF(VLOOKUP($C2643,'MSCI Database'!$C:$R,3, FALSE)="","",VLOOKUP($C2643,'MSCI Database'!$C:$R,3, FALSE)),"")</f>
        <v>AAA</v>
      </c>
      <c r="Q2643" s="229" t="str">
        <f>IFERROR(IF(VLOOKUP($C2643,'MSCI Database'!$C:$R,4, FALSE)="","",VLOOKUP($C2643,'MSCI Database'!$C:$R,4, FALSE)),"")</f>
        <v>0</v>
      </c>
      <c r="R2643" s="229">
        <f>IFERROR(IF(VLOOKUP($C2643,'MSCI Database'!$C:$R,5, FALSE)="","",VLOOKUP($C2643,'MSCI Database'!$C:$R,5, FALSE)),"")</f>
        <v>8.6</v>
      </c>
      <c r="S2643" s="229">
        <f>IFERROR(IF(VLOOKUP($C2643,'MSCI Database'!$C:$R,6, FALSE)="","",VLOOKUP($C2643,'MSCI Database'!$C:$R,6, FALSE)),"")</f>
        <v>6.7</v>
      </c>
      <c r="T2643" s="229">
        <f>IFERROR(IF(VLOOKUP($C2643,'MSCI Database'!$C:$R,7, FALSE)="","",VLOOKUP($C2643,'MSCI Database'!$C:$R,7, FALSE)),"")</f>
        <v>7.2</v>
      </c>
      <c r="U2643" s="229">
        <f>IFERROR(IF(VLOOKUP($C2643,'MSCI Database'!$C:$R,8, FALSE)="","",VLOOKUP($C2643,'MSCI Database'!$C:$R,8, FALSE)),"")</f>
        <v>5.6</v>
      </c>
      <c r="V2643" s="229">
        <f>IFERROR(IF(VLOOKUP($C2643,'MSCI Database'!$C:$R,9, FALSE)="","",VLOOKUP($C2643,'MSCI Database'!$C:$R,9, FALSE)),"")</f>
        <v>6.4</v>
      </c>
      <c r="W2643" s="215">
        <f t="shared" ca="1" si="111"/>
        <v>0</v>
      </c>
      <c r="X2643" s="276">
        <f>IFERROR(IF(VLOOKUP($C2643,'MSCI Database'!$C:$R,10, FALSE)="","",VLOOKUP($C2643,'MSCI Database'!$C:$R,10, FALSE)),"")</f>
        <v>1170000</v>
      </c>
      <c r="Y2643" s="229" t="str">
        <f>IFERROR(IF(VLOOKUP($C2643,'MSCI Database'!$C:$R,11, FALSE)="","",VLOOKUP($C2643,'MSCI Database'!$C:$R,11, FALSE)),"")</f>
        <v>2019</v>
      </c>
      <c r="Z2643" s="229" t="str">
        <f>IFERROR(IF(VLOOKUP($C2643,'MSCI Database'!$C:$R,12, FALSE)="","",VLOOKUP($C2643,'MSCI Database'!$C:$R,12, FALSE)),"")</f>
        <v>Reported</v>
      </c>
      <c r="AA2643" s="229" t="str">
        <f>IFERROR(IF(VLOOKUP($C2643,'MSCI Database'!$C:$R,13, FALSE)="","",VLOOKUP($C2643,'MSCI Database'!$C:$R,13, FALSE)),"")</f>
        <v>Sustained focus on the development of products for low carbon economy</v>
      </c>
    </row>
    <row r="2644" spans="1:27" s="130" customFormat="1" ht="15" hidden="1" customHeight="1" outlineLevel="1">
      <c r="A2644" s="130" t="s">
        <v>7893</v>
      </c>
      <c r="B2644" s="130" t="s">
        <v>7894</v>
      </c>
      <c r="C2644" s="130" t="s">
        <v>7895</v>
      </c>
      <c r="D2644" s="130" t="s">
        <v>12128</v>
      </c>
      <c r="E2644" s="130" t="s">
        <v>18688</v>
      </c>
      <c r="F2644" s="215">
        <v>3.8745948181507693E-2</v>
      </c>
      <c r="G2644" s="132" t="str">
        <f ca="1">IFERROR(_xll.BQL($A2644, "cur_mkt_cap(currency=EUR)")/1000000, " ")</f>
        <v xml:space="preserve"> </v>
      </c>
      <c r="M2644" s="308"/>
      <c r="N2644" s="215">
        <f t="shared" si="110"/>
        <v>4.1969929108692105E-4</v>
      </c>
      <c r="O2644" s="172" t="str">
        <f>IFERROR(IF(VLOOKUP($C2644,'MSCI Database'!$C:$R,2, FALSE)="","",VLOOKUP($C2644,'MSCI Database'!$C:$R,2, FALSE)),"")</f>
        <v>Banks</v>
      </c>
      <c r="P2644" s="229" t="str">
        <f>IFERROR(IF(VLOOKUP($C2644,'MSCI Database'!$C:$R,3, FALSE)="","",VLOOKUP($C2644,'MSCI Database'!$C:$R,3, FALSE)),"")</f>
        <v>AA</v>
      </c>
      <c r="Q2644" s="229" t="str">
        <f>IFERROR(IF(VLOOKUP($C2644,'MSCI Database'!$C:$R,4, FALSE)="","",VLOOKUP($C2644,'MSCI Database'!$C:$R,4, FALSE)),"")</f>
        <v>1</v>
      </c>
      <c r="R2644" s="229">
        <f>IFERROR(IF(VLOOKUP($C2644,'MSCI Database'!$C:$R,5, FALSE)="","",VLOOKUP($C2644,'MSCI Database'!$C:$R,5, FALSE)),"")</f>
        <v>8.4</v>
      </c>
      <c r="S2644" s="229">
        <f>IFERROR(IF(VLOOKUP($C2644,'MSCI Database'!$C:$R,6, FALSE)="","",VLOOKUP($C2644,'MSCI Database'!$C:$R,6, FALSE)),"")</f>
        <v>6.5</v>
      </c>
      <c r="T2644" s="229">
        <f>IFERROR(IF(VLOOKUP($C2644,'MSCI Database'!$C:$R,7, FALSE)="","",VLOOKUP($C2644,'MSCI Database'!$C:$R,7, FALSE)),"")</f>
        <v>4.4000000000000004</v>
      </c>
      <c r="U2644" s="229">
        <f>IFERROR(IF(VLOOKUP($C2644,'MSCI Database'!$C:$R,8, FALSE)="","",VLOOKUP($C2644,'MSCI Database'!$C:$R,8, FALSE)),"")</f>
        <v>6.3</v>
      </c>
      <c r="V2644" s="229">
        <f>IFERROR(IF(VLOOKUP($C2644,'MSCI Database'!$C:$R,9, FALSE)="","",VLOOKUP($C2644,'MSCI Database'!$C:$R,9, FALSE)),"")</f>
        <v>5.3</v>
      </c>
      <c r="W2644" s="215">
        <f t="shared" ca="1" si="111"/>
        <v>0</v>
      </c>
      <c r="X2644" s="276">
        <f>IFERROR(IF(VLOOKUP($C2644,'MSCI Database'!$C:$R,10, FALSE)="","",VLOOKUP($C2644,'MSCI Database'!$C:$R,10, FALSE)),"")</f>
        <v>98353</v>
      </c>
      <c r="Y2644" s="229" t="str">
        <f>IFERROR(IF(VLOOKUP($C2644,'MSCI Database'!$C:$R,11, FALSE)="","",VLOOKUP($C2644,'MSCI Database'!$C:$R,11, FALSE)),"")</f>
        <v>2019</v>
      </c>
      <c r="Z2644" s="229" t="str">
        <f>IFERROR(IF(VLOOKUP($C2644,'MSCI Database'!$C:$R,12, FALSE)="","",VLOOKUP($C2644,'MSCI Database'!$C:$R,12, FALSE)),"")</f>
        <v>Reported</v>
      </c>
      <c r="AA2644" s="229" t="str">
        <f>IFERROR(IF(VLOOKUP($C2644,'MSCI Database'!$C:$R,13, FALSE)="","",VLOOKUP($C2644,'MSCI Database'!$C:$R,13, FALSE)),"")</f>
        <v>Enhanced assessment of environmental risk exposure and participation in green finance drive upgrade</v>
      </c>
    </row>
    <row r="2645" spans="1:27" s="130" customFormat="1" ht="15" hidden="1" customHeight="1" outlineLevel="1">
      <c r="A2645" s="130" t="s">
        <v>7862</v>
      </c>
      <c r="B2645" s="130" t="s">
        <v>7863</v>
      </c>
      <c r="C2645" s="130" t="s">
        <v>7864</v>
      </c>
      <c r="D2645" s="130" t="s">
        <v>12128</v>
      </c>
      <c r="E2645" s="130" t="s">
        <v>18689</v>
      </c>
      <c r="F2645" s="215">
        <v>3.8615833729803671E-2</v>
      </c>
      <c r="G2645" s="132" t="str">
        <f ca="1">IFERROR(_xll.BQL($A2645, "cur_mkt_cap(currency=EUR)")/1000000, " ")</f>
        <v xml:space="preserve"> </v>
      </c>
      <c r="M2645" s="308"/>
      <c r="N2645" s="215">
        <f t="shared" si="110"/>
        <v>4.1828988066587466E-4</v>
      </c>
      <c r="O2645" s="172" t="str">
        <f>IFERROR(IF(VLOOKUP($C2645,'MSCI Database'!$C:$R,2, FALSE)="","",VLOOKUP($C2645,'MSCI Database'!$C:$R,2, FALSE)),"")</f>
        <v>Semiconductors &amp; Semiconductor Equipment</v>
      </c>
      <c r="P2645" s="229" t="str">
        <f>IFERROR(IF(VLOOKUP($C2645,'MSCI Database'!$C:$R,3, FALSE)="","",VLOOKUP($C2645,'MSCI Database'!$C:$R,3, FALSE)),"")</f>
        <v>BBB</v>
      </c>
      <c r="Q2645" s="229" t="str">
        <f>IFERROR(IF(VLOOKUP($C2645,'MSCI Database'!$C:$R,4, FALSE)="","",VLOOKUP($C2645,'MSCI Database'!$C:$R,4, FALSE)),"")</f>
        <v>1</v>
      </c>
      <c r="R2645" s="229">
        <f>IFERROR(IF(VLOOKUP($C2645,'MSCI Database'!$C:$R,5, FALSE)="","",VLOOKUP($C2645,'MSCI Database'!$C:$R,5, FALSE)),"")</f>
        <v>4.5</v>
      </c>
      <c r="S2645" s="229">
        <f>IFERROR(IF(VLOOKUP($C2645,'MSCI Database'!$C:$R,6, FALSE)="","",VLOOKUP($C2645,'MSCI Database'!$C:$R,6, FALSE)),"")</f>
        <v>4.3</v>
      </c>
      <c r="T2645" s="229">
        <f>IFERROR(IF(VLOOKUP($C2645,'MSCI Database'!$C:$R,7, FALSE)="","",VLOOKUP($C2645,'MSCI Database'!$C:$R,7, FALSE)),"")</f>
        <v>3.5</v>
      </c>
      <c r="U2645" s="229">
        <f>IFERROR(IF(VLOOKUP($C2645,'MSCI Database'!$C:$R,8, FALSE)="","",VLOOKUP($C2645,'MSCI Database'!$C:$R,8, FALSE)),"")</f>
        <v>6.8</v>
      </c>
      <c r="V2645" s="229">
        <f>IFERROR(IF(VLOOKUP($C2645,'MSCI Database'!$C:$R,9, FALSE)="","",VLOOKUP($C2645,'MSCI Database'!$C:$R,9, FALSE)),"")</f>
        <v>4.9000000000000004</v>
      </c>
      <c r="W2645" s="215">
        <f t="shared" ca="1" si="111"/>
        <v>0</v>
      </c>
      <c r="X2645" s="276">
        <f>IFERROR(IF(VLOOKUP($C2645,'MSCI Database'!$C:$R,10, FALSE)="","",VLOOKUP($C2645,'MSCI Database'!$C:$R,10, FALSE)),"")</f>
        <v>610232</v>
      </c>
      <c r="Y2645" s="229" t="str">
        <f>IFERROR(IF(VLOOKUP($C2645,'MSCI Database'!$C:$R,11, FALSE)="","",VLOOKUP($C2645,'MSCI Database'!$C:$R,11, FALSE)),"")</f>
        <v>2019</v>
      </c>
      <c r="Z2645" s="229" t="str">
        <f>IFERROR(IF(VLOOKUP($C2645,'MSCI Database'!$C:$R,12, FALSE)="","",VLOOKUP($C2645,'MSCI Database'!$C:$R,12, FALSE)),"")</f>
        <v>E.Segmt-Moderately High</v>
      </c>
      <c r="AA2645" s="229" t="str">
        <f>IFERROR(IF(VLOOKUP($C2645,'MSCI Database'!$C:$R,13, FALSE)="","",VLOOKUP($C2645,'MSCI Database'!$C:$R,13, FALSE)),"")</f>
        <v>Limited perceived initiatives to address human capital management challenges amid restructuring</v>
      </c>
    </row>
    <row r="2646" spans="1:27" s="130" customFormat="1" ht="15" hidden="1" customHeight="1" outlineLevel="1">
      <c r="A2646" s="130" t="s">
        <v>270</v>
      </c>
      <c r="B2646" s="130" t="s">
        <v>271</v>
      </c>
      <c r="C2646" s="130" t="s">
        <v>272</v>
      </c>
      <c r="D2646" s="130" t="s">
        <v>18721</v>
      </c>
      <c r="E2646" s="130" t="s">
        <v>18704</v>
      </c>
      <c r="F2646" s="215">
        <v>1.047486522315806E-2</v>
      </c>
      <c r="G2646" s="132" t="str">
        <f ca="1">IFERROR(_xll.BQL($A2646, "cur_mkt_cap(currency=EUR)")/1000000, " ")</f>
        <v xml:space="preserve"> </v>
      </c>
      <c r="M2646" s="308"/>
      <c r="N2646" s="215">
        <f t="shared" si="110"/>
        <v>1.1346459990592521E-4</v>
      </c>
      <c r="O2646" s="172" t="str">
        <f>IFERROR(IF(VLOOKUP($C2646,'MSCI Database'!$C:$R,2, FALSE)="","",VLOOKUP($C2646,'MSCI Database'!$C:$R,2, FALSE)),"")</f>
        <v>Real Estate Development &amp; Diversified Activities</v>
      </c>
      <c r="P2646" s="229" t="str">
        <f>IFERROR(IF(VLOOKUP($C2646,'MSCI Database'!$C:$R,3, FALSE)="","",VLOOKUP($C2646,'MSCI Database'!$C:$R,3, FALSE)),"")</f>
        <v>B</v>
      </c>
      <c r="Q2646" s="229" t="str">
        <f>IFERROR(IF(VLOOKUP($C2646,'MSCI Database'!$C:$R,4, FALSE)="","",VLOOKUP($C2646,'MSCI Database'!$C:$R,4, FALSE)),"")</f>
        <v>0</v>
      </c>
      <c r="R2646" s="229">
        <f>IFERROR(IF(VLOOKUP($C2646,'MSCI Database'!$C:$R,5, FALSE)="","",VLOOKUP($C2646,'MSCI Database'!$C:$R,5, FALSE)),"")</f>
        <v>2</v>
      </c>
      <c r="S2646" s="229">
        <f>IFERROR(IF(VLOOKUP($C2646,'MSCI Database'!$C:$R,6, FALSE)="","",VLOOKUP($C2646,'MSCI Database'!$C:$R,6, FALSE)),"")</f>
        <v>4.4000000000000004</v>
      </c>
      <c r="T2646" s="229">
        <f>IFERROR(IF(VLOOKUP($C2646,'MSCI Database'!$C:$R,7, FALSE)="","",VLOOKUP($C2646,'MSCI Database'!$C:$R,7, FALSE)),"")</f>
        <v>1</v>
      </c>
      <c r="U2646" s="229">
        <f>IFERROR(IF(VLOOKUP($C2646,'MSCI Database'!$C:$R,8, FALSE)="","",VLOOKUP($C2646,'MSCI Database'!$C:$R,8, FALSE)),"")</f>
        <v>0</v>
      </c>
      <c r="V2646" s="229">
        <f>IFERROR(IF(VLOOKUP($C2646,'MSCI Database'!$C:$R,9, FALSE)="","",VLOOKUP($C2646,'MSCI Database'!$C:$R,9, FALSE)),"")</f>
        <v>1.7</v>
      </c>
      <c r="W2646" s="215">
        <f t="shared" ca="1" si="111"/>
        <v>0</v>
      </c>
      <c r="X2646" s="276">
        <f>IFERROR(IF(VLOOKUP($C2646,'MSCI Database'!$C:$R,10, FALSE)="","",VLOOKUP($C2646,'MSCI Database'!$C:$R,10, FALSE)),"")</f>
        <v>203680</v>
      </c>
      <c r="Y2646" s="229" t="str">
        <f>IFERROR(IF(VLOOKUP($C2646,'MSCI Database'!$C:$R,11, FALSE)="","",VLOOKUP($C2646,'MSCI Database'!$C:$R,11, FALSE)),"")</f>
        <v>2019</v>
      </c>
      <c r="Z2646" s="229" t="str">
        <f>IFERROR(IF(VLOOKUP($C2646,'MSCI Database'!$C:$R,12, FALSE)="","",VLOOKUP($C2646,'MSCI Database'!$C:$R,12, FALSE)),"")</f>
        <v>E.Segmt-Moderately Low</v>
      </c>
      <c r="AA2646" s="229" t="str">
        <f>IFERROR(IF(VLOOKUP($C2646,'MSCI Database'!$C:$R,13, FALSE)="","",VLOOKUP($C2646,'MSCI Database'!$C:$R,13, FALSE)),"")</f>
        <v>Lags peers in implementing comprehensive health and safety controls, despite operational scale</v>
      </c>
    </row>
    <row r="2647" spans="1:27" s="130" customFormat="1" ht="15" hidden="1" customHeight="1" outlineLevel="1">
      <c r="A2647" s="130" t="s">
        <v>6977</v>
      </c>
      <c r="B2647" s="130" t="s">
        <v>6978</v>
      </c>
      <c r="C2647" s="130" t="s">
        <v>6979</v>
      </c>
      <c r="D2647" s="130" t="s">
        <v>12128</v>
      </c>
      <c r="E2647" s="130" t="s">
        <v>18682</v>
      </c>
      <c r="F2647" s="215">
        <v>3.8455826461080762E-2</v>
      </c>
      <c r="G2647" s="132" t="str">
        <f ca="1">IFERROR(_xll.BQL($A2647, "cur_mkt_cap(currency=EUR)")/1000000, " ")</f>
        <v xml:space="preserve"> </v>
      </c>
      <c r="M2647" s="308"/>
      <c r="N2647" s="215">
        <f t="shared" si="110"/>
        <v>4.1655666879718663E-4</v>
      </c>
      <c r="O2647" s="172" t="str">
        <f>IFERROR(IF(VLOOKUP($C2647,'MSCI Database'!$C:$R,2, FALSE)="","",VLOOKUP($C2647,'MSCI Database'!$C:$R,2, FALSE)),"")</f>
        <v>Retail - Consumer Discretionary</v>
      </c>
      <c r="P2647" s="229" t="str">
        <f>IFERROR(IF(VLOOKUP($C2647,'MSCI Database'!$C:$R,3, FALSE)="","",VLOOKUP($C2647,'MSCI Database'!$C:$R,3, FALSE)),"")</f>
        <v>B</v>
      </c>
      <c r="Q2647" s="229" t="str">
        <f>IFERROR(IF(VLOOKUP($C2647,'MSCI Database'!$C:$R,4, FALSE)="","",VLOOKUP($C2647,'MSCI Database'!$C:$R,4, FALSE)),"")</f>
        <v>-1</v>
      </c>
      <c r="R2647" s="229">
        <f>IFERROR(IF(VLOOKUP($C2647,'MSCI Database'!$C:$R,5, FALSE)="","",VLOOKUP($C2647,'MSCI Database'!$C:$R,5, FALSE)),"")</f>
        <v>1.7</v>
      </c>
      <c r="S2647" s="229">
        <f>IFERROR(IF(VLOOKUP($C2647,'MSCI Database'!$C:$R,6, FALSE)="","",VLOOKUP($C2647,'MSCI Database'!$C:$R,6, FALSE)),"")</f>
        <v>6.1</v>
      </c>
      <c r="T2647" s="229">
        <f>IFERROR(IF(VLOOKUP($C2647,'MSCI Database'!$C:$R,7, FALSE)="","",VLOOKUP($C2647,'MSCI Database'!$C:$R,7, FALSE)),"")</f>
        <v>4.5999999999999996</v>
      </c>
      <c r="U2647" s="229">
        <f>IFERROR(IF(VLOOKUP($C2647,'MSCI Database'!$C:$R,8, FALSE)="","",VLOOKUP($C2647,'MSCI Database'!$C:$R,8, FALSE)),"")</f>
        <v>0.8</v>
      </c>
      <c r="V2647" s="229">
        <f>IFERROR(IF(VLOOKUP($C2647,'MSCI Database'!$C:$R,9, FALSE)="","",VLOOKUP($C2647,'MSCI Database'!$C:$R,9, FALSE)),"")</f>
        <v>3</v>
      </c>
      <c r="W2647" s="215">
        <f t="shared" ca="1" si="111"/>
        <v>0</v>
      </c>
      <c r="X2647" s="276">
        <f>IFERROR(IF(VLOOKUP($C2647,'MSCI Database'!$C:$R,10, FALSE)="","",VLOOKUP($C2647,'MSCI Database'!$C:$R,10, FALSE)),"")</f>
        <v>399356</v>
      </c>
      <c r="Y2647" s="229" t="str">
        <f>IFERROR(IF(VLOOKUP($C2647,'MSCI Database'!$C:$R,11, FALSE)="","",VLOOKUP($C2647,'MSCI Database'!$C:$R,11, FALSE)),"")</f>
        <v>2019</v>
      </c>
      <c r="Z2647" s="229" t="str">
        <f>IFERROR(IF(VLOOKUP($C2647,'MSCI Database'!$C:$R,12, FALSE)="","",VLOOKUP($C2647,'MSCI Database'!$C:$R,12, FALSE)),"")</f>
        <v>E.Segmt-Moderate</v>
      </c>
      <c r="AA2647" s="229" t="str">
        <f>IFERROR(IF(VLOOKUP($C2647,'MSCI Database'!$C:$R,13, FALSE)="","",VLOOKUP($C2647,'MSCI Database'!$C:$R,13, FALSE)),"")</f>
        <v>Emphasis on corporate behavior in governance assessment drives downgrade</v>
      </c>
    </row>
    <row r="2648" spans="1:27" s="130" customFormat="1" ht="15" hidden="1" customHeight="1" outlineLevel="1">
      <c r="A2648" s="130" t="s">
        <v>6667</v>
      </c>
      <c r="B2648" s="130" t="s">
        <v>6668</v>
      </c>
      <c r="C2648" s="130" t="s">
        <v>6669</v>
      </c>
      <c r="D2648" s="130" t="s">
        <v>12128</v>
      </c>
      <c r="E2648" s="130" t="s">
        <v>18674</v>
      </c>
      <c r="F2648" s="215">
        <v>3.8293657881890493E-2</v>
      </c>
      <c r="G2648" s="132" t="str">
        <f ca="1">IFERROR(_xll.BQL($A2648, "cur_mkt_cap(currency=EUR)")/1000000, " ")</f>
        <v xml:space="preserve"> </v>
      </c>
      <c r="M2648" s="308"/>
      <c r="N2648" s="215">
        <f t="shared" si="110"/>
        <v>4.148000454361093E-4</v>
      </c>
      <c r="O2648" s="172" t="str">
        <f>IFERROR(IF(VLOOKUP($C2648,'MSCI Database'!$C:$R,2, FALSE)="","",VLOOKUP($C2648,'MSCI Database'!$C:$R,2, FALSE)),"")</f>
        <v>Household &amp; Personal Products</v>
      </c>
      <c r="P2648" s="229" t="str">
        <f>IFERROR(IF(VLOOKUP($C2648,'MSCI Database'!$C:$R,3, FALSE)="","",VLOOKUP($C2648,'MSCI Database'!$C:$R,3, FALSE)),"")</f>
        <v>BBB</v>
      </c>
      <c r="Q2648" s="229" t="str">
        <f>IFERROR(IF(VLOOKUP($C2648,'MSCI Database'!$C:$R,4, FALSE)="","",VLOOKUP($C2648,'MSCI Database'!$C:$R,4, FALSE)),"")</f>
        <v>0</v>
      </c>
      <c r="R2648" s="229">
        <f>IFERROR(IF(VLOOKUP($C2648,'MSCI Database'!$C:$R,5, FALSE)="","",VLOOKUP($C2648,'MSCI Database'!$C:$R,5, FALSE)),"")</f>
        <v>4.9000000000000004</v>
      </c>
      <c r="S2648" s="229">
        <f>IFERROR(IF(VLOOKUP($C2648,'MSCI Database'!$C:$R,6, FALSE)="","",VLOOKUP($C2648,'MSCI Database'!$C:$R,6, FALSE)),"")</f>
        <v>6.2</v>
      </c>
      <c r="T2648" s="229">
        <f>IFERROR(IF(VLOOKUP($C2648,'MSCI Database'!$C:$R,7, FALSE)="","",VLOOKUP($C2648,'MSCI Database'!$C:$R,7, FALSE)),"")</f>
        <v>2.8</v>
      </c>
      <c r="U2648" s="229">
        <f>IFERROR(IF(VLOOKUP($C2648,'MSCI Database'!$C:$R,8, FALSE)="","",VLOOKUP($C2648,'MSCI Database'!$C:$R,8, FALSE)),"")</f>
        <v>5.7</v>
      </c>
      <c r="V2648" s="229">
        <f>IFERROR(IF(VLOOKUP($C2648,'MSCI Database'!$C:$R,9, FALSE)="","",VLOOKUP($C2648,'MSCI Database'!$C:$R,9, FALSE)),"")</f>
        <v>5</v>
      </c>
      <c r="W2648" s="215">
        <f t="shared" ca="1" si="111"/>
        <v>0</v>
      </c>
      <c r="X2648" s="276">
        <f>IFERROR(IF(VLOOKUP($C2648,'MSCI Database'!$C:$R,10, FALSE)="","",VLOOKUP($C2648,'MSCI Database'!$C:$R,10, FALSE)),"")</f>
        <v>165697</v>
      </c>
      <c r="Y2648" s="229" t="str">
        <f>IFERROR(IF(VLOOKUP($C2648,'MSCI Database'!$C:$R,11, FALSE)="","",VLOOKUP($C2648,'MSCI Database'!$C:$R,11, FALSE)),"")</f>
        <v>2019</v>
      </c>
      <c r="Z2648" s="229" t="str">
        <f>IFERROR(IF(VLOOKUP($C2648,'MSCI Database'!$C:$R,12, FALSE)="","",VLOOKUP($C2648,'MSCI Database'!$C:$R,12, FALSE)),"")</f>
        <v>Reported</v>
      </c>
      <c r="AA2648" s="229" t="str">
        <f>IFERROR(IF(VLOOKUP($C2648,'MSCI Database'!$C:$R,13, FALSE)="","",VLOOKUP($C2648,'MSCI Database'!$C:$R,13, FALSE)),"")</f>
        <v>Consistent focus on sustainable palm oil sourcing commitment, limited natural product offering</v>
      </c>
    </row>
    <row r="2649" spans="1:27" s="130" customFormat="1" ht="15" hidden="1" customHeight="1" outlineLevel="1">
      <c r="A2649" s="130" t="s">
        <v>6966</v>
      </c>
      <c r="B2649" s="130" t="s">
        <v>6967</v>
      </c>
      <c r="C2649" s="130" t="s">
        <v>6968</v>
      </c>
      <c r="D2649" s="130" t="s">
        <v>12128</v>
      </c>
      <c r="E2649" s="130" t="s">
        <v>100</v>
      </c>
      <c r="F2649" s="215">
        <v>3.8251783194527038E-2</v>
      </c>
      <c r="G2649" s="132" t="str">
        <f ca="1">IFERROR(_xll.BQL($A2649, "cur_mkt_cap(currency=EUR)")/1000000, " ")</f>
        <v xml:space="preserve"> </v>
      </c>
      <c r="M2649" s="308"/>
      <c r="N2649" s="215">
        <f t="shared" si="110"/>
        <v>4.1434645538538712E-4</v>
      </c>
      <c r="O2649" s="172" t="str">
        <f>IFERROR(IF(VLOOKUP($C2649,'MSCI Database'!$C:$R,2, FALSE)="","",VLOOKUP($C2649,'MSCI Database'!$C:$R,2, FALSE)),"")</f>
        <v>Utilities</v>
      </c>
      <c r="P2649" s="229" t="str">
        <f>IFERROR(IF(VLOOKUP($C2649,'MSCI Database'!$C:$R,3, FALSE)="","",VLOOKUP($C2649,'MSCI Database'!$C:$R,3, FALSE)),"")</f>
        <v>AA</v>
      </c>
      <c r="Q2649" s="229" t="str">
        <f>IFERROR(IF(VLOOKUP($C2649,'MSCI Database'!$C:$R,4, FALSE)="","",VLOOKUP($C2649,'MSCI Database'!$C:$R,4, FALSE)),"")</f>
        <v>0</v>
      </c>
      <c r="R2649" s="229">
        <f>IFERROR(IF(VLOOKUP($C2649,'MSCI Database'!$C:$R,5, FALSE)="","",VLOOKUP($C2649,'MSCI Database'!$C:$R,5, FALSE)),"")</f>
        <v>7.7</v>
      </c>
      <c r="S2649" s="229">
        <f>IFERROR(IF(VLOOKUP($C2649,'MSCI Database'!$C:$R,6, FALSE)="","",VLOOKUP($C2649,'MSCI Database'!$C:$R,6, FALSE)),"")</f>
        <v>6.8</v>
      </c>
      <c r="T2649" s="229">
        <f>IFERROR(IF(VLOOKUP($C2649,'MSCI Database'!$C:$R,7, FALSE)="","",VLOOKUP($C2649,'MSCI Database'!$C:$R,7, FALSE)),"")</f>
        <v>6.2</v>
      </c>
      <c r="U2649" s="229">
        <f>IFERROR(IF(VLOOKUP($C2649,'MSCI Database'!$C:$R,8, FALSE)="","",VLOOKUP($C2649,'MSCI Database'!$C:$R,8, FALSE)),"")</f>
        <v>6.6</v>
      </c>
      <c r="V2649" s="229">
        <f>IFERROR(IF(VLOOKUP($C2649,'MSCI Database'!$C:$R,9, FALSE)="","",VLOOKUP($C2649,'MSCI Database'!$C:$R,9, FALSE)),"")</f>
        <v>6.6</v>
      </c>
      <c r="W2649" s="215">
        <f t="shared" ca="1" si="111"/>
        <v>0</v>
      </c>
      <c r="X2649" s="276">
        <f>IFERROR(IF(VLOOKUP($C2649,'MSCI Database'!$C:$R,10, FALSE)="","",VLOOKUP($C2649,'MSCI Database'!$C:$R,10, FALSE)),"")</f>
        <v>656871</v>
      </c>
      <c r="Y2649" s="229" t="str">
        <f>IFERROR(IF(VLOOKUP($C2649,'MSCI Database'!$C:$R,11, FALSE)="","",VLOOKUP($C2649,'MSCI Database'!$C:$R,11, FALSE)),"")</f>
        <v>2019</v>
      </c>
      <c r="Z2649" s="229" t="str">
        <f>IFERROR(IF(VLOOKUP($C2649,'MSCI Database'!$C:$R,12, FALSE)="","",VLOOKUP($C2649,'MSCI Database'!$C:$R,12, FALSE)),"")</f>
        <v>Reported</v>
      </c>
      <c r="AA2649" s="229" t="str">
        <f>IFERROR(IF(VLOOKUP($C2649,'MSCI Database'!$C:$R,13, FALSE)="","",VLOOKUP($C2649,'MSCI Database'!$C:$R,13, FALSE)),"")</f>
        <v>Decommissioning of fossil fuel-based generation; capacity additions to renewable portfolio</v>
      </c>
    </row>
    <row r="2650" spans="1:27" s="130" customFormat="1" ht="15" hidden="1" customHeight="1" outlineLevel="1">
      <c r="A2650" s="130" t="s">
        <v>7040</v>
      </c>
      <c r="B2650" s="130" t="s">
        <v>7041</v>
      </c>
      <c r="C2650" s="130" t="s">
        <v>7042</v>
      </c>
      <c r="D2650" s="130" t="s">
        <v>12128</v>
      </c>
      <c r="E2650" s="130" t="s">
        <v>18689</v>
      </c>
      <c r="F2650" s="215">
        <v>3.8207998849714653E-2</v>
      </c>
      <c r="G2650" s="132" t="str">
        <f ca="1">IFERROR(_xll.BQL($A2650, "cur_mkt_cap(currency=EUR)")/1000000, " ")</f>
        <v xml:space="preserve"> </v>
      </c>
      <c r="M2650" s="308"/>
      <c r="N2650" s="215">
        <f t="shared" si="110"/>
        <v>4.1387217976842765E-4</v>
      </c>
      <c r="O2650" s="172" t="str">
        <f>IFERROR(IF(VLOOKUP($C2650,'MSCI Database'!$C:$R,2, FALSE)="","",VLOOKUP($C2650,'MSCI Database'!$C:$R,2, FALSE)),"")</f>
        <v>Software &amp; Services</v>
      </c>
      <c r="P2650" s="229" t="str">
        <f>IFERROR(IF(VLOOKUP($C2650,'MSCI Database'!$C:$R,3, FALSE)="","",VLOOKUP($C2650,'MSCI Database'!$C:$R,3, FALSE)),"")</f>
        <v>B</v>
      </c>
      <c r="Q2650" s="229" t="str">
        <f>IFERROR(IF(VLOOKUP($C2650,'MSCI Database'!$C:$R,4, FALSE)="","",VLOOKUP($C2650,'MSCI Database'!$C:$R,4, FALSE)),"")</f>
        <v>0</v>
      </c>
      <c r="R2650" s="229">
        <f>IFERROR(IF(VLOOKUP($C2650,'MSCI Database'!$C:$R,5, FALSE)="","",VLOOKUP($C2650,'MSCI Database'!$C:$R,5, FALSE)),"")</f>
        <v>1.5</v>
      </c>
      <c r="S2650" s="229">
        <f>IFERROR(IF(VLOOKUP($C2650,'MSCI Database'!$C:$R,6, FALSE)="","",VLOOKUP($C2650,'MSCI Database'!$C:$R,6, FALSE)),"")</f>
        <v>6.7</v>
      </c>
      <c r="T2650" s="229">
        <f>IFERROR(IF(VLOOKUP($C2650,'MSCI Database'!$C:$R,7, FALSE)="","",VLOOKUP($C2650,'MSCI Database'!$C:$R,7, FALSE)),"")</f>
        <v>3.9</v>
      </c>
      <c r="U2650" s="229">
        <f>IFERROR(IF(VLOOKUP($C2650,'MSCI Database'!$C:$R,8, FALSE)="","",VLOOKUP($C2650,'MSCI Database'!$C:$R,8, FALSE)),"")</f>
        <v>2.2999999999999998</v>
      </c>
      <c r="V2650" s="229">
        <f>IFERROR(IF(VLOOKUP($C2650,'MSCI Database'!$C:$R,9, FALSE)="","",VLOOKUP($C2650,'MSCI Database'!$C:$R,9, FALSE)),"")</f>
        <v>3.4</v>
      </c>
      <c r="W2650" s="215">
        <f t="shared" ca="1" si="111"/>
        <v>0</v>
      </c>
      <c r="X2650" s="276">
        <f>IFERROR(IF(VLOOKUP($C2650,'MSCI Database'!$C:$R,10, FALSE)="","",VLOOKUP($C2650,'MSCI Database'!$C:$R,10, FALSE)),"")</f>
        <v>22514</v>
      </c>
      <c r="Y2650" s="229" t="str">
        <f>IFERROR(IF(VLOOKUP($C2650,'MSCI Database'!$C:$R,11, FALSE)="","",VLOOKUP($C2650,'MSCI Database'!$C:$R,11, FALSE)),"")</f>
        <v>2019</v>
      </c>
      <c r="Z2650" s="229" t="str">
        <f>IFERROR(IF(VLOOKUP($C2650,'MSCI Database'!$C:$R,12, FALSE)="","",VLOOKUP($C2650,'MSCI Database'!$C:$R,12, FALSE)),"")</f>
        <v>E.Segmt-Moderate</v>
      </c>
      <c r="AA2650" s="229" t="str">
        <f>IFERROR(IF(VLOOKUP($C2650,'MSCI Database'!$C:$R,13, FALSE)="","",VLOOKUP($C2650,'MSCI Database'!$C:$R,13, FALSE)),"")</f>
        <v>Poor governance measures weigh on overall ESG performance</v>
      </c>
    </row>
    <row r="2651" spans="1:27" s="130" customFormat="1" ht="15" hidden="1" customHeight="1" outlineLevel="1">
      <c r="A2651" s="130" t="s">
        <v>8254</v>
      </c>
      <c r="B2651" s="130" t="s">
        <v>8255</v>
      </c>
      <c r="C2651" s="130" t="s">
        <v>8256</v>
      </c>
      <c r="D2651" s="130" t="s">
        <v>12128</v>
      </c>
      <c r="E2651" s="130" t="s">
        <v>18673</v>
      </c>
      <c r="F2651" s="215">
        <v>3.8073004578865692E-2</v>
      </c>
      <c r="G2651" s="132" t="str">
        <f ca="1">IFERROR(_xll.BQL($A2651, "cur_mkt_cap(currency=EUR)")/1000000, " ")</f>
        <v xml:space="preserve"> </v>
      </c>
      <c r="M2651" s="308"/>
      <c r="N2651" s="215">
        <f t="shared" si="110"/>
        <v>4.1240991074585295E-4</v>
      </c>
      <c r="O2651" s="172" t="str">
        <f>IFERROR(IF(VLOOKUP($C2651,'MSCI Database'!$C:$R,2, FALSE)="","",VLOOKUP($C2651,'MSCI Database'!$C:$R,2, FALSE)),"")</f>
        <v>Professional Services</v>
      </c>
      <c r="P2651" s="229" t="str">
        <f>IFERROR(IF(VLOOKUP($C2651,'MSCI Database'!$C:$R,3, FALSE)="","",VLOOKUP($C2651,'MSCI Database'!$C:$R,3, FALSE)),"")</f>
        <v>BBB</v>
      </c>
      <c r="Q2651" s="229" t="str">
        <f>IFERROR(IF(VLOOKUP($C2651,'MSCI Database'!$C:$R,4, FALSE)="","",VLOOKUP($C2651,'MSCI Database'!$C:$R,4, FALSE)),"")</f>
        <v>0</v>
      </c>
      <c r="R2651" s="229">
        <f>IFERROR(IF(VLOOKUP($C2651,'MSCI Database'!$C:$R,5, FALSE)="","",VLOOKUP($C2651,'MSCI Database'!$C:$R,5, FALSE)),"")</f>
        <v>5.2</v>
      </c>
      <c r="S2651" s="229">
        <f>IFERROR(IF(VLOOKUP($C2651,'MSCI Database'!$C:$R,6, FALSE)="","",VLOOKUP($C2651,'MSCI Database'!$C:$R,6, FALSE)),"")</f>
        <v>9</v>
      </c>
      <c r="T2651" s="229">
        <f>IFERROR(IF(VLOOKUP($C2651,'MSCI Database'!$C:$R,7, FALSE)="","",VLOOKUP($C2651,'MSCI Database'!$C:$R,7, FALSE)),"")</f>
        <v>5.8</v>
      </c>
      <c r="U2651" s="229">
        <f>IFERROR(IF(VLOOKUP($C2651,'MSCI Database'!$C:$R,8, FALSE)="","",VLOOKUP($C2651,'MSCI Database'!$C:$R,8, FALSE)),"")</f>
        <v>4.7</v>
      </c>
      <c r="V2651" s="229">
        <f>IFERROR(IF(VLOOKUP($C2651,'MSCI Database'!$C:$R,9, FALSE)="","",VLOOKUP($C2651,'MSCI Database'!$C:$R,9, FALSE)),"")</f>
        <v>5.5</v>
      </c>
      <c r="W2651" s="215">
        <f t="shared" ca="1" si="111"/>
        <v>0</v>
      </c>
      <c r="X2651" s="276">
        <f>IFERROR(IF(VLOOKUP($C2651,'MSCI Database'!$C:$R,10, FALSE)="","",VLOOKUP($C2651,'MSCI Database'!$C:$R,10, FALSE)),"")</f>
        <v>20370</v>
      </c>
      <c r="Y2651" s="229" t="str">
        <f>IFERROR(IF(VLOOKUP($C2651,'MSCI Database'!$C:$R,11, FALSE)="","",VLOOKUP($C2651,'MSCI Database'!$C:$R,11, FALSE)),"")</f>
        <v>2019</v>
      </c>
      <c r="Z2651" s="229" t="str">
        <f>IFERROR(IF(VLOOKUP($C2651,'MSCI Database'!$C:$R,12, FALSE)="","",VLOOKUP($C2651,'MSCI Database'!$C:$R,12, FALSE)),"")</f>
        <v>Reported</v>
      </c>
      <c r="AA2651" s="229" t="str">
        <f>IFERROR(IF(VLOOKUP($C2651,'MSCI Database'!$C:$R,13, FALSE)="","",VLOOKUP($C2651,'MSCI Database'!$C:$R,13, FALSE)),"")</f>
        <v>Robust privacy and data security mechanisms to combat evolving data security-related risks</v>
      </c>
    </row>
    <row r="2652" spans="1:27" s="130" customFormat="1" ht="15" hidden="1" customHeight="1" outlineLevel="1">
      <c r="A2652" s="130" t="s">
        <v>856</v>
      </c>
      <c r="B2652" s="130" t="s">
        <v>857</v>
      </c>
      <c r="C2652" s="130" t="s">
        <v>858</v>
      </c>
      <c r="D2652" s="130" t="s">
        <v>12135</v>
      </c>
      <c r="E2652" s="130" t="s">
        <v>18674</v>
      </c>
      <c r="F2652" s="215">
        <v>3.0351202289010049E-2</v>
      </c>
      <c r="G2652" s="132" t="str">
        <f ca="1">IFERROR(_xll.BQL($A2652, "cur_mkt_cap(currency=EUR)")/1000000, " ")</f>
        <v xml:space="preserve"> </v>
      </c>
      <c r="M2652" s="308"/>
      <c r="N2652" s="215">
        <f t="shared" si="110"/>
        <v>3.2876671451320704E-4</v>
      </c>
      <c r="O2652" s="172" t="str">
        <f>IFERROR(IF(VLOOKUP($C2652,'MSCI Database'!$C:$R,2, FALSE)="","",VLOOKUP($C2652,'MSCI Database'!$C:$R,2, FALSE)),"")</f>
        <v>Retail - Food &amp; Staples</v>
      </c>
      <c r="P2652" s="229" t="str">
        <f>IFERROR(IF(VLOOKUP($C2652,'MSCI Database'!$C:$R,3, FALSE)="","",VLOOKUP($C2652,'MSCI Database'!$C:$R,3, FALSE)),"")</f>
        <v>BBB</v>
      </c>
      <c r="Q2652" s="229" t="str">
        <f>IFERROR(IF(VLOOKUP($C2652,'MSCI Database'!$C:$R,4, FALSE)="","",VLOOKUP($C2652,'MSCI Database'!$C:$R,4, FALSE)),"")</f>
        <v>1</v>
      </c>
      <c r="R2652" s="229">
        <f>IFERROR(IF(VLOOKUP($C2652,'MSCI Database'!$C:$R,5, FALSE)="","",VLOOKUP($C2652,'MSCI Database'!$C:$R,5, FALSE)),"")</f>
        <v>5.7</v>
      </c>
      <c r="S2652" s="229">
        <f>IFERROR(IF(VLOOKUP($C2652,'MSCI Database'!$C:$R,6, FALSE)="","",VLOOKUP($C2652,'MSCI Database'!$C:$R,6, FALSE)),"")</f>
        <v>5.3</v>
      </c>
      <c r="T2652" s="229">
        <f>IFERROR(IF(VLOOKUP($C2652,'MSCI Database'!$C:$R,7, FALSE)="","",VLOOKUP($C2652,'MSCI Database'!$C:$R,7, FALSE)),"")</f>
        <v>3.6</v>
      </c>
      <c r="U2652" s="229">
        <f>IFERROR(IF(VLOOKUP($C2652,'MSCI Database'!$C:$R,8, FALSE)="","",VLOOKUP($C2652,'MSCI Database'!$C:$R,8, FALSE)),"")</f>
        <v>5.4</v>
      </c>
      <c r="V2652" s="229">
        <f>IFERROR(IF(VLOOKUP($C2652,'MSCI Database'!$C:$R,9, FALSE)="","",VLOOKUP($C2652,'MSCI Database'!$C:$R,9, FALSE)),"")</f>
        <v>4.5999999999999996</v>
      </c>
      <c r="W2652" s="215">
        <f t="shared" ca="1" si="111"/>
        <v>0</v>
      </c>
      <c r="X2652" s="276">
        <f>IFERROR(IF(VLOOKUP($C2652,'MSCI Database'!$C:$R,10, FALSE)="","",VLOOKUP($C2652,'MSCI Database'!$C:$R,10, FALSE)),"")</f>
        <v>1212412</v>
      </c>
      <c r="Y2652" s="229" t="str">
        <f>IFERROR(IF(VLOOKUP($C2652,'MSCI Database'!$C:$R,11, FALSE)="","",VLOOKUP($C2652,'MSCI Database'!$C:$R,11, FALSE)),"")</f>
        <v>2019</v>
      </c>
      <c r="Z2652" s="229" t="str">
        <f>IFERROR(IF(VLOOKUP($C2652,'MSCI Database'!$C:$R,12, FALSE)="","",VLOOKUP($C2652,'MSCI Database'!$C:$R,12, FALSE)),"")</f>
        <v>E.Segmt-Moderately High</v>
      </c>
      <c r="AA2652" s="229" t="str">
        <f>IFERROR(IF(VLOOKUP($C2652,'MSCI Database'!$C:$R,13, FALSE)="","",VLOOKUP($C2652,'MSCI Database'!$C:$R,13, FALSE)),"")</f>
        <v>Above average performance on governance drives the upgrade</v>
      </c>
    </row>
    <row r="2653" spans="1:27" s="130" customFormat="1" ht="15" hidden="1" customHeight="1" outlineLevel="1">
      <c r="A2653" s="130" t="s">
        <v>7698</v>
      </c>
      <c r="B2653" s="130" t="s">
        <v>7699</v>
      </c>
      <c r="C2653" s="130" t="s">
        <v>7700</v>
      </c>
      <c r="D2653" s="130" t="s">
        <v>12128</v>
      </c>
      <c r="E2653" s="130" t="s">
        <v>18707</v>
      </c>
      <c r="F2653" s="215">
        <v>3.7939668312447217E-2</v>
      </c>
      <c r="G2653" s="132" t="str">
        <f ca="1">IFERROR(_xll.BQL($A2653, "cur_mkt_cap(currency=EUR)")/1000000, " ")</f>
        <v xml:space="preserve"> </v>
      </c>
      <c r="M2653" s="308"/>
      <c r="N2653" s="215">
        <f t="shared" si="110"/>
        <v>4.1096560136336325E-4</v>
      </c>
      <c r="O2653" s="172" t="str">
        <f>IFERROR(IF(VLOOKUP($C2653,'MSCI Database'!$C:$R,2, FALSE)="","",VLOOKUP($C2653,'MSCI Database'!$C:$R,2, FALSE)),"")</f>
        <v>Integrated Oil &amp; Gas</v>
      </c>
      <c r="P2653" s="229" t="str">
        <f>IFERROR(IF(VLOOKUP($C2653,'MSCI Database'!$C:$R,3, FALSE)="","",VLOOKUP($C2653,'MSCI Database'!$C:$R,3, FALSE)),"")</f>
        <v>BB</v>
      </c>
      <c r="Q2653" s="229" t="str">
        <f>IFERROR(IF(VLOOKUP($C2653,'MSCI Database'!$C:$R,4, FALSE)="","",VLOOKUP($C2653,'MSCI Database'!$C:$R,4, FALSE)),"")</f>
        <v>0</v>
      </c>
      <c r="R2653" s="229">
        <f>IFERROR(IF(VLOOKUP($C2653,'MSCI Database'!$C:$R,5, FALSE)="","",VLOOKUP($C2653,'MSCI Database'!$C:$R,5, FALSE)),"")</f>
        <v>4.2</v>
      </c>
      <c r="S2653" s="229">
        <f>IFERROR(IF(VLOOKUP($C2653,'MSCI Database'!$C:$R,6, FALSE)="","",VLOOKUP($C2653,'MSCI Database'!$C:$R,6, FALSE)),"")</f>
        <v>3.7</v>
      </c>
      <c r="T2653" s="229">
        <f>IFERROR(IF(VLOOKUP($C2653,'MSCI Database'!$C:$R,7, FALSE)="","",VLOOKUP($C2653,'MSCI Database'!$C:$R,7, FALSE)),"")</f>
        <v>5.9</v>
      </c>
      <c r="U2653" s="229">
        <f>IFERROR(IF(VLOOKUP($C2653,'MSCI Database'!$C:$R,8, FALSE)="","",VLOOKUP($C2653,'MSCI Database'!$C:$R,8, FALSE)),"")</f>
        <v>5.0999999999999996</v>
      </c>
      <c r="V2653" s="229">
        <f>IFERROR(IF(VLOOKUP($C2653,'MSCI Database'!$C:$R,9, FALSE)="","",VLOOKUP($C2653,'MSCI Database'!$C:$R,9, FALSE)),"")</f>
        <v>4.7</v>
      </c>
      <c r="W2653" s="215">
        <f t="shared" ca="1" si="111"/>
        <v>0</v>
      </c>
      <c r="X2653" s="276">
        <f>IFERROR(IF(VLOOKUP($C2653,'MSCI Database'!$C:$R,10, FALSE)="","",VLOOKUP($C2653,'MSCI Database'!$C:$R,10, FALSE)),"")</f>
        <v>28850197</v>
      </c>
      <c r="Y2653" s="229" t="str">
        <f>IFERROR(IF(VLOOKUP($C2653,'MSCI Database'!$C:$R,11, FALSE)="","",VLOOKUP($C2653,'MSCI Database'!$C:$R,11, FALSE)),"")</f>
        <v>2019</v>
      </c>
      <c r="Z2653" s="229" t="str">
        <f>IFERROR(IF(VLOOKUP($C2653,'MSCI Database'!$C:$R,12, FALSE)="","",VLOOKUP($C2653,'MSCI Database'!$C:$R,12, FALSE)),"")</f>
        <v>Reported</v>
      </c>
      <c r="AA2653" s="229" t="str">
        <f>IFERROR(IF(VLOOKUP($C2653,'MSCI Database'!$C:$R,13, FALSE)="","",VLOOKUP($C2653,'MSCI Database'!$C:$R,13, FALSE)),"")</f>
        <v>Leading carbon capture and utilization practices</v>
      </c>
    </row>
    <row r="2654" spans="1:27" s="130" customFormat="1" ht="15" hidden="1" customHeight="1" outlineLevel="1">
      <c r="A2654" s="130" t="s">
        <v>5202</v>
      </c>
      <c r="B2654" s="130" t="s">
        <v>5203</v>
      </c>
      <c r="C2654" s="130" t="s">
        <v>5204</v>
      </c>
      <c r="D2654" s="130" t="s">
        <v>18719</v>
      </c>
      <c r="E2654" s="130" t="s">
        <v>12133</v>
      </c>
      <c r="F2654" s="215">
        <v>8.9844823225399429E-3</v>
      </c>
      <c r="G2654" s="132" t="str">
        <f ca="1">IFERROR(_xll.BQL($A2654, "cur_mkt_cap(currency=EUR)")/1000000, " ")</f>
        <v xml:space="preserve"> </v>
      </c>
      <c r="M2654" s="308"/>
      <c r="N2654" s="215">
        <f t="shared" si="110"/>
        <v>9.732064999128532E-5</v>
      </c>
      <c r="O2654" s="172" t="str">
        <f>IFERROR(IF(VLOOKUP($C2654,'MSCI Database'!$C:$R,2, FALSE)="","",VLOOKUP($C2654,'MSCI Database'!$C:$R,2, FALSE)),"")</f>
        <v>Health Care Equipment &amp; Supplies</v>
      </c>
      <c r="P2654" s="229" t="str">
        <f>IFERROR(IF(VLOOKUP($C2654,'MSCI Database'!$C:$R,3, FALSE)="","",VLOOKUP($C2654,'MSCI Database'!$C:$R,3, FALSE)),"")</f>
        <v>BB</v>
      </c>
      <c r="Q2654" s="229" t="str">
        <f>IFERROR(IF(VLOOKUP($C2654,'MSCI Database'!$C:$R,4, FALSE)="","",VLOOKUP($C2654,'MSCI Database'!$C:$R,4, FALSE)),"")</f>
        <v>0</v>
      </c>
      <c r="R2654" s="229">
        <f>IFERROR(IF(VLOOKUP($C2654,'MSCI Database'!$C:$R,5, FALSE)="","",VLOOKUP($C2654,'MSCI Database'!$C:$R,5, FALSE)),"")</f>
        <v>4.2</v>
      </c>
      <c r="S2654" s="229">
        <f>IFERROR(IF(VLOOKUP($C2654,'MSCI Database'!$C:$R,6, FALSE)="","",VLOOKUP($C2654,'MSCI Database'!$C:$R,6, FALSE)),"")</f>
        <v>10</v>
      </c>
      <c r="T2654" s="229">
        <f>IFERROR(IF(VLOOKUP($C2654,'MSCI Database'!$C:$R,7, FALSE)="","",VLOOKUP($C2654,'MSCI Database'!$C:$R,7, FALSE)),"")</f>
        <v>5.8</v>
      </c>
      <c r="U2654" s="229">
        <f>IFERROR(IF(VLOOKUP($C2654,'MSCI Database'!$C:$R,8, FALSE)="","",VLOOKUP($C2654,'MSCI Database'!$C:$R,8, FALSE)),"")</f>
        <v>5.9</v>
      </c>
      <c r="V2654" s="229">
        <f>IFERROR(IF(VLOOKUP($C2654,'MSCI Database'!$C:$R,9, FALSE)="","",VLOOKUP($C2654,'MSCI Database'!$C:$R,9, FALSE)),"")</f>
        <v>6.1</v>
      </c>
      <c r="W2654" s="215">
        <f t="shared" ca="1" si="111"/>
        <v>0</v>
      </c>
      <c r="X2654" s="276">
        <f>IFERROR(IF(VLOOKUP($C2654,'MSCI Database'!$C:$R,10, FALSE)="","",VLOOKUP($C2654,'MSCI Database'!$C:$R,10, FALSE)),"")</f>
        <v>1673342</v>
      </c>
      <c r="Y2654" s="229" t="str">
        <f>IFERROR(IF(VLOOKUP($C2654,'MSCI Database'!$C:$R,11, FALSE)="","",VLOOKUP($C2654,'MSCI Database'!$C:$R,11, FALSE)),"")</f>
        <v>2019</v>
      </c>
      <c r="Z2654" s="229" t="str">
        <f>IFERROR(IF(VLOOKUP($C2654,'MSCI Database'!$C:$R,12, FALSE)="","",VLOOKUP($C2654,'MSCI Database'!$C:$R,12, FALSE)),"")</f>
        <v>Reported</v>
      </c>
      <c r="AA2654" s="229" t="str">
        <f>IFERROR(IF(VLOOKUP($C2654,'MSCI Database'!$C:$R,13, FALSE)="","",VLOOKUP($C2654,'MSCI Database'!$C:$R,13, FALSE)),"")</f>
        <v>Improved governance; but poor labor practices pose significant reputational and operational risks</v>
      </c>
    </row>
    <row r="2655" spans="1:27" s="130" customFormat="1" ht="15" hidden="1" customHeight="1" outlineLevel="1">
      <c r="A2655" s="130" t="s">
        <v>6541</v>
      </c>
      <c r="B2655" s="130" t="s">
        <v>6542</v>
      </c>
      <c r="C2655" s="130" t="s">
        <v>6543</v>
      </c>
      <c r="D2655" s="130" t="s">
        <v>12128</v>
      </c>
      <c r="E2655" s="130" t="s">
        <v>18682</v>
      </c>
      <c r="F2655" s="215">
        <v>3.7884581138675183E-2</v>
      </c>
      <c r="G2655" s="132" t="str">
        <f ca="1">IFERROR(_xll.BQL($A2655, "cur_mkt_cap(currency=EUR)")/1000000, " ")</f>
        <v xml:space="preserve"> </v>
      </c>
      <c r="M2655" s="308"/>
      <c r="N2655" s="215">
        <f t="shared" si="110"/>
        <v>4.1036889257534245E-4</v>
      </c>
      <c r="O2655" s="172" t="str">
        <f>IFERROR(IF(VLOOKUP($C2655,'MSCI Database'!$C:$R,2, FALSE)="","",VLOOKUP($C2655,'MSCI Database'!$C:$R,2, FALSE)),"")</f>
        <v>Retail - Consumer Discretionary</v>
      </c>
      <c r="P2655" s="229" t="str">
        <f>IFERROR(IF(VLOOKUP($C2655,'MSCI Database'!$C:$R,3, FALSE)="","",VLOOKUP($C2655,'MSCI Database'!$C:$R,3, FALSE)),"")</f>
        <v>BBB</v>
      </c>
      <c r="Q2655" s="229" t="str">
        <f>IFERROR(IF(VLOOKUP($C2655,'MSCI Database'!$C:$R,4, FALSE)="","",VLOOKUP($C2655,'MSCI Database'!$C:$R,4, FALSE)),"")</f>
        <v>1</v>
      </c>
      <c r="R2655" s="229">
        <f>IFERROR(IF(VLOOKUP($C2655,'MSCI Database'!$C:$R,5, FALSE)="","",VLOOKUP($C2655,'MSCI Database'!$C:$R,5, FALSE)),"")</f>
        <v>4.7</v>
      </c>
      <c r="S2655" s="229">
        <f>IFERROR(IF(VLOOKUP($C2655,'MSCI Database'!$C:$R,6, FALSE)="","",VLOOKUP($C2655,'MSCI Database'!$C:$R,6, FALSE)),"")</f>
        <v>2.8</v>
      </c>
      <c r="T2655" s="229">
        <f>IFERROR(IF(VLOOKUP($C2655,'MSCI Database'!$C:$R,7, FALSE)="","",VLOOKUP($C2655,'MSCI Database'!$C:$R,7, FALSE)),"")</f>
        <v>3.9</v>
      </c>
      <c r="U2655" s="229">
        <f>IFERROR(IF(VLOOKUP($C2655,'MSCI Database'!$C:$R,8, FALSE)="","",VLOOKUP($C2655,'MSCI Database'!$C:$R,8, FALSE)),"")</f>
        <v>5.8</v>
      </c>
      <c r="V2655" s="229">
        <f>IFERROR(IF(VLOOKUP($C2655,'MSCI Database'!$C:$R,9, FALSE)="","",VLOOKUP($C2655,'MSCI Database'!$C:$R,9, FALSE)),"")</f>
        <v>4.3</v>
      </c>
      <c r="W2655" s="215">
        <f t="shared" ca="1" si="111"/>
        <v>0</v>
      </c>
      <c r="X2655" s="276">
        <f>IFERROR(IF(VLOOKUP($C2655,'MSCI Database'!$C:$R,10, FALSE)="","",VLOOKUP($C2655,'MSCI Database'!$C:$R,10, FALSE)),"")</f>
        <v>240555</v>
      </c>
      <c r="Y2655" s="229" t="str">
        <f>IFERROR(IF(VLOOKUP($C2655,'MSCI Database'!$C:$R,11, FALSE)="","",VLOOKUP($C2655,'MSCI Database'!$C:$R,11, FALSE)),"")</f>
        <v>2019</v>
      </c>
      <c r="Z2655" s="229" t="str">
        <f>IFERROR(IF(VLOOKUP($C2655,'MSCI Database'!$C:$R,12, FALSE)="","",VLOOKUP($C2655,'MSCI Database'!$C:$R,12, FALSE)),"")</f>
        <v>E.Segmt-Moderate</v>
      </c>
      <c r="AA2655" s="229" t="str">
        <f>IFERROR(IF(VLOOKUP($C2655,'MSCI Database'!$C:$R,13, FALSE)="","",VLOOKUP($C2655,'MSCI Database'!$C:$R,13, FALSE)),"")</f>
        <v>Improved talent management strategies drive rating upgrade</v>
      </c>
    </row>
    <row r="2656" spans="1:27" s="130" customFormat="1" ht="15" hidden="1" customHeight="1" outlineLevel="1">
      <c r="A2656" s="130" t="s">
        <v>2417</v>
      </c>
      <c r="B2656" s="130" t="s">
        <v>2418</v>
      </c>
      <c r="C2656" s="130" t="s">
        <v>2419</v>
      </c>
      <c r="D2656" s="130" t="s">
        <v>18686</v>
      </c>
      <c r="E2656" s="130" t="s">
        <v>18673</v>
      </c>
      <c r="F2656" s="215">
        <v>5.1165903317407613E-2</v>
      </c>
      <c r="G2656" s="132" t="str">
        <f ca="1">IFERROR(_xll.BQL($A2656, "cur_mkt_cap(currency=EUR)")/1000000, " ")</f>
        <v xml:space="preserve"> </v>
      </c>
      <c r="M2656" s="308"/>
      <c r="N2656" s="215">
        <f t="shared" si="110"/>
        <v>5.5423326458653986E-4</v>
      </c>
      <c r="O2656" s="172" t="str">
        <f>IFERROR(IF(VLOOKUP($C2656,'MSCI Database'!$C:$R,2, FALSE)="","",VLOOKUP($C2656,'MSCI Database'!$C:$R,2, FALSE)),"")</f>
        <v>Aerospace &amp; Defense</v>
      </c>
      <c r="P2656" s="229" t="str">
        <f>IFERROR(IF(VLOOKUP($C2656,'MSCI Database'!$C:$R,3, FALSE)="","",VLOOKUP($C2656,'MSCI Database'!$C:$R,3, FALSE)),"")</f>
        <v>AA</v>
      </c>
      <c r="Q2656" s="229" t="str">
        <f>IFERROR(IF(VLOOKUP($C2656,'MSCI Database'!$C:$R,4, FALSE)="","",VLOOKUP($C2656,'MSCI Database'!$C:$R,4, FALSE)),"")</f>
        <v>0</v>
      </c>
      <c r="R2656" s="229">
        <f>IFERROR(IF(VLOOKUP($C2656,'MSCI Database'!$C:$R,5, FALSE)="","",VLOOKUP($C2656,'MSCI Database'!$C:$R,5, FALSE)),"")</f>
        <v>8.5</v>
      </c>
      <c r="S2656" s="229">
        <f>IFERROR(IF(VLOOKUP($C2656,'MSCI Database'!$C:$R,6, FALSE)="","",VLOOKUP($C2656,'MSCI Database'!$C:$R,6, FALSE)),"")</f>
        <v>4.7</v>
      </c>
      <c r="T2656" s="229">
        <f>IFERROR(IF(VLOOKUP($C2656,'MSCI Database'!$C:$R,7, FALSE)="","",VLOOKUP($C2656,'MSCI Database'!$C:$R,7, FALSE)),"")</f>
        <v>4.5999999999999996</v>
      </c>
      <c r="U2656" s="229">
        <f>IFERROR(IF(VLOOKUP($C2656,'MSCI Database'!$C:$R,8, FALSE)="","",VLOOKUP($C2656,'MSCI Database'!$C:$R,8, FALSE)),"")</f>
        <v>5.9</v>
      </c>
      <c r="V2656" s="229">
        <f>IFERROR(IF(VLOOKUP($C2656,'MSCI Database'!$C:$R,9, FALSE)="","",VLOOKUP($C2656,'MSCI Database'!$C:$R,9, FALSE)),"")</f>
        <v>5.2</v>
      </c>
      <c r="W2656" s="215">
        <f t="shared" ca="1" si="111"/>
        <v>0</v>
      </c>
      <c r="X2656" s="276">
        <f>IFERROR(IF(VLOOKUP($C2656,'MSCI Database'!$C:$R,10, FALSE)="","",VLOOKUP($C2656,'MSCI Database'!$C:$R,10, FALSE)),"")</f>
        <v>965436</v>
      </c>
      <c r="Y2656" s="229" t="str">
        <f>IFERROR(IF(VLOOKUP($C2656,'MSCI Database'!$C:$R,11, FALSE)="","",VLOOKUP($C2656,'MSCI Database'!$C:$R,11, FALSE)),"")</f>
        <v>2019</v>
      </c>
      <c r="Z2656" s="229" t="str">
        <f>IFERROR(IF(VLOOKUP($C2656,'MSCI Database'!$C:$R,12, FALSE)="","",VLOOKUP($C2656,'MSCI Database'!$C:$R,12, FALSE)),"")</f>
        <v>Reported</v>
      </c>
      <c r="AA2656" s="229" t="str">
        <f>IFERROR(IF(VLOOKUP($C2656,'MSCI Database'!$C:$R,13, FALSE)="","",VLOOKUP($C2656,'MSCI Database'!$C:$R,13, FALSE)),"")</f>
        <v>Strong innovation capacity, continues to face corruption allegations</v>
      </c>
    </row>
    <row r="2657" spans="1:27" s="130" customFormat="1" ht="15" hidden="1" customHeight="1" outlineLevel="1">
      <c r="A2657" s="130" t="s">
        <v>5234</v>
      </c>
      <c r="B2657" s="130" t="s">
        <v>5235</v>
      </c>
      <c r="C2657" s="130" t="s">
        <v>5236</v>
      </c>
      <c r="D2657" s="130" t="s">
        <v>18681</v>
      </c>
      <c r="E2657" s="130" t="s">
        <v>18689</v>
      </c>
      <c r="F2657" s="215">
        <v>4.4169814440509589E-2</v>
      </c>
      <c r="G2657" s="132" t="str">
        <f ca="1">IFERROR(_xll.BQL($A2657, "cur_mkt_cap(currency=EUR)")/1000000, " ")</f>
        <v xml:space="preserve"> </v>
      </c>
      <c r="M2657" s="308"/>
      <c r="N2657" s="215">
        <f t="shared" si="110"/>
        <v>4.7845105561180684E-4</v>
      </c>
      <c r="O2657" s="172" t="str">
        <f>IFERROR(IF(VLOOKUP($C2657,'MSCI Database'!$C:$R,2, FALSE)="","",VLOOKUP($C2657,'MSCI Database'!$C:$R,2, FALSE)),"")</f>
        <v>Semiconductors &amp; Semiconductor Equipment</v>
      </c>
      <c r="P2657" s="229" t="str">
        <f>IFERROR(IF(VLOOKUP($C2657,'MSCI Database'!$C:$R,3, FALSE)="","",VLOOKUP($C2657,'MSCI Database'!$C:$R,3, FALSE)),"")</f>
        <v>AA</v>
      </c>
      <c r="Q2657" s="229" t="str">
        <f>IFERROR(IF(VLOOKUP($C2657,'MSCI Database'!$C:$R,4, FALSE)="","",VLOOKUP($C2657,'MSCI Database'!$C:$R,4, FALSE)),"")</f>
        <v>0</v>
      </c>
      <c r="R2657" s="229">
        <f>IFERROR(IF(VLOOKUP($C2657,'MSCI Database'!$C:$R,5, FALSE)="","",VLOOKUP($C2657,'MSCI Database'!$C:$R,5, FALSE)),"")</f>
        <v>7.4</v>
      </c>
      <c r="S2657" s="229">
        <f>IFERROR(IF(VLOOKUP($C2657,'MSCI Database'!$C:$R,6, FALSE)="","",VLOOKUP($C2657,'MSCI Database'!$C:$R,6, FALSE)),"")</f>
        <v>6.6</v>
      </c>
      <c r="T2657" s="229">
        <f>IFERROR(IF(VLOOKUP($C2657,'MSCI Database'!$C:$R,7, FALSE)="","",VLOOKUP($C2657,'MSCI Database'!$C:$R,7, FALSE)),"")</f>
        <v>6</v>
      </c>
      <c r="U2657" s="229">
        <f>IFERROR(IF(VLOOKUP($C2657,'MSCI Database'!$C:$R,8, FALSE)="","",VLOOKUP($C2657,'MSCI Database'!$C:$R,8, FALSE)),"")</f>
        <v>5.0999999999999996</v>
      </c>
      <c r="V2657" s="229">
        <f>IFERROR(IF(VLOOKUP($C2657,'MSCI Database'!$C:$R,9, FALSE)="","",VLOOKUP($C2657,'MSCI Database'!$C:$R,9, FALSE)),"")</f>
        <v>5.9</v>
      </c>
      <c r="W2657" s="215">
        <f t="shared" ca="1" si="111"/>
        <v>0</v>
      </c>
      <c r="X2657" s="276">
        <f>IFERROR(IF(VLOOKUP($C2657,'MSCI Database'!$C:$R,10, FALSE)="","",VLOOKUP($C2657,'MSCI Database'!$C:$R,10, FALSE)),"")</f>
        <v>1344144</v>
      </c>
      <c r="Y2657" s="229" t="str">
        <f>IFERROR(IF(VLOOKUP($C2657,'MSCI Database'!$C:$R,11, FALSE)="","",VLOOKUP($C2657,'MSCI Database'!$C:$R,11, FALSE)),"")</f>
        <v>2019</v>
      </c>
      <c r="Z2657" s="229" t="str">
        <f>IFERROR(IF(VLOOKUP($C2657,'MSCI Database'!$C:$R,12, FALSE)="","",VLOOKUP($C2657,'MSCI Database'!$C:$R,12, FALSE)),"")</f>
        <v>Reported</v>
      </c>
      <c r="AA2657" s="229" t="str">
        <f>IFERROR(IF(VLOOKUP($C2657,'MSCI Database'!$C:$R,13, FALSE)="","",VLOOKUP($C2657,'MSCI Database'!$C:$R,13, FALSE)),"")</f>
        <v>Continued investments to develop cleantech and strong water management initiatives</v>
      </c>
    </row>
    <row r="2658" spans="1:27" s="130" customFormat="1" ht="15" hidden="1" customHeight="1" outlineLevel="1">
      <c r="A2658" s="130" t="s">
        <v>518</v>
      </c>
      <c r="B2658" s="130" t="s">
        <v>519</v>
      </c>
      <c r="C2658" s="130" t="s">
        <v>520</v>
      </c>
      <c r="D2658" s="130" t="s">
        <v>18679</v>
      </c>
      <c r="E2658" s="130" t="s">
        <v>18707</v>
      </c>
      <c r="F2658" s="215">
        <v>2.84808392639119E-2</v>
      </c>
      <c r="G2658" s="132" t="str">
        <f ca="1">IFERROR(_xll.BQL($A2658, "cur_mkt_cap(currency=EUR)")/1000000, " ")</f>
        <v xml:space="preserve"> </v>
      </c>
      <c r="M2658" s="308"/>
      <c r="N2658" s="215">
        <f t="shared" si="110"/>
        <v>3.0850678870027946E-4</v>
      </c>
      <c r="O2658" s="172" t="str">
        <f>IFERROR(IF(VLOOKUP($C2658,'MSCI Database'!$C:$R,2, FALSE)="","",VLOOKUP($C2658,'MSCI Database'!$C:$R,2, FALSE)),"")</f>
        <v>Oil &amp; Gas Exploration &amp; Production</v>
      </c>
      <c r="P2658" s="229" t="str">
        <f>IFERROR(IF(VLOOKUP($C2658,'MSCI Database'!$C:$R,3, FALSE)="","",VLOOKUP($C2658,'MSCI Database'!$C:$R,3, FALSE)),"")</f>
        <v>AAA</v>
      </c>
      <c r="Q2658" s="229" t="str">
        <f>IFERROR(IF(VLOOKUP($C2658,'MSCI Database'!$C:$R,4, FALSE)="","",VLOOKUP($C2658,'MSCI Database'!$C:$R,4, FALSE)),"")</f>
        <v>0</v>
      </c>
      <c r="R2658" s="229">
        <f>IFERROR(IF(VLOOKUP($C2658,'MSCI Database'!$C:$R,5, FALSE)="","",VLOOKUP($C2658,'MSCI Database'!$C:$R,5, FALSE)),"")</f>
        <v>10</v>
      </c>
      <c r="S2658" s="229">
        <f>IFERROR(IF(VLOOKUP($C2658,'MSCI Database'!$C:$R,6, FALSE)="","",VLOOKUP($C2658,'MSCI Database'!$C:$R,6, FALSE)),"")</f>
        <v>3.9</v>
      </c>
      <c r="T2658" s="229">
        <f>IFERROR(IF(VLOOKUP($C2658,'MSCI Database'!$C:$R,7, FALSE)="","",VLOOKUP($C2658,'MSCI Database'!$C:$R,7, FALSE)),"")</f>
        <v>8.3000000000000007</v>
      </c>
      <c r="U2658" s="229">
        <f>IFERROR(IF(VLOOKUP($C2658,'MSCI Database'!$C:$R,8, FALSE)="","",VLOOKUP($C2658,'MSCI Database'!$C:$R,8, FALSE)),"")</f>
        <v>7.4</v>
      </c>
      <c r="V2658" s="229">
        <f>IFERROR(IF(VLOOKUP($C2658,'MSCI Database'!$C:$R,9, FALSE)="","",VLOOKUP($C2658,'MSCI Database'!$C:$R,9, FALSE)),"")</f>
        <v>6.1</v>
      </c>
      <c r="W2658" s="215">
        <f t="shared" ca="1" si="111"/>
        <v>0</v>
      </c>
      <c r="X2658" s="276">
        <f>IFERROR(IF(VLOOKUP($C2658,'MSCI Database'!$C:$R,10, FALSE)="","",VLOOKUP($C2658,'MSCI Database'!$C:$R,10, FALSE)),"")</f>
        <v>3309000</v>
      </c>
      <c r="Y2658" s="229" t="str">
        <f>IFERROR(IF(VLOOKUP($C2658,'MSCI Database'!$C:$R,11, FALSE)="","",VLOOKUP($C2658,'MSCI Database'!$C:$R,11, FALSE)),"")</f>
        <v>2019</v>
      </c>
      <c r="Z2658" s="229" t="str">
        <f>IFERROR(IF(VLOOKUP($C2658,'MSCI Database'!$C:$R,12, FALSE)="","",VLOOKUP($C2658,'MSCI Database'!$C:$R,12, FALSE)),"")</f>
        <v>Reported</v>
      </c>
      <c r="AA2658" s="229" t="str">
        <f>IFERROR(IF(VLOOKUP($C2658,'MSCI Database'!$C:$R,13, FALSE)="","",VLOOKUP($C2658,'MSCI Database'!$C:$R,13, FALSE)),"")</f>
        <v>Robust governance structure, anti-corruption policies, and carbon management</v>
      </c>
    </row>
    <row r="2659" spans="1:27" s="130" customFormat="1" ht="15" hidden="1" customHeight="1" outlineLevel="1">
      <c r="A2659" s="130" t="s">
        <v>6938</v>
      </c>
      <c r="B2659" s="130" t="s">
        <v>6939</v>
      </c>
      <c r="C2659" s="130" t="s">
        <v>6940</v>
      </c>
      <c r="D2659" s="130" t="s">
        <v>12128</v>
      </c>
      <c r="E2659" s="130" t="s">
        <v>18673</v>
      </c>
      <c r="F2659" s="215">
        <v>3.7367418252478343E-2</v>
      </c>
      <c r="G2659" s="132" t="str">
        <f ca="1">IFERROR(_xll.BQL($A2659, "cur_mkt_cap(currency=EUR)")/1000000, " ")</f>
        <v xml:space="preserve"> </v>
      </c>
      <c r="M2659" s="308"/>
      <c r="N2659" s="215">
        <f t="shared" si="110"/>
        <v>4.0476694174176154E-4</v>
      </c>
      <c r="O2659" s="172" t="str">
        <f>IFERROR(IF(VLOOKUP($C2659,'MSCI Database'!$C:$R,2, FALSE)="","",VLOOKUP($C2659,'MSCI Database'!$C:$R,2, FALSE)),"")</f>
        <v>Professional Services</v>
      </c>
      <c r="P2659" s="229" t="str">
        <f>IFERROR(IF(VLOOKUP($C2659,'MSCI Database'!$C:$R,3, FALSE)="","",VLOOKUP($C2659,'MSCI Database'!$C:$R,3, FALSE)),"")</f>
        <v>BBB</v>
      </c>
      <c r="Q2659" s="229" t="str">
        <f>IFERROR(IF(VLOOKUP($C2659,'MSCI Database'!$C:$R,4, FALSE)="","",VLOOKUP($C2659,'MSCI Database'!$C:$R,4, FALSE)),"")</f>
        <v>1</v>
      </c>
      <c r="R2659" s="229">
        <f>IFERROR(IF(VLOOKUP($C2659,'MSCI Database'!$C:$R,5, FALSE)="","",VLOOKUP($C2659,'MSCI Database'!$C:$R,5, FALSE)),"")</f>
        <v>4.4000000000000004</v>
      </c>
      <c r="S2659" s="229">
        <f>IFERROR(IF(VLOOKUP($C2659,'MSCI Database'!$C:$R,6, FALSE)="","",VLOOKUP($C2659,'MSCI Database'!$C:$R,6, FALSE)),"")</f>
        <v>8</v>
      </c>
      <c r="T2659" s="229">
        <f>IFERROR(IF(VLOOKUP($C2659,'MSCI Database'!$C:$R,7, FALSE)="","",VLOOKUP($C2659,'MSCI Database'!$C:$R,7, FALSE)),"")</f>
        <v>4.0999999999999996</v>
      </c>
      <c r="U2659" s="229">
        <f>IFERROR(IF(VLOOKUP($C2659,'MSCI Database'!$C:$R,8, FALSE)="","",VLOOKUP($C2659,'MSCI Database'!$C:$R,8, FALSE)),"")</f>
        <v>7.1</v>
      </c>
      <c r="V2659" s="229">
        <f>IFERROR(IF(VLOOKUP($C2659,'MSCI Database'!$C:$R,9, FALSE)="","",VLOOKUP($C2659,'MSCI Database'!$C:$R,9, FALSE)),"")</f>
        <v>5.3</v>
      </c>
      <c r="W2659" s="215">
        <f t="shared" ca="1" si="111"/>
        <v>0</v>
      </c>
      <c r="X2659" s="276">
        <f>IFERROR(IF(VLOOKUP($C2659,'MSCI Database'!$C:$R,10, FALSE)="","",VLOOKUP($C2659,'MSCI Database'!$C:$R,10, FALSE)),"")</f>
        <v>39918</v>
      </c>
      <c r="Y2659" s="229" t="str">
        <f>IFERROR(IF(VLOOKUP($C2659,'MSCI Database'!$C:$R,11, FALSE)="","",VLOOKUP($C2659,'MSCI Database'!$C:$R,11, FALSE)),"")</f>
        <v>2019</v>
      </c>
      <c r="Z2659" s="229" t="str">
        <f>IFERROR(IF(VLOOKUP($C2659,'MSCI Database'!$C:$R,12, FALSE)="","",VLOOKUP($C2659,'MSCI Database'!$C:$R,12, FALSE)),"")</f>
        <v>E.Segmt-Moderately Low</v>
      </c>
      <c r="AA2659" s="229" t="str">
        <f>IFERROR(IF(VLOOKUP($C2659,'MSCI Database'!$C:$R,13, FALSE)="","",VLOOKUP($C2659,'MSCI Database'!$C:$R,13, FALSE)),"")</f>
        <v>Robust data and privacy controls, but litigation from a 2017 data breach remains ongoing</v>
      </c>
    </row>
    <row r="2660" spans="1:27" s="130" customFormat="1" ht="15" hidden="1" customHeight="1" outlineLevel="1">
      <c r="A2660" s="130" t="s">
        <v>7515</v>
      </c>
      <c r="B2660" s="130" t="s">
        <v>7516</v>
      </c>
      <c r="C2660" s="130" t="s">
        <v>7517</v>
      </c>
      <c r="D2660" s="130" t="s">
        <v>12128</v>
      </c>
      <c r="E2660" s="130" t="s">
        <v>18674</v>
      </c>
      <c r="F2660" s="215">
        <v>3.7362084801821592E-2</v>
      </c>
      <c r="G2660" s="132" t="str">
        <f ca="1">IFERROR(_xll.BQL($A2660, "cur_mkt_cap(currency=EUR)")/1000000, " ")</f>
        <v xml:space="preserve"> </v>
      </c>
      <c r="M2660" s="308"/>
      <c r="N2660" s="215">
        <f t="shared" si="110"/>
        <v>4.0470916936646183E-4</v>
      </c>
      <c r="O2660" s="172" t="str">
        <f>IFERROR(IF(VLOOKUP($C2660,'MSCI Database'!$C:$R,2, FALSE)="","",VLOOKUP($C2660,'MSCI Database'!$C:$R,2, FALSE)),"")</f>
        <v>Food Products</v>
      </c>
      <c r="P2660" s="229" t="str">
        <f>IFERROR(IF(VLOOKUP($C2660,'MSCI Database'!$C:$R,3, FALSE)="","",VLOOKUP($C2660,'MSCI Database'!$C:$R,3, FALSE)),"")</f>
        <v>A</v>
      </c>
      <c r="Q2660" s="229" t="str">
        <f>IFERROR(IF(VLOOKUP($C2660,'MSCI Database'!$C:$R,4, FALSE)="","",VLOOKUP($C2660,'MSCI Database'!$C:$R,4, FALSE)),"")</f>
        <v>0</v>
      </c>
      <c r="R2660" s="229">
        <f>IFERROR(IF(VLOOKUP($C2660,'MSCI Database'!$C:$R,5, FALSE)="","",VLOOKUP($C2660,'MSCI Database'!$C:$R,5, FALSE)),"")</f>
        <v>6.9</v>
      </c>
      <c r="S2660" s="229">
        <f>IFERROR(IF(VLOOKUP($C2660,'MSCI Database'!$C:$R,6, FALSE)="","",VLOOKUP($C2660,'MSCI Database'!$C:$R,6, FALSE)),"")</f>
        <v>4.0999999999999996</v>
      </c>
      <c r="T2660" s="229">
        <f>IFERROR(IF(VLOOKUP($C2660,'MSCI Database'!$C:$R,7, FALSE)="","",VLOOKUP($C2660,'MSCI Database'!$C:$R,7, FALSE)),"")</f>
        <v>6</v>
      </c>
      <c r="U2660" s="229">
        <f>IFERROR(IF(VLOOKUP($C2660,'MSCI Database'!$C:$R,8, FALSE)="","",VLOOKUP($C2660,'MSCI Database'!$C:$R,8, FALSE)),"")</f>
        <v>4.3</v>
      </c>
      <c r="V2660" s="229">
        <f>IFERROR(IF(VLOOKUP($C2660,'MSCI Database'!$C:$R,9, FALSE)="","",VLOOKUP($C2660,'MSCI Database'!$C:$R,9, FALSE)),"")</f>
        <v>4.8</v>
      </c>
      <c r="W2660" s="215">
        <f t="shared" ca="1" si="111"/>
        <v>0</v>
      </c>
      <c r="X2660" s="276">
        <f>IFERROR(IF(VLOOKUP($C2660,'MSCI Database'!$C:$R,10, FALSE)="","",VLOOKUP($C2660,'MSCI Database'!$C:$R,10, FALSE)),"")</f>
        <v>116646</v>
      </c>
      <c r="Y2660" s="229" t="str">
        <f>IFERROR(IF(VLOOKUP($C2660,'MSCI Database'!$C:$R,11, FALSE)="","",VLOOKUP($C2660,'MSCI Database'!$C:$R,11, FALSE)),"")</f>
        <v>2019</v>
      </c>
      <c r="Z2660" s="229" t="str">
        <f>IFERROR(IF(VLOOKUP($C2660,'MSCI Database'!$C:$R,12, FALSE)="","",VLOOKUP($C2660,'MSCI Database'!$C:$R,12, FALSE)),"")</f>
        <v>Reported</v>
      </c>
      <c r="AA2660" s="229" t="str">
        <f>IFERROR(IF(VLOOKUP($C2660,'MSCI Database'!$C:$R,13, FALSE)="","",VLOOKUP($C2660,'MSCI Database'!$C:$R,13, FALSE)),"")</f>
        <v>Leading initiatives to manage supply chain labor risks</v>
      </c>
    </row>
    <row r="2661" spans="1:27" s="130" customFormat="1" ht="15" hidden="1" customHeight="1" outlineLevel="1">
      <c r="A2661" s="130" t="s">
        <v>2274</v>
      </c>
      <c r="B2661" s="130" t="s">
        <v>2275</v>
      </c>
      <c r="C2661" s="130" t="s">
        <v>2276</v>
      </c>
      <c r="D2661" s="130" t="s">
        <v>12131</v>
      </c>
      <c r="E2661" s="130" t="s">
        <v>18689</v>
      </c>
      <c r="F2661" s="215">
        <v>4.3664871018847889E-2</v>
      </c>
      <c r="G2661" s="132" t="str">
        <f ca="1">IFERROR(_xll.BQL($A2661, "cur_mkt_cap(currency=EUR)")/1000000, " ")</f>
        <v xml:space="preserve"> </v>
      </c>
      <c r="M2661" s="308"/>
      <c r="N2661" s="215">
        <f t="shared" si="110"/>
        <v>4.7298146702108123E-4</v>
      </c>
      <c r="O2661" s="172" t="str">
        <f>IFERROR(IF(VLOOKUP($C2661,'MSCI Database'!$C:$R,2, FALSE)="","",VLOOKUP($C2661,'MSCI Database'!$C:$R,2, FALSE)),"")</f>
        <v>Software &amp; Services</v>
      </c>
      <c r="P2661" s="229" t="str">
        <f>IFERROR(IF(VLOOKUP($C2661,'MSCI Database'!$C:$R,3, FALSE)="","",VLOOKUP($C2661,'MSCI Database'!$C:$R,3, FALSE)),"")</f>
        <v>AA</v>
      </c>
      <c r="Q2661" s="229" t="str">
        <f>IFERROR(IF(VLOOKUP($C2661,'MSCI Database'!$C:$R,4, FALSE)="","",VLOOKUP($C2661,'MSCI Database'!$C:$R,4, FALSE)),"")</f>
        <v>0</v>
      </c>
      <c r="R2661" s="229">
        <f>IFERROR(IF(VLOOKUP($C2661,'MSCI Database'!$C:$R,5, FALSE)="","",VLOOKUP($C2661,'MSCI Database'!$C:$R,5, FALSE)),"")</f>
        <v>7.6</v>
      </c>
      <c r="S2661" s="229">
        <f>IFERROR(IF(VLOOKUP($C2661,'MSCI Database'!$C:$R,6, FALSE)="","",VLOOKUP($C2661,'MSCI Database'!$C:$R,6, FALSE)),"")</f>
        <v>6.4</v>
      </c>
      <c r="T2661" s="229">
        <f>IFERROR(IF(VLOOKUP($C2661,'MSCI Database'!$C:$R,7, FALSE)="","",VLOOKUP($C2661,'MSCI Database'!$C:$R,7, FALSE)),"")</f>
        <v>4.5</v>
      </c>
      <c r="U2661" s="229">
        <f>IFERROR(IF(VLOOKUP($C2661,'MSCI Database'!$C:$R,8, FALSE)="","",VLOOKUP($C2661,'MSCI Database'!$C:$R,8, FALSE)),"")</f>
        <v>6.8</v>
      </c>
      <c r="V2661" s="229">
        <f>IFERROR(IF(VLOOKUP($C2661,'MSCI Database'!$C:$R,9, FALSE)="","",VLOOKUP($C2661,'MSCI Database'!$C:$R,9, FALSE)),"")</f>
        <v>5.7</v>
      </c>
      <c r="W2661" s="215">
        <f t="shared" ca="1" si="111"/>
        <v>0</v>
      </c>
      <c r="X2661" s="276">
        <f>IFERROR(IF(VLOOKUP($C2661,'MSCI Database'!$C:$R,10, FALSE)="","",VLOOKUP($C2661,'MSCI Database'!$C:$R,10, FALSE)),"")</f>
        <v>155000</v>
      </c>
      <c r="Y2661" s="229" t="str">
        <f>IFERROR(IF(VLOOKUP($C2661,'MSCI Database'!$C:$R,11, FALSE)="","",VLOOKUP($C2661,'MSCI Database'!$C:$R,11, FALSE)),"")</f>
        <v>2019</v>
      </c>
      <c r="Z2661" s="229" t="str">
        <f>IFERROR(IF(VLOOKUP($C2661,'MSCI Database'!$C:$R,12, FALSE)="","",VLOOKUP($C2661,'MSCI Database'!$C:$R,12, FALSE)),"")</f>
        <v>Reported</v>
      </c>
      <c r="AA2661" s="229" t="str">
        <f>IFERROR(IF(VLOOKUP($C2661,'MSCI Database'!$C:$R,13, FALSE)="","",VLOOKUP($C2661,'MSCI Database'!$C:$R,13, FALSE)),"")</f>
        <v>Altran acquisition could heighten employee integration risks</v>
      </c>
    </row>
    <row r="2662" spans="1:27" s="130" customFormat="1" ht="15" hidden="1" customHeight="1" outlineLevel="1">
      <c r="A2662" s="130" t="s">
        <v>8183</v>
      </c>
      <c r="B2662" s="130" t="s">
        <v>8184</v>
      </c>
      <c r="C2662" s="130" t="s">
        <v>8185</v>
      </c>
      <c r="D2662" s="130" t="s">
        <v>12128</v>
      </c>
      <c r="E2662" s="130" t="s">
        <v>18674</v>
      </c>
      <c r="F2662" s="215">
        <v>3.7182527327097641E-2</v>
      </c>
      <c r="G2662" s="132" t="str">
        <f ca="1">IFERROR(_xll.BQL($A2662, "cur_mkt_cap(currency=EUR)")/1000000, " ")</f>
        <v xml:space="preserve"> </v>
      </c>
      <c r="M2662" s="308"/>
      <c r="N2662" s="215">
        <f t="shared" si="110"/>
        <v>4.0276418806163035E-4</v>
      </c>
      <c r="O2662" s="172" t="str">
        <f>IFERROR(IF(VLOOKUP($C2662,'MSCI Database'!$C:$R,2, FALSE)="","",VLOOKUP($C2662,'MSCI Database'!$C:$R,2, FALSE)),"")</f>
        <v>Food Products</v>
      </c>
      <c r="P2662" s="229" t="str">
        <f>IFERROR(IF(VLOOKUP($C2662,'MSCI Database'!$C:$R,3, FALSE)="","",VLOOKUP($C2662,'MSCI Database'!$C:$R,3, FALSE)),"")</f>
        <v>BBB</v>
      </c>
      <c r="Q2662" s="229" t="str">
        <f>IFERROR(IF(VLOOKUP($C2662,'MSCI Database'!$C:$R,4, FALSE)="","",VLOOKUP($C2662,'MSCI Database'!$C:$R,4, FALSE)),"")</f>
        <v>1</v>
      </c>
      <c r="R2662" s="229">
        <f>IFERROR(IF(VLOOKUP($C2662,'MSCI Database'!$C:$R,5, FALSE)="","",VLOOKUP($C2662,'MSCI Database'!$C:$R,5, FALSE)),"")</f>
        <v>5.0999999999999996</v>
      </c>
      <c r="S2662" s="229">
        <f>IFERROR(IF(VLOOKUP($C2662,'MSCI Database'!$C:$R,6, FALSE)="","",VLOOKUP($C2662,'MSCI Database'!$C:$R,6, FALSE)),"")</f>
        <v>3.7</v>
      </c>
      <c r="T2662" s="229">
        <f>IFERROR(IF(VLOOKUP($C2662,'MSCI Database'!$C:$R,7, FALSE)="","",VLOOKUP($C2662,'MSCI Database'!$C:$R,7, FALSE)),"")</f>
        <v>4.3</v>
      </c>
      <c r="U2662" s="229">
        <f>IFERROR(IF(VLOOKUP($C2662,'MSCI Database'!$C:$R,8, FALSE)="","",VLOOKUP($C2662,'MSCI Database'!$C:$R,8, FALSE)),"")</f>
        <v>4.9000000000000004</v>
      </c>
      <c r="V2662" s="229">
        <f>IFERROR(IF(VLOOKUP($C2662,'MSCI Database'!$C:$R,9, FALSE)="","",VLOOKUP($C2662,'MSCI Database'!$C:$R,9, FALSE)),"")</f>
        <v>4.3</v>
      </c>
      <c r="W2662" s="215">
        <f t="shared" ca="1" si="111"/>
        <v>0</v>
      </c>
      <c r="X2662" s="276">
        <f>IFERROR(IF(VLOOKUP($C2662,'MSCI Database'!$C:$R,10, FALSE)="","",VLOOKUP($C2662,'MSCI Database'!$C:$R,10, FALSE)),"")</f>
        <v>5730000</v>
      </c>
      <c r="Y2662" s="229" t="str">
        <f>IFERROR(IF(VLOOKUP($C2662,'MSCI Database'!$C:$R,11, FALSE)="","",VLOOKUP($C2662,'MSCI Database'!$C:$R,11, FALSE)),"")</f>
        <v>2019</v>
      </c>
      <c r="Z2662" s="229" t="str">
        <f>IFERROR(IF(VLOOKUP($C2662,'MSCI Database'!$C:$R,12, FALSE)="","",VLOOKUP($C2662,'MSCI Database'!$C:$R,12, FALSE)),"")</f>
        <v>Reported</v>
      </c>
      <c r="AA2662" s="229" t="str">
        <f>IFERROR(IF(VLOOKUP($C2662,'MSCI Database'!$C:$R,13, FALSE)="","",VLOOKUP($C2662,'MSCI Database'!$C:$R,13, FALSE)),"")</f>
        <v>Lower water-risk exposure drives upgrade; ties to multiple controversies cast doubts on ESG efforts</v>
      </c>
    </row>
    <row r="2663" spans="1:27" s="130" customFormat="1" ht="15" hidden="1" customHeight="1" outlineLevel="1">
      <c r="A2663" s="130" t="s">
        <v>231</v>
      </c>
      <c r="B2663" s="130" t="s">
        <v>232</v>
      </c>
      <c r="C2663" s="130" t="s">
        <v>233</v>
      </c>
      <c r="D2663" s="130" t="s">
        <v>12128</v>
      </c>
      <c r="E2663" s="130" t="s">
        <v>100</v>
      </c>
      <c r="F2663" s="215">
        <v>3.7083257475057613E-2</v>
      </c>
      <c r="G2663" s="132" t="str">
        <f ca="1">IFERROR(_xll.BQL($A2663, "cur_mkt_cap(currency=EUR)")/1000000, " ")</f>
        <v xml:space="preserve"> </v>
      </c>
      <c r="M2663" s="308"/>
      <c r="N2663" s="215">
        <f t="shared" si="110"/>
        <v>4.0168888887596256E-4</v>
      </c>
      <c r="O2663" s="172" t="str">
        <f>IFERROR(IF(VLOOKUP($C2663,'MSCI Database'!$C:$R,2, FALSE)="","",VLOOKUP($C2663,'MSCI Database'!$C:$R,2, FALSE)),"")</f>
        <v>Utilities</v>
      </c>
      <c r="P2663" s="229" t="str">
        <f>IFERROR(IF(VLOOKUP($C2663,'MSCI Database'!$C:$R,3, FALSE)="","",VLOOKUP($C2663,'MSCI Database'!$C:$R,3, FALSE)),"")</f>
        <v>BBB</v>
      </c>
      <c r="Q2663" s="229" t="str">
        <f>IFERROR(IF(VLOOKUP($C2663,'MSCI Database'!$C:$R,4, FALSE)="","",VLOOKUP($C2663,'MSCI Database'!$C:$R,4, FALSE)),"")</f>
        <v>0</v>
      </c>
      <c r="R2663" s="229">
        <f>IFERROR(IF(VLOOKUP($C2663,'MSCI Database'!$C:$R,5, FALSE)="","",VLOOKUP($C2663,'MSCI Database'!$C:$R,5, FALSE)),"")</f>
        <v>5.7</v>
      </c>
      <c r="S2663" s="229">
        <f>IFERROR(IF(VLOOKUP($C2663,'MSCI Database'!$C:$R,6, FALSE)="","",VLOOKUP($C2663,'MSCI Database'!$C:$R,6, FALSE)),"")</f>
        <v>6.7</v>
      </c>
      <c r="T2663" s="229">
        <f>IFERROR(IF(VLOOKUP($C2663,'MSCI Database'!$C:$R,7, FALSE)="","",VLOOKUP($C2663,'MSCI Database'!$C:$R,7, FALSE)),"")</f>
        <v>5.2</v>
      </c>
      <c r="U2663" s="229">
        <f>IFERROR(IF(VLOOKUP($C2663,'MSCI Database'!$C:$R,8, FALSE)="","",VLOOKUP($C2663,'MSCI Database'!$C:$R,8, FALSE)),"")</f>
        <v>6.5</v>
      </c>
      <c r="V2663" s="229">
        <f>IFERROR(IF(VLOOKUP($C2663,'MSCI Database'!$C:$R,9, FALSE)="","",VLOOKUP($C2663,'MSCI Database'!$C:$R,9, FALSE)),"")</f>
        <v>6.3</v>
      </c>
      <c r="W2663" s="215">
        <f t="shared" ca="1" si="111"/>
        <v>0</v>
      </c>
      <c r="X2663" s="276">
        <f>IFERROR(IF(VLOOKUP($C2663,'MSCI Database'!$C:$R,10, FALSE)="","",VLOOKUP($C2663,'MSCI Database'!$C:$R,10, FALSE)),"")</f>
        <v>583360</v>
      </c>
      <c r="Y2663" s="229" t="str">
        <f>IFERROR(IF(VLOOKUP($C2663,'MSCI Database'!$C:$R,11, FALSE)="","",VLOOKUP($C2663,'MSCI Database'!$C:$R,11, FALSE)),"")</f>
        <v>2019</v>
      </c>
      <c r="Z2663" s="229" t="str">
        <f>IFERROR(IF(VLOOKUP($C2663,'MSCI Database'!$C:$R,12, FALSE)="","",VLOOKUP($C2663,'MSCI Database'!$C:$R,12, FALSE)),"")</f>
        <v>Reported</v>
      </c>
      <c r="AA2663" s="229" t="str">
        <f>IFERROR(IF(VLOOKUP($C2663,'MSCI Database'!$C:$R,13, FALSE)="","",VLOOKUP($C2663,'MSCI Database'!$C:$R,13, FALSE)),"")</f>
        <v>Sustained investments to fund infrastructure upgrades</v>
      </c>
    </row>
    <row r="2664" spans="1:27" s="130" customFormat="1" ht="15" hidden="1" customHeight="1" outlineLevel="1">
      <c r="A2664" s="130" t="s">
        <v>7084</v>
      </c>
      <c r="B2664" s="130" t="s">
        <v>7085</v>
      </c>
      <c r="C2664" s="130" t="s">
        <v>7086</v>
      </c>
      <c r="D2664" s="130" t="s">
        <v>12128</v>
      </c>
      <c r="E2664" s="130" t="s">
        <v>18673</v>
      </c>
      <c r="F2664" s="215">
        <v>3.6999188496311022E-2</v>
      </c>
      <c r="G2664" s="132" t="str">
        <f ca="1">IFERROR(_xll.BQL($A2664, "cur_mkt_cap(currency=EUR)")/1000000, " ")</f>
        <v xml:space="preserve"> </v>
      </c>
      <c r="M2664" s="308"/>
      <c r="N2664" s="215">
        <f t="shared" si="110"/>
        <v>4.0077824679754298E-4</v>
      </c>
      <c r="O2664" s="172" t="str">
        <f>IFERROR(IF(VLOOKUP($C2664,'MSCI Database'!$C:$R,2, FALSE)="","",VLOOKUP($C2664,'MSCI Database'!$C:$R,2, FALSE)),"")</f>
        <v>Electrical Equipment</v>
      </c>
      <c r="P2664" s="229" t="str">
        <f>IFERROR(IF(VLOOKUP($C2664,'MSCI Database'!$C:$R,3, FALSE)="","",VLOOKUP($C2664,'MSCI Database'!$C:$R,3, FALSE)),"")</f>
        <v>A</v>
      </c>
      <c r="Q2664" s="229" t="str">
        <f>IFERROR(IF(VLOOKUP($C2664,'MSCI Database'!$C:$R,4, FALSE)="","",VLOOKUP($C2664,'MSCI Database'!$C:$R,4, FALSE)),"")</f>
        <v>1</v>
      </c>
      <c r="R2664" s="229">
        <f>IFERROR(IF(VLOOKUP($C2664,'MSCI Database'!$C:$R,5, FALSE)="","",VLOOKUP($C2664,'MSCI Database'!$C:$R,5, FALSE)),"")</f>
        <v>6.6</v>
      </c>
      <c r="S2664" s="229">
        <f>IFERROR(IF(VLOOKUP($C2664,'MSCI Database'!$C:$R,6, FALSE)="","",VLOOKUP($C2664,'MSCI Database'!$C:$R,6, FALSE)),"")</f>
        <v>5.7</v>
      </c>
      <c r="T2664" s="229">
        <f>IFERROR(IF(VLOOKUP($C2664,'MSCI Database'!$C:$R,7, FALSE)="","",VLOOKUP($C2664,'MSCI Database'!$C:$R,7, FALSE)),"")</f>
        <v>6.2</v>
      </c>
      <c r="U2664" s="229">
        <f>IFERROR(IF(VLOOKUP($C2664,'MSCI Database'!$C:$R,8, FALSE)="","",VLOOKUP($C2664,'MSCI Database'!$C:$R,8, FALSE)),"")</f>
        <v>5.3</v>
      </c>
      <c r="V2664" s="229">
        <f>IFERROR(IF(VLOOKUP($C2664,'MSCI Database'!$C:$R,9, FALSE)="","",VLOOKUP($C2664,'MSCI Database'!$C:$R,9, FALSE)),"")</f>
        <v>5.6</v>
      </c>
      <c r="W2664" s="215">
        <f t="shared" ca="1" si="111"/>
        <v>0</v>
      </c>
      <c r="X2664" s="276">
        <f>IFERROR(IF(VLOOKUP($C2664,'MSCI Database'!$C:$R,10, FALSE)="","",VLOOKUP($C2664,'MSCI Database'!$C:$R,10, FALSE)),"")</f>
        <v>93180</v>
      </c>
      <c r="Y2664" s="229" t="str">
        <f>IFERROR(IF(VLOOKUP($C2664,'MSCI Database'!$C:$R,11, FALSE)="","",VLOOKUP($C2664,'MSCI Database'!$C:$R,11, FALSE)),"")</f>
        <v>2019</v>
      </c>
      <c r="Z2664" s="229" t="str">
        <f>IFERROR(IF(VLOOKUP($C2664,'MSCI Database'!$C:$R,12, FALSE)="","",VLOOKUP($C2664,'MSCI Database'!$C:$R,12, FALSE)),"")</f>
        <v>E.Segmt-Moderate</v>
      </c>
      <c r="AA2664" s="229" t="str">
        <f>IFERROR(IF(VLOOKUP($C2664,'MSCI Database'!$C:$R,13, FALSE)="","",VLOOKUP($C2664,'MSCI Database'!$C:$R,13, FALSE)),"")</f>
        <v/>
      </c>
    </row>
    <row r="2665" spans="1:27" s="130" customFormat="1" ht="15" hidden="1" customHeight="1" outlineLevel="1">
      <c r="A2665" s="130" t="s">
        <v>7145</v>
      </c>
      <c r="B2665" s="130" t="s">
        <v>7146</v>
      </c>
      <c r="C2665" s="130" t="s">
        <v>7147</v>
      </c>
      <c r="D2665" s="130" t="s">
        <v>12128</v>
      </c>
      <c r="E2665" s="130" t="s">
        <v>18688</v>
      </c>
      <c r="F2665" s="215">
        <v>3.6901175034852719E-2</v>
      </c>
      <c r="G2665" s="132" t="str">
        <f ca="1">IFERROR(_xll.BQL($A2665, "cur_mkt_cap(currency=EUR)")/1000000, " ")</f>
        <v xml:space="preserve"> </v>
      </c>
      <c r="M2665" s="308"/>
      <c r="N2665" s="215">
        <f t="shared" si="110"/>
        <v>3.9971655693778473E-4</v>
      </c>
      <c r="O2665" s="172" t="str">
        <f>IFERROR(IF(VLOOKUP($C2665,'MSCI Database'!$C:$R,2, FALSE)="","",VLOOKUP($C2665,'MSCI Database'!$C:$R,2, FALSE)),"")</f>
        <v>Multi-Line Insurance &amp; Brokerage</v>
      </c>
      <c r="P2665" s="229" t="str">
        <f>IFERROR(IF(VLOOKUP($C2665,'MSCI Database'!$C:$R,3, FALSE)="","",VLOOKUP($C2665,'MSCI Database'!$C:$R,3, FALSE)),"")</f>
        <v>BBB</v>
      </c>
      <c r="Q2665" s="229" t="str">
        <f>IFERROR(IF(VLOOKUP($C2665,'MSCI Database'!$C:$R,4, FALSE)="","",VLOOKUP($C2665,'MSCI Database'!$C:$R,4, FALSE)),"")</f>
        <v>1</v>
      </c>
      <c r="R2665" s="229">
        <f>IFERROR(IF(VLOOKUP($C2665,'MSCI Database'!$C:$R,5, FALSE)="","",VLOOKUP($C2665,'MSCI Database'!$C:$R,5, FALSE)),"")</f>
        <v>5.6</v>
      </c>
      <c r="S2665" s="229">
        <f>IFERROR(IF(VLOOKUP($C2665,'MSCI Database'!$C:$R,6, FALSE)="","",VLOOKUP($C2665,'MSCI Database'!$C:$R,6, FALSE)),"")</f>
        <v>4.0999999999999996</v>
      </c>
      <c r="T2665" s="229">
        <f>IFERROR(IF(VLOOKUP($C2665,'MSCI Database'!$C:$R,7, FALSE)="","",VLOOKUP($C2665,'MSCI Database'!$C:$R,7, FALSE)),"")</f>
        <v>4.5</v>
      </c>
      <c r="U2665" s="229">
        <f>IFERROR(IF(VLOOKUP($C2665,'MSCI Database'!$C:$R,8, FALSE)="","",VLOOKUP($C2665,'MSCI Database'!$C:$R,8, FALSE)),"")</f>
        <v>6.8</v>
      </c>
      <c r="V2665" s="229">
        <f>IFERROR(IF(VLOOKUP($C2665,'MSCI Database'!$C:$R,9, FALSE)="","",VLOOKUP($C2665,'MSCI Database'!$C:$R,9, FALSE)),"")</f>
        <v>5.2</v>
      </c>
      <c r="W2665" s="215">
        <f t="shared" ca="1" si="111"/>
        <v>0</v>
      </c>
      <c r="X2665" s="276">
        <f>IFERROR(IF(VLOOKUP($C2665,'MSCI Database'!$C:$R,10, FALSE)="","",VLOOKUP($C2665,'MSCI Database'!$C:$R,10, FALSE)),"")</f>
        <v>32215</v>
      </c>
      <c r="Y2665" s="229" t="str">
        <f>IFERROR(IF(VLOOKUP($C2665,'MSCI Database'!$C:$R,11, FALSE)="","",VLOOKUP($C2665,'MSCI Database'!$C:$R,11, FALSE)),"")</f>
        <v>2019</v>
      </c>
      <c r="Z2665" s="229" t="str">
        <f>IFERROR(IF(VLOOKUP($C2665,'MSCI Database'!$C:$R,12, FALSE)="","",VLOOKUP($C2665,'MSCI Database'!$C:$R,12, FALSE)),"")</f>
        <v>Reported</v>
      </c>
      <c r="AA2665" s="229" t="str">
        <f>IFERROR(IF(VLOOKUP($C2665,'MSCI Database'!$C:$R,13, FALSE)="","",VLOOKUP($C2665,'MSCI Database'!$C:$R,13, FALSE)),"")</f>
        <v>Strong governance practices drive upgrade</v>
      </c>
    </row>
    <row r="2666" spans="1:27" s="130" customFormat="1" ht="15" hidden="1" customHeight="1" outlineLevel="1">
      <c r="A2666" s="130" t="s">
        <v>7166</v>
      </c>
      <c r="B2666" s="130" t="s">
        <v>7167</v>
      </c>
      <c r="C2666" s="130" t="s">
        <v>7168</v>
      </c>
      <c r="D2666" s="130" t="s">
        <v>12128</v>
      </c>
      <c r="E2666" s="130" t="s">
        <v>18674</v>
      </c>
      <c r="F2666" s="215">
        <v>3.6897317761119687E-2</v>
      </c>
      <c r="G2666" s="132" t="str">
        <f ca="1">IFERROR(_xll.BQL($A2666, "cur_mkt_cap(currency=EUR)")/1000000, " ")</f>
        <v xml:space="preserve"> </v>
      </c>
      <c r="M2666" s="308"/>
      <c r="N2666" s="215">
        <f t="shared" si="110"/>
        <v>3.996747746320918E-4</v>
      </c>
      <c r="O2666" s="172" t="str">
        <f>IFERROR(IF(VLOOKUP($C2666,'MSCI Database'!$C:$R,2, FALSE)="","",VLOOKUP($C2666,'MSCI Database'!$C:$R,2, FALSE)),"")</f>
        <v>Food Products</v>
      </c>
      <c r="P2666" s="229" t="str">
        <f>IFERROR(IF(VLOOKUP($C2666,'MSCI Database'!$C:$R,3, FALSE)="","",VLOOKUP($C2666,'MSCI Database'!$C:$R,3, FALSE)),"")</f>
        <v>BBB</v>
      </c>
      <c r="Q2666" s="229" t="str">
        <f>IFERROR(IF(VLOOKUP($C2666,'MSCI Database'!$C:$R,4, FALSE)="","",VLOOKUP($C2666,'MSCI Database'!$C:$R,4, FALSE)),"")</f>
        <v>0</v>
      </c>
      <c r="R2666" s="229">
        <f>IFERROR(IF(VLOOKUP($C2666,'MSCI Database'!$C:$R,5, FALSE)="","",VLOOKUP($C2666,'MSCI Database'!$C:$R,5, FALSE)),"")</f>
        <v>4.9000000000000004</v>
      </c>
      <c r="S2666" s="229">
        <f>IFERROR(IF(VLOOKUP($C2666,'MSCI Database'!$C:$R,6, FALSE)="","",VLOOKUP($C2666,'MSCI Database'!$C:$R,6, FALSE)),"")</f>
        <v>3.5</v>
      </c>
      <c r="T2666" s="229">
        <f>IFERROR(IF(VLOOKUP($C2666,'MSCI Database'!$C:$R,7, FALSE)="","",VLOOKUP($C2666,'MSCI Database'!$C:$R,7, FALSE)),"")</f>
        <v>5.0999999999999996</v>
      </c>
      <c r="U2666" s="229">
        <f>IFERROR(IF(VLOOKUP($C2666,'MSCI Database'!$C:$R,8, FALSE)="","",VLOOKUP($C2666,'MSCI Database'!$C:$R,8, FALSE)),"")</f>
        <v>3.6</v>
      </c>
      <c r="V2666" s="229">
        <f>IFERROR(IF(VLOOKUP($C2666,'MSCI Database'!$C:$R,9, FALSE)="","",VLOOKUP($C2666,'MSCI Database'!$C:$R,9, FALSE)),"")</f>
        <v>4.0999999999999996</v>
      </c>
      <c r="W2666" s="215">
        <f t="shared" ca="1" si="111"/>
        <v>0</v>
      </c>
      <c r="X2666" s="276">
        <f>IFERROR(IF(VLOOKUP($C2666,'MSCI Database'!$C:$R,10, FALSE)="","",VLOOKUP($C2666,'MSCI Database'!$C:$R,10, FALSE)),"")</f>
        <v>337281</v>
      </c>
      <c r="Y2666" s="229" t="str">
        <f>IFERROR(IF(VLOOKUP($C2666,'MSCI Database'!$C:$R,11, FALSE)="","",VLOOKUP($C2666,'MSCI Database'!$C:$R,11, FALSE)),"")</f>
        <v>2019</v>
      </c>
      <c r="Z2666" s="229" t="str">
        <f>IFERROR(IF(VLOOKUP($C2666,'MSCI Database'!$C:$R,12, FALSE)="","",VLOOKUP($C2666,'MSCI Database'!$C:$R,12, FALSE)),"")</f>
        <v>Reported</v>
      </c>
      <c r="AA2666" s="229" t="str">
        <f>IFERROR(IF(VLOOKUP($C2666,'MSCI Database'!$C:$R,13, FALSE)="","",VLOOKUP($C2666,'MSCI Database'!$C:$R,13, FALSE)),"")</f>
        <v>Continued efforts to address child labor issues in the supply chain</v>
      </c>
    </row>
    <row r="2667" spans="1:27" s="130" customFormat="1" ht="15" hidden="1" customHeight="1" outlineLevel="1">
      <c r="A2667" s="130" t="s">
        <v>8162</v>
      </c>
      <c r="B2667" s="130" t="s">
        <v>8163</v>
      </c>
      <c r="C2667" s="130" t="s">
        <v>8164</v>
      </c>
      <c r="D2667" s="130" t="s">
        <v>12128</v>
      </c>
      <c r="E2667" s="130" t="s">
        <v>18689</v>
      </c>
      <c r="F2667" s="215">
        <v>3.6841211322328898E-2</v>
      </c>
      <c r="G2667" s="132" t="str">
        <f ca="1">IFERROR(_xll.BQL($A2667, "cur_mkt_cap(currency=EUR)")/1000000, " ")</f>
        <v xml:space="preserve"> </v>
      </c>
      <c r="M2667" s="308"/>
      <c r="N2667" s="215">
        <f t="shared" si="110"/>
        <v>3.9906702508172345E-4</v>
      </c>
      <c r="O2667" s="172" t="str">
        <f>IFERROR(IF(VLOOKUP($C2667,'MSCI Database'!$C:$R,2, FALSE)="","",VLOOKUP($C2667,'MSCI Database'!$C:$R,2, FALSE)),"")</f>
        <v>Electronic Equipment, Instruments &amp; Components</v>
      </c>
      <c r="P2667" s="229" t="str">
        <f>IFERROR(IF(VLOOKUP($C2667,'MSCI Database'!$C:$R,3, FALSE)="","",VLOOKUP($C2667,'MSCI Database'!$C:$R,3, FALSE)),"")</f>
        <v>AA</v>
      </c>
      <c r="Q2667" s="229" t="str">
        <f>IFERROR(IF(VLOOKUP($C2667,'MSCI Database'!$C:$R,4, FALSE)="","",VLOOKUP($C2667,'MSCI Database'!$C:$R,4, FALSE)),"")</f>
        <v>0</v>
      </c>
      <c r="R2667" s="229">
        <f>IFERROR(IF(VLOOKUP($C2667,'MSCI Database'!$C:$R,5, FALSE)="","",VLOOKUP($C2667,'MSCI Database'!$C:$R,5, FALSE)),"")</f>
        <v>8.1</v>
      </c>
      <c r="S2667" s="229">
        <f>IFERROR(IF(VLOOKUP($C2667,'MSCI Database'!$C:$R,6, FALSE)="","",VLOOKUP($C2667,'MSCI Database'!$C:$R,6, FALSE)),"")</f>
        <v>3.9</v>
      </c>
      <c r="T2667" s="229">
        <f>IFERROR(IF(VLOOKUP($C2667,'MSCI Database'!$C:$R,7, FALSE)="","",VLOOKUP($C2667,'MSCI Database'!$C:$R,7, FALSE)),"")</f>
        <v>5.7</v>
      </c>
      <c r="U2667" s="229">
        <f>IFERROR(IF(VLOOKUP($C2667,'MSCI Database'!$C:$R,8, FALSE)="","",VLOOKUP($C2667,'MSCI Database'!$C:$R,8, FALSE)),"")</f>
        <v>5.0999999999999996</v>
      </c>
      <c r="V2667" s="229">
        <f>IFERROR(IF(VLOOKUP($C2667,'MSCI Database'!$C:$R,9, FALSE)="","",VLOOKUP($C2667,'MSCI Database'!$C:$R,9, FALSE)),"")</f>
        <v>5.2</v>
      </c>
      <c r="W2667" s="215">
        <f t="shared" ca="1" si="111"/>
        <v>0</v>
      </c>
      <c r="X2667" s="276">
        <f>IFERROR(IF(VLOOKUP($C2667,'MSCI Database'!$C:$R,10, FALSE)="","",VLOOKUP($C2667,'MSCI Database'!$C:$R,10, FALSE)),"")</f>
        <v>71719</v>
      </c>
      <c r="Y2667" s="229" t="str">
        <f>IFERROR(IF(VLOOKUP($C2667,'MSCI Database'!$C:$R,11, FALSE)="","",VLOOKUP($C2667,'MSCI Database'!$C:$R,11, FALSE)),"")</f>
        <v>2019</v>
      </c>
      <c r="Z2667" s="229" t="str">
        <f>IFERROR(IF(VLOOKUP($C2667,'MSCI Database'!$C:$R,12, FALSE)="","",VLOOKUP($C2667,'MSCI Database'!$C:$R,12, FALSE)),"")</f>
        <v>E.Segmt-Moderately High</v>
      </c>
      <c r="AA2667" s="229" t="str">
        <f>IFERROR(IF(VLOOKUP($C2667,'MSCI Database'!$C:$R,13, FALSE)="","",VLOOKUP($C2667,'MSCI Database'!$C:$R,13, FALSE)),"")</f>
        <v>Steady progress in mineral traceability programs and smelter verification</v>
      </c>
    </row>
    <row r="2668" spans="1:27" s="130" customFormat="1" ht="15" hidden="1" customHeight="1" outlineLevel="1">
      <c r="A2668" s="130" t="s">
        <v>1287</v>
      </c>
      <c r="B2668" s="130" t="s">
        <v>1288</v>
      </c>
      <c r="C2668" s="130" t="s">
        <v>1289</v>
      </c>
      <c r="D2668" s="130" t="s">
        <v>18681</v>
      </c>
      <c r="E2668" s="130" t="s">
        <v>18682</v>
      </c>
      <c r="F2668" s="215">
        <v>3.6806178129222343E-2</v>
      </c>
      <c r="G2668" s="132" t="str">
        <f ca="1">IFERROR(_xll.BQL($A2668, "cur_mkt_cap(currency=EUR)")/1000000, " ")</f>
        <v xml:space="preserve"> </v>
      </c>
      <c r="M2668" s="308"/>
      <c r="N2668" s="215">
        <f t="shared" si="110"/>
        <v>3.9868754265836264E-4</v>
      </c>
      <c r="O2668" s="172" t="str">
        <f>IFERROR(IF(VLOOKUP($C2668,'MSCI Database'!$C:$R,2, FALSE)="","",VLOOKUP($C2668,'MSCI Database'!$C:$R,2, FALSE)),"")</f>
        <v>Household Durables</v>
      </c>
      <c r="P2668" s="229" t="str">
        <f>IFERROR(IF(VLOOKUP($C2668,'MSCI Database'!$C:$R,3, FALSE)="","",VLOOKUP($C2668,'MSCI Database'!$C:$R,3, FALSE)),"")</f>
        <v>BBB</v>
      </c>
      <c r="Q2668" s="229" t="str">
        <f>IFERROR(IF(VLOOKUP($C2668,'MSCI Database'!$C:$R,4, FALSE)="","",VLOOKUP($C2668,'MSCI Database'!$C:$R,4, FALSE)),"")</f>
        <v>-1</v>
      </c>
      <c r="R2668" s="229">
        <f>IFERROR(IF(VLOOKUP($C2668,'MSCI Database'!$C:$R,5, FALSE)="","",VLOOKUP($C2668,'MSCI Database'!$C:$R,5, FALSE)),"")</f>
        <v>4.4000000000000004</v>
      </c>
      <c r="S2668" s="229">
        <f>IFERROR(IF(VLOOKUP($C2668,'MSCI Database'!$C:$R,6, FALSE)="","",VLOOKUP($C2668,'MSCI Database'!$C:$R,6, FALSE)),"")</f>
        <v>0.4</v>
      </c>
      <c r="T2668" s="229">
        <f>IFERROR(IF(VLOOKUP($C2668,'MSCI Database'!$C:$R,7, FALSE)="","",VLOOKUP($C2668,'MSCI Database'!$C:$R,7, FALSE)),"")</f>
        <v>4.8</v>
      </c>
      <c r="U2668" s="229">
        <f>IFERROR(IF(VLOOKUP($C2668,'MSCI Database'!$C:$R,8, FALSE)="","",VLOOKUP($C2668,'MSCI Database'!$C:$R,8, FALSE)),"")</f>
        <v>5.2</v>
      </c>
      <c r="V2668" s="229">
        <f>IFERROR(IF(VLOOKUP($C2668,'MSCI Database'!$C:$R,9, FALSE)="","",VLOOKUP($C2668,'MSCI Database'!$C:$R,9, FALSE)),"")</f>
        <v>4.4000000000000004</v>
      </c>
      <c r="W2668" s="215">
        <f t="shared" ca="1" si="111"/>
        <v>0</v>
      </c>
      <c r="X2668" s="276">
        <f>IFERROR(IF(VLOOKUP($C2668,'MSCI Database'!$C:$R,10, FALSE)="","",VLOOKUP($C2668,'MSCI Database'!$C:$R,10, FALSE)),"")</f>
        <v>104364</v>
      </c>
      <c r="Y2668" s="229" t="str">
        <f>IFERROR(IF(VLOOKUP($C2668,'MSCI Database'!$C:$R,11, FALSE)="","",VLOOKUP($C2668,'MSCI Database'!$C:$R,11, FALSE)),"")</f>
        <v>2019</v>
      </c>
      <c r="Z2668" s="229" t="str">
        <f>IFERROR(IF(VLOOKUP($C2668,'MSCI Database'!$C:$R,12, FALSE)="","",VLOOKUP($C2668,'MSCI Database'!$C:$R,12, FALSE)),"")</f>
        <v>E.Segmt-High</v>
      </c>
      <c r="AA2668" s="229" t="str">
        <f>IFERROR(IF(VLOOKUP($C2668,'MSCI Database'!$C:$R,13, FALSE)="","",VLOOKUP($C2668,'MSCI Database'!$C:$R,13, FALSE)),"")</f>
        <v>Limited programs to mitigate e-waste risks leads to downgrade</v>
      </c>
    </row>
    <row r="2669" spans="1:27" s="130" customFormat="1" ht="15" hidden="1" customHeight="1" outlineLevel="1">
      <c r="A2669" s="130" t="s">
        <v>941</v>
      </c>
      <c r="B2669" s="130" t="s">
        <v>942</v>
      </c>
      <c r="C2669" s="130" t="s">
        <v>943</v>
      </c>
      <c r="D2669" s="130" t="s">
        <v>12135</v>
      </c>
      <c r="E2669" s="130" t="s">
        <v>18682</v>
      </c>
      <c r="F2669" s="215">
        <v>2.9392709365383851E-2</v>
      </c>
      <c r="G2669" s="132" t="str">
        <f ca="1">IFERROR(_xll.BQL($A2669, "cur_mkt_cap(currency=EUR)")/1000000, " ")</f>
        <v xml:space="preserve"> </v>
      </c>
      <c r="M2669" s="308"/>
      <c r="N2669" s="215">
        <f t="shared" si="110"/>
        <v>3.183842404884846E-4</v>
      </c>
      <c r="O2669" s="172" t="str">
        <f>IFERROR(IF(VLOOKUP($C2669,'MSCI Database'!$C:$R,2, FALSE)="","",VLOOKUP($C2669,'MSCI Database'!$C:$R,2, FALSE)),"")</f>
        <v>Retail - Consumer Discretionary</v>
      </c>
      <c r="P2669" s="229" t="str">
        <f>IFERROR(IF(VLOOKUP($C2669,'MSCI Database'!$C:$R,3, FALSE)="","",VLOOKUP($C2669,'MSCI Database'!$C:$R,3, FALSE)),"")</f>
        <v>AA</v>
      </c>
      <c r="Q2669" s="229" t="str">
        <f>IFERROR(IF(VLOOKUP($C2669,'MSCI Database'!$C:$R,4, FALSE)="","",VLOOKUP($C2669,'MSCI Database'!$C:$R,4, FALSE)),"")</f>
        <v>0</v>
      </c>
      <c r="R2669" s="229">
        <f>IFERROR(IF(VLOOKUP($C2669,'MSCI Database'!$C:$R,5, FALSE)="","",VLOOKUP($C2669,'MSCI Database'!$C:$R,5, FALSE)),"")</f>
        <v>7.3</v>
      </c>
      <c r="S2669" s="229">
        <f>IFERROR(IF(VLOOKUP($C2669,'MSCI Database'!$C:$R,6, FALSE)="","",VLOOKUP($C2669,'MSCI Database'!$C:$R,6, FALSE)),"")</f>
        <v>6.6</v>
      </c>
      <c r="T2669" s="229">
        <f>IFERROR(IF(VLOOKUP($C2669,'MSCI Database'!$C:$R,7, FALSE)="","",VLOOKUP($C2669,'MSCI Database'!$C:$R,7, FALSE)),"")</f>
        <v>4.9000000000000004</v>
      </c>
      <c r="U2669" s="229">
        <f>IFERROR(IF(VLOOKUP($C2669,'MSCI Database'!$C:$R,8, FALSE)="","",VLOOKUP($C2669,'MSCI Database'!$C:$R,8, FALSE)),"")</f>
        <v>5.6</v>
      </c>
      <c r="V2669" s="229">
        <f>IFERROR(IF(VLOOKUP($C2669,'MSCI Database'!$C:$R,9, FALSE)="","",VLOOKUP($C2669,'MSCI Database'!$C:$R,9, FALSE)),"")</f>
        <v>5.4</v>
      </c>
      <c r="W2669" s="215">
        <f t="shared" ca="1" si="111"/>
        <v>0</v>
      </c>
      <c r="X2669" s="276">
        <f>IFERROR(IF(VLOOKUP($C2669,'MSCI Database'!$C:$R,10, FALSE)="","",VLOOKUP($C2669,'MSCI Database'!$C:$R,10, FALSE)),"")</f>
        <v>90872</v>
      </c>
      <c r="Y2669" s="229" t="str">
        <f>IFERROR(IF(VLOOKUP($C2669,'MSCI Database'!$C:$R,11, FALSE)="","",VLOOKUP($C2669,'MSCI Database'!$C:$R,11, FALSE)),"")</f>
        <v>2019</v>
      </c>
      <c r="Z2669" s="229" t="str">
        <f>IFERROR(IF(VLOOKUP($C2669,'MSCI Database'!$C:$R,12, FALSE)="","",VLOOKUP($C2669,'MSCI Database'!$C:$R,12, FALSE)),"")</f>
        <v>Reported</v>
      </c>
      <c r="AA2669" s="229" t="str">
        <f>IFERROR(IF(VLOOKUP($C2669,'MSCI Database'!$C:$R,13, FALSE)="","",VLOOKUP($C2669,'MSCI Database'!$C:$R,13, FALSE)),"")</f>
        <v>Ownership control and structure could hinder minority shareholder interests</v>
      </c>
    </row>
    <row r="2670" spans="1:27" s="130" customFormat="1" ht="15" hidden="1" customHeight="1" outlineLevel="1">
      <c r="A2670" s="130" t="s">
        <v>7395</v>
      </c>
      <c r="B2670" s="130" t="s">
        <v>7396</v>
      </c>
      <c r="C2670" s="130" t="s">
        <v>7397</v>
      </c>
      <c r="D2670" s="130" t="s">
        <v>12128</v>
      </c>
      <c r="E2670" s="130" t="s">
        <v>18682</v>
      </c>
      <c r="F2670" s="215">
        <v>3.6761052572233548E-2</v>
      </c>
      <c r="G2670" s="132" t="str">
        <f ca="1">IFERROR(_xll.BQL($A2670, "cur_mkt_cap(currency=EUR)")/1000000, " ")</f>
        <v xml:space="preserve"> </v>
      </c>
      <c r="M2670" s="308"/>
      <c r="N2670" s="215">
        <f t="shared" si="110"/>
        <v>3.9819873892101752E-4</v>
      </c>
      <c r="O2670" s="172" t="str">
        <f>IFERROR(IF(VLOOKUP($C2670,'MSCI Database'!$C:$R,2, FALSE)="","",VLOOKUP($C2670,'MSCI Database'!$C:$R,2, FALSE)),"")</f>
        <v>Casinos &amp; Gaming</v>
      </c>
      <c r="P2670" s="229" t="str">
        <f>IFERROR(IF(VLOOKUP($C2670,'MSCI Database'!$C:$R,3, FALSE)="","",VLOOKUP($C2670,'MSCI Database'!$C:$R,3, FALSE)),"")</f>
        <v>BB</v>
      </c>
      <c r="Q2670" s="229" t="str">
        <f>IFERROR(IF(VLOOKUP($C2670,'MSCI Database'!$C:$R,4, FALSE)="","",VLOOKUP($C2670,'MSCI Database'!$C:$R,4, FALSE)),"")</f>
        <v>0</v>
      </c>
      <c r="R2670" s="229">
        <f>IFERROR(IF(VLOOKUP($C2670,'MSCI Database'!$C:$R,5, FALSE)="","",VLOOKUP($C2670,'MSCI Database'!$C:$R,5, FALSE)),"")</f>
        <v>3.5</v>
      </c>
      <c r="S2670" s="229">
        <f>IFERROR(IF(VLOOKUP($C2670,'MSCI Database'!$C:$R,6, FALSE)="","",VLOOKUP($C2670,'MSCI Database'!$C:$R,6, FALSE)),"")</f>
        <v>6.5</v>
      </c>
      <c r="T2670" s="229">
        <f>IFERROR(IF(VLOOKUP($C2670,'MSCI Database'!$C:$R,7, FALSE)="","",VLOOKUP($C2670,'MSCI Database'!$C:$R,7, FALSE)),"")</f>
        <v>3.6</v>
      </c>
      <c r="U2670" s="229">
        <f>IFERROR(IF(VLOOKUP($C2670,'MSCI Database'!$C:$R,8, FALSE)="","",VLOOKUP($C2670,'MSCI Database'!$C:$R,8, FALSE)),"")</f>
        <v>3.3</v>
      </c>
      <c r="V2670" s="229">
        <f>IFERROR(IF(VLOOKUP($C2670,'MSCI Database'!$C:$R,9, FALSE)="","",VLOOKUP($C2670,'MSCI Database'!$C:$R,9, FALSE)),"")</f>
        <v>4.4000000000000004</v>
      </c>
      <c r="W2670" s="215">
        <f t="shared" ca="1" si="111"/>
        <v>0</v>
      </c>
      <c r="X2670" s="276">
        <f>IFERROR(IF(VLOOKUP($C2670,'MSCI Database'!$C:$R,10, FALSE)="","",VLOOKUP($C2670,'MSCI Database'!$C:$R,10, FALSE)),"")</f>
        <v>981199</v>
      </c>
      <c r="Y2670" s="229" t="str">
        <f>IFERROR(IF(VLOOKUP($C2670,'MSCI Database'!$C:$R,11, FALSE)="","",VLOOKUP($C2670,'MSCI Database'!$C:$R,11, FALSE)),"")</f>
        <v>2019</v>
      </c>
      <c r="Z2670" s="229" t="str">
        <f>IFERROR(IF(VLOOKUP($C2670,'MSCI Database'!$C:$R,12, FALSE)="","",VLOOKUP($C2670,'MSCI Database'!$C:$R,12, FALSE)),"")</f>
        <v>Reported</v>
      </c>
      <c r="AA2670" s="229" t="str">
        <f>IFERROR(IF(VLOOKUP($C2670,'MSCI Database'!$C:$R,13, FALSE)="","",VLOOKUP($C2670,'MSCI Database'!$C:$R,13, FALSE)),"")</f>
        <v>Strong efforts to manage labor challenges, but anti-corruption protocols trail those of peers</v>
      </c>
    </row>
    <row r="2671" spans="1:27" s="130" customFormat="1" ht="15" hidden="1" customHeight="1" outlineLevel="1">
      <c r="A2671" s="130" t="s">
        <v>7345</v>
      </c>
      <c r="B2671" s="130" t="s">
        <v>7346</v>
      </c>
      <c r="C2671" s="130" t="s">
        <v>7347</v>
      </c>
      <c r="D2671" s="130" t="s">
        <v>12128</v>
      </c>
      <c r="E2671" s="130" t="s">
        <v>18688</v>
      </c>
      <c r="F2671" s="215">
        <v>3.6738763237940737E-2</v>
      </c>
      <c r="G2671" s="132" t="str">
        <f ca="1">IFERROR(_xll.BQL($A2671, "cur_mkt_cap(currency=EUR)")/1000000, " ")</f>
        <v xml:space="preserve"> </v>
      </c>
      <c r="M2671" s="308"/>
      <c r="N2671" s="215">
        <f t="shared" si="110"/>
        <v>3.9795729902238172E-4</v>
      </c>
      <c r="O2671" s="172" t="str">
        <f>IFERROR(IF(VLOOKUP($C2671,'MSCI Database'!$C:$R,2, FALSE)="","",VLOOKUP($C2671,'MSCI Database'!$C:$R,2, FALSE)),"")</f>
        <v>Banks</v>
      </c>
      <c r="P2671" s="229" t="str">
        <f>IFERROR(IF(VLOOKUP($C2671,'MSCI Database'!$C:$R,3, FALSE)="","",VLOOKUP($C2671,'MSCI Database'!$C:$R,3, FALSE)),"")</f>
        <v>A</v>
      </c>
      <c r="Q2671" s="229" t="str">
        <f>IFERROR(IF(VLOOKUP($C2671,'MSCI Database'!$C:$R,4, FALSE)="","",VLOOKUP($C2671,'MSCI Database'!$C:$R,4, FALSE)),"")</f>
        <v>0</v>
      </c>
      <c r="R2671" s="229">
        <f>IFERROR(IF(VLOOKUP($C2671,'MSCI Database'!$C:$R,5, FALSE)="","",VLOOKUP($C2671,'MSCI Database'!$C:$R,5, FALSE)),"")</f>
        <v>6.2</v>
      </c>
      <c r="S2671" s="229">
        <f>IFERROR(IF(VLOOKUP($C2671,'MSCI Database'!$C:$R,6, FALSE)="","",VLOOKUP($C2671,'MSCI Database'!$C:$R,6, FALSE)),"")</f>
        <v>2.6</v>
      </c>
      <c r="T2671" s="229">
        <f>IFERROR(IF(VLOOKUP($C2671,'MSCI Database'!$C:$R,7, FALSE)="","",VLOOKUP($C2671,'MSCI Database'!$C:$R,7, FALSE)),"")</f>
        <v>3.6</v>
      </c>
      <c r="U2671" s="229">
        <f>IFERROR(IF(VLOOKUP($C2671,'MSCI Database'!$C:$R,8, FALSE)="","",VLOOKUP($C2671,'MSCI Database'!$C:$R,8, FALSE)),"")</f>
        <v>5.6</v>
      </c>
      <c r="V2671" s="229">
        <f>IFERROR(IF(VLOOKUP($C2671,'MSCI Database'!$C:$R,9, FALSE)="","",VLOOKUP($C2671,'MSCI Database'!$C:$R,9, FALSE)),"")</f>
        <v>4.0999999999999996</v>
      </c>
      <c r="W2671" s="215">
        <f t="shared" ca="1" si="111"/>
        <v>0</v>
      </c>
      <c r="X2671" s="276">
        <f>IFERROR(IF(VLOOKUP($C2671,'MSCI Database'!$C:$R,10, FALSE)="","",VLOOKUP($C2671,'MSCI Database'!$C:$R,10, FALSE)),"")</f>
        <v>55139</v>
      </c>
      <c r="Y2671" s="229" t="str">
        <f>IFERROR(IF(VLOOKUP($C2671,'MSCI Database'!$C:$R,11, FALSE)="","",VLOOKUP($C2671,'MSCI Database'!$C:$R,11, FALSE)),"")</f>
        <v>2019</v>
      </c>
      <c r="Z2671" s="229" t="str">
        <f>IFERROR(IF(VLOOKUP($C2671,'MSCI Database'!$C:$R,12, FALSE)="","",VLOOKUP($C2671,'MSCI Database'!$C:$R,12, FALSE)),"")</f>
        <v>Reported</v>
      </c>
      <c r="AA2671" s="229" t="str">
        <f>IFERROR(IF(VLOOKUP($C2671,'MSCI Database'!$C:$R,13, FALSE)="","",VLOOKUP($C2671,'MSCI Database'!$C:$R,13, FALSE)),"")</f>
        <v>Improved efforts in human capital management; robust internal controls framework</v>
      </c>
    </row>
    <row r="2672" spans="1:27" s="130" customFormat="1" ht="15" hidden="1" customHeight="1" outlineLevel="1">
      <c r="A2672" s="130" t="s">
        <v>8211</v>
      </c>
      <c r="B2672" s="130" t="s">
        <v>8212</v>
      </c>
      <c r="C2672" s="130" t="s">
        <v>8213</v>
      </c>
      <c r="D2672" s="130" t="s">
        <v>12128</v>
      </c>
      <c r="E2672" s="130" t="s">
        <v>18673</v>
      </c>
      <c r="F2672" s="215">
        <v>3.6634856784477483E-2</v>
      </c>
      <c r="G2672" s="132" t="str">
        <f ca="1">IFERROR(_xll.BQL($A2672, "cur_mkt_cap(currency=EUR)")/1000000, " ")</f>
        <v xml:space="preserve"> </v>
      </c>
      <c r="M2672" s="308"/>
      <c r="N2672" s="215">
        <f t="shared" si="110"/>
        <v>3.9683177578951119E-4</v>
      </c>
      <c r="O2672" s="172" t="str">
        <f>IFERROR(IF(VLOOKUP($C2672,'MSCI Database'!$C:$R,2, FALSE)="","",VLOOKUP($C2672,'MSCI Database'!$C:$R,2, FALSE)),"")</f>
        <v>Trading Companies &amp; Distributors</v>
      </c>
      <c r="P2672" s="229" t="str">
        <f>IFERROR(IF(VLOOKUP($C2672,'MSCI Database'!$C:$R,3, FALSE)="","",VLOOKUP($C2672,'MSCI Database'!$C:$R,3, FALSE)),"")</f>
        <v>BBB</v>
      </c>
      <c r="Q2672" s="229" t="str">
        <f>IFERROR(IF(VLOOKUP($C2672,'MSCI Database'!$C:$R,4, FALSE)="","",VLOOKUP($C2672,'MSCI Database'!$C:$R,4, FALSE)),"")</f>
        <v>0</v>
      </c>
      <c r="R2672" s="229">
        <f>IFERROR(IF(VLOOKUP($C2672,'MSCI Database'!$C:$R,5, FALSE)="","",VLOOKUP($C2672,'MSCI Database'!$C:$R,5, FALSE)),"")</f>
        <v>5</v>
      </c>
      <c r="S2672" s="229">
        <f>IFERROR(IF(VLOOKUP($C2672,'MSCI Database'!$C:$R,6, FALSE)="","",VLOOKUP($C2672,'MSCI Database'!$C:$R,6, FALSE)),"")</f>
        <v>3.5</v>
      </c>
      <c r="T2672" s="229">
        <f>IFERROR(IF(VLOOKUP($C2672,'MSCI Database'!$C:$R,7, FALSE)="","",VLOOKUP($C2672,'MSCI Database'!$C:$R,7, FALSE)),"")</f>
        <v>6.5</v>
      </c>
      <c r="U2672" s="229">
        <f>IFERROR(IF(VLOOKUP($C2672,'MSCI Database'!$C:$R,8, FALSE)="","",VLOOKUP($C2672,'MSCI Database'!$C:$R,8, FALSE)),"")</f>
        <v>5.5</v>
      </c>
      <c r="V2672" s="229">
        <f>IFERROR(IF(VLOOKUP($C2672,'MSCI Database'!$C:$R,9, FALSE)="","",VLOOKUP($C2672,'MSCI Database'!$C:$R,9, FALSE)),"")</f>
        <v>5.3</v>
      </c>
      <c r="W2672" s="215">
        <f t="shared" ca="1" si="111"/>
        <v>0</v>
      </c>
      <c r="X2672" s="276">
        <f>IFERROR(IF(VLOOKUP($C2672,'MSCI Database'!$C:$R,10, FALSE)="","",VLOOKUP($C2672,'MSCI Database'!$C:$R,10, FALSE)),"")</f>
        <v>388424</v>
      </c>
      <c r="Y2672" s="229" t="str">
        <f>IFERROR(IF(VLOOKUP($C2672,'MSCI Database'!$C:$R,11, FALSE)="","",VLOOKUP($C2672,'MSCI Database'!$C:$R,11, FALSE)),"")</f>
        <v>2019</v>
      </c>
      <c r="Z2672" s="229" t="str">
        <f>IFERROR(IF(VLOOKUP($C2672,'MSCI Database'!$C:$R,12, FALSE)="","",VLOOKUP($C2672,'MSCI Database'!$C:$R,12, FALSE)),"")</f>
        <v>Reported</v>
      </c>
      <c r="AA2672" s="229" t="str">
        <f>IFERROR(IF(VLOOKUP($C2672,'MSCI Database'!$C:$R,13, FALSE)="","",VLOOKUP($C2672,'MSCI Database'!$C:$R,13, FALSE)),"")</f>
        <v>Continued focus on safety; cleantech strategy remains limited</v>
      </c>
    </row>
    <row r="2673" spans="1:27" s="130" customFormat="1" ht="15" hidden="1" customHeight="1" outlineLevel="1">
      <c r="A2673" s="130" t="s">
        <v>7905</v>
      </c>
      <c r="B2673" s="130" t="s">
        <v>7906</v>
      </c>
      <c r="C2673" s="130" t="s">
        <v>7907</v>
      </c>
      <c r="D2673" s="130" t="s">
        <v>12128</v>
      </c>
      <c r="E2673" s="130" t="s">
        <v>18689</v>
      </c>
      <c r="F2673" s="215">
        <v>3.6368632259621232E-2</v>
      </c>
      <c r="G2673" s="132" t="str">
        <f ca="1">IFERROR(_xll.BQL($A2673, "cur_mkt_cap(currency=EUR)")/1000000, " ")</f>
        <v xml:space="preserve"> </v>
      </c>
      <c r="M2673" s="308"/>
      <c r="N2673" s="215">
        <f t="shared" si="110"/>
        <v>3.9394800988375259E-4</v>
      </c>
      <c r="O2673" s="172" t="str">
        <f>IFERROR(IF(VLOOKUP($C2673,'MSCI Database'!$C:$R,2, FALSE)="","",VLOOKUP($C2673,'MSCI Database'!$C:$R,2, FALSE)),"")</f>
        <v>Software &amp; Services</v>
      </c>
      <c r="P2673" s="229" t="str">
        <f>IFERROR(IF(VLOOKUP($C2673,'MSCI Database'!$C:$R,3, FALSE)="","",VLOOKUP($C2673,'MSCI Database'!$C:$R,3, FALSE)),"")</f>
        <v>BBB</v>
      </c>
      <c r="Q2673" s="229" t="str">
        <f>IFERROR(IF(VLOOKUP($C2673,'MSCI Database'!$C:$R,4, FALSE)="","",VLOOKUP($C2673,'MSCI Database'!$C:$R,4, FALSE)),"")</f>
        <v>-1</v>
      </c>
      <c r="R2673" s="229">
        <f>IFERROR(IF(VLOOKUP($C2673,'MSCI Database'!$C:$R,5, FALSE)="","",VLOOKUP($C2673,'MSCI Database'!$C:$R,5, FALSE)),"")</f>
        <v>5.3</v>
      </c>
      <c r="S2673" s="229">
        <f>IFERROR(IF(VLOOKUP($C2673,'MSCI Database'!$C:$R,6, FALSE)="","",VLOOKUP($C2673,'MSCI Database'!$C:$R,6, FALSE)),"")</f>
        <v>5.0999999999999996</v>
      </c>
      <c r="T2673" s="229">
        <f>IFERROR(IF(VLOOKUP($C2673,'MSCI Database'!$C:$R,7, FALSE)="","",VLOOKUP($C2673,'MSCI Database'!$C:$R,7, FALSE)),"")</f>
        <v>4.2</v>
      </c>
      <c r="U2673" s="229">
        <f>IFERROR(IF(VLOOKUP($C2673,'MSCI Database'!$C:$R,8, FALSE)="","",VLOOKUP($C2673,'MSCI Database'!$C:$R,8, FALSE)),"")</f>
        <v>4.7</v>
      </c>
      <c r="V2673" s="229">
        <f>IFERROR(IF(VLOOKUP($C2673,'MSCI Database'!$C:$R,9, FALSE)="","",VLOOKUP($C2673,'MSCI Database'!$C:$R,9, FALSE)),"")</f>
        <v>4.5</v>
      </c>
      <c r="W2673" s="215">
        <f t="shared" ca="1" si="111"/>
        <v>0</v>
      </c>
      <c r="X2673" s="276">
        <f>IFERROR(IF(VLOOKUP($C2673,'MSCI Database'!$C:$R,10, FALSE)="","",VLOOKUP($C2673,'MSCI Database'!$C:$R,10, FALSE)),"")</f>
        <v>11451</v>
      </c>
      <c r="Y2673" s="229" t="str">
        <f>IFERROR(IF(VLOOKUP($C2673,'MSCI Database'!$C:$R,11, FALSE)="","",VLOOKUP($C2673,'MSCI Database'!$C:$R,11, FALSE)),"")</f>
        <v>2019</v>
      </c>
      <c r="Z2673" s="229" t="str">
        <f>IFERROR(IF(VLOOKUP($C2673,'MSCI Database'!$C:$R,12, FALSE)="","",VLOOKUP($C2673,'MSCI Database'!$C:$R,12, FALSE)),"")</f>
        <v>E.Segmt-Moderately High</v>
      </c>
      <c r="AA2673" s="229" t="str">
        <f>IFERROR(IF(VLOOKUP($C2673,'MSCI Database'!$C:$R,13, FALSE)="","",VLOOKUP($C2673,'MSCI Database'!$C:$R,13, FALSE)),"")</f>
        <v>Strong data security initiatives but appears to lag in management of human capital risks</v>
      </c>
    </row>
    <row r="2674" spans="1:27" s="130" customFormat="1" ht="15" hidden="1" customHeight="1" outlineLevel="1">
      <c r="A2674" s="130" t="s">
        <v>1252</v>
      </c>
      <c r="B2674" s="130" t="s">
        <v>1253</v>
      </c>
      <c r="C2674" s="130" t="s">
        <v>1254</v>
      </c>
      <c r="D2674" s="130" t="s">
        <v>18681</v>
      </c>
      <c r="E2674" s="130" t="s">
        <v>18688</v>
      </c>
      <c r="F2674" s="215">
        <v>3.801937905456191E-2</v>
      </c>
      <c r="G2674" s="132" t="str">
        <f ca="1">IFERROR(_xll.BQL($A2674, "cur_mkt_cap(currency=EUR)")/1000000, " ")</f>
        <v xml:space="preserve"> </v>
      </c>
      <c r="M2674" s="308"/>
      <c r="N2674" s="215">
        <f t="shared" si="110"/>
        <v>4.1182903466484885E-4</v>
      </c>
      <c r="O2674" s="172" t="str">
        <f>IFERROR(IF(VLOOKUP($C2674,'MSCI Database'!$C:$R,2, FALSE)="","",VLOOKUP($C2674,'MSCI Database'!$C:$R,2, FALSE)),"")</f>
        <v>Asset Management &amp; Custody Banks</v>
      </c>
      <c r="P2674" s="229" t="str">
        <f>IFERROR(IF(VLOOKUP($C2674,'MSCI Database'!$C:$R,3, FALSE)="","",VLOOKUP($C2674,'MSCI Database'!$C:$R,3, FALSE)),"")</f>
        <v>A</v>
      </c>
      <c r="Q2674" s="229" t="str">
        <f>IFERROR(IF(VLOOKUP($C2674,'MSCI Database'!$C:$R,4, FALSE)="","",VLOOKUP($C2674,'MSCI Database'!$C:$R,4, FALSE)),"")</f>
        <v>1</v>
      </c>
      <c r="R2674" s="229">
        <f>IFERROR(IF(VLOOKUP($C2674,'MSCI Database'!$C:$R,5, FALSE)="","",VLOOKUP($C2674,'MSCI Database'!$C:$R,5, FALSE)),"")</f>
        <v>6.5</v>
      </c>
      <c r="S2674" s="229">
        <f>IFERROR(IF(VLOOKUP($C2674,'MSCI Database'!$C:$R,6, FALSE)="","",VLOOKUP($C2674,'MSCI Database'!$C:$R,6, FALSE)),"")</f>
        <v>9</v>
      </c>
      <c r="T2674" s="229">
        <f>IFERROR(IF(VLOOKUP($C2674,'MSCI Database'!$C:$R,7, FALSE)="","",VLOOKUP($C2674,'MSCI Database'!$C:$R,7, FALSE)),"")</f>
        <v>5.2</v>
      </c>
      <c r="U2674" s="229">
        <f>IFERROR(IF(VLOOKUP($C2674,'MSCI Database'!$C:$R,8, FALSE)="","",VLOOKUP($C2674,'MSCI Database'!$C:$R,8, FALSE)),"")</f>
        <v>5.8</v>
      </c>
      <c r="V2674" s="229">
        <f>IFERROR(IF(VLOOKUP($C2674,'MSCI Database'!$C:$R,9, FALSE)="","",VLOOKUP($C2674,'MSCI Database'!$C:$R,9, FALSE)),"")</f>
        <v>5.7</v>
      </c>
      <c r="W2674" s="215">
        <f t="shared" ca="1" si="111"/>
        <v>0</v>
      </c>
      <c r="X2674" s="276">
        <f>IFERROR(IF(VLOOKUP($C2674,'MSCI Database'!$C:$R,10, FALSE)="","",VLOOKUP($C2674,'MSCI Database'!$C:$R,10, FALSE)),"")</f>
        <v>1572</v>
      </c>
      <c r="Y2674" s="229" t="str">
        <f>IFERROR(IF(VLOOKUP($C2674,'MSCI Database'!$C:$R,11, FALSE)="","",VLOOKUP($C2674,'MSCI Database'!$C:$R,11, FALSE)),"")</f>
        <v>2019</v>
      </c>
      <c r="Z2674" s="229" t="str">
        <f>IFERROR(IF(VLOOKUP($C2674,'MSCI Database'!$C:$R,12, FALSE)="","",VLOOKUP($C2674,'MSCI Database'!$C:$R,12, FALSE)),"")</f>
        <v>Reported</v>
      </c>
      <c r="AA2674" s="229" t="str">
        <f>IFERROR(IF(VLOOKUP($C2674,'MSCI Database'!$C:$R,13, FALSE)="","",VLOOKUP($C2674,'MSCI Database'!$C:$R,13, FALSE)),"")</f>
        <v>Improved talent management initiatives drive upgrade</v>
      </c>
    </row>
    <row r="2675" spans="1:27" s="130" customFormat="1" ht="15" hidden="1" customHeight="1" outlineLevel="1">
      <c r="A2675" s="130" t="s">
        <v>8289</v>
      </c>
      <c r="B2675" s="130" t="s">
        <v>8290</v>
      </c>
      <c r="C2675" s="130" t="s">
        <v>8291</v>
      </c>
      <c r="D2675" s="130" t="s">
        <v>12128</v>
      </c>
      <c r="E2675" s="130" t="s">
        <v>18684</v>
      </c>
      <c r="F2675" s="215">
        <v>3.6086732610345541E-2</v>
      </c>
      <c r="G2675" s="132" t="str">
        <f ca="1">IFERROR(_xll.BQL($A2675, "cur_mkt_cap(currency=EUR)")/1000000, " ")</f>
        <v xml:space="preserve"> </v>
      </c>
      <c r="M2675" s="308"/>
      <c r="N2675" s="215">
        <f t="shared" si="110"/>
        <v>3.9089444974362095E-4</v>
      </c>
      <c r="O2675" s="172" t="str">
        <f>IFERROR(IF(VLOOKUP($C2675,'MSCI Database'!$C:$R,2, FALSE)="","",VLOOKUP($C2675,'MSCI Database'!$C:$R,2, FALSE)),"")</f>
        <v>Construction Materials</v>
      </c>
      <c r="P2675" s="229" t="str">
        <f>IFERROR(IF(VLOOKUP($C2675,'MSCI Database'!$C:$R,3, FALSE)="","",VLOOKUP($C2675,'MSCI Database'!$C:$R,3, FALSE)),"")</f>
        <v>BB</v>
      </c>
      <c r="Q2675" s="229" t="str">
        <f>IFERROR(IF(VLOOKUP($C2675,'MSCI Database'!$C:$R,4, FALSE)="","",VLOOKUP($C2675,'MSCI Database'!$C:$R,4, FALSE)),"")</f>
        <v>0</v>
      </c>
      <c r="R2675" s="229">
        <f>IFERROR(IF(VLOOKUP($C2675,'MSCI Database'!$C:$R,5, FALSE)="","",VLOOKUP($C2675,'MSCI Database'!$C:$R,5, FALSE)),"")</f>
        <v>4</v>
      </c>
      <c r="S2675" s="229">
        <f>IFERROR(IF(VLOOKUP($C2675,'MSCI Database'!$C:$R,6, FALSE)="","",VLOOKUP($C2675,'MSCI Database'!$C:$R,6, FALSE)),"")</f>
        <v>4</v>
      </c>
      <c r="T2675" s="229">
        <f>IFERROR(IF(VLOOKUP($C2675,'MSCI Database'!$C:$R,7, FALSE)="","",VLOOKUP($C2675,'MSCI Database'!$C:$R,7, FALSE)),"")</f>
        <v>3.9</v>
      </c>
      <c r="U2675" s="229">
        <f>IFERROR(IF(VLOOKUP($C2675,'MSCI Database'!$C:$R,8, FALSE)="","",VLOOKUP($C2675,'MSCI Database'!$C:$R,8, FALSE)),"")</f>
        <v>4.4000000000000004</v>
      </c>
      <c r="V2675" s="229">
        <f>IFERROR(IF(VLOOKUP($C2675,'MSCI Database'!$C:$R,9, FALSE)="","",VLOOKUP($C2675,'MSCI Database'!$C:$R,9, FALSE)),"")</f>
        <v>4.0999999999999996</v>
      </c>
      <c r="W2675" s="215">
        <f t="shared" ca="1" si="111"/>
        <v>0</v>
      </c>
      <c r="X2675" s="276">
        <f>IFERROR(IF(VLOOKUP($C2675,'MSCI Database'!$C:$R,10, FALSE)="","",VLOOKUP($C2675,'MSCI Database'!$C:$R,10, FALSE)),"")</f>
        <v>997999</v>
      </c>
      <c r="Y2675" s="229" t="str">
        <f>IFERROR(IF(VLOOKUP($C2675,'MSCI Database'!$C:$R,11, FALSE)="","",VLOOKUP($C2675,'MSCI Database'!$C:$R,11, FALSE)),"")</f>
        <v>2019</v>
      </c>
      <c r="Z2675" s="229" t="str">
        <f>IFERROR(IF(VLOOKUP($C2675,'MSCI Database'!$C:$R,12, FALSE)="","",VLOOKUP($C2675,'MSCI Database'!$C:$R,12, FALSE)),"")</f>
        <v>Reported</v>
      </c>
      <c r="AA2675" s="229" t="str">
        <f>IFERROR(IF(VLOOKUP($C2675,'MSCI Database'!$C:$R,13, FALSE)="","",VLOOKUP($C2675,'MSCI Database'!$C:$R,13, FALSE)),"")</f>
        <v>Lags peers in implementing comprehensive environmental management systems</v>
      </c>
    </row>
    <row r="2676" spans="1:27" s="130" customFormat="1" ht="15" hidden="1" customHeight="1" outlineLevel="1">
      <c r="A2676" s="130" t="s">
        <v>2314</v>
      </c>
      <c r="B2676" s="130" t="s">
        <v>2315</v>
      </c>
      <c r="C2676" s="130" t="s">
        <v>2316</v>
      </c>
      <c r="D2676" s="130" t="s">
        <v>12131</v>
      </c>
      <c r="E2676" s="130" t="s">
        <v>18690</v>
      </c>
      <c r="F2676" s="215">
        <v>4.2312186370300889E-2</v>
      </c>
      <c r="G2676" s="132" t="str">
        <f ca="1">IFERROR(_xll.BQL($A2676, "cur_mkt_cap(currency=EUR)")/1000000, " ")</f>
        <v xml:space="preserve"> </v>
      </c>
      <c r="M2676" s="308"/>
      <c r="N2676" s="215">
        <f t="shared" si="110"/>
        <v>4.5832907587556548E-4</v>
      </c>
      <c r="O2676" s="172" t="str">
        <f>IFERROR(IF(VLOOKUP($C2676,'MSCI Database'!$C:$R,2, FALSE)="","",VLOOKUP($C2676,'MSCI Database'!$C:$R,2, FALSE)),"")</f>
        <v>Telecommunication Services</v>
      </c>
      <c r="P2676" s="229" t="str">
        <f>IFERROR(IF(VLOOKUP($C2676,'MSCI Database'!$C:$R,3, FALSE)="","",VLOOKUP($C2676,'MSCI Database'!$C:$R,3, FALSE)),"")</f>
        <v>A</v>
      </c>
      <c r="Q2676" s="229" t="str">
        <f>IFERROR(IF(VLOOKUP($C2676,'MSCI Database'!$C:$R,4, FALSE)="","",VLOOKUP($C2676,'MSCI Database'!$C:$R,4, FALSE)),"")</f>
        <v>-2</v>
      </c>
      <c r="R2676" s="229">
        <f>IFERROR(IF(VLOOKUP($C2676,'MSCI Database'!$C:$R,5, FALSE)="","",VLOOKUP($C2676,'MSCI Database'!$C:$R,5, FALSE)),"")</f>
        <v>6.8</v>
      </c>
      <c r="S2676" s="229">
        <f>IFERROR(IF(VLOOKUP($C2676,'MSCI Database'!$C:$R,6, FALSE)="","",VLOOKUP($C2676,'MSCI Database'!$C:$R,6, FALSE)),"")</f>
        <v>10</v>
      </c>
      <c r="T2676" s="229">
        <f>IFERROR(IF(VLOOKUP($C2676,'MSCI Database'!$C:$R,7, FALSE)="","",VLOOKUP($C2676,'MSCI Database'!$C:$R,7, FALSE)),"")</f>
        <v>6.8</v>
      </c>
      <c r="U2676" s="229">
        <f>IFERROR(IF(VLOOKUP($C2676,'MSCI Database'!$C:$R,8, FALSE)="","",VLOOKUP($C2676,'MSCI Database'!$C:$R,8, FALSE)),"")</f>
        <v>3.9</v>
      </c>
      <c r="V2676" s="229">
        <f>IFERROR(IF(VLOOKUP($C2676,'MSCI Database'!$C:$R,9, FALSE)="","",VLOOKUP($C2676,'MSCI Database'!$C:$R,9, FALSE)),"")</f>
        <v>5.8</v>
      </c>
      <c r="W2676" s="215">
        <f t="shared" ca="1" si="111"/>
        <v>0</v>
      </c>
      <c r="X2676" s="276">
        <f>IFERROR(IF(VLOOKUP($C2676,'MSCI Database'!$C:$R,10, FALSE)="","",VLOOKUP($C2676,'MSCI Database'!$C:$R,10, FALSE)),"")</f>
        <v>1302681</v>
      </c>
      <c r="Y2676" s="229" t="str">
        <f>IFERROR(IF(VLOOKUP($C2676,'MSCI Database'!$C:$R,11, FALSE)="","",VLOOKUP($C2676,'MSCI Database'!$C:$R,11, FALSE)),"")</f>
        <v>2019</v>
      </c>
      <c r="Z2676" s="229" t="str">
        <f>IFERROR(IF(VLOOKUP($C2676,'MSCI Database'!$C:$R,12, FALSE)="","",VLOOKUP($C2676,'MSCI Database'!$C:$R,12, FALSE)),"")</f>
        <v>Reported</v>
      </c>
      <c r="AA2676" s="229" t="str">
        <f>IFERROR(IF(VLOOKUP($C2676,'MSCI Database'!$C:$R,13, FALSE)="","",VLOOKUP($C2676,'MSCI Database'!$C:$R,13, FALSE)),"")</f>
        <v>ESG performance impacted by heightened exposure to corporate behavior risks</v>
      </c>
    </row>
    <row r="2677" spans="1:27" s="130" customFormat="1" ht="15" hidden="1" customHeight="1" outlineLevel="1">
      <c r="A2677" s="130" t="s">
        <v>3002</v>
      </c>
      <c r="B2677" s="130" t="s">
        <v>3003</v>
      </c>
      <c r="C2677" s="130" t="s">
        <v>3004</v>
      </c>
      <c r="D2677" s="130" t="s">
        <v>12128</v>
      </c>
      <c r="E2677" s="130" t="s">
        <v>18689</v>
      </c>
      <c r="F2677" s="215">
        <v>3.5975867037099082E-2</v>
      </c>
      <c r="G2677" s="132" t="str">
        <f ca="1">IFERROR(_xll.BQL($A2677, "cur_mkt_cap(currency=EUR)")/1000000, " ")</f>
        <v xml:space="preserve"> </v>
      </c>
      <c r="M2677" s="308"/>
      <c r="N2677" s="215">
        <f t="shared" si="110"/>
        <v>3.896935447540331E-4</v>
      </c>
      <c r="O2677" s="172" t="str">
        <f>IFERROR(IF(VLOOKUP($C2677,'MSCI Database'!$C:$R,2, FALSE)="","",VLOOKUP($C2677,'MSCI Database'!$C:$R,2, FALSE)),"")</f>
        <v>Technology Hardware, Storage &amp; Peripherals</v>
      </c>
      <c r="P2677" s="229" t="str">
        <f>IFERROR(IF(VLOOKUP($C2677,'MSCI Database'!$C:$R,3, FALSE)="","",VLOOKUP($C2677,'MSCI Database'!$C:$R,3, FALSE)),"")</f>
        <v>A</v>
      </c>
      <c r="Q2677" s="229" t="str">
        <f>IFERROR(IF(VLOOKUP($C2677,'MSCI Database'!$C:$R,4, FALSE)="","",VLOOKUP($C2677,'MSCI Database'!$C:$R,4, FALSE)),"")</f>
        <v>1</v>
      </c>
      <c r="R2677" s="229">
        <f>IFERROR(IF(VLOOKUP($C2677,'MSCI Database'!$C:$R,5, FALSE)="","",VLOOKUP($C2677,'MSCI Database'!$C:$R,5, FALSE)),"")</f>
        <v>5.9</v>
      </c>
      <c r="S2677" s="229">
        <f>IFERROR(IF(VLOOKUP($C2677,'MSCI Database'!$C:$R,6, FALSE)="","",VLOOKUP($C2677,'MSCI Database'!$C:$R,6, FALSE)),"")</f>
        <v>3.6</v>
      </c>
      <c r="T2677" s="229">
        <f>IFERROR(IF(VLOOKUP($C2677,'MSCI Database'!$C:$R,7, FALSE)="","",VLOOKUP($C2677,'MSCI Database'!$C:$R,7, FALSE)),"")</f>
        <v>4.7</v>
      </c>
      <c r="U2677" s="229">
        <f>IFERROR(IF(VLOOKUP($C2677,'MSCI Database'!$C:$R,8, FALSE)="","",VLOOKUP($C2677,'MSCI Database'!$C:$R,8, FALSE)),"")</f>
        <v>5.7</v>
      </c>
      <c r="V2677" s="229">
        <f>IFERROR(IF(VLOOKUP($C2677,'MSCI Database'!$C:$R,9, FALSE)="","",VLOOKUP($C2677,'MSCI Database'!$C:$R,9, FALSE)),"")</f>
        <v>4.8</v>
      </c>
      <c r="W2677" s="215">
        <f t="shared" ca="1" si="111"/>
        <v>0</v>
      </c>
      <c r="X2677" s="276">
        <f>IFERROR(IF(VLOOKUP($C2677,'MSCI Database'!$C:$R,10, FALSE)="","",VLOOKUP($C2677,'MSCI Database'!$C:$R,10, FALSE)),"")</f>
        <v>1149317</v>
      </c>
      <c r="Y2677" s="229" t="str">
        <f>IFERROR(IF(VLOOKUP($C2677,'MSCI Database'!$C:$R,11, FALSE)="","",VLOOKUP($C2677,'MSCI Database'!$C:$R,11, FALSE)),"")</f>
        <v>2019</v>
      </c>
      <c r="Z2677" s="229" t="str">
        <f>IFERROR(IF(VLOOKUP($C2677,'MSCI Database'!$C:$R,12, FALSE)="","",VLOOKUP($C2677,'MSCI Database'!$C:$R,12, FALSE)),"")</f>
        <v>Reported</v>
      </c>
      <c r="AA2677" s="229" t="str">
        <f>IFERROR(IF(VLOOKUP($C2677,'MSCI Database'!$C:$R,13, FALSE)="","",VLOOKUP($C2677,'MSCI Database'!$C:$R,13, FALSE)),"")</f>
        <v>Enhanced employee engagement initiatives drive upgrade</v>
      </c>
    </row>
    <row r="2678" spans="1:27" s="130" customFormat="1" ht="15" hidden="1" customHeight="1" outlineLevel="1">
      <c r="A2678" s="130" t="s">
        <v>7052</v>
      </c>
      <c r="B2678" s="130" t="s">
        <v>7053</v>
      </c>
      <c r="C2678" s="130" t="s">
        <v>7054</v>
      </c>
      <c r="D2678" s="130" t="s">
        <v>12128</v>
      </c>
      <c r="E2678" s="130" t="s">
        <v>18673</v>
      </c>
      <c r="F2678" s="215">
        <v>3.5688653619525661E-2</v>
      </c>
      <c r="G2678" s="132" t="str">
        <f ca="1">IFERROR(_xll.BQL($A2678, "cur_mkt_cap(currency=EUR)")/1000000, " ")</f>
        <v xml:space="preserve"> </v>
      </c>
      <c r="M2678" s="308"/>
      <c r="N2678" s="215">
        <f t="shared" si="110"/>
        <v>3.8658242543953024E-4</v>
      </c>
      <c r="O2678" s="172" t="str">
        <f>IFERROR(IF(VLOOKUP($C2678,'MSCI Database'!$C:$R,2, FALSE)="","",VLOOKUP($C2678,'MSCI Database'!$C:$R,2, FALSE)),"")</f>
        <v>Industrial Machinery</v>
      </c>
      <c r="P2678" s="229" t="str">
        <f>IFERROR(IF(VLOOKUP($C2678,'MSCI Database'!$C:$R,3, FALSE)="","",VLOOKUP($C2678,'MSCI Database'!$C:$R,3, FALSE)),"")</f>
        <v>A</v>
      </c>
      <c r="Q2678" s="229" t="str">
        <f>IFERROR(IF(VLOOKUP($C2678,'MSCI Database'!$C:$R,4, FALSE)="","",VLOOKUP($C2678,'MSCI Database'!$C:$R,4, FALSE)),"")</f>
        <v>1</v>
      </c>
      <c r="R2678" s="229">
        <f>IFERROR(IF(VLOOKUP($C2678,'MSCI Database'!$C:$R,5, FALSE)="","",VLOOKUP($C2678,'MSCI Database'!$C:$R,5, FALSE)),"")</f>
        <v>6.9</v>
      </c>
      <c r="S2678" s="229">
        <f>IFERROR(IF(VLOOKUP($C2678,'MSCI Database'!$C:$R,6, FALSE)="","",VLOOKUP($C2678,'MSCI Database'!$C:$R,6, FALSE)),"")</f>
        <v>4.8</v>
      </c>
      <c r="T2678" s="229">
        <f>IFERROR(IF(VLOOKUP($C2678,'MSCI Database'!$C:$R,7, FALSE)="","",VLOOKUP($C2678,'MSCI Database'!$C:$R,7, FALSE)),"")</f>
        <v>5.4</v>
      </c>
      <c r="U2678" s="229">
        <f>IFERROR(IF(VLOOKUP($C2678,'MSCI Database'!$C:$R,8, FALSE)="","",VLOOKUP($C2678,'MSCI Database'!$C:$R,8, FALSE)),"")</f>
        <v>5.6</v>
      </c>
      <c r="V2678" s="229">
        <f>IFERROR(IF(VLOOKUP($C2678,'MSCI Database'!$C:$R,9, FALSE)="","",VLOOKUP($C2678,'MSCI Database'!$C:$R,9, FALSE)),"")</f>
        <v>5.3</v>
      </c>
      <c r="W2678" s="215">
        <f t="shared" ca="1" si="111"/>
        <v>0</v>
      </c>
      <c r="X2678" s="276">
        <f>IFERROR(IF(VLOOKUP($C2678,'MSCI Database'!$C:$R,10, FALSE)="","",VLOOKUP($C2678,'MSCI Database'!$C:$R,10, FALSE)),"")</f>
        <v>86958</v>
      </c>
      <c r="Y2678" s="229" t="str">
        <f>IFERROR(IF(VLOOKUP($C2678,'MSCI Database'!$C:$R,11, FALSE)="","",VLOOKUP($C2678,'MSCI Database'!$C:$R,11, FALSE)),"")</f>
        <v>2019</v>
      </c>
      <c r="Z2678" s="229" t="str">
        <f>IFERROR(IF(VLOOKUP($C2678,'MSCI Database'!$C:$R,12, FALSE)="","",VLOOKUP($C2678,'MSCI Database'!$C:$R,12, FALSE)),"")</f>
        <v>Reported</v>
      </c>
      <c r="AA2678" s="229" t="str">
        <f>IFERROR(IF(VLOOKUP($C2678,'MSCI Database'!$C:$R,13, FALSE)="","",VLOOKUP($C2678,'MSCI Database'!$C:$R,13, FALSE)),"")</f>
        <v>Improved governance practices; labor-related risks linked to restructuring, COVID-19 remain</v>
      </c>
    </row>
    <row r="2679" spans="1:27" s="130" customFormat="1" ht="15" hidden="1" customHeight="1" outlineLevel="1">
      <c r="A2679" s="130" t="s">
        <v>8084</v>
      </c>
      <c r="B2679" s="130" t="s">
        <v>8085</v>
      </c>
      <c r="C2679" s="130" t="s">
        <v>8086</v>
      </c>
      <c r="D2679" s="130" t="s">
        <v>12128</v>
      </c>
      <c r="E2679" s="130" t="s">
        <v>18690</v>
      </c>
      <c r="F2679" s="215">
        <v>3.5603668005203593E-2</v>
      </c>
      <c r="G2679" s="132" t="str">
        <f ca="1">IFERROR(_xll.BQL($A2679, "cur_mkt_cap(currency=EUR)")/1000000, " ")</f>
        <v xml:space="preserve"> </v>
      </c>
      <c r="M2679" s="308"/>
      <c r="N2679" s="215">
        <f t="shared" si="110"/>
        <v>3.8566185428931684E-4</v>
      </c>
      <c r="O2679" s="172" t="str">
        <f>IFERROR(IF(VLOOKUP($C2679,'MSCI Database'!$C:$R,2, FALSE)="","",VLOOKUP($C2679,'MSCI Database'!$C:$R,2, FALSE)),"")</f>
        <v>Media &amp; Entertainment</v>
      </c>
      <c r="P2679" s="229" t="str">
        <f>IFERROR(IF(VLOOKUP($C2679,'MSCI Database'!$C:$R,3, FALSE)="","",VLOOKUP($C2679,'MSCI Database'!$C:$R,3, FALSE)),"")</f>
        <v>BBB</v>
      </c>
      <c r="Q2679" s="229" t="str">
        <f>IFERROR(IF(VLOOKUP($C2679,'MSCI Database'!$C:$R,4, FALSE)="","",VLOOKUP($C2679,'MSCI Database'!$C:$R,4, FALSE)),"")</f>
        <v>0</v>
      </c>
      <c r="R2679" s="229">
        <f>IFERROR(IF(VLOOKUP($C2679,'MSCI Database'!$C:$R,5, FALSE)="","",VLOOKUP($C2679,'MSCI Database'!$C:$R,5, FALSE)),"")</f>
        <v>4.4000000000000004</v>
      </c>
      <c r="S2679" s="229">
        <f>IFERROR(IF(VLOOKUP($C2679,'MSCI Database'!$C:$R,6, FALSE)="","",VLOOKUP($C2679,'MSCI Database'!$C:$R,6, FALSE)),"")</f>
        <v>6.7</v>
      </c>
      <c r="T2679" s="229">
        <f>IFERROR(IF(VLOOKUP($C2679,'MSCI Database'!$C:$R,7, FALSE)="","",VLOOKUP($C2679,'MSCI Database'!$C:$R,7, FALSE)),"")</f>
        <v>4</v>
      </c>
      <c r="U2679" s="229">
        <f>IFERROR(IF(VLOOKUP($C2679,'MSCI Database'!$C:$R,8, FALSE)="","",VLOOKUP($C2679,'MSCI Database'!$C:$R,8, FALSE)),"")</f>
        <v>5.2</v>
      </c>
      <c r="V2679" s="229">
        <f>IFERROR(IF(VLOOKUP($C2679,'MSCI Database'!$C:$R,9, FALSE)="","",VLOOKUP($C2679,'MSCI Database'!$C:$R,9, FALSE)),"")</f>
        <v>4.7</v>
      </c>
      <c r="W2679" s="215">
        <f t="shared" ca="1" si="111"/>
        <v>0</v>
      </c>
      <c r="X2679" s="276">
        <f>IFERROR(IF(VLOOKUP($C2679,'MSCI Database'!$C:$R,10, FALSE)="","",VLOOKUP($C2679,'MSCI Database'!$C:$R,10, FALSE)),"")</f>
        <v>51935</v>
      </c>
      <c r="Y2679" s="229" t="str">
        <f>IFERROR(IF(VLOOKUP($C2679,'MSCI Database'!$C:$R,11, FALSE)="","",VLOOKUP($C2679,'MSCI Database'!$C:$R,11, FALSE)),"")</f>
        <v>2019</v>
      </c>
      <c r="Z2679" s="229" t="str">
        <f>IFERROR(IF(VLOOKUP($C2679,'MSCI Database'!$C:$R,12, FALSE)="","",VLOOKUP($C2679,'MSCI Database'!$C:$R,12, FALSE)),"")</f>
        <v>E.Segmt-Moderately Low</v>
      </c>
      <c r="AA2679" s="229" t="str">
        <f>IFERROR(IF(VLOOKUP($C2679,'MSCI Database'!$C:$R,13, FALSE)="","",VLOOKUP($C2679,'MSCI Database'!$C:$R,13, FALSE)),"")</f>
        <v>Strong focus on data privacy; but lags peers in talent management</v>
      </c>
    </row>
    <row r="2680" spans="1:27" s="130" customFormat="1" ht="15" hidden="1" customHeight="1" outlineLevel="1">
      <c r="A2680" s="130" t="s">
        <v>7870</v>
      </c>
      <c r="B2680" s="130" t="s">
        <v>7871</v>
      </c>
      <c r="C2680" s="130" t="s">
        <v>7872</v>
      </c>
      <c r="D2680" s="130" t="s">
        <v>12128</v>
      </c>
      <c r="E2680" s="130" t="s">
        <v>12133</v>
      </c>
      <c r="F2680" s="215">
        <v>3.550401762755654E-2</v>
      </c>
      <c r="G2680" s="132" t="str">
        <f ca="1">IFERROR(_xll.BQL($A2680, "cur_mkt_cap(currency=EUR)")/1000000, " ")</f>
        <v xml:space="preserve"> </v>
      </c>
      <c r="M2680" s="308"/>
      <c r="N2680" s="215">
        <f t="shared" si="110"/>
        <v>3.8458243321903905E-4</v>
      </c>
      <c r="O2680" s="172" t="str">
        <f>IFERROR(IF(VLOOKUP($C2680,'MSCI Database'!$C:$R,2, FALSE)="","",VLOOKUP($C2680,'MSCI Database'!$C:$R,2, FALSE)),"")</f>
        <v>Health Care Providers &amp; Services</v>
      </c>
      <c r="P2680" s="229" t="str">
        <f>IFERROR(IF(VLOOKUP($C2680,'MSCI Database'!$C:$R,3, FALSE)="","",VLOOKUP($C2680,'MSCI Database'!$C:$R,3, FALSE)),"")</f>
        <v>AA</v>
      </c>
      <c r="Q2680" s="229" t="str">
        <f>IFERROR(IF(VLOOKUP($C2680,'MSCI Database'!$C:$R,4, FALSE)="","",VLOOKUP($C2680,'MSCI Database'!$C:$R,4, FALSE)),"")</f>
        <v>0</v>
      </c>
      <c r="R2680" s="229">
        <f>IFERROR(IF(VLOOKUP($C2680,'MSCI Database'!$C:$R,5, FALSE)="","",VLOOKUP($C2680,'MSCI Database'!$C:$R,5, FALSE)),"")</f>
        <v>8.1</v>
      </c>
      <c r="S2680" s="229">
        <f>IFERROR(IF(VLOOKUP($C2680,'MSCI Database'!$C:$R,6, FALSE)="","",VLOOKUP($C2680,'MSCI Database'!$C:$R,6, FALSE)),"")</f>
        <v>9.1999999999999993</v>
      </c>
      <c r="T2680" s="229">
        <f>IFERROR(IF(VLOOKUP($C2680,'MSCI Database'!$C:$R,7, FALSE)="","",VLOOKUP($C2680,'MSCI Database'!$C:$R,7, FALSE)),"")</f>
        <v>6.2</v>
      </c>
      <c r="U2680" s="229">
        <f>IFERROR(IF(VLOOKUP($C2680,'MSCI Database'!$C:$R,8, FALSE)="","",VLOOKUP($C2680,'MSCI Database'!$C:$R,8, FALSE)),"")</f>
        <v>5.4</v>
      </c>
      <c r="V2680" s="229">
        <f>IFERROR(IF(VLOOKUP($C2680,'MSCI Database'!$C:$R,9, FALSE)="","",VLOOKUP($C2680,'MSCI Database'!$C:$R,9, FALSE)),"")</f>
        <v>6.1</v>
      </c>
      <c r="W2680" s="215">
        <f t="shared" ca="1" si="111"/>
        <v>0</v>
      </c>
      <c r="X2680" s="276">
        <f>IFERROR(IF(VLOOKUP($C2680,'MSCI Database'!$C:$R,10, FALSE)="","",VLOOKUP($C2680,'MSCI Database'!$C:$R,10, FALSE)),"")</f>
        <v>205445</v>
      </c>
      <c r="Y2680" s="229" t="str">
        <f>IFERROR(IF(VLOOKUP($C2680,'MSCI Database'!$C:$R,11, FALSE)="","",VLOOKUP($C2680,'MSCI Database'!$C:$R,11, FALSE)),"")</f>
        <v>2019</v>
      </c>
      <c r="Z2680" s="229" t="str">
        <f>IFERROR(IF(VLOOKUP($C2680,'MSCI Database'!$C:$R,12, FALSE)="","",VLOOKUP($C2680,'MSCI Database'!$C:$R,12, FALSE)),"")</f>
        <v>Reported</v>
      </c>
      <c r="AA2680" s="229" t="str">
        <f>IFERROR(IF(VLOOKUP($C2680,'MSCI Database'!$C:$R,13, FALSE)="","",VLOOKUP($C2680,'MSCI Database'!$C:$R,13, FALSE)),"")</f>
        <v>Robust labor programs; faces product quality litigations over alleged faulty CervicalCheck tests</v>
      </c>
    </row>
    <row r="2681" spans="1:27" s="130" customFormat="1" ht="15" hidden="1" customHeight="1" outlineLevel="1">
      <c r="A2681" s="130" t="s">
        <v>7276</v>
      </c>
      <c r="B2681" s="130" t="s">
        <v>7277</v>
      </c>
      <c r="C2681" s="130" t="s">
        <v>7278</v>
      </c>
      <c r="D2681" s="130" t="s">
        <v>12128</v>
      </c>
      <c r="E2681" s="130" t="s">
        <v>18684</v>
      </c>
      <c r="F2681" s="215">
        <v>3.5446599031500228E-2</v>
      </c>
      <c r="G2681" s="132" t="str">
        <f ca="1">IFERROR(_xll.BQL($A2681, "cur_mkt_cap(currency=EUR)")/1000000, " ")</f>
        <v xml:space="preserve"> </v>
      </c>
      <c r="M2681" s="308"/>
      <c r="N2681" s="215">
        <f t="shared" si="110"/>
        <v>3.8396047027346473E-4</v>
      </c>
      <c r="O2681" s="172" t="str">
        <f>IFERROR(IF(VLOOKUP($C2681,'MSCI Database'!$C:$R,2, FALSE)="","",VLOOKUP($C2681,'MSCI Database'!$C:$R,2, FALSE)),"")</f>
        <v>Containers &amp; Packaging</v>
      </c>
      <c r="P2681" s="229" t="str">
        <f>IFERROR(IF(VLOOKUP($C2681,'MSCI Database'!$C:$R,3, FALSE)="","",VLOOKUP($C2681,'MSCI Database'!$C:$R,3, FALSE)),"")</f>
        <v>A</v>
      </c>
      <c r="Q2681" s="229" t="str">
        <f>IFERROR(IF(VLOOKUP($C2681,'MSCI Database'!$C:$R,4, FALSE)="","",VLOOKUP($C2681,'MSCI Database'!$C:$R,4, FALSE)),"")</f>
        <v>1</v>
      </c>
      <c r="R2681" s="229">
        <f>IFERROR(IF(VLOOKUP($C2681,'MSCI Database'!$C:$R,5, FALSE)="","",VLOOKUP($C2681,'MSCI Database'!$C:$R,5, FALSE)),"")</f>
        <v>6.7</v>
      </c>
      <c r="S2681" s="229">
        <f>IFERROR(IF(VLOOKUP($C2681,'MSCI Database'!$C:$R,6, FALSE)="","",VLOOKUP($C2681,'MSCI Database'!$C:$R,6, FALSE)),"")</f>
        <v>6.5</v>
      </c>
      <c r="T2681" s="229">
        <f>IFERROR(IF(VLOOKUP($C2681,'MSCI Database'!$C:$R,7, FALSE)="","",VLOOKUP($C2681,'MSCI Database'!$C:$R,7, FALSE)),"")</f>
        <v>4.4000000000000004</v>
      </c>
      <c r="U2681" s="229">
        <f>IFERROR(IF(VLOOKUP($C2681,'MSCI Database'!$C:$R,8, FALSE)="","",VLOOKUP($C2681,'MSCI Database'!$C:$R,8, FALSE)),"")</f>
        <v>4.5</v>
      </c>
      <c r="V2681" s="229">
        <f>IFERROR(IF(VLOOKUP($C2681,'MSCI Database'!$C:$R,9, FALSE)="","",VLOOKUP($C2681,'MSCI Database'!$C:$R,9, FALSE)),"")</f>
        <v>5.5</v>
      </c>
      <c r="W2681" s="215">
        <f t="shared" ca="1" si="111"/>
        <v>0</v>
      </c>
      <c r="X2681" s="276">
        <f>IFERROR(IF(VLOOKUP($C2681,'MSCI Database'!$C:$R,10, FALSE)="","",VLOOKUP($C2681,'MSCI Database'!$C:$R,10, FALSE)),"")</f>
        <v>12494031</v>
      </c>
      <c r="Y2681" s="229" t="str">
        <f>IFERROR(IF(VLOOKUP($C2681,'MSCI Database'!$C:$R,11, FALSE)="","",VLOOKUP($C2681,'MSCI Database'!$C:$R,11, FALSE)),"")</f>
        <v>2019</v>
      </c>
      <c r="Z2681" s="229" t="str">
        <f>IFERROR(IF(VLOOKUP($C2681,'MSCI Database'!$C:$R,12, FALSE)="","",VLOOKUP($C2681,'MSCI Database'!$C:$R,12, FALSE)),"")</f>
        <v>Reported</v>
      </c>
      <c r="AA2681" s="229" t="str">
        <f>IFERROR(IF(VLOOKUP($C2681,'MSCI Database'!$C:$R,13, FALSE)="","",VLOOKUP($C2681,'MSCI Database'!$C:$R,13, FALSE)),"")</f>
        <v>Improved environmental programs, governance risks remain</v>
      </c>
    </row>
    <row r="2682" spans="1:27" s="130" customFormat="1" ht="15" hidden="1" customHeight="1" outlineLevel="1">
      <c r="A2682" s="130" t="s">
        <v>7682</v>
      </c>
      <c r="B2682" s="130" t="s">
        <v>7683</v>
      </c>
      <c r="C2682" s="130" t="s">
        <v>7684</v>
      </c>
      <c r="D2682" s="130" t="s">
        <v>12128</v>
      </c>
      <c r="E2682" s="130" t="s">
        <v>18684</v>
      </c>
      <c r="F2682" s="215">
        <v>3.5325857131692777E-2</v>
      </c>
      <c r="G2682" s="132" t="str">
        <f ca="1">IFERROR(_xll.BQL($A2682, "cur_mkt_cap(currency=EUR)")/1000000, " ")</f>
        <v xml:space="preserve"> </v>
      </c>
      <c r="M2682" s="308"/>
      <c r="N2682" s="215">
        <f t="shared" si="110"/>
        <v>3.8265258410388942E-4</v>
      </c>
      <c r="O2682" s="172" t="str">
        <f>IFERROR(IF(VLOOKUP($C2682,'MSCI Database'!$C:$R,2, FALSE)="","",VLOOKUP($C2682,'MSCI Database'!$C:$R,2, FALSE)),"")</f>
        <v>Steel</v>
      </c>
      <c r="P2682" s="229" t="str">
        <f>IFERROR(IF(VLOOKUP($C2682,'MSCI Database'!$C:$R,3, FALSE)="","",VLOOKUP($C2682,'MSCI Database'!$C:$R,3, FALSE)),"")</f>
        <v>BBB</v>
      </c>
      <c r="Q2682" s="229" t="str">
        <f>IFERROR(IF(VLOOKUP($C2682,'MSCI Database'!$C:$R,4, FALSE)="","",VLOOKUP($C2682,'MSCI Database'!$C:$R,4, FALSE)),"")</f>
        <v>0</v>
      </c>
      <c r="R2682" s="229">
        <f>IFERROR(IF(VLOOKUP($C2682,'MSCI Database'!$C:$R,5, FALSE)="","",VLOOKUP($C2682,'MSCI Database'!$C:$R,5, FALSE)),"")</f>
        <v>5.0999999999999996</v>
      </c>
      <c r="S2682" s="229">
        <f>IFERROR(IF(VLOOKUP($C2682,'MSCI Database'!$C:$R,6, FALSE)="","",VLOOKUP($C2682,'MSCI Database'!$C:$R,6, FALSE)),"")</f>
        <v>3.6</v>
      </c>
      <c r="T2682" s="229">
        <f>IFERROR(IF(VLOOKUP($C2682,'MSCI Database'!$C:$R,7, FALSE)="","",VLOOKUP($C2682,'MSCI Database'!$C:$R,7, FALSE)),"")</f>
        <v>5.3</v>
      </c>
      <c r="U2682" s="229">
        <f>IFERROR(IF(VLOOKUP($C2682,'MSCI Database'!$C:$R,8, FALSE)="","",VLOOKUP($C2682,'MSCI Database'!$C:$R,8, FALSE)),"")</f>
        <v>5.0999999999999996</v>
      </c>
      <c r="V2682" s="229">
        <f>IFERROR(IF(VLOOKUP($C2682,'MSCI Database'!$C:$R,9, FALSE)="","",VLOOKUP($C2682,'MSCI Database'!$C:$R,9, FALSE)),"")</f>
        <v>4.5</v>
      </c>
      <c r="W2682" s="215">
        <f t="shared" ca="1" si="111"/>
        <v>0</v>
      </c>
      <c r="X2682" s="276">
        <f>IFERROR(IF(VLOOKUP($C2682,'MSCI Database'!$C:$R,10, FALSE)="","",VLOOKUP($C2682,'MSCI Database'!$C:$R,10, FALSE)),"")</f>
        <v>19705808</v>
      </c>
      <c r="Y2682" s="229" t="str">
        <f>IFERROR(IF(VLOOKUP($C2682,'MSCI Database'!$C:$R,11, FALSE)="","",VLOOKUP($C2682,'MSCI Database'!$C:$R,11, FALSE)),"")</f>
        <v>2019</v>
      </c>
      <c r="Z2682" s="229" t="str">
        <f>IFERROR(IF(VLOOKUP($C2682,'MSCI Database'!$C:$R,12, FALSE)="","",VLOOKUP($C2682,'MSCI Database'!$C:$R,12, FALSE)),"")</f>
        <v>E.Segmt-Moderately Low</v>
      </c>
      <c r="AA2682" s="229" t="str">
        <f>IFERROR(IF(VLOOKUP($C2682,'MSCI Database'!$C:$R,13, FALSE)="","",VLOOKUP($C2682,'MSCI Database'!$C:$R,13, FALSE)),"")</f>
        <v>Robust labor management practices; limited management initiatives on carbon emissions</v>
      </c>
    </row>
    <row r="2683" spans="1:27" s="130" customFormat="1" ht="15" hidden="1" customHeight="1" outlineLevel="1">
      <c r="A2683" s="130" t="s">
        <v>8311</v>
      </c>
      <c r="B2683" s="130" t="s">
        <v>8312</v>
      </c>
      <c r="C2683" s="130" t="s">
        <v>8313</v>
      </c>
      <c r="D2683" s="130" t="s">
        <v>12128</v>
      </c>
      <c r="E2683" s="130" t="s">
        <v>12133</v>
      </c>
      <c r="F2683" s="215">
        <v>3.5302475426476423E-2</v>
      </c>
      <c r="G2683" s="132" t="str">
        <f ca="1">IFERROR(_xll.BQL($A2683, "cur_mkt_cap(currency=EUR)")/1000000, " ")</f>
        <v xml:space="preserve"> </v>
      </c>
      <c r="M2683" s="308"/>
      <c r="N2683" s="215">
        <f t="shared" si="110"/>
        <v>3.8239931155374467E-4</v>
      </c>
      <c r="O2683" s="172" t="str">
        <f>IFERROR(IF(VLOOKUP($C2683,'MSCI Database'!$C:$R,2, FALSE)="","",VLOOKUP($C2683,'MSCI Database'!$C:$R,2, FALSE)),"")</f>
        <v>Health Care Equipment &amp; Supplies</v>
      </c>
      <c r="P2683" s="229" t="str">
        <f>IFERROR(IF(VLOOKUP($C2683,'MSCI Database'!$C:$R,3, FALSE)="","",VLOOKUP($C2683,'MSCI Database'!$C:$R,3, FALSE)),"")</f>
        <v>AA</v>
      </c>
      <c r="Q2683" s="229" t="str">
        <f>IFERROR(IF(VLOOKUP($C2683,'MSCI Database'!$C:$R,4, FALSE)="","",VLOOKUP($C2683,'MSCI Database'!$C:$R,4, FALSE)),"")</f>
        <v>0</v>
      </c>
      <c r="R2683" s="229">
        <f>IFERROR(IF(VLOOKUP($C2683,'MSCI Database'!$C:$R,5, FALSE)="","",VLOOKUP($C2683,'MSCI Database'!$C:$R,5, FALSE)),"")</f>
        <v>8.4</v>
      </c>
      <c r="S2683" s="229">
        <f>IFERROR(IF(VLOOKUP($C2683,'MSCI Database'!$C:$R,6, FALSE)="","",VLOOKUP($C2683,'MSCI Database'!$C:$R,6, FALSE)),"")</f>
        <v>10</v>
      </c>
      <c r="T2683" s="229">
        <f>IFERROR(IF(VLOOKUP($C2683,'MSCI Database'!$C:$R,7, FALSE)="","",VLOOKUP($C2683,'MSCI Database'!$C:$R,7, FALSE)),"")</f>
        <v>5.4</v>
      </c>
      <c r="U2683" s="229">
        <f>IFERROR(IF(VLOOKUP($C2683,'MSCI Database'!$C:$R,8, FALSE)="","",VLOOKUP($C2683,'MSCI Database'!$C:$R,8, FALSE)),"")</f>
        <v>7.3</v>
      </c>
      <c r="V2683" s="229">
        <f>IFERROR(IF(VLOOKUP($C2683,'MSCI Database'!$C:$R,9, FALSE)="","",VLOOKUP($C2683,'MSCI Database'!$C:$R,9, FALSE)),"")</f>
        <v>6.7</v>
      </c>
      <c r="W2683" s="215">
        <f t="shared" ca="1" si="111"/>
        <v>0</v>
      </c>
      <c r="X2683" s="276">
        <f>IFERROR(IF(VLOOKUP($C2683,'MSCI Database'!$C:$R,10, FALSE)="","",VLOOKUP($C2683,'MSCI Database'!$C:$R,10, FALSE)),"")</f>
        <v>29489</v>
      </c>
      <c r="Y2683" s="229" t="str">
        <f>IFERROR(IF(VLOOKUP($C2683,'MSCI Database'!$C:$R,11, FALSE)="","",VLOOKUP($C2683,'MSCI Database'!$C:$R,11, FALSE)),"")</f>
        <v>2019</v>
      </c>
      <c r="Z2683" s="229" t="str">
        <f>IFERROR(IF(VLOOKUP($C2683,'MSCI Database'!$C:$R,12, FALSE)="","",VLOOKUP($C2683,'MSCI Database'!$C:$R,12, FALSE)),"")</f>
        <v>Reported</v>
      </c>
      <c r="AA2683" s="229" t="str">
        <f>IFERROR(IF(VLOOKUP($C2683,'MSCI Database'!$C:$R,13, FALSE)="","",VLOOKUP($C2683,'MSCI Database'!$C:$R,13, FALSE)),"")</f>
        <v>Governance and quality management practices lead those of peers</v>
      </c>
    </row>
    <row r="2684" spans="1:27" s="130" customFormat="1" ht="15" hidden="1" customHeight="1" outlineLevel="1">
      <c r="A2684" s="130" t="s">
        <v>8097</v>
      </c>
      <c r="B2684" s="130" t="s">
        <v>8098</v>
      </c>
      <c r="C2684" s="130" t="s">
        <v>8099</v>
      </c>
      <c r="D2684" s="130" t="s">
        <v>12128</v>
      </c>
      <c r="E2684" s="130" t="s">
        <v>12133</v>
      </c>
      <c r="F2684" s="215">
        <v>3.5232594148163238E-2</v>
      </c>
      <c r="G2684" s="132" t="str">
        <f ca="1">IFERROR(_xll.BQL($A2684, "cur_mkt_cap(currency=EUR)")/1000000, " ")</f>
        <v xml:space="preserve"> </v>
      </c>
      <c r="M2684" s="308"/>
      <c r="N2684" s="215">
        <f t="shared" si="110"/>
        <v>3.8164235181098916E-4</v>
      </c>
      <c r="O2684" s="172" t="str">
        <f>IFERROR(IF(VLOOKUP($C2684,'MSCI Database'!$C:$R,2, FALSE)="","",VLOOKUP($C2684,'MSCI Database'!$C:$R,2, FALSE)),"")</f>
        <v>Health Care Equipment &amp; Supplies</v>
      </c>
      <c r="P2684" s="229" t="str">
        <f>IFERROR(IF(VLOOKUP($C2684,'MSCI Database'!$C:$R,3, FALSE)="","",VLOOKUP($C2684,'MSCI Database'!$C:$R,3, FALSE)),"")</f>
        <v>AA</v>
      </c>
      <c r="Q2684" s="229" t="str">
        <f>IFERROR(IF(VLOOKUP($C2684,'MSCI Database'!$C:$R,4, FALSE)="","",VLOOKUP($C2684,'MSCI Database'!$C:$R,4, FALSE)),"")</f>
        <v>1</v>
      </c>
      <c r="R2684" s="229">
        <f>IFERROR(IF(VLOOKUP($C2684,'MSCI Database'!$C:$R,5, FALSE)="","",VLOOKUP($C2684,'MSCI Database'!$C:$R,5, FALSE)),"")</f>
        <v>8.3000000000000007</v>
      </c>
      <c r="S2684" s="229">
        <f>IFERROR(IF(VLOOKUP($C2684,'MSCI Database'!$C:$R,6, FALSE)="","",VLOOKUP($C2684,'MSCI Database'!$C:$R,6, FALSE)),"")</f>
        <v>6.7</v>
      </c>
      <c r="T2684" s="229">
        <f>IFERROR(IF(VLOOKUP($C2684,'MSCI Database'!$C:$R,7, FALSE)="","",VLOOKUP($C2684,'MSCI Database'!$C:$R,7, FALSE)),"")</f>
        <v>5.8</v>
      </c>
      <c r="U2684" s="229">
        <f>IFERROR(IF(VLOOKUP($C2684,'MSCI Database'!$C:$R,8, FALSE)="","",VLOOKUP($C2684,'MSCI Database'!$C:$R,8, FALSE)),"")</f>
        <v>6.7</v>
      </c>
      <c r="V2684" s="229">
        <f>IFERROR(IF(VLOOKUP($C2684,'MSCI Database'!$C:$R,9, FALSE)="","",VLOOKUP($C2684,'MSCI Database'!$C:$R,9, FALSE)),"")</f>
        <v>6.3</v>
      </c>
      <c r="W2684" s="215">
        <f t="shared" ca="1" si="111"/>
        <v>0</v>
      </c>
      <c r="X2684" s="276">
        <f>IFERROR(IF(VLOOKUP($C2684,'MSCI Database'!$C:$R,10, FALSE)="","",VLOOKUP($C2684,'MSCI Database'!$C:$R,10, FALSE)),"")</f>
        <v>6194</v>
      </c>
      <c r="Y2684" s="229" t="str">
        <f>IFERROR(IF(VLOOKUP($C2684,'MSCI Database'!$C:$R,11, FALSE)="","",VLOOKUP($C2684,'MSCI Database'!$C:$R,11, FALSE)),"")</f>
        <v>2019</v>
      </c>
      <c r="Z2684" s="229" t="str">
        <f>IFERROR(IF(VLOOKUP($C2684,'MSCI Database'!$C:$R,12, FALSE)="","",VLOOKUP($C2684,'MSCI Database'!$C:$R,12, FALSE)),"")</f>
        <v>E.Segmt-Moderately Low</v>
      </c>
      <c r="AA2684" s="229" t="str">
        <f>IFERROR(IF(VLOOKUP($C2684,'MSCI Database'!$C:$R,13, FALSE)="","",VLOOKUP($C2684,'MSCI Database'!$C:$R,13, FALSE)),"")</f>
        <v>Robust data security measures</v>
      </c>
    </row>
    <row r="2685" spans="1:27" s="130" customFormat="1" ht="15" hidden="1" customHeight="1" outlineLevel="1">
      <c r="A2685" s="130" t="s">
        <v>3236</v>
      </c>
      <c r="B2685" s="130" t="s">
        <v>3237</v>
      </c>
      <c r="C2685" s="130" t="s">
        <v>3238</v>
      </c>
      <c r="D2685" s="130" t="s">
        <v>18686</v>
      </c>
      <c r="E2685" s="130" t="s">
        <v>18673</v>
      </c>
      <c r="F2685" s="215">
        <v>4.8332788481101438E-2</v>
      </c>
      <c r="G2685" s="132" t="str">
        <f ca="1">IFERROR(_xll.BQL($A2685, "cur_mkt_cap(currency=EUR)")/1000000, " ")</f>
        <v xml:space="preserve"> </v>
      </c>
      <c r="M2685" s="308"/>
      <c r="N2685" s="215">
        <f t="shared" si="110"/>
        <v>5.2354473212902106E-4</v>
      </c>
      <c r="O2685" s="172" t="str">
        <f>IFERROR(IF(VLOOKUP($C2685,'MSCI Database'!$C:$R,2, FALSE)="","",VLOOKUP($C2685,'MSCI Database'!$C:$R,2, FALSE)),"")</f>
        <v>Trading Companies &amp; Distributors</v>
      </c>
      <c r="P2685" s="229" t="str">
        <f>IFERROR(IF(VLOOKUP($C2685,'MSCI Database'!$C:$R,3, FALSE)="","",VLOOKUP($C2685,'MSCI Database'!$C:$R,3, FALSE)),"")</f>
        <v>AAA</v>
      </c>
      <c r="Q2685" s="229" t="str">
        <f>IFERROR(IF(VLOOKUP($C2685,'MSCI Database'!$C:$R,4, FALSE)="","",VLOOKUP($C2685,'MSCI Database'!$C:$R,4, FALSE)),"")</f>
        <v>0</v>
      </c>
      <c r="R2685" s="229">
        <f>IFERROR(IF(VLOOKUP($C2685,'MSCI Database'!$C:$R,5, FALSE)="","",VLOOKUP($C2685,'MSCI Database'!$C:$R,5, FALSE)),"")</f>
        <v>10</v>
      </c>
      <c r="S2685" s="229">
        <f>IFERROR(IF(VLOOKUP($C2685,'MSCI Database'!$C:$R,6, FALSE)="","",VLOOKUP($C2685,'MSCI Database'!$C:$R,6, FALSE)),"")</f>
        <v>3.9</v>
      </c>
      <c r="T2685" s="229">
        <f>IFERROR(IF(VLOOKUP($C2685,'MSCI Database'!$C:$R,7, FALSE)="","",VLOOKUP($C2685,'MSCI Database'!$C:$R,7, FALSE)),"")</f>
        <v>8.8000000000000007</v>
      </c>
      <c r="U2685" s="229">
        <f>IFERROR(IF(VLOOKUP($C2685,'MSCI Database'!$C:$R,8, FALSE)="","",VLOOKUP($C2685,'MSCI Database'!$C:$R,8, FALSE)),"")</f>
        <v>7.6</v>
      </c>
      <c r="V2685" s="229">
        <f>IFERROR(IF(VLOOKUP($C2685,'MSCI Database'!$C:$R,9, FALSE)="","",VLOOKUP($C2685,'MSCI Database'!$C:$R,9, FALSE)),"")</f>
        <v>7</v>
      </c>
      <c r="W2685" s="215">
        <f t="shared" ca="1" si="111"/>
        <v>0</v>
      </c>
      <c r="X2685" s="276">
        <f>IFERROR(IF(VLOOKUP($C2685,'MSCI Database'!$C:$R,10, FALSE)="","",VLOOKUP($C2685,'MSCI Database'!$C:$R,10, FALSE)),"")</f>
        <v>269703</v>
      </c>
      <c r="Y2685" s="229" t="str">
        <f>IFERROR(IF(VLOOKUP($C2685,'MSCI Database'!$C:$R,11, FALSE)="","",VLOOKUP($C2685,'MSCI Database'!$C:$R,11, FALSE)),"")</f>
        <v>2020</v>
      </c>
      <c r="Z2685" s="229" t="str">
        <f>IFERROR(IF(VLOOKUP($C2685,'MSCI Database'!$C:$R,12, FALSE)="","",VLOOKUP($C2685,'MSCI Database'!$C:$R,12, FALSE)),"")</f>
        <v>Reported</v>
      </c>
      <c r="AA2685" s="229" t="str">
        <f>IFERROR(IF(VLOOKUP($C2685,'MSCI Database'!$C:$R,13, FALSE)="","",VLOOKUP($C2685,'MSCI Database'!$C:$R,13, FALSE)),"")</f>
        <v>Leads peers in corporate governance and health and safety practices</v>
      </c>
    </row>
    <row r="2686" spans="1:27" s="130" customFormat="1" ht="15" hidden="1" customHeight="1" outlineLevel="1">
      <c r="A2686" s="130" t="s">
        <v>8068</v>
      </c>
      <c r="B2686" s="130" t="s">
        <v>8069</v>
      </c>
      <c r="C2686" s="130" t="s">
        <v>8070</v>
      </c>
      <c r="D2686" s="130" t="s">
        <v>12128</v>
      </c>
      <c r="E2686" s="130" t="s">
        <v>18688</v>
      </c>
      <c r="F2686" s="215">
        <v>3.5176564095670423E-2</v>
      </c>
      <c r="G2686" s="132" t="str">
        <f ca="1">IFERROR(_xll.BQL($A2686, "cur_mkt_cap(currency=EUR)")/1000000, " ")</f>
        <v xml:space="preserve"> </v>
      </c>
      <c r="M2686" s="308"/>
      <c r="N2686" s="215">
        <f t="shared" si="110"/>
        <v>3.8103542968327052E-4</v>
      </c>
      <c r="O2686" s="172" t="str">
        <f>IFERROR(IF(VLOOKUP($C2686,'MSCI Database'!$C:$R,2, FALSE)="","",VLOOKUP($C2686,'MSCI Database'!$C:$R,2, FALSE)),"")</f>
        <v>Consumer Finance</v>
      </c>
      <c r="P2686" s="229" t="str">
        <f>IFERROR(IF(VLOOKUP($C2686,'MSCI Database'!$C:$R,3, FALSE)="","",VLOOKUP($C2686,'MSCI Database'!$C:$R,3, FALSE)),"")</f>
        <v>BB</v>
      </c>
      <c r="Q2686" s="229" t="str">
        <f>IFERROR(IF(VLOOKUP($C2686,'MSCI Database'!$C:$R,4, FALSE)="","",VLOOKUP($C2686,'MSCI Database'!$C:$R,4, FALSE)),"")</f>
        <v>0</v>
      </c>
      <c r="R2686" s="229">
        <f>IFERROR(IF(VLOOKUP($C2686,'MSCI Database'!$C:$R,5, FALSE)="","",VLOOKUP($C2686,'MSCI Database'!$C:$R,5, FALSE)),"")</f>
        <v>4.2</v>
      </c>
      <c r="S2686" s="229">
        <f>IFERROR(IF(VLOOKUP($C2686,'MSCI Database'!$C:$R,6, FALSE)="","",VLOOKUP($C2686,'MSCI Database'!$C:$R,6, FALSE)),"")</f>
        <v>8</v>
      </c>
      <c r="T2686" s="229">
        <f>IFERROR(IF(VLOOKUP($C2686,'MSCI Database'!$C:$R,7, FALSE)="","",VLOOKUP($C2686,'MSCI Database'!$C:$R,7, FALSE)),"")</f>
        <v>5.5</v>
      </c>
      <c r="U2686" s="229">
        <f>IFERROR(IF(VLOOKUP($C2686,'MSCI Database'!$C:$R,8, FALSE)="","",VLOOKUP($C2686,'MSCI Database'!$C:$R,8, FALSE)),"")</f>
        <v>5.7</v>
      </c>
      <c r="V2686" s="229">
        <f>IFERROR(IF(VLOOKUP($C2686,'MSCI Database'!$C:$R,9, FALSE)="","",VLOOKUP($C2686,'MSCI Database'!$C:$R,9, FALSE)),"")</f>
        <v>5.7</v>
      </c>
      <c r="W2686" s="215">
        <f t="shared" ca="1" si="111"/>
        <v>0</v>
      </c>
      <c r="X2686" s="276">
        <f>IFERROR(IF(VLOOKUP($C2686,'MSCI Database'!$C:$R,10, FALSE)="","",VLOOKUP($C2686,'MSCI Database'!$C:$R,10, FALSE)),"")</f>
        <v>60142</v>
      </c>
      <c r="Y2686" s="229" t="str">
        <f>IFERROR(IF(VLOOKUP($C2686,'MSCI Database'!$C:$R,11, FALSE)="","",VLOOKUP($C2686,'MSCI Database'!$C:$R,11, FALSE)),"")</f>
        <v>2019</v>
      </c>
      <c r="Z2686" s="229" t="str">
        <f>IFERROR(IF(VLOOKUP($C2686,'MSCI Database'!$C:$R,12, FALSE)="","",VLOOKUP($C2686,'MSCI Database'!$C:$R,12, FALSE)),"")</f>
        <v>E.Segmt-Moderate</v>
      </c>
      <c r="AA2686" s="229" t="str">
        <f>IFERROR(IF(VLOOKUP($C2686,'MSCI Database'!$C:$R,13, FALSE)="","",VLOOKUP($C2686,'MSCI Database'!$C:$R,13, FALSE)),"")</f>
        <v>Gaps in customer service persist; however focus on employee engagement programs underpins rating</v>
      </c>
    </row>
    <row r="2687" spans="1:27" s="130" customFormat="1" ht="15" hidden="1" customHeight="1" outlineLevel="1">
      <c r="A2687" s="130" t="s">
        <v>7964</v>
      </c>
      <c r="B2687" s="130" t="s">
        <v>7965</v>
      </c>
      <c r="C2687" s="130" t="s">
        <v>7966</v>
      </c>
      <c r="D2687" s="130" t="s">
        <v>12128</v>
      </c>
      <c r="E2687" s="130" t="s">
        <v>12133</v>
      </c>
      <c r="F2687" s="215">
        <v>3.5159752080705951E-2</v>
      </c>
      <c r="G2687" s="132" t="str">
        <f ca="1">IFERROR(_xll.BQL($A2687, "cur_mkt_cap(currency=EUR)")/1000000, " ")</f>
        <v xml:space="preserve"> </v>
      </c>
      <c r="M2687" s="308"/>
      <c r="N2687" s="215">
        <f t="shared" si="110"/>
        <v>3.8085332055719424E-4</v>
      </c>
      <c r="O2687" s="172" t="str">
        <f>IFERROR(IF(VLOOKUP($C2687,'MSCI Database'!$C:$R,2, FALSE)="","",VLOOKUP($C2687,'MSCI Database'!$C:$R,2, FALSE)),"")</f>
        <v>Biotechnology</v>
      </c>
      <c r="P2687" s="229" t="str">
        <f>IFERROR(IF(VLOOKUP($C2687,'MSCI Database'!$C:$R,3, FALSE)="","",VLOOKUP($C2687,'MSCI Database'!$C:$R,3, FALSE)),"")</f>
        <v>BB</v>
      </c>
      <c r="Q2687" s="229" t="str">
        <f>IFERROR(IF(VLOOKUP($C2687,'MSCI Database'!$C:$R,4, FALSE)="","",VLOOKUP($C2687,'MSCI Database'!$C:$R,4, FALSE)),"")</f>
        <v>1</v>
      </c>
      <c r="R2687" s="229">
        <f>IFERROR(IF(VLOOKUP($C2687,'MSCI Database'!$C:$R,5, FALSE)="","",VLOOKUP($C2687,'MSCI Database'!$C:$R,5, FALSE)),"")</f>
        <v>3.2</v>
      </c>
      <c r="S2687" s="229">
        <f>IFERROR(IF(VLOOKUP($C2687,'MSCI Database'!$C:$R,6, FALSE)="","",VLOOKUP($C2687,'MSCI Database'!$C:$R,6, FALSE)),"")</f>
        <v>6.2</v>
      </c>
      <c r="T2687" s="229">
        <f>IFERROR(IF(VLOOKUP($C2687,'MSCI Database'!$C:$R,7, FALSE)="","",VLOOKUP($C2687,'MSCI Database'!$C:$R,7, FALSE)),"")</f>
        <v>3.9</v>
      </c>
      <c r="U2687" s="229">
        <f>IFERROR(IF(VLOOKUP($C2687,'MSCI Database'!$C:$R,8, FALSE)="","",VLOOKUP($C2687,'MSCI Database'!$C:$R,8, FALSE)),"")</f>
        <v>4.8</v>
      </c>
      <c r="V2687" s="229">
        <f>IFERROR(IF(VLOOKUP($C2687,'MSCI Database'!$C:$R,9, FALSE)="","",VLOOKUP($C2687,'MSCI Database'!$C:$R,9, FALSE)),"")</f>
        <v>4.5</v>
      </c>
      <c r="W2687" s="215">
        <f t="shared" ca="1" si="111"/>
        <v>0</v>
      </c>
      <c r="X2687" s="276">
        <f>IFERROR(IF(VLOOKUP($C2687,'MSCI Database'!$C:$R,10, FALSE)="","",VLOOKUP($C2687,'MSCI Database'!$C:$R,10, FALSE)),"")</f>
        <v>20171</v>
      </c>
      <c r="Y2687" s="229" t="str">
        <f>IFERROR(IF(VLOOKUP($C2687,'MSCI Database'!$C:$R,11, FALSE)="","",VLOOKUP($C2687,'MSCI Database'!$C:$R,11, FALSE)),"")</f>
        <v>2019</v>
      </c>
      <c r="Z2687" s="229" t="str">
        <f>IFERROR(IF(VLOOKUP($C2687,'MSCI Database'!$C:$R,12, FALSE)="","",VLOOKUP($C2687,'MSCI Database'!$C:$R,12, FALSE)),"")</f>
        <v>E.Segmt-Moderate</v>
      </c>
      <c r="AA2687" s="229" t="str">
        <f>IFERROR(IF(VLOOKUP($C2687,'MSCI Database'!$C:$R,13, FALSE)="","",VLOOKUP($C2687,'MSCI Database'!$C:$R,13, FALSE)),"")</f>
        <v>Improved corporate governance practices drive the upgrade</v>
      </c>
    </row>
    <row r="2688" spans="1:27" s="130" customFormat="1" ht="15" hidden="1" customHeight="1" outlineLevel="1">
      <c r="A2688" s="130" t="s">
        <v>8032</v>
      </c>
      <c r="B2688" s="130" t="s">
        <v>8033</v>
      </c>
      <c r="C2688" s="130" t="s">
        <v>8034</v>
      </c>
      <c r="D2688" s="130" t="s">
        <v>12128</v>
      </c>
      <c r="E2688" s="130" t="s">
        <v>18689</v>
      </c>
      <c r="F2688" s="215">
        <v>3.5121801680821588E-2</v>
      </c>
      <c r="G2688" s="132" t="str">
        <f ca="1">IFERROR(_xll.BQL($A2688, "cur_mkt_cap(currency=EUR)")/1000000, " ")</f>
        <v xml:space="preserve"> </v>
      </c>
      <c r="M2688" s="308"/>
      <c r="N2688" s="215">
        <f t="shared" si="110"/>
        <v>3.8044223871056297E-4</v>
      </c>
      <c r="O2688" s="172" t="str">
        <f>IFERROR(IF(VLOOKUP($C2688,'MSCI Database'!$C:$R,2, FALSE)="","",VLOOKUP($C2688,'MSCI Database'!$C:$R,2, FALSE)),"")</f>
        <v>Software &amp; Services</v>
      </c>
      <c r="P2688" s="229" t="str">
        <f>IFERROR(IF(VLOOKUP($C2688,'MSCI Database'!$C:$R,3, FALSE)="","",VLOOKUP($C2688,'MSCI Database'!$C:$R,3, FALSE)),"")</f>
        <v>A</v>
      </c>
      <c r="Q2688" s="229" t="str">
        <f>IFERROR(IF(VLOOKUP($C2688,'MSCI Database'!$C:$R,4, FALSE)="","",VLOOKUP($C2688,'MSCI Database'!$C:$R,4, FALSE)),"")</f>
        <v>0</v>
      </c>
      <c r="R2688" s="229">
        <f>IFERROR(IF(VLOOKUP($C2688,'MSCI Database'!$C:$R,5, FALSE)="","",VLOOKUP($C2688,'MSCI Database'!$C:$R,5, FALSE)),"")</f>
        <v>7.1</v>
      </c>
      <c r="S2688" s="229">
        <f>IFERROR(IF(VLOOKUP($C2688,'MSCI Database'!$C:$R,6, FALSE)="","",VLOOKUP($C2688,'MSCI Database'!$C:$R,6, FALSE)),"")</f>
        <v>4.2</v>
      </c>
      <c r="T2688" s="229">
        <f>IFERROR(IF(VLOOKUP($C2688,'MSCI Database'!$C:$R,7, FALSE)="","",VLOOKUP($C2688,'MSCI Database'!$C:$R,7, FALSE)),"")</f>
        <v>5</v>
      </c>
      <c r="U2688" s="229">
        <f>IFERROR(IF(VLOOKUP($C2688,'MSCI Database'!$C:$R,8, FALSE)="","",VLOOKUP($C2688,'MSCI Database'!$C:$R,8, FALSE)),"")</f>
        <v>6.2</v>
      </c>
      <c r="V2688" s="229">
        <f>IFERROR(IF(VLOOKUP($C2688,'MSCI Database'!$C:$R,9, FALSE)="","",VLOOKUP($C2688,'MSCI Database'!$C:$R,9, FALSE)),"")</f>
        <v>5.3</v>
      </c>
      <c r="W2688" s="215">
        <f t="shared" ca="1" si="111"/>
        <v>0</v>
      </c>
      <c r="X2688" s="276">
        <f>IFERROR(IF(VLOOKUP($C2688,'MSCI Database'!$C:$R,10, FALSE)="","",VLOOKUP($C2688,'MSCI Database'!$C:$R,10, FALSE)),"")</f>
        <v>29920</v>
      </c>
      <c r="Y2688" s="229" t="str">
        <f>IFERROR(IF(VLOOKUP($C2688,'MSCI Database'!$C:$R,11, FALSE)="","",VLOOKUP($C2688,'MSCI Database'!$C:$R,11, FALSE)),"")</f>
        <v>2019</v>
      </c>
      <c r="Z2688" s="229" t="str">
        <f>IFERROR(IF(VLOOKUP($C2688,'MSCI Database'!$C:$R,12, FALSE)="","",VLOOKUP($C2688,'MSCI Database'!$C:$R,12, FALSE)),"")</f>
        <v>E.Segmt-Moderately High</v>
      </c>
      <c r="AA2688" s="229" t="str">
        <f>IFERROR(IF(VLOOKUP($C2688,'MSCI Database'!$C:$R,13, FALSE)="","",VLOOKUP($C2688,'MSCI Database'!$C:$R,13, FALSE)),"")</f>
        <v>Strong data security and corporate governance practices</v>
      </c>
    </row>
    <row r="2689" spans="1:27" s="130" customFormat="1" ht="15" hidden="1" customHeight="1" outlineLevel="1">
      <c r="A2689" s="130" t="s">
        <v>2548</v>
      </c>
      <c r="B2689" s="130" t="s">
        <v>2549</v>
      </c>
      <c r="C2689" s="130" t="s">
        <v>2550</v>
      </c>
      <c r="D2689" s="130" t="s">
        <v>18686</v>
      </c>
      <c r="E2689" s="130" t="s">
        <v>18688</v>
      </c>
      <c r="F2689" s="215">
        <v>4.8644557984643871E-2</v>
      </c>
      <c r="G2689" s="132" t="str">
        <f ca="1">IFERROR(_xll.BQL($A2689, "cur_mkt_cap(currency=EUR)")/1000000, " ")</f>
        <v xml:space="preserve"> </v>
      </c>
      <c r="M2689" s="308"/>
      <c r="N2689" s="215">
        <f t="shared" si="110"/>
        <v>5.269218449823783E-4</v>
      </c>
      <c r="O2689" s="172" t="str">
        <f>IFERROR(IF(VLOOKUP($C2689,'MSCI Database'!$C:$R,2, FALSE)="","",VLOOKUP($C2689,'MSCI Database'!$C:$R,2, FALSE)),"")</f>
        <v>Diversified Financials</v>
      </c>
      <c r="P2689" s="229" t="str">
        <f>IFERROR(IF(VLOOKUP($C2689,'MSCI Database'!$C:$R,3, FALSE)="","",VLOOKUP($C2689,'MSCI Database'!$C:$R,3, FALSE)),"")</f>
        <v>AA</v>
      </c>
      <c r="Q2689" s="229" t="str">
        <f>IFERROR(IF(VLOOKUP($C2689,'MSCI Database'!$C:$R,4, FALSE)="","",VLOOKUP($C2689,'MSCI Database'!$C:$R,4, FALSE)),"")</f>
        <v>0</v>
      </c>
      <c r="R2689" s="229">
        <f>IFERROR(IF(VLOOKUP($C2689,'MSCI Database'!$C:$R,5, FALSE)="","",VLOOKUP($C2689,'MSCI Database'!$C:$R,5, FALSE)),"")</f>
        <v>7.2</v>
      </c>
      <c r="S2689" s="229">
        <f>IFERROR(IF(VLOOKUP($C2689,'MSCI Database'!$C:$R,6, FALSE)="","",VLOOKUP($C2689,'MSCI Database'!$C:$R,6, FALSE)),"")</f>
        <v>10</v>
      </c>
      <c r="T2689" s="229">
        <f>IFERROR(IF(VLOOKUP($C2689,'MSCI Database'!$C:$R,7, FALSE)="","",VLOOKUP($C2689,'MSCI Database'!$C:$R,7, FALSE)),"")</f>
        <v>1.3</v>
      </c>
      <c r="U2689" s="229">
        <f>IFERROR(IF(VLOOKUP($C2689,'MSCI Database'!$C:$R,8, FALSE)="","",VLOOKUP($C2689,'MSCI Database'!$C:$R,8, FALSE)),"")</f>
        <v>6.3</v>
      </c>
      <c r="V2689" s="229">
        <f>IFERROR(IF(VLOOKUP($C2689,'MSCI Database'!$C:$R,9, FALSE)="","",VLOOKUP($C2689,'MSCI Database'!$C:$R,9, FALSE)),"")</f>
        <v>4.7</v>
      </c>
      <c r="W2689" s="215">
        <f t="shared" ca="1" si="111"/>
        <v>0</v>
      </c>
      <c r="X2689" s="276">
        <f>IFERROR(IF(VLOOKUP($C2689,'MSCI Database'!$C:$R,10, FALSE)="","",VLOOKUP($C2689,'MSCI Database'!$C:$R,10, FALSE)),"")</f>
        <v>19868</v>
      </c>
      <c r="Y2689" s="229" t="str">
        <f>IFERROR(IF(VLOOKUP($C2689,'MSCI Database'!$C:$R,11, FALSE)="","",VLOOKUP($C2689,'MSCI Database'!$C:$R,11, FALSE)),"")</f>
        <v>2019</v>
      </c>
      <c r="Z2689" s="229" t="str">
        <f>IFERROR(IF(VLOOKUP($C2689,'MSCI Database'!$C:$R,12, FALSE)="","",VLOOKUP($C2689,'MSCI Database'!$C:$R,12, FALSE)),"")</f>
        <v>Reported</v>
      </c>
      <c r="AA2689" s="229" t="str">
        <f>IFERROR(IF(VLOOKUP($C2689,'MSCI Database'!$C:$R,13, FALSE)="","",VLOOKUP($C2689,'MSCI Database'!$C:$R,13, FALSE)),"")</f>
        <v>Strong corporate governance; however, frequent acquisitions may weigh on employee retention</v>
      </c>
    </row>
    <row r="2690" spans="1:27" s="130" customFormat="1" ht="15" hidden="1" customHeight="1" outlineLevel="1">
      <c r="A2690" s="130" t="s">
        <v>7748</v>
      </c>
      <c r="B2690" s="130" t="s">
        <v>7749</v>
      </c>
      <c r="C2690" s="130" t="s">
        <v>7750</v>
      </c>
      <c r="D2690" s="130" t="s">
        <v>12128</v>
      </c>
      <c r="E2690" s="130" t="s">
        <v>100</v>
      </c>
      <c r="F2690" s="215">
        <v>3.5017962709731981E-2</v>
      </c>
      <c r="G2690" s="132" t="str">
        <f ca="1">IFERROR(_xll.BQL($A2690, "cur_mkt_cap(currency=EUR)")/1000000, " ")</f>
        <v xml:space="preserve"> </v>
      </c>
      <c r="M2690" s="308"/>
      <c r="N2690" s="215">
        <f t="shared" si="110"/>
        <v>3.7931744645230297E-4</v>
      </c>
      <c r="O2690" s="172" t="str">
        <f>IFERROR(IF(VLOOKUP($C2690,'MSCI Database'!$C:$R,2, FALSE)="","",VLOOKUP($C2690,'MSCI Database'!$C:$R,2, FALSE)),"")</f>
        <v>Utilities</v>
      </c>
      <c r="P2690" s="229" t="str">
        <f>IFERROR(IF(VLOOKUP($C2690,'MSCI Database'!$C:$R,3, FALSE)="","",VLOOKUP($C2690,'MSCI Database'!$C:$R,3, FALSE)),"")</f>
        <v>BBB</v>
      </c>
      <c r="Q2690" s="229" t="str">
        <f>IFERROR(IF(VLOOKUP($C2690,'MSCI Database'!$C:$R,4, FALSE)="","",VLOOKUP($C2690,'MSCI Database'!$C:$R,4, FALSE)),"")</f>
        <v>0</v>
      </c>
      <c r="R2690" s="229">
        <f>IFERROR(IF(VLOOKUP($C2690,'MSCI Database'!$C:$R,5, FALSE)="","",VLOOKUP($C2690,'MSCI Database'!$C:$R,5, FALSE)),"")</f>
        <v>5.6</v>
      </c>
      <c r="S2690" s="229">
        <f>IFERROR(IF(VLOOKUP($C2690,'MSCI Database'!$C:$R,6, FALSE)="","",VLOOKUP($C2690,'MSCI Database'!$C:$R,6, FALSE)),"")</f>
        <v>5.8</v>
      </c>
      <c r="T2690" s="229">
        <f>IFERROR(IF(VLOOKUP($C2690,'MSCI Database'!$C:$R,7, FALSE)="","",VLOOKUP($C2690,'MSCI Database'!$C:$R,7, FALSE)),"")</f>
        <v>3.7</v>
      </c>
      <c r="U2690" s="229">
        <f>IFERROR(IF(VLOOKUP($C2690,'MSCI Database'!$C:$R,8, FALSE)="","",VLOOKUP($C2690,'MSCI Database'!$C:$R,8, FALSE)),"")</f>
        <v>4.7</v>
      </c>
      <c r="V2690" s="229">
        <f>IFERROR(IF(VLOOKUP($C2690,'MSCI Database'!$C:$R,9, FALSE)="","",VLOOKUP($C2690,'MSCI Database'!$C:$R,9, FALSE)),"")</f>
        <v>5.2</v>
      </c>
      <c r="W2690" s="215">
        <f t="shared" ca="1" si="111"/>
        <v>0</v>
      </c>
      <c r="X2690" s="276">
        <f>IFERROR(IF(VLOOKUP($C2690,'MSCI Database'!$C:$R,10, FALSE)="","",VLOOKUP($C2690,'MSCI Database'!$C:$R,10, FALSE)),"")</f>
        <v>27433153</v>
      </c>
      <c r="Y2690" s="229" t="str">
        <f>IFERROR(IF(VLOOKUP($C2690,'MSCI Database'!$C:$R,11, FALSE)="","",VLOOKUP($C2690,'MSCI Database'!$C:$R,11, FALSE)),"")</f>
        <v>2019</v>
      </c>
      <c r="Z2690" s="229" t="str">
        <f>IFERROR(IF(VLOOKUP($C2690,'MSCI Database'!$C:$R,12, FALSE)="","",VLOOKUP($C2690,'MSCI Database'!$C:$R,12, FALSE)),"")</f>
        <v>Reported</v>
      </c>
      <c r="AA2690" s="229" t="str">
        <f>IFERROR(IF(VLOOKUP($C2690,'MSCI Database'!$C:$R,13, FALSE)="","",VLOOKUP($C2690,'MSCI Database'!$C:$R,13, FALSE)),"")</f>
        <v>Proposed divestment of WPD could alter the environmental risk profile</v>
      </c>
    </row>
    <row r="2691" spans="1:27" s="130" customFormat="1" ht="15" hidden="1" customHeight="1" outlineLevel="1">
      <c r="A2691" s="130" t="s">
        <v>7492</v>
      </c>
      <c r="B2691" s="130" t="s">
        <v>7493</v>
      </c>
      <c r="C2691" s="130" t="s">
        <v>7494</v>
      </c>
      <c r="D2691" s="130" t="s">
        <v>12128</v>
      </c>
      <c r="E2691" s="130" t="s">
        <v>18684</v>
      </c>
      <c r="F2691" s="215">
        <v>3.5015373542270557E-2</v>
      </c>
      <c r="G2691" s="132" t="str">
        <f ca="1">IFERROR(_xll.BQL($A2691, "cur_mkt_cap(currency=EUR)")/1000000, " ")</f>
        <v xml:space="preserve"> </v>
      </c>
      <c r="M2691" s="308"/>
      <c r="N2691" s="215">
        <f t="shared" si="110"/>
        <v>3.7928940037783412E-4</v>
      </c>
      <c r="O2691" s="172" t="str">
        <f>IFERROR(IF(VLOOKUP($C2691,'MSCI Database'!$C:$R,2, FALSE)="","",VLOOKUP($C2691,'MSCI Database'!$C:$R,2, FALSE)),"")</f>
        <v>Construction Materials</v>
      </c>
      <c r="P2691" s="229" t="str">
        <f>IFERROR(IF(VLOOKUP($C2691,'MSCI Database'!$C:$R,3, FALSE)="","",VLOOKUP($C2691,'MSCI Database'!$C:$R,3, FALSE)),"")</f>
        <v>BBB</v>
      </c>
      <c r="Q2691" s="229" t="str">
        <f>IFERROR(IF(VLOOKUP($C2691,'MSCI Database'!$C:$R,4, FALSE)="","",VLOOKUP($C2691,'MSCI Database'!$C:$R,4, FALSE)),"")</f>
        <v>1</v>
      </c>
      <c r="R2691" s="229">
        <f>IFERROR(IF(VLOOKUP($C2691,'MSCI Database'!$C:$R,5, FALSE)="","",VLOOKUP($C2691,'MSCI Database'!$C:$R,5, FALSE)),"")</f>
        <v>5.6</v>
      </c>
      <c r="S2691" s="229">
        <f>IFERROR(IF(VLOOKUP($C2691,'MSCI Database'!$C:$R,6, FALSE)="","",VLOOKUP($C2691,'MSCI Database'!$C:$R,6, FALSE)),"")</f>
        <v>4.4000000000000004</v>
      </c>
      <c r="T2691" s="229">
        <f>IFERROR(IF(VLOOKUP($C2691,'MSCI Database'!$C:$R,7, FALSE)="","",VLOOKUP($C2691,'MSCI Database'!$C:$R,7, FALSE)),"")</f>
        <v>3.1</v>
      </c>
      <c r="U2691" s="229">
        <f>IFERROR(IF(VLOOKUP($C2691,'MSCI Database'!$C:$R,8, FALSE)="","",VLOOKUP($C2691,'MSCI Database'!$C:$R,8, FALSE)),"")</f>
        <v>5.6</v>
      </c>
      <c r="V2691" s="229">
        <f>IFERROR(IF(VLOOKUP($C2691,'MSCI Database'!$C:$R,9, FALSE)="","",VLOOKUP($C2691,'MSCI Database'!$C:$R,9, FALSE)),"")</f>
        <v>4.4000000000000004</v>
      </c>
      <c r="W2691" s="215">
        <f t="shared" ca="1" si="111"/>
        <v>0</v>
      </c>
      <c r="X2691" s="276">
        <f>IFERROR(IF(VLOOKUP($C2691,'MSCI Database'!$C:$R,10, FALSE)="","",VLOOKUP($C2691,'MSCI Database'!$C:$R,10, FALSE)),"")</f>
        <v>1375502</v>
      </c>
      <c r="Y2691" s="229" t="str">
        <f>IFERROR(IF(VLOOKUP($C2691,'MSCI Database'!$C:$R,11, FALSE)="","",VLOOKUP($C2691,'MSCI Database'!$C:$R,11, FALSE)),"")</f>
        <v>2019</v>
      </c>
      <c r="Z2691" s="229" t="str">
        <f>IFERROR(IF(VLOOKUP($C2691,'MSCI Database'!$C:$R,12, FALSE)="","",VLOOKUP($C2691,'MSCI Database'!$C:$R,12, FALSE)),"")</f>
        <v>E.Segmt-Moderately High</v>
      </c>
      <c r="AA2691" s="229" t="str">
        <f>IFERROR(IF(VLOOKUP($C2691,'MSCI Database'!$C:$R,13, FALSE)="","",VLOOKUP($C2691,'MSCI Database'!$C:$R,13, FALSE)),"")</f>
        <v>Formation of sustainability committee strengthens environmental management oversight and performance</v>
      </c>
    </row>
    <row r="2692" spans="1:27" s="130" customFormat="1" ht="15" hidden="1" customHeight="1" outlineLevel="1">
      <c r="A2692" s="130" t="s">
        <v>2131</v>
      </c>
      <c r="B2692" s="130" t="s">
        <v>2132</v>
      </c>
      <c r="C2692" s="130" t="s">
        <v>2133</v>
      </c>
      <c r="D2692" s="130" t="s">
        <v>18685</v>
      </c>
      <c r="E2692" s="130" t="s">
        <v>18707</v>
      </c>
      <c r="F2692" s="215">
        <v>4.1131549439270727E-2</v>
      </c>
      <c r="G2692" s="132" t="str">
        <f ca="1">IFERROR(_xll.BQL($A2692, "cur_mkt_cap(currency=EUR)")/1000000, " ")</f>
        <v xml:space="preserve"> </v>
      </c>
      <c r="M2692" s="308"/>
      <c r="N2692" s="215">
        <f t="shared" si="110"/>
        <v>4.4554031972839005E-4</v>
      </c>
      <c r="O2692" s="172" t="str">
        <f>IFERROR(IF(VLOOKUP($C2692,'MSCI Database'!$C:$R,2, FALSE)="","",VLOOKUP($C2692,'MSCI Database'!$C:$R,2, FALSE)),"")</f>
        <v>Oil &amp; Gas Refining, Marketing, Transportation &amp; Storage</v>
      </c>
      <c r="P2692" s="229" t="str">
        <f>IFERROR(IF(VLOOKUP($C2692,'MSCI Database'!$C:$R,3, FALSE)="","",VLOOKUP($C2692,'MSCI Database'!$C:$R,3, FALSE)),"")</f>
        <v>AAA</v>
      </c>
      <c r="Q2692" s="229" t="str">
        <f>IFERROR(IF(VLOOKUP($C2692,'MSCI Database'!$C:$R,4, FALSE)="","",VLOOKUP($C2692,'MSCI Database'!$C:$R,4, FALSE)),"")</f>
        <v>0</v>
      </c>
      <c r="R2692" s="229">
        <f>IFERROR(IF(VLOOKUP($C2692,'MSCI Database'!$C:$R,5, FALSE)="","",VLOOKUP($C2692,'MSCI Database'!$C:$R,5, FALSE)),"")</f>
        <v>10</v>
      </c>
      <c r="S2692" s="229">
        <f>IFERROR(IF(VLOOKUP($C2692,'MSCI Database'!$C:$R,6, FALSE)="","",VLOOKUP($C2692,'MSCI Database'!$C:$R,6, FALSE)),"")</f>
        <v>6</v>
      </c>
      <c r="T2692" s="229">
        <f>IFERROR(IF(VLOOKUP($C2692,'MSCI Database'!$C:$R,7, FALSE)="","",VLOOKUP($C2692,'MSCI Database'!$C:$R,7, FALSE)),"")</f>
        <v>10</v>
      </c>
      <c r="U2692" s="229">
        <f>IFERROR(IF(VLOOKUP($C2692,'MSCI Database'!$C:$R,8, FALSE)="","",VLOOKUP($C2692,'MSCI Database'!$C:$R,8, FALSE)),"")</f>
        <v>6.7</v>
      </c>
      <c r="V2692" s="229">
        <f>IFERROR(IF(VLOOKUP($C2692,'MSCI Database'!$C:$R,9, FALSE)="","",VLOOKUP($C2692,'MSCI Database'!$C:$R,9, FALSE)),"")</f>
        <v>6.8</v>
      </c>
      <c r="W2692" s="215">
        <f t="shared" ca="1" si="111"/>
        <v>0</v>
      </c>
      <c r="X2692" s="276">
        <f>IFERROR(IF(VLOOKUP($C2692,'MSCI Database'!$C:$R,10, FALSE)="","",VLOOKUP($C2692,'MSCI Database'!$C:$R,10, FALSE)),"")</f>
        <v>2982000</v>
      </c>
      <c r="Y2692" s="229" t="str">
        <f>IFERROR(IF(VLOOKUP($C2692,'MSCI Database'!$C:$R,11, FALSE)="","",VLOOKUP($C2692,'MSCI Database'!$C:$R,11, FALSE)),"")</f>
        <v>2019</v>
      </c>
      <c r="Z2692" s="229" t="str">
        <f>IFERROR(IF(VLOOKUP($C2692,'MSCI Database'!$C:$R,12, FALSE)="","",VLOOKUP($C2692,'MSCI Database'!$C:$R,12, FALSE)),"")</f>
        <v>Reported</v>
      </c>
      <c r="AA2692" s="229" t="str">
        <f>IFERROR(IF(VLOOKUP($C2692,'MSCI Database'!$C:$R,13, FALSE)="","",VLOOKUP($C2692,'MSCI Database'!$C:$R,13, FALSE)),"")</f>
        <v>Improved supply chain transparency, but apprehensions over deforestation-linked companies persist</v>
      </c>
    </row>
    <row r="2693" spans="1:27" s="130" customFormat="1" ht="15" hidden="1" customHeight="1" outlineLevel="1">
      <c r="A2693" s="130" t="s">
        <v>8314</v>
      </c>
      <c r="B2693" s="130" t="s">
        <v>8315</v>
      </c>
      <c r="C2693" s="130" t="s">
        <v>8316</v>
      </c>
      <c r="D2693" s="130" t="s">
        <v>12128</v>
      </c>
      <c r="E2693" s="130" t="s">
        <v>18682</v>
      </c>
      <c r="F2693" s="215">
        <v>3.4953711054715481E-2</v>
      </c>
      <c r="G2693" s="132" t="str">
        <f ca="1">IFERROR(_xll.BQL($A2693, "cur_mkt_cap(currency=EUR)")/1000000, " ")</f>
        <v xml:space="preserve"> </v>
      </c>
      <c r="M2693" s="308"/>
      <c r="N2693" s="215">
        <f t="shared" si="110"/>
        <v>3.7862146725119373E-4</v>
      </c>
      <c r="O2693" s="172" t="str">
        <f>IFERROR(IF(VLOOKUP($C2693,'MSCI Database'!$C:$R,2, FALSE)="","",VLOOKUP($C2693,'MSCI Database'!$C:$R,2, FALSE)),"")</f>
        <v>Retail - Consumer Discretionary</v>
      </c>
      <c r="P2693" s="229" t="str">
        <f>IFERROR(IF(VLOOKUP($C2693,'MSCI Database'!$C:$R,3, FALSE)="","",VLOOKUP($C2693,'MSCI Database'!$C:$R,3, FALSE)),"")</f>
        <v>BBB</v>
      </c>
      <c r="Q2693" s="229" t="str">
        <f>IFERROR(IF(VLOOKUP($C2693,'MSCI Database'!$C:$R,4, FALSE)="","",VLOOKUP($C2693,'MSCI Database'!$C:$R,4, FALSE)),"")</f>
        <v>0</v>
      </c>
      <c r="R2693" s="229">
        <f>IFERROR(IF(VLOOKUP($C2693,'MSCI Database'!$C:$R,5, FALSE)="","",VLOOKUP($C2693,'MSCI Database'!$C:$R,5, FALSE)),"")</f>
        <v>4.5</v>
      </c>
      <c r="S2693" s="229">
        <f>IFERROR(IF(VLOOKUP($C2693,'MSCI Database'!$C:$R,6, FALSE)="","",VLOOKUP($C2693,'MSCI Database'!$C:$R,6, FALSE)),"")</f>
        <v>0.7</v>
      </c>
      <c r="T2693" s="229">
        <f>IFERROR(IF(VLOOKUP($C2693,'MSCI Database'!$C:$R,7, FALSE)="","",VLOOKUP($C2693,'MSCI Database'!$C:$R,7, FALSE)),"")</f>
        <v>5.3</v>
      </c>
      <c r="U2693" s="229">
        <f>IFERROR(IF(VLOOKUP($C2693,'MSCI Database'!$C:$R,8, FALSE)="","",VLOOKUP($C2693,'MSCI Database'!$C:$R,8, FALSE)),"")</f>
        <v>2.8</v>
      </c>
      <c r="V2693" s="229">
        <f>IFERROR(IF(VLOOKUP($C2693,'MSCI Database'!$C:$R,9, FALSE)="","",VLOOKUP($C2693,'MSCI Database'!$C:$R,9, FALSE)),"")</f>
        <v>3.7</v>
      </c>
      <c r="W2693" s="215">
        <f t="shared" ca="1" si="111"/>
        <v>0</v>
      </c>
      <c r="X2693" s="276">
        <f>IFERROR(IF(VLOOKUP($C2693,'MSCI Database'!$C:$R,10, FALSE)="","",VLOOKUP($C2693,'MSCI Database'!$C:$R,10, FALSE)),"")</f>
        <v>67689</v>
      </c>
      <c r="Y2693" s="229" t="str">
        <f>IFERROR(IF(VLOOKUP($C2693,'MSCI Database'!$C:$R,11, FALSE)="","",VLOOKUP($C2693,'MSCI Database'!$C:$R,11, FALSE)),"")</f>
        <v>2019</v>
      </c>
      <c r="Z2693" s="229" t="str">
        <f>IFERROR(IF(VLOOKUP($C2693,'MSCI Database'!$C:$R,12, FALSE)="","",VLOOKUP($C2693,'MSCI Database'!$C:$R,12, FALSE)),"")</f>
        <v>E.Segmt-Low</v>
      </c>
      <c r="AA2693" s="229" t="str">
        <f>IFERROR(IF(VLOOKUP($C2693,'MSCI Database'!$C:$R,13, FALSE)="","",VLOOKUP($C2693,'MSCI Database'!$C:$R,13, FALSE)),"")</f>
        <v>Above-average labor management; corporate governance practices trail those of peers</v>
      </c>
    </row>
    <row r="2694" spans="1:27" s="130" customFormat="1" ht="15" hidden="1" customHeight="1" outlineLevel="1">
      <c r="A2694" s="130" t="s">
        <v>7787</v>
      </c>
      <c r="B2694" s="130" t="s">
        <v>7788</v>
      </c>
      <c r="C2694" s="130" t="s">
        <v>7789</v>
      </c>
      <c r="D2694" s="130" t="s">
        <v>12128</v>
      </c>
      <c r="E2694" s="130" t="s">
        <v>18682</v>
      </c>
      <c r="F2694" s="215">
        <v>3.4947399109640738E-2</v>
      </c>
      <c r="G2694" s="132" t="str">
        <f ca="1">IFERROR(_xll.BQL($A2694, "cur_mkt_cap(currency=EUR)")/1000000, " ")</f>
        <v xml:space="preserve"> </v>
      </c>
      <c r="M2694" s="308"/>
      <c r="N2694" s="215">
        <f t="shared" si="110"/>
        <v>3.7855309574404052E-4</v>
      </c>
      <c r="O2694" s="172" t="str">
        <f>IFERROR(IF(VLOOKUP($C2694,'MSCI Database'!$C:$R,2, FALSE)="","",VLOOKUP($C2694,'MSCI Database'!$C:$R,2, FALSE)),"")</f>
        <v>Leisure Products</v>
      </c>
      <c r="P2694" s="229" t="str">
        <f>IFERROR(IF(VLOOKUP($C2694,'MSCI Database'!$C:$R,3, FALSE)="","",VLOOKUP($C2694,'MSCI Database'!$C:$R,3, FALSE)),"")</f>
        <v>B</v>
      </c>
      <c r="Q2694" s="229" t="str">
        <f>IFERROR(IF(VLOOKUP($C2694,'MSCI Database'!$C:$R,4, FALSE)="","",VLOOKUP($C2694,'MSCI Database'!$C:$R,4, FALSE)),"")</f>
        <v/>
      </c>
      <c r="R2694" s="229">
        <f>IFERROR(IF(VLOOKUP($C2694,'MSCI Database'!$C:$R,5, FALSE)="","",VLOOKUP($C2694,'MSCI Database'!$C:$R,5, FALSE)),"")</f>
        <v>1.43</v>
      </c>
      <c r="S2694" s="229">
        <f>IFERROR(IF(VLOOKUP($C2694,'MSCI Database'!$C:$R,6, FALSE)="","",VLOOKUP($C2694,'MSCI Database'!$C:$R,6, FALSE)),"")</f>
        <v>0.7</v>
      </c>
      <c r="T2694" s="229">
        <f>IFERROR(IF(VLOOKUP($C2694,'MSCI Database'!$C:$R,7, FALSE)="","",VLOOKUP($C2694,'MSCI Database'!$C:$R,7, FALSE)),"")</f>
        <v>3.2</v>
      </c>
      <c r="U2694" s="229">
        <f>IFERROR(IF(VLOOKUP($C2694,'MSCI Database'!$C:$R,8, FALSE)="","",VLOOKUP($C2694,'MSCI Database'!$C:$R,8, FALSE)),"")</f>
        <v>4.8</v>
      </c>
      <c r="V2694" s="229">
        <f>IFERROR(IF(VLOOKUP($C2694,'MSCI Database'!$C:$R,9, FALSE)="","",VLOOKUP($C2694,'MSCI Database'!$C:$R,9, FALSE)),"")</f>
        <v>3.6</v>
      </c>
      <c r="W2694" s="215">
        <f t="shared" ca="1" si="111"/>
        <v>0</v>
      </c>
      <c r="X2694" s="276">
        <f>IFERROR(IF(VLOOKUP($C2694,'MSCI Database'!$C:$R,10, FALSE)="","",VLOOKUP($C2694,'MSCI Database'!$C:$R,10, FALSE)),"")</f>
        <v>24372</v>
      </c>
      <c r="Y2694" s="229" t="str">
        <f>IFERROR(IF(VLOOKUP($C2694,'MSCI Database'!$C:$R,11, FALSE)="","",VLOOKUP($C2694,'MSCI Database'!$C:$R,11, FALSE)),"")</f>
        <v>2019</v>
      </c>
      <c r="Z2694" s="229" t="str">
        <f>IFERROR(IF(VLOOKUP($C2694,'MSCI Database'!$C:$R,12, FALSE)="","",VLOOKUP($C2694,'MSCI Database'!$C:$R,12, FALSE)),"")</f>
        <v>E.Segmt-Moderate</v>
      </c>
      <c r="AA2694" s="229" t="str">
        <f>IFERROR(IF(VLOOKUP($C2694,'MSCI Database'!$C:$R,13, FALSE)="","",VLOOKUP($C2694,'MSCI Database'!$C:$R,13, FALSE)),"")</f>
        <v>Lack of programs to mitigate operational risks in supply chain</v>
      </c>
    </row>
    <row r="2695" spans="1:27" s="130" customFormat="1" ht="15" hidden="1" customHeight="1" outlineLevel="1">
      <c r="A2695" s="130" t="s">
        <v>6934</v>
      </c>
      <c r="B2695" s="130" t="s">
        <v>6935</v>
      </c>
      <c r="C2695" s="130" t="s">
        <v>6936</v>
      </c>
      <c r="D2695" s="130" t="s">
        <v>12128</v>
      </c>
      <c r="E2695" s="130" t="s">
        <v>18689</v>
      </c>
      <c r="F2695" s="215">
        <v>3.4852595747207019E-2</v>
      </c>
      <c r="G2695" s="132" t="str">
        <f ca="1">IFERROR(_xll.BQL($A2695, "cur_mkt_cap(currency=EUR)")/1000000, " ")</f>
        <v xml:space="preserve"> </v>
      </c>
      <c r="M2695" s="308"/>
      <c r="N2695" s="215">
        <f t="shared" si="110"/>
        <v>3.775261779404112E-4</v>
      </c>
      <c r="O2695" s="172" t="str">
        <f>IFERROR(IF(VLOOKUP($C2695,'MSCI Database'!$C:$R,2, FALSE)="","",VLOOKUP($C2695,'MSCI Database'!$C:$R,2, FALSE)),"")</f>
        <v>Software &amp; Services</v>
      </c>
      <c r="P2695" s="229" t="str">
        <f>IFERROR(IF(VLOOKUP($C2695,'MSCI Database'!$C:$R,3, FALSE)="","",VLOOKUP($C2695,'MSCI Database'!$C:$R,3, FALSE)),"")</f>
        <v>BB</v>
      </c>
      <c r="Q2695" s="229" t="str">
        <f>IFERROR(IF(VLOOKUP($C2695,'MSCI Database'!$C:$R,4, FALSE)="","",VLOOKUP($C2695,'MSCI Database'!$C:$R,4, FALSE)),"")</f>
        <v>0</v>
      </c>
      <c r="R2695" s="229">
        <f>IFERROR(IF(VLOOKUP($C2695,'MSCI Database'!$C:$R,5, FALSE)="","",VLOOKUP($C2695,'MSCI Database'!$C:$R,5, FALSE)),"")</f>
        <v>4.0999999999999996</v>
      </c>
      <c r="S2695" s="229">
        <f>IFERROR(IF(VLOOKUP($C2695,'MSCI Database'!$C:$R,6, FALSE)="","",VLOOKUP($C2695,'MSCI Database'!$C:$R,6, FALSE)),"")</f>
        <v>4.2</v>
      </c>
      <c r="T2695" s="229">
        <f>IFERROR(IF(VLOOKUP($C2695,'MSCI Database'!$C:$R,7, FALSE)="","",VLOOKUP($C2695,'MSCI Database'!$C:$R,7, FALSE)),"")</f>
        <v>1.9</v>
      </c>
      <c r="U2695" s="229">
        <f>IFERROR(IF(VLOOKUP($C2695,'MSCI Database'!$C:$R,8, FALSE)="","",VLOOKUP($C2695,'MSCI Database'!$C:$R,8, FALSE)),"")</f>
        <v>6</v>
      </c>
      <c r="V2695" s="229">
        <f>IFERROR(IF(VLOOKUP($C2695,'MSCI Database'!$C:$R,9, FALSE)="","",VLOOKUP($C2695,'MSCI Database'!$C:$R,9, FALSE)),"")</f>
        <v>3.8</v>
      </c>
      <c r="W2695" s="215">
        <f t="shared" ca="1" si="111"/>
        <v>0</v>
      </c>
      <c r="X2695" s="276">
        <f>IFERROR(IF(VLOOKUP($C2695,'MSCI Database'!$C:$R,10, FALSE)="","",VLOOKUP($C2695,'MSCI Database'!$C:$R,10, FALSE)),"")</f>
        <v>26123</v>
      </c>
      <c r="Y2695" s="229" t="str">
        <f>IFERROR(IF(VLOOKUP($C2695,'MSCI Database'!$C:$R,11, FALSE)="","",VLOOKUP($C2695,'MSCI Database'!$C:$R,11, FALSE)),"")</f>
        <v>2019</v>
      </c>
      <c r="Z2695" s="229" t="str">
        <f>IFERROR(IF(VLOOKUP($C2695,'MSCI Database'!$C:$R,12, FALSE)="","",VLOOKUP($C2695,'MSCI Database'!$C:$R,12, FALSE)),"")</f>
        <v>E.Segmt-Moderate</v>
      </c>
      <c r="AA2695" s="229" t="str">
        <f>IFERROR(IF(VLOOKUP($C2695,'MSCI Database'!$C:$R,13, FALSE)="","",VLOOKUP($C2695,'MSCI Database'!$C:$R,13, FALSE)),"")</f>
        <v>Limited innovation capacities to benefit from growing demand for cleantech solutions</v>
      </c>
    </row>
    <row r="2696" spans="1:27" s="130" customFormat="1" ht="15" hidden="1" customHeight="1" outlineLevel="1">
      <c r="A2696" s="130" t="s">
        <v>6214</v>
      </c>
      <c r="B2696" s="130" t="s">
        <v>6215</v>
      </c>
      <c r="C2696" s="130" t="s">
        <v>6216</v>
      </c>
      <c r="D2696" s="130" t="s">
        <v>12128</v>
      </c>
      <c r="E2696" s="130" t="s">
        <v>100</v>
      </c>
      <c r="F2696" s="215">
        <v>3.4804555795205999E-2</v>
      </c>
      <c r="G2696" s="132" t="str">
        <f ca="1">IFERROR(_xll.BQL($A2696, "cur_mkt_cap(currency=EUR)")/1000000, " ")</f>
        <v xml:space="preserve"> </v>
      </c>
      <c r="M2696" s="308"/>
      <c r="N2696" s="215">
        <f t="shared" si="110"/>
        <v>3.7700580523707133E-4</v>
      </c>
      <c r="O2696" s="172" t="str">
        <f>IFERROR(IF(VLOOKUP($C2696,'MSCI Database'!$C:$R,2, FALSE)="","",VLOOKUP($C2696,'MSCI Database'!$C:$R,2, FALSE)),"")</f>
        <v>Utilities</v>
      </c>
      <c r="P2696" s="229" t="str">
        <f>IFERROR(IF(VLOOKUP($C2696,'MSCI Database'!$C:$R,3, FALSE)="","",VLOOKUP($C2696,'MSCI Database'!$C:$R,3, FALSE)),"")</f>
        <v>A</v>
      </c>
      <c r="Q2696" s="229" t="str">
        <f>IFERROR(IF(VLOOKUP($C2696,'MSCI Database'!$C:$R,4, FALSE)="","",VLOOKUP($C2696,'MSCI Database'!$C:$R,4, FALSE)),"")</f>
        <v>-1</v>
      </c>
      <c r="R2696" s="229">
        <f>IFERROR(IF(VLOOKUP($C2696,'MSCI Database'!$C:$R,5, FALSE)="","",VLOOKUP($C2696,'MSCI Database'!$C:$R,5, FALSE)),"")</f>
        <v>6.7</v>
      </c>
      <c r="S2696" s="229">
        <f>IFERROR(IF(VLOOKUP($C2696,'MSCI Database'!$C:$R,6, FALSE)="","",VLOOKUP($C2696,'MSCI Database'!$C:$R,6, FALSE)),"")</f>
        <v>6.6</v>
      </c>
      <c r="T2696" s="229">
        <f>IFERROR(IF(VLOOKUP($C2696,'MSCI Database'!$C:$R,7, FALSE)="","",VLOOKUP($C2696,'MSCI Database'!$C:$R,7, FALSE)),"")</f>
        <v>6.2</v>
      </c>
      <c r="U2696" s="229">
        <f>IFERROR(IF(VLOOKUP($C2696,'MSCI Database'!$C:$R,8, FALSE)="","",VLOOKUP($C2696,'MSCI Database'!$C:$R,8, FALSE)),"")</f>
        <v>5.0999999999999996</v>
      </c>
      <c r="V2696" s="229">
        <f>IFERROR(IF(VLOOKUP($C2696,'MSCI Database'!$C:$R,9, FALSE)="","",VLOOKUP($C2696,'MSCI Database'!$C:$R,9, FALSE)),"")</f>
        <v>6.1</v>
      </c>
      <c r="W2696" s="215">
        <f t="shared" ca="1" si="111"/>
        <v>0</v>
      </c>
      <c r="X2696" s="276">
        <f>IFERROR(IF(VLOOKUP($C2696,'MSCI Database'!$C:$R,10, FALSE)="","",VLOOKUP($C2696,'MSCI Database'!$C:$R,10, FALSE)),"")</f>
        <v>49451166</v>
      </c>
      <c r="Y2696" s="229" t="str">
        <f>IFERROR(IF(VLOOKUP($C2696,'MSCI Database'!$C:$R,11, FALSE)="","",VLOOKUP($C2696,'MSCI Database'!$C:$R,11, FALSE)),"")</f>
        <v>2019</v>
      </c>
      <c r="Z2696" s="229" t="str">
        <f>IFERROR(IF(VLOOKUP($C2696,'MSCI Database'!$C:$R,12, FALSE)="","",VLOOKUP($C2696,'MSCI Database'!$C:$R,12, FALSE)),"")</f>
        <v>Reported</v>
      </c>
      <c r="AA2696" s="229" t="str">
        <f>IFERROR(IF(VLOOKUP($C2696,'MSCI Database'!$C:$R,13, FALSE)="","",VLOOKUP($C2696,'MSCI Database'!$C:$R,13, FALSE)),"")</f>
        <v>Emphasis on corporate behavior in governance assessment drives downgrade</v>
      </c>
    </row>
    <row r="2697" spans="1:27" s="130" customFormat="1" ht="15" hidden="1" customHeight="1" outlineLevel="1">
      <c r="A2697" s="130" t="s">
        <v>373</v>
      </c>
      <c r="B2697" s="130" t="s">
        <v>374</v>
      </c>
      <c r="C2697" s="130" t="s">
        <v>375</v>
      </c>
      <c r="D2697" s="130" t="s">
        <v>18679</v>
      </c>
      <c r="E2697" s="130" t="s">
        <v>18689</v>
      </c>
      <c r="F2697" s="215">
        <v>2.6314526196989929E-2</v>
      </c>
      <c r="G2697" s="132" t="str">
        <f ca="1">IFERROR(_xll.BQL($A2697, "cur_mkt_cap(currency=EUR)")/1000000, " ")</f>
        <v xml:space="preserve"> </v>
      </c>
      <c r="M2697" s="308"/>
      <c r="N2697" s="215">
        <f t="shared" si="110"/>
        <v>2.8504110774184006E-4</v>
      </c>
      <c r="O2697" s="172" t="str">
        <f>IFERROR(IF(VLOOKUP($C2697,'MSCI Database'!$C:$R,2, FALSE)="","",VLOOKUP($C2697,'MSCI Database'!$C:$R,2, FALSE)),"")</f>
        <v>Software &amp; Services</v>
      </c>
      <c r="P2697" s="229" t="str">
        <f>IFERROR(IF(VLOOKUP($C2697,'MSCI Database'!$C:$R,3, FALSE)="","",VLOOKUP($C2697,'MSCI Database'!$C:$R,3, FALSE)),"")</f>
        <v>AA</v>
      </c>
      <c r="Q2697" s="229" t="str">
        <f>IFERROR(IF(VLOOKUP($C2697,'MSCI Database'!$C:$R,4, FALSE)="","",VLOOKUP($C2697,'MSCI Database'!$C:$R,4, FALSE)),"")</f>
        <v>1</v>
      </c>
      <c r="R2697" s="229">
        <f>IFERROR(IF(VLOOKUP($C2697,'MSCI Database'!$C:$R,5, FALSE)="","",VLOOKUP($C2697,'MSCI Database'!$C:$R,5, FALSE)),"")</f>
        <v>7.9</v>
      </c>
      <c r="S2697" s="229">
        <f>IFERROR(IF(VLOOKUP($C2697,'MSCI Database'!$C:$R,6, FALSE)="","",VLOOKUP($C2697,'MSCI Database'!$C:$R,6, FALSE)),"")</f>
        <v>10</v>
      </c>
      <c r="T2697" s="229">
        <f>IFERROR(IF(VLOOKUP($C2697,'MSCI Database'!$C:$R,7, FALSE)="","",VLOOKUP($C2697,'MSCI Database'!$C:$R,7, FALSE)),"")</f>
        <v>5.3</v>
      </c>
      <c r="U2697" s="229">
        <f>IFERROR(IF(VLOOKUP($C2697,'MSCI Database'!$C:$R,8, FALSE)="","",VLOOKUP($C2697,'MSCI Database'!$C:$R,8, FALSE)),"")</f>
        <v>5.5</v>
      </c>
      <c r="V2697" s="229">
        <f>IFERROR(IF(VLOOKUP($C2697,'MSCI Database'!$C:$R,9, FALSE)="","",VLOOKUP($C2697,'MSCI Database'!$C:$R,9, FALSE)),"")</f>
        <v>5.6</v>
      </c>
      <c r="W2697" s="215">
        <f t="shared" ca="1" si="111"/>
        <v>0</v>
      </c>
      <c r="X2697" s="276">
        <f>IFERROR(IF(VLOOKUP($C2697,'MSCI Database'!$C:$R,10, FALSE)="","",VLOOKUP($C2697,'MSCI Database'!$C:$R,10, FALSE)),"")</f>
        <v>19579</v>
      </c>
      <c r="Y2697" s="229" t="str">
        <f>IFERROR(IF(VLOOKUP($C2697,'MSCI Database'!$C:$R,11, FALSE)="","",VLOOKUP($C2697,'MSCI Database'!$C:$R,11, FALSE)),"")</f>
        <v>2019</v>
      </c>
      <c r="Z2697" s="229" t="str">
        <f>IFERROR(IF(VLOOKUP($C2697,'MSCI Database'!$C:$R,12, FALSE)="","",VLOOKUP($C2697,'MSCI Database'!$C:$R,12, FALSE)),"")</f>
        <v>E.Segmt-Moderate</v>
      </c>
      <c r="AA2697" s="229" t="str">
        <f>IFERROR(IF(VLOOKUP($C2697,'MSCI Database'!$C:$R,13, FALSE)="","",VLOOKUP($C2697,'MSCI Database'!$C:$R,13, FALSE)),"")</f>
        <v>Leads peers in business ethics and data security management practices</v>
      </c>
    </row>
    <row r="2698" spans="1:27" s="130" customFormat="1" ht="15" hidden="1" customHeight="1" outlineLevel="1">
      <c r="A2698" s="130" t="s">
        <v>6671</v>
      </c>
      <c r="B2698" s="130" t="s">
        <v>6672</v>
      </c>
      <c r="C2698" s="130" t="s">
        <v>6673</v>
      </c>
      <c r="D2698" s="130" t="s">
        <v>12128</v>
      </c>
      <c r="E2698" s="130" t="s">
        <v>18688</v>
      </c>
      <c r="F2698" s="215">
        <v>3.4711896404018623E-2</v>
      </c>
      <c r="G2698" s="132" t="str">
        <f ca="1">IFERROR(_xll.BQL($A2698, "cur_mkt_cap(currency=EUR)")/1000000, " ")</f>
        <v xml:space="preserve"> </v>
      </c>
      <c r="M2698" s="308"/>
      <c r="N2698" s="215">
        <f t="shared" ref="N2698:N2761" si="112">IF(V2698&lt;&gt;"",VLOOKUP($A2698,$A$1737:$V$3221,6,FALSE)/SUMIF($V$1737:$V$3221,"&gt;0",$F$1737:$F$3221),0)</f>
        <v>3.7600211110596613E-4</v>
      </c>
      <c r="O2698" s="172" t="str">
        <f>IFERROR(IF(VLOOKUP($C2698,'MSCI Database'!$C:$R,2, FALSE)="","",VLOOKUP($C2698,'MSCI Database'!$C:$R,2, FALSE)),"")</f>
        <v>Property &amp; Casualty Insurance</v>
      </c>
      <c r="P2698" s="229" t="str">
        <f>IFERROR(IF(VLOOKUP($C2698,'MSCI Database'!$C:$R,3, FALSE)="","",VLOOKUP($C2698,'MSCI Database'!$C:$R,3, FALSE)),"")</f>
        <v>BB</v>
      </c>
      <c r="Q2698" s="229" t="str">
        <f>IFERROR(IF(VLOOKUP($C2698,'MSCI Database'!$C:$R,4, FALSE)="","",VLOOKUP($C2698,'MSCI Database'!$C:$R,4, FALSE)),"")</f>
        <v>1</v>
      </c>
      <c r="R2698" s="229">
        <f>IFERROR(IF(VLOOKUP($C2698,'MSCI Database'!$C:$R,5, FALSE)="","",VLOOKUP($C2698,'MSCI Database'!$C:$R,5, FALSE)),"")</f>
        <v>4.2</v>
      </c>
      <c r="S2698" s="229">
        <f>IFERROR(IF(VLOOKUP($C2698,'MSCI Database'!$C:$R,6, FALSE)="","",VLOOKUP($C2698,'MSCI Database'!$C:$R,6, FALSE)),"")</f>
        <v>3.6</v>
      </c>
      <c r="T2698" s="229">
        <f>IFERROR(IF(VLOOKUP($C2698,'MSCI Database'!$C:$R,7, FALSE)="","",VLOOKUP($C2698,'MSCI Database'!$C:$R,7, FALSE)),"")</f>
        <v>3.5</v>
      </c>
      <c r="U2698" s="229">
        <f>IFERROR(IF(VLOOKUP($C2698,'MSCI Database'!$C:$R,8, FALSE)="","",VLOOKUP($C2698,'MSCI Database'!$C:$R,8, FALSE)),"")</f>
        <v>5.6</v>
      </c>
      <c r="V2698" s="229">
        <f>IFERROR(IF(VLOOKUP($C2698,'MSCI Database'!$C:$R,9, FALSE)="","",VLOOKUP($C2698,'MSCI Database'!$C:$R,9, FALSE)),"")</f>
        <v>4.2</v>
      </c>
      <c r="W2698" s="215">
        <f t="shared" ref="W2698:W2761" ca="1" si="113">IFERROR(IF(X2698&lt;&gt;"",VLOOKUP($A2698,$A$1737:$X$3221,6,FALSE)/100,0)*$G$1735/$G2698, 0)</f>
        <v>0</v>
      </c>
      <c r="X2698" s="276">
        <f>IFERROR(IF(VLOOKUP($C2698,'MSCI Database'!$C:$R,10, FALSE)="","",VLOOKUP($C2698,'MSCI Database'!$C:$R,10, FALSE)),"")</f>
        <v>30969</v>
      </c>
      <c r="Y2698" s="229" t="str">
        <f>IFERROR(IF(VLOOKUP($C2698,'MSCI Database'!$C:$R,11, FALSE)="","",VLOOKUP($C2698,'MSCI Database'!$C:$R,11, FALSE)),"")</f>
        <v>2019</v>
      </c>
      <c r="Z2698" s="229" t="str">
        <f>IFERROR(IF(VLOOKUP($C2698,'MSCI Database'!$C:$R,12, FALSE)="","",VLOOKUP($C2698,'MSCI Database'!$C:$R,12, FALSE)),"")</f>
        <v>Reported</v>
      </c>
      <c r="AA2698" s="229" t="str">
        <f>IFERROR(IF(VLOOKUP($C2698,'MSCI Database'!$C:$R,13, FALSE)="","",VLOOKUP($C2698,'MSCI Database'!$C:$R,13, FALSE)),"")</f>
        <v>Improved efforts in talent management, but ESG investment risks pertain</v>
      </c>
    </row>
    <row r="2699" spans="1:27" s="130" customFormat="1" ht="15" hidden="1" customHeight="1" outlineLevel="1">
      <c r="A2699" s="130" t="s">
        <v>318</v>
      </c>
      <c r="B2699" s="130" t="s">
        <v>319</v>
      </c>
      <c r="C2699" s="130" t="s">
        <v>320</v>
      </c>
      <c r="D2699" s="130" t="s">
        <v>18679</v>
      </c>
      <c r="E2699" s="130" t="s">
        <v>18682</v>
      </c>
      <c r="F2699" s="215">
        <v>2.6173234977149271E-2</v>
      </c>
      <c r="G2699" s="132" t="str">
        <f ca="1">IFERROR(_xll.BQL($A2699, "cur_mkt_cap(currency=EUR)")/1000000, " ")</f>
        <v xml:space="preserve"> </v>
      </c>
      <c r="M2699" s="308"/>
      <c r="N2699" s="215">
        <f t="shared" si="112"/>
        <v>2.8351062965091463E-4</v>
      </c>
      <c r="O2699" s="172" t="str">
        <f>IFERROR(IF(VLOOKUP($C2699,'MSCI Database'!$C:$R,2, FALSE)="","",VLOOKUP($C2699,'MSCI Database'!$C:$R,2, FALSE)),"")</f>
        <v>Casinos &amp; Gaming</v>
      </c>
      <c r="P2699" s="229" t="str">
        <f>IFERROR(IF(VLOOKUP($C2699,'MSCI Database'!$C:$R,3, FALSE)="","",VLOOKUP($C2699,'MSCI Database'!$C:$R,3, FALSE)),"")</f>
        <v>AA</v>
      </c>
      <c r="Q2699" s="229" t="str">
        <f>IFERROR(IF(VLOOKUP($C2699,'MSCI Database'!$C:$R,4, FALSE)="","",VLOOKUP($C2699,'MSCI Database'!$C:$R,4, FALSE)),"")</f>
        <v>0</v>
      </c>
      <c r="R2699" s="229">
        <f>IFERROR(IF(VLOOKUP($C2699,'MSCI Database'!$C:$R,5, FALSE)="","",VLOOKUP($C2699,'MSCI Database'!$C:$R,5, FALSE)),"")</f>
        <v>8.1</v>
      </c>
      <c r="S2699" s="229">
        <f>IFERROR(IF(VLOOKUP($C2699,'MSCI Database'!$C:$R,6, FALSE)="","",VLOOKUP($C2699,'MSCI Database'!$C:$R,6, FALSE)),"")</f>
        <v>6.1</v>
      </c>
      <c r="T2699" s="229">
        <f>IFERROR(IF(VLOOKUP($C2699,'MSCI Database'!$C:$R,7, FALSE)="","",VLOOKUP($C2699,'MSCI Database'!$C:$R,7, FALSE)),"")</f>
        <v>6</v>
      </c>
      <c r="U2699" s="229">
        <f>IFERROR(IF(VLOOKUP($C2699,'MSCI Database'!$C:$R,8, FALSE)="","",VLOOKUP($C2699,'MSCI Database'!$C:$R,8, FALSE)),"")</f>
        <v>6.4</v>
      </c>
      <c r="V2699" s="229">
        <f>IFERROR(IF(VLOOKUP($C2699,'MSCI Database'!$C:$R,9, FALSE)="","",VLOOKUP($C2699,'MSCI Database'!$C:$R,9, FALSE)),"")</f>
        <v>6.2</v>
      </c>
      <c r="W2699" s="215">
        <f t="shared" ca="1" si="113"/>
        <v>0</v>
      </c>
      <c r="X2699" s="276">
        <f>IFERROR(IF(VLOOKUP($C2699,'MSCI Database'!$C:$R,10, FALSE)="","",VLOOKUP($C2699,'MSCI Database'!$C:$R,10, FALSE)),"")</f>
        <v>191082</v>
      </c>
      <c r="Y2699" s="229" t="str">
        <f>IFERROR(IF(VLOOKUP($C2699,'MSCI Database'!$C:$R,11, FALSE)="","",VLOOKUP($C2699,'MSCI Database'!$C:$R,11, FALSE)),"")</f>
        <v>2019</v>
      </c>
      <c r="Z2699" s="229" t="str">
        <f>IFERROR(IF(VLOOKUP($C2699,'MSCI Database'!$C:$R,12, FALSE)="","",VLOOKUP($C2699,'MSCI Database'!$C:$R,12, FALSE)),"")</f>
        <v>E.Segmt-Moderate</v>
      </c>
      <c r="AA2699" s="229" t="str">
        <f>IFERROR(IF(VLOOKUP($C2699,'MSCI Database'!$C:$R,13, FALSE)="","",VLOOKUP($C2699,'MSCI Database'!$C:$R,13, FALSE)),"")</f>
        <v>Responsible gaming and governance practices lead peers</v>
      </c>
    </row>
    <row r="2700" spans="1:27" s="130" customFormat="1" ht="15" hidden="1" customHeight="1" outlineLevel="1">
      <c r="A2700" s="130" t="s">
        <v>97</v>
      </c>
      <c r="B2700" s="130" t="s">
        <v>98</v>
      </c>
      <c r="C2700" s="130" t="s">
        <v>99</v>
      </c>
      <c r="D2700" s="130" t="s">
        <v>12129</v>
      </c>
      <c r="E2700" s="130" t="s">
        <v>100</v>
      </c>
      <c r="F2700" s="215">
        <v>4.0681863303197993E-2</v>
      </c>
      <c r="G2700" s="132" t="str">
        <f ca="1">IFERROR(_xll.BQL($A2700, "cur_mkt_cap(currency=EUR)")/1000000, " ")</f>
        <v xml:space="preserve"> </v>
      </c>
      <c r="M2700" s="308"/>
      <c r="N2700" s="215">
        <f t="shared" si="112"/>
        <v>4.4066928259084957E-4</v>
      </c>
      <c r="O2700" s="172" t="str">
        <f>IFERROR(IF(VLOOKUP($C2700,'MSCI Database'!$C:$R,2, FALSE)="","",VLOOKUP($C2700,'MSCI Database'!$C:$R,2, FALSE)),"")</f>
        <v>Utilities</v>
      </c>
      <c r="P2700" s="229" t="str">
        <f>IFERROR(IF(VLOOKUP($C2700,'MSCI Database'!$C:$R,3, FALSE)="","",VLOOKUP($C2700,'MSCI Database'!$C:$R,3, FALSE)),"")</f>
        <v>AA</v>
      </c>
      <c r="Q2700" s="229" t="str">
        <f>IFERROR(IF(VLOOKUP($C2700,'MSCI Database'!$C:$R,4, FALSE)="","",VLOOKUP($C2700,'MSCI Database'!$C:$R,4, FALSE)),"")</f>
        <v>0</v>
      </c>
      <c r="R2700" s="229">
        <f>IFERROR(IF(VLOOKUP($C2700,'MSCI Database'!$C:$R,5, FALSE)="","",VLOOKUP($C2700,'MSCI Database'!$C:$R,5, FALSE)),"")</f>
        <v>8.5</v>
      </c>
      <c r="S2700" s="229">
        <f>IFERROR(IF(VLOOKUP($C2700,'MSCI Database'!$C:$R,6, FALSE)="","",VLOOKUP($C2700,'MSCI Database'!$C:$R,6, FALSE)),"")</f>
        <v>7.8</v>
      </c>
      <c r="T2700" s="229">
        <f>IFERROR(IF(VLOOKUP($C2700,'MSCI Database'!$C:$R,7, FALSE)="","",VLOOKUP($C2700,'MSCI Database'!$C:$R,7, FALSE)),"")</f>
        <v>5.3</v>
      </c>
      <c r="U2700" s="229">
        <f>IFERROR(IF(VLOOKUP($C2700,'MSCI Database'!$C:$R,8, FALSE)="","",VLOOKUP($C2700,'MSCI Database'!$C:$R,8, FALSE)),"")</f>
        <v>5.6</v>
      </c>
      <c r="V2700" s="229">
        <f>IFERROR(IF(VLOOKUP($C2700,'MSCI Database'!$C:$R,9, FALSE)="","",VLOOKUP($C2700,'MSCI Database'!$C:$R,9, FALSE)),"")</f>
        <v>6.8</v>
      </c>
      <c r="W2700" s="215">
        <f t="shared" ca="1" si="113"/>
        <v>0</v>
      </c>
      <c r="X2700" s="276">
        <f>IFERROR(IF(VLOOKUP($C2700,'MSCI Database'!$C:$R,10, FALSE)="","",VLOOKUP($C2700,'MSCI Database'!$C:$R,10, FALSE)),"")</f>
        <v>7640000</v>
      </c>
      <c r="Y2700" s="229" t="str">
        <f>IFERROR(IF(VLOOKUP($C2700,'MSCI Database'!$C:$R,11, FALSE)="","",VLOOKUP($C2700,'MSCI Database'!$C:$R,11, FALSE)),"")</f>
        <v>2019</v>
      </c>
      <c r="Z2700" s="229" t="str">
        <f>IFERROR(IF(VLOOKUP($C2700,'MSCI Database'!$C:$R,12, FALSE)="","",VLOOKUP($C2700,'MSCI Database'!$C:$R,12, FALSE)),"")</f>
        <v>Reported</v>
      </c>
      <c r="AA2700" s="229" t="str">
        <f>IFERROR(IF(VLOOKUP($C2700,'MSCI Database'!$C:$R,13, FALSE)="","",VLOOKUP($C2700,'MSCI Database'!$C:$R,13, FALSE)),"")</f>
        <v>Acquisition of assets with low environmental footprint, but workforce management could be an issue</v>
      </c>
    </row>
    <row r="2701" spans="1:27" s="130" customFormat="1" ht="15" hidden="1" customHeight="1" outlineLevel="1">
      <c r="A2701" s="130" t="s">
        <v>4843</v>
      </c>
      <c r="B2701" s="130" t="s">
        <v>4844</v>
      </c>
      <c r="C2701" s="130" t="s">
        <v>4845</v>
      </c>
      <c r="D2701" s="130" t="s">
        <v>18678</v>
      </c>
      <c r="E2701" s="130" t="s">
        <v>18674</v>
      </c>
      <c r="F2701" s="215">
        <v>4.4480388006430012E-3</v>
      </c>
      <c r="G2701" s="132" t="str">
        <f ca="1">IFERROR(_xll.BQL($A2701, "cur_mkt_cap(currency=EUR)")/1000000, " ")</f>
        <v xml:space="preserve"> </v>
      </c>
      <c r="M2701" s="308"/>
      <c r="N2701" s="215">
        <f t="shared" si="112"/>
        <v>4.8181521397067623E-5</v>
      </c>
      <c r="O2701" s="172" t="str">
        <f>IFERROR(IF(VLOOKUP($C2701,'MSCI Database'!$C:$R,2, FALSE)="","",VLOOKUP($C2701,'MSCI Database'!$C:$R,2, FALSE)),"")</f>
        <v>Household &amp; Personal Products</v>
      </c>
      <c r="P2701" s="229" t="str">
        <f>IFERROR(IF(VLOOKUP($C2701,'MSCI Database'!$C:$R,3, FALSE)="","",VLOOKUP($C2701,'MSCI Database'!$C:$R,3, FALSE)),"")</f>
        <v>CCC</v>
      </c>
      <c r="Q2701" s="229" t="str">
        <f>IFERROR(IF(VLOOKUP($C2701,'MSCI Database'!$C:$R,4, FALSE)="","",VLOOKUP($C2701,'MSCI Database'!$C:$R,4, FALSE)),"")</f>
        <v>0</v>
      </c>
      <c r="R2701" s="229">
        <f>IFERROR(IF(VLOOKUP($C2701,'MSCI Database'!$C:$R,5, FALSE)="","",VLOOKUP($C2701,'MSCI Database'!$C:$R,5, FALSE)),"")</f>
        <v>0.8</v>
      </c>
      <c r="S2701" s="229">
        <f>IFERROR(IF(VLOOKUP($C2701,'MSCI Database'!$C:$R,6, FALSE)="","",VLOOKUP($C2701,'MSCI Database'!$C:$R,6, FALSE)),"")</f>
        <v>3.2</v>
      </c>
      <c r="T2701" s="229">
        <f>IFERROR(IF(VLOOKUP($C2701,'MSCI Database'!$C:$R,7, FALSE)="","",VLOOKUP($C2701,'MSCI Database'!$C:$R,7, FALSE)),"")</f>
        <v>4.3</v>
      </c>
      <c r="U2701" s="229">
        <f>IFERROR(IF(VLOOKUP($C2701,'MSCI Database'!$C:$R,8, FALSE)="","",VLOOKUP($C2701,'MSCI Database'!$C:$R,8, FALSE)),"")</f>
        <v>3.7</v>
      </c>
      <c r="V2701" s="229">
        <f>IFERROR(IF(VLOOKUP($C2701,'MSCI Database'!$C:$R,9, FALSE)="","",VLOOKUP($C2701,'MSCI Database'!$C:$R,9, FALSE)),"")</f>
        <v>3.7</v>
      </c>
      <c r="W2701" s="215">
        <f t="shared" ca="1" si="113"/>
        <v>0</v>
      </c>
      <c r="X2701" s="276">
        <f>IFERROR(IF(VLOOKUP($C2701,'MSCI Database'!$C:$R,10, FALSE)="","",VLOOKUP($C2701,'MSCI Database'!$C:$R,10, FALSE)),"")</f>
        <v>1778383</v>
      </c>
      <c r="Y2701" s="229" t="str">
        <f>IFERROR(IF(VLOOKUP($C2701,'MSCI Database'!$C:$R,11, FALSE)="","",VLOOKUP($C2701,'MSCI Database'!$C:$R,11, FALSE)),"")</f>
        <v>2019</v>
      </c>
      <c r="Z2701" s="229" t="str">
        <f>IFERROR(IF(VLOOKUP($C2701,'MSCI Database'!$C:$R,12, FALSE)="","",VLOOKUP($C2701,'MSCI Database'!$C:$R,12, FALSE)),"")</f>
        <v>Reported</v>
      </c>
      <c r="AA2701" s="229" t="str">
        <f>IFERROR(IF(VLOOKUP($C2701,'MSCI Database'!$C:$R,13, FALSE)="","",VLOOKUP($C2701,'MSCI Database'!$C:$R,13, FALSE)),"")</f>
        <v>Lacks notable programs across ESG parameters</v>
      </c>
    </row>
    <row r="2702" spans="1:27" s="130" customFormat="1" ht="15" hidden="1" customHeight="1" outlineLevel="1">
      <c r="A2702" s="130" t="s">
        <v>2159</v>
      </c>
      <c r="B2702" s="130" t="s">
        <v>2160</v>
      </c>
      <c r="C2702" s="130" t="s">
        <v>2161</v>
      </c>
      <c r="D2702" s="130" t="s">
        <v>12131</v>
      </c>
      <c r="E2702" s="130" t="s">
        <v>18673</v>
      </c>
      <c r="F2702" s="215">
        <v>4.0747251380131952E-2</v>
      </c>
      <c r="G2702" s="132" t="str">
        <f ca="1">IFERROR(_xll.BQL($A2702, "cur_mkt_cap(currency=EUR)")/1000000, " ")</f>
        <v xml:space="preserve"> </v>
      </c>
      <c r="M2702" s="308"/>
      <c r="N2702" s="215">
        <f t="shared" si="112"/>
        <v>4.413775716074497E-4</v>
      </c>
      <c r="O2702" s="172" t="str">
        <f>IFERROR(IF(VLOOKUP($C2702,'MSCI Database'!$C:$R,2, FALSE)="","",VLOOKUP($C2702,'MSCI Database'!$C:$R,2, FALSE)),"")</f>
        <v>Professional Services</v>
      </c>
      <c r="P2702" s="229" t="str">
        <f>IFERROR(IF(VLOOKUP($C2702,'MSCI Database'!$C:$R,3, FALSE)="","",VLOOKUP($C2702,'MSCI Database'!$C:$R,3, FALSE)),"")</f>
        <v>AAA</v>
      </c>
      <c r="Q2702" s="229" t="str">
        <f>IFERROR(IF(VLOOKUP($C2702,'MSCI Database'!$C:$R,4, FALSE)="","",VLOOKUP($C2702,'MSCI Database'!$C:$R,4, FALSE)),"")</f>
        <v>0</v>
      </c>
      <c r="R2702" s="229">
        <f>IFERROR(IF(VLOOKUP($C2702,'MSCI Database'!$C:$R,5, FALSE)="","",VLOOKUP($C2702,'MSCI Database'!$C:$R,5, FALSE)),"")</f>
        <v>9.4</v>
      </c>
      <c r="S2702" s="229">
        <f>IFERROR(IF(VLOOKUP($C2702,'MSCI Database'!$C:$R,6, FALSE)="","",VLOOKUP($C2702,'MSCI Database'!$C:$R,6, FALSE)),"")</f>
        <v>9</v>
      </c>
      <c r="T2702" s="229">
        <f>IFERROR(IF(VLOOKUP($C2702,'MSCI Database'!$C:$R,7, FALSE)="","",VLOOKUP($C2702,'MSCI Database'!$C:$R,7, FALSE)),"")</f>
        <v>6.7</v>
      </c>
      <c r="U2702" s="229">
        <f>IFERROR(IF(VLOOKUP($C2702,'MSCI Database'!$C:$R,8, FALSE)="","",VLOOKUP($C2702,'MSCI Database'!$C:$R,8, FALSE)),"")</f>
        <v>6.4</v>
      </c>
      <c r="V2702" s="229">
        <f>IFERROR(IF(VLOOKUP($C2702,'MSCI Database'!$C:$R,9, FALSE)="","",VLOOKUP($C2702,'MSCI Database'!$C:$R,9, FALSE)),"")</f>
        <v>6.7</v>
      </c>
      <c r="W2702" s="215">
        <f t="shared" ca="1" si="113"/>
        <v>0</v>
      </c>
      <c r="X2702" s="276">
        <f>IFERROR(IF(VLOOKUP($C2702,'MSCI Database'!$C:$R,10, FALSE)="","",VLOOKUP($C2702,'MSCI Database'!$C:$R,10, FALSE)),"")</f>
        <v>282399</v>
      </c>
      <c r="Y2702" s="229" t="str">
        <f>IFERROR(IF(VLOOKUP($C2702,'MSCI Database'!$C:$R,11, FALSE)="","",VLOOKUP($C2702,'MSCI Database'!$C:$R,11, FALSE)),"")</f>
        <v>2019</v>
      </c>
      <c r="Z2702" s="229" t="str">
        <f>IFERROR(IF(VLOOKUP($C2702,'MSCI Database'!$C:$R,12, FALSE)="","",VLOOKUP($C2702,'MSCI Database'!$C:$R,12, FALSE)),"")</f>
        <v>E.Segmt-Moderately High</v>
      </c>
      <c r="AA2702" s="229" t="str">
        <f>IFERROR(IF(VLOOKUP($C2702,'MSCI Database'!$C:$R,13, FALSE)="","",VLOOKUP($C2702,'MSCI Database'!$C:$R,13, FALSE)),"")</f>
        <v>Robust performance across key issues</v>
      </c>
    </row>
    <row r="2703" spans="1:27" s="130" customFormat="1" ht="15" hidden="1" customHeight="1" outlineLevel="1">
      <c r="A2703" s="130" t="s">
        <v>7756</v>
      </c>
      <c r="B2703" s="130" t="s">
        <v>7757</v>
      </c>
      <c r="C2703" s="130" t="s">
        <v>7758</v>
      </c>
      <c r="D2703" s="130" t="s">
        <v>12128</v>
      </c>
      <c r="E2703" s="130" t="s">
        <v>18689</v>
      </c>
      <c r="F2703" s="215">
        <v>3.4492452628816048E-2</v>
      </c>
      <c r="G2703" s="132" t="str">
        <f ca="1">IFERROR(_xll.BQL($A2703, "cur_mkt_cap(currency=EUR)")/1000000, " ")</f>
        <v xml:space="preserve"> </v>
      </c>
      <c r="M2703" s="308"/>
      <c r="N2703" s="215">
        <f t="shared" si="112"/>
        <v>3.7362507812036178E-4</v>
      </c>
      <c r="O2703" s="172" t="str">
        <f>IFERROR(IF(VLOOKUP($C2703,'MSCI Database'!$C:$R,2, FALSE)="","",VLOOKUP($C2703,'MSCI Database'!$C:$R,2, FALSE)),"")</f>
        <v>Software &amp; Services</v>
      </c>
      <c r="P2703" s="229" t="str">
        <f>IFERROR(IF(VLOOKUP($C2703,'MSCI Database'!$C:$R,3, FALSE)="","",VLOOKUP($C2703,'MSCI Database'!$C:$R,3, FALSE)),"")</f>
        <v>A</v>
      </c>
      <c r="Q2703" s="229" t="str">
        <f>IFERROR(IF(VLOOKUP($C2703,'MSCI Database'!$C:$R,4, FALSE)="","",VLOOKUP($C2703,'MSCI Database'!$C:$R,4, FALSE)),"")</f>
        <v>0</v>
      </c>
      <c r="R2703" s="229">
        <f>IFERROR(IF(VLOOKUP($C2703,'MSCI Database'!$C:$R,5, FALSE)="","",VLOOKUP($C2703,'MSCI Database'!$C:$R,5, FALSE)),"")</f>
        <v>7.1</v>
      </c>
      <c r="S2703" s="229">
        <f>IFERROR(IF(VLOOKUP($C2703,'MSCI Database'!$C:$R,6, FALSE)="","",VLOOKUP($C2703,'MSCI Database'!$C:$R,6, FALSE)),"")</f>
        <v>4.7</v>
      </c>
      <c r="T2703" s="229">
        <f>IFERROR(IF(VLOOKUP($C2703,'MSCI Database'!$C:$R,7, FALSE)="","",VLOOKUP($C2703,'MSCI Database'!$C:$R,7, FALSE)),"")</f>
        <v>5.5</v>
      </c>
      <c r="U2703" s="229">
        <f>IFERROR(IF(VLOOKUP($C2703,'MSCI Database'!$C:$R,8, FALSE)="","",VLOOKUP($C2703,'MSCI Database'!$C:$R,8, FALSE)),"")</f>
        <v>5.5</v>
      </c>
      <c r="V2703" s="229">
        <f>IFERROR(IF(VLOOKUP($C2703,'MSCI Database'!$C:$R,9, FALSE)="","",VLOOKUP($C2703,'MSCI Database'!$C:$R,9, FALSE)),"")</f>
        <v>5.4</v>
      </c>
      <c r="W2703" s="215">
        <f t="shared" ca="1" si="113"/>
        <v>0</v>
      </c>
      <c r="X2703" s="276">
        <f>IFERROR(IF(VLOOKUP($C2703,'MSCI Database'!$C:$R,10, FALSE)="","",VLOOKUP($C2703,'MSCI Database'!$C:$R,10, FALSE)),"")</f>
        <v>12324</v>
      </c>
      <c r="Y2703" s="229" t="str">
        <f>IFERROR(IF(VLOOKUP($C2703,'MSCI Database'!$C:$R,11, FALSE)="","",VLOOKUP($C2703,'MSCI Database'!$C:$R,11, FALSE)),"")</f>
        <v>2019</v>
      </c>
      <c r="Z2703" s="229" t="str">
        <f>IFERROR(IF(VLOOKUP($C2703,'MSCI Database'!$C:$R,12, FALSE)="","",VLOOKUP($C2703,'MSCI Database'!$C:$R,12, FALSE)),"")</f>
        <v>Reported</v>
      </c>
      <c r="AA2703" s="229" t="str">
        <f>IFERROR(IF(VLOOKUP($C2703,'MSCI Database'!$C:$R,13, FALSE)="","",VLOOKUP($C2703,'MSCI Database'!$C:$R,13, FALSE)),"")</f>
        <v>Robust talent management initiatives and overall strong governance performance</v>
      </c>
    </row>
    <row r="2704" spans="1:27" s="130" customFormat="1" ht="15" hidden="1" customHeight="1" outlineLevel="1">
      <c r="A2704" s="130" t="s">
        <v>1291</v>
      </c>
      <c r="B2704" s="130" t="s">
        <v>1292</v>
      </c>
      <c r="C2704" s="130" t="s">
        <v>1293</v>
      </c>
      <c r="D2704" s="130" t="s">
        <v>18681</v>
      </c>
      <c r="E2704" s="130" t="s">
        <v>18688</v>
      </c>
      <c r="F2704" s="215">
        <v>3.6275788697789059E-2</v>
      </c>
      <c r="G2704" s="132" t="str">
        <f ca="1">IFERROR(_xll.BQL($A2704, "cur_mkt_cap(currency=EUR)")/1000000, " ")</f>
        <v xml:space="preserve"> </v>
      </c>
      <c r="M2704" s="308"/>
      <c r="N2704" s="215">
        <f t="shared" si="112"/>
        <v>3.9294232080110564E-4</v>
      </c>
      <c r="O2704" s="172" t="str">
        <f>IFERROR(IF(VLOOKUP($C2704,'MSCI Database'!$C:$R,2, FALSE)="","",VLOOKUP($C2704,'MSCI Database'!$C:$R,2, FALSE)),"")</f>
        <v>Multi-Line Insurance &amp; Brokerage</v>
      </c>
      <c r="P2704" s="229" t="str">
        <f>IFERROR(IF(VLOOKUP($C2704,'MSCI Database'!$C:$R,3, FALSE)="","",VLOOKUP($C2704,'MSCI Database'!$C:$R,3, FALSE)),"")</f>
        <v>AAA</v>
      </c>
      <c r="Q2704" s="229" t="str">
        <f>IFERROR(IF(VLOOKUP($C2704,'MSCI Database'!$C:$R,4, FALSE)="","",VLOOKUP($C2704,'MSCI Database'!$C:$R,4, FALSE)),"")</f>
        <v>0</v>
      </c>
      <c r="R2704" s="229">
        <f>IFERROR(IF(VLOOKUP($C2704,'MSCI Database'!$C:$R,5, FALSE)="","",VLOOKUP($C2704,'MSCI Database'!$C:$R,5, FALSE)),"")</f>
        <v>9.5</v>
      </c>
      <c r="S2704" s="229">
        <f>IFERROR(IF(VLOOKUP($C2704,'MSCI Database'!$C:$R,6, FALSE)="","",VLOOKUP($C2704,'MSCI Database'!$C:$R,6, FALSE)),"")</f>
        <v>5.3</v>
      </c>
      <c r="T2704" s="229">
        <f>IFERROR(IF(VLOOKUP($C2704,'MSCI Database'!$C:$R,7, FALSE)="","",VLOOKUP($C2704,'MSCI Database'!$C:$R,7, FALSE)),"")</f>
        <v>7.3</v>
      </c>
      <c r="U2704" s="229">
        <f>IFERROR(IF(VLOOKUP($C2704,'MSCI Database'!$C:$R,8, FALSE)="","",VLOOKUP($C2704,'MSCI Database'!$C:$R,8, FALSE)),"")</f>
        <v>7.2</v>
      </c>
      <c r="V2704" s="229">
        <f>IFERROR(IF(VLOOKUP($C2704,'MSCI Database'!$C:$R,9, FALSE)="","",VLOOKUP($C2704,'MSCI Database'!$C:$R,9, FALSE)),"")</f>
        <v>7</v>
      </c>
      <c r="W2704" s="215">
        <f t="shared" ca="1" si="113"/>
        <v>0</v>
      </c>
      <c r="X2704" s="276">
        <f>IFERROR(IF(VLOOKUP($C2704,'MSCI Database'!$C:$R,10, FALSE)="","",VLOOKUP($C2704,'MSCI Database'!$C:$R,10, FALSE)),"")</f>
        <v>28404</v>
      </c>
      <c r="Y2704" s="229" t="str">
        <f>IFERROR(IF(VLOOKUP($C2704,'MSCI Database'!$C:$R,11, FALSE)="","",VLOOKUP($C2704,'MSCI Database'!$C:$R,11, FALSE)),"")</f>
        <v>2019</v>
      </c>
      <c r="Z2704" s="229" t="str">
        <f>IFERROR(IF(VLOOKUP($C2704,'MSCI Database'!$C:$R,12, FALSE)="","",VLOOKUP($C2704,'MSCI Database'!$C:$R,12, FALSE)),"")</f>
        <v>E.CSI</v>
      </c>
      <c r="AA2704" s="229" t="str">
        <f>IFERROR(IF(VLOOKUP($C2704,'MSCI Database'!$C:$R,13, FALSE)="","",VLOOKUP($C2704,'MSCI Database'!$C:$R,13, FALSE)),"")</f>
        <v>Well-articulated ESG practices across the board</v>
      </c>
    </row>
    <row r="2705" spans="1:27" s="130" customFormat="1" ht="15" hidden="1" customHeight="1" outlineLevel="1">
      <c r="A2705" s="130" t="s">
        <v>2441</v>
      </c>
      <c r="B2705" s="130" t="s">
        <v>2442</v>
      </c>
      <c r="C2705" s="130" t="s">
        <v>2443</v>
      </c>
      <c r="D2705" s="130" t="s">
        <v>18686</v>
      </c>
      <c r="E2705" s="130" t="s">
        <v>18688</v>
      </c>
      <c r="F2705" s="215">
        <v>4.6717868734412957E-2</v>
      </c>
      <c r="G2705" s="132" t="str">
        <f ca="1">IFERROR(_xll.BQL($A2705, "cur_mkt_cap(currency=EUR)")/1000000, " ")</f>
        <v xml:space="preserve"> </v>
      </c>
      <c r="M2705" s="308"/>
      <c r="N2705" s="215">
        <f t="shared" si="112"/>
        <v>5.0605178887538536E-4</v>
      </c>
      <c r="O2705" s="172" t="str">
        <f>IFERROR(IF(VLOOKUP($C2705,'MSCI Database'!$C:$R,2, FALSE)="","",VLOOKUP($C2705,'MSCI Database'!$C:$R,2, FALSE)),"")</f>
        <v>Life &amp; Health Insurance</v>
      </c>
      <c r="P2705" s="229" t="str">
        <f>IFERROR(IF(VLOOKUP($C2705,'MSCI Database'!$C:$R,3, FALSE)="","",VLOOKUP($C2705,'MSCI Database'!$C:$R,3, FALSE)),"")</f>
        <v>AA</v>
      </c>
      <c r="Q2705" s="229" t="str">
        <f>IFERROR(IF(VLOOKUP($C2705,'MSCI Database'!$C:$R,4, FALSE)="","",VLOOKUP($C2705,'MSCI Database'!$C:$R,4, FALSE)),"")</f>
        <v>0</v>
      </c>
      <c r="R2705" s="229">
        <f>IFERROR(IF(VLOOKUP($C2705,'MSCI Database'!$C:$R,5, FALSE)="","",VLOOKUP($C2705,'MSCI Database'!$C:$R,5, FALSE)),"")</f>
        <v>8.4</v>
      </c>
      <c r="S2705" s="229">
        <f>IFERROR(IF(VLOOKUP($C2705,'MSCI Database'!$C:$R,6, FALSE)="","",VLOOKUP($C2705,'MSCI Database'!$C:$R,6, FALSE)),"")</f>
        <v>10</v>
      </c>
      <c r="T2705" s="229">
        <f>IFERROR(IF(VLOOKUP($C2705,'MSCI Database'!$C:$R,7, FALSE)="","",VLOOKUP($C2705,'MSCI Database'!$C:$R,7, FALSE)),"")</f>
        <v>4.5999999999999996</v>
      </c>
      <c r="U2705" s="229">
        <f>IFERROR(IF(VLOOKUP($C2705,'MSCI Database'!$C:$R,8, FALSE)="","",VLOOKUP($C2705,'MSCI Database'!$C:$R,8, FALSE)),"")</f>
        <v>7.1</v>
      </c>
      <c r="V2705" s="229">
        <f>IFERROR(IF(VLOOKUP($C2705,'MSCI Database'!$C:$R,9, FALSE)="","",VLOOKUP($C2705,'MSCI Database'!$C:$R,9, FALSE)),"")</f>
        <v>5.7</v>
      </c>
      <c r="W2705" s="215">
        <f t="shared" ca="1" si="113"/>
        <v>0</v>
      </c>
      <c r="X2705" s="276">
        <f>IFERROR(IF(VLOOKUP($C2705,'MSCI Database'!$C:$R,10, FALSE)="","",VLOOKUP($C2705,'MSCI Database'!$C:$R,10, FALSE)),"")</f>
        <v>38942</v>
      </c>
      <c r="Y2705" s="229" t="str">
        <f>IFERROR(IF(VLOOKUP($C2705,'MSCI Database'!$C:$R,11, FALSE)="","",VLOOKUP($C2705,'MSCI Database'!$C:$R,11, FALSE)),"")</f>
        <v>2019</v>
      </c>
      <c r="Z2705" s="229" t="str">
        <f>IFERROR(IF(VLOOKUP($C2705,'MSCI Database'!$C:$R,12, FALSE)="","",VLOOKUP($C2705,'MSCI Database'!$C:$R,12, FALSE)),"")</f>
        <v>Reported</v>
      </c>
      <c r="AA2705" s="229" t="str">
        <f>IFERROR(IF(VLOOKUP($C2705,'MSCI Database'!$C:$R,13, FALSE)="","",VLOOKUP($C2705,'MSCI Database'!$C:$R,13, FALSE)),"")</f>
        <v>Strong corporate governance and ESG integration</v>
      </c>
    </row>
    <row r="2706" spans="1:27" s="130" customFormat="1" ht="15" hidden="1" customHeight="1" outlineLevel="1">
      <c r="A2706" s="130" t="s">
        <v>7720</v>
      </c>
      <c r="B2706" s="130" t="s">
        <v>7721</v>
      </c>
      <c r="C2706" s="130" t="s">
        <v>7722</v>
      </c>
      <c r="D2706" s="130" t="s">
        <v>12128</v>
      </c>
      <c r="E2706" s="130" t="s">
        <v>18707</v>
      </c>
      <c r="F2706" s="215">
        <v>3.41636339847462E-2</v>
      </c>
      <c r="G2706" s="132" t="str">
        <f ca="1">IFERROR(_xll.BQL($A2706, "cur_mkt_cap(currency=EUR)")/1000000, " ")</f>
        <v xml:space="preserve"> </v>
      </c>
      <c r="M2706" s="308"/>
      <c r="N2706" s="215">
        <f t="shared" si="112"/>
        <v>3.7006328757736655E-4</v>
      </c>
      <c r="O2706" s="172" t="str">
        <f>IFERROR(IF(VLOOKUP($C2706,'MSCI Database'!$C:$R,2, FALSE)="","",VLOOKUP($C2706,'MSCI Database'!$C:$R,2, FALSE)),"")</f>
        <v>Oil &amp; Gas Refining, Marketing, Transportation &amp; Storage</v>
      </c>
      <c r="P2706" s="229" t="str">
        <f>IFERROR(IF(VLOOKUP($C2706,'MSCI Database'!$C:$R,3, FALSE)="","",VLOOKUP($C2706,'MSCI Database'!$C:$R,3, FALSE)),"")</f>
        <v>A</v>
      </c>
      <c r="Q2706" s="229" t="str">
        <f>IFERROR(IF(VLOOKUP($C2706,'MSCI Database'!$C:$R,4, FALSE)="","",VLOOKUP($C2706,'MSCI Database'!$C:$R,4, FALSE)),"")</f>
        <v>0</v>
      </c>
      <c r="R2706" s="229">
        <f>IFERROR(IF(VLOOKUP($C2706,'MSCI Database'!$C:$R,5, FALSE)="","",VLOOKUP($C2706,'MSCI Database'!$C:$R,5, FALSE)),"")</f>
        <v>6.7</v>
      </c>
      <c r="S2706" s="229">
        <f>IFERROR(IF(VLOOKUP($C2706,'MSCI Database'!$C:$R,6, FALSE)="","",VLOOKUP($C2706,'MSCI Database'!$C:$R,6, FALSE)),"")</f>
        <v>5.7</v>
      </c>
      <c r="T2706" s="229">
        <f>IFERROR(IF(VLOOKUP($C2706,'MSCI Database'!$C:$R,7, FALSE)="","",VLOOKUP($C2706,'MSCI Database'!$C:$R,7, FALSE)),"")</f>
        <v>5.6</v>
      </c>
      <c r="U2706" s="229">
        <f>IFERROR(IF(VLOOKUP($C2706,'MSCI Database'!$C:$R,8, FALSE)="","",VLOOKUP($C2706,'MSCI Database'!$C:$R,8, FALSE)),"")</f>
        <v>5</v>
      </c>
      <c r="V2706" s="229">
        <f>IFERROR(IF(VLOOKUP($C2706,'MSCI Database'!$C:$R,9, FALSE)="","",VLOOKUP($C2706,'MSCI Database'!$C:$R,9, FALSE)),"")</f>
        <v>5.4</v>
      </c>
      <c r="W2706" s="215">
        <f t="shared" ca="1" si="113"/>
        <v>0</v>
      </c>
      <c r="X2706" s="276">
        <f>IFERROR(IF(VLOOKUP($C2706,'MSCI Database'!$C:$R,10, FALSE)="","",VLOOKUP($C2706,'MSCI Database'!$C:$R,10, FALSE)),"")</f>
        <v>6800000</v>
      </c>
      <c r="Y2706" s="229" t="str">
        <f>IFERROR(IF(VLOOKUP($C2706,'MSCI Database'!$C:$R,11, FALSE)="","",VLOOKUP($C2706,'MSCI Database'!$C:$R,11, FALSE)),"")</f>
        <v>2019</v>
      </c>
      <c r="Z2706" s="229" t="str">
        <f>IFERROR(IF(VLOOKUP($C2706,'MSCI Database'!$C:$R,12, FALSE)="","",VLOOKUP($C2706,'MSCI Database'!$C:$R,12, FALSE)),"")</f>
        <v>Reported</v>
      </c>
      <c r="AA2706" s="229" t="str">
        <f>IFERROR(IF(VLOOKUP($C2706,'MSCI Database'!$C:$R,13, FALSE)="","",VLOOKUP($C2706,'MSCI Database'!$C:$R,13, FALSE)),"")</f>
        <v>Robust carbon mitigation measures and occupational safety practices</v>
      </c>
    </row>
    <row r="2707" spans="1:27" s="130" customFormat="1" ht="15" hidden="1" customHeight="1" outlineLevel="1">
      <c r="A2707" s="130" t="s">
        <v>1208</v>
      </c>
      <c r="B2707" s="130" t="s">
        <v>1209</v>
      </c>
      <c r="C2707" s="130" t="s">
        <v>1210</v>
      </c>
      <c r="D2707" s="130" t="s">
        <v>18681</v>
      </c>
      <c r="E2707" s="130" t="s">
        <v>18684</v>
      </c>
      <c r="F2707" s="215">
        <v>3.5753998114093292E-2</v>
      </c>
      <c r="G2707" s="132" t="str">
        <f ca="1">IFERROR(_xll.BQL($A2707, "cur_mkt_cap(currency=EUR)")/1000000, " ")</f>
        <v xml:space="preserve"> </v>
      </c>
      <c r="M2707" s="308"/>
      <c r="N2707" s="215">
        <f t="shared" si="112"/>
        <v>3.8729024236836094E-4</v>
      </c>
      <c r="O2707" s="172" t="str">
        <f>IFERROR(IF(VLOOKUP($C2707,'MSCI Database'!$C:$R,2, FALSE)="","",VLOOKUP($C2707,'MSCI Database'!$C:$R,2, FALSE)),"")</f>
        <v>Specialty Chemicals</v>
      </c>
      <c r="P2707" s="229" t="str">
        <f>IFERROR(IF(VLOOKUP($C2707,'MSCI Database'!$C:$R,3, FALSE)="","",VLOOKUP($C2707,'MSCI Database'!$C:$R,3, FALSE)),"")</f>
        <v>AA</v>
      </c>
      <c r="Q2707" s="229" t="str">
        <f>IFERROR(IF(VLOOKUP($C2707,'MSCI Database'!$C:$R,4, FALSE)="","",VLOOKUP($C2707,'MSCI Database'!$C:$R,4, FALSE)),"")</f>
        <v>0</v>
      </c>
      <c r="R2707" s="229">
        <f>IFERROR(IF(VLOOKUP($C2707,'MSCI Database'!$C:$R,5, FALSE)="","",VLOOKUP($C2707,'MSCI Database'!$C:$R,5, FALSE)),"")</f>
        <v>7.3</v>
      </c>
      <c r="S2707" s="229">
        <f>IFERROR(IF(VLOOKUP($C2707,'MSCI Database'!$C:$R,6, FALSE)="","",VLOOKUP($C2707,'MSCI Database'!$C:$R,6, FALSE)),"")</f>
        <v>6.1</v>
      </c>
      <c r="T2707" s="229">
        <f>IFERROR(IF(VLOOKUP($C2707,'MSCI Database'!$C:$R,7, FALSE)="","",VLOOKUP($C2707,'MSCI Database'!$C:$R,7, FALSE)),"")</f>
        <v>3.9</v>
      </c>
      <c r="U2707" s="229">
        <f>IFERROR(IF(VLOOKUP($C2707,'MSCI Database'!$C:$R,8, FALSE)="","",VLOOKUP($C2707,'MSCI Database'!$C:$R,8, FALSE)),"")</f>
        <v>5.8</v>
      </c>
      <c r="V2707" s="229">
        <f>IFERROR(IF(VLOOKUP($C2707,'MSCI Database'!$C:$R,9, FALSE)="","",VLOOKUP($C2707,'MSCI Database'!$C:$R,9, FALSE)),"")</f>
        <v>5.7</v>
      </c>
      <c r="W2707" s="215">
        <f t="shared" ca="1" si="113"/>
        <v>0</v>
      </c>
      <c r="X2707" s="276">
        <f>IFERROR(IF(VLOOKUP($C2707,'MSCI Database'!$C:$R,10, FALSE)="","",VLOOKUP($C2707,'MSCI Database'!$C:$R,10, FALSE)),"")</f>
        <v>840000</v>
      </c>
      <c r="Y2707" s="229" t="str">
        <f>IFERROR(IF(VLOOKUP($C2707,'MSCI Database'!$C:$R,11, FALSE)="","",VLOOKUP($C2707,'MSCI Database'!$C:$R,11, FALSE)),"")</f>
        <v>2019</v>
      </c>
      <c r="Z2707" s="229" t="str">
        <f>IFERROR(IF(VLOOKUP($C2707,'MSCI Database'!$C:$R,12, FALSE)="","",VLOOKUP($C2707,'MSCI Database'!$C:$R,12, FALSE)),"")</f>
        <v>Reported</v>
      </c>
      <c r="AA2707" s="229" t="str">
        <f>IFERROR(IF(VLOOKUP($C2707,'MSCI Database'!$C:$R,13, FALSE)="","",VLOOKUP($C2707,'MSCI Database'!$C:$R,13, FALSE)),"")</f>
        <v>Robust carbon and water management system relative to peers</v>
      </c>
    </row>
    <row r="2708" spans="1:27" s="130" customFormat="1" ht="15" hidden="1" customHeight="1" outlineLevel="1">
      <c r="A2708" s="130" t="s">
        <v>8261</v>
      </c>
      <c r="B2708" s="130" t="s">
        <v>8262</v>
      </c>
      <c r="C2708" s="130" t="s">
        <v>8263</v>
      </c>
      <c r="D2708" s="130" t="s">
        <v>12128</v>
      </c>
      <c r="E2708" s="130" t="s">
        <v>18690</v>
      </c>
      <c r="F2708" s="215">
        <v>3.4006125438358903E-2</v>
      </c>
      <c r="G2708" s="132" t="str">
        <f ca="1">IFERROR(_xll.BQL($A2708, "cur_mkt_cap(currency=EUR)")/1000000, " ")</f>
        <v xml:space="preserve"> </v>
      </c>
      <c r="M2708" s="308"/>
      <c r="N2708" s="215">
        <f t="shared" si="112"/>
        <v>3.6835714207412063E-4</v>
      </c>
      <c r="O2708" s="172" t="str">
        <f>IFERROR(IF(VLOOKUP($C2708,'MSCI Database'!$C:$R,2, FALSE)="","",VLOOKUP($C2708,'MSCI Database'!$C:$R,2, FALSE)),"")</f>
        <v>Media &amp; Entertainment</v>
      </c>
      <c r="P2708" s="229" t="str">
        <f>IFERROR(IF(VLOOKUP($C2708,'MSCI Database'!$C:$R,3, FALSE)="","",VLOOKUP($C2708,'MSCI Database'!$C:$R,3, FALSE)),"")</f>
        <v>BBB</v>
      </c>
      <c r="Q2708" s="229" t="str">
        <f>IFERROR(IF(VLOOKUP($C2708,'MSCI Database'!$C:$R,4, FALSE)="","",VLOOKUP($C2708,'MSCI Database'!$C:$R,4, FALSE)),"")</f>
        <v>1</v>
      </c>
      <c r="R2708" s="229">
        <f>IFERROR(IF(VLOOKUP($C2708,'MSCI Database'!$C:$R,5, FALSE)="","",VLOOKUP($C2708,'MSCI Database'!$C:$R,5, FALSE)),"")</f>
        <v>5.2</v>
      </c>
      <c r="S2708" s="229">
        <f>IFERROR(IF(VLOOKUP($C2708,'MSCI Database'!$C:$R,6, FALSE)="","",VLOOKUP($C2708,'MSCI Database'!$C:$R,6, FALSE)),"")</f>
        <v>10</v>
      </c>
      <c r="T2708" s="229">
        <f>IFERROR(IF(VLOOKUP($C2708,'MSCI Database'!$C:$R,7, FALSE)="","",VLOOKUP($C2708,'MSCI Database'!$C:$R,7, FALSE)),"")</f>
        <v>4.5999999999999996</v>
      </c>
      <c r="U2708" s="229">
        <f>IFERROR(IF(VLOOKUP($C2708,'MSCI Database'!$C:$R,8, FALSE)="","",VLOOKUP($C2708,'MSCI Database'!$C:$R,8, FALSE)),"")</f>
        <v>4.4000000000000004</v>
      </c>
      <c r="V2708" s="229">
        <f>IFERROR(IF(VLOOKUP($C2708,'MSCI Database'!$C:$R,9, FALSE)="","",VLOOKUP($C2708,'MSCI Database'!$C:$R,9, FALSE)),"")</f>
        <v>4.8</v>
      </c>
      <c r="W2708" s="215">
        <f t="shared" ca="1" si="113"/>
        <v>0</v>
      </c>
      <c r="X2708" s="276">
        <f>IFERROR(IF(VLOOKUP($C2708,'MSCI Database'!$C:$R,10, FALSE)="","",VLOOKUP($C2708,'MSCI Database'!$C:$R,10, FALSE)),"")</f>
        <v>398112</v>
      </c>
      <c r="Y2708" s="229" t="str">
        <f>IFERROR(IF(VLOOKUP($C2708,'MSCI Database'!$C:$R,11, FALSE)="","",VLOOKUP($C2708,'MSCI Database'!$C:$R,11, FALSE)),"")</f>
        <v>2019</v>
      </c>
      <c r="Z2708" s="229" t="str">
        <f>IFERROR(IF(VLOOKUP($C2708,'MSCI Database'!$C:$R,12, FALSE)="","",VLOOKUP($C2708,'MSCI Database'!$C:$R,12, FALSE)),"")</f>
        <v>E.CSI</v>
      </c>
      <c r="AA2708" s="229" t="str">
        <f>IFERROR(IF(VLOOKUP($C2708,'MSCI Database'!$C:$R,13, FALSE)="","",VLOOKUP($C2708,'MSCI Database'!$C:$R,13, FALSE)),"")</f>
        <v>Relatively strong business ethics programs; but labor-related risks persist</v>
      </c>
    </row>
    <row r="2709" spans="1:27" s="130" customFormat="1" ht="15" hidden="1" customHeight="1" outlineLevel="1">
      <c r="A2709" s="130" t="s">
        <v>6907</v>
      </c>
      <c r="B2709" s="130" t="s">
        <v>6908</v>
      </c>
      <c r="C2709" s="130" t="s">
        <v>6909</v>
      </c>
      <c r="D2709" s="130" t="s">
        <v>12128</v>
      </c>
      <c r="E2709" s="130" t="s">
        <v>100</v>
      </c>
      <c r="F2709" s="215">
        <v>3.399590935679165E-2</v>
      </c>
      <c r="G2709" s="132" t="str">
        <f ca="1">IFERROR(_xll.BQL($A2709, "cur_mkt_cap(currency=EUR)")/1000000, " ")</f>
        <v xml:space="preserve"> </v>
      </c>
      <c r="M2709" s="308"/>
      <c r="N2709" s="215">
        <f t="shared" si="112"/>
        <v>3.6824648064001718E-4</v>
      </c>
      <c r="O2709" s="172" t="str">
        <f>IFERROR(IF(VLOOKUP($C2709,'MSCI Database'!$C:$R,2, FALSE)="","",VLOOKUP($C2709,'MSCI Database'!$C:$R,2, FALSE)),"")</f>
        <v>Utilities</v>
      </c>
      <c r="P2709" s="229" t="str">
        <f>IFERROR(IF(VLOOKUP($C2709,'MSCI Database'!$C:$R,3, FALSE)="","",VLOOKUP($C2709,'MSCI Database'!$C:$R,3, FALSE)),"")</f>
        <v>BBB</v>
      </c>
      <c r="Q2709" s="229" t="str">
        <f>IFERROR(IF(VLOOKUP($C2709,'MSCI Database'!$C:$R,4, FALSE)="","",VLOOKUP($C2709,'MSCI Database'!$C:$R,4, FALSE)),"")</f>
        <v>0</v>
      </c>
      <c r="R2709" s="229">
        <f>IFERROR(IF(VLOOKUP($C2709,'MSCI Database'!$C:$R,5, FALSE)="","",VLOOKUP($C2709,'MSCI Database'!$C:$R,5, FALSE)),"")</f>
        <v>5.0999999999999996</v>
      </c>
      <c r="S2709" s="229">
        <f>IFERROR(IF(VLOOKUP($C2709,'MSCI Database'!$C:$R,6, FALSE)="","",VLOOKUP($C2709,'MSCI Database'!$C:$R,6, FALSE)),"")</f>
        <v>7.5</v>
      </c>
      <c r="T2709" s="229">
        <f>IFERROR(IF(VLOOKUP($C2709,'MSCI Database'!$C:$R,7, FALSE)="","",VLOOKUP($C2709,'MSCI Database'!$C:$R,7, FALSE)),"")</f>
        <v>4.5</v>
      </c>
      <c r="U2709" s="229">
        <f>IFERROR(IF(VLOOKUP($C2709,'MSCI Database'!$C:$R,8, FALSE)="","",VLOOKUP($C2709,'MSCI Database'!$C:$R,8, FALSE)),"")</f>
        <v>6.9</v>
      </c>
      <c r="V2709" s="229">
        <f>IFERROR(IF(VLOOKUP($C2709,'MSCI Database'!$C:$R,9, FALSE)="","",VLOOKUP($C2709,'MSCI Database'!$C:$R,9, FALSE)),"")</f>
        <v>6.9</v>
      </c>
      <c r="W2709" s="215">
        <f t="shared" ca="1" si="113"/>
        <v>0</v>
      </c>
      <c r="X2709" s="276">
        <f>IFERROR(IF(VLOOKUP($C2709,'MSCI Database'!$C:$R,10, FALSE)="","",VLOOKUP($C2709,'MSCI Database'!$C:$R,10, FALSE)),"")</f>
        <v>3536368</v>
      </c>
      <c r="Y2709" s="229" t="str">
        <f>IFERROR(IF(VLOOKUP($C2709,'MSCI Database'!$C:$R,11, FALSE)="","",VLOOKUP($C2709,'MSCI Database'!$C:$R,11, FALSE)),"")</f>
        <v>2019</v>
      </c>
      <c r="Z2709" s="229" t="str">
        <f>IFERROR(IF(VLOOKUP($C2709,'MSCI Database'!$C:$R,12, FALSE)="","",VLOOKUP($C2709,'MSCI Database'!$C:$R,12, FALSE)),"")</f>
        <v>E.CSI</v>
      </c>
      <c r="AA2709" s="229" t="str">
        <f>IFERROR(IF(VLOOKUP($C2709,'MSCI Database'!$C:$R,13, FALSE)="","",VLOOKUP($C2709,'MSCI Database'!$C:$R,13, FALSE)),"")</f>
        <v>Operations in wildfire-prone California increases biodiversity-related risks</v>
      </c>
    </row>
    <row r="2710" spans="1:27" s="130" customFormat="1" ht="15" hidden="1" customHeight="1" outlineLevel="1">
      <c r="A2710" s="130" t="s">
        <v>1770</v>
      </c>
      <c r="B2710" s="130" t="s">
        <v>1771</v>
      </c>
      <c r="C2710" s="130" t="s">
        <v>1772</v>
      </c>
      <c r="D2710" s="130" t="s">
        <v>12129</v>
      </c>
      <c r="E2710" s="130" t="s">
        <v>18688</v>
      </c>
      <c r="F2710" s="215">
        <v>3.9608129230472418E-2</v>
      </c>
      <c r="G2710" s="132" t="str">
        <f ca="1">IFERROR(_xll.BQL($A2710, "cur_mkt_cap(currency=EUR)")/1000000, " ")</f>
        <v xml:space="preserve"> </v>
      </c>
      <c r="M2710" s="308"/>
      <c r="N2710" s="215">
        <f t="shared" si="112"/>
        <v>4.2903850697973995E-4</v>
      </c>
      <c r="O2710" s="172" t="str">
        <f>IFERROR(IF(VLOOKUP($C2710,'MSCI Database'!$C:$R,2, FALSE)="","",VLOOKUP($C2710,'MSCI Database'!$C:$R,2, FALSE)),"")</f>
        <v>Investment Banking &amp; Brokerage</v>
      </c>
      <c r="P2710" s="229" t="str">
        <f>IFERROR(IF(VLOOKUP($C2710,'MSCI Database'!$C:$R,3, FALSE)="","",VLOOKUP($C2710,'MSCI Database'!$C:$R,3, FALSE)),"")</f>
        <v>A</v>
      </c>
      <c r="Q2710" s="229" t="str">
        <f>IFERROR(IF(VLOOKUP($C2710,'MSCI Database'!$C:$R,4, FALSE)="","",VLOOKUP($C2710,'MSCI Database'!$C:$R,4, FALSE)),"")</f>
        <v>1</v>
      </c>
      <c r="R2710" s="229">
        <f>IFERROR(IF(VLOOKUP($C2710,'MSCI Database'!$C:$R,5, FALSE)="","",VLOOKUP($C2710,'MSCI Database'!$C:$R,5, FALSE)),"")</f>
        <v>7.1</v>
      </c>
      <c r="S2710" s="229">
        <f>IFERROR(IF(VLOOKUP($C2710,'MSCI Database'!$C:$R,6, FALSE)="","",VLOOKUP($C2710,'MSCI Database'!$C:$R,6, FALSE)),"")</f>
        <v>8.8000000000000007</v>
      </c>
      <c r="T2710" s="229">
        <f>IFERROR(IF(VLOOKUP($C2710,'MSCI Database'!$C:$R,7, FALSE)="","",VLOOKUP($C2710,'MSCI Database'!$C:$R,7, FALSE)),"")</f>
        <v>5</v>
      </c>
      <c r="U2710" s="229">
        <f>IFERROR(IF(VLOOKUP($C2710,'MSCI Database'!$C:$R,8, FALSE)="","",VLOOKUP($C2710,'MSCI Database'!$C:$R,8, FALSE)),"")</f>
        <v>2.7</v>
      </c>
      <c r="V2710" s="229">
        <f>IFERROR(IF(VLOOKUP($C2710,'MSCI Database'!$C:$R,9, FALSE)="","",VLOOKUP($C2710,'MSCI Database'!$C:$R,9, FALSE)),"")</f>
        <v>4.7</v>
      </c>
      <c r="W2710" s="215">
        <f t="shared" ca="1" si="113"/>
        <v>0</v>
      </c>
      <c r="X2710" s="276">
        <f>IFERROR(IF(VLOOKUP($C2710,'MSCI Database'!$C:$R,10, FALSE)="","",VLOOKUP($C2710,'MSCI Database'!$C:$R,10, FALSE)),"")</f>
        <v>405798</v>
      </c>
      <c r="Y2710" s="229" t="str">
        <f>IFERROR(IF(VLOOKUP($C2710,'MSCI Database'!$C:$R,11, FALSE)="","",VLOOKUP($C2710,'MSCI Database'!$C:$R,11, FALSE)),"")</f>
        <v>2019</v>
      </c>
      <c r="Z2710" s="229" t="str">
        <f>IFERROR(IF(VLOOKUP($C2710,'MSCI Database'!$C:$R,12, FALSE)="","",VLOOKUP($C2710,'MSCI Database'!$C:$R,12, FALSE)),"")</f>
        <v>Reported</v>
      </c>
      <c r="AA2710" s="229" t="str">
        <f>IFERROR(IF(VLOOKUP($C2710,'MSCI Database'!$C:$R,13, FALSE)="","",VLOOKUP($C2710,'MSCI Database'!$C:$R,13, FALSE)),"")</f>
        <v>Lowered environmental risk exposure drives upgrade</v>
      </c>
    </row>
    <row r="2711" spans="1:27" s="130" customFormat="1" ht="15" hidden="1" customHeight="1" outlineLevel="1">
      <c r="A2711" s="130" t="s">
        <v>7482</v>
      </c>
      <c r="B2711" s="130" t="s">
        <v>7483</v>
      </c>
      <c r="C2711" s="130" t="s">
        <v>7484</v>
      </c>
      <c r="D2711" s="130" t="s">
        <v>12128</v>
      </c>
      <c r="E2711" s="130" t="s">
        <v>18688</v>
      </c>
      <c r="F2711" s="215">
        <v>3.3848033919243653E-2</v>
      </c>
      <c r="G2711" s="132" t="str">
        <f ca="1">IFERROR(_xll.BQL($A2711, "cur_mkt_cap(currency=EUR)")/1000000, " ")</f>
        <v xml:space="preserve"> </v>
      </c>
      <c r="M2711" s="308"/>
      <c r="N2711" s="215">
        <f t="shared" si="112"/>
        <v>3.666446817624333E-4</v>
      </c>
      <c r="O2711" s="172" t="str">
        <f>IFERROR(IF(VLOOKUP($C2711,'MSCI Database'!$C:$R,2, FALSE)="","",VLOOKUP($C2711,'MSCI Database'!$C:$R,2, FALSE)),"")</f>
        <v>Diversified Financials</v>
      </c>
      <c r="P2711" s="229" t="str">
        <f>IFERROR(IF(VLOOKUP($C2711,'MSCI Database'!$C:$R,3, FALSE)="","",VLOOKUP($C2711,'MSCI Database'!$C:$R,3, FALSE)),"")</f>
        <v>BBB</v>
      </c>
      <c r="Q2711" s="229" t="str">
        <f>IFERROR(IF(VLOOKUP($C2711,'MSCI Database'!$C:$R,4, FALSE)="","",VLOOKUP($C2711,'MSCI Database'!$C:$R,4, FALSE)),"")</f>
        <v>1</v>
      </c>
      <c r="R2711" s="229">
        <f>IFERROR(IF(VLOOKUP($C2711,'MSCI Database'!$C:$R,5, FALSE)="","",VLOOKUP($C2711,'MSCI Database'!$C:$R,5, FALSE)),"")</f>
        <v>5.2</v>
      </c>
      <c r="S2711" s="229">
        <f>IFERROR(IF(VLOOKUP($C2711,'MSCI Database'!$C:$R,6, FALSE)="","",VLOOKUP($C2711,'MSCI Database'!$C:$R,6, FALSE)),"")</f>
        <v>8</v>
      </c>
      <c r="T2711" s="229">
        <f>IFERROR(IF(VLOOKUP($C2711,'MSCI Database'!$C:$R,7, FALSE)="","",VLOOKUP($C2711,'MSCI Database'!$C:$R,7, FALSE)),"")</f>
        <v>2.1</v>
      </c>
      <c r="U2711" s="229">
        <f>IFERROR(IF(VLOOKUP($C2711,'MSCI Database'!$C:$R,8, FALSE)="","",VLOOKUP($C2711,'MSCI Database'!$C:$R,8, FALSE)),"")</f>
        <v>7</v>
      </c>
      <c r="V2711" s="229">
        <f>IFERROR(IF(VLOOKUP($C2711,'MSCI Database'!$C:$R,9, FALSE)="","",VLOOKUP($C2711,'MSCI Database'!$C:$R,9, FALSE)),"")</f>
        <v>5.3</v>
      </c>
      <c r="W2711" s="215">
        <f t="shared" ca="1" si="113"/>
        <v>0</v>
      </c>
      <c r="X2711" s="276">
        <f>IFERROR(IF(VLOOKUP($C2711,'MSCI Database'!$C:$R,10, FALSE)="","",VLOOKUP($C2711,'MSCI Database'!$C:$R,10, FALSE)),"")</f>
        <v>2313</v>
      </c>
      <c r="Y2711" s="229" t="str">
        <f>IFERROR(IF(VLOOKUP($C2711,'MSCI Database'!$C:$R,11, FALSE)="","",VLOOKUP($C2711,'MSCI Database'!$C:$R,11, FALSE)),"")</f>
        <v>2019</v>
      </c>
      <c r="Z2711" s="229" t="str">
        <f>IFERROR(IF(VLOOKUP($C2711,'MSCI Database'!$C:$R,12, FALSE)="","",VLOOKUP($C2711,'MSCI Database'!$C:$R,12, FALSE)),"")</f>
        <v>E.Segmt-Moderate</v>
      </c>
      <c r="AA2711" s="229" t="str">
        <f>IFERROR(IF(VLOOKUP($C2711,'MSCI Database'!$C:$R,13, FALSE)="","",VLOOKUP($C2711,'MSCI Database'!$C:$R,13, FALSE)),"")</f>
        <v>Improvement in staff engagement and training programs drives upgrade</v>
      </c>
    </row>
    <row r="2712" spans="1:27" s="130" customFormat="1" ht="15" hidden="1" customHeight="1" outlineLevel="1">
      <c r="A2712" s="130" t="s">
        <v>7618</v>
      </c>
      <c r="B2712" s="130" t="s">
        <v>7619</v>
      </c>
      <c r="C2712" s="130" t="s">
        <v>7620</v>
      </c>
      <c r="D2712" s="130" t="s">
        <v>12128</v>
      </c>
      <c r="E2712" s="130" t="s">
        <v>18688</v>
      </c>
      <c r="F2712" s="215">
        <v>3.3814404265783589E-2</v>
      </c>
      <c r="G2712" s="132" t="str">
        <f ca="1">IFERROR(_xll.BQL($A2712, "cur_mkt_cap(currency=EUR)")/1000000, " ")</f>
        <v xml:space="preserve"> </v>
      </c>
      <c r="M2712" s="308"/>
      <c r="N2712" s="215">
        <f t="shared" si="112"/>
        <v>3.6628040259573005E-4</v>
      </c>
      <c r="O2712" s="172" t="str">
        <f>IFERROR(IF(VLOOKUP($C2712,'MSCI Database'!$C:$R,2, FALSE)="","",VLOOKUP($C2712,'MSCI Database'!$C:$R,2, FALSE)),"")</f>
        <v>Diversified Financials</v>
      </c>
      <c r="P2712" s="229" t="str">
        <f>IFERROR(IF(VLOOKUP($C2712,'MSCI Database'!$C:$R,3, FALSE)="","",VLOOKUP($C2712,'MSCI Database'!$C:$R,3, FALSE)),"")</f>
        <v>BBB</v>
      </c>
      <c r="Q2712" s="229" t="str">
        <f>IFERROR(IF(VLOOKUP($C2712,'MSCI Database'!$C:$R,4, FALSE)="","",VLOOKUP($C2712,'MSCI Database'!$C:$R,4, FALSE)),"")</f>
        <v>1</v>
      </c>
      <c r="R2712" s="229">
        <f>IFERROR(IF(VLOOKUP($C2712,'MSCI Database'!$C:$R,5, FALSE)="","",VLOOKUP($C2712,'MSCI Database'!$C:$R,5, FALSE)),"")</f>
        <v>5.0999999999999996</v>
      </c>
      <c r="S2712" s="229">
        <f>IFERROR(IF(VLOOKUP($C2712,'MSCI Database'!$C:$R,6, FALSE)="","",VLOOKUP($C2712,'MSCI Database'!$C:$R,6, FALSE)),"")</f>
        <v>9</v>
      </c>
      <c r="T2712" s="229">
        <f>IFERROR(IF(VLOOKUP($C2712,'MSCI Database'!$C:$R,7, FALSE)="","",VLOOKUP($C2712,'MSCI Database'!$C:$R,7, FALSE)),"")</f>
        <v>2.2000000000000002</v>
      </c>
      <c r="U2712" s="229">
        <f>IFERROR(IF(VLOOKUP($C2712,'MSCI Database'!$C:$R,8, FALSE)="","",VLOOKUP($C2712,'MSCI Database'!$C:$R,8, FALSE)),"")</f>
        <v>5.8</v>
      </c>
      <c r="V2712" s="229">
        <f>IFERROR(IF(VLOOKUP($C2712,'MSCI Database'!$C:$R,9, FALSE)="","",VLOOKUP($C2712,'MSCI Database'!$C:$R,9, FALSE)),"")</f>
        <v>4.7</v>
      </c>
      <c r="W2712" s="215">
        <f t="shared" ca="1" si="113"/>
        <v>0</v>
      </c>
      <c r="X2712" s="276">
        <f>IFERROR(IF(VLOOKUP($C2712,'MSCI Database'!$C:$R,10, FALSE)="","",VLOOKUP($C2712,'MSCI Database'!$C:$R,10, FALSE)),"")</f>
        <v>34815</v>
      </c>
      <c r="Y2712" s="229" t="str">
        <f>IFERROR(IF(VLOOKUP($C2712,'MSCI Database'!$C:$R,11, FALSE)="","",VLOOKUP($C2712,'MSCI Database'!$C:$R,11, FALSE)),"")</f>
        <v>2019</v>
      </c>
      <c r="Z2712" s="229" t="str">
        <f>IFERROR(IF(VLOOKUP($C2712,'MSCI Database'!$C:$R,12, FALSE)="","",VLOOKUP($C2712,'MSCI Database'!$C:$R,12, FALSE)),"")</f>
        <v>Reported</v>
      </c>
      <c r="AA2712" s="229" t="str">
        <f>IFERROR(IF(VLOOKUP($C2712,'MSCI Database'!$C:$R,13, FALSE)="","",VLOOKUP($C2712,'MSCI Database'!$C:$R,13, FALSE)),"")</f>
        <v>Strong internal controls with commitment to business ethics</v>
      </c>
    </row>
    <row r="2713" spans="1:27" s="130" customFormat="1" ht="15" hidden="1" customHeight="1" outlineLevel="1">
      <c r="A2713" s="130" t="s">
        <v>3209</v>
      </c>
      <c r="B2713" s="130" t="s">
        <v>3210</v>
      </c>
      <c r="C2713" s="130" t="s">
        <v>3211</v>
      </c>
      <c r="D2713" s="130" t="s">
        <v>12155</v>
      </c>
      <c r="E2713" s="130" t="s">
        <v>18688</v>
      </c>
      <c r="F2713" s="215">
        <v>3.9391397403161138E-2</v>
      </c>
      <c r="G2713" s="132" t="str">
        <f ca="1">IFERROR(_xll.BQL($A2713, "cur_mkt_cap(currency=EUR)")/1000000, " ")</f>
        <v xml:space="preserve"> </v>
      </c>
      <c r="M2713" s="308"/>
      <c r="N2713" s="215">
        <f t="shared" si="112"/>
        <v>4.2669085003629908E-4</v>
      </c>
      <c r="O2713" s="172" t="str">
        <f>IFERROR(IF(VLOOKUP($C2713,'MSCI Database'!$C:$R,2, FALSE)="","",VLOOKUP($C2713,'MSCI Database'!$C:$R,2, FALSE)),"")</f>
        <v>Banks</v>
      </c>
      <c r="P2713" s="229" t="str">
        <f>IFERROR(IF(VLOOKUP($C2713,'MSCI Database'!$C:$R,3, FALSE)="","",VLOOKUP($C2713,'MSCI Database'!$C:$R,3, FALSE)),"")</f>
        <v>A</v>
      </c>
      <c r="Q2713" s="229" t="str">
        <f>IFERROR(IF(VLOOKUP($C2713,'MSCI Database'!$C:$R,4, FALSE)="","",VLOOKUP($C2713,'MSCI Database'!$C:$R,4, FALSE)),"")</f>
        <v>0</v>
      </c>
      <c r="R2713" s="229">
        <f>IFERROR(IF(VLOOKUP($C2713,'MSCI Database'!$C:$R,5, FALSE)="","",VLOOKUP($C2713,'MSCI Database'!$C:$R,5, FALSE)),"")</f>
        <v>6.2</v>
      </c>
      <c r="S2713" s="229">
        <f>IFERROR(IF(VLOOKUP($C2713,'MSCI Database'!$C:$R,6, FALSE)="","",VLOOKUP($C2713,'MSCI Database'!$C:$R,6, FALSE)),"")</f>
        <v>6.8</v>
      </c>
      <c r="T2713" s="229">
        <f>IFERROR(IF(VLOOKUP($C2713,'MSCI Database'!$C:$R,7, FALSE)="","",VLOOKUP($C2713,'MSCI Database'!$C:$R,7, FALSE)),"")</f>
        <v>3.9</v>
      </c>
      <c r="U2713" s="229">
        <f>IFERROR(IF(VLOOKUP($C2713,'MSCI Database'!$C:$R,8, FALSE)="","",VLOOKUP($C2713,'MSCI Database'!$C:$R,8, FALSE)),"")</f>
        <v>5.2</v>
      </c>
      <c r="V2713" s="229">
        <f>IFERROR(IF(VLOOKUP($C2713,'MSCI Database'!$C:$R,9, FALSE)="","",VLOOKUP($C2713,'MSCI Database'!$C:$R,9, FALSE)),"")</f>
        <v>4.7</v>
      </c>
      <c r="W2713" s="215">
        <f t="shared" ca="1" si="113"/>
        <v>0</v>
      </c>
      <c r="X2713" s="276">
        <f>IFERROR(IF(VLOOKUP($C2713,'MSCI Database'!$C:$R,10, FALSE)="","",VLOOKUP($C2713,'MSCI Database'!$C:$R,10, FALSE)),"")</f>
        <v>223938</v>
      </c>
      <c r="Y2713" s="229" t="str">
        <f>IFERROR(IF(VLOOKUP($C2713,'MSCI Database'!$C:$R,11, FALSE)="","",VLOOKUP($C2713,'MSCI Database'!$C:$R,11, FALSE)),"")</f>
        <v>2019</v>
      </c>
      <c r="Z2713" s="229" t="str">
        <f>IFERROR(IF(VLOOKUP($C2713,'MSCI Database'!$C:$R,12, FALSE)="","",VLOOKUP($C2713,'MSCI Database'!$C:$R,12, FALSE)),"")</f>
        <v>Reported</v>
      </c>
      <c r="AA2713" s="229" t="str">
        <f>IFERROR(IF(VLOOKUP($C2713,'MSCI Database'!$C:$R,13, FALSE)="","",VLOOKUP($C2713,'MSCI Database'!$C:$R,13, FALSE)),"")</f>
        <v>Increased customer complaints and customer relations controversies weigh on rating</v>
      </c>
    </row>
    <row r="2714" spans="1:27" s="130" customFormat="1" ht="15" hidden="1" customHeight="1" outlineLevel="1">
      <c r="A2714" s="130" t="s">
        <v>147</v>
      </c>
      <c r="B2714" s="130" t="s">
        <v>148</v>
      </c>
      <c r="C2714" s="130" t="s">
        <v>149</v>
      </c>
      <c r="D2714" s="130" t="s">
        <v>12131</v>
      </c>
      <c r="E2714" s="130" t="s">
        <v>100</v>
      </c>
      <c r="F2714" s="215">
        <v>3.9568160920164727E-2</v>
      </c>
      <c r="G2714" s="132" t="str">
        <f ca="1">IFERROR(_xll.BQL($A2714, "cur_mkt_cap(currency=EUR)")/1000000, " ")</f>
        <v xml:space="preserve"> </v>
      </c>
      <c r="M2714" s="308"/>
      <c r="N2714" s="215">
        <f t="shared" si="112"/>
        <v>4.2860556696176701E-4</v>
      </c>
      <c r="O2714" s="172" t="str">
        <f>IFERROR(IF(VLOOKUP($C2714,'MSCI Database'!$C:$R,2, FALSE)="","",VLOOKUP($C2714,'MSCI Database'!$C:$R,2, FALSE)),"")</f>
        <v>Utilities</v>
      </c>
      <c r="P2714" s="229" t="str">
        <f>IFERROR(IF(VLOOKUP($C2714,'MSCI Database'!$C:$R,3, FALSE)="","",VLOOKUP($C2714,'MSCI Database'!$C:$R,3, FALSE)),"")</f>
        <v>A</v>
      </c>
      <c r="Q2714" s="229" t="str">
        <f>IFERROR(IF(VLOOKUP($C2714,'MSCI Database'!$C:$R,4, FALSE)="","",VLOOKUP($C2714,'MSCI Database'!$C:$R,4, FALSE)),"")</f>
        <v>0</v>
      </c>
      <c r="R2714" s="229">
        <f>IFERROR(IF(VLOOKUP($C2714,'MSCI Database'!$C:$R,5, FALSE)="","",VLOOKUP($C2714,'MSCI Database'!$C:$R,5, FALSE)),"")</f>
        <v>6.9</v>
      </c>
      <c r="S2714" s="229">
        <f>IFERROR(IF(VLOOKUP($C2714,'MSCI Database'!$C:$R,6, FALSE)="","",VLOOKUP($C2714,'MSCI Database'!$C:$R,6, FALSE)),"")</f>
        <v>7.3</v>
      </c>
      <c r="T2714" s="229">
        <f>IFERROR(IF(VLOOKUP($C2714,'MSCI Database'!$C:$R,7, FALSE)="","",VLOOKUP($C2714,'MSCI Database'!$C:$R,7, FALSE)),"")</f>
        <v>5.8</v>
      </c>
      <c r="U2714" s="229">
        <f>IFERROR(IF(VLOOKUP($C2714,'MSCI Database'!$C:$R,8, FALSE)="","",VLOOKUP($C2714,'MSCI Database'!$C:$R,8, FALSE)),"")</f>
        <v>4.2</v>
      </c>
      <c r="V2714" s="229">
        <f>IFERROR(IF(VLOOKUP($C2714,'MSCI Database'!$C:$R,9, FALSE)="","",VLOOKUP($C2714,'MSCI Database'!$C:$R,9, FALSE)),"")</f>
        <v>6</v>
      </c>
      <c r="W2714" s="215">
        <f t="shared" ca="1" si="113"/>
        <v>0</v>
      </c>
      <c r="X2714" s="276">
        <f>IFERROR(IF(VLOOKUP($C2714,'MSCI Database'!$C:$R,10, FALSE)="","",VLOOKUP($C2714,'MSCI Database'!$C:$R,10, FALSE)),"")</f>
        <v>56470809</v>
      </c>
      <c r="Y2714" s="229" t="str">
        <f>IFERROR(IF(VLOOKUP($C2714,'MSCI Database'!$C:$R,11, FALSE)="","",VLOOKUP($C2714,'MSCI Database'!$C:$R,11, FALSE)),"")</f>
        <v>2019</v>
      </c>
      <c r="Z2714" s="229" t="str">
        <f>IFERROR(IF(VLOOKUP($C2714,'MSCI Database'!$C:$R,12, FALSE)="","",VLOOKUP($C2714,'MSCI Database'!$C:$R,12, FALSE)),"")</f>
        <v>Reported</v>
      </c>
      <c r="AA2714" s="229" t="str">
        <f>IFERROR(IF(VLOOKUP($C2714,'MSCI Database'!$C:$R,13, FALSE)="","",VLOOKUP($C2714,'MSCI Database'!$C:$R,13, FALSE)),"")</f>
        <v>Geographic diversity to ease decarbonization pressures</v>
      </c>
    </row>
    <row r="2715" spans="1:27" s="130" customFormat="1" ht="15" hidden="1" customHeight="1" outlineLevel="1">
      <c r="A2715" s="130" t="s">
        <v>7459</v>
      </c>
      <c r="B2715" s="130" t="s">
        <v>7460</v>
      </c>
      <c r="C2715" s="130" t="s">
        <v>7461</v>
      </c>
      <c r="D2715" s="130" t="s">
        <v>12128</v>
      </c>
      <c r="E2715" s="130" t="s">
        <v>18688</v>
      </c>
      <c r="F2715" s="215">
        <v>3.3630385924984463E-2</v>
      </c>
      <c r="G2715" s="132" t="str">
        <f ca="1">IFERROR(_xll.BQL($A2715, "cur_mkt_cap(currency=EUR)")/1000000, " ")</f>
        <v xml:space="preserve"> </v>
      </c>
      <c r="M2715" s="308"/>
      <c r="N2715" s="215">
        <f t="shared" si="112"/>
        <v>3.642871008234109E-4</v>
      </c>
      <c r="O2715" s="172" t="str">
        <f>IFERROR(IF(VLOOKUP($C2715,'MSCI Database'!$C:$R,2, FALSE)="","",VLOOKUP($C2715,'MSCI Database'!$C:$R,2, FALSE)),"")</f>
        <v>Banks</v>
      </c>
      <c r="P2715" s="229" t="str">
        <f>IFERROR(IF(VLOOKUP($C2715,'MSCI Database'!$C:$R,3, FALSE)="","",VLOOKUP($C2715,'MSCI Database'!$C:$R,3, FALSE)),"")</f>
        <v>BBB</v>
      </c>
      <c r="Q2715" s="229" t="str">
        <f>IFERROR(IF(VLOOKUP($C2715,'MSCI Database'!$C:$R,4, FALSE)="","",VLOOKUP($C2715,'MSCI Database'!$C:$R,4, FALSE)),"")</f>
        <v>0</v>
      </c>
      <c r="R2715" s="229">
        <f>IFERROR(IF(VLOOKUP($C2715,'MSCI Database'!$C:$R,5, FALSE)="","",VLOOKUP($C2715,'MSCI Database'!$C:$R,5, FALSE)),"")</f>
        <v>4.5999999999999996</v>
      </c>
      <c r="S2715" s="229">
        <f>IFERROR(IF(VLOOKUP($C2715,'MSCI Database'!$C:$R,6, FALSE)="","",VLOOKUP($C2715,'MSCI Database'!$C:$R,6, FALSE)),"")</f>
        <v>1.9</v>
      </c>
      <c r="T2715" s="229">
        <f>IFERROR(IF(VLOOKUP($C2715,'MSCI Database'!$C:$R,7, FALSE)="","",VLOOKUP($C2715,'MSCI Database'!$C:$R,7, FALSE)),"")</f>
        <v>3.1</v>
      </c>
      <c r="U2715" s="229">
        <f>IFERROR(IF(VLOOKUP($C2715,'MSCI Database'!$C:$R,8, FALSE)="","",VLOOKUP($C2715,'MSCI Database'!$C:$R,8, FALSE)),"")</f>
        <v>3.7</v>
      </c>
      <c r="V2715" s="229">
        <f>IFERROR(IF(VLOOKUP($C2715,'MSCI Database'!$C:$R,9, FALSE)="","",VLOOKUP($C2715,'MSCI Database'!$C:$R,9, FALSE)),"")</f>
        <v>3.2</v>
      </c>
      <c r="W2715" s="215">
        <f t="shared" ca="1" si="113"/>
        <v>0</v>
      </c>
      <c r="X2715" s="276">
        <f>IFERROR(IF(VLOOKUP($C2715,'MSCI Database'!$C:$R,10, FALSE)="","",VLOOKUP($C2715,'MSCI Database'!$C:$R,10, FALSE)),"")</f>
        <v>55688</v>
      </c>
      <c r="Y2715" s="229" t="str">
        <f>IFERROR(IF(VLOOKUP($C2715,'MSCI Database'!$C:$R,11, FALSE)="","",VLOOKUP($C2715,'MSCI Database'!$C:$R,11, FALSE)),"")</f>
        <v>2019</v>
      </c>
      <c r="Z2715" s="229" t="str">
        <f>IFERROR(IF(VLOOKUP($C2715,'MSCI Database'!$C:$R,12, FALSE)="","",VLOOKUP($C2715,'MSCI Database'!$C:$R,12, FALSE)),"")</f>
        <v>E.Segmt-Moderate</v>
      </c>
      <c r="AA2715" s="229" t="str">
        <f>IFERROR(IF(VLOOKUP($C2715,'MSCI Database'!$C:$R,13, FALSE)="","",VLOOKUP($C2715,'MSCI Database'!$C:$R,13, FALSE)),"")</f>
        <v>Relatively robust risk management practices but lags domestic peers in board structure</v>
      </c>
    </row>
    <row r="2716" spans="1:27" s="130" customFormat="1" ht="15" hidden="1" customHeight="1" outlineLevel="1">
      <c r="A2716" s="130" t="s">
        <v>1160</v>
      </c>
      <c r="B2716" s="130" t="s">
        <v>1161</v>
      </c>
      <c r="C2716" s="130" t="s">
        <v>1162</v>
      </c>
      <c r="D2716" s="130" t="s">
        <v>12135</v>
      </c>
      <c r="E2716" s="130" t="s">
        <v>18674</v>
      </c>
      <c r="F2716" s="215">
        <v>2.683728309078625E-2</v>
      </c>
      <c r="G2716" s="132" t="str">
        <f ca="1">IFERROR(_xll.BQL($A2716, "cur_mkt_cap(currency=EUR)")/1000000, " ")</f>
        <v xml:space="preserve"> </v>
      </c>
      <c r="M2716" s="308"/>
      <c r="N2716" s="215">
        <f t="shared" si="112"/>
        <v>2.9070365332491165E-4</v>
      </c>
      <c r="O2716" s="172" t="str">
        <f>IFERROR(IF(VLOOKUP($C2716,'MSCI Database'!$C:$R,2, FALSE)="","",VLOOKUP($C2716,'MSCI Database'!$C:$R,2, FALSE)),"")</f>
        <v>Retail - Food &amp; Staples</v>
      </c>
      <c r="P2716" s="229" t="str">
        <f>IFERROR(IF(VLOOKUP($C2716,'MSCI Database'!$C:$R,3, FALSE)="","",VLOOKUP($C2716,'MSCI Database'!$C:$R,3, FALSE)),"")</f>
        <v>AA</v>
      </c>
      <c r="Q2716" s="229" t="str">
        <f>IFERROR(IF(VLOOKUP($C2716,'MSCI Database'!$C:$R,4, FALSE)="","",VLOOKUP($C2716,'MSCI Database'!$C:$R,4, FALSE)),"")</f>
        <v>0</v>
      </c>
      <c r="R2716" s="229">
        <f>IFERROR(IF(VLOOKUP($C2716,'MSCI Database'!$C:$R,5, FALSE)="","",VLOOKUP($C2716,'MSCI Database'!$C:$R,5, FALSE)),"")</f>
        <v>7.7</v>
      </c>
      <c r="S2716" s="229">
        <f>IFERROR(IF(VLOOKUP($C2716,'MSCI Database'!$C:$R,6, FALSE)="","",VLOOKUP($C2716,'MSCI Database'!$C:$R,6, FALSE)),"")</f>
        <v>5.5</v>
      </c>
      <c r="T2716" s="229">
        <f>IFERROR(IF(VLOOKUP($C2716,'MSCI Database'!$C:$R,7, FALSE)="","",VLOOKUP($C2716,'MSCI Database'!$C:$R,7, FALSE)),"")</f>
        <v>5.6</v>
      </c>
      <c r="U2716" s="229">
        <f>IFERROR(IF(VLOOKUP($C2716,'MSCI Database'!$C:$R,8, FALSE)="","",VLOOKUP($C2716,'MSCI Database'!$C:$R,8, FALSE)),"")</f>
        <v>4.7</v>
      </c>
      <c r="V2716" s="229">
        <f>IFERROR(IF(VLOOKUP($C2716,'MSCI Database'!$C:$R,9, FALSE)="","",VLOOKUP($C2716,'MSCI Database'!$C:$R,9, FALSE)),"")</f>
        <v>5.3</v>
      </c>
      <c r="W2716" s="215">
        <f t="shared" ca="1" si="113"/>
        <v>0</v>
      </c>
      <c r="X2716" s="276">
        <f>IFERROR(IF(VLOOKUP($C2716,'MSCI Database'!$C:$R,10, FALSE)="","",VLOOKUP($C2716,'MSCI Database'!$C:$R,10, FALSE)),"")</f>
        <v>159676</v>
      </c>
      <c r="Y2716" s="229" t="str">
        <f>IFERROR(IF(VLOOKUP($C2716,'MSCI Database'!$C:$R,11, FALSE)="","",VLOOKUP($C2716,'MSCI Database'!$C:$R,11, FALSE)),"")</f>
        <v>2019</v>
      </c>
      <c r="Z2716" s="229" t="str">
        <f>IFERROR(IF(VLOOKUP($C2716,'MSCI Database'!$C:$R,12, FALSE)="","",VLOOKUP($C2716,'MSCI Database'!$C:$R,12, FALSE)),"")</f>
        <v>Reported</v>
      </c>
      <c r="AA2716" s="229" t="str">
        <f>IFERROR(IF(VLOOKUP($C2716,'MSCI Database'!$C:$R,13, FALSE)="","",VLOOKUP($C2716,'MSCI Database'!$C:$R,13, FALSE)),"")</f>
        <v>Temporary pay increase to support employees amid the coronavirus outbreak</v>
      </c>
    </row>
    <row r="2717" spans="1:27" s="130" customFormat="1" ht="15" hidden="1" customHeight="1" outlineLevel="1">
      <c r="A2717" s="130" t="s">
        <v>6537</v>
      </c>
      <c r="B2717" s="130" t="s">
        <v>6538</v>
      </c>
      <c r="C2717" s="130" t="s">
        <v>6539</v>
      </c>
      <c r="D2717" s="130" t="s">
        <v>12128</v>
      </c>
      <c r="E2717" s="130" t="s">
        <v>18674</v>
      </c>
      <c r="F2717" s="215">
        <v>3.3406947099535997E-2</v>
      </c>
      <c r="G2717" s="132" t="str">
        <f ca="1">IFERROR(_xll.BQL($A2717, "cur_mkt_cap(currency=EUR)")/1000000, " ")</f>
        <v xml:space="preserve"> </v>
      </c>
      <c r="M2717" s="308"/>
      <c r="N2717" s="215">
        <f t="shared" si="112"/>
        <v>3.6186679312561729E-4</v>
      </c>
      <c r="O2717" s="172" t="str">
        <f>IFERROR(IF(VLOOKUP($C2717,'MSCI Database'!$C:$R,2, FALSE)="","",VLOOKUP($C2717,'MSCI Database'!$C:$R,2, FALSE)),"")</f>
        <v>Beverages</v>
      </c>
      <c r="P2717" s="229" t="str">
        <f>IFERROR(IF(VLOOKUP($C2717,'MSCI Database'!$C:$R,3, FALSE)="","",VLOOKUP($C2717,'MSCI Database'!$C:$R,3, FALSE)),"")</f>
        <v>AA</v>
      </c>
      <c r="Q2717" s="229" t="str">
        <f>IFERROR(IF(VLOOKUP($C2717,'MSCI Database'!$C:$R,4, FALSE)="","",VLOOKUP($C2717,'MSCI Database'!$C:$R,4, FALSE)),"")</f>
        <v>1</v>
      </c>
      <c r="R2717" s="229">
        <f>IFERROR(IF(VLOOKUP($C2717,'MSCI Database'!$C:$R,5, FALSE)="","",VLOOKUP($C2717,'MSCI Database'!$C:$R,5, FALSE)),"")</f>
        <v>7.4</v>
      </c>
      <c r="S2717" s="229">
        <f>IFERROR(IF(VLOOKUP($C2717,'MSCI Database'!$C:$R,6, FALSE)="","",VLOOKUP($C2717,'MSCI Database'!$C:$R,6, FALSE)),"")</f>
        <v>5.6</v>
      </c>
      <c r="T2717" s="229">
        <f>IFERROR(IF(VLOOKUP($C2717,'MSCI Database'!$C:$R,7, FALSE)="","",VLOOKUP($C2717,'MSCI Database'!$C:$R,7, FALSE)),"")</f>
        <v>6.2</v>
      </c>
      <c r="U2717" s="229">
        <f>IFERROR(IF(VLOOKUP($C2717,'MSCI Database'!$C:$R,8, FALSE)="","",VLOOKUP($C2717,'MSCI Database'!$C:$R,8, FALSE)),"")</f>
        <v>5.5</v>
      </c>
      <c r="V2717" s="229">
        <f>IFERROR(IF(VLOOKUP($C2717,'MSCI Database'!$C:$R,9, FALSE)="","",VLOOKUP($C2717,'MSCI Database'!$C:$R,9, FALSE)),"")</f>
        <v>5.7</v>
      </c>
      <c r="W2717" s="215">
        <f t="shared" ca="1" si="113"/>
        <v>0</v>
      </c>
      <c r="X2717" s="276">
        <f>IFERROR(IF(VLOOKUP($C2717,'MSCI Database'!$C:$R,10, FALSE)="","",VLOOKUP($C2717,'MSCI Database'!$C:$R,10, FALSE)),"")</f>
        <v>184675</v>
      </c>
      <c r="Y2717" s="229" t="str">
        <f>IFERROR(IF(VLOOKUP($C2717,'MSCI Database'!$C:$R,11, FALSE)="","",VLOOKUP($C2717,'MSCI Database'!$C:$R,11, FALSE)),"")</f>
        <v>2019</v>
      </c>
      <c r="Z2717" s="229" t="str">
        <f>IFERROR(IF(VLOOKUP($C2717,'MSCI Database'!$C:$R,12, FALSE)="","",VLOOKUP($C2717,'MSCI Database'!$C:$R,12, FALSE)),"")</f>
        <v>Reported</v>
      </c>
      <c r="AA2717" s="229" t="str">
        <f>IFERROR(IF(VLOOKUP($C2717,'MSCI Database'!$C:$R,13, FALSE)="","",VLOOKUP($C2717,'MSCI Database'!$C:$R,13, FALSE)),"")</f>
        <v>Lowered water risk exposure underpins the upgrade</v>
      </c>
    </row>
    <row r="2718" spans="1:27" s="130" customFormat="1" ht="15" hidden="1" customHeight="1" outlineLevel="1">
      <c r="A2718" s="130" t="s">
        <v>2853</v>
      </c>
      <c r="B2718" s="130" t="s">
        <v>2854</v>
      </c>
      <c r="C2718" s="130" t="s">
        <v>2855</v>
      </c>
      <c r="D2718" s="130" t="s">
        <v>18675</v>
      </c>
      <c r="E2718" s="130" t="s">
        <v>100</v>
      </c>
      <c r="F2718" s="215">
        <v>4.2828695989630553E-3</v>
      </c>
      <c r="G2718" s="132" t="str">
        <f ca="1">IFERROR(_xll.BQL($A2718, "cur_mkt_cap(currency=EUR)")/1000000, " ")</f>
        <v xml:space="preserve"> </v>
      </c>
      <c r="M2718" s="308"/>
      <c r="N2718" s="215">
        <f t="shared" si="112"/>
        <v>4.6392395046881898E-5</v>
      </c>
      <c r="O2718" s="172" t="str">
        <f>IFERROR(IF(VLOOKUP($C2718,'MSCI Database'!$C:$R,2, FALSE)="","",VLOOKUP($C2718,'MSCI Database'!$C:$R,2, FALSE)),"")</f>
        <v>Utilities</v>
      </c>
      <c r="P2718" s="229" t="str">
        <f>IFERROR(IF(VLOOKUP($C2718,'MSCI Database'!$C:$R,3, FALSE)="","",VLOOKUP($C2718,'MSCI Database'!$C:$R,3, FALSE)),"")</f>
        <v>CCC</v>
      </c>
      <c r="Q2718" s="229" t="str">
        <f>IFERROR(IF(VLOOKUP($C2718,'MSCI Database'!$C:$R,4, FALSE)="","",VLOOKUP($C2718,'MSCI Database'!$C:$R,4, FALSE)),"")</f>
        <v>0</v>
      </c>
      <c r="R2718" s="229">
        <f>IFERROR(IF(VLOOKUP($C2718,'MSCI Database'!$C:$R,5, FALSE)="","",VLOOKUP($C2718,'MSCI Database'!$C:$R,5, FALSE)),"")</f>
        <v>1.3</v>
      </c>
      <c r="S2718" s="229">
        <f>IFERROR(IF(VLOOKUP($C2718,'MSCI Database'!$C:$R,6, FALSE)="","",VLOOKUP($C2718,'MSCI Database'!$C:$R,6, FALSE)),"")</f>
        <v>3.6</v>
      </c>
      <c r="T2718" s="229">
        <f>IFERROR(IF(VLOOKUP($C2718,'MSCI Database'!$C:$R,7, FALSE)="","",VLOOKUP($C2718,'MSCI Database'!$C:$R,7, FALSE)),"")</f>
        <v>3.7</v>
      </c>
      <c r="U2718" s="229">
        <f>IFERROR(IF(VLOOKUP($C2718,'MSCI Database'!$C:$R,8, FALSE)="","",VLOOKUP($C2718,'MSCI Database'!$C:$R,8, FALSE)),"")</f>
        <v>2.8</v>
      </c>
      <c r="V2718" s="229">
        <f>IFERROR(IF(VLOOKUP($C2718,'MSCI Database'!$C:$R,9, FALSE)="","",VLOOKUP($C2718,'MSCI Database'!$C:$R,9, FALSE)),"")</f>
        <v>3.3</v>
      </c>
      <c r="W2718" s="215">
        <f t="shared" ca="1" si="113"/>
        <v>0</v>
      </c>
      <c r="X2718" s="276">
        <f>IFERROR(IF(VLOOKUP($C2718,'MSCI Database'!$C:$R,10, FALSE)="","",VLOOKUP($C2718,'MSCI Database'!$C:$R,10, FALSE)),"")</f>
        <v>134160240</v>
      </c>
      <c r="Y2718" s="229" t="str">
        <f>IFERROR(IF(VLOOKUP($C2718,'MSCI Database'!$C:$R,11, FALSE)="","",VLOOKUP($C2718,'MSCI Database'!$C:$R,11, FALSE)),"")</f>
        <v>2019</v>
      </c>
      <c r="Z2718" s="229" t="str">
        <f>IFERROR(IF(VLOOKUP($C2718,'MSCI Database'!$C:$R,12, FALSE)="","",VLOOKUP($C2718,'MSCI Database'!$C:$R,12, FALSE)),"")</f>
        <v>E.Segmt-Moderate</v>
      </c>
      <c r="AA2718" s="229" t="str">
        <f>IFERROR(IF(VLOOKUP($C2718,'MSCI Database'!$C:$R,13, FALSE)="","",VLOOKUP($C2718,'MSCI Database'!$C:$R,13, FALSE)),"")</f>
        <v>Reliance on coal heightens environmental and regulatory risks</v>
      </c>
    </row>
    <row r="2719" spans="1:27" s="130" customFormat="1" ht="15" hidden="1" customHeight="1" outlineLevel="1">
      <c r="A2719" s="130" t="s">
        <v>988</v>
      </c>
      <c r="B2719" s="130" t="s">
        <v>989</v>
      </c>
      <c r="C2719" s="130" t="s">
        <v>990</v>
      </c>
      <c r="D2719" s="130" t="s">
        <v>12135</v>
      </c>
      <c r="E2719" s="130" t="s">
        <v>100</v>
      </c>
      <c r="F2719" s="215">
        <v>2.6574681994493188E-2</v>
      </c>
      <c r="G2719" s="132" t="str">
        <f ca="1">IFERROR(_xll.BQL($A2719, "cur_mkt_cap(currency=EUR)")/1000000, " ")</f>
        <v xml:space="preserve"> </v>
      </c>
      <c r="M2719" s="308"/>
      <c r="N2719" s="215">
        <f t="shared" si="112"/>
        <v>2.8785913669477151E-4</v>
      </c>
      <c r="O2719" s="172" t="str">
        <f>IFERROR(IF(VLOOKUP($C2719,'MSCI Database'!$C:$R,2, FALSE)="","",VLOOKUP($C2719,'MSCI Database'!$C:$R,2, FALSE)),"")</f>
        <v>Utilities</v>
      </c>
      <c r="P2719" s="229" t="str">
        <f>IFERROR(IF(VLOOKUP($C2719,'MSCI Database'!$C:$R,3, FALSE)="","",VLOOKUP($C2719,'MSCI Database'!$C:$R,3, FALSE)),"")</f>
        <v>AA</v>
      </c>
      <c r="Q2719" s="229" t="str">
        <f>IFERROR(IF(VLOOKUP($C2719,'MSCI Database'!$C:$R,4, FALSE)="","",VLOOKUP($C2719,'MSCI Database'!$C:$R,4, FALSE)),"")</f>
        <v>0</v>
      </c>
      <c r="R2719" s="229">
        <f>IFERROR(IF(VLOOKUP($C2719,'MSCI Database'!$C:$R,5, FALSE)="","",VLOOKUP($C2719,'MSCI Database'!$C:$R,5, FALSE)),"")</f>
        <v>7.9</v>
      </c>
      <c r="S2719" s="229">
        <f>IFERROR(IF(VLOOKUP($C2719,'MSCI Database'!$C:$R,6, FALSE)="","",VLOOKUP($C2719,'MSCI Database'!$C:$R,6, FALSE)),"")</f>
        <v>6.9</v>
      </c>
      <c r="T2719" s="229">
        <f>IFERROR(IF(VLOOKUP($C2719,'MSCI Database'!$C:$R,7, FALSE)="","",VLOOKUP($C2719,'MSCI Database'!$C:$R,7, FALSE)),"")</f>
        <v>6.7</v>
      </c>
      <c r="U2719" s="229">
        <f>IFERROR(IF(VLOOKUP($C2719,'MSCI Database'!$C:$R,8, FALSE)="","",VLOOKUP($C2719,'MSCI Database'!$C:$R,8, FALSE)),"")</f>
        <v>6.6</v>
      </c>
      <c r="V2719" s="229">
        <f>IFERROR(IF(VLOOKUP($C2719,'MSCI Database'!$C:$R,9, FALSE)="","",VLOOKUP($C2719,'MSCI Database'!$C:$R,9, FALSE)),"")</f>
        <v>6.7</v>
      </c>
      <c r="W2719" s="215">
        <f t="shared" ca="1" si="113"/>
        <v>0</v>
      </c>
      <c r="X2719" s="276">
        <f>IFERROR(IF(VLOOKUP($C2719,'MSCI Database'!$C:$R,10, FALSE)="","",VLOOKUP($C2719,'MSCI Database'!$C:$R,10, FALSE)),"")</f>
        <v>17980176</v>
      </c>
      <c r="Y2719" s="229" t="str">
        <f>IFERROR(IF(VLOOKUP($C2719,'MSCI Database'!$C:$R,11, FALSE)="","",VLOOKUP($C2719,'MSCI Database'!$C:$R,11, FALSE)),"")</f>
        <v>2019</v>
      </c>
      <c r="Z2719" s="229" t="str">
        <f>IFERROR(IF(VLOOKUP($C2719,'MSCI Database'!$C:$R,12, FALSE)="","",VLOOKUP($C2719,'MSCI Database'!$C:$R,12, FALSE)),"")</f>
        <v>E.CSI</v>
      </c>
      <c r="AA2719" s="229" t="str">
        <f>IFERROR(IF(VLOOKUP($C2719,'MSCI Database'!$C:$R,13, FALSE)="","",VLOOKUP($C2719,'MSCI Database'!$C:$R,13, FALSE)),"")</f>
        <v>Electric networks-focused   operations bode well for environmental risk profile; strong governance</v>
      </c>
    </row>
    <row r="2720" spans="1:27" s="130" customFormat="1" ht="15" hidden="1" customHeight="1" outlineLevel="1">
      <c r="A2720" s="130" t="s">
        <v>6339</v>
      </c>
      <c r="B2720" s="130" t="s">
        <v>6340</v>
      </c>
      <c r="C2720" s="130" t="s">
        <v>6341</v>
      </c>
      <c r="D2720" s="130" t="s">
        <v>12128</v>
      </c>
      <c r="E2720" s="130" t="s">
        <v>12133</v>
      </c>
      <c r="F2720" s="215">
        <v>3.3141739027932909E-2</v>
      </c>
      <c r="G2720" s="132" t="str">
        <f ca="1">IFERROR(_xll.BQL($A2720, "cur_mkt_cap(currency=EUR)")/1000000, " ")</f>
        <v xml:space="preserve"> </v>
      </c>
      <c r="M2720" s="308"/>
      <c r="N2720" s="215">
        <f t="shared" si="112"/>
        <v>3.5899403752493055E-4</v>
      </c>
      <c r="O2720" s="172" t="str">
        <f>IFERROR(IF(VLOOKUP($C2720,'MSCI Database'!$C:$R,2, FALSE)="","",VLOOKUP($C2720,'MSCI Database'!$C:$R,2, FALSE)),"")</f>
        <v>Health Care Providers &amp; Services</v>
      </c>
      <c r="P2720" s="229" t="str">
        <f>IFERROR(IF(VLOOKUP($C2720,'MSCI Database'!$C:$R,3, FALSE)="","",VLOOKUP($C2720,'MSCI Database'!$C:$R,3, FALSE)),"")</f>
        <v>BBB</v>
      </c>
      <c r="Q2720" s="229" t="str">
        <f>IFERROR(IF(VLOOKUP($C2720,'MSCI Database'!$C:$R,4, FALSE)="","",VLOOKUP($C2720,'MSCI Database'!$C:$R,4, FALSE)),"")</f>
        <v>0</v>
      </c>
      <c r="R2720" s="229">
        <f>IFERROR(IF(VLOOKUP($C2720,'MSCI Database'!$C:$R,5, FALSE)="","",VLOOKUP($C2720,'MSCI Database'!$C:$R,5, FALSE)),"")</f>
        <v>5.3</v>
      </c>
      <c r="S2720" s="229">
        <f>IFERROR(IF(VLOOKUP($C2720,'MSCI Database'!$C:$R,6, FALSE)="","",VLOOKUP($C2720,'MSCI Database'!$C:$R,6, FALSE)),"")</f>
        <v>10</v>
      </c>
      <c r="T2720" s="229">
        <f>IFERROR(IF(VLOOKUP($C2720,'MSCI Database'!$C:$R,7, FALSE)="","",VLOOKUP($C2720,'MSCI Database'!$C:$R,7, FALSE)),"")</f>
        <v>3.4</v>
      </c>
      <c r="U2720" s="229">
        <f>IFERROR(IF(VLOOKUP($C2720,'MSCI Database'!$C:$R,8, FALSE)="","",VLOOKUP($C2720,'MSCI Database'!$C:$R,8, FALSE)),"")</f>
        <v>5.3</v>
      </c>
      <c r="V2720" s="229">
        <f>IFERROR(IF(VLOOKUP($C2720,'MSCI Database'!$C:$R,9, FALSE)="","",VLOOKUP($C2720,'MSCI Database'!$C:$R,9, FALSE)),"")</f>
        <v>5</v>
      </c>
      <c r="W2720" s="215">
        <f t="shared" ca="1" si="113"/>
        <v>0</v>
      </c>
      <c r="X2720" s="276">
        <f>IFERROR(IF(VLOOKUP($C2720,'MSCI Database'!$C:$R,10, FALSE)="","",VLOOKUP($C2720,'MSCI Database'!$C:$R,10, FALSE)),"")</f>
        <v>120310</v>
      </c>
      <c r="Y2720" s="229" t="str">
        <f>IFERROR(IF(VLOOKUP($C2720,'MSCI Database'!$C:$R,11, FALSE)="","",VLOOKUP($C2720,'MSCI Database'!$C:$R,11, FALSE)),"")</f>
        <v>2019</v>
      </c>
      <c r="Z2720" s="229" t="str">
        <f>IFERROR(IF(VLOOKUP($C2720,'MSCI Database'!$C:$R,12, FALSE)="","",VLOOKUP($C2720,'MSCI Database'!$C:$R,12, FALSE)),"")</f>
        <v>Reported</v>
      </c>
      <c r="AA2720" s="229" t="str">
        <f>IFERROR(IF(VLOOKUP($C2720,'MSCI Database'!$C:$R,13, FALSE)="","",VLOOKUP($C2720,'MSCI Database'!$C:$R,13, FALSE)),"")</f>
        <v>Product quality issues and allegations of role in US opioid epidemic persist</v>
      </c>
    </row>
    <row r="2721" spans="1:27" s="130" customFormat="1" ht="15" hidden="1" customHeight="1" outlineLevel="1">
      <c r="A2721" s="130" t="s">
        <v>7170</v>
      </c>
      <c r="B2721" s="130" t="s">
        <v>7171</v>
      </c>
      <c r="C2721" s="130" t="s">
        <v>7172</v>
      </c>
      <c r="D2721" s="130" t="s">
        <v>12128</v>
      </c>
      <c r="E2721" s="130" t="s">
        <v>18707</v>
      </c>
      <c r="F2721" s="215">
        <v>3.3027449661478643E-2</v>
      </c>
      <c r="G2721" s="132" t="str">
        <f ca="1">IFERROR(_xll.BQL($A2721, "cur_mkt_cap(currency=EUR)")/1000000, " ")</f>
        <v xml:space="preserve"> </v>
      </c>
      <c r="M2721" s="308"/>
      <c r="N2721" s="215">
        <f t="shared" si="112"/>
        <v>3.5775604572628044E-4</v>
      </c>
      <c r="O2721" s="172" t="str">
        <f>IFERROR(IF(VLOOKUP($C2721,'MSCI Database'!$C:$R,2, FALSE)="","",VLOOKUP($C2721,'MSCI Database'!$C:$R,2, FALSE)),"")</f>
        <v>Oil &amp; Gas Exploration &amp; Production</v>
      </c>
      <c r="P2721" s="229" t="str">
        <f>IFERROR(IF(VLOOKUP($C2721,'MSCI Database'!$C:$R,3, FALSE)="","",VLOOKUP($C2721,'MSCI Database'!$C:$R,3, FALSE)),"")</f>
        <v>AA</v>
      </c>
      <c r="Q2721" s="229" t="str">
        <f>IFERROR(IF(VLOOKUP($C2721,'MSCI Database'!$C:$R,4, FALSE)="","",VLOOKUP($C2721,'MSCI Database'!$C:$R,4, FALSE)),"")</f>
        <v>0</v>
      </c>
      <c r="R2721" s="229">
        <f>IFERROR(IF(VLOOKUP($C2721,'MSCI Database'!$C:$R,5, FALSE)="","",VLOOKUP($C2721,'MSCI Database'!$C:$R,5, FALSE)),"")</f>
        <v>8.3000000000000007</v>
      </c>
      <c r="S2721" s="229">
        <f>IFERROR(IF(VLOOKUP($C2721,'MSCI Database'!$C:$R,6, FALSE)="","",VLOOKUP($C2721,'MSCI Database'!$C:$R,6, FALSE)),"")</f>
        <v>5</v>
      </c>
      <c r="T2721" s="229">
        <f>IFERROR(IF(VLOOKUP($C2721,'MSCI Database'!$C:$R,7, FALSE)="","",VLOOKUP($C2721,'MSCI Database'!$C:$R,7, FALSE)),"")</f>
        <v>7.2</v>
      </c>
      <c r="U2721" s="229">
        <f>IFERROR(IF(VLOOKUP($C2721,'MSCI Database'!$C:$R,8, FALSE)="","",VLOOKUP($C2721,'MSCI Database'!$C:$R,8, FALSE)),"")</f>
        <v>5.6</v>
      </c>
      <c r="V2721" s="229">
        <f>IFERROR(IF(VLOOKUP($C2721,'MSCI Database'!$C:$R,9, FALSE)="","",VLOOKUP($C2721,'MSCI Database'!$C:$R,9, FALSE)),"")</f>
        <v>5.7</v>
      </c>
      <c r="W2721" s="215">
        <f t="shared" ca="1" si="113"/>
        <v>0</v>
      </c>
      <c r="X2721" s="276">
        <f>IFERROR(IF(VLOOKUP($C2721,'MSCI Database'!$C:$R,10, FALSE)="","",VLOOKUP($C2721,'MSCI Database'!$C:$R,10, FALSE)),"")</f>
        <v>4300000</v>
      </c>
      <c r="Y2721" s="229" t="str">
        <f>IFERROR(IF(VLOOKUP($C2721,'MSCI Database'!$C:$R,11, FALSE)="","",VLOOKUP($C2721,'MSCI Database'!$C:$R,11, FALSE)),"")</f>
        <v>2019</v>
      </c>
      <c r="Z2721" s="229" t="str">
        <f>IFERROR(IF(VLOOKUP($C2721,'MSCI Database'!$C:$R,12, FALSE)="","",VLOOKUP($C2721,'MSCI Database'!$C:$R,12, FALSE)),"")</f>
        <v>Reported</v>
      </c>
      <c r="AA2721" s="229" t="str">
        <f>IFERROR(IF(VLOOKUP($C2721,'MSCI Database'!$C:$R,13, FALSE)="","",VLOOKUP($C2721,'MSCI Database'!$C:$R,13, FALSE)),"")</f>
        <v>Robust carbon management and anti-corruption measures; strong safety track record</v>
      </c>
    </row>
    <row r="2722" spans="1:27" s="130" customFormat="1" ht="15" hidden="1" customHeight="1" outlineLevel="1">
      <c r="A2722" s="130" t="s">
        <v>7780</v>
      </c>
      <c r="B2722" s="130" t="s">
        <v>7781</v>
      </c>
      <c r="C2722" s="130" t="s">
        <v>7782</v>
      </c>
      <c r="D2722" s="130" t="s">
        <v>12128</v>
      </c>
      <c r="E2722" s="130" t="s">
        <v>18689</v>
      </c>
      <c r="F2722" s="215">
        <v>3.2962755622012618E-2</v>
      </c>
      <c r="G2722" s="132" t="str">
        <f ca="1">IFERROR(_xll.BQL($A2722, "cur_mkt_cap(currency=EUR)")/1000000, " ")</f>
        <v xml:space="preserve"> </v>
      </c>
      <c r="M2722" s="308"/>
      <c r="N2722" s="215">
        <f t="shared" si="112"/>
        <v>3.5705527458050162E-4</v>
      </c>
      <c r="O2722" s="172" t="str">
        <f>IFERROR(IF(VLOOKUP($C2722,'MSCI Database'!$C:$R,2, FALSE)="","",VLOOKUP($C2722,'MSCI Database'!$C:$R,2, FALSE)),"")</f>
        <v>Software &amp; Services</v>
      </c>
      <c r="P2722" s="229" t="str">
        <f>IFERROR(IF(VLOOKUP($C2722,'MSCI Database'!$C:$R,3, FALSE)="","",VLOOKUP($C2722,'MSCI Database'!$C:$R,3, FALSE)),"")</f>
        <v>A</v>
      </c>
      <c r="Q2722" s="229" t="str">
        <f>IFERROR(IF(VLOOKUP($C2722,'MSCI Database'!$C:$R,4, FALSE)="","",VLOOKUP($C2722,'MSCI Database'!$C:$R,4, FALSE)),"")</f>
        <v>0</v>
      </c>
      <c r="R2722" s="229">
        <f>IFERROR(IF(VLOOKUP($C2722,'MSCI Database'!$C:$R,5, FALSE)="","",VLOOKUP($C2722,'MSCI Database'!$C:$R,5, FALSE)),"")</f>
        <v>5.9</v>
      </c>
      <c r="S2722" s="229">
        <f>IFERROR(IF(VLOOKUP($C2722,'MSCI Database'!$C:$R,6, FALSE)="","",VLOOKUP($C2722,'MSCI Database'!$C:$R,6, FALSE)),"")</f>
        <v>3.7</v>
      </c>
      <c r="T2722" s="229">
        <f>IFERROR(IF(VLOOKUP($C2722,'MSCI Database'!$C:$R,7, FALSE)="","",VLOOKUP($C2722,'MSCI Database'!$C:$R,7, FALSE)),"")</f>
        <v>5</v>
      </c>
      <c r="U2722" s="229">
        <f>IFERROR(IF(VLOOKUP($C2722,'MSCI Database'!$C:$R,8, FALSE)="","",VLOOKUP($C2722,'MSCI Database'!$C:$R,8, FALSE)),"")</f>
        <v>5.8</v>
      </c>
      <c r="V2722" s="229">
        <f>IFERROR(IF(VLOOKUP($C2722,'MSCI Database'!$C:$R,9, FALSE)="","",VLOOKUP($C2722,'MSCI Database'!$C:$R,9, FALSE)),"")</f>
        <v>5.0999999999999996</v>
      </c>
      <c r="W2722" s="215">
        <f t="shared" ca="1" si="113"/>
        <v>0</v>
      </c>
      <c r="X2722" s="276">
        <f>IFERROR(IF(VLOOKUP($C2722,'MSCI Database'!$C:$R,10, FALSE)="","",VLOOKUP($C2722,'MSCI Database'!$C:$R,10, FALSE)),"")</f>
        <v>9356</v>
      </c>
      <c r="Y2722" s="229" t="str">
        <f>IFERROR(IF(VLOOKUP($C2722,'MSCI Database'!$C:$R,11, FALSE)="","",VLOOKUP($C2722,'MSCI Database'!$C:$R,11, FALSE)),"")</f>
        <v>2019</v>
      </c>
      <c r="Z2722" s="229" t="str">
        <f>IFERROR(IF(VLOOKUP($C2722,'MSCI Database'!$C:$R,12, FALSE)="","",VLOOKUP($C2722,'MSCI Database'!$C:$R,12, FALSE)),"")</f>
        <v>E.Segmt-Moderately High</v>
      </c>
      <c r="AA2722" s="229" t="str">
        <f>IFERROR(IF(VLOOKUP($C2722,'MSCI Database'!$C:$R,13, FALSE)="","",VLOOKUP($C2722,'MSCI Database'!$C:$R,13, FALSE)),"")</f>
        <v>Strengthening data protection measures</v>
      </c>
    </row>
    <row r="2723" spans="1:27" s="130" customFormat="1" ht="15" hidden="1" customHeight="1" outlineLevel="1">
      <c r="A2723" s="130" t="s">
        <v>5831</v>
      </c>
      <c r="B2723" s="130" t="s">
        <v>5832</v>
      </c>
      <c r="C2723" s="130" t="s">
        <v>5833</v>
      </c>
      <c r="D2723" s="130" t="s">
        <v>18680</v>
      </c>
      <c r="E2723" s="130" t="s">
        <v>18704</v>
      </c>
      <c r="F2723" s="215">
        <v>2.4750759964042499E-2</v>
      </c>
      <c r="G2723" s="132" t="str">
        <f ca="1">IFERROR(_xll.BQL($A2723, "cur_mkt_cap(currency=EUR)")/1000000, " ")</f>
        <v xml:space="preserve"> </v>
      </c>
      <c r="M2723" s="308"/>
      <c r="N2723" s="215">
        <f t="shared" si="112"/>
        <v>2.6810226354788278E-4</v>
      </c>
      <c r="O2723" s="172" t="str">
        <f>IFERROR(IF(VLOOKUP($C2723,'MSCI Database'!$C:$R,2, FALSE)="","",VLOOKUP($C2723,'MSCI Database'!$C:$R,2, FALSE)),"")</f>
        <v>Real Estate Development &amp; Diversified Activities</v>
      </c>
      <c r="P2723" s="229" t="str">
        <f>IFERROR(IF(VLOOKUP($C2723,'MSCI Database'!$C:$R,3, FALSE)="","",VLOOKUP($C2723,'MSCI Database'!$C:$R,3, FALSE)),"")</f>
        <v>AA</v>
      </c>
      <c r="Q2723" s="229" t="str">
        <f>IFERROR(IF(VLOOKUP($C2723,'MSCI Database'!$C:$R,4, FALSE)="","",VLOOKUP($C2723,'MSCI Database'!$C:$R,4, FALSE)),"")</f>
        <v>0</v>
      </c>
      <c r="R2723" s="229">
        <f>IFERROR(IF(VLOOKUP($C2723,'MSCI Database'!$C:$R,5, FALSE)="","",VLOOKUP($C2723,'MSCI Database'!$C:$R,5, FALSE)),"")</f>
        <v>8.1999999999999993</v>
      </c>
      <c r="S2723" s="229">
        <f>IFERROR(IF(VLOOKUP($C2723,'MSCI Database'!$C:$R,6, FALSE)="","",VLOOKUP($C2723,'MSCI Database'!$C:$R,6, FALSE)),"")</f>
        <v>6.5</v>
      </c>
      <c r="T2723" s="229">
        <f>IFERROR(IF(VLOOKUP($C2723,'MSCI Database'!$C:$R,7, FALSE)="","",VLOOKUP($C2723,'MSCI Database'!$C:$R,7, FALSE)),"")</f>
        <v>6.7</v>
      </c>
      <c r="U2723" s="229">
        <f>IFERROR(IF(VLOOKUP($C2723,'MSCI Database'!$C:$R,8, FALSE)="","",VLOOKUP($C2723,'MSCI Database'!$C:$R,8, FALSE)),"")</f>
        <v>6.3</v>
      </c>
      <c r="V2723" s="229">
        <f>IFERROR(IF(VLOOKUP($C2723,'MSCI Database'!$C:$R,9, FALSE)="","",VLOOKUP($C2723,'MSCI Database'!$C:$R,9, FALSE)),"")</f>
        <v>6.5</v>
      </c>
      <c r="W2723" s="215">
        <f t="shared" ca="1" si="113"/>
        <v>0</v>
      </c>
      <c r="X2723" s="276">
        <f>IFERROR(IF(VLOOKUP($C2723,'MSCI Database'!$C:$R,10, FALSE)="","",VLOOKUP($C2723,'MSCI Database'!$C:$R,10, FALSE)),"")</f>
        <v>663850</v>
      </c>
      <c r="Y2723" s="229" t="str">
        <f>IFERROR(IF(VLOOKUP($C2723,'MSCI Database'!$C:$R,11, FALSE)="","",VLOOKUP($C2723,'MSCI Database'!$C:$R,11, FALSE)),"")</f>
        <v>2019</v>
      </c>
      <c r="Z2723" s="229" t="str">
        <f>IFERROR(IF(VLOOKUP($C2723,'MSCI Database'!$C:$R,12, FALSE)="","",VLOOKUP($C2723,'MSCI Database'!$C:$R,12, FALSE)),"")</f>
        <v>Reported</v>
      </c>
      <c r="AA2723" s="229" t="str">
        <f>IFERROR(IF(VLOOKUP($C2723,'MSCI Database'!$C:$R,13, FALSE)="","",VLOOKUP($C2723,'MSCI Database'!$C:$R,13, FALSE)),"")</f>
        <v>Robust track record in environmental and safety management; governance practices lead those of peers</v>
      </c>
    </row>
    <row r="2724" spans="1:27" s="130" customFormat="1" ht="15" hidden="1" customHeight="1" outlineLevel="1">
      <c r="A2724" s="130" t="s">
        <v>155</v>
      </c>
      <c r="B2724" s="130" t="s">
        <v>156</v>
      </c>
      <c r="C2724" s="130" t="s">
        <v>157</v>
      </c>
      <c r="D2724" s="130" t="s">
        <v>18686</v>
      </c>
      <c r="E2724" s="130" t="s">
        <v>100</v>
      </c>
      <c r="F2724" s="215">
        <v>4.3949304537528801E-2</v>
      </c>
      <c r="G2724" s="132" t="str">
        <f ca="1">IFERROR(_xll.BQL($A2724, "cur_mkt_cap(currency=EUR)")/1000000, " ")</f>
        <v xml:space="preserve"> </v>
      </c>
      <c r="M2724" s="308"/>
      <c r="N2724" s="215">
        <f t="shared" si="112"/>
        <v>4.7606247424259796E-4</v>
      </c>
      <c r="O2724" s="172" t="str">
        <f>IFERROR(IF(VLOOKUP($C2724,'MSCI Database'!$C:$R,2, FALSE)="","",VLOOKUP($C2724,'MSCI Database'!$C:$R,2, FALSE)),"")</f>
        <v>Utilities</v>
      </c>
      <c r="P2724" s="229" t="str">
        <f>IFERROR(IF(VLOOKUP($C2724,'MSCI Database'!$C:$R,3, FALSE)="","",VLOOKUP($C2724,'MSCI Database'!$C:$R,3, FALSE)),"")</f>
        <v>AAA</v>
      </c>
      <c r="Q2724" s="229" t="str">
        <f>IFERROR(IF(VLOOKUP($C2724,'MSCI Database'!$C:$R,4, FALSE)="","",VLOOKUP($C2724,'MSCI Database'!$C:$R,4, FALSE)),"")</f>
        <v>0</v>
      </c>
      <c r="R2724" s="229">
        <f>IFERROR(IF(VLOOKUP($C2724,'MSCI Database'!$C:$R,5, FALSE)="","",VLOOKUP($C2724,'MSCI Database'!$C:$R,5, FALSE)),"")</f>
        <v>9.6</v>
      </c>
      <c r="S2724" s="229">
        <f>IFERROR(IF(VLOOKUP($C2724,'MSCI Database'!$C:$R,6, FALSE)="","",VLOOKUP($C2724,'MSCI Database'!$C:$R,6, FALSE)),"")</f>
        <v>8.1</v>
      </c>
      <c r="T2724" s="229">
        <f>IFERROR(IF(VLOOKUP($C2724,'MSCI Database'!$C:$R,7, FALSE)="","",VLOOKUP($C2724,'MSCI Database'!$C:$R,7, FALSE)),"")</f>
        <v>5.7</v>
      </c>
      <c r="U2724" s="229">
        <f>IFERROR(IF(VLOOKUP($C2724,'MSCI Database'!$C:$R,8, FALSE)="","",VLOOKUP($C2724,'MSCI Database'!$C:$R,8, FALSE)),"")</f>
        <v>5.8</v>
      </c>
      <c r="V2724" s="229">
        <f>IFERROR(IF(VLOOKUP($C2724,'MSCI Database'!$C:$R,9, FALSE)="","",VLOOKUP($C2724,'MSCI Database'!$C:$R,9, FALSE)),"")</f>
        <v>7.1</v>
      </c>
      <c r="W2724" s="215">
        <f t="shared" ca="1" si="113"/>
        <v>0</v>
      </c>
      <c r="X2724" s="276">
        <f>IFERROR(IF(VLOOKUP($C2724,'MSCI Database'!$C:$R,10, FALSE)="","",VLOOKUP($C2724,'MSCI Database'!$C:$R,10, FALSE)),"")</f>
        <v>8920000</v>
      </c>
      <c r="Y2724" s="229" t="str">
        <f>IFERROR(IF(VLOOKUP($C2724,'MSCI Database'!$C:$R,11, FALSE)="","",VLOOKUP($C2724,'MSCI Database'!$C:$R,11, FALSE)),"")</f>
        <v>2019</v>
      </c>
      <c r="Z2724" s="229" t="str">
        <f>IFERROR(IF(VLOOKUP($C2724,'MSCI Database'!$C:$R,12, FALSE)="","",VLOOKUP($C2724,'MSCI Database'!$C:$R,12, FALSE)),"")</f>
        <v>Reported</v>
      </c>
      <c r="AA2724" s="229" t="str">
        <f>IFERROR(IF(VLOOKUP($C2724,'MSCI Database'!$C:$R,13, FALSE)="","",VLOOKUP($C2724,'MSCI Database'!$C:$R,13, FALSE)),"")</f>
        <v>Low environmental footprint as SSE focuses on electric networks and renewables</v>
      </c>
    </row>
    <row r="2725" spans="1:27" s="130" customFormat="1" ht="15" hidden="1" customHeight="1" outlineLevel="1">
      <c r="A2725" s="130" t="s">
        <v>525</v>
      </c>
      <c r="B2725" s="130" t="s">
        <v>526</v>
      </c>
      <c r="C2725" s="130" t="s">
        <v>527</v>
      </c>
      <c r="D2725" s="130" t="s">
        <v>18679</v>
      </c>
      <c r="E2725" s="130" t="s">
        <v>18674</v>
      </c>
      <c r="F2725" s="215">
        <v>2.5122323068291829E-2</v>
      </c>
      <c r="G2725" s="132" t="str">
        <f ca="1">IFERROR(_xll.BQL($A2725, "cur_mkt_cap(currency=EUR)")/1000000, " ")</f>
        <v xml:space="preserve"> </v>
      </c>
      <c r="M2725" s="308"/>
      <c r="N2725" s="215">
        <f t="shared" si="112"/>
        <v>2.7212706559213697E-4</v>
      </c>
      <c r="O2725" s="172" t="str">
        <f>IFERROR(IF(VLOOKUP($C2725,'MSCI Database'!$C:$R,2, FALSE)="","",VLOOKUP($C2725,'MSCI Database'!$C:$R,2, FALSE)),"")</f>
        <v>Retail - Food &amp; Staples</v>
      </c>
      <c r="P2725" s="229" t="str">
        <f>IFERROR(IF(VLOOKUP($C2725,'MSCI Database'!$C:$R,3, FALSE)="","",VLOOKUP($C2725,'MSCI Database'!$C:$R,3, FALSE)),"")</f>
        <v>A</v>
      </c>
      <c r="Q2725" s="229" t="str">
        <f>IFERROR(IF(VLOOKUP($C2725,'MSCI Database'!$C:$R,4, FALSE)="","",VLOOKUP($C2725,'MSCI Database'!$C:$R,4, FALSE)),"")</f>
        <v>0</v>
      </c>
      <c r="R2725" s="229">
        <f>IFERROR(IF(VLOOKUP($C2725,'MSCI Database'!$C:$R,5, FALSE)="","",VLOOKUP($C2725,'MSCI Database'!$C:$R,5, FALSE)),"")</f>
        <v>7</v>
      </c>
      <c r="S2725" s="229">
        <f>IFERROR(IF(VLOOKUP($C2725,'MSCI Database'!$C:$R,6, FALSE)="","",VLOOKUP($C2725,'MSCI Database'!$C:$R,6, FALSE)),"")</f>
        <v>3.9</v>
      </c>
      <c r="T2725" s="229">
        <f>IFERROR(IF(VLOOKUP($C2725,'MSCI Database'!$C:$R,7, FALSE)="","",VLOOKUP($C2725,'MSCI Database'!$C:$R,7, FALSE)),"")</f>
        <v>4.3</v>
      </c>
      <c r="U2725" s="229">
        <f>IFERROR(IF(VLOOKUP($C2725,'MSCI Database'!$C:$R,8, FALSE)="","",VLOOKUP($C2725,'MSCI Database'!$C:$R,8, FALSE)),"")</f>
        <v>6.8</v>
      </c>
      <c r="V2725" s="229">
        <f>IFERROR(IF(VLOOKUP($C2725,'MSCI Database'!$C:$R,9, FALSE)="","",VLOOKUP($C2725,'MSCI Database'!$C:$R,9, FALSE)),"")</f>
        <v>5.0999999999999996</v>
      </c>
      <c r="W2725" s="215">
        <f t="shared" ca="1" si="113"/>
        <v>0</v>
      </c>
      <c r="X2725" s="276">
        <f>IFERROR(IF(VLOOKUP($C2725,'MSCI Database'!$C:$R,10, FALSE)="","",VLOOKUP($C2725,'MSCI Database'!$C:$R,10, FALSE)),"")</f>
        <v>1616761</v>
      </c>
      <c r="Y2725" s="229" t="str">
        <f>IFERROR(IF(VLOOKUP($C2725,'MSCI Database'!$C:$R,11, FALSE)="","",VLOOKUP($C2725,'MSCI Database'!$C:$R,11, FALSE)),"")</f>
        <v>2019</v>
      </c>
      <c r="Z2725" s="229" t="str">
        <f>IFERROR(IF(VLOOKUP($C2725,'MSCI Database'!$C:$R,12, FALSE)="","",VLOOKUP($C2725,'MSCI Database'!$C:$R,12, FALSE)),"")</f>
        <v>Reported</v>
      </c>
      <c r="AA2725" s="229" t="str">
        <f>IFERROR(IF(VLOOKUP($C2725,'MSCI Database'!$C:$R,13, FALSE)="","",VLOOKUP($C2725,'MSCI Database'!$C:$R,13, FALSE)),"")</f>
        <v>Governance practices and data security programs lead those of peers; labor management issues persist</v>
      </c>
    </row>
    <row r="2726" spans="1:27" s="130" customFormat="1" ht="15" hidden="1" customHeight="1" outlineLevel="1">
      <c r="A2726" s="130" t="s">
        <v>2816</v>
      </c>
      <c r="B2726" s="130" t="s">
        <v>2817</v>
      </c>
      <c r="C2726" s="130" t="s">
        <v>2818</v>
      </c>
      <c r="D2726" s="130" t="s">
        <v>18675</v>
      </c>
      <c r="E2726" s="130" t="s">
        <v>100</v>
      </c>
      <c r="F2726" s="215">
        <v>4.1849714198930873E-3</v>
      </c>
      <c r="G2726" s="132" t="str">
        <f ca="1">IFERROR(_xll.BQL($A2726, "cur_mkt_cap(currency=EUR)")/1000000, " ")</f>
        <v xml:space="preserve"> </v>
      </c>
      <c r="M2726" s="308"/>
      <c r="N2726" s="215">
        <f t="shared" si="112"/>
        <v>4.5331953935416828E-5</v>
      </c>
      <c r="O2726" s="172" t="str">
        <f>IFERROR(IF(VLOOKUP($C2726,'MSCI Database'!$C:$R,2, FALSE)="","",VLOOKUP($C2726,'MSCI Database'!$C:$R,2, FALSE)),"")</f>
        <v>Utilities</v>
      </c>
      <c r="P2726" s="229" t="str">
        <f>IFERROR(IF(VLOOKUP($C2726,'MSCI Database'!$C:$R,3, FALSE)="","",VLOOKUP($C2726,'MSCI Database'!$C:$R,3, FALSE)),"")</f>
        <v>BB</v>
      </c>
      <c r="Q2726" s="229" t="str">
        <f>IFERROR(IF(VLOOKUP($C2726,'MSCI Database'!$C:$R,4, FALSE)="","",VLOOKUP($C2726,'MSCI Database'!$C:$R,4, FALSE)),"")</f>
        <v>1</v>
      </c>
      <c r="R2726" s="229">
        <f>IFERROR(IF(VLOOKUP($C2726,'MSCI Database'!$C:$R,5, FALSE)="","",VLOOKUP($C2726,'MSCI Database'!$C:$R,5, FALSE)),"")</f>
        <v>3.9</v>
      </c>
      <c r="S2726" s="229">
        <f>IFERROR(IF(VLOOKUP($C2726,'MSCI Database'!$C:$R,6, FALSE)="","",VLOOKUP($C2726,'MSCI Database'!$C:$R,6, FALSE)),"")</f>
        <v>5.3</v>
      </c>
      <c r="T2726" s="229">
        <f>IFERROR(IF(VLOOKUP($C2726,'MSCI Database'!$C:$R,7, FALSE)="","",VLOOKUP($C2726,'MSCI Database'!$C:$R,7, FALSE)),"")</f>
        <v>6.9</v>
      </c>
      <c r="U2726" s="229">
        <f>IFERROR(IF(VLOOKUP($C2726,'MSCI Database'!$C:$R,8, FALSE)="","",VLOOKUP($C2726,'MSCI Database'!$C:$R,8, FALSE)),"")</f>
        <v>2.2000000000000002</v>
      </c>
      <c r="V2726" s="229">
        <f>IFERROR(IF(VLOOKUP($C2726,'MSCI Database'!$C:$R,9, FALSE)="","",VLOOKUP($C2726,'MSCI Database'!$C:$R,9, FALSE)),"")</f>
        <v>4.5</v>
      </c>
      <c r="W2726" s="215">
        <f t="shared" ca="1" si="113"/>
        <v>0</v>
      </c>
      <c r="X2726" s="276">
        <f>IFERROR(IF(VLOOKUP($C2726,'MSCI Database'!$C:$R,10, FALSE)="","",VLOOKUP($C2726,'MSCI Database'!$C:$R,10, FALSE)),"")</f>
        <v>1988232</v>
      </c>
      <c r="Y2726" s="229" t="str">
        <f>IFERROR(IF(VLOOKUP($C2726,'MSCI Database'!$C:$R,11, FALSE)="","",VLOOKUP($C2726,'MSCI Database'!$C:$R,11, FALSE)),"")</f>
        <v>2019</v>
      </c>
      <c r="Z2726" s="229" t="str">
        <f>IFERROR(IF(VLOOKUP($C2726,'MSCI Database'!$C:$R,12, FALSE)="","",VLOOKUP($C2726,'MSCI Database'!$C:$R,12, FALSE)),"")</f>
        <v>E.Segmt-Moderately High</v>
      </c>
      <c r="AA2726" s="229" t="str">
        <f>IFERROR(IF(VLOOKUP($C2726,'MSCI Database'!$C:$R,13, FALSE)="","",VLOOKUP($C2726,'MSCI Database'!$C:$R,13, FALSE)),"")</f>
        <v>improve the efficiency of water usage and quality; however, governance concerns persist</v>
      </c>
    </row>
    <row r="2727" spans="1:27" s="130" customFormat="1" ht="15" hidden="1" customHeight="1" outlineLevel="1">
      <c r="A2727" s="130" t="s">
        <v>2106</v>
      </c>
      <c r="B2727" s="130" t="s">
        <v>2107</v>
      </c>
      <c r="C2727" s="130" t="s">
        <v>2108</v>
      </c>
      <c r="D2727" s="130" t="s">
        <v>18685</v>
      </c>
      <c r="E2727" s="130" t="s">
        <v>18689</v>
      </c>
      <c r="F2727" s="215">
        <v>3.8622985924155938E-2</v>
      </c>
      <c r="G2727" s="132" t="str">
        <f ca="1">IFERROR(_xll.BQL($A2727, "cur_mkt_cap(currency=EUR)")/1000000, " ")</f>
        <v xml:space="preserve"> </v>
      </c>
      <c r="M2727" s="308"/>
      <c r="N2727" s="215">
        <f t="shared" si="112"/>
        <v>4.1836735382217219E-4</v>
      </c>
      <c r="O2727" s="172" t="str">
        <f>IFERROR(IF(VLOOKUP($C2727,'MSCI Database'!$C:$R,2, FALSE)="","",VLOOKUP($C2727,'MSCI Database'!$C:$R,2, FALSE)),"")</f>
        <v>Technology Hardware, Storage &amp; Peripherals</v>
      </c>
      <c r="P2727" s="229" t="str">
        <f>IFERROR(IF(VLOOKUP($C2727,'MSCI Database'!$C:$R,3, FALSE)="","",VLOOKUP($C2727,'MSCI Database'!$C:$R,3, FALSE)),"")</f>
        <v>AA</v>
      </c>
      <c r="Q2727" s="229" t="str">
        <f>IFERROR(IF(VLOOKUP($C2727,'MSCI Database'!$C:$R,4, FALSE)="","",VLOOKUP($C2727,'MSCI Database'!$C:$R,4, FALSE)),"")</f>
        <v>0</v>
      </c>
      <c r="R2727" s="229">
        <f>IFERROR(IF(VLOOKUP($C2727,'MSCI Database'!$C:$R,5, FALSE)="","",VLOOKUP($C2727,'MSCI Database'!$C:$R,5, FALSE)),"")</f>
        <v>7.8</v>
      </c>
      <c r="S2727" s="229">
        <f>IFERROR(IF(VLOOKUP($C2727,'MSCI Database'!$C:$R,6, FALSE)="","",VLOOKUP($C2727,'MSCI Database'!$C:$R,6, FALSE)),"")</f>
        <v>3</v>
      </c>
      <c r="T2727" s="229">
        <f>IFERROR(IF(VLOOKUP($C2727,'MSCI Database'!$C:$R,7, FALSE)="","",VLOOKUP($C2727,'MSCI Database'!$C:$R,7, FALSE)),"")</f>
        <v>5.0999999999999996</v>
      </c>
      <c r="U2727" s="229">
        <f>IFERROR(IF(VLOOKUP($C2727,'MSCI Database'!$C:$R,8, FALSE)="","",VLOOKUP($C2727,'MSCI Database'!$C:$R,8, FALSE)),"")</f>
        <v>7</v>
      </c>
      <c r="V2727" s="229">
        <f>IFERROR(IF(VLOOKUP($C2727,'MSCI Database'!$C:$R,9, FALSE)="","",VLOOKUP($C2727,'MSCI Database'!$C:$R,9, FALSE)),"")</f>
        <v>5.5</v>
      </c>
      <c r="W2727" s="215">
        <f t="shared" ca="1" si="113"/>
        <v>0</v>
      </c>
      <c r="X2727" s="276">
        <f>IFERROR(IF(VLOOKUP($C2727,'MSCI Database'!$C:$R,10, FALSE)="","",VLOOKUP($C2727,'MSCI Database'!$C:$R,10, FALSE)),"")</f>
        <v>546900</v>
      </c>
      <c r="Y2727" s="229" t="str">
        <f>IFERROR(IF(VLOOKUP($C2727,'MSCI Database'!$C:$R,11, FALSE)="","",VLOOKUP($C2727,'MSCI Database'!$C:$R,11, FALSE)),"")</f>
        <v>2019</v>
      </c>
      <c r="Z2727" s="229" t="str">
        <f>IFERROR(IF(VLOOKUP($C2727,'MSCI Database'!$C:$R,12, FALSE)="","",VLOOKUP($C2727,'MSCI Database'!$C:$R,12, FALSE)),"")</f>
        <v>Reported</v>
      </c>
      <c r="AA2727" s="229" t="str">
        <f>IFERROR(IF(VLOOKUP($C2727,'MSCI Database'!$C:$R,13, FALSE)="","",VLOOKUP($C2727,'MSCI Database'!$C:$R,13, FALSE)),"")</f>
        <v>Acquisitions continue to pose employee-centered risks for an otherwise strong ESG performer</v>
      </c>
    </row>
    <row r="2728" spans="1:27" s="130" customFormat="1" ht="15" hidden="1" customHeight="1" outlineLevel="1">
      <c r="A2728" s="130" t="s">
        <v>8105</v>
      </c>
      <c r="B2728" s="130" t="s">
        <v>8106</v>
      </c>
      <c r="C2728" s="130" t="s">
        <v>8107</v>
      </c>
      <c r="D2728" s="130" t="s">
        <v>12128</v>
      </c>
      <c r="E2728" s="130" t="s">
        <v>12133</v>
      </c>
      <c r="F2728" s="215">
        <v>3.2430839870502992E-2</v>
      </c>
      <c r="G2728" s="132" t="str">
        <f ca="1">IFERROR(_xll.BQL($A2728, "cur_mkt_cap(currency=EUR)")/1000000, " ")</f>
        <v xml:space="preserve"> </v>
      </c>
      <c r="M2728" s="308"/>
      <c r="N2728" s="215">
        <f t="shared" si="112"/>
        <v>3.5129351949889277E-4</v>
      </c>
      <c r="O2728" s="172" t="str">
        <f>IFERROR(IF(VLOOKUP($C2728,'MSCI Database'!$C:$R,2, FALSE)="","",VLOOKUP($C2728,'MSCI Database'!$C:$R,2, FALSE)),"")</f>
        <v>Health Care Equipment &amp; Supplies</v>
      </c>
      <c r="P2728" s="229" t="str">
        <f>IFERROR(IF(VLOOKUP($C2728,'MSCI Database'!$C:$R,3, FALSE)="","",VLOOKUP($C2728,'MSCI Database'!$C:$R,3, FALSE)),"")</f>
        <v>BBB</v>
      </c>
      <c r="Q2728" s="229" t="str">
        <f>IFERROR(IF(VLOOKUP($C2728,'MSCI Database'!$C:$R,4, FALSE)="","",VLOOKUP($C2728,'MSCI Database'!$C:$R,4, FALSE)),"")</f>
        <v>1</v>
      </c>
      <c r="R2728" s="229">
        <f>IFERROR(IF(VLOOKUP($C2728,'MSCI Database'!$C:$R,5, FALSE)="","",VLOOKUP($C2728,'MSCI Database'!$C:$R,5, FALSE)),"")</f>
        <v>4.7</v>
      </c>
      <c r="S2728" s="229">
        <f>IFERROR(IF(VLOOKUP($C2728,'MSCI Database'!$C:$R,6, FALSE)="","",VLOOKUP($C2728,'MSCI Database'!$C:$R,6, FALSE)),"")</f>
        <v>7.6</v>
      </c>
      <c r="T2728" s="229">
        <f>IFERROR(IF(VLOOKUP($C2728,'MSCI Database'!$C:$R,7, FALSE)="","",VLOOKUP($C2728,'MSCI Database'!$C:$R,7, FALSE)),"")</f>
        <v>4.5</v>
      </c>
      <c r="U2728" s="229">
        <f>IFERROR(IF(VLOOKUP($C2728,'MSCI Database'!$C:$R,8, FALSE)="","",VLOOKUP($C2728,'MSCI Database'!$C:$R,8, FALSE)),"")</f>
        <v>5.9</v>
      </c>
      <c r="V2728" s="229">
        <f>IFERROR(IF(VLOOKUP($C2728,'MSCI Database'!$C:$R,9, FALSE)="","",VLOOKUP($C2728,'MSCI Database'!$C:$R,9, FALSE)),"")</f>
        <v>5.2</v>
      </c>
      <c r="W2728" s="215">
        <f t="shared" ca="1" si="113"/>
        <v>0</v>
      </c>
      <c r="X2728" s="276">
        <f>IFERROR(IF(VLOOKUP($C2728,'MSCI Database'!$C:$R,10, FALSE)="","",VLOOKUP($C2728,'MSCI Database'!$C:$R,10, FALSE)),"")</f>
        <v>48581</v>
      </c>
      <c r="Y2728" s="229" t="str">
        <f>IFERROR(IF(VLOOKUP($C2728,'MSCI Database'!$C:$R,11, FALSE)="","",VLOOKUP($C2728,'MSCI Database'!$C:$R,11, FALSE)),"")</f>
        <v>2019</v>
      </c>
      <c r="Z2728" s="229" t="str">
        <f>IFERROR(IF(VLOOKUP($C2728,'MSCI Database'!$C:$R,12, FALSE)="","",VLOOKUP($C2728,'MSCI Database'!$C:$R,12, FALSE)),"")</f>
        <v>E.Segmt-Moderately High</v>
      </c>
      <c r="AA2728" s="229" t="str">
        <f>IFERROR(IF(VLOOKUP($C2728,'MSCI Database'!$C:$R,13, FALSE)="","",VLOOKUP($C2728,'MSCI Database'!$C:$R,13, FALSE)),"")</f>
        <v>Robust governance practices, but lags peers in product quality management</v>
      </c>
    </row>
    <row r="2729" spans="1:27" s="130" customFormat="1" ht="15" hidden="1" customHeight="1" outlineLevel="1">
      <c r="A2729" s="130" t="s">
        <v>6861</v>
      </c>
      <c r="B2729" s="130" t="s">
        <v>6862</v>
      </c>
      <c r="C2729" s="130" t="s">
        <v>6863</v>
      </c>
      <c r="D2729" s="130" t="s">
        <v>12128</v>
      </c>
      <c r="E2729" s="130" t="s">
        <v>18673</v>
      </c>
      <c r="F2729" s="215">
        <v>3.235110850877413E-2</v>
      </c>
      <c r="G2729" s="132" t="str">
        <f ca="1">IFERROR(_xll.BQL($A2729, "cur_mkt_cap(currency=EUR)")/1000000, " ")</f>
        <v xml:space="preserve"> </v>
      </c>
      <c r="M2729" s="308"/>
      <c r="N2729" s="215">
        <f t="shared" si="112"/>
        <v>3.5042986284405394E-4</v>
      </c>
      <c r="O2729" s="172" t="str">
        <f>IFERROR(IF(VLOOKUP($C2729,'MSCI Database'!$C:$R,2, FALSE)="","",VLOOKUP($C2729,'MSCI Database'!$C:$R,2, FALSE)),"")</f>
        <v>Industrial Machinery</v>
      </c>
      <c r="P2729" s="229" t="str">
        <f>IFERROR(IF(VLOOKUP($C2729,'MSCI Database'!$C:$R,3, FALSE)="","",VLOOKUP($C2729,'MSCI Database'!$C:$R,3, FALSE)),"")</f>
        <v>BBB</v>
      </c>
      <c r="Q2729" s="229" t="str">
        <f>IFERROR(IF(VLOOKUP($C2729,'MSCI Database'!$C:$R,4, FALSE)="","",VLOOKUP($C2729,'MSCI Database'!$C:$R,4, FALSE)),"")</f>
        <v>0</v>
      </c>
      <c r="R2729" s="229">
        <f>IFERROR(IF(VLOOKUP($C2729,'MSCI Database'!$C:$R,5, FALSE)="","",VLOOKUP($C2729,'MSCI Database'!$C:$R,5, FALSE)),"")</f>
        <v>5</v>
      </c>
      <c r="S2729" s="229">
        <f>IFERROR(IF(VLOOKUP($C2729,'MSCI Database'!$C:$R,6, FALSE)="","",VLOOKUP($C2729,'MSCI Database'!$C:$R,6, FALSE)),"")</f>
        <v>4.7</v>
      </c>
      <c r="T2729" s="229">
        <f>IFERROR(IF(VLOOKUP($C2729,'MSCI Database'!$C:$R,7, FALSE)="","",VLOOKUP($C2729,'MSCI Database'!$C:$R,7, FALSE)),"")</f>
        <v>4</v>
      </c>
      <c r="U2729" s="229">
        <f>IFERROR(IF(VLOOKUP($C2729,'MSCI Database'!$C:$R,8, FALSE)="","",VLOOKUP($C2729,'MSCI Database'!$C:$R,8, FALSE)),"")</f>
        <v>6.5</v>
      </c>
      <c r="V2729" s="229">
        <f>IFERROR(IF(VLOOKUP($C2729,'MSCI Database'!$C:$R,9, FALSE)="","",VLOOKUP($C2729,'MSCI Database'!$C:$R,9, FALSE)),"")</f>
        <v>5.4</v>
      </c>
      <c r="W2729" s="215">
        <f t="shared" ca="1" si="113"/>
        <v>0</v>
      </c>
      <c r="X2729" s="276">
        <f>IFERROR(IF(VLOOKUP($C2729,'MSCI Database'!$C:$R,10, FALSE)="","",VLOOKUP($C2729,'MSCI Database'!$C:$R,10, FALSE)),"")</f>
        <v>181346</v>
      </c>
      <c r="Y2729" s="229" t="str">
        <f>IFERROR(IF(VLOOKUP($C2729,'MSCI Database'!$C:$R,11, FALSE)="","",VLOOKUP($C2729,'MSCI Database'!$C:$R,11, FALSE)),"")</f>
        <v>2019</v>
      </c>
      <c r="Z2729" s="229" t="str">
        <f>IFERROR(IF(VLOOKUP($C2729,'MSCI Database'!$C:$R,12, FALSE)="","",VLOOKUP($C2729,'MSCI Database'!$C:$R,12, FALSE)),"")</f>
        <v>E.CSI</v>
      </c>
      <c r="AA2729" s="229" t="str">
        <f>IFERROR(IF(VLOOKUP($C2729,'MSCI Database'!$C:$R,13, FALSE)="","",VLOOKUP($C2729,'MSCI Database'!$C:$R,13, FALSE)),"")</f>
        <v>Strong anti-corruption practices offset by weak board structure</v>
      </c>
    </row>
    <row r="2730" spans="1:27" s="130" customFormat="1" ht="15" hidden="1" customHeight="1" outlineLevel="1">
      <c r="A2730" s="130" t="s">
        <v>1004</v>
      </c>
      <c r="B2730" s="130" t="s">
        <v>1005</v>
      </c>
      <c r="C2730" s="130" t="s">
        <v>1006</v>
      </c>
      <c r="D2730" s="130" t="s">
        <v>12135</v>
      </c>
      <c r="E2730" s="130" t="s">
        <v>18688</v>
      </c>
      <c r="F2730" s="215">
        <v>2.5808569602468221E-2</v>
      </c>
      <c r="G2730" s="132" t="str">
        <f ca="1">IFERROR(_xll.BQL($A2730, "cur_mkt_cap(currency=EUR)")/1000000, " ")</f>
        <v xml:space="preserve"> </v>
      </c>
      <c r="M2730" s="308"/>
      <c r="N2730" s="215">
        <f t="shared" si="112"/>
        <v>2.7956054437953054E-4</v>
      </c>
      <c r="O2730" s="172" t="str">
        <f>IFERROR(IF(VLOOKUP($C2730,'MSCI Database'!$C:$R,2, FALSE)="","",VLOOKUP($C2730,'MSCI Database'!$C:$R,2, FALSE)),"")</f>
        <v>Life &amp; Health Insurance</v>
      </c>
      <c r="P2730" s="229" t="str">
        <f>IFERROR(IF(VLOOKUP($C2730,'MSCI Database'!$C:$R,3, FALSE)="","",VLOOKUP($C2730,'MSCI Database'!$C:$R,3, FALSE)),"")</f>
        <v>A</v>
      </c>
      <c r="Q2730" s="229" t="str">
        <f>IFERROR(IF(VLOOKUP($C2730,'MSCI Database'!$C:$R,4, FALSE)="","",VLOOKUP($C2730,'MSCI Database'!$C:$R,4, FALSE)),"")</f>
        <v>1</v>
      </c>
      <c r="R2730" s="229">
        <f>IFERROR(IF(VLOOKUP($C2730,'MSCI Database'!$C:$R,5, FALSE)="","",VLOOKUP($C2730,'MSCI Database'!$C:$R,5, FALSE)),"")</f>
        <v>6.6</v>
      </c>
      <c r="S2730" s="229">
        <f>IFERROR(IF(VLOOKUP($C2730,'MSCI Database'!$C:$R,6, FALSE)="","",VLOOKUP($C2730,'MSCI Database'!$C:$R,6, FALSE)),"")</f>
        <v>8.4</v>
      </c>
      <c r="T2730" s="229">
        <f>IFERROR(IF(VLOOKUP($C2730,'MSCI Database'!$C:$R,7, FALSE)="","",VLOOKUP($C2730,'MSCI Database'!$C:$R,7, FALSE)),"")</f>
        <v>5.4</v>
      </c>
      <c r="U2730" s="229">
        <f>IFERROR(IF(VLOOKUP($C2730,'MSCI Database'!$C:$R,8, FALSE)="","",VLOOKUP($C2730,'MSCI Database'!$C:$R,8, FALSE)),"")</f>
        <v>4.2</v>
      </c>
      <c r="V2730" s="229">
        <f>IFERROR(IF(VLOOKUP($C2730,'MSCI Database'!$C:$R,9, FALSE)="","",VLOOKUP($C2730,'MSCI Database'!$C:$R,9, FALSE)),"")</f>
        <v>5.2</v>
      </c>
      <c r="W2730" s="215">
        <f t="shared" ca="1" si="113"/>
        <v>0</v>
      </c>
      <c r="X2730" s="276">
        <f>IFERROR(IF(VLOOKUP($C2730,'MSCI Database'!$C:$R,10, FALSE)="","",VLOOKUP($C2730,'MSCI Database'!$C:$R,10, FALSE)),"")</f>
        <v>50490</v>
      </c>
      <c r="Y2730" s="229" t="str">
        <f>IFERROR(IF(VLOOKUP($C2730,'MSCI Database'!$C:$R,11, FALSE)="","",VLOOKUP($C2730,'MSCI Database'!$C:$R,11, FALSE)),"")</f>
        <v>2019</v>
      </c>
      <c r="Z2730" s="229" t="str">
        <f>IFERROR(IF(VLOOKUP($C2730,'MSCI Database'!$C:$R,12, FALSE)="","",VLOOKUP($C2730,'MSCI Database'!$C:$R,12, FALSE)),"")</f>
        <v>Reported</v>
      </c>
      <c r="AA2730" s="229" t="str">
        <f>IFERROR(IF(VLOOKUP($C2730,'MSCI Database'!$C:$R,13, FALSE)="","",VLOOKUP($C2730,'MSCI Database'!$C:$R,13, FALSE)),"")</f>
        <v>Strong ESG integration, with improvements in investment outlook of asset management subsidiaries</v>
      </c>
    </row>
    <row r="2731" spans="1:27" s="130" customFormat="1" ht="15" hidden="1" customHeight="1" outlineLevel="1">
      <c r="A2731" s="130" t="s">
        <v>8234</v>
      </c>
      <c r="B2731" s="130" t="s">
        <v>8235</v>
      </c>
      <c r="C2731" s="130" t="s">
        <v>8236</v>
      </c>
      <c r="D2731" s="130" t="s">
        <v>12128</v>
      </c>
      <c r="E2731" s="130" t="s">
        <v>12133</v>
      </c>
      <c r="F2731" s="215">
        <v>3.2305373267284478E-2</v>
      </c>
      <c r="G2731" s="132" t="str">
        <f ca="1">IFERROR(_xll.BQL($A2731, "cur_mkt_cap(currency=EUR)")/1000000, " ")</f>
        <v xml:space="preserve"> </v>
      </c>
      <c r="M2731" s="308"/>
      <c r="N2731" s="215">
        <f t="shared" si="112"/>
        <v>3.4993445495415084E-4</v>
      </c>
      <c r="O2731" s="172" t="str">
        <f>IFERROR(IF(VLOOKUP($C2731,'MSCI Database'!$C:$R,2, FALSE)="","",VLOOKUP($C2731,'MSCI Database'!$C:$R,2, FALSE)),"")</f>
        <v>Health Care Equipment &amp; Supplies</v>
      </c>
      <c r="P2731" s="229" t="str">
        <f>IFERROR(IF(VLOOKUP($C2731,'MSCI Database'!$C:$R,3, FALSE)="","",VLOOKUP($C2731,'MSCI Database'!$C:$R,3, FALSE)),"")</f>
        <v>BBB</v>
      </c>
      <c r="Q2731" s="229" t="str">
        <f>IFERROR(IF(VLOOKUP($C2731,'MSCI Database'!$C:$R,4, FALSE)="","",VLOOKUP($C2731,'MSCI Database'!$C:$R,4, FALSE)),"")</f>
        <v>0</v>
      </c>
      <c r="R2731" s="229">
        <f>IFERROR(IF(VLOOKUP($C2731,'MSCI Database'!$C:$R,5, FALSE)="","",VLOOKUP($C2731,'MSCI Database'!$C:$R,5, FALSE)),"")</f>
        <v>5.7</v>
      </c>
      <c r="S2731" s="229">
        <f>IFERROR(IF(VLOOKUP($C2731,'MSCI Database'!$C:$R,6, FALSE)="","",VLOOKUP($C2731,'MSCI Database'!$C:$R,6, FALSE)),"")</f>
        <v>10</v>
      </c>
      <c r="T2731" s="229">
        <f>IFERROR(IF(VLOOKUP($C2731,'MSCI Database'!$C:$R,7, FALSE)="","",VLOOKUP($C2731,'MSCI Database'!$C:$R,7, FALSE)),"")</f>
        <v>5.2</v>
      </c>
      <c r="U2731" s="229">
        <f>IFERROR(IF(VLOOKUP($C2731,'MSCI Database'!$C:$R,8, FALSE)="","",VLOOKUP($C2731,'MSCI Database'!$C:$R,8, FALSE)),"")</f>
        <v>5.3</v>
      </c>
      <c r="V2731" s="229">
        <f>IFERROR(IF(VLOOKUP($C2731,'MSCI Database'!$C:$R,9, FALSE)="","",VLOOKUP($C2731,'MSCI Database'!$C:$R,9, FALSE)),"")</f>
        <v>5.5</v>
      </c>
      <c r="W2731" s="215">
        <f t="shared" ca="1" si="113"/>
        <v>0</v>
      </c>
      <c r="X2731" s="276">
        <f>IFERROR(IF(VLOOKUP($C2731,'MSCI Database'!$C:$R,10, FALSE)="","",VLOOKUP($C2731,'MSCI Database'!$C:$R,10, FALSE)),"")</f>
        <v>48621</v>
      </c>
      <c r="Y2731" s="229" t="str">
        <f>IFERROR(IF(VLOOKUP($C2731,'MSCI Database'!$C:$R,11, FALSE)="","",VLOOKUP($C2731,'MSCI Database'!$C:$R,11, FALSE)),"")</f>
        <v>2019</v>
      </c>
      <c r="Z2731" s="229" t="str">
        <f>IFERROR(IF(VLOOKUP($C2731,'MSCI Database'!$C:$R,12, FALSE)="","",VLOOKUP($C2731,'MSCI Database'!$C:$R,12, FALSE)),"")</f>
        <v>Reported</v>
      </c>
      <c r="AA2731" s="229" t="str">
        <f>IFERROR(IF(VLOOKUP($C2731,'MSCI Database'!$C:$R,13, FALSE)="","",VLOOKUP($C2731,'MSCI Database'!$C:$R,13, FALSE)),"")</f>
        <v>Employee programs fall short to tackle heightened workforce challenges due to recent acquisitions</v>
      </c>
    </row>
    <row r="2732" spans="1:27" s="130" customFormat="1" ht="15" hidden="1" customHeight="1" outlineLevel="1">
      <c r="A2732" s="130" t="s">
        <v>593</v>
      </c>
      <c r="B2732" s="130" t="s">
        <v>594</v>
      </c>
      <c r="C2732" s="130" t="s">
        <v>595</v>
      </c>
      <c r="D2732" s="130" t="s">
        <v>18708</v>
      </c>
      <c r="E2732" s="130" t="s">
        <v>18688</v>
      </c>
      <c r="F2732" s="215">
        <v>3.2278773027746843E-2</v>
      </c>
      <c r="G2732" s="132" t="str">
        <f ca="1">IFERROR(_xll.BQL($A2732, "cur_mkt_cap(currency=EUR)")/1000000, " ")</f>
        <v xml:space="preserve"> </v>
      </c>
      <c r="M2732" s="308"/>
      <c r="N2732" s="215">
        <f t="shared" si="112"/>
        <v>3.4964631897605093E-4</v>
      </c>
      <c r="O2732" s="172" t="str">
        <f>IFERROR(IF(VLOOKUP($C2732,'MSCI Database'!$C:$R,2, FALSE)="","",VLOOKUP($C2732,'MSCI Database'!$C:$R,2, FALSE)),"")</f>
        <v>Property &amp; Casualty Insurance</v>
      </c>
      <c r="P2732" s="229" t="str">
        <f>IFERROR(IF(VLOOKUP($C2732,'MSCI Database'!$C:$R,3, FALSE)="","",VLOOKUP($C2732,'MSCI Database'!$C:$R,3, FALSE)),"")</f>
        <v>BBB</v>
      </c>
      <c r="Q2732" s="229" t="str">
        <f>IFERROR(IF(VLOOKUP($C2732,'MSCI Database'!$C:$R,4, FALSE)="","",VLOOKUP($C2732,'MSCI Database'!$C:$R,4, FALSE)),"")</f>
        <v>1</v>
      </c>
      <c r="R2732" s="229">
        <f>IFERROR(IF(VLOOKUP($C2732,'MSCI Database'!$C:$R,5, FALSE)="","",VLOOKUP($C2732,'MSCI Database'!$C:$R,5, FALSE)),"")</f>
        <v>4.5</v>
      </c>
      <c r="S2732" s="229">
        <f>IFERROR(IF(VLOOKUP($C2732,'MSCI Database'!$C:$R,6, FALSE)="","",VLOOKUP($C2732,'MSCI Database'!$C:$R,6, FALSE)),"")</f>
        <v>2.4</v>
      </c>
      <c r="T2732" s="229">
        <f>IFERROR(IF(VLOOKUP($C2732,'MSCI Database'!$C:$R,7, FALSE)="","",VLOOKUP($C2732,'MSCI Database'!$C:$R,7, FALSE)),"")</f>
        <v>4.7</v>
      </c>
      <c r="U2732" s="229">
        <f>IFERROR(IF(VLOOKUP($C2732,'MSCI Database'!$C:$R,8, FALSE)="","",VLOOKUP($C2732,'MSCI Database'!$C:$R,8, FALSE)),"")</f>
        <v>7</v>
      </c>
      <c r="V2732" s="229">
        <f>IFERROR(IF(VLOOKUP($C2732,'MSCI Database'!$C:$R,9, FALSE)="","",VLOOKUP($C2732,'MSCI Database'!$C:$R,9, FALSE)),"")</f>
        <v>5</v>
      </c>
      <c r="W2732" s="215">
        <f t="shared" ca="1" si="113"/>
        <v>0</v>
      </c>
      <c r="X2732" s="276">
        <f>IFERROR(IF(VLOOKUP($C2732,'MSCI Database'!$C:$R,10, FALSE)="","",VLOOKUP($C2732,'MSCI Database'!$C:$R,10, FALSE)),"")</f>
        <v>12297</v>
      </c>
      <c r="Y2732" s="229" t="str">
        <f>IFERROR(IF(VLOOKUP($C2732,'MSCI Database'!$C:$R,11, FALSE)="","",VLOOKUP($C2732,'MSCI Database'!$C:$R,11, FALSE)),"")</f>
        <v>2019</v>
      </c>
      <c r="Z2732" s="229" t="str">
        <f>IFERROR(IF(VLOOKUP($C2732,'MSCI Database'!$C:$R,12, FALSE)="","",VLOOKUP($C2732,'MSCI Database'!$C:$R,12, FALSE)),"")</f>
        <v>E.Segmt-Moderately High</v>
      </c>
      <c r="AA2732" s="229" t="str">
        <f>IFERROR(IF(VLOOKUP($C2732,'MSCI Database'!$C:$R,13, FALSE)="","",VLOOKUP($C2732,'MSCI Database'!$C:$R,13, FALSE)),"")</f>
        <v>Improved efforts on human capital management drive upgrade</v>
      </c>
    </row>
    <row r="2733" spans="1:27" s="130" customFormat="1" ht="15" hidden="1" customHeight="1" outlineLevel="1">
      <c r="A2733" s="130" t="s">
        <v>7622</v>
      </c>
      <c r="B2733" s="130" t="s">
        <v>7623</v>
      </c>
      <c r="C2733" s="130" t="s">
        <v>7624</v>
      </c>
      <c r="D2733" s="130" t="s">
        <v>12128</v>
      </c>
      <c r="E2733" s="130" t="s">
        <v>18689</v>
      </c>
      <c r="F2733" s="215">
        <v>3.2276338976019309E-2</v>
      </c>
      <c r="G2733" s="132" t="str">
        <f ca="1">IFERROR(_xll.BQL($A2733, "cur_mkt_cap(currency=EUR)")/1000000, " ")</f>
        <v xml:space="preserve"> </v>
      </c>
      <c r="M2733" s="308"/>
      <c r="N2733" s="215">
        <f t="shared" si="112"/>
        <v>3.4961995312794394E-4</v>
      </c>
      <c r="O2733" s="172" t="str">
        <f>IFERROR(IF(VLOOKUP($C2733,'MSCI Database'!$C:$R,2, FALSE)="","",VLOOKUP($C2733,'MSCI Database'!$C:$R,2, FALSE)),"")</f>
        <v>Technology Hardware, Storage &amp; Peripherals</v>
      </c>
      <c r="P2733" s="229" t="str">
        <f>IFERROR(IF(VLOOKUP($C2733,'MSCI Database'!$C:$R,3, FALSE)="","",VLOOKUP($C2733,'MSCI Database'!$C:$R,3, FALSE)),"")</f>
        <v>BBB</v>
      </c>
      <c r="Q2733" s="229" t="str">
        <f>IFERROR(IF(VLOOKUP($C2733,'MSCI Database'!$C:$R,4, FALSE)="","",VLOOKUP($C2733,'MSCI Database'!$C:$R,4, FALSE)),"")</f>
        <v>1</v>
      </c>
      <c r="R2733" s="229">
        <f>IFERROR(IF(VLOOKUP($C2733,'MSCI Database'!$C:$R,5, FALSE)="","",VLOOKUP($C2733,'MSCI Database'!$C:$R,5, FALSE)),"")</f>
        <v>4.8</v>
      </c>
      <c r="S2733" s="229">
        <f>IFERROR(IF(VLOOKUP($C2733,'MSCI Database'!$C:$R,6, FALSE)="","",VLOOKUP($C2733,'MSCI Database'!$C:$R,6, FALSE)),"")</f>
        <v>4.3</v>
      </c>
      <c r="T2733" s="229">
        <f>IFERROR(IF(VLOOKUP($C2733,'MSCI Database'!$C:$R,7, FALSE)="","",VLOOKUP($C2733,'MSCI Database'!$C:$R,7, FALSE)),"")</f>
        <v>4.3</v>
      </c>
      <c r="U2733" s="229">
        <f>IFERROR(IF(VLOOKUP($C2733,'MSCI Database'!$C:$R,8, FALSE)="","",VLOOKUP($C2733,'MSCI Database'!$C:$R,8, FALSE)),"")</f>
        <v>5.2</v>
      </c>
      <c r="V2733" s="229">
        <f>IFERROR(IF(VLOOKUP($C2733,'MSCI Database'!$C:$R,9, FALSE)="","",VLOOKUP($C2733,'MSCI Database'!$C:$R,9, FALSE)),"")</f>
        <v>4.5999999999999996</v>
      </c>
      <c r="W2733" s="215">
        <f t="shared" ca="1" si="113"/>
        <v>0</v>
      </c>
      <c r="X2733" s="276">
        <f>IFERROR(IF(VLOOKUP($C2733,'MSCI Database'!$C:$R,10, FALSE)="","",VLOOKUP($C2733,'MSCI Database'!$C:$R,10, FALSE)),"")</f>
        <v>96200</v>
      </c>
      <c r="Y2733" s="229" t="str">
        <f>IFERROR(IF(VLOOKUP($C2733,'MSCI Database'!$C:$R,11, FALSE)="","",VLOOKUP($C2733,'MSCI Database'!$C:$R,11, FALSE)),"")</f>
        <v>2019</v>
      </c>
      <c r="Z2733" s="229" t="str">
        <f>IFERROR(IF(VLOOKUP($C2733,'MSCI Database'!$C:$R,12, FALSE)="","",VLOOKUP($C2733,'MSCI Database'!$C:$R,12, FALSE)),"")</f>
        <v>Reported</v>
      </c>
      <c r="AA2733" s="229" t="str">
        <f>IFERROR(IF(VLOOKUP($C2733,'MSCI Database'!$C:$R,13, FALSE)="","",VLOOKUP($C2733,'MSCI Database'!$C:$R,13, FALSE)),"")</f>
        <v>Improved employee engagement initiatives drive the upgrade</v>
      </c>
    </row>
    <row r="2734" spans="1:27" s="130" customFormat="1" ht="15" hidden="1" customHeight="1" outlineLevel="1">
      <c r="A2734" s="130" t="s">
        <v>7204</v>
      </c>
      <c r="B2734" s="130" t="s">
        <v>7205</v>
      </c>
      <c r="C2734" s="130" t="s">
        <v>7206</v>
      </c>
      <c r="D2734" s="130" t="s">
        <v>12128</v>
      </c>
      <c r="E2734" s="130" t="s">
        <v>18689</v>
      </c>
      <c r="F2734" s="215">
        <v>3.2228254973024367E-2</v>
      </c>
      <c r="G2734" s="132" t="str">
        <f ca="1">IFERROR(_xll.BQL($A2734, "cur_mkt_cap(currency=EUR)")/1000000, " ")</f>
        <v xml:space="preserve"> </v>
      </c>
      <c r="M2734" s="308"/>
      <c r="N2734" s="215">
        <f t="shared" si="112"/>
        <v>3.4909910326062207E-4</v>
      </c>
      <c r="O2734" s="172" t="str">
        <f>IFERROR(IF(VLOOKUP($C2734,'MSCI Database'!$C:$R,2, FALSE)="","",VLOOKUP($C2734,'MSCI Database'!$C:$R,2, FALSE)),"")</f>
        <v>Software &amp; Services</v>
      </c>
      <c r="P2734" s="229" t="str">
        <f>IFERROR(IF(VLOOKUP($C2734,'MSCI Database'!$C:$R,3, FALSE)="","",VLOOKUP($C2734,'MSCI Database'!$C:$R,3, FALSE)),"")</f>
        <v>A</v>
      </c>
      <c r="Q2734" s="229" t="str">
        <f>IFERROR(IF(VLOOKUP($C2734,'MSCI Database'!$C:$R,4, FALSE)="","",VLOOKUP($C2734,'MSCI Database'!$C:$R,4, FALSE)),"")</f>
        <v>1</v>
      </c>
      <c r="R2734" s="229">
        <f>IFERROR(IF(VLOOKUP($C2734,'MSCI Database'!$C:$R,5, FALSE)="","",VLOOKUP($C2734,'MSCI Database'!$C:$R,5, FALSE)),"")</f>
        <v>6.8</v>
      </c>
      <c r="S2734" s="229">
        <f>IFERROR(IF(VLOOKUP($C2734,'MSCI Database'!$C:$R,6, FALSE)="","",VLOOKUP($C2734,'MSCI Database'!$C:$R,6, FALSE)),"")</f>
        <v>3.5</v>
      </c>
      <c r="T2734" s="229">
        <f>IFERROR(IF(VLOOKUP($C2734,'MSCI Database'!$C:$R,7, FALSE)="","",VLOOKUP($C2734,'MSCI Database'!$C:$R,7, FALSE)),"")</f>
        <v>6.4</v>
      </c>
      <c r="U2734" s="229">
        <f>IFERROR(IF(VLOOKUP($C2734,'MSCI Database'!$C:$R,8, FALSE)="","",VLOOKUP($C2734,'MSCI Database'!$C:$R,8, FALSE)),"")</f>
        <v>5.6</v>
      </c>
      <c r="V2734" s="229">
        <f>IFERROR(IF(VLOOKUP($C2734,'MSCI Database'!$C:$R,9, FALSE)="","",VLOOKUP($C2734,'MSCI Database'!$C:$R,9, FALSE)),"")</f>
        <v>5.6</v>
      </c>
      <c r="W2734" s="215">
        <f t="shared" ca="1" si="113"/>
        <v>0</v>
      </c>
      <c r="X2734" s="276">
        <f>IFERROR(IF(VLOOKUP($C2734,'MSCI Database'!$C:$R,10, FALSE)="","",VLOOKUP($C2734,'MSCI Database'!$C:$R,10, FALSE)),"")</f>
        <v>6503</v>
      </c>
      <c r="Y2734" s="229" t="str">
        <f>IFERROR(IF(VLOOKUP($C2734,'MSCI Database'!$C:$R,11, FALSE)="","",VLOOKUP($C2734,'MSCI Database'!$C:$R,11, FALSE)),"")</f>
        <v>2019</v>
      </c>
      <c r="Z2734" s="229" t="str">
        <f>IFERROR(IF(VLOOKUP($C2734,'MSCI Database'!$C:$R,12, FALSE)="","",VLOOKUP($C2734,'MSCI Database'!$C:$R,12, FALSE)),"")</f>
        <v>E.Segmt-Moderate</v>
      </c>
      <c r="AA2734" s="229" t="str">
        <f>IFERROR(IF(VLOOKUP($C2734,'MSCI Database'!$C:$R,13, FALSE)="","",VLOOKUP($C2734,'MSCI Database'!$C:$R,13, FALSE)),"")</f>
        <v/>
      </c>
    </row>
    <row r="2735" spans="1:27" s="130" customFormat="1" ht="15" hidden="1" customHeight="1" outlineLevel="1">
      <c r="A2735" s="130" t="s">
        <v>6722</v>
      </c>
      <c r="B2735" s="130" t="s">
        <v>6723</v>
      </c>
      <c r="C2735" s="130" t="s">
        <v>6724</v>
      </c>
      <c r="D2735" s="130" t="s">
        <v>12128</v>
      </c>
      <c r="E2735" s="130" t="s">
        <v>18674</v>
      </c>
      <c r="F2735" s="215">
        <v>3.2170318074848193E-2</v>
      </c>
      <c r="G2735" s="132" t="str">
        <f ca="1">IFERROR(_xll.BQL($A2735, "cur_mkt_cap(currency=EUR)")/1000000, " ")</f>
        <v xml:space="preserve"> </v>
      </c>
      <c r="M2735" s="308"/>
      <c r="N2735" s="215">
        <f t="shared" si="112"/>
        <v>3.4847152602394157E-4</v>
      </c>
      <c r="O2735" s="172" t="str">
        <f>IFERROR(IF(VLOOKUP($C2735,'MSCI Database'!$C:$R,2, FALSE)="","",VLOOKUP($C2735,'MSCI Database'!$C:$R,2, FALSE)),"")</f>
        <v>Food Products</v>
      </c>
      <c r="P2735" s="229" t="str">
        <f>IFERROR(IF(VLOOKUP($C2735,'MSCI Database'!$C:$R,3, FALSE)="","",VLOOKUP($C2735,'MSCI Database'!$C:$R,3, FALSE)),"")</f>
        <v>A</v>
      </c>
      <c r="Q2735" s="229" t="str">
        <f>IFERROR(IF(VLOOKUP($C2735,'MSCI Database'!$C:$R,4, FALSE)="","",VLOOKUP($C2735,'MSCI Database'!$C:$R,4, FALSE)),"")</f>
        <v>1</v>
      </c>
      <c r="R2735" s="229">
        <f>IFERROR(IF(VLOOKUP($C2735,'MSCI Database'!$C:$R,5, FALSE)="","",VLOOKUP($C2735,'MSCI Database'!$C:$R,5, FALSE)),"")</f>
        <v>7</v>
      </c>
      <c r="S2735" s="229">
        <f>IFERROR(IF(VLOOKUP($C2735,'MSCI Database'!$C:$R,6, FALSE)="","",VLOOKUP($C2735,'MSCI Database'!$C:$R,6, FALSE)),"")</f>
        <v>4.4000000000000004</v>
      </c>
      <c r="T2735" s="229">
        <f>IFERROR(IF(VLOOKUP($C2735,'MSCI Database'!$C:$R,7, FALSE)="","",VLOOKUP($C2735,'MSCI Database'!$C:$R,7, FALSE)),"")</f>
        <v>4.0999999999999996</v>
      </c>
      <c r="U2735" s="229">
        <f>IFERROR(IF(VLOOKUP($C2735,'MSCI Database'!$C:$R,8, FALSE)="","",VLOOKUP($C2735,'MSCI Database'!$C:$R,8, FALSE)),"")</f>
        <v>5.9</v>
      </c>
      <c r="V2735" s="229">
        <f>IFERROR(IF(VLOOKUP($C2735,'MSCI Database'!$C:$R,9, FALSE)="","",VLOOKUP($C2735,'MSCI Database'!$C:$R,9, FALSE)),"")</f>
        <v>4.8</v>
      </c>
      <c r="W2735" s="215">
        <f t="shared" ca="1" si="113"/>
        <v>0</v>
      </c>
      <c r="X2735" s="276">
        <f>IFERROR(IF(VLOOKUP($C2735,'MSCI Database'!$C:$R,10, FALSE)="","",VLOOKUP($C2735,'MSCI Database'!$C:$R,10, FALSE)),"")</f>
        <v>1003416</v>
      </c>
      <c r="Y2735" s="229" t="str">
        <f>IFERROR(IF(VLOOKUP($C2735,'MSCI Database'!$C:$R,11, FALSE)="","",VLOOKUP($C2735,'MSCI Database'!$C:$R,11, FALSE)),"")</f>
        <v>2019</v>
      </c>
      <c r="Z2735" s="229" t="str">
        <f>IFERROR(IF(VLOOKUP($C2735,'MSCI Database'!$C:$R,12, FALSE)="","",VLOOKUP($C2735,'MSCI Database'!$C:$R,12, FALSE)),"")</f>
        <v>E.CSI</v>
      </c>
      <c r="AA2735" s="229" t="str">
        <f>IFERROR(IF(VLOOKUP($C2735,'MSCI Database'!$C:$R,13, FALSE)="","",VLOOKUP($C2735,'MSCI Database'!$C:$R,13, FALSE)),"")</f>
        <v>Improved governance performance; food safety issues persist</v>
      </c>
    </row>
    <row r="2736" spans="1:27" s="130" customFormat="1" ht="15" hidden="1" customHeight="1" outlineLevel="1">
      <c r="A2736" s="130" t="s">
        <v>7992</v>
      </c>
      <c r="B2736" s="130" t="s">
        <v>7993</v>
      </c>
      <c r="C2736" s="130" t="s">
        <v>7994</v>
      </c>
      <c r="D2736" s="130" t="s">
        <v>12128</v>
      </c>
      <c r="E2736" s="130" t="s">
        <v>18689</v>
      </c>
      <c r="F2736" s="215">
        <v>3.2079641447014508E-2</v>
      </c>
      <c r="G2736" s="132" t="str">
        <f ca="1">IFERROR(_xll.BQL($A2736, "cur_mkt_cap(currency=EUR)")/1000000, " ")</f>
        <v xml:space="preserve"> </v>
      </c>
      <c r="M2736" s="308"/>
      <c r="N2736" s="215">
        <f t="shared" si="112"/>
        <v>3.4748930934823472E-4</v>
      </c>
      <c r="O2736" s="172" t="str">
        <f>IFERROR(IF(VLOOKUP($C2736,'MSCI Database'!$C:$R,2, FALSE)="","",VLOOKUP($C2736,'MSCI Database'!$C:$R,2, FALSE)),"")</f>
        <v>Software &amp; Services</v>
      </c>
      <c r="P2736" s="229" t="str">
        <f>IFERROR(IF(VLOOKUP($C2736,'MSCI Database'!$C:$R,3, FALSE)="","",VLOOKUP($C2736,'MSCI Database'!$C:$R,3, FALSE)),"")</f>
        <v>A</v>
      </c>
      <c r="Q2736" s="229" t="str">
        <f>IFERROR(IF(VLOOKUP($C2736,'MSCI Database'!$C:$R,4, FALSE)="","",VLOOKUP($C2736,'MSCI Database'!$C:$R,4, FALSE)),"")</f>
        <v/>
      </c>
      <c r="R2736" s="229">
        <f>IFERROR(IF(VLOOKUP($C2736,'MSCI Database'!$C:$R,5, FALSE)="","",VLOOKUP($C2736,'MSCI Database'!$C:$R,5, FALSE)),"")</f>
        <v>7.1</v>
      </c>
      <c r="S2736" s="229">
        <f>IFERROR(IF(VLOOKUP($C2736,'MSCI Database'!$C:$R,6, FALSE)="","",VLOOKUP($C2736,'MSCI Database'!$C:$R,6, FALSE)),"")</f>
        <v>4.0999999999999996</v>
      </c>
      <c r="T2736" s="229">
        <f>IFERROR(IF(VLOOKUP($C2736,'MSCI Database'!$C:$R,7, FALSE)="","",VLOOKUP($C2736,'MSCI Database'!$C:$R,7, FALSE)),"")</f>
        <v>5.4</v>
      </c>
      <c r="U2736" s="229">
        <f>IFERROR(IF(VLOOKUP($C2736,'MSCI Database'!$C:$R,8, FALSE)="","",VLOOKUP($C2736,'MSCI Database'!$C:$R,8, FALSE)),"")</f>
        <v>5.2</v>
      </c>
      <c r="V2736" s="229">
        <f>IFERROR(IF(VLOOKUP($C2736,'MSCI Database'!$C:$R,9, FALSE)="","",VLOOKUP($C2736,'MSCI Database'!$C:$R,9, FALSE)),"")</f>
        <v>5.0999999999999996</v>
      </c>
      <c r="W2736" s="215">
        <f t="shared" ca="1" si="113"/>
        <v>0</v>
      </c>
      <c r="X2736" s="276">
        <f>IFERROR(IF(VLOOKUP($C2736,'MSCI Database'!$C:$R,10, FALSE)="","",VLOOKUP($C2736,'MSCI Database'!$C:$R,10, FALSE)),"")</f>
        <v>7995</v>
      </c>
      <c r="Y2736" s="229" t="str">
        <f>IFERROR(IF(VLOOKUP($C2736,'MSCI Database'!$C:$R,11, FALSE)="","",VLOOKUP($C2736,'MSCI Database'!$C:$R,11, FALSE)),"")</f>
        <v>2019</v>
      </c>
      <c r="Z2736" s="229" t="str">
        <f>IFERROR(IF(VLOOKUP($C2736,'MSCI Database'!$C:$R,12, FALSE)="","",VLOOKUP($C2736,'MSCI Database'!$C:$R,12, FALSE)),"")</f>
        <v>E.Segmt-Moderately High</v>
      </c>
      <c r="AA2736" s="229" t="str">
        <f>IFERROR(IF(VLOOKUP($C2736,'MSCI Database'!$C:$R,13, FALSE)="","",VLOOKUP($C2736,'MSCI Database'!$C:$R,13, FALSE)),"")</f>
        <v>Strong data security framework, but limited talent management programs</v>
      </c>
    </row>
    <row r="2737" spans="1:27" s="130" customFormat="1" ht="15" hidden="1" customHeight="1" outlineLevel="1">
      <c r="A2737" s="130" t="s">
        <v>8154</v>
      </c>
      <c r="B2737" s="130" t="s">
        <v>8155</v>
      </c>
      <c r="C2737" s="130" t="s">
        <v>8156</v>
      </c>
      <c r="D2737" s="130" t="s">
        <v>12128</v>
      </c>
      <c r="E2737" s="130" t="s">
        <v>18673</v>
      </c>
      <c r="F2737" s="215">
        <v>3.2028927037329818E-2</v>
      </c>
      <c r="G2737" s="132" t="str">
        <f ca="1">IFERROR(_xll.BQL($A2737, "cur_mkt_cap(currency=EUR)")/1000000, " ")</f>
        <v xml:space="preserve"> </v>
      </c>
      <c r="M2737" s="308"/>
      <c r="N2737" s="215">
        <f t="shared" si="112"/>
        <v>3.4693996669973778E-4</v>
      </c>
      <c r="O2737" s="172" t="str">
        <f>IFERROR(IF(VLOOKUP($C2737,'MSCI Database'!$C:$R,2, FALSE)="","",VLOOKUP($C2737,'MSCI Database'!$C:$R,2, FALSE)),"")</f>
        <v>Professional Services</v>
      </c>
      <c r="P2737" s="229" t="str">
        <f>IFERROR(IF(VLOOKUP($C2737,'MSCI Database'!$C:$R,3, FALSE)="","",VLOOKUP($C2737,'MSCI Database'!$C:$R,3, FALSE)),"")</f>
        <v>BBB</v>
      </c>
      <c r="Q2737" s="229" t="str">
        <f>IFERROR(IF(VLOOKUP($C2737,'MSCI Database'!$C:$R,4, FALSE)="","",VLOOKUP($C2737,'MSCI Database'!$C:$R,4, FALSE)),"")</f>
        <v>0</v>
      </c>
      <c r="R2737" s="229">
        <f>IFERROR(IF(VLOOKUP($C2737,'MSCI Database'!$C:$R,5, FALSE)="","",VLOOKUP($C2737,'MSCI Database'!$C:$R,5, FALSE)),"")</f>
        <v>5.6</v>
      </c>
      <c r="S2737" s="229">
        <f>IFERROR(IF(VLOOKUP($C2737,'MSCI Database'!$C:$R,6, FALSE)="","",VLOOKUP($C2737,'MSCI Database'!$C:$R,6, FALSE)),"")</f>
        <v>8</v>
      </c>
      <c r="T2737" s="229">
        <f>IFERROR(IF(VLOOKUP($C2737,'MSCI Database'!$C:$R,7, FALSE)="","",VLOOKUP($C2737,'MSCI Database'!$C:$R,7, FALSE)),"")</f>
        <v>4.9000000000000004</v>
      </c>
      <c r="U2737" s="229">
        <f>IFERROR(IF(VLOOKUP($C2737,'MSCI Database'!$C:$R,8, FALSE)="","",VLOOKUP($C2737,'MSCI Database'!$C:$R,8, FALSE)),"")</f>
        <v>6.8</v>
      </c>
      <c r="V2737" s="229">
        <f>IFERROR(IF(VLOOKUP($C2737,'MSCI Database'!$C:$R,9, FALSE)="","",VLOOKUP($C2737,'MSCI Database'!$C:$R,9, FALSE)),"")</f>
        <v>5.7</v>
      </c>
      <c r="W2737" s="215">
        <f t="shared" ca="1" si="113"/>
        <v>0</v>
      </c>
      <c r="X2737" s="276">
        <f>IFERROR(IF(VLOOKUP($C2737,'MSCI Database'!$C:$R,10, FALSE)="","",VLOOKUP($C2737,'MSCI Database'!$C:$R,10, FALSE)),"")</f>
        <v>43519</v>
      </c>
      <c r="Y2737" s="229" t="str">
        <f>IFERROR(IF(VLOOKUP($C2737,'MSCI Database'!$C:$R,11, FALSE)="","",VLOOKUP($C2737,'MSCI Database'!$C:$R,11, FALSE)),"")</f>
        <v>2019</v>
      </c>
      <c r="Z2737" s="229" t="str">
        <f>IFERROR(IF(VLOOKUP($C2737,'MSCI Database'!$C:$R,12, FALSE)="","",VLOOKUP($C2737,'MSCI Database'!$C:$R,12, FALSE)),"")</f>
        <v>E.Segmt-Moderately Low</v>
      </c>
      <c r="AA2737" s="229" t="str">
        <f>IFERROR(IF(VLOOKUP($C2737,'MSCI Database'!$C:$R,13, FALSE)="","",VLOOKUP($C2737,'MSCI Database'!$C:$R,13, FALSE)),"")</f>
        <v>Rising complaints could lead to increased regulatory scrutiny</v>
      </c>
    </row>
    <row r="2738" spans="1:27" s="130" customFormat="1" ht="15" hidden="1" customHeight="1" outlineLevel="1">
      <c r="A2738" s="130" t="s">
        <v>425</v>
      </c>
      <c r="B2738" s="130" t="s">
        <v>426</v>
      </c>
      <c r="C2738" s="130" t="s">
        <v>427</v>
      </c>
      <c r="D2738" s="130" t="s">
        <v>18679</v>
      </c>
      <c r="E2738" s="130" t="s">
        <v>18684</v>
      </c>
      <c r="F2738" s="215">
        <v>2.394343318093518E-2</v>
      </c>
      <c r="G2738" s="132" t="str">
        <f ca="1">IFERROR(_xll.BQL($A2738, "cur_mkt_cap(currency=EUR)")/1000000, " ")</f>
        <v xml:space="preserve"> </v>
      </c>
      <c r="M2738" s="308"/>
      <c r="N2738" s="215">
        <f t="shared" si="112"/>
        <v>2.593572335654357E-4</v>
      </c>
      <c r="O2738" s="172" t="str">
        <f>IFERROR(IF(VLOOKUP($C2738,'MSCI Database'!$C:$R,2, FALSE)="","",VLOOKUP($C2738,'MSCI Database'!$C:$R,2, FALSE)),"")</f>
        <v>Metals and Mining - Precious Metals</v>
      </c>
      <c r="P2738" s="229" t="str">
        <f>IFERROR(IF(VLOOKUP($C2738,'MSCI Database'!$C:$R,3, FALSE)="","",VLOOKUP($C2738,'MSCI Database'!$C:$R,3, FALSE)),"")</f>
        <v>AA</v>
      </c>
      <c r="Q2738" s="229" t="str">
        <f>IFERROR(IF(VLOOKUP($C2738,'MSCI Database'!$C:$R,4, FALSE)="","",VLOOKUP($C2738,'MSCI Database'!$C:$R,4, FALSE)),"")</f>
        <v>1</v>
      </c>
      <c r="R2738" s="229">
        <f>IFERROR(IF(VLOOKUP($C2738,'MSCI Database'!$C:$R,5, FALSE)="","",VLOOKUP($C2738,'MSCI Database'!$C:$R,5, FALSE)),"")</f>
        <v>7.3</v>
      </c>
      <c r="S2738" s="229">
        <f>IFERROR(IF(VLOOKUP($C2738,'MSCI Database'!$C:$R,6, FALSE)="","",VLOOKUP($C2738,'MSCI Database'!$C:$R,6, FALSE)),"")</f>
        <v>2.9</v>
      </c>
      <c r="T2738" s="229">
        <f>IFERROR(IF(VLOOKUP($C2738,'MSCI Database'!$C:$R,7, FALSE)="","",VLOOKUP($C2738,'MSCI Database'!$C:$R,7, FALSE)),"")</f>
        <v>6.3</v>
      </c>
      <c r="U2738" s="229">
        <f>IFERROR(IF(VLOOKUP($C2738,'MSCI Database'!$C:$R,8, FALSE)="","",VLOOKUP($C2738,'MSCI Database'!$C:$R,8, FALSE)),"")</f>
        <v>6.7</v>
      </c>
      <c r="V2738" s="229">
        <f>IFERROR(IF(VLOOKUP($C2738,'MSCI Database'!$C:$R,9, FALSE)="","",VLOOKUP($C2738,'MSCI Database'!$C:$R,9, FALSE)),"")</f>
        <v>5.3</v>
      </c>
      <c r="W2738" s="215">
        <f t="shared" ca="1" si="113"/>
        <v>0</v>
      </c>
      <c r="X2738" s="276">
        <f>IFERROR(IF(VLOOKUP($C2738,'MSCI Database'!$C:$R,10, FALSE)="","",VLOOKUP($C2738,'MSCI Database'!$C:$R,10, FALSE)),"")</f>
        <v>2278764</v>
      </c>
      <c r="Y2738" s="229" t="str">
        <f>IFERROR(IF(VLOOKUP($C2738,'MSCI Database'!$C:$R,11, FALSE)="","",VLOOKUP($C2738,'MSCI Database'!$C:$R,11, FALSE)),"")</f>
        <v>2019</v>
      </c>
      <c r="Z2738" s="229" t="str">
        <f>IFERROR(IF(VLOOKUP($C2738,'MSCI Database'!$C:$R,12, FALSE)="","",VLOOKUP($C2738,'MSCI Database'!$C:$R,12, FALSE)),"")</f>
        <v>Reported</v>
      </c>
      <c r="AA2738" s="229" t="str">
        <f>IFERROR(IF(VLOOKUP($C2738,'MSCI Database'!$C:$R,13, FALSE)="","",VLOOKUP($C2738,'MSCI Database'!$C:$R,13, FALSE)),"")</f>
        <v>Industry leader in safety management, strong overall governance framework</v>
      </c>
    </row>
    <row r="2739" spans="1:27" s="130" customFormat="1" ht="15" hidden="1" customHeight="1" outlineLevel="1">
      <c r="A2739" s="130" t="s">
        <v>2406</v>
      </c>
      <c r="B2739" s="130" t="s">
        <v>2407</v>
      </c>
      <c r="C2739" s="130" t="s">
        <v>2408</v>
      </c>
      <c r="D2739" s="130" t="s">
        <v>18686</v>
      </c>
      <c r="E2739" s="130" t="s">
        <v>18688</v>
      </c>
      <c r="F2739" s="215">
        <v>4.3152716824384561E-2</v>
      </c>
      <c r="G2739" s="132" t="str">
        <f ca="1">IFERROR(_xll.BQL($A2739, "cur_mkt_cap(currency=EUR)")/1000000, " ")</f>
        <v xml:space="preserve"> </v>
      </c>
      <c r="M2739" s="308"/>
      <c r="N2739" s="215">
        <f t="shared" si="112"/>
        <v>4.6743377074748635E-4</v>
      </c>
      <c r="O2739" s="172" t="str">
        <f>IFERROR(IF(VLOOKUP($C2739,'MSCI Database'!$C:$R,2, FALSE)="","",VLOOKUP($C2739,'MSCI Database'!$C:$R,2, FALSE)),"")</f>
        <v>Multi-Line Insurance &amp; Brokerage</v>
      </c>
      <c r="P2739" s="229" t="str">
        <f>IFERROR(IF(VLOOKUP($C2739,'MSCI Database'!$C:$R,3, FALSE)="","",VLOOKUP($C2739,'MSCI Database'!$C:$R,3, FALSE)),"")</f>
        <v>AA</v>
      </c>
      <c r="Q2739" s="229" t="str">
        <f>IFERROR(IF(VLOOKUP($C2739,'MSCI Database'!$C:$R,4, FALSE)="","",VLOOKUP($C2739,'MSCI Database'!$C:$R,4, FALSE)),"")</f>
        <v>0</v>
      </c>
      <c r="R2739" s="229">
        <f>IFERROR(IF(VLOOKUP($C2739,'MSCI Database'!$C:$R,5, FALSE)="","",VLOOKUP($C2739,'MSCI Database'!$C:$R,5, FALSE)),"")</f>
        <v>7.7</v>
      </c>
      <c r="S2739" s="229">
        <f>IFERROR(IF(VLOOKUP($C2739,'MSCI Database'!$C:$R,6, FALSE)="","",VLOOKUP($C2739,'MSCI Database'!$C:$R,6, FALSE)),"")</f>
        <v>9.3000000000000007</v>
      </c>
      <c r="T2739" s="229">
        <f>IFERROR(IF(VLOOKUP($C2739,'MSCI Database'!$C:$R,7, FALSE)="","",VLOOKUP($C2739,'MSCI Database'!$C:$R,7, FALSE)),"")</f>
        <v>5.6</v>
      </c>
      <c r="U2739" s="229">
        <f>IFERROR(IF(VLOOKUP($C2739,'MSCI Database'!$C:$R,8, FALSE)="","",VLOOKUP($C2739,'MSCI Database'!$C:$R,8, FALSE)),"")</f>
        <v>7.7</v>
      </c>
      <c r="V2739" s="229">
        <f>IFERROR(IF(VLOOKUP($C2739,'MSCI Database'!$C:$R,9, FALSE)="","",VLOOKUP($C2739,'MSCI Database'!$C:$R,9, FALSE)),"")</f>
        <v>6.8</v>
      </c>
      <c r="W2739" s="215">
        <f t="shared" ca="1" si="113"/>
        <v>0</v>
      </c>
      <c r="X2739" s="276">
        <f>IFERROR(IF(VLOOKUP($C2739,'MSCI Database'!$C:$R,10, FALSE)="","",VLOOKUP($C2739,'MSCI Database'!$C:$R,10, FALSE)),"")</f>
        <v>35547</v>
      </c>
      <c r="Y2739" s="229" t="str">
        <f>IFERROR(IF(VLOOKUP($C2739,'MSCI Database'!$C:$R,11, FALSE)="","",VLOOKUP($C2739,'MSCI Database'!$C:$R,11, FALSE)),"")</f>
        <v>2019</v>
      </c>
      <c r="Z2739" s="229" t="str">
        <f>IFERROR(IF(VLOOKUP($C2739,'MSCI Database'!$C:$R,12, FALSE)="","",VLOOKUP($C2739,'MSCI Database'!$C:$R,12, FALSE)),"")</f>
        <v>Reported</v>
      </c>
      <c r="AA2739" s="229" t="str">
        <f>IFERROR(IF(VLOOKUP($C2739,'MSCI Database'!$C:$R,13, FALSE)="","",VLOOKUP($C2739,'MSCI Database'!$C:$R,13, FALSE)),"")</f>
        <v>Leads peers in mitigating climate change risk and in corporate governance practices</v>
      </c>
    </row>
    <row r="2740" spans="1:27" s="130" customFormat="1" ht="15" hidden="1" customHeight="1" outlineLevel="1">
      <c r="A2740" s="130" t="s">
        <v>1155</v>
      </c>
      <c r="B2740" s="130" t="s">
        <v>1156</v>
      </c>
      <c r="C2740" s="130" t="s">
        <v>1157</v>
      </c>
      <c r="D2740" s="130" t="s">
        <v>12135</v>
      </c>
      <c r="E2740" s="130" t="s">
        <v>18673</v>
      </c>
      <c r="F2740" s="215">
        <v>2.5377355828928409E-2</v>
      </c>
      <c r="G2740" s="132" t="str">
        <f ca="1">IFERROR(_xll.BQL($A2740, "cur_mkt_cap(currency=EUR)")/1000000, " ")</f>
        <v xml:space="preserve"> </v>
      </c>
      <c r="M2740" s="308"/>
      <c r="N2740" s="215">
        <f t="shared" si="112"/>
        <v>2.748896013892142E-4</v>
      </c>
      <c r="O2740" s="172" t="str">
        <f>IFERROR(IF(VLOOKUP($C2740,'MSCI Database'!$C:$R,2, FALSE)="","",VLOOKUP($C2740,'MSCI Database'!$C:$R,2, FALSE)),"")</f>
        <v>Construction &amp; Engineering</v>
      </c>
      <c r="P2740" s="229" t="str">
        <f>IFERROR(IF(VLOOKUP($C2740,'MSCI Database'!$C:$R,3, FALSE)="","",VLOOKUP($C2740,'MSCI Database'!$C:$R,3, FALSE)),"")</f>
        <v>AA</v>
      </c>
      <c r="Q2740" s="229" t="str">
        <f>IFERROR(IF(VLOOKUP($C2740,'MSCI Database'!$C:$R,4, FALSE)="","",VLOOKUP($C2740,'MSCI Database'!$C:$R,4, FALSE)),"")</f>
        <v>0</v>
      </c>
      <c r="R2740" s="229">
        <f>IFERROR(IF(VLOOKUP($C2740,'MSCI Database'!$C:$R,5, FALSE)="","",VLOOKUP($C2740,'MSCI Database'!$C:$R,5, FALSE)),"")</f>
        <v>8.5</v>
      </c>
      <c r="S2740" s="229">
        <f>IFERROR(IF(VLOOKUP($C2740,'MSCI Database'!$C:$R,6, FALSE)="","",VLOOKUP($C2740,'MSCI Database'!$C:$R,6, FALSE)),"")</f>
        <v>4.4000000000000004</v>
      </c>
      <c r="T2740" s="229">
        <f>IFERROR(IF(VLOOKUP($C2740,'MSCI Database'!$C:$R,7, FALSE)="","",VLOOKUP($C2740,'MSCI Database'!$C:$R,7, FALSE)),"")</f>
        <v>2.2999999999999998</v>
      </c>
      <c r="U2740" s="229">
        <f>IFERROR(IF(VLOOKUP($C2740,'MSCI Database'!$C:$R,8, FALSE)="","",VLOOKUP($C2740,'MSCI Database'!$C:$R,8, FALSE)),"")</f>
        <v>7.2</v>
      </c>
      <c r="V2740" s="229">
        <f>IFERROR(IF(VLOOKUP($C2740,'MSCI Database'!$C:$R,9, FALSE)="","",VLOOKUP($C2740,'MSCI Database'!$C:$R,9, FALSE)),"")</f>
        <v>5.5</v>
      </c>
      <c r="W2740" s="215">
        <f t="shared" ca="1" si="113"/>
        <v>0</v>
      </c>
      <c r="X2740" s="276">
        <f>IFERROR(IF(VLOOKUP($C2740,'MSCI Database'!$C:$R,10, FALSE)="","",VLOOKUP($C2740,'MSCI Database'!$C:$R,10, FALSE)),"")</f>
        <v>54889</v>
      </c>
      <c r="Y2740" s="229" t="str">
        <f>IFERROR(IF(VLOOKUP($C2740,'MSCI Database'!$C:$R,11, FALSE)="","",VLOOKUP($C2740,'MSCI Database'!$C:$R,11, FALSE)),"")</f>
        <v>2019</v>
      </c>
      <c r="Z2740" s="229" t="str">
        <f>IFERROR(IF(VLOOKUP($C2740,'MSCI Database'!$C:$R,12, FALSE)="","",VLOOKUP($C2740,'MSCI Database'!$C:$R,12, FALSE)),"")</f>
        <v>Reported</v>
      </c>
      <c r="AA2740" s="229" t="str">
        <f>IFERROR(IF(VLOOKUP($C2740,'MSCI Database'!$C:$R,13, FALSE)="","",VLOOKUP($C2740,'MSCI Database'!$C:$R,13, FALSE)),"")</f>
        <v>Robust anti-corruption strategy and corporate governance practices</v>
      </c>
    </row>
    <row r="2741" spans="1:27" s="130" customFormat="1" ht="15" hidden="1" customHeight="1" outlineLevel="1">
      <c r="A2741" s="130" t="s">
        <v>980</v>
      </c>
      <c r="B2741" s="130" t="s">
        <v>981</v>
      </c>
      <c r="C2741" s="130" t="s">
        <v>982</v>
      </c>
      <c r="D2741" s="130" t="s">
        <v>12135</v>
      </c>
      <c r="E2741" s="130" t="s">
        <v>18684</v>
      </c>
      <c r="F2741" s="215">
        <v>2.534123916882261E-2</v>
      </c>
      <c r="G2741" s="132" t="str">
        <f ca="1">IFERROR(_xll.BQL($A2741, "cur_mkt_cap(currency=EUR)")/1000000, " ")</f>
        <v xml:space="preserve"> </v>
      </c>
      <c r="M2741" s="308"/>
      <c r="N2741" s="215">
        <f t="shared" si="112"/>
        <v>2.7449838276238328E-4</v>
      </c>
      <c r="O2741" s="172" t="str">
        <f>IFERROR(IF(VLOOKUP($C2741,'MSCI Database'!$C:$R,2, FALSE)="","",VLOOKUP($C2741,'MSCI Database'!$C:$R,2, FALSE)),"")</f>
        <v>Metals and Mining - Non-Precious Metals</v>
      </c>
      <c r="P2741" s="229" t="str">
        <f>IFERROR(IF(VLOOKUP($C2741,'MSCI Database'!$C:$R,3, FALSE)="","",VLOOKUP($C2741,'MSCI Database'!$C:$R,3, FALSE)),"")</f>
        <v>BB</v>
      </c>
      <c r="Q2741" s="229" t="str">
        <f>IFERROR(IF(VLOOKUP($C2741,'MSCI Database'!$C:$R,4, FALSE)="","",VLOOKUP($C2741,'MSCI Database'!$C:$R,4, FALSE)),"")</f>
        <v>0</v>
      </c>
      <c r="R2741" s="229">
        <f>IFERROR(IF(VLOOKUP($C2741,'MSCI Database'!$C:$R,5, FALSE)="","",VLOOKUP($C2741,'MSCI Database'!$C:$R,5, FALSE)),"")</f>
        <v>4.2</v>
      </c>
      <c r="S2741" s="229">
        <f>IFERROR(IF(VLOOKUP($C2741,'MSCI Database'!$C:$R,6, FALSE)="","",VLOOKUP($C2741,'MSCI Database'!$C:$R,6, FALSE)),"")</f>
        <v>2.6</v>
      </c>
      <c r="T2741" s="229">
        <f>IFERROR(IF(VLOOKUP($C2741,'MSCI Database'!$C:$R,7, FALSE)="","",VLOOKUP($C2741,'MSCI Database'!$C:$R,7, FALSE)),"")</f>
        <v>4.3</v>
      </c>
      <c r="U2741" s="229">
        <f>IFERROR(IF(VLOOKUP($C2741,'MSCI Database'!$C:$R,8, FALSE)="","",VLOOKUP($C2741,'MSCI Database'!$C:$R,8, FALSE)),"")</f>
        <v>4.0999999999999996</v>
      </c>
      <c r="V2741" s="229">
        <f>IFERROR(IF(VLOOKUP($C2741,'MSCI Database'!$C:$R,9, FALSE)="","",VLOOKUP($C2741,'MSCI Database'!$C:$R,9, FALSE)),"")</f>
        <v>3.5</v>
      </c>
      <c r="W2741" s="215">
        <f t="shared" ca="1" si="113"/>
        <v>0</v>
      </c>
      <c r="X2741" s="276">
        <f>IFERROR(IF(VLOOKUP($C2741,'MSCI Database'!$C:$R,10, FALSE)="","",VLOOKUP($C2741,'MSCI Database'!$C:$R,10, FALSE)),"")</f>
        <v>3539000</v>
      </c>
      <c r="Y2741" s="229" t="str">
        <f>IFERROR(IF(VLOOKUP($C2741,'MSCI Database'!$C:$R,11, FALSE)="","",VLOOKUP($C2741,'MSCI Database'!$C:$R,11, FALSE)),"")</f>
        <v>2019</v>
      </c>
      <c r="Z2741" s="229" t="str">
        <f>IFERROR(IF(VLOOKUP($C2741,'MSCI Database'!$C:$R,12, FALSE)="","",VLOOKUP($C2741,'MSCI Database'!$C:$R,12, FALSE)),"")</f>
        <v>Reported</v>
      </c>
      <c r="AA2741" s="229" t="str">
        <f>IFERROR(IF(VLOOKUP($C2741,'MSCI Database'!$C:$R,13, FALSE)="","",VLOOKUP($C2741,'MSCI Database'!$C:$R,13, FALSE)),"")</f>
        <v>Cobre Panama integration may intensify pollution risks, with increased mine waste and emissions</v>
      </c>
    </row>
    <row r="2742" spans="1:27" s="130" customFormat="1" ht="15" hidden="1" customHeight="1" outlineLevel="1">
      <c r="A2742" s="130" t="s">
        <v>258</v>
      </c>
      <c r="B2742" s="130" t="s">
        <v>259</v>
      </c>
      <c r="C2742" s="130" t="s">
        <v>260</v>
      </c>
      <c r="D2742" s="130" t="s">
        <v>12128</v>
      </c>
      <c r="E2742" s="130" t="s">
        <v>18673</v>
      </c>
      <c r="F2742" s="215">
        <v>3.1673294459539078E-2</v>
      </c>
      <c r="G2742" s="132" t="str">
        <f ca="1">IFERROR(_xll.BQL($A2742, "cur_mkt_cap(currency=EUR)")/1000000, " ")</f>
        <v xml:space="preserve"> </v>
      </c>
      <c r="M2742" s="308"/>
      <c r="N2742" s="215">
        <f t="shared" si="112"/>
        <v>3.4308772542570887E-4</v>
      </c>
      <c r="O2742" s="172" t="str">
        <f>IFERROR(IF(VLOOKUP($C2742,'MSCI Database'!$C:$R,2, FALSE)="","",VLOOKUP($C2742,'MSCI Database'!$C:$R,2, FALSE)),"")</f>
        <v>Industrial Machinery</v>
      </c>
      <c r="P2742" s="229" t="str">
        <f>IFERROR(IF(VLOOKUP($C2742,'MSCI Database'!$C:$R,3, FALSE)="","",VLOOKUP($C2742,'MSCI Database'!$C:$R,3, FALSE)),"")</f>
        <v>AAA</v>
      </c>
      <c r="Q2742" s="229" t="str">
        <f>IFERROR(IF(VLOOKUP($C2742,'MSCI Database'!$C:$R,4, FALSE)="","",VLOOKUP($C2742,'MSCI Database'!$C:$R,4, FALSE)),"")</f>
        <v>0</v>
      </c>
      <c r="R2742" s="229">
        <f>IFERROR(IF(VLOOKUP($C2742,'MSCI Database'!$C:$R,5, FALSE)="","",VLOOKUP($C2742,'MSCI Database'!$C:$R,5, FALSE)),"")</f>
        <v>10</v>
      </c>
      <c r="S2742" s="229">
        <f>IFERROR(IF(VLOOKUP($C2742,'MSCI Database'!$C:$R,6, FALSE)="","",VLOOKUP($C2742,'MSCI Database'!$C:$R,6, FALSE)),"")</f>
        <v>6.8</v>
      </c>
      <c r="T2742" s="229">
        <f>IFERROR(IF(VLOOKUP($C2742,'MSCI Database'!$C:$R,7, FALSE)="","",VLOOKUP($C2742,'MSCI Database'!$C:$R,7, FALSE)),"")</f>
        <v>5.8</v>
      </c>
      <c r="U2742" s="229">
        <f>IFERROR(IF(VLOOKUP($C2742,'MSCI Database'!$C:$R,8, FALSE)="","",VLOOKUP($C2742,'MSCI Database'!$C:$R,8, FALSE)),"")</f>
        <v>6.1</v>
      </c>
      <c r="V2742" s="229">
        <f>IFERROR(IF(VLOOKUP($C2742,'MSCI Database'!$C:$R,9, FALSE)="","",VLOOKUP($C2742,'MSCI Database'!$C:$R,9, FALSE)),"")</f>
        <v>6.3</v>
      </c>
      <c r="W2742" s="215">
        <f t="shared" ca="1" si="113"/>
        <v>0</v>
      </c>
      <c r="X2742" s="276">
        <f>IFERROR(IF(VLOOKUP($C2742,'MSCI Database'!$C:$R,10, FALSE)="","",VLOOKUP($C2742,'MSCI Database'!$C:$R,10, FALSE)),"")</f>
        <v>92598</v>
      </c>
      <c r="Y2742" s="229" t="str">
        <f>IFERROR(IF(VLOOKUP($C2742,'MSCI Database'!$C:$R,11, FALSE)="","",VLOOKUP($C2742,'MSCI Database'!$C:$R,11, FALSE)),"")</f>
        <v>2019</v>
      </c>
      <c r="Z2742" s="229" t="str">
        <f>IFERROR(IF(VLOOKUP($C2742,'MSCI Database'!$C:$R,12, FALSE)="","",VLOOKUP($C2742,'MSCI Database'!$C:$R,12, FALSE)),"")</f>
        <v>Reported</v>
      </c>
      <c r="AA2742" s="229" t="str">
        <f>IFERROR(IF(VLOOKUP($C2742,'MSCI Database'!$C:$R,13, FALSE)="","",VLOOKUP($C2742,'MSCI Database'!$C:$R,13, FALSE)),"")</f>
        <v>Sustained research and development investment supports cleantech strategy</v>
      </c>
    </row>
    <row r="2743" spans="1:27" s="130" customFormat="1" ht="15" hidden="1" customHeight="1" outlineLevel="1">
      <c r="A2743" s="130" t="s">
        <v>8391</v>
      </c>
      <c r="B2743" s="130" t="s">
        <v>8392</v>
      </c>
      <c r="C2743" s="130" t="s">
        <v>8393</v>
      </c>
      <c r="D2743" s="130" t="s">
        <v>12128</v>
      </c>
      <c r="E2743" s="130" t="s">
        <v>18690</v>
      </c>
      <c r="F2743" s="215">
        <v>3.1582711557224377E-2</v>
      </c>
      <c r="G2743" s="132" t="str">
        <f ca="1">IFERROR(_xll.BQL($A2743, "cur_mkt_cap(currency=EUR)")/1000000, " ")</f>
        <v xml:space="preserve"> </v>
      </c>
      <c r="M2743" s="308"/>
      <c r="N2743" s="215">
        <f t="shared" si="112"/>
        <v>3.4210652399251697E-4</v>
      </c>
      <c r="O2743" s="172" t="str">
        <f>IFERROR(IF(VLOOKUP($C2743,'MSCI Database'!$C:$R,2, FALSE)="","",VLOOKUP($C2743,'MSCI Database'!$C:$R,2, FALSE)),"")</f>
        <v>Interactive Media &amp; Services</v>
      </c>
      <c r="P2743" s="229" t="str">
        <f>IFERROR(IF(VLOOKUP($C2743,'MSCI Database'!$C:$R,3, FALSE)="","",VLOOKUP($C2743,'MSCI Database'!$C:$R,3, FALSE)),"")</f>
        <v>B</v>
      </c>
      <c r="Q2743" s="229" t="str">
        <f>IFERROR(IF(VLOOKUP($C2743,'MSCI Database'!$C:$R,4, FALSE)="","",VLOOKUP($C2743,'MSCI Database'!$C:$R,4, FALSE)),"")</f>
        <v>1</v>
      </c>
      <c r="R2743" s="229">
        <f>IFERROR(IF(VLOOKUP($C2743,'MSCI Database'!$C:$R,5, FALSE)="","",VLOOKUP($C2743,'MSCI Database'!$C:$R,5, FALSE)),"")</f>
        <v>1.9</v>
      </c>
      <c r="S2743" s="229">
        <f>IFERROR(IF(VLOOKUP($C2743,'MSCI Database'!$C:$R,6, FALSE)="","",VLOOKUP($C2743,'MSCI Database'!$C:$R,6, FALSE)),"")</f>
        <v>7.5</v>
      </c>
      <c r="T2743" s="229">
        <f>IFERROR(IF(VLOOKUP($C2743,'MSCI Database'!$C:$R,7, FALSE)="","",VLOOKUP($C2743,'MSCI Database'!$C:$R,7, FALSE)),"")</f>
        <v>2.7</v>
      </c>
      <c r="U2743" s="229">
        <f>IFERROR(IF(VLOOKUP($C2743,'MSCI Database'!$C:$R,8, FALSE)="","",VLOOKUP($C2743,'MSCI Database'!$C:$R,8, FALSE)),"")</f>
        <v>3.3</v>
      </c>
      <c r="V2743" s="229">
        <f>IFERROR(IF(VLOOKUP($C2743,'MSCI Database'!$C:$R,9, FALSE)="","",VLOOKUP($C2743,'MSCI Database'!$C:$R,9, FALSE)),"")</f>
        <v>3.2</v>
      </c>
      <c r="W2743" s="215">
        <f t="shared" ca="1" si="113"/>
        <v>0</v>
      </c>
      <c r="X2743" s="276">
        <f>IFERROR(IF(VLOOKUP($C2743,'MSCI Database'!$C:$R,10, FALSE)="","",VLOOKUP($C2743,'MSCI Database'!$C:$R,10, FALSE)),"")</f>
        <v>22526</v>
      </c>
      <c r="Y2743" s="229" t="str">
        <f>IFERROR(IF(VLOOKUP($C2743,'MSCI Database'!$C:$R,11, FALSE)="","",VLOOKUP($C2743,'MSCI Database'!$C:$R,11, FALSE)),"")</f>
        <v>2019</v>
      </c>
      <c r="Z2743" s="229" t="str">
        <f>IFERROR(IF(VLOOKUP($C2743,'MSCI Database'!$C:$R,12, FALSE)="","",VLOOKUP($C2743,'MSCI Database'!$C:$R,12, FALSE)),"")</f>
        <v>E.Segmt-Moderate</v>
      </c>
      <c r="AA2743" s="229" t="str">
        <f>IFERROR(IF(VLOOKUP($C2743,'MSCI Database'!$C:$R,13, FALSE)="","",VLOOKUP($C2743,'MSCI Database'!$C:$R,13, FALSE)),"")</f>
        <v>Improvements in human capital programs contribute to upgrade</v>
      </c>
    </row>
    <row r="2744" spans="1:27" s="130" customFormat="1" ht="15" hidden="1" customHeight="1" outlineLevel="1">
      <c r="A2744" s="130" t="s">
        <v>306</v>
      </c>
      <c r="B2744" s="130" t="s">
        <v>307</v>
      </c>
      <c r="C2744" s="130" t="s">
        <v>308</v>
      </c>
      <c r="D2744" s="130" t="s">
        <v>18724</v>
      </c>
      <c r="E2744" s="130" t="s">
        <v>100</v>
      </c>
      <c r="F2744" s="215">
        <v>3.7194318934638718E-2</v>
      </c>
      <c r="G2744" s="132" t="str">
        <f ca="1">IFERROR(_xll.BQL($A2744, "cur_mkt_cap(currency=EUR)")/1000000, " ")</f>
        <v xml:space="preserve"> </v>
      </c>
      <c r="M2744" s="308"/>
      <c r="N2744" s="215">
        <f t="shared" si="112"/>
        <v>4.0289191572240622E-4</v>
      </c>
      <c r="O2744" s="172" t="str">
        <f>IFERROR(IF(VLOOKUP($C2744,'MSCI Database'!$C:$R,2, FALSE)="","",VLOOKUP($C2744,'MSCI Database'!$C:$R,2, FALSE)),"")</f>
        <v>Utilities</v>
      </c>
      <c r="P2744" s="229" t="str">
        <f>IFERROR(IF(VLOOKUP($C2744,'MSCI Database'!$C:$R,3, FALSE)="","",VLOOKUP($C2744,'MSCI Database'!$C:$R,3, FALSE)),"")</f>
        <v>AA</v>
      </c>
      <c r="Q2744" s="229" t="str">
        <f>IFERROR(IF(VLOOKUP($C2744,'MSCI Database'!$C:$R,4, FALSE)="","",VLOOKUP($C2744,'MSCI Database'!$C:$R,4, FALSE)),"")</f>
        <v>0</v>
      </c>
      <c r="R2744" s="229">
        <f>IFERROR(IF(VLOOKUP($C2744,'MSCI Database'!$C:$R,5, FALSE)="","",VLOOKUP($C2744,'MSCI Database'!$C:$R,5, FALSE)),"")</f>
        <v>8.1</v>
      </c>
      <c r="S2744" s="229">
        <f>IFERROR(IF(VLOOKUP($C2744,'MSCI Database'!$C:$R,6, FALSE)="","",VLOOKUP($C2744,'MSCI Database'!$C:$R,6, FALSE)),"")</f>
        <v>7.2</v>
      </c>
      <c r="T2744" s="229">
        <f>IFERROR(IF(VLOOKUP($C2744,'MSCI Database'!$C:$R,7, FALSE)="","",VLOOKUP($C2744,'MSCI Database'!$C:$R,7, FALSE)),"")</f>
        <v>5.8</v>
      </c>
      <c r="U2744" s="229">
        <f>IFERROR(IF(VLOOKUP($C2744,'MSCI Database'!$C:$R,8, FALSE)="","",VLOOKUP($C2744,'MSCI Database'!$C:$R,8, FALSE)),"")</f>
        <v>6.2</v>
      </c>
      <c r="V2744" s="229">
        <f>IFERROR(IF(VLOOKUP($C2744,'MSCI Database'!$C:$R,9, FALSE)="","",VLOOKUP($C2744,'MSCI Database'!$C:$R,9, FALSE)),"")</f>
        <v>6.7</v>
      </c>
      <c r="W2744" s="215">
        <f t="shared" ca="1" si="113"/>
        <v>0</v>
      </c>
      <c r="X2744" s="276">
        <f>IFERROR(IF(VLOOKUP($C2744,'MSCI Database'!$C:$R,10, FALSE)="","",VLOOKUP($C2744,'MSCI Database'!$C:$R,10, FALSE)),"")</f>
        <v>1465000</v>
      </c>
      <c r="Y2744" s="229" t="str">
        <f>IFERROR(IF(VLOOKUP($C2744,'MSCI Database'!$C:$R,11, FALSE)="","",VLOOKUP($C2744,'MSCI Database'!$C:$R,11, FALSE)),"")</f>
        <v>2019</v>
      </c>
      <c r="Z2744" s="229" t="str">
        <f>IFERROR(IF(VLOOKUP($C2744,'MSCI Database'!$C:$R,12, FALSE)="","",VLOOKUP($C2744,'MSCI Database'!$C:$R,12, FALSE)),"")</f>
        <v>Reported</v>
      </c>
      <c r="AA2744" s="229" t="str">
        <f>IFERROR(IF(VLOOKUP($C2744,'MSCI Database'!$C:$R,13, FALSE)="","",VLOOKUP($C2744,'MSCI Database'!$C:$R,13, FALSE)),"")</f>
        <v>Low air pollution operations result in low risk exposure, support the rating</v>
      </c>
    </row>
    <row r="2745" spans="1:27" s="130" customFormat="1" ht="15" hidden="1" customHeight="1" outlineLevel="1">
      <c r="A2745" s="130" t="s">
        <v>7126</v>
      </c>
      <c r="B2745" s="130" t="s">
        <v>7127</v>
      </c>
      <c r="C2745" s="130" t="s">
        <v>7128</v>
      </c>
      <c r="D2745" s="130" t="s">
        <v>12128</v>
      </c>
      <c r="E2745" s="130" t="s">
        <v>18673</v>
      </c>
      <c r="F2745" s="215">
        <v>3.1463636097144129E-2</v>
      </c>
      <c r="G2745" s="132" t="str">
        <f ca="1">IFERROR(_xll.BQL($A2745, "cur_mkt_cap(currency=EUR)")/1000000, " ")</f>
        <v xml:space="preserve"> </v>
      </c>
      <c r="M2745" s="308"/>
      <c r="N2745" s="215">
        <f t="shared" si="112"/>
        <v>3.4081668883485311E-4</v>
      </c>
      <c r="O2745" s="172" t="str">
        <f>IFERROR(IF(VLOOKUP($C2745,'MSCI Database'!$C:$R,2, FALSE)="","",VLOOKUP($C2745,'MSCI Database'!$C:$R,2, FALSE)),"")</f>
        <v>Trading Companies &amp; Distributors</v>
      </c>
      <c r="P2745" s="229" t="str">
        <f>IFERROR(IF(VLOOKUP($C2745,'MSCI Database'!$C:$R,3, FALSE)="","",VLOOKUP($C2745,'MSCI Database'!$C:$R,3, FALSE)),"")</f>
        <v>AAA</v>
      </c>
      <c r="Q2745" s="229" t="str">
        <f>IFERROR(IF(VLOOKUP($C2745,'MSCI Database'!$C:$R,4, FALSE)="","",VLOOKUP($C2745,'MSCI Database'!$C:$R,4, FALSE)),"")</f>
        <v>1</v>
      </c>
      <c r="R2745" s="229">
        <f>IFERROR(IF(VLOOKUP($C2745,'MSCI Database'!$C:$R,5, FALSE)="","",VLOOKUP($C2745,'MSCI Database'!$C:$R,5, FALSE)),"")</f>
        <v>9.1</v>
      </c>
      <c r="S2745" s="229">
        <f>IFERROR(IF(VLOOKUP($C2745,'MSCI Database'!$C:$R,6, FALSE)="","",VLOOKUP($C2745,'MSCI Database'!$C:$R,6, FALSE)),"")</f>
        <v>5.8</v>
      </c>
      <c r="T2745" s="229">
        <f>IFERROR(IF(VLOOKUP($C2745,'MSCI Database'!$C:$R,7, FALSE)="","",VLOOKUP($C2745,'MSCI Database'!$C:$R,7, FALSE)),"")</f>
        <v>7.2</v>
      </c>
      <c r="U2745" s="229">
        <f>IFERROR(IF(VLOOKUP($C2745,'MSCI Database'!$C:$R,8, FALSE)="","",VLOOKUP($C2745,'MSCI Database'!$C:$R,8, FALSE)),"")</f>
        <v>5.7</v>
      </c>
      <c r="V2745" s="229">
        <f>IFERROR(IF(VLOOKUP($C2745,'MSCI Database'!$C:$R,9, FALSE)="","",VLOOKUP($C2745,'MSCI Database'!$C:$R,9, FALSE)),"")</f>
        <v>6.1</v>
      </c>
      <c r="W2745" s="215">
        <f t="shared" ca="1" si="113"/>
        <v>0</v>
      </c>
      <c r="X2745" s="276">
        <f>IFERROR(IF(VLOOKUP($C2745,'MSCI Database'!$C:$R,10, FALSE)="","",VLOOKUP($C2745,'MSCI Database'!$C:$R,10, FALSE)),"")</f>
        <v>115647</v>
      </c>
      <c r="Y2745" s="229" t="str">
        <f>IFERROR(IF(VLOOKUP($C2745,'MSCI Database'!$C:$R,11, FALSE)="","",VLOOKUP($C2745,'MSCI Database'!$C:$R,11, FALSE)),"")</f>
        <v>2019</v>
      </c>
      <c r="Z2745" s="229" t="str">
        <f>IFERROR(IF(VLOOKUP($C2745,'MSCI Database'!$C:$R,12, FALSE)="","",VLOOKUP($C2745,'MSCI Database'!$C:$R,12, FALSE)),"")</f>
        <v>Reported</v>
      </c>
      <c r="AA2745" s="229" t="str">
        <f>IFERROR(IF(VLOOKUP($C2745,'MSCI Database'!$C:$R,13, FALSE)="","",VLOOKUP($C2745,'MSCI Database'!$C:$R,13, FALSE)),"")</f>
        <v>Robust governance practices, sustained focus on green product offerings</v>
      </c>
    </row>
    <row r="2746" spans="1:27" s="130" customFormat="1" ht="15" hidden="1" customHeight="1" outlineLevel="1">
      <c r="A2746" s="130" t="s">
        <v>8199</v>
      </c>
      <c r="B2746" s="130" t="s">
        <v>8200</v>
      </c>
      <c r="C2746" s="130" t="s">
        <v>8201</v>
      </c>
      <c r="D2746" s="130" t="s">
        <v>12128</v>
      </c>
      <c r="E2746" s="130" t="s">
        <v>18682</v>
      </c>
      <c r="F2746" s="215">
        <v>3.1334271449591833E-2</v>
      </c>
      <c r="G2746" s="132" t="str">
        <f ca="1">IFERROR(_xll.BQL($A2746, "cur_mkt_cap(currency=EUR)")/1000000, " ")</f>
        <v xml:space="preserve"> </v>
      </c>
      <c r="M2746" s="308"/>
      <c r="N2746" s="215">
        <f t="shared" si="112"/>
        <v>3.3941540035392441E-4</v>
      </c>
      <c r="O2746" s="172" t="str">
        <f>IFERROR(IF(VLOOKUP($C2746,'MSCI Database'!$C:$R,2, FALSE)="","",VLOOKUP($C2746,'MSCI Database'!$C:$R,2, FALSE)),"")</f>
        <v>Retail - Consumer Discretionary</v>
      </c>
      <c r="P2746" s="229" t="str">
        <f>IFERROR(IF(VLOOKUP($C2746,'MSCI Database'!$C:$R,3, FALSE)="","",VLOOKUP($C2746,'MSCI Database'!$C:$R,3, FALSE)),"")</f>
        <v>BB</v>
      </c>
      <c r="Q2746" s="229" t="str">
        <f>IFERROR(IF(VLOOKUP($C2746,'MSCI Database'!$C:$R,4, FALSE)="","",VLOOKUP($C2746,'MSCI Database'!$C:$R,4, FALSE)),"")</f>
        <v>0</v>
      </c>
      <c r="R2746" s="229">
        <f>IFERROR(IF(VLOOKUP($C2746,'MSCI Database'!$C:$R,5, FALSE)="","",VLOOKUP($C2746,'MSCI Database'!$C:$R,5, FALSE)),"")</f>
        <v>2.9</v>
      </c>
      <c r="S2746" s="229">
        <f>IFERROR(IF(VLOOKUP($C2746,'MSCI Database'!$C:$R,6, FALSE)="","",VLOOKUP($C2746,'MSCI Database'!$C:$R,6, FALSE)),"")</f>
        <v>1.1000000000000001</v>
      </c>
      <c r="T2746" s="229">
        <f>IFERROR(IF(VLOOKUP($C2746,'MSCI Database'!$C:$R,7, FALSE)="","",VLOOKUP($C2746,'MSCI Database'!$C:$R,7, FALSE)),"")</f>
        <v>3.1</v>
      </c>
      <c r="U2746" s="229">
        <f>IFERROR(IF(VLOOKUP($C2746,'MSCI Database'!$C:$R,8, FALSE)="","",VLOOKUP($C2746,'MSCI Database'!$C:$R,8, FALSE)),"")</f>
        <v>5.6</v>
      </c>
      <c r="V2746" s="229">
        <f>IFERROR(IF(VLOOKUP($C2746,'MSCI Database'!$C:$R,9, FALSE)="","",VLOOKUP($C2746,'MSCI Database'!$C:$R,9, FALSE)),"")</f>
        <v>3.9</v>
      </c>
      <c r="W2746" s="215">
        <f t="shared" ca="1" si="113"/>
        <v>0</v>
      </c>
      <c r="X2746" s="276">
        <f>IFERROR(IF(VLOOKUP($C2746,'MSCI Database'!$C:$R,10, FALSE)="","",VLOOKUP($C2746,'MSCI Database'!$C:$R,10, FALSE)),"")</f>
        <v>144408</v>
      </c>
      <c r="Y2746" s="229" t="str">
        <f>IFERROR(IF(VLOOKUP($C2746,'MSCI Database'!$C:$R,11, FALSE)="","",VLOOKUP($C2746,'MSCI Database'!$C:$R,11, FALSE)),"")</f>
        <v>2019</v>
      </c>
      <c r="Z2746" s="229" t="str">
        <f>IFERROR(IF(VLOOKUP($C2746,'MSCI Database'!$C:$R,12, FALSE)="","",VLOOKUP($C2746,'MSCI Database'!$C:$R,12, FALSE)),"")</f>
        <v>E.Segmt-Moderate</v>
      </c>
      <c r="AA2746" s="229" t="str">
        <f>IFERROR(IF(VLOOKUP($C2746,'MSCI Database'!$C:$R,13, FALSE)="","",VLOOKUP($C2746,'MSCI Database'!$C:$R,13, FALSE)),"")</f>
        <v>Below-par data security practices; strong governance structure</v>
      </c>
    </row>
    <row r="2747" spans="1:27" s="130" customFormat="1" ht="15" hidden="1" customHeight="1" outlineLevel="1">
      <c r="A2747" s="130" t="s">
        <v>1858</v>
      </c>
      <c r="B2747" s="130" t="s">
        <v>1859</v>
      </c>
      <c r="C2747" s="130" t="s">
        <v>1860</v>
      </c>
      <c r="D2747" s="130" t="s">
        <v>12129</v>
      </c>
      <c r="E2747" s="130" t="s">
        <v>100</v>
      </c>
      <c r="F2747" s="215">
        <v>3.6726046090899897E-2</v>
      </c>
      <c r="G2747" s="132" t="str">
        <f ca="1">IFERROR(_xll.BQL($A2747, "cur_mkt_cap(currency=EUR)")/1000000, " ")</f>
        <v xml:space="preserve"> </v>
      </c>
      <c r="M2747" s="308"/>
      <c r="N2747" s="215">
        <f t="shared" si="112"/>
        <v>3.9781954584177336E-4</v>
      </c>
      <c r="O2747" s="172" t="str">
        <f>IFERROR(IF(VLOOKUP($C2747,'MSCI Database'!$C:$R,2, FALSE)="","",VLOOKUP($C2747,'MSCI Database'!$C:$R,2, FALSE)),"")</f>
        <v>Utilities</v>
      </c>
      <c r="P2747" s="229" t="str">
        <f>IFERROR(IF(VLOOKUP($C2747,'MSCI Database'!$C:$R,3, FALSE)="","",VLOOKUP($C2747,'MSCI Database'!$C:$R,3, FALSE)),"")</f>
        <v>A</v>
      </c>
      <c r="Q2747" s="229" t="str">
        <f>IFERROR(IF(VLOOKUP($C2747,'MSCI Database'!$C:$R,4, FALSE)="","",VLOOKUP($C2747,'MSCI Database'!$C:$R,4, FALSE)),"")</f>
        <v>0</v>
      </c>
      <c r="R2747" s="229">
        <f>IFERROR(IF(VLOOKUP($C2747,'MSCI Database'!$C:$R,5, FALSE)="","",VLOOKUP($C2747,'MSCI Database'!$C:$R,5, FALSE)),"")</f>
        <v>6</v>
      </c>
      <c r="S2747" s="229">
        <f>IFERROR(IF(VLOOKUP($C2747,'MSCI Database'!$C:$R,6, FALSE)="","",VLOOKUP($C2747,'MSCI Database'!$C:$R,6, FALSE)),"")</f>
        <v>5.6</v>
      </c>
      <c r="T2747" s="229">
        <f>IFERROR(IF(VLOOKUP($C2747,'MSCI Database'!$C:$R,7, FALSE)="","",VLOOKUP($C2747,'MSCI Database'!$C:$R,7, FALSE)),"")</f>
        <v>4.9000000000000004</v>
      </c>
      <c r="U2747" s="229">
        <f>IFERROR(IF(VLOOKUP($C2747,'MSCI Database'!$C:$R,8, FALSE)="","",VLOOKUP($C2747,'MSCI Database'!$C:$R,8, FALSE)),"")</f>
        <v>6.6</v>
      </c>
      <c r="V2747" s="229">
        <f>IFERROR(IF(VLOOKUP($C2747,'MSCI Database'!$C:$R,9, FALSE)="","",VLOOKUP($C2747,'MSCI Database'!$C:$R,9, FALSE)),"")</f>
        <v>5.9</v>
      </c>
      <c r="W2747" s="215">
        <f t="shared" ca="1" si="113"/>
        <v>0</v>
      </c>
      <c r="X2747" s="276">
        <f>IFERROR(IF(VLOOKUP($C2747,'MSCI Database'!$C:$R,10, FALSE)="","",VLOOKUP($C2747,'MSCI Database'!$C:$R,10, FALSE)),"")</f>
        <v>96420000</v>
      </c>
      <c r="Y2747" s="229" t="str">
        <f>IFERROR(IF(VLOOKUP($C2747,'MSCI Database'!$C:$R,11, FALSE)="","",VLOOKUP($C2747,'MSCI Database'!$C:$R,11, FALSE)),"")</f>
        <v>2019</v>
      </c>
      <c r="Z2747" s="229" t="str">
        <f>IFERROR(IF(VLOOKUP($C2747,'MSCI Database'!$C:$R,12, FALSE)="","",VLOOKUP($C2747,'MSCI Database'!$C:$R,12, FALSE)),"")</f>
        <v>Reported</v>
      </c>
      <c r="AA2747" s="229" t="str">
        <f>IFERROR(IF(VLOOKUP($C2747,'MSCI Database'!$C:$R,13, FALSE)="","",VLOOKUP($C2747,'MSCI Database'!$C:$R,13, FALSE)),"")</f>
        <v>Environmental footprint to remain high in medium-term despite aggressive renewable expansion targets</v>
      </c>
    </row>
    <row r="2748" spans="1:27" s="130" customFormat="1" ht="15" hidden="1" customHeight="1" outlineLevel="1">
      <c r="A2748" s="130" t="s">
        <v>6687</v>
      </c>
      <c r="B2748" s="130" t="s">
        <v>6688</v>
      </c>
      <c r="C2748" s="130" t="s">
        <v>6689</v>
      </c>
      <c r="D2748" s="130" t="s">
        <v>12128</v>
      </c>
      <c r="E2748" s="130" t="s">
        <v>18688</v>
      </c>
      <c r="F2748" s="215">
        <v>3.1263930447608133E-2</v>
      </c>
      <c r="G2748" s="132" t="str">
        <f ca="1">IFERROR(_xll.BQL($A2748, "cur_mkt_cap(currency=EUR)")/1000000, " ")</f>
        <v xml:space="preserve"> </v>
      </c>
      <c r="M2748" s="308"/>
      <c r="N2748" s="215">
        <f t="shared" si="112"/>
        <v>3.3865346084663441E-4</v>
      </c>
      <c r="O2748" s="172" t="str">
        <f>IFERROR(IF(VLOOKUP($C2748,'MSCI Database'!$C:$R,2, FALSE)="","",VLOOKUP($C2748,'MSCI Database'!$C:$R,2, FALSE)),"")</f>
        <v>Banks</v>
      </c>
      <c r="P2748" s="229" t="str">
        <f>IFERROR(IF(VLOOKUP($C2748,'MSCI Database'!$C:$R,3, FALSE)="","",VLOOKUP($C2748,'MSCI Database'!$C:$R,3, FALSE)),"")</f>
        <v>BBB</v>
      </c>
      <c r="Q2748" s="229" t="str">
        <f>IFERROR(IF(VLOOKUP($C2748,'MSCI Database'!$C:$R,4, FALSE)="","",VLOOKUP($C2748,'MSCI Database'!$C:$R,4, FALSE)),"")</f>
        <v>0</v>
      </c>
      <c r="R2748" s="229">
        <f>IFERROR(IF(VLOOKUP($C2748,'MSCI Database'!$C:$R,5, FALSE)="","",VLOOKUP($C2748,'MSCI Database'!$C:$R,5, FALSE)),"")</f>
        <v>5</v>
      </c>
      <c r="S2748" s="229">
        <f>IFERROR(IF(VLOOKUP($C2748,'MSCI Database'!$C:$R,6, FALSE)="","",VLOOKUP($C2748,'MSCI Database'!$C:$R,6, FALSE)),"")</f>
        <v>1.5</v>
      </c>
      <c r="T2748" s="229">
        <f>IFERROR(IF(VLOOKUP($C2748,'MSCI Database'!$C:$R,7, FALSE)="","",VLOOKUP($C2748,'MSCI Database'!$C:$R,7, FALSE)),"")</f>
        <v>3.7</v>
      </c>
      <c r="U2748" s="229">
        <f>IFERROR(IF(VLOOKUP($C2748,'MSCI Database'!$C:$R,8, FALSE)="","",VLOOKUP($C2748,'MSCI Database'!$C:$R,8, FALSE)),"")</f>
        <v>6.5</v>
      </c>
      <c r="V2748" s="229">
        <f>IFERROR(IF(VLOOKUP($C2748,'MSCI Database'!$C:$R,9, FALSE)="","",VLOOKUP($C2748,'MSCI Database'!$C:$R,9, FALSE)),"")</f>
        <v>4.4000000000000004</v>
      </c>
      <c r="W2748" s="215">
        <f t="shared" ca="1" si="113"/>
        <v>0</v>
      </c>
      <c r="X2748" s="276">
        <f>IFERROR(IF(VLOOKUP($C2748,'MSCI Database'!$C:$R,10, FALSE)="","",VLOOKUP($C2748,'MSCI Database'!$C:$R,10, FALSE)),"")</f>
        <v>49303</v>
      </c>
      <c r="Y2748" s="229" t="str">
        <f>IFERROR(IF(VLOOKUP($C2748,'MSCI Database'!$C:$R,11, FALSE)="","",VLOOKUP($C2748,'MSCI Database'!$C:$R,11, FALSE)),"")</f>
        <v>2019</v>
      </c>
      <c r="Z2748" s="229" t="str">
        <f>IFERROR(IF(VLOOKUP($C2748,'MSCI Database'!$C:$R,12, FALSE)="","",VLOOKUP($C2748,'MSCI Database'!$C:$R,12, FALSE)),"")</f>
        <v>Reported</v>
      </c>
      <c r="AA2748" s="229" t="str">
        <f>IFERROR(IF(VLOOKUP($C2748,'MSCI Database'!$C:$R,13, FALSE)="","",VLOOKUP($C2748,'MSCI Database'!$C:$R,13, FALSE)),"")</f>
        <v>Modest processes to protect data privacy; leads peers in risk governance practices</v>
      </c>
    </row>
    <row r="2749" spans="1:27" s="130" customFormat="1" ht="15" hidden="1" customHeight="1" outlineLevel="1">
      <c r="A2749" s="130" t="s">
        <v>911</v>
      </c>
      <c r="B2749" s="130" t="s">
        <v>912</v>
      </c>
      <c r="C2749" s="130" t="s">
        <v>913</v>
      </c>
      <c r="D2749" s="130" t="s">
        <v>12135</v>
      </c>
      <c r="E2749" s="130" t="s">
        <v>18684</v>
      </c>
      <c r="F2749" s="215">
        <v>2.4946347314275141E-2</v>
      </c>
      <c r="G2749" s="132" t="str">
        <f ca="1">IFERROR(_xll.BQL($A2749, "cur_mkt_cap(currency=EUR)")/1000000, " ")</f>
        <v xml:space="preserve"> </v>
      </c>
      <c r="M2749" s="308"/>
      <c r="N2749" s="215">
        <f t="shared" si="112"/>
        <v>2.7022088178000513E-4</v>
      </c>
      <c r="O2749" s="172" t="str">
        <f>IFERROR(IF(VLOOKUP($C2749,'MSCI Database'!$C:$R,2, FALSE)="","",VLOOKUP($C2749,'MSCI Database'!$C:$R,2, FALSE)),"")</f>
        <v>Containers &amp; Packaging</v>
      </c>
      <c r="P2749" s="229" t="str">
        <f>IFERROR(IF(VLOOKUP($C2749,'MSCI Database'!$C:$R,3, FALSE)="","",VLOOKUP($C2749,'MSCI Database'!$C:$R,3, FALSE)),"")</f>
        <v>BBB</v>
      </c>
      <c r="Q2749" s="229" t="str">
        <f>IFERROR(IF(VLOOKUP($C2749,'MSCI Database'!$C:$R,4, FALSE)="","",VLOOKUP($C2749,'MSCI Database'!$C:$R,4, FALSE)),"")</f>
        <v>0</v>
      </c>
      <c r="R2749" s="229">
        <f>IFERROR(IF(VLOOKUP($C2749,'MSCI Database'!$C:$R,5, FALSE)="","",VLOOKUP($C2749,'MSCI Database'!$C:$R,5, FALSE)),"")</f>
        <v>5</v>
      </c>
      <c r="S2749" s="229">
        <f>IFERROR(IF(VLOOKUP($C2749,'MSCI Database'!$C:$R,6, FALSE)="","",VLOOKUP($C2749,'MSCI Database'!$C:$R,6, FALSE)),"")</f>
        <v>5.2</v>
      </c>
      <c r="T2749" s="229">
        <f>IFERROR(IF(VLOOKUP($C2749,'MSCI Database'!$C:$R,7, FALSE)="","",VLOOKUP($C2749,'MSCI Database'!$C:$R,7, FALSE)),"")</f>
        <v>4.5</v>
      </c>
      <c r="U2749" s="229">
        <f>IFERROR(IF(VLOOKUP($C2749,'MSCI Database'!$C:$R,8, FALSE)="","",VLOOKUP($C2749,'MSCI Database'!$C:$R,8, FALSE)),"")</f>
        <v>5.0999999999999996</v>
      </c>
      <c r="V2749" s="229">
        <f>IFERROR(IF(VLOOKUP($C2749,'MSCI Database'!$C:$R,9, FALSE)="","",VLOOKUP($C2749,'MSCI Database'!$C:$R,9, FALSE)),"")</f>
        <v>5</v>
      </c>
      <c r="W2749" s="215">
        <f t="shared" ca="1" si="113"/>
        <v>0</v>
      </c>
      <c r="X2749" s="276">
        <f>IFERROR(IF(VLOOKUP($C2749,'MSCI Database'!$C:$R,10, FALSE)="","",VLOOKUP($C2749,'MSCI Database'!$C:$R,10, FALSE)),"")</f>
        <v>392138</v>
      </c>
      <c r="Y2749" s="229" t="str">
        <f>IFERROR(IF(VLOOKUP($C2749,'MSCI Database'!$C:$R,11, FALSE)="","",VLOOKUP($C2749,'MSCI Database'!$C:$R,11, FALSE)),"")</f>
        <v>2019</v>
      </c>
      <c r="Z2749" s="229" t="str">
        <f>IFERROR(IF(VLOOKUP($C2749,'MSCI Database'!$C:$R,12, FALSE)="","",VLOOKUP($C2749,'MSCI Database'!$C:$R,12, FALSE)),"")</f>
        <v>Reported</v>
      </c>
      <c r="AA2749" s="229" t="str">
        <f>IFERROR(IF(VLOOKUP($C2749,'MSCI Database'!$C:$R,13, FALSE)="","",VLOOKUP($C2749,'MSCI Database'!$C:$R,13, FALSE)),"")</f>
        <v>Increasing GHG emissions intensity despite strong focus on packaging waste</v>
      </c>
    </row>
    <row r="2750" spans="1:27" s="130" customFormat="1" ht="15" hidden="1" customHeight="1" outlineLevel="1">
      <c r="A2750" s="130" t="s">
        <v>1179</v>
      </c>
      <c r="B2750" s="130" t="s">
        <v>1180</v>
      </c>
      <c r="C2750" s="130" t="s">
        <v>1181</v>
      </c>
      <c r="D2750" s="130" t="s">
        <v>18681</v>
      </c>
      <c r="E2750" s="130" t="s">
        <v>18674</v>
      </c>
      <c r="F2750" s="215">
        <v>3.3194509306876133E-2</v>
      </c>
      <c r="G2750" s="132" t="str">
        <f ca="1">IFERROR(_xll.BQL($A2750, "cur_mkt_cap(currency=EUR)")/1000000, " ")</f>
        <v xml:space="preserve"> </v>
      </c>
      <c r="M2750" s="308"/>
      <c r="N2750" s="215">
        <f t="shared" si="112"/>
        <v>3.595656495179879E-4</v>
      </c>
      <c r="O2750" s="172" t="str">
        <f>IFERROR(IF(VLOOKUP($C2750,'MSCI Database'!$C:$R,2, FALSE)="","",VLOOKUP($C2750,'MSCI Database'!$C:$R,2, FALSE)),"")</f>
        <v>Food Products</v>
      </c>
      <c r="P2750" s="229" t="str">
        <f>IFERROR(IF(VLOOKUP($C2750,'MSCI Database'!$C:$R,3, FALSE)="","",VLOOKUP($C2750,'MSCI Database'!$C:$R,3, FALSE)),"")</f>
        <v>AA</v>
      </c>
      <c r="Q2750" s="229" t="str">
        <f>IFERROR(IF(VLOOKUP($C2750,'MSCI Database'!$C:$R,4, FALSE)="","",VLOOKUP($C2750,'MSCI Database'!$C:$R,4, FALSE)),"")</f>
        <v>0</v>
      </c>
      <c r="R2750" s="229">
        <f>IFERROR(IF(VLOOKUP($C2750,'MSCI Database'!$C:$R,5, FALSE)="","",VLOOKUP($C2750,'MSCI Database'!$C:$R,5, FALSE)),"")</f>
        <v>7.8</v>
      </c>
      <c r="S2750" s="229">
        <f>IFERROR(IF(VLOOKUP($C2750,'MSCI Database'!$C:$R,6, FALSE)="","",VLOOKUP($C2750,'MSCI Database'!$C:$R,6, FALSE)),"")</f>
        <v>2.9</v>
      </c>
      <c r="T2750" s="229">
        <f>IFERROR(IF(VLOOKUP($C2750,'MSCI Database'!$C:$R,7, FALSE)="","",VLOOKUP($C2750,'MSCI Database'!$C:$R,7, FALSE)),"")</f>
        <v>5.7</v>
      </c>
      <c r="U2750" s="229">
        <f>IFERROR(IF(VLOOKUP($C2750,'MSCI Database'!$C:$R,8, FALSE)="","",VLOOKUP($C2750,'MSCI Database'!$C:$R,8, FALSE)),"")</f>
        <v>6.5</v>
      </c>
      <c r="V2750" s="229">
        <f>IFERROR(IF(VLOOKUP($C2750,'MSCI Database'!$C:$R,9, FALSE)="","",VLOOKUP($C2750,'MSCI Database'!$C:$R,9, FALSE)),"")</f>
        <v>5.0999999999999996</v>
      </c>
      <c r="W2750" s="215">
        <f t="shared" ca="1" si="113"/>
        <v>0</v>
      </c>
      <c r="X2750" s="276">
        <f>IFERROR(IF(VLOOKUP($C2750,'MSCI Database'!$C:$R,10, FALSE)="","",VLOOKUP($C2750,'MSCI Database'!$C:$R,10, FALSE)),"")</f>
        <v>368164</v>
      </c>
      <c r="Y2750" s="229" t="str">
        <f>IFERROR(IF(VLOOKUP($C2750,'MSCI Database'!$C:$R,11, FALSE)="","",VLOOKUP($C2750,'MSCI Database'!$C:$R,11, FALSE)),"")</f>
        <v>2019</v>
      </c>
      <c r="Z2750" s="229" t="str">
        <f>IFERROR(IF(VLOOKUP($C2750,'MSCI Database'!$C:$R,12, FALSE)="","",VLOOKUP($C2750,'MSCI Database'!$C:$R,12, FALSE)),"")</f>
        <v>Reported</v>
      </c>
      <c r="AA2750" s="229" t="str">
        <f>IFERROR(IF(VLOOKUP($C2750,'MSCI Database'!$C:$R,13, FALSE)="","",VLOOKUP($C2750,'MSCI Database'!$C:$R,13, FALSE)),"")</f>
        <v>Supply chain oversight reinforced to address key challenges in cocoa production</v>
      </c>
    </row>
    <row r="2751" spans="1:27" s="130" customFormat="1" ht="15" hidden="1" customHeight="1" outlineLevel="1">
      <c r="A2751" s="130" t="s">
        <v>6782</v>
      </c>
      <c r="B2751" s="130" t="s">
        <v>6783</v>
      </c>
      <c r="C2751" s="130" t="s">
        <v>6784</v>
      </c>
      <c r="D2751" s="130" t="s">
        <v>12128</v>
      </c>
      <c r="E2751" s="130" t="s">
        <v>100</v>
      </c>
      <c r="F2751" s="215">
        <v>3.1187796271297159E-2</v>
      </c>
      <c r="G2751" s="132" t="str">
        <f ca="1">IFERROR(_xll.BQL($A2751, "cur_mkt_cap(currency=EUR)")/1000000, " ")</f>
        <v xml:space="preserve"> </v>
      </c>
      <c r="M2751" s="308"/>
      <c r="N2751" s="215">
        <f t="shared" si="112"/>
        <v>3.3782876919951005E-4</v>
      </c>
      <c r="O2751" s="172" t="str">
        <f>IFERROR(IF(VLOOKUP($C2751,'MSCI Database'!$C:$R,2, FALSE)="","",VLOOKUP($C2751,'MSCI Database'!$C:$R,2, FALSE)),"")</f>
        <v>Utilities</v>
      </c>
      <c r="P2751" s="229" t="str">
        <f>IFERROR(IF(VLOOKUP($C2751,'MSCI Database'!$C:$R,3, FALSE)="","",VLOOKUP($C2751,'MSCI Database'!$C:$R,3, FALSE)),"")</f>
        <v>A</v>
      </c>
      <c r="Q2751" s="229" t="str">
        <f>IFERROR(IF(VLOOKUP($C2751,'MSCI Database'!$C:$R,4, FALSE)="","",VLOOKUP($C2751,'MSCI Database'!$C:$R,4, FALSE)),"")</f>
        <v>0</v>
      </c>
      <c r="R2751" s="229">
        <f>IFERROR(IF(VLOOKUP($C2751,'MSCI Database'!$C:$R,5, FALSE)="","",VLOOKUP($C2751,'MSCI Database'!$C:$R,5, FALSE)),"")</f>
        <v>6.7</v>
      </c>
      <c r="S2751" s="229">
        <f>IFERROR(IF(VLOOKUP($C2751,'MSCI Database'!$C:$R,6, FALSE)="","",VLOOKUP($C2751,'MSCI Database'!$C:$R,6, FALSE)),"")</f>
        <v>6.2</v>
      </c>
      <c r="T2751" s="229">
        <f>IFERROR(IF(VLOOKUP($C2751,'MSCI Database'!$C:$R,7, FALSE)="","",VLOOKUP($C2751,'MSCI Database'!$C:$R,7, FALSE)),"")</f>
        <v>6</v>
      </c>
      <c r="U2751" s="229">
        <f>IFERROR(IF(VLOOKUP($C2751,'MSCI Database'!$C:$R,8, FALSE)="","",VLOOKUP($C2751,'MSCI Database'!$C:$R,8, FALSE)),"")</f>
        <v>5.9</v>
      </c>
      <c r="V2751" s="229">
        <f>IFERROR(IF(VLOOKUP($C2751,'MSCI Database'!$C:$R,9, FALSE)="","",VLOOKUP($C2751,'MSCI Database'!$C:$R,9, FALSE)),"")</f>
        <v>6.1</v>
      </c>
      <c r="W2751" s="215">
        <f t="shared" ca="1" si="113"/>
        <v>0</v>
      </c>
      <c r="X2751" s="276">
        <f>IFERROR(IF(VLOOKUP($C2751,'MSCI Database'!$C:$R,10, FALSE)="","",VLOOKUP($C2751,'MSCI Database'!$C:$R,10, FALSE)),"")</f>
        <v>32433000</v>
      </c>
      <c r="Y2751" s="229" t="str">
        <f>IFERROR(IF(VLOOKUP($C2751,'MSCI Database'!$C:$R,11, FALSE)="","",VLOOKUP($C2751,'MSCI Database'!$C:$R,11, FALSE)),"")</f>
        <v>2019</v>
      </c>
      <c r="Z2751" s="229" t="str">
        <f>IFERROR(IF(VLOOKUP($C2751,'MSCI Database'!$C:$R,12, FALSE)="","",VLOOKUP($C2751,'MSCI Database'!$C:$R,12, FALSE)),"")</f>
        <v>Reported</v>
      </c>
      <c r="AA2751" s="229" t="str">
        <f>IFERROR(IF(VLOOKUP($C2751,'MSCI Database'!$C:$R,13, FALSE)="","",VLOOKUP($C2751,'MSCI Database'!$C:$R,13, FALSE)),"")</f>
        <v>Committed towards decarbonization of generation portfolio, despite current reliance on coal</v>
      </c>
    </row>
    <row r="2752" spans="1:27" s="130" customFormat="1" ht="15" hidden="1" customHeight="1" outlineLevel="1">
      <c r="A2752" s="130" t="s">
        <v>6736</v>
      </c>
      <c r="B2752" s="130" t="s">
        <v>6737</v>
      </c>
      <c r="C2752" s="130" t="s">
        <v>6738</v>
      </c>
      <c r="D2752" s="130" t="s">
        <v>12128</v>
      </c>
      <c r="E2752" s="130" t="s">
        <v>12133</v>
      </c>
      <c r="F2752" s="215">
        <v>3.1108009611512121E-2</v>
      </c>
      <c r="G2752" s="132" t="str">
        <f ca="1">IFERROR(_xll.BQL($A2752, "cur_mkt_cap(currency=EUR)")/1000000, " ")</f>
        <v xml:space="preserve"> </v>
      </c>
      <c r="M2752" s="308"/>
      <c r="N2752" s="215">
        <f t="shared" si="112"/>
        <v>3.3696451355158768E-4</v>
      </c>
      <c r="O2752" s="172" t="str">
        <f>IFERROR(IF(VLOOKUP($C2752,'MSCI Database'!$C:$R,2, FALSE)="","",VLOOKUP($C2752,'MSCI Database'!$C:$R,2, FALSE)),"")</f>
        <v>Health Care Equipment &amp; Supplies</v>
      </c>
      <c r="P2752" s="229" t="str">
        <f>IFERROR(IF(VLOOKUP($C2752,'MSCI Database'!$C:$R,3, FALSE)="","",VLOOKUP($C2752,'MSCI Database'!$C:$R,3, FALSE)),"")</f>
        <v>BBB</v>
      </c>
      <c r="Q2752" s="229" t="str">
        <f>IFERROR(IF(VLOOKUP($C2752,'MSCI Database'!$C:$R,4, FALSE)="","",VLOOKUP($C2752,'MSCI Database'!$C:$R,4, FALSE)),"")</f>
        <v>0</v>
      </c>
      <c r="R2752" s="229">
        <f>IFERROR(IF(VLOOKUP($C2752,'MSCI Database'!$C:$R,5, FALSE)="","",VLOOKUP($C2752,'MSCI Database'!$C:$R,5, FALSE)),"")</f>
        <v>5.5</v>
      </c>
      <c r="S2752" s="229">
        <f>IFERROR(IF(VLOOKUP($C2752,'MSCI Database'!$C:$R,6, FALSE)="","",VLOOKUP($C2752,'MSCI Database'!$C:$R,6, FALSE)),"")</f>
        <v>6</v>
      </c>
      <c r="T2752" s="229">
        <f>IFERROR(IF(VLOOKUP($C2752,'MSCI Database'!$C:$R,7, FALSE)="","",VLOOKUP($C2752,'MSCI Database'!$C:$R,7, FALSE)),"")</f>
        <v>6.7</v>
      </c>
      <c r="U2752" s="229">
        <f>IFERROR(IF(VLOOKUP($C2752,'MSCI Database'!$C:$R,8, FALSE)="","",VLOOKUP($C2752,'MSCI Database'!$C:$R,8, FALSE)),"")</f>
        <v>5.4</v>
      </c>
      <c r="V2752" s="229">
        <f>IFERROR(IF(VLOOKUP($C2752,'MSCI Database'!$C:$R,9, FALSE)="","",VLOOKUP($C2752,'MSCI Database'!$C:$R,9, FALSE)),"")</f>
        <v>6</v>
      </c>
      <c r="W2752" s="215">
        <f t="shared" ca="1" si="113"/>
        <v>0</v>
      </c>
      <c r="X2752" s="276">
        <f>IFERROR(IF(VLOOKUP($C2752,'MSCI Database'!$C:$R,10, FALSE)="","",VLOOKUP($C2752,'MSCI Database'!$C:$R,10, FALSE)),"")</f>
        <v>48555</v>
      </c>
      <c r="Y2752" s="229" t="str">
        <f>IFERROR(IF(VLOOKUP($C2752,'MSCI Database'!$C:$R,11, FALSE)="","",VLOOKUP($C2752,'MSCI Database'!$C:$R,11, FALSE)),"")</f>
        <v>2019</v>
      </c>
      <c r="Z2752" s="229" t="str">
        <f>IFERROR(IF(VLOOKUP($C2752,'MSCI Database'!$C:$R,12, FALSE)="","",VLOOKUP($C2752,'MSCI Database'!$C:$R,12, FALSE)),"")</f>
        <v>E.Segmt-Moderately High</v>
      </c>
      <c r="AA2752" s="229" t="str">
        <f>IFERROR(IF(VLOOKUP($C2752,'MSCI Database'!$C:$R,13, FALSE)="","",VLOOKUP($C2752,'MSCI Database'!$C:$R,13, FALSE)),"")</f>
        <v>Improvement in human capital development programs; however, substantial product recalls persist</v>
      </c>
    </row>
    <row r="2753" spans="1:27" s="130" customFormat="1" ht="15" hidden="1" customHeight="1" outlineLevel="1">
      <c r="A2753" s="130" t="s">
        <v>3032</v>
      </c>
      <c r="B2753" s="130" t="s">
        <v>3033</v>
      </c>
      <c r="C2753" s="130" t="s">
        <v>3034</v>
      </c>
      <c r="D2753" s="130" t="s">
        <v>12128</v>
      </c>
      <c r="E2753" s="130" t="s">
        <v>12133</v>
      </c>
      <c r="F2753" s="215">
        <v>3.1005511852598911E-2</v>
      </c>
      <c r="G2753" s="132" t="str">
        <f ca="1">IFERROR(_xll.BQL($A2753, "cur_mkt_cap(currency=EUR)")/1000000, " ")</f>
        <v xml:space="preserve"> </v>
      </c>
      <c r="M2753" s="308"/>
      <c r="N2753" s="215">
        <f t="shared" si="112"/>
        <v>3.3585424941371317E-4</v>
      </c>
      <c r="O2753" s="172" t="str">
        <f>IFERROR(IF(VLOOKUP($C2753,'MSCI Database'!$C:$R,2, FALSE)="","",VLOOKUP($C2753,'MSCI Database'!$C:$R,2, FALSE)),"")</f>
        <v>Pharmaceuticals</v>
      </c>
      <c r="P2753" s="229" t="str">
        <f>IFERROR(IF(VLOOKUP($C2753,'MSCI Database'!$C:$R,3, FALSE)="","",VLOOKUP($C2753,'MSCI Database'!$C:$R,3, FALSE)),"")</f>
        <v>A</v>
      </c>
      <c r="Q2753" s="229" t="str">
        <f>IFERROR(IF(VLOOKUP($C2753,'MSCI Database'!$C:$R,4, FALSE)="","",VLOOKUP($C2753,'MSCI Database'!$C:$R,4, FALSE)),"")</f>
        <v>1</v>
      </c>
      <c r="R2753" s="229">
        <f>IFERROR(IF(VLOOKUP($C2753,'MSCI Database'!$C:$R,5, FALSE)="","",VLOOKUP($C2753,'MSCI Database'!$C:$R,5, FALSE)),"")</f>
        <v>6.2</v>
      </c>
      <c r="S2753" s="229">
        <f>IFERROR(IF(VLOOKUP($C2753,'MSCI Database'!$C:$R,6, FALSE)="","",VLOOKUP($C2753,'MSCI Database'!$C:$R,6, FALSE)),"")</f>
        <v>2.6</v>
      </c>
      <c r="T2753" s="229">
        <f>IFERROR(IF(VLOOKUP($C2753,'MSCI Database'!$C:$R,7, FALSE)="","",VLOOKUP($C2753,'MSCI Database'!$C:$R,7, FALSE)),"")</f>
        <v>4.8</v>
      </c>
      <c r="U2753" s="229">
        <f>IFERROR(IF(VLOOKUP($C2753,'MSCI Database'!$C:$R,8, FALSE)="","",VLOOKUP($C2753,'MSCI Database'!$C:$R,8, FALSE)),"")</f>
        <v>6.2</v>
      </c>
      <c r="V2753" s="229">
        <f>IFERROR(IF(VLOOKUP($C2753,'MSCI Database'!$C:$R,9, FALSE)="","",VLOOKUP($C2753,'MSCI Database'!$C:$R,9, FALSE)),"")</f>
        <v>5</v>
      </c>
      <c r="W2753" s="215">
        <f t="shared" ca="1" si="113"/>
        <v>0</v>
      </c>
      <c r="X2753" s="276">
        <f>IFERROR(IF(VLOOKUP($C2753,'MSCI Database'!$C:$R,10, FALSE)="","",VLOOKUP($C2753,'MSCI Database'!$C:$R,10, FALSE)),"")</f>
        <v>51939</v>
      </c>
      <c r="Y2753" s="229" t="str">
        <f>IFERROR(IF(VLOOKUP($C2753,'MSCI Database'!$C:$R,11, FALSE)="","",VLOOKUP($C2753,'MSCI Database'!$C:$R,11, FALSE)),"")</f>
        <v>2019</v>
      </c>
      <c r="Z2753" s="229" t="str">
        <f>IFERROR(IF(VLOOKUP($C2753,'MSCI Database'!$C:$R,12, FALSE)="","",VLOOKUP($C2753,'MSCI Database'!$C:$R,12, FALSE)),"")</f>
        <v>E.Segmt-Moderate</v>
      </c>
      <c r="AA2753" s="229" t="str">
        <f>IFERROR(IF(VLOOKUP($C2753,'MSCI Database'!$C:$R,13, FALSE)="","",VLOOKUP($C2753,'MSCI Database'!$C:$R,13, FALSE)),"")</f>
        <v>Improvements in nearly all key ESG parameters drive the upgrade</v>
      </c>
    </row>
    <row r="2754" spans="1:27" s="130" customFormat="1" ht="15" hidden="1" customHeight="1" outlineLevel="1">
      <c r="A2754" s="130" t="s">
        <v>1266</v>
      </c>
      <c r="B2754" s="130" t="s">
        <v>1267</v>
      </c>
      <c r="C2754" s="130" t="s">
        <v>1268</v>
      </c>
      <c r="D2754" s="130" t="s">
        <v>18681</v>
      </c>
      <c r="E2754" s="130" t="s">
        <v>18673</v>
      </c>
      <c r="F2754" s="215">
        <v>3.2751465966960068E-2</v>
      </c>
      <c r="G2754" s="132" t="str">
        <f ca="1">IFERROR(_xll.BQL($A2754, "cur_mkt_cap(currency=EUR)")/1000000, " ")</f>
        <v xml:space="preserve"> </v>
      </c>
      <c r="M2754" s="308"/>
      <c r="N2754" s="215">
        <f t="shared" si="112"/>
        <v>3.5476656769367729E-4</v>
      </c>
      <c r="O2754" s="172" t="str">
        <f>IFERROR(IF(VLOOKUP($C2754,'MSCI Database'!$C:$R,2, FALSE)="","",VLOOKUP($C2754,'MSCI Database'!$C:$R,2, FALSE)),"")</f>
        <v>Building Products</v>
      </c>
      <c r="P2754" s="229" t="str">
        <f>IFERROR(IF(VLOOKUP($C2754,'MSCI Database'!$C:$R,3, FALSE)="","",VLOOKUP($C2754,'MSCI Database'!$C:$R,3, FALSE)),"")</f>
        <v>AA</v>
      </c>
      <c r="Q2754" s="229" t="str">
        <f>IFERROR(IF(VLOOKUP($C2754,'MSCI Database'!$C:$R,4, FALSE)="","",VLOOKUP($C2754,'MSCI Database'!$C:$R,4, FALSE)),"")</f>
        <v>0</v>
      </c>
      <c r="R2754" s="229">
        <f>IFERROR(IF(VLOOKUP($C2754,'MSCI Database'!$C:$R,5, FALSE)="","",VLOOKUP($C2754,'MSCI Database'!$C:$R,5, FALSE)),"")</f>
        <v>8.1999999999999993</v>
      </c>
      <c r="S2754" s="229">
        <f>IFERROR(IF(VLOOKUP($C2754,'MSCI Database'!$C:$R,6, FALSE)="","",VLOOKUP($C2754,'MSCI Database'!$C:$R,6, FALSE)),"")</f>
        <v>7</v>
      </c>
      <c r="T2754" s="229">
        <f>IFERROR(IF(VLOOKUP($C2754,'MSCI Database'!$C:$R,7, FALSE)="","",VLOOKUP($C2754,'MSCI Database'!$C:$R,7, FALSE)),"")</f>
        <v>4.5999999999999996</v>
      </c>
      <c r="U2754" s="229">
        <f>IFERROR(IF(VLOOKUP($C2754,'MSCI Database'!$C:$R,8, FALSE)="","",VLOOKUP($C2754,'MSCI Database'!$C:$R,8, FALSE)),"")</f>
        <v>6.6</v>
      </c>
      <c r="V2754" s="229">
        <f>IFERROR(IF(VLOOKUP($C2754,'MSCI Database'!$C:$R,9, FALSE)="","",VLOOKUP($C2754,'MSCI Database'!$C:$R,9, FALSE)),"")</f>
        <v>6.3</v>
      </c>
      <c r="W2754" s="215">
        <f t="shared" ca="1" si="113"/>
        <v>0</v>
      </c>
      <c r="X2754" s="276">
        <f>IFERROR(IF(VLOOKUP($C2754,'MSCI Database'!$C:$R,10, FALSE)="","",VLOOKUP($C2754,'MSCI Database'!$C:$R,10, FALSE)),"")</f>
        <v>222639</v>
      </c>
      <c r="Y2754" s="229" t="str">
        <f>IFERROR(IF(VLOOKUP($C2754,'MSCI Database'!$C:$R,11, FALSE)="","",VLOOKUP($C2754,'MSCI Database'!$C:$R,11, FALSE)),"")</f>
        <v>2019</v>
      </c>
      <c r="Z2754" s="229" t="str">
        <f>IFERROR(IF(VLOOKUP($C2754,'MSCI Database'!$C:$R,12, FALSE)="","",VLOOKUP($C2754,'MSCI Database'!$C:$R,12, FALSE)),"")</f>
        <v>Reported</v>
      </c>
      <c r="AA2754" s="229" t="str">
        <f>IFERROR(IF(VLOOKUP($C2754,'MSCI Database'!$C:$R,13, FALSE)="","",VLOOKUP($C2754,'MSCI Database'!$C:$R,13, FALSE)),"")</f>
        <v>On track to meet carbon reduction targets, but safety performance lags peers</v>
      </c>
    </row>
    <row r="2755" spans="1:27" s="130" customFormat="1" ht="15" hidden="1" customHeight="1" outlineLevel="1">
      <c r="A2755" s="130" t="s">
        <v>7337</v>
      </c>
      <c r="B2755" s="130" t="s">
        <v>7338</v>
      </c>
      <c r="C2755" s="130" t="s">
        <v>7339</v>
      </c>
      <c r="D2755" s="130" t="s">
        <v>12128</v>
      </c>
      <c r="E2755" s="130" t="s">
        <v>18674</v>
      </c>
      <c r="F2755" s="215">
        <v>3.0861317953435871E-2</v>
      </c>
      <c r="G2755" s="132" t="str">
        <f ca="1">IFERROR(_xll.BQL($A2755, "cur_mkt_cap(currency=EUR)")/1000000, " ")</f>
        <v xml:space="preserve"> </v>
      </c>
      <c r="M2755" s="308"/>
      <c r="N2755" s="215">
        <f t="shared" si="112"/>
        <v>3.3429232926210698E-4</v>
      </c>
      <c r="O2755" s="172" t="str">
        <f>IFERROR(IF(VLOOKUP($C2755,'MSCI Database'!$C:$R,2, FALSE)="","",VLOOKUP($C2755,'MSCI Database'!$C:$R,2, FALSE)),"")</f>
        <v>Food Products</v>
      </c>
      <c r="P2755" s="229" t="str">
        <f>IFERROR(IF(VLOOKUP($C2755,'MSCI Database'!$C:$R,3, FALSE)="","",VLOOKUP($C2755,'MSCI Database'!$C:$R,3, FALSE)),"")</f>
        <v>AAA</v>
      </c>
      <c r="Q2755" s="229" t="str">
        <f>IFERROR(IF(VLOOKUP($C2755,'MSCI Database'!$C:$R,4, FALSE)="","",VLOOKUP($C2755,'MSCI Database'!$C:$R,4, FALSE)),"")</f>
        <v>0</v>
      </c>
      <c r="R2755" s="229">
        <f>IFERROR(IF(VLOOKUP($C2755,'MSCI Database'!$C:$R,5, FALSE)="","",VLOOKUP($C2755,'MSCI Database'!$C:$R,5, FALSE)),"")</f>
        <v>9.4</v>
      </c>
      <c r="S2755" s="229">
        <f>IFERROR(IF(VLOOKUP($C2755,'MSCI Database'!$C:$R,6, FALSE)="","",VLOOKUP($C2755,'MSCI Database'!$C:$R,6, FALSE)),"")</f>
        <v>5.8</v>
      </c>
      <c r="T2755" s="229">
        <f>IFERROR(IF(VLOOKUP($C2755,'MSCI Database'!$C:$R,7, FALSE)="","",VLOOKUP($C2755,'MSCI Database'!$C:$R,7, FALSE)),"")</f>
        <v>6.2</v>
      </c>
      <c r="U2755" s="229">
        <f>IFERROR(IF(VLOOKUP($C2755,'MSCI Database'!$C:$R,8, FALSE)="","",VLOOKUP($C2755,'MSCI Database'!$C:$R,8, FALSE)),"")</f>
        <v>5.5</v>
      </c>
      <c r="V2755" s="229">
        <f>IFERROR(IF(VLOOKUP($C2755,'MSCI Database'!$C:$R,9, FALSE)="","",VLOOKUP($C2755,'MSCI Database'!$C:$R,9, FALSE)),"")</f>
        <v>5.8</v>
      </c>
      <c r="W2755" s="215">
        <f t="shared" ca="1" si="113"/>
        <v>0</v>
      </c>
      <c r="X2755" s="276">
        <f>IFERROR(IF(VLOOKUP($C2755,'MSCI Database'!$C:$R,10, FALSE)="","",VLOOKUP($C2755,'MSCI Database'!$C:$R,10, FALSE)),"")</f>
        <v>1056624</v>
      </c>
      <c r="Y2755" s="229" t="str">
        <f>IFERROR(IF(VLOOKUP($C2755,'MSCI Database'!$C:$R,11, FALSE)="","",VLOOKUP($C2755,'MSCI Database'!$C:$R,11, FALSE)),"")</f>
        <v>2019</v>
      </c>
      <c r="Z2755" s="229" t="str">
        <f>IFERROR(IF(VLOOKUP($C2755,'MSCI Database'!$C:$R,12, FALSE)="","",VLOOKUP($C2755,'MSCI Database'!$C:$R,12, FALSE)),"")</f>
        <v>Reported</v>
      </c>
      <c r="AA2755" s="229" t="str">
        <f>IFERROR(IF(VLOOKUP($C2755,'MSCI Database'!$C:$R,13, FALSE)="","",VLOOKUP($C2755,'MSCI Database'!$C:$R,13, FALSE)),"")</f>
        <v>Robust efforts to offer healthier food and address upstream water stress-related risks</v>
      </c>
    </row>
    <row r="2756" spans="1:27" s="130" customFormat="1" ht="15" hidden="1" customHeight="1" outlineLevel="1">
      <c r="A2756" s="130" t="s">
        <v>7669</v>
      </c>
      <c r="B2756" s="130" t="s">
        <v>7670</v>
      </c>
      <c r="C2756" s="130" t="s">
        <v>7671</v>
      </c>
      <c r="D2756" s="130" t="s">
        <v>12128</v>
      </c>
      <c r="E2756" s="130" t="s">
        <v>18688</v>
      </c>
      <c r="F2756" s="215">
        <v>3.082060593113518E-2</v>
      </c>
      <c r="G2756" s="132" t="str">
        <f ca="1">IFERROR(_xll.BQL($A2756, "cur_mkt_cap(currency=EUR)")/1000000, " ")</f>
        <v xml:space="preserve"> </v>
      </c>
      <c r="M2756" s="308"/>
      <c r="N2756" s="215">
        <f t="shared" si="112"/>
        <v>3.3385133329477977E-4</v>
      </c>
      <c r="O2756" s="172" t="str">
        <f>IFERROR(IF(VLOOKUP($C2756,'MSCI Database'!$C:$R,2, FALSE)="","",VLOOKUP($C2756,'MSCI Database'!$C:$R,2, FALSE)),"")</f>
        <v>Asset Management &amp; Custody Banks</v>
      </c>
      <c r="P2756" s="229" t="str">
        <f>IFERROR(IF(VLOOKUP($C2756,'MSCI Database'!$C:$R,3, FALSE)="","",VLOOKUP($C2756,'MSCI Database'!$C:$R,3, FALSE)),"")</f>
        <v>AA</v>
      </c>
      <c r="Q2756" s="229" t="str">
        <f>IFERROR(IF(VLOOKUP($C2756,'MSCI Database'!$C:$R,4, FALSE)="","",VLOOKUP($C2756,'MSCI Database'!$C:$R,4, FALSE)),"")</f>
        <v>0</v>
      </c>
      <c r="R2756" s="229">
        <f>IFERROR(IF(VLOOKUP($C2756,'MSCI Database'!$C:$R,5, FALSE)="","",VLOOKUP($C2756,'MSCI Database'!$C:$R,5, FALSE)),"")</f>
        <v>8.1999999999999993</v>
      </c>
      <c r="S2756" s="229">
        <f>IFERROR(IF(VLOOKUP($C2756,'MSCI Database'!$C:$R,6, FALSE)="","",VLOOKUP($C2756,'MSCI Database'!$C:$R,6, FALSE)),"")</f>
        <v>10</v>
      </c>
      <c r="T2756" s="229">
        <f>IFERROR(IF(VLOOKUP($C2756,'MSCI Database'!$C:$R,7, FALSE)="","",VLOOKUP($C2756,'MSCI Database'!$C:$R,7, FALSE)),"")</f>
        <v>5.7</v>
      </c>
      <c r="U2756" s="229">
        <f>IFERROR(IF(VLOOKUP($C2756,'MSCI Database'!$C:$R,8, FALSE)="","",VLOOKUP($C2756,'MSCI Database'!$C:$R,8, FALSE)),"")</f>
        <v>5.3</v>
      </c>
      <c r="V2756" s="229">
        <f>IFERROR(IF(VLOOKUP($C2756,'MSCI Database'!$C:$R,9, FALSE)="","",VLOOKUP($C2756,'MSCI Database'!$C:$R,9, FALSE)),"")</f>
        <v>5.8</v>
      </c>
      <c r="W2756" s="215">
        <f t="shared" ca="1" si="113"/>
        <v>0</v>
      </c>
      <c r="X2756" s="276">
        <f>IFERROR(IF(VLOOKUP($C2756,'MSCI Database'!$C:$R,10, FALSE)="","",VLOOKUP($C2756,'MSCI Database'!$C:$R,10, FALSE)),"")</f>
        <v>39235</v>
      </c>
      <c r="Y2756" s="229" t="str">
        <f>IFERROR(IF(VLOOKUP($C2756,'MSCI Database'!$C:$R,11, FALSE)="","",VLOOKUP($C2756,'MSCI Database'!$C:$R,11, FALSE)),"")</f>
        <v>2019</v>
      </c>
      <c r="Z2756" s="229" t="str">
        <f>IFERROR(IF(VLOOKUP($C2756,'MSCI Database'!$C:$R,12, FALSE)="","",VLOOKUP($C2756,'MSCI Database'!$C:$R,12, FALSE)),"")</f>
        <v>Reported</v>
      </c>
      <c r="AA2756" s="229" t="str">
        <f>IFERROR(IF(VLOOKUP($C2756,'MSCI Database'!$C:$R,13, FALSE)="","",VLOOKUP($C2756,'MSCI Database'!$C:$R,13, FALSE)),"")</f>
        <v>Leads peers across ESG parameters; initiated improvements in data handling practices</v>
      </c>
    </row>
    <row r="2757" spans="1:27" s="130" customFormat="1" ht="15" hidden="1" customHeight="1" outlineLevel="1">
      <c r="A2757" s="130" t="s">
        <v>6261</v>
      </c>
      <c r="B2757" s="130" t="s">
        <v>6262</v>
      </c>
      <c r="C2757" s="130" t="s">
        <v>6263</v>
      </c>
      <c r="D2757" s="130" t="s">
        <v>12128</v>
      </c>
      <c r="E2757" s="130" t="s">
        <v>18684</v>
      </c>
      <c r="F2757" s="215">
        <v>3.0784711869136928E-2</v>
      </c>
      <c r="G2757" s="132" t="str">
        <f ca="1">IFERROR(_xll.BQL($A2757, "cur_mkt_cap(currency=EUR)")/1000000, " ")</f>
        <v xml:space="preserve"> </v>
      </c>
      <c r="M2757" s="308"/>
      <c r="N2757" s="215">
        <f t="shared" si="112"/>
        <v>3.334625258689213E-4</v>
      </c>
      <c r="O2757" s="172" t="str">
        <f>IFERROR(IF(VLOOKUP($C2757,'MSCI Database'!$C:$R,2, FALSE)="","",VLOOKUP($C2757,'MSCI Database'!$C:$R,2, FALSE)),"")</f>
        <v>Specialty Chemicals</v>
      </c>
      <c r="P2757" s="229" t="str">
        <f>IFERROR(IF(VLOOKUP($C2757,'MSCI Database'!$C:$R,3, FALSE)="","",VLOOKUP($C2757,'MSCI Database'!$C:$R,3, FALSE)),"")</f>
        <v>BBB</v>
      </c>
      <c r="Q2757" s="229" t="str">
        <f>IFERROR(IF(VLOOKUP($C2757,'MSCI Database'!$C:$R,4, FALSE)="","",VLOOKUP($C2757,'MSCI Database'!$C:$R,4, FALSE)),"")</f>
        <v>1</v>
      </c>
      <c r="R2757" s="229">
        <f>IFERROR(IF(VLOOKUP($C2757,'MSCI Database'!$C:$R,5, FALSE)="","",VLOOKUP($C2757,'MSCI Database'!$C:$R,5, FALSE)),"")</f>
        <v>4.5</v>
      </c>
      <c r="S2757" s="229">
        <f>IFERROR(IF(VLOOKUP($C2757,'MSCI Database'!$C:$R,6, FALSE)="","",VLOOKUP($C2757,'MSCI Database'!$C:$R,6, FALSE)),"")</f>
        <v>4.4000000000000004</v>
      </c>
      <c r="T2757" s="229">
        <f>IFERROR(IF(VLOOKUP($C2757,'MSCI Database'!$C:$R,7, FALSE)="","",VLOOKUP($C2757,'MSCI Database'!$C:$R,7, FALSE)),"")</f>
        <v>2.6</v>
      </c>
      <c r="U2757" s="229">
        <f>IFERROR(IF(VLOOKUP($C2757,'MSCI Database'!$C:$R,8, FALSE)="","",VLOOKUP($C2757,'MSCI Database'!$C:$R,8, FALSE)),"")</f>
        <v>6.2</v>
      </c>
      <c r="V2757" s="229">
        <f>IFERROR(IF(VLOOKUP($C2757,'MSCI Database'!$C:$R,9, FALSE)="","",VLOOKUP($C2757,'MSCI Database'!$C:$R,9, FALSE)),"")</f>
        <v>4.8</v>
      </c>
      <c r="W2757" s="215">
        <f t="shared" ca="1" si="113"/>
        <v>0</v>
      </c>
      <c r="X2757" s="276">
        <f>IFERROR(IF(VLOOKUP($C2757,'MSCI Database'!$C:$R,10, FALSE)="","",VLOOKUP($C2757,'MSCI Database'!$C:$R,10, FALSE)),"")</f>
        <v>902000</v>
      </c>
      <c r="Y2757" s="229" t="str">
        <f>IFERROR(IF(VLOOKUP($C2757,'MSCI Database'!$C:$R,11, FALSE)="","",VLOOKUP($C2757,'MSCI Database'!$C:$R,11, FALSE)),"")</f>
        <v>2019</v>
      </c>
      <c r="Z2757" s="229" t="str">
        <f>IFERROR(IF(VLOOKUP($C2757,'MSCI Database'!$C:$R,12, FALSE)="","",VLOOKUP($C2757,'MSCI Database'!$C:$R,12, FALSE)),"")</f>
        <v>Reported</v>
      </c>
      <c r="AA2757" s="229" t="str">
        <f>IFERROR(IF(VLOOKUP($C2757,'MSCI Database'!$C:$R,13, FALSE)="","",VLOOKUP($C2757,'MSCI Database'!$C:$R,13, FALSE)),"")</f>
        <v>Improved measures to mitigate carbon emissions</v>
      </c>
    </row>
    <row r="2758" spans="1:27" s="130" customFormat="1" ht="15" hidden="1" customHeight="1" outlineLevel="1">
      <c r="A2758" s="130" t="s">
        <v>7614</v>
      </c>
      <c r="B2758" s="130" t="s">
        <v>7615</v>
      </c>
      <c r="C2758" s="130" t="s">
        <v>7616</v>
      </c>
      <c r="D2758" s="130" t="s">
        <v>12128</v>
      </c>
      <c r="E2758" s="130" t="s">
        <v>18682</v>
      </c>
      <c r="F2758" s="215">
        <v>3.0766892304843588E-2</v>
      </c>
      <c r="G2758" s="132" t="str">
        <f ca="1">IFERROR(_xll.BQL($A2758, "cur_mkt_cap(currency=EUR)")/1000000, " ")</f>
        <v xml:space="preserve"> </v>
      </c>
      <c r="M2758" s="308"/>
      <c r="N2758" s="215">
        <f t="shared" si="112"/>
        <v>3.3326950288581201E-4</v>
      </c>
      <c r="O2758" s="172" t="str">
        <f>IFERROR(IF(VLOOKUP($C2758,'MSCI Database'!$C:$R,2, FALSE)="","",VLOOKUP($C2758,'MSCI Database'!$C:$R,2, FALSE)),"")</f>
        <v>Real Estate Development &amp; Diversified Activities</v>
      </c>
      <c r="P2758" s="229" t="str">
        <f>IFERROR(IF(VLOOKUP($C2758,'MSCI Database'!$C:$R,3, FALSE)="","",VLOOKUP($C2758,'MSCI Database'!$C:$R,3, FALSE)),"")</f>
        <v>BBB</v>
      </c>
      <c r="Q2758" s="229" t="str">
        <f>IFERROR(IF(VLOOKUP($C2758,'MSCI Database'!$C:$R,4, FALSE)="","",VLOOKUP($C2758,'MSCI Database'!$C:$R,4, FALSE)),"")</f>
        <v>0</v>
      </c>
      <c r="R2758" s="229">
        <f>IFERROR(IF(VLOOKUP($C2758,'MSCI Database'!$C:$R,5, FALSE)="","",VLOOKUP($C2758,'MSCI Database'!$C:$R,5, FALSE)),"")</f>
        <v>4.3</v>
      </c>
      <c r="S2758" s="229">
        <f>IFERROR(IF(VLOOKUP($C2758,'MSCI Database'!$C:$R,6, FALSE)="","",VLOOKUP($C2758,'MSCI Database'!$C:$R,6, FALSE)),"")</f>
        <v>5.2</v>
      </c>
      <c r="T2758" s="229">
        <f>IFERROR(IF(VLOOKUP($C2758,'MSCI Database'!$C:$R,7, FALSE)="","",VLOOKUP($C2758,'MSCI Database'!$C:$R,7, FALSE)),"")</f>
        <v>3.6</v>
      </c>
      <c r="U2758" s="229">
        <f>IFERROR(IF(VLOOKUP($C2758,'MSCI Database'!$C:$R,8, FALSE)="","",VLOOKUP($C2758,'MSCI Database'!$C:$R,8, FALSE)),"")</f>
        <v>4.3</v>
      </c>
      <c r="V2758" s="229">
        <f>IFERROR(IF(VLOOKUP($C2758,'MSCI Database'!$C:$R,9, FALSE)="","",VLOOKUP($C2758,'MSCI Database'!$C:$R,9, FALSE)),"")</f>
        <v>4.3</v>
      </c>
      <c r="W2758" s="215">
        <f t="shared" ca="1" si="113"/>
        <v>0</v>
      </c>
      <c r="X2758" s="276">
        <f>IFERROR(IF(VLOOKUP($C2758,'MSCI Database'!$C:$R,10, FALSE)="","",VLOOKUP($C2758,'MSCI Database'!$C:$R,10, FALSE)),"")</f>
        <v>51108</v>
      </c>
      <c r="Y2758" s="229" t="str">
        <f>IFERROR(IF(VLOOKUP($C2758,'MSCI Database'!$C:$R,11, FALSE)="","",VLOOKUP($C2758,'MSCI Database'!$C:$R,11, FALSE)),"")</f>
        <v>2019</v>
      </c>
      <c r="Z2758" s="229" t="str">
        <f>IFERROR(IF(VLOOKUP($C2758,'MSCI Database'!$C:$R,12, FALSE)="","",VLOOKUP($C2758,'MSCI Database'!$C:$R,12, FALSE)),"")</f>
        <v>E.Segmt-Moderate</v>
      </c>
      <c r="AA2758" s="229" t="str">
        <f>IFERROR(IF(VLOOKUP($C2758,'MSCI Database'!$C:$R,13, FALSE)="","",VLOOKUP($C2758,'MSCI Database'!$C:$R,13, FALSE)),"")</f>
        <v>Demonstrates commitment to building green homes, but limited initiatives on product quality</v>
      </c>
    </row>
    <row r="2759" spans="1:27" s="130" customFormat="1" ht="15" hidden="1" customHeight="1" outlineLevel="1">
      <c r="A2759" s="130" t="s">
        <v>7229</v>
      </c>
      <c r="B2759" s="130" t="s">
        <v>7230</v>
      </c>
      <c r="C2759" s="130" t="s">
        <v>7231</v>
      </c>
      <c r="D2759" s="130" t="s">
        <v>12128</v>
      </c>
      <c r="E2759" s="130" t="s">
        <v>18690</v>
      </c>
      <c r="F2759" s="215">
        <v>3.0704890062282251E-2</v>
      </c>
      <c r="G2759" s="132" t="str">
        <f ca="1">IFERROR(_xll.BQL($A2759, "cur_mkt_cap(currency=EUR)")/1000000, " ")</f>
        <v xml:space="preserve"> </v>
      </c>
      <c r="M2759" s="308"/>
      <c r="N2759" s="215">
        <f t="shared" si="112"/>
        <v>3.3259788950505567E-4</v>
      </c>
      <c r="O2759" s="172" t="str">
        <f>IFERROR(IF(VLOOKUP($C2759,'MSCI Database'!$C:$R,2, FALSE)="","",VLOOKUP($C2759,'MSCI Database'!$C:$R,2, FALSE)),"")</f>
        <v>Interactive Media &amp; Services</v>
      </c>
      <c r="P2759" s="229" t="str">
        <f>IFERROR(IF(VLOOKUP($C2759,'MSCI Database'!$C:$R,3, FALSE)="","",VLOOKUP($C2759,'MSCI Database'!$C:$R,3, FALSE)),"")</f>
        <v>CCC</v>
      </c>
      <c r="Q2759" s="229" t="str">
        <f>IFERROR(IF(VLOOKUP($C2759,'MSCI Database'!$C:$R,4, FALSE)="","",VLOOKUP($C2759,'MSCI Database'!$C:$R,4, FALSE)),"")</f>
        <v>-1</v>
      </c>
      <c r="R2759" s="229">
        <f>IFERROR(IF(VLOOKUP($C2759,'MSCI Database'!$C:$R,5, FALSE)="","",VLOOKUP($C2759,'MSCI Database'!$C:$R,5, FALSE)),"")</f>
        <v>0.8</v>
      </c>
      <c r="S2759" s="229">
        <f>IFERROR(IF(VLOOKUP($C2759,'MSCI Database'!$C:$R,6, FALSE)="","",VLOOKUP($C2759,'MSCI Database'!$C:$R,6, FALSE)),"")</f>
        <v>6.2</v>
      </c>
      <c r="T2759" s="229">
        <f>IFERROR(IF(VLOOKUP($C2759,'MSCI Database'!$C:$R,7, FALSE)="","",VLOOKUP($C2759,'MSCI Database'!$C:$R,7, FALSE)),"")</f>
        <v>2.2999999999999998</v>
      </c>
      <c r="U2759" s="229">
        <f>IFERROR(IF(VLOOKUP($C2759,'MSCI Database'!$C:$R,8, FALSE)="","",VLOOKUP($C2759,'MSCI Database'!$C:$R,8, FALSE)),"")</f>
        <v>1.2</v>
      </c>
      <c r="V2759" s="229">
        <f>IFERROR(IF(VLOOKUP($C2759,'MSCI Database'!$C:$R,9, FALSE)="","",VLOOKUP($C2759,'MSCI Database'!$C:$R,9, FALSE)),"")</f>
        <v>2</v>
      </c>
      <c r="W2759" s="215">
        <f t="shared" ca="1" si="113"/>
        <v>0</v>
      </c>
      <c r="X2759" s="276">
        <f>IFERROR(IF(VLOOKUP($C2759,'MSCI Database'!$C:$R,10, FALSE)="","",VLOOKUP($C2759,'MSCI Database'!$C:$R,10, FALSE)),"")</f>
        <v>20451</v>
      </c>
      <c r="Y2759" s="229" t="str">
        <f>IFERROR(IF(VLOOKUP($C2759,'MSCI Database'!$C:$R,11, FALSE)="","",VLOOKUP($C2759,'MSCI Database'!$C:$R,11, FALSE)),"")</f>
        <v>2019</v>
      </c>
      <c r="Z2759" s="229" t="str">
        <f>IFERROR(IF(VLOOKUP($C2759,'MSCI Database'!$C:$R,12, FALSE)="","",VLOOKUP($C2759,'MSCI Database'!$C:$R,12, FALSE)),"")</f>
        <v>E.Segmt-Moderately High</v>
      </c>
      <c r="AA2759" s="229" t="str">
        <f>IFERROR(IF(VLOOKUP($C2759,'MSCI Database'!$C:$R,13, FALSE)="","",VLOOKUP($C2759,'MSCI Database'!$C:$R,13, FALSE)),"")</f>
        <v>Corporate governance concerns persist, despite spin-off of Match Group</v>
      </c>
    </row>
    <row r="2760" spans="1:27" s="130" customFormat="1" ht="15" hidden="1" customHeight="1" outlineLevel="1">
      <c r="A2760" s="130" t="s">
        <v>6970</v>
      </c>
      <c r="B2760" s="130" t="s">
        <v>6971</v>
      </c>
      <c r="C2760" s="130" t="s">
        <v>6972</v>
      </c>
      <c r="D2760" s="130" t="s">
        <v>12128</v>
      </c>
      <c r="E2760" s="130" t="s">
        <v>12133</v>
      </c>
      <c r="F2760" s="215">
        <v>3.0643734161157191E-2</v>
      </c>
      <c r="G2760" s="132" t="str">
        <f ca="1">IFERROR(_xll.BQL($A2760, "cur_mkt_cap(currency=EUR)")/1000000, " ")</f>
        <v xml:space="preserve"> </v>
      </c>
      <c r="M2760" s="308"/>
      <c r="N2760" s="215">
        <f t="shared" si="112"/>
        <v>3.3193544376420735E-4</v>
      </c>
      <c r="O2760" s="172" t="str">
        <f>IFERROR(IF(VLOOKUP($C2760,'MSCI Database'!$C:$R,2, FALSE)="","",VLOOKUP($C2760,'MSCI Database'!$C:$R,2, FALSE)),"")</f>
        <v>Biotechnology</v>
      </c>
      <c r="P2760" s="229" t="str">
        <f>IFERROR(IF(VLOOKUP($C2760,'MSCI Database'!$C:$R,3, FALSE)="","",VLOOKUP($C2760,'MSCI Database'!$C:$R,3, FALSE)),"")</f>
        <v>BB</v>
      </c>
      <c r="Q2760" s="229" t="str">
        <f>IFERROR(IF(VLOOKUP($C2760,'MSCI Database'!$C:$R,4, FALSE)="","",VLOOKUP($C2760,'MSCI Database'!$C:$R,4, FALSE)),"")</f>
        <v>1</v>
      </c>
      <c r="R2760" s="229">
        <f>IFERROR(IF(VLOOKUP($C2760,'MSCI Database'!$C:$R,5, FALSE)="","",VLOOKUP($C2760,'MSCI Database'!$C:$R,5, FALSE)),"")</f>
        <v>4</v>
      </c>
      <c r="S2760" s="229">
        <f>IFERROR(IF(VLOOKUP($C2760,'MSCI Database'!$C:$R,6, FALSE)="","",VLOOKUP($C2760,'MSCI Database'!$C:$R,6, FALSE)),"")</f>
        <v>3.3</v>
      </c>
      <c r="T2760" s="229">
        <f>IFERROR(IF(VLOOKUP($C2760,'MSCI Database'!$C:$R,7, FALSE)="","",VLOOKUP($C2760,'MSCI Database'!$C:$R,7, FALSE)),"")</f>
        <v>4.8</v>
      </c>
      <c r="U2760" s="229">
        <f>IFERROR(IF(VLOOKUP($C2760,'MSCI Database'!$C:$R,8, FALSE)="","",VLOOKUP($C2760,'MSCI Database'!$C:$R,8, FALSE)),"")</f>
        <v>4.9000000000000004</v>
      </c>
      <c r="V2760" s="229">
        <f>IFERROR(IF(VLOOKUP($C2760,'MSCI Database'!$C:$R,9, FALSE)="","",VLOOKUP($C2760,'MSCI Database'!$C:$R,9, FALSE)),"")</f>
        <v>4.7</v>
      </c>
      <c r="W2760" s="215">
        <f t="shared" ca="1" si="113"/>
        <v>0</v>
      </c>
      <c r="X2760" s="276">
        <f>IFERROR(IF(VLOOKUP($C2760,'MSCI Database'!$C:$R,10, FALSE)="","",VLOOKUP($C2760,'MSCI Database'!$C:$R,10, FALSE)),"")</f>
        <v>50604</v>
      </c>
      <c r="Y2760" s="229" t="str">
        <f>IFERROR(IF(VLOOKUP($C2760,'MSCI Database'!$C:$R,11, FALSE)="","",VLOOKUP($C2760,'MSCI Database'!$C:$R,11, FALSE)),"")</f>
        <v>2019</v>
      </c>
      <c r="Z2760" s="229" t="str">
        <f>IFERROR(IF(VLOOKUP($C2760,'MSCI Database'!$C:$R,12, FALSE)="","",VLOOKUP($C2760,'MSCI Database'!$C:$R,12, FALSE)),"")</f>
        <v>E.Segmt-Moderately Low</v>
      </c>
      <c r="AA2760" s="229" t="str">
        <f>IFERROR(IF(VLOOKUP($C2760,'MSCI Database'!$C:$R,13, FALSE)="","",VLOOKUP($C2760,'MSCI Database'!$C:$R,13, FALSE)),"")</f>
        <v>Strengthened employee programs drive upgrade</v>
      </c>
    </row>
    <row r="2761" spans="1:27" s="130" customFormat="1" ht="15" hidden="1" customHeight="1" outlineLevel="1">
      <c r="A2761" s="130" t="s">
        <v>2060</v>
      </c>
      <c r="B2761" s="130" t="s">
        <v>2061</v>
      </c>
      <c r="C2761" s="130" t="s">
        <v>2062</v>
      </c>
      <c r="D2761" s="130" t="s">
        <v>12130</v>
      </c>
      <c r="E2761" s="130" t="s">
        <v>100</v>
      </c>
      <c r="F2761" s="215">
        <v>3.5670148921688669E-2</v>
      </c>
      <c r="G2761" s="132" t="str">
        <f ca="1">IFERROR(_xll.BQL($A2761, "cur_mkt_cap(currency=EUR)")/1000000, " ")</f>
        <v xml:space="preserve"> </v>
      </c>
      <c r="M2761" s="308"/>
      <c r="N2761" s="215">
        <f t="shared" si="112"/>
        <v>3.8638198103363826E-4</v>
      </c>
      <c r="O2761" s="172" t="str">
        <f>IFERROR(IF(VLOOKUP($C2761,'MSCI Database'!$C:$R,2, FALSE)="","",VLOOKUP($C2761,'MSCI Database'!$C:$R,2, FALSE)),"")</f>
        <v>Utilities</v>
      </c>
      <c r="P2761" s="229" t="str">
        <f>IFERROR(IF(VLOOKUP($C2761,'MSCI Database'!$C:$R,3, FALSE)="","",VLOOKUP($C2761,'MSCI Database'!$C:$R,3, FALSE)),"")</f>
        <v>AAA</v>
      </c>
      <c r="Q2761" s="229" t="str">
        <f>IFERROR(IF(VLOOKUP($C2761,'MSCI Database'!$C:$R,4, FALSE)="","",VLOOKUP($C2761,'MSCI Database'!$C:$R,4, FALSE)),"")</f>
        <v>0</v>
      </c>
      <c r="R2761" s="229">
        <f>IFERROR(IF(VLOOKUP($C2761,'MSCI Database'!$C:$R,5, FALSE)="","",VLOOKUP($C2761,'MSCI Database'!$C:$R,5, FALSE)),"")</f>
        <v>10</v>
      </c>
      <c r="S2761" s="229">
        <f>IFERROR(IF(VLOOKUP($C2761,'MSCI Database'!$C:$R,6, FALSE)="","",VLOOKUP($C2761,'MSCI Database'!$C:$R,6, FALSE)),"")</f>
        <v>10</v>
      </c>
      <c r="T2761" s="229">
        <f>IFERROR(IF(VLOOKUP($C2761,'MSCI Database'!$C:$R,7, FALSE)="","",VLOOKUP($C2761,'MSCI Database'!$C:$R,7, FALSE)),"")</f>
        <v>10</v>
      </c>
      <c r="U2761" s="229">
        <f>IFERROR(IF(VLOOKUP($C2761,'MSCI Database'!$C:$R,8, FALSE)="","",VLOOKUP($C2761,'MSCI Database'!$C:$R,8, FALSE)),"")</f>
        <v>7</v>
      </c>
      <c r="V2761" s="229">
        <f>IFERROR(IF(VLOOKUP($C2761,'MSCI Database'!$C:$R,9, FALSE)="","",VLOOKUP($C2761,'MSCI Database'!$C:$R,9, FALSE)),"")</f>
        <v>8.5</v>
      </c>
      <c r="W2761" s="215">
        <f t="shared" ca="1" si="113"/>
        <v>0</v>
      </c>
      <c r="X2761" s="276">
        <f>IFERROR(IF(VLOOKUP($C2761,'MSCI Database'!$C:$R,10, FALSE)="","",VLOOKUP($C2761,'MSCI Database'!$C:$R,10, FALSE)),"")</f>
        <v>16378147</v>
      </c>
      <c r="Y2761" s="229" t="str">
        <f>IFERROR(IF(VLOOKUP($C2761,'MSCI Database'!$C:$R,11, FALSE)="","",VLOOKUP($C2761,'MSCI Database'!$C:$R,11, FALSE)),"")</f>
        <v>2019</v>
      </c>
      <c r="Z2761" s="229" t="str">
        <f>IFERROR(IF(VLOOKUP($C2761,'MSCI Database'!$C:$R,12, FALSE)="","",VLOOKUP($C2761,'MSCI Database'!$C:$R,12, FALSE)),"")</f>
        <v>E.CSI</v>
      </c>
      <c r="AA2761" s="229" t="str">
        <f>IFERROR(IF(VLOOKUP($C2761,'MSCI Database'!$C:$R,13, FALSE)="","",VLOOKUP($C2761,'MSCI Database'!$C:$R,13, FALSE)),"")</f>
        <v>Shift to gas could benefit in the near term, but long-term challenges remain</v>
      </c>
    </row>
    <row r="2762" spans="1:27" s="130" customFormat="1" ht="15" hidden="1" customHeight="1" outlineLevel="1">
      <c r="A2762" s="130" t="s">
        <v>4811</v>
      </c>
      <c r="B2762" s="130" t="s">
        <v>4812</v>
      </c>
      <c r="C2762" s="130" t="s">
        <v>4813</v>
      </c>
      <c r="D2762" s="130" t="s">
        <v>18678</v>
      </c>
      <c r="E2762" s="130" t="s">
        <v>18689</v>
      </c>
      <c r="F2762" s="215">
        <v>3.9279305900126607E-3</v>
      </c>
      <c r="G2762" s="132" t="str">
        <f ca="1">IFERROR(_xll.BQL($A2762, "cur_mkt_cap(currency=EUR)")/1000000, " ")</f>
        <v xml:space="preserve"> </v>
      </c>
      <c r="M2762" s="308"/>
      <c r="N2762" s="215">
        <f t="shared" ref="N2762:N2825" si="114">IF(V2762&lt;&gt;"",VLOOKUP($A2762,$A$1737:$V$3221,6,FALSE)/SUMIF($V$1737:$V$3221,"&gt;0",$F$1737:$F$3221),0)</f>
        <v>4.2547666567461882E-5</v>
      </c>
      <c r="O2762" s="172" t="str">
        <f>IFERROR(IF(VLOOKUP($C2762,'MSCI Database'!$C:$R,2, FALSE)="","",VLOOKUP($C2762,'MSCI Database'!$C:$R,2, FALSE)),"")</f>
        <v>Electronic Equipment, Instruments &amp; Components</v>
      </c>
      <c r="P2762" s="229" t="str">
        <f>IFERROR(IF(VLOOKUP($C2762,'MSCI Database'!$C:$R,3, FALSE)="","",VLOOKUP($C2762,'MSCI Database'!$C:$R,3, FALSE)),"")</f>
        <v>A</v>
      </c>
      <c r="Q2762" s="229" t="str">
        <f>IFERROR(IF(VLOOKUP($C2762,'MSCI Database'!$C:$R,4, FALSE)="","",VLOOKUP($C2762,'MSCI Database'!$C:$R,4, FALSE)),"")</f>
        <v>1</v>
      </c>
      <c r="R2762" s="229">
        <f>IFERROR(IF(VLOOKUP($C2762,'MSCI Database'!$C:$R,5, FALSE)="","",VLOOKUP($C2762,'MSCI Database'!$C:$R,5, FALSE)),"")</f>
        <v>5.8</v>
      </c>
      <c r="S2762" s="229">
        <f>IFERROR(IF(VLOOKUP($C2762,'MSCI Database'!$C:$R,6, FALSE)="","",VLOOKUP($C2762,'MSCI Database'!$C:$R,6, FALSE)),"")</f>
        <v>3.5</v>
      </c>
      <c r="T2762" s="229">
        <f>IFERROR(IF(VLOOKUP($C2762,'MSCI Database'!$C:$R,7, FALSE)="","",VLOOKUP($C2762,'MSCI Database'!$C:$R,7, FALSE)),"")</f>
        <v>4.7</v>
      </c>
      <c r="U2762" s="229">
        <f>IFERROR(IF(VLOOKUP($C2762,'MSCI Database'!$C:$R,8, FALSE)="","",VLOOKUP($C2762,'MSCI Database'!$C:$R,8, FALSE)),"")</f>
        <v>4.8</v>
      </c>
      <c r="V2762" s="229">
        <f>IFERROR(IF(VLOOKUP($C2762,'MSCI Database'!$C:$R,9, FALSE)="","",VLOOKUP($C2762,'MSCI Database'!$C:$R,9, FALSE)),"")</f>
        <v>4.5999999999999996</v>
      </c>
      <c r="W2762" s="215">
        <f t="shared" ref="W2762:W2825" ca="1" si="115">IFERROR(IF(X2762&lt;&gt;"",VLOOKUP($A2762,$A$1737:$X$3221,6,FALSE)/100,0)*$G$1735/$G2762, 0)</f>
        <v>0</v>
      </c>
      <c r="X2762" s="276">
        <f>IFERROR(IF(VLOOKUP($C2762,'MSCI Database'!$C:$R,10, FALSE)="","",VLOOKUP($C2762,'MSCI Database'!$C:$R,10, FALSE)),"")</f>
        <v>704852</v>
      </c>
      <c r="Y2762" s="229" t="str">
        <f>IFERROR(IF(VLOOKUP($C2762,'MSCI Database'!$C:$R,11, FALSE)="","",VLOOKUP($C2762,'MSCI Database'!$C:$R,11, FALSE)),"")</f>
        <v>2019</v>
      </c>
      <c r="Z2762" s="229" t="str">
        <f>IFERROR(IF(VLOOKUP($C2762,'MSCI Database'!$C:$R,12, FALSE)="","",VLOOKUP($C2762,'MSCI Database'!$C:$R,12, FALSE)),"")</f>
        <v>Reported</v>
      </c>
      <c r="AA2762" s="229" t="str">
        <f>IFERROR(IF(VLOOKUP($C2762,'MSCI Database'!$C:$R,13, FALSE)="","",VLOOKUP($C2762,'MSCI Database'!$C:$R,13, FALSE)),"")</f>
        <v>Improvement in chemical safety risk control and initiatives in cleantech</v>
      </c>
    </row>
    <row r="2763" spans="1:27" s="130" customFormat="1" ht="15" hidden="1" customHeight="1" outlineLevel="1">
      <c r="A2763" s="130" t="s">
        <v>8265</v>
      </c>
      <c r="B2763" s="130" t="s">
        <v>8266</v>
      </c>
      <c r="C2763" s="130" t="s">
        <v>8267</v>
      </c>
      <c r="D2763" s="130" t="s">
        <v>12128</v>
      </c>
      <c r="E2763" s="130" t="s">
        <v>12133</v>
      </c>
      <c r="F2763" s="215">
        <v>3.0457932223732151E-2</v>
      </c>
      <c r="G2763" s="132" t="str">
        <f ca="1">IFERROR(_xll.BQL($A2763, "cur_mkt_cap(currency=EUR)")/1000000, " ")</f>
        <v xml:space="preserve"> </v>
      </c>
      <c r="M2763" s="308"/>
      <c r="N2763" s="215">
        <f t="shared" si="114"/>
        <v>3.2992282192683331E-4</v>
      </c>
      <c r="O2763" s="172" t="str">
        <f>IFERROR(IF(VLOOKUP($C2763,'MSCI Database'!$C:$R,2, FALSE)="","",VLOOKUP($C2763,'MSCI Database'!$C:$R,2, FALSE)),"")</f>
        <v>Pharmaceuticals</v>
      </c>
      <c r="P2763" s="229" t="str">
        <f>IFERROR(IF(VLOOKUP($C2763,'MSCI Database'!$C:$R,3, FALSE)="","",VLOOKUP($C2763,'MSCI Database'!$C:$R,3, FALSE)),"")</f>
        <v>BB</v>
      </c>
      <c r="Q2763" s="229" t="str">
        <f>IFERROR(IF(VLOOKUP($C2763,'MSCI Database'!$C:$R,4, FALSE)="","",VLOOKUP($C2763,'MSCI Database'!$C:$R,4, FALSE)),"")</f>
        <v>1</v>
      </c>
      <c r="R2763" s="229">
        <f>IFERROR(IF(VLOOKUP($C2763,'MSCI Database'!$C:$R,5, FALSE)="","",VLOOKUP($C2763,'MSCI Database'!$C:$R,5, FALSE)),"")</f>
        <v>4.0999999999999996</v>
      </c>
      <c r="S2763" s="229">
        <f>IFERROR(IF(VLOOKUP($C2763,'MSCI Database'!$C:$R,6, FALSE)="","",VLOOKUP($C2763,'MSCI Database'!$C:$R,6, FALSE)),"")</f>
        <v>2.7</v>
      </c>
      <c r="T2763" s="229">
        <f>IFERROR(IF(VLOOKUP($C2763,'MSCI Database'!$C:$R,7, FALSE)="","",VLOOKUP($C2763,'MSCI Database'!$C:$R,7, FALSE)),"")</f>
        <v>3.3</v>
      </c>
      <c r="U2763" s="229">
        <f>IFERROR(IF(VLOOKUP($C2763,'MSCI Database'!$C:$R,8, FALSE)="","",VLOOKUP($C2763,'MSCI Database'!$C:$R,8, FALSE)),"")</f>
        <v>3.9</v>
      </c>
      <c r="V2763" s="229">
        <f>IFERROR(IF(VLOOKUP($C2763,'MSCI Database'!$C:$R,9, FALSE)="","",VLOOKUP($C2763,'MSCI Database'!$C:$R,9, FALSE)),"")</f>
        <v>3.4</v>
      </c>
      <c r="W2763" s="215">
        <f t="shared" ca="1" si="115"/>
        <v>0</v>
      </c>
      <c r="X2763" s="276">
        <f>IFERROR(IF(VLOOKUP($C2763,'MSCI Database'!$C:$R,10, FALSE)="","",VLOOKUP($C2763,'MSCI Database'!$C:$R,10, FALSE)),"")</f>
        <v>670206</v>
      </c>
      <c r="Y2763" s="229" t="str">
        <f>IFERROR(IF(VLOOKUP($C2763,'MSCI Database'!$C:$R,11, FALSE)="","",VLOOKUP($C2763,'MSCI Database'!$C:$R,11, FALSE)),"")</f>
        <v>2019</v>
      </c>
      <c r="Z2763" s="229" t="str">
        <f>IFERROR(IF(VLOOKUP($C2763,'MSCI Database'!$C:$R,12, FALSE)="","",VLOOKUP($C2763,'MSCI Database'!$C:$R,12, FALSE)),"")</f>
        <v>Reported</v>
      </c>
      <c r="AA2763" s="229" t="str">
        <f>IFERROR(IF(VLOOKUP($C2763,'MSCI Database'!$C:$R,13, FALSE)="","",VLOOKUP($C2763,'MSCI Database'!$C:$R,13, FALSE)),"")</f>
        <v>Improved talent management initiatives; product quality and safety issues persist</v>
      </c>
    </row>
    <row r="2764" spans="1:27" s="130" customFormat="1" ht="15" hidden="1" customHeight="1" outlineLevel="1">
      <c r="A2764" s="130" t="s">
        <v>6257</v>
      </c>
      <c r="B2764" s="130" t="s">
        <v>6258</v>
      </c>
      <c r="C2764" s="130" t="s">
        <v>6259</v>
      </c>
      <c r="D2764" s="130" t="s">
        <v>12128</v>
      </c>
      <c r="E2764" s="130" t="s">
        <v>18689</v>
      </c>
      <c r="F2764" s="215">
        <v>3.0410053010996162E-2</v>
      </c>
      <c r="G2764" s="132" t="str">
        <f ca="1">IFERROR(_xll.BQL($A2764, "cur_mkt_cap(currency=EUR)")/1000000, " ")</f>
        <v xml:space="preserve"> </v>
      </c>
      <c r="M2764" s="308"/>
      <c r="N2764" s="215">
        <f t="shared" si="114"/>
        <v>3.294041903644062E-4</v>
      </c>
      <c r="O2764" s="172" t="str">
        <f>IFERROR(IF(VLOOKUP($C2764,'MSCI Database'!$C:$R,2, FALSE)="","",VLOOKUP($C2764,'MSCI Database'!$C:$R,2, FALSE)),"")</f>
        <v>Software &amp; Services</v>
      </c>
      <c r="P2764" s="229" t="str">
        <f>IFERROR(IF(VLOOKUP($C2764,'MSCI Database'!$C:$R,3, FALSE)="","",VLOOKUP($C2764,'MSCI Database'!$C:$R,3, FALSE)),"")</f>
        <v>BBB</v>
      </c>
      <c r="Q2764" s="229" t="str">
        <f>IFERROR(IF(VLOOKUP($C2764,'MSCI Database'!$C:$R,4, FALSE)="","",VLOOKUP($C2764,'MSCI Database'!$C:$R,4, FALSE)),"")</f>
        <v>0</v>
      </c>
      <c r="R2764" s="229">
        <f>IFERROR(IF(VLOOKUP($C2764,'MSCI Database'!$C:$R,5, FALSE)="","",VLOOKUP($C2764,'MSCI Database'!$C:$R,5, FALSE)),"")</f>
        <v>5.3</v>
      </c>
      <c r="S2764" s="229">
        <f>IFERROR(IF(VLOOKUP($C2764,'MSCI Database'!$C:$R,6, FALSE)="","",VLOOKUP($C2764,'MSCI Database'!$C:$R,6, FALSE)),"")</f>
        <v>10</v>
      </c>
      <c r="T2764" s="229">
        <f>IFERROR(IF(VLOOKUP($C2764,'MSCI Database'!$C:$R,7, FALSE)="","",VLOOKUP($C2764,'MSCI Database'!$C:$R,7, FALSE)),"")</f>
        <v>3.5</v>
      </c>
      <c r="U2764" s="229">
        <f>IFERROR(IF(VLOOKUP($C2764,'MSCI Database'!$C:$R,8, FALSE)="","",VLOOKUP($C2764,'MSCI Database'!$C:$R,8, FALSE)),"")</f>
        <v>4.7</v>
      </c>
      <c r="V2764" s="229">
        <f>IFERROR(IF(VLOOKUP($C2764,'MSCI Database'!$C:$R,9, FALSE)="","",VLOOKUP($C2764,'MSCI Database'!$C:$R,9, FALSE)),"")</f>
        <v>4.3</v>
      </c>
      <c r="W2764" s="215">
        <f t="shared" ca="1" si="115"/>
        <v>0</v>
      </c>
      <c r="X2764" s="276">
        <f>IFERROR(IF(VLOOKUP($C2764,'MSCI Database'!$C:$R,10, FALSE)="","",VLOOKUP($C2764,'MSCI Database'!$C:$R,10, FALSE)),"")</f>
        <v>171856</v>
      </c>
      <c r="Y2764" s="229" t="str">
        <f>IFERROR(IF(VLOOKUP($C2764,'MSCI Database'!$C:$R,11, FALSE)="","",VLOOKUP($C2764,'MSCI Database'!$C:$R,11, FALSE)),"")</f>
        <v>2019</v>
      </c>
      <c r="Z2764" s="229" t="str">
        <f>IFERROR(IF(VLOOKUP($C2764,'MSCI Database'!$C:$R,12, FALSE)="","",VLOOKUP($C2764,'MSCI Database'!$C:$R,12, FALSE)),"")</f>
        <v>E.CSI</v>
      </c>
      <c r="AA2764" s="229" t="str">
        <f>IFERROR(IF(VLOOKUP($C2764,'MSCI Database'!$C:$R,13, FALSE)="","",VLOOKUP($C2764,'MSCI Database'!$C:$R,13, FALSE)),"")</f>
        <v>Talent management initiatives continue to trail those of better-performing peers</v>
      </c>
    </row>
    <row r="2765" spans="1:27" s="130" customFormat="1" ht="15" hidden="1" customHeight="1" outlineLevel="1">
      <c r="A2765" s="130" t="s">
        <v>6691</v>
      </c>
      <c r="B2765" s="130" t="s">
        <v>6692</v>
      </c>
      <c r="C2765" s="130" t="s">
        <v>6693</v>
      </c>
      <c r="D2765" s="130" t="s">
        <v>12128</v>
      </c>
      <c r="E2765" s="130" t="s">
        <v>18689</v>
      </c>
      <c r="F2765" s="215">
        <v>3.0375831480883839E-2</v>
      </c>
      <c r="G2765" s="132" t="str">
        <f ca="1">IFERROR(_xll.BQL($A2765, "cur_mkt_cap(currency=EUR)")/1000000, " ")</f>
        <v xml:space="preserve"> </v>
      </c>
      <c r="M2765" s="308"/>
      <c r="N2765" s="215">
        <f t="shared" si="114"/>
        <v>3.2903349994122265E-4</v>
      </c>
      <c r="O2765" s="172" t="str">
        <f>IFERROR(IF(VLOOKUP($C2765,'MSCI Database'!$C:$R,2, FALSE)="","",VLOOKUP($C2765,'MSCI Database'!$C:$R,2, FALSE)),"")</f>
        <v>Software &amp; Services</v>
      </c>
      <c r="P2765" s="229" t="str">
        <f>IFERROR(IF(VLOOKUP($C2765,'MSCI Database'!$C:$R,3, FALSE)="","",VLOOKUP($C2765,'MSCI Database'!$C:$R,3, FALSE)),"")</f>
        <v>A</v>
      </c>
      <c r="Q2765" s="229" t="str">
        <f>IFERROR(IF(VLOOKUP($C2765,'MSCI Database'!$C:$R,4, FALSE)="","",VLOOKUP($C2765,'MSCI Database'!$C:$R,4, FALSE)),"")</f>
        <v>0</v>
      </c>
      <c r="R2765" s="229">
        <f>IFERROR(IF(VLOOKUP($C2765,'MSCI Database'!$C:$R,5, FALSE)="","",VLOOKUP($C2765,'MSCI Database'!$C:$R,5, FALSE)),"")</f>
        <v>6.8</v>
      </c>
      <c r="S2765" s="229">
        <f>IFERROR(IF(VLOOKUP($C2765,'MSCI Database'!$C:$R,6, FALSE)="","",VLOOKUP($C2765,'MSCI Database'!$C:$R,6, FALSE)),"")</f>
        <v>6.5</v>
      </c>
      <c r="T2765" s="229">
        <f>IFERROR(IF(VLOOKUP($C2765,'MSCI Database'!$C:$R,7, FALSE)="","",VLOOKUP($C2765,'MSCI Database'!$C:$R,7, FALSE)),"")</f>
        <v>4.8</v>
      </c>
      <c r="U2765" s="229">
        <f>IFERROR(IF(VLOOKUP($C2765,'MSCI Database'!$C:$R,8, FALSE)="","",VLOOKUP($C2765,'MSCI Database'!$C:$R,8, FALSE)),"")</f>
        <v>4.9000000000000004</v>
      </c>
      <c r="V2765" s="229">
        <f>IFERROR(IF(VLOOKUP($C2765,'MSCI Database'!$C:$R,9, FALSE)="","",VLOOKUP($C2765,'MSCI Database'!$C:$R,9, FALSE)),"")</f>
        <v>5.0999999999999996</v>
      </c>
      <c r="W2765" s="215">
        <f t="shared" ca="1" si="115"/>
        <v>0</v>
      </c>
      <c r="X2765" s="276">
        <f>IFERROR(IF(VLOOKUP($C2765,'MSCI Database'!$C:$R,10, FALSE)="","",VLOOKUP($C2765,'MSCI Database'!$C:$R,10, FALSE)),"")</f>
        <v>25557</v>
      </c>
      <c r="Y2765" s="229" t="str">
        <f>IFERROR(IF(VLOOKUP($C2765,'MSCI Database'!$C:$R,11, FALSE)="","",VLOOKUP($C2765,'MSCI Database'!$C:$R,11, FALSE)),"")</f>
        <v>2019</v>
      </c>
      <c r="Z2765" s="229" t="str">
        <f>IFERROR(IF(VLOOKUP($C2765,'MSCI Database'!$C:$R,12, FALSE)="","",VLOOKUP($C2765,'MSCI Database'!$C:$R,12, FALSE)),"")</f>
        <v>Reported</v>
      </c>
      <c r="AA2765" s="229" t="str">
        <f>IFERROR(IF(VLOOKUP($C2765,'MSCI Database'!$C:$R,13, FALSE)="","",VLOOKUP($C2765,'MSCI Database'!$C:$R,13, FALSE)),"")</f>
        <v>Well-placed in cleantech opportunities; data security challenges remain</v>
      </c>
    </row>
    <row r="2766" spans="1:27" s="130" customFormat="1" ht="15" hidden="1" customHeight="1" outlineLevel="1">
      <c r="A2766" s="130" t="s">
        <v>6630</v>
      </c>
      <c r="B2766" s="130" t="s">
        <v>6631</v>
      </c>
      <c r="C2766" s="130" t="s">
        <v>6632</v>
      </c>
      <c r="D2766" s="130" t="s">
        <v>12128</v>
      </c>
      <c r="E2766" s="130" t="s">
        <v>18684</v>
      </c>
      <c r="F2766" s="215">
        <v>3.0370981185277372E-2</v>
      </c>
      <c r="G2766" s="132" t="str">
        <f ca="1">IFERROR(_xll.BQL($A2766, "cur_mkt_cap(currency=EUR)")/1000000, " ")</f>
        <v xml:space="preserve"> </v>
      </c>
      <c r="M2766" s="308"/>
      <c r="N2766" s="215">
        <f t="shared" si="114"/>
        <v>3.2898096114108641E-4</v>
      </c>
      <c r="O2766" s="172" t="str">
        <f>IFERROR(IF(VLOOKUP($C2766,'MSCI Database'!$C:$R,2, FALSE)="","",VLOOKUP($C2766,'MSCI Database'!$C:$R,2, FALSE)),"")</f>
        <v>Specialty Chemicals</v>
      </c>
      <c r="P2766" s="229" t="str">
        <f>IFERROR(IF(VLOOKUP($C2766,'MSCI Database'!$C:$R,3, FALSE)="","",VLOOKUP($C2766,'MSCI Database'!$C:$R,3, FALSE)),"")</f>
        <v>BBB</v>
      </c>
      <c r="Q2766" s="229" t="str">
        <f>IFERROR(IF(VLOOKUP($C2766,'MSCI Database'!$C:$R,4, FALSE)="","",VLOOKUP($C2766,'MSCI Database'!$C:$R,4, FALSE)),"")</f>
        <v>0</v>
      </c>
      <c r="R2766" s="229">
        <f>IFERROR(IF(VLOOKUP($C2766,'MSCI Database'!$C:$R,5, FALSE)="","",VLOOKUP($C2766,'MSCI Database'!$C:$R,5, FALSE)),"")</f>
        <v>4.8</v>
      </c>
      <c r="S2766" s="229">
        <f>IFERROR(IF(VLOOKUP($C2766,'MSCI Database'!$C:$R,6, FALSE)="","",VLOOKUP($C2766,'MSCI Database'!$C:$R,6, FALSE)),"")</f>
        <v>4.4000000000000004</v>
      </c>
      <c r="T2766" s="229">
        <f>IFERROR(IF(VLOOKUP($C2766,'MSCI Database'!$C:$R,7, FALSE)="","",VLOOKUP($C2766,'MSCI Database'!$C:$R,7, FALSE)),"")</f>
        <v>2.8</v>
      </c>
      <c r="U2766" s="229">
        <f>IFERROR(IF(VLOOKUP($C2766,'MSCI Database'!$C:$R,8, FALSE)="","",VLOOKUP($C2766,'MSCI Database'!$C:$R,8, FALSE)),"")</f>
        <v>6.2</v>
      </c>
      <c r="V2766" s="229">
        <f>IFERROR(IF(VLOOKUP($C2766,'MSCI Database'!$C:$R,9, FALSE)="","",VLOOKUP($C2766,'MSCI Database'!$C:$R,9, FALSE)),"")</f>
        <v>4.8</v>
      </c>
      <c r="W2766" s="215">
        <f t="shared" ca="1" si="115"/>
        <v>0</v>
      </c>
      <c r="X2766" s="276">
        <f>IFERROR(IF(VLOOKUP($C2766,'MSCI Database'!$C:$R,10, FALSE)="","",VLOOKUP($C2766,'MSCI Database'!$C:$R,10, FALSE)),"")</f>
        <v>2921577</v>
      </c>
      <c r="Y2766" s="229" t="str">
        <f>IFERROR(IF(VLOOKUP($C2766,'MSCI Database'!$C:$R,11, FALSE)="","",VLOOKUP($C2766,'MSCI Database'!$C:$R,11, FALSE)),"")</f>
        <v>2019</v>
      </c>
      <c r="Z2766" s="229" t="str">
        <f>IFERROR(IF(VLOOKUP($C2766,'MSCI Database'!$C:$R,12, FALSE)="","",VLOOKUP($C2766,'MSCI Database'!$C:$R,12, FALSE)),"")</f>
        <v>Reported</v>
      </c>
      <c r="AA2766" s="229" t="str">
        <f>IFERROR(IF(VLOOKUP($C2766,'MSCI Database'!$C:$R,13, FALSE)="","",VLOOKUP($C2766,'MSCI Database'!$C:$R,13, FALSE)),"")</f>
        <v>Strong pay practices; below-par performance on environmental and social parameters</v>
      </c>
    </row>
    <row r="2767" spans="1:27" s="130" customFormat="1" ht="15" hidden="1" customHeight="1" outlineLevel="1">
      <c r="A2767" s="130" t="s">
        <v>6389</v>
      </c>
      <c r="B2767" s="130" t="s">
        <v>6390</v>
      </c>
      <c r="C2767" s="130" t="s">
        <v>6391</v>
      </c>
      <c r="D2767" s="130" t="s">
        <v>12128</v>
      </c>
      <c r="E2767" s="130" t="s">
        <v>18689</v>
      </c>
      <c r="F2767" s="215">
        <v>3.034581025990396E-2</v>
      </c>
      <c r="G2767" s="132" t="str">
        <f ca="1">IFERROR(_xll.BQL($A2767, "cur_mkt_cap(currency=EUR)")/1000000, " ")</f>
        <v xml:space="preserve"> </v>
      </c>
      <c r="M2767" s="308"/>
      <c r="N2767" s="215">
        <f t="shared" si="114"/>
        <v>3.287083076113358E-4</v>
      </c>
      <c r="O2767" s="172" t="str">
        <f>IFERROR(IF(VLOOKUP($C2767,'MSCI Database'!$C:$R,2, FALSE)="","",VLOOKUP($C2767,'MSCI Database'!$C:$R,2, FALSE)),"")</f>
        <v>Technology Hardware, Storage &amp; Peripherals</v>
      </c>
      <c r="P2767" s="229" t="str">
        <f>IFERROR(IF(VLOOKUP($C2767,'MSCI Database'!$C:$R,3, FALSE)="","",VLOOKUP($C2767,'MSCI Database'!$C:$R,3, FALSE)),"")</f>
        <v>BBB</v>
      </c>
      <c r="Q2767" s="229" t="str">
        <f>IFERROR(IF(VLOOKUP($C2767,'MSCI Database'!$C:$R,4, FALSE)="","",VLOOKUP($C2767,'MSCI Database'!$C:$R,4, FALSE)),"")</f>
        <v>0</v>
      </c>
      <c r="R2767" s="229">
        <f>IFERROR(IF(VLOOKUP($C2767,'MSCI Database'!$C:$R,5, FALSE)="","",VLOOKUP($C2767,'MSCI Database'!$C:$R,5, FALSE)),"")</f>
        <v>5.5</v>
      </c>
      <c r="S2767" s="229">
        <f>IFERROR(IF(VLOOKUP($C2767,'MSCI Database'!$C:$R,6, FALSE)="","",VLOOKUP($C2767,'MSCI Database'!$C:$R,6, FALSE)),"")</f>
        <v>2.2000000000000002</v>
      </c>
      <c r="T2767" s="229">
        <f>IFERROR(IF(VLOOKUP($C2767,'MSCI Database'!$C:$R,7, FALSE)="","",VLOOKUP($C2767,'MSCI Database'!$C:$R,7, FALSE)),"")</f>
        <v>5.0999999999999996</v>
      </c>
      <c r="U2767" s="229">
        <f>IFERROR(IF(VLOOKUP($C2767,'MSCI Database'!$C:$R,8, FALSE)="","",VLOOKUP($C2767,'MSCI Database'!$C:$R,8, FALSE)),"")</f>
        <v>4.8</v>
      </c>
      <c r="V2767" s="229">
        <f>IFERROR(IF(VLOOKUP($C2767,'MSCI Database'!$C:$R,9, FALSE)="","",VLOOKUP($C2767,'MSCI Database'!$C:$R,9, FALSE)),"")</f>
        <v>4.5</v>
      </c>
      <c r="W2767" s="215">
        <f t="shared" ca="1" si="115"/>
        <v>0</v>
      </c>
      <c r="X2767" s="276">
        <f>IFERROR(IF(VLOOKUP($C2767,'MSCI Database'!$C:$R,10, FALSE)="","",VLOOKUP($C2767,'MSCI Database'!$C:$R,10, FALSE)),"")</f>
        <v>7332</v>
      </c>
      <c r="Y2767" s="229" t="str">
        <f>IFERROR(IF(VLOOKUP($C2767,'MSCI Database'!$C:$R,11, FALSE)="","",VLOOKUP($C2767,'MSCI Database'!$C:$R,11, FALSE)),"")</f>
        <v>2019</v>
      </c>
      <c r="Z2767" s="229" t="str">
        <f>IFERROR(IF(VLOOKUP($C2767,'MSCI Database'!$C:$R,12, FALSE)="","",VLOOKUP($C2767,'MSCI Database'!$C:$R,12, FALSE)),"")</f>
        <v>Reported</v>
      </c>
      <c r="AA2767" s="229" t="str">
        <f>IFERROR(IF(VLOOKUP($C2767,'MSCI Database'!$C:$R,13, FALSE)="","",VLOOKUP($C2767,'MSCI Database'!$C:$R,13, FALSE)),"")</f>
        <v>Improvements to governance practices yet lags in employee management initiatives</v>
      </c>
    </row>
    <row r="2768" spans="1:27" s="130" customFormat="1" ht="15" hidden="1" customHeight="1" outlineLevel="1">
      <c r="A2768" s="130" t="s">
        <v>1236</v>
      </c>
      <c r="B2768" s="130" t="s">
        <v>1237</v>
      </c>
      <c r="C2768" s="130" t="s">
        <v>1238</v>
      </c>
      <c r="D2768" s="130" t="s">
        <v>18681</v>
      </c>
      <c r="E2768" s="130" t="s">
        <v>12133</v>
      </c>
      <c r="F2768" s="215">
        <v>3.2127201055730838E-2</v>
      </c>
      <c r="G2768" s="132" t="str">
        <f ca="1">IFERROR(_xll.BQL($A2768, "cur_mkt_cap(currency=EUR)")/1000000, " ")</f>
        <v xml:space="preserve"> </v>
      </c>
      <c r="M2768" s="308"/>
      <c r="N2768" s="215">
        <f t="shared" si="114"/>
        <v>3.4800447893368683E-4</v>
      </c>
      <c r="O2768" s="172" t="str">
        <f>IFERROR(IF(VLOOKUP($C2768,'MSCI Database'!$C:$R,2, FALSE)="","",VLOOKUP($C2768,'MSCI Database'!$C:$R,2, FALSE)),"")</f>
        <v>Health Care Equipment &amp; Supplies</v>
      </c>
      <c r="P2768" s="229" t="str">
        <f>IFERROR(IF(VLOOKUP($C2768,'MSCI Database'!$C:$R,3, FALSE)="","",VLOOKUP($C2768,'MSCI Database'!$C:$R,3, FALSE)),"")</f>
        <v>AA</v>
      </c>
      <c r="Q2768" s="229" t="str">
        <f>IFERROR(IF(VLOOKUP($C2768,'MSCI Database'!$C:$R,4, FALSE)="","",VLOOKUP($C2768,'MSCI Database'!$C:$R,4, FALSE)),"")</f>
        <v>0</v>
      </c>
      <c r="R2768" s="229">
        <f>IFERROR(IF(VLOOKUP($C2768,'MSCI Database'!$C:$R,5, FALSE)="","",VLOOKUP($C2768,'MSCI Database'!$C:$R,5, FALSE)),"")</f>
        <v>8.3000000000000007</v>
      </c>
      <c r="S2768" s="229">
        <f>IFERROR(IF(VLOOKUP($C2768,'MSCI Database'!$C:$R,6, FALSE)="","",VLOOKUP($C2768,'MSCI Database'!$C:$R,6, FALSE)),"")</f>
        <v>10</v>
      </c>
      <c r="T2768" s="229">
        <f>IFERROR(IF(VLOOKUP($C2768,'MSCI Database'!$C:$R,7, FALSE)="","",VLOOKUP($C2768,'MSCI Database'!$C:$R,7, FALSE)),"")</f>
        <v>6.3</v>
      </c>
      <c r="U2768" s="229">
        <f>IFERROR(IF(VLOOKUP($C2768,'MSCI Database'!$C:$R,8, FALSE)="","",VLOOKUP($C2768,'MSCI Database'!$C:$R,8, FALSE)),"")</f>
        <v>5.7</v>
      </c>
      <c r="V2768" s="229">
        <f>IFERROR(IF(VLOOKUP($C2768,'MSCI Database'!$C:$R,9, FALSE)="","",VLOOKUP($C2768,'MSCI Database'!$C:$R,9, FALSE)),"")</f>
        <v>6.3</v>
      </c>
      <c r="W2768" s="215">
        <f t="shared" ca="1" si="115"/>
        <v>0</v>
      </c>
      <c r="X2768" s="276">
        <f>IFERROR(IF(VLOOKUP($C2768,'MSCI Database'!$C:$R,10, FALSE)="","",VLOOKUP($C2768,'MSCI Database'!$C:$R,10, FALSE)),"")</f>
        <v>32119</v>
      </c>
      <c r="Y2768" s="229" t="str">
        <f>IFERROR(IF(VLOOKUP($C2768,'MSCI Database'!$C:$R,11, FALSE)="","",VLOOKUP($C2768,'MSCI Database'!$C:$R,11, FALSE)),"")</f>
        <v>2019</v>
      </c>
      <c r="Z2768" s="229" t="str">
        <f>IFERROR(IF(VLOOKUP($C2768,'MSCI Database'!$C:$R,12, FALSE)="","",VLOOKUP($C2768,'MSCI Database'!$C:$R,12, FALSE)),"")</f>
        <v>Reported</v>
      </c>
      <c r="AA2768" s="229" t="str">
        <f>IFERROR(IF(VLOOKUP($C2768,'MSCI Database'!$C:$R,13, FALSE)="","",VLOOKUP($C2768,'MSCI Database'!$C:$R,13, FALSE)),"")</f>
        <v>Enhanced anti-corruption measures and robust talent management</v>
      </c>
    </row>
    <row r="2769" spans="1:27" s="130" customFormat="1" ht="15" hidden="1" customHeight="1" outlineLevel="1">
      <c r="A2769" s="130" t="s">
        <v>1847</v>
      </c>
      <c r="B2769" s="130" t="s">
        <v>1848</v>
      </c>
      <c r="C2769" s="130" t="s">
        <v>1849</v>
      </c>
      <c r="D2769" s="130" t="s">
        <v>12129</v>
      </c>
      <c r="E2769" s="130" t="s">
        <v>12133</v>
      </c>
      <c r="F2769" s="215">
        <v>3.523243294027064E-2</v>
      </c>
      <c r="G2769" s="132" t="str">
        <f ca="1">IFERROR(_xll.BQL($A2769, "cur_mkt_cap(currency=EUR)")/1000000, " ")</f>
        <v xml:space="preserve"> </v>
      </c>
      <c r="M2769" s="308"/>
      <c r="N2769" s="215">
        <f t="shared" si="114"/>
        <v>3.816406055938641E-4</v>
      </c>
      <c r="O2769" s="172" t="str">
        <f>IFERROR(IF(VLOOKUP($C2769,'MSCI Database'!$C:$R,2, FALSE)="","",VLOOKUP($C2769,'MSCI Database'!$C:$R,2, FALSE)),"")</f>
        <v>Pharmaceuticals</v>
      </c>
      <c r="P2769" s="229" t="str">
        <f>IFERROR(IF(VLOOKUP($C2769,'MSCI Database'!$C:$R,3, FALSE)="","",VLOOKUP($C2769,'MSCI Database'!$C:$R,3, FALSE)),"")</f>
        <v>AAA</v>
      </c>
      <c r="Q2769" s="229" t="str">
        <f>IFERROR(IF(VLOOKUP($C2769,'MSCI Database'!$C:$R,4, FALSE)="","",VLOOKUP($C2769,'MSCI Database'!$C:$R,4, FALSE)),"")</f>
        <v>0</v>
      </c>
      <c r="R2769" s="229">
        <f>IFERROR(IF(VLOOKUP($C2769,'MSCI Database'!$C:$R,5, FALSE)="","",VLOOKUP($C2769,'MSCI Database'!$C:$R,5, FALSE)),"")</f>
        <v>10</v>
      </c>
      <c r="S2769" s="229">
        <f>IFERROR(IF(VLOOKUP($C2769,'MSCI Database'!$C:$R,6, FALSE)="","",VLOOKUP($C2769,'MSCI Database'!$C:$R,6, FALSE)),"")</f>
        <v>7.4</v>
      </c>
      <c r="T2769" s="229">
        <f>IFERROR(IF(VLOOKUP($C2769,'MSCI Database'!$C:$R,7, FALSE)="","",VLOOKUP($C2769,'MSCI Database'!$C:$R,7, FALSE)),"")</f>
        <v>6.6</v>
      </c>
      <c r="U2769" s="229">
        <f>IFERROR(IF(VLOOKUP($C2769,'MSCI Database'!$C:$R,8, FALSE)="","",VLOOKUP($C2769,'MSCI Database'!$C:$R,8, FALSE)),"")</f>
        <v>4.5</v>
      </c>
      <c r="V2769" s="229">
        <f>IFERROR(IF(VLOOKUP($C2769,'MSCI Database'!$C:$R,9, FALSE)="","",VLOOKUP($C2769,'MSCI Database'!$C:$R,9, FALSE)),"")</f>
        <v>6</v>
      </c>
      <c r="W2769" s="215">
        <f t="shared" ca="1" si="115"/>
        <v>0</v>
      </c>
      <c r="X2769" s="276">
        <f>IFERROR(IF(VLOOKUP($C2769,'MSCI Database'!$C:$R,10, FALSE)="","",VLOOKUP($C2769,'MSCI Database'!$C:$R,10, FALSE)),"")</f>
        <v>665000</v>
      </c>
      <c r="Y2769" s="229" t="str">
        <f>IFERROR(IF(VLOOKUP($C2769,'MSCI Database'!$C:$R,11, FALSE)="","",VLOOKUP($C2769,'MSCI Database'!$C:$R,11, FALSE)),"")</f>
        <v>2019</v>
      </c>
      <c r="Z2769" s="229" t="str">
        <f>IFERROR(IF(VLOOKUP($C2769,'MSCI Database'!$C:$R,12, FALSE)="","",VLOOKUP($C2769,'MSCI Database'!$C:$R,12, FALSE)),"")</f>
        <v>Reported</v>
      </c>
      <c r="AA2769" s="229" t="str">
        <f>IFERROR(IF(VLOOKUP($C2769,'MSCI Database'!$C:$R,13, FALSE)="","",VLOOKUP($C2769,'MSCI Database'!$C:$R,13, FALSE)),"")</f>
        <v>Outperforms peers in talent management; robust access to healthcare strategy</v>
      </c>
    </row>
    <row r="2770" spans="1:27" s="130" customFormat="1" ht="15" hidden="1" customHeight="1" outlineLevel="1">
      <c r="A2770" s="130" t="s">
        <v>6431</v>
      </c>
      <c r="B2770" s="130" t="s">
        <v>6432</v>
      </c>
      <c r="C2770" s="130" t="s">
        <v>6433</v>
      </c>
      <c r="D2770" s="130" t="s">
        <v>12128</v>
      </c>
      <c r="E2770" s="130" t="s">
        <v>18684</v>
      </c>
      <c r="F2770" s="215">
        <v>3.0138360539363428E-2</v>
      </c>
      <c r="G2770" s="132" t="str">
        <f ca="1">IFERROR(_xll.BQL($A2770, "cur_mkt_cap(currency=EUR)")/1000000, " ")</f>
        <v xml:space="preserve"> </v>
      </c>
      <c r="M2770" s="308"/>
      <c r="N2770" s="215">
        <f t="shared" si="114"/>
        <v>3.2646119521033911E-4</v>
      </c>
      <c r="O2770" s="172" t="str">
        <f>IFERROR(IF(VLOOKUP($C2770,'MSCI Database'!$C:$R,2, FALSE)="","",VLOOKUP($C2770,'MSCI Database'!$C:$R,2, FALSE)),"")</f>
        <v>Containers &amp; Packaging</v>
      </c>
      <c r="P2770" s="229" t="str">
        <f>IFERROR(IF(VLOOKUP($C2770,'MSCI Database'!$C:$R,3, FALSE)="","",VLOOKUP($C2770,'MSCI Database'!$C:$R,3, FALSE)),"")</f>
        <v>BB</v>
      </c>
      <c r="Q2770" s="229" t="str">
        <f>IFERROR(IF(VLOOKUP($C2770,'MSCI Database'!$C:$R,4, FALSE)="","",VLOOKUP($C2770,'MSCI Database'!$C:$R,4, FALSE)),"")</f>
        <v>-1</v>
      </c>
      <c r="R2770" s="229">
        <f>IFERROR(IF(VLOOKUP($C2770,'MSCI Database'!$C:$R,5, FALSE)="","",VLOOKUP($C2770,'MSCI Database'!$C:$R,5, FALSE)),"")</f>
        <v>3.3</v>
      </c>
      <c r="S2770" s="229">
        <f>IFERROR(IF(VLOOKUP($C2770,'MSCI Database'!$C:$R,6, FALSE)="","",VLOOKUP($C2770,'MSCI Database'!$C:$R,6, FALSE)),"")</f>
        <v>6.3</v>
      </c>
      <c r="T2770" s="229">
        <f>IFERROR(IF(VLOOKUP($C2770,'MSCI Database'!$C:$R,7, FALSE)="","",VLOOKUP($C2770,'MSCI Database'!$C:$R,7, FALSE)),"")</f>
        <v>3.9</v>
      </c>
      <c r="U2770" s="229">
        <f>IFERROR(IF(VLOOKUP($C2770,'MSCI Database'!$C:$R,8, FALSE)="","",VLOOKUP($C2770,'MSCI Database'!$C:$R,8, FALSE)),"")</f>
        <v>4.5</v>
      </c>
      <c r="V2770" s="229">
        <f>IFERROR(IF(VLOOKUP($C2770,'MSCI Database'!$C:$R,9, FALSE)="","",VLOOKUP($C2770,'MSCI Database'!$C:$R,9, FALSE)),"")</f>
        <v>5.3</v>
      </c>
      <c r="W2770" s="215">
        <f t="shared" ca="1" si="115"/>
        <v>0</v>
      </c>
      <c r="X2770" s="276">
        <f>IFERROR(IF(VLOOKUP($C2770,'MSCI Database'!$C:$R,10, FALSE)="","",VLOOKUP($C2770,'MSCI Database'!$C:$R,10, FALSE)),"")</f>
        <v>473924</v>
      </c>
      <c r="Y2770" s="229" t="str">
        <f>IFERROR(IF(VLOOKUP($C2770,'MSCI Database'!$C:$R,11, FALSE)="","",VLOOKUP($C2770,'MSCI Database'!$C:$R,11, FALSE)),"")</f>
        <v>2019</v>
      </c>
      <c r="Z2770" s="229" t="str">
        <f>IFERROR(IF(VLOOKUP($C2770,'MSCI Database'!$C:$R,12, FALSE)="","",VLOOKUP($C2770,'MSCI Database'!$C:$R,12, FALSE)),"")</f>
        <v>Reported</v>
      </c>
      <c r="AA2770" s="229" t="str">
        <f>IFERROR(IF(VLOOKUP($C2770,'MSCI Database'!$C:$R,13, FALSE)="","",VLOOKUP($C2770,'MSCI Database'!$C:$R,13, FALSE)),"")</f>
        <v>Weakened environmental performaance and governance practices lead to downgrade</v>
      </c>
    </row>
    <row r="2771" spans="1:27" s="130" customFormat="1" ht="15" hidden="1" customHeight="1" outlineLevel="1">
      <c r="A2771" s="130" t="s">
        <v>6280</v>
      </c>
      <c r="B2771" s="130" t="s">
        <v>6281</v>
      </c>
      <c r="C2771" s="130" t="s">
        <v>6282</v>
      </c>
      <c r="D2771" s="130" t="s">
        <v>12128</v>
      </c>
      <c r="E2771" s="130" t="s">
        <v>100</v>
      </c>
      <c r="F2771" s="215">
        <v>3.013013893683977E-2</v>
      </c>
      <c r="G2771" s="132" t="str">
        <f ca="1">IFERROR(_xll.BQL($A2771, "cur_mkt_cap(currency=EUR)")/1000000, " ")</f>
        <v xml:space="preserve"> </v>
      </c>
      <c r="M2771" s="308"/>
      <c r="N2771" s="215">
        <f t="shared" si="114"/>
        <v>3.2637213813694878E-4</v>
      </c>
      <c r="O2771" s="172" t="str">
        <f>IFERROR(IF(VLOOKUP($C2771,'MSCI Database'!$C:$R,2, FALSE)="","",VLOOKUP($C2771,'MSCI Database'!$C:$R,2, FALSE)),"")</f>
        <v>Utilities</v>
      </c>
      <c r="P2771" s="229" t="str">
        <f>IFERROR(IF(VLOOKUP($C2771,'MSCI Database'!$C:$R,3, FALSE)="","",VLOOKUP($C2771,'MSCI Database'!$C:$R,3, FALSE)),"")</f>
        <v>AA</v>
      </c>
      <c r="Q2771" s="229" t="str">
        <f>IFERROR(IF(VLOOKUP($C2771,'MSCI Database'!$C:$R,4, FALSE)="","",VLOOKUP($C2771,'MSCI Database'!$C:$R,4, FALSE)),"")</f>
        <v>1</v>
      </c>
      <c r="R2771" s="229">
        <f>IFERROR(IF(VLOOKUP($C2771,'MSCI Database'!$C:$R,5, FALSE)="","",VLOOKUP($C2771,'MSCI Database'!$C:$R,5, FALSE)),"")</f>
        <v>8.3000000000000007</v>
      </c>
      <c r="S2771" s="229">
        <f>IFERROR(IF(VLOOKUP($C2771,'MSCI Database'!$C:$R,6, FALSE)="","",VLOOKUP($C2771,'MSCI Database'!$C:$R,6, FALSE)),"")</f>
        <v>6.4</v>
      </c>
      <c r="T2771" s="229">
        <f>IFERROR(IF(VLOOKUP($C2771,'MSCI Database'!$C:$R,7, FALSE)="","",VLOOKUP($C2771,'MSCI Database'!$C:$R,7, FALSE)),"")</f>
        <v>8</v>
      </c>
      <c r="U2771" s="229">
        <f>IFERROR(IF(VLOOKUP($C2771,'MSCI Database'!$C:$R,8, FALSE)="","",VLOOKUP($C2771,'MSCI Database'!$C:$R,8, FALSE)),"")</f>
        <v>6.1</v>
      </c>
      <c r="V2771" s="229">
        <f>IFERROR(IF(VLOOKUP($C2771,'MSCI Database'!$C:$R,9, FALSE)="","",VLOOKUP($C2771,'MSCI Database'!$C:$R,9, FALSE)),"")</f>
        <v>6.5</v>
      </c>
      <c r="W2771" s="215">
        <f t="shared" ca="1" si="115"/>
        <v>0</v>
      </c>
      <c r="X2771" s="276">
        <f>IFERROR(IF(VLOOKUP($C2771,'MSCI Database'!$C:$R,10, FALSE)="","",VLOOKUP($C2771,'MSCI Database'!$C:$R,10, FALSE)),"")</f>
        <v>22670000</v>
      </c>
      <c r="Y2771" s="229" t="str">
        <f>IFERROR(IF(VLOOKUP($C2771,'MSCI Database'!$C:$R,11, FALSE)="","",VLOOKUP($C2771,'MSCI Database'!$C:$R,11, FALSE)),"")</f>
        <v>2018</v>
      </c>
      <c r="Z2771" s="229" t="str">
        <f>IFERROR(IF(VLOOKUP($C2771,'MSCI Database'!$C:$R,12, FALSE)="","",VLOOKUP($C2771,'MSCI Database'!$C:$R,12, FALSE)),"")</f>
        <v>Reported</v>
      </c>
      <c r="AA2771" s="229" t="str">
        <f>IFERROR(IF(VLOOKUP($C2771,'MSCI Database'!$C:$R,13, FALSE)="","",VLOOKUP($C2771,'MSCI Database'!$C:$R,13, FALSE)),"")</f>
        <v>Dominance of coal power generation with aggressive renewable energy addition to reduce GHG footprint</v>
      </c>
    </row>
    <row r="2772" spans="1:27" s="130" customFormat="1" ht="15" hidden="1" customHeight="1" outlineLevel="1">
      <c r="A2772" s="130" t="s">
        <v>5318</v>
      </c>
      <c r="B2772" s="130" t="s">
        <v>5319</v>
      </c>
      <c r="C2772" s="130" t="s">
        <v>5320</v>
      </c>
      <c r="D2772" s="130" t="s">
        <v>18683</v>
      </c>
      <c r="E2772" s="130" t="s">
        <v>18684</v>
      </c>
      <c r="F2772" s="215">
        <v>3.5302946865836821E-2</v>
      </c>
      <c r="G2772" s="132" t="str">
        <f ca="1">IFERROR(_xll.BQL($A2772, "cur_mkt_cap(currency=EUR)")/1000000, " ")</f>
        <v xml:space="preserve"> </v>
      </c>
      <c r="M2772" s="308"/>
      <c r="N2772" s="215">
        <f t="shared" si="114"/>
        <v>3.8240441822359365E-4</v>
      </c>
      <c r="O2772" s="172" t="str">
        <f>IFERROR(IF(VLOOKUP($C2772,'MSCI Database'!$C:$R,2, FALSE)="","",VLOOKUP($C2772,'MSCI Database'!$C:$R,2, FALSE)),"")</f>
        <v>Specialty Chemicals</v>
      </c>
      <c r="P2772" s="229" t="str">
        <f>IFERROR(IF(VLOOKUP($C2772,'MSCI Database'!$C:$R,3, FALSE)="","",VLOOKUP($C2772,'MSCI Database'!$C:$R,3, FALSE)),"")</f>
        <v>AAA</v>
      </c>
      <c r="Q2772" s="229" t="str">
        <f>IFERROR(IF(VLOOKUP($C2772,'MSCI Database'!$C:$R,4, FALSE)="","",VLOOKUP($C2772,'MSCI Database'!$C:$R,4, FALSE)),"")</f>
        <v>0</v>
      </c>
      <c r="R2772" s="229">
        <f>IFERROR(IF(VLOOKUP($C2772,'MSCI Database'!$C:$R,5, FALSE)="","",VLOOKUP($C2772,'MSCI Database'!$C:$R,5, FALSE)),"")</f>
        <v>10</v>
      </c>
      <c r="S2772" s="229">
        <f>IFERROR(IF(VLOOKUP($C2772,'MSCI Database'!$C:$R,6, FALSE)="","",VLOOKUP($C2772,'MSCI Database'!$C:$R,6, FALSE)),"")</f>
        <v>7.9</v>
      </c>
      <c r="T2772" s="229">
        <f>IFERROR(IF(VLOOKUP($C2772,'MSCI Database'!$C:$R,7, FALSE)="","",VLOOKUP($C2772,'MSCI Database'!$C:$R,7, FALSE)),"")</f>
        <v>5.0999999999999996</v>
      </c>
      <c r="U2772" s="229">
        <f>IFERROR(IF(VLOOKUP($C2772,'MSCI Database'!$C:$R,8, FALSE)="","",VLOOKUP($C2772,'MSCI Database'!$C:$R,8, FALSE)),"")</f>
        <v>6.2</v>
      </c>
      <c r="V2772" s="229">
        <f>IFERROR(IF(VLOOKUP($C2772,'MSCI Database'!$C:$R,9, FALSE)="","",VLOOKUP($C2772,'MSCI Database'!$C:$R,9, FALSE)),"")</f>
        <v>7</v>
      </c>
      <c r="W2772" s="215">
        <f t="shared" ca="1" si="115"/>
        <v>0</v>
      </c>
      <c r="X2772" s="276">
        <f>IFERROR(IF(VLOOKUP($C2772,'MSCI Database'!$C:$R,10, FALSE)="","",VLOOKUP($C2772,'MSCI Database'!$C:$R,10, FALSE)),"")</f>
        <v>241390</v>
      </c>
      <c r="Y2772" s="229" t="str">
        <f>IFERROR(IF(VLOOKUP($C2772,'MSCI Database'!$C:$R,11, FALSE)="","",VLOOKUP($C2772,'MSCI Database'!$C:$R,11, FALSE)),"")</f>
        <v>2019</v>
      </c>
      <c r="Z2772" s="229" t="str">
        <f>IFERROR(IF(VLOOKUP($C2772,'MSCI Database'!$C:$R,12, FALSE)="","",VLOOKUP($C2772,'MSCI Database'!$C:$R,12, FALSE)),"")</f>
        <v>Reported</v>
      </c>
      <c r="AA2772" s="229" t="str">
        <f>IFERROR(IF(VLOOKUP($C2772,'MSCI Database'!$C:$R,13, FALSE)="","",VLOOKUP($C2772,'MSCI Database'!$C:$R,13, FALSE)),"")</f>
        <v>Industry leading chemical safety strategy; robust environmental management</v>
      </c>
    </row>
    <row r="2773" spans="1:27" s="130" customFormat="1" ht="15" hidden="1" customHeight="1" outlineLevel="1">
      <c r="A2773" s="130" t="s">
        <v>2135</v>
      </c>
      <c r="B2773" s="130" t="s">
        <v>2136</v>
      </c>
      <c r="C2773" s="130" t="s">
        <v>2137</v>
      </c>
      <c r="D2773" s="130" t="s">
        <v>18685</v>
      </c>
      <c r="E2773" s="130" t="s">
        <v>18673</v>
      </c>
      <c r="F2773" s="215">
        <v>3.5385317069552162E-2</v>
      </c>
      <c r="G2773" s="132" t="str">
        <f ca="1">IFERROR(_xll.BQL($A2773, "cur_mkt_cap(currency=EUR)")/1000000, " ")</f>
        <v xml:space="preserve"> </v>
      </c>
      <c r="M2773" s="308"/>
      <c r="N2773" s="215">
        <f t="shared" si="114"/>
        <v>3.8329665903143412E-4</v>
      </c>
      <c r="O2773" s="172" t="str">
        <f>IFERROR(IF(VLOOKUP($C2773,'MSCI Database'!$C:$R,2, FALSE)="","",VLOOKUP($C2773,'MSCI Database'!$C:$R,2, FALSE)),"")</f>
        <v>Industrial Machinery</v>
      </c>
      <c r="P2773" s="229" t="str">
        <f>IFERROR(IF(VLOOKUP($C2773,'MSCI Database'!$C:$R,3, FALSE)="","",VLOOKUP($C2773,'MSCI Database'!$C:$R,3, FALSE)),"")</f>
        <v>BBB</v>
      </c>
      <c r="Q2773" s="229" t="str">
        <f>IFERROR(IF(VLOOKUP($C2773,'MSCI Database'!$C:$R,4, FALSE)="","",VLOOKUP($C2773,'MSCI Database'!$C:$R,4, FALSE)),"")</f>
        <v>0</v>
      </c>
      <c r="R2773" s="229">
        <f>IFERROR(IF(VLOOKUP($C2773,'MSCI Database'!$C:$R,5, FALSE)="","",VLOOKUP($C2773,'MSCI Database'!$C:$R,5, FALSE)),"")</f>
        <v>4.3</v>
      </c>
      <c r="S2773" s="229">
        <f>IFERROR(IF(VLOOKUP($C2773,'MSCI Database'!$C:$R,6, FALSE)="","",VLOOKUP($C2773,'MSCI Database'!$C:$R,6, FALSE)),"")</f>
        <v>6</v>
      </c>
      <c r="T2773" s="229">
        <f>IFERROR(IF(VLOOKUP($C2773,'MSCI Database'!$C:$R,7, FALSE)="","",VLOOKUP($C2773,'MSCI Database'!$C:$R,7, FALSE)),"")</f>
        <v>5.7</v>
      </c>
      <c r="U2773" s="229">
        <f>IFERROR(IF(VLOOKUP($C2773,'MSCI Database'!$C:$R,8, FALSE)="","",VLOOKUP($C2773,'MSCI Database'!$C:$R,8, FALSE)),"")</f>
        <v>2.9</v>
      </c>
      <c r="V2773" s="229">
        <f>IFERROR(IF(VLOOKUP($C2773,'MSCI Database'!$C:$R,9, FALSE)="","",VLOOKUP($C2773,'MSCI Database'!$C:$R,9, FALSE)),"")</f>
        <v>4.5</v>
      </c>
      <c r="W2773" s="215">
        <f t="shared" ca="1" si="115"/>
        <v>0</v>
      </c>
      <c r="X2773" s="276">
        <f>IFERROR(IF(VLOOKUP($C2773,'MSCI Database'!$C:$R,10, FALSE)="","",VLOOKUP($C2773,'MSCI Database'!$C:$R,10, FALSE)),"")</f>
        <v>148300</v>
      </c>
      <c r="Y2773" s="229" t="str">
        <f>IFERROR(IF(VLOOKUP($C2773,'MSCI Database'!$C:$R,11, FALSE)="","",VLOOKUP($C2773,'MSCI Database'!$C:$R,11, FALSE)),"")</f>
        <v>2019</v>
      </c>
      <c r="Z2773" s="229" t="str">
        <f>IFERROR(IF(VLOOKUP($C2773,'MSCI Database'!$C:$R,12, FALSE)="","",VLOOKUP($C2773,'MSCI Database'!$C:$R,12, FALSE)),"")</f>
        <v>Reported</v>
      </c>
      <c r="AA2773" s="229" t="str">
        <f>IFERROR(IF(VLOOKUP($C2773,'MSCI Database'!$C:$R,13, FALSE)="","",VLOOKUP($C2773,'MSCI Database'!$C:$R,13, FALSE)),"")</f>
        <v>Strong labor management and environmental programs, but governance-related risks remain</v>
      </c>
    </row>
    <row r="2774" spans="1:27" s="130" customFormat="1" ht="15" hidden="1" customHeight="1" outlineLevel="1">
      <c r="A2774" s="130" t="s">
        <v>6989</v>
      </c>
      <c r="B2774" s="130" t="s">
        <v>6990</v>
      </c>
      <c r="C2774" s="130" t="s">
        <v>6991</v>
      </c>
      <c r="D2774" s="130" t="s">
        <v>12128</v>
      </c>
      <c r="E2774" s="130" t="s">
        <v>18684</v>
      </c>
      <c r="F2774" s="215">
        <v>3.0064610271627362E-2</v>
      </c>
      <c r="G2774" s="132" t="str">
        <f ca="1">IFERROR(_xll.BQL($A2774, "cur_mkt_cap(currency=EUR)")/1000000, " ")</f>
        <v xml:space="preserve"> </v>
      </c>
      <c r="M2774" s="308"/>
      <c r="N2774" s="215">
        <f t="shared" si="114"/>
        <v>3.2566232625657661E-4</v>
      </c>
      <c r="O2774" s="172" t="str">
        <f>IFERROR(IF(VLOOKUP($C2774,'MSCI Database'!$C:$R,2, FALSE)="","",VLOOKUP($C2774,'MSCI Database'!$C:$R,2, FALSE)),"")</f>
        <v>Specialty Chemicals</v>
      </c>
      <c r="P2774" s="229" t="str">
        <f>IFERROR(IF(VLOOKUP($C2774,'MSCI Database'!$C:$R,3, FALSE)="","",VLOOKUP($C2774,'MSCI Database'!$C:$R,3, FALSE)),"")</f>
        <v>BB</v>
      </c>
      <c r="Q2774" s="229" t="str">
        <f>IFERROR(IF(VLOOKUP($C2774,'MSCI Database'!$C:$R,4, FALSE)="","",VLOOKUP($C2774,'MSCI Database'!$C:$R,4, FALSE)),"")</f>
        <v>0</v>
      </c>
      <c r="R2774" s="229">
        <f>IFERROR(IF(VLOOKUP($C2774,'MSCI Database'!$C:$R,5, FALSE)="","",VLOOKUP($C2774,'MSCI Database'!$C:$R,5, FALSE)),"")</f>
        <v>4.0999999999999996</v>
      </c>
      <c r="S2774" s="229">
        <f>IFERROR(IF(VLOOKUP($C2774,'MSCI Database'!$C:$R,6, FALSE)="","",VLOOKUP($C2774,'MSCI Database'!$C:$R,6, FALSE)),"")</f>
        <v>5.4</v>
      </c>
      <c r="T2774" s="229">
        <f>IFERROR(IF(VLOOKUP($C2774,'MSCI Database'!$C:$R,7, FALSE)="","",VLOOKUP($C2774,'MSCI Database'!$C:$R,7, FALSE)),"")</f>
        <v>0</v>
      </c>
      <c r="U2774" s="229">
        <f>IFERROR(IF(VLOOKUP($C2774,'MSCI Database'!$C:$R,8, FALSE)="","",VLOOKUP($C2774,'MSCI Database'!$C:$R,8, FALSE)),"")</f>
        <v>3.9</v>
      </c>
      <c r="V2774" s="229">
        <f>IFERROR(IF(VLOOKUP($C2774,'MSCI Database'!$C:$R,9, FALSE)="","",VLOOKUP($C2774,'MSCI Database'!$C:$R,9, FALSE)),"")</f>
        <v>4.2</v>
      </c>
      <c r="W2774" s="215">
        <f t="shared" ca="1" si="115"/>
        <v>0</v>
      </c>
      <c r="X2774" s="276">
        <f>IFERROR(IF(VLOOKUP($C2774,'MSCI Database'!$C:$R,10, FALSE)="","",VLOOKUP($C2774,'MSCI Database'!$C:$R,10, FALSE)),"")</f>
        <v>152823</v>
      </c>
      <c r="Y2774" s="229" t="str">
        <f>IFERROR(IF(VLOOKUP($C2774,'MSCI Database'!$C:$R,11, FALSE)="","",VLOOKUP($C2774,'MSCI Database'!$C:$R,11, FALSE)),"")</f>
        <v>2019</v>
      </c>
      <c r="Z2774" s="229" t="str">
        <f>IFERROR(IF(VLOOKUP($C2774,'MSCI Database'!$C:$R,12, FALSE)="","",VLOOKUP($C2774,'MSCI Database'!$C:$R,12, FALSE)),"")</f>
        <v>Reported</v>
      </c>
      <c r="AA2774" s="229" t="str">
        <f>IFERROR(IF(VLOOKUP($C2774,'MSCI Database'!$C:$R,13, FALSE)="","",VLOOKUP($C2774,'MSCI Database'!$C:$R,13, FALSE)),"")</f>
        <v>Strategy to phase out chemicals of high concern but lags peers in environmental mitigation programs</v>
      </c>
    </row>
    <row r="2775" spans="1:27" s="130" customFormat="1" ht="15" hidden="1" customHeight="1" outlineLevel="1">
      <c r="A2775" s="130" t="s">
        <v>6525</v>
      </c>
      <c r="B2775" s="130" t="s">
        <v>6526</v>
      </c>
      <c r="C2775" s="130" t="s">
        <v>6527</v>
      </c>
      <c r="D2775" s="130" t="s">
        <v>12128</v>
      </c>
      <c r="E2775" s="130" t="s">
        <v>18689</v>
      </c>
      <c r="F2775" s="215">
        <v>3.0056760759413999E-2</v>
      </c>
      <c r="G2775" s="132" t="str">
        <f ca="1">IFERROR(_xll.BQL($A2775, "cur_mkt_cap(currency=EUR)")/1000000, " ")</f>
        <v xml:space="preserve"> </v>
      </c>
      <c r="M2775" s="308"/>
      <c r="N2775" s="215">
        <f t="shared" si="114"/>
        <v>3.2557729969596972E-4</v>
      </c>
      <c r="O2775" s="172" t="str">
        <f>IFERROR(IF(VLOOKUP($C2775,'MSCI Database'!$C:$R,2, FALSE)="","",VLOOKUP($C2775,'MSCI Database'!$C:$R,2, FALSE)),"")</f>
        <v>Software &amp; Services</v>
      </c>
      <c r="P2775" s="229" t="str">
        <f>IFERROR(IF(VLOOKUP($C2775,'MSCI Database'!$C:$R,3, FALSE)="","",VLOOKUP($C2775,'MSCI Database'!$C:$R,3, FALSE)),"")</f>
        <v>BBB</v>
      </c>
      <c r="Q2775" s="229" t="str">
        <f>IFERROR(IF(VLOOKUP($C2775,'MSCI Database'!$C:$R,4, FALSE)="","",VLOOKUP($C2775,'MSCI Database'!$C:$R,4, FALSE)),"")</f>
        <v>0</v>
      </c>
      <c r="R2775" s="229">
        <f>IFERROR(IF(VLOOKUP($C2775,'MSCI Database'!$C:$R,5, FALSE)="","",VLOOKUP($C2775,'MSCI Database'!$C:$R,5, FALSE)),"")</f>
        <v>4.4000000000000004</v>
      </c>
      <c r="S2775" s="229">
        <f>IFERROR(IF(VLOOKUP($C2775,'MSCI Database'!$C:$R,6, FALSE)="","",VLOOKUP($C2775,'MSCI Database'!$C:$R,6, FALSE)),"")</f>
        <v>10</v>
      </c>
      <c r="T2775" s="229">
        <f>IFERROR(IF(VLOOKUP($C2775,'MSCI Database'!$C:$R,7, FALSE)="","",VLOOKUP($C2775,'MSCI Database'!$C:$R,7, FALSE)),"")</f>
        <v>2.9</v>
      </c>
      <c r="U2775" s="229">
        <f>IFERROR(IF(VLOOKUP($C2775,'MSCI Database'!$C:$R,8, FALSE)="","",VLOOKUP($C2775,'MSCI Database'!$C:$R,8, FALSE)),"")</f>
        <v>5.9</v>
      </c>
      <c r="V2775" s="229">
        <f>IFERROR(IF(VLOOKUP($C2775,'MSCI Database'!$C:$R,9, FALSE)="","",VLOOKUP($C2775,'MSCI Database'!$C:$R,9, FALSE)),"")</f>
        <v>4.5</v>
      </c>
      <c r="W2775" s="215">
        <f t="shared" ca="1" si="115"/>
        <v>0</v>
      </c>
      <c r="X2775" s="276">
        <f>IFERROR(IF(VLOOKUP($C2775,'MSCI Database'!$C:$R,10, FALSE)="","",VLOOKUP($C2775,'MSCI Database'!$C:$R,10, FALSE)),"")</f>
        <v>53622</v>
      </c>
      <c r="Y2775" s="229" t="str">
        <f>IFERROR(IF(VLOOKUP($C2775,'MSCI Database'!$C:$R,11, FALSE)="","",VLOOKUP($C2775,'MSCI Database'!$C:$R,11, FALSE)),"")</f>
        <v>2019</v>
      </c>
      <c r="Z2775" s="229" t="str">
        <f>IFERROR(IF(VLOOKUP($C2775,'MSCI Database'!$C:$R,12, FALSE)="","",VLOOKUP($C2775,'MSCI Database'!$C:$R,12, FALSE)),"")</f>
        <v>Reported</v>
      </c>
      <c r="AA2775" s="229" t="str">
        <f>IFERROR(IF(VLOOKUP($C2775,'MSCI Database'!$C:$R,13, FALSE)="","",VLOOKUP($C2775,'MSCI Database'!$C:$R,13, FALSE)),"")</f>
        <v>Strong governance practices, but data security programs lag those of peers</v>
      </c>
    </row>
    <row r="2776" spans="1:27" s="130" customFormat="1" ht="15" hidden="1" customHeight="1" outlineLevel="1">
      <c r="A2776" s="130" t="s">
        <v>2367</v>
      </c>
      <c r="B2776" s="130" t="s">
        <v>2368</v>
      </c>
      <c r="C2776" s="130" t="s">
        <v>2369</v>
      </c>
      <c r="D2776" s="130" t="s">
        <v>12131</v>
      </c>
      <c r="E2776" s="130" t="s">
        <v>18689</v>
      </c>
      <c r="F2776" s="215">
        <v>3.5447199343449212E-2</v>
      </c>
      <c r="G2776" s="132" t="str">
        <f ca="1">IFERROR(_xll.BQL($A2776, "cur_mkt_cap(currency=EUR)")/1000000, " ")</f>
        <v xml:space="preserve"> </v>
      </c>
      <c r="M2776" s="308"/>
      <c r="N2776" s="215">
        <f t="shared" si="114"/>
        <v>3.8396697290177153E-4</v>
      </c>
      <c r="O2776" s="172" t="str">
        <f>IFERROR(IF(VLOOKUP($C2776,'MSCI Database'!$C:$R,2, FALSE)="","",VLOOKUP($C2776,'MSCI Database'!$C:$R,2, FALSE)),"")</f>
        <v>Software &amp; Services</v>
      </c>
      <c r="P2776" s="229" t="str">
        <f>IFERROR(IF(VLOOKUP($C2776,'MSCI Database'!$C:$R,3, FALSE)="","",VLOOKUP($C2776,'MSCI Database'!$C:$R,3, FALSE)),"")</f>
        <v>A</v>
      </c>
      <c r="Q2776" s="229" t="str">
        <f>IFERROR(IF(VLOOKUP($C2776,'MSCI Database'!$C:$R,4, FALSE)="","",VLOOKUP($C2776,'MSCI Database'!$C:$R,4, FALSE)),"")</f>
        <v>-1</v>
      </c>
      <c r="R2776" s="229">
        <f>IFERROR(IF(VLOOKUP($C2776,'MSCI Database'!$C:$R,5, FALSE)="","",VLOOKUP($C2776,'MSCI Database'!$C:$R,5, FALSE)),"")</f>
        <v>6.8</v>
      </c>
      <c r="S2776" s="229">
        <f>IFERROR(IF(VLOOKUP($C2776,'MSCI Database'!$C:$R,6, FALSE)="","",VLOOKUP($C2776,'MSCI Database'!$C:$R,6, FALSE)),"")</f>
        <v>10</v>
      </c>
      <c r="T2776" s="229">
        <f>IFERROR(IF(VLOOKUP($C2776,'MSCI Database'!$C:$R,7, FALSE)="","",VLOOKUP($C2776,'MSCI Database'!$C:$R,7, FALSE)),"")</f>
        <v>4.8</v>
      </c>
      <c r="U2776" s="229">
        <f>IFERROR(IF(VLOOKUP($C2776,'MSCI Database'!$C:$R,8, FALSE)="","",VLOOKUP($C2776,'MSCI Database'!$C:$R,8, FALSE)),"")</f>
        <v>5.3</v>
      </c>
      <c r="V2776" s="229">
        <f>IFERROR(IF(VLOOKUP($C2776,'MSCI Database'!$C:$R,9, FALSE)="","",VLOOKUP($C2776,'MSCI Database'!$C:$R,9, FALSE)),"")</f>
        <v>5.2</v>
      </c>
      <c r="W2776" s="215">
        <f t="shared" ca="1" si="115"/>
        <v>0</v>
      </c>
      <c r="X2776" s="276">
        <f>IFERROR(IF(VLOOKUP($C2776,'MSCI Database'!$C:$R,10, FALSE)="","",VLOOKUP($C2776,'MSCI Database'!$C:$R,10, FALSE)),"")</f>
        <v>6857</v>
      </c>
      <c r="Y2776" s="229" t="str">
        <f>IFERROR(IF(VLOOKUP($C2776,'MSCI Database'!$C:$R,11, FALSE)="","",VLOOKUP($C2776,'MSCI Database'!$C:$R,11, FALSE)),"")</f>
        <v>2019</v>
      </c>
      <c r="Z2776" s="229" t="str">
        <f>IFERROR(IF(VLOOKUP($C2776,'MSCI Database'!$C:$R,12, FALSE)="","",VLOOKUP($C2776,'MSCI Database'!$C:$R,12, FALSE)),"")</f>
        <v>Reported</v>
      </c>
      <c r="AA2776" s="229" t="str">
        <f>IFERROR(IF(VLOOKUP($C2776,'MSCI Database'!$C:$R,13, FALSE)="","",VLOOKUP($C2776,'MSCI Database'!$C:$R,13, FALSE)),"")</f>
        <v>Issues in board practices drive the downgrade</v>
      </c>
    </row>
    <row r="2777" spans="1:27" s="130" customFormat="1" ht="15" hidden="1" customHeight="1" outlineLevel="1">
      <c r="A2777" s="130" t="s">
        <v>7055</v>
      </c>
      <c r="B2777" s="130" t="s">
        <v>7056</v>
      </c>
      <c r="C2777" s="130" t="s">
        <v>7057</v>
      </c>
      <c r="D2777" s="130" t="s">
        <v>12128</v>
      </c>
      <c r="E2777" s="130" t="s">
        <v>18673</v>
      </c>
      <c r="F2777" s="215">
        <v>2.9963272366011349E-2</v>
      </c>
      <c r="G2777" s="132" t="str">
        <f ca="1">IFERROR(_xll.BQL($A2777, "cur_mkt_cap(currency=EUR)")/1000000, " ")</f>
        <v xml:space="preserve"> </v>
      </c>
      <c r="M2777" s="308"/>
      <c r="N2777" s="215">
        <f t="shared" si="114"/>
        <v>3.2456462574482158E-4</v>
      </c>
      <c r="O2777" s="172" t="str">
        <f>IFERROR(IF(VLOOKUP($C2777,'MSCI Database'!$C:$R,2, FALSE)="","",VLOOKUP($C2777,'MSCI Database'!$C:$R,2, FALSE)),"")</f>
        <v>Building Products</v>
      </c>
      <c r="P2777" s="229" t="str">
        <f>IFERROR(IF(VLOOKUP($C2777,'MSCI Database'!$C:$R,3, FALSE)="","",VLOOKUP($C2777,'MSCI Database'!$C:$R,3, FALSE)),"")</f>
        <v>AA</v>
      </c>
      <c r="Q2777" s="229" t="str">
        <f>IFERROR(IF(VLOOKUP($C2777,'MSCI Database'!$C:$R,4, FALSE)="","",VLOOKUP($C2777,'MSCI Database'!$C:$R,4, FALSE)),"")</f>
        <v>1</v>
      </c>
      <c r="R2777" s="229">
        <f>IFERROR(IF(VLOOKUP($C2777,'MSCI Database'!$C:$R,5, FALSE)="","",VLOOKUP($C2777,'MSCI Database'!$C:$R,5, FALSE)),"")</f>
        <v>7.4</v>
      </c>
      <c r="S2777" s="229">
        <f>IFERROR(IF(VLOOKUP($C2777,'MSCI Database'!$C:$R,6, FALSE)="","",VLOOKUP($C2777,'MSCI Database'!$C:$R,6, FALSE)),"")</f>
        <v>5.5</v>
      </c>
      <c r="T2777" s="229">
        <f>IFERROR(IF(VLOOKUP($C2777,'MSCI Database'!$C:$R,7, FALSE)="","",VLOOKUP($C2777,'MSCI Database'!$C:$R,7, FALSE)),"")</f>
        <v>5.2</v>
      </c>
      <c r="U2777" s="229">
        <f>IFERROR(IF(VLOOKUP($C2777,'MSCI Database'!$C:$R,8, FALSE)="","",VLOOKUP($C2777,'MSCI Database'!$C:$R,8, FALSE)),"")</f>
        <v>6.9</v>
      </c>
      <c r="V2777" s="229">
        <f>IFERROR(IF(VLOOKUP($C2777,'MSCI Database'!$C:$R,9, FALSE)="","",VLOOKUP($C2777,'MSCI Database'!$C:$R,9, FALSE)),"")</f>
        <v>5.9</v>
      </c>
      <c r="W2777" s="215">
        <f t="shared" ca="1" si="115"/>
        <v>0</v>
      </c>
      <c r="X2777" s="276">
        <f>IFERROR(IF(VLOOKUP($C2777,'MSCI Database'!$C:$R,10, FALSE)="","",VLOOKUP($C2777,'MSCI Database'!$C:$R,10, FALSE)),"")</f>
        <v>524785</v>
      </c>
      <c r="Y2777" s="229" t="str">
        <f>IFERROR(IF(VLOOKUP($C2777,'MSCI Database'!$C:$R,11, FALSE)="","",VLOOKUP($C2777,'MSCI Database'!$C:$R,11, FALSE)),"")</f>
        <v>2019</v>
      </c>
      <c r="Z2777" s="229" t="str">
        <f>IFERROR(IF(VLOOKUP($C2777,'MSCI Database'!$C:$R,12, FALSE)="","",VLOOKUP($C2777,'MSCI Database'!$C:$R,12, FALSE)),"")</f>
        <v>E.Segmt-Low</v>
      </c>
      <c r="AA2777" s="229" t="str">
        <f>IFERROR(IF(VLOOKUP($C2777,'MSCI Database'!$C:$R,13, FALSE)="","",VLOOKUP($C2777,'MSCI Database'!$C:$R,13, FALSE)),"")</f>
        <v>Strong governance practices; average programs to manage environmental and social risks</v>
      </c>
    </row>
    <row r="2778" spans="1:27" s="130" customFormat="1" ht="15" hidden="1" customHeight="1" outlineLevel="1">
      <c r="A2778" s="130" t="s">
        <v>1048</v>
      </c>
      <c r="B2778" s="130" t="s">
        <v>1049</v>
      </c>
      <c r="C2778" s="130" t="s">
        <v>1050</v>
      </c>
      <c r="D2778" s="130" t="s">
        <v>12135</v>
      </c>
      <c r="E2778" s="130" t="s">
        <v>18682</v>
      </c>
      <c r="F2778" s="215">
        <v>2.390020228531229E-2</v>
      </c>
      <c r="G2778" s="132" t="str">
        <f ca="1">IFERROR(_xll.BQL($A2778, "cur_mkt_cap(currency=EUR)")/1000000, " ")</f>
        <v xml:space="preserve"> </v>
      </c>
      <c r="M2778" s="308"/>
      <c r="N2778" s="215">
        <f t="shared" si="114"/>
        <v>2.5888895295552561E-4</v>
      </c>
      <c r="O2778" s="172" t="str">
        <f>IFERROR(IF(VLOOKUP($C2778,'MSCI Database'!$C:$R,2, FALSE)="","",VLOOKUP($C2778,'MSCI Database'!$C:$R,2, FALSE)),"")</f>
        <v>Auto Components</v>
      </c>
      <c r="P2778" s="229" t="str">
        <f>IFERROR(IF(VLOOKUP($C2778,'MSCI Database'!$C:$R,3, FALSE)="","",VLOOKUP($C2778,'MSCI Database'!$C:$R,3, FALSE)),"")</f>
        <v>A</v>
      </c>
      <c r="Q2778" s="229" t="str">
        <f>IFERROR(IF(VLOOKUP($C2778,'MSCI Database'!$C:$R,4, FALSE)="","",VLOOKUP($C2778,'MSCI Database'!$C:$R,4, FALSE)),"")</f>
        <v>0</v>
      </c>
      <c r="R2778" s="229">
        <f>IFERROR(IF(VLOOKUP($C2778,'MSCI Database'!$C:$R,5, FALSE)="","",VLOOKUP($C2778,'MSCI Database'!$C:$R,5, FALSE)),"")</f>
        <v>6.4</v>
      </c>
      <c r="S2778" s="229">
        <f>IFERROR(IF(VLOOKUP($C2778,'MSCI Database'!$C:$R,6, FALSE)="","",VLOOKUP($C2778,'MSCI Database'!$C:$R,6, FALSE)),"")</f>
        <v>5.7</v>
      </c>
      <c r="T2778" s="229">
        <f>IFERROR(IF(VLOOKUP($C2778,'MSCI Database'!$C:$R,7, FALSE)="","",VLOOKUP($C2778,'MSCI Database'!$C:$R,7, FALSE)),"")</f>
        <v>3.5</v>
      </c>
      <c r="U2778" s="229">
        <f>IFERROR(IF(VLOOKUP($C2778,'MSCI Database'!$C:$R,8, FALSE)="","",VLOOKUP($C2778,'MSCI Database'!$C:$R,8, FALSE)),"")</f>
        <v>6.5</v>
      </c>
      <c r="V2778" s="229">
        <f>IFERROR(IF(VLOOKUP($C2778,'MSCI Database'!$C:$R,9, FALSE)="","",VLOOKUP($C2778,'MSCI Database'!$C:$R,9, FALSE)),"")</f>
        <v>5.0999999999999996</v>
      </c>
      <c r="W2778" s="215">
        <f t="shared" ca="1" si="115"/>
        <v>0</v>
      </c>
      <c r="X2778" s="276">
        <f>IFERROR(IF(VLOOKUP($C2778,'MSCI Database'!$C:$R,10, FALSE)="","",VLOOKUP($C2778,'MSCI Database'!$C:$R,10, FALSE)),"")</f>
        <v>2126678</v>
      </c>
      <c r="Y2778" s="229" t="str">
        <f>IFERROR(IF(VLOOKUP($C2778,'MSCI Database'!$C:$R,11, FALSE)="","",VLOOKUP($C2778,'MSCI Database'!$C:$R,11, FALSE)),"")</f>
        <v>2019</v>
      </c>
      <c r="Z2778" s="229" t="str">
        <f>IFERROR(IF(VLOOKUP($C2778,'MSCI Database'!$C:$R,12, FALSE)="","",VLOOKUP($C2778,'MSCI Database'!$C:$R,12, FALSE)),"")</f>
        <v>Reported</v>
      </c>
      <c r="AA2778" s="229" t="str">
        <f>IFERROR(IF(VLOOKUP($C2778,'MSCI Database'!$C:$R,13, FALSE)="","",VLOOKUP($C2778,'MSCI Database'!$C:$R,13, FALSE)),"")</f>
        <v>Robust governance practices; strategic involvement in cleantech space</v>
      </c>
    </row>
    <row r="2779" spans="1:27" s="130" customFormat="1" ht="15" hidden="1" customHeight="1" outlineLevel="1">
      <c r="A2779" s="130" t="s">
        <v>7436</v>
      </c>
      <c r="B2779" s="130" t="s">
        <v>7437</v>
      </c>
      <c r="C2779" s="130" t="s">
        <v>7438</v>
      </c>
      <c r="D2779" s="130" t="s">
        <v>12128</v>
      </c>
      <c r="E2779" s="130" t="s">
        <v>18690</v>
      </c>
      <c r="F2779" s="215">
        <v>2.991787125599682E-2</v>
      </c>
      <c r="G2779" s="132" t="str">
        <f ca="1">IFERROR(_xll.BQL($A2779, "cur_mkt_cap(currency=EUR)")/1000000, " ")</f>
        <v xml:space="preserve"> </v>
      </c>
      <c r="M2779" s="308"/>
      <c r="N2779" s="215">
        <f t="shared" si="114"/>
        <v>3.2407283719448356E-4</v>
      </c>
      <c r="O2779" s="172" t="str">
        <f>IFERROR(IF(VLOOKUP($C2779,'MSCI Database'!$C:$R,2, FALSE)="","",VLOOKUP($C2779,'MSCI Database'!$C:$R,2, FALSE)),"")</f>
        <v>Media &amp; Entertainment</v>
      </c>
      <c r="P2779" s="229" t="str">
        <f>IFERROR(IF(VLOOKUP($C2779,'MSCI Database'!$C:$R,3, FALSE)="","",VLOOKUP($C2779,'MSCI Database'!$C:$R,3, FALSE)),"")</f>
        <v>BB</v>
      </c>
      <c r="Q2779" s="229" t="str">
        <f>IFERROR(IF(VLOOKUP($C2779,'MSCI Database'!$C:$R,4, FALSE)="","",VLOOKUP($C2779,'MSCI Database'!$C:$R,4, FALSE)),"")</f>
        <v>0</v>
      </c>
      <c r="R2779" s="229">
        <f>IFERROR(IF(VLOOKUP($C2779,'MSCI Database'!$C:$R,5, FALSE)="","",VLOOKUP($C2779,'MSCI Database'!$C:$R,5, FALSE)),"")</f>
        <v>3.3</v>
      </c>
      <c r="S2779" s="229">
        <f>IFERROR(IF(VLOOKUP($C2779,'MSCI Database'!$C:$R,6, FALSE)="","",VLOOKUP($C2779,'MSCI Database'!$C:$R,6, FALSE)),"")</f>
        <v>8.9</v>
      </c>
      <c r="T2779" s="229">
        <f>IFERROR(IF(VLOOKUP($C2779,'MSCI Database'!$C:$R,7, FALSE)="","",VLOOKUP($C2779,'MSCI Database'!$C:$R,7, FALSE)),"")</f>
        <v>5.2</v>
      </c>
      <c r="U2779" s="229">
        <f>IFERROR(IF(VLOOKUP($C2779,'MSCI Database'!$C:$R,8, FALSE)="","",VLOOKUP($C2779,'MSCI Database'!$C:$R,8, FALSE)),"")</f>
        <v>2.9</v>
      </c>
      <c r="V2779" s="229">
        <f>IFERROR(IF(VLOOKUP($C2779,'MSCI Database'!$C:$R,9, FALSE)="","",VLOOKUP($C2779,'MSCI Database'!$C:$R,9, FALSE)),"")</f>
        <v>4.3</v>
      </c>
      <c r="W2779" s="215">
        <f t="shared" ca="1" si="115"/>
        <v>0</v>
      </c>
      <c r="X2779" s="276">
        <f>IFERROR(IF(VLOOKUP($C2779,'MSCI Database'!$C:$R,10, FALSE)="","",VLOOKUP($C2779,'MSCI Database'!$C:$R,10, FALSE)),"")</f>
        <v>337307</v>
      </c>
      <c r="Y2779" s="229" t="str">
        <f>IFERROR(IF(VLOOKUP($C2779,'MSCI Database'!$C:$R,11, FALSE)="","",VLOOKUP($C2779,'MSCI Database'!$C:$R,11, FALSE)),"")</f>
        <v>2019</v>
      </c>
      <c r="Z2779" s="229" t="str">
        <f>IFERROR(IF(VLOOKUP($C2779,'MSCI Database'!$C:$R,12, FALSE)="","",VLOOKUP($C2779,'MSCI Database'!$C:$R,12, FALSE)),"")</f>
        <v>E.Segmt-Moderately Low</v>
      </c>
      <c r="AA2779" s="229" t="str">
        <f>IFERROR(IF(VLOOKUP($C2779,'MSCI Database'!$C:$R,13, FALSE)="","",VLOOKUP($C2779,'MSCI Database'!$C:$R,13, FALSE)),"")</f>
        <v>Strong employee benefits; governance issues persist</v>
      </c>
    </row>
    <row r="2780" spans="1:27" s="130" customFormat="1" ht="15" hidden="1" customHeight="1" outlineLevel="1">
      <c r="A2780" s="130" t="s">
        <v>60</v>
      </c>
      <c r="B2780" s="130" t="s">
        <v>61</v>
      </c>
      <c r="C2780" s="130" t="s">
        <v>62</v>
      </c>
      <c r="D2780" s="130" t="s">
        <v>18679</v>
      </c>
      <c r="E2780" s="130" t="s">
        <v>18673</v>
      </c>
      <c r="F2780" s="215">
        <v>2.2702283305840058E-2</v>
      </c>
      <c r="G2780" s="132" t="str">
        <f ca="1">IFERROR(_xll.BQL($A2780, "cur_mkt_cap(currency=EUR)")/1000000, " ")</f>
        <v xml:space="preserve"> </v>
      </c>
      <c r="M2780" s="308"/>
      <c r="N2780" s="215">
        <f t="shared" si="114"/>
        <v>2.4591299624106278E-4</v>
      </c>
      <c r="O2780" s="172" t="str">
        <f>IFERROR(IF(VLOOKUP($C2780,'MSCI Database'!$C:$R,2, FALSE)="","",VLOOKUP($C2780,'MSCI Database'!$C:$R,2, FALSE)),"")</f>
        <v>Commercial Services &amp; Supplies</v>
      </c>
      <c r="P2780" s="229" t="str">
        <f>IFERROR(IF(VLOOKUP($C2780,'MSCI Database'!$C:$R,3, FALSE)="","",VLOOKUP($C2780,'MSCI Database'!$C:$R,3, FALSE)),"")</f>
        <v>AAA</v>
      </c>
      <c r="Q2780" s="229" t="str">
        <f>IFERROR(IF(VLOOKUP($C2780,'MSCI Database'!$C:$R,4, FALSE)="","",VLOOKUP($C2780,'MSCI Database'!$C:$R,4, FALSE)),"")</f>
        <v>0</v>
      </c>
      <c r="R2780" s="229">
        <f>IFERROR(IF(VLOOKUP($C2780,'MSCI Database'!$C:$R,5, FALSE)="","",VLOOKUP($C2780,'MSCI Database'!$C:$R,5, FALSE)),"")</f>
        <v>10</v>
      </c>
      <c r="S2780" s="229">
        <f>IFERROR(IF(VLOOKUP($C2780,'MSCI Database'!$C:$R,6, FALSE)="","",VLOOKUP($C2780,'MSCI Database'!$C:$R,6, FALSE)),"")</f>
        <v>9.6999999999999993</v>
      </c>
      <c r="T2780" s="229">
        <f>IFERROR(IF(VLOOKUP($C2780,'MSCI Database'!$C:$R,7, FALSE)="","",VLOOKUP($C2780,'MSCI Database'!$C:$R,7, FALSE)),"")</f>
        <v>10</v>
      </c>
      <c r="U2780" s="229">
        <f>IFERROR(IF(VLOOKUP($C2780,'MSCI Database'!$C:$R,8, FALSE)="","",VLOOKUP($C2780,'MSCI Database'!$C:$R,8, FALSE)),"")</f>
        <v>7.2</v>
      </c>
      <c r="V2780" s="229">
        <f>IFERROR(IF(VLOOKUP($C2780,'MSCI Database'!$C:$R,9, FALSE)="","",VLOOKUP($C2780,'MSCI Database'!$C:$R,9, FALSE)),"")</f>
        <v>8.5</v>
      </c>
      <c r="W2780" s="215">
        <f t="shared" ca="1" si="115"/>
        <v>0</v>
      </c>
      <c r="X2780" s="276">
        <f>IFERROR(IF(VLOOKUP($C2780,'MSCI Database'!$C:$R,10, FALSE)="","",VLOOKUP($C2780,'MSCI Database'!$C:$R,10, FALSE)),"")</f>
        <v>59450</v>
      </c>
      <c r="Y2780" s="229" t="str">
        <f>IFERROR(IF(VLOOKUP($C2780,'MSCI Database'!$C:$R,11, FALSE)="","",VLOOKUP($C2780,'MSCI Database'!$C:$R,11, FALSE)),"")</f>
        <v>2019</v>
      </c>
      <c r="Z2780" s="229" t="str">
        <f>IFERROR(IF(VLOOKUP($C2780,'MSCI Database'!$C:$R,12, FALSE)="","",VLOOKUP($C2780,'MSCI Database'!$C:$R,12, FALSE)),"")</f>
        <v>Reported</v>
      </c>
      <c r="AA2780" s="229" t="str">
        <f>IFERROR(IF(VLOOKUP($C2780,'MSCI Database'!$C:$R,13, FALSE)="","",VLOOKUP($C2780,'MSCI Database'!$C:$R,13, FALSE)),"")</f>
        <v>Sets benchmark through sustainability focused business and robust internal control frameworks</v>
      </c>
    </row>
    <row r="2781" spans="1:27" s="130" customFormat="1" ht="15" hidden="1" customHeight="1" outlineLevel="1">
      <c r="A2781" s="130" t="s">
        <v>7104</v>
      </c>
      <c r="B2781" s="130" t="s">
        <v>7105</v>
      </c>
      <c r="C2781" s="130" t="s">
        <v>7106</v>
      </c>
      <c r="D2781" s="130" t="s">
        <v>12128</v>
      </c>
      <c r="E2781" s="130" t="s">
        <v>18682</v>
      </c>
      <c r="F2781" s="215">
        <v>2.9435357288278782E-2</v>
      </c>
      <c r="G2781" s="132" t="str">
        <f ca="1">IFERROR(_xll.BQL($A2781, "cur_mkt_cap(currency=EUR)")/1000000, " ")</f>
        <v xml:space="preserve"> </v>
      </c>
      <c r="M2781" s="308"/>
      <c r="N2781" s="215">
        <f t="shared" si="114"/>
        <v>3.1884620628995324E-4</v>
      </c>
      <c r="O2781" s="172" t="str">
        <f>IFERROR(IF(VLOOKUP($C2781,'MSCI Database'!$C:$R,2, FALSE)="","",VLOOKUP($C2781,'MSCI Database'!$C:$R,2, FALSE)),"")</f>
        <v>Retail - Consumer Discretionary</v>
      </c>
      <c r="P2781" s="229" t="str">
        <f>IFERROR(IF(VLOOKUP($C2781,'MSCI Database'!$C:$R,3, FALSE)="","",VLOOKUP($C2781,'MSCI Database'!$C:$R,3, FALSE)),"")</f>
        <v>BBB</v>
      </c>
      <c r="Q2781" s="229" t="str">
        <f>IFERROR(IF(VLOOKUP($C2781,'MSCI Database'!$C:$R,4, FALSE)="","",VLOOKUP($C2781,'MSCI Database'!$C:$R,4, FALSE)),"")</f>
        <v>0</v>
      </c>
      <c r="R2781" s="229">
        <f>IFERROR(IF(VLOOKUP($C2781,'MSCI Database'!$C:$R,5, FALSE)="","",VLOOKUP($C2781,'MSCI Database'!$C:$R,5, FALSE)),"")</f>
        <v>5.5</v>
      </c>
      <c r="S2781" s="229">
        <f>IFERROR(IF(VLOOKUP($C2781,'MSCI Database'!$C:$R,6, FALSE)="","",VLOOKUP($C2781,'MSCI Database'!$C:$R,6, FALSE)),"")</f>
        <v>1.5</v>
      </c>
      <c r="T2781" s="229">
        <f>IFERROR(IF(VLOOKUP($C2781,'MSCI Database'!$C:$R,7, FALSE)="","",VLOOKUP($C2781,'MSCI Database'!$C:$R,7, FALSE)),"")</f>
        <v>4.2</v>
      </c>
      <c r="U2781" s="229">
        <f>IFERROR(IF(VLOOKUP($C2781,'MSCI Database'!$C:$R,8, FALSE)="","",VLOOKUP($C2781,'MSCI Database'!$C:$R,8, FALSE)),"")</f>
        <v>5.7</v>
      </c>
      <c r="V2781" s="229">
        <f>IFERROR(IF(VLOOKUP($C2781,'MSCI Database'!$C:$R,9, FALSE)="","",VLOOKUP($C2781,'MSCI Database'!$C:$R,9, FALSE)),"")</f>
        <v>4.5</v>
      </c>
      <c r="W2781" s="215">
        <f t="shared" ca="1" si="115"/>
        <v>0</v>
      </c>
      <c r="X2781" s="276">
        <f>IFERROR(IF(VLOOKUP($C2781,'MSCI Database'!$C:$R,10, FALSE)="","",VLOOKUP($C2781,'MSCI Database'!$C:$R,10, FALSE)),"")</f>
        <v>76900</v>
      </c>
      <c r="Y2781" s="229" t="str">
        <f>IFERROR(IF(VLOOKUP($C2781,'MSCI Database'!$C:$R,11, FALSE)="","",VLOOKUP($C2781,'MSCI Database'!$C:$R,11, FALSE)),"")</f>
        <v>2019</v>
      </c>
      <c r="Z2781" s="229" t="str">
        <f>IFERROR(IF(VLOOKUP($C2781,'MSCI Database'!$C:$R,12, FALSE)="","",VLOOKUP($C2781,'MSCI Database'!$C:$R,12, FALSE)),"")</f>
        <v>Reported</v>
      </c>
      <c r="AA2781" s="229" t="str">
        <f>IFERROR(IF(VLOOKUP($C2781,'MSCI Database'!$C:$R,13, FALSE)="","",VLOOKUP($C2781,'MSCI Database'!$C:$R,13, FALSE)),"")</f>
        <v>Strong governance practices; labor management issues persist</v>
      </c>
    </row>
    <row r="2782" spans="1:27" s="130" customFormat="1" ht="15" hidden="1" customHeight="1" outlineLevel="1">
      <c r="A2782" s="130" t="s">
        <v>6606</v>
      </c>
      <c r="B2782" s="130" t="s">
        <v>6607</v>
      </c>
      <c r="C2782" s="130" t="s">
        <v>6608</v>
      </c>
      <c r="D2782" s="130" t="s">
        <v>12128</v>
      </c>
      <c r="E2782" s="130" t="s">
        <v>12133</v>
      </c>
      <c r="F2782" s="215">
        <v>2.9386385704619249E-2</v>
      </c>
      <c r="G2782" s="132" t="str">
        <f ca="1">IFERROR(_xll.BQL($A2782, "cur_mkt_cap(currency=EUR)")/1000000, " ")</f>
        <v xml:space="preserve"> </v>
      </c>
      <c r="M2782" s="308"/>
      <c r="N2782" s="215">
        <f t="shared" si="114"/>
        <v>3.1831574207601718E-4</v>
      </c>
      <c r="O2782" s="172" t="str">
        <f>IFERROR(IF(VLOOKUP($C2782,'MSCI Database'!$C:$R,2, FALSE)="","",VLOOKUP($C2782,'MSCI Database'!$C:$R,2, FALSE)),"")</f>
        <v>Health Care Providers &amp; Services</v>
      </c>
      <c r="P2782" s="229" t="str">
        <f>IFERROR(IF(VLOOKUP($C2782,'MSCI Database'!$C:$R,3, FALSE)="","",VLOOKUP($C2782,'MSCI Database'!$C:$R,3, FALSE)),"")</f>
        <v>A</v>
      </c>
      <c r="Q2782" s="229" t="str">
        <f>IFERROR(IF(VLOOKUP($C2782,'MSCI Database'!$C:$R,4, FALSE)="","",VLOOKUP($C2782,'MSCI Database'!$C:$R,4, FALSE)),"")</f>
        <v>-1</v>
      </c>
      <c r="R2782" s="229">
        <f>IFERROR(IF(VLOOKUP($C2782,'MSCI Database'!$C:$R,5, FALSE)="","",VLOOKUP($C2782,'MSCI Database'!$C:$R,5, FALSE)),"")</f>
        <v>5.8</v>
      </c>
      <c r="S2782" s="229">
        <f>IFERROR(IF(VLOOKUP($C2782,'MSCI Database'!$C:$R,6, FALSE)="","",VLOOKUP($C2782,'MSCI Database'!$C:$R,6, FALSE)),"")</f>
        <v>10</v>
      </c>
      <c r="T2782" s="229">
        <f>IFERROR(IF(VLOOKUP($C2782,'MSCI Database'!$C:$R,7, FALSE)="","",VLOOKUP($C2782,'MSCI Database'!$C:$R,7, FALSE)),"")</f>
        <v>5.9</v>
      </c>
      <c r="U2782" s="229">
        <f>IFERROR(IF(VLOOKUP($C2782,'MSCI Database'!$C:$R,8, FALSE)="","",VLOOKUP($C2782,'MSCI Database'!$C:$R,8, FALSE)),"")</f>
        <v>5.6</v>
      </c>
      <c r="V2782" s="229">
        <f>IFERROR(IF(VLOOKUP($C2782,'MSCI Database'!$C:$R,9, FALSE)="","",VLOOKUP($C2782,'MSCI Database'!$C:$R,9, FALSE)),"")</f>
        <v>5.9</v>
      </c>
      <c r="W2782" s="215">
        <f t="shared" ca="1" si="115"/>
        <v>0</v>
      </c>
      <c r="X2782" s="276">
        <f>IFERROR(IF(VLOOKUP($C2782,'MSCI Database'!$C:$R,10, FALSE)="","",VLOOKUP($C2782,'MSCI Database'!$C:$R,10, FALSE)),"")</f>
        <v>519000</v>
      </c>
      <c r="Y2782" s="229" t="str">
        <f>IFERROR(IF(VLOOKUP($C2782,'MSCI Database'!$C:$R,11, FALSE)="","",VLOOKUP($C2782,'MSCI Database'!$C:$R,11, FALSE)),"")</f>
        <v>2019</v>
      </c>
      <c r="Z2782" s="229" t="str">
        <f>IFERROR(IF(VLOOKUP($C2782,'MSCI Database'!$C:$R,12, FALSE)="","",VLOOKUP($C2782,'MSCI Database'!$C:$R,12, FALSE)),"")</f>
        <v>Reported</v>
      </c>
      <c r="AA2782" s="229" t="str">
        <f>IFERROR(IF(VLOOKUP($C2782,'MSCI Database'!$C:$R,13, FALSE)="","",VLOOKUP($C2782,'MSCI Database'!$C:$R,13, FALSE)),"")</f>
        <v>Alleged involvement in the US opioid crisis weighs on otherwise strong ESG performance</v>
      </c>
    </row>
    <row r="2783" spans="1:27" s="130" customFormat="1" ht="15" hidden="1" customHeight="1" outlineLevel="1">
      <c r="A2783" s="130" t="s">
        <v>6572</v>
      </c>
      <c r="B2783" s="130" t="s">
        <v>6573</v>
      </c>
      <c r="C2783" s="130" t="s">
        <v>6574</v>
      </c>
      <c r="D2783" s="130" t="s">
        <v>12128</v>
      </c>
      <c r="E2783" s="130" t="s">
        <v>100</v>
      </c>
      <c r="F2783" s="215">
        <v>2.9352876019823459E-2</v>
      </c>
      <c r="G2783" s="132" t="str">
        <f ca="1">IFERROR(_xll.BQL($A2783, "cur_mkt_cap(currency=EUR)")/1000000, " ")</f>
        <v xml:space="preserve"> </v>
      </c>
      <c r="M2783" s="308"/>
      <c r="N2783" s="215">
        <f t="shared" si="114"/>
        <v>3.1795276241973274E-4</v>
      </c>
      <c r="O2783" s="172" t="str">
        <f>IFERROR(IF(VLOOKUP($C2783,'MSCI Database'!$C:$R,2, FALSE)="","",VLOOKUP($C2783,'MSCI Database'!$C:$R,2, FALSE)),"")</f>
        <v>Utilities</v>
      </c>
      <c r="P2783" s="229" t="str">
        <f>IFERROR(IF(VLOOKUP($C2783,'MSCI Database'!$C:$R,3, FALSE)="","",VLOOKUP($C2783,'MSCI Database'!$C:$R,3, FALSE)),"")</f>
        <v>AA</v>
      </c>
      <c r="Q2783" s="229" t="str">
        <f>IFERROR(IF(VLOOKUP($C2783,'MSCI Database'!$C:$R,4, FALSE)="","",VLOOKUP($C2783,'MSCI Database'!$C:$R,4, FALSE)),"")</f>
        <v>0</v>
      </c>
      <c r="R2783" s="229">
        <f>IFERROR(IF(VLOOKUP($C2783,'MSCI Database'!$C:$R,5, FALSE)="","",VLOOKUP($C2783,'MSCI Database'!$C:$R,5, FALSE)),"")</f>
        <v>7.2</v>
      </c>
      <c r="S2783" s="229">
        <f>IFERROR(IF(VLOOKUP($C2783,'MSCI Database'!$C:$R,6, FALSE)="","",VLOOKUP($C2783,'MSCI Database'!$C:$R,6, FALSE)),"")</f>
        <v>6.9</v>
      </c>
      <c r="T2783" s="229">
        <f>IFERROR(IF(VLOOKUP($C2783,'MSCI Database'!$C:$R,7, FALSE)="","",VLOOKUP($C2783,'MSCI Database'!$C:$R,7, FALSE)),"")</f>
        <v>4.9000000000000004</v>
      </c>
      <c r="U2783" s="229">
        <f>IFERROR(IF(VLOOKUP($C2783,'MSCI Database'!$C:$R,8, FALSE)="","",VLOOKUP($C2783,'MSCI Database'!$C:$R,8, FALSE)),"")</f>
        <v>5.8</v>
      </c>
      <c r="V2783" s="229">
        <f>IFERROR(IF(VLOOKUP($C2783,'MSCI Database'!$C:$R,9, FALSE)="","",VLOOKUP($C2783,'MSCI Database'!$C:$R,9, FALSE)),"")</f>
        <v>6.3</v>
      </c>
      <c r="W2783" s="215">
        <f t="shared" ca="1" si="115"/>
        <v>0</v>
      </c>
      <c r="X2783" s="276">
        <f>IFERROR(IF(VLOOKUP($C2783,'MSCI Database'!$C:$R,10, FALSE)="","",VLOOKUP($C2783,'MSCI Database'!$C:$R,10, FALSE)),"")</f>
        <v>13512674</v>
      </c>
      <c r="Y2783" s="229" t="str">
        <f>IFERROR(IF(VLOOKUP($C2783,'MSCI Database'!$C:$R,11, FALSE)="","",VLOOKUP($C2783,'MSCI Database'!$C:$R,11, FALSE)),"")</f>
        <v>2019</v>
      </c>
      <c r="Z2783" s="229" t="str">
        <f>IFERROR(IF(VLOOKUP($C2783,'MSCI Database'!$C:$R,12, FALSE)="","",VLOOKUP($C2783,'MSCI Database'!$C:$R,12, FALSE)),"")</f>
        <v>Reported</v>
      </c>
      <c r="AA2783" s="229" t="str">
        <f>IFERROR(IF(VLOOKUP($C2783,'MSCI Database'!$C:$R,13, FALSE)="","",VLOOKUP($C2783,'MSCI Database'!$C:$R,13, FALSE)),"")</f>
        <v>Low emission-related risks; corporate governance practices continue to lead peers</v>
      </c>
    </row>
    <row r="2784" spans="1:27" s="130" customFormat="1" ht="15" hidden="1" customHeight="1" outlineLevel="1">
      <c r="A2784" s="130" t="s">
        <v>2560</v>
      </c>
      <c r="B2784" s="130" t="s">
        <v>2561</v>
      </c>
      <c r="C2784" s="130" t="s">
        <v>2562</v>
      </c>
      <c r="D2784" s="130" t="s">
        <v>18686</v>
      </c>
      <c r="E2784" s="130" t="s">
        <v>18684</v>
      </c>
      <c r="F2784" s="215">
        <v>4.0042324412770523E-2</v>
      </c>
      <c r="G2784" s="132" t="str">
        <f ca="1">IFERROR(_xll.BQL($A2784, "cur_mkt_cap(currency=EUR)")/1000000, " ")</f>
        <v xml:space="preserve"> </v>
      </c>
      <c r="M2784" s="308"/>
      <c r="N2784" s="215">
        <f t="shared" si="114"/>
        <v>4.3374174483444924E-4</v>
      </c>
      <c r="O2784" s="172" t="str">
        <f>IFERROR(IF(VLOOKUP($C2784,'MSCI Database'!$C:$R,2, FALSE)="","",VLOOKUP($C2784,'MSCI Database'!$C:$R,2, FALSE)),"")</f>
        <v>Paper &amp; Forest Products</v>
      </c>
      <c r="P2784" s="229" t="str">
        <f>IFERROR(IF(VLOOKUP($C2784,'MSCI Database'!$C:$R,3, FALSE)="","",VLOOKUP($C2784,'MSCI Database'!$C:$R,3, FALSE)),"")</f>
        <v>AAA</v>
      </c>
      <c r="Q2784" s="229" t="str">
        <f>IFERROR(IF(VLOOKUP($C2784,'MSCI Database'!$C:$R,4, FALSE)="","",VLOOKUP($C2784,'MSCI Database'!$C:$R,4, FALSE)),"")</f>
        <v>0</v>
      </c>
      <c r="R2784" s="229">
        <f>IFERROR(IF(VLOOKUP($C2784,'MSCI Database'!$C:$R,5, FALSE)="","",VLOOKUP($C2784,'MSCI Database'!$C:$R,5, FALSE)),"")</f>
        <v>10</v>
      </c>
      <c r="S2784" s="229">
        <f>IFERROR(IF(VLOOKUP($C2784,'MSCI Database'!$C:$R,6, FALSE)="","",VLOOKUP($C2784,'MSCI Database'!$C:$R,6, FALSE)),"")</f>
        <v>7</v>
      </c>
      <c r="T2784" s="229">
        <f>IFERROR(IF(VLOOKUP($C2784,'MSCI Database'!$C:$R,7, FALSE)="","",VLOOKUP($C2784,'MSCI Database'!$C:$R,7, FALSE)),"")</f>
        <v>4.7</v>
      </c>
      <c r="U2784" s="229">
        <f>IFERROR(IF(VLOOKUP($C2784,'MSCI Database'!$C:$R,8, FALSE)="","",VLOOKUP($C2784,'MSCI Database'!$C:$R,8, FALSE)),"")</f>
        <v>6.4</v>
      </c>
      <c r="V2784" s="229">
        <f>IFERROR(IF(VLOOKUP($C2784,'MSCI Database'!$C:$R,9, FALSE)="","",VLOOKUP($C2784,'MSCI Database'!$C:$R,9, FALSE)),"")</f>
        <v>6.6</v>
      </c>
      <c r="W2784" s="215">
        <f t="shared" ca="1" si="115"/>
        <v>0</v>
      </c>
      <c r="X2784" s="276">
        <f>IFERROR(IF(VLOOKUP($C2784,'MSCI Database'!$C:$R,10, FALSE)="","",VLOOKUP($C2784,'MSCI Database'!$C:$R,10, FALSE)),"")</f>
        <v>4734570</v>
      </c>
      <c r="Y2784" s="229" t="str">
        <f>IFERROR(IF(VLOOKUP($C2784,'MSCI Database'!$C:$R,11, FALSE)="","",VLOOKUP($C2784,'MSCI Database'!$C:$R,11, FALSE)),"")</f>
        <v>2019</v>
      </c>
      <c r="Z2784" s="229" t="str">
        <f>IFERROR(IF(VLOOKUP($C2784,'MSCI Database'!$C:$R,12, FALSE)="","",VLOOKUP($C2784,'MSCI Database'!$C:$R,12, FALSE)),"")</f>
        <v>Reported</v>
      </c>
      <c r="AA2784" s="229" t="str">
        <f>IFERROR(IF(VLOOKUP($C2784,'MSCI Database'!$C:$R,13, FALSE)="","",VLOOKUP($C2784,'MSCI Database'!$C:$R,13, FALSE)),"")</f>
        <v>Robust ESG programs help sustain industry leading position</v>
      </c>
    </row>
    <row r="2785" spans="1:27" s="130" customFormat="1" ht="15" hidden="1" customHeight="1" outlineLevel="1">
      <c r="A2785" s="130" t="s">
        <v>6927</v>
      </c>
      <c r="B2785" s="130" t="s">
        <v>6928</v>
      </c>
      <c r="C2785" s="130" t="s">
        <v>6929</v>
      </c>
      <c r="D2785" s="130" t="s">
        <v>12128</v>
      </c>
      <c r="E2785" s="130" t="s">
        <v>18689</v>
      </c>
      <c r="F2785" s="215">
        <v>2.9262334356737099E-2</v>
      </c>
      <c r="G2785" s="132" t="str">
        <f ca="1">IFERROR(_xll.BQL($A2785, "cur_mkt_cap(currency=EUR)")/1000000, " ")</f>
        <v xml:space="preserve"> </v>
      </c>
      <c r="M2785" s="308"/>
      <c r="N2785" s="215">
        <f t="shared" si="114"/>
        <v>3.1697200769324724E-4</v>
      </c>
      <c r="O2785" s="172" t="str">
        <f>IFERROR(IF(VLOOKUP($C2785,'MSCI Database'!$C:$R,2, FALSE)="","",VLOOKUP($C2785,'MSCI Database'!$C:$R,2, FALSE)),"")</f>
        <v>Semiconductors &amp; Semiconductor Equipment</v>
      </c>
      <c r="P2785" s="229" t="str">
        <f>IFERROR(IF(VLOOKUP($C2785,'MSCI Database'!$C:$R,3, FALSE)="","",VLOOKUP($C2785,'MSCI Database'!$C:$R,3, FALSE)),"")</f>
        <v>BB</v>
      </c>
      <c r="Q2785" s="229" t="str">
        <f>IFERROR(IF(VLOOKUP($C2785,'MSCI Database'!$C:$R,4, FALSE)="","",VLOOKUP($C2785,'MSCI Database'!$C:$R,4, FALSE)),"")</f>
        <v>0</v>
      </c>
      <c r="R2785" s="229">
        <f>IFERROR(IF(VLOOKUP($C2785,'MSCI Database'!$C:$R,5, FALSE)="","",VLOOKUP($C2785,'MSCI Database'!$C:$R,5, FALSE)),"")</f>
        <v>3.9</v>
      </c>
      <c r="S2785" s="229">
        <f>IFERROR(IF(VLOOKUP($C2785,'MSCI Database'!$C:$R,6, FALSE)="","",VLOOKUP($C2785,'MSCI Database'!$C:$R,6, FALSE)),"")</f>
        <v>7.7</v>
      </c>
      <c r="T2785" s="229">
        <f>IFERROR(IF(VLOOKUP($C2785,'MSCI Database'!$C:$R,7, FALSE)="","",VLOOKUP($C2785,'MSCI Database'!$C:$R,7, FALSE)),"")</f>
        <v>2</v>
      </c>
      <c r="U2785" s="229">
        <f>IFERROR(IF(VLOOKUP($C2785,'MSCI Database'!$C:$R,8, FALSE)="","",VLOOKUP($C2785,'MSCI Database'!$C:$R,8, FALSE)),"")</f>
        <v>5.2</v>
      </c>
      <c r="V2785" s="229">
        <f>IFERROR(IF(VLOOKUP($C2785,'MSCI Database'!$C:$R,9, FALSE)="","",VLOOKUP($C2785,'MSCI Database'!$C:$R,9, FALSE)),"")</f>
        <v>4.5999999999999996</v>
      </c>
      <c r="W2785" s="215">
        <f t="shared" ca="1" si="115"/>
        <v>0</v>
      </c>
      <c r="X2785" s="276">
        <f>IFERROR(IF(VLOOKUP($C2785,'MSCI Database'!$C:$R,10, FALSE)="","",VLOOKUP($C2785,'MSCI Database'!$C:$R,10, FALSE)),"")</f>
        <v>123052</v>
      </c>
      <c r="Y2785" s="229" t="str">
        <f>IFERROR(IF(VLOOKUP($C2785,'MSCI Database'!$C:$R,11, FALSE)="","",VLOOKUP($C2785,'MSCI Database'!$C:$R,11, FALSE)),"")</f>
        <v>2019</v>
      </c>
      <c r="Z2785" s="229" t="str">
        <f>IFERROR(IF(VLOOKUP($C2785,'MSCI Database'!$C:$R,12, FALSE)="","",VLOOKUP($C2785,'MSCI Database'!$C:$R,12, FALSE)),"")</f>
        <v>E.Segmt-Low</v>
      </c>
      <c r="AA2785" s="229" t="str">
        <f>IFERROR(IF(VLOOKUP($C2785,'MSCI Database'!$C:$R,13, FALSE)="","",VLOOKUP($C2785,'MSCI Database'!$C:$R,13, FALSE)),"")</f>
        <v/>
      </c>
    </row>
    <row r="2786" spans="1:27" s="130" customFormat="1" ht="15" hidden="1" customHeight="1" outlineLevel="1">
      <c r="A2786" s="130" t="s">
        <v>6560</v>
      </c>
      <c r="B2786" s="130" t="s">
        <v>6561</v>
      </c>
      <c r="C2786" s="130" t="s">
        <v>6562</v>
      </c>
      <c r="D2786" s="130" t="s">
        <v>12128</v>
      </c>
      <c r="E2786" s="130" t="s">
        <v>18673</v>
      </c>
      <c r="F2786" s="215">
        <v>2.897591807470247E-2</v>
      </c>
      <c r="G2786" s="132" t="str">
        <f ca="1">IFERROR(_xll.BQL($A2786, "cur_mkt_cap(currency=EUR)")/1000000, " ")</f>
        <v xml:space="preserve"> </v>
      </c>
      <c r="M2786" s="308"/>
      <c r="N2786" s="215">
        <f t="shared" si="114"/>
        <v>3.1386952301633184E-4</v>
      </c>
      <c r="O2786" s="172" t="str">
        <f>IFERROR(IF(VLOOKUP($C2786,'MSCI Database'!$C:$R,2, FALSE)="","",VLOOKUP($C2786,'MSCI Database'!$C:$R,2, FALSE)),"")</f>
        <v>Air Freight &amp; Logistics</v>
      </c>
      <c r="P2786" s="229" t="str">
        <f>IFERROR(IF(VLOOKUP($C2786,'MSCI Database'!$C:$R,3, FALSE)="","",VLOOKUP($C2786,'MSCI Database'!$C:$R,3, FALSE)),"")</f>
        <v>AA</v>
      </c>
      <c r="Q2786" s="229" t="str">
        <f>IFERROR(IF(VLOOKUP($C2786,'MSCI Database'!$C:$R,4, FALSE)="","",VLOOKUP($C2786,'MSCI Database'!$C:$R,4, FALSE)),"")</f>
        <v>1</v>
      </c>
      <c r="R2786" s="229">
        <f>IFERROR(IF(VLOOKUP($C2786,'MSCI Database'!$C:$R,5, FALSE)="","",VLOOKUP($C2786,'MSCI Database'!$C:$R,5, FALSE)),"")</f>
        <v>8.5</v>
      </c>
      <c r="S2786" s="229">
        <f>IFERROR(IF(VLOOKUP($C2786,'MSCI Database'!$C:$R,6, FALSE)="","",VLOOKUP($C2786,'MSCI Database'!$C:$R,6, FALSE)),"")</f>
        <v>8.6</v>
      </c>
      <c r="T2786" s="229">
        <f>IFERROR(IF(VLOOKUP($C2786,'MSCI Database'!$C:$R,7, FALSE)="","",VLOOKUP($C2786,'MSCI Database'!$C:$R,7, FALSE)),"")</f>
        <v>3.6</v>
      </c>
      <c r="U2786" s="229">
        <f>IFERROR(IF(VLOOKUP($C2786,'MSCI Database'!$C:$R,8, FALSE)="","",VLOOKUP($C2786,'MSCI Database'!$C:$R,8, FALSE)),"")</f>
        <v>5.6</v>
      </c>
      <c r="V2786" s="229">
        <f>IFERROR(IF(VLOOKUP($C2786,'MSCI Database'!$C:$R,9, FALSE)="","",VLOOKUP($C2786,'MSCI Database'!$C:$R,9, FALSE)),"")</f>
        <v>5.4</v>
      </c>
      <c r="W2786" s="215">
        <f t="shared" ca="1" si="115"/>
        <v>0</v>
      </c>
      <c r="X2786" s="276">
        <f>IFERROR(IF(VLOOKUP($C2786,'MSCI Database'!$C:$R,10, FALSE)="","",VLOOKUP($C2786,'MSCI Database'!$C:$R,10, FALSE)),"")</f>
        <v>929470</v>
      </c>
      <c r="Y2786" s="229" t="str">
        <f>IFERROR(IF(VLOOKUP($C2786,'MSCI Database'!$C:$R,11, FALSE)="","",VLOOKUP($C2786,'MSCI Database'!$C:$R,11, FALSE)),"")</f>
        <v>2019</v>
      </c>
      <c r="Z2786" s="229" t="str">
        <f>IFERROR(IF(VLOOKUP($C2786,'MSCI Database'!$C:$R,12, FALSE)="","",VLOOKUP($C2786,'MSCI Database'!$C:$R,12, FALSE)),"")</f>
        <v>E.Segmt-Moderately Low</v>
      </c>
      <c r="AA2786" s="229" t="str">
        <f>IFERROR(IF(VLOOKUP($C2786,'MSCI Database'!$C:$R,13, FALSE)="","",VLOOKUP($C2786,'MSCI Database'!$C:$R,13, FALSE)),"")</f>
        <v>Strengthened GHG emission reduction goals; governance improvement supports management oversight</v>
      </c>
    </row>
    <row r="2787" spans="1:27" s="130" customFormat="1" ht="15" hidden="1" customHeight="1" outlineLevel="1">
      <c r="A2787" s="130" t="s">
        <v>1140</v>
      </c>
      <c r="B2787" s="130" t="s">
        <v>1141</v>
      </c>
      <c r="C2787" s="130" t="s">
        <v>1142</v>
      </c>
      <c r="D2787" s="130" t="s">
        <v>12135</v>
      </c>
      <c r="E2787" s="130" t="s">
        <v>18684</v>
      </c>
      <c r="F2787" s="215">
        <v>2.3141141332706699E-2</v>
      </c>
      <c r="G2787" s="132" t="str">
        <f ca="1">IFERROR(_xll.BQL($A2787, "cur_mkt_cap(currency=EUR)")/1000000, " ")</f>
        <v xml:space="preserve"> </v>
      </c>
      <c r="M2787" s="308"/>
      <c r="N2787" s="215">
        <f t="shared" si="114"/>
        <v>2.506667424108789E-4</v>
      </c>
      <c r="O2787" s="172" t="str">
        <f>IFERROR(IF(VLOOKUP($C2787,'MSCI Database'!$C:$R,2, FALSE)="","",VLOOKUP($C2787,'MSCI Database'!$C:$R,2, FALSE)),"")</f>
        <v>Metals and Mining - Non-Precious Metals</v>
      </c>
      <c r="P2787" s="229" t="str">
        <f>IFERROR(IF(VLOOKUP($C2787,'MSCI Database'!$C:$R,3, FALSE)="","",VLOOKUP($C2787,'MSCI Database'!$C:$R,3, FALSE)),"")</f>
        <v>A</v>
      </c>
      <c r="Q2787" s="229" t="str">
        <f>IFERROR(IF(VLOOKUP($C2787,'MSCI Database'!$C:$R,4, FALSE)="","",VLOOKUP($C2787,'MSCI Database'!$C:$R,4, FALSE)),"")</f>
        <v>0</v>
      </c>
      <c r="R2787" s="229">
        <f>IFERROR(IF(VLOOKUP($C2787,'MSCI Database'!$C:$R,5, FALSE)="","",VLOOKUP($C2787,'MSCI Database'!$C:$R,5, FALSE)),"")</f>
        <v>6.8</v>
      </c>
      <c r="S2787" s="229">
        <f>IFERROR(IF(VLOOKUP($C2787,'MSCI Database'!$C:$R,6, FALSE)="","",VLOOKUP($C2787,'MSCI Database'!$C:$R,6, FALSE)),"")</f>
        <v>2.6</v>
      </c>
      <c r="T2787" s="229">
        <f>IFERROR(IF(VLOOKUP($C2787,'MSCI Database'!$C:$R,7, FALSE)="","",VLOOKUP($C2787,'MSCI Database'!$C:$R,7, FALSE)),"")</f>
        <v>7</v>
      </c>
      <c r="U2787" s="229">
        <f>IFERROR(IF(VLOOKUP($C2787,'MSCI Database'!$C:$R,8, FALSE)="","",VLOOKUP($C2787,'MSCI Database'!$C:$R,8, FALSE)),"")</f>
        <v>5.8</v>
      </c>
      <c r="V2787" s="229">
        <f>IFERROR(IF(VLOOKUP($C2787,'MSCI Database'!$C:$R,9, FALSE)="","",VLOOKUP($C2787,'MSCI Database'!$C:$R,9, FALSE)),"")</f>
        <v>4.9000000000000004</v>
      </c>
      <c r="W2787" s="215">
        <f t="shared" ca="1" si="115"/>
        <v>0</v>
      </c>
      <c r="X2787" s="276">
        <f>IFERROR(IF(VLOOKUP($C2787,'MSCI Database'!$C:$R,10, FALSE)="","",VLOOKUP($C2787,'MSCI Database'!$C:$R,10, FALSE)),"")</f>
        <v>3226000</v>
      </c>
      <c r="Y2787" s="229" t="str">
        <f>IFERROR(IF(VLOOKUP($C2787,'MSCI Database'!$C:$R,11, FALSE)="","",VLOOKUP($C2787,'MSCI Database'!$C:$R,11, FALSE)),"")</f>
        <v>2019</v>
      </c>
      <c r="Z2787" s="229" t="str">
        <f>IFERROR(IF(VLOOKUP($C2787,'MSCI Database'!$C:$R,12, FALSE)="","",VLOOKUP($C2787,'MSCI Database'!$C:$R,12, FALSE)),"")</f>
        <v>Reported</v>
      </c>
      <c r="AA2787" s="229" t="str">
        <f>IFERROR(IF(VLOOKUP($C2787,'MSCI Database'!$C:$R,13, FALSE)="","",VLOOKUP($C2787,'MSCI Database'!$C:$R,13, FALSE)),"")</f>
        <v>Strong safety management practices; pressure grows for CEO change</v>
      </c>
    </row>
    <row r="2788" spans="1:27" s="130" customFormat="1" ht="15" hidden="1" customHeight="1" outlineLevel="1">
      <c r="A2788" s="130" t="s">
        <v>6930</v>
      </c>
      <c r="B2788" s="130" t="s">
        <v>6931</v>
      </c>
      <c r="C2788" s="130" t="s">
        <v>6932</v>
      </c>
      <c r="D2788" s="130" t="s">
        <v>12128</v>
      </c>
      <c r="E2788" s="130" t="s">
        <v>100</v>
      </c>
      <c r="F2788" s="215">
        <v>2.8822591560971441E-2</v>
      </c>
      <c r="G2788" s="132" t="str">
        <f ca="1">IFERROR(_xll.BQL($A2788, "cur_mkt_cap(currency=EUR)")/1000000, " ")</f>
        <v xml:space="preserve"> </v>
      </c>
      <c r="M2788" s="308"/>
      <c r="N2788" s="215">
        <f t="shared" si="114"/>
        <v>3.1220867763409246E-4</v>
      </c>
      <c r="O2788" s="172" t="str">
        <f>IFERROR(IF(VLOOKUP($C2788,'MSCI Database'!$C:$R,2, FALSE)="","",VLOOKUP($C2788,'MSCI Database'!$C:$R,2, FALSE)),"")</f>
        <v>Utilities</v>
      </c>
      <c r="P2788" s="229" t="str">
        <f>IFERROR(IF(VLOOKUP($C2788,'MSCI Database'!$C:$R,3, FALSE)="","",VLOOKUP($C2788,'MSCI Database'!$C:$R,3, FALSE)),"")</f>
        <v>A</v>
      </c>
      <c r="Q2788" s="229" t="str">
        <f>IFERROR(IF(VLOOKUP($C2788,'MSCI Database'!$C:$R,4, FALSE)="","",VLOOKUP($C2788,'MSCI Database'!$C:$R,4, FALSE)),"")</f>
        <v>0</v>
      </c>
      <c r="R2788" s="229">
        <f>IFERROR(IF(VLOOKUP($C2788,'MSCI Database'!$C:$R,5, FALSE)="","",VLOOKUP($C2788,'MSCI Database'!$C:$R,5, FALSE)),"")</f>
        <v>7.1</v>
      </c>
      <c r="S2788" s="229">
        <f>IFERROR(IF(VLOOKUP($C2788,'MSCI Database'!$C:$R,6, FALSE)="","",VLOOKUP($C2788,'MSCI Database'!$C:$R,6, FALSE)),"")</f>
        <v>6.2</v>
      </c>
      <c r="T2788" s="229">
        <f>IFERROR(IF(VLOOKUP($C2788,'MSCI Database'!$C:$R,7, FALSE)="","",VLOOKUP($C2788,'MSCI Database'!$C:$R,7, FALSE)),"")</f>
        <v>6.6</v>
      </c>
      <c r="U2788" s="229">
        <f>IFERROR(IF(VLOOKUP($C2788,'MSCI Database'!$C:$R,8, FALSE)="","",VLOOKUP($C2788,'MSCI Database'!$C:$R,8, FALSE)),"")</f>
        <v>5.6</v>
      </c>
      <c r="V2788" s="229">
        <f>IFERROR(IF(VLOOKUP($C2788,'MSCI Database'!$C:$R,9, FALSE)="","",VLOOKUP($C2788,'MSCI Database'!$C:$R,9, FALSE)),"")</f>
        <v>6.1</v>
      </c>
      <c r="W2788" s="215">
        <f t="shared" ca="1" si="115"/>
        <v>0</v>
      </c>
      <c r="X2788" s="276">
        <f>IFERROR(IF(VLOOKUP($C2788,'MSCI Database'!$C:$R,10, FALSE)="","",VLOOKUP($C2788,'MSCI Database'!$C:$R,10, FALSE)),"")</f>
        <v>34500514</v>
      </c>
      <c r="Y2788" s="229" t="str">
        <f>IFERROR(IF(VLOOKUP($C2788,'MSCI Database'!$C:$R,11, FALSE)="","",VLOOKUP($C2788,'MSCI Database'!$C:$R,11, FALSE)),"")</f>
        <v>2019</v>
      </c>
      <c r="Z2788" s="229" t="str">
        <f>IFERROR(IF(VLOOKUP($C2788,'MSCI Database'!$C:$R,12, FALSE)="","",VLOOKUP($C2788,'MSCI Database'!$C:$R,12, FALSE)),"")</f>
        <v>Reported</v>
      </c>
      <c r="AA2788" s="229" t="str">
        <f>IFERROR(IF(VLOOKUP($C2788,'MSCI Database'!$C:$R,13, FALSE)="","",VLOOKUP($C2788,'MSCI Database'!$C:$R,13, FALSE)),"")</f>
        <v>Gas-fired plants substituting nuclear may negatively impact carbon emissions</v>
      </c>
    </row>
    <row r="2789" spans="1:27" s="130" customFormat="1" ht="15" hidden="1" customHeight="1" outlineLevel="1">
      <c r="A2789" s="130" t="s">
        <v>7858</v>
      </c>
      <c r="B2789" s="130" t="s">
        <v>7859</v>
      </c>
      <c r="C2789" s="130" t="s">
        <v>7860</v>
      </c>
      <c r="D2789" s="130" t="s">
        <v>12128</v>
      </c>
      <c r="E2789" s="130" t="s">
        <v>18682</v>
      </c>
      <c r="F2789" s="215">
        <v>2.8788165240600169E-2</v>
      </c>
      <c r="G2789" s="132" t="str">
        <f ca="1">IFERROR(_xll.BQL($A2789, "cur_mkt_cap(currency=EUR)")/1000000, " ")</f>
        <v xml:space="preserve"> </v>
      </c>
      <c r="M2789" s="308"/>
      <c r="N2789" s="215">
        <f t="shared" si="114"/>
        <v>3.1183576890601416E-4</v>
      </c>
      <c r="O2789" s="172" t="str">
        <f>IFERROR(IF(VLOOKUP($C2789,'MSCI Database'!$C:$R,2, FALSE)="","",VLOOKUP($C2789,'MSCI Database'!$C:$R,2, FALSE)),"")</f>
        <v>Real Estate Development &amp; Diversified Activities</v>
      </c>
      <c r="P2789" s="229" t="str">
        <f>IFERROR(IF(VLOOKUP($C2789,'MSCI Database'!$C:$R,3, FALSE)="","",VLOOKUP($C2789,'MSCI Database'!$C:$R,3, FALSE)),"")</f>
        <v>BBB</v>
      </c>
      <c r="Q2789" s="229" t="str">
        <f>IFERROR(IF(VLOOKUP($C2789,'MSCI Database'!$C:$R,4, FALSE)="","",VLOOKUP($C2789,'MSCI Database'!$C:$R,4, FALSE)),"")</f>
        <v>1</v>
      </c>
      <c r="R2789" s="229">
        <f>IFERROR(IF(VLOOKUP($C2789,'MSCI Database'!$C:$R,5, FALSE)="","",VLOOKUP($C2789,'MSCI Database'!$C:$R,5, FALSE)),"")</f>
        <v>4.7</v>
      </c>
      <c r="S2789" s="229">
        <f>IFERROR(IF(VLOOKUP($C2789,'MSCI Database'!$C:$R,6, FALSE)="","",VLOOKUP($C2789,'MSCI Database'!$C:$R,6, FALSE)),"")</f>
        <v>4.3</v>
      </c>
      <c r="T2789" s="229">
        <f>IFERROR(IF(VLOOKUP($C2789,'MSCI Database'!$C:$R,7, FALSE)="","",VLOOKUP($C2789,'MSCI Database'!$C:$R,7, FALSE)),"")</f>
        <v>2.9</v>
      </c>
      <c r="U2789" s="229">
        <f>IFERROR(IF(VLOOKUP($C2789,'MSCI Database'!$C:$R,8, FALSE)="","",VLOOKUP($C2789,'MSCI Database'!$C:$R,8, FALSE)),"")</f>
        <v>6.3</v>
      </c>
      <c r="V2789" s="229">
        <f>IFERROR(IF(VLOOKUP($C2789,'MSCI Database'!$C:$R,9, FALSE)="","",VLOOKUP($C2789,'MSCI Database'!$C:$R,9, FALSE)),"")</f>
        <v>4.5</v>
      </c>
      <c r="W2789" s="215">
        <f t="shared" ca="1" si="115"/>
        <v>0</v>
      </c>
      <c r="X2789" s="276">
        <f>IFERROR(IF(VLOOKUP($C2789,'MSCI Database'!$C:$R,10, FALSE)="","",VLOOKUP($C2789,'MSCI Database'!$C:$R,10, FALSE)),"")</f>
        <v>70638</v>
      </c>
      <c r="Y2789" s="229" t="str">
        <f>IFERROR(IF(VLOOKUP($C2789,'MSCI Database'!$C:$R,11, FALSE)="","",VLOOKUP($C2789,'MSCI Database'!$C:$R,11, FALSE)),"")</f>
        <v>2019</v>
      </c>
      <c r="Z2789" s="229" t="str">
        <f>IFERROR(IF(VLOOKUP($C2789,'MSCI Database'!$C:$R,12, FALSE)="","",VLOOKUP($C2789,'MSCI Database'!$C:$R,12, FALSE)),"")</f>
        <v>E.Segmt-Moderately High</v>
      </c>
      <c r="AA2789" s="229" t="str">
        <f>IFERROR(IF(VLOOKUP($C2789,'MSCI Database'!$C:$R,13, FALSE)="","",VLOOKUP($C2789,'MSCI Database'!$C:$R,13, FALSE)),"")</f>
        <v>Overall governance practices drive upgrade</v>
      </c>
    </row>
    <row r="2790" spans="1:27" s="130" customFormat="1" ht="15" hidden="1" customHeight="1" outlineLevel="1">
      <c r="A2790" s="130" t="s">
        <v>6292</v>
      </c>
      <c r="B2790" s="130" t="s">
        <v>6293</v>
      </c>
      <c r="C2790" s="130" t="s">
        <v>6294</v>
      </c>
      <c r="D2790" s="130" t="s">
        <v>12128</v>
      </c>
      <c r="E2790" s="130" t="s">
        <v>12133</v>
      </c>
      <c r="F2790" s="215">
        <v>2.8772123649401609E-2</v>
      </c>
      <c r="G2790" s="132" t="str">
        <f ca="1">IFERROR(_xll.BQL($A2790, "cur_mkt_cap(currency=EUR)")/1000000, " ")</f>
        <v xml:space="preserve"> </v>
      </c>
      <c r="M2790" s="308"/>
      <c r="N2790" s="215">
        <f t="shared" si="114"/>
        <v>3.1166200507340896E-4</v>
      </c>
      <c r="O2790" s="172" t="str">
        <f>IFERROR(IF(VLOOKUP($C2790,'MSCI Database'!$C:$R,2, FALSE)="","",VLOOKUP($C2790,'MSCI Database'!$C:$R,2, FALSE)),"")</f>
        <v>Biotechnology</v>
      </c>
      <c r="P2790" s="229" t="str">
        <f>IFERROR(IF(VLOOKUP($C2790,'MSCI Database'!$C:$R,3, FALSE)="","",VLOOKUP($C2790,'MSCI Database'!$C:$R,3, FALSE)),"")</f>
        <v>BB</v>
      </c>
      <c r="Q2790" s="229" t="str">
        <f>IFERROR(IF(VLOOKUP($C2790,'MSCI Database'!$C:$R,4, FALSE)="","",VLOOKUP($C2790,'MSCI Database'!$C:$R,4, FALSE)),"")</f>
        <v>1</v>
      </c>
      <c r="R2790" s="229">
        <f>IFERROR(IF(VLOOKUP($C2790,'MSCI Database'!$C:$R,5, FALSE)="","",VLOOKUP($C2790,'MSCI Database'!$C:$R,5, FALSE)),"")</f>
        <v>3.6</v>
      </c>
      <c r="S2790" s="229">
        <f>IFERROR(IF(VLOOKUP($C2790,'MSCI Database'!$C:$R,6, FALSE)="","",VLOOKUP($C2790,'MSCI Database'!$C:$R,6, FALSE)),"")</f>
        <v>7.1</v>
      </c>
      <c r="T2790" s="229">
        <f>IFERROR(IF(VLOOKUP($C2790,'MSCI Database'!$C:$R,7, FALSE)="","",VLOOKUP($C2790,'MSCI Database'!$C:$R,7, FALSE)),"")</f>
        <v>3.7</v>
      </c>
      <c r="U2790" s="229">
        <f>IFERROR(IF(VLOOKUP($C2790,'MSCI Database'!$C:$R,8, FALSE)="","",VLOOKUP($C2790,'MSCI Database'!$C:$R,8, FALSE)),"")</f>
        <v>5.2</v>
      </c>
      <c r="V2790" s="229">
        <f>IFERROR(IF(VLOOKUP($C2790,'MSCI Database'!$C:$R,9, FALSE)="","",VLOOKUP($C2790,'MSCI Database'!$C:$R,9, FALSE)),"")</f>
        <v>4.5999999999999996</v>
      </c>
      <c r="W2790" s="215">
        <f t="shared" ca="1" si="115"/>
        <v>0</v>
      </c>
      <c r="X2790" s="276">
        <f>IFERROR(IF(VLOOKUP($C2790,'MSCI Database'!$C:$R,10, FALSE)="","",VLOOKUP($C2790,'MSCI Database'!$C:$R,10, FALSE)),"")</f>
        <v>4835</v>
      </c>
      <c r="Y2790" s="229" t="str">
        <f>IFERROR(IF(VLOOKUP($C2790,'MSCI Database'!$C:$R,11, FALSE)="","",VLOOKUP($C2790,'MSCI Database'!$C:$R,11, FALSE)),"")</f>
        <v>2019</v>
      </c>
      <c r="Z2790" s="229" t="str">
        <f>IFERROR(IF(VLOOKUP($C2790,'MSCI Database'!$C:$R,12, FALSE)="","",VLOOKUP($C2790,'MSCI Database'!$C:$R,12, FALSE)),"")</f>
        <v>E.Segmt-Moderate</v>
      </c>
      <c r="AA2790" s="229" t="str">
        <f>IFERROR(IF(VLOOKUP($C2790,'MSCI Database'!$C:$R,13, FALSE)="","",VLOOKUP($C2790,'MSCI Database'!$C:$R,13, FALSE)),"")</f>
        <v>Improved corporate governance practices drive upgrade</v>
      </c>
    </row>
    <row r="2791" spans="1:27" s="130" customFormat="1" ht="15" hidden="1" customHeight="1" outlineLevel="1">
      <c r="A2791" s="130" t="s">
        <v>6770</v>
      </c>
      <c r="B2791" s="130" t="s">
        <v>6771</v>
      </c>
      <c r="C2791" s="130" t="s">
        <v>6772</v>
      </c>
      <c r="D2791" s="130" t="s">
        <v>12128</v>
      </c>
      <c r="E2791" s="130" t="s">
        <v>18684</v>
      </c>
      <c r="F2791" s="215">
        <v>2.874622588262862E-2</v>
      </c>
      <c r="G2791" s="132" t="str">
        <f ca="1">IFERROR(_xll.BQL($A2791, "cur_mkt_cap(currency=EUR)")/1000000, " ")</f>
        <v xml:space="preserve"> </v>
      </c>
      <c r="M2791" s="308"/>
      <c r="N2791" s="215">
        <f t="shared" si="114"/>
        <v>3.1138147833795676E-4</v>
      </c>
      <c r="O2791" s="172" t="str">
        <f>IFERROR(IF(VLOOKUP($C2791,'MSCI Database'!$C:$R,2, FALSE)="","",VLOOKUP($C2791,'MSCI Database'!$C:$R,2, FALSE)),"")</f>
        <v>Containers &amp; Packaging</v>
      </c>
      <c r="P2791" s="229" t="str">
        <f>IFERROR(IF(VLOOKUP($C2791,'MSCI Database'!$C:$R,3, FALSE)="","",VLOOKUP($C2791,'MSCI Database'!$C:$R,3, FALSE)),"")</f>
        <v>BB</v>
      </c>
      <c r="Q2791" s="229" t="str">
        <f>IFERROR(IF(VLOOKUP($C2791,'MSCI Database'!$C:$R,4, FALSE)="","",VLOOKUP($C2791,'MSCI Database'!$C:$R,4, FALSE)),"")</f>
        <v>0</v>
      </c>
      <c r="R2791" s="229">
        <f>IFERROR(IF(VLOOKUP($C2791,'MSCI Database'!$C:$R,5, FALSE)="","",VLOOKUP($C2791,'MSCI Database'!$C:$R,5, FALSE)),"")</f>
        <v>3.8</v>
      </c>
      <c r="S2791" s="229">
        <f>IFERROR(IF(VLOOKUP($C2791,'MSCI Database'!$C:$R,6, FALSE)="","",VLOOKUP($C2791,'MSCI Database'!$C:$R,6, FALSE)),"")</f>
        <v>7.2</v>
      </c>
      <c r="T2791" s="229">
        <f>IFERROR(IF(VLOOKUP($C2791,'MSCI Database'!$C:$R,7, FALSE)="","",VLOOKUP($C2791,'MSCI Database'!$C:$R,7, FALSE)),"")</f>
        <v>1.9</v>
      </c>
      <c r="U2791" s="229">
        <f>IFERROR(IF(VLOOKUP($C2791,'MSCI Database'!$C:$R,8, FALSE)="","",VLOOKUP($C2791,'MSCI Database'!$C:$R,8, FALSE)),"")</f>
        <v>4.4000000000000004</v>
      </c>
      <c r="V2791" s="229">
        <f>IFERROR(IF(VLOOKUP($C2791,'MSCI Database'!$C:$R,9, FALSE)="","",VLOOKUP($C2791,'MSCI Database'!$C:$R,9, FALSE)),"")</f>
        <v>4.5999999999999996</v>
      </c>
      <c r="W2791" s="215">
        <f t="shared" ca="1" si="115"/>
        <v>0</v>
      </c>
      <c r="X2791" s="276">
        <f>IFERROR(IF(VLOOKUP($C2791,'MSCI Database'!$C:$R,10, FALSE)="","",VLOOKUP($C2791,'MSCI Database'!$C:$R,10, FALSE)),"")</f>
        <v>1559482</v>
      </c>
      <c r="Y2791" s="229" t="str">
        <f>IFERROR(IF(VLOOKUP($C2791,'MSCI Database'!$C:$R,11, FALSE)="","",VLOOKUP($C2791,'MSCI Database'!$C:$R,11, FALSE)),"")</f>
        <v>2019</v>
      </c>
      <c r="Z2791" s="229" t="str">
        <f>IFERROR(IF(VLOOKUP($C2791,'MSCI Database'!$C:$R,12, FALSE)="","",VLOOKUP($C2791,'MSCI Database'!$C:$R,12, FALSE)),"")</f>
        <v>Reported</v>
      </c>
      <c r="AA2791" s="229" t="str">
        <f>IFERROR(IF(VLOOKUP($C2791,'MSCI Database'!$C:$R,13, FALSE)="","",VLOOKUP($C2791,'MSCI Database'!$C:$R,13, FALSE)),"")</f>
        <v>Asbestos related liabilities persist, lags efforts in innovating environmentally friendly products</v>
      </c>
    </row>
    <row r="2792" spans="1:27" s="130" customFormat="1" ht="15" hidden="1" customHeight="1" outlineLevel="1">
      <c r="A2792" s="130" t="s">
        <v>8052</v>
      </c>
      <c r="B2792" s="130" t="s">
        <v>8053</v>
      </c>
      <c r="C2792" s="130" t="s">
        <v>8054</v>
      </c>
      <c r="D2792" s="130" t="s">
        <v>12128</v>
      </c>
      <c r="E2792" s="130" t="s">
        <v>18684</v>
      </c>
      <c r="F2792" s="215">
        <v>2.8742875195325601E-2</v>
      </c>
      <c r="G2792" s="132" t="str">
        <f ca="1">IFERROR(_xll.BQL($A2792, "cur_mkt_cap(currency=EUR)")/1000000, " ")</f>
        <v xml:space="preserve"> </v>
      </c>
      <c r="M2792" s="308"/>
      <c r="N2792" s="215">
        <f t="shared" si="114"/>
        <v>3.113451834180559E-4</v>
      </c>
      <c r="O2792" s="172" t="str">
        <f>IFERROR(IF(VLOOKUP($C2792,'MSCI Database'!$C:$R,2, FALSE)="","",VLOOKUP($C2792,'MSCI Database'!$C:$R,2, FALSE)),"")</f>
        <v>Steel</v>
      </c>
      <c r="P2792" s="229" t="str">
        <f>IFERROR(IF(VLOOKUP($C2792,'MSCI Database'!$C:$R,3, FALSE)="","",VLOOKUP($C2792,'MSCI Database'!$C:$R,3, FALSE)),"")</f>
        <v>A</v>
      </c>
      <c r="Q2792" s="229" t="str">
        <f>IFERROR(IF(VLOOKUP($C2792,'MSCI Database'!$C:$R,4, FALSE)="","",VLOOKUP($C2792,'MSCI Database'!$C:$R,4, FALSE)),"")</f>
        <v>1</v>
      </c>
      <c r="R2792" s="229">
        <f>IFERROR(IF(VLOOKUP($C2792,'MSCI Database'!$C:$R,5, FALSE)="","",VLOOKUP($C2792,'MSCI Database'!$C:$R,5, FALSE)),"")</f>
        <v>6.2</v>
      </c>
      <c r="S2792" s="229">
        <f>IFERROR(IF(VLOOKUP($C2792,'MSCI Database'!$C:$R,6, FALSE)="","",VLOOKUP($C2792,'MSCI Database'!$C:$R,6, FALSE)),"")</f>
        <v>4.0999999999999996</v>
      </c>
      <c r="T2792" s="229">
        <f>IFERROR(IF(VLOOKUP($C2792,'MSCI Database'!$C:$R,7, FALSE)="","",VLOOKUP($C2792,'MSCI Database'!$C:$R,7, FALSE)),"")</f>
        <v>5.6</v>
      </c>
      <c r="U2792" s="229">
        <f>IFERROR(IF(VLOOKUP($C2792,'MSCI Database'!$C:$R,8, FALSE)="","",VLOOKUP($C2792,'MSCI Database'!$C:$R,8, FALSE)),"")</f>
        <v>5.2</v>
      </c>
      <c r="V2792" s="229">
        <f>IFERROR(IF(VLOOKUP($C2792,'MSCI Database'!$C:$R,9, FALSE)="","",VLOOKUP($C2792,'MSCI Database'!$C:$R,9, FALSE)),"")</f>
        <v>4.8</v>
      </c>
      <c r="W2792" s="215">
        <f t="shared" ca="1" si="115"/>
        <v>0</v>
      </c>
      <c r="X2792" s="276">
        <f>IFERROR(IF(VLOOKUP($C2792,'MSCI Database'!$C:$R,10, FALSE)="","",VLOOKUP($C2792,'MSCI Database'!$C:$R,10, FALSE)),"")</f>
        <v>3709660</v>
      </c>
      <c r="Y2792" s="229" t="str">
        <f>IFERROR(IF(VLOOKUP($C2792,'MSCI Database'!$C:$R,11, FALSE)="","",VLOOKUP($C2792,'MSCI Database'!$C:$R,11, FALSE)),"")</f>
        <v>2019</v>
      </c>
      <c r="Z2792" s="229" t="str">
        <f>IFERROR(IF(VLOOKUP($C2792,'MSCI Database'!$C:$R,12, FALSE)="","",VLOOKUP($C2792,'MSCI Database'!$C:$R,12, FALSE)),"")</f>
        <v>E.Segmt-Moderate</v>
      </c>
      <c r="AA2792" s="229" t="str">
        <f>IFERROR(IF(VLOOKUP($C2792,'MSCI Database'!$C:$R,13, FALSE)="","",VLOOKUP($C2792,'MSCI Database'!$C:$R,13, FALSE)),"")</f>
        <v>Improved carbon emission performance, but lags peers in water management practices</v>
      </c>
    </row>
    <row r="2793" spans="1:27" s="130" customFormat="1" ht="15" hidden="1" customHeight="1" outlineLevel="1">
      <c r="A2793" s="130" t="s">
        <v>1212</v>
      </c>
      <c r="B2793" s="130" t="s">
        <v>1213</v>
      </c>
      <c r="C2793" s="130" t="s">
        <v>1214</v>
      </c>
      <c r="D2793" s="130" t="s">
        <v>18681</v>
      </c>
      <c r="E2793" s="130" t="s">
        <v>18684</v>
      </c>
      <c r="F2793" s="215">
        <v>3.0226603115469569E-2</v>
      </c>
      <c r="G2793" s="132" t="str">
        <f ca="1">IFERROR(_xll.BQL($A2793, "cur_mkt_cap(currency=EUR)")/1000000, " ")</f>
        <v xml:space="preserve"> </v>
      </c>
      <c r="M2793" s="308"/>
      <c r="N2793" s="215">
        <f t="shared" si="114"/>
        <v>3.2741704603793885E-4</v>
      </c>
      <c r="O2793" s="172" t="str">
        <f>IFERROR(IF(VLOOKUP($C2793,'MSCI Database'!$C:$R,2, FALSE)="","",VLOOKUP($C2793,'MSCI Database'!$C:$R,2, FALSE)),"")</f>
        <v>Construction Materials</v>
      </c>
      <c r="P2793" s="229" t="str">
        <f>IFERROR(IF(VLOOKUP($C2793,'MSCI Database'!$C:$R,3, FALSE)="","",VLOOKUP($C2793,'MSCI Database'!$C:$R,3, FALSE)),"")</f>
        <v>BBB</v>
      </c>
      <c r="Q2793" s="229" t="str">
        <f>IFERROR(IF(VLOOKUP($C2793,'MSCI Database'!$C:$R,4, FALSE)="","",VLOOKUP($C2793,'MSCI Database'!$C:$R,4, FALSE)),"")</f>
        <v>0</v>
      </c>
      <c r="R2793" s="229">
        <f>IFERROR(IF(VLOOKUP($C2793,'MSCI Database'!$C:$R,5, FALSE)="","",VLOOKUP($C2793,'MSCI Database'!$C:$R,5, FALSE)),"")</f>
        <v>5.6</v>
      </c>
      <c r="S2793" s="229">
        <f>IFERROR(IF(VLOOKUP($C2793,'MSCI Database'!$C:$R,6, FALSE)="","",VLOOKUP($C2793,'MSCI Database'!$C:$R,6, FALSE)),"")</f>
        <v>5.2</v>
      </c>
      <c r="T2793" s="229">
        <f>IFERROR(IF(VLOOKUP($C2793,'MSCI Database'!$C:$R,7, FALSE)="","",VLOOKUP($C2793,'MSCI Database'!$C:$R,7, FALSE)),"")</f>
        <v>4.5999999999999996</v>
      </c>
      <c r="U2793" s="229">
        <f>IFERROR(IF(VLOOKUP($C2793,'MSCI Database'!$C:$R,8, FALSE)="","",VLOOKUP($C2793,'MSCI Database'!$C:$R,8, FALSE)),"")</f>
        <v>5</v>
      </c>
      <c r="V2793" s="229">
        <f>IFERROR(IF(VLOOKUP($C2793,'MSCI Database'!$C:$R,9, FALSE)="","",VLOOKUP($C2793,'MSCI Database'!$C:$R,9, FALSE)),"")</f>
        <v>4.9000000000000004</v>
      </c>
      <c r="W2793" s="215">
        <f t="shared" ca="1" si="115"/>
        <v>0</v>
      </c>
      <c r="X2793" s="276">
        <f>IFERROR(IF(VLOOKUP($C2793,'MSCI Database'!$C:$R,10, FALSE)="","",VLOOKUP($C2793,'MSCI Database'!$C:$R,10, FALSE)),"")</f>
        <v>129000000</v>
      </c>
      <c r="Y2793" s="229" t="str">
        <f>IFERROR(IF(VLOOKUP($C2793,'MSCI Database'!$C:$R,11, FALSE)="","",VLOOKUP($C2793,'MSCI Database'!$C:$R,11, FALSE)),"")</f>
        <v>2019</v>
      </c>
      <c r="Z2793" s="229" t="str">
        <f>IFERROR(IF(VLOOKUP($C2793,'MSCI Database'!$C:$R,12, FALSE)="","",VLOOKUP($C2793,'MSCI Database'!$C:$R,12, FALSE)),"")</f>
        <v>Reported</v>
      </c>
      <c r="AA2793" s="229" t="str">
        <f>IFERROR(IF(VLOOKUP($C2793,'MSCI Database'!$C:$R,13, FALSE)="","",VLOOKUP($C2793,'MSCI Database'!$C:$R,13, FALSE)),"")</f>
        <v>Revised emissions reduction targets and broader policy directives in light of 2030 commitments</v>
      </c>
    </row>
    <row r="2794" spans="1:27" s="130" customFormat="1" ht="15" hidden="1" customHeight="1" outlineLevel="1">
      <c r="A2794" s="130" t="s">
        <v>5268</v>
      </c>
      <c r="B2794" s="130" t="s">
        <v>5269</v>
      </c>
      <c r="C2794" s="130" t="s">
        <v>5270</v>
      </c>
      <c r="D2794" s="130" t="s">
        <v>18701</v>
      </c>
      <c r="E2794" s="130" t="s">
        <v>18690</v>
      </c>
      <c r="F2794" s="215">
        <v>2.8642624037102001E-2</v>
      </c>
      <c r="G2794" s="132" t="str">
        <f ca="1">IFERROR(_xll.BQL($A2794, "cur_mkt_cap(currency=EUR)")/1000000, " ")</f>
        <v xml:space="preserve"> </v>
      </c>
      <c r="M2794" s="308"/>
      <c r="N2794" s="215">
        <f t="shared" si="114"/>
        <v>3.1025925464325902E-4</v>
      </c>
      <c r="O2794" s="172" t="str">
        <f>IFERROR(IF(VLOOKUP($C2794,'MSCI Database'!$C:$R,2, FALSE)="","",VLOOKUP($C2794,'MSCI Database'!$C:$R,2, FALSE)),"")</f>
        <v>Interactive Media &amp; Services</v>
      </c>
      <c r="P2794" s="229" t="str">
        <f>IFERROR(IF(VLOOKUP($C2794,'MSCI Database'!$C:$R,3, FALSE)="","",VLOOKUP($C2794,'MSCI Database'!$C:$R,3, FALSE)),"")</f>
        <v>BB</v>
      </c>
      <c r="Q2794" s="229" t="str">
        <f>IFERROR(IF(VLOOKUP($C2794,'MSCI Database'!$C:$R,4, FALSE)="","",VLOOKUP($C2794,'MSCI Database'!$C:$R,4, FALSE)),"")</f>
        <v>-1</v>
      </c>
      <c r="R2794" s="229">
        <f>IFERROR(IF(VLOOKUP($C2794,'MSCI Database'!$C:$R,5, FALSE)="","",VLOOKUP($C2794,'MSCI Database'!$C:$R,5, FALSE)),"")</f>
        <v>4.0999999999999996</v>
      </c>
      <c r="S2794" s="229">
        <f>IFERROR(IF(VLOOKUP($C2794,'MSCI Database'!$C:$R,6, FALSE)="","",VLOOKUP($C2794,'MSCI Database'!$C:$R,6, FALSE)),"")</f>
        <v>6</v>
      </c>
      <c r="T2794" s="229">
        <f>IFERROR(IF(VLOOKUP($C2794,'MSCI Database'!$C:$R,7, FALSE)="","",VLOOKUP($C2794,'MSCI Database'!$C:$R,7, FALSE)),"")</f>
        <v>3</v>
      </c>
      <c r="U2794" s="229">
        <f>IFERROR(IF(VLOOKUP($C2794,'MSCI Database'!$C:$R,8, FALSE)="","",VLOOKUP($C2794,'MSCI Database'!$C:$R,8, FALSE)),"")</f>
        <v>4.0999999999999996</v>
      </c>
      <c r="V2794" s="229">
        <f>IFERROR(IF(VLOOKUP($C2794,'MSCI Database'!$C:$R,9, FALSE)="","",VLOOKUP($C2794,'MSCI Database'!$C:$R,9, FALSE)),"")</f>
        <v>3.6</v>
      </c>
      <c r="W2794" s="215">
        <f t="shared" ca="1" si="115"/>
        <v>0</v>
      </c>
      <c r="X2794" s="276">
        <f>IFERROR(IF(VLOOKUP($C2794,'MSCI Database'!$C:$R,10, FALSE)="","",VLOOKUP($C2794,'MSCI Database'!$C:$R,10, FALSE)),"")</f>
        <v>16274</v>
      </c>
      <c r="Y2794" s="229" t="str">
        <f>IFERROR(IF(VLOOKUP($C2794,'MSCI Database'!$C:$R,11, FALSE)="","",VLOOKUP($C2794,'MSCI Database'!$C:$R,11, FALSE)),"")</f>
        <v>2019</v>
      </c>
      <c r="Z2794" s="229" t="str">
        <f>IFERROR(IF(VLOOKUP($C2794,'MSCI Database'!$C:$R,12, FALSE)="","",VLOOKUP($C2794,'MSCI Database'!$C:$R,12, FALSE)),"")</f>
        <v>E.Segmt-Moderately High</v>
      </c>
      <c r="AA2794" s="229" t="str">
        <f>IFERROR(IF(VLOOKUP($C2794,'MSCI Database'!$C:$R,13, FALSE)="","",VLOOKUP($C2794,'MSCI Database'!$C:$R,13, FALSE)),"")</f>
        <v>Public Interest Foundation limits accountability to shareholders</v>
      </c>
    </row>
    <row r="2795" spans="1:27" s="130" customFormat="1" ht="15" hidden="1" customHeight="1" outlineLevel="1">
      <c r="A2795" s="130" t="s">
        <v>7257</v>
      </c>
      <c r="B2795" s="130" t="s">
        <v>7258</v>
      </c>
      <c r="C2795" s="130" t="s">
        <v>7259</v>
      </c>
      <c r="D2795" s="130" t="s">
        <v>12128</v>
      </c>
      <c r="E2795" s="130" t="s">
        <v>12133</v>
      </c>
      <c r="F2795" s="215">
        <v>2.8679019061999139E-2</v>
      </c>
      <c r="G2795" s="132" t="str">
        <f ca="1">IFERROR(_xll.BQL($A2795, "cur_mkt_cap(currency=EUR)")/1000000, " ")</f>
        <v xml:space="preserve"> </v>
      </c>
      <c r="M2795" s="308"/>
      <c r="N2795" s="215">
        <f t="shared" si="114"/>
        <v>3.1065348854035876E-4</v>
      </c>
      <c r="O2795" s="172" t="str">
        <f>IFERROR(IF(VLOOKUP($C2795,'MSCI Database'!$C:$R,2, FALSE)="","",VLOOKUP($C2795,'MSCI Database'!$C:$R,2, FALSE)),"")</f>
        <v>Health Care Equipment &amp; Supplies</v>
      </c>
      <c r="P2795" s="229" t="str">
        <f>IFERROR(IF(VLOOKUP($C2795,'MSCI Database'!$C:$R,3, FALSE)="","",VLOOKUP($C2795,'MSCI Database'!$C:$R,3, FALSE)),"")</f>
        <v>AA</v>
      </c>
      <c r="Q2795" s="229" t="str">
        <f>IFERROR(IF(VLOOKUP($C2795,'MSCI Database'!$C:$R,4, FALSE)="","",VLOOKUP($C2795,'MSCI Database'!$C:$R,4, FALSE)),"")</f>
        <v>2</v>
      </c>
      <c r="R2795" s="229">
        <f>IFERROR(IF(VLOOKUP($C2795,'MSCI Database'!$C:$R,5, FALSE)="","",VLOOKUP($C2795,'MSCI Database'!$C:$R,5, FALSE)),"")</f>
        <v>8.5</v>
      </c>
      <c r="S2795" s="229">
        <f>IFERROR(IF(VLOOKUP($C2795,'MSCI Database'!$C:$R,6, FALSE)="","",VLOOKUP($C2795,'MSCI Database'!$C:$R,6, FALSE)),"")</f>
        <v>6.3</v>
      </c>
      <c r="T2795" s="229">
        <f>IFERROR(IF(VLOOKUP($C2795,'MSCI Database'!$C:$R,7, FALSE)="","",VLOOKUP($C2795,'MSCI Database'!$C:$R,7, FALSE)),"")</f>
        <v>8.6</v>
      </c>
      <c r="U2795" s="229">
        <f>IFERROR(IF(VLOOKUP($C2795,'MSCI Database'!$C:$R,8, FALSE)="","",VLOOKUP($C2795,'MSCI Database'!$C:$R,8, FALSE)),"")</f>
        <v>6.5</v>
      </c>
      <c r="V2795" s="229">
        <f>IFERROR(IF(VLOOKUP($C2795,'MSCI Database'!$C:$R,9, FALSE)="","",VLOOKUP($C2795,'MSCI Database'!$C:$R,9, FALSE)),"")</f>
        <v>7.7</v>
      </c>
      <c r="W2795" s="215">
        <f t="shared" ca="1" si="115"/>
        <v>0</v>
      </c>
      <c r="X2795" s="276">
        <f>IFERROR(IF(VLOOKUP($C2795,'MSCI Database'!$C:$R,10, FALSE)="","",VLOOKUP($C2795,'MSCI Database'!$C:$R,10, FALSE)),"")</f>
        <v>13816</v>
      </c>
      <c r="Y2795" s="229" t="str">
        <f>IFERROR(IF(VLOOKUP($C2795,'MSCI Database'!$C:$R,11, FALSE)="","",VLOOKUP($C2795,'MSCI Database'!$C:$R,11, FALSE)),"")</f>
        <v>2019</v>
      </c>
      <c r="Z2795" s="229" t="str">
        <f>IFERROR(IF(VLOOKUP($C2795,'MSCI Database'!$C:$R,12, FALSE)="","",VLOOKUP($C2795,'MSCI Database'!$C:$R,12, FALSE)),"")</f>
        <v>E.Segmt-Moderate</v>
      </c>
      <c r="AA2795" s="229" t="str">
        <f>IFERROR(IF(VLOOKUP($C2795,'MSCI Database'!$C:$R,13, FALSE)="","",VLOOKUP($C2795,'MSCI Database'!$C:$R,13, FALSE)),"")</f>
        <v>Improved talent development initiatives and product quality management systems drives upgrade</v>
      </c>
    </row>
    <row r="2796" spans="1:27" s="130" customFormat="1" ht="15" hidden="1" customHeight="1" outlineLevel="1">
      <c r="A2796" s="130" t="s">
        <v>7141</v>
      </c>
      <c r="B2796" s="130" t="s">
        <v>7142</v>
      </c>
      <c r="C2796" s="130" t="s">
        <v>7143</v>
      </c>
      <c r="D2796" s="130" t="s">
        <v>12128</v>
      </c>
      <c r="E2796" s="130" t="s">
        <v>18707</v>
      </c>
      <c r="F2796" s="215">
        <v>2.8666579811122011E-2</v>
      </c>
      <c r="G2796" s="132" t="str">
        <f ca="1">IFERROR(_xll.BQL($A2796, "cur_mkt_cap(currency=EUR)")/1000000, " ")</f>
        <v xml:space="preserve"> </v>
      </c>
      <c r="M2796" s="308"/>
      <c r="N2796" s="215">
        <f t="shared" si="114"/>
        <v>3.1051874555380632E-4</v>
      </c>
      <c r="O2796" s="172" t="str">
        <f>IFERROR(IF(VLOOKUP($C2796,'MSCI Database'!$C:$R,2, FALSE)="","",VLOOKUP($C2796,'MSCI Database'!$C:$R,2, FALSE)),"")</f>
        <v>Energy Equipment &amp; Services</v>
      </c>
      <c r="P2796" s="229" t="str">
        <f>IFERROR(IF(VLOOKUP($C2796,'MSCI Database'!$C:$R,3, FALSE)="","",VLOOKUP($C2796,'MSCI Database'!$C:$R,3, FALSE)),"")</f>
        <v>BBB</v>
      </c>
      <c r="Q2796" s="229" t="str">
        <f>IFERROR(IF(VLOOKUP($C2796,'MSCI Database'!$C:$R,4, FALSE)="","",VLOOKUP($C2796,'MSCI Database'!$C:$R,4, FALSE)),"")</f>
        <v>0</v>
      </c>
      <c r="R2796" s="229">
        <f>IFERROR(IF(VLOOKUP($C2796,'MSCI Database'!$C:$R,5, FALSE)="","",VLOOKUP($C2796,'MSCI Database'!$C:$R,5, FALSE)),"")</f>
        <v>5</v>
      </c>
      <c r="S2796" s="229">
        <f>IFERROR(IF(VLOOKUP($C2796,'MSCI Database'!$C:$R,6, FALSE)="","",VLOOKUP($C2796,'MSCI Database'!$C:$R,6, FALSE)),"")</f>
        <v>7.3</v>
      </c>
      <c r="T2796" s="229">
        <f>IFERROR(IF(VLOOKUP($C2796,'MSCI Database'!$C:$R,7, FALSE)="","",VLOOKUP($C2796,'MSCI Database'!$C:$R,7, FALSE)),"")</f>
        <v>5.5</v>
      </c>
      <c r="U2796" s="229">
        <f>IFERROR(IF(VLOOKUP($C2796,'MSCI Database'!$C:$R,8, FALSE)="","",VLOOKUP($C2796,'MSCI Database'!$C:$R,8, FALSE)),"")</f>
        <v>4.7</v>
      </c>
      <c r="V2796" s="229">
        <f>IFERROR(IF(VLOOKUP($C2796,'MSCI Database'!$C:$R,9, FALSE)="","",VLOOKUP($C2796,'MSCI Database'!$C:$R,9, FALSE)),"")</f>
        <v>6.1</v>
      </c>
      <c r="W2796" s="215">
        <f t="shared" ca="1" si="115"/>
        <v>0</v>
      </c>
      <c r="X2796" s="276">
        <f>IFERROR(IF(VLOOKUP($C2796,'MSCI Database'!$C:$R,10, FALSE)="","",VLOOKUP($C2796,'MSCI Database'!$C:$R,10, FALSE)),"")</f>
        <v>4775615</v>
      </c>
      <c r="Y2796" s="229" t="str">
        <f>IFERROR(IF(VLOOKUP($C2796,'MSCI Database'!$C:$R,11, FALSE)="","",VLOOKUP($C2796,'MSCI Database'!$C:$R,11, FALSE)),"")</f>
        <v>2019</v>
      </c>
      <c r="Z2796" s="229" t="str">
        <f>IFERROR(IF(VLOOKUP($C2796,'MSCI Database'!$C:$R,12, FALSE)="","",VLOOKUP($C2796,'MSCI Database'!$C:$R,12, FALSE)),"")</f>
        <v>Reported</v>
      </c>
      <c r="AA2796" s="229" t="str">
        <f>IFERROR(IF(VLOOKUP($C2796,'MSCI Database'!$C:$R,13, FALSE)="","",VLOOKUP($C2796,'MSCI Database'!$C:$R,13, FALSE)),"")</f>
        <v>Lags in setting carbon emission reduction targets</v>
      </c>
    </row>
    <row r="2797" spans="1:27" s="130" customFormat="1" ht="15" hidden="1" customHeight="1" outlineLevel="1">
      <c r="A2797" s="130" t="s">
        <v>1083</v>
      </c>
      <c r="B2797" s="130" t="s">
        <v>1084</v>
      </c>
      <c r="C2797" s="130" t="s">
        <v>1085</v>
      </c>
      <c r="D2797" s="130" t="s">
        <v>12135</v>
      </c>
      <c r="E2797" s="130" t="s">
        <v>18707</v>
      </c>
      <c r="F2797" s="215">
        <v>2.2860250170015091E-2</v>
      </c>
      <c r="G2797" s="132" t="str">
        <f ca="1">IFERROR(_xll.BQL($A2797, "cur_mkt_cap(currency=EUR)")/1000000, " ")</f>
        <v xml:space="preserve"> </v>
      </c>
      <c r="M2797" s="308"/>
      <c r="N2797" s="215">
        <f t="shared" si="114"/>
        <v>2.4762410628020561E-4</v>
      </c>
      <c r="O2797" s="172" t="str">
        <f>IFERROR(IF(VLOOKUP($C2797,'MSCI Database'!$C:$R,2, FALSE)="","",VLOOKUP($C2797,'MSCI Database'!$C:$R,2, FALSE)),"")</f>
        <v>Oil &amp; Gas Refining, Marketing, Transportation &amp; Storage</v>
      </c>
      <c r="P2797" s="229" t="str">
        <f>IFERROR(IF(VLOOKUP($C2797,'MSCI Database'!$C:$R,3, FALSE)="","",VLOOKUP($C2797,'MSCI Database'!$C:$R,3, FALSE)),"")</f>
        <v>BBB</v>
      </c>
      <c r="Q2797" s="229" t="str">
        <f>IFERROR(IF(VLOOKUP($C2797,'MSCI Database'!$C:$R,4, FALSE)="","",VLOOKUP($C2797,'MSCI Database'!$C:$R,4, FALSE)),"")</f>
        <v>0</v>
      </c>
      <c r="R2797" s="229">
        <f>IFERROR(IF(VLOOKUP($C2797,'MSCI Database'!$C:$R,5, FALSE)="","",VLOOKUP($C2797,'MSCI Database'!$C:$R,5, FALSE)),"")</f>
        <v>4.9000000000000004</v>
      </c>
      <c r="S2797" s="229">
        <f>IFERROR(IF(VLOOKUP($C2797,'MSCI Database'!$C:$R,6, FALSE)="","",VLOOKUP($C2797,'MSCI Database'!$C:$R,6, FALSE)),"")</f>
        <v>2.5</v>
      </c>
      <c r="T2797" s="229">
        <f>IFERROR(IF(VLOOKUP($C2797,'MSCI Database'!$C:$R,7, FALSE)="","",VLOOKUP($C2797,'MSCI Database'!$C:$R,7, FALSE)),"")</f>
        <v>4.0999999999999996</v>
      </c>
      <c r="U2797" s="229">
        <f>IFERROR(IF(VLOOKUP($C2797,'MSCI Database'!$C:$R,8, FALSE)="","",VLOOKUP($C2797,'MSCI Database'!$C:$R,8, FALSE)),"")</f>
        <v>5.8</v>
      </c>
      <c r="V2797" s="229">
        <f>IFERROR(IF(VLOOKUP($C2797,'MSCI Database'!$C:$R,9, FALSE)="","",VLOOKUP($C2797,'MSCI Database'!$C:$R,9, FALSE)),"")</f>
        <v>4.0999999999999996</v>
      </c>
      <c r="W2797" s="215">
        <f t="shared" ca="1" si="115"/>
        <v>0</v>
      </c>
      <c r="X2797" s="276">
        <f>IFERROR(IF(VLOOKUP($C2797,'MSCI Database'!$C:$R,10, FALSE)="","",VLOOKUP($C2797,'MSCI Database'!$C:$R,10, FALSE)),"")</f>
        <v>3087003</v>
      </c>
      <c r="Y2797" s="229" t="str">
        <f>IFERROR(IF(VLOOKUP($C2797,'MSCI Database'!$C:$R,11, FALSE)="","",VLOOKUP($C2797,'MSCI Database'!$C:$R,11, FALSE)),"")</f>
        <v>2019</v>
      </c>
      <c r="Z2797" s="229" t="str">
        <f>IFERROR(IF(VLOOKUP($C2797,'MSCI Database'!$C:$R,12, FALSE)="","",VLOOKUP($C2797,'MSCI Database'!$C:$R,12, FALSE)),"")</f>
        <v>Reported</v>
      </c>
      <c r="AA2797" s="229" t="str">
        <f>IFERROR(IF(VLOOKUP($C2797,'MSCI Database'!$C:$R,13, FALSE)="","",VLOOKUP($C2797,'MSCI Database'!$C:$R,13, FALSE)),"")</f>
        <v>Focus on expansion of its pipeline network; opposition on Jordan Cove project continues</v>
      </c>
    </row>
    <row r="2798" spans="1:27" s="130" customFormat="1" ht="15" hidden="1" customHeight="1" outlineLevel="1">
      <c r="A2798" s="130" t="s">
        <v>2302</v>
      </c>
      <c r="B2798" s="130" t="s">
        <v>2303</v>
      </c>
      <c r="C2798" s="130" t="s">
        <v>2304</v>
      </c>
      <c r="D2798" s="130" t="s">
        <v>12131</v>
      </c>
      <c r="E2798" s="130" t="s">
        <v>18688</v>
      </c>
      <c r="F2798" s="215">
        <v>3.3128183974752513E-2</v>
      </c>
      <c r="G2798" s="132" t="str">
        <f ca="1">IFERROR(_xll.BQL($A2798, "cur_mkt_cap(currency=EUR)")/1000000, " ")</f>
        <v xml:space="preserve"> </v>
      </c>
      <c r="M2798" s="308"/>
      <c r="N2798" s="215">
        <f t="shared" si="114"/>
        <v>3.5884720807624062E-4</v>
      </c>
      <c r="O2798" s="172" t="str">
        <f>IFERROR(IF(VLOOKUP($C2798,'MSCI Database'!$C:$R,2, FALSE)="","",VLOOKUP($C2798,'MSCI Database'!$C:$R,2, FALSE)),"")</f>
        <v>Banks</v>
      </c>
      <c r="P2798" s="229" t="str">
        <f>IFERROR(IF(VLOOKUP($C2798,'MSCI Database'!$C:$R,3, FALSE)="","",VLOOKUP($C2798,'MSCI Database'!$C:$R,3, FALSE)),"")</f>
        <v>AA</v>
      </c>
      <c r="Q2798" s="229" t="str">
        <f>IFERROR(IF(VLOOKUP($C2798,'MSCI Database'!$C:$R,4, FALSE)="","",VLOOKUP($C2798,'MSCI Database'!$C:$R,4, FALSE)),"")</f>
        <v>1</v>
      </c>
      <c r="R2798" s="229">
        <f>IFERROR(IF(VLOOKUP($C2798,'MSCI Database'!$C:$R,5, FALSE)="","",VLOOKUP($C2798,'MSCI Database'!$C:$R,5, FALSE)),"")</f>
        <v>8.3000000000000007</v>
      </c>
      <c r="S2798" s="229">
        <f>IFERROR(IF(VLOOKUP($C2798,'MSCI Database'!$C:$R,6, FALSE)="","",VLOOKUP($C2798,'MSCI Database'!$C:$R,6, FALSE)),"")</f>
        <v>8.5</v>
      </c>
      <c r="T2798" s="229">
        <f>IFERROR(IF(VLOOKUP($C2798,'MSCI Database'!$C:$R,7, FALSE)="","",VLOOKUP($C2798,'MSCI Database'!$C:$R,7, FALSE)),"")</f>
        <v>4.0999999999999996</v>
      </c>
      <c r="U2798" s="229">
        <f>IFERROR(IF(VLOOKUP($C2798,'MSCI Database'!$C:$R,8, FALSE)="","",VLOOKUP($C2798,'MSCI Database'!$C:$R,8, FALSE)),"")</f>
        <v>6.9</v>
      </c>
      <c r="V2798" s="229">
        <f>IFERROR(IF(VLOOKUP($C2798,'MSCI Database'!$C:$R,9, FALSE)="","",VLOOKUP($C2798,'MSCI Database'!$C:$R,9, FALSE)),"")</f>
        <v>5.6</v>
      </c>
      <c r="W2798" s="215">
        <f t="shared" ca="1" si="115"/>
        <v>0</v>
      </c>
      <c r="X2798" s="276">
        <f>IFERROR(IF(VLOOKUP($C2798,'MSCI Database'!$C:$R,10, FALSE)="","",VLOOKUP($C2798,'MSCI Database'!$C:$R,10, FALSE)),"")</f>
        <v>169482</v>
      </c>
      <c r="Y2798" s="229" t="str">
        <f>IFERROR(IF(VLOOKUP($C2798,'MSCI Database'!$C:$R,11, FALSE)="","",VLOOKUP($C2798,'MSCI Database'!$C:$R,11, FALSE)),"")</f>
        <v>2019</v>
      </c>
      <c r="Z2798" s="229" t="str">
        <f>IFERROR(IF(VLOOKUP($C2798,'MSCI Database'!$C:$R,12, FALSE)="","",VLOOKUP($C2798,'MSCI Database'!$C:$R,12, FALSE)),"")</f>
        <v>Reported</v>
      </c>
      <c r="AA2798" s="229" t="str">
        <f>IFERROR(IF(VLOOKUP($C2798,'MSCI Database'!$C:$R,13, FALSE)="","",VLOOKUP($C2798,'MSCI Database'!$C:$R,13, FALSE)),"")</f>
        <v>Strong focus on lending to small and medium enterprises (SME) drives upgrade</v>
      </c>
    </row>
    <row r="2799" spans="1:27" s="130" customFormat="1" ht="15" hidden="1" customHeight="1" outlineLevel="1">
      <c r="A2799" s="130" t="s">
        <v>7710</v>
      </c>
      <c r="B2799" s="130" t="s">
        <v>7711</v>
      </c>
      <c r="C2799" s="130" t="s">
        <v>7712</v>
      </c>
      <c r="D2799" s="130" t="s">
        <v>12128</v>
      </c>
      <c r="E2799" s="130" t="s">
        <v>18690</v>
      </c>
      <c r="F2799" s="215">
        <v>2.854842989054155E-2</v>
      </c>
      <c r="G2799" s="132" t="str">
        <f ca="1">IFERROR(_xll.BQL($A2799, "cur_mkt_cap(currency=EUR)")/1000000, " ")</f>
        <v xml:space="preserve"> </v>
      </c>
      <c r="M2799" s="308"/>
      <c r="N2799" s="215">
        <f t="shared" si="114"/>
        <v>3.0923893591597529E-4</v>
      </c>
      <c r="O2799" s="172" t="str">
        <f>IFERROR(IF(VLOOKUP($C2799,'MSCI Database'!$C:$R,2, FALSE)="","",VLOOKUP($C2799,'MSCI Database'!$C:$R,2, FALSE)),"")</f>
        <v>Media &amp; Entertainment</v>
      </c>
      <c r="P2799" s="229" t="str">
        <f>IFERROR(IF(VLOOKUP($C2799,'MSCI Database'!$C:$R,3, FALSE)="","",VLOOKUP($C2799,'MSCI Database'!$C:$R,3, FALSE)),"")</f>
        <v>BBB</v>
      </c>
      <c r="Q2799" s="229" t="str">
        <f>IFERROR(IF(VLOOKUP($C2799,'MSCI Database'!$C:$R,4, FALSE)="","",VLOOKUP($C2799,'MSCI Database'!$C:$R,4, FALSE)),"")</f>
        <v>0</v>
      </c>
      <c r="R2799" s="229">
        <f>IFERROR(IF(VLOOKUP($C2799,'MSCI Database'!$C:$R,5, FALSE)="","",VLOOKUP($C2799,'MSCI Database'!$C:$R,5, FALSE)),"")</f>
        <v>4.9000000000000004</v>
      </c>
      <c r="S2799" s="229">
        <f>IFERROR(IF(VLOOKUP($C2799,'MSCI Database'!$C:$R,6, FALSE)="","",VLOOKUP($C2799,'MSCI Database'!$C:$R,6, FALSE)),"")</f>
        <v>10</v>
      </c>
      <c r="T2799" s="229">
        <f>IFERROR(IF(VLOOKUP($C2799,'MSCI Database'!$C:$R,7, FALSE)="","",VLOOKUP($C2799,'MSCI Database'!$C:$R,7, FALSE)),"")</f>
        <v>4.2</v>
      </c>
      <c r="U2799" s="229">
        <f>IFERROR(IF(VLOOKUP($C2799,'MSCI Database'!$C:$R,8, FALSE)="","",VLOOKUP($C2799,'MSCI Database'!$C:$R,8, FALSE)),"")</f>
        <v>3.4</v>
      </c>
      <c r="V2799" s="229">
        <f>IFERROR(IF(VLOOKUP($C2799,'MSCI Database'!$C:$R,9, FALSE)="","",VLOOKUP($C2799,'MSCI Database'!$C:$R,9, FALSE)),"")</f>
        <v>4.0999999999999996</v>
      </c>
      <c r="W2799" s="215">
        <f t="shared" ca="1" si="115"/>
        <v>0</v>
      </c>
      <c r="X2799" s="276">
        <f>IFERROR(IF(VLOOKUP($C2799,'MSCI Database'!$C:$R,10, FALSE)="","",VLOOKUP($C2799,'MSCI Database'!$C:$R,10, FALSE)),"")</f>
        <v>90414</v>
      </c>
      <c r="Y2799" s="229" t="str">
        <f>IFERROR(IF(VLOOKUP($C2799,'MSCI Database'!$C:$R,11, FALSE)="","",VLOOKUP($C2799,'MSCI Database'!$C:$R,11, FALSE)),"")</f>
        <v>2019</v>
      </c>
      <c r="Z2799" s="229" t="str">
        <f>IFERROR(IF(VLOOKUP($C2799,'MSCI Database'!$C:$R,12, FALSE)="","",VLOOKUP($C2799,'MSCI Database'!$C:$R,12, FALSE)),"")</f>
        <v>Reported</v>
      </c>
      <c r="AA2799" s="229" t="str">
        <f>IFERROR(IF(VLOOKUP($C2799,'MSCI Database'!$C:$R,13, FALSE)="","",VLOOKUP($C2799,'MSCI Database'!$C:$R,13, FALSE)),"")</f>
        <v>Risks related to human capital persist in the absence of substantial employee engagement initiatives</v>
      </c>
    </row>
    <row r="2800" spans="1:27" s="130" customFormat="1" ht="15" hidden="1" customHeight="1" outlineLevel="1">
      <c r="A2800" s="130" t="s">
        <v>7942</v>
      </c>
      <c r="B2800" s="130" t="s">
        <v>7943</v>
      </c>
      <c r="C2800" s="130" t="s">
        <v>7944</v>
      </c>
      <c r="D2800" s="130" t="s">
        <v>12128</v>
      </c>
      <c r="E2800" s="130" t="s">
        <v>18689</v>
      </c>
      <c r="F2800" s="215">
        <v>2.8429252269645631E-2</v>
      </c>
      <c r="G2800" s="132" t="str">
        <f ca="1">IFERROR(_xll.BQL($A2800, "cur_mkt_cap(currency=EUR)")/1000000, " ")</f>
        <v xml:space="preserve"> </v>
      </c>
      <c r="M2800" s="308"/>
      <c r="N2800" s="215">
        <f t="shared" si="114"/>
        <v>3.0794799414397042E-4</v>
      </c>
      <c r="O2800" s="172" t="str">
        <f>IFERROR(IF(VLOOKUP($C2800,'MSCI Database'!$C:$R,2, FALSE)="","",VLOOKUP($C2800,'MSCI Database'!$C:$R,2, FALSE)),"")</f>
        <v>Software &amp; Services</v>
      </c>
      <c r="P2800" s="229" t="str">
        <f>IFERROR(IF(VLOOKUP($C2800,'MSCI Database'!$C:$R,3, FALSE)="","",VLOOKUP($C2800,'MSCI Database'!$C:$R,3, FALSE)),"")</f>
        <v>B</v>
      </c>
      <c r="Q2800" s="229" t="str">
        <f>IFERROR(IF(VLOOKUP($C2800,'MSCI Database'!$C:$R,4, FALSE)="","",VLOOKUP($C2800,'MSCI Database'!$C:$R,4, FALSE)),"")</f>
        <v>-1</v>
      </c>
      <c r="R2800" s="229">
        <f>IFERROR(IF(VLOOKUP($C2800,'MSCI Database'!$C:$R,5, FALSE)="","",VLOOKUP($C2800,'MSCI Database'!$C:$R,5, FALSE)),"")</f>
        <v>2.6</v>
      </c>
      <c r="S2800" s="229">
        <f>IFERROR(IF(VLOOKUP($C2800,'MSCI Database'!$C:$R,6, FALSE)="","",VLOOKUP($C2800,'MSCI Database'!$C:$R,6, FALSE)),"")</f>
        <v>3.6</v>
      </c>
      <c r="T2800" s="229">
        <f>IFERROR(IF(VLOOKUP($C2800,'MSCI Database'!$C:$R,7, FALSE)="","",VLOOKUP($C2800,'MSCI Database'!$C:$R,7, FALSE)),"")</f>
        <v>4</v>
      </c>
      <c r="U2800" s="229">
        <f>IFERROR(IF(VLOOKUP($C2800,'MSCI Database'!$C:$R,8, FALSE)="","",VLOOKUP($C2800,'MSCI Database'!$C:$R,8, FALSE)),"")</f>
        <v>3.5</v>
      </c>
      <c r="V2800" s="229">
        <f>IFERROR(IF(VLOOKUP($C2800,'MSCI Database'!$C:$R,9, FALSE)="","",VLOOKUP($C2800,'MSCI Database'!$C:$R,9, FALSE)),"")</f>
        <v>3.7</v>
      </c>
      <c r="W2800" s="215">
        <f t="shared" ca="1" si="115"/>
        <v>0</v>
      </c>
      <c r="X2800" s="276">
        <f>IFERROR(IF(VLOOKUP($C2800,'MSCI Database'!$C:$R,10, FALSE)="","",VLOOKUP($C2800,'MSCI Database'!$C:$R,10, FALSE)),"")</f>
        <v>58763</v>
      </c>
      <c r="Y2800" s="229" t="str">
        <f>IFERROR(IF(VLOOKUP($C2800,'MSCI Database'!$C:$R,11, FALSE)="","",VLOOKUP($C2800,'MSCI Database'!$C:$R,11, FALSE)),"")</f>
        <v>2019</v>
      </c>
      <c r="Z2800" s="229" t="str">
        <f>IFERROR(IF(VLOOKUP($C2800,'MSCI Database'!$C:$R,12, FALSE)="","",VLOOKUP($C2800,'MSCI Database'!$C:$R,12, FALSE)),"")</f>
        <v>E.Segmt-Moderately High</v>
      </c>
      <c r="AA2800" s="229" t="str">
        <f>IFERROR(IF(VLOOKUP($C2800,'MSCI Database'!$C:$R,13, FALSE)="","",VLOOKUP($C2800,'MSCI Database'!$C:$R,13, FALSE)),"")</f>
        <v>Challenges in strengthening corporate governance practices and addressing human capital risks</v>
      </c>
    </row>
    <row r="2801" spans="1:27" s="130" customFormat="1" ht="15" hidden="1" customHeight="1" outlineLevel="1">
      <c r="A2801" s="130" t="s">
        <v>7716</v>
      </c>
      <c r="B2801" s="130" t="s">
        <v>7717</v>
      </c>
      <c r="C2801" s="130" t="s">
        <v>7718</v>
      </c>
      <c r="D2801" s="130" t="s">
        <v>12128</v>
      </c>
      <c r="E2801" s="130" t="s">
        <v>18689</v>
      </c>
      <c r="F2801" s="215">
        <v>2.83568577415414E-2</v>
      </c>
      <c r="G2801" s="132" t="str">
        <f ca="1">IFERROR(_xll.BQL($A2801, "cur_mkt_cap(currency=EUR)")/1000000, " ")</f>
        <v xml:space="preserve"> </v>
      </c>
      <c r="M2801" s="308"/>
      <c r="N2801" s="215">
        <f t="shared" si="114"/>
        <v>3.071638106731832E-4</v>
      </c>
      <c r="O2801" s="172" t="str">
        <f>IFERROR(IF(VLOOKUP($C2801,'MSCI Database'!$C:$R,2, FALSE)="","",VLOOKUP($C2801,'MSCI Database'!$C:$R,2, FALSE)),"")</f>
        <v>Semiconductors &amp; Semiconductor Equipment</v>
      </c>
      <c r="P2801" s="229" t="str">
        <f>IFERROR(IF(VLOOKUP($C2801,'MSCI Database'!$C:$R,3, FALSE)="","",VLOOKUP($C2801,'MSCI Database'!$C:$R,3, FALSE)),"")</f>
        <v>A</v>
      </c>
      <c r="Q2801" s="229" t="str">
        <f>IFERROR(IF(VLOOKUP($C2801,'MSCI Database'!$C:$R,4, FALSE)="","",VLOOKUP($C2801,'MSCI Database'!$C:$R,4, FALSE)),"")</f>
        <v>0</v>
      </c>
      <c r="R2801" s="229">
        <f>IFERROR(IF(VLOOKUP($C2801,'MSCI Database'!$C:$R,5, FALSE)="","",VLOOKUP($C2801,'MSCI Database'!$C:$R,5, FALSE)),"")</f>
        <v>7.1</v>
      </c>
      <c r="S2801" s="229">
        <f>IFERROR(IF(VLOOKUP($C2801,'MSCI Database'!$C:$R,6, FALSE)="","",VLOOKUP($C2801,'MSCI Database'!$C:$R,6, FALSE)),"")</f>
        <v>5.2</v>
      </c>
      <c r="T2801" s="229">
        <f>IFERROR(IF(VLOOKUP($C2801,'MSCI Database'!$C:$R,7, FALSE)="","",VLOOKUP($C2801,'MSCI Database'!$C:$R,7, FALSE)),"")</f>
        <v>7.2</v>
      </c>
      <c r="U2801" s="229">
        <f>IFERROR(IF(VLOOKUP($C2801,'MSCI Database'!$C:$R,8, FALSE)="","",VLOOKUP($C2801,'MSCI Database'!$C:$R,8, FALSE)),"")</f>
        <v>5.7</v>
      </c>
      <c r="V2801" s="229">
        <f>IFERROR(IF(VLOOKUP($C2801,'MSCI Database'!$C:$R,9, FALSE)="","",VLOOKUP($C2801,'MSCI Database'!$C:$R,9, FALSE)),"")</f>
        <v>6</v>
      </c>
      <c r="W2801" s="215">
        <f t="shared" ca="1" si="115"/>
        <v>0</v>
      </c>
      <c r="X2801" s="276">
        <f>IFERROR(IF(VLOOKUP($C2801,'MSCI Database'!$C:$R,10, FALSE)="","",VLOOKUP($C2801,'MSCI Database'!$C:$R,10, FALSE)),"")</f>
        <v>2750950</v>
      </c>
      <c r="Y2801" s="229" t="str">
        <f>IFERROR(IF(VLOOKUP($C2801,'MSCI Database'!$C:$R,11, FALSE)="","",VLOOKUP($C2801,'MSCI Database'!$C:$R,11, FALSE)),"")</f>
        <v>2019</v>
      </c>
      <c r="Z2801" s="229" t="str">
        <f>IFERROR(IF(VLOOKUP($C2801,'MSCI Database'!$C:$R,12, FALSE)="","",VLOOKUP($C2801,'MSCI Database'!$C:$R,12, FALSE)),"")</f>
        <v>Reported</v>
      </c>
      <c r="AA2801" s="229" t="str">
        <f>IFERROR(IF(VLOOKUP($C2801,'MSCI Database'!$C:$R,13, FALSE)="","",VLOOKUP($C2801,'MSCI Database'!$C:$R,13, FALSE)),"")</f>
        <v>Strong talent retention strategy to deal with complexities from restructuring</v>
      </c>
    </row>
    <row r="2802" spans="1:27" s="130" customFormat="1" ht="15" hidden="1" customHeight="1" outlineLevel="1">
      <c r="A2802" s="130" t="s">
        <v>3145</v>
      </c>
      <c r="B2802" s="130" t="s">
        <v>3146</v>
      </c>
      <c r="C2802" s="130" t="s">
        <v>3147</v>
      </c>
      <c r="D2802" s="130" t="s">
        <v>12155</v>
      </c>
      <c r="E2802" s="130" t="s">
        <v>18688</v>
      </c>
      <c r="F2802" s="215">
        <v>3.3157719228916541E-2</v>
      </c>
      <c r="G2802" s="132" t="str">
        <f ca="1">IFERROR(_xll.BQL($A2802, "cur_mkt_cap(currency=EUR)")/1000000, " ")</f>
        <v xml:space="preserve"> </v>
      </c>
      <c r="M2802" s="308"/>
      <c r="N2802" s="215">
        <f t="shared" si="114"/>
        <v>3.5916713637368852E-4</v>
      </c>
      <c r="O2802" s="172" t="str">
        <f>IFERROR(IF(VLOOKUP($C2802,'MSCI Database'!$C:$R,2, FALSE)="","",VLOOKUP($C2802,'MSCI Database'!$C:$R,2, FALSE)),"")</f>
        <v>Multi-Line Insurance &amp; Brokerage</v>
      </c>
      <c r="P2802" s="229" t="str">
        <f>IFERROR(IF(VLOOKUP($C2802,'MSCI Database'!$C:$R,3, FALSE)="","",VLOOKUP($C2802,'MSCI Database'!$C:$R,3, FALSE)),"")</f>
        <v>AA</v>
      </c>
      <c r="Q2802" s="229" t="str">
        <f>IFERROR(IF(VLOOKUP($C2802,'MSCI Database'!$C:$R,4, FALSE)="","",VLOOKUP($C2802,'MSCI Database'!$C:$R,4, FALSE)),"")</f>
        <v>0</v>
      </c>
      <c r="R2802" s="229">
        <f>IFERROR(IF(VLOOKUP($C2802,'MSCI Database'!$C:$R,5, FALSE)="","",VLOOKUP($C2802,'MSCI Database'!$C:$R,5, FALSE)),"")</f>
        <v>8</v>
      </c>
      <c r="S2802" s="229">
        <f>IFERROR(IF(VLOOKUP($C2802,'MSCI Database'!$C:$R,6, FALSE)="","",VLOOKUP($C2802,'MSCI Database'!$C:$R,6, FALSE)),"")</f>
        <v>8.4</v>
      </c>
      <c r="T2802" s="229">
        <f>IFERROR(IF(VLOOKUP($C2802,'MSCI Database'!$C:$R,7, FALSE)="","",VLOOKUP($C2802,'MSCI Database'!$C:$R,7, FALSE)),"")</f>
        <v>6.1</v>
      </c>
      <c r="U2802" s="229">
        <f>IFERROR(IF(VLOOKUP($C2802,'MSCI Database'!$C:$R,8, FALSE)="","",VLOOKUP($C2802,'MSCI Database'!$C:$R,8, FALSE)),"")</f>
        <v>5.7</v>
      </c>
      <c r="V2802" s="229">
        <f>IFERROR(IF(VLOOKUP($C2802,'MSCI Database'!$C:$R,9, FALSE)="","",VLOOKUP($C2802,'MSCI Database'!$C:$R,9, FALSE)),"")</f>
        <v>6.2</v>
      </c>
      <c r="W2802" s="215">
        <f t="shared" ca="1" si="115"/>
        <v>0</v>
      </c>
      <c r="X2802" s="276">
        <f>IFERROR(IF(VLOOKUP($C2802,'MSCI Database'!$C:$R,10, FALSE)="","",VLOOKUP($C2802,'MSCI Database'!$C:$R,10, FALSE)),"")</f>
        <v>63659</v>
      </c>
      <c r="Y2802" s="229" t="str">
        <f>IFERROR(IF(VLOOKUP($C2802,'MSCI Database'!$C:$R,11, FALSE)="","",VLOOKUP($C2802,'MSCI Database'!$C:$R,11, FALSE)),"")</f>
        <v>2019</v>
      </c>
      <c r="Z2802" s="229" t="str">
        <f>IFERROR(IF(VLOOKUP($C2802,'MSCI Database'!$C:$R,12, FALSE)="","",VLOOKUP($C2802,'MSCI Database'!$C:$R,12, FALSE)),"")</f>
        <v>Reported</v>
      </c>
      <c r="AA2802" s="229" t="str">
        <f>IFERROR(IF(VLOOKUP($C2802,'MSCI Database'!$C:$R,13, FALSE)="","",VLOOKUP($C2802,'MSCI Database'!$C:$R,13, FALSE)),"")</f>
        <v>Leader in ESG integration across business lines</v>
      </c>
    </row>
    <row r="2803" spans="1:27" s="130" customFormat="1" ht="15" hidden="1" customHeight="1" outlineLevel="1">
      <c r="A2803" s="130" t="s">
        <v>6760</v>
      </c>
      <c r="B2803" s="130" t="s">
        <v>6761</v>
      </c>
      <c r="C2803" s="130" t="s">
        <v>6762</v>
      </c>
      <c r="D2803" s="130" t="s">
        <v>12128</v>
      </c>
      <c r="E2803" s="130" t="s">
        <v>18689</v>
      </c>
      <c r="F2803" s="215">
        <v>2.8215528562865549E-2</v>
      </c>
      <c r="G2803" s="132" t="str">
        <f ca="1">IFERROR(_xll.BQL($A2803, "cur_mkt_cap(currency=EUR)")/1000000, " ")</f>
        <v xml:space="preserve"> </v>
      </c>
      <c r="M2803" s="308"/>
      <c r="N2803" s="215">
        <f t="shared" si="114"/>
        <v>3.0563292140903915E-4</v>
      </c>
      <c r="O2803" s="172" t="str">
        <f>IFERROR(IF(VLOOKUP($C2803,'MSCI Database'!$C:$R,2, FALSE)="","",VLOOKUP($C2803,'MSCI Database'!$C:$R,2, FALSE)),"")</f>
        <v>Software &amp; Services</v>
      </c>
      <c r="P2803" s="229" t="str">
        <f>IFERROR(IF(VLOOKUP($C2803,'MSCI Database'!$C:$R,3, FALSE)="","",VLOOKUP($C2803,'MSCI Database'!$C:$R,3, FALSE)),"")</f>
        <v>BBB</v>
      </c>
      <c r="Q2803" s="229" t="str">
        <f>IFERROR(IF(VLOOKUP($C2803,'MSCI Database'!$C:$R,4, FALSE)="","",VLOOKUP($C2803,'MSCI Database'!$C:$R,4, FALSE)),"")</f>
        <v>0</v>
      </c>
      <c r="R2803" s="229">
        <f>IFERROR(IF(VLOOKUP($C2803,'MSCI Database'!$C:$R,5, FALSE)="","",VLOOKUP($C2803,'MSCI Database'!$C:$R,5, FALSE)),"")</f>
        <v>4.7</v>
      </c>
      <c r="S2803" s="229">
        <f>IFERROR(IF(VLOOKUP($C2803,'MSCI Database'!$C:$R,6, FALSE)="","",VLOOKUP($C2803,'MSCI Database'!$C:$R,6, FALSE)),"")</f>
        <v>4.0999999999999996</v>
      </c>
      <c r="T2803" s="229">
        <f>IFERROR(IF(VLOOKUP($C2803,'MSCI Database'!$C:$R,7, FALSE)="","",VLOOKUP($C2803,'MSCI Database'!$C:$R,7, FALSE)),"")</f>
        <v>4.0999999999999996</v>
      </c>
      <c r="U2803" s="229">
        <f>IFERROR(IF(VLOOKUP($C2803,'MSCI Database'!$C:$R,8, FALSE)="","",VLOOKUP($C2803,'MSCI Database'!$C:$R,8, FALSE)),"")</f>
        <v>5.2</v>
      </c>
      <c r="V2803" s="229">
        <f>IFERROR(IF(VLOOKUP($C2803,'MSCI Database'!$C:$R,9, FALSE)="","",VLOOKUP($C2803,'MSCI Database'!$C:$R,9, FALSE)),"")</f>
        <v>4.5</v>
      </c>
      <c r="W2803" s="215">
        <f t="shared" ca="1" si="115"/>
        <v>0</v>
      </c>
      <c r="X2803" s="276">
        <f>IFERROR(IF(VLOOKUP($C2803,'MSCI Database'!$C:$R,10, FALSE)="","",VLOOKUP($C2803,'MSCI Database'!$C:$R,10, FALSE)),"")</f>
        <v>3755</v>
      </c>
      <c r="Y2803" s="229" t="str">
        <f>IFERROR(IF(VLOOKUP($C2803,'MSCI Database'!$C:$R,11, FALSE)="","",VLOOKUP($C2803,'MSCI Database'!$C:$R,11, FALSE)),"")</f>
        <v>2019</v>
      </c>
      <c r="Z2803" s="229" t="str">
        <f>IFERROR(IF(VLOOKUP($C2803,'MSCI Database'!$C:$R,12, FALSE)="","",VLOOKUP($C2803,'MSCI Database'!$C:$R,12, FALSE)),"")</f>
        <v>E.Segmt-Moderate</v>
      </c>
      <c r="AA2803" s="229" t="str">
        <f>IFERROR(IF(VLOOKUP($C2803,'MSCI Database'!$C:$R,13, FALSE)="","",VLOOKUP($C2803,'MSCI Database'!$C:$R,13, FALSE)),"")</f>
        <v>Strong data security programs; subpar talent management initiatives</v>
      </c>
    </row>
    <row r="2804" spans="1:27" s="130" customFormat="1" ht="15" hidden="1" customHeight="1" outlineLevel="1">
      <c r="A2804" s="130" t="s">
        <v>1032</v>
      </c>
      <c r="B2804" s="130" t="s">
        <v>1033</v>
      </c>
      <c r="C2804" s="130" t="s">
        <v>1034</v>
      </c>
      <c r="D2804" s="130" t="s">
        <v>12135</v>
      </c>
      <c r="E2804" s="130" t="s">
        <v>18684</v>
      </c>
      <c r="F2804" s="215">
        <v>2.2400390128858642E-2</v>
      </c>
      <c r="G2804" s="132" t="str">
        <f ca="1">IFERROR(_xll.BQL($A2804, "cur_mkt_cap(currency=EUR)")/1000000, " ")</f>
        <v xml:space="preserve"> </v>
      </c>
      <c r="M2804" s="308"/>
      <c r="N2804" s="215">
        <f t="shared" si="114"/>
        <v>2.4264286456769337E-4</v>
      </c>
      <c r="O2804" s="172" t="str">
        <f>IFERROR(IF(VLOOKUP($C2804,'MSCI Database'!$C:$R,2, FALSE)="","",VLOOKUP($C2804,'MSCI Database'!$C:$R,2, FALSE)),"")</f>
        <v>Metals and Mining - Precious Metals</v>
      </c>
      <c r="P2804" s="229" t="str">
        <f>IFERROR(IF(VLOOKUP($C2804,'MSCI Database'!$C:$R,3, FALSE)="","",VLOOKUP($C2804,'MSCI Database'!$C:$R,3, FALSE)),"")</f>
        <v>A</v>
      </c>
      <c r="Q2804" s="229" t="str">
        <f>IFERROR(IF(VLOOKUP($C2804,'MSCI Database'!$C:$R,4, FALSE)="","",VLOOKUP($C2804,'MSCI Database'!$C:$R,4, FALSE)),"")</f>
        <v>1</v>
      </c>
      <c r="R2804" s="229">
        <f>IFERROR(IF(VLOOKUP($C2804,'MSCI Database'!$C:$R,5, FALSE)="","",VLOOKUP($C2804,'MSCI Database'!$C:$R,5, FALSE)),"")</f>
        <v>7</v>
      </c>
      <c r="S2804" s="229">
        <f>IFERROR(IF(VLOOKUP($C2804,'MSCI Database'!$C:$R,6, FALSE)="","",VLOOKUP($C2804,'MSCI Database'!$C:$R,6, FALSE)),"")</f>
        <v>2.4</v>
      </c>
      <c r="T2804" s="229">
        <f>IFERROR(IF(VLOOKUP($C2804,'MSCI Database'!$C:$R,7, FALSE)="","",VLOOKUP($C2804,'MSCI Database'!$C:$R,7, FALSE)),"")</f>
        <v>6.6</v>
      </c>
      <c r="U2804" s="229">
        <f>IFERROR(IF(VLOOKUP($C2804,'MSCI Database'!$C:$R,8, FALSE)="","",VLOOKUP($C2804,'MSCI Database'!$C:$R,8, FALSE)),"")</f>
        <v>5.9</v>
      </c>
      <c r="V2804" s="229">
        <f>IFERROR(IF(VLOOKUP($C2804,'MSCI Database'!$C:$R,9, FALSE)="","",VLOOKUP($C2804,'MSCI Database'!$C:$R,9, FALSE)),"")</f>
        <v>4.9000000000000004</v>
      </c>
      <c r="W2804" s="215">
        <f t="shared" ca="1" si="115"/>
        <v>0</v>
      </c>
      <c r="X2804" s="276">
        <f>IFERROR(IF(VLOOKUP($C2804,'MSCI Database'!$C:$R,10, FALSE)="","",VLOOKUP($C2804,'MSCI Database'!$C:$R,10, FALSE)),"")</f>
        <v>1612281</v>
      </c>
      <c r="Y2804" s="229" t="str">
        <f>IFERROR(IF(VLOOKUP($C2804,'MSCI Database'!$C:$R,11, FALSE)="","",VLOOKUP($C2804,'MSCI Database'!$C:$R,11, FALSE)),"")</f>
        <v>2019</v>
      </c>
      <c r="Z2804" s="229" t="str">
        <f>IFERROR(IF(VLOOKUP($C2804,'MSCI Database'!$C:$R,12, FALSE)="","",VLOOKUP($C2804,'MSCI Database'!$C:$R,12, FALSE)),"")</f>
        <v>Reported</v>
      </c>
      <c r="AA2804" s="229" t="str">
        <f>IFERROR(IF(VLOOKUP($C2804,'MSCI Database'!$C:$R,13, FALSE)="","",VLOOKUP($C2804,'MSCI Database'!$C:$R,13, FALSE)),"")</f>
        <v>Eased concerns on executive compensation and strong safety performance;  waste issues persist</v>
      </c>
    </row>
    <row r="2805" spans="1:27" s="130" customFormat="1" ht="15" hidden="1" customHeight="1" outlineLevel="1">
      <c r="A2805" s="130" t="s">
        <v>7878</v>
      </c>
      <c r="B2805" s="130" t="s">
        <v>7879</v>
      </c>
      <c r="C2805" s="130" t="s">
        <v>7880</v>
      </c>
      <c r="D2805" s="130" t="s">
        <v>12128</v>
      </c>
      <c r="E2805" s="130" t="s">
        <v>18688</v>
      </c>
      <c r="F2805" s="215">
        <v>2.7994356957720849E-2</v>
      </c>
      <c r="G2805" s="132" t="str">
        <f ca="1">IFERROR(_xll.BQL($A2805, "cur_mkt_cap(currency=EUR)")/1000000, " ")</f>
        <v xml:space="preserve"> </v>
      </c>
      <c r="M2805" s="308"/>
      <c r="N2805" s="215">
        <f t="shared" si="114"/>
        <v>3.0323717242767623E-4</v>
      </c>
      <c r="O2805" s="172" t="str">
        <f>IFERROR(IF(VLOOKUP($C2805,'MSCI Database'!$C:$R,2, FALSE)="","",VLOOKUP($C2805,'MSCI Database'!$C:$R,2, FALSE)),"")</f>
        <v>Investment Banking &amp; Brokerage</v>
      </c>
      <c r="P2805" s="229" t="str">
        <f>IFERROR(IF(VLOOKUP($C2805,'MSCI Database'!$C:$R,3, FALSE)="","",VLOOKUP($C2805,'MSCI Database'!$C:$R,3, FALSE)),"")</f>
        <v>BBB</v>
      </c>
      <c r="Q2805" s="229" t="str">
        <f>IFERROR(IF(VLOOKUP($C2805,'MSCI Database'!$C:$R,4, FALSE)="","",VLOOKUP($C2805,'MSCI Database'!$C:$R,4, FALSE)),"")</f>
        <v>1</v>
      </c>
      <c r="R2805" s="229">
        <f>IFERROR(IF(VLOOKUP($C2805,'MSCI Database'!$C:$R,5, FALSE)="","",VLOOKUP($C2805,'MSCI Database'!$C:$R,5, FALSE)),"")</f>
        <v>5.3</v>
      </c>
      <c r="S2805" s="229">
        <f>IFERROR(IF(VLOOKUP($C2805,'MSCI Database'!$C:$R,6, FALSE)="","",VLOOKUP($C2805,'MSCI Database'!$C:$R,6, FALSE)),"")</f>
        <v>3.3</v>
      </c>
      <c r="T2805" s="229">
        <f>IFERROR(IF(VLOOKUP($C2805,'MSCI Database'!$C:$R,7, FALSE)="","",VLOOKUP($C2805,'MSCI Database'!$C:$R,7, FALSE)),"")</f>
        <v>3.3</v>
      </c>
      <c r="U2805" s="229">
        <f>IFERROR(IF(VLOOKUP($C2805,'MSCI Database'!$C:$R,8, FALSE)="","",VLOOKUP($C2805,'MSCI Database'!$C:$R,8, FALSE)),"")</f>
        <v>5</v>
      </c>
      <c r="V2805" s="229">
        <f>IFERROR(IF(VLOOKUP($C2805,'MSCI Database'!$C:$R,9, FALSE)="","",VLOOKUP($C2805,'MSCI Database'!$C:$R,9, FALSE)),"")</f>
        <v>4.0999999999999996</v>
      </c>
      <c r="W2805" s="215">
        <f t="shared" ca="1" si="115"/>
        <v>0</v>
      </c>
      <c r="X2805" s="276">
        <f>IFERROR(IF(VLOOKUP($C2805,'MSCI Database'!$C:$R,10, FALSE)="","",VLOOKUP($C2805,'MSCI Database'!$C:$R,10, FALSE)),"")</f>
        <v>33910</v>
      </c>
      <c r="Y2805" s="229" t="str">
        <f>IFERROR(IF(VLOOKUP($C2805,'MSCI Database'!$C:$R,11, FALSE)="","",VLOOKUP($C2805,'MSCI Database'!$C:$R,11, FALSE)),"")</f>
        <v>2019</v>
      </c>
      <c r="Z2805" s="229" t="str">
        <f>IFERROR(IF(VLOOKUP($C2805,'MSCI Database'!$C:$R,12, FALSE)="","",VLOOKUP($C2805,'MSCI Database'!$C:$R,12, FALSE)),"")</f>
        <v>E.Segmt-Moderately High</v>
      </c>
      <c r="AA2805" s="229" t="str">
        <f>IFERROR(IF(VLOOKUP($C2805,'MSCI Database'!$C:$R,13, FALSE)="","",VLOOKUP($C2805,'MSCI Database'!$C:$R,13, FALSE)),"")</f>
        <v>Strong corporate behavior policies drive upgrade</v>
      </c>
    </row>
    <row r="2806" spans="1:27" s="130" customFormat="1" ht="15" hidden="1" customHeight="1" outlineLevel="1">
      <c r="A2806" s="130" t="s">
        <v>8004</v>
      </c>
      <c r="B2806" s="130" t="s">
        <v>8005</v>
      </c>
      <c r="C2806" s="130" t="s">
        <v>8006</v>
      </c>
      <c r="D2806" s="130" t="s">
        <v>12128</v>
      </c>
      <c r="E2806" s="130" t="s">
        <v>18673</v>
      </c>
      <c r="F2806" s="215">
        <v>2.7908636066702491E-2</v>
      </c>
      <c r="G2806" s="132" t="str">
        <f ca="1">IFERROR(_xll.BQL($A2806, "cur_mkt_cap(currency=EUR)")/1000000, " ")</f>
        <v xml:space="preserve"> </v>
      </c>
      <c r="M2806" s="308"/>
      <c r="N2806" s="215">
        <f t="shared" si="114"/>
        <v>3.023086366999349E-4</v>
      </c>
      <c r="O2806" s="172" t="str">
        <f>IFERROR(IF(VLOOKUP($C2806,'MSCI Database'!$C:$R,2, FALSE)="","",VLOOKUP($C2806,'MSCI Database'!$C:$R,2, FALSE)),"")</f>
        <v>Industrial Machinery</v>
      </c>
      <c r="P2806" s="229" t="str">
        <f>IFERROR(IF(VLOOKUP($C2806,'MSCI Database'!$C:$R,3, FALSE)="","",VLOOKUP($C2806,'MSCI Database'!$C:$R,3, FALSE)),"")</f>
        <v>A</v>
      </c>
      <c r="Q2806" s="229" t="str">
        <f>IFERROR(IF(VLOOKUP($C2806,'MSCI Database'!$C:$R,4, FALSE)="","",VLOOKUP($C2806,'MSCI Database'!$C:$R,4, FALSE)),"")</f>
        <v>0</v>
      </c>
      <c r="R2806" s="229">
        <f>IFERROR(IF(VLOOKUP($C2806,'MSCI Database'!$C:$R,5, FALSE)="","",VLOOKUP($C2806,'MSCI Database'!$C:$R,5, FALSE)),"")</f>
        <v>5.9</v>
      </c>
      <c r="S2806" s="229">
        <f>IFERROR(IF(VLOOKUP($C2806,'MSCI Database'!$C:$R,6, FALSE)="","",VLOOKUP($C2806,'MSCI Database'!$C:$R,6, FALSE)),"")</f>
        <v>4.4000000000000004</v>
      </c>
      <c r="T2806" s="229">
        <f>IFERROR(IF(VLOOKUP($C2806,'MSCI Database'!$C:$R,7, FALSE)="","",VLOOKUP($C2806,'MSCI Database'!$C:$R,7, FALSE)),"")</f>
        <v>5</v>
      </c>
      <c r="U2806" s="229">
        <f>IFERROR(IF(VLOOKUP($C2806,'MSCI Database'!$C:$R,8, FALSE)="","",VLOOKUP($C2806,'MSCI Database'!$C:$R,8, FALSE)),"")</f>
        <v>5.3</v>
      </c>
      <c r="V2806" s="229">
        <f>IFERROR(IF(VLOOKUP($C2806,'MSCI Database'!$C:$R,9, FALSE)="","",VLOOKUP($C2806,'MSCI Database'!$C:$R,9, FALSE)),"")</f>
        <v>5</v>
      </c>
      <c r="W2806" s="215">
        <f t="shared" ca="1" si="115"/>
        <v>0</v>
      </c>
      <c r="X2806" s="276">
        <f>IFERROR(IF(VLOOKUP($C2806,'MSCI Database'!$C:$R,10, FALSE)="","",VLOOKUP($C2806,'MSCI Database'!$C:$R,10, FALSE)),"")</f>
        <v>128346</v>
      </c>
      <c r="Y2806" s="229" t="str">
        <f>IFERROR(IF(VLOOKUP($C2806,'MSCI Database'!$C:$R,11, FALSE)="","",VLOOKUP($C2806,'MSCI Database'!$C:$R,11, FALSE)),"")</f>
        <v>2019</v>
      </c>
      <c r="Z2806" s="229" t="str">
        <f>IFERROR(IF(VLOOKUP($C2806,'MSCI Database'!$C:$R,12, FALSE)="","",VLOOKUP($C2806,'MSCI Database'!$C:$R,12, FALSE)),"")</f>
        <v>E.Segmt-Moderately High</v>
      </c>
      <c r="AA2806" s="229" t="str">
        <f>IFERROR(IF(VLOOKUP($C2806,'MSCI Database'!$C:$R,13, FALSE)="","",VLOOKUP($C2806,'MSCI Database'!$C:$R,13, FALSE)),"")</f>
        <v>Robust anti-corruption programs amid limited employee engagement programs</v>
      </c>
    </row>
    <row r="2807" spans="1:27" s="130" customFormat="1" ht="15" hidden="1" customHeight="1" outlineLevel="1">
      <c r="A2807" s="130" t="s">
        <v>6792</v>
      </c>
      <c r="B2807" s="130" t="s">
        <v>6793</v>
      </c>
      <c r="C2807" s="130" t="s">
        <v>6794</v>
      </c>
      <c r="D2807" s="130" t="s">
        <v>12128</v>
      </c>
      <c r="E2807" s="130" t="s">
        <v>18682</v>
      </c>
      <c r="F2807" s="215">
        <v>2.787125130032508E-2</v>
      </c>
      <c r="G2807" s="132" t="str">
        <f ca="1">IFERROR(_xll.BQL($A2807, "cur_mkt_cap(currency=EUR)")/1000000, " ")</f>
        <v xml:space="preserve"> </v>
      </c>
      <c r="M2807" s="308"/>
      <c r="N2807" s="215">
        <f t="shared" si="114"/>
        <v>3.019036818418799E-4</v>
      </c>
      <c r="O2807" s="172" t="str">
        <f>IFERROR(IF(VLOOKUP($C2807,'MSCI Database'!$C:$R,2, FALSE)="","",VLOOKUP($C2807,'MSCI Database'!$C:$R,2, FALSE)),"")</f>
        <v>Restaurants</v>
      </c>
      <c r="P2807" s="229" t="str">
        <f>IFERROR(IF(VLOOKUP($C2807,'MSCI Database'!$C:$R,3, FALSE)="","",VLOOKUP($C2807,'MSCI Database'!$C:$R,3, FALSE)),"")</f>
        <v>BBB</v>
      </c>
      <c r="Q2807" s="229" t="str">
        <f>IFERROR(IF(VLOOKUP($C2807,'MSCI Database'!$C:$R,4, FALSE)="","",VLOOKUP($C2807,'MSCI Database'!$C:$R,4, FALSE)),"")</f>
        <v>0</v>
      </c>
      <c r="R2807" s="229">
        <f>IFERROR(IF(VLOOKUP($C2807,'MSCI Database'!$C:$R,5, FALSE)="","",VLOOKUP($C2807,'MSCI Database'!$C:$R,5, FALSE)),"")</f>
        <v>5</v>
      </c>
      <c r="S2807" s="229">
        <f>IFERROR(IF(VLOOKUP($C2807,'MSCI Database'!$C:$R,6, FALSE)="","",VLOOKUP($C2807,'MSCI Database'!$C:$R,6, FALSE)),"")</f>
        <v>1.8</v>
      </c>
      <c r="T2807" s="229">
        <f>IFERROR(IF(VLOOKUP($C2807,'MSCI Database'!$C:$R,7, FALSE)="","",VLOOKUP($C2807,'MSCI Database'!$C:$R,7, FALSE)),"")</f>
        <v>3.8</v>
      </c>
      <c r="U2807" s="229">
        <f>IFERROR(IF(VLOOKUP($C2807,'MSCI Database'!$C:$R,8, FALSE)="","",VLOOKUP($C2807,'MSCI Database'!$C:$R,8, FALSE)),"")</f>
        <v>6.6</v>
      </c>
      <c r="V2807" s="229">
        <f>IFERROR(IF(VLOOKUP($C2807,'MSCI Database'!$C:$R,9, FALSE)="","",VLOOKUP($C2807,'MSCI Database'!$C:$R,9, FALSE)),"")</f>
        <v>4.3</v>
      </c>
      <c r="W2807" s="215">
        <f t="shared" ca="1" si="115"/>
        <v>0</v>
      </c>
      <c r="X2807" s="276">
        <f>IFERROR(IF(VLOOKUP($C2807,'MSCI Database'!$C:$R,10, FALSE)="","",VLOOKUP($C2807,'MSCI Database'!$C:$R,10, FALSE)),"")</f>
        <v>778675</v>
      </c>
      <c r="Y2807" s="229" t="str">
        <f>IFERROR(IF(VLOOKUP($C2807,'MSCI Database'!$C:$R,11, FALSE)="","",VLOOKUP($C2807,'MSCI Database'!$C:$R,11, FALSE)),"")</f>
        <v>2019</v>
      </c>
      <c r="Z2807" s="229" t="str">
        <f>IFERROR(IF(VLOOKUP($C2807,'MSCI Database'!$C:$R,12, FALSE)="","",VLOOKUP($C2807,'MSCI Database'!$C:$R,12, FALSE)),"")</f>
        <v>E.CSI</v>
      </c>
      <c r="AA2807" s="229" t="str">
        <f>IFERROR(IF(VLOOKUP($C2807,'MSCI Database'!$C:$R,13, FALSE)="","",VLOOKUP($C2807,'MSCI Database'!$C:$R,13, FALSE)),"")</f>
        <v>Labor practices remain strong, but food quality management lags that of industry peers</v>
      </c>
    </row>
    <row r="2808" spans="1:27" s="130" customFormat="1" ht="15" hidden="1" customHeight="1" outlineLevel="1">
      <c r="A2808" s="130" t="s">
        <v>5017</v>
      </c>
      <c r="B2808" s="130" t="s">
        <v>5018</v>
      </c>
      <c r="C2808" s="130" t="s">
        <v>5019</v>
      </c>
      <c r="D2808" s="130" t="s">
        <v>12128</v>
      </c>
      <c r="E2808" s="130" t="s">
        <v>18682</v>
      </c>
      <c r="F2808" s="215">
        <v>2.7815891853920451E-2</v>
      </c>
      <c r="G2808" s="132" t="str">
        <f ca="1">IFERROR(_xll.BQL($A2808, "cur_mkt_cap(currency=EUR)")/1000000, " ")</f>
        <v xml:space="preserve"> </v>
      </c>
      <c r="M2808" s="308"/>
      <c r="N2808" s="215">
        <f t="shared" si="114"/>
        <v>3.0130402377435381E-4</v>
      </c>
      <c r="O2808" s="172" t="str">
        <f>IFERROR(IF(VLOOKUP($C2808,'MSCI Database'!$C:$R,2, FALSE)="","",VLOOKUP($C2808,'MSCI Database'!$C:$R,2, FALSE)),"")</f>
        <v>Hotels &amp; Travel</v>
      </c>
      <c r="P2808" s="229" t="str">
        <f>IFERROR(IF(VLOOKUP($C2808,'MSCI Database'!$C:$R,3, FALSE)="","",VLOOKUP($C2808,'MSCI Database'!$C:$R,3, FALSE)),"")</f>
        <v>BB</v>
      </c>
      <c r="Q2808" s="229" t="str">
        <f>IFERROR(IF(VLOOKUP($C2808,'MSCI Database'!$C:$R,4, FALSE)="","",VLOOKUP($C2808,'MSCI Database'!$C:$R,4, FALSE)),"")</f>
        <v>0</v>
      </c>
      <c r="R2808" s="229">
        <f>IFERROR(IF(VLOOKUP($C2808,'MSCI Database'!$C:$R,5, FALSE)="","",VLOOKUP($C2808,'MSCI Database'!$C:$R,5, FALSE)),"")</f>
        <v>3.4</v>
      </c>
      <c r="S2808" s="229">
        <f>IFERROR(IF(VLOOKUP($C2808,'MSCI Database'!$C:$R,6, FALSE)="","",VLOOKUP($C2808,'MSCI Database'!$C:$R,6, FALSE)),"")</f>
        <v>5.3</v>
      </c>
      <c r="T2808" s="229">
        <f>IFERROR(IF(VLOOKUP($C2808,'MSCI Database'!$C:$R,7, FALSE)="","",VLOOKUP($C2808,'MSCI Database'!$C:$R,7, FALSE)),"")</f>
        <v>3.5</v>
      </c>
      <c r="U2808" s="229">
        <f>IFERROR(IF(VLOOKUP($C2808,'MSCI Database'!$C:$R,8, FALSE)="","",VLOOKUP($C2808,'MSCI Database'!$C:$R,8, FALSE)),"")</f>
        <v>3</v>
      </c>
      <c r="V2808" s="229">
        <f>IFERROR(IF(VLOOKUP($C2808,'MSCI Database'!$C:$R,9, FALSE)="","",VLOOKUP($C2808,'MSCI Database'!$C:$R,9, FALSE)),"")</f>
        <v>3.8</v>
      </c>
      <c r="W2808" s="215">
        <f t="shared" ca="1" si="115"/>
        <v>0</v>
      </c>
      <c r="X2808" s="276">
        <f>IFERROR(IF(VLOOKUP($C2808,'MSCI Database'!$C:$R,10, FALSE)="","",VLOOKUP($C2808,'MSCI Database'!$C:$R,10, FALSE)),"")</f>
        <v>4834768</v>
      </c>
      <c r="Y2808" s="229" t="str">
        <f>IFERROR(IF(VLOOKUP($C2808,'MSCI Database'!$C:$R,11, FALSE)="","",VLOOKUP($C2808,'MSCI Database'!$C:$R,11, FALSE)),"")</f>
        <v>2019</v>
      </c>
      <c r="Z2808" s="229" t="str">
        <f>IFERROR(IF(VLOOKUP($C2808,'MSCI Database'!$C:$R,12, FALSE)="","",VLOOKUP($C2808,'MSCI Database'!$C:$R,12, FALSE)),"")</f>
        <v>Reported</v>
      </c>
      <c r="AA2808" s="229" t="str">
        <f>IFERROR(IF(VLOOKUP($C2808,'MSCI Database'!$C:$R,13, FALSE)="","",VLOOKUP($C2808,'MSCI Database'!$C:$R,13, FALSE)),"")</f>
        <v>COVID protocols continue to impact crisis management strategies</v>
      </c>
    </row>
    <row r="2809" spans="1:27" s="130" customFormat="1" ht="15" hidden="1" customHeight="1" outlineLevel="1">
      <c r="A2809" s="130" t="s">
        <v>540</v>
      </c>
      <c r="B2809" s="130" t="s">
        <v>541</v>
      </c>
      <c r="C2809" s="130" t="s">
        <v>542</v>
      </c>
      <c r="D2809" s="130" t="s">
        <v>12134</v>
      </c>
      <c r="E2809" s="130" t="s">
        <v>18688</v>
      </c>
      <c r="F2809" s="215">
        <v>3.2691484446587642E-2</v>
      </c>
      <c r="G2809" s="132" t="str">
        <f ca="1">IFERROR(_xll.BQL($A2809, "cur_mkt_cap(currency=EUR)")/1000000, " ")</f>
        <v xml:space="preserve"> </v>
      </c>
      <c r="M2809" s="308"/>
      <c r="N2809" s="215">
        <f t="shared" si="114"/>
        <v>3.5411684294153826E-4</v>
      </c>
      <c r="O2809" s="172" t="str">
        <f>IFERROR(IF(VLOOKUP($C2809,'MSCI Database'!$C:$R,2, FALSE)="","",VLOOKUP($C2809,'MSCI Database'!$C:$R,2, FALSE)),"")</f>
        <v>Banks</v>
      </c>
      <c r="P2809" s="229" t="str">
        <f>IFERROR(IF(VLOOKUP($C2809,'MSCI Database'!$C:$R,3, FALSE)="","",VLOOKUP($C2809,'MSCI Database'!$C:$R,3, FALSE)),"")</f>
        <v>AAA</v>
      </c>
      <c r="Q2809" s="229" t="str">
        <f>IFERROR(IF(VLOOKUP($C2809,'MSCI Database'!$C:$R,4, FALSE)="","",VLOOKUP($C2809,'MSCI Database'!$C:$R,4, FALSE)),"")</f>
        <v>0</v>
      </c>
      <c r="R2809" s="229">
        <f>IFERROR(IF(VLOOKUP($C2809,'MSCI Database'!$C:$R,5, FALSE)="","",VLOOKUP($C2809,'MSCI Database'!$C:$R,5, FALSE)),"")</f>
        <v>10</v>
      </c>
      <c r="S2809" s="229">
        <f>IFERROR(IF(VLOOKUP($C2809,'MSCI Database'!$C:$R,6, FALSE)="","",VLOOKUP($C2809,'MSCI Database'!$C:$R,6, FALSE)),"")</f>
        <v>10</v>
      </c>
      <c r="T2809" s="229">
        <f>IFERROR(IF(VLOOKUP($C2809,'MSCI Database'!$C:$R,7, FALSE)="","",VLOOKUP($C2809,'MSCI Database'!$C:$R,7, FALSE)),"")</f>
        <v>5.5</v>
      </c>
      <c r="U2809" s="229">
        <f>IFERROR(IF(VLOOKUP($C2809,'MSCI Database'!$C:$R,8, FALSE)="","",VLOOKUP($C2809,'MSCI Database'!$C:$R,8, FALSE)),"")</f>
        <v>7.6</v>
      </c>
      <c r="V2809" s="229">
        <f>IFERROR(IF(VLOOKUP($C2809,'MSCI Database'!$C:$R,9, FALSE)="","",VLOOKUP($C2809,'MSCI Database'!$C:$R,9, FALSE)),"")</f>
        <v>6.8</v>
      </c>
      <c r="W2809" s="215">
        <f t="shared" ca="1" si="115"/>
        <v>0</v>
      </c>
      <c r="X2809" s="276">
        <f>IFERROR(IF(VLOOKUP($C2809,'MSCI Database'!$C:$R,10, FALSE)="","",VLOOKUP($C2809,'MSCI Database'!$C:$R,10, FALSE)),"")</f>
        <v>94705</v>
      </c>
      <c r="Y2809" s="229" t="str">
        <f>IFERROR(IF(VLOOKUP($C2809,'MSCI Database'!$C:$R,11, FALSE)="","",VLOOKUP($C2809,'MSCI Database'!$C:$R,11, FALSE)),"")</f>
        <v>2019</v>
      </c>
      <c r="Z2809" s="229" t="str">
        <f>IFERROR(IF(VLOOKUP($C2809,'MSCI Database'!$C:$R,12, FALSE)="","",VLOOKUP($C2809,'MSCI Database'!$C:$R,12, FALSE)),"")</f>
        <v>E.CSI</v>
      </c>
      <c r="AA2809" s="229" t="str">
        <f>IFERROR(IF(VLOOKUP($C2809,'MSCI Database'!$C:$R,13, FALSE)="","",VLOOKUP($C2809,'MSCI Database'!$C:$R,13, FALSE)),"")</f>
        <v>Well-articulated programs across ESG areas</v>
      </c>
    </row>
    <row r="2810" spans="1:27" s="130" customFormat="1" ht="15" hidden="1" customHeight="1" outlineLevel="1">
      <c r="A2810" s="130" t="s">
        <v>7192</v>
      </c>
      <c r="B2810" s="130" t="s">
        <v>7193</v>
      </c>
      <c r="C2810" s="130" t="s">
        <v>7194</v>
      </c>
      <c r="D2810" s="130" t="s">
        <v>12128</v>
      </c>
      <c r="E2810" s="130" t="s">
        <v>18674</v>
      </c>
      <c r="F2810" s="215">
        <v>2.7646573892143492E-2</v>
      </c>
      <c r="G2810" s="132" t="str">
        <f ca="1">IFERROR(_xll.BQL($A2810, "cur_mkt_cap(currency=EUR)")/1000000, " ")</f>
        <v xml:space="preserve"> </v>
      </c>
      <c r="M2810" s="308"/>
      <c r="N2810" s="215">
        <f t="shared" si="114"/>
        <v>2.9946995771425449E-4</v>
      </c>
      <c r="O2810" s="172" t="str">
        <f>IFERROR(IF(VLOOKUP($C2810,'MSCI Database'!$C:$R,2, FALSE)="","",VLOOKUP($C2810,'MSCI Database'!$C:$R,2, FALSE)),"")</f>
        <v>Food Products</v>
      </c>
      <c r="P2810" s="229" t="str">
        <f>IFERROR(IF(VLOOKUP($C2810,'MSCI Database'!$C:$R,3, FALSE)="","",VLOOKUP($C2810,'MSCI Database'!$C:$R,3, FALSE)),"")</f>
        <v>AA</v>
      </c>
      <c r="Q2810" s="229" t="str">
        <f>IFERROR(IF(VLOOKUP($C2810,'MSCI Database'!$C:$R,4, FALSE)="","",VLOOKUP($C2810,'MSCI Database'!$C:$R,4, FALSE)),"")</f>
        <v>1</v>
      </c>
      <c r="R2810" s="229">
        <f>IFERROR(IF(VLOOKUP($C2810,'MSCI Database'!$C:$R,5, FALSE)="","",VLOOKUP($C2810,'MSCI Database'!$C:$R,5, FALSE)),"")</f>
        <v>8.1</v>
      </c>
      <c r="S2810" s="229">
        <f>IFERROR(IF(VLOOKUP($C2810,'MSCI Database'!$C:$R,6, FALSE)="","",VLOOKUP($C2810,'MSCI Database'!$C:$R,6, FALSE)),"")</f>
        <v>3.8</v>
      </c>
      <c r="T2810" s="229">
        <f>IFERROR(IF(VLOOKUP($C2810,'MSCI Database'!$C:$R,7, FALSE)="","",VLOOKUP($C2810,'MSCI Database'!$C:$R,7, FALSE)),"")</f>
        <v>6</v>
      </c>
      <c r="U2810" s="229">
        <f>IFERROR(IF(VLOOKUP($C2810,'MSCI Database'!$C:$R,8, FALSE)="","",VLOOKUP($C2810,'MSCI Database'!$C:$R,8, FALSE)),"")</f>
        <v>6.2</v>
      </c>
      <c r="V2810" s="229">
        <f>IFERROR(IF(VLOOKUP($C2810,'MSCI Database'!$C:$R,9, FALSE)="","",VLOOKUP($C2810,'MSCI Database'!$C:$R,9, FALSE)),"")</f>
        <v>5.3</v>
      </c>
      <c r="W2810" s="215">
        <f t="shared" ca="1" si="115"/>
        <v>0</v>
      </c>
      <c r="X2810" s="276">
        <f>IFERROR(IF(VLOOKUP($C2810,'MSCI Database'!$C:$R,10, FALSE)="","",VLOOKUP($C2810,'MSCI Database'!$C:$R,10, FALSE)),"")</f>
        <v>1303951</v>
      </c>
      <c r="Y2810" s="229" t="str">
        <f>IFERROR(IF(VLOOKUP($C2810,'MSCI Database'!$C:$R,11, FALSE)="","",VLOOKUP($C2810,'MSCI Database'!$C:$R,11, FALSE)),"")</f>
        <v>2019</v>
      </c>
      <c r="Z2810" s="229" t="str">
        <f>IFERROR(IF(VLOOKUP($C2810,'MSCI Database'!$C:$R,12, FALSE)="","",VLOOKUP($C2810,'MSCI Database'!$C:$R,12, FALSE)),"")</f>
        <v>Reported</v>
      </c>
      <c r="AA2810" s="229" t="str">
        <f>IFERROR(IF(VLOOKUP($C2810,'MSCI Database'!$C:$R,13, FALSE)="","",VLOOKUP($C2810,'MSCI Database'!$C:$R,13, FALSE)),"")</f>
        <v>Lower water-risk exposure and strong programs to counter corruption risks</v>
      </c>
    </row>
    <row r="2811" spans="1:27" s="130" customFormat="1" ht="15" hidden="1" customHeight="1" outlineLevel="1">
      <c r="A2811" s="130" t="s">
        <v>6618</v>
      </c>
      <c r="B2811" s="130" t="s">
        <v>6619</v>
      </c>
      <c r="C2811" s="130" t="s">
        <v>6620</v>
      </c>
      <c r="D2811" s="130" t="s">
        <v>12128</v>
      </c>
      <c r="E2811" s="130" t="s">
        <v>18682</v>
      </c>
      <c r="F2811" s="215">
        <v>2.7586264332454681E-2</v>
      </c>
      <c r="G2811" s="132" t="str">
        <f ca="1">IFERROR(_xll.BQL($A2811, "cur_mkt_cap(currency=EUR)")/1000000, " ")</f>
        <v xml:space="preserve"> </v>
      </c>
      <c r="M2811" s="308"/>
      <c r="N2811" s="215">
        <f t="shared" si="114"/>
        <v>2.9881667961331385E-4</v>
      </c>
      <c r="O2811" s="172" t="str">
        <f>IFERROR(IF(VLOOKUP($C2811,'MSCI Database'!$C:$R,2, FALSE)="","",VLOOKUP($C2811,'MSCI Database'!$C:$R,2, FALSE)),"")</f>
        <v>Retail - Consumer Discretionary</v>
      </c>
      <c r="P2811" s="229" t="str">
        <f>IFERROR(IF(VLOOKUP($C2811,'MSCI Database'!$C:$R,3, FALSE)="","",VLOOKUP($C2811,'MSCI Database'!$C:$R,3, FALSE)),"")</f>
        <v>B</v>
      </c>
      <c r="Q2811" s="229" t="str">
        <f>IFERROR(IF(VLOOKUP($C2811,'MSCI Database'!$C:$R,4, FALSE)="","",VLOOKUP($C2811,'MSCI Database'!$C:$R,4, FALSE)),"")</f>
        <v>0</v>
      </c>
      <c r="R2811" s="229">
        <f>IFERROR(IF(VLOOKUP($C2811,'MSCI Database'!$C:$R,5, FALSE)="","",VLOOKUP($C2811,'MSCI Database'!$C:$R,5, FALSE)),"")</f>
        <v>2.4</v>
      </c>
      <c r="S2811" s="229">
        <f>IFERROR(IF(VLOOKUP($C2811,'MSCI Database'!$C:$R,6, FALSE)="","",VLOOKUP($C2811,'MSCI Database'!$C:$R,6, FALSE)),"")</f>
        <v>2.1</v>
      </c>
      <c r="T2811" s="229">
        <f>IFERROR(IF(VLOOKUP($C2811,'MSCI Database'!$C:$R,7, FALSE)="","",VLOOKUP($C2811,'MSCI Database'!$C:$R,7, FALSE)),"")</f>
        <v>3.7</v>
      </c>
      <c r="U2811" s="229">
        <f>IFERROR(IF(VLOOKUP($C2811,'MSCI Database'!$C:$R,8, FALSE)="","",VLOOKUP($C2811,'MSCI Database'!$C:$R,8, FALSE)),"")</f>
        <v>4.4000000000000004</v>
      </c>
      <c r="V2811" s="229">
        <f>IFERROR(IF(VLOOKUP($C2811,'MSCI Database'!$C:$R,9, FALSE)="","",VLOOKUP($C2811,'MSCI Database'!$C:$R,9, FALSE)),"")</f>
        <v>3.6</v>
      </c>
      <c r="W2811" s="215">
        <f t="shared" ca="1" si="115"/>
        <v>0</v>
      </c>
      <c r="X2811" s="276">
        <f>IFERROR(IF(VLOOKUP($C2811,'MSCI Database'!$C:$R,10, FALSE)="","",VLOOKUP($C2811,'MSCI Database'!$C:$R,10, FALSE)),"")</f>
        <v>68657</v>
      </c>
      <c r="Y2811" s="229" t="str">
        <f>IFERROR(IF(VLOOKUP($C2811,'MSCI Database'!$C:$R,11, FALSE)="","",VLOOKUP($C2811,'MSCI Database'!$C:$R,11, FALSE)),"")</f>
        <v>2019</v>
      </c>
      <c r="Z2811" s="229" t="str">
        <f>IFERROR(IF(VLOOKUP($C2811,'MSCI Database'!$C:$R,12, FALSE)="","",VLOOKUP($C2811,'MSCI Database'!$C:$R,12, FALSE)),"")</f>
        <v>E.Segmt-Moderately Low</v>
      </c>
      <c r="AA2811" s="229" t="str">
        <f>IFERROR(IF(VLOOKUP($C2811,'MSCI Database'!$C:$R,13, FALSE)="","",VLOOKUP($C2811,'MSCI Database'!$C:$R,13, FALSE)),"")</f>
        <v/>
      </c>
    </row>
    <row r="2812" spans="1:27" s="130" customFormat="1" ht="15" hidden="1" customHeight="1" outlineLevel="1">
      <c r="A2812" s="130" t="s">
        <v>2151</v>
      </c>
      <c r="B2812" s="130" t="s">
        <v>2152</v>
      </c>
      <c r="C2812" s="130" t="s">
        <v>2153</v>
      </c>
      <c r="D2812" s="130" t="s">
        <v>12131</v>
      </c>
      <c r="E2812" s="130" t="s">
        <v>18688</v>
      </c>
      <c r="F2812" s="215">
        <v>3.2090601240574772E-2</v>
      </c>
      <c r="G2812" s="132" t="str">
        <f ca="1">IFERROR(_xll.BQL($A2812, "cur_mkt_cap(currency=EUR)")/1000000, " ")</f>
        <v xml:space="preserve"> </v>
      </c>
      <c r="M2812" s="308"/>
      <c r="N2812" s="215">
        <f t="shared" si="114"/>
        <v>3.4760802673169255E-4</v>
      </c>
      <c r="O2812" s="172" t="str">
        <f>IFERROR(IF(VLOOKUP($C2812,'MSCI Database'!$C:$R,2, FALSE)="","",VLOOKUP($C2812,'MSCI Database'!$C:$R,2, FALSE)),"")</f>
        <v>Banks</v>
      </c>
      <c r="P2812" s="229" t="str">
        <f>IFERROR(IF(VLOOKUP($C2812,'MSCI Database'!$C:$R,3, FALSE)="","",VLOOKUP($C2812,'MSCI Database'!$C:$R,3, FALSE)),"")</f>
        <v>A</v>
      </c>
      <c r="Q2812" s="229" t="str">
        <f>IFERROR(IF(VLOOKUP($C2812,'MSCI Database'!$C:$R,4, FALSE)="","",VLOOKUP($C2812,'MSCI Database'!$C:$R,4, FALSE)),"")</f>
        <v>0</v>
      </c>
      <c r="R2812" s="229">
        <f>IFERROR(IF(VLOOKUP($C2812,'MSCI Database'!$C:$R,5, FALSE)="","",VLOOKUP($C2812,'MSCI Database'!$C:$R,5, FALSE)),"")</f>
        <v>7.1</v>
      </c>
      <c r="S2812" s="229">
        <f>IFERROR(IF(VLOOKUP($C2812,'MSCI Database'!$C:$R,6, FALSE)="","",VLOOKUP($C2812,'MSCI Database'!$C:$R,6, FALSE)),"")</f>
        <v>8.1999999999999993</v>
      </c>
      <c r="T2812" s="229">
        <f>IFERROR(IF(VLOOKUP($C2812,'MSCI Database'!$C:$R,7, FALSE)="","",VLOOKUP($C2812,'MSCI Database'!$C:$R,7, FALSE)),"")</f>
        <v>4.9000000000000004</v>
      </c>
      <c r="U2812" s="229">
        <f>IFERROR(IF(VLOOKUP($C2812,'MSCI Database'!$C:$R,8, FALSE)="","",VLOOKUP($C2812,'MSCI Database'!$C:$R,8, FALSE)),"")</f>
        <v>3.7</v>
      </c>
      <c r="V2812" s="229">
        <f>IFERROR(IF(VLOOKUP($C2812,'MSCI Database'!$C:$R,9, FALSE)="","",VLOOKUP($C2812,'MSCI Database'!$C:$R,9, FALSE)),"")</f>
        <v>4.9000000000000004</v>
      </c>
      <c r="W2812" s="215">
        <f t="shared" ca="1" si="115"/>
        <v>0</v>
      </c>
      <c r="X2812" s="276">
        <f>IFERROR(IF(VLOOKUP($C2812,'MSCI Database'!$C:$R,10, FALSE)="","",VLOOKUP($C2812,'MSCI Database'!$C:$R,10, FALSE)),"")</f>
        <v>89385</v>
      </c>
      <c r="Y2812" s="229" t="str">
        <f>IFERROR(IF(VLOOKUP($C2812,'MSCI Database'!$C:$R,11, FALSE)="","",VLOOKUP($C2812,'MSCI Database'!$C:$R,11, FALSE)),"")</f>
        <v>2019</v>
      </c>
      <c r="Z2812" s="229" t="str">
        <f>IFERROR(IF(VLOOKUP($C2812,'MSCI Database'!$C:$R,12, FALSE)="","",VLOOKUP($C2812,'MSCI Database'!$C:$R,12, FALSE)),"")</f>
        <v>Reported</v>
      </c>
      <c r="AA2812" s="229" t="str">
        <f>IFERROR(IF(VLOOKUP($C2812,'MSCI Database'!$C:$R,13, FALSE)="","",VLOOKUP($C2812,'MSCI Database'!$C:$R,13, FALSE)),"")</f>
        <v>Increasing focus on fintech solutions calls for robust client data protection</v>
      </c>
    </row>
    <row r="2813" spans="1:27" s="130" customFormat="1" ht="15" hidden="1" customHeight="1" outlineLevel="1">
      <c r="A2813" s="130" t="s">
        <v>7582</v>
      </c>
      <c r="B2813" s="130" t="s">
        <v>7583</v>
      </c>
      <c r="C2813" s="130" t="s">
        <v>7584</v>
      </c>
      <c r="D2813" s="130" t="s">
        <v>12128</v>
      </c>
      <c r="E2813" s="130" t="s">
        <v>18689</v>
      </c>
      <c r="F2813" s="215">
        <v>2.750933911276365E-2</v>
      </c>
      <c r="G2813" s="132" t="str">
        <f ca="1">IFERROR(_xll.BQL($A2813, "cur_mkt_cap(currency=EUR)")/1000000, " ")</f>
        <v xml:space="preserve"> </v>
      </c>
      <c r="M2813" s="308"/>
      <c r="N2813" s="215">
        <f t="shared" si="114"/>
        <v>2.9798341931936551E-4</v>
      </c>
      <c r="O2813" s="172" t="str">
        <f>IFERROR(IF(VLOOKUP($C2813,'MSCI Database'!$C:$R,2, FALSE)="","",VLOOKUP($C2813,'MSCI Database'!$C:$R,2, FALSE)),"")</f>
        <v>Software &amp; Services</v>
      </c>
      <c r="P2813" s="229" t="str">
        <f>IFERROR(IF(VLOOKUP($C2813,'MSCI Database'!$C:$R,3, FALSE)="","",VLOOKUP($C2813,'MSCI Database'!$C:$R,3, FALSE)),"")</f>
        <v>BB</v>
      </c>
      <c r="Q2813" s="229" t="str">
        <f>IFERROR(IF(VLOOKUP($C2813,'MSCI Database'!$C:$R,4, FALSE)="","",VLOOKUP($C2813,'MSCI Database'!$C:$R,4, FALSE)),"")</f>
        <v>0</v>
      </c>
      <c r="R2813" s="229">
        <f>IFERROR(IF(VLOOKUP($C2813,'MSCI Database'!$C:$R,5, FALSE)="","",VLOOKUP($C2813,'MSCI Database'!$C:$R,5, FALSE)),"")</f>
        <v>3.8</v>
      </c>
      <c r="S2813" s="229">
        <f>IFERROR(IF(VLOOKUP($C2813,'MSCI Database'!$C:$R,6, FALSE)="","",VLOOKUP($C2813,'MSCI Database'!$C:$R,6, FALSE)),"")</f>
        <v>6.7</v>
      </c>
      <c r="T2813" s="229">
        <f>IFERROR(IF(VLOOKUP($C2813,'MSCI Database'!$C:$R,7, FALSE)="","",VLOOKUP($C2813,'MSCI Database'!$C:$R,7, FALSE)),"")</f>
        <v>2.8</v>
      </c>
      <c r="U2813" s="229">
        <f>IFERROR(IF(VLOOKUP($C2813,'MSCI Database'!$C:$R,8, FALSE)="","",VLOOKUP($C2813,'MSCI Database'!$C:$R,8, FALSE)),"")</f>
        <v>4.2</v>
      </c>
      <c r="V2813" s="229">
        <f>IFERROR(IF(VLOOKUP($C2813,'MSCI Database'!$C:$R,9, FALSE)="","",VLOOKUP($C2813,'MSCI Database'!$C:$R,9, FALSE)),"")</f>
        <v>3.6</v>
      </c>
      <c r="W2813" s="215">
        <f t="shared" ca="1" si="115"/>
        <v>0</v>
      </c>
      <c r="X2813" s="276">
        <f>IFERROR(IF(VLOOKUP($C2813,'MSCI Database'!$C:$R,10, FALSE)="","",VLOOKUP($C2813,'MSCI Database'!$C:$R,10, FALSE)),"")</f>
        <v>3584</v>
      </c>
      <c r="Y2813" s="229" t="str">
        <f>IFERROR(IF(VLOOKUP($C2813,'MSCI Database'!$C:$R,11, FALSE)="","",VLOOKUP($C2813,'MSCI Database'!$C:$R,11, FALSE)),"")</f>
        <v>2019</v>
      </c>
      <c r="Z2813" s="229" t="str">
        <f>IFERROR(IF(VLOOKUP($C2813,'MSCI Database'!$C:$R,12, FALSE)="","",VLOOKUP($C2813,'MSCI Database'!$C:$R,12, FALSE)),"")</f>
        <v>E.Segmt-Moderate</v>
      </c>
      <c r="AA2813" s="229" t="str">
        <f>IFERROR(IF(VLOOKUP($C2813,'MSCI Database'!$C:$R,13, FALSE)="","",VLOOKUP($C2813,'MSCI Database'!$C:$R,13, FALSE)),"")</f>
        <v>Limited employee management programs; increasing trend of controversies related to data security</v>
      </c>
    </row>
    <row r="2814" spans="1:27" s="130" customFormat="1" ht="15" hidden="1" customHeight="1" outlineLevel="1">
      <c r="A2814" s="130" t="s">
        <v>5481</v>
      </c>
      <c r="B2814" s="130" t="s">
        <v>5482</v>
      </c>
      <c r="C2814" s="130" t="s">
        <v>5483</v>
      </c>
      <c r="D2814" s="130" t="s">
        <v>18718</v>
      </c>
      <c r="E2814" s="130" t="s">
        <v>18690</v>
      </c>
      <c r="F2814" s="215">
        <v>6.920384900719099E-3</v>
      </c>
      <c r="G2814" s="132" t="str">
        <f ca="1">IFERROR(_xll.BQL($A2814, "cur_mkt_cap(currency=EUR)")/1000000, " ")</f>
        <v xml:space="preserve"> </v>
      </c>
      <c r="M2814" s="308"/>
      <c r="N2814" s="215">
        <f t="shared" si="114"/>
        <v>7.496217729075119E-5</v>
      </c>
      <c r="O2814" s="172" t="str">
        <f>IFERROR(IF(VLOOKUP($C2814,'MSCI Database'!$C:$R,2, FALSE)="","",VLOOKUP($C2814,'MSCI Database'!$C:$R,2, FALSE)),"")</f>
        <v>Media &amp; Entertainment</v>
      </c>
      <c r="P2814" s="229" t="str">
        <f>IFERROR(IF(VLOOKUP($C2814,'MSCI Database'!$C:$R,3, FALSE)="","",VLOOKUP($C2814,'MSCI Database'!$C:$R,3, FALSE)),"")</f>
        <v>BBB</v>
      </c>
      <c r="Q2814" s="229" t="str">
        <f>IFERROR(IF(VLOOKUP($C2814,'MSCI Database'!$C:$R,4, FALSE)="","",VLOOKUP($C2814,'MSCI Database'!$C:$R,4, FALSE)),"")</f>
        <v>0</v>
      </c>
      <c r="R2814" s="229">
        <f>IFERROR(IF(VLOOKUP($C2814,'MSCI Database'!$C:$R,5, FALSE)="","",VLOOKUP($C2814,'MSCI Database'!$C:$R,5, FALSE)),"")</f>
        <v>5.0999999999999996</v>
      </c>
      <c r="S2814" s="229">
        <f>IFERROR(IF(VLOOKUP($C2814,'MSCI Database'!$C:$R,6, FALSE)="","",VLOOKUP($C2814,'MSCI Database'!$C:$R,6, FALSE)),"")</f>
        <v>8</v>
      </c>
      <c r="T2814" s="229">
        <f>IFERROR(IF(VLOOKUP($C2814,'MSCI Database'!$C:$R,7, FALSE)="","",VLOOKUP($C2814,'MSCI Database'!$C:$R,7, FALSE)),"")</f>
        <v>3.7</v>
      </c>
      <c r="U2814" s="229">
        <f>IFERROR(IF(VLOOKUP($C2814,'MSCI Database'!$C:$R,8, FALSE)="","",VLOOKUP($C2814,'MSCI Database'!$C:$R,8, FALSE)),"")</f>
        <v>6.1</v>
      </c>
      <c r="V2814" s="229">
        <f>IFERROR(IF(VLOOKUP($C2814,'MSCI Database'!$C:$R,9, FALSE)="","",VLOOKUP($C2814,'MSCI Database'!$C:$R,9, FALSE)),"")</f>
        <v>5</v>
      </c>
      <c r="W2814" s="215">
        <f t="shared" ca="1" si="115"/>
        <v>0</v>
      </c>
      <c r="X2814" s="276">
        <f>IFERROR(IF(VLOOKUP($C2814,'MSCI Database'!$C:$R,10, FALSE)="","",VLOOKUP($C2814,'MSCI Database'!$C:$R,10, FALSE)),"")</f>
        <v>2738</v>
      </c>
      <c r="Y2814" s="229" t="str">
        <f>IFERROR(IF(VLOOKUP($C2814,'MSCI Database'!$C:$R,11, FALSE)="","",VLOOKUP($C2814,'MSCI Database'!$C:$R,11, FALSE)),"")</f>
        <v>2019</v>
      </c>
      <c r="Z2814" s="229" t="str">
        <f>IFERROR(IF(VLOOKUP($C2814,'MSCI Database'!$C:$R,12, FALSE)="","",VLOOKUP($C2814,'MSCI Database'!$C:$R,12, FALSE)),"")</f>
        <v>E.Segmt-Low</v>
      </c>
      <c r="AA2814" s="229" t="str">
        <f>IFERROR(IF(VLOOKUP($C2814,'MSCI Database'!$C:$R,13, FALSE)="","",VLOOKUP($C2814,'MSCI Database'!$C:$R,13, FALSE)),"")</f>
        <v>Subpar data protection measures</v>
      </c>
    </row>
    <row r="2815" spans="1:27" s="130" customFormat="1" ht="15" hidden="1" customHeight="1" outlineLevel="1">
      <c r="A2815" s="130" t="s">
        <v>6981</v>
      </c>
      <c r="B2815" s="130" t="s">
        <v>6982</v>
      </c>
      <c r="C2815" s="130" t="s">
        <v>6983</v>
      </c>
      <c r="D2815" s="130" t="s">
        <v>12128</v>
      </c>
      <c r="E2815" s="130" t="s">
        <v>18673</v>
      </c>
      <c r="F2815" s="215">
        <v>2.7366817745486549E-2</v>
      </c>
      <c r="G2815" s="132" t="str">
        <f ca="1">IFERROR(_xll.BQL($A2815, "cur_mkt_cap(currency=EUR)")/1000000, " ")</f>
        <v xml:space="preserve"> </v>
      </c>
      <c r="M2815" s="308"/>
      <c r="N2815" s="215">
        <f t="shared" si="114"/>
        <v>2.964396161704343E-4</v>
      </c>
      <c r="O2815" s="172" t="str">
        <f>IFERROR(IF(VLOOKUP($C2815,'MSCI Database'!$C:$R,2, FALSE)="","",VLOOKUP($C2815,'MSCI Database'!$C:$R,2, FALSE)),"")</f>
        <v>Air Freight &amp; Logistics</v>
      </c>
      <c r="P2815" s="229" t="str">
        <f>IFERROR(IF(VLOOKUP($C2815,'MSCI Database'!$C:$R,3, FALSE)="","",VLOOKUP($C2815,'MSCI Database'!$C:$R,3, FALSE)),"")</f>
        <v>AAA</v>
      </c>
      <c r="Q2815" s="229" t="str">
        <f>IFERROR(IF(VLOOKUP($C2815,'MSCI Database'!$C:$R,4, FALSE)="","",VLOOKUP($C2815,'MSCI Database'!$C:$R,4, FALSE)),"")</f>
        <v>0</v>
      </c>
      <c r="R2815" s="229">
        <f>IFERROR(IF(VLOOKUP($C2815,'MSCI Database'!$C:$R,5, FALSE)="","",VLOOKUP($C2815,'MSCI Database'!$C:$R,5, FALSE)),"")</f>
        <v>10</v>
      </c>
      <c r="S2815" s="229">
        <f>IFERROR(IF(VLOOKUP($C2815,'MSCI Database'!$C:$R,6, FALSE)="","",VLOOKUP($C2815,'MSCI Database'!$C:$R,6, FALSE)),"")</f>
        <v>9.5</v>
      </c>
      <c r="T2815" s="229">
        <f>IFERROR(IF(VLOOKUP($C2815,'MSCI Database'!$C:$R,7, FALSE)="","",VLOOKUP($C2815,'MSCI Database'!$C:$R,7, FALSE)),"")</f>
        <v>5</v>
      </c>
      <c r="U2815" s="229">
        <f>IFERROR(IF(VLOOKUP($C2815,'MSCI Database'!$C:$R,8, FALSE)="","",VLOOKUP($C2815,'MSCI Database'!$C:$R,8, FALSE)),"")</f>
        <v>5.5</v>
      </c>
      <c r="V2815" s="229">
        <f>IFERROR(IF(VLOOKUP($C2815,'MSCI Database'!$C:$R,9, FALSE)="","",VLOOKUP($C2815,'MSCI Database'!$C:$R,9, FALSE)),"")</f>
        <v>6.3</v>
      </c>
      <c r="W2815" s="215">
        <f t="shared" ca="1" si="115"/>
        <v>0</v>
      </c>
      <c r="X2815" s="276">
        <f>IFERROR(IF(VLOOKUP($C2815,'MSCI Database'!$C:$R,10, FALSE)="","",VLOOKUP($C2815,'MSCI Database'!$C:$R,10, FALSE)),"")</f>
        <v>51449</v>
      </c>
      <c r="Y2815" s="229" t="str">
        <f>IFERROR(IF(VLOOKUP($C2815,'MSCI Database'!$C:$R,11, FALSE)="","",VLOOKUP($C2815,'MSCI Database'!$C:$R,11, FALSE)),"")</f>
        <v>2019</v>
      </c>
      <c r="Z2815" s="229" t="str">
        <f>IFERROR(IF(VLOOKUP($C2815,'MSCI Database'!$C:$R,12, FALSE)="","",VLOOKUP($C2815,'MSCI Database'!$C:$R,12, FALSE)),"")</f>
        <v>Reported</v>
      </c>
      <c r="AA2815" s="229" t="str">
        <f>IFERROR(IF(VLOOKUP($C2815,'MSCI Database'!$C:$R,13, FALSE)="","",VLOOKUP($C2815,'MSCI Database'!$C:$R,13, FALSE)),"")</f>
        <v>Low exposure to key ESG risks, strong governance structure</v>
      </c>
    </row>
    <row r="2816" spans="1:27" s="130" customFormat="1" ht="15" hidden="1" customHeight="1" outlineLevel="1">
      <c r="A2816" s="130" t="s">
        <v>7996</v>
      </c>
      <c r="B2816" s="130" t="s">
        <v>7997</v>
      </c>
      <c r="C2816" s="130" t="s">
        <v>7998</v>
      </c>
      <c r="D2816" s="130" t="s">
        <v>12128</v>
      </c>
      <c r="E2816" s="130" t="s">
        <v>18673</v>
      </c>
      <c r="F2816" s="215">
        <v>2.7346309196054099E-2</v>
      </c>
      <c r="G2816" s="132" t="str">
        <f ca="1">IFERROR(_xll.BQL($A2816, "cur_mkt_cap(currency=EUR)")/1000000, " ")</f>
        <v xml:space="preserve"> </v>
      </c>
      <c r="M2816" s="308"/>
      <c r="N2816" s="215">
        <f t="shared" si="114"/>
        <v>2.9621746587957807E-4</v>
      </c>
      <c r="O2816" s="172" t="str">
        <f>IFERROR(IF(VLOOKUP($C2816,'MSCI Database'!$C:$R,2, FALSE)="","",VLOOKUP($C2816,'MSCI Database'!$C:$R,2, FALSE)),"")</f>
        <v>Building Products</v>
      </c>
      <c r="P2816" s="229" t="str">
        <f>IFERROR(IF(VLOOKUP($C2816,'MSCI Database'!$C:$R,3, FALSE)="","",VLOOKUP($C2816,'MSCI Database'!$C:$R,3, FALSE)),"")</f>
        <v>BBB</v>
      </c>
      <c r="Q2816" s="229" t="str">
        <f>IFERROR(IF(VLOOKUP($C2816,'MSCI Database'!$C:$R,4, FALSE)="","",VLOOKUP($C2816,'MSCI Database'!$C:$R,4, FALSE)),"")</f>
        <v>0</v>
      </c>
      <c r="R2816" s="229">
        <f>IFERROR(IF(VLOOKUP($C2816,'MSCI Database'!$C:$R,5, FALSE)="","",VLOOKUP($C2816,'MSCI Database'!$C:$R,5, FALSE)),"")</f>
        <v>5.5</v>
      </c>
      <c r="S2816" s="229">
        <f>IFERROR(IF(VLOOKUP($C2816,'MSCI Database'!$C:$R,6, FALSE)="","",VLOOKUP($C2816,'MSCI Database'!$C:$R,6, FALSE)),"")</f>
        <v>7.1</v>
      </c>
      <c r="T2816" s="229">
        <f>IFERROR(IF(VLOOKUP($C2816,'MSCI Database'!$C:$R,7, FALSE)="","",VLOOKUP($C2816,'MSCI Database'!$C:$R,7, FALSE)),"")</f>
        <v>5</v>
      </c>
      <c r="U2816" s="229">
        <f>IFERROR(IF(VLOOKUP($C2816,'MSCI Database'!$C:$R,8, FALSE)="","",VLOOKUP($C2816,'MSCI Database'!$C:$R,8, FALSE)),"")</f>
        <v>3.2</v>
      </c>
      <c r="V2816" s="229">
        <f>IFERROR(IF(VLOOKUP($C2816,'MSCI Database'!$C:$R,9, FALSE)="","",VLOOKUP($C2816,'MSCI Database'!$C:$R,9, FALSE)),"")</f>
        <v>5.2</v>
      </c>
      <c r="W2816" s="215">
        <f t="shared" ca="1" si="115"/>
        <v>0</v>
      </c>
      <c r="X2816" s="276">
        <f>IFERROR(IF(VLOOKUP($C2816,'MSCI Database'!$C:$R,10, FALSE)="","",VLOOKUP($C2816,'MSCI Database'!$C:$R,10, FALSE)),"")</f>
        <v>138754</v>
      </c>
      <c r="Y2816" s="229" t="str">
        <f>IFERROR(IF(VLOOKUP($C2816,'MSCI Database'!$C:$R,11, FALSE)="","",VLOOKUP($C2816,'MSCI Database'!$C:$R,11, FALSE)),"")</f>
        <v>2019</v>
      </c>
      <c r="Z2816" s="229" t="str">
        <f>IFERROR(IF(VLOOKUP($C2816,'MSCI Database'!$C:$R,12, FALSE)="","",VLOOKUP($C2816,'MSCI Database'!$C:$R,12, FALSE)),"")</f>
        <v>Reported</v>
      </c>
      <c r="AA2816" s="229" t="str">
        <f>IFERROR(IF(VLOOKUP($C2816,'MSCI Database'!$C:$R,13, FALSE)="","",VLOOKUP($C2816,'MSCI Database'!$C:$R,13, FALSE)),"")</f>
        <v>Widened focus on carbon emission mitigation but corporate governance issues persist</v>
      </c>
    </row>
    <row r="2817" spans="1:27" s="130" customFormat="1" ht="15" hidden="1" customHeight="1" outlineLevel="1">
      <c r="A2817" s="130" t="s">
        <v>6652</v>
      </c>
      <c r="B2817" s="130" t="s">
        <v>6653</v>
      </c>
      <c r="C2817" s="130" t="s">
        <v>6654</v>
      </c>
      <c r="D2817" s="130" t="s">
        <v>12128</v>
      </c>
      <c r="E2817" s="130" t="s">
        <v>18707</v>
      </c>
      <c r="F2817" s="215">
        <v>2.7343336691220101E-2</v>
      </c>
      <c r="G2817" s="132" t="str">
        <f ca="1">IFERROR(_xll.BQL($A2817, "cur_mkt_cap(currency=EUR)")/1000000, " ")</f>
        <v xml:space="preserve"> </v>
      </c>
      <c r="M2817" s="308"/>
      <c r="N2817" s="215">
        <f t="shared" si="114"/>
        <v>2.9618526746322401E-4</v>
      </c>
      <c r="O2817" s="172" t="str">
        <f>IFERROR(IF(VLOOKUP($C2817,'MSCI Database'!$C:$R,2, FALSE)="","",VLOOKUP($C2817,'MSCI Database'!$C:$R,2, FALSE)),"")</f>
        <v>Oil &amp; Gas Refining, Marketing, Transportation &amp; Storage</v>
      </c>
      <c r="P2817" s="229" t="str">
        <f>IFERROR(IF(VLOOKUP($C2817,'MSCI Database'!$C:$R,3, FALSE)="","",VLOOKUP($C2817,'MSCI Database'!$C:$R,3, FALSE)),"")</f>
        <v>A</v>
      </c>
      <c r="Q2817" s="229" t="str">
        <f>IFERROR(IF(VLOOKUP($C2817,'MSCI Database'!$C:$R,4, FALSE)="","",VLOOKUP($C2817,'MSCI Database'!$C:$R,4, FALSE)),"")</f>
        <v>1</v>
      </c>
      <c r="R2817" s="229">
        <f>IFERROR(IF(VLOOKUP($C2817,'MSCI Database'!$C:$R,5, FALSE)="","",VLOOKUP($C2817,'MSCI Database'!$C:$R,5, FALSE)),"")</f>
        <v>5.74</v>
      </c>
      <c r="S2817" s="229">
        <f>IFERROR(IF(VLOOKUP($C2817,'MSCI Database'!$C:$R,6, FALSE)="","",VLOOKUP($C2817,'MSCI Database'!$C:$R,6, FALSE)),"")</f>
        <v>4.3</v>
      </c>
      <c r="T2817" s="229">
        <f>IFERROR(IF(VLOOKUP($C2817,'MSCI Database'!$C:$R,7, FALSE)="","",VLOOKUP($C2817,'MSCI Database'!$C:$R,7, FALSE)),"")</f>
        <v>7.9</v>
      </c>
      <c r="U2817" s="229">
        <f>IFERROR(IF(VLOOKUP($C2817,'MSCI Database'!$C:$R,8, FALSE)="","",VLOOKUP($C2817,'MSCI Database'!$C:$R,8, FALSE)),"")</f>
        <v>7.1</v>
      </c>
      <c r="V2817" s="229">
        <f>IFERROR(IF(VLOOKUP($C2817,'MSCI Database'!$C:$R,9, FALSE)="","",VLOOKUP($C2817,'MSCI Database'!$C:$R,9, FALSE)),"")</f>
        <v>6.3</v>
      </c>
      <c r="W2817" s="215">
        <f t="shared" ca="1" si="115"/>
        <v>0</v>
      </c>
      <c r="X2817" s="276">
        <f>IFERROR(IF(VLOOKUP($C2817,'MSCI Database'!$C:$R,10, FALSE)="","",VLOOKUP($C2817,'MSCI Database'!$C:$R,10, FALSE)),"")</f>
        <v>7209584</v>
      </c>
      <c r="Y2817" s="229" t="str">
        <f>IFERROR(IF(VLOOKUP($C2817,'MSCI Database'!$C:$R,11, FALSE)="","",VLOOKUP($C2817,'MSCI Database'!$C:$R,11, FALSE)),"")</f>
        <v>2019</v>
      </c>
      <c r="Z2817" s="229" t="str">
        <f>IFERROR(IF(VLOOKUP($C2817,'MSCI Database'!$C:$R,12, FALSE)="","",VLOOKUP($C2817,'MSCI Database'!$C:$R,12, FALSE)),"")</f>
        <v>E.Segmt-Low</v>
      </c>
      <c r="AA2817" s="229" t="str">
        <f>IFERROR(IF(VLOOKUP($C2817,'MSCI Database'!$C:$R,13, FALSE)="","",VLOOKUP($C2817,'MSCI Database'!$C:$R,13, FALSE)),"")</f>
        <v>Strong business ethics policy; but carbon mitigation strategy remains limited</v>
      </c>
    </row>
    <row r="2818" spans="1:27" s="130" customFormat="1" ht="15" hidden="1" customHeight="1" outlineLevel="1">
      <c r="A2818" s="130" t="s">
        <v>489</v>
      </c>
      <c r="B2818" s="130" t="s">
        <v>490</v>
      </c>
      <c r="C2818" s="130" t="s">
        <v>491</v>
      </c>
      <c r="D2818" s="130" t="s">
        <v>18679</v>
      </c>
      <c r="E2818" s="130" t="s">
        <v>18682</v>
      </c>
      <c r="F2818" s="215">
        <v>2.0570793486862179E-2</v>
      </c>
      <c r="G2818" s="132" t="str">
        <f ca="1">IFERROR(_xll.BQL($A2818, "cur_mkt_cap(currency=EUR)")/1000000, " ")</f>
        <v xml:space="preserve"> </v>
      </c>
      <c r="M2818" s="308"/>
      <c r="N2818" s="215">
        <f t="shared" si="114"/>
        <v>2.228245235627515E-4</v>
      </c>
      <c r="O2818" s="172" t="str">
        <f>IFERROR(IF(VLOOKUP($C2818,'MSCI Database'!$C:$R,2, FALSE)="","",VLOOKUP($C2818,'MSCI Database'!$C:$R,2, FALSE)),"")</f>
        <v>Casinos &amp; Gaming</v>
      </c>
      <c r="P2818" s="229" t="str">
        <f>IFERROR(IF(VLOOKUP($C2818,'MSCI Database'!$C:$R,3, FALSE)="","",VLOOKUP($C2818,'MSCI Database'!$C:$R,3, FALSE)),"")</f>
        <v>AA</v>
      </c>
      <c r="Q2818" s="229" t="str">
        <f>IFERROR(IF(VLOOKUP($C2818,'MSCI Database'!$C:$R,4, FALSE)="","",VLOOKUP($C2818,'MSCI Database'!$C:$R,4, FALSE)),"")</f>
        <v>0</v>
      </c>
      <c r="R2818" s="229">
        <f>IFERROR(IF(VLOOKUP($C2818,'MSCI Database'!$C:$R,5, FALSE)="","",VLOOKUP($C2818,'MSCI Database'!$C:$R,5, FALSE)),"")</f>
        <v>7.4</v>
      </c>
      <c r="S2818" s="229">
        <f>IFERROR(IF(VLOOKUP($C2818,'MSCI Database'!$C:$R,6, FALSE)="","",VLOOKUP($C2818,'MSCI Database'!$C:$R,6, FALSE)),"")</f>
        <v>6.7</v>
      </c>
      <c r="T2818" s="229">
        <f>IFERROR(IF(VLOOKUP($C2818,'MSCI Database'!$C:$R,7, FALSE)="","",VLOOKUP($C2818,'MSCI Database'!$C:$R,7, FALSE)),"")</f>
        <v>5.7</v>
      </c>
      <c r="U2818" s="229">
        <f>IFERROR(IF(VLOOKUP($C2818,'MSCI Database'!$C:$R,8, FALSE)="","",VLOOKUP($C2818,'MSCI Database'!$C:$R,8, FALSE)),"")</f>
        <v>5.9</v>
      </c>
      <c r="V2818" s="229">
        <f>IFERROR(IF(VLOOKUP($C2818,'MSCI Database'!$C:$R,9, FALSE)="","",VLOOKUP($C2818,'MSCI Database'!$C:$R,9, FALSE)),"")</f>
        <v>5.9</v>
      </c>
      <c r="W2818" s="215">
        <f t="shared" ca="1" si="115"/>
        <v>0</v>
      </c>
      <c r="X2818" s="276">
        <f>IFERROR(IF(VLOOKUP($C2818,'MSCI Database'!$C:$R,10, FALSE)="","",VLOOKUP($C2818,'MSCI Database'!$C:$R,10, FALSE)),"")</f>
        <v>22205</v>
      </c>
      <c r="Y2818" s="229" t="str">
        <f>IFERROR(IF(VLOOKUP($C2818,'MSCI Database'!$C:$R,11, FALSE)="","",VLOOKUP($C2818,'MSCI Database'!$C:$R,11, FALSE)),"")</f>
        <v>2019</v>
      </c>
      <c r="Z2818" s="229" t="str">
        <f>IFERROR(IF(VLOOKUP($C2818,'MSCI Database'!$C:$R,12, FALSE)="","",VLOOKUP($C2818,'MSCI Database'!$C:$R,12, FALSE)),"")</f>
        <v>Reported</v>
      </c>
      <c r="AA2818" s="229" t="str">
        <f>IFERROR(IF(VLOOKUP($C2818,'MSCI Database'!$C:$R,13, FALSE)="","",VLOOKUP($C2818,'MSCI Database'!$C:$R,13, FALSE)),"")</f>
        <v>Increased focus on responsible gambling and data protection measures amid COVID-19</v>
      </c>
    </row>
    <row r="2819" spans="1:27" s="130" customFormat="1" ht="15" hidden="1" customHeight="1" outlineLevel="1">
      <c r="A2819" s="130" t="s">
        <v>6704</v>
      </c>
      <c r="B2819" s="130" t="s">
        <v>6705</v>
      </c>
      <c r="C2819" s="130" t="s">
        <v>6706</v>
      </c>
      <c r="D2819" s="130" t="s">
        <v>12128</v>
      </c>
      <c r="E2819" s="130" t="s">
        <v>18689</v>
      </c>
      <c r="F2819" s="215">
        <v>2.727900583814007E-2</v>
      </c>
      <c r="G2819" s="132" t="str">
        <f ca="1">IFERROR(_xll.BQL($A2819, "cur_mkt_cap(currency=EUR)")/1000000, " ")</f>
        <v xml:space="preserve"> </v>
      </c>
      <c r="M2819" s="308"/>
      <c r="N2819" s="215">
        <f t="shared" si="114"/>
        <v>2.9548843038218979E-4</v>
      </c>
      <c r="O2819" s="172" t="str">
        <f>IFERROR(IF(VLOOKUP($C2819,'MSCI Database'!$C:$R,2, FALSE)="","",VLOOKUP($C2819,'MSCI Database'!$C:$R,2, FALSE)),"")</f>
        <v>Electronic Equipment, Instruments &amp; Components</v>
      </c>
      <c r="P2819" s="229" t="str">
        <f>IFERROR(IF(VLOOKUP($C2819,'MSCI Database'!$C:$R,3, FALSE)="","",VLOOKUP($C2819,'MSCI Database'!$C:$R,3, FALSE)),"")</f>
        <v>AA</v>
      </c>
      <c r="Q2819" s="229" t="str">
        <f>IFERROR(IF(VLOOKUP($C2819,'MSCI Database'!$C:$R,4, FALSE)="","",VLOOKUP($C2819,'MSCI Database'!$C:$R,4, FALSE)),"")</f>
        <v>0</v>
      </c>
      <c r="R2819" s="229">
        <f>IFERROR(IF(VLOOKUP($C2819,'MSCI Database'!$C:$R,5, FALSE)="","",VLOOKUP($C2819,'MSCI Database'!$C:$R,5, FALSE)),"")</f>
        <v>7.4</v>
      </c>
      <c r="S2819" s="229">
        <f>IFERROR(IF(VLOOKUP($C2819,'MSCI Database'!$C:$R,6, FALSE)="","",VLOOKUP($C2819,'MSCI Database'!$C:$R,6, FALSE)),"")</f>
        <v>4.5</v>
      </c>
      <c r="T2819" s="229">
        <f>IFERROR(IF(VLOOKUP($C2819,'MSCI Database'!$C:$R,7, FALSE)="","",VLOOKUP($C2819,'MSCI Database'!$C:$R,7, FALSE)),"")</f>
        <v>6.3</v>
      </c>
      <c r="U2819" s="229">
        <f>IFERROR(IF(VLOOKUP($C2819,'MSCI Database'!$C:$R,8, FALSE)="","",VLOOKUP($C2819,'MSCI Database'!$C:$R,8, FALSE)),"")</f>
        <v>4.4000000000000004</v>
      </c>
      <c r="V2819" s="229">
        <f>IFERROR(IF(VLOOKUP($C2819,'MSCI Database'!$C:$R,9, FALSE)="","",VLOOKUP($C2819,'MSCI Database'!$C:$R,9, FALSE)),"")</f>
        <v>5.2</v>
      </c>
      <c r="W2819" s="215">
        <f t="shared" ca="1" si="115"/>
        <v>0</v>
      </c>
      <c r="X2819" s="276">
        <f>IFERROR(IF(VLOOKUP($C2819,'MSCI Database'!$C:$R,10, FALSE)="","",VLOOKUP($C2819,'MSCI Database'!$C:$R,10, FALSE)),"")</f>
        <v>29817</v>
      </c>
      <c r="Y2819" s="229" t="str">
        <f>IFERROR(IF(VLOOKUP($C2819,'MSCI Database'!$C:$R,11, FALSE)="","",VLOOKUP($C2819,'MSCI Database'!$C:$R,11, FALSE)),"")</f>
        <v>2019</v>
      </c>
      <c r="Z2819" s="229" t="str">
        <f>IFERROR(IF(VLOOKUP($C2819,'MSCI Database'!$C:$R,12, FALSE)="","",VLOOKUP($C2819,'MSCI Database'!$C:$R,12, FALSE)),"")</f>
        <v>E.Segmt-Low</v>
      </c>
      <c r="AA2819" s="229" t="str">
        <f>IFERROR(IF(VLOOKUP($C2819,'MSCI Database'!$C:$R,13, FALSE)="","",VLOOKUP($C2819,'MSCI Database'!$C:$R,13, FALSE)),"")</f>
        <v>Robust social pillar policies and practices weigh on rating</v>
      </c>
    </row>
    <row r="2820" spans="1:27" s="130" customFormat="1" ht="15" hidden="1" customHeight="1" outlineLevel="1">
      <c r="A2820" s="130" t="s">
        <v>1105</v>
      </c>
      <c r="B2820" s="130" t="s">
        <v>1106</v>
      </c>
      <c r="C2820" s="130" t="s">
        <v>1107</v>
      </c>
      <c r="D2820" s="130" t="s">
        <v>12135</v>
      </c>
      <c r="E2820" s="130" t="s">
        <v>18690</v>
      </c>
      <c r="F2820" s="215">
        <v>2.1768358183872721E-2</v>
      </c>
      <c r="G2820" s="132" t="str">
        <f ca="1">IFERROR(_xll.BQL($A2820, "cur_mkt_cap(currency=EUR)")/1000000, " ")</f>
        <v xml:space="preserve"> </v>
      </c>
      <c r="M2820" s="308"/>
      <c r="N2820" s="215">
        <f t="shared" si="114"/>
        <v>2.3579664266050872E-4</v>
      </c>
      <c r="O2820" s="172" t="str">
        <f>IFERROR(IF(VLOOKUP($C2820,'MSCI Database'!$C:$R,2, FALSE)="","",VLOOKUP($C2820,'MSCI Database'!$C:$R,2, FALSE)),"")</f>
        <v>Telecommunication Services</v>
      </c>
      <c r="P2820" s="229" t="str">
        <f>IFERROR(IF(VLOOKUP($C2820,'MSCI Database'!$C:$R,3, FALSE)="","",VLOOKUP($C2820,'MSCI Database'!$C:$R,3, FALSE)),"")</f>
        <v>AA</v>
      </c>
      <c r="Q2820" s="229" t="str">
        <f>IFERROR(IF(VLOOKUP($C2820,'MSCI Database'!$C:$R,4, FALSE)="","",VLOOKUP($C2820,'MSCI Database'!$C:$R,4, FALSE)),"")</f>
        <v>0</v>
      </c>
      <c r="R2820" s="229">
        <f>IFERROR(IF(VLOOKUP($C2820,'MSCI Database'!$C:$R,5, FALSE)="","",VLOOKUP($C2820,'MSCI Database'!$C:$R,5, FALSE)),"")</f>
        <v>8.5</v>
      </c>
      <c r="S2820" s="229">
        <f>IFERROR(IF(VLOOKUP($C2820,'MSCI Database'!$C:$R,6, FALSE)="","",VLOOKUP($C2820,'MSCI Database'!$C:$R,6, FALSE)),"")</f>
        <v>10</v>
      </c>
      <c r="T2820" s="229">
        <f>IFERROR(IF(VLOOKUP($C2820,'MSCI Database'!$C:$R,7, FALSE)="","",VLOOKUP($C2820,'MSCI Database'!$C:$R,7, FALSE)),"")</f>
        <v>7.1</v>
      </c>
      <c r="U2820" s="229">
        <f>IFERROR(IF(VLOOKUP($C2820,'MSCI Database'!$C:$R,8, FALSE)="","",VLOOKUP($C2820,'MSCI Database'!$C:$R,8, FALSE)),"")</f>
        <v>4.0999999999999996</v>
      </c>
      <c r="V2820" s="229">
        <f>IFERROR(IF(VLOOKUP($C2820,'MSCI Database'!$C:$R,9, FALSE)="","",VLOOKUP($C2820,'MSCI Database'!$C:$R,9, FALSE)),"")</f>
        <v>6.1</v>
      </c>
      <c r="W2820" s="215">
        <f t="shared" ca="1" si="115"/>
        <v>0</v>
      </c>
      <c r="X2820" s="276">
        <f>IFERROR(IF(VLOOKUP($C2820,'MSCI Database'!$C:$R,10, FALSE)="","",VLOOKUP($C2820,'MSCI Database'!$C:$R,10, FALSE)),"")</f>
        <v>156203</v>
      </c>
      <c r="Y2820" s="229" t="str">
        <f>IFERROR(IF(VLOOKUP($C2820,'MSCI Database'!$C:$R,11, FALSE)="","",VLOOKUP($C2820,'MSCI Database'!$C:$R,11, FALSE)),"")</f>
        <v>2019</v>
      </c>
      <c r="Z2820" s="229" t="str">
        <f>IFERROR(IF(VLOOKUP($C2820,'MSCI Database'!$C:$R,12, FALSE)="","",VLOOKUP($C2820,'MSCI Database'!$C:$R,12, FALSE)),"")</f>
        <v>Reported</v>
      </c>
      <c r="AA2820" s="229" t="str">
        <f>IFERROR(IF(VLOOKUP($C2820,'MSCI Database'!$C:$R,13, FALSE)="","",VLOOKUP($C2820,'MSCI Database'!$C:$R,13, FALSE)),"")</f>
        <v>Continues to implement strong labor-management and data security initiatives</v>
      </c>
    </row>
    <row r="2821" spans="1:27" s="130" customFormat="1" ht="15" hidden="1" customHeight="1" outlineLevel="1">
      <c r="A2821" s="130" t="s">
        <v>2983</v>
      </c>
      <c r="B2821" s="130" t="s">
        <v>2984</v>
      </c>
      <c r="C2821" s="130" t="s">
        <v>2985</v>
      </c>
      <c r="D2821" s="130" t="s">
        <v>18691</v>
      </c>
      <c r="E2821" s="130" t="s">
        <v>18674</v>
      </c>
      <c r="F2821" s="215">
        <v>3.1882232072693181E-2</v>
      </c>
      <c r="G2821" s="132" t="str">
        <f ca="1">IFERROR(_xll.BQL($A2821, "cur_mkt_cap(currency=EUR)")/1000000, " ")</f>
        <v xml:space="preserve"> </v>
      </c>
      <c r="M2821" s="308"/>
      <c r="N2821" s="215">
        <f t="shared" si="114"/>
        <v>3.4535095480162651E-4</v>
      </c>
      <c r="O2821" s="172" t="str">
        <f>IFERROR(IF(VLOOKUP($C2821,'MSCI Database'!$C:$R,2, FALSE)="","",VLOOKUP($C2821,'MSCI Database'!$C:$R,2, FALSE)),"")</f>
        <v>Food Products</v>
      </c>
      <c r="P2821" s="229" t="str">
        <f>IFERROR(IF(VLOOKUP($C2821,'MSCI Database'!$C:$R,3, FALSE)="","",VLOOKUP($C2821,'MSCI Database'!$C:$R,3, FALSE)),"")</f>
        <v>AA</v>
      </c>
      <c r="Q2821" s="229" t="str">
        <f>IFERROR(IF(VLOOKUP($C2821,'MSCI Database'!$C:$R,4, FALSE)="","",VLOOKUP($C2821,'MSCI Database'!$C:$R,4, FALSE)),"")</f>
        <v>0</v>
      </c>
      <c r="R2821" s="229">
        <f>IFERROR(IF(VLOOKUP($C2821,'MSCI Database'!$C:$R,5, FALSE)="","",VLOOKUP($C2821,'MSCI Database'!$C:$R,5, FALSE)),"")</f>
        <v>8</v>
      </c>
      <c r="S2821" s="229">
        <f>IFERROR(IF(VLOOKUP($C2821,'MSCI Database'!$C:$R,6, FALSE)="","",VLOOKUP($C2821,'MSCI Database'!$C:$R,6, FALSE)),"")</f>
        <v>4.2</v>
      </c>
      <c r="T2821" s="229">
        <f>IFERROR(IF(VLOOKUP($C2821,'MSCI Database'!$C:$R,7, FALSE)="","",VLOOKUP($C2821,'MSCI Database'!$C:$R,7, FALSE)),"")</f>
        <v>6.1</v>
      </c>
      <c r="U2821" s="229">
        <f>IFERROR(IF(VLOOKUP($C2821,'MSCI Database'!$C:$R,8, FALSE)="","",VLOOKUP($C2821,'MSCI Database'!$C:$R,8, FALSE)),"")</f>
        <v>7.5</v>
      </c>
      <c r="V2821" s="229">
        <f>IFERROR(IF(VLOOKUP($C2821,'MSCI Database'!$C:$R,9, FALSE)="","",VLOOKUP($C2821,'MSCI Database'!$C:$R,9, FALSE)),"")</f>
        <v>5.8</v>
      </c>
      <c r="W2821" s="215">
        <f t="shared" ca="1" si="115"/>
        <v>0</v>
      </c>
      <c r="X2821" s="276">
        <f>IFERROR(IF(VLOOKUP($C2821,'MSCI Database'!$C:$R,10, FALSE)="","",VLOOKUP($C2821,'MSCI Database'!$C:$R,10, FALSE)),"")</f>
        <v>704221</v>
      </c>
      <c r="Y2821" s="229" t="str">
        <f>IFERROR(IF(VLOOKUP($C2821,'MSCI Database'!$C:$R,11, FALSE)="","",VLOOKUP($C2821,'MSCI Database'!$C:$R,11, FALSE)),"")</f>
        <v>2019</v>
      </c>
      <c r="Z2821" s="229" t="str">
        <f>IFERROR(IF(VLOOKUP($C2821,'MSCI Database'!$C:$R,12, FALSE)="","",VLOOKUP($C2821,'MSCI Database'!$C:$R,12, FALSE)),"")</f>
        <v>E.Segmt-Moderately High</v>
      </c>
      <c r="AA2821" s="229" t="str">
        <f>IFERROR(IF(VLOOKUP($C2821,'MSCI Database'!$C:$R,13, FALSE)="","",VLOOKUP($C2821,'MSCI Database'!$C:$R,13, FALSE)),"")</f>
        <v>Robust efforts to offer healthy food products; strong corporate governance practices</v>
      </c>
    </row>
    <row r="2822" spans="1:27" s="130" customFormat="1" ht="15" hidden="1" customHeight="1" outlineLevel="1">
      <c r="A2822" s="130" t="s">
        <v>915</v>
      </c>
      <c r="B2822" s="130" t="s">
        <v>916</v>
      </c>
      <c r="C2822" s="130" t="s">
        <v>917</v>
      </c>
      <c r="D2822" s="130" t="s">
        <v>12135</v>
      </c>
      <c r="E2822" s="130" t="s">
        <v>18689</v>
      </c>
      <c r="F2822" s="215">
        <v>2.1725023252923779E-2</v>
      </c>
      <c r="G2822" s="132" t="str">
        <f ca="1">IFERROR(_xll.BQL($A2822, "cur_mkt_cap(currency=EUR)")/1000000, " ")</f>
        <v xml:space="preserve"> </v>
      </c>
      <c r="M2822" s="308"/>
      <c r="N2822" s="215">
        <f t="shared" si="114"/>
        <v>2.3532723513140734E-4</v>
      </c>
      <c r="O2822" s="172" t="str">
        <f>IFERROR(IF(VLOOKUP($C2822,'MSCI Database'!$C:$R,2, FALSE)="","",VLOOKUP($C2822,'MSCI Database'!$C:$R,2, FALSE)),"")</f>
        <v>Software &amp; Services</v>
      </c>
      <c r="P2822" s="229" t="str">
        <f>IFERROR(IF(VLOOKUP($C2822,'MSCI Database'!$C:$R,3, FALSE)="","",VLOOKUP($C2822,'MSCI Database'!$C:$R,3, FALSE)),"")</f>
        <v>A</v>
      </c>
      <c r="Q2822" s="229" t="str">
        <f>IFERROR(IF(VLOOKUP($C2822,'MSCI Database'!$C:$R,4, FALSE)="","",VLOOKUP($C2822,'MSCI Database'!$C:$R,4, FALSE)),"")</f>
        <v>0</v>
      </c>
      <c r="R2822" s="229">
        <f>IFERROR(IF(VLOOKUP($C2822,'MSCI Database'!$C:$R,5, FALSE)="","",VLOOKUP($C2822,'MSCI Database'!$C:$R,5, FALSE)),"")</f>
        <v>6.7</v>
      </c>
      <c r="S2822" s="229">
        <f>IFERROR(IF(VLOOKUP($C2822,'MSCI Database'!$C:$R,6, FALSE)="","",VLOOKUP($C2822,'MSCI Database'!$C:$R,6, FALSE)),"")</f>
        <v>6.4</v>
      </c>
      <c r="T2822" s="229">
        <f>IFERROR(IF(VLOOKUP($C2822,'MSCI Database'!$C:$R,7, FALSE)="","",VLOOKUP($C2822,'MSCI Database'!$C:$R,7, FALSE)),"")</f>
        <v>4.7</v>
      </c>
      <c r="U2822" s="229">
        <f>IFERROR(IF(VLOOKUP($C2822,'MSCI Database'!$C:$R,8, FALSE)="","",VLOOKUP($C2822,'MSCI Database'!$C:$R,8, FALSE)),"")</f>
        <v>5.5</v>
      </c>
      <c r="V2822" s="229">
        <f>IFERROR(IF(VLOOKUP($C2822,'MSCI Database'!$C:$R,9, FALSE)="","",VLOOKUP($C2822,'MSCI Database'!$C:$R,9, FALSE)),"")</f>
        <v>5.3</v>
      </c>
      <c r="W2822" s="215">
        <f t="shared" ca="1" si="115"/>
        <v>0</v>
      </c>
      <c r="X2822" s="276">
        <f>IFERROR(IF(VLOOKUP($C2822,'MSCI Database'!$C:$R,10, FALSE)="","",VLOOKUP($C2822,'MSCI Database'!$C:$R,10, FALSE)),"")</f>
        <v>81924</v>
      </c>
      <c r="Y2822" s="229" t="str">
        <f>IFERROR(IF(VLOOKUP($C2822,'MSCI Database'!$C:$R,11, FALSE)="","",VLOOKUP($C2822,'MSCI Database'!$C:$R,11, FALSE)),"")</f>
        <v>2019</v>
      </c>
      <c r="Z2822" s="229" t="str">
        <f>IFERROR(IF(VLOOKUP($C2822,'MSCI Database'!$C:$R,12, FALSE)="","",VLOOKUP($C2822,'MSCI Database'!$C:$R,12, FALSE)),"")</f>
        <v>Reported</v>
      </c>
      <c r="AA2822" s="229" t="str">
        <f>IFERROR(IF(VLOOKUP($C2822,'MSCI Database'!$C:$R,13, FALSE)="","",VLOOKUP($C2822,'MSCI Database'!$C:$R,13, FALSE)),"")</f>
        <v>Significant initiatives in the cleantech market</v>
      </c>
    </row>
    <row r="2823" spans="1:27" s="130" customFormat="1" ht="15" hidden="1" customHeight="1" outlineLevel="1">
      <c r="A2823" s="130" t="s">
        <v>7080</v>
      </c>
      <c r="B2823" s="130" t="s">
        <v>7081</v>
      </c>
      <c r="C2823" s="130" t="s">
        <v>7082</v>
      </c>
      <c r="D2823" s="130" t="s">
        <v>12128</v>
      </c>
      <c r="E2823" s="130" t="s">
        <v>18689</v>
      </c>
      <c r="F2823" s="215">
        <v>2.7150144965252209E-2</v>
      </c>
      <c r="G2823" s="132" t="str">
        <f ca="1">IFERROR(_xll.BQL($A2823, "cur_mkt_cap(currency=EUR)")/1000000, " ")</f>
        <v xml:space="preserve"> </v>
      </c>
      <c r="M2823" s="308"/>
      <c r="N2823" s="215">
        <f t="shared" si="114"/>
        <v>2.9409259882977757E-4</v>
      </c>
      <c r="O2823" s="172" t="str">
        <f>IFERROR(IF(VLOOKUP($C2823,'MSCI Database'!$C:$R,2, FALSE)="","",VLOOKUP($C2823,'MSCI Database'!$C:$R,2, FALSE)),"")</f>
        <v>Software &amp; Services</v>
      </c>
      <c r="P2823" s="229" t="str">
        <f>IFERROR(IF(VLOOKUP($C2823,'MSCI Database'!$C:$R,3, FALSE)="","",VLOOKUP($C2823,'MSCI Database'!$C:$R,3, FALSE)),"")</f>
        <v>BBB</v>
      </c>
      <c r="Q2823" s="229" t="str">
        <f>IFERROR(IF(VLOOKUP($C2823,'MSCI Database'!$C:$R,4, FALSE)="","",VLOOKUP($C2823,'MSCI Database'!$C:$R,4, FALSE)),"")</f>
        <v>1</v>
      </c>
      <c r="R2823" s="229">
        <f>IFERROR(IF(VLOOKUP($C2823,'MSCI Database'!$C:$R,5, FALSE)="","",VLOOKUP($C2823,'MSCI Database'!$C:$R,5, FALSE)),"")</f>
        <v>5</v>
      </c>
      <c r="S2823" s="229">
        <f>IFERROR(IF(VLOOKUP($C2823,'MSCI Database'!$C:$R,6, FALSE)="","",VLOOKUP($C2823,'MSCI Database'!$C:$R,6, FALSE)),"")</f>
        <v>3.9</v>
      </c>
      <c r="T2823" s="229">
        <f>IFERROR(IF(VLOOKUP($C2823,'MSCI Database'!$C:$R,7, FALSE)="","",VLOOKUP($C2823,'MSCI Database'!$C:$R,7, FALSE)),"")</f>
        <v>4.4000000000000004</v>
      </c>
      <c r="U2823" s="229">
        <f>IFERROR(IF(VLOOKUP($C2823,'MSCI Database'!$C:$R,8, FALSE)="","",VLOOKUP($C2823,'MSCI Database'!$C:$R,8, FALSE)),"")</f>
        <v>4.7</v>
      </c>
      <c r="V2823" s="229">
        <f>IFERROR(IF(VLOOKUP($C2823,'MSCI Database'!$C:$R,9, FALSE)="","",VLOOKUP($C2823,'MSCI Database'!$C:$R,9, FALSE)),"")</f>
        <v>4.4000000000000004</v>
      </c>
      <c r="W2823" s="215">
        <f t="shared" ca="1" si="115"/>
        <v>0</v>
      </c>
      <c r="X2823" s="276">
        <f>IFERROR(IF(VLOOKUP($C2823,'MSCI Database'!$C:$R,10, FALSE)="","",VLOOKUP($C2823,'MSCI Database'!$C:$R,10, FALSE)),"")</f>
        <v>48349</v>
      </c>
      <c r="Y2823" s="229" t="str">
        <f>IFERROR(IF(VLOOKUP($C2823,'MSCI Database'!$C:$R,11, FALSE)="","",VLOOKUP($C2823,'MSCI Database'!$C:$R,11, FALSE)),"")</f>
        <v>2019</v>
      </c>
      <c r="Z2823" s="229" t="str">
        <f>IFERROR(IF(VLOOKUP($C2823,'MSCI Database'!$C:$R,12, FALSE)="","",VLOOKUP($C2823,'MSCI Database'!$C:$R,12, FALSE)),"")</f>
        <v>E.Segmt-Moderate</v>
      </c>
      <c r="AA2823" s="229" t="str">
        <f>IFERROR(IF(VLOOKUP($C2823,'MSCI Database'!$C:$R,13, FALSE)="","",VLOOKUP($C2823,'MSCI Database'!$C:$R,13, FALSE)),"")</f>
        <v>Focus on data privacy and security; employee retention programs lag those of peers</v>
      </c>
    </row>
    <row r="2824" spans="1:27" s="130" customFormat="1" ht="15" hidden="1" customHeight="1" outlineLevel="1">
      <c r="A2824" s="130" t="s">
        <v>8342</v>
      </c>
      <c r="B2824" s="130" t="s">
        <v>8343</v>
      </c>
      <c r="C2824" s="130" t="s">
        <v>8344</v>
      </c>
      <c r="D2824" s="130" t="s">
        <v>12128</v>
      </c>
      <c r="E2824" s="130" t="s">
        <v>18682</v>
      </c>
      <c r="F2824" s="215">
        <v>2.7138449426368099E-2</v>
      </c>
      <c r="G2824" s="132" t="str">
        <f ca="1">IFERROR(_xll.BQL($A2824, "cur_mkt_cap(currency=EUR)")/1000000, " ")</f>
        <v xml:space="preserve"> </v>
      </c>
      <c r="M2824" s="308"/>
      <c r="N2824" s="215">
        <f t="shared" si="114"/>
        <v>2.9396591179257963E-4</v>
      </c>
      <c r="O2824" s="172" t="str">
        <f>IFERROR(IF(VLOOKUP($C2824,'MSCI Database'!$C:$R,2, FALSE)="","",VLOOKUP($C2824,'MSCI Database'!$C:$R,2, FALSE)),"")</f>
        <v>Household Durables</v>
      </c>
      <c r="P2824" s="229" t="str">
        <f>IFERROR(IF(VLOOKUP($C2824,'MSCI Database'!$C:$R,3, FALSE)="","",VLOOKUP($C2824,'MSCI Database'!$C:$R,3, FALSE)),"")</f>
        <v>BB</v>
      </c>
      <c r="Q2824" s="229" t="str">
        <f>IFERROR(IF(VLOOKUP($C2824,'MSCI Database'!$C:$R,4, FALSE)="","",VLOOKUP($C2824,'MSCI Database'!$C:$R,4, FALSE)),"")</f>
        <v>0</v>
      </c>
      <c r="R2824" s="229">
        <f>IFERROR(IF(VLOOKUP($C2824,'MSCI Database'!$C:$R,5, FALSE)="","",VLOOKUP($C2824,'MSCI Database'!$C:$R,5, FALSE)),"")</f>
        <v>3.3</v>
      </c>
      <c r="S2824" s="229">
        <f>IFERROR(IF(VLOOKUP($C2824,'MSCI Database'!$C:$R,6, FALSE)="","",VLOOKUP($C2824,'MSCI Database'!$C:$R,6, FALSE)),"")</f>
        <v>4.7</v>
      </c>
      <c r="T2824" s="229">
        <f>IFERROR(IF(VLOOKUP($C2824,'MSCI Database'!$C:$R,7, FALSE)="","",VLOOKUP($C2824,'MSCI Database'!$C:$R,7, FALSE)),"")</f>
        <v>3.8</v>
      </c>
      <c r="U2824" s="229">
        <f>IFERROR(IF(VLOOKUP($C2824,'MSCI Database'!$C:$R,8, FALSE)="","",VLOOKUP($C2824,'MSCI Database'!$C:$R,8, FALSE)),"")</f>
        <v>5.2</v>
      </c>
      <c r="V2824" s="229">
        <f>IFERROR(IF(VLOOKUP($C2824,'MSCI Database'!$C:$R,9, FALSE)="","",VLOOKUP($C2824,'MSCI Database'!$C:$R,9, FALSE)),"")</f>
        <v>4.5</v>
      </c>
      <c r="W2824" s="215">
        <f t="shared" ca="1" si="115"/>
        <v>0</v>
      </c>
      <c r="X2824" s="276">
        <f>IFERROR(IF(VLOOKUP($C2824,'MSCI Database'!$C:$R,10, FALSE)="","",VLOOKUP($C2824,'MSCI Database'!$C:$R,10, FALSE)),"")</f>
        <v>663172</v>
      </c>
      <c r="Y2824" s="229" t="str">
        <f>IFERROR(IF(VLOOKUP($C2824,'MSCI Database'!$C:$R,11, FALSE)="","",VLOOKUP($C2824,'MSCI Database'!$C:$R,11, FALSE)),"")</f>
        <v>2020</v>
      </c>
      <c r="Z2824" s="229" t="str">
        <f>IFERROR(IF(VLOOKUP($C2824,'MSCI Database'!$C:$R,12, FALSE)="","",VLOOKUP($C2824,'MSCI Database'!$C:$R,12, FALSE)),"")</f>
        <v>Reported</v>
      </c>
      <c r="AA2824" s="229" t="str">
        <f>IFERROR(IF(VLOOKUP($C2824,'MSCI Database'!$C:$R,13, FALSE)="","",VLOOKUP($C2824,'MSCI Database'!$C:$R,13, FALSE)),"")</f>
        <v>Continued product recalls raise potential quality management risks</v>
      </c>
    </row>
    <row r="2825" spans="1:27" s="130" customFormat="1" ht="15" hidden="1" customHeight="1" outlineLevel="1">
      <c r="A2825" s="130" t="s">
        <v>2344</v>
      </c>
      <c r="B2825" s="130" t="s">
        <v>2345</v>
      </c>
      <c r="C2825" s="130" t="s">
        <v>2346</v>
      </c>
      <c r="D2825" s="130" t="s">
        <v>12131</v>
      </c>
      <c r="E2825" s="130" t="s">
        <v>18684</v>
      </c>
      <c r="F2825" s="215">
        <v>3.1682458940783531E-2</v>
      </c>
      <c r="G2825" s="132" t="str">
        <f ca="1">IFERROR(_xll.BQL($A2825, "cur_mkt_cap(currency=EUR)")/1000000, " ")</f>
        <v xml:space="preserve"> </v>
      </c>
      <c r="M2825" s="308"/>
      <c r="N2825" s="215">
        <f t="shared" si="114"/>
        <v>3.4318699583879721E-4</v>
      </c>
      <c r="O2825" s="172" t="str">
        <f>IFERROR(IF(VLOOKUP($C2825,'MSCI Database'!$C:$R,2, FALSE)="","",VLOOKUP($C2825,'MSCI Database'!$C:$R,2, FALSE)),"")</f>
        <v>Diversified Chemicals</v>
      </c>
      <c r="P2825" s="229" t="str">
        <f>IFERROR(IF(VLOOKUP($C2825,'MSCI Database'!$C:$R,3, FALSE)="","",VLOOKUP($C2825,'MSCI Database'!$C:$R,3, FALSE)),"")</f>
        <v>A</v>
      </c>
      <c r="Q2825" s="229" t="str">
        <f>IFERROR(IF(VLOOKUP($C2825,'MSCI Database'!$C:$R,4, FALSE)="","",VLOOKUP($C2825,'MSCI Database'!$C:$R,4, FALSE)),"")</f>
        <v>0</v>
      </c>
      <c r="R2825" s="229">
        <f>IFERROR(IF(VLOOKUP($C2825,'MSCI Database'!$C:$R,5, FALSE)="","",VLOOKUP($C2825,'MSCI Database'!$C:$R,5, FALSE)),"")</f>
        <v>6.8</v>
      </c>
      <c r="S2825" s="229">
        <f>IFERROR(IF(VLOOKUP($C2825,'MSCI Database'!$C:$R,6, FALSE)="","",VLOOKUP($C2825,'MSCI Database'!$C:$R,6, FALSE)),"")</f>
        <v>5.2</v>
      </c>
      <c r="T2825" s="229">
        <f>IFERROR(IF(VLOOKUP($C2825,'MSCI Database'!$C:$R,7, FALSE)="","",VLOOKUP($C2825,'MSCI Database'!$C:$R,7, FALSE)),"")</f>
        <v>2.7</v>
      </c>
      <c r="U2825" s="229">
        <f>IFERROR(IF(VLOOKUP($C2825,'MSCI Database'!$C:$R,8, FALSE)="","",VLOOKUP($C2825,'MSCI Database'!$C:$R,8, FALSE)),"")</f>
        <v>5.9</v>
      </c>
      <c r="V2825" s="229">
        <f>IFERROR(IF(VLOOKUP($C2825,'MSCI Database'!$C:$R,9, FALSE)="","",VLOOKUP($C2825,'MSCI Database'!$C:$R,9, FALSE)),"")</f>
        <v>5.0999999999999996</v>
      </c>
      <c r="W2825" s="215">
        <f t="shared" ca="1" si="115"/>
        <v>0</v>
      </c>
      <c r="X2825" s="276">
        <f>IFERROR(IF(VLOOKUP($C2825,'MSCI Database'!$C:$R,10, FALSE)="","",VLOOKUP($C2825,'MSCI Database'!$C:$R,10, FALSE)),"")</f>
        <v>3832000</v>
      </c>
      <c r="Y2825" s="229" t="str">
        <f>IFERROR(IF(VLOOKUP($C2825,'MSCI Database'!$C:$R,11, FALSE)="","",VLOOKUP($C2825,'MSCI Database'!$C:$R,11, FALSE)),"")</f>
        <v>2019</v>
      </c>
      <c r="Z2825" s="229" t="str">
        <f>IFERROR(IF(VLOOKUP($C2825,'MSCI Database'!$C:$R,12, FALSE)="","",VLOOKUP($C2825,'MSCI Database'!$C:$R,12, FALSE)),"")</f>
        <v>Reported</v>
      </c>
      <c r="AA2825" s="229" t="str">
        <f>IFERROR(IF(VLOOKUP($C2825,'MSCI Database'!$C:$R,13, FALSE)="","",VLOOKUP($C2825,'MSCI Database'!$C:$R,13, FALSE)),"")</f>
        <v>Robust carbon mitigation strategy; strong corporate governance practices</v>
      </c>
    </row>
    <row r="2826" spans="1:27" s="130" customFormat="1" ht="15" hidden="1" customHeight="1" outlineLevel="1">
      <c r="A2826" s="130" t="s">
        <v>7829</v>
      </c>
      <c r="B2826" s="130" t="s">
        <v>7830</v>
      </c>
      <c r="C2826" s="130" t="s">
        <v>7831</v>
      </c>
      <c r="D2826" s="130" t="s">
        <v>12128</v>
      </c>
      <c r="E2826" s="130" t="s">
        <v>18682</v>
      </c>
      <c r="F2826" s="215">
        <v>2.708587831415268E-2</v>
      </c>
      <c r="G2826" s="132" t="str">
        <f ca="1">IFERROR(_xll.BQL($A2826, "cur_mkt_cap(currency=EUR)")/1000000, " ")</f>
        <v xml:space="preserve"> </v>
      </c>
      <c r="M2826" s="308"/>
      <c r="N2826" s="215">
        <f t="shared" ref="N2826:N2889" si="116">IF(V2826&lt;&gt;"",VLOOKUP($A2826,$A$1737:$V$3221,6,FALSE)/SUMIF($V$1737:$V$3221,"&gt;0",$F$1737:$F$3221),0)</f>
        <v>2.9339645718986601E-4</v>
      </c>
      <c r="O2826" s="172" t="str">
        <f>IFERROR(IF(VLOOKUP($C2826,'MSCI Database'!$C:$R,2, FALSE)="","",VLOOKUP($C2826,'MSCI Database'!$C:$R,2, FALSE)),"")</f>
        <v>Retail - Consumer Discretionary</v>
      </c>
      <c r="P2826" s="229" t="str">
        <f>IFERROR(IF(VLOOKUP($C2826,'MSCI Database'!$C:$R,3, FALSE)="","",VLOOKUP($C2826,'MSCI Database'!$C:$R,3, FALSE)),"")</f>
        <v>AA</v>
      </c>
      <c r="Q2826" s="229" t="str">
        <f>IFERROR(IF(VLOOKUP($C2826,'MSCI Database'!$C:$R,4, FALSE)="","",VLOOKUP($C2826,'MSCI Database'!$C:$R,4, FALSE)),"")</f>
        <v>1</v>
      </c>
      <c r="R2826" s="229">
        <f>IFERROR(IF(VLOOKUP($C2826,'MSCI Database'!$C:$R,5, FALSE)="","",VLOOKUP($C2826,'MSCI Database'!$C:$R,5, FALSE)),"")</f>
        <v>7.9</v>
      </c>
      <c r="S2826" s="229">
        <f>IFERROR(IF(VLOOKUP($C2826,'MSCI Database'!$C:$R,6, FALSE)="","",VLOOKUP($C2826,'MSCI Database'!$C:$R,6, FALSE)),"")</f>
        <v>2.2000000000000002</v>
      </c>
      <c r="T2826" s="229">
        <f>IFERROR(IF(VLOOKUP($C2826,'MSCI Database'!$C:$R,7, FALSE)="","",VLOOKUP($C2826,'MSCI Database'!$C:$R,7, FALSE)),"")</f>
        <v>6.5</v>
      </c>
      <c r="U2826" s="229">
        <f>IFERROR(IF(VLOOKUP($C2826,'MSCI Database'!$C:$R,8, FALSE)="","",VLOOKUP($C2826,'MSCI Database'!$C:$R,8, FALSE)),"")</f>
        <v>5.7</v>
      </c>
      <c r="V2826" s="229">
        <f>IFERROR(IF(VLOOKUP($C2826,'MSCI Database'!$C:$R,9, FALSE)="","",VLOOKUP($C2826,'MSCI Database'!$C:$R,9, FALSE)),"")</f>
        <v>5.4</v>
      </c>
      <c r="W2826" s="215">
        <f t="shared" ref="W2826:W2889" ca="1" si="117">IFERROR(IF(X2826&lt;&gt;"",VLOOKUP($A2826,$A$1737:$X$3221,6,FALSE)/100,0)*$G$1735/$G2826, 0)</f>
        <v>0</v>
      </c>
      <c r="X2826" s="276">
        <f>IFERROR(IF(VLOOKUP($C2826,'MSCI Database'!$C:$R,10, FALSE)="","",VLOOKUP($C2826,'MSCI Database'!$C:$R,10, FALSE)),"")</f>
        <v>44563</v>
      </c>
      <c r="Y2826" s="229" t="str">
        <f>IFERROR(IF(VLOOKUP($C2826,'MSCI Database'!$C:$R,11, FALSE)="","",VLOOKUP($C2826,'MSCI Database'!$C:$R,11, FALSE)),"")</f>
        <v>2019</v>
      </c>
      <c r="Z2826" s="229" t="str">
        <f>IFERROR(IF(VLOOKUP($C2826,'MSCI Database'!$C:$R,12, FALSE)="","",VLOOKUP($C2826,'MSCI Database'!$C:$R,12, FALSE)),"")</f>
        <v>E.Segmt-Low</v>
      </c>
      <c r="AA2826" s="229" t="str">
        <f>IFERROR(IF(VLOOKUP($C2826,'MSCI Database'!$C:$R,13, FALSE)="","",VLOOKUP($C2826,'MSCI Database'!$C:$R,13, FALSE)),"")</f>
        <v/>
      </c>
    </row>
    <row r="2827" spans="1:27" s="130" customFormat="1" ht="15" hidden="1" customHeight="1" outlineLevel="1">
      <c r="A2827" s="130" t="s">
        <v>2670</v>
      </c>
      <c r="B2827" s="130" t="s">
        <v>2671</v>
      </c>
      <c r="C2827" s="130" t="s">
        <v>2672</v>
      </c>
      <c r="D2827" s="130" t="s">
        <v>18686</v>
      </c>
      <c r="E2827" s="130" t="s">
        <v>18674</v>
      </c>
      <c r="F2827" s="215">
        <v>3.7328563401335953E-2</v>
      </c>
      <c r="G2827" s="132" t="str">
        <f ca="1">IFERROR(_xll.BQL($A2827, "cur_mkt_cap(currency=EUR)")/1000000, " ")</f>
        <v xml:space="preserve"> </v>
      </c>
      <c r="M2827" s="308"/>
      <c r="N2827" s="215">
        <f t="shared" si="116"/>
        <v>4.0434606280486323E-4</v>
      </c>
      <c r="O2827" s="172" t="str">
        <f>IFERROR(IF(VLOOKUP($C2827,'MSCI Database'!$C:$R,2, FALSE)="","",VLOOKUP($C2827,'MSCI Database'!$C:$R,2, FALSE)),"")</f>
        <v>Retail - Food &amp; Staples</v>
      </c>
      <c r="P2827" s="229" t="str">
        <f>IFERROR(IF(VLOOKUP($C2827,'MSCI Database'!$C:$R,3, FALSE)="","",VLOOKUP($C2827,'MSCI Database'!$C:$R,3, FALSE)),"")</f>
        <v>AA</v>
      </c>
      <c r="Q2827" s="229" t="str">
        <f>IFERROR(IF(VLOOKUP($C2827,'MSCI Database'!$C:$R,4, FALSE)="","",VLOOKUP($C2827,'MSCI Database'!$C:$R,4, FALSE)),"")</f>
        <v>0</v>
      </c>
      <c r="R2827" s="229">
        <f>IFERROR(IF(VLOOKUP($C2827,'MSCI Database'!$C:$R,5, FALSE)="","",VLOOKUP($C2827,'MSCI Database'!$C:$R,5, FALSE)),"")</f>
        <v>7.7</v>
      </c>
      <c r="S2827" s="229">
        <f>IFERROR(IF(VLOOKUP($C2827,'MSCI Database'!$C:$R,6, FALSE)="","",VLOOKUP($C2827,'MSCI Database'!$C:$R,6, FALSE)),"")</f>
        <v>8.9</v>
      </c>
      <c r="T2827" s="229">
        <f>IFERROR(IF(VLOOKUP($C2827,'MSCI Database'!$C:$R,7, FALSE)="","",VLOOKUP($C2827,'MSCI Database'!$C:$R,7, FALSE)),"")</f>
        <v>4.0999999999999996</v>
      </c>
      <c r="U2827" s="229">
        <f>IFERROR(IF(VLOOKUP($C2827,'MSCI Database'!$C:$R,8, FALSE)="","",VLOOKUP($C2827,'MSCI Database'!$C:$R,8, FALSE)),"")</f>
        <v>6.2</v>
      </c>
      <c r="V2827" s="229">
        <f>IFERROR(IF(VLOOKUP($C2827,'MSCI Database'!$C:$R,9, FALSE)="","",VLOOKUP($C2827,'MSCI Database'!$C:$R,9, FALSE)),"")</f>
        <v>5.4</v>
      </c>
      <c r="W2827" s="215">
        <f t="shared" ca="1" si="117"/>
        <v>0</v>
      </c>
      <c r="X2827" s="276">
        <f>IFERROR(IF(VLOOKUP($C2827,'MSCI Database'!$C:$R,10, FALSE)="","",VLOOKUP($C2827,'MSCI Database'!$C:$R,10, FALSE)),"")</f>
        <v>2849182</v>
      </c>
      <c r="Y2827" s="229" t="str">
        <f>IFERROR(IF(VLOOKUP($C2827,'MSCI Database'!$C:$R,11, FALSE)="","",VLOOKUP($C2827,'MSCI Database'!$C:$R,11, FALSE)),"")</f>
        <v>2019</v>
      </c>
      <c r="Z2827" s="229" t="str">
        <f>IFERROR(IF(VLOOKUP($C2827,'MSCI Database'!$C:$R,12, FALSE)="","",VLOOKUP($C2827,'MSCI Database'!$C:$R,12, FALSE)),"")</f>
        <v>Reported</v>
      </c>
      <c r="AA2827" s="229" t="str">
        <f>IFERROR(IF(VLOOKUP($C2827,'MSCI Database'!$C:$R,13, FALSE)="","",VLOOKUP($C2827,'MSCI Database'!$C:$R,13, FALSE)),"")</f>
        <v>Strong efforts to offer healthy and sustainable products</v>
      </c>
    </row>
    <row r="2828" spans="1:27" s="130" customFormat="1" ht="15" hidden="1" customHeight="1" outlineLevel="1">
      <c r="A2828" s="130" t="s">
        <v>960</v>
      </c>
      <c r="B2828" s="130" t="s">
        <v>961</v>
      </c>
      <c r="C2828" s="130" t="s">
        <v>962</v>
      </c>
      <c r="D2828" s="130" t="s">
        <v>12135</v>
      </c>
      <c r="E2828" s="130" t="s">
        <v>18682</v>
      </c>
      <c r="F2828" s="215">
        <v>2.1518246950237019E-2</v>
      </c>
      <c r="G2828" s="132" t="str">
        <f ca="1">IFERROR(_xll.BQL($A2828, "cur_mkt_cap(currency=EUR)")/1000000, " ")</f>
        <v xml:space="preserve"> </v>
      </c>
      <c r="M2828" s="308"/>
      <c r="N2828" s="215">
        <f t="shared" si="116"/>
        <v>2.3308741724787889E-4</v>
      </c>
      <c r="O2828" s="172" t="str">
        <f>IFERROR(IF(VLOOKUP($C2828,'MSCI Database'!$C:$R,2, FALSE)="","",VLOOKUP($C2828,'MSCI Database'!$C:$R,2, FALSE)),"")</f>
        <v>Retail - Consumer Discretionary</v>
      </c>
      <c r="P2828" s="229" t="str">
        <f>IFERROR(IF(VLOOKUP($C2828,'MSCI Database'!$C:$R,3, FALSE)="","",VLOOKUP($C2828,'MSCI Database'!$C:$R,3, FALSE)),"")</f>
        <v>BB</v>
      </c>
      <c r="Q2828" s="229" t="str">
        <f>IFERROR(IF(VLOOKUP($C2828,'MSCI Database'!$C:$R,4, FALSE)="","",VLOOKUP($C2828,'MSCI Database'!$C:$R,4, FALSE)),"")</f>
        <v>0</v>
      </c>
      <c r="R2828" s="229">
        <f>IFERROR(IF(VLOOKUP($C2828,'MSCI Database'!$C:$R,5, FALSE)="","",VLOOKUP($C2828,'MSCI Database'!$C:$R,5, FALSE)),"")</f>
        <v>3.7</v>
      </c>
      <c r="S2828" s="229">
        <f>IFERROR(IF(VLOOKUP($C2828,'MSCI Database'!$C:$R,6, FALSE)="","",VLOOKUP($C2828,'MSCI Database'!$C:$R,6, FALSE)),"")</f>
        <v>3.8</v>
      </c>
      <c r="T2828" s="229">
        <f>IFERROR(IF(VLOOKUP($C2828,'MSCI Database'!$C:$R,7, FALSE)="","",VLOOKUP($C2828,'MSCI Database'!$C:$R,7, FALSE)),"")</f>
        <v>3.6</v>
      </c>
      <c r="U2828" s="229">
        <f>IFERROR(IF(VLOOKUP($C2828,'MSCI Database'!$C:$R,8, FALSE)="","",VLOOKUP($C2828,'MSCI Database'!$C:$R,8, FALSE)),"")</f>
        <v>4.9000000000000004</v>
      </c>
      <c r="V2828" s="229">
        <f>IFERROR(IF(VLOOKUP($C2828,'MSCI Database'!$C:$R,9, FALSE)="","",VLOOKUP($C2828,'MSCI Database'!$C:$R,9, FALSE)),"")</f>
        <v>4</v>
      </c>
      <c r="W2828" s="215">
        <f t="shared" ca="1" si="117"/>
        <v>0</v>
      </c>
      <c r="X2828" s="276">
        <f>IFERROR(IF(VLOOKUP($C2828,'MSCI Database'!$C:$R,10, FALSE)="","",VLOOKUP($C2828,'MSCI Database'!$C:$R,10, FALSE)),"")</f>
        <v>78655</v>
      </c>
      <c r="Y2828" s="229" t="str">
        <f>IFERROR(IF(VLOOKUP($C2828,'MSCI Database'!$C:$R,11, FALSE)="","",VLOOKUP($C2828,'MSCI Database'!$C:$R,11, FALSE)),"")</f>
        <v>2019</v>
      </c>
      <c r="Z2828" s="229" t="str">
        <f>IFERROR(IF(VLOOKUP($C2828,'MSCI Database'!$C:$R,12, FALSE)="","",VLOOKUP($C2828,'MSCI Database'!$C:$R,12, FALSE)),"")</f>
        <v>E.CSI</v>
      </c>
      <c r="AA2828" s="229" t="str">
        <f>IFERROR(IF(VLOOKUP($C2828,'MSCI Database'!$C:$R,13, FALSE)="","",VLOOKUP($C2828,'MSCI Database'!$C:$R,13, FALSE)),"")</f>
        <v>Labor management and data privacy initiatives continue to trail those of peers</v>
      </c>
    </row>
    <row r="2829" spans="1:27" s="130" customFormat="1" ht="15" hidden="1" customHeight="1" outlineLevel="1">
      <c r="A2829" s="130" t="s">
        <v>460</v>
      </c>
      <c r="B2829" s="130" t="s">
        <v>461</v>
      </c>
      <c r="C2829" s="130" t="s">
        <v>462</v>
      </c>
      <c r="D2829" s="130" t="s">
        <v>18679</v>
      </c>
      <c r="E2829" s="130" t="s">
        <v>18684</v>
      </c>
      <c r="F2829" s="215">
        <v>2.0671892392404821E-2</v>
      </c>
      <c r="G2829" s="132" t="str">
        <f ca="1">IFERROR(_xll.BQL($A2829, "cur_mkt_cap(currency=EUR)")/1000000, " ")</f>
        <v xml:space="preserve"> </v>
      </c>
      <c r="M2829" s="308"/>
      <c r="N2829" s="215">
        <f t="shared" si="116"/>
        <v>2.2391963520609391E-4</v>
      </c>
      <c r="O2829" s="172" t="str">
        <f>IFERROR(IF(VLOOKUP($C2829,'MSCI Database'!$C:$R,2, FALSE)="","",VLOOKUP($C2829,'MSCI Database'!$C:$R,2, FALSE)),"")</f>
        <v>Metals and Mining - Non-Precious Metals</v>
      </c>
      <c r="P2829" s="229" t="str">
        <f>IFERROR(IF(VLOOKUP($C2829,'MSCI Database'!$C:$R,3, FALSE)="","",VLOOKUP($C2829,'MSCI Database'!$C:$R,3, FALSE)),"")</f>
        <v>BBB</v>
      </c>
      <c r="Q2829" s="229" t="str">
        <f>IFERROR(IF(VLOOKUP($C2829,'MSCI Database'!$C:$R,4, FALSE)="","",VLOOKUP($C2829,'MSCI Database'!$C:$R,4, FALSE)),"")</f>
        <v>0</v>
      </c>
      <c r="R2829" s="229">
        <f>IFERROR(IF(VLOOKUP($C2829,'MSCI Database'!$C:$R,5, FALSE)="","",VLOOKUP($C2829,'MSCI Database'!$C:$R,5, FALSE)),"")</f>
        <v>5.6</v>
      </c>
      <c r="S2829" s="229">
        <f>IFERROR(IF(VLOOKUP($C2829,'MSCI Database'!$C:$R,6, FALSE)="","",VLOOKUP($C2829,'MSCI Database'!$C:$R,6, FALSE)),"")</f>
        <v>1.3</v>
      </c>
      <c r="T2829" s="229">
        <f>IFERROR(IF(VLOOKUP($C2829,'MSCI Database'!$C:$R,7, FALSE)="","",VLOOKUP($C2829,'MSCI Database'!$C:$R,7, FALSE)),"")</f>
        <v>5.2</v>
      </c>
      <c r="U2829" s="229">
        <f>IFERROR(IF(VLOOKUP($C2829,'MSCI Database'!$C:$R,8, FALSE)="","",VLOOKUP($C2829,'MSCI Database'!$C:$R,8, FALSE)),"")</f>
        <v>7.1</v>
      </c>
      <c r="V2829" s="229">
        <f>IFERROR(IF(VLOOKUP($C2829,'MSCI Database'!$C:$R,9, FALSE)="","",VLOOKUP($C2829,'MSCI Database'!$C:$R,9, FALSE)),"")</f>
        <v>4.3</v>
      </c>
      <c r="W2829" s="215">
        <f t="shared" ca="1" si="117"/>
        <v>0</v>
      </c>
      <c r="X2829" s="276">
        <f>IFERROR(IF(VLOOKUP($C2829,'MSCI Database'!$C:$R,10, FALSE)="","",VLOOKUP($C2829,'MSCI Database'!$C:$R,10, FALSE)),"")</f>
        <v>23500000</v>
      </c>
      <c r="Y2829" s="229" t="str">
        <f>IFERROR(IF(VLOOKUP($C2829,'MSCI Database'!$C:$R,11, FALSE)="","",VLOOKUP($C2829,'MSCI Database'!$C:$R,11, FALSE)),"")</f>
        <v>2019</v>
      </c>
      <c r="Z2829" s="229" t="str">
        <f>IFERROR(IF(VLOOKUP($C2829,'MSCI Database'!$C:$R,12, FALSE)="","",VLOOKUP($C2829,'MSCI Database'!$C:$R,12, FALSE)),"")</f>
        <v>Reported</v>
      </c>
      <c r="AA2829" s="229" t="str">
        <f>IFERROR(IF(VLOOKUP($C2829,'MSCI Database'!$C:$R,13, FALSE)="","",VLOOKUP($C2829,'MSCI Database'!$C:$R,13, FALSE)),"")</f>
        <v>Community oppositions persist despite engagement initiatives</v>
      </c>
    </row>
    <row r="2830" spans="1:27" s="130" customFormat="1" ht="15" hidden="1" customHeight="1" outlineLevel="1">
      <c r="A2830" s="130" t="s">
        <v>8129</v>
      </c>
      <c r="B2830" s="130" t="s">
        <v>8130</v>
      </c>
      <c r="C2830" s="130" t="s">
        <v>8131</v>
      </c>
      <c r="D2830" s="130" t="s">
        <v>12128</v>
      </c>
      <c r="E2830" s="130" t="s">
        <v>18673</v>
      </c>
      <c r="F2830" s="215">
        <v>2.671255504465718E-2</v>
      </c>
      <c r="G2830" s="132" t="str">
        <f ca="1">IFERROR(_xll.BQL($A2830, "cur_mkt_cap(currency=EUR)")/1000000, " ")</f>
        <v xml:space="preserve"> </v>
      </c>
      <c r="M2830" s="308"/>
      <c r="N2830" s="215">
        <f t="shared" si="116"/>
        <v>2.8935258889118559E-4</v>
      </c>
      <c r="O2830" s="172" t="str">
        <f>IFERROR(IF(VLOOKUP($C2830,'MSCI Database'!$C:$R,2, FALSE)="","",VLOOKUP($C2830,'MSCI Database'!$C:$R,2, FALSE)),"")</f>
        <v>Aerospace &amp; Defense</v>
      </c>
      <c r="P2830" s="229" t="str">
        <f>IFERROR(IF(VLOOKUP($C2830,'MSCI Database'!$C:$R,3, FALSE)="","",VLOOKUP($C2830,'MSCI Database'!$C:$R,3, FALSE)),"")</f>
        <v>BBB</v>
      </c>
      <c r="Q2830" s="229" t="str">
        <f>IFERROR(IF(VLOOKUP($C2830,'MSCI Database'!$C:$R,4, FALSE)="","",VLOOKUP($C2830,'MSCI Database'!$C:$R,4, FALSE)),"")</f>
        <v>1</v>
      </c>
      <c r="R2830" s="229">
        <f>IFERROR(IF(VLOOKUP($C2830,'MSCI Database'!$C:$R,5, FALSE)="","",VLOOKUP($C2830,'MSCI Database'!$C:$R,5, FALSE)),"")</f>
        <v>5.3</v>
      </c>
      <c r="S2830" s="229">
        <f>IFERROR(IF(VLOOKUP($C2830,'MSCI Database'!$C:$R,6, FALSE)="","",VLOOKUP($C2830,'MSCI Database'!$C:$R,6, FALSE)),"")</f>
        <v>3.2</v>
      </c>
      <c r="T2830" s="229">
        <f>IFERROR(IF(VLOOKUP($C2830,'MSCI Database'!$C:$R,7, FALSE)="","",VLOOKUP($C2830,'MSCI Database'!$C:$R,7, FALSE)),"")</f>
        <v>4</v>
      </c>
      <c r="U2830" s="229">
        <f>IFERROR(IF(VLOOKUP($C2830,'MSCI Database'!$C:$R,8, FALSE)="","",VLOOKUP($C2830,'MSCI Database'!$C:$R,8, FALSE)),"")</f>
        <v>5.4</v>
      </c>
      <c r="V2830" s="229">
        <f>IFERROR(IF(VLOOKUP($C2830,'MSCI Database'!$C:$R,9, FALSE)="","",VLOOKUP($C2830,'MSCI Database'!$C:$R,9, FALSE)),"")</f>
        <v>4.5999999999999996</v>
      </c>
      <c r="W2830" s="215">
        <f t="shared" ca="1" si="117"/>
        <v>0</v>
      </c>
      <c r="X2830" s="276">
        <f>IFERROR(IF(VLOOKUP($C2830,'MSCI Database'!$C:$R,10, FALSE)="","",VLOOKUP($C2830,'MSCI Database'!$C:$R,10, FALSE)),"")</f>
        <v>601467</v>
      </c>
      <c r="Y2830" s="229" t="str">
        <f>IFERROR(IF(VLOOKUP($C2830,'MSCI Database'!$C:$R,11, FALSE)="","",VLOOKUP($C2830,'MSCI Database'!$C:$R,11, FALSE)),"")</f>
        <v>2019</v>
      </c>
      <c r="Z2830" s="229" t="str">
        <f>IFERROR(IF(VLOOKUP($C2830,'MSCI Database'!$C:$R,12, FALSE)="","",VLOOKUP($C2830,'MSCI Database'!$C:$R,12, FALSE)),"")</f>
        <v>Reported</v>
      </c>
      <c r="AA2830" s="229" t="str">
        <f>IFERROR(IF(VLOOKUP($C2830,'MSCI Database'!$C:$R,13, FALSE)="","",VLOOKUP($C2830,'MSCI Database'!$C:$R,13, FALSE)),"")</f>
        <v>Extensive labor engagement programs amid COVID19-related challenges</v>
      </c>
    </row>
    <row r="2831" spans="1:27" s="130" customFormat="1" ht="15" hidden="1" customHeight="1" outlineLevel="1">
      <c r="A2831" s="130" t="s">
        <v>8357</v>
      </c>
      <c r="B2831" s="130" t="s">
        <v>8358</v>
      </c>
      <c r="C2831" s="130" t="s">
        <v>8359</v>
      </c>
      <c r="D2831" s="130" t="s">
        <v>12128</v>
      </c>
      <c r="E2831" s="130" t="s">
        <v>18673</v>
      </c>
      <c r="F2831" s="215">
        <v>2.6656565762765091E-2</v>
      </c>
      <c r="G2831" s="132" t="str">
        <f ca="1">IFERROR(_xll.BQL($A2831, "cur_mkt_cap(currency=EUR)")/1000000, " ")</f>
        <v xml:space="preserve"> </v>
      </c>
      <c r="M2831" s="308"/>
      <c r="N2831" s="215">
        <f t="shared" si="116"/>
        <v>2.8874610839396057E-4</v>
      </c>
      <c r="O2831" s="172" t="str">
        <f>IFERROR(IF(VLOOKUP($C2831,'MSCI Database'!$C:$R,2, FALSE)="","",VLOOKUP($C2831,'MSCI Database'!$C:$R,2, FALSE)),"")</f>
        <v>Air Freight &amp; Logistics</v>
      </c>
      <c r="P2831" s="229" t="str">
        <f>IFERROR(IF(VLOOKUP($C2831,'MSCI Database'!$C:$R,3, FALSE)="","",VLOOKUP($C2831,'MSCI Database'!$C:$R,3, FALSE)),"")</f>
        <v>B</v>
      </c>
      <c r="Q2831" s="229" t="str">
        <f>IFERROR(IF(VLOOKUP($C2831,'MSCI Database'!$C:$R,4, FALSE)="","",VLOOKUP($C2831,'MSCI Database'!$C:$R,4, FALSE)),"")</f>
        <v>0</v>
      </c>
      <c r="R2831" s="229">
        <f>IFERROR(IF(VLOOKUP($C2831,'MSCI Database'!$C:$R,5, FALSE)="","",VLOOKUP($C2831,'MSCI Database'!$C:$R,5, FALSE)),"")</f>
        <v>1.5</v>
      </c>
      <c r="S2831" s="229">
        <f>IFERROR(IF(VLOOKUP($C2831,'MSCI Database'!$C:$R,6, FALSE)="","",VLOOKUP($C2831,'MSCI Database'!$C:$R,6, FALSE)),"")</f>
        <v>6.5</v>
      </c>
      <c r="T2831" s="229">
        <f>IFERROR(IF(VLOOKUP($C2831,'MSCI Database'!$C:$R,7, FALSE)="","",VLOOKUP($C2831,'MSCI Database'!$C:$R,7, FALSE)),"")</f>
        <v>3</v>
      </c>
      <c r="U2831" s="229">
        <f>IFERROR(IF(VLOOKUP($C2831,'MSCI Database'!$C:$R,8, FALSE)="","",VLOOKUP($C2831,'MSCI Database'!$C:$R,8, FALSE)),"")</f>
        <v>5.4</v>
      </c>
      <c r="V2831" s="229">
        <f>IFERROR(IF(VLOOKUP($C2831,'MSCI Database'!$C:$R,9, FALSE)="","",VLOOKUP($C2831,'MSCI Database'!$C:$R,9, FALSE)),"")</f>
        <v>4.4000000000000004</v>
      </c>
      <c r="W2831" s="215">
        <f t="shared" ca="1" si="117"/>
        <v>0</v>
      </c>
      <c r="X2831" s="276">
        <f>IFERROR(IF(VLOOKUP($C2831,'MSCI Database'!$C:$R,10, FALSE)="","",VLOOKUP($C2831,'MSCI Database'!$C:$R,10, FALSE)),"")</f>
        <v>2014707</v>
      </c>
      <c r="Y2831" s="229" t="str">
        <f>IFERROR(IF(VLOOKUP($C2831,'MSCI Database'!$C:$R,11, FALSE)="","",VLOOKUP($C2831,'MSCI Database'!$C:$R,11, FALSE)),"")</f>
        <v>2019</v>
      </c>
      <c r="Z2831" s="229" t="str">
        <f>IFERROR(IF(VLOOKUP($C2831,'MSCI Database'!$C:$R,12, FALSE)="","",VLOOKUP($C2831,'MSCI Database'!$C:$R,12, FALSE)),"")</f>
        <v>Reported</v>
      </c>
      <c r="AA2831" s="229" t="str">
        <f>IFERROR(IF(VLOOKUP($C2831,'MSCI Database'!$C:$R,13, FALSE)="","",VLOOKUP($C2831,'MSCI Database'!$C:$R,13, FALSE)),"")</f>
        <v>Allegations of labor rights violations; talent management challenges linked to restructuring plans</v>
      </c>
    </row>
    <row r="2832" spans="1:27" s="130" customFormat="1" ht="15" hidden="1" customHeight="1" outlineLevel="1">
      <c r="A2832" s="130" t="s">
        <v>3067</v>
      </c>
      <c r="B2832" s="130" t="s">
        <v>3068</v>
      </c>
      <c r="C2832" s="130" t="s">
        <v>3069</v>
      </c>
      <c r="D2832" s="130" t="s">
        <v>18706</v>
      </c>
      <c r="E2832" s="130" t="s">
        <v>18688</v>
      </c>
      <c r="F2832" s="215">
        <v>7.984789535286833E-3</v>
      </c>
      <c r="G2832" s="132" t="str">
        <f ca="1">IFERROR(_xll.BQL($A2832, "cur_mkt_cap(currency=EUR)")/1000000, " ")</f>
        <v xml:space="preserve"> </v>
      </c>
      <c r="M2832" s="308"/>
      <c r="N2832" s="215">
        <f t="shared" si="116"/>
        <v>8.6491895661946515E-5</v>
      </c>
      <c r="O2832" s="172" t="str">
        <f>IFERROR(IF(VLOOKUP($C2832,'MSCI Database'!$C:$R,2, FALSE)="","",VLOOKUP($C2832,'MSCI Database'!$C:$R,2, FALSE)),"")</f>
        <v>Banks</v>
      </c>
      <c r="P2832" s="229" t="str">
        <f>IFERROR(IF(VLOOKUP($C2832,'MSCI Database'!$C:$R,3, FALSE)="","",VLOOKUP($C2832,'MSCI Database'!$C:$R,3, FALSE)),"")</f>
        <v>A</v>
      </c>
      <c r="Q2832" s="229" t="str">
        <f>IFERROR(IF(VLOOKUP($C2832,'MSCI Database'!$C:$R,4, FALSE)="","",VLOOKUP($C2832,'MSCI Database'!$C:$R,4, FALSE)),"")</f>
        <v>0</v>
      </c>
      <c r="R2832" s="229">
        <f>IFERROR(IF(VLOOKUP($C2832,'MSCI Database'!$C:$R,5, FALSE)="","",VLOOKUP($C2832,'MSCI Database'!$C:$R,5, FALSE)),"")</f>
        <v>7.1</v>
      </c>
      <c r="S2832" s="229">
        <f>IFERROR(IF(VLOOKUP($C2832,'MSCI Database'!$C:$R,6, FALSE)="","",VLOOKUP($C2832,'MSCI Database'!$C:$R,6, FALSE)),"")</f>
        <v>3.1</v>
      </c>
      <c r="T2832" s="229">
        <f>IFERROR(IF(VLOOKUP($C2832,'MSCI Database'!$C:$R,7, FALSE)="","",VLOOKUP($C2832,'MSCI Database'!$C:$R,7, FALSE)),"")</f>
        <v>3.8</v>
      </c>
      <c r="U2832" s="229">
        <f>IFERROR(IF(VLOOKUP($C2832,'MSCI Database'!$C:$R,8, FALSE)="","",VLOOKUP($C2832,'MSCI Database'!$C:$R,8, FALSE)),"")</f>
        <v>6</v>
      </c>
      <c r="V2832" s="229">
        <f>IFERROR(IF(VLOOKUP($C2832,'MSCI Database'!$C:$R,9, FALSE)="","",VLOOKUP($C2832,'MSCI Database'!$C:$R,9, FALSE)),"")</f>
        <v>4.4000000000000004</v>
      </c>
      <c r="W2832" s="215">
        <f t="shared" ca="1" si="117"/>
        <v>0</v>
      </c>
      <c r="X2832" s="276">
        <f>IFERROR(IF(VLOOKUP($C2832,'MSCI Database'!$C:$R,10, FALSE)="","",VLOOKUP($C2832,'MSCI Database'!$C:$R,10, FALSE)),"")</f>
        <v>38289</v>
      </c>
      <c r="Y2832" s="229" t="str">
        <f>IFERROR(IF(VLOOKUP($C2832,'MSCI Database'!$C:$R,11, FALSE)="","",VLOOKUP($C2832,'MSCI Database'!$C:$R,11, FALSE)),"")</f>
        <v>2019</v>
      </c>
      <c r="Z2832" s="229" t="str">
        <f>IFERROR(IF(VLOOKUP($C2832,'MSCI Database'!$C:$R,12, FALSE)="","",VLOOKUP($C2832,'MSCI Database'!$C:$R,12, FALSE)),"")</f>
        <v>E.CSI</v>
      </c>
      <c r="AA2832" s="229" t="str">
        <f>IFERROR(IF(VLOOKUP($C2832,'MSCI Database'!$C:$R,13, FALSE)="","",VLOOKUP($C2832,'MSCI Database'!$C:$R,13, FALSE)),"")</f>
        <v>Overall robust internal control framework</v>
      </c>
    </row>
    <row r="2833" spans="1:27" s="130" customFormat="1" ht="15" hidden="1" customHeight="1" outlineLevel="1">
      <c r="A2833" s="130" t="s">
        <v>6481</v>
      </c>
      <c r="B2833" s="130" t="s">
        <v>6482</v>
      </c>
      <c r="C2833" s="130" t="s">
        <v>6483</v>
      </c>
      <c r="D2833" s="130" t="s">
        <v>12128</v>
      </c>
      <c r="E2833" s="130" t="s">
        <v>12133</v>
      </c>
      <c r="F2833" s="215">
        <v>2.6598602152816009E-2</v>
      </c>
      <c r="G2833" s="132" t="str">
        <f ca="1">IFERROR(_xll.BQL($A2833, "cur_mkt_cap(currency=EUR)")/1000000, " ")</f>
        <v xml:space="preserve"> </v>
      </c>
      <c r="M2833" s="308"/>
      <c r="N2833" s="215">
        <f t="shared" si="116"/>
        <v>2.8811824181316337E-4</v>
      </c>
      <c r="O2833" s="172" t="str">
        <f>IFERROR(IF(VLOOKUP($C2833,'MSCI Database'!$C:$R,2, FALSE)="","",VLOOKUP($C2833,'MSCI Database'!$C:$R,2, FALSE)),"")</f>
        <v>Biotechnology</v>
      </c>
      <c r="P2833" s="229" t="str">
        <f>IFERROR(IF(VLOOKUP($C2833,'MSCI Database'!$C:$R,3, FALSE)="","",VLOOKUP($C2833,'MSCI Database'!$C:$R,3, FALSE)),"")</f>
        <v>BBB</v>
      </c>
      <c r="Q2833" s="229" t="str">
        <f>IFERROR(IF(VLOOKUP($C2833,'MSCI Database'!$C:$R,4, FALSE)="","",VLOOKUP($C2833,'MSCI Database'!$C:$R,4, FALSE)),"")</f>
        <v>0</v>
      </c>
      <c r="R2833" s="229">
        <f>IFERROR(IF(VLOOKUP($C2833,'MSCI Database'!$C:$R,5, FALSE)="","",VLOOKUP($C2833,'MSCI Database'!$C:$R,5, FALSE)),"")</f>
        <v>4.5</v>
      </c>
      <c r="S2833" s="229">
        <f>IFERROR(IF(VLOOKUP($C2833,'MSCI Database'!$C:$R,6, FALSE)="","",VLOOKUP($C2833,'MSCI Database'!$C:$R,6, FALSE)),"")</f>
        <v>5.8</v>
      </c>
      <c r="T2833" s="229">
        <f>IFERROR(IF(VLOOKUP($C2833,'MSCI Database'!$C:$R,7, FALSE)="","",VLOOKUP($C2833,'MSCI Database'!$C:$R,7, FALSE)),"")</f>
        <v>4.0999999999999996</v>
      </c>
      <c r="U2833" s="229">
        <f>IFERROR(IF(VLOOKUP($C2833,'MSCI Database'!$C:$R,8, FALSE)="","",VLOOKUP($C2833,'MSCI Database'!$C:$R,8, FALSE)),"")</f>
        <v>6.1</v>
      </c>
      <c r="V2833" s="229">
        <f>IFERROR(IF(VLOOKUP($C2833,'MSCI Database'!$C:$R,9, FALSE)="","",VLOOKUP($C2833,'MSCI Database'!$C:$R,9, FALSE)),"")</f>
        <v>5</v>
      </c>
      <c r="W2833" s="215">
        <f t="shared" ca="1" si="117"/>
        <v>0</v>
      </c>
      <c r="X2833" s="276">
        <f>IFERROR(IF(VLOOKUP($C2833,'MSCI Database'!$C:$R,10, FALSE)="","",VLOOKUP($C2833,'MSCI Database'!$C:$R,10, FALSE)),"")</f>
        <v>37497</v>
      </c>
      <c r="Y2833" s="229" t="str">
        <f>IFERROR(IF(VLOOKUP($C2833,'MSCI Database'!$C:$R,11, FALSE)="","",VLOOKUP($C2833,'MSCI Database'!$C:$R,11, FALSE)),"")</f>
        <v>2019</v>
      </c>
      <c r="Z2833" s="229" t="str">
        <f>IFERROR(IF(VLOOKUP($C2833,'MSCI Database'!$C:$R,12, FALSE)="","",VLOOKUP($C2833,'MSCI Database'!$C:$R,12, FALSE)),"")</f>
        <v>E.Segmt-Moderate</v>
      </c>
      <c r="AA2833" s="229" t="str">
        <f>IFERROR(IF(VLOOKUP($C2833,'MSCI Database'!$C:$R,13, FALSE)="","",VLOOKUP($C2833,'MSCI Database'!$C:$R,13, FALSE)),"")</f>
        <v>Strong product quality, but trails peers in human capital management</v>
      </c>
    </row>
    <row r="2834" spans="1:27" s="130" customFormat="1" ht="15" hidden="1" customHeight="1" outlineLevel="1">
      <c r="A2834" s="130" t="s">
        <v>7341</v>
      </c>
      <c r="B2834" s="130" t="s">
        <v>7342</v>
      </c>
      <c r="C2834" s="130" t="s">
        <v>7343</v>
      </c>
      <c r="D2834" s="130" t="s">
        <v>12128</v>
      </c>
      <c r="E2834" s="130" t="s">
        <v>18674</v>
      </c>
      <c r="F2834" s="215">
        <v>2.6582666002826268E-2</v>
      </c>
      <c r="G2834" s="132" t="str">
        <f ca="1">IFERROR(_xll.BQL($A2834, "cur_mkt_cap(currency=EUR)")/1000000, " ")</f>
        <v xml:space="preserve"> </v>
      </c>
      <c r="M2834" s="308"/>
      <c r="N2834" s="215">
        <f t="shared" si="116"/>
        <v>2.8794562012838702E-4</v>
      </c>
      <c r="O2834" s="172" t="str">
        <f>IFERROR(IF(VLOOKUP($C2834,'MSCI Database'!$C:$R,2, FALSE)="","",VLOOKUP($C2834,'MSCI Database'!$C:$R,2, FALSE)),"")</f>
        <v>Beverages</v>
      </c>
      <c r="P2834" s="229" t="str">
        <f>IFERROR(IF(VLOOKUP($C2834,'MSCI Database'!$C:$R,3, FALSE)="","",VLOOKUP($C2834,'MSCI Database'!$C:$R,3, FALSE)),"")</f>
        <v>A</v>
      </c>
      <c r="Q2834" s="229" t="str">
        <f>IFERROR(IF(VLOOKUP($C2834,'MSCI Database'!$C:$R,4, FALSE)="","",VLOOKUP($C2834,'MSCI Database'!$C:$R,4, FALSE)),"")</f>
        <v>0</v>
      </c>
      <c r="R2834" s="229">
        <f>IFERROR(IF(VLOOKUP($C2834,'MSCI Database'!$C:$R,5, FALSE)="","",VLOOKUP($C2834,'MSCI Database'!$C:$R,5, FALSE)),"")</f>
        <v>6.9</v>
      </c>
      <c r="S2834" s="229">
        <f>IFERROR(IF(VLOOKUP($C2834,'MSCI Database'!$C:$R,6, FALSE)="","",VLOOKUP($C2834,'MSCI Database'!$C:$R,6, FALSE)),"")</f>
        <v>5.4</v>
      </c>
      <c r="T2834" s="229">
        <f>IFERROR(IF(VLOOKUP($C2834,'MSCI Database'!$C:$R,7, FALSE)="","",VLOOKUP($C2834,'MSCI Database'!$C:$R,7, FALSE)),"")</f>
        <v>5.5</v>
      </c>
      <c r="U2834" s="229">
        <f>IFERROR(IF(VLOOKUP($C2834,'MSCI Database'!$C:$R,8, FALSE)="","",VLOOKUP($C2834,'MSCI Database'!$C:$R,8, FALSE)),"")</f>
        <v>6.6</v>
      </c>
      <c r="V2834" s="229">
        <f>IFERROR(IF(VLOOKUP($C2834,'MSCI Database'!$C:$R,9, FALSE)="","",VLOOKUP($C2834,'MSCI Database'!$C:$R,9, FALSE)),"")</f>
        <v>5.8</v>
      </c>
      <c r="W2834" s="215">
        <f t="shared" ca="1" si="117"/>
        <v>0</v>
      </c>
      <c r="X2834" s="276">
        <f>IFERROR(IF(VLOOKUP($C2834,'MSCI Database'!$C:$R,10, FALSE)="","",VLOOKUP($C2834,'MSCI Database'!$C:$R,10, FALSE)),"")</f>
        <v>431458</v>
      </c>
      <c r="Y2834" s="229" t="str">
        <f>IFERROR(IF(VLOOKUP($C2834,'MSCI Database'!$C:$R,11, FALSE)="","",VLOOKUP($C2834,'MSCI Database'!$C:$R,11, FALSE)),"")</f>
        <v>2019</v>
      </c>
      <c r="Z2834" s="229" t="str">
        <f>IFERROR(IF(VLOOKUP($C2834,'MSCI Database'!$C:$R,12, FALSE)="","",VLOOKUP($C2834,'MSCI Database'!$C:$R,12, FALSE)),"")</f>
        <v>Reported</v>
      </c>
      <c r="AA2834" s="229" t="str">
        <f>IFERROR(IF(VLOOKUP($C2834,'MSCI Database'!$C:$R,13, FALSE)="","",VLOOKUP($C2834,'MSCI Database'!$C:$R,13, FALSE)),"")</f>
        <v>Robust efforts to improve product packaging; lags peers in responsible marketing practices</v>
      </c>
    </row>
    <row r="2835" spans="1:27" s="130" customFormat="1" ht="15" hidden="1" customHeight="1" outlineLevel="1">
      <c r="A2835" s="130" t="s">
        <v>7279</v>
      </c>
      <c r="B2835" s="130" t="s">
        <v>7280</v>
      </c>
      <c r="C2835" s="130" t="s">
        <v>7281</v>
      </c>
      <c r="D2835" s="130" t="s">
        <v>12128</v>
      </c>
      <c r="E2835" s="130" t="s">
        <v>18690</v>
      </c>
      <c r="F2835" s="215">
        <v>2.6505729067445371E-2</v>
      </c>
      <c r="G2835" s="132" t="str">
        <f ca="1">IFERROR(_xll.BQL($A2835, "cur_mkt_cap(currency=EUR)")/1000000, " ")</f>
        <v xml:space="preserve"> </v>
      </c>
      <c r="M2835" s="308"/>
      <c r="N2835" s="215">
        <f t="shared" si="116"/>
        <v>2.8711223292912435E-4</v>
      </c>
      <c r="O2835" s="172" t="str">
        <f>IFERROR(IF(VLOOKUP($C2835,'MSCI Database'!$C:$R,2, FALSE)="","",VLOOKUP($C2835,'MSCI Database'!$C:$R,2, FALSE)),"")</f>
        <v>Media &amp; Entertainment</v>
      </c>
      <c r="P2835" s="229" t="str">
        <f>IFERROR(IF(VLOOKUP($C2835,'MSCI Database'!$C:$R,3, FALSE)="","",VLOOKUP($C2835,'MSCI Database'!$C:$R,3, FALSE)),"")</f>
        <v>A</v>
      </c>
      <c r="Q2835" s="229" t="str">
        <f>IFERROR(IF(VLOOKUP($C2835,'MSCI Database'!$C:$R,4, FALSE)="","",VLOOKUP($C2835,'MSCI Database'!$C:$R,4, FALSE)),"")</f>
        <v>2</v>
      </c>
      <c r="R2835" s="229">
        <f>IFERROR(IF(VLOOKUP($C2835,'MSCI Database'!$C:$R,5, FALSE)="","",VLOOKUP($C2835,'MSCI Database'!$C:$R,5, FALSE)),"")</f>
        <v>6.9</v>
      </c>
      <c r="S2835" s="229">
        <f>IFERROR(IF(VLOOKUP($C2835,'MSCI Database'!$C:$R,6, FALSE)="","",VLOOKUP($C2835,'MSCI Database'!$C:$R,6, FALSE)),"")</f>
        <v>10</v>
      </c>
      <c r="T2835" s="229">
        <f>IFERROR(IF(VLOOKUP($C2835,'MSCI Database'!$C:$R,7, FALSE)="","",VLOOKUP($C2835,'MSCI Database'!$C:$R,7, FALSE)),"")</f>
        <v>5</v>
      </c>
      <c r="U2835" s="229">
        <f>IFERROR(IF(VLOOKUP($C2835,'MSCI Database'!$C:$R,8, FALSE)="","",VLOOKUP($C2835,'MSCI Database'!$C:$R,8, FALSE)),"")</f>
        <v>5.7</v>
      </c>
      <c r="V2835" s="229">
        <f>IFERROR(IF(VLOOKUP($C2835,'MSCI Database'!$C:$R,9, FALSE)="","",VLOOKUP($C2835,'MSCI Database'!$C:$R,9, FALSE)),"")</f>
        <v>5.6</v>
      </c>
      <c r="W2835" s="215">
        <f t="shared" ca="1" si="117"/>
        <v>0</v>
      </c>
      <c r="X2835" s="276">
        <f>IFERROR(IF(VLOOKUP($C2835,'MSCI Database'!$C:$R,10, FALSE)="","",VLOOKUP($C2835,'MSCI Database'!$C:$R,10, FALSE)),"")</f>
        <v>33158</v>
      </c>
      <c r="Y2835" s="229" t="str">
        <f>IFERROR(IF(VLOOKUP($C2835,'MSCI Database'!$C:$R,11, FALSE)="","",VLOOKUP($C2835,'MSCI Database'!$C:$R,11, FALSE)),"")</f>
        <v>2019</v>
      </c>
      <c r="Z2835" s="229" t="str">
        <f>IFERROR(IF(VLOOKUP($C2835,'MSCI Database'!$C:$R,12, FALSE)="","",VLOOKUP($C2835,'MSCI Database'!$C:$R,12, FALSE)),"")</f>
        <v>E.CSI</v>
      </c>
      <c r="AA2835" s="229" t="str">
        <f>IFERROR(IF(VLOOKUP($C2835,'MSCI Database'!$C:$R,13, FALSE)="","",VLOOKUP($C2835,'MSCI Database'!$C:$R,13, FALSE)),"")</f>
        <v>Improvements in human capital management and corporate governance practices drive rating upgrade</v>
      </c>
    </row>
    <row r="2836" spans="1:27" s="130" customFormat="1" ht="15" hidden="1" customHeight="1" outlineLevel="1">
      <c r="A2836" s="130" t="s">
        <v>6230</v>
      </c>
      <c r="B2836" s="130" t="s">
        <v>6231</v>
      </c>
      <c r="C2836" s="130" t="s">
        <v>6232</v>
      </c>
      <c r="D2836" s="130" t="s">
        <v>12128</v>
      </c>
      <c r="E2836" s="130" t="s">
        <v>12133</v>
      </c>
      <c r="F2836" s="215">
        <v>2.6501757448579199E-2</v>
      </c>
      <c r="G2836" s="132" t="str">
        <f ca="1">IFERROR(_xll.BQL($A2836, "cur_mkt_cap(currency=EUR)")/1000000, " ")</f>
        <v xml:space="preserve"> </v>
      </c>
      <c r="M2836" s="308"/>
      <c r="N2836" s="215">
        <f t="shared" si="116"/>
        <v>2.8706921202756346E-4</v>
      </c>
      <c r="O2836" s="172" t="str">
        <f>IFERROR(IF(VLOOKUP($C2836,'MSCI Database'!$C:$R,2, FALSE)="","",VLOOKUP($C2836,'MSCI Database'!$C:$R,2, FALSE)),"")</f>
        <v>Health Care Equipment &amp; Supplies</v>
      </c>
      <c r="P2836" s="229" t="str">
        <f>IFERROR(IF(VLOOKUP($C2836,'MSCI Database'!$C:$R,3, FALSE)="","",VLOOKUP($C2836,'MSCI Database'!$C:$R,3, FALSE)),"")</f>
        <v>A</v>
      </c>
      <c r="Q2836" s="229" t="str">
        <f>IFERROR(IF(VLOOKUP($C2836,'MSCI Database'!$C:$R,4, FALSE)="","",VLOOKUP($C2836,'MSCI Database'!$C:$R,4, FALSE)),"")</f>
        <v>0</v>
      </c>
      <c r="R2836" s="229">
        <f>IFERROR(IF(VLOOKUP($C2836,'MSCI Database'!$C:$R,5, FALSE)="","",VLOOKUP($C2836,'MSCI Database'!$C:$R,5, FALSE)),"")</f>
        <v>6.3</v>
      </c>
      <c r="S2836" s="229">
        <f>IFERROR(IF(VLOOKUP($C2836,'MSCI Database'!$C:$R,6, FALSE)="","",VLOOKUP($C2836,'MSCI Database'!$C:$R,6, FALSE)),"")</f>
        <v>6.3</v>
      </c>
      <c r="T2836" s="229">
        <f>IFERROR(IF(VLOOKUP($C2836,'MSCI Database'!$C:$R,7, FALSE)="","",VLOOKUP($C2836,'MSCI Database'!$C:$R,7, FALSE)),"")</f>
        <v>7.1</v>
      </c>
      <c r="U2836" s="229">
        <f>IFERROR(IF(VLOOKUP($C2836,'MSCI Database'!$C:$R,8, FALSE)="","",VLOOKUP($C2836,'MSCI Database'!$C:$R,8, FALSE)),"")</f>
        <v>5.3</v>
      </c>
      <c r="V2836" s="229">
        <f>IFERROR(IF(VLOOKUP($C2836,'MSCI Database'!$C:$R,9, FALSE)="","",VLOOKUP($C2836,'MSCI Database'!$C:$R,9, FALSE)),"")</f>
        <v>6.4</v>
      </c>
      <c r="W2836" s="215">
        <f t="shared" ca="1" si="117"/>
        <v>0</v>
      </c>
      <c r="X2836" s="276">
        <f>IFERROR(IF(VLOOKUP($C2836,'MSCI Database'!$C:$R,10, FALSE)="","",VLOOKUP($C2836,'MSCI Database'!$C:$R,10, FALSE)),"")</f>
        <v>15738</v>
      </c>
      <c r="Y2836" s="229" t="str">
        <f>IFERROR(IF(VLOOKUP($C2836,'MSCI Database'!$C:$R,11, FALSE)="","",VLOOKUP($C2836,'MSCI Database'!$C:$R,11, FALSE)),"")</f>
        <v>2019</v>
      </c>
      <c r="Z2836" s="229" t="str">
        <f>IFERROR(IF(VLOOKUP($C2836,'MSCI Database'!$C:$R,12, FALSE)="","",VLOOKUP($C2836,'MSCI Database'!$C:$R,12, FALSE)),"")</f>
        <v>E.Segmt-Moderately Low</v>
      </c>
      <c r="AA2836" s="229" t="str">
        <f>IFERROR(IF(VLOOKUP($C2836,'MSCI Database'!$C:$R,13, FALSE)="","",VLOOKUP($C2836,'MSCI Database'!$C:$R,13, FALSE)),"")</f>
        <v>Robust quality management programs underpin rating</v>
      </c>
    </row>
    <row r="2837" spans="1:27" s="130" customFormat="1" ht="15" hidden="1" customHeight="1" outlineLevel="1">
      <c r="A2837" s="130" t="s">
        <v>7764</v>
      </c>
      <c r="B2837" s="130" t="s">
        <v>7765</v>
      </c>
      <c r="C2837" s="130" t="s">
        <v>7766</v>
      </c>
      <c r="D2837" s="130" t="s">
        <v>12128</v>
      </c>
      <c r="E2837" s="130" t="s">
        <v>18684</v>
      </c>
      <c r="F2837" s="215">
        <v>2.6501379734737769E-2</v>
      </c>
      <c r="G2837" s="132" t="str">
        <f ca="1">IFERROR(_xll.BQL($A2837, "cur_mkt_cap(currency=EUR)")/1000000, " ")</f>
        <v xml:space="preserve"> </v>
      </c>
      <c r="M2837" s="308"/>
      <c r="N2837" s="215">
        <f t="shared" si="116"/>
        <v>2.8706512060022922E-4</v>
      </c>
      <c r="O2837" s="172" t="str">
        <f>IFERROR(IF(VLOOKUP($C2837,'MSCI Database'!$C:$R,2, FALSE)="","",VLOOKUP($C2837,'MSCI Database'!$C:$R,2, FALSE)),"")</f>
        <v>Containers &amp; Packaging</v>
      </c>
      <c r="P2837" s="229" t="str">
        <f>IFERROR(IF(VLOOKUP($C2837,'MSCI Database'!$C:$R,3, FALSE)="","",VLOOKUP($C2837,'MSCI Database'!$C:$R,3, FALSE)),"")</f>
        <v>BBB</v>
      </c>
      <c r="Q2837" s="229" t="str">
        <f>IFERROR(IF(VLOOKUP($C2837,'MSCI Database'!$C:$R,4, FALSE)="","",VLOOKUP($C2837,'MSCI Database'!$C:$R,4, FALSE)),"")</f>
        <v>1</v>
      </c>
      <c r="R2837" s="229">
        <f>IFERROR(IF(VLOOKUP($C2837,'MSCI Database'!$C:$R,5, FALSE)="","",VLOOKUP($C2837,'MSCI Database'!$C:$R,5, FALSE)),"")</f>
        <v>5</v>
      </c>
      <c r="S2837" s="229">
        <f>IFERROR(IF(VLOOKUP($C2837,'MSCI Database'!$C:$R,6, FALSE)="","",VLOOKUP($C2837,'MSCI Database'!$C:$R,6, FALSE)),"")</f>
        <v>5.0999999999999996</v>
      </c>
      <c r="T2837" s="229">
        <f>IFERROR(IF(VLOOKUP($C2837,'MSCI Database'!$C:$R,7, FALSE)="","",VLOOKUP($C2837,'MSCI Database'!$C:$R,7, FALSE)),"")</f>
        <v>4.8</v>
      </c>
      <c r="U2837" s="229">
        <f>IFERROR(IF(VLOOKUP($C2837,'MSCI Database'!$C:$R,8, FALSE)="","",VLOOKUP($C2837,'MSCI Database'!$C:$R,8, FALSE)),"")</f>
        <v>6.3</v>
      </c>
      <c r="V2837" s="229">
        <f>IFERROR(IF(VLOOKUP($C2837,'MSCI Database'!$C:$R,9, FALSE)="","",VLOOKUP($C2837,'MSCI Database'!$C:$R,9, FALSE)),"")</f>
        <v>5.4</v>
      </c>
      <c r="W2837" s="215">
        <f t="shared" ca="1" si="117"/>
        <v>0</v>
      </c>
      <c r="X2837" s="276">
        <f>IFERROR(IF(VLOOKUP($C2837,'MSCI Database'!$C:$R,10, FALSE)="","",VLOOKUP($C2837,'MSCI Database'!$C:$R,10, FALSE)),"")</f>
        <v>3243954</v>
      </c>
      <c r="Y2837" s="229" t="str">
        <f>IFERROR(IF(VLOOKUP($C2837,'MSCI Database'!$C:$R,11, FALSE)="","",VLOOKUP($C2837,'MSCI Database'!$C:$R,11, FALSE)),"")</f>
        <v>2019</v>
      </c>
      <c r="Z2837" s="229" t="str">
        <f>IFERROR(IF(VLOOKUP($C2837,'MSCI Database'!$C:$R,12, FALSE)="","",VLOOKUP($C2837,'MSCI Database'!$C:$R,12, FALSE)),"")</f>
        <v>Reported</v>
      </c>
      <c r="AA2837" s="229" t="str">
        <f>IFERROR(IF(VLOOKUP($C2837,'MSCI Database'!$C:$R,13, FALSE)="","",VLOOKUP($C2837,'MSCI Database'!$C:$R,13, FALSE)),"")</f>
        <v>Improved employee management strategy, but limited programs to reduce GHG emissions</v>
      </c>
    </row>
    <row r="2838" spans="1:27" s="130" customFormat="1" ht="15" hidden="1" customHeight="1" outlineLevel="1">
      <c r="A2838" s="130" t="s">
        <v>2099</v>
      </c>
      <c r="B2838" s="130" t="s">
        <v>2100</v>
      </c>
      <c r="C2838" s="130" t="s">
        <v>2101</v>
      </c>
      <c r="D2838" s="130" t="s">
        <v>12130</v>
      </c>
      <c r="E2838" s="130" t="s">
        <v>18690</v>
      </c>
      <c r="F2838" s="215">
        <v>3.111566558052882E-2</v>
      </c>
      <c r="G2838" s="132" t="str">
        <f ca="1">IFERROR(_xll.BQL($A2838, "cur_mkt_cap(currency=EUR)")/1000000, " ")</f>
        <v xml:space="preserve"> </v>
      </c>
      <c r="M2838" s="308"/>
      <c r="N2838" s="215">
        <f t="shared" si="116"/>
        <v>3.3704744363640174E-4</v>
      </c>
      <c r="O2838" s="172" t="str">
        <f>IFERROR(IF(VLOOKUP($C2838,'MSCI Database'!$C:$R,2, FALSE)="","",VLOOKUP($C2838,'MSCI Database'!$C:$R,2, FALSE)),"")</f>
        <v>Telecommunication Services</v>
      </c>
      <c r="P2838" s="229" t="str">
        <f>IFERROR(IF(VLOOKUP($C2838,'MSCI Database'!$C:$R,3, FALSE)="","",VLOOKUP($C2838,'MSCI Database'!$C:$R,3, FALSE)),"")</f>
        <v>A</v>
      </c>
      <c r="Q2838" s="229" t="str">
        <f>IFERROR(IF(VLOOKUP($C2838,'MSCI Database'!$C:$R,4, FALSE)="","",VLOOKUP($C2838,'MSCI Database'!$C:$R,4, FALSE)),"")</f>
        <v>0</v>
      </c>
      <c r="R2838" s="229">
        <f>IFERROR(IF(VLOOKUP($C2838,'MSCI Database'!$C:$R,5, FALSE)="","",VLOOKUP($C2838,'MSCI Database'!$C:$R,5, FALSE)),"")</f>
        <v>5.9</v>
      </c>
      <c r="S2838" s="229">
        <f>IFERROR(IF(VLOOKUP($C2838,'MSCI Database'!$C:$R,6, FALSE)="","",VLOOKUP($C2838,'MSCI Database'!$C:$R,6, FALSE)),"")</f>
        <v>10</v>
      </c>
      <c r="T2838" s="229">
        <f>IFERROR(IF(VLOOKUP($C2838,'MSCI Database'!$C:$R,7, FALSE)="","",VLOOKUP($C2838,'MSCI Database'!$C:$R,7, FALSE)),"")</f>
        <v>5.8</v>
      </c>
      <c r="U2838" s="229">
        <f>IFERROR(IF(VLOOKUP($C2838,'MSCI Database'!$C:$R,8, FALSE)="","",VLOOKUP($C2838,'MSCI Database'!$C:$R,8, FALSE)),"")</f>
        <v>2.9</v>
      </c>
      <c r="V2838" s="229">
        <f>IFERROR(IF(VLOOKUP($C2838,'MSCI Database'!$C:$R,9, FALSE)="","",VLOOKUP($C2838,'MSCI Database'!$C:$R,9, FALSE)),"")</f>
        <v>4.9000000000000004</v>
      </c>
      <c r="W2838" s="215">
        <f t="shared" ca="1" si="117"/>
        <v>0</v>
      </c>
      <c r="X2838" s="276">
        <f>IFERROR(IF(VLOOKUP($C2838,'MSCI Database'!$C:$R,10, FALSE)="","",VLOOKUP($C2838,'MSCI Database'!$C:$R,10, FALSE)),"")</f>
        <v>1888037</v>
      </c>
      <c r="Y2838" s="229" t="str">
        <f>IFERROR(IF(VLOOKUP($C2838,'MSCI Database'!$C:$R,11, FALSE)="","",VLOOKUP($C2838,'MSCI Database'!$C:$R,11, FALSE)),"")</f>
        <v>2019</v>
      </c>
      <c r="Z2838" s="229" t="str">
        <f>IFERROR(IF(VLOOKUP($C2838,'MSCI Database'!$C:$R,12, FALSE)="","",VLOOKUP($C2838,'MSCI Database'!$C:$R,12, FALSE)),"")</f>
        <v>Reported</v>
      </c>
      <c r="AA2838" s="229" t="str">
        <f>IFERROR(IF(VLOOKUP($C2838,'MSCI Database'!$C:$R,13, FALSE)="","",VLOOKUP($C2838,'MSCI Database'!$C:$R,13, FALSE)),"")</f>
        <v>Security vulnerability at Telefonica Brasil highlights persistent data privacy challenges</v>
      </c>
    </row>
    <row r="2839" spans="1:27" s="130" customFormat="1" ht="15" hidden="1" customHeight="1" outlineLevel="1">
      <c r="A2839" s="130" t="s">
        <v>7836</v>
      </c>
      <c r="B2839" s="130" t="s">
        <v>7837</v>
      </c>
      <c r="C2839" s="130" t="s">
        <v>7838</v>
      </c>
      <c r="D2839" s="130" t="s">
        <v>12128</v>
      </c>
      <c r="E2839" s="130" t="s">
        <v>18688</v>
      </c>
      <c r="F2839" s="215">
        <v>2.6319335253368079E-2</v>
      </c>
      <c r="G2839" s="132" t="str">
        <f ca="1">IFERROR(_xll.BQL($A2839, "cur_mkt_cap(currency=EUR)")/1000000, " ")</f>
        <v xml:space="preserve"> </v>
      </c>
      <c r="M2839" s="308"/>
      <c r="N2839" s="215">
        <f t="shared" si="116"/>
        <v>2.8509319983527012E-4</v>
      </c>
      <c r="O2839" s="172" t="str">
        <f>IFERROR(IF(VLOOKUP($C2839,'MSCI Database'!$C:$R,2, FALSE)="","",VLOOKUP($C2839,'MSCI Database'!$C:$R,2, FALSE)),"")</f>
        <v>Life &amp; Health Insurance</v>
      </c>
      <c r="P2839" s="229" t="str">
        <f>IFERROR(IF(VLOOKUP($C2839,'MSCI Database'!$C:$R,3, FALSE)="","",VLOOKUP($C2839,'MSCI Database'!$C:$R,3, FALSE)),"")</f>
        <v>BBB</v>
      </c>
      <c r="Q2839" s="229" t="str">
        <f>IFERROR(IF(VLOOKUP($C2839,'MSCI Database'!$C:$R,4, FALSE)="","",VLOOKUP($C2839,'MSCI Database'!$C:$R,4, FALSE)),"")</f>
        <v>0</v>
      </c>
      <c r="R2839" s="229">
        <f>IFERROR(IF(VLOOKUP($C2839,'MSCI Database'!$C:$R,5, FALSE)="","",VLOOKUP($C2839,'MSCI Database'!$C:$R,5, FALSE)),"")</f>
        <v>5.3</v>
      </c>
      <c r="S2839" s="229">
        <f>IFERROR(IF(VLOOKUP($C2839,'MSCI Database'!$C:$R,6, FALSE)="","",VLOOKUP($C2839,'MSCI Database'!$C:$R,6, FALSE)),"")</f>
        <v>5.6</v>
      </c>
      <c r="T2839" s="229">
        <f>IFERROR(IF(VLOOKUP($C2839,'MSCI Database'!$C:$R,7, FALSE)="","",VLOOKUP($C2839,'MSCI Database'!$C:$R,7, FALSE)),"")</f>
        <v>5.4</v>
      </c>
      <c r="U2839" s="229">
        <f>IFERROR(IF(VLOOKUP($C2839,'MSCI Database'!$C:$R,8, FALSE)="","",VLOOKUP($C2839,'MSCI Database'!$C:$R,8, FALSE)),"")</f>
        <v>4.5999999999999996</v>
      </c>
      <c r="V2839" s="229">
        <f>IFERROR(IF(VLOOKUP($C2839,'MSCI Database'!$C:$R,9, FALSE)="","",VLOOKUP($C2839,'MSCI Database'!$C:$R,9, FALSE)),"")</f>
        <v>5.0999999999999996</v>
      </c>
      <c r="W2839" s="215">
        <f t="shared" ca="1" si="117"/>
        <v>0</v>
      </c>
      <c r="X2839" s="276">
        <f>IFERROR(IF(VLOOKUP($C2839,'MSCI Database'!$C:$R,10, FALSE)="","",VLOOKUP($C2839,'MSCI Database'!$C:$R,10, FALSE)),"")</f>
        <v>40620</v>
      </c>
      <c r="Y2839" s="229" t="str">
        <f>IFERROR(IF(VLOOKUP($C2839,'MSCI Database'!$C:$R,11, FALSE)="","",VLOOKUP($C2839,'MSCI Database'!$C:$R,11, FALSE)),"")</f>
        <v>2019</v>
      </c>
      <c r="Z2839" s="229" t="str">
        <f>IFERROR(IF(VLOOKUP($C2839,'MSCI Database'!$C:$R,12, FALSE)="","",VLOOKUP($C2839,'MSCI Database'!$C:$R,12, FALSE)),"")</f>
        <v>Reported</v>
      </c>
      <c r="AA2839" s="229" t="str">
        <f>IFERROR(IF(VLOOKUP($C2839,'MSCI Database'!$C:$R,13, FALSE)="","",VLOOKUP($C2839,'MSCI Database'!$C:$R,13, FALSE)),"")</f>
        <v>Strong talent management; concerns in corporate governance practices persist</v>
      </c>
    </row>
    <row r="2840" spans="1:27" s="130" customFormat="1" ht="15" hidden="1" customHeight="1" outlineLevel="1">
      <c r="A2840" s="130" t="s">
        <v>219</v>
      </c>
      <c r="B2840" s="130" t="s">
        <v>220</v>
      </c>
      <c r="C2840" s="130" t="s">
        <v>221</v>
      </c>
      <c r="D2840" s="130" t="s">
        <v>18687</v>
      </c>
      <c r="E2840" s="130" t="s">
        <v>100</v>
      </c>
      <c r="F2840" s="215">
        <v>2.968950574864393E-2</v>
      </c>
      <c r="G2840" s="132" t="str">
        <f ca="1">IFERROR(_xll.BQL($A2840, "cur_mkt_cap(currency=EUR)")/1000000, " ")</f>
        <v xml:space="preserve"> </v>
      </c>
      <c r="M2840" s="308"/>
      <c r="N2840" s="215">
        <f t="shared" si="116"/>
        <v>3.2159916327390421E-4</v>
      </c>
      <c r="O2840" s="172" t="str">
        <f>IFERROR(IF(VLOOKUP($C2840,'MSCI Database'!$C:$R,2, FALSE)="","",VLOOKUP($C2840,'MSCI Database'!$C:$R,2, FALSE)),"")</f>
        <v>Utilities</v>
      </c>
      <c r="P2840" s="229" t="str">
        <f>IFERROR(IF(VLOOKUP($C2840,'MSCI Database'!$C:$R,3, FALSE)="","",VLOOKUP($C2840,'MSCI Database'!$C:$R,3, FALSE)),"")</f>
        <v>AAA</v>
      </c>
      <c r="Q2840" s="229" t="str">
        <f>IFERROR(IF(VLOOKUP($C2840,'MSCI Database'!$C:$R,4, FALSE)="","",VLOOKUP($C2840,'MSCI Database'!$C:$R,4, FALSE)),"")</f>
        <v>0</v>
      </c>
      <c r="R2840" s="229">
        <f>IFERROR(IF(VLOOKUP($C2840,'MSCI Database'!$C:$R,5, FALSE)="","",VLOOKUP($C2840,'MSCI Database'!$C:$R,5, FALSE)),"")</f>
        <v>10</v>
      </c>
      <c r="S2840" s="229">
        <f>IFERROR(IF(VLOOKUP($C2840,'MSCI Database'!$C:$R,6, FALSE)="","",VLOOKUP($C2840,'MSCI Database'!$C:$R,6, FALSE)),"")</f>
        <v>9.3000000000000007</v>
      </c>
      <c r="T2840" s="229">
        <f>IFERROR(IF(VLOOKUP($C2840,'MSCI Database'!$C:$R,7, FALSE)="","",VLOOKUP($C2840,'MSCI Database'!$C:$R,7, FALSE)),"")</f>
        <v>4.2</v>
      </c>
      <c r="U2840" s="229">
        <f>IFERROR(IF(VLOOKUP($C2840,'MSCI Database'!$C:$R,8, FALSE)="","",VLOOKUP($C2840,'MSCI Database'!$C:$R,8, FALSE)),"")</f>
        <v>5.8</v>
      </c>
      <c r="V2840" s="229">
        <f>IFERROR(IF(VLOOKUP($C2840,'MSCI Database'!$C:$R,9, FALSE)="","",VLOOKUP($C2840,'MSCI Database'!$C:$R,9, FALSE)),"")</f>
        <v>7.5</v>
      </c>
      <c r="W2840" s="215">
        <f t="shared" ca="1" si="117"/>
        <v>0</v>
      </c>
      <c r="X2840" s="276">
        <f>IFERROR(IF(VLOOKUP($C2840,'MSCI Database'!$C:$R,10, FALSE)="","",VLOOKUP($C2840,'MSCI Database'!$C:$R,10, FALSE)),"")</f>
        <v>15209000</v>
      </c>
      <c r="Y2840" s="229" t="str">
        <f>IFERROR(IF(VLOOKUP($C2840,'MSCI Database'!$C:$R,11, FALSE)="","",VLOOKUP($C2840,'MSCI Database'!$C:$R,11, FALSE)),"")</f>
        <v>2019</v>
      </c>
      <c r="Z2840" s="229" t="str">
        <f>IFERROR(IF(VLOOKUP($C2840,'MSCI Database'!$C:$R,12, FALSE)="","",VLOOKUP($C2840,'MSCI Database'!$C:$R,12, FALSE)),"")</f>
        <v>Reported</v>
      </c>
      <c r="AA2840" s="229" t="str">
        <f>IFERROR(IF(VLOOKUP($C2840,'MSCI Database'!$C:$R,13, FALSE)="","",VLOOKUP($C2840,'MSCI Database'!$C:$R,13, FALSE)),"")</f>
        <v>Aggressive renewable energy expansion and decarbonization targets support the rating</v>
      </c>
    </row>
    <row r="2841" spans="1:27" s="130" customFormat="1" ht="15" hidden="1" customHeight="1" outlineLevel="1">
      <c r="A2841" s="130" t="s">
        <v>7252</v>
      </c>
      <c r="B2841" s="130" t="s">
        <v>7253</v>
      </c>
      <c r="C2841" s="130" t="s">
        <v>7254</v>
      </c>
      <c r="D2841" s="130" t="s">
        <v>12128</v>
      </c>
      <c r="E2841" s="130" t="s">
        <v>12133</v>
      </c>
      <c r="F2841" s="215">
        <v>2.6279323360694051E-2</v>
      </c>
      <c r="G2841" s="132" t="str">
        <f ca="1">IFERROR(_xll.BQL($A2841, "cur_mkt_cap(currency=EUR)")/1000000, " ")</f>
        <v xml:space="preserve"> </v>
      </c>
      <c r="M2841" s="308"/>
      <c r="N2841" s="215">
        <f t="shared" si="116"/>
        <v>2.8465978772952764E-4</v>
      </c>
      <c r="O2841" s="172" t="str">
        <f>IFERROR(IF(VLOOKUP($C2841,'MSCI Database'!$C:$R,2, FALSE)="","",VLOOKUP($C2841,'MSCI Database'!$C:$R,2, FALSE)),"")</f>
        <v>Biotechnology</v>
      </c>
      <c r="P2841" s="229" t="str">
        <f>IFERROR(IF(VLOOKUP($C2841,'MSCI Database'!$C:$R,3, FALSE)="","",VLOOKUP($C2841,'MSCI Database'!$C:$R,3, FALSE)),"")</f>
        <v>BB</v>
      </c>
      <c r="Q2841" s="229" t="str">
        <f>IFERROR(IF(VLOOKUP($C2841,'MSCI Database'!$C:$R,4, FALSE)="","",VLOOKUP($C2841,'MSCI Database'!$C:$R,4, FALSE)),"")</f>
        <v>1</v>
      </c>
      <c r="R2841" s="229">
        <f>IFERROR(IF(VLOOKUP($C2841,'MSCI Database'!$C:$R,5, FALSE)="","",VLOOKUP($C2841,'MSCI Database'!$C:$R,5, FALSE)),"")</f>
        <v>4</v>
      </c>
      <c r="S2841" s="229">
        <f>IFERROR(IF(VLOOKUP($C2841,'MSCI Database'!$C:$R,6, FALSE)="","",VLOOKUP($C2841,'MSCI Database'!$C:$R,6, FALSE)),"")</f>
        <v>4.5999999999999996</v>
      </c>
      <c r="T2841" s="229">
        <f>IFERROR(IF(VLOOKUP($C2841,'MSCI Database'!$C:$R,7, FALSE)="","",VLOOKUP($C2841,'MSCI Database'!$C:$R,7, FALSE)),"")</f>
        <v>4.3</v>
      </c>
      <c r="U2841" s="229">
        <f>IFERROR(IF(VLOOKUP($C2841,'MSCI Database'!$C:$R,8, FALSE)="","",VLOOKUP($C2841,'MSCI Database'!$C:$R,8, FALSE)),"")</f>
        <v>5.6</v>
      </c>
      <c r="V2841" s="229">
        <f>IFERROR(IF(VLOOKUP($C2841,'MSCI Database'!$C:$R,9, FALSE)="","",VLOOKUP($C2841,'MSCI Database'!$C:$R,9, FALSE)),"")</f>
        <v>4.8</v>
      </c>
      <c r="W2841" s="215">
        <f t="shared" ca="1" si="117"/>
        <v>0</v>
      </c>
      <c r="X2841" s="276">
        <f>IFERROR(IF(VLOOKUP($C2841,'MSCI Database'!$C:$R,10, FALSE)="","",VLOOKUP($C2841,'MSCI Database'!$C:$R,10, FALSE)),"")</f>
        <v>9375</v>
      </c>
      <c r="Y2841" s="229" t="str">
        <f>IFERROR(IF(VLOOKUP($C2841,'MSCI Database'!$C:$R,11, FALSE)="","",VLOOKUP($C2841,'MSCI Database'!$C:$R,11, FALSE)),"")</f>
        <v>2019</v>
      </c>
      <c r="Z2841" s="229" t="str">
        <f>IFERROR(IF(VLOOKUP($C2841,'MSCI Database'!$C:$R,12, FALSE)="","",VLOOKUP($C2841,'MSCI Database'!$C:$R,12, FALSE)),"")</f>
        <v>Reported</v>
      </c>
      <c r="AA2841" s="229" t="str">
        <f>IFERROR(IF(VLOOKUP($C2841,'MSCI Database'!$C:$R,13, FALSE)="","",VLOOKUP($C2841,'MSCI Database'!$C:$R,13, FALSE)),"")</f>
        <v>Strengthened employee management programs drive upgrade</v>
      </c>
    </row>
    <row r="2842" spans="1:27" s="130" customFormat="1" ht="15" hidden="1" customHeight="1" outlineLevel="1">
      <c r="A2842" s="130" t="s">
        <v>1079</v>
      </c>
      <c r="B2842" s="130" t="s">
        <v>1080</v>
      </c>
      <c r="C2842" s="130" t="s">
        <v>1081</v>
      </c>
      <c r="D2842" s="130" t="s">
        <v>12135</v>
      </c>
      <c r="E2842" s="130" t="s">
        <v>18707</v>
      </c>
      <c r="F2842" s="215">
        <v>2.0975638054268601E-2</v>
      </c>
      <c r="G2842" s="132" t="str">
        <f ca="1">IFERROR(_xll.BQL($A2842, "cur_mkt_cap(currency=EUR)")/1000000, " ")</f>
        <v xml:space="preserve"> </v>
      </c>
      <c r="M2842" s="308"/>
      <c r="N2842" s="215">
        <f t="shared" si="116"/>
        <v>2.2720983314776668E-4</v>
      </c>
      <c r="O2842" s="172" t="str">
        <f>IFERROR(IF(VLOOKUP($C2842,'MSCI Database'!$C:$R,2, FALSE)="","",VLOOKUP($C2842,'MSCI Database'!$C:$R,2, FALSE)),"")</f>
        <v>Oil &amp; Gas Refining, Marketing, Transportation &amp; Storage</v>
      </c>
      <c r="P2842" s="229" t="str">
        <f>IFERROR(IF(VLOOKUP($C2842,'MSCI Database'!$C:$R,3, FALSE)="","",VLOOKUP($C2842,'MSCI Database'!$C:$R,3, FALSE)),"")</f>
        <v>A</v>
      </c>
      <c r="Q2842" s="229" t="str">
        <f>IFERROR(IF(VLOOKUP($C2842,'MSCI Database'!$C:$R,4, FALSE)="","",VLOOKUP($C2842,'MSCI Database'!$C:$R,4, FALSE)),"")</f>
        <v>1</v>
      </c>
      <c r="R2842" s="229">
        <f>IFERROR(IF(VLOOKUP($C2842,'MSCI Database'!$C:$R,5, FALSE)="","",VLOOKUP($C2842,'MSCI Database'!$C:$R,5, FALSE)),"")</f>
        <v>6.5</v>
      </c>
      <c r="S2842" s="229">
        <f>IFERROR(IF(VLOOKUP($C2842,'MSCI Database'!$C:$R,6, FALSE)="","",VLOOKUP($C2842,'MSCI Database'!$C:$R,6, FALSE)),"")</f>
        <v>5</v>
      </c>
      <c r="T2842" s="229">
        <f>IFERROR(IF(VLOOKUP($C2842,'MSCI Database'!$C:$R,7, FALSE)="","",VLOOKUP($C2842,'MSCI Database'!$C:$R,7, FALSE)),"")</f>
        <v>5.7</v>
      </c>
      <c r="U2842" s="229">
        <f>IFERROR(IF(VLOOKUP($C2842,'MSCI Database'!$C:$R,8, FALSE)="","",VLOOKUP($C2842,'MSCI Database'!$C:$R,8, FALSE)),"")</f>
        <v>5.8</v>
      </c>
      <c r="V2842" s="229">
        <f>IFERROR(IF(VLOOKUP($C2842,'MSCI Database'!$C:$R,9, FALSE)="","",VLOOKUP($C2842,'MSCI Database'!$C:$R,9, FALSE)),"")</f>
        <v>5.4</v>
      </c>
      <c r="W2842" s="215">
        <f t="shared" ca="1" si="117"/>
        <v>0</v>
      </c>
      <c r="X2842" s="276">
        <f>IFERROR(IF(VLOOKUP($C2842,'MSCI Database'!$C:$R,10, FALSE)="","",VLOOKUP($C2842,'MSCI Database'!$C:$R,10, FALSE)),"")</f>
        <v>2458956</v>
      </c>
      <c r="Y2842" s="229" t="str">
        <f>IFERROR(IF(VLOOKUP($C2842,'MSCI Database'!$C:$R,11, FALSE)="","",VLOOKUP($C2842,'MSCI Database'!$C:$R,11, FALSE)),"")</f>
        <v>2019</v>
      </c>
      <c r="Z2842" s="229" t="str">
        <f>IFERROR(IF(VLOOKUP($C2842,'MSCI Database'!$C:$R,12, FALSE)="","",VLOOKUP($C2842,'MSCI Database'!$C:$R,12, FALSE)),"")</f>
        <v>E.Segmt-Moderate</v>
      </c>
      <c r="AA2842" s="229" t="str">
        <f>IFERROR(IF(VLOOKUP($C2842,'MSCI Database'!$C:$R,13, FALSE)="","",VLOOKUP($C2842,'MSCI Database'!$C:$R,13, FALSE)),"")</f>
        <v>Leads global peers in corporate governance practices</v>
      </c>
    </row>
    <row r="2843" spans="1:27" s="130" customFormat="1" ht="15" hidden="1" customHeight="1" outlineLevel="1">
      <c r="A2843" s="130" t="s">
        <v>984</v>
      </c>
      <c r="B2843" s="130" t="s">
        <v>985</v>
      </c>
      <c r="C2843" s="130" t="s">
        <v>986</v>
      </c>
      <c r="D2843" s="130" t="s">
        <v>12135</v>
      </c>
      <c r="E2843" s="130" t="s">
        <v>18704</v>
      </c>
      <c r="F2843" s="215">
        <v>2.0959559441490049E-2</v>
      </c>
      <c r="G2843" s="132" t="str">
        <f ca="1">IFERROR(_xll.BQL($A2843, "cur_mkt_cap(currency=EUR)")/1000000, " ")</f>
        <v xml:space="preserve"> </v>
      </c>
      <c r="M2843" s="308"/>
      <c r="N2843" s="215">
        <f t="shared" si="116"/>
        <v>2.2703566829436814E-4</v>
      </c>
      <c r="O2843" s="172" t="str">
        <f>IFERROR(IF(VLOOKUP($C2843,'MSCI Database'!$C:$R,2, FALSE)="","",VLOOKUP($C2843,'MSCI Database'!$C:$R,2, FALSE)),"")</f>
        <v>Commercial Services &amp; Supplies</v>
      </c>
      <c r="P2843" s="229" t="str">
        <f>IFERROR(IF(VLOOKUP($C2843,'MSCI Database'!$C:$R,3, FALSE)="","",VLOOKUP($C2843,'MSCI Database'!$C:$R,3, FALSE)),"")</f>
        <v>A</v>
      </c>
      <c r="Q2843" s="229" t="str">
        <f>IFERROR(IF(VLOOKUP($C2843,'MSCI Database'!$C:$R,4, FALSE)="","",VLOOKUP($C2843,'MSCI Database'!$C:$R,4, FALSE)),"")</f>
        <v>0</v>
      </c>
      <c r="R2843" s="229">
        <f>IFERROR(IF(VLOOKUP($C2843,'MSCI Database'!$C:$R,5, FALSE)="","",VLOOKUP($C2843,'MSCI Database'!$C:$R,5, FALSE)),"")</f>
        <v>6.9</v>
      </c>
      <c r="S2843" s="229">
        <f>IFERROR(IF(VLOOKUP($C2843,'MSCI Database'!$C:$R,6, FALSE)="","",VLOOKUP($C2843,'MSCI Database'!$C:$R,6, FALSE)),"")</f>
        <v>5.7</v>
      </c>
      <c r="T2843" s="229">
        <f>IFERROR(IF(VLOOKUP($C2843,'MSCI Database'!$C:$R,7, FALSE)="","",VLOOKUP($C2843,'MSCI Database'!$C:$R,7, FALSE)),"")</f>
        <v>5.6</v>
      </c>
      <c r="U2843" s="229">
        <f>IFERROR(IF(VLOOKUP($C2843,'MSCI Database'!$C:$R,8, FALSE)="","",VLOOKUP($C2843,'MSCI Database'!$C:$R,8, FALSE)),"")</f>
        <v>6.2</v>
      </c>
      <c r="V2843" s="229">
        <f>IFERROR(IF(VLOOKUP($C2843,'MSCI Database'!$C:$R,9, FALSE)="","",VLOOKUP($C2843,'MSCI Database'!$C:$R,9, FALSE)),"")</f>
        <v>5.9</v>
      </c>
      <c r="W2843" s="215">
        <f t="shared" ca="1" si="117"/>
        <v>0</v>
      </c>
      <c r="X2843" s="276">
        <f>IFERROR(IF(VLOOKUP($C2843,'MSCI Database'!$C:$R,10, FALSE)="","",VLOOKUP($C2843,'MSCI Database'!$C:$R,10, FALSE)),"")</f>
        <v>127920</v>
      </c>
      <c r="Y2843" s="229" t="str">
        <f>IFERROR(IF(VLOOKUP($C2843,'MSCI Database'!$C:$R,11, FALSE)="","",VLOOKUP($C2843,'MSCI Database'!$C:$R,11, FALSE)),"")</f>
        <v>2019</v>
      </c>
      <c r="Z2843" s="229" t="str">
        <f>IFERROR(IF(VLOOKUP($C2843,'MSCI Database'!$C:$R,12, FALSE)="","",VLOOKUP($C2843,'MSCI Database'!$C:$R,12, FALSE)),"")</f>
        <v>E.Segmt-Moderately Low</v>
      </c>
      <c r="AA2843" s="229" t="str">
        <f>IFERROR(IF(VLOOKUP($C2843,'MSCI Database'!$C:$R,13, FALSE)="","",VLOOKUP($C2843,'MSCI Database'!$C:$R,13, FALSE)),"")</f>
        <v>Strong corporate governance, but unremarkable ethics framework may impede overall governance</v>
      </c>
    </row>
    <row r="2844" spans="1:27" s="130" customFormat="1" ht="15" hidden="1" customHeight="1" outlineLevel="1">
      <c r="A2844" s="130" t="s">
        <v>7736</v>
      </c>
      <c r="B2844" s="130" t="s">
        <v>7737</v>
      </c>
      <c r="C2844" s="130" t="s">
        <v>7738</v>
      </c>
      <c r="D2844" s="130" t="s">
        <v>12128</v>
      </c>
      <c r="E2844" s="130" t="s">
        <v>100</v>
      </c>
      <c r="F2844" s="215">
        <v>2.621011878062781E-2</v>
      </c>
      <c r="G2844" s="132" t="str">
        <f ca="1">IFERROR(_xll.BQL($A2844, "cur_mkt_cap(currency=EUR)")/1000000, " ")</f>
        <v xml:space="preserve"> </v>
      </c>
      <c r="M2844" s="308"/>
      <c r="N2844" s="215">
        <f t="shared" si="116"/>
        <v>2.8391015803772848E-4</v>
      </c>
      <c r="O2844" s="172" t="str">
        <f>IFERROR(IF(VLOOKUP($C2844,'MSCI Database'!$C:$R,2, FALSE)="","",VLOOKUP($C2844,'MSCI Database'!$C:$R,2, FALSE)),"")</f>
        <v>Utilities</v>
      </c>
      <c r="P2844" s="229" t="str">
        <f>IFERROR(IF(VLOOKUP($C2844,'MSCI Database'!$C:$R,3, FALSE)="","",VLOOKUP($C2844,'MSCI Database'!$C:$R,3, FALSE)),"")</f>
        <v>BB</v>
      </c>
      <c r="Q2844" s="229" t="str">
        <f>IFERROR(IF(VLOOKUP($C2844,'MSCI Database'!$C:$R,4, FALSE)="","",VLOOKUP($C2844,'MSCI Database'!$C:$R,4, FALSE)),"")</f>
        <v>0</v>
      </c>
      <c r="R2844" s="229">
        <f>IFERROR(IF(VLOOKUP($C2844,'MSCI Database'!$C:$R,5, FALSE)="","",VLOOKUP($C2844,'MSCI Database'!$C:$R,5, FALSE)),"")</f>
        <v>4.2</v>
      </c>
      <c r="S2844" s="229">
        <f>IFERROR(IF(VLOOKUP($C2844,'MSCI Database'!$C:$R,6, FALSE)="","",VLOOKUP($C2844,'MSCI Database'!$C:$R,6, FALSE)),"")</f>
        <v>4.5</v>
      </c>
      <c r="T2844" s="229">
        <f>IFERROR(IF(VLOOKUP($C2844,'MSCI Database'!$C:$R,7, FALSE)="","",VLOOKUP($C2844,'MSCI Database'!$C:$R,7, FALSE)),"")</f>
        <v>7.4</v>
      </c>
      <c r="U2844" s="229">
        <f>IFERROR(IF(VLOOKUP($C2844,'MSCI Database'!$C:$R,8, FALSE)="","",VLOOKUP($C2844,'MSCI Database'!$C:$R,8, FALSE)),"")</f>
        <v>7</v>
      </c>
      <c r="V2844" s="229">
        <f>IFERROR(IF(VLOOKUP($C2844,'MSCI Database'!$C:$R,9, FALSE)="","",VLOOKUP($C2844,'MSCI Database'!$C:$R,9, FALSE)),"")</f>
        <v>5.7</v>
      </c>
      <c r="W2844" s="215">
        <f t="shared" ca="1" si="117"/>
        <v>0</v>
      </c>
      <c r="X2844" s="276">
        <f>IFERROR(IF(VLOOKUP($C2844,'MSCI Database'!$C:$R,10, FALSE)="","",VLOOKUP($C2844,'MSCI Database'!$C:$R,10, FALSE)),"")</f>
        <v>4931639</v>
      </c>
      <c r="Y2844" s="229" t="str">
        <f>IFERROR(IF(VLOOKUP($C2844,'MSCI Database'!$C:$R,11, FALSE)="","",VLOOKUP($C2844,'MSCI Database'!$C:$R,11, FALSE)),"")</f>
        <v>2018</v>
      </c>
      <c r="Z2844" s="229" t="str">
        <f>IFERROR(IF(VLOOKUP($C2844,'MSCI Database'!$C:$R,12, FALSE)="","",VLOOKUP($C2844,'MSCI Database'!$C:$R,12, FALSE)),"")</f>
        <v>Reported</v>
      </c>
      <c r="AA2844" s="229" t="str">
        <f>IFERROR(IF(VLOOKUP($C2844,'MSCI Database'!$C:$R,13, FALSE)="","",VLOOKUP($C2844,'MSCI Database'!$C:$R,13, FALSE)),"")</f>
        <v>PG&amp;E emerges out of bankruptcy but wildfire related liabilities remain a concern</v>
      </c>
    </row>
    <row r="2845" spans="1:27" s="130" customFormat="1" ht="15" hidden="1" customHeight="1" outlineLevel="1">
      <c r="A2845" s="130" t="s">
        <v>7182</v>
      </c>
      <c r="B2845" s="130" t="s">
        <v>7183</v>
      </c>
      <c r="C2845" s="130" t="s">
        <v>7184</v>
      </c>
      <c r="D2845" s="130" t="s">
        <v>12128</v>
      </c>
      <c r="E2845" s="130" t="s">
        <v>12133</v>
      </c>
      <c r="F2845" s="215">
        <v>2.6208539974260842E-2</v>
      </c>
      <c r="G2845" s="132" t="str">
        <f ca="1">IFERROR(_xll.BQL($A2845, "cur_mkt_cap(currency=EUR)")/1000000, " ")</f>
        <v xml:space="preserve"> </v>
      </c>
      <c r="M2845" s="308"/>
      <c r="N2845" s="215">
        <f t="shared" si="116"/>
        <v>2.8389305627756829E-4</v>
      </c>
      <c r="O2845" s="172" t="str">
        <f>IFERROR(IF(VLOOKUP($C2845,'MSCI Database'!$C:$R,2, FALSE)="","",VLOOKUP($C2845,'MSCI Database'!$C:$R,2, FALSE)),"")</f>
        <v>Health Care Equipment &amp; Supplies</v>
      </c>
      <c r="P2845" s="229" t="str">
        <f>IFERROR(IF(VLOOKUP($C2845,'MSCI Database'!$C:$R,3, FALSE)="","",VLOOKUP($C2845,'MSCI Database'!$C:$R,3, FALSE)),"")</f>
        <v>AA</v>
      </c>
      <c r="Q2845" s="229" t="str">
        <f>IFERROR(IF(VLOOKUP($C2845,'MSCI Database'!$C:$R,4, FALSE)="","",VLOOKUP($C2845,'MSCI Database'!$C:$R,4, FALSE)),"")</f>
        <v>1</v>
      </c>
      <c r="R2845" s="229">
        <f>IFERROR(IF(VLOOKUP($C2845,'MSCI Database'!$C:$R,5, FALSE)="","",VLOOKUP($C2845,'MSCI Database'!$C:$R,5, FALSE)),"")</f>
        <v>8</v>
      </c>
      <c r="S2845" s="229">
        <f>IFERROR(IF(VLOOKUP($C2845,'MSCI Database'!$C:$R,6, FALSE)="","",VLOOKUP($C2845,'MSCI Database'!$C:$R,6, FALSE)),"")</f>
        <v>10</v>
      </c>
      <c r="T2845" s="229">
        <f>IFERROR(IF(VLOOKUP($C2845,'MSCI Database'!$C:$R,7, FALSE)="","",VLOOKUP($C2845,'MSCI Database'!$C:$R,7, FALSE)),"")</f>
        <v>7.3</v>
      </c>
      <c r="U2845" s="229">
        <f>IFERROR(IF(VLOOKUP($C2845,'MSCI Database'!$C:$R,8, FALSE)="","",VLOOKUP($C2845,'MSCI Database'!$C:$R,8, FALSE)),"")</f>
        <v>6.1</v>
      </c>
      <c r="V2845" s="229">
        <f>IFERROR(IF(VLOOKUP($C2845,'MSCI Database'!$C:$R,9, FALSE)="","",VLOOKUP($C2845,'MSCI Database'!$C:$R,9, FALSE)),"")</f>
        <v>7</v>
      </c>
      <c r="W2845" s="215">
        <f t="shared" ca="1" si="117"/>
        <v>0</v>
      </c>
      <c r="X2845" s="276">
        <f>IFERROR(IF(VLOOKUP($C2845,'MSCI Database'!$C:$R,10, FALSE)="","",VLOOKUP($C2845,'MSCI Database'!$C:$R,10, FALSE)),"")</f>
        <v>23828</v>
      </c>
      <c r="Y2845" s="229" t="str">
        <f>IFERROR(IF(VLOOKUP($C2845,'MSCI Database'!$C:$R,11, FALSE)="","",VLOOKUP($C2845,'MSCI Database'!$C:$R,11, FALSE)),"")</f>
        <v>2019</v>
      </c>
      <c r="Z2845" s="229" t="str">
        <f>IFERROR(IF(VLOOKUP($C2845,'MSCI Database'!$C:$R,12, FALSE)="","",VLOOKUP($C2845,'MSCI Database'!$C:$R,12, FALSE)),"")</f>
        <v>Reported</v>
      </c>
      <c r="AA2845" s="229" t="str">
        <f>IFERROR(IF(VLOOKUP($C2845,'MSCI Database'!$C:$R,13, FALSE)="","",VLOOKUP($C2845,'MSCI Database'!$C:$R,13, FALSE)),"")</f>
        <v>Robust quality control and talent management programs, improved anti-corruption measures</v>
      </c>
    </row>
    <row r="2846" spans="1:27" s="130" customFormat="1" ht="15" hidden="1" customHeight="1" outlineLevel="1">
      <c r="A2846" s="130" t="s">
        <v>1024</v>
      </c>
      <c r="B2846" s="130" t="s">
        <v>1025</v>
      </c>
      <c r="C2846" s="130" t="s">
        <v>1026</v>
      </c>
      <c r="D2846" s="130" t="s">
        <v>12135</v>
      </c>
      <c r="E2846" s="130" t="s">
        <v>18707</v>
      </c>
      <c r="F2846" s="215">
        <v>2.0868429182144582E-2</v>
      </c>
      <c r="G2846" s="132" t="str">
        <f ca="1">IFERROR(_xll.BQL($A2846, "cur_mkt_cap(currency=EUR)")/1000000, " ")</f>
        <v xml:space="preserve"> </v>
      </c>
      <c r="M2846" s="308"/>
      <c r="N2846" s="215">
        <f t="shared" si="116"/>
        <v>2.2604853784489022E-4</v>
      </c>
      <c r="O2846" s="172" t="str">
        <f>IFERROR(IF(VLOOKUP($C2846,'MSCI Database'!$C:$R,2, FALSE)="","",VLOOKUP($C2846,'MSCI Database'!$C:$R,2, FALSE)),"")</f>
        <v>Oil &amp; Gas Refining, Marketing, Transportation &amp; Storage</v>
      </c>
      <c r="P2846" s="229" t="str">
        <f>IFERROR(IF(VLOOKUP($C2846,'MSCI Database'!$C:$R,3, FALSE)="","",VLOOKUP($C2846,'MSCI Database'!$C:$R,3, FALSE)),"")</f>
        <v>BBB</v>
      </c>
      <c r="Q2846" s="229" t="str">
        <f>IFERROR(IF(VLOOKUP($C2846,'MSCI Database'!$C:$R,4, FALSE)="","",VLOOKUP($C2846,'MSCI Database'!$C:$R,4, FALSE)),"")</f>
        <v>0</v>
      </c>
      <c r="R2846" s="229">
        <f>IFERROR(IF(VLOOKUP($C2846,'MSCI Database'!$C:$R,5, FALSE)="","",VLOOKUP($C2846,'MSCI Database'!$C:$R,5, FALSE)),"")</f>
        <v>5.6</v>
      </c>
      <c r="S2846" s="229">
        <f>IFERROR(IF(VLOOKUP($C2846,'MSCI Database'!$C:$R,6, FALSE)="","",VLOOKUP($C2846,'MSCI Database'!$C:$R,6, FALSE)),"")</f>
        <v>3.5</v>
      </c>
      <c r="T2846" s="229">
        <f>IFERROR(IF(VLOOKUP($C2846,'MSCI Database'!$C:$R,7, FALSE)="","",VLOOKUP($C2846,'MSCI Database'!$C:$R,7, FALSE)),"")</f>
        <v>4.8</v>
      </c>
      <c r="U2846" s="229">
        <f>IFERROR(IF(VLOOKUP($C2846,'MSCI Database'!$C:$R,8, FALSE)="","",VLOOKUP($C2846,'MSCI Database'!$C:$R,8, FALSE)),"")</f>
        <v>5.7</v>
      </c>
      <c r="V2846" s="229">
        <f>IFERROR(IF(VLOOKUP($C2846,'MSCI Database'!$C:$R,9, FALSE)="","",VLOOKUP($C2846,'MSCI Database'!$C:$R,9, FALSE)),"")</f>
        <v>4.5999999999999996</v>
      </c>
      <c r="W2846" s="215">
        <f t="shared" ca="1" si="117"/>
        <v>0</v>
      </c>
      <c r="X2846" s="276">
        <f>IFERROR(IF(VLOOKUP($C2846,'MSCI Database'!$C:$R,10, FALSE)="","",VLOOKUP($C2846,'MSCI Database'!$C:$R,10, FALSE)),"")</f>
        <v>1009134</v>
      </c>
      <c r="Y2846" s="229" t="str">
        <f>IFERROR(IF(VLOOKUP($C2846,'MSCI Database'!$C:$R,11, FALSE)="","",VLOOKUP($C2846,'MSCI Database'!$C:$R,11, FALSE)),"")</f>
        <v>2019</v>
      </c>
      <c r="Z2846" s="229" t="str">
        <f>IFERROR(IF(VLOOKUP($C2846,'MSCI Database'!$C:$R,12, FALSE)="","",VLOOKUP($C2846,'MSCI Database'!$C:$R,12, FALSE)),"")</f>
        <v>Reported</v>
      </c>
      <c r="AA2846" s="229" t="str">
        <f>IFERROR(IF(VLOOKUP($C2846,'MSCI Database'!$C:$R,13, FALSE)="","",VLOOKUP($C2846,'MSCI Database'!$C:$R,13, FALSE)),"")</f>
        <v>Robust governance structure, concerns about greenhouse gas mitigation capacity persist</v>
      </c>
    </row>
    <row r="2847" spans="1:27" s="130" customFormat="1" ht="15" hidden="1" customHeight="1" outlineLevel="1">
      <c r="A2847" s="130" t="s">
        <v>1807</v>
      </c>
      <c r="B2847" s="130" t="s">
        <v>1808</v>
      </c>
      <c r="C2847" s="130" t="s">
        <v>1809</v>
      </c>
      <c r="D2847" s="130" t="s">
        <v>12129</v>
      </c>
      <c r="E2847" s="130" t="s">
        <v>12133</v>
      </c>
      <c r="F2847" s="215">
        <v>3.050147053905725E-2</v>
      </c>
      <c r="G2847" s="132" t="str">
        <f ca="1">IFERROR(_xll.BQL($A2847, "cur_mkt_cap(currency=EUR)")/1000000, " ")</f>
        <v xml:space="preserve"> </v>
      </c>
      <c r="M2847" s="308"/>
      <c r="N2847" s="215">
        <f t="shared" si="116"/>
        <v>3.3039443253219162E-4</v>
      </c>
      <c r="O2847" s="172" t="str">
        <f>IFERROR(IF(VLOOKUP($C2847,'MSCI Database'!$C:$R,2, FALSE)="","",VLOOKUP($C2847,'MSCI Database'!$C:$R,2, FALSE)),"")</f>
        <v>Health Care Providers &amp; Services</v>
      </c>
      <c r="P2847" s="229" t="str">
        <f>IFERROR(IF(VLOOKUP($C2847,'MSCI Database'!$C:$R,3, FALSE)="","",VLOOKUP($C2847,'MSCI Database'!$C:$R,3, FALSE)),"")</f>
        <v>BBB</v>
      </c>
      <c r="Q2847" s="229" t="str">
        <f>IFERROR(IF(VLOOKUP($C2847,'MSCI Database'!$C:$R,4, FALSE)="","",VLOOKUP($C2847,'MSCI Database'!$C:$R,4, FALSE)),"")</f>
        <v>1</v>
      </c>
      <c r="R2847" s="229">
        <f>IFERROR(IF(VLOOKUP($C2847,'MSCI Database'!$C:$R,5, FALSE)="","",VLOOKUP($C2847,'MSCI Database'!$C:$R,5, FALSE)),"")</f>
        <v>5.5</v>
      </c>
      <c r="S2847" s="229">
        <f>IFERROR(IF(VLOOKUP($C2847,'MSCI Database'!$C:$R,6, FALSE)="","",VLOOKUP($C2847,'MSCI Database'!$C:$R,6, FALSE)),"")</f>
        <v>10</v>
      </c>
      <c r="T2847" s="229">
        <f>IFERROR(IF(VLOOKUP($C2847,'MSCI Database'!$C:$R,7, FALSE)="","",VLOOKUP($C2847,'MSCI Database'!$C:$R,7, FALSE)),"")</f>
        <v>4.3</v>
      </c>
      <c r="U2847" s="229">
        <f>IFERROR(IF(VLOOKUP($C2847,'MSCI Database'!$C:$R,8, FALSE)="","",VLOOKUP($C2847,'MSCI Database'!$C:$R,8, FALSE)),"")</f>
        <v>5.4</v>
      </c>
      <c r="V2847" s="229">
        <f>IFERROR(IF(VLOOKUP($C2847,'MSCI Database'!$C:$R,9, FALSE)="","",VLOOKUP($C2847,'MSCI Database'!$C:$R,9, FALSE)),"")</f>
        <v>5</v>
      </c>
      <c r="W2847" s="215">
        <f t="shared" ca="1" si="117"/>
        <v>0</v>
      </c>
      <c r="X2847" s="276">
        <f>IFERROR(IF(VLOOKUP($C2847,'MSCI Database'!$C:$R,10, FALSE)="","",VLOOKUP($C2847,'MSCI Database'!$C:$R,10, FALSE)),"")</f>
        <v>1509000</v>
      </c>
      <c r="Y2847" s="229" t="str">
        <f>IFERROR(IF(VLOOKUP($C2847,'MSCI Database'!$C:$R,11, FALSE)="","",VLOOKUP($C2847,'MSCI Database'!$C:$R,11, FALSE)),"")</f>
        <v>2019</v>
      </c>
      <c r="Z2847" s="229" t="str">
        <f>IFERROR(IF(VLOOKUP($C2847,'MSCI Database'!$C:$R,12, FALSE)="","",VLOOKUP($C2847,'MSCI Database'!$C:$R,12, FALSE)),"")</f>
        <v>Reported</v>
      </c>
      <c r="AA2847" s="229" t="str">
        <f>IFERROR(IF(VLOOKUP($C2847,'MSCI Database'!$C:$R,13, FALSE)="","",VLOOKUP($C2847,'MSCI Database'!$C:$R,13, FALSE)),"")</f>
        <v>Lags most peers in labor management programs, which may be particularly critical during COVID-19</v>
      </c>
    </row>
    <row r="2848" spans="1:27" s="130" customFormat="1" ht="15" hidden="1" customHeight="1" outlineLevel="1">
      <c r="A2848" s="130" t="s">
        <v>7826</v>
      </c>
      <c r="B2848" s="130" t="s">
        <v>7827</v>
      </c>
      <c r="C2848" s="130" t="s">
        <v>7828</v>
      </c>
      <c r="D2848" s="130" t="s">
        <v>12128</v>
      </c>
      <c r="E2848" s="130" t="s">
        <v>18673</v>
      </c>
      <c r="F2848" s="215">
        <v>2.594631940357478E-2</v>
      </c>
      <c r="G2848" s="132" t="str">
        <f ca="1">IFERROR(_xll.BQL($A2848, "cur_mkt_cap(currency=EUR)")/1000000, " ")</f>
        <v xml:space="preserve"> </v>
      </c>
      <c r="M2848" s="308"/>
      <c r="N2848" s="215">
        <f t="shared" si="116"/>
        <v>2.8105266153203787E-4</v>
      </c>
      <c r="O2848" s="172" t="str">
        <f>IFERROR(IF(VLOOKUP($C2848,'MSCI Database'!$C:$R,2, FALSE)="","",VLOOKUP($C2848,'MSCI Database'!$C:$R,2, FALSE)),"")</f>
        <v>Electrical Equipment</v>
      </c>
      <c r="P2848" s="229" t="str">
        <f>IFERROR(IF(VLOOKUP($C2848,'MSCI Database'!$C:$R,3, FALSE)="","",VLOOKUP($C2848,'MSCI Database'!$C:$R,3, FALSE)),"")</f>
        <v>BBB</v>
      </c>
      <c r="Q2848" s="229" t="str">
        <f>IFERROR(IF(VLOOKUP($C2848,'MSCI Database'!$C:$R,4, FALSE)="","",VLOOKUP($C2848,'MSCI Database'!$C:$R,4, FALSE)),"")</f>
        <v>0</v>
      </c>
      <c r="R2848" s="229">
        <f>IFERROR(IF(VLOOKUP($C2848,'MSCI Database'!$C:$R,5, FALSE)="","",VLOOKUP($C2848,'MSCI Database'!$C:$R,5, FALSE)),"")</f>
        <v>4.4000000000000004</v>
      </c>
      <c r="S2848" s="229">
        <f>IFERROR(IF(VLOOKUP($C2848,'MSCI Database'!$C:$R,6, FALSE)="","",VLOOKUP($C2848,'MSCI Database'!$C:$R,6, FALSE)),"")</f>
        <v>6.9</v>
      </c>
      <c r="T2848" s="229">
        <f>IFERROR(IF(VLOOKUP($C2848,'MSCI Database'!$C:$R,7, FALSE)="","",VLOOKUP($C2848,'MSCI Database'!$C:$R,7, FALSE)),"")</f>
        <v>6</v>
      </c>
      <c r="U2848" s="229">
        <f>IFERROR(IF(VLOOKUP($C2848,'MSCI Database'!$C:$R,8, FALSE)="","",VLOOKUP($C2848,'MSCI Database'!$C:$R,8, FALSE)),"")</f>
        <v>3.3</v>
      </c>
      <c r="V2848" s="229">
        <f>IFERROR(IF(VLOOKUP($C2848,'MSCI Database'!$C:$R,9, FALSE)="","",VLOOKUP($C2848,'MSCI Database'!$C:$R,9, FALSE)),"")</f>
        <v>5.0999999999999996</v>
      </c>
      <c r="W2848" s="215">
        <f t="shared" ca="1" si="117"/>
        <v>0</v>
      </c>
      <c r="X2848" s="276">
        <f>IFERROR(IF(VLOOKUP($C2848,'MSCI Database'!$C:$R,10, FALSE)="","",VLOOKUP($C2848,'MSCI Database'!$C:$R,10, FALSE)),"")</f>
        <v>10427</v>
      </c>
      <c r="Y2848" s="229" t="str">
        <f>IFERROR(IF(VLOOKUP($C2848,'MSCI Database'!$C:$R,11, FALSE)="","",VLOOKUP($C2848,'MSCI Database'!$C:$R,11, FALSE)),"")</f>
        <v>2019</v>
      </c>
      <c r="Z2848" s="229" t="str">
        <f>IFERROR(IF(VLOOKUP($C2848,'MSCI Database'!$C:$R,12, FALSE)="","",VLOOKUP($C2848,'MSCI Database'!$C:$R,12, FALSE)),"")</f>
        <v>E.Segmt-Moderately Low</v>
      </c>
      <c r="AA2848" s="229" t="str">
        <f>IFERROR(IF(VLOOKUP($C2848,'MSCI Database'!$C:$R,13, FALSE)="","",VLOOKUP($C2848,'MSCI Database'!$C:$R,13, FALSE)),"")</f>
        <v/>
      </c>
    </row>
    <row r="2849" spans="1:27" s="130" customFormat="1" ht="15" hidden="1" customHeight="1" outlineLevel="1">
      <c r="A2849" s="130" t="s">
        <v>8387</v>
      </c>
      <c r="B2849" s="130" t="s">
        <v>8388</v>
      </c>
      <c r="C2849" s="130" t="s">
        <v>8389</v>
      </c>
      <c r="D2849" s="130" t="s">
        <v>12128</v>
      </c>
      <c r="E2849" s="130" t="s">
        <v>18689</v>
      </c>
      <c r="F2849" s="215">
        <v>2.5918814244151531E-2</v>
      </c>
      <c r="G2849" s="132" t="str">
        <f ca="1">IFERROR(_xll.BQL($A2849, "cur_mkt_cap(currency=EUR)")/1000000, " ")</f>
        <v xml:space="preserve"> </v>
      </c>
      <c r="M2849" s="308"/>
      <c r="N2849" s="215">
        <f t="shared" si="116"/>
        <v>2.8075472338745842E-4</v>
      </c>
      <c r="O2849" s="172" t="str">
        <f>IFERROR(IF(VLOOKUP($C2849,'MSCI Database'!$C:$R,2, FALSE)="","",VLOOKUP($C2849,'MSCI Database'!$C:$R,2, FALSE)),"")</f>
        <v>Software &amp; Services</v>
      </c>
      <c r="P2849" s="229" t="str">
        <f>IFERROR(IF(VLOOKUP($C2849,'MSCI Database'!$C:$R,3, FALSE)="","",VLOOKUP($C2849,'MSCI Database'!$C:$R,3, FALSE)),"")</f>
        <v>A</v>
      </c>
      <c r="Q2849" s="229" t="str">
        <f>IFERROR(IF(VLOOKUP($C2849,'MSCI Database'!$C:$R,4, FALSE)="","",VLOOKUP($C2849,'MSCI Database'!$C:$R,4, FALSE)),"")</f>
        <v>1</v>
      </c>
      <c r="R2849" s="229">
        <f>IFERROR(IF(VLOOKUP($C2849,'MSCI Database'!$C:$R,5, FALSE)="","",VLOOKUP($C2849,'MSCI Database'!$C:$R,5, FALSE)),"")</f>
        <v>6.7</v>
      </c>
      <c r="S2849" s="229">
        <f>IFERROR(IF(VLOOKUP($C2849,'MSCI Database'!$C:$R,6, FALSE)="","",VLOOKUP($C2849,'MSCI Database'!$C:$R,6, FALSE)),"")</f>
        <v>4.2</v>
      </c>
      <c r="T2849" s="229">
        <f>IFERROR(IF(VLOOKUP($C2849,'MSCI Database'!$C:$R,7, FALSE)="","",VLOOKUP($C2849,'MSCI Database'!$C:$R,7, FALSE)),"")</f>
        <v>5.2</v>
      </c>
      <c r="U2849" s="229">
        <f>IFERROR(IF(VLOOKUP($C2849,'MSCI Database'!$C:$R,8, FALSE)="","",VLOOKUP($C2849,'MSCI Database'!$C:$R,8, FALSE)),"")</f>
        <v>5.6</v>
      </c>
      <c r="V2849" s="229">
        <f>IFERROR(IF(VLOOKUP($C2849,'MSCI Database'!$C:$R,9, FALSE)="","",VLOOKUP($C2849,'MSCI Database'!$C:$R,9, FALSE)),"")</f>
        <v>5.2</v>
      </c>
      <c r="W2849" s="215">
        <f t="shared" ca="1" si="117"/>
        <v>0</v>
      </c>
      <c r="X2849" s="276">
        <f>IFERROR(IF(VLOOKUP($C2849,'MSCI Database'!$C:$R,10, FALSE)="","",VLOOKUP($C2849,'MSCI Database'!$C:$R,10, FALSE)),"")</f>
        <v>10354</v>
      </c>
      <c r="Y2849" s="229" t="str">
        <f>IFERROR(IF(VLOOKUP($C2849,'MSCI Database'!$C:$R,11, FALSE)="","",VLOOKUP($C2849,'MSCI Database'!$C:$R,11, FALSE)),"")</f>
        <v>2019</v>
      </c>
      <c r="Z2849" s="229" t="str">
        <f>IFERROR(IF(VLOOKUP($C2849,'MSCI Database'!$C:$R,12, FALSE)="","",VLOOKUP($C2849,'MSCI Database'!$C:$R,12, FALSE)),"")</f>
        <v>E.Segmt-Moderately High</v>
      </c>
      <c r="AA2849" s="229" t="str">
        <f>IFERROR(IF(VLOOKUP($C2849,'MSCI Database'!$C:$R,13, FALSE)="","",VLOOKUP($C2849,'MSCI Database'!$C:$R,13, FALSE)),"")</f>
        <v>Robust data protection measures and overall governance performance</v>
      </c>
    </row>
    <row r="2850" spans="1:27" s="130" customFormat="1" ht="15" hidden="1" customHeight="1" outlineLevel="1">
      <c r="A2850" s="130" t="s">
        <v>5036</v>
      </c>
      <c r="B2850" s="130" t="s">
        <v>5037</v>
      </c>
      <c r="C2850" s="130" t="s">
        <v>5038</v>
      </c>
      <c r="D2850" s="130" t="s">
        <v>18705</v>
      </c>
      <c r="E2850" s="130" t="s">
        <v>18684</v>
      </c>
      <c r="F2850" s="215">
        <v>2.9704759576855581E-2</v>
      </c>
      <c r="G2850" s="132" t="str">
        <f ca="1">IFERROR(_xll.BQL($A2850, "cur_mkt_cap(currency=EUR)")/1000000, " ")</f>
        <v xml:space="preserve"> </v>
      </c>
      <c r="M2850" s="308"/>
      <c r="N2850" s="215">
        <f t="shared" si="116"/>
        <v>3.2176439399317326E-4</v>
      </c>
      <c r="O2850" s="172" t="str">
        <f>IFERROR(IF(VLOOKUP($C2850,'MSCI Database'!$C:$R,2, FALSE)="","",VLOOKUP($C2850,'MSCI Database'!$C:$R,2, FALSE)),"")</f>
        <v>Steel</v>
      </c>
      <c r="P2850" s="229" t="str">
        <f>IFERROR(IF(VLOOKUP($C2850,'MSCI Database'!$C:$R,3, FALSE)="","",VLOOKUP($C2850,'MSCI Database'!$C:$R,3, FALSE)),"")</f>
        <v>BB</v>
      </c>
      <c r="Q2850" s="229" t="str">
        <f>IFERROR(IF(VLOOKUP($C2850,'MSCI Database'!$C:$R,4, FALSE)="","",VLOOKUP($C2850,'MSCI Database'!$C:$R,4, FALSE)),"")</f>
        <v>0</v>
      </c>
      <c r="R2850" s="229">
        <f>IFERROR(IF(VLOOKUP($C2850,'MSCI Database'!$C:$R,5, FALSE)="","",VLOOKUP($C2850,'MSCI Database'!$C:$R,5, FALSE)),"")</f>
        <v>3.1</v>
      </c>
      <c r="S2850" s="229">
        <f>IFERROR(IF(VLOOKUP($C2850,'MSCI Database'!$C:$R,6, FALSE)="","",VLOOKUP($C2850,'MSCI Database'!$C:$R,6, FALSE)),"")</f>
        <v>2.8</v>
      </c>
      <c r="T2850" s="229">
        <f>IFERROR(IF(VLOOKUP($C2850,'MSCI Database'!$C:$R,7, FALSE)="","",VLOOKUP($C2850,'MSCI Database'!$C:$R,7, FALSE)),"")</f>
        <v>3.6</v>
      </c>
      <c r="U2850" s="229">
        <f>IFERROR(IF(VLOOKUP($C2850,'MSCI Database'!$C:$R,8, FALSE)="","",VLOOKUP($C2850,'MSCI Database'!$C:$R,8, FALSE)),"")</f>
        <v>4.2</v>
      </c>
      <c r="V2850" s="229">
        <f>IFERROR(IF(VLOOKUP($C2850,'MSCI Database'!$C:$R,9, FALSE)="","",VLOOKUP($C2850,'MSCI Database'!$C:$R,9, FALSE)),"")</f>
        <v>3.5</v>
      </c>
      <c r="W2850" s="215">
        <f t="shared" ca="1" si="117"/>
        <v>0</v>
      </c>
      <c r="X2850" s="276">
        <f>IFERROR(IF(VLOOKUP($C2850,'MSCI Database'!$C:$R,10, FALSE)="","",VLOOKUP($C2850,'MSCI Database'!$C:$R,10, FALSE)),"")</f>
        <v>182384428</v>
      </c>
      <c r="Y2850" s="229" t="str">
        <f>IFERROR(IF(VLOOKUP($C2850,'MSCI Database'!$C:$R,11, FALSE)="","",VLOOKUP($C2850,'MSCI Database'!$C:$R,11, FALSE)),"")</f>
        <v>2019</v>
      </c>
      <c r="Z2850" s="229" t="str">
        <f>IFERROR(IF(VLOOKUP($C2850,'MSCI Database'!$C:$R,12, FALSE)="","",VLOOKUP($C2850,'MSCI Database'!$C:$R,12, FALSE)),"")</f>
        <v>Reported</v>
      </c>
      <c r="AA2850" s="229" t="str">
        <f>IFERROR(IF(VLOOKUP($C2850,'MSCI Database'!$C:$R,13, FALSE)="","",VLOOKUP($C2850,'MSCI Database'!$C:$R,13, FALSE)),"")</f>
        <v>EU ETS continues to impact viability in Europe; higher fatalities compared to 2018</v>
      </c>
    </row>
    <row r="2851" spans="1:27" s="130" customFormat="1" ht="15" hidden="1" customHeight="1" outlineLevel="1">
      <c r="A2851" s="130" t="s">
        <v>2433</v>
      </c>
      <c r="B2851" s="130" t="s">
        <v>2434</v>
      </c>
      <c r="C2851" s="130" t="s">
        <v>2435</v>
      </c>
      <c r="D2851" s="130" t="s">
        <v>18686</v>
      </c>
      <c r="E2851" s="130" t="s">
        <v>18674</v>
      </c>
      <c r="F2851" s="215">
        <v>3.551234748305461E-2</v>
      </c>
      <c r="G2851" s="132" t="str">
        <f ca="1">IFERROR(_xll.BQL($A2851, "cur_mkt_cap(currency=EUR)")/1000000, " ")</f>
        <v xml:space="preserve"> </v>
      </c>
      <c r="M2851" s="308"/>
      <c r="N2851" s="215">
        <f t="shared" si="116"/>
        <v>3.8467266289753392E-4</v>
      </c>
      <c r="O2851" s="172" t="str">
        <f>IFERROR(IF(VLOOKUP($C2851,'MSCI Database'!$C:$R,2, FALSE)="","",VLOOKUP($C2851,'MSCI Database'!$C:$R,2, FALSE)),"")</f>
        <v>Tobacco</v>
      </c>
      <c r="P2851" s="229" t="str">
        <f>IFERROR(IF(VLOOKUP($C2851,'MSCI Database'!$C:$R,3, FALSE)="","",VLOOKUP($C2851,'MSCI Database'!$C:$R,3, FALSE)),"")</f>
        <v>A</v>
      </c>
      <c r="Q2851" s="229" t="str">
        <f>IFERROR(IF(VLOOKUP($C2851,'MSCI Database'!$C:$R,4, FALSE)="","",VLOOKUP($C2851,'MSCI Database'!$C:$R,4, FALSE)),"")</f>
        <v>0</v>
      </c>
      <c r="R2851" s="229">
        <f>IFERROR(IF(VLOOKUP($C2851,'MSCI Database'!$C:$R,5, FALSE)="","",VLOOKUP($C2851,'MSCI Database'!$C:$R,5, FALSE)),"")</f>
        <v>6.8</v>
      </c>
      <c r="S2851" s="229">
        <f>IFERROR(IF(VLOOKUP($C2851,'MSCI Database'!$C:$R,6, FALSE)="","",VLOOKUP($C2851,'MSCI Database'!$C:$R,6, FALSE)),"")</f>
        <v>5.4</v>
      </c>
      <c r="T2851" s="229">
        <f>IFERROR(IF(VLOOKUP($C2851,'MSCI Database'!$C:$R,7, FALSE)="","",VLOOKUP($C2851,'MSCI Database'!$C:$R,7, FALSE)),"")</f>
        <v>3.1</v>
      </c>
      <c r="U2851" s="229">
        <f>IFERROR(IF(VLOOKUP($C2851,'MSCI Database'!$C:$R,8, FALSE)="","",VLOOKUP($C2851,'MSCI Database'!$C:$R,8, FALSE)),"")</f>
        <v>6.2</v>
      </c>
      <c r="V2851" s="229">
        <f>IFERROR(IF(VLOOKUP($C2851,'MSCI Database'!$C:$R,9, FALSE)="","",VLOOKUP($C2851,'MSCI Database'!$C:$R,9, FALSE)),"")</f>
        <v>4.5999999999999996</v>
      </c>
      <c r="W2851" s="215">
        <f t="shared" ca="1" si="117"/>
        <v>0</v>
      </c>
      <c r="X2851" s="276">
        <f>IFERROR(IF(VLOOKUP($C2851,'MSCI Database'!$C:$R,10, FALSE)="","",VLOOKUP($C2851,'MSCI Database'!$C:$R,10, FALSE)),"")</f>
        <v>258589</v>
      </c>
      <c r="Y2851" s="229" t="str">
        <f>IFERROR(IF(VLOOKUP($C2851,'MSCI Database'!$C:$R,11, FALSE)="","",VLOOKUP($C2851,'MSCI Database'!$C:$R,11, FALSE)),"")</f>
        <v>2019</v>
      </c>
      <c r="Z2851" s="229" t="str">
        <f>IFERROR(IF(VLOOKUP($C2851,'MSCI Database'!$C:$R,12, FALSE)="","",VLOOKUP($C2851,'MSCI Database'!$C:$R,12, FALSE)),"")</f>
        <v>Reported</v>
      </c>
      <c r="AA2851" s="229" t="str">
        <f>IFERROR(IF(VLOOKUP($C2851,'MSCI Database'!$C:$R,13, FALSE)="","",VLOOKUP($C2851,'MSCI Database'!$C:$R,13, FALSE)),"")</f>
        <v>Strong corporate governance structure and water conservation strategies</v>
      </c>
    </row>
    <row r="2852" spans="1:27" s="130" customFormat="1" ht="15" hidden="1" customHeight="1" outlineLevel="1">
      <c r="A2852" s="130" t="s">
        <v>7310</v>
      </c>
      <c r="B2852" s="130" t="s">
        <v>7311</v>
      </c>
      <c r="C2852" s="130" t="s">
        <v>7312</v>
      </c>
      <c r="D2852" s="130" t="s">
        <v>12128</v>
      </c>
      <c r="E2852" s="130" t="s">
        <v>18673</v>
      </c>
      <c r="F2852" s="215">
        <v>2.587206254940869E-2</v>
      </c>
      <c r="G2852" s="132" t="str">
        <f ca="1">IFERROR(_xll.BQL($A2852, "cur_mkt_cap(currency=EUR)")/1000000, " ")</f>
        <v xml:space="preserve"> </v>
      </c>
      <c r="M2852" s="308"/>
      <c r="N2852" s="215">
        <f t="shared" si="116"/>
        <v>2.8024830519248319E-4</v>
      </c>
      <c r="O2852" s="172" t="str">
        <f>IFERROR(IF(VLOOKUP($C2852,'MSCI Database'!$C:$R,2, FALSE)="","",VLOOKUP($C2852,'MSCI Database'!$C:$R,2, FALSE)),"")</f>
        <v>Professional Services</v>
      </c>
      <c r="P2852" s="229" t="str">
        <f>IFERROR(IF(VLOOKUP($C2852,'MSCI Database'!$C:$R,3, FALSE)="","",VLOOKUP($C2852,'MSCI Database'!$C:$R,3, FALSE)),"")</f>
        <v>A</v>
      </c>
      <c r="Q2852" s="229" t="str">
        <f>IFERROR(IF(VLOOKUP($C2852,'MSCI Database'!$C:$R,4, FALSE)="","",VLOOKUP($C2852,'MSCI Database'!$C:$R,4, FALSE)),"")</f>
        <v>0</v>
      </c>
      <c r="R2852" s="229">
        <f>IFERROR(IF(VLOOKUP($C2852,'MSCI Database'!$C:$R,5, FALSE)="","",VLOOKUP($C2852,'MSCI Database'!$C:$R,5, FALSE)),"")</f>
        <v>6.3</v>
      </c>
      <c r="S2852" s="229">
        <f>IFERROR(IF(VLOOKUP($C2852,'MSCI Database'!$C:$R,6, FALSE)="","",VLOOKUP($C2852,'MSCI Database'!$C:$R,6, FALSE)),"")</f>
        <v>4.9000000000000004</v>
      </c>
      <c r="T2852" s="229">
        <f>IFERROR(IF(VLOOKUP($C2852,'MSCI Database'!$C:$R,7, FALSE)="","",VLOOKUP($C2852,'MSCI Database'!$C:$R,7, FALSE)),"")</f>
        <v>4.4000000000000004</v>
      </c>
      <c r="U2852" s="229">
        <f>IFERROR(IF(VLOOKUP($C2852,'MSCI Database'!$C:$R,8, FALSE)="","",VLOOKUP($C2852,'MSCI Database'!$C:$R,8, FALSE)),"")</f>
        <v>5.2</v>
      </c>
      <c r="V2852" s="229">
        <f>IFERROR(IF(VLOOKUP($C2852,'MSCI Database'!$C:$R,9, FALSE)="","",VLOOKUP($C2852,'MSCI Database'!$C:$R,9, FALSE)),"")</f>
        <v>4.8</v>
      </c>
      <c r="W2852" s="215">
        <f t="shared" ca="1" si="117"/>
        <v>0</v>
      </c>
      <c r="X2852" s="276">
        <f>IFERROR(IF(VLOOKUP($C2852,'MSCI Database'!$C:$R,10, FALSE)="","",VLOOKUP($C2852,'MSCI Database'!$C:$R,10, FALSE)),"")</f>
        <v>62664</v>
      </c>
      <c r="Y2852" s="229" t="str">
        <f>IFERROR(IF(VLOOKUP($C2852,'MSCI Database'!$C:$R,11, FALSE)="","",VLOOKUP($C2852,'MSCI Database'!$C:$R,11, FALSE)),"")</f>
        <v>2020</v>
      </c>
      <c r="Z2852" s="229" t="str">
        <f>IFERROR(IF(VLOOKUP($C2852,'MSCI Database'!$C:$R,12, FALSE)="","",VLOOKUP($C2852,'MSCI Database'!$C:$R,12, FALSE)),"")</f>
        <v>Reported</v>
      </c>
      <c r="AA2852" s="229" t="str">
        <f>IFERROR(IF(VLOOKUP($C2852,'MSCI Database'!$C:$R,13, FALSE)="","",VLOOKUP($C2852,'MSCI Database'!$C:$R,13, FALSE)),"")</f>
        <v>Recent M&amp;A activity heightens human capital challenges</v>
      </c>
    </row>
    <row r="2853" spans="1:27" s="130" customFormat="1" ht="15" hidden="1" customHeight="1" outlineLevel="1">
      <c r="A2853" s="130" t="s">
        <v>5253</v>
      </c>
      <c r="B2853" s="130" t="s">
        <v>5254</v>
      </c>
      <c r="C2853" s="130" t="s">
        <v>5255</v>
      </c>
      <c r="D2853" s="130" t="s">
        <v>18683</v>
      </c>
      <c r="E2853" s="130" t="s">
        <v>18673</v>
      </c>
      <c r="F2853" s="215">
        <v>3.0472582459601671E-2</v>
      </c>
      <c r="G2853" s="132" t="str">
        <f ca="1">IFERROR(_xll.BQL($A2853, "cur_mkt_cap(currency=EUR)")/1000000, " ")</f>
        <v xml:space="preserve"> </v>
      </c>
      <c r="M2853" s="308"/>
      <c r="N2853" s="215">
        <f t="shared" si="116"/>
        <v>3.3008151448430767E-4</v>
      </c>
      <c r="O2853" s="172" t="str">
        <f>IFERROR(IF(VLOOKUP($C2853,'MSCI Database'!$C:$R,2, FALSE)="","",VLOOKUP($C2853,'MSCI Database'!$C:$R,2, FALSE)),"")</f>
        <v>Professional Services</v>
      </c>
      <c r="P2853" s="229" t="str">
        <f>IFERROR(IF(VLOOKUP($C2853,'MSCI Database'!$C:$R,3, FALSE)="","",VLOOKUP($C2853,'MSCI Database'!$C:$R,3, FALSE)),"")</f>
        <v>AAA</v>
      </c>
      <c r="Q2853" s="229" t="str">
        <f>IFERROR(IF(VLOOKUP($C2853,'MSCI Database'!$C:$R,4, FALSE)="","",VLOOKUP($C2853,'MSCI Database'!$C:$R,4, FALSE)),"")</f>
        <v>0</v>
      </c>
      <c r="R2853" s="229">
        <f>IFERROR(IF(VLOOKUP($C2853,'MSCI Database'!$C:$R,5, FALSE)="","",VLOOKUP($C2853,'MSCI Database'!$C:$R,5, FALSE)),"")</f>
        <v>10</v>
      </c>
      <c r="S2853" s="229">
        <f>IFERROR(IF(VLOOKUP($C2853,'MSCI Database'!$C:$R,6, FALSE)="","",VLOOKUP($C2853,'MSCI Database'!$C:$R,6, FALSE)),"")</f>
        <v>10</v>
      </c>
      <c r="T2853" s="229">
        <f>IFERROR(IF(VLOOKUP($C2853,'MSCI Database'!$C:$R,7, FALSE)="","",VLOOKUP($C2853,'MSCI Database'!$C:$R,7, FALSE)),"")</f>
        <v>7.5</v>
      </c>
      <c r="U2853" s="229">
        <f>IFERROR(IF(VLOOKUP($C2853,'MSCI Database'!$C:$R,8, FALSE)="","",VLOOKUP($C2853,'MSCI Database'!$C:$R,8, FALSE)),"")</f>
        <v>6.6</v>
      </c>
      <c r="V2853" s="229">
        <f>IFERROR(IF(VLOOKUP($C2853,'MSCI Database'!$C:$R,9, FALSE)="","",VLOOKUP($C2853,'MSCI Database'!$C:$R,9, FALSE)),"")</f>
        <v>7.2</v>
      </c>
      <c r="W2853" s="215">
        <f t="shared" ca="1" si="117"/>
        <v>0</v>
      </c>
      <c r="X2853" s="276">
        <f>IFERROR(IF(VLOOKUP($C2853,'MSCI Database'!$C:$R,10, FALSE)="","",VLOOKUP($C2853,'MSCI Database'!$C:$R,10, FALSE)),"")</f>
        <v>31140</v>
      </c>
      <c r="Y2853" s="229" t="str">
        <f>IFERROR(IF(VLOOKUP($C2853,'MSCI Database'!$C:$R,11, FALSE)="","",VLOOKUP($C2853,'MSCI Database'!$C:$R,11, FALSE)),"")</f>
        <v>2019</v>
      </c>
      <c r="Z2853" s="229" t="str">
        <f>IFERROR(IF(VLOOKUP($C2853,'MSCI Database'!$C:$R,12, FALSE)="","",VLOOKUP($C2853,'MSCI Database'!$C:$R,12, FALSE)),"")</f>
        <v>Reported</v>
      </c>
      <c r="AA2853" s="229" t="str">
        <f>IFERROR(IF(VLOOKUP($C2853,'MSCI Database'!$C:$R,13, FALSE)="","",VLOOKUP($C2853,'MSCI Database'!$C:$R,13, FALSE)),"")</f>
        <v>Industry-leading programs for managing key risks</v>
      </c>
    </row>
    <row r="2854" spans="1:27" s="130" customFormat="1" ht="15" hidden="1" customHeight="1" outlineLevel="1">
      <c r="A2854" s="130" t="s">
        <v>6869</v>
      </c>
      <c r="B2854" s="130" t="s">
        <v>6870</v>
      </c>
      <c r="C2854" s="130" t="s">
        <v>6871</v>
      </c>
      <c r="D2854" s="130" t="s">
        <v>12128</v>
      </c>
      <c r="E2854" s="130" t="s">
        <v>18682</v>
      </c>
      <c r="F2854" s="215">
        <v>2.5713663610591221E-2</v>
      </c>
      <c r="G2854" s="132" t="str">
        <f ca="1">IFERROR(_xll.BQL($A2854, "cur_mkt_cap(currency=EUR)")/1000000, " ")</f>
        <v xml:space="preserve"> </v>
      </c>
      <c r="M2854" s="308"/>
      <c r="N2854" s="215">
        <f t="shared" si="116"/>
        <v>2.7853251488534753E-4</v>
      </c>
      <c r="O2854" s="172" t="str">
        <f>IFERROR(IF(VLOOKUP($C2854,'MSCI Database'!$C:$R,2, FALSE)="","",VLOOKUP($C2854,'MSCI Database'!$C:$R,2, FALSE)),"")</f>
        <v>Casinos &amp; Gaming</v>
      </c>
      <c r="P2854" s="229" t="str">
        <f>IFERROR(IF(VLOOKUP($C2854,'MSCI Database'!$C:$R,3, FALSE)="","",VLOOKUP($C2854,'MSCI Database'!$C:$R,3, FALSE)),"")</f>
        <v>BB</v>
      </c>
      <c r="Q2854" s="229" t="str">
        <f>IFERROR(IF(VLOOKUP($C2854,'MSCI Database'!$C:$R,4, FALSE)="","",VLOOKUP($C2854,'MSCI Database'!$C:$R,4, FALSE)),"")</f>
        <v/>
      </c>
      <c r="R2854" s="229">
        <f>IFERROR(IF(VLOOKUP($C2854,'MSCI Database'!$C:$R,5, FALSE)="","",VLOOKUP($C2854,'MSCI Database'!$C:$R,5, FALSE)),"")</f>
        <v>3</v>
      </c>
      <c r="S2854" s="229">
        <f>IFERROR(IF(VLOOKUP($C2854,'MSCI Database'!$C:$R,6, FALSE)="","",VLOOKUP($C2854,'MSCI Database'!$C:$R,6, FALSE)),"")</f>
        <v>4.8</v>
      </c>
      <c r="T2854" s="229">
        <f>IFERROR(IF(VLOOKUP($C2854,'MSCI Database'!$C:$R,7, FALSE)="","",VLOOKUP($C2854,'MSCI Database'!$C:$R,7, FALSE)),"")</f>
        <v>4.0999999999999996</v>
      </c>
      <c r="U2854" s="229">
        <f>IFERROR(IF(VLOOKUP($C2854,'MSCI Database'!$C:$R,8, FALSE)="","",VLOOKUP($C2854,'MSCI Database'!$C:$R,8, FALSE)),"")</f>
        <v>3.5</v>
      </c>
      <c r="V2854" s="229">
        <f>IFERROR(IF(VLOOKUP($C2854,'MSCI Database'!$C:$R,9, FALSE)="","",VLOOKUP($C2854,'MSCI Database'!$C:$R,9, FALSE)),"")</f>
        <v>4</v>
      </c>
      <c r="W2854" s="215">
        <f t="shared" ca="1" si="117"/>
        <v>0</v>
      </c>
      <c r="X2854" s="276">
        <f>IFERROR(IF(VLOOKUP($C2854,'MSCI Database'!$C:$R,10, FALSE)="","",VLOOKUP($C2854,'MSCI Database'!$C:$R,10, FALSE)),"")</f>
        <v>23462</v>
      </c>
      <c r="Y2854" s="229" t="str">
        <f>IFERROR(IF(VLOOKUP($C2854,'MSCI Database'!$C:$R,11, FALSE)="","",VLOOKUP($C2854,'MSCI Database'!$C:$R,11, FALSE)),"")</f>
        <v>2019</v>
      </c>
      <c r="Z2854" s="229" t="str">
        <f>IFERROR(IF(VLOOKUP($C2854,'MSCI Database'!$C:$R,12, FALSE)="","",VLOOKUP($C2854,'MSCI Database'!$C:$R,12, FALSE)),"")</f>
        <v>E.Segmt-Moderate</v>
      </c>
      <c r="AA2854" s="229" t="str">
        <f>IFERROR(IF(VLOOKUP($C2854,'MSCI Database'!$C:$R,13, FALSE)="","",VLOOKUP($C2854,'MSCI Database'!$C:$R,13, FALSE)),"")</f>
        <v>Strong responsible gaming practices; limited data security measures</v>
      </c>
    </row>
    <row r="2855" spans="1:27" s="130" customFormat="1" ht="15" hidden="1" customHeight="1" outlineLevel="1">
      <c r="A2855" s="130" t="s">
        <v>104</v>
      </c>
      <c r="B2855" s="130" t="s">
        <v>105</v>
      </c>
      <c r="C2855" s="130" t="s">
        <v>106</v>
      </c>
      <c r="D2855" s="130" t="s">
        <v>12129</v>
      </c>
      <c r="E2855" s="130" t="s">
        <v>18684</v>
      </c>
      <c r="F2855" s="215">
        <v>2.9978019607793002E-2</v>
      </c>
      <c r="G2855" s="132" t="str">
        <f ca="1">IFERROR(_xll.BQL($A2855, "cur_mkt_cap(currency=EUR)")/1000000, " ")</f>
        <v xml:space="preserve"> </v>
      </c>
      <c r="M2855" s="308"/>
      <c r="N2855" s="215">
        <f t="shared" si="116"/>
        <v>3.2472436907829877E-4</v>
      </c>
      <c r="O2855" s="172" t="str">
        <f>IFERROR(IF(VLOOKUP($C2855,'MSCI Database'!$C:$R,2, FALSE)="","",VLOOKUP($C2855,'MSCI Database'!$C:$R,2, FALSE)),"")</f>
        <v>Specialty Chemicals</v>
      </c>
      <c r="P2855" s="229" t="str">
        <f>IFERROR(IF(VLOOKUP($C2855,'MSCI Database'!$C:$R,3, FALSE)="","",VLOOKUP($C2855,'MSCI Database'!$C:$R,3, FALSE)),"")</f>
        <v>A</v>
      </c>
      <c r="Q2855" s="229" t="str">
        <f>IFERROR(IF(VLOOKUP($C2855,'MSCI Database'!$C:$R,4, FALSE)="","",VLOOKUP($C2855,'MSCI Database'!$C:$R,4, FALSE)),"")</f>
        <v>0</v>
      </c>
      <c r="R2855" s="229">
        <f>IFERROR(IF(VLOOKUP($C2855,'MSCI Database'!$C:$R,5, FALSE)="","",VLOOKUP($C2855,'MSCI Database'!$C:$R,5, FALSE)),"")</f>
        <v>7</v>
      </c>
      <c r="S2855" s="229">
        <f>IFERROR(IF(VLOOKUP($C2855,'MSCI Database'!$C:$R,6, FALSE)="","",VLOOKUP($C2855,'MSCI Database'!$C:$R,6, FALSE)),"")</f>
        <v>6.2</v>
      </c>
      <c r="T2855" s="229">
        <f>IFERROR(IF(VLOOKUP($C2855,'MSCI Database'!$C:$R,7, FALSE)="","",VLOOKUP($C2855,'MSCI Database'!$C:$R,7, FALSE)),"")</f>
        <v>2.8</v>
      </c>
      <c r="U2855" s="229">
        <f>IFERROR(IF(VLOOKUP($C2855,'MSCI Database'!$C:$R,8, FALSE)="","",VLOOKUP($C2855,'MSCI Database'!$C:$R,8, FALSE)),"")</f>
        <v>6.1</v>
      </c>
      <c r="V2855" s="229">
        <f>IFERROR(IF(VLOOKUP($C2855,'MSCI Database'!$C:$R,9, FALSE)="","",VLOOKUP($C2855,'MSCI Database'!$C:$R,9, FALSE)),"")</f>
        <v>5.7</v>
      </c>
      <c r="W2855" s="215">
        <f t="shared" ca="1" si="117"/>
        <v>0</v>
      </c>
      <c r="X2855" s="276">
        <f>IFERROR(IF(VLOOKUP($C2855,'MSCI Database'!$C:$R,10, FALSE)="","",VLOOKUP($C2855,'MSCI Database'!$C:$R,10, FALSE)),"")</f>
        <v>330985</v>
      </c>
      <c r="Y2855" s="229" t="str">
        <f>IFERROR(IF(VLOOKUP($C2855,'MSCI Database'!$C:$R,11, FALSE)="","",VLOOKUP($C2855,'MSCI Database'!$C:$R,11, FALSE)),"")</f>
        <v>2019</v>
      </c>
      <c r="Z2855" s="229" t="str">
        <f>IFERROR(IF(VLOOKUP($C2855,'MSCI Database'!$C:$R,12, FALSE)="","",VLOOKUP($C2855,'MSCI Database'!$C:$R,12, FALSE)),"")</f>
        <v>Reported</v>
      </c>
      <c r="AA2855" s="229" t="str">
        <f>IFERROR(IF(VLOOKUP($C2855,'MSCI Database'!$C:$R,13, FALSE)="","",VLOOKUP($C2855,'MSCI Database'!$C:$R,13, FALSE)),"")</f>
        <v>Comprehensive environmental strategy but lags peers in phasing out chemicals of high concern</v>
      </c>
    </row>
    <row r="2856" spans="1:27" s="130" customFormat="1" ht="15" hidden="1" customHeight="1" outlineLevel="1">
      <c r="A2856" s="130" t="s">
        <v>7407</v>
      </c>
      <c r="B2856" s="130" t="s">
        <v>7408</v>
      </c>
      <c r="C2856" s="130" t="s">
        <v>7409</v>
      </c>
      <c r="D2856" s="130" t="s">
        <v>12128</v>
      </c>
      <c r="E2856" s="130" t="s">
        <v>18673</v>
      </c>
      <c r="F2856" s="215">
        <v>2.5519771754996669E-2</v>
      </c>
      <c r="G2856" s="132" t="str">
        <f ca="1">IFERROR(_xll.BQL($A2856, "cur_mkt_cap(currency=EUR)")/1000000, " ")</f>
        <v xml:space="preserve"> </v>
      </c>
      <c r="M2856" s="308"/>
      <c r="N2856" s="215">
        <f t="shared" si="116"/>
        <v>2.764322623903163E-4</v>
      </c>
      <c r="O2856" s="172" t="str">
        <f>IFERROR(IF(VLOOKUP($C2856,'MSCI Database'!$C:$R,2, FALSE)="","",VLOOKUP($C2856,'MSCI Database'!$C:$R,2, FALSE)),"")</f>
        <v>Professional Services</v>
      </c>
      <c r="P2856" s="229" t="str">
        <f>IFERROR(IF(VLOOKUP($C2856,'MSCI Database'!$C:$R,3, FALSE)="","",VLOOKUP($C2856,'MSCI Database'!$C:$R,3, FALSE)),"")</f>
        <v>A</v>
      </c>
      <c r="Q2856" s="229" t="str">
        <f>IFERROR(IF(VLOOKUP($C2856,'MSCI Database'!$C:$R,4, FALSE)="","",VLOOKUP($C2856,'MSCI Database'!$C:$R,4, FALSE)),"")</f>
        <v>0</v>
      </c>
      <c r="R2856" s="229">
        <f>IFERROR(IF(VLOOKUP($C2856,'MSCI Database'!$C:$R,5, FALSE)="","",VLOOKUP($C2856,'MSCI Database'!$C:$R,5, FALSE)),"")</f>
        <v>6.8</v>
      </c>
      <c r="S2856" s="229">
        <f>IFERROR(IF(VLOOKUP($C2856,'MSCI Database'!$C:$R,6, FALSE)="","",VLOOKUP($C2856,'MSCI Database'!$C:$R,6, FALSE)),"")</f>
        <v>5.0999999999999996</v>
      </c>
      <c r="T2856" s="229">
        <f>IFERROR(IF(VLOOKUP($C2856,'MSCI Database'!$C:$R,7, FALSE)="","",VLOOKUP($C2856,'MSCI Database'!$C:$R,7, FALSE)),"")</f>
        <v>5</v>
      </c>
      <c r="U2856" s="229">
        <f>IFERROR(IF(VLOOKUP($C2856,'MSCI Database'!$C:$R,8, FALSE)="","",VLOOKUP($C2856,'MSCI Database'!$C:$R,8, FALSE)),"")</f>
        <v>7.1</v>
      </c>
      <c r="V2856" s="229">
        <f>IFERROR(IF(VLOOKUP($C2856,'MSCI Database'!$C:$R,9, FALSE)="","",VLOOKUP($C2856,'MSCI Database'!$C:$R,9, FALSE)),"")</f>
        <v>5.8</v>
      </c>
      <c r="W2856" s="215">
        <f t="shared" ca="1" si="117"/>
        <v>0</v>
      </c>
      <c r="X2856" s="276">
        <f>IFERROR(IF(VLOOKUP($C2856,'MSCI Database'!$C:$R,10, FALSE)="","",VLOOKUP($C2856,'MSCI Database'!$C:$R,10, FALSE)),"")</f>
        <v>65003</v>
      </c>
      <c r="Y2856" s="229" t="str">
        <f>IFERROR(IF(VLOOKUP($C2856,'MSCI Database'!$C:$R,11, FALSE)="","",VLOOKUP($C2856,'MSCI Database'!$C:$R,11, FALSE)),"")</f>
        <v>2019</v>
      </c>
      <c r="Z2856" s="229" t="str">
        <f>IFERROR(IF(VLOOKUP($C2856,'MSCI Database'!$C:$R,12, FALSE)="","",VLOOKUP($C2856,'MSCI Database'!$C:$R,12, FALSE)),"")</f>
        <v>Reported</v>
      </c>
      <c r="AA2856" s="229" t="str">
        <f>IFERROR(IF(VLOOKUP($C2856,'MSCI Database'!$C:$R,13, FALSE)="","",VLOOKUP($C2856,'MSCI Database'!$C:$R,13, FALSE)),"")</f>
        <v>Strong workforce management initiatives; board issues prevail</v>
      </c>
    </row>
    <row r="2857" spans="1:27" s="130" customFormat="1" ht="15" hidden="1" customHeight="1" outlineLevel="1">
      <c r="A2857" s="130" t="s">
        <v>444</v>
      </c>
      <c r="B2857" s="130" t="s">
        <v>445</v>
      </c>
      <c r="C2857" s="130" t="s">
        <v>446</v>
      </c>
      <c r="D2857" s="130" t="s">
        <v>18679</v>
      </c>
      <c r="E2857" s="130" t="s">
        <v>18688</v>
      </c>
      <c r="F2857" s="215">
        <v>1.948692206200528E-2</v>
      </c>
      <c r="G2857" s="132" t="str">
        <f ca="1">IFERROR(_xll.BQL($A2857, "cur_mkt_cap(currency=EUR)")/1000000, " ")</f>
        <v xml:space="preserve"> </v>
      </c>
      <c r="M2857" s="308"/>
      <c r="N2857" s="215">
        <f t="shared" si="116"/>
        <v>2.1108393932125081E-4</v>
      </c>
      <c r="O2857" s="172" t="str">
        <f>IFERROR(IF(VLOOKUP($C2857,'MSCI Database'!$C:$R,2, FALSE)="","",VLOOKUP($C2857,'MSCI Database'!$C:$R,2, FALSE)),"")</f>
        <v>Property &amp; Casualty Insurance</v>
      </c>
      <c r="P2857" s="229" t="str">
        <f>IFERROR(IF(VLOOKUP($C2857,'MSCI Database'!$C:$R,3, FALSE)="","",VLOOKUP($C2857,'MSCI Database'!$C:$R,3, FALSE)),"")</f>
        <v>AA</v>
      </c>
      <c r="Q2857" s="229" t="str">
        <f>IFERROR(IF(VLOOKUP($C2857,'MSCI Database'!$C:$R,4, FALSE)="","",VLOOKUP($C2857,'MSCI Database'!$C:$R,4, FALSE)),"")</f>
        <v>1</v>
      </c>
      <c r="R2857" s="229">
        <f>IFERROR(IF(VLOOKUP($C2857,'MSCI Database'!$C:$R,5, FALSE)="","",VLOOKUP($C2857,'MSCI Database'!$C:$R,5, FALSE)),"")</f>
        <v>8.1999999999999993</v>
      </c>
      <c r="S2857" s="229">
        <f>IFERROR(IF(VLOOKUP($C2857,'MSCI Database'!$C:$R,6, FALSE)="","",VLOOKUP($C2857,'MSCI Database'!$C:$R,6, FALSE)),"")</f>
        <v>2.1</v>
      </c>
      <c r="T2857" s="229">
        <f>IFERROR(IF(VLOOKUP($C2857,'MSCI Database'!$C:$R,7, FALSE)="","",VLOOKUP($C2857,'MSCI Database'!$C:$R,7, FALSE)),"")</f>
        <v>6</v>
      </c>
      <c r="U2857" s="229">
        <f>IFERROR(IF(VLOOKUP($C2857,'MSCI Database'!$C:$R,8, FALSE)="","",VLOOKUP($C2857,'MSCI Database'!$C:$R,8, FALSE)),"")</f>
        <v>8.1999999999999993</v>
      </c>
      <c r="V2857" s="229">
        <f>IFERROR(IF(VLOOKUP($C2857,'MSCI Database'!$C:$R,9, FALSE)="","",VLOOKUP($C2857,'MSCI Database'!$C:$R,9, FALSE)),"")</f>
        <v>5.9</v>
      </c>
      <c r="W2857" s="215">
        <f t="shared" ca="1" si="117"/>
        <v>0</v>
      </c>
      <c r="X2857" s="276">
        <f>IFERROR(IF(VLOOKUP($C2857,'MSCI Database'!$C:$R,10, FALSE)="","",VLOOKUP($C2857,'MSCI Database'!$C:$R,10, FALSE)),"")</f>
        <v>12772</v>
      </c>
      <c r="Y2857" s="229" t="str">
        <f>IFERROR(IF(VLOOKUP($C2857,'MSCI Database'!$C:$R,11, FALSE)="","",VLOOKUP($C2857,'MSCI Database'!$C:$R,11, FALSE)),"")</f>
        <v>2019</v>
      </c>
      <c r="Z2857" s="229" t="str">
        <f>IFERROR(IF(VLOOKUP($C2857,'MSCI Database'!$C:$R,12, FALSE)="","",VLOOKUP($C2857,'MSCI Database'!$C:$R,12, FALSE)),"")</f>
        <v>Reported</v>
      </c>
      <c r="AA2857" s="229" t="str">
        <f>IFERROR(IF(VLOOKUP($C2857,'MSCI Database'!$C:$R,13, FALSE)="","",VLOOKUP($C2857,'MSCI Database'!$C:$R,13, FALSE)),"")</f>
        <v>Strong ESG integration into investment decisions drives upgrade</v>
      </c>
    </row>
    <row r="2858" spans="1:27" s="130" customFormat="1" ht="15" hidden="1" customHeight="1" outlineLevel="1">
      <c r="A2858" s="130" t="s">
        <v>6319</v>
      </c>
      <c r="B2858" s="130" t="s">
        <v>6320</v>
      </c>
      <c r="C2858" s="130" t="s">
        <v>6321</v>
      </c>
      <c r="D2858" s="130" t="s">
        <v>12128</v>
      </c>
      <c r="E2858" s="130" t="s">
        <v>100</v>
      </c>
      <c r="F2858" s="215">
        <v>2.5376233934466402E-2</v>
      </c>
      <c r="G2858" s="132" t="str">
        <f ca="1">IFERROR(_xll.BQL($A2858, "cur_mkt_cap(currency=EUR)")/1000000, " ")</f>
        <v xml:space="preserve"> </v>
      </c>
      <c r="M2858" s="308"/>
      <c r="N2858" s="215">
        <f t="shared" si="116"/>
        <v>2.7487744893631323E-4</v>
      </c>
      <c r="O2858" s="172" t="str">
        <f>IFERROR(IF(VLOOKUP($C2858,'MSCI Database'!$C:$R,2, FALSE)="","",VLOOKUP($C2858,'MSCI Database'!$C:$R,2, FALSE)),"")</f>
        <v>Utilities</v>
      </c>
      <c r="P2858" s="229" t="str">
        <f>IFERROR(IF(VLOOKUP($C2858,'MSCI Database'!$C:$R,3, FALSE)="","",VLOOKUP($C2858,'MSCI Database'!$C:$R,3, FALSE)),"")</f>
        <v>A</v>
      </c>
      <c r="Q2858" s="229" t="str">
        <f>IFERROR(IF(VLOOKUP($C2858,'MSCI Database'!$C:$R,4, FALSE)="","",VLOOKUP($C2858,'MSCI Database'!$C:$R,4, FALSE)),"")</f>
        <v>1</v>
      </c>
      <c r="R2858" s="229">
        <f>IFERROR(IF(VLOOKUP($C2858,'MSCI Database'!$C:$R,5, FALSE)="","",VLOOKUP($C2858,'MSCI Database'!$C:$R,5, FALSE)),"")</f>
        <v>6.5</v>
      </c>
      <c r="S2858" s="229">
        <f>IFERROR(IF(VLOOKUP($C2858,'MSCI Database'!$C:$R,6, FALSE)="","",VLOOKUP($C2858,'MSCI Database'!$C:$R,6, FALSE)),"")</f>
        <v>6</v>
      </c>
      <c r="T2858" s="229">
        <f>IFERROR(IF(VLOOKUP($C2858,'MSCI Database'!$C:$R,7, FALSE)="","",VLOOKUP($C2858,'MSCI Database'!$C:$R,7, FALSE)),"")</f>
        <v>5.5</v>
      </c>
      <c r="U2858" s="229">
        <f>IFERROR(IF(VLOOKUP($C2858,'MSCI Database'!$C:$R,8, FALSE)="","",VLOOKUP($C2858,'MSCI Database'!$C:$R,8, FALSE)),"")</f>
        <v>5.6</v>
      </c>
      <c r="V2858" s="229">
        <f>IFERROR(IF(VLOOKUP($C2858,'MSCI Database'!$C:$R,9, FALSE)="","",VLOOKUP($C2858,'MSCI Database'!$C:$R,9, FALSE)),"")</f>
        <v>5.8</v>
      </c>
      <c r="W2858" s="215">
        <f t="shared" ca="1" si="117"/>
        <v>0</v>
      </c>
      <c r="X2858" s="276">
        <f>IFERROR(IF(VLOOKUP($C2858,'MSCI Database'!$C:$R,10, FALSE)="","",VLOOKUP($C2858,'MSCI Database'!$C:$R,10, FALSE)),"")</f>
        <v>24476487</v>
      </c>
      <c r="Y2858" s="229" t="str">
        <f>IFERROR(IF(VLOOKUP($C2858,'MSCI Database'!$C:$R,11, FALSE)="","",VLOOKUP($C2858,'MSCI Database'!$C:$R,11, FALSE)),"")</f>
        <v>2019</v>
      </c>
      <c r="Z2858" s="229" t="str">
        <f>IFERROR(IF(VLOOKUP($C2858,'MSCI Database'!$C:$R,12, FALSE)="","",VLOOKUP($C2858,'MSCI Database'!$C:$R,12, FALSE)),"")</f>
        <v>Reported</v>
      </c>
      <c r="AA2858" s="229" t="str">
        <f>IFERROR(IF(VLOOKUP($C2858,'MSCI Database'!$C:$R,13, FALSE)="","",VLOOKUP($C2858,'MSCI Database'!$C:$R,13, FALSE)),"")</f>
        <v>Improved water and labor management programs drive upgrade</v>
      </c>
    </row>
    <row r="2859" spans="1:27" s="130" customFormat="1" ht="15" hidden="1" customHeight="1" outlineLevel="1">
      <c r="A2859" s="130" t="s">
        <v>341</v>
      </c>
      <c r="B2859" s="130" t="s">
        <v>342</v>
      </c>
      <c r="C2859" s="130" t="s">
        <v>343</v>
      </c>
      <c r="D2859" s="130" t="s">
        <v>18679</v>
      </c>
      <c r="E2859" s="130" t="s">
        <v>18688</v>
      </c>
      <c r="F2859" s="215">
        <v>1.9079835580185209E-2</v>
      </c>
      <c r="G2859" s="132" t="str">
        <f ca="1">IFERROR(_xll.BQL($A2859, "cur_mkt_cap(currency=EUR)")/1000000, " ")</f>
        <v xml:space="preserve"> </v>
      </c>
      <c r="M2859" s="308"/>
      <c r="N2859" s="215">
        <f t="shared" si="116"/>
        <v>2.0667434513528388E-4</v>
      </c>
      <c r="O2859" s="172" t="str">
        <f>IFERROR(IF(VLOOKUP($C2859,'MSCI Database'!$C:$R,2, FALSE)="","",VLOOKUP($C2859,'MSCI Database'!$C:$R,2, FALSE)),"")</f>
        <v>Diversified Financials</v>
      </c>
      <c r="P2859" s="229" t="str">
        <f>IFERROR(IF(VLOOKUP($C2859,'MSCI Database'!$C:$R,3, FALSE)="","",VLOOKUP($C2859,'MSCI Database'!$C:$R,3, FALSE)),"")</f>
        <v>AAA</v>
      </c>
      <c r="Q2859" s="229" t="str">
        <f>IFERROR(IF(VLOOKUP($C2859,'MSCI Database'!$C:$R,4, FALSE)="","",VLOOKUP($C2859,'MSCI Database'!$C:$R,4, FALSE)),"")</f>
        <v>1</v>
      </c>
      <c r="R2859" s="229">
        <f>IFERROR(IF(VLOOKUP($C2859,'MSCI Database'!$C:$R,5, FALSE)="","",VLOOKUP($C2859,'MSCI Database'!$C:$R,5, FALSE)),"")</f>
        <v>10</v>
      </c>
      <c r="S2859" s="229">
        <f>IFERROR(IF(VLOOKUP($C2859,'MSCI Database'!$C:$R,6, FALSE)="","",VLOOKUP($C2859,'MSCI Database'!$C:$R,6, FALSE)),"")</f>
        <v>8.6999999999999993</v>
      </c>
      <c r="T2859" s="229">
        <f>IFERROR(IF(VLOOKUP($C2859,'MSCI Database'!$C:$R,7, FALSE)="","",VLOOKUP($C2859,'MSCI Database'!$C:$R,7, FALSE)),"")</f>
        <v>6.7</v>
      </c>
      <c r="U2859" s="229">
        <f>IFERROR(IF(VLOOKUP($C2859,'MSCI Database'!$C:$R,8, FALSE)="","",VLOOKUP($C2859,'MSCI Database'!$C:$R,8, FALSE)),"")</f>
        <v>7.1</v>
      </c>
      <c r="V2859" s="229">
        <f>IFERROR(IF(VLOOKUP($C2859,'MSCI Database'!$C:$R,9, FALSE)="","",VLOOKUP($C2859,'MSCI Database'!$C:$R,9, FALSE)),"")</f>
        <v>7</v>
      </c>
      <c r="W2859" s="215">
        <f t="shared" ca="1" si="117"/>
        <v>0</v>
      </c>
      <c r="X2859" s="276">
        <f>IFERROR(IF(VLOOKUP($C2859,'MSCI Database'!$C:$R,10, FALSE)="","",VLOOKUP($C2859,'MSCI Database'!$C:$R,10, FALSE)),"")</f>
        <v>15068</v>
      </c>
      <c r="Y2859" s="229" t="str">
        <f>IFERROR(IF(VLOOKUP($C2859,'MSCI Database'!$C:$R,11, FALSE)="","",VLOOKUP($C2859,'MSCI Database'!$C:$R,11, FALSE)),"")</f>
        <v>2019</v>
      </c>
      <c r="Z2859" s="229" t="str">
        <f>IFERROR(IF(VLOOKUP($C2859,'MSCI Database'!$C:$R,12, FALSE)="","",VLOOKUP($C2859,'MSCI Database'!$C:$R,12, FALSE)),"")</f>
        <v>Reported</v>
      </c>
      <c r="AA2859" s="229" t="str">
        <f>IFERROR(IF(VLOOKUP($C2859,'MSCI Database'!$C:$R,13, FALSE)="","",VLOOKUP($C2859,'MSCI Database'!$C:$R,13, FALSE)),"")</f>
        <v>Strong governance and talent management practices, decrease in staff attrition</v>
      </c>
    </row>
    <row r="2860" spans="1:27" s="130" customFormat="1" ht="15" hidden="1" customHeight="1" outlineLevel="1">
      <c r="A2860" s="130" t="s">
        <v>369</v>
      </c>
      <c r="B2860" s="130" t="s">
        <v>370</v>
      </c>
      <c r="C2860" s="130" t="s">
        <v>371</v>
      </c>
      <c r="D2860" s="130" t="s">
        <v>18679</v>
      </c>
      <c r="E2860" s="130" t="s">
        <v>12133</v>
      </c>
      <c r="F2860" s="215">
        <v>1.8977452166405138E-2</v>
      </c>
      <c r="G2860" s="132" t="str">
        <f ca="1">IFERROR(_xll.BQL($A2860, "cur_mkt_cap(currency=EUR)")/1000000, " ")</f>
        <v xml:space="preserve"> </v>
      </c>
      <c r="M2860" s="308"/>
      <c r="N2860" s="215">
        <f t="shared" si="116"/>
        <v>2.0556531959327733E-4</v>
      </c>
      <c r="O2860" s="172" t="str">
        <f>IFERROR(IF(VLOOKUP($C2860,'MSCI Database'!$C:$R,2, FALSE)="","",VLOOKUP($C2860,'MSCI Database'!$C:$R,2, FALSE)),"")</f>
        <v>Health Care Equipment &amp; Supplies</v>
      </c>
      <c r="P2860" s="229" t="str">
        <f>IFERROR(IF(VLOOKUP($C2860,'MSCI Database'!$C:$R,3, FALSE)="","",VLOOKUP($C2860,'MSCI Database'!$C:$R,3, FALSE)),"")</f>
        <v>AAA</v>
      </c>
      <c r="Q2860" s="229" t="str">
        <f>IFERROR(IF(VLOOKUP($C2860,'MSCI Database'!$C:$R,4, FALSE)="","",VLOOKUP($C2860,'MSCI Database'!$C:$R,4, FALSE)),"")</f>
        <v>1</v>
      </c>
      <c r="R2860" s="229">
        <f>IFERROR(IF(VLOOKUP($C2860,'MSCI Database'!$C:$R,5, FALSE)="","",VLOOKUP($C2860,'MSCI Database'!$C:$R,5, FALSE)),"")</f>
        <v>9.5</v>
      </c>
      <c r="S2860" s="229">
        <f>IFERROR(IF(VLOOKUP($C2860,'MSCI Database'!$C:$R,6, FALSE)="","",VLOOKUP($C2860,'MSCI Database'!$C:$R,6, FALSE)),"")</f>
        <v>8.6999999999999993</v>
      </c>
      <c r="T2860" s="229">
        <f>IFERROR(IF(VLOOKUP($C2860,'MSCI Database'!$C:$R,7, FALSE)="","",VLOOKUP($C2860,'MSCI Database'!$C:$R,7, FALSE)),"")</f>
        <v>6.8</v>
      </c>
      <c r="U2860" s="229">
        <f>IFERROR(IF(VLOOKUP($C2860,'MSCI Database'!$C:$R,8, FALSE)="","",VLOOKUP($C2860,'MSCI Database'!$C:$R,8, FALSE)),"")</f>
        <v>7.5</v>
      </c>
      <c r="V2860" s="229">
        <f>IFERROR(IF(VLOOKUP($C2860,'MSCI Database'!$C:$R,9, FALSE)="","",VLOOKUP($C2860,'MSCI Database'!$C:$R,9, FALSE)),"")</f>
        <v>7.2</v>
      </c>
      <c r="W2860" s="215">
        <f t="shared" ca="1" si="117"/>
        <v>0</v>
      </c>
      <c r="X2860" s="276">
        <f>IFERROR(IF(VLOOKUP($C2860,'MSCI Database'!$C:$R,10, FALSE)="","",VLOOKUP($C2860,'MSCI Database'!$C:$R,10, FALSE)),"")</f>
        <v>9547</v>
      </c>
      <c r="Y2860" s="229" t="str">
        <f>IFERROR(IF(VLOOKUP($C2860,'MSCI Database'!$C:$R,11, FALSE)="","",VLOOKUP($C2860,'MSCI Database'!$C:$R,11, FALSE)),"")</f>
        <v>2020</v>
      </c>
      <c r="Z2860" s="229" t="str">
        <f>IFERROR(IF(VLOOKUP($C2860,'MSCI Database'!$C:$R,12, FALSE)="","",VLOOKUP($C2860,'MSCI Database'!$C:$R,12, FALSE)),"")</f>
        <v>Reported</v>
      </c>
      <c r="AA2860" s="229" t="str">
        <f>IFERROR(IF(VLOOKUP($C2860,'MSCI Database'!$C:$R,13, FALSE)="","",VLOOKUP($C2860,'MSCI Database'!$C:$R,13, FALSE)),"")</f>
        <v>Strong business ethics policies and programs drive the upgrade</v>
      </c>
    </row>
    <row r="2861" spans="1:27" s="130" customFormat="1" ht="15" hidden="1" customHeight="1" outlineLevel="1">
      <c r="A2861" s="130" t="s">
        <v>7036</v>
      </c>
      <c r="B2861" s="130" t="s">
        <v>7037</v>
      </c>
      <c r="C2861" s="130" t="s">
        <v>7038</v>
      </c>
      <c r="D2861" s="130" t="s">
        <v>12128</v>
      </c>
      <c r="E2861" s="130" t="s">
        <v>100</v>
      </c>
      <c r="F2861" s="215">
        <v>2.5083704874084831E-2</v>
      </c>
      <c r="G2861" s="132" t="str">
        <f ca="1">IFERROR(_xll.BQL($A2861, "cur_mkt_cap(currency=EUR)")/1000000, " ")</f>
        <v xml:space="preserve"> </v>
      </c>
      <c r="M2861" s="308"/>
      <c r="N2861" s="215">
        <f t="shared" si="116"/>
        <v>2.7170875014258835E-4</v>
      </c>
      <c r="O2861" s="172" t="str">
        <f>IFERROR(IF(VLOOKUP($C2861,'MSCI Database'!$C:$R,2, FALSE)="","",VLOOKUP($C2861,'MSCI Database'!$C:$R,2, FALSE)),"")</f>
        <v>Utilities</v>
      </c>
      <c r="P2861" s="229" t="str">
        <f>IFERROR(IF(VLOOKUP($C2861,'MSCI Database'!$C:$R,3, FALSE)="","",VLOOKUP($C2861,'MSCI Database'!$C:$R,3, FALSE)),"")</f>
        <v>BB</v>
      </c>
      <c r="Q2861" s="229" t="str">
        <f>IFERROR(IF(VLOOKUP($C2861,'MSCI Database'!$C:$R,4, FALSE)="","",VLOOKUP($C2861,'MSCI Database'!$C:$R,4, FALSE)),"")</f>
        <v>-1</v>
      </c>
      <c r="R2861" s="229">
        <f>IFERROR(IF(VLOOKUP($C2861,'MSCI Database'!$C:$R,5, FALSE)="","",VLOOKUP($C2861,'MSCI Database'!$C:$R,5, FALSE)),"")</f>
        <v>3.9</v>
      </c>
      <c r="S2861" s="229">
        <f>IFERROR(IF(VLOOKUP($C2861,'MSCI Database'!$C:$R,6, FALSE)="","",VLOOKUP($C2861,'MSCI Database'!$C:$R,6, FALSE)),"")</f>
        <v>4.7</v>
      </c>
      <c r="T2861" s="229">
        <f>IFERROR(IF(VLOOKUP($C2861,'MSCI Database'!$C:$R,7, FALSE)="","",VLOOKUP($C2861,'MSCI Database'!$C:$R,7, FALSE)),"")</f>
        <v>5.6</v>
      </c>
      <c r="U2861" s="229">
        <f>IFERROR(IF(VLOOKUP($C2861,'MSCI Database'!$C:$R,8, FALSE)="","",VLOOKUP($C2861,'MSCI Database'!$C:$R,8, FALSE)),"")</f>
        <v>4.0999999999999996</v>
      </c>
      <c r="V2861" s="229">
        <f>IFERROR(IF(VLOOKUP($C2861,'MSCI Database'!$C:$R,9, FALSE)="","",VLOOKUP($C2861,'MSCI Database'!$C:$R,9, FALSE)),"")</f>
        <v>4.5999999999999996</v>
      </c>
      <c r="W2861" s="215">
        <f t="shared" ca="1" si="117"/>
        <v>0</v>
      </c>
      <c r="X2861" s="276">
        <f>IFERROR(IF(VLOOKUP($C2861,'MSCI Database'!$C:$R,10, FALSE)="","",VLOOKUP($C2861,'MSCI Database'!$C:$R,10, FALSE)),"")</f>
        <v>19184871</v>
      </c>
      <c r="Y2861" s="229" t="str">
        <f>IFERROR(IF(VLOOKUP($C2861,'MSCI Database'!$C:$R,11, FALSE)="","",VLOOKUP($C2861,'MSCI Database'!$C:$R,11, FALSE)),"")</f>
        <v>2019</v>
      </c>
      <c r="Z2861" s="229" t="str">
        <f>IFERROR(IF(VLOOKUP($C2861,'MSCI Database'!$C:$R,12, FALSE)="","",VLOOKUP($C2861,'MSCI Database'!$C:$R,12, FALSE)),"")</f>
        <v>Reported</v>
      </c>
      <c r="AA2861" s="229" t="str">
        <f>IFERROR(IF(VLOOKUP($C2861,'MSCI Database'!$C:$R,13, FALSE)="","",VLOOKUP($C2861,'MSCI Database'!$C:$R,13, FALSE)),"")</f>
        <v>Ongoing alleged bribery scandal and greater emphasis on Governance drive downgrade</v>
      </c>
    </row>
    <row r="2862" spans="1:27" s="130" customFormat="1" ht="15" hidden="1" customHeight="1" outlineLevel="1">
      <c r="A2862" s="130" t="s">
        <v>7119</v>
      </c>
      <c r="B2862" s="130" t="s">
        <v>7120</v>
      </c>
      <c r="C2862" s="130" t="s">
        <v>7121</v>
      </c>
      <c r="D2862" s="130" t="s">
        <v>12128</v>
      </c>
      <c r="E2862" s="130" t="s">
        <v>18689</v>
      </c>
      <c r="F2862" s="215">
        <v>2.5031110330489669E-2</v>
      </c>
      <c r="G2862" s="132" t="str">
        <f ca="1">IFERROR(_xll.BQL($A2862, "cur_mkt_cap(currency=EUR)")/1000000, " ")</f>
        <v xml:space="preserve"> </v>
      </c>
      <c r="M2862" s="308"/>
      <c r="N2862" s="215">
        <f t="shared" si="116"/>
        <v>2.7113904172924608E-4</v>
      </c>
      <c r="O2862" s="172" t="str">
        <f>IFERROR(IF(VLOOKUP($C2862,'MSCI Database'!$C:$R,2, FALSE)="","",VLOOKUP($C2862,'MSCI Database'!$C:$R,2, FALSE)),"")</f>
        <v>Software &amp; Services</v>
      </c>
      <c r="P2862" s="229" t="str">
        <f>IFERROR(IF(VLOOKUP($C2862,'MSCI Database'!$C:$R,3, FALSE)="","",VLOOKUP($C2862,'MSCI Database'!$C:$R,3, FALSE)),"")</f>
        <v>BBB</v>
      </c>
      <c r="Q2862" s="229" t="str">
        <f>IFERROR(IF(VLOOKUP($C2862,'MSCI Database'!$C:$R,4, FALSE)="","",VLOOKUP($C2862,'MSCI Database'!$C:$R,4, FALSE)),"")</f>
        <v>1</v>
      </c>
      <c r="R2862" s="229">
        <f>IFERROR(IF(VLOOKUP($C2862,'MSCI Database'!$C:$R,5, FALSE)="","",VLOOKUP($C2862,'MSCI Database'!$C:$R,5, FALSE)),"")</f>
        <v>5.6</v>
      </c>
      <c r="S2862" s="229">
        <f>IFERROR(IF(VLOOKUP($C2862,'MSCI Database'!$C:$R,6, FALSE)="","",VLOOKUP($C2862,'MSCI Database'!$C:$R,6, FALSE)),"")</f>
        <v>6.7</v>
      </c>
      <c r="T2862" s="229">
        <f>IFERROR(IF(VLOOKUP($C2862,'MSCI Database'!$C:$R,7, FALSE)="","",VLOOKUP($C2862,'MSCI Database'!$C:$R,7, FALSE)),"")</f>
        <v>3.6</v>
      </c>
      <c r="U2862" s="229">
        <f>IFERROR(IF(VLOOKUP($C2862,'MSCI Database'!$C:$R,8, FALSE)="","",VLOOKUP($C2862,'MSCI Database'!$C:$R,8, FALSE)),"")</f>
        <v>4.0999999999999996</v>
      </c>
      <c r="V2862" s="229">
        <f>IFERROR(IF(VLOOKUP($C2862,'MSCI Database'!$C:$R,9, FALSE)="","",VLOOKUP($C2862,'MSCI Database'!$C:$R,9, FALSE)),"")</f>
        <v>3.9</v>
      </c>
      <c r="W2862" s="215">
        <f t="shared" ca="1" si="117"/>
        <v>0</v>
      </c>
      <c r="X2862" s="276">
        <f>IFERROR(IF(VLOOKUP($C2862,'MSCI Database'!$C:$R,10, FALSE)="","",VLOOKUP($C2862,'MSCI Database'!$C:$R,10, FALSE)),"")</f>
        <v>25398</v>
      </c>
      <c r="Y2862" s="229" t="str">
        <f>IFERROR(IF(VLOOKUP($C2862,'MSCI Database'!$C:$R,11, FALSE)="","",VLOOKUP($C2862,'MSCI Database'!$C:$R,11, FALSE)),"")</f>
        <v>2019</v>
      </c>
      <c r="Z2862" s="229" t="str">
        <f>IFERROR(IF(VLOOKUP($C2862,'MSCI Database'!$C:$R,12, FALSE)="","",VLOOKUP($C2862,'MSCI Database'!$C:$R,12, FALSE)),"")</f>
        <v>E.Segmt-Moderate</v>
      </c>
      <c r="AA2862" s="229" t="str">
        <f>IFERROR(IF(VLOOKUP($C2862,'MSCI Database'!$C:$R,13, FALSE)="","",VLOOKUP($C2862,'MSCI Database'!$C:$R,13, FALSE)),"")</f>
        <v>Enhanced employee engagement measures drive the upgrade</v>
      </c>
    </row>
    <row r="2863" spans="1:27" s="130" customFormat="1" ht="15" hidden="1" customHeight="1" outlineLevel="1">
      <c r="A2863" s="130" t="s">
        <v>8000</v>
      </c>
      <c r="B2863" s="130" t="s">
        <v>8001</v>
      </c>
      <c r="C2863" s="130" t="s">
        <v>8002</v>
      </c>
      <c r="D2863" s="130" t="s">
        <v>12128</v>
      </c>
      <c r="E2863" s="130" t="s">
        <v>18674</v>
      </c>
      <c r="F2863" s="215">
        <v>2.4936883848625191E-2</v>
      </c>
      <c r="G2863" s="132" t="str">
        <f ca="1">IFERROR(_xll.BQL($A2863, "cur_mkt_cap(currency=EUR)")/1000000, " ")</f>
        <v xml:space="preserve"> </v>
      </c>
      <c r="M2863" s="308"/>
      <c r="N2863" s="215">
        <f t="shared" si="116"/>
        <v>2.7011837274329491E-4</v>
      </c>
      <c r="O2863" s="172" t="str">
        <f>IFERROR(IF(VLOOKUP($C2863,'MSCI Database'!$C:$R,2, FALSE)="","",VLOOKUP($C2863,'MSCI Database'!$C:$R,2, FALSE)),"")</f>
        <v>Food Products</v>
      </c>
      <c r="P2863" s="229" t="str">
        <f>IFERROR(IF(VLOOKUP($C2863,'MSCI Database'!$C:$R,3, FALSE)="","",VLOOKUP($C2863,'MSCI Database'!$C:$R,3, FALSE)),"")</f>
        <v>A</v>
      </c>
      <c r="Q2863" s="229" t="str">
        <f>IFERROR(IF(VLOOKUP($C2863,'MSCI Database'!$C:$R,4, FALSE)="","",VLOOKUP($C2863,'MSCI Database'!$C:$R,4, FALSE)),"")</f>
        <v>1</v>
      </c>
      <c r="R2863" s="229">
        <f>IFERROR(IF(VLOOKUP($C2863,'MSCI Database'!$C:$R,5, FALSE)="","",VLOOKUP($C2863,'MSCI Database'!$C:$R,5, FALSE)),"")</f>
        <v>7</v>
      </c>
      <c r="S2863" s="229">
        <f>IFERROR(IF(VLOOKUP($C2863,'MSCI Database'!$C:$R,6, FALSE)="","",VLOOKUP($C2863,'MSCI Database'!$C:$R,6, FALSE)),"")</f>
        <v>4.8</v>
      </c>
      <c r="T2863" s="229">
        <f>IFERROR(IF(VLOOKUP($C2863,'MSCI Database'!$C:$R,7, FALSE)="","",VLOOKUP($C2863,'MSCI Database'!$C:$R,7, FALSE)),"")</f>
        <v>5</v>
      </c>
      <c r="U2863" s="229">
        <f>IFERROR(IF(VLOOKUP($C2863,'MSCI Database'!$C:$R,8, FALSE)="","",VLOOKUP($C2863,'MSCI Database'!$C:$R,8, FALSE)),"")</f>
        <v>5.2</v>
      </c>
      <c r="V2863" s="229">
        <f>IFERROR(IF(VLOOKUP($C2863,'MSCI Database'!$C:$R,9, FALSE)="","",VLOOKUP($C2863,'MSCI Database'!$C:$R,9, FALSE)),"")</f>
        <v>5</v>
      </c>
      <c r="W2863" s="215">
        <f t="shared" ca="1" si="117"/>
        <v>0</v>
      </c>
      <c r="X2863" s="276">
        <f>IFERROR(IF(VLOOKUP($C2863,'MSCI Database'!$C:$R,10, FALSE)="","",VLOOKUP($C2863,'MSCI Database'!$C:$R,10, FALSE)),"")</f>
        <v>439459</v>
      </c>
      <c r="Y2863" s="229" t="str">
        <f>IFERROR(IF(VLOOKUP($C2863,'MSCI Database'!$C:$R,11, FALSE)="","",VLOOKUP($C2863,'MSCI Database'!$C:$R,11, FALSE)),"")</f>
        <v>2019</v>
      </c>
      <c r="Z2863" s="229" t="str">
        <f>IFERROR(IF(VLOOKUP($C2863,'MSCI Database'!$C:$R,12, FALSE)="","",VLOOKUP($C2863,'MSCI Database'!$C:$R,12, FALSE)),"")</f>
        <v>Reported</v>
      </c>
      <c r="AA2863" s="229" t="str">
        <f>IFERROR(IF(VLOOKUP($C2863,'MSCI Database'!$C:$R,13, FALSE)="","",VLOOKUP($C2863,'MSCI Database'!$C:$R,13, FALSE)),"")</f>
        <v>Strong business ethics compliance and reduced water risk drive the upgrade</v>
      </c>
    </row>
    <row r="2864" spans="1:27" s="130" customFormat="1" ht="15" hidden="1" customHeight="1" outlineLevel="1">
      <c r="A2864" s="130" t="s">
        <v>7795</v>
      </c>
      <c r="B2864" s="130" t="s">
        <v>7796</v>
      </c>
      <c r="C2864" s="130" t="s">
        <v>7797</v>
      </c>
      <c r="D2864" s="130" t="s">
        <v>12128</v>
      </c>
      <c r="E2864" s="130" t="s">
        <v>12133</v>
      </c>
      <c r="F2864" s="215">
        <v>2.492866271472912E-2</v>
      </c>
      <c r="G2864" s="132" t="str">
        <f ca="1">IFERROR(_xll.BQL($A2864, "cur_mkt_cap(currency=EUR)")/1000000, " ")</f>
        <v xml:space="preserve"> </v>
      </c>
      <c r="M2864" s="308"/>
      <c r="N2864" s="215">
        <f t="shared" si="116"/>
        <v>2.7002932074611708E-4</v>
      </c>
      <c r="O2864" s="172" t="str">
        <f>IFERROR(IF(VLOOKUP($C2864,'MSCI Database'!$C:$R,2, FALSE)="","",VLOOKUP($C2864,'MSCI Database'!$C:$R,2, FALSE)),"")</f>
        <v>Health Care Equipment &amp; Supplies</v>
      </c>
      <c r="P2864" s="229" t="str">
        <f>IFERROR(IF(VLOOKUP($C2864,'MSCI Database'!$C:$R,3, FALSE)="","",VLOOKUP($C2864,'MSCI Database'!$C:$R,3, FALSE)),"")</f>
        <v>BBB</v>
      </c>
      <c r="Q2864" s="229" t="str">
        <f>IFERROR(IF(VLOOKUP($C2864,'MSCI Database'!$C:$R,4, FALSE)="","",VLOOKUP($C2864,'MSCI Database'!$C:$R,4, FALSE)),"")</f>
        <v>0</v>
      </c>
      <c r="R2864" s="229">
        <f>IFERROR(IF(VLOOKUP($C2864,'MSCI Database'!$C:$R,5, FALSE)="","",VLOOKUP($C2864,'MSCI Database'!$C:$R,5, FALSE)),"")</f>
        <v>4.7</v>
      </c>
      <c r="S2864" s="229">
        <f>IFERROR(IF(VLOOKUP($C2864,'MSCI Database'!$C:$R,6, FALSE)="","",VLOOKUP($C2864,'MSCI Database'!$C:$R,6, FALSE)),"")</f>
        <v>9.6999999999999993</v>
      </c>
      <c r="T2864" s="229">
        <f>IFERROR(IF(VLOOKUP($C2864,'MSCI Database'!$C:$R,7, FALSE)="","",VLOOKUP($C2864,'MSCI Database'!$C:$R,7, FALSE)),"")</f>
        <v>3.2</v>
      </c>
      <c r="U2864" s="229">
        <f>IFERROR(IF(VLOOKUP($C2864,'MSCI Database'!$C:$R,8, FALSE)="","",VLOOKUP($C2864,'MSCI Database'!$C:$R,8, FALSE)),"")</f>
        <v>6.3</v>
      </c>
      <c r="V2864" s="229">
        <f>IFERROR(IF(VLOOKUP($C2864,'MSCI Database'!$C:$R,9, FALSE)="","",VLOOKUP($C2864,'MSCI Database'!$C:$R,9, FALSE)),"")</f>
        <v>5.2</v>
      </c>
      <c r="W2864" s="215">
        <f t="shared" ca="1" si="117"/>
        <v>0</v>
      </c>
      <c r="X2864" s="276">
        <f>IFERROR(IF(VLOOKUP($C2864,'MSCI Database'!$C:$R,10, FALSE)="","",VLOOKUP($C2864,'MSCI Database'!$C:$R,10, FALSE)),"")</f>
        <v>38379</v>
      </c>
      <c r="Y2864" s="229" t="str">
        <f>IFERROR(IF(VLOOKUP($C2864,'MSCI Database'!$C:$R,11, FALSE)="","",VLOOKUP($C2864,'MSCI Database'!$C:$R,11, FALSE)),"")</f>
        <v>2019</v>
      </c>
      <c r="Z2864" s="229" t="str">
        <f>IFERROR(IF(VLOOKUP($C2864,'MSCI Database'!$C:$R,12, FALSE)="","",VLOOKUP($C2864,'MSCI Database'!$C:$R,12, FALSE)),"")</f>
        <v>Reported</v>
      </c>
      <c r="AA2864" s="229" t="str">
        <f>IFERROR(IF(VLOOKUP($C2864,'MSCI Database'!$C:$R,13, FALSE)="","",VLOOKUP($C2864,'MSCI Database'!$C:$R,13, FALSE)),"")</f>
        <v>Robust corporate governance; but business ethics policies and programs lag best practices</v>
      </c>
    </row>
    <row r="2865" spans="1:27" s="130" customFormat="1" ht="15" hidden="1" customHeight="1" outlineLevel="1">
      <c r="A2865" s="130" t="s">
        <v>2119</v>
      </c>
      <c r="B2865" s="130" t="s">
        <v>2120</v>
      </c>
      <c r="C2865" s="130" t="s">
        <v>2121</v>
      </c>
      <c r="D2865" s="130" t="s">
        <v>18685</v>
      </c>
      <c r="E2865" s="130" t="s">
        <v>18684</v>
      </c>
      <c r="F2865" s="215">
        <v>2.9050239130849049E-2</v>
      </c>
      <c r="G2865" s="132" t="str">
        <f ca="1">IFERROR(_xll.BQL($A2865, "cur_mkt_cap(currency=EUR)")/1000000, " ")</f>
        <v xml:space="preserve"> </v>
      </c>
      <c r="M2865" s="308"/>
      <c r="N2865" s="215">
        <f t="shared" si="116"/>
        <v>3.1467457479700906E-4</v>
      </c>
      <c r="O2865" s="172" t="str">
        <f>IFERROR(IF(VLOOKUP($C2865,'MSCI Database'!$C:$R,2, FALSE)="","",VLOOKUP($C2865,'MSCI Database'!$C:$R,2, FALSE)),"")</f>
        <v>Paper &amp; Forest Products</v>
      </c>
      <c r="P2865" s="229" t="str">
        <f>IFERROR(IF(VLOOKUP($C2865,'MSCI Database'!$C:$R,3, FALSE)="","",VLOOKUP($C2865,'MSCI Database'!$C:$R,3, FALSE)),"")</f>
        <v>AAA</v>
      </c>
      <c r="Q2865" s="229" t="str">
        <f>IFERROR(IF(VLOOKUP($C2865,'MSCI Database'!$C:$R,4, FALSE)="","",VLOOKUP($C2865,'MSCI Database'!$C:$R,4, FALSE)),"")</f>
        <v>0</v>
      </c>
      <c r="R2865" s="229">
        <f>IFERROR(IF(VLOOKUP($C2865,'MSCI Database'!$C:$R,5, FALSE)="","",VLOOKUP($C2865,'MSCI Database'!$C:$R,5, FALSE)),"")</f>
        <v>10</v>
      </c>
      <c r="S2865" s="229">
        <f>IFERROR(IF(VLOOKUP($C2865,'MSCI Database'!$C:$R,6, FALSE)="","",VLOOKUP($C2865,'MSCI Database'!$C:$R,6, FALSE)),"")</f>
        <v>5.9</v>
      </c>
      <c r="T2865" s="229">
        <f>IFERROR(IF(VLOOKUP($C2865,'MSCI Database'!$C:$R,7, FALSE)="","",VLOOKUP($C2865,'MSCI Database'!$C:$R,7, FALSE)),"")</f>
        <v>6</v>
      </c>
      <c r="U2865" s="229">
        <f>IFERROR(IF(VLOOKUP($C2865,'MSCI Database'!$C:$R,8, FALSE)="","",VLOOKUP($C2865,'MSCI Database'!$C:$R,8, FALSE)),"")</f>
        <v>7.7</v>
      </c>
      <c r="V2865" s="229">
        <f>IFERROR(IF(VLOOKUP($C2865,'MSCI Database'!$C:$R,9, FALSE)="","",VLOOKUP($C2865,'MSCI Database'!$C:$R,9, FALSE)),"")</f>
        <v>6.5</v>
      </c>
      <c r="W2865" s="215">
        <f t="shared" ca="1" si="117"/>
        <v>0</v>
      </c>
      <c r="X2865" s="276">
        <f>IFERROR(IF(VLOOKUP($C2865,'MSCI Database'!$C:$R,10, FALSE)="","",VLOOKUP($C2865,'MSCI Database'!$C:$R,10, FALSE)),"")</f>
        <v>5625000</v>
      </c>
      <c r="Y2865" s="229" t="str">
        <f>IFERROR(IF(VLOOKUP($C2865,'MSCI Database'!$C:$R,11, FALSE)="","",VLOOKUP($C2865,'MSCI Database'!$C:$R,11, FALSE)),"")</f>
        <v>2019</v>
      </c>
      <c r="Z2865" s="229" t="str">
        <f>IFERROR(IF(VLOOKUP($C2865,'MSCI Database'!$C:$R,12, FALSE)="","",VLOOKUP($C2865,'MSCI Database'!$C:$R,12, FALSE)),"")</f>
        <v>Reported</v>
      </c>
      <c r="AA2865" s="229" t="str">
        <f>IFERROR(IF(VLOOKUP($C2865,'MSCI Database'!$C:$R,13, FALSE)="","",VLOOKUP($C2865,'MSCI Database'!$C:$R,13, FALSE)),"")</f>
        <v>Among industry leaders in water and emission management as well as responsible sourcing of timber.</v>
      </c>
    </row>
    <row r="2866" spans="1:27" s="130" customFormat="1" ht="15" hidden="1" customHeight="1" outlineLevel="1">
      <c r="A2866" s="130" t="s">
        <v>8598</v>
      </c>
      <c r="B2866" s="130" t="s">
        <v>3040</v>
      </c>
      <c r="C2866" s="130" t="s">
        <v>3041</v>
      </c>
      <c r="D2866" s="130" t="s">
        <v>18691</v>
      </c>
      <c r="E2866" s="130" t="s">
        <v>18682</v>
      </c>
      <c r="F2866" s="215">
        <v>3.4400871081096768E-2</v>
      </c>
      <c r="G2866" s="132" t="str">
        <f ca="1">IFERROR(_xll.BQL($A2866, "cur_mkt_cap(currency=EUR)")/1000000, " ")</f>
        <v xml:space="preserve"> </v>
      </c>
      <c r="M2866" s="308"/>
      <c r="N2866" s="215">
        <f t="shared" si="116"/>
        <v>3.7263305927817561E-4</v>
      </c>
      <c r="O2866" s="172" t="str">
        <f>IFERROR(IF(VLOOKUP($C2866,'MSCI Database'!$C:$R,2, FALSE)="","",VLOOKUP($C2866,'MSCI Database'!$C:$R,2, FALSE)),"")</f>
        <v>Casinos &amp; Gaming</v>
      </c>
      <c r="P2866" s="229" t="str">
        <f>IFERROR(IF(VLOOKUP($C2866,'MSCI Database'!$C:$R,3, FALSE)="","",VLOOKUP($C2866,'MSCI Database'!$C:$R,3, FALSE)),"")</f>
        <v>AA</v>
      </c>
      <c r="Q2866" s="229" t="str">
        <f>IFERROR(IF(VLOOKUP($C2866,'MSCI Database'!$C:$R,4, FALSE)="","",VLOOKUP($C2866,'MSCI Database'!$C:$R,4, FALSE)),"")</f>
        <v>0</v>
      </c>
      <c r="R2866" s="229">
        <f>IFERROR(IF(VLOOKUP($C2866,'MSCI Database'!$C:$R,5, FALSE)="","",VLOOKUP($C2866,'MSCI Database'!$C:$R,5, FALSE)),"")</f>
        <v>7.4</v>
      </c>
      <c r="S2866" s="229">
        <f>IFERROR(IF(VLOOKUP($C2866,'MSCI Database'!$C:$R,6, FALSE)="","",VLOOKUP($C2866,'MSCI Database'!$C:$R,6, FALSE)),"")</f>
        <v>7.8</v>
      </c>
      <c r="T2866" s="229">
        <f>IFERROR(IF(VLOOKUP($C2866,'MSCI Database'!$C:$R,7, FALSE)="","",VLOOKUP($C2866,'MSCI Database'!$C:$R,7, FALSE)),"")</f>
        <v>5.2</v>
      </c>
      <c r="U2866" s="229">
        <f>IFERROR(IF(VLOOKUP($C2866,'MSCI Database'!$C:$R,8, FALSE)="","",VLOOKUP($C2866,'MSCI Database'!$C:$R,8, FALSE)),"")</f>
        <v>6.6</v>
      </c>
      <c r="V2866" s="229">
        <f>IFERROR(IF(VLOOKUP($C2866,'MSCI Database'!$C:$R,9, FALSE)="","",VLOOKUP($C2866,'MSCI Database'!$C:$R,9, FALSE)),"")</f>
        <v>6</v>
      </c>
      <c r="W2866" s="215">
        <f t="shared" ca="1" si="117"/>
        <v>0</v>
      </c>
      <c r="X2866" s="276">
        <f>IFERROR(IF(VLOOKUP($C2866,'MSCI Database'!$C:$R,10, FALSE)="","",VLOOKUP($C2866,'MSCI Database'!$C:$R,10, FALSE)),"")</f>
        <v>10635</v>
      </c>
      <c r="Y2866" s="229" t="str">
        <f>IFERROR(IF(VLOOKUP($C2866,'MSCI Database'!$C:$R,11, FALSE)="","",VLOOKUP($C2866,'MSCI Database'!$C:$R,11, FALSE)),"")</f>
        <v>2020</v>
      </c>
      <c r="Z2866" s="229" t="str">
        <f>IFERROR(IF(VLOOKUP($C2866,'MSCI Database'!$C:$R,12, FALSE)="","",VLOOKUP($C2866,'MSCI Database'!$C:$R,12, FALSE)),"")</f>
        <v>Reported</v>
      </c>
      <c r="AA2866" s="229" t="str">
        <f>IFERROR(IF(VLOOKUP($C2866,'MSCI Database'!$C:$R,13, FALSE)="","",VLOOKUP($C2866,'MSCI Database'!$C:$R,13, FALSE)),"")</f>
        <v>Merger with The Stars Group poses integration challenges and increased regulatory scrutiny</v>
      </c>
    </row>
    <row r="2867" spans="1:27" s="130" customFormat="1" ht="15" hidden="1" customHeight="1" outlineLevel="1">
      <c r="A2867" s="130" t="s">
        <v>472</v>
      </c>
      <c r="B2867" s="130" t="s">
        <v>473</v>
      </c>
      <c r="C2867" s="130" t="s">
        <v>474</v>
      </c>
      <c r="D2867" s="130" t="s">
        <v>18679</v>
      </c>
      <c r="E2867" s="130" t="s">
        <v>12133</v>
      </c>
      <c r="F2867" s="215">
        <v>1.8958717372419099E-2</v>
      </c>
      <c r="G2867" s="132" t="str">
        <f ca="1">IFERROR(_xll.BQL($A2867, "cur_mkt_cap(currency=EUR)")/1000000, " ")</f>
        <v xml:space="preserve"> </v>
      </c>
      <c r="M2867" s="308"/>
      <c r="N2867" s="215">
        <f t="shared" si="116"/>
        <v>2.0536238276701188E-4</v>
      </c>
      <c r="O2867" s="172" t="str">
        <f>IFERROR(IF(VLOOKUP($C2867,'MSCI Database'!$C:$R,2, FALSE)="","",VLOOKUP($C2867,'MSCI Database'!$C:$R,2, FALSE)),"")</f>
        <v>Health Care Providers &amp; Services</v>
      </c>
      <c r="P2867" s="229" t="str">
        <f>IFERROR(IF(VLOOKUP($C2867,'MSCI Database'!$C:$R,3, FALSE)="","",VLOOKUP($C2867,'MSCI Database'!$C:$R,3, FALSE)),"")</f>
        <v>A</v>
      </c>
      <c r="Q2867" s="229" t="str">
        <f>IFERROR(IF(VLOOKUP($C2867,'MSCI Database'!$C:$R,4, FALSE)="","",VLOOKUP($C2867,'MSCI Database'!$C:$R,4, FALSE)),"")</f>
        <v>1</v>
      </c>
      <c r="R2867" s="229">
        <f>IFERROR(IF(VLOOKUP($C2867,'MSCI Database'!$C:$R,5, FALSE)="","",VLOOKUP($C2867,'MSCI Database'!$C:$R,5, FALSE)),"")</f>
        <v>6.3</v>
      </c>
      <c r="S2867" s="229">
        <f>IFERROR(IF(VLOOKUP($C2867,'MSCI Database'!$C:$R,6, FALSE)="","",VLOOKUP($C2867,'MSCI Database'!$C:$R,6, FALSE)),"")</f>
        <v>8.9</v>
      </c>
      <c r="T2867" s="229">
        <f>IFERROR(IF(VLOOKUP($C2867,'MSCI Database'!$C:$R,7, FALSE)="","",VLOOKUP($C2867,'MSCI Database'!$C:$R,7, FALSE)),"")</f>
        <v>4.5999999999999996</v>
      </c>
      <c r="U2867" s="229">
        <f>IFERROR(IF(VLOOKUP($C2867,'MSCI Database'!$C:$R,8, FALSE)="","",VLOOKUP($C2867,'MSCI Database'!$C:$R,8, FALSE)),"")</f>
        <v>6.3</v>
      </c>
      <c r="V2867" s="229">
        <f>IFERROR(IF(VLOOKUP($C2867,'MSCI Database'!$C:$R,9, FALSE)="","",VLOOKUP($C2867,'MSCI Database'!$C:$R,9, FALSE)),"")</f>
        <v>5.4</v>
      </c>
      <c r="W2867" s="215">
        <f t="shared" ca="1" si="117"/>
        <v>0</v>
      </c>
      <c r="X2867" s="276">
        <f>IFERROR(IF(VLOOKUP($C2867,'MSCI Database'!$C:$R,10, FALSE)="","",VLOOKUP($C2867,'MSCI Database'!$C:$R,10, FALSE)),"")</f>
        <v>66656</v>
      </c>
      <c r="Y2867" s="229" t="str">
        <f>IFERROR(IF(VLOOKUP($C2867,'MSCI Database'!$C:$R,11, FALSE)="","",VLOOKUP($C2867,'MSCI Database'!$C:$R,11, FALSE)),"")</f>
        <v>2019</v>
      </c>
      <c r="Z2867" s="229" t="str">
        <f>IFERROR(IF(VLOOKUP($C2867,'MSCI Database'!$C:$R,12, FALSE)="","",VLOOKUP($C2867,'MSCI Database'!$C:$R,12, FALSE)),"")</f>
        <v>Reported</v>
      </c>
      <c r="AA2867" s="229" t="str">
        <f>IFERROR(IF(VLOOKUP($C2867,'MSCI Database'!$C:$R,13, FALSE)="","",VLOOKUP($C2867,'MSCI Database'!$C:$R,13, FALSE)),"")</f>
        <v>Improved performance on overall governance, strong service quality framework drive the upgrade</v>
      </c>
    </row>
    <row r="2868" spans="1:27" s="130" customFormat="1" ht="15" hidden="1" customHeight="1" outlineLevel="1">
      <c r="A2868" s="130" t="s">
        <v>7216</v>
      </c>
      <c r="B2868" s="130" t="s">
        <v>7217</v>
      </c>
      <c r="C2868" s="130" t="s">
        <v>7218</v>
      </c>
      <c r="D2868" s="130" t="s">
        <v>12128</v>
      </c>
      <c r="E2868" s="130" t="s">
        <v>18688</v>
      </c>
      <c r="F2868" s="215">
        <v>2.4829849305966451E-2</v>
      </c>
      <c r="G2868" s="132" t="str">
        <f ca="1">IFERROR(_xll.BQL($A2868, "cur_mkt_cap(currency=EUR)")/1000000, " ")</f>
        <v xml:space="preserve"> </v>
      </c>
      <c r="M2868" s="308"/>
      <c r="N2868" s="215">
        <f t="shared" si="116"/>
        <v>2.6895896579149584E-4</v>
      </c>
      <c r="O2868" s="172" t="str">
        <f>IFERROR(IF(VLOOKUP($C2868,'MSCI Database'!$C:$R,2, FALSE)="","",VLOOKUP($C2868,'MSCI Database'!$C:$R,2, FALSE)),"")</f>
        <v>Banks</v>
      </c>
      <c r="P2868" s="229" t="str">
        <f>IFERROR(IF(VLOOKUP($C2868,'MSCI Database'!$C:$R,3, FALSE)="","",VLOOKUP($C2868,'MSCI Database'!$C:$R,3, FALSE)),"")</f>
        <v>AA</v>
      </c>
      <c r="Q2868" s="229" t="str">
        <f>IFERROR(IF(VLOOKUP($C2868,'MSCI Database'!$C:$R,4, FALSE)="","",VLOOKUP($C2868,'MSCI Database'!$C:$R,4, FALSE)),"")</f>
        <v>2</v>
      </c>
      <c r="R2868" s="229">
        <f>IFERROR(IF(VLOOKUP($C2868,'MSCI Database'!$C:$R,5, FALSE)="","",VLOOKUP($C2868,'MSCI Database'!$C:$R,5, FALSE)),"")</f>
        <v>8.4</v>
      </c>
      <c r="S2868" s="229">
        <f>IFERROR(IF(VLOOKUP($C2868,'MSCI Database'!$C:$R,6, FALSE)="","",VLOOKUP($C2868,'MSCI Database'!$C:$R,6, FALSE)),"")</f>
        <v>3.5</v>
      </c>
      <c r="T2868" s="229">
        <f>IFERROR(IF(VLOOKUP($C2868,'MSCI Database'!$C:$R,7, FALSE)="","",VLOOKUP($C2868,'MSCI Database'!$C:$R,7, FALSE)),"")</f>
        <v>4.7</v>
      </c>
      <c r="U2868" s="229">
        <f>IFERROR(IF(VLOOKUP($C2868,'MSCI Database'!$C:$R,8, FALSE)="","",VLOOKUP($C2868,'MSCI Database'!$C:$R,8, FALSE)),"")</f>
        <v>7.4</v>
      </c>
      <c r="V2868" s="229">
        <f>IFERROR(IF(VLOOKUP($C2868,'MSCI Database'!$C:$R,9, FALSE)="","",VLOOKUP($C2868,'MSCI Database'!$C:$R,9, FALSE)),"")</f>
        <v>5.4</v>
      </c>
      <c r="W2868" s="215">
        <f t="shared" ca="1" si="117"/>
        <v>0</v>
      </c>
      <c r="X2868" s="276">
        <f>IFERROR(IF(VLOOKUP($C2868,'MSCI Database'!$C:$R,10, FALSE)="","",VLOOKUP($C2868,'MSCI Database'!$C:$R,10, FALSE)),"")</f>
        <v>74413</v>
      </c>
      <c r="Y2868" s="229" t="str">
        <f>IFERROR(IF(VLOOKUP($C2868,'MSCI Database'!$C:$R,11, FALSE)="","",VLOOKUP($C2868,'MSCI Database'!$C:$R,11, FALSE)),"")</f>
        <v>2019</v>
      </c>
      <c r="Z2868" s="229" t="str">
        <f>IFERROR(IF(VLOOKUP($C2868,'MSCI Database'!$C:$R,12, FALSE)="","",VLOOKUP($C2868,'MSCI Database'!$C:$R,12, FALSE)),"")</f>
        <v>Reported</v>
      </c>
      <c r="AA2868" s="229" t="str">
        <f>IFERROR(IF(VLOOKUP($C2868,'MSCI Database'!$C:$R,13, FALSE)="","",VLOOKUP($C2868,'MSCI Database'!$C:$R,13, FALSE)),"")</f>
        <v>Strong ethics and corporate governance practices drive upgrade</v>
      </c>
    </row>
    <row r="2869" spans="1:27" s="130" customFormat="1" ht="15" hidden="1" customHeight="1" outlineLevel="1">
      <c r="A2869" s="130" t="s">
        <v>1067</v>
      </c>
      <c r="B2869" s="130" t="s">
        <v>1068</v>
      </c>
      <c r="C2869" s="130" t="s">
        <v>1069</v>
      </c>
      <c r="D2869" s="130" t="s">
        <v>12135</v>
      </c>
      <c r="E2869" s="130" t="s">
        <v>18688</v>
      </c>
      <c r="F2869" s="215">
        <v>1.982818558048341E-2</v>
      </c>
      <c r="G2869" s="132" t="str">
        <f ca="1">IFERROR(_xll.BQL($A2869, "cur_mkt_cap(currency=EUR)")/1000000, " ")</f>
        <v xml:space="preserve"> </v>
      </c>
      <c r="M2869" s="308"/>
      <c r="N2869" s="215">
        <f t="shared" si="116"/>
        <v>2.1478053376534957E-4</v>
      </c>
      <c r="O2869" s="172" t="str">
        <f>IFERROR(IF(VLOOKUP($C2869,'MSCI Database'!$C:$R,2, FALSE)="","",VLOOKUP($C2869,'MSCI Database'!$C:$R,2, FALSE)),"")</f>
        <v>Diversified Financials</v>
      </c>
      <c r="P2869" s="229" t="str">
        <f>IFERROR(IF(VLOOKUP($C2869,'MSCI Database'!$C:$R,3, FALSE)="","",VLOOKUP($C2869,'MSCI Database'!$C:$R,3, FALSE)),"")</f>
        <v>BBB</v>
      </c>
      <c r="Q2869" s="229" t="str">
        <f>IFERROR(IF(VLOOKUP($C2869,'MSCI Database'!$C:$R,4, FALSE)="","",VLOOKUP($C2869,'MSCI Database'!$C:$R,4, FALSE)),"")</f>
        <v>-1</v>
      </c>
      <c r="R2869" s="229">
        <f>IFERROR(IF(VLOOKUP($C2869,'MSCI Database'!$C:$R,5, FALSE)="","",VLOOKUP($C2869,'MSCI Database'!$C:$R,5, FALSE)),"")</f>
        <v>4.5999999999999996</v>
      </c>
      <c r="S2869" s="229">
        <f>IFERROR(IF(VLOOKUP($C2869,'MSCI Database'!$C:$R,6, FALSE)="","",VLOOKUP($C2869,'MSCI Database'!$C:$R,6, FALSE)),"")</f>
        <v>6.7</v>
      </c>
      <c r="T2869" s="229">
        <f>IFERROR(IF(VLOOKUP($C2869,'MSCI Database'!$C:$R,7, FALSE)="","",VLOOKUP($C2869,'MSCI Database'!$C:$R,7, FALSE)),"")</f>
        <v>5</v>
      </c>
      <c r="U2869" s="229">
        <f>IFERROR(IF(VLOOKUP($C2869,'MSCI Database'!$C:$R,8, FALSE)="","",VLOOKUP($C2869,'MSCI Database'!$C:$R,8, FALSE)),"")</f>
        <v>3.6</v>
      </c>
      <c r="V2869" s="229">
        <f>IFERROR(IF(VLOOKUP($C2869,'MSCI Database'!$C:$R,9, FALSE)="","",VLOOKUP($C2869,'MSCI Database'!$C:$R,9, FALSE)),"")</f>
        <v>4.4000000000000004</v>
      </c>
      <c r="W2869" s="215">
        <f t="shared" ca="1" si="117"/>
        <v>0</v>
      </c>
      <c r="X2869" s="276">
        <f>IFERROR(IF(VLOOKUP($C2869,'MSCI Database'!$C:$R,10, FALSE)="","",VLOOKUP($C2869,'MSCI Database'!$C:$R,10, FALSE)),"")</f>
        <v>1573557</v>
      </c>
      <c r="Y2869" s="229" t="str">
        <f>IFERROR(IF(VLOOKUP($C2869,'MSCI Database'!$C:$R,11, FALSE)="","",VLOOKUP($C2869,'MSCI Database'!$C:$R,11, FALSE)),"")</f>
        <v>2018</v>
      </c>
      <c r="Z2869" s="229" t="str">
        <f>IFERROR(IF(VLOOKUP($C2869,'MSCI Database'!$C:$R,12, FALSE)="","",VLOOKUP($C2869,'MSCI Database'!$C:$R,12, FALSE)),"")</f>
        <v>E.Segmt-Moderate</v>
      </c>
      <c r="AA2869" s="229" t="str">
        <f>IFERROR(IF(VLOOKUP($C2869,'MSCI Database'!$C:$R,13, FALSE)="","",VLOOKUP($C2869,'MSCI Database'!$C:$R,13, FALSE)),"")</f>
        <v>Trails peers in governance practices</v>
      </c>
    </row>
    <row r="2870" spans="1:27" s="130" customFormat="1" ht="15" hidden="1" customHeight="1" outlineLevel="1">
      <c r="A2870" s="130" t="s">
        <v>2494</v>
      </c>
      <c r="B2870" s="130" t="s">
        <v>2495</v>
      </c>
      <c r="C2870" s="130" t="s">
        <v>2496</v>
      </c>
      <c r="D2870" s="130" t="s">
        <v>18686</v>
      </c>
      <c r="E2870" s="130" t="s">
        <v>18690</v>
      </c>
      <c r="F2870" s="215">
        <v>3.4593175226400062E-2</v>
      </c>
      <c r="G2870" s="132" t="str">
        <f ca="1">IFERROR(_xll.BQL($A2870, "cur_mkt_cap(currency=EUR)")/1000000, " ")</f>
        <v xml:space="preserve"> </v>
      </c>
      <c r="M2870" s="308"/>
      <c r="N2870" s="215">
        <f t="shared" si="116"/>
        <v>3.7471611356500786E-4</v>
      </c>
      <c r="O2870" s="172" t="str">
        <f>IFERROR(IF(VLOOKUP($C2870,'MSCI Database'!$C:$R,2, FALSE)="","",VLOOKUP($C2870,'MSCI Database'!$C:$R,2, FALSE)),"")</f>
        <v>Telecommunication Services</v>
      </c>
      <c r="P2870" s="229" t="str">
        <f>IFERROR(IF(VLOOKUP($C2870,'MSCI Database'!$C:$R,3, FALSE)="","",VLOOKUP($C2870,'MSCI Database'!$C:$R,3, FALSE)),"")</f>
        <v>AA</v>
      </c>
      <c r="Q2870" s="229" t="str">
        <f>IFERROR(IF(VLOOKUP($C2870,'MSCI Database'!$C:$R,4, FALSE)="","",VLOOKUP($C2870,'MSCI Database'!$C:$R,4, FALSE)),"")</f>
        <v>0</v>
      </c>
      <c r="R2870" s="229">
        <f>IFERROR(IF(VLOOKUP($C2870,'MSCI Database'!$C:$R,5, FALSE)="","",VLOOKUP($C2870,'MSCI Database'!$C:$R,5, FALSE)),"")</f>
        <v>8.57</v>
      </c>
      <c r="S2870" s="229">
        <f>IFERROR(IF(VLOOKUP($C2870,'MSCI Database'!$C:$R,6, FALSE)="","",VLOOKUP($C2870,'MSCI Database'!$C:$R,6, FALSE)),"")</f>
        <v>10</v>
      </c>
      <c r="T2870" s="229">
        <f>IFERROR(IF(VLOOKUP($C2870,'MSCI Database'!$C:$R,7, FALSE)="","",VLOOKUP($C2870,'MSCI Database'!$C:$R,7, FALSE)),"")</f>
        <v>6.2</v>
      </c>
      <c r="U2870" s="229">
        <f>IFERROR(IF(VLOOKUP($C2870,'MSCI Database'!$C:$R,8, FALSE)="","",VLOOKUP($C2870,'MSCI Database'!$C:$R,8, FALSE)),"")</f>
        <v>5.9</v>
      </c>
      <c r="V2870" s="229">
        <f>IFERROR(IF(VLOOKUP($C2870,'MSCI Database'!$C:$R,9, FALSE)="","",VLOOKUP($C2870,'MSCI Database'!$C:$R,9, FALSE)),"")</f>
        <v>6.3</v>
      </c>
      <c r="W2870" s="215">
        <f t="shared" ca="1" si="117"/>
        <v>0</v>
      </c>
      <c r="X2870" s="276">
        <f>IFERROR(IF(VLOOKUP($C2870,'MSCI Database'!$C:$R,10, FALSE)="","",VLOOKUP($C2870,'MSCI Database'!$C:$R,10, FALSE)),"")</f>
        <v>903443</v>
      </c>
      <c r="Y2870" s="229" t="str">
        <f>IFERROR(IF(VLOOKUP($C2870,'MSCI Database'!$C:$R,11, FALSE)="","",VLOOKUP($C2870,'MSCI Database'!$C:$R,11, FALSE)),"")</f>
        <v>2019</v>
      </c>
      <c r="Z2870" s="229" t="str">
        <f>IFERROR(IF(VLOOKUP($C2870,'MSCI Database'!$C:$R,12, FALSE)="","",VLOOKUP($C2870,'MSCI Database'!$C:$R,12, FALSE)),"")</f>
        <v>Reported</v>
      </c>
      <c r="AA2870" s="229" t="str">
        <f>IFERROR(IF(VLOOKUP($C2870,'MSCI Database'!$C:$R,13, FALSE)="","",VLOOKUP($C2870,'MSCI Database'!$C:$R,13, FALSE)),"")</f>
        <v>Labor management and pandemic headwinds ahead of the next phase of the planned transformation</v>
      </c>
    </row>
    <row r="2871" spans="1:27" s="130" customFormat="1" ht="15" hidden="1" customHeight="1" outlineLevel="1">
      <c r="A2871" s="130" t="s">
        <v>2095</v>
      </c>
      <c r="B2871" s="130" t="s">
        <v>2096</v>
      </c>
      <c r="C2871" s="130" t="s">
        <v>2097</v>
      </c>
      <c r="D2871" s="130" t="s">
        <v>12130</v>
      </c>
      <c r="E2871" s="130" t="s">
        <v>18707</v>
      </c>
      <c r="F2871" s="215">
        <v>2.90306800209237E-2</v>
      </c>
      <c r="G2871" s="132" t="str">
        <f ca="1">IFERROR(_xll.BQL($A2871, "cur_mkt_cap(currency=EUR)")/1000000, " ")</f>
        <v xml:space="preserve"> </v>
      </c>
      <c r="M2871" s="308"/>
      <c r="N2871" s="215">
        <f t="shared" si="116"/>
        <v>3.1446270891282666E-4</v>
      </c>
      <c r="O2871" s="172" t="str">
        <f>IFERROR(IF(VLOOKUP($C2871,'MSCI Database'!$C:$R,2, FALSE)="","",VLOOKUP($C2871,'MSCI Database'!$C:$R,2, FALSE)),"")</f>
        <v>Integrated Oil &amp; Gas</v>
      </c>
      <c r="P2871" s="229" t="str">
        <f>IFERROR(IF(VLOOKUP($C2871,'MSCI Database'!$C:$R,3, FALSE)="","",VLOOKUP($C2871,'MSCI Database'!$C:$R,3, FALSE)),"")</f>
        <v>AA</v>
      </c>
      <c r="Q2871" s="229" t="str">
        <f>IFERROR(IF(VLOOKUP($C2871,'MSCI Database'!$C:$R,4, FALSE)="","",VLOOKUP($C2871,'MSCI Database'!$C:$R,4, FALSE)),"")</f>
        <v>0</v>
      </c>
      <c r="R2871" s="229">
        <f>IFERROR(IF(VLOOKUP($C2871,'MSCI Database'!$C:$R,5, FALSE)="","",VLOOKUP($C2871,'MSCI Database'!$C:$R,5, FALSE)),"")</f>
        <v>8.4</v>
      </c>
      <c r="S2871" s="229">
        <f>IFERROR(IF(VLOOKUP($C2871,'MSCI Database'!$C:$R,6, FALSE)="","",VLOOKUP($C2871,'MSCI Database'!$C:$R,6, FALSE)),"")</f>
        <v>5.5</v>
      </c>
      <c r="T2871" s="229">
        <f>IFERROR(IF(VLOOKUP($C2871,'MSCI Database'!$C:$R,7, FALSE)="","",VLOOKUP($C2871,'MSCI Database'!$C:$R,7, FALSE)),"")</f>
        <v>7.4</v>
      </c>
      <c r="U2871" s="229">
        <f>IFERROR(IF(VLOOKUP($C2871,'MSCI Database'!$C:$R,8, FALSE)="","",VLOOKUP($C2871,'MSCI Database'!$C:$R,8, FALSE)),"")</f>
        <v>4.7</v>
      </c>
      <c r="V2871" s="229">
        <f>IFERROR(IF(VLOOKUP($C2871,'MSCI Database'!$C:$R,9, FALSE)="","",VLOOKUP($C2871,'MSCI Database'!$C:$R,9, FALSE)),"")</f>
        <v>5.8</v>
      </c>
      <c r="W2871" s="215">
        <f t="shared" ca="1" si="117"/>
        <v>0</v>
      </c>
      <c r="X2871" s="276">
        <f>IFERROR(IF(VLOOKUP($C2871,'MSCI Database'!$C:$R,10, FALSE)="","",VLOOKUP($C2871,'MSCI Database'!$C:$R,10, FALSE)),"")</f>
        <v>25260000</v>
      </c>
      <c r="Y2871" s="229" t="str">
        <f>IFERROR(IF(VLOOKUP($C2871,'MSCI Database'!$C:$R,11, FALSE)="","",VLOOKUP($C2871,'MSCI Database'!$C:$R,11, FALSE)),"")</f>
        <v>2019</v>
      </c>
      <c r="Z2871" s="229" t="str">
        <f>IFERROR(IF(VLOOKUP($C2871,'MSCI Database'!$C:$R,12, FALSE)="","",VLOOKUP($C2871,'MSCI Database'!$C:$R,12, FALSE)),"")</f>
        <v>Reported</v>
      </c>
      <c r="AA2871" s="229" t="str">
        <f>IFERROR(IF(VLOOKUP($C2871,'MSCI Database'!$C:$R,13, FALSE)="","",VLOOKUP($C2871,'MSCI Database'!$C:$R,13, FALSE)),"")</f>
        <v>Target of net-zero carbon emissions by 2050</v>
      </c>
    </row>
    <row r="2872" spans="1:27" s="130" customFormat="1" ht="15" hidden="1" customHeight="1" outlineLevel="1">
      <c r="A2872" s="130" t="s">
        <v>5378</v>
      </c>
      <c r="B2872" s="130" t="s">
        <v>5379</v>
      </c>
      <c r="C2872" s="130" t="s">
        <v>5380</v>
      </c>
      <c r="D2872" s="130" t="s">
        <v>18723</v>
      </c>
      <c r="E2872" s="130" t="s">
        <v>12133</v>
      </c>
      <c r="F2872" s="215">
        <v>1.7665025440019449E-2</v>
      </c>
      <c r="G2872" s="132" t="str">
        <f ca="1">IFERROR(_xll.BQL($A2872, "cur_mkt_cap(currency=EUR)")/1000000, " ")</f>
        <v xml:space="preserve"> </v>
      </c>
      <c r="M2872" s="308"/>
      <c r="N2872" s="215">
        <f t="shared" si="116"/>
        <v>1.9134900556510507E-4</v>
      </c>
      <c r="O2872" s="172" t="str">
        <f>IFERROR(IF(VLOOKUP($C2872,'MSCI Database'!$C:$R,2, FALSE)="","",VLOOKUP($C2872,'MSCI Database'!$C:$R,2, FALSE)),"")</f>
        <v>Health Care Equipment &amp; Supplies</v>
      </c>
      <c r="P2872" s="229" t="str">
        <f>IFERROR(IF(VLOOKUP($C2872,'MSCI Database'!$C:$R,3, FALSE)="","",VLOOKUP($C2872,'MSCI Database'!$C:$R,3, FALSE)),"")</f>
        <v>AA</v>
      </c>
      <c r="Q2872" s="229" t="str">
        <f>IFERROR(IF(VLOOKUP($C2872,'MSCI Database'!$C:$R,4, FALSE)="","",VLOOKUP($C2872,'MSCI Database'!$C:$R,4, FALSE)),"")</f>
        <v>0</v>
      </c>
      <c r="R2872" s="229">
        <f>IFERROR(IF(VLOOKUP($C2872,'MSCI Database'!$C:$R,5, FALSE)="","",VLOOKUP($C2872,'MSCI Database'!$C:$R,5, FALSE)),"")</f>
        <v>8.4</v>
      </c>
      <c r="S2872" s="229">
        <f>IFERROR(IF(VLOOKUP($C2872,'MSCI Database'!$C:$R,6, FALSE)="","",VLOOKUP($C2872,'MSCI Database'!$C:$R,6, FALSE)),"")</f>
        <v>10</v>
      </c>
      <c r="T2872" s="229">
        <f>IFERROR(IF(VLOOKUP($C2872,'MSCI Database'!$C:$R,7, FALSE)="","",VLOOKUP($C2872,'MSCI Database'!$C:$R,7, FALSE)),"")</f>
        <v>6.7</v>
      </c>
      <c r="U2872" s="229">
        <f>IFERROR(IF(VLOOKUP($C2872,'MSCI Database'!$C:$R,8, FALSE)="","",VLOOKUP($C2872,'MSCI Database'!$C:$R,8, FALSE)),"")</f>
        <v>6.5</v>
      </c>
      <c r="V2872" s="229">
        <f>IFERROR(IF(VLOOKUP($C2872,'MSCI Database'!$C:$R,9, FALSE)="","",VLOOKUP($C2872,'MSCI Database'!$C:$R,9, FALSE)),"")</f>
        <v>6.8</v>
      </c>
      <c r="W2872" s="215">
        <f t="shared" ca="1" si="117"/>
        <v>0</v>
      </c>
      <c r="X2872" s="276">
        <f>IFERROR(IF(VLOOKUP($C2872,'MSCI Database'!$C:$R,10, FALSE)="","",VLOOKUP($C2872,'MSCI Database'!$C:$R,10, FALSE)),"")</f>
        <v>10881</v>
      </c>
      <c r="Y2872" s="229" t="str">
        <f>IFERROR(IF(VLOOKUP($C2872,'MSCI Database'!$C:$R,11, FALSE)="","",VLOOKUP($C2872,'MSCI Database'!$C:$R,11, FALSE)),"")</f>
        <v>2019</v>
      </c>
      <c r="Z2872" s="229" t="str">
        <f>IFERROR(IF(VLOOKUP($C2872,'MSCI Database'!$C:$R,12, FALSE)="","",VLOOKUP($C2872,'MSCI Database'!$C:$R,12, FALSE)),"")</f>
        <v>Reported</v>
      </c>
      <c r="AA2872" s="229" t="str">
        <f>IFERROR(IF(VLOOKUP($C2872,'MSCI Database'!$C:$R,13, FALSE)="","",VLOOKUP($C2872,'MSCI Database'!$C:$R,13, FALSE)),"")</f>
        <v>Strong performance across most ESG parameters; improved human capital development programs</v>
      </c>
    </row>
    <row r="2873" spans="1:27" s="130" customFormat="1" ht="15" hidden="1" customHeight="1" outlineLevel="1">
      <c r="A2873" s="130" t="s">
        <v>7732</v>
      </c>
      <c r="B2873" s="130" t="s">
        <v>7733</v>
      </c>
      <c r="C2873" s="130" t="s">
        <v>7734</v>
      </c>
      <c r="D2873" s="130" t="s">
        <v>12128</v>
      </c>
      <c r="E2873" s="130" t="s">
        <v>18673</v>
      </c>
      <c r="F2873" s="215">
        <v>2.4605872027411518E-2</v>
      </c>
      <c r="G2873" s="132" t="str">
        <f ca="1">IFERROR(_xll.BQL($A2873, "cur_mkt_cap(currency=EUR)")/1000000, " ")</f>
        <v xml:space="preserve"> </v>
      </c>
      <c r="M2873" s="308"/>
      <c r="N2873" s="215">
        <f t="shared" si="116"/>
        <v>2.6653282552545511E-4</v>
      </c>
      <c r="O2873" s="172" t="str">
        <f>IFERROR(IF(VLOOKUP($C2873,'MSCI Database'!$C:$R,2, FALSE)="","",VLOOKUP($C2873,'MSCI Database'!$C:$R,2, FALSE)),"")</f>
        <v>Building Products</v>
      </c>
      <c r="P2873" s="229" t="str">
        <f>IFERROR(IF(VLOOKUP($C2873,'MSCI Database'!$C:$R,3, FALSE)="","",VLOOKUP($C2873,'MSCI Database'!$C:$R,3, FALSE)),"")</f>
        <v>AA</v>
      </c>
      <c r="Q2873" s="229" t="str">
        <f>IFERROR(IF(VLOOKUP($C2873,'MSCI Database'!$C:$R,4, FALSE)="","",VLOOKUP($C2873,'MSCI Database'!$C:$R,4, FALSE)),"")</f>
        <v>0</v>
      </c>
      <c r="R2873" s="229">
        <f>IFERROR(IF(VLOOKUP($C2873,'MSCI Database'!$C:$R,5, FALSE)="","",VLOOKUP($C2873,'MSCI Database'!$C:$R,5, FALSE)),"")</f>
        <v>7.9</v>
      </c>
      <c r="S2873" s="229">
        <f>IFERROR(IF(VLOOKUP($C2873,'MSCI Database'!$C:$R,6, FALSE)="","",VLOOKUP($C2873,'MSCI Database'!$C:$R,6, FALSE)),"")</f>
        <v>5.9</v>
      </c>
      <c r="T2873" s="229">
        <f>IFERROR(IF(VLOOKUP($C2873,'MSCI Database'!$C:$R,7, FALSE)="","",VLOOKUP($C2873,'MSCI Database'!$C:$R,7, FALSE)),"")</f>
        <v>6.3</v>
      </c>
      <c r="U2873" s="229">
        <f>IFERROR(IF(VLOOKUP($C2873,'MSCI Database'!$C:$R,8, FALSE)="","",VLOOKUP($C2873,'MSCI Database'!$C:$R,8, FALSE)),"")</f>
        <v>6.3</v>
      </c>
      <c r="V2873" s="229">
        <f>IFERROR(IF(VLOOKUP($C2873,'MSCI Database'!$C:$R,9, FALSE)="","",VLOOKUP($C2873,'MSCI Database'!$C:$R,9, FALSE)),"")</f>
        <v>6.1</v>
      </c>
      <c r="W2873" s="215">
        <f t="shared" ca="1" si="117"/>
        <v>0</v>
      </c>
      <c r="X2873" s="276">
        <f>IFERROR(IF(VLOOKUP($C2873,'MSCI Database'!$C:$R,10, FALSE)="","",VLOOKUP($C2873,'MSCI Database'!$C:$R,10, FALSE)),"")</f>
        <v>4203559</v>
      </c>
      <c r="Y2873" s="229" t="str">
        <f>IFERROR(IF(VLOOKUP($C2873,'MSCI Database'!$C:$R,11, FALSE)="","",VLOOKUP($C2873,'MSCI Database'!$C:$R,11, FALSE)),"")</f>
        <v>2019</v>
      </c>
      <c r="Z2873" s="229" t="str">
        <f>IFERROR(IF(VLOOKUP($C2873,'MSCI Database'!$C:$R,12, FALSE)="","",VLOOKUP($C2873,'MSCI Database'!$C:$R,12, FALSE)),"")</f>
        <v>Reported</v>
      </c>
      <c r="AA2873" s="229" t="str">
        <f>IFERROR(IF(VLOOKUP($C2873,'MSCI Database'!$C:$R,13, FALSE)="","",VLOOKUP($C2873,'MSCI Database'!$C:$R,13, FALSE)),"")</f>
        <v>Sustained strong corporate governance performance</v>
      </c>
    </row>
    <row r="2874" spans="1:27" s="130" customFormat="1" ht="15" hidden="1" customHeight="1" outlineLevel="1">
      <c r="A2874" s="130" t="s">
        <v>5276</v>
      </c>
      <c r="B2874" s="130" t="s">
        <v>5277</v>
      </c>
      <c r="C2874" s="130" t="s">
        <v>5278</v>
      </c>
      <c r="D2874" s="130" t="s">
        <v>18686</v>
      </c>
      <c r="E2874" s="130" t="s">
        <v>18673</v>
      </c>
      <c r="F2874" s="215">
        <v>2.391032136096741E-2</v>
      </c>
      <c r="G2874" s="132" t="str">
        <f ca="1">IFERROR(_xll.BQL($A2874, "cur_mkt_cap(currency=EUR)")/1000000, " ")</f>
        <v xml:space="preserve"> </v>
      </c>
      <c r="M2874" s="308"/>
      <c r="N2874" s="215">
        <f t="shared" si="116"/>
        <v>2.5899856361362629E-4</v>
      </c>
      <c r="O2874" s="172" t="str">
        <f>IFERROR(IF(VLOOKUP($C2874,'MSCI Database'!$C:$R,2, FALSE)="","",VLOOKUP($C2874,'MSCI Database'!$C:$R,2, FALSE)),"")</f>
        <v>Construction &amp; Farm Machinery &amp; Heavy Trucks</v>
      </c>
      <c r="P2874" s="229" t="str">
        <f>IFERROR(IF(VLOOKUP($C2874,'MSCI Database'!$C:$R,3, FALSE)="","",VLOOKUP($C2874,'MSCI Database'!$C:$R,3, FALSE)),"")</f>
        <v>AAA</v>
      </c>
      <c r="Q2874" s="229" t="str">
        <f>IFERROR(IF(VLOOKUP($C2874,'MSCI Database'!$C:$R,4, FALSE)="","",VLOOKUP($C2874,'MSCI Database'!$C:$R,4, FALSE)),"")</f>
        <v>0</v>
      </c>
      <c r="R2874" s="229">
        <f>IFERROR(IF(VLOOKUP($C2874,'MSCI Database'!$C:$R,5, FALSE)="","",VLOOKUP($C2874,'MSCI Database'!$C:$R,5, FALSE)),"")</f>
        <v>8.6</v>
      </c>
      <c r="S2874" s="229">
        <f>IFERROR(IF(VLOOKUP($C2874,'MSCI Database'!$C:$R,6, FALSE)="","",VLOOKUP($C2874,'MSCI Database'!$C:$R,6, FALSE)),"")</f>
        <v>7</v>
      </c>
      <c r="T2874" s="229">
        <f>IFERROR(IF(VLOOKUP($C2874,'MSCI Database'!$C:$R,7, FALSE)="","",VLOOKUP($C2874,'MSCI Database'!$C:$R,7, FALSE)),"")</f>
        <v>7.3</v>
      </c>
      <c r="U2874" s="229">
        <f>IFERROR(IF(VLOOKUP($C2874,'MSCI Database'!$C:$R,8, FALSE)="","",VLOOKUP($C2874,'MSCI Database'!$C:$R,8, FALSE)),"")</f>
        <v>3.7</v>
      </c>
      <c r="V2874" s="229">
        <f>IFERROR(IF(VLOOKUP($C2874,'MSCI Database'!$C:$R,9, FALSE)="","",VLOOKUP($C2874,'MSCI Database'!$C:$R,9, FALSE)),"")</f>
        <v>5.7</v>
      </c>
      <c r="W2874" s="215">
        <f t="shared" ca="1" si="117"/>
        <v>0</v>
      </c>
      <c r="X2874" s="276">
        <f>IFERROR(IF(VLOOKUP($C2874,'MSCI Database'!$C:$R,10, FALSE)="","",VLOOKUP($C2874,'MSCI Database'!$C:$R,10, FALSE)),"")</f>
        <v>480682</v>
      </c>
      <c r="Y2874" s="229" t="str">
        <f>IFERROR(IF(VLOOKUP($C2874,'MSCI Database'!$C:$R,11, FALSE)="","",VLOOKUP($C2874,'MSCI Database'!$C:$R,11, FALSE)),"")</f>
        <v>2019</v>
      </c>
      <c r="Z2874" s="229" t="str">
        <f>IFERROR(IF(VLOOKUP($C2874,'MSCI Database'!$C:$R,12, FALSE)="","",VLOOKUP($C2874,'MSCI Database'!$C:$R,12, FALSE)),"")</f>
        <v>Reported</v>
      </c>
      <c r="AA2874" s="229" t="str">
        <f>IFERROR(IF(VLOOKUP($C2874,'MSCI Database'!$C:$R,13, FALSE)="","",VLOOKUP($C2874,'MSCI Database'!$C:$R,13, FALSE)),"")</f>
        <v>Strong labor management practices, but corporate governance issues persist</v>
      </c>
    </row>
    <row r="2875" spans="1:27" s="130" customFormat="1" ht="15" hidden="1" customHeight="1" outlineLevel="1">
      <c r="A2875" s="130" t="s">
        <v>3201</v>
      </c>
      <c r="B2875" s="130" t="s">
        <v>3202</v>
      </c>
      <c r="C2875" s="130" t="s">
        <v>3203</v>
      </c>
      <c r="D2875" s="130" t="s">
        <v>12155</v>
      </c>
      <c r="E2875" s="130" t="s">
        <v>18682</v>
      </c>
      <c r="F2875" s="215">
        <v>2.9037735677991439E-2</v>
      </c>
      <c r="G2875" s="132" t="str">
        <f ca="1">IFERROR(_xll.BQL($A2875, "cur_mkt_cap(currency=EUR)")/1000000, " ")</f>
        <v xml:space="preserve"> </v>
      </c>
      <c r="M2875" s="308"/>
      <c r="N2875" s="215">
        <f t="shared" si="116"/>
        <v>3.1453913636933414E-4</v>
      </c>
      <c r="O2875" s="172" t="str">
        <f>IFERROR(IF(VLOOKUP($C2875,'MSCI Database'!$C:$R,2, FALSE)="","",VLOOKUP($C2875,'MSCI Database'!$C:$R,2, FALSE)),"")</f>
        <v>Textiles, Apparel &amp; Luxury Goods</v>
      </c>
      <c r="P2875" s="229" t="str">
        <f>IFERROR(IF(VLOOKUP($C2875,'MSCI Database'!$C:$R,3, FALSE)="","",VLOOKUP($C2875,'MSCI Database'!$C:$R,3, FALSE)),"")</f>
        <v>BBB</v>
      </c>
      <c r="Q2875" s="229" t="str">
        <f>IFERROR(IF(VLOOKUP($C2875,'MSCI Database'!$C:$R,4, FALSE)="","",VLOOKUP($C2875,'MSCI Database'!$C:$R,4, FALSE)),"")</f>
        <v>0</v>
      </c>
      <c r="R2875" s="229">
        <f>IFERROR(IF(VLOOKUP($C2875,'MSCI Database'!$C:$R,5, FALSE)="","",VLOOKUP($C2875,'MSCI Database'!$C:$R,5, FALSE)),"")</f>
        <v>4.7</v>
      </c>
      <c r="S2875" s="229">
        <f>IFERROR(IF(VLOOKUP($C2875,'MSCI Database'!$C:$R,6, FALSE)="","",VLOOKUP($C2875,'MSCI Database'!$C:$R,6, FALSE)),"")</f>
        <v>3.1</v>
      </c>
      <c r="T2875" s="229">
        <f>IFERROR(IF(VLOOKUP($C2875,'MSCI Database'!$C:$R,7, FALSE)="","",VLOOKUP($C2875,'MSCI Database'!$C:$R,7, FALSE)),"")</f>
        <v>4</v>
      </c>
      <c r="U2875" s="229">
        <f>IFERROR(IF(VLOOKUP($C2875,'MSCI Database'!$C:$R,8, FALSE)="","",VLOOKUP($C2875,'MSCI Database'!$C:$R,8, FALSE)),"")</f>
        <v>7.2</v>
      </c>
      <c r="V2875" s="229">
        <f>IFERROR(IF(VLOOKUP($C2875,'MSCI Database'!$C:$R,9, FALSE)="","",VLOOKUP($C2875,'MSCI Database'!$C:$R,9, FALSE)),"")</f>
        <v>5</v>
      </c>
      <c r="W2875" s="215">
        <f t="shared" ca="1" si="117"/>
        <v>0</v>
      </c>
      <c r="X2875" s="276">
        <f>IFERROR(IF(VLOOKUP($C2875,'MSCI Database'!$C:$R,10, FALSE)="","",VLOOKUP($C2875,'MSCI Database'!$C:$R,10, FALSE)),"")</f>
        <v>9378</v>
      </c>
      <c r="Y2875" s="229" t="str">
        <f>IFERROR(IF(VLOOKUP($C2875,'MSCI Database'!$C:$R,11, FALSE)="","",VLOOKUP($C2875,'MSCI Database'!$C:$R,11, FALSE)),"")</f>
        <v>2019</v>
      </c>
      <c r="Z2875" s="229" t="str">
        <f>IFERROR(IF(VLOOKUP($C2875,'MSCI Database'!$C:$R,12, FALSE)="","",VLOOKUP($C2875,'MSCI Database'!$C:$R,12, FALSE)),"")</f>
        <v>Reported</v>
      </c>
      <c r="AA2875" s="229" t="str">
        <f>IFERROR(IF(VLOOKUP($C2875,'MSCI Database'!$C:$R,13, FALSE)="","",VLOOKUP($C2875,'MSCI Database'!$C:$R,13, FALSE)),"")</f>
        <v>Sustained focus on labor management; lags peers in environmental sustainability efforts</v>
      </c>
    </row>
    <row r="2876" spans="1:27" s="130" customFormat="1" ht="15" hidden="1" customHeight="1" outlineLevel="1">
      <c r="A2876" s="130" t="s">
        <v>3085</v>
      </c>
      <c r="B2876" s="130" t="s">
        <v>3086</v>
      </c>
      <c r="C2876" s="130" t="s">
        <v>3087</v>
      </c>
      <c r="D2876" s="130" t="s">
        <v>18706</v>
      </c>
      <c r="E2876" s="130" t="s">
        <v>18689</v>
      </c>
      <c r="F2876" s="215">
        <v>2.449478947958866E-2</v>
      </c>
      <c r="G2876" s="132" t="str">
        <f ca="1">IFERROR(_xll.BQL($A2876, "cur_mkt_cap(currency=EUR)")/1000000, " ")</f>
        <v xml:space="preserve"> </v>
      </c>
      <c r="M2876" s="308"/>
      <c r="N2876" s="215">
        <f t="shared" si="116"/>
        <v>2.6532957024944583E-4</v>
      </c>
      <c r="O2876" s="172" t="str">
        <f>IFERROR(IF(VLOOKUP($C2876,'MSCI Database'!$C:$R,2, FALSE)="","",VLOOKUP($C2876,'MSCI Database'!$C:$R,2, FALSE)),"")</f>
        <v>Software &amp; Services</v>
      </c>
      <c r="P2876" s="229" t="str">
        <f>IFERROR(IF(VLOOKUP($C2876,'MSCI Database'!$C:$R,3, FALSE)="","",VLOOKUP($C2876,'MSCI Database'!$C:$R,3, FALSE)),"")</f>
        <v>AA</v>
      </c>
      <c r="Q2876" s="229" t="str">
        <f>IFERROR(IF(VLOOKUP($C2876,'MSCI Database'!$C:$R,4, FALSE)="","",VLOOKUP($C2876,'MSCI Database'!$C:$R,4, FALSE)),"")</f>
        <v>0</v>
      </c>
      <c r="R2876" s="229">
        <f>IFERROR(IF(VLOOKUP($C2876,'MSCI Database'!$C:$R,5, FALSE)="","",VLOOKUP($C2876,'MSCI Database'!$C:$R,5, FALSE)),"")</f>
        <v>7.4</v>
      </c>
      <c r="S2876" s="229">
        <f>IFERROR(IF(VLOOKUP($C2876,'MSCI Database'!$C:$R,6, FALSE)="","",VLOOKUP($C2876,'MSCI Database'!$C:$R,6, FALSE)),"")</f>
        <v>6.7</v>
      </c>
      <c r="T2876" s="229">
        <f>IFERROR(IF(VLOOKUP($C2876,'MSCI Database'!$C:$R,7, FALSE)="","",VLOOKUP($C2876,'MSCI Database'!$C:$R,7, FALSE)),"")</f>
        <v>3.4</v>
      </c>
      <c r="U2876" s="229">
        <f>IFERROR(IF(VLOOKUP($C2876,'MSCI Database'!$C:$R,8, FALSE)="","",VLOOKUP($C2876,'MSCI Database'!$C:$R,8, FALSE)),"")</f>
        <v>6.4</v>
      </c>
      <c r="V2876" s="229">
        <f>IFERROR(IF(VLOOKUP($C2876,'MSCI Database'!$C:$R,9, FALSE)="","",VLOOKUP($C2876,'MSCI Database'!$C:$R,9, FALSE)),"")</f>
        <v>4.8</v>
      </c>
      <c r="W2876" s="215">
        <f t="shared" ca="1" si="117"/>
        <v>0</v>
      </c>
      <c r="X2876" s="276">
        <f>IFERROR(IF(VLOOKUP($C2876,'MSCI Database'!$C:$R,10, FALSE)="","",VLOOKUP($C2876,'MSCI Database'!$C:$R,10, FALSE)),"")</f>
        <v>8917</v>
      </c>
      <c r="Y2876" s="229" t="str">
        <f>IFERROR(IF(VLOOKUP($C2876,'MSCI Database'!$C:$R,11, FALSE)="","",VLOOKUP($C2876,'MSCI Database'!$C:$R,11, FALSE)),"")</f>
        <v>2019</v>
      </c>
      <c r="Z2876" s="229" t="str">
        <f>IFERROR(IF(VLOOKUP($C2876,'MSCI Database'!$C:$R,12, FALSE)="","",VLOOKUP($C2876,'MSCI Database'!$C:$R,12, FALSE)),"")</f>
        <v>E.Segmt-Moderately Low</v>
      </c>
      <c r="AA2876" s="229" t="str">
        <f>IFERROR(IF(VLOOKUP($C2876,'MSCI Database'!$C:$R,13, FALSE)="","",VLOOKUP($C2876,'MSCI Database'!$C:$R,13, FALSE)),"")</f>
        <v>Leads peers in governance performance and data security management initiatives</v>
      </c>
    </row>
    <row r="2877" spans="1:27" s="130" customFormat="1" ht="15" hidden="1" customHeight="1" outlineLevel="1">
      <c r="A2877" s="130" t="s">
        <v>1906</v>
      </c>
      <c r="B2877" s="130" t="s">
        <v>1907</v>
      </c>
      <c r="C2877" s="130" t="s">
        <v>1908</v>
      </c>
      <c r="D2877" s="130" t="s">
        <v>12129</v>
      </c>
      <c r="E2877" s="130" t="s">
        <v>18673</v>
      </c>
      <c r="F2877" s="215">
        <v>2.853845421493045E-2</v>
      </c>
      <c r="G2877" s="132" t="str">
        <f ca="1">IFERROR(_xll.BQL($A2877, "cur_mkt_cap(currency=EUR)")/1000000, " ")</f>
        <v xml:space="preserve"> </v>
      </c>
      <c r="M2877" s="308"/>
      <c r="N2877" s="215">
        <f t="shared" si="116"/>
        <v>3.0913087857892214E-4</v>
      </c>
      <c r="O2877" s="172" t="str">
        <f>IFERROR(IF(VLOOKUP($C2877,'MSCI Database'!$C:$R,2, FALSE)="","",VLOOKUP($C2877,'MSCI Database'!$C:$R,2, FALSE)),"")</f>
        <v>Trading Companies &amp; Distributors</v>
      </c>
      <c r="P2877" s="229" t="str">
        <f>IFERROR(IF(VLOOKUP($C2877,'MSCI Database'!$C:$R,3, FALSE)="","",VLOOKUP($C2877,'MSCI Database'!$C:$R,3, FALSE)),"")</f>
        <v>AA</v>
      </c>
      <c r="Q2877" s="229" t="str">
        <f>IFERROR(IF(VLOOKUP($C2877,'MSCI Database'!$C:$R,4, FALSE)="","",VLOOKUP($C2877,'MSCI Database'!$C:$R,4, FALSE)),"")</f>
        <v>0</v>
      </c>
      <c r="R2877" s="229">
        <f>IFERROR(IF(VLOOKUP($C2877,'MSCI Database'!$C:$R,5, FALSE)="","",VLOOKUP($C2877,'MSCI Database'!$C:$R,5, FALSE)),"")</f>
        <v>7.7</v>
      </c>
      <c r="S2877" s="229">
        <f>IFERROR(IF(VLOOKUP($C2877,'MSCI Database'!$C:$R,6, FALSE)="","",VLOOKUP($C2877,'MSCI Database'!$C:$R,6, FALSE)),"")</f>
        <v>3.3</v>
      </c>
      <c r="T2877" s="229">
        <f>IFERROR(IF(VLOOKUP($C2877,'MSCI Database'!$C:$R,7, FALSE)="","",VLOOKUP($C2877,'MSCI Database'!$C:$R,7, FALSE)),"")</f>
        <v>6.5</v>
      </c>
      <c r="U2877" s="229">
        <f>IFERROR(IF(VLOOKUP($C2877,'MSCI Database'!$C:$R,8, FALSE)="","",VLOOKUP($C2877,'MSCI Database'!$C:$R,8, FALSE)),"")</f>
        <v>7.3</v>
      </c>
      <c r="V2877" s="229">
        <f>IFERROR(IF(VLOOKUP($C2877,'MSCI Database'!$C:$R,9, FALSE)="","",VLOOKUP($C2877,'MSCI Database'!$C:$R,9, FALSE)),"")</f>
        <v>6.2</v>
      </c>
      <c r="W2877" s="215">
        <f t="shared" ca="1" si="117"/>
        <v>0</v>
      </c>
      <c r="X2877" s="276">
        <f>IFERROR(IF(VLOOKUP($C2877,'MSCI Database'!$C:$R,10, FALSE)="","",VLOOKUP($C2877,'MSCI Database'!$C:$R,10, FALSE)),"")</f>
        <v>244415</v>
      </c>
      <c r="Y2877" s="229" t="str">
        <f>IFERROR(IF(VLOOKUP($C2877,'MSCI Database'!$C:$R,11, FALSE)="","",VLOOKUP($C2877,'MSCI Database'!$C:$R,11, FALSE)),"")</f>
        <v>2019</v>
      </c>
      <c r="Z2877" s="229" t="str">
        <f>IFERROR(IF(VLOOKUP($C2877,'MSCI Database'!$C:$R,12, FALSE)="","",VLOOKUP($C2877,'MSCI Database'!$C:$R,12, FALSE)),"")</f>
        <v>Reported</v>
      </c>
      <c r="AA2877" s="229" t="str">
        <f>IFERROR(IF(VLOOKUP($C2877,'MSCI Database'!$C:$R,13, FALSE)="","",VLOOKUP($C2877,'MSCI Database'!$C:$R,13, FALSE)),"")</f>
        <v>Strong corporate governance practices and safety management programs</v>
      </c>
    </row>
    <row r="2878" spans="1:27" s="130" customFormat="1" ht="15" hidden="1" customHeight="1" outlineLevel="1">
      <c r="A2878" s="130" t="s">
        <v>3017</v>
      </c>
      <c r="B2878" s="130" t="s">
        <v>3018</v>
      </c>
      <c r="C2878" s="130" t="s">
        <v>3019</v>
      </c>
      <c r="D2878" s="130" t="s">
        <v>12128</v>
      </c>
      <c r="E2878" s="130" t="s">
        <v>12133</v>
      </c>
      <c r="F2878" s="215">
        <v>2.4444948123113121E-2</v>
      </c>
      <c r="G2878" s="132" t="str">
        <f ca="1">IFERROR(_xll.BQL($A2878, "cur_mkt_cap(currency=EUR)")/1000000, " ")</f>
        <v xml:space="preserve"> </v>
      </c>
      <c r="M2878" s="308"/>
      <c r="N2878" s="215">
        <f t="shared" si="116"/>
        <v>2.6478968458497321E-4</v>
      </c>
      <c r="O2878" s="172" t="str">
        <f>IFERROR(IF(VLOOKUP($C2878,'MSCI Database'!$C:$R,2, FALSE)="","",VLOOKUP($C2878,'MSCI Database'!$C:$R,2, FALSE)),"")</f>
        <v>Health Care Equipment &amp; Supplies</v>
      </c>
      <c r="P2878" s="229" t="str">
        <f>IFERROR(IF(VLOOKUP($C2878,'MSCI Database'!$C:$R,3, FALSE)="","",VLOOKUP($C2878,'MSCI Database'!$C:$R,3, FALSE)),"")</f>
        <v>A</v>
      </c>
      <c r="Q2878" s="229" t="str">
        <f>IFERROR(IF(VLOOKUP($C2878,'MSCI Database'!$C:$R,4, FALSE)="","",VLOOKUP($C2878,'MSCI Database'!$C:$R,4, FALSE)),"")</f>
        <v>0</v>
      </c>
      <c r="R2878" s="229">
        <f>IFERROR(IF(VLOOKUP($C2878,'MSCI Database'!$C:$R,5, FALSE)="","",VLOOKUP($C2878,'MSCI Database'!$C:$R,5, FALSE)),"")</f>
        <v>6.7</v>
      </c>
      <c r="S2878" s="229">
        <f>IFERROR(IF(VLOOKUP($C2878,'MSCI Database'!$C:$R,6, FALSE)="","",VLOOKUP($C2878,'MSCI Database'!$C:$R,6, FALSE)),"")</f>
        <v>9.1999999999999993</v>
      </c>
      <c r="T2878" s="229">
        <f>IFERROR(IF(VLOOKUP($C2878,'MSCI Database'!$C:$R,7, FALSE)="","",VLOOKUP($C2878,'MSCI Database'!$C:$R,7, FALSE)),"")</f>
        <v>5.6</v>
      </c>
      <c r="U2878" s="229">
        <f>IFERROR(IF(VLOOKUP($C2878,'MSCI Database'!$C:$R,8, FALSE)="","",VLOOKUP($C2878,'MSCI Database'!$C:$R,8, FALSE)),"")</f>
        <v>5.9</v>
      </c>
      <c r="V2878" s="229">
        <f>IFERROR(IF(VLOOKUP($C2878,'MSCI Database'!$C:$R,9, FALSE)="","",VLOOKUP($C2878,'MSCI Database'!$C:$R,9, FALSE)),"")</f>
        <v>5.9</v>
      </c>
      <c r="W2878" s="215">
        <f t="shared" ca="1" si="117"/>
        <v>0</v>
      </c>
      <c r="X2878" s="276">
        <f>IFERROR(IF(VLOOKUP($C2878,'MSCI Database'!$C:$R,10, FALSE)="","",VLOOKUP($C2878,'MSCI Database'!$C:$R,10, FALSE)),"")</f>
        <v>210795</v>
      </c>
      <c r="Y2878" s="229" t="str">
        <f>IFERROR(IF(VLOOKUP($C2878,'MSCI Database'!$C:$R,11, FALSE)="","",VLOOKUP($C2878,'MSCI Database'!$C:$R,11, FALSE)),"")</f>
        <v>2019</v>
      </c>
      <c r="Z2878" s="229" t="str">
        <f>IFERROR(IF(VLOOKUP($C2878,'MSCI Database'!$C:$R,12, FALSE)="","",VLOOKUP($C2878,'MSCI Database'!$C:$R,12, FALSE)),"")</f>
        <v>E.CSI</v>
      </c>
      <c r="AA2878" s="229" t="str">
        <f>IFERROR(IF(VLOOKUP($C2878,'MSCI Database'!$C:$R,13, FALSE)="","",VLOOKUP($C2878,'MSCI Database'!$C:$R,13, FALSE)),"")</f>
        <v>Robust anti-corruption strategy, but product recalls continues</v>
      </c>
    </row>
    <row r="2879" spans="1:27" s="130" customFormat="1" ht="15" hidden="1" customHeight="1" outlineLevel="1">
      <c r="A2879" s="130" t="s">
        <v>8299</v>
      </c>
      <c r="B2879" s="130" t="s">
        <v>8300</v>
      </c>
      <c r="C2879" s="130" t="s">
        <v>8301</v>
      </c>
      <c r="D2879" s="130" t="s">
        <v>12128</v>
      </c>
      <c r="E2879" s="130" t="s">
        <v>18673</v>
      </c>
      <c r="F2879" s="215">
        <v>2.4421257592311781E-2</v>
      </c>
      <c r="G2879" s="132" t="str">
        <f ca="1">IFERROR(_xll.BQL($A2879, "cur_mkt_cap(currency=EUR)")/1000000, " ")</f>
        <v xml:space="preserve"> </v>
      </c>
      <c r="M2879" s="308"/>
      <c r="N2879" s="215">
        <f t="shared" si="116"/>
        <v>2.6453306681074255E-4</v>
      </c>
      <c r="O2879" s="172" t="str">
        <f>IFERROR(IF(VLOOKUP($C2879,'MSCI Database'!$C:$R,2, FALSE)="","",VLOOKUP($C2879,'MSCI Database'!$C:$R,2, FALSE)),"")</f>
        <v>Construction &amp; Farm Machinery &amp; Heavy Trucks</v>
      </c>
      <c r="P2879" s="229" t="str">
        <f>IFERROR(IF(VLOOKUP($C2879,'MSCI Database'!$C:$R,3, FALSE)="","",VLOOKUP($C2879,'MSCI Database'!$C:$R,3, FALSE)),"")</f>
        <v>BB</v>
      </c>
      <c r="Q2879" s="229" t="str">
        <f>IFERROR(IF(VLOOKUP($C2879,'MSCI Database'!$C:$R,4, FALSE)="","",VLOOKUP($C2879,'MSCI Database'!$C:$R,4, FALSE)),"")</f>
        <v>0</v>
      </c>
      <c r="R2879" s="229">
        <f>IFERROR(IF(VLOOKUP($C2879,'MSCI Database'!$C:$R,5, FALSE)="","",VLOOKUP($C2879,'MSCI Database'!$C:$R,5, FALSE)),"")</f>
        <v>4.0999999999999996</v>
      </c>
      <c r="S2879" s="229">
        <f>IFERROR(IF(VLOOKUP($C2879,'MSCI Database'!$C:$R,6, FALSE)="","",VLOOKUP($C2879,'MSCI Database'!$C:$R,6, FALSE)),"")</f>
        <v>3.6</v>
      </c>
      <c r="T2879" s="229">
        <f>IFERROR(IF(VLOOKUP($C2879,'MSCI Database'!$C:$R,7, FALSE)="","",VLOOKUP($C2879,'MSCI Database'!$C:$R,7, FALSE)),"")</f>
        <v>4.2</v>
      </c>
      <c r="U2879" s="229">
        <f>IFERROR(IF(VLOOKUP($C2879,'MSCI Database'!$C:$R,8, FALSE)="","",VLOOKUP($C2879,'MSCI Database'!$C:$R,8, FALSE)),"")</f>
        <v>4.8</v>
      </c>
      <c r="V2879" s="229">
        <f>IFERROR(IF(VLOOKUP($C2879,'MSCI Database'!$C:$R,9, FALSE)="","",VLOOKUP($C2879,'MSCI Database'!$C:$R,9, FALSE)),"")</f>
        <v>4.3</v>
      </c>
      <c r="W2879" s="215">
        <f t="shared" ca="1" si="117"/>
        <v>0</v>
      </c>
      <c r="X2879" s="276">
        <f>IFERROR(IF(VLOOKUP($C2879,'MSCI Database'!$C:$R,10, FALSE)="","",VLOOKUP($C2879,'MSCI Database'!$C:$R,10, FALSE)),"")</f>
        <v>385250</v>
      </c>
      <c r="Y2879" s="229" t="str">
        <f>IFERROR(IF(VLOOKUP($C2879,'MSCI Database'!$C:$R,11, FALSE)="","",VLOOKUP($C2879,'MSCI Database'!$C:$R,11, FALSE)),"")</f>
        <v>2019</v>
      </c>
      <c r="Z2879" s="229" t="str">
        <f>IFERROR(IF(VLOOKUP($C2879,'MSCI Database'!$C:$R,12, FALSE)="","",VLOOKUP($C2879,'MSCI Database'!$C:$R,12, FALSE)),"")</f>
        <v>E.CSI</v>
      </c>
      <c r="AA2879" s="229" t="str">
        <f>IFERROR(IF(VLOOKUP($C2879,'MSCI Database'!$C:$R,13, FALSE)="","",VLOOKUP($C2879,'MSCI Database'!$C:$R,13, FALSE)),"")</f>
        <v>Cleantech strategy is on par with industry peers; layoffs continue to pose employee-related risks</v>
      </c>
    </row>
    <row r="2880" spans="1:27" s="130" customFormat="1" ht="15" hidden="1" customHeight="1" outlineLevel="1">
      <c r="A2880" s="130" t="s">
        <v>7495</v>
      </c>
      <c r="B2880" s="130" t="s">
        <v>7496</v>
      </c>
      <c r="C2880" s="130" t="s">
        <v>7497</v>
      </c>
      <c r="D2880" s="130" t="s">
        <v>12128</v>
      </c>
      <c r="E2880" s="130" t="s">
        <v>18673</v>
      </c>
      <c r="F2880" s="215">
        <v>2.440848749035272E-2</v>
      </c>
      <c r="G2880" s="132" t="str">
        <f ca="1">IFERROR(_xll.BQL($A2880, "cur_mkt_cap(currency=EUR)")/1000000, " ")</f>
        <v xml:space="preserve"> </v>
      </c>
      <c r="M2880" s="308"/>
      <c r="N2880" s="215">
        <f t="shared" si="116"/>
        <v>2.6439474001811335E-4</v>
      </c>
      <c r="O2880" s="172" t="str">
        <f>IFERROR(IF(VLOOKUP($C2880,'MSCI Database'!$C:$R,2, FALSE)="","",VLOOKUP($C2880,'MSCI Database'!$C:$R,2, FALSE)),"")</f>
        <v>Building Products</v>
      </c>
      <c r="P2880" s="229" t="str">
        <f>IFERROR(IF(VLOOKUP($C2880,'MSCI Database'!$C:$R,3, FALSE)="","",VLOOKUP($C2880,'MSCI Database'!$C:$R,3, FALSE)),"")</f>
        <v>A</v>
      </c>
      <c r="Q2880" s="229" t="str">
        <f>IFERROR(IF(VLOOKUP($C2880,'MSCI Database'!$C:$R,4, FALSE)="","",VLOOKUP($C2880,'MSCI Database'!$C:$R,4, FALSE)),"")</f>
        <v>0</v>
      </c>
      <c r="R2880" s="229">
        <f>IFERROR(IF(VLOOKUP($C2880,'MSCI Database'!$C:$R,5, FALSE)="","",VLOOKUP($C2880,'MSCI Database'!$C:$R,5, FALSE)),"")</f>
        <v>6.8</v>
      </c>
      <c r="S2880" s="229">
        <f>IFERROR(IF(VLOOKUP($C2880,'MSCI Database'!$C:$R,6, FALSE)="","",VLOOKUP($C2880,'MSCI Database'!$C:$R,6, FALSE)),"")</f>
        <v>5.9</v>
      </c>
      <c r="T2880" s="229">
        <f>IFERROR(IF(VLOOKUP($C2880,'MSCI Database'!$C:$R,7, FALSE)="","",VLOOKUP($C2880,'MSCI Database'!$C:$R,7, FALSE)),"")</f>
        <v>5.6</v>
      </c>
      <c r="U2880" s="229">
        <f>IFERROR(IF(VLOOKUP($C2880,'MSCI Database'!$C:$R,8, FALSE)="","",VLOOKUP($C2880,'MSCI Database'!$C:$R,8, FALSE)),"")</f>
        <v>5.4</v>
      </c>
      <c r="V2880" s="229">
        <f>IFERROR(IF(VLOOKUP($C2880,'MSCI Database'!$C:$R,9, FALSE)="","",VLOOKUP($C2880,'MSCI Database'!$C:$R,9, FALSE)),"")</f>
        <v>5.6</v>
      </c>
      <c r="W2880" s="215">
        <f t="shared" ca="1" si="117"/>
        <v>0</v>
      </c>
      <c r="X2880" s="276">
        <f>IFERROR(IF(VLOOKUP($C2880,'MSCI Database'!$C:$R,10, FALSE)="","",VLOOKUP($C2880,'MSCI Database'!$C:$R,10, FALSE)),"")</f>
        <v>248000</v>
      </c>
      <c r="Y2880" s="229" t="str">
        <f>IFERROR(IF(VLOOKUP($C2880,'MSCI Database'!$C:$R,11, FALSE)="","",VLOOKUP($C2880,'MSCI Database'!$C:$R,11, FALSE)),"")</f>
        <v>2019</v>
      </c>
      <c r="Z2880" s="229" t="str">
        <f>IFERROR(IF(VLOOKUP($C2880,'MSCI Database'!$C:$R,12, FALSE)="","",VLOOKUP($C2880,'MSCI Database'!$C:$R,12, FALSE)),"")</f>
        <v>Reported</v>
      </c>
      <c r="AA2880" s="229" t="str">
        <f>IFERROR(IF(VLOOKUP($C2880,'MSCI Database'!$C:$R,13, FALSE)="","",VLOOKUP($C2880,'MSCI Database'!$C:$R,13, FALSE)),"")</f>
        <v>Continued acquisition and divestment activities in 2020 could heighten labor-related challenges</v>
      </c>
    </row>
    <row r="2881" spans="1:27" s="130" customFormat="1" ht="15" hidden="1" customHeight="1" outlineLevel="1">
      <c r="A2881" s="130" t="s">
        <v>6242</v>
      </c>
      <c r="B2881" s="130" t="s">
        <v>6243</v>
      </c>
      <c r="C2881" s="130" t="s">
        <v>6244</v>
      </c>
      <c r="D2881" s="130" t="s">
        <v>12128</v>
      </c>
      <c r="E2881" s="130" t="s">
        <v>18682</v>
      </c>
      <c r="F2881" s="215">
        <v>2.4403297439739988E-2</v>
      </c>
      <c r="G2881" s="132" t="str">
        <f ca="1">IFERROR(_xll.BQL($A2881, "cur_mkt_cap(currency=EUR)")/1000000, " ")</f>
        <v xml:space="preserve"> </v>
      </c>
      <c r="M2881" s="308"/>
      <c r="N2881" s="215">
        <f t="shared" si="116"/>
        <v>2.6433852096386116E-4</v>
      </c>
      <c r="O2881" s="172" t="str">
        <f>IFERROR(IF(VLOOKUP($C2881,'MSCI Database'!$C:$R,2, FALSE)="","",VLOOKUP($C2881,'MSCI Database'!$C:$R,2, FALSE)),"")</f>
        <v>Retail - Consumer Discretionary</v>
      </c>
      <c r="P2881" s="229" t="str">
        <f>IFERROR(IF(VLOOKUP($C2881,'MSCI Database'!$C:$R,3, FALSE)="","",VLOOKUP($C2881,'MSCI Database'!$C:$R,3, FALSE)),"")</f>
        <v>BBB</v>
      </c>
      <c r="Q2881" s="229" t="str">
        <f>IFERROR(IF(VLOOKUP($C2881,'MSCI Database'!$C:$R,4, FALSE)="","",VLOOKUP($C2881,'MSCI Database'!$C:$R,4, FALSE)),"")</f>
        <v>0</v>
      </c>
      <c r="R2881" s="229">
        <f>IFERROR(IF(VLOOKUP($C2881,'MSCI Database'!$C:$R,5, FALSE)="","",VLOOKUP($C2881,'MSCI Database'!$C:$R,5, FALSE)),"")</f>
        <v>5.6</v>
      </c>
      <c r="S2881" s="229">
        <f>IFERROR(IF(VLOOKUP($C2881,'MSCI Database'!$C:$R,6, FALSE)="","",VLOOKUP($C2881,'MSCI Database'!$C:$R,6, FALSE)),"")</f>
        <v>3.6</v>
      </c>
      <c r="T2881" s="229">
        <f>IFERROR(IF(VLOOKUP($C2881,'MSCI Database'!$C:$R,7, FALSE)="","",VLOOKUP($C2881,'MSCI Database'!$C:$R,7, FALSE)),"")</f>
        <v>4.5999999999999996</v>
      </c>
      <c r="U2881" s="229">
        <f>IFERROR(IF(VLOOKUP($C2881,'MSCI Database'!$C:$R,8, FALSE)="","",VLOOKUP($C2881,'MSCI Database'!$C:$R,8, FALSE)),"")</f>
        <v>5.3</v>
      </c>
      <c r="V2881" s="229">
        <f>IFERROR(IF(VLOOKUP($C2881,'MSCI Database'!$C:$R,9, FALSE)="","",VLOOKUP($C2881,'MSCI Database'!$C:$R,9, FALSE)),"")</f>
        <v>4.5999999999999996</v>
      </c>
      <c r="W2881" s="215">
        <f t="shared" ca="1" si="117"/>
        <v>0</v>
      </c>
      <c r="X2881" s="276">
        <f>IFERROR(IF(VLOOKUP($C2881,'MSCI Database'!$C:$R,10, FALSE)="","",VLOOKUP($C2881,'MSCI Database'!$C:$R,10, FALSE)),"")</f>
        <v>373341</v>
      </c>
      <c r="Y2881" s="229" t="str">
        <f>IFERROR(IF(VLOOKUP($C2881,'MSCI Database'!$C:$R,11, FALSE)="","",VLOOKUP($C2881,'MSCI Database'!$C:$R,11, FALSE)),"")</f>
        <v>2019</v>
      </c>
      <c r="Z2881" s="229" t="str">
        <f>IFERROR(IF(VLOOKUP($C2881,'MSCI Database'!$C:$R,12, FALSE)="","",VLOOKUP($C2881,'MSCI Database'!$C:$R,12, FALSE)),"")</f>
        <v>Reported</v>
      </c>
      <c r="AA2881" s="229" t="str">
        <f>IFERROR(IF(VLOOKUP($C2881,'MSCI Database'!$C:$R,13, FALSE)="","",VLOOKUP($C2881,'MSCI Database'!$C:$R,13, FALSE)),"")</f>
        <v>Leads peers in governance practices; relatively limited workforce management programs</v>
      </c>
    </row>
    <row r="2882" spans="1:27" s="130" customFormat="1" ht="15" hidden="1" customHeight="1" outlineLevel="1">
      <c r="A2882" s="130" t="s">
        <v>1248</v>
      </c>
      <c r="B2882" s="130" t="s">
        <v>1249</v>
      </c>
      <c r="C2882" s="130" t="s">
        <v>1250</v>
      </c>
      <c r="D2882" s="130" t="s">
        <v>18681</v>
      </c>
      <c r="E2882" s="130" t="s">
        <v>18684</v>
      </c>
      <c r="F2882" s="215">
        <v>2.600971909362387E-2</v>
      </c>
      <c r="G2882" s="132" t="str">
        <f ca="1">IFERROR(_xll.BQL($A2882, "cur_mkt_cap(currency=EUR)")/1000000, " ")</f>
        <v xml:space="preserve"> </v>
      </c>
      <c r="M2882" s="308"/>
      <c r="N2882" s="215">
        <f t="shared" si="116"/>
        <v>2.817394121786883E-4</v>
      </c>
      <c r="O2882" s="172" t="str">
        <f>IFERROR(IF(VLOOKUP($C2882,'MSCI Database'!$C:$R,2, FALSE)="","",VLOOKUP($C2882,'MSCI Database'!$C:$R,2, FALSE)),"")</f>
        <v>Specialty Chemicals</v>
      </c>
      <c r="P2882" s="229" t="str">
        <f>IFERROR(IF(VLOOKUP($C2882,'MSCI Database'!$C:$R,3, FALSE)="","",VLOOKUP($C2882,'MSCI Database'!$C:$R,3, FALSE)),"")</f>
        <v>B</v>
      </c>
      <c r="Q2882" s="229" t="str">
        <f>IFERROR(IF(VLOOKUP($C2882,'MSCI Database'!$C:$R,4, FALSE)="","",VLOOKUP($C2882,'MSCI Database'!$C:$R,4, FALSE)),"")</f>
        <v>-1</v>
      </c>
      <c r="R2882" s="229">
        <f>IFERROR(IF(VLOOKUP($C2882,'MSCI Database'!$C:$R,5, FALSE)="","",VLOOKUP($C2882,'MSCI Database'!$C:$R,5, FALSE)),"")</f>
        <v>2</v>
      </c>
      <c r="S2882" s="229">
        <f>IFERROR(IF(VLOOKUP($C2882,'MSCI Database'!$C:$R,6, FALSE)="","",VLOOKUP($C2882,'MSCI Database'!$C:$R,6, FALSE)),"")</f>
        <v>3</v>
      </c>
      <c r="T2882" s="229">
        <f>IFERROR(IF(VLOOKUP($C2882,'MSCI Database'!$C:$R,7, FALSE)="","",VLOOKUP($C2882,'MSCI Database'!$C:$R,7, FALSE)),"")</f>
        <v>3.1</v>
      </c>
      <c r="U2882" s="229">
        <f>IFERROR(IF(VLOOKUP($C2882,'MSCI Database'!$C:$R,8, FALSE)="","",VLOOKUP($C2882,'MSCI Database'!$C:$R,8, FALSE)),"")</f>
        <v>5.5</v>
      </c>
      <c r="V2882" s="229">
        <f>IFERROR(IF(VLOOKUP($C2882,'MSCI Database'!$C:$R,9, FALSE)="","",VLOOKUP($C2882,'MSCI Database'!$C:$R,9, FALSE)),"")</f>
        <v>3.8</v>
      </c>
      <c r="W2882" s="215">
        <f t="shared" ca="1" si="117"/>
        <v>0</v>
      </c>
      <c r="X2882" s="276">
        <f>IFERROR(IF(VLOOKUP($C2882,'MSCI Database'!$C:$R,10, FALSE)="","",VLOOKUP($C2882,'MSCI Database'!$C:$R,10, FALSE)),"")</f>
        <v>1043291</v>
      </c>
      <c r="Y2882" s="229" t="str">
        <f>IFERROR(IF(VLOOKUP($C2882,'MSCI Database'!$C:$R,11, FALSE)="","",VLOOKUP($C2882,'MSCI Database'!$C:$R,11, FALSE)),"")</f>
        <v>2019</v>
      </c>
      <c r="Z2882" s="229" t="str">
        <f>IFERROR(IF(VLOOKUP($C2882,'MSCI Database'!$C:$R,12, FALSE)="","",VLOOKUP($C2882,'MSCI Database'!$C:$R,12, FALSE)),"")</f>
        <v>E.Segmt-Moderately Low</v>
      </c>
      <c r="AA2882" s="229" t="str">
        <f>IFERROR(IF(VLOOKUP($C2882,'MSCI Database'!$C:$R,13, FALSE)="","",VLOOKUP($C2882,'MSCI Database'!$C:$R,13, FALSE)),"")</f>
        <v>Board and ownership structure concerns</v>
      </c>
    </row>
    <row r="2883" spans="1:27" s="130" customFormat="1" ht="15" hidden="1" customHeight="1" outlineLevel="1">
      <c r="A2883" s="130" t="s">
        <v>2110</v>
      </c>
      <c r="B2883" s="130" t="s">
        <v>2111</v>
      </c>
      <c r="C2883" s="130" t="s">
        <v>2112</v>
      </c>
      <c r="D2883" s="130" t="s">
        <v>18685</v>
      </c>
      <c r="E2883" s="130" t="s">
        <v>18688</v>
      </c>
      <c r="F2883" s="215">
        <v>2.8123293748279082E-2</v>
      </c>
      <c r="G2883" s="132" t="str">
        <f ca="1">IFERROR(_xll.BQL($A2883, "cur_mkt_cap(currency=EUR)")/1000000, " ")</f>
        <v xml:space="preserve"> </v>
      </c>
      <c r="M2883" s="308"/>
      <c r="N2883" s="215">
        <f t="shared" si="116"/>
        <v>3.0463382632652544E-4</v>
      </c>
      <c r="O2883" s="172" t="str">
        <f>IFERROR(IF(VLOOKUP($C2883,'MSCI Database'!$C:$R,2, FALSE)="","",VLOOKUP($C2883,'MSCI Database'!$C:$R,2, FALSE)),"")</f>
        <v>Multi-Line Insurance &amp; Brokerage</v>
      </c>
      <c r="P2883" s="229" t="str">
        <f>IFERROR(IF(VLOOKUP($C2883,'MSCI Database'!$C:$R,3, FALSE)="","",VLOOKUP($C2883,'MSCI Database'!$C:$R,3, FALSE)),"")</f>
        <v>BBB</v>
      </c>
      <c r="Q2883" s="229" t="str">
        <f>IFERROR(IF(VLOOKUP($C2883,'MSCI Database'!$C:$R,4, FALSE)="","",VLOOKUP($C2883,'MSCI Database'!$C:$R,4, FALSE)),"")</f>
        <v>1</v>
      </c>
      <c r="R2883" s="229">
        <f>IFERROR(IF(VLOOKUP($C2883,'MSCI Database'!$C:$R,5, FALSE)="","",VLOOKUP($C2883,'MSCI Database'!$C:$R,5, FALSE)),"")</f>
        <v>5</v>
      </c>
      <c r="S2883" s="229">
        <f>IFERROR(IF(VLOOKUP($C2883,'MSCI Database'!$C:$R,6, FALSE)="","",VLOOKUP($C2883,'MSCI Database'!$C:$R,6, FALSE)),"")</f>
        <v>6.1</v>
      </c>
      <c r="T2883" s="229">
        <f>IFERROR(IF(VLOOKUP($C2883,'MSCI Database'!$C:$R,7, FALSE)="","",VLOOKUP($C2883,'MSCI Database'!$C:$R,7, FALSE)),"")</f>
        <v>4.4000000000000004</v>
      </c>
      <c r="U2883" s="229">
        <f>IFERROR(IF(VLOOKUP($C2883,'MSCI Database'!$C:$R,8, FALSE)="","",VLOOKUP($C2883,'MSCI Database'!$C:$R,8, FALSE)),"")</f>
        <v>6.8</v>
      </c>
      <c r="V2883" s="229">
        <f>IFERROR(IF(VLOOKUP($C2883,'MSCI Database'!$C:$R,9, FALSE)="","",VLOOKUP($C2883,'MSCI Database'!$C:$R,9, FALSE)),"")</f>
        <v>5.4</v>
      </c>
      <c r="W2883" s="215">
        <f t="shared" ca="1" si="117"/>
        <v>0</v>
      </c>
      <c r="X2883" s="276">
        <f>IFERROR(IF(VLOOKUP($C2883,'MSCI Database'!$C:$R,10, FALSE)="","",VLOOKUP($C2883,'MSCI Database'!$C:$R,10, FALSE)),"")</f>
        <v>4463</v>
      </c>
      <c r="Y2883" s="229" t="str">
        <f>IFERROR(IF(VLOOKUP($C2883,'MSCI Database'!$C:$R,11, FALSE)="","",VLOOKUP($C2883,'MSCI Database'!$C:$R,11, FALSE)),"")</f>
        <v>2019</v>
      </c>
      <c r="Z2883" s="229" t="str">
        <f>IFERROR(IF(VLOOKUP($C2883,'MSCI Database'!$C:$R,12, FALSE)="","",VLOOKUP($C2883,'MSCI Database'!$C:$R,12, FALSE)),"")</f>
        <v>Reported</v>
      </c>
      <c r="AA2883" s="229" t="str">
        <f>IFERROR(IF(VLOOKUP($C2883,'MSCI Database'!$C:$R,13, FALSE)="","",VLOOKUP($C2883,'MSCI Database'!$C:$R,13, FALSE)),"")</f>
        <v>Improved data privacy mechanisms and attrition rate drive upgrade</v>
      </c>
    </row>
    <row r="2884" spans="1:27" s="130" customFormat="1" ht="15" hidden="1" customHeight="1" outlineLevel="1">
      <c r="A2884" s="130" t="s">
        <v>3228</v>
      </c>
      <c r="B2884" s="130" t="s">
        <v>3229</v>
      </c>
      <c r="C2884" s="130" t="s">
        <v>3230</v>
      </c>
      <c r="D2884" s="130" t="s">
        <v>18686</v>
      </c>
      <c r="E2884" s="130" t="s">
        <v>18690</v>
      </c>
      <c r="F2884" s="215">
        <v>3.3215902156580032E-2</v>
      </c>
      <c r="G2884" s="132" t="str">
        <f ca="1">IFERROR(_xll.BQL($A2884, "cur_mkt_cap(currency=EUR)")/1000000, " ")</f>
        <v xml:space="preserve"> </v>
      </c>
      <c r="M2884" s="308"/>
      <c r="N2884" s="215">
        <f t="shared" si="116"/>
        <v>3.597973786219705E-4</v>
      </c>
      <c r="O2884" s="172" t="str">
        <f>IFERROR(IF(VLOOKUP($C2884,'MSCI Database'!$C:$R,2, FALSE)="","",VLOOKUP($C2884,'MSCI Database'!$C:$R,2, FALSE)),"")</f>
        <v>Media &amp; Entertainment</v>
      </c>
      <c r="P2884" s="229" t="str">
        <f>IFERROR(IF(VLOOKUP($C2884,'MSCI Database'!$C:$R,3, FALSE)="","",VLOOKUP($C2884,'MSCI Database'!$C:$R,3, FALSE)),"")</f>
        <v>AA</v>
      </c>
      <c r="Q2884" s="229" t="str">
        <f>IFERROR(IF(VLOOKUP($C2884,'MSCI Database'!$C:$R,4, FALSE)="","",VLOOKUP($C2884,'MSCI Database'!$C:$R,4, FALSE)),"")</f>
        <v>-1</v>
      </c>
      <c r="R2884" s="229">
        <f>IFERROR(IF(VLOOKUP($C2884,'MSCI Database'!$C:$R,5, FALSE)="","",VLOOKUP($C2884,'MSCI Database'!$C:$R,5, FALSE)),"")</f>
        <v>7.4</v>
      </c>
      <c r="S2884" s="229">
        <f>IFERROR(IF(VLOOKUP($C2884,'MSCI Database'!$C:$R,6, FALSE)="","",VLOOKUP($C2884,'MSCI Database'!$C:$R,6, FALSE)),"")</f>
        <v>10</v>
      </c>
      <c r="T2884" s="229">
        <f>IFERROR(IF(VLOOKUP($C2884,'MSCI Database'!$C:$R,7, FALSE)="","",VLOOKUP($C2884,'MSCI Database'!$C:$R,7, FALSE)),"")</f>
        <v>5</v>
      </c>
      <c r="U2884" s="229">
        <f>IFERROR(IF(VLOOKUP($C2884,'MSCI Database'!$C:$R,8, FALSE)="","",VLOOKUP($C2884,'MSCI Database'!$C:$R,8, FALSE)),"")</f>
        <v>5.8</v>
      </c>
      <c r="V2884" s="229">
        <f>IFERROR(IF(VLOOKUP($C2884,'MSCI Database'!$C:$R,9, FALSE)="","",VLOOKUP($C2884,'MSCI Database'!$C:$R,9, FALSE)),"")</f>
        <v>5.6</v>
      </c>
      <c r="W2884" s="215">
        <f t="shared" ca="1" si="117"/>
        <v>0</v>
      </c>
      <c r="X2884" s="276">
        <f>IFERROR(IF(VLOOKUP($C2884,'MSCI Database'!$C:$R,10, FALSE)="","",VLOOKUP($C2884,'MSCI Database'!$C:$R,10, FALSE)),"")</f>
        <v>87419</v>
      </c>
      <c r="Y2884" s="229" t="str">
        <f>IFERROR(IF(VLOOKUP($C2884,'MSCI Database'!$C:$R,11, FALSE)="","",VLOOKUP($C2884,'MSCI Database'!$C:$R,11, FALSE)),"")</f>
        <v>2019</v>
      </c>
      <c r="Z2884" s="229" t="str">
        <f>IFERROR(IF(VLOOKUP($C2884,'MSCI Database'!$C:$R,12, FALSE)="","",VLOOKUP($C2884,'MSCI Database'!$C:$R,12, FALSE)),"")</f>
        <v>Reported</v>
      </c>
      <c r="AA2884" s="229" t="str">
        <f>IFERROR(IF(VLOOKUP($C2884,'MSCI Database'!$C:$R,13, FALSE)="","",VLOOKUP($C2884,'MSCI Database'!$C:$R,13, FALSE)),"")</f>
        <v>Pandemic and restructuring related job cuts pose human capital management challenges</v>
      </c>
    </row>
    <row r="2885" spans="1:27" s="130" customFormat="1" ht="15" hidden="1" customHeight="1" outlineLevel="1">
      <c r="A2885" s="130" t="s">
        <v>2429</v>
      </c>
      <c r="B2885" s="130" t="s">
        <v>2430</v>
      </c>
      <c r="C2885" s="130" t="s">
        <v>2431</v>
      </c>
      <c r="D2885" s="130" t="s">
        <v>18686</v>
      </c>
      <c r="E2885" s="130" t="s">
        <v>18688</v>
      </c>
      <c r="F2885" s="215">
        <v>3.3082542458781818E-2</v>
      </c>
      <c r="G2885" s="132" t="str">
        <f ca="1">IFERROR(_xll.BQL($A2885, "cur_mkt_cap(currency=EUR)")/1000000, " ")</f>
        <v xml:space="preserve"> </v>
      </c>
      <c r="M2885" s="308"/>
      <c r="N2885" s="215">
        <f t="shared" si="116"/>
        <v>3.5835281542885214E-4</v>
      </c>
      <c r="O2885" s="172" t="str">
        <f>IFERROR(IF(VLOOKUP($C2885,'MSCI Database'!$C:$R,2, FALSE)="","",VLOOKUP($C2885,'MSCI Database'!$C:$R,2, FALSE)),"")</f>
        <v>Banks</v>
      </c>
      <c r="P2885" s="229" t="str">
        <f>IFERROR(IF(VLOOKUP($C2885,'MSCI Database'!$C:$R,3, FALSE)="","",VLOOKUP($C2885,'MSCI Database'!$C:$R,3, FALSE)),"")</f>
        <v>AA</v>
      </c>
      <c r="Q2885" s="229" t="str">
        <f>IFERROR(IF(VLOOKUP($C2885,'MSCI Database'!$C:$R,4, FALSE)="","",VLOOKUP($C2885,'MSCI Database'!$C:$R,4, FALSE)),"")</f>
        <v>0</v>
      </c>
      <c r="R2885" s="229">
        <f>IFERROR(IF(VLOOKUP($C2885,'MSCI Database'!$C:$R,5, FALSE)="","",VLOOKUP($C2885,'MSCI Database'!$C:$R,5, FALSE)),"")</f>
        <v>8.3000000000000007</v>
      </c>
      <c r="S2885" s="229">
        <f>IFERROR(IF(VLOOKUP($C2885,'MSCI Database'!$C:$R,6, FALSE)="","",VLOOKUP($C2885,'MSCI Database'!$C:$R,6, FALSE)),"")</f>
        <v>5.8</v>
      </c>
      <c r="T2885" s="229">
        <f>IFERROR(IF(VLOOKUP($C2885,'MSCI Database'!$C:$R,7, FALSE)="","",VLOOKUP($C2885,'MSCI Database'!$C:$R,7, FALSE)),"")</f>
        <v>5</v>
      </c>
      <c r="U2885" s="229">
        <f>IFERROR(IF(VLOOKUP($C2885,'MSCI Database'!$C:$R,8, FALSE)="","",VLOOKUP($C2885,'MSCI Database'!$C:$R,8, FALSE)),"")</f>
        <v>5.0999999999999996</v>
      </c>
      <c r="V2885" s="229">
        <f>IFERROR(IF(VLOOKUP($C2885,'MSCI Database'!$C:$R,9, FALSE)="","",VLOOKUP($C2885,'MSCI Database'!$C:$R,9, FALSE)),"")</f>
        <v>5.0999999999999996</v>
      </c>
      <c r="W2885" s="215">
        <f t="shared" ca="1" si="117"/>
        <v>0</v>
      </c>
      <c r="X2885" s="276">
        <f>IFERROR(IF(VLOOKUP($C2885,'MSCI Database'!$C:$R,10, FALSE)="","",VLOOKUP($C2885,'MSCI Database'!$C:$R,10, FALSE)),"")</f>
        <v>146313</v>
      </c>
      <c r="Y2885" s="229" t="str">
        <f>IFERROR(IF(VLOOKUP($C2885,'MSCI Database'!$C:$R,11, FALSE)="","",VLOOKUP($C2885,'MSCI Database'!$C:$R,11, FALSE)),"")</f>
        <v>2019</v>
      </c>
      <c r="Z2885" s="229" t="str">
        <f>IFERROR(IF(VLOOKUP($C2885,'MSCI Database'!$C:$R,12, FALSE)="","",VLOOKUP($C2885,'MSCI Database'!$C:$R,12, FALSE)),"")</f>
        <v>Reported</v>
      </c>
      <c r="AA2885" s="229" t="str">
        <f>IFERROR(IF(VLOOKUP($C2885,'MSCI Database'!$C:$R,13, FALSE)="","",VLOOKUP($C2885,'MSCI Database'!$C:$R,13, FALSE)),"")</f>
        <v>Strong responsible lending framework, but risk of regulatory scrutiny persists</v>
      </c>
    </row>
    <row r="2886" spans="1:27" s="130" customFormat="1" ht="15" hidden="1" customHeight="1" outlineLevel="1">
      <c r="A2886" s="130" t="s">
        <v>75</v>
      </c>
      <c r="B2886" s="130" t="s">
        <v>76</v>
      </c>
      <c r="C2886" s="130" t="s">
        <v>77</v>
      </c>
      <c r="D2886" s="130" t="s">
        <v>18681</v>
      </c>
      <c r="E2886" s="130" t="s">
        <v>18673</v>
      </c>
      <c r="F2886" s="215">
        <v>2.565565313788265E-2</v>
      </c>
      <c r="G2886" s="132" t="str">
        <f ca="1">IFERROR(_xll.BQL($A2886, "cur_mkt_cap(currency=EUR)")/1000000, " ")</f>
        <v xml:space="preserve"> </v>
      </c>
      <c r="M2886" s="308"/>
      <c r="N2886" s="215">
        <f t="shared" si="116"/>
        <v>2.7790414068329291E-4</v>
      </c>
      <c r="O2886" s="172" t="str">
        <f>IFERROR(IF(VLOOKUP($C2886,'MSCI Database'!$C:$R,2, FALSE)="","",VLOOKUP($C2886,'MSCI Database'!$C:$R,2, FALSE)),"")</f>
        <v>Professional Services</v>
      </c>
      <c r="P2886" s="229" t="str">
        <f>IFERROR(IF(VLOOKUP($C2886,'MSCI Database'!$C:$R,3, FALSE)="","",VLOOKUP($C2886,'MSCI Database'!$C:$R,3, FALSE)),"")</f>
        <v>AAA</v>
      </c>
      <c r="Q2886" s="229" t="str">
        <f>IFERROR(IF(VLOOKUP($C2886,'MSCI Database'!$C:$R,4, FALSE)="","",VLOOKUP($C2886,'MSCI Database'!$C:$R,4, FALSE)),"")</f>
        <v>1</v>
      </c>
      <c r="R2886" s="229">
        <f>IFERROR(IF(VLOOKUP($C2886,'MSCI Database'!$C:$R,5, FALSE)="","",VLOOKUP($C2886,'MSCI Database'!$C:$R,5, FALSE)),"")</f>
        <v>10</v>
      </c>
      <c r="S2886" s="229">
        <f>IFERROR(IF(VLOOKUP($C2886,'MSCI Database'!$C:$R,6, FALSE)="","",VLOOKUP($C2886,'MSCI Database'!$C:$R,6, FALSE)),"")</f>
        <v>10</v>
      </c>
      <c r="T2886" s="229">
        <f>IFERROR(IF(VLOOKUP($C2886,'MSCI Database'!$C:$R,7, FALSE)="","",VLOOKUP($C2886,'MSCI Database'!$C:$R,7, FALSE)),"")</f>
        <v>7.4</v>
      </c>
      <c r="U2886" s="229">
        <f>IFERROR(IF(VLOOKUP($C2886,'MSCI Database'!$C:$R,8, FALSE)="","",VLOOKUP($C2886,'MSCI Database'!$C:$R,8, FALSE)),"")</f>
        <v>6.9</v>
      </c>
      <c r="V2886" s="229">
        <f>IFERROR(IF(VLOOKUP($C2886,'MSCI Database'!$C:$R,9, FALSE)="","",VLOOKUP($C2886,'MSCI Database'!$C:$R,9, FALSE)),"")</f>
        <v>7.3</v>
      </c>
      <c r="W2886" s="215">
        <f t="shared" ca="1" si="117"/>
        <v>0</v>
      </c>
      <c r="X2886" s="276">
        <f>IFERROR(IF(VLOOKUP($C2886,'MSCI Database'!$C:$R,10, FALSE)="","",VLOOKUP($C2886,'MSCI Database'!$C:$R,10, FALSE)),"")</f>
        <v>110138</v>
      </c>
      <c r="Y2886" s="229" t="str">
        <f>IFERROR(IF(VLOOKUP($C2886,'MSCI Database'!$C:$R,11, FALSE)="","",VLOOKUP($C2886,'MSCI Database'!$C:$R,11, FALSE)),"")</f>
        <v>2020</v>
      </c>
      <c r="Z2886" s="229" t="str">
        <f>IFERROR(IF(VLOOKUP($C2886,'MSCI Database'!$C:$R,12, FALSE)="","",VLOOKUP($C2886,'MSCI Database'!$C:$R,12, FALSE)),"")</f>
        <v>Reported</v>
      </c>
      <c r="AA2886" s="229" t="str">
        <f>IFERROR(IF(VLOOKUP($C2886,'MSCI Database'!$C:$R,13, FALSE)="","",VLOOKUP($C2886,'MSCI Database'!$C:$R,13, FALSE)),"")</f>
        <v>Improved data security policy; ESG integration across programs</v>
      </c>
    </row>
    <row r="2887" spans="1:27" s="130" customFormat="1" ht="15" hidden="1" customHeight="1" outlineLevel="1">
      <c r="A2887" s="130" t="s">
        <v>6622</v>
      </c>
      <c r="B2887" s="130" t="s">
        <v>6623</v>
      </c>
      <c r="C2887" s="130" t="s">
        <v>6624</v>
      </c>
      <c r="D2887" s="130" t="s">
        <v>12128</v>
      </c>
      <c r="E2887" s="130" t="s">
        <v>12133</v>
      </c>
      <c r="F2887" s="215">
        <v>2.412452681691498E-2</v>
      </c>
      <c r="G2887" s="132" t="str">
        <f ca="1">IFERROR(_xll.BQL($A2887, "cur_mkt_cap(currency=EUR)")/1000000, " ")</f>
        <v xml:space="preserve"> </v>
      </c>
      <c r="M2887" s="308"/>
      <c r="N2887" s="215">
        <f t="shared" si="116"/>
        <v>2.6131885469508323E-4</v>
      </c>
      <c r="O2887" s="172" t="str">
        <f>IFERROR(IF(VLOOKUP($C2887,'MSCI Database'!$C:$R,2, FALSE)="","",VLOOKUP($C2887,'MSCI Database'!$C:$R,2, FALSE)),"")</f>
        <v>Pharmaceuticals</v>
      </c>
      <c r="P2887" s="229" t="str">
        <f>IFERROR(IF(VLOOKUP($C2887,'MSCI Database'!$C:$R,3, FALSE)="","",VLOOKUP($C2887,'MSCI Database'!$C:$R,3, FALSE)),"")</f>
        <v>A</v>
      </c>
      <c r="Q2887" s="229" t="str">
        <f>IFERROR(IF(VLOOKUP($C2887,'MSCI Database'!$C:$R,4, FALSE)="","",VLOOKUP($C2887,'MSCI Database'!$C:$R,4, FALSE)),"")</f>
        <v>1</v>
      </c>
      <c r="R2887" s="229">
        <f>IFERROR(IF(VLOOKUP($C2887,'MSCI Database'!$C:$R,5, FALSE)="","",VLOOKUP($C2887,'MSCI Database'!$C:$R,5, FALSE)),"")</f>
        <v>5.9</v>
      </c>
      <c r="S2887" s="229">
        <f>IFERROR(IF(VLOOKUP($C2887,'MSCI Database'!$C:$R,6, FALSE)="","",VLOOKUP($C2887,'MSCI Database'!$C:$R,6, FALSE)),"")</f>
        <v>5.4</v>
      </c>
      <c r="T2887" s="229">
        <f>IFERROR(IF(VLOOKUP($C2887,'MSCI Database'!$C:$R,7, FALSE)="","",VLOOKUP($C2887,'MSCI Database'!$C:$R,7, FALSE)),"")</f>
        <v>4.0999999999999996</v>
      </c>
      <c r="U2887" s="229">
        <f>IFERROR(IF(VLOOKUP($C2887,'MSCI Database'!$C:$R,8, FALSE)="","",VLOOKUP($C2887,'MSCI Database'!$C:$R,8, FALSE)),"")</f>
        <v>6</v>
      </c>
      <c r="V2887" s="229">
        <f>IFERROR(IF(VLOOKUP($C2887,'MSCI Database'!$C:$R,9, FALSE)="","",VLOOKUP($C2887,'MSCI Database'!$C:$R,9, FALSE)),"")</f>
        <v>4.9000000000000004</v>
      </c>
      <c r="W2887" s="215">
        <f t="shared" ca="1" si="117"/>
        <v>0</v>
      </c>
      <c r="X2887" s="276">
        <f>IFERROR(IF(VLOOKUP($C2887,'MSCI Database'!$C:$R,10, FALSE)="","",VLOOKUP($C2887,'MSCI Database'!$C:$R,10, FALSE)),"")</f>
        <v>197547</v>
      </c>
      <c r="Y2887" s="229" t="str">
        <f>IFERROR(IF(VLOOKUP($C2887,'MSCI Database'!$C:$R,11, FALSE)="","",VLOOKUP($C2887,'MSCI Database'!$C:$R,11, FALSE)),"")</f>
        <v>2020</v>
      </c>
      <c r="Z2887" s="229" t="str">
        <f>IFERROR(IF(VLOOKUP($C2887,'MSCI Database'!$C:$R,12, FALSE)="","",VLOOKUP($C2887,'MSCI Database'!$C:$R,12, FALSE)),"")</f>
        <v>Reported</v>
      </c>
      <c r="AA2887" s="229" t="str">
        <f>IFERROR(IF(VLOOKUP($C2887,'MSCI Database'!$C:$R,13, FALSE)="","",VLOOKUP($C2887,'MSCI Database'!$C:$R,13, FALSE)),"")</f>
        <v>Methodology enhancements drive upgrade</v>
      </c>
    </row>
    <row r="2888" spans="1:27" s="130" customFormat="1" ht="15" hidden="1" customHeight="1" outlineLevel="1">
      <c r="A2888" s="130" t="s">
        <v>6815</v>
      </c>
      <c r="B2888" s="130" t="s">
        <v>6816</v>
      </c>
      <c r="C2888" s="130" t="s">
        <v>6817</v>
      </c>
      <c r="D2888" s="130" t="s">
        <v>12128</v>
      </c>
      <c r="E2888" s="130" t="s">
        <v>12133</v>
      </c>
      <c r="F2888" s="215">
        <v>2.407283859908823E-2</v>
      </c>
      <c r="G2888" s="132" t="str">
        <f ca="1">IFERROR(_xll.BQL($A2888, "cur_mkt_cap(currency=EUR)")/1000000, " ")</f>
        <v xml:space="preserve"> </v>
      </c>
      <c r="M2888" s="308"/>
      <c r="N2888" s="215">
        <f t="shared" si="116"/>
        <v>2.6075896367685835E-4</v>
      </c>
      <c r="O2888" s="172" t="str">
        <f>IFERROR(IF(VLOOKUP($C2888,'MSCI Database'!$C:$R,2, FALSE)="","",VLOOKUP($C2888,'MSCI Database'!$C:$R,2, FALSE)),"")</f>
        <v>Health Care Equipment &amp; Supplies</v>
      </c>
      <c r="P2888" s="229" t="str">
        <f>IFERROR(IF(VLOOKUP($C2888,'MSCI Database'!$C:$R,3, FALSE)="","",VLOOKUP($C2888,'MSCI Database'!$C:$R,3, FALSE)),"")</f>
        <v>BBB</v>
      </c>
      <c r="Q2888" s="229" t="str">
        <f>IFERROR(IF(VLOOKUP($C2888,'MSCI Database'!$C:$R,4, FALSE)="","",VLOOKUP($C2888,'MSCI Database'!$C:$R,4, FALSE)),"")</f>
        <v>-1</v>
      </c>
      <c r="R2888" s="229">
        <f>IFERROR(IF(VLOOKUP($C2888,'MSCI Database'!$C:$R,5, FALSE)="","",VLOOKUP($C2888,'MSCI Database'!$C:$R,5, FALSE)),"")</f>
        <v>5.7</v>
      </c>
      <c r="S2888" s="229">
        <f>IFERROR(IF(VLOOKUP($C2888,'MSCI Database'!$C:$R,6, FALSE)="","",VLOOKUP($C2888,'MSCI Database'!$C:$R,6, FALSE)),"")</f>
        <v>8.8000000000000007</v>
      </c>
      <c r="T2888" s="229">
        <f>IFERROR(IF(VLOOKUP($C2888,'MSCI Database'!$C:$R,7, FALSE)="","",VLOOKUP($C2888,'MSCI Database'!$C:$R,7, FALSE)),"")</f>
        <v>6.4</v>
      </c>
      <c r="U2888" s="229">
        <f>IFERROR(IF(VLOOKUP($C2888,'MSCI Database'!$C:$R,8, FALSE)="","",VLOOKUP($C2888,'MSCI Database'!$C:$R,8, FALSE)),"")</f>
        <v>4.5999999999999996</v>
      </c>
      <c r="V2888" s="229">
        <f>IFERROR(IF(VLOOKUP($C2888,'MSCI Database'!$C:$R,9, FALSE)="","",VLOOKUP($C2888,'MSCI Database'!$C:$R,9, FALSE)),"")</f>
        <v>5.6</v>
      </c>
      <c r="W2888" s="215">
        <f t="shared" ca="1" si="117"/>
        <v>0</v>
      </c>
      <c r="X2888" s="276">
        <f>IFERROR(IF(VLOOKUP($C2888,'MSCI Database'!$C:$R,10, FALSE)="","",VLOOKUP($C2888,'MSCI Database'!$C:$R,10, FALSE)),"")</f>
        <v>101247</v>
      </c>
      <c r="Y2888" s="229" t="str">
        <f>IFERROR(IF(VLOOKUP($C2888,'MSCI Database'!$C:$R,11, FALSE)="","",VLOOKUP($C2888,'MSCI Database'!$C:$R,11, FALSE)),"")</f>
        <v>2019</v>
      </c>
      <c r="Z2888" s="229" t="str">
        <f>IFERROR(IF(VLOOKUP($C2888,'MSCI Database'!$C:$R,12, FALSE)="","",VLOOKUP($C2888,'MSCI Database'!$C:$R,12, FALSE)),"")</f>
        <v>E.CSI</v>
      </c>
      <c r="AA2888" s="229" t="str">
        <f>IFERROR(IF(VLOOKUP($C2888,'MSCI Database'!$C:$R,13, FALSE)="","",VLOOKUP($C2888,'MSCI Database'!$C:$R,13, FALSE)),"")</f>
        <v>Strong human capital management efforts despite workforce restructuring</v>
      </c>
    </row>
    <row r="2889" spans="1:27" s="130" customFormat="1" ht="15" hidden="1" customHeight="1" outlineLevel="1">
      <c r="A2889" s="130" t="s">
        <v>6962</v>
      </c>
      <c r="B2889" s="130" t="s">
        <v>6963</v>
      </c>
      <c r="C2889" s="130" t="s">
        <v>6964</v>
      </c>
      <c r="D2889" s="130" t="s">
        <v>12128</v>
      </c>
      <c r="E2889" s="130" t="s">
        <v>100</v>
      </c>
      <c r="F2889" s="215">
        <v>2.4068559560519859E-2</v>
      </c>
      <c r="G2889" s="132" t="str">
        <f ca="1">IFERROR(_xll.BQL($A2889, "cur_mkt_cap(currency=EUR)")/1000000, " ")</f>
        <v xml:space="preserve"> </v>
      </c>
      <c r="M2889" s="308"/>
      <c r="N2889" s="215">
        <f t="shared" si="116"/>
        <v>2.6071261277984929E-4</v>
      </c>
      <c r="O2889" s="172" t="str">
        <f>IFERROR(IF(VLOOKUP($C2889,'MSCI Database'!$C:$R,2, FALSE)="","",VLOOKUP($C2889,'MSCI Database'!$C:$R,2, FALSE)),"")</f>
        <v>Utilities</v>
      </c>
      <c r="P2889" s="229" t="str">
        <f>IFERROR(IF(VLOOKUP($C2889,'MSCI Database'!$C:$R,3, FALSE)="","",VLOOKUP($C2889,'MSCI Database'!$C:$R,3, FALSE)),"")</f>
        <v>BB</v>
      </c>
      <c r="Q2889" s="229" t="str">
        <f>IFERROR(IF(VLOOKUP($C2889,'MSCI Database'!$C:$R,4, FALSE)="","",VLOOKUP($C2889,'MSCI Database'!$C:$R,4, FALSE)),"")</f>
        <v>0</v>
      </c>
      <c r="R2889" s="229">
        <f>IFERROR(IF(VLOOKUP($C2889,'MSCI Database'!$C:$R,5, FALSE)="","",VLOOKUP($C2889,'MSCI Database'!$C:$R,5, FALSE)),"")</f>
        <v>4.2</v>
      </c>
      <c r="S2889" s="229">
        <f>IFERROR(IF(VLOOKUP($C2889,'MSCI Database'!$C:$R,6, FALSE)="","",VLOOKUP($C2889,'MSCI Database'!$C:$R,6, FALSE)),"")</f>
        <v>5.4</v>
      </c>
      <c r="T2889" s="229">
        <f>IFERROR(IF(VLOOKUP($C2889,'MSCI Database'!$C:$R,7, FALSE)="","",VLOOKUP($C2889,'MSCI Database'!$C:$R,7, FALSE)),"")</f>
        <v>1.1000000000000001</v>
      </c>
      <c r="U2889" s="229">
        <f>IFERROR(IF(VLOOKUP($C2889,'MSCI Database'!$C:$R,8, FALSE)="","",VLOOKUP($C2889,'MSCI Database'!$C:$R,8, FALSE)),"")</f>
        <v>6</v>
      </c>
      <c r="V2889" s="229">
        <f>IFERROR(IF(VLOOKUP($C2889,'MSCI Database'!$C:$R,9, FALSE)="","",VLOOKUP($C2889,'MSCI Database'!$C:$R,9, FALSE)),"")</f>
        <v>5</v>
      </c>
      <c r="W2889" s="215">
        <f t="shared" ca="1" si="117"/>
        <v>0</v>
      </c>
      <c r="X2889" s="276">
        <f>IFERROR(IF(VLOOKUP($C2889,'MSCI Database'!$C:$R,10, FALSE)="","",VLOOKUP($C2889,'MSCI Database'!$C:$R,10, FALSE)),"")</f>
        <v>27273715</v>
      </c>
      <c r="Y2889" s="229" t="str">
        <f>IFERROR(IF(VLOOKUP($C2889,'MSCI Database'!$C:$R,11, FALSE)="","",VLOOKUP($C2889,'MSCI Database'!$C:$R,11, FALSE)),"")</f>
        <v>2019</v>
      </c>
      <c r="Z2889" s="229" t="str">
        <f>IFERROR(IF(VLOOKUP($C2889,'MSCI Database'!$C:$R,12, FALSE)="","",VLOOKUP($C2889,'MSCI Database'!$C:$R,12, FALSE)),"")</f>
        <v>E.Segmt-Moderately Low</v>
      </c>
      <c r="AA2889" s="229" t="str">
        <f>IFERROR(IF(VLOOKUP($C2889,'MSCI Database'!$C:$R,13, FALSE)="","",VLOOKUP($C2889,'MSCI Database'!$C:$R,13, FALSE)),"")</f>
        <v>Reliance on fossil fuel generation and limited transition capex could heighten environmental risks</v>
      </c>
    </row>
    <row r="2890" spans="1:27" s="130" customFormat="1" ht="15" hidden="1" customHeight="1" outlineLevel="1">
      <c r="A2890" s="130" t="s">
        <v>7478</v>
      </c>
      <c r="B2890" s="130" t="s">
        <v>7479</v>
      </c>
      <c r="C2890" s="130" t="s">
        <v>7480</v>
      </c>
      <c r="D2890" s="130" t="s">
        <v>12128</v>
      </c>
      <c r="E2890" s="130" t="s">
        <v>18688</v>
      </c>
      <c r="F2890" s="215">
        <v>2.403111340392752E-2</v>
      </c>
      <c r="G2890" s="132" t="str">
        <f ca="1">IFERROR(_xll.BQL($A2890, "cur_mkt_cap(currency=EUR)")/1000000, " ")</f>
        <v xml:space="preserve"> </v>
      </c>
      <c r="M2890" s="308"/>
      <c r="N2890" s="215">
        <f t="shared" ref="N2890:N2953" si="118">IF(V2890&lt;&gt;"",VLOOKUP($A2890,$A$1737:$V$3221,6,FALSE)/SUMIF($V$1737:$V$3221,"&gt;0",$F$1737:$F$3221),0)</f>
        <v>2.6030699293794706E-4</v>
      </c>
      <c r="O2890" s="172" t="str">
        <f>IFERROR(IF(VLOOKUP($C2890,'MSCI Database'!$C:$R,2, FALSE)="","",VLOOKUP($C2890,'MSCI Database'!$C:$R,2, FALSE)),"")</f>
        <v>Property &amp; Casualty Insurance</v>
      </c>
      <c r="P2890" s="229" t="str">
        <f>IFERROR(IF(VLOOKUP($C2890,'MSCI Database'!$C:$R,3, FALSE)="","",VLOOKUP($C2890,'MSCI Database'!$C:$R,3, FALSE)),"")</f>
        <v>BB</v>
      </c>
      <c r="Q2890" s="229" t="str">
        <f>IFERROR(IF(VLOOKUP($C2890,'MSCI Database'!$C:$R,4, FALSE)="","",VLOOKUP($C2890,'MSCI Database'!$C:$R,4, FALSE)),"")</f>
        <v>0</v>
      </c>
      <c r="R2890" s="229">
        <f>IFERROR(IF(VLOOKUP($C2890,'MSCI Database'!$C:$R,5, FALSE)="","",VLOOKUP($C2890,'MSCI Database'!$C:$R,5, FALSE)),"")</f>
        <v>3.3</v>
      </c>
      <c r="S2890" s="229">
        <f>IFERROR(IF(VLOOKUP($C2890,'MSCI Database'!$C:$R,6, FALSE)="","",VLOOKUP($C2890,'MSCI Database'!$C:$R,6, FALSE)),"")</f>
        <v>5.7</v>
      </c>
      <c r="T2890" s="229">
        <f>IFERROR(IF(VLOOKUP($C2890,'MSCI Database'!$C:$R,7, FALSE)="","",VLOOKUP($C2890,'MSCI Database'!$C:$R,7, FALSE)),"")</f>
        <v>2.7</v>
      </c>
      <c r="U2890" s="229">
        <f>IFERROR(IF(VLOOKUP($C2890,'MSCI Database'!$C:$R,8, FALSE)="","",VLOOKUP($C2890,'MSCI Database'!$C:$R,8, FALSE)),"")</f>
        <v>4.7</v>
      </c>
      <c r="V2890" s="229">
        <f>IFERROR(IF(VLOOKUP($C2890,'MSCI Database'!$C:$R,9, FALSE)="","",VLOOKUP($C2890,'MSCI Database'!$C:$R,9, FALSE)),"")</f>
        <v>4</v>
      </c>
      <c r="W2890" s="215">
        <f t="shared" ref="W2890:W2953" ca="1" si="119">IFERROR(IF(X2890&lt;&gt;"",VLOOKUP($A2890,$A$1737:$X$3221,6,FALSE)/100,0)*$G$1735/$G2890, 0)</f>
        <v>0</v>
      </c>
      <c r="X2890" s="276">
        <f>IFERROR(IF(VLOOKUP($C2890,'MSCI Database'!$C:$R,10, FALSE)="","",VLOOKUP($C2890,'MSCI Database'!$C:$R,10, FALSE)),"")</f>
        <v>105147</v>
      </c>
      <c r="Y2890" s="229" t="str">
        <f>IFERROR(IF(VLOOKUP($C2890,'MSCI Database'!$C:$R,11, FALSE)="","",VLOOKUP($C2890,'MSCI Database'!$C:$R,11, FALSE)),"")</f>
        <v>2019</v>
      </c>
      <c r="Z2890" s="229" t="str">
        <f>IFERROR(IF(VLOOKUP($C2890,'MSCI Database'!$C:$R,12, FALSE)="","",VLOOKUP($C2890,'MSCI Database'!$C:$R,12, FALSE)),"")</f>
        <v>E.Segmt-Low</v>
      </c>
      <c r="AA2890" s="229" t="str">
        <f>IFERROR(IF(VLOOKUP($C2890,'MSCI Database'!$C:$R,13, FALSE)="","",VLOOKUP($C2890,'MSCI Database'!$C:$R,13, FALSE)),"")</f>
        <v>Lags peers in responsible investment principles</v>
      </c>
    </row>
    <row r="2891" spans="1:27" s="130" customFormat="1" ht="15" hidden="1" customHeight="1" outlineLevel="1">
      <c r="A2891" s="130" t="s">
        <v>3013</v>
      </c>
      <c r="B2891" s="130" t="s">
        <v>3014</v>
      </c>
      <c r="C2891" s="130" t="s">
        <v>3015</v>
      </c>
      <c r="D2891" s="130" t="s">
        <v>18691</v>
      </c>
      <c r="E2891" s="130" t="s">
        <v>18673</v>
      </c>
      <c r="F2891" s="215">
        <v>2.4008644116638299E-2</v>
      </c>
      <c r="G2891" s="132" t="str">
        <f ca="1">IFERROR(_xll.BQL($A2891, "cur_mkt_cap(currency=EUR)")/1000000, " ")</f>
        <v xml:space="preserve"> </v>
      </c>
      <c r="M2891" s="308"/>
      <c r="N2891" s="215">
        <f t="shared" si="118"/>
        <v>2.6006360377368306E-4</v>
      </c>
      <c r="O2891" s="172" t="str">
        <f>IFERROR(IF(VLOOKUP($C2891,'MSCI Database'!$C:$R,2, FALSE)="","",VLOOKUP($C2891,'MSCI Database'!$C:$R,2, FALSE)),"")</f>
        <v>Building Products</v>
      </c>
      <c r="P2891" s="229" t="str">
        <f>IFERROR(IF(VLOOKUP($C2891,'MSCI Database'!$C:$R,3, FALSE)="","",VLOOKUP($C2891,'MSCI Database'!$C:$R,3, FALSE)),"")</f>
        <v>AA</v>
      </c>
      <c r="Q2891" s="229" t="str">
        <f>IFERROR(IF(VLOOKUP($C2891,'MSCI Database'!$C:$R,4, FALSE)="","",VLOOKUP($C2891,'MSCI Database'!$C:$R,4, FALSE)),"")</f>
        <v>0</v>
      </c>
      <c r="R2891" s="229">
        <f>IFERROR(IF(VLOOKUP($C2891,'MSCI Database'!$C:$R,5, FALSE)="","",VLOOKUP($C2891,'MSCI Database'!$C:$R,5, FALSE)),"")</f>
        <v>8.1</v>
      </c>
      <c r="S2891" s="229">
        <f>IFERROR(IF(VLOOKUP($C2891,'MSCI Database'!$C:$R,6, FALSE)="","",VLOOKUP($C2891,'MSCI Database'!$C:$R,6, FALSE)),"")</f>
        <v>5.2</v>
      </c>
      <c r="T2891" s="229">
        <f>IFERROR(IF(VLOOKUP($C2891,'MSCI Database'!$C:$R,7, FALSE)="","",VLOOKUP($C2891,'MSCI Database'!$C:$R,7, FALSE)),"")</f>
        <v>5.9</v>
      </c>
      <c r="U2891" s="229">
        <f>IFERROR(IF(VLOOKUP($C2891,'MSCI Database'!$C:$R,8, FALSE)="","",VLOOKUP($C2891,'MSCI Database'!$C:$R,8, FALSE)),"")</f>
        <v>6.6</v>
      </c>
      <c r="V2891" s="229">
        <f>IFERROR(IF(VLOOKUP($C2891,'MSCI Database'!$C:$R,9, FALSE)="","",VLOOKUP($C2891,'MSCI Database'!$C:$R,9, FALSE)),"")</f>
        <v>5.9</v>
      </c>
      <c r="W2891" s="215">
        <f t="shared" ca="1" si="119"/>
        <v>0</v>
      </c>
      <c r="X2891" s="276">
        <f>IFERROR(IF(VLOOKUP($C2891,'MSCI Database'!$C:$R,10, FALSE)="","",VLOOKUP($C2891,'MSCI Database'!$C:$R,10, FALSE)),"")</f>
        <v>399073</v>
      </c>
      <c r="Y2891" s="229" t="str">
        <f>IFERROR(IF(VLOOKUP($C2891,'MSCI Database'!$C:$R,11, FALSE)="","",VLOOKUP($C2891,'MSCI Database'!$C:$R,11, FALSE)),"")</f>
        <v>2019</v>
      </c>
      <c r="Z2891" s="229" t="str">
        <f>IFERROR(IF(VLOOKUP($C2891,'MSCI Database'!$C:$R,12, FALSE)="","",VLOOKUP($C2891,'MSCI Database'!$C:$R,12, FALSE)),"")</f>
        <v>E.Segmt-Moderately Low</v>
      </c>
      <c r="AA2891" s="229" t="str">
        <f>IFERROR(IF(VLOOKUP($C2891,'MSCI Database'!$C:$R,13, FALSE)="","",VLOOKUP($C2891,'MSCI Database'!$C:$R,13, FALSE)),"")</f>
        <v>Relatively strong overall governance structures continue to drive rating</v>
      </c>
    </row>
    <row r="2892" spans="1:27" s="130" customFormat="1" ht="15" hidden="1" customHeight="1" outlineLevel="1">
      <c r="A2892" s="130" t="s">
        <v>664</v>
      </c>
      <c r="B2892" s="130" t="s">
        <v>665</v>
      </c>
      <c r="C2892" s="130" t="s">
        <v>666</v>
      </c>
      <c r="D2892" s="130" t="s">
        <v>18675</v>
      </c>
      <c r="E2892" s="130" t="s">
        <v>18673</v>
      </c>
      <c r="F2892" s="215">
        <v>2.3977565203176891E-2</v>
      </c>
      <c r="G2892" s="132" t="str">
        <f ca="1">IFERROR(_xll.BQL($A2892, "cur_mkt_cap(currency=EUR)")/1000000, " ")</f>
        <v xml:space="preserve"> </v>
      </c>
      <c r="M2892" s="308"/>
      <c r="N2892" s="215">
        <f t="shared" si="118"/>
        <v>2.5972695443201769E-4</v>
      </c>
      <c r="O2892" s="172" t="str">
        <f>IFERROR(IF(VLOOKUP($C2892,'MSCI Database'!$C:$R,2, FALSE)="","",VLOOKUP($C2892,'MSCI Database'!$C:$R,2, FALSE)),"")</f>
        <v>Industrial Conglomerates</v>
      </c>
      <c r="P2892" s="229" t="str">
        <f>IFERROR(IF(VLOOKUP($C2892,'MSCI Database'!$C:$R,3, FALSE)="","",VLOOKUP($C2892,'MSCI Database'!$C:$R,3, FALSE)),"")</f>
        <v>B</v>
      </c>
      <c r="Q2892" s="229" t="str">
        <f>IFERROR(IF(VLOOKUP($C2892,'MSCI Database'!$C:$R,4, FALSE)="","",VLOOKUP($C2892,'MSCI Database'!$C:$R,4, FALSE)),"")</f>
        <v>0</v>
      </c>
      <c r="R2892" s="229">
        <f>IFERROR(IF(VLOOKUP($C2892,'MSCI Database'!$C:$R,5, FALSE)="","",VLOOKUP($C2892,'MSCI Database'!$C:$R,5, FALSE)),"")</f>
        <v>1.7</v>
      </c>
      <c r="S2892" s="229">
        <f>IFERROR(IF(VLOOKUP($C2892,'MSCI Database'!$C:$R,6, FALSE)="","",VLOOKUP($C2892,'MSCI Database'!$C:$R,6, FALSE)),"")</f>
        <v>3.3</v>
      </c>
      <c r="T2892" s="229">
        <f>IFERROR(IF(VLOOKUP($C2892,'MSCI Database'!$C:$R,7, FALSE)="","",VLOOKUP($C2892,'MSCI Database'!$C:$R,7, FALSE)),"")</f>
        <v>3.9</v>
      </c>
      <c r="U2892" s="229">
        <f>IFERROR(IF(VLOOKUP($C2892,'MSCI Database'!$C:$R,8, FALSE)="","",VLOOKUP($C2892,'MSCI Database'!$C:$R,8, FALSE)),"")</f>
        <v>0</v>
      </c>
      <c r="V2892" s="229">
        <f>IFERROR(IF(VLOOKUP($C2892,'MSCI Database'!$C:$R,9, FALSE)="","",VLOOKUP($C2892,'MSCI Database'!$C:$R,9, FALSE)),"")</f>
        <v>1.9</v>
      </c>
      <c r="W2892" s="215">
        <f t="shared" ca="1" si="119"/>
        <v>0</v>
      </c>
      <c r="X2892" s="276">
        <f>IFERROR(IF(VLOOKUP($C2892,'MSCI Database'!$C:$R,10, FALSE)="","",VLOOKUP($C2892,'MSCI Database'!$C:$R,10, FALSE)),"")</f>
        <v>1353634</v>
      </c>
      <c r="Y2892" s="229" t="str">
        <f>IFERROR(IF(VLOOKUP($C2892,'MSCI Database'!$C:$R,11, FALSE)="","",VLOOKUP($C2892,'MSCI Database'!$C:$R,11, FALSE)),"")</f>
        <v>2019</v>
      </c>
      <c r="Z2892" s="229" t="str">
        <f>IFERROR(IF(VLOOKUP($C2892,'MSCI Database'!$C:$R,12, FALSE)="","",VLOOKUP($C2892,'MSCI Database'!$C:$R,12, FALSE)),"")</f>
        <v>E.Segmt-Moderately High</v>
      </c>
      <c r="AA2892" s="229" t="str">
        <f>IFERROR(IF(VLOOKUP($C2892,'MSCI Database'!$C:$R,13, FALSE)="","",VLOOKUP($C2892,'MSCI Database'!$C:$R,13, FALSE)),"")</f>
        <v>Tight family control maintained through cross shareholdings with parent firm</v>
      </c>
    </row>
    <row r="2893" spans="1:27" s="130" customFormat="1" ht="15" hidden="1" customHeight="1" outlineLevel="1">
      <c r="A2893" s="130" t="s">
        <v>1902</v>
      </c>
      <c r="B2893" s="130" t="s">
        <v>1903</v>
      </c>
      <c r="C2893" s="130" t="s">
        <v>1904</v>
      </c>
      <c r="D2893" s="130" t="s">
        <v>12129</v>
      </c>
      <c r="E2893" s="130" t="s">
        <v>18682</v>
      </c>
      <c r="F2893" s="215">
        <v>2.835947924430687E-2</v>
      </c>
      <c r="G2893" s="132" t="str">
        <f ca="1">IFERROR(_xll.BQL($A2893, "cur_mkt_cap(currency=EUR)")/1000000, " ")</f>
        <v xml:space="preserve"> </v>
      </c>
      <c r="M2893" s="308"/>
      <c r="N2893" s="215">
        <f t="shared" si="118"/>
        <v>3.0719220700631966E-4</v>
      </c>
      <c r="O2893" s="172" t="str">
        <f>IFERROR(IF(VLOOKUP($C2893,'MSCI Database'!$C:$R,2, FALSE)="","",VLOOKUP($C2893,'MSCI Database'!$C:$R,2, FALSE)),"")</f>
        <v>Retail - Consumer Discretionary</v>
      </c>
      <c r="P2893" s="229" t="str">
        <f>IFERROR(IF(VLOOKUP($C2893,'MSCI Database'!$C:$R,3, FALSE)="","",VLOOKUP($C2893,'MSCI Database'!$C:$R,3, FALSE)),"")</f>
        <v>A</v>
      </c>
      <c r="Q2893" s="229" t="str">
        <f>IFERROR(IF(VLOOKUP($C2893,'MSCI Database'!$C:$R,4, FALSE)="","",VLOOKUP($C2893,'MSCI Database'!$C:$R,4, FALSE)),"")</f>
        <v>0</v>
      </c>
      <c r="R2893" s="229">
        <f>IFERROR(IF(VLOOKUP($C2893,'MSCI Database'!$C:$R,5, FALSE)="","",VLOOKUP($C2893,'MSCI Database'!$C:$R,5, FALSE)),"")</f>
        <v>5.8</v>
      </c>
      <c r="S2893" s="229">
        <f>IFERROR(IF(VLOOKUP($C2893,'MSCI Database'!$C:$R,6, FALSE)="","",VLOOKUP($C2893,'MSCI Database'!$C:$R,6, FALSE)),"")</f>
        <v>2.2000000000000002</v>
      </c>
      <c r="T2893" s="229">
        <f>IFERROR(IF(VLOOKUP($C2893,'MSCI Database'!$C:$R,7, FALSE)="","",VLOOKUP($C2893,'MSCI Database'!$C:$R,7, FALSE)),"")</f>
        <v>5</v>
      </c>
      <c r="U2893" s="229">
        <f>IFERROR(IF(VLOOKUP($C2893,'MSCI Database'!$C:$R,8, FALSE)="","",VLOOKUP($C2893,'MSCI Database'!$C:$R,8, FALSE)),"")</f>
        <v>5.0999999999999996</v>
      </c>
      <c r="V2893" s="229">
        <f>IFERROR(IF(VLOOKUP($C2893,'MSCI Database'!$C:$R,9, FALSE)="","",VLOOKUP($C2893,'MSCI Database'!$C:$R,9, FALSE)),"")</f>
        <v>4.7</v>
      </c>
      <c r="W2893" s="215">
        <f t="shared" ca="1" si="119"/>
        <v>0</v>
      </c>
      <c r="X2893" s="276">
        <f>IFERROR(IF(VLOOKUP($C2893,'MSCI Database'!$C:$R,10, FALSE)="","",VLOOKUP($C2893,'MSCI Database'!$C:$R,10, FALSE)),"")</f>
        <v>15059</v>
      </c>
      <c r="Y2893" s="229" t="str">
        <f>IFERROR(IF(VLOOKUP($C2893,'MSCI Database'!$C:$R,11, FALSE)="","",VLOOKUP($C2893,'MSCI Database'!$C:$R,11, FALSE)),"")</f>
        <v>2019</v>
      </c>
      <c r="Z2893" s="229" t="str">
        <f>IFERROR(IF(VLOOKUP($C2893,'MSCI Database'!$C:$R,12, FALSE)="","",VLOOKUP($C2893,'MSCI Database'!$C:$R,12, FALSE)),"")</f>
        <v>E.Segmt-Moderately Low</v>
      </c>
      <c r="AA2893" s="229" t="str">
        <f>IFERROR(IF(VLOOKUP($C2893,'MSCI Database'!$C:$R,13, FALSE)="","",VLOOKUP($C2893,'MSCI Database'!$C:$R,13, FALSE)),"")</f>
        <v/>
      </c>
    </row>
    <row r="2894" spans="1:27" s="130" customFormat="1" ht="15" hidden="1" customHeight="1" outlineLevel="1">
      <c r="A2894" s="130" t="s">
        <v>6808</v>
      </c>
      <c r="B2894" s="130" t="s">
        <v>6809</v>
      </c>
      <c r="C2894" s="130" t="s">
        <v>6810</v>
      </c>
      <c r="D2894" s="130" t="s">
        <v>12128</v>
      </c>
      <c r="E2894" s="130" t="s">
        <v>18689</v>
      </c>
      <c r="F2894" s="215">
        <v>2.3961768235582829E-2</v>
      </c>
      <c r="G2894" s="132" t="str">
        <f ca="1">IFERROR(_xll.BQL($A2894, "cur_mkt_cap(currency=EUR)")/1000000, " ")</f>
        <v xml:space="preserve"> </v>
      </c>
      <c r="M2894" s="308"/>
      <c r="N2894" s="215">
        <f t="shared" si="118"/>
        <v>2.5955584038237585E-4</v>
      </c>
      <c r="O2894" s="172" t="str">
        <f>IFERROR(IF(VLOOKUP($C2894,'MSCI Database'!$C:$R,2, FALSE)="","",VLOOKUP($C2894,'MSCI Database'!$C:$R,2, FALSE)),"")</f>
        <v>Technology Hardware, Storage &amp; Peripherals</v>
      </c>
      <c r="P2894" s="229" t="str">
        <f>IFERROR(IF(VLOOKUP($C2894,'MSCI Database'!$C:$R,3, FALSE)="","",VLOOKUP($C2894,'MSCI Database'!$C:$R,3, FALSE)),"")</f>
        <v>BBB</v>
      </c>
      <c r="Q2894" s="229" t="str">
        <f>IFERROR(IF(VLOOKUP($C2894,'MSCI Database'!$C:$R,4, FALSE)="","",VLOOKUP($C2894,'MSCI Database'!$C:$R,4, FALSE)),"")</f>
        <v>0</v>
      </c>
      <c r="R2894" s="229">
        <f>IFERROR(IF(VLOOKUP($C2894,'MSCI Database'!$C:$R,5, FALSE)="","",VLOOKUP($C2894,'MSCI Database'!$C:$R,5, FALSE)),"")</f>
        <v>4.8</v>
      </c>
      <c r="S2894" s="229">
        <f>IFERROR(IF(VLOOKUP($C2894,'MSCI Database'!$C:$R,6, FALSE)="","",VLOOKUP($C2894,'MSCI Database'!$C:$R,6, FALSE)),"")</f>
        <v>5.7</v>
      </c>
      <c r="T2894" s="229">
        <f>IFERROR(IF(VLOOKUP($C2894,'MSCI Database'!$C:$R,7, FALSE)="","",VLOOKUP($C2894,'MSCI Database'!$C:$R,7, FALSE)),"")</f>
        <v>4.3</v>
      </c>
      <c r="U2894" s="229">
        <f>IFERROR(IF(VLOOKUP($C2894,'MSCI Database'!$C:$R,8, FALSE)="","",VLOOKUP($C2894,'MSCI Database'!$C:$R,8, FALSE)),"")</f>
        <v>3.9</v>
      </c>
      <c r="V2894" s="229">
        <f>IFERROR(IF(VLOOKUP($C2894,'MSCI Database'!$C:$R,9, FALSE)="","",VLOOKUP($C2894,'MSCI Database'!$C:$R,9, FALSE)),"")</f>
        <v>4.5</v>
      </c>
      <c r="W2894" s="215">
        <f t="shared" ca="1" si="119"/>
        <v>0</v>
      </c>
      <c r="X2894" s="276">
        <f>IFERROR(IF(VLOOKUP($C2894,'MSCI Database'!$C:$R,10, FALSE)="","",VLOOKUP($C2894,'MSCI Database'!$C:$R,10, FALSE)),"")</f>
        <v>469344</v>
      </c>
      <c r="Y2894" s="229" t="str">
        <f>IFERROR(IF(VLOOKUP($C2894,'MSCI Database'!$C:$R,11, FALSE)="","",VLOOKUP($C2894,'MSCI Database'!$C:$R,11, FALSE)),"")</f>
        <v>2019</v>
      </c>
      <c r="Z2894" s="229" t="str">
        <f>IFERROR(IF(VLOOKUP($C2894,'MSCI Database'!$C:$R,12, FALSE)="","",VLOOKUP($C2894,'MSCI Database'!$C:$R,12, FALSE)),"")</f>
        <v>Reported</v>
      </c>
      <c r="AA2894" s="229" t="str">
        <f>IFERROR(IF(VLOOKUP($C2894,'MSCI Database'!$C:$R,13, FALSE)="","",VLOOKUP($C2894,'MSCI Database'!$C:$R,13, FALSE)),"")</f>
        <v>Business and workforce changes continue to pose employee-centered challenges</v>
      </c>
    </row>
    <row r="2895" spans="1:27" s="130" customFormat="1" ht="15" hidden="1" customHeight="1" outlineLevel="1">
      <c r="A2895" s="130" t="s">
        <v>1095</v>
      </c>
      <c r="B2895" s="130" t="s">
        <v>1096</v>
      </c>
      <c r="C2895" s="130" t="s">
        <v>1097</v>
      </c>
      <c r="D2895" s="130" t="s">
        <v>12135</v>
      </c>
      <c r="E2895" s="130" t="s">
        <v>18682</v>
      </c>
      <c r="F2895" s="215">
        <v>1.90648760501031E-2</v>
      </c>
      <c r="G2895" s="132" t="str">
        <f ca="1">IFERROR(_xll.BQL($A2895, "cur_mkt_cap(currency=EUR)")/1000000, " ")</f>
        <v xml:space="preserve"> </v>
      </c>
      <c r="M2895" s="308"/>
      <c r="N2895" s="215">
        <f t="shared" si="118"/>
        <v>2.0651230227751091E-4</v>
      </c>
      <c r="O2895" s="172" t="str">
        <f>IFERROR(IF(VLOOKUP($C2895,'MSCI Database'!$C:$R,2, FALSE)="","",VLOOKUP($C2895,'MSCI Database'!$C:$R,2, FALSE)),"")</f>
        <v>Restaurants</v>
      </c>
      <c r="P2895" s="229" t="str">
        <f>IFERROR(IF(VLOOKUP($C2895,'MSCI Database'!$C:$R,3, FALSE)="","",VLOOKUP($C2895,'MSCI Database'!$C:$R,3, FALSE)),"")</f>
        <v>BB</v>
      </c>
      <c r="Q2895" s="229" t="str">
        <f>IFERROR(IF(VLOOKUP($C2895,'MSCI Database'!$C:$R,4, FALSE)="","",VLOOKUP($C2895,'MSCI Database'!$C:$R,4, FALSE)),"")</f>
        <v>0</v>
      </c>
      <c r="R2895" s="229">
        <f>IFERROR(IF(VLOOKUP($C2895,'MSCI Database'!$C:$R,5, FALSE)="","",VLOOKUP($C2895,'MSCI Database'!$C:$R,5, FALSE)),"")</f>
        <v>4.0999999999999996</v>
      </c>
      <c r="S2895" s="229">
        <f>IFERROR(IF(VLOOKUP($C2895,'MSCI Database'!$C:$R,6, FALSE)="","",VLOOKUP($C2895,'MSCI Database'!$C:$R,6, FALSE)),"")</f>
        <v>5.7</v>
      </c>
      <c r="T2895" s="229">
        <f>IFERROR(IF(VLOOKUP($C2895,'MSCI Database'!$C:$R,7, FALSE)="","",VLOOKUP($C2895,'MSCI Database'!$C:$R,7, FALSE)),"")</f>
        <v>4.5999999999999996</v>
      </c>
      <c r="U2895" s="229">
        <f>IFERROR(IF(VLOOKUP($C2895,'MSCI Database'!$C:$R,8, FALSE)="","",VLOOKUP($C2895,'MSCI Database'!$C:$R,8, FALSE)),"")</f>
        <v>4.5999999999999996</v>
      </c>
      <c r="V2895" s="229">
        <f>IFERROR(IF(VLOOKUP($C2895,'MSCI Database'!$C:$R,9, FALSE)="","",VLOOKUP($C2895,'MSCI Database'!$C:$R,9, FALSE)),"")</f>
        <v>4.8</v>
      </c>
      <c r="W2895" s="215">
        <f t="shared" ca="1" si="119"/>
        <v>0</v>
      </c>
      <c r="X2895" s="276">
        <f>IFERROR(IF(VLOOKUP($C2895,'MSCI Database'!$C:$R,10, FALSE)="","",VLOOKUP($C2895,'MSCI Database'!$C:$R,10, FALSE)),"")</f>
        <v>380423</v>
      </c>
      <c r="Y2895" s="229" t="str">
        <f>IFERROR(IF(VLOOKUP($C2895,'MSCI Database'!$C:$R,11, FALSE)="","",VLOOKUP($C2895,'MSCI Database'!$C:$R,11, FALSE)),"")</f>
        <v>2019</v>
      </c>
      <c r="Z2895" s="229" t="str">
        <f>IFERROR(IF(VLOOKUP($C2895,'MSCI Database'!$C:$R,12, FALSE)="","",VLOOKUP($C2895,'MSCI Database'!$C:$R,12, FALSE)),"")</f>
        <v>E.Segmt-Moderately High</v>
      </c>
      <c r="AA2895" s="229" t="str">
        <f>IFERROR(IF(VLOOKUP($C2895,'MSCI Database'!$C:$R,13, FALSE)="","",VLOOKUP($C2895,'MSCI Database'!$C:$R,13, FALSE)),"")</f>
        <v>Labor-related issues persist</v>
      </c>
    </row>
    <row r="2896" spans="1:27" s="130" customFormat="1" ht="15" hidden="1" customHeight="1" outlineLevel="1">
      <c r="A2896" s="130" t="s">
        <v>6393</v>
      </c>
      <c r="B2896" s="130" t="s">
        <v>6394</v>
      </c>
      <c r="C2896" s="130" t="s">
        <v>6395</v>
      </c>
      <c r="D2896" s="130" t="s">
        <v>12128</v>
      </c>
      <c r="E2896" s="130" t="s">
        <v>18689</v>
      </c>
      <c r="F2896" s="215">
        <v>2.380730389405154E-2</v>
      </c>
      <c r="G2896" s="132" t="str">
        <f ca="1">IFERROR(_xll.BQL($A2896, "cur_mkt_cap(currency=EUR)")/1000000, " ")</f>
        <v xml:space="preserve"> </v>
      </c>
      <c r="M2896" s="308"/>
      <c r="N2896" s="215">
        <f t="shared" si="118"/>
        <v>2.5788266995600774E-4</v>
      </c>
      <c r="O2896" s="172" t="str">
        <f>IFERROR(IF(VLOOKUP($C2896,'MSCI Database'!$C:$R,2, FALSE)="","",VLOOKUP($C2896,'MSCI Database'!$C:$R,2, FALSE)),"")</f>
        <v>Electronic Equipment, Instruments &amp; Components</v>
      </c>
      <c r="P2896" s="229" t="str">
        <f>IFERROR(IF(VLOOKUP($C2896,'MSCI Database'!$C:$R,3, FALSE)="","",VLOOKUP($C2896,'MSCI Database'!$C:$R,3, FALSE)),"")</f>
        <v>BB</v>
      </c>
      <c r="Q2896" s="229" t="str">
        <f>IFERROR(IF(VLOOKUP($C2896,'MSCI Database'!$C:$R,4, FALSE)="","",VLOOKUP($C2896,'MSCI Database'!$C:$R,4, FALSE)),"")</f>
        <v>-1</v>
      </c>
      <c r="R2896" s="229">
        <f>IFERROR(IF(VLOOKUP($C2896,'MSCI Database'!$C:$R,5, FALSE)="","",VLOOKUP($C2896,'MSCI Database'!$C:$R,5, FALSE)),"")</f>
        <v>3.1</v>
      </c>
      <c r="S2896" s="229">
        <f>IFERROR(IF(VLOOKUP($C2896,'MSCI Database'!$C:$R,6, FALSE)="","",VLOOKUP($C2896,'MSCI Database'!$C:$R,6, FALSE)),"")</f>
        <v>3.7</v>
      </c>
      <c r="T2896" s="229">
        <f>IFERROR(IF(VLOOKUP($C2896,'MSCI Database'!$C:$R,7, FALSE)="","",VLOOKUP($C2896,'MSCI Database'!$C:$R,7, FALSE)),"")</f>
        <v>5</v>
      </c>
      <c r="U2896" s="229">
        <f>IFERROR(IF(VLOOKUP($C2896,'MSCI Database'!$C:$R,8, FALSE)="","",VLOOKUP($C2896,'MSCI Database'!$C:$R,8, FALSE)),"")</f>
        <v>3.3</v>
      </c>
      <c r="V2896" s="229">
        <f>IFERROR(IF(VLOOKUP($C2896,'MSCI Database'!$C:$R,9, FALSE)="","",VLOOKUP($C2896,'MSCI Database'!$C:$R,9, FALSE)),"")</f>
        <v>4</v>
      </c>
      <c r="W2896" s="215">
        <f t="shared" ca="1" si="119"/>
        <v>0</v>
      </c>
      <c r="X2896" s="276">
        <f>IFERROR(IF(VLOOKUP($C2896,'MSCI Database'!$C:$R,10, FALSE)="","",VLOOKUP($C2896,'MSCI Database'!$C:$R,10, FALSE)),"")</f>
        <v>29229</v>
      </c>
      <c r="Y2896" s="229" t="str">
        <f>IFERROR(IF(VLOOKUP($C2896,'MSCI Database'!$C:$R,11, FALSE)="","",VLOOKUP($C2896,'MSCI Database'!$C:$R,11, FALSE)),"")</f>
        <v>2019</v>
      </c>
      <c r="Z2896" s="229" t="str">
        <f>IFERROR(IF(VLOOKUP($C2896,'MSCI Database'!$C:$R,12, FALSE)="","",VLOOKUP($C2896,'MSCI Database'!$C:$R,12, FALSE)),"")</f>
        <v>E.CSI</v>
      </c>
      <c r="AA2896" s="229" t="str">
        <f>IFERROR(IF(VLOOKUP($C2896,'MSCI Database'!$C:$R,13, FALSE)="","",VLOOKUP($C2896,'MSCI Database'!$C:$R,13, FALSE)),"")</f>
        <v>Issues on pay practices weigh on the rating</v>
      </c>
    </row>
    <row r="2897" spans="1:27" s="130" customFormat="1" ht="15" hidden="1" customHeight="1" outlineLevel="1">
      <c r="A2897" s="130" t="s">
        <v>8353</v>
      </c>
      <c r="B2897" s="130" t="s">
        <v>8354</v>
      </c>
      <c r="C2897" s="130" t="s">
        <v>8355</v>
      </c>
      <c r="D2897" s="130" t="s">
        <v>12128</v>
      </c>
      <c r="E2897" s="130" t="s">
        <v>18682</v>
      </c>
      <c r="F2897" s="215">
        <v>2.3770708765171421E-2</v>
      </c>
      <c r="G2897" s="132" t="str">
        <f ca="1">IFERROR(_xll.BQL($A2897, "cur_mkt_cap(currency=EUR)")/1000000, " ")</f>
        <v xml:space="preserve"> </v>
      </c>
      <c r="M2897" s="308"/>
      <c r="N2897" s="215">
        <f t="shared" si="118"/>
        <v>2.5748626851613925E-4</v>
      </c>
      <c r="O2897" s="172" t="str">
        <f>IFERROR(IF(VLOOKUP($C2897,'MSCI Database'!$C:$R,2, FALSE)="","",VLOOKUP($C2897,'MSCI Database'!$C:$R,2, FALSE)),"")</f>
        <v>Casinos &amp; Gaming</v>
      </c>
      <c r="P2897" s="229" t="str">
        <f>IFERROR(IF(VLOOKUP($C2897,'MSCI Database'!$C:$R,3, FALSE)="","",VLOOKUP($C2897,'MSCI Database'!$C:$R,3, FALSE)),"")</f>
        <v>BB</v>
      </c>
      <c r="Q2897" s="229" t="str">
        <f>IFERROR(IF(VLOOKUP($C2897,'MSCI Database'!$C:$R,4, FALSE)="","",VLOOKUP($C2897,'MSCI Database'!$C:$R,4, FALSE)),"")</f>
        <v>2</v>
      </c>
      <c r="R2897" s="229">
        <f>IFERROR(IF(VLOOKUP($C2897,'MSCI Database'!$C:$R,5, FALSE)="","",VLOOKUP($C2897,'MSCI Database'!$C:$R,5, FALSE)),"")</f>
        <v>3.3</v>
      </c>
      <c r="S2897" s="229">
        <f>IFERROR(IF(VLOOKUP($C2897,'MSCI Database'!$C:$R,6, FALSE)="","",VLOOKUP($C2897,'MSCI Database'!$C:$R,6, FALSE)),"")</f>
        <v>4.5</v>
      </c>
      <c r="T2897" s="229">
        <f>IFERROR(IF(VLOOKUP($C2897,'MSCI Database'!$C:$R,7, FALSE)="","",VLOOKUP($C2897,'MSCI Database'!$C:$R,7, FALSE)),"")</f>
        <v>3.3</v>
      </c>
      <c r="U2897" s="229">
        <f>IFERROR(IF(VLOOKUP($C2897,'MSCI Database'!$C:$R,8, FALSE)="","",VLOOKUP($C2897,'MSCI Database'!$C:$R,8, FALSE)),"")</f>
        <v>4.9000000000000004</v>
      </c>
      <c r="V2897" s="229">
        <f>IFERROR(IF(VLOOKUP($C2897,'MSCI Database'!$C:$R,9, FALSE)="","",VLOOKUP($C2897,'MSCI Database'!$C:$R,9, FALSE)),"")</f>
        <v>4.2</v>
      </c>
      <c r="W2897" s="215">
        <f t="shared" ca="1" si="119"/>
        <v>0</v>
      </c>
      <c r="X2897" s="276">
        <f>IFERROR(IF(VLOOKUP($C2897,'MSCI Database'!$C:$R,10, FALSE)="","",VLOOKUP($C2897,'MSCI Database'!$C:$R,10, FALSE)),"")</f>
        <v>551739</v>
      </c>
      <c r="Y2897" s="229" t="str">
        <f>IFERROR(IF(VLOOKUP($C2897,'MSCI Database'!$C:$R,11, FALSE)="","",VLOOKUP($C2897,'MSCI Database'!$C:$R,11, FALSE)),"")</f>
        <v>2019</v>
      </c>
      <c r="Z2897" s="229" t="str">
        <f>IFERROR(IF(VLOOKUP($C2897,'MSCI Database'!$C:$R,12, FALSE)="","",VLOOKUP($C2897,'MSCI Database'!$C:$R,12, FALSE)),"")</f>
        <v>Reported</v>
      </c>
      <c r="AA2897" s="229" t="str">
        <f>IFERROR(IF(VLOOKUP($C2897,'MSCI Database'!$C:$R,13, FALSE)="","",VLOOKUP($C2897,'MSCI Database'!$C:$R,13, FALSE)),"")</f>
        <v>Lower water risk exposure drives upgrade but issues in ownership structure persist</v>
      </c>
    </row>
    <row r="2898" spans="1:27" s="130" customFormat="1" ht="15" hidden="1" customHeight="1" outlineLevel="1">
      <c r="A2898" s="130" t="s">
        <v>5310</v>
      </c>
      <c r="B2898" s="130" t="s">
        <v>5311</v>
      </c>
      <c r="C2898" s="130" t="s">
        <v>5312</v>
      </c>
      <c r="D2898" s="130" t="s">
        <v>18683</v>
      </c>
      <c r="E2898" s="130" t="s">
        <v>12133</v>
      </c>
      <c r="F2898" s="215">
        <v>2.3727156859646069E-2</v>
      </c>
      <c r="G2898" s="132" t="str">
        <f ca="1">IFERROR(_xll.BQL($A2898, "cur_mkt_cap(currency=EUR)")/1000000, " ")</f>
        <v xml:space="preserve"> </v>
      </c>
      <c r="M2898" s="308"/>
      <c r="N2898" s="215">
        <f t="shared" si="118"/>
        <v>2.5701451070061625E-4</v>
      </c>
      <c r="O2898" s="172" t="str">
        <f>IFERROR(IF(VLOOKUP($C2898,'MSCI Database'!$C:$R,2, FALSE)="","",VLOOKUP($C2898,'MSCI Database'!$C:$R,2, FALSE)),"")</f>
        <v>Health Care Equipment &amp; Supplies</v>
      </c>
      <c r="P2898" s="229" t="str">
        <f>IFERROR(IF(VLOOKUP($C2898,'MSCI Database'!$C:$R,3, FALSE)="","",VLOOKUP($C2898,'MSCI Database'!$C:$R,3, FALSE)),"")</f>
        <v>A</v>
      </c>
      <c r="Q2898" s="229" t="str">
        <f>IFERROR(IF(VLOOKUP($C2898,'MSCI Database'!$C:$R,4, FALSE)="","",VLOOKUP($C2898,'MSCI Database'!$C:$R,4, FALSE)),"")</f>
        <v>0</v>
      </c>
      <c r="R2898" s="229">
        <f>IFERROR(IF(VLOOKUP($C2898,'MSCI Database'!$C:$R,5, FALSE)="","",VLOOKUP($C2898,'MSCI Database'!$C:$R,5, FALSE)),"")</f>
        <v>6</v>
      </c>
      <c r="S2898" s="229">
        <f>IFERROR(IF(VLOOKUP($C2898,'MSCI Database'!$C:$R,6, FALSE)="","",VLOOKUP($C2898,'MSCI Database'!$C:$R,6, FALSE)),"")</f>
        <v>10</v>
      </c>
      <c r="T2898" s="229">
        <f>IFERROR(IF(VLOOKUP($C2898,'MSCI Database'!$C:$R,7, FALSE)="","",VLOOKUP($C2898,'MSCI Database'!$C:$R,7, FALSE)),"")</f>
        <v>6.1</v>
      </c>
      <c r="U2898" s="229">
        <f>IFERROR(IF(VLOOKUP($C2898,'MSCI Database'!$C:$R,8, FALSE)="","",VLOOKUP($C2898,'MSCI Database'!$C:$R,8, FALSE)),"")</f>
        <v>5.0999999999999996</v>
      </c>
      <c r="V2898" s="229">
        <f>IFERROR(IF(VLOOKUP($C2898,'MSCI Database'!$C:$R,9, FALSE)="","",VLOOKUP($C2898,'MSCI Database'!$C:$R,9, FALSE)),"")</f>
        <v>5.8</v>
      </c>
      <c r="W2898" s="215">
        <f t="shared" ca="1" si="119"/>
        <v>0</v>
      </c>
      <c r="X2898" s="276">
        <f>IFERROR(IF(VLOOKUP($C2898,'MSCI Database'!$C:$R,10, FALSE)="","",VLOOKUP($C2898,'MSCI Database'!$C:$R,10, FALSE)),"")</f>
        <v>29348</v>
      </c>
      <c r="Y2898" s="229" t="str">
        <f>IFERROR(IF(VLOOKUP($C2898,'MSCI Database'!$C:$R,11, FALSE)="","",VLOOKUP($C2898,'MSCI Database'!$C:$R,11, FALSE)),"")</f>
        <v>2019</v>
      </c>
      <c r="Z2898" s="229" t="str">
        <f>IFERROR(IF(VLOOKUP($C2898,'MSCI Database'!$C:$R,12, FALSE)="","",VLOOKUP($C2898,'MSCI Database'!$C:$R,12, FALSE)),"")</f>
        <v>Reported</v>
      </c>
      <c r="AA2898" s="229" t="str">
        <f>IFERROR(IF(VLOOKUP($C2898,'MSCI Database'!$C:$R,13, FALSE)="","",VLOOKUP($C2898,'MSCI Database'!$C:$R,13, FALSE)),"")</f>
        <v>Comprehensive talent retention strategies; industry-typical governance practices</v>
      </c>
    </row>
    <row r="2899" spans="1:27" s="130" customFormat="1" ht="15" hidden="1" customHeight="1" outlineLevel="1">
      <c r="A2899" s="130" t="s">
        <v>3164</v>
      </c>
      <c r="B2899" s="130" t="s">
        <v>3165</v>
      </c>
      <c r="C2899" s="130" t="s">
        <v>3166</v>
      </c>
      <c r="D2899" s="130" t="s">
        <v>12155</v>
      </c>
      <c r="E2899" s="130" t="s">
        <v>100</v>
      </c>
      <c r="F2899" s="215">
        <v>2.820324489634991E-2</v>
      </c>
      <c r="G2899" s="132" t="str">
        <f ca="1">IFERROR(_xll.BQL($A2899, "cur_mkt_cap(currency=EUR)")/1000000, " ")</f>
        <v xml:space="preserve"> </v>
      </c>
      <c r="M2899" s="308"/>
      <c r="N2899" s="215">
        <f t="shared" si="118"/>
        <v>3.0549986372506118E-4</v>
      </c>
      <c r="O2899" s="172" t="str">
        <f>IFERROR(IF(VLOOKUP($C2899,'MSCI Database'!$C:$R,2, FALSE)="","",VLOOKUP($C2899,'MSCI Database'!$C:$R,2, FALSE)),"")</f>
        <v>Utilities</v>
      </c>
      <c r="P2899" s="229" t="str">
        <f>IFERROR(IF(VLOOKUP($C2899,'MSCI Database'!$C:$R,3, FALSE)="","",VLOOKUP($C2899,'MSCI Database'!$C:$R,3, FALSE)),"")</f>
        <v>AA</v>
      </c>
      <c r="Q2899" s="229" t="str">
        <f>IFERROR(IF(VLOOKUP($C2899,'MSCI Database'!$C:$R,4, FALSE)="","",VLOOKUP($C2899,'MSCI Database'!$C:$R,4, FALSE)),"")</f>
        <v>0</v>
      </c>
      <c r="R2899" s="229">
        <f>IFERROR(IF(VLOOKUP($C2899,'MSCI Database'!$C:$R,5, FALSE)="","",VLOOKUP($C2899,'MSCI Database'!$C:$R,5, FALSE)),"")</f>
        <v>7.9</v>
      </c>
      <c r="S2899" s="229">
        <f>IFERROR(IF(VLOOKUP($C2899,'MSCI Database'!$C:$R,6, FALSE)="","",VLOOKUP($C2899,'MSCI Database'!$C:$R,6, FALSE)),"")</f>
        <v>7.5</v>
      </c>
      <c r="T2899" s="229">
        <f>IFERROR(IF(VLOOKUP($C2899,'MSCI Database'!$C:$R,7, FALSE)="","",VLOOKUP($C2899,'MSCI Database'!$C:$R,7, FALSE)),"")</f>
        <v>7.7</v>
      </c>
      <c r="U2899" s="229">
        <f>IFERROR(IF(VLOOKUP($C2899,'MSCI Database'!$C:$R,8, FALSE)="","",VLOOKUP($C2899,'MSCI Database'!$C:$R,8, FALSE)),"")</f>
        <v>4.0999999999999996</v>
      </c>
      <c r="V2899" s="229">
        <f>IFERROR(IF(VLOOKUP($C2899,'MSCI Database'!$C:$R,9, FALSE)="","",VLOOKUP($C2899,'MSCI Database'!$C:$R,9, FALSE)),"")</f>
        <v>6.2</v>
      </c>
      <c r="W2899" s="215">
        <f t="shared" ca="1" si="119"/>
        <v>0</v>
      </c>
      <c r="X2899" s="276">
        <f>IFERROR(IF(VLOOKUP($C2899,'MSCI Database'!$C:$R,10, FALSE)="","",VLOOKUP($C2899,'MSCI Database'!$C:$R,10, FALSE)),"")</f>
        <v>1385000</v>
      </c>
      <c r="Y2899" s="229" t="str">
        <f>IFERROR(IF(VLOOKUP($C2899,'MSCI Database'!$C:$R,11, FALSE)="","",VLOOKUP($C2899,'MSCI Database'!$C:$R,11, FALSE)),"")</f>
        <v>2019</v>
      </c>
      <c r="Z2899" s="229" t="str">
        <f>IFERROR(IF(VLOOKUP($C2899,'MSCI Database'!$C:$R,12, FALSE)="","",VLOOKUP($C2899,'MSCI Database'!$C:$R,12, FALSE)),"")</f>
        <v>Reported</v>
      </c>
      <c r="AA2899" s="229" t="str">
        <f>IFERROR(IF(VLOOKUP($C2899,'MSCI Database'!$C:$R,13, FALSE)="","",VLOOKUP($C2899,'MSCI Database'!$C:$R,13, FALSE)),"")</f>
        <v>Low operational risks and robust efforts to manage occupational incidents</v>
      </c>
    </row>
    <row r="2900" spans="1:27" s="130" customFormat="1" ht="15" hidden="1" customHeight="1" outlineLevel="1">
      <c r="A2900" s="130" t="s">
        <v>844</v>
      </c>
      <c r="B2900" s="130" t="s">
        <v>845</v>
      </c>
      <c r="C2900" s="130" t="s">
        <v>846</v>
      </c>
      <c r="D2900" s="130" t="s">
        <v>12135</v>
      </c>
      <c r="E2900" s="130" t="s">
        <v>18684</v>
      </c>
      <c r="F2900" s="215">
        <v>1.8949009751792239E-2</v>
      </c>
      <c r="G2900" s="132" t="str">
        <f ca="1">IFERROR(_xll.BQL($A2900, "cur_mkt_cap(currency=EUR)")/1000000, " ")</f>
        <v xml:space="preserve"> </v>
      </c>
      <c r="M2900" s="308"/>
      <c r="N2900" s="215">
        <f t="shared" si="118"/>
        <v>2.0525722902355081E-4</v>
      </c>
      <c r="O2900" s="172" t="str">
        <f>IFERROR(IF(VLOOKUP($C2900,'MSCI Database'!$C:$R,2, FALSE)="","",VLOOKUP($C2900,'MSCI Database'!$C:$R,2, FALSE)),"")</f>
        <v>Metals and Mining - Precious Metals</v>
      </c>
      <c r="P2900" s="229" t="str">
        <f>IFERROR(IF(VLOOKUP($C2900,'MSCI Database'!$C:$R,3, FALSE)="","",VLOOKUP($C2900,'MSCI Database'!$C:$R,3, FALSE)),"")</f>
        <v>AA</v>
      </c>
      <c r="Q2900" s="229" t="str">
        <f>IFERROR(IF(VLOOKUP($C2900,'MSCI Database'!$C:$R,4, FALSE)="","",VLOOKUP($C2900,'MSCI Database'!$C:$R,4, FALSE)),"")</f>
        <v>0</v>
      </c>
      <c r="R2900" s="229">
        <f>IFERROR(IF(VLOOKUP($C2900,'MSCI Database'!$C:$R,5, FALSE)="","",VLOOKUP($C2900,'MSCI Database'!$C:$R,5, FALSE)),"")</f>
        <v>7.2</v>
      </c>
      <c r="S2900" s="229">
        <f>IFERROR(IF(VLOOKUP($C2900,'MSCI Database'!$C:$R,6, FALSE)="","",VLOOKUP($C2900,'MSCI Database'!$C:$R,6, FALSE)),"")</f>
        <v>3</v>
      </c>
      <c r="T2900" s="229">
        <f>IFERROR(IF(VLOOKUP($C2900,'MSCI Database'!$C:$R,7, FALSE)="","",VLOOKUP($C2900,'MSCI Database'!$C:$R,7, FALSE)),"")</f>
        <v>6.5</v>
      </c>
      <c r="U2900" s="229">
        <f>IFERROR(IF(VLOOKUP($C2900,'MSCI Database'!$C:$R,8, FALSE)="","",VLOOKUP($C2900,'MSCI Database'!$C:$R,8, FALSE)),"")</f>
        <v>6</v>
      </c>
      <c r="V2900" s="229">
        <f>IFERROR(IF(VLOOKUP($C2900,'MSCI Database'!$C:$R,9, FALSE)="","",VLOOKUP($C2900,'MSCI Database'!$C:$R,9, FALSE)),"")</f>
        <v>5.2</v>
      </c>
      <c r="W2900" s="215">
        <f t="shared" ca="1" si="119"/>
        <v>0</v>
      </c>
      <c r="X2900" s="276">
        <f>IFERROR(IF(VLOOKUP($C2900,'MSCI Database'!$C:$R,10, FALSE)="","",VLOOKUP($C2900,'MSCI Database'!$C:$R,10, FALSE)),"")</f>
        <v>520831</v>
      </c>
      <c r="Y2900" s="229" t="str">
        <f>IFERROR(IF(VLOOKUP($C2900,'MSCI Database'!$C:$R,11, FALSE)="","",VLOOKUP($C2900,'MSCI Database'!$C:$R,11, FALSE)),"")</f>
        <v>2019</v>
      </c>
      <c r="Z2900" s="229" t="str">
        <f>IFERROR(IF(VLOOKUP($C2900,'MSCI Database'!$C:$R,12, FALSE)="","",VLOOKUP($C2900,'MSCI Database'!$C:$R,12, FALSE)),"")</f>
        <v>Reported</v>
      </c>
      <c r="AA2900" s="229" t="str">
        <f>IFERROR(IF(VLOOKUP($C2900,'MSCI Database'!$C:$R,13, FALSE)="","",VLOOKUP($C2900,'MSCI Database'!$C:$R,13, FALSE)),"")</f>
        <v>Strong safety and labor management practices, pay practices lag</v>
      </c>
    </row>
    <row r="2901" spans="1:27" s="130" customFormat="1" ht="15" hidden="1" customHeight="1" outlineLevel="1">
      <c r="A2901" s="130" t="s">
        <v>8109</v>
      </c>
      <c r="B2901" s="130" t="s">
        <v>8110</v>
      </c>
      <c r="C2901" s="130" t="s">
        <v>8111</v>
      </c>
      <c r="D2901" s="130" t="s">
        <v>12128</v>
      </c>
      <c r="E2901" s="130" t="s">
        <v>12133</v>
      </c>
      <c r="F2901" s="215">
        <v>2.3710383272144381E-2</v>
      </c>
      <c r="G2901" s="132" t="str">
        <f ca="1">IFERROR(_xll.BQL($A2901, "cur_mkt_cap(currency=EUR)")/1000000, " ")</f>
        <v xml:space="preserve"> </v>
      </c>
      <c r="M2901" s="308"/>
      <c r="N2901" s="215">
        <f t="shared" si="118"/>
        <v>2.5683281782397106E-4</v>
      </c>
      <c r="O2901" s="172" t="str">
        <f>IFERROR(IF(VLOOKUP($C2901,'MSCI Database'!$C:$R,2, FALSE)="","",VLOOKUP($C2901,'MSCI Database'!$C:$R,2, FALSE)),"")</f>
        <v>Health Care Equipment &amp; Supplies</v>
      </c>
      <c r="P2901" s="229" t="str">
        <f>IFERROR(IF(VLOOKUP($C2901,'MSCI Database'!$C:$R,3, FALSE)="","",VLOOKUP($C2901,'MSCI Database'!$C:$R,3, FALSE)),"")</f>
        <v>BB</v>
      </c>
      <c r="Q2901" s="229" t="str">
        <f>IFERROR(IF(VLOOKUP($C2901,'MSCI Database'!$C:$R,4, FALSE)="","",VLOOKUP($C2901,'MSCI Database'!$C:$R,4, FALSE)),"")</f>
        <v/>
      </c>
      <c r="R2901" s="229">
        <f>IFERROR(IF(VLOOKUP($C2901,'MSCI Database'!$C:$R,5, FALSE)="","",VLOOKUP($C2901,'MSCI Database'!$C:$R,5, FALSE)),"")</f>
        <v>3.7</v>
      </c>
      <c r="S2901" s="229">
        <f>IFERROR(IF(VLOOKUP($C2901,'MSCI Database'!$C:$R,6, FALSE)="","",VLOOKUP($C2901,'MSCI Database'!$C:$R,6, FALSE)),"")</f>
        <v>6.1</v>
      </c>
      <c r="T2901" s="229">
        <f>IFERROR(IF(VLOOKUP($C2901,'MSCI Database'!$C:$R,7, FALSE)="","",VLOOKUP($C2901,'MSCI Database'!$C:$R,7, FALSE)),"")</f>
        <v>3.5</v>
      </c>
      <c r="U2901" s="229">
        <f>IFERROR(IF(VLOOKUP($C2901,'MSCI Database'!$C:$R,8, FALSE)="","",VLOOKUP($C2901,'MSCI Database'!$C:$R,8, FALSE)),"")</f>
        <v>5.3</v>
      </c>
      <c r="V2901" s="229">
        <f>IFERROR(IF(VLOOKUP($C2901,'MSCI Database'!$C:$R,9, FALSE)="","",VLOOKUP($C2901,'MSCI Database'!$C:$R,9, FALSE)),"")</f>
        <v>4.5999999999999996</v>
      </c>
      <c r="W2901" s="215">
        <f t="shared" ca="1" si="119"/>
        <v>0</v>
      </c>
      <c r="X2901" s="276">
        <f>IFERROR(IF(VLOOKUP($C2901,'MSCI Database'!$C:$R,10, FALSE)="","",VLOOKUP($C2901,'MSCI Database'!$C:$R,10, FALSE)),"")</f>
        <v>3860</v>
      </c>
      <c r="Y2901" s="229" t="str">
        <f>IFERROR(IF(VLOOKUP($C2901,'MSCI Database'!$C:$R,11, FALSE)="","",VLOOKUP($C2901,'MSCI Database'!$C:$R,11, FALSE)),"")</f>
        <v>2019</v>
      </c>
      <c r="Z2901" s="229" t="str">
        <f>IFERROR(IF(VLOOKUP($C2901,'MSCI Database'!$C:$R,12, FALSE)="","",VLOOKUP($C2901,'MSCI Database'!$C:$R,12, FALSE)),"")</f>
        <v>E.Segmt-Moderate</v>
      </c>
      <c r="AA2901" s="229" t="str">
        <f>IFERROR(IF(VLOOKUP($C2901,'MSCI Database'!$C:$R,13, FALSE)="","",VLOOKUP($C2901,'MSCI Database'!$C:$R,13, FALSE)),"")</f>
        <v>Weak ownership structure and business ethics programs relative to peers</v>
      </c>
    </row>
    <row r="2902" spans="1:27" s="130" customFormat="1" ht="15" hidden="1" customHeight="1" outlineLevel="1">
      <c r="A2902" s="130" t="s">
        <v>2514</v>
      </c>
      <c r="B2902" s="130" t="s">
        <v>2515</v>
      </c>
      <c r="C2902" s="130" t="s">
        <v>2516</v>
      </c>
      <c r="D2902" s="130" t="s">
        <v>18686</v>
      </c>
      <c r="E2902" s="130" t="s">
        <v>18682</v>
      </c>
      <c r="F2902" s="215">
        <v>3.2717777266423068E-2</v>
      </c>
      <c r="G2902" s="132" t="str">
        <f ca="1">IFERROR(_xll.BQL($A2902, "cur_mkt_cap(currency=EUR)")/1000000, " ")</f>
        <v xml:space="preserve"> </v>
      </c>
      <c r="M2902" s="308"/>
      <c r="N2902" s="215">
        <f t="shared" si="118"/>
        <v>3.5440164892418989E-4</v>
      </c>
      <c r="O2902" s="172" t="str">
        <f>IFERROR(IF(VLOOKUP($C2902,'MSCI Database'!$C:$R,2, FALSE)="","",VLOOKUP($C2902,'MSCI Database'!$C:$R,2, FALSE)),"")</f>
        <v>Retail - Consumer Discretionary</v>
      </c>
      <c r="P2902" s="229" t="str">
        <f>IFERROR(IF(VLOOKUP($C2902,'MSCI Database'!$C:$R,3, FALSE)="","",VLOOKUP($C2902,'MSCI Database'!$C:$R,3, FALSE)),"")</f>
        <v>AAA</v>
      </c>
      <c r="Q2902" s="229" t="str">
        <f>IFERROR(IF(VLOOKUP($C2902,'MSCI Database'!$C:$R,4, FALSE)="","",VLOOKUP($C2902,'MSCI Database'!$C:$R,4, FALSE)),"")</f>
        <v>0</v>
      </c>
      <c r="R2902" s="229">
        <f>IFERROR(IF(VLOOKUP($C2902,'MSCI Database'!$C:$R,5, FALSE)="","",VLOOKUP($C2902,'MSCI Database'!$C:$R,5, FALSE)),"")</f>
        <v>10</v>
      </c>
      <c r="S2902" s="229">
        <f>IFERROR(IF(VLOOKUP($C2902,'MSCI Database'!$C:$R,6, FALSE)="","",VLOOKUP($C2902,'MSCI Database'!$C:$R,6, FALSE)),"")</f>
        <v>9.6</v>
      </c>
      <c r="T2902" s="229">
        <f>IFERROR(IF(VLOOKUP($C2902,'MSCI Database'!$C:$R,7, FALSE)="","",VLOOKUP($C2902,'MSCI Database'!$C:$R,7, FALSE)),"")</f>
        <v>5</v>
      </c>
      <c r="U2902" s="229">
        <f>IFERROR(IF(VLOOKUP($C2902,'MSCI Database'!$C:$R,8, FALSE)="","",VLOOKUP($C2902,'MSCI Database'!$C:$R,8, FALSE)),"")</f>
        <v>7.2</v>
      </c>
      <c r="V2902" s="229">
        <f>IFERROR(IF(VLOOKUP($C2902,'MSCI Database'!$C:$R,9, FALSE)="","",VLOOKUP($C2902,'MSCI Database'!$C:$R,9, FALSE)),"")</f>
        <v>6.6</v>
      </c>
      <c r="W2902" s="215">
        <f t="shared" ca="1" si="119"/>
        <v>0</v>
      </c>
      <c r="X2902" s="276">
        <f>IFERROR(IF(VLOOKUP($C2902,'MSCI Database'!$C:$R,10, FALSE)="","",VLOOKUP($C2902,'MSCI Database'!$C:$R,10, FALSE)),"")</f>
        <v>302676</v>
      </c>
      <c r="Y2902" s="229" t="str">
        <f>IFERROR(IF(VLOOKUP($C2902,'MSCI Database'!$C:$R,11, FALSE)="","",VLOOKUP($C2902,'MSCI Database'!$C:$R,11, FALSE)),"")</f>
        <v>2019</v>
      </c>
      <c r="Z2902" s="229" t="str">
        <f>IFERROR(IF(VLOOKUP($C2902,'MSCI Database'!$C:$R,12, FALSE)="","",VLOOKUP($C2902,'MSCI Database'!$C:$R,12, FALSE)),"")</f>
        <v>Reported</v>
      </c>
      <c r="AA2902" s="229" t="str">
        <f>IFERROR(IF(VLOOKUP($C2902,'MSCI Database'!$C:$R,13, FALSE)="","",VLOOKUP($C2902,'MSCI Database'!$C:$R,13, FALSE)),"")</f>
        <v>Leads peers in chemical management programs and sustainable timber-sourcing practices</v>
      </c>
    </row>
    <row r="2903" spans="1:27" s="130" customFormat="1" ht="15" hidden="1" customHeight="1" outlineLevel="1">
      <c r="A2903" s="130" t="s">
        <v>7212</v>
      </c>
      <c r="B2903" s="130" t="s">
        <v>7213</v>
      </c>
      <c r="C2903" s="130" t="s">
        <v>7214</v>
      </c>
      <c r="D2903" s="130" t="s">
        <v>12128</v>
      </c>
      <c r="E2903" s="130" t="s">
        <v>18673</v>
      </c>
      <c r="F2903" s="215">
        <v>2.365761252457358E-2</v>
      </c>
      <c r="G2903" s="132" t="str">
        <f ca="1">IFERROR(_xll.BQL($A2903, "cur_mkt_cap(currency=EUR)")/1000000, " ")</f>
        <v xml:space="preserve"> </v>
      </c>
      <c r="M2903" s="308"/>
      <c r="N2903" s="215">
        <f t="shared" si="118"/>
        <v>2.5626120075470131E-4</v>
      </c>
      <c r="O2903" s="172" t="str">
        <f>IFERROR(IF(VLOOKUP($C2903,'MSCI Database'!$C:$R,2, FALSE)="","",VLOOKUP($C2903,'MSCI Database'!$C:$R,2, FALSE)),"")</f>
        <v>Road &amp; Rail Transport</v>
      </c>
      <c r="P2903" s="229" t="str">
        <f>IFERROR(IF(VLOOKUP($C2903,'MSCI Database'!$C:$R,3, FALSE)="","",VLOOKUP($C2903,'MSCI Database'!$C:$R,3, FALSE)),"")</f>
        <v>BB</v>
      </c>
      <c r="Q2903" s="229" t="str">
        <f>IFERROR(IF(VLOOKUP($C2903,'MSCI Database'!$C:$R,4, FALSE)="","",VLOOKUP($C2903,'MSCI Database'!$C:$R,4, FALSE)),"")</f>
        <v>0</v>
      </c>
      <c r="R2903" s="229">
        <f>IFERROR(IF(VLOOKUP($C2903,'MSCI Database'!$C:$R,5, FALSE)="","",VLOOKUP($C2903,'MSCI Database'!$C:$R,5, FALSE)),"")</f>
        <v>4.2</v>
      </c>
      <c r="S2903" s="229">
        <f>IFERROR(IF(VLOOKUP($C2903,'MSCI Database'!$C:$R,6, FALSE)="","",VLOOKUP($C2903,'MSCI Database'!$C:$R,6, FALSE)),"")</f>
        <v>6.6</v>
      </c>
      <c r="T2903" s="229">
        <f>IFERROR(IF(VLOOKUP($C2903,'MSCI Database'!$C:$R,7, FALSE)="","",VLOOKUP($C2903,'MSCI Database'!$C:$R,7, FALSE)),"")</f>
        <v>3.1</v>
      </c>
      <c r="U2903" s="229">
        <f>IFERROR(IF(VLOOKUP($C2903,'MSCI Database'!$C:$R,8, FALSE)="","",VLOOKUP($C2903,'MSCI Database'!$C:$R,8, FALSE)),"")</f>
        <v>5.2</v>
      </c>
      <c r="V2903" s="229">
        <f>IFERROR(IF(VLOOKUP($C2903,'MSCI Database'!$C:$R,9, FALSE)="","",VLOOKUP($C2903,'MSCI Database'!$C:$R,9, FALSE)),"")</f>
        <v>4.8</v>
      </c>
      <c r="W2903" s="215">
        <f t="shared" ca="1" si="119"/>
        <v>0</v>
      </c>
      <c r="X2903" s="276">
        <f>IFERROR(IF(VLOOKUP($C2903,'MSCI Database'!$C:$R,10, FALSE)="","",VLOOKUP($C2903,'MSCI Database'!$C:$R,10, FALSE)),"")</f>
        <v>1881843</v>
      </c>
      <c r="Y2903" s="229" t="str">
        <f>IFERROR(IF(VLOOKUP($C2903,'MSCI Database'!$C:$R,11, FALSE)="","",VLOOKUP($C2903,'MSCI Database'!$C:$R,11, FALSE)),"")</f>
        <v>2019</v>
      </c>
      <c r="Z2903" s="229" t="str">
        <f>IFERROR(IF(VLOOKUP($C2903,'MSCI Database'!$C:$R,12, FALSE)="","",VLOOKUP($C2903,'MSCI Database'!$C:$R,12, FALSE)),"")</f>
        <v>Reported</v>
      </c>
      <c r="AA2903" s="229" t="str">
        <f>IFERROR(IF(VLOOKUP($C2903,'MSCI Database'!$C:$R,13, FALSE)="","",VLOOKUP($C2903,'MSCI Database'!$C:$R,13, FALSE)),"")</f>
        <v>Limited efforts to curb carbon intensity may heighten long-term regulatory risk</v>
      </c>
    </row>
    <row r="2904" spans="1:27" s="130" customFormat="1" ht="15" hidden="1" customHeight="1" outlineLevel="1">
      <c r="A2904" s="130" t="s">
        <v>2613</v>
      </c>
      <c r="B2904" s="130" t="s">
        <v>2614</v>
      </c>
      <c r="C2904" s="130" t="s">
        <v>2615</v>
      </c>
      <c r="D2904" s="130" t="s">
        <v>18686</v>
      </c>
      <c r="E2904" s="130" t="s">
        <v>18689</v>
      </c>
      <c r="F2904" s="215">
        <v>3.2874641918495068E-2</v>
      </c>
      <c r="G2904" s="132" t="str">
        <f ca="1">IFERROR(_xll.BQL($A2904, "cur_mkt_cap(currency=EUR)")/1000000, " ")</f>
        <v xml:space="preserve"> </v>
      </c>
      <c r="M2904" s="308"/>
      <c r="N2904" s="215">
        <f t="shared" si="118"/>
        <v>3.5610081971135975E-4</v>
      </c>
      <c r="O2904" s="172" t="str">
        <f>IFERROR(IF(VLOOKUP($C2904,'MSCI Database'!$C:$R,2, FALSE)="","",VLOOKUP($C2904,'MSCI Database'!$C:$R,2, FALSE)),"")</f>
        <v>Software &amp; Services</v>
      </c>
      <c r="P2904" s="229" t="str">
        <f>IFERROR(IF(VLOOKUP($C2904,'MSCI Database'!$C:$R,3, FALSE)="","",VLOOKUP($C2904,'MSCI Database'!$C:$R,3, FALSE)),"")</f>
        <v>AA</v>
      </c>
      <c r="Q2904" s="229" t="str">
        <f>IFERROR(IF(VLOOKUP($C2904,'MSCI Database'!$C:$R,4, FALSE)="","",VLOOKUP($C2904,'MSCI Database'!$C:$R,4, FALSE)),"")</f>
        <v>0</v>
      </c>
      <c r="R2904" s="229">
        <f>IFERROR(IF(VLOOKUP($C2904,'MSCI Database'!$C:$R,5, FALSE)="","",VLOOKUP($C2904,'MSCI Database'!$C:$R,5, FALSE)),"")</f>
        <v>7.9</v>
      </c>
      <c r="S2904" s="229">
        <f>IFERROR(IF(VLOOKUP($C2904,'MSCI Database'!$C:$R,6, FALSE)="","",VLOOKUP($C2904,'MSCI Database'!$C:$R,6, FALSE)),"")</f>
        <v>5</v>
      </c>
      <c r="T2904" s="229">
        <f>IFERROR(IF(VLOOKUP($C2904,'MSCI Database'!$C:$R,7, FALSE)="","",VLOOKUP($C2904,'MSCI Database'!$C:$R,7, FALSE)),"")</f>
        <v>5.4</v>
      </c>
      <c r="U2904" s="229">
        <f>IFERROR(IF(VLOOKUP($C2904,'MSCI Database'!$C:$R,8, FALSE)="","",VLOOKUP($C2904,'MSCI Database'!$C:$R,8, FALSE)),"")</f>
        <v>6.5</v>
      </c>
      <c r="V2904" s="229">
        <f>IFERROR(IF(VLOOKUP($C2904,'MSCI Database'!$C:$R,9, FALSE)="","",VLOOKUP($C2904,'MSCI Database'!$C:$R,9, FALSE)),"")</f>
        <v>5.7</v>
      </c>
      <c r="W2904" s="215">
        <f t="shared" ca="1" si="119"/>
        <v>0</v>
      </c>
      <c r="X2904" s="276">
        <f>IFERROR(IF(VLOOKUP($C2904,'MSCI Database'!$C:$R,10, FALSE)="","",VLOOKUP($C2904,'MSCI Database'!$C:$R,10, FALSE)),"")</f>
        <v>8738</v>
      </c>
      <c r="Y2904" s="229" t="str">
        <f>IFERROR(IF(VLOOKUP($C2904,'MSCI Database'!$C:$R,11, FALSE)="","",VLOOKUP($C2904,'MSCI Database'!$C:$R,11, FALSE)),"")</f>
        <v>2020</v>
      </c>
      <c r="Z2904" s="229" t="str">
        <f>IFERROR(IF(VLOOKUP($C2904,'MSCI Database'!$C:$R,12, FALSE)="","",VLOOKUP($C2904,'MSCI Database'!$C:$R,12, FALSE)),"")</f>
        <v>Reported</v>
      </c>
      <c r="AA2904" s="229" t="str">
        <f>IFERROR(IF(VLOOKUP($C2904,'MSCI Database'!$C:$R,13, FALSE)="","",VLOOKUP($C2904,'MSCI Database'!$C:$R,13, FALSE)),"")</f>
        <v>Leads peers in overall governance performance and talent management initiatives</v>
      </c>
    </row>
    <row r="2905" spans="1:27" s="130" customFormat="1" ht="15" hidden="1" customHeight="1" outlineLevel="1">
      <c r="A2905" s="130" t="s">
        <v>407</v>
      </c>
      <c r="B2905" s="130" t="s">
        <v>408</v>
      </c>
      <c r="C2905" s="130" t="s">
        <v>409</v>
      </c>
      <c r="D2905" s="130" t="s">
        <v>18679</v>
      </c>
      <c r="E2905" s="130" t="s">
        <v>18688</v>
      </c>
      <c r="F2905" s="215">
        <v>1.722992674371852E-2</v>
      </c>
      <c r="G2905" s="132" t="str">
        <f ca="1">IFERROR(_xll.BQL($A2905, "cur_mkt_cap(currency=EUR)")/1000000, " ")</f>
        <v xml:space="preserve"> </v>
      </c>
      <c r="M2905" s="308"/>
      <c r="N2905" s="215">
        <f t="shared" si="118"/>
        <v>1.8663598077255404E-4</v>
      </c>
      <c r="O2905" s="172" t="str">
        <f>IFERROR(IF(VLOOKUP($C2905,'MSCI Database'!$C:$R,2, FALSE)="","",VLOOKUP($C2905,'MSCI Database'!$C:$R,2, FALSE)),"")</f>
        <v>Asset Management &amp; Custody Banks</v>
      </c>
      <c r="P2905" s="229" t="str">
        <f>IFERROR(IF(VLOOKUP($C2905,'MSCI Database'!$C:$R,3, FALSE)="","",VLOOKUP($C2905,'MSCI Database'!$C:$R,3, FALSE)),"")</f>
        <v>BBB</v>
      </c>
      <c r="Q2905" s="229" t="str">
        <f>IFERROR(IF(VLOOKUP($C2905,'MSCI Database'!$C:$R,4, FALSE)="","",VLOOKUP($C2905,'MSCI Database'!$C:$R,4, FALSE)),"")</f>
        <v>0</v>
      </c>
      <c r="R2905" s="229">
        <f>IFERROR(IF(VLOOKUP($C2905,'MSCI Database'!$C:$R,5, FALSE)="","",VLOOKUP($C2905,'MSCI Database'!$C:$R,5, FALSE)),"")</f>
        <v>5.6</v>
      </c>
      <c r="S2905" s="229">
        <f>IFERROR(IF(VLOOKUP($C2905,'MSCI Database'!$C:$R,6, FALSE)="","",VLOOKUP($C2905,'MSCI Database'!$C:$R,6, FALSE)),"")</f>
        <v>8.6999999999999993</v>
      </c>
      <c r="T2905" s="229">
        <f>IFERROR(IF(VLOOKUP($C2905,'MSCI Database'!$C:$R,7, FALSE)="","",VLOOKUP($C2905,'MSCI Database'!$C:$R,7, FALSE)),"")</f>
        <v>3.6</v>
      </c>
      <c r="U2905" s="229">
        <f>IFERROR(IF(VLOOKUP($C2905,'MSCI Database'!$C:$R,8, FALSE)="","",VLOOKUP($C2905,'MSCI Database'!$C:$R,8, FALSE)),"")</f>
        <v>6.2</v>
      </c>
      <c r="V2905" s="229">
        <f>IFERROR(IF(VLOOKUP($C2905,'MSCI Database'!$C:$R,9, FALSE)="","",VLOOKUP($C2905,'MSCI Database'!$C:$R,9, FALSE)),"")</f>
        <v>5</v>
      </c>
      <c r="W2905" s="215">
        <f t="shared" ca="1" si="119"/>
        <v>0</v>
      </c>
      <c r="X2905" s="276">
        <f>IFERROR(IF(VLOOKUP($C2905,'MSCI Database'!$C:$R,10, FALSE)="","",VLOOKUP($C2905,'MSCI Database'!$C:$R,10, FALSE)),"")</f>
        <v>139</v>
      </c>
      <c r="Y2905" s="229" t="str">
        <f>IFERROR(IF(VLOOKUP($C2905,'MSCI Database'!$C:$R,11, FALSE)="","",VLOOKUP($C2905,'MSCI Database'!$C:$R,11, FALSE)),"")</f>
        <v>2019</v>
      </c>
      <c r="Z2905" s="229" t="str">
        <f>IFERROR(IF(VLOOKUP($C2905,'MSCI Database'!$C:$R,12, FALSE)="","",VLOOKUP($C2905,'MSCI Database'!$C:$R,12, FALSE)),"")</f>
        <v>Reported</v>
      </c>
      <c r="AA2905" s="229" t="str">
        <f>IFERROR(IF(VLOOKUP($C2905,'MSCI Database'!$C:$R,13, FALSE)="","",VLOOKUP($C2905,'MSCI Database'!$C:$R,13, FALSE)),"")</f>
        <v>Leads peers in governance practices; relatively weak employee management programs</v>
      </c>
    </row>
    <row r="2906" spans="1:27" s="130" customFormat="1" ht="15" hidden="1" customHeight="1" outlineLevel="1">
      <c r="A2906" s="130" t="s">
        <v>7677</v>
      </c>
      <c r="B2906" s="130" t="s">
        <v>7678</v>
      </c>
      <c r="C2906" s="130" t="s">
        <v>7679</v>
      </c>
      <c r="D2906" s="130" t="s">
        <v>12128</v>
      </c>
      <c r="E2906" s="130" t="s">
        <v>18689</v>
      </c>
      <c r="F2906" s="215">
        <v>2.3305614622408329E-2</v>
      </c>
      <c r="G2906" s="132" t="str">
        <f ca="1">IFERROR(_xll.BQL($A2906, "cur_mkt_cap(currency=EUR)")/1000000, " ")</f>
        <v xml:space="preserve"> </v>
      </c>
      <c r="M2906" s="308"/>
      <c r="N2906" s="215">
        <f t="shared" si="118"/>
        <v>2.5244833058539289E-4</v>
      </c>
      <c r="O2906" s="172" t="str">
        <f>IFERROR(IF(VLOOKUP($C2906,'MSCI Database'!$C:$R,2, FALSE)="","",VLOOKUP($C2906,'MSCI Database'!$C:$R,2, FALSE)),"")</f>
        <v>Software &amp; Services</v>
      </c>
      <c r="P2906" s="229" t="str">
        <f>IFERROR(IF(VLOOKUP($C2906,'MSCI Database'!$C:$R,3, FALSE)="","",VLOOKUP($C2906,'MSCI Database'!$C:$R,3, FALSE)),"")</f>
        <v>A</v>
      </c>
      <c r="Q2906" s="229" t="str">
        <f>IFERROR(IF(VLOOKUP($C2906,'MSCI Database'!$C:$R,4, FALSE)="","",VLOOKUP($C2906,'MSCI Database'!$C:$R,4, FALSE)),"")</f>
        <v>0</v>
      </c>
      <c r="R2906" s="229">
        <f>IFERROR(IF(VLOOKUP($C2906,'MSCI Database'!$C:$R,5, FALSE)="","",VLOOKUP($C2906,'MSCI Database'!$C:$R,5, FALSE)),"")</f>
        <v>7.1</v>
      </c>
      <c r="S2906" s="229">
        <f>IFERROR(IF(VLOOKUP($C2906,'MSCI Database'!$C:$R,6, FALSE)="","",VLOOKUP($C2906,'MSCI Database'!$C:$R,6, FALSE)),"")</f>
        <v>10</v>
      </c>
      <c r="T2906" s="229">
        <f>IFERROR(IF(VLOOKUP($C2906,'MSCI Database'!$C:$R,7, FALSE)="","",VLOOKUP($C2906,'MSCI Database'!$C:$R,7, FALSE)),"")</f>
        <v>5.3</v>
      </c>
      <c r="U2906" s="229">
        <f>IFERROR(IF(VLOOKUP($C2906,'MSCI Database'!$C:$R,8, FALSE)="","",VLOOKUP($C2906,'MSCI Database'!$C:$R,8, FALSE)),"")</f>
        <v>4.9000000000000004</v>
      </c>
      <c r="V2906" s="229">
        <f>IFERROR(IF(VLOOKUP($C2906,'MSCI Database'!$C:$R,9, FALSE)="","",VLOOKUP($C2906,'MSCI Database'!$C:$R,9, FALSE)),"")</f>
        <v>5.4</v>
      </c>
      <c r="W2906" s="215">
        <f t="shared" ca="1" si="119"/>
        <v>0</v>
      </c>
      <c r="X2906" s="276">
        <f>IFERROR(IF(VLOOKUP($C2906,'MSCI Database'!$C:$R,10, FALSE)="","",VLOOKUP($C2906,'MSCI Database'!$C:$R,10, FALSE)),"")</f>
        <v>17000</v>
      </c>
      <c r="Y2906" s="229" t="str">
        <f>IFERROR(IF(VLOOKUP($C2906,'MSCI Database'!$C:$R,11, FALSE)="","",VLOOKUP($C2906,'MSCI Database'!$C:$R,11, FALSE)),"")</f>
        <v>2019</v>
      </c>
      <c r="Z2906" s="229" t="str">
        <f>IFERROR(IF(VLOOKUP($C2906,'MSCI Database'!$C:$R,12, FALSE)="","",VLOOKUP($C2906,'MSCI Database'!$C:$R,12, FALSE)),"")</f>
        <v>Reported</v>
      </c>
      <c r="AA2906" s="229" t="str">
        <f>IFERROR(IF(VLOOKUP($C2906,'MSCI Database'!$C:$R,13, FALSE)="","",VLOOKUP($C2906,'MSCI Database'!$C:$R,13, FALSE)),"")</f>
        <v>Security measures remain strong; business ethics issues elevate governance risks</v>
      </c>
    </row>
    <row r="2907" spans="1:27" s="130" customFormat="1" ht="15" hidden="1" customHeight="1" outlineLevel="1">
      <c r="A2907" s="130" t="s">
        <v>1811</v>
      </c>
      <c r="B2907" s="130" t="s">
        <v>1812</v>
      </c>
      <c r="C2907" s="130" t="s">
        <v>1813</v>
      </c>
      <c r="D2907" s="130" t="s">
        <v>12129</v>
      </c>
      <c r="E2907" s="130" t="s">
        <v>12133</v>
      </c>
      <c r="F2907" s="215">
        <v>2.7134141332888839E-2</v>
      </c>
      <c r="G2907" s="132" t="str">
        <f ca="1">IFERROR(_xll.BQL($A2907, "cur_mkt_cap(currency=EUR)")/1000000, " ")</f>
        <v xml:space="preserve"> </v>
      </c>
      <c r="M2907" s="308"/>
      <c r="N2907" s="215">
        <f t="shared" si="118"/>
        <v>2.9391924617039089E-4</v>
      </c>
      <c r="O2907" s="172" t="str">
        <f>IFERROR(IF(VLOOKUP($C2907,'MSCI Database'!$C:$R,2, FALSE)="","",VLOOKUP($C2907,'MSCI Database'!$C:$R,2, FALSE)),"")</f>
        <v>Health Care Providers &amp; Services</v>
      </c>
      <c r="P2907" s="229" t="str">
        <f>IFERROR(IF(VLOOKUP($C2907,'MSCI Database'!$C:$R,3, FALSE)="","",VLOOKUP($C2907,'MSCI Database'!$C:$R,3, FALSE)),"")</f>
        <v>BBB</v>
      </c>
      <c r="Q2907" s="229" t="str">
        <f>IFERROR(IF(VLOOKUP($C2907,'MSCI Database'!$C:$R,4, FALSE)="","",VLOOKUP($C2907,'MSCI Database'!$C:$R,4, FALSE)),"")</f>
        <v>0</v>
      </c>
      <c r="R2907" s="229">
        <f>IFERROR(IF(VLOOKUP($C2907,'MSCI Database'!$C:$R,5, FALSE)="","",VLOOKUP($C2907,'MSCI Database'!$C:$R,5, FALSE)),"")</f>
        <v>4.8</v>
      </c>
      <c r="S2907" s="229">
        <f>IFERROR(IF(VLOOKUP($C2907,'MSCI Database'!$C:$R,6, FALSE)="","",VLOOKUP($C2907,'MSCI Database'!$C:$R,6, FALSE)),"")</f>
        <v>10</v>
      </c>
      <c r="T2907" s="229">
        <f>IFERROR(IF(VLOOKUP($C2907,'MSCI Database'!$C:$R,7, FALSE)="","",VLOOKUP($C2907,'MSCI Database'!$C:$R,7, FALSE)),"")</f>
        <v>5.0999999999999996</v>
      </c>
      <c r="U2907" s="229">
        <f>IFERROR(IF(VLOOKUP($C2907,'MSCI Database'!$C:$R,8, FALSE)="","",VLOOKUP($C2907,'MSCI Database'!$C:$R,8, FALSE)),"")</f>
        <v>3.6</v>
      </c>
      <c r="V2907" s="229">
        <f>IFERROR(IF(VLOOKUP($C2907,'MSCI Database'!$C:$R,9, FALSE)="","",VLOOKUP($C2907,'MSCI Database'!$C:$R,9, FALSE)),"")</f>
        <v>4.8</v>
      </c>
      <c r="W2907" s="215">
        <f t="shared" ca="1" si="119"/>
        <v>0</v>
      </c>
      <c r="X2907" s="276">
        <f>IFERROR(IF(VLOOKUP($C2907,'MSCI Database'!$C:$R,10, FALSE)="","",VLOOKUP($C2907,'MSCI Database'!$C:$R,10, FALSE)),"")</f>
        <v>774500</v>
      </c>
      <c r="Y2907" s="229" t="str">
        <f>IFERROR(IF(VLOOKUP($C2907,'MSCI Database'!$C:$R,11, FALSE)="","",VLOOKUP($C2907,'MSCI Database'!$C:$R,11, FALSE)),"")</f>
        <v>2019</v>
      </c>
      <c r="Z2907" s="229" t="str">
        <f>IFERROR(IF(VLOOKUP($C2907,'MSCI Database'!$C:$R,12, FALSE)="","",VLOOKUP($C2907,'MSCI Database'!$C:$R,12, FALSE)),"")</f>
        <v>Reported</v>
      </c>
      <c r="AA2907" s="229" t="str">
        <f>IFERROR(IF(VLOOKUP($C2907,'MSCI Database'!$C:$R,13, FALSE)="","",VLOOKUP($C2907,'MSCI Database'!$C:$R,13, FALSE)),"")</f>
        <v>Rapid growth through acquisitions potentially poses corporate governance risks</v>
      </c>
    </row>
    <row r="2908" spans="1:27" s="130" customFormat="1" ht="15" hidden="1" customHeight="1" outlineLevel="1">
      <c r="A2908" s="130" t="s">
        <v>7586</v>
      </c>
      <c r="B2908" s="130" t="s">
        <v>7587</v>
      </c>
      <c r="C2908" s="130" t="s">
        <v>7588</v>
      </c>
      <c r="D2908" s="130" t="s">
        <v>12128</v>
      </c>
      <c r="E2908" s="130" t="s">
        <v>18689</v>
      </c>
      <c r="F2908" s="215">
        <v>2.324584867072952E-2</v>
      </c>
      <c r="G2908" s="132" t="str">
        <f ca="1">IFERROR(_xll.BQL($A2908, "cur_mkt_cap(currency=EUR)")/1000000, " ")</f>
        <v xml:space="preserve"> </v>
      </c>
      <c r="M2908" s="308"/>
      <c r="N2908" s="215">
        <f t="shared" si="118"/>
        <v>2.5180094089103766E-4</v>
      </c>
      <c r="O2908" s="172" t="str">
        <f>IFERROR(IF(VLOOKUP($C2908,'MSCI Database'!$C:$R,2, FALSE)="","",VLOOKUP($C2908,'MSCI Database'!$C:$R,2, FALSE)),"")</f>
        <v>Semiconductors &amp; Semiconductor Equipment</v>
      </c>
      <c r="P2908" s="229" t="str">
        <f>IFERROR(IF(VLOOKUP($C2908,'MSCI Database'!$C:$R,3, FALSE)="","",VLOOKUP($C2908,'MSCI Database'!$C:$R,3, FALSE)),"")</f>
        <v>B</v>
      </c>
      <c r="Q2908" s="229" t="str">
        <f>IFERROR(IF(VLOOKUP($C2908,'MSCI Database'!$C:$R,4, FALSE)="","",VLOOKUP($C2908,'MSCI Database'!$C:$R,4, FALSE)),"")</f>
        <v>0</v>
      </c>
      <c r="R2908" s="229">
        <f>IFERROR(IF(VLOOKUP($C2908,'MSCI Database'!$C:$R,5, FALSE)="","",VLOOKUP($C2908,'MSCI Database'!$C:$R,5, FALSE)),"")</f>
        <v>2.7</v>
      </c>
      <c r="S2908" s="229">
        <f>IFERROR(IF(VLOOKUP($C2908,'MSCI Database'!$C:$R,6, FALSE)="","",VLOOKUP($C2908,'MSCI Database'!$C:$R,6, FALSE)),"")</f>
        <v>4.5999999999999996</v>
      </c>
      <c r="T2908" s="229">
        <f>IFERROR(IF(VLOOKUP($C2908,'MSCI Database'!$C:$R,7, FALSE)="","",VLOOKUP($C2908,'MSCI Database'!$C:$R,7, FALSE)),"")</f>
        <v>5.2</v>
      </c>
      <c r="U2908" s="229">
        <f>IFERROR(IF(VLOOKUP($C2908,'MSCI Database'!$C:$R,8, FALSE)="","",VLOOKUP($C2908,'MSCI Database'!$C:$R,8, FALSE)),"")</f>
        <v>3.8</v>
      </c>
      <c r="V2908" s="229">
        <f>IFERROR(IF(VLOOKUP($C2908,'MSCI Database'!$C:$R,9, FALSE)="","",VLOOKUP($C2908,'MSCI Database'!$C:$R,9, FALSE)),"")</f>
        <v>4.5</v>
      </c>
      <c r="W2908" s="215">
        <f t="shared" ca="1" si="119"/>
        <v>0</v>
      </c>
      <c r="X2908" s="276">
        <f>IFERROR(IF(VLOOKUP($C2908,'MSCI Database'!$C:$R,10, FALSE)="","",VLOOKUP($C2908,'MSCI Database'!$C:$R,10, FALSE)),"")</f>
        <v>17965</v>
      </c>
      <c r="Y2908" s="229" t="str">
        <f>IFERROR(IF(VLOOKUP($C2908,'MSCI Database'!$C:$R,11, FALSE)="","",VLOOKUP($C2908,'MSCI Database'!$C:$R,11, FALSE)),"")</f>
        <v>2019</v>
      </c>
      <c r="Z2908" s="229" t="str">
        <f>IFERROR(IF(VLOOKUP($C2908,'MSCI Database'!$C:$R,12, FALSE)="","",VLOOKUP($C2908,'MSCI Database'!$C:$R,12, FALSE)),"")</f>
        <v>E.Segmt-Low</v>
      </c>
      <c r="AA2908" s="229" t="str">
        <f>IFERROR(IF(VLOOKUP($C2908,'MSCI Database'!$C:$R,13, FALSE)="","",VLOOKUP($C2908,'MSCI Database'!$C:$R,13, FALSE)),"")</f>
        <v>Trails peers in governance and talent management programs</v>
      </c>
    </row>
    <row r="2909" spans="1:27" s="130" customFormat="1" ht="15" hidden="1" customHeight="1" outlineLevel="1">
      <c r="A2909" s="130" t="s">
        <v>6944</v>
      </c>
      <c r="B2909" s="130" t="s">
        <v>6945</v>
      </c>
      <c r="C2909" s="130" t="s">
        <v>6946</v>
      </c>
      <c r="D2909" s="130" t="s">
        <v>12128</v>
      </c>
      <c r="E2909" s="130" t="s">
        <v>18688</v>
      </c>
      <c r="F2909" s="215">
        <v>2.3107753022457989E-2</v>
      </c>
      <c r="G2909" s="132" t="str">
        <f ca="1">IFERROR(_xll.BQL($A2909, "cur_mkt_cap(currency=EUR)")/1000000, " ")</f>
        <v xml:space="preserve"> </v>
      </c>
      <c r="M2909" s="308"/>
      <c r="N2909" s="215">
        <f t="shared" si="118"/>
        <v>2.5030507749365118E-4</v>
      </c>
      <c r="O2909" s="172" t="str">
        <f>IFERROR(IF(VLOOKUP($C2909,'MSCI Database'!$C:$R,2, FALSE)="","",VLOOKUP($C2909,'MSCI Database'!$C:$R,2, FALSE)),"")</f>
        <v>Life &amp; Health Insurance</v>
      </c>
      <c r="P2909" s="229" t="str">
        <f>IFERROR(IF(VLOOKUP($C2909,'MSCI Database'!$C:$R,3, FALSE)="","",VLOOKUP($C2909,'MSCI Database'!$C:$R,3, FALSE)),"")</f>
        <v>BBB</v>
      </c>
      <c r="Q2909" s="229" t="str">
        <f>IFERROR(IF(VLOOKUP($C2909,'MSCI Database'!$C:$R,4, FALSE)="","",VLOOKUP($C2909,'MSCI Database'!$C:$R,4, FALSE)),"")</f>
        <v>0</v>
      </c>
      <c r="R2909" s="229">
        <f>IFERROR(IF(VLOOKUP($C2909,'MSCI Database'!$C:$R,5, FALSE)="","",VLOOKUP($C2909,'MSCI Database'!$C:$R,5, FALSE)),"")</f>
        <v>5.3</v>
      </c>
      <c r="S2909" s="229">
        <f>IFERROR(IF(VLOOKUP($C2909,'MSCI Database'!$C:$R,6, FALSE)="","",VLOOKUP($C2909,'MSCI Database'!$C:$R,6, FALSE)),"")</f>
        <v>5</v>
      </c>
      <c r="T2909" s="229">
        <f>IFERROR(IF(VLOOKUP($C2909,'MSCI Database'!$C:$R,7, FALSE)="","",VLOOKUP($C2909,'MSCI Database'!$C:$R,7, FALSE)),"")</f>
        <v>4.7</v>
      </c>
      <c r="U2909" s="229">
        <f>IFERROR(IF(VLOOKUP($C2909,'MSCI Database'!$C:$R,8, FALSE)="","",VLOOKUP($C2909,'MSCI Database'!$C:$R,8, FALSE)),"")</f>
        <v>5.5</v>
      </c>
      <c r="V2909" s="229">
        <f>IFERROR(IF(VLOOKUP($C2909,'MSCI Database'!$C:$R,9, FALSE)="","",VLOOKUP($C2909,'MSCI Database'!$C:$R,9, FALSE)),"")</f>
        <v>5</v>
      </c>
      <c r="W2909" s="215">
        <f t="shared" ca="1" si="119"/>
        <v>0</v>
      </c>
      <c r="X2909" s="276">
        <f>IFERROR(IF(VLOOKUP($C2909,'MSCI Database'!$C:$R,10, FALSE)="","",VLOOKUP($C2909,'MSCI Database'!$C:$R,10, FALSE)),"")</f>
        <v>21041</v>
      </c>
      <c r="Y2909" s="229" t="str">
        <f>IFERROR(IF(VLOOKUP($C2909,'MSCI Database'!$C:$R,11, FALSE)="","",VLOOKUP($C2909,'MSCI Database'!$C:$R,11, FALSE)),"")</f>
        <v>2019</v>
      </c>
      <c r="Z2909" s="229" t="str">
        <f>IFERROR(IF(VLOOKUP($C2909,'MSCI Database'!$C:$R,12, FALSE)="","",VLOOKUP($C2909,'MSCI Database'!$C:$R,12, FALSE)),"")</f>
        <v>E.Segmt-Moderate</v>
      </c>
      <c r="AA2909" s="229" t="str">
        <f>IFERROR(IF(VLOOKUP($C2909,'MSCI Database'!$C:$R,13, FALSE)="","",VLOOKUP($C2909,'MSCI Database'!$C:$R,13, FALSE)),"")</f>
        <v>Strong integration of responsible investment principles</v>
      </c>
    </row>
    <row r="2910" spans="1:27" s="130" customFormat="1" ht="15" hidden="1" customHeight="1" outlineLevel="1">
      <c r="A2910" s="130" t="s">
        <v>7374</v>
      </c>
      <c r="B2910" s="130" t="s">
        <v>7375</v>
      </c>
      <c r="C2910" s="130" t="s">
        <v>7376</v>
      </c>
      <c r="D2910" s="130" t="s">
        <v>12128</v>
      </c>
      <c r="E2910" s="130" t="s">
        <v>18682</v>
      </c>
      <c r="F2910" s="215">
        <v>2.2970030401751929E-2</v>
      </c>
      <c r="G2910" s="132" t="str">
        <f ca="1">IFERROR(_xll.BQL($A2910, "cur_mkt_cap(currency=EUR)")/1000000, " ")</f>
        <v xml:space="preserve"> </v>
      </c>
      <c r="M2910" s="308"/>
      <c r="N2910" s="215">
        <f t="shared" si="118"/>
        <v>2.4881325476147311E-4</v>
      </c>
      <c r="O2910" s="172" t="str">
        <f>IFERROR(IF(VLOOKUP($C2910,'MSCI Database'!$C:$R,2, FALSE)="","",VLOOKUP($C2910,'MSCI Database'!$C:$R,2, FALSE)),"")</f>
        <v>Retail - Consumer Discretionary</v>
      </c>
      <c r="P2910" s="229" t="str">
        <f>IFERROR(IF(VLOOKUP($C2910,'MSCI Database'!$C:$R,3, FALSE)="","",VLOOKUP($C2910,'MSCI Database'!$C:$R,3, FALSE)),"")</f>
        <v>A</v>
      </c>
      <c r="Q2910" s="229" t="str">
        <f>IFERROR(IF(VLOOKUP($C2910,'MSCI Database'!$C:$R,4, FALSE)="","",VLOOKUP($C2910,'MSCI Database'!$C:$R,4, FALSE)),"")</f>
        <v>1</v>
      </c>
      <c r="R2910" s="229">
        <f>IFERROR(IF(VLOOKUP($C2910,'MSCI Database'!$C:$R,5, FALSE)="","",VLOOKUP($C2910,'MSCI Database'!$C:$R,5, FALSE)),"")</f>
        <v>6.6</v>
      </c>
      <c r="S2910" s="229">
        <f>IFERROR(IF(VLOOKUP($C2910,'MSCI Database'!$C:$R,6, FALSE)="","",VLOOKUP($C2910,'MSCI Database'!$C:$R,6, FALSE)),"")</f>
        <v>1.8</v>
      </c>
      <c r="T2910" s="229">
        <f>IFERROR(IF(VLOOKUP($C2910,'MSCI Database'!$C:$R,7, FALSE)="","",VLOOKUP($C2910,'MSCI Database'!$C:$R,7, FALSE)),"")</f>
        <v>5.0999999999999996</v>
      </c>
      <c r="U2910" s="229">
        <f>IFERROR(IF(VLOOKUP($C2910,'MSCI Database'!$C:$R,8, FALSE)="","",VLOOKUP($C2910,'MSCI Database'!$C:$R,8, FALSE)),"")</f>
        <v>5.6</v>
      </c>
      <c r="V2910" s="229">
        <f>IFERROR(IF(VLOOKUP($C2910,'MSCI Database'!$C:$R,9, FALSE)="","",VLOOKUP($C2910,'MSCI Database'!$C:$R,9, FALSE)),"")</f>
        <v>4.9000000000000004</v>
      </c>
      <c r="W2910" s="215">
        <f t="shared" ca="1" si="119"/>
        <v>0</v>
      </c>
      <c r="X2910" s="276">
        <f>IFERROR(IF(VLOOKUP($C2910,'MSCI Database'!$C:$R,10, FALSE)="","",VLOOKUP($C2910,'MSCI Database'!$C:$R,10, FALSE)),"")</f>
        <v>217934</v>
      </c>
      <c r="Y2910" s="229" t="str">
        <f>IFERROR(IF(VLOOKUP($C2910,'MSCI Database'!$C:$R,11, FALSE)="","",VLOOKUP($C2910,'MSCI Database'!$C:$R,11, FALSE)),"")</f>
        <v>2019</v>
      </c>
      <c r="Z2910" s="229" t="str">
        <f>IFERROR(IF(VLOOKUP($C2910,'MSCI Database'!$C:$R,12, FALSE)="","",VLOOKUP($C2910,'MSCI Database'!$C:$R,12, FALSE)),"")</f>
        <v>E.Segmt-Moderately High</v>
      </c>
      <c r="AA2910" s="229" t="str">
        <f>IFERROR(IF(VLOOKUP($C2910,'MSCI Database'!$C:$R,13, FALSE)="","",VLOOKUP($C2910,'MSCI Database'!$C:$R,13, FALSE)),"")</f>
        <v>Improvements on board structure and data security measures drive the upgrade</v>
      </c>
    </row>
    <row r="2911" spans="1:27" s="130" customFormat="1" ht="15" hidden="1" customHeight="1" outlineLevel="1">
      <c r="A2911" s="130" t="s">
        <v>2363</v>
      </c>
      <c r="B2911" s="130" t="s">
        <v>2364</v>
      </c>
      <c r="C2911" s="130" t="s">
        <v>2365</v>
      </c>
      <c r="D2911" s="130" t="s">
        <v>12131</v>
      </c>
      <c r="E2911" s="130" t="s">
        <v>18689</v>
      </c>
      <c r="F2911" s="215">
        <v>2.6553903984193699E-2</v>
      </c>
      <c r="G2911" s="132" t="str">
        <f ca="1">IFERROR(_xll.BQL($A2911, "cur_mkt_cap(currency=EUR)")/1000000, " ")</f>
        <v xml:space="preserve"> </v>
      </c>
      <c r="M2911" s="308"/>
      <c r="N2911" s="215">
        <f t="shared" si="118"/>
        <v>2.8763406758168541E-4</v>
      </c>
      <c r="O2911" s="172" t="str">
        <f>IFERROR(IF(VLOOKUP($C2911,'MSCI Database'!$C:$R,2, FALSE)="","",VLOOKUP($C2911,'MSCI Database'!$C:$R,2, FALSE)),"")</f>
        <v>Software &amp; Services</v>
      </c>
      <c r="P2911" s="229" t="str">
        <f>IFERROR(IF(VLOOKUP($C2911,'MSCI Database'!$C:$R,3, FALSE)="","",VLOOKUP($C2911,'MSCI Database'!$C:$R,3, FALSE)),"")</f>
        <v>AA</v>
      </c>
      <c r="Q2911" s="229" t="str">
        <f>IFERROR(IF(VLOOKUP($C2911,'MSCI Database'!$C:$R,4, FALSE)="","",VLOOKUP($C2911,'MSCI Database'!$C:$R,4, FALSE)),"")</f>
        <v>0</v>
      </c>
      <c r="R2911" s="229">
        <f>IFERROR(IF(VLOOKUP($C2911,'MSCI Database'!$C:$R,5, FALSE)="","",VLOOKUP($C2911,'MSCI Database'!$C:$R,5, FALSE)),"")</f>
        <v>7.9</v>
      </c>
      <c r="S2911" s="229">
        <f>IFERROR(IF(VLOOKUP($C2911,'MSCI Database'!$C:$R,6, FALSE)="","",VLOOKUP($C2911,'MSCI Database'!$C:$R,6, FALSE)),"")</f>
        <v>10</v>
      </c>
      <c r="T2911" s="229">
        <f>IFERROR(IF(VLOOKUP($C2911,'MSCI Database'!$C:$R,7, FALSE)="","",VLOOKUP($C2911,'MSCI Database'!$C:$R,7, FALSE)),"")</f>
        <v>5.0999999999999996</v>
      </c>
      <c r="U2911" s="229">
        <f>IFERROR(IF(VLOOKUP($C2911,'MSCI Database'!$C:$R,8, FALSE)="","",VLOOKUP($C2911,'MSCI Database'!$C:$R,8, FALSE)),"")</f>
        <v>6.2</v>
      </c>
      <c r="V2911" s="229">
        <f>IFERROR(IF(VLOOKUP($C2911,'MSCI Database'!$C:$R,9, FALSE)="","",VLOOKUP($C2911,'MSCI Database'!$C:$R,9, FALSE)),"")</f>
        <v>5.8</v>
      </c>
      <c r="W2911" s="215">
        <f t="shared" ca="1" si="119"/>
        <v>0</v>
      </c>
      <c r="X2911" s="276">
        <f>IFERROR(IF(VLOOKUP($C2911,'MSCI Database'!$C:$R,10, FALSE)="","",VLOOKUP($C2911,'MSCI Database'!$C:$R,10, FALSE)),"")</f>
        <v>4242</v>
      </c>
      <c r="Y2911" s="229" t="str">
        <f>IFERROR(IF(VLOOKUP($C2911,'MSCI Database'!$C:$R,11, FALSE)="","",VLOOKUP($C2911,'MSCI Database'!$C:$R,11, FALSE)),"")</f>
        <v>2019</v>
      </c>
      <c r="Z2911" s="229" t="str">
        <f>IFERROR(IF(VLOOKUP($C2911,'MSCI Database'!$C:$R,12, FALSE)="","",VLOOKUP($C2911,'MSCI Database'!$C:$R,12, FALSE)),"")</f>
        <v>Reported</v>
      </c>
      <c r="AA2911" s="229" t="str">
        <f>IFERROR(IF(VLOOKUP($C2911,'MSCI Database'!$C:$R,13, FALSE)="","",VLOOKUP($C2911,'MSCI Database'!$C:$R,13, FALSE)),"")</f>
        <v>Strong talent management but subpar information security-focused measures</v>
      </c>
    </row>
    <row r="2912" spans="1:27" s="130" customFormat="1" ht="15" hidden="1" customHeight="1" outlineLevel="1">
      <c r="A2912" s="130" t="s">
        <v>4755</v>
      </c>
      <c r="B2912" s="130" t="s">
        <v>4756</v>
      </c>
      <c r="C2912" s="130" t="s">
        <v>4757</v>
      </c>
      <c r="D2912" s="130" t="s">
        <v>18678</v>
      </c>
      <c r="E2912" s="130" t="s">
        <v>18704</v>
      </c>
      <c r="F2912" s="215">
        <v>2.9343013752090299E-3</v>
      </c>
      <c r="G2912" s="132" t="str">
        <f ca="1">IFERROR(_xll.BQL($A2912, "cur_mkt_cap(currency=EUR)")/1000000, " ")</f>
        <v xml:space="preserve"> </v>
      </c>
      <c r="M2912" s="308"/>
      <c r="N2912" s="215">
        <f t="shared" si="118"/>
        <v>3.1784593352612235E-5</v>
      </c>
      <c r="O2912" s="172" t="str">
        <f>IFERROR(IF(VLOOKUP($C2912,'MSCI Database'!$C:$R,2, FALSE)="","",VLOOKUP($C2912,'MSCI Database'!$C:$R,2, FALSE)),"")</f>
        <v>Real Estate Development &amp; Diversified Activities</v>
      </c>
      <c r="P2912" s="229" t="str">
        <f>IFERROR(IF(VLOOKUP($C2912,'MSCI Database'!$C:$R,3, FALSE)="","",VLOOKUP($C2912,'MSCI Database'!$C:$R,3, FALSE)),"")</f>
        <v>CCC</v>
      </c>
      <c r="Q2912" s="229" t="str">
        <f>IFERROR(IF(VLOOKUP($C2912,'MSCI Database'!$C:$R,4, FALSE)="","",VLOOKUP($C2912,'MSCI Database'!$C:$R,4, FALSE)),"")</f>
        <v>0</v>
      </c>
      <c r="R2912" s="229">
        <f>IFERROR(IF(VLOOKUP($C2912,'MSCI Database'!$C:$R,5, FALSE)="","",VLOOKUP($C2912,'MSCI Database'!$C:$R,5, FALSE)),"")</f>
        <v>0.8</v>
      </c>
      <c r="S2912" s="229">
        <f>IFERROR(IF(VLOOKUP($C2912,'MSCI Database'!$C:$R,6, FALSE)="","",VLOOKUP($C2912,'MSCI Database'!$C:$R,6, FALSE)),"")</f>
        <v>3.7</v>
      </c>
      <c r="T2912" s="229">
        <f>IFERROR(IF(VLOOKUP($C2912,'MSCI Database'!$C:$R,7, FALSE)="","",VLOOKUP($C2912,'MSCI Database'!$C:$R,7, FALSE)),"")</f>
        <v>1.6</v>
      </c>
      <c r="U2912" s="229">
        <f>IFERROR(IF(VLOOKUP($C2912,'MSCI Database'!$C:$R,8, FALSE)="","",VLOOKUP($C2912,'MSCI Database'!$C:$R,8, FALSE)),"")</f>
        <v>3.4</v>
      </c>
      <c r="V2912" s="229">
        <f>IFERROR(IF(VLOOKUP($C2912,'MSCI Database'!$C:$R,9, FALSE)="","",VLOOKUP($C2912,'MSCI Database'!$C:$R,9, FALSE)),"")</f>
        <v>2.8</v>
      </c>
      <c r="W2912" s="215">
        <f t="shared" ca="1" si="119"/>
        <v>0</v>
      </c>
      <c r="X2912" s="276">
        <f>IFERROR(IF(VLOOKUP($C2912,'MSCI Database'!$C:$R,10, FALSE)="","",VLOOKUP($C2912,'MSCI Database'!$C:$R,10, FALSE)),"")</f>
        <v>225774</v>
      </c>
      <c r="Y2912" s="229" t="str">
        <f>IFERROR(IF(VLOOKUP($C2912,'MSCI Database'!$C:$R,11, FALSE)="","",VLOOKUP($C2912,'MSCI Database'!$C:$R,11, FALSE)),"")</f>
        <v>2019</v>
      </c>
      <c r="Z2912" s="229" t="str">
        <f>IFERROR(IF(VLOOKUP($C2912,'MSCI Database'!$C:$R,12, FALSE)="","",VLOOKUP($C2912,'MSCI Database'!$C:$R,12, FALSE)),"")</f>
        <v>Reported</v>
      </c>
      <c r="AA2912" s="229" t="str">
        <f>IFERROR(IF(VLOOKUP($C2912,'MSCI Database'!$C:$R,13, FALSE)="","",VLOOKUP($C2912,'MSCI Database'!$C:$R,13, FALSE)),"")</f>
        <v>Weak perceived risk management efforts and ethics policies</v>
      </c>
    </row>
    <row r="2913" spans="1:27" s="130" customFormat="1" ht="15" hidden="1" customHeight="1" outlineLevel="1">
      <c r="A2913" s="130" t="s">
        <v>1922</v>
      </c>
      <c r="B2913" s="130" t="s">
        <v>1923</v>
      </c>
      <c r="C2913" s="130" t="s">
        <v>1924</v>
      </c>
      <c r="D2913" s="130" t="s">
        <v>12129</v>
      </c>
      <c r="E2913" s="130" t="s">
        <v>18682</v>
      </c>
      <c r="F2913" s="215">
        <v>2.6660200438390579E-2</v>
      </c>
      <c r="G2913" s="132" t="str">
        <f ca="1">IFERROR(_xll.BQL($A2913, "cur_mkt_cap(currency=EUR)")/1000000, " ")</f>
        <v xml:space="preserve"> </v>
      </c>
      <c r="M2913" s="308"/>
      <c r="N2913" s="215">
        <f t="shared" si="118"/>
        <v>2.8878547949868106E-4</v>
      </c>
      <c r="O2913" s="172" t="str">
        <f>IFERROR(IF(VLOOKUP($C2913,'MSCI Database'!$C:$R,2, FALSE)="","",VLOOKUP($C2913,'MSCI Database'!$C:$R,2, FALSE)),"")</f>
        <v>Retail - Consumer Discretionary</v>
      </c>
      <c r="P2913" s="229" t="str">
        <f>IFERROR(IF(VLOOKUP($C2913,'MSCI Database'!$C:$R,3, FALSE)="","",VLOOKUP($C2913,'MSCI Database'!$C:$R,3, FALSE)),"")</f>
        <v>A</v>
      </c>
      <c r="Q2913" s="229" t="str">
        <f>IFERROR(IF(VLOOKUP($C2913,'MSCI Database'!$C:$R,4, FALSE)="","",VLOOKUP($C2913,'MSCI Database'!$C:$R,4, FALSE)),"")</f>
        <v>0</v>
      </c>
      <c r="R2913" s="229">
        <f>IFERROR(IF(VLOOKUP($C2913,'MSCI Database'!$C:$R,5, FALSE)="","",VLOOKUP($C2913,'MSCI Database'!$C:$R,5, FALSE)),"")</f>
        <v>6.1</v>
      </c>
      <c r="S2913" s="229">
        <f>IFERROR(IF(VLOOKUP($C2913,'MSCI Database'!$C:$R,6, FALSE)="","",VLOOKUP($C2913,'MSCI Database'!$C:$R,6, FALSE)),"")</f>
        <v>1.1000000000000001</v>
      </c>
      <c r="T2913" s="229">
        <f>IFERROR(IF(VLOOKUP($C2913,'MSCI Database'!$C:$R,7, FALSE)="","",VLOOKUP($C2913,'MSCI Database'!$C:$R,7, FALSE)),"")</f>
        <v>4.5999999999999996</v>
      </c>
      <c r="U2913" s="229">
        <f>IFERROR(IF(VLOOKUP($C2913,'MSCI Database'!$C:$R,8, FALSE)="","",VLOOKUP($C2913,'MSCI Database'!$C:$R,8, FALSE)),"")</f>
        <v>5.5</v>
      </c>
      <c r="V2913" s="229">
        <f>IFERROR(IF(VLOOKUP($C2913,'MSCI Database'!$C:$R,9, FALSE)="","",VLOOKUP($C2913,'MSCI Database'!$C:$R,9, FALSE)),"")</f>
        <v>4.5</v>
      </c>
      <c r="W2913" s="215">
        <f t="shared" ca="1" si="119"/>
        <v>0</v>
      </c>
      <c r="X2913" s="276">
        <f>IFERROR(IF(VLOOKUP($C2913,'MSCI Database'!$C:$R,10, FALSE)="","",VLOOKUP($C2913,'MSCI Database'!$C:$R,10, FALSE)),"")</f>
        <v>12480</v>
      </c>
      <c r="Y2913" s="229" t="str">
        <f>IFERROR(IF(VLOOKUP($C2913,'MSCI Database'!$C:$R,11, FALSE)="","",VLOOKUP($C2913,'MSCI Database'!$C:$R,11, FALSE)),"")</f>
        <v>2019</v>
      </c>
      <c r="Z2913" s="229" t="str">
        <f>IFERROR(IF(VLOOKUP($C2913,'MSCI Database'!$C:$R,12, FALSE)="","",VLOOKUP($C2913,'MSCI Database'!$C:$R,12, FALSE)),"")</f>
        <v>E.Segmt-Moderate</v>
      </c>
      <c r="AA2913" s="229" t="str">
        <f>IFERROR(IF(VLOOKUP($C2913,'MSCI Database'!$C:$R,13, FALSE)="","",VLOOKUP($C2913,'MSCI Database'!$C:$R,13, FALSE)),"")</f>
        <v>Relatively strong governance structure; modest data security practices</v>
      </c>
    </row>
    <row r="2914" spans="1:27" s="130" customFormat="1" ht="15" hidden="1" customHeight="1" outlineLevel="1">
      <c r="A2914" s="130" t="s">
        <v>7198</v>
      </c>
      <c r="B2914" s="130" t="s">
        <v>7199</v>
      </c>
      <c r="C2914" s="130" t="s">
        <v>7200</v>
      </c>
      <c r="D2914" s="130" t="s">
        <v>12128</v>
      </c>
      <c r="E2914" s="130" t="s">
        <v>18673</v>
      </c>
      <c r="F2914" s="215">
        <v>2.2651537966734098E-2</v>
      </c>
      <c r="G2914" s="132" t="str">
        <f ca="1">IFERROR(_xll.BQL($A2914, "cur_mkt_cap(currency=EUR)")/1000000, " ")</f>
        <v xml:space="preserve"> </v>
      </c>
      <c r="M2914" s="308"/>
      <c r="N2914" s="215">
        <f t="shared" si="118"/>
        <v>2.4536331856253585E-4</v>
      </c>
      <c r="O2914" s="172" t="str">
        <f>IFERROR(IF(VLOOKUP($C2914,'MSCI Database'!$C:$R,2, FALSE)="","",VLOOKUP($C2914,'MSCI Database'!$C:$R,2, FALSE)),"")</f>
        <v>Aerospace &amp; Defense</v>
      </c>
      <c r="P2914" s="229" t="str">
        <f>IFERROR(IF(VLOOKUP($C2914,'MSCI Database'!$C:$R,3, FALSE)="","",VLOOKUP($C2914,'MSCI Database'!$C:$R,3, FALSE)),"")</f>
        <v>BBB</v>
      </c>
      <c r="Q2914" s="229" t="str">
        <f>IFERROR(IF(VLOOKUP($C2914,'MSCI Database'!$C:$R,4, FALSE)="","",VLOOKUP($C2914,'MSCI Database'!$C:$R,4, FALSE)),"")</f>
        <v>0</v>
      </c>
      <c r="R2914" s="229">
        <f>IFERROR(IF(VLOOKUP($C2914,'MSCI Database'!$C:$R,5, FALSE)="","",VLOOKUP($C2914,'MSCI Database'!$C:$R,5, FALSE)),"")</f>
        <v>5</v>
      </c>
      <c r="S2914" s="229">
        <f>IFERROR(IF(VLOOKUP($C2914,'MSCI Database'!$C:$R,6, FALSE)="","",VLOOKUP($C2914,'MSCI Database'!$C:$R,6, FALSE)),"")</f>
        <v>2.4</v>
      </c>
      <c r="T2914" s="229">
        <f>IFERROR(IF(VLOOKUP($C2914,'MSCI Database'!$C:$R,7, FALSE)="","",VLOOKUP($C2914,'MSCI Database'!$C:$R,7, FALSE)),"")</f>
        <v>4</v>
      </c>
      <c r="U2914" s="229">
        <f>IFERROR(IF(VLOOKUP($C2914,'MSCI Database'!$C:$R,8, FALSE)="","",VLOOKUP($C2914,'MSCI Database'!$C:$R,8, FALSE)),"")</f>
        <v>5.0999999999999996</v>
      </c>
      <c r="V2914" s="229">
        <f>IFERROR(IF(VLOOKUP($C2914,'MSCI Database'!$C:$R,9, FALSE)="","",VLOOKUP($C2914,'MSCI Database'!$C:$R,9, FALSE)),"")</f>
        <v>4.3</v>
      </c>
      <c r="W2914" s="215">
        <f t="shared" ca="1" si="119"/>
        <v>0</v>
      </c>
      <c r="X2914" s="276">
        <f>IFERROR(IF(VLOOKUP($C2914,'MSCI Database'!$C:$R,10, FALSE)="","",VLOOKUP($C2914,'MSCI Database'!$C:$R,10, FALSE)),"")</f>
        <v>980438</v>
      </c>
      <c r="Y2914" s="229" t="str">
        <f>IFERROR(IF(VLOOKUP($C2914,'MSCI Database'!$C:$R,11, FALSE)="","",VLOOKUP($C2914,'MSCI Database'!$C:$R,11, FALSE)),"")</f>
        <v>2019</v>
      </c>
      <c r="Z2914" s="229" t="str">
        <f>IFERROR(IF(VLOOKUP($C2914,'MSCI Database'!$C:$R,12, FALSE)="","",VLOOKUP($C2914,'MSCI Database'!$C:$R,12, FALSE)),"")</f>
        <v>Reported</v>
      </c>
      <c r="AA2914" s="229" t="str">
        <f>IFERROR(IF(VLOOKUP($C2914,'MSCI Database'!$C:$R,13, FALSE)="","",VLOOKUP($C2914,'MSCI Database'!$C:$R,13, FALSE)),"")</f>
        <v>Relatively strong governance structures and labor programs, yet layoffs from restructuring persist</v>
      </c>
    </row>
    <row r="2915" spans="1:27" s="130" customFormat="1" ht="15" hidden="1" customHeight="1" outlineLevel="1">
      <c r="A2915" s="130" t="s">
        <v>1000</v>
      </c>
      <c r="B2915" s="130" t="s">
        <v>1001</v>
      </c>
      <c r="C2915" s="130" t="s">
        <v>1002</v>
      </c>
      <c r="D2915" s="130" t="s">
        <v>12135</v>
      </c>
      <c r="E2915" s="130" t="s">
        <v>18682</v>
      </c>
      <c r="F2915" s="215">
        <v>1.8046630296370748E-2</v>
      </c>
      <c r="G2915" s="132" t="str">
        <f ca="1">IFERROR(_xll.BQL($A2915, "cur_mkt_cap(currency=EUR)")/1000000, " ")</f>
        <v xml:space="preserve"> </v>
      </c>
      <c r="M2915" s="308"/>
      <c r="N2915" s="215">
        <f t="shared" si="118"/>
        <v>1.9548258069238526E-4</v>
      </c>
      <c r="O2915" s="172" t="str">
        <f>IFERROR(IF(VLOOKUP($C2915,'MSCI Database'!$C:$R,2, FALSE)="","",VLOOKUP($C2915,'MSCI Database'!$C:$R,2, FALSE)),"")</f>
        <v>Textiles, Apparel &amp; Luxury Goods</v>
      </c>
      <c r="P2915" s="229" t="str">
        <f>IFERROR(IF(VLOOKUP($C2915,'MSCI Database'!$C:$R,3, FALSE)="","",VLOOKUP($C2915,'MSCI Database'!$C:$R,3, FALSE)),"")</f>
        <v>AA</v>
      </c>
      <c r="Q2915" s="229" t="str">
        <f>IFERROR(IF(VLOOKUP($C2915,'MSCI Database'!$C:$R,4, FALSE)="","",VLOOKUP($C2915,'MSCI Database'!$C:$R,4, FALSE)),"")</f>
        <v>-1</v>
      </c>
      <c r="R2915" s="229">
        <f>IFERROR(IF(VLOOKUP($C2915,'MSCI Database'!$C:$R,5, FALSE)="","",VLOOKUP($C2915,'MSCI Database'!$C:$R,5, FALSE)),"")</f>
        <v>8.5</v>
      </c>
      <c r="S2915" s="229">
        <f>IFERROR(IF(VLOOKUP($C2915,'MSCI Database'!$C:$R,6, FALSE)="","",VLOOKUP($C2915,'MSCI Database'!$C:$R,6, FALSE)),"")</f>
        <v>6.4</v>
      </c>
      <c r="T2915" s="229">
        <f>IFERROR(IF(VLOOKUP($C2915,'MSCI Database'!$C:$R,7, FALSE)="","",VLOOKUP($C2915,'MSCI Database'!$C:$R,7, FALSE)),"")</f>
        <v>5.0999999999999996</v>
      </c>
      <c r="U2915" s="229">
        <f>IFERROR(IF(VLOOKUP($C2915,'MSCI Database'!$C:$R,8, FALSE)="","",VLOOKUP($C2915,'MSCI Database'!$C:$R,8, FALSE)),"")</f>
        <v>6</v>
      </c>
      <c r="V2915" s="229">
        <f>IFERROR(IF(VLOOKUP($C2915,'MSCI Database'!$C:$R,9, FALSE)="","",VLOOKUP($C2915,'MSCI Database'!$C:$R,9, FALSE)),"")</f>
        <v>5.8</v>
      </c>
      <c r="W2915" s="215">
        <f t="shared" ca="1" si="119"/>
        <v>0</v>
      </c>
      <c r="X2915" s="276">
        <f>IFERROR(IF(VLOOKUP($C2915,'MSCI Database'!$C:$R,10, FALSE)="","",VLOOKUP($C2915,'MSCI Database'!$C:$R,10, FALSE)),"")</f>
        <v>412126</v>
      </c>
      <c r="Y2915" s="229" t="str">
        <f>IFERROR(IF(VLOOKUP($C2915,'MSCI Database'!$C:$R,11, FALSE)="","",VLOOKUP($C2915,'MSCI Database'!$C:$R,11, FALSE)),"")</f>
        <v>2019</v>
      </c>
      <c r="Z2915" s="229" t="str">
        <f>IFERROR(IF(VLOOKUP($C2915,'MSCI Database'!$C:$R,12, FALSE)="","",VLOOKUP($C2915,'MSCI Database'!$C:$R,12, FALSE)),"")</f>
        <v>Reported</v>
      </c>
      <c r="AA2915" s="229" t="str">
        <f>IFERROR(IF(VLOOKUP($C2915,'MSCI Database'!$C:$R,13, FALSE)="","",VLOOKUP($C2915,'MSCI Database'!$C:$R,13, FALSE)),"")</f>
        <v>Robust environmental and social programs</v>
      </c>
    </row>
    <row r="2916" spans="1:27" s="130" customFormat="1" ht="15" hidden="1" customHeight="1" outlineLevel="1">
      <c r="A2916" s="130" t="s">
        <v>1112</v>
      </c>
      <c r="B2916" s="130" t="s">
        <v>1113</v>
      </c>
      <c r="C2916" s="130" t="s">
        <v>1114</v>
      </c>
      <c r="D2916" s="130" t="s">
        <v>12135</v>
      </c>
      <c r="E2916" s="130" t="s">
        <v>18674</v>
      </c>
      <c r="F2916" s="215">
        <v>1.7987366713473601E-2</v>
      </c>
      <c r="G2916" s="132" t="str">
        <f ca="1">IFERROR(_xll.BQL($A2916, "cur_mkt_cap(currency=EUR)")/1000000, " ")</f>
        <v xml:space="preserve"> </v>
      </c>
      <c r="M2916" s="308"/>
      <c r="N2916" s="215">
        <f t="shared" si="118"/>
        <v>1.948406326979089E-4</v>
      </c>
      <c r="O2916" s="172" t="str">
        <f>IFERROR(IF(VLOOKUP($C2916,'MSCI Database'!$C:$R,2, FALSE)="","",VLOOKUP($C2916,'MSCI Database'!$C:$R,2, FALSE)),"")</f>
        <v>Food Products</v>
      </c>
      <c r="P2916" s="229" t="str">
        <f>IFERROR(IF(VLOOKUP($C2916,'MSCI Database'!$C:$R,3, FALSE)="","",VLOOKUP($C2916,'MSCI Database'!$C:$R,3, FALSE)),"")</f>
        <v>B</v>
      </c>
      <c r="Q2916" s="229" t="str">
        <f>IFERROR(IF(VLOOKUP($C2916,'MSCI Database'!$C:$R,4, FALSE)="","",VLOOKUP($C2916,'MSCI Database'!$C:$R,4, FALSE)),"")</f>
        <v>0</v>
      </c>
      <c r="R2916" s="229">
        <f>IFERROR(IF(VLOOKUP($C2916,'MSCI Database'!$C:$R,5, FALSE)="","",VLOOKUP($C2916,'MSCI Database'!$C:$R,5, FALSE)),"")</f>
        <v>2.2999999999999998</v>
      </c>
      <c r="S2916" s="229">
        <f>IFERROR(IF(VLOOKUP($C2916,'MSCI Database'!$C:$R,6, FALSE)="","",VLOOKUP($C2916,'MSCI Database'!$C:$R,6, FALSE)),"")</f>
        <v>1.5</v>
      </c>
      <c r="T2916" s="229">
        <f>IFERROR(IF(VLOOKUP($C2916,'MSCI Database'!$C:$R,7, FALSE)="","",VLOOKUP($C2916,'MSCI Database'!$C:$R,7, FALSE)),"")</f>
        <v>4.9000000000000004</v>
      </c>
      <c r="U2916" s="229">
        <f>IFERROR(IF(VLOOKUP($C2916,'MSCI Database'!$C:$R,8, FALSE)="","",VLOOKUP($C2916,'MSCI Database'!$C:$R,8, FALSE)),"")</f>
        <v>6.5</v>
      </c>
      <c r="V2916" s="229">
        <f>IFERROR(IF(VLOOKUP($C2916,'MSCI Database'!$C:$R,9, FALSE)="","",VLOOKUP($C2916,'MSCI Database'!$C:$R,9, FALSE)),"")</f>
        <v>4</v>
      </c>
      <c r="W2916" s="215">
        <f t="shared" ca="1" si="119"/>
        <v>0</v>
      </c>
      <c r="X2916" s="276">
        <f>IFERROR(IF(VLOOKUP($C2916,'MSCI Database'!$C:$R,10, FALSE)="","",VLOOKUP($C2916,'MSCI Database'!$C:$R,10, FALSE)),"")</f>
        <v>1066031</v>
      </c>
      <c r="Y2916" s="229" t="str">
        <f>IFERROR(IF(VLOOKUP($C2916,'MSCI Database'!$C:$R,11, FALSE)="","",VLOOKUP($C2916,'MSCI Database'!$C:$R,11, FALSE)),"")</f>
        <v>2019</v>
      </c>
      <c r="Z2916" s="229" t="str">
        <f>IFERROR(IF(VLOOKUP($C2916,'MSCI Database'!$C:$R,12, FALSE)="","",VLOOKUP($C2916,'MSCI Database'!$C:$R,12, FALSE)),"")</f>
        <v>Reported</v>
      </c>
      <c r="AA2916" s="229" t="str">
        <f>IFERROR(IF(VLOOKUP($C2916,'MSCI Database'!$C:$R,13, FALSE)="","",VLOOKUP($C2916,'MSCI Database'!$C:$R,13, FALSE)),"")</f>
        <v>Lagging efforts to address water stress risks</v>
      </c>
    </row>
    <row r="2917" spans="1:27" s="130" customFormat="1" ht="15" hidden="1" customHeight="1" outlineLevel="1">
      <c r="A2917" s="130" t="s">
        <v>2663</v>
      </c>
      <c r="B2917" s="130" t="s">
        <v>2664</v>
      </c>
      <c r="C2917" s="130" t="s">
        <v>2665</v>
      </c>
      <c r="D2917" s="130" t="s">
        <v>18686</v>
      </c>
      <c r="E2917" s="130" t="s">
        <v>18688</v>
      </c>
      <c r="F2917" s="215">
        <v>3.0359286115020839E-2</v>
      </c>
      <c r="G2917" s="132" t="str">
        <f ca="1">IFERROR(_xll.BQL($A2917, "cur_mkt_cap(currency=EUR)")/1000000, " ")</f>
        <v xml:space="preserve"> </v>
      </c>
      <c r="M2917" s="308"/>
      <c r="N2917" s="215">
        <f t="shared" si="118"/>
        <v>3.2885427918010086E-4</v>
      </c>
      <c r="O2917" s="172" t="str">
        <f>IFERROR(IF(VLOOKUP($C2917,'MSCI Database'!$C:$R,2, FALSE)="","",VLOOKUP($C2917,'MSCI Database'!$C:$R,2, FALSE)),"")</f>
        <v>Diversified Financials</v>
      </c>
      <c r="P2917" s="229" t="str">
        <f>IFERROR(IF(VLOOKUP($C2917,'MSCI Database'!$C:$R,3, FALSE)="","",VLOOKUP($C2917,'MSCI Database'!$C:$R,3, FALSE)),"")</f>
        <v>BBB</v>
      </c>
      <c r="Q2917" s="229" t="str">
        <f>IFERROR(IF(VLOOKUP($C2917,'MSCI Database'!$C:$R,4, FALSE)="","",VLOOKUP($C2917,'MSCI Database'!$C:$R,4, FALSE)),"")</f>
        <v>-1</v>
      </c>
      <c r="R2917" s="229">
        <f>IFERROR(IF(VLOOKUP($C2917,'MSCI Database'!$C:$R,5, FALSE)="","",VLOOKUP($C2917,'MSCI Database'!$C:$R,5, FALSE)),"")</f>
        <v>4.5999999999999996</v>
      </c>
      <c r="S2917" s="229">
        <f>IFERROR(IF(VLOOKUP($C2917,'MSCI Database'!$C:$R,6, FALSE)="","",VLOOKUP($C2917,'MSCI Database'!$C:$R,6, FALSE)),"")</f>
        <v>9.9</v>
      </c>
      <c r="T2917" s="229">
        <f>IFERROR(IF(VLOOKUP($C2917,'MSCI Database'!$C:$R,7, FALSE)="","",VLOOKUP($C2917,'MSCI Database'!$C:$R,7, FALSE)),"")</f>
        <v>3.1</v>
      </c>
      <c r="U2917" s="229">
        <f>IFERROR(IF(VLOOKUP($C2917,'MSCI Database'!$C:$R,8, FALSE)="","",VLOOKUP($C2917,'MSCI Database'!$C:$R,8, FALSE)),"")</f>
        <v>6.1</v>
      </c>
      <c r="V2917" s="229">
        <f>IFERROR(IF(VLOOKUP($C2917,'MSCI Database'!$C:$R,9, FALSE)="","",VLOOKUP($C2917,'MSCI Database'!$C:$R,9, FALSE)),"")</f>
        <v>4.5</v>
      </c>
      <c r="W2917" s="215">
        <f t="shared" ca="1" si="119"/>
        <v>0</v>
      </c>
      <c r="X2917" s="276">
        <f>IFERROR(IF(VLOOKUP($C2917,'MSCI Database'!$C:$R,10, FALSE)="","",VLOOKUP($C2917,'MSCI Database'!$C:$R,10, FALSE)),"")</f>
        <v>7288</v>
      </c>
      <c r="Y2917" s="229" t="str">
        <f>IFERROR(IF(VLOOKUP($C2917,'MSCI Database'!$C:$R,11, FALSE)="","",VLOOKUP($C2917,'MSCI Database'!$C:$R,11, FALSE)),"")</f>
        <v>2019</v>
      </c>
      <c r="Z2917" s="229" t="str">
        <f>IFERROR(IF(VLOOKUP($C2917,'MSCI Database'!$C:$R,12, FALSE)="","",VLOOKUP($C2917,'MSCI Database'!$C:$R,12, FALSE)),"")</f>
        <v>Reported</v>
      </c>
      <c r="AA2917" s="229" t="str">
        <f>IFERROR(IF(VLOOKUP($C2917,'MSCI Database'!$C:$R,13, FALSE)="","",VLOOKUP($C2917,'MSCI Database'!$C:$R,13, FALSE)),"")</f>
        <v>Weak perceived consumer protection and absence of proactive sales practices drive downgrade</v>
      </c>
    </row>
    <row r="2918" spans="1:27" s="130" customFormat="1" ht="15" hidden="1" customHeight="1" outlineLevel="1">
      <c r="A2918" s="130" t="s">
        <v>7610</v>
      </c>
      <c r="B2918" s="130" t="s">
        <v>7611</v>
      </c>
      <c r="C2918" s="130" t="s">
        <v>7612</v>
      </c>
      <c r="D2918" s="130" t="s">
        <v>12128</v>
      </c>
      <c r="E2918" s="130" t="s">
        <v>100</v>
      </c>
      <c r="F2918" s="215">
        <v>2.2351392302053789E-2</v>
      </c>
      <c r="G2918" s="132" t="str">
        <f ca="1">IFERROR(_xll.BQL($A2918, "cur_mkt_cap(currency=EUR)")/1000000, " ")</f>
        <v xml:space="preserve"> </v>
      </c>
      <c r="M2918" s="308"/>
      <c r="N2918" s="215">
        <f t="shared" si="118"/>
        <v>2.4211211608585312E-4</v>
      </c>
      <c r="O2918" s="172" t="str">
        <f>IFERROR(IF(VLOOKUP($C2918,'MSCI Database'!$C:$R,2, FALSE)="","",VLOOKUP($C2918,'MSCI Database'!$C:$R,2, FALSE)),"")</f>
        <v>Utilities</v>
      </c>
      <c r="P2918" s="229" t="str">
        <f>IFERROR(IF(VLOOKUP($C2918,'MSCI Database'!$C:$R,3, FALSE)="","",VLOOKUP($C2918,'MSCI Database'!$C:$R,3, FALSE)),"")</f>
        <v>B</v>
      </c>
      <c r="Q2918" s="229" t="str">
        <f>IFERROR(IF(VLOOKUP($C2918,'MSCI Database'!$C:$R,4, FALSE)="","",VLOOKUP($C2918,'MSCI Database'!$C:$R,4, FALSE)),"")</f>
        <v>0</v>
      </c>
      <c r="R2918" s="229">
        <f>IFERROR(IF(VLOOKUP($C2918,'MSCI Database'!$C:$R,5, FALSE)="","",VLOOKUP($C2918,'MSCI Database'!$C:$R,5, FALSE)),"")</f>
        <v>2.7</v>
      </c>
      <c r="S2918" s="229">
        <f>IFERROR(IF(VLOOKUP($C2918,'MSCI Database'!$C:$R,6, FALSE)="","",VLOOKUP($C2918,'MSCI Database'!$C:$R,6, FALSE)),"")</f>
        <v>3.4</v>
      </c>
      <c r="T2918" s="229">
        <f>IFERROR(IF(VLOOKUP($C2918,'MSCI Database'!$C:$R,7, FALSE)="","",VLOOKUP($C2918,'MSCI Database'!$C:$R,7, FALSE)),"")</f>
        <v>4.8</v>
      </c>
      <c r="U2918" s="229">
        <f>IFERROR(IF(VLOOKUP($C2918,'MSCI Database'!$C:$R,8, FALSE)="","",VLOOKUP($C2918,'MSCI Database'!$C:$R,8, FALSE)),"")</f>
        <v>4.7</v>
      </c>
      <c r="V2918" s="229">
        <f>IFERROR(IF(VLOOKUP($C2918,'MSCI Database'!$C:$R,9, FALSE)="","",VLOOKUP($C2918,'MSCI Database'!$C:$R,9, FALSE)),"")</f>
        <v>4</v>
      </c>
      <c r="W2918" s="215">
        <f t="shared" ca="1" si="119"/>
        <v>0</v>
      </c>
      <c r="X2918" s="276">
        <f>IFERROR(IF(VLOOKUP($C2918,'MSCI Database'!$C:$R,10, FALSE)="","",VLOOKUP($C2918,'MSCI Database'!$C:$R,10, FALSE)),"")</f>
        <v>39189098</v>
      </c>
      <c r="Y2918" s="229" t="str">
        <f>IFERROR(IF(VLOOKUP($C2918,'MSCI Database'!$C:$R,11, FALSE)="","",VLOOKUP($C2918,'MSCI Database'!$C:$R,11, FALSE)),"")</f>
        <v>2019</v>
      </c>
      <c r="Z2918" s="229" t="str">
        <f>IFERROR(IF(VLOOKUP($C2918,'MSCI Database'!$C:$R,12, FALSE)="","",VLOOKUP($C2918,'MSCI Database'!$C:$R,12, FALSE)),"")</f>
        <v>E.CSI</v>
      </c>
      <c r="AA2918" s="229" t="str">
        <f>IFERROR(IF(VLOOKUP($C2918,'MSCI Database'!$C:$R,13, FALSE)="","",VLOOKUP($C2918,'MSCI Database'!$C:$R,13, FALSE)),"")</f>
        <v>Aggressive decarbonization targets, yet limited focus on renewables</v>
      </c>
    </row>
    <row r="2919" spans="1:27" s="130" customFormat="1" ht="15" hidden="1" customHeight="1" outlineLevel="1">
      <c r="A2919" s="130" t="s">
        <v>1101</v>
      </c>
      <c r="B2919" s="130" t="s">
        <v>1102</v>
      </c>
      <c r="C2919" s="130" t="s">
        <v>1103</v>
      </c>
      <c r="D2919" s="130" t="s">
        <v>12135</v>
      </c>
      <c r="E2919" s="130" t="s">
        <v>18673</v>
      </c>
      <c r="F2919" s="215">
        <v>1.78217579391097E-2</v>
      </c>
      <c r="G2919" s="132" t="str">
        <f ca="1">IFERROR(_xll.BQL($A2919, "cur_mkt_cap(currency=EUR)")/1000000, " ")</f>
        <v xml:space="preserve"> </v>
      </c>
      <c r="M2919" s="308"/>
      <c r="N2919" s="215">
        <f t="shared" si="118"/>
        <v>1.9304674486032912E-4</v>
      </c>
      <c r="O2919" s="172" t="str">
        <f>IFERROR(IF(VLOOKUP($C2919,'MSCI Database'!$C:$R,2, FALSE)="","",VLOOKUP($C2919,'MSCI Database'!$C:$R,2, FALSE)),"")</f>
        <v>Commercial Services &amp; Supplies</v>
      </c>
      <c r="P2919" s="229" t="str">
        <f>IFERROR(IF(VLOOKUP($C2919,'MSCI Database'!$C:$R,3, FALSE)="","",VLOOKUP($C2919,'MSCI Database'!$C:$R,3, FALSE)),"")</f>
        <v>AA</v>
      </c>
      <c r="Q2919" s="229" t="str">
        <f>IFERROR(IF(VLOOKUP($C2919,'MSCI Database'!$C:$R,4, FALSE)="","",VLOOKUP($C2919,'MSCI Database'!$C:$R,4, FALSE)),"")</f>
        <v>0</v>
      </c>
      <c r="R2919" s="229">
        <f>IFERROR(IF(VLOOKUP($C2919,'MSCI Database'!$C:$R,5, FALSE)="","",VLOOKUP($C2919,'MSCI Database'!$C:$R,5, FALSE)),"")</f>
        <v>8.5</v>
      </c>
      <c r="S2919" s="229">
        <f>IFERROR(IF(VLOOKUP($C2919,'MSCI Database'!$C:$R,6, FALSE)="","",VLOOKUP($C2919,'MSCI Database'!$C:$R,6, FALSE)),"")</f>
        <v>8.1</v>
      </c>
      <c r="T2919" s="229">
        <f>IFERROR(IF(VLOOKUP($C2919,'MSCI Database'!$C:$R,7, FALSE)="","",VLOOKUP($C2919,'MSCI Database'!$C:$R,7, FALSE)),"")</f>
        <v>5.7</v>
      </c>
      <c r="U2919" s="229">
        <f>IFERROR(IF(VLOOKUP($C2919,'MSCI Database'!$C:$R,8, FALSE)="","",VLOOKUP($C2919,'MSCI Database'!$C:$R,8, FALSE)),"")</f>
        <v>8.4</v>
      </c>
      <c r="V2919" s="229">
        <f>IFERROR(IF(VLOOKUP($C2919,'MSCI Database'!$C:$R,9, FALSE)="","",VLOOKUP($C2919,'MSCI Database'!$C:$R,9, FALSE)),"")</f>
        <v>7.6</v>
      </c>
      <c r="W2919" s="215">
        <f t="shared" ca="1" si="119"/>
        <v>0</v>
      </c>
      <c r="X2919" s="276">
        <f>IFERROR(IF(VLOOKUP($C2919,'MSCI Database'!$C:$R,10, FALSE)="","",VLOOKUP($C2919,'MSCI Database'!$C:$R,10, FALSE)),"")</f>
        <v>50979</v>
      </c>
      <c r="Y2919" s="229" t="str">
        <f>IFERROR(IF(VLOOKUP($C2919,'MSCI Database'!$C:$R,11, FALSE)="","",VLOOKUP($C2919,'MSCI Database'!$C:$R,11, FALSE)),"")</f>
        <v>2019</v>
      </c>
      <c r="Z2919" s="229" t="str">
        <f>IFERROR(IF(VLOOKUP($C2919,'MSCI Database'!$C:$R,12, FALSE)="","",VLOOKUP($C2919,'MSCI Database'!$C:$R,12, FALSE)),"")</f>
        <v>E.CSI</v>
      </c>
      <c r="AA2919" s="229" t="str">
        <f>IFERROR(IF(VLOOKUP($C2919,'MSCI Database'!$C:$R,13, FALSE)="","",VLOOKUP($C2919,'MSCI Database'!$C:$R,13, FALSE)),"")</f>
        <v>Strong staff management programs; corporate governance practices on par with those of leading peers</v>
      </c>
    </row>
    <row r="2920" spans="1:27" s="130" customFormat="1" ht="15" hidden="1" customHeight="1" outlineLevel="1">
      <c r="A2920" s="130" t="s">
        <v>6858</v>
      </c>
      <c r="B2920" s="130" t="s">
        <v>6859</v>
      </c>
      <c r="C2920" s="130" t="s">
        <v>6860</v>
      </c>
      <c r="D2920" s="130" t="s">
        <v>12128</v>
      </c>
      <c r="E2920" s="130" t="s">
        <v>18682</v>
      </c>
      <c r="F2920" s="215">
        <v>2.2275161119830699E-2</v>
      </c>
      <c r="G2920" s="132" t="str">
        <f ca="1">IFERROR(_xll.BQL($A2920, "cur_mkt_cap(currency=EUR)")/1000000, " ")</f>
        <v xml:space="preserve"> </v>
      </c>
      <c r="M2920" s="308"/>
      <c r="N2920" s="215">
        <f t="shared" si="118"/>
        <v>2.4128637366272617E-4</v>
      </c>
      <c r="O2920" s="172" t="str">
        <f>IFERROR(IF(VLOOKUP($C2920,'MSCI Database'!$C:$R,2, FALSE)="","",VLOOKUP($C2920,'MSCI Database'!$C:$R,2, FALSE)),"")</f>
        <v>Restaurants</v>
      </c>
      <c r="P2920" s="229" t="str">
        <f>IFERROR(IF(VLOOKUP($C2920,'MSCI Database'!$C:$R,3, FALSE)="","",VLOOKUP($C2920,'MSCI Database'!$C:$R,3, FALSE)),"")</f>
        <v>BBB</v>
      </c>
      <c r="Q2920" s="229" t="str">
        <f>IFERROR(IF(VLOOKUP($C2920,'MSCI Database'!$C:$R,4, FALSE)="","",VLOOKUP($C2920,'MSCI Database'!$C:$R,4, FALSE)),"")</f>
        <v>0</v>
      </c>
      <c r="R2920" s="229">
        <f>IFERROR(IF(VLOOKUP($C2920,'MSCI Database'!$C:$R,5, FALSE)="","",VLOOKUP($C2920,'MSCI Database'!$C:$R,5, FALSE)),"")</f>
        <v>5</v>
      </c>
      <c r="S2920" s="229">
        <f>IFERROR(IF(VLOOKUP($C2920,'MSCI Database'!$C:$R,6, FALSE)="","",VLOOKUP($C2920,'MSCI Database'!$C:$R,6, FALSE)),"")</f>
        <v>3.6</v>
      </c>
      <c r="T2920" s="229">
        <f>IFERROR(IF(VLOOKUP($C2920,'MSCI Database'!$C:$R,7, FALSE)="","",VLOOKUP($C2920,'MSCI Database'!$C:$R,7, FALSE)),"")</f>
        <v>4.3</v>
      </c>
      <c r="U2920" s="229">
        <f>IFERROR(IF(VLOOKUP($C2920,'MSCI Database'!$C:$R,8, FALSE)="","",VLOOKUP($C2920,'MSCI Database'!$C:$R,8, FALSE)),"")</f>
        <v>6.3</v>
      </c>
      <c r="V2920" s="229">
        <f>IFERROR(IF(VLOOKUP($C2920,'MSCI Database'!$C:$R,9, FALSE)="","",VLOOKUP($C2920,'MSCI Database'!$C:$R,9, FALSE)),"")</f>
        <v>4.8</v>
      </c>
      <c r="W2920" s="215">
        <f t="shared" ca="1" si="119"/>
        <v>0</v>
      </c>
      <c r="X2920" s="276">
        <f>IFERROR(IF(VLOOKUP($C2920,'MSCI Database'!$C:$R,10, FALSE)="","",VLOOKUP($C2920,'MSCI Database'!$C:$R,10, FALSE)),"")</f>
        <v>286524</v>
      </c>
      <c r="Y2920" s="229" t="str">
        <f>IFERROR(IF(VLOOKUP($C2920,'MSCI Database'!$C:$R,11, FALSE)="","",VLOOKUP($C2920,'MSCI Database'!$C:$R,11, FALSE)),"")</f>
        <v>2019</v>
      </c>
      <c r="Z2920" s="229" t="str">
        <f>IFERROR(IF(VLOOKUP($C2920,'MSCI Database'!$C:$R,12, FALSE)="","",VLOOKUP($C2920,'MSCI Database'!$C:$R,12, FALSE)),"")</f>
        <v>E.Segmt-Moderately High</v>
      </c>
      <c r="AA2920" s="229" t="str">
        <f>IFERROR(IF(VLOOKUP($C2920,'MSCI Database'!$C:$R,13, FALSE)="","",VLOOKUP($C2920,'MSCI Database'!$C:$R,13, FALSE)),"")</f>
        <v>Plan to hire 10,000 more workers could heighten labor management challenges</v>
      </c>
    </row>
    <row r="2921" spans="1:27" s="130" customFormat="1" ht="15" hidden="1" customHeight="1" outlineLevel="1">
      <c r="A2921" s="130" t="s">
        <v>1894</v>
      </c>
      <c r="B2921" s="130" t="s">
        <v>1895</v>
      </c>
      <c r="C2921" s="130" t="s">
        <v>1896</v>
      </c>
      <c r="D2921" s="130" t="s">
        <v>12129</v>
      </c>
      <c r="E2921" s="130" t="s">
        <v>18704</v>
      </c>
      <c r="F2921" s="215">
        <v>2.6042713288065341E-2</v>
      </c>
      <c r="G2921" s="132" t="str">
        <f ca="1">IFERROR(_xll.BQL($A2921, "cur_mkt_cap(currency=EUR)")/1000000, " ")</f>
        <v xml:space="preserve"> </v>
      </c>
      <c r="M2921" s="308"/>
      <c r="N2921" s="215">
        <f t="shared" si="118"/>
        <v>2.8209680800114176E-4</v>
      </c>
      <c r="O2921" s="172" t="str">
        <f>IFERROR(IF(VLOOKUP($C2921,'MSCI Database'!$C:$R,2, FALSE)="","",VLOOKUP($C2921,'MSCI Database'!$C:$R,2, FALSE)),"")</f>
        <v>Real Estate Management &amp; Services</v>
      </c>
      <c r="P2921" s="229" t="str">
        <f>IFERROR(IF(VLOOKUP($C2921,'MSCI Database'!$C:$R,3, FALSE)="","",VLOOKUP($C2921,'MSCI Database'!$C:$R,3, FALSE)),"")</f>
        <v>AA</v>
      </c>
      <c r="Q2921" s="229" t="str">
        <f>IFERROR(IF(VLOOKUP($C2921,'MSCI Database'!$C:$R,4, FALSE)="","",VLOOKUP($C2921,'MSCI Database'!$C:$R,4, FALSE)),"")</f>
        <v>0</v>
      </c>
      <c r="R2921" s="229">
        <f>IFERROR(IF(VLOOKUP($C2921,'MSCI Database'!$C:$R,5, FALSE)="","",VLOOKUP($C2921,'MSCI Database'!$C:$R,5, FALSE)),"")</f>
        <v>7.3</v>
      </c>
      <c r="S2921" s="229">
        <f>IFERROR(IF(VLOOKUP($C2921,'MSCI Database'!$C:$R,6, FALSE)="","",VLOOKUP($C2921,'MSCI Database'!$C:$R,6, FALSE)),"")</f>
        <v>3.9</v>
      </c>
      <c r="T2921" s="229">
        <f>IFERROR(IF(VLOOKUP($C2921,'MSCI Database'!$C:$R,7, FALSE)="","",VLOOKUP($C2921,'MSCI Database'!$C:$R,7, FALSE)),"")</f>
        <v>6.6</v>
      </c>
      <c r="U2921" s="229">
        <f>IFERROR(IF(VLOOKUP($C2921,'MSCI Database'!$C:$R,8, FALSE)="","",VLOOKUP($C2921,'MSCI Database'!$C:$R,8, FALSE)),"")</f>
        <v>7.5</v>
      </c>
      <c r="V2921" s="229">
        <f>IFERROR(IF(VLOOKUP($C2921,'MSCI Database'!$C:$R,9, FALSE)="","",VLOOKUP($C2921,'MSCI Database'!$C:$R,9, FALSE)),"")</f>
        <v>6.3</v>
      </c>
      <c r="W2921" s="215">
        <f t="shared" ca="1" si="119"/>
        <v>0</v>
      </c>
      <c r="X2921" s="276">
        <f>IFERROR(IF(VLOOKUP($C2921,'MSCI Database'!$C:$R,10, FALSE)="","",VLOOKUP($C2921,'MSCI Database'!$C:$R,10, FALSE)),"")</f>
        <v>344009</v>
      </c>
      <c r="Y2921" s="229" t="str">
        <f>IFERROR(IF(VLOOKUP($C2921,'MSCI Database'!$C:$R,11, FALSE)="","",VLOOKUP($C2921,'MSCI Database'!$C:$R,11, FALSE)),"")</f>
        <v>2019</v>
      </c>
      <c r="Z2921" s="229" t="str">
        <f>IFERROR(IF(VLOOKUP($C2921,'MSCI Database'!$C:$R,12, FALSE)="","",VLOOKUP($C2921,'MSCI Database'!$C:$R,12, FALSE)),"")</f>
        <v>Reported</v>
      </c>
      <c r="AA2921" s="229" t="str">
        <f>IFERROR(IF(VLOOKUP($C2921,'MSCI Database'!$C:$R,13, FALSE)="","",VLOOKUP($C2921,'MSCI Database'!$C:$R,13, FALSE)),"")</f>
        <v>Strong talent development programs, robust governance structure</v>
      </c>
    </row>
    <row r="2922" spans="1:27" s="130" customFormat="1" ht="15" hidden="1" customHeight="1" outlineLevel="1">
      <c r="A2922" s="130" t="s">
        <v>1278</v>
      </c>
      <c r="B2922" s="130" t="s">
        <v>1279</v>
      </c>
      <c r="C2922" s="130" t="s">
        <v>1280</v>
      </c>
      <c r="D2922" s="130" t="s">
        <v>18681</v>
      </c>
      <c r="E2922" s="130" t="s">
        <v>18688</v>
      </c>
      <c r="F2922" s="215">
        <v>2.354295434820218E-2</v>
      </c>
      <c r="G2922" s="132" t="str">
        <f ca="1">IFERROR(_xll.BQL($A2922, "cur_mkt_cap(currency=EUR)")/1000000, " ")</f>
        <v xml:space="preserve"> </v>
      </c>
      <c r="M2922" s="308"/>
      <c r="N2922" s="215">
        <f t="shared" si="118"/>
        <v>2.5501921397675574E-4</v>
      </c>
      <c r="O2922" s="172" t="str">
        <f>IFERROR(IF(VLOOKUP($C2922,'MSCI Database'!$C:$R,2, FALSE)="","",VLOOKUP($C2922,'MSCI Database'!$C:$R,2, FALSE)),"")</f>
        <v>Asset Management &amp; Custody Banks</v>
      </c>
      <c r="P2922" s="229" t="str">
        <f>IFERROR(IF(VLOOKUP($C2922,'MSCI Database'!$C:$R,3, FALSE)="","",VLOOKUP($C2922,'MSCI Database'!$C:$R,3, FALSE)),"")</f>
        <v>A</v>
      </c>
      <c r="Q2922" s="229" t="str">
        <f>IFERROR(IF(VLOOKUP($C2922,'MSCI Database'!$C:$R,4, FALSE)="","",VLOOKUP($C2922,'MSCI Database'!$C:$R,4, FALSE)),"")</f>
        <v>0</v>
      </c>
      <c r="R2922" s="229">
        <f>IFERROR(IF(VLOOKUP($C2922,'MSCI Database'!$C:$R,5, FALSE)="","",VLOOKUP($C2922,'MSCI Database'!$C:$R,5, FALSE)),"")</f>
        <v>7.1</v>
      </c>
      <c r="S2922" s="229">
        <f>IFERROR(IF(VLOOKUP($C2922,'MSCI Database'!$C:$R,6, FALSE)="","",VLOOKUP($C2922,'MSCI Database'!$C:$R,6, FALSE)),"")</f>
        <v>10</v>
      </c>
      <c r="T2922" s="229">
        <f>IFERROR(IF(VLOOKUP($C2922,'MSCI Database'!$C:$R,7, FALSE)="","",VLOOKUP($C2922,'MSCI Database'!$C:$R,7, FALSE)),"")</f>
        <v>4.5</v>
      </c>
      <c r="U2922" s="229">
        <f>IFERROR(IF(VLOOKUP($C2922,'MSCI Database'!$C:$R,8, FALSE)="","",VLOOKUP($C2922,'MSCI Database'!$C:$R,8, FALSE)),"")</f>
        <v>4.7</v>
      </c>
      <c r="V2922" s="229">
        <f>IFERROR(IF(VLOOKUP($C2922,'MSCI Database'!$C:$R,9, FALSE)="","",VLOOKUP($C2922,'MSCI Database'!$C:$R,9, FALSE)),"")</f>
        <v>4.8</v>
      </c>
      <c r="W2922" s="215">
        <f t="shared" ca="1" si="119"/>
        <v>0</v>
      </c>
      <c r="X2922" s="276">
        <f>IFERROR(IF(VLOOKUP($C2922,'MSCI Database'!$C:$R,10, FALSE)="","",VLOOKUP($C2922,'MSCI Database'!$C:$R,10, FALSE)),"")</f>
        <v>7041</v>
      </c>
      <c r="Y2922" s="229" t="str">
        <f>IFERROR(IF(VLOOKUP($C2922,'MSCI Database'!$C:$R,11, FALSE)="","",VLOOKUP($C2922,'MSCI Database'!$C:$R,11, FALSE)),"")</f>
        <v>2019</v>
      </c>
      <c r="Z2922" s="229" t="str">
        <f>IFERROR(IF(VLOOKUP($C2922,'MSCI Database'!$C:$R,12, FALSE)="","",VLOOKUP($C2922,'MSCI Database'!$C:$R,12, FALSE)),"")</f>
        <v>Reported</v>
      </c>
      <c r="AA2922" s="229" t="str">
        <f>IFERROR(IF(VLOOKUP($C2922,'MSCI Database'!$C:$R,13, FALSE)="","",VLOOKUP($C2922,'MSCI Database'!$C:$R,13, FALSE)),"")</f>
        <v>Corporate governance and responsible investing practices leads global industry peers</v>
      </c>
    </row>
    <row r="2923" spans="1:27" s="130" customFormat="1" ht="15" hidden="1" customHeight="1" outlineLevel="1">
      <c r="A2923" s="130" t="s">
        <v>3028</v>
      </c>
      <c r="B2923" s="130" t="s">
        <v>3029</v>
      </c>
      <c r="C2923" s="130" t="s">
        <v>3030</v>
      </c>
      <c r="D2923" s="130" t="s">
        <v>18686</v>
      </c>
      <c r="E2923" s="130" t="s">
        <v>18673</v>
      </c>
      <c r="F2923" s="215">
        <v>2.2232353394925939E-2</v>
      </c>
      <c r="G2923" s="132" t="str">
        <f ca="1">IFERROR(_xll.BQL($A2923, "cur_mkt_cap(currency=EUR)")/1000000, " ")</f>
        <v xml:space="preserve"> </v>
      </c>
      <c r="M2923" s="308"/>
      <c r="N2923" s="215">
        <f t="shared" si="118"/>
        <v>2.4082267687277004E-4</v>
      </c>
      <c r="O2923" s="172" t="str">
        <f>IFERROR(IF(VLOOKUP($C2923,'MSCI Database'!$C:$R,2, FALSE)="","",VLOOKUP($C2923,'MSCI Database'!$C:$R,2, FALSE)),"")</f>
        <v>Industrial Machinery</v>
      </c>
      <c r="P2923" s="229" t="str">
        <f>IFERROR(IF(VLOOKUP($C2923,'MSCI Database'!$C:$R,3, FALSE)="","",VLOOKUP($C2923,'MSCI Database'!$C:$R,3, FALSE)),"")</f>
        <v>A</v>
      </c>
      <c r="Q2923" s="229" t="str">
        <f>IFERROR(IF(VLOOKUP($C2923,'MSCI Database'!$C:$R,4, FALSE)="","",VLOOKUP($C2923,'MSCI Database'!$C:$R,4, FALSE)),"")</f>
        <v>1</v>
      </c>
      <c r="R2923" s="229">
        <f>IFERROR(IF(VLOOKUP($C2923,'MSCI Database'!$C:$R,5, FALSE)="","",VLOOKUP($C2923,'MSCI Database'!$C:$R,5, FALSE)),"")</f>
        <v>7.1</v>
      </c>
      <c r="S2923" s="229">
        <f>IFERROR(IF(VLOOKUP($C2923,'MSCI Database'!$C:$R,6, FALSE)="","",VLOOKUP($C2923,'MSCI Database'!$C:$R,6, FALSE)),"")</f>
        <v>4.5999999999999996</v>
      </c>
      <c r="T2923" s="229">
        <f>IFERROR(IF(VLOOKUP($C2923,'MSCI Database'!$C:$R,7, FALSE)="","",VLOOKUP($C2923,'MSCI Database'!$C:$R,7, FALSE)),"")</f>
        <v>4.0999999999999996</v>
      </c>
      <c r="U2923" s="229">
        <f>IFERROR(IF(VLOOKUP($C2923,'MSCI Database'!$C:$R,8, FALSE)="","",VLOOKUP($C2923,'MSCI Database'!$C:$R,8, FALSE)),"")</f>
        <v>6.8</v>
      </c>
      <c r="V2923" s="229">
        <f>IFERROR(IF(VLOOKUP($C2923,'MSCI Database'!$C:$R,9, FALSE)="","",VLOOKUP($C2923,'MSCI Database'!$C:$R,9, FALSE)),"")</f>
        <v>5.5</v>
      </c>
      <c r="W2923" s="215">
        <f t="shared" ca="1" si="119"/>
        <v>0</v>
      </c>
      <c r="X2923" s="276">
        <f>IFERROR(IF(VLOOKUP($C2923,'MSCI Database'!$C:$R,10, FALSE)="","",VLOOKUP($C2923,'MSCI Database'!$C:$R,10, FALSE)),"")</f>
        <v>78055</v>
      </c>
      <c r="Y2923" s="229" t="str">
        <f>IFERROR(IF(VLOOKUP($C2923,'MSCI Database'!$C:$R,11, FALSE)="","",VLOOKUP($C2923,'MSCI Database'!$C:$R,11, FALSE)),"")</f>
        <v>2019</v>
      </c>
      <c r="Z2923" s="229" t="str">
        <f>IFERROR(IF(VLOOKUP($C2923,'MSCI Database'!$C:$R,12, FALSE)="","",VLOOKUP($C2923,'MSCI Database'!$C:$R,12, FALSE)),"")</f>
        <v>Reported</v>
      </c>
      <c r="AA2923" s="229" t="str">
        <f>IFERROR(IF(VLOOKUP($C2923,'MSCI Database'!$C:$R,13, FALSE)="","",VLOOKUP($C2923,'MSCI Database'!$C:$R,13, FALSE)),"")</f>
        <v>Robust governance structure; relatively weak labor management practices</v>
      </c>
    </row>
    <row r="2924" spans="1:27" s="130" customFormat="1" ht="15" hidden="1" customHeight="1" outlineLevel="1">
      <c r="A2924" s="130" t="s">
        <v>6800</v>
      </c>
      <c r="B2924" s="130" t="s">
        <v>6801</v>
      </c>
      <c r="C2924" s="130" t="s">
        <v>6802</v>
      </c>
      <c r="D2924" s="130" t="s">
        <v>12128</v>
      </c>
      <c r="E2924" s="130" t="s">
        <v>12133</v>
      </c>
      <c r="F2924" s="215">
        <v>2.218691151431065E-2</v>
      </c>
      <c r="G2924" s="132" t="str">
        <f ca="1">IFERROR(_xll.BQL($A2924, "cur_mkt_cap(currency=EUR)")/1000000, " ")</f>
        <v xml:space="preserve"> </v>
      </c>
      <c r="M2924" s="308"/>
      <c r="N2924" s="215">
        <f t="shared" si="118"/>
        <v>2.4033044669193799E-4</v>
      </c>
      <c r="O2924" s="172" t="str">
        <f>IFERROR(IF(VLOOKUP($C2924,'MSCI Database'!$C:$R,2, FALSE)="","",VLOOKUP($C2924,'MSCI Database'!$C:$R,2, FALSE)),"")</f>
        <v>Health Care Providers &amp; Services</v>
      </c>
      <c r="P2924" s="229" t="str">
        <f>IFERROR(IF(VLOOKUP($C2924,'MSCI Database'!$C:$R,3, FALSE)="","",VLOOKUP($C2924,'MSCI Database'!$C:$R,3, FALSE)),"")</f>
        <v>A</v>
      </c>
      <c r="Q2924" s="229" t="str">
        <f>IFERROR(IF(VLOOKUP($C2924,'MSCI Database'!$C:$R,4, FALSE)="","",VLOOKUP($C2924,'MSCI Database'!$C:$R,4, FALSE)),"")</f>
        <v>1</v>
      </c>
      <c r="R2924" s="229">
        <f>IFERROR(IF(VLOOKUP($C2924,'MSCI Database'!$C:$R,5, FALSE)="","",VLOOKUP($C2924,'MSCI Database'!$C:$R,5, FALSE)),"")</f>
        <v>7.1</v>
      </c>
      <c r="S2924" s="229">
        <f>IFERROR(IF(VLOOKUP($C2924,'MSCI Database'!$C:$R,6, FALSE)="","",VLOOKUP($C2924,'MSCI Database'!$C:$R,6, FALSE)),"")</f>
        <v>9</v>
      </c>
      <c r="T2924" s="229">
        <f>IFERROR(IF(VLOOKUP($C2924,'MSCI Database'!$C:$R,7, FALSE)="","",VLOOKUP($C2924,'MSCI Database'!$C:$R,7, FALSE)),"")</f>
        <v>5.6</v>
      </c>
      <c r="U2924" s="229">
        <f>IFERROR(IF(VLOOKUP($C2924,'MSCI Database'!$C:$R,8, FALSE)="","",VLOOKUP($C2924,'MSCI Database'!$C:$R,8, FALSE)),"")</f>
        <v>6.5</v>
      </c>
      <c r="V2924" s="229">
        <f>IFERROR(IF(VLOOKUP($C2924,'MSCI Database'!$C:$R,9, FALSE)="","",VLOOKUP($C2924,'MSCI Database'!$C:$R,9, FALSE)),"")</f>
        <v>6.1</v>
      </c>
      <c r="W2924" s="215">
        <f t="shared" ca="1" si="119"/>
        <v>0</v>
      </c>
      <c r="X2924" s="276">
        <f>IFERROR(IF(VLOOKUP($C2924,'MSCI Database'!$C:$R,10, FALSE)="","",VLOOKUP($C2924,'MSCI Database'!$C:$R,10, FALSE)),"")</f>
        <v>321592</v>
      </c>
      <c r="Y2924" s="229" t="str">
        <f>IFERROR(IF(VLOOKUP($C2924,'MSCI Database'!$C:$R,11, FALSE)="","",VLOOKUP($C2924,'MSCI Database'!$C:$R,11, FALSE)),"")</f>
        <v>2019</v>
      </c>
      <c r="Z2924" s="229" t="str">
        <f>IFERROR(IF(VLOOKUP($C2924,'MSCI Database'!$C:$R,12, FALSE)="","",VLOOKUP($C2924,'MSCI Database'!$C:$R,12, FALSE)),"")</f>
        <v>Reported</v>
      </c>
      <c r="AA2924" s="229" t="str">
        <f>IFERROR(IF(VLOOKUP($C2924,'MSCI Database'!$C:$R,13, FALSE)="","",VLOOKUP($C2924,'MSCI Database'!$C:$R,13, FALSE)),"")</f>
        <v>Improved governance practices shadowed by  weak anti-corruption compliance measures</v>
      </c>
    </row>
    <row r="2925" spans="1:27" s="130" customFormat="1" ht="15" hidden="1" customHeight="1" outlineLevel="1">
      <c r="A2925" s="130" t="s">
        <v>495</v>
      </c>
      <c r="B2925" s="130" t="s">
        <v>496</v>
      </c>
      <c r="C2925" s="130" t="s">
        <v>497</v>
      </c>
      <c r="D2925" s="130" t="s">
        <v>18679</v>
      </c>
      <c r="E2925" s="130" t="s">
        <v>18690</v>
      </c>
      <c r="F2925" s="215">
        <v>1.6917540994888888E-2</v>
      </c>
      <c r="G2925" s="132" t="str">
        <f ca="1">IFERROR(_xll.BQL($A2925, "cur_mkt_cap(currency=EUR)")/1000000, " ")</f>
        <v xml:space="preserve"> </v>
      </c>
      <c r="M2925" s="308"/>
      <c r="N2925" s="215">
        <f t="shared" si="118"/>
        <v>1.8325219269966266E-4</v>
      </c>
      <c r="O2925" s="172" t="str">
        <f>IFERROR(IF(VLOOKUP($C2925,'MSCI Database'!$C:$R,2, FALSE)="","",VLOOKUP($C2925,'MSCI Database'!$C:$R,2, FALSE)),"")</f>
        <v>Telecommunication Services</v>
      </c>
      <c r="P2925" s="229" t="str">
        <f>IFERROR(IF(VLOOKUP($C2925,'MSCI Database'!$C:$R,3, FALSE)="","",VLOOKUP($C2925,'MSCI Database'!$C:$R,3, FALSE)),"")</f>
        <v>A</v>
      </c>
      <c r="Q2925" s="229" t="str">
        <f>IFERROR(IF(VLOOKUP($C2925,'MSCI Database'!$C:$R,4, FALSE)="","",VLOOKUP($C2925,'MSCI Database'!$C:$R,4, FALSE)),"")</f>
        <v>0</v>
      </c>
      <c r="R2925" s="229">
        <f>IFERROR(IF(VLOOKUP($C2925,'MSCI Database'!$C:$R,5, FALSE)="","",VLOOKUP($C2925,'MSCI Database'!$C:$R,5, FALSE)),"")</f>
        <v>6.8</v>
      </c>
      <c r="S2925" s="229">
        <f>IFERROR(IF(VLOOKUP($C2925,'MSCI Database'!$C:$R,6, FALSE)="","",VLOOKUP($C2925,'MSCI Database'!$C:$R,6, FALSE)),"")</f>
        <v>9.3000000000000007</v>
      </c>
      <c r="T2925" s="229">
        <f>IFERROR(IF(VLOOKUP($C2925,'MSCI Database'!$C:$R,7, FALSE)="","",VLOOKUP($C2925,'MSCI Database'!$C:$R,7, FALSE)),"")</f>
        <v>5.2</v>
      </c>
      <c r="U2925" s="229">
        <f>IFERROR(IF(VLOOKUP($C2925,'MSCI Database'!$C:$R,8, FALSE)="","",VLOOKUP($C2925,'MSCI Database'!$C:$R,8, FALSE)),"")</f>
        <v>6.1</v>
      </c>
      <c r="V2925" s="229">
        <f>IFERROR(IF(VLOOKUP($C2925,'MSCI Database'!$C:$R,9, FALSE)="","",VLOOKUP($C2925,'MSCI Database'!$C:$R,9, FALSE)),"")</f>
        <v>5.7</v>
      </c>
      <c r="W2925" s="215">
        <f t="shared" ca="1" si="119"/>
        <v>0</v>
      </c>
      <c r="X2925" s="276">
        <f>IFERROR(IF(VLOOKUP($C2925,'MSCI Database'!$C:$R,10, FALSE)="","",VLOOKUP($C2925,'MSCI Database'!$C:$R,10, FALSE)),"")</f>
        <v>1180532</v>
      </c>
      <c r="Y2925" s="229" t="str">
        <f>IFERROR(IF(VLOOKUP($C2925,'MSCI Database'!$C:$R,11, FALSE)="","",VLOOKUP($C2925,'MSCI Database'!$C:$R,11, FALSE)),"")</f>
        <v>2020</v>
      </c>
      <c r="Z2925" s="229" t="str">
        <f>IFERROR(IF(VLOOKUP($C2925,'MSCI Database'!$C:$R,12, FALSE)="","",VLOOKUP($C2925,'MSCI Database'!$C:$R,12, FALSE)),"")</f>
        <v>Reported</v>
      </c>
      <c r="AA2925" s="229" t="str">
        <f>IFERROR(IF(VLOOKUP($C2925,'MSCI Database'!$C:$R,13, FALSE)="","",VLOOKUP($C2925,'MSCI Database'!$C:$R,13, FALSE)),"")</f>
        <v>Strong governance and data security practices; labor related risks persist</v>
      </c>
    </row>
    <row r="2926" spans="1:27" s="130" customFormat="1" ht="15" hidden="1" customHeight="1" outlineLevel="1">
      <c r="A2926" s="130" t="s">
        <v>2044</v>
      </c>
      <c r="B2926" s="130" t="s">
        <v>2045</v>
      </c>
      <c r="C2926" s="130" t="s">
        <v>2046</v>
      </c>
      <c r="D2926" s="130" t="s">
        <v>12130</v>
      </c>
      <c r="E2926" s="130" t="s">
        <v>18690</v>
      </c>
      <c r="F2926" s="215">
        <v>2.5881988550494749E-2</v>
      </c>
      <c r="G2926" s="132" t="str">
        <f ca="1">IFERROR(_xll.BQL($A2926, "cur_mkt_cap(currency=EUR)")/1000000, " ")</f>
        <v xml:space="preserve"> </v>
      </c>
      <c r="M2926" s="308"/>
      <c r="N2926" s="215">
        <f t="shared" si="118"/>
        <v>2.803558244510036E-4</v>
      </c>
      <c r="O2926" s="172" t="str">
        <f>IFERROR(IF(VLOOKUP($C2926,'MSCI Database'!$C:$R,2, FALSE)="","",VLOOKUP($C2926,'MSCI Database'!$C:$R,2, FALSE)),"")</f>
        <v>Telecommunication Services</v>
      </c>
      <c r="P2926" s="229" t="str">
        <f>IFERROR(IF(VLOOKUP($C2926,'MSCI Database'!$C:$R,3, FALSE)="","",VLOOKUP($C2926,'MSCI Database'!$C:$R,3, FALSE)),"")</f>
        <v>BBB</v>
      </c>
      <c r="Q2926" s="229" t="str">
        <f>IFERROR(IF(VLOOKUP($C2926,'MSCI Database'!$C:$R,4, FALSE)="","",VLOOKUP($C2926,'MSCI Database'!$C:$R,4, FALSE)),"")</f>
        <v>0</v>
      </c>
      <c r="R2926" s="229">
        <f>IFERROR(IF(VLOOKUP($C2926,'MSCI Database'!$C:$R,5, FALSE)="","",VLOOKUP($C2926,'MSCI Database'!$C:$R,5, FALSE)),"")</f>
        <v>5.6</v>
      </c>
      <c r="S2926" s="229">
        <f>IFERROR(IF(VLOOKUP($C2926,'MSCI Database'!$C:$R,6, FALSE)="","",VLOOKUP($C2926,'MSCI Database'!$C:$R,6, FALSE)),"")</f>
        <v>10</v>
      </c>
      <c r="T2926" s="229">
        <f>IFERROR(IF(VLOOKUP($C2926,'MSCI Database'!$C:$R,7, FALSE)="","",VLOOKUP($C2926,'MSCI Database'!$C:$R,7, FALSE)),"")</f>
        <v>4</v>
      </c>
      <c r="U2926" s="229">
        <f>IFERROR(IF(VLOOKUP($C2926,'MSCI Database'!$C:$R,8, FALSE)="","",VLOOKUP($C2926,'MSCI Database'!$C:$R,8, FALSE)),"")</f>
        <v>6</v>
      </c>
      <c r="V2926" s="229">
        <f>IFERROR(IF(VLOOKUP($C2926,'MSCI Database'!$C:$R,9, FALSE)="","",VLOOKUP($C2926,'MSCI Database'!$C:$R,9, FALSE)),"")</f>
        <v>5.5</v>
      </c>
      <c r="W2926" s="215">
        <f t="shared" ca="1" si="119"/>
        <v>0</v>
      </c>
      <c r="X2926" s="276">
        <f>IFERROR(IF(VLOOKUP($C2926,'MSCI Database'!$C:$R,10, FALSE)="","",VLOOKUP($C2926,'MSCI Database'!$C:$R,10, FALSE)),"")</f>
        <v>195760</v>
      </c>
      <c r="Y2926" s="229" t="str">
        <f>IFERROR(IF(VLOOKUP($C2926,'MSCI Database'!$C:$R,11, FALSE)="","",VLOOKUP($C2926,'MSCI Database'!$C:$R,11, FALSE)),"")</f>
        <v>2019</v>
      </c>
      <c r="Z2926" s="229" t="str">
        <f>IFERROR(IF(VLOOKUP($C2926,'MSCI Database'!$C:$R,12, FALSE)="","",VLOOKUP($C2926,'MSCI Database'!$C:$R,12, FALSE)),"")</f>
        <v>Reported</v>
      </c>
      <c r="AA2926" s="229" t="str">
        <f>IFERROR(IF(VLOOKUP($C2926,'MSCI Database'!$C:$R,13, FALSE)="","",VLOOKUP($C2926,'MSCI Database'!$C:$R,13, FALSE)),"")</f>
        <v>Labor management and anti-corruption policies remain moderate, despite recent improvements</v>
      </c>
    </row>
    <row r="2927" spans="1:27" s="130" customFormat="1" ht="15" hidden="1" customHeight="1" outlineLevel="1">
      <c r="A2927" s="130" t="s">
        <v>1262</v>
      </c>
      <c r="B2927" s="130" t="s">
        <v>1263</v>
      </c>
      <c r="C2927" s="130" t="s">
        <v>1264</v>
      </c>
      <c r="D2927" s="130" t="s">
        <v>18681</v>
      </c>
      <c r="E2927" s="130" t="s">
        <v>18689</v>
      </c>
      <c r="F2927" s="215">
        <v>2.329296167734797E-2</v>
      </c>
      <c r="G2927" s="132" t="str">
        <f ca="1">IFERROR(_xll.BQL($A2927, "cur_mkt_cap(currency=EUR)")/1000000, " ")</f>
        <v xml:space="preserve"> </v>
      </c>
      <c r="M2927" s="308"/>
      <c r="N2927" s="215">
        <f t="shared" si="118"/>
        <v>2.5231127284590702E-4</v>
      </c>
      <c r="O2927" s="172" t="str">
        <f>IFERROR(IF(VLOOKUP($C2927,'MSCI Database'!$C:$R,2, FALSE)="","",VLOOKUP($C2927,'MSCI Database'!$C:$R,2, FALSE)),"")</f>
        <v>Technology Hardware, Storage &amp; Peripherals</v>
      </c>
      <c r="P2927" s="229" t="str">
        <f>IFERROR(IF(VLOOKUP($C2927,'MSCI Database'!$C:$R,3, FALSE)="","",VLOOKUP($C2927,'MSCI Database'!$C:$R,3, FALSE)),"")</f>
        <v>AA</v>
      </c>
      <c r="Q2927" s="229" t="str">
        <f>IFERROR(IF(VLOOKUP($C2927,'MSCI Database'!$C:$R,4, FALSE)="","",VLOOKUP($C2927,'MSCI Database'!$C:$R,4, FALSE)),"")</f>
        <v>0</v>
      </c>
      <c r="R2927" s="229">
        <f>IFERROR(IF(VLOOKUP($C2927,'MSCI Database'!$C:$R,5, FALSE)="","",VLOOKUP($C2927,'MSCI Database'!$C:$R,5, FALSE)),"")</f>
        <v>7.9</v>
      </c>
      <c r="S2927" s="229">
        <f>IFERROR(IF(VLOOKUP($C2927,'MSCI Database'!$C:$R,6, FALSE)="","",VLOOKUP($C2927,'MSCI Database'!$C:$R,6, FALSE)),"")</f>
        <v>2.2999999999999998</v>
      </c>
      <c r="T2927" s="229">
        <f>IFERROR(IF(VLOOKUP($C2927,'MSCI Database'!$C:$R,7, FALSE)="","",VLOOKUP($C2927,'MSCI Database'!$C:$R,7, FALSE)),"")</f>
        <v>5.3</v>
      </c>
      <c r="U2927" s="229">
        <f>IFERROR(IF(VLOOKUP($C2927,'MSCI Database'!$C:$R,8, FALSE)="","",VLOOKUP($C2927,'MSCI Database'!$C:$R,8, FALSE)),"")</f>
        <v>7.5</v>
      </c>
      <c r="V2927" s="229">
        <f>IFERROR(IF(VLOOKUP($C2927,'MSCI Database'!$C:$R,9, FALSE)="","",VLOOKUP($C2927,'MSCI Database'!$C:$R,9, FALSE)),"")</f>
        <v>5.3</v>
      </c>
      <c r="W2927" s="215">
        <f t="shared" ca="1" si="119"/>
        <v>0</v>
      </c>
      <c r="X2927" s="276">
        <f>IFERROR(IF(VLOOKUP($C2927,'MSCI Database'!$C:$R,10, FALSE)="","",VLOOKUP($C2927,'MSCI Database'!$C:$R,10, FALSE)),"")</f>
        <v>17619</v>
      </c>
      <c r="Y2927" s="229" t="str">
        <f>IFERROR(IF(VLOOKUP($C2927,'MSCI Database'!$C:$R,11, FALSE)="","",VLOOKUP($C2927,'MSCI Database'!$C:$R,11, FALSE)),"")</f>
        <v>2019</v>
      </c>
      <c r="Z2927" s="229" t="str">
        <f>IFERROR(IF(VLOOKUP($C2927,'MSCI Database'!$C:$R,12, FALSE)="","",VLOOKUP($C2927,'MSCI Database'!$C:$R,12, FALSE)),"")</f>
        <v>Reported</v>
      </c>
      <c r="AA2927" s="229" t="str">
        <f>IFERROR(IF(VLOOKUP($C2927,'MSCI Database'!$C:$R,13, FALSE)="","",VLOOKUP($C2927,'MSCI Database'!$C:$R,13, FALSE)),"")</f>
        <v>Efforts to mitigate labor-related risks in supply chain, robust governance practices underpin rating</v>
      </c>
    </row>
    <row r="2928" spans="1:27" s="130" customFormat="1" ht="15" hidden="1" customHeight="1" outlineLevel="1">
      <c r="A2928" s="130" t="s">
        <v>8337</v>
      </c>
      <c r="B2928" s="130" t="s">
        <v>8338</v>
      </c>
      <c r="C2928" s="130" t="s">
        <v>8339</v>
      </c>
      <c r="D2928" s="130" t="s">
        <v>12128</v>
      </c>
      <c r="E2928" s="130" t="s">
        <v>18684</v>
      </c>
      <c r="F2928" s="215">
        <v>2.192458409653297E-2</v>
      </c>
      <c r="G2928" s="132" t="str">
        <f ca="1">IFERROR(_xll.BQL($A2928, "cur_mkt_cap(currency=EUR)")/1000000, " ")</f>
        <v xml:space="preserve"> </v>
      </c>
      <c r="M2928" s="308"/>
      <c r="N2928" s="215">
        <f t="shared" si="118"/>
        <v>2.3748889456994083E-4</v>
      </c>
      <c r="O2928" s="172" t="str">
        <f>IFERROR(IF(VLOOKUP($C2928,'MSCI Database'!$C:$R,2, FALSE)="","",VLOOKUP($C2928,'MSCI Database'!$C:$R,2, FALSE)),"")</f>
        <v>Containers &amp; Packaging</v>
      </c>
      <c r="P2928" s="229" t="str">
        <f>IFERROR(IF(VLOOKUP($C2928,'MSCI Database'!$C:$R,3, FALSE)="","",VLOOKUP($C2928,'MSCI Database'!$C:$R,3, FALSE)),"")</f>
        <v>BBB</v>
      </c>
      <c r="Q2928" s="229" t="str">
        <f>IFERROR(IF(VLOOKUP($C2928,'MSCI Database'!$C:$R,4, FALSE)="","",VLOOKUP($C2928,'MSCI Database'!$C:$R,4, FALSE)),"")</f>
        <v>1</v>
      </c>
      <c r="R2928" s="229">
        <f>IFERROR(IF(VLOOKUP($C2928,'MSCI Database'!$C:$R,5, FALSE)="","",VLOOKUP($C2928,'MSCI Database'!$C:$R,5, FALSE)),"")</f>
        <v>5.7</v>
      </c>
      <c r="S2928" s="229">
        <f>IFERROR(IF(VLOOKUP($C2928,'MSCI Database'!$C:$R,6, FALSE)="","",VLOOKUP($C2928,'MSCI Database'!$C:$R,6, FALSE)),"")</f>
        <v>5.0999999999999996</v>
      </c>
      <c r="T2928" s="229">
        <f>IFERROR(IF(VLOOKUP($C2928,'MSCI Database'!$C:$R,7, FALSE)="","",VLOOKUP($C2928,'MSCI Database'!$C:$R,7, FALSE)),"")</f>
        <v>3.7</v>
      </c>
      <c r="U2928" s="229">
        <f>IFERROR(IF(VLOOKUP($C2928,'MSCI Database'!$C:$R,8, FALSE)="","",VLOOKUP($C2928,'MSCI Database'!$C:$R,8, FALSE)),"")</f>
        <v>7.2</v>
      </c>
      <c r="V2928" s="229">
        <f>IFERROR(IF(VLOOKUP($C2928,'MSCI Database'!$C:$R,9, FALSE)="","",VLOOKUP($C2928,'MSCI Database'!$C:$R,9, FALSE)),"")</f>
        <v>5.6</v>
      </c>
      <c r="W2928" s="215">
        <f t="shared" ca="1" si="119"/>
        <v>0</v>
      </c>
      <c r="X2928" s="276">
        <f>IFERROR(IF(VLOOKUP($C2928,'MSCI Database'!$C:$R,10, FALSE)="","",VLOOKUP($C2928,'MSCI Database'!$C:$R,10, FALSE)),"")</f>
        <v>8519966</v>
      </c>
      <c r="Y2928" s="229" t="str">
        <f>IFERROR(IF(VLOOKUP($C2928,'MSCI Database'!$C:$R,11, FALSE)="","",VLOOKUP($C2928,'MSCI Database'!$C:$R,11, FALSE)),"")</f>
        <v>2019</v>
      </c>
      <c r="Z2928" s="229" t="str">
        <f>IFERROR(IF(VLOOKUP($C2928,'MSCI Database'!$C:$R,12, FALSE)="","",VLOOKUP($C2928,'MSCI Database'!$C:$R,12, FALSE)),"")</f>
        <v>Reported</v>
      </c>
      <c r="AA2928" s="229" t="str">
        <f>IFERROR(IF(VLOOKUP($C2928,'MSCI Database'!$C:$R,13, FALSE)="","",VLOOKUP($C2928,'MSCI Database'!$C:$R,13, FALSE)),"")</f>
        <v>Strong efforts to reduce environmental impact, but labor management challenges persist</v>
      </c>
    </row>
    <row r="2929" spans="1:27" s="130" customFormat="1" ht="15" hidden="1" customHeight="1" outlineLevel="1">
      <c r="A2929" s="130" t="s">
        <v>8016</v>
      </c>
      <c r="B2929" s="130" t="s">
        <v>8017</v>
      </c>
      <c r="C2929" s="130" t="s">
        <v>8018</v>
      </c>
      <c r="D2929" s="130" t="s">
        <v>18706</v>
      </c>
      <c r="E2929" s="130" t="s">
        <v>18689</v>
      </c>
      <c r="F2929" s="215">
        <v>2.1806089734670301E-2</v>
      </c>
      <c r="G2929" s="132" t="str">
        <f ca="1">IFERROR(_xll.BQL($A2929, "cur_mkt_cap(currency=EUR)")/1000000, " ")</f>
        <v xml:space="preserve"> </v>
      </c>
      <c r="M2929" s="308"/>
      <c r="N2929" s="215">
        <f t="shared" si="118"/>
        <v>2.3620535391586815E-4</v>
      </c>
      <c r="O2929" s="172" t="str">
        <f>IFERROR(IF(VLOOKUP($C2929,'MSCI Database'!$C:$R,2, FALSE)="","",VLOOKUP($C2929,'MSCI Database'!$C:$R,2, FALSE)),"")</f>
        <v>Semiconductors &amp; Semiconductor Equipment</v>
      </c>
      <c r="P2929" s="229" t="str">
        <f>IFERROR(IF(VLOOKUP($C2929,'MSCI Database'!$C:$R,3, FALSE)="","",VLOOKUP($C2929,'MSCI Database'!$C:$R,3, FALSE)),"")</f>
        <v>BB</v>
      </c>
      <c r="Q2929" s="229" t="str">
        <f>IFERROR(IF(VLOOKUP($C2929,'MSCI Database'!$C:$R,4, FALSE)="","",VLOOKUP($C2929,'MSCI Database'!$C:$R,4, FALSE)),"")</f>
        <v>0</v>
      </c>
      <c r="R2929" s="229">
        <f>IFERROR(IF(VLOOKUP($C2929,'MSCI Database'!$C:$R,5, FALSE)="","",VLOOKUP($C2929,'MSCI Database'!$C:$R,5, FALSE)),"")</f>
        <v>4.2</v>
      </c>
      <c r="S2929" s="229">
        <f>IFERROR(IF(VLOOKUP($C2929,'MSCI Database'!$C:$R,6, FALSE)="","",VLOOKUP($C2929,'MSCI Database'!$C:$R,6, FALSE)),"")</f>
        <v>8.5</v>
      </c>
      <c r="T2929" s="229">
        <f>IFERROR(IF(VLOOKUP($C2929,'MSCI Database'!$C:$R,7, FALSE)="","",VLOOKUP($C2929,'MSCI Database'!$C:$R,7, FALSE)),"")</f>
        <v>0.9</v>
      </c>
      <c r="U2929" s="229">
        <f>IFERROR(IF(VLOOKUP($C2929,'MSCI Database'!$C:$R,8, FALSE)="","",VLOOKUP($C2929,'MSCI Database'!$C:$R,8, FALSE)),"")</f>
        <v>5</v>
      </c>
      <c r="V2929" s="229">
        <f>IFERROR(IF(VLOOKUP($C2929,'MSCI Database'!$C:$R,9, FALSE)="","",VLOOKUP($C2929,'MSCI Database'!$C:$R,9, FALSE)),"")</f>
        <v>4.9000000000000004</v>
      </c>
      <c r="W2929" s="215">
        <f t="shared" ca="1" si="119"/>
        <v>0</v>
      </c>
      <c r="X2929" s="276">
        <f>IFERROR(IF(VLOOKUP($C2929,'MSCI Database'!$C:$R,10, FALSE)="","",VLOOKUP($C2929,'MSCI Database'!$C:$R,10, FALSE)),"")</f>
        <v>217323</v>
      </c>
      <c r="Y2929" s="229" t="str">
        <f>IFERROR(IF(VLOOKUP($C2929,'MSCI Database'!$C:$R,11, FALSE)="","",VLOOKUP($C2929,'MSCI Database'!$C:$R,11, FALSE)),"")</f>
        <v>2019</v>
      </c>
      <c r="Z2929" s="229" t="str">
        <f>IFERROR(IF(VLOOKUP($C2929,'MSCI Database'!$C:$R,12, FALSE)="","",VLOOKUP($C2929,'MSCI Database'!$C:$R,12, FALSE)),"")</f>
        <v>E.Segmt-Low</v>
      </c>
      <c r="AA2929" s="229" t="str">
        <f>IFERROR(IF(VLOOKUP($C2929,'MSCI Database'!$C:$R,13, FALSE)="","",VLOOKUP($C2929,'MSCI Database'!$C:$R,13, FALSE)),"")</f>
        <v>Talent programs fall short of tackling heightened workforce complexities amid acquisitions</v>
      </c>
    </row>
    <row r="2930" spans="1:27" s="130" customFormat="1" ht="15" hidden="1" customHeight="1" outlineLevel="1">
      <c r="A2930" s="130" t="s">
        <v>887</v>
      </c>
      <c r="B2930" s="130" t="s">
        <v>888</v>
      </c>
      <c r="C2930" s="130" t="s">
        <v>889</v>
      </c>
      <c r="D2930" s="130" t="s">
        <v>12128</v>
      </c>
      <c r="E2930" s="130" t="s">
        <v>12133</v>
      </c>
      <c r="F2930" s="215">
        <v>1.7384900483445379E-2</v>
      </c>
      <c r="G2930" s="132" t="str">
        <f ca="1">IFERROR(_xll.BQL($A2930, "cur_mkt_cap(currency=EUR)")/1000000, " ")</f>
        <v xml:space="preserve"> </v>
      </c>
      <c r="M2930" s="308"/>
      <c r="N2930" s="215">
        <f t="shared" si="118"/>
        <v>1.8831466904198953E-4</v>
      </c>
      <c r="O2930" s="172" t="str">
        <f>IFERROR(IF(VLOOKUP($C2930,'MSCI Database'!$C:$R,2, FALSE)="","",VLOOKUP($C2930,'MSCI Database'!$C:$R,2, FALSE)),"")</f>
        <v>Pharmaceuticals</v>
      </c>
      <c r="P2930" s="229" t="str">
        <f>IFERROR(IF(VLOOKUP($C2930,'MSCI Database'!$C:$R,3, FALSE)="","",VLOOKUP($C2930,'MSCI Database'!$C:$R,3, FALSE)),"")</f>
        <v>BB</v>
      </c>
      <c r="Q2930" s="229" t="str">
        <f>IFERROR(IF(VLOOKUP($C2930,'MSCI Database'!$C:$R,4, FALSE)="","",VLOOKUP($C2930,'MSCI Database'!$C:$R,4, FALSE)),"")</f>
        <v>1</v>
      </c>
      <c r="R2930" s="229">
        <f>IFERROR(IF(VLOOKUP($C2930,'MSCI Database'!$C:$R,5, FALSE)="","",VLOOKUP($C2930,'MSCI Database'!$C:$R,5, FALSE)),"")</f>
        <v>4.0999999999999996</v>
      </c>
      <c r="S2930" s="229">
        <f>IFERROR(IF(VLOOKUP($C2930,'MSCI Database'!$C:$R,6, FALSE)="","",VLOOKUP($C2930,'MSCI Database'!$C:$R,6, FALSE)),"")</f>
        <v>4</v>
      </c>
      <c r="T2930" s="229">
        <f>IFERROR(IF(VLOOKUP($C2930,'MSCI Database'!$C:$R,7, FALSE)="","",VLOOKUP($C2930,'MSCI Database'!$C:$R,7, FALSE)),"")</f>
        <v>3.8</v>
      </c>
      <c r="U2930" s="229">
        <f>IFERROR(IF(VLOOKUP($C2930,'MSCI Database'!$C:$R,8, FALSE)="","",VLOOKUP($C2930,'MSCI Database'!$C:$R,8, FALSE)),"")</f>
        <v>4.9000000000000004</v>
      </c>
      <c r="V2930" s="229">
        <f>IFERROR(IF(VLOOKUP($C2930,'MSCI Database'!$C:$R,9, FALSE)="","",VLOOKUP($C2930,'MSCI Database'!$C:$R,9, FALSE)),"")</f>
        <v>4.2</v>
      </c>
      <c r="W2930" s="215">
        <f t="shared" ca="1" si="119"/>
        <v>0</v>
      </c>
      <c r="X2930" s="276">
        <f>IFERROR(IF(VLOOKUP($C2930,'MSCI Database'!$C:$R,10, FALSE)="","",VLOOKUP($C2930,'MSCI Database'!$C:$R,10, FALSE)),"")</f>
        <v>866103</v>
      </c>
      <c r="Y2930" s="229" t="str">
        <f>IFERROR(IF(VLOOKUP($C2930,'MSCI Database'!$C:$R,11, FALSE)="","",VLOOKUP($C2930,'MSCI Database'!$C:$R,11, FALSE)),"")</f>
        <v>2019</v>
      </c>
      <c r="Z2930" s="229" t="str">
        <f>IFERROR(IF(VLOOKUP($C2930,'MSCI Database'!$C:$R,12, FALSE)="","",VLOOKUP($C2930,'MSCI Database'!$C:$R,12, FALSE)),"")</f>
        <v>E.CSI</v>
      </c>
      <c r="AA2930" s="229" t="str">
        <f>IFERROR(IF(VLOOKUP($C2930,'MSCI Database'!$C:$R,13, FALSE)="","",VLOOKUP($C2930,'MSCI Database'!$C:$R,13, FALSE)),"")</f>
        <v>Strong overall governance practices; continues to face tax investigations</v>
      </c>
    </row>
    <row r="2931" spans="1:27" s="130" customFormat="1" ht="15" hidden="1" customHeight="1" outlineLevel="1">
      <c r="A2931" s="130" t="s">
        <v>8179</v>
      </c>
      <c r="B2931" s="130" t="s">
        <v>8180</v>
      </c>
      <c r="C2931" s="130" t="s">
        <v>8181</v>
      </c>
      <c r="D2931" s="130" t="s">
        <v>12128</v>
      </c>
      <c r="E2931" s="130" t="s">
        <v>18689</v>
      </c>
      <c r="F2931" s="215">
        <v>2.1735705150320288E-2</v>
      </c>
      <c r="G2931" s="132" t="str">
        <f ca="1">IFERROR(_xll.BQL($A2931, "cur_mkt_cap(currency=EUR)")/1000000, " ")</f>
        <v xml:space="preserve"> </v>
      </c>
      <c r="M2931" s="308"/>
      <c r="N2931" s="215">
        <f t="shared" si="118"/>
        <v>2.3544294232080885E-4</v>
      </c>
      <c r="O2931" s="172" t="str">
        <f>IFERROR(IF(VLOOKUP($C2931,'MSCI Database'!$C:$R,2, FALSE)="","",VLOOKUP($C2931,'MSCI Database'!$C:$R,2, FALSE)),"")</f>
        <v>Software &amp; Services</v>
      </c>
      <c r="P2931" s="229" t="str">
        <f>IFERROR(IF(VLOOKUP($C2931,'MSCI Database'!$C:$R,3, FALSE)="","",VLOOKUP($C2931,'MSCI Database'!$C:$R,3, FALSE)),"")</f>
        <v>BBB</v>
      </c>
      <c r="Q2931" s="229" t="str">
        <f>IFERROR(IF(VLOOKUP($C2931,'MSCI Database'!$C:$R,4, FALSE)="","",VLOOKUP($C2931,'MSCI Database'!$C:$R,4, FALSE)),"")</f>
        <v>1</v>
      </c>
      <c r="R2931" s="229">
        <f>IFERROR(IF(VLOOKUP($C2931,'MSCI Database'!$C:$R,5, FALSE)="","",VLOOKUP($C2931,'MSCI Database'!$C:$R,5, FALSE)),"")</f>
        <v>4.7</v>
      </c>
      <c r="S2931" s="229">
        <f>IFERROR(IF(VLOOKUP($C2931,'MSCI Database'!$C:$R,6, FALSE)="","",VLOOKUP($C2931,'MSCI Database'!$C:$R,6, FALSE)),"")</f>
        <v>4.4000000000000004</v>
      </c>
      <c r="T2931" s="229">
        <f>IFERROR(IF(VLOOKUP($C2931,'MSCI Database'!$C:$R,7, FALSE)="","",VLOOKUP($C2931,'MSCI Database'!$C:$R,7, FALSE)),"")</f>
        <v>4.5999999999999996</v>
      </c>
      <c r="U2931" s="229">
        <f>IFERROR(IF(VLOOKUP($C2931,'MSCI Database'!$C:$R,8, FALSE)="","",VLOOKUP($C2931,'MSCI Database'!$C:$R,8, FALSE)),"")</f>
        <v>4.9000000000000004</v>
      </c>
      <c r="V2931" s="229">
        <f>IFERROR(IF(VLOOKUP($C2931,'MSCI Database'!$C:$R,9, FALSE)="","",VLOOKUP($C2931,'MSCI Database'!$C:$R,9, FALSE)),"")</f>
        <v>4.7</v>
      </c>
      <c r="W2931" s="215">
        <f t="shared" ca="1" si="119"/>
        <v>0</v>
      </c>
      <c r="X2931" s="276">
        <f>IFERROR(IF(VLOOKUP($C2931,'MSCI Database'!$C:$R,10, FALSE)="","",VLOOKUP($C2931,'MSCI Database'!$C:$R,10, FALSE)),"")</f>
        <v>13779</v>
      </c>
      <c r="Y2931" s="229" t="str">
        <f>IFERROR(IF(VLOOKUP($C2931,'MSCI Database'!$C:$R,11, FALSE)="","",VLOOKUP($C2931,'MSCI Database'!$C:$R,11, FALSE)),"")</f>
        <v>2019</v>
      </c>
      <c r="Z2931" s="229" t="str">
        <f>IFERROR(IF(VLOOKUP($C2931,'MSCI Database'!$C:$R,12, FALSE)="","",VLOOKUP($C2931,'MSCI Database'!$C:$R,12, FALSE)),"")</f>
        <v>E.Segmt-Moderately High</v>
      </c>
      <c r="AA2931" s="229" t="str">
        <f>IFERROR(IF(VLOOKUP($C2931,'MSCI Database'!$C:$R,13, FALSE)="","",VLOOKUP($C2931,'MSCI Database'!$C:$R,13, FALSE)),"")</f>
        <v>Improvements in privacy and data security measures drive upgrade</v>
      </c>
    </row>
    <row r="2932" spans="1:27" s="130" customFormat="1" ht="15" hidden="1" customHeight="1" outlineLevel="1">
      <c r="A2932" s="130" t="s">
        <v>6638</v>
      </c>
      <c r="B2932" s="130" t="s">
        <v>6639</v>
      </c>
      <c r="C2932" s="130" t="s">
        <v>6640</v>
      </c>
      <c r="D2932" s="130" t="s">
        <v>12128</v>
      </c>
      <c r="E2932" s="130" t="s">
        <v>100</v>
      </c>
      <c r="F2932" s="215">
        <v>2.164683836225785E-2</v>
      </c>
      <c r="G2932" s="132" t="str">
        <f ca="1">IFERROR(_xll.BQL($A2932, "cur_mkt_cap(currency=EUR)")/1000000, " ")</f>
        <v xml:space="preserve"> </v>
      </c>
      <c r="M2932" s="308"/>
      <c r="N2932" s="215">
        <f t="shared" si="118"/>
        <v>2.3448032997806128E-4</v>
      </c>
      <c r="O2932" s="172" t="str">
        <f>IFERROR(IF(VLOOKUP($C2932,'MSCI Database'!$C:$R,2, FALSE)="","",VLOOKUP($C2932,'MSCI Database'!$C:$R,2, FALSE)),"")</f>
        <v>Utilities</v>
      </c>
      <c r="P2932" s="229" t="str">
        <f>IFERROR(IF(VLOOKUP($C2932,'MSCI Database'!$C:$R,3, FALSE)="","",VLOOKUP($C2932,'MSCI Database'!$C:$R,3, FALSE)),"")</f>
        <v>BBB</v>
      </c>
      <c r="Q2932" s="229" t="str">
        <f>IFERROR(IF(VLOOKUP($C2932,'MSCI Database'!$C:$R,4, FALSE)="","",VLOOKUP($C2932,'MSCI Database'!$C:$R,4, FALSE)),"")</f>
        <v>1</v>
      </c>
      <c r="R2932" s="229">
        <f>IFERROR(IF(VLOOKUP($C2932,'MSCI Database'!$C:$R,5, FALSE)="","",VLOOKUP($C2932,'MSCI Database'!$C:$R,5, FALSE)),"")</f>
        <v>4.8</v>
      </c>
      <c r="S2932" s="229">
        <f>IFERROR(IF(VLOOKUP($C2932,'MSCI Database'!$C:$R,6, FALSE)="","",VLOOKUP($C2932,'MSCI Database'!$C:$R,6, FALSE)),"")</f>
        <v>4.7</v>
      </c>
      <c r="T2932" s="229">
        <f>IFERROR(IF(VLOOKUP($C2932,'MSCI Database'!$C:$R,7, FALSE)="","",VLOOKUP($C2932,'MSCI Database'!$C:$R,7, FALSE)),"")</f>
        <v>6</v>
      </c>
      <c r="U2932" s="229">
        <f>IFERROR(IF(VLOOKUP($C2932,'MSCI Database'!$C:$R,8, FALSE)="","",VLOOKUP($C2932,'MSCI Database'!$C:$R,8, FALSE)),"")</f>
        <v>5</v>
      </c>
      <c r="V2932" s="229">
        <f>IFERROR(IF(VLOOKUP($C2932,'MSCI Database'!$C:$R,9, FALSE)="","",VLOOKUP($C2932,'MSCI Database'!$C:$R,9, FALSE)),"")</f>
        <v>5.0999999999999996</v>
      </c>
      <c r="W2932" s="215">
        <f t="shared" ca="1" si="119"/>
        <v>0</v>
      </c>
      <c r="X2932" s="276">
        <f>IFERROR(IF(VLOOKUP($C2932,'MSCI Database'!$C:$R,10, FALSE)="","",VLOOKUP($C2932,'MSCI Database'!$C:$R,10, FALSE)),"")</f>
        <v>22740144</v>
      </c>
      <c r="Y2932" s="229" t="str">
        <f>IFERROR(IF(VLOOKUP($C2932,'MSCI Database'!$C:$R,11, FALSE)="","",VLOOKUP($C2932,'MSCI Database'!$C:$R,11, FALSE)),"")</f>
        <v>2018</v>
      </c>
      <c r="Z2932" s="229" t="str">
        <f>IFERROR(IF(VLOOKUP($C2932,'MSCI Database'!$C:$R,12, FALSE)="","",VLOOKUP($C2932,'MSCI Database'!$C:$R,12, FALSE)),"")</f>
        <v>E.Segmt-Moderately Low</v>
      </c>
      <c r="AA2932" s="229" t="str">
        <f>IFERROR(IF(VLOOKUP($C2932,'MSCI Database'!$C:$R,13, FALSE)="","",VLOOKUP($C2932,'MSCI Database'!$C:$R,13, FALSE)),"")</f>
        <v>Improved efforts to protect biodiversity and low emission footprint</v>
      </c>
    </row>
    <row r="2933" spans="1:27" s="130" customFormat="1" ht="15" hidden="1" customHeight="1" outlineLevel="1">
      <c r="A2933" s="130" t="s">
        <v>8279</v>
      </c>
      <c r="B2933" s="130" t="s">
        <v>8280</v>
      </c>
      <c r="C2933" s="130" t="s">
        <v>8281</v>
      </c>
      <c r="D2933" s="130" t="s">
        <v>12128</v>
      </c>
      <c r="E2933" s="130" t="s">
        <v>18689</v>
      </c>
      <c r="F2933" s="215">
        <v>2.1596999817547879E-2</v>
      </c>
      <c r="G2933" s="132" t="str">
        <f ca="1">IFERROR(_xll.BQL($A2933, "cur_mkt_cap(currency=EUR)")/1000000, " ")</f>
        <v xml:space="preserve"> </v>
      </c>
      <c r="M2933" s="308"/>
      <c r="N2933" s="215">
        <f t="shared" si="118"/>
        <v>2.3394047477086412E-4</v>
      </c>
      <c r="O2933" s="172" t="str">
        <f>IFERROR(IF(VLOOKUP($C2933,'MSCI Database'!$C:$R,2, FALSE)="","",VLOOKUP($C2933,'MSCI Database'!$C:$R,2, FALSE)),"")</f>
        <v>Software &amp; Services</v>
      </c>
      <c r="P2933" s="229" t="str">
        <f>IFERROR(IF(VLOOKUP($C2933,'MSCI Database'!$C:$R,3, FALSE)="","",VLOOKUP($C2933,'MSCI Database'!$C:$R,3, FALSE)),"")</f>
        <v>AA</v>
      </c>
      <c r="Q2933" s="229" t="str">
        <f>IFERROR(IF(VLOOKUP($C2933,'MSCI Database'!$C:$R,4, FALSE)="","",VLOOKUP($C2933,'MSCI Database'!$C:$R,4, FALSE)),"")</f>
        <v>0</v>
      </c>
      <c r="R2933" s="229">
        <f>IFERROR(IF(VLOOKUP($C2933,'MSCI Database'!$C:$R,5, FALSE)="","",VLOOKUP($C2933,'MSCI Database'!$C:$R,5, FALSE)),"")</f>
        <v>7.6</v>
      </c>
      <c r="S2933" s="229">
        <f>IFERROR(IF(VLOOKUP($C2933,'MSCI Database'!$C:$R,6, FALSE)="","",VLOOKUP($C2933,'MSCI Database'!$C:$R,6, FALSE)),"")</f>
        <v>6.8</v>
      </c>
      <c r="T2933" s="229">
        <f>IFERROR(IF(VLOOKUP($C2933,'MSCI Database'!$C:$R,7, FALSE)="","",VLOOKUP($C2933,'MSCI Database'!$C:$R,7, FALSE)),"")</f>
        <v>5.5</v>
      </c>
      <c r="U2933" s="229">
        <f>IFERROR(IF(VLOOKUP($C2933,'MSCI Database'!$C:$R,8, FALSE)="","",VLOOKUP($C2933,'MSCI Database'!$C:$R,8, FALSE)),"")</f>
        <v>4.8</v>
      </c>
      <c r="V2933" s="229">
        <f>IFERROR(IF(VLOOKUP($C2933,'MSCI Database'!$C:$R,9, FALSE)="","",VLOOKUP($C2933,'MSCI Database'!$C:$R,9, FALSE)),"")</f>
        <v>5.5</v>
      </c>
      <c r="W2933" s="215">
        <f t="shared" ca="1" si="119"/>
        <v>0</v>
      </c>
      <c r="X2933" s="276">
        <f>IFERROR(IF(VLOOKUP($C2933,'MSCI Database'!$C:$R,10, FALSE)="","",VLOOKUP($C2933,'MSCI Database'!$C:$R,10, FALSE)),"")</f>
        <v>77397</v>
      </c>
      <c r="Y2933" s="229" t="str">
        <f>IFERROR(IF(VLOOKUP($C2933,'MSCI Database'!$C:$R,11, FALSE)="","",VLOOKUP($C2933,'MSCI Database'!$C:$R,11, FALSE)),"")</f>
        <v>2019</v>
      </c>
      <c r="Z2933" s="229" t="str">
        <f>IFERROR(IF(VLOOKUP($C2933,'MSCI Database'!$C:$R,12, FALSE)="","",VLOOKUP($C2933,'MSCI Database'!$C:$R,12, FALSE)),"")</f>
        <v>Reported</v>
      </c>
      <c r="AA2933" s="229" t="str">
        <f>IFERROR(IF(VLOOKUP($C2933,'MSCI Database'!$C:$R,13, FALSE)="","",VLOOKUP($C2933,'MSCI Database'!$C:$R,13, FALSE)),"")</f>
        <v>Sustained data security and cleantech initiatives</v>
      </c>
    </row>
    <row r="2934" spans="1:27" s="130" customFormat="1" ht="15" hidden="1" customHeight="1" outlineLevel="1">
      <c r="A2934" s="130" t="s">
        <v>2356</v>
      </c>
      <c r="B2934" s="130" t="s">
        <v>2357</v>
      </c>
      <c r="C2934" s="130" t="s">
        <v>2358</v>
      </c>
      <c r="D2934" s="130" t="s">
        <v>12131</v>
      </c>
      <c r="E2934" s="130" t="s">
        <v>18673</v>
      </c>
      <c r="F2934" s="215">
        <v>2.5338705768044961E-2</v>
      </c>
      <c r="G2934" s="132" t="str">
        <f ca="1">IFERROR(_xll.BQL($A2934, "cur_mkt_cap(currency=EUR)")/1000000, " ")</f>
        <v xml:space="preserve"> </v>
      </c>
      <c r="M2934" s="308"/>
      <c r="N2934" s="215">
        <f t="shared" si="118"/>
        <v>2.7447094075721054E-4</v>
      </c>
      <c r="O2934" s="172" t="str">
        <f>IFERROR(IF(VLOOKUP($C2934,'MSCI Database'!$C:$R,2, FALSE)="","",VLOOKUP($C2934,'MSCI Database'!$C:$R,2, FALSE)),"")</f>
        <v>Transportation Infrastructure</v>
      </c>
      <c r="P2934" s="229" t="str">
        <f>IFERROR(IF(VLOOKUP($C2934,'MSCI Database'!$C:$R,3, FALSE)="","",VLOOKUP($C2934,'MSCI Database'!$C:$R,3, FALSE)),"")</f>
        <v>A</v>
      </c>
      <c r="Q2934" s="229" t="str">
        <f>IFERROR(IF(VLOOKUP($C2934,'MSCI Database'!$C:$R,4, FALSE)="","",VLOOKUP($C2934,'MSCI Database'!$C:$R,4, FALSE)),"")</f>
        <v>-2</v>
      </c>
      <c r="R2934" s="229">
        <f>IFERROR(IF(VLOOKUP($C2934,'MSCI Database'!$C:$R,5, FALSE)="","",VLOOKUP($C2934,'MSCI Database'!$C:$R,5, FALSE)),"")</f>
        <v>6.5</v>
      </c>
      <c r="S2934" s="229">
        <f>IFERROR(IF(VLOOKUP($C2934,'MSCI Database'!$C:$R,6, FALSE)="","",VLOOKUP($C2934,'MSCI Database'!$C:$R,6, FALSE)),"")</f>
        <v>6.8</v>
      </c>
      <c r="T2934" s="229">
        <f>IFERROR(IF(VLOOKUP($C2934,'MSCI Database'!$C:$R,7, FALSE)="","",VLOOKUP($C2934,'MSCI Database'!$C:$R,7, FALSE)),"")</f>
        <v>5.2</v>
      </c>
      <c r="U2934" s="229">
        <f>IFERROR(IF(VLOOKUP($C2934,'MSCI Database'!$C:$R,8, FALSE)="","",VLOOKUP($C2934,'MSCI Database'!$C:$R,8, FALSE)),"")</f>
        <v>6.1</v>
      </c>
      <c r="V2934" s="229">
        <f>IFERROR(IF(VLOOKUP($C2934,'MSCI Database'!$C:$R,9, FALSE)="","",VLOOKUP($C2934,'MSCI Database'!$C:$R,9, FALSE)),"")</f>
        <v>5.9</v>
      </c>
      <c r="W2934" s="215">
        <f t="shared" ca="1" si="119"/>
        <v>0</v>
      </c>
      <c r="X2934" s="276">
        <f>IFERROR(IF(VLOOKUP($C2934,'MSCI Database'!$C:$R,10, FALSE)="","",VLOOKUP($C2934,'MSCI Database'!$C:$R,10, FALSE)),"")</f>
        <v>57867</v>
      </c>
      <c r="Y2934" s="229" t="str">
        <f>IFERROR(IF(VLOOKUP($C2934,'MSCI Database'!$C:$R,11, FALSE)="","",VLOOKUP($C2934,'MSCI Database'!$C:$R,11, FALSE)),"")</f>
        <v>2019</v>
      </c>
      <c r="Z2934" s="229" t="str">
        <f>IFERROR(IF(VLOOKUP($C2934,'MSCI Database'!$C:$R,12, FALSE)="","",VLOOKUP($C2934,'MSCI Database'!$C:$R,12, FALSE)),"")</f>
        <v>Reported</v>
      </c>
      <c r="AA2934" s="229" t="str">
        <f>IFERROR(IF(VLOOKUP($C2934,'MSCI Database'!$C:$R,13, FALSE)="","",VLOOKUP($C2934,'MSCI Database'!$C:$R,13, FALSE)),"")</f>
        <v>Limited community engagement programs, strong health and safety policies</v>
      </c>
    </row>
    <row r="2935" spans="1:27" s="130" customFormat="1" ht="15" hidden="1" customHeight="1" outlineLevel="1">
      <c r="A2935" s="130" t="s">
        <v>7012</v>
      </c>
      <c r="B2935" s="130" t="s">
        <v>7013</v>
      </c>
      <c r="C2935" s="130" t="s">
        <v>7014</v>
      </c>
      <c r="D2935" s="130" t="s">
        <v>12128</v>
      </c>
      <c r="E2935" s="130" t="s">
        <v>18689</v>
      </c>
      <c r="F2935" s="215">
        <v>2.1569458105172239E-2</v>
      </c>
      <c r="G2935" s="132" t="str">
        <f ca="1">IFERROR(_xll.BQL($A2935, "cur_mkt_cap(currency=EUR)")/1000000, " ")</f>
        <v xml:space="preserve"> </v>
      </c>
      <c r="M2935" s="308"/>
      <c r="N2935" s="215">
        <f t="shared" si="118"/>
        <v>2.3364214068170397E-4</v>
      </c>
      <c r="O2935" s="172" t="str">
        <f>IFERROR(IF(VLOOKUP($C2935,'MSCI Database'!$C:$R,2, FALSE)="","",VLOOKUP($C2935,'MSCI Database'!$C:$R,2, FALSE)),"")</f>
        <v>Technology Hardware, Storage &amp; Peripherals</v>
      </c>
      <c r="P2935" s="229" t="str">
        <f>IFERROR(IF(VLOOKUP($C2935,'MSCI Database'!$C:$R,3, FALSE)="","",VLOOKUP($C2935,'MSCI Database'!$C:$R,3, FALSE)),"")</f>
        <v>A</v>
      </c>
      <c r="Q2935" s="229" t="str">
        <f>IFERROR(IF(VLOOKUP($C2935,'MSCI Database'!$C:$R,4, FALSE)="","",VLOOKUP($C2935,'MSCI Database'!$C:$R,4, FALSE)),"")</f>
        <v>1</v>
      </c>
      <c r="R2935" s="229">
        <f>IFERROR(IF(VLOOKUP($C2935,'MSCI Database'!$C:$R,5, FALSE)="","",VLOOKUP($C2935,'MSCI Database'!$C:$R,5, FALSE)),"")</f>
        <v>6.1</v>
      </c>
      <c r="S2935" s="229">
        <f>IFERROR(IF(VLOOKUP($C2935,'MSCI Database'!$C:$R,6, FALSE)="","",VLOOKUP($C2935,'MSCI Database'!$C:$R,6, FALSE)),"")</f>
        <v>2.8</v>
      </c>
      <c r="T2935" s="229">
        <f>IFERROR(IF(VLOOKUP($C2935,'MSCI Database'!$C:$R,7, FALSE)="","",VLOOKUP($C2935,'MSCI Database'!$C:$R,7, FALSE)),"")</f>
        <v>4.2</v>
      </c>
      <c r="U2935" s="229">
        <f>IFERROR(IF(VLOOKUP($C2935,'MSCI Database'!$C:$R,8, FALSE)="","",VLOOKUP($C2935,'MSCI Database'!$C:$R,8, FALSE)),"")</f>
        <v>6.3</v>
      </c>
      <c r="V2935" s="229">
        <f>IFERROR(IF(VLOOKUP($C2935,'MSCI Database'!$C:$R,9, FALSE)="","",VLOOKUP($C2935,'MSCI Database'!$C:$R,9, FALSE)),"")</f>
        <v>4.8</v>
      </c>
      <c r="W2935" s="215">
        <f t="shared" ca="1" si="119"/>
        <v>0</v>
      </c>
      <c r="X2935" s="276">
        <f>IFERROR(IF(VLOOKUP($C2935,'MSCI Database'!$C:$R,10, FALSE)="","",VLOOKUP($C2935,'MSCI Database'!$C:$R,10, FALSE)),"")</f>
        <v>25108</v>
      </c>
      <c r="Y2935" s="229" t="str">
        <f>IFERROR(IF(VLOOKUP($C2935,'MSCI Database'!$C:$R,11, FALSE)="","",VLOOKUP($C2935,'MSCI Database'!$C:$R,11, FALSE)),"")</f>
        <v>2019</v>
      </c>
      <c r="Z2935" s="229" t="str">
        <f>IFERROR(IF(VLOOKUP($C2935,'MSCI Database'!$C:$R,12, FALSE)="","",VLOOKUP($C2935,'MSCI Database'!$C:$R,12, FALSE)),"")</f>
        <v>E.Segmt-Moderately Low</v>
      </c>
      <c r="AA2935" s="229" t="str">
        <f>IFERROR(IF(VLOOKUP($C2935,'MSCI Database'!$C:$R,13, FALSE)="","",VLOOKUP($C2935,'MSCI Database'!$C:$R,13, FALSE)),"")</f>
        <v>Improved employee management programs, mineral tracing policies, and strong governance</v>
      </c>
    </row>
    <row r="2936" spans="1:27" s="130" customFormat="1" ht="15" hidden="1" customHeight="1" outlineLevel="1">
      <c r="A2936" s="130" t="s">
        <v>7415</v>
      </c>
      <c r="B2936" s="130" t="s">
        <v>7416</v>
      </c>
      <c r="C2936" s="130" t="s">
        <v>7417</v>
      </c>
      <c r="D2936" s="130" t="s">
        <v>12128</v>
      </c>
      <c r="E2936" s="130" t="s">
        <v>18673</v>
      </c>
      <c r="F2936" s="215">
        <v>2.1541006318007441E-2</v>
      </c>
      <c r="G2936" s="132" t="str">
        <f ca="1">IFERROR(_xll.BQL($A2936, "cur_mkt_cap(currency=EUR)")/1000000, " ")</f>
        <v xml:space="preserve"> </v>
      </c>
      <c r="M2936" s="308"/>
      <c r="N2936" s="215">
        <f t="shared" si="118"/>
        <v>2.3333394858772598E-4</v>
      </c>
      <c r="O2936" s="172" t="str">
        <f>IFERROR(IF(VLOOKUP($C2936,'MSCI Database'!$C:$R,2, FALSE)="","",VLOOKUP($C2936,'MSCI Database'!$C:$R,2, FALSE)),"")</f>
        <v>Building Products</v>
      </c>
      <c r="P2936" s="229" t="str">
        <f>IFERROR(IF(VLOOKUP($C2936,'MSCI Database'!$C:$R,3, FALSE)="","",VLOOKUP($C2936,'MSCI Database'!$C:$R,3, FALSE)),"")</f>
        <v>A</v>
      </c>
      <c r="Q2936" s="229" t="str">
        <f>IFERROR(IF(VLOOKUP($C2936,'MSCI Database'!$C:$R,4, FALSE)="","",VLOOKUP($C2936,'MSCI Database'!$C:$R,4, FALSE)),"")</f>
        <v>0</v>
      </c>
      <c r="R2936" s="229">
        <f>IFERROR(IF(VLOOKUP($C2936,'MSCI Database'!$C:$R,5, FALSE)="","",VLOOKUP($C2936,'MSCI Database'!$C:$R,5, FALSE)),"")</f>
        <v>7.1</v>
      </c>
      <c r="S2936" s="229">
        <f>IFERROR(IF(VLOOKUP($C2936,'MSCI Database'!$C:$R,6, FALSE)="","",VLOOKUP($C2936,'MSCI Database'!$C:$R,6, FALSE)),"")</f>
        <v>5.9</v>
      </c>
      <c r="T2936" s="229">
        <f>IFERROR(IF(VLOOKUP($C2936,'MSCI Database'!$C:$R,7, FALSE)="","",VLOOKUP($C2936,'MSCI Database'!$C:$R,7, FALSE)),"")</f>
        <v>6.8</v>
      </c>
      <c r="U2936" s="229">
        <f>IFERROR(IF(VLOOKUP($C2936,'MSCI Database'!$C:$R,8, FALSE)="","",VLOOKUP($C2936,'MSCI Database'!$C:$R,8, FALSE)),"")</f>
        <v>5.3</v>
      </c>
      <c r="V2936" s="229">
        <f>IFERROR(IF(VLOOKUP($C2936,'MSCI Database'!$C:$R,9, FALSE)="","",VLOOKUP($C2936,'MSCI Database'!$C:$R,9, FALSE)),"")</f>
        <v>5.9</v>
      </c>
      <c r="W2936" s="215">
        <f t="shared" ca="1" si="119"/>
        <v>0</v>
      </c>
      <c r="X2936" s="276">
        <f>IFERROR(IF(VLOOKUP($C2936,'MSCI Database'!$C:$R,10, FALSE)="","",VLOOKUP($C2936,'MSCI Database'!$C:$R,10, FALSE)),"")</f>
        <v>160800</v>
      </c>
      <c r="Y2936" s="229" t="str">
        <f>IFERROR(IF(VLOOKUP($C2936,'MSCI Database'!$C:$R,11, FALSE)="","",VLOOKUP($C2936,'MSCI Database'!$C:$R,11, FALSE)),"")</f>
        <v>2019</v>
      </c>
      <c r="Z2936" s="229" t="str">
        <f>IFERROR(IF(VLOOKUP($C2936,'MSCI Database'!$C:$R,12, FALSE)="","",VLOOKUP($C2936,'MSCI Database'!$C:$R,12, FALSE)),"")</f>
        <v>Reported</v>
      </c>
      <c r="AA2936" s="229" t="str">
        <f>IFERROR(IF(VLOOKUP($C2936,'MSCI Database'!$C:$R,13, FALSE)="","",VLOOKUP($C2936,'MSCI Database'!$C:$R,13, FALSE)),"")</f>
        <v>Product lines target better indoor air quality; appears to lag peers in cleantech strategy</v>
      </c>
    </row>
    <row r="2937" spans="1:27" s="130" customFormat="1" ht="15" hidden="1" customHeight="1" outlineLevel="1">
      <c r="A2937" s="130" t="s">
        <v>249</v>
      </c>
      <c r="B2937" s="130" t="s">
        <v>250</v>
      </c>
      <c r="C2937" s="130" t="s">
        <v>251</v>
      </c>
      <c r="D2937" s="130" t="s">
        <v>12128</v>
      </c>
      <c r="E2937" s="130" t="s">
        <v>18673</v>
      </c>
      <c r="F2937" s="215">
        <v>2.1470674219948041E-2</v>
      </c>
      <c r="G2937" s="132" t="str">
        <f ca="1">IFERROR(_xll.BQL($A2937, "cur_mkt_cap(currency=EUR)")/1000000, " ")</f>
        <v xml:space="preserve"> </v>
      </c>
      <c r="M2937" s="308"/>
      <c r="N2937" s="215">
        <f t="shared" si="118"/>
        <v>2.3257210552847483E-4</v>
      </c>
      <c r="O2937" s="172" t="str">
        <f>IFERROR(IF(VLOOKUP($C2937,'MSCI Database'!$C:$R,2, FALSE)="","",VLOOKUP($C2937,'MSCI Database'!$C:$R,2, FALSE)),"")</f>
        <v>Commercial Services &amp; Supplies</v>
      </c>
      <c r="P2937" s="229" t="str">
        <f>IFERROR(IF(VLOOKUP($C2937,'MSCI Database'!$C:$R,3, FALSE)="","",VLOOKUP($C2937,'MSCI Database'!$C:$R,3, FALSE)),"")</f>
        <v>BBB</v>
      </c>
      <c r="Q2937" s="229" t="str">
        <f>IFERROR(IF(VLOOKUP($C2937,'MSCI Database'!$C:$R,4, FALSE)="","",VLOOKUP($C2937,'MSCI Database'!$C:$R,4, FALSE)),"")</f>
        <v>2</v>
      </c>
      <c r="R2937" s="229">
        <f>IFERROR(IF(VLOOKUP($C2937,'MSCI Database'!$C:$R,5, FALSE)="","",VLOOKUP($C2937,'MSCI Database'!$C:$R,5, FALSE)),"")</f>
        <v>4.3</v>
      </c>
      <c r="S2937" s="229">
        <f>IFERROR(IF(VLOOKUP($C2937,'MSCI Database'!$C:$R,6, FALSE)="","",VLOOKUP($C2937,'MSCI Database'!$C:$R,6, FALSE)),"")</f>
        <v>5.6</v>
      </c>
      <c r="T2937" s="229">
        <f>IFERROR(IF(VLOOKUP($C2937,'MSCI Database'!$C:$R,7, FALSE)="","",VLOOKUP($C2937,'MSCI Database'!$C:$R,7, FALSE)),"")</f>
        <v>4.2</v>
      </c>
      <c r="U2937" s="229">
        <f>IFERROR(IF(VLOOKUP($C2937,'MSCI Database'!$C:$R,8, FALSE)="","",VLOOKUP($C2937,'MSCI Database'!$C:$R,8, FALSE)),"")</f>
        <v>6.2</v>
      </c>
      <c r="V2937" s="229">
        <f>IFERROR(IF(VLOOKUP($C2937,'MSCI Database'!$C:$R,9, FALSE)="","",VLOOKUP($C2937,'MSCI Database'!$C:$R,9, FALSE)),"")</f>
        <v>5.5</v>
      </c>
      <c r="W2937" s="215">
        <f t="shared" ca="1" si="119"/>
        <v>0</v>
      </c>
      <c r="X2937" s="276">
        <f>IFERROR(IF(VLOOKUP($C2937,'MSCI Database'!$C:$R,10, FALSE)="","",VLOOKUP($C2937,'MSCI Database'!$C:$R,10, FALSE)),"")</f>
        <v>14173745</v>
      </c>
      <c r="Y2937" s="229" t="str">
        <f>IFERROR(IF(VLOOKUP($C2937,'MSCI Database'!$C:$R,11, FALSE)="","",VLOOKUP($C2937,'MSCI Database'!$C:$R,11, FALSE)),"")</f>
        <v>2019</v>
      </c>
      <c r="Z2937" s="229" t="str">
        <f>IFERROR(IF(VLOOKUP($C2937,'MSCI Database'!$C:$R,12, FALSE)="","",VLOOKUP($C2937,'MSCI Database'!$C:$R,12, FALSE)),"")</f>
        <v>Reported</v>
      </c>
      <c r="AA2937" s="229" t="str">
        <f>IFERROR(IF(VLOOKUP($C2937,'MSCI Database'!$C:$R,13, FALSE)="","",VLOOKUP($C2937,'MSCI Database'!$C:$R,13, FALSE)),"")</f>
        <v>Efforts to improve greenhouse gas emissions profile</v>
      </c>
    </row>
    <row r="2938" spans="1:27" s="130" customFormat="1" ht="15" hidden="1" customHeight="1" outlineLevel="1">
      <c r="A2938" s="130" t="s">
        <v>6397</v>
      </c>
      <c r="B2938" s="130" t="s">
        <v>6398</v>
      </c>
      <c r="C2938" s="130" t="s">
        <v>6399</v>
      </c>
      <c r="D2938" s="130" t="s">
        <v>12128</v>
      </c>
      <c r="E2938" s="130" t="s">
        <v>18688</v>
      </c>
      <c r="F2938" s="215">
        <v>2.1466438763745981E-2</v>
      </c>
      <c r="G2938" s="132" t="str">
        <f ca="1">IFERROR(_xll.BQL($A2938, "cur_mkt_cap(currency=EUR)")/1000000, " ")</f>
        <v xml:space="preserve"> </v>
      </c>
      <c r="M2938" s="308"/>
      <c r="N2938" s="215">
        <f t="shared" si="118"/>
        <v>2.3252622671923504E-4</v>
      </c>
      <c r="O2938" s="172" t="str">
        <f>IFERROR(IF(VLOOKUP($C2938,'MSCI Database'!$C:$R,2, FALSE)="","",VLOOKUP($C2938,'MSCI Database'!$C:$R,2, FALSE)),"")</f>
        <v>Multi-Line Insurance &amp; Brokerage</v>
      </c>
      <c r="P2938" s="229" t="str">
        <f>IFERROR(IF(VLOOKUP($C2938,'MSCI Database'!$C:$R,3, FALSE)="","",VLOOKUP($C2938,'MSCI Database'!$C:$R,3, FALSE)),"")</f>
        <v>BBB</v>
      </c>
      <c r="Q2938" s="229" t="str">
        <f>IFERROR(IF(VLOOKUP($C2938,'MSCI Database'!$C:$R,4, FALSE)="","",VLOOKUP($C2938,'MSCI Database'!$C:$R,4, FALSE)),"")</f>
        <v>1</v>
      </c>
      <c r="R2938" s="229">
        <f>IFERROR(IF(VLOOKUP($C2938,'MSCI Database'!$C:$R,5, FALSE)="","",VLOOKUP($C2938,'MSCI Database'!$C:$R,5, FALSE)),"")</f>
        <v>5</v>
      </c>
      <c r="S2938" s="229">
        <f>IFERROR(IF(VLOOKUP($C2938,'MSCI Database'!$C:$R,6, FALSE)="","",VLOOKUP($C2938,'MSCI Database'!$C:$R,6, FALSE)),"")</f>
        <v>4</v>
      </c>
      <c r="T2938" s="229">
        <f>IFERROR(IF(VLOOKUP($C2938,'MSCI Database'!$C:$R,7, FALSE)="","",VLOOKUP($C2938,'MSCI Database'!$C:$R,7, FALSE)),"")</f>
        <v>4.8</v>
      </c>
      <c r="U2938" s="229">
        <f>IFERROR(IF(VLOOKUP($C2938,'MSCI Database'!$C:$R,8, FALSE)="","",VLOOKUP($C2938,'MSCI Database'!$C:$R,8, FALSE)),"")</f>
        <v>7</v>
      </c>
      <c r="V2938" s="229">
        <f>IFERROR(IF(VLOOKUP($C2938,'MSCI Database'!$C:$R,9, FALSE)="","",VLOOKUP($C2938,'MSCI Database'!$C:$R,9, FALSE)),"")</f>
        <v>5.4</v>
      </c>
      <c r="W2938" s="215">
        <f t="shared" ca="1" si="119"/>
        <v>0</v>
      </c>
      <c r="X2938" s="276">
        <f>IFERROR(IF(VLOOKUP($C2938,'MSCI Database'!$C:$R,10, FALSE)="","",VLOOKUP($C2938,'MSCI Database'!$C:$R,10, FALSE)),"")</f>
        <v>23932</v>
      </c>
      <c r="Y2938" s="229" t="str">
        <f>IFERROR(IF(VLOOKUP($C2938,'MSCI Database'!$C:$R,11, FALSE)="","",VLOOKUP($C2938,'MSCI Database'!$C:$R,11, FALSE)),"")</f>
        <v>2019</v>
      </c>
      <c r="Z2938" s="229" t="str">
        <f>IFERROR(IF(VLOOKUP($C2938,'MSCI Database'!$C:$R,12, FALSE)="","",VLOOKUP($C2938,'MSCI Database'!$C:$R,12, FALSE)),"")</f>
        <v>Reported</v>
      </c>
      <c r="AA2938" s="229" t="str">
        <f>IFERROR(IF(VLOOKUP($C2938,'MSCI Database'!$C:$R,13, FALSE)="","",VLOOKUP($C2938,'MSCI Database'!$C:$R,13, FALSE)),"")</f>
        <v>Improved data privacy mechanisms drive upgrade</v>
      </c>
    </row>
    <row r="2939" spans="1:27" s="130" customFormat="1" ht="15" hidden="1" customHeight="1" outlineLevel="1">
      <c r="A2939" s="130" t="s">
        <v>5250</v>
      </c>
      <c r="B2939" s="130" t="s">
        <v>5251</v>
      </c>
      <c r="C2939" s="130" t="s">
        <v>5252</v>
      </c>
      <c r="D2939" s="130" t="s">
        <v>18683</v>
      </c>
      <c r="E2939" s="130" t="s">
        <v>18673</v>
      </c>
      <c r="F2939" s="215">
        <v>2.511351568127462E-2</v>
      </c>
      <c r="G2939" s="132" t="str">
        <f ca="1">IFERROR(_xll.BQL($A2939, "cur_mkt_cap(currency=EUR)")/1000000, " ")</f>
        <v xml:space="preserve"> </v>
      </c>
      <c r="M2939" s="308"/>
      <c r="N2939" s="215">
        <f t="shared" si="118"/>
        <v>2.7203166325302954E-4</v>
      </c>
      <c r="O2939" s="172" t="str">
        <f>IFERROR(IF(VLOOKUP($C2939,'MSCI Database'!$C:$R,2, FALSE)="","",VLOOKUP($C2939,'MSCI Database'!$C:$R,2, FALSE)),"")</f>
        <v>Professional Services</v>
      </c>
      <c r="P2939" s="229" t="str">
        <f>IFERROR(IF(VLOOKUP($C2939,'MSCI Database'!$C:$R,3, FALSE)="","",VLOOKUP($C2939,'MSCI Database'!$C:$R,3, FALSE)),"")</f>
        <v>AA</v>
      </c>
      <c r="Q2939" s="229" t="str">
        <f>IFERROR(IF(VLOOKUP($C2939,'MSCI Database'!$C:$R,4, FALSE)="","",VLOOKUP($C2939,'MSCI Database'!$C:$R,4, FALSE)),"")</f>
        <v>0</v>
      </c>
      <c r="R2939" s="229">
        <f>IFERROR(IF(VLOOKUP($C2939,'MSCI Database'!$C:$R,5, FALSE)="","",VLOOKUP($C2939,'MSCI Database'!$C:$R,5, FALSE)),"")</f>
        <v>8.5</v>
      </c>
      <c r="S2939" s="229">
        <f>IFERROR(IF(VLOOKUP($C2939,'MSCI Database'!$C:$R,6, FALSE)="","",VLOOKUP($C2939,'MSCI Database'!$C:$R,6, FALSE)),"")</f>
        <v>10</v>
      </c>
      <c r="T2939" s="229">
        <f>IFERROR(IF(VLOOKUP($C2939,'MSCI Database'!$C:$R,7, FALSE)="","",VLOOKUP($C2939,'MSCI Database'!$C:$R,7, FALSE)),"")</f>
        <v>6.3</v>
      </c>
      <c r="U2939" s="229">
        <f>IFERROR(IF(VLOOKUP($C2939,'MSCI Database'!$C:$R,8, FALSE)="","",VLOOKUP($C2939,'MSCI Database'!$C:$R,8, FALSE)),"")</f>
        <v>7.1</v>
      </c>
      <c r="V2939" s="229">
        <f>IFERROR(IF(VLOOKUP($C2939,'MSCI Database'!$C:$R,9, FALSE)="","",VLOOKUP($C2939,'MSCI Database'!$C:$R,9, FALSE)),"")</f>
        <v>6.9</v>
      </c>
      <c r="W2939" s="215">
        <f t="shared" ca="1" si="119"/>
        <v>0</v>
      </c>
      <c r="X2939" s="276">
        <f>IFERROR(IF(VLOOKUP($C2939,'MSCI Database'!$C:$R,10, FALSE)="","",VLOOKUP($C2939,'MSCI Database'!$C:$R,10, FALSE)),"")</f>
        <v>63957</v>
      </c>
      <c r="Y2939" s="229" t="str">
        <f>IFERROR(IF(VLOOKUP($C2939,'MSCI Database'!$C:$R,11, FALSE)="","",VLOOKUP($C2939,'MSCI Database'!$C:$R,11, FALSE)),"")</f>
        <v>2020</v>
      </c>
      <c r="Z2939" s="229" t="str">
        <f>IFERROR(IF(VLOOKUP($C2939,'MSCI Database'!$C:$R,12, FALSE)="","",VLOOKUP($C2939,'MSCI Database'!$C:$R,12, FALSE)),"")</f>
        <v>Reported</v>
      </c>
      <c r="AA2939" s="229" t="str">
        <f>IFERROR(IF(VLOOKUP($C2939,'MSCI Database'!$C:$R,13, FALSE)="","",VLOOKUP($C2939,'MSCI Database'!$C:$R,13, FALSE)),"")</f>
        <v>Strong efforts in managing customer privacy and data security</v>
      </c>
    </row>
    <row r="2940" spans="1:27" s="130" customFormat="1" ht="15" hidden="1" customHeight="1" outlineLevel="1">
      <c r="A2940" s="130" t="s">
        <v>953</v>
      </c>
      <c r="B2940" s="130" t="s">
        <v>954</v>
      </c>
      <c r="C2940" s="130" t="s">
        <v>955</v>
      </c>
      <c r="D2940" s="130" t="s">
        <v>12135</v>
      </c>
      <c r="E2940" s="130" t="s">
        <v>18707</v>
      </c>
      <c r="F2940" s="215">
        <v>1.7132027627393361E-2</v>
      </c>
      <c r="G2940" s="132" t="str">
        <f ca="1">IFERROR(_xll.BQL($A2940, "cur_mkt_cap(currency=EUR)")/1000000, " ")</f>
        <v xml:space="preserve"> </v>
      </c>
      <c r="M2940" s="308"/>
      <c r="N2940" s="215">
        <f t="shared" si="118"/>
        <v>1.855755295086638E-4</v>
      </c>
      <c r="O2940" s="172" t="str">
        <f>IFERROR(IF(VLOOKUP($C2940,'MSCI Database'!$C:$R,2, FALSE)="","",VLOOKUP($C2940,'MSCI Database'!$C:$R,2, FALSE)),"")</f>
        <v>Integrated Oil &amp; Gas</v>
      </c>
      <c r="P2940" s="229" t="str">
        <f>IFERROR(IF(VLOOKUP($C2940,'MSCI Database'!$C:$R,3, FALSE)="","",VLOOKUP($C2940,'MSCI Database'!$C:$R,3, FALSE)),"")</f>
        <v>A</v>
      </c>
      <c r="Q2940" s="229" t="str">
        <f>IFERROR(IF(VLOOKUP($C2940,'MSCI Database'!$C:$R,4, FALSE)="","",VLOOKUP($C2940,'MSCI Database'!$C:$R,4, FALSE)),"")</f>
        <v>0</v>
      </c>
      <c r="R2940" s="229">
        <f>IFERROR(IF(VLOOKUP($C2940,'MSCI Database'!$C:$R,5, FALSE)="","",VLOOKUP($C2940,'MSCI Database'!$C:$R,5, FALSE)),"")</f>
        <v>6.7</v>
      </c>
      <c r="S2940" s="229">
        <f>IFERROR(IF(VLOOKUP($C2940,'MSCI Database'!$C:$R,6, FALSE)="","",VLOOKUP($C2940,'MSCI Database'!$C:$R,6, FALSE)),"")</f>
        <v>4.5</v>
      </c>
      <c r="T2940" s="229">
        <f>IFERROR(IF(VLOOKUP($C2940,'MSCI Database'!$C:$R,7, FALSE)="","",VLOOKUP($C2940,'MSCI Database'!$C:$R,7, FALSE)),"")</f>
        <v>6.1</v>
      </c>
      <c r="U2940" s="229">
        <f>IFERROR(IF(VLOOKUP($C2940,'MSCI Database'!$C:$R,8, FALSE)="","",VLOOKUP($C2940,'MSCI Database'!$C:$R,8, FALSE)),"")</f>
        <v>7.2</v>
      </c>
      <c r="V2940" s="229">
        <f>IFERROR(IF(VLOOKUP($C2940,'MSCI Database'!$C:$R,9, FALSE)="","",VLOOKUP($C2940,'MSCI Database'!$C:$R,9, FALSE)),"")</f>
        <v>5.8</v>
      </c>
      <c r="W2940" s="215">
        <f t="shared" ca="1" si="119"/>
        <v>0</v>
      </c>
      <c r="X2940" s="276">
        <f>IFERROR(IF(VLOOKUP($C2940,'MSCI Database'!$C:$R,10, FALSE)="","",VLOOKUP($C2940,'MSCI Database'!$C:$R,10, FALSE)),"")</f>
        <v>8799032</v>
      </c>
      <c r="Y2940" s="229" t="str">
        <f>IFERROR(IF(VLOOKUP($C2940,'MSCI Database'!$C:$R,11, FALSE)="","",VLOOKUP($C2940,'MSCI Database'!$C:$R,11, FALSE)),"")</f>
        <v>2019</v>
      </c>
      <c r="Z2940" s="229" t="str">
        <f>IFERROR(IF(VLOOKUP($C2940,'MSCI Database'!$C:$R,12, FALSE)="","",VLOOKUP($C2940,'MSCI Database'!$C:$R,12, FALSE)),"")</f>
        <v>Reported</v>
      </c>
      <c r="AA2940" s="229" t="str">
        <f>IFERROR(IF(VLOOKUP($C2940,'MSCI Database'!$C:$R,13, FALSE)="","",VLOOKUP($C2940,'MSCI Database'!$C:$R,13, FALSE)),"")</f>
        <v>Robust governance practices; but oil sands operations present carbon-related risks</v>
      </c>
    </row>
    <row r="2941" spans="1:27" s="130" customFormat="1" ht="15" hidden="1" customHeight="1" outlineLevel="1">
      <c r="A2941" s="130" t="s">
        <v>5221</v>
      </c>
      <c r="B2941" s="130" t="s">
        <v>5222</v>
      </c>
      <c r="C2941" s="130" t="s">
        <v>5223</v>
      </c>
      <c r="D2941" s="130" t="s">
        <v>18683</v>
      </c>
      <c r="E2941" s="130" t="s">
        <v>18690</v>
      </c>
      <c r="F2941" s="215">
        <v>2.530520779893905E-2</v>
      </c>
      <c r="G2941" s="132" t="str">
        <f ca="1">IFERROR(_xll.BQL($A2941, "cur_mkt_cap(currency=EUR)")/1000000, " ")</f>
        <v xml:space="preserve"> </v>
      </c>
      <c r="M2941" s="308"/>
      <c r="N2941" s="215">
        <f t="shared" si="118"/>
        <v>2.7410808800624055E-4</v>
      </c>
      <c r="O2941" s="172" t="str">
        <f>IFERROR(IF(VLOOKUP($C2941,'MSCI Database'!$C:$R,2, FALSE)="","",VLOOKUP($C2941,'MSCI Database'!$C:$R,2, FALSE)),"")</f>
        <v>Telecommunication Services</v>
      </c>
      <c r="P2941" s="229" t="str">
        <f>IFERROR(IF(VLOOKUP($C2941,'MSCI Database'!$C:$R,3, FALSE)="","",VLOOKUP($C2941,'MSCI Database'!$C:$R,3, FALSE)),"")</f>
        <v>AAA</v>
      </c>
      <c r="Q2941" s="229" t="str">
        <f>IFERROR(IF(VLOOKUP($C2941,'MSCI Database'!$C:$R,4, FALSE)="","",VLOOKUP($C2941,'MSCI Database'!$C:$R,4, FALSE)),"")</f>
        <v>0</v>
      </c>
      <c r="R2941" s="229">
        <f>IFERROR(IF(VLOOKUP($C2941,'MSCI Database'!$C:$R,5, FALSE)="","",VLOOKUP($C2941,'MSCI Database'!$C:$R,5, FALSE)),"")</f>
        <v>10</v>
      </c>
      <c r="S2941" s="229">
        <f>IFERROR(IF(VLOOKUP($C2941,'MSCI Database'!$C:$R,6, FALSE)="","",VLOOKUP($C2941,'MSCI Database'!$C:$R,6, FALSE)),"")</f>
        <v>10</v>
      </c>
      <c r="T2941" s="229">
        <f>IFERROR(IF(VLOOKUP($C2941,'MSCI Database'!$C:$R,7, FALSE)="","",VLOOKUP($C2941,'MSCI Database'!$C:$R,7, FALSE)),"")</f>
        <v>7.1</v>
      </c>
      <c r="U2941" s="229">
        <f>IFERROR(IF(VLOOKUP($C2941,'MSCI Database'!$C:$R,8, FALSE)="","",VLOOKUP($C2941,'MSCI Database'!$C:$R,8, FALSE)),"")</f>
        <v>6.8</v>
      </c>
      <c r="V2941" s="229">
        <f>IFERROR(IF(VLOOKUP($C2941,'MSCI Database'!$C:$R,9, FALSE)="","",VLOOKUP($C2941,'MSCI Database'!$C:$R,9, FALSE)),"")</f>
        <v>7.1</v>
      </c>
      <c r="W2941" s="215">
        <f t="shared" ca="1" si="119"/>
        <v>0</v>
      </c>
      <c r="X2941" s="276">
        <f>IFERROR(IF(VLOOKUP($C2941,'MSCI Database'!$C:$R,10, FALSE)="","",VLOOKUP($C2941,'MSCI Database'!$C:$R,10, FALSE)),"")</f>
        <v>26342</v>
      </c>
      <c r="Y2941" s="229" t="str">
        <f>IFERROR(IF(VLOOKUP($C2941,'MSCI Database'!$C:$R,11, FALSE)="","",VLOOKUP($C2941,'MSCI Database'!$C:$R,11, FALSE)),"")</f>
        <v>2019</v>
      </c>
      <c r="Z2941" s="229" t="str">
        <f>IFERROR(IF(VLOOKUP($C2941,'MSCI Database'!$C:$R,12, FALSE)="","",VLOOKUP($C2941,'MSCI Database'!$C:$R,12, FALSE)),"")</f>
        <v>Reported</v>
      </c>
      <c r="AA2941" s="229" t="str">
        <f>IFERROR(IF(VLOOKUP($C2941,'MSCI Database'!$C:$R,13, FALSE)="","",VLOOKUP($C2941,'MSCI Database'!$C:$R,13, FALSE)),"")</f>
        <v>Strong supplier oversight and workforce management</v>
      </c>
    </row>
    <row r="2942" spans="1:27" s="130" customFormat="1" ht="15" hidden="1" customHeight="1" outlineLevel="1">
      <c r="A2942" s="130" t="s">
        <v>2631</v>
      </c>
      <c r="B2942" s="130" t="s">
        <v>2632</v>
      </c>
      <c r="C2942" s="130" t="s">
        <v>2633</v>
      </c>
      <c r="D2942" s="130" t="s">
        <v>18686</v>
      </c>
      <c r="E2942" s="130" t="s">
        <v>18674</v>
      </c>
      <c r="F2942" s="215">
        <v>2.140369093468129E-2</v>
      </c>
      <c r="G2942" s="132" t="str">
        <f ca="1">IFERROR(_xll.BQL($A2942, "cur_mkt_cap(currency=EUR)")/1000000, " ")</f>
        <v xml:space="preserve"> </v>
      </c>
      <c r="M2942" s="308"/>
      <c r="N2942" s="215">
        <f t="shared" si="118"/>
        <v>2.3184653708427437E-4</v>
      </c>
      <c r="O2942" s="172" t="str">
        <f>IFERROR(IF(VLOOKUP($C2942,'MSCI Database'!$C:$R,2, FALSE)="","",VLOOKUP($C2942,'MSCI Database'!$C:$R,2, FALSE)),"")</f>
        <v>Beverages</v>
      </c>
      <c r="P2942" s="229" t="str">
        <f>IFERROR(IF(VLOOKUP($C2942,'MSCI Database'!$C:$R,3, FALSE)="","",VLOOKUP($C2942,'MSCI Database'!$C:$R,3, FALSE)),"")</f>
        <v>AAA</v>
      </c>
      <c r="Q2942" s="229" t="str">
        <f>IFERROR(IF(VLOOKUP($C2942,'MSCI Database'!$C:$R,4, FALSE)="","",VLOOKUP($C2942,'MSCI Database'!$C:$R,4, FALSE)),"")</f>
        <v>0</v>
      </c>
      <c r="R2942" s="229">
        <f>IFERROR(IF(VLOOKUP($C2942,'MSCI Database'!$C:$R,5, FALSE)="","",VLOOKUP($C2942,'MSCI Database'!$C:$R,5, FALSE)),"")</f>
        <v>8.6</v>
      </c>
      <c r="S2942" s="229">
        <f>IFERROR(IF(VLOOKUP($C2942,'MSCI Database'!$C:$R,6, FALSE)="","",VLOOKUP($C2942,'MSCI Database'!$C:$R,6, FALSE)),"")</f>
        <v>7.2</v>
      </c>
      <c r="T2942" s="229">
        <f>IFERROR(IF(VLOOKUP($C2942,'MSCI Database'!$C:$R,7, FALSE)="","",VLOOKUP($C2942,'MSCI Database'!$C:$R,7, FALSE)),"")</f>
        <v>5.8</v>
      </c>
      <c r="U2942" s="229">
        <f>IFERROR(IF(VLOOKUP($C2942,'MSCI Database'!$C:$R,8, FALSE)="","",VLOOKUP($C2942,'MSCI Database'!$C:$R,8, FALSE)),"")</f>
        <v>5.4</v>
      </c>
      <c r="V2942" s="229">
        <f>IFERROR(IF(VLOOKUP($C2942,'MSCI Database'!$C:$R,9, FALSE)="","",VLOOKUP($C2942,'MSCI Database'!$C:$R,9, FALSE)),"")</f>
        <v>6.2</v>
      </c>
      <c r="W2942" s="215">
        <f t="shared" ca="1" si="119"/>
        <v>0</v>
      </c>
      <c r="X2942" s="276">
        <f>IFERROR(IF(VLOOKUP($C2942,'MSCI Database'!$C:$R,10, FALSE)="","",VLOOKUP($C2942,'MSCI Database'!$C:$R,10, FALSE)),"")</f>
        <v>408017</v>
      </c>
      <c r="Y2942" s="229" t="str">
        <f>IFERROR(IF(VLOOKUP($C2942,'MSCI Database'!$C:$R,11, FALSE)="","",VLOOKUP($C2942,'MSCI Database'!$C:$R,11, FALSE)),"")</f>
        <v>2019</v>
      </c>
      <c r="Z2942" s="229" t="str">
        <f>IFERROR(IF(VLOOKUP($C2942,'MSCI Database'!$C:$R,12, FALSE)="","",VLOOKUP($C2942,'MSCI Database'!$C:$R,12, FALSE)),"")</f>
        <v>Reported</v>
      </c>
      <c r="AA2942" s="229" t="str">
        <f>IFERROR(IF(VLOOKUP($C2942,'MSCI Database'!$C:$R,13, FALSE)="","",VLOOKUP($C2942,'MSCI Database'!$C:$R,13, FALSE)),"")</f>
        <v>Best-in-class sustainability targets and environmental performance across its value chain</v>
      </c>
    </row>
    <row r="2943" spans="1:27" s="130" customFormat="1" ht="15" hidden="1" customHeight="1" outlineLevel="1">
      <c r="A2943" s="130" t="s">
        <v>5158</v>
      </c>
      <c r="B2943" s="130" t="s">
        <v>5159</v>
      </c>
      <c r="C2943" s="130" t="s">
        <v>5160</v>
      </c>
      <c r="D2943" s="130" t="s">
        <v>18719</v>
      </c>
      <c r="E2943" s="130" t="s">
        <v>12133</v>
      </c>
      <c r="F2943" s="215">
        <v>5.0320476642213164E-3</v>
      </c>
      <c r="G2943" s="132" t="str">
        <f ca="1">IFERROR(_xll.BQL($A2943, "cur_mkt_cap(currency=EUR)")/1000000, " ")</f>
        <v xml:space="preserve"> </v>
      </c>
      <c r="M2943" s="308"/>
      <c r="N2943" s="215">
        <f t="shared" si="118"/>
        <v>5.4507553344565045E-5</v>
      </c>
      <c r="O2943" s="172" t="str">
        <f>IFERROR(IF(VLOOKUP($C2943,'MSCI Database'!$C:$R,2, FALSE)="","",VLOOKUP($C2943,'MSCI Database'!$C:$R,2, FALSE)),"")</f>
        <v>Health Care Equipment &amp; Supplies</v>
      </c>
      <c r="P2943" s="229" t="str">
        <f>IFERROR(IF(VLOOKUP($C2943,'MSCI Database'!$C:$R,3, FALSE)="","",VLOOKUP($C2943,'MSCI Database'!$C:$R,3, FALSE)),"")</f>
        <v>AA</v>
      </c>
      <c r="Q2943" s="229" t="str">
        <f>IFERROR(IF(VLOOKUP($C2943,'MSCI Database'!$C:$R,4, FALSE)="","",VLOOKUP($C2943,'MSCI Database'!$C:$R,4, FALSE)),"")</f>
        <v>1</v>
      </c>
      <c r="R2943" s="229">
        <f>IFERROR(IF(VLOOKUP($C2943,'MSCI Database'!$C:$R,5, FALSE)="","",VLOOKUP($C2943,'MSCI Database'!$C:$R,5, FALSE)),"")</f>
        <v>7.9</v>
      </c>
      <c r="S2943" s="229">
        <f>IFERROR(IF(VLOOKUP($C2943,'MSCI Database'!$C:$R,6, FALSE)="","",VLOOKUP($C2943,'MSCI Database'!$C:$R,6, FALSE)),"")</f>
        <v>7.9</v>
      </c>
      <c r="T2943" s="229">
        <f>IFERROR(IF(VLOOKUP($C2943,'MSCI Database'!$C:$R,7, FALSE)="","",VLOOKUP($C2943,'MSCI Database'!$C:$R,7, FALSE)),"")</f>
        <v>7.1</v>
      </c>
      <c r="U2943" s="229">
        <f>IFERROR(IF(VLOOKUP($C2943,'MSCI Database'!$C:$R,8, FALSE)="","",VLOOKUP($C2943,'MSCI Database'!$C:$R,8, FALSE)),"")</f>
        <v>5.3</v>
      </c>
      <c r="V2943" s="229">
        <f>IFERROR(IF(VLOOKUP($C2943,'MSCI Database'!$C:$R,9, FALSE)="","",VLOOKUP($C2943,'MSCI Database'!$C:$R,9, FALSE)),"")</f>
        <v>6.3</v>
      </c>
      <c r="W2943" s="215">
        <f t="shared" ca="1" si="119"/>
        <v>0</v>
      </c>
      <c r="X2943" s="276">
        <f>IFERROR(IF(VLOOKUP($C2943,'MSCI Database'!$C:$R,10, FALSE)="","",VLOOKUP($C2943,'MSCI Database'!$C:$R,10, FALSE)),"")</f>
        <v>27456</v>
      </c>
      <c r="Y2943" s="229" t="str">
        <f>IFERROR(IF(VLOOKUP($C2943,'MSCI Database'!$C:$R,11, FALSE)="","",VLOOKUP($C2943,'MSCI Database'!$C:$R,11, FALSE)),"")</f>
        <v>2019</v>
      </c>
      <c r="Z2943" s="229" t="str">
        <f>IFERROR(IF(VLOOKUP($C2943,'MSCI Database'!$C:$R,12, FALSE)="","",VLOOKUP($C2943,'MSCI Database'!$C:$R,12, FALSE)),"")</f>
        <v>E.Segmt-Low</v>
      </c>
      <c r="AA2943" s="229" t="str">
        <f>IFERROR(IF(VLOOKUP($C2943,'MSCI Database'!$C:$R,13, FALSE)="","",VLOOKUP($C2943,'MSCI Database'!$C:$R,13, FALSE)),"")</f>
        <v>Improved talent development initiatives; governance framework lags best practices</v>
      </c>
    </row>
    <row r="2944" spans="1:27" s="130" customFormat="1" ht="15" hidden="1" customHeight="1" outlineLevel="1">
      <c r="A2944" s="130" t="s">
        <v>8218</v>
      </c>
      <c r="B2944" s="130" t="s">
        <v>8219</v>
      </c>
      <c r="C2944" s="130" t="s">
        <v>8220</v>
      </c>
      <c r="D2944" s="130" t="s">
        <v>12128</v>
      </c>
      <c r="E2944" s="130" t="s">
        <v>12133</v>
      </c>
      <c r="F2944" s="215">
        <v>2.1248992747980179E-2</v>
      </c>
      <c r="G2944" s="132" t="str">
        <f ca="1">IFERROR(_xll.BQL($A2944, "cur_mkt_cap(currency=EUR)")/1000000, " ")</f>
        <v xml:space="preserve"> </v>
      </c>
      <c r="M2944" s="308"/>
      <c r="N2944" s="215">
        <f t="shared" si="118"/>
        <v>2.3017083362783202E-4</v>
      </c>
      <c r="O2944" s="172" t="str">
        <f>IFERROR(IF(VLOOKUP($C2944,'MSCI Database'!$C:$R,2, FALSE)="","",VLOOKUP($C2944,'MSCI Database'!$C:$R,2, FALSE)),"")</f>
        <v>Health Care Providers &amp; Services</v>
      </c>
      <c r="P2944" s="229" t="str">
        <f>IFERROR(IF(VLOOKUP($C2944,'MSCI Database'!$C:$R,3, FALSE)="","",VLOOKUP($C2944,'MSCI Database'!$C:$R,3, FALSE)),"")</f>
        <v>CCC</v>
      </c>
      <c r="Q2944" s="229" t="str">
        <f>IFERROR(IF(VLOOKUP($C2944,'MSCI Database'!$C:$R,4, FALSE)="","",VLOOKUP($C2944,'MSCI Database'!$C:$R,4, FALSE)),"")</f>
        <v>0</v>
      </c>
      <c r="R2944" s="229">
        <f>IFERROR(IF(VLOOKUP($C2944,'MSCI Database'!$C:$R,5, FALSE)="","",VLOOKUP($C2944,'MSCI Database'!$C:$R,5, FALSE)),"")</f>
        <v>1</v>
      </c>
      <c r="S2944" s="229">
        <f>IFERROR(IF(VLOOKUP($C2944,'MSCI Database'!$C:$R,6, FALSE)="","",VLOOKUP($C2944,'MSCI Database'!$C:$R,6, FALSE)),"")</f>
        <v>6.5</v>
      </c>
      <c r="T2944" s="229">
        <f>IFERROR(IF(VLOOKUP($C2944,'MSCI Database'!$C:$R,7, FALSE)="","",VLOOKUP($C2944,'MSCI Database'!$C:$R,7, FALSE)),"")</f>
        <v>3.1</v>
      </c>
      <c r="U2944" s="229">
        <f>IFERROR(IF(VLOOKUP($C2944,'MSCI Database'!$C:$R,8, FALSE)="","",VLOOKUP($C2944,'MSCI Database'!$C:$R,8, FALSE)),"")</f>
        <v>2.2999999999999998</v>
      </c>
      <c r="V2944" s="229">
        <f>IFERROR(IF(VLOOKUP($C2944,'MSCI Database'!$C:$R,9, FALSE)="","",VLOOKUP($C2944,'MSCI Database'!$C:$R,9, FALSE)),"")</f>
        <v>3</v>
      </c>
      <c r="W2944" s="215">
        <f t="shared" ca="1" si="119"/>
        <v>0</v>
      </c>
      <c r="X2944" s="276">
        <f>IFERROR(IF(VLOOKUP($C2944,'MSCI Database'!$C:$R,10, FALSE)="","",VLOOKUP($C2944,'MSCI Database'!$C:$R,10, FALSE)),"")</f>
        <v>544855</v>
      </c>
      <c r="Y2944" s="229" t="str">
        <f>IFERROR(IF(VLOOKUP($C2944,'MSCI Database'!$C:$R,11, FALSE)="","",VLOOKUP($C2944,'MSCI Database'!$C:$R,11, FALSE)),"")</f>
        <v>2019</v>
      </c>
      <c r="Z2944" s="229" t="str">
        <f>IFERROR(IF(VLOOKUP($C2944,'MSCI Database'!$C:$R,12, FALSE)="","",VLOOKUP($C2944,'MSCI Database'!$C:$R,12, FALSE)),"")</f>
        <v>E.Segmt-Moderate</v>
      </c>
      <c r="AA2944" s="229" t="str">
        <f>IFERROR(IF(VLOOKUP($C2944,'MSCI Database'!$C:$R,13, FALSE)="","",VLOOKUP($C2944,'MSCI Database'!$C:$R,13, FALSE)),"")</f>
        <v>Ongoing settlement discussions for certain alleged human right violations and billing investigations</v>
      </c>
    </row>
    <row r="2945" spans="1:27" s="130" customFormat="1" ht="15" hidden="1" customHeight="1" outlineLevel="1">
      <c r="A2945" s="130" t="s">
        <v>413</v>
      </c>
      <c r="B2945" s="130" t="s">
        <v>414</v>
      </c>
      <c r="C2945" s="130" t="s">
        <v>415</v>
      </c>
      <c r="D2945" s="130" t="s">
        <v>18679</v>
      </c>
      <c r="E2945" s="130" t="s">
        <v>18688</v>
      </c>
      <c r="F2945" s="215">
        <v>1.6270987217994439E-2</v>
      </c>
      <c r="G2945" s="132" t="str">
        <f ca="1">IFERROR(_xll.BQL($A2945, "cur_mkt_cap(currency=EUR)")/1000000, " ")</f>
        <v xml:space="preserve"> </v>
      </c>
      <c r="M2945" s="308"/>
      <c r="N2945" s="215">
        <f t="shared" si="118"/>
        <v>1.7624866911724888E-4</v>
      </c>
      <c r="O2945" s="172" t="str">
        <f>IFERROR(IF(VLOOKUP($C2945,'MSCI Database'!$C:$R,2, FALSE)="","",VLOOKUP($C2945,'MSCI Database'!$C:$R,2, FALSE)),"")</f>
        <v>Life &amp; Health Insurance</v>
      </c>
      <c r="P2945" s="229" t="str">
        <f>IFERROR(IF(VLOOKUP($C2945,'MSCI Database'!$C:$R,3, FALSE)="","",VLOOKUP($C2945,'MSCI Database'!$C:$R,3, FALSE)),"")</f>
        <v>BBB</v>
      </c>
      <c r="Q2945" s="229" t="str">
        <f>IFERROR(IF(VLOOKUP($C2945,'MSCI Database'!$C:$R,4, FALSE)="","",VLOOKUP($C2945,'MSCI Database'!$C:$R,4, FALSE)),"")</f>
        <v>0</v>
      </c>
      <c r="R2945" s="229">
        <f>IFERROR(IF(VLOOKUP($C2945,'MSCI Database'!$C:$R,5, FALSE)="","",VLOOKUP($C2945,'MSCI Database'!$C:$R,5, FALSE)),"")</f>
        <v>5.6</v>
      </c>
      <c r="S2945" s="229">
        <f>IFERROR(IF(VLOOKUP($C2945,'MSCI Database'!$C:$R,6, FALSE)="","",VLOOKUP($C2945,'MSCI Database'!$C:$R,6, FALSE)),"")</f>
        <v>3.9</v>
      </c>
      <c r="T2945" s="229">
        <f>IFERROR(IF(VLOOKUP($C2945,'MSCI Database'!$C:$R,7, FALSE)="","",VLOOKUP($C2945,'MSCI Database'!$C:$R,7, FALSE)),"")</f>
        <v>4.2</v>
      </c>
      <c r="U2945" s="229">
        <f>IFERROR(IF(VLOOKUP($C2945,'MSCI Database'!$C:$R,8, FALSE)="","",VLOOKUP($C2945,'MSCI Database'!$C:$R,8, FALSE)),"")</f>
        <v>7.3</v>
      </c>
      <c r="V2945" s="229">
        <f>IFERROR(IF(VLOOKUP($C2945,'MSCI Database'!$C:$R,9, FALSE)="","",VLOOKUP($C2945,'MSCI Database'!$C:$R,9, FALSE)),"")</f>
        <v>5.2</v>
      </c>
      <c r="W2945" s="215">
        <f t="shared" ca="1" si="119"/>
        <v>0</v>
      </c>
      <c r="X2945" s="276">
        <f>IFERROR(IF(VLOOKUP($C2945,'MSCI Database'!$C:$R,10, FALSE)="","",VLOOKUP($C2945,'MSCI Database'!$C:$R,10, FALSE)),"")</f>
        <v>3553</v>
      </c>
      <c r="Y2945" s="229" t="str">
        <f>IFERROR(IF(VLOOKUP($C2945,'MSCI Database'!$C:$R,11, FALSE)="","",VLOOKUP($C2945,'MSCI Database'!$C:$R,11, FALSE)),"")</f>
        <v>2020</v>
      </c>
      <c r="Z2945" s="229" t="str">
        <f>IFERROR(IF(VLOOKUP($C2945,'MSCI Database'!$C:$R,12, FALSE)="","",VLOOKUP($C2945,'MSCI Database'!$C:$R,12, FALSE)),"")</f>
        <v>Reported</v>
      </c>
      <c r="AA2945" s="229" t="str">
        <f>IFERROR(IF(VLOOKUP($C2945,'MSCI Database'!$C:$R,13, FALSE)="","",VLOOKUP($C2945,'MSCI Database'!$C:$R,13, FALSE)),"")</f>
        <v>Strong structural governance and staff engagement programs</v>
      </c>
    </row>
    <row r="2946" spans="1:27" s="130" customFormat="1" ht="15" hidden="1" customHeight="1" outlineLevel="1">
      <c r="A2946" s="130" t="s">
        <v>7656</v>
      </c>
      <c r="B2946" s="130" t="s">
        <v>7657</v>
      </c>
      <c r="C2946" s="130" t="s">
        <v>7658</v>
      </c>
      <c r="D2946" s="130" t="s">
        <v>12128</v>
      </c>
      <c r="E2946" s="130" t="s">
        <v>100</v>
      </c>
      <c r="F2946" s="215">
        <v>2.117527903319651E-2</v>
      </c>
      <c r="G2946" s="132" t="str">
        <f ca="1">IFERROR(_xll.BQL($A2946, "cur_mkt_cap(currency=EUR)")/1000000, " ")</f>
        <v xml:space="preserve"> </v>
      </c>
      <c r="M2946" s="308"/>
      <c r="N2946" s="215">
        <f t="shared" si="118"/>
        <v>2.2937236061865024E-4</v>
      </c>
      <c r="O2946" s="172" t="str">
        <f>IFERROR(IF(VLOOKUP($C2946,'MSCI Database'!$C:$R,2, FALSE)="","",VLOOKUP($C2946,'MSCI Database'!$C:$R,2, FALSE)),"")</f>
        <v>Utilities</v>
      </c>
      <c r="P2946" s="229" t="str">
        <f>IFERROR(IF(VLOOKUP($C2946,'MSCI Database'!$C:$R,3, FALSE)="","",VLOOKUP($C2946,'MSCI Database'!$C:$R,3, FALSE)),"")</f>
        <v>A</v>
      </c>
      <c r="Q2946" s="229" t="str">
        <f>IFERROR(IF(VLOOKUP($C2946,'MSCI Database'!$C:$R,4, FALSE)="","",VLOOKUP($C2946,'MSCI Database'!$C:$R,4, FALSE)),"")</f>
        <v>1</v>
      </c>
      <c r="R2946" s="229">
        <f>IFERROR(IF(VLOOKUP($C2946,'MSCI Database'!$C:$R,5, FALSE)="","",VLOOKUP($C2946,'MSCI Database'!$C:$R,5, FALSE)),"")</f>
        <v>6</v>
      </c>
      <c r="S2946" s="229">
        <f>IFERROR(IF(VLOOKUP($C2946,'MSCI Database'!$C:$R,6, FALSE)="","",VLOOKUP($C2946,'MSCI Database'!$C:$R,6, FALSE)),"")</f>
        <v>6.6</v>
      </c>
      <c r="T2946" s="229">
        <f>IFERROR(IF(VLOOKUP($C2946,'MSCI Database'!$C:$R,7, FALSE)="","",VLOOKUP($C2946,'MSCI Database'!$C:$R,7, FALSE)),"")</f>
        <v>5.3</v>
      </c>
      <c r="U2946" s="229">
        <f>IFERROR(IF(VLOOKUP($C2946,'MSCI Database'!$C:$R,8, FALSE)="","",VLOOKUP($C2946,'MSCI Database'!$C:$R,8, FALSE)),"")</f>
        <v>5.9</v>
      </c>
      <c r="V2946" s="229">
        <f>IFERROR(IF(VLOOKUP($C2946,'MSCI Database'!$C:$R,9, FALSE)="","",VLOOKUP($C2946,'MSCI Database'!$C:$R,9, FALSE)),"")</f>
        <v>6.1</v>
      </c>
      <c r="W2946" s="215">
        <f t="shared" ca="1" si="119"/>
        <v>0</v>
      </c>
      <c r="X2946" s="276">
        <f>IFERROR(IF(VLOOKUP($C2946,'MSCI Database'!$C:$R,10, FALSE)="","",VLOOKUP($C2946,'MSCI Database'!$C:$R,10, FALSE)),"")</f>
        <v>10244080</v>
      </c>
      <c r="Y2946" s="229" t="str">
        <f>IFERROR(IF(VLOOKUP($C2946,'MSCI Database'!$C:$R,11, FALSE)="","",VLOOKUP($C2946,'MSCI Database'!$C:$R,11, FALSE)),"")</f>
        <v>2019</v>
      </c>
      <c r="Z2946" s="229" t="str">
        <f>IFERROR(IF(VLOOKUP($C2946,'MSCI Database'!$C:$R,12, FALSE)="","",VLOOKUP($C2946,'MSCI Database'!$C:$R,12, FALSE)),"")</f>
        <v>Reported</v>
      </c>
      <c r="AA2946" s="229" t="str">
        <f>IFERROR(IF(VLOOKUP($C2946,'MSCI Database'!$C:$R,13, FALSE)="","",VLOOKUP($C2946,'MSCI Database'!$C:$R,13, FALSE)),"")</f>
        <v>Commitment to retire coal power plants may bode well with environmental footprint reduction efforts</v>
      </c>
    </row>
    <row r="2947" spans="1:27" s="130" customFormat="1" ht="15" hidden="1" customHeight="1" outlineLevel="1">
      <c r="A2947" s="130" t="s">
        <v>6796</v>
      </c>
      <c r="B2947" s="130" t="s">
        <v>6797</v>
      </c>
      <c r="C2947" s="130" t="s">
        <v>6798</v>
      </c>
      <c r="D2947" s="130" t="s">
        <v>12128</v>
      </c>
      <c r="E2947" s="130" t="s">
        <v>18689</v>
      </c>
      <c r="F2947" s="215">
        <v>2.1158243014241719E-2</v>
      </c>
      <c r="G2947" s="132" t="str">
        <f ca="1">IFERROR(_xll.BQL($A2947, "cur_mkt_cap(currency=EUR)")/1000000, " ")</f>
        <v xml:space="preserve"> </v>
      </c>
      <c r="M2947" s="308"/>
      <c r="N2947" s="215">
        <f t="shared" si="118"/>
        <v>2.2918782506296391E-4</v>
      </c>
      <c r="O2947" s="172" t="str">
        <f>IFERROR(IF(VLOOKUP($C2947,'MSCI Database'!$C:$R,2, FALSE)="","",VLOOKUP($C2947,'MSCI Database'!$C:$R,2, FALSE)),"")</f>
        <v>Software &amp; Services</v>
      </c>
      <c r="P2947" s="229" t="str">
        <f>IFERROR(IF(VLOOKUP($C2947,'MSCI Database'!$C:$R,3, FALSE)="","",VLOOKUP($C2947,'MSCI Database'!$C:$R,3, FALSE)),"")</f>
        <v>BBB</v>
      </c>
      <c r="Q2947" s="229" t="str">
        <f>IFERROR(IF(VLOOKUP($C2947,'MSCI Database'!$C:$R,4, FALSE)="","",VLOOKUP($C2947,'MSCI Database'!$C:$R,4, FALSE)),"")</f>
        <v/>
      </c>
      <c r="R2947" s="229">
        <f>IFERROR(IF(VLOOKUP($C2947,'MSCI Database'!$C:$R,5, FALSE)="","",VLOOKUP($C2947,'MSCI Database'!$C:$R,5, FALSE)),"")</f>
        <v>4.7</v>
      </c>
      <c r="S2947" s="229">
        <f>IFERROR(IF(VLOOKUP($C2947,'MSCI Database'!$C:$R,6, FALSE)="","",VLOOKUP($C2947,'MSCI Database'!$C:$R,6, FALSE)),"")</f>
        <v>4.0999999999999996</v>
      </c>
      <c r="T2947" s="229">
        <f>IFERROR(IF(VLOOKUP($C2947,'MSCI Database'!$C:$R,7, FALSE)="","",VLOOKUP($C2947,'MSCI Database'!$C:$R,7, FALSE)),"")</f>
        <v>4.2</v>
      </c>
      <c r="U2947" s="229">
        <f>IFERROR(IF(VLOOKUP($C2947,'MSCI Database'!$C:$R,8, FALSE)="","",VLOOKUP($C2947,'MSCI Database'!$C:$R,8, FALSE)),"")</f>
        <v>3.7</v>
      </c>
      <c r="V2947" s="229">
        <f>IFERROR(IF(VLOOKUP($C2947,'MSCI Database'!$C:$R,9, FALSE)="","",VLOOKUP($C2947,'MSCI Database'!$C:$R,9, FALSE)),"")</f>
        <v>4</v>
      </c>
      <c r="W2947" s="215">
        <f t="shared" ca="1" si="119"/>
        <v>0</v>
      </c>
      <c r="X2947" s="276">
        <f>IFERROR(IF(VLOOKUP($C2947,'MSCI Database'!$C:$R,10, FALSE)="","",VLOOKUP($C2947,'MSCI Database'!$C:$R,10, FALSE)),"")</f>
        <v>4652</v>
      </c>
      <c r="Y2947" s="229" t="str">
        <f>IFERROR(IF(VLOOKUP($C2947,'MSCI Database'!$C:$R,11, FALSE)="","",VLOOKUP($C2947,'MSCI Database'!$C:$R,11, FALSE)),"")</f>
        <v>2019</v>
      </c>
      <c r="Z2947" s="229" t="str">
        <f>IFERROR(IF(VLOOKUP($C2947,'MSCI Database'!$C:$R,12, FALSE)="","",VLOOKUP($C2947,'MSCI Database'!$C:$R,12, FALSE)),"")</f>
        <v>E.Segmt-Moderately High</v>
      </c>
      <c r="AA2947" s="229" t="str">
        <f>IFERROR(IF(VLOOKUP($C2947,'MSCI Database'!$C:$R,13, FALSE)="","",VLOOKUP($C2947,'MSCI Database'!$C:$R,13, FALSE)),"")</f>
        <v>Leads peers in data security management</v>
      </c>
    </row>
    <row r="2948" spans="1:27" s="130" customFormat="1" ht="15" hidden="1" customHeight="1" outlineLevel="1">
      <c r="A2948" s="130" t="s">
        <v>7564</v>
      </c>
      <c r="B2948" s="130" t="s">
        <v>7565</v>
      </c>
      <c r="C2948" s="130" t="s">
        <v>7566</v>
      </c>
      <c r="D2948" s="130" t="s">
        <v>12128</v>
      </c>
      <c r="E2948" s="130" t="s">
        <v>18682</v>
      </c>
      <c r="F2948" s="215">
        <v>2.1147718107089479E-2</v>
      </c>
      <c r="G2948" s="132" t="str">
        <f ca="1">IFERROR(_xll.BQL($A2948, "cur_mkt_cap(currency=EUR)")/1000000, " ")</f>
        <v xml:space="preserve"> </v>
      </c>
      <c r="M2948" s="308"/>
      <c r="N2948" s="215">
        <f t="shared" si="118"/>
        <v>2.2907381840477458E-4</v>
      </c>
      <c r="O2948" s="172" t="str">
        <f>IFERROR(IF(VLOOKUP($C2948,'MSCI Database'!$C:$R,2, FALSE)="","",VLOOKUP($C2948,'MSCI Database'!$C:$R,2, FALSE)),"")</f>
        <v>Household Durables</v>
      </c>
      <c r="P2948" s="229" t="str">
        <f>IFERROR(IF(VLOOKUP($C2948,'MSCI Database'!$C:$R,3, FALSE)="","",VLOOKUP($C2948,'MSCI Database'!$C:$R,3, FALSE)),"")</f>
        <v>BBB</v>
      </c>
      <c r="Q2948" s="229" t="str">
        <f>IFERROR(IF(VLOOKUP($C2948,'MSCI Database'!$C:$R,4, FALSE)="","",VLOOKUP($C2948,'MSCI Database'!$C:$R,4, FALSE)),"")</f>
        <v>-1</v>
      </c>
      <c r="R2948" s="229">
        <f>IFERROR(IF(VLOOKUP($C2948,'MSCI Database'!$C:$R,5, FALSE)="","",VLOOKUP($C2948,'MSCI Database'!$C:$R,5, FALSE)),"")</f>
        <v>5.2</v>
      </c>
      <c r="S2948" s="229">
        <f>IFERROR(IF(VLOOKUP($C2948,'MSCI Database'!$C:$R,6, FALSE)="","",VLOOKUP($C2948,'MSCI Database'!$C:$R,6, FALSE)),"")</f>
        <v>9.1</v>
      </c>
      <c r="T2948" s="229">
        <f>IFERROR(IF(VLOOKUP($C2948,'MSCI Database'!$C:$R,7, FALSE)="","",VLOOKUP($C2948,'MSCI Database'!$C:$R,7, FALSE)),"")</f>
        <v>4.5</v>
      </c>
      <c r="U2948" s="229">
        <f>IFERROR(IF(VLOOKUP($C2948,'MSCI Database'!$C:$R,8, FALSE)="","",VLOOKUP($C2948,'MSCI Database'!$C:$R,8, FALSE)),"")</f>
        <v>2.9</v>
      </c>
      <c r="V2948" s="229">
        <f>IFERROR(IF(VLOOKUP($C2948,'MSCI Database'!$C:$R,9, FALSE)="","",VLOOKUP($C2948,'MSCI Database'!$C:$R,9, FALSE)),"")</f>
        <v>4.3</v>
      </c>
      <c r="W2948" s="215">
        <f t="shared" ca="1" si="119"/>
        <v>0</v>
      </c>
      <c r="X2948" s="276">
        <f>IFERROR(IF(VLOOKUP($C2948,'MSCI Database'!$C:$R,10, FALSE)="","",VLOOKUP($C2948,'MSCI Database'!$C:$R,10, FALSE)),"")</f>
        <v>2925940</v>
      </c>
      <c r="Y2948" s="229" t="str">
        <f>IFERROR(IF(VLOOKUP($C2948,'MSCI Database'!$C:$R,11, FALSE)="","",VLOOKUP($C2948,'MSCI Database'!$C:$R,11, FALSE)),"")</f>
        <v>2019</v>
      </c>
      <c r="Z2948" s="229" t="str">
        <f>IFERROR(IF(VLOOKUP($C2948,'MSCI Database'!$C:$R,12, FALSE)="","",VLOOKUP($C2948,'MSCI Database'!$C:$R,12, FALSE)),"")</f>
        <v>Reported</v>
      </c>
      <c r="AA2948" s="229" t="str">
        <f>IFERROR(IF(VLOOKUP($C2948,'MSCI Database'!$C:$R,13, FALSE)="","",VLOOKUP($C2948,'MSCI Database'!$C:$R,13, FALSE)),"")</f>
        <v>Alleged violation of securities law amid weak board structure leads to the downgrade</v>
      </c>
    </row>
    <row r="2949" spans="1:27" s="130" customFormat="1" ht="15" hidden="1" customHeight="1" outlineLevel="1">
      <c r="A2949" s="130" t="s">
        <v>7956</v>
      </c>
      <c r="B2949" s="130" t="s">
        <v>7957</v>
      </c>
      <c r="C2949" s="130" t="s">
        <v>7958</v>
      </c>
      <c r="D2949" s="130" t="s">
        <v>12128</v>
      </c>
      <c r="E2949" s="130" t="s">
        <v>12133</v>
      </c>
      <c r="F2949" s="215">
        <v>2.109590242255693E-2</v>
      </c>
      <c r="G2949" s="132" t="str">
        <f ca="1">IFERROR(_xll.BQL($A2949, "cur_mkt_cap(currency=EUR)")/1000000, " ")</f>
        <v xml:space="preserve"> </v>
      </c>
      <c r="M2949" s="308"/>
      <c r="N2949" s="215">
        <f t="shared" si="118"/>
        <v>2.2851254665672962E-4</v>
      </c>
      <c r="O2949" s="172" t="str">
        <f>IFERROR(IF(VLOOKUP($C2949,'MSCI Database'!$C:$R,2, FALSE)="","",VLOOKUP($C2949,'MSCI Database'!$C:$R,2, FALSE)),"")</f>
        <v>Health Care Providers &amp; Services</v>
      </c>
      <c r="P2949" s="229" t="str">
        <f>IFERROR(IF(VLOOKUP($C2949,'MSCI Database'!$C:$R,3, FALSE)="","",VLOOKUP($C2949,'MSCI Database'!$C:$R,3, FALSE)),"")</f>
        <v>BBB</v>
      </c>
      <c r="Q2949" s="229" t="str">
        <f>IFERROR(IF(VLOOKUP($C2949,'MSCI Database'!$C:$R,4, FALSE)="","",VLOOKUP($C2949,'MSCI Database'!$C:$R,4, FALSE)),"")</f>
        <v>-3</v>
      </c>
      <c r="R2949" s="229">
        <f>IFERROR(IF(VLOOKUP($C2949,'MSCI Database'!$C:$R,5, FALSE)="","",VLOOKUP($C2949,'MSCI Database'!$C:$R,5, FALSE)),"")</f>
        <v>4.3</v>
      </c>
      <c r="S2949" s="229">
        <f>IFERROR(IF(VLOOKUP($C2949,'MSCI Database'!$C:$R,6, FALSE)="","",VLOOKUP($C2949,'MSCI Database'!$C:$R,6, FALSE)),"")</f>
        <v>8.6999999999999993</v>
      </c>
      <c r="T2949" s="229">
        <f>IFERROR(IF(VLOOKUP($C2949,'MSCI Database'!$C:$R,7, FALSE)="","",VLOOKUP($C2949,'MSCI Database'!$C:$R,7, FALSE)),"")</f>
        <v>6.3</v>
      </c>
      <c r="U2949" s="229">
        <f>IFERROR(IF(VLOOKUP($C2949,'MSCI Database'!$C:$R,8, FALSE)="","",VLOOKUP($C2949,'MSCI Database'!$C:$R,8, FALSE)),"")</f>
        <v>3.5</v>
      </c>
      <c r="V2949" s="229">
        <f>IFERROR(IF(VLOOKUP($C2949,'MSCI Database'!$C:$R,9, FALSE)="","",VLOOKUP($C2949,'MSCI Database'!$C:$R,9, FALSE)),"")</f>
        <v>4.5</v>
      </c>
      <c r="W2949" s="215">
        <f t="shared" ca="1" si="119"/>
        <v>0</v>
      </c>
      <c r="X2949" s="276">
        <f>IFERROR(IF(VLOOKUP($C2949,'MSCI Database'!$C:$R,10, FALSE)="","",VLOOKUP($C2949,'MSCI Database'!$C:$R,10, FALSE)),"")</f>
        <v>26936</v>
      </c>
      <c r="Y2949" s="229" t="str">
        <f>IFERROR(IF(VLOOKUP($C2949,'MSCI Database'!$C:$R,11, FALSE)="","",VLOOKUP($C2949,'MSCI Database'!$C:$R,11, FALSE)),"")</f>
        <v>2019</v>
      </c>
      <c r="Z2949" s="229" t="str">
        <f>IFERROR(IF(VLOOKUP($C2949,'MSCI Database'!$C:$R,12, FALSE)="","",VLOOKUP($C2949,'MSCI Database'!$C:$R,12, FALSE)),"")</f>
        <v>Reported</v>
      </c>
      <c r="AA2949" s="229" t="str">
        <f>IFERROR(IF(VLOOKUP($C2949,'MSCI Database'!$C:$R,13, FALSE)="","",VLOOKUP($C2949,'MSCI Database'!$C:$R,13, FALSE)),"")</f>
        <v>Subpar governance performance drives downgrade</v>
      </c>
    </row>
    <row r="2950" spans="1:27" s="130" customFormat="1" ht="15" hidden="1" customHeight="1" outlineLevel="1">
      <c r="A2950" s="130" t="s">
        <v>2102</v>
      </c>
      <c r="B2950" s="130" t="s">
        <v>2103</v>
      </c>
      <c r="C2950" s="130" t="s">
        <v>2104</v>
      </c>
      <c r="D2950" s="130" t="s">
        <v>18685</v>
      </c>
      <c r="E2950" s="130" t="s">
        <v>18674</v>
      </c>
      <c r="F2950" s="215">
        <v>2.4512624977220229E-2</v>
      </c>
      <c r="G2950" s="132" t="str">
        <f ca="1">IFERROR(_xll.BQL($A2950, "cur_mkt_cap(currency=EUR)")/1000000, " ")</f>
        <v xml:space="preserve"> </v>
      </c>
      <c r="M2950" s="308"/>
      <c r="N2950" s="215">
        <f t="shared" si="118"/>
        <v>2.6552276582378267E-4</v>
      </c>
      <c r="O2950" s="172" t="str">
        <f>IFERROR(IF(VLOOKUP($C2950,'MSCI Database'!$C:$R,2, FALSE)="","",VLOOKUP($C2950,'MSCI Database'!$C:$R,2, FALSE)),"")</f>
        <v>Retail - Food &amp; Staples</v>
      </c>
      <c r="P2950" s="229" t="str">
        <f>IFERROR(IF(VLOOKUP($C2950,'MSCI Database'!$C:$R,3, FALSE)="","",VLOOKUP($C2950,'MSCI Database'!$C:$R,3, FALSE)),"")</f>
        <v>AAA</v>
      </c>
      <c r="Q2950" s="229" t="str">
        <f>IFERROR(IF(VLOOKUP($C2950,'MSCI Database'!$C:$R,4, FALSE)="","",VLOOKUP($C2950,'MSCI Database'!$C:$R,4, FALSE)),"")</f>
        <v>0</v>
      </c>
      <c r="R2950" s="229">
        <f>IFERROR(IF(VLOOKUP($C2950,'MSCI Database'!$C:$R,5, FALSE)="","",VLOOKUP($C2950,'MSCI Database'!$C:$R,5, FALSE)),"")</f>
        <v>10</v>
      </c>
      <c r="S2950" s="229">
        <f>IFERROR(IF(VLOOKUP($C2950,'MSCI Database'!$C:$R,6, FALSE)="","",VLOOKUP($C2950,'MSCI Database'!$C:$R,6, FALSE)),"")</f>
        <v>7.6</v>
      </c>
      <c r="T2950" s="229">
        <f>IFERROR(IF(VLOOKUP($C2950,'MSCI Database'!$C:$R,7, FALSE)="","",VLOOKUP($C2950,'MSCI Database'!$C:$R,7, FALSE)),"")</f>
        <v>7</v>
      </c>
      <c r="U2950" s="229">
        <f>IFERROR(IF(VLOOKUP($C2950,'MSCI Database'!$C:$R,8, FALSE)="","",VLOOKUP($C2950,'MSCI Database'!$C:$R,8, FALSE)),"")</f>
        <v>6.7</v>
      </c>
      <c r="V2950" s="229">
        <f>IFERROR(IF(VLOOKUP($C2950,'MSCI Database'!$C:$R,9, FALSE)="","",VLOOKUP($C2950,'MSCI Database'!$C:$R,9, FALSE)),"")</f>
        <v>7</v>
      </c>
      <c r="W2950" s="215">
        <f t="shared" ca="1" si="119"/>
        <v>0</v>
      </c>
      <c r="X2950" s="276">
        <f>IFERROR(IF(VLOOKUP($C2950,'MSCI Database'!$C:$R,10, FALSE)="","",VLOOKUP($C2950,'MSCI Database'!$C:$R,10, FALSE)),"")</f>
        <v>197322</v>
      </c>
      <c r="Y2950" s="229" t="str">
        <f>IFERROR(IF(VLOOKUP($C2950,'MSCI Database'!$C:$R,11, FALSE)="","",VLOOKUP($C2950,'MSCI Database'!$C:$R,11, FALSE)),"")</f>
        <v>2019</v>
      </c>
      <c r="Z2950" s="229" t="str">
        <f>IFERROR(IF(VLOOKUP($C2950,'MSCI Database'!$C:$R,12, FALSE)="","",VLOOKUP($C2950,'MSCI Database'!$C:$R,12, FALSE)),"")</f>
        <v>Reported</v>
      </c>
      <c r="AA2950" s="229" t="str">
        <f>IFERROR(IF(VLOOKUP($C2950,'MSCI Database'!$C:$R,13, FALSE)="","",VLOOKUP($C2950,'MSCI Database'!$C:$R,13, FALSE)),"")</f>
        <v/>
      </c>
    </row>
    <row r="2951" spans="1:27" s="130" customFormat="1" ht="15" hidden="1" customHeight="1" outlineLevel="1">
      <c r="A2951" s="130" t="s">
        <v>1175</v>
      </c>
      <c r="B2951" s="130" t="s">
        <v>1176</v>
      </c>
      <c r="C2951" s="130" t="s">
        <v>1177</v>
      </c>
      <c r="D2951" s="130" t="s">
        <v>18681</v>
      </c>
      <c r="E2951" s="130" t="s">
        <v>18690</v>
      </c>
      <c r="F2951" s="215">
        <v>2.3606646461870461E-2</v>
      </c>
      <c r="G2951" s="132" t="str">
        <f ca="1">IFERROR(_xll.BQL($A2951, "cur_mkt_cap(currency=EUR)")/1000000, " ")</f>
        <v xml:space="preserve"> </v>
      </c>
      <c r="M2951" s="308"/>
      <c r="N2951" s="215">
        <f t="shared" si="118"/>
        <v>2.5570913218005224E-4</v>
      </c>
      <c r="O2951" s="172" t="str">
        <f>IFERROR(IF(VLOOKUP($C2951,'MSCI Database'!$C:$R,2, FALSE)="","",VLOOKUP($C2951,'MSCI Database'!$C:$R,2, FALSE)),"")</f>
        <v>Telecommunication Services</v>
      </c>
      <c r="P2951" s="229" t="str">
        <f>IFERROR(IF(VLOOKUP($C2951,'MSCI Database'!$C:$R,3, FALSE)="","",VLOOKUP($C2951,'MSCI Database'!$C:$R,3, FALSE)),"")</f>
        <v>AA</v>
      </c>
      <c r="Q2951" s="229" t="str">
        <f>IFERROR(IF(VLOOKUP($C2951,'MSCI Database'!$C:$R,4, FALSE)="","",VLOOKUP($C2951,'MSCI Database'!$C:$R,4, FALSE)),"")</f>
        <v>-1</v>
      </c>
      <c r="R2951" s="229">
        <f>IFERROR(IF(VLOOKUP($C2951,'MSCI Database'!$C:$R,5, FALSE)="","",VLOOKUP($C2951,'MSCI Database'!$C:$R,5, FALSE)),"")</f>
        <v>8.3000000000000007</v>
      </c>
      <c r="S2951" s="229">
        <f>IFERROR(IF(VLOOKUP($C2951,'MSCI Database'!$C:$R,6, FALSE)="","",VLOOKUP($C2951,'MSCI Database'!$C:$R,6, FALSE)),"")</f>
        <v>10</v>
      </c>
      <c r="T2951" s="229">
        <f>IFERROR(IF(VLOOKUP($C2951,'MSCI Database'!$C:$R,7, FALSE)="","",VLOOKUP($C2951,'MSCI Database'!$C:$R,7, FALSE)),"")</f>
        <v>7.9</v>
      </c>
      <c r="U2951" s="229">
        <f>IFERROR(IF(VLOOKUP($C2951,'MSCI Database'!$C:$R,8, FALSE)="","",VLOOKUP($C2951,'MSCI Database'!$C:$R,8, FALSE)),"")</f>
        <v>3.7</v>
      </c>
      <c r="V2951" s="229">
        <f>IFERROR(IF(VLOOKUP($C2951,'MSCI Database'!$C:$R,9, FALSE)="","",VLOOKUP($C2951,'MSCI Database'!$C:$R,9, FALSE)),"")</f>
        <v>6.4</v>
      </c>
      <c r="W2951" s="215">
        <f t="shared" ca="1" si="119"/>
        <v>0</v>
      </c>
      <c r="X2951" s="276">
        <f>IFERROR(IF(VLOOKUP($C2951,'MSCI Database'!$C:$R,10, FALSE)="","",VLOOKUP($C2951,'MSCI Database'!$C:$R,10, FALSE)),"")</f>
        <v>16295</v>
      </c>
      <c r="Y2951" s="229" t="str">
        <f>IFERROR(IF(VLOOKUP($C2951,'MSCI Database'!$C:$R,11, FALSE)="","",VLOOKUP($C2951,'MSCI Database'!$C:$R,11, FALSE)),"")</f>
        <v>2019</v>
      </c>
      <c r="Z2951" s="229" t="str">
        <f>IFERROR(IF(VLOOKUP($C2951,'MSCI Database'!$C:$R,12, FALSE)="","",VLOOKUP($C2951,'MSCI Database'!$C:$R,12, FALSE)),"")</f>
        <v>Reported</v>
      </c>
      <c r="AA2951" s="229" t="str">
        <f>IFERROR(IF(VLOOKUP($C2951,'MSCI Database'!$C:$R,13, FALSE)="","",VLOOKUP($C2951,'MSCI Database'!$C:$R,13, FALSE)),"")</f>
        <v>Dip in governance; but labor management, and data protection practices remain strong</v>
      </c>
    </row>
    <row r="2952" spans="1:27" s="130" customFormat="1" ht="15" hidden="1" customHeight="1" outlineLevel="1">
      <c r="A2952" s="130" t="s">
        <v>1059</v>
      </c>
      <c r="B2952" s="130" t="s">
        <v>1060</v>
      </c>
      <c r="C2952" s="130" t="s">
        <v>1061</v>
      </c>
      <c r="D2952" s="130" t="s">
        <v>12135</v>
      </c>
      <c r="E2952" s="130" t="s">
        <v>18688</v>
      </c>
      <c r="F2952" s="215">
        <v>1.6668805183244009E-2</v>
      </c>
      <c r="G2952" s="132" t="str">
        <f ca="1">IFERROR(_xll.BQL($A2952, "cur_mkt_cap(currency=EUR)")/1000000, " ")</f>
        <v xml:space="preserve"> </v>
      </c>
      <c r="M2952" s="308"/>
      <c r="N2952" s="215">
        <f t="shared" si="118"/>
        <v>1.8055786597093621E-4</v>
      </c>
      <c r="O2952" s="172" t="str">
        <f>IFERROR(IF(VLOOKUP($C2952,'MSCI Database'!$C:$R,2, FALSE)="","",VLOOKUP($C2952,'MSCI Database'!$C:$R,2, FALSE)),"")</f>
        <v>Banks</v>
      </c>
      <c r="P2952" s="229" t="str">
        <f>IFERROR(IF(VLOOKUP($C2952,'MSCI Database'!$C:$R,3, FALSE)="","",VLOOKUP($C2952,'MSCI Database'!$C:$R,3, FALSE)),"")</f>
        <v>AA</v>
      </c>
      <c r="Q2952" s="229" t="str">
        <f>IFERROR(IF(VLOOKUP($C2952,'MSCI Database'!$C:$R,4, FALSE)="","",VLOOKUP($C2952,'MSCI Database'!$C:$R,4, FALSE)),"")</f>
        <v>1</v>
      </c>
      <c r="R2952" s="229">
        <f>IFERROR(IF(VLOOKUP($C2952,'MSCI Database'!$C:$R,5, FALSE)="","",VLOOKUP($C2952,'MSCI Database'!$C:$R,5, FALSE)),"")</f>
        <v>8.4</v>
      </c>
      <c r="S2952" s="229">
        <f>IFERROR(IF(VLOOKUP($C2952,'MSCI Database'!$C:$R,6, FALSE)="","",VLOOKUP($C2952,'MSCI Database'!$C:$R,6, FALSE)),"")</f>
        <v>7.3</v>
      </c>
      <c r="T2952" s="229">
        <f>IFERROR(IF(VLOOKUP($C2952,'MSCI Database'!$C:$R,7, FALSE)="","",VLOOKUP($C2952,'MSCI Database'!$C:$R,7, FALSE)),"")</f>
        <v>4</v>
      </c>
      <c r="U2952" s="229">
        <f>IFERROR(IF(VLOOKUP($C2952,'MSCI Database'!$C:$R,8, FALSE)="","",VLOOKUP($C2952,'MSCI Database'!$C:$R,8, FALSE)),"")</f>
        <v>6.7</v>
      </c>
      <c r="V2952" s="229">
        <f>IFERROR(IF(VLOOKUP($C2952,'MSCI Database'!$C:$R,9, FALSE)="","",VLOOKUP($C2952,'MSCI Database'!$C:$R,9, FALSE)),"")</f>
        <v>5.3</v>
      </c>
      <c r="W2952" s="215">
        <f t="shared" ca="1" si="119"/>
        <v>0</v>
      </c>
      <c r="X2952" s="276">
        <f>IFERROR(IF(VLOOKUP($C2952,'MSCI Database'!$C:$R,10, FALSE)="","",VLOOKUP($C2952,'MSCI Database'!$C:$R,10, FALSE)),"")</f>
        <v>5231</v>
      </c>
      <c r="Y2952" s="229" t="str">
        <f>IFERROR(IF(VLOOKUP($C2952,'MSCI Database'!$C:$R,11, FALSE)="","",VLOOKUP($C2952,'MSCI Database'!$C:$R,11, FALSE)),"")</f>
        <v>2019</v>
      </c>
      <c r="Z2952" s="229" t="str">
        <f>IFERROR(IF(VLOOKUP($C2952,'MSCI Database'!$C:$R,12, FALSE)="","",VLOOKUP($C2952,'MSCI Database'!$C:$R,12, FALSE)),"")</f>
        <v>Reported</v>
      </c>
      <c r="AA2952" s="229" t="str">
        <f>IFERROR(IF(VLOOKUP($C2952,'MSCI Database'!$C:$R,13, FALSE)="","",VLOOKUP($C2952,'MSCI Database'!$C:$R,13, FALSE)),"")</f>
        <v>Enhanced assessment of environmental risk exposure drives upgrade</v>
      </c>
    </row>
    <row r="2953" spans="1:27" s="130" customFormat="1" ht="15" hidden="1" customHeight="1" outlineLevel="1">
      <c r="A2953" s="130" t="s">
        <v>6381</v>
      </c>
      <c r="B2953" s="130" t="s">
        <v>6382</v>
      </c>
      <c r="C2953" s="130" t="s">
        <v>6383</v>
      </c>
      <c r="D2953" s="130" t="s">
        <v>12128</v>
      </c>
      <c r="E2953" s="130" t="s">
        <v>18682</v>
      </c>
      <c r="F2953" s="215">
        <v>2.0795349520496709E-2</v>
      </c>
      <c r="G2953" s="132" t="str">
        <f ca="1">IFERROR(_xll.BQL($A2953, "cur_mkt_cap(currency=EUR)")/1000000, " ")</f>
        <v xml:space="preserve"> </v>
      </c>
      <c r="M2953" s="308"/>
      <c r="N2953" s="215">
        <f t="shared" si="118"/>
        <v>2.2525693295132041E-4</v>
      </c>
      <c r="O2953" s="172" t="str">
        <f>IFERROR(IF(VLOOKUP($C2953,'MSCI Database'!$C:$R,2, FALSE)="","",VLOOKUP($C2953,'MSCI Database'!$C:$R,2, FALSE)),"")</f>
        <v>Restaurants</v>
      </c>
      <c r="P2953" s="229" t="str">
        <f>IFERROR(IF(VLOOKUP($C2953,'MSCI Database'!$C:$R,3, FALSE)="","",VLOOKUP($C2953,'MSCI Database'!$C:$R,3, FALSE)),"")</f>
        <v>BB</v>
      </c>
      <c r="Q2953" s="229" t="str">
        <f>IFERROR(IF(VLOOKUP($C2953,'MSCI Database'!$C:$R,4, FALSE)="","",VLOOKUP($C2953,'MSCI Database'!$C:$R,4, FALSE)),"")</f>
        <v>-1</v>
      </c>
      <c r="R2953" s="229">
        <f>IFERROR(IF(VLOOKUP($C2953,'MSCI Database'!$C:$R,5, FALSE)="","",VLOOKUP($C2953,'MSCI Database'!$C:$R,5, FALSE)),"")</f>
        <v>3.2</v>
      </c>
      <c r="S2953" s="229">
        <f>IFERROR(IF(VLOOKUP($C2953,'MSCI Database'!$C:$R,6, FALSE)="","",VLOOKUP($C2953,'MSCI Database'!$C:$R,6, FALSE)),"")</f>
        <v>5.6</v>
      </c>
      <c r="T2953" s="229">
        <f>IFERROR(IF(VLOOKUP($C2953,'MSCI Database'!$C:$R,7, FALSE)="","",VLOOKUP($C2953,'MSCI Database'!$C:$R,7, FALSE)),"")</f>
        <v>3.1</v>
      </c>
      <c r="U2953" s="229">
        <f>IFERROR(IF(VLOOKUP($C2953,'MSCI Database'!$C:$R,8, FALSE)="","",VLOOKUP($C2953,'MSCI Database'!$C:$R,8, FALSE)),"")</f>
        <v>4.8</v>
      </c>
      <c r="V2953" s="229">
        <f>IFERROR(IF(VLOOKUP($C2953,'MSCI Database'!$C:$R,9, FALSE)="","",VLOOKUP($C2953,'MSCI Database'!$C:$R,9, FALSE)),"")</f>
        <v>4.0999999999999996</v>
      </c>
      <c r="W2953" s="215">
        <f t="shared" ca="1" si="119"/>
        <v>0</v>
      </c>
      <c r="X2953" s="276">
        <f>IFERROR(IF(VLOOKUP($C2953,'MSCI Database'!$C:$R,10, FALSE)="","",VLOOKUP($C2953,'MSCI Database'!$C:$R,10, FALSE)),"")</f>
        <v>437448</v>
      </c>
      <c r="Y2953" s="229" t="str">
        <f>IFERROR(IF(VLOOKUP($C2953,'MSCI Database'!$C:$R,11, FALSE)="","",VLOOKUP($C2953,'MSCI Database'!$C:$R,11, FALSE)),"")</f>
        <v>2019</v>
      </c>
      <c r="Z2953" s="229" t="str">
        <f>IFERROR(IF(VLOOKUP($C2953,'MSCI Database'!$C:$R,12, FALSE)="","",VLOOKUP($C2953,'MSCI Database'!$C:$R,12, FALSE)),"")</f>
        <v>Reported</v>
      </c>
      <c r="AA2953" s="229" t="str">
        <f>IFERROR(IF(VLOOKUP($C2953,'MSCI Database'!$C:$R,13, FALSE)="","",VLOOKUP($C2953,'MSCI Database'!$C:$R,13, FALSE)),"")</f>
        <v>Lagging measures to mitigate business ethics-related risks; labor challenges persist</v>
      </c>
    </row>
    <row r="2954" spans="1:27" s="130" customFormat="1" ht="15" hidden="1" customHeight="1" outlineLevel="1">
      <c r="A2954" s="130" t="s">
        <v>7392</v>
      </c>
      <c r="B2954" s="130" t="s">
        <v>7393</v>
      </c>
      <c r="C2954" s="130" t="s">
        <v>7394</v>
      </c>
      <c r="D2954" s="130" t="s">
        <v>12128</v>
      </c>
      <c r="E2954" s="130" t="s">
        <v>18674</v>
      </c>
      <c r="F2954" s="215">
        <v>2.0585404358013731E-2</v>
      </c>
      <c r="G2954" s="132" t="str">
        <f ca="1">IFERROR(_xll.BQL($A2954, "cur_mkt_cap(currency=EUR)")/1000000, " ")</f>
        <v xml:space="preserve"> </v>
      </c>
      <c r="M2954" s="308"/>
      <c r="N2954" s="215">
        <f t="shared" ref="N2954:N3017" si="120">IF(V2954&lt;&gt;"",VLOOKUP($A2954,$A$1737:$V$3221,6,FALSE)/SUMIF($V$1737:$V$3221,"&gt;0",$F$1737:$F$3221),0)</f>
        <v>2.2298278971836971E-4</v>
      </c>
      <c r="O2954" s="172" t="str">
        <f>IFERROR(IF(VLOOKUP($C2954,'MSCI Database'!$C:$R,2, FALSE)="","",VLOOKUP($C2954,'MSCI Database'!$C:$R,2, FALSE)),"")</f>
        <v>Food Products</v>
      </c>
      <c r="P2954" s="229" t="str">
        <f>IFERROR(IF(VLOOKUP($C2954,'MSCI Database'!$C:$R,3, FALSE)="","",VLOOKUP($C2954,'MSCI Database'!$C:$R,3, FALSE)),"")</f>
        <v>A</v>
      </c>
      <c r="Q2954" s="229" t="str">
        <f>IFERROR(IF(VLOOKUP($C2954,'MSCI Database'!$C:$R,4, FALSE)="","",VLOOKUP($C2954,'MSCI Database'!$C:$R,4, FALSE)),"")</f>
        <v>0</v>
      </c>
      <c r="R2954" s="229">
        <f>IFERROR(IF(VLOOKUP($C2954,'MSCI Database'!$C:$R,5, FALSE)="","",VLOOKUP($C2954,'MSCI Database'!$C:$R,5, FALSE)),"")</f>
        <v>7.1</v>
      </c>
      <c r="S2954" s="229">
        <f>IFERROR(IF(VLOOKUP($C2954,'MSCI Database'!$C:$R,6, FALSE)="","",VLOOKUP($C2954,'MSCI Database'!$C:$R,6, FALSE)),"")</f>
        <v>4.2</v>
      </c>
      <c r="T2954" s="229">
        <f>IFERROR(IF(VLOOKUP($C2954,'MSCI Database'!$C:$R,7, FALSE)="","",VLOOKUP($C2954,'MSCI Database'!$C:$R,7, FALSE)),"")</f>
        <v>5.7</v>
      </c>
      <c r="U2954" s="229">
        <f>IFERROR(IF(VLOOKUP($C2954,'MSCI Database'!$C:$R,8, FALSE)="","",VLOOKUP($C2954,'MSCI Database'!$C:$R,8, FALSE)),"")</f>
        <v>6.5</v>
      </c>
      <c r="V2954" s="229">
        <f>IFERROR(IF(VLOOKUP($C2954,'MSCI Database'!$C:$R,9, FALSE)="","",VLOOKUP($C2954,'MSCI Database'!$C:$R,9, FALSE)),"")</f>
        <v>5.3</v>
      </c>
      <c r="W2954" s="215">
        <f t="shared" ref="W2954:W3017" ca="1" si="121">IFERROR(IF(X2954&lt;&gt;"",VLOOKUP($A2954,$A$1737:$X$3221,6,FALSE)/100,0)*$G$1735/$G2954, 0)</f>
        <v>0</v>
      </c>
      <c r="X2954" s="276">
        <f>IFERROR(IF(VLOOKUP($C2954,'MSCI Database'!$C:$R,10, FALSE)="","",VLOOKUP($C2954,'MSCI Database'!$C:$R,10, FALSE)),"")</f>
        <v>320544</v>
      </c>
      <c r="Y2954" s="229" t="str">
        <f>IFERROR(IF(VLOOKUP($C2954,'MSCI Database'!$C:$R,11, FALSE)="","",VLOOKUP($C2954,'MSCI Database'!$C:$R,11, FALSE)),"")</f>
        <v>2019</v>
      </c>
      <c r="Z2954" s="229" t="str">
        <f>IFERROR(IF(VLOOKUP($C2954,'MSCI Database'!$C:$R,12, FALSE)="","",VLOOKUP($C2954,'MSCI Database'!$C:$R,12, FALSE)),"")</f>
        <v>E.Segmt-Moderately High</v>
      </c>
      <c r="AA2954" s="229" t="str">
        <f>IFERROR(IF(VLOOKUP($C2954,'MSCI Database'!$C:$R,13, FALSE)="","",VLOOKUP($C2954,'MSCI Database'!$C:$R,13, FALSE)),"")</f>
        <v>Strong quality assurance programs and corporate governance performance</v>
      </c>
    </row>
    <row r="2955" spans="1:27" s="130" customFormat="1" ht="15" hidden="1" customHeight="1" outlineLevel="1">
      <c r="A2955" s="130" t="s">
        <v>1791</v>
      </c>
      <c r="B2955" s="130" t="s">
        <v>1792</v>
      </c>
      <c r="C2955" s="130" t="s">
        <v>1793</v>
      </c>
      <c r="D2955" s="130" t="s">
        <v>12129</v>
      </c>
      <c r="E2955" s="130" t="s">
        <v>18682</v>
      </c>
      <c r="F2955" s="215">
        <v>2.386377492511111E-2</v>
      </c>
      <c r="G2955" s="132" t="str">
        <f ca="1">IFERROR(_xll.BQL($A2955, "cur_mkt_cap(currency=EUR)")/1000000, " ")</f>
        <v xml:space="preserve"> </v>
      </c>
      <c r="M2955" s="308"/>
      <c r="N2955" s="215">
        <f t="shared" si="120"/>
        <v>2.5849436879975832E-4</v>
      </c>
      <c r="O2955" s="172" t="str">
        <f>IFERROR(IF(VLOOKUP($C2955,'MSCI Database'!$C:$R,2, FALSE)="","",VLOOKUP($C2955,'MSCI Database'!$C:$R,2, FALSE)),"")</f>
        <v>Auto Components</v>
      </c>
      <c r="P2955" s="229" t="str">
        <f>IFERROR(IF(VLOOKUP($C2955,'MSCI Database'!$C:$R,3, FALSE)="","",VLOOKUP($C2955,'MSCI Database'!$C:$R,3, FALSE)),"")</f>
        <v>BBB</v>
      </c>
      <c r="Q2955" s="229" t="str">
        <f>IFERROR(IF(VLOOKUP($C2955,'MSCI Database'!$C:$R,4, FALSE)="","",VLOOKUP($C2955,'MSCI Database'!$C:$R,4, FALSE)),"")</f>
        <v>0</v>
      </c>
      <c r="R2955" s="229">
        <f>IFERROR(IF(VLOOKUP($C2955,'MSCI Database'!$C:$R,5, FALSE)="","",VLOOKUP($C2955,'MSCI Database'!$C:$R,5, FALSE)),"")</f>
        <v>4.7</v>
      </c>
      <c r="S2955" s="229">
        <f>IFERROR(IF(VLOOKUP($C2955,'MSCI Database'!$C:$R,6, FALSE)="","",VLOOKUP($C2955,'MSCI Database'!$C:$R,6, FALSE)),"")</f>
        <v>6.7</v>
      </c>
      <c r="T2955" s="229">
        <f>IFERROR(IF(VLOOKUP($C2955,'MSCI Database'!$C:$R,7, FALSE)="","",VLOOKUP($C2955,'MSCI Database'!$C:$R,7, FALSE)),"")</f>
        <v>3.9</v>
      </c>
      <c r="U2955" s="229">
        <f>IFERROR(IF(VLOOKUP($C2955,'MSCI Database'!$C:$R,8, FALSE)="","",VLOOKUP($C2955,'MSCI Database'!$C:$R,8, FALSE)),"")</f>
        <v>3.9</v>
      </c>
      <c r="V2955" s="229">
        <f>IFERROR(IF(VLOOKUP($C2955,'MSCI Database'!$C:$R,9, FALSE)="","",VLOOKUP($C2955,'MSCI Database'!$C:$R,9, FALSE)),"")</f>
        <v>4.4000000000000004</v>
      </c>
      <c r="W2955" s="215">
        <f t="shared" ca="1" si="121"/>
        <v>0</v>
      </c>
      <c r="X2955" s="276">
        <f>IFERROR(IF(VLOOKUP($C2955,'MSCI Database'!$C:$R,10, FALSE)="","",VLOOKUP($C2955,'MSCI Database'!$C:$R,10, FALSE)),"")</f>
        <v>3220000</v>
      </c>
      <c r="Y2955" s="229" t="str">
        <f>IFERROR(IF(VLOOKUP($C2955,'MSCI Database'!$C:$R,11, FALSE)="","",VLOOKUP($C2955,'MSCI Database'!$C:$R,11, FALSE)),"")</f>
        <v>2019</v>
      </c>
      <c r="Z2955" s="229" t="str">
        <f>IFERROR(IF(VLOOKUP($C2955,'MSCI Database'!$C:$R,12, FALSE)="","",VLOOKUP($C2955,'MSCI Database'!$C:$R,12, FALSE)),"")</f>
        <v>Reported</v>
      </c>
      <c r="AA2955" s="229" t="str">
        <f>IFERROR(IF(VLOOKUP($C2955,'MSCI Database'!$C:$R,13, FALSE)="","",VLOOKUP($C2955,'MSCI Database'!$C:$R,13, FALSE)),"")</f>
        <v>Governance practices remain strong, but business ethics policies lag those of peers</v>
      </c>
    </row>
    <row r="2956" spans="1:27" s="130" customFormat="1" ht="15" hidden="1" customHeight="1" outlineLevel="1">
      <c r="A2956" s="130" t="s">
        <v>7020</v>
      </c>
      <c r="B2956" s="130" t="s">
        <v>7021</v>
      </c>
      <c r="C2956" s="130" t="s">
        <v>7022</v>
      </c>
      <c r="D2956" s="130" t="s">
        <v>12128</v>
      </c>
      <c r="E2956" s="130" t="s">
        <v>18688</v>
      </c>
      <c r="F2956" s="215">
        <v>2.0531665894459601E-2</v>
      </c>
      <c r="G2956" s="132" t="str">
        <f ca="1">IFERROR(_xll.BQL($A2956, "cur_mkt_cap(currency=EUR)")/1000000, " ")</f>
        <v xml:space="preserve"> </v>
      </c>
      <c r="M2956" s="308"/>
      <c r="N2956" s="215">
        <f t="shared" si="120"/>
        <v>2.2240069027013544E-4</v>
      </c>
      <c r="O2956" s="172" t="str">
        <f>IFERROR(IF(VLOOKUP($C2956,'MSCI Database'!$C:$R,2, FALSE)="","",VLOOKUP($C2956,'MSCI Database'!$C:$R,2, FALSE)),"")</f>
        <v>Property &amp; Casualty Insurance</v>
      </c>
      <c r="P2956" s="229" t="str">
        <f>IFERROR(IF(VLOOKUP($C2956,'MSCI Database'!$C:$R,3, FALSE)="","",VLOOKUP($C2956,'MSCI Database'!$C:$R,3, FALSE)),"")</f>
        <v>B</v>
      </c>
      <c r="Q2956" s="229" t="str">
        <f>IFERROR(IF(VLOOKUP($C2956,'MSCI Database'!$C:$R,4, FALSE)="","",VLOOKUP($C2956,'MSCI Database'!$C:$R,4, FALSE)),"")</f>
        <v>0</v>
      </c>
      <c r="R2956" s="229">
        <f>IFERROR(IF(VLOOKUP($C2956,'MSCI Database'!$C:$R,5, FALSE)="","",VLOOKUP($C2956,'MSCI Database'!$C:$R,5, FALSE)),"")</f>
        <v>2.7</v>
      </c>
      <c r="S2956" s="229">
        <f>IFERROR(IF(VLOOKUP($C2956,'MSCI Database'!$C:$R,6, FALSE)="","",VLOOKUP($C2956,'MSCI Database'!$C:$R,6, FALSE)),"")</f>
        <v>1.9</v>
      </c>
      <c r="T2956" s="229">
        <f>IFERROR(IF(VLOOKUP($C2956,'MSCI Database'!$C:$R,7, FALSE)="","",VLOOKUP($C2956,'MSCI Database'!$C:$R,7, FALSE)),"")</f>
        <v>4.2</v>
      </c>
      <c r="U2956" s="229">
        <f>IFERROR(IF(VLOOKUP($C2956,'MSCI Database'!$C:$R,8, FALSE)="","",VLOOKUP($C2956,'MSCI Database'!$C:$R,8, FALSE)),"")</f>
        <v>3.9</v>
      </c>
      <c r="V2956" s="229">
        <f>IFERROR(IF(VLOOKUP($C2956,'MSCI Database'!$C:$R,9, FALSE)="","",VLOOKUP($C2956,'MSCI Database'!$C:$R,9, FALSE)),"")</f>
        <v>3.6</v>
      </c>
      <c r="W2956" s="215">
        <f t="shared" ca="1" si="121"/>
        <v>0</v>
      </c>
      <c r="X2956" s="276">
        <f>IFERROR(IF(VLOOKUP($C2956,'MSCI Database'!$C:$R,10, FALSE)="","",VLOOKUP($C2956,'MSCI Database'!$C:$R,10, FALSE)),"")</f>
        <v>86638</v>
      </c>
      <c r="Y2956" s="229" t="str">
        <f>IFERROR(IF(VLOOKUP($C2956,'MSCI Database'!$C:$R,11, FALSE)="","",VLOOKUP($C2956,'MSCI Database'!$C:$R,11, FALSE)),"")</f>
        <v>2019</v>
      </c>
      <c r="Z2956" s="229" t="str">
        <f>IFERROR(IF(VLOOKUP($C2956,'MSCI Database'!$C:$R,12, FALSE)="","",VLOOKUP($C2956,'MSCI Database'!$C:$R,12, FALSE)),"")</f>
        <v>E.Segmt-Moderately Low</v>
      </c>
      <c r="AA2956" s="229" t="str">
        <f>IFERROR(IF(VLOOKUP($C2956,'MSCI Database'!$C:$R,13, FALSE)="","",VLOOKUP($C2956,'MSCI Database'!$C:$R,13, FALSE)),"")</f>
        <v>Weak climate change mitigation and corporate governance</v>
      </c>
    </row>
    <row r="2957" spans="1:27" s="130" customFormat="1" ht="15" hidden="1" customHeight="1" outlineLevel="1">
      <c r="A2957" s="130" t="s">
        <v>7455</v>
      </c>
      <c r="B2957" s="130" t="s">
        <v>7456</v>
      </c>
      <c r="C2957" s="130" t="s">
        <v>7457</v>
      </c>
      <c r="D2957" s="130" t="s">
        <v>12128</v>
      </c>
      <c r="E2957" s="130" t="s">
        <v>18690</v>
      </c>
      <c r="F2957" s="215">
        <v>2.05065123083072E-2</v>
      </c>
      <c r="G2957" s="132" t="str">
        <f ca="1">IFERROR(_xll.BQL($A2957, "cur_mkt_cap(currency=EUR)")/1000000, " ")</f>
        <v xml:space="preserve"> </v>
      </c>
      <c r="M2957" s="308"/>
      <c r="N2957" s="215">
        <f t="shared" si="120"/>
        <v>2.2212822456025007E-4</v>
      </c>
      <c r="O2957" s="172" t="str">
        <f>IFERROR(IF(VLOOKUP($C2957,'MSCI Database'!$C:$R,2, FALSE)="","",VLOOKUP($C2957,'MSCI Database'!$C:$R,2, FALSE)),"")</f>
        <v>Telecommunication Services</v>
      </c>
      <c r="P2957" s="229" t="str">
        <f>IFERROR(IF(VLOOKUP($C2957,'MSCI Database'!$C:$R,3, FALSE)="","",VLOOKUP($C2957,'MSCI Database'!$C:$R,3, FALSE)),"")</f>
        <v>BB</v>
      </c>
      <c r="Q2957" s="229" t="str">
        <f>IFERROR(IF(VLOOKUP($C2957,'MSCI Database'!$C:$R,4, FALSE)="","",VLOOKUP($C2957,'MSCI Database'!$C:$R,4, FALSE)),"")</f>
        <v>0</v>
      </c>
      <c r="R2957" s="229">
        <f>IFERROR(IF(VLOOKUP($C2957,'MSCI Database'!$C:$R,5, FALSE)="","",VLOOKUP($C2957,'MSCI Database'!$C:$R,5, FALSE)),"")</f>
        <v>4.0999999999999996</v>
      </c>
      <c r="S2957" s="229">
        <f>IFERROR(IF(VLOOKUP($C2957,'MSCI Database'!$C:$R,6, FALSE)="","",VLOOKUP($C2957,'MSCI Database'!$C:$R,6, FALSE)),"")</f>
        <v>10</v>
      </c>
      <c r="T2957" s="229">
        <f>IFERROR(IF(VLOOKUP($C2957,'MSCI Database'!$C:$R,7, FALSE)="","",VLOOKUP($C2957,'MSCI Database'!$C:$R,7, FALSE)),"")</f>
        <v>4.5</v>
      </c>
      <c r="U2957" s="229">
        <f>IFERROR(IF(VLOOKUP($C2957,'MSCI Database'!$C:$R,8, FALSE)="","",VLOOKUP($C2957,'MSCI Database'!$C:$R,8, FALSE)),"")</f>
        <v>5.4</v>
      </c>
      <c r="V2957" s="229">
        <f>IFERROR(IF(VLOOKUP($C2957,'MSCI Database'!$C:$R,9, FALSE)="","",VLOOKUP($C2957,'MSCI Database'!$C:$R,9, FALSE)),"")</f>
        <v>5.0999999999999996</v>
      </c>
      <c r="W2957" s="215">
        <f t="shared" ca="1" si="121"/>
        <v>0</v>
      </c>
      <c r="X2957" s="276">
        <f>IFERROR(IF(VLOOKUP($C2957,'MSCI Database'!$C:$R,10, FALSE)="","",VLOOKUP($C2957,'MSCI Database'!$C:$R,10, FALSE)),"")</f>
        <v>2215255</v>
      </c>
      <c r="Y2957" s="229" t="str">
        <f>IFERROR(IF(VLOOKUP($C2957,'MSCI Database'!$C:$R,11, FALSE)="","",VLOOKUP($C2957,'MSCI Database'!$C:$R,11, FALSE)),"")</f>
        <v>2019</v>
      </c>
      <c r="Z2957" s="229" t="str">
        <f>IFERROR(IF(VLOOKUP($C2957,'MSCI Database'!$C:$R,12, FALSE)="","",VLOOKUP($C2957,'MSCI Database'!$C:$R,12, FALSE)),"")</f>
        <v>Reported</v>
      </c>
      <c r="AA2957" s="229" t="str">
        <f>IFERROR(IF(VLOOKUP($C2957,'MSCI Database'!$C:$R,13, FALSE)="","",VLOOKUP($C2957,'MSCI Database'!$C:$R,13, FALSE)),"")</f>
        <v>Layoffs and limited engagement initiatives may impact employee morale</v>
      </c>
    </row>
    <row r="2958" spans="1:27" s="130" customFormat="1" ht="15" hidden="1" customHeight="1" outlineLevel="1">
      <c r="A2958" s="130" t="s">
        <v>139</v>
      </c>
      <c r="B2958" s="130" t="s">
        <v>140</v>
      </c>
      <c r="C2958" s="130" t="s">
        <v>141</v>
      </c>
      <c r="D2958" s="130" t="s">
        <v>12131</v>
      </c>
      <c r="E2958" s="130" t="s">
        <v>100</v>
      </c>
      <c r="F2958" s="215">
        <v>2.4055893493886839E-2</v>
      </c>
      <c r="G2958" s="132" t="str">
        <f ca="1">IFERROR(_xll.BQL($A2958, "cur_mkt_cap(currency=EUR)")/1000000, " ")</f>
        <v xml:space="preserve"> </v>
      </c>
      <c r="M2958" s="308"/>
      <c r="N2958" s="215">
        <f t="shared" si="120"/>
        <v>2.605754129064113E-4</v>
      </c>
      <c r="O2958" s="172" t="str">
        <f>IFERROR(IF(VLOOKUP($C2958,'MSCI Database'!$C:$R,2, FALSE)="","",VLOOKUP($C2958,'MSCI Database'!$C:$R,2, FALSE)),"")</f>
        <v>Utilities</v>
      </c>
      <c r="P2958" s="229" t="str">
        <f>IFERROR(IF(VLOOKUP($C2958,'MSCI Database'!$C:$R,3, FALSE)="","",VLOOKUP($C2958,'MSCI Database'!$C:$R,3, FALSE)),"")</f>
        <v>A</v>
      </c>
      <c r="Q2958" s="229" t="str">
        <f>IFERROR(IF(VLOOKUP($C2958,'MSCI Database'!$C:$R,4, FALSE)="","",VLOOKUP($C2958,'MSCI Database'!$C:$R,4, FALSE)),"")</f>
        <v>0</v>
      </c>
      <c r="R2958" s="229">
        <f>IFERROR(IF(VLOOKUP($C2958,'MSCI Database'!$C:$R,5, FALSE)="","",VLOOKUP($C2958,'MSCI Database'!$C:$R,5, FALSE)),"")</f>
        <v>6</v>
      </c>
      <c r="S2958" s="229">
        <f>IFERROR(IF(VLOOKUP($C2958,'MSCI Database'!$C:$R,6, FALSE)="","",VLOOKUP($C2958,'MSCI Database'!$C:$R,6, FALSE)),"")</f>
        <v>6.3</v>
      </c>
      <c r="T2958" s="229">
        <f>IFERROR(IF(VLOOKUP($C2958,'MSCI Database'!$C:$R,7, FALSE)="","",VLOOKUP($C2958,'MSCI Database'!$C:$R,7, FALSE)),"")</f>
        <v>5.2</v>
      </c>
      <c r="U2958" s="229">
        <f>IFERROR(IF(VLOOKUP($C2958,'MSCI Database'!$C:$R,8, FALSE)="","",VLOOKUP($C2958,'MSCI Database'!$C:$R,8, FALSE)),"")</f>
        <v>5.9</v>
      </c>
      <c r="V2958" s="229">
        <f>IFERROR(IF(VLOOKUP($C2958,'MSCI Database'!$C:$R,9, FALSE)="","",VLOOKUP($C2958,'MSCI Database'!$C:$R,9, FALSE)),"")</f>
        <v>5.9</v>
      </c>
      <c r="W2958" s="215">
        <f t="shared" ca="1" si="121"/>
        <v>0</v>
      </c>
      <c r="X2958" s="276">
        <f>IFERROR(IF(VLOOKUP($C2958,'MSCI Database'!$C:$R,10, FALSE)="","",VLOOKUP($C2958,'MSCI Database'!$C:$R,10, FALSE)),"")</f>
        <v>31500000</v>
      </c>
      <c r="Y2958" s="229" t="str">
        <f>IFERROR(IF(VLOOKUP($C2958,'MSCI Database'!$C:$R,11, FALSE)="","",VLOOKUP($C2958,'MSCI Database'!$C:$R,11, FALSE)),"")</f>
        <v>2019</v>
      </c>
      <c r="Z2958" s="229" t="str">
        <f>IFERROR(IF(VLOOKUP($C2958,'MSCI Database'!$C:$R,12, FALSE)="","",VLOOKUP($C2958,'MSCI Database'!$C:$R,12, FALSE)),"")</f>
        <v>Reported</v>
      </c>
      <c r="AA2958" s="229" t="str">
        <f>IFERROR(IF(VLOOKUP($C2958,'MSCI Database'!$C:$R,13, FALSE)="","",VLOOKUP($C2958,'MSCI Database'!$C:$R,13, FALSE)),"")</f>
        <v>Continued investments to develop solutions for circular economy</v>
      </c>
    </row>
    <row r="2959" spans="1:27" s="130" customFormat="1" ht="15" hidden="1" customHeight="1" outlineLevel="1">
      <c r="A2959" s="130" t="s">
        <v>298</v>
      </c>
      <c r="B2959" s="130" t="s">
        <v>299</v>
      </c>
      <c r="C2959" s="130" t="s">
        <v>300</v>
      </c>
      <c r="D2959" s="130" t="s">
        <v>18724</v>
      </c>
      <c r="E2959" s="130" t="s">
        <v>18688</v>
      </c>
      <c r="F2959" s="215">
        <v>2.408304577673118E-2</v>
      </c>
      <c r="G2959" s="132" t="str">
        <f ca="1">IFERROR(_xll.BQL($A2959, "cur_mkt_cap(currency=EUR)")/1000000, " ")</f>
        <v xml:space="preserve"> </v>
      </c>
      <c r="M2959" s="308"/>
      <c r="N2959" s="215">
        <f t="shared" si="120"/>
        <v>2.6086952866292284E-4</v>
      </c>
      <c r="O2959" s="172" t="str">
        <f>IFERROR(IF(VLOOKUP($C2959,'MSCI Database'!$C:$R,2, FALSE)="","",VLOOKUP($C2959,'MSCI Database'!$C:$R,2, FALSE)),"")</f>
        <v>Banks</v>
      </c>
      <c r="P2959" s="229" t="str">
        <f>IFERROR(IF(VLOOKUP($C2959,'MSCI Database'!$C:$R,3, FALSE)="","",VLOOKUP($C2959,'MSCI Database'!$C:$R,3, FALSE)),"")</f>
        <v>AA</v>
      </c>
      <c r="Q2959" s="229" t="str">
        <f>IFERROR(IF(VLOOKUP($C2959,'MSCI Database'!$C:$R,4, FALSE)="","",VLOOKUP($C2959,'MSCI Database'!$C:$R,4, FALSE)),"")</f>
        <v>0</v>
      </c>
      <c r="R2959" s="229">
        <f>IFERROR(IF(VLOOKUP($C2959,'MSCI Database'!$C:$R,5, FALSE)="","",VLOOKUP($C2959,'MSCI Database'!$C:$R,5, FALSE)),"")</f>
        <v>8.3000000000000007</v>
      </c>
      <c r="S2959" s="229">
        <f>IFERROR(IF(VLOOKUP($C2959,'MSCI Database'!$C:$R,6, FALSE)="","",VLOOKUP($C2959,'MSCI Database'!$C:$R,6, FALSE)),"")</f>
        <v>7.2</v>
      </c>
      <c r="T2959" s="229">
        <f>IFERROR(IF(VLOOKUP($C2959,'MSCI Database'!$C:$R,7, FALSE)="","",VLOOKUP($C2959,'MSCI Database'!$C:$R,7, FALSE)),"")</f>
        <v>4.2</v>
      </c>
      <c r="U2959" s="229">
        <f>IFERROR(IF(VLOOKUP($C2959,'MSCI Database'!$C:$R,8, FALSE)="","",VLOOKUP($C2959,'MSCI Database'!$C:$R,8, FALSE)),"")</f>
        <v>4.9000000000000004</v>
      </c>
      <c r="V2959" s="229">
        <f>IFERROR(IF(VLOOKUP($C2959,'MSCI Database'!$C:$R,9, FALSE)="","",VLOOKUP($C2959,'MSCI Database'!$C:$R,9, FALSE)),"")</f>
        <v>4.8</v>
      </c>
      <c r="W2959" s="215">
        <f t="shared" ca="1" si="121"/>
        <v>0</v>
      </c>
      <c r="X2959" s="276">
        <f>IFERROR(IF(VLOOKUP($C2959,'MSCI Database'!$C:$R,10, FALSE)="","",VLOOKUP($C2959,'MSCI Database'!$C:$R,10, FALSE)),"")</f>
        <v>64834</v>
      </c>
      <c r="Y2959" s="229" t="str">
        <f>IFERROR(IF(VLOOKUP($C2959,'MSCI Database'!$C:$R,11, FALSE)="","",VLOOKUP($C2959,'MSCI Database'!$C:$R,11, FALSE)),"")</f>
        <v>2019</v>
      </c>
      <c r="Z2959" s="229" t="str">
        <f>IFERROR(IF(VLOOKUP($C2959,'MSCI Database'!$C:$R,12, FALSE)="","",VLOOKUP($C2959,'MSCI Database'!$C:$R,12, FALSE)),"")</f>
        <v>Reported</v>
      </c>
      <c r="AA2959" s="229" t="str">
        <f>IFERROR(IF(VLOOKUP($C2959,'MSCI Database'!$C:$R,13, FALSE)="","",VLOOKUP($C2959,'MSCI Database'!$C:$R,13, FALSE)),"")</f>
        <v>Leads peers in ESG integration in lending, corporate governance and financial inclusion</v>
      </c>
    </row>
    <row r="2960" spans="1:27" s="130" customFormat="1" ht="15" hidden="1" customHeight="1" outlineLevel="1">
      <c r="A2960" s="130" t="s">
        <v>7637</v>
      </c>
      <c r="B2960" s="130" t="s">
        <v>7638</v>
      </c>
      <c r="C2960" s="130" t="s">
        <v>7639</v>
      </c>
      <c r="D2960" s="130" t="s">
        <v>12128</v>
      </c>
      <c r="E2960" s="130" t="s">
        <v>18682</v>
      </c>
      <c r="F2960" s="215">
        <v>2.0371401349187121E-2</v>
      </c>
      <c r="G2960" s="132" t="str">
        <f ca="1">IFERROR(_xll.BQL($A2960, "cur_mkt_cap(currency=EUR)")/1000000, " ")</f>
        <v xml:space="preserve"> </v>
      </c>
      <c r="M2960" s="308"/>
      <c r="N2960" s="215">
        <f t="shared" si="120"/>
        <v>2.2066469156074443E-4</v>
      </c>
      <c r="O2960" s="172" t="str">
        <f>IFERROR(IF(VLOOKUP($C2960,'MSCI Database'!$C:$R,2, FALSE)="","",VLOOKUP($C2960,'MSCI Database'!$C:$R,2, FALSE)),"")</f>
        <v>Household Durables</v>
      </c>
      <c r="P2960" s="229" t="str">
        <f>IFERROR(IF(VLOOKUP($C2960,'MSCI Database'!$C:$R,3, FALSE)="","",VLOOKUP($C2960,'MSCI Database'!$C:$R,3, FALSE)),"")</f>
        <v>AA</v>
      </c>
      <c r="Q2960" s="229" t="str">
        <f>IFERROR(IF(VLOOKUP($C2960,'MSCI Database'!$C:$R,4, FALSE)="","",VLOOKUP($C2960,'MSCI Database'!$C:$R,4, FALSE)),"")</f>
        <v>1</v>
      </c>
      <c r="R2960" s="229">
        <f>IFERROR(IF(VLOOKUP($C2960,'MSCI Database'!$C:$R,5, FALSE)="","",VLOOKUP($C2960,'MSCI Database'!$C:$R,5, FALSE)),"")</f>
        <v>8.1</v>
      </c>
      <c r="S2960" s="229">
        <f>IFERROR(IF(VLOOKUP($C2960,'MSCI Database'!$C:$R,6, FALSE)="","",VLOOKUP($C2960,'MSCI Database'!$C:$R,6, FALSE)),"")</f>
        <v>10</v>
      </c>
      <c r="T2960" s="229">
        <f>IFERROR(IF(VLOOKUP($C2960,'MSCI Database'!$C:$R,7, FALSE)="","",VLOOKUP($C2960,'MSCI Database'!$C:$R,7, FALSE)),"")</f>
        <v>3.5</v>
      </c>
      <c r="U2960" s="229">
        <f>IFERROR(IF(VLOOKUP($C2960,'MSCI Database'!$C:$R,8, FALSE)="","",VLOOKUP($C2960,'MSCI Database'!$C:$R,8, FALSE)),"")</f>
        <v>6.1</v>
      </c>
      <c r="V2960" s="229">
        <f>IFERROR(IF(VLOOKUP($C2960,'MSCI Database'!$C:$R,9, FALSE)="","",VLOOKUP($C2960,'MSCI Database'!$C:$R,9, FALSE)),"")</f>
        <v>5.6</v>
      </c>
      <c r="W2960" s="215">
        <f t="shared" ca="1" si="121"/>
        <v>0</v>
      </c>
      <c r="X2960" s="276">
        <f>IFERROR(IF(VLOOKUP($C2960,'MSCI Database'!$C:$R,10, FALSE)="","",VLOOKUP($C2960,'MSCI Database'!$C:$R,10, FALSE)),"")</f>
        <v>355745</v>
      </c>
      <c r="Y2960" s="229" t="str">
        <f>IFERROR(IF(VLOOKUP($C2960,'MSCI Database'!$C:$R,11, FALSE)="","",VLOOKUP($C2960,'MSCI Database'!$C:$R,11, FALSE)),"")</f>
        <v>2019</v>
      </c>
      <c r="Z2960" s="229" t="str">
        <f>IFERROR(IF(VLOOKUP($C2960,'MSCI Database'!$C:$R,12, FALSE)="","",VLOOKUP($C2960,'MSCI Database'!$C:$R,12, FALSE)),"")</f>
        <v>Reported</v>
      </c>
      <c r="AA2960" s="229" t="str">
        <f>IFERROR(IF(VLOOKUP($C2960,'MSCI Database'!$C:$R,13, FALSE)="","",VLOOKUP($C2960,'MSCI Database'!$C:$R,13, FALSE)),"")</f>
        <v>Improved governance structures drive the upgrade</v>
      </c>
    </row>
    <row r="2961" spans="1:27" s="130" customFormat="1" ht="15" hidden="1" customHeight="1" outlineLevel="1">
      <c r="A2961" s="130" t="s">
        <v>7149</v>
      </c>
      <c r="B2961" s="130" t="s">
        <v>7150</v>
      </c>
      <c r="C2961" s="130" t="s">
        <v>7151</v>
      </c>
      <c r="D2961" s="130" t="s">
        <v>12128</v>
      </c>
      <c r="E2961" s="130" t="s">
        <v>18682</v>
      </c>
      <c r="F2961" s="215">
        <v>2.033787948007388E-2</v>
      </c>
      <c r="G2961" s="132" t="str">
        <f ca="1">IFERROR(_xll.BQL($A2961, "cur_mkt_cap(currency=EUR)")/1000000, " ")</f>
        <v xml:space="preserve"> </v>
      </c>
      <c r="M2961" s="308"/>
      <c r="N2961" s="215">
        <f t="shared" si="120"/>
        <v>2.2030157992293322E-4</v>
      </c>
      <c r="O2961" s="172" t="str">
        <f>IFERROR(IF(VLOOKUP($C2961,'MSCI Database'!$C:$R,2, FALSE)="","",VLOOKUP($C2961,'MSCI Database'!$C:$R,2, FALSE)),"")</f>
        <v>Leisure Products</v>
      </c>
      <c r="P2961" s="229" t="str">
        <f>IFERROR(IF(VLOOKUP($C2961,'MSCI Database'!$C:$R,3, FALSE)="","",VLOOKUP($C2961,'MSCI Database'!$C:$R,3, FALSE)),"")</f>
        <v>AA</v>
      </c>
      <c r="Q2961" s="229" t="str">
        <f>IFERROR(IF(VLOOKUP($C2961,'MSCI Database'!$C:$R,4, FALSE)="","",VLOOKUP($C2961,'MSCI Database'!$C:$R,4, FALSE)),"")</f>
        <v>0</v>
      </c>
      <c r="R2961" s="229">
        <f>IFERROR(IF(VLOOKUP($C2961,'MSCI Database'!$C:$R,5, FALSE)="","",VLOOKUP($C2961,'MSCI Database'!$C:$R,5, FALSE)),"")</f>
        <v>8.4</v>
      </c>
      <c r="S2961" s="229">
        <f>IFERROR(IF(VLOOKUP($C2961,'MSCI Database'!$C:$R,6, FALSE)="","",VLOOKUP($C2961,'MSCI Database'!$C:$R,6, FALSE)),"")</f>
        <v>6</v>
      </c>
      <c r="T2961" s="229">
        <f>IFERROR(IF(VLOOKUP($C2961,'MSCI Database'!$C:$R,7, FALSE)="","",VLOOKUP($C2961,'MSCI Database'!$C:$R,7, FALSE)),"")</f>
        <v>5.2</v>
      </c>
      <c r="U2961" s="229">
        <f>IFERROR(IF(VLOOKUP($C2961,'MSCI Database'!$C:$R,8, FALSE)="","",VLOOKUP($C2961,'MSCI Database'!$C:$R,8, FALSE)),"")</f>
        <v>6.6</v>
      </c>
      <c r="V2961" s="229">
        <f>IFERROR(IF(VLOOKUP($C2961,'MSCI Database'!$C:$R,9, FALSE)="","",VLOOKUP($C2961,'MSCI Database'!$C:$R,9, FALSE)),"")</f>
        <v>5.9</v>
      </c>
      <c r="W2961" s="215">
        <f t="shared" ca="1" si="121"/>
        <v>0</v>
      </c>
      <c r="X2961" s="276">
        <f>IFERROR(IF(VLOOKUP($C2961,'MSCI Database'!$C:$R,10, FALSE)="","",VLOOKUP($C2961,'MSCI Database'!$C:$R,10, FALSE)),"")</f>
        <v>12864</v>
      </c>
      <c r="Y2961" s="229" t="str">
        <f>IFERROR(IF(VLOOKUP($C2961,'MSCI Database'!$C:$R,11, FALSE)="","",VLOOKUP($C2961,'MSCI Database'!$C:$R,11, FALSE)),"")</f>
        <v>2019</v>
      </c>
      <c r="Z2961" s="229" t="str">
        <f>IFERROR(IF(VLOOKUP($C2961,'MSCI Database'!$C:$R,12, FALSE)="","",VLOOKUP($C2961,'MSCI Database'!$C:$R,12, FALSE)),"")</f>
        <v>Reported</v>
      </c>
      <c r="AA2961" s="229" t="str">
        <f>IFERROR(IF(VLOOKUP($C2961,'MSCI Database'!$C:$R,13, FALSE)="","",VLOOKUP($C2961,'MSCI Database'!$C:$R,13, FALSE)),"")</f>
        <v>Leading supply chain labor management and product quality maintenance systems</v>
      </c>
    </row>
    <row r="2962" spans="1:27" s="130" customFormat="1" ht="15" hidden="1" customHeight="1" outlineLevel="1">
      <c r="A2962" s="130" t="s">
        <v>1787</v>
      </c>
      <c r="B2962" s="130" t="s">
        <v>1788</v>
      </c>
      <c r="C2962" s="130" t="s">
        <v>1789</v>
      </c>
      <c r="D2962" s="130" t="s">
        <v>12129</v>
      </c>
      <c r="E2962" s="130" t="s">
        <v>12133</v>
      </c>
      <c r="F2962" s="215">
        <v>2.3800907127382139E-2</v>
      </c>
      <c r="G2962" s="132" t="str">
        <f ca="1">IFERROR(_xll.BQL($A2962, "cur_mkt_cap(currency=EUR)")/1000000, " ")</f>
        <v xml:space="preserve"> </v>
      </c>
      <c r="M2962" s="308"/>
      <c r="N2962" s="215">
        <f t="shared" si="120"/>
        <v>2.5781337965437881E-4</v>
      </c>
      <c r="O2962" s="172" t="str">
        <f>IFERROR(IF(VLOOKUP($C2962,'MSCI Database'!$C:$R,2, FALSE)="","",VLOOKUP($C2962,'MSCI Database'!$C:$R,2, FALSE)),"")</f>
        <v>Health Care Equipment &amp; Supplies</v>
      </c>
      <c r="P2962" s="229" t="str">
        <f>IFERROR(IF(VLOOKUP($C2962,'MSCI Database'!$C:$R,3, FALSE)="","",VLOOKUP($C2962,'MSCI Database'!$C:$R,3, FALSE)),"")</f>
        <v>A</v>
      </c>
      <c r="Q2962" s="229" t="str">
        <f>IFERROR(IF(VLOOKUP($C2962,'MSCI Database'!$C:$R,4, FALSE)="","",VLOOKUP($C2962,'MSCI Database'!$C:$R,4, FALSE)),"")</f>
        <v>1</v>
      </c>
      <c r="R2962" s="229">
        <f>IFERROR(IF(VLOOKUP($C2962,'MSCI Database'!$C:$R,5, FALSE)="","",VLOOKUP($C2962,'MSCI Database'!$C:$R,5, FALSE)),"")</f>
        <v>6.3</v>
      </c>
      <c r="S2962" s="229">
        <f>IFERROR(IF(VLOOKUP($C2962,'MSCI Database'!$C:$R,6, FALSE)="","",VLOOKUP($C2962,'MSCI Database'!$C:$R,6, FALSE)),"")</f>
        <v>10</v>
      </c>
      <c r="T2962" s="229">
        <f>IFERROR(IF(VLOOKUP($C2962,'MSCI Database'!$C:$R,7, FALSE)="","",VLOOKUP($C2962,'MSCI Database'!$C:$R,7, FALSE)),"")</f>
        <v>6.7</v>
      </c>
      <c r="U2962" s="229">
        <f>IFERROR(IF(VLOOKUP($C2962,'MSCI Database'!$C:$R,8, FALSE)="","",VLOOKUP($C2962,'MSCI Database'!$C:$R,8, FALSE)),"")</f>
        <v>4.0999999999999996</v>
      </c>
      <c r="V2962" s="229">
        <f>IFERROR(IF(VLOOKUP($C2962,'MSCI Database'!$C:$R,9, FALSE)="","",VLOOKUP($C2962,'MSCI Database'!$C:$R,9, FALSE)),"")</f>
        <v>5.9</v>
      </c>
      <c r="W2962" s="215">
        <f t="shared" ca="1" si="121"/>
        <v>0</v>
      </c>
      <c r="X2962" s="276">
        <f>IFERROR(IF(VLOOKUP($C2962,'MSCI Database'!$C:$R,10, FALSE)="","",VLOOKUP($C2962,'MSCI Database'!$C:$R,10, FALSE)),"")</f>
        <v>29870</v>
      </c>
      <c r="Y2962" s="229" t="str">
        <f>IFERROR(IF(VLOOKUP($C2962,'MSCI Database'!$C:$R,11, FALSE)="","",VLOOKUP($C2962,'MSCI Database'!$C:$R,11, FALSE)),"")</f>
        <v>2019</v>
      </c>
      <c r="Z2962" s="229" t="str">
        <f>IFERROR(IF(VLOOKUP($C2962,'MSCI Database'!$C:$R,12, FALSE)="","",VLOOKUP($C2962,'MSCI Database'!$C:$R,12, FALSE)),"")</f>
        <v>E.Segmt-Moderate</v>
      </c>
      <c r="AA2962" s="229" t="str">
        <f>IFERROR(IF(VLOOKUP($C2962,'MSCI Database'!$C:$R,13, FALSE)="","",VLOOKUP($C2962,'MSCI Database'!$C:$R,13, FALSE)),"")</f>
        <v>Improved anti-corruption measures drive upgrade</v>
      </c>
    </row>
    <row r="2963" spans="1:27" s="130" customFormat="1" ht="15" hidden="1" customHeight="1" outlineLevel="1">
      <c r="A2963" s="130" t="s">
        <v>7059</v>
      </c>
      <c r="B2963" s="130" t="s">
        <v>7060</v>
      </c>
      <c r="C2963" s="130" t="s">
        <v>7061</v>
      </c>
      <c r="D2963" s="130" t="s">
        <v>12128</v>
      </c>
      <c r="E2963" s="130" t="s">
        <v>18690</v>
      </c>
      <c r="F2963" s="215">
        <v>2.0324659964251379E-2</v>
      </c>
      <c r="G2963" s="132" t="str">
        <f ca="1">IFERROR(_xll.BQL($A2963, "cur_mkt_cap(currency=EUR)")/1000000, " ")</f>
        <v xml:space="preserve"> </v>
      </c>
      <c r="M2963" s="308"/>
      <c r="N2963" s="215">
        <f t="shared" si="120"/>
        <v>2.2015838504244598E-4</v>
      </c>
      <c r="O2963" s="172" t="str">
        <f>IFERROR(IF(VLOOKUP($C2963,'MSCI Database'!$C:$R,2, FALSE)="","",VLOOKUP($C2963,'MSCI Database'!$C:$R,2, FALSE)),"")</f>
        <v>Media &amp; Entertainment</v>
      </c>
      <c r="P2963" s="229" t="str">
        <f>IFERROR(IF(VLOOKUP($C2963,'MSCI Database'!$C:$R,3, FALSE)="","",VLOOKUP($C2963,'MSCI Database'!$C:$R,3, FALSE)),"")</f>
        <v>BB</v>
      </c>
      <c r="Q2963" s="229" t="str">
        <f>IFERROR(IF(VLOOKUP($C2963,'MSCI Database'!$C:$R,4, FALSE)="","",VLOOKUP($C2963,'MSCI Database'!$C:$R,4, FALSE)),"")</f>
        <v>1</v>
      </c>
      <c r="R2963" s="229">
        <f>IFERROR(IF(VLOOKUP($C2963,'MSCI Database'!$C:$R,5, FALSE)="","",VLOOKUP($C2963,'MSCI Database'!$C:$R,5, FALSE)),"")</f>
        <v>4.2</v>
      </c>
      <c r="S2963" s="229">
        <f>IFERROR(IF(VLOOKUP($C2963,'MSCI Database'!$C:$R,6, FALSE)="","",VLOOKUP($C2963,'MSCI Database'!$C:$R,6, FALSE)),"")</f>
        <v>6.7</v>
      </c>
      <c r="T2963" s="229">
        <f>IFERROR(IF(VLOOKUP($C2963,'MSCI Database'!$C:$R,7, FALSE)="","",VLOOKUP($C2963,'MSCI Database'!$C:$R,7, FALSE)),"")</f>
        <v>4.5</v>
      </c>
      <c r="U2963" s="229">
        <f>IFERROR(IF(VLOOKUP($C2963,'MSCI Database'!$C:$R,8, FALSE)="","",VLOOKUP($C2963,'MSCI Database'!$C:$R,8, FALSE)),"")</f>
        <v>4</v>
      </c>
      <c r="V2963" s="229">
        <f>IFERROR(IF(VLOOKUP($C2963,'MSCI Database'!$C:$R,9, FALSE)="","",VLOOKUP($C2963,'MSCI Database'!$C:$R,9, FALSE)),"")</f>
        <v>4.3</v>
      </c>
      <c r="W2963" s="215">
        <f t="shared" ca="1" si="121"/>
        <v>0</v>
      </c>
      <c r="X2963" s="276">
        <f>IFERROR(IF(VLOOKUP($C2963,'MSCI Database'!$C:$R,10, FALSE)="","",VLOOKUP($C2963,'MSCI Database'!$C:$R,10, FALSE)),"")</f>
        <v>149293</v>
      </c>
      <c r="Y2963" s="229" t="str">
        <f>IFERROR(IF(VLOOKUP($C2963,'MSCI Database'!$C:$R,11, FALSE)="","",VLOOKUP($C2963,'MSCI Database'!$C:$R,11, FALSE)),"")</f>
        <v>2019</v>
      </c>
      <c r="Z2963" s="229" t="str">
        <f>IFERROR(IF(VLOOKUP($C2963,'MSCI Database'!$C:$R,12, FALSE)="","",VLOOKUP($C2963,'MSCI Database'!$C:$R,12, FALSE)),"")</f>
        <v>E.Segmt-Moderately High</v>
      </c>
      <c r="AA2963" s="229" t="str">
        <f>IFERROR(IF(VLOOKUP($C2963,'MSCI Database'!$C:$R,13, FALSE)="","",VLOOKUP($C2963,'MSCI Database'!$C:$R,13, FALSE)),"")</f>
        <v>Improvements in data security drive upgrade</v>
      </c>
    </row>
    <row r="2964" spans="1:27" s="130" customFormat="1" ht="15" hidden="1" customHeight="1" outlineLevel="1">
      <c r="A2964" s="130" t="s">
        <v>3077</v>
      </c>
      <c r="B2964" s="130" t="s">
        <v>3078</v>
      </c>
      <c r="C2964" s="130" t="s">
        <v>3079</v>
      </c>
      <c r="D2964" s="130" t="s">
        <v>18706</v>
      </c>
      <c r="E2964" s="130" t="s">
        <v>18689</v>
      </c>
      <c r="F2964" s="215">
        <v>2.026624975220441E-2</v>
      </c>
      <c r="G2964" s="132" t="str">
        <f ca="1">IFERROR(_xll.BQL($A2964, "cur_mkt_cap(currency=EUR)")/1000000, " ")</f>
        <v xml:space="preserve"> </v>
      </c>
      <c r="M2964" s="308"/>
      <c r="N2964" s="215">
        <f t="shared" si="120"/>
        <v>2.1952568083106601E-4</v>
      </c>
      <c r="O2964" s="172" t="str">
        <f>IFERROR(IF(VLOOKUP($C2964,'MSCI Database'!$C:$R,2, FALSE)="","",VLOOKUP($C2964,'MSCI Database'!$C:$R,2, FALSE)),"")</f>
        <v>Software &amp; Services</v>
      </c>
      <c r="P2964" s="229" t="str">
        <f>IFERROR(IF(VLOOKUP($C2964,'MSCI Database'!$C:$R,3, FALSE)="","",VLOOKUP($C2964,'MSCI Database'!$C:$R,3, FALSE)),"")</f>
        <v>BB</v>
      </c>
      <c r="Q2964" s="229" t="str">
        <f>IFERROR(IF(VLOOKUP($C2964,'MSCI Database'!$C:$R,4, FALSE)="","",VLOOKUP($C2964,'MSCI Database'!$C:$R,4, FALSE)),"")</f>
        <v>0</v>
      </c>
      <c r="R2964" s="229">
        <f>IFERROR(IF(VLOOKUP($C2964,'MSCI Database'!$C:$R,5, FALSE)="","",VLOOKUP($C2964,'MSCI Database'!$C:$R,5, FALSE)),"")</f>
        <v>2.9</v>
      </c>
      <c r="S2964" s="229">
        <f>IFERROR(IF(VLOOKUP($C2964,'MSCI Database'!$C:$R,6, FALSE)="","",VLOOKUP($C2964,'MSCI Database'!$C:$R,6, FALSE)),"")</f>
        <v>3.9</v>
      </c>
      <c r="T2964" s="229">
        <f>IFERROR(IF(VLOOKUP($C2964,'MSCI Database'!$C:$R,7, FALSE)="","",VLOOKUP($C2964,'MSCI Database'!$C:$R,7, FALSE)),"")</f>
        <v>3.2</v>
      </c>
      <c r="U2964" s="229">
        <f>IFERROR(IF(VLOOKUP($C2964,'MSCI Database'!$C:$R,8, FALSE)="","",VLOOKUP($C2964,'MSCI Database'!$C:$R,8, FALSE)),"")</f>
        <v>4.4000000000000004</v>
      </c>
      <c r="V2964" s="229">
        <f>IFERROR(IF(VLOOKUP($C2964,'MSCI Database'!$C:$R,9, FALSE)="","",VLOOKUP($C2964,'MSCI Database'!$C:$R,9, FALSE)),"")</f>
        <v>3.7</v>
      </c>
      <c r="W2964" s="215">
        <f t="shared" ca="1" si="121"/>
        <v>0</v>
      </c>
      <c r="X2964" s="276">
        <f>IFERROR(IF(VLOOKUP($C2964,'MSCI Database'!$C:$R,10, FALSE)="","",VLOOKUP($C2964,'MSCI Database'!$C:$R,10, FALSE)),"")</f>
        <v>25301</v>
      </c>
      <c r="Y2964" s="229" t="str">
        <f>IFERROR(IF(VLOOKUP($C2964,'MSCI Database'!$C:$R,11, FALSE)="","",VLOOKUP($C2964,'MSCI Database'!$C:$R,11, FALSE)),"")</f>
        <v>2019</v>
      </c>
      <c r="Z2964" s="229" t="str">
        <f>IFERROR(IF(VLOOKUP($C2964,'MSCI Database'!$C:$R,12, FALSE)="","",VLOOKUP($C2964,'MSCI Database'!$C:$R,12, FALSE)),"")</f>
        <v>E.Segmt-Moderately High</v>
      </c>
      <c r="AA2964" s="229" t="str">
        <f>IFERROR(IF(VLOOKUP($C2964,'MSCI Database'!$C:$R,13, FALSE)="","",VLOOKUP($C2964,'MSCI Database'!$C:$R,13, FALSE)),"")</f>
        <v>Lags peers in talent management programs</v>
      </c>
    </row>
    <row r="2965" spans="1:27" s="130" customFormat="1" ht="15" hidden="1" customHeight="1" outlineLevel="1">
      <c r="A2965" s="130" t="s">
        <v>8226</v>
      </c>
      <c r="B2965" s="130" t="s">
        <v>8227</v>
      </c>
      <c r="C2965" s="130" t="s">
        <v>8228</v>
      </c>
      <c r="D2965" s="130" t="s">
        <v>12128</v>
      </c>
      <c r="E2965" s="130" t="s">
        <v>18682</v>
      </c>
      <c r="F2965" s="215">
        <v>2.0185908237347078E-2</v>
      </c>
      <c r="G2965" s="132" t="str">
        <f ca="1">IFERROR(_xll.BQL($A2965, "cur_mkt_cap(currency=EUR)")/1000000, " ")</f>
        <v xml:space="preserve"> </v>
      </c>
      <c r="M2965" s="308"/>
      <c r="N2965" s="215">
        <f t="shared" si="120"/>
        <v>2.1865541494745641E-4</v>
      </c>
      <c r="O2965" s="172" t="str">
        <f>IFERROR(IF(VLOOKUP($C2965,'MSCI Database'!$C:$R,2, FALSE)="","",VLOOKUP($C2965,'MSCI Database'!$C:$R,2, FALSE)),"")</f>
        <v>Hotels &amp; Travel</v>
      </c>
      <c r="P2965" s="229" t="str">
        <f>IFERROR(IF(VLOOKUP($C2965,'MSCI Database'!$C:$R,3, FALSE)="","",VLOOKUP($C2965,'MSCI Database'!$C:$R,3, FALSE)),"")</f>
        <v>AA</v>
      </c>
      <c r="Q2965" s="229" t="str">
        <f>IFERROR(IF(VLOOKUP($C2965,'MSCI Database'!$C:$R,4, FALSE)="","",VLOOKUP($C2965,'MSCI Database'!$C:$R,4, FALSE)),"")</f>
        <v>0</v>
      </c>
      <c r="R2965" s="229">
        <f>IFERROR(IF(VLOOKUP($C2965,'MSCI Database'!$C:$R,5, FALSE)="","",VLOOKUP($C2965,'MSCI Database'!$C:$R,5, FALSE)),"")</f>
        <v>8.3000000000000007</v>
      </c>
      <c r="S2965" s="229">
        <f>IFERROR(IF(VLOOKUP($C2965,'MSCI Database'!$C:$R,6, FALSE)="","",VLOOKUP($C2965,'MSCI Database'!$C:$R,6, FALSE)),"")</f>
        <v>6.1</v>
      </c>
      <c r="T2965" s="229">
        <f>IFERROR(IF(VLOOKUP($C2965,'MSCI Database'!$C:$R,7, FALSE)="","",VLOOKUP($C2965,'MSCI Database'!$C:$R,7, FALSE)),"")</f>
        <v>4.4000000000000004</v>
      </c>
      <c r="U2965" s="229">
        <f>IFERROR(IF(VLOOKUP($C2965,'MSCI Database'!$C:$R,8, FALSE)="","",VLOOKUP($C2965,'MSCI Database'!$C:$R,8, FALSE)),"")</f>
        <v>5.5</v>
      </c>
      <c r="V2965" s="229">
        <f>IFERROR(IF(VLOOKUP($C2965,'MSCI Database'!$C:$R,9, FALSE)="","",VLOOKUP($C2965,'MSCI Database'!$C:$R,9, FALSE)),"")</f>
        <v>5.4</v>
      </c>
      <c r="W2965" s="215">
        <f t="shared" ca="1" si="121"/>
        <v>0</v>
      </c>
      <c r="X2965" s="276">
        <f>IFERROR(IF(VLOOKUP($C2965,'MSCI Database'!$C:$R,10, FALSE)="","",VLOOKUP($C2965,'MSCI Database'!$C:$R,10, FALSE)),"")</f>
        <v>213971</v>
      </c>
      <c r="Y2965" s="229" t="str">
        <f>IFERROR(IF(VLOOKUP($C2965,'MSCI Database'!$C:$R,11, FALSE)="","",VLOOKUP($C2965,'MSCI Database'!$C:$R,11, FALSE)),"")</f>
        <v>2019</v>
      </c>
      <c r="Z2965" s="229" t="str">
        <f>IFERROR(IF(VLOOKUP($C2965,'MSCI Database'!$C:$R,12, FALSE)="","",VLOOKUP($C2965,'MSCI Database'!$C:$R,12, FALSE)),"")</f>
        <v>Reported</v>
      </c>
      <c r="AA2965" s="229" t="str">
        <f>IFERROR(IF(VLOOKUP($C2965,'MSCI Database'!$C:$R,13, FALSE)="","",VLOOKUP($C2965,'MSCI Database'!$C:$R,13, FALSE)),"")</f>
        <v>Leads peers in governance practices but COVID-related closures pose labor management challenges</v>
      </c>
    </row>
    <row r="2966" spans="1:27" s="130" customFormat="1" ht="15" hidden="1" customHeight="1" outlineLevel="1">
      <c r="A2966" s="130" t="s">
        <v>601</v>
      </c>
      <c r="B2966" s="130" t="s">
        <v>602</v>
      </c>
      <c r="C2966" s="130" t="s">
        <v>603</v>
      </c>
      <c r="D2966" s="130" t="s">
        <v>12128</v>
      </c>
      <c r="E2966" s="130" t="s">
        <v>18684</v>
      </c>
      <c r="F2966" s="215">
        <v>2.0183661636657468E-2</v>
      </c>
      <c r="G2966" s="132" t="str">
        <f ca="1">IFERROR(_xll.BQL($A2966, "cur_mkt_cap(currency=EUR)")/1000000, " ")</f>
        <v xml:space="preserve"> </v>
      </c>
      <c r="M2966" s="308"/>
      <c r="N2966" s="215">
        <f t="shared" si="120"/>
        <v>2.1863107958437877E-4</v>
      </c>
      <c r="O2966" s="172" t="str">
        <f>IFERROR(IF(VLOOKUP($C2966,'MSCI Database'!$C:$R,2, FALSE)="","",VLOOKUP($C2966,'MSCI Database'!$C:$R,2, FALSE)),"")</f>
        <v>Specialty Chemicals</v>
      </c>
      <c r="P2966" s="229" t="str">
        <f>IFERROR(IF(VLOOKUP($C2966,'MSCI Database'!$C:$R,3, FALSE)="","",VLOOKUP($C2966,'MSCI Database'!$C:$R,3, FALSE)),"")</f>
        <v>AA</v>
      </c>
      <c r="Q2966" s="229" t="str">
        <f>IFERROR(IF(VLOOKUP($C2966,'MSCI Database'!$C:$R,4, FALSE)="","",VLOOKUP($C2966,'MSCI Database'!$C:$R,4, FALSE)),"")</f>
        <v>0</v>
      </c>
      <c r="R2966" s="229">
        <f>IFERROR(IF(VLOOKUP($C2966,'MSCI Database'!$C:$R,5, FALSE)="","",VLOOKUP($C2966,'MSCI Database'!$C:$R,5, FALSE)),"")</f>
        <v>8.1999999999999993</v>
      </c>
      <c r="S2966" s="229">
        <f>IFERROR(IF(VLOOKUP($C2966,'MSCI Database'!$C:$R,6, FALSE)="","",VLOOKUP($C2966,'MSCI Database'!$C:$R,6, FALSE)),"")</f>
        <v>7.3</v>
      </c>
      <c r="T2966" s="229">
        <f>IFERROR(IF(VLOOKUP($C2966,'MSCI Database'!$C:$R,7, FALSE)="","",VLOOKUP($C2966,'MSCI Database'!$C:$R,7, FALSE)),"")</f>
        <v>1</v>
      </c>
      <c r="U2966" s="229">
        <f>IFERROR(IF(VLOOKUP($C2966,'MSCI Database'!$C:$R,8, FALSE)="","",VLOOKUP($C2966,'MSCI Database'!$C:$R,8, FALSE)),"")</f>
        <v>5.9</v>
      </c>
      <c r="V2966" s="229">
        <f>IFERROR(IF(VLOOKUP($C2966,'MSCI Database'!$C:$R,9, FALSE)="","",VLOOKUP($C2966,'MSCI Database'!$C:$R,9, FALSE)),"")</f>
        <v>6</v>
      </c>
      <c r="W2966" s="215">
        <f t="shared" ca="1" si="121"/>
        <v>0</v>
      </c>
      <c r="X2966" s="276">
        <f>IFERROR(IF(VLOOKUP($C2966,'MSCI Database'!$C:$R,10, FALSE)="","",VLOOKUP($C2966,'MSCI Database'!$C:$R,10, FALSE)),"")</f>
        <v>183365</v>
      </c>
      <c r="Y2966" s="229" t="str">
        <f>IFERROR(IF(VLOOKUP($C2966,'MSCI Database'!$C:$R,11, FALSE)="","",VLOOKUP($C2966,'MSCI Database'!$C:$R,11, FALSE)),"")</f>
        <v>2019</v>
      </c>
      <c r="Z2966" s="229" t="str">
        <f>IFERROR(IF(VLOOKUP($C2966,'MSCI Database'!$C:$R,12, FALSE)="","",VLOOKUP($C2966,'MSCI Database'!$C:$R,12, FALSE)),"")</f>
        <v>Reported</v>
      </c>
      <c r="AA2966" s="229" t="str">
        <f>IFERROR(IF(VLOOKUP($C2966,'MSCI Database'!$C:$R,13, FALSE)="","",VLOOKUP($C2966,'MSCI Database'!$C:$R,13, FALSE)),"")</f>
        <v>Strong environmental management strategy</v>
      </c>
    </row>
    <row r="2967" spans="1:27" s="130" customFormat="1" ht="15" hidden="1" customHeight="1" outlineLevel="1">
      <c r="A2967" s="130" t="s">
        <v>581</v>
      </c>
      <c r="B2967" s="130" t="s">
        <v>582</v>
      </c>
      <c r="C2967" s="130" t="s">
        <v>583</v>
      </c>
      <c r="D2967" s="130" t="s">
        <v>12134</v>
      </c>
      <c r="E2967" s="130" t="s">
        <v>18684</v>
      </c>
      <c r="F2967" s="215">
        <v>2.3692018693958261E-2</v>
      </c>
      <c r="G2967" s="132" t="str">
        <f ca="1">IFERROR(_xll.BQL($A2967, "cur_mkt_cap(currency=EUR)")/1000000, " ")</f>
        <v xml:space="preserve"> </v>
      </c>
      <c r="M2967" s="308"/>
      <c r="N2967" s="215">
        <f t="shared" si="120"/>
        <v>2.5663389120563878E-4</v>
      </c>
      <c r="O2967" s="172" t="str">
        <f>IFERROR(IF(VLOOKUP($C2967,'MSCI Database'!$C:$R,2, FALSE)="","",VLOOKUP($C2967,'MSCI Database'!$C:$R,2, FALSE)),"")</f>
        <v>Specialty Chemicals</v>
      </c>
      <c r="P2967" s="229" t="str">
        <f>IFERROR(IF(VLOOKUP($C2967,'MSCI Database'!$C:$R,3, FALSE)="","",VLOOKUP($C2967,'MSCI Database'!$C:$R,3, FALSE)),"")</f>
        <v>AAA</v>
      </c>
      <c r="Q2967" s="229" t="str">
        <f>IFERROR(IF(VLOOKUP($C2967,'MSCI Database'!$C:$R,4, FALSE)="","",VLOOKUP($C2967,'MSCI Database'!$C:$R,4, FALSE)),"")</f>
        <v>0</v>
      </c>
      <c r="R2967" s="229">
        <f>IFERROR(IF(VLOOKUP($C2967,'MSCI Database'!$C:$R,5, FALSE)="","",VLOOKUP($C2967,'MSCI Database'!$C:$R,5, FALSE)),"")</f>
        <v>9.5</v>
      </c>
      <c r="S2967" s="229">
        <f>IFERROR(IF(VLOOKUP($C2967,'MSCI Database'!$C:$R,6, FALSE)="","",VLOOKUP($C2967,'MSCI Database'!$C:$R,6, FALSE)),"")</f>
        <v>6.7</v>
      </c>
      <c r="T2967" s="229">
        <f>IFERROR(IF(VLOOKUP($C2967,'MSCI Database'!$C:$R,7, FALSE)="","",VLOOKUP($C2967,'MSCI Database'!$C:$R,7, FALSE)),"")</f>
        <v>5.5</v>
      </c>
      <c r="U2967" s="229">
        <f>IFERROR(IF(VLOOKUP($C2967,'MSCI Database'!$C:$R,8, FALSE)="","",VLOOKUP($C2967,'MSCI Database'!$C:$R,8, FALSE)),"")</f>
        <v>6.9</v>
      </c>
      <c r="V2967" s="229">
        <f>IFERROR(IF(VLOOKUP($C2967,'MSCI Database'!$C:$R,9, FALSE)="","",VLOOKUP($C2967,'MSCI Database'!$C:$R,9, FALSE)),"")</f>
        <v>6.6</v>
      </c>
      <c r="W2967" s="215">
        <f t="shared" ca="1" si="121"/>
        <v>0</v>
      </c>
      <c r="X2967" s="276">
        <f>IFERROR(IF(VLOOKUP($C2967,'MSCI Database'!$C:$R,10, FALSE)="","",VLOOKUP($C2967,'MSCI Database'!$C:$R,10, FALSE)),"")</f>
        <v>791816</v>
      </c>
      <c r="Y2967" s="229" t="str">
        <f>IFERROR(IF(VLOOKUP($C2967,'MSCI Database'!$C:$R,11, FALSE)="","",VLOOKUP($C2967,'MSCI Database'!$C:$R,11, FALSE)),"")</f>
        <v>2019</v>
      </c>
      <c r="Z2967" s="229" t="str">
        <f>IFERROR(IF(VLOOKUP($C2967,'MSCI Database'!$C:$R,12, FALSE)="","",VLOOKUP($C2967,'MSCI Database'!$C:$R,12, FALSE)),"")</f>
        <v>Reported</v>
      </c>
      <c r="AA2967" s="229" t="str">
        <f>IFERROR(IF(VLOOKUP($C2967,'MSCI Database'!$C:$R,13, FALSE)="","",VLOOKUP($C2967,'MSCI Database'!$C:$R,13, FALSE)),"")</f>
        <v>Extensive R&amp;D efforts to cater to the growing market for clean mobility</v>
      </c>
    </row>
    <row r="2968" spans="1:27" s="130" customFormat="1" ht="15" hidden="1" customHeight="1" outlineLevel="1">
      <c r="A2968" s="130" t="s">
        <v>867</v>
      </c>
      <c r="B2968" s="130" t="s">
        <v>868</v>
      </c>
      <c r="C2968" s="130" t="s">
        <v>869</v>
      </c>
      <c r="D2968" s="130" t="s">
        <v>12135</v>
      </c>
      <c r="E2968" s="130" t="s">
        <v>18690</v>
      </c>
      <c r="F2968" s="215">
        <v>1.600992228295723E-2</v>
      </c>
      <c r="G2968" s="132" t="str">
        <f ca="1">IFERROR(_xll.BQL($A2968, "cur_mkt_cap(currency=EUR)")/1000000, " ")</f>
        <v xml:space="preserve"> </v>
      </c>
      <c r="M2968" s="308"/>
      <c r="N2968" s="215">
        <f t="shared" si="120"/>
        <v>1.7342079231192492E-4</v>
      </c>
      <c r="O2968" s="172" t="str">
        <f>IFERROR(IF(VLOOKUP($C2968,'MSCI Database'!$C:$R,2, FALSE)="","",VLOOKUP($C2968,'MSCI Database'!$C:$R,2, FALSE)),"")</f>
        <v>Telecommunication Services</v>
      </c>
      <c r="P2968" s="229" t="str">
        <f>IFERROR(IF(VLOOKUP($C2968,'MSCI Database'!$C:$R,3, FALSE)="","",VLOOKUP($C2968,'MSCI Database'!$C:$R,3, FALSE)),"")</f>
        <v>BBB</v>
      </c>
      <c r="Q2968" s="229" t="str">
        <f>IFERROR(IF(VLOOKUP($C2968,'MSCI Database'!$C:$R,4, FALSE)="","",VLOOKUP($C2968,'MSCI Database'!$C:$R,4, FALSE)),"")</f>
        <v>1</v>
      </c>
      <c r="R2968" s="229">
        <f>IFERROR(IF(VLOOKUP($C2968,'MSCI Database'!$C:$R,5, FALSE)="","",VLOOKUP($C2968,'MSCI Database'!$C:$R,5, FALSE)),"")</f>
        <v>4.7</v>
      </c>
      <c r="S2968" s="229">
        <f>IFERROR(IF(VLOOKUP($C2968,'MSCI Database'!$C:$R,6, FALSE)="","",VLOOKUP($C2968,'MSCI Database'!$C:$R,6, FALSE)),"")</f>
        <v>10</v>
      </c>
      <c r="T2968" s="229">
        <f>IFERROR(IF(VLOOKUP($C2968,'MSCI Database'!$C:$R,7, FALSE)="","",VLOOKUP($C2968,'MSCI Database'!$C:$R,7, FALSE)),"")</f>
        <v>4.7</v>
      </c>
      <c r="U2968" s="229">
        <f>IFERROR(IF(VLOOKUP($C2968,'MSCI Database'!$C:$R,8, FALSE)="","",VLOOKUP($C2968,'MSCI Database'!$C:$R,8, FALSE)),"")</f>
        <v>5.7</v>
      </c>
      <c r="V2968" s="229">
        <f>IFERROR(IF(VLOOKUP($C2968,'MSCI Database'!$C:$R,9, FALSE)="","",VLOOKUP($C2968,'MSCI Database'!$C:$R,9, FALSE)),"")</f>
        <v>5.4</v>
      </c>
      <c r="W2968" s="215">
        <f t="shared" ca="1" si="121"/>
        <v>0</v>
      </c>
      <c r="X2968" s="276">
        <f>IFERROR(IF(VLOOKUP($C2968,'MSCI Database'!$C:$R,10, FALSE)="","",VLOOKUP($C2968,'MSCI Database'!$C:$R,10, FALSE)),"")</f>
        <v>345290</v>
      </c>
      <c r="Y2968" s="229" t="str">
        <f>IFERROR(IF(VLOOKUP($C2968,'MSCI Database'!$C:$R,11, FALSE)="","",VLOOKUP($C2968,'MSCI Database'!$C:$R,11, FALSE)),"")</f>
        <v>2019</v>
      </c>
      <c r="Z2968" s="229" t="str">
        <f>IFERROR(IF(VLOOKUP($C2968,'MSCI Database'!$C:$R,12, FALSE)="","",VLOOKUP($C2968,'MSCI Database'!$C:$R,12, FALSE)),"")</f>
        <v>Reported</v>
      </c>
      <c r="AA2968" s="229" t="str">
        <f>IFERROR(IF(VLOOKUP($C2968,'MSCI Database'!$C:$R,13, FALSE)="","",VLOOKUP($C2968,'MSCI Database'!$C:$R,13, FALSE)),"")</f>
        <v>Improved governance and anti-corruption practices</v>
      </c>
    </row>
    <row r="2969" spans="1:27" s="130" customFormat="1" ht="15" hidden="1" customHeight="1" outlineLevel="1">
      <c r="A2969" s="130" t="s">
        <v>8333</v>
      </c>
      <c r="B2969" s="130" t="s">
        <v>8334</v>
      </c>
      <c r="C2969" s="130" t="s">
        <v>8335</v>
      </c>
      <c r="D2969" s="130" t="s">
        <v>12128</v>
      </c>
      <c r="E2969" s="130" t="s">
        <v>18689</v>
      </c>
      <c r="F2969" s="215">
        <v>2.0039633163035409E-2</v>
      </c>
      <c r="G2969" s="132" t="str">
        <f ca="1">IFERROR(_xll.BQL($A2969, "cur_mkt_cap(currency=EUR)")/1000000, " ")</f>
        <v xml:space="preserve"> </v>
      </c>
      <c r="M2969" s="308"/>
      <c r="N2969" s="215">
        <f t="shared" si="120"/>
        <v>2.1707095133581111E-4</v>
      </c>
      <c r="O2969" s="172" t="str">
        <f>IFERROR(IF(VLOOKUP($C2969,'MSCI Database'!$C:$R,2, FALSE)="","",VLOOKUP($C2969,'MSCI Database'!$C:$R,2, FALSE)),"")</f>
        <v>Software &amp; Services</v>
      </c>
      <c r="P2969" s="229" t="str">
        <f>IFERROR(IF(VLOOKUP($C2969,'MSCI Database'!$C:$R,3, FALSE)="","",VLOOKUP($C2969,'MSCI Database'!$C:$R,3, FALSE)),"")</f>
        <v>A</v>
      </c>
      <c r="Q2969" s="229" t="str">
        <f>IFERROR(IF(VLOOKUP($C2969,'MSCI Database'!$C:$R,4, FALSE)="","",VLOOKUP($C2969,'MSCI Database'!$C:$R,4, FALSE)),"")</f>
        <v>0</v>
      </c>
      <c r="R2969" s="229">
        <f>IFERROR(IF(VLOOKUP($C2969,'MSCI Database'!$C:$R,5, FALSE)="","",VLOOKUP($C2969,'MSCI Database'!$C:$R,5, FALSE)),"")</f>
        <v>7.1</v>
      </c>
      <c r="S2969" s="229">
        <f>IFERROR(IF(VLOOKUP($C2969,'MSCI Database'!$C:$R,6, FALSE)="","",VLOOKUP($C2969,'MSCI Database'!$C:$R,6, FALSE)),"")</f>
        <v>6.7</v>
      </c>
      <c r="T2969" s="229">
        <f>IFERROR(IF(VLOOKUP($C2969,'MSCI Database'!$C:$R,7, FALSE)="","",VLOOKUP($C2969,'MSCI Database'!$C:$R,7, FALSE)),"")</f>
        <v>4.9000000000000004</v>
      </c>
      <c r="U2969" s="229">
        <f>IFERROR(IF(VLOOKUP($C2969,'MSCI Database'!$C:$R,8, FALSE)="","",VLOOKUP($C2969,'MSCI Database'!$C:$R,8, FALSE)),"")</f>
        <v>5.8</v>
      </c>
      <c r="V2969" s="229">
        <f>IFERROR(IF(VLOOKUP($C2969,'MSCI Database'!$C:$R,9, FALSE)="","",VLOOKUP($C2969,'MSCI Database'!$C:$R,9, FALSE)),"")</f>
        <v>5.3</v>
      </c>
      <c r="W2969" s="215">
        <f t="shared" ca="1" si="121"/>
        <v>0</v>
      </c>
      <c r="X2969" s="276">
        <f>IFERROR(IF(VLOOKUP($C2969,'MSCI Database'!$C:$R,10, FALSE)="","",VLOOKUP($C2969,'MSCI Database'!$C:$R,10, FALSE)),"")</f>
        <v>38718</v>
      </c>
      <c r="Y2969" s="229" t="str">
        <f>IFERROR(IF(VLOOKUP($C2969,'MSCI Database'!$C:$R,11, FALSE)="","",VLOOKUP($C2969,'MSCI Database'!$C:$R,11, FALSE)),"")</f>
        <v>2019</v>
      </c>
      <c r="Z2969" s="229" t="str">
        <f>IFERROR(IF(VLOOKUP($C2969,'MSCI Database'!$C:$R,12, FALSE)="","",VLOOKUP($C2969,'MSCI Database'!$C:$R,12, FALSE)),"")</f>
        <v>E.Segmt-Moderate</v>
      </c>
      <c r="AA2969" s="229" t="str">
        <f>IFERROR(IF(VLOOKUP($C2969,'MSCI Database'!$C:$R,13, FALSE)="","",VLOOKUP($C2969,'MSCI Database'!$C:$R,13, FALSE)),"")</f>
        <v>Strong governance practices and initiatives for underserved markets</v>
      </c>
    </row>
    <row r="2970" spans="1:27" s="130" customFormat="1" ht="15" hidden="1" customHeight="1" outlineLevel="1">
      <c r="A2970" s="130" t="s">
        <v>2115</v>
      </c>
      <c r="B2970" s="130" t="s">
        <v>2116</v>
      </c>
      <c r="C2970" s="130" t="s">
        <v>2117</v>
      </c>
      <c r="D2970" s="130" t="s">
        <v>18685</v>
      </c>
      <c r="E2970" s="130" t="s">
        <v>18684</v>
      </c>
      <c r="F2970" s="215">
        <v>2.3393189404191831E-2</v>
      </c>
      <c r="G2970" s="132" t="str">
        <f ca="1">IFERROR(_xll.BQL($A2970, "cur_mkt_cap(currency=EUR)")/1000000, " ")</f>
        <v xml:space="preserve"> </v>
      </c>
      <c r="M2970" s="308"/>
      <c r="N2970" s="215">
        <f t="shared" si="120"/>
        <v>2.5339694781007524E-4</v>
      </c>
      <c r="O2970" s="172" t="str">
        <f>IFERROR(IF(VLOOKUP($C2970,'MSCI Database'!$C:$R,2, FALSE)="","",VLOOKUP($C2970,'MSCI Database'!$C:$R,2, FALSE)),"")</f>
        <v>Paper &amp; Forest Products</v>
      </c>
      <c r="P2970" s="229" t="str">
        <f>IFERROR(IF(VLOOKUP($C2970,'MSCI Database'!$C:$R,3, FALSE)="","",VLOOKUP($C2970,'MSCI Database'!$C:$R,3, FALSE)),"")</f>
        <v>AA</v>
      </c>
      <c r="Q2970" s="229" t="str">
        <f>IFERROR(IF(VLOOKUP($C2970,'MSCI Database'!$C:$R,4, FALSE)="","",VLOOKUP($C2970,'MSCI Database'!$C:$R,4, FALSE)),"")</f>
        <v>0</v>
      </c>
      <c r="R2970" s="229">
        <f>IFERROR(IF(VLOOKUP($C2970,'MSCI Database'!$C:$R,5, FALSE)="","",VLOOKUP($C2970,'MSCI Database'!$C:$R,5, FALSE)),"")</f>
        <v>7.2</v>
      </c>
      <c r="S2970" s="229">
        <f>IFERROR(IF(VLOOKUP($C2970,'MSCI Database'!$C:$R,6, FALSE)="","",VLOOKUP($C2970,'MSCI Database'!$C:$R,6, FALSE)),"")</f>
        <v>4.9000000000000004</v>
      </c>
      <c r="T2970" s="229">
        <f>IFERROR(IF(VLOOKUP($C2970,'MSCI Database'!$C:$R,7, FALSE)="","",VLOOKUP($C2970,'MSCI Database'!$C:$R,7, FALSE)),"")</f>
        <v>5.8</v>
      </c>
      <c r="U2970" s="229">
        <f>IFERROR(IF(VLOOKUP($C2970,'MSCI Database'!$C:$R,8, FALSE)="","",VLOOKUP($C2970,'MSCI Database'!$C:$R,8, FALSE)),"")</f>
        <v>6.3</v>
      </c>
      <c r="V2970" s="229">
        <f>IFERROR(IF(VLOOKUP($C2970,'MSCI Database'!$C:$R,9, FALSE)="","",VLOOKUP($C2970,'MSCI Database'!$C:$R,9, FALSE)),"")</f>
        <v>5.5</v>
      </c>
      <c r="W2970" s="215">
        <f t="shared" ca="1" si="121"/>
        <v>0</v>
      </c>
      <c r="X2970" s="276">
        <f>IFERROR(IF(VLOOKUP($C2970,'MSCI Database'!$C:$R,10, FALSE)="","",VLOOKUP($C2970,'MSCI Database'!$C:$R,10, FALSE)),"")</f>
        <v>3460000</v>
      </c>
      <c r="Y2970" s="229" t="str">
        <f>IFERROR(IF(VLOOKUP($C2970,'MSCI Database'!$C:$R,11, FALSE)="","",VLOOKUP($C2970,'MSCI Database'!$C:$R,11, FALSE)),"")</f>
        <v>2019</v>
      </c>
      <c r="Z2970" s="229" t="str">
        <f>IFERROR(IF(VLOOKUP($C2970,'MSCI Database'!$C:$R,12, FALSE)="","",VLOOKUP($C2970,'MSCI Database'!$C:$R,12, FALSE)),"")</f>
        <v>Reported</v>
      </c>
      <c r="AA2970" s="229" t="str">
        <f>IFERROR(IF(VLOOKUP($C2970,'MSCI Database'!$C:$R,13, FALSE)="","",VLOOKUP($C2970,'MSCI Database'!$C:$R,13, FALSE)),"")</f>
        <v>Robust fiber sourcing practices and product innovation catering to environment-conscious consumers</v>
      </c>
    </row>
    <row r="2971" spans="1:27" s="130" customFormat="1" ht="15" hidden="1" customHeight="1" outlineLevel="1">
      <c r="A2971" s="130" t="s">
        <v>5394</v>
      </c>
      <c r="B2971" s="130" t="s">
        <v>5395</v>
      </c>
      <c r="C2971" s="130" t="s">
        <v>5396</v>
      </c>
      <c r="D2971" s="130" t="s">
        <v>18723</v>
      </c>
      <c r="E2971" s="130" t="s">
        <v>18689</v>
      </c>
      <c r="F2971" s="215">
        <v>1.4833030155037339E-2</v>
      </c>
      <c r="G2971" s="132" t="str">
        <f ca="1">IFERROR(_xll.BQL($A2971, "cur_mkt_cap(currency=EUR)")/1000000, " ")</f>
        <v xml:space="preserve"> </v>
      </c>
      <c r="M2971" s="308"/>
      <c r="N2971" s="215">
        <f t="shared" si="120"/>
        <v>1.6067260017942474E-4</v>
      </c>
      <c r="O2971" s="172" t="str">
        <f>IFERROR(IF(VLOOKUP($C2971,'MSCI Database'!$C:$R,2, FALSE)="","",VLOOKUP($C2971,'MSCI Database'!$C:$R,2, FALSE)),"")</f>
        <v>Software &amp; Services</v>
      </c>
      <c r="P2971" s="229" t="str">
        <f>IFERROR(IF(VLOOKUP($C2971,'MSCI Database'!$C:$R,3, FALSE)="","",VLOOKUP($C2971,'MSCI Database'!$C:$R,3, FALSE)),"")</f>
        <v>AA</v>
      </c>
      <c r="Q2971" s="229" t="str">
        <f>IFERROR(IF(VLOOKUP($C2971,'MSCI Database'!$C:$R,4, FALSE)="","",VLOOKUP($C2971,'MSCI Database'!$C:$R,4, FALSE)),"")</f>
        <v>1</v>
      </c>
      <c r="R2971" s="229">
        <f>IFERROR(IF(VLOOKUP($C2971,'MSCI Database'!$C:$R,5, FALSE)="","",VLOOKUP($C2971,'MSCI Database'!$C:$R,5, FALSE)),"")</f>
        <v>7.9</v>
      </c>
      <c r="S2971" s="229">
        <f>IFERROR(IF(VLOOKUP($C2971,'MSCI Database'!$C:$R,6, FALSE)="","",VLOOKUP($C2971,'MSCI Database'!$C:$R,6, FALSE)),"")</f>
        <v>4</v>
      </c>
      <c r="T2971" s="229">
        <f>IFERROR(IF(VLOOKUP($C2971,'MSCI Database'!$C:$R,7, FALSE)="","",VLOOKUP($C2971,'MSCI Database'!$C:$R,7, FALSE)),"")</f>
        <v>5.0999999999999996</v>
      </c>
      <c r="U2971" s="229">
        <f>IFERROR(IF(VLOOKUP($C2971,'MSCI Database'!$C:$R,8, FALSE)="","",VLOOKUP($C2971,'MSCI Database'!$C:$R,8, FALSE)),"")</f>
        <v>6.8</v>
      </c>
      <c r="V2971" s="229">
        <f>IFERROR(IF(VLOOKUP($C2971,'MSCI Database'!$C:$R,9, FALSE)="","",VLOOKUP($C2971,'MSCI Database'!$C:$R,9, FALSE)),"")</f>
        <v>5.6</v>
      </c>
      <c r="W2971" s="215">
        <f t="shared" ca="1" si="121"/>
        <v>0</v>
      </c>
      <c r="X2971" s="276">
        <f>IFERROR(IF(VLOOKUP($C2971,'MSCI Database'!$C:$R,10, FALSE)="","",VLOOKUP($C2971,'MSCI Database'!$C:$R,10, FALSE)),"")</f>
        <v>4103</v>
      </c>
      <c r="Y2971" s="229" t="str">
        <f>IFERROR(IF(VLOOKUP($C2971,'MSCI Database'!$C:$R,11, FALSE)="","",VLOOKUP($C2971,'MSCI Database'!$C:$R,11, FALSE)),"")</f>
        <v>2019</v>
      </c>
      <c r="Z2971" s="229" t="str">
        <f>IFERROR(IF(VLOOKUP($C2971,'MSCI Database'!$C:$R,12, FALSE)="","",VLOOKUP($C2971,'MSCI Database'!$C:$R,12, FALSE)),"")</f>
        <v>E.Segmt-Moderate</v>
      </c>
      <c r="AA2971" s="229" t="str">
        <f>IFERROR(IF(VLOOKUP($C2971,'MSCI Database'!$C:$R,13, FALSE)="","",VLOOKUP($C2971,'MSCI Database'!$C:$R,13, FALSE)),"")</f>
        <v/>
      </c>
    </row>
    <row r="2972" spans="1:27" s="130" customFormat="1" ht="15" hidden="1" customHeight="1" outlineLevel="1">
      <c r="A2972" s="130" t="s">
        <v>3149</v>
      </c>
      <c r="B2972" s="130" t="s">
        <v>3150</v>
      </c>
      <c r="C2972" s="130" t="s">
        <v>3151</v>
      </c>
      <c r="D2972" s="130" t="s">
        <v>12155</v>
      </c>
      <c r="E2972" s="130" t="s">
        <v>18688</v>
      </c>
      <c r="F2972" s="215">
        <v>2.3466758313048699E-2</v>
      </c>
      <c r="G2972" s="132" t="str">
        <f ca="1">IFERROR(_xll.BQL($A2972, "cur_mkt_cap(currency=EUR)")/1000000, " ")</f>
        <v xml:space="preserve"> </v>
      </c>
      <c r="M2972" s="308"/>
      <c r="N2972" s="215">
        <f t="shared" si="120"/>
        <v>2.5419385226957181E-4</v>
      </c>
      <c r="O2972" s="172" t="str">
        <f>IFERROR(IF(VLOOKUP($C2972,'MSCI Database'!$C:$R,2, FALSE)="","",VLOOKUP($C2972,'MSCI Database'!$C:$R,2, FALSE)),"")</f>
        <v>Banks</v>
      </c>
      <c r="P2972" s="229" t="str">
        <f>IFERROR(IF(VLOOKUP($C2972,'MSCI Database'!$C:$R,3, FALSE)="","",VLOOKUP($C2972,'MSCI Database'!$C:$R,3, FALSE)),"")</f>
        <v>BB</v>
      </c>
      <c r="Q2972" s="229" t="str">
        <f>IFERROR(IF(VLOOKUP($C2972,'MSCI Database'!$C:$R,4, FALSE)="","",VLOOKUP($C2972,'MSCI Database'!$C:$R,4, FALSE)),"")</f>
        <v>0</v>
      </c>
      <c r="R2972" s="229">
        <f>IFERROR(IF(VLOOKUP($C2972,'MSCI Database'!$C:$R,5, FALSE)="","",VLOOKUP($C2972,'MSCI Database'!$C:$R,5, FALSE)),"")</f>
        <v>3.7</v>
      </c>
      <c r="S2972" s="229">
        <f>IFERROR(IF(VLOOKUP($C2972,'MSCI Database'!$C:$R,6, FALSE)="","",VLOOKUP($C2972,'MSCI Database'!$C:$R,6, FALSE)),"")</f>
        <v>3.4</v>
      </c>
      <c r="T2972" s="229">
        <f>IFERROR(IF(VLOOKUP($C2972,'MSCI Database'!$C:$R,7, FALSE)="","",VLOOKUP($C2972,'MSCI Database'!$C:$R,7, FALSE)),"")</f>
        <v>3.8</v>
      </c>
      <c r="U2972" s="229">
        <f>IFERROR(IF(VLOOKUP($C2972,'MSCI Database'!$C:$R,8, FALSE)="","",VLOOKUP($C2972,'MSCI Database'!$C:$R,8, FALSE)),"")</f>
        <v>4.7</v>
      </c>
      <c r="V2972" s="229">
        <f>IFERROR(IF(VLOOKUP($C2972,'MSCI Database'!$C:$R,9, FALSE)="","",VLOOKUP($C2972,'MSCI Database'!$C:$R,9, FALSE)),"")</f>
        <v>4</v>
      </c>
      <c r="W2972" s="215">
        <f t="shared" ca="1" si="121"/>
        <v>0</v>
      </c>
      <c r="X2972" s="276">
        <f>IFERROR(IF(VLOOKUP($C2972,'MSCI Database'!$C:$R,10, FALSE)="","",VLOOKUP($C2972,'MSCI Database'!$C:$R,10, FALSE)),"")</f>
        <v>4092</v>
      </c>
      <c r="Y2972" s="229" t="str">
        <f>IFERROR(IF(VLOOKUP($C2972,'MSCI Database'!$C:$R,11, FALSE)="","",VLOOKUP($C2972,'MSCI Database'!$C:$R,11, FALSE)),"")</f>
        <v>2020</v>
      </c>
      <c r="Z2972" s="229" t="str">
        <f>IFERROR(IF(VLOOKUP($C2972,'MSCI Database'!$C:$R,12, FALSE)="","",VLOOKUP($C2972,'MSCI Database'!$C:$R,12, FALSE)),"")</f>
        <v>Reported</v>
      </c>
      <c r="AA2972" s="229" t="str">
        <f>IFERROR(IF(VLOOKUP($C2972,'MSCI Database'!$C:$R,13, FALSE)="","",VLOOKUP($C2972,'MSCI Database'!$C:$R,13, FALSE)),"")</f>
        <v>Inorganic growth strategy could heighten human capital risks</v>
      </c>
    </row>
    <row r="2973" spans="1:27" s="130" customFormat="1" ht="15" hidden="1" customHeight="1" outlineLevel="1">
      <c r="A2973" s="130" t="s">
        <v>7921</v>
      </c>
      <c r="B2973" s="130" t="s">
        <v>7922</v>
      </c>
      <c r="C2973" s="130" t="s">
        <v>7923</v>
      </c>
      <c r="D2973" s="130" t="s">
        <v>12128</v>
      </c>
      <c r="E2973" s="130" t="s">
        <v>18673</v>
      </c>
      <c r="F2973" s="215">
        <v>1.980548525978993E-2</v>
      </c>
      <c r="G2973" s="132" t="str">
        <f ca="1">IFERROR(_xll.BQL($A2973, "cur_mkt_cap(currency=EUR)")/1000000, " ")</f>
        <v xml:space="preserve"> </v>
      </c>
      <c r="M2973" s="308"/>
      <c r="N2973" s="215">
        <f t="shared" si="120"/>
        <v>2.1453464202828668E-4</v>
      </c>
      <c r="O2973" s="172" t="str">
        <f>IFERROR(IF(VLOOKUP($C2973,'MSCI Database'!$C:$R,2, FALSE)="","",VLOOKUP($C2973,'MSCI Database'!$C:$R,2, FALSE)),"")</f>
        <v>Commercial Services &amp; Supplies</v>
      </c>
      <c r="P2973" s="229" t="str">
        <f>IFERROR(IF(VLOOKUP($C2973,'MSCI Database'!$C:$R,3, FALSE)="","",VLOOKUP($C2973,'MSCI Database'!$C:$R,3, FALSE)),"")</f>
        <v>BB</v>
      </c>
      <c r="Q2973" s="229" t="str">
        <f>IFERROR(IF(VLOOKUP($C2973,'MSCI Database'!$C:$R,4, FALSE)="","",VLOOKUP($C2973,'MSCI Database'!$C:$R,4, FALSE)),"")</f>
        <v>1</v>
      </c>
      <c r="R2973" s="229">
        <f>IFERROR(IF(VLOOKUP($C2973,'MSCI Database'!$C:$R,5, FALSE)="","",VLOOKUP($C2973,'MSCI Database'!$C:$R,5, FALSE)),"")</f>
        <v>3.3</v>
      </c>
      <c r="S2973" s="229">
        <f>IFERROR(IF(VLOOKUP($C2973,'MSCI Database'!$C:$R,6, FALSE)="","",VLOOKUP($C2973,'MSCI Database'!$C:$R,6, FALSE)),"")</f>
        <v>4.7</v>
      </c>
      <c r="T2973" s="229">
        <f>IFERROR(IF(VLOOKUP($C2973,'MSCI Database'!$C:$R,7, FALSE)="","",VLOOKUP($C2973,'MSCI Database'!$C:$R,7, FALSE)),"")</f>
        <v>7.1</v>
      </c>
      <c r="U2973" s="229">
        <f>IFERROR(IF(VLOOKUP($C2973,'MSCI Database'!$C:$R,8, FALSE)="","",VLOOKUP($C2973,'MSCI Database'!$C:$R,8, FALSE)),"")</f>
        <v>3.1</v>
      </c>
      <c r="V2973" s="229">
        <f>IFERROR(IF(VLOOKUP($C2973,'MSCI Database'!$C:$R,9, FALSE)="","",VLOOKUP($C2973,'MSCI Database'!$C:$R,9, FALSE)),"")</f>
        <v>4.8</v>
      </c>
      <c r="W2973" s="215">
        <f t="shared" ca="1" si="121"/>
        <v>0</v>
      </c>
      <c r="X2973" s="276">
        <f>IFERROR(IF(VLOOKUP($C2973,'MSCI Database'!$C:$R,10, FALSE)="","",VLOOKUP($C2973,'MSCI Database'!$C:$R,10, FALSE)),"")</f>
        <v>63269</v>
      </c>
      <c r="Y2973" s="229" t="str">
        <f>IFERROR(IF(VLOOKUP($C2973,'MSCI Database'!$C:$R,11, FALSE)="","",VLOOKUP($C2973,'MSCI Database'!$C:$R,11, FALSE)),"")</f>
        <v>2019</v>
      </c>
      <c r="Z2973" s="229" t="str">
        <f>IFERROR(IF(VLOOKUP($C2973,'MSCI Database'!$C:$R,12, FALSE)="","",VLOOKUP($C2973,'MSCI Database'!$C:$R,12, FALSE)),"")</f>
        <v>E.Segmt-Moderately Low</v>
      </c>
      <c r="AA2973" s="229" t="str">
        <f>IFERROR(IF(VLOOKUP($C2973,'MSCI Database'!$C:$R,13, FALSE)="","",VLOOKUP($C2973,'MSCI Database'!$C:$R,13, FALSE)),"")</f>
        <v>Despite few improvements, corporate governance practices, notably board composition, trail peers</v>
      </c>
    </row>
    <row r="2974" spans="1:27" s="130" customFormat="1" ht="15" hidden="1" customHeight="1" outlineLevel="1">
      <c r="A2974" s="130" t="s">
        <v>1224</v>
      </c>
      <c r="B2974" s="130" t="s">
        <v>1225</v>
      </c>
      <c r="C2974" s="130" t="s">
        <v>1226</v>
      </c>
      <c r="D2974" s="130" t="s">
        <v>18681</v>
      </c>
      <c r="E2974" s="130" t="s">
        <v>12133</v>
      </c>
      <c r="F2974" s="215">
        <v>2.090300640060138E-2</v>
      </c>
      <c r="G2974" s="132" t="str">
        <f ca="1">IFERROR(_xll.BQL($A2974, "cur_mkt_cap(currency=EUR)")/1000000, " ")</f>
        <v xml:space="preserve"> </v>
      </c>
      <c r="M2974" s="308"/>
      <c r="N2974" s="215">
        <f t="shared" si="120"/>
        <v>2.2642308111341713E-4</v>
      </c>
      <c r="O2974" s="172" t="str">
        <f>IFERROR(IF(VLOOKUP($C2974,'MSCI Database'!$C:$R,2, FALSE)="","",VLOOKUP($C2974,'MSCI Database'!$C:$R,2, FALSE)),"")</f>
        <v>Health Care Equipment &amp; Supplies</v>
      </c>
      <c r="P2974" s="229" t="str">
        <f>IFERROR(IF(VLOOKUP($C2974,'MSCI Database'!$C:$R,3, FALSE)="","",VLOOKUP($C2974,'MSCI Database'!$C:$R,3, FALSE)),"")</f>
        <v>A</v>
      </c>
      <c r="Q2974" s="229" t="str">
        <f>IFERROR(IF(VLOOKUP($C2974,'MSCI Database'!$C:$R,4, FALSE)="","",VLOOKUP($C2974,'MSCI Database'!$C:$R,4, FALSE)),"")</f>
        <v>0</v>
      </c>
      <c r="R2974" s="229">
        <f>IFERROR(IF(VLOOKUP($C2974,'MSCI Database'!$C:$R,5, FALSE)="","",VLOOKUP($C2974,'MSCI Database'!$C:$R,5, FALSE)),"")</f>
        <v>7</v>
      </c>
      <c r="S2974" s="229">
        <f>IFERROR(IF(VLOOKUP($C2974,'MSCI Database'!$C:$R,6, FALSE)="","",VLOOKUP($C2974,'MSCI Database'!$C:$R,6, FALSE)),"")</f>
        <v>9.5</v>
      </c>
      <c r="T2974" s="229">
        <f>IFERROR(IF(VLOOKUP($C2974,'MSCI Database'!$C:$R,7, FALSE)="","",VLOOKUP($C2974,'MSCI Database'!$C:$R,7, FALSE)),"")</f>
        <v>7.1</v>
      </c>
      <c r="U2974" s="229">
        <f>IFERROR(IF(VLOOKUP($C2974,'MSCI Database'!$C:$R,8, FALSE)="","",VLOOKUP($C2974,'MSCI Database'!$C:$R,8, FALSE)),"")</f>
        <v>5.6</v>
      </c>
      <c r="V2974" s="229">
        <f>IFERROR(IF(VLOOKUP($C2974,'MSCI Database'!$C:$R,9, FALSE)="","",VLOOKUP($C2974,'MSCI Database'!$C:$R,9, FALSE)),"")</f>
        <v>6.6</v>
      </c>
      <c r="W2974" s="215">
        <f t="shared" ca="1" si="121"/>
        <v>0</v>
      </c>
      <c r="X2974" s="276">
        <f>IFERROR(IF(VLOOKUP($C2974,'MSCI Database'!$C:$R,10, FALSE)="","",VLOOKUP($C2974,'MSCI Database'!$C:$R,10, FALSE)),"")</f>
        <v>10471</v>
      </c>
      <c r="Y2974" s="229" t="str">
        <f>IFERROR(IF(VLOOKUP($C2974,'MSCI Database'!$C:$R,11, FALSE)="","",VLOOKUP($C2974,'MSCI Database'!$C:$R,11, FALSE)),"")</f>
        <v>2020</v>
      </c>
      <c r="Z2974" s="229" t="str">
        <f>IFERROR(IF(VLOOKUP($C2974,'MSCI Database'!$C:$R,12, FALSE)="","",VLOOKUP($C2974,'MSCI Database'!$C:$R,12, FALSE)),"")</f>
        <v>Reported</v>
      </c>
      <c r="AA2974" s="229" t="str">
        <f>IFERROR(IF(VLOOKUP($C2974,'MSCI Database'!$C:$R,13, FALSE)="","",VLOOKUP($C2974,'MSCI Database'!$C:$R,13, FALSE)),"")</f>
        <v>Governance and product quality performance continue to stand out among peers</v>
      </c>
    </row>
    <row r="2975" spans="1:27" s="130" customFormat="1" ht="15" hidden="1" customHeight="1" outlineLevel="1">
      <c r="A2975" s="130" t="s">
        <v>6488</v>
      </c>
      <c r="B2975" s="130" t="s">
        <v>6489</v>
      </c>
      <c r="C2975" s="130" t="s">
        <v>6490</v>
      </c>
      <c r="D2975" s="130" t="s">
        <v>12128</v>
      </c>
      <c r="E2975" s="130" t="s">
        <v>18689</v>
      </c>
      <c r="F2975" s="215">
        <v>1.9679687805489472E-2</v>
      </c>
      <c r="G2975" s="132" t="str">
        <f ca="1">IFERROR(_xll.BQL($A2975, "cur_mkt_cap(currency=EUR)")/1000000, " ")</f>
        <v xml:space="preserve"> </v>
      </c>
      <c r="M2975" s="308"/>
      <c r="N2975" s="215">
        <f t="shared" si="120"/>
        <v>2.131719936774679E-4</v>
      </c>
      <c r="O2975" s="172" t="str">
        <f>IFERROR(IF(VLOOKUP($C2975,'MSCI Database'!$C:$R,2, FALSE)="","",VLOOKUP($C2975,'MSCI Database'!$C:$R,2, FALSE)),"")</f>
        <v>Software &amp; Services</v>
      </c>
      <c r="P2975" s="229" t="str">
        <f>IFERROR(IF(VLOOKUP($C2975,'MSCI Database'!$C:$R,3, FALSE)="","",VLOOKUP($C2975,'MSCI Database'!$C:$R,3, FALSE)),"")</f>
        <v>BB</v>
      </c>
      <c r="Q2975" s="229" t="str">
        <f>IFERROR(IF(VLOOKUP($C2975,'MSCI Database'!$C:$R,4, FALSE)="","",VLOOKUP($C2975,'MSCI Database'!$C:$R,4, FALSE)),"")</f>
        <v>0</v>
      </c>
      <c r="R2975" s="229">
        <f>IFERROR(IF(VLOOKUP($C2975,'MSCI Database'!$C:$R,5, FALSE)="","",VLOOKUP($C2975,'MSCI Database'!$C:$R,5, FALSE)),"")</f>
        <v>3.5</v>
      </c>
      <c r="S2975" s="229">
        <f>IFERROR(IF(VLOOKUP($C2975,'MSCI Database'!$C:$R,6, FALSE)="","",VLOOKUP($C2975,'MSCI Database'!$C:$R,6, FALSE)),"")</f>
        <v>8</v>
      </c>
      <c r="T2975" s="229">
        <f>IFERROR(IF(VLOOKUP($C2975,'MSCI Database'!$C:$R,7, FALSE)="","",VLOOKUP($C2975,'MSCI Database'!$C:$R,7, FALSE)),"")</f>
        <v>4</v>
      </c>
      <c r="U2975" s="229">
        <f>IFERROR(IF(VLOOKUP($C2975,'MSCI Database'!$C:$R,8, FALSE)="","",VLOOKUP($C2975,'MSCI Database'!$C:$R,8, FALSE)),"")</f>
        <v>4.7</v>
      </c>
      <c r="V2975" s="229">
        <f>IFERROR(IF(VLOOKUP($C2975,'MSCI Database'!$C:$R,9, FALSE)="","",VLOOKUP($C2975,'MSCI Database'!$C:$R,9, FALSE)),"")</f>
        <v>4.5</v>
      </c>
      <c r="W2975" s="215">
        <f t="shared" ca="1" si="121"/>
        <v>0</v>
      </c>
      <c r="X2975" s="276">
        <f>IFERROR(IF(VLOOKUP($C2975,'MSCI Database'!$C:$R,10, FALSE)="","",VLOOKUP($C2975,'MSCI Database'!$C:$R,10, FALSE)),"")</f>
        <v>14239</v>
      </c>
      <c r="Y2975" s="229" t="str">
        <f>IFERROR(IF(VLOOKUP($C2975,'MSCI Database'!$C:$R,11, FALSE)="","",VLOOKUP($C2975,'MSCI Database'!$C:$R,11, FALSE)),"")</f>
        <v>2019</v>
      </c>
      <c r="Z2975" s="229" t="str">
        <f>IFERROR(IF(VLOOKUP($C2975,'MSCI Database'!$C:$R,12, FALSE)="","",VLOOKUP($C2975,'MSCI Database'!$C:$R,12, FALSE)),"")</f>
        <v>E.Segmt-Moderately High</v>
      </c>
      <c r="AA2975" s="229" t="str">
        <f>IFERROR(IF(VLOOKUP($C2975,'MSCI Database'!$C:$R,13, FALSE)="","",VLOOKUP($C2975,'MSCI Database'!$C:$R,13, FALSE)),"")</f>
        <v>Employee engagement strategies appear limited relative to industry peers</v>
      </c>
    </row>
    <row r="2976" spans="1:27" s="130" customFormat="1" ht="15" hidden="1" customHeight="1" outlineLevel="1">
      <c r="A2976" s="130" t="s">
        <v>3185</v>
      </c>
      <c r="B2976" s="130" t="s">
        <v>3186</v>
      </c>
      <c r="C2976" s="130" t="s">
        <v>3187</v>
      </c>
      <c r="D2976" s="130" t="s">
        <v>12155</v>
      </c>
      <c r="E2976" s="130" t="s">
        <v>18688</v>
      </c>
      <c r="F2976" s="215">
        <v>2.310171194413305E-2</v>
      </c>
      <c r="G2976" s="132" t="str">
        <f ca="1">IFERROR(_xll.BQL($A2976, "cur_mkt_cap(currency=EUR)")/1000000, " ")</f>
        <v xml:space="preserve"> </v>
      </c>
      <c r="M2976" s="308"/>
      <c r="N2976" s="215">
        <f t="shared" si="120"/>
        <v>2.5023964003736542E-4</v>
      </c>
      <c r="O2976" s="172" t="str">
        <f>IFERROR(IF(VLOOKUP($C2976,'MSCI Database'!$C:$R,2, FALSE)="","",VLOOKUP($C2976,'MSCI Database'!$C:$R,2, FALSE)),"")</f>
        <v>Life &amp; Health Insurance</v>
      </c>
      <c r="P2976" s="229" t="str">
        <f>IFERROR(IF(VLOOKUP($C2976,'MSCI Database'!$C:$R,3, FALSE)="","",VLOOKUP($C2976,'MSCI Database'!$C:$R,3, FALSE)),"")</f>
        <v>A</v>
      </c>
      <c r="Q2976" s="229" t="str">
        <f>IFERROR(IF(VLOOKUP($C2976,'MSCI Database'!$C:$R,4, FALSE)="","",VLOOKUP($C2976,'MSCI Database'!$C:$R,4, FALSE)),"")</f>
        <v>1</v>
      </c>
      <c r="R2976" s="229">
        <f>IFERROR(IF(VLOOKUP($C2976,'MSCI Database'!$C:$R,5, FALSE)="","",VLOOKUP($C2976,'MSCI Database'!$C:$R,5, FALSE)),"")</f>
        <v>6.9</v>
      </c>
      <c r="S2976" s="229">
        <f>IFERROR(IF(VLOOKUP($C2976,'MSCI Database'!$C:$R,6, FALSE)="","",VLOOKUP($C2976,'MSCI Database'!$C:$R,6, FALSE)),"")</f>
        <v>9</v>
      </c>
      <c r="T2976" s="229">
        <f>IFERROR(IF(VLOOKUP($C2976,'MSCI Database'!$C:$R,7, FALSE)="","",VLOOKUP($C2976,'MSCI Database'!$C:$R,7, FALSE)),"")</f>
        <v>4.4000000000000004</v>
      </c>
      <c r="U2976" s="229">
        <f>IFERROR(IF(VLOOKUP($C2976,'MSCI Database'!$C:$R,8, FALSE)="","",VLOOKUP($C2976,'MSCI Database'!$C:$R,8, FALSE)),"")</f>
        <v>5.3</v>
      </c>
      <c r="V2976" s="229">
        <f>IFERROR(IF(VLOOKUP($C2976,'MSCI Database'!$C:$R,9, FALSE)="","",VLOOKUP($C2976,'MSCI Database'!$C:$R,9, FALSE)),"")</f>
        <v>5.0999999999999996</v>
      </c>
      <c r="W2976" s="215">
        <f t="shared" ca="1" si="121"/>
        <v>0</v>
      </c>
      <c r="X2976" s="276">
        <f>IFERROR(IF(VLOOKUP($C2976,'MSCI Database'!$C:$R,10, FALSE)="","",VLOOKUP($C2976,'MSCI Database'!$C:$R,10, FALSE)),"")</f>
        <v>323602</v>
      </c>
      <c r="Y2976" s="229" t="str">
        <f>IFERROR(IF(VLOOKUP($C2976,'MSCI Database'!$C:$R,11, FALSE)="","",VLOOKUP($C2976,'MSCI Database'!$C:$R,11, FALSE)),"")</f>
        <v>2019</v>
      </c>
      <c r="Z2976" s="229" t="str">
        <f>IFERROR(IF(VLOOKUP($C2976,'MSCI Database'!$C:$R,12, FALSE)="","",VLOOKUP($C2976,'MSCI Database'!$C:$R,12, FALSE)),"")</f>
        <v>Reported</v>
      </c>
      <c r="AA2976" s="229" t="str">
        <f>IFERROR(IF(VLOOKUP($C2976,'MSCI Database'!$C:$R,13, FALSE)="","",VLOOKUP($C2976,'MSCI Database'!$C:$R,13, FALSE)),"")</f>
        <v>Adoption of policies on forced labor and child labor, ESG integration in investments drive upgrade</v>
      </c>
    </row>
    <row r="2977" spans="1:27" s="130" customFormat="1" ht="15" hidden="1" customHeight="1" outlineLevel="1">
      <c r="A2977" s="130" t="s">
        <v>7938</v>
      </c>
      <c r="B2977" s="130" t="s">
        <v>7939</v>
      </c>
      <c r="C2977" s="130" t="s">
        <v>7940</v>
      </c>
      <c r="D2977" s="130" t="s">
        <v>12128</v>
      </c>
      <c r="E2977" s="130" t="s">
        <v>18688</v>
      </c>
      <c r="F2977" s="215">
        <v>1.9635955946967709E-2</v>
      </c>
      <c r="G2977" s="132" t="str">
        <f ca="1">IFERROR(_xll.BQL($A2977, "cur_mkt_cap(currency=EUR)")/1000000, " ")</f>
        <v xml:space="preserve"> </v>
      </c>
      <c r="M2977" s="308"/>
      <c r="N2977" s="215">
        <f t="shared" si="120"/>
        <v>2.1269828659631671E-4</v>
      </c>
      <c r="O2977" s="172" t="str">
        <f>IFERROR(IF(VLOOKUP($C2977,'MSCI Database'!$C:$R,2, FALSE)="","",VLOOKUP($C2977,'MSCI Database'!$C:$R,2, FALSE)),"")</f>
        <v>Asset Management &amp; Custody Banks</v>
      </c>
      <c r="P2977" s="229" t="str">
        <f>IFERROR(IF(VLOOKUP($C2977,'MSCI Database'!$C:$R,3, FALSE)="","",VLOOKUP($C2977,'MSCI Database'!$C:$R,3, FALSE)),"")</f>
        <v>B</v>
      </c>
      <c r="Q2977" s="229" t="str">
        <f>IFERROR(IF(VLOOKUP($C2977,'MSCI Database'!$C:$R,4, FALSE)="","",VLOOKUP($C2977,'MSCI Database'!$C:$R,4, FALSE)),"")</f>
        <v>0</v>
      </c>
      <c r="R2977" s="229">
        <f>IFERROR(IF(VLOOKUP($C2977,'MSCI Database'!$C:$R,5, FALSE)="","",VLOOKUP($C2977,'MSCI Database'!$C:$R,5, FALSE)),"")</f>
        <v>1.5</v>
      </c>
      <c r="S2977" s="229">
        <f>IFERROR(IF(VLOOKUP($C2977,'MSCI Database'!$C:$R,6, FALSE)="","",VLOOKUP($C2977,'MSCI Database'!$C:$R,6, FALSE)),"")</f>
        <v>9</v>
      </c>
      <c r="T2977" s="229">
        <f>IFERROR(IF(VLOOKUP($C2977,'MSCI Database'!$C:$R,7, FALSE)="","",VLOOKUP($C2977,'MSCI Database'!$C:$R,7, FALSE)),"")</f>
        <v>3.3</v>
      </c>
      <c r="U2977" s="229">
        <f>IFERROR(IF(VLOOKUP($C2977,'MSCI Database'!$C:$R,8, FALSE)="","",VLOOKUP($C2977,'MSCI Database'!$C:$R,8, FALSE)),"")</f>
        <v>3.1</v>
      </c>
      <c r="V2977" s="229">
        <f>IFERROR(IF(VLOOKUP($C2977,'MSCI Database'!$C:$R,9, FALSE)="","",VLOOKUP($C2977,'MSCI Database'!$C:$R,9, FALSE)),"")</f>
        <v>3.5</v>
      </c>
      <c r="W2977" s="215">
        <f t="shared" ca="1" si="121"/>
        <v>0</v>
      </c>
      <c r="X2977" s="276">
        <f>IFERROR(IF(VLOOKUP($C2977,'MSCI Database'!$C:$R,10, FALSE)="","",VLOOKUP($C2977,'MSCI Database'!$C:$R,10, FALSE)),"")</f>
        <v>7058</v>
      </c>
      <c r="Y2977" s="229" t="str">
        <f>IFERROR(IF(VLOOKUP($C2977,'MSCI Database'!$C:$R,11, FALSE)="","",VLOOKUP($C2977,'MSCI Database'!$C:$R,11, FALSE)),"")</f>
        <v>2019</v>
      </c>
      <c r="Z2977" s="229" t="str">
        <f>IFERROR(IF(VLOOKUP($C2977,'MSCI Database'!$C:$R,12, FALSE)="","",VLOOKUP($C2977,'MSCI Database'!$C:$R,12, FALSE)),"")</f>
        <v>Reported</v>
      </c>
      <c r="AA2977" s="229" t="str">
        <f>IFERROR(IF(VLOOKUP($C2977,'MSCI Database'!$C:$R,13, FALSE)="","",VLOOKUP($C2977,'MSCI Database'!$C:$R,13, FALSE)),"")</f>
        <v>Weak employee engagement and retention efforts; lags peers in governance and ESG-based investment</v>
      </c>
    </row>
    <row r="2978" spans="1:27" s="130" customFormat="1" ht="15" hidden="1" customHeight="1" outlineLevel="1">
      <c r="A2978" s="130" t="s">
        <v>1016</v>
      </c>
      <c r="B2978" s="130" t="s">
        <v>1017</v>
      </c>
      <c r="C2978" s="130" t="s">
        <v>1018</v>
      </c>
      <c r="D2978" s="130" t="s">
        <v>12135</v>
      </c>
      <c r="E2978" s="130" t="s">
        <v>18707</v>
      </c>
      <c r="F2978" s="215">
        <v>1.5672762067699419E-2</v>
      </c>
      <c r="G2978" s="132" t="str">
        <f ca="1">IFERROR(_xll.BQL($A2978, "cur_mkt_cap(currency=EUR)")/1000000, " ")</f>
        <v xml:space="preserve"> </v>
      </c>
      <c r="M2978" s="308"/>
      <c r="N2978" s="215">
        <f t="shared" si="120"/>
        <v>1.6976864518512022E-4</v>
      </c>
      <c r="O2978" s="172" t="str">
        <f>IFERROR(IF(VLOOKUP($C2978,'MSCI Database'!$C:$R,2, FALSE)="","",VLOOKUP($C2978,'MSCI Database'!$C:$R,2, FALSE)),"")</f>
        <v>Integrated Oil &amp; Gas</v>
      </c>
      <c r="P2978" s="229" t="str">
        <f>IFERROR(IF(VLOOKUP($C2978,'MSCI Database'!$C:$R,3, FALSE)="","",VLOOKUP($C2978,'MSCI Database'!$C:$R,3, FALSE)),"")</f>
        <v>BBB</v>
      </c>
      <c r="Q2978" s="229" t="str">
        <f>IFERROR(IF(VLOOKUP($C2978,'MSCI Database'!$C:$R,4, FALSE)="","",VLOOKUP($C2978,'MSCI Database'!$C:$R,4, FALSE)),"")</f>
        <v>0</v>
      </c>
      <c r="R2978" s="229">
        <f>IFERROR(IF(VLOOKUP($C2978,'MSCI Database'!$C:$R,5, FALSE)="","",VLOOKUP($C2978,'MSCI Database'!$C:$R,5, FALSE)),"")</f>
        <v>5.3</v>
      </c>
      <c r="S2978" s="229">
        <f>IFERROR(IF(VLOOKUP($C2978,'MSCI Database'!$C:$R,6, FALSE)="","",VLOOKUP($C2978,'MSCI Database'!$C:$R,6, FALSE)),"")</f>
        <v>4</v>
      </c>
      <c r="T2978" s="229">
        <f>IFERROR(IF(VLOOKUP($C2978,'MSCI Database'!$C:$R,7, FALSE)="","",VLOOKUP($C2978,'MSCI Database'!$C:$R,7, FALSE)),"")</f>
        <v>7.6</v>
      </c>
      <c r="U2978" s="229">
        <f>IFERROR(IF(VLOOKUP($C2978,'MSCI Database'!$C:$R,8, FALSE)="","",VLOOKUP($C2978,'MSCI Database'!$C:$R,8, FALSE)),"")</f>
        <v>5.2</v>
      </c>
      <c r="V2978" s="229">
        <f>IFERROR(IF(VLOOKUP($C2978,'MSCI Database'!$C:$R,9, FALSE)="","",VLOOKUP($C2978,'MSCI Database'!$C:$R,9, FALSE)),"")</f>
        <v>5.3</v>
      </c>
      <c r="W2978" s="215">
        <f t="shared" ca="1" si="121"/>
        <v>0</v>
      </c>
      <c r="X2978" s="276">
        <f>IFERROR(IF(VLOOKUP($C2978,'MSCI Database'!$C:$R,10, FALSE)="","",VLOOKUP($C2978,'MSCI Database'!$C:$R,10, FALSE)),"")</f>
        <v>16716191</v>
      </c>
      <c r="Y2978" s="229" t="str">
        <f>IFERROR(IF(VLOOKUP($C2978,'MSCI Database'!$C:$R,11, FALSE)="","",VLOOKUP($C2978,'MSCI Database'!$C:$R,11, FALSE)),"")</f>
        <v>2019</v>
      </c>
      <c r="Z2978" s="229" t="str">
        <f>IFERROR(IF(VLOOKUP($C2978,'MSCI Database'!$C:$R,12, FALSE)="","",VLOOKUP($C2978,'MSCI Database'!$C:$R,12, FALSE)),"")</f>
        <v>E.CSI</v>
      </c>
      <c r="AA2978" s="229" t="str">
        <f>IFERROR(IF(VLOOKUP($C2978,'MSCI Database'!$C:$R,13, FALSE)="","",VLOOKUP($C2978,'MSCI Database'!$C:$R,13, FALSE)),"")</f>
        <v>Oil sand operations heighten carbon-related risks</v>
      </c>
    </row>
    <row r="2979" spans="1:27" s="130" customFormat="1" ht="15" hidden="1" customHeight="1" outlineLevel="1">
      <c r="A2979" s="130" t="s">
        <v>7403</v>
      </c>
      <c r="B2979" s="130" t="s">
        <v>7404</v>
      </c>
      <c r="C2979" s="130" t="s">
        <v>7405</v>
      </c>
      <c r="D2979" s="130" t="s">
        <v>12128</v>
      </c>
      <c r="E2979" s="130" t="s">
        <v>18682</v>
      </c>
      <c r="F2979" s="215">
        <v>1.956200088897269E-2</v>
      </c>
      <c r="G2979" s="132" t="str">
        <f ca="1">IFERROR(_xll.BQL($A2979, "cur_mkt_cap(currency=EUR)")/1000000, " ")</f>
        <v xml:space="preserve"> </v>
      </c>
      <c r="M2979" s="308"/>
      <c r="N2979" s="215">
        <f t="shared" si="120"/>
        <v>2.1189719933765942E-4</v>
      </c>
      <c r="O2979" s="172" t="str">
        <f>IFERROR(IF(VLOOKUP($C2979,'MSCI Database'!$C:$R,2, FALSE)="","",VLOOKUP($C2979,'MSCI Database'!$C:$R,2, FALSE)),"")</f>
        <v>Auto Components</v>
      </c>
      <c r="P2979" s="229" t="str">
        <f>IFERROR(IF(VLOOKUP($C2979,'MSCI Database'!$C:$R,3, FALSE)="","",VLOOKUP($C2979,'MSCI Database'!$C:$R,3, FALSE)),"")</f>
        <v>BB</v>
      </c>
      <c r="Q2979" s="229" t="str">
        <f>IFERROR(IF(VLOOKUP($C2979,'MSCI Database'!$C:$R,4, FALSE)="","",VLOOKUP($C2979,'MSCI Database'!$C:$R,4, FALSE)),"")</f>
        <v>1</v>
      </c>
      <c r="R2979" s="229">
        <f>IFERROR(IF(VLOOKUP($C2979,'MSCI Database'!$C:$R,5, FALSE)="","",VLOOKUP($C2979,'MSCI Database'!$C:$R,5, FALSE)),"")</f>
        <v>3.6</v>
      </c>
      <c r="S2979" s="229">
        <f>IFERROR(IF(VLOOKUP($C2979,'MSCI Database'!$C:$R,6, FALSE)="","",VLOOKUP($C2979,'MSCI Database'!$C:$R,6, FALSE)),"")</f>
        <v>3.5</v>
      </c>
      <c r="T2979" s="229">
        <f>IFERROR(IF(VLOOKUP($C2979,'MSCI Database'!$C:$R,7, FALSE)="","",VLOOKUP($C2979,'MSCI Database'!$C:$R,7, FALSE)),"")</f>
        <v>3.3</v>
      </c>
      <c r="U2979" s="229">
        <f>IFERROR(IF(VLOOKUP($C2979,'MSCI Database'!$C:$R,8, FALSE)="","",VLOOKUP($C2979,'MSCI Database'!$C:$R,8, FALSE)),"")</f>
        <v>5.8</v>
      </c>
      <c r="V2979" s="229">
        <f>IFERROR(IF(VLOOKUP($C2979,'MSCI Database'!$C:$R,9, FALSE)="","",VLOOKUP($C2979,'MSCI Database'!$C:$R,9, FALSE)),"")</f>
        <v>4.4000000000000004</v>
      </c>
      <c r="W2979" s="215">
        <f t="shared" ca="1" si="121"/>
        <v>0</v>
      </c>
      <c r="X2979" s="276">
        <f>IFERROR(IF(VLOOKUP($C2979,'MSCI Database'!$C:$R,10, FALSE)="","",VLOOKUP($C2979,'MSCI Database'!$C:$R,10, FALSE)),"")</f>
        <v>483828</v>
      </c>
      <c r="Y2979" s="229" t="str">
        <f>IFERROR(IF(VLOOKUP($C2979,'MSCI Database'!$C:$R,11, FALSE)="","",VLOOKUP($C2979,'MSCI Database'!$C:$R,11, FALSE)),"")</f>
        <v>2019</v>
      </c>
      <c r="Z2979" s="229" t="str">
        <f>IFERROR(IF(VLOOKUP($C2979,'MSCI Database'!$C:$R,12, FALSE)="","",VLOOKUP($C2979,'MSCI Database'!$C:$R,12, FALSE)),"")</f>
        <v>Reported</v>
      </c>
      <c r="AA2979" s="229" t="str">
        <f>IFERROR(IF(VLOOKUP($C2979,'MSCI Database'!$C:$R,13, FALSE)="","",VLOOKUP($C2979,'MSCI Database'!$C:$R,13, FALSE)),"")</f>
        <v>Improved product quality performance drives the upgrade</v>
      </c>
    </row>
    <row r="2980" spans="1:27" s="130" customFormat="1" ht="15" hidden="1" customHeight="1" outlineLevel="1">
      <c r="A2980" s="130" t="s">
        <v>1942</v>
      </c>
      <c r="B2980" s="130" t="s">
        <v>1943</v>
      </c>
      <c r="C2980" s="130" t="s">
        <v>1944</v>
      </c>
      <c r="D2980" s="130" t="s">
        <v>12129</v>
      </c>
      <c r="E2980" s="130" t="s">
        <v>18673</v>
      </c>
      <c r="F2980" s="215">
        <v>2.2187365145822441E-2</v>
      </c>
      <c r="G2980" s="132" t="str">
        <f ca="1">IFERROR(_xll.BQL($A2980, "cur_mkt_cap(currency=EUR)")/1000000, " ")</f>
        <v xml:space="preserve"> </v>
      </c>
      <c r="M2980" s="308"/>
      <c r="N2980" s="215">
        <f t="shared" si="120"/>
        <v>2.4033536046570917E-4</v>
      </c>
      <c r="O2980" s="172" t="str">
        <f>IFERROR(IF(VLOOKUP($C2980,'MSCI Database'!$C:$R,2, FALSE)="","",VLOOKUP($C2980,'MSCI Database'!$C:$R,2, FALSE)),"")</f>
        <v>Electrical Equipment</v>
      </c>
      <c r="P2980" s="229" t="str">
        <f>IFERROR(IF(VLOOKUP($C2980,'MSCI Database'!$C:$R,3, FALSE)="","",VLOOKUP($C2980,'MSCI Database'!$C:$R,3, FALSE)),"")</f>
        <v>B</v>
      </c>
      <c r="Q2980" s="229" t="str">
        <f>IFERROR(IF(VLOOKUP($C2980,'MSCI Database'!$C:$R,4, FALSE)="","",VLOOKUP($C2980,'MSCI Database'!$C:$R,4, FALSE)),"")</f>
        <v/>
      </c>
      <c r="R2980" s="229">
        <f>IFERROR(IF(VLOOKUP($C2980,'MSCI Database'!$C:$R,5, FALSE)="","",VLOOKUP($C2980,'MSCI Database'!$C:$R,5, FALSE)),"")</f>
        <v>1.6</v>
      </c>
      <c r="S2980" s="229">
        <f>IFERROR(IF(VLOOKUP($C2980,'MSCI Database'!$C:$R,6, FALSE)="","",VLOOKUP($C2980,'MSCI Database'!$C:$R,6, FALSE)),"")</f>
        <v>6.4</v>
      </c>
      <c r="T2980" s="229">
        <f>IFERROR(IF(VLOOKUP($C2980,'MSCI Database'!$C:$R,7, FALSE)="","",VLOOKUP($C2980,'MSCI Database'!$C:$R,7, FALSE)),"")</f>
        <v>3.1</v>
      </c>
      <c r="U2980" s="229">
        <f>IFERROR(IF(VLOOKUP($C2980,'MSCI Database'!$C:$R,8, FALSE)="","",VLOOKUP($C2980,'MSCI Database'!$C:$R,8, FALSE)),"")</f>
        <v>6.1</v>
      </c>
      <c r="V2980" s="229">
        <f>IFERROR(IF(VLOOKUP($C2980,'MSCI Database'!$C:$R,9, FALSE)="","",VLOOKUP($C2980,'MSCI Database'!$C:$R,9, FALSE)),"")</f>
        <v>5.5</v>
      </c>
      <c r="W2980" s="215">
        <f t="shared" ca="1" si="121"/>
        <v>0</v>
      </c>
      <c r="X2980" s="276">
        <f>IFERROR(IF(VLOOKUP($C2980,'MSCI Database'!$C:$R,10, FALSE)="","",VLOOKUP($C2980,'MSCI Database'!$C:$R,10, FALSE)),"")</f>
        <v>292000</v>
      </c>
      <c r="Y2980" s="229" t="str">
        <f>IFERROR(IF(VLOOKUP($C2980,'MSCI Database'!$C:$R,11, FALSE)="","",VLOOKUP($C2980,'MSCI Database'!$C:$R,11, FALSE)),"")</f>
        <v>2020</v>
      </c>
      <c r="Z2980" s="229" t="str">
        <f>IFERROR(IF(VLOOKUP($C2980,'MSCI Database'!$C:$R,12, FALSE)="","",VLOOKUP($C2980,'MSCI Database'!$C:$R,12, FALSE)),"")</f>
        <v>Reported</v>
      </c>
      <c r="AA2980" s="229" t="str">
        <f>IFERROR(IF(VLOOKUP($C2980,'MSCI Database'!$C:$R,13, FALSE)="","",VLOOKUP($C2980,'MSCI Database'!$C:$R,13, FALSE)),"")</f>
        <v>Labor programs appear limited; related controversies persist</v>
      </c>
    </row>
    <row r="2981" spans="1:27" s="130" customFormat="1" ht="15" hidden="1" customHeight="1" outlineLevel="1">
      <c r="A2981" s="130" t="s">
        <v>636</v>
      </c>
      <c r="B2981" s="130" t="s">
        <v>637</v>
      </c>
      <c r="C2981" s="130" t="s">
        <v>638</v>
      </c>
      <c r="D2981" s="130" t="s">
        <v>18725</v>
      </c>
      <c r="E2981" s="130" t="s">
        <v>18688</v>
      </c>
      <c r="F2981" s="215">
        <v>1.9414753412401758E-2</v>
      </c>
      <c r="G2981" s="132" t="str">
        <f ca="1">IFERROR(_xll.BQL($A2981, "cur_mkt_cap(currency=EUR)")/1000000, " ")</f>
        <v xml:space="preserve"> </v>
      </c>
      <c r="M2981" s="308"/>
      <c r="N2981" s="215">
        <f t="shared" si="120"/>
        <v>2.1030220258492404E-4</v>
      </c>
      <c r="O2981" s="172" t="str">
        <f>IFERROR(IF(VLOOKUP($C2981,'MSCI Database'!$C:$R,2, FALSE)="","",VLOOKUP($C2981,'MSCI Database'!$C:$R,2, FALSE)),"")</f>
        <v>Banks</v>
      </c>
      <c r="P2981" s="229" t="str">
        <f>IFERROR(IF(VLOOKUP($C2981,'MSCI Database'!$C:$R,3, FALSE)="","",VLOOKUP($C2981,'MSCI Database'!$C:$R,3, FALSE)),"")</f>
        <v>A</v>
      </c>
      <c r="Q2981" s="229" t="str">
        <f>IFERROR(IF(VLOOKUP($C2981,'MSCI Database'!$C:$R,4, FALSE)="","",VLOOKUP($C2981,'MSCI Database'!$C:$R,4, FALSE)),"")</f>
        <v>1</v>
      </c>
      <c r="R2981" s="229">
        <f>IFERROR(IF(VLOOKUP($C2981,'MSCI Database'!$C:$R,5, FALSE)="","",VLOOKUP($C2981,'MSCI Database'!$C:$R,5, FALSE)),"")</f>
        <v>7.1</v>
      </c>
      <c r="S2981" s="229">
        <f>IFERROR(IF(VLOOKUP($C2981,'MSCI Database'!$C:$R,6, FALSE)="","",VLOOKUP($C2981,'MSCI Database'!$C:$R,6, FALSE)),"")</f>
        <v>4.5999999999999996</v>
      </c>
      <c r="T2981" s="229">
        <f>IFERROR(IF(VLOOKUP($C2981,'MSCI Database'!$C:$R,7, FALSE)="","",VLOOKUP($C2981,'MSCI Database'!$C:$R,7, FALSE)),"")</f>
        <v>5.4</v>
      </c>
      <c r="U2981" s="229">
        <f>IFERROR(IF(VLOOKUP($C2981,'MSCI Database'!$C:$R,8, FALSE)="","",VLOOKUP($C2981,'MSCI Database'!$C:$R,8, FALSE)),"")</f>
        <v>5.0999999999999996</v>
      </c>
      <c r="V2981" s="229">
        <f>IFERROR(IF(VLOOKUP($C2981,'MSCI Database'!$C:$R,9, FALSE)="","",VLOOKUP($C2981,'MSCI Database'!$C:$R,9, FALSE)),"")</f>
        <v>5.2</v>
      </c>
      <c r="W2981" s="215">
        <f t="shared" ca="1" si="121"/>
        <v>0</v>
      </c>
      <c r="X2981" s="276">
        <f>IFERROR(IF(VLOOKUP($C2981,'MSCI Database'!$C:$R,10, FALSE)="","",VLOOKUP($C2981,'MSCI Database'!$C:$R,10, FALSE)),"")</f>
        <v>12514</v>
      </c>
      <c r="Y2981" s="229" t="str">
        <f>IFERROR(IF(VLOOKUP($C2981,'MSCI Database'!$C:$R,11, FALSE)="","",VLOOKUP($C2981,'MSCI Database'!$C:$R,11, FALSE)),"")</f>
        <v>2019</v>
      </c>
      <c r="Z2981" s="229" t="str">
        <f>IFERROR(IF(VLOOKUP($C2981,'MSCI Database'!$C:$R,12, FALSE)="","",VLOOKUP($C2981,'MSCI Database'!$C:$R,12, FALSE)),"")</f>
        <v>Reported</v>
      </c>
      <c r="AA2981" s="229" t="str">
        <f>IFERROR(IF(VLOOKUP($C2981,'MSCI Database'!$C:$R,13, FALSE)="","",VLOOKUP($C2981,'MSCI Database'!$C:$R,13, FALSE)),"")</f>
        <v>Broad privacy rights to users and ESG-risk integration in lending lead to rating upgrade</v>
      </c>
    </row>
    <row r="2982" spans="1:27" s="130" customFormat="1" ht="15" hidden="1" customHeight="1" outlineLevel="1">
      <c r="A2982" s="130" t="s">
        <v>597</v>
      </c>
      <c r="B2982" s="130" t="s">
        <v>598</v>
      </c>
      <c r="C2982" s="130" t="s">
        <v>599</v>
      </c>
      <c r="D2982" s="130" t="s">
        <v>18708</v>
      </c>
      <c r="E2982" s="130" t="s">
        <v>18688</v>
      </c>
      <c r="F2982" s="215">
        <v>1.9329139837102619E-2</v>
      </c>
      <c r="G2982" s="132" t="str">
        <f ca="1">IFERROR(_xll.BQL($A2982, "cur_mkt_cap(currency=EUR)")/1000000, " ")</f>
        <v xml:space="preserve"> </v>
      </c>
      <c r="M2982" s="308"/>
      <c r="N2982" s="215">
        <f t="shared" si="120"/>
        <v>2.0937482930986207E-4</v>
      </c>
      <c r="O2982" s="172" t="str">
        <f>IFERROR(IF(VLOOKUP($C2982,'MSCI Database'!$C:$R,2, FALSE)="","",VLOOKUP($C2982,'MSCI Database'!$C:$R,2, FALSE)),"")</f>
        <v>Life &amp; Health Insurance</v>
      </c>
      <c r="P2982" s="229" t="str">
        <f>IFERROR(IF(VLOOKUP($C2982,'MSCI Database'!$C:$R,3, FALSE)="","",VLOOKUP($C2982,'MSCI Database'!$C:$R,3, FALSE)),"")</f>
        <v>BB</v>
      </c>
      <c r="Q2982" s="229" t="str">
        <f>IFERROR(IF(VLOOKUP($C2982,'MSCI Database'!$C:$R,4, FALSE)="","",VLOOKUP($C2982,'MSCI Database'!$C:$R,4, FALSE)),"")</f>
        <v>1</v>
      </c>
      <c r="R2982" s="229">
        <f>IFERROR(IF(VLOOKUP($C2982,'MSCI Database'!$C:$R,5, FALSE)="","",VLOOKUP($C2982,'MSCI Database'!$C:$R,5, FALSE)),"")</f>
        <v>4.0999999999999996</v>
      </c>
      <c r="S2982" s="229">
        <f>IFERROR(IF(VLOOKUP($C2982,'MSCI Database'!$C:$R,6, FALSE)="","",VLOOKUP($C2982,'MSCI Database'!$C:$R,6, FALSE)),"")</f>
        <v>4.7</v>
      </c>
      <c r="T2982" s="229">
        <f>IFERROR(IF(VLOOKUP($C2982,'MSCI Database'!$C:$R,7, FALSE)="","",VLOOKUP($C2982,'MSCI Database'!$C:$R,7, FALSE)),"")</f>
        <v>3.9</v>
      </c>
      <c r="U2982" s="229">
        <f>IFERROR(IF(VLOOKUP($C2982,'MSCI Database'!$C:$R,8, FALSE)="","",VLOOKUP($C2982,'MSCI Database'!$C:$R,8, FALSE)),"")</f>
        <v>3.5</v>
      </c>
      <c r="V2982" s="229">
        <f>IFERROR(IF(VLOOKUP($C2982,'MSCI Database'!$C:$R,9, FALSE)="","",VLOOKUP($C2982,'MSCI Database'!$C:$R,9, FALSE)),"")</f>
        <v>3.8</v>
      </c>
      <c r="W2982" s="215">
        <f t="shared" ca="1" si="121"/>
        <v>0</v>
      </c>
      <c r="X2982" s="276">
        <f>IFERROR(IF(VLOOKUP($C2982,'MSCI Database'!$C:$R,10, FALSE)="","",VLOOKUP($C2982,'MSCI Database'!$C:$R,10, FALSE)),"")</f>
        <v>30490</v>
      </c>
      <c r="Y2982" s="229" t="str">
        <f>IFERROR(IF(VLOOKUP($C2982,'MSCI Database'!$C:$R,11, FALSE)="","",VLOOKUP($C2982,'MSCI Database'!$C:$R,11, FALSE)),"")</f>
        <v>2019</v>
      </c>
      <c r="Z2982" s="229" t="str">
        <f>IFERROR(IF(VLOOKUP($C2982,'MSCI Database'!$C:$R,12, FALSE)="","",VLOOKUP($C2982,'MSCI Database'!$C:$R,12, FALSE)),"")</f>
        <v>E.Segmt-Moderately Low</v>
      </c>
      <c r="AA2982" s="229" t="str">
        <f>IFERROR(IF(VLOOKUP($C2982,'MSCI Database'!$C:$R,13, FALSE)="","",VLOOKUP($C2982,'MSCI Database'!$C:$R,13, FALSE)),"")</f>
        <v>Weak data protection mechanisms and ESG integration</v>
      </c>
    </row>
    <row r="2983" spans="1:27" s="130" customFormat="1" ht="15" hidden="1" customHeight="1" outlineLevel="1">
      <c r="A2983" s="130" t="s">
        <v>2979</v>
      </c>
      <c r="B2983" s="130" t="s">
        <v>2980</v>
      </c>
      <c r="C2983" s="130" t="s">
        <v>2981</v>
      </c>
      <c r="D2983" s="130" t="s">
        <v>18691</v>
      </c>
      <c r="E2983" s="130" t="s">
        <v>18673</v>
      </c>
      <c r="F2983" s="215">
        <v>2.6720840849161341E-2</v>
      </c>
      <c r="G2983" s="132" t="str">
        <f ca="1">IFERROR(_xll.BQL($A2983, "cur_mkt_cap(currency=EUR)")/1000000, " ")</f>
        <v xml:space="preserve"> </v>
      </c>
      <c r="M2983" s="308"/>
      <c r="N2983" s="215">
        <f t="shared" si="120"/>
        <v>2.8944234140569863E-4</v>
      </c>
      <c r="O2983" s="172" t="str">
        <f>IFERROR(IF(VLOOKUP($C2983,'MSCI Database'!$C:$R,2, FALSE)="","",VLOOKUP($C2983,'MSCI Database'!$C:$R,2, FALSE)),"")</f>
        <v>Industrial Conglomerates</v>
      </c>
      <c r="P2983" s="229" t="str">
        <f>IFERROR(IF(VLOOKUP($C2983,'MSCI Database'!$C:$R,3, FALSE)="","",VLOOKUP($C2983,'MSCI Database'!$C:$R,3, FALSE)),"")</f>
        <v>AAA</v>
      </c>
      <c r="Q2983" s="229" t="str">
        <f>IFERROR(IF(VLOOKUP($C2983,'MSCI Database'!$C:$R,4, FALSE)="","",VLOOKUP($C2983,'MSCI Database'!$C:$R,4, FALSE)),"")</f>
        <v>0</v>
      </c>
      <c r="R2983" s="229">
        <f>IFERROR(IF(VLOOKUP($C2983,'MSCI Database'!$C:$R,5, FALSE)="","",VLOOKUP($C2983,'MSCI Database'!$C:$R,5, FALSE)),"")</f>
        <v>8.6</v>
      </c>
      <c r="S2983" s="229">
        <f>IFERROR(IF(VLOOKUP($C2983,'MSCI Database'!$C:$R,6, FALSE)="","",VLOOKUP($C2983,'MSCI Database'!$C:$R,6, FALSE)),"")</f>
        <v>2.2999999999999998</v>
      </c>
      <c r="T2983" s="229">
        <f>IFERROR(IF(VLOOKUP($C2983,'MSCI Database'!$C:$R,7, FALSE)="","",VLOOKUP($C2983,'MSCI Database'!$C:$R,7, FALSE)),"")</f>
        <v>4.5999999999999996</v>
      </c>
      <c r="U2983" s="229">
        <f>IFERROR(IF(VLOOKUP($C2983,'MSCI Database'!$C:$R,8, FALSE)="","",VLOOKUP($C2983,'MSCI Database'!$C:$R,8, FALSE)),"")</f>
        <v>6.9</v>
      </c>
      <c r="V2983" s="229">
        <f>IFERROR(IF(VLOOKUP($C2983,'MSCI Database'!$C:$R,9, FALSE)="","",VLOOKUP($C2983,'MSCI Database'!$C:$R,9, FALSE)),"")</f>
        <v>5.5</v>
      </c>
      <c r="W2983" s="215">
        <f t="shared" ca="1" si="121"/>
        <v>0</v>
      </c>
      <c r="X2983" s="276">
        <f>IFERROR(IF(VLOOKUP($C2983,'MSCI Database'!$C:$R,10, FALSE)="","",VLOOKUP($C2983,'MSCI Database'!$C:$R,10, FALSE)),"")</f>
        <v>94000</v>
      </c>
      <c r="Y2983" s="229" t="str">
        <f>IFERROR(IF(VLOOKUP($C2983,'MSCI Database'!$C:$R,11, FALSE)="","",VLOOKUP($C2983,'MSCI Database'!$C:$R,11, FALSE)),"")</f>
        <v>2019</v>
      </c>
      <c r="Z2983" s="229" t="str">
        <f>IFERROR(IF(VLOOKUP($C2983,'MSCI Database'!$C:$R,12, FALSE)="","",VLOOKUP($C2983,'MSCI Database'!$C:$R,12, FALSE)),"")</f>
        <v>Reported</v>
      </c>
      <c r="AA2983" s="229" t="str">
        <f>IFERROR(IF(VLOOKUP($C2983,'MSCI Database'!$C:$R,13, FALSE)="","",VLOOKUP($C2983,'MSCI Database'!$C:$R,13, FALSE)),"")</f>
        <v>Governance structures reflect robust oversight of management and ethics practices</v>
      </c>
    </row>
    <row r="2984" spans="1:27" s="130" customFormat="1" ht="15" hidden="1" customHeight="1" outlineLevel="1">
      <c r="A2984" s="130" t="s">
        <v>6511</v>
      </c>
      <c r="B2984" s="130" t="s">
        <v>6512</v>
      </c>
      <c r="C2984" s="130" t="s">
        <v>6513</v>
      </c>
      <c r="D2984" s="130" t="s">
        <v>12128</v>
      </c>
      <c r="E2984" s="130" t="s">
        <v>18682</v>
      </c>
      <c r="F2984" s="215">
        <v>1.923224639559596E-2</v>
      </c>
      <c r="G2984" s="132" t="str">
        <f ca="1">IFERROR(_xll.BQL($A2984, "cur_mkt_cap(currency=EUR)")/1000000, " ")</f>
        <v xml:space="preserve"> </v>
      </c>
      <c r="M2984" s="308"/>
      <c r="N2984" s="215">
        <f t="shared" si="120"/>
        <v>2.0832527159815467E-4</v>
      </c>
      <c r="O2984" s="172" t="str">
        <f>IFERROR(IF(VLOOKUP($C2984,'MSCI Database'!$C:$R,2, FALSE)="","",VLOOKUP($C2984,'MSCI Database'!$C:$R,2, FALSE)),"")</f>
        <v>Auto Components</v>
      </c>
      <c r="P2984" s="229" t="str">
        <f>IFERROR(IF(VLOOKUP($C2984,'MSCI Database'!$C:$R,3, FALSE)="","",VLOOKUP($C2984,'MSCI Database'!$C:$R,3, FALSE)),"")</f>
        <v>A</v>
      </c>
      <c r="Q2984" s="229" t="str">
        <f>IFERROR(IF(VLOOKUP($C2984,'MSCI Database'!$C:$R,4, FALSE)="","",VLOOKUP($C2984,'MSCI Database'!$C:$R,4, FALSE)),"")</f>
        <v>0</v>
      </c>
      <c r="R2984" s="229">
        <f>IFERROR(IF(VLOOKUP($C2984,'MSCI Database'!$C:$R,5, FALSE)="","",VLOOKUP($C2984,'MSCI Database'!$C:$R,5, FALSE)),"")</f>
        <v>6.4</v>
      </c>
      <c r="S2984" s="229">
        <f>IFERROR(IF(VLOOKUP($C2984,'MSCI Database'!$C:$R,6, FALSE)="","",VLOOKUP($C2984,'MSCI Database'!$C:$R,6, FALSE)),"")</f>
        <v>5</v>
      </c>
      <c r="T2984" s="229">
        <f>IFERROR(IF(VLOOKUP($C2984,'MSCI Database'!$C:$R,7, FALSE)="","",VLOOKUP($C2984,'MSCI Database'!$C:$R,7, FALSE)),"")</f>
        <v>4</v>
      </c>
      <c r="U2984" s="229">
        <f>IFERROR(IF(VLOOKUP($C2984,'MSCI Database'!$C:$R,8, FALSE)="","",VLOOKUP($C2984,'MSCI Database'!$C:$R,8, FALSE)),"")</f>
        <v>5</v>
      </c>
      <c r="V2984" s="229">
        <f>IFERROR(IF(VLOOKUP($C2984,'MSCI Database'!$C:$R,9, FALSE)="","",VLOOKUP($C2984,'MSCI Database'!$C:$R,9, FALSE)),"")</f>
        <v>4.5999999999999996</v>
      </c>
      <c r="W2984" s="215">
        <f t="shared" ca="1" si="121"/>
        <v>0</v>
      </c>
      <c r="X2984" s="276">
        <f>IFERROR(IF(VLOOKUP($C2984,'MSCI Database'!$C:$R,10, FALSE)="","",VLOOKUP($C2984,'MSCI Database'!$C:$R,10, FALSE)),"")</f>
        <v>324904</v>
      </c>
      <c r="Y2984" s="229" t="str">
        <f>IFERROR(IF(VLOOKUP($C2984,'MSCI Database'!$C:$R,11, FALSE)="","",VLOOKUP($C2984,'MSCI Database'!$C:$R,11, FALSE)),"")</f>
        <v>2019</v>
      </c>
      <c r="Z2984" s="229" t="str">
        <f>IFERROR(IF(VLOOKUP($C2984,'MSCI Database'!$C:$R,12, FALSE)="","",VLOOKUP($C2984,'MSCI Database'!$C:$R,12, FALSE)),"")</f>
        <v>Reported</v>
      </c>
      <c r="AA2984" s="229" t="str">
        <f>IFERROR(IF(VLOOKUP($C2984,'MSCI Database'!$C:$R,13, FALSE)="","",VLOOKUP($C2984,'MSCI Database'!$C:$R,13, FALSE)),"")</f>
        <v>Potential acquisition could enhance clean tech earning potential</v>
      </c>
    </row>
    <row r="2985" spans="1:27" s="130" customFormat="1" ht="15" hidden="1" customHeight="1" outlineLevel="1">
      <c r="A2985" s="130" t="s">
        <v>1971</v>
      </c>
      <c r="B2985" s="130" t="s">
        <v>1972</v>
      </c>
      <c r="C2985" s="130" t="s">
        <v>1973</v>
      </c>
      <c r="D2985" s="130" t="s">
        <v>12129</v>
      </c>
      <c r="E2985" s="130" t="s">
        <v>18682</v>
      </c>
      <c r="F2985" s="215">
        <v>2.231797353101141E-2</v>
      </c>
      <c r="G2985" s="132" t="str">
        <f ca="1">IFERROR(_xll.BQL($A2985, "cur_mkt_cap(currency=EUR)")/1000000, " ")</f>
        <v xml:space="preserve"> </v>
      </c>
      <c r="M2985" s="308"/>
      <c r="N2985" s="215">
        <f t="shared" ca="1" si="120"/>
        <v>2.4175012121480807E-4</v>
      </c>
      <c r="O2985" s="172" t="str">
        <f>IFERROR(IF(VLOOKUP($C2985,'MSCI Database'!$C:$R,2, FALSE)="","",VLOOKUP($C2985,'MSCI Database'!$C:$R,2, FALSE)),"")</f>
        <v>Retail - Consumer Discretionary</v>
      </c>
      <c r="P2985" s="229" t="str">
        <f>IFERROR(IF(VLOOKUP($C2985,'MSCI Database'!$C:$R,3, FALSE)="","",VLOOKUP($C2985,'MSCI Database'!$C:$R,3, FALSE)),"")</f>
        <v>A</v>
      </c>
      <c r="Q2985" s="229" t="str">
        <f>IFERROR(IF(VLOOKUP($C2985,'MSCI Database'!$C:$R,4, FALSE)="","",VLOOKUP($C2985,'MSCI Database'!$C:$R,4, FALSE)),"")</f>
        <v>0</v>
      </c>
      <c r="R2985" s="229">
        <f>IFERROR(IF(VLOOKUP($C2985,'MSCI Database'!$C:$R,5, FALSE)="","",VLOOKUP($C2985,'MSCI Database'!$C:$R,5, FALSE)),"")</f>
        <v>6.6</v>
      </c>
      <c r="S2985" s="229">
        <f>IFERROR(IF(VLOOKUP($C2985,'MSCI Database'!$C:$R,6, FALSE)="","",VLOOKUP($C2985,'MSCI Database'!$C:$R,6, FALSE)),"")</f>
        <v>4.5999999999999996</v>
      </c>
      <c r="T2985" s="229">
        <f>IFERROR(IF(VLOOKUP($C2985,'MSCI Database'!$C:$R,7, FALSE)="","",VLOOKUP($C2985,'MSCI Database'!$C:$R,7, FALSE)),"")</f>
        <v>4.5999999999999996</v>
      </c>
      <c r="U2985" s="229">
        <f>IFERROR(IF(VLOOKUP($C2985,'MSCI Database'!$C:$R,8, FALSE)="","",VLOOKUP($C2985,'MSCI Database'!$C:$R,8, FALSE)),"")</f>
        <v>7.5</v>
      </c>
      <c r="V2985" s="229">
        <f>IFERROR(IF(VLOOKUP($C2985,'MSCI Database'!$C:$R,9, FALSE)="","",VLOOKUP($C2985,'MSCI Database'!$C:$R,9, FALSE)),"")</f>
        <v>5.8</v>
      </c>
      <c r="W2985" s="215">
        <f t="shared" ca="1" si="121"/>
        <v>0</v>
      </c>
      <c r="X2985" s="276">
        <f>IFERROR(IF(VLOOKUP($C2985,'MSCI Database'!$C:$R,10, FALSE)="","",VLOOKUP($C2985,'MSCI Database'!$C:$R,10, FALSE)),"")</f>
        <v>64732</v>
      </c>
      <c r="Y2985" s="229" t="str">
        <f>IFERROR(IF(VLOOKUP($C2985,'MSCI Database'!$C:$R,11, FALSE)="","",VLOOKUP($C2985,'MSCI Database'!$C:$R,11, FALSE)),"")</f>
        <v>2019</v>
      </c>
      <c r="Z2985" s="229" t="str">
        <f>IFERROR(IF(VLOOKUP($C2985,'MSCI Database'!$C:$R,12, FALSE)="","",VLOOKUP($C2985,'MSCI Database'!$C:$R,12, FALSE)),"")</f>
        <v>Reported</v>
      </c>
      <c r="AA2985" s="229" t="str">
        <f>IFERROR(IF(VLOOKUP($C2985,'MSCI Database'!$C:$R,13, FALSE)="","",VLOOKUP($C2985,'MSCI Database'!$C:$R,13, FALSE)),"")</f>
        <v>Above-average performance on corporate governance and labor management practices</v>
      </c>
    </row>
    <row r="2986" spans="1:27" s="130" customFormat="1" ht="15" hidden="1" customHeight="1" outlineLevel="1">
      <c r="A2986" s="130" t="s">
        <v>1773</v>
      </c>
      <c r="B2986" s="130" t="s">
        <v>1774</v>
      </c>
      <c r="C2986" s="130" t="s">
        <v>1775</v>
      </c>
      <c r="D2986" s="130" t="s">
        <v>12129</v>
      </c>
      <c r="E2986" s="130" t="s">
        <v>18689</v>
      </c>
      <c r="F2986" s="215">
        <v>2.2316959889523799E-2</v>
      </c>
      <c r="G2986" s="132" t="str">
        <f ca="1">IFERROR(_xll.BQL($A2986, "cur_mkt_cap(currency=EUR)")/1000000, " ")</f>
        <v xml:space="preserve"> </v>
      </c>
      <c r="M2986" s="308"/>
      <c r="N2986" s="215">
        <f t="shared" si="120"/>
        <v>2.4173914136701151E-4</v>
      </c>
      <c r="O2986" s="172" t="str">
        <f>IFERROR(IF(VLOOKUP($C2986,'MSCI Database'!$C:$R,2, FALSE)="","",VLOOKUP($C2986,'MSCI Database'!$C:$R,2, FALSE)),"")</f>
        <v>Software &amp; Services</v>
      </c>
      <c r="P2986" s="229" t="str">
        <f>IFERROR(IF(VLOOKUP($C2986,'MSCI Database'!$C:$R,3, FALSE)="","",VLOOKUP($C2986,'MSCI Database'!$C:$R,3, FALSE)),"")</f>
        <v>BBB</v>
      </c>
      <c r="Q2986" s="229" t="str">
        <f>IFERROR(IF(VLOOKUP($C2986,'MSCI Database'!$C:$R,4, FALSE)="","",VLOOKUP($C2986,'MSCI Database'!$C:$R,4, FALSE)),"")</f>
        <v>0</v>
      </c>
      <c r="R2986" s="229">
        <f>IFERROR(IF(VLOOKUP($C2986,'MSCI Database'!$C:$R,5, FALSE)="","",VLOOKUP($C2986,'MSCI Database'!$C:$R,5, FALSE)),"")</f>
        <v>5.3</v>
      </c>
      <c r="S2986" s="229">
        <f>IFERROR(IF(VLOOKUP($C2986,'MSCI Database'!$C:$R,6, FALSE)="","",VLOOKUP($C2986,'MSCI Database'!$C:$R,6, FALSE)),"")</f>
        <v>4.7</v>
      </c>
      <c r="T2986" s="229">
        <f>IFERROR(IF(VLOOKUP($C2986,'MSCI Database'!$C:$R,7, FALSE)="","",VLOOKUP($C2986,'MSCI Database'!$C:$R,7, FALSE)),"")</f>
        <v>3.6</v>
      </c>
      <c r="U2986" s="229">
        <f>IFERROR(IF(VLOOKUP($C2986,'MSCI Database'!$C:$R,8, FALSE)="","",VLOOKUP($C2986,'MSCI Database'!$C:$R,8, FALSE)),"")</f>
        <v>7</v>
      </c>
      <c r="V2986" s="229">
        <f>IFERROR(IF(VLOOKUP($C2986,'MSCI Database'!$C:$R,9, FALSE)="","",VLOOKUP($C2986,'MSCI Database'!$C:$R,9, FALSE)),"")</f>
        <v>5.0999999999999996</v>
      </c>
      <c r="W2986" s="215">
        <f t="shared" ca="1" si="121"/>
        <v>0</v>
      </c>
      <c r="X2986" s="276">
        <f>IFERROR(IF(VLOOKUP($C2986,'MSCI Database'!$C:$R,10, FALSE)="","",VLOOKUP($C2986,'MSCI Database'!$C:$R,10, FALSE)),"")</f>
        <v>44033</v>
      </c>
      <c r="Y2986" s="229" t="str">
        <f>IFERROR(IF(VLOOKUP($C2986,'MSCI Database'!$C:$R,11, FALSE)="","",VLOOKUP($C2986,'MSCI Database'!$C:$R,11, FALSE)),"")</f>
        <v>2019</v>
      </c>
      <c r="Z2986" s="229" t="str">
        <f>IFERROR(IF(VLOOKUP($C2986,'MSCI Database'!$C:$R,12, FALSE)="","",VLOOKUP($C2986,'MSCI Database'!$C:$R,12, FALSE)),"")</f>
        <v>E.Segmt-Moderate</v>
      </c>
      <c r="AA2986" s="229" t="str">
        <f>IFERROR(IF(VLOOKUP($C2986,'MSCI Database'!$C:$R,13, FALSE)="","",VLOOKUP($C2986,'MSCI Database'!$C:$R,13, FALSE)),"")</f>
        <v/>
      </c>
    </row>
    <row r="2987" spans="1:27" s="130" customFormat="1" ht="15" hidden="1" customHeight="1" outlineLevel="1">
      <c r="A2987" s="130" t="s">
        <v>6401</v>
      </c>
      <c r="B2987" s="130" t="s">
        <v>6402</v>
      </c>
      <c r="C2987" s="130" t="s">
        <v>6403</v>
      </c>
      <c r="D2987" s="130" t="s">
        <v>12128</v>
      </c>
      <c r="E2987" s="130" t="s">
        <v>100</v>
      </c>
      <c r="F2987" s="215">
        <v>1.912420289772555E-2</v>
      </c>
      <c r="G2987" s="132" t="str">
        <f ca="1">IFERROR(_xll.BQL($A2987, "cur_mkt_cap(currency=EUR)")/1000000, " ")</f>
        <v xml:space="preserve"> </v>
      </c>
      <c r="M2987" s="308"/>
      <c r="N2987" s="215">
        <f t="shared" si="120"/>
        <v>2.071549355606847E-4</v>
      </c>
      <c r="O2987" s="172" t="str">
        <f>IFERROR(IF(VLOOKUP($C2987,'MSCI Database'!$C:$R,2, FALSE)="","",VLOOKUP($C2987,'MSCI Database'!$C:$R,2, FALSE)),"")</f>
        <v>Utilities</v>
      </c>
      <c r="P2987" s="229" t="str">
        <f>IFERROR(IF(VLOOKUP($C2987,'MSCI Database'!$C:$R,3, FALSE)="","",VLOOKUP($C2987,'MSCI Database'!$C:$R,3, FALSE)),"")</f>
        <v>A</v>
      </c>
      <c r="Q2987" s="229" t="str">
        <f>IFERROR(IF(VLOOKUP($C2987,'MSCI Database'!$C:$R,4, FALSE)="","",VLOOKUP($C2987,'MSCI Database'!$C:$R,4, FALSE)),"")</f>
        <v>1</v>
      </c>
      <c r="R2987" s="229">
        <f>IFERROR(IF(VLOOKUP($C2987,'MSCI Database'!$C:$R,5, FALSE)="","",VLOOKUP($C2987,'MSCI Database'!$C:$R,5, FALSE)),"")</f>
        <v>6.5</v>
      </c>
      <c r="S2987" s="229">
        <f>IFERROR(IF(VLOOKUP($C2987,'MSCI Database'!$C:$R,6, FALSE)="","",VLOOKUP($C2987,'MSCI Database'!$C:$R,6, FALSE)),"")</f>
        <v>6.1</v>
      </c>
      <c r="T2987" s="229">
        <f>IFERROR(IF(VLOOKUP($C2987,'MSCI Database'!$C:$R,7, FALSE)="","",VLOOKUP($C2987,'MSCI Database'!$C:$R,7, FALSE)),"")</f>
        <v>6.5</v>
      </c>
      <c r="U2987" s="229">
        <f>IFERROR(IF(VLOOKUP($C2987,'MSCI Database'!$C:$R,8, FALSE)="","",VLOOKUP($C2987,'MSCI Database'!$C:$R,8, FALSE)),"")</f>
        <v>5.7</v>
      </c>
      <c r="V2987" s="229">
        <f>IFERROR(IF(VLOOKUP($C2987,'MSCI Database'!$C:$R,9, FALSE)="","",VLOOKUP($C2987,'MSCI Database'!$C:$R,9, FALSE)),"")</f>
        <v>6</v>
      </c>
      <c r="W2987" s="215">
        <f t="shared" ca="1" si="121"/>
        <v>0</v>
      </c>
      <c r="X2987" s="276">
        <f>IFERROR(IF(VLOOKUP($C2987,'MSCI Database'!$C:$R,10, FALSE)="","",VLOOKUP($C2987,'MSCI Database'!$C:$R,10, FALSE)),"")</f>
        <v>815084</v>
      </c>
      <c r="Y2987" s="229" t="str">
        <f>IFERROR(IF(VLOOKUP($C2987,'MSCI Database'!$C:$R,11, FALSE)="","",VLOOKUP($C2987,'MSCI Database'!$C:$R,11, FALSE)),"")</f>
        <v>2019</v>
      </c>
      <c r="Z2987" s="229" t="str">
        <f>IFERROR(IF(VLOOKUP($C2987,'MSCI Database'!$C:$R,12, FALSE)="","",VLOOKUP($C2987,'MSCI Database'!$C:$R,12, FALSE)),"")</f>
        <v>E.Segmt-Moderately Low</v>
      </c>
      <c r="AA2987" s="229" t="str">
        <f>IFERROR(IF(VLOOKUP($C2987,'MSCI Database'!$C:$R,13, FALSE)="","",VLOOKUP($C2987,'MSCI Database'!$C:$R,13, FALSE)),"")</f>
        <v>Decreased exposure to biodiversity-related risks drives the upgrade</v>
      </c>
    </row>
    <row r="2988" spans="1:27" s="130" customFormat="1" ht="15" hidden="1" customHeight="1" outlineLevel="1">
      <c r="A2988" s="130" t="s">
        <v>7432</v>
      </c>
      <c r="B2988" s="130" t="s">
        <v>7433</v>
      </c>
      <c r="C2988" s="130" t="s">
        <v>7434</v>
      </c>
      <c r="D2988" s="130" t="s">
        <v>12128</v>
      </c>
      <c r="E2988" s="130" t="s">
        <v>18688</v>
      </c>
      <c r="F2988" s="215">
        <v>1.912357634263127E-2</v>
      </c>
      <c r="G2988" s="132" t="str">
        <f ca="1">IFERROR(_xll.BQL($A2988, "cur_mkt_cap(currency=EUR)")/1000000, " ")</f>
        <v xml:space="preserve"> </v>
      </c>
      <c r="M2988" s="308"/>
      <c r="N2988" s="215">
        <f t="shared" si="120"/>
        <v>2.0714814866447392E-4</v>
      </c>
      <c r="O2988" s="172" t="str">
        <f>IFERROR(IF(VLOOKUP($C2988,'MSCI Database'!$C:$R,2, FALSE)="","",VLOOKUP($C2988,'MSCI Database'!$C:$R,2, FALSE)),"")</f>
        <v>Life &amp; Health Insurance</v>
      </c>
      <c r="P2988" s="229" t="str">
        <f>IFERROR(IF(VLOOKUP($C2988,'MSCI Database'!$C:$R,3, FALSE)="","",VLOOKUP($C2988,'MSCI Database'!$C:$R,3, FALSE)),"")</f>
        <v>BBB</v>
      </c>
      <c r="Q2988" s="229" t="str">
        <f>IFERROR(IF(VLOOKUP($C2988,'MSCI Database'!$C:$R,4, FALSE)="","",VLOOKUP($C2988,'MSCI Database'!$C:$R,4, FALSE)),"")</f>
        <v>0</v>
      </c>
      <c r="R2988" s="229">
        <f>IFERROR(IF(VLOOKUP($C2988,'MSCI Database'!$C:$R,5, FALSE)="","",VLOOKUP($C2988,'MSCI Database'!$C:$R,5, FALSE)),"")</f>
        <v>5.5</v>
      </c>
      <c r="S2988" s="229">
        <f>IFERROR(IF(VLOOKUP($C2988,'MSCI Database'!$C:$R,6, FALSE)="","",VLOOKUP($C2988,'MSCI Database'!$C:$R,6, FALSE)),"")</f>
        <v>7.5</v>
      </c>
      <c r="T2988" s="229">
        <f>IFERROR(IF(VLOOKUP($C2988,'MSCI Database'!$C:$R,7, FALSE)="","",VLOOKUP($C2988,'MSCI Database'!$C:$R,7, FALSE)),"")</f>
        <v>4.3</v>
      </c>
      <c r="U2988" s="229">
        <f>IFERROR(IF(VLOOKUP($C2988,'MSCI Database'!$C:$R,8, FALSE)="","",VLOOKUP($C2988,'MSCI Database'!$C:$R,8, FALSE)),"")</f>
        <v>4.9000000000000004</v>
      </c>
      <c r="V2988" s="229">
        <f>IFERROR(IF(VLOOKUP($C2988,'MSCI Database'!$C:$R,9, FALSE)="","",VLOOKUP($C2988,'MSCI Database'!$C:$R,9, FALSE)),"")</f>
        <v>4.5999999999999996</v>
      </c>
      <c r="W2988" s="215">
        <f t="shared" ca="1" si="121"/>
        <v>0</v>
      </c>
      <c r="X2988" s="276">
        <f>IFERROR(IF(VLOOKUP($C2988,'MSCI Database'!$C:$R,10, FALSE)="","",VLOOKUP($C2988,'MSCI Database'!$C:$R,10, FALSE)),"")</f>
        <v>12186</v>
      </c>
      <c r="Y2988" s="229" t="str">
        <f>IFERROR(IF(VLOOKUP($C2988,'MSCI Database'!$C:$R,11, FALSE)="","",VLOOKUP($C2988,'MSCI Database'!$C:$R,11, FALSE)),"")</f>
        <v>2019</v>
      </c>
      <c r="Z2988" s="229" t="str">
        <f>IFERROR(IF(VLOOKUP($C2988,'MSCI Database'!$C:$R,12, FALSE)="","",VLOOKUP($C2988,'MSCI Database'!$C:$R,12, FALSE)),"")</f>
        <v>Reported</v>
      </c>
      <c r="AA2988" s="229" t="str">
        <f>IFERROR(IF(VLOOKUP($C2988,'MSCI Database'!$C:$R,13, FALSE)="","",VLOOKUP($C2988,'MSCI Database'!$C:$R,13, FALSE)),"")</f>
        <v>Strong focus on enhancing cybersecurity and responsible investment</v>
      </c>
    </row>
    <row r="2989" spans="1:27" s="130" customFormat="1" ht="15" hidden="1" customHeight="1" outlineLevel="1">
      <c r="A2989" s="130" t="s">
        <v>1954</v>
      </c>
      <c r="B2989" s="130" t="s">
        <v>1955</v>
      </c>
      <c r="C2989" s="130" t="s">
        <v>1956</v>
      </c>
      <c r="D2989" s="130" t="s">
        <v>12129</v>
      </c>
      <c r="E2989" s="130" t="s">
        <v>18673</v>
      </c>
      <c r="F2989" s="215">
        <v>2.21238061223911E-2</v>
      </c>
      <c r="G2989" s="132" t="str">
        <f ca="1">IFERROR(_xll.BQL($A2989, "cur_mkt_cap(currency=EUR)")/1000000, " ")</f>
        <v xml:space="preserve"> </v>
      </c>
      <c r="M2989" s="308"/>
      <c r="N2989" s="215">
        <f t="shared" ca="1" si="120"/>
        <v>2.3964688390678364E-4</v>
      </c>
      <c r="O2989" s="172" t="str">
        <f>IFERROR(IF(VLOOKUP($C2989,'MSCI Database'!$C:$R,2, FALSE)="","",VLOOKUP($C2989,'MSCI Database'!$C:$R,2, FALSE)),"")</f>
        <v>Construction &amp; Farm Machinery &amp; Heavy Trucks</v>
      </c>
      <c r="P2989" s="229" t="str">
        <f>IFERROR(IF(VLOOKUP($C2989,'MSCI Database'!$C:$R,3, FALSE)="","",VLOOKUP($C2989,'MSCI Database'!$C:$R,3, FALSE)),"")</f>
        <v>A</v>
      </c>
      <c r="Q2989" s="229" t="str">
        <f>IFERROR(IF(VLOOKUP($C2989,'MSCI Database'!$C:$R,4, FALSE)="","",VLOOKUP($C2989,'MSCI Database'!$C:$R,4, FALSE)),"")</f>
        <v>0</v>
      </c>
      <c r="R2989" s="229">
        <f>IFERROR(IF(VLOOKUP($C2989,'MSCI Database'!$C:$R,5, FALSE)="","",VLOOKUP($C2989,'MSCI Database'!$C:$R,5, FALSE)),"")</f>
        <v>6.9</v>
      </c>
      <c r="S2989" s="229">
        <f>IFERROR(IF(VLOOKUP($C2989,'MSCI Database'!$C:$R,6, FALSE)="","",VLOOKUP($C2989,'MSCI Database'!$C:$R,6, FALSE)),"")</f>
        <v>5.6</v>
      </c>
      <c r="T2989" s="229">
        <f>IFERROR(IF(VLOOKUP($C2989,'MSCI Database'!$C:$R,7, FALSE)="","",VLOOKUP($C2989,'MSCI Database'!$C:$R,7, FALSE)),"")</f>
        <v>5.8</v>
      </c>
      <c r="U2989" s="229">
        <f>IFERROR(IF(VLOOKUP($C2989,'MSCI Database'!$C:$R,8, FALSE)="","",VLOOKUP($C2989,'MSCI Database'!$C:$R,8, FALSE)),"")</f>
        <v>5.3</v>
      </c>
      <c r="V2989" s="229">
        <f>IFERROR(IF(VLOOKUP($C2989,'MSCI Database'!$C:$R,9, FALSE)="","",VLOOKUP($C2989,'MSCI Database'!$C:$R,9, FALSE)),"")</f>
        <v>5.5</v>
      </c>
      <c r="W2989" s="215">
        <f t="shared" ca="1" si="121"/>
        <v>0</v>
      </c>
      <c r="X2989" s="276">
        <f>IFERROR(IF(VLOOKUP($C2989,'MSCI Database'!$C:$R,10, FALSE)="","",VLOOKUP($C2989,'MSCI Database'!$C:$R,10, FALSE)),"")</f>
        <v>214077</v>
      </c>
      <c r="Y2989" s="229" t="str">
        <f>IFERROR(IF(VLOOKUP($C2989,'MSCI Database'!$C:$R,11, FALSE)="","",VLOOKUP($C2989,'MSCI Database'!$C:$R,11, FALSE)),"")</f>
        <v>2019</v>
      </c>
      <c r="Z2989" s="229" t="str">
        <f>IFERROR(IF(VLOOKUP($C2989,'MSCI Database'!$C:$R,12, FALSE)="","",VLOOKUP($C2989,'MSCI Database'!$C:$R,12, FALSE)),"")</f>
        <v>Reported</v>
      </c>
      <c r="AA2989" s="229" t="str">
        <f>IFERROR(IF(VLOOKUP($C2989,'MSCI Database'!$C:$R,13, FALSE)="","",VLOOKUP($C2989,'MSCI Database'!$C:$R,13, FALSE)),"")</f>
        <v>Strong shareholder rights; clean technology offering expanded via joint venture</v>
      </c>
    </row>
    <row r="2990" spans="1:27" s="130" customFormat="1" ht="15" hidden="1" customHeight="1" outlineLevel="1">
      <c r="A2990" s="130" t="s">
        <v>6698</v>
      </c>
      <c r="B2990" s="130" t="s">
        <v>6699</v>
      </c>
      <c r="C2990" s="130" t="s">
        <v>6700</v>
      </c>
      <c r="D2990" s="130" t="s">
        <v>12128</v>
      </c>
      <c r="E2990" s="130" t="s">
        <v>18689</v>
      </c>
      <c r="F2990" s="215">
        <v>1.9017439221816632E-2</v>
      </c>
      <c r="G2990" s="132" t="str">
        <f ca="1">IFERROR(_xll.BQL($A2990, "cur_mkt_cap(currency=EUR)")/1000000, " ")</f>
        <v xml:space="preserve"> </v>
      </c>
      <c r="M2990" s="308"/>
      <c r="N2990" s="215">
        <f t="shared" si="120"/>
        <v>2.0599846265975327E-4</v>
      </c>
      <c r="O2990" s="172" t="str">
        <f>IFERROR(IF(VLOOKUP($C2990,'MSCI Database'!$C:$R,2, FALSE)="","",VLOOKUP($C2990,'MSCI Database'!$C:$R,2, FALSE)),"")</f>
        <v>Software &amp; Services</v>
      </c>
      <c r="P2990" s="229" t="str">
        <f>IFERROR(IF(VLOOKUP($C2990,'MSCI Database'!$C:$R,3, FALSE)="","",VLOOKUP($C2990,'MSCI Database'!$C:$R,3, FALSE)),"")</f>
        <v>BBB</v>
      </c>
      <c r="Q2990" s="229" t="str">
        <f>IFERROR(IF(VLOOKUP($C2990,'MSCI Database'!$C:$R,4, FALSE)="","",VLOOKUP($C2990,'MSCI Database'!$C:$R,4, FALSE)),"")</f>
        <v/>
      </c>
      <c r="R2990" s="229">
        <f>IFERROR(IF(VLOOKUP($C2990,'MSCI Database'!$C:$R,5, FALSE)="","",VLOOKUP($C2990,'MSCI Database'!$C:$R,5, FALSE)),"")</f>
        <v>5.7</v>
      </c>
      <c r="S2990" s="229">
        <f>IFERROR(IF(VLOOKUP($C2990,'MSCI Database'!$C:$R,6, FALSE)="","",VLOOKUP($C2990,'MSCI Database'!$C:$R,6, FALSE)),"")</f>
        <v>4.4000000000000004</v>
      </c>
      <c r="T2990" s="229">
        <f>IFERROR(IF(VLOOKUP($C2990,'MSCI Database'!$C:$R,7, FALSE)="","",VLOOKUP($C2990,'MSCI Database'!$C:$R,7, FALSE)),"")</f>
        <v>4.3</v>
      </c>
      <c r="U2990" s="229">
        <f>IFERROR(IF(VLOOKUP($C2990,'MSCI Database'!$C:$R,8, FALSE)="","",VLOOKUP($C2990,'MSCI Database'!$C:$R,8, FALSE)),"")</f>
        <v>5.4</v>
      </c>
      <c r="V2990" s="229">
        <f>IFERROR(IF(VLOOKUP($C2990,'MSCI Database'!$C:$R,9, FALSE)="","",VLOOKUP($C2990,'MSCI Database'!$C:$R,9, FALSE)),"")</f>
        <v>4.7</v>
      </c>
      <c r="W2990" s="215">
        <f t="shared" ca="1" si="121"/>
        <v>0</v>
      </c>
      <c r="X2990" s="276">
        <f>IFERROR(IF(VLOOKUP($C2990,'MSCI Database'!$C:$R,10, FALSE)="","",VLOOKUP($C2990,'MSCI Database'!$C:$R,10, FALSE)),"")</f>
        <v>2765</v>
      </c>
      <c r="Y2990" s="229" t="str">
        <f>IFERROR(IF(VLOOKUP($C2990,'MSCI Database'!$C:$R,11, FALSE)="","",VLOOKUP($C2990,'MSCI Database'!$C:$R,11, FALSE)),"")</f>
        <v>2019</v>
      </c>
      <c r="Z2990" s="229" t="str">
        <f>IFERROR(IF(VLOOKUP($C2990,'MSCI Database'!$C:$R,12, FALSE)="","",VLOOKUP($C2990,'MSCI Database'!$C:$R,12, FALSE)),"")</f>
        <v>E.Segmt-Moderate</v>
      </c>
      <c r="AA2990" s="229" t="str">
        <f>IFERROR(IF(VLOOKUP($C2990,'MSCI Database'!$C:$R,13, FALSE)="","",VLOOKUP($C2990,'MSCI Database'!$C:$R,13, FALSE)),"")</f>
        <v>Leads peers in corporate governance practices, but lags in talent management</v>
      </c>
    </row>
    <row r="2991" spans="1:27" s="130" customFormat="1" ht="15" hidden="1" customHeight="1" outlineLevel="1">
      <c r="A2991" s="130" t="s">
        <v>2331</v>
      </c>
      <c r="B2991" s="130" t="s">
        <v>2332</v>
      </c>
      <c r="C2991" s="130" t="s">
        <v>2333</v>
      </c>
      <c r="D2991" s="130" t="s">
        <v>12131</v>
      </c>
      <c r="E2991" s="130" t="s">
        <v>18673</v>
      </c>
      <c r="F2991" s="215">
        <v>2.2276300822141319E-2</v>
      </c>
      <c r="G2991" s="132" t="str">
        <f ca="1">IFERROR(_xll.BQL($A2991, "cur_mkt_cap(currency=EUR)")/1000000, " ")</f>
        <v xml:space="preserve"> </v>
      </c>
      <c r="M2991" s="308"/>
      <c r="N2991" s="215">
        <f t="shared" si="120"/>
        <v>2.4129871901170503E-4</v>
      </c>
      <c r="O2991" s="172" t="str">
        <f>IFERROR(IF(VLOOKUP($C2991,'MSCI Database'!$C:$R,2, FALSE)="","",VLOOKUP($C2991,'MSCI Database'!$C:$R,2, FALSE)),"")</f>
        <v>Construction &amp; Farm Machinery &amp; Heavy Trucks</v>
      </c>
      <c r="P2991" s="229" t="str">
        <f>IFERROR(IF(VLOOKUP($C2991,'MSCI Database'!$C:$R,3, FALSE)="","",VLOOKUP($C2991,'MSCI Database'!$C:$R,3, FALSE)),"")</f>
        <v>AA</v>
      </c>
      <c r="Q2991" s="229" t="str">
        <f>IFERROR(IF(VLOOKUP($C2991,'MSCI Database'!$C:$R,4, FALSE)="","",VLOOKUP($C2991,'MSCI Database'!$C:$R,4, FALSE)),"")</f>
        <v>0</v>
      </c>
      <c r="R2991" s="229">
        <f>IFERROR(IF(VLOOKUP($C2991,'MSCI Database'!$C:$R,5, FALSE)="","",VLOOKUP($C2991,'MSCI Database'!$C:$R,5, FALSE)),"")</f>
        <v>8.3000000000000007</v>
      </c>
      <c r="S2991" s="229">
        <f>IFERROR(IF(VLOOKUP($C2991,'MSCI Database'!$C:$R,6, FALSE)="","",VLOOKUP($C2991,'MSCI Database'!$C:$R,6, FALSE)),"")</f>
        <v>7.1</v>
      </c>
      <c r="T2991" s="229">
        <f>IFERROR(IF(VLOOKUP($C2991,'MSCI Database'!$C:$R,7, FALSE)="","",VLOOKUP($C2991,'MSCI Database'!$C:$R,7, FALSE)),"")</f>
        <v>6.8</v>
      </c>
      <c r="U2991" s="229">
        <f>IFERROR(IF(VLOOKUP($C2991,'MSCI Database'!$C:$R,8, FALSE)="","",VLOOKUP($C2991,'MSCI Database'!$C:$R,8, FALSE)),"")</f>
        <v>6.3</v>
      </c>
      <c r="V2991" s="229">
        <f>IFERROR(IF(VLOOKUP($C2991,'MSCI Database'!$C:$R,9, FALSE)="","",VLOOKUP($C2991,'MSCI Database'!$C:$R,9, FALSE)),"")</f>
        <v>6.7</v>
      </c>
      <c r="W2991" s="215">
        <f t="shared" ca="1" si="121"/>
        <v>0</v>
      </c>
      <c r="X2991" s="276">
        <f>IFERROR(IF(VLOOKUP($C2991,'MSCI Database'!$C:$R,10, FALSE)="","",VLOOKUP($C2991,'MSCI Database'!$C:$R,10, FALSE)),"")</f>
        <v>122000</v>
      </c>
      <c r="Y2991" s="229" t="str">
        <f>IFERROR(IF(VLOOKUP($C2991,'MSCI Database'!$C:$R,11, FALSE)="","",VLOOKUP($C2991,'MSCI Database'!$C:$R,11, FALSE)),"")</f>
        <v>2019</v>
      </c>
      <c r="Z2991" s="229" t="str">
        <f>IFERROR(IF(VLOOKUP($C2991,'MSCI Database'!$C:$R,12, FALSE)="","",VLOOKUP($C2991,'MSCI Database'!$C:$R,12, FALSE)),"")</f>
        <v>Reported</v>
      </c>
      <c r="AA2991" s="229" t="str">
        <f>IFERROR(IF(VLOOKUP($C2991,'MSCI Database'!$C:$R,13, FALSE)="","",VLOOKUP($C2991,'MSCI Database'!$C:$R,13, FALSE)),"")</f>
        <v>Bombardier transportation acquisition could elevate labor risks, alter ownership structure</v>
      </c>
    </row>
    <row r="2992" spans="1:27" s="130" customFormat="1" ht="15" hidden="1" customHeight="1" outlineLevel="1">
      <c r="A2992" s="130" t="s">
        <v>2678</v>
      </c>
      <c r="B2992" s="130" t="s">
        <v>2679</v>
      </c>
      <c r="C2992" s="130" t="s">
        <v>2680</v>
      </c>
      <c r="D2992" s="130" t="s">
        <v>18686</v>
      </c>
      <c r="E2992" s="130" t="s">
        <v>18690</v>
      </c>
      <c r="F2992" s="215">
        <v>2.6157058421203399E-2</v>
      </c>
      <c r="G2992" s="132" t="str">
        <f ca="1">IFERROR(_xll.BQL($A2992, "cur_mkt_cap(currency=EUR)")/1000000, " ")</f>
        <v xml:space="preserve"> </v>
      </c>
      <c r="M2992" s="308"/>
      <c r="N2992" s="215">
        <f t="shared" si="120"/>
        <v>2.8333540386908819E-4</v>
      </c>
      <c r="O2992" s="172" t="str">
        <f>IFERROR(IF(VLOOKUP($C2992,'MSCI Database'!$C:$R,2, FALSE)="","",VLOOKUP($C2992,'MSCI Database'!$C:$R,2, FALSE)),"")</f>
        <v>Interactive Media &amp; Services</v>
      </c>
      <c r="P2992" s="229" t="str">
        <f>IFERROR(IF(VLOOKUP($C2992,'MSCI Database'!$C:$R,3, FALSE)="","",VLOOKUP($C2992,'MSCI Database'!$C:$R,3, FALSE)),"")</f>
        <v>A</v>
      </c>
      <c r="Q2992" s="229" t="str">
        <f>IFERROR(IF(VLOOKUP($C2992,'MSCI Database'!$C:$R,4, FALSE)="","",VLOOKUP($C2992,'MSCI Database'!$C:$R,4, FALSE)),"")</f>
        <v>1</v>
      </c>
      <c r="R2992" s="229">
        <f>IFERROR(IF(VLOOKUP($C2992,'MSCI Database'!$C:$R,5, FALSE)="","",VLOOKUP($C2992,'MSCI Database'!$C:$R,5, FALSE)),"")</f>
        <v>6.8</v>
      </c>
      <c r="S2992" s="229">
        <f>IFERROR(IF(VLOOKUP($C2992,'MSCI Database'!$C:$R,6, FALSE)="","",VLOOKUP($C2992,'MSCI Database'!$C:$R,6, FALSE)),"")</f>
        <v>9.1999999999999993</v>
      </c>
      <c r="T2992" s="229">
        <f>IFERROR(IF(VLOOKUP($C2992,'MSCI Database'!$C:$R,7, FALSE)="","",VLOOKUP($C2992,'MSCI Database'!$C:$R,7, FALSE)),"")</f>
        <v>3.1</v>
      </c>
      <c r="U2992" s="229">
        <f>IFERROR(IF(VLOOKUP($C2992,'MSCI Database'!$C:$R,8, FALSE)="","",VLOOKUP($C2992,'MSCI Database'!$C:$R,8, FALSE)),"")</f>
        <v>6.4</v>
      </c>
      <c r="V2992" s="229">
        <f>IFERROR(IF(VLOOKUP($C2992,'MSCI Database'!$C:$R,9, FALSE)="","",VLOOKUP($C2992,'MSCI Database'!$C:$R,9, FALSE)),"")</f>
        <v>4.8</v>
      </c>
      <c r="W2992" s="215">
        <f t="shared" ca="1" si="121"/>
        <v>0</v>
      </c>
      <c r="X2992" s="276">
        <f>IFERROR(IF(VLOOKUP($C2992,'MSCI Database'!$C:$R,10, FALSE)="","",VLOOKUP($C2992,'MSCI Database'!$C:$R,10, FALSE)),"")</f>
        <v>494</v>
      </c>
      <c r="Y2992" s="229" t="str">
        <f>IFERROR(IF(VLOOKUP($C2992,'MSCI Database'!$C:$R,11, FALSE)="","",VLOOKUP($C2992,'MSCI Database'!$C:$R,11, FALSE)),"")</f>
        <v>2019</v>
      </c>
      <c r="Z2992" s="229" t="str">
        <f>IFERROR(IF(VLOOKUP($C2992,'MSCI Database'!$C:$R,12, FALSE)="","",VLOOKUP($C2992,'MSCI Database'!$C:$R,12, FALSE)),"")</f>
        <v>Reported</v>
      </c>
      <c r="AA2992" s="229" t="str">
        <f>IFERROR(IF(VLOOKUP($C2992,'MSCI Database'!$C:$R,13, FALSE)="","",VLOOKUP($C2992,'MSCI Database'!$C:$R,13, FALSE)),"")</f>
        <v>Enhanced talent management measures drive the upgrade</v>
      </c>
    </row>
    <row r="2993" spans="1:27" s="130" customFormat="1" ht="15" hidden="1" customHeight="1" outlineLevel="1">
      <c r="A2993" s="130" t="s">
        <v>6839</v>
      </c>
      <c r="B2993" s="130" t="s">
        <v>6840</v>
      </c>
      <c r="C2993" s="130" t="s">
        <v>6841</v>
      </c>
      <c r="D2993" s="130" t="s">
        <v>12128</v>
      </c>
      <c r="E2993" s="130" t="s">
        <v>18690</v>
      </c>
      <c r="F2993" s="215">
        <v>1.8895422186323639E-2</v>
      </c>
      <c r="G2993" s="132" t="str">
        <f ca="1">IFERROR(_xll.BQL($A2993, "cur_mkt_cap(currency=EUR)")/1000000, " ")</f>
        <v xml:space="preserve"> </v>
      </c>
      <c r="M2993" s="308"/>
      <c r="N2993" s="215">
        <f t="shared" ca="1" si="120"/>
        <v>2.046767641157652E-4</v>
      </c>
      <c r="O2993" s="172" t="str">
        <f>IFERROR(IF(VLOOKUP($C2993,'MSCI Database'!$C:$R,2, FALSE)="","",VLOOKUP($C2993,'MSCI Database'!$C:$R,2, FALSE)),"")</f>
        <v>Media &amp; Entertainment</v>
      </c>
      <c r="P2993" s="229" t="str">
        <f>IFERROR(IF(VLOOKUP($C2993,'MSCI Database'!$C:$R,3, FALSE)="","",VLOOKUP($C2993,'MSCI Database'!$C:$R,3, FALSE)),"")</f>
        <v>CCC</v>
      </c>
      <c r="Q2993" s="229" t="str">
        <f>IFERROR(IF(VLOOKUP($C2993,'MSCI Database'!$C:$R,4, FALSE)="","",VLOOKUP($C2993,'MSCI Database'!$C:$R,4, FALSE)),"")</f>
        <v>0</v>
      </c>
      <c r="R2993" s="229">
        <f>IFERROR(IF(VLOOKUP($C2993,'MSCI Database'!$C:$R,5, FALSE)="","",VLOOKUP($C2993,'MSCI Database'!$C:$R,5, FALSE)),"")</f>
        <v>0.5</v>
      </c>
      <c r="S2993" s="229">
        <f>IFERROR(IF(VLOOKUP($C2993,'MSCI Database'!$C:$R,6, FALSE)="","",VLOOKUP($C2993,'MSCI Database'!$C:$R,6, FALSE)),"")</f>
        <v>7.8</v>
      </c>
      <c r="T2993" s="229">
        <f>IFERROR(IF(VLOOKUP($C2993,'MSCI Database'!$C:$R,7, FALSE)="","",VLOOKUP($C2993,'MSCI Database'!$C:$R,7, FALSE)),"")</f>
        <v>4.0999999999999996</v>
      </c>
      <c r="U2993" s="229">
        <f>IFERROR(IF(VLOOKUP($C2993,'MSCI Database'!$C:$R,8, FALSE)="","",VLOOKUP($C2993,'MSCI Database'!$C:$R,8, FALSE)),"")</f>
        <v>1.2</v>
      </c>
      <c r="V2993" s="229">
        <f>IFERROR(IF(VLOOKUP($C2993,'MSCI Database'!$C:$R,9, FALSE)="","",VLOOKUP($C2993,'MSCI Database'!$C:$R,9, FALSE)),"")</f>
        <v>2.8</v>
      </c>
      <c r="W2993" s="215">
        <f t="shared" ca="1" si="121"/>
        <v>0</v>
      </c>
      <c r="X2993" s="276">
        <f>IFERROR(IF(VLOOKUP($C2993,'MSCI Database'!$C:$R,10, FALSE)="","",VLOOKUP($C2993,'MSCI Database'!$C:$R,10, FALSE)),"")</f>
        <v>232386</v>
      </c>
      <c r="Y2993" s="229" t="str">
        <f>IFERROR(IF(VLOOKUP($C2993,'MSCI Database'!$C:$R,11, FALSE)="","",VLOOKUP($C2993,'MSCI Database'!$C:$R,11, FALSE)),"")</f>
        <v>2019</v>
      </c>
      <c r="Z2993" s="229" t="str">
        <f>IFERROR(IF(VLOOKUP($C2993,'MSCI Database'!$C:$R,12, FALSE)="","",VLOOKUP($C2993,'MSCI Database'!$C:$R,12, FALSE)),"")</f>
        <v>E.Segmt-Moderate</v>
      </c>
      <c r="AA2993" s="229" t="str">
        <f>IFERROR(IF(VLOOKUP($C2993,'MSCI Database'!$C:$R,13, FALSE)="","",VLOOKUP($C2993,'MSCI Database'!$C:$R,13, FALSE)),"")</f>
        <v>Governance and data security risks persist as the company braces for new challenges</v>
      </c>
    </row>
    <row r="2994" spans="1:27" s="130" customFormat="1" ht="15" hidden="1" customHeight="1" outlineLevel="1">
      <c r="A2994" s="130" t="s">
        <v>1232</v>
      </c>
      <c r="B2994" s="130" t="s">
        <v>1233</v>
      </c>
      <c r="C2994" s="130" t="s">
        <v>1234</v>
      </c>
      <c r="D2994" s="130" t="s">
        <v>18681</v>
      </c>
      <c r="E2994" s="130" t="s">
        <v>18689</v>
      </c>
      <c r="F2994" s="215">
        <v>1.9985120058067029E-2</v>
      </c>
      <c r="G2994" s="132" t="str">
        <f ca="1">IFERROR(_xll.BQL($A2994, "cur_mkt_cap(currency=EUR)")/1000000, " ")</f>
        <v xml:space="preserve"> </v>
      </c>
      <c r="M2994" s="308"/>
      <c r="N2994" s="215">
        <f t="shared" si="120"/>
        <v>2.1648046090819276E-4</v>
      </c>
      <c r="O2994" s="172" t="str">
        <f>IFERROR(IF(VLOOKUP($C2994,'MSCI Database'!$C:$R,2, FALSE)="","",VLOOKUP($C2994,'MSCI Database'!$C:$R,2, FALSE)),"")</f>
        <v>Software &amp; Services</v>
      </c>
      <c r="P2994" s="229" t="str">
        <f>IFERROR(IF(VLOOKUP($C2994,'MSCI Database'!$C:$R,3, FALSE)="","",VLOOKUP($C2994,'MSCI Database'!$C:$R,3, FALSE)),"")</f>
        <v>A</v>
      </c>
      <c r="Q2994" s="229" t="str">
        <f>IFERROR(IF(VLOOKUP($C2994,'MSCI Database'!$C:$R,4, FALSE)="","",VLOOKUP($C2994,'MSCI Database'!$C:$R,4, FALSE)),"")</f>
        <v>0</v>
      </c>
      <c r="R2994" s="229">
        <f>IFERROR(IF(VLOOKUP($C2994,'MSCI Database'!$C:$R,5, FALSE)="","",VLOOKUP($C2994,'MSCI Database'!$C:$R,5, FALSE)),"")</f>
        <v>6.8</v>
      </c>
      <c r="S2994" s="229">
        <f>IFERROR(IF(VLOOKUP($C2994,'MSCI Database'!$C:$R,6, FALSE)="","",VLOOKUP($C2994,'MSCI Database'!$C:$R,6, FALSE)),"")</f>
        <v>4.8</v>
      </c>
      <c r="T2994" s="229">
        <f>IFERROR(IF(VLOOKUP($C2994,'MSCI Database'!$C:$R,7, FALSE)="","",VLOOKUP($C2994,'MSCI Database'!$C:$R,7, FALSE)),"")</f>
        <v>5.2</v>
      </c>
      <c r="U2994" s="229">
        <f>IFERROR(IF(VLOOKUP($C2994,'MSCI Database'!$C:$R,8, FALSE)="","",VLOOKUP($C2994,'MSCI Database'!$C:$R,8, FALSE)),"")</f>
        <v>6.4</v>
      </c>
      <c r="V2994" s="229">
        <f>IFERROR(IF(VLOOKUP($C2994,'MSCI Database'!$C:$R,9, FALSE)="","",VLOOKUP($C2994,'MSCI Database'!$C:$R,9, FALSE)),"")</f>
        <v>5.5</v>
      </c>
      <c r="W2994" s="215">
        <f t="shared" ca="1" si="121"/>
        <v>0</v>
      </c>
      <c r="X2994" s="276">
        <f>IFERROR(IF(VLOOKUP($C2994,'MSCI Database'!$C:$R,10, FALSE)="","",VLOOKUP($C2994,'MSCI Database'!$C:$R,10, FALSE)),"")</f>
        <v>6121</v>
      </c>
      <c r="Y2994" s="229" t="str">
        <f>IFERROR(IF(VLOOKUP($C2994,'MSCI Database'!$C:$R,11, FALSE)="","",VLOOKUP($C2994,'MSCI Database'!$C:$R,11, FALSE)),"")</f>
        <v>2019</v>
      </c>
      <c r="Z2994" s="229" t="str">
        <f>IFERROR(IF(VLOOKUP($C2994,'MSCI Database'!$C:$R,12, FALSE)="","",VLOOKUP($C2994,'MSCI Database'!$C:$R,12, FALSE)),"")</f>
        <v>Reported</v>
      </c>
      <c r="AA2994" s="229" t="str">
        <f>IFERROR(IF(VLOOKUP($C2994,'MSCI Database'!$C:$R,13, FALSE)="","",VLOOKUP($C2994,'MSCI Database'!$C:$R,13, FALSE)),"")</f>
        <v>Diversity-led programs to mitigate employee management-related risks</v>
      </c>
    </row>
    <row r="2995" spans="1:27" s="130" customFormat="1" ht="15" hidden="1" customHeight="1" outlineLevel="1">
      <c r="A2995" s="130" t="s">
        <v>613</v>
      </c>
      <c r="B2995" s="130" t="s">
        <v>614</v>
      </c>
      <c r="C2995" s="130" t="s">
        <v>615</v>
      </c>
      <c r="D2995" s="130" t="s">
        <v>12128</v>
      </c>
      <c r="E2995" s="130" t="s">
        <v>18674</v>
      </c>
      <c r="F2995" s="215">
        <v>1.8855568221149081E-2</v>
      </c>
      <c r="G2995" s="132" t="str">
        <f ca="1">IFERROR(_xll.BQL($A2995, "cur_mkt_cap(currency=EUR)")/1000000, " ")</f>
        <v xml:space="preserve"> </v>
      </c>
      <c r="M2995" s="308"/>
      <c r="N2995" s="215">
        <f t="shared" si="120"/>
        <v>2.0424506269366017E-4</v>
      </c>
      <c r="O2995" s="172" t="str">
        <f>IFERROR(IF(VLOOKUP($C2995,'MSCI Database'!$C:$R,2, FALSE)="","",VLOOKUP($C2995,'MSCI Database'!$C:$R,2, FALSE)),"")</f>
        <v>Food Products</v>
      </c>
      <c r="P2995" s="229" t="str">
        <f>IFERROR(IF(VLOOKUP($C2995,'MSCI Database'!$C:$R,3, FALSE)="","",VLOOKUP($C2995,'MSCI Database'!$C:$R,3, FALSE)),"")</f>
        <v>AAA</v>
      </c>
      <c r="Q2995" s="229" t="str">
        <f>IFERROR(IF(VLOOKUP($C2995,'MSCI Database'!$C:$R,4, FALSE)="","",VLOOKUP($C2995,'MSCI Database'!$C:$R,4, FALSE)),"")</f>
        <v>0</v>
      </c>
      <c r="R2995" s="229">
        <f>IFERROR(IF(VLOOKUP($C2995,'MSCI Database'!$C:$R,5, FALSE)="","",VLOOKUP($C2995,'MSCI Database'!$C:$R,5, FALSE)),"")</f>
        <v>8.6</v>
      </c>
      <c r="S2995" s="229">
        <f>IFERROR(IF(VLOOKUP($C2995,'MSCI Database'!$C:$R,6, FALSE)="","",VLOOKUP($C2995,'MSCI Database'!$C:$R,6, FALSE)),"")</f>
        <v>6</v>
      </c>
      <c r="T2995" s="229">
        <f>IFERROR(IF(VLOOKUP($C2995,'MSCI Database'!$C:$R,7, FALSE)="","",VLOOKUP($C2995,'MSCI Database'!$C:$R,7, FALSE)),"")</f>
        <v>5.0999999999999996</v>
      </c>
      <c r="U2995" s="229">
        <f>IFERROR(IF(VLOOKUP($C2995,'MSCI Database'!$C:$R,8, FALSE)="","",VLOOKUP($C2995,'MSCI Database'!$C:$R,8, FALSE)),"")</f>
        <v>5.7</v>
      </c>
      <c r="V2995" s="229">
        <f>IFERROR(IF(VLOOKUP($C2995,'MSCI Database'!$C:$R,9, FALSE)="","",VLOOKUP($C2995,'MSCI Database'!$C:$R,9, FALSE)),"")</f>
        <v>5.7</v>
      </c>
      <c r="W2995" s="215">
        <f t="shared" ca="1" si="121"/>
        <v>0</v>
      </c>
      <c r="X2995" s="276">
        <f>IFERROR(IF(VLOOKUP($C2995,'MSCI Database'!$C:$R,10, FALSE)="","",VLOOKUP($C2995,'MSCI Database'!$C:$R,10, FALSE)),"")</f>
        <v>3749697</v>
      </c>
      <c r="Y2995" s="229" t="str">
        <f>IFERROR(IF(VLOOKUP($C2995,'MSCI Database'!$C:$R,11, FALSE)="","",VLOOKUP($C2995,'MSCI Database'!$C:$R,11, FALSE)),"")</f>
        <v>2019</v>
      </c>
      <c r="Z2995" s="229" t="str">
        <f>IFERROR(IF(VLOOKUP($C2995,'MSCI Database'!$C:$R,12, FALSE)="","",VLOOKUP($C2995,'MSCI Database'!$C:$R,12, FALSE)),"")</f>
        <v>Reported</v>
      </c>
      <c r="AA2995" s="229" t="str">
        <f>IFERROR(IF(VLOOKUP($C2995,'MSCI Database'!$C:$R,13, FALSE)="","",VLOOKUP($C2995,'MSCI Database'!$C:$R,13, FALSE)),"")</f>
        <v>Continues to improve traceability to meet zero-deforestation commitment</v>
      </c>
    </row>
    <row r="2996" spans="1:27" s="130" customFormat="1" ht="15" hidden="1" customHeight="1" outlineLevel="1">
      <c r="A2996" s="130" t="s">
        <v>5402</v>
      </c>
      <c r="B2996" s="130" t="s">
        <v>5403</v>
      </c>
      <c r="C2996" s="130" t="s">
        <v>5404</v>
      </c>
      <c r="D2996" s="130" t="s">
        <v>18679</v>
      </c>
      <c r="E2996" s="130" t="s">
        <v>18707</v>
      </c>
      <c r="F2996" s="215">
        <v>1.4583648105939191E-2</v>
      </c>
      <c r="G2996" s="132" t="str">
        <f ca="1">IFERROR(_xll.BQL($A2996, "cur_mkt_cap(currency=EUR)")/1000000, " ")</f>
        <v xml:space="preserve"> </v>
      </c>
      <c r="M2996" s="308"/>
      <c r="N2996" s="215">
        <f t="shared" si="120"/>
        <v>1.5797127335355935E-4</v>
      </c>
      <c r="O2996" s="172" t="str">
        <f>IFERROR(IF(VLOOKUP($C2996,'MSCI Database'!$C:$R,2, FALSE)="","",VLOOKUP($C2996,'MSCI Database'!$C:$R,2, FALSE)),"")</f>
        <v>Oil &amp; Gas Exploration &amp; Production</v>
      </c>
      <c r="P2996" s="229" t="str">
        <f>IFERROR(IF(VLOOKUP($C2996,'MSCI Database'!$C:$R,3, FALSE)="","",VLOOKUP($C2996,'MSCI Database'!$C:$R,3, FALSE)),"")</f>
        <v>A</v>
      </c>
      <c r="Q2996" s="229" t="str">
        <f>IFERROR(IF(VLOOKUP($C2996,'MSCI Database'!$C:$R,4, FALSE)="","",VLOOKUP($C2996,'MSCI Database'!$C:$R,4, FALSE)),"")</f>
        <v>0</v>
      </c>
      <c r="R2996" s="229">
        <f>IFERROR(IF(VLOOKUP($C2996,'MSCI Database'!$C:$R,5, FALSE)="","",VLOOKUP($C2996,'MSCI Database'!$C:$R,5, FALSE)),"")</f>
        <v>6.9</v>
      </c>
      <c r="S2996" s="229">
        <f>IFERROR(IF(VLOOKUP($C2996,'MSCI Database'!$C:$R,6, FALSE)="","",VLOOKUP($C2996,'MSCI Database'!$C:$R,6, FALSE)),"")</f>
        <v>5.0999999999999996</v>
      </c>
      <c r="T2996" s="229">
        <f>IFERROR(IF(VLOOKUP($C2996,'MSCI Database'!$C:$R,7, FALSE)="","",VLOOKUP($C2996,'MSCI Database'!$C:$R,7, FALSE)),"")</f>
        <v>4.8</v>
      </c>
      <c r="U2996" s="229">
        <f>IFERROR(IF(VLOOKUP($C2996,'MSCI Database'!$C:$R,8, FALSE)="","",VLOOKUP($C2996,'MSCI Database'!$C:$R,8, FALSE)),"")</f>
        <v>6.8</v>
      </c>
      <c r="V2996" s="229">
        <f>IFERROR(IF(VLOOKUP($C2996,'MSCI Database'!$C:$R,9, FALSE)="","",VLOOKUP($C2996,'MSCI Database'!$C:$R,9, FALSE)),"")</f>
        <v>5.6</v>
      </c>
      <c r="W2996" s="215">
        <f t="shared" ca="1" si="121"/>
        <v>0</v>
      </c>
      <c r="X2996" s="276">
        <f>IFERROR(IF(VLOOKUP($C2996,'MSCI Database'!$C:$R,10, FALSE)="","",VLOOKUP($C2996,'MSCI Database'!$C:$R,10, FALSE)),"")</f>
        <v>597000</v>
      </c>
      <c r="Y2996" s="229" t="str">
        <f>IFERROR(IF(VLOOKUP($C2996,'MSCI Database'!$C:$R,11, FALSE)="","",VLOOKUP($C2996,'MSCI Database'!$C:$R,11, FALSE)),"")</f>
        <v>2019</v>
      </c>
      <c r="Z2996" s="229" t="str">
        <f>IFERROR(IF(VLOOKUP($C2996,'MSCI Database'!$C:$R,12, FALSE)="","",VLOOKUP($C2996,'MSCI Database'!$C:$R,12, FALSE)),"")</f>
        <v>Reported</v>
      </c>
      <c r="AA2996" s="229" t="str">
        <f>IFERROR(IF(VLOOKUP($C2996,'MSCI Database'!$C:$R,13, FALSE)="","",VLOOKUP($C2996,'MSCI Database'!$C:$R,13, FALSE)),"")</f>
        <v>Robust carbon mitigation strategies and governance practices, poor H&amp;S performance</v>
      </c>
    </row>
    <row r="2997" spans="1:27" s="130" customFormat="1" ht="15" hidden="1" customHeight="1" outlineLevel="1">
      <c r="A2997" s="130" t="s">
        <v>8405</v>
      </c>
      <c r="B2997" s="130" t="s">
        <v>8406</v>
      </c>
      <c r="C2997" s="130" t="s">
        <v>8407</v>
      </c>
      <c r="D2997" s="130" t="s">
        <v>12128</v>
      </c>
      <c r="E2997" s="130" t="s">
        <v>18689</v>
      </c>
      <c r="F2997" s="215">
        <v>1.875138199701171E-2</v>
      </c>
      <c r="G2997" s="132" t="str">
        <f ca="1">IFERROR(_xll.BQL($A2997, "cur_mkt_cap(currency=EUR)")/1000000, " ")</f>
        <v xml:space="preserve"> </v>
      </c>
      <c r="M2997" s="308"/>
      <c r="N2997" s="215">
        <f t="shared" si="120"/>
        <v>2.031165089618832E-4</v>
      </c>
      <c r="O2997" s="172" t="str">
        <f>IFERROR(IF(VLOOKUP($C2997,'MSCI Database'!$C:$R,2, FALSE)="","",VLOOKUP($C2997,'MSCI Database'!$C:$R,2, FALSE)),"")</f>
        <v>Software &amp; Services</v>
      </c>
      <c r="P2997" s="229" t="str">
        <f>IFERROR(IF(VLOOKUP($C2997,'MSCI Database'!$C:$R,3, FALSE)="","",VLOOKUP($C2997,'MSCI Database'!$C:$R,3, FALSE)),"")</f>
        <v>BBB</v>
      </c>
      <c r="Q2997" s="229" t="str">
        <f>IFERROR(IF(VLOOKUP($C2997,'MSCI Database'!$C:$R,4, FALSE)="","",VLOOKUP($C2997,'MSCI Database'!$C:$R,4, FALSE)),"")</f>
        <v>0</v>
      </c>
      <c r="R2997" s="229">
        <f>IFERROR(IF(VLOOKUP($C2997,'MSCI Database'!$C:$R,5, FALSE)="","",VLOOKUP($C2997,'MSCI Database'!$C:$R,5, FALSE)),"")</f>
        <v>5</v>
      </c>
      <c r="S2997" s="229">
        <f>IFERROR(IF(VLOOKUP($C2997,'MSCI Database'!$C:$R,6, FALSE)="","",VLOOKUP($C2997,'MSCI Database'!$C:$R,6, FALSE)),"")</f>
        <v>6.7</v>
      </c>
      <c r="T2997" s="229">
        <f>IFERROR(IF(VLOOKUP($C2997,'MSCI Database'!$C:$R,7, FALSE)="","",VLOOKUP($C2997,'MSCI Database'!$C:$R,7, FALSE)),"")</f>
        <v>4.2</v>
      </c>
      <c r="U2997" s="229">
        <f>IFERROR(IF(VLOOKUP($C2997,'MSCI Database'!$C:$R,8, FALSE)="","",VLOOKUP($C2997,'MSCI Database'!$C:$R,8, FALSE)),"")</f>
        <v>4.7</v>
      </c>
      <c r="V2997" s="229">
        <f>IFERROR(IF(VLOOKUP($C2997,'MSCI Database'!$C:$R,9, FALSE)="","",VLOOKUP($C2997,'MSCI Database'!$C:$R,9, FALSE)),"")</f>
        <v>4.5</v>
      </c>
      <c r="W2997" s="215">
        <f t="shared" ca="1" si="121"/>
        <v>0</v>
      </c>
      <c r="X2997" s="276">
        <f>IFERROR(IF(VLOOKUP($C2997,'MSCI Database'!$C:$R,10, FALSE)="","",VLOOKUP($C2997,'MSCI Database'!$C:$R,10, FALSE)),"")</f>
        <v>3841</v>
      </c>
      <c r="Y2997" s="229" t="str">
        <f>IFERROR(IF(VLOOKUP($C2997,'MSCI Database'!$C:$R,11, FALSE)="","",VLOOKUP($C2997,'MSCI Database'!$C:$R,11, FALSE)),"")</f>
        <v>2019</v>
      </c>
      <c r="Z2997" s="229" t="str">
        <f>IFERROR(IF(VLOOKUP($C2997,'MSCI Database'!$C:$R,12, FALSE)="","",VLOOKUP($C2997,'MSCI Database'!$C:$R,12, FALSE)),"")</f>
        <v>E.Segmt-Moderately High</v>
      </c>
      <c r="AA2997" s="229" t="str">
        <f>IFERROR(IF(VLOOKUP($C2997,'MSCI Database'!$C:$R,13, FALSE)="","",VLOOKUP($C2997,'MSCI Database'!$C:$R,13, FALSE)),"")</f>
        <v>Strong data security management system, but high exposure to privacy risks persists</v>
      </c>
    </row>
    <row r="2998" spans="1:27" s="130" customFormat="1" ht="15" hidden="1" customHeight="1" outlineLevel="1">
      <c r="A2998" s="130" t="s">
        <v>1946</v>
      </c>
      <c r="B2998" s="130" t="s">
        <v>1947</v>
      </c>
      <c r="C2998" s="130" t="s">
        <v>1948</v>
      </c>
      <c r="D2998" s="130" t="s">
        <v>12129</v>
      </c>
      <c r="E2998" s="130" t="s">
        <v>18684</v>
      </c>
      <c r="F2998" s="215">
        <v>2.1806860158436199E-2</v>
      </c>
      <c r="G2998" s="132" t="str">
        <f ca="1">IFERROR(_xll.BQL($A2998, "cur_mkt_cap(currency=EUR)")/1000000, " ")</f>
        <v xml:space="preserve"> </v>
      </c>
      <c r="M2998" s="308"/>
      <c r="N2998" s="215">
        <f t="shared" ca="1" si="120"/>
        <v>2.3621369920933907E-4</v>
      </c>
      <c r="O2998" s="172" t="str">
        <f>IFERROR(IF(VLOOKUP($C2998,'MSCI Database'!$C:$R,2, FALSE)="","",VLOOKUP($C2998,'MSCI Database'!$C:$R,2, FALSE)),"")</f>
        <v>Specialty Chemicals</v>
      </c>
      <c r="P2998" s="229" t="str">
        <f>IFERROR(IF(VLOOKUP($C2998,'MSCI Database'!$C:$R,3, FALSE)="","",VLOOKUP($C2998,'MSCI Database'!$C:$R,3, FALSE)),"")</f>
        <v>A</v>
      </c>
      <c r="Q2998" s="229" t="str">
        <f>IFERROR(IF(VLOOKUP($C2998,'MSCI Database'!$C:$R,4, FALSE)="","",VLOOKUP($C2998,'MSCI Database'!$C:$R,4, FALSE)),"")</f>
        <v>0</v>
      </c>
      <c r="R2998" s="229">
        <f>IFERROR(IF(VLOOKUP($C2998,'MSCI Database'!$C:$R,5, FALSE)="","",VLOOKUP($C2998,'MSCI Database'!$C:$R,5, FALSE)),"")</f>
        <v>5.9</v>
      </c>
      <c r="S2998" s="229">
        <f>IFERROR(IF(VLOOKUP($C2998,'MSCI Database'!$C:$R,6, FALSE)="","",VLOOKUP($C2998,'MSCI Database'!$C:$R,6, FALSE)),"")</f>
        <v>5.3</v>
      </c>
      <c r="T2998" s="229">
        <f>IFERROR(IF(VLOOKUP($C2998,'MSCI Database'!$C:$R,7, FALSE)="","",VLOOKUP($C2998,'MSCI Database'!$C:$R,7, FALSE)),"")</f>
        <v>4.7</v>
      </c>
      <c r="U2998" s="229">
        <f>IFERROR(IF(VLOOKUP($C2998,'MSCI Database'!$C:$R,8, FALSE)="","",VLOOKUP($C2998,'MSCI Database'!$C:$R,8, FALSE)),"")</f>
        <v>6.1</v>
      </c>
      <c r="V2998" s="229">
        <f>IFERROR(IF(VLOOKUP($C2998,'MSCI Database'!$C:$R,9, FALSE)="","",VLOOKUP($C2998,'MSCI Database'!$C:$R,9, FALSE)),"")</f>
        <v>5.5</v>
      </c>
      <c r="W2998" s="215">
        <f t="shared" ca="1" si="121"/>
        <v>0</v>
      </c>
      <c r="X2998" s="276">
        <f>IFERROR(IF(VLOOKUP($C2998,'MSCI Database'!$C:$R,10, FALSE)="","",VLOOKUP($C2998,'MSCI Database'!$C:$R,10, FALSE)),"")</f>
        <v>7712000</v>
      </c>
      <c r="Y2998" s="229" t="str">
        <f>IFERROR(IF(VLOOKUP($C2998,'MSCI Database'!$C:$R,11, FALSE)="","",VLOOKUP($C2998,'MSCI Database'!$C:$R,11, FALSE)),"")</f>
        <v>2019</v>
      </c>
      <c r="Z2998" s="229" t="str">
        <f>IFERROR(IF(VLOOKUP($C2998,'MSCI Database'!$C:$R,12, FALSE)="","",VLOOKUP($C2998,'MSCI Database'!$C:$R,12, FALSE)),"")</f>
        <v>Reported</v>
      </c>
      <c r="AA2998" s="229" t="str">
        <f>IFERROR(IF(VLOOKUP($C2998,'MSCI Database'!$C:$R,13, FALSE)="","",VLOOKUP($C2998,'MSCI Database'!$C:$R,13, FALSE)),"")</f>
        <v>Strong chemical safety programs; Limited efforts to reduce air emissions and waste</v>
      </c>
    </row>
    <row r="2999" spans="1:27" s="130" customFormat="1" ht="15" hidden="1" customHeight="1" outlineLevel="1">
      <c r="A2999" s="130" t="s">
        <v>6533</v>
      </c>
      <c r="B2999" s="130" t="s">
        <v>6534</v>
      </c>
      <c r="C2999" s="130" t="s">
        <v>6535</v>
      </c>
      <c r="D2999" s="130" t="s">
        <v>12128</v>
      </c>
      <c r="E2999" s="130" t="s">
        <v>18688</v>
      </c>
      <c r="F2999" s="215">
        <v>1.8705771410462282E-2</v>
      </c>
      <c r="G2999" s="132" t="str">
        <f ca="1">IFERROR(_xll.BQL($A2999, "cur_mkt_cap(currency=EUR)")/1000000, " ")</f>
        <v xml:space="preserve"> </v>
      </c>
      <c r="M2999" s="308"/>
      <c r="N2999" s="215">
        <f t="shared" si="120"/>
        <v>2.0262245134452465E-4</v>
      </c>
      <c r="O2999" s="172" t="str">
        <f>IFERROR(IF(VLOOKUP($C2999,'MSCI Database'!$C:$R,2, FALSE)="","",VLOOKUP($C2999,'MSCI Database'!$C:$R,2, FALSE)),"")</f>
        <v>Multi-Line Insurance &amp; Brokerage</v>
      </c>
      <c r="P2999" s="229" t="str">
        <f>IFERROR(IF(VLOOKUP($C2999,'MSCI Database'!$C:$R,3, FALSE)="","",VLOOKUP($C2999,'MSCI Database'!$C:$R,3, FALSE)),"")</f>
        <v>BB</v>
      </c>
      <c r="Q2999" s="229" t="str">
        <f>IFERROR(IF(VLOOKUP($C2999,'MSCI Database'!$C:$R,4, FALSE)="","",VLOOKUP($C2999,'MSCI Database'!$C:$R,4, FALSE)),"")</f>
        <v>0</v>
      </c>
      <c r="R2999" s="229">
        <f>IFERROR(IF(VLOOKUP($C2999,'MSCI Database'!$C:$R,5, FALSE)="","",VLOOKUP($C2999,'MSCI Database'!$C:$R,5, FALSE)),"")</f>
        <v>3.5</v>
      </c>
      <c r="S2999" s="229">
        <f>IFERROR(IF(VLOOKUP($C2999,'MSCI Database'!$C:$R,6, FALSE)="","",VLOOKUP($C2999,'MSCI Database'!$C:$R,6, FALSE)),"")</f>
        <v>5.6</v>
      </c>
      <c r="T2999" s="229">
        <f>IFERROR(IF(VLOOKUP($C2999,'MSCI Database'!$C:$R,7, FALSE)="","",VLOOKUP($C2999,'MSCI Database'!$C:$R,7, FALSE)),"")</f>
        <v>3.5</v>
      </c>
      <c r="U2999" s="229">
        <f>IFERROR(IF(VLOOKUP($C2999,'MSCI Database'!$C:$R,8, FALSE)="","",VLOOKUP($C2999,'MSCI Database'!$C:$R,8, FALSE)),"")</f>
        <v>5.3</v>
      </c>
      <c r="V2999" s="229">
        <f>IFERROR(IF(VLOOKUP($C2999,'MSCI Database'!$C:$R,9, FALSE)="","",VLOOKUP($C2999,'MSCI Database'!$C:$R,9, FALSE)),"")</f>
        <v>4.3</v>
      </c>
      <c r="W2999" s="215">
        <f t="shared" ca="1" si="121"/>
        <v>0</v>
      </c>
      <c r="X2999" s="276">
        <f>IFERROR(IF(VLOOKUP($C2999,'MSCI Database'!$C:$R,10, FALSE)="","",VLOOKUP($C2999,'MSCI Database'!$C:$R,10, FALSE)),"")</f>
        <v>4562</v>
      </c>
      <c r="Y2999" s="229" t="str">
        <f>IFERROR(IF(VLOOKUP($C2999,'MSCI Database'!$C:$R,11, FALSE)="","",VLOOKUP($C2999,'MSCI Database'!$C:$R,11, FALSE)),"")</f>
        <v>2019</v>
      </c>
      <c r="Z2999" s="229" t="str">
        <f>IFERROR(IF(VLOOKUP($C2999,'MSCI Database'!$C:$R,12, FALSE)="","",VLOOKUP($C2999,'MSCI Database'!$C:$R,12, FALSE)),"")</f>
        <v>E.Segmt-Moderate</v>
      </c>
      <c r="AA2999" s="229" t="str">
        <f>IFERROR(IF(VLOOKUP($C2999,'MSCI Database'!$C:$R,13, FALSE)="","",VLOOKUP($C2999,'MSCI Database'!$C:$R,13, FALSE)),"")</f>
        <v>Talent management practices continue to trail those of peers</v>
      </c>
    </row>
    <row r="3000" spans="1:27" s="130" customFormat="1" ht="15" hidden="1" customHeight="1" outlineLevel="1">
      <c r="A3000" s="130" t="s">
        <v>2074</v>
      </c>
      <c r="B3000" s="130" t="s">
        <v>2075</v>
      </c>
      <c r="C3000" s="130" t="s">
        <v>2076</v>
      </c>
      <c r="D3000" s="130" t="s">
        <v>12130</v>
      </c>
      <c r="E3000" s="130" t="s">
        <v>18688</v>
      </c>
      <c r="F3000" s="215">
        <v>2.190894786820393E-2</v>
      </c>
      <c r="G3000" s="132" t="str">
        <f ca="1">IFERROR(_xll.BQL($A3000, "cur_mkt_cap(currency=EUR)")/1000000, " ")</f>
        <v xml:space="preserve"> </v>
      </c>
      <c r="M3000" s="308"/>
      <c r="N3000" s="215">
        <f t="shared" si="120"/>
        <v>2.3731952166121167E-4</v>
      </c>
      <c r="O3000" s="172" t="str">
        <f>IFERROR(IF(VLOOKUP($C3000,'MSCI Database'!$C:$R,2, FALSE)="","",VLOOKUP($C3000,'MSCI Database'!$C:$R,2, FALSE)),"")</f>
        <v>Banks</v>
      </c>
      <c r="P3000" s="229" t="str">
        <f>IFERROR(IF(VLOOKUP($C3000,'MSCI Database'!$C:$R,3, FALSE)="","",VLOOKUP($C3000,'MSCI Database'!$C:$R,3, FALSE)),"")</f>
        <v>AA</v>
      </c>
      <c r="Q3000" s="229" t="str">
        <f>IFERROR(IF(VLOOKUP($C3000,'MSCI Database'!$C:$R,4, FALSE)="","",VLOOKUP($C3000,'MSCI Database'!$C:$R,4, FALSE)),"")</f>
        <v>0</v>
      </c>
      <c r="R3000" s="229">
        <f>IFERROR(IF(VLOOKUP($C3000,'MSCI Database'!$C:$R,5, FALSE)="","",VLOOKUP($C3000,'MSCI Database'!$C:$R,5, FALSE)),"")</f>
        <v>8.5</v>
      </c>
      <c r="S3000" s="229">
        <f>IFERROR(IF(VLOOKUP($C3000,'MSCI Database'!$C:$R,6, FALSE)="","",VLOOKUP($C3000,'MSCI Database'!$C:$R,6, FALSE)),"")</f>
        <v>7.5</v>
      </c>
      <c r="T3000" s="229">
        <f>IFERROR(IF(VLOOKUP($C3000,'MSCI Database'!$C:$R,7, FALSE)="","",VLOOKUP($C3000,'MSCI Database'!$C:$R,7, FALSE)),"")</f>
        <v>5.9</v>
      </c>
      <c r="U3000" s="229">
        <f>IFERROR(IF(VLOOKUP($C3000,'MSCI Database'!$C:$R,8, FALSE)="","",VLOOKUP($C3000,'MSCI Database'!$C:$R,8, FALSE)),"")</f>
        <v>5.9</v>
      </c>
      <c r="V3000" s="229">
        <f>IFERROR(IF(VLOOKUP($C3000,'MSCI Database'!$C:$R,9, FALSE)="","",VLOOKUP($C3000,'MSCI Database'!$C:$R,9, FALSE)),"")</f>
        <v>6.1</v>
      </c>
      <c r="W3000" s="215">
        <f t="shared" ca="1" si="121"/>
        <v>0</v>
      </c>
      <c r="X3000" s="276">
        <f>IFERROR(IF(VLOOKUP($C3000,'MSCI Database'!$C:$R,10, FALSE)="","",VLOOKUP($C3000,'MSCI Database'!$C:$R,10, FALSE)),"")</f>
        <v>5925</v>
      </c>
      <c r="Y3000" s="229" t="str">
        <f>IFERROR(IF(VLOOKUP($C3000,'MSCI Database'!$C:$R,11, FALSE)="","",VLOOKUP($C3000,'MSCI Database'!$C:$R,11, FALSE)),"")</f>
        <v>2019</v>
      </c>
      <c r="Z3000" s="229" t="str">
        <f>IFERROR(IF(VLOOKUP($C3000,'MSCI Database'!$C:$R,12, FALSE)="","",VLOOKUP($C3000,'MSCI Database'!$C:$R,12, FALSE)),"")</f>
        <v>Reported</v>
      </c>
      <c r="AA3000" s="229" t="str">
        <f>IFERROR(IF(VLOOKUP($C3000,'MSCI Database'!$C:$R,13, FALSE)="","",VLOOKUP($C3000,'MSCI Database'!$C:$R,13, FALSE)),"")</f>
        <v>Merger with Bankia may pose human capital challenges but bank has strong talent retention programs</v>
      </c>
    </row>
    <row r="3001" spans="1:27" s="130" customFormat="1" ht="15" hidden="1" customHeight="1" outlineLevel="1">
      <c r="A3001" s="130" t="s">
        <v>2483</v>
      </c>
      <c r="B3001" s="130" t="s">
        <v>2484</v>
      </c>
      <c r="C3001" s="130" t="s">
        <v>2485</v>
      </c>
      <c r="D3001" s="130" t="s">
        <v>18686</v>
      </c>
      <c r="E3001" s="130" t="s">
        <v>12133</v>
      </c>
      <c r="F3001" s="215">
        <v>2.5644675536473809E-2</v>
      </c>
      <c r="G3001" s="132" t="str">
        <f ca="1">IFERROR(_xll.BQL($A3001, "cur_mkt_cap(currency=EUR)")/1000000, " ")</f>
        <v xml:space="preserve"> </v>
      </c>
      <c r="M3001" s="308"/>
      <c r="N3001" s="215">
        <f t="shared" si="120"/>
        <v>2.7778523040375755E-4</v>
      </c>
      <c r="O3001" s="172" t="str">
        <f>IFERROR(IF(VLOOKUP($C3001,'MSCI Database'!$C:$R,2, FALSE)="","",VLOOKUP($C3001,'MSCI Database'!$C:$R,2, FALSE)),"")</f>
        <v>Health Care Equipment &amp; Supplies</v>
      </c>
      <c r="P3001" s="229" t="str">
        <f>IFERROR(IF(VLOOKUP($C3001,'MSCI Database'!$C:$R,3, FALSE)="","",VLOOKUP($C3001,'MSCI Database'!$C:$R,3, FALSE)),"")</f>
        <v>A</v>
      </c>
      <c r="Q3001" s="229" t="str">
        <f>IFERROR(IF(VLOOKUP($C3001,'MSCI Database'!$C:$R,4, FALSE)="","",VLOOKUP($C3001,'MSCI Database'!$C:$R,4, FALSE)),"")</f>
        <v>0</v>
      </c>
      <c r="R3001" s="229">
        <f>IFERROR(IF(VLOOKUP($C3001,'MSCI Database'!$C:$R,5, FALSE)="","",VLOOKUP($C3001,'MSCI Database'!$C:$R,5, FALSE)),"")</f>
        <v>6.3</v>
      </c>
      <c r="S3001" s="229">
        <f>IFERROR(IF(VLOOKUP($C3001,'MSCI Database'!$C:$R,6, FALSE)="","",VLOOKUP($C3001,'MSCI Database'!$C:$R,6, FALSE)),"")</f>
        <v>10</v>
      </c>
      <c r="T3001" s="229">
        <f>IFERROR(IF(VLOOKUP($C3001,'MSCI Database'!$C:$R,7, FALSE)="","",VLOOKUP($C3001,'MSCI Database'!$C:$R,7, FALSE)),"")</f>
        <v>4.3</v>
      </c>
      <c r="U3001" s="229">
        <f>IFERROR(IF(VLOOKUP($C3001,'MSCI Database'!$C:$R,8, FALSE)="","",VLOOKUP($C3001,'MSCI Database'!$C:$R,8, FALSE)),"")</f>
        <v>6.8</v>
      </c>
      <c r="V3001" s="229">
        <f>IFERROR(IF(VLOOKUP($C3001,'MSCI Database'!$C:$R,9, FALSE)="","",VLOOKUP($C3001,'MSCI Database'!$C:$R,9, FALSE)),"")</f>
        <v>5.5</v>
      </c>
      <c r="W3001" s="215">
        <f t="shared" ca="1" si="121"/>
        <v>0</v>
      </c>
      <c r="X3001" s="276">
        <f>IFERROR(IF(VLOOKUP($C3001,'MSCI Database'!$C:$R,10, FALSE)="","",VLOOKUP($C3001,'MSCI Database'!$C:$R,10, FALSE)),"")</f>
        <v>72945</v>
      </c>
      <c r="Y3001" s="229" t="str">
        <f>IFERROR(IF(VLOOKUP($C3001,'MSCI Database'!$C:$R,11, FALSE)="","",VLOOKUP($C3001,'MSCI Database'!$C:$R,11, FALSE)),"")</f>
        <v>2020</v>
      </c>
      <c r="Z3001" s="229" t="str">
        <f>IFERROR(IF(VLOOKUP($C3001,'MSCI Database'!$C:$R,12, FALSE)="","",VLOOKUP($C3001,'MSCI Database'!$C:$R,12, FALSE)),"")</f>
        <v>Reported</v>
      </c>
      <c r="AA3001" s="229" t="str">
        <f>IFERROR(IF(VLOOKUP($C3001,'MSCI Database'!$C:$R,13, FALSE)="","",VLOOKUP($C3001,'MSCI Database'!$C:$R,13, FALSE)),"")</f>
        <v>Ongoing product liability lawsuits, multiple recalls</v>
      </c>
    </row>
    <row r="3002" spans="1:27" s="130" customFormat="1" ht="15" hidden="1" customHeight="1" outlineLevel="1">
      <c r="A3002" s="130" t="s">
        <v>5865</v>
      </c>
      <c r="B3002" s="130" t="s">
        <v>5866</v>
      </c>
      <c r="C3002" s="130" t="s">
        <v>5867</v>
      </c>
      <c r="D3002" s="130" t="s">
        <v>18680</v>
      </c>
      <c r="E3002" s="130" t="s">
        <v>18690</v>
      </c>
      <c r="F3002" s="215">
        <v>1.388330619096555E-2</v>
      </c>
      <c r="G3002" s="132" t="str">
        <f ca="1">IFERROR(_xll.BQL($A3002, "cur_mkt_cap(currency=EUR)")/1000000, " ")</f>
        <v xml:space="preserve"> </v>
      </c>
      <c r="M3002" s="308"/>
      <c r="N3002" s="215">
        <f t="shared" ca="1" si="120"/>
        <v>1.503851122443784E-4</v>
      </c>
      <c r="O3002" s="172" t="str">
        <f>IFERROR(IF(VLOOKUP($C3002,'MSCI Database'!$C:$R,2, FALSE)="","",VLOOKUP($C3002,'MSCI Database'!$C:$R,2, FALSE)),"")</f>
        <v>Telecommunication Services</v>
      </c>
      <c r="P3002" s="229" t="str">
        <f>IFERROR(IF(VLOOKUP($C3002,'MSCI Database'!$C:$R,3, FALSE)="","",VLOOKUP($C3002,'MSCI Database'!$C:$R,3, FALSE)),"")</f>
        <v>AA</v>
      </c>
      <c r="Q3002" s="229" t="str">
        <f>IFERROR(IF(VLOOKUP($C3002,'MSCI Database'!$C:$R,4, FALSE)="","",VLOOKUP($C3002,'MSCI Database'!$C:$R,4, FALSE)),"")</f>
        <v>0</v>
      </c>
      <c r="R3002" s="229">
        <f>IFERROR(IF(VLOOKUP($C3002,'MSCI Database'!$C:$R,5, FALSE)="","",VLOOKUP($C3002,'MSCI Database'!$C:$R,5, FALSE)),"")</f>
        <v>7.6</v>
      </c>
      <c r="S3002" s="229">
        <f>IFERROR(IF(VLOOKUP($C3002,'MSCI Database'!$C:$R,6, FALSE)="","",VLOOKUP($C3002,'MSCI Database'!$C:$R,6, FALSE)),"")</f>
        <v>10</v>
      </c>
      <c r="T3002" s="229">
        <f>IFERROR(IF(VLOOKUP($C3002,'MSCI Database'!$C:$R,7, FALSE)="","",VLOOKUP($C3002,'MSCI Database'!$C:$R,7, FALSE)),"")</f>
        <v>6.3</v>
      </c>
      <c r="U3002" s="229">
        <f>IFERROR(IF(VLOOKUP($C3002,'MSCI Database'!$C:$R,8, FALSE)="","",VLOOKUP($C3002,'MSCI Database'!$C:$R,8, FALSE)),"")</f>
        <v>4.3</v>
      </c>
      <c r="V3002" s="229">
        <f>IFERROR(IF(VLOOKUP($C3002,'MSCI Database'!$C:$R,9, FALSE)="","",VLOOKUP($C3002,'MSCI Database'!$C:$R,9, FALSE)),"")</f>
        <v>5.7</v>
      </c>
      <c r="W3002" s="215">
        <f t="shared" ca="1" si="121"/>
        <v>0</v>
      </c>
      <c r="X3002" s="276">
        <f>IFERROR(IF(VLOOKUP($C3002,'MSCI Database'!$C:$R,10, FALSE)="","",VLOOKUP($C3002,'MSCI Database'!$C:$R,10, FALSE)),"")</f>
        <v>572463</v>
      </c>
      <c r="Y3002" s="229" t="str">
        <f>IFERROR(IF(VLOOKUP($C3002,'MSCI Database'!$C:$R,11, FALSE)="","",VLOOKUP($C3002,'MSCI Database'!$C:$R,11, FALSE)),"")</f>
        <v>2019</v>
      </c>
      <c r="Z3002" s="229" t="str">
        <f>IFERROR(IF(VLOOKUP($C3002,'MSCI Database'!$C:$R,12, FALSE)="","",VLOOKUP($C3002,'MSCI Database'!$C:$R,12, FALSE)),"")</f>
        <v>Reported</v>
      </c>
      <c r="AA3002" s="229" t="str">
        <f>IFERROR(IF(VLOOKUP($C3002,'MSCI Database'!$C:$R,13, FALSE)="","",VLOOKUP($C3002,'MSCI Database'!$C:$R,13, FALSE)),"")</f>
        <v>Strong ESG framework, however, continues to face data security related controversies</v>
      </c>
    </row>
    <row r="3003" spans="1:27" s="130" customFormat="1" ht="15" hidden="1" customHeight="1" outlineLevel="1">
      <c r="A3003" s="130" t="s">
        <v>2643</v>
      </c>
      <c r="B3003" s="130" t="s">
        <v>2644</v>
      </c>
      <c r="C3003" s="130" t="s">
        <v>2645</v>
      </c>
      <c r="D3003" s="130" t="s">
        <v>12128</v>
      </c>
      <c r="E3003" s="130" t="s">
        <v>18673</v>
      </c>
      <c r="F3003" s="215">
        <v>1.862882135350873E-2</v>
      </c>
      <c r="G3003" s="132" t="str">
        <f ca="1">IFERROR(_xll.BQL($A3003, "cur_mkt_cap(currency=EUR)")/1000000, " ")</f>
        <v xml:space="preserve"> </v>
      </c>
      <c r="M3003" s="308"/>
      <c r="N3003" s="215">
        <f t="shared" si="120"/>
        <v>2.0178892201130991E-4</v>
      </c>
      <c r="O3003" s="172" t="str">
        <f>IFERROR(IF(VLOOKUP($C3003,'MSCI Database'!$C:$R,2, FALSE)="","",VLOOKUP($C3003,'MSCI Database'!$C:$R,2, FALSE)),"")</f>
        <v>Electrical Equipment</v>
      </c>
      <c r="P3003" s="229" t="str">
        <f>IFERROR(IF(VLOOKUP($C3003,'MSCI Database'!$C:$R,3, FALSE)="","",VLOOKUP($C3003,'MSCI Database'!$C:$R,3, FALSE)),"")</f>
        <v>BBB</v>
      </c>
      <c r="Q3003" s="229" t="str">
        <f>IFERROR(IF(VLOOKUP($C3003,'MSCI Database'!$C:$R,4, FALSE)="","",VLOOKUP($C3003,'MSCI Database'!$C:$R,4, FALSE)),"")</f>
        <v>1</v>
      </c>
      <c r="R3003" s="229">
        <f>IFERROR(IF(VLOOKUP($C3003,'MSCI Database'!$C:$R,5, FALSE)="","",VLOOKUP($C3003,'MSCI Database'!$C:$R,5, FALSE)),"")</f>
        <v>5</v>
      </c>
      <c r="S3003" s="229">
        <f>IFERROR(IF(VLOOKUP($C3003,'MSCI Database'!$C:$R,6, FALSE)="","",VLOOKUP($C3003,'MSCI Database'!$C:$R,6, FALSE)),"")</f>
        <v>4.7</v>
      </c>
      <c r="T3003" s="229">
        <f>IFERROR(IF(VLOOKUP($C3003,'MSCI Database'!$C:$R,7, FALSE)="","",VLOOKUP($C3003,'MSCI Database'!$C:$R,7, FALSE)),"")</f>
        <v>4.3</v>
      </c>
      <c r="U3003" s="229">
        <f>IFERROR(IF(VLOOKUP($C3003,'MSCI Database'!$C:$R,8, FALSE)="","",VLOOKUP($C3003,'MSCI Database'!$C:$R,8, FALSE)),"")</f>
        <v>6.5</v>
      </c>
      <c r="V3003" s="229">
        <f>IFERROR(IF(VLOOKUP($C3003,'MSCI Database'!$C:$R,9, FALSE)="","",VLOOKUP($C3003,'MSCI Database'!$C:$R,9, FALSE)),"")</f>
        <v>5.4</v>
      </c>
      <c r="W3003" s="215">
        <f t="shared" ca="1" si="121"/>
        <v>0</v>
      </c>
      <c r="X3003" s="276">
        <f>IFERROR(IF(VLOOKUP($C3003,'MSCI Database'!$C:$R,10, FALSE)="","",VLOOKUP($C3003,'MSCI Database'!$C:$R,10, FALSE)),"")</f>
        <v>145226</v>
      </c>
      <c r="Y3003" s="229" t="str">
        <f>IFERROR(IF(VLOOKUP($C3003,'MSCI Database'!$C:$R,11, FALSE)="","",VLOOKUP($C3003,'MSCI Database'!$C:$R,11, FALSE)),"")</f>
        <v>2019</v>
      </c>
      <c r="Z3003" s="229" t="str">
        <f>IFERROR(IF(VLOOKUP($C3003,'MSCI Database'!$C:$R,12, FALSE)="","",VLOOKUP($C3003,'MSCI Database'!$C:$R,12, FALSE)),"")</f>
        <v>Reported</v>
      </c>
      <c r="AA3003" s="229" t="str">
        <f>IFERROR(IF(VLOOKUP($C3003,'MSCI Database'!$C:$R,13, FALSE)="","",VLOOKUP($C3003,'MSCI Database'!$C:$R,13, FALSE)),"")</f>
        <v>Sound governance practices and anti-corruption efforts drive upgrade</v>
      </c>
    </row>
    <row r="3004" spans="1:27" s="130" customFormat="1" ht="15" hidden="1" customHeight="1" outlineLevel="1">
      <c r="A3004" s="130" t="s">
        <v>7568</v>
      </c>
      <c r="B3004" s="130" t="s">
        <v>7569</v>
      </c>
      <c r="C3004" s="130" t="s">
        <v>7570</v>
      </c>
      <c r="D3004" s="130" t="s">
        <v>12128</v>
      </c>
      <c r="E3004" s="130" t="s">
        <v>12133</v>
      </c>
      <c r="F3004" s="215">
        <v>1.862573872118994E-2</v>
      </c>
      <c r="G3004" s="132" t="str">
        <f ca="1">IFERROR(_xll.BQL($A3004, "cur_mkt_cap(currency=EUR)")/1000000, " ")</f>
        <v xml:space="preserve"> </v>
      </c>
      <c r="M3004" s="308"/>
      <c r="N3004" s="215">
        <f t="shared" si="120"/>
        <v>2.0175553068500098E-4</v>
      </c>
      <c r="O3004" s="172" t="str">
        <f>IFERROR(IF(VLOOKUP($C3004,'MSCI Database'!$C:$R,2, FALSE)="","",VLOOKUP($C3004,'MSCI Database'!$C:$R,2, FALSE)),"")</f>
        <v>Health Care Providers &amp; Services</v>
      </c>
      <c r="P3004" s="229" t="str">
        <f>IFERROR(IF(VLOOKUP($C3004,'MSCI Database'!$C:$R,3, FALSE)="","",VLOOKUP($C3004,'MSCI Database'!$C:$R,3, FALSE)),"")</f>
        <v>BB</v>
      </c>
      <c r="Q3004" s="229" t="str">
        <f>IFERROR(IF(VLOOKUP($C3004,'MSCI Database'!$C:$R,4, FALSE)="","",VLOOKUP($C3004,'MSCI Database'!$C:$R,4, FALSE)),"")</f>
        <v>0</v>
      </c>
      <c r="R3004" s="229">
        <f>IFERROR(IF(VLOOKUP($C3004,'MSCI Database'!$C:$R,5, FALSE)="","",VLOOKUP($C3004,'MSCI Database'!$C:$R,5, FALSE)),"")</f>
        <v>3</v>
      </c>
      <c r="S3004" s="229">
        <f>IFERROR(IF(VLOOKUP($C3004,'MSCI Database'!$C:$R,6, FALSE)="","",VLOOKUP($C3004,'MSCI Database'!$C:$R,6, FALSE)),"")</f>
        <v>8</v>
      </c>
      <c r="T3004" s="229">
        <f>IFERROR(IF(VLOOKUP($C3004,'MSCI Database'!$C:$R,7, FALSE)="","",VLOOKUP($C3004,'MSCI Database'!$C:$R,7, FALSE)),"")</f>
        <v>2</v>
      </c>
      <c r="U3004" s="229">
        <f>IFERROR(IF(VLOOKUP($C3004,'MSCI Database'!$C:$R,8, FALSE)="","",VLOOKUP($C3004,'MSCI Database'!$C:$R,8, FALSE)),"")</f>
        <v>6.3</v>
      </c>
      <c r="V3004" s="229">
        <f>IFERROR(IF(VLOOKUP($C3004,'MSCI Database'!$C:$R,9, FALSE)="","",VLOOKUP($C3004,'MSCI Database'!$C:$R,9, FALSE)),"")</f>
        <v>3.8</v>
      </c>
      <c r="W3004" s="215">
        <f t="shared" ca="1" si="121"/>
        <v>0</v>
      </c>
      <c r="X3004" s="276">
        <f>IFERROR(IF(VLOOKUP($C3004,'MSCI Database'!$C:$R,10, FALSE)="","",VLOOKUP($C3004,'MSCI Database'!$C:$R,10, FALSE)),"")</f>
        <v>21190</v>
      </c>
      <c r="Y3004" s="229" t="str">
        <f>IFERROR(IF(VLOOKUP($C3004,'MSCI Database'!$C:$R,11, FALSE)="","",VLOOKUP($C3004,'MSCI Database'!$C:$R,11, FALSE)),"")</f>
        <v>2019</v>
      </c>
      <c r="Z3004" s="229" t="str">
        <f>IFERROR(IF(VLOOKUP($C3004,'MSCI Database'!$C:$R,12, FALSE)="","",VLOOKUP($C3004,'MSCI Database'!$C:$R,12, FALSE)),"")</f>
        <v>E.Segmt-Moderate</v>
      </c>
      <c r="AA3004" s="229" t="str">
        <f>IFERROR(IF(VLOOKUP($C3004,'MSCI Database'!$C:$R,13, FALSE)="","",VLOOKUP($C3004,'MSCI Database'!$C:$R,13, FALSE)),"")</f>
        <v>Leads peers in overall governance, but lags in service quality and data security</v>
      </c>
    </row>
    <row r="3005" spans="1:27" s="130" customFormat="1" ht="15" hidden="1" customHeight="1" outlineLevel="1">
      <c r="A3005" s="130" t="s">
        <v>6836</v>
      </c>
      <c r="B3005" s="130" t="s">
        <v>6833</v>
      </c>
      <c r="C3005" s="130" t="s">
        <v>6837</v>
      </c>
      <c r="D3005" s="130" t="s">
        <v>12128</v>
      </c>
      <c r="E3005" s="130" t="s">
        <v>18690</v>
      </c>
      <c r="F3005" s="215">
        <v>1.85770581552668E-2</v>
      </c>
      <c r="G3005" s="132" t="str">
        <f ca="1">IFERROR(_xll.BQL($A3005, "cur_mkt_cap(currency=EUR)")/1000000, " ")</f>
        <v xml:space="preserve"> </v>
      </c>
      <c r="M3005" s="308"/>
      <c r="N3005" s="215">
        <f t="shared" si="120"/>
        <v>2.0122821879907317E-4</v>
      </c>
      <c r="O3005" s="172" t="str">
        <f>IFERROR(IF(VLOOKUP($C3005,'MSCI Database'!$C:$R,2, FALSE)="","",VLOOKUP($C3005,'MSCI Database'!$C:$R,2, FALSE)),"")</f>
        <v>Media &amp; Entertainment</v>
      </c>
      <c r="P3005" s="229" t="str">
        <f>IFERROR(IF(VLOOKUP($C3005,'MSCI Database'!$C:$R,3, FALSE)="","",VLOOKUP($C3005,'MSCI Database'!$C:$R,3, FALSE)),"")</f>
        <v>BBB</v>
      </c>
      <c r="Q3005" s="229" t="str">
        <f>IFERROR(IF(VLOOKUP($C3005,'MSCI Database'!$C:$R,4, FALSE)="","",VLOOKUP($C3005,'MSCI Database'!$C:$R,4, FALSE)),"")</f>
        <v>0</v>
      </c>
      <c r="R3005" s="229">
        <f>IFERROR(IF(VLOOKUP($C3005,'MSCI Database'!$C:$R,5, FALSE)="","",VLOOKUP($C3005,'MSCI Database'!$C:$R,5, FALSE)),"")</f>
        <v>4.7</v>
      </c>
      <c r="S3005" s="229">
        <f>IFERROR(IF(VLOOKUP($C3005,'MSCI Database'!$C:$R,6, FALSE)="","",VLOOKUP($C3005,'MSCI Database'!$C:$R,6, FALSE)),"")</f>
        <v>7</v>
      </c>
      <c r="T3005" s="229">
        <f>IFERROR(IF(VLOOKUP($C3005,'MSCI Database'!$C:$R,7, FALSE)="","",VLOOKUP($C3005,'MSCI Database'!$C:$R,7, FALSE)),"")</f>
        <v>6.7</v>
      </c>
      <c r="U3005" s="229">
        <f>IFERROR(IF(VLOOKUP($C3005,'MSCI Database'!$C:$R,8, FALSE)="","",VLOOKUP($C3005,'MSCI Database'!$C:$R,8, FALSE)),"")</f>
        <v>2.7</v>
      </c>
      <c r="V3005" s="229">
        <f>IFERROR(IF(VLOOKUP($C3005,'MSCI Database'!$C:$R,9, FALSE)="","",VLOOKUP($C3005,'MSCI Database'!$C:$R,9, FALSE)),"")</f>
        <v>4.7</v>
      </c>
      <c r="W3005" s="215">
        <f t="shared" ca="1" si="121"/>
        <v>0</v>
      </c>
      <c r="X3005" s="276">
        <f>IFERROR(IF(VLOOKUP($C3005,'MSCI Database'!$C:$R,10, FALSE)="","",VLOOKUP($C3005,'MSCI Database'!$C:$R,10, FALSE)),"")</f>
        <v>96527</v>
      </c>
      <c r="Y3005" s="229" t="str">
        <f>IFERROR(IF(VLOOKUP($C3005,'MSCI Database'!$C:$R,11, FALSE)="","",VLOOKUP($C3005,'MSCI Database'!$C:$R,11, FALSE)),"")</f>
        <v>2019</v>
      </c>
      <c r="Z3005" s="229" t="str">
        <f>IFERROR(IF(VLOOKUP($C3005,'MSCI Database'!$C:$R,12, FALSE)="","",VLOOKUP($C3005,'MSCI Database'!$C:$R,12, FALSE)),"")</f>
        <v>E.Segmt-Moderate</v>
      </c>
      <c r="AA3005" s="229" t="str">
        <f>IFERROR(IF(VLOOKUP($C3005,'MSCI Database'!$C:$R,13, FALSE)="","",VLOOKUP($C3005,'MSCI Database'!$C:$R,13, FALSE)),"")</f>
        <v>Strong workforce management programs; modest data security programs</v>
      </c>
    </row>
    <row r="3006" spans="1:27" s="130" customFormat="1" ht="15" hidden="1" customHeight="1" outlineLevel="1">
      <c r="A3006" s="130" t="s">
        <v>6411</v>
      </c>
      <c r="B3006" s="130" t="s">
        <v>6412</v>
      </c>
      <c r="C3006" s="130" t="s">
        <v>6413</v>
      </c>
      <c r="D3006" s="130" t="s">
        <v>18677</v>
      </c>
      <c r="E3006" s="130" t="s">
        <v>18682</v>
      </c>
      <c r="F3006" s="215">
        <v>1.8458948068031888E-2</v>
      </c>
      <c r="G3006" s="132" t="str">
        <f ca="1">IFERROR(_xll.BQL($A3006, "cur_mkt_cap(currency=EUR)")/1000000, " ")</f>
        <v xml:space="preserve"> </v>
      </c>
      <c r="M3006" s="308"/>
      <c r="N3006" s="215">
        <f t="shared" si="120"/>
        <v>1.9994884063931077E-4</v>
      </c>
      <c r="O3006" s="172" t="str">
        <f>IFERROR(IF(VLOOKUP($C3006,'MSCI Database'!$C:$R,2, FALSE)="","",VLOOKUP($C3006,'MSCI Database'!$C:$R,2, FALSE)),"")</f>
        <v>Auto Components</v>
      </c>
      <c r="P3006" s="229" t="str">
        <f>IFERROR(IF(VLOOKUP($C3006,'MSCI Database'!$C:$R,3, FALSE)="","",VLOOKUP($C3006,'MSCI Database'!$C:$R,3, FALSE)),"")</f>
        <v>BBB</v>
      </c>
      <c r="Q3006" s="229" t="str">
        <f>IFERROR(IF(VLOOKUP($C3006,'MSCI Database'!$C:$R,4, FALSE)="","",VLOOKUP($C3006,'MSCI Database'!$C:$R,4, FALSE)),"")</f>
        <v>1</v>
      </c>
      <c r="R3006" s="229">
        <f>IFERROR(IF(VLOOKUP($C3006,'MSCI Database'!$C:$R,5, FALSE)="","",VLOOKUP($C3006,'MSCI Database'!$C:$R,5, FALSE)),"")</f>
        <v>4.8</v>
      </c>
      <c r="S3006" s="229">
        <f>IFERROR(IF(VLOOKUP($C3006,'MSCI Database'!$C:$R,6, FALSE)="","",VLOOKUP($C3006,'MSCI Database'!$C:$R,6, FALSE)),"")</f>
        <v>3.1</v>
      </c>
      <c r="T3006" s="229">
        <f>IFERROR(IF(VLOOKUP($C3006,'MSCI Database'!$C:$R,7, FALSE)="","",VLOOKUP($C3006,'MSCI Database'!$C:$R,7, FALSE)),"")</f>
        <v>5.0999999999999996</v>
      </c>
      <c r="U3006" s="229">
        <f>IFERROR(IF(VLOOKUP($C3006,'MSCI Database'!$C:$R,8, FALSE)="","",VLOOKUP($C3006,'MSCI Database'!$C:$R,8, FALSE)),"")</f>
        <v>4.5</v>
      </c>
      <c r="V3006" s="229">
        <f>IFERROR(IF(VLOOKUP($C3006,'MSCI Database'!$C:$R,9, FALSE)="","",VLOOKUP($C3006,'MSCI Database'!$C:$R,9, FALSE)),"")</f>
        <v>4.5</v>
      </c>
      <c r="W3006" s="215">
        <f t="shared" ca="1" si="121"/>
        <v>0</v>
      </c>
      <c r="X3006" s="276">
        <f>IFERROR(IF(VLOOKUP($C3006,'MSCI Database'!$C:$R,10, FALSE)="","",VLOOKUP($C3006,'MSCI Database'!$C:$R,10, FALSE)),"")</f>
        <v>406402</v>
      </c>
      <c r="Y3006" s="229" t="str">
        <f>IFERROR(IF(VLOOKUP($C3006,'MSCI Database'!$C:$R,11, FALSE)="","",VLOOKUP($C3006,'MSCI Database'!$C:$R,11, FALSE)),"")</f>
        <v>2019</v>
      </c>
      <c r="Z3006" s="229" t="str">
        <f>IFERROR(IF(VLOOKUP($C3006,'MSCI Database'!$C:$R,12, FALSE)="","",VLOOKUP($C3006,'MSCI Database'!$C:$R,12, FALSE)),"")</f>
        <v>Reported</v>
      </c>
      <c r="AA3006" s="229" t="str">
        <f>IFERROR(IF(VLOOKUP($C3006,'MSCI Database'!$C:$R,13, FALSE)="","",VLOOKUP($C3006,'MSCI Database'!$C:$R,13, FALSE)),"")</f>
        <v>Decreasing warranty payment to sales ratio drives upgrade</v>
      </c>
    </row>
    <row r="3007" spans="1:27" s="130" customFormat="1" ht="15" hidden="1" customHeight="1" outlineLevel="1">
      <c r="A3007" s="130" t="s">
        <v>2582</v>
      </c>
      <c r="B3007" s="130" t="s">
        <v>2583</v>
      </c>
      <c r="C3007" s="130" t="s">
        <v>2584</v>
      </c>
      <c r="D3007" s="130" t="s">
        <v>18686</v>
      </c>
      <c r="E3007" s="130" t="s">
        <v>18688</v>
      </c>
      <c r="F3007" s="215">
        <v>2.5415408389628451E-2</v>
      </c>
      <c r="G3007" s="132" t="str">
        <f ca="1">IFERROR(_xll.BQL($A3007, "cur_mkt_cap(currency=EUR)")/1000000, " ")</f>
        <v xml:space="preserve"> </v>
      </c>
      <c r="M3007" s="308"/>
      <c r="N3007" s="215">
        <f t="shared" ca="1" si="120"/>
        <v>2.7530178985018649E-4</v>
      </c>
      <c r="O3007" s="172" t="str">
        <f>IFERROR(IF(VLOOKUP($C3007,'MSCI Database'!$C:$R,2, FALSE)="","",VLOOKUP($C3007,'MSCI Database'!$C:$R,2, FALSE)),"")</f>
        <v>Asset Management &amp; Custody Banks</v>
      </c>
      <c r="P3007" s="229" t="str">
        <f>IFERROR(IF(VLOOKUP($C3007,'MSCI Database'!$C:$R,3, FALSE)="","",VLOOKUP($C3007,'MSCI Database'!$C:$R,3, FALSE)),"")</f>
        <v>AA</v>
      </c>
      <c r="Q3007" s="229" t="str">
        <f>IFERROR(IF(VLOOKUP($C3007,'MSCI Database'!$C:$R,4, FALSE)="","",VLOOKUP($C3007,'MSCI Database'!$C:$R,4, FALSE)),"")</f>
        <v>0</v>
      </c>
      <c r="R3007" s="229">
        <f>IFERROR(IF(VLOOKUP($C3007,'MSCI Database'!$C:$R,5, FALSE)="","",VLOOKUP($C3007,'MSCI Database'!$C:$R,5, FALSE)),"")</f>
        <v>7.9</v>
      </c>
      <c r="S3007" s="229">
        <f>IFERROR(IF(VLOOKUP($C3007,'MSCI Database'!$C:$R,6, FALSE)="","",VLOOKUP($C3007,'MSCI Database'!$C:$R,6, FALSE)),"")</f>
        <v>10</v>
      </c>
      <c r="T3007" s="229">
        <f>IFERROR(IF(VLOOKUP($C3007,'MSCI Database'!$C:$R,7, FALSE)="","",VLOOKUP($C3007,'MSCI Database'!$C:$R,7, FALSE)),"")</f>
        <v>5.0999999999999996</v>
      </c>
      <c r="U3007" s="229">
        <f>IFERROR(IF(VLOOKUP($C3007,'MSCI Database'!$C:$R,8, FALSE)="","",VLOOKUP($C3007,'MSCI Database'!$C:$R,8, FALSE)),"")</f>
        <v>7.4</v>
      </c>
      <c r="V3007" s="229">
        <f>IFERROR(IF(VLOOKUP($C3007,'MSCI Database'!$C:$R,9, FALSE)="","",VLOOKUP($C3007,'MSCI Database'!$C:$R,9, FALSE)),"")</f>
        <v>6.3</v>
      </c>
      <c r="W3007" s="215">
        <f t="shared" ca="1" si="121"/>
        <v>0</v>
      </c>
      <c r="X3007" s="276">
        <f>IFERROR(IF(VLOOKUP($C3007,'MSCI Database'!$C:$R,10, FALSE)="","",VLOOKUP($C3007,'MSCI Database'!$C:$R,10, FALSE)),"")</f>
        <v>604</v>
      </c>
      <c r="Y3007" s="229" t="str">
        <f>IFERROR(IF(VLOOKUP($C3007,'MSCI Database'!$C:$R,11, FALSE)="","",VLOOKUP($C3007,'MSCI Database'!$C:$R,11, FALSE)),"")</f>
        <v>2019</v>
      </c>
      <c r="Z3007" s="229" t="str">
        <f>IFERROR(IF(VLOOKUP($C3007,'MSCI Database'!$C:$R,12, FALSE)="","",VLOOKUP($C3007,'MSCI Database'!$C:$R,12, FALSE)),"")</f>
        <v>Reported</v>
      </c>
      <c r="AA3007" s="229" t="str">
        <f>IFERROR(IF(VLOOKUP($C3007,'MSCI Database'!$C:$R,13, FALSE)="","",VLOOKUP($C3007,'MSCI Database'!$C:$R,13, FALSE)),"")</f>
        <v>Strong integration of ESG principles in private equity investments</v>
      </c>
    </row>
    <row r="3008" spans="1:27" s="130" customFormat="1" ht="15" hidden="1" customHeight="1" outlineLevel="1">
      <c r="A3008" s="130" t="s">
        <v>2599</v>
      </c>
      <c r="B3008" s="130" t="s">
        <v>2600</v>
      </c>
      <c r="C3008" s="130" t="s">
        <v>2601</v>
      </c>
      <c r="D3008" s="130" t="s">
        <v>18686</v>
      </c>
      <c r="E3008" s="130" t="s">
        <v>18673</v>
      </c>
      <c r="F3008" s="215">
        <v>2.460468546234143E-2</v>
      </c>
      <c r="G3008" s="132" t="str">
        <f ca="1">IFERROR(_xll.BQL($A3008, "cur_mkt_cap(currency=EUR)")/1000000, " ")</f>
        <v xml:space="preserve"> </v>
      </c>
      <c r="M3008" s="308"/>
      <c r="N3008" s="215">
        <f t="shared" si="120"/>
        <v>2.6651997255521909E-4</v>
      </c>
      <c r="O3008" s="172" t="str">
        <f>IFERROR(IF(VLOOKUP($C3008,'MSCI Database'!$C:$R,2, FALSE)="","",VLOOKUP($C3008,'MSCI Database'!$C:$R,2, FALSE)),"")</f>
        <v>Aerospace &amp; Defense</v>
      </c>
      <c r="P3008" s="229" t="str">
        <f>IFERROR(IF(VLOOKUP($C3008,'MSCI Database'!$C:$R,3, FALSE)="","",VLOOKUP($C3008,'MSCI Database'!$C:$R,3, FALSE)),"")</f>
        <v>BB</v>
      </c>
      <c r="Q3008" s="229" t="str">
        <f>IFERROR(IF(VLOOKUP($C3008,'MSCI Database'!$C:$R,4, FALSE)="","",VLOOKUP($C3008,'MSCI Database'!$C:$R,4, FALSE)),"")</f>
        <v>-1</v>
      </c>
      <c r="R3008" s="229">
        <f>IFERROR(IF(VLOOKUP($C3008,'MSCI Database'!$C:$R,5, FALSE)="","",VLOOKUP($C3008,'MSCI Database'!$C:$R,5, FALSE)),"")</f>
        <v>3.3</v>
      </c>
      <c r="S3008" s="229">
        <f>IFERROR(IF(VLOOKUP($C3008,'MSCI Database'!$C:$R,6, FALSE)="","",VLOOKUP($C3008,'MSCI Database'!$C:$R,6, FALSE)),"")</f>
        <v>3.6</v>
      </c>
      <c r="T3008" s="229">
        <f>IFERROR(IF(VLOOKUP($C3008,'MSCI Database'!$C:$R,7, FALSE)="","",VLOOKUP($C3008,'MSCI Database'!$C:$R,7, FALSE)),"")</f>
        <v>2.2999999999999998</v>
      </c>
      <c r="U3008" s="229">
        <f>IFERROR(IF(VLOOKUP($C3008,'MSCI Database'!$C:$R,8, FALSE)="","",VLOOKUP($C3008,'MSCI Database'!$C:$R,8, FALSE)),"")</f>
        <v>4.8</v>
      </c>
      <c r="V3008" s="229">
        <f>IFERROR(IF(VLOOKUP($C3008,'MSCI Database'!$C:$R,9, FALSE)="","",VLOOKUP($C3008,'MSCI Database'!$C:$R,9, FALSE)),"")</f>
        <v>3.6</v>
      </c>
      <c r="W3008" s="215">
        <f t="shared" ca="1" si="121"/>
        <v>0</v>
      </c>
      <c r="X3008" s="276">
        <f>IFERROR(IF(VLOOKUP($C3008,'MSCI Database'!$C:$R,10, FALSE)="","",VLOOKUP($C3008,'MSCI Database'!$C:$R,10, FALSE)),"")</f>
        <v>586138</v>
      </c>
      <c r="Y3008" s="229" t="str">
        <f>IFERROR(IF(VLOOKUP($C3008,'MSCI Database'!$C:$R,11, FALSE)="","",VLOOKUP($C3008,'MSCI Database'!$C:$R,11, FALSE)),"")</f>
        <v>2019</v>
      </c>
      <c r="Z3008" s="229" t="str">
        <f>IFERROR(IF(VLOOKUP($C3008,'MSCI Database'!$C:$R,12, FALSE)="","",VLOOKUP($C3008,'MSCI Database'!$C:$R,12, FALSE)),"")</f>
        <v>Reported</v>
      </c>
      <c r="AA3008" s="229" t="str">
        <f>IFERROR(IF(VLOOKUP($C3008,'MSCI Database'!$C:$R,13, FALSE)="","",VLOOKUP($C3008,'MSCI Database'!$C:$R,13, FALSE)),"")</f>
        <v>Restructuring risks and financial pressure mount amid COVID-19 downturn</v>
      </c>
    </row>
    <row r="3009" spans="1:27" s="130" customFormat="1" ht="15" hidden="1" customHeight="1" outlineLevel="1">
      <c r="A3009" s="130" t="s">
        <v>6641</v>
      </c>
      <c r="B3009" s="130" t="s">
        <v>6642</v>
      </c>
      <c r="C3009" s="130" t="s">
        <v>6643</v>
      </c>
      <c r="D3009" s="130" t="s">
        <v>12128</v>
      </c>
      <c r="E3009" s="130" t="s">
        <v>18689</v>
      </c>
      <c r="F3009" s="215">
        <v>1.839569505841997E-2</v>
      </c>
      <c r="G3009" s="132" t="str">
        <f ca="1">IFERROR(_xll.BQL($A3009, "cur_mkt_cap(currency=EUR)")/1000000, " ")</f>
        <v xml:space="preserve"> </v>
      </c>
      <c r="M3009" s="308"/>
      <c r="N3009" s="215">
        <f t="shared" si="120"/>
        <v>1.9926367884719577E-4</v>
      </c>
      <c r="O3009" s="172" t="str">
        <f>IFERROR(IF(VLOOKUP($C3009,'MSCI Database'!$C:$R,2, FALSE)="","",VLOOKUP($C3009,'MSCI Database'!$C:$R,2, FALSE)),"")</f>
        <v>Software &amp; Services</v>
      </c>
      <c r="P3009" s="229" t="str">
        <f>IFERROR(IF(VLOOKUP($C3009,'MSCI Database'!$C:$R,3, FALSE)="","",VLOOKUP($C3009,'MSCI Database'!$C:$R,3, FALSE)),"")</f>
        <v>BB</v>
      </c>
      <c r="Q3009" s="229" t="str">
        <f>IFERROR(IF(VLOOKUP($C3009,'MSCI Database'!$C:$R,4, FALSE)="","",VLOOKUP($C3009,'MSCI Database'!$C:$R,4, FALSE)),"")</f>
        <v>-1</v>
      </c>
      <c r="R3009" s="229">
        <f>IFERROR(IF(VLOOKUP($C3009,'MSCI Database'!$C:$R,5, FALSE)="","",VLOOKUP($C3009,'MSCI Database'!$C:$R,5, FALSE)),"")</f>
        <v>4.0999999999999996</v>
      </c>
      <c r="S3009" s="229">
        <f>IFERROR(IF(VLOOKUP($C3009,'MSCI Database'!$C:$R,6, FALSE)="","",VLOOKUP($C3009,'MSCI Database'!$C:$R,6, FALSE)),"")</f>
        <v>4.0999999999999996</v>
      </c>
      <c r="T3009" s="229">
        <f>IFERROR(IF(VLOOKUP($C3009,'MSCI Database'!$C:$R,7, FALSE)="","",VLOOKUP($C3009,'MSCI Database'!$C:$R,7, FALSE)),"")</f>
        <v>6.1</v>
      </c>
      <c r="U3009" s="229">
        <f>IFERROR(IF(VLOOKUP($C3009,'MSCI Database'!$C:$R,8, FALSE)="","",VLOOKUP($C3009,'MSCI Database'!$C:$R,8, FALSE)),"")</f>
        <v>4.3</v>
      </c>
      <c r="V3009" s="229">
        <f>IFERROR(IF(VLOOKUP($C3009,'MSCI Database'!$C:$R,9, FALSE)="","",VLOOKUP($C3009,'MSCI Database'!$C:$R,9, FALSE)),"")</f>
        <v>5.0999999999999996</v>
      </c>
      <c r="W3009" s="215">
        <f t="shared" ca="1" si="121"/>
        <v>0</v>
      </c>
      <c r="X3009" s="276">
        <f>IFERROR(IF(VLOOKUP($C3009,'MSCI Database'!$C:$R,10, FALSE)="","",VLOOKUP($C3009,'MSCI Database'!$C:$R,10, FALSE)),"")</f>
        <v>10452</v>
      </c>
      <c r="Y3009" s="229" t="str">
        <f>IFERROR(IF(VLOOKUP($C3009,'MSCI Database'!$C:$R,11, FALSE)="","",VLOOKUP($C3009,'MSCI Database'!$C:$R,11, FALSE)),"")</f>
        <v>2019</v>
      </c>
      <c r="Z3009" s="229" t="str">
        <f>IFERROR(IF(VLOOKUP($C3009,'MSCI Database'!$C:$R,12, FALSE)="","",VLOOKUP($C3009,'MSCI Database'!$C:$R,12, FALSE)),"")</f>
        <v>E.Segmt-Moderately High</v>
      </c>
      <c r="AA3009" s="229" t="str">
        <f>IFERROR(IF(VLOOKUP($C3009,'MSCI Database'!$C:$R,13, FALSE)="","",VLOOKUP($C3009,'MSCI Database'!$C:$R,13, FALSE)),"")</f>
        <v/>
      </c>
    </row>
    <row r="3010" spans="1:27" s="130" customFormat="1" ht="15" hidden="1" customHeight="1" outlineLevel="1">
      <c r="A3010" s="130" t="s">
        <v>1028</v>
      </c>
      <c r="B3010" s="130" t="s">
        <v>1029</v>
      </c>
      <c r="C3010" s="130" t="s">
        <v>1030</v>
      </c>
      <c r="D3010" s="130" t="s">
        <v>12135</v>
      </c>
      <c r="E3010" s="130" t="s">
        <v>18707</v>
      </c>
      <c r="F3010" s="215">
        <v>1.468119012803709E-2</v>
      </c>
      <c r="G3010" s="132" t="str">
        <f ca="1">IFERROR(_xll.BQL($A3010, "cur_mkt_cap(currency=EUR)")/1000000, " ")</f>
        <v xml:space="preserve"> </v>
      </c>
      <c r="M3010" s="308"/>
      <c r="N3010" s="215">
        <f t="shared" si="120"/>
        <v>1.5902785654346851E-4</v>
      </c>
      <c r="O3010" s="172" t="str">
        <f>IFERROR(IF(VLOOKUP($C3010,'MSCI Database'!$C:$R,2, FALSE)="","",VLOOKUP($C3010,'MSCI Database'!$C:$R,2, FALSE)),"")</f>
        <v>Oil &amp; Gas Refining, Marketing, Transportation &amp; Storage</v>
      </c>
      <c r="P3010" s="229" t="str">
        <f>IFERROR(IF(VLOOKUP($C3010,'MSCI Database'!$C:$R,3, FALSE)="","",VLOOKUP($C3010,'MSCI Database'!$C:$R,3, FALSE)),"")</f>
        <v>A</v>
      </c>
      <c r="Q3010" s="229" t="str">
        <f>IFERROR(IF(VLOOKUP($C3010,'MSCI Database'!$C:$R,4, FALSE)="","",VLOOKUP($C3010,'MSCI Database'!$C:$R,4, FALSE)),"")</f>
        <v>0</v>
      </c>
      <c r="R3010" s="229">
        <f>IFERROR(IF(VLOOKUP($C3010,'MSCI Database'!$C:$R,5, FALSE)="","",VLOOKUP($C3010,'MSCI Database'!$C:$R,5, FALSE)),"")</f>
        <v>6.4</v>
      </c>
      <c r="S3010" s="229">
        <f>IFERROR(IF(VLOOKUP($C3010,'MSCI Database'!$C:$R,6, FALSE)="","",VLOOKUP($C3010,'MSCI Database'!$C:$R,6, FALSE)),"")</f>
        <v>4.3</v>
      </c>
      <c r="T3010" s="229">
        <f>IFERROR(IF(VLOOKUP($C3010,'MSCI Database'!$C:$R,7, FALSE)="","",VLOOKUP($C3010,'MSCI Database'!$C:$R,7, FALSE)),"")</f>
        <v>6</v>
      </c>
      <c r="U3010" s="229">
        <f>IFERROR(IF(VLOOKUP($C3010,'MSCI Database'!$C:$R,8, FALSE)="","",VLOOKUP($C3010,'MSCI Database'!$C:$R,8, FALSE)),"")</f>
        <v>7</v>
      </c>
      <c r="V3010" s="229">
        <f>IFERROR(IF(VLOOKUP($C3010,'MSCI Database'!$C:$R,9, FALSE)="","",VLOOKUP($C3010,'MSCI Database'!$C:$R,9, FALSE)),"")</f>
        <v>5.6</v>
      </c>
      <c r="W3010" s="215">
        <f t="shared" ca="1" si="121"/>
        <v>0</v>
      </c>
      <c r="X3010" s="276">
        <f>IFERROR(IF(VLOOKUP($C3010,'MSCI Database'!$C:$R,10, FALSE)="","",VLOOKUP($C3010,'MSCI Database'!$C:$R,10, FALSE)),"")</f>
        <v>2136499</v>
      </c>
      <c r="Y3010" s="229" t="str">
        <f>IFERROR(IF(VLOOKUP($C3010,'MSCI Database'!$C:$R,11, FALSE)="","",VLOOKUP($C3010,'MSCI Database'!$C:$R,11, FALSE)),"")</f>
        <v>2019</v>
      </c>
      <c r="Z3010" s="229" t="str">
        <f>IFERROR(IF(VLOOKUP($C3010,'MSCI Database'!$C:$R,12, FALSE)="","",VLOOKUP($C3010,'MSCI Database'!$C:$R,12, FALSE)),"")</f>
        <v>Reported</v>
      </c>
      <c r="AA3010" s="229" t="str">
        <f>IFERROR(IF(VLOOKUP($C3010,'MSCI Database'!$C:$R,13, FALSE)="","",VLOOKUP($C3010,'MSCI Database'!$C:$R,13, FALSE)),"")</f>
        <v>Carbon emissions remain a key issue, internal strategy committee exists</v>
      </c>
    </row>
    <row r="3011" spans="1:27" s="130" customFormat="1" ht="15" hidden="1" customHeight="1" outlineLevel="1">
      <c r="A3011" s="130" t="s">
        <v>648</v>
      </c>
      <c r="B3011" s="130" t="s">
        <v>649</v>
      </c>
      <c r="C3011" s="130" t="s">
        <v>650</v>
      </c>
      <c r="D3011" s="130" t="s">
        <v>18675</v>
      </c>
      <c r="E3011" s="130" t="s">
        <v>18704</v>
      </c>
      <c r="F3011" s="215">
        <v>1.8259980506957759E-2</v>
      </c>
      <c r="G3011" s="132" t="str">
        <f ca="1">IFERROR(_xll.BQL($A3011, "cur_mkt_cap(currency=EUR)")/1000000, " ")</f>
        <v xml:space="preserve"> </v>
      </c>
      <c r="M3011" s="308"/>
      <c r="N3011" s="215">
        <f t="shared" ca="1" si="120"/>
        <v>1.9779360768589551E-4</v>
      </c>
      <c r="O3011" s="172" t="str">
        <f>IFERROR(IF(VLOOKUP($C3011,'MSCI Database'!$C:$R,2, FALSE)="","",VLOOKUP($C3011,'MSCI Database'!$C:$R,2, FALSE)),"")</f>
        <v>Real Estate Management &amp; Services</v>
      </c>
      <c r="P3011" s="229" t="str">
        <f>IFERROR(IF(VLOOKUP($C3011,'MSCI Database'!$C:$R,3, FALSE)="","",VLOOKUP($C3011,'MSCI Database'!$C:$R,3, FALSE)),"")</f>
        <v>B</v>
      </c>
      <c r="Q3011" s="229" t="str">
        <f>IFERROR(IF(VLOOKUP($C3011,'MSCI Database'!$C:$R,4, FALSE)="","",VLOOKUP($C3011,'MSCI Database'!$C:$R,4, FALSE)),"")</f>
        <v>0</v>
      </c>
      <c r="R3011" s="229">
        <f>IFERROR(IF(VLOOKUP($C3011,'MSCI Database'!$C:$R,5, FALSE)="","",VLOOKUP($C3011,'MSCI Database'!$C:$R,5, FALSE)),"")</f>
        <v>2.4</v>
      </c>
      <c r="S3011" s="229">
        <f>IFERROR(IF(VLOOKUP($C3011,'MSCI Database'!$C:$R,6, FALSE)="","",VLOOKUP($C3011,'MSCI Database'!$C:$R,6, FALSE)),"")</f>
        <v>4</v>
      </c>
      <c r="T3011" s="229">
        <f>IFERROR(IF(VLOOKUP($C3011,'MSCI Database'!$C:$R,7, FALSE)="","",VLOOKUP($C3011,'MSCI Database'!$C:$R,7, FALSE)),"")</f>
        <v>6.8</v>
      </c>
      <c r="U3011" s="229">
        <f>IFERROR(IF(VLOOKUP($C3011,'MSCI Database'!$C:$R,8, FALSE)="","",VLOOKUP($C3011,'MSCI Database'!$C:$R,8, FALSE)),"")</f>
        <v>1.5</v>
      </c>
      <c r="V3011" s="229">
        <f>IFERROR(IF(VLOOKUP($C3011,'MSCI Database'!$C:$R,9, FALSE)="","",VLOOKUP($C3011,'MSCI Database'!$C:$R,9, FALSE)),"")</f>
        <v>4.4000000000000004</v>
      </c>
      <c r="W3011" s="215">
        <f t="shared" ca="1" si="121"/>
        <v>0</v>
      </c>
      <c r="X3011" s="276">
        <f>IFERROR(IF(VLOOKUP($C3011,'MSCI Database'!$C:$R,10, FALSE)="","",VLOOKUP($C3011,'MSCI Database'!$C:$R,10, FALSE)),"")</f>
        <v>160400</v>
      </c>
      <c r="Y3011" s="229" t="str">
        <f>IFERROR(IF(VLOOKUP($C3011,'MSCI Database'!$C:$R,11, FALSE)="","",VLOOKUP($C3011,'MSCI Database'!$C:$R,11, FALSE)),"")</f>
        <v>2019</v>
      </c>
      <c r="Z3011" s="229" t="str">
        <f>IFERROR(IF(VLOOKUP($C3011,'MSCI Database'!$C:$R,12, FALSE)="","",VLOOKUP($C3011,'MSCI Database'!$C:$R,12, FALSE)),"")</f>
        <v>Reported</v>
      </c>
      <c r="AA3011" s="229" t="str">
        <f>IFERROR(IF(VLOOKUP($C3011,'MSCI Database'!$C:$R,13, FALSE)="","",VLOOKUP($C3011,'MSCI Database'!$C:$R,13, FALSE)),"")</f>
        <v>Enhanced human capital management; significant governance risks persist</v>
      </c>
    </row>
    <row r="3012" spans="1:27" s="130" customFormat="1" ht="15" hidden="1" customHeight="1" outlineLevel="1">
      <c r="A3012" s="130" t="s">
        <v>2510</v>
      </c>
      <c r="B3012" s="130" t="s">
        <v>2511</v>
      </c>
      <c r="C3012" s="130" t="s">
        <v>2512</v>
      </c>
      <c r="D3012" s="130" t="s">
        <v>18686</v>
      </c>
      <c r="E3012" s="130" t="s">
        <v>18682</v>
      </c>
      <c r="F3012" s="215">
        <v>2.5601058023085179E-2</v>
      </c>
      <c r="G3012" s="132" t="str">
        <f ca="1">IFERROR(_xll.BQL($A3012, "cur_mkt_cap(currency=EUR)")/1000000, " ")</f>
        <v xml:space="preserve"> </v>
      </c>
      <c r="M3012" s="308"/>
      <c r="N3012" s="215">
        <f t="shared" si="120"/>
        <v>2.7731276191847421E-4</v>
      </c>
      <c r="O3012" s="172" t="str">
        <f>IFERROR(IF(VLOOKUP($C3012,'MSCI Database'!$C:$R,2, FALSE)="","",VLOOKUP($C3012,'MSCI Database'!$C:$R,2, FALSE)),"")</f>
        <v>Retail - Consumer Discretionary</v>
      </c>
      <c r="P3012" s="229" t="str">
        <f>IFERROR(IF(VLOOKUP($C3012,'MSCI Database'!$C:$R,3, FALSE)="","",VLOOKUP($C3012,'MSCI Database'!$C:$R,3, FALSE)),"")</f>
        <v>AA</v>
      </c>
      <c r="Q3012" s="229" t="str">
        <f>IFERROR(IF(VLOOKUP($C3012,'MSCI Database'!$C:$R,4, FALSE)="","",VLOOKUP($C3012,'MSCI Database'!$C:$R,4, FALSE)),"")</f>
        <v>0</v>
      </c>
      <c r="R3012" s="229">
        <f>IFERROR(IF(VLOOKUP($C3012,'MSCI Database'!$C:$R,5, FALSE)="","",VLOOKUP($C3012,'MSCI Database'!$C:$R,5, FALSE)),"")</f>
        <v>8.1999999999999993</v>
      </c>
      <c r="S3012" s="229">
        <f>IFERROR(IF(VLOOKUP($C3012,'MSCI Database'!$C:$R,6, FALSE)="","",VLOOKUP($C3012,'MSCI Database'!$C:$R,6, FALSE)),"")</f>
        <v>6.2</v>
      </c>
      <c r="T3012" s="229">
        <f>IFERROR(IF(VLOOKUP($C3012,'MSCI Database'!$C:$R,7, FALSE)="","",VLOOKUP($C3012,'MSCI Database'!$C:$R,7, FALSE)),"")</f>
        <v>5.3</v>
      </c>
      <c r="U3012" s="229">
        <f>IFERROR(IF(VLOOKUP($C3012,'MSCI Database'!$C:$R,8, FALSE)="","",VLOOKUP($C3012,'MSCI Database'!$C:$R,8, FALSE)),"")</f>
        <v>6.8</v>
      </c>
      <c r="V3012" s="229">
        <f>IFERROR(IF(VLOOKUP($C3012,'MSCI Database'!$C:$R,9, FALSE)="","",VLOOKUP($C3012,'MSCI Database'!$C:$R,9, FALSE)),"")</f>
        <v>5.9</v>
      </c>
      <c r="W3012" s="215">
        <f t="shared" ca="1" si="121"/>
        <v>0</v>
      </c>
      <c r="X3012" s="276">
        <f>IFERROR(IF(VLOOKUP($C3012,'MSCI Database'!$C:$R,10, FALSE)="","",VLOOKUP($C3012,'MSCI Database'!$C:$R,10, FALSE)),"")</f>
        <v>106179</v>
      </c>
      <c r="Y3012" s="229" t="str">
        <f>IFERROR(IF(VLOOKUP($C3012,'MSCI Database'!$C:$R,11, FALSE)="","",VLOOKUP($C3012,'MSCI Database'!$C:$R,11, FALSE)),"")</f>
        <v>2019</v>
      </c>
      <c r="Z3012" s="229" t="str">
        <f>IFERROR(IF(VLOOKUP($C3012,'MSCI Database'!$C:$R,12, FALSE)="","",VLOOKUP($C3012,'MSCI Database'!$C:$R,12, FALSE)),"")</f>
        <v>Reported</v>
      </c>
      <c r="AA3012" s="229" t="str">
        <f>IFERROR(IF(VLOOKUP($C3012,'MSCI Database'!$C:$R,13, FALSE)="","",VLOOKUP($C3012,'MSCI Database'!$C:$R,13, FALSE)),"")</f>
        <v>Robust governance practices; relatively weak implementation of supply chain management policies</v>
      </c>
    </row>
    <row r="3013" spans="1:27" s="130" customFormat="1" ht="15" hidden="1" customHeight="1" outlineLevel="1">
      <c r="A3013" s="130" t="s">
        <v>3240</v>
      </c>
      <c r="B3013" s="130" t="s">
        <v>3241</v>
      </c>
      <c r="C3013" s="130" t="s">
        <v>3242</v>
      </c>
      <c r="D3013" s="130" t="s">
        <v>18726</v>
      </c>
      <c r="E3013" s="130" t="s">
        <v>12133</v>
      </c>
      <c r="F3013" s="215">
        <v>1.8204382060479751E-2</v>
      </c>
      <c r="G3013" s="132" t="str">
        <f ca="1">IFERROR(_xll.BQL($A3013, "cur_mkt_cap(currency=EUR)")/1000000, " ")</f>
        <v xml:space="preserve"> </v>
      </c>
      <c r="M3013" s="308"/>
      <c r="N3013" s="215">
        <f t="shared" si="120"/>
        <v>1.9719136074995678E-4</v>
      </c>
      <c r="O3013" s="172" t="str">
        <f>IFERROR(IF(VLOOKUP($C3013,'MSCI Database'!$C:$R,2, FALSE)="","",VLOOKUP($C3013,'MSCI Database'!$C:$R,2, FALSE)),"")</f>
        <v>Health Care Equipment &amp; Supplies</v>
      </c>
      <c r="P3013" s="229" t="str">
        <f>IFERROR(IF(VLOOKUP($C3013,'MSCI Database'!$C:$R,3, FALSE)="","",VLOOKUP($C3013,'MSCI Database'!$C:$R,3, FALSE)),"")</f>
        <v>BBB</v>
      </c>
      <c r="Q3013" s="229" t="str">
        <f>IFERROR(IF(VLOOKUP($C3013,'MSCI Database'!$C:$R,4, FALSE)="","",VLOOKUP($C3013,'MSCI Database'!$C:$R,4, FALSE)),"")</f>
        <v>1</v>
      </c>
      <c r="R3013" s="229">
        <f>IFERROR(IF(VLOOKUP($C3013,'MSCI Database'!$C:$R,5, FALSE)="","",VLOOKUP($C3013,'MSCI Database'!$C:$R,5, FALSE)),"")</f>
        <v>4.7</v>
      </c>
      <c r="S3013" s="229">
        <f>IFERROR(IF(VLOOKUP($C3013,'MSCI Database'!$C:$R,6, FALSE)="","",VLOOKUP($C3013,'MSCI Database'!$C:$R,6, FALSE)),"")</f>
        <v>6.4</v>
      </c>
      <c r="T3013" s="229">
        <f>IFERROR(IF(VLOOKUP($C3013,'MSCI Database'!$C:$R,7, FALSE)="","",VLOOKUP($C3013,'MSCI Database'!$C:$R,7, FALSE)),"")</f>
        <v>4.8</v>
      </c>
      <c r="U3013" s="229">
        <f>IFERROR(IF(VLOOKUP($C3013,'MSCI Database'!$C:$R,8, FALSE)="","",VLOOKUP($C3013,'MSCI Database'!$C:$R,8, FALSE)),"")</f>
        <v>5.8</v>
      </c>
      <c r="V3013" s="229">
        <f>IFERROR(IF(VLOOKUP($C3013,'MSCI Database'!$C:$R,9, FALSE)="","",VLOOKUP($C3013,'MSCI Database'!$C:$R,9, FALSE)),"")</f>
        <v>5.3</v>
      </c>
      <c r="W3013" s="215">
        <f t="shared" ca="1" si="121"/>
        <v>0</v>
      </c>
      <c r="X3013" s="276">
        <f>IFERROR(IF(VLOOKUP($C3013,'MSCI Database'!$C:$R,10, FALSE)="","",VLOOKUP($C3013,'MSCI Database'!$C:$R,10, FALSE)),"")</f>
        <v>6574</v>
      </c>
      <c r="Y3013" s="229" t="str">
        <f>IFERROR(IF(VLOOKUP($C3013,'MSCI Database'!$C:$R,11, FALSE)="","",VLOOKUP($C3013,'MSCI Database'!$C:$R,11, FALSE)),"")</f>
        <v>2019</v>
      </c>
      <c r="Z3013" s="229" t="str">
        <f>IFERROR(IF(VLOOKUP($C3013,'MSCI Database'!$C:$R,12, FALSE)="","",VLOOKUP($C3013,'MSCI Database'!$C:$R,12, FALSE)),"")</f>
        <v>E.Segmt-Moderately Low</v>
      </c>
      <c r="AA3013" s="229" t="str">
        <f>IFERROR(IF(VLOOKUP($C3013,'MSCI Database'!$C:$R,13, FALSE)="","",VLOOKUP($C3013,'MSCI Database'!$C:$R,13, FALSE)),"")</f>
        <v/>
      </c>
    </row>
    <row r="3014" spans="1:27" s="130" customFormat="1" ht="15" hidden="1" customHeight="1" outlineLevel="1">
      <c r="A3014" s="130" t="s">
        <v>7601</v>
      </c>
      <c r="B3014" s="130" t="s">
        <v>7602</v>
      </c>
      <c r="C3014" s="130" t="s">
        <v>7603</v>
      </c>
      <c r="D3014" s="130" t="s">
        <v>12128</v>
      </c>
      <c r="E3014" s="130" t="s">
        <v>18684</v>
      </c>
      <c r="F3014" s="215">
        <v>1.815083573423951E-2</v>
      </c>
      <c r="G3014" s="132" t="str">
        <f ca="1">IFERROR(_xll.BQL($A3014, "cur_mkt_cap(currency=EUR)")/1000000, " ")</f>
        <v xml:space="preserve"> </v>
      </c>
      <c r="M3014" s="308"/>
      <c r="N3014" s="215">
        <f t="shared" si="120"/>
        <v>1.9661134254887776E-4</v>
      </c>
      <c r="O3014" s="172" t="str">
        <f>IFERROR(IF(VLOOKUP($C3014,'MSCI Database'!$C:$R,2, FALSE)="","",VLOOKUP($C3014,'MSCI Database'!$C:$R,2, FALSE)),"")</f>
        <v>Specialty Chemicals</v>
      </c>
      <c r="P3014" s="229" t="str">
        <f>IFERROR(IF(VLOOKUP($C3014,'MSCI Database'!$C:$R,3, FALSE)="","",VLOOKUP($C3014,'MSCI Database'!$C:$R,3, FALSE)),"")</f>
        <v>A</v>
      </c>
      <c r="Q3014" s="229" t="str">
        <f>IFERROR(IF(VLOOKUP($C3014,'MSCI Database'!$C:$R,4, FALSE)="","",VLOOKUP($C3014,'MSCI Database'!$C:$R,4, FALSE)),"")</f>
        <v>0</v>
      </c>
      <c r="R3014" s="229">
        <f>IFERROR(IF(VLOOKUP($C3014,'MSCI Database'!$C:$R,5, FALSE)="","",VLOOKUP($C3014,'MSCI Database'!$C:$R,5, FALSE)),"")</f>
        <v>6.1</v>
      </c>
      <c r="S3014" s="229">
        <f>IFERROR(IF(VLOOKUP($C3014,'MSCI Database'!$C:$R,6, FALSE)="","",VLOOKUP($C3014,'MSCI Database'!$C:$R,6, FALSE)),"")</f>
        <v>4.9000000000000004</v>
      </c>
      <c r="T3014" s="229">
        <f>IFERROR(IF(VLOOKUP($C3014,'MSCI Database'!$C:$R,7, FALSE)="","",VLOOKUP($C3014,'MSCI Database'!$C:$R,7, FALSE)),"")</f>
        <v>7.1</v>
      </c>
      <c r="U3014" s="229">
        <f>IFERROR(IF(VLOOKUP($C3014,'MSCI Database'!$C:$R,8, FALSE)="","",VLOOKUP($C3014,'MSCI Database'!$C:$R,8, FALSE)),"")</f>
        <v>5.0999999999999996</v>
      </c>
      <c r="V3014" s="229">
        <f>IFERROR(IF(VLOOKUP($C3014,'MSCI Database'!$C:$R,9, FALSE)="","",VLOOKUP($C3014,'MSCI Database'!$C:$R,9, FALSE)),"")</f>
        <v>5.5</v>
      </c>
      <c r="W3014" s="215">
        <f t="shared" ca="1" si="121"/>
        <v>0</v>
      </c>
      <c r="X3014" s="276">
        <f>IFERROR(IF(VLOOKUP($C3014,'MSCI Database'!$C:$R,10, FALSE)="","",VLOOKUP($C3014,'MSCI Database'!$C:$R,10, FALSE)),"")</f>
        <v>4583959</v>
      </c>
      <c r="Y3014" s="229" t="str">
        <f>IFERROR(IF(VLOOKUP($C3014,'MSCI Database'!$C:$R,11, FALSE)="","",VLOOKUP($C3014,'MSCI Database'!$C:$R,11, FALSE)),"")</f>
        <v>2019</v>
      </c>
      <c r="Z3014" s="229" t="str">
        <f>IFERROR(IF(VLOOKUP($C3014,'MSCI Database'!$C:$R,12, FALSE)="","",VLOOKUP($C3014,'MSCI Database'!$C:$R,12, FALSE)),"")</f>
        <v>Reported</v>
      </c>
      <c r="AA3014" s="229" t="str">
        <f>IFERROR(IF(VLOOKUP($C3014,'MSCI Database'!$C:$R,13, FALSE)="","",VLOOKUP($C3014,'MSCI Database'!$C:$R,13, FALSE)),"")</f>
        <v>Strong strategy to reduce water consumption and carbon emissions</v>
      </c>
    </row>
    <row r="3015" spans="1:27" s="130" customFormat="1" ht="15" hidden="1" customHeight="1" outlineLevel="1">
      <c r="A3015" s="130" t="s">
        <v>1244</v>
      </c>
      <c r="B3015" s="130" t="s">
        <v>1245</v>
      </c>
      <c r="C3015" s="130" t="s">
        <v>1246</v>
      </c>
      <c r="D3015" s="130" t="s">
        <v>18681</v>
      </c>
      <c r="E3015" s="130" t="s">
        <v>18688</v>
      </c>
      <c r="F3015" s="215">
        <v>1.8968516375426951E-2</v>
      </c>
      <c r="G3015" s="132" t="str">
        <f ca="1">IFERROR(_xll.BQL($A3015, "cur_mkt_cap(currency=EUR)")/1000000, " ")</f>
        <v xml:space="preserve"> </v>
      </c>
      <c r="M3015" s="308"/>
      <c r="N3015" s="215">
        <f t="shared" ca="1" si="120"/>
        <v>2.054685263719248E-4</v>
      </c>
      <c r="O3015" s="172" t="str">
        <f>IFERROR(IF(VLOOKUP($C3015,'MSCI Database'!$C:$R,2, FALSE)="","",VLOOKUP($C3015,'MSCI Database'!$C:$R,2, FALSE)),"")</f>
        <v>Life &amp; Health Insurance</v>
      </c>
      <c r="P3015" s="229" t="str">
        <f>IFERROR(IF(VLOOKUP($C3015,'MSCI Database'!$C:$R,3, FALSE)="","",VLOOKUP($C3015,'MSCI Database'!$C:$R,3, FALSE)),"")</f>
        <v>A</v>
      </c>
      <c r="Q3015" s="229" t="str">
        <f>IFERROR(IF(VLOOKUP($C3015,'MSCI Database'!$C:$R,4, FALSE)="","",VLOOKUP($C3015,'MSCI Database'!$C:$R,4, FALSE)),"")</f>
        <v>1</v>
      </c>
      <c r="R3015" s="229">
        <f>IFERROR(IF(VLOOKUP($C3015,'MSCI Database'!$C:$R,5, FALSE)="","",VLOOKUP($C3015,'MSCI Database'!$C:$R,5, FALSE)),"")</f>
        <v>6.9</v>
      </c>
      <c r="S3015" s="229">
        <f>IFERROR(IF(VLOOKUP($C3015,'MSCI Database'!$C:$R,6, FALSE)="","",VLOOKUP($C3015,'MSCI Database'!$C:$R,6, FALSE)),"")</f>
        <v>4.8</v>
      </c>
      <c r="T3015" s="229">
        <f>IFERROR(IF(VLOOKUP($C3015,'MSCI Database'!$C:$R,7, FALSE)="","",VLOOKUP($C3015,'MSCI Database'!$C:$R,7, FALSE)),"")</f>
        <v>5.2</v>
      </c>
      <c r="U3015" s="229">
        <f>IFERROR(IF(VLOOKUP($C3015,'MSCI Database'!$C:$R,8, FALSE)="","",VLOOKUP($C3015,'MSCI Database'!$C:$R,8, FALSE)),"")</f>
        <v>7.2</v>
      </c>
      <c r="V3015" s="229">
        <f>IFERROR(IF(VLOOKUP($C3015,'MSCI Database'!$C:$R,9, FALSE)="","",VLOOKUP($C3015,'MSCI Database'!$C:$R,9, FALSE)),"")</f>
        <v>5.8</v>
      </c>
      <c r="W3015" s="215">
        <f t="shared" ca="1" si="121"/>
        <v>0</v>
      </c>
      <c r="X3015" s="276">
        <f>IFERROR(IF(VLOOKUP($C3015,'MSCI Database'!$C:$R,10, FALSE)="","",VLOOKUP($C3015,'MSCI Database'!$C:$R,10, FALSE)),"")</f>
        <v>18968</v>
      </c>
      <c r="Y3015" s="229" t="str">
        <f>IFERROR(IF(VLOOKUP($C3015,'MSCI Database'!$C:$R,11, FALSE)="","",VLOOKUP($C3015,'MSCI Database'!$C:$R,11, FALSE)),"")</f>
        <v>2019</v>
      </c>
      <c r="Z3015" s="229" t="str">
        <f>IFERROR(IF(VLOOKUP($C3015,'MSCI Database'!$C:$R,12, FALSE)="","",VLOOKUP($C3015,'MSCI Database'!$C:$R,12, FALSE)),"")</f>
        <v>Reported</v>
      </c>
      <c r="AA3015" s="229" t="str">
        <f>IFERROR(IF(VLOOKUP($C3015,'MSCI Database'!$C:$R,13, FALSE)="","",VLOOKUP($C3015,'MSCI Database'!$C:$R,13, FALSE)),"")</f>
        <v>Improved efforts to integrate ESG factors in investment activities drives upgrade</v>
      </c>
    </row>
    <row r="3016" spans="1:27" s="130" customFormat="1" ht="15" hidden="1" customHeight="1" outlineLevel="1">
      <c r="A3016" s="130" t="s">
        <v>2181</v>
      </c>
      <c r="B3016" s="130" t="s">
        <v>2182</v>
      </c>
      <c r="C3016" s="130" t="s">
        <v>2183</v>
      </c>
      <c r="D3016" s="130" t="s">
        <v>12131</v>
      </c>
      <c r="E3016" s="130" t="s">
        <v>18674</v>
      </c>
      <c r="F3016" s="215">
        <v>2.1046819305529822E-2</v>
      </c>
      <c r="G3016" s="132" t="str">
        <f ca="1">IFERROR(_xll.BQL($A3016, "cur_mkt_cap(currency=EUR)")/1000000, " ")</f>
        <v xml:space="preserve"> </v>
      </c>
      <c r="M3016" s="308"/>
      <c r="N3016" s="215">
        <f t="shared" si="120"/>
        <v>2.27980874304201E-4</v>
      </c>
      <c r="O3016" s="172" t="str">
        <f>IFERROR(IF(VLOOKUP($C3016,'MSCI Database'!$C:$R,2, FALSE)="","",VLOOKUP($C3016,'MSCI Database'!$C:$R,2, FALSE)),"")</f>
        <v>Retail - Food &amp; Staples</v>
      </c>
      <c r="P3016" s="229" t="str">
        <f>IFERROR(IF(VLOOKUP($C3016,'MSCI Database'!$C:$R,3, FALSE)="","",VLOOKUP($C3016,'MSCI Database'!$C:$R,3, FALSE)),"")</f>
        <v>AA</v>
      </c>
      <c r="Q3016" s="229" t="str">
        <f>IFERROR(IF(VLOOKUP($C3016,'MSCI Database'!$C:$R,4, FALSE)="","",VLOOKUP($C3016,'MSCI Database'!$C:$R,4, FALSE)),"")</f>
        <v>0</v>
      </c>
      <c r="R3016" s="229">
        <f>IFERROR(IF(VLOOKUP($C3016,'MSCI Database'!$C:$R,5, FALSE)="","",VLOOKUP($C3016,'MSCI Database'!$C:$R,5, FALSE)),"")</f>
        <v>8.4</v>
      </c>
      <c r="S3016" s="229">
        <f>IFERROR(IF(VLOOKUP($C3016,'MSCI Database'!$C:$R,6, FALSE)="","",VLOOKUP($C3016,'MSCI Database'!$C:$R,6, FALSE)),"")</f>
        <v>6.9</v>
      </c>
      <c r="T3016" s="229">
        <f>IFERROR(IF(VLOOKUP($C3016,'MSCI Database'!$C:$R,7, FALSE)="","",VLOOKUP($C3016,'MSCI Database'!$C:$R,7, FALSE)),"")</f>
        <v>4.3</v>
      </c>
      <c r="U3016" s="229">
        <f>IFERROR(IF(VLOOKUP($C3016,'MSCI Database'!$C:$R,8, FALSE)="","",VLOOKUP($C3016,'MSCI Database'!$C:$R,8, FALSE)),"")</f>
        <v>5.3</v>
      </c>
      <c r="V3016" s="229">
        <f>IFERROR(IF(VLOOKUP($C3016,'MSCI Database'!$C:$R,9, FALSE)="","",VLOOKUP($C3016,'MSCI Database'!$C:$R,9, FALSE)),"")</f>
        <v>4.9000000000000004</v>
      </c>
      <c r="W3016" s="215">
        <f t="shared" ca="1" si="121"/>
        <v>0</v>
      </c>
      <c r="X3016" s="276">
        <f>IFERROR(IF(VLOOKUP($C3016,'MSCI Database'!$C:$R,10, FALSE)="","",VLOOKUP($C3016,'MSCI Database'!$C:$R,10, FALSE)),"")</f>
        <v>1833000</v>
      </c>
      <c r="Y3016" s="229" t="str">
        <f>IFERROR(IF(VLOOKUP($C3016,'MSCI Database'!$C:$R,11, FALSE)="","",VLOOKUP($C3016,'MSCI Database'!$C:$R,11, FALSE)),"")</f>
        <v>2019</v>
      </c>
      <c r="Z3016" s="229" t="str">
        <f>IFERROR(IF(VLOOKUP($C3016,'MSCI Database'!$C:$R,12, FALSE)="","",VLOOKUP($C3016,'MSCI Database'!$C:$R,12, FALSE)),"")</f>
        <v>Reported</v>
      </c>
      <c r="AA3016" s="229" t="str">
        <f>IFERROR(IF(VLOOKUP($C3016,'MSCI Database'!$C:$R,13, FALSE)="","",VLOOKUP($C3016,'MSCI Database'!$C:$R,13, FALSE)),"")</f>
        <v>Focus on strengthening cybersecurity measures and increasing healthy product selection</v>
      </c>
    </row>
    <row r="3017" spans="1:27" s="130" customFormat="1" ht="15" hidden="1" customHeight="1" outlineLevel="1">
      <c r="A3017" s="130" t="s">
        <v>6331</v>
      </c>
      <c r="B3017" s="130" t="s">
        <v>6332</v>
      </c>
      <c r="C3017" s="130" t="s">
        <v>6333</v>
      </c>
      <c r="D3017" s="130" t="s">
        <v>12128</v>
      </c>
      <c r="E3017" s="130" t="s">
        <v>18688</v>
      </c>
      <c r="F3017" s="215">
        <v>1.7990230965333191E-2</v>
      </c>
      <c r="G3017" s="132" t="str">
        <f ca="1">IFERROR(_xll.BQL($A3017, "cur_mkt_cap(currency=EUR)")/1000000, " ")</f>
        <v xml:space="preserve"> </v>
      </c>
      <c r="M3017" s="308"/>
      <c r="N3017" s="215">
        <f t="shared" si="120"/>
        <v>1.9487165850915844E-4</v>
      </c>
      <c r="O3017" s="172" t="str">
        <f>IFERROR(IF(VLOOKUP($C3017,'MSCI Database'!$C:$R,2, FALSE)="","",VLOOKUP($C3017,'MSCI Database'!$C:$R,2, FALSE)),"")</f>
        <v>Multi-Line Insurance &amp; Brokerage</v>
      </c>
      <c r="P3017" s="229" t="str">
        <f>IFERROR(IF(VLOOKUP($C3017,'MSCI Database'!$C:$R,3, FALSE)="","",VLOOKUP($C3017,'MSCI Database'!$C:$R,3, FALSE)),"")</f>
        <v>BB</v>
      </c>
      <c r="Q3017" s="229" t="str">
        <f>IFERROR(IF(VLOOKUP($C3017,'MSCI Database'!$C:$R,4, FALSE)="","",VLOOKUP($C3017,'MSCI Database'!$C:$R,4, FALSE)),"")</f>
        <v>0</v>
      </c>
      <c r="R3017" s="229">
        <f>IFERROR(IF(VLOOKUP($C3017,'MSCI Database'!$C:$R,5, FALSE)="","",VLOOKUP($C3017,'MSCI Database'!$C:$R,5, FALSE)),"")</f>
        <v>3.2</v>
      </c>
      <c r="S3017" s="229">
        <f>IFERROR(IF(VLOOKUP($C3017,'MSCI Database'!$C:$R,6, FALSE)="","",VLOOKUP($C3017,'MSCI Database'!$C:$R,6, FALSE)),"")</f>
        <v>4.8</v>
      </c>
      <c r="T3017" s="229">
        <f>IFERROR(IF(VLOOKUP($C3017,'MSCI Database'!$C:$R,7, FALSE)="","",VLOOKUP($C3017,'MSCI Database'!$C:$R,7, FALSE)),"")</f>
        <v>4.2</v>
      </c>
      <c r="U3017" s="229">
        <f>IFERROR(IF(VLOOKUP($C3017,'MSCI Database'!$C:$R,8, FALSE)="","",VLOOKUP($C3017,'MSCI Database'!$C:$R,8, FALSE)),"")</f>
        <v>4.3</v>
      </c>
      <c r="V3017" s="229">
        <f>IFERROR(IF(VLOOKUP($C3017,'MSCI Database'!$C:$R,9, FALSE)="","",VLOOKUP($C3017,'MSCI Database'!$C:$R,9, FALSE)),"")</f>
        <v>4.3</v>
      </c>
      <c r="W3017" s="215">
        <f t="shared" ca="1" si="121"/>
        <v>0</v>
      </c>
      <c r="X3017" s="276">
        <f>IFERROR(IF(VLOOKUP($C3017,'MSCI Database'!$C:$R,10, FALSE)="","",VLOOKUP($C3017,'MSCI Database'!$C:$R,10, FALSE)),"")</f>
        <v>21948</v>
      </c>
      <c r="Y3017" s="229" t="str">
        <f>IFERROR(IF(VLOOKUP($C3017,'MSCI Database'!$C:$R,11, FALSE)="","",VLOOKUP($C3017,'MSCI Database'!$C:$R,11, FALSE)),"")</f>
        <v>2019</v>
      </c>
      <c r="Z3017" s="229" t="str">
        <f>IFERROR(IF(VLOOKUP($C3017,'MSCI Database'!$C:$R,12, FALSE)="","",VLOOKUP($C3017,'MSCI Database'!$C:$R,12, FALSE)),"")</f>
        <v>E.Segmt-Low</v>
      </c>
      <c r="AA3017" s="229" t="str">
        <f>IFERROR(IF(VLOOKUP($C3017,'MSCI Database'!$C:$R,13, FALSE)="","",VLOOKUP($C3017,'MSCI Database'!$C:$R,13, FALSE)),"")</f>
        <v>Lags industry peers in mitigating climate change risks and ESG integration in investing decisions</v>
      </c>
    </row>
    <row r="3018" spans="1:27" s="130" customFormat="1" ht="15" hidden="1" customHeight="1" outlineLevel="1">
      <c r="A3018" s="130" t="s">
        <v>6544</v>
      </c>
      <c r="B3018" s="130" t="s">
        <v>6545</v>
      </c>
      <c r="C3018" s="130" t="s">
        <v>6546</v>
      </c>
      <c r="D3018" s="130" t="s">
        <v>12128</v>
      </c>
      <c r="E3018" s="130" t="s">
        <v>18688</v>
      </c>
      <c r="F3018" s="215">
        <v>1.7981606811705561E-2</v>
      </c>
      <c r="G3018" s="132" t="str">
        <f ca="1">IFERROR(_xll.BQL($A3018, "cur_mkt_cap(currency=EUR)")/1000000, " ")</f>
        <v xml:space="preserve"> </v>
      </c>
      <c r="M3018" s="308"/>
      <c r="N3018" s="215">
        <f t="shared" ref="N3018:N3081" si="122">IF(V3018&lt;&gt;"",VLOOKUP($A3018,$A$1737:$V$3221,6,FALSE)/SUMIF($V$1737:$V$3221,"&gt;0",$F$1737:$F$3221),0)</f>
        <v>1.9477824096916731E-4</v>
      </c>
      <c r="O3018" s="172" t="str">
        <f>IFERROR(IF(VLOOKUP($C3018,'MSCI Database'!$C:$R,2, FALSE)="","",VLOOKUP($C3018,'MSCI Database'!$C:$R,2, FALSE)),"")</f>
        <v>Diversified Financials</v>
      </c>
      <c r="P3018" s="229" t="str">
        <f>IFERROR(IF(VLOOKUP($C3018,'MSCI Database'!$C:$R,3, FALSE)="","",VLOOKUP($C3018,'MSCI Database'!$C:$R,3, FALSE)),"")</f>
        <v>BB</v>
      </c>
      <c r="Q3018" s="229" t="str">
        <f>IFERROR(IF(VLOOKUP($C3018,'MSCI Database'!$C:$R,4, FALSE)="","",VLOOKUP($C3018,'MSCI Database'!$C:$R,4, FALSE)),"")</f>
        <v>0</v>
      </c>
      <c r="R3018" s="229">
        <f>IFERROR(IF(VLOOKUP($C3018,'MSCI Database'!$C:$R,5, FALSE)="","",VLOOKUP($C3018,'MSCI Database'!$C:$R,5, FALSE)),"")</f>
        <v>4.0999999999999996</v>
      </c>
      <c r="S3018" s="229">
        <f>IFERROR(IF(VLOOKUP($C3018,'MSCI Database'!$C:$R,6, FALSE)="","",VLOOKUP($C3018,'MSCI Database'!$C:$R,6, FALSE)),"")</f>
        <v>9</v>
      </c>
      <c r="T3018" s="229">
        <f>IFERROR(IF(VLOOKUP($C3018,'MSCI Database'!$C:$R,7, FALSE)="","",VLOOKUP($C3018,'MSCI Database'!$C:$R,7, FALSE)),"")</f>
        <v>1.7</v>
      </c>
      <c r="U3018" s="229">
        <f>IFERROR(IF(VLOOKUP($C3018,'MSCI Database'!$C:$R,8, FALSE)="","",VLOOKUP($C3018,'MSCI Database'!$C:$R,8, FALSE)),"")</f>
        <v>5.5</v>
      </c>
      <c r="V3018" s="229">
        <f>IFERROR(IF(VLOOKUP($C3018,'MSCI Database'!$C:$R,9, FALSE)="","",VLOOKUP($C3018,'MSCI Database'!$C:$R,9, FALSE)),"")</f>
        <v>4.3</v>
      </c>
      <c r="W3018" s="215">
        <f t="shared" ref="W3018:W3081" ca="1" si="123">IFERROR(IF(X3018&lt;&gt;"",VLOOKUP($A3018,$A$1737:$X$3221,6,FALSE)/100,0)*$G$1735/$G3018, 0)</f>
        <v>0</v>
      </c>
      <c r="X3018" s="276">
        <f>IFERROR(IF(VLOOKUP($C3018,'MSCI Database'!$C:$R,10, FALSE)="","",VLOOKUP($C3018,'MSCI Database'!$C:$R,10, FALSE)),"")</f>
        <v>21834</v>
      </c>
      <c r="Y3018" s="229" t="str">
        <f>IFERROR(IF(VLOOKUP($C3018,'MSCI Database'!$C:$R,11, FALSE)="","",VLOOKUP($C3018,'MSCI Database'!$C:$R,11, FALSE)),"")</f>
        <v>2019</v>
      </c>
      <c r="Z3018" s="229" t="str">
        <f>IFERROR(IF(VLOOKUP($C3018,'MSCI Database'!$C:$R,12, FALSE)="","",VLOOKUP($C3018,'MSCI Database'!$C:$R,12, FALSE)),"")</f>
        <v>E.CSI</v>
      </c>
      <c r="AA3018" s="229" t="str">
        <f>IFERROR(IF(VLOOKUP($C3018,'MSCI Database'!$C:$R,13, FALSE)="","",VLOOKUP($C3018,'MSCI Database'!$C:$R,13, FALSE)),"")</f>
        <v>Policies to combat corruption and manage talent continue to trail those of peers</v>
      </c>
    </row>
    <row r="3019" spans="1:27" s="130" customFormat="1" ht="15" hidden="1" customHeight="1" outlineLevel="1">
      <c r="A3019" s="130" t="s">
        <v>5398</v>
      </c>
      <c r="B3019" s="130" t="s">
        <v>5399</v>
      </c>
      <c r="C3019" s="130" t="s">
        <v>5400</v>
      </c>
      <c r="D3019" s="130" t="s">
        <v>12128</v>
      </c>
      <c r="E3019" s="130" t="s">
        <v>18682</v>
      </c>
      <c r="F3019" s="215">
        <v>1.7919397904374919E-2</v>
      </c>
      <c r="G3019" s="132" t="str">
        <f ca="1">IFERROR(_xll.BQL($A3019, "cur_mkt_cap(currency=EUR)")/1000000, " ")</f>
        <v xml:space="preserve"> </v>
      </c>
      <c r="M3019" s="308"/>
      <c r="N3019" s="215">
        <f t="shared" ca="1" si="122"/>
        <v>1.9410438897866618E-4</v>
      </c>
      <c r="O3019" s="172" t="str">
        <f>IFERROR(IF(VLOOKUP($C3019,'MSCI Database'!$C:$R,2, FALSE)="","",VLOOKUP($C3019,'MSCI Database'!$C:$R,2, FALSE)),"")</f>
        <v>Hotels &amp; Travel</v>
      </c>
      <c r="P3019" s="229" t="str">
        <f>IFERROR(IF(VLOOKUP($C3019,'MSCI Database'!$C:$R,3, FALSE)="","",VLOOKUP($C3019,'MSCI Database'!$C:$R,3, FALSE)),"")</f>
        <v>CCC</v>
      </c>
      <c r="Q3019" s="229" t="str">
        <f>IFERROR(IF(VLOOKUP($C3019,'MSCI Database'!$C:$R,4, FALSE)="","",VLOOKUP($C3019,'MSCI Database'!$C:$R,4, FALSE)),"")</f>
        <v>0</v>
      </c>
      <c r="R3019" s="229">
        <f>IFERROR(IF(VLOOKUP($C3019,'MSCI Database'!$C:$R,5, FALSE)="","",VLOOKUP($C3019,'MSCI Database'!$C:$R,5, FALSE)),"")</f>
        <v>0.7</v>
      </c>
      <c r="S3019" s="229">
        <f>IFERROR(IF(VLOOKUP($C3019,'MSCI Database'!$C:$R,6, FALSE)="","",VLOOKUP($C3019,'MSCI Database'!$C:$R,6, FALSE)),"")</f>
        <v>6.8</v>
      </c>
      <c r="T3019" s="229">
        <f>IFERROR(IF(VLOOKUP($C3019,'MSCI Database'!$C:$R,7, FALSE)="","",VLOOKUP($C3019,'MSCI Database'!$C:$R,7, FALSE)),"")</f>
        <v>4.2</v>
      </c>
      <c r="U3019" s="229">
        <f>IFERROR(IF(VLOOKUP($C3019,'MSCI Database'!$C:$R,8, FALSE)="","",VLOOKUP($C3019,'MSCI Database'!$C:$R,8, FALSE)),"")</f>
        <v>4.5999999999999996</v>
      </c>
      <c r="V3019" s="229">
        <f>IFERROR(IF(VLOOKUP($C3019,'MSCI Database'!$C:$R,9, FALSE)="","",VLOOKUP($C3019,'MSCI Database'!$C:$R,9, FALSE)),"")</f>
        <v>5</v>
      </c>
      <c r="W3019" s="215">
        <f t="shared" ca="1" si="123"/>
        <v>0</v>
      </c>
      <c r="X3019" s="276">
        <f>IFERROR(IF(VLOOKUP($C3019,'MSCI Database'!$C:$R,10, FALSE)="","",VLOOKUP($C3019,'MSCI Database'!$C:$R,10, FALSE)),"")</f>
        <v>10769826</v>
      </c>
      <c r="Y3019" s="229" t="str">
        <f>IFERROR(IF(VLOOKUP($C3019,'MSCI Database'!$C:$R,11, FALSE)="","",VLOOKUP($C3019,'MSCI Database'!$C:$R,11, FALSE)),"")</f>
        <v>2019</v>
      </c>
      <c r="Z3019" s="229" t="str">
        <f>IFERROR(IF(VLOOKUP($C3019,'MSCI Database'!$C:$R,12, FALSE)="","",VLOOKUP($C3019,'MSCI Database'!$C:$R,12, FALSE)),"")</f>
        <v>Reported</v>
      </c>
      <c r="AA3019" s="229" t="str">
        <f>IFERROR(IF(VLOOKUP($C3019,'MSCI Database'!$C:$R,13, FALSE)="","",VLOOKUP($C3019,'MSCI Database'!$C:$R,13, FALSE)),"")</f>
        <v>Increasing complaints due to alleged inadequate passenger safety measures amid COVID-19 pandemic</v>
      </c>
    </row>
    <row r="3020" spans="1:27" s="130" customFormat="1" ht="15" hidden="1" customHeight="1" outlineLevel="1">
      <c r="A3020" s="130" t="s">
        <v>483</v>
      </c>
      <c r="B3020" s="130" t="s">
        <v>484</v>
      </c>
      <c r="C3020" s="130" t="s">
        <v>485</v>
      </c>
      <c r="D3020" s="130" t="s">
        <v>18679</v>
      </c>
      <c r="E3020" s="130" t="s">
        <v>18688</v>
      </c>
      <c r="F3020" s="215">
        <v>1.3863162702429471E-2</v>
      </c>
      <c r="G3020" s="132" t="str">
        <f ca="1">IFERROR(_xll.BQL($A3020, "cur_mkt_cap(currency=EUR)")/1000000, " ")</f>
        <v xml:space="preserve"> </v>
      </c>
      <c r="M3020" s="308"/>
      <c r="N3020" s="215">
        <f t="shared" si="122"/>
        <v>1.5016691632311702E-4</v>
      </c>
      <c r="O3020" s="172" t="str">
        <f>IFERROR(IF(VLOOKUP($C3020,'MSCI Database'!$C:$R,2, FALSE)="","",VLOOKUP($C3020,'MSCI Database'!$C:$R,2, FALSE)),"")</f>
        <v>Property &amp; Casualty Insurance</v>
      </c>
      <c r="P3020" s="229" t="str">
        <f>IFERROR(IF(VLOOKUP($C3020,'MSCI Database'!$C:$R,3, FALSE)="","",VLOOKUP($C3020,'MSCI Database'!$C:$R,3, FALSE)),"")</f>
        <v>A</v>
      </c>
      <c r="Q3020" s="229" t="str">
        <f>IFERROR(IF(VLOOKUP($C3020,'MSCI Database'!$C:$R,4, FALSE)="","",VLOOKUP($C3020,'MSCI Database'!$C:$R,4, FALSE)),"")</f>
        <v>0</v>
      </c>
      <c r="R3020" s="229">
        <f>IFERROR(IF(VLOOKUP($C3020,'MSCI Database'!$C:$R,5, FALSE)="","",VLOOKUP($C3020,'MSCI Database'!$C:$R,5, FALSE)),"")</f>
        <v>6.7</v>
      </c>
      <c r="S3020" s="229">
        <f>IFERROR(IF(VLOOKUP($C3020,'MSCI Database'!$C:$R,6, FALSE)="","",VLOOKUP($C3020,'MSCI Database'!$C:$R,6, FALSE)),"")</f>
        <v>2.7</v>
      </c>
      <c r="T3020" s="229">
        <f>IFERROR(IF(VLOOKUP($C3020,'MSCI Database'!$C:$R,7, FALSE)="","",VLOOKUP($C3020,'MSCI Database'!$C:$R,7, FALSE)),"")</f>
        <v>4.4000000000000004</v>
      </c>
      <c r="U3020" s="229">
        <f>IFERROR(IF(VLOOKUP($C3020,'MSCI Database'!$C:$R,8, FALSE)="","",VLOOKUP($C3020,'MSCI Database'!$C:$R,8, FALSE)),"")</f>
        <v>7.1</v>
      </c>
      <c r="V3020" s="229">
        <f>IFERROR(IF(VLOOKUP($C3020,'MSCI Database'!$C:$R,9, FALSE)="","",VLOOKUP($C3020,'MSCI Database'!$C:$R,9, FALSE)),"")</f>
        <v>5</v>
      </c>
      <c r="W3020" s="215">
        <f t="shared" ca="1" si="123"/>
        <v>0</v>
      </c>
      <c r="X3020" s="276">
        <f>IFERROR(IF(VLOOKUP($C3020,'MSCI Database'!$C:$R,10, FALSE)="","",VLOOKUP($C3020,'MSCI Database'!$C:$R,10, FALSE)),"")</f>
        <v>28957</v>
      </c>
      <c r="Y3020" s="229" t="str">
        <f>IFERROR(IF(VLOOKUP($C3020,'MSCI Database'!$C:$R,11, FALSE)="","",VLOOKUP($C3020,'MSCI Database'!$C:$R,11, FALSE)),"")</f>
        <v>2020</v>
      </c>
      <c r="Z3020" s="229" t="str">
        <f>IFERROR(IF(VLOOKUP($C3020,'MSCI Database'!$C:$R,12, FALSE)="","",VLOOKUP($C3020,'MSCI Database'!$C:$R,12, FALSE)),"")</f>
        <v>Reported</v>
      </c>
      <c r="AA3020" s="229" t="str">
        <f>IFERROR(IF(VLOOKUP($C3020,'MSCI Database'!$C:$R,13, FALSE)="","",VLOOKUP($C3020,'MSCI Database'!$C:$R,13, FALSE)),"")</f>
        <v>Strong focus on responsible investing and cybersecurity</v>
      </c>
    </row>
    <row r="3021" spans="1:27" s="130" customFormat="1" ht="15" hidden="1" customHeight="1" outlineLevel="1">
      <c r="A3021" s="130" t="s">
        <v>5242</v>
      </c>
      <c r="B3021" s="130" t="s">
        <v>5243</v>
      </c>
      <c r="C3021" s="130" t="s">
        <v>5244</v>
      </c>
      <c r="D3021" s="130" t="s">
        <v>18683</v>
      </c>
      <c r="E3021" s="130" t="s">
        <v>18688</v>
      </c>
      <c r="F3021" s="215">
        <v>2.0586363638700339E-2</v>
      </c>
      <c r="G3021" s="132" t="str">
        <f ca="1">IFERROR(_xll.BQL($A3021, "cur_mkt_cap(currency=EUR)")/1000000, " ")</f>
        <v xml:space="preserve"> </v>
      </c>
      <c r="M3021" s="308"/>
      <c r="N3021" s="215">
        <f t="shared" si="122"/>
        <v>2.2299318072550769E-4</v>
      </c>
      <c r="O3021" s="172" t="str">
        <f>IFERROR(IF(VLOOKUP($C3021,'MSCI Database'!$C:$R,2, FALSE)="","",VLOOKUP($C3021,'MSCI Database'!$C:$R,2, FALSE)),"")</f>
        <v>Life &amp; Health Insurance</v>
      </c>
      <c r="P3021" s="229" t="str">
        <f>IFERROR(IF(VLOOKUP($C3021,'MSCI Database'!$C:$R,3, FALSE)="","",VLOOKUP($C3021,'MSCI Database'!$C:$R,3, FALSE)),"")</f>
        <v>AA</v>
      </c>
      <c r="Q3021" s="229" t="str">
        <f>IFERROR(IF(VLOOKUP($C3021,'MSCI Database'!$C:$R,4, FALSE)="","",VLOOKUP($C3021,'MSCI Database'!$C:$R,4, FALSE)),"")</f>
        <v>0</v>
      </c>
      <c r="R3021" s="229">
        <f>IFERROR(IF(VLOOKUP($C3021,'MSCI Database'!$C:$R,5, FALSE)="","",VLOOKUP($C3021,'MSCI Database'!$C:$R,5, FALSE)),"")</f>
        <v>8.4</v>
      </c>
      <c r="S3021" s="229">
        <f>IFERROR(IF(VLOOKUP($C3021,'MSCI Database'!$C:$R,6, FALSE)="","",VLOOKUP($C3021,'MSCI Database'!$C:$R,6, FALSE)),"")</f>
        <v>8.3000000000000007</v>
      </c>
      <c r="T3021" s="229">
        <f>IFERROR(IF(VLOOKUP($C3021,'MSCI Database'!$C:$R,7, FALSE)="","",VLOOKUP($C3021,'MSCI Database'!$C:$R,7, FALSE)),"")</f>
        <v>5.2</v>
      </c>
      <c r="U3021" s="229">
        <f>IFERROR(IF(VLOOKUP($C3021,'MSCI Database'!$C:$R,8, FALSE)="","",VLOOKUP($C3021,'MSCI Database'!$C:$R,8, FALSE)),"")</f>
        <v>7.1</v>
      </c>
      <c r="V3021" s="229">
        <f>IFERROR(IF(VLOOKUP($C3021,'MSCI Database'!$C:$R,9, FALSE)="","",VLOOKUP($C3021,'MSCI Database'!$C:$R,9, FALSE)),"")</f>
        <v>6</v>
      </c>
      <c r="W3021" s="215">
        <f t="shared" ca="1" si="123"/>
        <v>0</v>
      </c>
      <c r="X3021" s="276">
        <f>IFERROR(IF(VLOOKUP($C3021,'MSCI Database'!$C:$R,10, FALSE)="","",VLOOKUP($C3021,'MSCI Database'!$C:$R,10, FALSE)),"")</f>
        <v>47638</v>
      </c>
      <c r="Y3021" s="229" t="str">
        <f>IFERROR(IF(VLOOKUP($C3021,'MSCI Database'!$C:$R,11, FALSE)="","",VLOOKUP($C3021,'MSCI Database'!$C:$R,11, FALSE)),"")</f>
        <v>2019</v>
      </c>
      <c r="Z3021" s="229" t="str">
        <f>IFERROR(IF(VLOOKUP($C3021,'MSCI Database'!$C:$R,12, FALSE)="","",VLOOKUP($C3021,'MSCI Database'!$C:$R,12, FALSE)),"")</f>
        <v>Reported</v>
      </c>
      <c r="AA3021" s="229" t="str">
        <f>IFERROR(IF(VLOOKUP($C3021,'MSCI Database'!$C:$R,13, FALSE)="","",VLOOKUP($C3021,'MSCI Database'!$C:$R,13, FALSE)),"")</f>
        <v>Leveraging research capacity to introduce new life insurance products</v>
      </c>
    </row>
    <row r="3022" spans="1:27" s="130" customFormat="1" ht="15" hidden="1" customHeight="1" outlineLevel="1">
      <c r="A3022" s="130" t="s">
        <v>242</v>
      </c>
      <c r="B3022" s="130" t="s">
        <v>243</v>
      </c>
      <c r="C3022" s="130" t="s">
        <v>244</v>
      </c>
      <c r="D3022" s="130" t="s">
        <v>12128</v>
      </c>
      <c r="E3022" s="130" t="s">
        <v>18673</v>
      </c>
      <c r="F3022" s="215">
        <v>1.7736618614936521E-2</v>
      </c>
      <c r="G3022" s="132" t="str">
        <f ca="1">IFERROR(_xll.BQL($A3022, "cur_mkt_cap(currency=EUR)")/1000000, " ")</f>
        <v xml:space="preserve"> </v>
      </c>
      <c r="M3022" s="308"/>
      <c r="N3022" s="215">
        <f t="shared" si="122"/>
        <v>1.9212450871239153E-4</v>
      </c>
      <c r="O3022" s="172" t="str">
        <f>IFERROR(IF(VLOOKUP($C3022,'MSCI Database'!$C:$R,2, FALSE)="","",VLOOKUP($C3022,'MSCI Database'!$C:$R,2, FALSE)),"")</f>
        <v>Industrial Machinery</v>
      </c>
      <c r="P3022" s="229" t="str">
        <f>IFERROR(IF(VLOOKUP($C3022,'MSCI Database'!$C:$R,3, FALSE)="","",VLOOKUP($C3022,'MSCI Database'!$C:$R,3, FALSE)),"")</f>
        <v>BBB</v>
      </c>
      <c r="Q3022" s="229" t="str">
        <f>IFERROR(IF(VLOOKUP($C3022,'MSCI Database'!$C:$R,4, FALSE)="","",VLOOKUP($C3022,'MSCI Database'!$C:$R,4, FALSE)),"")</f>
        <v>1</v>
      </c>
      <c r="R3022" s="229">
        <f>IFERROR(IF(VLOOKUP($C3022,'MSCI Database'!$C:$R,5, FALSE)="","",VLOOKUP($C3022,'MSCI Database'!$C:$R,5, FALSE)),"")</f>
        <v>4.7</v>
      </c>
      <c r="S3022" s="229">
        <f>IFERROR(IF(VLOOKUP($C3022,'MSCI Database'!$C:$R,6, FALSE)="","",VLOOKUP($C3022,'MSCI Database'!$C:$R,6, FALSE)),"")</f>
        <v>4.5999999999999996</v>
      </c>
      <c r="T3022" s="229">
        <f>IFERROR(IF(VLOOKUP($C3022,'MSCI Database'!$C:$R,7, FALSE)="","",VLOOKUP($C3022,'MSCI Database'!$C:$R,7, FALSE)),"")</f>
        <v>3.4</v>
      </c>
      <c r="U3022" s="229">
        <f>IFERROR(IF(VLOOKUP($C3022,'MSCI Database'!$C:$R,8, FALSE)="","",VLOOKUP($C3022,'MSCI Database'!$C:$R,8, FALSE)),"")</f>
        <v>5.4</v>
      </c>
      <c r="V3022" s="229">
        <f>IFERROR(IF(VLOOKUP($C3022,'MSCI Database'!$C:$R,9, FALSE)="","",VLOOKUP($C3022,'MSCI Database'!$C:$R,9, FALSE)),"")</f>
        <v>4.8</v>
      </c>
      <c r="W3022" s="215">
        <f t="shared" ca="1" si="123"/>
        <v>0</v>
      </c>
      <c r="X3022" s="276">
        <f>IFERROR(IF(VLOOKUP($C3022,'MSCI Database'!$C:$R,10, FALSE)="","",VLOOKUP($C3022,'MSCI Database'!$C:$R,10, FALSE)),"")</f>
        <v>536504</v>
      </c>
      <c r="Y3022" s="229" t="str">
        <f>IFERROR(IF(VLOOKUP($C3022,'MSCI Database'!$C:$R,11, FALSE)="","",VLOOKUP($C3022,'MSCI Database'!$C:$R,11, FALSE)),"")</f>
        <v>2018</v>
      </c>
      <c r="Z3022" s="229" t="str">
        <f>IFERROR(IF(VLOOKUP($C3022,'MSCI Database'!$C:$R,12, FALSE)="","",VLOOKUP($C3022,'MSCI Database'!$C:$R,12, FALSE)),"")</f>
        <v>Reported</v>
      </c>
      <c r="AA3022" s="229" t="str">
        <f>IFERROR(IF(VLOOKUP($C3022,'MSCI Database'!$C:$R,13, FALSE)="","",VLOOKUP($C3022,'MSCI Database'!$C:$R,13, FALSE)),"")</f>
        <v>Merger activity may enhance clean technology potential and pose workforce management challenges</v>
      </c>
    </row>
    <row r="3023" spans="1:27" s="130" customFormat="1" ht="15" hidden="1" customHeight="1" outlineLevel="1">
      <c r="A3023" s="130" t="s">
        <v>2987</v>
      </c>
      <c r="B3023" s="130" t="s">
        <v>2988</v>
      </c>
      <c r="C3023" s="130" t="s">
        <v>2989</v>
      </c>
      <c r="D3023" s="130" t="s">
        <v>18691</v>
      </c>
      <c r="E3023" s="130" t="s">
        <v>18673</v>
      </c>
      <c r="F3023" s="215">
        <v>2.096718963598904E-2</v>
      </c>
      <c r="G3023" s="132" t="str">
        <f ca="1">IFERROR(_xll.BQL($A3023, "cur_mkt_cap(currency=EUR)")/1000000, " ")</f>
        <v xml:space="preserve"> </v>
      </c>
      <c r="M3023" s="308"/>
      <c r="N3023" s="215">
        <f t="shared" ca="1" si="122"/>
        <v>2.2711831918749068E-4</v>
      </c>
      <c r="O3023" s="172" t="str">
        <f>IFERROR(IF(VLOOKUP($C3023,'MSCI Database'!$C:$R,2, FALSE)="","",VLOOKUP($C3023,'MSCI Database'!$C:$R,2, FALSE)),"")</f>
        <v>Building Products</v>
      </c>
      <c r="P3023" s="229" t="str">
        <f>IFERROR(IF(VLOOKUP($C3023,'MSCI Database'!$C:$R,3, FALSE)="","",VLOOKUP($C3023,'MSCI Database'!$C:$R,3, FALSE)),"")</f>
        <v>AA</v>
      </c>
      <c r="Q3023" s="229" t="str">
        <f>IFERROR(IF(VLOOKUP($C3023,'MSCI Database'!$C:$R,4, FALSE)="","",VLOOKUP($C3023,'MSCI Database'!$C:$R,4, FALSE)),"")</f>
        <v>0</v>
      </c>
      <c r="R3023" s="229">
        <f>IFERROR(IF(VLOOKUP($C3023,'MSCI Database'!$C:$R,5, FALSE)="","",VLOOKUP($C3023,'MSCI Database'!$C:$R,5, FALSE)),"")</f>
        <v>8.1999999999999993</v>
      </c>
      <c r="S3023" s="229">
        <f>IFERROR(IF(VLOOKUP($C3023,'MSCI Database'!$C:$R,6, FALSE)="","",VLOOKUP($C3023,'MSCI Database'!$C:$R,6, FALSE)),"")</f>
        <v>7.5</v>
      </c>
      <c r="T3023" s="229">
        <f>IFERROR(IF(VLOOKUP($C3023,'MSCI Database'!$C:$R,7, FALSE)="","",VLOOKUP($C3023,'MSCI Database'!$C:$R,7, FALSE)),"")</f>
        <v>4.5</v>
      </c>
      <c r="U3023" s="229">
        <f>IFERROR(IF(VLOOKUP($C3023,'MSCI Database'!$C:$R,8, FALSE)="","",VLOOKUP($C3023,'MSCI Database'!$C:$R,8, FALSE)),"")</f>
        <v>5.2</v>
      </c>
      <c r="V3023" s="229">
        <f>IFERROR(IF(VLOOKUP($C3023,'MSCI Database'!$C:$R,9, FALSE)="","",VLOOKUP($C3023,'MSCI Database'!$C:$R,9, FALSE)),"")</f>
        <v>6</v>
      </c>
      <c r="W3023" s="215">
        <f t="shared" ca="1" si="123"/>
        <v>0</v>
      </c>
      <c r="X3023" s="276">
        <f>IFERROR(IF(VLOOKUP($C3023,'MSCI Database'!$C:$R,10, FALSE)="","",VLOOKUP($C3023,'MSCI Database'!$C:$R,10, FALSE)),"")</f>
        <v>351660</v>
      </c>
      <c r="Y3023" s="229" t="str">
        <f>IFERROR(IF(VLOOKUP($C3023,'MSCI Database'!$C:$R,11, FALSE)="","",VLOOKUP($C3023,'MSCI Database'!$C:$R,11, FALSE)),"")</f>
        <v>2019</v>
      </c>
      <c r="Z3023" s="229" t="str">
        <f>IFERROR(IF(VLOOKUP($C3023,'MSCI Database'!$C:$R,12, FALSE)="","",VLOOKUP($C3023,'MSCI Database'!$C:$R,12, FALSE)),"")</f>
        <v>Reported</v>
      </c>
      <c r="AA3023" s="229" t="str">
        <f>IFERROR(IF(VLOOKUP($C3023,'MSCI Database'!$C:$R,13, FALSE)="","",VLOOKUP($C3023,'MSCI Database'!$C:$R,13, FALSE)),"")</f>
        <v>Strong initiatives in carbon mitigation and sustainable product development</v>
      </c>
    </row>
    <row r="3024" spans="1:27" s="130" customFormat="1" ht="15" hidden="1" customHeight="1" outlineLevel="1">
      <c r="A3024" s="130" t="s">
        <v>7233</v>
      </c>
      <c r="B3024" s="130" t="s">
        <v>7234</v>
      </c>
      <c r="C3024" s="130" t="s">
        <v>7235</v>
      </c>
      <c r="D3024" s="130" t="s">
        <v>12128</v>
      </c>
      <c r="E3024" s="130" t="s">
        <v>18689</v>
      </c>
      <c r="F3024" s="215">
        <v>1.7625073531677572E-2</v>
      </c>
      <c r="G3024" s="132" t="str">
        <f ca="1">IFERROR(_xll.BQL($A3024, "cur_mkt_cap(currency=EUR)")/1000000, " ")</f>
        <v xml:space="preserve"> </v>
      </c>
      <c r="M3024" s="308"/>
      <c r="N3024" s="215">
        <f t="shared" si="122"/>
        <v>1.9091624321457217E-4</v>
      </c>
      <c r="O3024" s="172" t="str">
        <f>IFERROR(IF(VLOOKUP($C3024,'MSCI Database'!$C:$R,2, FALSE)="","",VLOOKUP($C3024,'MSCI Database'!$C:$R,2, FALSE)),"")</f>
        <v>Electronic Equipment, Instruments &amp; Components</v>
      </c>
      <c r="P3024" s="229" t="str">
        <f>IFERROR(IF(VLOOKUP($C3024,'MSCI Database'!$C:$R,3, FALSE)="","",VLOOKUP($C3024,'MSCI Database'!$C:$R,3, FALSE)),"")</f>
        <v>B</v>
      </c>
      <c r="Q3024" s="229" t="str">
        <f>IFERROR(IF(VLOOKUP($C3024,'MSCI Database'!$C:$R,4, FALSE)="","",VLOOKUP($C3024,'MSCI Database'!$C:$R,4, FALSE)),"")</f>
        <v>0</v>
      </c>
      <c r="R3024" s="229">
        <f>IFERROR(IF(VLOOKUP($C3024,'MSCI Database'!$C:$R,5, FALSE)="","",VLOOKUP($C3024,'MSCI Database'!$C:$R,5, FALSE)),"")</f>
        <v>2.7</v>
      </c>
      <c r="S3024" s="229">
        <f>IFERROR(IF(VLOOKUP($C3024,'MSCI Database'!$C:$R,6, FALSE)="","",VLOOKUP($C3024,'MSCI Database'!$C:$R,6, FALSE)),"")</f>
        <v>4</v>
      </c>
      <c r="T3024" s="229">
        <f>IFERROR(IF(VLOOKUP($C3024,'MSCI Database'!$C:$R,7, FALSE)="","",VLOOKUP($C3024,'MSCI Database'!$C:$R,7, FALSE)),"")</f>
        <v>4.7</v>
      </c>
      <c r="U3024" s="229">
        <f>IFERROR(IF(VLOOKUP($C3024,'MSCI Database'!$C:$R,8, FALSE)="","",VLOOKUP($C3024,'MSCI Database'!$C:$R,8, FALSE)),"")</f>
        <v>4.5999999999999996</v>
      </c>
      <c r="V3024" s="229">
        <f>IFERROR(IF(VLOOKUP($C3024,'MSCI Database'!$C:$R,9, FALSE)="","",VLOOKUP($C3024,'MSCI Database'!$C:$R,9, FALSE)),"")</f>
        <v>4.5999999999999996</v>
      </c>
      <c r="W3024" s="215">
        <f t="shared" ca="1" si="123"/>
        <v>0</v>
      </c>
      <c r="X3024" s="276">
        <f>IFERROR(IF(VLOOKUP($C3024,'MSCI Database'!$C:$R,10, FALSE)="","",VLOOKUP($C3024,'MSCI Database'!$C:$R,10, FALSE)),"")</f>
        <v>200390</v>
      </c>
      <c r="Y3024" s="229" t="str">
        <f>IFERROR(IF(VLOOKUP($C3024,'MSCI Database'!$C:$R,11, FALSE)="","",VLOOKUP($C3024,'MSCI Database'!$C:$R,11, FALSE)),"")</f>
        <v>2019</v>
      </c>
      <c r="Z3024" s="229" t="str">
        <f>IFERROR(IF(VLOOKUP($C3024,'MSCI Database'!$C:$R,12, FALSE)="","",VLOOKUP($C3024,'MSCI Database'!$C:$R,12, FALSE)),"")</f>
        <v>E.Segmt-Low</v>
      </c>
      <c r="AA3024" s="229" t="str">
        <f>IFERROR(IF(VLOOKUP($C3024,'MSCI Database'!$C:$R,13, FALSE)="","",VLOOKUP($C3024,'MSCI Database'!$C:$R,13, FALSE)),"")</f>
        <v>Trails peers in managing chemical safety and governance issues</v>
      </c>
    </row>
    <row r="3025" spans="1:27" s="130" customFormat="1" ht="15" hidden="1" customHeight="1" outlineLevel="1">
      <c r="A3025" s="130" t="s">
        <v>479</v>
      </c>
      <c r="B3025" s="130" t="s">
        <v>480</v>
      </c>
      <c r="C3025" s="130" t="s">
        <v>481</v>
      </c>
      <c r="D3025" s="130" t="s">
        <v>18679</v>
      </c>
      <c r="E3025" s="130" t="s">
        <v>18707</v>
      </c>
      <c r="F3025" s="215">
        <v>1.3626265361085131E-2</v>
      </c>
      <c r="G3025" s="132" t="str">
        <f ca="1">IFERROR(_xll.BQL($A3025, "cur_mkt_cap(currency=EUR)")/1000000, " ")</f>
        <v xml:space="preserve"> </v>
      </c>
      <c r="M3025" s="308"/>
      <c r="N3025" s="215">
        <f t="shared" si="122"/>
        <v>1.4760082487642352E-4</v>
      </c>
      <c r="O3025" s="172" t="str">
        <f>IFERROR(IF(VLOOKUP($C3025,'MSCI Database'!$C:$R,2, FALSE)="","",VLOOKUP($C3025,'MSCI Database'!$C:$R,2, FALSE)),"")</f>
        <v>Oil &amp; Gas Exploration &amp; Production</v>
      </c>
      <c r="P3025" s="229" t="str">
        <f>IFERROR(IF(VLOOKUP($C3025,'MSCI Database'!$C:$R,3, FALSE)="","",VLOOKUP($C3025,'MSCI Database'!$C:$R,3, FALSE)),"")</f>
        <v>A</v>
      </c>
      <c r="Q3025" s="229" t="str">
        <f>IFERROR(IF(VLOOKUP($C3025,'MSCI Database'!$C:$R,4, FALSE)="","",VLOOKUP($C3025,'MSCI Database'!$C:$R,4, FALSE)),"")</f>
        <v>0</v>
      </c>
      <c r="R3025" s="229">
        <f>IFERROR(IF(VLOOKUP($C3025,'MSCI Database'!$C:$R,5, FALSE)="","",VLOOKUP($C3025,'MSCI Database'!$C:$R,5, FALSE)),"")</f>
        <v>6.1</v>
      </c>
      <c r="S3025" s="229">
        <f>IFERROR(IF(VLOOKUP($C3025,'MSCI Database'!$C:$R,6, FALSE)="","",VLOOKUP($C3025,'MSCI Database'!$C:$R,6, FALSE)),"")</f>
        <v>3</v>
      </c>
      <c r="T3025" s="229">
        <f>IFERROR(IF(VLOOKUP($C3025,'MSCI Database'!$C:$R,7, FALSE)="","",VLOOKUP($C3025,'MSCI Database'!$C:$R,7, FALSE)),"")</f>
        <v>6.3</v>
      </c>
      <c r="U3025" s="229">
        <f>IFERROR(IF(VLOOKUP($C3025,'MSCI Database'!$C:$R,8, FALSE)="","",VLOOKUP($C3025,'MSCI Database'!$C:$R,8, FALSE)),"")</f>
        <v>6.1</v>
      </c>
      <c r="V3025" s="229">
        <f>IFERROR(IF(VLOOKUP($C3025,'MSCI Database'!$C:$R,9, FALSE)="","",VLOOKUP($C3025,'MSCI Database'!$C:$R,9, FALSE)),"")</f>
        <v>4.8</v>
      </c>
      <c r="W3025" s="215">
        <f t="shared" ca="1" si="123"/>
        <v>0</v>
      </c>
      <c r="X3025" s="276">
        <f>IFERROR(IF(VLOOKUP($C3025,'MSCI Database'!$C:$R,10, FALSE)="","",VLOOKUP($C3025,'MSCI Database'!$C:$R,10, FALSE)),"")</f>
        <v>8310000</v>
      </c>
      <c r="Y3025" s="229" t="str">
        <f>IFERROR(IF(VLOOKUP($C3025,'MSCI Database'!$C:$R,11, FALSE)="","",VLOOKUP($C3025,'MSCI Database'!$C:$R,11, FALSE)),"")</f>
        <v>2020</v>
      </c>
      <c r="Z3025" s="229" t="str">
        <f>IFERROR(IF(VLOOKUP($C3025,'MSCI Database'!$C:$R,12, FALSE)="","",VLOOKUP($C3025,'MSCI Database'!$C:$R,12, FALSE)),"")</f>
        <v>Reported</v>
      </c>
      <c r="AA3025" s="229" t="str">
        <f>IFERROR(IF(VLOOKUP($C3025,'MSCI Database'!$C:$R,13, FALSE)="","",VLOOKUP($C3025,'MSCI Database'!$C:$R,13, FALSE)),"")</f>
        <v>Increasing natural gas asset portfolio reinforces carbon mitigation strategy</v>
      </c>
    </row>
    <row r="3026" spans="1:27" s="130" customFormat="1" ht="15" hidden="1" customHeight="1" outlineLevel="1">
      <c r="A3026" s="130" t="s">
        <v>7572</v>
      </c>
      <c r="B3026" s="130" t="s">
        <v>7573</v>
      </c>
      <c r="C3026" s="130" t="s">
        <v>7574</v>
      </c>
      <c r="D3026" s="130" t="s">
        <v>12128</v>
      </c>
      <c r="E3026" s="130" t="s">
        <v>18674</v>
      </c>
      <c r="F3026" s="215">
        <v>1.7477114678417682E-2</v>
      </c>
      <c r="G3026" s="132" t="str">
        <f ca="1">IFERROR(_xll.BQL($A3026, "cur_mkt_cap(currency=EUR)")/1000000, " ")</f>
        <v xml:space="preserve"> </v>
      </c>
      <c r="M3026" s="308"/>
      <c r="N3026" s="215">
        <f t="shared" si="122"/>
        <v>1.8931354077115004E-4</v>
      </c>
      <c r="O3026" s="172" t="str">
        <f>IFERROR(IF(VLOOKUP($C3026,'MSCI Database'!$C:$R,2, FALSE)="","",VLOOKUP($C3026,'MSCI Database'!$C:$R,2, FALSE)),"")</f>
        <v>Beverages</v>
      </c>
      <c r="P3026" s="229" t="str">
        <f>IFERROR(IF(VLOOKUP($C3026,'MSCI Database'!$C:$R,3, FALSE)="","",VLOOKUP($C3026,'MSCI Database'!$C:$R,3, FALSE)),"")</f>
        <v>AAA</v>
      </c>
      <c r="Q3026" s="229" t="str">
        <f>IFERROR(IF(VLOOKUP($C3026,'MSCI Database'!$C:$R,4, FALSE)="","",VLOOKUP($C3026,'MSCI Database'!$C:$R,4, FALSE)),"")</f>
        <v>1</v>
      </c>
      <c r="R3026" s="229">
        <f>IFERROR(IF(VLOOKUP($C3026,'MSCI Database'!$C:$R,5, FALSE)="","",VLOOKUP($C3026,'MSCI Database'!$C:$R,5, FALSE)),"")</f>
        <v>9.3000000000000007</v>
      </c>
      <c r="S3026" s="229">
        <f>IFERROR(IF(VLOOKUP($C3026,'MSCI Database'!$C:$R,6, FALSE)="","",VLOOKUP($C3026,'MSCI Database'!$C:$R,6, FALSE)),"")</f>
        <v>6.6</v>
      </c>
      <c r="T3026" s="229">
        <f>IFERROR(IF(VLOOKUP($C3026,'MSCI Database'!$C:$R,7, FALSE)="","",VLOOKUP($C3026,'MSCI Database'!$C:$R,7, FALSE)),"")</f>
        <v>7</v>
      </c>
      <c r="U3026" s="229">
        <f>IFERROR(IF(VLOOKUP($C3026,'MSCI Database'!$C:$R,8, FALSE)="","",VLOOKUP($C3026,'MSCI Database'!$C:$R,8, FALSE)),"")</f>
        <v>6</v>
      </c>
      <c r="V3026" s="229">
        <f>IFERROR(IF(VLOOKUP($C3026,'MSCI Database'!$C:$R,9, FALSE)="","",VLOOKUP($C3026,'MSCI Database'!$C:$R,9, FALSE)),"")</f>
        <v>6.5</v>
      </c>
      <c r="W3026" s="215">
        <f t="shared" ca="1" si="123"/>
        <v>0</v>
      </c>
      <c r="X3026" s="276">
        <f>IFERROR(IF(VLOOKUP($C3026,'MSCI Database'!$C:$R,10, FALSE)="","",VLOOKUP($C3026,'MSCI Database'!$C:$R,10, FALSE)),"")</f>
        <v>1040512</v>
      </c>
      <c r="Y3026" s="229" t="str">
        <f>IFERROR(IF(VLOOKUP($C3026,'MSCI Database'!$C:$R,11, FALSE)="","",VLOOKUP($C3026,'MSCI Database'!$C:$R,11, FALSE)),"")</f>
        <v>2019</v>
      </c>
      <c r="Z3026" s="229" t="str">
        <f>IFERROR(IF(VLOOKUP($C3026,'MSCI Database'!$C:$R,12, FALSE)="","",VLOOKUP($C3026,'MSCI Database'!$C:$R,12, FALSE)),"")</f>
        <v>Reported</v>
      </c>
      <c r="AA3026" s="229" t="str">
        <f>IFERROR(IF(VLOOKUP($C3026,'MSCI Database'!$C:$R,13, FALSE)="","",VLOOKUP($C3026,'MSCI Database'!$C:$R,13, FALSE)),"")</f>
        <v>Improved board independence underpins upgrade; overall robust ESG risk management initiatives</v>
      </c>
    </row>
    <row r="3027" spans="1:27" s="130" customFormat="1" ht="15" hidden="1" customHeight="1" outlineLevel="1">
      <c r="A3027" s="130" t="s">
        <v>8188</v>
      </c>
      <c r="B3027" s="130" t="s">
        <v>8189</v>
      </c>
      <c r="C3027" s="130" t="s">
        <v>8190</v>
      </c>
      <c r="D3027" s="130" t="s">
        <v>12128</v>
      </c>
      <c r="E3027" s="130" t="s">
        <v>100</v>
      </c>
      <c r="F3027" s="215">
        <v>1.7447832951782441E-2</v>
      </c>
      <c r="G3027" s="132" t="str">
        <f ca="1">IFERROR(_xll.BQL($A3027, "cur_mkt_cap(currency=EUR)")/1000000, " ")</f>
        <v xml:space="preserve"> </v>
      </c>
      <c r="M3027" s="308"/>
      <c r="N3027" s="215">
        <f t="shared" ca="1" si="122"/>
        <v>1.8899635870470426E-4</v>
      </c>
      <c r="O3027" s="172" t="str">
        <f>IFERROR(IF(VLOOKUP($C3027,'MSCI Database'!$C:$R,2, FALSE)="","",VLOOKUP($C3027,'MSCI Database'!$C:$R,2, FALSE)),"")</f>
        <v>Oil &amp; Gas Refining, Marketing, Transportation &amp; Storage</v>
      </c>
      <c r="P3027" s="229" t="str">
        <f>IFERROR(IF(VLOOKUP($C3027,'MSCI Database'!$C:$R,3, FALSE)="","",VLOOKUP($C3027,'MSCI Database'!$C:$R,3, FALSE)),"")</f>
        <v>A</v>
      </c>
      <c r="Q3027" s="229" t="str">
        <f>IFERROR(IF(VLOOKUP($C3027,'MSCI Database'!$C:$R,4, FALSE)="","",VLOOKUP($C3027,'MSCI Database'!$C:$R,4, FALSE)),"")</f>
        <v>0</v>
      </c>
      <c r="R3027" s="229">
        <f>IFERROR(IF(VLOOKUP($C3027,'MSCI Database'!$C:$R,5, FALSE)="","",VLOOKUP($C3027,'MSCI Database'!$C:$R,5, FALSE)),"")</f>
        <v>7</v>
      </c>
      <c r="S3027" s="229">
        <f>IFERROR(IF(VLOOKUP($C3027,'MSCI Database'!$C:$R,6, FALSE)="","",VLOOKUP($C3027,'MSCI Database'!$C:$R,6, FALSE)),"")</f>
        <v>3.9</v>
      </c>
      <c r="T3027" s="229">
        <f>IFERROR(IF(VLOOKUP($C3027,'MSCI Database'!$C:$R,7, FALSE)="","",VLOOKUP($C3027,'MSCI Database'!$C:$R,7, FALSE)),"")</f>
        <v>5.0999999999999996</v>
      </c>
      <c r="U3027" s="229">
        <f>IFERROR(IF(VLOOKUP($C3027,'MSCI Database'!$C:$R,8, FALSE)="","",VLOOKUP($C3027,'MSCI Database'!$C:$R,8, FALSE)),"")</f>
        <v>6.6</v>
      </c>
      <c r="V3027" s="229">
        <f>IFERROR(IF(VLOOKUP($C3027,'MSCI Database'!$C:$R,9, FALSE)="","",VLOOKUP($C3027,'MSCI Database'!$C:$R,9, FALSE)),"")</f>
        <v>5.2</v>
      </c>
      <c r="W3027" s="215">
        <f t="shared" ca="1" si="123"/>
        <v>0</v>
      </c>
      <c r="X3027" s="276">
        <f>IFERROR(IF(VLOOKUP($C3027,'MSCI Database'!$C:$R,10, FALSE)="","",VLOOKUP($C3027,'MSCI Database'!$C:$R,10, FALSE)),"")</f>
        <v>2072912</v>
      </c>
      <c r="Y3027" s="229" t="str">
        <f>IFERROR(IF(VLOOKUP($C3027,'MSCI Database'!$C:$R,11, FALSE)="","",VLOOKUP($C3027,'MSCI Database'!$C:$R,11, FALSE)),"")</f>
        <v>2019</v>
      </c>
      <c r="Z3027" s="229" t="str">
        <f>IFERROR(IF(VLOOKUP($C3027,'MSCI Database'!$C:$R,12, FALSE)="","",VLOOKUP($C3027,'MSCI Database'!$C:$R,12, FALSE)),"")</f>
        <v>Reported</v>
      </c>
      <c r="AA3027" s="229" t="str">
        <f>IFERROR(IF(VLOOKUP($C3027,'MSCI Database'!$C:$R,13, FALSE)="","",VLOOKUP($C3027,'MSCI Database'!$C:$R,13, FALSE)),"")</f>
        <v>Leads peers in corporate governance and business ethics management practices</v>
      </c>
    </row>
    <row r="3028" spans="1:27" s="130" customFormat="1" ht="15" hidden="1" customHeight="1" outlineLevel="1">
      <c r="A3028" s="130" t="s">
        <v>6288</v>
      </c>
      <c r="B3028" s="130" t="s">
        <v>6289</v>
      </c>
      <c r="C3028" s="130" t="s">
        <v>6290</v>
      </c>
      <c r="D3028" s="130" t="s">
        <v>12128</v>
      </c>
      <c r="E3028" s="130" t="s">
        <v>18688</v>
      </c>
      <c r="F3028" s="215">
        <v>1.7300163710376161E-2</v>
      </c>
      <c r="G3028" s="132" t="str">
        <f ca="1">IFERROR(_xll.BQL($A3028, "cur_mkt_cap(currency=EUR)")/1000000, " ")</f>
        <v xml:space="preserve"> </v>
      </c>
      <c r="M3028" s="308"/>
      <c r="N3028" s="215">
        <f t="shared" si="122"/>
        <v>1.8739679336065267E-4</v>
      </c>
      <c r="O3028" s="172" t="str">
        <f>IFERROR(IF(VLOOKUP($C3028,'MSCI Database'!$C:$R,2, FALSE)="","",VLOOKUP($C3028,'MSCI Database'!$C:$R,2, FALSE)),"")</f>
        <v>Consumer Finance</v>
      </c>
      <c r="P3028" s="229" t="str">
        <f>IFERROR(IF(VLOOKUP($C3028,'MSCI Database'!$C:$R,3, FALSE)="","",VLOOKUP($C3028,'MSCI Database'!$C:$R,3, FALSE)),"")</f>
        <v>A</v>
      </c>
      <c r="Q3028" s="229" t="str">
        <f>IFERROR(IF(VLOOKUP($C3028,'MSCI Database'!$C:$R,4, FALSE)="","",VLOOKUP($C3028,'MSCI Database'!$C:$R,4, FALSE)),"")</f>
        <v>0</v>
      </c>
      <c r="R3028" s="229">
        <f>IFERROR(IF(VLOOKUP($C3028,'MSCI Database'!$C:$R,5, FALSE)="","",VLOOKUP($C3028,'MSCI Database'!$C:$R,5, FALSE)),"")</f>
        <v>7.1</v>
      </c>
      <c r="S3028" s="229">
        <f>IFERROR(IF(VLOOKUP($C3028,'MSCI Database'!$C:$R,6, FALSE)="","",VLOOKUP($C3028,'MSCI Database'!$C:$R,6, FALSE)),"")</f>
        <v>8</v>
      </c>
      <c r="T3028" s="229">
        <f>IFERROR(IF(VLOOKUP($C3028,'MSCI Database'!$C:$R,7, FALSE)="","",VLOOKUP($C3028,'MSCI Database'!$C:$R,7, FALSE)),"")</f>
        <v>4.7</v>
      </c>
      <c r="U3028" s="229">
        <f>IFERROR(IF(VLOOKUP($C3028,'MSCI Database'!$C:$R,8, FALSE)="","",VLOOKUP($C3028,'MSCI Database'!$C:$R,8, FALSE)),"")</f>
        <v>5.7</v>
      </c>
      <c r="V3028" s="229">
        <f>IFERROR(IF(VLOOKUP($C3028,'MSCI Database'!$C:$R,9, FALSE)="","",VLOOKUP($C3028,'MSCI Database'!$C:$R,9, FALSE)),"")</f>
        <v>5.2</v>
      </c>
      <c r="W3028" s="215">
        <f t="shared" ca="1" si="123"/>
        <v>0</v>
      </c>
      <c r="X3028" s="276">
        <f>IFERROR(IF(VLOOKUP($C3028,'MSCI Database'!$C:$R,10, FALSE)="","",VLOOKUP($C3028,'MSCI Database'!$C:$R,10, FALSE)),"")</f>
        <v>32982</v>
      </c>
      <c r="Y3028" s="229" t="str">
        <f>IFERROR(IF(VLOOKUP($C3028,'MSCI Database'!$C:$R,11, FALSE)="","",VLOOKUP($C3028,'MSCI Database'!$C:$R,11, FALSE)),"")</f>
        <v>2019</v>
      </c>
      <c r="Z3028" s="229" t="str">
        <f>IFERROR(IF(VLOOKUP($C3028,'MSCI Database'!$C:$R,12, FALSE)="","",VLOOKUP($C3028,'MSCI Database'!$C:$R,12, FALSE)),"")</f>
        <v>E.Segmt-Moderate</v>
      </c>
      <c r="AA3028" s="229" t="str">
        <f>IFERROR(IF(VLOOKUP($C3028,'MSCI Database'!$C:$R,13, FALSE)="","",VLOOKUP($C3028,'MSCI Database'!$C:$R,13, FALSE)),"")</f>
        <v>Risky involvement in the auto finance market; stabilized employee turnover</v>
      </c>
    </row>
    <row r="3029" spans="1:27" s="130" customFormat="1" ht="15" hidden="1" customHeight="1" outlineLevel="1">
      <c r="A3029" s="130" t="s">
        <v>7000</v>
      </c>
      <c r="B3029" s="130" t="s">
        <v>7001</v>
      </c>
      <c r="C3029" s="130" t="s">
        <v>7002</v>
      </c>
      <c r="D3029" s="130" t="s">
        <v>12128</v>
      </c>
      <c r="E3029" s="130" t="s">
        <v>18689</v>
      </c>
      <c r="F3029" s="215">
        <v>1.7227135597763722E-2</v>
      </c>
      <c r="G3029" s="132" t="str">
        <f ca="1">IFERROR(_xll.BQL($A3029, "cur_mkt_cap(currency=EUR)")/1000000, " ")</f>
        <v xml:space="preserve"> </v>
      </c>
      <c r="M3029" s="308"/>
      <c r="N3029" s="215">
        <f t="shared" si="122"/>
        <v>1.8660574685046595E-4</v>
      </c>
      <c r="O3029" s="172" t="str">
        <f>IFERROR(IF(VLOOKUP($C3029,'MSCI Database'!$C:$R,2, FALSE)="","",VLOOKUP($C3029,'MSCI Database'!$C:$R,2, FALSE)),"")</f>
        <v>Software &amp; Services</v>
      </c>
      <c r="P3029" s="229" t="str">
        <f>IFERROR(IF(VLOOKUP($C3029,'MSCI Database'!$C:$R,3, FALSE)="","",VLOOKUP($C3029,'MSCI Database'!$C:$R,3, FALSE)),"")</f>
        <v>A</v>
      </c>
      <c r="Q3029" s="229" t="str">
        <f>IFERROR(IF(VLOOKUP($C3029,'MSCI Database'!$C:$R,4, FALSE)="","",VLOOKUP($C3029,'MSCI Database'!$C:$R,4, FALSE)),"")</f>
        <v>0</v>
      </c>
      <c r="R3029" s="229">
        <f>IFERROR(IF(VLOOKUP($C3029,'MSCI Database'!$C:$R,5, FALSE)="","",VLOOKUP($C3029,'MSCI Database'!$C:$R,5, FALSE)),"")</f>
        <v>6.2</v>
      </c>
      <c r="S3029" s="229">
        <f>IFERROR(IF(VLOOKUP($C3029,'MSCI Database'!$C:$R,6, FALSE)="","",VLOOKUP($C3029,'MSCI Database'!$C:$R,6, FALSE)),"")</f>
        <v>4.4000000000000004</v>
      </c>
      <c r="T3029" s="229">
        <f>IFERROR(IF(VLOOKUP($C3029,'MSCI Database'!$C:$R,7, FALSE)="","",VLOOKUP($C3029,'MSCI Database'!$C:$R,7, FALSE)),"")</f>
        <v>4.3</v>
      </c>
      <c r="U3029" s="229">
        <f>IFERROR(IF(VLOOKUP($C3029,'MSCI Database'!$C:$R,8, FALSE)="","",VLOOKUP($C3029,'MSCI Database'!$C:$R,8, FALSE)),"")</f>
        <v>5.5</v>
      </c>
      <c r="V3029" s="229">
        <f>IFERROR(IF(VLOOKUP($C3029,'MSCI Database'!$C:$R,9, FALSE)="","",VLOOKUP($C3029,'MSCI Database'!$C:$R,9, FALSE)),"")</f>
        <v>4.8</v>
      </c>
      <c r="W3029" s="215">
        <f t="shared" ca="1" si="123"/>
        <v>0</v>
      </c>
      <c r="X3029" s="276">
        <f>IFERROR(IF(VLOOKUP($C3029,'MSCI Database'!$C:$R,10, FALSE)="","",VLOOKUP($C3029,'MSCI Database'!$C:$R,10, FALSE)),"")</f>
        <v>9891</v>
      </c>
      <c r="Y3029" s="229" t="str">
        <f>IFERROR(IF(VLOOKUP($C3029,'MSCI Database'!$C:$R,11, FALSE)="","",VLOOKUP($C3029,'MSCI Database'!$C:$R,11, FALSE)),"")</f>
        <v>2019</v>
      </c>
      <c r="Z3029" s="229" t="str">
        <f>IFERROR(IF(VLOOKUP($C3029,'MSCI Database'!$C:$R,12, FALSE)="","",VLOOKUP($C3029,'MSCI Database'!$C:$R,12, FALSE)),"")</f>
        <v>E.Segmt-Moderately High</v>
      </c>
      <c r="AA3029" s="229" t="str">
        <f>IFERROR(IF(VLOOKUP($C3029,'MSCI Database'!$C:$R,13, FALSE)="","",VLOOKUP($C3029,'MSCI Database'!$C:$R,13, FALSE)),"")</f>
        <v/>
      </c>
    </row>
    <row r="3030" spans="1:27" s="130" customFormat="1" ht="15" hidden="1" customHeight="1" outlineLevel="1">
      <c r="A3030" s="130" t="s">
        <v>2455</v>
      </c>
      <c r="B3030" s="130" t="s">
        <v>2456</v>
      </c>
      <c r="C3030" s="130" t="s">
        <v>2457</v>
      </c>
      <c r="D3030" s="130" t="s">
        <v>18686</v>
      </c>
      <c r="E3030" s="130" t="s">
        <v>18682</v>
      </c>
      <c r="F3030" s="215">
        <v>2.3512477152572531E-2</v>
      </c>
      <c r="G3030" s="132" t="str">
        <f ca="1">IFERROR(_xll.BQL($A3030, "cur_mkt_cap(currency=EUR)")/1000000, " ")</f>
        <v xml:space="preserve"> </v>
      </c>
      <c r="M3030" s="308"/>
      <c r="N3030" s="215">
        <f t="shared" si="122"/>
        <v>2.5468908249203485E-4</v>
      </c>
      <c r="O3030" s="172" t="str">
        <f>IFERROR(IF(VLOOKUP($C3030,'MSCI Database'!$C:$R,2, FALSE)="","",VLOOKUP($C3030,'MSCI Database'!$C:$R,2, FALSE)),"")</f>
        <v>Real Estate Development &amp; Diversified Activities</v>
      </c>
      <c r="P3030" s="229" t="str">
        <f>IFERROR(IF(VLOOKUP($C3030,'MSCI Database'!$C:$R,3, FALSE)="","",VLOOKUP($C3030,'MSCI Database'!$C:$R,3, FALSE)),"")</f>
        <v>BBB</v>
      </c>
      <c r="Q3030" s="229" t="str">
        <f>IFERROR(IF(VLOOKUP($C3030,'MSCI Database'!$C:$R,4, FALSE)="","",VLOOKUP($C3030,'MSCI Database'!$C:$R,4, FALSE)),"")</f>
        <v>0</v>
      </c>
      <c r="R3030" s="229">
        <f>IFERROR(IF(VLOOKUP($C3030,'MSCI Database'!$C:$R,5, FALSE)="","",VLOOKUP($C3030,'MSCI Database'!$C:$R,5, FALSE)),"")</f>
        <v>5.5</v>
      </c>
      <c r="S3030" s="229">
        <f>IFERROR(IF(VLOOKUP($C3030,'MSCI Database'!$C:$R,6, FALSE)="","",VLOOKUP($C3030,'MSCI Database'!$C:$R,6, FALSE)),"")</f>
        <v>4.4000000000000004</v>
      </c>
      <c r="T3030" s="229">
        <f>IFERROR(IF(VLOOKUP($C3030,'MSCI Database'!$C:$R,7, FALSE)="","",VLOOKUP($C3030,'MSCI Database'!$C:$R,7, FALSE)),"")</f>
        <v>4.4000000000000004</v>
      </c>
      <c r="U3030" s="229">
        <f>IFERROR(IF(VLOOKUP($C3030,'MSCI Database'!$C:$R,8, FALSE)="","",VLOOKUP($C3030,'MSCI Database'!$C:$R,8, FALSE)),"")</f>
        <v>7.3</v>
      </c>
      <c r="V3030" s="229">
        <f>IFERROR(IF(VLOOKUP($C3030,'MSCI Database'!$C:$R,9, FALSE)="","",VLOOKUP($C3030,'MSCI Database'!$C:$R,9, FALSE)),"")</f>
        <v>5.4</v>
      </c>
      <c r="W3030" s="215">
        <f t="shared" ca="1" si="123"/>
        <v>0</v>
      </c>
      <c r="X3030" s="276">
        <f>IFERROR(IF(VLOOKUP($C3030,'MSCI Database'!$C:$R,10, FALSE)="","",VLOOKUP($C3030,'MSCI Database'!$C:$R,10, FALSE)),"")</f>
        <v>34006</v>
      </c>
      <c r="Y3030" s="229" t="str">
        <f>IFERROR(IF(VLOOKUP($C3030,'MSCI Database'!$C:$R,11, FALSE)="","",VLOOKUP($C3030,'MSCI Database'!$C:$R,11, FALSE)),"")</f>
        <v>2019</v>
      </c>
      <c r="Z3030" s="229" t="str">
        <f>IFERROR(IF(VLOOKUP($C3030,'MSCI Database'!$C:$R,12, FALSE)="","",VLOOKUP($C3030,'MSCI Database'!$C:$R,12, FALSE)),"")</f>
        <v>Reported</v>
      </c>
      <c r="AA3030" s="229" t="str">
        <f>IFERROR(IF(VLOOKUP($C3030,'MSCI Database'!$C:$R,13, FALSE)="","",VLOOKUP($C3030,'MSCI Database'!$C:$R,13, FALSE)),"")</f>
        <v>Construction quality issues being addressed with process improvements, inhouse material production</v>
      </c>
    </row>
    <row r="3031" spans="1:27" s="130" customFormat="1" ht="15" hidden="1" customHeight="1" outlineLevel="1">
      <c r="A3031" s="130" t="s">
        <v>7690</v>
      </c>
      <c r="B3031" s="130" t="s">
        <v>7691</v>
      </c>
      <c r="C3031" s="130" t="s">
        <v>7692</v>
      </c>
      <c r="D3031" s="130" t="s">
        <v>12128</v>
      </c>
      <c r="E3031" s="130" t="s">
        <v>100</v>
      </c>
      <c r="F3031" s="215">
        <v>1.7160477540047781E-2</v>
      </c>
      <c r="G3031" s="132" t="str">
        <f ca="1">IFERROR(_xll.BQL($A3031, "cur_mkt_cap(currency=EUR)")/1000000, " ")</f>
        <v xml:space="preserve"> </v>
      </c>
      <c r="M3031" s="308"/>
      <c r="N3031" s="215">
        <f t="shared" ca="1" si="122"/>
        <v>1.8588370129779154E-4</v>
      </c>
      <c r="O3031" s="172" t="str">
        <f>IFERROR(IF(VLOOKUP($C3031,'MSCI Database'!$C:$R,2, FALSE)="","",VLOOKUP($C3031,'MSCI Database'!$C:$R,2, FALSE)),"")</f>
        <v>Utilities</v>
      </c>
      <c r="P3031" s="229" t="str">
        <f>IFERROR(IF(VLOOKUP($C3031,'MSCI Database'!$C:$R,3, FALSE)="","",VLOOKUP($C3031,'MSCI Database'!$C:$R,3, FALSE)),"")</f>
        <v>BBB</v>
      </c>
      <c r="Q3031" s="229" t="str">
        <f>IFERROR(IF(VLOOKUP($C3031,'MSCI Database'!$C:$R,4, FALSE)="","",VLOOKUP($C3031,'MSCI Database'!$C:$R,4, FALSE)),"")</f>
        <v>0</v>
      </c>
      <c r="R3031" s="229">
        <f>IFERROR(IF(VLOOKUP($C3031,'MSCI Database'!$C:$R,5, FALSE)="","",VLOOKUP($C3031,'MSCI Database'!$C:$R,5, FALSE)),"")</f>
        <v>5.6</v>
      </c>
      <c r="S3031" s="229">
        <f>IFERROR(IF(VLOOKUP($C3031,'MSCI Database'!$C:$R,6, FALSE)="","",VLOOKUP($C3031,'MSCI Database'!$C:$R,6, FALSE)),"")</f>
        <v>6.3</v>
      </c>
      <c r="T3031" s="229">
        <f>IFERROR(IF(VLOOKUP($C3031,'MSCI Database'!$C:$R,7, FALSE)="","",VLOOKUP($C3031,'MSCI Database'!$C:$R,7, FALSE)),"")</f>
        <v>2.6</v>
      </c>
      <c r="U3031" s="229">
        <f>IFERROR(IF(VLOOKUP($C3031,'MSCI Database'!$C:$R,8, FALSE)="","",VLOOKUP($C3031,'MSCI Database'!$C:$R,8, FALSE)),"")</f>
        <v>6.3</v>
      </c>
      <c r="V3031" s="229">
        <f>IFERROR(IF(VLOOKUP($C3031,'MSCI Database'!$C:$R,9, FALSE)="","",VLOOKUP($C3031,'MSCI Database'!$C:$R,9, FALSE)),"")</f>
        <v>5.8</v>
      </c>
      <c r="W3031" s="215">
        <f t="shared" ca="1" si="123"/>
        <v>0</v>
      </c>
      <c r="X3031" s="276">
        <f>IFERROR(IF(VLOOKUP($C3031,'MSCI Database'!$C:$R,10, FALSE)="","",VLOOKUP($C3031,'MSCI Database'!$C:$R,10, FALSE)),"")</f>
        <v>12742635</v>
      </c>
      <c r="Y3031" s="229" t="str">
        <f>IFERROR(IF(VLOOKUP($C3031,'MSCI Database'!$C:$R,11, FALSE)="","",VLOOKUP($C3031,'MSCI Database'!$C:$R,11, FALSE)),"")</f>
        <v>2019</v>
      </c>
      <c r="Z3031" s="229" t="str">
        <f>IFERROR(IF(VLOOKUP($C3031,'MSCI Database'!$C:$R,12, FALSE)="","",VLOOKUP($C3031,'MSCI Database'!$C:$R,12, FALSE)),"")</f>
        <v>Reported</v>
      </c>
      <c r="AA3031" s="229" t="str">
        <f>IFERROR(IF(VLOOKUP($C3031,'MSCI Database'!$C:$R,13, FALSE)="","",VLOOKUP($C3031,'MSCI Database'!$C:$R,13, FALSE)),"")</f>
        <v>Efforts towards decarbonization of generation portfolio</v>
      </c>
    </row>
    <row r="3032" spans="1:27" s="130" customFormat="1" ht="15" hidden="1" customHeight="1" outlineLevel="1">
      <c r="A3032" s="130" t="s">
        <v>2452</v>
      </c>
      <c r="B3032" s="130" t="s">
        <v>2453</v>
      </c>
      <c r="C3032" s="130" t="s">
        <v>2454</v>
      </c>
      <c r="D3032" s="130" t="s">
        <v>18686</v>
      </c>
      <c r="E3032" s="130" t="s">
        <v>18690</v>
      </c>
      <c r="F3032" s="215">
        <v>2.3339962213343661E-2</v>
      </c>
      <c r="G3032" s="132" t="str">
        <f ca="1">IFERROR(_xll.BQL($A3032, "cur_mkt_cap(currency=EUR)")/1000000, " ")</f>
        <v xml:space="preserve"> </v>
      </c>
      <c r="M3032" s="308"/>
      <c r="N3032" s="215">
        <f t="shared" si="122"/>
        <v>2.5282038650975878E-4</v>
      </c>
      <c r="O3032" s="172" t="str">
        <f>IFERROR(IF(VLOOKUP($C3032,'MSCI Database'!$C:$R,2, FALSE)="","",VLOOKUP($C3032,'MSCI Database'!$C:$R,2, FALSE)),"")</f>
        <v>Media &amp; Entertainment</v>
      </c>
      <c r="P3032" s="229" t="str">
        <f>IFERROR(IF(VLOOKUP($C3032,'MSCI Database'!$C:$R,3, FALSE)="","",VLOOKUP($C3032,'MSCI Database'!$C:$R,3, FALSE)),"")</f>
        <v>A</v>
      </c>
      <c r="Q3032" s="229" t="str">
        <f>IFERROR(IF(VLOOKUP($C3032,'MSCI Database'!$C:$R,4, FALSE)="","",VLOOKUP($C3032,'MSCI Database'!$C:$R,4, FALSE)),"")</f>
        <v>-1</v>
      </c>
      <c r="R3032" s="229">
        <f>IFERROR(IF(VLOOKUP($C3032,'MSCI Database'!$C:$R,5, FALSE)="","",VLOOKUP($C3032,'MSCI Database'!$C:$R,5, FALSE)),"")</f>
        <v>6</v>
      </c>
      <c r="S3032" s="229">
        <f>IFERROR(IF(VLOOKUP($C3032,'MSCI Database'!$C:$R,6, FALSE)="","",VLOOKUP($C3032,'MSCI Database'!$C:$R,6, FALSE)),"")</f>
        <v>8.5</v>
      </c>
      <c r="T3032" s="229">
        <f>IFERROR(IF(VLOOKUP($C3032,'MSCI Database'!$C:$R,7, FALSE)="","",VLOOKUP($C3032,'MSCI Database'!$C:$R,7, FALSE)),"")</f>
        <v>4.7</v>
      </c>
      <c r="U3032" s="229">
        <f>IFERROR(IF(VLOOKUP($C3032,'MSCI Database'!$C:$R,8, FALSE)="","",VLOOKUP($C3032,'MSCI Database'!$C:$R,8, FALSE)),"")</f>
        <v>6.5</v>
      </c>
      <c r="V3032" s="229">
        <f>IFERROR(IF(VLOOKUP($C3032,'MSCI Database'!$C:$R,9, FALSE)="","",VLOOKUP($C3032,'MSCI Database'!$C:$R,9, FALSE)),"")</f>
        <v>5.8</v>
      </c>
      <c r="W3032" s="215">
        <f t="shared" ca="1" si="123"/>
        <v>0</v>
      </c>
      <c r="X3032" s="276">
        <f>IFERROR(IF(VLOOKUP($C3032,'MSCI Database'!$C:$R,10, FALSE)="","",VLOOKUP($C3032,'MSCI Database'!$C:$R,10, FALSE)),"")</f>
        <v>60635</v>
      </c>
      <c r="Y3032" s="229" t="str">
        <f>IFERROR(IF(VLOOKUP($C3032,'MSCI Database'!$C:$R,11, FALSE)="","",VLOOKUP($C3032,'MSCI Database'!$C:$R,11, FALSE)),"")</f>
        <v>2019</v>
      </c>
      <c r="Z3032" s="229" t="str">
        <f>IFERROR(IF(VLOOKUP($C3032,'MSCI Database'!$C:$R,12, FALSE)="","",VLOOKUP($C3032,'MSCI Database'!$C:$R,12, FALSE)),"")</f>
        <v>Reported</v>
      </c>
      <c r="AA3032" s="229" t="str">
        <f>IFERROR(IF(VLOOKUP($C3032,'MSCI Database'!$C:$R,13, FALSE)="","",VLOOKUP($C3032,'MSCI Database'!$C:$R,13, FALSE)),"")</f>
        <v>Concerns over director performance underpin downgrade</v>
      </c>
    </row>
    <row r="3033" spans="1:27" s="130" customFormat="1" ht="15" hidden="1" customHeight="1" outlineLevel="1">
      <c r="A3033" s="130" t="s">
        <v>1204</v>
      </c>
      <c r="B3033" s="130" t="s">
        <v>1205</v>
      </c>
      <c r="C3033" s="130" t="s">
        <v>1206</v>
      </c>
      <c r="D3033" s="130" t="s">
        <v>18681</v>
      </c>
      <c r="E3033" s="130" t="s">
        <v>18673</v>
      </c>
      <c r="F3033" s="215">
        <v>1.8003582634137431E-2</v>
      </c>
      <c r="G3033" s="132" t="str">
        <f ca="1">IFERROR(_xll.BQL($A3033, "cur_mkt_cap(currency=EUR)")/1000000, " ")</f>
        <v xml:space="preserve"> </v>
      </c>
      <c r="M3033" s="308"/>
      <c r="N3033" s="215">
        <f t="shared" si="122"/>
        <v>1.9501628488159141E-4</v>
      </c>
      <c r="O3033" s="172" t="str">
        <f>IFERROR(IF(VLOOKUP($C3033,'MSCI Database'!$C:$R,2, FALSE)="","",VLOOKUP($C3033,'MSCI Database'!$C:$R,2, FALSE)),"")</f>
        <v>Professional Services</v>
      </c>
      <c r="P3033" s="229" t="str">
        <f>IFERROR(IF(VLOOKUP($C3033,'MSCI Database'!$C:$R,3, FALSE)="","",VLOOKUP($C3033,'MSCI Database'!$C:$R,3, FALSE)),"")</f>
        <v>AA</v>
      </c>
      <c r="Q3033" s="229" t="str">
        <f>IFERROR(IF(VLOOKUP($C3033,'MSCI Database'!$C:$R,4, FALSE)="","",VLOOKUP($C3033,'MSCI Database'!$C:$R,4, FALSE)),"")</f>
        <v>0</v>
      </c>
      <c r="R3033" s="229">
        <f>IFERROR(IF(VLOOKUP($C3033,'MSCI Database'!$C:$R,5, FALSE)="","",VLOOKUP($C3033,'MSCI Database'!$C:$R,5, FALSE)),"")</f>
        <v>7.4</v>
      </c>
      <c r="S3033" s="229">
        <f>IFERROR(IF(VLOOKUP($C3033,'MSCI Database'!$C:$R,6, FALSE)="","",VLOOKUP($C3033,'MSCI Database'!$C:$R,6, FALSE)),"")</f>
        <v>10</v>
      </c>
      <c r="T3033" s="229">
        <f>IFERROR(IF(VLOOKUP($C3033,'MSCI Database'!$C:$R,7, FALSE)="","",VLOOKUP($C3033,'MSCI Database'!$C:$R,7, FALSE)),"")</f>
        <v>6.2</v>
      </c>
      <c r="U3033" s="229">
        <f>IFERROR(IF(VLOOKUP($C3033,'MSCI Database'!$C:$R,8, FALSE)="","",VLOOKUP($C3033,'MSCI Database'!$C:$R,8, FALSE)),"")</f>
        <v>5.6</v>
      </c>
      <c r="V3033" s="229">
        <f>IFERROR(IF(VLOOKUP($C3033,'MSCI Database'!$C:$R,9, FALSE)="","",VLOOKUP($C3033,'MSCI Database'!$C:$R,9, FALSE)),"")</f>
        <v>6.1</v>
      </c>
      <c r="W3033" s="215">
        <f t="shared" ca="1" si="123"/>
        <v>0</v>
      </c>
      <c r="X3033" s="276">
        <f>IFERROR(IF(VLOOKUP($C3033,'MSCI Database'!$C:$R,10, FALSE)="","",VLOOKUP($C3033,'MSCI Database'!$C:$R,10, FALSE)),"")</f>
        <v>89077</v>
      </c>
      <c r="Y3033" s="229" t="str">
        <f>IFERROR(IF(VLOOKUP($C3033,'MSCI Database'!$C:$R,11, FALSE)="","",VLOOKUP($C3033,'MSCI Database'!$C:$R,11, FALSE)),"")</f>
        <v>2019</v>
      </c>
      <c r="Z3033" s="229" t="str">
        <f>IFERROR(IF(VLOOKUP($C3033,'MSCI Database'!$C:$R,12, FALSE)="","",VLOOKUP($C3033,'MSCI Database'!$C:$R,12, FALSE)),"")</f>
        <v>Reported</v>
      </c>
      <c r="AA3033" s="229" t="str">
        <f>IFERROR(IF(VLOOKUP($C3033,'MSCI Database'!$C:$R,13, FALSE)="","",VLOOKUP($C3033,'MSCI Database'!$C:$R,13, FALSE)),"")</f>
        <v>Improved data security initiatives; COVID-19 linked layoffs may affect workforce morale</v>
      </c>
    </row>
    <row r="3034" spans="1:27" s="130" customFormat="1" ht="15" hidden="1" customHeight="1" outlineLevel="1">
      <c r="A3034" s="130" t="s">
        <v>2998</v>
      </c>
      <c r="B3034" s="130" t="s">
        <v>2999</v>
      </c>
      <c r="C3034" s="130" t="s">
        <v>3000</v>
      </c>
      <c r="D3034" s="130" t="s">
        <v>18691</v>
      </c>
      <c r="E3034" s="130" t="s">
        <v>12133</v>
      </c>
      <c r="F3034" s="215">
        <v>1.7097065197053611E-2</v>
      </c>
      <c r="G3034" s="132" t="str">
        <f ca="1">IFERROR(_xll.BQL($A3034, "cur_mkt_cap(currency=EUR)")/1000000, " ")</f>
        <v xml:space="preserve"> </v>
      </c>
      <c r="M3034" s="308"/>
      <c r="N3034" s="215">
        <f t="shared" si="122"/>
        <v>1.8519681359340141E-4</v>
      </c>
      <c r="O3034" s="172" t="str">
        <f>IFERROR(IF(VLOOKUP($C3034,'MSCI Database'!$C:$R,2, FALSE)="","",VLOOKUP($C3034,'MSCI Database'!$C:$R,2, FALSE)),"")</f>
        <v>Pharmaceuticals</v>
      </c>
      <c r="P3034" s="229" t="str">
        <f>IFERROR(IF(VLOOKUP($C3034,'MSCI Database'!$C:$R,3, FALSE)="","",VLOOKUP($C3034,'MSCI Database'!$C:$R,3, FALSE)),"")</f>
        <v>A</v>
      </c>
      <c r="Q3034" s="229" t="str">
        <f>IFERROR(IF(VLOOKUP($C3034,'MSCI Database'!$C:$R,4, FALSE)="","",VLOOKUP($C3034,'MSCI Database'!$C:$R,4, FALSE)),"")</f>
        <v>0</v>
      </c>
      <c r="R3034" s="229">
        <f>IFERROR(IF(VLOOKUP($C3034,'MSCI Database'!$C:$R,5, FALSE)="","",VLOOKUP($C3034,'MSCI Database'!$C:$R,5, FALSE)),"")</f>
        <v>5.9</v>
      </c>
      <c r="S3034" s="229">
        <f>IFERROR(IF(VLOOKUP($C3034,'MSCI Database'!$C:$R,6, FALSE)="","",VLOOKUP($C3034,'MSCI Database'!$C:$R,6, FALSE)),"")</f>
        <v>2.6</v>
      </c>
      <c r="T3034" s="229">
        <f>IFERROR(IF(VLOOKUP($C3034,'MSCI Database'!$C:$R,7, FALSE)="","",VLOOKUP($C3034,'MSCI Database'!$C:$R,7, FALSE)),"")</f>
        <v>4.4000000000000004</v>
      </c>
      <c r="U3034" s="229">
        <f>IFERROR(IF(VLOOKUP($C3034,'MSCI Database'!$C:$R,8, FALSE)="","",VLOOKUP($C3034,'MSCI Database'!$C:$R,8, FALSE)),"")</f>
        <v>5.8</v>
      </c>
      <c r="V3034" s="229">
        <f>IFERROR(IF(VLOOKUP($C3034,'MSCI Database'!$C:$R,9, FALSE)="","",VLOOKUP($C3034,'MSCI Database'!$C:$R,9, FALSE)),"")</f>
        <v>4.7</v>
      </c>
      <c r="W3034" s="215">
        <f t="shared" ca="1" si="123"/>
        <v>0</v>
      </c>
      <c r="X3034" s="276">
        <f>IFERROR(IF(VLOOKUP($C3034,'MSCI Database'!$C:$R,10, FALSE)="","",VLOOKUP($C3034,'MSCI Database'!$C:$R,10, FALSE)),"")</f>
        <v>78796</v>
      </c>
      <c r="Y3034" s="229" t="str">
        <f>IFERROR(IF(VLOOKUP($C3034,'MSCI Database'!$C:$R,11, FALSE)="","",VLOOKUP($C3034,'MSCI Database'!$C:$R,11, FALSE)),"")</f>
        <v>2019</v>
      </c>
      <c r="Z3034" s="229" t="str">
        <f>IFERROR(IF(VLOOKUP($C3034,'MSCI Database'!$C:$R,12, FALSE)="","",VLOOKUP($C3034,'MSCI Database'!$C:$R,12, FALSE)),"")</f>
        <v>E.Segmt-Moderately Low</v>
      </c>
      <c r="AA3034" s="229" t="str">
        <f>IFERROR(IF(VLOOKUP($C3034,'MSCI Database'!$C:$R,13, FALSE)="","",VLOOKUP($C3034,'MSCI Database'!$C:$R,13, FALSE)),"")</f>
        <v>Leads industry peers in anti-corruption framework and corporate governance</v>
      </c>
    </row>
    <row r="3035" spans="1:27" s="130" customFormat="1" ht="15" hidden="1" customHeight="1" outlineLevel="1">
      <c r="A3035" s="130" t="s">
        <v>6427</v>
      </c>
      <c r="B3035" s="130" t="s">
        <v>6428</v>
      </c>
      <c r="C3035" s="130" t="s">
        <v>6429</v>
      </c>
      <c r="D3035" s="130" t="s">
        <v>12128</v>
      </c>
      <c r="E3035" s="130" t="s">
        <v>12133</v>
      </c>
      <c r="F3035" s="215">
        <v>1.706366048483908E-2</v>
      </c>
      <c r="G3035" s="132" t="str">
        <f ca="1">IFERROR(_xll.BQL($A3035, "cur_mkt_cap(currency=EUR)")/1000000, " ")</f>
        <v xml:space="preserve"> </v>
      </c>
      <c r="M3035" s="308"/>
      <c r="N3035" s="215">
        <f t="shared" ca="1" si="122"/>
        <v>1.8483497100873364E-4</v>
      </c>
      <c r="O3035" s="172" t="str">
        <f>IFERROR(IF(VLOOKUP($C3035,'MSCI Database'!$C:$R,2, FALSE)="","",VLOOKUP($C3035,'MSCI Database'!$C:$R,2, FALSE)),"")</f>
        <v>Health Care Equipment &amp; Supplies</v>
      </c>
      <c r="P3035" s="229" t="str">
        <f>IFERROR(IF(VLOOKUP($C3035,'MSCI Database'!$C:$R,3, FALSE)="","",VLOOKUP($C3035,'MSCI Database'!$C:$R,3, FALSE)),"")</f>
        <v>BBB</v>
      </c>
      <c r="Q3035" s="229" t="str">
        <f>IFERROR(IF(VLOOKUP($C3035,'MSCI Database'!$C:$R,4, FALSE)="","",VLOOKUP($C3035,'MSCI Database'!$C:$R,4, FALSE)),"")</f>
        <v/>
      </c>
      <c r="R3035" s="229">
        <f>IFERROR(IF(VLOOKUP($C3035,'MSCI Database'!$C:$R,5, FALSE)="","",VLOOKUP($C3035,'MSCI Database'!$C:$R,5, FALSE)),"")</f>
        <v>4.7</v>
      </c>
      <c r="S3035" s="229">
        <f>IFERROR(IF(VLOOKUP($C3035,'MSCI Database'!$C:$R,6, FALSE)="","",VLOOKUP($C3035,'MSCI Database'!$C:$R,6, FALSE)),"")</f>
        <v>6.7</v>
      </c>
      <c r="T3035" s="229">
        <f>IFERROR(IF(VLOOKUP($C3035,'MSCI Database'!$C:$R,7, FALSE)="","",VLOOKUP($C3035,'MSCI Database'!$C:$R,7, FALSE)),"")</f>
        <v>4.7</v>
      </c>
      <c r="U3035" s="229">
        <f>IFERROR(IF(VLOOKUP($C3035,'MSCI Database'!$C:$R,8, FALSE)="","",VLOOKUP($C3035,'MSCI Database'!$C:$R,8, FALSE)),"")</f>
        <v>5.3</v>
      </c>
      <c r="V3035" s="229">
        <f>IFERROR(IF(VLOOKUP($C3035,'MSCI Database'!$C:$R,9, FALSE)="","",VLOOKUP($C3035,'MSCI Database'!$C:$R,9, FALSE)),"")</f>
        <v>5.0999999999999996</v>
      </c>
      <c r="W3035" s="215">
        <f t="shared" ca="1" si="123"/>
        <v>0</v>
      </c>
      <c r="X3035" s="276">
        <f>IFERROR(IF(VLOOKUP($C3035,'MSCI Database'!$C:$R,10, FALSE)="","",VLOOKUP($C3035,'MSCI Database'!$C:$R,10, FALSE)),"")</f>
        <v>117904</v>
      </c>
      <c r="Y3035" s="229" t="str">
        <f>IFERROR(IF(VLOOKUP($C3035,'MSCI Database'!$C:$R,11, FALSE)="","",VLOOKUP($C3035,'MSCI Database'!$C:$R,11, FALSE)),"")</f>
        <v>2019</v>
      </c>
      <c r="Z3035" s="229" t="str">
        <f>IFERROR(IF(VLOOKUP($C3035,'MSCI Database'!$C:$R,12, FALSE)="","",VLOOKUP($C3035,'MSCI Database'!$C:$R,12, FALSE)),"")</f>
        <v>E.Segmt-Moderately High</v>
      </c>
      <c r="AA3035" s="229" t="str">
        <f>IFERROR(IF(VLOOKUP($C3035,'MSCI Database'!$C:$R,13, FALSE)="","",VLOOKUP($C3035,'MSCI Database'!$C:$R,13, FALSE)),"")</f>
        <v>Addresses product quality risks, but lags peers in managing other ESG risks</v>
      </c>
    </row>
    <row r="3036" spans="1:27" s="130" customFormat="1" ht="15" hidden="1" customHeight="1" outlineLevel="1">
      <c r="A3036" s="130" t="s">
        <v>122</v>
      </c>
      <c r="B3036" s="130" t="s">
        <v>123</v>
      </c>
      <c r="C3036" s="130" t="s">
        <v>124</v>
      </c>
      <c r="D3036" s="130" t="s">
        <v>12130</v>
      </c>
      <c r="E3036" s="130" t="s">
        <v>18673</v>
      </c>
      <c r="F3036" s="215">
        <v>2.0181091682927439E-2</v>
      </c>
      <c r="G3036" s="132" t="str">
        <f ca="1">IFERROR(_xll.BQL($A3036, "cur_mkt_cap(currency=EUR)")/1000000, " ")</f>
        <v xml:space="preserve"> </v>
      </c>
      <c r="M3036" s="308"/>
      <c r="N3036" s="215">
        <f t="shared" si="122"/>
        <v>2.186032416346255E-4</v>
      </c>
      <c r="O3036" s="172" t="str">
        <f>IFERROR(IF(VLOOKUP($C3036,'MSCI Database'!$C:$R,2, FALSE)="","",VLOOKUP($C3036,'MSCI Database'!$C:$R,2, FALSE)),"")</f>
        <v>Electrical Equipment</v>
      </c>
      <c r="P3036" s="229" t="str">
        <f>IFERROR(IF(VLOOKUP($C3036,'MSCI Database'!$C:$R,3, FALSE)="","",VLOOKUP($C3036,'MSCI Database'!$C:$R,3, FALSE)),"")</f>
        <v>A</v>
      </c>
      <c r="Q3036" s="229" t="str">
        <f>IFERROR(IF(VLOOKUP($C3036,'MSCI Database'!$C:$R,4, FALSE)="","",VLOOKUP($C3036,'MSCI Database'!$C:$R,4, FALSE)),"")</f>
        <v>0</v>
      </c>
      <c r="R3036" s="229">
        <f>IFERROR(IF(VLOOKUP($C3036,'MSCI Database'!$C:$R,5, FALSE)="","",VLOOKUP($C3036,'MSCI Database'!$C:$R,5, FALSE)),"")</f>
        <v>6.3</v>
      </c>
      <c r="S3036" s="229">
        <f>IFERROR(IF(VLOOKUP($C3036,'MSCI Database'!$C:$R,6, FALSE)="","",VLOOKUP($C3036,'MSCI Database'!$C:$R,6, FALSE)),"")</f>
        <v>6.9</v>
      </c>
      <c r="T3036" s="229">
        <f>IFERROR(IF(VLOOKUP($C3036,'MSCI Database'!$C:$R,7, FALSE)="","",VLOOKUP($C3036,'MSCI Database'!$C:$R,7, FALSE)),"")</f>
        <v>3.9</v>
      </c>
      <c r="U3036" s="229">
        <f>IFERROR(IF(VLOOKUP($C3036,'MSCI Database'!$C:$R,8, FALSE)="","",VLOOKUP($C3036,'MSCI Database'!$C:$R,8, FALSE)),"")</f>
        <v>5.0999999999999996</v>
      </c>
      <c r="V3036" s="229">
        <f>IFERROR(IF(VLOOKUP($C3036,'MSCI Database'!$C:$R,9, FALSE)="","",VLOOKUP($C3036,'MSCI Database'!$C:$R,9, FALSE)),"")</f>
        <v>5.5</v>
      </c>
      <c r="W3036" s="215">
        <f t="shared" ca="1" si="123"/>
        <v>0</v>
      </c>
      <c r="X3036" s="276">
        <f>IFERROR(IF(VLOOKUP($C3036,'MSCI Database'!$C:$R,10, FALSE)="","",VLOOKUP($C3036,'MSCI Database'!$C:$R,10, FALSE)),"")</f>
        <v>27910</v>
      </c>
      <c r="Y3036" s="229" t="str">
        <f>IFERROR(IF(VLOOKUP($C3036,'MSCI Database'!$C:$R,11, FALSE)="","",VLOOKUP($C3036,'MSCI Database'!$C:$R,11, FALSE)),"")</f>
        <v>2020</v>
      </c>
      <c r="Z3036" s="229" t="str">
        <f>IFERROR(IF(VLOOKUP($C3036,'MSCI Database'!$C:$R,12, FALSE)="","",VLOOKUP($C3036,'MSCI Database'!$C:$R,12, FALSE)),"")</f>
        <v>Reported</v>
      </c>
      <c r="AA3036" s="229" t="str">
        <f>IFERROR(IF(VLOOKUP($C3036,'MSCI Database'!$C:$R,13, FALSE)="","",VLOOKUP($C3036,'MSCI Database'!$C:$R,13, FALSE)),"")</f>
        <v>Well-positioned to cater to growing demand for energy from low-carbon renewable sources</v>
      </c>
    </row>
    <row r="3037" spans="1:27" s="130" customFormat="1" ht="15" hidden="1" customHeight="1" outlineLevel="1">
      <c r="A3037" s="130" t="s">
        <v>2248</v>
      </c>
      <c r="B3037" s="130" t="s">
        <v>2249</v>
      </c>
      <c r="C3037" s="130" t="s">
        <v>2250</v>
      </c>
      <c r="D3037" s="130" t="s">
        <v>12131</v>
      </c>
      <c r="E3037" s="130" t="s">
        <v>18673</v>
      </c>
      <c r="F3037" s="215">
        <v>1.958309944054705E-2</v>
      </c>
      <c r="G3037" s="132" t="str">
        <f ca="1">IFERROR(_xll.BQL($A3037, "cur_mkt_cap(currency=EUR)")/1000000, " ")</f>
        <v xml:space="preserve"> </v>
      </c>
      <c r="M3037" s="308"/>
      <c r="N3037" s="215">
        <f t="shared" si="122"/>
        <v>2.1212574058014592E-4</v>
      </c>
      <c r="O3037" s="172" t="str">
        <f>IFERROR(IF(VLOOKUP($C3037,'MSCI Database'!$C:$R,2, FALSE)="","",VLOOKUP($C3037,'MSCI Database'!$C:$R,2, FALSE)),"")</f>
        <v>Aerospace &amp; Defense</v>
      </c>
      <c r="P3037" s="229" t="str">
        <f>IFERROR(IF(VLOOKUP($C3037,'MSCI Database'!$C:$R,3, FALSE)="","",VLOOKUP($C3037,'MSCI Database'!$C:$R,3, FALSE)),"")</f>
        <v>AA</v>
      </c>
      <c r="Q3037" s="229" t="str">
        <f>IFERROR(IF(VLOOKUP($C3037,'MSCI Database'!$C:$R,4, FALSE)="","",VLOOKUP($C3037,'MSCI Database'!$C:$R,4, FALSE)),"")</f>
        <v>0</v>
      </c>
      <c r="R3037" s="229">
        <f>IFERROR(IF(VLOOKUP($C3037,'MSCI Database'!$C:$R,5, FALSE)="","",VLOOKUP($C3037,'MSCI Database'!$C:$R,5, FALSE)),"")</f>
        <v>7.6</v>
      </c>
      <c r="S3037" s="229">
        <f>IFERROR(IF(VLOOKUP($C3037,'MSCI Database'!$C:$R,6, FALSE)="","",VLOOKUP($C3037,'MSCI Database'!$C:$R,6, FALSE)),"")</f>
        <v>6</v>
      </c>
      <c r="T3037" s="229">
        <f>IFERROR(IF(VLOOKUP($C3037,'MSCI Database'!$C:$R,7, FALSE)="","",VLOOKUP($C3037,'MSCI Database'!$C:$R,7, FALSE)),"")</f>
        <v>6.5</v>
      </c>
      <c r="U3037" s="229">
        <f>IFERROR(IF(VLOOKUP($C3037,'MSCI Database'!$C:$R,8, FALSE)="","",VLOOKUP($C3037,'MSCI Database'!$C:$R,8, FALSE)),"")</f>
        <v>3.3</v>
      </c>
      <c r="V3037" s="229">
        <f>IFERROR(IF(VLOOKUP($C3037,'MSCI Database'!$C:$R,9, FALSE)="","",VLOOKUP($C3037,'MSCI Database'!$C:$R,9, FALSE)),"")</f>
        <v>4.9000000000000004</v>
      </c>
      <c r="W3037" s="215">
        <f t="shared" ca="1" si="123"/>
        <v>0</v>
      </c>
      <c r="X3037" s="276">
        <f>IFERROR(IF(VLOOKUP($C3037,'MSCI Database'!$C:$R,10, FALSE)="","",VLOOKUP($C3037,'MSCI Database'!$C:$R,10, FALSE)),"")</f>
        <v>230000</v>
      </c>
      <c r="Y3037" s="229" t="str">
        <f>IFERROR(IF(VLOOKUP($C3037,'MSCI Database'!$C:$R,11, FALSE)="","",VLOOKUP($C3037,'MSCI Database'!$C:$R,11, FALSE)),"")</f>
        <v>2019</v>
      </c>
      <c r="Z3037" s="229" t="str">
        <f>IFERROR(IF(VLOOKUP($C3037,'MSCI Database'!$C:$R,12, FALSE)="","",VLOOKUP($C3037,'MSCI Database'!$C:$R,12, FALSE)),"")</f>
        <v>Reported</v>
      </c>
      <c r="AA3037" s="229" t="str">
        <f>IFERROR(IF(VLOOKUP($C3037,'MSCI Database'!$C:$R,13, FALSE)="","",VLOOKUP($C3037,'MSCI Database'!$C:$R,13, FALSE)),"")</f>
        <v>Robust labor management efforts amidst COVID-19 headwinds</v>
      </c>
    </row>
    <row r="3038" spans="1:27" s="130" customFormat="1" ht="15" hidden="1" customHeight="1" outlineLevel="1">
      <c r="A3038" s="130" t="s">
        <v>8028</v>
      </c>
      <c r="B3038" s="130" t="s">
        <v>8029</v>
      </c>
      <c r="C3038" s="130" t="s">
        <v>8030</v>
      </c>
      <c r="D3038" s="130" t="s">
        <v>12128</v>
      </c>
      <c r="E3038" s="130" t="s">
        <v>18673</v>
      </c>
      <c r="F3038" s="215">
        <v>1.6908931368716709E-2</v>
      </c>
      <c r="G3038" s="132" t="str">
        <f ca="1">IFERROR(_xll.BQL($A3038, "cur_mkt_cap(currency=EUR)")/1000000, " ")</f>
        <v xml:space="preserve"> </v>
      </c>
      <c r="M3038" s="308"/>
      <c r="N3038" s="215">
        <f t="shared" si="122"/>
        <v>1.8315893252226139E-4</v>
      </c>
      <c r="O3038" s="172" t="str">
        <f>IFERROR(IF(VLOOKUP($C3038,'MSCI Database'!$C:$R,2, FALSE)="","",VLOOKUP($C3038,'MSCI Database'!$C:$R,2, FALSE)),"")</f>
        <v>Airlines</v>
      </c>
      <c r="P3038" s="229" t="str">
        <f>IFERROR(IF(VLOOKUP($C3038,'MSCI Database'!$C:$R,3, FALSE)="","",VLOOKUP($C3038,'MSCI Database'!$C:$R,3, FALSE)),"")</f>
        <v>BB</v>
      </c>
      <c r="Q3038" s="229" t="str">
        <f>IFERROR(IF(VLOOKUP($C3038,'MSCI Database'!$C:$R,4, FALSE)="","",VLOOKUP($C3038,'MSCI Database'!$C:$R,4, FALSE)),"")</f>
        <v>0</v>
      </c>
      <c r="R3038" s="229">
        <f>IFERROR(IF(VLOOKUP($C3038,'MSCI Database'!$C:$R,5, FALSE)="","",VLOOKUP($C3038,'MSCI Database'!$C:$R,5, FALSE)),"")</f>
        <v>3.2</v>
      </c>
      <c r="S3038" s="229">
        <f>IFERROR(IF(VLOOKUP($C3038,'MSCI Database'!$C:$R,6, FALSE)="","",VLOOKUP($C3038,'MSCI Database'!$C:$R,6, FALSE)),"")</f>
        <v>2.6</v>
      </c>
      <c r="T3038" s="229">
        <f>IFERROR(IF(VLOOKUP($C3038,'MSCI Database'!$C:$R,7, FALSE)="","",VLOOKUP($C3038,'MSCI Database'!$C:$R,7, FALSE)),"")</f>
        <v>4.3</v>
      </c>
      <c r="U3038" s="229">
        <f>IFERROR(IF(VLOOKUP($C3038,'MSCI Database'!$C:$R,8, FALSE)="","",VLOOKUP($C3038,'MSCI Database'!$C:$R,8, FALSE)),"")</f>
        <v>2.9</v>
      </c>
      <c r="V3038" s="229">
        <f>IFERROR(IF(VLOOKUP($C3038,'MSCI Database'!$C:$R,9, FALSE)="","",VLOOKUP($C3038,'MSCI Database'!$C:$R,9, FALSE)),"")</f>
        <v>3.5</v>
      </c>
      <c r="W3038" s="215">
        <f t="shared" ca="1" si="123"/>
        <v>0</v>
      </c>
      <c r="X3038" s="276">
        <f>IFERROR(IF(VLOOKUP($C3038,'MSCI Database'!$C:$R,10, FALSE)="","",VLOOKUP($C3038,'MSCI Database'!$C:$R,10, FALSE)),"")</f>
        <v>20577106</v>
      </c>
      <c r="Y3038" s="229" t="str">
        <f>IFERROR(IF(VLOOKUP($C3038,'MSCI Database'!$C:$R,11, FALSE)="","",VLOOKUP($C3038,'MSCI Database'!$C:$R,11, FALSE)),"")</f>
        <v>2019</v>
      </c>
      <c r="Z3038" s="229" t="str">
        <f>IFERROR(IF(VLOOKUP($C3038,'MSCI Database'!$C:$R,12, FALSE)="","",VLOOKUP($C3038,'MSCI Database'!$C:$R,12, FALSE)),"")</f>
        <v>Reported</v>
      </c>
      <c r="AA3038" s="229" t="str">
        <f>IFERROR(IF(VLOOKUP($C3038,'MSCI Database'!$C:$R,13, FALSE)="","",VLOOKUP($C3038,'MSCI Database'!$C:$R,13, FALSE)),"")</f>
        <v>No planned layoffs yet in 2020; pay cuts amid COVID-19 crisis may pose labor management challenges</v>
      </c>
    </row>
    <row r="3039" spans="1:27" s="130" customFormat="1" ht="15" hidden="1" customHeight="1" outlineLevel="1">
      <c r="A3039" s="130" t="s">
        <v>6556</v>
      </c>
      <c r="B3039" s="130" t="s">
        <v>6557</v>
      </c>
      <c r="C3039" s="130" t="s">
        <v>6558</v>
      </c>
      <c r="D3039" s="130" t="s">
        <v>12128</v>
      </c>
      <c r="E3039" s="130" t="s">
        <v>18684</v>
      </c>
      <c r="F3039" s="215">
        <v>1.687905635954642E-2</v>
      </c>
      <c r="G3039" s="132" t="str">
        <f ca="1">IFERROR(_xll.BQL($A3039, "cur_mkt_cap(currency=EUR)")/1000000, " ")</f>
        <v xml:space="preserve"> </v>
      </c>
      <c r="M3039" s="308"/>
      <c r="N3039" s="215">
        <f t="shared" ca="1" si="122"/>
        <v>1.8283532397069758E-4</v>
      </c>
      <c r="O3039" s="172" t="str">
        <f>IFERROR(IF(VLOOKUP($C3039,'MSCI Database'!$C:$R,2, FALSE)="","",VLOOKUP($C3039,'MSCI Database'!$C:$R,2, FALSE)),"")</f>
        <v>Specialty Chemicals</v>
      </c>
      <c r="P3039" s="229" t="str">
        <f>IFERROR(IF(VLOOKUP($C3039,'MSCI Database'!$C:$R,3, FALSE)="","",VLOOKUP($C3039,'MSCI Database'!$C:$R,3, FALSE)),"")</f>
        <v>B</v>
      </c>
      <c r="Q3039" s="229" t="str">
        <f>IFERROR(IF(VLOOKUP($C3039,'MSCI Database'!$C:$R,4, FALSE)="","",VLOOKUP($C3039,'MSCI Database'!$C:$R,4, FALSE)),"")</f>
        <v>1</v>
      </c>
      <c r="R3039" s="229">
        <f>IFERROR(IF(VLOOKUP($C3039,'MSCI Database'!$C:$R,5, FALSE)="","",VLOOKUP($C3039,'MSCI Database'!$C:$R,5, FALSE)),"")</f>
        <v>2</v>
      </c>
      <c r="S3039" s="229">
        <f>IFERROR(IF(VLOOKUP($C3039,'MSCI Database'!$C:$R,6, FALSE)="","",VLOOKUP($C3039,'MSCI Database'!$C:$R,6, FALSE)),"")</f>
        <v>2.5</v>
      </c>
      <c r="T3039" s="229">
        <f>IFERROR(IF(VLOOKUP($C3039,'MSCI Database'!$C:$R,7, FALSE)="","",VLOOKUP($C3039,'MSCI Database'!$C:$R,7, FALSE)),"")</f>
        <v>4.5</v>
      </c>
      <c r="U3039" s="229">
        <f>IFERROR(IF(VLOOKUP($C3039,'MSCI Database'!$C:$R,8, FALSE)="","",VLOOKUP($C3039,'MSCI Database'!$C:$R,8, FALSE)),"")</f>
        <v>7.1</v>
      </c>
      <c r="V3039" s="229">
        <f>IFERROR(IF(VLOOKUP($C3039,'MSCI Database'!$C:$R,9, FALSE)="","",VLOOKUP($C3039,'MSCI Database'!$C:$R,9, FALSE)),"")</f>
        <v>4.2</v>
      </c>
      <c r="W3039" s="215">
        <f t="shared" ca="1" si="123"/>
        <v>0</v>
      </c>
      <c r="X3039" s="276">
        <f>IFERROR(IF(VLOOKUP($C3039,'MSCI Database'!$C:$R,10, FALSE)="","",VLOOKUP($C3039,'MSCI Database'!$C:$R,10, FALSE)),"")</f>
        <v>19183682</v>
      </c>
      <c r="Y3039" s="229" t="str">
        <f>IFERROR(IF(VLOOKUP($C3039,'MSCI Database'!$C:$R,11, FALSE)="","",VLOOKUP($C3039,'MSCI Database'!$C:$R,11, FALSE)),"")</f>
        <v>2019</v>
      </c>
      <c r="Z3039" s="229" t="str">
        <f>IFERROR(IF(VLOOKUP($C3039,'MSCI Database'!$C:$R,12, FALSE)="","",VLOOKUP($C3039,'MSCI Database'!$C:$R,12, FALSE)),"")</f>
        <v>Reported</v>
      </c>
      <c r="AA3039" s="229" t="str">
        <f>IFERROR(IF(VLOOKUP($C3039,'MSCI Database'!$C:$R,13, FALSE)="","",VLOOKUP($C3039,'MSCI Database'!$C:$R,13, FALSE)),"")</f>
        <v>Improved management of chemical safety and carbon reduction drive the upgrade</v>
      </c>
    </row>
    <row r="3040" spans="1:27" s="130" customFormat="1" ht="15" hidden="1" customHeight="1" outlineLevel="1">
      <c r="A3040" s="130" t="s">
        <v>6463</v>
      </c>
      <c r="B3040" s="130" t="s">
        <v>6464</v>
      </c>
      <c r="C3040" s="130" t="s">
        <v>6465</v>
      </c>
      <c r="D3040" s="130" t="s">
        <v>12128</v>
      </c>
      <c r="E3040" s="130" t="s">
        <v>18688</v>
      </c>
      <c r="F3040" s="215">
        <v>1.6774316686219551E-2</v>
      </c>
      <c r="G3040" s="132" t="str">
        <f ca="1">IFERROR(_xll.BQL($A3040, "cur_mkt_cap(currency=EUR)")/1000000, " ")</f>
        <v xml:space="preserve"> </v>
      </c>
      <c r="M3040" s="308"/>
      <c r="N3040" s="215">
        <f t="shared" si="122"/>
        <v>1.8170077523187115E-4</v>
      </c>
      <c r="O3040" s="172" t="str">
        <f>IFERROR(IF(VLOOKUP($C3040,'MSCI Database'!$C:$R,2, FALSE)="","",VLOOKUP($C3040,'MSCI Database'!$C:$R,2, FALSE)),"")</f>
        <v>Property &amp; Casualty Insurance</v>
      </c>
      <c r="P3040" s="229" t="str">
        <f>IFERROR(IF(VLOOKUP($C3040,'MSCI Database'!$C:$R,3, FALSE)="","",VLOOKUP($C3040,'MSCI Database'!$C:$R,3, FALSE)),"")</f>
        <v>BB</v>
      </c>
      <c r="Q3040" s="229" t="str">
        <f>IFERROR(IF(VLOOKUP($C3040,'MSCI Database'!$C:$R,4, FALSE)="","",VLOOKUP($C3040,'MSCI Database'!$C:$R,4, FALSE)),"")</f>
        <v>1</v>
      </c>
      <c r="R3040" s="229">
        <f>IFERROR(IF(VLOOKUP($C3040,'MSCI Database'!$C:$R,5, FALSE)="","",VLOOKUP($C3040,'MSCI Database'!$C:$R,5, FALSE)),"")</f>
        <v>4.2</v>
      </c>
      <c r="S3040" s="229">
        <f>IFERROR(IF(VLOOKUP($C3040,'MSCI Database'!$C:$R,6, FALSE)="","",VLOOKUP($C3040,'MSCI Database'!$C:$R,6, FALSE)),"")</f>
        <v>2.4</v>
      </c>
      <c r="T3040" s="229">
        <f>IFERROR(IF(VLOOKUP($C3040,'MSCI Database'!$C:$R,7, FALSE)="","",VLOOKUP($C3040,'MSCI Database'!$C:$R,7, FALSE)),"")</f>
        <v>4.4000000000000004</v>
      </c>
      <c r="U3040" s="229">
        <f>IFERROR(IF(VLOOKUP($C3040,'MSCI Database'!$C:$R,8, FALSE)="","",VLOOKUP($C3040,'MSCI Database'!$C:$R,8, FALSE)),"")</f>
        <v>4.5999999999999996</v>
      </c>
      <c r="V3040" s="229">
        <f>IFERROR(IF(VLOOKUP($C3040,'MSCI Database'!$C:$R,9, FALSE)="","",VLOOKUP($C3040,'MSCI Database'!$C:$R,9, FALSE)),"")</f>
        <v>4.0999999999999996</v>
      </c>
      <c r="W3040" s="215">
        <f t="shared" ca="1" si="123"/>
        <v>0</v>
      </c>
      <c r="X3040" s="276">
        <f>IFERROR(IF(VLOOKUP($C3040,'MSCI Database'!$C:$R,10, FALSE)="","",VLOOKUP($C3040,'MSCI Database'!$C:$R,10, FALSE)),"")</f>
        <v>1429</v>
      </c>
      <c r="Y3040" s="229" t="str">
        <f>IFERROR(IF(VLOOKUP($C3040,'MSCI Database'!$C:$R,11, FALSE)="","",VLOOKUP($C3040,'MSCI Database'!$C:$R,11, FALSE)),"")</f>
        <v>2019</v>
      </c>
      <c r="Z3040" s="229" t="str">
        <f>IFERROR(IF(VLOOKUP($C3040,'MSCI Database'!$C:$R,12, FALSE)="","",VLOOKUP($C3040,'MSCI Database'!$C:$R,12, FALSE)),"")</f>
        <v>E.CSI</v>
      </c>
      <c r="AA3040" s="229" t="str">
        <f>IFERROR(IF(VLOOKUP($C3040,'MSCI Database'!$C:$R,13, FALSE)="","",VLOOKUP($C3040,'MSCI Database'!$C:$R,13, FALSE)),"")</f>
        <v>Enhanced oversight and improvement in talent management programs drive upgrade</v>
      </c>
    </row>
    <row r="3041" spans="1:27" s="130" customFormat="1" ht="15" hidden="1" customHeight="1" outlineLevel="1">
      <c r="A3041" s="130" t="s">
        <v>528</v>
      </c>
      <c r="B3041" s="130" t="s">
        <v>529</v>
      </c>
      <c r="C3041" s="130" t="s">
        <v>530</v>
      </c>
      <c r="D3041" s="130" t="s">
        <v>18679</v>
      </c>
      <c r="E3041" s="130" t="s">
        <v>18707</v>
      </c>
      <c r="F3041" s="215">
        <v>1.278421374182865E-2</v>
      </c>
      <c r="G3041" s="132" t="str">
        <f ca="1">IFERROR(_xll.BQL($A3041, "cur_mkt_cap(currency=EUR)")/1000000, " ")</f>
        <v xml:space="preserve"> </v>
      </c>
      <c r="M3041" s="308"/>
      <c r="N3041" s="215">
        <f t="shared" si="122"/>
        <v>1.3847965261848895E-4</v>
      </c>
      <c r="O3041" s="172" t="str">
        <f>IFERROR(IF(VLOOKUP($C3041,'MSCI Database'!$C:$R,2, FALSE)="","",VLOOKUP($C3041,'MSCI Database'!$C:$R,2, FALSE)),"")</f>
        <v>Oil &amp; Gas Refining, Marketing, Transportation &amp; Storage</v>
      </c>
      <c r="P3041" s="229" t="str">
        <f>IFERROR(IF(VLOOKUP($C3041,'MSCI Database'!$C:$R,3, FALSE)="","",VLOOKUP($C3041,'MSCI Database'!$C:$R,3, FALSE)),"")</f>
        <v>A</v>
      </c>
      <c r="Q3041" s="229" t="str">
        <f>IFERROR(IF(VLOOKUP($C3041,'MSCI Database'!$C:$R,4, FALSE)="","",VLOOKUP($C3041,'MSCI Database'!$C:$R,4, FALSE)),"")</f>
        <v>0</v>
      </c>
      <c r="R3041" s="229">
        <f>IFERROR(IF(VLOOKUP($C3041,'MSCI Database'!$C:$R,5, FALSE)="","",VLOOKUP($C3041,'MSCI Database'!$C:$R,5, FALSE)),"")</f>
        <v>6.9</v>
      </c>
      <c r="S3041" s="229">
        <f>IFERROR(IF(VLOOKUP($C3041,'MSCI Database'!$C:$R,6, FALSE)="","",VLOOKUP($C3041,'MSCI Database'!$C:$R,6, FALSE)),"")</f>
        <v>4.9000000000000004</v>
      </c>
      <c r="T3041" s="229">
        <f>IFERROR(IF(VLOOKUP($C3041,'MSCI Database'!$C:$R,7, FALSE)="","",VLOOKUP($C3041,'MSCI Database'!$C:$R,7, FALSE)),"")</f>
        <v>6.6</v>
      </c>
      <c r="U3041" s="229">
        <f>IFERROR(IF(VLOOKUP($C3041,'MSCI Database'!$C:$R,8, FALSE)="","",VLOOKUP($C3041,'MSCI Database'!$C:$R,8, FALSE)),"")</f>
        <v>6.2</v>
      </c>
      <c r="V3041" s="229">
        <f>IFERROR(IF(VLOOKUP($C3041,'MSCI Database'!$C:$R,9, FALSE)="","",VLOOKUP($C3041,'MSCI Database'!$C:$R,9, FALSE)),"")</f>
        <v>5.6</v>
      </c>
      <c r="W3041" s="215">
        <f t="shared" ca="1" si="123"/>
        <v>0</v>
      </c>
      <c r="X3041" s="276">
        <f>IFERROR(IF(VLOOKUP($C3041,'MSCI Database'!$C:$R,10, FALSE)="","",VLOOKUP($C3041,'MSCI Database'!$C:$R,10, FALSE)),"")</f>
        <v>904207</v>
      </c>
      <c r="Y3041" s="229" t="str">
        <f>IFERROR(IF(VLOOKUP($C3041,'MSCI Database'!$C:$R,11, FALSE)="","",VLOOKUP($C3041,'MSCI Database'!$C:$R,11, FALSE)),"")</f>
        <v>2019</v>
      </c>
      <c r="Z3041" s="229" t="str">
        <f>IFERROR(IF(VLOOKUP($C3041,'MSCI Database'!$C:$R,12, FALSE)="","",VLOOKUP($C3041,'MSCI Database'!$C:$R,12, FALSE)),"")</f>
        <v>Reported</v>
      </c>
      <c r="AA3041" s="229" t="str">
        <f>IFERROR(IF(VLOOKUP($C3041,'MSCI Database'!$C:$R,13, FALSE)="","",VLOOKUP($C3041,'MSCI Database'!$C:$R,13, FALSE)),"")</f>
        <v>Expansion in retail despite unfavorable economic conditions</v>
      </c>
    </row>
    <row r="3042" spans="1:27" s="130" customFormat="1" ht="15" hidden="1" customHeight="1" outlineLevel="1">
      <c r="A3042" s="130" t="s">
        <v>6477</v>
      </c>
      <c r="B3042" s="130" t="s">
        <v>6478</v>
      </c>
      <c r="C3042" s="130" t="s">
        <v>6479</v>
      </c>
      <c r="D3042" s="130" t="s">
        <v>12128</v>
      </c>
      <c r="E3042" s="130" t="s">
        <v>12133</v>
      </c>
      <c r="F3042" s="215">
        <v>1.6714708662040209E-2</v>
      </c>
      <c r="G3042" s="132" t="str">
        <f ca="1">IFERROR(_xll.BQL($A3042, "cur_mkt_cap(currency=EUR)")/1000000, " ")</f>
        <v xml:space="preserve"> </v>
      </c>
      <c r="M3042" s="308"/>
      <c r="N3042" s="215">
        <f t="shared" si="122"/>
        <v>1.8105509622115329E-4</v>
      </c>
      <c r="O3042" s="172" t="str">
        <f>IFERROR(IF(VLOOKUP($C3042,'MSCI Database'!$C:$R,2, FALSE)="","",VLOOKUP($C3042,'MSCI Database'!$C:$R,2, FALSE)),"")</f>
        <v>Health Care Equipment &amp; Supplies</v>
      </c>
      <c r="P3042" s="229" t="str">
        <f>IFERROR(IF(VLOOKUP($C3042,'MSCI Database'!$C:$R,3, FALSE)="","",VLOOKUP($C3042,'MSCI Database'!$C:$R,3, FALSE)),"")</f>
        <v>B</v>
      </c>
      <c r="Q3042" s="229" t="str">
        <f>IFERROR(IF(VLOOKUP($C3042,'MSCI Database'!$C:$R,4, FALSE)="","",VLOOKUP($C3042,'MSCI Database'!$C:$R,4, FALSE)),"")</f>
        <v>-1</v>
      </c>
      <c r="R3042" s="229">
        <f>IFERROR(IF(VLOOKUP($C3042,'MSCI Database'!$C:$R,5, FALSE)="","",VLOOKUP($C3042,'MSCI Database'!$C:$R,5, FALSE)),"")</f>
        <v>2.7</v>
      </c>
      <c r="S3042" s="229">
        <f>IFERROR(IF(VLOOKUP($C3042,'MSCI Database'!$C:$R,6, FALSE)="","",VLOOKUP($C3042,'MSCI Database'!$C:$R,6, FALSE)),"")</f>
        <v>6.4</v>
      </c>
      <c r="T3042" s="229">
        <f>IFERROR(IF(VLOOKUP($C3042,'MSCI Database'!$C:$R,7, FALSE)="","",VLOOKUP($C3042,'MSCI Database'!$C:$R,7, FALSE)),"")</f>
        <v>4.5</v>
      </c>
      <c r="U3042" s="229">
        <f>IFERROR(IF(VLOOKUP($C3042,'MSCI Database'!$C:$R,8, FALSE)="","",VLOOKUP($C3042,'MSCI Database'!$C:$R,8, FALSE)),"")</f>
        <v>3.5</v>
      </c>
      <c r="V3042" s="229">
        <f>IFERROR(IF(VLOOKUP($C3042,'MSCI Database'!$C:$R,9, FALSE)="","",VLOOKUP($C3042,'MSCI Database'!$C:$R,9, FALSE)),"")</f>
        <v>4</v>
      </c>
      <c r="W3042" s="215">
        <f t="shared" ca="1" si="123"/>
        <v>0</v>
      </c>
      <c r="X3042" s="276">
        <f>IFERROR(IF(VLOOKUP($C3042,'MSCI Database'!$C:$R,10, FALSE)="","",VLOOKUP($C3042,'MSCI Database'!$C:$R,10, FALSE)),"")</f>
        <v>58174</v>
      </c>
      <c r="Y3042" s="229" t="str">
        <f>IFERROR(IF(VLOOKUP($C3042,'MSCI Database'!$C:$R,11, FALSE)="","",VLOOKUP($C3042,'MSCI Database'!$C:$R,11, FALSE)),"")</f>
        <v>2019</v>
      </c>
      <c r="Z3042" s="229" t="str">
        <f>IFERROR(IF(VLOOKUP($C3042,'MSCI Database'!$C:$R,12, FALSE)="","",VLOOKUP($C3042,'MSCI Database'!$C:$R,12, FALSE)),"")</f>
        <v>E.Segmt-Moderately High</v>
      </c>
      <c r="AA3042" s="229" t="str">
        <f>IFERROR(IF(VLOOKUP($C3042,'MSCI Database'!$C:$R,13, FALSE)="","",VLOOKUP($C3042,'MSCI Database'!$C:$R,13, FALSE)),"")</f>
        <v>Subpar corporate governance performance, lack of employee-focused initiatives drive downgrade</v>
      </c>
    </row>
    <row r="3043" spans="1:27" s="130" customFormat="1" ht="15" hidden="1" customHeight="1" outlineLevel="1">
      <c r="A3043" s="130" t="s">
        <v>7909</v>
      </c>
      <c r="B3043" s="130" t="s">
        <v>7910</v>
      </c>
      <c r="C3043" s="130" t="s">
        <v>7911</v>
      </c>
      <c r="D3043" s="130" t="s">
        <v>12128</v>
      </c>
      <c r="E3043" s="130" t="s">
        <v>18673</v>
      </c>
      <c r="F3043" s="215">
        <v>1.6675770395185939E-2</v>
      </c>
      <c r="G3043" s="132" t="str">
        <f ca="1">IFERROR(_xll.BQL($A3043, "cur_mkt_cap(currency=EUR)")/1000000, " ")</f>
        <v xml:space="preserve"> </v>
      </c>
      <c r="M3043" s="308"/>
      <c r="N3043" s="215">
        <f t="shared" ca="1" si="122"/>
        <v>1.8063331371841692E-4</v>
      </c>
      <c r="O3043" s="172" t="str">
        <f>IFERROR(IF(VLOOKUP($C3043,'MSCI Database'!$C:$R,2, FALSE)="","",VLOOKUP($C3043,'MSCI Database'!$C:$R,2, FALSE)),"")</f>
        <v>Professional Services</v>
      </c>
      <c r="P3043" s="229" t="str">
        <f>IFERROR(IF(VLOOKUP($C3043,'MSCI Database'!$C:$R,3, FALSE)="","",VLOOKUP($C3043,'MSCI Database'!$C:$R,3, FALSE)),"")</f>
        <v>AA</v>
      </c>
      <c r="Q3043" s="229" t="str">
        <f>IFERROR(IF(VLOOKUP($C3043,'MSCI Database'!$C:$R,4, FALSE)="","",VLOOKUP($C3043,'MSCI Database'!$C:$R,4, FALSE)),"")</f>
        <v>0</v>
      </c>
      <c r="R3043" s="229">
        <f>IFERROR(IF(VLOOKUP($C3043,'MSCI Database'!$C:$R,5, FALSE)="","",VLOOKUP($C3043,'MSCI Database'!$C:$R,5, FALSE)),"")</f>
        <v>8.5</v>
      </c>
      <c r="S3043" s="229">
        <f>IFERROR(IF(VLOOKUP($C3043,'MSCI Database'!$C:$R,6, FALSE)="","",VLOOKUP($C3043,'MSCI Database'!$C:$R,6, FALSE)),"")</f>
        <v>9</v>
      </c>
      <c r="T3043" s="229">
        <f>IFERROR(IF(VLOOKUP($C3043,'MSCI Database'!$C:$R,7, FALSE)="","",VLOOKUP($C3043,'MSCI Database'!$C:$R,7, FALSE)),"")</f>
        <v>6.2</v>
      </c>
      <c r="U3043" s="229">
        <f>IFERROR(IF(VLOOKUP($C3043,'MSCI Database'!$C:$R,8, FALSE)="","",VLOOKUP($C3043,'MSCI Database'!$C:$R,8, FALSE)),"")</f>
        <v>6.3</v>
      </c>
      <c r="V3043" s="229">
        <f>IFERROR(IF(VLOOKUP($C3043,'MSCI Database'!$C:$R,9, FALSE)="","",VLOOKUP($C3043,'MSCI Database'!$C:$R,9, FALSE)),"")</f>
        <v>6.4</v>
      </c>
      <c r="W3043" s="215">
        <f t="shared" ca="1" si="123"/>
        <v>0</v>
      </c>
      <c r="X3043" s="276">
        <f>IFERROR(IF(VLOOKUP($C3043,'MSCI Database'!$C:$R,10, FALSE)="","",VLOOKUP($C3043,'MSCI Database'!$C:$R,10, FALSE)),"")</f>
        <v>18716</v>
      </c>
      <c r="Y3043" s="229" t="str">
        <f>IFERROR(IF(VLOOKUP($C3043,'MSCI Database'!$C:$R,11, FALSE)="","",VLOOKUP($C3043,'MSCI Database'!$C:$R,11, FALSE)),"")</f>
        <v>2019</v>
      </c>
      <c r="Z3043" s="229" t="str">
        <f>IFERROR(IF(VLOOKUP($C3043,'MSCI Database'!$C:$R,12, FALSE)="","",VLOOKUP($C3043,'MSCI Database'!$C:$R,12, FALSE)),"")</f>
        <v>Reported</v>
      </c>
      <c r="AA3043" s="229" t="str">
        <f>IFERROR(IF(VLOOKUP($C3043,'MSCI Database'!$C:$R,13, FALSE)="","",VLOOKUP($C3043,'MSCI Database'!$C:$R,13, FALSE)),"")</f>
        <v>Robust information security framework and strong corporate governance underpin the rating</v>
      </c>
    </row>
    <row r="3044" spans="1:27" s="130" customFormat="1" ht="15" hidden="1" customHeight="1" outlineLevel="1">
      <c r="A3044" s="130" t="s">
        <v>1132</v>
      </c>
      <c r="B3044" s="130" t="s">
        <v>1133</v>
      </c>
      <c r="C3044" s="130" t="s">
        <v>1134</v>
      </c>
      <c r="D3044" s="130" t="s">
        <v>12135</v>
      </c>
      <c r="E3044" s="130" t="s">
        <v>18688</v>
      </c>
      <c r="F3044" s="215">
        <v>1.3267175248899751E-2</v>
      </c>
      <c r="G3044" s="132" t="str">
        <f ca="1">IFERROR(_xll.BQL($A3044, "cur_mkt_cap(currency=EUR)")/1000000, " ")</f>
        <v xml:space="preserve"> </v>
      </c>
      <c r="M3044" s="308"/>
      <c r="N3044" s="215">
        <f t="shared" si="122"/>
        <v>1.4371113130602701E-4</v>
      </c>
      <c r="O3044" s="172" t="str">
        <f>IFERROR(IF(VLOOKUP($C3044,'MSCI Database'!$C:$R,2, FALSE)="","",VLOOKUP($C3044,'MSCI Database'!$C:$R,2, FALSE)),"")</f>
        <v>Diversified Financials</v>
      </c>
      <c r="P3044" s="229" t="str">
        <f>IFERROR(IF(VLOOKUP($C3044,'MSCI Database'!$C:$R,3, FALSE)="","",VLOOKUP($C3044,'MSCI Database'!$C:$R,3, FALSE)),"")</f>
        <v>AA</v>
      </c>
      <c r="Q3044" s="229" t="str">
        <f>IFERROR(IF(VLOOKUP($C3044,'MSCI Database'!$C:$R,4, FALSE)="","",VLOOKUP($C3044,'MSCI Database'!$C:$R,4, FALSE)),"")</f>
        <v>1</v>
      </c>
      <c r="R3044" s="229">
        <f>IFERROR(IF(VLOOKUP($C3044,'MSCI Database'!$C:$R,5, FALSE)="","",VLOOKUP($C3044,'MSCI Database'!$C:$R,5, FALSE)),"")</f>
        <v>7.6</v>
      </c>
      <c r="S3044" s="229">
        <f>IFERROR(IF(VLOOKUP($C3044,'MSCI Database'!$C:$R,6, FALSE)="","",VLOOKUP($C3044,'MSCI Database'!$C:$R,6, FALSE)),"")</f>
        <v>6.7</v>
      </c>
      <c r="T3044" s="229">
        <f>IFERROR(IF(VLOOKUP($C3044,'MSCI Database'!$C:$R,7, FALSE)="","",VLOOKUP($C3044,'MSCI Database'!$C:$R,7, FALSE)),"")</f>
        <v>2.1</v>
      </c>
      <c r="U3044" s="229">
        <f>IFERROR(IF(VLOOKUP($C3044,'MSCI Database'!$C:$R,8, FALSE)="","",VLOOKUP($C3044,'MSCI Database'!$C:$R,8, FALSE)),"")</f>
        <v>7.8</v>
      </c>
      <c r="V3044" s="229">
        <f>IFERROR(IF(VLOOKUP($C3044,'MSCI Database'!$C:$R,9, FALSE)="","",VLOOKUP($C3044,'MSCI Database'!$C:$R,9, FALSE)),"")</f>
        <v>5.8</v>
      </c>
      <c r="W3044" s="215">
        <f t="shared" ca="1" si="123"/>
        <v>0</v>
      </c>
      <c r="X3044" s="276">
        <f>IFERROR(IF(VLOOKUP($C3044,'MSCI Database'!$C:$R,10, FALSE)="","",VLOOKUP($C3044,'MSCI Database'!$C:$R,10, FALSE)),"")</f>
        <v>6630</v>
      </c>
      <c r="Y3044" s="229" t="str">
        <f>IFERROR(IF(VLOOKUP($C3044,'MSCI Database'!$C:$R,11, FALSE)="","",VLOOKUP($C3044,'MSCI Database'!$C:$R,11, FALSE)),"")</f>
        <v>2019</v>
      </c>
      <c r="Z3044" s="229" t="str">
        <f>IFERROR(IF(VLOOKUP($C3044,'MSCI Database'!$C:$R,12, FALSE)="","",VLOOKUP($C3044,'MSCI Database'!$C:$R,12, FALSE)),"")</f>
        <v>E.Segmt-Moderately High</v>
      </c>
      <c r="AA3044" s="229" t="str">
        <f>IFERROR(IF(VLOOKUP($C3044,'MSCI Database'!$C:$R,13, FALSE)="","",VLOOKUP($C3044,'MSCI Database'!$C:$R,13, FALSE)),"")</f>
        <v>Improved corporate governance practices drive upgrade</v>
      </c>
    </row>
    <row r="3045" spans="1:27" s="130" customFormat="1" ht="15" hidden="1" customHeight="1" outlineLevel="1">
      <c r="A3045" s="130" t="s">
        <v>3181</v>
      </c>
      <c r="B3045" s="130" t="s">
        <v>3182</v>
      </c>
      <c r="C3045" s="130" t="s">
        <v>3183</v>
      </c>
      <c r="D3045" s="130" t="s">
        <v>12155</v>
      </c>
      <c r="E3045" s="130" t="s">
        <v>18673</v>
      </c>
      <c r="F3045" s="215">
        <v>1.9748771011008651E-2</v>
      </c>
      <c r="G3045" s="132" t="str">
        <f ca="1">IFERROR(_xll.BQL($A3045, "cur_mkt_cap(currency=EUR)")/1000000, " ")</f>
        <v xml:space="preserve"> </v>
      </c>
      <c r="M3045" s="308"/>
      <c r="N3045" s="215">
        <f t="shared" si="122"/>
        <v>2.1392030863021048E-4</v>
      </c>
      <c r="O3045" s="172" t="str">
        <f>IFERROR(IF(VLOOKUP($C3045,'MSCI Database'!$C:$R,2, FALSE)="","",VLOOKUP($C3045,'MSCI Database'!$C:$R,2, FALSE)),"")</f>
        <v>Transportation Infrastructure</v>
      </c>
      <c r="P3045" s="229" t="str">
        <f>IFERROR(IF(VLOOKUP($C3045,'MSCI Database'!$C:$R,3, FALSE)="","",VLOOKUP($C3045,'MSCI Database'!$C:$R,3, FALSE)),"")</f>
        <v>BB</v>
      </c>
      <c r="Q3045" s="229" t="str">
        <f>IFERROR(IF(VLOOKUP($C3045,'MSCI Database'!$C:$R,4, FALSE)="","",VLOOKUP($C3045,'MSCI Database'!$C:$R,4, FALSE)),"")</f>
        <v>0</v>
      </c>
      <c r="R3045" s="229">
        <f>IFERROR(IF(VLOOKUP($C3045,'MSCI Database'!$C:$R,5, FALSE)="","",VLOOKUP($C3045,'MSCI Database'!$C:$R,5, FALSE)),"")</f>
        <v>3.3</v>
      </c>
      <c r="S3045" s="229">
        <f>IFERROR(IF(VLOOKUP($C3045,'MSCI Database'!$C:$R,6, FALSE)="","",VLOOKUP($C3045,'MSCI Database'!$C:$R,6, FALSE)),"")</f>
        <v>7.8</v>
      </c>
      <c r="T3045" s="229">
        <f>IFERROR(IF(VLOOKUP($C3045,'MSCI Database'!$C:$R,7, FALSE)="","",VLOOKUP($C3045,'MSCI Database'!$C:$R,7, FALSE)),"")</f>
        <v>5.2</v>
      </c>
      <c r="U3045" s="229">
        <f>IFERROR(IF(VLOOKUP($C3045,'MSCI Database'!$C:$R,8, FALSE)="","",VLOOKUP($C3045,'MSCI Database'!$C:$R,8, FALSE)),"")</f>
        <v>3.8</v>
      </c>
      <c r="V3045" s="229">
        <f>IFERROR(IF(VLOOKUP($C3045,'MSCI Database'!$C:$R,9, FALSE)="","",VLOOKUP($C3045,'MSCI Database'!$C:$R,9, FALSE)),"")</f>
        <v>5.0999999999999996</v>
      </c>
      <c r="W3045" s="215">
        <f t="shared" ca="1" si="123"/>
        <v>0</v>
      </c>
      <c r="X3045" s="276">
        <f>IFERROR(IF(VLOOKUP($C3045,'MSCI Database'!$C:$R,10, FALSE)="","",VLOOKUP($C3045,'MSCI Database'!$C:$R,10, FALSE)),"")</f>
        <v>355988</v>
      </c>
      <c r="Y3045" s="229" t="str">
        <f>IFERROR(IF(VLOOKUP($C3045,'MSCI Database'!$C:$R,11, FALSE)="","",VLOOKUP($C3045,'MSCI Database'!$C:$R,11, FALSE)),"")</f>
        <v>2019</v>
      </c>
      <c r="Z3045" s="229" t="str">
        <f>IFERROR(IF(VLOOKUP($C3045,'MSCI Database'!$C:$R,12, FALSE)="","",VLOOKUP($C3045,'MSCI Database'!$C:$R,12, FALSE)),"")</f>
        <v>Reported</v>
      </c>
      <c r="AA3045" s="229" t="str">
        <f>IFERROR(IF(VLOOKUP($C3045,'MSCI Database'!$C:$R,13, FALSE)="","",VLOOKUP($C3045,'MSCI Database'!$C:$R,13, FALSE)),"")</f>
        <v>Regulatory and liability risks persist in the aftermath of the Genoa incident</v>
      </c>
    </row>
    <row r="3046" spans="1:27" s="130" customFormat="1" ht="15" hidden="1" customHeight="1" outlineLevel="1">
      <c r="A3046" s="130" t="s">
        <v>2506</v>
      </c>
      <c r="B3046" s="130" t="s">
        <v>2507</v>
      </c>
      <c r="C3046" s="130" t="s">
        <v>2508</v>
      </c>
      <c r="D3046" s="130" t="s">
        <v>18686</v>
      </c>
      <c r="E3046" s="130" t="s">
        <v>18682</v>
      </c>
      <c r="F3046" s="215">
        <v>2.2875622561008242E-2</v>
      </c>
      <c r="G3046" s="132" t="str">
        <f ca="1">IFERROR(_xll.BQL($A3046, "cur_mkt_cap(currency=EUR)")/1000000, " ")</f>
        <v xml:space="preserve"> </v>
      </c>
      <c r="M3046" s="308"/>
      <c r="N3046" s="215">
        <f t="shared" si="122"/>
        <v>2.4779062128125584E-4</v>
      </c>
      <c r="O3046" s="172" t="str">
        <f>IFERROR(IF(VLOOKUP($C3046,'MSCI Database'!$C:$R,2, FALSE)="","",VLOOKUP($C3046,'MSCI Database'!$C:$R,2, FALSE)),"")</f>
        <v>Textiles, Apparel &amp; Luxury Goods</v>
      </c>
      <c r="P3046" s="229" t="str">
        <f>IFERROR(IF(VLOOKUP($C3046,'MSCI Database'!$C:$R,3, FALSE)="","",VLOOKUP($C3046,'MSCI Database'!$C:$R,3, FALSE)),"")</f>
        <v>AAA</v>
      </c>
      <c r="Q3046" s="229" t="str">
        <f>IFERROR(IF(VLOOKUP($C3046,'MSCI Database'!$C:$R,4, FALSE)="","",VLOOKUP($C3046,'MSCI Database'!$C:$R,4, FALSE)),"")</f>
        <v>0</v>
      </c>
      <c r="R3046" s="229">
        <f>IFERROR(IF(VLOOKUP($C3046,'MSCI Database'!$C:$R,5, FALSE)="","",VLOOKUP($C3046,'MSCI Database'!$C:$R,5, FALSE)),"")</f>
        <v>10</v>
      </c>
      <c r="S3046" s="229">
        <f>IFERROR(IF(VLOOKUP($C3046,'MSCI Database'!$C:$R,6, FALSE)="","",VLOOKUP($C3046,'MSCI Database'!$C:$R,6, FALSE)),"")</f>
        <v>7.5</v>
      </c>
      <c r="T3046" s="229">
        <f>IFERROR(IF(VLOOKUP($C3046,'MSCI Database'!$C:$R,7, FALSE)="","",VLOOKUP($C3046,'MSCI Database'!$C:$R,7, FALSE)),"")</f>
        <v>6.9</v>
      </c>
      <c r="U3046" s="229">
        <f>IFERROR(IF(VLOOKUP($C3046,'MSCI Database'!$C:$R,8, FALSE)="","",VLOOKUP($C3046,'MSCI Database'!$C:$R,8, FALSE)),"")</f>
        <v>6.6</v>
      </c>
      <c r="V3046" s="229">
        <f>IFERROR(IF(VLOOKUP($C3046,'MSCI Database'!$C:$R,9, FALSE)="","",VLOOKUP($C3046,'MSCI Database'!$C:$R,9, FALSE)),"")</f>
        <v>6.9</v>
      </c>
      <c r="W3046" s="215">
        <f t="shared" ca="1" si="123"/>
        <v>0</v>
      </c>
      <c r="X3046" s="276">
        <f>IFERROR(IF(VLOOKUP($C3046,'MSCI Database'!$C:$R,10, FALSE)="","",VLOOKUP($C3046,'MSCI Database'!$C:$R,10, FALSE)),"")</f>
        <v>25702</v>
      </c>
      <c r="Y3046" s="229" t="str">
        <f>IFERROR(IF(VLOOKUP($C3046,'MSCI Database'!$C:$R,11, FALSE)="","",VLOOKUP($C3046,'MSCI Database'!$C:$R,11, FALSE)),"")</f>
        <v>2019</v>
      </c>
      <c r="Z3046" s="229" t="str">
        <f>IFERROR(IF(VLOOKUP($C3046,'MSCI Database'!$C:$R,12, FALSE)="","",VLOOKUP($C3046,'MSCI Database'!$C:$R,12, FALSE)),"")</f>
        <v>Reported</v>
      </c>
      <c r="AA3046" s="229" t="str">
        <f>IFERROR(IF(VLOOKUP($C3046,'MSCI Database'!$C:$R,13, FALSE)="","",VLOOKUP($C3046,'MSCI Database'!$C:$R,13, FALSE)),"")</f>
        <v>Strong ESG programs help maintain industry leadership position</v>
      </c>
    </row>
    <row r="3047" spans="1:27" s="130" customFormat="1" ht="15" hidden="1" customHeight="1" outlineLevel="1">
      <c r="A3047" s="130" t="s">
        <v>399</v>
      </c>
      <c r="B3047" s="130" t="s">
        <v>400</v>
      </c>
      <c r="C3047" s="130" t="s">
        <v>401</v>
      </c>
      <c r="D3047" s="130" t="s">
        <v>18679</v>
      </c>
      <c r="E3047" s="130" t="s">
        <v>18688</v>
      </c>
      <c r="F3047" s="215">
        <v>1.25266761666977E-2</v>
      </c>
      <c r="G3047" s="132" t="str">
        <f ca="1">IFERROR(_xll.BQL($A3047, "cur_mkt_cap(currency=EUR)")/1000000, " ")</f>
        <v xml:space="preserve"> </v>
      </c>
      <c r="M3047" s="308"/>
      <c r="N3047" s="215">
        <f t="shared" ca="1" si="122"/>
        <v>1.3568998446520598E-4</v>
      </c>
      <c r="O3047" s="172" t="str">
        <f>IFERROR(IF(VLOOKUP($C3047,'MSCI Database'!$C:$R,2, FALSE)="","",VLOOKUP($C3047,'MSCI Database'!$C:$R,2, FALSE)),"")</f>
        <v>Property &amp; Casualty Insurance</v>
      </c>
      <c r="P3047" s="229" t="str">
        <f>IFERROR(IF(VLOOKUP($C3047,'MSCI Database'!$C:$R,3, FALSE)="","",VLOOKUP($C3047,'MSCI Database'!$C:$R,3, FALSE)),"")</f>
        <v>AA</v>
      </c>
      <c r="Q3047" s="229" t="str">
        <f>IFERROR(IF(VLOOKUP($C3047,'MSCI Database'!$C:$R,4, FALSE)="","",VLOOKUP($C3047,'MSCI Database'!$C:$R,4, FALSE)),"")</f>
        <v>0</v>
      </c>
      <c r="R3047" s="229">
        <f>IFERROR(IF(VLOOKUP($C3047,'MSCI Database'!$C:$R,5, FALSE)="","",VLOOKUP($C3047,'MSCI Database'!$C:$R,5, FALSE)),"")</f>
        <v>8.3000000000000007</v>
      </c>
      <c r="S3047" s="229">
        <f>IFERROR(IF(VLOOKUP($C3047,'MSCI Database'!$C:$R,6, FALSE)="","",VLOOKUP($C3047,'MSCI Database'!$C:$R,6, FALSE)),"")</f>
        <v>5.4</v>
      </c>
      <c r="T3047" s="229">
        <f>IFERROR(IF(VLOOKUP($C3047,'MSCI Database'!$C:$R,7, FALSE)="","",VLOOKUP($C3047,'MSCI Database'!$C:$R,7, FALSE)),"")</f>
        <v>4.7</v>
      </c>
      <c r="U3047" s="229">
        <f>IFERROR(IF(VLOOKUP($C3047,'MSCI Database'!$C:$R,8, FALSE)="","",VLOOKUP($C3047,'MSCI Database'!$C:$R,8, FALSE)),"")</f>
        <v>6.7</v>
      </c>
      <c r="V3047" s="229">
        <f>IFERROR(IF(VLOOKUP($C3047,'MSCI Database'!$C:$R,9, FALSE)="","",VLOOKUP($C3047,'MSCI Database'!$C:$R,9, FALSE)),"")</f>
        <v>5.5</v>
      </c>
      <c r="W3047" s="215">
        <f t="shared" ca="1" si="123"/>
        <v>0</v>
      </c>
      <c r="X3047" s="276">
        <f>IFERROR(IF(VLOOKUP($C3047,'MSCI Database'!$C:$R,10, FALSE)="","",VLOOKUP($C3047,'MSCI Database'!$C:$R,10, FALSE)),"")</f>
        <v>21278</v>
      </c>
      <c r="Y3047" s="229" t="str">
        <f>IFERROR(IF(VLOOKUP($C3047,'MSCI Database'!$C:$R,11, FALSE)="","",VLOOKUP($C3047,'MSCI Database'!$C:$R,11, FALSE)),"")</f>
        <v>2020</v>
      </c>
      <c r="Z3047" s="229" t="str">
        <f>IFERROR(IF(VLOOKUP($C3047,'MSCI Database'!$C:$R,12, FALSE)="","",VLOOKUP($C3047,'MSCI Database'!$C:$R,12, FALSE)),"")</f>
        <v>Reported</v>
      </c>
      <c r="AA3047" s="229" t="str">
        <f>IFERROR(IF(VLOOKUP($C3047,'MSCI Database'!$C:$R,13, FALSE)="","",VLOOKUP($C3047,'MSCI Database'!$C:$R,13, FALSE)),"")</f>
        <v>Leads peers in corporate governance and ESG integration in underwriting</v>
      </c>
    </row>
    <row r="3048" spans="1:27" s="130" customFormat="1" ht="15" hidden="1" customHeight="1" outlineLevel="1">
      <c r="A3048" s="130" t="s">
        <v>499</v>
      </c>
      <c r="B3048" s="130" t="s">
        <v>500</v>
      </c>
      <c r="C3048" s="130" t="s">
        <v>501</v>
      </c>
      <c r="D3048" s="130" t="s">
        <v>18679</v>
      </c>
      <c r="E3048" s="130" t="s">
        <v>18674</v>
      </c>
      <c r="F3048" s="215">
        <v>1.2594930370001631E-2</v>
      </c>
      <c r="G3048" s="132" t="str">
        <f ca="1">IFERROR(_xll.BQL($A3048, "cur_mkt_cap(currency=EUR)")/1000000, " ")</f>
        <v xml:space="preserve"> </v>
      </c>
      <c r="M3048" s="308"/>
      <c r="N3048" s="215">
        <f t="shared" si="122"/>
        <v>1.3642931959790598E-4</v>
      </c>
      <c r="O3048" s="172" t="str">
        <f>IFERROR(IF(VLOOKUP($C3048,'MSCI Database'!$C:$R,2, FALSE)="","",VLOOKUP($C3048,'MSCI Database'!$C:$R,2, FALSE)),"")</f>
        <v>Beverages</v>
      </c>
      <c r="P3048" s="229" t="str">
        <f>IFERROR(IF(VLOOKUP($C3048,'MSCI Database'!$C:$R,3, FALSE)="","",VLOOKUP($C3048,'MSCI Database'!$C:$R,3, FALSE)),"")</f>
        <v>A</v>
      </c>
      <c r="Q3048" s="229" t="str">
        <f>IFERROR(IF(VLOOKUP($C3048,'MSCI Database'!$C:$R,4, FALSE)="","",VLOOKUP($C3048,'MSCI Database'!$C:$R,4, FALSE)),"")</f>
        <v>0</v>
      </c>
      <c r="R3048" s="229">
        <f>IFERROR(IF(VLOOKUP($C3048,'MSCI Database'!$C:$R,5, FALSE)="","",VLOOKUP($C3048,'MSCI Database'!$C:$R,5, FALSE)),"")</f>
        <v>7</v>
      </c>
      <c r="S3048" s="229">
        <f>IFERROR(IF(VLOOKUP($C3048,'MSCI Database'!$C:$R,6, FALSE)="","",VLOOKUP($C3048,'MSCI Database'!$C:$R,6, FALSE)),"")</f>
        <v>2</v>
      </c>
      <c r="T3048" s="229">
        <f>IFERROR(IF(VLOOKUP($C3048,'MSCI Database'!$C:$R,7, FALSE)="","",VLOOKUP($C3048,'MSCI Database'!$C:$R,7, FALSE)),"")</f>
        <v>7.6</v>
      </c>
      <c r="U3048" s="229">
        <f>IFERROR(IF(VLOOKUP($C3048,'MSCI Database'!$C:$R,8, FALSE)="","",VLOOKUP($C3048,'MSCI Database'!$C:$R,8, FALSE)),"")</f>
        <v>8.1</v>
      </c>
      <c r="V3048" s="229">
        <f>IFERROR(IF(VLOOKUP($C3048,'MSCI Database'!$C:$R,9, FALSE)="","",VLOOKUP($C3048,'MSCI Database'!$C:$R,9, FALSE)),"")</f>
        <v>5.6</v>
      </c>
      <c r="W3048" s="215">
        <f t="shared" ca="1" si="123"/>
        <v>0</v>
      </c>
      <c r="X3048" s="276">
        <f>IFERROR(IF(VLOOKUP($C3048,'MSCI Database'!$C:$R,10, FALSE)="","",VLOOKUP($C3048,'MSCI Database'!$C:$R,10, FALSE)),"")</f>
        <v>47600</v>
      </c>
      <c r="Y3048" s="229" t="str">
        <f>IFERROR(IF(VLOOKUP($C3048,'MSCI Database'!$C:$R,11, FALSE)="","",VLOOKUP($C3048,'MSCI Database'!$C:$R,11, FALSE)),"")</f>
        <v>2019</v>
      </c>
      <c r="Z3048" s="229" t="str">
        <f>IFERROR(IF(VLOOKUP($C3048,'MSCI Database'!$C:$R,12, FALSE)="","",VLOOKUP($C3048,'MSCI Database'!$C:$R,12, FALSE)),"")</f>
        <v>Reported</v>
      </c>
      <c r="AA3048" s="229" t="str">
        <f>IFERROR(IF(VLOOKUP($C3048,'MSCI Database'!$C:$R,13, FALSE)="","",VLOOKUP($C3048,'MSCI Database'!$C:$R,13, FALSE)),"")</f>
        <v>Robust responsible drinking efforts, but water mitigation strategy lags those of peers</v>
      </c>
    </row>
    <row r="3049" spans="1:27" s="130" customFormat="1" ht="15" hidden="1" customHeight="1" outlineLevel="1">
      <c r="A3049" s="130" t="s">
        <v>5246</v>
      </c>
      <c r="B3049" s="130" t="s">
        <v>5247</v>
      </c>
      <c r="C3049" s="130" t="s">
        <v>5248</v>
      </c>
      <c r="D3049" s="130" t="s">
        <v>18683</v>
      </c>
      <c r="E3049" s="130" t="s">
        <v>18689</v>
      </c>
      <c r="F3049" s="215">
        <v>1.9068238453095999E-2</v>
      </c>
      <c r="G3049" s="132" t="str">
        <f ca="1">IFERROR(_xll.BQL($A3049, "cur_mkt_cap(currency=EUR)")/1000000, " ")</f>
        <v xml:space="preserve"> </v>
      </c>
      <c r="M3049" s="308"/>
      <c r="N3049" s="215">
        <f t="shared" si="122"/>
        <v>2.0654872410272621E-4</v>
      </c>
      <c r="O3049" s="172" t="str">
        <f>IFERROR(IF(VLOOKUP($C3049,'MSCI Database'!$C:$R,2, FALSE)="","",VLOOKUP($C3049,'MSCI Database'!$C:$R,2, FALSE)),"")</f>
        <v>Semiconductors &amp; Semiconductor Equipment</v>
      </c>
      <c r="P3049" s="229" t="str">
        <f>IFERROR(IF(VLOOKUP($C3049,'MSCI Database'!$C:$R,3, FALSE)="","",VLOOKUP($C3049,'MSCI Database'!$C:$R,3, FALSE)),"")</f>
        <v>A</v>
      </c>
      <c r="Q3049" s="229" t="str">
        <f>IFERROR(IF(VLOOKUP($C3049,'MSCI Database'!$C:$R,4, FALSE)="","",VLOOKUP($C3049,'MSCI Database'!$C:$R,4, FALSE)),"")</f>
        <v>0</v>
      </c>
      <c r="R3049" s="229">
        <f>IFERROR(IF(VLOOKUP($C3049,'MSCI Database'!$C:$R,5, FALSE)="","",VLOOKUP($C3049,'MSCI Database'!$C:$R,5, FALSE)),"")</f>
        <v>6.5</v>
      </c>
      <c r="S3049" s="229">
        <f>IFERROR(IF(VLOOKUP($C3049,'MSCI Database'!$C:$R,6, FALSE)="","",VLOOKUP($C3049,'MSCI Database'!$C:$R,6, FALSE)),"")</f>
        <v>3.3</v>
      </c>
      <c r="T3049" s="229">
        <f>IFERROR(IF(VLOOKUP($C3049,'MSCI Database'!$C:$R,7, FALSE)="","",VLOOKUP($C3049,'MSCI Database'!$C:$R,7, FALSE)),"")</f>
        <v>7.4</v>
      </c>
      <c r="U3049" s="229">
        <f>IFERROR(IF(VLOOKUP($C3049,'MSCI Database'!$C:$R,8, FALSE)="","",VLOOKUP($C3049,'MSCI Database'!$C:$R,8, FALSE)),"")</f>
        <v>5.4</v>
      </c>
      <c r="V3049" s="229">
        <f>IFERROR(IF(VLOOKUP($C3049,'MSCI Database'!$C:$R,9, FALSE)="","",VLOOKUP($C3049,'MSCI Database'!$C:$R,9, FALSE)),"")</f>
        <v>5.7</v>
      </c>
      <c r="W3049" s="215">
        <f t="shared" ca="1" si="123"/>
        <v>0</v>
      </c>
      <c r="X3049" s="276">
        <f>IFERROR(IF(VLOOKUP($C3049,'MSCI Database'!$C:$R,10, FALSE)="","",VLOOKUP($C3049,'MSCI Database'!$C:$R,10, FALSE)),"")</f>
        <v>24590</v>
      </c>
      <c r="Y3049" s="229" t="str">
        <f>IFERROR(IF(VLOOKUP($C3049,'MSCI Database'!$C:$R,11, FALSE)="","",VLOOKUP($C3049,'MSCI Database'!$C:$R,11, FALSE)),"")</f>
        <v>2019</v>
      </c>
      <c r="Z3049" s="229" t="str">
        <f>IFERROR(IF(VLOOKUP($C3049,'MSCI Database'!$C:$R,12, FALSE)="","",VLOOKUP($C3049,'MSCI Database'!$C:$R,12, FALSE)),"")</f>
        <v>Reported</v>
      </c>
      <c r="AA3049" s="229" t="str">
        <f>IFERROR(IF(VLOOKUP($C3049,'MSCI Database'!$C:$R,13, FALSE)="","",VLOOKUP($C3049,'MSCI Database'!$C:$R,13, FALSE)),"")</f>
        <v/>
      </c>
    </row>
    <row r="3050" spans="1:27" s="130" customFormat="1" ht="15" hidden="1" customHeight="1" outlineLevel="1">
      <c r="A3050" s="130" t="s">
        <v>2666</v>
      </c>
      <c r="B3050" s="130" t="s">
        <v>2667</v>
      </c>
      <c r="C3050" s="130" t="s">
        <v>2668</v>
      </c>
      <c r="D3050" s="130" t="s">
        <v>18686</v>
      </c>
      <c r="E3050" s="130" t="s">
        <v>18688</v>
      </c>
      <c r="F3050" s="215">
        <v>2.2785095425377318E-2</v>
      </c>
      <c r="G3050" s="132" t="str">
        <f ca="1">IFERROR(_xll.BQL($A3050, "cur_mkt_cap(currency=EUR)")/1000000, " ")</f>
        <v xml:space="preserve"> </v>
      </c>
      <c r="M3050" s="308"/>
      <c r="N3050" s="215">
        <f t="shared" si="122"/>
        <v>2.4681002391736009E-4</v>
      </c>
      <c r="O3050" s="172" t="str">
        <f>IFERROR(IF(VLOOKUP($C3050,'MSCI Database'!$C:$R,2, FALSE)="","",VLOOKUP($C3050,'MSCI Database'!$C:$R,2, FALSE)),"")</f>
        <v>Property &amp; Casualty Insurance</v>
      </c>
      <c r="P3050" s="229" t="str">
        <f>IFERROR(IF(VLOOKUP($C3050,'MSCI Database'!$C:$R,3, FALSE)="","",VLOOKUP($C3050,'MSCI Database'!$C:$R,3, FALSE)),"")</f>
        <v>AA</v>
      </c>
      <c r="Q3050" s="229" t="str">
        <f>IFERROR(IF(VLOOKUP($C3050,'MSCI Database'!$C:$R,4, FALSE)="","",VLOOKUP($C3050,'MSCI Database'!$C:$R,4, FALSE)),"")</f>
        <v>1</v>
      </c>
      <c r="R3050" s="229">
        <f>IFERROR(IF(VLOOKUP($C3050,'MSCI Database'!$C:$R,5, FALSE)="","",VLOOKUP($C3050,'MSCI Database'!$C:$R,5, FALSE)),"")</f>
        <v>8.3000000000000007</v>
      </c>
      <c r="S3050" s="229">
        <f>IFERROR(IF(VLOOKUP($C3050,'MSCI Database'!$C:$R,6, FALSE)="","",VLOOKUP($C3050,'MSCI Database'!$C:$R,6, FALSE)),"")</f>
        <v>6</v>
      </c>
      <c r="T3050" s="229">
        <f>IFERROR(IF(VLOOKUP($C3050,'MSCI Database'!$C:$R,7, FALSE)="","",VLOOKUP($C3050,'MSCI Database'!$C:$R,7, FALSE)),"")</f>
        <v>4.5</v>
      </c>
      <c r="U3050" s="229">
        <f>IFERROR(IF(VLOOKUP($C3050,'MSCI Database'!$C:$R,8, FALSE)="","",VLOOKUP($C3050,'MSCI Database'!$C:$R,8, FALSE)),"")</f>
        <v>6.7</v>
      </c>
      <c r="V3050" s="229">
        <f>IFERROR(IF(VLOOKUP($C3050,'MSCI Database'!$C:$R,9, FALSE)="","",VLOOKUP($C3050,'MSCI Database'!$C:$R,9, FALSE)),"")</f>
        <v>5.5</v>
      </c>
      <c r="W3050" s="215">
        <f t="shared" ca="1" si="123"/>
        <v>0</v>
      </c>
      <c r="X3050" s="276">
        <f>IFERROR(IF(VLOOKUP($C3050,'MSCI Database'!$C:$R,10, FALSE)="","",VLOOKUP($C3050,'MSCI Database'!$C:$R,10, FALSE)),"")</f>
        <v>10298</v>
      </c>
      <c r="Y3050" s="229" t="str">
        <f>IFERROR(IF(VLOOKUP($C3050,'MSCI Database'!$C:$R,11, FALSE)="","",VLOOKUP($C3050,'MSCI Database'!$C:$R,11, FALSE)),"")</f>
        <v>2019</v>
      </c>
      <c r="Z3050" s="229" t="str">
        <f>IFERROR(IF(VLOOKUP($C3050,'MSCI Database'!$C:$R,12, FALSE)="","",VLOOKUP($C3050,'MSCI Database'!$C:$R,12, FALSE)),"")</f>
        <v>Reported</v>
      </c>
      <c r="AA3050" s="229" t="str">
        <f>IFERROR(IF(VLOOKUP($C3050,'MSCI Database'!$C:$R,13, FALSE)="","",VLOOKUP($C3050,'MSCI Database'!$C:$R,13, FALSE)),"")</f>
        <v>Best practices in data privacy; ESG integration in investment operations</v>
      </c>
    </row>
    <row r="3051" spans="1:27" s="130" customFormat="1" ht="15" hidden="1" customHeight="1" outlineLevel="1">
      <c r="A3051" s="130" t="s">
        <v>1835</v>
      </c>
      <c r="B3051" s="130" t="s">
        <v>1836</v>
      </c>
      <c r="C3051" s="130" t="s">
        <v>1837</v>
      </c>
      <c r="D3051" s="130" t="s">
        <v>12129</v>
      </c>
      <c r="E3051" s="130" t="s">
        <v>18673</v>
      </c>
      <c r="F3051" s="215">
        <v>1.9049130162916879E-2</v>
      </c>
      <c r="G3051" s="132" t="str">
        <f ca="1">IFERROR(_xll.BQL($A3051, "cur_mkt_cap(currency=EUR)")/1000000, " ")</f>
        <v xml:space="preserve"> </v>
      </c>
      <c r="M3051" s="308"/>
      <c r="N3051" s="215">
        <f t="shared" si="122"/>
        <v>2.0634174153503964E-4</v>
      </c>
      <c r="O3051" s="172" t="str">
        <f>IFERROR(IF(VLOOKUP($C3051,'MSCI Database'!$C:$R,2, FALSE)="","",VLOOKUP($C3051,'MSCI Database'!$C:$R,2, FALSE)),"")</f>
        <v>Construction &amp; Engineering</v>
      </c>
      <c r="P3051" s="229" t="str">
        <f>IFERROR(IF(VLOOKUP($C3051,'MSCI Database'!$C:$R,3, FALSE)="","",VLOOKUP($C3051,'MSCI Database'!$C:$R,3, FALSE)),"")</f>
        <v>AA</v>
      </c>
      <c r="Q3051" s="229" t="str">
        <f>IFERROR(IF(VLOOKUP($C3051,'MSCI Database'!$C:$R,4, FALSE)="","",VLOOKUP($C3051,'MSCI Database'!$C:$R,4, FALSE)),"")</f>
        <v>0</v>
      </c>
      <c r="R3051" s="229">
        <f>IFERROR(IF(VLOOKUP($C3051,'MSCI Database'!$C:$R,5, FALSE)="","",VLOOKUP($C3051,'MSCI Database'!$C:$R,5, FALSE)),"")</f>
        <v>7.2</v>
      </c>
      <c r="S3051" s="229">
        <f>IFERROR(IF(VLOOKUP($C3051,'MSCI Database'!$C:$R,6, FALSE)="","",VLOOKUP($C3051,'MSCI Database'!$C:$R,6, FALSE)),"")</f>
        <v>6.8</v>
      </c>
      <c r="T3051" s="229">
        <f>IFERROR(IF(VLOOKUP($C3051,'MSCI Database'!$C:$R,7, FALSE)="","",VLOOKUP($C3051,'MSCI Database'!$C:$R,7, FALSE)),"")</f>
        <v>7.3</v>
      </c>
      <c r="U3051" s="229">
        <f>IFERROR(IF(VLOOKUP($C3051,'MSCI Database'!$C:$R,8, FALSE)="","",VLOOKUP($C3051,'MSCI Database'!$C:$R,8, FALSE)),"")</f>
        <v>4.5999999999999996</v>
      </c>
      <c r="V3051" s="229">
        <f>IFERROR(IF(VLOOKUP($C3051,'MSCI Database'!$C:$R,9, FALSE)="","",VLOOKUP($C3051,'MSCI Database'!$C:$R,9, FALSE)),"")</f>
        <v>5.6</v>
      </c>
      <c r="W3051" s="215">
        <f t="shared" ca="1" si="123"/>
        <v>0</v>
      </c>
      <c r="X3051" s="276">
        <f>IFERROR(IF(VLOOKUP($C3051,'MSCI Database'!$C:$R,10, FALSE)="","",VLOOKUP($C3051,'MSCI Database'!$C:$R,10, FALSE)),"")</f>
        <v>3034740</v>
      </c>
      <c r="Y3051" s="229" t="str">
        <f>IFERROR(IF(VLOOKUP($C3051,'MSCI Database'!$C:$R,11, FALSE)="","",VLOOKUP($C3051,'MSCI Database'!$C:$R,11, FALSE)),"")</f>
        <v>2019</v>
      </c>
      <c r="Z3051" s="229" t="str">
        <f>IFERROR(IF(VLOOKUP($C3051,'MSCI Database'!$C:$R,12, FALSE)="","",VLOOKUP($C3051,'MSCI Database'!$C:$R,12, FALSE)),"")</f>
        <v>Reported</v>
      </c>
      <c r="AA3051" s="229" t="str">
        <f>IFERROR(IF(VLOOKUP($C3051,'MSCI Database'!$C:$R,13, FALSE)="","",VLOOKUP($C3051,'MSCI Database'!$C:$R,13, FALSE)),"")</f>
        <v>Strong health and safety management system; bribery allegations persist</v>
      </c>
    </row>
    <row r="3052" spans="1:27" s="130" customFormat="1" ht="15" hidden="1" customHeight="1" outlineLevel="1">
      <c r="A3052" s="130" t="s">
        <v>6997</v>
      </c>
      <c r="B3052" s="130" t="s">
        <v>6998</v>
      </c>
      <c r="C3052" s="130" t="s">
        <v>6999</v>
      </c>
      <c r="D3052" s="130" t="s">
        <v>12128</v>
      </c>
      <c r="E3052" s="130" t="s">
        <v>18688</v>
      </c>
      <c r="F3052" s="215">
        <v>1.63738247319139E-2</v>
      </c>
      <c r="G3052" s="132" t="str">
        <f ca="1">IFERROR(_xll.BQL($A3052, "cur_mkt_cap(currency=EUR)")/1000000, " ")</f>
        <v xml:space="preserve"> </v>
      </c>
      <c r="M3052" s="308"/>
      <c r="N3052" s="215">
        <f t="shared" ca="1" si="122"/>
        <v>1.7736261350923921E-4</v>
      </c>
      <c r="O3052" s="172" t="str">
        <f>IFERROR(IF(VLOOKUP($C3052,'MSCI Database'!$C:$R,2, FALSE)="","",VLOOKUP($C3052,'MSCI Database'!$C:$R,2, FALSE)),"")</f>
        <v>Diversified Financials</v>
      </c>
      <c r="P3052" s="229" t="str">
        <f>IFERROR(IF(VLOOKUP($C3052,'MSCI Database'!$C:$R,3, FALSE)="","",VLOOKUP($C3052,'MSCI Database'!$C:$R,3, FALSE)),"")</f>
        <v>AA</v>
      </c>
      <c r="Q3052" s="229" t="str">
        <f>IFERROR(IF(VLOOKUP($C3052,'MSCI Database'!$C:$R,4, FALSE)="","",VLOOKUP($C3052,'MSCI Database'!$C:$R,4, FALSE)),"")</f>
        <v>0</v>
      </c>
      <c r="R3052" s="229">
        <f>IFERROR(IF(VLOOKUP($C3052,'MSCI Database'!$C:$R,5, FALSE)="","",VLOOKUP($C3052,'MSCI Database'!$C:$R,5, FALSE)),"")</f>
        <v>7.9</v>
      </c>
      <c r="S3052" s="229">
        <f>IFERROR(IF(VLOOKUP($C3052,'MSCI Database'!$C:$R,6, FALSE)="","",VLOOKUP($C3052,'MSCI Database'!$C:$R,6, FALSE)),"")</f>
        <v>8.3000000000000007</v>
      </c>
      <c r="T3052" s="229">
        <f>IFERROR(IF(VLOOKUP($C3052,'MSCI Database'!$C:$R,7, FALSE)="","",VLOOKUP($C3052,'MSCI Database'!$C:$R,7, FALSE)),"")</f>
        <v>4.9000000000000004</v>
      </c>
      <c r="U3052" s="229">
        <f>IFERROR(IF(VLOOKUP($C3052,'MSCI Database'!$C:$R,8, FALSE)="","",VLOOKUP($C3052,'MSCI Database'!$C:$R,8, FALSE)),"")</f>
        <v>6.2</v>
      </c>
      <c r="V3052" s="229">
        <f>IFERROR(IF(VLOOKUP($C3052,'MSCI Database'!$C:$R,9, FALSE)="","",VLOOKUP($C3052,'MSCI Database'!$C:$R,9, FALSE)),"")</f>
        <v>5.9</v>
      </c>
      <c r="W3052" s="215">
        <f t="shared" ca="1" si="123"/>
        <v>0</v>
      </c>
      <c r="X3052" s="276">
        <f>IFERROR(IF(VLOOKUP($C3052,'MSCI Database'!$C:$R,10, FALSE)="","",VLOOKUP($C3052,'MSCI Database'!$C:$R,10, FALSE)),"")</f>
        <v>12199</v>
      </c>
      <c r="Y3052" s="229" t="str">
        <f>IFERROR(IF(VLOOKUP($C3052,'MSCI Database'!$C:$R,11, FALSE)="","",VLOOKUP($C3052,'MSCI Database'!$C:$R,11, FALSE)),"")</f>
        <v>2019</v>
      </c>
      <c r="Z3052" s="229" t="str">
        <f>IFERROR(IF(VLOOKUP($C3052,'MSCI Database'!$C:$R,12, FALSE)="","",VLOOKUP($C3052,'MSCI Database'!$C:$R,12, FALSE)),"")</f>
        <v>E.Segmt-Moderate</v>
      </c>
      <c r="AA3052" s="229" t="str">
        <f>IFERROR(IF(VLOOKUP($C3052,'MSCI Database'!$C:$R,13, FALSE)="","",VLOOKUP($C3052,'MSCI Database'!$C:$R,13, FALSE)),"")</f>
        <v>Strong internal controls and framework to promote ethical conduct</v>
      </c>
    </row>
    <row r="3053" spans="1:27" s="130" customFormat="1" ht="15" hidden="1" customHeight="1" outlineLevel="1">
      <c r="A3053" s="130" t="s">
        <v>2400</v>
      </c>
      <c r="B3053" s="130" t="s">
        <v>2401</v>
      </c>
      <c r="C3053" s="130" t="s">
        <v>2402</v>
      </c>
      <c r="D3053" s="130" t="s">
        <v>18686</v>
      </c>
      <c r="E3053" s="130" t="s">
        <v>18682</v>
      </c>
      <c r="F3053" s="215">
        <v>2.2421704249126609E-2</v>
      </c>
      <c r="G3053" s="132" t="str">
        <f ca="1">IFERROR(_xll.BQL($A3053, "cur_mkt_cap(currency=EUR)")/1000000, " ")</f>
        <v xml:space="preserve"> </v>
      </c>
      <c r="M3053" s="308"/>
      <c r="N3053" s="215">
        <f t="shared" si="122"/>
        <v>2.4287374086796355E-4</v>
      </c>
      <c r="O3053" s="172" t="str">
        <f>IFERROR(IF(VLOOKUP($C3053,'MSCI Database'!$C:$R,2, FALSE)="","",VLOOKUP($C3053,'MSCI Database'!$C:$R,2, FALSE)),"")</f>
        <v>Real Estate Development &amp; Diversified Activities</v>
      </c>
      <c r="P3053" s="229" t="str">
        <f>IFERROR(IF(VLOOKUP($C3053,'MSCI Database'!$C:$R,3, FALSE)="","",VLOOKUP($C3053,'MSCI Database'!$C:$R,3, FALSE)),"")</f>
        <v>AAA</v>
      </c>
      <c r="Q3053" s="229" t="str">
        <f>IFERROR(IF(VLOOKUP($C3053,'MSCI Database'!$C:$R,4, FALSE)="","",VLOOKUP($C3053,'MSCI Database'!$C:$R,4, FALSE)),"")</f>
        <v>0</v>
      </c>
      <c r="R3053" s="229">
        <f>IFERROR(IF(VLOOKUP($C3053,'MSCI Database'!$C:$R,5, FALSE)="","",VLOOKUP($C3053,'MSCI Database'!$C:$R,5, FALSE)),"")</f>
        <v>10</v>
      </c>
      <c r="S3053" s="229">
        <f>IFERROR(IF(VLOOKUP($C3053,'MSCI Database'!$C:$R,6, FALSE)="","",VLOOKUP($C3053,'MSCI Database'!$C:$R,6, FALSE)),"")</f>
        <v>6.4</v>
      </c>
      <c r="T3053" s="229">
        <f>IFERROR(IF(VLOOKUP($C3053,'MSCI Database'!$C:$R,7, FALSE)="","",VLOOKUP($C3053,'MSCI Database'!$C:$R,7, FALSE)),"")</f>
        <v>7.7</v>
      </c>
      <c r="U3053" s="229">
        <f>IFERROR(IF(VLOOKUP($C3053,'MSCI Database'!$C:$R,8, FALSE)="","",VLOOKUP($C3053,'MSCI Database'!$C:$R,8, FALSE)),"")</f>
        <v>8.1</v>
      </c>
      <c r="V3053" s="229">
        <f>IFERROR(IF(VLOOKUP($C3053,'MSCI Database'!$C:$R,9, FALSE)="","",VLOOKUP($C3053,'MSCI Database'!$C:$R,9, FALSE)),"")</f>
        <v>7.5</v>
      </c>
      <c r="W3053" s="215">
        <f t="shared" ca="1" si="123"/>
        <v>0</v>
      </c>
      <c r="X3053" s="276">
        <f>IFERROR(IF(VLOOKUP($C3053,'MSCI Database'!$C:$R,10, FALSE)="","",VLOOKUP($C3053,'MSCI Database'!$C:$R,10, FALSE)),"")</f>
        <v>23074</v>
      </c>
      <c r="Y3053" s="229" t="str">
        <f>IFERROR(IF(VLOOKUP($C3053,'MSCI Database'!$C:$R,11, FALSE)="","",VLOOKUP($C3053,'MSCI Database'!$C:$R,11, FALSE)),"")</f>
        <v>2020</v>
      </c>
      <c r="Z3053" s="229" t="str">
        <f>IFERROR(IF(VLOOKUP($C3053,'MSCI Database'!$C:$R,12, FALSE)="","",VLOOKUP($C3053,'MSCI Database'!$C:$R,12, FALSE)),"")</f>
        <v>Reported</v>
      </c>
      <c r="AA3053" s="229" t="str">
        <f>IFERROR(IF(VLOOKUP($C3053,'MSCI Database'!$C:$R,13, FALSE)="","",VLOOKUP($C3053,'MSCI Database'!$C:$R,13, FALSE)),"")</f>
        <v>Relatively strong programs on managing ESG risks and opportunities</v>
      </c>
    </row>
    <row r="3054" spans="1:27" s="130" customFormat="1" ht="15" hidden="1" customHeight="1" outlineLevel="1">
      <c r="A3054" s="130" t="s">
        <v>6437</v>
      </c>
      <c r="B3054" s="130" t="s">
        <v>6438</v>
      </c>
      <c r="C3054" s="130" t="s">
        <v>6439</v>
      </c>
      <c r="D3054" s="130" t="s">
        <v>12128</v>
      </c>
      <c r="E3054" s="130" t="s">
        <v>18707</v>
      </c>
      <c r="F3054" s="215">
        <v>1.6315175988421159E-2</v>
      </c>
      <c r="G3054" s="132" t="str">
        <f ca="1">IFERROR(_xll.BQL($A3054, "cur_mkt_cap(currency=EUR)")/1000000, " ")</f>
        <v xml:space="preserve"> </v>
      </c>
      <c r="M3054" s="308"/>
      <c r="N3054" s="215">
        <f t="shared" si="122"/>
        <v>1.7672732550565927E-4</v>
      </c>
      <c r="O3054" s="172" t="str">
        <f>IFERROR(IF(VLOOKUP($C3054,'MSCI Database'!$C:$R,2, FALSE)="","",VLOOKUP($C3054,'MSCI Database'!$C:$R,2, FALSE)),"")</f>
        <v>Energy Equipment &amp; Services</v>
      </c>
      <c r="P3054" s="229" t="str">
        <f>IFERROR(IF(VLOOKUP($C3054,'MSCI Database'!$C:$R,3, FALSE)="","",VLOOKUP($C3054,'MSCI Database'!$C:$R,3, FALSE)),"")</f>
        <v>AA</v>
      </c>
      <c r="Q3054" s="229" t="str">
        <f>IFERROR(IF(VLOOKUP($C3054,'MSCI Database'!$C:$R,4, FALSE)="","",VLOOKUP($C3054,'MSCI Database'!$C:$R,4, FALSE)),"")</f>
        <v>-1</v>
      </c>
      <c r="R3054" s="229">
        <f>IFERROR(IF(VLOOKUP($C3054,'MSCI Database'!$C:$R,5, FALSE)="","",VLOOKUP($C3054,'MSCI Database'!$C:$R,5, FALSE)),"")</f>
        <v>7.4</v>
      </c>
      <c r="S3054" s="229">
        <f>IFERROR(IF(VLOOKUP($C3054,'MSCI Database'!$C:$R,6, FALSE)="","",VLOOKUP($C3054,'MSCI Database'!$C:$R,6, FALSE)),"")</f>
        <v>8.6</v>
      </c>
      <c r="T3054" s="229">
        <f>IFERROR(IF(VLOOKUP($C3054,'MSCI Database'!$C:$R,7, FALSE)="","",VLOOKUP($C3054,'MSCI Database'!$C:$R,7, FALSE)),"")</f>
        <v>8.8000000000000007</v>
      </c>
      <c r="U3054" s="229">
        <f>IFERROR(IF(VLOOKUP($C3054,'MSCI Database'!$C:$R,8, FALSE)="","",VLOOKUP($C3054,'MSCI Database'!$C:$R,8, FALSE)),"")</f>
        <v>3.8</v>
      </c>
      <c r="V3054" s="229">
        <f>IFERROR(IF(VLOOKUP($C3054,'MSCI Database'!$C:$R,9, FALSE)="","",VLOOKUP($C3054,'MSCI Database'!$C:$R,9, FALSE)),"")</f>
        <v>7</v>
      </c>
      <c r="W3054" s="215">
        <f t="shared" ca="1" si="123"/>
        <v>0</v>
      </c>
      <c r="X3054" s="276">
        <f>IFERROR(IF(VLOOKUP($C3054,'MSCI Database'!$C:$R,10, FALSE)="","",VLOOKUP($C3054,'MSCI Database'!$C:$R,10, FALSE)),"")</f>
        <v>663181</v>
      </c>
      <c r="Y3054" s="229" t="str">
        <f>IFERROR(IF(VLOOKUP($C3054,'MSCI Database'!$C:$R,11, FALSE)="","",VLOOKUP($C3054,'MSCI Database'!$C:$R,11, FALSE)),"")</f>
        <v>2019</v>
      </c>
      <c r="Z3054" s="229" t="str">
        <f>IFERROR(IF(VLOOKUP($C3054,'MSCI Database'!$C:$R,12, FALSE)="","",VLOOKUP($C3054,'MSCI Database'!$C:$R,12, FALSE)),"")</f>
        <v>Reported</v>
      </c>
      <c r="AA3054" s="229" t="str">
        <f>IFERROR(IF(VLOOKUP($C3054,'MSCI Database'!$C:$R,13, FALSE)="","",VLOOKUP($C3054,'MSCI Database'!$C:$R,13, FALSE)),"")</f>
        <v>Robust environmental management system; below-par board practices relative to peers</v>
      </c>
    </row>
    <row r="3055" spans="1:27" s="130" customFormat="1" ht="15" hidden="1" customHeight="1" outlineLevel="1">
      <c r="A3055" s="130" t="s">
        <v>2572</v>
      </c>
      <c r="B3055" s="130" t="s">
        <v>2573</v>
      </c>
      <c r="C3055" s="130" t="s">
        <v>2574</v>
      </c>
      <c r="D3055" s="130" t="s">
        <v>18686</v>
      </c>
      <c r="E3055" s="130" t="s">
        <v>18688</v>
      </c>
      <c r="F3055" s="215">
        <v>2.2390850745538319E-2</v>
      </c>
      <c r="G3055" s="132" t="str">
        <f ca="1">IFERROR(_xll.BQL($A3055, "cur_mkt_cap(currency=EUR)")/1000000, " ")</f>
        <v xml:space="preserve"> </v>
      </c>
      <c r="M3055" s="308"/>
      <c r="N3055" s="215">
        <f t="shared" si="122"/>
        <v>2.4253953318454616E-4</v>
      </c>
      <c r="O3055" s="172" t="str">
        <f>IFERROR(IF(VLOOKUP($C3055,'MSCI Database'!$C:$R,2, FALSE)="","",VLOOKUP($C3055,'MSCI Database'!$C:$R,2, FALSE)),"")</f>
        <v>Asset Management &amp; Custody Banks</v>
      </c>
      <c r="P3055" s="229" t="str">
        <f>IFERROR(IF(VLOOKUP($C3055,'MSCI Database'!$C:$R,3, FALSE)="","",VLOOKUP($C3055,'MSCI Database'!$C:$R,3, FALSE)),"")</f>
        <v>BB</v>
      </c>
      <c r="Q3055" s="229" t="str">
        <f>IFERROR(IF(VLOOKUP($C3055,'MSCI Database'!$C:$R,4, FALSE)="","",VLOOKUP($C3055,'MSCI Database'!$C:$R,4, FALSE)),"")</f>
        <v>0</v>
      </c>
      <c r="R3055" s="229">
        <f>IFERROR(IF(VLOOKUP($C3055,'MSCI Database'!$C:$R,5, FALSE)="","",VLOOKUP($C3055,'MSCI Database'!$C:$R,5, FALSE)),"")</f>
        <v>3.2</v>
      </c>
      <c r="S3055" s="229">
        <f>IFERROR(IF(VLOOKUP($C3055,'MSCI Database'!$C:$R,6, FALSE)="","",VLOOKUP($C3055,'MSCI Database'!$C:$R,6, FALSE)),"")</f>
        <v>8.6999999999999993</v>
      </c>
      <c r="T3055" s="229">
        <f>IFERROR(IF(VLOOKUP($C3055,'MSCI Database'!$C:$R,7, FALSE)="","",VLOOKUP($C3055,'MSCI Database'!$C:$R,7, FALSE)),"")</f>
        <v>2.7</v>
      </c>
      <c r="U3055" s="229">
        <f>IFERROR(IF(VLOOKUP($C3055,'MSCI Database'!$C:$R,8, FALSE)="","",VLOOKUP($C3055,'MSCI Database'!$C:$R,8, FALSE)),"")</f>
        <v>6.2</v>
      </c>
      <c r="V3055" s="229">
        <f>IFERROR(IF(VLOOKUP($C3055,'MSCI Database'!$C:$R,9, FALSE)="","",VLOOKUP($C3055,'MSCI Database'!$C:$R,9, FALSE)),"")</f>
        <v>4.5</v>
      </c>
      <c r="W3055" s="215">
        <f t="shared" ca="1" si="123"/>
        <v>0</v>
      </c>
      <c r="X3055" s="276">
        <f>IFERROR(IF(VLOOKUP($C3055,'MSCI Database'!$C:$R,10, FALSE)="","",VLOOKUP($C3055,'MSCI Database'!$C:$R,10, FALSE)),"")</f>
        <v>2002</v>
      </c>
      <c r="Y3055" s="229" t="str">
        <f>IFERROR(IF(VLOOKUP($C3055,'MSCI Database'!$C:$R,11, FALSE)="","",VLOOKUP($C3055,'MSCI Database'!$C:$R,11, FALSE)),"")</f>
        <v>2019</v>
      </c>
      <c r="Z3055" s="229" t="str">
        <f>IFERROR(IF(VLOOKUP($C3055,'MSCI Database'!$C:$R,12, FALSE)="","",VLOOKUP($C3055,'MSCI Database'!$C:$R,12, FALSE)),"")</f>
        <v>Reported</v>
      </c>
      <c r="AA3055" s="229" t="str">
        <f>IFERROR(IF(VLOOKUP($C3055,'MSCI Database'!$C:$R,13, FALSE)="","",VLOOKUP($C3055,'MSCI Database'!$C:$R,13, FALSE)),"")</f>
        <v>Trails peers in most ESG parameters; relatively robust governance practices</v>
      </c>
    </row>
    <row r="3056" spans="1:27" s="130" customFormat="1" ht="15" hidden="1" customHeight="1" outlineLevel="1">
      <c r="A3056" s="130" t="s">
        <v>536</v>
      </c>
      <c r="B3056" s="130" t="s">
        <v>537</v>
      </c>
      <c r="C3056" s="130" t="s">
        <v>538</v>
      </c>
      <c r="D3056" s="130" t="s">
        <v>12134</v>
      </c>
      <c r="E3056" s="130" t="s">
        <v>18684</v>
      </c>
      <c r="F3056" s="215">
        <v>1.913789432153605E-2</v>
      </c>
      <c r="G3056" s="132" t="str">
        <f ca="1">IFERROR(_xll.BQL($A3056, "cur_mkt_cap(currency=EUR)")/1000000, " ")</f>
        <v xml:space="preserve"> </v>
      </c>
      <c r="M3056" s="308"/>
      <c r="N3056" s="215">
        <f t="shared" si="122"/>
        <v>2.0730324218723361E-4</v>
      </c>
      <c r="O3056" s="172" t="str">
        <f>IFERROR(IF(VLOOKUP($C3056,'MSCI Database'!$C:$R,2, FALSE)="","",VLOOKUP($C3056,'MSCI Database'!$C:$R,2, FALSE)),"")</f>
        <v>Diversified Chemicals</v>
      </c>
      <c r="P3056" s="229" t="str">
        <f>IFERROR(IF(VLOOKUP($C3056,'MSCI Database'!$C:$R,3, FALSE)="","",VLOOKUP($C3056,'MSCI Database'!$C:$R,3, FALSE)),"")</f>
        <v>AA</v>
      </c>
      <c r="Q3056" s="229" t="str">
        <f>IFERROR(IF(VLOOKUP($C3056,'MSCI Database'!$C:$R,4, FALSE)="","",VLOOKUP($C3056,'MSCI Database'!$C:$R,4, FALSE)),"")</f>
        <v>-1</v>
      </c>
      <c r="R3056" s="229">
        <f>IFERROR(IF(VLOOKUP($C3056,'MSCI Database'!$C:$R,5, FALSE)="","",VLOOKUP($C3056,'MSCI Database'!$C:$R,5, FALSE)),"")</f>
        <v>8</v>
      </c>
      <c r="S3056" s="229">
        <f>IFERROR(IF(VLOOKUP($C3056,'MSCI Database'!$C:$R,6, FALSE)="","",VLOOKUP($C3056,'MSCI Database'!$C:$R,6, FALSE)),"")</f>
        <v>6</v>
      </c>
      <c r="T3056" s="229">
        <f>IFERROR(IF(VLOOKUP($C3056,'MSCI Database'!$C:$R,7, FALSE)="","",VLOOKUP($C3056,'MSCI Database'!$C:$R,7, FALSE)),"")</f>
        <v>5.2</v>
      </c>
      <c r="U3056" s="229">
        <f>IFERROR(IF(VLOOKUP($C3056,'MSCI Database'!$C:$R,8, FALSE)="","",VLOOKUP($C3056,'MSCI Database'!$C:$R,8, FALSE)),"")</f>
        <v>4.9000000000000004</v>
      </c>
      <c r="V3056" s="229">
        <f>IFERROR(IF(VLOOKUP($C3056,'MSCI Database'!$C:$R,9, FALSE)="","",VLOOKUP($C3056,'MSCI Database'!$C:$R,9, FALSE)),"")</f>
        <v>5.5</v>
      </c>
      <c r="W3056" s="215">
        <f t="shared" ca="1" si="123"/>
        <v>0</v>
      </c>
      <c r="X3056" s="276">
        <f>IFERROR(IF(VLOOKUP($C3056,'MSCI Database'!$C:$R,10, FALSE)="","",VLOOKUP($C3056,'MSCI Database'!$C:$R,10, FALSE)),"")</f>
        <v>12090000</v>
      </c>
      <c r="Y3056" s="229" t="str">
        <f>IFERROR(IF(VLOOKUP($C3056,'MSCI Database'!$C:$R,11, FALSE)="","",VLOOKUP($C3056,'MSCI Database'!$C:$R,11, FALSE)),"")</f>
        <v>2019</v>
      </c>
      <c r="Z3056" s="229" t="str">
        <f>IFERROR(IF(VLOOKUP($C3056,'MSCI Database'!$C:$R,12, FALSE)="","",VLOOKUP($C3056,'MSCI Database'!$C:$R,12, FALSE)),"")</f>
        <v>Reported</v>
      </c>
      <c r="AA3056" s="229" t="str">
        <f>IFERROR(IF(VLOOKUP($C3056,'MSCI Database'!$C:$R,13, FALSE)="","",VLOOKUP($C3056,'MSCI Database'!$C:$R,13, FALSE)),"")</f>
        <v>Concerns over PFAS contamination and corporate governance practices drive downgrade</v>
      </c>
    </row>
    <row r="3057" spans="1:27" s="130" customFormat="1" ht="15" hidden="1" customHeight="1" outlineLevel="1">
      <c r="A3057" s="130" t="s">
        <v>6811</v>
      </c>
      <c r="B3057" s="130" t="s">
        <v>6812</v>
      </c>
      <c r="C3057" s="130" t="s">
        <v>6813</v>
      </c>
      <c r="D3057" s="130" t="s">
        <v>12128</v>
      </c>
      <c r="E3057" s="130" t="s">
        <v>18673</v>
      </c>
      <c r="F3057" s="215">
        <v>1.6109553915500459E-2</v>
      </c>
      <c r="G3057" s="132" t="str">
        <f ca="1">IFERROR(_xll.BQL($A3057, "cur_mkt_cap(currency=EUR)")/1000000, " ")</f>
        <v xml:space="preserve"> </v>
      </c>
      <c r="M3057" s="308"/>
      <c r="N3057" s="215">
        <f t="shared" ca="1" si="122"/>
        <v>1.7450001033369946E-4</v>
      </c>
      <c r="O3057" s="172" t="str">
        <f>IFERROR(IF(VLOOKUP($C3057,'MSCI Database'!$C:$R,2, FALSE)="","",VLOOKUP($C3057,'MSCI Database'!$C:$R,2, FALSE)),"")</f>
        <v>Airlines</v>
      </c>
      <c r="P3057" s="229" t="str">
        <f>IFERROR(IF(VLOOKUP($C3057,'MSCI Database'!$C:$R,3, FALSE)="","",VLOOKUP($C3057,'MSCI Database'!$C:$R,3, FALSE)),"")</f>
        <v>A</v>
      </c>
      <c r="Q3057" s="229" t="str">
        <f>IFERROR(IF(VLOOKUP($C3057,'MSCI Database'!$C:$R,4, FALSE)="","",VLOOKUP($C3057,'MSCI Database'!$C:$R,4, FALSE)),"")</f>
        <v>0</v>
      </c>
      <c r="R3057" s="229">
        <f>IFERROR(IF(VLOOKUP($C3057,'MSCI Database'!$C:$R,5, FALSE)="","",VLOOKUP($C3057,'MSCI Database'!$C:$R,5, FALSE)),"")</f>
        <v>6.8</v>
      </c>
      <c r="S3057" s="229">
        <f>IFERROR(IF(VLOOKUP($C3057,'MSCI Database'!$C:$R,6, FALSE)="","",VLOOKUP($C3057,'MSCI Database'!$C:$R,6, FALSE)),"")</f>
        <v>4.2</v>
      </c>
      <c r="T3057" s="229">
        <f>IFERROR(IF(VLOOKUP($C3057,'MSCI Database'!$C:$R,7, FALSE)="","",VLOOKUP($C3057,'MSCI Database'!$C:$R,7, FALSE)),"")</f>
        <v>5.0999999999999996</v>
      </c>
      <c r="U3057" s="229">
        <f>IFERROR(IF(VLOOKUP($C3057,'MSCI Database'!$C:$R,8, FALSE)="","",VLOOKUP($C3057,'MSCI Database'!$C:$R,8, FALSE)),"")</f>
        <v>3.4</v>
      </c>
      <c r="V3057" s="229">
        <f>IFERROR(IF(VLOOKUP($C3057,'MSCI Database'!$C:$R,9, FALSE)="","",VLOOKUP($C3057,'MSCI Database'!$C:$R,9, FALSE)),"")</f>
        <v>4.4000000000000004</v>
      </c>
      <c r="W3057" s="215">
        <f t="shared" ca="1" si="123"/>
        <v>0</v>
      </c>
      <c r="X3057" s="276">
        <f>IFERROR(IF(VLOOKUP($C3057,'MSCI Database'!$C:$R,10, FALSE)="","",VLOOKUP($C3057,'MSCI Database'!$C:$R,10, FALSE)),"")</f>
        <v>38452620</v>
      </c>
      <c r="Y3057" s="229" t="str">
        <f>IFERROR(IF(VLOOKUP($C3057,'MSCI Database'!$C:$R,11, FALSE)="","",VLOOKUP($C3057,'MSCI Database'!$C:$R,11, FALSE)),"")</f>
        <v>2019</v>
      </c>
      <c r="Z3057" s="229" t="str">
        <f>IFERROR(IF(VLOOKUP($C3057,'MSCI Database'!$C:$R,12, FALSE)="","",VLOOKUP($C3057,'MSCI Database'!$C:$R,12, FALSE)),"")</f>
        <v>Reported</v>
      </c>
      <c r="AA3057" s="229" t="str">
        <f>IFERROR(IF(VLOOKUP($C3057,'MSCI Database'!$C:$R,13, FALSE)="","",VLOOKUP($C3057,'MSCI Database'!$C:$R,13, FALSE)),"")</f>
        <v>Strong data privacy policy, but COVID-19 uncertainties could elevate potential labor disruptions</v>
      </c>
    </row>
    <row r="3058" spans="1:27" s="130" customFormat="1" ht="15" hidden="1" customHeight="1" outlineLevel="1">
      <c r="A3058" s="130" t="s">
        <v>6507</v>
      </c>
      <c r="B3058" s="130" t="s">
        <v>6508</v>
      </c>
      <c r="C3058" s="130" t="s">
        <v>6509</v>
      </c>
      <c r="D3058" s="130" t="s">
        <v>12128</v>
      </c>
      <c r="E3058" s="130" t="s">
        <v>18673</v>
      </c>
      <c r="F3058" s="215">
        <v>1.6064284489840069E-2</v>
      </c>
      <c r="G3058" s="132" t="str">
        <f ca="1">IFERROR(_xll.BQL($A3058, "cur_mkt_cap(currency=EUR)")/1000000, " ")</f>
        <v xml:space="preserve"> </v>
      </c>
      <c r="M3058" s="308"/>
      <c r="N3058" s="215">
        <f t="shared" si="122"/>
        <v>1.740096481990945E-4</v>
      </c>
      <c r="O3058" s="172" t="str">
        <f>IFERROR(IF(VLOOKUP($C3058,'MSCI Database'!$C:$R,2, FALSE)="","",VLOOKUP($C3058,'MSCI Database'!$C:$R,2, FALSE)),"")</f>
        <v>Professional Services</v>
      </c>
      <c r="P3058" s="229" t="str">
        <f>IFERROR(IF(VLOOKUP($C3058,'MSCI Database'!$C:$R,3, FALSE)="","",VLOOKUP($C3058,'MSCI Database'!$C:$R,3, FALSE)),"")</f>
        <v>BBB</v>
      </c>
      <c r="Q3058" s="229" t="str">
        <f>IFERROR(IF(VLOOKUP($C3058,'MSCI Database'!$C:$R,4, FALSE)="","",VLOOKUP($C3058,'MSCI Database'!$C:$R,4, FALSE)),"")</f>
        <v>0</v>
      </c>
      <c r="R3058" s="229">
        <f>IFERROR(IF(VLOOKUP($C3058,'MSCI Database'!$C:$R,5, FALSE)="","",VLOOKUP($C3058,'MSCI Database'!$C:$R,5, FALSE)),"")</f>
        <v>5.6</v>
      </c>
      <c r="S3058" s="229">
        <f>IFERROR(IF(VLOOKUP($C3058,'MSCI Database'!$C:$R,6, FALSE)="","",VLOOKUP($C3058,'MSCI Database'!$C:$R,6, FALSE)),"")</f>
        <v>5.3</v>
      </c>
      <c r="T3058" s="229">
        <f>IFERROR(IF(VLOOKUP($C3058,'MSCI Database'!$C:$R,7, FALSE)="","",VLOOKUP($C3058,'MSCI Database'!$C:$R,7, FALSE)),"")</f>
        <v>4.0999999999999996</v>
      </c>
      <c r="U3058" s="229">
        <f>IFERROR(IF(VLOOKUP($C3058,'MSCI Database'!$C:$R,8, FALSE)="","",VLOOKUP($C3058,'MSCI Database'!$C:$R,8, FALSE)),"")</f>
        <v>6.7</v>
      </c>
      <c r="V3058" s="229">
        <f>IFERROR(IF(VLOOKUP($C3058,'MSCI Database'!$C:$R,9, FALSE)="","",VLOOKUP($C3058,'MSCI Database'!$C:$R,9, FALSE)),"")</f>
        <v>5.3</v>
      </c>
      <c r="W3058" s="215">
        <f t="shared" ca="1" si="123"/>
        <v>0</v>
      </c>
      <c r="X3058" s="276">
        <f>IFERROR(IF(VLOOKUP($C3058,'MSCI Database'!$C:$R,10, FALSE)="","",VLOOKUP($C3058,'MSCI Database'!$C:$R,10, FALSE)),"")</f>
        <v>20846</v>
      </c>
      <c r="Y3058" s="229" t="str">
        <f>IFERROR(IF(VLOOKUP($C3058,'MSCI Database'!$C:$R,11, FALSE)="","",VLOOKUP($C3058,'MSCI Database'!$C:$R,11, FALSE)),"")</f>
        <v>2019</v>
      </c>
      <c r="Z3058" s="229" t="str">
        <f>IFERROR(IF(VLOOKUP($C3058,'MSCI Database'!$C:$R,12, FALSE)="","",VLOOKUP($C3058,'MSCI Database'!$C:$R,12, FALSE)),"")</f>
        <v>E.CSI</v>
      </c>
      <c r="AA3058" s="229" t="str">
        <f>IFERROR(IF(VLOOKUP($C3058,'MSCI Database'!$C:$R,13, FALSE)="","",VLOOKUP($C3058,'MSCI Database'!$C:$R,13, FALSE)),"")</f>
        <v>Strong corporate governance performance; gaps in data security persist despite improvements</v>
      </c>
    </row>
    <row r="3059" spans="1:27" s="130" customFormat="1" ht="15" hidden="1" customHeight="1" outlineLevel="1">
      <c r="A3059" s="130" t="s">
        <v>2621</v>
      </c>
      <c r="B3059" s="130" t="s">
        <v>2618</v>
      </c>
      <c r="C3059" s="130" t="s">
        <v>2622</v>
      </c>
      <c r="D3059" s="130" t="s">
        <v>18686</v>
      </c>
      <c r="E3059" s="130" t="s">
        <v>18690</v>
      </c>
      <c r="F3059" s="215">
        <v>1.6001946709920851E-2</v>
      </c>
      <c r="G3059" s="132" t="str">
        <f ca="1">IFERROR(_xll.BQL($A3059, "cur_mkt_cap(currency=EUR)")/1000000, " ")</f>
        <v xml:space="preserve"> </v>
      </c>
      <c r="M3059" s="308"/>
      <c r="N3059" s="215">
        <f t="shared" si="122"/>
        <v>1.7333440025013564E-4</v>
      </c>
      <c r="O3059" s="172" t="str">
        <f>IFERROR(IF(VLOOKUP($C3059,'MSCI Database'!$C:$R,2, FALSE)="","",VLOOKUP($C3059,'MSCI Database'!$C:$R,2, FALSE)),"")</f>
        <v>Telecommunication Services</v>
      </c>
      <c r="P3059" s="229" t="str">
        <f>IFERROR(IF(VLOOKUP($C3059,'MSCI Database'!$C:$R,3, FALSE)="","",VLOOKUP($C3059,'MSCI Database'!$C:$R,3, FALSE)),"")</f>
        <v>BB</v>
      </c>
      <c r="Q3059" s="229" t="str">
        <f>IFERROR(IF(VLOOKUP($C3059,'MSCI Database'!$C:$R,4, FALSE)="","",VLOOKUP($C3059,'MSCI Database'!$C:$R,4, FALSE)),"")</f>
        <v>0</v>
      </c>
      <c r="R3059" s="229">
        <f>IFERROR(IF(VLOOKUP($C3059,'MSCI Database'!$C:$R,5, FALSE)="","",VLOOKUP($C3059,'MSCI Database'!$C:$R,5, FALSE)),"")</f>
        <v>3.5</v>
      </c>
      <c r="S3059" s="229">
        <f>IFERROR(IF(VLOOKUP($C3059,'MSCI Database'!$C:$R,6, FALSE)="","",VLOOKUP($C3059,'MSCI Database'!$C:$R,6, FALSE)),"")</f>
        <v>10</v>
      </c>
      <c r="T3059" s="229">
        <f>IFERROR(IF(VLOOKUP($C3059,'MSCI Database'!$C:$R,7, FALSE)="","",VLOOKUP($C3059,'MSCI Database'!$C:$R,7, FALSE)),"")</f>
        <v>5.5</v>
      </c>
      <c r="U3059" s="229">
        <f>IFERROR(IF(VLOOKUP($C3059,'MSCI Database'!$C:$R,8, FALSE)="","",VLOOKUP($C3059,'MSCI Database'!$C:$R,8, FALSE)),"")</f>
        <v>1.4</v>
      </c>
      <c r="V3059" s="229">
        <f>IFERROR(IF(VLOOKUP($C3059,'MSCI Database'!$C:$R,9, FALSE)="","",VLOOKUP($C3059,'MSCI Database'!$C:$R,9, FALSE)),"")</f>
        <v>4.0999999999999996</v>
      </c>
      <c r="W3059" s="215">
        <f t="shared" ca="1" si="123"/>
        <v>0</v>
      </c>
      <c r="X3059" s="276">
        <f>IFERROR(IF(VLOOKUP($C3059,'MSCI Database'!$C:$R,10, FALSE)="","",VLOOKUP($C3059,'MSCI Database'!$C:$R,10, FALSE)),"")</f>
        <v>255623</v>
      </c>
      <c r="Y3059" s="229" t="str">
        <f>IFERROR(IF(VLOOKUP($C3059,'MSCI Database'!$C:$R,11, FALSE)="","",VLOOKUP($C3059,'MSCI Database'!$C:$R,11, FALSE)),"")</f>
        <v>2019</v>
      </c>
      <c r="Z3059" s="229" t="str">
        <f>IFERROR(IF(VLOOKUP($C3059,'MSCI Database'!$C:$R,12, FALSE)="","",VLOOKUP($C3059,'MSCI Database'!$C:$R,12, FALSE)),"")</f>
        <v>Reported</v>
      </c>
      <c r="AA3059" s="229" t="str">
        <f>IFERROR(IF(VLOOKUP($C3059,'MSCI Database'!$C:$R,13, FALSE)="","",VLOOKUP($C3059,'MSCI Database'!$C:$R,13, FALSE)),"")</f>
        <v>Weak corporate governance and labor management practices</v>
      </c>
    </row>
    <row r="3060" spans="1:27" s="130" customFormat="1" ht="15" hidden="1" customHeight="1" outlineLevel="1">
      <c r="A3060" s="130" t="s">
        <v>8101</v>
      </c>
      <c r="B3060" s="130" t="s">
        <v>8102</v>
      </c>
      <c r="C3060" s="130" t="s">
        <v>8103</v>
      </c>
      <c r="D3060" s="130" t="s">
        <v>12128</v>
      </c>
      <c r="E3060" s="130" t="s">
        <v>18673</v>
      </c>
      <c r="F3060" s="215">
        <v>1.5998118491098699E-2</v>
      </c>
      <c r="G3060" s="132" t="str">
        <f ca="1">IFERROR(_xll.BQL($A3060, "cur_mkt_cap(currency=EUR)")/1000000, " ")</f>
        <v xml:space="preserve"> </v>
      </c>
      <c r="M3060" s="308"/>
      <c r="N3060" s="215">
        <f t="shared" si="122"/>
        <v>1.732929326696223E-4</v>
      </c>
      <c r="O3060" s="172" t="str">
        <f>IFERROR(IF(VLOOKUP($C3060,'MSCI Database'!$C:$R,2, FALSE)="","",VLOOKUP($C3060,'MSCI Database'!$C:$R,2, FALSE)),"")</f>
        <v>Aerospace &amp; Defense</v>
      </c>
      <c r="P3060" s="229" t="str">
        <f>IFERROR(IF(VLOOKUP($C3060,'MSCI Database'!$C:$R,3, FALSE)="","",VLOOKUP($C3060,'MSCI Database'!$C:$R,3, FALSE)),"")</f>
        <v>A</v>
      </c>
      <c r="Q3060" s="229" t="str">
        <f>IFERROR(IF(VLOOKUP($C3060,'MSCI Database'!$C:$R,4, FALSE)="","",VLOOKUP($C3060,'MSCI Database'!$C:$R,4, FALSE)),"")</f>
        <v>1</v>
      </c>
      <c r="R3060" s="229">
        <f>IFERROR(IF(VLOOKUP($C3060,'MSCI Database'!$C:$R,5, FALSE)="","",VLOOKUP($C3060,'MSCI Database'!$C:$R,5, FALSE)),"")</f>
        <v>6.5</v>
      </c>
      <c r="S3060" s="229">
        <f>IFERROR(IF(VLOOKUP($C3060,'MSCI Database'!$C:$R,6, FALSE)="","",VLOOKUP($C3060,'MSCI Database'!$C:$R,6, FALSE)),"")</f>
        <v>3.9</v>
      </c>
      <c r="T3060" s="229">
        <f>IFERROR(IF(VLOOKUP($C3060,'MSCI Database'!$C:$R,7, FALSE)="","",VLOOKUP($C3060,'MSCI Database'!$C:$R,7, FALSE)),"")</f>
        <v>5.2</v>
      </c>
      <c r="U3060" s="229">
        <f>IFERROR(IF(VLOOKUP($C3060,'MSCI Database'!$C:$R,8, FALSE)="","",VLOOKUP($C3060,'MSCI Database'!$C:$R,8, FALSE)),"")</f>
        <v>6</v>
      </c>
      <c r="V3060" s="229">
        <f>IFERROR(IF(VLOOKUP($C3060,'MSCI Database'!$C:$R,9, FALSE)="","",VLOOKUP($C3060,'MSCI Database'!$C:$R,9, FALSE)),"")</f>
        <v>5.4</v>
      </c>
      <c r="W3060" s="215">
        <f t="shared" ca="1" si="123"/>
        <v>0</v>
      </c>
      <c r="X3060" s="276">
        <f>IFERROR(IF(VLOOKUP($C3060,'MSCI Database'!$C:$R,10, FALSE)="","",VLOOKUP($C3060,'MSCI Database'!$C:$R,10, FALSE)),"")</f>
        <v>89212</v>
      </c>
      <c r="Y3060" s="229" t="str">
        <f>IFERROR(IF(VLOOKUP($C3060,'MSCI Database'!$C:$R,11, FALSE)="","",VLOOKUP($C3060,'MSCI Database'!$C:$R,11, FALSE)),"")</f>
        <v>2019</v>
      </c>
      <c r="Z3060" s="229" t="str">
        <f>IFERROR(IF(VLOOKUP($C3060,'MSCI Database'!$C:$R,12, FALSE)="","",VLOOKUP($C3060,'MSCI Database'!$C:$R,12, FALSE)),"")</f>
        <v>E.Segmt-Moderate</v>
      </c>
      <c r="AA3060" s="229" t="str">
        <f>IFERROR(IF(VLOOKUP($C3060,'MSCI Database'!$C:$R,13, FALSE)="","",VLOOKUP($C3060,'MSCI Database'!$C:$R,13, FALSE)),"")</f>
        <v>Improved governance practices, weak labor management programs</v>
      </c>
    </row>
    <row r="3061" spans="1:27" s="130" customFormat="1" ht="15" hidden="1" customHeight="1" outlineLevel="1">
      <c r="A3061" s="130" t="s">
        <v>3097</v>
      </c>
      <c r="B3061" s="130" t="s">
        <v>3098</v>
      </c>
      <c r="C3061" s="130" t="s">
        <v>3099</v>
      </c>
      <c r="D3061" s="130" t="s">
        <v>18727</v>
      </c>
      <c r="E3061" s="130" t="s">
        <v>18682</v>
      </c>
      <c r="F3061" s="215">
        <v>2.167817220913084E-2</v>
      </c>
      <c r="G3061" s="132" t="str">
        <f ca="1">IFERROR(_xll.BQL($A3061, "cur_mkt_cap(currency=EUR)")/1000000, " ")</f>
        <v xml:space="preserve"> </v>
      </c>
      <c r="M3061" s="308"/>
      <c r="N3061" s="215">
        <f t="shared" ca="1" si="122"/>
        <v>2.348197407793666E-4</v>
      </c>
      <c r="O3061" s="172" t="str">
        <f>IFERROR(IF(VLOOKUP($C3061,'MSCI Database'!$C:$R,2, FALSE)="","",VLOOKUP($C3061,'MSCI Database'!$C:$R,2, FALSE)),"")</f>
        <v>Casinos &amp; Gaming</v>
      </c>
      <c r="P3061" s="229" t="str">
        <f>IFERROR(IF(VLOOKUP($C3061,'MSCI Database'!$C:$R,3, FALSE)="","",VLOOKUP($C3061,'MSCI Database'!$C:$R,3, FALSE)),"")</f>
        <v>AA</v>
      </c>
      <c r="Q3061" s="229" t="str">
        <f>IFERROR(IF(VLOOKUP($C3061,'MSCI Database'!$C:$R,4, FALSE)="","",VLOOKUP($C3061,'MSCI Database'!$C:$R,4, FALSE)),"")</f>
        <v>1</v>
      </c>
      <c r="R3061" s="229">
        <f>IFERROR(IF(VLOOKUP($C3061,'MSCI Database'!$C:$R,5, FALSE)="","",VLOOKUP($C3061,'MSCI Database'!$C:$R,5, FALSE)),"")</f>
        <v>7.9</v>
      </c>
      <c r="S3061" s="229">
        <f>IFERROR(IF(VLOOKUP($C3061,'MSCI Database'!$C:$R,6, FALSE)="","",VLOOKUP($C3061,'MSCI Database'!$C:$R,6, FALSE)),"")</f>
        <v>8.3000000000000007</v>
      </c>
      <c r="T3061" s="229">
        <f>IFERROR(IF(VLOOKUP($C3061,'MSCI Database'!$C:$R,7, FALSE)="","",VLOOKUP($C3061,'MSCI Database'!$C:$R,7, FALSE)),"")</f>
        <v>5.9</v>
      </c>
      <c r="U3061" s="229">
        <f>IFERROR(IF(VLOOKUP($C3061,'MSCI Database'!$C:$R,8, FALSE)="","",VLOOKUP($C3061,'MSCI Database'!$C:$R,8, FALSE)),"")</f>
        <v>6.1</v>
      </c>
      <c r="V3061" s="229">
        <f>IFERROR(IF(VLOOKUP($C3061,'MSCI Database'!$C:$R,9, FALSE)="","",VLOOKUP($C3061,'MSCI Database'!$C:$R,9, FALSE)),"")</f>
        <v>6.2</v>
      </c>
      <c r="W3061" s="215">
        <f t="shared" ca="1" si="123"/>
        <v>0</v>
      </c>
      <c r="X3061" s="276">
        <f>IFERROR(IF(VLOOKUP($C3061,'MSCI Database'!$C:$R,10, FALSE)="","",VLOOKUP($C3061,'MSCI Database'!$C:$R,10, FALSE)),"")</f>
        <v>40304</v>
      </c>
      <c r="Y3061" s="229" t="str">
        <f>IFERROR(IF(VLOOKUP($C3061,'MSCI Database'!$C:$R,11, FALSE)="","",VLOOKUP($C3061,'MSCI Database'!$C:$R,11, FALSE)),"")</f>
        <v>2019</v>
      </c>
      <c r="Z3061" s="229" t="str">
        <f>IFERROR(IF(VLOOKUP($C3061,'MSCI Database'!$C:$R,12, FALSE)="","",VLOOKUP($C3061,'MSCI Database'!$C:$R,12, FALSE)),"")</f>
        <v>Reported</v>
      </c>
      <c r="AA3061" s="229" t="str">
        <f>IFERROR(IF(VLOOKUP($C3061,'MSCI Database'!$C:$R,13, FALSE)="","",VLOOKUP($C3061,'MSCI Database'!$C:$R,13, FALSE)),"")</f>
        <v>Leads peers in implementing proactive data privacy measures</v>
      </c>
    </row>
    <row r="3062" spans="1:27" s="130" customFormat="1" ht="15" hidden="1" customHeight="1" outlineLevel="1">
      <c r="A3062" s="130" t="s">
        <v>432</v>
      </c>
      <c r="B3062" s="130" t="s">
        <v>433</v>
      </c>
      <c r="C3062" s="130" t="s">
        <v>434</v>
      </c>
      <c r="D3062" s="130" t="s">
        <v>18679</v>
      </c>
      <c r="E3062" s="130" t="s">
        <v>18707</v>
      </c>
      <c r="F3062" s="215">
        <v>1.2222037769265779E-2</v>
      </c>
      <c r="G3062" s="132" t="str">
        <f ca="1">IFERROR(_xll.BQL($A3062, "cur_mkt_cap(currency=EUR)")/1000000, " ")</f>
        <v xml:space="preserve"> </v>
      </c>
      <c r="M3062" s="308"/>
      <c r="N3062" s="215">
        <f t="shared" si="122"/>
        <v>1.3239011633858067E-4</v>
      </c>
      <c r="O3062" s="172" t="str">
        <f>IFERROR(IF(VLOOKUP($C3062,'MSCI Database'!$C:$R,2, FALSE)="","",VLOOKUP($C3062,'MSCI Database'!$C:$R,2, FALSE)),"")</f>
        <v>Integrated Oil &amp; Gas</v>
      </c>
      <c r="P3062" s="229" t="str">
        <f>IFERROR(IF(VLOOKUP($C3062,'MSCI Database'!$C:$R,3, FALSE)="","",VLOOKUP($C3062,'MSCI Database'!$C:$R,3, FALSE)),"")</f>
        <v>AA</v>
      </c>
      <c r="Q3062" s="229" t="str">
        <f>IFERROR(IF(VLOOKUP($C3062,'MSCI Database'!$C:$R,4, FALSE)="","",VLOOKUP($C3062,'MSCI Database'!$C:$R,4, FALSE)),"")</f>
        <v>0</v>
      </c>
      <c r="R3062" s="229">
        <f>IFERROR(IF(VLOOKUP($C3062,'MSCI Database'!$C:$R,5, FALSE)="","",VLOOKUP($C3062,'MSCI Database'!$C:$R,5, FALSE)),"")</f>
        <v>7.9</v>
      </c>
      <c r="S3062" s="229">
        <f>IFERROR(IF(VLOOKUP($C3062,'MSCI Database'!$C:$R,6, FALSE)="","",VLOOKUP($C3062,'MSCI Database'!$C:$R,6, FALSE)),"")</f>
        <v>5.0999999999999996</v>
      </c>
      <c r="T3062" s="229">
        <f>IFERROR(IF(VLOOKUP($C3062,'MSCI Database'!$C:$R,7, FALSE)="","",VLOOKUP($C3062,'MSCI Database'!$C:$R,7, FALSE)),"")</f>
        <v>9.1999999999999993</v>
      </c>
      <c r="U3062" s="229">
        <f>IFERROR(IF(VLOOKUP($C3062,'MSCI Database'!$C:$R,8, FALSE)="","",VLOOKUP($C3062,'MSCI Database'!$C:$R,8, FALSE)),"")</f>
        <v>6.7</v>
      </c>
      <c r="V3062" s="229">
        <f>IFERROR(IF(VLOOKUP($C3062,'MSCI Database'!$C:$R,9, FALSE)="","",VLOOKUP($C3062,'MSCI Database'!$C:$R,9, FALSE)),"")</f>
        <v>6.7</v>
      </c>
      <c r="W3062" s="215">
        <f t="shared" ca="1" si="123"/>
        <v>0</v>
      </c>
      <c r="X3062" s="276">
        <f>IFERROR(IF(VLOOKUP($C3062,'MSCI Database'!$C:$R,10, FALSE)="","",VLOOKUP($C3062,'MSCI Database'!$C:$R,10, FALSE)),"")</f>
        <v>19715000</v>
      </c>
      <c r="Y3062" s="229" t="str">
        <f>IFERROR(IF(VLOOKUP($C3062,'MSCI Database'!$C:$R,11, FALSE)="","",VLOOKUP($C3062,'MSCI Database'!$C:$R,11, FALSE)),"")</f>
        <v>2019</v>
      </c>
      <c r="Z3062" s="229" t="str">
        <f>IFERROR(IF(VLOOKUP($C3062,'MSCI Database'!$C:$R,12, FALSE)="","",VLOOKUP($C3062,'MSCI Database'!$C:$R,12, FALSE)),"")</f>
        <v>Reported</v>
      </c>
      <c r="AA3062" s="229" t="str">
        <f>IFERROR(IF(VLOOKUP($C3062,'MSCI Database'!$C:$R,13, FALSE)="","",VLOOKUP($C3062,'MSCI Database'!$C:$R,13, FALSE)),"")</f>
        <v>Scope 3 emission reduction targets; coal seam gas extraction increases environmental risk profile</v>
      </c>
    </row>
    <row r="3063" spans="1:27" s="130" customFormat="1" ht="15" hidden="1" customHeight="1" outlineLevel="1">
      <c r="A3063" s="130" t="s">
        <v>1228</v>
      </c>
      <c r="B3063" s="130" t="s">
        <v>1229</v>
      </c>
      <c r="C3063" s="130" t="s">
        <v>1230</v>
      </c>
      <c r="D3063" s="130" t="s">
        <v>18681</v>
      </c>
      <c r="E3063" s="130" t="s">
        <v>18688</v>
      </c>
      <c r="F3063" s="215">
        <v>1.6671479640927699E-2</v>
      </c>
      <c r="G3063" s="132" t="str">
        <f ca="1">IFERROR(_xll.BQL($A3063, "cur_mkt_cap(currency=EUR)")/1000000, " ")</f>
        <v xml:space="preserve"> </v>
      </c>
      <c r="M3063" s="308"/>
      <c r="N3063" s="215">
        <f t="shared" si="122"/>
        <v>1.8058683591609356E-4</v>
      </c>
      <c r="O3063" s="172" t="str">
        <f>IFERROR(IF(VLOOKUP($C3063,'MSCI Database'!$C:$R,2, FALSE)="","",VLOOKUP($C3063,'MSCI Database'!$C:$R,2, FALSE)),"")</f>
        <v>Multi-Line Insurance &amp; Brokerage</v>
      </c>
      <c r="P3063" s="229" t="str">
        <f>IFERROR(IF(VLOOKUP($C3063,'MSCI Database'!$C:$R,3, FALSE)="","",VLOOKUP($C3063,'MSCI Database'!$C:$R,3, FALSE)),"")</f>
        <v>BBB</v>
      </c>
      <c r="Q3063" s="229" t="str">
        <f>IFERROR(IF(VLOOKUP($C3063,'MSCI Database'!$C:$R,4, FALSE)="","",VLOOKUP($C3063,'MSCI Database'!$C:$R,4, FALSE)),"")</f>
        <v>0</v>
      </c>
      <c r="R3063" s="229">
        <f>IFERROR(IF(VLOOKUP($C3063,'MSCI Database'!$C:$R,5, FALSE)="","",VLOOKUP($C3063,'MSCI Database'!$C:$R,5, FALSE)),"")</f>
        <v>5</v>
      </c>
      <c r="S3063" s="229">
        <f>IFERROR(IF(VLOOKUP($C3063,'MSCI Database'!$C:$R,6, FALSE)="","",VLOOKUP($C3063,'MSCI Database'!$C:$R,6, FALSE)),"")</f>
        <v>5.3</v>
      </c>
      <c r="T3063" s="229">
        <f>IFERROR(IF(VLOOKUP($C3063,'MSCI Database'!$C:$R,7, FALSE)="","",VLOOKUP($C3063,'MSCI Database'!$C:$R,7, FALSE)),"")</f>
        <v>4.7</v>
      </c>
      <c r="U3063" s="229">
        <f>IFERROR(IF(VLOOKUP($C3063,'MSCI Database'!$C:$R,8, FALSE)="","",VLOOKUP($C3063,'MSCI Database'!$C:$R,8, FALSE)),"")</f>
        <v>6.1</v>
      </c>
      <c r="V3063" s="229">
        <f>IFERROR(IF(VLOOKUP($C3063,'MSCI Database'!$C:$R,9, FALSE)="","",VLOOKUP($C3063,'MSCI Database'!$C:$R,9, FALSE)),"")</f>
        <v>5.2</v>
      </c>
      <c r="W3063" s="215">
        <f t="shared" ca="1" si="123"/>
        <v>0</v>
      </c>
      <c r="X3063" s="276">
        <f>IFERROR(IF(VLOOKUP($C3063,'MSCI Database'!$C:$R,10, FALSE)="","",VLOOKUP($C3063,'MSCI Database'!$C:$R,10, FALSE)),"")</f>
        <v>13731</v>
      </c>
      <c r="Y3063" s="229" t="str">
        <f>IFERROR(IF(VLOOKUP($C3063,'MSCI Database'!$C:$R,11, FALSE)="","",VLOOKUP($C3063,'MSCI Database'!$C:$R,11, FALSE)),"")</f>
        <v>2019</v>
      </c>
      <c r="Z3063" s="229" t="str">
        <f>IFERROR(IF(VLOOKUP($C3063,'MSCI Database'!$C:$R,12, FALSE)="","",VLOOKUP($C3063,'MSCI Database'!$C:$R,12, FALSE)),"")</f>
        <v>Reported</v>
      </c>
      <c r="AA3063" s="229" t="str">
        <f>IFERROR(IF(VLOOKUP($C3063,'MSCI Database'!$C:$R,13, FALSE)="","",VLOOKUP($C3063,'MSCI Database'!$C:$R,13, FALSE)),"")</f>
        <v>Corporate governance practices on par with industry peers; weak climate change risk mitigation</v>
      </c>
    </row>
    <row r="3064" spans="1:27" s="130" customFormat="1" ht="15" hidden="1" customHeight="1" outlineLevel="1">
      <c r="A3064" s="130" t="s">
        <v>2123</v>
      </c>
      <c r="B3064" s="130" t="s">
        <v>2124</v>
      </c>
      <c r="C3064" s="130" t="s">
        <v>2125</v>
      </c>
      <c r="D3064" s="130" t="s">
        <v>18685</v>
      </c>
      <c r="E3064" s="130" t="s">
        <v>100</v>
      </c>
      <c r="F3064" s="215">
        <v>1.9129926246541189E-2</v>
      </c>
      <c r="G3064" s="132" t="str">
        <f ca="1">IFERROR(_xll.BQL($A3064, "cur_mkt_cap(currency=EUR)")/1000000, " ")</f>
        <v xml:space="preserve"> </v>
      </c>
      <c r="M3064" s="308"/>
      <c r="N3064" s="215">
        <f t="shared" si="122"/>
        <v>2.0721693134484551E-4</v>
      </c>
      <c r="O3064" s="172" t="str">
        <f>IFERROR(IF(VLOOKUP($C3064,'MSCI Database'!$C:$R,2, FALSE)="","",VLOOKUP($C3064,'MSCI Database'!$C:$R,2, FALSE)),"")</f>
        <v>Utilities</v>
      </c>
      <c r="P3064" s="229" t="str">
        <f>IFERROR(IF(VLOOKUP($C3064,'MSCI Database'!$C:$R,3, FALSE)="","",VLOOKUP($C3064,'MSCI Database'!$C:$R,3, FALSE)),"")</f>
        <v>BBB</v>
      </c>
      <c r="Q3064" s="229" t="str">
        <f>IFERROR(IF(VLOOKUP($C3064,'MSCI Database'!$C:$R,4, FALSE)="","",VLOOKUP($C3064,'MSCI Database'!$C:$R,4, FALSE)),"")</f>
        <v>-1</v>
      </c>
      <c r="R3064" s="229">
        <f>IFERROR(IF(VLOOKUP($C3064,'MSCI Database'!$C:$R,5, FALSE)="","",VLOOKUP($C3064,'MSCI Database'!$C:$R,5, FALSE)),"")</f>
        <v>5.4</v>
      </c>
      <c r="S3064" s="229">
        <f>IFERROR(IF(VLOOKUP($C3064,'MSCI Database'!$C:$R,6, FALSE)="","",VLOOKUP($C3064,'MSCI Database'!$C:$R,6, FALSE)),"")</f>
        <v>5</v>
      </c>
      <c r="T3064" s="229">
        <f>IFERROR(IF(VLOOKUP($C3064,'MSCI Database'!$C:$R,7, FALSE)="","",VLOOKUP($C3064,'MSCI Database'!$C:$R,7, FALSE)),"")</f>
        <v>5.2</v>
      </c>
      <c r="U3064" s="229">
        <f>IFERROR(IF(VLOOKUP($C3064,'MSCI Database'!$C:$R,8, FALSE)="","",VLOOKUP($C3064,'MSCI Database'!$C:$R,8, FALSE)),"")</f>
        <v>6.5</v>
      </c>
      <c r="V3064" s="229">
        <f>IFERROR(IF(VLOOKUP($C3064,'MSCI Database'!$C:$R,9, FALSE)="","",VLOOKUP($C3064,'MSCI Database'!$C:$R,9, FALSE)),"")</f>
        <v>5.5</v>
      </c>
      <c r="W3064" s="215">
        <f t="shared" ca="1" si="123"/>
        <v>0</v>
      </c>
      <c r="X3064" s="276">
        <f>IFERROR(IF(VLOOKUP($C3064,'MSCI Database'!$C:$R,10, FALSE)="","",VLOOKUP($C3064,'MSCI Database'!$C:$R,10, FALSE)),"")</f>
        <v>19234100</v>
      </c>
      <c r="Y3064" s="229" t="str">
        <f>IFERROR(IF(VLOOKUP($C3064,'MSCI Database'!$C:$R,11, FALSE)="","",VLOOKUP($C3064,'MSCI Database'!$C:$R,11, FALSE)),"")</f>
        <v>2019</v>
      </c>
      <c r="Z3064" s="229" t="str">
        <f>IFERROR(IF(VLOOKUP($C3064,'MSCI Database'!$C:$R,12, FALSE)="","",VLOOKUP($C3064,'MSCI Database'!$C:$R,12, FALSE)),"")</f>
        <v>Reported</v>
      </c>
      <c r="AA3064" s="229" t="str">
        <f>IFERROR(IF(VLOOKUP($C3064,'MSCI Database'!$C:$R,13, FALSE)="","",VLOOKUP($C3064,'MSCI Database'!$C:$R,13, FALSE)),"")</f>
        <v>Acquisition of majority shares in Uniper increases  decarbonization risks</v>
      </c>
    </row>
    <row r="3065" spans="1:27" s="130" customFormat="1" ht="15" hidden="1" customHeight="1" outlineLevel="1">
      <c r="A3065" s="130" t="s">
        <v>1890</v>
      </c>
      <c r="B3065" s="130" t="s">
        <v>1891</v>
      </c>
      <c r="C3065" s="130" t="s">
        <v>1892</v>
      </c>
      <c r="D3065" s="130" t="s">
        <v>12129</v>
      </c>
      <c r="E3065" s="130" t="s">
        <v>18673</v>
      </c>
      <c r="F3065" s="215">
        <v>1.8327465692378569E-2</v>
      </c>
      <c r="G3065" s="132" t="str">
        <f ca="1">IFERROR(_xll.BQL($A3065, "cur_mkt_cap(currency=EUR)")/1000000, " ")</f>
        <v xml:space="preserve"> </v>
      </c>
      <c r="M3065" s="308"/>
      <c r="N3065" s="215">
        <f t="shared" ca="1" si="122"/>
        <v>1.9852461275376223E-4</v>
      </c>
      <c r="O3065" s="172" t="str">
        <f>IFERROR(IF(VLOOKUP($C3065,'MSCI Database'!$C:$R,2, FALSE)="","",VLOOKUP($C3065,'MSCI Database'!$C:$R,2, FALSE)),"")</f>
        <v>Aerospace &amp; Defense</v>
      </c>
      <c r="P3065" s="229" t="str">
        <f>IFERROR(IF(VLOOKUP($C3065,'MSCI Database'!$C:$R,3, FALSE)="","",VLOOKUP($C3065,'MSCI Database'!$C:$R,3, FALSE)),"")</f>
        <v>AA</v>
      </c>
      <c r="Q3065" s="229" t="str">
        <f>IFERROR(IF(VLOOKUP($C3065,'MSCI Database'!$C:$R,4, FALSE)="","",VLOOKUP($C3065,'MSCI Database'!$C:$R,4, FALSE)),"")</f>
        <v>0</v>
      </c>
      <c r="R3065" s="229">
        <f>IFERROR(IF(VLOOKUP($C3065,'MSCI Database'!$C:$R,5, FALSE)="","",VLOOKUP($C3065,'MSCI Database'!$C:$R,5, FALSE)),"")</f>
        <v>8.1999999999999993</v>
      </c>
      <c r="S3065" s="229">
        <f>IFERROR(IF(VLOOKUP($C3065,'MSCI Database'!$C:$R,6, FALSE)="","",VLOOKUP($C3065,'MSCI Database'!$C:$R,6, FALSE)),"")</f>
        <v>2</v>
      </c>
      <c r="T3065" s="229">
        <f>IFERROR(IF(VLOOKUP($C3065,'MSCI Database'!$C:$R,7, FALSE)="","",VLOOKUP($C3065,'MSCI Database'!$C:$R,7, FALSE)),"")</f>
        <v>4.3</v>
      </c>
      <c r="U3065" s="229">
        <f>IFERROR(IF(VLOOKUP($C3065,'MSCI Database'!$C:$R,8, FALSE)="","",VLOOKUP($C3065,'MSCI Database'!$C:$R,8, FALSE)),"")</f>
        <v>7.5</v>
      </c>
      <c r="V3065" s="229">
        <f>IFERROR(IF(VLOOKUP($C3065,'MSCI Database'!$C:$R,9, FALSE)="","",VLOOKUP($C3065,'MSCI Database'!$C:$R,9, FALSE)),"")</f>
        <v>5.5</v>
      </c>
      <c r="W3065" s="215">
        <f t="shared" ca="1" si="123"/>
        <v>0</v>
      </c>
      <c r="X3065" s="276">
        <f>IFERROR(IF(VLOOKUP($C3065,'MSCI Database'!$C:$R,10, FALSE)="","",VLOOKUP($C3065,'MSCI Database'!$C:$R,10, FALSE)),"")</f>
        <v>113311</v>
      </c>
      <c r="Y3065" s="229" t="str">
        <f>IFERROR(IF(VLOOKUP($C3065,'MSCI Database'!$C:$R,11, FALSE)="","",VLOOKUP($C3065,'MSCI Database'!$C:$R,11, FALSE)),"")</f>
        <v>2019</v>
      </c>
      <c r="Z3065" s="229" t="str">
        <f>IFERROR(IF(VLOOKUP($C3065,'MSCI Database'!$C:$R,12, FALSE)="","",VLOOKUP($C3065,'MSCI Database'!$C:$R,12, FALSE)),"")</f>
        <v>Reported</v>
      </c>
      <c r="AA3065" s="229" t="str">
        <f>IFERROR(IF(VLOOKUP($C3065,'MSCI Database'!$C:$R,13, FALSE)="","",VLOOKUP($C3065,'MSCI Database'!$C:$R,13, FALSE)),"")</f>
        <v>Strong governance practices and robust internal controls; reduced R&amp;D expenditure</v>
      </c>
    </row>
    <row r="3066" spans="1:27" s="130" customFormat="1" ht="15" hidden="1" customHeight="1" outlineLevel="1">
      <c r="A3066" s="130" t="s">
        <v>1968</v>
      </c>
      <c r="B3066" s="130" t="s">
        <v>1969</v>
      </c>
      <c r="C3066" s="130" t="s">
        <v>1970</v>
      </c>
      <c r="D3066" s="130" t="s">
        <v>12129</v>
      </c>
      <c r="E3066" s="130" t="s">
        <v>100</v>
      </c>
      <c r="F3066" s="215">
        <v>1.8174136835509551E-2</v>
      </c>
      <c r="G3066" s="132" t="str">
        <f ca="1">IFERROR(_xll.BQL($A3066, "cur_mkt_cap(currency=EUR)")/1000000, " ")</f>
        <v xml:space="preserve"> </v>
      </c>
      <c r="M3066" s="308"/>
      <c r="N3066" s="215">
        <f t="shared" si="122"/>
        <v>1.9686374199045985E-4</v>
      </c>
      <c r="O3066" s="172" t="str">
        <f>IFERROR(IF(VLOOKUP($C3066,'MSCI Database'!$C:$R,2, FALSE)="","",VLOOKUP($C3066,'MSCI Database'!$C:$R,2, FALSE)),"")</f>
        <v>Utilities</v>
      </c>
      <c r="P3066" s="229" t="str">
        <f>IFERROR(IF(VLOOKUP($C3066,'MSCI Database'!$C:$R,3, FALSE)="","",VLOOKUP($C3066,'MSCI Database'!$C:$R,3, FALSE)),"")</f>
        <v>BB</v>
      </c>
      <c r="Q3066" s="229" t="str">
        <f>IFERROR(IF(VLOOKUP($C3066,'MSCI Database'!$C:$R,4, FALSE)="","",VLOOKUP($C3066,'MSCI Database'!$C:$R,4, FALSE)),"")</f>
        <v>0</v>
      </c>
      <c r="R3066" s="229">
        <f>IFERROR(IF(VLOOKUP($C3066,'MSCI Database'!$C:$R,5, FALSE)="","",VLOOKUP($C3066,'MSCI Database'!$C:$R,5, FALSE)),"")</f>
        <v>4.2</v>
      </c>
      <c r="S3066" s="229">
        <f>IFERROR(IF(VLOOKUP($C3066,'MSCI Database'!$C:$R,6, FALSE)="","",VLOOKUP($C3066,'MSCI Database'!$C:$R,6, FALSE)),"")</f>
        <v>4.2</v>
      </c>
      <c r="T3066" s="229">
        <f>IFERROR(IF(VLOOKUP($C3066,'MSCI Database'!$C:$R,7, FALSE)="","",VLOOKUP($C3066,'MSCI Database'!$C:$R,7, FALSE)),"")</f>
        <v>4.5999999999999996</v>
      </c>
      <c r="U3066" s="229">
        <f>IFERROR(IF(VLOOKUP($C3066,'MSCI Database'!$C:$R,8, FALSE)="","",VLOOKUP($C3066,'MSCI Database'!$C:$R,8, FALSE)),"")</f>
        <v>6.5</v>
      </c>
      <c r="V3066" s="229">
        <f>IFERROR(IF(VLOOKUP($C3066,'MSCI Database'!$C:$R,9, FALSE)="","",VLOOKUP($C3066,'MSCI Database'!$C:$R,9, FALSE)),"")</f>
        <v>5</v>
      </c>
      <c r="W3066" s="215">
        <f t="shared" ca="1" si="123"/>
        <v>0</v>
      </c>
      <c r="X3066" s="276">
        <f>IFERROR(IF(VLOOKUP($C3066,'MSCI Database'!$C:$R,10, FALSE)="","",VLOOKUP($C3066,'MSCI Database'!$C:$R,10, FALSE)),"")</f>
        <v>48129277</v>
      </c>
      <c r="Y3066" s="229" t="str">
        <f>IFERROR(IF(VLOOKUP($C3066,'MSCI Database'!$C:$R,11, FALSE)="","",VLOOKUP($C3066,'MSCI Database'!$C:$R,11, FALSE)),"")</f>
        <v>2019</v>
      </c>
      <c r="Z3066" s="229" t="str">
        <f>IFERROR(IF(VLOOKUP($C3066,'MSCI Database'!$C:$R,12, FALSE)="","",VLOOKUP($C3066,'MSCI Database'!$C:$R,12, FALSE)),"")</f>
        <v>Reported</v>
      </c>
      <c r="AA3066" s="229" t="str">
        <f>IFERROR(IF(VLOOKUP($C3066,'MSCI Database'!$C:$R,13, FALSE)="","",VLOOKUP($C3066,'MSCI Database'!$C:$R,13, FALSE)),"")</f>
        <v>Continues reliance on fossil fuels and lags in renewables uptake</v>
      </c>
    </row>
    <row r="3067" spans="1:27" s="130" customFormat="1" ht="15" hidden="1" customHeight="1" outlineLevel="1">
      <c r="A3067" s="130" t="s">
        <v>5218</v>
      </c>
      <c r="B3067" s="130" t="s">
        <v>5219</v>
      </c>
      <c r="C3067" s="130" t="s">
        <v>5220</v>
      </c>
      <c r="D3067" s="130" t="s">
        <v>18683</v>
      </c>
      <c r="E3067" s="130" t="s">
        <v>18674</v>
      </c>
      <c r="F3067" s="215">
        <v>1.8030005732444222E-2</v>
      </c>
      <c r="G3067" s="132" t="str">
        <f ca="1">IFERROR(_xll.BQL($A3067, "cur_mkt_cap(currency=EUR)")/1000000, " ")</f>
        <v xml:space="preserve"> </v>
      </c>
      <c r="M3067" s="308"/>
      <c r="N3067" s="215">
        <f t="shared" si="122"/>
        <v>1.9530250205133853E-4</v>
      </c>
      <c r="O3067" s="172" t="str">
        <f>IFERROR(IF(VLOOKUP($C3067,'MSCI Database'!$C:$R,2, FALSE)="","",VLOOKUP($C3067,'MSCI Database'!$C:$R,2, FALSE)),"")</f>
        <v>Beverages</v>
      </c>
      <c r="P3067" s="229" t="str">
        <f>IFERROR(IF(VLOOKUP($C3067,'MSCI Database'!$C:$R,3, FALSE)="","",VLOOKUP($C3067,'MSCI Database'!$C:$R,3, FALSE)),"")</f>
        <v>A</v>
      </c>
      <c r="Q3067" s="229" t="str">
        <f>IFERROR(IF(VLOOKUP($C3067,'MSCI Database'!$C:$R,4, FALSE)="","",VLOOKUP($C3067,'MSCI Database'!$C:$R,4, FALSE)),"")</f>
        <v>0</v>
      </c>
      <c r="R3067" s="229">
        <f>IFERROR(IF(VLOOKUP($C3067,'MSCI Database'!$C:$R,5, FALSE)="","",VLOOKUP($C3067,'MSCI Database'!$C:$R,5, FALSE)),"")</f>
        <v>6.3</v>
      </c>
      <c r="S3067" s="229">
        <f>IFERROR(IF(VLOOKUP($C3067,'MSCI Database'!$C:$R,6, FALSE)="","",VLOOKUP($C3067,'MSCI Database'!$C:$R,6, FALSE)),"")</f>
        <v>6.2</v>
      </c>
      <c r="T3067" s="229">
        <f>IFERROR(IF(VLOOKUP($C3067,'MSCI Database'!$C:$R,7, FALSE)="","",VLOOKUP($C3067,'MSCI Database'!$C:$R,7, FALSE)),"")</f>
        <v>5.8</v>
      </c>
      <c r="U3067" s="229">
        <f>IFERROR(IF(VLOOKUP($C3067,'MSCI Database'!$C:$R,8, FALSE)="","",VLOOKUP($C3067,'MSCI Database'!$C:$R,8, FALSE)),"")</f>
        <v>3.3</v>
      </c>
      <c r="V3067" s="229">
        <f>IFERROR(IF(VLOOKUP($C3067,'MSCI Database'!$C:$R,9, FALSE)="","",VLOOKUP($C3067,'MSCI Database'!$C:$R,9, FALSE)),"")</f>
        <v>5.0999999999999996</v>
      </c>
      <c r="W3067" s="215">
        <f t="shared" ca="1" si="123"/>
        <v>0</v>
      </c>
      <c r="X3067" s="276">
        <f>IFERROR(IF(VLOOKUP($C3067,'MSCI Database'!$C:$R,10, FALSE)="","",VLOOKUP($C3067,'MSCI Database'!$C:$R,10, FALSE)),"")</f>
        <v>1778306</v>
      </c>
      <c r="Y3067" s="229" t="str">
        <f>IFERROR(IF(VLOOKUP($C3067,'MSCI Database'!$C:$R,11, FALSE)="","",VLOOKUP($C3067,'MSCI Database'!$C:$R,11, FALSE)),"")</f>
        <v>2019</v>
      </c>
      <c r="Z3067" s="229" t="str">
        <f>IFERROR(IF(VLOOKUP($C3067,'MSCI Database'!$C:$R,12, FALSE)="","",VLOOKUP($C3067,'MSCI Database'!$C:$R,12, FALSE)),"")</f>
        <v>Reported</v>
      </c>
      <c r="AA3067" s="229" t="str">
        <f>IFERROR(IF(VLOOKUP($C3067,'MSCI Database'!$C:$R,13, FALSE)="","",VLOOKUP($C3067,'MSCI Database'!$C:$R,13, FALSE)),"")</f>
        <v>Corporate governance practices continue to trail peers</v>
      </c>
    </row>
    <row r="3068" spans="1:27" s="130" customFormat="1" ht="15" hidden="1" customHeight="1" outlineLevel="1">
      <c r="A3068" s="130" t="s">
        <v>6421</v>
      </c>
      <c r="B3068" s="130" t="s">
        <v>6422</v>
      </c>
      <c r="C3068" s="130" t="s">
        <v>6423</v>
      </c>
      <c r="D3068" s="130" t="s">
        <v>12128</v>
      </c>
      <c r="E3068" s="130" t="s">
        <v>18689</v>
      </c>
      <c r="F3068" s="215">
        <v>1.5520641332769871E-2</v>
      </c>
      <c r="G3068" s="132" t="str">
        <f ca="1">IFERROR(_xll.BQL($A3068, "cur_mkt_cap(currency=EUR)")/1000000, " ")</f>
        <v xml:space="preserve"> </v>
      </c>
      <c r="M3068" s="308"/>
      <c r="N3068" s="215">
        <f t="shared" si="122"/>
        <v>1.681208608978325E-4</v>
      </c>
      <c r="O3068" s="172" t="str">
        <f>IFERROR(IF(VLOOKUP($C3068,'MSCI Database'!$C:$R,2, FALSE)="","",VLOOKUP($C3068,'MSCI Database'!$C:$R,2, FALSE)),"")</f>
        <v>Software &amp; Services</v>
      </c>
      <c r="P3068" s="229" t="str">
        <f>IFERROR(IF(VLOOKUP($C3068,'MSCI Database'!$C:$R,3, FALSE)="","",VLOOKUP($C3068,'MSCI Database'!$C:$R,3, FALSE)),"")</f>
        <v>B</v>
      </c>
      <c r="Q3068" s="229" t="str">
        <f>IFERROR(IF(VLOOKUP($C3068,'MSCI Database'!$C:$R,4, FALSE)="","",VLOOKUP($C3068,'MSCI Database'!$C:$R,4, FALSE)),"")</f>
        <v/>
      </c>
      <c r="R3068" s="229">
        <f>IFERROR(IF(VLOOKUP($C3068,'MSCI Database'!$C:$R,5, FALSE)="","",VLOOKUP($C3068,'MSCI Database'!$C:$R,5, FALSE)),"")</f>
        <v>2.6</v>
      </c>
      <c r="S3068" s="229">
        <f>IFERROR(IF(VLOOKUP($C3068,'MSCI Database'!$C:$R,6, FALSE)="","",VLOOKUP($C3068,'MSCI Database'!$C:$R,6, FALSE)),"")</f>
        <v>3.9</v>
      </c>
      <c r="T3068" s="229">
        <f>IFERROR(IF(VLOOKUP($C3068,'MSCI Database'!$C:$R,7, FALSE)="","",VLOOKUP($C3068,'MSCI Database'!$C:$R,7, FALSE)),"")</f>
        <v>3.1</v>
      </c>
      <c r="U3068" s="229">
        <f>IFERROR(IF(VLOOKUP($C3068,'MSCI Database'!$C:$R,8, FALSE)="","",VLOOKUP($C3068,'MSCI Database'!$C:$R,8, FALSE)),"")</f>
        <v>4.7</v>
      </c>
      <c r="V3068" s="229">
        <f>IFERROR(IF(VLOOKUP($C3068,'MSCI Database'!$C:$R,9, FALSE)="","",VLOOKUP($C3068,'MSCI Database'!$C:$R,9, FALSE)),"")</f>
        <v>3.8</v>
      </c>
      <c r="W3068" s="215">
        <f t="shared" ca="1" si="123"/>
        <v>0</v>
      </c>
      <c r="X3068" s="276">
        <f>IFERROR(IF(VLOOKUP($C3068,'MSCI Database'!$C:$R,10, FALSE)="","",VLOOKUP($C3068,'MSCI Database'!$C:$R,10, FALSE)),"")</f>
        <v>4850</v>
      </c>
      <c r="Y3068" s="229" t="str">
        <f>IFERROR(IF(VLOOKUP($C3068,'MSCI Database'!$C:$R,11, FALSE)="","",VLOOKUP($C3068,'MSCI Database'!$C:$R,11, FALSE)),"")</f>
        <v>2019</v>
      </c>
      <c r="Z3068" s="229" t="str">
        <f>IFERROR(IF(VLOOKUP($C3068,'MSCI Database'!$C:$R,12, FALSE)="","",VLOOKUP($C3068,'MSCI Database'!$C:$R,12, FALSE)),"")</f>
        <v>E.Segmt-Moderately High</v>
      </c>
      <c r="AA3068" s="229" t="str">
        <f>IFERROR(IF(VLOOKUP($C3068,'MSCI Database'!$C:$R,13, FALSE)="","",VLOOKUP($C3068,'MSCI Database'!$C:$R,13, FALSE)),"")</f>
        <v>Lags peers in most ESG pillars</v>
      </c>
    </row>
    <row r="3069" spans="1:27" s="130" customFormat="1" ht="15" hidden="1" customHeight="1" outlineLevel="1">
      <c r="A3069" s="130" t="s">
        <v>2568</v>
      </c>
      <c r="B3069" s="130" t="s">
        <v>2569</v>
      </c>
      <c r="C3069" s="130" t="s">
        <v>2570</v>
      </c>
      <c r="D3069" s="130" t="s">
        <v>18686</v>
      </c>
      <c r="E3069" s="130" t="s">
        <v>18682</v>
      </c>
      <c r="F3069" s="215">
        <v>2.1330044702271268E-2</v>
      </c>
      <c r="G3069" s="132" t="str">
        <f ca="1">IFERROR(_xll.BQL($A3069, "cur_mkt_cap(currency=EUR)")/1000000, " ")</f>
        <v xml:space="preserve"> </v>
      </c>
      <c r="M3069" s="308"/>
      <c r="N3069" s="215">
        <f t="shared" si="122"/>
        <v>2.310487950497031E-4</v>
      </c>
      <c r="O3069" s="172" t="str">
        <f>IFERROR(IF(VLOOKUP($C3069,'MSCI Database'!$C:$R,2, FALSE)="","",VLOOKUP($C3069,'MSCI Database'!$C:$R,2, FALSE)),"")</f>
        <v>Hotels &amp; Travel</v>
      </c>
      <c r="P3069" s="229" t="str">
        <f>IFERROR(IF(VLOOKUP($C3069,'MSCI Database'!$C:$R,3, FALSE)="","",VLOOKUP($C3069,'MSCI Database'!$C:$R,3, FALSE)),"")</f>
        <v>AA</v>
      </c>
      <c r="Q3069" s="229" t="str">
        <f>IFERROR(IF(VLOOKUP($C3069,'MSCI Database'!$C:$R,4, FALSE)="","",VLOOKUP($C3069,'MSCI Database'!$C:$R,4, FALSE)),"")</f>
        <v>0</v>
      </c>
      <c r="R3069" s="229">
        <f>IFERROR(IF(VLOOKUP($C3069,'MSCI Database'!$C:$R,5, FALSE)="","",VLOOKUP($C3069,'MSCI Database'!$C:$R,5, FALSE)),"")</f>
        <v>8</v>
      </c>
      <c r="S3069" s="229">
        <f>IFERROR(IF(VLOOKUP($C3069,'MSCI Database'!$C:$R,6, FALSE)="","",VLOOKUP($C3069,'MSCI Database'!$C:$R,6, FALSE)),"")</f>
        <v>6.8</v>
      </c>
      <c r="T3069" s="229">
        <f>IFERROR(IF(VLOOKUP($C3069,'MSCI Database'!$C:$R,7, FALSE)="","",VLOOKUP($C3069,'MSCI Database'!$C:$R,7, FALSE)),"")</f>
        <v>4.4000000000000004</v>
      </c>
      <c r="U3069" s="229">
        <f>IFERROR(IF(VLOOKUP($C3069,'MSCI Database'!$C:$R,8, FALSE)="","",VLOOKUP($C3069,'MSCI Database'!$C:$R,8, FALSE)),"")</f>
        <v>6.2</v>
      </c>
      <c r="V3069" s="229">
        <f>IFERROR(IF(VLOOKUP($C3069,'MSCI Database'!$C:$R,9, FALSE)="","",VLOOKUP($C3069,'MSCI Database'!$C:$R,9, FALSE)),"")</f>
        <v>5.7</v>
      </c>
      <c r="W3069" s="215">
        <f t="shared" ca="1" si="123"/>
        <v>0</v>
      </c>
      <c r="X3069" s="276">
        <f>IFERROR(IF(VLOOKUP($C3069,'MSCI Database'!$C:$R,10, FALSE)="","",VLOOKUP($C3069,'MSCI Database'!$C:$R,10, FALSE)),"")</f>
        <v>155987</v>
      </c>
      <c r="Y3069" s="229" t="str">
        <f>IFERROR(IF(VLOOKUP($C3069,'MSCI Database'!$C:$R,11, FALSE)="","",VLOOKUP($C3069,'MSCI Database'!$C:$R,11, FALSE)),"")</f>
        <v>2019</v>
      </c>
      <c r="Z3069" s="229" t="str">
        <f>IFERROR(IF(VLOOKUP($C3069,'MSCI Database'!$C:$R,12, FALSE)="","",VLOOKUP($C3069,'MSCI Database'!$C:$R,12, FALSE)),"")</f>
        <v>Reported</v>
      </c>
      <c r="AA3069" s="229" t="str">
        <f>IFERROR(IF(VLOOKUP($C3069,'MSCI Database'!$C:$R,13, FALSE)="","",VLOOKUP($C3069,'MSCI Database'!$C:$R,13, FALSE)),"")</f>
        <v>Labor management concern around major layoffs due to the COVID-19 pandemic</v>
      </c>
    </row>
    <row r="3070" spans="1:27" s="130" customFormat="1" ht="15" hidden="1" customHeight="1" outlineLevel="1">
      <c r="A3070" s="130" t="s">
        <v>6915</v>
      </c>
      <c r="B3070" s="130" t="s">
        <v>6916</v>
      </c>
      <c r="C3070" s="130" t="s">
        <v>6917</v>
      </c>
      <c r="D3070" s="130" t="s">
        <v>12128</v>
      </c>
      <c r="E3070" s="130" t="s">
        <v>12133</v>
      </c>
      <c r="F3070" s="215">
        <v>1.537103056723821E-2</v>
      </c>
      <c r="G3070" s="132" t="str">
        <f ca="1">IFERROR(_xll.BQL($A3070, "cur_mkt_cap(currency=EUR)")/1000000, " ")</f>
        <v xml:space="preserve"> </v>
      </c>
      <c r="M3070" s="308"/>
      <c r="N3070" s="215">
        <f t="shared" ca="1" si="122"/>
        <v>1.6650026480508856E-4</v>
      </c>
      <c r="O3070" s="172" t="str">
        <f>IFERROR(IF(VLOOKUP($C3070,'MSCI Database'!$C:$R,2, FALSE)="","",VLOOKUP($C3070,'MSCI Database'!$C:$R,2, FALSE)),"")</f>
        <v>Pharmaceuticals</v>
      </c>
      <c r="P3070" s="229" t="str">
        <f>IFERROR(IF(VLOOKUP($C3070,'MSCI Database'!$C:$R,3, FALSE)="","",VLOOKUP($C3070,'MSCI Database'!$C:$R,3, FALSE)),"")</f>
        <v>BBB</v>
      </c>
      <c r="Q3070" s="229" t="str">
        <f>IFERROR(IF(VLOOKUP($C3070,'MSCI Database'!$C:$R,4, FALSE)="","",VLOOKUP($C3070,'MSCI Database'!$C:$R,4, FALSE)),"")</f>
        <v>0</v>
      </c>
      <c r="R3070" s="229">
        <f>IFERROR(IF(VLOOKUP($C3070,'MSCI Database'!$C:$R,5, FALSE)="","",VLOOKUP($C3070,'MSCI Database'!$C:$R,5, FALSE)),"")</f>
        <v>5</v>
      </c>
      <c r="S3070" s="229">
        <f>IFERROR(IF(VLOOKUP($C3070,'MSCI Database'!$C:$R,6, FALSE)="","",VLOOKUP($C3070,'MSCI Database'!$C:$R,6, FALSE)),"")</f>
        <v>5.7</v>
      </c>
      <c r="T3070" s="229">
        <f>IFERROR(IF(VLOOKUP($C3070,'MSCI Database'!$C:$R,7, FALSE)="","",VLOOKUP($C3070,'MSCI Database'!$C:$R,7, FALSE)),"")</f>
        <v>5.4</v>
      </c>
      <c r="U3070" s="229">
        <f>IFERROR(IF(VLOOKUP($C3070,'MSCI Database'!$C:$R,8, FALSE)="","",VLOOKUP($C3070,'MSCI Database'!$C:$R,8, FALSE)),"")</f>
        <v>3.5</v>
      </c>
      <c r="V3070" s="229">
        <f>IFERROR(IF(VLOOKUP($C3070,'MSCI Database'!$C:$R,9, FALSE)="","",VLOOKUP($C3070,'MSCI Database'!$C:$R,9, FALSE)),"")</f>
        <v>4.7</v>
      </c>
      <c r="W3070" s="215">
        <f t="shared" ca="1" si="123"/>
        <v>0</v>
      </c>
      <c r="X3070" s="276">
        <f>IFERROR(IF(VLOOKUP($C3070,'MSCI Database'!$C:$R,10, FALSE)="","",VLOOKUP($C3070,'MSCI Database'!$C:$R,10, FALSE)),"")</f>
        <v>67577</v>
      </c>
      <c r="Y3070" s="229" t="str">
        <f>IFERROR(IF(VLOOKUP($C3070,'MSCI Database'!$C:$R,11, FALSE)="","",VLOOKUP($C3070,'MSCI Database'!$C:$R,11, FALSE)),"")</f>
        <v>2019</v>
      </c>
      <c r="Z3070" s="229" t="str">
        <f>IFERROR(IF(VLOOKUP($C3070,'MSCI Database'!$C:$R,12, FALSE)="","",VLOOKUP($C3070,'MSCI Database'!$C:$R,12, FALSE)),"")</f>
        <v>E.Segmt-Moderate</v>
      </c>
      <c r="AA3070" s="229" t="str">
        <f>IFERROR(IF(VLOOKUP($C3070,'MSCI Database'!$C:$R,13, FALSE)="","",VLOOKUP($C3070,'MSCI Database'!$C:$R,13, FALSE)),"")</f>
        <v>Weak anti-corruption measures; multiple restructuring event may pose talent management challenges</v>
      </c>
    </row>
    <row r="3071" spans="1:27" s="130" customFormat="1" ht="15" hidden="1" customHeight="1" outlineLevel="1">
      <c r="A3071" s="130" t="s">
        <v>1075</v>
      </c>
      <c r="B3071" s="130" t="s">
        <v>1076</v>
      </c>
      <c r="C3071" s="130" t="s">
        <v>1077</v>
      </c>
      <c r="D3071" s="130" t="s">
        <v>12135</v>
      </c>
      <c r="E3071" s="130" t="s">
        <v>18684</v>
      </c>
      <c r="F3071" s="215">
        <v>1.22456397294517E-2</v>
      </c>
      <c r="G3071" s="132" t="str">
        <f ca="1">IFERROR(_xll.BQL($A3071, "cur_mkt_cap(currency=EUR)")/1000000, " ")</f>
        <v xml:space="preserve"> </v>
      </c>
      <c r="M3071" s="308"/>
      <c r="N3071" s="215">
        <f t="shared" si="122"/>
        <v>1.3264577470863497E-4</v>
      </c>
      <c r="O3071" s="172" t="str">
        <f>IFERROR(IF(VLOOKUP($C3071,'MSCI Database'!$C:$R,2, FALSE)="","",VLOOKUP($C3071,'MSCI Database'!$C:$R,2, FALSE)),"")</f>
        <v>Metals and Mining - Precious Metals</v>
      </c>
      <c r="P3071" s="229" t="str">
        <f>IFERROR(IF(VLOOKUP($C3071,'MSCI Database'!$C:$R,3, FALSE)="","",VLOOKUP($C3071,'MSCI Database'!$C:$R,3, FALSE)),"")</f>
        <v>BB</v>
      </c>
      <c r="Q3071" s="229" t="str">
        <f>IFERROR(IF(VLOOKUP($C3071,'MSCI Database'!$C:$R,4, FALSE)="","",VLOOKUP($C3071,'MSCI Database'!$C:$R,4, FALSE)),"")</f>
        <v>0</v>
      </c>
      <c r="R3071" s="229">
        <f>IFERROR(IF(VLOOKUP($C3071,'MSCI Database'!$C:$R,5, FALSE)="","",VLOOKUP($C3071,'MSCI Database'!$C:$R,5, FALSE)),"")</f>
        <v>3.1</v>
      </c>
      <c r="S3071" s="229">
        <f>IFERROR(IF(VLOOKUP($C3071,'MSCI Database'!$C:$R,6, FALSE)="","",VLOOKUP($C3071,'MSCI Database'!$C:$R,6, FALSE)),"")</f>
        <v>2.6</v>
      </c>
      <c r="T3071" s="229">
        <f>IFERROR(IF(VLOOKUP($C3071,'MSCI Database'!$C:$R,7, FALSE)="","",VLOOKUP($C3071,'MSCI Database'!$C:$R,7, FALSE)),"")</f>
        <v>4.2</v>
      </c>
      <c r="U3071" s="229">
        <f>IFERROR(IF(VLOOKUP($C3071,'MSCI Database'!$C:$R,8, FALSE)="","",VLOOKUP($C3071,'MSCI Database'!$C:$R,8, FALSE)),"")</f>
        <v>6.6</v>
      </c>
      <c r="V3071" s="229">
        <f>IFERROR(IF(VLOOKUP($C3071,'MSCI Database'!$C:$R,9, FALSE)="","",VLOOKUP($C3071,'MSCI Database'!$C:$R,9, FALSE)),"")</f>
        <v>4.5</v>
      </c>
      <c r="W3071" s="215">
        <f t="shared" ca="1" si="123"/>
        <v>0</v>
      </c>
      <c r="X3071" s="276">
        <f>IFERROR(IF(VLOOKUP($C3071,'MSCI Database'!$C:$R,10, FALSE)="","",VLOOKUP($C3071,'MSCI Database'!$C:$R,10, FALSE)),"")</f>
        <v>450603</v>
      </c>
      <c r="Y3071" s="229" t="str">
        <f>IFERROR(IF(VLOOKUP($C3071,'MSCI Database'!$C:$R,11, FALSE)="","",VLOOKUP($C3071,'MSCI Database'!$C:$R,11, FALSE)),"")</f>
        <v>2019</v>
      </c>
      <c r="Z3071" s="229" t="str">
        <f>IFERROR(IF(VLOOKUP($C3071,'MSCI Database'!$C:$R,12, FALSE)="","",VLOOKUP($C3071,'MSCI Database'!$C:$R,12, FALSE)),"")</f>
        <v>Reported</v>
      </c>
      <c r="AA3071" s="229" t="str">
        <f>IFERROR(IF(VLOOKUP($C3071,'MSCI Database'!$C:$R,13, FALSE)="","",VLOOKUP($C3071,'MSCI Database'!$C:$R,13, FALSE)),"")</f>
        <v>Limited efforts for managing environmental impacts</v>
      </c>
    </row>
    <row r="3072" spans="1:27" s="130" customFormat="1" ht="15" hidden="1" customHeight="1" outlineLevel="1">
      <c r="A3072" s="130" t="s">
        <v>8061</v>
      </c>
      <c r="B3072" s="130" t="s">
        <v>8062</v>
      </c>
      <c r="C3072" s="130" t="s">
        <v>8063</v>
      </c>
      <c r="D3072" s="130" t="s">
        <v>12128</v>
      </c>
      <c r="E3072" s="130" t="s">
        <v>18673</v>
      </c>
      <c r="F3072" s="215">
        <v>1.52744684454411E-2</v>
      </c>
      <c r="G3072" s="132" t="str">
        <f ca="1">IFERROR(_xll.BQL($A3072, "cur_mkt_cap(currency=EUR)")/1000000, " ")</f>
        <v xml:space="preserve"> </v>
      </c>
      <c r="M3072" s="308"/>
      <c r="N3072" s="215">
        <f t="shared" si="122"/>
        <v>1.6545429597567072E-4</v>
      </c>
      <c r="O3072" s="172" t="str">
        <f>IFERROR(IF(VLOOKUP($C3072,'MSCI Database'!$C:$R,2, FALSE)="","",VLOOKUP($C3072,'MSCI Database'!$C:$R,2, FALSE)),"")</f>
        <v>Utilities</v>
      </c>
      <c r="P3072" s="229" t="str">
        <f>IFERROR(IF(VLOOKUP($C3072,'MSCI Database'!$C:$R,3, FALSE)="","",VLOOKUP($C3072,'MSCI Database'!$C:$R,3, FALSE)),"")</f>
        <v>BBB</v>
      </c>
      <c r="Q3072" s="229" t="str">
        <f>IFERROR(IF(VLOOKUP($C3072,'MSCI Database'!$C:$R,4, FALSE)="","",VLOOKUP($C3072,'MSCI Database'!$C:$R,4, FALSE)),"")</f>
        <v>-1</v>
      </c>
      <c r="R3072" s="229">
        <f>IFERROR(IF(VLOOKUP($C3072,'MSCI Database'!$C:$R,5, FALSE)="","",VLOOKUP($C3072,'MSCI Database'!$C:$R,5, FALSE)),"")</f>
        <v>5</v>
      </c>
      <c r="S3072" s="229">
        <f>IFERROR(IF(VLOOKUP($C3072,'MSCI Database'!$C:$R,6, FALSE)="","",VLOOKUP($C3072,'MSCI Database'!$C:$R,6, FALSE)),"")</f>
        <v>7.4</v>
      </c>
      <c r="T3072" s="229">
        <f>IFERROR(IF(VLOOKUP($C3072,'MSCI Database'!$C:$R,7, FALSE)="","",VLOOKUP($C3072,'MSCI Database'!$C:$R,7, FALSE)),"")</f>
        <v>4</v>
      </c>
      <c r="U3072" s="229">
        <f>IFERROR(IF(VLOOKUP($C3072,'MSCI Database'!$C:$R,8, FALSE)="","",VLOOKUP($C3072,'MSCI Database'!$C:$R,8, FALSE)),"")</f>
        <v>4.2</v>
      </c>
      <c r="V3072" s="229">
        <f>IFERROR(IF(VLOOKUP($C3072,'MSCI Database'!$C:$R,9, FALSE)="","",VLOOKUP($C3072,'MSCI Database'!$C:$R,9, FALSE)),"")</f>
        <v>5.3</v>
      </c>
      <c r="W3072" s="215">
        <f t="shared" ca="1" si="123"/>
        <v>0</v>
      </c>
      <c r="X3072" s="276">
        <f>IFERROR(IF(VLOOKUP($C3072,'MSCI Database'!$C:$R,10, FALSE)="","",VLOOKUP($C3072,'MSCI Database'!$C:$R,10, FALSE)),"")</f>
        <v>39000</v>
      </c>
      <c r="Y3072" s="229" t="str">
        <f>IFERROR(IF(VLOOKUP($C3072,'MSCI Database'!$C:$R,11, FALSE)="","",VLOOKUP($C3072,'MSCI Database'!$C:$R,11, FALSE)),"")</f>
        <v>2019</v>
      </c>
      <c r="Z3072" s="229" t="str">
        <f>IFERROR(IF(VLOOKUP($C3072,'MSCI Database'!$C:$R,12, FALSE)="","",VLOOKUP($C3072,'MSCI Database'!$C:$R,12, FALSE)),"")</f>
        <v>Reported</v>
      </c>
      <c r="AA3072" s="229" t="str">
        <f>IFERROR(IF(VLOOKUP($C3072,'MSCI Database'!$C:$R,13, FALSE)="","",VLOOKUP($C3072,'MSCI Database'!$C:$R,13, FALSE)),"")</f>
        <v/>
      </c>
    </row>
    <row r="3073" spans="1:27" s="130" customFormat="1" ht="15" hidden="1" customHeight="1" outlineLevel="1">
      <c r="A3073" s="130" t="s">
        <v>5284</v>
      </c>
      <c r="B3073" s="130" t="s">
        <v>5285</v>
      </c>
      <c r="C3073" s="130" t="s">
        <v>5286</v>
      </c>
      <c r="D3073" s="130" t="s">
        <v>18683</v>
      </c>
      <c r="E3073" s="130" t="s">
        <v>12133</v>
      </c>
      <c r="F3073" s="215">
        <v>1.8127921250735202E-2</v>
      </c>
      <c r="G3073" s="132" t="str">
        <f ca="1">IFERROR(_xll.BQL($A3073, "cur_mkt_cap(currency=EUR)")/1000000, " ")</f>
        <v xml:space="preserve"> </v>
      </c>
      <c r="M3073" s="308"/>
      <c r="N3073" s="215">
        <f t="shared" si="122"/>
        <v>1.9636313098266887E-4</v>
      </c>
      <c r="O3073" s="172" t="str">
        <f>IFERROR(IF(VLOOKUP($C3073,'MSCI Database'!$C:$R,2, FALSE)="","",VLOOKUP($C3073,'MSCI Database'!$C:$R,2, FALSE)),"")</f>
        <v>Biotechnology</v>
      </c>
      <c r="P3073" s="229" t="str">
        <f>IFERROR(IF(VLOOKUP($C3073,'MSCI Database'!$C:$R,3, FALSE)="","",VLOOKUP($C3073,'MSCI Database'!$C:$R,3, FALSE)),"")</f>
        <v>BBB</v>
      </c>
      <c r="Q3073" s="229" t="str">
        <f>IFERROR(IF(VLOOKUP($C3073,'MSCI Database'!$C:$R,4, FALSE)="","",VLOOKUP($C3073,'MSCI Database'!$C:$R,4, FALSE)),"")</f>
        <v>0</v>
      </c>
      <c r="R3073" s="229">
        <f>IFERROR(IF(VLOOKUP($C3073,'MSCI Database'!$C:$R,5, FALSE)="","",VLOOKUP($C3073,'MSCI Database'!$C:$R,5, FALSE)),"")</f>
        <v>4.5</v>
      </c>
      <c r="S3073" s="229">
        <f>IFERROR(IF(VLOOKUP($C3073,'MSCI Database'!$C:$R,6, FALSE)="","",VLOOKUP($C3073,'MSCI Database'!$C:$R,6, FALSE)),"")</f>
        <v>5.0999999999999996</v>
      </c>
      <c r="T3073" s="229">
        <f>IFERROR(IF(VLOOKUP($C3073,'MSCI Database'!$C:$R,7, FALSE)="","",VLOOKUP($C3073,'MSCI Database'!$C:$R,7, FALSE)),"")</f>
        <v>3.7</v>
      </c>
      <c r="U3073" s="229">
        <f>IFERROR(IF(VLOOKUP($C3073,'MSCI Database'!$C:$R,8, FALSE)="","",VLOOKUP($C3073,'MSCI Database'!$C:$R,8, FALSE)),"")</f>
        <v>6.3</v>
      </c>
      <c r="V3073" s="229">
        <f>IFERROR(IF(VLOOKUP($C3073,'MSCI Database'!$C:$R,9, FALSE)="","",VLOOKUP($C3073,'MSCI Database'!$C:$R,9, FALSE)),"")</f>
        <v>4.7</v>
      </c>
      <c r="W3073" s="215">
        <f t="shared" ca="1" si="123"/>
        <v>0</v>
      </c>
      <c r="X3073" s="276">
        <f>IFERROR(IF(VLOOKUP($C3073,'MSCI Database'!$C:$R,10, FALSE)="","",VLOOKUP($C3073,'MSCI Database'!$C:$R,10, FALSE)),"")</f>
        <v>1798</v>
      </c>
      <c r="Y3073" s="229" t="str">
        <f>IFERROR(IF(VLOOKUP($C3073,'MSCI Database'!$C:$R,11, FALSE)="","",VLOOKUP($C3073,'MSCI Database'!$C:$R,11, FALSE)),"")</f>
        <v>2019</v>
      </c>
      <c r="Z3073" s="229" t="str">
        <f>IFERROR(IF(VLOOKUP($C3073,'MSCI Database'!$C:$R,12, FALSE)="","",VLOOKUP($C3073,'MSCI Database'!$C:$R,12, FALSE)),"")</f>
        <v>E.Segmt-Moderate</v>
      </c>
      <c r="AA3073" s="229" t="str">
        <f>IFERROR(IF(VLOOKUP($C3073,'MSCI Database'!$C:$R,13, FALSE)="","",VLOOKUP($C3073,'MSCI Database'!$C:$R,13, FALSE)),"")</f>
        <v>Talent management programs appear limited; robust governance performance</v>
      </c>
    </row>
    <row r="3074" spans="1:27" s="130" customFormat="1" ht="15" hidden="1" customHeight="1" outlineLevel="1">
      <c r="A3074" s="130" t="s">
        <v>6598</v>
      </c>
      <c r="B3074" s="130" t="s">
        <v>6599</v>
      </c>
      <c r="C3074" s="130" t="s">
        <v>6600</v>
      </c>
      <c r="D3074" s="130" t="s">
        <v>12128</v>
      </c>
      <c r="E3074" s="130" t="s">
        <v>18674</v>
      </c>
      <c r="F3074" s="215">
        <v>1.5173306275173149E-2</v>
      </c>
      <c r="G3074" s="132" t="str">
        <f ca="1">IFERROR(_xll.BQL($A3074, "cur_mkt_cap(currency=EUR)")/1000000, " ")</f>
        <v xml:space="preserve"> </v>
      </c>
      <c r="M3074" s="308"/>
      <c r="N3074" s="215">
        <f t="shared" si="122"/>
        <v>1.6435849904363083E-4</v>
      </c>
      <c r="O3074" s="172" t="str">
        <f>IFERROR(IF(VLOOKUP($C3074,'MSCI Database'!$C:$R,2, FALSE)="","",VLOOKUP($C3074,'MSCI Database'!$C:$R,2, FALSE)),"")</f>
        <v>Food Products</v>
      </c>
      <c r="P3074" s="229" t="str">
        <f>IFERROR(IF(VLOOKUP($C3074,'MSCI Database'!$C:$R,3, FALSE)="","",VLOOKUP($C3074,'MSCI Database'!$C:$R,3, FALSE)),"")</f>
        <v>AA</v>
      </c>
      <c r="Q3074" s="229" t="str">
        <f>IFERROR(IF(VLOOKUP($C3074,'MSCI Database'!$C:$R,4, FALSE)="","",VLOOKUP($C3074,'MSCI Database'!$C:$R,4, FALSE)),"")</f>
        <v>0</v>
      </c>
      <c r="R3074" s="229">
        <f>IFERROR(IF(VLOOKUP($C3074,'MSCI Database'!$C:$R,5, FALSE)="","",VLOOKUP($C3074,'MSCI Database'!$C:$R,5, FALSE)),"")</f>
        <v>7.3</v>
      </c>
      <c r="S3074" s="229">
        <f>IFERROR(IF(VLOOKUP($C3074,'MSCI Database'!$C:$R,6, FALSE)="","",VLOOKUP($C3074,'MSCI Database'!$C:$R,6, FALSE)),"")</f>
        <v>4.4000000000000004</v>
      </c>
      <c r="T3074" s="229">
        <f>IFERROR(IF(VLOOKUP($C3074,'MSCI Database'!$C:$R,7, FALSE)="","",VLOOKUP($C3074,'MSCI Database'!$C:$R,7, FALSE)),"")</f>
        <v>5.7</v>
      </c>
      <c r="U3074" s="229">
        <f>IFERROR(IF(VLOOKUP($C3074,'MSCI Database'!$C:$R,8, FALSE)="","",VLOOKUP($C3074,'MSCI Database'!$C:$R,8, FALSE)),"")</f>
        <v>4.9000000000000004</v>
      </c>
      <c r="V3074" s="229">
        <f>IFERROR(IF(VLOOKUP($C3074,'MSCI Database'!$C:$R,9, FALSE)="","",VLOOKUP($C3074,'MSCI Database'!$C:$R,9, FALSE)),"")</f>
        <v>5</v>
      </c>
      <c r="W3074" s="215">
        <f t="shared" ca="1" si="123"/>
        <v>0</v>
      </c>
      <c r="X3074" s="276">
        <f>IFERROR(IF(VLOOKUP($C3074,'MSCI Database'!$C:$R,10, FALSE)="","",VLOOKUP($C3074,'MSCI Database'!$C:$R,10, FALSE)),"")</f>
        <v>649134</v>
      </c>
      <c r="Y3074" s="229" t="str">
        <f>IFERROR(IF(VLOOKUP($C3074,'MSCI Database'!$C:$R,11, FALSE)="","",VLOOKUP($C3074,'MSCI Database'!$C:$R,11, FALSE)),"")</f>
        <v>2019</v>
      </c>
      <c r="Z3074" s="229" t="str">
        <f>IFERROR(IF(VLOOKUP($C3074,'MSCI Database'!$C:$R,12, FALSE)="","",VLOOKUP($C3074,'MSCI Database'!$C:$R,12, FALSE)),"")</f>
        <v>Reported</v>
      </c>
      <c r="AA3074" s="229" t="str">
        <f>IFERROR(IF(VLOOKUP($C3074,'MSCI Database'!$C:$R,13, FALSE)="","",VLOOKUP($C3074,'MSCI Database'!$C:$R,13, FALSE)),"")</f>
        <v>Strong programs to mitigate environmental risks</v>
      </c>
    </row>
    <row r="3075" spans="1:27" s="130" customFormat="1" ht="15" hidden="1" customHeight="1" outlineLevel="1">
      <c r="A3075" s="130" t="s">
        <v>2324</v>
      </c>
      <c r="B3075" s="130" t="s">
        <v>2325</v>
      </c>
      <c r="C3075" s="130" t="s">
        <v>2326</v>
      </c>
      <c r="D3075" s="130" t="s">
        <v>12131</v>
      </c>
      <c r="E3075" s="130" t="s">
        <v>18688</v>
      </c>
      <c r="F3075" s="215">
        <v>1.768226952962634E-2</v>
      </c>
      <c r="G3075" s="132" t="str">
        <f ca="1">IFERROR(_xll.BQL($A3075, "cur_mkt_cap(currency=EUR)")/1000000, " ")</f>
        <v xml:space="preserve"> </v>
      </c>
      <c r="M3075" s="308"/>
      <c r="N3075" s="215">
        <f t="shared" ca="1" si="122"/>
        <v>1.9153579495917404E-4</v>
      </c>
      <c r="O3075" s="172" t="str">
        <f>IFERROR(IF(VLOOKUP($C3075,'MSCI Database'!$C:$R,2, FALSE)="","",VLOOKUP($C3075,'MSCI Database'!$C:$R,2, FALSE)),"")</f>
        <v>Asset Management &amp; Custody Banks</v>
      </c>
      <c r="P3075" s="229" t="str">
        <f>IFERROR(IF(VLOOKUP($C3075,'MSCI Database'!$C:$R,3, FALSE)="","",VLOOKUP($C3075,'MSCI Database'!$C:$R,3, FALSE)),"")</f>
        <v>AA</v>
      </c>
      <c r="Q3075" s="229" t="str">
        <f>IFERROR(IF(VLOOKUP($C3075,'MSCI Database'!$C:$R,4, FALSE)="","",VLOOKUP($C3075,'MSCI Database'!$C:$R,4, FALSE)),"")</f>
        <v>0</v>
      </c>
      <c r="R3075" s="229">
        <f>IFERROR(IF(VLOOKUP($C3075,'MSCI Database'!$C:$R,5, FALSE)="","",VLOOKUP($C3075,'MSCI Database'!$C:$R,5, FALSE)),"")</f>
        <v>8.5</v>
      </c>
      <c r="S3075" s="229">
        <f>IFERROR(IF(VLOOKUP($C3075,'MSCI Database'!$C:$R,6, FALSE)="","",VLOOKUP($C3075,'MSCI Database'!$C:$R,6, FALSE)),"")</f>
        <v>9</v>
      </c>
      <c r="T3075" s="229">
        <f>IFERROR(IF(VLOOKUP($C3075,'MSCI Database'!$C:$R,7, FALSE)="","",VLOOKUP($C3075,'MSCI Database'!$C:$R,7, FALSE)),"")</f>
        <v>5.7</v>
      </c>
      <c r="U3075" s="229">
        <f>IFERROR(IF(VLOOKUP($C3075,'MSCI Database'!$C:$R,8, FALSE)="","",VLOOKUP($C3075,'MSCI Database'!$C:$R,8, FALSE)),"")</f>
        <v>4.5999999999999996</v>
      </c>
      <c r="V3075" s="229">
        <f>IFERROR(IF(VLOOKUP($C3075,'MSCI Database'!$C:$R,9, FALSE)="","",VLOOKUP($C3075,'MSCI Database'!$C:$R,9, FALSE)),"")</f>
        <v>5.4</v>
      </c>
      <c r="W3075" s="215">
        <f t="shared" ca="1" si="123"/>
        <v>0</v>
      </c>
      <c r="X3075" s="276">
        <f>IFERROR(IF(VLOOKUP($C3075,'MSCI Database'!$C:$R,10, FALSE)="","",VLOOKUP($C3075,'MSCI Database'!$C:$R,10, FALSE)),"")</f>
        <v>3745</v>
      </c>
      <c r="Y3075" s="229" t="str">
        <f>IFERROR(IF(VLOOKUP($C3075,'MSCI Database'!$C:$R,11, FALSE)="","",VLOOKUP($C3075,'MSCI Database'!$C:$R,11, FALSE)),"")</f>
        <v>2019</v>
      </c>
      <c r="Z3075" s="229" t="str">
        <f>IFERROR(IF(VLOOKUP($C3075,'MSCI Database'!$C:$R,12, FALSE)="","",VLOOKUP($C3075,'MSCI Database'!$C:$R,12, FALSE)),"")</f>
        <v>Reported</v>
      </c>
      <c r="AA3075" s="229" t="str">
        <f>IFERROR(IF(VLOOKUP($C3075,'MSCI Database'!$C:$R,13, FALSE)="","",VLOOKUP($C3075,'MSCI Database'!$C:$R,13, FALSE)),"")</f>
        <v>Leading responsible investing practices relative to peers</v>
      </c>
    </row>
    <row r="3076" spans="1:27" s="130" customFormat="1" ht="15" hidden="1" customHeight="1" outlineLevel="1">
      <c r="A3076" s="130" t="s">
        <v>2352</v>
      </c>
      <c r="B3076" s="130" t="s">
        <v>2353</v>
      </c>
      <c r="C3076" s="130" t="s">
        <v>2354</v>
      </c>
      <c r="D3076" s="130" t="s">
        <v>12131</v>
      </c>
      <c r="E3076" s="130" t="s">
        <v>18688</v>
      </c>
      <c r="F3076" s="215">
        <v>1.7488782099646119E-2</v>
      </c>
      <c r="G3076" s="132" t="str">
        <f ca="1">IFERROR(_xll.BQL($A3076, "cur_mkt_cap(currency=EUR)")/1000000, " ")</f>
        <v xml:space="preserve"> </v>
      </c>
      <c r="M3076" s="308"/>
      <c r="N3076" s="215">
        <f t="shared" si="122"/>
        <v>1.8943992323559376E-4</v>
      </c>
      <c r="O3076" s="172" t="str">
        <f>IFERROR(IF(VLOOKUP($C3076,'MSCI Database'!$C:$R,2, FALSE)="","",VLOOKUP($C3076,'MSCI Database'!$C:$R,2, FALSE)),"")</f>
        <v>Multi-Line Insurance &amp; Brokerage</v>
      </c>
      <c r="P3076" s="229" t="str">
        <f>IFERROR(IF(VLOOKUP($C3076,'MSCI Database'!$C:$R,3, FALSE)="","",VLOOKUP($C3076,'MSCI Database'!$C:$R,3, FALSE)),"")</f>
        <v>BBB</v>
      </c>
      <c r="Q3076" s="229" t="str">
        <f>IFERROR(IF(VLOOKUP($C3076,'MSCI Database'!$C:$R,4, FALSE)="","",VLOOKUP($C3076,'MSCI Database'!$C:$R,4, FALSE)),"")</f>
        <v>1</v>
      </c>
      <c r="R3076" s="229">
        <f>IFERROR(IF(VLOOKUP($C3076,'MSCI Database'!$C:$R,5, FALSE)="","",VLOOKUP($C3076,'MSCI Database'!$C:$R,5, FALSE)),"")</f>
        <v>5.2</v>
      </c>
      <c r="S3076" s="229">
        <f>IFERROR(IF(VLOOKUP($C3076,'MSCI Database'!$C:$R,6, FALSE)="","",VLOOKUP($C3076,'MSCI Database'!$C:$R,6, FALSE)),"")</f>
        <v>3.6</v>
      </c>
      <c r="T3076" s="229">
        <f>IFERROR(IF(VLOOKUP($C3076,'MSCI Database'!$C:$R,7, FALSE)="","",VLOOKUP($C3076,'MSCI Database'!$C:$R,7, FALSE)),"")</f>
        <v>5.7</v>
      </c>
      <c r="U3076" s="229">
        <f>IFERROR(IF(VLOOKUP($C3076,'MSCI Database'!$C:$R,8, FALSE)="","",VLOOKUP($C3076,'MSCI Database'!$C:$R,8, FALSE)),"")</f>
        <v>4.7</v>
      </c>
      <c r="V3076" s="229">
        <f>IFERROR(IF(VLOOKUP($C3076,'MSCI Database'!$C:$R,9, FALSE)="","",VLOOKUP($C3076,'MSCI Database'!$C:$R,9, FALSE)),"")</f>
        <v>5</v>
      </c>
      <c r="W3076" s="215">
        <f t="shared" ca="1" si="123"/>
        <v>0</v>
      </c>
      <c r="X3076" s="276">
        <f>IFERROR(IF(VLOOKUP($C3076,'MSCI Database'!$C:$R,10, FALSE)="","",VLOOKUP($C3076,'MSCI Database'!$C:$R,10, FALSE)),"")</f>
        <v>4035</v>
      </c>
      <c r="Y3076" s="229" t="str">
        <f>IFERROR(IF(VLOOKUP($C3076,'MSCI Database'!$C:$R,11, FALSE)="","",VLOOKUP($C3076,'MSCI Database'!$C:$R,11, FALSE)),"")</f>
        <v>2019</v>
      </c>
      <c r="Z3076" s="229" t="str">
        <f>IFERROR(IF(VLOOKUP($C3076,'MSCI Database'!$C:$R,12, FALSE)="","",VLOOKUP($C3076,'MSCI Database'!$C:$R,12, FALSE)),"")</f>
        <v>Reported</v>
      </c>
      <c r="AA3076" s="229" t="str">
        <f>IFERROR(IF(VLOOKUP($C3076,'MSCI Database'!$C:$R,13, FALSE)="","",VLOOKUP($C3076,'MSCI Database'!$C:$R,13, FALSE)),"")</f>
        <v>Strengthened ESG consideration through proxy voting policy drives upgrade</v>
      </c>
    </row>
    <row r="3077" spans="1:27" s="130" customFormat="1" ht="15" hidden="1" customHeight="1" outlineLevel="1">
      <c r="A3077" s="130" t="s">
        <v>1071</v>
      </c>
      <c r="B3077" s="130" t="s">
        <v>1072</v>
      </c>
      <c r="C3077" s="130" t="s">
        <v>1073</v>
      </c>
      <c r="D3077" s="130" t="s">
        <v>12135</v>
      </c>
      <c r="E3077" s="130" t="s">
        <v>18689</v>
      </c>
      <c r="F3077" s="215">
        <v>1.205135516393268E-2</v>
      </c>
      <c r="G3077" s="132" t="str">
        <f ca="1">IFERROR(_xll.BQL($A3077, "cur_mkt_cap(currency=EUR)")/1000000, " ")</f>
        <v xml:space="preserve"> </v>
      </c>
      <c r="M3077" s="308"/>
      <c r="N3077" s="215">
        <f t="shared" si="122"/>
        <v>1.305412683474671E-4</v>
      </c>
      <c r="O3077" s="172" t="str">
        <f>IFERROR(IF(VLOOKUP($C3077,'MSCI Database'!$C:$R,2, FALSE)="","",VLOOKUP($C3077,'MSCI Database'!$C:$R,2, FALSE)),"")</f>
        <v>Software &amp; Services</v>
      </c>
      <c r="P3077" s="229" t="str">
        <f>IFERROR(IF(VLOOKUP($C3077,'MSCI Database'!$C:$R,3, FALSE)="","",VLOOKUP($C3077,'MSCI Database'!$C:$R,3, FALSE)),"")</f>
        <v>A</v>
      </c>
      <c r="Q3077" s="229" t="str">
        <f>IFERROR(IF(VLOOKUP($C3077,'MSCI Database'!$C:$R,4, FALSE)="","",VLOOKUP($C3077,'MSCI Database'!$C:$R,4, FALSE)),"")</f>
        <v>1</v>
      </c>
      <c r="R3077" s="229">
        <f>IFERROR(IF(VLOOKUP($C3077,'MSCI Database'!$C:$R,5, FALSE)="","",VLOOKUP($C3077,'MSCI Database'!$C:$R,5, FALSE)),"")</f>
        <v>6.4</v>
      </c>
      <c r="S3077" s="229">
        <f>IFERROR(IF(VLOOKUP($C3077,'MSCI Database'!$C:$R,6, FALSE)="","",VLOOKUP($C3077,'MSCI Database'!$C:$R,6, FALSE)),"")</f>
        <v>5.2</v>
      </c>
      <c r="T3077" s="229">
        <f>IFERROR(IF(VLOOKUP($C3077,'MSCI Database'!$C:$R,7, FALSE)="","",VLOOKUP($C3077,'MSCI Database'!$C:$R,7, FALSE)),"")</f>
        <v>6.7</v>
      </c>
      <c r="U3077" s="229">
        <f>IFERROR(IF(VLOOKUP($C3077,'MSCI Database'!$C:$R,8, FALSE)="","",VLOOKUP($C3077,'MSCI Database'!$C:$R,8, FALSE)),"")</f>
        <v>4.5</v>
      </c>
      <c r="V3077" s="229">
        <f>IFERROR(IF(VLOOKUP($C3077,'MSCI Database'!$C:$R,9, FALSE)="","",VLOOKUP($C3077,'MSCI Database'!$C:$R,9, FALSE)),"")</f>
        <v>5.6</v>
      </c>
      <c r="W3077" s="215">
        <f t="shared" ca="1" si="123"/>
        <v>0</v>
      </c>
      <c r="X3077" s="276">
        <f>IFERROR(IF(VLOOKUP($C3077,'MSCI Database'!$C:$R,10, FALSE)="","",VLOOKUP($C3077,'MSCI Database'!$C:$R,10, FALSE)),"")</f>
        <v>22638</v>
      </c>
      <c r="Y3077" s="229" t="str">
        <f>IFERROR(IF(VLOOKUP($C3077,'MSCI Database'!$C:$R,11, FALSE)="","",VLOOKUP($C3077,'MSCI Database'!$C:$R,11, FALSE)),"")</f>
        <v>2020</v>
      </c>
      <c r="Z3077" s="229" t="str">
        <f>IFERROR(IF(VLOOKUP($C3077,'MSCI Database'!$C:$R,12, FALSE)="","",VLOOKUP($C3077,'MSCI Database'!$C:$R,12, FALSE)),"")</f>
        <v>Reported</v>
      </c>
      <c r="AA3077" s="229" t="str">
        <f>IFERROR(IF(VLOOKUP($C3077,'MSCI Database'!$C:$R,13, FALSE)="","",VLOOKUP($C3077,'MSCI Database'!$C:$R,13, FALSE)),"")</f>
        <v>Improved performance on social parameters and inclusion of corporate behavior theme drive upgrade</v>
      </c>
    </row>
    <row r="3078" spans="1:27" s="130" customFormat="1" ht="15" hidden="1" customHeight="1" outlineLevel="1">
      <c r="A3078" s="130" t="s">
        <v>387</v>
      </c>
      <c r="B3078" s="130" t="s">
        <v>388</v>
      </c>
      <c r="C3078" s="130" t="s">
        <v>389</v>
      </c>
      <c r="D3078" s="130" t="s">
        <v>18679</v>
      </c>
      <c r="E3078" s="130" t="s">
        <v>18684</v>
      </c>
      <c r="F3078" s="215">
        <v>1.1243941684720321E-2</v>
      </c>
      <c r="G3078" s="132" t="str">
        <f ca="1">IFERROR(_xll.BQL($A3078, "cur_mkt_cap(currency=EUR)")/1000000, " ")</f>
        <v xml:space="preserve"> </v>
      </c>
      <c r="M3078" s="308"/>
      <c r="N3078" s="215">
        <f t="shared" si="122"/>
        <v>1.2179529926569394E-4</v>
      </c>
      <c r="O3078" s="172" t="str">
        <f>IFERROR(IF(VLOOKUP($C3078,'MSCI Database'!$C:$R,2, FALSE)="","",VLOOKUP($C3078,'MSCI Database'!$C:$R,2, FALSE)),"")</f>
        <v>Metals and Mining - Precious Metals</v>
      </c>
      <c r="P3078" s="229" t="str">
        <f>IFERROR(IF(VLOOKUP($C3078,'MSCI Database'!$C:$R,3, FALSE)="","",VLOOKUP($C3078,'MSCI Database'!$C:$R,3, FALSE)),"")</f>
        <v>A</v>
      </c>
      <c r="Q3078" s="229" t="str">
        <f>IFERROR(IF(VLOOKUP($C3078,'MSCI Database'!$C:$R,4, FALSE)="","",VLOOKUP($C3078,'MSCI Database'!$C:$R,4, FALSE)),"")</f>
        <v>0</v>
      </c>
      <c r="R3078" s="229">
        <f>IFERROR(IF(VLOOKUP($C3078,'MSCI Database'!$C:$R,5, FALSE)="","",VLOOKUP($C3078,'MSCI Database'!$C:$R,5, FALSE)),"")</f>
        <v>6.9</v>
      </c>
      <c r="S3078" s="229">
        <f>IFERROR(IF(VLOOKUP($C3078,'MSCI Database'!$C:$R,6, FALSE)="","",VLOOKUP($C3078,'MSCI Database'!$C:$R,6, FALSE)),"")</f>
        <v>2.8</v>
      </c>
      <c r="T3078" s="229">
        <f>IFERROR(IF(VLOOKUP($C3078,'MSCI Database'!$C:$R,7, FALSE)="","",VLOOKUP($C3078,'MSCI Database'!$C:$R,7, FALSE)),"")</f>
        <v>6.2</v>
      </c>
      <c r="U3078" s="229">
        <f>IFERROR(IF(VLOOKUP($C3078,'MSCI Database'!$C:$R,8, FALSE)="","",VLOOKUP($C3078,'MSCI Database'!$C:$R,8, FALSE)),"")</f>
        <v>7.7</v>
      </c>
      <c r="V3078" s="229">
        <f>IFERROR(IF(VLOOKUP($C3078,'MSCI Database'!$C:$R,9, FALSE)="","",VLOOKUP($C3078,'MSCI Database'!$C:$R,9, FALSE)),"")</f>
        <v>5.6</v>
      </c>
      <c r="W3078" s="215">
        <f t="shared" ca="1" si="123"/>
        <v>0</v>
      </c>
      <c r="X3078" s="276">
        <f>IFERROR(IF(VLOOKUP($C3078,'MSCI Database'!$C:$R,10, FALSE)="","",VLOOKUP($C3078,'MSCI Database'!$C:$R,10, FALSE)),"")</f>
        <v>538534</v>
      </c>
      <c r="Y3078" s="229" t="str">
        <f>IFERROR(IF(VLOOKUP($C3078,'MSCI Database'!$C:$R,11, FALSE)="","",VLOOKUP($C3078,'MSCI Database'!$C:$R,11, FALSE)),"")</f>
        <v>2019</v>
      </c>
      <c r="Z3078" s="229" t="str">
        <f>IFERROR(IF(VLOOKUP($C3078,'MSCI Database'!$C:$R,12, FALSE)="","",VLOOKUP($C3078,'MSCI Database'!$C:$R,12, FALSE)),"")</f>
        <v>Reported</v>
      </c>
      <c r="AA3078" s="229" t="str">
        <f>IFERROR(IF(VLOOKUP($C3078,'MSCI Database'!$C:$R,13, FALSE)="","",VLOOKUP($C3078,'MSCI Database'!$C:$R,13, FALSE)),"")</f>
        <v>Robust occupational health and safety management programs</v>
      </c>
    </row>
    <row r="3079" spans="1:27" s="130" customFormat="1" ht="15" hidden="1" customHeight="1" outlineLevel="1">
      <c r="A3079" s="130" t="s">
        <v>6873</v>
      </c>
      <c r="B3079" s="130" t="s">
        <v>6874</v>
      </c>
      <c r="C3079" s="130" t="s">
        <v>6875</v>
      </c>
      <c r="D3079" s="130" t="s">
        <v>12128</v>
      </c>
      <c r="E3079" s="130" t="s">
        <v>18689</v>
      </c>
      <c r="F3079" s="215">
        <v>1.504325789996E-2</v>
      </c>
      <c r="G3079" s="132" t="str">
        <f ca="1">IFERROR(_xll.BQL($A3079, "cur_mkt_cap(currency=EUR)")/1000000, " ")</f>
        <v xml:space="preserve"> </v>
      </c>
      <c r="M3079" s="308"/>
      <c r="N3079" s="215">
        <f t="shared" si="122"/>
        <v>1.6294980436855729E-4</v>
      </c>
      <c r="O3079" s="172" t="str">
        <f>IFERROR(IF(VLOOKUP($C3079,'MSCI Database'!$C:$R,2, FALSE)="","",VLOOKUP($C3079,'MSCI Database'!$C:$R,2, FALSE)),"")</f>
        <v>Software &amp; Services</v>
      </c>
      <c r="P3079" s="229" t="str">
        <f>IFERROR(IF(VLOOKUP($C3079,'MSCI Database'!$C:$R,3, FALSE)="","",VLOOKUP($C3079,'MSCI Database'!$C:$R,3, FALSE)),"")</f>
        <v>BBB</v>
      </c>
      <c r="Q3079" s="229" t="str">
        <f>IFERROR(IF(VLOOKUP($C3079,'MSCI Database'!$C:$R,4, FALSE)="","",VLOOKUP($C3079,'MSCI Database'!$C:$R,4, FALSE)),"")</f>
        <v>-1</v>
      </c>
      <c r="R3079" s="229">
        <f>IFERROR(IF(VLOOKUP($C3079,'MSCI Database'!$C:$R,5, FALSE)="","",VLOOKUP($C3079,'MSCI Database'!$C:$R,5, FALSE)),"")</f>
        <v>4.7</v>
      </c>
      <c r="S3079" s="229">
        <f>IFERROR(IF(VLOOKUP($C3079,'MSCI Database'!$C:$R,6, FALSE)="","",VLOOKUP($C3079,'MSCI Database'!$C:$R,6, FALSE)),"")</f>
        <v>4</v>
      </c>
      <c r="T3079" s="229">
        <f>IFERROR(IF(VLOOKUP($C3079,'MSCI Database'!$C:$R,7, FALSE)="","",VLOOKUP($C3079,'MSCI Database'!$C:$R,7, FALSE)),"")</f>
        <v>4.4000000000000004</v>
      </c>
      <c r="U3079" s="229">
        <f>IFERROR(IF(VLOOKUP($C3079,'MSCI Database'!$C:$R,8, FALSE)="","",VLOOKUP($C3079,'MSCI Database'!$C:$R,8, FALSE)),"")</f>
        <v>5</v>
      </c>
      <c r="V3079" s="229">
        <f>IFERROR(IF(VLOOKUP($C3079,'MSCI Database'!$C:$R,9, FALSE)="","",VLOOKUP($C3079,'MSCI Database'!$C:$R,9, FALSE)),"")</f>
        <v>4.5</v>
      </c>
      <c r="W3079" s="215">
        <f t="shared" ca="1" si="123"/>
        <v>0</v>
      </c>
      <c r="X3079" s="276">
        <f>IFERROR(IF(VLOOKUP($C3079,'MSCI Database'!$C:$R,10, FALSE)="","",VLOOKUP($C3079,'MSCI Database'!$C:$R,10, FALSE)),"")</f>
        <v>21071</v>
      </c>
      <c r="Y3079" s="229" t="str">
        <f>IFERROR(IF(VLOOKUP($C3079,'MSCI Database'!$C:$R,11, FALSE)="","",VLOOKUP($C3079,'MSCI Database'!$C:$R,11, FALSE)),"")</f>
        <v>2019</v>
      </c>
      <c r="Z3079" s="229" t="str">
        <f>IFERROR(IF(VLOOKUP($C3079,'MSCI Database'!$C:$R,12, FALSE)="","",VLOOKUP($C3079,'MSCI Database'!$C:$R,12, FALSE)),"")</f>
        <v>E.Segmt-Moderately High</v>
      </c>
      <c r="AA3079" s="229" t="str">
        <f>IFERROR(IF(VLOOKUP($C3079,'MSCI Database'!$C:$R,13, FALSE)="","",VLOOKUP($C3079,'MSCI Database'!$C:$R,13, FALSE)),"")</f>
        <v>Talent management measures lag peers</v>
      </c>
    </row>
    <row r="3080" spans="1:27" s="130" customFormat="1" ht="15" hidden="1" customHeight="1" outlineLevel="1">
      <c r="A3080" s="130" t="s">
        <v>8275</v>
      </c>
      <c r="B3080" s="130" t="s">
        <v>8276</v>
      </c>
      <c r="C3080" s="130" t="s">
        <v>8277</v>
      </c>
      <c r="D3080" s="130" t="s">
        <v>12128</v>
      </c>
      <c r="E3080" s="130" t="s">
        <v>100</v>
      </c>
      <c r="F3080" s="215">
        <v>1.5013857141915681E-2</v>
      </c>
      <c r="G3080" s="132" t="str">
        <f ca="1">IFERROR(_xll.BQL($A3080, "cur_mkt_cap(currency=EUR)")/1000000, " ")</f>
        <v xml:space="preserve"> </v>
      </c>
      <c r="M3080" s="308"/>
      <c r="N3080" s="215">
        <f t="shared" ca="1" si="122"/>
        <v>1.6263133294411794E-4</v>
      </c>
      <c r="O3080" s="172" t="str">
        <f>IFERROR(IF(VLOOKUP($C3080,'MSCI Database'!$C:$R,2, FALSE)="","",VLOOKUP($C3080,'MSCI Database'!$C:$R,2, FALSE)),"")</f>
        <v>Utilities</v>
      </c>
      <c r="P3080" s="229" t="str">
        <f>IFERROR(IF(VLOOKUP($C3080,'MSCI Database'!$C:$R,3, FALSE)="","",VLOOKUP($C3080,'MSCI Database'!$C:$R,3, FALSE)),"")</f>
        <v>B</v>
      </c>
      <c r="Q3080" s="229" t="str">
        <f>IFERROR(IF(VLOOKUP($C3080,'MSCI Database'!$C:$R,4, FALSE)="","",VLOOKUP($C3080,'MSCI Database'!$C:$R,4, FALSE)),"")</f>
        <v>0</v>
      </c>
      <c r="R3080" s="229">
        <f>IFERROR(IF(VLOOKUP($C3080,'MSCI Database'!$C:$R,5, FALSE)="","",VLOOKUP($C3080,'MSCI Database'!$C:$R,5, FALSE)),"")</f>
        <v>2.5</v>
      </c>
      <c r="S3080" s="229">
        <f>IFERROR(IF(VLOOKUP($C3080,'MSCI Database'!$C:$R,6, FALSE)="","",VLOOKUP($C3080,'MSCI Database'!$C:$R,6, FALSE)),"")</f>
        <v>2.7</v>
      </c>
      <c r="T3080" s="229">
        <f>IFERROR(IF(VLOOKUP($C3080,'MSCI Database'!$C:$R,7, FALSE)="","",VLOOKUP($C3080,'MSCI Database'!$C:$R,7, FALSE)),"")</f>
        <v>4.7</v>
      </c>
      <c r="U3080" s="229">
        <f>IFERROR(IF(VLOOKUP($C3080,'MSCI Database'!$C:$R,8, FALSE)="","",VLOOKUP($C3080,'MSCI Database'!$C:$R,8, FALSE)),"")</f>
        <v>5.7</v>
      </c>
      <c r="V3080" s="229">
        <f>IFERROR(IF(VLOOKUP($C3080,'MSCI Database'!$C:$R,9, FALSE)="","",VLOOKUP($C3080,'MSCI Database'!$C:$R,9, FALSE)),"")</f>
        <v>3.9</v>
      </c>
      <c r="W3080" s="215">
        <f t="shared" ca="1" si="123"/>
        <v>0</v>
      </c>
      <c r="X3080" s="276">
        <f>IFERROR(IF(VLOOKUP($C3080,'MSCI Database'!$C:$R,10, FALSE)="","",VLOOKUP($C3080,'MSCI Database'!$C:$R,10, FALSE)),"")</f>
        <v>105772432</v>
      </c>
      <c r="Y3080" s="229" t="str">
        <f>IFERROR(IF(VLOOKUP($C3080,'MSCI Database'!$C:$R,11, FALSE)="","",VLOOKUP($C3080,'MSCI Database'!$C:$R,11, FALSE)),"")</f>
        <v>2019</v>
      </c>
      <c r="Z3080" s="229" t="str">
        <f>IFERROR(IF(VLOOKUP($C3080,'MSCI Database'!$C:$R,12, FALSE)="","",VLOOKUP($C3080,'MSCI Database'!$C:$R,12, FALSE)),"")</f>
        <v>Reported</v>
      </c>
      <c r="AA3080" s="229" t="str">
        <f>IFERROR(IF(VLOOKUP($C3080,'MSCI Database'!$C:$R,13, FALSE)="","",VLOOKUP($C3080,'MSCI Database'!$C:$R,13, FALSE)),"")</f>
        <v>Despite aggressive targets to curb future carbon emission, limited focus on renewables</v>
      </c>
    </row>
    <row r="3081" spans="1:27" s="130" customFormat="1" ht="15" hidden="1" customHeight="1" outlineLevel="1">
      <c r="A3081" s="130" t="s">
        <v>7320</v>
      </c>
      <c r="B3081" s="130" t="s">
        <v>7321</v>
      </c>
      <c r="C3081" s="130" t="s">
        <v>7322</v>
      </c>
      <c r="D3081" s="130" t="s">
        <v>12128</v>
      </c>
      <c r="E3081" s="130" t="s">
        <v>18689</v>
      </c>
      <c r="F3081" s="215">
        <v>1.4977384793465401E-2</v>
      </c>
      <c r="G3081" s="132" t="str">
        <f ca="1">IFERROR(_xll.BQL($A3081, "cur_mkt_cap(currency=EUR)")/1000000, " ")</f>
        <v xml:space="preserve"> </v>
      </c>
      <c r="M3081" s="308"/>
      <c r="N3081" s="215">
        <f t="shared" si="122"/>
        <v>1.6223626147194361E-4</v>
      </c>
      <c r="O3081" s="172" t="str">
        <f>IFERROR(IF(VLOOKUP($C3081,'MSCI Database'!$C:$R,2, FALSE)="","",VLOOKUP($C3081,'MSCI Database'!$C:$R,2, FALSE)),"")</f>
        <v>Technology Hardware, Storage &amp; Peripherals</v>
      </c>
      <c r="P3081" s="229" t="str">
        <f>IFERROR(IF(VLOOKUP($C3081,'MSCI Database'!$C:$R,3, FALSE)="","",VLOOKUP($C3081,'MSCI Database'!$C:$R,3, FALSE)),"")</f>
        <v>BBB</v>
      </c>
      <c r="Q3081" s="229" t="str">
        <f>IFERROR(IF(VLOOKUP($C3081,'MSCI Database'!$C:$R,4, FALSE)="","",VLOOKUP($C3081,'MSCI Database'!$C:$R,4, FALSE)),"")</f>
        <v>0</v>
      </c>
      <c r="R3081" s="229">
        <f>IFERROR(IF(VLOOKUP($C3081,'MSCI Database'!$C:$R,5, FALSE)="","",VLOOKUP($C3081,'MSCI Database'!$C:$R,5, FALSE)),"")</f>
        <v>4.8</v>
      </c>
      <c r="S3081" s="229">
        <f>IFERROR(IF(VLOOKUP($C3081,'MSCI Database'!$C:$R,6, FALSE)="","",VLOOKUP($C3081,'MSCI Database'!$C:$R,6, FALSE)),"")</f>
        <v>3.1</v>
      </c>
      <c r="T3081" s="229">
        <f>IFERROR(IF(VLOOKUP($C3081,'MSCI Database'!$C:$R,7, FALSE)="","",VLOOKUP($C3081,'MSCI Database'!$C:$R,7, FALSE)),"")</f>
        <v>4.0999999999999996</v>
      </c>
      <c r="U3081" s="229">
        <f>IFERROR(IF(VLOOKUP($C3081,'MSCI Database'!$C:$R,8, FALSE)="","",VLOOKUP($C3081,'MSCI Database'!$C:$R,8, FALSE)),"")</f>
        <v>5.7</v>
      </c>
      <c r="V3081" s="229">
        <f>IFERROR(IF(VLOOKUP($C3081,'MSCI Database'!$C:$R,9, FALSE)="","",VLOOKUP($C3081,'MSCI Database'!$C:$R,9, FALSE)),"")</f>
        <v>4.5</v>
      </c>
      <c r="W3081" s="215">
        <f t="shared" ca="1" si="123"/>
        <v>0</v>
      </c>
      <c r="X3081" s="276">
        <f>IFERROR(IF(VLOOKUP($C3081,'MSCI Database'!$C:$R,10, FALSE)="","",VLOOKUP($C3081,'MSCI Database'!$C:$R,10, FALSE)),"")</f>
        <v>53172</v>
      </c>
      <c r="Y3081" s="229" t="str">
        <f>IFERROR(IF(VLOOKUP($C3081,'MSCI Database'!$C:$R,11, FALSE)="","",VLOOKUP($C3081,'MSCI Database'!$C:$R,11, FALSE)),"")</f>
        <v>2019</v>
      </c>
      <c r="Z3081" s="229" t="str">
        <f>IFERROR(IF(VLOOKUP($C3081,'MSCI Database'!$C:$R,12, FALSE)="","",VLOOKUP($C3081,'MSCI Database'!$C:$R,12, FALSE)),"")</f>
        <v>Reported</v>
      </c>
      <c r="AA3081" s="229" t="str">
        <f>IFERROR(IF(VLOOKUP($C3081,'MSCI Database'!$C:$R,13, FALSE)="","",VLOOKUP($C3081,'MSCI Database'!$C:$R,13, FALSE)),"")</f>
        <v>Talent management initiatives continue to lag those of peers</v>
      </c>
    </row>
    <row r="3082" spans="1:27" s="130" customFormat="1" ht="15" hidden="1" customHeight="1" outlineLevel="1">
      <c r="A3082" s="130" t="s">
        <v>2294</v>
      </c>
      <c r="B3082" s="130" t="s">
        <v>2295</v>
      </c>
      <c r="C3082" s="130" t="s">
        <v>2296</v>
      </c>
      <c r="D3082" s="130" t="s">
        <v>12131</v>
      </c>
      <c r="E3082" s="130" t="s">
        <v>18690</v>
      </c>
      <c r="F3082" s="215">
        <v>1.7273973519984009E-2</v>
      </c>
      <c r="G3082" s="132" t="str">
        <f ca="1">IFERROR(_xll.BQL($A3082, "cur_mkt_cap(currency=EUR)")/1000000, " ")</f>
        <v xml:space="preserve"> </v>
      </c>
      <c r="M3082" s="308"/>
      <c r="N3082" s="215">
        <f t="shared" ref="N3082:N3145" si="124">IF(V3082&lt;&gt;"",VLOOKUP($A3082,$A$1737:$V$3221,6,FALSE)/SUMIF($V$1737:$V$3221,"&gt;0",$F$1737:$F$3221),0)</f>
        <v>1.8711309906855469E-4</v>
      </c>
      <c r="O3082" s="172" t="str">
        <f>IFERROR(IF(VLOOKUP($C3082,'MSCI Database'!$C:$R,2, FALSE)="","",VLOOKUP($C3082,'MSCI Database'!$C:$R,2, FALSE)),"")</f>
        <v>Media &amp; Entertainment</v>
      </c>
      <c r="P3082" s="229" t="str">
        <f>IFERROR(IF(VLOOKUP($C3082,'MSCI Database'!$C:$R,3, FALSE)="","",VLOOKUP($C3082,'MSCI Database'!$C:$R,3, FALSE)),"")</f>
        <v>A</v>
      </c>
      <c r="Q3082" s="229" t="str">
        <f>IFERROR(IF(VLOOKUP($C3082,'MSCI Database'!$C:$R,4, FALSE)="","",VLOOKUP($C3082,'MSCI Database'!$C:$R,4, FALSE)),"")</f>
        <v>0</v>
      </c>
      <c r="R3082" s="229">
        <f>IFERROR(IF(VLOOKUP($C3082,'MSCI Database'!$C:$R,5, FALSE)="","",VLOOKUP($C3082,'MSCI Database'!$C:$R,5, FALSE)),"")</f>
        <v>6.7</v>
      </c>
      <c r="S3082" s="229">
        <f>IFERROR(IF(VLOOKUP($C3082,'MSCI Database'!$C:$R,6, FALSE)="","",VLOOKUP($C3082,'MSCI Database'!$C:$R,6, FALSE)),"")</f>
        <v>10</v>
      </c>
      <c r="T3082" s="229">
        <f>IFERROR(IF(VLOOKUP($C3082,'MSCI Database'!$C:$R,7, FALSE)="","",VLOOKUP($C3082,'MSCI Database'!$C:$R,7, FALSE)),"")</f>
        <v>5.4</v>
      </c>
      <c r="U3082" s="229">
        <f>IFERROR(IF(VLOOKUP($C3082,'MSCI Database'!$C:$R,8, FALSE)="","",VLOOKUP($C3082,'MSCI Database'!$C:$R,8, FALSE)),"")</f>
        <v>5.9</v>
      </c>
      <c r="V3082" s="229">
        <f>IFERROR(IF(VLOOKUP($C3082,'MSCI Database'!$C:$R,9, FALSE)="","",VLOOKUP($C3082,'MSCI Database'!$C:$R,9, FALSE)),"")</f>
        <v>5.9</v>
      </c>
      <c r="W3082" s="215">
        <f t="shared" ref="W3082:W3145" ca="1" si="125">IFERROR(IF(X3082&lt;&gt;"",VLOOKUP($A3082,$A$1737:$X$3221,6,FALSE)/100,0)*$G$1735/$G3082, 0)</f>
        <v>0</v>
      </c>
      <c r="X3082" s="276">
        <f>IFERROR(IF(VLOOKUP($C3082,'MSCI Database'!$C:$R,10, FALSE)="","",VLOOKUP($C3082,'MSCI Database'!$C:$R,10, FALSE)),"")</f>
        <v>63995</v>
      </c>
      <c r="Y3082" s="229" t="str">
        <f>IFERROR(IF(VLOOKUP($C3082,'MSCI Database'!$C:$R,11, FALSE)="","",VLOOKUP($C3082,'MSCI Database'!$C:$R,11, FALSE)),"")</f>
        <v>2019</v>
      </c>
      <c r="Z3082" s="229" t="str">
        <f>IFERROR(IF(VLOOKUP($C3082,'MSCI Database'!$C:$R,12, FALSE)="","",VLOOKUP($C3082,'MSCI Database'!$C:$R,12, FALSE)),"")</f>
        <v>Reported</v>
      </c>
      <c r="AA3082" s="229" t="str">
        <f>IFERROR(IF(VLOOKUP($C3082,'MSCI Database'!$C:$R,13, FALSE)="","",VLOOKUP($C3082,'MSCI Database'!$C:$R,13, FALSE)),"")</f>
        <v>Strong data privacy safeguards; board entrenchment persists</v>
      </c>
    </row>
    <row r="3083" spans="1:27" s="130" customFormat="1" ht="15" hidden="1" customHeight="1" outlineLevel="1">
      <c r="A3083" s="130" t="s">
        <v>2064</v>
      </c>
      <c r="B3083" s="130" t="s">
        <v>2065</v>
      </c>
      <c r="C3083" s="130" t="s">
        <v>2066</v>
      </c>
      <c r="D3083" s="130" t="s">
        <v>12130</v>
      </c>
      <c r="E3083" s="130" t="s">
        <v>18673</v>
      </c>
      <c r="F3083" s="215">
        <v>1.7423701442414369E-2</v>
      </c>
      <c r="G3083" s="132" t="str">
        <f ca="1">IFERROR(_xll.BQL($A3083, "cur_mkt_cap(currency=EUR)")/1000000, " ")</f>
        <v xml:space="preserve"> </v>
      </c>
      <c r="M3083" s="308"/>
      <c r="N3083" s="215">
        <f t="shared" si="124"/>
        <v>1.887349642144419E-4</v>
      </c>
      <c r="O3083" s="172" t="str">
        <f>IFERROR(IF(VLOOKUP($C3083,'MSCI Database'!$C:$R,2, FALSE)="","",VLOOKUP($C3083,'MSCI Database'!$C:$R,2, FALSE)),"")</f>
        <v>Construction &amp; Engineering</v>
      </c>
      <c r="P3083" s="229" t="str">
        <f>IFERROR(IF(VLOOKUP($C3083,'MSCI Database'!$C:$R,3, FALSE)="","",VLOOKUP($C3083,'MSCI Database'!$C:$R,3, FALSE)),"")</f>
        <v>A</v>
      </c>
      <c r="Q3083" s="229" t="str">
        <f>IFERROR(IF(VLOOKUP($C3083,'MSCI Database'!$C:$R,4, FALSE)="","",VLOOKUP($C3083,'MSCI Database'!$C:$R,4, FALSE)),"")</f>
        <v>-1</v>
      </c>
      <c r="R3083" s="229">
        <f>IFERROR(IF(VLOOKUP($C3083,'MSCI Database'!$C:$R,5, FALSE)="","",VLOOKUP($C3083,'MSCI Database'!$C:$R,5, FALSE)),"")</f>
        <v>5.8</v>
      </c>
      <c r="S3083" s="229">
        <f>IFERROR(IF(VLOOKUP($C3083,'MSCI Database'!$C:$R,6, FALSE)="","",VLOOKUP($C3083,'MSCI Database'!$C:$R,6, FALSE)),"")</f>
        <v>5.2</v>
      </c>
      <c r="T3083" s="229">
        <f>IFERROR(IF(VLOOKUP($C3083,'MSCI Database'!$C:$R,7, FALSE)="","",VLOOKUP($C3083,'MSCI Database'!$C:$R,7, FALSE)),"")</f>
        <v>6.1</v>
      </c>
      <c r="U3083" s="229">
        <f>IFERROR(IF(VLOOKUP($C3083,'MSCI Database'!$C:$R,8, FALSE)="","",VLOOKUP($C3083,'MSCI Database'!$C:$R,8, FALSE)),"")</f>
        <v>3.9</v>
      </c>
      <c r="V3083" s="229">
        <f>IFERROR(IF(VLOOKUP($C3083,'MSCI Database'!$C:$R,9, FALSE)="","",VLOOKUP($C3083,'MSCI Database'!$C:$R,9, FALSE)),"")</f>
        <v>4.7</v>
      </c>
      <c r="W3083" s="215">
        <f t="shared" ca="1" si="125"/>
        <v>0</v>
      </c>
      <c r="X3083" s="276">
        <f>IFERROR(IF(VLOOKUP($C3083,'MSCI Database'!$C:$R,10, FALSE)="","",VLOOKUP($C3083,'MSCI Database'!$C:$R,10, FALSE)),"")</f>
        <v>861301</v>
      </c>
      <c r="Y3083" s="229" t="str">
        <f>IFERROR(IF(VLOOKUP($C3083,'MSCI Database'!$C:$R,11, FALSE)="","",VLOOKUP($C3083,'MSCI Database'!$C:$R,11, FALSE)),"")</f>
        <v>2019</v>
      </c>
      <c r="Z3083" s="229" t="str">
        <f>IFERROR(IF(VLOOKUP($C3083,'MSCI Database'!$C:$R,12, FALSE)="","",VLOOKUP($C3083,'MSCI Database'!$C:$R,12, FALSE)),"")</f>
        <v>Reported</v>
      </c>
      <c r="AA3083" s="229" t="str">
        <f>IFERROR(IF(VLOOKUP($C3083,'MSCI Database'!$C:$R,13, FALSE)="","",VLOOKUP($C3083,'MSCI Database'!$C:$R,13, FALSE)),"")</f>
        <v>Overall governance structure on par with peers</v>
      </c>
    </row>
    <row r="3084" spans="1:27" s="130" customFormat="1" ht="15" hidden="1" customHeight="1" outlineLevel="1">
      <c r="A3084" s="130" t="s">
        <v>7159</v>
      </c>
      <c r="B3084" s="130" t="s">
        <v>7156</v>
      </c>
      <c r="C3084" s="130" t="s">
        <v>7160</v>
      </c>
      <c r="D3084" s="130" t="s">
        <v>12128</v>
      </c>
      <c r="E3084" s="130" t="s">
        <v>18673</v>
      </c>
      <c r="F3084" s="215">
        <v>1.472829469935882E-2</v>
      </c>
      <c r="G3084" s="132" t="str">
        <f ca="1">IFERROR(_xll.BQL($A3084, "cur_mkt_cap(currency=EUR)")/1000000, " ")</f>
        <v xml:space="preserve"> </v>
      </c>
      <c r="M3084" s="308"/>
      <c r="N3084" s="215">
        <f t="shared" si="124"/>
        <v>1.5953809712651145E-4</v>
      </c>
      <c r="O3084" s="172" t="str">
        <f>IFERROR(IF(VLOOKUP($C3084,'MSCI Database'!$C:$R,2, FALSE)="","",VLOOKUP($C3084,'MSCI Database'!$C:$R,2, FALSE)),"")</f>
        <v>Aerospace &amp; Defense</v>
      </c>
      <c r="P3084" s="229" t="str">
        <f>IFERROR(IF(VLOOKUP($C3084,'MSCI Database'!$C:$R,3, FALSE)="","",VLOOKUP($C3084,'MSCI Database'!$C:$R,3, FALSE)),"")</f>
        <v>BB</v>
      </c>
      <c r="Q3084" s="229" t="str">
        <f>IFERROR(IF(VLOOKUP($C3084,'MSCI Database'!$C:$R,4, FALSE)="","",VLOOKUP($C3084,'MSCI Database'!$C:$R,4, FALSE)),"")</f>
        <v>0</v>
      </c>
      <c r="R3084" s="229">
        <f>IFERROR(IF(VLOOKUP($C3084,'MSCI Database'!$C:$R,5, FALSE)="","",VLOOKUP($C3084,'MSCI Database'!$C:$R,5, FALSE)),"")</f>
        <v>3.8</v>
      </c>
      <c r="S3084" s="229">
        <f>IFERROR(IF(VLOOKUP($C3084,'MSCI Database'!$C:$R,6, FALSE)="","",VLOOKUP($C3084,'MSCI Database'!$C:$R,6, FALSE)),"")</f>
        <v>2.2000000000000002</v>
      </c>
      <c r="T3084" s="229">
        <f>IFERROR(IF(VLOOKUP($C3084,'MSCI Database'!$C:$R,7, FALSE)="","",VLOOKUP($C3084,'MSCI Database'!$C:$R,7, FALSE)),"")</f>
        <v>5</v>
      </c>
      <c r="U3084" s="229">
        <f>IFERROR(IF(VLOOKUP($C3084,'MSCI Database'!$C:$R,8, FALSE)="","",VLOOKUP($C3084,'MSCI Database'!$C:$R,8, FALSE)),"")</f>
        <v>3.9</v>
      </c>
      <c r="V3084" s="229">
        <f>IFERROR(IF(VLOOKUP($C3084,'MSCI Database'!$C:$R,9, FALSE)="","",VLOOKUP($C3084,'MSCI Database'!$C:$R,9, FALSE)),"")</f>
        <v>4.0999999999999996</v>
      </c>
      <c r="W3084" s="215">
        <f t="shared" ca="1" si="125"/>
        <v>0</v>
      </c>
      <c r="X3084" s="276">
        <f>IFERROR(IF(VLOOKUP($C3084,'MSCI Database'!$C:$R,10, FALSE)="","",VLOOKUP($C3084,'MSCI Database'!$C:$R,10, FALSE)),"")</f>
        <v>57095</v>
      </c>
      <c r="Y3084" s="229" t="str">
        <f>IFERROR(IF(VLOOKUP($C3084,'MSCI Database'!$C:$R,11, FALSE)="","",VLOOKUP($C3084,'MSCI Database'!$C:$R,11, FALSE)),"")</f>
        <v>2019</v>
      </c>
      <c r="Z3084" s="229" t="str">
        <f>IFERROR(IF(VLOOKUP($C3084,'MSCI Database'!$C:$R,12, FALSE)="","",VLOOKUP($C3084,'MSCI Database'!$C:$R,12, FALSE)),"")</f>
        <v>E.Segmt-Moderately High</v>
      </c>
      <c r="AA3084" s="229" t="str">
        <f>IFERROR(IF(VLOOKUP($C3084,'MSCI Database'!$C:$R,13, FALSE)="","",VLOOKUP($C3084,'MSCI Database'!$C:$R,13, FALSE)),"")</f>
        <v>Relatively weak board composition, limited cleantech prospects</v>
      </c>
    </row>
    <row r="3085" spans="1:27" s="130" customFormat="1" ht="15" hidden="1" customHeight="1" outlineLevel="1">
      <c r="A3085" s="130" t="s">
        <v>2480</v>
      </c>
      <c r="B3085" s="130" t="s">
        <v>2481</v>
      </c>
      <c r="C3085" s="130" t="s">
        <v>2482</v>
      </c>
      <c r="D3085" s="130" t="s">
        <v>18686</v>
      </c>
      <c r="E3085" s="130" t="s">
        <v>18682</v>
      </c>
      <c r="F3085" s="215">
        <v>2.0167343086550368E-2</v>
      </c>
      <c r="G3085" s="132" t="str">
        <f ca="1">IFERROR(_xll.BQL($A3085, "cur_mkt_cap(currency=EUR)")/1000000, " ")</f>
        <v xml:space="preserve"> </v>
      </c>
      <c r="M3085" s="308"/>
      <c r="N3085" s="215">
        <f t="shared" ca="1" si="124"/>
        <v>2.1845431571014263E-4</v>
      </c>
      <c r="O3085" s="172" t="str">
        <f>IFERROR(IF(VLOOKUP($C3085,'MSCI Database'!$C:$R,2, FALSE)="","",VLOOKUP($C3085,'MSCI Database'!$C:$R,2, FALSE)),"")</f>
        <v>Real Estate Development &amp; Diversified Activities</v>
      </c>
      <c r="P3085" s="229" t="str">
        <f>IFERROR(IF(VLOOKUP($C3085,'MSCI Database'!$C:$R,3, FALSE)="","",VLOOKUP($C3085,'MSCI Database'!$C:$R,3, FALSE)),"")</f>
        <v>AA</v>
      </c>
      <c r="Q3085" s="229" t="str">
        <f>IFERROR(IF(VLOOKUP($C3085,'MSCI Database'!$C:$R,4, FALSE)="","",VLOOKUP($C3085,'MSCI Database'!$C:$R,4, FALSE)),"")</f>
        <v>0</v>
      </c>
      <c r="R3085" s="229">
        <f>IFERROR(IF(VLOOKUP($C3085,'MSCI Database'!$C:$R,5, FALSE)="","",VLOOKUP($C3085,'MSCI Database'!$C:$R,5, FALSE)),"")</f>
        <v>8.4</v>
      </c>
      <c r="S3085" s="229">
        <f>IFERROR(IF(VLOOKUP($C3085,'MSCI Database'!$C:$R,6, FALSE)="","",VLOOKUP($C3085,'MSCI Database'!$C:$R,6, FALSE)),"")</f>
        <v>5.6</v>
      </c>
      <c r="T3085" s="229">
        <f>IFERROR(IF(VLOOKUP($C3085,'MSCI Database'!$C:$R,7, FALSE)="","",VLOOKUP($C3085,'MSCI Database'!$C:$R,7, FALSE)),"")</f>
        <v>6.3</v>
      </c>
      <c r="U3085" s="229">
        <f>IFERROR(IF(VLOOKUP($C3085,'MSCI Database'!$C:$R,8, FALSE)="","",VLOOKUP($C3085,'MSCI Database'!$C:$R,8, FALSE)),"")</f>
        <v>7</v>
      </c>
      <c r="V3085" s="229">
        <f>IFERROR(IF(VLOOKUP($C3085,'MSCI Database'!$C:$R,9, FALSE)="","",VLOOKUP($C3085,'MSCI Database'!$C:$R,9, FALSE)),"")</f>
        <v>6.3</v>
      </c>
      <c r="W3085" s="215">
        <f t="shared" ca="1" si="125"/>
        <v>0</v>
      </c>
      <c r="X3085" s="276">
        <f>IFERROR(IF(VLOOKUP($C3085,'MSCI Database'!$C:$R,10, FALSE)="","",VLOOKUP($C3085,'MSCI Database'!$C:$R,10, FALSE)),"")</f>
        <v>27190</v>
      </c>
      <c r="Y3085" s="229" t="str">
        <f>IFERROR(IF(VLOOKUP($C3085,'MSCI Database'!$C:$R,11, FALSE)="","",VLOOKUP($C3085,'MSCI Database'!$C:$R,11, FALSE)),"")</f>
        <v>2019</v>
      </c>
      <c r="Z3085" s="229" t="str">
        <f>IFERROR(IF(VLOOKUP($C3085,'MSCI Database'!$C:$R,12, FALSE)="","",VLOOKUP($C3085,'MSCI Database'!$C:$R,12, FALSE)),"")</f>
        <v>Reported</v>
      </c>
      <c r="AA3085" s="229" t="str">
        <f>IFERROR(IF(VLOOKUP($C3085,'MSCI Database'!$C:$R,13, FALSE)="","",VLOOKUP($C3085,'MSCI Database'!$C:$R,13, FALSE)),"")</f>
        <v>Demonstrates strong focus on sustainable homes; relatively strong governance practices</v>
      </c>
    </row>
    <row r="3086" spans="1:27" s="130" customFormat="1" ht="15" hidden="1" customHeight="1" outlineLevel="1">
      <c r="A3086" s="130" t="s">
        <v>5032</v>
      </c>
      <c r="B3086" s="130" t="s">
        <v>5033</v>
      </c>
      <c r="C3086" s="130" t="s">
        <v>5034</v>
      </c>
      <c r="D3086" s="130" t="s">
        <v>18728</v>
      </c>
      <c r="E3086" s="130" t="s">
        <v>18689</v>
      </c>
      <c r="F3086" s="215">
        <v>1.460622283443724E-2</v>
      </c>
      <c r="G3086" s="132" t="str">
        <f ca="1">IFERROR(_xll.BQL($A3086, "cur_mkt_cap(currency=EUR)")/1000000, " ")</f>
        <v xml:space="preserve"> </v>
      </c>
      <c r="M3086" s="308"/>
      <c r="N3086" s="215">
        <f t="shared" si="124"/>
        <v>1.5821580466565235E-4</v>
      </c>
      <c r="O3086" s="172" t="str">
        <f>IFERROR(IF(VLOOKUP($C3086,'MSCI Database'!$C:$R,2, FALSE)="","",VLOOKUP($C3086,'MSCI Database'!$C:$R,2, FALSE)),"")</f>
        <v>Software &amp; Services</v>
      </c>
      <c r="P3086" s="229" t="str">
        <f>IFERROR(IF(VLOOKUP($C3086,'MSCI Database'!$C:$R,3, FALSE)="","",VLOOKUP($C3086,'MSCI Database'!$C:$R,3, FALSE)),"")</f>
        <v>BBB</v>
      </c>
      <c r="Q3086" s="229" t="str">
        <f>IFERROR(IF(VLOOKUP($C3086,'MSCI Database'!$C:$R,4, FALSE)="","",VLOOKUP($C3086,'MSCI Database'!$C:$R,4, FALSE)),"")</f>
        <v>0</v>
      </c>
      <c r="R3086" s="229">
        <f>IFERROR(IF(VLOOKUP($C3086,'MSCI Database'!$C:$R,5, FALSE)="","",VLOOKUP($C3086,'MSCI Database'!$C:$R,5, FALSE)),"")</f>
        <v>5.7</v>
      </c>
      <c r="S3086" s="229">
        <f>IFERROR(IF(VLOOKUP($C3086,'MSCI Database'!$C:$R,6, FALSE)="","",VLOOKUP($C3086,'MSCI Database'!$C:$R,6, FALSE)),"")</f>
        <v>5.5</v>
      </c>
      <c r="T3086" s="229">
        <f>IFERROR(IF(VLOOKUP($C3086,'MSCI Database'!$C:$R,7, FALSE)="","",VLOOKUP($C3086,'MSCI Database'!$C:$R,7, FALSE)),"")</f>
        <v>3.1</v>
      </c>
      <c r="U3086" s="229">
        <f>IFERROR(IF(VLOOKUP($C3086,'MSCI Database'!$C:$R,8, FALSE)="","",VLOOKUP($C3086,'MSCI Database'!$C:$R,8, FALSE)),"")</f>
        <v>4.9000000000000004</v>
      </c>
      <c r="V3086" s="229">
        <f>IFERROR(IF(VLOOKUP($C3086,'MSCI Database'!$C:$R,9, FALSE)="","",VLOOKUP($C3086,'MSCI Database'!$C:$R,9, FALSE)),"")</f>
        <v>4.2</v>
      </c>
      <c r="W3086" s="215">
        <f t="shared" ca="1" si="125"/>
        <v>0</v>
      </c>
      <c r="X3086" s="276">
        <f>IFERROR(IF(VLOOKUP($C3086,'MSCI Database'!$C:$R,10, FALSE)="","",VLOOKUP($C3086,'MSCI Database'!$C:$R,10, FALSE)),"")</f>
        <v>5344</v>
      </c>
      <c r="Y3086" s="229" t="str">
        <f>IFERROR(IF(VLOOKUP($C3086,'MSCI Database'!$C:$R,11, FALSE)="","",VLOOKUP($C3086,'MSCI Database'!$C:$R,11, FALSE)),"")</f>
        <v>2019</v>
      </c>
      <c r="Z3086" s="229" t="str">
        <f>IFERROR(IF(VLOOKUP($C3086,'MSCI Database'!$C:$R,12, FALSE)="","",VLOOKUP($C3086,'MSCI Database'!$C:$R,12, FALSE)),"")</f>
        <v>Reported</v>
      </c>
      <c r="AA3086" s="229" t="str">
        <f>IFERROR(IF(VLOOKUP($C3086,'MSCI Database'!$C:$R,13, FALSE)="","",VLOOKUP($C3086,'MSCI Database'!$C:$R,13, FALSE)),"")</f>
        <v>Strong focus on cleantech; but R&amp;D initiatives and data protection measures lag those of peers</v>
      </c>
    </row>
    <row r="3087" spans="1:27" s="130" customFormat="1" ht="15" hidden="1" customHeight="1" outlineLevel="1">
      <c r="A3087" s="130" t="s">
        <v>436</v>
      </c>
      <c r="B3087" s="130" t="s">
        <v>437</v>
      </c>
      <c r="C3087" s="130" t="s">
        <v>438</v>
      </c>
      <c r="D3087" s="130" t="s">
        <v>18679</v>
      </c>
      <c r="E3087" s="130" t="s">
        <v>18684</v>
      </c>
      <c r="F3087" s="215">
        <v>1.117559235001464E-2</v>
      </c>
      <c r="G3087" s="132" t="str">
        <f ca="1">IFERROR(_xll.BQL($A3087, "cur_mkt_cap(currency=EUR)")/1000000, " ")</f>
        <v xml:space="preserve"> </v>
      </c>
      <c r="M3087" s="308"/>
      <c r="N3087" s="215">
        <f t="shared" si="124"/>
        <v>1.2105493366184152E-4</v>
      </c>
      <c r="O3087" s="172" t="str">
        <f>IFERROR(IF(VLOOKUP($C3087,'MSCI Database'!$C:$R,2, FALSE)="","",VLOOKUP($C3087,'MSCI Database'!$C:$R,2, FALSE)),"")</f>
        <v>Commodity Chemicals</v>
      </c>
      <c r="P3087" s="229" t="str">
        <f>IFERROR(IF(VLOOKUP($C3087,'MSCI Database'!$C:$R,3, FALSE)="","",VLOOKUP($C3087,'MSCI Database'!$C:$R,3, FALSE)),"")</f>
        <v>A</v>
      </c>
      <c r="Q3087" s="229" t="str">
        <f>IFERROR(IF(VLOOKUP($C3087,'MSCI Database'!$C:$R,4, FALSE)="","",VLOOKUP($C3087,'MSCI Database'!$C:$R,4, FALSE)),"")</f>
        <v>-1</v>
      </c>
      <c r="R3087" s="229">
        <f>IFERROR(IF(VLOOKUP($C3087,'MSCI Database'!$C:$R,5, FALSE)="","",VLOOKUP($C3087,'MSCI Database'!$C:$R,5, FALSE)),"")</f>
        <v>6.8</v>
      </c>
      <c r="S3087" s="229">
        <f>IFERROR(IF(VLOOKUP($C3087,'MSCI Database'!$C:$R,6, FALSE)="","",VLOOKUP($C3087,'MSCI Database'!$C:$R,6, FALSE)),"")</f>
        <v>5.3</v>
      </c>
      <c r="T3087" s="229">
        <f>IFERROR(IF(VLOOKUP($C3087,'MSCI Database'!$C:$R,7, FALSE)="","",VLOOKUP($C3087,'MSCI Database'!$C:$R,7, FALSE)),"")</f>
        <v>3.3</v>
      </c>
      <c r="U3087" s="229">
        <f>IFERROR(IF(VLOOKUP($C3087,'MSCI Database'!$C:$R,8, FALSE)="","",VLOOKUP($C3087,'MSCI Database'!$C:$R,8, FALSE)),"")</f>
        <v>6.4</v>
      </c>
      <c r="V3087" s="229">
        <f>IFERROR(IF(VLOOKUP($C3087,'MSCI Database'!$C:$R,9, FALSE)="","",VLOOKUP($C3087,'MSCI Database'!$C:$R,9, FALSE)),"")</f>
        <v>5.5</v>
      </c>
      <c r="W3087" s="215">
        <f t="shared" ca="1" si="125"/>
        <v>0</v>
      </c>
      <c r="X3087" s="276">
        <f>IFERROR(IF(VLOOKUP($C3087,'MSCI Database'!$C:$R,10, FALSE)="","",VLOOKUP($C3087,'MSCI Database'!$C:$R,10, FALSE)),"")</f>
        <v>2112000</v>
      </c>
      <c r="Y3087" s="229" t="str">
        <f>IFERROR(IF(VLOOKUP($C3087,'MSCI Database'!$C:$R,11, FALSE)="","",VLOOKUP($C3087,'MSCI Database'!$C:$R,11, FALSE)),"")</f>
        <v>2020</v>
      </c>
      <c r="Z3087" s="229" t="str">
        <f>IFERROR(IF(VLOOKUP($C3087,'MSCI Database'!$C:$R,12, FALSE)="","",VLOOKUP($C3087,'MSCI Database'!$C:$R,12, FALSE)),"")</f>
        <v>Reported</v>
      </c>
      <c r="AA3087" s="229" t="str">
        <f>IFERROR(IF(VLOOKUP($C3087,'MSCI Database'!$C:$R,13, FALSE)="","",VLOOKUP($C3087,'MSCI Database'!$C:$R,13, FALSE)),"")</f>
        <v>Strong GHG emission management initiatives, below-par executive pay practices.</v>
      </c>
    </row>
    <row r="3088" spans="1:27" s="130" customFormat="1" ht="15" hidden="1" customHeight="1" outlineLevel="1">
      <c r="A3088" s="130" t="s">
        <v>3176</v>
      </c>
      <c r="B3088" s="130" t="s">
        <v>3177</v>
      </c>
      <c r="C3088" s="130" t="s">
        <v>3178</v>
      </c>
      <c r="D3088" s="130" t="s">
        <v>12155</v>
      </c>
      <c r="E3088" s="130" t="s">
        <v>18690</v>
      </c>
      <c r="F3088" s="215">
        <v>1.724862357886937E-2</v>
      </c>
      <c r="G3088" s="132" t="str">
        <f ca="1">IFERROR(_xll.BQL($A3088, "cur_mkt_cap(currency=EUR)")/1000000, " ")</f>
        <v xml:space="preserve"> </v>
      </c>
      <c r="M3088" s="308"/>
      <c r="N3088" s="215">
        <f t="shared" si="124"/>
        <v>1.8683850642560093E-4</v>
      </c>
      <c r="O3088" s="172" t="str">
        <f>IFERROR(IF(VLOOKUP($C3088,'MSCI Database'!$C:$R,2, FALSE)="","",VLOOKUP($C3088,'MSCI Database'!$C:$R,2, FALSE)),"")</f>
        <v>Telecommunication Services</v>
      </c>
      <c r="P3088" s="229" t="str">
        <f>IFERROR(IF(VLOOKUP($C3088,'MSCI Database'!$C:$R,3, FALSE)="","",VLOOKUP($C3088,'MSCI Database'!$C:$R,3, FALSE)),"")</f>
        <v>BBB</v>
      </c>
      <c r="Q3088" s="229" t="str">
        <f>IFERROR(IF(VLOOKUP($C3088,'MSCI Database'!$C:$R,4, FALSE)="","",VLOOKUP($C3088,'MSCI Database'!$C:$R,4, FALSE)),"")</f>
        <v>0</v>
      </c>
      <c r="R3088" s="229">
        <f>IFERROR(IF(VLOOKUP($C3088,'MSCI Database'!$C:$R,5, FALSE)="","",VLOOKUP($C3088,'MSCI Database'!$C:$R,5, FALSE)),"")</f>
        <v>4.5999999999999996</v>
      </c>
      <c r="S3088" s="229">
        <f>IFERROR(IF(VLOOKUP($C3088,'MSCI Database'!$C:$R,6, FALSE)="","",VLOOKUP($C3088,'MSCI Database'!$C:$R,6, FALSE)),"")</f>
        <v>8.8000000000000007</v>
      </c>
      <c r="T3088" s="229">
        <f>IFERROR(IF(VLOOKUP($C3088,'MSCI Database'!$C:$R,7, FALSE)="","",VLOOKUP($C3088,'MSCI Database'!$C:$R,7, FALSE)),"")</f>
        <v>5.3</v>
      </c>
      <c r="U3088" s="229">
        <f>IFERROR(IF(VLOOKUP($C3088,'MSCI Database'!$C:$R,8, FALSE)="","",VLOOKUP($C3088,'MSCI Database'!$C:$R,8, FALSE)),"")</f>
        <v>4</v>
      </c>
      <c r="V3088" s="229">
        <f>IFERROR(IF(VLOOKUP($C3088,'MSCI Database'!$C:$R,9, FALSE)="","",VLOOKUP($C3088,'MSCI Database'!$C:$R,9, FALSE)),"")</f>
        <v>5</v>
      </c>
      <c r="W3088" s="215">
        <f t="shared" ca="1" si="125"/>
        <v>0</v>
      </c>
      <c r="X3088" s="276">
        <f>IFERROR(IF(VLOOKUP($C3088,'MSCI Database'!$C:$R,10, FALSE)="","",VLOOKUP($C3088,'MSCI Database'!$C:$R,10, FALSE)),"")</f>
        <v>795198</v>
      </c>
      <c r="Y3088" s="229" t="str">
        <f>IFERROR(IF(VLOOKUP($C3088,'MSCI Database'!$C:$R,11, FALSE)="","",VLOOKUP($C3088,'MSCI Database'!$C:$R,11, FALSE)),"")</f>
        <v>2019</v>
      </c>
      <c r="Z3088" s="229" t="str">
        <f>IFERROR(IF(VLOOKUP($C3088,'MSCI Database'!$C:$R,12, FALSE)="","",VLOOKUP($C3088,'MSCI Database'!$C:$R,12, FALSE)),"")</f>
        <v>Reported</v>
      </c>
      <c r="AA3088" s="229" t="str">
        <f>IFERROR(IF(VLOOKUP($C3088,'MSCI Database'!$C:$R,13, FALSE)="","",VLOOKUP($C3088,'MSCI Database'!$C:$R,13, FALSE)),"")</f>
        <v>Governance and labor related risks persist</v>
      </c>
    </row>
    <row r="3089" spans="1:27" s="130" customFormat="1" ht="15" hidden="1" customHeight="1" outlineLevel="1">
      <c r="A3089" s="130" t="s">
        <v>2593</v>
      </c>
      <c r="B3089" s="130" t="s">
        <v>2594</v>
      </c>
      <c r="C3089" s="130" t="s">
        <v>2595</v>
      </c>
      <c r="D3089" s="130" t="s">
        <v>18686</v>
      </c>
      <c r="E3089" s="130" t="s">
        <v>18682</v>
      </c>
      <c r="F3089" s="215">
        <v>2.0662687140559612E-2</v>
      </c>
      <c r="G3089" s="132" t="str">
        <f ca="1">IFERROR(_xll.BQL($A3089, "cur_mkt_cap(currency=EUR)")/1000000, " ")</f>
        <v xml:space="preserve"> </v>
      </c>
      <c r="M3089" s="308"/>
      <c r="N3089" s="215">
        <f t="shared" si="124"/>
        <v>2.2381992316251162E-4</v>
      </c>
      <c r="O3089" s="172" t="str">
        <f>IFERROR(IF(VLOOKUP($C3089,'MSCI Database'!$C:$R,2, FALSE)="","",VLOOKUP($C3089,'MSCI Database'!$C:$R,2, FALSE)),"")</f>
        <v>Retail - Consumer Discretionary</v>
      </c>
      <c r="P3089" s="229" t="str">
        <f>IFERROR(IF(VLOOKUP($C3089,'MSCI Database'!$C:$R,3, FALSE)="","",VLOOKUP($C3089,'MSCI Database'!$C:$R,3, FALSE)),"")</f>
        <v>A</v>
      </c>
      <c r="Q3089" s="229" t="str">
        <f>IFERROR(IF(VLOOKUP($C3089,'MSCI Database'!$C:$R,4, FALSE)="","",VLOOKUP($C3089,'MSCI Database'!$C:$R,4, FALSE)),"")</f>
        <v>0</v>
      </c>
      <c r="R3089" s="229">
        <f>IFERROR(IF(VLOOKUP($C3089,'MSCI Database'!$C:$R,5, FALSE)="","",VLOOKUP($C3089,'MSCI Database'!$C:$R,5, FALSE)),"")</f>
        <v>5.8</v>
      </c>
      <c r="S3089" s="229">
        <f>IFERROR(IF(VLOOKUP($C3089,'MSCI Database'!$C:$R,6, FALSE)="","",VLOOKUP($C3089,'MSCI Database'!$C:$R,6, FALSE)),"")</f>
        <v>3.1</v>
      </c>
      <c r="T3089" s="229">
        <f>IFERROR(IF(VLOOKUP($C3089,'MSCI Database'!$C:$R,7, FALSE)="","",VLOOKUP($C3089,'MSCI Database'!$C:$R,7, FALSE)),"")</f>
        <v>5</v>
      </c>
      <c r="U3089" s="229">
        <f>IFERROR(IF(VLOOKUP($C3089,'MSCI Database'!$C:$R,8, FALSE)="","",VLOOKUP($C3089,'MSCI Database'!$C:$R,8, FALSE)),"")</f>
        <v>5.6</v>
      </c>
      <c r="V3089" s="229">
        <f>IFERROR(IF(VLOOKUP($C3089,'MSCI Database'!$C:$R,9, FALSE)="","",VLOOKUP($C3089,'MSCI Database'!$C:$R,9, FALSE)),"")</f>
        <v>4.9000000000000004</v>
      </c>
      <c r="W3089" s="215">
        <f t="shared" ca="1" si="125"/>
        <v>0</v>
      </c>
      <c r="X3089" s="276">
        <f>IFERROR(IF(VLOOKUP($C3089,'MSCI Database'!$C:$R,10, FALSE)="","",VLOOKUP($C3089,'MSCI Database'!$C:$R,10, FALSE)),"")</f>
        <v>108682</v>
      </c>
      <c r="Y3089" s="229" t="str">
        <f>IFERROR(IF(VLOOKUP($C3089,'MSCI Database'!$C:$R,11, FALSE)="","",VLOOKUP($C3089,'MSCI Database'!$C:$R,11, FALSE)),"")</f>
        <v>2020</v>
      </c>
      <c r="Z3089" s="229" t="str">
        <f>IFERROR(IF(VLOOKUP($C3089,'MSCI Database'!$C:$R,12, FALSE)="","",VLOOKUP($C3089,'MSCI Database'!$C:$R,12, FALSE)),"")</f>
        <v>Reported</v>
      </c>
      <c r="AA3089" s="229" t="str">
        <f>IFERROR(IF(VLOOKUP($C3089,'MSCI Database'!$C:$R,13, FALSE)="","",VLOOKUP($C3089,'MSCI Database'!$C:$R,13, FALSE)),"")</f>
        <v>Strong data security measures, but weak commitment to maintaining product quality and safety</v>
      </c>
    </row>
    <row r="3090" spans="1:27" s="130" customFormat="1" ht="15" hidden="1" customHeight="1" outlineLevel="1">
      <c r="A3090" s="130" t="s">
        <v>1036</v>
      </c>
      <c r="B3090" s="130" t="s">
        <v>1037</v>
      </c>
      <c r="C3090" s="130" t="s">
        <v>1038</v>
      </c>
      <c r="D3090" s="130" t="s">
        <v>12135</v>
      </c>
      <c r="E3090" s="130" t="s">
        <v>18684</v>
      </c>
      <c r="F3090" s="215">
        <v>1.155687853960146E-2</v>
      </c>
      <c r="G3090" s="132" t="str">
        <f ca="1">IFERROR(_xll.BQL($A3090, "cur_mkt_cap(currency=EUR)")/1000000, " ")</f>
        <v xml:space="preserve"> </v>
      </c>
      <c r="M3090" s="308"/>
      <c r="N3090" s="215">
        <f t="shared" ca="1" si="124"/>
        <v>1.2518505696457172E-4</v>
      </c>
      <c r="O3090" s="172" t="str">
        <f>IFERROR(IF(VLOOKUP($C3090,'MSCI Database'!$C:$R,2, FALSE)="","",VLOOKUP($C3090,'MSCI Database'!$C:$R,2, FALSE)),"")</f>
        <v>Metals and Mining - Precious Metals</v>
      </c>
      <c r="P3090" s="229" t="str">
        <f>IFERROR(IF(VLOOKUP($C3090,'MSCI Database'!$C:$R,3, FALSE)="","",VLOOKUP($C3090,'MSCI Database'!$C:$R,3, FALSE)),"")</f>
        <v>BB</v>
      </c>
      <c r="Q3090" s="229" t="str">
        <f>IFERROR(IF(VLOOKUP($C3090,'MSCI Database'!$C:$R,4, FALSE)="","",VLOOKUP($C3090,'MSCI Database'!$C:$R,4, FALSE)),"")</f>
        <v>0</v>
      </c>
      <c r="R3090" s="229">
        <f>IFERROR(IF(VLOOKUP($C3090,'MSCI Database'!$C:$R,5, FALSE)="","",VLOOKUP($C3090,'MSCI Database'!$C:$R,5, FALSE)),"")</f>
        <v>3.6</v>
      </c>
      <c r="S3090" s="229">
        <f>IFERROR(IF(VLOOKUP($C3090,'MSCI Database'!$C:$R,6, FALSE)="","",VLOOKUP($C3090,'MSCI Database'!$C:$R,6, FALSE)),"")</f>
        <v>2.1</v>
      </c>
      <c r="T3090" s="229">
        <f>IFERROR(IF(VLOOKUP($C3090,'MSCI Database'!$C:$R,7, FALSE)="","",VLOOKUP($C3090,'MSCI Database'!$C:$R,7, FALSE)),"")</f>
        <v>3.5</v>
      </c>
      <c r="U3090" s="229">
        <f>IFERROR(IF(VLOOKUP($C3090,'MSCI Database'!$C:$R,8, FALSE)="","",VLOOKUP($C3090,'MSCI Database'!$C:$R,8, FALSE)),"")</f>
        <v>6.9</v>
      </c>
      <c r="V3090" s="229">
        <f>IFERROR(IF(VLOOKUP($C3090,'MSCI Database'!$C:$R,9, FALSE)="","",VLOOKUP($C3090,'MSCI Database'!$C:$R,9, FALSE)),"")</f>
        <v>4.2</v>
      </c>
      <c r="W3090" s="215">
        <f t="shared" ca="1" si="125"/>
        <v>0</v>
      </c>
      <c r="X3090" s="276">
        <f>IFERROR(IF(VLOOKUP($C3090,'MSCI Database'!$C:$R,10, FALSE)="","",VLOOKUP($C3090,'MSCI Database'!$C:$R,10, FALSE)),"")</f>
        <v>1077498</v>
      </c>
      <c r="Y3090" s="229" t="str">
        <f>IFERROR(IF(VLOOKUP($C3090,'MSCI Database'!$C:$R,11, FALSE)="","",VLOOKUP($C3090,'MSCI Database'!$C:$R,11, FALSE)),"")</f>
        <v>2019</v>
      </c>
      <c r="Z3090" s="229" t="str">
        <f>IFERROR(IF(VLOOKUP($C3090,'MSCI Database'!$C:$R,12, FALSE)="","",VLOOKUP($C3090,'MSCI Database'!$C:$R,12, FALSE)),"")</f>
        <v>E.Segmt-Moderate</v>
      </c>
      <c r="AA3090" s="229" t="str">
        <f>IFERROR(IF(VLOOKUP($C3090,'MSCI Database'!$C:$R,13, FALSE)="","",VLOOKUP($C3090,'MSCI Database'!$C:$R,13, FALSE)),"")</f>
        <v>Above-average governance practices but trails peers in safety management initiatives</v>
      </c>
    </row>
    <row r="3091" spans="1:27" s="130" customFormat="1" ht="15" hidden="1" customHeight="1" outlineLevel="1">
      <c r="A3091" s="130" t="s">
        <v>640</v>
      </c>
      <c r="B3091" s="130" t="s">
        <v>641</v>
      </c>
      <c r="C3091" s="130" t="s">
        <v>642</v>
      </c>
      <c r="D3091" s="130" t="s">
        <v>18708</v>
      </c>
      <c r="E3091" s="130" t="s">
        <v>18688</v>
      </c>
      <c r="F3091" s="215">
        <v>1.44214635934107E-2</v>
      </c>
      <c r="G3091" s="132" t="str">
        <f ca="1">IFERROR(_xll.BQL($A3091, "cur_mkt_cap(currency=EUR)")/1000000, " ")</f>
        <v xml:space="preserve"> </v>
      </c>
      <c r="M3091" s="308"/>
      <c r="N3091" s="215">
        <f t="shared" si="124"/>
        <v>1.5621447740125452E-4</v>
      </c>
      <c r="O3091" s="172" t="str">
        <f>IFERROR(IF(VLOOKUP($C3091,'MSCI Database'!$C:$R,2, FALSE)="","",VLOOKUP($C3091,'MSCI Database'!$C:$R,2, FALSE)),"")</f>
        <v>Multi-Line Insurance &amp; Brokerage</v>
      </c>
      <c r="P3091" s="229" t="str">
        <f>IFERROR(IF(VLOOKUP($C3091,'MSCI Database'!$C:$R,3, FALSE)="","",VLOOKUP($C3091,'MSCI Database'!$C:$R,3, FALSE)),"")</f>
        <v>B</v>
      </c>
      <c r="Q3091" s="229" t="str">
        <f>IFERROR(IF(VLOOKUP($C3091,'MSCI Database'!$C:$R,4, FALSE)="","",VLOOKUP($C3091,'MSCI Database'!$C:$R,4, FALSE)),"")</f>
        <v>1</v>
      </c>
      <c r="R3091" s="229">
        <f>IFERROR(IF(VLOOKUP($C3091,'MSCI Database'!$C:$R,5, FALSE)="","",VLOOKUP($C3091,'MSCI Database'!$C:$R,5, FALSE)),"")</f>
        <v>2.5</v>
      </c>
      <c r="S3091" s="229">
        <f>IFERROR(IF(VLOOKUP($C3091,'MSCI Database'!$C:$R,6, FALSE)="","",VLOOKUP($C3091,'MSCI Database'!$C:$R,6, FALSE)),"")</f>
        <v>1.3</v>
      </c>
      <c r="T3091" s="229">
        <f>IFERROR(IF(VLOOKUP($C3091,'MSCI Database'!$C:$R,7, FALSE)="","",VLOOKUP($C3091,'MSCI Database'!$C:$R,7, FALSE)),"")</f>
        <v>4.4000000000000004</v>
      </c>
      <c r="U3091" s="229">
        <f>IFERROR(IF(VLOOKUP($C3091,'MSCI Database'!$C:$R,8, FALSE)="","",VLOOKUP($C3091,'MSCI Database'!$C:$R,8, FALSE)),"")</f>
        <v>6.8</v>
      </c>
      <c r="V3091" s="229">
        <f>IFERROR(IF(VLOOKUP($C3091,'MSCI Database'!$C:$R,9, FALSE)="","",VLOOKUP($C3091,'MSCI Database'!$C:$R,9, FALSE)),"")</f>
        <v>4.7</v>
      </c>
      <c r="W3091" s="215">
        <f t="shared" ca="1" si="125"/>
        <v>0</v>
      </c>
      <c r="X3091" s="276">
        <f>IFERROR(IF(VLOOKUP($C3091,'MSCI Database'!$C:$R,10, FALSE)="","",VLOOKUP($C3091,'MSCI Database'!$C:$R,10, FALSE)),"")</f>
        <v>15017</v>
      </c>
      <c r="Y3091" s="229" t="str">
        <f>IFERROR(IF(VLOOKUP($C3091,'MSCI Database'!$C:$R,11, FALSE)="","",VLOOKUP($C3091,'MSCI Database'!$C:$R,11, FALSE)),"")</f>
        <v>2019</v>
      </c>
      <c r="Z3091" s="229" t="str">
        <f>IFERROR(IF(VLOOKUP($C3091,'MSCI Database'!$C:$R,12, FALSE)="","",VLOOKUP($C3091,'MSCI Database'!$C:$R,12, FALSE)),"")</f>
        <v>E.Segmt-Moderately High</v>
      </c>
      <c r="AA3091" s="229" t="str">
        <f>IFERROR(IF(VLOOKUP($C3091,'MSCI Database'!$C:$R,13, FALSE)="","",VLOOKUP($C3091,'MSCI Database'!$C:$R,13, FALSE)),"")</f>
        <v>Improvement in management of some ESG risks drives upgrade</v>
      </c>
    </row>
    <row r="3092" spans="1:27" s="130" customFormat="1" ht="15" hidden="1" customHeight="1" outlineLevel="1">
      <c r="A3092" s="130" t="s">
        <v>6895</v>
      </c>
      <c r="B3092" s="130" t="s">
        <v>6896</v>
      </c>
      <c r="C3092" s="130" t="s">
        <v>6897</v>
      </c>
      <c r="D3092" s="130" t="s">
        <v>12128</v>
      </c>
      <c r="E3092" s="130" t="s">
        <v>18684</v>
      </c>
      <c r="F3092" s="215">
        <v>1.4367151061052909E-2</v>
      </c>
      <c r="G3092" s="132" t="str">
        <f ca="1">IFERROR(_xll.BQL($A3092, "cur_mkt_cap(currency=EUR)")/1000000, " ")</f>
        <v xml:space="preserve"> </v>
      </c>
      <c r="M3092" s="308"/>
      <c r="N3092" s="215">
        <f t="shared" si="124"/>
        <v>1.556261595926177E-4</v>
      </c>
      <c r="O3092" s="172" t="str">
        <f>IFERROR(IF(VLOOKUP($C3092,'MSCI Database'!$C:$R,2, FALSE)="","",VLOOKUP($C3092,'MSCI Database'!$C:$R,2, FALSE)),"")</f>
        <v>Diversified Chemicals</v>
      </c>
      <c r="P3092" s="229" t="str">
        <f>IFERROR(IF(VLOOKUP($C3092,'MSCI Database'!$C:$R,3, FALSE)="","",VLOOKUP($C3092,'MSCI Database'!$C:$R,3, FALSE)),"")</f>
        <v>BB</v>
      </c>
      <c r="Q3092" s="229" t="str">
        <f>IFERROR(IF(VLOOKUP($C3092,'MSCI Database'!$C:$R,4, FALSE)="","",VLOOKUP($C3092,'MSCI Database'!$C:$R,4, FALSE)),"")</f>
        <v>0</v>
      </c>
      <c r="R3092" s="229">
        <f>IFERROR(IF(VLOOKUP($C3092,'MSCI Database'!$C:$R,5, FALSE)="","",VLOOKUP($C3092,'MSCI Database'!$C:$R,5, FALSE)),"")</f>
        <v>4.2</v>
      </c>
      <c r="S3092" s="229">
        <f>IFERROR(IF(VLOOKUP($C3092,'MSCI Database'!$C:$R,6, FALSE)="","",VLOOKUP($C3092,'MSCI Database'!$C:$R,6, FALSE)),"")</f>
        <v>4.5</v>
      </c>
      <c r="T3092" s="229">
        <f>IFERROR(IF(VLOOKUP($C3092,'MSCI Database'!$C:$R,7, FALSE)="","",VLOOKUP($C3092,'MSCI Database'!$C:$R,7, FALSE)),"")</f>
        <v>3</v>
      </c>
      <c r="U3092" s="229">
        <f>IFERROR(IF(VLOOKUP($C3092,'MSCI Database'!$C:$R,8, FALSE)="","",VLOOKUP($C3092,'MSCI Database'!$C:$R,8, FALSE)),"")</f>
        <v>5.9</v>
      </c>
      <c r="V3092" s="229">
        <f>IFERROR(IF(VLOOKUP($C3092,'MSCI Database'!$C:$R,9, FALSE)="","",VLOOKUP($C3092,'MSCI Database'!$C:$R,9, FALSE)),"")</f>
        <v>4.7</v>
      </c>
      <c r="W3092" s="215">
        <f t="shared" ca="1" si="125"/>
        <v>0</v>
      </c>
      <c r="X3092" s="276">
        <f>IFERROR(IF(VLOOKUP($C3092,'MSCI Database'!$C:$R,10, FALSE)="","",VLOOKUP($C3092,'MSCI Database'!$C:$R,10, FALSE)),"")</f>
        <v>6766296</v>
      </c>
      <c r="Y3092" s="229" t="str">
        <f>IFERROR(IF(VLOOKUP($C3092,'MSCI Database'!$C:$R,11, FALSE)="","",VLOOKUP($C3092,'MSCI Database'!$C:$R,11, FALSE)),"")</f>
        <v>2019</v>
      </c>
      <c r="Z3092" s="229" t="str">
        <f>IFERROR(IF(VLOOKUP($C3092,'MSCI Database'!$C:$R,12, FALSE)="","",VLOOKUP($C3092,'MSCI Database'!$C:$R,12, FALSE)),"")</f>
        <v>Reported</v>
      </c>
      <c r="AA3092" s="229" t="str">
        <f>IFERROR(IF(VLOOKUP($C3092,'MSCI Database'!$C:$R,13, FALSE)="","",VLOOKUP($C3092,'MSCI Database'!$C:$R,13, FALSE)),"")</f>
        <v>Environmental management performance continues to lag peers</v>
      </c>
    </row>
    <row r="3093" spans="1:27" s="130" customFormat="1" ht="15" hidden="1" customHeight="1" outlineLevel="1">
      <c r="A3093" s="130" t="s">
        <v>680</v>
      </c>
      <c r="B3093" s="130" t="s">
        <v>681</v>
      </c>
      <c r="C3093" s="130" t="s">
        <v>682</v>
      </c>
      <c r="D3093" s="130" t="s">
        <v>18708</v>
      </c>
      <c r="E3093" s="130" t="s">
        <v>18688</v>
      </c>
      <c r="F3093" s="215">
        <v>1.4344878128725921E-2</v>
      </c>
      <c r="G3093" s="132" t="str">
        <f ca="1">IFERROR(_xll.BQL($A3093, "cur_mkt_cap(currency=EUR)")/1000000, " ")</f>
        <v xml:space="preserve"> </v>
      </c>
      <c r="M3093" s="308"/>
      <c r="N3093" s="215">
        <f t="shared" si="124"/>
        <v>1.5538489736142199E-4</v>
      </c>
      <c r="O3093" s="172" t="str">
        <f>IFERROR(IF(VLOOKUP($C3093,'MSCI Database'!$C:$R,2, FALSE)="","",VLOOKUP($C3093,'MSCI Database'!$C:$R,2, FALSE)),"")</f>
        <v>Multi-Line Insurance &amp; Brokerage</v>
      </c>
      <c r="P3093" s="229" t="str">
        <f>IFERROR(IF(VLOOKUP($C3093,'MSCI Database'!$C:$R,3, FALSE)="","",VLOOKUP($C3093,'MSCI Database'!$C:$R,3, FALSE)),"")</f>
        <v>BB</v>
      </c>
      <c r="Q3093" s="229" t="str">
        <f>IFERROR(IF(VLOOKUP($C3093,'MSCI Database'!$C:$R,4, FALSE)="","",VLOOKUP($C3093,'MSCI Database'!$C:$R,4, FALSE)),"")</f>
        <v>1</v>
      </c>
      <c r="R3093" s="229">
        <f>IFERROR(IF(VLOOKUP($C3093,'MSCI Database'!$C:$R,5, FALSE)="","",VLOOKUP($C3093,'MSCI Database'!$C:$R,5, FALSE)),"")</f>
        <v>3.2</v>
      </c>
      <c r="S3093" s="229">
        <f>IFERROR(IF(VLOOKUP($C3093,'MSCI Database'!$C:$R,6, FALSE)="","",VLOOKUP($C3093,'MSCI Database'!$C:$R,6, FALSE)),"")</f>
        <v>4.5</v>
      </c>
      <c r="T3093" s="229">
        <f>IFERROR(IF(VLOOKUP($C3093,'MSCI Database'!$C:$R,7, FALSE)="","",VLOOKUP($C3093,'MSCI Database'!$C:$R,7, FALSE)),"")</f>
        <v>3.4</v>
      </c>
      <c r="U3093" s="229">
        <f>IFERROR(IF(VLOOKUP($C3093,'MSCI Database'!$C:$R,8, FALSE)="","",VLOOKUP($C3093,'MSCI Database'!$C:$R,8, FALSE)),"")</f>
        <v>7.2</v>
      </c>
      <c r="V3093" s="229">
        <f>IFERROR(IF(VLOOKUP($C3093,'MSCI Database'!$C:$R,9, FALSE)="","",VLOOKUP($C3093,'MSCI Database'!$C:$R,9, FALSE)),"")</f>
        <v>4.8</v>
      </c>
      <c r="W3093" s="215">
        <f t="shared" ca="1" si="125"/>
        <v>0</v>
      </c>
      <c r="X3093" s="276">
        <f>IFERROR(IF(VLOOKUP($C3093,'MSCI Database'!$C:$R,10, FALSE)="","",VLOOKUP($C3093,'MSCI Database'!$C:$R,10, FALSE)),"")</f>
        <v>7559</v>
      </c>
      <c r="Y3093" s="229" t="str">
        <f>IFERROR(IF(VLOOKUP($C3093,'MSCI Database'!$C:$R,11, FALSE)="","",VLOOKUP($C3093,'MSCI Database'!$C:$R,11, FALSE)),"")</f>
        <v>2019</v>
      </c>
      <c r="Z3093" s="229" t="str">
        <f>IFERROR(IF(VLOOKUP($C3093,'MSCI Database'!$C:$R,12, FALSE)="","",VLOOKUP($C3093,'MSCI Database'!$C:$R,12, FALSE)),"")</f>
        <v>E.Segmt-Moderate</v>
      </c>
      <c r="AA3093" s="229" t="str">
        <f>IFERROR(IF(VLOOKUP($C3093,'MSCI Database'!$C:$R,13, FALSE)="","",VLOOKUP($C3093,'MSCI Database'!$C:$R,13, FALSE)),"")</f>
        <v>Strong governance drives upgrade; lags in talent management, responsible investment</v>
      </c>
    </row>
    <row r="3094" spans="1:27" s="130" customFormat="1" ht="15" hidden="1" customHeight="1" outlineLevel="1">
      <c r="A3094" s="130" t="s">
        <v>2040</v>
      </c>
      <c r="B3094" s="130" t="s">
        <v>2041</v>
      </c>
      <c r="C3094" s="130" t="s">
        <v>2042</v>
      </c>
      <c r="D3094" s="130" t="s">
        <v>12130</v>
      </c>
      <c r="E3094" s="130" t="s">
        <v>18673</v>
      </c>
      <c r="F3094" s="215">
        <v>1.6740574093509149E-2</v>
      </c>
      <c r="G3094" s="132" t="str">
        <f ca="1">IFERROR(_xll.BQL($A3094, "cur_mkt_cap(currency=EUR)")/1000000, " ")</f>
        <v xml:space="preserve"> </v>
      </c>
      <c r="M3094" s="308"/>
      <c r="N3094" s="215">
        <f t="shared" ca="1" si="124"/>
        <v>1.8133527269793785E-4</v>
      </c>
      <c r="O3094" s="172" t="str">
        <f>IFERROR(IF(VLOOKUP($C3094,'MSCI Database'!$C:$R,2, FALSE)="","",VLOOKUP($C3094,'MSCI Database'!$C:$R,2, FALSE)),"")</f>
        <v>Transportation Infrastructure</v>
      </c>
      <c r="P3094" s="229" t="str">
        <f>IFERROR(IF(VLOOKUP($C3094,'MSCI Database'!$C:$R,3, FALSE)="","",VLOOKUP($C3094,'MSCI Database'!$C:$R,3, FALSE)),"")</f>
        <v>A</v>
      </c>
      <c r="Q3094" s="229" t="str">
        <f>IFERROR(IF(VLOOKUP($C3094,'MSCI Database'!$C:$R,4, FALSE)="","",VLOOKUP($C3094,'MSCI Database'!$C:$R,4, FALSE)),"")</f>
        <v>0</v>
      </c>
      <c r="R3094" s="229">
        <f>IFERROR(IF(VLOOKUP($C3094,'MSCI Database'!$C:$R,5, FALSE)="","",VLOOKUP($C3094,'MSCI Database'!$C:$R,5, FALSE)),"")</f>
        <v>5.9</v>
      </c>
      <c r="S3094" s="229">
        <f>IFERROR(IF(VLOOKUP($C3094,'MSCI Database'!$C:$R,6, FALSE)="","",VLOOKUP($C3094,'MSCI Database'!$C:$R,6, FALSE)),"")</f>
        <v>9.1</v>
      </c>
      <c r="T3094" s="229">
        <f>IFERROR(IF(VLOOKUP($C3094,'MSCI Database'!$C:$R,7, FALSE)="","",VLOOKUP($C3094,'MSCI Database'!$C:$R,7, FALSE)),"")</f>
        <v>6.6</v>
      </c>
      <c r="U3094" s="229">
        <f>IFERROR(IF(VLOOKUP($C3094,'MSCI Database'!$C:$R,8, FALSE)="","",VLOOKUP($C3094,'MSCI Database'!$C:$R,8, FALSE)),"")</f>
        <v>3</v>
      </c>
      <c r="V3094" s="229">
        <f>IFERROR(IF(VLOOKUP($C3094,'MSCI Database'!$C:$R,9, FALSE)="","",VLOOKUP($C3094,'MSCI Database'!$C:$R,9, FALSE)),"")</f>
        <v>5.5</v>
      </c>
      <c r="W3094" s="215">
        <f t="shared" ca="1" si="125"/>
        <v>0</v>
      </c>
      <c r="X3094" s="276">
        <f>IFERROR(IF(VLOOKUP($C3094,'MSCI Database'!$C:$R,10, FALSE)="","",VLOOKUP($C3094,'MSCI Database'!$C:$R,10, FALSE)),"")</f>
        <v>212196</v>
      </c>
      <c r="Y3094" s="229" t="str">
        <f>IFERROR(IF(VLOOKUP($C3094,'MSCI Database'!$C:$R,11, FALSE)="","",VLOOKUP($C3094,'MSCI Database'!$C:$R,11, FALSE)),"")</f>
        <v>2019</v>
      </c>
      <c r="Z3094" s="229" t="str">
        <f>IFERROR(IF(VLOOKUP($C3094,'MSCI Database'!$C:$R,12, FALSE)="","",VLOOKUP($C3094,'MSCI Database'!$C:$R,12, FALSE)),"")</f>
        <v>Reported</v>
      </c>
      <c r="AA3094" s="229" t="str">
        <f>IFERROR(IF(VLOOKUP($C3094,'MSCI Database'!$C:$R,13, FALSE)="","",VLOOKUP($C3094,'MSCI Database'!$C:$R,13, FALSE)),"")</f>
        <v>Strong biodiversity and noise management initiatives</v>
      </c>
    </row>
    <row r="3095" spans="1:27" s="130" customFormat="1" ht="15" hidden="1" customHeight="1" outlineLevel="1">
      <c r="A3095" s="130" t="s">
        <v>7499</v>
      </c>
      <c r="B3095" s="130" t="s">
        <v>7500</v>
      </c>
      <c r="C3095" s="130" t="s">
        <v>7501</v>
      </c>
      <c r="D3095" s="130" t="s">
        <v>12128</v>
      </c>
      <c r="E3095" s="130" t="s">
        <v>12133</v>
      </c>
      <c r="F3095" s="215">
        <v>1.424527883148672E-2</v>
      </c>
      <c r="G3095" s="132" t="str">
        <f ca="1">IFERROR(_xll.BQL($A3095, "cur_mkt_cap(currency=EUR)")/1000000, " ")</f>
        <v xml:space="preserve"> </v>
      </c>
      <c r="M3095" s="308"/>
      <c r="N3095" s="215">
        <f t="shared" si="124"/>
        <v>1.5430602959831484E-4</v>
      </c>
      <c r="O3095" s="172" t="str">
        <f>IFERROR(IF(VLOOKUP($C3095,'MSCI Database'!$C:$R,2, FALSE)="","",VLOOKUP($C3095,'MSCI Database'!$C:$R,2, FALSE)),"")</f>
        <v>Health Care Equipment &amp; Supplies</v>
      </c>
      <c r="P3095" s="229" t="str">
        <f>IFERROR(IF(VLOOKUP($C3095,'MSCI Database'!$C:$R,3, FALSE)="","",VLOOKUP($C3095,'MSCI Database'!$C:$R,3, FALSE)),"")</f>
        <v>BB</v>
      </c>
      <c r="Q3095" s="229" t="str">
        <f>IFERROR(IF(VLOOKUP($C3095,'MSCI Database'!$C:$R,4, FALSE)="","",VLOOKUP($C3095,'MSCI Database'!$C:$R,4, FALSE)),"")</f>
        <v>1</v>
      </c>
      <c r="R3095" s="229">
        <f>IFERROR(IF(VLOOKUP($C3095,'MSCI Database'!$C:$R,5, FALSE)="","",VLOOKUP($C3095,'MSCI Database'!$C:$R,5, FALSE)),"")</f>
        <v>3.9</v>
      </c>
      <c r="S3095" s="229">
        <f>IFERROR(IF(VLOOKUP($C3095,'MSCI Database'!$C:$R,6, FALSE)="","",VLOOKUP($C3095,'MSCI Database'!$C:$R,6, FALSE)),"")</f>
        <v>6.5</v>
      </c>
      <c r="T3095" s="229">
        <f>IFERROR(IF(VLOOKUP($C3095,'MSCI Database'!$C:$R,7, FALSE)="","",VLOOKUP($C3095,'MSCI Database'!$C:$R,7, FALSE)),"")</f>
        <v>4.8</v>
      </c>
      <c r="U3095" s="229">
        <f>IFERROR(IF(VLOOKUP($C3095,'MSCI Database'!$C:$R,8, FALSE)="","",VLOOKUP($C3095,'MSCI Database'!$C:$R,8, FALSE)),"")</f>
        <v>4.9000000000000004</v>
      </c>
      <c r="V3095" s="229">
        <f>IFERROR(IF(VLOOKUP($C3095,'MSCI Database'!$C:$R,9, FALSE)="","",VLOOKUP($C3095,'MSCI Database'!$C:$R,9, FALSE)),"")</f>
        <v>4.9000000000000004</v>
      </c>
      <c r="W3095" s="215">
        <f t="shared" ca="1" si="125"/>
        <v>0</v>
      </c>
      <c r="X3095" s="276">
        <f>IFERROR(IF(VLOOKUP($C3095,'MSCI Database'!$C:$R,10, FALSE)="","",VLOOKUP($C3095,'MSCI Database'!$C:$R,10, FALSE)),"")</f>
        <v>17553</v>
      </c>
      <c r="Y3095" s="229" t="str">
        <f>IFERROR(IF(VLOOKUP($C3095,'MSCI Database'!$C:$R,11, FALSE)="","",VLOOKUP($C3095,'MSCI Database'!$C:$R,11, FALSE)),"")</f>
        <v>2019</v>
      </c>
      <c r="Z3095" s="229" t="str">
        <f>IFERROR(IF(VLOOKUP($C3095,'MSCI Database'!$C:$R,12, FALSE)="","",VLOOKUP($C3095,'MSCI Database'!$C:$R,12, FALSE)),"")</f>
        <v>E.Segmt-Moderately Low</v>
      </c>
      <c r="AA3095" s="229" t="str">
        <f>IFERROR(IF(VLOOKUP($C3095,'MSCI Database'!$C:$R,13, FALSE)="","",VLOOKUP($C3095,'MSCI Database'!$C:$R,13, FALSE)),"")</f>
        <v>On par with peers in corporate governance practices; but employee-centered programs appear limited</v>
      </c>
    </row>
    <row r="3096" spans="1:27" s="130" customFormat="1" ht="15" hidden="1" customHeight="1" outlineLevel="1">
      <c r="A3096" s="130" t="s">
        <v>7162</v>
      </c>
      <c r="B3096" s="130" t="s">
        <v>7163</v>
      </c>
      <c r="C3096" s="130" t="s">
        <v>7164</v>
      </c>
      <c r="D3096" s="130" t="s">
        <v>12128</v>
      </c>
      <c r="E3096" s="130" t="s">
        <v>18689</v>
      </c>
      <c r="F3096" s="215">
        <v>1.4237234370193899E-2</v>
      </c>
      <c r="G3096" s="132" t="str">
        <f ca="1">IFERROR(_xll.BQL($A3096, "cur_mkt_cap(currency=EUR)")/1000000, " ")</f>
        <v xml:space="preserve"> </v>
      </c>
      <c r="M3096" s="308"/>
      <c r="N3096" s="215">
        <f t="shared" si="124"/>
        <v>1.5421889133327725E-4</v>
      </c>
      <c r="O3096" s="172" t="str">
        <f>IFERROR(IF(VLOOKUP($C3096,'MSCI Database'!$C:$R,2, FALSE)="","",VLOOKUP($C3096,'MSCI Database'!$C:$R,2, FALSE)),"")</f>
        <v>Software &amp; Services</v>
      </c>
      <c r="P3096" s="229" t="str">
        <f>IFERROR(IF(VLOOKUP($C3096,'MSCI Database'!$C:$R,3, FALSE)="","",VLOOKUP($C3096,'MSCI Database'!$C:$R,3, FALSE)),"")</f>
        <v>BBB</v>
      </c>
      <c r="Q3096" s="229" t="str">
        <f>IFERROR(IF(VLOOKUP($C3096,'MSCI Database'!$C:$R,4, FALSE)="","",VLOOKUP($C3096,'MSCI Database'!$C:$R,4, FALSE)),"")</f>
        <v>0</v>
      </c>
      <c r="R3096" s="229">
        <f>IFERROR(IF(VLOOKUP($C3096,'MSCI Database'!$C:$R,5, FALSE)="","",VLOOKUP($C3096,'MSCI Database'!$C:$R,5, FALSE)),"")</f>
        <v>5</v>
      </c>
      <c r="S3096" s="229">
        <f>IFERROR(IF(VLOOKUP($C3096,'MSCI Database'!$C:$R,6, FALSE)="","",VLOOKUP($C3096,'MSCI Database'!$C:$R,6, FALSE)),"")</f>
        <v>6.7</v>
      </c>
      <c r="T3096" s="229">
        <f>IFERROR(IF(VLOOKUP($C3096,'MSCI Database'!$C:$R,7, FALSE)="","",VLOOKUP($C3096,'MSCI Database'!$C:$R,7, FALSE)),"")</f>
        <v>3.5</v>
      </c>
      <c r="U3096" s="229">
        <f>IFERROR(IF(VLOOKUP($C3096,'MSCI Database'!$C:$R,8, FALSE)="","",VLOOKUP($C3096,'MSCI Database'!$C:$R,8, FALSE)),"")</f>
        <v>5.8</v>
      </c>
      <c r="V3096" s="229">
        <f>IFERROR(IF(VLOOKUP($C3096,'MSCI Database'!$C:$R,9, FALSE)="","",VLOOKUP($C3096,'MSCI Database'!$C:$R,9, FALSE)),"")</f>
        <v>4.5</v>
      </c>
      <c r="W3096" s="215">
        <f t="shared" ca="1" si="125"/>
        <v>0</v>
      </c>
      <c r="X3096" s="276">
        <f>IFERROR(IF(VLOOKUP($C3096,'MSCI Database'!$C:$R,10, FALSE)="","",VLOOKUP($C3096,'MSCI Database'!$C:$R,10, FALSE)),"")</f>
        <v>11359</v>
      </c>
      <c r="Y3096" s="229" t="str">
        <f>IFERROR(IF(VLOOKUP($C3096,'MSCI Database'!$C:$R,11, FALSE)="","",VLOOKUP($C3096,'MSCI Database'!$C:$R,11, FALSE)),"")</f>
        <v>2019</v>
      </c>
      <c r="Z3096" s="229" t="str">
        <f>IFERROR(IF(VLOOKUP($C3096,'MSCI Database'!$C:$R,12, FALSE)="","",VLOOKUP($C3096,'MSCI Database'!$C:$R,12, FALSE)),"")</f>
        <v>E.Segmt-Moderately High</v>
      </c>
      <c r="AA3096" s="229" t="str">
        <f>IFERROR(IF(VLOOKUP($C3096,'MSCI Database'!$C:$R,13, FALSE)="","",VLOOKUP($C3096,'MSCI Database'!$C:$R,13, FALSE)),"")</f>
        <v>Lags in data security and talent management initiatives</v>
      </c>
    </row>
    <row r="3097" spans="1:27" s="130" customFormat="1" ht="15" hidden="1" customHeight="1" outlineLevel="1">
      <c r="A3097" s="130" t="s">
        <v>2388</v>
      </c>
      <c r="B3097" s="130" t="s">
        <v>2389</v>
      </c>
      <c r="C3097" s="130" t="s">
        <v>2390</v>
      </c>
      <c r="D3097" s="130" t="s">
        <v>18705</v>
      </c>
      <c r="E3097" s="130" t="s">
        <v>12133</v>
      </c>
      <c r="F3097" s="215">
        <v>1.669140802939776E-2</v>
      </c>
      <c r="G3097" s="132" t="str">
        <f ca="1">IFERROR(_xll.BQL($A3097, "cur_mkt_cap(currency=EUR)")/1000000, " ")</f>
        <v xml:space="preserve"> </v>
      </c>
      <c r="M3097" s="308"/>
      <c r="N3097" s="215">
        <f t="shared" si="124"/>
        <v>1.8080270185578376E-4</v>
      </c>
      <c r="O3097" s="172" t="str">
        <f>IFERROR(IF(VLOOKUP($C3097,'MSCI Database'!$C:$R,2, FALSE)="","",VLOOKUP($C3097,'MSCI Database'!$C:$R,2, FALSE)),"")</f>
        <v>Health Care Equipment &amp; Supplies</v>
      </c>
      <c r="P3097" s="229" t="str">
        <f>IFERROR(IF(VLOOKUP($C3097,'MSCI Database'!$C:$R,3, FALSE)="","",VLOOKUP($C3097,'MSCI Database'!$C:$R,3, FALSE)),"")</f>
        <v>BB</v>
      </c>
      <c r="Q3097" s="229" t="str">
        <f>IFERROR(IF(VLOOKUP($C3097,'MSCI Database'!$C:$R,4, FALSE)="","",VLOOKUP($C3097,'MSCI Database'!$C:$R,4, FALSE)),"")</f>
        <v>0</v>
      </c>
      <c r="R3097" s="229">
        <f>IFERROR(IF(VLOOKUP($C3097,'MSCI Database'!$C:$R,5, FALSE)="","",VLOOKUP($C3097,'MSCI Database'!$C:$R,5, FALSE)),"")</f>
        <v>3.7</v>
      </c>
      <c r="S3097" s="229">
        <f>IFERROR(IF(VLOOKUP($C3097,'MSCI Database'!$C:$R,6, FALSE)="","",VLOOKUP($C3097,'MSCI Database'!$C:$R,6, FALSE)),"")</f>
        <v>10</v>
      </c>
      <c r="T3097" s="229">
        <f>IFERROR(IF(VLOOKUP($C3097,'MSCI Database'!$C:$R,7, FALSE)="","",VLOOKUP($C3097,'MSCI Database'!$C:$R,7, FALSE)),"")</f>
        <v>4.7</v>
      </c>
      <c r="U3097" s="229">
        <f>IFERROR(IF(VLOOKUP($C3097,'MSCI Database'!$C:$R,8, FALSE)="","",VLOOKUP($C3097,'MSCI Database'!$C:$R,8, FALSE)),"")</f>
        <v>5.2</v>
      </c>
      <c r="V3097" s="229">
        <f>IFERROR(IF(VLOOKUP($C3097,'MSCI Database'!$C:$R,9, FALSE)="","",VLOOKUP($C3097,'MSCI Database'!$C:$R,9, FALSE)),"")</f>
        <v>5.2</v>
      </c>
      <c r="W3097" s="215">
        <f t="shared" ca="1" si="125"/>
        <v>0</v>
      </c>
      <c r="X3097" s="276">
        <f>IFERROR(IF(VLOOKUP($C3097,'MSCI Database'!$C:$R,10, FALSE)="","",VLOOKUP($C3097,'MSCI Database'!$C:$R,10, FALSE)),"")</f>
        <v>83729</v>
      </c>
      <c r="Y3097" s="229" t="str">
        <f>IFERROR(IF(VLOOKUP($C3097,'MSCI Database'!$C:$R,11, FALSE)="","",VLOOKUP($C3097,'MSCI Database'!$C:$R,11, FALSE)),"")</f>
        <v>2019</v>
      </c>
      <c r="Z3097" s="229" t="str">
        <f>IFERROR(IF(VLOOKUP($C3097,'MSCI Database'!$C:$R,12, FALSE)="","",VLOOKUP($C3097,'MSCI Database'!$C:$R,12, FALSE)),"")</f>
        <v>E.Segmt-Low</v>
      </c>
      <c r="AA3097" s="229" t="str">
        <f>IFERROR(IF(VLOOKUP($C3097,'MSCI Database'!$C:$R,13, FALSE)="","",VLOOKUP($C3097,'MSCI Database'!$C:$R,13, FALSE)),"")</f>
        <v>Employee management challenges, governance concerns remain</v>
      </c>
    </row>
    <row r="3098" spans="1:27" s="130" customFormat="1" ht="15" hidden="1" customHeight="1" outlineLevel="1">
      <c r="A3098" s="130" t="s">
        <v>3168</v>
      </c>
      <c r="B3098" s="130" t="s">
        <v>3169</v>
      </c>
      <c r="C3098" s="130" t="s">
        <v>3170</v>
      </c>
      <c r="D3098" s="130" t="s">
        <v>12155</v>
      </c>
      <c r="E3098" s="130" t="s">
        <v>100</v>
      </c>
      <c r="F3098" s="215">
        <v>1.7137106144638509E-2</v>
      </c>
      <c r="G3098" s="132" t="str">
        <f ca="1">IFERROR(_xll.BQL($A3098, "cur_mkt_cap(currency=EUR)")/1000000, " ")</f>
        <v xml:space="preserve"> </v>
      </c>
      <c r="M3098" s="308"/>
      <c r="N3098" s="215">
        <f t="shared" ca="1" si="124"/>
        <v>1.8563054042432334E-4</v>
      </c>
      <c r="O3098" s="172" t="str">
        <f>IFERROR(IF(VLOOKUP($C3098,'MSCI Database'!$C:$R,2, FALSE)="","",VLOOKUP($C3098,'MSCI Database'!$C:$R,2, FALSE)),"")</f>
        <v>Utilities</v>
      </c>
      <c r="P3098" s="229" t="str">
        <f>IFERROR(IF(VLOOKUP($C3098,'MSCI Database'!$C:$R,3, FALSE)="","",VLOOKUP($C3098,'MSCI Database'!$C:$R,3, FALSE)),"")</f>
        <v>AA</v>
      </c>
      <c r="Q3098" s="229" t="str">
        <f>IFERROR(IF(VLOOKUP($C3098,'MSCI Database'!$C:$R,4, FALSE)="","",VLOOKUP($C3098,'MSCI Database'!$C:$R,4, FALSE)),"")</f>
        <v>0</v>
      </c>
      <c r="R3098" s="229">
        <f>IFERROR(IF(VLOOKUP($C3098,'MSCI Database'!$C:$R,5, FALSE)="","",VLOOKUP($C3098,'MSCI Database'!$C:$R,5, FALSE)),"")</f>
        <v>8.3000000000000007</v>
      </c>
      <c r="S3098" s="229">
        <f>IFERROR(IF(VLOOKUP($C3098,'MSCI Database'!$C:$R,6, FALSE)="","",VLOOKUP($C3098,'MSCI Database'!$C:$R,6, FALSE)),"")</f>
        <v>7.2</v>
      </c>
      <c r="T3098" s="229">
        <f>IFERROR(IF(VLOOKUP($C3098,'MSCI Database'!$C:$R,7, FALSE)="","",VLOOKUP($C3098,'MSCI Database'!$C:$R,7, FALSE)),"")</f>
        <v>4</v>
      </c>
      <c r="U3098" s="229">
        <f>IFERROR(IF(VLOOKUP($C3098,'MSCI Database'!$C:$R,8, FALSE)="","",VLOOKUP($C3098,'MSCI Database'!$C:$R,8, FALSE)),"")</f>
        <v>5.0999999999999996</v>
      </c>
      <c r="V3098" s="229">
        <f>IFERROR(IF(VLOOKUP($C3098,'MSCI Database'!$C:$R,9, FALSE)="","",VLOOKUP($C3098,'MSCI Database'!$C:$R,9, FALSE)),"")</f>
        <v>6</v>
      </c>
      <c r="W3098" s="215">
        <f t="shared" ca="1" si="125"/>
        <v>0</v>
      </c>
      <c r="X3098" s="276">
        <f>IFERROR(IF(VLOOKUP($C3098,'MSCI Database'!$C:$R,10, FALSE)="","",VLOOKUP($C3098,'MSCI Database'!$C:$R,10, FALSE)),"")</f>
        <v>1667304</v>
      </c>
      <c r="Y3098" s="229" t="str">
        <f>IFERROR(IF(VLOOKUP($C3098,'MSCI Database'!$C:$R,11, FALSE)="","",VLOOKUP($C3098,'MSCI Database'!$C:$R,11, FALSE)),"")</f>
        <v>2019</v>
      </c>
      <c r="Z3098" s="229" t="str">
        <f>IFERROR(IF(VLOOKUP($C3098,'MSCI Database'!$C:$R,12, FALSE)="","",VLOOKUP($C3098,'MSCI Database'!$C:$R,12, FALSE)),"")</f>
        <v>Reported</v>
      </c>
      <c r="AA3098" s="229" t="str">
        <f>IFERROR(IF(VLOOKUP($C3098,'MSCI Database'!$C:$R,13, FALSE)="","",VLOOKUP($C3098,'MSCI Database'!$C:$R,13, FALSE)),"")</f>
        <v>Significant investments to strengthen the grid system</v>
      </c>
    </row>
    <row r="3099" spans="1:27" s="130" customFormat="1" ht="15" hidden="1" customHeight="1" outlineLevel="1">
      <c r="A3099" s="130" t="s">
        <v>7237</v>
      </c>
      <c r="B3099" s="130" t="s">
        <v>7238</v>
      </c>
      <c r="C3099" s="130" t="s">
        <v>7239</v>
      </c>
      <c r="D3099" s="130" t="s">
        <v>12128</v>
      </c>
      <c r="E3099" s="130" t="s">
        <v>18673</v>
      </c>
      <c r="F3099" s="215">
        <v>1.4093443490762419E-2</v>
      </c>
      <c r="G3099" s="132" t="str">
        <f ca="1">IFERROR(_xll.BQL($A3099, "cur_mkt_cap(currency=EUR)")/1000000, " ")</f>
        <v xml:space="preserve"> </v>
      </c>
      <c r="M3099" s="308"/>
      <c r="N3099" s="215">
        <f t="shared" si="124"/>
        <v>1.526613367244844E-4</v>
      </c>
      <c r="O3099" s="172" t="str">
        <f>IFERROR(IF(VLOOKUP($C3099,'MSCI Database'!$C:$R,2, FALSE)="","",VLOOKUP($C3099,'MSCI Database'!$C:$R,2, FALSE)),"")</f>
        <v>Industrial Machinery</v>
      </c>
      <c r="P3099" s="229" t="str">
        <f>IFERROR(IF(VLOOKUP($C3099,'MSCI Database'!$C:$R,3, FALSE)="","",VLOOKUP($C3099,'MSCI Database'!$C:$R,3, FALSE)),"")</f>
        <v>A</v>
      </c>
      <c r="Q3099" s="229" t="str">
        <f>IFERROR(IF(VLOOKUP($C3099,'MSCI Database'!$C:$R,4, FALSE)="","",VLOOKUP($C3099,'MSCI Database'!$C:$R,4, FALSE)),"")</f>
        <v>0</v>
      </c>
      <c r="R3099" s="229">
        <f>IFERROR(IF(VLOOKUP($C3099,'MSCI Database'!$C:$R,5, FALSE)="","",VLOOKUP($C3099,'MSCI Database'!$C:$R,5, FALSE)),"")</f>
        <v>6.9</v>
      </c>
      <c r="S3099" s="229">
        <f>IFERROR(IF(VLOOKUP($C3099,'MSCI Database'!$C:$R,6, FALSE)="","",VLOOKUP($C3099,'MSCI Database'!$C:$R,6, FALSE)),"")</f>
        <v>5.0999999999999996</v>
      </c>
      <c r="T3099" s="229">
        <f>IFERROR(IF(VLOOKUP($C3099,'MSCI Database'!$C:$R,7, FALSE)="","",VLOOKUP($C3099,'MSCI Database'!$C:$R,7, FALSE)),"")</f>
        <v>5.6</v>
      </c>
      <c r="U3099" s="229">
        <f>IFERROR(IF(VLOOKUP($C3099,'MSCI Database'!$C:$R,8, FALSE)="","",VLOOKUP($C3099,'MSCI Database'!$C:$R,8, FALSE)),"")</f>
        <v>6.8</v>
      </c>
      <c r="V3099" s="229">
        <f>IFERROR(IF(VLOOKUP($C3099,'MSCI Database'!$C:$R,9, FALSE)="","",VLOOKUP($C3099,'MSCI Database'!$C:$R,9, FALSE)),"")</f>
        <v>6</v>
      </c>
      <c r="W3099" s="215">
        <f t="shared" ca="1" si="125"/>
        <v>0</v>
      </c>
      <c r="X3099" s="276">
        <f>IFERROR(IF(VLOOKUP($C3099,'MSCI Database'!$C:$R,10, FALSE)="","",VLOOKUP($C3099,'MSCI Database'!$C:$R,10, FALSE)),"")</f>
        <v>102492</v>
      </c>
      <c r="Y3099" s="229" t="str">
        <f>IFERROR(IF(VLOOKUP($C3099,'MSCI Database'!$C:$R,11, FALSE)="","",VLOOKUP($C3099,'MSCI Database'!$C:$R,11, FALSE)),"")</f>
        <v>2019</v>
      </c>
      <c r="Z3099" s="229" t="str">
        <f>IFERROR(IF(VLOOKUP($C3099,'MSCI Database'!$C:$R,12, FALSE)="","",VLOOKUP($C3099,'MSCI Database'!$C:$R,12, FALSE)),"")</f>
        <v>E.Segmt-Moderate</v>
      </c>
      <c r="AA3099" s="229" t="str">
        <f>IFERROR(IF(VLOOKUP($C3099,'MSCI Database'!$C:$R,13, FALSE)="","",VLOOKUP($C3099,'MSCI Database'!$C:$R,13, FALSE)),"")</f>
        <v>Strong governance and labor management practices drive rating</v>
      </c>
    </row>
    <row r="3100" spans="1:27" s="130" customFormat="1" ht="15" hidden="1" customHeight="1" outlineLevel="1">
      <c r="A3100" s="130" t="s">
        <v>1258</v>
      </c>
      <c r="B3100" s="130" t="s">
        <v>1256</v>
      </c>
      <c r="C3100" s="130" t="s">
        <v>1259</v>
      </c>
      <c r="D3100" s="130" t="s">
        <v>18681</v>
      </c>
      <c r="E3100" s="130" t="s">
        <v>18673</v>
      </c>
      <c r="F3100" s="215">
        <v>1.4997203523078271E-2</v>
      </c>
      <c r="G3100" s="132" t="str">
        <f ca="1">IFERROR(_xll.BQL($A3100, "cur_mkt_cap(currency=EUR)")/1000000, " ")</f>
        <v xml:space="preserve"> </v>
      </c>
      <c r="M3100" s="308"/>
      <c r="N3100" s="215">
        <f t="shared" si="124"/>
        <v>1.6245093957789161E-4</v>
      </c>
      <c r="O3100" s="172" t="str">
        <f>IFERROR(IF(VLOOKUP($C3100,'MSCI Database'!$C:$R,2, FALSE)="","",VLOOKUP($C3100,'MSCI Database'!$C:$R,2, FALSE)),"")</f>
        <v>Industrial Machinery</v>
      </c>
      <c r="P3100" s="229" t="str">
        <f>IFERROR(IF(VLOOKUP($C3100,'MSCI Database'!$C:$R,3, FALSE)="","",VLOOKUP($C3100,'MSCI Database'!$C:$R,3, FALSE)),"")</f>
        <v>BB</v>
      </c>
      <c r="Q3100" s="229" t="str">
        <f>IFERROR(IF(VLOOKUP($C3100,'MSCI Database'!$C:$R,4, FALSE)="","",VLOOKUP($C3100,'MSCI Database'!$C:$R,4, FALSE)),"")</f>
        <v>0</v>
      </c>
      <c r="R3100" s="229">
        <f>IFERROR(IF(VLOOKUP($C3100,'MSCI Database'!$C:$R,5, FALSE)="","",VLOOKUP($C3100,'MSCI Database'!$C:$R,5, FALSE)),"")</f>
        <v>4.0999999999999996</v>
      </c>
      <c r="S3100" s="229">
        <f>IFERROR(IF(VLOOKUP($C3100,'MSCI Database'!$C:$R,6, FALSE)="","",VLOOKUP($C3100,'MSCI Database'!$C:$R,6, FALSE)),"")</f>
        <v>5.4</v>
      </c>
      <c r="T3100" s="229">
        <f>IFERROR(IF(VLOOKUP($C3100,'MSCI Database'!$C:$R,7, FALSE)="","",VLOOKUP($C3100,'MSCI Database'!$C:$R,7, FALSE)),"")</f>
        <v>4.7</v>
      </c>
      <c r="U3100" s="229">
        <f>IFERROR(IF(VLOOKUP($C3100,'MSCI Database'!$C:$R,8, FALSE)="","",VLOOKUP($C3100,'MSCI Database'!$C:$R,8, FALSE)),"")</f>
        <v>3.7</v>
      </c>
      <c r="V3100" s="229">
        <f>IFERROR(IF(VLOOKUP($C3100,'MSCI Database'!$C:$R,9, FALSE)="","",VLOOKUP($C3100,'MSCI Database'!$C:$R,9, FALSE)),"")</f>
        <v>4.5</v>
      </c>
      <c r="W3100" s="215">
        <f t="shared" ca="1" si="125"/>
        <v>0</v>
      </c>
      <c r="X3100" s="276">
        <f>IFERROR(IF(VLOOKUP($C3100,'MSCI Database'!$C:$R,10, FALSE)="","",VLOOKUP($C3100,'MSCI Database'!$C:$R,10, FALSE)),"")</f>
        <v>204745</v>
      </c>
      <c r="Y3100" s="229" t="str">
        <f>IFERROR(IF(VLOOKUP($C3100,'MSCI Database'!$C:$R,11, FALSE)="","",VLOOKUP($C3100,'MSCI Database'!$C:$R,11, FALSE)),"")</f>
        <v>2019</v>
      </c>
      <c r="Z3100" s="229" t="str">
        <f>IFERROR(IF(VLOOKUP($C3100,'MSCI Database'!$C:$R,12, FALSE)="","",VLOOKUP($C3100,'MSCI Database'!$C:$R,12, FALSE)),"")</f>
        <v>Reported</v>
      </c>
      <c r="AA3100" s="229" t="str">
        <f>IFERROR(IF(VLOOKUP($C3100,'MSCI Database'!$C:$R,13, FALSE)="","",VLOOKUP($C3100,'MSCI Database'!$C:$R,13, FALSE)),"")</f>
        <v>Market expansion opens opportunities but may elevate corruption risks</v>
      </c>
    </row>
    <row r="3101" spans="1:27" s="130" customFormat="1" ht="15" hidden="1" customHeight="1" outlineLevel="1">
      <c r="A3101" s="130" t="s">
        <v>5302</v>
      </c>
      <c r="B3101" s="130" t="s">
        <v>5303</v>
      </c>
      <c r="C3101" s="130" t="s">
        <v>5304</v>
      </c>
      <c r="D3101" s="130" t="s">
        <v>18683</v>
      </c>
      <c r="E3101" s="130" t="s">
        <v>18682</v>
      </c>
      <c r="F3101" s="215">
        <v>1.6646967137325022E-2</v>
      </c>
      <c r="G3101" s="132" t="str">
        <f ca="1">IFERROR(_xll.BQL($A3101, "cur_mkt_cap(currency=EUR)")/1000000, " ")</f>
        <v xml:space="preserve"> </v>
      </c>
      <c r="M3101" s="308"/>
      <c r="N3101" s="215">
        <f t="shared" si="124"/>
        <v>1.8032131446500877E-4</v>
      </c>
      <c r="O3101" s="172" t="str">
        <f>IFERROR(IF(VLOOKUP($C3101,'MSCI Database'!$C:$R,2, FALSE)="","",VLOOKUP($C3101,'MSCI Database'!$C:$R,2, FALSE)),"")</f>
        <v>Retail - Consumer Discretionary</v>
      </c>
      <c r="P3101" s="229" t="str">
        <f>IFERROR(IF(VLOOKUP($C3101,'MSCI Database'!$C:$R,3, FALSE)="","",VLOOKUP($C3101,'MSCI Database'!$C:$R,3, FALSE)),"")</f>
        <v>BBB</v>
      </c>
      <c r="Q3101" s="229" t="str">
        <f>IFERROR(IF(VLOOKUP($C3101,'MSCI Database'!$C:$R,4, FALSE)="","",VLOOKUP($C3101,'MSCI Database'!$C:$R,4, FALSE)),"")</f>
        <v>1</v>
      </c>
      <c r="R3101" s="229">
        <f>IFERROR(IF(VLOOKUP($C3101,'MSCI Database'!$C:$R,5, FALSE)="","",VLOOKUP($C3101,'MSCI Database'!$C:$R,5, FALSE)),"")</f>
        <v>5</v>
      </c>
      <c r="S3101" s="229">
        <f>IFERROR(IF(VLOOKUP($C3101,'MSCI Database'!$C:$R,6, FALSE)="","",VLOOKUP($C3101,'MSCI Database'!$C:$R,6, FALSE)),"")</f>
        <v>0.7</v>
      </c>
      <c r="T3101" s="229">
        <f>IFERROR(IF(VLOOKUP($C3101,'MSCI Database'!$C:$R,7, FALSE)="","",VLOOKUP($C3101,'MSCI Database'!$C:$R,7, FALSE)),"")</f>
        <v>5</v>
      </c>
      <c r="U3101" s="229">
        <f>IFERROR(IF(VLOOKUP($C3101,'MSCI Database'!$C:$R,8, FALSE)="","",VLOOKUP($C3101,'MSCI Database'!$C:$R,8, FALSE)),"")</f>
        <v>5.6</v>
      </c>
      <c r="V3101" s="229">
        <f>IFERROR(IF(VLOOKUP($C3101,'MSCI Database'!$C:$R,9, FALSE)="","",VLOOKUP($C3101,'MSCI Database'!$C:$R,9, FALSE)),"")</f>
        <v>4.7</v>
      </c>
      <c r="W3101" s="215">
        <f t="shared" ca="1" si="125"/>
        <v>0</v>
      </c>
      <c r="X3101" s="276">
        <f>IFERROR(IF(VLOOKUP($C3101,'MSCI Database'!$C:$R,10, FALSE)="","",VLOOKUP($C3101,'MSCI Database'!$C:$R,10, FALSE)),"")</f>
        <v>3453</v>
      </c>
      <c r="Y3101" s="229" t="str">
        <f>IFERROR(IF(VLOOKUP($C3101,'MSCI Database'!$C:$R,11, FALSE)="","",VLOOKUP($C3101,'MSCI Database'!$C:$R,11, FALSE)),"")</f>
        <v>2019</v>
      </c>
      <c r="Z3101" s="229" t="str">
        <f>IFERROR(IF(VLOOKUP($C3101,'MSCI Database'!$C:$R,12, FALSE)="","",VLOOKUP($C3101,'MSCI Database'!$C:$R,12, FALSE)),"")</f>
        <v>E.Segmt-Moderately Low</v>
      </c>
      <c r="AA3101" s="229" t="str">
        <f>IFERROR(IF(VLOOKUP($C3101,'MSCI Database'!$C:$R,13, FALSE)="","",VLOOKUP($C3101,'MSCI Database'!$C:$R,13, FALSE)),"")</f>
        <v>Improvements in governance practices drive the upgrade</v>
      </c>
    </row>
    <row r="3102" spans="1:27" s="130" customFormat="1" ht="15" hidden="1" customHeight="1" outlineLevel="1">
      <c r="A3102" s="130" t="s">
        <v>1783</v>
      </c>
      <c r="B3102" s="130" t="s">
        <v>1784</v>
      </c>
      <c r="C3102" s="130" t="s">
        <v>1785</v>
      </c>
      <c r="D3102" s="130" t="s">
        <v>12129</v>
      </c>
      <c r="E3102" s="130" t="s">
        <v>18674</v>
      </c>
      <c r="F3102" s="215">
        <v>1.6386303347508981E-2</v>
      </c>
      <c r="G3102" s="132" t="str">
        <f ca="1">IFERROR(_xll.BQL($A3102, "cur_mkt_cap(currency=EUR)")/1000000, " ")</f>
        <v xml:space="preserve"> </v>
      </c>
      <c r="M3102" s="308"/>
      <c r="N3102" s="215">
        <f t="shared" ca="1" si="124"/>
        <v>1.7749778289764771E-4</v>
      </c>
      <c r="O3102" s="172" t="str">
        <f>IFERROR(IF(VLOOKUP($C3102,'MSCI Database'!$C:$R,2, FALSE)="","",VLOOKUP($C3102,'MSCI Database'!$C:$R,2, FALSE)),"")</f>
        <v>Household &amp; Personal Products</v>
      </c>
      <c r="P3102" s="229" t="str">
        <f>IFERROR(IF(VLOOKUP($C3102,'MSCI Database'!$C:$R,3, FALSE)="","",VLOOKUP($C3102,'MSCI Database'!$C:$R,3, FALSE)),"")</f>
        <v>AA</v>
      </c>
      <c r="Q3102" s="229" t="str">
        <f>IFERROR(IF(VLOOKUP($C3102,'MSCI Database'!$C:$R,4, FALSE)="","",VLOOKUP($C3102,'MSCI Database'!$C:$R,4, FALSE)),"")</f>
        <v>0</v>
      </c>
      <c r="R3102" s="229">
        <f>IFERROR(IF(VLOOKUP($C3102,'MSCI Database'!$C:$R,5, FALSE)="","",VLOOKUP($C3102,'MSCI Database'!$C:$R,5, FALSE)),"")</f>
        <v>8.5</v>
      </c>
      <c r="S3102" s="229">
        <f>IFERROR(IF(VLOOKUP($C3102,'MSCI Database'!$C:$R,6, FALSE)="","",VLOOKUP($C3102,'MSCI Database'!$C:$R,6, FALSE)),"")</f>
        <v>8</v>
      </c>
      <c r="T3102" s="229">
        <f>IFERROR(IF(VLOOKUP($C3102,'MSCI Database'!$C:$R,7, FALSE)="","",VLOOKUP($C3102,'MSCI Database'!$C:$R,7, FALSE)),"")</f>
        <v>4.7</v>
      </c>
      <c r="U3102" s="229">
        <f>IFERROR(IF(VLOOKUP($C3102,'MSCI Database'!$C:$R,8, FALSE)="","",VLOOKUP($C3102,'MSCI Database'!$C:$R,8, FALSE)),"")</f>
        <v>6.3</v>
      </c>
      <c r="V3102" s="229">
        <f>IFERROR(IF(VLOOKUP($C3102,'MSCI Database'!$C:$R,9, FALSE)="","",VLOOKUP($C3102,'MSCI Database'!$C:$R,9, FALSE)),"")</f>
        <v>6.4</v>
      </c>
      <c r="W3102" s="215">
        <f t="shared" ca="1" si="125"/>
        <v>0</v>
      </c>
      <c r="X3102" s="276">
        <f>IFERROR(IF(VLOOKUP($C3102,'MSCI Database'!$C:$R,10, FALSE)="","",VLOOKUP($C3102,'MSCI Database'!$C:$R,10, FALSE)),"")</f>
        <v>163552</v>
      </c>
      <c r="Y3102" s="229" t="str">
        <f>IFERROR(IF(VLOOKUP($C3102,'MSCI Database'!$C:$R,11, FALSE)="","",VLOOKUP($C3102,'MSCI Database'!$C:$R,11, FALSE)),"")</f>
        <v>2019</v>
      </c>
      <c r="Z3102" s="229" t="str">
        <f>IFERROR(IF(VLOOKUP($C3102,'MSCI Database'!$C:$R,12, FALSE)="","",VLOOKUP($C3102,'MSCI Database'!$C:$R,12, FALSE)),"")</f>
        <v>Reported</v>
      </c>
      <c r="AA3102" s="229" t="str">
        <f>IFERROR(IF(VLOOKUP($C3102,'MSCI Database'!$C:$R,13, FALSE)="","",VLOOKUP($C3102,'MSCI Database'!$C:$R,13, FALSE)),"")</f>
        <v>Strong environment stewardship focused packaging and raw material sourcing</v>
      </c>
    </row>
    <row r="3103" spans="1:27" s="130" customFormat="1" ht="15" hidden="1" customHeight="1" outlineLevel="1">
      <c r="A3103" s="130" t="s">
        <v>85</v>
      </c>
      <c r="B3103" s="130" t="s">
        <v>86</v>
      </c>
      <c r="C3103" s="130" t="s">
        <v>87</v>
      </c>
      <c r="D3103" s="130" t="s">
        <v>18681</v>
      </c>
      <c r="E3103" s="130" t="s">
        <v>18673</v>
      </c>
      <c r="F3103" s="215">
        <v>1.4754319464210011E-2</v>
      </c>
      <c r="G3103" s="132" t="str">
        <f ca="1">IFERROR(_xll.BQL($A3103, "cur_mkt_cap(currency=EUR)")/1000000, " ")</f>
        <v xml:space="preserve"> </v>
      </c>
      <c r="M3103" s="308"/>
      <c r="N3103" s="215">
        <f t="shared" si="124"/>
        <v>1.5981999951557109E-4</v>
      </c>
      <c r="O3103" s="172" t="str">
        <f>IFERROR(IF(VLOOKUP($C3103,'MSCI Database'!$C:$R,2, FALSE)="","",VLOOKUP($C3103,'MSCI Database'!$C:$R,2, FALSE)),"")</f>
        <v>Marine Transport</v>
      </c>
      <c r="P3103" s="229" t="str">
        <f>IFERROR(IF(VLOOKUP($C3103,'MSCI Database'!$C:$R,3, FALSE)="","",VLOOKUP($C3103,'MSCI Database'!$C:$R,3, FALSE)),"")</f>
        <v>AAA</v>
      </c>
      <c r="Q3103" s="229" t="str">
        <f>IFERROR(IF(VLOOKUP($C3103,'MSCI Database'!$C:$R,4, FALSE)="","",VLOOKUP($C3103,'MSCI Database'!$C:$R,4, FALSE)),"")</f>
        <v>0</v>
      </c>
      <c r="R3103" s="229">
        <f>IFERROR(IF(VLOOKUP($C3103,'MSCI Database'!$C:$R,5, FALSE)="","",VLOOKUP($C3103,'MSCI Database'!$C:$R,5, FALSE)),"")</f>
        <v>10</v>
      </c>
      <c r="S3103" s="229">
        <f>IFERROR(IF(VLOOKUP($C3103,'MSCI Database'!$C:$R,6, FALSE)="","",VLOOKUP($C3103,'MSCI Database'!$C:$R,6, FALSE)),"")</f>
        <v>8.4</v>
      </c>
      <c r="T3103" s="229">
        <f>IFERROR(IF(VLOOKUP($C3103,'MSCI Database'!$C:$R,7, FALSE)="","",VLOOKUP($C3103,'MSCI Database'!$C:$R,7, FALSE)),"")</f>
        <v>5.7</v>
      </c>
      <c r="U3103" s="229">
        <f>IFERROR(IF(VLOOKUP($C3103,'MSCI Database'!$C:$R,8, FALSE)="","",VLOOKUP($C3103,'MSCI Database'!$C:$R,8, FALSE)),"")</f>
        <v>7.1</v>
      </c>
      <c r="V3103" s="229">
        <f>IFERROR(IF(VLOOKUP($C3103,'MSCI Database'!$C:$R,9, FALSE)="","",VLOOKUP($C3103,'MSCI Database'!$C:$R,9, FALSE)),"")</f>
        <v>6.9</v>
      </c>
      <c r="W3103" s="215">
        <f t="shared" ca="1" si="125"/>
        <v>0</v>
      </c>
      <c r="X3103" s="276">
        <f>IFERROR(IF(VLOOKUP($C3103,'MSCI Database'!$C:$R,10, FALSE)="","",VLOOKUP($C3103,'MSCI Database'!$C:$R,10, FALSE)),"")</f>
        <v>201000</v>
      </c>
      <c r="Y3103" s="229" t="str">
        <f>IFERROR(IF(VLOOKUP($C3103,'MSCI Database'!$C:$R,11, FALSE)="","",VLOOKUP($C3103,'MSCI Database'!$C:$R,11, FALSE)),"")</f>
        <v>2019</v>
      </c>
      <c r="Z3103" s="229" t="str">
        <f>IFERROR(IF(VLOOKUP($C3103,'MSCI Database'!$C:$R,12, FALSE)="","",VLOOKUP($C3103,'MSCI Database'!$C:$R,12, FALSE)),"")</f>
        <v>Reported</v>
      </c>
      <c r="AA3103" s="229" t="str">
        <f>IFERROR(IF(VLOOKUP($C3103,'MSCI Database'!$C:$R,13, FALSE)="","",VLOOKUP($C3103,'MSCI Database'!$C:$R,13, FALSE)),"")</f>
        <v>Improved board structure and robust safety controls; labor risks persist amid coronavirus crisis</v>
      </c>
    </row>
    <row r="3104" spans="1:27" s="130" customFormat="1" ht="15" hidden="1" customHeight="1" outlineLevel="1">
      <c r="A3104" s="130" t="s">
        <v>7220</v>
      </c>
      <c r="B3104" s="130" t="s">
        <v>7221</v>
      </c>
      <c r="C3104" s="130" t="s">
        <v>7222</v>
      </c>
      <c r="D3104" s="130" t="s">
        <v>12128</v>
      </c>
      <c r="E3104" s="130" t="s">
        <v>18673</v>
      </c>
      <c r="F3104" s="215">
        <v>1.3805038353215339E-2</v>
      </c>
      <c r="G3104" s="132" t="str">
        <f ca="1">IFERROR(_xll.BQL($A3104, "cur_mkt_cap(currency=EUR)")/1000000, " ")</f>
        <v xml:space="preserve"> </v>
      </c>
      <c r="M3104" s="308"/>
      <c r="N3104" s="215">
        <f t="shared" si="124"/>
        <v>1.4953730860140684E-4</v>
      </c>
      <c r="O3104" s="172" t="str">
        <f>IFERROR(IF(VLOOKUP($C3104,'MSCI Database'!$C:$R,2, FALSE)="","",VLOOKUP($C3104,'MSCI Database'!$C:$R,2, FALSE)),"")</f>
        <v>Aerospace &amp; Defense</v>
      </c>
      <c r="P3104" s="229" t="str">
        <f>IFERROR(IF(VLOOKUP($C3104,'MSCI Database'!$C:$R,3, FALSE)="","",VLOOKUP($C3104,'MSCI Database'!$C:$R,3, FALSE)),"")</f>
        <v>A</v>
      </c>
      <c r="Q3104" s="229" t="str">
        <f>IFERROR(IF(VLOOKUP($C3104,'MSCI Database'!$C:$R,4, FALSE)="","",VLOOKUP($C3104,'MSCI Database'!$C:$R,4, FALSE)),"")</f>
        <v>0</v>
      </c>
      <c r="R3104" s="229">
        <f>IFERROR(IF(VLOOKUP($C3104,'MSCI Database'!$C:$R,5, FALSE)="","",VLOOKUP($C3104,'MSCI Database'!$C:$R,5, FALSE)),"")</f>
        <v>6.5</v>
      </c>
      <c r="S3104" s="229">
        <f>IFERROR(IF(VLOOKUP($C3104,'MSCI Database'!$C:$R,6, FALSE)="","",VLOOKUP($C3104,'MSCI Database'!$C:$R,6, FALSE)),"")</f>
        <v>2.7</v>
      </c>
      <c r="T3104" s="229">
        <f>IFERROR(IF(VLOOKUP($C3104,'MSCI Database'!$C:$R,7, FALSE)="","",VLOOKUP($C3104,'MSCI Database'!$C:$R,7, FALSE)),"")</f>
        <v>5.2</v>
      </c>
      <c r="U3104" s="229">
        <f>IFERROR(IF(VLOOKUP($C3104,'MSCI Database'!$C:$R,8, FALSE)="","",VLOOKUP($C3104,'MSCI Database'!$C:$R,8, FALSE)),"")</f>
        <v>6.9</v>
      </c>
      <c r="V3104" s="229">
        <f>IFERROR(IF(VLOOKUP($C3104,'MSCI Database'!$C:$R,9, FALSE)="","",VLOOKUP($C3104,'MSCI Database'!$C:$R,9, FALSE)),"")</f>
        <v>5.6</v>
      </c>
      <c r="W3104" s="215">
        <f t="shared" ca="1" si="125"/>
        <v>0</v>
      </c>
      <c r="X3104" s="276">
        <f>IFERROR(IF(VLOOKUP($C3104,'MSCI Database'!$C:$R,10, FALSE)="","",VLOOKUP($C3104,'MSCI Database'!$C:$R,10, FALSE)),"")</f>
        <v>227005</v>
      </c>
      <c r="Y3104" s="229" t="str">
        <f>IFERROR(IF(VLOOKUP($C3104,'MSCI Database'!$C:$R,11, FALSE)="","",VLOOKUP($C3104,'MSCI Database'!$C:$R,11, FALSE)),"")</f>
        <v>2019</v>
      </c>
      <c r="Z3104" s="229" t="str">
        <f>IFERROR(IF(VLOOKUP($C3104,'MSCI Database'!$C:$R,12, FALSE)="","",VLOOKUP($C3104,'MSCI Database'!$C:$R,12, FALSE)),"")</f>
        <v>E.Segmt-Moderately High</v>
      </c>
      <c r="AA3104" s="229" t="str">
        <f>IFERROR(IF(VLOOKUP($C3104,'MSCI Database'!$C:$R,13, FALSE)="","",VLOOKUP($C3104,'MSCI Database'!$C:$R,13, FALSE)),"")</f>
        <v>Independent board structure, comprehensive quality management</v>
      </c>
    </row>
    <row r="3105" spans="1:27" s="130" customFormat="1" ht="15" hidden="1" customHeight="1" outlineLevel="1">
      <c r="A3105" s="130" t="s">
        <v>2692</v>
      </c>
      <c r="B3105" s="130" t="s">
        <v>2693</v>
      </c>
      <c r="C3105" s="130" t="s">
        <v>2694</v>
      </c>
      <c r="D3105" s="130" t="s">
        <v>18686</v>
      </c>
      <c r="E3105" s="130" t="s">
        <v>18673</v>
      </c>
      <c r="F3105" s="215">
        <v>1.8851846849418551E-2</v>
      </c>
      <c r="G3105" s="132" t="str">
        <f ca="1">IFERROR(_xll.BQL($A3105, "cur_mkt_cap(currency=EUR)")/1000000, " ")</f>
        <v xml:space="preserve"> </v>
      </c>
      <c r="M3105" s="308"/>
      <c r="N3105" s="215">
        <f t="shared" si="124"/>
        <v>2.042047524896136E-4</v>
      </c>
      <c r="O3105" s="172" t="str">
        <f>IFERROR(IF(VLOOKUP($C3105,'MSCI Database'!$C:$R,2, FALSE)="","",VLOOKUP($C3105,'MSCI Database'!$C:$R,2, FALSE)),"")</f>
        <v>Industrial Conglomerates</v>
      </c>
      <c r="P3105" s="229" t="str">
        <f>IFERROR(IF(VLOOKUP($C3105,'MSCI Database'!$C:$R,3, FALSE)="","",VLOOKUP($C3105,'MSCI Database'!$C:$R,3, FALSE)),"")</f>
        <v>BB</v>
      </c>
      <c r="Q3105" s="229" t="str">
        <f>IFERROR(IF(VLOOKUP($C3105,'MSCI Database'!$C:$R,4, FALSE)="","",VLOOKUP($C3105,'MSCI Database'!$C:$R,4, FALSE)),"")</f>
        <v>0</v>
      </c>
      <c r="R3105" s="229">
        <f>IFERROR(IF(VLOOKUP($C3105,'MSCI Database'!$C:$R,5, FALSE)="","",VLOOKUP($C3105,'MSCI Database'!$C:$R,5, FALSE)),"")</f>
        <v>3.1</v>
      </c>
      <c r="S3105" s="229">
        <f>IFERROR(IF(VLOOKUP($C3105,'MSCI Database'!$C:$R,6, FALSE)="","",VLOOKUP($C3105,'MSCI Database'!$C:$R,6, FALSE)),"")</f>
        <v>4.2</v>
      </c>
      <c r="T3105" s="229">
        <f>IFERROR(IF(VLOOKUP($C3105,'MSCI Database'!$C:$R,7, FALSE)="","",VLOOKUP($C3105,'MSCI Database'!$C:$R,7, FALSE)),"")</f>
        <v>4</v>
      </c>
      <c r="U3105" s="229">
        <f>IFERROR(IF(VLOOKUP($C3105,'MSCI Database'!$C:$R,8, FALSE)="","",VLOOKUP($C3105,'MSCI Database'!$C:$R,8, FALSE)),"")</f>
        <v>6.5</v>
      </c>
      <c r="V3105" s="229">
        <f>IFERROR(IF(VLOOKUP($C3105,'MSCI Database'!$C:$R,9, FALSE)="","",VLOOKUP($C3105,'MSCI Database'!$C:$R,9, FALSE)),"")</f>
        <v>4.9000000000000004</v>
      </c>
      <c r="W3105" s="215">
        <f t="shared" ca="1" si="125"/>
        <v>0</v>
      </c>
      <c r="X3105" s="276">
        <f>IFERROR(IF(VLOOKUP($C3105,'MSCI Database'!$C:$R,10, FALSE)="","",VLOOKUP($C3105,'MSCI Database'!$C:$R,10, FALSE)),"")</f>
        <v>1028490</v>
      </c>
      <c r="Y3105" s="229" t="str">
        <f>IFERROR(IF(VLOOKUP($C3105,'MSCI Database'!$C:$R,11, FALSE)="","",VLOOKUP($C3105,'MSCI Database'!$C:$R,11, FALSE)),"")</f>
        <v>2019</v>
      </c>
      <c r="Z3105" s="229" t="str">
        <f>IFERROR(IF(VLOOKUP($C3105,'MSCI Database'!$C:$R,12, FALSE)="","",VLOOKUP($C3105,'MSCI Database'!$C:$R,12, FALSE)),"")</f>
        <v>Reported</v>
      </c>
      <c r="AA3105" s="229" t="str">
        <f>IFERROR(IF(VLOOKUP($C3105,'MSCI Database'!$C:$R,13, FALSE)="","",VLOOKUP($C3105,'MSCI Database'!$C:$R,13, FALSE)),"")</f>
        <v>Strong corporate governance performance but limited cleantech initiatives</v>
      </c>
    </row>
    <row r="3106" spans="1:27" s="130" customFormat="1" ht="15" hidden="1" customHeight="1" outlineLevel="1">
      <c r="A3106" s="130" t="s">
        <v>7631</v>
      </c>
      <c r="B3106" s="130" t="s">
        <v>7632</v>
      </c>
      <c r="C3106" s="130" t="s">
        <v>7633</v>
      </c>
      <c r="D3106" s="130" t="s">
        <v>12128</v>
      </c>
      <c r="E3106" s="130" t="s">
        <v>12133</v>
      </c>
      <c r="F3106" s="215">
        <v>1.375923422346925E-2</v>
      </c>
      <c r="G3106" s="132" t="str">
        <f ca="1">IFERROR(_xll.BQL($A3106, "cur_mkt_cap(currency=EUR)")/1000000, " ")</f>
        <v xml:space="preserve"> </v>
      </c>
      <c r="M3106" s="308"/>
      <c r="N3106" s="215">
        <f t="shared" si="124"/>
        <v>1.4904115450825546E-4</v>
      </c>
      <c r="O3106" s="172" t="str">
        <f>IFERROR(IF(VLOOKUP($C3106,'MSCI Database'!$C:$R,2, FALSE)="","",VLOOKUP($C3106,'MSCI Database'!$C:$R,2, FALSE)),"")</f>
        <v>Biotechnology</v>
      </c>
      <c r="P3106" s="229" t="str">
        <f>IFERROR(IF(VLOOKUP($C3106,'MSCI Database'!$C:$R,3, FALSE)="","",VLOOKUP($C3106,'MSCI Database'!$C:$R,3, FALSE)),"")</f>
        <v>BB</v>
      </c>
      <c r="Q3106" s="229" t="str">
        <f>IFERROR(IF(VLOOKUP($C3106,'MSCI Database'!$C:$R,4, FALSE)="","",VLOOKUP($C3106,'MSCI Database'!$C:$R,4, FALSE)),"")</f>
        <v>1</v>
      </c>
      <c r="R3106" s="229">
        <f>IFERROR(IF(VLOOKUP($C3106,'MSCI Database'!$C:$R,5, FALSE)="","",VLOOKUP($C3106,'MSCI Database'!$C:$R,5, FALSE)),"")</f>
        <v>3.4</v>
      </c>
      <c r="S3106" s="229">
        <f>IFERROR(IF(VLOOKUP($C3106,'MSCI Database'!$C:$R,6, FALSE)="","",VLOOKUP($C3106,'MSCI Database'!$C:$R,6, FALSE)),"")</f>
        <v>3.9</v>
      </c>
      <c r="T3106" s="229">
        <f>IFERROR(IF(VLOOKUP($C3106,'MSCI Database'!$C:$R,7, FALSE)="","",VLOOKUP($C3106,'MSCI Database'!$C:$R,7, FALSE)),"")</f>
        <v>3.8</v>
      </c>
      <c r="U3106" s="229">
        <f>IFERROR(IF(VLOOKUP($C3106,'MSCI Database'!$C:$R,8, FALSE)="","",VLOOKUP($C3106,'MSCI Database'!$C:$R,8, FALSE)),"")</f>
        <v>5.2</v>
      </c>
      <c r="V3106" s="229">
        <f>IFERROR(IF(VLOOKUP($C3106,'MSCI Database'!$C:$R,9, FALSE)="","",VLOOKUP($C3106,'MSCI Database'!$C:$R,9, FALSE)),"")</f>
        <v>4.3</v>
      </c>
      <c r="W3106" s="215">
        <f t="shared" ca="1" si="125"/>
        <v>0</v>
      </c>
      <c r="X3106" s="276">
        <f>IFERROR(IF(VLOOKUP($C3106,'MSCI Database'!$C:$R,10, FALSE)="","",VLOOKUP($C3106,'MSCI Database'!$C:$R,10, FALSE)),"")</f>
        <v>28725</v>
      </c>
      <c r="Y3106" s="229" t="str">
        <f>IFERROR(IF(VLOOKUP($C3106,'MSCI Database'!$C:$R,11, FALSE)="","",VLOOKUP($C3106,'MSCI Database'!$C:$R,11, FALSE)),"")</f>
        <v>2019</v>
      </c>
      <c r="Z3106" s="229" t="str">
        <f>IFERROR(IF(VLOOKUP($C3106,'MSCI Database'!$C:$R,12, FALSE)="","",VLOOKUP($C3106,'MSCI Database'!$C:$R,12, FALSE)),"")</f>
        <v>E.Segmt-Moderately Low</v>
      </c>
      <c r="AA3106" s="229" t="str">
        <f>IFERROR(IF(VLOOKUP($C3106,'MSCI Database'!$C:$R,13, FALSE)="","",VLOOKUP($C3106,'MSCI Database'!$C:$R,13, FALSE)),"")</f>
        <v>Governance practices appear on par with those of peers, but lags in employee development initiatives</v>
      </c>
    </row>
    <row r="3107" spans="1:27" s="130" customFormat="1" ht="15" hidden="1" customHeight="1" outlineLevel="1">
      <c r="A3107" s="130" t="s">
        <v>1855</v>
      </c>
      <c r="B3107" s="130" t="s">
        <v>1856</v>
      </c>
      <c r="C3107" s="130" t="s">
        <v>1857</v>
      </c>
      <c r="D3107" s="130" t="s">
        <v>12129</v>
      </c>
      <c r="E3107" s="130" t="s">
        <v>18682</v>
      </c>
      <c r="F3107" s="215">
        <v>1.6020412043039861E-2</v>
      </c>
      <c r="G3107" s="132" t="str">
        <f ca="1">IFERROR(_xll.BQL($A3107, "cur_mkt_cap(currency=EUR)")/1000000, " ")</f>
        <v xml:space="preserve"> </v>
      </c>
      <c r="M3107" s="308"/>
      <c r="N3107" s="215">
        <f t="shared" ca="1" si="124"/>
        <v>1.7353441825417127E-4</v>
      </c>
      <c r="O3107" s="172" t="str">
        <f>IFERROR(IF(VLOOKUP($C3107,'MSCI Database'!$C:$R,2, FALSE)="","",VLOOKUP($C3107,'MSCI Database'!$C:$R,2, FALSE)),"")</f>
        <v>Textiles, Apparel &amp; Luxury Goods</v>
      </c>
      <c r="P3107" s="229" t="str">
        <f>IFERROR(IF(VLOOKUP($C3107,'MSCI Database'!$C:$R,3, FALSE)="","",VLOOKUP($C3107,'MSCI Database'!$C:$R,3, FALSE)),"")</f>
        <v>AAA</v>
      </c>
      <c r="Q3107" s="229" t="str">
        <f>IFERROR(IF(VLOOKUP($C3107,'MSCI Database'!$C:$R,4, FALSE)="","",VLOOKUP($C3107,'MSCI Database'!$C:$R,4, FALSE)),"")</f>
        <v>0</v>
      </c>
      <c r="R3107" s="229">
        <f>IFERROR(IF(VLOOKUP($C3107,'MSCI Database'!$C:$R,5, FALSE)="","",VLOOKUP($C3107,'MSCI Database'!$C:$R,5, FALSE)),"")</f>
        <v>10</v>
      </c>
      <c r="S3107" s="229">
        <f>IFERROR(IF(VLOOKUP($C3107,'MSCI Database'!$C:$R,6, FALSE)="","",VLOOKUP($C3107,'MSCI Database'!$C:$R,6, FALSE)),"")</f>
        <v>8.8000000000000007</v>
      </c>
      <c r="T3107" s="229">
        <f>IFERROR(IF(VLOOKUP($C3107,'MSCI Database'!$C:$R,7, FALSE)="","",VLOOKUP($C3107,'MSCI Database'!$C:$R,7, FALSE)),"")</f>
        <v>6.5</v>
      </c>
      <c r="U3107" s="229">
        <f>IFERROR(IF(VLOOKUP($C3107,'MSCI Database'!$C:$R,8, FALSE)="","",VLOOKUP($C3107,'MSCI Database'!$C:$R,8, FALSE)),"")</f>
        <v>5</v>
      </c>
      <c r="V3107" s="229">
        <f>IFERROR(IF(VLOOKUP($C3107,'MSCI Database'!$C:$R,9, FALSE)="","",VLOOKUP($C3107,'MSCI Database'!$C:$R,9, FALSE)),"")</f>
        <v>6.5</v>
      </c>
      <c r="W3107" s="215">
        <f t="shared" ca="1" si="125"/>
        <v>0</v>
      </c>
      <c r="X3107" s="276">
        <f>IFERROR(IF(VLOOKUP($C3107,'MSCI Database'!$C:$R,10, FALSE)="","",VLOOKUP($C3107,'MSCI Database'!$C:$R,10, FALSE)),"")</f>
        <v>47312</v>
      </c>
      <c r="Y3107" s="229" t="str">
        <f>IFERROR(IF(VLOOKUP($C3107,'MSCI Database'!$C:$R,11, FALSE)="","",VLOOKUP($C3107,'MSCI Database'!$C:$R,11, FALSE)),"")</f>
        <v>2019</v>
      </c>
      <c r="Z3107" s="229" t="str">
        <f>IFERROR(IF(VLOOKUP($C3107,'MSCI Database'!$C:$R,12, FALSE)="","",VLOOKUP($C3107,'MSCI Database'!$C:$R,12, FALSE)),"")</f>
        <v>Reported</v>
      </c>
      <c r="AA3107" s="229" t="str">
        <f>IFERROR(IF(VLOOKUP($C3107,'MSCI Database'!$C:$R,13, FALSE)="","",VLOOKUP($C3107,'MSCI Database'!$C:$R,13, FALSE)),"")</f>
        <v>Strong ESG programs help maintain industry leadership position</v>
      </c>
    </row>
    <row r="3108" spans="1:27" s="130" customFormat="1" ht="15" hidden="1" customHeight="1" outlineLevel="1">
      <c r="A3108" s="130" t="s">
        <v>6315</v>
      </c>
      <c r="B3108" s="130" t="s">
        <v>6316</v>
      </c>
      <c r="C3108" s="130" t="s">
        <v>6317</v>
      </c>
      <c r="D3108" s="130" t="s">
        <v>12128</v>
      </c>
      <c r="E3108" s="130" t="s">
        <v>18673</v>
      </c>
      <c r="F3108" s="215">
        <v>1.3713336368204191E-2</v>
      </c>
      <c r="G3108" s="132" t="str">
        <f ca="1">IFERROR(_xll.BQL($A3108, "cur_mkt_cap(currency=EUR)")/1000000, " ")</f>
        <v xml:space="preserve"> </v>
      </c>
      <c r="M3108" s="308"/>
      <c r="N3108" s="215">
        <f t="shared" si="124"/>
        <v>1.4854398517258929E-4</v>
      </c>
      <c r="O3108" s="172" t="str">
        <f>IFERROR(IF(VLOOKUP($C3108,'MSCI Database'!$C:$R,2, FALSE)="","",VLOOKUP($C3108,'MSCI Database'!$C:$R,2, FALSE)),"")</f>
        <v>Road &amp; Rail Transport</v>
      </c>
      <c r="P3108" s="229" t="str">
        <f>IFERROR(IF(VLOOKUP($C3108,'MSCI Database'!$C:$R,3, FALSE)="","",VLOOKUP($C3108,'MSCI Database'!$C:$R,3, FALSE)),"")</f>
        <v>A</v>
      </c>
      <c r="Q3108" s="229" t="str">
        <f>IFERROR(IF(VLOOKUP($C3108,'MSCI Database'!$C:$R,4, FALSE)="","",VLOOKUP($C3108,'MSCI Database'!$C:$R,4, FALSE)),"")</f>
        <v>0</v>
      </c>
      <c r="R3108" s="229">
        <f>IFERROR(IF(VLOOKUP($C3108,'MSCI Database'!$C:$R,5, FALSE)="","",VLOOKUP($C3108,'MSCI Database'!$C:$R,5, FALSE)),"")</f>
        <v>7.1</v>
      </c>
      <c r="S3108" s="229">
        <f>IFERROR(IF(VLOOKUP($C3108,'MSCI Database'!$C:$R,6, FALSE)="","",VLOOKUP($C3108,'MSCI Database'!$C:$R,6, FALSE)),"")</f>
        <v>6.2</v>
      </c>
      <c r="T3108" s="229">
        <f>IFERROR(IF(VLOOKUP($C3108,'MSCI Database'!$C:$R,7, FALSE)="","",VLOOKUP($C3108,'MSCI Database'!$C:$R,7, FALSE)),"")</f>
        <v>5.6</v>
      </c>
      <c r="U3108" s="229">
        <f>IFERROR(IF(VLOOKUP($C3108,'MSCI Database'!$C:$R,8, FALSE)="","",VLOOKUP($C3108,'MSCI Database'!$C:$R,8, FALSE)),"")</f>
        <v>3.3</v>
      </c>
      <c r="V3108" s="229">
        <f>IFERROR(IF(VLOOKUP($C3108,'MSCI Database'!$C:$R,9, FALSE)="","",VLOOKUP($C3108,'MSCI Database'!$C:$R,9, FALSE)),"")</f>
        <v>4.8</v>
      </c>
      <c r="W3108" s="215">
        <f t="shared" ca="1" si="125"/>
        <v>0</v>
      </c>
      <c r="X3108" s="276">
        <f>IFERROR(IF(VLOOKUP($C3108,'MSCI Database'!$C:$R,10, FALSE)="","",VLOOKUP($C3108,'MSCI Database'!$C:$R,10, FALSE)),"")</f>
        <v>67889</v>
      </c>
      <c r="Y3108" s="229" t="str">
        <f>IFERROR(IF(VLOOKUP($C3108,'MSCI Database'!$C:$R,11, FALSE)="","",VLOOKUP($C3108,'MSCI Database'!$C:$R,11, FALSE)),"")</f>
        <v>2019</v>
      </c>
      <c r="Z3108" s="229" t="str">
        <f>IFERROR(IF(VLOOKUP($C3108,'MSCI Database'!$C:$R,12, FALSE)="","",VLOOKUP($C3108,'MSCI Database'!$C:$R,12, FALSE)),"")</f>
        <v>E.Segmt-Moderately Low</v>
      </c>
      <c r="AA3108" s="229" t="str">
        <f>IFERROR(IF(VLOOKUP($C3108,'MSCI Database'!$C:$R,13, FALSE)="","",VLOOKUP($C3108,'MSCI Database'!$C:$R,13, FALSE)),"")</f>
        <v>Vehicle rental business poses low ESG-related risks, but concerns on board structure persist</v>
      </c>
    </row>
    <row r="3109" spans="1:27" s="130" customFormat="1" ht="15" hidden="1" customHeight="1" outlineLevel="1">
      <c r="A3109" s="130" t="s">
        <v>8660</v>
      </c>
      <c r="B3109" s="130" t="s">
        <v>8661</v>
      </c>
      <c r="C3109" s="130" t="s">
        <v>8662</v>
      </c>
      <c r="D3109" s="130" t="s">
        <v>12128</v>
      </c>
      <c r="E3109" s="130" t="s">
        <v>18688</v>
      </c>
      <c r="F3109" s="215">
        <v>1.351598135468386E-2</v>
      </c>
      <c r="G3109" s="132" t="str">
        <f ca="1">IFERROR(_xll.BQL($A3109, "cur_mkt_cap(currency=EUR)")/1000000, " ")</f>
        <v xml:space="preserve"> </v>
      </c>
      <c r="M3109" s="308"/>
      <c r="N3109" s="215">
        <f t="shared" si="124"/>
        <v>1.4640621946663957E-4</v>
      </c>
      <c r="O3109" s="172" t="str">
        <f>IFERROR(IF(VLOOKUP($C3109,'MSCI Database'!$C:$R,2, FALSE)="","",VLOOKUP($C3109,'MSCI Database'!$C:$R,2, FALSE)),"")</f>
        <v>Asset Management &amp; Custody Banks</v>
      </c>
      <c r="P3109" s="229" t="str">
        <f>IFERROR(IF(VLOOKUP($C3109,'MSCI Database'!$C:$R,3, FALSE)="","",VLOOKUP($C3109,'MSCI Database'!$C:$R,3, FALSE)),"")</f>
        <v>BBB</v>
      </c>
      <c r="Q3109" s="229" t="str">
        <f>IFERROR(IF(VLOOKUP($C3109,'MSCI Database'!$C:$R,4, FALSE)="","",VLOOKUP($C3109,'MSCI Database'!$C:$R,4, FALSE)),"")</f>
        <v>0</v>
      </c>
      <c r="R3109" s="229">
        <f>IFERROR(IF(VLOOKUP($C3109,'MSCI Database'!$C:$R,5, FALSE)="","",VLOOKUP($C3109,'MSCI Database'!$C:$R,5, FALSE)),"")</f>
        <v>5</v>
      </c>
      <c r="S3109" s="229">
        <f>IFERROR(IF(VLOOKUP($C3109,'MSCI Database'!$C:$R,6, FALSE)="","",VLOOKUP($C3109,'MSCI Database'!$C:$R,6, FALSE)),"")</f>
        <v>9</v>
      </c>
      <c r="T3109" s="229">
        <f>IFERROR(IF(VLOOKUP($C3109,'MSCI Database'!$C:$R,7, FALSE)="","",VLOOKUP($C3109,'MSCI Database'!$C:$R,7, FALSE)),"")</f>
        <v>6.6</v>
      </c>
      <c r="U3109" s="229">
        <f>IFERROR(IF(VLOOKUP($C3109,'MSCI Database'!$C:$R,8, FALSE)="","",VLOOKUP($C3109,'MSCI Database'!$C:$R,8, FALSE)),"")</f>
        <v>2.6</v>
      </c>
      <c r="V3109" s="229">
        <f>IFERROR(IF(VLOOKUP($C3109,'MSCI Database'!$C:$R,9, FALSE)="","",VLOOKUP($C3109,'MSCI Database'!$C:$R,9, FALSE)),"")</f>
        <v>5</v>
      </c>
      <c r="W3109" s="215">
        <f t="shared" ca="1" si="125"/>
        <v>0</v>
      </c>
      <c r="X3109" s="276">
        <f>IFERROR(IF(VLOOKUP($C3109,'MSCI Database'!$C:$R,10, FALSE)="","",VLOOKUP($C3109,'MSCI Database'!$C:$R,10, FALSE)),"")</f>
        <v>6834</v>
      </c>
      <c r="Y3109" s="229" t="str">
        <f>IFERROR(IF(VLOOKUP($C3109,'MSCI Database'!$C:$R,11, FALSE)="","",VLOOKUP($C3109,'MSCI Database'!$C:$R,11, FALSE)),"")</f>
        <v>2019</v>
      </c>
      <c r="Z3109" s="229" t="str">
        <f>IFERROR(IF(VLOOKUP($C3109,'MSCI Database'!$C:$R,12, FALSE)="","",VLOOKUP($C3109,'MSCI Database'!$C:$R,12, FALSE)),"")</f>
        <v>E.Segmt-Moderate</v>
      </c>
      <c r="AA3109" s="229" t="str">
        <f>IFERROR(IF(VLOOKUP($C3109,'MSCI Database'!$C:$R,13, FALSE)="","",VLOOKUP($C3109,'MSCI Database'!$C:$R,13, FALSE)),"")</f>
        <v>Strong ESG integration into investment decisions; corporate governance lags that of global peers</v>
      </c>
    </row>
    <row r="3110" spans="1:27" s="130" customFormat="1" ht="15" hidden="1" customHeight="1" outlineLevel="1">
      <c r="A3110" s="130" t="s">
        <v>1055</v>
      </c>
      <c r="B3110" s="130" t="s">
        <v>1056</v>
      </c>
      <c r="C3110" s="130" t="s">
        <v>1057</v>
      </c>
      <c r="D3110" s="130" t="s">
        <v>12135</v>
      </c>
      <c r="E3110" s="130" t="s">
        <v>18674</v>
      </c>
      <c r="F3110" s="215">
        <v>1.062597934601392E-2</v>
      </c>
      <c r="G3110" s="132" t="str">
        <f ca="1">IFERROR(_xll.BQL($A3110, "cur_mkt_cap(currency=EUR)")/1000000, " ")</f>
        <v xml:space="preserve"> </v>
      </c>
      <c r="M3110" s="308"/>
      <c r="N3110" s="215">
        <f t="shared" si="124"/>
        <v>1.1510148048860498E-4</v>
      </c>
      <c r="O3110" s="172" t="str">
        <f>IFERROR(IF(VLOOKUP($C3110,'MSCI Database'!$C:$R,2, FALSE)="","",VLOOKUP($C3110,'MSCI Database'!$C:$R,2, FALSE)),"")</f>
        <v>Retail - Food &amp; Staples</v>
      </c>
      <c r="P3110" s="229" t="str">
        <f>IFERROR(IF(VLOOKUP($C3110,'MSCI Database'!$C:$R,3, FALSE)="","",VLOOKUP($C3110,'MSCI Database'!$C:$R,3, FALSE)),"")</f>
        <v>AA</v>
      </c>
      <c r="Q3110" s="229" t="str">
        <f>IFERROR(IF(VLOOKUP($C3110,'MSCI Database'!$C:$R,4, FALSE)="","",VLOOKUP($C3110,'MSCI Database'!$C:$R,4, FALSE)),"")</f>
        <v>0</v>
      </c>
      <c r="R3110" s="229">
        <f>IFERROR(IF(VLOOKUP($C3110,'MSCI Database'!$C:$R,5, FALSE)="","",VLOOKUP($C3110,'MSCI Database'!$C:$R,5, FALSE)),"")</f>
        <v>7.6</v>
      </c>
      <c r="S3110" s="229">
        <f>IFERROR(IF(VLOOKUP($C3110,'MSCI Database'!$C:$R,6, FALSE)="","",VLOOKUP($C3110,'MSCI Database'!$C:$R,6, FALSE)),"")</f>
        <v>4.3</v>
      </c>
      <c r="T3110" s="229">
        <f>IFERROR(IF(VLOOKUP($C3110,'MSCI Database'!$C:$R,7, FALSE)="","",VLOOKUP($C3110,'MSCI Database'!$C:$R,7, FALSE)),"")</f>
        <v>5.0999999999999996</v>
      </c>
      <c r="U3110" s="229">
        <f>IFERROR(IF(VLOOKUP($C3110,'MSCI Database'!$C:$R,8, FALSE)="","",VLOOKUP($C3110,'MSCI Database'!$C:$R,8, FALSE)),"")</f>
        <v>6</v>
      </c>
      <c r="V3110" s="229">
        <f>IFERROR(IF(VLOOKUP($C3110,'MSCI Database'!$C:$R,9, FALSE)="","",VLOOKUP($C3110,'MSCI Database'!$C:$R,9, FALSE)),"")</f>
        <v>5.3</v>
      </c>
      <c r="W3110" s="215">
        <f t="shared" ca="1" si="125"/>
        <v>0</v>
      </c>
      <c r="X3110" s="276">
        <f>IFERROR(IF(VLOOKUP($C3110,'MSCI Database'!$C:$R,10, FALSE)="","",VLOOKUP($C3110,'MSCI Database'!$C:$R,10, FALSE)),"")</f>
        <v>269035</v>
      </c>
      <c r="Y3110" s="229" t="str">
        <f>IFERROR(IF(VLOOKUP($C3110,'MSCI Database'!$C:$R,11, FALSE)="","",VLOOKUP($C3110,'MSCI Database'!$C:$R,11, FALSE)),"")</f>
        <v>2019</v>
      </c>
      <c r="Z3110" s="229" t="str">
        <f>IFERROR(IF(VLOOKUP($C3110,'MSCI Database'!$C:$R,12, FALSE)="","",VLOOKUP($C3110,'MSCI Database'!$C:$R,12, FALSE)),"")</f>
        <v>Reported</v>
      </c>
      <c r="AA3110" s="229" t="str">
        <f>IFERROR(IF(VLOOKUP($C3110,'MSCI Database'!$C:$R,13, FALSE)="","",VLOOKUP($C3110,'MSCI Database'!$C:$R,13, FALSE)),"")</f>
        <v>Strong corporate governance practices and robust quality control measures</v>
      </c>
    </row>
    <row r="3111" spans="1:27" s="130" customFormat="1" ht="15" hidden="1" customHeight="1" outlineLevel="1">
      <c r="A3111" s="130" t="s">
        <v>6729</v>
      </c>
      <c r="B3111" s="130" t="s">
        <v>6730</v>
      </c>
      <c r="C3111" s="130" t="s">
        <v>6731</v>
      </c>
      <c r="D3111" s="130" t="s">
        <v>12128</v>
      </c>
      <c r="E3111" s="130" t="s">
        <v>100</v>
      </c>
      <c r="F3111" s="215">
        <v>1.325405227036178E-2</v>
      </c>
      <c r="G3111" s="132" t="str">
        <f ca="1">IFERROR(_xll.BQL($A3111, "cur_mkt_cap(currency=EUR)")/1000000, " ")</f>
        <v xml:space="preserve"> </v>
      </c>
      <c r="M3111" s="308"/>
      <c r="N3111" s="215">
        <f t="shared" si="124"/>
        <v>1.4356898212532988E-4</v>
      </c>
      <c r="O3111" s="172" t="str">
        <f>IFERROR(IF(VLOOKUP($C3111,'MSCI Database'!$C:$R,2, FALSE)="","",VLOOKUP($C3111,'MSCI Database'!$C:$R,2, FALSE)),"")</f>
        <v>Utilities</v>
      </c>
      <c r="P3111" s="229" t="str">
        <f>IFERROR(IF(VLOOKUP($C3111,'MSCI Database'!$C:$R,3, FALSE)="","",VLOOKUP($C3111,'MSCI Database'!$C:$R,3, FALSE)),"")</f>
        <v>AA</v>
      </c>
      <c r="Q3111" s="229" t="str">
        <f>IFERROR(IF(VLOOKUP($C3111,'MSCI Database'!$C:$R,4, FALSE)="","",VLOOKUP($C3111,'MSCI Database'!$C:$R,4, FALSE)),"")</f>
        <v>0</v>
      </c>
      <c r="R3111" s="229">
        <f>IFERROR(IF(VLOOKUP($C3111,'MSCI Database'!$C:$R,5, FALSE)="","",VLOOKUP($C3111,'MSCI Database'!$C:$R,5, FALSE)),"")</f>
        <v>7.9</v>
      </c>
      <c r="S3111" s="229">
        <f>IFERROR(IF(VLOOKUP($C3111,'MSCI Database'!$C:$R,6, FALSE)="","",VLOOKUP($C3111,'MSCI Database'!$C:$R,6, FALSE)),"")</f>
        <v>7.8</v>
      </c>
      <c r="T3111" s="229">
        <f>IFERROR(IF(VLOOKUP($C3111,'MSCI Database'!$C:$R,7, FALSE)="","",VLOOKUP($C3111,'MSCI Database'!$C:$R,7, FALSE)),"")</f>
        <v>5.4</v>
      </c>
      <c r="U3111" s="229">
        <f>IFERROR(IF(VLOOKUP($C3111,'MSCI Database'!$C:$R,8, FALSE)="","",VLOOKUP($C3111,'MSCI Database'!$C:$R,8, FALSE)),"")</f>
        <v>5</v>
      </c>
      <c r="V3111" s="229">
        <f>IFERROR(IF(VLOOKUP($C3111,'MSCI Database'!$C:$R,9, FALSE)="","",VLOOKUP($C3111,'MSCI Database'!$C:$R,9, FALSE)),"")</f>
        <v>6.3</v>
      </c>
      <c r="W3111" s="215">
        <f t="shared" ca="1" si="125"/>
        <v>0</v>
      </c>
      <c r="X3111" s="276">
        <f>IFERROR(IF(VLOOKUP($C3111,'MSCI Database'!$C:$R,10, FALSE)="","",VLOOKUP($C3111,'MSCI Database'!$C:$R,10, FALSE)),"")</f>
        <v>4082520</v>
      </c>
      <c r="Y3111" s="229" t="str">
        <f>IFERROR(IF(VLOOKUP($C3111,'MSCI Database'!$C:$R,11, FALSE)="","",VLOOKUP($C3111,'MSCI Database'!$C:$R,11, FALSE)),"")</f>
        <v>2019</v>
      </c>
      <c r="Z3111" s="229" t="str">
        <f>IFERROR(IF(VLOOKUP($C3111,'MSCI Database'!$C:$R,12, FALSE)="","",VLOOKUP($C3111,'MSCI Database'!$C:$R,12, FALSE)),"")</f>
        <v>E.CSI</v>
      </c>
      <c r="AA3111" s="229" t="str">
        <f>IFERROR(IF(VLOOKUP($C3111,'MSCI Database'!$C:$R,13, FALSE)="","",VLOOKUP($C3111,'MSCI Database'!$C:$R,13, FALSE)),"")</f>
        <v>Low emission T&amp;D assets and increasing focus on renewables limit the environmental footprint</v>
      </c>
    </row>
    <row r="3112" spans="1:27" s="130" customFormat="1" ht="15" hidden="1" customHeight="1" outlineLevel="1">
      <c r="A3112" s="130" t="s">
        <v>1040</v>
      </c>
      <c r="B3112" s="130" t="s">
        <v>1041</v>
      </c>
      <c r="C3112" s="130" t="s">
        <v>1042</v>
      </c>
      <c r="D3112" s="130" t="s">
        <v>12135</v>
      </c>
      <c r="E3112" s="130" t="s">
        <v>18674</v>
      </c>
      <c r="F3112" s="215">
        <v>1.0584365215593189E-2</v>
      </c>
      <c r="G3112" s="132" t="str">
        <f ca="1">IFERROR(_xll.BQL($A3112, "cur_mkt_cap(currency=EUR)")/1000000, " ")</f>
        <v xml:space="preserve"> </v>
      </c>
      <c r="M3112" s="308"/>
      <c r="N3112" s="215">
        <f t="shared" ca="1" si="124"/>
        <v>1.1465071281207371E-4</v>
      </c>
      <c r="O3112" s="172" t="str">
        <f>IFERROR(IF(VLOOKUP($C3112,'MSCI Database'!$C:$R,2, FALSE)="","",VLOOKUP($C3112,'MSCI Database'!$C:$R,2, FALSE)),"")</f>
        <v>Retail - Food &amp; Staples</v>
      </c>
      <c r="P3112" s="229" t="str">
        <f>IFERROR(IF(VLOOKUP($C3112,'MSCI Database'!$C:$R,3, FALSE)="","",VLOOKUP($C3112,'MSCI Database'!$C:$R,3, FALSE)),"")</f>
        <v>A</v>
      </c>
      <c r="Q3112" s="229" t="str">
        <f>IFERROR(IF(VLOOKUP($C3112,'MSCI Database'!$C:$R,4, FALSE)="","",VLOOKUP($C3112,'MSCI Database'!$C:$R,4, FALSE)),"")</f>
        <v>0</v>
      </c>
      <c r="R3112" s="229">
        <f>IFERROR(IF(VLOOKUP($C3112,'MSCI Database'!$C:$R,5, FALSE)="","",VLOOKUP($C3112,'MSCI Database'!$C:$R,5, FALSE)),"")</f>
        <v>6.8</v>
      </c>
      <c r="S3112" s="229">
        <f>IFERROR(IF(VLOOKUP($C3112,'MSCI Database'!$C:$R,6, FALSE)="","",VLOOKUP($C3112,'MSCI Database'!$C:$R,6, FALSE)),"")</f>
        <v>5.5</v>
      </c>
      <c r="T3112" s="229">
        <f>IFERROR(IF(VLOOKUP($C3112,'MSCI Database'!$C:$R,7, FALSE)="","",VLOOKUP($C3112,'MSCI Database'!$C:$R,7, FALSE)),"")</f>
        <v>5.2</v>
      </c>
      <c r="U3112" s="229">
        <f>IFERROR(IF(VLOOKUP($C3112,'MSCI Database'!$C:$R,8, FALSE)="","",VLOOKUP($C3112,'MSCI Database'!$C:$R,8, FALSE)),"")</f>
        <v>3.1</v>
      </c>
      <c r="V3112" s="229">
        <f>IFERROR(IF(VLOOKUP($C3112,'MSCI Database'!$C:$R,9, FALSE)="","",VLOOKUP($C3112,'MSCI Database'!$C:$R,9, FALSE)),"")</f>
        <v>4.5999999999999996</v>
      </c>
      <c r="W3112" s="215">
        <f t="shared" ca="1" si="125"/>
        <v>0</v>
      </c>
      <c r="X3112" s="276">
        <f>IFERROR(IF(VLOOKUP($C3112,'MSCI Database'!$C:$R,10, FALSE)="","",VLOOKUP($C3112,'MSCI Database'!$C:$R,10, FALSE)),"")</f>
        <v>728788</v>
      </c>
      <c r="Y3112" s="229" t="str">
        <f>IFERROR(IF(VLOOKUP($C3112,'MSCI Database'!$C:$R,11, FALSE)="","",VLOOKUP($C3112,'MSCI Database'!$C:$R,11, FALSE)),"")</f>
        <v>2019</v>
      </c>
      <c r="Z3112" s="229" t="str">
        <f>IFERROR(IF(VLOOKUP($C3112,'MSCI Database'!$C:$R,12, FALSE)="","",VLOOKUP($C3112,'MSCI Database'!$C:$R,12, FALSE)),"")</f>
        <v>Reported</v>
      </c>
      <c r="AA3112" s="229" t="str">
        <f>IFERROR(IF(VLOOKUP($C3112,'MSCI Database'!$C:$R,13, FALSE)="","",VLOOKUP($C3112,'MSCI Database'!$C:$R,13, FALSE)),"")</f>
        <v>Strong supply chain management practices; heightened exposure to risks related to data security</v>
      </c>
    </row>
    <row r="3113" spans="1:27" s="130" customFormat="1" ht="15" hidden="1" customHeight="1" outlineLevel="1">
      <c r="A3113" s="130" t="s">
        <v>227</v>
      </c>
      <c r="B3113" s="130" t="s">
        <v>228</v>
      </c>
      <c r="C3113" s="130" t="s">
        <v>229</v>
      </c>
      <c r="D3113" s="130" t="s">
        <v>18680</v>
      </c>
      <c r="E3113" s="130" t="s">
        <v>18673</v>
      </c>
      <c r="F3113" s="215">
        <v>9.8918521932187566E-3</v>
      </c>
      <c r="G3113" s="132" t="str">
        <f ca="1">IFERROR(_xll.BQL($A3113, "cur_mkt_cap(currency=EUR)")/1000000, " ")</f>
        <v xml:space="preserve"> </v>
      </c>
      <c r="M3113" s="308"/>
      <c r="N3113" s="215">
        <f t="shared" si="124"/>
        <v>1.0714935491014661E-4</v>
      </c>
      <c r="O3113" s="172" t="str">
        <f>IFERROR(IF(VLOOKUP($C3113,'MSCI Database'!$C:$R,2, FALSE)="","",VLOOKUP($C3113,'MSCI Database'!$C:$R,2, FALSE)),"")</f>
        <v>Industrial Conglomerates</v>
      </c>
      <c r="P3113" s="229" t="str">
        <f>IFERROR(IF(VLOOKUP($C3113,'MSCI Database'!$C:$R,3, FALSE)="","",VLOOKUP($C3113,'MSCI Database'!$C:$R,3, FALSE)),"")</f>
        <v>AAA</v>
      </c>
      <c r="Q3113" s="229" t="str">
        <f>IFERROR(IF(VLOOKUP($C3113,'MSCI Database'!$C:$R,4, FALSE)="","",VLOOKUP($C3113,'MSCI Database'!$C:$R,4, FALSE)),"")</f>
        <v>0</v>
      </c>
      <c r="R3113" s="229">
        <f>IFERROR(IF(VLOOKUP($C3113,'MSCI Database'!$C:$R,5, FALSE)="","",VLOOKUP($C3113,'MSCI Database'!$C:$R,5, FALSE)),"")</f>
        <v>10</v>
      </c>
      <c r="S3113" s="229">
        <f>IFERROR(IF(VLOOKUP($C3113,'MSCI Database'!$C:$R,6, FALSE)="","",VLOOKUP($C3113,'MSCI Database'!$C:$R,6, FALSE)),"")</f>
        <v>5.0999999999999996</v>
      </c>
      <c r="T3113" s="229">
        <f>IFERROR(IF(VLOOKUP($C3113,'MSCI Database'!$C:$R,7, FALSE)="","",VLOOKUP($C3113,'MSCI Database'!$C:$R,7, FALSE)),"")</f>
        <v>7.9</v>
      </c>
      <c r="U3113" s="229">
        <f>IFERROR(IF(VLOOKUP($C3113,'MSCI Database'!$C:$R,8, FALSE)="","",VLOOKUP($C3113,'MSCI Database'!$C:$R,8, FALSE)),"")</f>
        <v>5.4</v>
      </c>
      <c r="V3113" s="229">
        <f>IFERROR(IF(VLOOKUP($C3113,'MSCI Database'!$C:$R,9, FALSE)="","",VLOOKUP($C3113,'MSCI Database'!$C:$R,9, FALSE)),"")</f>
        <v>6.4</v>
      </c>
      <c r="W3113" s="215">
        <f t="shared" ca="1" si="125"/>
        <v>0</v>
      </c>
      <c r="X3113" s="276">
        <f>IFERROR(IF(VLOOKUP($C3113,'MSCI Database'!$C:$R,10, FALSE)="","",VLOOKUP($C3113,'MSCI Database'!$C:$R,10, FALSE)),"")</f>
        <v>390540</v>
      </c>
      <c r="Y3113" s="229" t="str">
        <f>IFERROR(IF(VLOOKUP($C3113,'MSCI Database'!$C:$R,11, FALSE)="","",VLOOKUP($C3113,'MSCI Database'!$C:$R,11, FALSE)),"")</f>
        <v>2019</v>
      </c>
      <c r="Z3113" s="229" t="str">
        <f>IFERROR(IF(VLOOKUP($C3113,'MSCI Database'!$C:$R,12, FALSE)="","",VLOOKUP($C3113,'MSCI Database'!$C:$R,12, FALSE)),"")</f>
        <v>Reported</v>
      </c>
      <c r="AA3113" s="229" t="str">
        <f>IFERROR(IF(VLOOKUP($C3113,'MSCI Database'!$C:$R,13, FALSE)="","",VLOOKUP($C3113,'MSCI Database'!$C:$R,13, FALSE)),"")</f>
        <v>O&amp;M segment restructuring may pose downsizing risks, yet labor programs appear to be strong</v>
      </c>
    </row>
    <row r="3114" spans="1:27" s="130" customFormat="1" ht="15" hidden="1" customHeight="1" outlineLevel="1">
      <c r="A3114" s="130" t="s">
        <v>5374</v>
      </c>
      <c r="B3114" s="130" t="s">
        <v>5375</v>
      </c>
      <c r="C3114" s="130" t="s">
        <v>5376</v>
      </c>
      <c r="D3114" s="130" t="s">
        <v>18723</v>
      </c>
      <c r="E3114" s="130" t="s">
        <v>18674</v>
      </c>
      <c r="F3114" s="215">
        <v>9.4017905094584131E-3</v>
      </c>
      <c r="G3114" s="132" t="str">
        <f ca="1">IFERROR(_xll.BQL($A3114, "cur_mkt_cap(currency=EUR)")/1000000, " ")</f>
        <v xml:space="preserve"> </v>
      </c>
      <c r="M3114" s="308"/>
      <c r="N3114" s="215">
        <f t="shared" si="124"/>
        <v>1.0184096652590665E-4</v>
      </c>
      <c r="O3114" s="172" t="str">
        <f>IFERROR(IF(VLOOKUP($C3114,'MSCI Database'!$C:$R,2, FALSE)="","",VLOOKUP($C3114,'MSCI Database'!$C:$R,2, FALSE)),"")</f>
        <v>Food Products</v>
      </c>
      <c r="P3114" s="229" t="str">
        <f>IFERROR(IF(VLOOKUP($C3114,'MSCI Database'!$C:$R,3, FALSE)="","",VLOOKUP($C3114,'MSCI Database'!$C:$R,3, FALSE)),"")</f>
        <v>BBB</v>
      </c>
      <c r="Q3114" s="229" t="str">
        <f>IFERROR(IF(VLOOKUP($C3114,'MSCI Database'!$C:$R,4, FALSE)="","",VLOOKUP($C3114,'MSCI Database'!$C:$R,4, FALSE)),"")</f>
        <v>0</v>
      </c>
      <c r="R3114" s="229">
        <f>IFERROR(IF(VLOOKUP($C3114,'MSCI Database'!$C:$R,5, FALSE)="","",VLOOKUP($C3114,'MSCI Database'!$C:$R,5, FALSE)),"")</f>
        <v>4.9000000000000004</v>
      </c>
      <c r="S3114" s="229">
        <f>IFERROR(IF(VLOOKUP($C3114,'MSCI Database'!$C:$R,6, FALSE)="","",VLOOKUP($C3114,'MSCI Database'!$C:$R,6, FALSE)),"")</f>
        <v>2</v>
      </c>
      <c r="T3114" s="229">
        <f>IFERROR(IF(VLOOKUP($C3114,'MSCI Database'!$C:$R,7, FALSE)="","",VLOOKUP($C3114,'MSCI Database'!$C:$R,7, FALSE)),"")</f>
        <v>5.9</v>
      </c>
      <c r="U3114" s="229">
        <f>IFERROR(IF(VLOOKUP($C3114,'MSCI Database'!$C:$R,8, FALSE)="","",VLOOKUP($C3114,'MSCI Database'!$C:$R,8, FALSE)),"")</f>
        <v>6.4</v>
      </c>
      <c r="V3114" s="229">
        <f>IFERROR(IF(VLOOKUP($C3114,'MSCI Database'!$C:$R,9, FALSE)="","",VLOOKUP($C3114,'MSCI Database'!$C:$R,9, FALSE)),"")</f>
        <v>4.5</v>
      </c>
      <c r="W3114" s="215">
        <f t="shared" ca="1" si="125"/>
        <v>0</v>
      </c>
      <c r="X3114" s="276">
        <f>IFERROR(IF(VLOOKUP($C3114,'MSCI Database'!$C:$R,10, FALSE)="","",VLOOKUP($C3114,'MSCI Database'!$C:$R,10, FALSE)),"")</f>
        <v>76078</v>
      </c>
      <c r="Y3114" s="229" t="str">
        <f>IFERROR(IF(VLOOKUP($C3114,'MSCI Database'!$C:$R,11, FALSE)="","",VLOOKUP($C3114,'MSCI Database'!$C:$R,11, FALSE)),"")</f>
        <v>2019</v>
      </c>
      <c r="Z3114" s="229" t="str">
        <f>IFERROR(IF(VLOOKUP($C3114,'MSCI Database'!$C:$R,12, FALSE)="","",VLOOKUP($C3114,'MSCI Database'!$C:$R,12, FALSE)),"")</f>
        <v>E.Segmt-Moderate</v>
      </c>
      <c r="AA3114" s="229" t="str">
        <f>IFERROR(IF(VLOOKUP($C3114,'MSCI Database'!$C:$R,13, FALSE)="","",VLOOKUP($C3114,'MSCI Database'!$C:$R,13, FALSE)),"")</f>
        <v>Strong governance performance, limited efforts to mitigate environmental risks</v>
      </c>
    </row>
    <row r="3115" spans="1:27" s="130" customFormat="1" ht="15" hidden="1" customHeight="1" outlineLevel="1">
      <c r="A3115" s="130" t="s">
        <v>549</v>
      </c>
      <c r="B3115" s="130" t="s">
        <v>550</v>
      </c>
      <c r="C3115" s="130" t="s">
        <v>551</v>
      </c>
      <c r="D3115" s="130" t="s">
        <v>12134</v>
      </c>
      <c r="E3115" s="130" t="s">
        <v>12133</v>
      </c>
      <c r="F3115" s="215">
        <v>1.5598869805802121E-2</v>
      </c>
      <c r="G3115" s="132" t="str">
        <f ca="1">IFERROR(_xll.BQL($A3115, "cur_mkt_cap(currency=EUR)")/1000000, " ")</f>
        <v xml:space="preserve"> </v>
      </c>
      <c r="M3115" s="308"/>
      <c r="N3115" s="215">
        <f t="shared" si="124"/>
        <v>1.6896823813894793E-4</v>
      </c>
      <c r="O3115" s="172" t="str">
        <f>IFERROR(IF(VLOOKUP($C3115,'MSCI Database'!$C:$R,2, FALSE)="","",VLOOKUP($C3115,'MSCI Database'!$C:$R,2, FALSE)),"")</f>
        <v>Pharmaceuticals</v>
      </c>
      <c r="P3115" s="229" t="str">
        <f>IFERROR(IF(VLOOKUP($C3115,'MSCI Database'!$C:$R,3, FALSE)="","",VLOOKUP($C3115,'MSCI Database'!$C:$R,3, FALSE)),"")</f>
        <v>A</v>
      </c>
      <c r="Q3115" s="229" t="str">
        <f>IFERROR(IF(VLOOKUP($C3115,'MSCI Database'!$C:$R,4, FALSE)="","",VLOOKUP($C3115,'MSCI Database'!$C:$R,4, FALSE)),"")</f>
        <v>0</v>
      </c>
      <c r="R3115" s="229">
        <f>IFERROR(IF(VLOOKUP($C3115,'MSCI Database'!$C:$R,5, FALSE)="","",VLOOKUP($C3115,'MSCI Database'!$C:$R,5, FALSE)),"")</f>
        <v>7.1</v>
      </c>
      <c r="S3115" s="229">
        <f>IFERROR(IF(VLOOKUP($C3115,'MSCI Database'!$C:$R,6, FALSE)="","",VLOOKUP($C3115,'MSCI Database'!$C:$R,6, FALSE)),"")</f>
        <v>4.4000000000000004</v>
      </c>
      <c r="T3115" s="229">
        <f>IFERROR(IF(VLOOKUP($C3115,'MSCI Database'!$C:$R,7, FALSE)="","",VLOOKUP($C3115,'MSCI Database'!$C:$R,7, FALSE)),"")</f>
        <v>4.5999999999999996</v>
      </c>
      <c r="U3115" s="229">
        <f>IFERROR(IF(VLOOKUP($C3115,'MSCI Database'!$C:$R,8, FALSE)="","",VLOOKUP($C3115,'MSCI Database'!$C:$R,8, FALSE)),"")</f>
        <v>5.2</v>
      </c>
      <c r="V3115" s="229">
        <f>IFERROR(IF(VLOOKUP($C3115,'MSCI Database'!$C:$R,9, FALSE)="","",VLOOKUP($C3115,'MSCI Database'!$C:$R,9, FALSE)),"")</f>
        <v>4.8</v>
      </c>
      <c r="W3115" s="215">
        <f t="shared" ca="1" si="125"/>
        <v>0</v>
      </c>
      <c r="X3115" s="276">
        <f>IFERROR(IF(VLOOKUP($C3115,'MSCI Database'!$C:$R,10, FALSE)="","",VLOOKUP($C3115,'MSCI Database'!$C:$R,10, FALSE)),"")</f>
        <v>29776</v>
      </c>
      <c r="Y3115" s="229" t="str">
        <f>IFERROR(IF(VLOOKUP($C3115,'MSCI Database'!$C:$R,11, FALSE)="","",VLOOKUP($C3115,'MSCI Database'!$C:$R,11, FALSE)),"")</f>
        <v>2019</v>
      </c>
      <c r="Z3115" s="229" t="str">
        <f>IFERROR(IF(VLOOKUP($C3115,'MSCI Database'!$C:$R,12, FALSE)="","",VLOOKUP($C3115,'MSCI Database'!$C:$R,12, FALSE)),"")</f>
        <v>Reported</v>
      </c>
      <c r="AA3115" s="229" t="str">
        <f>IFERROR(IF(VLOOKUP($C3115,'MSCI Database'!$C:$R,13, FALSE)="","",VLOOKUP($C3115,'MSCI Database'!$C:$R,13, FALSE)),"")</f>
        <v>Maintains robust human capital initiatives and anti-corruption measures</v>
      </c>
    </row>
    <row r="3116" spans="1:27" s="130" customFormat="1" ht="15" hidden="1" customHeight="1" outlineLevel="1">
      <c r="A3116" s="130" t="s">
        <v>7063</v>
      </c>
      <c r="B3116" s="130" t="s">
        <v>7064</v>
      </c>
      <c r="C3116" s="130" t="s">
        <v>7065</v>
      </c>
      <c r="D3116" s="130" t="s">
        <v>12128</v>
      </c>
      <c r="E3116" s="130" t="s">
        <v>18688</v>
      </c>
      <c r="F3116" s="215">
        <v>1.318410960183368E-2</v>
      </c>
      <c r="G3116" s="132" t="str">
        <f ca="1">IFERROR(_xll.BQL($A3116, "cur_mkt_cap(currency=EUR)")/1000000, " ")</f>
        <v xml:space="preserve"> </v>
      </c>
      <c r="M3116" s="308"/>
      <c r="N3116" s="215">
        <f t="shared" si="124"/>
        <v>1.4281135739872732E-4</v>
      </c>
      <c r="O3116" s="172" t="str">
        <f>IFERROR(IF(VLOOKUP($C3116,'MSCI Database'!$C:$R,2, FALSE)="","",VLOOKUP($C3116,'MSCI Database'!$C:$R,2, FALSE)),"")</f>
        <v>Asset Management &amp; Custody Banks</v>
      </c>
      <c r="P3116" s="229" t="str">
        <f>IFERROR(IF(VLOOKUP($C3116,'MSCI Database'!$C:$R,3, FALSE)="","",VLOOKUP($C3116,'MSCI Database'!$C:$R,3, FALSE)),"")</f>
        <v>BBB</v>
      </c>
      <c r="Q3116" s="229" t="str">
        <f>IFERROR(IF(VLOOKUP($C3116,'MSCI Database'!$C:$R,4, FALSE)="","",VLOOKUP($C3116,'MSCI Database'!$C:$R,4, FALSE)),"")</f>
        <v>-1</v>
      </c>
      <c r="R3116" s="229">
        <f>IFERROR(IF(VLOOKUP($C3116,'MSCI Database'!$C:$R,5, FALSE)="","",VLOOKUP($C3116,'MSCI Database'!$C:$R,5, FALSE)),"")</f>
        <v>5.3</v>
      </c>
      <c r="S3116" s="229">
        <f>IFERROR(IF(VLOOKUP($C3116,'MSCI Database'!$C:$R,6, FALSE)="","",VLOOKUP($C3116,'MSCI Database'!$C:$R,6, FALSE)),"")</f>
        <v>8</v>
      </c>
      <c r="T3116" s="229">
        <f>IFERROR(IF(VLOOKUP($C3116,'MSCI Database'!$C:$R,7, FALSE)="","",VLOOKUP($C3116,'MSCI Database'!$C:$R,7, FALSE)),"")</f>
        <v>4.5</v>
      </c>
      <c r="U3116" s="229">
        <f>IFERROR(IF(VLOOKUP($C3116,'MSCI Database'!$C:$R,8, FALSE)="","",VLOOKUP($C3116,'MSCI Database'!$C:$R,8, FALSE)),"")</f>
        <v>4</v>
      </c>
      <c r="V3116" s="229">
        <f>IFERROR(IF(VLOOKUP($C3116,'MSCI Database'!$C:$R,9, FALSE)="","",VLOOKUP($C3116,'MSCI Database'!$C:$R,9, FALSE)),"")</f>
        <v>4.5</v>
      </c>
      <c r="W3116" s="215">
        <f t="shared" ca="1" si="125"/>
        <v>0</v>
      </c>
      <c r="X3116" s="276">
        <f>IFERROR(IF(VLOOKUP($C3116,'MSCI Database'!$C:$R,10, FALSE)="","",VLOOKUP($C3116,'MSCI Database'!$C:$R,10, FALSE)),"")</f>
        <v>38348</v>
      </c>
      <c r="Y3116" s="229" t="str">
        <f>IFERROR(IF(VLOOKUP($C3116,'MSCI Database'!$C:$R,11, FALSE)="","",VLOOKUP($C3116,'MSCI Database'!$C:$R,11, FALSE)),"")</f>
        <v>2019</v>
      </c>
      <c r="Z3116" s="229" t="str">
        <f>IFERROR(IF(VLOOKUP($C3116,'MSCI Database'!$C:$R,12, FALSE)="","",VLOOKUP($C3116,'MSCI Database'!$C:$R,12, FALSE)),"")</f>
        <v>Reported</v>
      </c>
      <c r="AA3116" s="229" t="str">
        <f>IFERROR(IF(VLOOKUP($C3116,'MSCI Database'!$C:$R,13, FALSE)="","",VLOOKUP($C3116,'MSCI Database'!$C:$R,13, FALSE)),"")</f>
        <v>Recent acquisition may pose talent management challenges</v>
      </c>
    </row>
    <row r="3117" spans="1:27" s="130" customFormat="1" ht="15" hidden="1" customHeight="1" outlineLevel="1">
      <c r="A3117" s="130" t="s">
        <v>8285</v>
      </c>
      <c r="B3117" s="130" t="s">
        <v>8286</v>
      </c>
      <c r="C3117" s="130" t="s">
        <v>8287</v>
      </c>
      <c r="D3117" s="130" t="s">
        <v>12128</v>
      </c>
      <c r="E3117" s="130" t="s">
        <v>18688</v>
      </c>
      <c r="F3117" s="215">
        <v>1.309327645238334E-2</v>
      </c>
      <c r="G3117" s="132" t="str">
        <f ca="1">IFERROR(_xll.BQL($A3117, "cur_mkt_cap(currency=EUR)")/1000000, " ")</f>
        <v xml:space="preserve"> </v>
      </c>
      <c r="M3117" s="308"/>
      <c r="N3117" s="215">
        <f t="shared" si="124"/>
        <v>1.4182744526802113E-4</v>
      </c>
      <c r="O3117" s="172" t="str">
        <f>IFERROR(IF(VLOOKUP($C3117,'MSCI Database'!$C:$R,2, FALSE)="","",VLOOKUP($C3117,'MSCI Database'!$C:$R,2, FALSE)),"")</f>
        <v>Diversified Financials</v>
      </c>
      <c r="P3117" s="229" t="str">
        <f>IFERROR(IF(VLOOKUP($C3117,'MSCI Database'!$C:$R,3, FALSE)="","",VLOOKUP($C3117,'MSCI Database'!$C:$R,3, FALSE)),"")</f>
        <v>A</v>
      </c>
      <c r="Q3117" s="229" t="str">
        <f>IFERROR(IF(VLOOKUP($C3117,'MSCI Database'!$C:$R,4, FALSE)="","",VLOOKUP($C3117,'MSCI Database'!$C:$R,4, FALSE)),"")</f>
        <v>0</v>
      </c>
      <c r="R3117" s="229">
        <f>IFERROR(IF(VLOOKUP($C3117,'MSCI Database'!$C:$R,5, FALSE)="","",VLOOKUP($C3117,'MSCI Database'!$C:$R,5, FALSE)),"")</f>
        <v>6.2</v>
      </c>
      <c r="S3117" s="229">
        <f>IFERROR(IF(VLOOKUP($C3117,'MSCI Database'!$C:$R,6, FALSE)="","",VLOOKUP($C3117,'MSCI Database'!$C:$R,6, FALSE)),"")</f>
        <v>6.8</v>
      </c>
      <c r="T3117" s="229">
        <f>IFERROR(IF(VLOOKUP($C3117,'MSCI Database'!$C:$R,7, FALSE)="","",VLOOKUP($C3117,'MSCI Database'!$C:$R,7, FALSE)),"")</f>
        <v>3.9</v>
      </c>
      <c r="U3117" s="229">
        <f>IFERROR(IF(VLOOKUP($C3117,'MSCI Database'!$C:$R,8, FALSE)="","",VLOOKUP($C3117,'MSCI Database'!$C:$R,8, FALSE)),"")</f>
        <v>6.5</v>
      </c>
      <c r="V3117" s="229">
        <f>IFERROR(IF(VLOOKUP($C3117,'MSCI Database'!$C:$R,9, FALSE)="","",VLOOKUP($C3117,'MSCI Database'!$C:$R,9, FALSE)),"")</f>
        <v>4.9000000000000004</v>
      </c>
      <c r="W3117" s="215">
        <f t="shared" ca="1" si="125"/>
        <v>0</v>
      </c>
      <c r="X3117" s="276">
        <f>IFERROR(IF(VLOOKUP($C3117,'MSCI Database'!$C:$R,10, FALSE)="","",VLOOKUP($C3117,'MSCI Database'!$C:$R,10, FALSE)),"")</f>
        <v>16153</v>
      </c>
      <c r="Y3117" s="229" t="str">
        <f>IFERROR(IF(VLOOKUP($C3117,'MSCI Database'!$C:$R,11, FALSE)="","",VLOOKUP($C3117,'MSCI Database'!$C:$R,11, FALSE)),"")</f>
        <v>2019</v>
      </c>
      <c r="Z3117" s="229" t="str">
        <f>IFERROR(IF(VLOOKUP($C3117,'MSCI Database'!$C:$R,12, FALSE)="","",VLOOKUP($C3117,'MSCI Database'!$C:$R,12, FALSE)),"")</f>
        <v>Reported</v>
      </c>
      <c r="AA3117" s="229" t="str">
        <f>IFERROR(IF(VLOOKUP($C3117,'MSCI Database'!$C:$R,13, FALSE)="","",VLOOKUP($C3117,'MSCI Database'!$C:$R,13, FALSE)),"")</f>
        <v>Strong overall governance structure; human capital management challenges persist</v>
      </c>
    </row>
    <row r="3118" spans="1:27" s="130" customFormat="1" ht="15" hidden="1" customHeight="1" outlineLevel="1">
      <c r="A3118" s="130" t="s">
        <v>2240</v>
      </c>
      <c r="B3118" s="130" t="s">
        <v>2241</v>
      </c>
      <c r="C3118" s="130" t="s">
        <v>2242</v>
      </c>
      <c r="D3118" s="130" t="s">
        <v>12131</v>
      </c>
      <c r="E3118" s="130" t="s">
        <v>18682</v>
      </c>
      <c r="F3118" s="215">
        <v>1.526367220291145E-2</v>
      </c>
      <c r="G3118" s="132" t="str">
        <f ca="1">IFERROR(_xll.BQL($A3118, "cur_mkt_cap(currency=EUR)")/1000000, " ")</f>
        <v xml:space="preserve"> </v>
      </c>
      <c r="M3118" s="308"/>
      <c r="N3118" s="215">
        <f t="shared" ca="1" si="124"/>
        <v>1.6533735019040127E-4</v>
      </c>
      <c r="O3118" s="172" t="str">
        <f>IFERROR(IF(VLOOKUP($C3118,'MSCI Database'!$C:$R,2, FALSE)="","",VLOOKUP($C3118,'MSCI Database'!$C:$R,2, FALSE)),"")</f>
        <v>Restaurants</v>
      </c>
      <c r="P3118" s="229" t="str">
        <f>IFERROR(IF(VLOOKUP($C3118,'MSCI Database'!$C:$R,3, FALSE)="","",VLOOKUP($C3118,'MSCI Database'!$C:$R,3, FALSE)),"")</f>
        <v>BBB</v>
      </c>
      <c r="Q3118" s="229" t="str">
        <f>IFERROR(IF(VLOOKUP($C3118,'MSCI Database'!$C:$R,4, FALSE)="","",VLOOKUP($C3118,'MSCI Database'!$C:$R,4, FALSE)),"")</f>
        <v>0</v>
      </c>
      <c r="R3118" s="229">
        <f>IFERROR(IF(VLOOKUP($C3118,'MSCI Database'!$C:$R,5, FALSE)="","",VLOOKUP($C3118,'MSCI Database'!$C:$R,5, FALSE)),"")</f>
        <v>4.5999999999999996</v>
      </c>
      <c r="S3118" s="229">
        <f>IFERROR(IF(VLOOKUP($C3118,'MSCI Database'!$C:$R,6, FALSE)="","",VLOOKUP($C3118,'MSCI Database'!$C:$R,6, FALSE)),"")</f>
        <v>3.7</v>
      </c>
      <c r="T3118" s="229">
        <f>IFERROR(IF(VLOOKUP($C3118,'MSCI Database'!$C:$R,7, FALSE)="","",VLOOKUP($C3118,'MSCI Database'!$C:$R,7, FALSE)),"")</f>
        <v>3.9</v>
      </c>
      <c r="U3118" s="229">
        <f>IFERROR(IF(VLOOKUP($C3118,'MSCI Database'!$C:$R,8, FALSE)="","",VLOOKUP($C3118,'MSCI Database'!$C:$R,8, FALSE)),"")</f>
        <v>5.5</v>
      </c>
      <c r="V3118" s="229">
        <f>IFERROR(IF(VLOOKUP($C3118,'MSCI Database'!$C:$R,9, FALSE)="","",VLOOKUP($C3118,'MSCI Database'!$C:$R,9, FALSE)),"")</f>
        <v>4.4000000000000004</v>
      </c>
      <c r="W3118" s="215">
        <f t="shared" ca="1" si="125"/>
        <v>0</v>
      </c>
      <c r="X3118" s="276">
        <f>IFERROR(IF(VLOOKUP($C3118,'MSCI Database'!$C:$R,10, FALSE)="","",VLOOKUP($C3118,'MSCI Database'!$C:$R,10, FALSE)),"")</f>
        <v>128192</v>
      </c>
      <c r="Y3118" s="229" t="str">
        <f>IFERROR(IF(VLOOKUP($C3118,'MSCI Database'!$C:$R,11, FALSE)="","",VLOOKUP($C3118,'MSCI Database'!$C:$R,11, FALSE)),"")</f>
        <v>2019</v>
      </c>
      <c r="Z3118" s="229" t="str">
        <f>IFERROR(IF(VLOOKUP($C3118,'MSCI Database'!$C:$R,12, FALSE)="","",VLOOKUP($C3118,'MSCI Database'!$C:$R,12, FALSE)),"")</f>
        <v>Reported</v>
      </c>
      <c r="AA3118" s="229" t="str">
        <f>IFERROR(IF(VLOOKUP($C3118,'MSCI Database'!$C:$R,13, FALSE)="","",VLOOKUP($C3118,'MSCI Database'!$C:$R,13, FALSE)),"")</f>
        <v>Workforce-related risks persist as COVID-19-related closures led to major layoffs</v>
      </c>
    </row>
    <row r="3119" spans="1:27" s="130" customFormat="1" ht="15" hidden="1" customHeight="1" outlineLevel="1">
      <c r="A3119" s="130" t="s">
        <v>7129</v>
      </c>
      <c r="B3119" s="130" t="s">
        <v>7130</v>
      </c>
      <c r="C3119" s="130" t="s">
        <v>7131</v>
      </c>
      <c r="D3119" s="130" t="s">
        <v>12128</v>
      </c>
      <c r="E3119" s="130" t="s">
        <v>18689</v>
      </c>
      <c r="F3119" s="215">
        <v>1.30573898884266E-2</v>
      </c>
      <c r="G3119" s="132" t="str">
        <f ca="1">IFERROR(_xll.BQL($A3119, "cur_mkt_cap(currency=EUR)")/1000000, " ")</f>
        <v xml:space="preserve"> </v>
      </c>
      <c r="M3119" s="308"/>
      <c r="N3119" s="215">
        <f t="shared" si="124"/>
        <v>1.4143871906156382E-4</v>
      </c>
      <c r="O3119" s="172" t="str">
        <f>IFERROR(IF(VLOOKUP($C3119,'MSCI Database'!$C:$R,2, FALSE)="","",VLOOKUP($C3119,'MSCI Database'!$C:$R,2, FALSE)),"")</f>
        <v>Software &amp; Services</v>
      </c>
      <c r="P3119" s="229" t="str">
        <f>IFERROR(IF(VLOOKUP($C3119,'MSCI Database'!$C:$R,3, FALSE)="","",VLOOKUP($C3119,'MSCI Database'!$C:$R,3, FALSE)),"")</f>
        <v>A</v>
      </c>
      <c r="Q3119" s="229" t="str">
        <f>IFERROR(IF(VLOOKUP($C3119,'MSCI Database'!$C:$R,4, FALSE)="","",VLOOKUP($C3119,'MSCI Database'!$C:$R,4, FALSE)),"")</f>
        <v>1</v>
      </c>
      <c r="R3119" s="229">
        <f>IFERROR(IF(VLOOKUP($C3119,'MSCI Database'!$C:$R,5, FALSE)="","",VLOOKUP($C3119,'MSCI Database'!$C:$R,5, FALSE)),"")</f>
        <v>6.9</v>
      </c>
      <c r="S3119" s="229">
        <f>IFERROR(IF(VLOOKUP($C3119,'MSCI Database'!$C:$R,6, FALSE)="","",VLOOKUP($C3119,'MSCI Database'!$C:$R,6, FALSE)),"")</f>
        <v>5</v>
      </c>
      <c r="T3119" s="229">
        <f>IFERROR(IF(VLOOKUP($C3119,'MSCI Database'!$C:$R,7, FALSE)="","",VLOOKUP($C3119,'MSCI Database'!$C:$R,7, FALSE)),"")</f>
        <v>5.9</v>
      </c>
      <c r="U3119" s="229">
        <f>IFERROR(IF(VLOOKUP($C3119,'MSCI Database'!$C:$R,8, FALSE)="","",VLOOKUP($C3119,'MSCI Database'!$C:$R,8, FALSE)),"")</f>
        <v>4.7</v>
      </c>
      <c r="V3119" s="229">
        <f>IFERROR(IF(VLOOKUP($C3119,'MSCI Database'!$C:$R,9, FALSE)="","",VLOOKUP($C3119,'MSCI Database'!$C:$R,9, FALSE)),"")</f>
        <v>5.3</v>
      </c>
      <c r="W3119" s="215">
        <f t="shared" ca="1" si="125"/>
        <v>0</v>
      </c>
      <c r="X3119" s="276">
        <f>IFERROR(IF(VLOOKUP($C3119,'MSCI Database'!$C:$R,10, FALSE)="","",VLOOKUP($C3119,'MSCI Database'!$C:$R,10, FALSE)),"")</f>
        <v>6934</v>
      </c>
      <c r="Y3119" s="229" t="str">
        <f>IFERROR(IF(VLOOKUP($C3119,'MSCI Database'!$C:$R,11, FALSE)="","",VLOOKUP($C3119,'MSCI Database'!$C:$R,11, FALSE)),"")</f>
        <v>2019</v>
      </c>
      <c r="Z3119" s="229" t="str">
        <f>IFERROR(IF(VLOOKUP($C3119,'MSCI Database'!$C:$R,12, FALSE)="","",VLOOKUP($C3119,'MSCI Database'!$C:$R,12, FALSE)),"")</f>
        <v>E.Segmt-Moderate</v>
      </c>
      <c r="AA3119" s="229" t="str">
        <f>IFERROR(IF(VLOOKUP($C3119,'MSCI Database'!$C:$R,13, FALSE)="","",VLOOKUP($C3119,'MSCI Database'!$C:$R,13, FALSE)),"")</f>
        <v>Strong data security and talent management programs</v>
      </c>
    </row>
    <row r="3120" spans="1:27" s="130" customFormat="1" ht="15" hidden="1" customHeight="1" outlineLevel="1">
      <c r="A3120" s="130" t="s">
        <v>5039</v>
      </c>
      <c r="B3120" s="130" t="s">
        <v>5040</v>
      </c>
      <c r="C3120" s="130" t="s">
        <v>5041</v>
      </c>
      <c r="D3120" s="130" t="s">
        <v>18705</v>
      </c>
      <c r="E3120" s="130" t="s">
        <v>18704</v>
      </c>
      <c r="F3120" s="215">
        <v>1.5013859953681249E-2</v>
      </c>
      <c r="G3120" s="132" t="str">
        <f ca="1">IFERROR(_xll.BQL($A3120, "cur_mkt_cap(currency=EUR)")/1000000, " ")</f>
        <v xml:space="preserve"> </v>
      </c>
      <c r="M3120" s="308"/>
      <c r="N3120" s="215">
        <f t="shared" si="124"/>
        <v>1.6263136340139336E-4</v>
      </c>
      <c r="O3120" s="172" t="str">
        <f>IFERROR(IF(VLOOKUP($C3120,'MSCI Database'!$C:$R,2, FALSE)="","",VLOOKUP($C3120,'MSCI Database'!$C:$R,2, FALSE)),"")</f>
        <v>Real Estate Management &amp; Services</v>
      </c>
      <c r="P3120" s="229" t="str">
        <f>IFERROR(IF(VLOOKUP($C3120,'MSCI Database'!$C:$R,3, FALSE)="","",VLOOKUP($C3120,'MSCI Database'!$C:$R,3, FALSE)),"")</f>
        <v>BB</v>
      </c>
      <c r="Q3120" s="229" t="str">
        <f>IFERROR(IF(VLOOKUP($C3120,'MSCI Database'!$C:$R,4, FALSE)="","",VLOOKUP($C3120,'MSCI Database'!$C:$R,4, FALSE)),"")</f>
        <v>0</v>
      </c>
      <c r="R3120" s="229">
        <f>IFERROR(IF(VLOOKUP($C3120,'MSCI Database'!$C:$R,5, FALSE)="","",VLOOKUP($C3120,'MSCI Database'!$C:$R,5, FALSE)),"")</f>
        <v>4.2</v>
      </c>
      <c r="S3120" s="229">
        <f>IFERROR(IF(VLOOKUP($C3120,'MSCI Database'!$C:$R,6, FALSE)="","",VLOOKUP($C3120,'MSCI Database'!$C:$R,6, FALSE)),"")</f>
        <v>5.0999999999999996</v>
      </c>
      <c r="T3120" s="229">
        <f>IFERROR(IF(VLOOKUP($C3120,'MSCI Database'!$C:$R,7, FALSE)="","",VLOOKUP($C3120,'MSCI Database'!$C:$R,7, FALSE)),"")</f>
        <v>4.4000000000000004</v>
      </c>
      <c r="U3120" s="229">
        <f>IFERROR(IF(VLOOKUP($C3120,'MSCI Database'!$C:$R,8, FALSE)="","",VLOOKUP($C3120,'MSCI Database'!$C:$R,8, FALSE)),"")</f>
        <v>5.5</v>
      </c>
      <c r="V3120" s="229">
        <f>IFERROR(IF(VLOOKUP($C3120,'MSCI Database'!$C:$R,9, FALSE)="","",VLOOKUP($C3120,'MSCI Database'!$C:$R,9, FALSE)),"")</f>
        <v>5.0999999999999996</v>
      </c>
      <c r="W3120" s="215">
        <f t="shared" ca="1" si="125"/>
        <v>0</v>
      </c>
      <c r="X3120" s="276">
        <f>IFERROR(IF(VLOOKUP($C3120,'MSCI Database'!$C:$R,10, FALSE)="","",VLOOKUP($C3120,'MSCI Database'!$C:$R,10, FALSE)),"")</f>
        <v>30315</v>
      </c>
      <c r="Y3120" s="229" t="str">
        <f>IFERROR(IF(VLOOKUP($C3120,'MSCI Database'!$C:$R,11, FALSE)="","",VLOOKUP($C3120,'MSCI Database'!$C:$R,11, FALSE)),"")</f>
        <v>2019</v>
      </c>
      <c r="Z3120" s="229" t="str">
        <f>IFERROR(IF(VLOOKUP($C3120,'MSCI Database'!$C:$R,12, FALSE)="","",VLOOKUP($C3120,'MSCI Database'!$C:$R,12, FALSE)),"")</f>
        <v>Reported</v>
      </c>
      <c r="AA3120" s="229" t="str">
        <f>IFERROR(IF(VLOOKUP($C3120,'MSCI Database'!$C:$R,13, FALSE)="","",VLOOKUP($C3120,'MSCI Database'!$C:$R,13, FALSE)),"")</f>
        <v>Defined energy management strategy, but lacks similar focus on green building certifications</v>
      </c>
    </row>
    <row r="3121" spans="1:27" s="130" customFormat="1" ht="15" hidden="1" customHeight="1" outlineLevel="1">
      <c r="A3121" s="130" t="s">
        <v>976</v>
      </c>
      <c r="B3121" s="130" t="s">
        <v>977</v>
      </c>
      <c r="C3121" s="130" t="s">
        <v>978</v>
      </c>
      <c r="D3121" s="130" t="s">
        <v>12135</v>
      </c>
      <c r="E3121" s="130" t="s">
        <v>18688</v>
      </c>
      <c r="F3121" s="215">
        <v>1.0308726899612011E-2</v>
      </c>
      <c r="G3121" s="132" t="str">
        <f ca="1">IFERROR(_xll.BQL($A3121, "cur_mkt_cap(currency=EUR)")/1000000, " ")</f>
        <v xml:space="preserve"> </v>
      </c>
      <c r="M3121" s="308"/>
      <c r="N3121" s="215">
        <f t="shared" si="124"/>
        <v>1.116649759481374E-4</v>
      </c>
      <c r="O3121" s="172" t="str">
        <f>IFERROR(IF(VLOOKUP($C3121,'MSCI Database'!$C:$R,2, FALSE)="","",VLOOKUP($C3121,'MSCI Database'!$C:$R,2, FALSE)),"")</f>
        <v>Multi-Line Insurance &amp; Brokerage</v>
      </c>
      <c r="P3121" s="229" t="str">
        <f>IFERROR(IF(VLOOKUP($C3121,'MSCI Database'!$C:$R,3, FALSE)="","",VLOOKUP($C3121,'MSCI Database'!$C:$R,3, FALSE)),"")</f>
        <v>CCC</v>
      </c>
      <c r="Q3121" s="229" t="str">
        <f>IFERROR(IF(VLOOKUP($C3121,'MSCI Database'!$C:$R,4, FALSE)="","",VLOOKUP($C3121,'MSCI Database'!$C:$R,4, FALSE)),"")</f>
        <v>0</v>
      </c>
      <c r="R3121" s="229">
        <f>IFERROR(IF(VLOOKUP($C3121,'MSCI Database'!$C:$R,5, FALSE)="","",VLOOKUP($C3121,'MSCI Database'!$C:$R,5, FALSE)),"")</f>
        <v>0</v>
      </c>
      <c r="S3121" s="229">
        <f>IFERROR(IF(VLOOKUP($C3121,'MSCI Database'!$C:$R,6, FALSE)="","",VLOOKUP($C3121,'MSCI Database'!$C:$R,6, FALSE)),"")</f>
        <v>1.9</v>
      </c>
      <c r="T3121" s="229">
        <f>IFERROR(IF(VLOOKUP($C3121,'MSCI Database'!$C:$R,7, FALSE)="","",VLOOKUP($C3121,'MSCI Database'!$C:$R,7, FALSE)),"")</f>
        <v>2.2000000000000002</v>
      </c>
      <c r="U3121" s="229">
        <f>IFERROR(IF(VLOOKUP($C3121,'MSCI Database'!$C:$R,8, FALSE)="","",VLOOKUP($C3121,'MSCI Database'!$C:$R,8, FALSE)),"")</f>
        <v>5</v>
      </c>
      <c r="V3121" s="229">
        <f>IFERROR(IF(VLOOKUP($C3121,'MSCI Database'!$C:$R,9, FALSE)="","",VLOOKUP($C3121,'MSCI Database'!$C:$R,9, FALSE)),"")</f>
        <v>3.1</v>
      </c>
      <c r="W3121" s="215">
        <f t="shared" ca="1" si="125"/>
        <v>0</v>
      </c>
      <c r="X3121" s="276">
        <f>IFERROR(IF(VLOOKUP($C3121,'MSCI Database'!$C:$R,10, FALSE)="","",VLOOKUP($C3121,'MSCI Database'!$C:$R,10, FALSE)),"")</f>
        <v>37290</v>
      </c>
      <c r="Y3121" s="229" t="str">
        <f>IFERROR(IF(VLOOKUP($C3121,'MSCI Database'!$C:$R,11, FALSE)="","",VLOOKUP($C3121,'MSCI Database'!$C:$R,11, FALSE)),"")</f>
        <v>2019</v>
      </c>
      <c r="Z3121" s="229" t="str">
        <f>IFERROR(IF(VLOOKUP($C3121,'MSCI Database'!$C:$R,12, FALSE)="","",VLOOKUP($C3121,'MSCI Database'!$C:$R,12, FALSE)),"")</f>
        <v>E.Segmt-Moderately High</v>
      </c>
      <c r="AA3121" s="229" t="str">
        <f>IFERROR(IF(VLOOKUP($C3121,'MSCI Database'!$C:$R,13, FALSE)="","",VLOOKUP($C3121,'MSCI Database'!$C:$R,13, FALSE)),"")</f>
        <v>Laggard in integrating ESG factors into investment; governance issues persist</v>
      </c>
    </row>
    <row r="3122" spans="1:27" s="130" customFormat="1" ht="15" hidden="1" customHeight="1" outlineLevel="1">
      <c r="A3122" s="130" t="s">
        <v>345</v>
      </c>
      <c r="B3122" s="130" t="s">
        <v>346</v>
      </c>
      <c r="C3122" s="130" t="s">
        <v>347</v>
      </c>
      <c r="D3122" s="130" t="s">
        <v>18679</v>
      </c>
      <c r="E3122" s="130" t="s">
        <v>18673</v>
      </c>
      <c r="F3122" s="215">
        <v>9.7164050511290394E-3</v>
      </c>
      <c r="G3122" s="132" t="str">
        <f ca="1">IFERROR(_xll.BQL($A3122, "cur_mkt_cap(currency=EUR)")/1000000, " ")</f>
        <v xml:space="preserve"> </v>
      </c>
      <c r="M3122" s="308"/>
      <c r="N3122" s="215">
        <f t="shared" ca="1" si="124"/>
        <v>1.0524889706579775E-4</v>
      </c>
      <c r="O3122" s="172" t="str">
        <f>IFERROR(IF(VLOOKUP($C3122,'MSCI Database'!$C:$R,2, FALSE)="","",VLOOKUP($C3122,'MSCI Database'!$C:$R,2, FALSE)),"")</f>
        <v>Road &amp; Rail Transport</v>
      </c>
      <c r="P3122" s="229" t="str">
        <f>IFERROR(IF(VLOOKUP($C3122,'MSCI Database'!$C:$R,3, FALSE)="","",VLOOKUP($C3122,'MSCI Database'!$C:$R,3, FALSE)),"")</f>
        <v>AA</v>
      </c>
      <c r="Q3122" s="229" t="str">
        <f>IFERROR(IF(VLOOKUP($C3122,'MSCI Database'!$C:$R,4, FALSE)="","",VLOOKUP($C3122,'MSCI Database'!$C:$R,4, FALSE)),"")</f>
        <v>0</v>
      </c>
      <c r="R3122" s="229">
        <f>IFERROR(IF(VLOOKUP($C3122,'MSCI Database'!$C:$R,5, FALSE)="","",VLOOKUP($C3122,'MSCI Database'!$C:$R,5, FALSE)),"")</f>
        <v>7.7</v>
      </c>
      <c r="S3122" s="229">
        <f>IFERROR(IF(VLOOKUP($C3122,'MSCI Database'!$C:$R,6, FALSE)="","",VLOOKUP($C3122,'MSCI Database'!$C:$R,6, FALSE)),"")</f>
        <v>4.5</v>
      </c>
      <c r="T3122" s="229">
        <f>IFERROR(IF(VLOOKUP($C3122,'MSCI Database'!$C:$R,7, FALSE)="","",VLOOKUP($C3122,'MSCI Database'!$C:$R,7, FALSE)),"")</f>
        <v>3.7</v>
      </c>
      <c r="U3122" s="229">
        <f>IFERROR(IF(VLOOKUP($C3122,'MSCI Database'!$C:$R,8, FALSE)="","",VLOOKUP($C3122,'MSCI Database'!$C:$R,8, FALSE)),"")</f>
        <v>7.5</v>
      </c>
      <c r="V3122" s="229">
        <f>IFERROR(IF(VLOOKUP($C3122,'MSCI Database'!$C:$R,9, FALSE)="","",VLOOKUP($C3122,'MSCI Database'!$C:$R,9, FALSE)),"")</f>
        <v>5.0999999999999996</v>
      </c>
      <c r="W3122" s="215">
        <f t="shared" ca="1" si="125"/>
        <v>0</v>
      </c>
      <c r="X3122" s="276">
        <f>IFERROR(IF(VLOOKUP($C3122,'MSCI Database'!$C:$R,10, FALSE)="","",VLOOKUP($C3122,'MSCI Database'!$C:$R,10, FALSE)),"")</f>
        <v>847603</v>
      </c>
      <c r="Y3122" s="229" t="str">
        <f>IFERROR(IF(VLOOKUP($C3122,'MSCI Database'!$C:$R,11, FALSE)="","",VLOOKUP($C3122,'MSCI Database'!$C:$R,11, FALSE)),"")</f>
        <v>2019</v>
      </c>
      <c r="Z3122" s="229" t="str">
        <f>IFERROR(IF(VLOOKUP($C3122,'MSCI Database'!$C:$R,12, FALSE)="","",VLOOKUP($C3122,'MSCI Database'!$C:$R,12, FALSE)),"")</f>
        <v>Reported</v>
      </c>
      <c r="AA3122" s="229" t="str">
        <f>IFERROR(IF(VLOOKUP($C3122,'MSCI Database'!$C:$R,13, FALSE)="","",VLOOKUP($C3122,'MSCI Database'!$C:$R,13, FALSE)),"")</f>
        <v>Governance structures remain robust; ongoing restructuring may present labor challenges</v>
      </c>
    </row>
    <row r="3123" spans="1:27" s="130" customFormat="1" ht="15" hidden="1" customHeight="1" outlineLevel="1">
      <c r="A3123" s="130" t="s">
        <v>6584</v>
      </c>
      <c r="B3123" s="130" t="s">
        <v>6585</v>
      </c>
      <c r="C3123" s="130" t="s">
        <v>6586</v>
      </c>
      <c r="D3123" s="130" t="s">
        <v>12128</v>
      </c>
      <c r="E3123" s="130" t="s">
        <v>18690</v>
      </c>
      <c r="F3123" s="215">
        <v>1.2776681959124569E-2</v>
      </c>
      <c r="G3123" s="132" t="str">
        <f ca="1">IFERROR(_xll.BQL($A3123, "cur_mkt_cap(currency=EUR)")/1000000, " ")</f>
        <v xml:space="preserve"> </v>
      </c>
      <c r="M3123" s="308"/>
      <c r="N3123" s="215">
        <f t="shared" si="124"/>
        <v>1.383980677300068E-4</v>
      </c>
      <c r="O3123" s="172" t="str">
        <f>IFERROR(IF(VLOOKUP($C3123,'MSCI Database'!$C:$R,2, FALSE)="","",VLOOKUP($C3123,'MSCI Database'!$C:$R,2, FALSE)),"")</f>
        <v>Media &amp; Entertainment</v>
      </c>
      <c r="P3123" s="229" t="str">
        <f>IFERROR(IF(VLOOKUP($C3123,'MSCI Database'!$C:$R,3, FALSE)="","",VLOOKUP($C3123,'MSCI Database'!$C:$R,3, FALSE)),"")</f>
        <v>A</v>
      </c>
      <c r="Q3123" s="229" t="str">
        <f>IFERROR(IF(VLOOKUP($C3123,'MSCI Database'!$C:$R,4, FALSE)="","",VLOOKUP($C3123,'MSCI Database'!$C:$R,4, FALSE)),"")</f>
        <v>0</v>
      </c>
      <c r="R3123" s="229">
        <f>IFERROR(IF(VLOOKUP($C3123,'MSCI Database'!$C:$R,5, FALSE)="","",VLOOKUP($C3123,'MSCI Database'!$C:$R,5, FALSE)),"")</f>
        <v>6.3</v>
      </c>
      <c r="S3123" s="229">
        <f>IFERROR(IF(VLOOKUP($C3123,'MSCI Database'!$C:$R,6, FALSE)="","",VLOOKUP($C3123,'MSCI Database'!$C:$R,6, FALSE)),"")</f>
        <v>8</v>
      </c>
      <c r="T3123" s="229">
        <f>IFERROR(IF(VLOOKUP($C3123,'MSCI Database'!$C:$R,7, FALSE)="","",VLOOKUP($C3123,'MSCI Database'!$C:$R,7, FALSE)),"")</f>
        <v>6</v>
      </c>
      <c r="U3123" s="229">
        <f>IFERROR(IF(VLOOKUP($C3123,'MSCI Database'!$C:$R,8, FALSE)="","",VLOOKUP($C3123,'MSCI Database'!$C:$R,8, FALSE)),"")</f>
        <v>5.5</v>
      </c>
      <c r="V3123" s="229">
        <f>IFERROR(IF(VLOOKUP($C3123,'MSCI Database'!$C:$R,9, FALSE)="","",VLOOKUP($C3123,'MSCI Database'!$C:$R,9, FALSE)),"")</f>
        <v>5.8</v>
      </c>
      <c r="W3123" s="215">
        <f t="shared" ca="1" si="125"/>
        <v>0</v>
      </c>
      <c r="X3123" s="276">
        <f>IFERROR(IF(VLOOKUP($C3123,'MSCI Database'!$C:$R,10, FALSE)="","",VLOOKUP($C3123,'MSCI Database'!$C:$R,10, FALSE)),"")</f>
        <v>22212</v>
      </c>
      <c r="Y3123" s="229" t="str">
        <f>IFERROR(IF(VLOOKUP($C3123,'MSCI Database'!$C:$R,11, FALSE)="","",VLOOKUP($C3123,'MSCI Database'!$C:$R,11, FALSE)),"")</f>
        <v>2019</v>
      </c>
      <c r="Z3123" s="229" t="str">
        <f>IFERROR(IF(VLOOKUP($C3123,'MSCI Database'!$C:$R,12, FALSE)="","",VLOOKUP($C3123,'MSCI Database'!$C:$R,12, FALSE)),"")</f>
        <v>E.Segmt-Moderate</v>
      </c>
      <c r="AA3123" s="229" t="str">
        <f>IFERROR(IF(VLOOKUP($C3123,'MSCI Database'!$C:$R,13, FALSE)="","",VLOOKUP($C3123,'MSCI Database'!$C:$R,13, FALSE)),"")</f>
        <v>Strong labor management and corporate governance; trails in data security management</v>
      </c>
    </row>
    <row r="3124" spans="1:27" s="130" customFormat="1" ht="15" hidden="1" customHeight="1" outlineLevel="1">
      <c r="A3124" s="130" t="s">
        <v>151</v>
      </c>
      <c r="B3124" s="130" t="s">
        <v>152</v>
      </c>
      <c r="C3124" s="130" t="s">
        <v>153</v>
      </c>
      <c r="D3124" s="130" t="s">
        <v>12131</v>
      </c>
      <c r="E3124" s="130" t="s">
        <v>100</v>
      </c>
      <c r="F3124" s="215">
        <v>1.500422825072475E-2</v>
      </c>
      <c r="G3124" s="132" t="str">
        <f ca="1">IFERROR(_xll.BQL($A3124, "cur_mkt_cap(currency=EUR)")/1000000, " ")</f>
        <v xml:space="preserve"> </v>
      </c>
      <c r="M3124" s="308"/>
      <c r="N3124" s="215">
        <f t="shared" si="124"/>
        <v>1.6252703200436919E-4</v>
      </c>
      <c r="O3124" s="172" t="str">
        <f>IFERROR(IF(VLOOKUP($C3124,'MSCI Database'!$C:$R,2, FALSE)="","",VLOOKUP($C3124,'MSCI Database'!$C:$R,2, FALSE)),"")</f>
        <v>Utilities</v>
      </c>
      <c r="P3124" s="229" t="str">
        <f>IFERROR(IF(VLOOKUP($C3124,'MSCI Database'!$C:$R,3, FALSE)="","",VLOOKUP($C3124,'MSCI Database'!$C:$R,3, FALSE)),"")</f>
        <v>A</v>
      </c>
      <c r="Q3124" s="229" t="str">
        <f>IFERROR(IF(VLOOKUP($C3124,'MSCI Database'!$C:$R,4, FALSE)="","",VLOOKUP($C3124,'MSCI Database'!$C:$R,4, FALSE)),"")</f>
        <v>0</v>
      </c>
      <c r="R3124" s="229">
        <f>IFERROR(IF(VLOOKUP($C3124,'MSCI Database'!$C:$R,5, FALSE)="","",VLOOKUP($C3124,'MSCI Database'!$C:$R,5, FALSE)),"")</f>
        <v>6.5</v>
      </c>
      <c r="S3124" s="229">
        <f>IFERROR(IF(VLOOKUP($C3124,'MSCI Database'!$C:$R,6, FALSE)="","",VLOOKUP($C3124,'MSCI Database'!$C:$R,6, FALSE)),"")</f>
        <v>7.3</v>
      </c>
      <c r="T3124" s="229">
        <f>IFERROR(IF(VLOOKUP($C3124,'MSCI Database'!$C:$R,7, FALSE)="","",VLOOKUP($C3124,'MSCI Database'!$C:$R,7, FALSE)),"")</f>
        <v>7</v>
      </c>
      <c r="U3124" s="229">
        <f>IFERROR(IF(VLOOKUP($C3124,'MSCI Database'!$C:$R,8, FALSE)="","",VLOOKUP($C3124,'MSCI Database'!$C:$R,8, FALSE)),"")</f>
        <v>3.1</v>
      </c>
      <c r="V3124" s="229">
        <f>IFERROR(IF(VLOOKUP($C3124,'MSCI Database'!$C:$R,9, FALSE)="","",VLOOKUP($C3124,'MSCI Database'!$C:$R,9, FALSE)),"")</f>
        <v>5.8</v>
      </c>
      <c r="W3124" s="215">
        <f t="shared" ca="1" si="125"/>
        <v>0</v>
      </c>
      <c r="X3124" s="276">
        <f>IFERROR(IF(VLOOKUP($C3124,'MSCI Database'!$C:$R,10, FALSE)="","",VLOOKUP($C3124,'MSCI Database'!$C:$R,10, FALSE)),"")</f>
        <v>33390000</v>
      </c>
      <c r="Y3124" s="229" t="str">
        <f>IFERROR(IF(VLOOKUP($C3124,'MSCI Database'!$C:$R,11, FALSE)="","",VLOOKUP($C3124,'MSCI Database'!$C:$R,11, FALSE)),"")</f>
        <v>2019</v>
      </c>
      <c r="Z3124" s="229" t="str">
        <f>IFERROR(IF(VLOOKUP($C3124,'MSCI Database'!$C:$R,12, FALSE)="","",VLOOKUP($C3124,'MSCI Database'!$C:$R,12, FALSE)),"")</f>
        <v>Reported</v>
      </c>
      <c r="AA3124" s="229" t="str">
        <f>IFERROR(IF(VLOOKUP($C3124,'MSCI Database'!$C:$R,13, FALSE)="","",VLOOKUP($C3124,'MSCI Database'!$C:$R,13, FALSE)),"")</f>
        <v>Shifting gears to meet France's targeted reduction in nuclear power</v>
      </c>
    </row>
    <row r="3125" spans="1:27" s="130" customFormat="1" ht="15" hidden="1" customHeight="1" outlineLevel="1">
      <c r="A3125" s="130" t="s">
        <v>5306</v>
      </c>
      <c r="B3125" s="130" t="s">
        <v>5307</v>
      </c>
      <c r="C3125" s="130" t="s">
        <v>5308</v>
      </c>
      <c r="D3125" s="130" t="s">
        <v>18683</v>
      </c>
      <c r="E3125" s="130" t="s">
        <v>18688</v>
      </c>
      <c r="F3125" s="215">
        <v>1.477754464780969E-2</v>
      </c>
      <c r="G3125" s="132" t="str">
        <f ca="1">IFERROR(_xll.BQL($A3125, "cur_mkt_cap(currency=EUR)")/1000000, " ")</f>
        <v xml:space="preserve"> </v>
      </c>
      <c r="M3125" s="308"/>
      <c r="N3125" s="215">
        <f t="shared" si="124"/>
        <v>1.6007157661071628E-4</v>
      </c>
      <c r="O3125" s="172" t="str">
        <f>IFERROR(IF(VLOOKUP($C3125,'MSCI Database'!$C:$R,2, FALSE)="","",VLOOKUP($C3125,'MSCI Database'!$C:$R,2, FALSE)),"")</f>
        <v>Diversified Financials</v>
      </c>
      <c r="P3125" s="229" t="str">
        <f>IFERROR(IF(VLOOKUP($C3125,'MSCI Database'!$C:$R,3, FALSE)="","",VLOOKUP($C3125,'MSCI Database'!$C:$R,3, FALSE)),"")</f>
        <v>BBB</v>
      </c>
      <c r="Q3125" s="229" t="str">
        <f>IFERROR(IF(VLOOKUP($C3125,'MSCI Database'!$C:$R,4, FALSE)="","",VLOOKUP($C3125,'MSCI Database'!$C:$R,4, FALSE)),"")</f>
        <v>0</v>
      </c>
      <c r="R3125" s="229">
        <f>IFERROR(IF(VLOOKUP($C3125,'MSCI Database'!$C:$R,5, FALSE)="","",VLOOKUP($C3125,'MSCI Database'!$C:$R,5, FALSE)),"")</f>
        <v>4.5</v>
      </c>
      <c r="S3125" s="229">
        <f>IFERROR(IF(VLOOKUP($C3125,'MSCI Database'!$C:$R,6, FALSE)="","",VLOOKUP($C3125,'MSCI Database'!$C:$R,6, FALSE)),"")</f>
        <v>4.0999999999999996</v>
      </c>
      <c r="T3125" s="229">
        <f>IFERROR(IF(VLOOKUP($C3125,'MSCI Database'!$C:$R,7, FALSE)="","",VLOOKUP($C3125,'MSCI Database'!$C:$R,7, FALSE)),"")</f>
        <v>4.4000000000000004</v>
      </c>
      <c r="U3125" s="229">
        <f>IFERROR(IF(VLOOKUP($C3125,'MSCI Database'!$C:$R,8, FALSE)="","",VLOOKUP($C3125,'MSCI Database'!$C:$R,8, FALSE)),"")</f>
        <v>4.2</v>
      </c>
      <c r="V3125" s="229">
        <f>IFERROR(IF(VLOOKUP($C3125,'MSCI Database'!$C:$R,9, FALSE)="","",VLOOKUP($C3125,'MSCI Database'!$C:$R,9, FALSE)),"")</f>
        <v>4.3</v>
      </c>
      <c r="W3125" s="215">
        <f t="shared" ca="1" si="125"/>
        <v>0</v>
      </c>
      <c r="X3125" s="276">
        <f>IFERROR(IF(VLOOKUP($C3125,'MSCI Database'!$C:$R,10, FALSE)="","",VLOOKUP($C3125,'MSCI Database'!$C:$R,10, FALSE)),"")</f>
        <v>7438055</v>
      </c>
      <c r="Y3125" s="229" t="str">
        <f>IFERROR(IF(VLOOKUP($C3125,'MSCI Database'!$C:$R,11, FALSE)="","",VLOOKUP($C3125,'MSCI Database'!$C:$R,11, FALSE)),"")</f>
        <v>2019</v>
      </c>
      <c r="Z3125" s="229" t="str">
        <f>IFERROR(IF(VLOOKUP($C3125,'MSCI Database'!$C:$R,12, FALSE)="","",VLOOKUP($C3125,'MSCI Database'!$C:$R,12, FALSE)),"")</f>
        <v>E.Segmt-Low</v>
      </c>
      <c r="AA3125" s="229" t="str">
        <f>IFERROR(IF(VLOOKUP($C3125,'MSCI Database'!$C:$R,13, FALSE)="","",VLOOKUP($C3125,'MSCI Database'!$C:$R,13, FALSE)),"")</f>
        <v>Strong responsible investment framework, but employee attrition remains high</v>
      </c>
    </row>
    <row r="3126" spans="1:27" s="130" customFormat="1" ht="15" hidden="1" customHeight="1" outlineLevel="1">
      <c r="A3126" s="130" t="s">
        <v>2536</v>
      </c>
      <c r="B3126" s="130" t="s">
        <v>2537</v>
      </c>
      <c r="C3126" s="130" t="s">
        <v>2538</v>
      </c>
      <c r="D3126" s="130" t="s">
        <v>18686</v>
      </c>
      <c r="E3126" s="130" t="s">
        <v>18673</v>
      </c>
      <c r="F3126" s="215">
        <v>1.7673594295590879E-2</v>
      </c>
      <c r="G3126" s="132" t="str">
        <f ca="1">IFERROR(_xll.BQL($A3126, "cur_mkt_cap(currency=EUR)")/1000000, " ")</f>
        <v xml:space="preserve"> </v>
      </c>
      <c r="M3126" s="308"/>
      <c r="N3126" s="215">
        <f t="shared" ca="1" si="124"/>
        <v>1.9144182411201245E-4</v>
      </c>
      <c r="O3126" s="172" t="str">
        <f>IFERROR(IF(VLOOKUP($C3126,'MSCI Database'!$C:$R,2, FALSE)="","",VLOOKUP($C3126,'MSCI Database'!$C:$R,2, FALSE)),"")</f>
        <v>Trading Companies &amp; Distributors</v>
      </c>
      <c r="P3126" s="229" t="str">
        <f>IFERROR(IF(VLOOKUP($C3126,'MSCI Database'!$C:$R,3, FALSE)="","",VLOOKUP($C3126,'MSCI Database'!$C:$R,3, FALSE)),"")</f>
        <v>A</v>
      </c>
      <c r="Q3126" s="229" t="str">
        <f>IFERROR(IF(VLOOKUP($C3126,'MSCI Database'!$C:$R,4, FALSE)="","",VLOOKUP($C3126,'MSCI Database'!$C:$R,4, FALSE)),"")</f>
        <v>0</v>
      </c>
      <c r="R3126" s="229">
        <f>IFERROR(IF(VLOOKUP($C3126,'MSCI Database'!$C:$R,5, FALSE)="","",VLOOKUP($C3126,'MSCI Database'!$C:$R,5, FALSE)),"")</f>
        <v>7</v>
      </c>
      <c r="S3126" s="229">
        <f>IFERROR(IF(VLOOKUP($C3126,'MSCI Database'!$C:$R,6, FALSE)="","",VLOOKUP($C3126,'MSCI Database'!$C:$R,6, FALSE)),"")</f>
        <v>0.9</v>
      </c>
      <c r="T3126" s="229">
        <f>IFERROR(IF(VLOOKUP($C3126,'MSCI Database'!$C:$R,7, FALSE)="","",VLOOKUP($C3126,'MSCI Database'!$C:$R,7, FALSE)),"")</f>
        <v>6.1</v>
      </c>
      <c r="U3126" s="229">
        <f>IFERROR(IF(VLOOKUP($C3126,'MSCI Database'!$C:$R,8, FALSE)="","",VLOOKUP($C3126,'MSCI Database'!$C:$R,8, FALSE)),"")</f>
        <v>6.9</v>
      </c>
      <c r="V3126" s="229">
        <f>IFERROR(IF(VLOOKUP($C3126,'MSCI Database'!$C:$R,9, FALSE)="","",VLOOKUP($C3126,'MSCI Database'!$C:$R,9, FALSE)),"")</f>
        <v>5.8</v>
      </c>
      <c r="W3126" s="215">
        <f t="shared" ca="1" si="125"/>
        <v>0</v>
      </c>
      <c r="X3126" s="276">
        <f>IFERROR(IF(VLOOKUP($C3126,'MSCI Database'!$C:$R,10, FALSE)="","",VLOOKUP($C3126,'MSCI Database'!$C:$R,10, FALSE)),"")</f>
        <v>128787</v>
      </c>
      <c r="Y3126" s="229" t="str">
        <f>IFERROR(IF(VLOOKUP($C3126,'MSCI Database'!$C:$R,11, FALSE)="","",VLOOKUP($C3126,'MSCI Database'!$C:$R,11, FALSE)),"")</f>
        <v>2019</v>
      </c>
      <c r="Z3126" s="229" t="str">
        <f>IFERROR(IF(VLOOKUP($C3126,'MSCI Database'!$C:$R,12, FALSE)="","",VLOOKUP($C3126,'MSCI Database'!$C:$R,12, FALSE)),"")</f>
        <v>Reported</v>
      </c>
      <c r="AA3126" s="229" t="str">
        <f>IFERROR(IF(VLOOKUP($C3126,'MSCI Database'!$C:$R,13, FALSE)="","",VLOOKUP($C3126,'MSCI Database'!$C:$R,13, FALSE)),"")</f>
        <v>Strong governance structure; however, sustainable sourcing and product quality programs trail peers</v>
      </c>
    </row>
    <row r="3127" spans="1:27" s="130" customFormat="1" ht="15" hidden="1" customHeight="1" outlineLevel="1">
      <c r="A3127" s="130" t="s">
        <v>2155</v>
      </c>
      <c r="B3127" s="130" t="s">
        <v>2156</v>
      </c>
      <c r="C3127" s="130" t="s">
        <v>2157</v>
      </c>
      <c r="D3127" s="130" t="s">
        <v>12131</v>
      </c>
      <c r="E3127" s="130" t="s">
        <v>18689</v>
      </c>
      <c r="F3127" s="215">
        <v>1.507869645593609E-2</v>
      </c>
      <c r="G3127" s="132" t="str">
        <f ca="1">IFERROR(_xll.BQL($A3127, "cur_mkt_cap(currency=EUR)")/1000000, " ")</f>
        <v xml:space="preserve"> </v>
      </c>
      <c r="M3127" s="308"/>
      <c r="N3127" s="215">
        <f t="shared" si="124"/>
        <v>1.6333367771579436E-4</v>
      </c>
      <c r="O3127" s="172" t="str">
        <f>IFERROR(IF(VLOOKUP($C3127,'MSCI Database'!$C:$R,2, FALSE)="","",VLOOKUP($C3127,'MSCI Database'!$C:$R,2, FALSE)),"")</f>
        <v>Software &amp; Services</v>
      </c>
      <c r="P3127" s="229" t="str">
        <f>IFERROR(IF(VLOOKUP($C3127,'MSCI Database'!$C:$R,3, FALSE)="","",VLOOKUP($C3127,'MSCI Database'!$C:$R,3, FALSE)),"")</f>
        <v>AAA</v>
      </c>
      <c r="Q3127" s="229" t="str">
        <f>IFERROR(IF(VLOOKUP($C3127,'MSCI Database'!$C:$R,4, FALSE)="","",VLOOKUP($C3127,'MSCI Database'!$C:$R,4, FALSE)),"")</f>
        <v>0</v>
      </c>
      <c r="R3127" s="229">
        <f>IFERROR(IF(VLOOKUP($C3127,'MSCI Database'!$C:$R,5, FALSE)="","",VLOOKUP($C3127,'MSCI Database'!$C:$R,5, FALSE)),"")</f>
        <v>10</v>
      </c>
      <c r="S3127" s="229">
        <f>IFERROR(IF(VLOOKUP($C3127,'MSCI Database'!$C:$R,6, FALSE)="","",VLOOKUP($C3127,'MSCI Database'!$C:$R,6, FALSE)),"")</f>
        <v>6.2</v>
      </c>
      <c r="T3127" s="229">
        <f>IFERROR(IF(VLOOKUP($C3127,'MSCI Database'!$C:$R,7, FALSE)="","",VLOOKUP($C3127,'MSCI Database'!$C:$R,7, FALSE)),"")</f>
        <v>6.9</v>
      </c>
      <c r="U3127" s="229">
        <f>IFERROR(IF(VLOOKUP($C3127,'MSCI Database'!$C:$R,8, FALSE)="","",VLOOKUP($C3127,'MSCI Database'!$C:$R,8, FALSE)),"")</f>
        <v>7.3</v>
      </c>
      <c r="V3127" s="229">
        <f>IFERROR(IF(VLOOKUP($C3127,'MSCI Database'!$C:$R,9, FALSE)="","",VLOOKUP($C3127,'MSCI Database'!$C:$R,9, FALSE)),"")</f>
        <v>6.9</v>
      </c>
      <c r="W3127" s="215">
        <f t="shared" ca="1" si="125"/>
        <v>0</v>
      </c>
      <c r="X3127" s="276">
        <f>IFERROR(IF(VLOOKUP($C3127,'MSCI Database'!$C:$R,10, FALSE)="","",VLOOKUP($C3127,'MSCI Database'!$C:$R,10, FALSE)),"")</f>
        <v>102750</v>
      </c>
      <c r="Y3127" s="229" t="str">
        <f>IFERROR(IF(VLOOKUP($C3127,'MSCI Database'!$C:$R,11, FALSE)="","",VLOOKUP($C3127,'MSCI Database'!$C:$R,11, FALSE)),"")</f>
        <v>2019</v>
      </c>
      <c r="Z3127" s="229" t="str">
        <f>IFERROR(IF(VLOOKUP($C3127,'MSCI Database'!$C:$R,12, FALSE)="","",VLOOKUP($C3127,'MSCI Database'!$C:$R,12, FALSE)),"")</f>
        <v>Reported</v>
      </c>
      <c r="AA3127" s="229" t="str">
        <f>IFERROR(IF(VLOOKUP($C3127,'MSCI Database'!$C:$R,13, FALSE)="","",VLOOKUP($C3127,'MSCI Database'!$C:$R,13, FALSE)),"")</f>
        <v>Increasing focus on developing clean technology</v>
      </c>
    </row>
    <row r="3128" spans="1:27" s="130" customFormat="1" ht="15" hidden="1" customHeight="1" outlineLevel="1">
      <c r="A3128" s="130" t="s">
        <v>7953</v>
      </c>
      <c r="B3128" s="130" t="s">
        <v>7954</v>
      </c>
      <c r="C3128" s="130" t="s">
        <v>7955</v>
      </c>
      <c r="D3128" s="130" t="s">
        <v>12128</v>
      </c>
      <c r="E3128" s="130" t="s">
        <v>12133</v>
      </c>
      <c r="F3128" s="215">
        <v>1.2614123481775409E-2</v>
      </c>
      <c r="G3128" s="132" t="str">
        <f ca="1">IFERROR(_xll.BQL($A3128, "cur_mkt_cap(currency=EUR)")/1000000, " ")</f>
        <v xml:space="preserve"> </v>
      </c>
      <c r="M3128" s="308"/>
      <c r="N3128" s="215">
        <f t="shared" si="124"/>
        <v>1.366372209600683E-4</v>
      </c>
      <c r="O3128" s="172" t="str">
        <f>IFERROR(IF(VLOOKUP($C3128,'MSCI Database'!$C:$R,2, FALSE)="","",VLOOKUP($C3128,'MSCI Database'!$C:$R,2, FALSE)),"")</f>
        <v>Biotechnology</v>
      </c>
      <c r="P3128" s="229" t="str">
        <f>IFERROR(IF(VLOOKUP($C3128,'MSCI Database'!$C:$R,3, FALSE)="","",VLOOKUP($C3128,'MSCI Database'!$C:$R,3, FALSE)),"")</f>
        <v>BB</v>
      </c>
      <c r="Q3128" s="229" t="str">
        <f>IFERROR(IF(VLOOKUP($C3128,'MSCI Database'!$C:$R,4, FALSE)="","",VLOOKUP($C3128,'MSCI Database'!$C:$R,4, FALSE)),"")</f>
        <v>0</v>
      </c>
      <c r="R3128" s="229">
        <f>IFERROR(IF(VLOOKUP($C3128,'MSCI Database'!$C:$R,5, FALSE)="","",VLOOKUP($C3128,'MSCI Database'!$C:$R,5, FALSE)),"")</f>
        <v>3.2</v>
      </c>
      <c r="S3128" s="229">
        <f>IFERROR(IF(VLOOKUP($C3128,'MSCI Database'!$C:$R,6, FALSE)="","",VLOOKUP($C3128,'MSCI Database'!$C:$R,6, FALSE)),"")</f>
        <v>5.2</v>
      </c>
      <c r="T3128" s="229">
        <f>IFERROR(IF(VLOOKUP($C3128,'MSCI Database'!$C:$R,7, FALSE)="","",VLOOKUP($C3128,'MSCI Database'!$C:$R,7, FALSE)),"")</f>
        <v>3.3</v>
      </c>
      <c r="U3128" s="229">
        <f>IFERROR(IF(VLOOKUP($C3128,'MSCI Database'!$C:$R,8, FALSE)="","",VLOOKUP($C3128,'MSCI Database'!$C:$R,8, FALSE)),"")</f>
        <v>7.1</v>
      </c>
      <c r="V3128" s="229">
        <f>IFERROR(IF(VLOOKUP($C3128,'MSCI Database'!$C:$R,9, FALSE)="","",VLOOKUP($C3128,'MSCI Database'!$C:$R,9, FALSE)),"")</f>
        <v>4.8</v>
      </c>
      <c r="W3128" s="215">
        <f t="shared" ca="1" si="125"/>
        <v>0</v>
      </c>
      <c r="X3128" s="276">
        <f>IFERROR(IF(VLOOKUP($C3128,'MSCI Database'!$C:$R,10, FALSE)="","",VLOOKUP($C3128,'MSCI Database'!$C:$R,10, FALSE)),"")</f>
        <v>13881</v>
      </c>
      <c r="Y3128" s="229" t="str">
        <f>IFERROR(IF(VLOOKUP($C3128,'MSCI Database'!$C:$R,11, FALSE)="","",VLOOKUP($C3128,'MSCI Database'!$C:$R,11, FALSE)),"")</f>
        <v>2019</v>
      </c>
      <c r="Z3128" s="229" t="str">
        <f>IFERROR(IF(VLOOKUP($C3128,'MSCI Database'!$C:$R,12, FALSE)="","",VLOOKUP($C3128,'MSCI Database'!$C:$R,12, FALSE)),"")</f>
        <v>E.Segmt-Moderately Low</v>
      </c>
      <c r="AA3128" s="229" t="str">
        <f>IFERROR(IF(VLOOKUP($C3128,'MSCI Database'!$C:$R,13, FALSE)="","",VLOOKUP($C3128,'MSCI Database'!$C:$R,13, FALSE)),"")</f>
        <v>Talent management initiatives continue to lag those of peers</v>
      </c>
    </row>
    <row r="3129" spans="1:27" s="130" customFormat="1" ht="15" hidden="1" customHeight="1" outlineLevel="1">
      <c r="A3129" s="130" t="s">
        <v>1295</v>
      </c>
      <c r="B3129" s="130" t="s">
        <v>1296</v>
      </c>
      <c r="C3129" s="130" t="s">
        <v>1297</v>
      </c>
      <c r="D3129" s="130" t="s">
        <v>18681</v>
      </c>
      <c r="E3129" s="130" t="s">
        <v>18674</v>
      </c>
      <c r="F3129" s="215">
        <v>1.7321575773811451E-2</v>
      </c>
      <c r="G3129" s="132" t="str">
        <f ca="1">IFERROR(_xll.BQL($A3129, "cur_mkt_cap(currency=EUR)")/1000000, " ")</f>
        <v xml:space="preserve"> </v>
      </c>
      <c r="M3129" s="308"/>
      <c r="N3129" s="215">
        <f t="shared" si="124"/>
        <v>1.8762873058935078E-4</v>
      </c>
      <c r="O3129" s="172" t="str">
        <f>IFERROR(IF(VLOOKUP($C3129,'MSCI Database'!$C:$R,2, FALSE)="","",VLOOKUP($C3129,'MSCI Database'!$C:$R,2, FALSE)),"")</f>
        <v>Beverages</v>
      </c>
      <c r="P3129" s="229" t="str">
        <f>IFERROR(IF(VLOOKUP($C3129,'MSCI Database'!$C:$R,3, FALSE)="","",VLOOKUP($C3129,'MSCI Database'!$C:$R,3, FALSE)),"")</f>
        <v>AAA</v>
      </c>
      <c r="Q3129" s="229" t="str">
        <f>IFERROR(IF(VLOOKUP($C3129,'MSCI Database'!$C:$R,4, FALSE)="","",VLOOKUP($C3129,'MSCI Database'!$C:$R,4, FALSE)),"")</f>
        <v>0</v>
      </c>
      <c r="R3129" s="229">
        <f>IFERROR(IF(VLOOKUP($C3129,'MSCI Database'!$C:$R,5, FALSE)="","",VLOOKUP($C3129,'MSCI Database'!$C:$R,5, FALSE)),"")</f>
        <v>8.6</v>
      </c>
      <c r="S3129" s="229">
        <f>IFERROR(IF(VLOOKUP($C3129,'MSCI Database'!$C:$R,6, FALSE)="","",VLOOKUP($C3129,'MSCI Database'!$C:$R,6, FALSE)),"")</f>
        <v>7.6</v>
      </c>
      <c r="T3129" s="229">
        <f>IFERROR(IF(VLOOKUP($C3129,'MSCI Database'!$C:$R,7, FALSE)="","",VLOOKUP($C3129,'MSCI Database'!$C:$R,7, FALSE)),"")</f>
        <v>4.3</v>
      </c>
      <c r="U3129" s="229">
        <f>IFERROR(IF(VLOOKUP($C3129,'MSCI Database'!$C:$R,8, FALSE)="","",VLOOKUP($C3129,'MSCI Database'!$C:$R,8, FALSE)),"")</f>
        <v>6.7</v>
      </c>
      <c r="V3129" s="229">
        <f>IFERROR(IF(VLOOKUP($C3129,'MSCI Database'!$C:$R,9, FALSE)="","",VLOOKUP($C3129,'MSCI Database'!$C:$R,9, FALSE)),"")</f>
        <v>6.1</v>
      </c>
      <c r="W3129" s="215">
        <f t="shared" ca="1" si="125"/>
        <v>0</v>
      </c>
      <c r="X3129" s="276">
        <f>IFERROR(IF(VLOOKUP($C3129,'MSCI Database'!$C:$R,10, FALSE)="","",VLOOKUP($C3129,'MSCI Database'!$C:$R,10, FALSE)),"")</f>
        <v>580053</v>
      </c>
      <c r="Y3129" s="229" t="str">
        <f>IFERROR(IF(VLOOKUP($C3129,'MSCI Database'!$C:$R,11, FALSE)="","",VLOOKUP($C3129,'MSCI Database'!$C:$R,11, FALSE)),"")</f>
        <v>2019</v>
      </c>
      <c r="Z3129" s="229" t="str">
        <f>IFERROR(IF(VLOOKUP($C3129,'MSCI Database'!$C:$R,12, FALSE)="","",VLOOKUP($C3129,'MSCI Database'!$C:$R,12, FALSE)),"")</f>
        <v>Reported</v>
      </c>
      <c r="AA3129" s="229" t="str">
        <f>IFERROR(IF(VLOOKUP($C3129,'MSCI Database'!$C:$R,13, FALSE)="","",VLOOKUP($C3129,'MSCI Database'!$C:$R,13, FALSE)),"")</f>
        <v>Best-in-class performance within beverages</v>
      </c>
    </row>
    <row r="3130" spans="1:27" s="130" customFormat="1" ht="15" hidden="1" customHeight="1" outlineLevel="1">
      <c r="A3130" s="130" t="s">
        <v>553</v>
      </c>
      <c r="B3130" s="130" t="s">
        <v>554</v>
      </c>
      <c r="C3130" s="130" t="s">
        <v>555</v>
      </c>
      <c r="D3130" s="130" t="s">
        <v>12134</v>
      </c>
      <c r="E3130" s="130" t="s">
        <v>18688</v>
      </c>
      <c r="F3130" s="215">
        <v>1.474655945986725E-2</v>
      </c>
      <c r="G3130" s="132" t="str">
        <f ca="1">IFERROR(_xll.BQL($A3130, "cur_mkt_cap(currency=EUR)")/1000000, " ")</f>
        <v xml:space="preserve"> </v>
      </c>
      <c r="M3130" s="308"/>
      <c r="N3130" s="215">
        <f t="shared" ca="1" si="124"/>
        <v>1.5973594251156563E-4</v>
      </c>
      <c r="O3130" s="172" t="str">
        <f>IFERROR(IF(VLOOKUP($C3130,'MSCI Database'!$C:$R,2, FALSE)="","",VLOOKUP($C3130,'MSCI Database'!$C:$R,2, FALSE)),"")</f>
        <v>Diversified Financials</v>
      </c>
      <c r="P3130" s="229" t="str">
        <f>IFERROR(IF(VLOOKUP($C3130,'MSCI Database'!$C:$R,3, FALSE)="","",VLOOKUP($C3130,'MSCI Database'!$C:$R,3, FALSE)),"")</f>
        <v>A</v>
      </c>
      <c r="Q3130" s="229" t="str">
        <f>IFERROR(IF(VLOOKUP($C3130,'MSCI Database'!$C:$R,4, FALSE)="","",VLOOKUP($C3130,'MSCI Database'!$C:$R,4, FALSE)),"")</f>
        <v>1</v>
      </c>
      <c r="R3130" s="229">
        <f>IFERROR(IF(VLOOKUP($C3130,'MSCI Database'!$C:$R,5, FALSE)="","",VLOOKUP($C3130,'MSCI Database'!$C:$R,5, FALSE)),"")</f>
        <v>6.2</v>
      </c>
      <c r="S3130" s="229">
        <f>IFERROR(IF(VLOOKUP($C3130,'MSCI Database'!$C:$R,6, FALSE)="","",VLOOKUP($C3130,'MSCI Database'!$C:$R,6, FALSE)),"")</f>
        <v>7</v>
      </c>
      <c r="T3130" s="229">
        <f>IFERROR(IF(VLOOKUP($C3130,'MSCI Database'!$C:$R,7, FALSE)="","",VLOOKUP($C3130,'MSCI Database'!$C:$R,7, FALSE)),"")</f>
        <v>5.0999999999999996</v>
      </c>
      <c r="U3130" s="229">
        <f>IFERROR(IF(VLOOKUP($C3130,'MSCI Database'!$C:$R,8, FALSE)="","",VLOOKUP($C3130,'MSCI Database'!$C:$R,8, FALSE)),"")</f>
        <v>4.4000000000000004</v>
      </c>
      <c r="V3130" s="229">
        <f>IFERROR(IF(VLOOKUP($C3130,'MSCI Database'!$C:$R,9, FALSE)="","",VLOOKUP($C3130,'MSCI Database'!$C:$R,9, FALSE)),"")</f>
        <v>4.8</v>
      </c>
      <c r="W3130" s="215">
        <f t="shared" ca="1" si="125"/>
        <v>0</v>
      </c>
      <c r="X3130" s="276">
        <f>IFERROR(IF(VLOOKUP($C3130,'MSCI Database'!$C:$R,10, FALSE)="","",VLOOKUP($C3130,'MSCI Database'!$C:$R,10, FALSE)),"")</f>
        <v>252055</v>
      </c>
      <c r="Y3130" s="229" t="str">
        <f>IFERROR(IF(VLOOKUP($C3130,'MSCI Database'!$C:$R,11, FALSE)="","",VLOOKUP($C3130,'MSCI Database'!$C:$R,11, FALSE)),"")</f>
        <v>2019</v>
      </c>
      <c r="Z3130" s="229" t="str">
        <f>IFERROR(IF(VLOOKUP($C3130,'MSCI Database'!$C:$R,12, FALSE)="","",VLOOKUP($C3130,'MSCI Database'!$C:$R,12, FALSE)),"")</f>
        <v>E.Segmt-Low</v>
      </c>
      <c r="AA3130" s="229" t="str">
        <f>IFERROR(IF(VLOOKUP($C3130,'MSCI Database'!$C:$R,13, FALSE)="","",VLOOKUP($C3130,'MSCI Database'!$C:$R,13, FALSE)),"")</f>
        <v>Improved corporate governance practices drive the upgrade</v>
      </c>
    </row>
    <row r="3131" spans="1:27" s="130" customFormat="1" ht="15" hidden="1" customHeight="1" outlineLevel="1">
      <c r="A3131" s="130" t="s">
        <v>7897</v>
      </c>
      <c r="B3131" s="130" t="s">
        <v>7898</v>
      </c>
      <c r="C3131" s="130" t="s">
        <v>7899</v>
      </c>
      <c r="D3131" s="130" t="s">
        <v>12128</v>
      </c>
      <c r="E3131" s="130" t="s">
        <v>18688</v>
      </c>
      <c r="F3131" s="215">
        <v>1.247763147713337E-2</v>
      </c>
      <c r="G3131" s="132" t="str">
        <f ca="1">IFERROR(_xll.BQL($A3131, "cur_mkt_cap(currency=EUR)")/1000000, " ")</f>
        <v xml:space="preserve"> </v>
      </c>
      <c r="M3131" s="308"/>
      <c r="N3131" s="215">
        <f t="shared" si="124"/>
        <v>1.3515872836210844E-4</v>
      </c>
      <c r="O3131" s="172" t="str">
        <f>IFERROR(IF(VLOOKUP($C3131,'MSCI Database'!$C:$R,2, FALSE)="","",VLOOKUP($C3131,'MSCI Database'!$C:$R,2, FALSE)),"")</f>
        <v>Multi-Line Insurance &amp; Brokerage</v>
      </c>
      <c r="P3131" s="229" t="str">
        <f>IFERROR(IF(VLOOKUP($C3131,'MSCI Database'!$C:$R,3, FALSE)="","",VLOOKUP($C3131,'MSCI Database'!$C:$R,3, FALSE)),"")</f>
        <v>BBB</v>
      </c>
      <c r="Q3131" s="229" t="str">
        <f>IFERROR(IF(VLOOKUP($C3131,'MSCI Database'!$C:$R,4, FALSE)="","",VLOOKUP($C3131,'MSCI Database'!$C:$R,4, FALSE)),"")</f>
        <v>1</v>
      </c>
      <c r="R3131" s="229">
        <f>IFERROR(IF(VLOOKUP($C3131,'MSCI Database'!$C:$R,5, FALSE)="","",VLOOKUP($C3131,'MSCI Database'!$C:$R,5, FALSE)),"")</f>
        <v>5</v>
      </c>
      <c r="S3131" s="229">
        <f>IFERROR(IF(VLOOKUP($C3131,'MSCI Database'!$C:$R,6, FALSE)="","",VLOOKUP($C3131,'MSCI Database'!$C:$R,6, FALSE)),"")</f>
        <v>5.3</v>
      </c>
      <c r="T3131" s="229">
        <f>IFERROR(IF(VLOOKUP($C3131,'MSCI Database'!$C:$R,7, FALSE)="","",VLOOKUP($C3131,'MSCI Database'!$C:$R,7, FALSE)),"")</f>
        <v>4.7</v>
      </c>
      <c r="U3131" s="229">
        <f>IFERROR(IF(VLOOKUP($C3131,'MSCI Database'!$C:$R,8, FALSE)="","",VLOOKUP($C3131,'MSCI Database'!$C:$R,8, FALSE)),"")</f>
        <v>6.5</v>
      </c>
      <c r="V3131" s="229">
        <f>IFERROR(IF(VLOOKUP($C3131,'MSCI Database'!$C:$R,9, FALSE)="","",VLOOKUP($C3131,'MSCI Database'!$C:$R,9, FALSE)),"")</f>
        <v>5.4</v>
      </c>
      <c r="W3131" s="215">
        <f t="shared" ca="1" si="125"/>
        <v>0</v>
      </c>
      <c r="X3131" s="276">
        <f>IFERROR(IF(VLOOKUP($C3131,'MSCI Database'!$C:$R,10, FALSE)="","",VLOOKUP($C3131,'MSCI Database'!$C:$R,10, FALSE)),"")</f>
        <v>26813</v>
      </c>
      <c r="Y3131" s="229" t="str">
        <f>IFERROR(IF(VLOOKUP($C3131,'MSCI Database'!$C:$R,11, FALSE)="","",VLOOKUP($C3131,'MSCI Database'!$C:$R,11, FALSE)),"")</f>
        <v>2019</v>
      </c>
      <c r="Z3131" s="229" t="str">
        <f>IFERROR(IF(VLOOKUP($C3131,'MSCI Database'!$C:$R,12, FALSE)="","",VLOOKUP($C3131,'MSCI Database'!$C:$R,12, FALSE)),"")</f>
        <v>E.Segmt-Low</v>
      </c>
      <c r="AA3131" s="229" t="str">
        <f>IFERROR(IF(VLOOKUP($C3131,'MSCI Database'!$C:$R,13, FALSE)="","",VLOOKUP($C3131,'MSCI Database'!$C:$R,13, FALSE)),"")</f>
        <v>Improved data protection measures and responsible investment framework drive the upgrade</v>
      </c>
    </row>
    <row r="3132" spans="1:27" s="130" customFormat="1" ht="15" hidden="1" customHeight="1" outlineLevel="1">
      <c r="A3132" s="130" t="s">
        <v>8147</v>
      </c>
      <c r="B3132" s="130" t="s">
        <v>8148</v>
      </c>
      <c r="C3132" s="130" t="s">
        <v>8149</v>
      </c>
      <c r="D3132" s="130" t="s">
        <v>12128</v>
      </c>
      <c r="E3132" s="130" t="s">
        <v>18688</v>
      </c>
      <c r="F3132" s="215">
        <v>1.2321603325318139E-2</v>
      </c>
      <c r="G3132" s="132" t="str">
        <f ca="1">IFERROR(_xll.BQL($A3132, "cur_mkt_cap(currency=EUR)")/1000000, " ")</f>
        <v xml:space="preserve"> </v>
      </c>
      <c r="M3132" s="308"/>
      <c r="N3132" s="215">
        <f t="shared" si="124"/>
        <v>1.3346861861438238E-4</v>
      </c>
      <c r="O3132" s="172" t="str">
        <f>IFERROR(IF(VLOOKUP($C3132,'MSCI Database'!$C:$R,2, FALSE)="","",VLOOKUP($C3132,'MSCI Database'!$C:$R,2, FALSE)),"")</f>
        <v>Diversified Financials</v>
      </c>
      <c r="P3132" s="229" t="str">
        <f>IFERROR(IF(VLOOKUP($C3132,'MSCI Database'!$C:$R,3, FALSE)="","",VLOOKUP($C3132,'MSCI Database'!$C:$R,3, FALSE)),"")</f>
        <v>B</v>
      </c>
      <c r="Q3132" s="229" t="str">
        <f>IFERROR(IF(VLOOKUP($C3132,'MSCI Database'!$C:$R,4, FALSE)="","",VLOOKUP($C3132,'MSCI Database'!$C:$R,4, FALSE)),"")</f>
        <v>0</v>
      </c>
      <c r="R3132" s="229">
        <f>IFERROR(IF(VLOOKUP($C3132,'MSCI Database'!$C:$R,5, FALSE)="","",VLOOKUP($C3132,'MSCI Database'!$C:$R,5, FALSE)),"")</f>
        <v>2.2000000000000002</v>
      </c>
      <c r="S3132" s="229">
        <f>IFERROR(IF(VLOOKUP($C3132,'MSCI Database'!$C:$R,6, FALSE)="","",VLOOKUP($C3132,'MSCI Database'!$C:$R,6, FALSE)),"")</f>
        <v>8</v>
      </c>
      <c r="T3132" s="229">
        <f>IFERROR(IF(VLOOKUP($C3132,'MSCI Database'!$C:$R,7, FALSE)="","",VLOOKUP($C3132,'MSCI Database'!$C:$R,7, FALSE)),"")</f>
        <v>3.3</v>
      </c>
      <c r="U3132" s="229">
        <f>IFERROR(IF(VLOOKUP($C3132,'MSCI Database'!$C:$R,8, FALSE)="","",VLOOKUP($C3132,'MSCI Database'!$C:$R,8, FALSE)),"")</f>
        <v>3.9</v>
      </c>
      <c r="V3132" s="229">
        <f>IFERROR(IF(VLOOKUP($C3132,'MSCI Database'!$C:$R,9, FALSE)="","",VLOOKUP($C3132,'MSCI Database'!$C:$R,9, FALSE)),"")</f>
        <v>3.9</v>
      </c>
      <c r="W3132" s="215">
        <f t="shared" ca="1" si="125"/>
        <v>0</v>
      </c>
      <c r="X3132" s="276">
        <f>IFERROR(IF(VLOOKUP($C3132,'MSCI Database'!$C:$R,10, FALSE)="","",VLOOKUP($C3132,'MSCI Database'!$C:$R,10, FALSE)),"")</f>
        <v>6246</v>
      </c>
      <c r="Y3132" s="229" t="str">
        <f>IFERROR(IF(VLOOKUP($C3132,'MSCI Database'!$C:$R,11, FALSE)="","",VLOOKUP($C3132,'MSCI Database'!$C:$R,11, FALSE)),"")</f>
        <v>2019</v>
      </c>
      <c r="Z3132" s="229" t="str">
        <f>IFERROR(IF(VLOOKUP($C3132,'MSCI Database'!$C:$R,12, FALSE)="","",VLOOKUP($C3132,'MSCI Database'!$C:$R,12, FALSE)),"")</f>
        <v>E.Segmt-Moderate</v>
      </c>
      <c r="AA3132" s="229" t="str">
        <f>IFERROR(IF(VLOOKUP($C3132,'MSCI Database'!$C:$R,13, FALSE)="","",VLOOKUP($C3132,'MSCI Database'!$C:$R,13, FALSE)),"")</f>
        <v>Corporate governance practices continue to weigh on the rating</v>
      </c>
    </row>
    <row r="3133" spans="1:27" s="130" customFormat="1" ht="15" hidden="1" customHeight="1" outlineLevel="1">
      <c r="A3133" s="130" t="s">
        <v>2196</v>
      </c>
      <c r="B3133" s="130" t="s">
        <v>2197</v>
      </c>
      <c r="C3133" s="130" t="s">
        <v>2198</v>
      </c>
      <c r="D3133" s="130" t="s">
        <v>12131</v>
      </c>
      <c r="E3133" s="130" t="s">
        <v>18682</v>
      </c>
      <c r="F3133" s="215">
        <v>1.4213893904205899E-2</v>
      </c>
      <c r="G3133" s="132" t="str">
        <f ca="1">IFERROR(_xll.BQL($A3133, "cur_mkt_cap(currency=EUR)")/1000000, " ")</f>
        <v xml:space="preserve"> </v>
      </c>
      <c r="M3133" s="308"/>
      <c r="N3133" s="215">
        <f t="shared" si="124"/>
        <v>1.5396606548983907E-4</v>
      </c>
      <c r="O3133" s="172" t="str">
        <f>IFERROR(IF(VLOOKUP($C3133,'MSCI Database'!$C:$R,2, FALSE)="","",VLOOKUP($C3133,'MSCI Database'!$C:$R,2, FALSE)),"")</f>
        <v>Hotels &amp; Travel</v>
      </c>
      <c r="P3133" s="229" t="str">
        <f>IFERROR(IF(VLOOKUP($C3133,'MSCI Database'!$C:$R,3, FALSE)="","",VLOOKUP($C3133,'MSCI Database'!$C:$R,3, FALSE)),"")</f>
        <v>A</v>
      </c>
      <c r="Q3133" s="229" t="str">
        <f>IFERROR(IF(VLOOKUP($C3133,'MSCI Database'!$C:$R,4, FALSE)="","",VLOOKUP($C3133,'MSCI Database'!$C:$R,4, FALSE)),"")</f>
        <v>-1</v>
      </c>
      <c r="R3133" s="229">
        <f>IFERROR(IF(VLOOKUP($C3133,'MSCI Database'!$C:$R,5, FALSE)="","",VLOOKUP($C3133,'MSCI Database'!$C:$R,5, FALSE)),"")</f>
        <v>7</v>
      </c>
      <c r="S3133" s="229">
        <f>IFERROR(IF(VLOOKUP($C3133,'MSCI Database'!$C:$R,6, FALSE)="","",VLOOKUP($C3133,'MSCI Database'!$C:$R,6, FALSE)),"")</f>
        <v>6.7</v>
      </c>
      <c r="T3133" s="229">
        <f>IFERROR(IF(VLOOKUP($C3133,'MSCI Database'!$C:$R,7, FALSE)="","",VLOOKUP($C3133,'MSCI Database'!$C:$R,7, FALSE)),"")</f>
        <v>3.6</v>
      </c>
      <c r="U3133" s="229">
        <f>IFERROR(IF(VLOOKUP($C3133,'MSCI Database'!$C:$R,8, FALSE)="","",VLOOKUP($C3133,'MSCI Database'!$C:$R,8, FALSE)),"")</f>
        <v>5.7</v>
      </c>
      <c r="V3133" s="229">
        <f>IFERROR(IF(VLOOKUP($C3133,'MSCI Database'!$C:$R,9, FALSE)="","",VLOOKUP($C3133,'MSCI Database'!$C:$R,9, FALSE)),"")</f>
        <v>5.2</v>
      </c>
      <c r="W3133" s="215">
        <f t="shared" ca="1" si="125"/>
        <v>0</v>
      </c>
      <c r="X3133" s="276">
        <f>IFERROR(IF(VLOOKUP($C3133,'MSCI Database'!$C:$R,10, FALSE)="","",VLOOKUP($C3133,'MSCI Database'!$C:$R,10, FALSE)),"")</f>
        <v>1946000</v>
      </c>
      <c r="Y3133" s="229" t="str">
        <f>IFERROR(IF(VLOOKUP($C3133,'MSCI Database'!$C:$R,11, FALSE)="","",VLOOKUP($C3133,'MSCI Database'!$C:$R,11, FALSE)),"")</f>
        <v>2019</v>
      </c>
      <c r="Z3133" s="229" t="str">
        <f>IFERROR(IF(VLOOKUP($C3133,'MSCI Database'!$C:$R,12, FALSE)="","",VLOOKUP($C3133,'MSCI Database'!$C:$R,12, FALSE)),"")</f>
        <v>Reported</v>
      </c>
      <c r="AA3133" s="229" t="str">
        <f>IFERROR(IF(VLOOKUP($C3133,'MSCI Database'!$C:$R,13, FALSE)="","",VLOOKUP($C3133,'MSCI Database'!$C:$R,13, FALSE)),"")</f>
        <v>Data protection measures challenged by controversies involving partners</v>
      </c>
    </row>
    <row r="3134" spans="1:27" s="130" customFormat="1" ht="15" hidden="1" customHeight="1" outlineLevel="1">
      <c r="A3134" s="130" t="s">
        <v>6887</v>
      </c>
      <c r="B3134" s="130" t="s">
        <v>6888</v>
      </c>
      <c r="C3134" s="130" t="s">
        <v>6889</v>
      </c>
      <c r="D3134" s="130" t="s">
        <v>12128</v>
      </c>
      <c r="E3134" s="130" t="s">
        <v>18689</v>
      </c>
      <c r="F3134" s="215">
        <v>1.22792103358348E-2</v>
      </c>
      <c r="G3134" s="132" t="str">
        <f ca="1">IFERROR(_xll.BQL($A3134, "cur_mkt_cap(currency=EUR)")/1000000, " ")</f>
        <v xml:space="preserve"> </v>
      </c>
      <c r="M3134" s="308"/>
      <c r="N3134" s="215">
        <f t="shared" si="124"/>
        <v>1.330094142725538E-4</v>
      </c>
      <c r="O3134" s="172" t="str">
        <f>IFERROR(IF(VLOOKUP($C3134,'MSCI Database'!$C:$R,2, FALSE)="","",VLOOKUP($C3134,'MSCI Database'!$C:$R,2, FALSE)),"")</f>
        <v>Software &amp; Services</v>
      </c>
      <c r="P3134" s="229" t="str">
        <f>IFERROR(IF(VLOOKUP($C3134,'MSCI Database'!$C:$R,3, FALSE)="","",VLOOKUP($C3134,'MSCI Database'!$C:$R,3, FALSE)),"")</f>
        <v>BB</v>
      </c>
      <c r="Q3134" s="229" t="str">
        <f>IFERROR(IF(VLOOKUP($C3134,'MSCI Database'!$C:$R,4, FALSE)="","",VLOOKUP($C3134,'MSCI Database'!$C:$R,4, FALSE)),"")</f>
        <v/>
      </c>
      <c r="R3134" s="229">
        <f>IFERROR(IF(VLOOKUP($C3134,'MSCI Database'!$C:$R,5, FALSE)="","",VLOOKUP($C3134,'MSCI Database'!$C:$R,5, FALSE)),"")</f>
        <v>3.2</v>
      </c>
      <c r="S3134" s="229">
        <f>IFERROR(IF(VLOOKUP($C3134,'MSCI Database'!$C:$R,6, FALSE)="","",VLOOKUP($C3134,'MSCI Database'!$C:$R,6, FALSE)),"")</f>
        <v>4.0999999999999996</v>
      </c>
      <c r="T3134" s="229">
        <f>IFERROR(IF(VLOOKUP($C3134,'MSCI Database'!$C:$R,7, FALSE)="","",VLOOKUP($C3134,'MSCI Database'!$C:$R,7, FALSE)),"")</f>
        <v>2.7</v>
      </c>
      <c r="U3134" s="229">
        <f>IFERROR(IF(VLOOKUP($C3134,'MSCI Database'!$C:$R,8, FALSE)="","",VLOOKUP($C3134,'MSCI Database'!$C:$R,8, FALSE)),"")</f>
        <v>4.4000000000000004</v>
      </c>
      <c r="V3134" s="229">
        <f>IFERROR(IF(VLOOKUP($C3134,'MSCI Database'!$C:$R,9, FALSE)="","",VLOOKUP($C3134,'MSCI Database'!$C:$R,9, FALSE)),"")</f>
        <v>3.6</v>
      </c>
      <c r="W3134" s="215">
        <f t="shared" ca="1" si="125"/>
        <v>0</v>
      </c>
      <c r="X3134" s="276">
        <f>IFERROR(IF(VLOOKUP($C3134,'MSCI Database'!$C:$R,10, FALSE)="","",VLOOKUP($C3134,'MSCI Database'!$C:$R,10, FALSE)),"")</f>
        <v>6922</v>
      </c>
      <c r="Y3134" s="229" t="str">
        <f>IFERROR(IF(VLOOKUP($C3134,'MSCI Database'!$C:$R,11, FALSE)="","",VLOOKUP($C3134,'MSCI Database'!$C:$R,11, FALSE)),"")</f>
        <v>2019</v>
      </c>
      <c r="Z3134" s="229" t="str">
        <f>IFERROR(IF(VLOOKUP($C3134,'MSCI Database'!$C:$R,12, FALSE)="","",VLOOKUP($C3134,'MSCI Database'!$C:$R,12, FALSE)),"")</f>
        <v>E.Segmt-Moderately High</v>
      </c>
      <c r="AA3134" s="229" t="str">
        <f>IFERROR(IF(VLOOKUP($C3134,'MSCI Database'!$C:$R,13, FALSE)="","",VLOOKUP($C3134,'MSCI Database'!$C:$R,13, FALSE)),"")</f>
        <v>Restructuring and spinoff could pose employee management-related challenges</v>
      </c>
    </row>
    <row r="3135" spans="1:27" s="130" customFormat="1" ht="15" hidden="1" customHeight="1" outlineLevel="1">
      <c r="A3135" s="130" t="s">
        <v>2200</v>
      </c>
      <c r="B3135" s="130" t="s">
        <v>2201</v>
      </c>
      <c r="C3135" s="130" t="s">
        <v>2202</v>
      </c>
      <c r="D3135" s="130" t="s">
        <v>12131</v>
      </c>
      <c r="E3135" s="130" t="s">
        <v>18673</v>
      </c>
      <c r="F3135" s="215">
        <v>1.412814395827666E-2</v>
      </c>
      <c r="G3135" s="132" t="str">
        <f ca="1">IFERROR(_xll.BQL($A3135, "cur_mkt_cap(currency=EUR)")/1000000, " ")</f>
        <v xml:space="preserve"> </v>
      </c>
      <c r="M3135" s="308"/>
      <c r="N3135" s="215">
        <f t="shared" ca="1" si="124"/>
        <v>1.5303721503691817E-4</v>
      </c>
      <c r="O3135" s="172" t="str">
        <f>IFERROR(IF(VLOOKUP($C3135,'MSCI Database'!$C:$R,2, FALSE)="","",VLOOKUP($C3135,'MSCI Database'!$C:$R,2, FALSE)),"")</f>
        <v>Construction &amp; Engineering</v>
      </c>
      <c r="P3135" s="229" t="str">
        <f>IFERROR(IF(VLOOKUP($C3135,'MSCI Database'!$C:$R,3, FALSE)="","",VLOOKUP($C3135,'MSCI Database'!$C:$R,3, FALSE)),"")</f>
        <v>AA</v>
      </c>
      <c r="Q3135" s="229" t="str">
        <f>IFERROR(IF(VLOOKUP($C3135,'MSCI Database'!$C:$R,4, FALSE)="","",VLOOKUP($C3135,'MSCI Database'!$C:$R,4, FALSE)),"")</f>
        <v>0</v>
      </c>
      <c r="R3135" s="229">
        <f>IFERROR(IF(VLOOKUP($C3135,'MSCI Database'!$C:$R,5, FALSE)="","",VLOOKUP($C3135,'MSCI Database'!$C:$R,5, FALSE)),"")</f>
        <v>8.3000000000000007</v>
      </c>
      <c r="S3135" s="229">
        <f>IFERROR(IF(VLOOKUP($C3135,'MSCI Database'!$C:$R,6, FALSE)="","",VLOOKUP($C3135,'MSCI Database'!$C:$R,6, FALSE)),"")</f>
        <v>5.4</v>
      </c>
      <c r="T3135" s="229">
        <f>IFERROR(IF(VLOOKUP($C3135,'MSCI Database'!$C:$R,7, FALSE)="","",VLOOKUP($C3135,'MSCI Database'!$C:$R,7, FALSE)),"")</f>
        <v>6.4</v>
      </c>
      <c r="U3135" s="229">
        <f>IFERROR(IF(VLOOKUP($C3135,'MSCI Database'!$C:$R,8, FALSE)="","",VLOOKUP($C3135,'MSCI Database'!$C:$R,8, FALSE)),"")</f>
        <v>5.6</v>
      </c>
      <c r="V3135" s="229">
        <f>IFERROR(IF(VLOOKUP($C3135,'MSCI Database'!$C:$R,9, FALSE)="","",VLOOKUP($C3135,'MSCI Database'!$C:$R,9, FALSE)),"")</f>
        <v>5.8</v>
      </c>
      <c r="W3135" s="215">
        <f t="shared" ca="1" si="125"/>
        <v>0</v>
      </c>
      <c r="X3135" s="276">
        <f>IFERROR(IF(VLOOKUP($C3135,'MSCI Database'!$C:$R,10, FALSE)="","",VLOOKUP($C3135,'MSCI Database'!$C:$R,10, FALSE)),"")</f>
        <v>2461000</v>
      </c>
      <c r="Y3135" s="229" t="str">
        <f>IFERROR(IF(VLOOKUP($C3135,'MSCI Database'!$C:$R,11, FALSE)="","",VLOOKUP($C3135,'MSCI Database'!$C:$R,11, FALSE)),"")</f>
        <v>2019</v>
      </c>
      <c r="Z3135" s="229" t="str">
        <f>IFERROR(IF(VLOOKUP($C3135,'MSCI Database'!$C:$R,12, FALSE)="","",VLOOKUP($C3135,'MSCI Database'!$C:$R,12, FALSE)),"")</f>
        <v>Reported</v>
      </c>
      <c r="AA3135" s="229" t="str">
        <f>IFERROR(IF(VLOOKUP($C3135,'MSCI Database'!$C:$R,13, FALSE)="","",VLOOKUP($C3135,'MSCI Database'!$C:$R,13, FALSE)),"")</f>
        <v>Leads peers in business ethics management</v>
      </c>
    </row>
    <row r="3136" spans="1:27" s="130" customFormat="1" ht="15" hidden="1" customHeight="1" outlineLevel="1">
      <c r="A3136" s="130" t="s">
        <v>5862</v>
      </c>
      <c r="B3136" s="130" t="s">
        <v>5863</v>
      </c>
      <c r="C3136" s="130" t="s">
        <v>5864</v>
      </c>
      <c r="D3136" s="130" t="s">
        <v>18680</v>
      </c>
      <c r="E3136" s="130" t="s">
        <v>18674</v>
      </c>
      <c r="F3136" s="215">
        <v>9.0928908813067161E-3</v>
      </c>
      <c r="G3136" s="132" t="str">
        <f ca="1">IFERROR(_xll.BQL($A3136, "cur_mkt_cap(currency=EUR)")/1000000, " ")</f>
        <v xml:space="preserve"> </v>
      </c>
      <c r="M3136" s="308"/>
      <c r="N3136" s="215">
        <f t="shared" si="124"/>
        <v>9.8494940398349994E-5</v>
      </c>
      <c r="O3136" s="172" t="str">
        <f>IFERROR(IF(VLOOKUP($C3136,'MSCI Database'!$C:$R,2, FALSE)="","",VLOOKUP($C3136,'MSCI Database'!$C:$R,2, FALSE)),"")</f>
        <v>Food Products</v>
      </c>
      <c r="P3136" s="229" t="str">
        <f>IFERROR(IF(VLOOKUP($C3136,'MSCI Database'!$C:$R,3, FALSE)="","",VLOOKUP($C3136,'MSCI Database'!$C:$R,3, FALSE)),"")</f>
        <v>BBB</v>
      </c>
      <c r="Q3136" s="229" t="str">
        <f>IFERROR(IF(VLOOKUP($C3136,'MSCI Database'!$C:$R,4, FALSE)="","",VLOOKUP($C3136,'MSCI Database'!$C:$R,4, FALSE)),"")</f>
        <v>0</v>
      </c>
      <c r="R3136" s="229">
        <f>IFERROR(IF(VLOOKUP($C3136,'MSCI Database'!$C:$R,5, FALSE)="","",VLOOKUP($C3136,'MSCI Database'!$C:$R,5, FALSE)),"")</f>
        <v>4.3</v>
      </c>
      <c r="S3136" s="229">
        <f>IFERROR(IF(VLOOKUP($C3136,'MSCI Database'!$C:$R,6, FALSE)="","",VLOOKUP($C3136,'MSCI Database'!$C:$R,6, FALSE)),"")</f>
        <v>3.7</v>
      </c>
      <c r="T3136" s="229">
        <f>IFERROR(IF(VLOOKUP($C3136,'MSCI Database'!$C:$R,7, FALSE)="","",VLOOKUP($C3136,'MSCI Database'!$C:$R,7, FALSE)),"")</f>
        <v>4</v>
      </c>
      <c r="U3136" s="229">
        <f>IFERROR(IF(VLOOKUP($C3136,'MSCI Database'!$C:$R,8, FALSE)="","",VLOOKUP($C3136,'MSCI Database'!$C:$R,8, FALSE)),"")</f>
        <v>5.6</v>
      </c>
      <c r="V3136" s="229">
        <f>IFERROR(IF(VLOOKUP($C3136,'MSCI Database'!$C:$R,9, FALSE)="","",VLOOKUP($C3136,'MSCI Database'!$C:$R,9, FALSE)),"")</f>
        <v>4.4000000000000004</v>
      </c>
      <c r="W3136" s="215">
        <f t="shared" ca="1" si="125"/>
        <v>0</v>
      </c>
      <c r="X3136" s="276">
        <f>IFERROR(IF(VLOOKUP($C3136,'MSCI Database'!$C:$R,10, FALSE)="","",VLOOKUP($C3136,'MSCI Database'!$C:$R,10, FALSE)),"")</f>
        <v>5636765</v>
      </c>
      <c r="Y3136" s="229" t="str">
        <f>IFERROR(IF(VLOOKUP($C3136,'MSCI Database'!$C:$R,11, FALSE)="","",VLOOKUP($C3136,'MSCI Database'!$C:$R,11, FALSE)),"")</f>
        <v>2019</v>
      </c>
      <c r="Z3136" s="229" t="str">
        <f>IFERROR(IF(VLOOKUP($C3136,'MSCI Database'!$C:$R,12, FALSE)="","",VLOOKUP($C3136,'MSCI Database'!$C:$R,12, FALSE)),"")</f>
        <v>Reported</v>
      </c>
      <c r="AA3136" s="229" t="str">
        <f>IFERROR(IF(VLOOKUP($C3136,'MSCI Database'!$C:$R,13, FALSE)="","",VLOOKUP($C3136,'MSCI Database'!$C:$R,13, FALSE)),"")</f>
        <v>Exit from High Carbon Stock Approach Steering Committee criticized by environmental groups</v>
      </c>
    </row>
    <row r="3137" spans="1:27" s="130" customFormat="1" ht="15" hidden="1" customHeight="1" outlineLevel="1">
      <c r="A3137" s="130" t="s">
        <v>2139</v>
      </c>
      <c r="B3137" s="130" t="s">
        <v>2140</v>
      </c>
      <c r="C3137" s="130" t="s">
        <v>2141</v>
      </c>
      <c r="D3137" s="130" t="s">
        <v>18685</v>
      </c>
      <c r="E3137" s="130" t="s">
        <v>12133</v>
      </c>
      <c r="F3137" s="215">
        <v>1.4267101881322681E-2</v>
      </c>
      <c r="G3137" s="132" t="str">
        <f ca="1">IFERROR(_xll.BQL($A3137, "cur_mkt_cap(currency=EUR)")/1000000, " ")</f>
        <v xml:space="preserve"> </v>
      </c>
      <c r="M3137" s="308"/>
      <c r="N3137" s="215">
        <f t="shared" si="124"/>
        <v>1.5454241866544004E-4</v>
      </c>
      <c r="O3137" s="172" t="str">
        <f>IFERROR(IF(VLOOKUP($C3137,'MSCI Database'!$C:$R,2, FALSE)="","",VLOOKUP($C3137,'MSCI Database'!$C:$R,2, FALSE)),"")</f>
        <v>Pharmaceuticals</v>
      </c>
      <c r="P3137" s="229" t="str">
        <f>IFERROR(IF(VLOOKUP($C3137,'MSCI Database'!$C:$R,3, FALSE)="","",VLOOKUP($C3137,'MSCI Database'!$C:$R,3, FALSE)),"")</f>
        <v>AA</v>
      </c>
      <c r="Q3137" s="229" t="str">
        <f>IFERROR(IF(VLOOKUP($C3137,'MSCI Database'!$C:$R,4, FALSE)="","",VLOOKUP($C3137,'MSCI Database'!$C:$R,4, FALSE)),"")</f>
        <v>0</v>
      </c>
      <c r="R3137" s="229">
        <f>IFERROR(IF(VLOOKUP($C3137,'MSCI Database'!$C:$R,5, FALSE)="","",VLOOKUP($C3137,'MSCI Database'!$C:$R,5, FALSE)),"")</f>
        <v>8.1999999999999993</v>
      </c>
      <c r="S3137" s="229">
        <f>IFERROR(IF(VLOOKUP($C3137,'MSCI Database'!$C:$R,6, FALSE)="","",VLOOKUP($C3137,'MSCI Database'!$C:$R,6, FALSE)),"")</f>
        <v>3.5</v>
      </c>
      <c r="T3137" s="229">
        <f>IFERROR(IF(VLOOKUP($C3137,'MSCI Database'!$C:$R,7, FALSE)="","",VLOOKUP($C3137,'MSCI Database'!$C:$R,7, FALSE)),"")</f>
        <v>5.0999999999999996</v>
      </c>
      <c r="U3137" s="229">
        <f>IFERROR(IF(VLOOKUP($C3137,'MSCI Database'!$C:$R,8, FALSE)="","",VLOOKUP($C3137,'MSCI Database'!$C:$R,8, FALSE)),"")</f>
        <v>7.3</v>
      </c>
      <c r="V3137" s="229">
        <f>IFERROR(IF(VLOOKUP($C3137,'MSCI Database'!$C:$R,9, FALSE)="","",VLOOKUP($C3137,'MSCI Database'!$C:$R,9, FALSE)),"")</f>
        <v>5.7</v>
      </c>
      <c r="W3137" s="215">
        <f t="shared" ca="1" si="125"/>
        <v>0</v>
      </c>
      <c r="X3137" s="276">
        <f>IFERROR(IF(VLOOKUP($C3137,'MSCI Database'!$C:$R,10, FALSE)="","",VLOOKUP($C3137,'MSCI Database'!$C:$R,10, FALSE)),"")</f>
        <v>20123</v>
      </c>
      <c r="Y3137" s="229" t="str">
        <f>IFERROR(IF(VLOOKUP($C3137,'MSCI Database'!$C:$R,11, FALSE)="","",VLOOKUP($C3137,'MSCI Database'!$C:$R,11, FALSE)),"")</f>
        <v>2019</v>
      </c>
      <c r="Z3137" s="229" t="str">
        <f>IFERROR(IF(VLOOKUP($C3137,'MSCI Database'!$C:$R,12, FALSE)="","",VLOOKUP($C3137,'MSCI Database'!$C:$R,12, FALSE)),"")</f>
        <v>Reported</v>
      </c>
      <c r="AA3137" s="229" t="str">
        <f>IFERROR(IF(VLOOKUP($C3137,'MSCI Database'!$C:$R,13, FALSE)="","",VLOOKUP($C3137,'MSCI Database'!$C:$R,13, FALSE)),"")</f>
        <v>Leads peers in talent management and anti-corruption programs</v>
      </c>
    </row>
    <row r="3138" spans="1:27" s="130" customFormat="1" ht="15" hidden="1" customHeight="1" outlineLevel="1">
      <c r="A3138" s="130" t="s">
        <v>2088</v>
      </c>
      <c r="B3138" s="130" t="s">
        <v>2089</v>
      </c>
      <c r="C3138" s="130" t="s">
        <v>2090</v>
      </c>
      <c r="D3138" s="130" t="s">
        <v>12130</v>
      </c>
      <c r="E3138" s="130" t="s">
        <v>12133</v>
      </c>
      <c r="F3138" s="215">
        <v>1.4736264180236471E-2</v>
      </c>
      <c r="G3138" s="132" t="str">
        <f ca="1">IFERROR(_xll.BQL($A3138, "cur_mkt_cap(currency=EUR)")/1000000, " ")</f>
        <v xml:space="preserve"> </v>
      </c>
      <c r="M3138" s="308"/>
      <c r="N3138" s="215">
        <f t="shared" si="124"/>
        <v>1.5962442319753729E-4</v>
      </c>
      <c r="O3138" s="172" t="str">
        <f>IFERROR(IF(VLOOKUP($C3138,'MSCI Database'!$C:$R,2, FALSE)="","",VLOOKUP($C3138,'MSCI Database'!$C:$R,2, FALSE)),"")</f>
        <v>Biotechnology</v>
      </c>
      <c r="P3138" s="229" t="str">
        <f>IFERROR(IF(VLOOKUP($C3138,'MSCI Database'!$C:$R,3, FALSE)="","",VLOOKUP($C3138,'MSCI Database'!$C:$R,3, FALSE)),"")</f>
        <v>BBB</v>
      </c>
      <c r="Q3138" s="229" t="str">
        <f>IFERROR(IF(VLOOKUP($C3138,'MSCI Database'!$C:$R,4, FALSE)="","",VLOOKUP($C3138,'MSCI Database'!$C:$R,4, FALSE)),"")</f>
        <v>0</v>
      </c>
      <c r="R3138" s="229">
        <f>IFERROR(IF(VLOOKUP($C3138,'MSCI Database'!$C:$R,5, FALSE)="","",VLOOKUP($C3138,'MSCI Database'!$C:$R,5, FALSE)),"")</f>
        <v>4.8</v>
      </c>
      <c r="S3138" s="229">
        <f>IFERROR(IF(VLOOKUP($C3138,'MSCI Database'!$C:$R,6, FALSE)="","",VLOOKUP($C3138,'MSCI Database'!$C:$R,6, FALSE)),"")</f>
        <v>8.6999999999999993</v>
      </c>
      <c r="T3138" s="229">
        <f>IFERROR(IF(VLOOKUP($C3138,'MSCI Database'!$C:$R,7, FALSE)="","",VLOOKUP($C3138,'MSCI Database'!$C:$R,7, FALSE)),"")</f>
        <v>3.9</v>
      </c>
      <c r="U3138" s="229">
        <f>IFERROR(IF(VLOOKUP($C3138,'MSCI Database'!$C:$R,8, FALSE)="","",VLOOKUP($C3138,'MSCI Database'!$C:$R,8, FALSE)),"")</f>
        <v>4.5</v>
      </c>
      <c r="V3138" s="229">
        <f>IFERROR(IF(VLOOKUP($C3138,'MSCI Database'!$C:$R,9, FALSE)="","",VLOOKUP($C3138,'MSCI Database'!$C:$R,9, FALSE)),"")</f>
        <v>4.5999999999999996</v>
      </c>
      <c r="W3138" s="215">
        <f t="shared" ca="1" si="125"/>
        <v>0</v>
      </c>
      <c r="X3138" s="276">
        <f>IFERROR(IF(VLOOKUP($C3138,'MSCI Database'!$C:$R,10, FALSE)="","",VLOOKUP($C3138,'MSCI Database'!$C:$R,10, FALSE)),"")</f>
        <v>239031</v>
      </c>
      <c r="Y3138" s="229" t="str">
        <f>IFERROR(IF(VLOOKUP($C3138,'MSCI Database'!$C:$R,11, FALSE)="","",VLOOKUP($C3138,'MSCI Database'!$C:$R,11, FALSE)),"")</f>
        <v>2020</v>
      </c>
      <c r="Z3138" s="229" t="str">
        <f>IFERROR(IF(VLOOKUP($C3138,'MSCI Database'!$C:$R,12, FALSE)="","",VLOOKUP($C3138,'MSCI Database'!$C:$R,12, FALSE)),"")</f>
        <v>Reported</v>
      </c>
      <c r="AA3138" s="229" t="str">
        <f>IFERROR(IF(VLOOKUP($C3138,'MSCI Database'!$C:$R,13, FALSE)="","",VLOOKUP($C3138,'MSCI Database'!$C:$R,13, FALSE)),"")</f>
        <v>Increasing trend in employee turnover; improved anti-corruption measures</v>
      </c>
    </row>
    <row r="3139" spans="1:27" s="130" customFormat="1" ht="15" hidden="1" customHeight="1" outlineLevel="1">
      <c r="A3139" s="130" t="s">
        <v>6588</v>
      </c>
      <c r="B3139" s="130" t="s">
        <v>6589</v>
      </c>
      <c r="C3139" s="130" t="s">
        <v>6590</v>
      </c>
      <c r="D3139" s="130" t="s">
        <v>12128</v>
      </c>
      <c r="E3139" s="130" t="s">
        <v>18707</v>
      </c>
      <c r="F3139" s="215">
        <v>1.1947716765453659E-2</v>
      </c>
      <c r="G3139" s="132" t="str">
        <f ca="1">IFERROR(_xll.BQL($A3139, "cur_mkt_cap(currency=EUR)")/1000000, " ")</f>
        <v xml:space="preserve"> </v>
      </c>
      <c r="M3139" s="308"/>
      <c r="N3139" s="215">
        <f t="shared" si="124"/>
        <v>1.2941864870818858E-4</v>
      </c>
      <c r="O3139" s="172" t="str">
        <f>IFERROR(IF(VLOOKUP($C3139,'MSCI Database'!$C:$R,2, FALSE)="","",VLOOKUP($C3139,'MSCI Database'!$C:$R,2, FALSE)),"")</f>
        <v>Oil &amp; Gas Exploration &amp; Production</v>
      </c>
      <c r="P3139" s="229" t="str">
        <f>IFERROR(IF(VLOOKUP($C3139,'MSCI Database'!$C:$R,3, FALSE)="","",VLOOKUP($C3139,'MSCI Database'!$C:$R,3, FALSE)),"")</f>
        <v>B</v>
      </c>
      <c r="Q3139" s="229" t="str">
        <f>IFERROR(IF(VLOOKUP($C3139,'MSCI Database'!$C:$R,4, FALSE)="","",VLOOKUP($C3139,'MSCI Database'!$C:$R,4, FALSE)),"")</f>
        <v>0</v>
      </c>
      <c r="R3139" s="229">
        <f>IFERROR(IF(VLOOKUP($C3139,'MSCI Database'!$C:$R,5, FALSE)="","",VLOOKUP($C3139,'MSCI Database'!$C:$R,5, FALSE)),"")</f>
        <v>2.8</v>
      </c>
      <c r="S3139" s="229">
        <f>IFERROR(IF(VLOOKUP($C3139,'MSCI Database'!$C:$R,6, FALSE)="","",VLOOKUP($C3139,'MSCI Database'!$C:$R,6, FALSE)),"")</f>
        <v>1.8</v>
      </c>
      <c r="T3139" s="229">
        <f>IFERROR(IF(VLOOKUP($C3139,'MSCI Database'!$C:$R,7, FALSE)="","",VLOOKUP($C3139,'MSCI Database'!$C:$R,7, FALSE)),"")</f>
        <v>2.8</v>
      </c>
      <c r="U3139" s="229">
        <f>IFERROR(IF(VLOOKUP($C3139,'MSCI Database'!$C:$R,8, FALSE)="","",VLOOKUP($C3139,'MSCI Database'!$C:$R,8, FALSE)),"")</f>
        <v>4.9000000000000004</v>
      </c>
      <c r="V3139" s="229">
        <f>IFERROR(IF(VLOOKUP($C3139,'MSCI Database'!$C:$R,9, FALSE)="","",VLOOKUP($C3139,'MSCI Database'!$C:$R,9, FALSE)),"")</f>
        <v>3</v>
      </c>
      <c r="W3139" s="215">
        <f t="shared" ca="1" si="125"/>
        <v>0</v>
      </c>
      <c r="X3139" s="276">
        <f>IFERROR(IF(VLOOKUP($C3139,'MSCI Database'!$C:$R,10, FALSE)="","",VLOOKUP($C3139,'MSCI Database'!$C:$R,10, FALSE)),"")</f>
        <v>666686</v>
      </c>
      <c r="Y3139" s="229" t="str">
        <f>IFERROR(IF(VLOOKUP($C3139,'MSCI Database'!$C:$R,11, FALSE)="","",VLOOKUP($C3139,'MSCI Database'!$C:$R,11, FALSE)),"")</f>
        <v>2019</v>
      </c>
      <c r="Z3139" s="229" t="str">
        <f>IFERROR(IF(VLOOKUP($C3139,'MSCI Database'!$C:$R,12, FALSE)="","",VLOOKUP($C3139,'MSCI Database'!$C:$R,12, FALSE)),"")</f>
        <v>E.Segmt-Low</v>
      </c>
      <c r="AA3139" s="229" t="str">
        <f>IFERROR(IF(VLOOKUP($C3139,'MSCI Database'!$C:$R,13, FALSE)="","",VLOOKUP($C3139,'MSCI Database'!$C:$R,13, FALSE)),"")</f>
        <v>Shale assets may face financial challenges amid oil price crisis, fracking concerns persist</v>
      </c>
    </row>
    <row r="3140" spans="1:27" s="130" customFormat="1" ht="15" hidden="1" customHeight="1" outlineLevel="1">
      <c r="A3140" s="130" t="s">
        <v>2127</v>
      </c>
      <c r="B3140" s="130" t="s">
        <v>2128</v>
      </c>
      <c r="C3140" s="130" t="s">
        <v>2129</v>
      </c>
      <c r="D3140" s="130" t="s">
        <v>18685</v>
      </c>
      <c r="E3140" s="130" t="s">
        <v>18690</v>
      </c>
      <c r="F3140" s="215">
        <v>1.398322930987277E-2</v>
      </c>
      <c r="G3140" s="132" t="str">
        <f ca="1">IFERROR(_xll.BQL($A3140, "cur_mkt_cap(currency=EUR)")/1000000, " ")</f>
        <v xml:space="preserve"> </v>
      </c>
      <c r="M3140" s="308"/>
      <c r="N3140" s="215">
        <f t="shared" ca="1" si="124"/>
        <v>1.5146748767037377E-4</v>
      </c>
      <c r="O3140" s="172" t="str">
        <f>IFERROR(IF(VLOOKUP($C3140,'MSCI Database'!$C:$R,2, FALSE)="","",VLOOKUP($C3140,'MSCI Database'!$C:$R,2, FALSE)),"")</f>
        <v>Telecommunication Services</v>
      </c>
      <c r="P3140" s="229" t="str">
        <f>IFERROR(IF(VLOOKUP($C3140,'MSCI Database'!$C:$R,3, FALSE)="","",VLOOKUP($C3140,'MSCI Database'!$C:$R,3, FALSE)),"")</f>
        <v>AA</v>
      </c>
      <c r="Q3140" s="229" t="str">
        <f>IFERROR(IF(VLOOKUP($C3140,'MSCI Database'!$C:$R,4, FALSE)="","",VLOOKUP($C3140,'MSCI Database'!$C:$R,4, FALSE)),"")</f>
        <v>0</v>
      </c>
      <c r="R3140" s="229">
        <f>IFERROR(IF(VLOOKUP($C3140,'MSCI Database'!$C:$R,5, FALSE)="","",VLOOKUP($C3140,'MSCI Database'!$C:$R,5, FALSE)),"")</f>
        <v>8.5</v>
      </c>
      <c r="S3140" s="229">
        <f>IFERROR(IF(VLOOKUP($C3140,'MSCI Database'!$C:$R,6, FALSE)="","",VLOOKUP($C3140,'MSCI Database'!$C:$R,6, FALSE)),"")</f>
        <v>10</v>
      </c>
      <c r="T3140" s="229">
        <f>IFERROR(IF(VLOOKUP($C3140,'MSCI Database'!$C:$R,7, FALSE)="","",VLOOKUP($C3140,'MSCI Database'!$C:$R,7, FALSE)),"")</f>
        <v>5.6</v>
      </c>
      <c r="U3140" s="229">
        <f>IFERROR(IF(VLOOKUP($C3140,'MSCI Database'!$C:$R,8, FALSE)="","",VLOOKUP($C3140,'MSCI Database'!$C:$R,8, FALSE)),"")</f>
        <v>7.8</v>
      </c>
      <c r="V3140" s="229">
        <f>IFERROR(IF(VLOOKUP($C3140,'MSCI Database'!$C:$R,9, FALSE)="","",VLOOKUP($C3140,'MSCI Database'!$C:$R,9, FALSE)),"")</f>
        <v>6.7</v>
      </c>
      <c r="W3140" s="215">
        <f t="shared" ca="1" si="125"/>
        <v>0</v>
      </c>
      <c r="X3140" s="276">
        <f>IFERROR(IF(VLOOKUP($C3140,'MSCI Database'!$C:$R,10, FALSE)="","",VLOOKUP($C3140,'MSCI Database'!$C:$R,10, FALSE)),"")</f>
        <v>72351</v>
      </c>
      <c r="Y3140" s="229" t="str">
        <f>IFERROR(IF(VLOOKUP($C3140,'MSCI Database'!$C:$R,11, FALSE)="","",VLOOKUP($C3140,'MSCI Database'!$C:$R,11, FALSE)),"")</f>
        <v>2019</v>
      </c>
      <c r="Z3140" s="229" t="str">
        <f>IFERROR(IF(VLOOKUP($C3140,'MSCI Database'!$C:$R,12, FALSE)="","",VLOOKUP($C3140,'MSCI Database'!$C:$R,12, FALSE)),"")</f>
        <v>Reported</v>
      </c>
      <c r="AA3140" s="229" t="str">
        <f>IFERROR(IF(VLOOKUP($C3140,'MSCI Database'!$C:$R,13, FALSE)="","",VLOOKUP($C3140,'MSCI Database'!$C:$R,13, FALSE)),"")</f>
        <v>Continues to gain from 5G services offered, outperforms peers with robust governance practices</v>
      </c>
    </row>
    <row r="3141" spans="1:27" s="130" customFormat="1" ht="15" hidden="1" customHeight="1" outlineLevel="1">
      <c r="A3141" s="130" t="s">
        <v>2674</v>
      </c>
      <c r="B3141" s="130" t="s">
        <v>2675</v>
      </c>
      <c r="C3141" s="130" t="s">
        <v>2676</v>
      </c>
      <c r="D3141" s="130" t="s">
        <v>18686</v>
      </c>
      <c r="E3141" s="130" t="s">
        <v>18690</v>
      </c>
      <c r="F3141" s="215">
        <v>1.6043575367797019E-2</v>
      </c>
      <c r="G3141" s="132" t="str">
        <f ca="1">IFERROR(_xll.BQL($A3141, "cur_mkt_cap(currency=EUR)")/1000000, " ")</f>
        <v xml:space="preserve"> </v>
      </c>
      <c r="M3141" s="308"/>
      <c r="N3141" s="215">
        <f t="shared" si="124"/>
        <v>1.7378532528925669E-4</v>
      </c>
      <c r="O3141" s="172" t="str">
        <f>IFERROR(IF(VLOOKUP($C3141,'MSCI Database'!$C:$R,2, FALSE)="","",VLOOKUP($C3141,'MSCI Database'!$C:$R,2, FALSE)),"")</f>
        <v>Media &amp; Entertainment</v>
      </c>
      <c r="P3141" s="229" t="str">
        <f>IFERROR(IF(VLOOKUP($C3141,'MSCI Database'!$C:$R,3, FALSE)="","",VLOOKUP($C3141,'MSCI Database'!$C:$R,3, FALSE)),"")</f>
        <v>AA</v>
      </c>
      <c r="Q3141" s="229" t="str">
        <f>IFERROR(IF(VLOOKUP($C3141,'MSCI Database'!$C:$R,4, FALSE)="","",VLOOKUP($C3141,'MSCI Database'!$C:$R,4, FALSE)),"")</f>
        <v>0</v>
      </c>
      <c r="R3141" s="229">
        <f>IFERROR(IF(VLOOKUP($C3141,'MSCI Database'!$C:$R,5, FALSE)="","",VLOOKUP($C3141,'MSCI Database'!$C:$R,5, FALSE)),"")</f>
        <v>7.9</v>
      </c>
      <c r="S3141" s="229">
        <f>IFERROR(IF(VLOOKUP($C3141,'MSCI Database'!$C:$R,6, FALSE)="","",VLOOKUP($C3141,'MSCI Database'!$C:$R,6, FALSE)),"")</f>
        <v>10</v>
      </c>
      <c r="T3141" s="229">
        <f>IFERROR(IF(VLOOKUP($C3141,'MSCI Database'!$C:$R,7, FALSE)="","",VLOOKUP($C3141,'MSCI Database'!$C:$R,7, FALSE)),"")</f>
        <v>5.6</v>
      </c>
      <c r="U3141" s="229">
        <f>IFERROR(IF(VLOOKUP($C3141,'MSCI Database'!$C:$R,8, FALSE)="","",VLOOKUP($C3141,'MSCI Database'!$C:$R,8, FALSE)),"")</f>
        <v>6.6</v>
      </c>
      <c r="V3141" s="229">
        <f>IFERROR(IF(VLOOKUP($C3141,'MSCI Database'!$C:$R,9, FALSE)="","",VLOOKUP($C3141,'MSCI Database'!$C:$R,9, FALSE)),"")</f>
        <v>6.3</v>
      </c>
      <c r="W3141" s="215">
        <f t="shared" ca="1" si="125"/>
        <v>0</v>
      </c>
      <c r="X3141" s="276">
        <f>IFERROR(IF(VLOOKUP($C3141,'MSCI Database'!$C:$R,10, FALSE)="","",VLOOKUP($C3141,'MSCI Database'!$C:$R,10, FALSE)),"")</f>
        <v>10687</v>
      </c>
      <c r="Y3141" s="229" t="str">
        <f>IFERROR(IF(VLOOKUP($C3141,'MSCI Database'!$C:$R,11, FALSE)="","",VLOOKUP($C3141,'MSCI Database'!$C:$R,11, FALSE)),"")</f>
        <v>2019</v>
      </c>
      <c r="Z3141" s="229" t="str">
        <f>IFERROR(IF(VLOOKUP($C3141,'MSCI Database'!$C:$R,12, FALSE)="","",VLOOKUP($C3141,'MSCI Database'!$C:$R,12, FALSE)),"")</f>
        <v>Reported</v>
      </c>
      <c r="AA3141" s="229" t="str">
        <f>IFERROR(IF(VLOOKUP($C3141,'MSCI Database'!$C:$R,13, FALSE)="","",VLOOKUP($C3141,'MSCI Database'!$C:$R,13, FALSE)),"")</f>
        <v>Strong perceived programs across ESG parameters</v>
      </c>
    </row>
    <row r="3142" spans="1:27" s="130" customFormat="1" ht="15" hidden="1" customHeight="1" outlineLevel="1">
      <c r="A3142" s="130" t="s">
        <v>1937</v>
      </c>
      <c r="B3142" s="130" t="s">
        <v>1938</v>
      </c>
      <c r="C3142" s="130" t="s">
        <v>1939</v>
      </c>
      <c r="D3142" s="130" t="s">
        <v>12129</v>
      </c>
      <c r="E3142" s="130" t="s">
        <v>18688</v>
      </c>
      <c r="F3142" s="215">
        <v>1.361243803527213E-2</v>
      </c>
      <c r="G3142" s="132" t="str">
        <f ca="1">IFERROR(_xll.BQL($A3142, "cur_mkt_cap(currency=EUR)")/1000000, " ")</f>
        <v xml:space="preserve"> </v>
      </c>
      <c r="M3142" s="308"/>
      <c r="N3142" s="215">
        <f t="shared" si="124"/>
        <v>1.474510461482283E-4</v>
      </c>
      <c r="O3142" s="172" t="str">
        <f>IFERROR(IF(VLOOKUP($C3142,'MSCI Database'!$C:$R,2, FALSE)="","",VLOOKUP($C3142,'MSCI Database'!$C:$R,2, FALSE)),"")</f>
        <v>Banks</v>
      </c>
      <c r="P3142" s="229" t="str">
        <f>IFERROR(IF(VLOOKUP($C3142,'MSCI Database'!$C:$R,3, FALSE)="","",VLOOKUP($C3142,'MSCI Database'!$C:$R,3, FALSE)),"")</f>
        <v>AA</v>
      </c>
      <c r="Q3142" s="229" t="str">
        <f>IFERROR(IF(VLOOKUP($C3142,'MSCI Database'!$C:$R,4, FALSE)="","",VLOOKUP($C3142,'MSCI Database'!$C:$R,4, FALSE)),"")</f>
        <v>1</v>
      </c>
      <c r="R3142" s="229">
        <f>IFERROR(IF(VLOOKUP($C3142,'MSCI Database'!$C:$R,5, FALSE)="","",VLOOKUP($C3142,'MSCI Database'!$C:$R,5, FALSE)),"")</f>
        <v>8.4</v>
      </c>
      <c r="S3142" s="229">
        <f>IFERROR(IF(VLOOKUP($C3142,'MSCI Database'!$C:$R,6, FALSE)="","",VLOOKUP($C3142,'MSCI Database'!$C:$R,6, FALSE)),"")</f>
        <v>8.3000000000000007</v>
      </c>
      <c r="T3142" s="229">
        <f>IFERROR(IF(VLOOKUP($C3142,'MSCI Database'!$C:$R,7, FALSE)="","",VLOOKUP($C3142,'MSCI Database'!$C:$R,7, FALSE)),"")</f>
        <v>4.5</v>
      </c>
      <c r="U3142" s="229">
        <f>IFERROR(IF(VLOOKUP($C3142,'MSCI Database'!$C:$R,8, FALSE)="","",VLOOKUP($C3142,'MSCI Database'!$C:$R,8, FALSE)),"")</f>
        <v>5.3</v>
      </c>
      <c r="V3142" s="229">
        <f>IFERROR(IF(VLOOKUP($C3142,'MSCI Database'!$C:$R,9, FALSE)="","",VLOOKUP($C3142,'MSCI Database'!$C:$R,9, FALSE)),"")</f>
        <v>5.2</v>
      </c>
      <c r="W3142" s="215">
        <f t="shared" ca="1" si="125"/>
        <v>0</v>
      </c>
      <c r="X3142" s="276">
        <f>IFERROR(IF(VLOOKUP($C3142,'MSCI Database'!$C:$R,10, FALSE)="","",VLOOKUP($C3142,'MSCI Database'!$C:$R,10, FALSE)),"")</f>
        <v>52094</v>
      </c>
      <c r="Y3142" s="229" t="str">
        <f>IFERROR(IF(VLOOKUP($C3142,'MSCI Database'!$C:$R,11, FALSE)="","",VLOOKUP($C3142,'MSCI Database'!$C:$R,11, FALSE)),"")</f>
        <v>2019</v>
      </c>
      <c r="Z3142" s="229" t="str">
        <f>IFERROR(IF(VLOOKUP($C3142,'MSCI Database'!$C:$R,12, FALSE)="","",VLOOKUP($C3142,'MSCI Database'!$C:$R,12, FALSE)),"")</f>
        <v>Reported</v>
      </c>
      <c r="AA3142" s="229" t="str">
        <f>IFERROR(IF(VLOOKUP($C3142,'MSCI Database'!$C:$R,13, FALSE)="","",VLOOKUP($C3142,'MSCI Database'!$C:$R,13, FALSE)),"")</f>
        <v>Strengthened data privacy and green financing measures drive upgrade</v>
      </c>
    </row>
    <row r="3143" spans="1:27" s="130" customFormat="1" ht="15" hidden="1" customHeight="1" outlineLevel="1">
      <c r="A3143" s="130" t="s">
        <v>7292</v>
      </c>
      <c r="B3143" s="130" t="s">
        <v>7293</v>
      </c>
      <c r="C3143" s="130" t="s">
        <v>7294</v>
      </c>
      <c r="D3143" s="130" t="s">
        <v>12128</v>
      </c>
      <c r="E3143" s="130" t="s">
        <v>12133</v>
      </c>
      <c r="F3143" s="215">
        <v>1.1565726697219411E-2</v>
      </c>
      <c r="G3143" s="132" t="str">
        <f ca="1">IFERROR(_xll.BQL($A3143, "cur_mkt_cap(currency=EUR)")/1000000, " ")</f>
        <v xml:space="preserve"> </v>
      </c>
      <c r="M3143" s="308"/>
      <c r="N3143" s="215">
        <f t="shared" si="124"/>
        <v>1.2528090093417293E-4</v>
      </c>
      <c r="O3143" s="172" t="str">
        <f>IFERROR(IF(VLOOKUP($C3143,'MSCI Database'!$C:$R,2, FALSE)="","",VLOOKUP($C3143,'MSCI Database'!$C:$R,2, FALSE)),"")</f>
        <v>Biotechnology</v>
      </c>
      <c r="P3143" s="229" t="str">
        <f>IFERROR(IF(VLOOKUP($C3143,'MSCI Database'!$C:$R,3, FALSE)="","",VLOOKUP($C3143,'MSCI Database'!$C:$R,3, FALSE)),"")</f>
        <v>BB</v>
      </c>
      <c r="Q3143" s="229" t="str">
        <f>IFERROR(IF(VLOOKUP($C3143,'MSCI Database'!$C:$R,4, FALSE)="","",VLOOKUP($C3143,'MSCI Database'!$C:$R,4, FALSE)),"")</f>
        <v>0</v>
      </c>
      <c r="R3143" s="229">
        <f>IFERROR(IF(VLOOKUP($C3143,'MSCI Database'!$C:$R,5, FALSE)="","",VLOOKUP($C3143,'MSCI Database'!$C:$R,5, FALSE)),"")</f>
        <v>3.6</v>
      </c>
      <c r="S3143" s="229">
        <f>IFERROR(IF(VLOOKUP($C3143,'MSCI Database'!$C:$R,6, FALSE)="","",VLOOKUP($C3143,'MSCI Database'!$C:$R,6, FALSE)),"")</f>
        <v>7.1</v>
      </c>
      <c r="T3143" s="229">
        <f>IFERROR(IF(VLOOKUP($C3143,'MSCI Database'!$C:$R,7, FALSE)="","",VLOOKUP($C3143,'MSCI Database'!$C:$R,7, FALSE)),"")</f>
        <v>4.5</v>
      </c>
      <c r="U3143" s="229">
        <f>IFERROR(IF(VLOOKUP($C3143,'MSCI Database'!$C:$R,8, FALSE)="","",VLOOKUP($C3143,'MSCI Database'!$C:$R,8, FALSE)),"")</f>
        <v>4.4000000000000004</v>
      </c>
      <c r="V3143" s="229">
        <f>IFERROR(IF(VLOOKUP($C3143,'MSCI Database'!$C:$R,9, FALSE)="","",VLOOKUP($C3143,'MSCI Database'!$C:$R,9, FALSE)),"")</f>
        <v>4.7</v>
      </c>
      <c r="W3143" s="215">
        <f t="shared" ca="1" si="125"/>
        <v>0</v>
      </c>
      <c r="X3143" s="276">
        <f>IFERROR(IF(VLOOKUP($C3143,'MSCI Database'!$C:$R,10, FALSE)="","",VLOOKUP($C3143,'MSCI Database'!$C:$R,10, FALSE)),"")</f>
        <v>24702</v>
      </c>
      <c r="Y3143" s="229" t="str">
        <f>IFERROR(IF(VLOOKUP($C3143,'MSCI Database'!$C:$R,11, FALSE)="","",VLOOKUP($C3143,'MSCI Database'!$C:$R,11, FALSE)),"")</f>
        <v>2019</v>
      </c>
      <c r="Z3143" s="229" t="str">
        <f>IFERROR(IF(VLOOKUP($C3143,'MSCI Database'!$C:$R,12, FALSE)="","",VLOOKUP($C3143,'MSCI Database'!$C:$R,12, FALSE)),"")</f>
        <v>E.Segmt-Moderately High</v>
      </c>
      <c r="AA3143" s="229" t="str">
        <f>IFERROR(IF(VLOOKUP($C3143,'MSCI Database'!$C:$R,13, FALSE)="","",VLOOKUP($C3143,'MSCI Database'!$C:$R,13, FALSE)),"")</f>
        <v>Lacks notable programs across all ESG parameters</v>
      </c>
    </row>
    <row r="3144" spans="1:27" s="130" customFormat="1" ht="15" hidden="1" customHeight="1" outlineLevel="1">
      <c r="A3144" s="130" t="s">
        <v>429</v>
      </c>
      <c r="B3144" s="130" t="s">
        <v>430</v>
      </c>
      <c r="C3144" s="130" t="s">
        <v>431</v>
      </c>
      <c r="D3144" s="130" t="s">
        <v>18679</v>
      </c>
      <c r="E3144" s="130" t="s">
        <v>18684</v>
      </c>
      <c r="F3144" s="215">
        <v>8.4782825102965049E-3</v>
      </c>
      <c r="G3144" s="132" t="str">
        <f ca="1">IFERROR(_xll.BQL($A3144, "cur_mkt_cap(currency=EUR)")/1000000, " ")</f>
        <v xml:space="preserve"> </v>
      </c>
      <c r="M3144" s="308"/>
      <c r="N3144" s="215">
        <f t="shared" ca="1" si="124"/>
        <v>9.1837452074649994E-5</v>
      </c>
      <c r="O3144" s="172" t="str">
        <f>IFERROR(IF(VLOOKUP($C3144,'MSCI Database'!$C:$R,2, FALSE)="","",VLOOKUP($C3144,'MSCI Database'!$C:$R,2, FALSE)),"")</f>
        <v>Metals and Mining - Precious Metals</v>
      </c>
      <c r="P3144" s="229" t="str">
        <f>IFERROR(IF(VLOOKUP($C3144,'MSCI Database'!$C:$R,3, FALSE)="","",VLOOKUP($C3144,'MSCI Database'!$C:$R,3, FALSE)),"")</f>
        <v>AA</v>
      </c>
      <c r="Q3144" s="229" t="str">
        <f>IFERROR(IF(VLOOKUP($C3144,'MSCI Database'!$C:$R,4, FALSE)="","",VLOOKUP($C3144,'MSCI Database'!$C:$R,4, FALSE)),"")</f>
        <v>1</v>
      </c>
      <c r="R3144" s="229">
        <f>IFERROR(IF(VLOOKUP($C3144,'MSCI Database'!$C:$R,5, FALSE)="","",VLOOKUP($C3144,'MSCI Database'!$C:$R,5, FALSE)),"")</f>
        <v>7.6</v>
      </c>
      <c r="S3144" s="229">
        <f>IFERROR(IF(VLOOKUP($C3144,'MSCI Database'!$C:$R,6, FALSE)="","",VLOOKUP($C3144,'MSCI Database'!$C:$R,6, FALSE)),"")</f>
        <v>2.5</v>
      </c>
      <c r="T3144" s="229">
        <f>IFERROR(IF(VLOOKUP($C3144,'MSCI Database'!$C:$R,7, FALSE)="","",VLOOKUP($C3144,'MSCI Database'!$C:$R,7, FALSE)),"")</f>
        <v>5.9</v>
      </c>
      <c r="U3144" s="229">
        <f>IFERROR(IF(VLOOKUP($C3144,'MSCI Database'!$C:$R,8, FALSE)="","",VLOOKUP($C3144,'MSCI Database'!$C:$R,8, FALSE)),"")</f>
        <v>7.8</v>
      </c>
      <c r="V3144" s="229">
        <f>IFERROR(IF(VLOOKUP($C3144,'MSCI Database'!$C:$R,9, FALSE)="","",VLOOKUP($C3144,'MSCI Database'!$C:$R,9, FALSE)),"")</f>
        <v>5.4</v>
      </c>
      <c r="W3144" s="215">
        <f t="shared" ca="1" si="125"/>
        <v>0</v>
      </c>
      <c r="X3144" s="276">
        <f>IFERROR(IF(VLOOKUP($C3144,'MSCI Database'!$C:$R,10, FALSE)="","",VLOOKUP($C3144,'MSCI Database'!$C:$R,10, FALSE)),"")</f>
        <v>470906</v>
      </c>
      <c r="Y3144" s="229" t="str">
        <f>IFERROR(IF(VLOOKUP($C3144,'MSCI Database'!$C:$R,11, FALSE)="","",VLOOKUP($C3144,'MSCI Database'!$C:$R,11, FALSE)),"")</f>
        <v>2019</v>
      </c>
      <c r="Z3144" s="229" t="str">
        <f>IFERROR(IF(VLOOKUP($C3144,'MSCI Database'!$C:$R,12, FALSE)="","",VLOOKUP($C3144,'MSCI Database'!$C:$R,12, FALSE)),"")</f>
        <v>Reported</v>
      </c>
      <c r="AA3144" s="229" t="str">
        <f>IFERROR(IF(VLOOKUP($C3144,'MSCI Database'!$C:$R,13, FALSE)="","",VLOOKUP($C3144,'MSCI Database'!$C:$R,13, FALSE)),"")</f>
        <v>Enhanced assessment of governance practices and lower water risk exposure drive upgrade</v>
      </c>
    </row>
    <row r="3145" spans="1:27" s="130" customFormat="1" ht="15" hidden="1" customHeight="1" outlineLevel="1">
      <c r="A3145" s="130" t="s">
        <v>7661</v>
      </c>
      <c r="B3145" s="130" t="s">
        <v>7662</v>
      </c>
      <c r="C3145" s="130" t="s">
        <v>7663</v>
      </c>
      <c r="D3145" s="130" t="s">
        <v>12128</v>
      </c>
      <c r="E3145" s="130" t="s">
        <v>18673</v>
      </c>
      <c r="F3145" s="215">
        <v>1.153113495130717E-2</v>
      </c>
      <c r="G3145" s="132" t="str">
        <f ca="1">IFERROR(_xll.BQL($A3145, "cur_mkt_cap(currency=EUR)")/1000000, " ")</f>
        <v xml:space="preserve"> </v>
      </c>
      <c r="M3145" s="308"/>
      <c r="N3145" s="215">
        <f t="shared" si="124"/>
        <v>1.2490620030305625E-4</v>
      </c>
      <c r="O3145" s="172" t="str">
        <f>IFERROR(IF(VLOOKUP($C3145,'MSCI Database'!$C:$R,2, FALSE)="","",VLOOKUP($C3145,'MSCI Database'!$C:$R,2, FALSE)),"")</f>
        <v>Industrial Machinery</v>
      </c>
      <c r="P3145" s="229" t="str">
        <f>IFERROR(IF(VLOOKUP($C3145,'MSCI Database'!$C:$R,3, FALSE)="","",VLOOKUP($C3145,'MSCI Database'!$C:$R,3, FALSE)),"")</f>
        <v>BBB</v>
      </c>
      <c r="Q3145" s="229" t="str">
        <f>IFERROR(IF(VLOOKUP($C3145,'MSCI Database'!$C:$R,4, FALSE)="","",VLOOKUP($C3145,'MSCI Database'!$C:$R,4, FALSE)),"")</f>
        <v>1</v>
      </c>
      <c r="R3145" s="229">
        <f>IFERROR(IF(VLOOKUP($C3145,'MSCI Database'!$C:$R,5, FALSE)="","",VLOOKUP($C3145,'MSCI Database'!$C:$R,5, FALSE)),"")</f>
        <v>5.6</v>
      </c>
      <c r="S3145" s="229">
        <f>IFERROR(IF(VLOOKUP($C3145,'MSCI Database'!$C:$R,6, FALSE)="","",VLOOKUP($C3145,'MSCI Database'!$C:$R,6, FALSE)),"")</f>
        <v>3.2</v>
      </c>
      <c r="T3145" s="229">
        <f>IFERROR(IF(VLOOKUP($C3145,'MSCI Database'!$C:$R,7, FALSE)="","",VLOOKUP($C3145,'MSCI Database'!$C:$R,7, FALSE)),"")</f>
        <v>5.2</v>
      </c>
      <c r="U3145" s="229">
        <f>IFERROR(IF(VLOOKUP($C3145,'MSCI Database'!$C:$R,8, FALSE)="","",VLOOKUP($C3145,'MSCI Database'!$C:$R,8, FALSE)),"")</f>
        <v>5.9</v>
      </c>
      <c r="V3145" s="229">
        <f>IFERROR(IF(VLOOKUP($C3145,'MSCI Database'!$C:$R,9, FALSE)="","",VLOOKUP($C3145,'MSCI Database'!$C:$R,9, FALSE)),"")</f>
        <v>4.9000000000000004</v>
      </c>
      <c r="W3145" s="215">
        <f t="shared" ca="1" si="125"/>
        <v>0</v>
      </c>
      <c r="X3145" s="276">
        <f>IFERROR(IF(VLOOKUP($C3145,'MSCI Database'!$C:$R,10, FALSE)="","",VLOOKUP($C3145,'MSCI Database'!$C:$R,10, FALSE)),"")</f>
        <v>193945</v>
      </c>
      <c r="Y3145" s="229" t="str">
        <f>IFERROR(IF(VLOOKUP($C3145,'MSCI Database'!$C:$R,11, FALSE)="","",VLOOKUP($C3145,'MSCI Database'!$C:$R,11, FALSE)),"")</f>
        <v>2019</v>
      </c>
      <c r="Z3145" s="229" t="str">
        <f>IFERROR(IF(VLOOKUP($C3145,'MSCI Database'!$C:$R,12, FALSE)="","",VLOOKUP($C3145,'MSCI Database'!$C:$R,12, FALSE)),"")</f>
        <v>E.Segmt-Moderate</v>
      </c>
      <c r="AA3145" s="229" t="str">
        <f>IFERROR(IF(VLOOKUP($C3145,'MSCI Database'!$C:$R,13, FALSE)="","",VLOOKUP($C3145,'MSCI Database'!$C:$R,13, FALSE)),"")</f>
        <v>Strong anti-corruption measures drive upgrade</v>
      </c>
    </row>
    <row r="3146" spans="1:27" s="130" customFormat="1" ht="15" hidden="1" customHeight="1" outlineLevel="1">
      <c r="A3146" s="130" t="s">
        <v>1950</v>
      </c>
      <c r="B3146" s="130" t="s">
        <v>1951</v>
      </c>
      <c r="C3146" s="130" t="s">
        <v>1952</v>
      </c>
      <c r="D3146" s="130" t="s">
        <v>12129</v>
      </c>
      <c r="E3146" s="130" t="s">
        <v>18673</v>
      </c>
      <c r="F3146" s="215">
        <v>1.3410655896863461E-2</v>
      </c>
      <c r="G3146" s="132" t="str">
        <f ca="1">IFERROR(_xll.BQL($A3146, "cur_mkt_cap(currency=EUR)")/1000000, " ")</f>
        <v xml:space="preserve"> </v>
      </c>
      <c r="M3146" s="308"/>
      <c r="N3146" s="215">
        <f t="shared" ref="N3146:N3209" si="126">IF(V3146&lt;&gt;"",VLOOKUP($A3146,$A$1737:$V$3221,6,FALSE)/SUMIF($V$1737:$V$3221,"&gt;0",$F$1737:$F$3221),0)</f>
        <v>1.4526532546209626E-4</v>
      </c>
      <c r="O3146" s="172" t="str">
        <f>IFERROR(IF(VLOOKUP($C3146,'MSCI Database'!$C:$R,2, FALSE)="","",VLOOKUP($C3146,'MSCI Database'!$C:$R,2, FALSE)),"")</f>
        <v>Construction &amp; Farm Machinery &amp; Heavy Trucks</v>
      </c>
      <c r="P3146" s="229" t="str">
        <f>IFERROR(IF(VLOOKUP($C3146,'MSCI Database'!$C:$R,3, FALSE)="","",VLOOKUP($C3146,'MSCI Database'!$C:$R,3, FALSE)),"")</f>
        <v>A</v>
      </c>
      <c r="Q3146" s="229" t="str">
        <f>IFERROR(IF(VLOOKUP($C3146,'MSCI Database'!$C:$R,4, FALSE)="","",VLOOKUP($C3146,'MSCI Database'!$C:$R,4, FALSE)),"")</f>
        <v>0</v>
      </c>
      <c r="R3146" s="229">
        <f>IFERROR(IF(VLOOKUP($C3146,'MSCI Database'!$C:$R,5, FALSE)="","",VLOOKUP($C3146,'MSCI Database'!$C:$R,5, FALSE)),"")</f>
        <v>6.9</v>
      </c>
      <c r="S3146" s="229">
        <f>IFERROR(IF(VLOOKUP($C3146,'MSCI Database'!$C:$R,6, FALSE)="","",VLOOKUP($C3146,'MSCI Database'!$C:$R,6, FALSE)),"")</f>
        <v>4.5999999999999996</v>
      </c>
      <c r="T3146" s="229">
        <f>IFERROR(IF(VLOOKUP($C3146,'MSCI Database'!$C:$R,7, FALSE)="","",VLOOKUP($C3146,'MSCI Database'!$C:$R,7, FALSE)),"")</f>
        <v>4.5</v>
      </c>
      <c r="U3146" s="229">
        <f>IFERROR(IF(VLOOKUP($C3146,'MSCI Database'!$C:$R,8, FALSE)="","",VLOOKUP($C3146,'MSCI Database'!$C:$R,8, FALSE)),"")</f>
        <v>6.3</v>
      </c>
      <c r="V3146" s="229">
        <f>IFERROR(IF(VLOOKUP($C3146,'MSCI Database'!$C:$R,9, FALSE)="","",VLOOKUP($C3146,'MSCI Database'!$C:$R,9, FALSE)),"")</f>
        <v>5.3</v>
      </c>
      <c r="W3146" s="215">
        <f t="shared" ref="W3146:W3209" ca="1" si="127">IFERROR(IF(X3146&lt;&gt;"",VLOOKUP($A3146,$A$1737:$X$3221,6,FALSE)/100,0)*$G$1735/$G3146, 0)</f>
        <v>0</v>
      </c>
      <c r="X3146" s="276">
        <f>IFERROR(IF(VLOOKUP($C3146,'MSCI Database'!$C:$R,10, FALSE)="","",VLOOKUP($C3146,'MSCI Database'!$C:$R,10, FALSE)),"")</f>
        <v>129000</v>
      </c>
      <c r="Y3146" s="229" t="str">
        <f>IFERROR(IF(VLOOKUP($C3146,'MSCI Database'!$C:$R,11, FALSE)="","",VLOOKUP($C3146,'MSCI Database'!$C:$R,11, FALSE)),"")</f>
        <v>2019</v>
      </c>
      <c r="Z3146" s="229" t="str">
        <f>IFERROR(IF(VLOOKUP($C3146,'MSCI Database'!$C:$R,12, FALSE)="","",VLOOKUP($C3146,'MSCI Database'!$C:$R,12, FALSE)),"")</f>
        <v>Reported</v>
      </c>
      <c r="AA3146" s="229" t="str">
        <f>IFERROR(IF(VLOOKUP($C3146,'MSCI Database'!$C:$R,13, FALSE)="","",VLOOKUP($C3146,'MSCI Database'!$C:$R,13, FALSE)),"")</f>
        <v>Robust governance practices relative to peers; but COVID-19 headwinds pose labor challenges</v>
      </c>
    </row>
    <row r="3147" spans="1:27" s="130" customFormat="1" ht="15" hidden="1" customHeight="1" outlineLevel="1">
      <c r="A3147" s="130" t="s">
        <v>235</v>
      </c>
      <c r="B3147" s="130" t="s">
        <v>236</v>
      </c>
      <c r="C3147" s="130" t="s">
        <v>237</v>
      </c>
      <c r="D3147" s="130" t="s">
        <v>12128</v>
      </c>
      <c r="E3147" s="130" t="s">
        <v>100</v>
      </c>
      <c r="F3147" s="215">
        <v>1.14341524705575E-2</v>
      </c>
      <c r="G3147" s="132" t="str">
        <f ca="1">IFERROR(_xll.BQL($A3147, "cur_mkt_cap(currency=EUR)")/1000000, " ")</f>
        <v xml:space="preserve"> </v>
      </c>
      <c r="M3147" s="308"/>
      <c r="N3147" s="215">
        <f t="shared" si="126"/>
        <v>1.2385567811095993E-4</v>
      </c>
      <c r="O3147" s="172" t="str">
        <f>IFERROR(IF(VLOOKUP($C3147,'MSCI Database'!$C:$R,2, FALSE)="","",VLOOKUP($C3147,'MSCI Database'!$C:$R,2, FALSE)),"")</f>
        <v>Utilities</v>
      </c>
      <c r="P3147" s="229" t="str">
        <f>IFERROR(IF(VLOOKUP($C3147,'MSCI Database'!$C:$R,3, FALSE)="","",VLOOKUP($C3147,'MSCI Database'!$C:$R,3, FALSE)),"")</f>
        <v>BBB</v>
      </c>
      <c r="Q3147" s="229" t="str">
        <f>IFERROR(IF(VLOOKUP($C3147,'MSCI Database'!$C:$R,4, FALSE)="","",VLOOKUP($C3147,'MSCI Database'!$C:$R,4, FALSE)),"")</f>
        <v>0</v>
      </c>
      <c r="R3147" s="229">
        <f>IFERROR(IF(VLOOKUP($C3147,'MSCI Database'!$C:$R,5, FALSE)="","",VLOOKUP($C3147,'MSCI Database'!$C:$R,5, FALSE)),"")</f>
        <v>5</v>
      </c>
      <c r="S3147" s="229">
        <f>IFERROR(IF(VLOOKUP($C3147,'MSCI Database'!$C:$R,6, FALSE)="","",VLOOKUP($C3147,'MSCI Database'!$C:$R,6, FALSE)),"")</f>
        <v>7.5</v>
      </c>
      <c r="T3147" s="229">
        <f>IFERROR(IF(VLOOKUP($C3147,'MSCI Database'!$C:$R,7, FALSE)="","",VLOOKUP($C3147,'MSCI Database'!$C:$R,7, FALSE)),"")</f>
        <v>6.1</v>
      </c>
      <c r="U3147" s="229">
        <f>IFERROR(IF(VLOOKUP($C3147,'MSCI Database'!$C:$R,8, FALSE)="","",VLOOKUP($C3147,'MSCI Database'!$C:$R,8, FALSE)),"")</f>
        <v>4.5</v>
      </c>
      <c r="V3147" s="229">
        <f>IFERROR(IF(VLOOKUP($C3147,'MSCI Database'!$C:$R,9, FALSE)="","",VLOOKUP($C3147,'MSCI Database'!$C:$R,9, FALSE)),"")</f>
        <v>6.2</v>
      </c>
      <c r="W3147" s="215">
        <f t="shared" ca="1" si="127"/>
        <v>0</v>
      </c>
      <c r="X3147" s="276">
        <f>IFERROR(IF(VLOOKUP($C3147,'MSCI Database'!$C:$R,10, FALSE)="","",VLOOKUP($C3147,'MSCI Database'!$C:$R,10, FALSE)),"")</f>
        <v>139696</v>
      </c>
      <c r="Y3147" s="229" t="str">
        <f>IFERROR(IF(VLOOKUP($C3147,'MSCI Database'!$C:$R,11, FALSE)="","",VLOOKUP($C3147,'MSCI Database'!$C:$R,11, FALSE)),"")</f>
        <v>2019</v>
      </c>
      <c r="Z3147" s="229" t="str">
        <f>IFERROR(IF(VLOOKUP($C3147,'MSCI Database'!$C:$R,12, FALSE)="","",VLOOKUP($C3147,'MSCI Database'!$C:$R,12, FALSE)),"")</f>
        <v>Reported</v>
      </c>
      <c r="AA3147" s="229" t="str">
        <f>IFERROR(IF(VLOOKUP($C3147,'MSCI Database'!$C:$R,13, FALSE)="","",VLOOKUP($C3147,'MSCI Database'!$C:$R,13, FALSE)),"")</f>
        <v>People Gas acquisition to alter risk profile</v>
      </c>
    </row>
    <row r="3148" spans="1:27" s="130" customFormat="1" ht="15" hidden="1" customHeight="1" outlineLevel="1">
      <c r="A3148" s="130" t="s">
        <v>7967</v>
      </c>
      <c r="B3148" s="130" t="s">
        <v>7968</v>
      </c>
      <c r="C3148" s="130" t="s">
        <v>7969</v>
      </c>
      <c r="D3148" s="130" t="s">
        <v>12128</v>
      </c>
      <c r="E3148" s="130" t="s">
        <v>18684</v>
      </c>
      <c r="F3148" s="215">
        <v>1.1238306906520111E-2</v>
      </c>
      <c r="G3148" s="132" t="str">
        <f ca="1">IFERROR(_xll.BQL($A3148, "cur_mkt_cap(currency=EUR)")/1000000, " ")</f>
        <v xml:space="preserve"> </v>
      </c>
      <c r="M3148" s="308"/>
      <c r="N3148" s="215">
        <f t="shared" ca="1" si="126"/>
        <v>1.217342628857096E-4</v>
      </c>
      <c r="O3148" s="172" t="str">
        <f>IFERROR(IF(VLOOKUP($C3148,'MSCI Database'!$C:$R,2, FALSE)="","",VLOOKUP($C3148,'MSCI Database'!$C:$R,2, FALSE)),"")</f>
        <v>Containers &amp; Packaging</v>
      </c>
      <c r="P3148" s="229" t="str">
        <f>IFERROR(IF(VLOOKUP($C3148,'MSCI Database'!$C:$R,3, FALSE)="","",VLOOKUP($C3148,'MSCI Database'!$C:$R,3, FALSE)),"")</f>
        <v>BBB</v>
      </c>
      <c r="Q3148" s="229" t="str">
        <f>IFERROR(IF(VLOOKUP($C3148,'MSCI Database'!$C:$R,4, FALSE)="","",VLOOKUP($C3148,'MSCI Database'!$C:$R,4, FALSE)),"")</f>
        <v>0</v>
      </c>
      <c r="R3148" s="229">
        <f>IFERROR(IF(VLOOKUP($C3148,'MSCI Database'!$C:$R,5, FALSE)="","",VLOOKUP($C3148,'MSCI Database'!$C:$R,5, FALSE)),"")</f>
        <v>5</v>
      </c>
      <c r="S3148" s="229">
        <f>IFERROR(IF(VLOOKUP($C3148,'MSCI Database'!$C:$R,6, FALSE)="","",VLOOKUP($C3148,'MSCI Database'!$C:$R,6, FALSE)),"")</f>
        <v>6.9</v>
      </c>
      <c r="T3148" s="229">
        <f>IFERROR(IF(VLOOKUP($C3148,'MSCI Database'!$C:$R,7, FALSE)="","",VLOOKUP($C3148,'MSCI Database'!$C:$R,7, FALSE)),"")</f>
        <v>2.6</v>
      </c>
      <c r="U3148" s="229">
        <f>IFERROR(IF(VLOOKUP($C3148,'MSCI Database'!$C:$R,8, FALSE)="","",VLOOKUP($C3148,'MSCI Database'!$C:$R,8, FALSE)),"")</f>
        <v>5.9</v>
      </c>
      <c r="V3148" s="229">
        <f>IFERROR(IF(VLOOKUP($C3148,'MSCI Database'!$C:$R,9, FALSE)="","",VLOOKUP($C3148,'MSCI Database'!$C:$R,9, FALSE)),"")</f>
        <v>5.8</v>
      </c>
      <c r="W3148" s="215">
        <f t="shared" ca="1" si="127"/>
        <v>0</v>
      </c>
      <c r="X3148" s="276">
        <f>IFERROR(IF(VLOOKUP($C3148,'MSCI Database'!$C:$R,10, FALSE)="","",VLOOKUP($C3148,'MSCI Database'!$C:$R,10, FALSE)),"")</f>
        <v>484244</v>
      </c>
      <c r="Y3148" s="229" t="str">
        <f>IFERROR(IF(VLOOKUP($C3148,'MSCI Database'!$C:$R,11, FALSE)="","",VLOOKUP($C3148,'MSCI Database'!$C:$R,11, FALSE)),"")</f>
        <v>2019</v>
      </c>
      <c r="Z3148" s="229" t="str">
        <f>IFERROR(IF(VLOOKUP($C3148,'MSCI Database'!$C:$R,12, FALSE)="","",VLOOKUP($C3148,'MSCI Database'!$C:$R,12, FALSE)),"")</f>
        <v>Reported</v>
      </c>
      <c r="AA3148" s="229" t="str">
        <f>IFERROR(IF(VLOOKUP($C3148,'MSCI Database'!$C:$R,13, FALSE)="","",VLOOKUP($C3148,'MSCI Database'!$C:$R,13, FALSE)),"")</f>
        <v>Lagging in labor management while with goals for sustainable packaging innovation</v>
      </c>
    </row>
    <row r="3149" spans="1:27" s="130" customFormat="1" ht="15" hidden="1" customHeight="1" outlineLevel="1">
      <c r="A3149" s="130" t="s">
        <v>545</v>
      </c>
      <c r="B3149" s="130" t="s">
        <v>546</v>
      </c>
      <c r="C3149" s="130" t="s">
        <v>547</v>
      </c>
      <c r="D3149" s="130" t="s">
        <v>12134</v>
      </c>
      <c r="E3149" s="130" t="s">
        <v>18688</v>
      </c>
      <c r="F3149" s="215">
        <v>1.324085149964307E-2</v>
      </c>
      <c r="G3149" s="132" t="str">
        <f ca="1">IFERROR(_xll.BQL($A3149, "cur_mkt_cap(currency=EUR)")/1000000, " ")</f>
        <v xml:space="preserve"> </v>
      </c>
      <c r="M3149" s="308"/>
      <c r="N3149" s="215">
        <f t="shared" si="126"/>
        <v>1.4342599029334554E-4</v>
      </c>
      <c r="O3149" s="172" t="str">
        <f>IFERROR(IF(VLOOKUP($C3149,'MSCI Database'!$C:$R,2, FALSE)="","",VLOOKUP($C3149,'MSCI Database'!$C:$R,2, FALSE)),"")</f>
        <v>Diversified Financials</v>
      </c>
      <c r="P3149" s="229" t="str">
        <f>IFERROR(IF(VLOOKUP($C3149,'MSCI Database'!$C:$R,3, FALSE)="","",VLOOKUP($C3149,'MSCI Database'!$C:$R,3, FALSE)),"")</f>
        <v>BB</v>
      </c>
      <c r="Q3149" s="229" t="str">
        <f>IFERROR(IF(VLOOKUP($C3149,'MSCI Database'!$C:$R,4, FALSE)="","",VLOOKUP($C3149,'MSCI Database'!$C:$R,4, FALSE)),"")</f>
        <v>1</v>
      </c>
      <c r="R3149" s="229">
        <f>IFERROR(IF(VLOOKUP($C3149,'MSCI Database'!$C:$R,5, FALSE)="","",VLOOKUP($C3149,'MSCI Database'!$C:$R,5, FALSE)),"")</f>
        <v>4.0999999999999996</v>
      </c>
      <c r="S3149" s="229">
        <f>IFERROR(IF(VLOOKUP($C3149,'MSCI Database'!$C:$R,6, FALSE)="","",VLOOKUP($C3149,'MSCI Database'!$C:$R,6, FALSE)),"")</f>
        <v>7</v>
      </c>
      <c r="T3149" s="229">
        <f>IFERROR(IF(VLOOKUP($C3149,'MSCI Database'!$C:$R,7, FALSE)="","",VLOOKUP($C3149,'MSCI Database'!$C:$R,7, FALSE)),"")</f>
        <v>2</v>
      </c>
      <c r="U3149" s="229">
        <f>IFERROR(IF(VLOOKUP($C3149,'MSCI Database'!$C:$R,8, FALSE)="","",VLOOKUP($C3149,'MSCI Database'!$C:$R,8, FALSE)),"")</f>
        <v>5.8</v>
      </c>
      <c r="V3149" s="229">
        <f>IFERROR(IF(VLOOKUP($C3149,'MSCI Database'!$C:$R,9, FALSE)="","",VLOOKUP($C3149,'MSCI Database'!$C:$R,9, FALSE)),"")</f>
        <v>4.2</v>
      </c>
      <c r="W3149" s="215">
        <f t="shared" ca="1" si="127"/>
        <v>0</v>
      </c>
      <c r="X3149" s="276">
        <f>IFERROR(IF(VLOOKUP($C3149,'MSCI Database'!$C:$R,10, FALSE)="","",VLOOKUP($C3149,'MSCI Database'!$C:$R,10, FALSE)),"")</f>
        <v>3641</v>
      </c>
      <c r="Y3149" s="229" t="str">
        <f>IFERROR(IF(VLOOKUP($C3149,'MSCI Database'!$C:$R,11, FALSE)="","",VLOOKUP($C3149,'MSCI Database'!$C:$R,11, FALSE)),"")</f>
        <v>2019</v>
      </c>
      <c r="Z3149" s="229" t="str">
        <f>IFERROR(IF(VLOOKUP($C3149,'MSCI Database'!$C:$R,12, FALSE)="","",VLOOKUP($C3149,'MSCI Database'!$C:$R,12, FALSE)),"")</f>
        <v>E.Segmt-Moderately Low</v>
      </c>
      <c r="AA3149" s="229" t="str">
        <f>IFERROR(IF(VLOOKUP($C3149,'MSCI Database'!$C:$R,13, FALSE)="","",VLOOKUP($C3149,'MSCI Database'!$C:$R,13, FALSE)),"")</f>
        <v>Strong corporate behavior practices drive upgrade</v>
      </c>
    </row>
    <row r="3150" spans="1:27" s="130" customFormat="1" ht="15" hidden="1" customHeight="1" outlineLevel="1">
      <c r="A3150" s="130" t="s">
        <v>7115</v>
      </c>
      <c r="B3150" s="130" t="s">
        <v>7116</v>
      </c>
      <c r="C3150" s="130" t="s">
        <v>7117</v>
      </c>
      <c r="D3150" s="130" t="s">
        <v>12128</v>
      </c>
      <c r="E3150" s="130" t="s">
        <v>18688</v>
      </c>
      <c r="F3150" s="215">
        <v>1.1196847891833259E-2</v>
      </c>
      <c r="G3150" s="132" t="str">
        <f ca="1">IFERROR(_xll.BQL($A3150, "cur_mkt_cap(currency=EUR)")/1000000, " ")</f>
        <v xml:space="preserve"> </v>
      </c>
      <c r="M3150" s="308"/>
      <c r="N3150" s="215">
        <f t="shared" si="126"/>
        <v>1.2128517543554008E-4</v>
      </c>
      <c r="O3150" s="172" t="str">
        <f>IFERROR(IF(VLOOKUP($C3150,'MSCI Database'!$C:$R,2, FALSE)="","",VLOOKUP($C3150,'MSCI Database'!$C:$R,2, FALSE)),"")</f>
        <v>Life &amp; Health Insurance</v>
      </c>
      <c r="P3150" s="229" t="str">
        <f>IFERROR(IF(VLOOKUP($C3150,'MSCI Database'!$C:$R,3, FALSE)="","",VLOOKUP($C3150,'MSCI Database'!$C:$R,3, FALSE)),"")</f>
        <v>BB</v>
      </c>
      <c r="Q3150" s="229" t="str">
        <f>IFERROR(IF(VLOOKUP($C3150,'MSCI Database'!$C:$R,4, FALSE)="","",VLOOKUP($C3150,'MSCI Database'!$C:$R,4, FALSE)),"")</f>
        <v>0</v>
      </c>
      <c r="R3150" s="229">
        <f>IFERROR(IF(VLOOKUP($C3150,'MSCI Database'!$C:$R,5, FALSE)="","",VLOOKUP($C3150,'MSCI Database'!$C:$R,5, FALSE)),"")</f>
        <v>3.4</v>
      </c>
      <c r="S3150" s="229">
        <f>IFERROR(IF(VLOOKUP($C3150,'MSCI Database'!$C:$R,6, FALSE)="","",VLOOKUP($C3150,'MSCI Database'!$C:$R,6, FALSE)),"")</f>
        <v>4</v>
      </c>
      <c r="T3150" s="229">
        <f>IFERROR(IF(VLOOKUP($C3150,'MSCI Database'!$C:$R,7, FALSE)="","",VLOOKUP($C3150,'MSCI Database'!$C:$R,7, FALSE)),"")</f>
        <v>3.1</v>
      </c>
      <c r="U3150" s="229">
        <f>IFERROR(IF(VLOOKUP($C3150,'MSCI Database'!$C:$R,8, FALSE)="","",VLOOKUP($C3150,'MSCI Database'!$C:$R,8, FALSE)),"")</f>
        <v>5.5</v>
      </c>
      <c r="V3150" s="229">
        <f>IFERROR(IF(VLOOKUP($C3150,'MSCI Database'!$C:$R,9, FALSE)="","",VLOOKUP($C3150,'MSCI Database'!$C:$R,9, FALSE)),"")</f>
        <v>3.9</v>
      </c>
      <c r="W3150" s="215">
        <f t="shared" ca="1" si="127"/>
        <v>0</v>
      </c>
      <c r="X3150" s="276">
        <f>IFERROR(IF(VLOOKUP($C3150,'MSCI Database'!$C:$R,10, FALSE)="","",VLOOKUP($C3150,'MSCI Database'!$C:$R,10, FALSE)),"")</f>
        <v>9610</v>
      </c>
      <c r="Y3150" s="229" t="str">
        <f>IFERROR(IF(VLOOKUP($C3150,'MSCI Database'!$C:$R,11, FALSE)="","",VLOOKUP($C3150,'MSCI Database'!$C:$R,11, FALSE)),"")</f>
        <v>2019</v>
      </c>
      <c r="Z3150" s="229" t="str">
        <f>IFERROR(IF(VLOOKUP($C3150,'MSCI Database'!$C:$R,12, FALSE)="","",VLOOKUP($C3150,'MSCI Database'!$C:$R,12, FALSE)),"")</f>
        <v>E.Segmt-Moderate</v>
      </c>
      <c r="AA3150" s="229" t="str">
        <f>IFERROR(IF(VLOOKUP($C3150,'MSCI Database'!$C:$R,13, FALSE)="","",VLOOKUP($C3150,'MSCI Database'!$C:$R,13, FALSE)),"")</f>
        <v>Robust corporate governance practices offset by weak focus on talent management initiatives</v>
      </c>
    </row>
    <row r="3151" spans="1:27" s="130" customFormat="1" ht="15" hidden="1" customHeight="1" outlineLevel="1">
      <c r="A3151" s="130" t="s">
        <v>134</v>
      </c>
      <c r="B3151" s="130" t="s">
        <v>135</v>
      </c>
      <c r="C3151" s="130" t="s">
        <v>136</v>
      </c>
      <c r="D3151" s="130" t="s">
        <v>18685</v>
      </c>
      <c r="E3151" s="130" t="s">
        <v>18673</v>
      </c>
      <c r="F3151" s="215">
        <v>1.278548606574861E-2</v>
      </c>
      <c r="G3151" s="132" t="str">
        <f ca="1">IFERROR(_xll.BQL($A3151, "cur_mkt_cap(currency=EUR)")/1000000, " ")</f>
        <v xml:space="preserve"> </v>
      </c>
      <c r="M3151" s="308"/>
      <c r="N3151" s="215">
        <f t="shared" si="126"/>
        <v>1.3849343453562615E-4</v>
      </c>
      <c r="O3151" s="172" t="str">
        <f>IFERROR(IF(VLOOKUP($C3151,'MSCI Database'!$C:$R,2, FALSE)="","",VLOOKUP($C3151,'MSCI Database'!$C:$R,2, FALSE)),"")</f>
        <v>Industrial Machinery</v>
      </c>
      <c r="P3151" s="229" t="str">
        <f>IFERROR(IF(VLOOKUP($C3151,'MSCI Database'!$C:$R,3, FALSE)="","",VLOOKUP($C3151,'MSCI Database'!$C:$R,3, FALSE)),"")</f>
        <v>AAA</v>
      </c>
      <c r="Q3151" s="229" t="str">
        <f>IFERROR(IF(VLOOKUP($C3151,'MSCI Database'!$C:$R,4, FALSE)="","",VLOOKUP($C3151,'MSCI Database'!$C:$R,4, FALSE)),"")</f>
        <v>0</v>
      </c>
      <c r="R3151" s="229">
        <f>IFERROR(IF(VLOOKUP($C3151,'MSCI Database'!$C:$R,5, FALSE)="","",VLOOKUP($C3151,'MSCI Database'!$C:$R,5, FALSE)),"")</f>
        <v>9.1</v>
      </c>
      <c r="S3151" s="229">
        <f>IFERROR(IF(VLOOKUP($C3151,'MSCI Database'!$C:$R,6, FALSE)="","",VLOOKUP($C3151,'MSCI Database'!$C:$R,6, FALSE)),"")</f>
        <v>7</v>
      </c>
      <c r="T3151" s="229">
        <f>IFERROR(IF(VLOOKUP($C3151,'MSCI Database'!$C:$R,7, FALSE)="","",VLOOKUP($C3151,'MSCI Database'!$C:$R,7, FALSE)),"")</f>
        <v>3.8</v>
      </c>
      <c r="U3151" s="229">
        <f>IFERROR(IF(VLOOKUP($C3151,'MSCI Database'!$C:$R,8, FALSE)="","",VLOOKUP($C3151,'MSCI Database'!$C:$R,8, FALSE)),"")</f>
        <v>6.7</v>
      </c>
      <c r="V3151" s="229">
        <f>IFERROR(IF(VLOOKUP($C3151,'MSCI Database'!$C:$R,9, FALSE)="","",VLOOKUP($C3151,'MSCI Database'!$C:$R,9, FALSE)),"")</f>
        <v>6.2</v>
      </c>
      <c r="W3151" s="215">
        <f t="shared" ca="1" si="127"/>
        <v>0</v>
      </c>
      <c r="X3151" s="276">
        <f>IFERROR(IF(VLOOKUP($C3151,'MSCI Database'!$C:$R,10, FALSE)="","",VLOOKUP($C3151,'MSCI Database'!$C:$R,10, FALSE)),"")</f>
        <v>87472</v>
      </c>
      <c r="Y3151" s="229" t="str">
        <f>IFERROR(IF(VLOOKUP($C3151,'MSCI Database'!$C:$R,11, FALSE)="","",VLOOKUP($C3151,'MSCI Database'!$C:$R,11, FALSE)),"")</f>
        <v>2020</v>
      </c>
      <c r="Z3151" s="229" t="str">
        <f>IFERROR(IF(VLOOKUP($C3151,'MSCI Database'!$C:$R,12, FALSE)="","",VLOOKUP($C3151,'MSCI Database'!$C:$R,12, FALSE)),"")</f>
        <v>Reported</v>
      </c>
      <c r="AA3151" s="229" t="str">
        <f>IFERROR(IF(VLOOKUP($C3151,'MSCI Database'!$C:$R,13, FALSE)="","",VLOOKUP($C3151,'MSCI Database'!$C:$R,13, FALSE)),"")</f>
        <v>Leads peers in offering cleantech solutions</v>
      </c>
    </row>
    <row r="3152" spans="1:27" s="130" customFormat="1" ht="15" hidden="1" customHeight="1" outlineLevel="1">
      <c r="A3152" s="130" t="s">
        <v>8612</v>
      </c>
      <c r="B3152" s="130" t="s">
        <v>8613</v>
      </c>
      <c r="C3152" s="130" t="s">
        <v>8614</v>
      </c>
      <c r="D3152" s="130" t="s">
        <v>12155</v>
      </c>
      <c r="E3152" s="130" t="s">
        <v>18688</v>
      </c>
      <c r="F3152" s="215">
        <v>1.287545975219003E-2</v>
      </c>
      <c r="G3152" s="132" t="str">
        <f ca="1">IFERROR(_xll.BQL($A3152, "cur_mkt_cap(currency=EUR)")/1000000, " ")</f>
        <v xml:space="preserve"> </v>
      </c>
      <c r="M3152" s="308"/>
      <c r="N3152" s="215">
        <f t="shared" si="126"/>
        <v>1.3946803689247244E-4</v>
      </c>
      <c r="O3152" s="172" t="str">
        <f>IFERROR(IF(VLOOKUP($C3152,'MSCI Database'!$C:$R,2, FALSE)="","",VLOOKUP($C3152,'MSCI Database'!$C:$R,2, FALSE)),"")</f>
        <v>Diversified Financials</v>
      </c>
      <c r="P3152" s="229" t="str">
        <f>IFERROR(IF(VLOOKUP($C3152,'MSCI Database'!$C:$R,3, FALSE)="","",VLOOKUP($C3152,'MSCI Database'!$C:$R,3, FALSE)),"")</f>
        <v>A</v>
      </c>
      <c r="Q3152" s="229" t="str">
        <f>IFERROR(IF(VLOOKUP($C3152,'MSCI Database'!$C:$R,4, FALSE)="","",VLOOKUP($C3152,'MSCI Database'!$C:$R,4, FALSE)),"")</f>
        <v>0</v>
      </c>
      <c r="R3152" s="229">
        <f>IFERROR(IF(VLOOKUP($C3152,'MSCI Database'!$C:$R,5, FALSE)="","",VLOOKUP($C3152,'MSCI Database'!$C:$R,5, FALSE)),"")</f>
        <v>6.6</v>
      </c>
      <c r="S3152" s="229">
        <f>IFERROR(IF(VLOOKUP($C3152,'MSCI Database'!$C:$R,6, FALSE)="","",VLOOKUP($C3152,'MSCI Database'!$C:$R,6, FALSE)),"")</f>
        <v>5.2</v>
      </c>
      <c r="T3152" s="229">
        <f>IFERROR(IF(VLOOKUP($C3152,'MSCI Database'!$C:$R,7, FALSE)="","",VLOOKUP($C3152,'MSCI Database'!$C:$R,7, FALSE)),"")</f>
        <v>4.0999999999999996</v>
      </c>
      <c r="U3152" s="229">
        <f>IFERROR(IF(VLOOKUP($C3152,'MSCI Database'!$C:$R,8, FALSE)="","",VLOOKUP($C3152,'MSCI Database'!$C:$R,8, FALSE)),"")</f>
        <v>5.6</v>
      </c>
      <c r="V3152" s="229">
        <f>IFERROR(IF(VLOOKUP($C3152,'MSCI Database'!$C:$R,9, FALSE)="","",VLOOKUP($C3152,'MSCI Database'!$C:$R,9, FALSE)),"")</f>
        <v>4.7</v>
      </c>
      <c r="W3152" s="215">
        <f t="shared" ca="1" si="127"/>
        <v>0</v>
      </c>
      <c r="X3152" s="276">
        <f>IFERROR(IF(VLOOKUP($C3152,'MSCI Database'!$C:$R,10, FALSE)="","",VLOOKUP($C3152,'MSCI Database'!$C:$R,10, FALSE)),"")</f>
        <v>3460</v>
      </c>
      <c r="Y3152" s="229" t="str">
        <f>IFERROR(IF(VLOOKUP($C3152,'MSCI Database'!$C:$R,11, FALSE)="","",VLOOKUP($C3152,'MSCI Database'!$C:$R,11, FALSE)),"")</f>
        <v>2019</v>
      </c>
      <c r="Z3152" s="229" t="str">
        <f>IFERROR(IF(VLOOKUP($C3152,'MSCI Database'!$C:$R,12, FALSE)="","",VLOOKUP($C3152,'MSCI Database'!$C:$R,12, FALSE)),"")</f>
        <v>Reported</v>
      </c>
      <c r="AA3152" s="229" t="str">
        <f>IFERROR(IF(VLOOKUP($C3152,'MSCI Database'!$C:$R,13, FALSE)="","",VLOOKUP($C3152,'MSCI Database'!$C:$R,13, FALSE)),"")</f>
        <v>Leads peers in customer protection and governance efforts</v>
      </c>
    </row>
    <row r="3153" spans="1:27" s="130" customFormat="1" ht="15" hidden="1" customHeight="1" outlineLevel="1">
      <c r="A3153" s="130" t="s">
        <v>1307</v>
      </c>
      <c r="B3153" s="130" t="s">
        <v>1308</v>
      </c>
      <c r="C3153" s="130" t="s">
        <v>1309</v>
      </c>
      <c r="D3153" s="130" t="s">
        <v>18681</v>
      </c>
      <c r="E3153" s="130" t="s">
        <v>12133</v>
      </c>
      <c r="F3153" s="215">
        <v>1.159801654438585E-2</v>
      </c>
      <c r="G3153" s="132" t="str">
        <f ca="1">IFERROR(_xll.BQL($A3153, "cur_mkt_cap(currency=EUR)")/1000000, " ")</f>
        <v xml:space="preserve"> </v>
      </c>
      <c r="M3153" s="308"/>
      <c r="N3153" s="215">
        <f t="shared" ca="1" si="126"/>
        <v>1.2563066720912831E-4</v>
      </c>
      <c r="O3153" s="172" t="str">
        <f>IFERROR(IF(VLOOKUP($C3153,'MSCI Database'!$C:$R,2, FALSE)="","",VLOOKUP($C3153,'MSCI Database'!$C:$R,2, FALSE)),"")</f>
        <v>Pharmaceuticals</v>
      </c>
      <c r="P3153" s="229" t="str">
        <f>IFERROR(IF(VLOOKUP($C3153,'MSCI Database'!$C:$R,3, FALSE)="","",VLOOKUP($C3153,'MSCI Database'!$C:$R,3, FALSE)),"")</f>
        <v>AAA</v>
      </c>
      <c r="Q3153" s="229" t="str">
        <f>IFERROR(IF(VLOOKUP($C3153,'MSCI Database'!$C:$R,4, FALSE)="","",VLOOKUP($C3153,'MSCI Database'!$C:$R,4, FALSE)),"")</f>
        <v>2</v>
      </c>
      <c r="R3153" s="229">
        <f>IFERROR(IF(VLOOKUP($C3153,'MSCI Database'!$C:$R,5, FALSE)="","",VLOOKUP($C3153,'MSCI Database'!$C:$R,5, FALSE)),"")</f>
        <v>9.1999999999999993</v>
      </c>
      <c r="S3153" s="229">
        <f>IFERROR(IF(VLOOKUP($C3153,'MSCI Database'!$C:$R,6, FALSE)="","",VLOOKUP($C3153,'MSCI Database'!$C:$R,6, FALSE)),"")</f>
        <v>4.5</v>
      </c>
      <c r="T3153" s="229">
        <f>IFERROR(IF(VLOOKUP($C3153,'MSCI Database'!$C:$R,7, FALSE)="","",VLOOKUP($C3153,'MSCI Database'!$C:$R,7, FALSE)),"")</f>
        <v>5.6</v>
      </c>
      <c r="U3153" s="229">
        <f>IFERROR(IF(VLOOKUP($C3153,'MSCI Database'!$C:$R,8, FALSE)="","",VLOOKUP($C3153,'MSCI Database'!$C:$R,8, FALSE)),"")</f>
        <v>7.4</v>
      </c>
      <c r="V3153" s="229">
        <f>IFERROR(IF(VLOOKUP($C3153,'MSCI Database'!$C:$R,9, FALSE)="","",VLOOKUP($C3153,'MSCI Database'!$C:$R,9, FALSE)),"")</f>
        <v>6.1</v>
      </c>
      <c r="W3153" s="215">
        <f t="shared" ca="1" si="127"/>
        <v>0</v>
      </c>
      <c r="X3153" s="276">
        <f>IFERROR(IF(VLOOKUP($C3153,'MSCI Database'!$C:$R,10, FALSE)="","",VLOOKUP($C3153,'MSCI Database'!$C:$R,10, FALSE)),"")</f>
        <v>10257</v>
      </c>
      <c r="Y3153" s="229" t="str">
        <f>IFERROR(IF(VLOOKUP($C3153,'MSCI Database'!$C:$R,11, FALSE)="","",VLOOKUP($C3153,'MSCI Database'!$C:$R,11, FALSE)),"")</f>
        <v>2019</v>
      </c>
      <c r="Z3153" s="229" t="str">
        <f>IFERROR(IF(VLOOKUP($C3153,'MSCI Database'!$C:$R,12, FALSE)="","",VLOOKUP($C3153,'MSCI Database'!$C:$R,12, FALSE)),"")</f>
        <v>Reported</v>
      </c>
      <c r="AA3153" s="229" t="str">
        <f>IFERROR(IF(VLOOKUP($C3153,'MSCI Database'!$C:$R,13, FALSE)="","",VLOOKUP($C3153,'MSCI Database'!$C:$R,13, FALSE)),"")</f>
        <v>Strong employee engagement initiatives and access to healthcare opportunities drive the upgrade</v>
      </c>
    </row>
    <row r="3154" spans="1:27" s="130" customFormat="1" ht="15" hidden="1" customHeight="1" outlineLevel="1">
      <c r="A3154" s="130" t="s">
        <v>2610</v>
      </c>
      <c r="B3154" s="130" t="s">
        <v>2611</v>
      </c>
      <c r="C3154" s="130" t="s">
        <v>2612</v>
      </c>
      <c r="D3154" s="130" t="s">
        <v>18686</v>
      </c>
      <c r="E3154" s="130" t="s">
        <v>18688</v>
      </c>
      <c r="F3154" s="215">
        <v>1.469796277828358E-2</v>
      </c>
      <c r="G3154" s="132" t="str">
        <f ca="1">IFERROR(_xll.BQL($A3154, "cur_mkt_cap(currency=EUR)")/1000000, " ")</f>
        <v xml:space="preserve"> </v>
      </c>
      <c r="M3154" s="308"/>
      <c r="N3154" s="215">
        <f t="shared" si="126"/>
        <v>1.5920953926768847E-4</v>
      </c>
      <c r="O3154" s="172" t="str">
        <f>IFERROR(IF(VLOOKUP($C3154,'MSCI Database'!$C:$R,2, FALSE)="","",VLOOKUP($C3154,'MSCI Database'!$C:$R,2, FALSE)),"")</f>
        <v>Banks</v>
      </c>
      <c r="P3154" s="229" t="str">
        <f>IFERROR(IF(VLOOKUP($C3154,'MSCI Database'!$C:$R,3, FALSE)="","",VLOOKUP($C3154,'MSCI Database'!$C:$R,3, FALSE)),"")</f>
        <v>AA</v>
      </c>
      <c r="Q3154" s="229" t="str">
        <f>IFERROR(IF(VLOOKUP($C3154,'MSCI Database'!$C:$R,4, FALSE)="","",VLOOKUP($C3154,'MSCI Database'!$C:$R,4, FALSE)),"")</f>
        <v>1</v>
      </c>
      <c r="R3154" s="229">
        <f>IFERROR(IF(VLOOKUP($C3154,'MSCI Database'!$C:$R,5, FALSE)="","",VLOOKUP($C3154,'MSCI Database'!$C:$R,5, FALSE)),"")</f>
        <v>8.5</v>
      </c>
      <c r="S3154" s="229">
        <f>IFERROR(IF(VLOOKUP($C3154,'MSCI Database'!$C:$R,6, FALSE)="","",VLOOKUP($C3154,'MSCI Database'!$C:$R,6, FALSE)),"")</f>
        <v>7.6</v>
      </c>
      <c r="T3154" s="229">
        <f>IFERROR(IF(VLOOKUP($C3154,'MSCI Database'!$C:$R,7, FALSE)="","",VLOOKUP($C3154,'MSCI Database'!$C:$R,7, FALSE)),"")</f>
        <v>5.5</v>
      </c>
      <c r="U3154" s="229">
        <f>IFERROR(IF(VLOOKUP($C3154,'MSCI Database'!$C:$R,8, FALSE)="","",VLOOKUP($C3154,'MSCI Database'!$C:$R,8, FALSE)),"")</f>
        <v>6.3</v>
      </c>
      <c r="V3154" s="229">
        <f>IFERROR(IF(VLOOKUP($C3154,'MSCI Database'!$C:$R,9, FALSE)="","",VLOOKUP($C3154,'MSCI Database'!$C:$R,9, FALSE)),"")</f>
        <v>6</v>
      </c>
      <c r="W3154" s="215">
        <f t="shared" ca="1" si="127"/>
        <v>0</v>
      </c>
      <c r="X3154" s="276">
        <f>IFERROR(IF(VLOOKUP($C3154,'MSCI Database'!$C:$R,10, FALSE)="","",VLOOKUP($C3154,'MSCI Database'!$C:$R,10, FALSE)),"")</f>
        <v>148402</v>
      </c>
      <c r="Y3154" s="229" t="str">
        <f>IFERROR(IF(VLOOKUP($C3154,'MSCI Database'!$C:$R,11, FALSE)="","",VLOOKUP($C3154,'MSCI Database'!$C:$R,11, FALSE)),"")</f>
        <v>2019</v>
      </c>
      <c r="Z3154" s="229" t="str">
        <f>IFERROR(IF(VLOOKUP($C3154,'MSCI Database'!$C:$R,12, FALSE)="","",VLOOKUP($C3154,'MSCI Database'!$C:$R,12, FALSE)),"")</f>
        <v>Reported</v>
      </c>
      <c r="AA3154" s="229" t="str">
        <f>IFERROR(IF(VLOOKUP($C3154,'MSCI Database'!$C:$R,13, FALSE)="","",VLOOKUP($C3154,'MSCI Database'!$C:$R,13, FALSE)),"")</f>
        <v>Strong governance oversight, enhanced assessment of environmental risk exposure drives upgrade</v>
      </c>
    </row>
    <row r="3155" spans="1:27" s="130" customFormat="1" ht="15" hidden="1" customHeight="1" outlineLevel="1">
      <c r="A3155" s="130" t="s">
        <v>1851</v>
      </c>
      <c r="B3155" s="130" t="s">
        <v>1852</v>
      </c>
      <c r="C3155" s="130" t="s">
        <v>1853</v>
      </c>
      <c r="D3155" s="130" t="s">
        <v>12129</v>
      </c>
      <c r="E3155" s="130" t="s">
        <v>18673</v>
      </c>
      <c r="F3155" s="215">
        <v>1.253413765526256E-2</v>
      </c>
      <c r="G3155" s="132" t="str">
        <f ca="1">IFERROR(_xll.BQL($A3155, "cur_mkt_cap(currency=EUR)")/1000000, " ")</f>
        <v xml:space="preserve"> </v>
      </c>
      <c r="M3155" s="308"/>
      <c r="N3155" s="215">
        <f t="shared" si="126"/>
        <v>1.3577080792180214E-4</v>
      </c>
      <c r="O3155" s="172" t="str">
        <f>IFERROR(IF(VLOOKUP($C3155,'MSCI Database'!$C:$R,2, FALSE)="","",VLOOKUP($C3155,'MSCI Database'!$C:$R,2, FALSE)),"")</f>
        <v>Industrial Machinery</v>
      </c>
      <c r="P3155" s="229" t="str">
        <f>IFERROR(IF(VLOOKUP($C3155,'MSCI Database'!$C:$R,3, FALSE)="","",VLOOKUP($C3155,'MSCI Database'!$C:$R,3, FALSE)),"")</f>
        <v>A</v>
      </c>
      <c r="Q3155" s="229" t="str">
        <f>IFERROR(IF(VLOOKUP($C3155,'MSCI Database'!$C:$R,4, FALSE)="","",VLOOKUP($C3155,'MSCI Database'!$C:$R,4, FALSE)),"")</f>
        <v>0</v>
      </c>
      <c r="R3155" s="229">
        <f>IFERROR(IF(VLOOKUP($C3155,'MSCI Database'!$C:$R,5, FALSE)="","",VLOOKUP($C3155,'MSCI Database'!$C:$R,5, FALSE)),"")</f>
        <v>6.9</v>
      </c>
      <c r="S3155" s="229">
        <f>IFERROR(IF(VLOOKUP($C3155,'MSCI Database'!$C:$R,6, FALSE)="","",VLOOKUP($C3155,'MSCI Database'!$C:$R,6, FALSE)),"")</f>
        <v>5.2</v>
      </c>
      <c r="T3155" s="229">
        <f>IFERROR(IF(VLOOKUP($C3155,'MSCI Database'!$C:$R,7, FALSE)="","",VLOOKUP($C3155,'MSCI Database'!$C:$R,7, FALSE)),"")</f>
        <v>3.4</v>
      </c>
      <c r="U3155" s="229">
        <f>IFERROR(IF(VLOOKUP($C3155,'MSCI Database'!$C:$R,8, FALSE)="","",VLOOKUP($C3155,'MSCI Database'!$C:$R,8, FALSE)),"")</f>
        <v>6.3</v>
      </c>
      <c r="V3155" s="229">
        <f>IFERROR(IF(VLOOKUP($C3155,'MSCI Database'!$C:$R,9, FALSE)="","",VLOOKUP($C3155,'MSCI Database'!$C:$R,9, FALSE)),"")</f>
        <v>5.3</v>
      </c>
      <c r="W3155" s="215">
        <f t="shared" ca="1" si="127"/>
        <v>0</v>
      </c>
      <c r="X3155" s="276">
        <f>IFERROR(IF(VLOOKUP($C3155,'MSCI Database'!$C:$R,10, FALSE)="","",VLOOKUP($C3155,'MSCI Database'!$C:$R,10, FALSE)),"")</f>
        <v>73479</v>
      </c>
      <c r="Y3155" s="229" t="str">
        <f>IFERROR(IF(VLOOKUP($C3155,'MSCI Database'!$C:$R,11, FALSE)="","",VLOOKUP($C3155,'MSCI Database'!$C:$R,11, FALSE)),"")</f>
        <v>2019</v>
      </c>
      <c r="Z3155" s="229" t="str">
        <f>IFERROR(IF(VLOOKUP($C3155,'MSCI Database'!$C:$R,12, FALSE)="","",VLOOKUP($C3155,'MSCI Database'!$C:$R,12, FALSE)),"")</f>
        <v>Reported</v>
      </c>
      <c r="AA3155" s="229" t="str">
        <f>IFERROR(IF(VLOOKUP($C3155,'MSCI Database'!$C:$R,13, FALSE)="","",VLOOKUP($C3155,'MSCI Database'!$C:$R,13, FALSE)),"")</f>
        <v>COVID-19 pandemic may drive increasing demand for group's engineering solutions for vaccine, plasma</v>
      </c>
    </row>
    <row r="3156" spans="1:27" s="130" customFormat="1" ht="15" hidden="1" customHeight="1" outlineLevel="1">
      <c r="A3156" s="130" t="s">
        <v>3089</v>
      </c>
      <c r="B3156" s="130" t="s">
        <v>3090</v>
      </c>
      <c r="C3156" s="130" t="s">
        <v>3091</v>
      </c>
      <c r="D3156" s="130" t="s">
        <v>18706</v>
      </c>
      <c r="E3156" s="130" t="s">
        <v>18689</v>
      </c>
      <c r="F3156" s="215">
        <v>1.067103132847032E-2</v>
      </c>
      <c r="G3156" s="132" t="str">
        <f ca="1">IFERROR(_xll.BQL($A3156, "cur_mkt_cap(currency=EUR)")/1000000, " ")</f>
        <v xml:space="preserve"> </v>
      </c>
      <c r="M3156" s="308"/>
      <c r="N3156" s="215">
        <f t="shared" si="126"/>
        <v>1.1558948726057593E-4</v>
      </c>
      <c r="O3156" s="172" t="str">
        <f>IFERROR(IF(VLOOKUP($C3156,'MSCI Database'!$C:$R,2, FALSE)="","",VLOOKUP($C3156,'MSCI Database'!$C:$R,2, FALSE)),"")</f>
        <v>Software &amp; Services</v>
      </c>
      <c r="P3156" s="229" t="str">
        <f>IFERROR(IF(VLOOKUP($C3156,'MSCI Database'!$C:$R,3, FALSE)="","",VLOOKUP($C3156,'MSCI Database'!$C:$R,3, FALSE)),"")</f>
        <v>AA</v>
      </c>
      <c r="Q3156" s="229" t="str">
        <f>IFERROR(IF(VLOOKUP($C3156,'MSCI Database'!$C:$R,4, FALSE)="","",VLOOKUP($C3156,'MSCI Database'!$C:$R,4, FALSE)),"")</f>
        <v>2</v>
      </c>
      <c r="R3156" s="229">
        <f>IFERROR(IF(VLOOKUP($C3156,'MSCI Database'!$C:$R,5, FALSE)="","",VLOOKUP($C3156,'MSCI Database'!$C:$R,5, FALSE)),"")</f>
        <v>8.5</v>
      </c>
      <c r="S3156" s="229">
        <f>IFERROR(IF(VLOOKUP($C3156,'MSCI Database'!$C:$R,6, FALSE)="","",VLOOKUP($C3156,'MSCI Database'!$C:$R,6, FALSE)),"")</f>
        <v>4.8</v>
      </c>
      <c r="T3156" s="229">
        <f>IFERROR(IF(VLOOKUP($C3156,'MSCI Database'!$C:$R,7, FALSE)="","",VLOOKUP($C3156,'MSCI Database'!$C:$R,7, FALSE)),"")</f>
        <v>4.7</v>
      </c>
      <c r="U3156" s="229">
        <f>IFERROR(IF(VLOOKUP($C3156,'MSCI Database'!$C:$R,8, FALSE)="","",VLOOKUP($C3156,'MSCI Database'!$C:$R,8, FALSE)),"")</f>
        <v>5.3</v>
      </c>
      <c r="V3156" s="229">
        <f>IFERROR(IF(VLOOKUP($C3156,'MSCI Database'!$C:$R,9, FALSE)="","",VLOOKUP($C3156,'MSCI Database'!$C:$R,9, FALSE)),"")</f>
        <v>4.9000000000000004</v>
      </c>
      <c r="W3156" s="215">
        <f t="shared" ca="1" si="127"/>
        <v>0</v>
      </c>
      <c r="X3156" s="276">
        <f>IFERROR(IF(VLOOKUP($C3156,'MSCI Database'!$C:$R,10, FALSE)="","",VLOOKUP($C3156,'MSCI Database'!$C:$R,10, FALSE)),"")</f>
        <v>5502</v>
      </c>
      <c r="Y3156" s="229" t="str">
        <f>IFERROR(IF(VLOOKUP($C3156,'MSCI Database'!$C:$R,11, FALSE)="","",VLOOKUP($C3156,'MSCI Database'!$C:$R,11, FALSE)),"")</f>
        <v>2019</v>
      </c>
      <c r="Z3156" s="229" t="str">
        <f>IFERROR(IF(VLOOKUP($C3156,'MSCI Database'!$C:$R,12, FALSE)="","",VLOOKUP($C3156,'MSCI Database'!$C:$R,12, FALSE)),"")</f>
        <v>E.Segmt-Moderately High</v>
      </c>
      <c r="AA3156" s="229" t="str">
        <f>IFERROR(IF(VLOOKUP($C3156,'MSCI Database'!$C:$R,13, FALSE)="","",VLOOKUP($C3156,'MSCI Database'!$C:$R,13, FALSE)),"")</f>
        <v>Improved ESG risk management measures drive the upgrade</v>
      </c>
    </row>
    <row r="3157" spans="1:27" s="130" customFormat="1" ht="15" hidden="1" customHeight="1" outlineLevel="1">
      <c r="A3157" s="130" t="s">
        <v>322</v>
      </c>
      <c r="B3157" s="130" t="s">
        <v>323</v>
      </c>
      <c r="C3157" s="130" t="s">
        <v>324</v>
      </c>
      <c r="D3157" s="130" t="s">
        <v>18679</v>
      </c>
      <c r="E3157" s="130" t="s">
        <v>18688</v>
      </c>
      <c r="F3157" s="215">
        <v>8.5552897398166322E-3</v>
      </c>
      <c r="G3157" s="132" t="str">
        <f ca="1">IFERROR(_xll.BQL($A3157, "cur_mkt_cap(currency=EUR)")/1000000, " ")</f>
        <v xml:space="preserve"> </v>
      </c>
      <c r="M3157" s="308"/>
      <c r="N3157" s="215">
        <f t="shared" ca="1" si="126"/>
        <v>9.267160070579875E-5</v>
      </c>
      <c r="O3157" s="172" t="str">
        <f>IFERROR(IF(VLOOKUP($C3157,'MSCI Database'!$C:$R,2, FALSE)="","",VLOOKUP($C3157,'MSCI Database'!$C:$R,2, FALSE)),"")</f>
        <v>Diversified Financials</v>
      </c>
      <c r="P3157" s="229" t="str">
        <f>IFERROR(IF(VLOOKUP($C3157,'MSCI Database'!$C:$R,3, FALSE)="","",VLOOKUP($C3157,'MSCI Database'!$C:$R,3, FALSE)),"")</f>
        <v>A</v>
      </c>
      <c r="Q3157" s="229" t="str">
        <f>IFERROR(IF(VLOOKUP($C3157,'MSCI Database'!$C:$R,4, FALSE)="","",VLOOKUP($C3157,'MSCI Database'!$C:$R,4, FALSE)),"")</f>
        <v>-1</v>
      </c>
      <c r="R3157" s="229">
        <f>IFERROR(IF(VLOOKUP($C3157,'MSCI Database'!$C:$R,5, FALSE)="","",VLOOKUP($C3157,'MSCI Database'!$C:$R,5, FALSE)),"")</f>
        <v>6</v>
      </c>
      <c r="S3157" s="229">
        <f>IFERROR(IF(VLOOKUP($C3157,'MSCI Database'!$C:$R,6, FALSE)="","",VLOOKUP($C3157,'MSCI Database'!$C:$R,6, FALSE)),"")</f>
        <v>5.5</v>
      </c>
      <c r="T3157" s="229">
        <f>IFERROR(IF(VLOOKUP($C3157,'MSCI Database'!$C:$R,7, FALSE)="","",VLOOKUP($C3157,'MSCI Database'!$C:$R,7, FALSE)),"")</f>
        <v>5</v>
      </c>
      <c r="U3157" s="229">
        <f>IFERROR(IF(VLOOKUP($C3157,'MSCI Database'!$C:$R,8, FALSE)="","",VLOOKUP($C3157,'MSCI Database'!$C:$R,8, FALSE)),"")</f>
        <v>5.5</v>
      </c>
      <c r="V3157" s="229">
        <f>IFERROR(IF(VLOOKUP($C3157,'MSCI Database'!$C:$R,9, FALSE)="","",VLOOKUP($C3157,'MSCI Database'!$C:$R,9, FALSE)),"")</f>
        <v>5.2</v>
      </c>
      <c r="W3157" s="215">
        <f t="shared" ca="1" si="127"/>
        <v>0</v>
      </c>
      <c r="X3157" s="276">
        <f>IFERROR(IF(VLOOKUP($C3157,'MSCI Database'!$C:$R,10, FALSE)="","",VLOOKUP($C3157,'MSCI Database'!$C:$R,10, FALSE)),"")</f>
        <v>8214</v>
      </c>
      <c r="Y3157" s="229" t="str">
        <f>IFERROR(IF(VLOOKUP($C3157,'MSCI Database'!$C:$R,11, FALSE)="","",VLOOKUP($C3157,'MSCI Database'!$C:$R,11, FALSE)),"")</f>
        <v>2019</v>
      </c>
      <c r="Z3157" s="229" t="str">
        <f>IFERROR(IF(VLOOKUP($C3157,'MSCI Database'!$C:$R,12, FALSE)="","",VLOOKUP($C3157,'MSCI Database'!$C:$R,12, FALSE)),"")</f>
        <v>Reported</v>
      </c>
      <c r="AA3157" s="229" t="str">
        <f>IFERROR(IF(VLOOKUP($C3157,'MSCI Database'!$C:$R,13, FALSE)="","",VLOOKUP($C3157,'MSCI Database'!$C:$R,13, FALSE)),"")</f>
        <v>Regulatory approval pending for AMP Life sale; Royal Commission inquiry weigh on rating</v>
      </c>
    </row>
    <row r="3158" spans="1:27" s="130" customFormat="1" ht="15" hidden="1" customHeight="1" outlineLevel="1">
      <c r="A3158" s="130" t="s">
        <v>7984</v>
      </c>
      <c r="B3158" s="130" t="s">
        <v>7985</v>
      </c>
      <c r="C3158" s="130" t="s">
        <v>7986</v>
      </c>
      <c r="D3158" s="130" t="s">
        <v>12128</v>
      </c>
      <c r="E3158" s="130" t="s">
        <v>18690</v>
      </c>
      <c r="F3158" s="215">
        <v>1.063172143993335E-2</v>
      </c>
      <c r="G3158" s="132" t="str">
        <f ca="1">IFERROR(_xll.BQL($A3158, "cur_mkt_cap(currency=EUR)")/1000000, " ")</f>
        <v xml:space="preserve"> </v>
      </c>
      <c r="M3158" s="308"/>
      <c r="N3158" s="215">
        <f t="shared" si="126"/>
        <v>1.1516367932126872E-4</v>
      </c>
      <c r="O3158" s="172" t="str">
        <f>IFERROR(IF(VLOOKUP($C3158,'MSCI Database'!$C:$R,2, FALSE)="","",VLOOKUP($C3158,'MSCI Database'!$C:$R,2, FALSE)),"")</f>
        <v>Media &amp; Entertainment</v>
      </c>
      <c r="P3158" s="229" t="str">
        <f>IFERROR(IF(VLOOKUP($C3158,'MSCI Database'!$C:$R,3, FALSE)="","",VLOOKUP($C3158,'MSCI Database'!$C:$R,3, FALSE)),"")</f>
        <v>BBB</v>
      </c>
      <c r="Q3158" s="229" t="str">
        <f>IFERROR(IF(VLOOKUP($C3158,'MSCI Database'!$C:$R,4, FALSE)="","",VLOOKUP($C3158,'MSCI Database'!$C:$R,4, FALSE)),"")</f>
        <v>0</v>
      </c>
      <c r="R3158" s="229">
        <f>IFERROR(IF(VLOOKUP($C3158,'MSCI Database'!$C:$R,5, FALSE)="","",VLOOKUP($C3158,'MSCI Database'!$C:$R,5, FALSE)),"")</f>
        <v>4.8</v>
      </c>
      <c r="S3158" s="229">
        <f>IFERROR(IF(VLOOKUP($C3158,'MSCI Database'!$C:$R,6, FALSE)="","",VLOOKUP($C3158,'MSCI Database'!$C:$R,6, FALSE)),"")</f>
        <v>6</v>
      </c>
      <c r="T3158" s="229">
        <f>IFERROR(IF(VLOOKUP($C3158,'MSCI Database'!$C:$R,7, FALSE)="","",VLOOKUP($C3158,'MSCI Database'!$C:$R,7, FALSE)),"")</f>
        <v>5.8</v>
      </c>
      <c r="U3158" s="229">
        <f>IFERROR(IF(VLOOKUP($C3158,'MSCI Database'!$C:$R,8, FALSE)="","",VLOOKUP($C3158,'MSCI Database'!$C:$R,8, FALSE)),"")</f>
        <v>3.5</v>
      </c>
      <c r="V3158" s="229">
        <f>IFERROR(IF(VLOOKUP($C3158,'MSCI Database'!$C:$R,9, FALSE)="","",VLOOKUP($C3158,'MSCI Database'!$C:$R,9, FALSE)),"")</f>
        <v>4.5999999999999996</v>
      </c>
      <c r="W3158" s="215">
        <f t="shared" ca="1" si="127"/>
        <v>0</v>
      </c>
      <c r="X3158" s="276">
        <f>IFERROR(IF(VLOOKUP($C3158,'MSCI Database'!$C:$R,10, FALSE)="","",VLOOKUP($C3158,'MSCI Database'!$C:$R,10, FALSE)),"")</f>
        <v>66257</v>
      </c>
      <c r="Y3158" s="229" t="str">
        <f>IFERROR(IF(VLOOKUP($C3158,'MSCI Database'!$C:$R,11, FALSE)="","",VLOOKUP($C3158,'MSCI Database'!$C:$R,11, FALSE)),"")</f>
        <v>2019</v>
      </c>
      <c r="Z3158" s="229" t="str">
        <f>IFERROR(IF(VLOOKUP($C3158,'MSCI Database'!$C:$R,12, FALSE)="","",VLOOKUP($C3158,'MSCI Database'!$C:$R,12, FALSE)),"")</f>
        <v>E.Segmt-Moderate</v>
      </c>
      <c r="AA3158" s="229" t="str">
        <f>IFERROR(IF(VLOOKUP($C3158,'MSCI Database'!$C:$R,13, FALSE)="","",VLOOKUP($C3158,'MSCI Database'!$C:$R,13, FALSE)),"")</f>
        <v>On par with peers in data security and business ethics programs</v>
      </c>
    </row>
    <row r="3159" spans="1:27" s="130" customFormat="1" ht="15" hidden="1" customHeight="1" outlineLevel="1">
      <c r="A3159" s="130" t="s">
        <v>7155</v>
      </c>
      <c r="B3159" s="130" t="s">
        <v>7156</v>
      </c>
      <c r="C3159" s="130" t="s">
        <v>7157</v>
      </c>
      <c r="D3159" s="130" t="s">
        <v>12128</v>
      </c>
      <c r="E3159" s="130" t="s">
        <v>18673</v>
      </c>
      <c r="F3159" s="215">
        <v>1.055083678569362E-2</v>
      </c>
      <c r="G3159" s="132" t="str">
        <f ca="1">IFERROR(_xll.BQL($A3159, "cur_mkt_cap(currency=EUR)")/1000000, " ")</f>
        <v xml:space="preserve"> </v>
      </c>
      <c r="M3159" s="308"/>
      <c r="N3159" s="215">
        <f t="shared" si="126"/>
        <v>1.1428753010728646E-4</v>
      </c>
      <c r="O3159" s="172" t="str">
        <f>IFERROR(IF(VLOOKUP($C3159,'MSCI Database'!$C:$R,2, FALSE)="","",VLOOKUP($C3159,'MSCI Database'!$C:$R,2, FALSE)),"")</f>
        <v>Aerospace &amp; Defense</v>
      </c>
      <c r="P3159" s="229" t="str">
        <f>IFERROR(IF(VLOOKUP($C3159,'MSCI Database'!$C:$R,3, FALSE)="","",VLOOKUP($C3159,'MSCI Database'!$C:$R,3, FALSE)),"")</f>
        <v>BB</v>
      </c>
      <c r="Q3159" s="229" t="str">
        <f>IFERROR(IF(VLOOKUP($C3159,'MSCI Database'!$C:$R,4, FALSE)="","",VLOOKUP($C3159,'MSCI Database'!$C:$R,4, FALSE)),"")</f>
        <v>0</v>
      </c>
      <c r="R3159" s="229">
        <f>IFERROR(IF(VLOOKUP($C3159,'MSCI Database'!$C:$R,5, FALSE)="","",VLOOKUP($C3159,'MSCI Database'!$C:$R,5, FALSE)),"")</f>
        <v>3.8</v>
      </c>
      <c r="S3159" s="229">
        <f>IFERROR(IF(VLOOKUP($C3159,'MSCI Database'!$C:$R,6, FALSE)="","",VLOOKUP($C3159,'MSCI Database'!$C:$R,6, FALSE)),"")</f>
        <v>2.2000000000000002</v>
      </c>
      <c r="T3159" s="229">
        <f>IFERROR(IF(VLOOKUP($C3159,'MSCI Database'!$C:$R,7, FALSE)="","",VLOOKUP($C3159,'MSCI Database'!$C:$R,7, FALSE)),"")</f>
        <v>5</v>
      </c>
      <c r="U3159" s="229">
        <f>IFERROR(IF(VLOOKUP($C3159,'MSCI Database'!$C:$R,8, FALSE)="","",VLOOKUP($C3159,'MSCI Database'!$C:$R,8, FALSE)),"")</f>
        <v>3.9</v>
      </c>
      <c r="V3159" s="229">
        <f>IFERROR(IF(VLOOKUP($C3159,'MSCI Database'!$C:$R,9, FALSE)="","",VLOOKUP($C3159,'MSCI Database'!$C:$R,9, FALSE)),"")</f>
        <v>4.0999999999999996</v>
      </c>
      <c r="W3159" s="215">
        <f t="shared" ca="1" si="127"/>
        <v>0</v>
      </c>
      <c r="X3159" s="276">
        <f>IFERROR(IF(VLOOKUP($C3159,'MSCI Database'!$C:$R,10, FALSE)="","",VLOOKUP($C3159,'MSCI Database'!$C:$R,10, FALSE)),"")</f>
        <v>57095</v>
      </c>
      <c r="Y3159" s="229" t="str">
        <f>IFERROR(IF(VLOOKUP($C3159,'MSCI Database'!$C:$R,11, FALSE)="","",VLOOKUP($C3159,'MSCI Database'!$C:$R,11, FALSE)),"")</f>
        <v>2019</v>
      </c>
      <c r="Z3159" s="229" t="str">
        <f>IFERROR(IF(VLOOKUP($C3159,'MSCI Database'!$C:$R,12, FALSE)="","",VLOOKUP($C3159,'MSCI Database'!$C:$R,12, FALSE)),"")</f>
        <v>E.Segmt-Moderately High</v>
      </c>
      <c r="AA3159" s="229" t="str">
        <f>IFERROR(IF(VLOOKUP($C3159,'MSCI Database'!$C:$R,13, FALSE)="","",VLOOKUP($C3159,'MSCI Database'!$C:$R,13, FALSE)),"")</f>
        <v>Relatively weak board composition, limited cleantech prospects</v>
      </c>
    </row>
    <row r="3160" spans="1:27" s="130" customFormat="1" ht="15" hidden="1" customHeight="1" outlineLevel="1">
      <c r="A3160" s="130" t="s">
        <v>1766</v>
      </c>
      <c r="B3160" s="130" t="s">
        <v>1767</v>
      </c>
      <c r="C3160" s="130" t="s">
        <v>1768</v>
      </c>
      <c r="D3160" s="130" t="s">
        <v>12129</v>
      </c>
      <c r="E3160" s="130" t="s">
        <v>18690</v>
      </c>
      <c r="F3160" s="215">
        <v>1.245044967075056E-2</v>
      </c>
      <c r="G3160" s="132" t="str">
        <f ca="1">IFERROR(_xll.BQL($A3160, "cur_mkt_cap(currency=EUR)")/1000000, " ")</f>
        <v xml:space="preserve"> </v>
      </c>
      <c r="M3160" s="308"/>
      <c r="N3160" s="215">
        <f t="shared" si="126"/>
        <v>1.3486429280420479E-4</v>
      </c>
      <c r="O3160" s="172" t="str">
        <f>IFERROR(IF(VLOOKUP($C3160,'MSCI Database'!$C:$R,2, FALSE)="","",VLOOKUP($C3160,'MSCI Database'!$C:$R,2, FALSE)),"")</f>
        <v>Telecommunication Services</v>
      </c>
      <c r="P3160" s="229" t="str">
        <f>IFERROR(IF(VLOOKUP($C3160,'MSCI Database'!$C:$R,3, FALSE)="","",VLOOKUP($C3160,'MSCI Database'!$C:$R,3, FALSE)),"")</f>
        <v>BB</v>
      </c>
      <c r="Q3160" s="229" t="str">
        <f>IFERROR(IF(VLOOKUP($C3160,'MSCI Database'!$C:$R,4, FALSE)="","",VLOOKUP($C3160,'MSCI Database'!$C:$R,4, FALSE)),"")</f>
        <v>1</v>
      </c>
      <c r="R3160" s="229">
        <f>IFERROR(IF(VLOOKUP($C3160,'MSCI Database'!$C:$R,5, FALSE)="","",VLOOKUP($C3160,'MSCI Database'!$C:$R,5, FALSE)),"")</f>
        <v>3.8</v>
      </c>
      <c r="S3160" s="229">
        <f>IFERROR(IF(VLOOKUP($C3160,'MSCI Database'!$C:$R,6, FALSE)="","",VLOOKUP($C3160,'MSCI Database'!$C:$R,6, FALSE)),"")</f>
        <v>9.1999999999999993</v>
      </c>
      <c r="T3160" s="229">
        <f>IFERROR(IF(VLOOKUP($C3160,'MSCI Database'!$C:$R,7, FALSE)="","",VLOOKUP($C3160,'MSCI Database'!$C:$R,7, FALSE)),"")</f>
        <v>4.5</v>
      </c>
      <c r="U3160" s="229">
        <f>IFERROR(IF(VLOOKUP($C3160,'MSCI Database'!$C:$R,8, FALSE)="","",VLOOKUP($C3160,'MSCI Database'!$C:$R,8, FALSE)),"")</f>
        <v>4.9000000000000004</v>
      </c>
      <c r="V3160" s="229">
        <f>IFERROR(IF(VLOOKUP($C3160,'MSCI Database'!$C:$R,9, FALSE)="","",VLOOKUP($C3160,'MSCI Database'!$C:$R,9, FALSE)),"")</f>
        <v>4.9000000000000004</v>
      </c>
      <c r="W3160" s="215">
        <f t="shared" ca="1" si="127"/>
        <v>0</v>
      </c>
      <c r="X3160" s="276">
        <f>IFERROR(IF(VLOOKUP($C3160,'MSCI Database'!$C:$R,10, FALSE)="","",VLOOKUP($C3160,'MSCI Database'!$C:$R,10, FALSE)),"")</f>
        <v>22571</v>
      </c>
      <c r="Y3160" s="229" t="str">
        <f>IFERROR(IF(VLOOKUP($C3160,'MSCI Database'!$C:$R,11, FALSE)="","",VLOOKUP($C3160,'MSCI Database'!$C:$R,11, FALSE)),"")</f>
        <v>2019</v>
      </c>
      <c r="Z3160" s="229" t="str">
        <f>IFERROR(IF(VLOOKUP($C3160,'MSCI Database'!$C:$R,12, FALSE)="","",VLOOKUP($C3160,'MSCI Database'!$C:$R,12, FALSE)),"")</f>
        <v>Reported</v>
      </c>
      <c r="AA3160" s="229" t="str">
        <f>IFERROR(IF(VLOOKUP($C3160,'MSCI Database'!$C:$R,13, FALSE)="","",VLOOKUP($C3160,'MSCI Database'!$C:$R,13, FALSE)),"")</f>
        <v>Improved corporate governance practices</v>
      </c>
    </row>
    <row r="3161" spans="1:27" s="130" customFormat="1" ht="15" hidden="1" customHeight="1" outlineLevel="1">
      <c r="A3161" s="130" t="s">
        <v>5514</v>
      </c>
      <c r="B3161" s="130" t="s">
        <v>5515</v>
      </c>
      <c r="C3161" s="130" t="s">
        <v>5516</v>
      </c>
      <c r="D3161" s="130" t="s">
        <v>18687</v>
      </c>
      <c r="E3161" s="130" t="s">
        <v>18707</v>
      </c>
      <c r="F3161" s="215">
        <v>1.2323340059184579E-2</v>
      </c>
      <c r="G3161" s="132" t="str">
        <f ca="1">IFERROR(_xll.BQL($A3161, "cur_mkt_cap(currency=EUR)")/1000000, " ")</f>
        <v xml:space="preserve"> </v>
      </c>
      <c r="M3161" s="308"/>
      <c r="N3161" s="215">
        <f t="shared" ca="1" si="126"/>
        <v>1.3348743105818001E-4</v>
      </c>
      <c r="O3161" s="172" t="str">
        <f>IFERROR(IF(VLOOKUP($C3161,'MSCI Database'!$C:$R,2, FALSE)="","",VLOOKUP($C3161,'MSCI Database'!$C:$R,2, FALSE)),"")</f>
        <v>Integrated Oil &amp; Gas</v>
      </c>
      <c r="P3161" s="229" t="str">
        <f>IFERROR(IF(VLOOKUP($C3161,'MSCI Database'!$C:$R,3, FALSE)="","",VLOOKUP($C3161,'MSCI Database'!$C:$R,3, FALSE)),"")</f>
        <v>AAA</v>
      </c>
      <c r="Q3161" s="229" t="str">
        <f>IFERROR(IF(VLOOKUP($C3161,'MSCI Database'!$C:$R,4, FALSE)="","",VLOOKUP($C3161,'MSCI Database'!$C:$R,4, FALSE)),"")</f>
        <v>0</v>
      </c>
      <c r="R3161" s="229">
        <f>IFERROR(IF(VLOOKUP($C3161,'MSCI Database'!$C:$R,5, FALSE)="","",VLOOKUP($C3161,'MSCI Database'!$C:$R,5, FALSE)),"")</f>
        <v>10</v>
      </c>
      <c r="S3161" s="229">
        <f>IFERROR(IF(VLOOKUP($C3161,'MSCI Database'!$C:$R,6, FALSE)="","",VLOOKUP($C3161,'MSCI Database'!$C:$R,6, FALSE)),"")</f>
        <v>8</v>
      </c>
      <c r="T3161" s="229">
        <f>IFERROR(IF(VLOOKUP($C3161,'MSCI Database'!$C:$R,7, FALSE)="","",VLOOKUP($C3161,'MSCI Database'!$C:$R,7, FALSE)),"")</f>
        <v>8.6</v>
      </c>
      <c r="U3161" s="229">
        <f>IFERROR(IF(VLOOKUP($C3161,'MSCI Database'!$C:$R,8, FALSE)="","",VLOOKUP($C3161,'MSCI Database'!$C:$R,8, FALSE)),"")</f>
        <v>6.2</v>
      </c>
      <c r="V3161" s="229">
        <f>IFERROR(IF(VLOOKUP($C3161,'MSCI Database'!$C:$R,9, FALSE)="","",VLOOKUP($C3161,'MSCI Database'!$C:$R,9, FALSE)),"")</f>
        <v>7.5</v>
      </c>
      <c r="W3161" s="215">
        <f t="shared" ca="1" si="127"/>
        <v>0</v>
      </c>
      <c r="X3161" s="276">
        <f>IFERROR(IF(VLOOKUP($C3161,'MSCI Database'!$C:$R,10, FALSE)="","",VLOOKUP($C3161,'MSCI Database'!$C:$R,10, FALSE)),"")</f>
        <v>3410611</v>
      </c>
      <c r="Y3161" s="229" t="str">
        <f>IFERROR(IF(VLOOKUP($C3161,'MSCI Database'!$C:$R,11, FALSE)="","",VLOOKUP($C3161,'MSCI Database'!$C:$R,11, FALSE)),"")</f>
        <v>2019</v>
      </c>
      <c r="Z3161" s="229" t="str">
        <f>IFERROR(IF(VLOOKUP($C3161,'MSCI Database'!$C:$R,12, FALSE)="","",VLOOKUP($C3161,'MSCI Database'!$C:$R,12, FALSE)),"")</f>
        <v>Reported</v>
      </c>
      <c r="AA3161" s="229" t="str">
        <f>IFERROR(IF(VLOOKUP($C3161,'MSCI Database'!$C:$R,13, FALSE)="","",VLOOKUP($C3161,'MSCI Database'!$C:$R,13, FALSE)),"")</f>
        <v>Industry-leading carbon management and environmental performance</v>
      </c>
    </row>
    <row r="3162" spans="1:27" s="130" customFormat="1" ht="15" hidden="1" customHeight="1" outlineLevel="1">
      <c r="A3162" s="130" t="s">
        <v>6276</v>
      </c>
      <c r="B3162" s="130" t="s">
        <v>6277</v>
      </c>
      <c r="C3162" s="130" t="s">
        <v>6278</v>
      </c>
      <c r="D3162" s="130" t="s">
        <v>12128</v>
      </c>
      <c r="E3162" s="130" t="s">
        <v>18688</v>
      </c>
      <c r="F3162" s="215">
        <v>1.048689208175173E-2</v>
      </c>
      <c r="G3162" s="132" t="str">
        <f ca="1">IFERROR(_xll.BQL($A3162, "cur_mkt_cap(currency=EUR)")/1000000, " ")</f>
        <v xml:space="preserve"> </v>
      </c>
      <c r="M3162" s="308"/>
      <c r="N3162" s="215">
        <f t="shared" si="126"/>
        <v>1.1359487582541284E-4</v>
      </c>
      <c r="O3162" s="172" t="str">
        <f>IFERROR(IF(VLOOKUP($C3162,'MSCI Database'!$C:$R,2, FALSE)="","",VLOOKUP($C3162,'MSCI Database'!$C:$R,2, FALSE)),"")</f>
        <v>Multi-Line Insurance &amp; Brokerage</v>
      </c>
      <c r="P3162" s="229" t="str">
        <f>IFERROR(IF(VLOOKUP($C3162,'MSCI Database'!$C:$R,3, FALSE)="","",VLOOKUP($C3162,'MSCI Database'!$C:$R,3, FALSE)),"")</f>
        <v>B</v>
      </c>
      <c r="Q3162" s="229" t="str">
        <f>IFERROR(IF(VLOOKUP($C3162,'MSCI Database'!$C:$R,4, FALSE)="","",VLOOKUP($C3162,'MSCI Database'!$C:$R,4, FALSE)),"")</f>
        <v>0</v>
      </c>
      <c r="R3162" s="229">
        <f>IFERROR(IF(VLOOKUP($C3162,'MSCI Database'!$C:$R,5, FALSE)="","",VLOOKUP($C3162,'MSCI Database'!$C:$R,5, FALSE)),"")</f>
        <v>2</v>
      </c>
      <c r="S3162" s="229">
        <f>IFERROR(IF(VLOOKUP($C3162,'MSCI Database'!$C:$R,6, FALSE)="","",VLOOKUP($C3162,'MSCI Database'!$C:$R,6, FALSE)),"")</f>
        <v>2.5</v>
      </c>
      <c r="T3162" s="229">
        <f>IFERROR(IF(VLOOKUP($C3162,'MSCI Database'!$C:$R,7, FALSE)="","",VLOOKUP($C3162,'MSCI Database'!$C:$R,7, FALSE)),"")</f>
        <v>3.9</v>
      </c>
      <c r="U3162" s="229">
        <f>IFERROR(IF(VLOOKUP($C3162,'MSCI Database'!$C:$R,8, FALSE)="","",VLOOKUP($C3162,'MSCI Database'!$C:$R,8, FALSE)),"")</f>
        <v>6.4</v>
      </c>
      <c r="V3162" s="229">
        <f>IFERROR(IF(VLOOKUP($C3162,'MSCI Database'!$C:$R,9, FALSE)="","",VLOOKUP($C3162,'MSCI Database'!$C:$R,9, FALSE)),"")</f>
        <v>4.5</v>
      </c>
      <c r="W3162" s="215">
        <f t="shared" ca="1" si="127"/>
        <v>0</v>
      </c>
      <c r="X3162" s="276">
        <f>IFERROR(IF(VLOOKUP($C3162,'MSCI Database'!$C:$R,10, FALSE)="","",VLOOKUP($C3162,'MSCI Database'!$C:$R,10, FALSE)),"")</f>
        <v>15197</v>
      </c>
      <c r="Y3162" s="229" t="str">
        <f>IFERROR(IF(VLOOKUP($C3162,'MSCI Database'!$C:$R,11, FALSE)="","",VLOOKUP($C3162,'MSCI Database'!$C:$R,11, FALSE)),"")</f>
        <v>2019</v>
      </c>
      <c r="Z3162" s="229" t="str">
        <f>IFERROR(IF(VLOOKUP($C3162,'MSCI Database'!$C:$R,12, FALSE)="","",VLOOKUP($C3162,'MSCI Database'!$C:$R,12, FALSE)),"")</f>
        <v>E.Segmt-Moderate</v>
      </c>
      <c r="AA3162" s="229" t="str">
        <f>IFERROR(IF(VLOOKUP($C3162,'MSCI Database'!$C:$R,13, FALSE)="","",VLOOKUP($C3162,'MSCI Database'!$C:$R,13, FALSE)),"")</f>
        <v>Lacks ESG integration in investments; weak data security mechanisms.</v>
      </c>
    </row>
    <row r="3163" spans="1:27" s="130" customFormat="1" ht="15" hidden="1" customHeight="1" outlineLevel="1">
      <c r="A3163" s="130" t="s">
        <v>7363</v>
      </c>
      <c r="B3163" s="130" t="s">
        <v>7364</v>
      </c>
      <c r="C3163" s="130" t="s">
        <v>7365</v>
      </c>
      <c r="D3163" s="130" t="s">
        <v>12128</v>
      </c>
      <c r="E3163" s="130" t="s">
        <v>18673</v>
      </c>
      <c r="F3163" s="215">
        <v>1.0486813820943391E-2</v>
      </c>
      <c r="G3163" s="132" t="str">
        <f ca="1">IFERROR(_xll.BQL($A3163, "cur_mkt_cap(currency=EUR)")/1000000, " ")</f>
        <v xml:space="preserve"> </v>
      </c>
      <c r="M3163" s="308"/>
      <c r="N3163" s="215">
        <f t="shared" si="126"/>
        <v>1.1359402809791303E-4</v>
      </c>
      <c r="O3163" s="172" t="str">
        <f>IFERROR(IF(VLOOKUP($C3163,'MSCI Database'!$C:$R,2, FALSE)="","",VLOOKUP($C3163,'MSCI Database'!$C:$R,2, FALSE)),"")</f>
        <v>Road &amp; Rail Transport</v>
      </c>
      <c r="P3163" s="229" t="str">
        <f>IFERROR(IF(VLOOKUP($C3163,'MSCI Database'!$C:$R,3, FALSE)="","",VLOOKUP($C3163,'MSCI Database'!$C:$R,3, FALSE)),"")</f>
        <v>BB</v>
      </c>
      <c r="Q3163" s="229" t="str">
        <f>IFERROR(IF(VLOOKUP($C3163,'MSCI Database'!$C:$R,4, FALSE)="","",VLOOKUP($C3163,'MSCI Database'!$C:$R,4, FALSE)),"")</f>
        <v>0</v>
      </c>
      <c r="R3163" s="229">
        <f>IFERROR(IF(VLOOKUP($C3163,'MSCI Database'!$C:$R,5, FALSE)="","",VLOOKUP($C3163,'MSCI Database'!$C:$R,5, FALSE)),"")</f>
        <v>4.2</v>
      </c>
      <c r="S3163" s="229">
        <f>IFERROR(IF(VLOOKUP($C3163,'MSCI Database'!$C:$R,6, FALSE)="","",VLOOKUP($C3163,'MSCI Database'!$C:$R,6, FALSE)),"")</f>
        <v>4.5</v>
      </c>
      <c r="T3163" s="229">
        <f>IFERROR(IF(VLOOKUP($C3163,'MSCI Database'!$C:$R,7, FALSE)="","",VLOOKUP($C3163,'MSCI Database'!$C:$R,7, FALSE)),"")</f>
        <v>3.2</v>
      </c>
      <c r="U3163" s="229">
        <f>IFERROR(IF(VLOOKUP($C3163,'MSCI Database'!$C:$R,8, FALSE)="","",VLOOKUP($C3163,'MSCI Database'!$C:$R,8, FALSE)),"")</f>
        <v>4.0999999999999996</v>
      </c>
      <c r="V3163" s="229">
        <f>IFERROR(IF(VLOOKUP($C3163,'MSCI Database'!$C:$R,9, FALSE)="","",VLOOKUP($C3163,'MSCI Database'!$C:$R,9, FALSE)),"")</f>
        <v>3.9</v>
      </c>
      <c r="W3163" s="215">
        <f t="shared" ca="1" si="127"/>
        <v>0</v>
      </c>
      <c r="X3163" s="276">
        <f>IFERROR(IF(VLOOKUP($C3163,'MSCI Database'!$C:$R,10, FALSE)="","",VLOOKUP($C3163,'MSCI Database'!$C:$R,10, FALSE)),"")</f>
        <v>454774</v>
      </c>
      <c r="Y3163" s="229" t="str">
        <f>IFERROR(IF(VLOOKUP($C3163,'MSCI Database'!$C:$R,11, FALSE)="","",VLOOKUP($C3163,'MSCI Database'!$C:$R,11, FALSE)),"")</f>
        <v>2019</v>
      </c>
      <c r="Z3163" s="229" t="str">
        <f>IFERROR(IF(VLOOKUP($C3163,'MSCI Database'!$C:$R,12, FALSE)="","",VLOOKUP($C3163,'MSCI Database'!$C:$R,12, FALSE)),"")</f>
        <v>E.Segmt-Moderately Low</v>
      </c>
      <c r="AA3163" s="229" t="str">
        <f>IFERROR(IF(VLOOKUP($C3163,'MSCI Database'!$C:$R,13, FALSE)="","",VLOOKUP($C3163,'MSCI Database'!$C:$R,13, FALSE)),"")</f>
        <v>Safety monitoring and employee engagement programs trail those of peers</v>
      </c>
    </row>
    <row r="3164" spans="1:27" s="130" customFormat="1" ht="15" hidden="1" customHeight="1" outlineLevel="1">
      <c r="A3164" s="130" t="s">
        <v>2084</v>
      </c>
      <c r="B3164" s="130" t="s">
        <v>2085</v>
      </c>
      <c r="C3164" s="130" t="s">
        <v>2086</v>
      </c>
      <c r="D3164" s="130" t="s">
        <v>12130</v>
      </c>
      <c r="E3164" s="130" t="s">
        <v>18673</v>
      </c>
      <c r="F3164" s="215">
        <v>1.2143914268814769E-2</v>
      </c>
      <c r="G3164" s="132" t="str">
        <f ca="1">IFERROR(_xll.BQL($A3164, "cur_mkt_cap(currency=EUR)")/1000000, " ")</f>
        <v xml:space="preserve"> </v>
      </c>
      <c r="M3164" s="308"/>
      <c r="N3164" s="215">
        <f t="shared" si="126"/>
        <v>1.315438761690817E-4</v>
      </c>
      <c r="O3164" s="172" t="str">
        <f>IFERROR(IF(VLOOKUP($C3164,'MSCI Database'!$C:$R,2, FALSE)="","",VLOOKUP($C3164,'MSCI Database'!$C:$R,2, FALSE)),"")</f>
        <v>Construction &amp; Engineering</v>
      </c>
      <c r="P3164" s="229" t="str">
        <f>IFERROR(IF(VLOOKUP($C3164,'MSCI Database'!$C:$R,3, FALSE)="","",VLOOKUP($C3164,'MSCI Database'!$C:$R,3, FALSE)),"")</f>
        <v>A</v>
      </c>
      <c r="Q3164" s="229" t="str">
        <f>IFERROR(IF(VLOOKUP($C3164,'MSCI Database'!$C:$R,4, FALSE)="","",VLOOKUP($C3164,'MSCI Database'!$C:$R,4, FALSE)),"")</f>
        <v>0</v>
      </c>
      <c r="R3164" s="229">
        <f>IFERROR(IF(VLOOKUP($C3164,'MSCI Database'!$C:$R,5, FALSE)="","",VLOOKUP($C3164,'MSCI Database'!$C:$R,5, FALSE)),"")</f>
        <v>5.8</v>
      </c>
      <c r="S3164" s="229">
        <f>IFERROR(IF(VLOOKUP($C3164,'MSCI Database'!$C:$R,6, FALSE)="","",VLOOKUP($C3164,'MSCI Database'!$C:$R,6, FALSE)),"")</f>
        <v>5.5</v>
      </c>
      <c r="T3164" s="229">
        <f>IFERROR(IF(VLOOKUP($C3164,'MSCI Database'!$C:$R,7, FALSE)="","",VLOOKUP($C3164,'MSCI Database'!$C:$R,7, FALSE)),"")</f>
        <v>6.8</v>
      </c>
      <c r="U3164" s="229">
        <f>IFERROR(IF(VLOOKUP($C3164,'MSCI Database'!$C:$R,8, FALSE)="","",VLOOKUP($C3164,'MSCI Database'!$C:$R,8, FALSE)),"")</f>
        <v>3.3</v>
      </c>
      <c r="V3164" s="229">
        <f>IFERROR(IF(VLOOKUP($C3164,'MSCI Database'!$C:$R,9, FALSE)="","",VLOOKUP($C3164,'MSCI Database'!$C:$R,9, FALSE)),"")</f>
        <v>4.5</v>
      </c>
      <c r="W3164" s="215">
        <f t="shared" ca="1" si="127"/>
        <v>0</v>
      </c>
      <c r="X3164" s="276">
        <f>IFERROR(IF(VLOOKUP($C3164,'MSCI Database'!$C:$R,10, FALSE)="","",VLOOKUP($C3164,'MSCI Database'!$C:$R,10, FALSE)),"")</f>
        <v>3282089</v>
      </c>
      <c r="Y3164" s="229" t="str">
        <f>IFERROR(IF(VLOOKUP($C3164,'MSCI Database'!$C:$R,11, FALSE)="","",VLOOKUP($C3164,'MSCI Database'!$C:$R,11, FALSE)),"")</f>
        <v>2019</v>
      </c>
      <c r="Z3164" s="229" t="str">
        <f>IFERROR(IF(VLOOKUP($C3164,'MSCI Database'!$C:$R,12, FALSE)="","",VLOOKUP($C3164,'MSCI Database'!$C:$R,12, FALSE)),"")</f>
        <v>Reported</v>
      </c>
      <c r="AA3164" s="229" t="str">
        <f>IFERROR(IF(VLOOKUP($C3164,'MSCI Database'!$C:$R,13, FALSE)="","",VLOOKUP($C3164,'MSCI Database'!$C:$R,13, FALSE)),"")</f>
        <v>Leads peers in health and safety management</v>
      </c>
    </row>
    <row r="3165" spans="1:27" s="130" customFormat="1" ht="15" hidden="1" customHeight="1" outlineLevel="1">
      <c r="A3165" s="130" t="s">
        <v>6371</v>
      </c>
      <c r="B3165" s="130" t="s">
        <v>6372</v>
      </c>
      <c r="C3165" s="130" t="s">
        <v>6373</v>
      </c>
      <c r="D3165" s="130" t="s">
        <v>12128</v>
      </c>
      <c r="E3165" s="130" t="s">
        <v>18688</v>
      </c>
      <c r="F3165" s="215">
        <v>1.0345348271637449E-2</v>
      </c>
      <c r="G3165" s="132" t="str">
        <f ca="1">IFERROR(_xll.BQL($A3165, "cur_mkt_cap(currency=EUR)")/1000000, " ")</f>
        <v xml:space="preserve"> </v>
      </c>
      <c r="M3165" s="308"/>
      <c r="N3165" s="215">
        <f t="shared" ca="1" si="126"/>
        <v>1.1206166165591014E-4</v>
      </c>
      <c r="O3165" s="172" t="str">
        <f>IFERROR(IF(VLOOKUP($C3165,'MSCI Database'!$C:$R,2, FALSE)="","",VLOOKUP($C3165,'MSCI Database'!$C:$R,2, FALSE)),"")</f>
        <v>Asset Management &amp; Custody Banks</v>
      </c>
      <c r="P3165" s="229" t="str">
        <f>IFERROR(IF(VLOOKUP($C3165,'MSCI Database'!$C:$R,3, FALSE)="","",VLOOKUP($C3165,'MSCI Database'!$C:$R,3, FALSE)),"")</f>
        <v>B</v>
      </c>
      <c r="Q3165" s="229" t="str">
        <f>IFERROR(IF(VLOOKUP($C3165,'MSCI Database'!$C:$R,4, FALSE)="","",VLOOKUP($C3165,'MSCI Database'!$C:$R,4, FALSE)),"")</f>
        <v/>
      </c>
      <c r="R3165" s="229">
        <f>IFERROR(IF(VLOOKUP($C3165,'MSCI Database'!$C:$R,5, FALSE)="","",VLOOKUP($C3165,'MSCI Database'!$C:$R,5, FALSE)),"")</f>
        <v>1.5</v>
      </c>
      <c r="S3165" s="229">
        <f>IFERROR(IF(VLOOKUP($C3165,'MSCI Database'!$C:$R,6, FALSE)="","",VLOOKUP($C3165,'MSCI Database'!$C:$R,6, FALSE)),"")</f>
        <v>8.6999999999999993</v>
      </c>
      <c r="T3165" s="229">
        <f>IFERROR(IF(VLOOKUP($C3165,'MSCI Database'!$C:$R,7, FALSE)="","",VLOOKUP($C3165,'MSCI Database'!$C:$R,7, FALSE)),"")</f>
        <v>5.4</v>
      </c>
      <c r="U3165" s="229">
        <f>IFERROR(IF(VLOOKUP($C3165,'MSCI Database'!$C:$R,8, FALSE)="","",VLOOKUP($C3165,'MSCI Database'!$C:$R,8, FALSE)),"")</f>
        <v>1.9</v>
      </c>
      <c r="V3165" s="229">
        <f>IFERROR(IF(VLOOKUP($C3165,'MSCI Database'!$C:$R,9, FALSE)="","",VLOOKUP($C3165,'MSCI Database'!$C:$R,9, FALSE)),"")</f>
        <v>4.0999999999999996</v>
      </c>
      <c r="W3165" s="215">
        <f t="shared" ca="1" si="127"/>
        <v>0</v>
      </c>
      <c r="X3165" s="276">
        <f>IFERROR(IF(VLOOKUP($C3165,'MSCI Database'!$C:$R,10, FALSE)="","",VLOOKUP($C3165,'MSCI Database'!$C:$R,10, FALSE)),"")</f>
        <v>2786</v>
      </c>
      <c r="Y3165" s="229" t="str">
        <f>IFERROR(IF(VLOOKUP($C3165,'MSCI Database'!$C:$R,11, FALSE)="","",VLOOKUP($C3165,'MSCI Database'!$C:$R,11, FALSE)),"")</f>
        <v>2019</v>
      </c>
      <c r="Z3165" s="229" t="str">
        <f>IFERROR(IF(VLOOKUP($C3165,'MSCI Database'!$C:$R,12, FALSE)="","",VLOOKUP($C3165,'MSCI Database'!$C:$R,12, FALSE)),"")</f>
        <v>Reported</v>
      </c>
      <c r="AA3165" s="229" t="str">
        <f>IFERROR(IF(VLOOKUP($C3165,'MSCI Database'!$C:$R,13, FALSE)="","",VLOOKUP($C3165,'MSCI Database'!$C:$R,13, FALSE)),"")</f>
        <v>Weak corporate governance practices and human capital initiatives</v>
      </c>
    </row>
    <row r="3166" spans="1:27" s="130" customFormat="1" ht="15" hidden="1" customHeight="1" outlineLevel="1">
      <c r="A3166" s="130" t="s">
        <v>1964</v>
      </c>
      <c r="B3166" s="130" t="s">
        <v>1965</v>
      </c>
      <c r="C3166" s="130" t="s">
        <v>1966</v>
      </c>
      <c r="D3166" s="130" t="s">
        <v>12129</v>
      </c>
      <c r="E3166" s="130" t="s">
        <v>12133</v>
      </c>
      <c r="F3166" s="215">
        <v>1.1993566820704051E-2</v>
      </c>
      <c r="G3166" s="132" t="str">
        <f ca="1">IFERROR(_xll.BQL($A3166, "cur_mkt_cap(currency=EUR)")/1000000, " ")</f>
        <v xml:space="preserve"> </v>
      </c>
      <c r="M3166" s="308"/>
      <c r="N3166" s="215">
        <f t="shared" si="126"/>
        <v>1.2991530027017228E-4</v>
      </c>
      <c r="O3166" s="172" t="str">
        <f>IFERROR(IF(VLOOKUP($C3166,'MSCI Database'!$C:$R,2, FALSE)="","",VLOOKUP($C3166,'MSCI Database'!$C:$R,2, FALSE)),"")</f>
        <v>Health Care Equipment &amp; Supplies</v>
      </c>
      <c r="P3166" s="229" t="str">
        <f>IFERROR(IF(VLOOKUP($C3166,'MSCI Database'!$C:$R,3, FALSE)="","",VLOOKUP($C3166,'MSCI Database'!$C:$R,3, FALSE)),"")</f>
        <v>BB</v>
      </c>
      <c r="Q3166" s="229" t="str">
        <f>IFERROR(IF(VLOOKUP($C3166,'MSCI Database'!$C:$R,4, FALSE)="","",VLOOKUP($C3166,'MSCI Database'!$C:$R,4, FALSE)),"")</f>
        <v>0</v>
      </c>
      <c r="R3166" s="229">
        <f>IFERROR(IF(VLOOKUP($C3166,'MSCI Database'!$C:$R,5, FALSE)="","",VLOOKUP($C3166,'MSCI Database'!$C:$R,5, FALSE)),"")</f>
        <v>3.2</v>
      </c>
      <c r="S3166" s="229">
        <f>IFERROR(IF(VLOOKUP($C3166,'MSCI Database'!$C:$R,6, FALSE)="","",VLOOKUP($C3166,'MSCI Database'!$C:$R,6, FALSE)),"")</f>
        <v>6.5</v>
      </c>
      <c r="T3166" s="229">
        <f>IFERROR(IF(VLOOKUP($C3166,'MSCI Database'!$C:$R,7, FALSE)="","",VLOOKUP($C3166,'MSCI Database'!$C:$R,7, FALSE)),"")</f>
        <v>4.8</v>
      </c>
      <c r="U3166" s="229">
        <f>IFERROR(IF(VLOOKUP($C3166,'MSCI Database'!$C:$R,8, FALSE)="","",VLOOKUP($C3166,'MSCI Database'!$C:$R,8, FALSE)),"")</f>
        <v>4.2</v>
      </c>
      <c r="V3166" s="229">
        <f>IFERROR(IF(VLOOKUP($C3166,'MSCI Database'!$C:$R,9, FALSE)="","",VLOOKUP($C3166,'MSCI Database'!$C:$R,9, FALSE)),"")</f>
        <v>4.5999999999999996</v>
      </c>
      <c r="W3166" s="215">
        <f t="shared" ca="1" si="127"/>
        <v>0</v>
      </c>
      <c r="X3166" s="276">
        <f>IFERROR(IF(VLOOKUP($C3166,'MSCI Database'!$C:$R,10, FALSE)="","",VLOOKUP($C3166,'MSCI Database'!$C:$R,10, FALSE)),"")</f>
        <v>296247</v>
      </c>
      <c r="Y3166" s="229" t="str">
        <f>IFERROR(IF(VLOOKUP($C3166,'MSCI Database'!$C:$R,11, FALSE)="","",VLOOKUP($C3166,'MSCI Database'!$C:$R,11, FALSE)),"")</f>
        <v>2019</v>
      </c>
      <c r="Z3166" s="229" t="str">
        <f>IFERROR(IF(VLOOKUP($C3166,'MSCI Database'!$C:$R,12, FALSE)="","",VLOOKUP($C3166,'MSCI Database'!$C:$R,12, FALSE)),"")</f>
        <v>E.Segmt-Moderate</v>
      </c>
      <c r="AA3166" s="229" t="str">
        <f>IFERROR(IF(VLOOKUP($C3166,'MSCI Database'!$C:$R,13, FALSE)="","",VLOOKUP($C3166,'MSCI Database'!$C:$R,13, FALSE)),"")</f>
        <v>Lags peers in overall governance; product quality issues persist</v>
      </c>
    </row>
    <row r="3167" spans="1:27" s="130" customFormat="1" ht="15" hidden="1" customHeight="1" outlineLevel="1">
      <c r="A3167" s="130" t="s">
        <v>1878</v>
      </c>
      <c r="B3167" s="130" t="s">
        <v>1879</v>
      </c>
      <c r="C3167" s="130" t="s">
        <v>1880</v>
      </c>
      <c r="D3167" s="130" t="s">
        <v>12129</v>
      </c>
      <c r="E3167" s="130" t="s">
        <v>18688</v>
      </c>
      <c r="F3167" s="215">
        <v>1.2050784375522179E-2</v>
      </c>
      <c r="G3167" s="132" t="str">
        <f ca="1">IFERROR(_xll.BQL($A3167, "cur_mkt_cap(currency=EUR)")/1000000, " ")</f>
        <v xml:space="preserve"> </v>
      </c>
      <c r="M3167" s="308"/>
      <c r="N3167" s="215">
        <f t="shared" si="126"/>
        <v>1.3053508552055254E-4</v>
      </c>
      <c r="O3167" s="172" t="str">
        <f>IFERROR(IF(VLOOKUP($C3167,'MSCI Database'!$C:$R,2, FALSE)="","",VLOOKUP($C3167,'MSCI Database'!$C:$R,2, FALSE)),"")</f>
        <v>Multi-Line Insurance &amp; Brokerage</v>
      </c>
      <c r="P3167" s="229" t="str">
        <f>IFERROR(IF(VLOOKUP($C3167,'MSCI Database'!$C:$R,3, FALSE)="","",VLOOKUP($C3167,'MSCI Database'!$C:$R,3, FALSE)),"")</f>
        <v>A</v>
      </c>
      <c r="Q3167" s="229" t="str">
        <f>IFERROR(IF(VLOOKUP($C3167,'MSCI Database'!$C:$R,4, FALSE)="","",VLOOKUP($C3167,'MSCI Database'!$C:$R,4, FALSE)),"")</f>
        <v>1</v>
      </c>
      <c r="R3167" s="229">
        <f>IFERROR(IF(VLOOKUP($C3167,'MSCI Database'!$C:$R,5, FALSE)="","",VLOOKUP($C3167,'MSCI Database'!$C:$R,5, FALSE)),"")</f>
        <v>7</v>
      </c>
      <c r="S3167" s="229">
        <f>IFERROR(IF(VLOOKUP($C3167,'MSCI Database'!$C:$R,6, FALSE)="","",VLOOKUP($C3167,'MSCI Database'!$C:$R,6, FALSE)),"")</f>
        <v>4.5</v>
      </c>
      <c r="T3167" s="229">
        <f>IFERROR(IF(VLOOKUP($C3167,'MSCI Database'!$C:$R,7, FALSE)="","",VLOOKUP($C3167,'MSCI Database'!$C:$R,7, FALSE)),"")</f>
        <v>6.6</v>
      </c>
      <c r="U3167" s="229">
        <f>IFERROR(IF(VLOOKUP($C3167,'MSCI Database'!$C:$R,8, FALSE)="","",VLOOKUP($C3167,'MSCI Database'!$C:$R,8, FALSE)),"")</f>
        <v>5.2</v>
      </c>
      <c r="V3167" s="229">
        <f>IFERROR(IF(VLOOKUP($C3167,'MSCI Database'!$C:$R,9, FALSE)="","",VLOOKUP($C3167,'MSCI Database'!$C:$R,9, FALSE)),"")</f>
        <v>5.8</v>
      </c>
      <c r="W3167" s="215">
        <f t="shared" ca="1" si="127"/>
        <v>0</v>
      </c>
      <c r="X3167" s="276">
        <f>IFERROR(IF(VLOOKUP($C3167,'MSCI Database'!$C:$R,10, FALSE)="","",VLOOKUP($C3167,'MSCI Database'!$C:$R,10, FALSE)),"")</f>
        <v>6786</v>
      </c>
      <c r="Y3167" s="229" t="str">
        <f>IFERROR(IF(VLOOKUP($C3167,'MSCI Database'!$C:$R,11, FALSE)="","",VLOOKUP($C3167,'MSCI Database'!$C:$R,11, FALSE)),"")</f>
        <v>2019</v>
      </c>
      <c r="Z3167" s="229" t="str">
        <f>IFERROR(IF(VLOOKUP($C3167,'MSCI Database'!$C:$R,12, FALSE)="","",VLOOKUP($C3167,'MSCI Database'!$C:$R,12, FALSE)),"")</f>
        <v>E.CSI</v>
      </c>
      <c r="AA3167" s="229" t="str">
        <f>IFERROR(IF(VLOOKUP($C3167,'MSCI Database'!$C:$R,13, FALSE)="","",VLOOKUP($C3167,'MSCI Database'!$C:$R,13, FALSE)),"")</f>
        <v>Improved data privacy and cybersecurity measures drive upgrade</v>
      </c>
    </row>
    <row r="3168" spans="1:27" s="130" customFormat="1" ht="15" hidden="1" customHeight="1" outlineLevel="1">
      <c r="A3168" s="130" t="s">
        <v>314</v>
      </c>
      <c r="B3168" s="130" t="s">
        <v>315</v>
      </c>
      <c r="C3168" s="130" t="s">
        <v>316</v>
      </c>
      <c r="D3168" s="130" t="s">
        <v>18679</v>
      </c>
      <c r="E3168" s="130" t="s">
        <v>100</v>
      </c>
      <c r="F3168" s="215">
        <v>7.888359097843866E-3</v>
      </c>
      <c r="G3168" s="132" t="str">
        <f ca="1">IFERROR(_xll.BQL($A3168, "cur_mkt_cap(currency=EUR)")/1000000, " ")</f>
        <v xml:space="preserve"> </v>
      </c>
      <c r="M3168" s="308"/>
      <c r="N3168" s="215">
        <f t="shared" si="126"/>
        <v>8.5447353248261802E-5</v>
      </c>
      <c r="O3168" s="172" t="str">
        <f>IFERROR(IF(VLOOKUP($C3168,'MSCI Database'!$C:$R,2, FALSE)="","",VLOOKUP($C3168,'MSCI Database'!$C:$R,2, FALSE)),"")</f>
        <v>Utilities</v>
      </c>
      <c r="P3168" s="229" t="str">
        <f>IFERROR(IF(VLOOKUP($C3168,'MSCI Database'!$C:$R,3, FALSE)="","",VLOOKUP($C3168,'MSCI Database'!$C:$R,3, FALSE)),"")</f>
        <v>BBB</v>
      </c>
      <c r="Q3168" s="229" t="str">
        <f>IFERROR(IF(VLOOKUP($C3168,'MSCI Database'!$C:$R,4, FALSE)="","",VLOOKUP($C3168,'MSCI Database'!$C:$R,4, FALSE)),"")</f>
        <v>0</v>
      </c>
      <c r="R3168" s="229">
        <f>IFERROR(IF(VLOOKUP($C3168,'MSCI Database'!$C:$R,5, FALSE)="","",VLOOKUP($C3168,'MSCI Database'!$C:$R,5, FALSE)),"")</f>
        <v>5.0999999999999996</v>
      </c>
      <c r="S3168" s="229">
        <f>IFERROR(IF(VLOOKUP($C3168,'MSCI Database'!$C:$R,6, FALSE)="","",VLOOKUP($C3168,'MSCI Database'!$C:$R,6, FALSE)),"")</f>
        <v>3.8</v>
      </c>
      <c r="T3168" s="229">
        <f>IFERROR(IF(VLOOKUP($C3168,'MSCI Database'!$C:$R,7, FALSE)="","",VLOOKUP($C3168,'MSCI Database'!$C:$R,7, FALSE)),"")</f>
        <v>6</v>
      </c>
      <c r="U3168" s="229">
        <f>IFERROR(IF(VLOOKUP($C3168,'MSCI Database'!$C:$R,8, FALSE)="","",VLOOKUP($C3168,'MSCI Database'!$C:$R,8, FALSE)),"")</f>
        <v>7.2</v>
      </c>
      <c r="V3168" s="229">
        <f>IFERROR(IF(VLOOKUP($C3168,'MSCI Database'!$C:$R,9, FALSE)="","",VLOOKUP($C3168,'MSCI Database'!$C:$R,9, FALSE)),"")</f>
        <v>5.2</v>
      </c>
      <c r="W3168" s="215">
        <f t="shared" ca="1" si="127"/>
        <v>0</v>
      </c>
      <c r="X3168" s="276">
        <f>IFERROR(IF(VLOOKUP($C3168,'MSCI Database'!$C:$R,10, FALSE)="","",VLOOKUP($C3168,'MSCI Database'!$C:$R,10, FALSE)),"")</f>
        <v>43200000</v>
      </c>
      <c r="Y3168" s="229" t="str">
        <f>IFERROR(IF(VLOOKUP($C3168,'MSCI Database'!$C:$R,11, FALSE)="","",VLOOKUP($C3168,'MSCI Database'!$C:$R,11, FALSE)),"")</f>
        <v>2019</v>
      </c>
      <c r="Z3168" s="229" t="str">
        <f>IFERROR(IF(VLOOKUP($C3168,'MSCI Database'!$C:$R,12, FALSE)="","",VLOOKUP($C3168,'MSCI Database'!$C:$R,12, FALSE)),"")</f>
        <v>Reported</v>
      </c>
      <c r="AA3168" s="229" t="str">
        <f>IFERROR(IF(VLOOKUP($C3168,'MSCI Database'!$C:$R,13, FALSE)="","",VLOOKUP($C3168,'MSCI Database'!$C:$R,13, FALSE)),"")</f>
        <v>Significant coal generation portfolio; clear decarbonization targets</v>
      </c>
    </row>
    <row r="3169" spans="1:27" s="130" customFormat="1" ht="15" hidden="1" customHeight="1" outlineLevel="1">
      <c r="A3169" s="130" t="s">
        <v>3189</v>
      </c>
      <c r="B3169" s="130" t="s">
        <v>3190</v>
      </c>
      <c r="C3169" s="130" t="s">
        <v>3191</v>
      </c>
      <c r="D3169" s="130" t="s">
        <v>12155</v>
      </c>
      <c r="E3169" s="130" t="s">
        <v>12133</v>
      </c>
      <c r="F3169" s="215">
        <v>1.212039431845794E-2</v>
      </c>
      <c r="G3169" s="132" t="str">
        <f ca="1">IFERROR(_xll.BQL($A3169, "cur_mkt_cap(currency=EUR)")/1000000, " ")</f>
        <v xml:space="preserve"> </v>
      </c>
      <c r="M3169" s="308"/>
      <c r="N3169" s="215">
        <f t="shared" ca="1" si="126"/>
        <v>1.3128910613622772E-4</v>
      </c>
      <c r="O3169" s="172" t="str">
        <f>IFERROR(IF(VLOOKUP($C3169,'MSCI Database'!$C:$R,2, FALSE)="","",VLOOKUP($C3169,'MSCI Database'!$C:$R,2, FALSE)),"")</f>
        <v>Pharmaceuticals</v>
      </c>
      <c r="P3169" s="229" t="str">
        <f>IFERROR(IF(VLOOKUP($C3169,'MSCI Database'!$C:$R,3, FALSE)="","",VLOOKUP($C3169,'MSCI Database'!$C:$R,3, FALSE)),"")</f>
        <v>BBB</v>
      </c>
      <c r="Q3169" s="229" t="str">
        <f>IFERROR(IF(VLOOKUP($C3169,'MSCI Database'!$C:$R,4, FALSE)="","",VLOOKUP($C3169,'MSCI Database'!$C:$R,4, FALSE)),"")</f>
        <v>0</v>
      </c>
      <c r="R3169" s="229">
        <f>IFERROR(IF(VLOOKUP($C3169,'MSCI Database'!$C:$R,5, FALSE)="","",VLOOKUP($C3169,'MSCI Database'!$C:$R,5, FALSE)),"")</f>
        <v>5.3</v>
      </c>
      <c r="S3169" s="229">
        <f>IFERROR(IF(VLOOKUP($C3169,'MSCI Database'!$C:$R,6, FALSE)="","",VLOOKUP($C3169,'MSCI Database'!$C:$R,6, FALSE)),"")</f>
        <v>5</v>
      </c>
      <c r="T3169" s="229">
        <f>IFERROR(IF(VLOOKUP($C3169,'MSCI Database'!$C:$R,7, FALSE)="","",VLOOKUP($C3169,'MSCI Database'!$C:$R,7, FALSE)),"")</f>
        <v>4.3</v>
      </c>
      <c r="U3169" s="229">
        <f>IFERROR(IF(VLOOKUP($C3169,'MSCI Database'!$C:$R,8, FALSE)="","",VLOOKUP($C3169,'MSCI Database'!$C:$R,8, FALSE)),"")</f>
        <v>6.1</v>
      </c>
      <c r="V3169" s="229">
        <f>IFERROR(IF(VLOOKUP($C3169,'MSCI Database'!$C:$R,9, FALSE)="","",VLOOKUP($C3169,'MSCI Database'!$C:$R,9, FALSE)),"")</f>
        <v>4.9000000000000004</v>
      </c>
      <c r="W3169" s="215">
        <f t="shared" ca="1" si="127"/>
        <v>0</v>
      </c>
      <c r="X3169" s="276">
        <f>IFERROR(IF(VLOOKUP($C3169,'MSCI Database'!$C:$R,10, FALSE)="","",VLOOKUP($C3169,'MSCI Database'!$C:$R,10, FALSE)),"")</f>
        <v>47609</v>
      </c>
      <c r="Y3169" s="229" t="str">
        <f>IFERROR(IF(VLOOKUP($C3169,'MSCI Database'!$C:$R,11, FALSE)="","",VLOOKUP($C3169,'MSCI Database'!$C:$R,11, FALSE)),"")</f>
        <v>2019</v>
      </c>
      <c r="Z3169" s="229" t="str">
        <f>IFERROR(IF(VLOOKUP($C3169,'MSCI Database'!$C:$R,12, FALSE)="","",VLOOKUP($C3169,'MSCI Database'!$C:$R,12, FALSE)),"")</f>
        <v>Reported</v>
      </c>
      <c r="AA3169" s="229" t="str">
        <f>IFERROR(IF(VLOOKUP($C3169,'MSCI Database'!$C:$R,13, FALSE)="","",VLOOKUP($C3169,'MSCI Database'!$C:$R,13, FALSE)),"")</f>
        <v>Modest employee development initiatives and anti-corruption programs</v>
      </c>
    </row>
    <row r="3170" spans="1:27" s="130" customFormat="1" ht="15" hidden="1" customHeight="1" outlineLevel="1">
      <c r="A3170" s="130" t="s">
        <v>8667</v>
      </c>
      <c r="B3170" s="130" t="s">
        <v>7060</v>
      </c>
      <c r="C3170" s="130" t="s">
        <v>8668</v>
      </c>
      <c r="D3170" s="130" t="s">
        <v>12128</v>
      </c>
      <c r="E3170" s="130" t="s">
        <v>18690</v>
      </c>
      <c r="F3170" s="215">
        <v>1.0221806790578479E-2</v>
      </c>
      <c r="G3170" s="132" t="str">
        <f ca="1">IFERROR(_xll.BQL($A3170, "cur_mkt_cap(currency=EUR)")/1000000, " ")</f>
        <v xml:space="preserve"> </v>
      </c>
      <c r="M3170" s="308"/>
      <c r="N3170" s="215">
        <f t="shared" si="126"/>
        <v>1.1072345019242027E-4</v>
      </c>
      <c r="O3170" s="172" t="str">
        <f>IFERROR(IF(VLOOKUP($C3170,'MSCI Database'!$C:$R,2, FALSE)="","",VLOOKUP($C3170,'MSCI Database'!$C:$R,2, FALSE)),"")</f>
        <v>Media &amp; Entertainment</v>
      </c>
      <c r="P3170" s="229" t="str">
        <f>IFERROR(IF(VLOOKUP($C3170,'MSCI Database'!$C:$R,3, FALSE)="","",VLOOKUP($C3170,'MSCI Database'!$C:$R,3, FALSE)),"")</f>
        <v>BB</v>
      </c>
      <c r="Q3170" s="229" t="str">
        <f>IFERROR(IF(VLOOKUP($C3170,'MSCI Database'!$C:$R,4, FALSE)="","",VLOOKUP($C3170,'MSCI Database'!$C:$R,4, FALSE)),"")</f>
        <v>1</v>
      </c>
      <c r="R3170" s="229">
        <f>IFERROR(IF(VLOOKUP($C3170,'MSCI Database'!$C:$R,5, FALSE)="","",VLOOKUP($C3170,'MSCI Database'!$C:$R,5, FALSE)),"")</f>
        <v>4.2</v>
      </c>
      <c r="S3170" s="229">
        <f>IFERROR(IF(VLOOKUP($C3170,'MSCI Database'!$C:$R,6, FALSE)="","",VLOOKUP($C3170,'MSCI Database'!$C:$R,6, FALSE)),"")</f>
        <v>6.7</v>
      </c>
      <c r="T3170" s="229">
        <f>IFERROR(IF(VLOOKUP($C3170,'MSCI Database'!$C:$R,7, FALSE)="","",VLOOKUP($C3170,'MSCI Database'!$C:$R,7, FALSE)),"")</f>
        <v>4.5</v>
      </c>
      <c r="U3170" s="229">
        <f>IFERROR(IF(VLOOKUP($C3170,'MSCI Database'!$C:$R,8, FALSE)="","",VLOOKUP($C3170,'MSCI Database'!$C:$R,8, FALSE)),"")</f>
        <v>4</v>
      </c>
      <c r="V3170" s="229">
        <f>IFERROR(IF(VLOOKUP($C3170,'MSCI Database'!$C:$R,9, FALSE)="","",VLOOKUP($C3170,'MSCI Database'!$C:$R,9, FALSE)),"")</f>
        <v>4.3</v>
      </c>
      <c r="W3170" s="215">
        <f t="shared" ca="1" si="127"/>
        <v>0</v>
      </c>
      <c r="X3170" s="276">
        <f>IFERROR(IF(VLOOKUP($C3170,'MSCI Database'!$C:$R,10, FALSE)="","",VLOOKUP($C3170,'MSCI Database'!$C:$R,10, FALSE)),"")</f>
        <v>149293</v>
      </c>
      <c r="Y3170" s="229" t="str">
        <f>IFERROR(IF(VLOOKUP($C3170,'MSCI Database'!$C:$R,11, FALSE)="","",VLOOKUP($C3170,'MSCI Database'!$C:$R,11, FALSE)),"")</f>
        <v>2019</v>
      </c>
      <c r="Z3170" s="229" t="str">
        <f>IFERROR(IF(VLOOKUP($C3170,'MSCI Database'!$C:$R,12, FALSE)="","",VLOOKUP($C3170,'MSCI Database'!$C:$R,12, FALSE)),"")</f>
        <v>E.Segmt-Moderately High</v>
      </c>
      <c r="AA3170" s="229" t="str">
        <f>IFERROR(IF(VLOOKUP($C3170,'MSCI Database'!$C:$R,13, FALSE)="","",VLOOKUP($C3170,'MSCI Database'!$C:$R,13, FALSE)),"")</f>
        <v>Improvements in data security drive upgrade</v>
      </c>
    </row>
    <row r="3171" spans="1:27" s="130" customFormat="1" ht="15" hidden="1" customHeight="1" outlineLevel="1">
      <c r="A3171" s="130" t="s">
        <v>660</v>
      </c>
      <c r="B3171" s="130" t="s">
        <v>661</v>
      </c>
      <c r="C3171" s="130" t="s">
        <v>662</v>
      </c>
      <c r="D3171" s="130" t="s">
        <v>18675</v>
      </c>
      <c r="E3171" s="130" t="s">
        <v>18673</v>
      </c>
      <c r="F3171" s="215">
        <v>1.029331139488014E-2</v>
      </c>
      <c r="G3171" s="132" t="str">
        <f ca="1">IFERROR(_xll.BQL($A3171, "cur_mkt_cap(currency=EUR)")/1000000, " ")</f>
        <v xml:space="preserve"> </v>
      </c>
      <c r="M3171" s="308"/>
      <c r="N3171" s="215">
        <f t="shared" si="126"/>
        <v>1.1149799393553044E-4</v>
      </c>
      <c r="O3171" s="172" t="str">
        <f>IFERROR(IF(VLOOKUP($C3171,'MSCI Database'!$C:$R,2, FALSE)="","",VLOOKUP($C3171,'MSCI Database'!$C:$R,2, FALSE)),"")</f>
        <v>Industrial Conglomerates</v>
      </c>
      <c r="P3171" s="229" t="str">
        <f>IFERROR(IF(VLOOKUP($C3171,'MSCI Database'!$C:$R,3, FALSE)="","",VLOOKUP($C3171,'MSCI Database'!$C:$R,3, FALSE)),"")</f>
        <v>B</v>
      </c>
      <c r="Q3171" s="229" t="str">
        <f>IFERROR(IF(VLOOKUP($C3171,'MSCI Database'!$C:$R,4, FALSE)="","",VLOOKUP($C3171,'MSCI Database'!$C:$R,4, FALSE)),"")</f>
        <v>0</v>
      </c>
      <c r="R3171" s="229">
        <f>IFERROR(IF(VLOOKUP($C3171,'MSCI Database'!$C:$R,5, FALSE)="","",VLOOKUP($C3171,'MSCI Database'!$C:$R,5, FALSE)),"")</f>
        <v>2.7</v>
      </c>
      <c r="S3171" s="229">
        <f>IFERROR(IF(VLOOKUP($C3171,'MSCI Database'!$C:$R,6, FALSE)="","",VLOOKUP($C3171,'MSCI Database'!$C:$R,6, FALSE)),"")</f>
        <v>3</v>
      </c>
      <c r="T3171" s="229">
        <f>IFERROR(IF(VLOOKUP($C3171,'MSCI Database'!$C:$R,7, FALSE)="","",VLOOKUP($C3171,'MSCI Database'!$C:$R,7, FALSE)),"")</f>
        <v>4</v>
      </c>
      <c r="U3171" s="229">
        <f>IFERROR(IF(VLOOKUP($C3171,'MSCI Database'!$C:$R,8, FALSE)="","",VLOOKUP($C3171,'MSCI Database'!$C:$R,8, FALSE)),"")</f>
        <v>0</v>
      </c>
      <c r="V3171" s="229">
        <f>IFERROR(IF(VLOOKUP($C3171,'MSCI Database'!$C:$R,9, FALSE)="","",VLOOKUP($C3171,'MSCI Database'!$C:$R,9, FALSE)),"")</f>
        <v>1.9</v>
      </c>
      <c r="W3171" s="215">
        <f t="shared" ca="1" si="127"/>
        <v>0</v>
      </c>
      <c r="X3171" s="276">
        <f>IFERROR(IF(VLOOKUP($C3171,'MSCI Database'!$C:$R,10, FALSE)="","",VLOOKUP($C3171,'MSCI Database'!$C:$R,10, FALSE)),"")</f>
        <v>1289663</v>
      </c>
      <c r="Y3171" s="229" t="str">
        <f>IFERROR(IF(VLOOKUP($C3171,'MSCI Database'!$C:$R,11, FALSE)="","",VLOOKUP($C3171,'MSCI Database'!$C:$R,11, FALSE)),"")</f>
        <v>2019</v>
      </c>
      <c r="Z3171" s="229" t="str">
        <f>IFERROR(IF(VLOOKUP($C3171,'MSCI Database'!$C:$R,12, FALSE)="","",VLOOKUP($C3171,'MSCI Database'!$C:$R,12, FALSE)),"")</f>
        <v>E.Segmt-Moderately High</v>
      </c>
      <c r="AA3171" s="229" t="str">
        <f>IFERROR(IF(VLOOKUP($C3171,'MSCI Database'!$C:$R,13, FALSE)="","",VLOOKUP($C3171,'MSCI Database'!$C:$R,13, FALSE)),"")</f>
        <v>Tight family control remains and COVID-19 may see elevated labor risks</v>
      </c>
    </row>
    <row r="3172" spans="1:27" s="130" customFormat="1" ht="15" hidden="1" customHeight="1" outlineLevel="1">
      <c r="A3172" s="130" t="s">
        <v>1171</v>
      </c>
      <c r="B3172" s="130" t="s">
        <v>1172</v>
      </c>
      <c r="C3172" s="130" t="s">
        <v>1173</v>
      </c>
      <c r="D3172" s="130" t="s">
        <v>18681</v>
      </c>
      <c r="E3172" s="130" t="s">
        <v>18704</v>
      </c>
      <c r="F3172" s="215">
        <v>1.070930461276752E-2</v>
      </c>
      <c r="G3172" s="132" t="str">
        <f ca="1">IFERROR(_xll.BQL($A3172, "cur_mkt_cap(currency=EUR)")/1000000, " ")</f>
        <v xml:space="preserve"> </v>
      </c>
      <c r="M3172" s="308"/>
      <c r="N3172" s="215">
        <f t="shared" ca="1" si="126"/>
        <v>1.1600406661767036E-4</v>
      </c>
      <c r="O3172" s="172" t="str">
        <f>IFERROR(IF(VLOOKUP($C3172,'MSCI Database'!$C:$R,2, FALSE)="","",VLOOKUP($C3172,'MSCI Database'!$C:$R,2, FALSE)),"")</f>
        <v>Real Estate Management &amp; Services</v>
      </c>
      <c r="P3172" s="229" t="str">
        <f>IFERROR(IF(VLOOKUP($C3172,'MSCI Database'!$C:$R,3, FALSE)="","",VLOOKUP($C3172,'MSCI Database'!$C:$R,3, FALSE)),"")</f>
        <v>A</v>
      </c>
      <c r="Q3172" s="229" t="str">
        <f>IFERROR(IF(VLOOKUP($C3172,'MSCI Database'!$C:$R,4, FALSE)="","",VLOOKUP($C3172,'MSCI Database'!$C:$R,4, FALSE)),"")</f>
        <v>0</v>
      </c>
      <c r="R3172" s="229">
        <f>IFERROR(IF(VLOOKUP($C3172,'MSCI Database'!$C:$R,5, FALSE)="","",VLOOKUP($C3172,'MSCI Database'!$C:$R,5, FALSE)),"")</f>
        <v>6.8</v>
      </c>
      <c r="S3172" s="229">
        <f>IFERROR(IF(VLOOKUP($C3172,'MSCI Database'!$C:$R,6, FALSE)="","",VLOOKUP($C3172,'MSCI Database'!$C:$R,6, FALSE)),"")</f>
        <v>5.4</v>
      </c>
      <c r="T3172" s="229">
        <f>IFERROR(IF(VLOOKUP($C3172,'MSCI Database'!$C:$R,7, FALSE)="","",VLOOKUP($C3172,'MSCI Database'!$C:$R,7, FALSE)),"")</f>
        <v>5.4</v>
      </c>
      <c r="U3172" s="229">
        <f>IFERROR(IF(VLOOKUP($C3172,'MSCI Database'!$C:$R,8, FALSE)="","",VLOOKUP($C3172,'MSCI Database'!$C:$R,8, FALSE)),"")</f>
        <v>6.5</v>
      </c>
      <c r="V3172" s="229">
        <f>IFERROR(IF(VLOOKUP($C3172,'MSCI Database'!$C:$R,9, FALSE)="","",VLOOKUP($C3172,'MSCI Database'!$C:$R,9, FALSE)),"")</f>
        <v>5.9</v>
      </c>
      <c r="W3172" s="215">
        <f t="shared" ca="1" si="127"/>
        <v>0</v>
      </c>
      <c r="X3172" s="276">
        <f>IFERROR(IF(VLOOKUP($C3172,'MSCI Database'!$C:$R,10, FALSE)="","",VLOOKUP($C3172,'MSCI Database'!$C:$R,10, FALSE)),"")</f>
        <v>43300</v>
      </c>
      <c r="Y3172" s="229" t="str">
        <f>IFERROR(IF(VLOOKUP($C3172,'MSCI Database'!$C:$R,11, FALSE)="","",VLOOKUP($C3172,'MSCI Database'!$C:$R,11, FALSE)),"")</f>
        <v>2019</v>
      </c>
      <c r="Z3172" s="229" t="str">
        <f>IFERROR(IF(VLOOKUP($C3172,'MSCI Database'!$C:$R,12, FALSE)="","",VLOOKUP($C3172,'MSCI Database'!$C:$R,12, FALSE)),"")</f>
        <v>E.CSI</v>
      </c>
      <c r="AA3172" s="229" t="str">
        <f>IFERROR(IF(VLOOKUP($C3172,'MSCI Database'!$C:$R,13, FALSE)="","",VLOOKUP($C3172,'MSCI Database'!$C:$R,13, FALSE)),"")</f>
        <v>Strong governance; lags industry leaders in adopting strong human capital development programs</v>
      </c>
    </row>
    <row r="3173" spans="1:27" s="130" customFormat="1" ht="15" hidden="1" customHeight="1" outlineLevel="1">
      <c r="A3173" s="130" t="s">
        <v>302</v>
      </c>
      <c r="B3173" s="130" t="s">
        <v>303</v>
      </c>
      <c r="C3173" s="130" t="s">
        <v>304</v>
      </c>
      <c r="D3173" s="130" t="s">
        <v>18724</v>
      </c>
      <c r="E3173" s="130" t="s">
        <v>18707</v>
      </c>
      <c r="F3173" s="215">
        <v>1.17137844309018E-2</v>
      </c>
      <c r="G3173" s="132" t="str">
        <f ca="1">IFERROR(_xll.BQL($A3173, "cur_mkt_cap(currency=EUR)")/1000000, " ")</f>
        <v xml:space="preserve"> </v>
      </c>
      <c r="M3173" s="308"/>
      <c r="N3173" s="215">
        <f t="shared" ca="1" si="126"/>
        <v>1.2688467445844798E-4</v>
      </c>
      <c r="O3173" s="172" t="str">
        <f>IFERROR(IF(VLOOKUP($C3173,'MSCI Database'!$C:$R,2, FALSE)="","",VLOOKUP($C3173,'MSCI Database'!$C:$R,2, FALSE)),"")</f>
        <v>Integrated Oil &amp; Gas</v>
      </c>
      <c r="P3173" s="229" t="str">
        <f>IFERROR(IF(VLOOKUP($C3173,'MSCI Database'!$C:$R,3, FALSE)="","",VLOOKUP($C3173,'MSCI Database'!$C:$R,3, FALSE)),"")</f>
        <v>AAA</v>
      </c>
      <c r="Q3173" s="229" t="str">
        <f>IFERROR(IF(VLOOKUP($C3173,'MSCI Database'!$C:$R,4, FALSE)="","",VLOOKUP($C3173,'MSCI Database'!$C:$R,4, FALSE)),"")</f>
        <v>0</v>
      </c>
      <c r="R3173" s="229">
        <f>IFERROR(IF(VLOOKUP($C3173,'MSCI Database'!$C:$R,5, FALSE)="","",VLOOKUP($C3173,'MSCI Database'!$C:$R,5, FALSE)),"")</f>
        <v>9.3000000000000007</v>
      </c>
      <c r="S3173" s="229">
        <f>IFERROR(IF(VLOOKUP($C3173,'MSCI Database'!$C:$R,6, FALSE)="","",VLOOKUP($C3173,'MSCI Database'!$C:$R,6, FALSE)),"")</f>
        <v>6.5</v>
      </c>
      <c r="T3173" s="229">
        <f>IFERROR(IF(VLOOKUP($C3173,'MSCI Database'!$C:$R,7, FALSE)="","",VLOOKUP($C3173,'MSCI Database'!$C:$R,7, FALSE)),"")</f>
        <v>7.7</v>
      </c>
      <c r="U3173" s="229">
        <f>IFERROR(IF(VLOOKUP($C3173,'MSCI Database'!$C:$R,8, FALSE)="","",VLOOKUP($C3173,'MSCI Database'!$C:$R,8, FALSE)),"")</f>
        <v>5.9</v>
      </c>
      <c r="V3173" s="229">
        <f>IFERROR(IF(VLOOKUP($C3173,'MSCI Database'!$C:$R,9, FALSE)="","",VLOOKUP($C3173,'MSCI Database'!$C:$R,9, FALSE)),"")</f>
        <v>6.6</v>
      </c>
      <c r="W3173" s="215">
        <f t="shared" ca="1" si="127"/>
        <v>0</v>
      </c>
      <c r="X3173" s="276">
        <f>IFERROR(IF(VLOOKUP($C3173,'MSCI Database'!$C:$R,10, FALSE)="","",VLOOKUP($C3173,'MSCI Database'!$C:$R,10, FALSE)),"")</f>
        <v>11000000</v>
      </c>
      <c r="Y3173" s="229" t="str">
        <f>IFERROR(IF(VLOOKUP($C3173,'MSCI Database'!$C:$R,11, FALSE)="","",VLOOKUP($C3173,'MSCI Database'!$C:$R,11, FALSE)),"")</f>
        <v>2019</v>
      </c>
      <c r="Z3173" s="229" t="str">
        <f>IFERROR(IF(VLOOKUP($C3173,'MSCI Database'!$C:$R,12, FALSE)="","",VLOOKUP($C3173,'MSCI Database'!$C:$R,12, FALSE)),"")</f>
        <v>Reported</v>
      </c>
      <c r="AA3173" s="229" t="str">
        <f>IFERROR(IF(VLOOKUP($C3173,'MSCI Database'!$C:$R,13, FALSE)="","",VLOOKUP($C3173,'MSCI Database'!$C:$R,13, FALSE)),"")</f>
        <v>Industry-leading environmental policies and track record</v>
      </c>
    </row>
    <row r="3174" spans="1:27" s="130" customFormat="1" ht="15" hidden="1" customHeight="1" outlineLevel="1">
      <c r="A3174" s="130" t="s">
        <v>2374</v>
      </c>
      <c r="B3174" s="130" t="s">
        <v>2375</v>
      </c>
      <c r="C3174" s="130" t="s">
        <v>2376</v>
      </c>
      <c r="D3174" s="130" t="s">
        <v>12131</v>
      </c>
      <c r="E3174" s="130" t="s">
        <v>18682</v>
      </c>
      <c r="F3174" s="215">
        <v>1.1366071190836061E-2</v>
      </c>
      <c r="G3174" s="132" t="str">
        <f ca="1">IFERROR(_xll.BQL($A3174, "cur_mkt_cap(currency=EUR)")/1000000, " ")</f>
        <v xml:space="preserve"> </v>
      </c>
      <c r="M3174" s="308"/>
      <c r="N3174" s="215">
        <f t="shared" si="126"/>
        <v>1.2311821610069956E-4</v>
      </c>
      <c r="O3174" s="172" t="str">
        <f>IFERROR(IF(VLOOKUP($C3174,'MSCI Database'!$C:$R,2, FALSE)="","",VLOOKUP($C3174,'MSCI Database'!$C:$R,2, FALSE)),"")</f>
        <v>Auto Components</v>
      </c>
      <c r="P3174" s="229" t="str">
        <f>IFERROR(IF(VLOOKUP($C3174,'MSCI Database'!$C:$R,3, FALSE)="","",VLOOKUP($C3174,'MSCI Database'!$C:$R,3, FALSE)),"")</f>
        <v>AAA</v>
      </c>
      <c r="Q3174" s="229" t="str">
        <f>IFERROR(IF(VLOOKUP($C3174,'MSCI Database'!$C:$R,4, FALSE)="","",VLOOKUP($C3174,'MSCI Database'!$C:$R,4, FALSE)),"")</f>
        <v>0</v>
      </c>
      <c r="R3174" s="229">
        <f>IFERROR(IF(VLOOKUP($C3174,'MSCI Database'!$C:$R,5, FALSE)="","",VLOOKUP($C3174,'MSCI Database'!$C:$R,5, FALSE)),"")</f>
        <v>9.1999999999999993</v>
      </c>
      <c r="S3174" s="229">
        <f>IFERROR(IF(VLOOKUP($C3174,'MSCI Database'!$C:$R,6, FALSE)="","",VLOOKUP($C3174,'MSCI Database'!$C:$R,6, FALSE)),"")</f>
        <v>7.7</v>
      </c>
      <c r="T3174" s="229">
        <f>IFERROR(IF(VLOOKUP($C3174,'MSCI Database'!$C:$R,7, FALSE)="","",VLOOKUP($C3174,'MSCI Database'!$C:$R,7, FALSE)),"")</f>
        <v>4</v>
      </c>
      <c r="U3174" s="229">
        <f>IFERROR(IF(VLOOKUP($C3174,'MSCI Database'!$C:$R,8, FALSE)="","",VLOOKUP($C3174,'MSCI Database'!$C:$R,8, FALSE)),"")</f>
        <v>6.4</v>
      </c>
      <c r="V3174" s="229">
        <f>IFERROR(IF(VLOOKUP($C3174,'MSCI Database'!$C:$R,9, FALSE)="","",VLOOKUP($C3174,'MSCI Database'!$C:$R,9, FALSE)),"")</f>
        <v>5.7</v>
      </c>
      <c r="W3174" s="215">
        <f t="shared" ca="1" si="127"/>
        <v>0</v>
      </c>
      <c r="X3174" s="276">
        <f>IFERROR(IF(VLOOKUP($C3174,'MSCI Database'!$C:$R,10, FALSE)="","",VLOOKUP($C3174,'MSCI Database'!$C:$R,10, FALSE)),"")</f>
        <v>1079100</v>
      </c>
      <c r="Y3174" s="229" t="str">
        <f>IFERROR(IF(VLOOKUP($C3174,'MSCI Database'!$C:$R,11, FALSE)="","",VLOOKUP($C3174,'MSCI Database'!$C:$R,11, FALSE)),"")</f>
        <v>2019</v>
      </c>
      <c r="Z3174" s="229" t="str">
        <f>IFERROR(IF(VLOOKUP($C3174,'MSCI Database'!$C:$R,12, FALSE)="","",VLOOKUP($C3174,'MSCI Database'!$C:$R,12, FALSE)),"")</f>
        <v>Reported</v>
      </c>
      <c r="AA3174" s="229" t="str">
        <f>IFERROR(IF(VLOOKUP($C3174,'MSCI Database'!$C:$R,13, FALSE)="","",VLOOKUP($C3174,'MSCI Database'!$C:$R,13, FALSE)),"")</f>
        <v>Strong clean technology engagement; pandemic linked layoffs may affect workforce morale</v>
      </c>
    </row>
    <row r="3175" spans="1:27" s="130" customFormat="1" ht="15" hidden="1" customHeight="1" outlineLevel="1">
      <c r="A3175" s="130" t="s">
        <v>4664</v>
      </c>
      <c r="B3175" s="130" t="s">
        <v>4665</v>
      </c>
      <c r="C3175" s="130" t="s">
        <v>4666</v>
      </c>
      <c r="D3175" s="130" t="s">
        <v>12156</v>
      </c>
      <c r="E3175" s="130" t="s">
        <v>18688</v>
      </c>
      <c r="F3175" s="215">
        <v>3.2375568057458587E-2</v>
      </c>
      <c r="G3175" s="132" t="str">
        <f ca="1">IFERROR(_xll.BQL($A3175, "cur_mkt_cap(currency=EUR)")/1000000, " ")</f>
        <v xml:space="preserve"> </v>
      </c>
      <c r="M3175" s="308"/>
      <c r="N3175" s="215">
        <f t="shared" si="126"/>
        <v>3.5069481068311789E-4</v>
      </c>
      <c r="O3175" s="172" t="str">
        <f>IFERROR(IF(VLOOKUP($C3175,'MSCI Database'!$C:$R,2, FALSE)="","",VLOOKUP($C3175,'MSCI Database'!$C:$R,2, FALSE)),"")</f>
        <v>Banks</v>
      </c>
      <c r="P3175" s="229" t="str">
        <f>IFERROR(IF(VLOOKUP($C3175,'MSCI Database'!$C:$R,3, FALSE)="","",VLOOKUP($C3175,'MSCI Database'!$C:$R,3, FALSE)),"")</f>
        <v>BBB</v>
      </c>
      <c r="Q3175" s="229" t="str">
        <f>IFERROR(IF(VLOOKUP($C3175,'MSCI Database'!$C:$R,4, FALSE)="","",VLOOKUP($C3175,'MSCI Database'!$C:$R,4, FALSE)),"")</f>
        <v>0</v>
      </c>
      <c r="R3175" s="229">
        <f>IFERROR(IF(VLOOKUP($C3175,'MSCI Database'!$C:$R,5, FALSE)="","",VLOOKUP($C3175,'MSCI Database'!$C:$R,5, FALSE)),"")</f>
        <v>5.4</v>
      </c>
      <c r="S3175" s="229">
        <f>IFERROR(IF(VLOOKUP($C3175,'MSCI Database'!$C:$R,6, FALSE)="","",VLOOKUP($C3175,'MSCI Database'!$C:$R,6, FALSE)),"")</f>
        <v>3.4</v>
      </c>
      <c r="T3175" s="229">
        <f>IFERROR(IF(VLOOKUP($C3175,'MSCI Database'!$C:$R,7, FALSE)="","",VLOOKUP($C3175,'MSCI Database'!$C:$R,7, FALSE)),"")</f>
        <v>3.7</v>
      </c>
      <c r="U3175" s="229">
        <f>IFERROR(IF(VLOOKUP($C3175,'MSCI Database'!$C:$R,8, FALSE)="","",VLOOKUP($C3175,'MSCI Database'!$C:$R,8, FALSE)),"")</f>
        <v>3.2</v>
      </c>
      <c r="V3175" s="229">
        <f>IFERROR(IF(VLOOKUP($C3175,'MSCI Database'!$C:$R,9, FALSE)="","",VLOOKUP($C3175,'MSCI Database'!$C:$R,9, FALSE)),"")</f>
        <v>3.5</v>
      </c>
      <c r="W3175" s="215">
        <f t="shared" ca="1" si="127"/>
        <v>0</v>
      </c>
      <c r="X3175" s="276">
        <f>IFERROR(IF(VLOOKUP($C3175,'MSCI Database'!$C:$R,10, FALSE)="","",VLOOKUP($C3175,'MSCI Database'!$C:$R,10, FALSE)),"")</f>
        <v>17599</v>
      </c>
      <c r="Y3175" s="229" t="str">
        <f>IFERROR(IF(VLOOKUP($C3175,'MSCI Database'!$C:$R,11, FALSE)="","",VLOOKUP($C3175,'MSCI Database'!$C:$R,11, FALSE)),"")</f>
        <v>2019</v>
      </c>
      <c r="Z3175" s="229" t="str">
        <f>IFERROR(IF(VLOOKUP($C3175,'MSCI Database'!$C:$R,12, FALSE)="","",VLOOKUP($C3175,'MSCI Database'!$C:$R,12, FALSE)),"")</f>
        <v>Reported</v>
      </c>
      <c r="AA3175" s="229" t="str">
        <f>IFERROR(IF(VLOOKUP($C3175,'MSCI Database'!$C:$R,13, FALSE)="","",VLOOKUP($C3175,'MSCI Database'!$C:$R,13, FALSE)),"")</f>
        <v>Robust mobile banking internal controls; modest governance practices</v>
      </c>
    </row>
    <row r="3176" spans="1:27" s="130" customFormat="1" ht="15" hidden="1" customHeight="1" outlineLevel="1">
      <c r="A3176" s="130" t="s">
        <v>8012</v>
      </c>
      <c r="B3176" s="130" t="s">
        <v>8013</v>
      </c>
      <c r="C3176" s="130" t="s">
        <v>8014</v>
      </c>
      <c r="D3176" s="130" t="s">
        <v>12128</v>
      </c>
      <c r="E3176" s="130" t="s">
        <v>18689</v>
      </c>
      <c r="F3176" s="215">
        <v>9.7113434044773014E-3</v>
      </c>
      <c r="G3176" s="132" t="str">
        <f ca="1">IFERROR(_xll.BQL($A3176, "cur_mkt_cap(currency=EUR)")/1000000, " ")</f>
        <v xml:space="preserve"> </v>
      </c>
      <c r="M3176" s="308"/>
      <c r="N3176" s="215">
        <f t="shared" si="126"/>
        <v>1.0519406889379083E-4</v>
      </c>
      <c r="O3176" s="172" t="str">
        <f>IFERROR(IF(VLOOKUP($C3176,'MSCI Database'!$C:$R,2, FALSE)="","",VLOOKUP($C3176,'MSCI Database'!$C:$R,2, FALSE)),"")</f>
        <v>Software &amp; Services</v>
      </c>
      <c r="P3176" s="229" t="str">
        <f>IFERROR(IF(VLOOKUP($C3176,'MSCI Database'!$C:$R,3, FALSE)="","",VLOOKUP($C3176,'MSCI Database'!$C:$R,3, FALSE)),"")</f>
        <v>BB</v>
      </c>
      <c r="Q3176" s="229" t="str">
        <f>IFERROR(IF(VLOOKUP($C3176,'MSCI Database'!$C:$R,4, FALSE)="","",VLOOKUP($C3176,'MSCI Database'!$C:$R,4, FALSE)),"")</f>
        <v/>
      </c>
      <c r="R3176" s="229">
        <f>IFERROR(IF(VLOOKUP($C3176,'MSCI Database'!$C:$R,5, FALSE)="","",VLOOKUP($C3176,'MSCI Database'!$C:$R,5, FALSE)),"")</f>
        <v>4.0999999999999996</v>
      </c>
      <c r="S3176" s="229">
        <f>IFERROR(IF(VLOOKUP($C3176,'MSCI Database'!$C:$R,6, FALSE)="","",VLOOKUP($C3176,'MSCI Database'!$C:$R,6, FALSE)),"")</f>
        <v>6.7</v>
      </c>
      <c r="T3176" s="229">
        <f>IFERROR(IF(VLOOKUP($C3176,'MSCI Database'!$C:$R,7, FALSE)="","",VLOOKUP($C3176,'MSCI Database'!$C:$R,7, FALSE)),"")</f>
        <v>3.1</v>
      </c>
      <c r="U3176" s="229">
        <f>IFERROR(IF(VLOOKUP($C3176,'MSCI Database'!$C:$R,8, FALSE)="","",VLOOKUP($C3176,'MSCI Database'!$C:$R,8, FALSE)),"")</f>
        <v>4.9000000000000004</v>
      </c>
      <c r="V3176" s="229">
        <f>IFERROR(IF(VLOOKUP($C3176,'MSCI Database'!$C:$R,9, FALSE)="","",VLOOKUP($C3176,'MSCI Database'!$C:$R,9, FALSE)),"")</f>
        <v>4.0999999999999996</v>
      </c>
      <c r="W3176" s="215">
        <f t="shared" ca="1" si="127"/>
        <v>0</v>
      </c>
      <c r="X3176" s="276">
        <f>IFERROR(IF(VLOOKUP($C3176,'MSCI Database'!$C:$R,10, FALSE)="","",VLOOKUP($C3176,'MSCI Database'!$C:$R,10, FALSE)),"")</f>
        <v>1936</v>
      </c>
      <c r="Y3176" s="229" t="str">
        <f>IFERROR(IF(VLOOKUP($C3176,'MSCI Database'!$C:$R,11, FALSE)="","",VLOOKUP($C3176,'MSCI Database'!$C:$R,11, FALSE)),"")</f>
        <v>2019</v>
      </c>
      <c r="Z3176" s="229" t="str">
        <f>IFERROR(IF(VLOOKUP($C3176,'MSCI Database'!$C:$R,12, FALSE)="","",VLOOKUP($C3176,'MSCI Database'!$C:$R,12, FALSE)),"")</f>
        <v>E.Segmt-Moderate</v>
      </c>
      <c r="AA3176" s="229" t="str">
        <f>IFERROR(IF(VLOOKUP($C3176,'MSCI Database'!$C:$R,13, FALSE)="","",VLOOKUP($C3176,'MSCI Database'!$C:$R,13, FALSE)),"")</f>
        <v>Talent management and cybersecurity measures trail those of industry peers</v>
      </c>
    </row>
    <row r="3177" spans="1:27" s="130" customFormat="1" ht="15" hidden="1" customHeight="1" outlineLevel="1">
      <c r="A3177" s="130" t="s">
        <v>6951</v>
      </c>
      <c r="B3177" s="130" t="s">
        <v>6952</v>
      </c>
      <c r="C3177" s="130" t="s">
        <v>6953</v>
      </c>
      <c r="D3177" s="130" t="s">
        <v>12128</v>
      </c>
      <c r="E3177" s="130" t="s">
        <v>18688</v>
      </c>
      <c r="F3177" s="215">
        <v>9.5360766840115931E-3</v>
      </c>
      <c r="G3177" s="132" t="str">
        <f ca="1">IFERROR(_xll.BQL($A3177, "cur_mkt_cap(currency=EUR)")/1000000, " ")</f>
        <v xml:space="preserve"> </v>
      </c>
      <c r="M3177" s="308"/>
      <c r="N3177" s="215">
        <f t="shared" ca="1" si="126"/>
        <v>1.032955653912828E-4</v>
      </c>
      <c r="O3177" s="172" t="str">
        <f>IFERROR(IF(VLOOKUP($C3177,'MSCI Database'!$C:$R,2, FALSE)="","",VLOOKUP($C3177,'MSCI Database'!$C:$R,2, FALSE)),"")</f>
        <v>Property &amp; Casualty Insurance</v>
      </c>
      <c r="P3177" s="229" t="str">
        <f>IFERROR(IF(VLOOKUP($C3177,'MSCI Database'!$C:$R,3, FALSE)="","",VLOOKUP($C3177,'MSCI Database'!$C:$R,3, FALSE)),"")</f>
        <v>BB</v>
      </c>
      <c r="Q3177" s="229" t="str">
        <f>IFERROR(IF(VLOOKUP($C3177,'MSCI Database'!$C:$R,4, FALSE)="","",VLOOKUP($C3177,'MSCI Database'!$C:$R,4, FALSE)),"")</f>
        <v>0</v>
      </c>
      <c r="R3177" s="229">
        <f>IFERROR(IF(VLOOKUP($C3177,'MSCI Database'!$C:$R,5, FALSE)="","",VLOOKUP($C3177,'MSCI Database'!$C:$R,5, FALSE)),"")</f>
        <v>3.9</v>
      </c>
      <c r="S3177" s="229">
        <f>IFERROR(IF(VLOOKUP($C3177,'MSCI Database'!$C:$R,6, FALSE)="","",VLOOKUP($C3177,'MSCI Database'!$C:$R,6, FALSE)),"")</f>
        <v>1.9</v>
      </c>
      <c r="T3177" s="229">
        <f>IFERROR(IF(VLOOKUP($C3177,'MSCI Database'!$C:$R,7, FALSE)="","",VLOOKUP($C3177,'MSCI Database'!$C:$R,7, FALSE)),"")</f>
        <v>4.3</v>
      </c>
      <c r="U3177" s="229">
        <f>IFERROR(IF(VLOOKUP($C3177,'MSCI Database'!$C:$R,8, FALSE)="","",VLOOKUP($C3177,'MSCI Database'!$C:$R,8, FALSE)),"")</f>
        <v>4.5999999999999996</v>
      </c>
      <c r="V3177" s="229">
        <f>IFERROR(IF(VLOOKUP($C3177,'MSCI Database'!$C:$R,9, FALSE)="","",VLOOKUP($C3177,'MSCI Database'!$C:$R,9, FALSE)),"")</f>
        <v>3.9</v>
      </c>
      <c r="W3177" s="215">
        <f t="shared" ca="1" si="127"/>
        <v>0</v>
      </c>
      <c r="X3177" s="276">
        <f>IFERROR(IF(VLOOKUP($C3177,'MSCI Database'!$C:$R,10, FALSE)="","",VLOOKUP($C3177,'MSCI Database'!$C:$R,10, FALSE)),"")</f>
        <v>4474</v>
      </c>
      <c r="Y3177" s="229" t="str">
        <f>IFERROR(IF(VLOOKUP($C3177,'MSCI Database'!$C:$R,11, FALSE)="","",VLOOKUP($C3177,'MSCI Database'!$C:$R,11, FALSE)),"")</f>
        <v>2019</v>
      </c>
      <c r="Z3177" s="229" t="str">
        <f>IFERROR(IF(VLOOKUP($C3177,'MSCI Database'!$C:$R,12, FALSE)="","",VLOOKUP($C3177,'MSCI Database'!$C:$R,12, FALSE)),"")</f>
        <v>E.Segmt-Moderate</v>
      </c>
      <c r="AA3177" s="229" t="str">
        <f>IFERROR(IF(VLOOKUP($C3177,'MSCI Database'!$C:$R,13, FALSE)="","",VLOOKUP($C3177,'MSCI Database'!$C:$R,13, FALSE)),"")</f>
        <v>Lags peers in integrating ESG factors into investment decisions and underwriting activities</v>
      </c>
    </row>
    <row r="3178" spans="1:27" s="130" customFormat="1" ht="15" hidden="1" customHeight="1" outlineLevel="1">
      <c r="A3178" s="130" t="s">
        <v>1926</v>
      </c>
      <c r="B3178" s="130" t="s">
        <v>1927</v>
      </c>
      <c r="C3178" s="130" t="s">
        <v>1928</v>
      </c>
      <c r="D3178" s="130" t="s">
        <v>12129</v>
      </c>
      <c r="E3178" s="130" t="s">
        <v>18689</v>
      </c>
      <c r="F3178" s="215">
        <v>1.090989503120255E-2</v>
      </c>
      <c r="G3178" s="132" t="str">
        <f ca="1">IFERROR(_xll.BQL($A3178, "cur_mkt_cap(currency=EUR)")/1000000, " ")</f>
        <v xml:space="preserve"> </v>
      </c>
      <c r="M3178" s="308"/>
      <c r="N3178" s="215">
        <f t="shared" si="126"/>
        <v>1.1817687849522795E-4</v>
      </c>
      <c r="O3178" s="172" t="str">
        <f>IFERROR(IF(VLOOKUP($C3178,'MSCI Database'!$C:$R,2, FALSE)="","",VLOOKUP($C3178,'MSCI Database'!$C:$R,2, FALSE)),"")</f>
        <v>Software &amp; Services</v>
      </c>
      <c r="P3178" s="229" t="str">
        <f>IFERROR(IF(VLOOKUP($C3178,'MSCI Database'!$C:$R,3, FALSE)="","",VLOOKUP($C3178,'MSCI Database'!$C:$R,3, FALSE)),"")</f>
        <v>AA</v>
      </c>
      <c r="Q3178" s="229" t="str">
        <f>IFERROR(IF(VLOOKUP($C3178,'MSCI Database'!$C:$R,4, FALSE)="","",VLOOKUP($C3178,'MSCI Database'!$C:$R,4, FALSE)),"")</f>
        <v/>
      </c>
      <c r="R3178" s="229">
        <f>IFERROR(IF(VLOOKUP($C3178,'MSCI Database'!$C:$R,5, FALSE)="","",VLOOKUP($C3178,'MSCI Database'!$C:$R,5, FALSE)),"")</f>
        <v>8.5</v>
      </c>
      <c r="S3178" s="229">
        <f>IFERROR(IF(VLOOKUP($C3178,'MSCI Database'!$C:$R,6, FALSE)="","",VLOOKUP($C3178,'MSCI Database'!$C:$R,6, FALSE)),"")</f>
        <v>4.7</v>
      </c>
      <c r="T3178" s="229">
        <f>IFERROR(IF(VLOOKUP($C3178,'MSCI Database'!$C:$R,7, FALSE)="","",VLOOKUP($C3178,'MSCI Database'!$C:$R,7, FALSE)),"")</f>
        <v>5.8</v>
      </c>
      <c r="U3178" s="229">
        <f>IFERROR(IF(VLOOKUP($C3178,'MSCI Database'!$C:$R,8, FALSE)="","",VLOOKUP($C3178,'MSCI Database'!$C:$R,8, FALSE)),"")</f>
        <v>6.6</v>
      </c>
      <c r="V3178" s="229">
        <f>IFERROR(IF(VLOOKUP($C3178,'MSCI Database'!$C:$R,9, FALSE)="","",VLOOKUP($C3178,'MSCI Database'!$C:$R,9, FALSE)),"")</f>
        <v>5.9</v>
      </c>
      <c r="W3178" s="215">
        <f t="shared" ca="1" si="127"/>
        <v>0</v>
      </c>
      <c r="X3178" s="276">
        <f>IFERROR(IF(VLOOKUP($C3178,'MSCI Database'!$C:$R,10, FALSE)="","",VLOOKUP($C3178,'MSCI Database'!$C:$R,10, FALSE)),"")</f>
        <v>5555</v>
      </c>
      <c r="Y3178" s="229" t="str">
        <f>IFERROR(IF(VLOOKUP($C3178,'MSCI Database'!$C:$R,11, FALSE)="","",VLOOKUP($C3178,'MSCI Database'!$C:$R,11, FALSE)),"")</f>
        <v>2019</v>
      </c>
      <c r="Z3178" s="229" t="str">
        <f>IFERROR(IF(VLOOKUP($C3178,'MSCI Database'!$C:$R,12, FALSE)="","",VLOOKUP($C3178,'MSCI Database'!$C:$R,12, FALSE)),"")</f>
        <v>E.Segmt-Moderately High</v>
      </c>
      <c r="AA3178" s="229" t="str">
        <f>IFERROR(IF(VLOOKUP($C3178,'MSCI Database'!$C:$R,13, FALSE)="","",VLOOKUP($C3178,'MSCI Database'!$C:$R,13, FALSE)),"")</f>
        <v>Leads peers in governance practices and talent management initiatives</v>
      </c>
    </row>
    <row r="3179" spans="1:27" s="130" customFormat="1" ht="15" hidden="1" customHeight="1" outlineLevel="1">
      <c r="A3179" s="130" t="s">
        <v>2540</v>
      </c>
      <c r="B3179" s="130" t="s">
        <v>2541</v>
      </c>
      <c r="C3179" s="130" t="s">
        <v>2542</v>
      </c>
      <c r="D3179" s="130" t="s">
        <v>18686</v>
      </c>
      <c r="E3179" s="130" t="s">
        <v>18673</v>
      </c>
      <c r="F3179" s="215">
        <v>1.313276535666153E-2</v>
      </c>
      <c r="G3179" s="132" t="str">
        <f ca="1">IFERROR(_xll.BQL($A3179, "cur_mkt_cap(currency=EUR)")/1000000, " ")</f>
        <v xml:space="preserve"> </v>
      </c>
      <c r="M3179" s="308"/>
      <c r="N3179" s="215">
        <f t="shared" si="126"/>
        <v>1.4225519232053139E-4</v>
      </c>
      <c r="O3179" s="172" t="str">
        <f>IFERROR(IF(VLOOKUP($C3179,'MSCI Database'!$C:$R,2, FALSE)="","",VLOOKUP($C3179,'MSCI Database'!$C:$R,2, FALSE)),"")</f>
        <v>Commercial Services &amp; Supplies</v>
      </c>
      <c r="P3179" s="229" t="str">
        <f>IFERROR(IF(VLOOKUP($C3179,'MSCI Database'!$C:$R,3, FALSE)="","",VLOOKUP($C3179,'MSCI Database'!$C:$R,3, FALSE)),"")</f>
        <v>AA</v>
      </c>
      <c r="Q3179" s="229" t="str">
        <f>IFERROR(IF(VLOOKUP($C3179,'MSCI Database'!$C:$R,4, FALSE)="","",VLOOKUP($C3179,'MSCI Database'!$C:$R,4, FALSE)),"")</f>
        <v>0</v>
      </c>
      <c r="R3179" s="229">
        <f>IFERROR(IF(VLOOKUP($C3179,'MSCI Database'!$C:$R,5, FALSE)="","",VLOOKUP($C3179,'MSCI Database'!$C:$R,5, FALSE)),"")</f>
        <v>8</v>
      </c>
      <c r="S3179" s="229">
        <f>IFERROR(IF(VLOOKUP($C3179,'MSCI Database'!$C:$R,6, FALSE)="","",VLOOKUP($C3179,'MSCI Database'!$C:$R,6, FALSE)),"")</f>
        <v>7.9</v>
      </c>
      <c r="T3179" s="229">
        <f>IFERROR(IF(VLOOKUP($C3179,'MSCI Database'!$C:$R,7, FALSE)="","",VLOOKUP($C3179,'MSCI Database'!$C:$R,7, FALSE)),"")</f>
        <v>6.3</v>
      </c>
      <c r="U3179" s="229">
        <f>IFERROR(IF(VLOOKUP($C3179,'MSCI Database'!$C:$R,8, FALSE)="","",VLOOKUP($C3179,'MSCI Database'!$C:$R,8, FALSE)),"")</f>
        <v>7.1</v>
      </c>
      <c r="V3179" s="229">
        <f>IFERROR(IF(VLOOKUP($C3179,'MSCI Database'!$C:$R,9, FALSE)="","",VLOOKUP($C3179,'MSCI Database'!$C:$R,9, FALSE)),"")</f>
        <v>6.7</v>
      </c>
      <c r="W3179" s="215">
        <f t="shared" ca="1" si="127"/>
        <v>0</v>
      </c>
      <c r="X3179" s="276">
        <f>IFERROR(IF(VLOOKUP($C3179,'MSCI Database'!$C:$R,10, FALSE)="","",VLOOKUP($C3179,'MSCI Database'!$C:$R,10, FALSE)),"")</f>
        <v>196084</v>
      </c>
      <c r="Y3179" s="229" t="str">
        <f>IFERROR(IF(VLOOKUP($C3179,'MSCI Database'!$C:$R,11, FALSE)="","",VLOOKUP($C3179,'MSCI Database'!$C:$R,11, FALSE)),"")</f>
        <v>2019</v>
      </c>
      <c r="Z3179" s="229" t="str">
        <f>IFERROR(IF(VLOOKUP($C3179,'MSCI Database'!$C:$R,12, FALSE)="","",VLOOKUP($C3179,'MSCI Database'!$C:$R,12, FALSE)),"")</f>
        <v>Reported</v>
      </c>
      <c r="AA3179" s="229" t="str">
        <f>IFERROR(IF(VLOOKUP($C3179,'MSCI Database'!$C:$R,13, FALSE)="","",VLOOKUP($C3179,'MSCI Database'!$C:$R,13, FALSE)),"")</f>
        <v>Strong corporate governance and employee health and safety practices underpin rating</v>
      </c>
    </row>
    <row r="3180" spans="1:27" s="130" customFormat="1" ht="15" hidden="1" customHeight="1" outlineLevel="1">
      <c r="A3180" s="130" t="s">
        <v>2521</v>
      </c>
      <c r="B3180" s="130" t="s">
        <v>2522</v>
      </c>
      <c r="C3180" s="130" t="s">
        <v>2523</v>
      </c>
      <c r="D3180" s="130" t="s">
        <v>18686</v>
      </c>
      <c r="E3180" s="130" t="s">
        <v>18688</v>
      </c>
      <c r="F3180" s="215">
        <v>1.2567228855616151E-2</v>
      </c>
      <c r="G3180" s="132" t="str">
        <f ca="1">IFERROR(_xll.BQL($A3180, "cur_mkt_cap(currency=EUR)")/1000000, " ")</f>
        <v xml:space="preserve"> </v>
      </c>
      <c r="M3180" s="308"/>
      <c r="N3180" s="215">
        <f t="shared" ca="1" si="126"/>
        <v>1.3612925452025822E-4</v>
      </c>
      <c r="O3180" s="172" t="str">
        <f>IFERROR(IF(VLOOKUP($C3180,'MSCI Database'!$C:$R,2, FALSE)="","",VLOOKUP($C3180,'MSCI Database'!$C:$R,2, FALSE)),"")</f>
        <v>Property &amp; Casualty Insurance</v>
      </c>
      <c r="P3180" s="229" t="str">
        <f>IFERROR(IF(VLOOKUP($C3180,'MSCI Database'!$C:$R,3, FALSE)="","",VLOOKUP($C3180,'MSCI Database'!$C:$R,3, FALSE)),"")</f>
        <v>A</v>
      </c>
      <c r="Q3180" s="229" t="str">
        <f>IFERROR(IF(VLOOKUP($C3180,'MSCI Database'!$C:$R,4, FALSE)="","",VLOOKUP($C3180,'MSCI Database'!$C:$R,4, FALSE)),"")</f>
        <v>1</v>
      </c>
      <c r="R3180" s="229">
        <f>IFERROR(IF(VLOOKUP($C3180,'MSCI Database'!$C:$R,5, FALSE)="","",VLOOKUP($C3180,'MSCI Database'!$C:$R,5, FALSE)),"")</f>
        <v>7</v>
      </c>
      <c r="S3180" s="229">
        <f>IFERROR(IF(VLOOKUP($C3180,'MSCI Database'!$C:$R,6, FALSE)="","",VLOOKUP($C3180,'MSCI Database'!$C:$R,6, FALSE)),"")</f>
        <v>4.0999999999999996</v>
      </c>
      <c r="T3180" s="229">
        <f>IFERROR(IF(VLOOKUP($C3180,'MSCI Database'!$C:$R,7, FALSE)="","",VLOOKUP($C3180,'MSCI Database'!$C:$R,7, FALSE)),"")</f>
        <v>3.8</v>
      </c>
      <c r="U3180" s="229">
        <f>IFERROR(IF(VLOOKUP($C3180,'MSCI Database'!$C:$R,8, FALSE)="","",VLOOKUP($C3180,'MSCI Database'!$C:$R,8, FALSE)),"")</f>
        <v>7.8</v>
      </c>
      <c r="V3180" s="229">
        <f>IFERROR(IF(VLOOKUP($C3180,'MSCI Database'!$C:$R,9, FALSE)="","",VLOOKUP($C3180,'MSCI Database'!$C:$R,9, FALSE)),"")</f>
        <v>5.2</v>
      </c>
      <c r="W3180" s="215">
        <f t="shared" ca="1" si="127"/>
        <v>0</v>
      </c>
      <c r="X3180" s="276">
        <f>IFERROR(IF(VLOOKUP($C3180,'MSCI Database'!$C:$R,10, FALSE)="","",VLOOKUP($C3180,'MSCI Database'!$C:$R,10, FALSE)),"")</f>
        <v>2144</v>
      </c>
      <c r="Y3180" s="229" t="str">
        <f>IFERROR(IF(VLOOKUP($C3180,'MSCI Database'!$C:$R,11, FALSE)="","",VLOOKUP($C3180,'MSCI Database'!$C:$R,11, FALSE)),"")</f>
        <v>2019</v>
      </c>
      <c r="Z3180" s="229" t="str">
        <f>IFERROR(IF(VLOOKUP($C3180,'MSCI Database'!$C:$R,12, FALSE)="","",VLOOKUP($C3180,'MSCI Database'!$C:$R,12, FALSE)),"")</f>
        <v>Reported</v>
      </c>
      <c r="AA3180" s="229" t="str">
        <f>IFERROR(IF(VLOOKUP($C3180,'MSCI Database'!$C:$R,13, FALSE)="","",VLOOKUP($C3180,'MSCI Database'!$C:$R,13, FALSE)),"")</f>
        <v>Improved cybersecurity and ESG risk monitoring drive upgrade</v>
      </c>
    </row>
    <row r="3181" spans="1:27" s="130" customFormat="1" ht="15" hidden="1" customHeight="1" outlineLevel="1">
      <c r="A3181" s="130" t="s">
        <v>3213</v>
      </c>
      <c r="B3181" s="130" t="s">
        <v>3214</v>
      </c>
      <c r="C3181" s="130" t="s">
        <v>3215</v>
      </c>
      <c r="D3181" s="130" t="s">
        <v>12155</v>
      </c>
      <c r="E3181" s="130" t="s">
        <v>18689</v>
      </c>
      <c r="F3181" s="215">
        <v>1.0614852721029921E-2</v>
      </c>
      <c r="G3181" s="132" t="str">
        <f ca="1">IFERROR(_xll.BQL($A3181, "cur_mkt_cap(currency=EUR)")/1000000, " ")</f>
        <v xml:space="preserve"> </v>
      </c>
      <c r="M3181" s="308"/>
      <c r="N3181" s="215">
        <f t="shared" ca="1" si="126"/>
        <v>1.1498095597347121E-4</v>
      </c>
      <c r="O3181" s="172" t="str">
        <f>IFERROR(IF(VLOOKUP($C3181,'MSCI Database'!$C:$R,2, FALSE)="","",VLOOKUP($C3181,'MSCI Database'!$C:$R,2, FALSE)),"")</f>
        <v>Software &amp; Services</v>
      </c>
      <c r="P3181" s="229" t="str">
        <f>IFERROR(IF(VLOOKUP($C3181,'MSCI Database'!$C:$R,3, FALSE)="","",VLOOKUP($C3181,'MSCI Database'!$C:$R,3, FALSE)),"")</f>
        <v>A</v>
      </c>
      <c r="Q3181" s="229" t="str">
        <f>IFERROR(IF(VLOOKUP($C3181,'MSCI Database'!$C:$R,4, FALSE)="","",VLOOKUP($C3181,'MSCI Database'!$C:$R,4, FALSE)),"")</f>
        <v/>
      </c>
      <c r="R3181" s="229">
        <f>IFERROR(IF(VLOOKUP($C3181,'MSCI Database'!$C:$R,5, FALSE)="","",VLOOKUP($C3181,'MSCI Database'!$C:$R,5, FALSE)),"")</f>
        <v>6.5</v>
      </c>
      <c r="S3181" s="229">
        <f>IFERROR(IF(VLOOKUP($C3181,'MSCI Database'!$C:$R,6, FALSE)="","",VLOOKUP($C3181,'MSCI Database'!$C:$R,6, FALSE)),"")</f>
        <v>6.7</v>
      </c>
      <c r="T3181" s="229">
        <f>IFERROR(IF(VLOOKUP($C3181,'MSCI Database'!$C:$R,7, FALSE)="","",VLOOKUP($C3181,'MSCI Database'!$C:$R,7, FALSE)),"")</f>
        <v>4.8</v>
      </c>
      <c r="U3181" s="229">
        <f>IFERROR(IF(VLOOKUP($C3181,'MSCI Database'!$C:$R,8, FALSE)="","",VLOOKUP($C3181,'MSCI Database'!$C:$R,8, FALSE)),"")</f>
        <v>4.4000000000000004</v>
      </c>
      <c r="V3181" s="229">
        <f>IFERROR(IF(VLOOKUP($C3181,'MSCI Database'!$C:$R,9, FALSE)="","",VLOOKUP($C3181,'MSCI Database'!$C:$R,9, FALSE)),"")</f>
        <v>4.7</v>
      </c>
      <c r="W3181" s="215">
        <f t="shared" ca="1" si="127"/>
        <v>0</v>
      </c>
      <c r="X3181" s="276">
        <f>IFERROR(IF(VLOOKUP($C3181,'MSCI Database'!$C:$R,10, FALSE)="","",VLOOKUP($C3181,'MSCI Database'!$C:$R,10, FALSE)),"")</f>
        <v>10942</v>
      </c>
      <c r="Y3181" s="229" t="str">
        <f>IFERROR(IF(VLOOKUP($C3181,'MSCI Database'!$C:$R,11, FALSE)="","",VLOOKUP($C3181,'MSCI Database'!$C:$R,11, FALSE)),"")</f>
        <v>2019</v>
      </c>
      <c r="Z3181" s="229" t="str">
        <f>IFERROR(IF(VLOOKUP($C3181,'MSCI Database'!$C:$R,12, FALSE)="","",VLOOKUP($C3181,'MSCI Database'!$C:$R,12, FALSE)),"")</f>
        <v>E.Segmt-Moderately High</v>
      </c>
      <c r="AA3181" s="229" t="str">
        <f>IFERROR(IF(VLOOKUP($C3181,'MSCI Database'!$C:$R,13, FALSE)="","",VLOOKUP($C3181,'MSCI Database'!$C:$R,13, FALSE)),"")</f>
        <v>Talent management programs lead those of peers</v>
      </c>
    </row>
    <row r="3182" spans="1:27" s="130" customFormat="1" ht="15" hidden="1" customHeight="1" outlineLevel="1">
      <c r="A3182" s="130" t="s">
        <v>2639</v>
      </c>
      <c r="B3182" s="130" t="s">
        <v>2640</v>
      </c>
      <c r="C3182" s="130" t="s">
        <v>2641</v>
      </c>
      <c r="D3182" s="130" t="s">
        <v>18686</v>
      </c>
      <c r="E3182" s="130" t="s">
        <v>18688</v>
      </c>
      <c r="F3182" s="215">
        <v>1.2215700986928511E-2</v>
      </c>
      <c r="G3182" s="132" t="str">
        <f ca="1">IFERROR(_xll.BQL($A3182, "cur_mkt_cap(currency=EUR)")/1000000, " ")</f>
        <v xml:space="preserve"> </v>
      </c>
      <c r="M3182" s="308"/>
      <c r="N3182" s="215">
        <f t="shared" si="126"/>
        <v>1.3232147579216109E-4</v>
      </c>
      <c r="O3182" s="172" t="str">
        <f>IFERROR(IF(VLOOKUP($C3182,'MSCI Database'!$C:$R,2, FALSE)="","",VLOOKUP($C3182,'MSCI Database'!$C:$R,2, FALSE)),"")</f>
        <v>Asset Management &amp; Custody Banks</v>
      </c>
      <c r="P3182" s="229" t="str">
        <f>IFERROR(IF(VLOOKUP($C3182,'MSCI Database'!$C:$R,3, FALSE)="","",VLOOKUP($C3182,'MSCI Database'!$C:$R,3, FALSE)),"")</f>
        <v>AA</v>
      </c>
      <c r="Q3182" s="229" t="str">
        <f>IFERROR(IF(VLOOKUP($C3182,'MSCI Database'!$C:$R,4, FALSE)="","",VLOOKUP($C3182,'MSCI Database'!$C:$R,4, FALSE)),"")</f>
        <v>1</v>
      </c>
      <c r="R3182" s="229">
        <f>IFERROR(IF(VLOOKUP($C3182,'MSCI Database'!$C:$R,5, FALSE)="","",VLOOKUP($C3182,'MSCI Database'!$C:$R,5, FALSE)),"")</f>
        <v>8.1999999999999993</v>
      </c>
      <c r="S3182" s="229">
        <f>IFERROR(IF(VLOOKUP($C3182,'MSCI Database'!$C:$R,6, FALSE)="","",VLOOKUP($C3182,'MSCI Database'!$C:$R,6, FALSE)),"")</f>
        <v>10</v>
      </c>
      <c r="T3182" s="229">
        <f>IFERROR(IF(VLOOKUP($C3182,'MSCI Database'!$C:$R,7, FALSE)="","",VLOOKUP($C3182,'MSCI Database'!$C:$R,7, FALSE)),"")</f>
        <v>4.8</v>
      </c>
      <c r="U3182" s="229">
        <f>IFERROR(IF(VLOOKUP($C3182,'MSCI Database'!$C:$R,8, FALSE)="","",VLOOKUP($C3182,'MSCI Database'!$C:$R,8, FALSE)),"")</f>
        <v>7.9</v>
      </c>
      <c r="V3182" s="229">
        <f>IFERROR(IF(VLOOKUP($C3182,'MSCI Database'!$C:$R,9, FALSE)="","",VLOOKUP($C3182,'MSCI Database'!$C:$R,9, FALSE)),"")</f>
        <v>6.2</v>
      </c>
      <c r="W3182" s="215">
        <f t="shared" ca="1" si="127"/>
        <v>0</v>
      </c>
      <c r="X3182" s="276">
        <f>IFERROR(IF(VLOOKUP($C3182,'MSCI Database'!$C:$R,10, FALSE)="","",VLOOKUP($C3182,'MSCI Database'!$C:$R,10, FALSE)),"")</f>
        <v>6591</v>
      </c>
      <c r="Y3182" s="229" t="str">
        <f>IFERROR(IF(VLOOKUP($C3182,'MSCI Database'!$C:$R,11, FALSE)="","",VLOOKUP($C3182,'MSCI Database'!$C:$R,11, FALSE)),"")</f>
        <v>2019</v>
      </c>
      <c r="Z3182" s="229" t="str">
        <f>IFERROR(IF(VLOOKUP($C3182,'MSCI Database'!$C:$R,12, FALSE)="","",VLOOKUP($C3182,'MSCI Database'!$C:$R,12, FALSE)),"")</f>
        <v>Reported</v>
      </c>
      <c r="AA3182" s="229" t="str">
        <f>IFERROR(IF(VLOOKUP($C3182,'MSCI Database'!$C:$R,13, FALSE)="","",VLOOKUP($C3182,'MSCI Database'!$C:$R,13, FALSE)),"")</f>
        <v>Improved data handling practices drive the upgrade; leads peers in most ESG parameters</v>
      </c>
    </row>
    <row r="3183" spans="1:27" s="130" customFormat="1" ht="15" hidden="1" customHeight="1" outlineLevel="1">
      <c r="A3183" s="130" t="s">
        <v>1843</v>
      </c>
      <c r="B3183" s="130" t="s">
        <v>1844</v>
      </c>
      <c r="C3183" s="130" t="s">
        <v>1845</v>
      </c>
      <c r="D3183" s="130" t="s">
        <v>12129</v>
      </c>
      <c r="E3183" s="130" t="s">
        <v>18689</v>
      </c>
      <c r="F3183" s="215">
        <v>1.0293391998826449E-2</v>
      </c>
      <c r="G3183" s="132" t="str">
        <f ca="1">IFERROR(_xll.BQL($A3183, "cur_mkt_cap(currency=EUR)")/1000000, " ")</f>
        <v xml:space="preserve"> </v>
      </c>
      <c r="M3183" s="308"/>
      <c r="N3183" s="215">
        <f t="shared" si="126"/>
        <v>1.1149886704409308E-4</v>
      </c>
      <c r="O3183" s="172" t="str">
        <f>IFERROR(IF(VLOOKUP($C3183,'MSCI Database'!$C:$R,2, FALSE)="","",VLOOKUP($C3183,'MSCI Database'!$C:$R,2, FALSE)),"")</f>
        <v>Software &amp; Services</v>
      </c>
      <c r="P3183" s="229" t="str">
        <f>IFERROR(IF(VLOOKUP($C3183,'MSCI Database'!$C:$R,3, FALSE)="","",VLOOKUP($C3183,'MSCI Database'!$C:$R,3, FALSE)),"")</f>
        <v>BBB</v>
      </c>
      <c r="Q3183" s="229" t="str">
        <f>IFERROR(IF(VLOOKUP($C3183,'MSCI Database'!$C:$R,4, FALSE)="","",VLOOKUP($C3183,'MSCI Database'!$C:$R,4, FALSE)),"")</f>
        <v>0</v>
      </c>
      <c r="R3183" s="229">
        <f>IFERROR(IF(VLOOKUP($C3183,'MSCI Database'!$C:$R,5, FALSE)="","",VLOOKUP($C3183,'MSCI Database'!$C:$R,5, FALSE)),"")</f>
        <v>5</v>
      </c>
      <c r="S3183" s="229">
        <f>IFERROR(IF(VLOOKUP($C3183,'MSCI Database'!$C:$R,6, FALSE)="","",VLOOKUP($C3183,'MSCI Database'!$C:$R,6, FALSE)),"")</f>
        <v>4.9000000000000004</v>
      </c>
      <c r="T3183" s="229">
        <f>IFERROR(IF(VLOOKUP($C3183,'MSCI Database'!$C:$R,7, FALSE)="","",VLOOKUP($C3183,'MSCI Database'!$C:$R,7, FALSE)),"")</f>
        <v>4.8</v>
      </c>
      <c r="U3183" s="229">
        <f>IFERROR(IF(VLOOKUP($C3183,'MSCI Database'!$C:$R,8, FALSE)="","",VLOOKUP($C3183,'MSCI Database'!$C:$R,8, FALSE)),"")</f>
        <v>4</v>
      </c>
      <c r="V3183" s="229">
        <f>IFERROR(IF(VLOOKUP($C3183,'MSCI Database'!$C:$R,9, FALSE)="","",VLOOKUP($C3183,'MSCI Database'!$C:$R,9, FALSE)),"")</f>
        <v>4.5</v>
      </c>
      <c r="W3183" s="215">
        <f t="shared" ca="1" si="127"/>
        <v>0</v>
      </c>
      <c r="X3183" s="276">
        <f>IFERROR(IF(VLOOKUP($C3183,'MSCI Database'!$C:$R,10, FALSE)="","",VLOOKUP($C3183,'MSCI Database'!$C:$R,10, FALSE)),"")</f>
        <v>6982</v>
      </c>
      <c r="Y3183" s="229" t="str">
        <f>IFERROR(IF(VLOOKUP($C3183,'MSCI Database'!$C:$R,11, FALSE)="","",VLOOKUP($C3183,'MSCI Database'!$C:$R,11, FALSE)),"")</f>
        <v>2019</v>
      </c>
      <c r="Z3183" s="229" t="str">
        <f>IFERROR(IF(VLOOKUP($C3183,'MSCI Database'!$C:$R,12, FALSE)="","",VLOOKUP($C3183,'MSCI Database'!$C:$R,12, FALSE)),"")</f>
        <v>E.Segmt-Moderate</v>
      </c>
      <c r="AA3183" s="229" t="str">
        <f>IFERROR(IF(VLOOKUP($C3183,'MSCI Database'!$C:$R,13, FALSE)="","",VLOOKUP($C3183,'MSCI Database'!$C:$R,13, FALSE)),"")</f>
        <v>Lags peers in corporate governance performance</v>
      </c>
    </row>
    <row r="3184" spans="1:27" s="130" customFormat="1" ht="15" hidden="1" customHeight="1" outlineLevel="1">
      <c r="A3184" s="130" t="s">
        <v>557</v>
      </c>
      <c r="B3184" s="130" t="s">
        <v>558</v>
      </c>
      <c r="C3184" s="130" t="s">
        <v>559</v>
      </c>
      <c r="D3184" s="130" t="s">
        <v>12134</v>
      </c>
      <c r="E3184" s="130" t="s">
        <v>18690</v>
      </c>
      <c r="F3184" s="215">
        <v>1.0401988945886341E-2</v>
      </c>
      <c r="G3184" s="132" t="str">
        <f ca="1">IFERROR(_xll.BQL($A3184, "cur_mkt_cap(currency=EUR)")/1000000, " ")</f>
        <v xml:space="preserve"> </v>
      </c>
      <c r="M3184" s="308"/>
      <c r="N3184" s="215">
        <f t="shared" ca="1" si="126"/>
        <v>1.1267519808861229E-4</v>
      </c>
      <c r="O3184" s="172" t="str">
        <f>IFERROR(IF(VLOOKUP($C3184,'MSCI Database'!$C:$R,2, FALSE)="","",VLOOKUP($C3184,'MSCI Database'!$C:$R,2, FALSE)),"")</f>
        <v>Telecommunication Services</v>
      </c>
      <c r="P3184" s="229" t="str">
        <f>IFERROR(IF(VLOOKUP($C3184,'MSCI Database'!$C:$R,3, FALSE)="","",VLOOKUP($C3184,'MSCI Database'!$C:$R,3, FALSE)),"")</f>
        <v>A</v>
      </c>
      <c r="Q3184" s="229" t="str">
        <f>IFERROR(IF(VLOOKUP($C3184,'MSCI Database'!$C:$R,4, FALSE)="","",VLOOKUP($C3184,'MSCI Database'!$C:$R,4, FALSE)),"")</f>
        <v>0</v>
      </c>
      <c r="R3184" s="229">
        <f>IFERROR(IF(VLOOKUP($C3184,'MSCI Database'!$C:$R,5, FALSE)="","",VLOOKUP($C3184,'MSCI Database'!$C:$R,5, FALSE)),"")</f>
        <v>7.1</v>
      </c>
      <c r="S3184" s="229">
        <f>IFERROR(IF(VLOOKUP($C3184,'MSCI Database'!$C:$R,6, FALSE)="","",VLOOKUP($C3184,'MSCI Database'!$C:$R,6, FALSE)),"")</f>
        <v>10</v>
      </c>
      <c r="T3184" s="229">
        <f>IFERROR(IF(VLOOKUP($C3184,'MSCI Database'!$C:$R,7, FALSE)="","",VLOOKUP($C3184,'MSCI Database'!$C:$R,7, FALSE)),"")</f>
        <v>5.0999999999999996</v>
      </c>
      <c r="U3184" s="229">
        <f>IFERROR(IF(VLOOKUP($C3184,'MSCI Database'!$C:$R,8, FALSE)="","",VLOOKUP($C3184,'MSCI Database'!$C:$R,8, FALSE)),"")</f>
        <v>5.2</v>
      </c>
      <c r="V3184" s="229">
        <f>IFERROR(IF(VLOOKUP($C3184,'MSCI Database'!$C:$R,9, FALSE)="","",VLOOKUP($C3184,'MSCI Database'!$C:$R,9, FALSE)),"")</f>
        <v>5.4</v>
      </c>
      <c r="W3184" s="215">
        <f t="shared" ca="1" si="127"/>
        <v>0</v>
      </c>
      <c r="X3184" s="276">
        <f>IFERROR(IF(VLOOKUP($C3184,'MSCI Database'!$C:$R,10, FALSE)="","",VLOOKUP($C3184,'MSCI Database'!$C:$R,10, FALSE)),"")</f>
        <v>36953</v>
      </c>
      <c r="Y3184" s="229" t="str">
        <f>IFERROR(IF(VLOOKUP($C3184,'MSCI Database'!$C:$R,11, FALSE)="","",VLOOKUP($C3184,'MSCI Database'!$C:$R,11, FALSE)),"")</f>
        <v>2019</v>
      </c>
      <c r="Z3184" s="229" t="str">
        <f>IFERROR(IF(VLOOKUP($C3184,'MSCI Database'!$C:$R,12, FALSE)="","",VLOOKUP($C3184,'MSCI Database'!$C:$R,12, FALSE)),"")</f>
        <v>Reported</v>
      </c>
      <c r="AA3184" s="229" t="str">
        <f>IFERROR(IF(VLOOKUP($C3184,'MSCI Database'!$C:$R,13, FALSE)="","",VLOOKUP($C3184,'MSCI Database'!$C:$R,13, FALSE)),"")</f>
        <v>Strong governance practices; limited preparedness to mitigate cyber-security risks</v>
      </c>
    </row>
    <row r="3185" spans="1:27" s="130" customFormat="1" ht="15" hidden="1" customHeight="1" outlineLevel="1">
      <c r="A3185" s="130" t="s">
        <v>3205</v>
      </c>
      <c r="B3185" s="130" t="s">
        <v>3206</v>
      </c>
      <c r="C3185" s="130" t="s">
        <v>3207</v>
      </c>
      <c r="D3185" s="130" t="s">
        <v>12155</v>
      </c>
      <c r="E3185" s="130" t="s">
        <v>18690</v>
      </c>
      <c r="F3185" s="215">
        <v>1.030973116854773E-2</v>
      </c>
      <c r="G3185" s="132" t="str">
        <f ca="1">IFERROR(_xll.BQL($A3185, "cur_mkt_cap(currency=EUR)")/1000000, " ")</f>
        <v xml:space="preserve"> </v>
      </c>
      <c r="M3185" s="308"/>
      <c r="N3185" s="215">
        <f t="shared" ca="1" si="126"/>
        <v>1.1167585427168256E-4</v>
      </c>
      <c r="O3185" s="172" t="str">
        <f>IFERROR(IF(VLOOKUP($C3185,'MSCI Database'!$C:$R,2, FALSE)="","",VLOOKUP($C3185,'MSCI Database'!$C:$R,2, FALSE)),"")</f>
        <v>Telecommunication Services</v>
      </c>
      <c r="P3185" s="229" t="str">
        <f>IFERROR(IF(VLOOKUP($C3185,'MSCI Database'!$C:$R,3, FALSE)="","",VLOOKUP($C3185,'MSCI Database'!$C:$R,3, FALSE)),"")</f>
        <v>BBB</v>
      </c>
      <c r="Q3185" s="229" t="str">
        <f>IFERROR(IF(VLOOKUP($C3185,'MSCI Database'!$C:$R,4, FALSE)="","",VLOOKUP($C3185,'MSCI Database'!$C:$R,4, FALSE)),"")</f>
        <v>0</v>
      </c>
      <c r="R3185" s="229">
        <f>IFERROR(IF(VLOOKUP($C3185,'MSCI Database'!$C:$R,5, FALSE)="","",VLOOKUP($C3185,'MSCI Database'!$C:$R,5, FALSE)),"")</f>
        <v>4.9000000000000004</v>
      </c>
      <c r="S3185" s="229">
        <f>IFERROR(IF(VLOOKUP($C3185,'MSCI Database'!$C:$R,6, FALSE)="","",VLOOKUP($C3185,'MSCI Database'!$C:$R,6, FALSE)),"")</f>
        <v>7.8</v>
      </c>
      <c r="T3185" s="229">
        <f>IFERROR(IF(VLOOKUP($C3185,'MSCI Database'!$C:$R,7, FALSE)="","",VLOOKUP($C3185,'MSCI Database'!$C:$R,7, FALSE)),"")</f>
        <v>5.8</v>
      </c>
      <c r="U3185" s="229">
        <f>IFERROR(IF(VLOOKUP($C3185,'MSCI Database'!$C:$R,8, FALSE)="","",VLOOKUP($C3185,'MSCI Database'!$C:$R,8, FALSE)),"")</f>
        <v>4.3</v>
      </c>
      <c r="V3185" s="229">
        <f>IFERROR(IF(VLOOKUP($C3185,'MSCI Database'!$C:$R,9, FALSE)="","",VLOOKUP($C3185,'MSCI Database'!$C:$R,9, FALSE)),"")</f>
        <v>5.0999999999999996</v>
      </c>
      <c r="W3185" s="215">
        <f t="shared" ca="1" si="127"/>
        <v>0</v>
      </c>
      <c r="X3185" s="276">
        <f>IFERROR(IF(VLOOKUP($C3185,'MSCI Database'!$C:$R,10, FALSE)="","",VLOOKUP($C3185,'MSCI Database'!$C:$R,10, FALSE)),"")</f>
        <v>29687</v>
      </c>
      <c r="Y3185" s="229" t="str">
        <f>IFERROR(IF(VLOOKUP($C3185,'MSCI Database'!$C:$R,11, FALSE)="","",VLOOKUP($C3185,'MSCI Database'!$C:$R,11, FALSE)),"")</f>
        <v>2019</v>
      </c>
      <c r="Z3185" s="229" t="str">
        <f>IFERROR(IF(VLOOKUP($C3185,'MSCI Database'!$C:$R,12, FALSE)="","",VLOOKUP($C3185,'MSCI Database'!$C:$R,12, FALSE)),"")</f>
        <v>E.Segmt-Moderately Low</v>
      </c>
      <c r="AA3185" s="229" t="str">
        <f>IFERROR(IF(VLOOKUP($C3185,'MSCI Database'!$C:$R,13, FALSE)="","",VLOOKUP($C3185,'MSCI Database'!$C:$R,13, FALSE)),"")</f>
        <v>Moderate measures to address governance and labor management risks</v>
      </c>
    </row>
    <row r="3186" spans="1:27" s="130" customFormat="1" ht="15" hidden="1" customHeight="1" outlineLevel="1">
      <c r="A3186" s="130" t="s">
        <v>1255</v>
      </c>
      <c r="B3186" s="130" t="s">
        <v>1256</v>
      </c>
      <c r="C3186" s="130" t="s">
        <v>1257</v>
      </c>
      <c r="D3186" s="130" t="s">
        <v>18681</v>
      </c>
      <c r="E3186" s="130" t="s">
        <v>18673</v>
      </c>
      <c r="F3186" s="215">
        <v>9.1915533919838498E-3</v>
      </c>
      <c r="G3186" s="132" t="str">
        <f ca="1">IFERROR(_xll.BQL($A3186, "cur_mkt_cap(currency=EUR)")/1000000, " ")</f>
        <v xml:space="preserve"> </v>
      </c>
      <c r="M3186" s="308"/>
      <c r="N3186" s="215">
        <f t="shared" si="126"/>
        <v>9.9563660812522535E-5</v>
      </c>
      <c r="O3186" s="172" t="str">
        <f>IFERROR(IF(VLOOKUP($C3186,'MSCI Database'!$C:$R,2, FALSE)="","",VLOOKUP($C3186,'MSCI Database'!$C:$R,2, FALSE)),"")</f>
        <v>Industrial Machinery</v>
      </c>
      <c r="P3186" s="229" t="str">
        <f>IFERROR(IF(VLOOKUP($C3186,'MSCI Database'!$C:$R,3, FALSE)="","",VLOOKUP($C3186,'MSCI Database'!$C:$R,3, FALSE)),"")</f>
        <v>BB</v>
      </c>
      <c r="Q3186" s="229" t="str">
        <f>IFERROR(IF(VLOOKUP($C3186,'MSCI Database'!$C:$R,4, FALSE)="","",VLOOKUP($C3186,'MSCI Database'!$C:$R,4, FALSE)),"")</f>
        <v>0</v>
      </c>
      <c r="R3186" s="229">
        <f>IFERROR(IF(VLOOKUP($C3186,'MSCI Database'!$C:$R,5, FALSE)="","",VLOOKUP($C3186,'MSCI Database'!$C:$R,5, FALSE)),"")</f>
        <v>4.0999999999999996</v>
      </c>
      <c r="S3186" s="229">
        <f>IFERROR(IF(VLOOKUP($C3186,'MSCI Database'!$C:$R,6, FALSE)="","",VLOOKUP($C3186,'MSCI Database'!$C:$R,6, FALSE)),"")</f>
        <v>5.4</v>
      </c>
      <c r="T3186" s="229">
        <f>IFERROR(IF(VLOOKUP($C3186,'MSCI Database'!$C:$R,7, FALSE)="","",VLOOKUP($C3186,'MSCI Database'!$C:$R,7, FALSE)),"")</f>
        <v>4.7</v>
      </c>
      <c r="U3186" s="229">
        <f>IFERROR(IF(VLOOKUP($C3186,'MSCI Database'!$C:$R,8, FALSE)="","",VLOOKUP($C3186,'MSCI Database'!$C:$R,8, FALSE)),"")</f>
        <v>3.7</v>
      </c>
      <c r="V3186" s="229">
        <f>IFERROR(IF(VLOOKUP($C3186,'MSCI Database'!$C:$R,9, FALSE)="","",VLOOKUP($C3186,'MSCI Database'!$C:$R,9, FALSE)),"")</f>
        <v>4.5</v>
      </c>
      <c r="W3186" s="215">
        <f t="shared" ca="1" si="127"/>
        <v>0</v>
      </c>
      <c r="X3186" s="276">
        <f>IFERROR(IF(VLOOKUP($C3186,'MSCI Database'!$C:$R,10, FALSE)="","",VLOOKUP($C3186,'MSCI Database'!$C:$R,10, FALSE)),"")</f>
        <v>204745</v>
      </c>
      <c r="Y3186" s="229" t="str">
        <f>IFERROR(IF(VLOOKUP($C3186,'MSCI Database'!$C:$R,11, FALSE)="","",VLOOKUP($C3186,'MSCI Database'!$C:$R,11, FALSE)),"")</f>
        <v>2019</v>
      </c>
      <c r="Z3186" s="229" t="str">
        <f>IFERROR(IF(VLOOKUP($C3186,'MSCI Database'!$C:$R,12, FALSE)="","",VLOOKUP($C3186,'MSCI Database'!$C:$R,12, FALSE)),"")</f>
        <v>Reported</v>
      </c>
      <c r="AA3186" s="229" t="str">
        <f>IFERROR(IF(VLOOKUP($C3186,'MSCI Database'!$C:$R,13, FALSE)="","",VLOOKUP($C3186,'MSCI Database'!$C:$R,13, FALSE)),"")</f>
        <v>Market expansion opens opportunities but may elevate corruption risks</v>
      </c>
    </row>
    <row r="3187" spans="1:27" s="130" customFormat="1" ht="15" hidden="1" customHeight="1" outlineLevel="1">
      <c r="A3187" s="130" t="s">
        <v>569</v>
      </c>
      <c r="B3187" s="130" t="s">
        <v>570</v>
      </c>
      <c r="C3187" s="130" t="s">
        <v>571</v>
      </c>
      <c r="D3187" s="130" t="s">
        <v>12134</v>
      </c>
      <c r="E3187" s="130" t="s">
        <v>18674</v>
      </c>
      <c r="F3187" s="215">
        <v>1.010927384034963E-2</v>
      </c>
      <c r="G3187" s="132" t="str">
        <f ca="1">IFERROR(_xll.BQL($A3187, "cur_mkt_cap(currency=EUR)")/1000000, " ")</f>
        <v xml:space="preserve"> </v>
      </c>
      <c r="M3187" s="308"/>
      <c r="N3187" s="215">
        <f t="shared" si="126"/>
        <v>1.0950448403849584E-4</v>
      </c>
      <c r="O3187" s="172" t="str">
        <f>IFERROR(IF(VLOOKUP($C3187,'MSCI Database'!$C:$R,2, FALSE)="","",VLOOKUP($C3187,'MSCI Database'!$C:$R,2, FALSE)),"")</f>
        <v>Retail - Food &amp; Staples</v>
      </c>
      <c r="P3187" s="229" t="str">
        <f>IFERROR(IF(VLOOKUP($C3187,'MSCI Database'!$C:$R,3, FALSE)="","",VLOOKUP($C3187,'MSCI Database'!$C:$R,3, FALSE)),"")</f>
        <v>A</v>
      </c>
      <c r="Q3187" s="229" t="str">
        <f>IFERROR(IF(VLOOKUP($C3187,'MSCI Database'!$C:$R,4, FALSE)="","",VLOOKUP($C3187,'MSCI Database'!$C:$R,4, FALSE)),"")</f>
        <v>0</v>
      </c>
      <c r="R3187" s="229">
        <f>IFERROR(IF(VLOOKUP($C3187,'MSCI Database'!$C:$R,5, FALSE)="","",VLOOKUP($C3187,'MSCI Database'!$C:$R,5, FALSE)),"")</f>
        <v>7.1</v>
      </c>
      <c r="S3187" s="229">
        <f>IFERROR(IF(VLOOKUP($C3187,'MSCI Database'!$C:$R,6, FALSE)="","",VLOOKUP($C3187,'MSCI Database'!$C:$R,6, FALSE)),"")</f>
        <v>4.8</v>
      </c>
      <c r="T3187" s="229">
        <f>IFERROR(IF(VLOOKUP($C3187,'MSCI Database'!$C:$R,7, FALSE)="","",VLOOKUP($C3187,'MSCI Database'!$C:$R,7, FALSE)),"")</f>
        <v>4.5999999999999996</v>
      </c>
      <c r="U3187" s="229">
        <f>IFERROR(IF(VLOOKUP($C3187,'MSCI Database'!$C:$R,8, FALSE)="","",VLOOKUP($C3187,'MSCI Database'!$C:$R,8, FALSE)),"")</f>
        <v>5.5</v>
      </c>
      <c r="V3187" s="229">
        <f>IFERROR(IF(VLOOKUP($C3187,'MSCI Database'!$C:$R,9, FALSE)="","",VLOOKUP($C3187,'MSCI Database'!$C:$R,9, FALSE)),"")</f>
        <v>4.9000000000000004</v>
      </c>
      <c r="W3187" s="215">
        <f t="shared" ca="1" si="127"/>
        <v>0</v>
      </c>
      <c r="X3187" s="276">
        <f>IFERROR(IF(VLOOKUP($C3187,'MSCI Database'!$C:$R,10, FALSE)="","",VLOOKUP($C3187,'MSCI Database'!$C:$R,10, FALSE)),"")</f>
        <v>425609</v>
      </c>
      <c r="Y3187" s="229" t="str">
        <f>IFERROR(IF(VLOOKUP($C3187,'MSCI Database'!$C:$R,11, FALSE)="","",VLOOKUP($C3187,'MSCI Database'!$C:$R,11, FALSE)),"")</f>
        <v>2019</v>
      </c>
      <c r="Z3187" s="229" t="str">
        <f>IFERROR(IF(VLOOKUP($C3187,'MSCI Database'!$C:$R,12, FALSE)="","",VLOOKUP($C3187,'MSCI Database'!$C:$R,12, FALSE)),"")</f>
        <v>E.Segmt-Moderate</v>
      </c>
      <c r="AA3187" s="229" t="str">
        <f>IFERROR(IF(VLOOKUP($C3187,'MSCI Database'!$C:$R,13, FALSE)="","",VLOOKUP($C3187,'MSCI Database'!$C:$R,13, FALSE)),"")</f>
        <v>Strong data security initiatives; labor management issues persist</v>
      </c>
    </row>
    <row r="3188" spans="1:27" s="130" customFormat="1" ht="15" hidden="1" customHeight="1" outlineLevel="1">
      <c r="A3188" s="130" t="s">
        <v>2321</v>
      </c>
      <c r="B3188" s="130" t="s">
        <v>2322</v>
      </c>
      <c r="C3188" s="130" t="s">
        <v>2323</v>
      </c>
      <c r="D3188" s="130" t="s">
        <v>12131</v>
      </c>
      <c r="E3188" s="130" t="s">
        <v>18690</v>
      </c>
      <c r="F3188" s="215">
        <v>1.0014034185625119E-2</v>
      </c>
      <c r="G3188" s="132" t="str">
        <f ca="1">IFERROR(_xll.BQL($A3188, "cur_mkt_cap(currency=EUR)")/1000000, " ")</f>
        <v xml:space="preserve"> </v>
      </c>
      <c r="M3188" s="308"/>
      <c r="N3188" s="215">
        <f t="shared" ca="1" si="126"/>
        <v>1.084728402809605E-4</v>
      </c>
      <c r="O3188" s="172" t="str">
        <f>IFERROR(IF(VLOOKUP($C3188,'MSCI Database'!$C:$R,2, FALSE)="","",VLOOKUP($C3188,'MSCI Database'!$C:$R,2, FALSE)),"")</f>
        <v>Telecommunication Services</v>
      </c>
      <c r="P3188" s="229" t="str">
        <f>IFERROR(IF(VLOOKUP($C3188,'MSCI Database'!$C:$R,3, FALSE)="","",VLOOKUP($C3188,'MSCI Database'!$C:$R,3, FALSE)),"")</f>
        <v>BB</v>
      </c>
      <c r="Q3188" s="229" t="str">
        <f>IFERROR(IF(VLOOKUP($C3188,'MSCI Database'!$C:$R,4, FALSE)="","",VLOOKUP($C3188,'MSCI Database'!$C:$R,4, FALSE)),"")</f>
        <v>0</v>
      </c>
      <c r="R3188" s="229">
        <f>IFERROR(IF(VLOOKUP($C3188,'MSCI Database'!$C:$R,5, FALSE)="","",VLOOKUP($C3188,'MSCI Database'!$C:$R,5, FALSE)),"")</f>
        <v>3.8</v>
      </c>
      <c r="S3188" s="229">
        <f>IFERROR(IF(VLOOKUP($C3188,'MSCI Database'!$C:$R,6, FALSE)="","",VLOOKUP($C3188,'MSCI Database'!$C:$R,6, FALSE)),"")</f>
        <v>6.6</v>
      </c>
      <c r="T3188" s="229">
        <f>IFERROR(IF(VLOOKUP($C3188,'MSCI Database'!$C:$R,7, FALSE)="","",VLOOKUP($C3188,'MSCI Database'!$C:$R,7, FALSE)),"")</f>
        <v>4.5999999999999996</v>
      </c>
      <c r="U3188" s="229">
        <f>IFERROR(IF(VLOOKUP($C3188,'MSCI Database'!$C:$R,8, FALSE)="","",VLOOKUP($C3188,'MSCI Database'!$C:$R,8, FALSE)),"")</f>
        <v>5</v>
      </c>
      <c r="V3188" s="229">
        <f>IFERROR(IF(VLOOKUP($C3188,'MSCI Database'!$C:$R,9, FALSE)="","",VLOOKUP($C3188,'MSCI Database'!$C:$R,9, FALSE)),"")</f>
        <v>4.9000000000000004</v>
      </c>
      <c r="W3188" s="215">
        <f t="shared" ca="1" si="127"/>
        <v>0</v>
      </c>
      <c r="X3188" s="276">
        <f>IFERROR(IF(VLOOKUP($C3188,'MSCI Database'!$C:$R,10, FALSE)="","",VLOOKUP($C3188,'MSCI Database'!$C:$R,10, FALSE)),"")</f>
        <v>56800</v>
      </c>
      <c r="Y3188" s="229" t="str">
        <f>IFERROR(IF(VLOOKUP($C3188,'MSCI Database'!$C:$R,11, FALSE)="","",VLOOKUP($C3188,'MSCI Database'!$C:$R,11, FALSE)),"")</f>
        <v>2019</v>
      </c>
      <c r="Z3188" s="229" t="str">
        <f>IFERROR(IF(VLOOKUP($C3188,'MSCI Database'!$C:$R,12, FALSE)="","",VLOOKUP($C3188,'MSCI Database'!$C:$R,12, FALSE)),"")</f>
        <v>Reported</v>
      </c>
      <c r="AA3188" s="229" t="str">
        <f>IFERROR(IF(VLOOKUP($C3188,'MSCI Database'!$C:$R,13, FALSE)="","",VLOOKUP($C3188,'MSCI Database'!$C:$R,13, FALSE)),"")</f>
        <v>Corporate governance risks persist, despite minor improvements</v>
      </c>
    </row>
    <row r="3189" spans="1:27" s="130" customFormat="1" ht="15" hidden="1" customHeight="1" outlineLevel="1">
      <c r="A3189" s="130" t="s">
        <v>2448</v>
      </c>
      <c r="B3189" s="130" t="s">
        <v>2449</v>
      </c>
      <c r="C3189" s="130" t="s">
        <v>2450</v>
      </c>
      <c r="D3189" s="130" t="s">
        <v>18686</v>
      </c>
      <c r="E3189" s="130" t="s">
        <v>18674</v>
      </c>
      <c r="F3189" s="215">
        <v>1.1472322188156249E-2</v>
      </c>
      <c r="G3189" s="132" t="str">
        <f ca="1">IFERROR(_xll.BQL($A3189, "cur_mkt_cap(currency=EUR)")/1000000, " ")</f>
        <v xml:space="preserve"> </v>
      </c>
      <c r="M3189" s="308"/>
      <c r="N3189" s="215">
        <f t="shared" ca="1" si="126"/>
        <v>1.2426913562507566E-4</v>
      </c>
      <c r="O3189" s="172" t="str">
        <f>IFERROR(IF(VLOOKUP($C3189,'MSCI Database'!$C:$R,2, FALSE)="","",VLOOKUP($C3189,'MSCI Database'!$C:$R,2, FALSE)),"")</f>
        <v>Food Products</v>
      </c>
      <c r="P3189" s="229" t="str">
        <f>IFERROR(IF(VLOOKUP($C3189,'MSCI Database'!$C:$R,3, FALSE)="","",VLOOKUP($C3189,'MSCI Database'!$C:$R,3, FALSE)),"")</f>
        <v>AA</v>
      </c>
      <c r="Q3189" s="229" t="str">
        <f>IFERROR(IF(VLOOKUP($C3189,'MSCI Database'!$C:$R,4, FALSE)="","",VLOOKUP($C3189,'MSCI Database'!$C:$R,4, FALSE)),"")</f>
        <v>0</v>
      </c>
      <c r="R3189" s="229">
        <f>IFERROR(IF(VLOOKUP($C3189,'MSCI Database'!$C:$R,5, FALSE)="","",VLOOKUP($C3189,'MSCI Database'!$C:$R,5, FALSE)),"")</f>
        <v>8.1</v>
      </c>
      <c r="S3189" s="229">
        <f>IFERROR(IF(VLOOKUP($C3189,'MSCI Database'!$C:$R,6, FALSE)="","",VLOOKUP($C3189,'MSCI Database'!$C:$R,6, FALSE)),"")</f>
        <v>5.4</v>
      </c>
      <c r="T3189" s="229">
        <f>IFERROR(IF(VLOOKUP($C3189,'MSCI Database'!$C:$R,7, FALSE)="","",VLOOKUP($C3189,'MSCI Database'!$C:$R,7, FALSE)),"")</f>
        <v>3.8</v>
      </c>
      <c r="U3189" s="229">
        <f>IFERROR(IF(VLOOKUP($C3189,'MSCI Database'!$C:$R,8, FALSE)="","",VLOOKUP($C3189,'MSCI Database'!$C:$R,8, FALSE)),"")</f>
        <v>7</v>
      </c>
      <c r="V3189" s="229">
        <f>IFERROR(IF(VLOOKUP($C3189,'MSCI Database'!$C:$R,9, FALSE)="","",VLOOKUP($C3189,'MSCI Database'!$C:$R,9, FALSE)),"")</f>
        <v>5.4</v>
      </c>
      <c r="W3189" s="215">
        <f t="shared" ca="1" si="127"/>
        <v>0</v>
      </c>
      <c r="X3189" s="276">
        <f>IFERROR(IF(VLOOKUP($C3189,'MSCI Database'!$C:$R,10, FALSE)="","",VLOOKUP($C3189,'MSCI Database'!$C:$R,10, FALSE)),"")</f>
        <v>3993011</v>
      </c>
      <c r="Y3189" s="229" t="str">
        <f>IFERROR(IF(VLOOKUP($C3189,'MSCI Database'!$C:$R,11, FALSE)="","",VLOOKUP($C3189,'MSCI Database'!$C:$R,11, FALSE)),"")</f>
        <v>2019</v>
      </c>
      <c r="Z3189" s="229" t="str">
        <f>IFERROR(IF(VLOOKUP($C3189,'MSCI Database'!$C:$R,12, FALSE)="","",VLOOKUP($C3189,'MSCI Database'!$C:$R,12, FALSE)),"")</f>
        <v>Reported</v>
      </c>
      <c r="AA3189" s="229" t="str">
        <f>IFERROR(IF(VLOOKUP($C3189,'MSCI Database'!$C:$R,13, FALSE)="","",VLOOKUP($C3189,'MSCI Database'!$C:$R,13, FALSE)),"")</f>
        <v>Strong efforts to mitigate water stress and governance-related risks</v>
      </c>
    </row>
    <row r="3190" spans="1:27" s="130" customFormat="1" ht="15" hidden="1" customHeight="1" outlineLevel="1">
      <c r="A3190" s="130" t="s">
        <v>2564</v>
      </c>
      <c r="B3190" s="130" t="s">
        <v>2565</v>
      </c>
      <c r="C3190" s="130" t="s">
        <v>2566</v>
      </c>
      <c r="D3190" s="130" t="s">
        <v>18686</v>
      </c>
      <c r="E3190" s="130" t="s">
        <v>100</v>
      </c>
      <c r="F3190" s="215">
        <v>1.1289479165364951E-2</v>
      </c>
      <c r="G3190" s="132" t="str">
        <f ca="1">IFERROR(_xll.BQL($A3190, "cur_mkt_cap(currency=EUR)")/1000000, " ")</f>
        <v xml:space="preserve"> </v>
      </c>
      <c r="M3190" s="308"/>
      <c r="N3190" s="215">
        <f t="shared" si="126"/>
        <v>1.2228856499389097E-4</v>
      </c>
      <c r="O3190" s="172" t="str">
        <f>IFERROR(IF(VLOOKUP($C3190,'MSCI Database'!$C:$R,2, FALSE)="","",VLOOKUP($C3190,'MSCI Database'!$C:$R,2, FALSE)),"")</f>
        <v>Utilities</v>
      </c>
      <c r="P3190" s="229" t="str">
        <f>IFERROR(IF(VLOOKUP($C3190,'MSCI Database'!$C:$R,3, FALSE)="","",VLOOKUP($C3190,'MSCI Database'!$C:$R,3, FALSE)),"")</f>
        <v>A</v>
      </c>
      <c r="Q3190" s="229" t="str">
        <f>IFERROR(IF(VLOOKUP($C3190,'MSCI Database'!$C:$R,4, FALSE)="","",VLOOKUP($C3190,'MSCI Database'!$C:$R,4, FALSE)),"")</f>
        <v>1</v>
      </c>
      <c r="R3190" s="229">
        <f>IFERROR(IF(VLOOKUP($C3190,'MSCI Database'!$C:$R,5, FALSE)="","",VLOOKUP($C3190,'MSCI Database'!$C:$R,5, FALSE)),"")</f>
        <v>7</v>
      </c>
      <c r="S3190" s="229">
        <f>IFERROR(IF(VLOOKUP($C3190,'MSCI Database'!$C:$R,6, FALSE)="","",VLOOKUP($C3190,'MSCI Database'!$C:$R,6, FALSE)),"")</f>
        <v>6.8</v>
      </c>
      <c r="T3190" s="229">
        <f>IFERROR(IF(VLOOKUP($C3190,'MSCI Database'!$C:$R,7, FALSE)="","",VLOOKUP($C3190,'MSCI Database'!$C:$R,7, FALSE)),"")</f>
        <v>3.9</v>
      </c>
      <c r="U3190" s="229">
        <f>IFERROR(IF(VLOOKUP($C3190,'MSCI Database'!$C:$R,8, FALSE)="","",VLOOKUP($C3190,'MSCI Database'!$C:$R,8, FALSE)),"")</f>
        <v>8.1</v>
      </c>
      <c r="V3190" s="229">
        <f>IFERROR(IF(VLOOKUP($C3190,'MSCI Database'!$C:$R,9, FALSE)="","",VLOOKUP($C3190,'MSCI Database'!$C:$R,9, FALSE)),"")</f>
        <v>6.7</v>
      </c>
      <c r="W3190" s="215">
        <f t="shared" ca="1" si="127"/>
        <v>0</v>
      </c>
      <c r="X3190" s="276">
        <f>IFERROR(IF(VLOOKUP($C3190,'MSCI Database'!$C:$R,10, FALSE)="","",VLOOKUP($C3190,'MSCI Database'!$C:$R,10, FALSE)),"")</f>
        <v>355649</v>
      </c>
      <c r="Y3190" s="229" t="str">
        <f>IFERROR(IF(VLOOKUP($C3190,'MSCI Database'!$C:$R,11, FALSE)="","",VLOOKUP($C3190,'MSCI Database'!$C:$R,11, FALSE)),"")</f>
        <v>2019</v>
      </c>
      <c r="Z3190" s="229" t="str">
        <f>IFERROR(IF(VLOOKUP($C3190,'MSCI Database'!$C:$R,12, FALSE)="","",VLOOKUP($C3190,'MSCI Database'!$C:$R,12, FALSE)),"")</f>
        <v>Reported</v>
      </c>
      <c r="AA3190" s="229" t="str">
        <f>IFERROR(IF(VLOOKUP($C3190,'MSCI Database'!$C:$R,13, FALSE)="","",VLOOKUP($C3190,'MSCI Database'!$C:$R,13, FALSE)),"")</f>
        <v>Strong governance structures and business ethics policies drive upgrade</v>
      </c>
    </row>
    <row r="3191" spans="1:27" s="130" customFormat="1" ht="15" hidden="1" customHeight="1" outlineLevel="1">
      <c r="A3191" s="130" t="s">
        <v>5257</v>
      </c>
      <c r="B3191" s="130" t="s">
        <v>5258</v>
      </c>
      <c r="C3191" s="130" t="s">
        <v>5259</v>
      </c>
      <c r="D3191" s="130" t="s">
        <v>18683</v>
      </c>
      <c r="E3191" s="130" t="s">
        <v>18707</v>
      </c>
      <c r="F3191" s="215">
        <v>9.4568355067469224E-3</v>
      </c>
      <c r="G3191" s="132" t="str">
        <f ca="1">IFERROR(_xll.BQL($A3191, "cur_mkt_cap(currency=EUR)")/1000000, " ")</f>
        <v xml:space="preserve"> </v>
      </c>
      <c r="M3191" s="308"/>
      <c r="N3191" s="215">
        <f t="shared" si="126"/>
        <v>1.0243721845479594E-4</v>
      </c>
      <c r="O3191" s="172" t="str">
        <f>IFERROR(IF(VLOOKUP($C3191,'MSCI Database'!$C:$R,2, FALSE)="","",VLOOKUP($C3191,'MSCI Database'!$C:$R,2, FALSE)),"")</f>
        <v>Oil &amp; Gas Refining, Marketing, Transportation &amp; Storage</v>
      </c>
      <c r="P3191" s="229" t="str">
        <f>IFERROR(IF(VLOOKUP($C3191,'MSCI Database'!$C:$R,3, FALSE)="","",VLOOKUP($C3191,'MSCI Database'!$C:$R,3, FALSE)),"")</f>
        <v>AAA</v>
      </c>
      <c r="Q3191" s="229" t="str">
        <f>IFERROR(IF(VLOOKUP($C3191,'MSCI Database'!$C:$R,4, FALSE)="","",VLOOKUP($C3191,'MSCI Database'!$C:$R,4, FALSE)),"")</f>
        <v>0</v>
      </c>
      <c r="R3191" s="229">
        <f>IFERROR(IF(VLOOKUP($C3191,'MSCI Database'!$C:$R,5, FALSE)="","",VLOOKUP($C3191,'MSCI Database'!$C:$R,5, FALSE)),"")</f>
        <v>10</v>
      </c>
      <c r="S3191" s="229">
        <f>IFERROR(IF(VLOOKUP($C3191,'MSCI Database'!$C:$R,6, FALSE)="","",VLOOKUP($C3191,'MSCI Database'!$C:$R,6, FALSE)),"")</f>
        <v>8.9</v>
      </c>
      <c r="T3191" s="229">
        <f>IFERROR(IF(VLOOKUP($C3191,'MSCI Database'!$C:$R,7, FALSE)="","",VLOOKUP($C3191,'MSCI Database'!$C:$R,7, FALSE)),"")</f>
        <v>7</v>
      </c>
      <c r="U3191" s="229">
        <f>IFERROR(IF(VLOOKUP($C3191,'MSCI Database'!$C:$R,8, FALSE)="","",VLOOKUP($C3191,'MSCI Database'!$C:$R,8, FALSE)),"")</f>
        <v>5.3</v>
      </c>
      <c r="V3191" s="229">
        <f>IFERROR(IF(VLOOKUP($C3191,'MSCI Database'!$C:$R,9, FALSE)="","",VLOOKUP($C3191,'MSCI Database'!$C:$R,9, FALSE)),"")</f>
        <v>7.1</v>
      </c>
      <c r="W3191" s="215">
        <f t="shared" ca="1" si="127"/>
        <v>0</v>
      </c>
      <c r="X3191" s="276">
        <f>IFERROR(IF(VLOOKUP($C3191,'MSCI Database'!$C:$R,10, FALSE)="","",VLOOKUP($C3191,'MSCI Database'!$C:$R,10, FALSE)),"")</f>
        <v>408475</v>
      </c>
      <c r="Y3191" s="229" t="str">
        <f>IFERROR(IF(VLOOKUP($C3191,'MSCI Database'!$C:$R,11, FALSE)="","",VLOOKUP($C3191,'MSCI Database'!$C:$R,11, FALSE)),"")</f>
        <v>2019</v>
      </c>
      <c r="Z3191" s="229" t="str">
        <f>IFERROR(IF(VLOOKUP($C3191,'MSCI Database'!$C:$R,12, FALSE)="","",VLOOKUP($C3191,'MSCI Database'!$C:$R,12, FALSE)),"")</f>
        <v>Reported</v>
      </c>
      <c r="AA3191" s="229" t="str">
        <f>IFERROR(IF(VLOOKUP($C3191,'MSCI Database'!$C:$R,13, FALSE)="","",VLOOKUP($C3191,'MSCI Database'!$C:$R,13, FALSE)),"")</f>
        <v>Robust carbon emissions and spill reduction strategies, strong environmental performance record</v>
      </c>
    </row>
    <row r="3192" spans="1:27" s="130" customFormat="1" ht="15" hidden="1" customHeight="1" outlineLevel="1">
      <c r="A3192" s="130" t="s">
        <v>167</v>
      </c>
      <c r="B3192" s="130" t="s">
        <v>168</v>
      </c>
      <c r="C3192" s="130" t="s">
        <v>169</v>
      </c>
      <c r="D3192" s="130" t="s">
        <v>18686</v>
      </c>
      <c r="E3192" s="130" t="s">
        <v>18673</v>
      </c>
      <c r="F3192" s="215">
        <v>1.094185449591464E-2</v>
      </c>
      <c r="G3192" s="132" t="str">
        <f ca="1">IFERROR(_xll.BQL($A3192, "cur_mkt_cap(currency=EUR)")/1000000, " ")</f>
        <v xml:space="preserve"> </v>
      </c>
      <c r="M3192" s="308"/>
      <c r="N3192" s="215">
        <f t="shared" ca="1" si="126"/>
        <v>1.1852306604031901E-4</v>
      </c>
      <c r="O3192" s="172" t="str">
        <f>IFERROR(IF(VLOOKUP($C3192,'MSCI Database'!$C:$R,2, FALSE)="","",VLOOKUP($C3192,'MSCI Database'!$C:$R,2, FALSE)),"")</f>
        <v>Industrial Machinery</v>
      </c>
      <c r="P3192" s="229" t="str">
        <f>IFERROR(IF(VLOOKUP($C3192,'MSCI Database'!$C:$R,3, FALSE)="","",VLOOKUP($C3192,'MSCI Database'!$C:$R,3, FALSE)),"")</f>
        <v>AA</v>
      </c>
      <c r="Q3192" s="229" t="str">
        <f>IFERROR(IF(VLOOKUP($C3192,'MSCI Database'!$C:$R,4, FALSE)="","",VLOOKUP($C3192,'MSCI Database'!$C:$R,4, FALSE)),"")</f>
        <v>0</v>
      </c>
      <c r="R3192" s="229">
        <f>IFERROR(IF(VLOOKUP($C3192,'MSCI Database'!$C:$R,5, FALSE)="","",VLOOKUP($C3192,'MSCI Database'!$C:$R,5, FALSE)),"")</f>
        <v>8.1</v>
      </c>
      <c r="S3192" s="229">
        <f>IFERROR(IF(VLOOKUP($C3192,'MSCI Database'!$C:$R,6, FALSE)="","",VLOOKUP($C3192,'MSCI Database'!$C:$R,6, FALSE)),"")</f>
        <v>4.2</v>
      </c>
      <c r="T3192" s="229">
        <f>IFERROR(IF(VLOOKUP($C3192,'MSCI Database'!$C:$R,7, FALSE)="","",VLOOKUP($C3192,'MSCI Database'!$C:$R,7, FALSE)),"")</f>
        <v>5.4</v>
      </c>
      <c r="U3192" s="229">
        <f>IFERROR(IF(VLOOKUP($C3192,'MSCI Database'!$C:$R,8, FALSE)="","",VLOOKUP($C3192,'MSCI Database'!$C:$R,8, FALSE)),"")</f>
        <v>7.7</v>
      </c>
      <c r="V3192" s="229">
        <f>IFERROR(IF(VLOOKUP($C3192,'MSCI Database'!$C:$R,9, FALSE)="","",VLOOKUP($C3192,'MSCI Database'!$C:$R,9, FALSE)),"")</f>
        <v>6.1</v>
      </c>
      <c r="W3192" s="215">
        <f t="shared" ca="1" si="127"/>
        <v>0</v>
      </c>
      <c r="X3192" s="276">
        <f>IFERROR(IF(VLOOKUP($C3192,'MSCI Database'!$C:$R,10, FALSE)="","",VLOOKUP($C3192,'MSCI Database'!$C:$R,10, FALSE)),"")</f>
        <v>43375</v>
      </c>
      <c r="Y3192" s="229" t="str">
        <f>IFERROR(IF(VLOOKUP($C3192,'MSCI Database'!$C:$R,11, FALSE)="","",VLOOKUP($C3192,'MSCI Database'!$C:$R,11, FALSE)),"")</f>
        <v>2019</v>
      </c>
      <c r="Z3192" s="229" t="str">
        <f>IFERROR(IF(VLOOKUP($C3192,'MSCI Database'!$C:$R,12, FALSE)="","",VLOOKUP($C3192,'MSCI Database'!$C:$R,12, FALSE)),"")</f>
        <v>Reported</v>
      </c>
      <c r="AA3192" s="229" t="str">
        <f>IFERROR(IF(VLOOKUP($C3192,'MSCI Database'!$C:$R,13, FALSE)="","",VLOOKUP($C3192,'MSCI Database'!$C:$R,13, FALSE)),"")</f>
        <v>Robust corporate governance practices</v>
      </c>
    </row>
    <row r="3193" spans="1:27" s="130" customFormat="1" ht="15" hidden="1" customHeight="1" outlineLevel="1">
      <c r="A3193" s="130" t="s">
        <v>1898</v>
      </c>
      <c r="B3193" s="130" t="s">
        <v>1899</v>
      </c>
      <c r="C3193" s="130" t="s">
        <v>1900</v>
      </c>
      <c r="D3193" s="130" t="s">
        <v>12129</v>
      </c>
      <c r="E3193" s="130" t="s">
        <v>18690</v>
      </c>
      <c r="F3193" s="215">
        <v>9.3456212745699138E-3</v>
      </c>
      <c r="G3193" s="132" t="str">
        <f ca="1">IFERROR(_xll.BQL($A3193, "cur_mkt_cap(currency=EUR)")/1000000, " ")</f>
        <v xml:space="preserve"> </v>
      </c>
      <c r="M3193" s="308"/>
      <c r="N3193" s="215">
        <f t="shared" ca="1" si="126"/>
        <v>1.0123253676305342E-4</v>
      </c>
      <c r="O3193" s="172" t="str">
        <f>IFERROR(IF(VLOOKUP($C3193,'MSCI Database'!$C:$R,2, FALSE)="","",VLOOKUP($C3193,'MSCI Database'!$C:$R,2, FALSE)),"")</f>
        <v>Interactive Media &amp; Services</v>
      </c>
      <c r="P3193" s="229" t="str">
        <f>IFERROR(IF(VLOOKUP($C3193,'MSCI Database'!$C:$R,3, FALSE)="","",VLOOKUP($C3193,'MSCI Database'!$C:$R,3, FALSE)),"")</f>
        <v>BBB</v>
      </c>
      <c r="Q3193" s="229" t="str">
        <f>IFERROR(IF(VLOOKUP($C3193,'MSCI Database'!$C:$R,4, FALSE)="","",VLOOKUP($C3193,'MSCI Database'!$C:$R,4, FALSE)),"")</f>
        <v>0</v>
      </c>
      <c r="R3193" s="229">
        <f>IFERROR(IF(VLOOKUP($C3193,'MSCI Database'!$C:$R,5, FALSE)="","",VLOOKUP($C3193,'MSCI Database'!$C:$R,5, FALSE)),"")</f>
        <v>5.4</v>
      </c>
      <c r="S3193" s="229">
        <f>IFERROR(IF(VLOOKUP($C3193,'MSCI Database'!$C:$R,6, FALSE)="","",VLOOKUP($C3193,'MSCI Database'!$C:$R,6, FALSE)),"")</f>
        <v>8.4</v>
      </c>
      <c r="T3193" s="229">
        <f>IFERROR(IF(VLOOKUP($C3193,'MSCI Database'!$C:$R,7, FALSE)="","",VLOOKUP($C3193,'MSCI Database'!$C:$R,7, FALSE)),"")</f>
        <v>3.1</v>
      </c>
      <c r="U3193" s="229">
        <f>IFERROR(IF(VLOOKUP($C3193,'MSCI Database'!$C:$R,8, FALSE)="","",VLOOKUP($C3193,'MSCI Database'!$C:$R,8, FALSE)),"")</f>
        <v>6.3</v>
      </c>
      <c r="V3193" s="229">
        <f>IFERROR(IF(VLOOKUP($C3193,'MSCI Database'!$C:$R,9, FALSE)="","",VLOOKUP($C3193,'MSCI Database'!$C:$R,9, FALSE)),"")</f>
        <v>4.7</v>
      </c>
      <c r="W3193" s="215">
        <f t="shared" ca="1" si="127"/>
        <v>0</v>
      </c>
      <c r="X3193" s="276">
        <f>IFERROR(IF(VLOOKUP($C3193,'MSCI Database'!$C:$R,10, FALSE)="","",VLOOKUP($C3193,'MSCI Database'!$C:$R,10, FALSE)),"")</f>
        <v>908</v>
      </c>
      <c r="Y3193" s="229" t="str">
        <f>IFERROR(IF(VLOOKUP($C3193,'MSCI Database'!$C:$R,11, FALSE)="","",VLOOKUP($C3193,'MSCI Database'!$C:$R,11, FALSE)),"")</f>
        <v>2019</v>
      </c>
      <c r="Z3193" s="229" t="str">
        <f>IFERROR(IF(VLOOKUP($C3193,'MSCI Database'!$C:$R,12, FALSE)="","",VLOOKUP($C3193,'MSCI Database'!$C:$R,12, FALSE)),"")</f>
        <v>E.CSI</v>
      </c>
      <c r="AA3193" s="229" t="str">
        <f>IFERROR(IF(VLOOKUP($C3193,'MSCI Database'!$C:$R,13, FALSE)="","",VLOOKUP($C3193,'MSCI Database'!$C:$R,13, FALSE)),"")</f>
        <v>Subpar data security measures; leads peers in corporate governance performance</v>
      </c>
    </row>
    <row r="3194" spans="1:27" s="130" customFormat="1" ht="15" hidden="1" customHeight="1" outlineLevel="1">
      <c r="A3194" s="130" t="s">
        <v>2317</v>
      </c>
      <c r="B3194" s="130" t="s">
        <v>2318</v>
      </c>
      <c r="C3194" s="130" t="s">
        <v>2319</v>
      </c>
      <c r="D3194" s="130" t="s">
        <v>12131</v>
      </c>
      <c r="E3194" s="130" t="s">
        <v>12133</v>
      </c>
      <c r="F3194" s="215">
        <v>9.0388581196230375E-3</v>
      </c>
      <c r="G3194" s="132" t="str">
        <f ca="1">IFERROR(_xll.BQL($A3194, "cur_mkt_cap(currency=EUR)")/1000000, " ")</f>
        <v xml:space="preserve"> </v>
      </c>
      <c r="M3194" s="308"/>
      <c r="N3194" s="215">
        <f t="shared" si="126"/>
        <v>9.7909653088619589E-5</v>
      </c>
      <c r="O3194" s="172" t="str">
        <f>IFERROR(IF(VLOOKUP($C3194,'MSCI Database'!$C:$R,2, FALSE)="","",VLOOKUP($C3194,'MSCI Database'!$C:$R,2, FALSE)),"")</f>
        <v>Health Care Providers &amp; Services</v>
      </c>
      <c r="P3194" s="229" t="str">
        <f>IFERROR(IF(VLOOKUP($C3194,'MSCI Database'!$C:$R,3, FALSE)="","",VLOOKUP($C3194,'MSCI Database'!$C:$R,3, FALSE)),"")</f>
        <v>A</v>
      </c>
      <c r="Q3194" s="229" t="str">
        <f>IFERROR(IF(VLOOKUP($C3194,'MSCI Database'!$C:$R,4, FALSE)="","",VLOOKUP($C3194,'MSCI Database'!$C:$R,4, FALSE)),"")</f>
        <v>0</v>
      </c>
      <c r="R3194" s="229">
        <f>IFERROR(IF(VLOOKUP($C3194,'MSCI Database'!$C:$R,5, FALSE)="","",VLOOKUP($C3194,'MSCI Database'!$C:$R,5, FALSE)),"")</f>
        <v>7.1</v>
      </c>
      <c r="S3194" s="229">
        <f>IFERROR(IF(VLOOKUP($C3194,'MSCI Database'!$C:$R,6, FALSE)="","",VLOOKUP($C3194,'MSCI Database'!$C:$R,6, FALSE)),"")</f>
        <v>9.9</v>
      </c>
      <c r="T3194" s="229">
        <f>IFERROR(IF(VLOOKUP($C3194,'MSCI Database'!$C:$R,7, FALSE)="","",VLOOKUP($C3194,'MSCI Database'!$C:$R,7, FALSE)),"")</f>
        <v>4.4000000000000004</v>
      </c>
      <c r="U3194" s="229">
        <f>IFERROR(IF(VLOOKUP($C3194,'MSCI Database'!$C:$R,8, FALSE)="","",VLOOKUP($C3194,'MSCI Database'!$C:$R,8, FALSE)),"")</f>
        <v>6.4</v>
      </c>
      <c r="V3194" s="229">
        <f>IFERROR(IF(VLOOKUP($C3194,'MSCI Database'!$C:$R,9, FALSE)="","",VLOOKUP($C3194,'MSCI Database'!$C:$R,9, FALSE)),"")</f>
        <v>5.4</v>
      </c>
      <c r="W3194" s="215">
        <f t="shared" ca="1" si="127"/>
        <v>0</v>
      </c>
      <c r="X3194" s="276">
        <f>IFERROR(IF(VLOOKUP($C3194,'MSCI Database'!$C:$R,10, FALSE)="","",VLOOKUP($C3194,'MSCI Database'!$C:$R,10, FALSE)),"")</f>
        <v>159448</v>
      </c>
      <c r="Y3194" s="229" t="str">
        <f>IFERROR(IF(VLOOKUP($C3194,'MSCI Database'!$C:$R,11, FALSE)="","",VLOOKUP($C3194,'MSCI Database'!$C:$R,11, FALSE)),"")</f>
        <v>2019</v>
      </c>
      <c r="Z3194" s="229" t="str">
        <f>IFERROR(IF(VLOOKUP($C3194,'MSCI Database'!$C:$R,12, FALSE)="","",VLOOKUP($C3194,'MSCI Database'!$C:$R,12, FALSE)),"")</f>
        <v>Reported</v>
      </c>
      <c r="AA3194" s="229" t="str">
        <f>IFERROR(IF(VLOOKUP($C3194,'MSCI Database'!$C:$R,13, FALSE)="","",VLOOKUP($C3194,'MSCI Database'!$C:$R,13, FALSE)),"")</f>
        <v>Robust service quality and ethical compliance measures; limited data security programs</v>
      </c>
    </row>
    <row r="3195" spans="1:27" s="130" customFormat="1" ht="15" hidden="1" customHeight="1" outlineLevel="1">
      <c r="A3195" s="130" t="s">
        <v>2167</v>
      </c>
      <c r="B3195" s="130" t="s">
        <v>2168</v>
      </c>
      <c r="C3195" s="130" t="s">
        <v>2169</v>
      </c>
      <c r="D3195" s="130" t="s">
        <v>12131</v>
      </c>
      <c r="E3195" s="130" t="s">
        <v>18690</v>
      </c>
      <c r="F3195" s="215">
        <v>8.5394599682909345E-3</v>
      </c>
      <c r="G3195" s="132" t="str">
        <f ca="1">IFERROR(_xll.BQL($A3195, "cur_mkt_cap(currency=EUR)")/1000000, " ")</f>
        <v xml:space="preserve"> </v>
      </c>
      <c r="M3195" s="308"/>
      <c r="N3195" s="215">
        <f t="shared" si="126"/>
        <v>9.2500131321276782E-5</v>
      </c>
      <c r="O3195" s="172" t="str">
        <f>IFERROR(IF(VLOOKUP($C3195,'MSCI Database'!$C:$R,2, FALSE)="","",VLOOKUP($C3195,'MSCI Database'!$C:$R,2, FALSE)),"")</f>
        <v>Media &amp; Entertainment</v>
      </c>
      <c r="P3195" s="229" t="str">
        <f>IFERROR(IF(VLOOKUP($C3195,'MSCI Database'!$C:$R,3, FALSE)="","",VLOOKUP($C3195,'MSCI Database'!$C:$R,3, FALSE)),"")</f>
        <v>BBB</v>
      </c>
      <c r="Q3195" s="229" t="str">
        <f>IFERROR(IF(VLOOKUP($C3195,'MSCI Database'!$C:$R,4, FALSE)="","",VLOOKUP($C3195,'MSCI Database'!$C:$R,4, FALSE)),"")</f>
        <v>-1</v>
      </c>
      <c r="R3195" s="229">
        <f>IFERROR(IF(VLOOKUP($C3195,'MSCI Database'!$C:$R,5, FALSE)="","",VLOOKUP($C3195,'MSCI Database'!$C:$R,5, FALSE)),"")</f>
        <v>5.6</v>
      </c>
      <c r="S3195" s="229">
        <f>IFERROR(IF(VLOOKUP($C3195,'MSCI Database'!$C:$R,6, FALSE)="","",VLOOKUP($C3195,'MSCI Database'!$C:$R,6, FALSE)),"")</f>
        <v>8.3000000000000007</v>
      </c>
      <c r="T3195" s="229">
        <f>IFERROR(IF(VLOOKUP($C3195,'MSCI Database'!$C:$R,7, FALSE)="","",VLOOKUP($C3195,'MSCI Database'!$C:$R,7, FALSE)),"")</f>
        <v>5.6</v>
      </c>
      <c r="U3195" s="229">
        <f>IFERROR(IF(VLOOKUP($C3195,'MSCI Database'!$C:$R,8, FALSE)="","",VLOOKUP($C3195,'MSCI Database'!$C:$R,8, FALSE)),"")</f>
        <v>4.0999999999999996</v>
      </c>
      <c r="V3195" s="229">
        <f>IFERROR(IF(VLOOKUP($C3195,'MSCI Database'!$C:$R,9, FALSE)="","",VLOOKUP($C3195,'MSCI Database'!$C:$R,9, FALSE)),"")</f>
        <v>5.0999999999999996</v>
      </c>
      <c r="W3195" s="215">
        <f t="shared" ca="1" si="127"/>
        <v>0</v>
      </c>
      <c r="X3195" s="276">
        <f>IFERROR(IF(VLOOKUP($C3195,'MSCI Database'!$C:$R,10, FALSE)="","",VLOOKUP($C3195,'MSCI Database'!$C:$R,10, FALSE)),"")</f>
        <v>17560</v>
      </c>
      <c r="Y3195" s="229" t="str">
        <f>IFERROR(IF(VLOOKUP($C3195,'MSCI Database'!$C:$R,11, FALSE)="","",VLOOKUP($C3195,'MSCI Database'!$C:$R,11, FALSE)),"")</f>
        <v>2019</v>
      </c>
      <c r="Z3195" s="229" t="str">
        <f>IFERROR(IF(VLOOKUP($C3195,'MSCI Database'!$C:$R,12, FALSE)="","",VLOOKUP($C3195,'MSCI Database'!$C:$R,12, FALSE)),"")</f>
        <v>E.Segmt-Low</v>
      </c>
      <c r="AA3195" s="229" t="str">
        <f>IFERROR(IF(VLOOKUP($C3195,'MSCI Database'!$C:$R,13, FALSE)="","",VLOOKUP($C3195,'MSCI Database'!$C:$R,13, FALSE)),"")</f>
        <v>Below-par board performance drives downgrade</v>
      </c>
    </row>
    <row r="3196" spans="1:27" s="130" customFormat="1" ht="15" hidden="1" customHeight="1" outlineLevel="1">
      <c r="A3196" s="130" t="s">
        <v>2378</v>
      </c>
      <c r="B3196" s="130" t="s">
        <v>2379</v>
      </c>
      <c r="C3196" s="130" t="s">
        <v>2380</v>
      </c>
      <c r="D3196" s="130" t="s">
        <v>12131</v>
      </c>
      <c r="E3196" s="130" t="s">
        <v>12133</v>
      </c>
      <c r="F3196" s="215">
        <v>8.4275165515763743E-3</v>
      </c>
      <c r="G3196" s="132" t="str">
        <f ca="1">IFERROR(_xll.BQL($A3196, "cur_mkt_cap(currency=EUR)")/1000000, " ")</f>
        <v xml:space="preserve"> </v>
      </c>
      <c r="M3196" s="308"/>
      <c r="N3196" s="215">
        <f t="shared" ca="1" si="126"/>
        <v>9.1287551042769813E-5</v>
      </c>
      <c r="O3196" s="172" t="str">
        <f>IFERROR(IF(VLOOKUP($C3196,'MSCI Database'!$C:$R,2, FALSE)="","",VLOOKUP($C3196,'MSCI Database'!$C:$R,2, FALSE)),"")</f>
        <v>Health Care Equipment &amp; Supplies</v>
      </c>
      <c r="P3196" s="229" t="str">
        <f>IFERROR(IF(VLOOKUP($C3196,'MSCI Database'!$C:$R,3, FALSE)="","",VLOOKUP($C3196,'MSCI Database'!$C:$R,3, FALSE)),"")</f>
        <v>A</v>
      </c>
      <c r="Q3196" s="229" t="str">
        <f>IFERROR(IF(VLOOKUP($C3196,'MSCI Database'!$C:$R,4, FALSE)="","",VLOOKUP($C3196,'MSCI Database'!$C:$R,4, FALSE)),"")</f>
        <v>1</v>
      </c>
      <c r="R3196" s="229">
        <f>IFERROR(IF(VLOOKUP($C3196,'MSCI Database'!$C:$R,5, FALSE)="","",VLOOKUP($C3196,'MSCI Database'!$C:$R,5, FALSE)),"")</f>
        <v>7</v>
      </c>
      <c r="S3196" s="229">
        <f>IFERROR(IF(VLOOKUP($C3196,'MSCI Database'!$C:$R,6, FALSE)="","",VLOOKUP($C3196,'MSCI Database'!$C:$R,6, FALSE)),"")</f>
        <v>10</v>
      </c>
      <c r="T3196" s="229">
        <f>IFERROR(IF(VLOOKUP($C3196,'MSCI Database'!$C:$R,7, FALSE)="","",VLOOKUP($C3196,'MSCI Database'!$C:$R,7, FALSE)),"")</f>
        <v>6.5</v>
      </c>
      <c r="U3196" s="229">
        <f>IFERROR(IF(VLOOKUP($C3196,'MSCI Database'!$C:$R,8, FALSE)="","",VLOOKUP($C3196,'MSCI Database'!$C:$R,8, FALSE)),"")</f>
        <v>4.9000000000000004</v>
      </c>
      <c r="V3196" s="229">
        <f>IFERROR(IF(VLOOKUP($C3196,'MSCI Database'!$C:$R,9, FALSE)="","",VLOOKUP($C3196,'MSCI Database'!$C:$R,9, FALSE)),"")</f>
        <v>6.1</v>
      </c>
      <c r="W3196" s="215">
        <f t="shared" ca="1" si="127"/>
        <v>0</v>
      </c>
      <c r="X3196" s="276">
        <f>IFERROR(IF(VLOOKUP($C3196,'MSCI Database'!$C:$R,10, FALSE)="","",VLOOKUP($C3196,'MSCI Database'!$C:$R,10, FALSE)),"")</f>
        <v>69000</v>
      </c>
      <c r="Y3196" s="229" t="str">
        <f>IFERROR(IF(VLOOKUP($C3196,'MSCI Database'!$C:$R,11, FALSE)="","",VLOOKUP($C3196,'MSCI Database'!$C:$R,11, FALSE)),"")</f>
        <v>2019</v>
      </c>
      <c r="Z3196" s="229" t="str">
        <f>IFERROR(IF(VLOOKUP($C3196,'MSCI Database'!$C:$R,12, FALSE)="","",VLOOKUP($C3196,'MSCI Database'!$C:$R,12, FALSE)),"")</f>
        <v>Reported</v>
      </c>
      <c r="AA3196" s="229" t="str">
        <f>IFERROR(IF(VLOOKUP($C3196,'MSCI Database'!$C:$R,13, FALSE)="","",VLOOKUP($C3196,'MSCI Database'!$C:$R,13, FALSE)),"")</f>
        <v>Improved anti-corruption and employee retention measures; lacks strategy to improve product quality</v>
      </c>
    </row>
    <row r="3197" spans="1:27" s="130" customFormat="1" ht="15" hidden="1" customHeight="1" outlineLevel="1">
      <c r="A3197" s="130" t="s">
        <v>565</v>
      </c>
      <c r="B3197" s="130" t="s">
        <v>566</v>
      </c>
      <c r="C3197" s="130" t="s">
        <v>567</v>
      </c>
      <c r="D3197" s="130" t="s">
        <v>12134</v>
      </c>
      <c r="E3197" s="130" t="s">
        <v>100</v>
      </c>
      <c r="F3197" s="215">
        <v>8.3157704270792349E-3</v>
      </c>
      <c r="G3197" s="132" t="str">
        <f ca="1">IFERROR(_xll.BQL($A3197, "cur_mkt_cap(currency=EUR)")/1000000, " ")</f>
        <v xml:space="preserve"> </v>
      </c>
      <c r="M3197" s="308"/>
      <c r="N3197" s="215">
        <f t="shared" ca="1" si="126"/>
        <v>9.0077107849756305E-5</v>
      </c>
      <c r="O3197" s="172" t="str">
        <f>IFERROR(IF(VLOOKUP($C3197,'MSCI Database'!$C:$R,2, FALSE)="","",VLOOKUP($C3197,'MSCI Database'!$C:$R,2, FALSE)),"")</f>
        <v>Utilities</v>
      </c>
      <c r="P3197" s="229" t="str">
        <f>IFERROR(IF(VLOOKUP($C3197,'MSCI Database'!$C:$R,3, FALSE)="","",VLOOKUP($C3197,'MSCI Database'!$C:$R,3, FALSE)),"")</f>
        <v>AA</v>
      </c>
      <c r="Q3197" s="229" t="str">
        <f>IFERROR(IF(VLOOKUP($C3197,'MSCI Database'!$C:$R,4, FALSE)="","",VLOOKUP($C3197,'MSCI Database'!$C:$R,4, FALSE)),"")</f>
        <v>0</v>
      </c>
      <c r="R3197" s="229">
        <f>IFERROR(IF(VLOOKUP($C3197,'MSCI Database'!$C:$R,5, FALSE)="","",VLOOKUP($C3197,'MSCI Database'!$C:$R,5, FALSE)),"")</f>
        <v>8.3000000000000007</v>
      </c>
      <c r="S3197" s="229">
        <f>IFERROR(IF(VLOOKUP($C3197,'MSCI Database'!$C:$R,6, FALSE)="","",VLOOKUP($C3197,'MSCI Database'!$C:$R,6, FALSE)),"")</f>
        <v>6.9</v>
      </c>
      <c r="T3197" s="229">
        <f>IFERROR(IF(VLOOKUP($C3197,'MSCI Database'!$C:$R,7, FALSE)="","",VLOOKUP($C3197,'MSCI Database'!$C:$R,7, FALSE)),"")</f>
        <v>3.4</v>
      </c>
      <c r="U3197" s="229">
        <f>IFERROR(IF(VLOOKUP($C3197,'MSCI Database'!$C:$R,8, FALSE)="","",VLOOKUP($C3197,'MSCI Database'!$C:$R,8, FALSE)),"")</f>
        <v>6.4</v>
      </c>
      <c r="V3197" s="229">
        <f>IFERROR(IF(VLOOKUP($C3197,'MSCI Database'!$C:$R,9, FALSE)="","",VLOOKUP($C3197,'MSCI Database'!$C:$R,9, FALSE)),"")</f>
        <v>6.2</v>
      </c>
      <c r="W3197" s="215">
        <f t="shared" ca="1" si="127"/>
        <v>0</v>
      </c>
      <c r="X3197" s="276">
        <f>IFERROR(IF(VLOOKUP($C3197,'MSCI Database'!$C:$R,10, FALSE)="","",VLOOKUP($C3197,'MSCI Database'!$C:$R,10, FALSE)),"")</f>
        <v>699924.42038319912</v>
      </c>
      <c r="Y3197" s="229" t="str">
        <f>IFERROR(IF(VLOOKUP($C3197,'MSCI Database'!$C:$R,11, FALSE)="","",VLOOKUP($C3197,'MSCI Database'!$C:$R,11, FALSE)),"")</f>
        <v>2018</v>
      </c>
      <c r="Z3197" s="229" t="str">
        <f>IFERROR(IF(VLOOKUP($C3197,'MSCI Database'!$C:$R,12, FALSE)="","",VLOOKUP($C3197,'MSCI Database'!$C:$R,12, FALSE)),"")</f>
        <v>E.CSI</v>
      </c>
      <c r="AA3197" s="229" t="str">
        <f>IFERROR(IF(VLOOKUP($C3197,'MSCI Database'!$C:$R,13, FALSE)="","",VLOOKUP($C3197,'MSCI Database'!$C:$R,13, FALSE)),"")</f>
        <v>Main transmission system operator in countries with renewable energy growth</v>
      </c>
    </row>
    <row r="3198" spans="1:27" s="130" customFormat="1" ht="15" hidden="1" customHeight="1" outlineLevel="1">
      <c r="A3198" s="130" t="s">
        <v>949</v>
      </c>
      <c r="B3198" s="130" t="s">
        <v>950</v>
      </c>
      <c r="C3198" s="130" t="s">
        <v>951</v>
      </c>
      <c r="D3198" s="130" t="s">
        <v>12135</v>
      </c>
      <c r="E3198" s="130" t="s">
        <v>12133</v>
      </c>
      <c r="F3198" s="215">
        <v>5.5822291134945603E-3</v>
      </c>
      <c r="G3198" s="132" t="str">
        <f ca="1">IFERROR(_xll.BQL($A3198, "cur_mkt_cap(currency=EUR)")/1000000, " ")</f>
        <v xml:space="preserve"> </v>
      </c>
      <c r="M3198" s="308"/>
      <c r="N3198" s="215">
        <f t="shared" si="126"/>
        <v>6.0467163963653265E-5</v>
      </c>
      <c r="O3198" s="172" t="str">
        <f>IFERROR(IF(VLOOKUP($C3198,'MSCI Database'!$C:$R,2, FALSE)="","",VLOOKUP($C3198,'MSCI Database'!$C:$R,2, FALSE)),"")</f>
        <v>Pharmaceuticals</v>
      </c>
      <c r="P3198" s="229" t="str">
        <f>IFERROR(IF(VLOOKUP($C3198,'MSCI Database'!$C:$R,3, FALSE)="","",VLOOKUP($C3198,'MSCI Database'!$C:$R,3, FALSE)),"")</f>
        <v>BBB</v>
      </c>
      <c r="Q3198" s="229" t="str">
        <f>IFERROR(IF(VLOOKUP($C3198,'MSCI Database'!$C:$R,4, FALSE)="","",VLOOKUP($C3198,'MSCI Database'!$C:$R,4, FALSE)),"")</f>
        <v>0</v>
      </c>
      <c r="R3198" s="229">
        <f>IFERROR(IF(VLOOKUP($C3198,'MSCI Database'!$C:$R,5, FALSE)="","",VLOOKUP($C3198,'MSCI Database'!$C:$R,5, FALSE)),"")</f>
        <v>5.6</v>
      </c>
      <c r="S3198" s="229">
        <f>IFERROR(IF(VLOOKUP($C3198,'MSCI Database'!$C:$R,6, FALSE)="","",VLOOKUP($C3198,'MSCI Database'!$C:$R,6, FALSE)),"")</f>
        <v>2.9</v>
      </c>
      <c r="T3198" s="229">
        <f>IFERROR(IF(VLOOKUP($C3198,'MSCI Database'!$C:$R,7, FALSE)="","",VLOOKUP($C3198,'MSCI Database'!$C:$R,7, FALSE)),"")</f>
        <v>4.5999999999999996</v>
      </c>
      <c r="U3198" s="229">
        <f>IFERROR(IF(VLOOKUP($C3198,'MSCI Database'!$C:$R,8, FALSE)="","",VLOOKUP($C3198,'MSCI Database'!$C:$R,8, FALSE)),"")</f>
        <v>5.4</v>
      </c>
      <c r="V3198" s="229">
        <f>IFERROR(IF(VLOOKUP($C3198,'MSCI Database'!$C:$R,9, FALSE)="","",VLOOKUP($C3198,'MSCI Database'!$C:$R,9, FALSE)),"")</f>
        <v>4.7</v>
      </c>
      <c r="W3198" s="215">
        <f t="shared" ca="1" si="127"/>
        <v>0</v>
      </c>
      <c r="X3198" s="276">
        <f>IFERROR(IF(VLOOKUP($C3198,'MSCI Database'!$C:$R,10, FALSE)="","",VLOOKUP($C3198,'MSCI Database'!$C:$R,10, FALSE)),"")</f>
        <v>11286</v>
      </c>
      <c r="Y3198" s="229" t="str">
        <f>IFERROR(IF(VLOOKUP($C3198,'MSCI Database'!$C:$R,11, FALSE)="","",VLOOKUP($C3198,'MSCI Database'!$C:$R,11, FALSE)),"")</f>
        <v>2019</v>
      </c>
      <c r="Z3198" s="229" t="str">
        <f>IFERROR(IF(VLOOKUP($C3198,'MSCI Database'!$C:$R,12, FALSE)="","",VLOOKUP($C3198,'MSCI Database'!$C:$R,12, FALSE)),"")</f>
        <v>E.Segmt-Moderate</v>
      </c>
      <c r="AA3198" s="229" t="str">
        <f>IFERROR(IF(VLOOKUP($C3198,'MSCI Database'!$C:$R,13, FALSE)="","",VLOOKUP($C3198,'MSCI Database'!$C:$R,13, FALSE)),"")</f>
        <v>Addresses unique risks related to medial cannabis production; employee programs remain subpar</v>
      </c>
    </row>
    <row r="3199" spans="1:27" s="130" customFormat="1" ht="15" hidden="1" customHeight="1" outlineLevel="1">
      <c r="A3199" s="130" t="s">
        <v>1185</v>
      </c>
      <c r="B3199" s="130" t="s">
        <v>1183</v>
      </c>
      <c r="C3199" s="130" t="s">
        <v>1186</v>
      </c>
      <c r="D3199" s="130" t="s">
        <v>18681</v>
      </c>
      <c r="E3199" s="130" t="s">
        <v>18674</v>
      </c>
      <c r="F3199" s="215">
        <v>6.694179766578363E-3</v>
      </c>
      <c r="G3199" s="132" t="str">
        <f ca="1">IFERROR(_xll.BQL($A3199, "cur_mkt_cap(currency=EUR)")/1000000, " ")</f>
        <v xml:space="preserve"> </v>
      </c>
      <c r="M3199" s="308"/>
      <c r="N3199" s="215">
        <f t="shared" si="126"/>
        <v>7.251190471013592E-5</v>
      </c>
      <c r="O3199" s="172" t="str">
        <f>IFERROR(IF(VLOOKUP($C3199,'MSCI Database'!$C:$R,2, FALSE)="","",VLOOKUP($C3199,'MSCI Database'!$C:$R,2, FALSE)),"")</f>
        <v>Food Products</v>
      </c>
      <c r="P3199" s="229" t="str">
        <f>IFERROR(IF(VLOOKUP($C3199,'MSCI Database'!$C:$R,3, FALSE)="","",VLOOKUP($C3199,'MSCI Database'!$C:$R,3, FALSE)),"")</f>
        <v>A</v>
      </c>
      <c r="Q3199" s="229" t="str">
        <f>IFERROR(IF(VLOOKUP($C3199,'MSCI Database'!$C:$R,4, FALSE)="","",VLOOKUP($C3199,'MSCI Database'!$C:$R,4, FALSE)),"")</f>
        <v>0</v>
      </c>
      <c r="R3199" s="229">
        <f>IFERROR(IF(VLOOKUP($C3199,'MSCI Database'!$C:$R,5, FALSE)="","",VLOOKUP($C3199,'MSCI Database'!$C:$R,5, FALSE)),"")</f>
        <v>6</v>
      </c>
      <c r="S3199" s="229">
        <f>IFERROR(IF(VLOOKUP($C3199,'MSCI Database'!$C:$R,6, FALSE)="","",VLOOKUP($C3199,'MSCI Database'!$C:$R,6, FALSE)),"")</f>
        <v>4.4000000000000004</v>
      </c>
      <c r="T3199" s="229">
        <f>IFERROR(IF(VLOOKUP($C3199,'MSCI Database'!$C:$R,7, FALSE)="","",VLOOKUP($C3199,'MSCI Database'!$C:$R,7, FALSE)),"")</f>
        <v>5.3</v>
      </c>
      <c r="U3199" s="229">
        <f>IFERROR(IF(VLOOKUP($C3199,'MSCI Database'!$C:$R,8, FALSE)="","",VLOOKUP($C3199,'MSCI Database'!$C:$R,8, FALSE)),"")</f>
        <v>4.3</v>
      </c>
      <c r="V3199" s="229">
        <f>IFERROR(IF(VLOOKUP($C3199,'MSCI Database'!$C:$R,9, FALSE)="","",VLOOKUP($C3199,'MSCI Database'!$C:$R,9, FALSE)),"")</f>
        <v>4.7</v>
      </c>
      <c r="W3199" s="215">
        <f t="shared" ca="1" si="127"/>
        <v>0</v>
      </c>
      <c r="X3199" s="276">
        <f>IFERROR(IF(VLOOKUP($C3199,'MSCI Database'!$C:$R,10, FALSE)="","",VLOOKUP($C3199,'MSCI Database'!$C:$R,10, FALSE)),"")</f>
        <v>112598</v>
      </c>
      <c r="Y3199" s="229" t="str">
        <f>IFERROR(IF(VLOOKUP($C3199,'MSCI Database'!$C:$R,11, FALSE)="","",VLOOKUP($C3199,'MSCI Database'!$C:$R,11, FALSE)),"")</f>
        <v>2019</v>
      </c>
      <c r="Z3199" s="229" t="str">
        <f>IFERROR(IF(VLOOKUP($C3199,'MSCI Database'!$C:$R,12, FALSE)="","",VLOOKUP($C3199,'MSCI Database'!$C:$R,12, FALSE)),"")</f>
        <v>Reported</v>
      </c>
      <c r="AA3199" s="229" t="str">
        <f>IFERROR(IF(VLOOKUP($C3199,'MSCI Database'!$C:$R,13, FALSE)="","",VLOOKUP($C3199,'MSCI Database'!$C:$R,13, FALSE)),"")</f>
        <v>Focus on eliminating child labor in cocoa supply chains</v>
      </c>
    </row>
    <row r="3200" spans="1:27" s="130" customFormat="1" ht="15" hidden="1" customHeight="1" outlineLevel="1">
      <c r="A3200" s="130" t="s">
        <v>4672</v>
      </c>
      <c r="B3200" s="130" t="s">
        <v>4673</v>
      </c>
      <c r="C3200" s="130" t="s">
        <v>4674</v>
      </c>
      <c r="D3200" s="130" t="s">
        <v>12156</v>
      </c>
      <c r="E3200" s="130" t="s">
        <v>18688</v>
      </c>
      <c r="F3200" s="215">
        <v>2.0439140062136742E-2</v>
      </c>
      <c r="G3200" s="132" t="str">
        <f ca="1">IFERROR(_xll.BQL($A3200, "cur_mkt_cap(currency=EUR)")/1000000, " ")</f>
        <v xml:space="preserve"> </v>
      </c>
      <c r="M3200" s="308"/>
      <c r="N3200" s="215">
        <f t="shared" ca="1" si="126"/>
        <v>2.2139844285961355E-4</v>
      </c>
      <c r="O3200" s="172" t="str">
        <f>IFERROR(IF(VLOOKUP($C3200,'MSCI Database'!$C:$R,2, FALSE)="","",VLOOKUP($C3200,'MSCI Database'!$C:$R,2, FALSE)),"")</f>
        <v>Banks</v>
      </c>
      <c r="P3200" s="229" t="str">
        <f>IFERROR(IF(VLOOKUP($C3200,'MSCI Database'!$C:$R,3, FALSE)="","",VLOOKUP($C3200,'MSCI Database'!$C:$R,3, FALSE)),"")</f>
        <v>BBB</v>
      </c>
      <c r="Q3200" s="229" t="str">
        <f>IFERROR(IF(VLOOKUP($C3200,'MSCI Database'!$C:$R,4, FALSE)="","",VLOOKUP($C3200,'MSCI Database'!$C:$R,4, FALSE)),"")</f>
        <v/>
      </c>
      <c r="R3200" s="229">
        <f>IFERROR(IF(VLOOKUP($C3200,'MSCI Database'!$C:$R,5, FALSE)="","",VLOOKUP($C3200,'MSCI Database'!$C:$R,5, FALSE)),"")</f>
        <v>5.4</v>
      </c>
      <c r="S3200" s="229">
        <f>IFERROR(IF(VLOOKUP($C3200,'MSCI Database'!$C:$R,6, FALSE)="","",VLOOKUP($C3200,'MSCI Database'!$C:$R,6, FALSE)),"")</f>
        <v>2.5</v>
      </c>
      <c r="T3200" s="229">
        <f>IFERROR(IF(VLOOKUP($C3200,'MSCI Database'!$C:$R,7, FALSE)="","",VLOOKUP($C3200,'MSCI Database'!$C:$R,7, FALSE)),"")</f>
        <v>3.6</v>
      </c>
      <c r="U3200" s="229">
        <f>IFERROR(IF(VLOOKUP($C3200,'MSCI Database'!$C:$R,8, FALSE)="","",VLOOKUP($C3200,'MSCI Database'!$C:$R,8, FALSE)),"")</f>
        <v>5.5</v>
      </c>
      <c r="V3200" s="229">
        <f>IFERROR(IF(VLOOKUP($C3200,'MSCI Database'!$C:$R,9, FALSE)="","",VLOOKUP($C3200,'MSCI Database'!$C:$R,9, FALSE)),"")</f>
        <v>4.2</v>
      </c>
      <c r="W3200" s="215">
        <f t="shared" ca="1" si="127"/>
        <v>0</v>
      </c>
      <c r="X3200" s="276">
        <f>IFERROR(IF(VLOOKUP($C3200,'MSCI Database'!$C:$R,10, FALSE)="","",VLOOKUP($C3200,'MSCI Database'!$C:$R,10, FALSE)),"")</f>
        <v>20445</v>
      </c>
      <c r="Y3200" s="229" t="str">
        <f>IFERROR(IF(VLOOKUP($C3200,'MSCI Database'!$C:$R,11, FALSE)="","",VLOOKUP($C3200,'MSCI Database'!$C:$R,11, FALSE)),"")</f>
        <v>2019</v>
      </c>
      <c r="Z3200" s="229" t="str">
        <f>IFERROR(IF(VLOOKUP($C3200,'MSCI Database'!$C:$R,12, FALSE)="","",VLOOKUP($C3200,'MSCI Database'!$C:$R,12, FALSE)),"")</f>
        <v>E.Segmt-Moderately High</v>
      </c>
      <c r="AA3200" s="229" t="str">
        <f>IFERROR(IF(VLOOKUP($C3200,'MSCI Database'!$C:$R,13, FALSE)="","",VLOOKUP($C3200,'MSCI Database'!$C:$R,13, FALSE)),"")</f>
        <v>Human capital management practices among global peers</v>
      </c>
    </row>
    <row r="3201" spans="1:27" s="130" customFormat="1" ht="15" hidden="1" customHeight="1" outlineLevel="1">
      <c r="A3201" s="130" t="s">
        <v>3172</v>
      </c>
      <c r="B3201" s="130" t="s">
        <v>3173</v>
      </c>
      <c r="C3201" s="130" t="s">
        <v>3174</v>
      </c>
      <c r="D3201" s="130" t="s">
        <v>12155</v>
      </c>
      <c r="E3201" s="130" t="s">
        <v>12133</v>
      </c>
      <c r="F3201" s="215">
        <v>7.1087671016812608E-3</v>
      </c>
      <c r="G3201" s="132" t="str">
        <f ca="1">IFERROR(_xll.BQL($A3201, "cur_mkt_cap(currency=EUR)")/1000000, " ")</f>
        <v xml:space="preserve"> </v>
      </c>
      <c r="M3201" s="308"/>
      <c r="N3201" s="215">
        <f t="shared" ca="1" si="126"/>
        <v>7.7002748754555203E-5</v>
      </c>
      <c r="O3201" s="172" t="str">
        <f>IFERROR(IF(VLOOKUP($C3201,'MSCI Database'!$C:$R,2, FALSE)="","",VLOOKUP($C3201,'MSCI Database'!$C:$R,2, FALSE)),"")</f>
        <v>Health Care Equipment &amp; Supplies</v>
      </c>
      <c r="P3201" s="229" t="str">
        <f>IFERROR(IF(VLOOKUP($C3201,'MSCI Database'!$C:$R,3, FALSE)="","",VLOOKUP($C3201,'MSCI Database'!$C:$R,3, FALSE)),"")</f>
        <v>A</v>
      </c>
      <c r="Q3201" s="229" t="str">
        <f>IFERROR(IF(VLOOKUP($C3201,'MSCI Database'!$C:$R,4, FALSE)="","",VLOOKUP($C3201,'MSCI Database'!$C:$R,4, FALSE)),"")</f>
        <v>0</v>
      </c>
      <c r="R3201" s="229">
        <f>IFERROR(IF(VLOOKUP($C3201,'MSCI Database'!$C:$R,5, FALSE)="","",VLOOKUP($C3201,'MSCI Database'!$C:$R,5, FALSE)),"")</f>
        <v>6.7</v>
      </c>
      <c r="S3201" s="229">
        <f>IFERROR(IF(VLOOKUP($C3201,'MSCI Database'!$C:$R,6, FALSE)="","",VLOOKUP($C3201,'MSCI Database'!$C:$R,6, FALSE)),"")</f>
        <v>9.8000000000000007</v>
      </c>
      <c r="T3201" s="229">
        <f>IFERROR(IF(VLOOKUP($C3201,'MSCI Database'!$C:$R,7, FALSE)="","",VLOOKUP($C3201,'MSCI Database'!$C:$R,7, FALSE)),"")</f>
        <v>5.9</v>
      </c>
      <c r="U3201" s="229">
        <f>IFERROR(IF(VLOOKUP($C3201,'MSCI Database'!$C:$R,8, FALSE)="","",VLOOKUP($C3201,'MSCI Database'!$C:$R,8, FALSE)),"")</f>
        <v>5.6</v>
      </c>
      <c r="V3201" s="229">
        <f>IFERROR(IF(VLOOKUP($C3201,'MSCI Database'!$C:$R,9, FALSE)="","",VLOOKUP($C3201,'MSCI Database'!$C:$R,9, FALSE)),"")</f>
        <v>6</v>
      </c>
      <c r="W3201" s="215">
        <f t="shared" ca="1" si="127"/>
        <v>0</v>
      </c>
      <c r="X3201" s="276">
        <f>IFERROR(IF(VLOOKUP($C3201,'MSCI Database'!$C:$R,10, FALSE)="","",VLOOKUP($C3201,'MSCI Database'!$C:$R,10, FALSE)),"")</f>
        <v>12155</v>
      </c>
      <c r="Y3201" s="229" t="str">
        <f>IFERROR(IF(VLOOKUP($C3201,'MSCI Database'!$C:$R,11, FALSE)="","",VLOOKUP($C3201,'MSCI Database'!$C:$R,11, FALSE)),"")</f>
        <v>2019</v>
      </c>
      <c r="Z3201" s="229" t="str">
        <f>IFERROR(IF(VLOOKUP($C3201,'MSCI Database'!$C:$R,12, FALSE)="","",VLOOKUP($C3201,'MSCI Database'!$C:$R,12, FALSE)),"")</f>
        <v>Reported</v>
      </c>
      <c r="AA3201" s="229" t="str">
        <f>IFERROR(IF(VLOOKUP($C3201,'MSCI Database'!$C:$R,13, FALSE)="","",VLOOKUP($C3201,'MSCI Database'!$C:$R,13, FALSE)),"")</f>
        <v>Governance and product quality performance continue to be strong compared to industry peers</v>
      </c>
    </row>
    <row r="3202" spans="1:27" s="130" customFormat="1" ht="15" hidden="1" customHeight="1" outlineLevel="1">
      <c r="A3202" s="130" t="s">
        <v>561</v>
      </c>
      <c r="B3202" s="130" t="s">
        <v>562</v>
      </c>
      <c r="C3202" s="130" t="s">
        <v>563</v>
      </c>
      <c r="D3202" s="130" t="s">
        <v>12134</v>
      </c>
      <c r="E3202" s="130" t="s">
        <v>12133</v>
      </c>
      <c r="F3202" s="215">
        <v>5.8527753220303366E-3</v>
      </c>
      <c r="G3202" s="132" t="str">
        <f ca="1">IFERROR(_xll.BQL($A3202, "cur_mkt_cap(currency=EUR)")/1000000, " ")</f>
        <v xml:space="preserve"> </v>
      </c>
      <c r="M3202" s="308"/>
      <c r="N3202" s="215">
        <f t="shared" si="126"/>
        <v>6.3397742701765366E-5</v>
      </c>
      <c r="O3202" s="172" t="str">
        <f>IFERROR(IF(VLOOKUP($C3202,'MSCI Database'!$C:$R,2, FALSE)="","",VLOOKUP($C3202,'MSCI Database'!$C:$R,2, FALSE)),"")</f>
        <v>Biotechnology</v>
      </c>
      <c r="P3202" s="229" t="str">
        <f>IFERROR(IF(VLOOKUP($C3202,'MSCI Database'!$C:$R,3, FALSE)="","",VLOOKUP($C3202,'MSCI Database'!$C:$R,3, FALSE)),"")</f>
        <v>BB</v>
      </c>
      <c r="Q3202" s="229" t="str">
        <f>IFERROR(IF(VLOOKUP($C3202,'MSCI Database'!$C:$R,4, FALSE)="","",VLOOKUP($C3202,'MSCI Database'!$C:$R,4, FALSE)),"")</f>
        <v>1</v>
      </c>
      <c r="R3202" s="229">
        <f>IFERROR(IF(VLOOKUP($C3202,'MSCI Database'!$C:$R,5, FALSE)="","",VLOOKUP($C3202,'MSCI Database'!$C:$R,5, FALSE)),"")</f>
        <v>4</v>
      </c>
      <c r="S3202" s="229">
        <f>IFERROR(IF(VLOOKUP($C3202,'MSCI Database'!$C:$R,6, FALSE)="","",VLOOKUP($C3202,'MSCI Database'!$C:$R,6, FALSE)),"")</f>
        <v>8.4</v>
      </c>
      <c r="T3202" s="229">
        <f>IFERROR(IF(VLOOKUP($C3202,'MSCI Database'!$C:$R,7, FALSE)="","",VLOOKUP($C3202,'MSCI Database'!$C:$R,7, FALSE)),"")</f>
        <v>4.2</v>
      </c>
      <c r="U3202" s="229">
        <f>IFERROR(IF(VLOOKUP($C3202,'MSCI Database'!$C:$R,8, FALSE)="","",VLOOKUP($C3202,'MSCI Database'!$C:$R,8, FALSE)),"")</f>
        <v>6.2</v>
      </c>
      <c r="V3202" s="229">
        <f>IFERROR(IF(VLOOKUP($C3202,'MSCI Database'!$C:$R,9, FALSE)="","",VLOOKUP($C3202,'MSCI Database'!$C:$R,9, FALSE)),"")</f>
        <v>5.3</v>
      </c>
      <c r="W3202" s="215">
        <f t="shared" ca="1" si="127"/>
        <v>0</v>
      </c>
      <c r="X3202" s="276">
        <f>IFERROR(IF(VLOOKUP($C3202,'MSCI Database'!$C:$R,10, FALSE)="","",VLOOKUP($C3202,'MSCI Database'!$C:$R,10, FALSE)),"")</f>
        <v>22076</v>
      </c>
      <c r="Y3202" s="229" t="str">
        <f>IFERROR(IF(VLOOKUP($C3202,'MSCI Database'!$C:$R,11, FALSE)="","",VLOOKUP($C3202,'MSCI Database'!$C:$R,11, FALSE)),"")</f>
        <v>2019</v>
      </c>
      <c r="Z3202" s="229" t="str">
        <f>IFERROR(IF(VLOOKUP($C3202,'MSCI Database'!$C:$R,12, FALSE)="","",VLOOKUP($C3202,'MSCI Database'!$C:$R,12, FALSE)),"")</f>
        <v>E.Segmt-Moderate</v>
      </c>
      <c r="AA3202" s="229" t="str">
        <f>IFERROR(IF(VLOOKUP($C3202,'MSCI Database'!$C:$R,13, FALSE)="","",VLOOKUP($C3202,'MSCI Database'!$C:$R,13, FALSE)),"")</f>
        <v>Improved governance practices drive upgrade; employee programs continue to lag those of most peers</v>
      </c>
    </row>
    <row r="3203" spans="1:27" s="130" customFormat="1" ht="15" hidden="1" customHeight="1" outlineLevel="1">
      <c r="A3203" s="130" t="s">
        <v>2091</v>
      </c>
      <c r="B3203" s="130" t="s">
        <v>2092</v>
      </c>
      <c r="C3203" s="130" t="s">
        <v>2093</v>
      </c>
      <c r="D3203" s="130" t="s">
        <v>12130</v>
      </c>
      <c r="E3203" s="130" t="s">
        <v>100</v>
      </c>
      <c r="F3203" s="215">
        <v>5.2473037832364896E-3</v>
      </c>
      <c r="G3203" s="132" t="str">
        <f ca="1">IFERROR(_xll.BQL($A3203, "cur_mkt_cap(currency=EUR)")/1000000, " ")</f>
        <v xml:space="preserve"> </v>
      </c>
      <c r="M3203" s="308"/>
      <c r="N3203" s="215">
        <f t="shared" si="126"/>
        <v>5.6839225294611887E-5</v>
      </c>
      <c r="O3203" s="172" t="str">
        <f>IFERROR(IF(VLOOKUP($C3203,'MSCI Database'!$C:$R,2, FALSE)="","",VLOOKUP($C3203,'MSCI Database'!$C:$R,2, FALSE)),"")</f>
        <v>Utilities</v>
      </c>
      <c r="P3203" s="229" t="str">
        <f>IFERROR(IF(VLOOKUP($C3203,'MSCI Database'!$C:$R,3, FALSE)="","",VLOOKUP($C3203,'MSCI Database'!$C:$R,3, FALSE)),"")</f>
        <v>AAA</v>
      </c>
      <c r="Q3203" s="229" t="str">
        <f>IFERROR(IF(VLOOKUP($C3203,'MSCI Database'!$C:$R,4, FALSE)="","",VLOOKUP($C3203,'MSCI Database'!$C:$R,4, FALSE)),"")</f>
        <v>0</v>
      </c>
      <c r="R3203" s="229">
        <f>IFERROR(IF(VLOOKUP($C3203,'MSCI Database'!$C:$R,5, FALSE)="","",VLOOKUP($C3203,'MSCI Database'!$C:$R,5, FALSE)),"")</f>
        <v>10</v>
      </c>
      <c r="S3203" s="229">
        <f>IFERROR(IF(VLOOKUP($C3203,'MSCI Database'!$C:$R,6, FALSE)="","",VLOOKUP($C3203,'MSCI Database'!$C:$R,6, FALSE)),"")</f>
        <v>8.6999999999999993</v>
      </c>
      <c r="T3203" s="229">
        <f>IFERROR(IF(VLOOKUP($C3203,'MSCI Database'!$C:$R,7, FALSE)="","",VLOOKUP($C3203,'MSCI Database'!$C:$R,7, FALSE)),"")</f>
        <v>9.3000000000000007</v>
      </c>
      <c r="U3203" s="229">
        <f>IFERROR(IF(VLOOKUP($C3203,'MSCI Database'!$C:$R,8, FALSE)="","",VLOOKUP($C3203,'MSCI Database'!$C:$R,8, FALSE)),"")</f>
        <v>6.5</v>
      </c>
      <c r="V3203" s="229">
        <f>IFERROR(IF(VLOOKUP($C3203,'MSCI Database'!$C:$R,9, FALSE)="","",VLOOKUP($C3203,'MSCI Database'!$C:$R,9, FALSE)),"")</f>
        <v>8.1</v>
      </c>
      <c r="W3203" s="215">
        <f t="shared" ca="1" si="127"/>
        <v>0</v>
      </c>
      <c r="X3203" s="276">
        <f>IFERROR(IF(VLOOKUP($C3203,'MSCI Database'!$C:$R,10, FALSE)="","",VLOOKUP($C3203,'MSCI Database'!$C:$R,10, FALSE)),"")</f>
        <v>805066</v>
      </c>
      <c r="Y3203" s="229" t="str">
        <f>IFERROR(IF(VLOOKUP($C3203,'MSCI Database'!$C:$R,11, FALSE)="","",VLOOKUP($C3203,'MSCI Database'!$C:$R,11, FALSE)),"")</f>
        <v>2019</v>
      </c>
      <c r="Z3203" s="229" t="str">
        <f>IFERROR(IF(VLOOKUP($C3203,'MSCI Database'!$C:$R,12, FALSE)="","",VLOOKUP($C3203,'MSCI Database'!$C:$R,12, FALSE)),"")</f>
        <v>Reported</v>
      </c>
      <c r="AA3203" s="229" t="str">
        <f>IFERROR(IF(VLOOKUP($C3203,'MSCI Database'!$C:$R,13, FALSE)="","",VLOOKUP($C3203,'MSCI Database'!$C:$R,13, FALSE)),"")</f>
        <v>Continued investments to integrate renewables</v>
      </c>
    </row>
    <row r="3204" spans="1:27" s="130" customFormat="1" ht="15" hidden="1" customHeight="1" outlineLevel="1">
      <c r="A3204" s="130" t="s">
        <v>1182</v>
      </c>
      <c r="B3204" s="130" t="s">
        <v>1183</v>
      </c>
      <c r="C3204" s="130" t="s">
        <v>1184</v>
      </c>
      <c r="D3204" s="130" t="s">
        <v>18681</v>
      </c>
      <c r="E3204" s="130" t="s">
        <v>18674</v>
      </c>
      <c r="F3204" s="215">
        <v>4.3714233437921511E-3</v>
      </c>
      <c r="G3204" s="132" t="str">
        <f ca="1">IFERROR(_xll.BQL($A3204, "cur_mkt_cap(currency=EUR)")/1000000, " ")</f>
        <v xml:space="preserve"> </v>
      </c>
      <c r="M3204" s="308"/>
      <c r="N3204" s="215">
        <f t="shared" ca="1" si="126"/>
        <v>4.7351616479630366E-5</v>
      </c>
      <c r="O3204" s="172" t="str">
        <f>IFERROR(IF(VLOOKUP($C3204,'MSCI Database'!$C:$R,2, FALSE)="","",VLOOKUP($C3204,'MSCI Database'!$C:$R,2, FALSE)),"")</f>
        <v>Food Products</v>
      </c>
      <c r="P3204" s="229" t="str">
        <f>IFERROR(IF(VLOOKUP($C3204,'MSCI Database'!$C:$R,3, FALSE)="","",VLOOKUP($C3204,'MSCI Database'!$C:$R,3, FALSE)),"")</f>
        <v>A</v>
      </c>
      <c r="Q3204" s="229" t="str">
        <f>IFERROR(IF(VLOOKUP($C3204,'MSCI Database'!$C:$R,4, FALSE)="","",VLOOKUP($C3204,'MSCI Database'!$C:$R,4, FALSE)),"")</f>
        <v>0</v>
      </c>
      <c r="R3204" s="229">
        <f>IFERROR(IF(VLOOKUP($C3204,'MSCI Database'!$C:$R,5, FALSE)="","",VLOOKUP($C3204,'MSCI Database'!$C:$R,5, FALSE)),"")</f>
        <v>6</v>
      </c>
      <c r="S3204" s="229">
        <f>IFERROR(IF(VLOOKUP($C3204,'MSCI Database'!$C:$R,6, FALSE)="","",VLOOKUP($C3204,'MSCI Database'!$C:$R,6, FALSE)),"")</f>
        <v>4.4000000000000004</v>
      </c>
      <c r="T3204" s="229">
        <f>IFERROR(IF(VLOOKUP($C3204,'MSCI Database'!$C:$R,7, FALSE)="","",VLOOKUP($C3204,'MSCI Database'!$C:$R,7, FALSE)),"")</f>
        <v>5.3</v>
      </c>
      <c r="U3204" s="229">
        <f>IFERROR(IF(VLOOKUP($C3204,'MSCI Database'!$C:$R,8, FALSE)="","",VLOOKUP($C3204,'MSCI Database'!$C:$R,8, FALSE)),"")</f>
        <v>4.3</v>
      </c>
      <c r="V3204" s="229">
        <f>IFERROR(IF(VLOOKUP($C3204,'MSCI Database'!$C:$R,9, FALSE)="","",VLOOKUP($C3204,'MSCI Database'!$C:$R,9, FALSE)),"")</f>
        <v>4.7</v>
      </c>
      <c r="W3204" s="215">
        <f t="shared" ca="1" si="127"/>
        <v>0</v>
      </c>
      <c r="X3204" s="276">
        <f>IFERROR(IF(VLOOKUP($C3204,'MSCI Database'!$C:$R,10, FALSE)="","",VLOOKUP($C3204,'MSCI Database'!$C:$R,10, FALSE)),"")</f>
        <v>112598</v>
      </c>
      <c r="Y3204" s="229" t="str">
        <f>IFERROR(IF(VLOOKUP($C3204,'MSCI Database'!$C:$R,11, FALSE)="","",VLOOKUP($C3204,'MSCI Database'!$C:$R,11, FALSE)),"")</f>
        <v>2019</v>
      </c>
      <c r="Z3204" s="229" t="str">
        <f>IFERROR(IF(VLOOKUP($C3204,'MSCI Database'!$C:$R,12, FALSE)="","",VLOOKUP($C3204,'MSCI Database'!$C:$R,12, FALSE)),"")</f>
        <v>Reported</v>
      </c>
      <c r="AA3204" s="229" t="str">
        <f>IFERROR(IF(VLOOKUP($C3204,'MSCI Database'!$C:$R,13, FALSE)="","",VLOOKUP($C3204,'MSCI Database'!$C:$R,13, FALSE)),"")</f>
        <v>Focus on eliminating child labor in cocoa supply chains</v>
      </c>
    </row>
    <row r="3205" spans="1:27" s="130" customFormat="1" ht="15" hidden="1" customHeight="1" outlineLevel="1">
      <c r="A3205" s="130" t="s">
        <v>2232</v>
      </c>
      <c r="B3205" s="130" t="s">
        <v>2233</v>
      </c>
      <c r="C3205" s="130" t="s">
        <v>2234</v>
      </c>
      <c r="D3205" s="130" t="s">
        <v>12131</v>
      </c>
      <c r="E3205" s="130" t="s">
        <v>18682</v>
      </c>
      <c r="F3205" s="215">
        <v>3.379075825460375E-3</v>
      </c>
      <c r="G3205" s="132" t="str">
        <f ca="1">IFERROR(_xll.BQL($A3205, "cur_mkt_cap(currency=EUR)")/1000000, " ")</f>
        <v xml:space="preserve"> </v>
      </c>
      <c r="M3205" s="308"/>
      <c r="N3205" s="215">
        <f t="shared" ca="1" si="126"/>
        <v>3.6602426706169381E-5</v>
      </c>
      <c r="O3205" s="172" t="str">
        <f>IFERROR(IF(VLOOKUP($C3205,'MSCI Database'!$C:$R,2, FALSE)="","",VLOOKUP($C3205,'MSCI Database'!$C:$R,2, FALSE)),"")</f>
        <v>Auto Components</v>
      </c>
      <c r="P3205" s="229" t="str">
        <f>IFERROR(IF(VLOOKUP($C3205,'MSCI Database'!$C:$R,3, FALSE)="","",VLOOKUP($C3205,'MSCI Database'!$C:$R,3, FALSE)),"")</f>
        <v>BB</v>
      </c>
      <c r="Q3205" s="229" t="str">
        <f>IFERROR(IF(VLOOKUP($C3205,'MSCI Database'!$C:$R,4, FALSE)="","",VLOOKUP($C3205,'MSCI Database'!$C:$R,4, FALSE)),"")</f>
        <v>0</v>
      </c>
      <c r="R3205" s="229">
        <f>IFERROR(IF(VLOOKUP($C3205,'MSCI Database'!$C:$R,5, FALSE)="","",VLOOKUP($C3205,'MSCI Database'!$C:$R,5, FALSE)),"")</f>
        <v>3.2</v>
      </c>
      <c r="S3205" s="229">
        <f>IFERROR(IF(VLOOKUP($C3205,'MSCI Database'!$C:$R,6, FALSE)="","",VLOOKUP($C3205,'MSCI Database'!$C:$R,6, FALSE)),"")</f>
        <v>5.4</v>
      </c>
      <c r="T3205" s="229">
        <f>IFERROR(IF(VLOOKUP($C3205,'MSCI Database'!$C:$R,7, FALSE)="","",VLOOKUP($C3205,'MSCI Database'!$C:$R,7, FALSE)),"")</f>
        <v>4.4000000000000004</v>
      </c>
      <c r="U3205" s="229">
        <f>IFERROR(IF(VLOOKUP($C3205,'MSCI Database'!$C:$R,8, FALSE)="","",VLOOKUP($C3205,'MSCI Database'!$C:$R,8, FALSE)),"")</f>
        <v>4</v>
      </c>
      <c r="V3205" s="229">
        <f>IFERROR(IF(VLOOKUP($C3205,'MSCI Database'!$C:$R,9, FALSE)="","",VLOOKUP($C3205,'MSCI Database'!$C:$R,9, FALSE)),"")</f>
        <v>4.4000000000000004</v>
      </c>
      <c r="W3205" s="215">
        <f t="shared" ca="1" si="127"/>
        <v>0</v>
      </c>
      <c r="X3205" s="276">
        <f>IFERROR(IF(VLOOKUP($C3205,'MSCI Database'!$C:$R,10, FALSE)="","",VLOOKUP($C3205,'MSCI Database'!$C:$R,10, FALSE)),"")</f>
        <v>740000</v>
      </c>
      <c r="Y3205" s="229" t="str">
        <f>IFERROR(IF(VLOOKUP($C3205,'MSCI Database'!$C:$R,11, FALSE)="","",VLOOKUP($C3205,'MSCI Database'!$C:$R,11, FALSE)),"")</f>
        <v>2019</v>
      </c>
      <c r="Z3205" s="229" t="str">
        <f>IFERROR(IF(VLOOKUP($C3205,'MSCI Database'!$C:$R,12, FALSE)="","",VLOOKUP($C3205,'MSCI Database'!$C:$R,12, FALSE)),"")</f>
        <v>Reported</v>
      </c>
      <c r="AA3205" s="229" t="str">
        <f>IFERROR(IF(VLOOKUP($C3205,'MSCI Database'!$C:$R,13, FALSE)="","",VLOOKUP($C3205,'MSCI Database'!$C:$R,13, FALSE)),"")</f>
        <v>Limited R&amp;D investment, workforce engagement weigh on rating</v>
      </c>
    </row>
    <row r="3206" spans="1:27" s="130" customFormat="1" ht="15" hidden="1" customHeight="1" outlineLevel="1">
      <c r="A3206" s="130" t="s">
        <v>5827</v>
      </c>
      <c r="B3206" s="130" t="s">
        <v>5828</v>
      </c>
      <c r="C3206" s="130" t="s">
        <v>5829</v>
      </c>
      <c r="D3206" s="130" t="s">
        <v>18680</v>
      </c>
      <c r="E3206" s="130" t="s">
        <v>18688</v>
      </c>
      <c r="F3206" s="215">
        <v>2.023490372101395E-3</v>
      </c>
      <c r="G3206" s="132" t="str">
        <f ca="1">IFERROR(_xll.BQL($A3206, "cur_mkt_cap(currency=EUR)")/1000000, " ")</f>
        <v xml:space="preserve"> </v>
      </c>
      <c r="M3206" s="308"/>
      <c r="N3206" s="215">
        <f t="shared" si="126"/>
        <v>2.1918613804823374E-5</v>
      </c>
      <c r="O3206" s="172" t="str">
        <f>IFERROR(IF(VLOOKUP($C3206,'MSCI Database'!$C:$R,2, FALSE)="","",VLOOKUP($C3206,'MSCI Database'!$C:$R,2, FALSE)),"")</f>
        <v>Diversified Financials</v>
      </c>
      <c r="P3206" s="229" t="str">
        <f>IFERROR(IF(VLOOKUP($C3206,'MSCI Database'!$C:$R,3, FALSE)="","",VLOOKUP($C3206,'MSCI Database'!$C:$R,3, FALSE)),"")</f>
        <v>AA</v>
      </c>
      <c r="Q3206" s="229" t="str">
        <f>IFERROR(IF(VLOOKUP($C3206,'MSCI Database'!$C:$R,4, FALSE)="","",VLOOKUP($C3206,'MSCI Database'!$C:$R,4, FALSE)),"")</f>
        <v>0</v>
      </c>
      <c r="R3206" s="229">
        <f>IFERROR(IF(VLOOKUP($C3206,'MSCI Database'!$C:$R,5, FALSE)="","",VLOOKUP($C3206,'MSCI Database'!$C:$R,5, FALSE)),"")</f>
        <v>7.9</v>
      </c>
      <c r="S3206" s="229">
        <f>IFERROR(IF(VLOOKUP($C3206,'MSCI Database'!$C:$R,6, FALSE)="","",VLOOKUP($C3206,'MSCI Database'!$C:$R,6, FALSE)),"")</f>
        <v>9</v>
      </c>
      <c r="T3206" s="229">
        <f>IFERROR(IF(VLOOKUP($C3206,'MSCI Database'!$C:$R,7, FALSE)="","",VLOOKUP($C3206,'MSCI Database'!$C:$R,7, FALSE)),"")</f>
        <v>3.5</v>
      </c>
      <c r="U3206" s="229">
        <f>IFERROR(IF(VLOOKUP($C3206,'MSCI Database'!$C:$R,8, FALSE)="","",VLOOKUP($C3206,'MSCI Database'!$C:$R,8, FALSE)),"")</f>
        <v>7.4</v>
      </c>
      <c r="V3206" s="229">
        <f>IFERROR(IF(VLOOKUP($C3206,'MSCI Database'!$C:$R,9, FALSE)="","",VLOOKUP($C3206,'MSCI Database'!$C:$R,9, FALSE)),"")</f>
        <v>6.1</v>
      </c>
      <c r="W3206" s="215">
        <f t="shared" ca="1" si="127"/>
        <v>0</v>
      </c>
      <c r="X3206" s="276">
        <f>IFERROR(IF(VLOOKUP($C3206,'MSCI Database'!$C:$R,10, FALSE)="","",VLOOKUP($C3206,'MSCI Database'!$C:$R,10, FALSE)),"")</f>
        <v>1088</v>
      </c>
      <c r="Y3206" s="229" t="str">
        <f>IFERROR(IF(VLOOKUP($C3206,'MSCI Database'!$C:$R,11, FALSE)="","",VLOOKUP($C3206,'MSCI Database'!$C:$R,11, FALSE)),"")</f>
        <v>2019</v>
      </c>
      <c r="Z3206" s="229" t="str">
        <f>IFERROR(IF(VLOOKUP($C3206,'MSCI Database'!$C:$R,12, FALSE)="","",VLOOKUP($C3206,'MSCI Database'!$C:$R,12, FALSE)),"")</f>
        <v>E.Segmt-Moderately High</v>
      </c>
      <c r="AA3206" s="229" t="str">
        <f>IFERROR(IF(VLOOKUP($C3206,'MSCI Database'!$C:$R,13, FALSE)="","",VLOOKUP($C3206,'MSCI Database'!$C:$R,13, FALSE)),"")</f>
        <v>Corporate governance remains key strength</v>
      </c>
    </row>
    <row r="3207" spans="1:27" s="130" customFormat="1" ht="15" hidden="1" customHeight="1" outlineLevel="1">
      <c r="A3207" s="130" t="s">
        <v>1020</v>
      </c>
      <c r="B3207" s="130" t="s">
        <v>1021</v>
      </c>
      <c r="C3207" s="130" t="s">
        <v>1022</v>
      </c>
      <c r="D3207" s="130" t="s">
        <v>12135</v>
      </c>
      <c r="E3207" s="130" t="s">
        <v>18688</v>
      </c>
      <c r="F3207" s="215">
        <v>1.897383154960749E-3</v>
      </c>
      <c r="G3207" s="132" t="str">
        <f ca="1">IFERROR(_xll.BQL($A3207, "cur_mkt_cap(currency=EUR)")/1000000, " ")</f>
        <v xml:space="preserve"> </v>
      </c>
      <c r="M3207" s="308"/>
      <c r="N3207" s="215">
        <f t="shared" si="126"/>
        <v>2.0552610077493399E-5</v>
      </c>
      <c r="O3207" s="172" t="str">
        <f>IFERROR(IF(VLOOKUP($C3207,'MSCI Database'!$C:$R,2, FALSE)="","",VLOOKUP($C3207,'MSCI Database'!$C:$R,2, FALSE)),"")</f>
        <v>Property &amp; Casualty Insurance</v>
      </c>
      <c r="P3207" s="229" t="str">
        <f>IFERROR(IF(VLOOKUP($C3207,'MSCI Database'!$C:$R,3, FALSE)="","",VLOOKUP($C3207,'MSCI Database'!$C:$R,3, FALSE)),"")</f>
        <v>AA</v>
      </c>
      <c r="Q3207" s="229" t="str">
        <f>IFERROR(IF(VLOOKUP($C3207,'MSCI Database'!$C:$R,4, FALSE)="","",VLOOKUP($C3207,'MSCI Database'!$C:$R,4, FALSE)),"")</f>
        <v>1</v>
      </c>
      <c r="R3207" s="229">
        <f>IFERROR(IF(VLOOKUP($C3207,'MSCI Database'!$C:$R,5, FALSE)="","",VLOOKUP($C3207,'MSCI Database'!$C:$R,5, FALSE)),"")</f>
        <v>7.9</v>
      </c>
      <c r="S3207" s="229">
        <f>IFERROR(IF(VLOOKUP($C3207,'MSCI Database'!$C:$R,6, FALSE)="","",VLOOKUP($C3207,'MSCI Database'!$C:$R,6, FALSE)),"")</f>
        <v>3.8</v>
      </c>
      <c r="T3207" s="229">
        <f>IFERROR(IF(VLOOKUP($C3207,'MSCI Database'!$C:$R,7, FALSE)="","",VLOOKUP($C3207,'MSCI Database'!$C:$R,7, FALSE)),"")</f>
        <v>5.2</v>
      </c>
      <c r="U3207" s="229">
        <f>IFERROR(IF(VLOOKUP($C3207,'MSCI Database'!$C:$R,8, FALSE)="","",VLOOKUP($C3207,'MSCI Database'!$C:$R,8, FALSE)),"")</f>
        <v>6.8</v>
      </c>
      <c r="V3207" s="229">
        <f>IFERROR(IF(VLOOKUP($C3207,'MSCI Database'!$C:$R,9, FALSE)="","",VLOOKUP($C3207,'MSCI Database'!$C:$R,9, FALSE)),"")</f>
        <v>5.5</v>
      </c>
      <c r="W3207" s="215">
        <f t="shared" ca="1" si="127"/>
        <v>0</v>
      </c>
      <c r="X3207" s="276">
        <f>IFERROR(IF(VLOOKUP($C3207,'MSCI Database'!$C:$R,10, FALSE)="","",VLOOKUP($C3207,'MSCI Database'!$C:$R,10, FALSE)),"")</f>
        <v>11213</v>
      </c>
      <c r="Y3207" s="229" t="str">
        <f>IFERROR(IF(VLOOKUP($C3207,'MSCI Database'!$C:$R,11, FALSE)="","",VLOOKUP($C3207,'MSCI Database'!$C:$R,11, FALSE)),"")</f>
        <v>2019</v>
      </c>
      <c r="Z3207" s="229" t="str">
        <f>IFERROR(IF(VLOOKUP($C3207,'MSCI Database'!$C:$R,12, FALSE)="","",VLOOKUP($C3207,'MSCI Database'!$C:$R,12, FALSE)),"")</f>
        <v>Reported</v>
      </c>
      <c r="AA3207" s="229" t="str">
        <f>IFERROR(IF(VLOOKUP($C3207,'MSCI Database'!$C:$R,13, FALSE)="","",VLOOKUP($C3207,'MSCI Database'!$C:$R,13, FALSE)),"")</f>
        <v>ESG integration in investing activities drives upgrade</v>
      </c>
    </row>
    <row r="3208" spans="1:27" s="130" customFormat="1" ht="15" hidden="1" customHeight="1" outlineLevel="1">
      <c r="A3208" s="130" t="s">
        <v>1087</v>
      </c>
      <c r="B3208" s="130" t="s">
        <v>1088</v>
      </c>
      <c r="C3208" s="130" t="s">
        <v>1089</v>
      </c>
      <c r="D3208" s="130" t="s">
        <v>12135</v>
      </c>
      <c r="E3208" s="130" t="s">
        <v>18688</v>
      </c>
      <c r="F3208" s="215">
        <v>7.4884815143150263E-4</v>
      </c>
      <c r="G3208" s="132" t="str">
        <f ca="1">IFERROR(_xll.BQL($A3208, "cur_mkt_cap(currency=EUR)")/1000000, " ")</f>
        <v xml:space="preserve"> </v>
      </c>
      <c r="M3208" s="308"/>
      <c r="N3208" s="215">
        <f t="shared" ca="1" si="126"/>
        <v>8.1115846440313692E-6</v>
      </c>
      <c r="O3208" s="172" t="str">
        <f>IFERROR(IF(VLOOKUP($C3208,'MSCI Database'!$C:$R,2, FALSE)="","",VLOOKUP($C3208,'MSCI Database'!$C:$R,2, FALSE)),"")</f>
        <v>Life &amp; Health Insurance</v>
      </c>
      <c r="P3208" s="229" t="str">
        <f>IFERROR(IF(VLOOKUP($C3208,'MSCI Database'!$C:$R,3, FALSE)="","",VLOOKUP($C3208,'MSCI Database'!$C:$R,3, FALSE)),"")</f>
        <v>A</v>
      </c>
      <c r="Q3208" s="229" t="str">
        <f>IFERROR(IF(VLOOKUP($C3208,'MSCI Database'!$C:$R,4, FALSE)="","",VLOOKUP($C3208,'MSCI Database'!$C:$R,4, FALSE)),"")</f>
        <v>1</v>
      </c>
      <c r="R3208" s="229">
        <f>IFERROR(IF(VLOOKUP($C3208,'MSCI Database'!$C:$R,5, FALSE)="","",VLOOKUP($C3208,'MSCI Database'!$C:$R,5, FALSE)),"")</f>
        <v>6.6</v>
      </c>
      <c r="S3208" s="229">
        <f>IFERROR(IF(VLOOKUP($C3208,'MSCI Database'!$C:$R,6, FALSE)="","",VLOOKUP($C3208,'MSCI Database'!$C:$R,6, FALSE)),"")</f>
        <v>7.4</v>
      </c>
      <c r="T3208" s="229">
        <f>IFERROR(IF(VLOOKUP($C3208,'MSCI Database'!$C:$R,7, FALSE)="","",VLOOKUP($C3208,'MSCI Database'!$C:$R,7, FALSE)),"")</f>
        <v>5.5</v>
      </c>
      <c r="U3208" s="229">
        <f>IFERROR(IF(VLOOKUP($C3208,'MSCI Database'!$C:$R,8, FALSE)="","",VLOOKUP($C3208,'MSCI Database'!$C:$R,8, FALSE)),"")</f>
        <v>3.9</v>
      </c>
      <c r="V3208" s="229">
        <f>IFERROR(IF(VLOOKUP($C3208,'MSCI Database'!$C:$R,9, FALSE)="","",VLOOKUP($C3208,'MSCI Database'!$C:$R,9, FALSE)),"")</f>
        <v>5</v>
      </c>
      <c r="W3208" s="215">
        <f t="shared" ca="1" si="127"/>
        <v>0</v>
      </c>
      <c r="X3208" s="276">
        <f>IFERROR(IF(VLOOKUP($C3208,'MSCI Database'!$C:$R,10, FALSE)="","",VLOOKUP($C3208,'MSCI Database'!$C:$R,10, FALSE)),"")</f>
        <v>57256</v>
      </c>
      <c r="Y3208" s="229" t="str">
        <f>IFERROR(IF(VLOOKUP($C3208,'MSCI Database'!$C:$R,11, FALSE)="","",VLOOKUP($C3208,'MSCI Database'!$C:$R,11, FALSE)),"")</f>
        <v>2019</v>
      </c>
      <c r="Z3208" s="229" t="str">
        <f>IFERROR(IF(VLOOKUP($C3208,'MSCI Database'!$C:$R,12, FALSE)="","",VLOOKUP($C3208,'MSCI Database'!$C:$R,12, FALSE)),"")</f>
        <v>Reported</v>
      </c>
      <c r="AA3208" s="229" t="str">
        <f>IFERROR(IF(VLOOKUP($C3208,'MSCI Database'!$C:$R,13, FALSE)="","",VLOOKUP($C3208,'MSCI Database'!$C:$R,13, FALSE)),"")</f>
        <v>Robust green investment focus, employee development programs drive upgrade</v>
      </c>
    </row>
    <row r="3209" spans="1:27" s="130" customFormat="1" ht="15" hidden="1" customHeight="1" outlineLevel="1">
      <c r="A3209" s="130" t="s">
        <v>7815</v>
      </c>
      <c r="B3209" s="130" t="s">
        <v>7816</v>
      </c>
      <c r="C3209" s="130" t="s">
        <v>7817</v>
      </c>
      <c r="D3209" s="130" t="s">
        <v>12128</v>
      </c>
      <c r="E3209" s="130" t="s">
        <v>100</v>
      </c>
      <c r="F3209" s="215">
        <v>5.3708940015653143E-4</v>
      </c>
      <c r="G3209" s="132" t="str">
        <f ca="1">IFERROR(_xll.BQL($A3209, "cur_mkt_cap(currency=EUR)")/1000000, " ")</f>
        <v xml:space="preserve"> </v>
      </c>
      <c r="M3209" s="308"/>
      <c r="N3209" s="215">
        <f t="shared" ca="1" si="126"/>
        <v>5.8177964684209329E-6</v>
      </c>
      <c r="O3209" s="172" t="str">
        <f>IFERROR(IF(VLOOKUP($C3209,'MSCI Database'!$C:$R,2, FALSE)="","",VLOOKUP($C3209,'MSCI Database'!$C:$R,2, FALSE)),"")</f>
        <v>Utilities</v>
      </c>
      <c r="P3209" s="229" t="str">
        <f>IFERROR(IF(VLOOKUP($C3209,'MSCI Database'!$C:$R,3, FALSE)="","",VLOOKUP($C3209,'MSCI Database'!$C:$R,3, FALSE)),"")</f>
        <v>A</v>
      </c>
      <c r="Q3209" s="229" t="str">
        <f>IFERROR(IF(VLOOKUP($C3209,'MSCI Database'!$C:$R,4, FALSE)="","",VLOOKUP($C3209,'MSCI Database'!$C:$R,4, FALSE)),"")</f>
        <v>0</v>
      </c>
      <c r="R3209" s="229">
        <f>IFERROR(IF(VLOOKUP($C3209,'MSCI Database'!$C:$R,5, FALSE)="","",VLOOKUP($C3209,'MSCI Database'!$C:$R,5, FALSE)),"")</f>
        <v>6.5</v>
      </c>
      <c r="S3209" s="229">
        <f>IFERROR(IF(VLOOKUP($C3209,'MSCI Database'!$C:$R,6, FALSE)="","",VLOOKUP($C3209,'MSCI Database'!$C:$R,6, FALSE)),"")</f>
        <v>6.1</v>
      </c>
      <c r="T3209" s="229">
        <f>IFERROR(IF(VLOOKUP($C3209,'MSCI Database'!$C:$R,7, FALSE)="","",VLOOKUP($C3209,'MSCI Database'!$C:$R,7, FALSE)),"")</f>
        <v>5.9</v>
      </c>
      <c r="U3209" s="229">
        <f>IFERROR(IF(VLOOKUP($C3209,'MSCI Database'!$C:$R,8, FALSE)="","",VLOOKUP($C3209,'MSCI Database'!$C:$R,8, FALSE)),"")</f>
        <v>4.8</v>
      </c>
      <c r="V3209" s="229">
        <f>IFERROR(IF(VLOOKUP($C3209,'MSCI Database'!$C:$R,9, FALSE)="","",VLOOKUP($C3209,'MSCI Database'!$C:$R,9, FALSE)),"")</f>
        <v>5.7</v>
      </c>
      <c r="W3209" s="215">
        <f t="shared" ca="1" si="127"/>
        <v>0</v>
      </c>
      <c r="X3209" s="276">
        <f>IFERROR(IF(VLOOKUP($C3209,'MSCI Database'!$C:$R,10, FALSE)="","",VLOOKUP($C3209,'MSCI Database'!$C:$R,10, FALSE)),"")</f>
        <v>12312682</v>
      </c>
      <c r="Y3209" s="229" t="str">
        <f>IFERROR(IF(VLOOKUP($C3209,'MSCI Database'!$C:$R,11, FALSE)="","",VLOOKUP($C3209,'MSCI Database'!$C:$R,11, FALSE)),"")</f>
        <v>2019</v>
      </c>
      <c r="Z3209" s="229" t="str">
        <f>IFERROR(IF(VLOOKUP($C3209,'MSCI Database'!$C:$R,12, FALSE)="","",VLOOKUP($C3209,'MSCI Database'!$C:$R,12, FALSE)),"")</f>
        <v>Reported</v>
      </c>
      <c r="AA3209" s="229" t="str">
        <f>IFERROR(IF(VLOOKUP($C3209,'MSCI Database'!$C:$R,13, FALSE)="","",VLOOKUP($C3209,'MSCI Database'!$C:$R,13, FALSE)),"")</f>
        <v>Continued environmental footprint reduction, lacks in renewables uptake</v>
      </c>
    </row>
    <row r="3210" spans="1:27" s="130" customFormat="1" ht="15" hidden="1" customHeight="1" outlineLevel="1">
      <c r="A3210" s="130" t="s">
        <v>5518</v>
      </c>
      <c r="B3210" s="130" t="s">
        <v>5519</v>
      </c>
      <c r="C3210" s="130" t="s">
        <v>5520</v>
      </c>
      <c r="D3210" s="130" t="s">
        <v>18687</v>
      </c>
      <c r="E3210" s="130" t="s">
        <v>18674</v>
      </c>
      <c r="F3210" s="215">
        <v>3.3758479185872002E-4</v>
      </c>
      <c r="G3210" s="132" t="str">
        <f ca="1">IFERROR(_xll.BQL($A3210, "cur_mkt_cap(currency=EUR)")/1000000, " ")</f>
        <v xml:space="preserve"> </v>
      </c>
      <c r="M3210" s="308"/>
      <c r="N3210" s="215">
        <f t="shared" ref="N3210:N3221" si="128">IF(V3210&lt;&gt;"",VLOOKUP($A3210,$A$1737:$V$3221,6,FALSE)/SUMIF($V$1737:$V$3221,"&gt;0",$F$1737:$F$3221),0)</f>
        <v>3.6567461753962771E-6</v>
      </c>
      <c r="O3210" s="172" t="str">
        <f>IFERROR(IF(VLOOKUP($C3210,'MSCI Database'!$C:$R,2, FALSE)="","",VLOOKUP($C3210,'MSCI Database'!$C:$R,2, FALSE)),"")</f>
        <v>Retail - Food &amp; Staples</v>
      </c>
      <c r="P3210" s="229" t="str">
        <f>IFERROR(IF(VLOOKUP($C3210,'MSCI Database'!$C:$R,3, FALSE)="","",VLOOKUP($C3210,'MSCI Database'!$C:$R,3, FALSE)),"")</f>
        <v>AA</v>
      </c>
      <c r="Q3210" s="229" t="str">
        <f>IFERROR(IF(VLOOKUP($C3210,'MSCI Database'!$C:$R,4, FALSE)="","",VLOOKUP($C3210,'MSCI Database'!$C:$R,4, FALSE)),"")</f>
        <v>0</v>
      </c>
      <c r="R3210" s="229">
        <f>IFERROR(IF(VLOOKUP($C3210,'MSCI Database'!$C:$R,5, FALSE)="","",VLOOKUP($C3210,'MSCI Database'!$C:$R,5, FALSE)),"")</f>
        <v>8.4</v>
      </c>
      <c r="S3210" s="229">
        <f>IFERROR(IF(VLOOKUP($C3210,'MSCI Database'!$C:$R,6, FALSE)="","",VLOOKUP($C3210,'MSCI Database'!$C:$R,6, FALSE)),"")</f>
        <v>5.7</v>
      </c>
      <c r="T3210" s="229">
        <f>IFERROR(IF(VLOOKUP($C3210,'MSCI Database'!$C:$R,7, FALSE)="","",VLOOKUP($C3210,'MSCI Database'!$C:$R,7, FALSE)),"")</f>
        <v>4.9000000000000004</v>
      </c>
      <c r="U3210" s="229">
        <f>IFERROR(IF(VLOOKUP($C3210,'MSCI Database'!$C:$R,8, FALSE)="","",VLOOKUP($C3210,'MSCI Database'!$C:$R,8, FALSE)),"")</f>
        <v>5</v>
      </c>
      <c r="V3210" s="229">
        <f>IFERROR(IF(VLOOKUP($C3210,'MSCI Database'!$C:$R,9, FALSE)="","",VLOOKUP($C3210,'MSCI Database'!$C:$R,9, FALSE)),"")</f>
        <v>5.0999999999999996</v>
      </c>
      <c r="W3210" s="215">
        <f t="shared" ref="W3210:W3221" ca="1" si="129">IFERROR(IF(X3210&lt;&gt;"",VLOOKUP($A3210,$A$1737:$X$3221,6,FALSE)/100,0)*$G$1735/$G3210, 0)</f>
        <v>0</v>
      </c>
      <c r="X3210" s="276">
        <f>IFERROR(IF(VLOOKUP($C3210,'MSCI Database'!$C:$R,10, FALSE)="","",VLOOKUP($C3210,'MSCI Database'!$C:$R,10, FALSE)),"")</f>
        <v>1060540</v>
      </c>
      <c r="Y3210" s="229" t="str">
        <f>IFERROR(IF(VLOOKUP($C3210,'MSCI Database'!$C:$R,11, FALSE)="","",VLOOKUP($C3210,'MSCI Database'!$C:$R,11, FALSE)),"")</f>
        <v>2019</v>
      </c>
      <c r="Z3210" s="229" t="str">
        <f>IFERROR(IF(VLOOKUP($C3210,'MSCI Database'!$C:$R,12, FALSE)="","",VLOOKUP($C3210,'MSCI Database'!$C:$R,12, FALSE)),"")</f>
        <v>Reported</v>
      </c>
      <c r="AA3210" s="229" t="str">
        <f>IFERROR(IF(VLOOKUP($C3210,'MSCI Database'!$C:$R,13, FALSE)="","",VLOOKUP($C3210,'MSCI Database'!$C:$R,13, FALSE)),"")</f>
        <v>Leading efforts in sustainable sourcing of raw materials</v>
      </c>
    </row>
    <row r="3211" spans="1:27" s="130" customFormat="1" ht="15" hidden="1" customHeight="1" outlineLevel="1">
      <c r="A3211" s="130" t="s">
        <v>4743</v>
      </c>
      <c r="B3211" s="130" t="s">
        <v>4744</v>
      </c>
      <c r="C3211" s="130" t="s">
        <v>4745</v>
      </c>
      <c r="D3211" s="130" t="s">
        <v>18678</v>
      </c>
      <c r="E3211" s="130" t="s">
        <v>18674</v>
      </c>
      <c r="F3211" s="215">
        <v>9.841179491389994E-9</v>
      </c>
      <c r="G3211" s="132" t="str">
        <f ca="1">IFERROR(_xll.BQL($A3211, "cur_mkt_cap(currency=EUR)")/1000000, " ")</f>
        <v xml:space="preserve"> </v>
      </c>
      <c r="M3211" s="308"/>
      <c r="N3211" s="215">
        <f t="shared" si="128"/>
        <v>0</v>
      </c>
      <c r="O3211" s="172" t="str">
        <f>IFERROR(IF(VLOOKUP($C3211,'MSCI Database'!$C:$R,2, FALSE)="","",VLOOKUP($C3211,'MSCI Database'!$C:$R,2, FALSE)),"")</f>
        <v/>
      </c>
      <c r="P3211" s="229" t="str">
        <f>IFERROR(IF(VLOOKUP($C3211,'MSCI Database'!$C:$R,3, FALSE)="","",VLOOKUP($C3211,'MSCI Database'!$C:$R,3, FALSE)),"")</f>
        <v/>
      </c>
      <c r="Q3211" s="229" t="str">
        <f>IFERROR(IF(VLOOKUP($C3211,'MSCI Database'!$C:$R,4, FALSE)="","",VLOOKUP($C3211,'MSCI Database'!$C:$R,4, FALSE)),"")</f>
        <v/>
      </c>
      <c r="R3211" s="229" t="str">
        <f>IFERROR(IF(VLOOKUP($C3211,'MSCI Database'!$C:$R,5, FALSE)="","",VLOOKUP($C3211,'MSCI Database'!$C:$R,5, FALSE)),"")</f>
        <v/>
      </c>
      <c r="S3211" s="229" t="str">
        <f>IFERROR(IF(VLOOKUP($C3211,'MSCI Database'!$C:$R,6, FALSE)="","",VLOOKUP($C3211,'MSCI Database'!$C:$R,6, FALSE)),"")</f>
        <v/>
      </c>
      <c r="T3211" s="229" t="str">
        <f>IFERROR(IF(VLOOKUP($C3211,'MSCI Database'!$C:$R,7, FALSE)="","",VLOOKUP($C3211,'MSCI Database'!$C:$R,7, FALSE)),"")</f>
        <v/>
      </c>
      <c r="U3211" s="229" t="str">
        <f>IFERROR(IF(VLOOKUP($C3211,'MSCI Database'!$C:$R,8, FALSE)="","",VLOOKUP($C3211,'MSCI Database'!$C:$R,8, FALSE)),"")</f>
        <v/>
      </c>
      <c r="V3211" s="229" t="str">
        <f>IFERROR(IF(VLOOKUP($C3211,'MSCI Database'!$C:$R,9, FALSE)="","",VLOOKUP($C3211,'MSCI Database'!$C:$R,9, FALSE)),"")</f>
        <v/>
      </c>
      <c r="W3211" s="215">
        <f t="shared" ca="1" si="129"/>
        <v>0</v>
      </c>
      <c r="X3211" s="276" t="str">
        <f>IFERROR(IF(VLOOKUP($C3211,'MSCI Database'!$C:$R,10, FALSE)="","",VLOOKUP($C3211,'MSCI Database'!$C:$R,10, FALSE)),"")</f>
        <v/>
      </c>
      <c r="Y3211" s="229" t="str">
        <f>IFERROR(IF(VLOOKUP($C3211,'MSCI Database'!$C:$R,11, FALSE)="","",VLOOKUP($C3211,'MSCI Database'!$C:$R,11, FALSE)),"")</f>
        <v/>
      </c>
      <c r="Z3211" s="229" t="str">
        <f>IFERROR(IF(VLOOKUP($C3211,'MSCI Database'!$C:$R,12, FALSE)="","",VLOOKUP($C3211,'MSCI Database'!$C:$R,12, FALSE)),"")</f>
        <v/>
      </c>
      <c r="AA3211" s="229" t="str">
        <f>IFERROR(IF(VLOOKUP($C3211,'MSCI Database'!$C:$R,13, FALSE)="","",VLOOKUP($C3211,'MSCI Database'!$C:$R,13, FALSE)),"")</f>
        <v/>
      </c>
    </row>
    <row r="3212" spans="1:27" s="130" customFormat="1" ht="15" hidden="1" customHeight="1" outlineLevel="1">
      <c r="A3212" s="130" t="s">
        <v>18729</v>
      </c>
      <c r="B3212" s="130" t="s">
        <v>374</v>
      </c>
      <c r="C3212" s="130" t="s">
        <v>18730</v>
      </c>
      <c r="D3212" s="130" t="s">
        <v>18679</v>
      </c>
      <c r="E3212" s="130" t="s">
        <v>18689</v>
      </c>
      <c r="F3212" s="215">
        <v>2.873970258650862E-3</v>
      </c>
      <c r="G3212" s="132" t="str">
        <f ca="1">IFERROR(_xll.BQL($A3212, "cur_mkt_cap(currency=EUR)")/1000000, " ")</f>
        <v xml:space="preserve"> </v>
      </c>
      <c r="M3212" s="308"/>
      <c r="N3212" s="215">
        <f t="shared" si="128"/>
        <v>0</v>
      </c>
      <c r="O3212" s="172" t="str">
        <f>IFERROR(IF(VLOOKUP($C3212,'MSCI Database'!$C:$R,2, FALSE)="","",VLOOKUP($C3212,'MSCI Database'!$C:$R,2, FALSE)),"")</f>
        <v/>
      </c>
      <c r="P3212" s="229" t="str">
        <f>IFERROR(IF(VLOOKUP($C3212,'MSCI Database'!$C:$R,3, FALSE)="","",VLOOKUP($C3212,'MSCI Database'!$C:$R,3, FALSE)),"")</f>
        <v/>
      </c>
      <c r="Q3212" s="229" t="str">
        <f>IFERROR(IF(VLOOKUP($C3212,'MSCI Database'!$C:$R,4, FALSE)="","",VLOOKUP($C3212,'MSCI Database'!$C:$R,4, FALSE)),"")</f>
        <v/>
      </c>
      <c r="R3212" s="229" t="str">
        <f>IFERROR(IF(VLOOKUP($C3212,'MSCI Database'!$C:$R,5, FALSE)="","",VLOOKUP($C3212,'MSCI Database'!$C:$R,5, FALSE)),"")</f>
        <v/>
      </c>
      <c r="S3212" s="229" t="str">
        <f>IFERROR(IF(VLOOKUP($C3212,'MSCI Database'!$C:$R,6, FALSE)="","",VLOOKUP($C3212,'MSCI Database'!$C:$R,6, FALSE)),"")</f>
        <v/>
      </c>
      <c r="T3212" s="229" t="str">
        <f>IFERROR(IF(VLOOKUP($C3212,'MSCI Database'!$C:$R,7, FALSE)="","",VLOOKUP($C3212,'MSCI Database'!$C:$R,7, FALSE)),"")</f>
        <v/>
      </c>
      <c r="U3212" s="229" t="str">
        <f>IFERROR(IF(VLOOKUP($C3212,'MSCI Database'!$C:$R,8, FALSE)="","",VLOOKUP($C3212,'MSCI Database'!$C:$R,8, FALSE)),"")</f>
        <v/>
      </c>
      <c r="V3212" s="229" t="str">
        <f>IFERROR(IF(VLOOKUP($C3212,'MSCI Database'!$C:$R,9, FALSE)="","",VLOOKUP($C3212,'MSCI Database'!$C:$R,9, FALSE)),"")</f>
        <v/>
      </c>
      <c r="W3212" s="215">
        <f t="shared" ca="1" si="129"/>
        <v>0</v>
      </c>
      <c r="X3212" s="276" t="str">
        <f>IFERROR(IF(VLOOKUP($C3212,'MSCI Database'!$C:$R,10, FALSE)="","",VLOOKUP($C3212,'MSCI Database'!$C:$R,10, FALSE)),"")</f>
        <v/>
      </c>
      <c r="Y3212" s="229" t="str">
        <f>IFERROR(IF(VLOOKUP($C3212,'MSCI Database'!$C:$R,11, FALSE)="","",VLOOKUP($C3212,'MSCI Database'!$C:$R,11, FALSE)),"")</f>
        <v/>
      </c>
      <c r="Z3212" s="229" t="str">
        <f>IFERROR(IF(VLOOKUP($C3212,'MSCI Database'!$C:$R,12, FALSE)="","",VLOOKUP($C3212,'MSCI Database'!$C:$R,12, FALSE)),"")</f>
        <v/>
      </c>
      <c r="AA3212" s="229" t="str">
        <f>IFERROR(IF(VLOOKUP($C3212,'MSCI Database'!$C:$R,13, FALSE)="","",VLOOKUP($C3212,'MSCI Database'!$C:$R,13, FALSE)),"")</f>
        <v/>
      </c>
    </row>
    <row r="3213" spans="1:27" s="130" customFormat="1" ht="15" hidden="1" customHeight="1" outlineLevel="1">
      <c r="F3213" s="215"/>
      <c r="G3213" s="132" t="str">
        <f ca="1">IFERROR(_xll.BQL($A3213, "cur_mkt_cap(currency=EUR)")/1000000, " ")</f>
        <v xml:space="preserve"> </v>
      </c>
      <c r="M3213" s="308"/>
      <c r="N3213" s="215">
        <f t="shared" si="128"/>
        <v>0</v>
      </c>
      <c r="O3213" s="172" t="str">
        <f>IFERROR(IF(VLOOKUP($C3213,'MSCI Database'!$C:$R,2, FALSE)="","",VLOOKUP($C3213,'MSCI Database'!$C:$R,2, FALSE)),"")</f>
        <v/>
      </c>
      <c r="P3213" s="229" t="str">
        <f>IFERROR(IF(VLOOKUP($C3213,'MSCI Database'!$C:$R,3, FALSE)="","",VLOOKUP($C3213,'MSCI Database'!$C:$R,3, FALSE)),"")</f>
        <v/>
      </c>
      <c r="Q3213" s="229" t="str">
        <f>IFERROR(IF(VLOOKUP($C3213,'MSCI Database'!$C:$R,4, FALSE)="","",VLOOKUP($C3213,'MSCI Database'!$C:$R,4, FALSE)),"")</f>
        <v/>
      </c>
      <c r="R3213" s="229" t="str">
        <f>IFERROR(IF(VLOOKUP($C3213,'MSCI Database'!$C:$R,5, FALSE)="","",VLOOKUP($C3213,'MSCI Database'!$C:$R,5, FALSE)),"")</f>
        <v/>
      </c>
      <c r="S3213" s="229" t="str">
        <f>IFERROR(IF(VLOOKUP($C3213,'MSCI Database'!$C:$R,6, FALSE)="","",VLOOKUP($C3213,'MSCI Database'!$C:$R,6, FALSE)),"")</f>
        <v/>
      </c>
      <c r="T3213" s="229" t="str">
        <f>IFERROR(IF(VLOOKUP($C3213,'MSCI Database'!$C:$R,7, FALSE)="","",VLOOKUP($C3213,'MSCI Database'!$C:$R,7, FALSE)),"")</f>
        <v/>
      </c>
      <c r="U3213" s="229" t="str">
        <f>IFERROR(IF(VLOOKUP($C3213,'MSCI Database'!$C:$R,8, FALSE)="","",VLOOKUP($C3213,'MSCI Database'!$C:$R,8, FALSE)),"")</f>
        <v/>
      </c>
      <c r="V3213" s="229" t="str">
        <f>IFERROR(IF(VLOOKUP($C3213,'MSCI Database'!$C:$R,9, FALSE)="","",VLOOKUP($C3213,'MSCI Database'!$C:$R,9, FALSE)),"")</f>
        <v/>
      </c>
      <c r="W3213" s="215">
        <f t="shared" ca="1" si="129"/>
        <v>0</v>
      </c>
      <c r="X3213" s="276" t="str">
        <f>IFERROR(IF(VLOOKUP($C3213,'MSCI Database'!$C:$R,10, FALSE)="","",VLOOKUP($C3213,'MSCI Database'!$C:$R,10, FALSE)),"")</f>
        <v/>
      </c>
      <c r="Y3213" s="229" t="str">
        <f>IFERROR(IF(VLOOKUP($C3213,'MSCI Database'!$C:$R,11, FALSE)="","",VLOOKUP($C3213,'MSCI Database'!$C:$R,11, FALSE)),"")</f>
        <v/>
      </c>
      <c r="Z3213" s="229" t="str">
        <f>IFERROR(IF(VLOOKUP($C3213,'MSCI Database'!$C:$R,12, FALSE)="","",VLOOKUP($C3213,'MSCI Database'!$C:$R,12, FALSE)),"")</f>
        <v/>
      </c>
      <c r="AA3213" s="229" t="str">
        <f>IFERROR(IF(VLOOKUP($C3213,'MSCI Database'!$C:$R,13, FALSE)="","",VLOOKUP($C3213,'MSCI Database'!$C:$R,13, FALSE)),"")</f>
        <v/>
      </c>
    </row>
    <row r="3214" spans="1:27" s="130" customFormat="1" ht="15" hidden="1" customHeight="1" outlineLevel="1">
      <c r="F3214" s="215"/>
      <c r="G3214" s="132" t="str">
        <f ca="1">IFERROR(_xll.BQL($A3214, "cur_mkt_cap(currency=EUR)")/1000000, " ")</f>
        <v xml:space="preserve"> </v>
      </c>
      <c r="M3214" s="308"/>
      <c r="N3214" s="215">
        <f t="shared" si="128"/>
        <v>0</v>
      </c>
      <c r="O3214" s="172" t="str">
        <f>IFERROR(IF(VLOOKUP($C3214,'MSCI Database'!$C:$R,2, FALSE)="","",VLOOKUP($C3214,'MSCI Database'!$C:$R,2, FALSE)),"")</f>
        <v/>
      </c>
      <c r="P3214" s="229" t="str">
        <f>IFERROR(IF(VLOOKUP($C3214,'MSCI Database'!$C:$R,3, FALSE)="","",VLOOKUP($C3214,'MSCI Database'!$C:$R,3, FALSE)),"")</f>
        <v/>
      </c>
      <c r="Q3214" s="229" t="str">
        <f>IFERROR(IF(VLOOKUP($C3214,'MSCI Database'!$C:$R,4, FALSE)="","",VLOOKUP($C3214,'MSCI Database'!$C:$R,4, FALSE)),"")</f>
        <v/>
      </c>
      <c r="R3214" s="229" t="str">
        <f>IFERROR(IF(VLOOKUP($C3214,'MSCI Database'!$C:$R,5, FALSE)="","",VLOOKUP($C3214,'MSCI Database'!$C:$R,5, FALSE)),"")</f>
        <v/>
      </c>
      <c r="S3214" s="229" t="str">
        <f>IFERROR(IF(VLOOKUP($C3214,'MSCI Database'!$C:$R,6, FALSE)="","",VLOOKUP($C3214,'MSCI Database'!$C:$R,6, FALSE)),"")</f>
        <v/>
      </c>
      <c r="T3214" s="229" t="str">
        <f>IFERROR(IF(VLOOKUP($C3214,'MSCI Database'!$C:$R,7, FALSE)="","",VLOOKUP($C3214,'MSCI Database'!$C:$R,7, FALSE)),"")</f>
        <v/>
      </c>
      <c r="U3214" s="229" t="str">
        <f>IFERROR(IF(VLOOKUP($C3214,'MSCI Database'!$C:$R,8, FALSE)="","",VLOOKUP($C3214,'MSCI Database'!$C:$R,8, FALSE)),"")</f>
        <v/>
      </c>
      <c r="V3214" s="229" t="str">
        <f>IFERROR(IF(VLOOKUP($C3214,'MSCI Database'!$C:$R,9, FALSE)="","",VLOOKUP($C3214,'MSCI Database'!$C:$R,9, FALSE)),"")</f>
        <v/>
      </c>
      <c r="W3214" s="215">
        <f t="shared" ca="1" si="129"/>
        <v>0</v>
      </c>
      <c r="X3214" s="276" t="str">
        <f>IFERROR(IF(VLOOKUP($C3214,'MSCI Database'!$C:$R,10, FALSE)="","",VLOOKUP($C3214,'MSCI Database'!$C:$R,10, FALSE)),"")</f>
        <v/>
      </c>
      <c r="Y3214" s="229" t="str">
        <f>IFERROR(IF(VLOOKUP($C3214,'MSCI Database'!$C:$R,11, FALSE)="","",VLOOKUP($C3214,'MSCI Database'!$C:$R,11, FALSE)),"")</f>
        <v/>
      </c>
      <c r="Z3214" s="229" t="str">
        <f>IFERROR(IF(VLOOKUP($C3214,'MSCI Database'!$C:$R,12, FALSE)="","",VLOOKUP($C3214,'MSCI Database'!$C:$R,12, FALSE)),"")</f>
        <v/>
      </c>
      <c r="AA3214" s="229" t="str">
        <f>IFERROR(IF(VLOOKUP($C3214,'MSCI Database'!$C:$R,13, FALSE)="","",VLOOKUP($C3214,'MSCI Database'!$C:$R,13, FALSE)),"")</f>
        <v/>
      </c>
    </row>
    <row r="3215" spans="1:27" s="130" customFormat="1" ht="15" hidden="1" customHeight="1" outlineLevel="1">
      <c r="F3215" s="215"/>
      <c r="G3215" s="132" t="str">
        <f ca="1">IFERROR(_xll.BQL($A3215, "cur_mkt_cap(currency=EUR)")/1000000, " ")</f>
        <v xml:space="preserve"> </v>
      </c>
      <c r="M3215" s="308"/>
      <c r="N3215" s="215">
        <f t="shared" si="128"/>
        <v>0</v>
      </c>
      <c r="O3215" s="172" t="str">
        <f>IFERROR(IF(VLOOKUP($C3215,'MSCI Database'!$C:$R,2, FALSE)="","",VLOOKUP($C3215,'MSCI Database'!$C:$R,2, FALSE)),"")</f>
        <v/>
      </c>
      <c r="P3215" s="229" t="str">
        <f>IFERROR(IF(VLOOKUP($C3215,'MSCI Database'!$C:$R,3, FALSE)="","",VLOOKUP($C3215,'MSCI Database'!$C:$R,3, FALSE)),"")</f>
        <v/>
      </c>
      <c r="Q3215" s="229" t="str">
        <f>IFERROR(IF(VLOOKUP($C3215,'MSCI Database'!$C:$R,4, FALSE)="","",VLOOKUP($C3215,'MSCI Database'!$C:$R,4, FALSE)),"")</f>
        <v/>
      </c>
      <c r="R3215" s="229" t="str">
        <f>IFERROR(IF(VLOOKUP($C3215,'MSCI Database'!$C:$R,5, FALSE)="","",VLOOKUP($C3215,'MSCI Database'!$C:$R,5, FALSE)),"")</f>
        <v/>
      </c>
      <c r="S3215" s="229" t="str">
        <f>IFERROR(IF(VLOOKUP($C3215,'MSCI Database'!$C:$R,6, FALSE)="","",VLOOKUP($C3215,'MSCI Database'!$C:$R,6, FALSE)),"")</f>
        <v/>
      </c>
      <c r="T3215" s="229" t="str">
        <f>IFERROR(IF(VLOOKUP($C3215,'MSCI Database'!$C:$R,7, FALSE)="","",VLOOKUP($C3215,'MSCI Database'!$C:$R,7, FALSE)),"")</f>
        <v/>
      </c>
      <c r="U3215" s="229" t="str">
        <f>IFERROR(IF(VLOOKUP($C3215,'MSCI Database'!$C:$R,8, FALSE)="","",VLOOKUP($C3215,'MSCI Database'!$C:$R,8, FALSE)),"")</f>
        <v/>
      </c>
      <c r="V3215" s="229" t="str">
        <f>IFERROR(IF(VLOOKUP($C3215,'MSCI Database'!$C:$R,9, FALSE)="","",VLOOKUP($C3215,'MSCI Database'!$C:$R,9, FALSE)),"")</f>
        <v/>
      </c>
      <c r="W3215" s="215">
        <f t="shared" ca="1" si="129"/>
        <v>0</v>
      </c>
      <c r="X3215" s="276" t="str">
        <f>IFERROR(IF(VLOOKUP($C3215,'MSCI Database'!$C:$R,10, FALSE)="","",VLOOKUP($C3215,'MSCI Database'!$C:$R,10, FALSE)),"")</f>
        <v/>
      </c>
      <c r="Y3215" s="229" t="str">
        <f>IFERROR(IF(VLOOKUP($C3215,'MSCI Database'!$C:$R,11, FALSE)="","",VLOOKUP($C3215,'MSCI Database'!$C:$R,11, FALSE)),"")</f>
        <v/>
      </c>
      <c r="Z3215" s="229" t="str">
        <f>IFERROR(IF(VLOOKUP($C3215,'MSCI Database'!$C:$R,12, FALSE)="","",VLOOKUP($C3215,'MSCI Database'!$C:$R,12, FALSE)),"")</f>
        <v/>
      </c>
      <c r="AA3215" s="229" t="str">
        <f>IFERROR(IF(VLOOKUP($C3215,'MSCI Database'!$C:$R,13, FALSE)="","",VLOOKUP($C3215,'MSCI Database'!$C:$R,13, FALSE)),"")</f>
        <v/>
      </c>
    </row>
    <row r="3216" spans="1:27" s="130" customFormat="1" ht="15" hidden="1" customHeight="1" outlineLevel="1">
      <c r="F3216" s="215"/>
      <c r="G3216" s="132" t="str">
        <f ca="1">IFERROR(_xll.BQL($A3216, "cur_mkt_cap(currency=EUR)")/1000000, " ")</f>
        <v xml:space="preserve"> </v>
      </c>
      <c r="M3216" s="308"/>
      <c r="N3216" s="215">
        <f t="shared" si="128"/>
        <v>0</v>
      </c>
      <c r="O3216" s="172" t="str">
        <f>IFERROR(IF(VLOOKUP($C3216,'MSCI Database'!$C:$R,2, FALSE)="","",VLOOKUP($C3216,'MSCI Database'!$C:$R,2, FALSE)),"")</f>
        <v/>
      </c>
      <c r="P3216" s="229" t="str">
        <f>IFERROR(IF(VLOOKUP($C3216,'MSCI Database'!$C:$R,3, FALSE)="","",VLOOKUP($C3216,'MSCI Database'!$C:$R,3, FALSE)),"")</f>
        <v/>
      </c>
      <c r="Q3216" s="229" t="str">
        <f>IFERROR(IF(VLOOKUP($C3216,'MSCI Database'!$C:$R,4, FALSE)="","",VLOOKUP($C3216,'MSCI Database'!$C:$R,4, FALSE)),"")</f>
        <v/>
      </c>
      <c r="R3216" s="229" t="str">
        <f>IFERROR(IF(VLOOKUP($C3216,'MSCI Database'!$C:$R,5, FALSE)="","",VLOOKUP($C3216,'MSCI Database'!$C:$R,5, FALSE)),"")</f>
        <v/>
      </c>
      <c r="S3216" s="229" t="str">
        <f>IFERROR(IF(VLOOKUP($C3216,'MSCI Database'!$C:$R,6, FALSE)="","",VLOOKUP($C3216,'MSCI Database'!$C:$R,6, FALSE)),"")</f>
        <v/>
      </c>
      <c r="T3216" s="229" t="str">
        <f>IFERROR(IF(VLOOKUP($C3216,'MSCI Database'!$C:$R,7, FALSE)="","",VLOOKUP($C3216,'MSCI Database'!$C:$R,7, FALSE)),"")</f>
        <v/>
      </c>
      <c r="U3216" s="229" t="str">
        <f>IFERROR(IF(VLOOKUP($C3216,'MSCI Database'!$C:$R,8, FALSE)="","",VLOOKUP($C3216,'MSCI Database'!$C:$R,8, FALSE)),"")</f>
        <v/>
      </c>
      <c r="V3216" s="229" t="str">
        <f>IFERROR(IF(VLOOKUP($C3216,'MSCI Database'!$C:$R,9, FALSE)="","",VLOOKUP($C3216,'MSCI Database'!$C:$R,9, FALSE)),"")</f>
        <v/>
      </c>
      <c r="W3216" s="215">
        <f t="shared" ca="1" si="129"/>
        <v>0</v>
      </c>
      <c r="X3216" s="276" t="str">
        <f>IFERROR(IF(VLOOKUP($C3216,'MSCI Database'!$C:$R,10, FALSE)="","",VLOOKUP($C3216,'MSCI Database'!$C:$R,10, FALSE)),"")</f>
        <v/>
      </c>
      <c r="Y3216" s="229" t="str">
        <f>IFERROR(IF(VLOOKUP($C3216,'MSCI Database'!$C:$R,11, FALSE)="","",VLOOKUP($C3216,'MSCI Database'!$C:$R,11, FALSE)),"")</f>
        <v/>
      </c>
      <c r="Z3216" s="229" t="str">
        <f>IFERROR(IF(VLOOKUP($C3216,'MSCI Database'!$C:$R,12, FALSE)="","",VLOOKUP($C3216,'MSCI Database'!$C:$R,12, FALSE)),"")</f>
        <v/>
      </c>
      <c r="AA3216" s="229" t="str">
        <f>IFERROR(IF(VLOOKUP($C3216,'MSCI Database'!$C:$R,13, FALSE)="","",VLOOKUP($C3216,'MSCI Database'!$C:$R,13, FALSE)),"")</f>
        <v/>
      </c>
    </row>
    <row r="3217" spans="1:27" s="130" customFormat="1" ht="15" hidden="1" customHeight="1" outlineLevel="1">
      <c r="F3217" s="215"/>
      <c r="G3217" s="132" t="str">
        <f ca="1">IFERROR(_xll.BQL($A3217, "cur_mkt_cap(currency=EUR)")/1000000, " ")</f>
        <v xml:space="preserve"> </v>
      </c>
      <c r="M3217" s="308"/>
      <c r="N3217" s="215">
        <f t="shared" si="128"/>
        <v>0</v>
      </c>
      <c r="O3217" s="172" t="str">
        <f>IFERROR(IF(VLOOKUP($C3217,'MSCI Database'!$C:$R,2, FALSE)="","",VLOOKUP($C3217,'MSCI Database'!$C:$R,2, FALSE)),"")</f>
        <v/>
      </c>
      <c r="P3217" s="229" t="str">
        <f>IFERROR(IF(VLOOKUP($C3217,'MSCI Database'!$C:$R,3, FALSE)="","",VLOOKUP($C3217,'MSCI Database'!$C:$R,3, FALSE)),"")</f>
        <v/>
      </c>
      <c r="Q3217" s="229" t="str">
        <f>IFERROR(IF(VLOOKUP($C3217,'MSCI Database'!$C:$R,4, FALSE)="","",VLOOKUP($C3217,'MSCI Database'!$C:$R,4, FALSE)),"")</f>
        <v/>
      </c>
      <c r="R3217" s="229" t="str">
        <f>IFERROR(IF(VLOOKUP($C3217,'MSCI Database'!$C:$R,5, FALSE)="","",VLOOKUP($C3217,'MSCI Database'!$C:$R,5, FALSE)),"")</f>
        <v/>
      </c>
      <c r="S3217" s="229" t="str">
        <f>IFERROR(IF(VLOOKUP($C3217,'MSCI Database'!$C:$R,6, FALSE)="","",VLOOKUP($C3217,'MSCI Database'!$C:$R,6, FALSE)),"")</f>
        <v/>
      </c>
      <c r="T3217" s="229" t="str">
        <f>IFERROR(IF(VLOOKUP($C3217,'MSCI Database'!$C:$R,7, FALSE)="","",VLOOKUP($C3217,'MSCI Database'!$C:$R,7, FALSE)),"")</f>
        <v/>
      </c>
      <c r="U3217" s="229" t="str">
        <f>IFERROR(IF(VLOOKUP($C3217,'MSCI Database'!$C:$R,8, FALSE)="","",VLOOKUP($C3217,'MSCI Database'!$C:$R,8, FALSE)),"")</f>
        <v/>
      </c>
      <c r="V3217" s="229" t="str">
        <f>IFERROR(IF(VLOOKUP($C3217,'MSCI Database'!$C:$R,9, FALSE)="","",VLOOKUP($C3217,'MSCI Database'!$C:$R,9, FALSE)),"")</f>
        <v/>
      </c>
      <c r="W3217" s="215">
        <f t="shared" ca="1" si="129"/>
        <v>0</v>
      </c>
      <c r="X3217" s="276" t="str">
        <f>IFERROR(IF(VLOOKUP($C3217,'MSCI Database'!$C:$R,10, FALSE)="","",VLOOKUP($C3217,'MSCI Database'!$C:$R,10, FALSE)),"")</f>
        <v/>
      </c>
      <c r="Y3217" s="229" t="str">
        <f>IFERROR(IF(VLOOKUP($C3217,'MSCI Database'!$C:$R,11, FALSE)="","",VLOOKUP($C3217,'MSCI Database'!$C:$R,11, FALSE)),"")</f>
        <v/>
      </c>
      <c r="Z3217" s="229" t="str">
        <f>IFERROR(IF(VLOOKUP($C3217,'MSCI Database'!$C:$R,12, FALSE)="","",VLOOKUP($C3217,'MSCI Database'!$C:$R,12, FALSE)),"")</f>
        <v/>
      </c>
      <c r="AA3217" s="229" t="str">
        <f>IFERROR(IF(VLOOKUP($C3217,'MSCI Database'!$C:$R,13, FALSE)="","",VLOOKUP($C3217,'MSCI Database'!$C:$R,13, FALSE)),"")</f>
        <v/>
      </c>
    </row>
    <row r="3218" spans="1:27" s="130" customFormat="1" ht="15" hidden="1" customHeight="1" outlineLevel="1">
      <c r="F3218" s="215"/>
      <c r="G3218" s="132" t="str">
        <f ca="1">IFERROR(_xll.BQL($A3218, "cur_mkt_cap(currency=EUR)")/1000000, " ")</f>
        <v xml:space="preserve"> </v>
      </c>
      <c r="M3218" s="308"/>
      <c r="N3218" s="215">
        <f t="shared" si="128"/>
        <v>0</v>
      </c>
      <c r="O3218" s="172" t="str">
        <f>IFERROR(IF(VLOOKUP($C3218,'MSCI Database'!$C:$R,2, FALSE)="","",VLOOKUP($C3218,'MSCI Database'!$C:$R,2, FALSE)),"")</f>
        <v/>
      </c>
      <c r="P3218" s="229" t="str">
        <f>IFERROR(IF(VLOOKUP($C3218,'MSCI Database'!$C:$R,3, FALSE)="","",VLOOKUP($C3218,'MSCI Database'!$C:$R,3, FALSE)),"")</f>
        <v/>
      </c>
      <c r="Q3218" s="229" t="str">
        <f>IFERROR(IF(VLOOKUP($C3218,'MSCI Database'!$C:$R,4, FALSE)="","",VLOOKUP($C3218,'MSCI Database'!$C:$R,4, FALSE)),"")</f>
        <v/>
      </c>
      <c r="R3218" s="229" t="str">
        <f>IFERROR(IF(VLOOKUP($C3218,'MSCI Database'!$C:$R,5, FALSE)="","",VLOOKUP($C3218,'MSCI Database'!$C:$R,5, FALSE)),"")</f>
        <v/>
      </c>
      <c r="S3218" s="229" t="str">
        <f>IFERROR(IF(VLOOKUP($C3218,'MSCI Database'!$C:$R,6, FALSE)="","",VLOOKUP($C3218,'MSCI Database'!$C:$R,6, FALSE)),"")</f>
        <v/>
      </c>
      <c r="T3218" s="229" t="str">
        <f>IFERROR(IF(VLOOKUP($C3218,'MSCI Database'!$C:$R,7, FALSE)="","",VLOOKUP($C3218,'MSCI Database'!$C:$R,7, FALSE)),"")</f>
        <v/>
      </c>
      <c r="U3218" s="229" t="str">
        <f>IFERROR(IF(VLOOKUP($C3218,'MSCI Database'!$C:$R,8, FALSE)="","",VLOOKUP($C3218,'MSCI Database'!$C:$R,8, FALSE)),"")</f>
        <v/>
      </c>
      <c r="V3218" s="229" t="str">
        <f>IFERROR(IF(VLOOKUP($C3218,'MSCI Database'!$C:$R,9, FALSE)="","",VLOOKUP($C3218,'MSCI Database'!$C:$R,9, FALSE)),"")</f>
        <v/>
      </c>
      <c r="W3218" s="215">
        <f t="shared" ca="1" si="129"/>
        <v>0</v>
      </c>
      <c r="X3218" s="276" t="str">
        <f>IFERROR(IF(VLOOKUP($C3218,'MSCI Database'!$C:$R,10, FALSE)="","",VLOOKUP($C3218,'MSCI Database'!$C:$R,10, FALSE)),"")</f>
        <v/>
      </c>
      <c r="Y3218" s="229" t="str">
        <f>IFERROR(IF(VLOOKUP($C3218,'MSCI Database'!$C:$R,11, FALSE)="","",VLOOKUP($C3218,'MSCI Database'!$C:$R,11, FALSE)),"")</f>
        <v/>
      </c>
      <c r="Z3218" s="229" t="str">
        <f>IFERROR(IF(VLOOKUP($C3218,'MSCI Database'!$C:$R,12, FALSE)="","",VLOOKUP($C3218,'MSCI Database'!$C:$R,12, FALSE)),"")</f>
        <v/>
      </c>
      <c r="AA3218" s="229" t="str">
        <f>IFERROR(IF(VLOOKUP($C3218,'MSCI Database'!$C:$R,13, FALSE)="","",VLOOKUP($C3218,'MSCI Database'!$C:$R,13, FALSE)),"")</f>
        <v/>
      </c>
    </row>
    <row r="3219" spans="1:27" s="130" customFormat="1" ht="15" hidden="1" customHeight="1" outlineLevel="1">
      <c r="F3219" s="215"/>
      <c r="G3219" s="132" t="str">
        <f ca="1">IFERROR(_xll.BQL($A3219, "cur_mkt_cap(currency=EUR)")/1000000, " ")</f>
        <v xml:space="preserve"> </v>
      </c>
      <c r="M3219" s="308"/>
      <c r="N3219" s="215">
        <f t="shared" si="128"/>
        <v>0</v>
      </c>
      <c r="O3219" s="172" t="str">
        <f>IFERROR(IF(VLOOKUP($C3219,'MSCI Database'!$C:$R,2, FALSE)="","",VLOOKUP($C3219,'MSCI Database'!$C:$R,2, FALSE)),"")</f>
        <v/>
      </c>
      <c r="P3219" s="229" t="str">
        <f>IFERROR(IF(VLOOKUP($C3219,'MSCI Database'!$C:$R,3, FALSE)="","",VLOOKUP($C3219,'MSCI Database'!$C:$R,3, FALSE)),"")</f>
        <v/>
      </c>
      <c r="Q3219" s="229" t="str">
        <f>IFERROR(IF(VLOOKUP($C3219,'MSCI Database'!$C:$R,4, FALSE)="","",VLOOKUP($C3219,'MSCI Database'!$C:$R,4, FALSE)),"")</f>
        <v/>
      </c>
      <c r="R3219" s="229" t="str">
        <f>IFERROR(IF(VLOOKUP($C3219,'MSCI Database'!$C:$R,5, FALSE)="","",VLOOKUP($C3219,'MSCI Database'!$C:$R,5, FALSE)),"")</f>
        <v/>
      </c>
      <c r="S3219" s="229" t="str">
        <f>IFERROR(IF(VLOOKUP($C3219,'MSCI Database'!$C:$R,6, FALSE)="","",VLOOKUP($C3219,'MSCI Database'!$C:$R,6, FALSE)),"")</f>
        <v/>
      </c>
      <c r="T3219" s="229" t="str">
        <f>IFERROR(IF(VLOOKUP($C3219,'MSCI Database'!$C:$R,7, FALSE)="","",VLOOKUP($C3219,'MSCI Database'!$C:$R,7, FALSE)),"")</f>
        <v/>
      </c>
      <c r="U3219" s="229" t="str">
        <f>IFERROR(IF(VLOOKUP($C3219,'MSCI Database'!$C:$R,8, FALSE)="","",VLOOKUP($C3219,'MSCI Database'!$C:$R,8, FALSE)),"")</f>
        <v/>
      </c>
      <c r="V3219" s="229" t="str">
        <f>IFERROR(IF(VLOOKUP($C3219,'MSCI Database'!$C:$R,9, FALSE)="","",VLOOKUP($C3219,'MSCI Database'!$C:$R,9, FALSE)),"")</f>
        <v/>
      </c>
      <c r="W3219" s="215">
        <f t="shared" ca="1" si="129"/>
        <v>0</v>
      </c>
      <c r="X3219" s="276" t="str">
        <f>IFERROR(IF(VLOOKUP($C3219,'MSCI Database'!$C:$R,10, FALSE)="","",VLOOKUP($C3219,'MSCI Database'!$C:$R,10, FALSE)),"")</f>
        <v/>
      </c>
      <c r="Y3219" s="229" t="str">
        <f>IFERROR(IF(VLOOKUP($C3219,'MSCI Database'!$C:$R,11, FALSE)="","",VLOOKUP($C3219,'MSCI Database'!$C:$R,11, FALSE)),"")</f>
        <v/>
      </c>
      <c r="Z3219" s="229" t="str">
        <f>IFERROR(IF(VLOOKUP($C3219,'MSCI Database'!$C:$R,12, FALSE)="","",VLOOKUP($C3219,'MSCI Database'!$C:$R,12, FALSE)),"")</f>
        <v/>
      </c>
      <c r="AA3219" s="229" t="str">
        <f>IFERROR(IF(VLOOKUP($C3219,'MSCI Database'!$C:$R,13, FALSE)="","",VLOOKUP($C3219,'MSCI Database'!$C:$R,13, FALSE)),"")</f>
        <v/>
      </c>
    </row>
    <row r="3220" spans="1:27" s="130" customFormat="1" ht="15" hidden="1" customHeight="1" outlineLevel="1">
      <c r="F3220" s="215"/>
      <c r="G3220" s="132" t="str">
        <f ca="1">IFERROR(_xll.BQL($A3220, "cur_mkt_cap(currency=EUR)")/1000000, " ")</f>
        <v xml:space="preserve"> </v>
      </c>
      <c r="M3220" s="308"/>
      <c r="N3220" s="215">
        <f t="shared" si="128"/>
        <v>0</v>
      </c>
      <c r="O3220" s="172" t="str">
        <f>IFERROR(IF(VLOOKUP($C3220,'MSCI Database'!$C:$R,2, FALSE)="","",VLOOKUP($C3220,'MSCI Database'!$C:$R,2, FALSE)),"")</f>
        <v/>
      </c>
      <c r="P3220" s="229" t="str">
        <f>IFERROR(IF(VLOOKUP($C3220,'MSCI Database'!$C:$R,3, FALSE)="","",VLOOKUP($C3220,'MSCI Database'!$C:$R,3, FALSE)),"")</f>
        <v/>
      </c>
      <c r="Q3220" s="229" t="str">
        <f>IFERROR(IF(VLOOKUP($C3220,'MSCI Database'!$C:$R,4, FALSE)="","",VLOOKUP($C3220,'MSCI Database'!$C:$R,4, FALSE)),"")</f>
        <v/>
      </c>
      <c r="R3220" s="229" t="str">
        <f>IFERROR(IF(VLOOKUP($C3220,'MSCI Database'!$C:$R,5, FALSE)="","",VLOOKUP($C3220,'MSCI Database'!$C:$R,5, FALSE)),"")</f>
        <v/>
      </c>
      <c r="S3220" s="229" t="str">
        <f>IFERROR(IF(VLOOKUP($C3220,'MSCI Database'!$C:$R,6, FALSE)="","",VLOOKUP($C3220,'MSCI Database'!$C:$R,6, FALSE)),"")</f>
        <v/>
      </c>
      <c r="T3220" s="229" t="str">
        <f>IFERROR(IF(VLOOKUP($C3220,'MSCI Database'!$C:$R,7, FALSE)="","",VLOOKUP($C3220,'MSCI Database'!$C:$R,7, FALSE)),"")</f>
        <v/>
      </c>
      <c r="U3220" s="229" t="str">
        <f>IFERROR(IF(VLOOKUP($C3220,'MSCI Database'!$C:$R,8, FALSE)="","",VLOOKUP($C3220,'MSCI Database'!$C:$R,8, FALSE)),"")</f>
        <v/>
      </c>
      <c r="V3220" s="229" t="str">
        <f>IFERROR(IF(VLOOKUP($C3220,'MSCI Database'!$C:$R,9, FALSE)="","",VLOOKUP($C3220,'MSCI Database'!$C:$R,9, FALSE)),"")</f>
        <v/>
      </c>
      <c r="W3220" s="215">
        <f t="shared" ca="1" si="129"/>
        <v>0</v>
      </c>
      <c r="X3220" s="276" t="str">
        <f>IFERROR(IF(VLOOKUP($C3220,'MSCI Database'!$C:$R,10, FALSE)="","",VLOOKUP($C3220,'MSCI Database'!$C:$R,10, FALSE)),"")</f>
        <v/>
      </c>
      <c r="Y3220" s="229" t="str">
        <f>IFERROR(IF(VLOOKUP($C3220,'MSCI Database'!$C:$R,11, FALSE)="","",VLOOKUP($C3220,'MSCI Database'!$C:$R,11, FALSE)),"")</f>
        <v/>
      </c>
      <c r="Z3220" s="229" t="str">
        <f>IFERROR(IF(VLOOKUP($C3220,'MSCI Database'!$C:$R,12, FALSE)="","",VLOOKUP($C3220,'MSCI Database'!$C:$R,12, FALSE)),"")</f>
        <v/>
      </c>
      <c r="AA3220" s="229" t="str">
        <f>IFERROR(IF(VLOOKUP($C3220,'MSCI Database'!$C:$R,13, FALSE)="","",VLOOKUP($C3220,'MSCI Database'!$C:$R,13, FALSE)),"")</f>
        <v/>
      </c>
    </row>
    <row r="3221" spans="1:27" s="130" customFormat="1" ht="15" hidden="1" customHeight="1" outlineLevel="1">
      <c r="F3221" s="215"/>
      <c r="G3221" s="132" t="str">
        <f ca="1">IFERROR(_xll.BQL($A3221, "cur_mkt_cap(currency=EUR)")/1000000, " ")</f>
        <v xml:space="preserve"> </v>
      </c>
      <c r="M3221" s="308"/>
      <c r="N3221" s="215">
        <f t="shared" si="128"/>
        <v>0</v>
      </c>
      <c r="O3221" s="172" t="str">
        <f>IFERROR(IF(VLOOKUP($C3221,'MSCI Database'!$C:$R,2, FALSE)="","",VLOOKUP($C3221,'MSCI Database'!$C:$R,2, FALSE)),"")</f>
        <v/>
      </c>
      <c r="P3221" s="229" t="str">
        <f>IFERROR(IF(VLOOKUP($C3221,'MSCI Database'!$C:$R,3, FALSE)="","",VLOOKUP($C3221,'MSCI Database'!$C:$R,3, FALSE)),"")</f>
        <v/>
      </c>
      <c r="Q3221" s="229" t="str">
        <f>IFERROR(IF(VLOOKUP($C3221,'MSCI Database'!$C:$R,4, FALSE)="","",VLOOKUP($C3221,'MSCI Database'!$C:$R,4, FALSE)),"")</f>
        <v/>
      </c>
      <c r="R3221" s="229" t="str">
        <f>IFERROR(IF(VLOOKUP($C3221,'MSCI Database'!$C:$R,5, FALSE)="","",VLOOKUP($C3221,'MSCI Database'!$C:$R,5, FALSE)),"")</f>
        <v/>
      </c>
      <c r="S3221" s="229" t="str">
        <f>IFERROR(IF(VLOOKUP($C3221,'MSCI Database'!$C:$R,6, FALSE)="","",VLOOKUP($C3221,'MSCI Database'!$C:$R,6, FALSE)),"")</f>
        <v/>
      </c>
      <c r="T3221" s="229" t="str">
        <f>IFERROR(IF(VLOOKUP($C3221,'MSCI Database'!$C:$R,7, FALSE)="","",VLOOKUP($C3221,'MSCI Database'!$C:$R,7, FALSE)),"")</f>
        <v/>
      </c>
      <c r="U3221" s="229" t="str">
        <f>IFERROR(IF(VLOOKUP($C3221,'MSCI Database'!$C:$R,8, FALSE)="","",VLOOKUP($C3221,'MSCI Database'!$C:$R,8, FALSE)),"")</f>
        <v/>
      </c>
      <c r="V3221" s="229" t="str">
        <f>IFERROR(IF(VLOOKUP($C3221,'MSCI Database'!$C:$R,9, FALSE)="","",VLOOKUP($C3221,'MSCI Database'!$C:$R,9, FALSE)),"")</f>
        <v/>
      </c>
      <c r="W3221" s="215">
        <f t="shared" ca="1" si="129"/>
        <v>0</v>
      </c>
      <c r="X3221" s="276" t="str">
        <f>IFERROR(IF(VLOOKUP($C3221,'MSCI Database'!$C:$R,10, FALSE)="","",VLOOKUP($C3221,'MSCI Database'!$C:$R,10, FALSE)),"")</f>
        <v/>
      </c>
      <c r="Y3221" s="229" t="str">
        <f>IFERROR(IF(VLOOKUP($C3221,'MSCI Database'!$C:$R,11, FALSE)="","",VLOOKUP($C3221,'MSCI Database'!$C:$R,11, FALSE)),"")</f>
        <v/>
      </c>
      <c r="Z3221" s="229" t="str">
        <f>IFERROR(IF(VLOOKUP($C3221,'MSCI Database'!$C:$R,12, FALSE)="","",VLOOKUP($C3221,'MSCI Database'!$C:$R,12, FALSE)),"")</f>
        <v/>
      </c>
      <c r="AA3221" s="229" t="str">
        <f>IFERROR(IF(VLOOKUP($C3221,'MSCI Database'!$C:$R,13, FALSE)="","",VLOOKUP($C3221,'MSCI Database'!$C:$R,13, FALSE)),"")</f>
        <v/>
      </c>
    </row>
    <row r="3222" spans="1:27" s="126" customFormat="1" ht="25" customHeight="1" collapsed="1" thickBot="1">
      <c r="A3222" s="218" t="s">
        <v>11</v>
      </c>
      <c r="B3222" s="218" t="e">
        <f ca="1">_xll.BDP($A3222,"name")</f>
        <v>#NAME?</v>
      </c>
      <c r="C3222" s="218" t="e">
        <f ca="1">_xll.BDP($A3222,"id_isin")</f>
        <v>#NAME?</v>
      </c>
      <c r="D3222" s="218" t="e">
        <f ca="1">_xll.BDP($A3222,"cntry_of_domicile")</f>
        <v>#NAME?</v>
      </c>
      <c r="E3222" s="218" t="e">
        <f ca="1">_xll.BDP($A3222,"gics_sector_name")</f>
        <v>#NAME?</v>
      </c>
      <c r="F3222" s="219"/>
      <c r="G3222" s="220" t="e">
        <f ca="1">_xll.BQL($A3222, "Cur_mkt_cap(currency=EUR)", "showdates=false", "showids=false", "showheaders=false", "showallcols=false")/1000000</f>
        <v>#NAME?</v>
      </c>
      <c r="H3222" s="218"/>
      <c r="I3222" s="218"/>
      <c r="J3222" s="218"/>
      <c r="K3222" s="218"/>
      <c r="L3222" s="218"/>
      <c r="M3222" s="313"/>
      <c r="N3222" s="267" t="e">
        <f ca="1">SUM(N3224:N5286)</f>
        <v>#NAME?</v>
      </c>
      <c r="O3222" s="268" t="e">
        <f ca="1">SUMPRODUCT(N3224:N5286,R3224:R5286)</f>
        <v>#NAME?</v>
      </c>
      <c r="P3222" s="269" t="e">
        <f ca="1">_xlfn.IFS(O3222&gt;=8.6, "AAA",AND(O3222&gt;=7.1,O3222&lt;8.6), "AA", AND(O3222&gt;=5.7, O3222&lt;7.1), "A", AND(O3222&gt;=4.3, O3222&lt;5.7), "BBB", AND(O3222&gt;=2.9, O3222&lt;4.3), "BB", AND(O3222&gt;=1.4, O3222&lt;2.9), "B", O3222&lt;1.4, "CCC")</f>
        <v>#NAME?</v>
      </c>
      <c r="Q3222" s="270" t="e">
        <f ca="1">SUMIF(Q3224:Q5286, 1,N3224:N5286)+SUMIF(Q3224:Q5286, 2,N3224:N5286)*2</f>
        <v>#NAME?</v>
      </c>
      <c r="R3222" s="271">
        <f ca="1">SUMIF(Q3224:Q5286, -1,N3224:N5286)+SUMIF(Q3224:Q5286, -2,N3224:N5286)*2</f>
        <v>0.18220401517690077</v>
      </c>
      <c r="S3222" s="271">
        <f ca="1">SUMIF(P3224:P5286,"B",N3224:N5286) + SUMIF(P3224:P5286, "CCC",N3224:N5286)</f>
        <v>6.3498107009074184E-2</v>
      </c>
      <c r="T3222" s="272" t="e">
        <f ca="1">Q3222-R3222-S3222</f>
        <v>#NAME?</v>
      </c>
      <c r="U3222" s="268" t="e">
        <f ca="1">O3222*(1+T3222)</f>
        <v>#NAME?</v>
      </c>
      <c r="V3222" s="273" t="e">
        <f ca="1">_xlfn.IFS(U3222&gt;=8.6, "AAA",AND(U3222&gt;=7.1,U3222&lt;8.6), "AA", AND(U3222&gt;=5.7,U3222&lt;7.1), "A", AND(U3222&gt;=4.3, U3222&lt;5.7), "BBB", AND(U3222&gt;=2.9, U3222&lt;4.3), "BB", AND(U3222&gt;=1.4, U3222&lt;2.9), "B", U3222&lt;1.4, "CCC")</f>
        <v>#NAME?</v>
      </c>
      <c r="W3222" s="274">
        <f ca="1">SUMPRODUCT(W3224:W5286,X3224:X5286)</f>
        <v>0</v>
      </c>
      <c r="X3222" s="275">
        <v>2019</v>
      </c>
      <c r="Y3222" s="217"/>
      <c r="Z3222" s="217"/>
      <c r="AA3222" s="200"/>
    </row>
    <row r="3223" spans="1:27" s="178" customFormat="1" ht="20" hidden="1" customHeight="1" outlineLevel="1" thickBot="1">
      <c r="A3223" s="180" t="s">
        <v>12116</v>
      </c>
      <c r="B3223" s="180" t="s">
        <v>8770</v>
      </c>
      <c r="C3223" s="180" t="s">
        <v>8771</v>
      </c>
      <c r="D3223" s="180" t="s">
        <v>12117</v>
      </c>
      <c r="E3223" s="180" t="s">
        <v>12118</v>
      </c>
      <c r="F3223" s="259" t="s">
        <v>12120</v>
      </c>
      <c r="G3223" s="181" t="s">
        <v>12132</v>
      </c>
      <c r="H3223" s="180" t="s">
        <v>12119</v>
      </c>
      <c r="I3223" s="180" t="s">
        <v>12121</v>
      </c>
      <c r="J3223" s="180" t="s">
        <v>12122</v>
      </c>
      <c r="K3223" s="180" t="s">
        <v>12123</v>
      </c>
      <c r="L3223" s="180"/>
      <c r="M3223" s="312" t="s">
        <v>12126</v>
      </c>
      <c r="N3223" s="260" t="s">
        <v>12124</v>
      </c>
      <c r="O3223" s="261" t="str">
        <f>IFERROR(IF(VLOOKUP($C3223,'MSCI Database'!$C:$R,2, FALSE)="","",VLOOKUP($C3223,'MSCI Database'!$C:$R,2, FALSE)),"")</f>
        <v>Industry</v>
      </c>
      <c r="P3223" s="262" t="str">
        <f>IFERROR(IF(VLOOKUP($C3223,'MSCI Database'!$C:$R,3, FALSE)="","",VLOOKUP($C3223,'MSCI Database'!$C:$R,3, FALSE)),"")</f>
        <v>ESG Rating</v>
      </c>
      <c r="Q3223" s="263" t="str">
        <f>IFERROR(IF(VLOOKUP($C3223,'MSCI Database'!$C:$R,4, FALSE)="","",VLOOKUP($C3223,'MSCI Database'!$C:$R,4, FALSE)),"")</f>
        <v>ESG Rating Trend</v>
      </c>
      <c r="R3223" s="263" t="str">
        <f>IFERROR(IF(VLOOKUP($C3223,'MSCI Database'!$C:$R,5, FALSE)="","",VLOOKUP($C3223,'MSCI Database'!$C:$R,5, FALSE)),"")</f>
        <v>ESG Score</v>
      </c>
      <c r="S3223" s="263" t="str">
        <f>IFERROR(IF(VLOOKUP($C3223,'MSCI Database'!$C:$R,6, FALSE)="","",VLOOKUP($C3223,'MSCI Database'!$C:$R,6, FALSE)),"")</f>
        <v>Environmental Score</v>
      </c>
      <c r="T3223" s="264" t="str">
        <f>IFERROR(IF(VLOOKUP($C3223,'MSCI Database'!$C:$R,7, FALSE)="","",VLOOKUP($C3223,'MSCI Database'!$C:$R,7, FALSE)),"")</f>
        <v>Social Score</v>
      </c>
      <c r="U3223" s="263" t="str">
        <f>IFERROR(IF(VLOOKUP($C3223,'MSCI Database'!$C:$R,8, FALSE)="","",VLOOKUP($C3223,'MSCI Database'!$C:$R,8, FALSE)),"")</f>
        <v>Governance Score</v>
      </c>
      <c r="V3223" s="265" t="str">
        <f>IFERROR(IF(VLOOKUP($C3223,'MSCI Database'!$C:$R,9, FALSE)="","",VLOOKUP($C3223,'MSCI Database'!$C:$R,9, FALSE)),"")</f>
        <v>Weighted Average Score</v>
      </c>
      <c r="W3223" s="182" t="s">
        <v>56</v>
      </c>
      <c r="X3223" s="266" t="str">
        <f>IFERROR(IF(VLOOKUP($C3223,'MSCI Database'!$C:$R,10, FALSE)="","",VLOOKUP($C3223,'MSCI Database'!$C:$R,10, FALSE)),"")</f>
        <v>Carbon Emissions</v>
      </c>
      <c r="Y3223" s="139" t="str">
        <f>IFERROR(IF(VLOOKUP($C3223,'MSCI Database'!$C:$R,11, FALSE)="","",VLOOKUP($C3223,'MSCI Database'!$C:$R,11, FALSE)),"")</f>
        <v>Intensity Year</v>
      </c>
      <c r="Z3223" s="139" t="str">
        <f>IFERROR(IF(VLOOKUP($C3223,'MSCI Database'!$C:$R,12, FALSE)="","",VLOOKUP($C3223,'MSCI Database'!$C:$R,12, FALSE)),"")</f>
        <v>Scope Key</v>
      </c>
      <c r="AA3223" s="191" t="str">
        <f>IFERROR(IF(VLOOKUP($C3223,'MSCI Database'!$C:$R,13, FALSE)="","",VLOOKUP($C3223,'MSCI Database'!$C:$R,13, FALSE)),"")</f>
        <v>ESG Headline</v>
      </c>
    </row>
    <row r="3224" spans="1:27" s="130" customFormat="1" ht="15" hidden="1" customHeight="1" outlineLevel="1" thickTop="1">
      <c r="A3224" s="130" t="e">
        <f ca="1">_xll.BQL.Query("get(name(),id_isin(),cntry_of_domicile(),gics_sector_name(),id().WEIGHTS) for(filter(members('ACWI US Equity', Type = HOLDINGS), SECURITY_TYP=='Common Stock'))","showdates=false","showallcols=false","showheaders=false","cols=6;rows=2057")</f>
        <v>#NAME?</v>
      </c>
      <c r="B3224" s="130" t="s">
        <v>4400</v>
      </c>
      <c r="C3224" s="130" t="s">
        <v>4401</v>
      </c>
      <c r="D3224" s="130" t="s">
        <v>12136</v>
      </c>
      <c r="E3224" s="130" t="s">
        <v>18689</v>
      </c>
      <c r="F3224" s="215">
        <v>0.566774362439743</v>
      </c>
      <c r="G3224" s="132" t="str">
        <f ca="1">IFERROR(_xll.BQL($A3224, "cur_mkt_cap(currency=EUR)")/1000000, " ")</f>
        <v xml:space="preserve"> </v>
      </c>
      <c r="M3224" s="308"/>
      <c r="N3224" s="215" t="e">
        <f ca="1">IF($A3224&lt;&gt;"",VLOOKUP($A3224,$A$3224:$V$5286,6,FALSE)/SUMIF($V$3224:$V$5286,"&lt;&gt;",$F$3224:$F$5286),0)</f>
        <v>#NAME?</v>
      </c>
      <c r="O3224" s="172" t="str">
        <f>IFERROR(IF(VLOOKUP($C3224,'MSCI Database'!$C:$R,2, FALSE)="","",VLOOKUP($C3224,'MSCI Database'!$C:$R,2, FALSE)),"")</f>
        <v>Technology Hardware, Storage &amp; Peripherals</v>
      </c>
      <c r="P3224" s="186" t="str">
        <f>IFERROR(IF(VLOOKUP($C3224,'MSCI Database'!$C:$R,3, FALSE)="","",VLOOKUP($C3224,'MSCI Database'!$C:$R,3, FALSE)),"")</f>
        <v>A</v>
      </c>
      <c r="Q3224" s="164" t="str">
        <f>IFERROR(IF(VLOOKUP($C3224,'MSCI Database'!$C:$R,4, FALSE)="","",VLOOKUP($C3224,'MSCI Database'!$C:$R,4, FALSE)),"")</f>
        <v>1</v>
      </c>
      <c r="R3224" s="164">
        <f>IFERROR(IF(VLOOKUP($C3224,'MSCI Database'!$C:$R,5, FALSE)="","",VLOOKUP($C3224,'MSCI Database'!$C:$R,5, FALSE)),"")</f>
        <v>6.7</v>
      </c>
      <c r="S3224" s="164">
        <f>IFERROR(IF(VLOOKUP($C3224,'MSCI Database'!$C:$R,6, FALSE)="","",VLOOKUP($C3224,'MSCI Database'!$C:$R,6, FALSE)),"")</f>
        <v>7.7</v>
      </c>
      <c r="T3224" s="211">
        <f>IFERROR(IF(VLOOKUP($C3224,'MSCI Database'!$C:$R,7, FALSE)="","",VLOOKUP($C3224,'MSCI Database'!$C:$R,7, FALSE)),"")</f>
        <v>4.3</v>
      </c>
      <c r="U3224" s="164">
        <f>IFERROR(IF(VLOOKUP($C3224,'MSCI Database'!$C:$R,8, FALSE)="","",VLOOKUP($C3224,'MSCI Database'!$C:$R,8, FALSE)),"")</f>
        <v>3.3</v>
      </c>
      <c r="V3224" s="175">
        <f>IFERROR(IF(VLOOKUP($C3224,'MSCI Database'!$C:$R,9, FALSE)="","",VLOOKUP($C3224,'MSCI Database'!$C:$R,9, FALSE)),"")</f>
        <v>4.9000000000000004</v>
      </c>
      <c r="W3224" s="165">
        <f ca="1">IFERROR(IF(X3224&lt;&gt;"",VLOOKUP($A3224,$A$3224:$X$5286,6,FALSE)/100,0)*$G$3222/$G3224, 0)</f>
        <v>0</v>
      </c>
      <c r="X3224" s="236">
        <f>IFERROR(IF(VLOOKUP($C3224,'MSCI Database'!$C:$R,10, FALSE)="","",VLOOKUP($C3224,'MSCI Database'!$C:$R,10, FALSE)),"")</f>
        <v>16065000</v>
      </c>
      <c r="Y3224" s="133" t="str">
        <f>IFERROR(IF(VLOOKUP($C3224,'MSCI Database'!$C:$R,11, FALSE)="","",VLOOKUP($C3224,'MSCI Database'!$C:$R,11, FALSE)),"")</f>
        <v>2019</v>
      </c>
      <c r="Z3224" s="133" t="str">
        <f>IFERROR(IF(VLOOKUP($C3224,'MSCI Database'!$C:$R,12, FALSE)="","",VLOOKUP($C3224,'MSCI Database'!$C:$R,12, FALSE)),"")</f>
        <v>Reported</v>
      </c>
      <c r="AA3224" s="202" t="str">
        <f>IFERROR(IF(VLOOKUP($C3224,'MSCI Database'!$C:$R,13, FALSE)="","",VLOOKUP($C3224,'MSCI Database'!$C:$R,13, FALSE)),"")</f>
        <v>Enhanced pay disclosure and board structure drive corporate governance performance</v>
      </c>
    </row>
    <row r="3225" spans="1:27" s="130" customFormat="1" ht="15" hidden="1" customHeight="1" outlineLevel="1">
      <c r="A3225" s="130" t="s">
        <v>2936</v>
      </c>
      <c r="B3225" s="130" t="s">
        <v>2937</v>
      </c>
      <c r="C3225" s="130" t="s">
        <v>2938</v>
      </c>
      <c r="D3225" s="130" t="s">
        <v>8769</v>
      </c>
      <c r="E3225" s="130" t="s">
        <v>18688</v>
      </c>
      <c r="F3225" s="215">
        <v>3.0623590589359109E-2</v>
      </c>
      <c r="G3225" s="132" t="str">
        <f ca="1">IFERROR(_xll.BQL($A3225, "cur_mkt_cap(currency=EUR)")/1000000, " ")</f>
        <v xml:space="preserve"> </v>
      </c>
      <c r="M3225" s="308"/>
      <c r="N3225" s="215">
        <f t="shared" ref="N3225:N3288" si="130">IF($A3225&lt;&gt;"",VLOOKUP($A3225,$A$3224:$V$5286,6,FALSE)/SUMIF($V$3224:$V$5286,"&lt;&gt;",$F$3224:$F$5286),0)</f>
        <v>3.2517485669817688E-4</v>
      </c>
      <c r="O3225" s="172" t="str">
        <f>IFERROR(IF(VLOOKUP($C3225,'MSCI Database'!$C:$R,2, FALSE)="","",VLOOKUP($C3225,'MSCI Database'!$C:$R,2, FALSE)),"")</f>
        <v>Banks</v>
      </c>
      <c r="P3225" s="186" t="str">
        <f>IFERROR(IF(VLOOKUP($C3225,'MSCI Database'!$C:$R,3, FALSE)="","",VLOOKUP($C3225,'MSCI Database'!$C:$R,3, FALSE)),"")</f>
        <v>A</v>
      </c>
      <c r="Q3225" s="164" t="str">
        <f>IFERROR(IF(VLOOKUP($C3225,'MSCI Database'!$C:$R,4, FALSE)="","",VLOOKUP($C3225,'MSCI Database'!$C:$R,4, FALSE)),"")</f>
        <v>0</v>
      </c>
      <c r="R3225" s="164">
        <f>IFERROR(IF(VLOOKUP($C3225,'MSCI Database'!$C:$R,5, FALSE)="","",VLOOKUP($C3225,'MSCI Database'!$C:$R,5, FALSE)),"")</f>
        <v>7</v>
      </c>
      <c r="S3225" s="164">
        <f>IFERROR(IF(VLOOKUP($C3225,'MSCI Database'!$C:$R,6, FALSE)="","",VLOOKUP($C3225,'MSCI Database'!$C:$R,6, FALSE)),"")</f>
        <v>4.5999999999999996</v>
      </c>
      <c r="T3225" s="211">
        <f>IFERROR(IF(VLOOKUP($C3225,'MSCI Database'!$C:$R,7, FALSE)="","",VLOOKUP($C3225,'MSCI Database'!$C:$R,7, FALSE)),"")</f>
        <v>5.5</v>
      </c>
      <c r="U3225" s="164">
        <f>IFERROR(IF(VLOOKUP($C3225,'MSCI Database'!$C:$R,8, FALSE)="","",VLOOKUP($C3225,'MSCI Database'!$C:$R,8, FALSE)),"")</f>
        <v>4</v>
      </c>
      <c r="V3225" s="175">
        <f>IFERROR(IF(VLOOKUP($C3225,'MSCI Database'!$C:$R,9, FALSE)="","",VLOOKUP($C3225,'MSCI Database'!$C:$R,9, FALSE)),"")</f>
        <v>4.9000000000000004</v>
      </c>
      <c r="W3225" s="165">
        <f t="shared" ref="W3225:W3288" ca="1" si="131">IFERROR(IF(X3225&lt;&gt;"",VLOOKUP($A3225,$A$3224:$X$5286,6,FALSE)/100,0)*$G$3222/$G3225, 0)</f>
        <v>0</v>
      </c>
      <c r="X3225" s="236">
        <f>IFERROR(IF(VLOOKUP($C3225,'MSCI Database'!$C:$R,10, FALSE)="","",VLOOKUP($C3225,'MSCI Database'!$C:$R,10, FALSE)),"")</f>
        <v>36198</v>
      </c>
      <c r="Y3225" s="133" t="str">
        <f>IFERROR(IF(VLOOKUP($C3225,'MSCI Database'!$C:$R,11, FALSE)="","",VLOOKUP($C3225,'MSCI Database'!$C:$R,11, FALSE)),"")</f>
        <v>2019</v>
      </c>
      <c r="Z3225" s="133" t="str">
        <f>IFERROR(IF(VLOOKUP($C3225,'MSCI Database'!$C:$R,12, FALSE)="","",VLOOKUP($C3225,'MSCI Database'!$C:$R,12, FALSE)),"")</f>
        <v>E.Segmt-Moderately Low</v>
      </c>
      <c r="AA3225" s="202" t="str">
        <f>IFERROR(IF(VLOOKUP($C3225,'MSCI Database'!$C:$R,13, FALSE)="","",VLOOKUP($C3225,'MSCI Database'!$C:$R,13, FALSE)),"")</f>
        <v>Initiatives towards ESG integration in lending and improved data privacy and cyber security measures</v>
      </c>
    </row>
    <row r="3226" spans="1:27" s="130" customFormat="1" ht="15" hidden="1" customHeight="1" outlineLevel="1">
      <c r="A3226" s="130" t="s">
        <v>2955</v>
      </c>
      <c r="B3226" s="130" t="s">
        <v>2956</v>
      </c>
      <c r="C3226" s="130" t="s">
        <v>2957</v>
      </c>
      <c r="D3226" s="130" t="s">
        <v>8769</v>
      </c>
      <c r="E3226" s="130" t="s">
        <v>18688</v>
      </c>
      <c r="F3226" s="215">
        <v>2.4309200623972311E-2</v>
      </c>
      <c r="G3226" s="132" t="str">
        <f ca="1">IFERROR(_xll.BQL($A3226, "cur_mkt_cap(currency=EUR)")/1000000, " ")</f>
        <v xml:space="preserve"> </v>
      </c>
      <c r="M3226" s="308"/>
      <c r="N3226" s="215">
        <f t="shared" si="130"/>
        <v>2.5812586562250206E-4</v>
      </c>
      <c r="O3226" s="172" t="str">
        <f>IFERROR(IF(VLOOKUP($C3226,'MSCI Database'!$C:$R,2, FALSE)="","",VLOOKUP($C3226,'MSCI Database'!$C:$R,2, FALSE)),"")</f>
        <v>Banks</v>
      </c>
      <c r="P3226" s="186" t="str">
        <f>IFERROR(IF(VLOOKUP($C3226,'MSCI Database'!$C:$R,3, FALSE)="","",VLOOKUP($C3226,'MSCI Database'!$C:$R,3, FALSE)),"")</f>
        <v>BBB</v>
      </c>
      <c r="Q3226" s="164" t="str">
        <f>IFERROR(IF(VLOOKUP($C3226,'MSCI Database'!$C:$R,4, FALSE)="","",VLOOKUP($C3226,'MSCI Database'!$C:$R,4, FALSE)),"")</f>
        <v>-1</v>
      </c>
      <c r="R3226" s="164">
        <f>IFERROR(IF(VLOOKUP($C3226,'MSCI Database'!$C:$R,5, FALSE)="","",VLOOKUP($C3226,'MSCI Database'!$C:$R,5, FALSE)),"")</f>
        <v>4.3</v>
      </c>
      <c r="S3226" s="164">
        <f>IFERROR(IF(VLOOKUP($C3226,'MSCI Database'!$C:$R,6, FALSE)="","",VLOOKUP($C3226,'MSCI Database'!$C:$R,6, FALSE)),"")</f>
        <v>2.5</v>
      </c>
      <c r="T3226" s="211">
        <f>IFERROR(IF(VLOOKUP($C3226,'MSCI Database'!$C:$R,7, FALSE)="","",VLOOKUP($C3226,'MSCI Database'!$C:$R,7, FALSE)),"")</f>
        <v>5.0999999999999996</v>
      </c>
      <c r="U3226" s="164">
        <f>IFERROR(IF(VLOOKUP($C3226,'MSCI Database'!$C:$R,8, FALSE)="","",VLOOKUP($C3226,'MSCI Database'!$C:$R,8, FALSE)),"")</f>
        <v>2.5</v>
      </c>
      <c r="V3226" s="175">
        <f>IFERROR(IF(VLOOKUP($C3226,'MSCI Database'!$C:$R,9, FALSE)="","",VLOOKUP($C3226,'MSCI Database'!$C:$R,9, FALSE)),"")</f>
        <v>3.9</v>
      </c>
      <c r="W3226" s="165">
        <f t="shared" ca="1" si="131"/>
        <v>0</v>
      </c>
      <c r="X3226" s="236">
        <f>IFERROR(IF(VLOOKUP($C3226,'MSCI Database'!$C:$R,10, FALSE)="","",VLOOKUP($C3226,'MSCI Database'!$C:$R,10, FALSE)),"")</f>
        <v>66054</v>
      </c>
      <c r="Y3226" s="133" t="str">
        <f>IFERROR(IF(VLOOKUP($C3226,'MSCI Database'!$C:$R,11, FALSE)="","",VLOOKUP($C3226,'MSCI Database'!$C:$R,11, FALSE)),"")</f>
        <v>2019</v>
      </c>
      <c r="Z3226" s="133" t="str">
        <f>IFERROR(IF(VLOOKUP($C3226,'MSCI Database'!$C:$R,12, FALSE)="","",VLOOKUP($C3226,'MSCI Database'!$C:$R,12, FALSE)),"")</f>
        <v>E.Segmt-Moderately High</v>
      </c>
      <c r="AA3226" s="202" t="str">
        <f>IFERROR(IF(VLOOKUP($C3226,'MSCI Database'!$C:$R,13, FALSE)="","",VLOOKUP($C3226,'MSCI Database'!$C:$R,13, FALSE)),"")</f>
        <v>Weak consumer financial protection and governance practices</v>
      </c>
    </row>
    <row r="3227" spans="1:27" s="130" customFormat="1" ht="15" hidden="1" customHeight="1" outlineLevel="1">
      <c r="A3227" s="130" t="s">
        <v>2960</v>
      </c>
      <c r="B3227" s="130" t="s">
        <v>2961</v>
      </c>
      <c r="C3227" s="130" t="s">
        <v>2962</v>
      </c>
      <c r="D3227" s="130" t="s">
        <v>8769</v>
      </c>
      <c r="E3227" s="130" t="s">
        <v>18682</v>
      </c>
      <c r="F3227" s="215">
        <v>1.5224300666069951E-2</v>
      </c>
      <c r="G3227" s="132" t="str">
        <f ca="1">IFERROR(_xll.BQL($A3227, "cur_mkt_cap(currency=EUR)")/1000000, " ")</f>
        <v xml:space="preserve"> </v>
      </c>
      <c r="M3227" s="308"/>
      <c r="N3227" s="215">
        <f t="shared" si="130"/>
        <v>1.6165837160647792E-4</v>
      </c>
      <c r="O3227" s="172" t="str">
        <f>IFERROR(IF(VLOOKUP($C3227,'MSCI Database'!$C:$R,2, FALSE)="","",VLOOKUP($C3227,'MSCI Database'!$C:$R,2, FALSE)),"")</f>
        <v>Automobiles</v>
      </c>
      <c r="P3227" s="186" t="str">
        <f>IFERROR(IF(VLOOKUP($C3227,'MSCI Database'!$C:$R,3, FALSE)="","",VLOOKUP($C3227,'MSCI Database'!$C:$R,3, FALSE)),"")</f>
        <v>A</v>
      </c>
      <c r="Q3227" s="164" t="str">
        <f>IFERROR(IF(VLOOKUP($C3227,'MSCI Database'!$C:$R,4, FALSE)="","",VLOOKUP($C3227,'MSCI Database'!$C:$R,4, FALSE)),"")</f>
        <v>0</v>
      </c>
      <c r="R3227" s="164">
        <f>IFERROR(IF(VLOOKUP($C3227,'MSCI Database'!$C:$R,5, FALSE)="","",VLOOKUP($C3227,'MSCI Database'!$C:$R,5, FALSE)),"")</f>
        <v>7.1</v>
      </c>
      <c r="S3227" s="164">
        <f>IFERROR(IF(VLOOKUP($C3227,'MSCI Database'!$C:$R,6, FALSE)="","",VLOOKUP($C3227,'MSCI Database'!$C:$R,6, FALSE)),"")</f>
        <v>7.1</v>
      </c>
      <c r="T3227" s="211">
        <f>IFERROR(IF(VLOOKUP($C3227,'MSCI Database'!$C:$R,7, FALSE)="","",VLOOKUP($C3227,'MSCI Database'!$C:$R,7, FALSE)),"")</f>
        <v>4.4000000000000004</v>
      </c>
      <c r="U3227" s="164">
        <f>IFERROR(IF(VLOOKUP($C3227,'MSCI Database'!$C:$R,8, FALSE)="","",VLOOKUP($C3227,'MSCI Database'!$C:$R,8, FALSE)),"")</f>
        <v>2.9</v>
      </c>
      <c r="V3227" s="175">
        <f>IFERROR(IF(VLOOKUP($C3227,'MSCI Database'!$C:$R,9, FALSE)="","",VLOOKUP($C3227,'MSCI Database'!$C:$R,9, FALSE)),"")</f>
        <v>4.7</v>
      </c>
      <c r="W3227" s="165">
        <f t="shared" ca="1" si="131"/>
        <v>0</v>
      </c>
      <c r="X3227" s="236">
        <f>IFERROR(IF(VLOOKUP($C3227,'MSCI Database'!$C:$R,10, FALSE)="","",VLOOKUP($C3227,'MSCI Database'!$C:$R,10, FALSE)),"")</f>
        <v>437492</v>
      </c>
      <c r="Y3227" s="133" t="str">
        <f>IFERROR(IF(VLOOKUP($C3227,'MSCI Database'!$C:$R,11, FALSE)="","",VLOOKUP($C3227,'MSCI Database'!$C:$R,11, FALSE)),"")</f>
        <v>2019</v>
      </c>
      <c r="Z3227" s="133" t="str">
        <f>IFERROR(IF(VLOOKUP($C3227,'MSCI Database'!$C:$R,12, FALSE)="","",VLOOKUP($C3227,'MSCI Database'!$C:$R,12, FALSE)),"")</f>
        <v>E.Segmt-Moderately High</v>
      </c>
      <c r="AA3227" s="202" t="str">
        <f>IFERROR(IF(VLOOKUP($C3227,'MSCI Database'!$C:$R,13, FALSE)="","",VLOOKUP($C3227,'MSCI Database'!$C:$R,13, FALSE)),"")</f>
        <v>Robust labor management programs amid COVID-19 economic headwinds</v>
      </c>
    </row>
    <row r="3228" spans="1:27" s="130" customFormat="1" ht="15" hidden="1" customHeight="1" outlineLevel="1">
      <c r="A3228" s="130" t="s">
        <v>2970</v>
      </c>
      <c r="B3228" s="130" t="s">
        <v>2971</v>
      </c>
      <c r="C3228" s="130" t="s">
        <v>2972</v>
      </c>
      <c r="D3228" s="130" t="s">
        <v>8769</v>
      </c>
      <c r="E3228" s="130" t="s">
        <v>18690</v>
      </c>
      <c r="F3228" s="215">
        <v>1.476612991887602E-2</v>
      </c>
      <c r="G3228" s="132" t="str">
        <f ca="1">IFERROR(_xll.BQL($A3228, "cur_mkt_cap(currency=EUR)")/1000000, " ")</f>
        <v xml:space="preserve"> </v>
      </c>
      <c r="M3228" s="308"/>
      <c r="N3228" s="215">
        <f t="shared" si="130"/>
        <v>1.5679331155980098E-4</v>
      </c>
      <c r="O3228" s="172" t="str">
        <f>IFERROR(IF(VLOOKUP($C3228,'MSCI Database'!$C:$R,2, FALSE)="","",VLOOKUP($C3228,'MSCI Database'!$C:$R,2, FALSE)),"")</f>
        <v>Telecommunication Services</v>
      </c>
      <c r="P3228" s="186" t="str">
        <f>IFERROR(IF(VLOOKUP($C3228,'MSCI Database'!$C:$R,3, FALSE)="","",VLOOKUP($C3228,'MSCI Database'!$C:$R,3, FALSE)),"")</f>
        <v>BBB</v>
      </c>
      <c r="Q3228" s="164" t="str">
        <f>IFERROR(IF(VLOOKUP($C3228,'MSCI Database'!$C:$R,4, FALSE)="","",VLOOKUP($C3228,'MSCI Database'!$C:$R,4, FALSE)),"")</f>
        <v>0</v>
      </c>
      <c r="R3228" s="164">
        <f>IFERROR(IF(VLOOKUP($C3228,'MSCI Database'!$C:$R,5, FALSE)="","",VLOOKUP($C3228,'MSCI Database'!$C:$R,5, FALSE)),"")</f>
        <v>4.7</v>
      </c>
      <c r="S3228" s="164">
        <f>IFERROR(IF(VLOOKUP($C3228,'MSCI Database'!$C:$R,6, FALSE)="","",VLOOKUP($C3228,'MSCI Database'!$C:$R,6, FALSE)),"")</f>
        <v>8.3000000000000007</v>
      </c>
      <c r="T3228" s="211">
        <f>IFERROR(IF(VLOOKUP($C3228,'MSCI Database'!$C:$R,7, FALSE)="","",VLOOKUP($C3228,'MSCI Database'!$C:$R,7, FALSE)),"")</f>
        <v>6.4</v>
      </c>
      <c r="U3228" s="164">
        <f>IFERROR(IF(VLOOKUP($C3228,'MSCI Database'!$C:$R,8, FALSE)="","",VLOOKUP($C3228,'MSCI Database'!$C:$R,8, FALSE)),"")</f>
        <v>2.2000000000000002</v>
      </c>
      <c r="V3228" s="175">
        <f>IFERROR(IF(VLOOKUP($C3228,'MSCI Database'!$C:$R,9, FALSE)="","",VLOOKUP($C3228,'MSCI Database'!$C:$R,9, FALSE)),"")</f>
        <v>4.8</v>
      </c>
      <c r="W3228" s="165">
        <f t="shared" ca="1" si="131"/>
        <v>0</v>
      </c>
      <c r="X3228" s="236">
        <f>IFERROR(IF(VLOOKUP($C3228,'MSCI Database'!$C:$R,10, FALSE)="","",VLOOKUP($C3228,'MSCI Database'!$C:$R,10, FALSE)),"")</f>
        <v>520384</v>
      </c>
      <c r="Y3228" s="133" t="str">
        <f>IFERROR(IF(VLOOKUP($C3228,'MSCI Database'!$C:$R,11, FALSE)="","",VLOOKUP($C3228,'MSCI Database'!$C:$R,11, FALSE)),"")</f>
        <v>2019</v>
      </c>
      <c r="Z3228" s="133" t="str">
        <f>IFERROR(IF(VLOOKUP($C3228,'MSCI Database'!$C:$R,12, FALSE)="","",VLOOKUP($C3228,'MSCI Database'!$C:$R,12, FALSE)),"")</f>
        <v>E.Segmt-Moderate</v>
      </c>
      <c r="AA3228" s="202" t="str">
        <f>IFERROR(IF(VLOOKUP($C3228,'MSCI Database'!$C:$R,13, FALSE)="","",VLOOKUP($C3228,'MSCI Database'!$C:$R,13, FALSE)),"")</f>
        <v>Well-prepared to alleviate labor-related risks; corruption risks persist</v>
      </c>
    </row>
    <row r="3229" spans="1:27" s="130" customFormat="1" ht="15" hidden="1" customHeight="1" outlineLevel="1">
      <c r="A3229" s="130" t="s">
        <v>2917</v>
      </c>
      <c r="B3229" s="130" t="s">
        <v>2918</v>
      </c>
      <c r="C3229" s="130" t="s">
        <v>2919</v>
      </c>
      <c r="D3229" s="130" t="s">
        <v>8769</v>
      </c>
      <c r="E3229" s="130" t="s">
        <v>18688</v>
      </c>
      <c r="F3229" s="215">
        <v>1.155550288922215E-2</v>
      </c>
      <c r="G3229" s="132" t="str">
        <f ca="1">IFERROR(_xll.BQL($A3229, "cur_mkt_cap(currency=EUR)")/1000000, " ")</f>
        <v xml:space="preserve"> </v>
      </c>
      <c r="M3229" s="308"/>
      <c r="N3229" s="215">
        <f t="shared" si="130"/>
        <v>1.2270145086722243E-4</v>
      </c>
      <c r="O3229" s="172" t="str">
        <f>IFERROR(IF(VLOOKUP($C3229,'MSCI Database'!$C:$R,2, FALSE)="","",VLOOKUP($C3229,'MSCI Database'!$C:$R,2, FALSE)),"")</f>
        <v>Banks</v>
      </c>
      <c r="P3229" s="186" t="str">
        <f>IFERROR(IF(VLOOKUP($C3229,'MSCI Database'!$C:$R,3, FALSE)="","",VLOOKUP($C3229,'MSCI Database'!$C:$R,3, FALSE)),"")</f>
        <v>BBB</v>
      </c>
      <c r="Q3229" s="164" t="str">
        <f>IFERROR(IF(VLOOKUP($C3229,'MSCI Database'!$C:$R,4, FALSE)="","",VLOOKUP($C3229,'MSCI Database'!$C:$R,4, FALSE)),"")</f>
        <v>0</v>
      </c>
      <c r="R3229" s="164">
        <f>IFERROR(IF(VLOOKUP($C3229,'MSCI Database'!$C:$R,5, FALSE)="","",VLOOKUP($C3229,'MSCI Database'!$C:$R,5, FALSE)),"")</f>
        <v>5.4</v>
      </c>
      <c r="S3229" s="164">
        <f>IFERROR(IF(VLOOKUP($C3229,'MSCI Database'!$C:$R,6, FALSE)="","",VLOOKUP($C3229,'MSCI Database'!$C:$R,6, FALSE)),"")</f>
        <v>2.6</v>
      </c>
      <c r="T3229" s="211">
        <f>IFERROR(IF(VLOOKUP($C3229,'MSCI Database'!$C:$R,7, FALSE)="","",VLOOKUP($C3229,'MSCI Database'!$C:$R,7, FALSE)),"")</f>
        <v>5</v>
      </c>
      <c r="U3229" s="164">
        <f>IFERROR(IF(VLOOKUP($C3229,'MSCI Database'!$C:$R,8, FALSE)="","",VLOOKUP($C3229,'MSCI Database'!$C:$R,8, FALSE)),"")</f>
        <v>2.5</v>
      </c>
      <c r="V3229" s="175">
        <f>IFERROR(IF(VLOOKUP($C3229,'MSCI Database'!$C:$R,9, FALSE)="","",VLOOKUP($C3229,'MSCI Database'!$C:$R,9, FALSE)),"")</f>
        <v>3.8</v>
      </c>
      <c r="W3229" s="165">
        <f t="shared" ca="1" si="131"/>
        <v>0</v>
      </c>
      <c r="X3229" s="236">
        <f>IFERROR(IF(VLOOKUP($C3229,'MSCI Database'!$C:$R,10, FALSE)="","",VLOOKUP($C3229,'MSCI Database'!$C:$R,10, FALSE)),"")</f>
        <v>53959</v>
      </c>
      <c r="Y3229" s="133" t="str">
        <f>IFERROR(IF(VLOOKUP($C3229,'MSCI Database'!$C:$R,11, FALSE)="","",VLOOKUP($C3229,'MSCI Database'!$C:$R,11, FALSE)),"")</f>
        <v>2019</v>
      </c>
      <c r="Z3229" s="133" t="str">
        <f>IFERROR(IF(VLOOKUP($C3229,'MSCI Database'!$C:$R,12, FALSE)="","",VLOOKUP($C3229,'MSCI Database'!$C:$R,12, FALSE)),"")</f>
        <v>E.Segmt-Moderately High</v>
      </c>
      <c r="AA3229" s="202" t="str">
        <f>IFERROR(IF(VLOOKUP($C3229,'MSCI Database'!$C:$R,13, FALSE)="","",VLOOKUP($C3229,'MSCI Database'!$C:$R,13, FALSE)),"")</f>
        <v>Improved data protection and cybersecurity framework; but weak corporate governance practices</v>
      </c>
    </row>
    <row r="3230" spans="1:27" s="130" customFormat="1" ht="15" hidden="1" customHeight="1" outlineLevel="1">
      <c r="A3230" s="130" t="s">
        <v>4347</v>
      </c>
      <c r="B3230" s="130" t="s">
        <v>4348</v>
      </c>
      <c r="C3230" s="130" t="s">
        <v>4349</v>
      </c>
      <c r="D3230" s="130" t="s">
        <v>12136</v>
      </c>
      <c r="E3230" s="130" t="s">
        <v>18689</v>
      </c>
      <c r="F3230" s="215">
        <v>0.10785376477763869</v>
      </c>
      <c r="G3230" s="132" t="str">
        <f ca="1">IFERROR(_xll.BQL($A3230, "cur_mkt_cap(currency=EUR)")/1000000, " ")</f>
        <v xml:space="preserve"> </v>
      </c>
      <c r="M3230" s="308"/>
      <c r="N3230" s="215">
        <f t="shared" si="130"/>
        <v>1.1452390732428974E-3</v>
      </c>
      <c r="O3230" s="172" t="str">
        <f>IFERROR(IF(VLOOKUP($C3230,'MSCI Database'!$C:$R,2, FALSE)="","",VLOOKUP($C3230,'MSCI Database'!$C:$R,2, FALSE)),"")</f>
        <v>Semiconductors &amp; Semiconductor Equipment</v>
      </c>
      <c r="P3230" s="186" t="str">
        <f>IFERROR(IF(VLOOKUP($C3230,'MSCI Database'!$C:$R,3, FALSE)="","",VLOOKUP($C3230,'MSCI Database'!$C:$R,3, FALSE)),"")</f>
        <v>BBB</v>
      </c>
      <c r="Q3230" s="164" t="str">
        <f>IFERROR(IF(VLOOKUP($C3230,'MSCI Database'!$C:$R,4, FALSE)="","",VLOOKUP($C3230,'MSCI Database'!$C:$R,4, FALSE)),"")</f>
        <v>1</v>
      </c>
      <c r="R3230" s="164">
        <f>IFERROR(IF(VLOOKUP($C3230,'MSCI Database'!$C:$R,5, FALSE)="","",VLOOKUP($C3230,'MSCI Database'!$C:$R,5, FALSE)),"")</f>
        <v>4.8</v>
      </c>
      <c r="S3230" s="164">
        <f>IFERROR(IF(VLOOKUP($C3230,'MSCI Database'!$C:$R,6, FALSE)="","",VLOOKUP($C3230,'MSCI Database'!$C:$R,6, FALSE)),"")</f>
        <v>3.4</v>
      </c>
      <c r="T3230" s="211">
        <f>IFERROR(IF(VLOOKUP($C3230,'MSCI Database'!$C:$R,7, FALSE)="","",VLOOKUP($C3230,'MSCI Database'!$C:$R,7, FALSE)),"")</f>
        <v>7.7</v>
      </c>
      <c r="U3230" s="164">
        <f>IFERROR(IF(VLOOKUP($C3230,'MSCI Database'!$C:$R,8, FALSE)="","",VLOOKUP($C3230,'MSCI Database'!$C:$R,8, FALSE)),"")</f>
        <v>5.9</v>
      </c>
      <c r="V3230" s="175">
        <f>IFERROR(IF(VLOOKUP($C3230,'MSCI Database'!$C:$R,9, FALSE)="","",VLOOKUP($C3230,'MSCI Database'!$C:$R,9, FALSE)),"")</f>
        <v>5.6</v>
      </c>
      <c r="W3230" s="165">
        <f t="shared" ca="1" si="131"/>
        <v>0</v>
      </c>
      <c r="X3230" s="236">
        <f>IFERROR(IF(VLOOKUP($C3230,'MSCI Database'!$C:$R,10, FALSE)="","",VLOOKUP($C3230,'MSCI Database'!$C:$R,10, FALSE)),"")</f>
        <v>5895857</v>
      </c>
      <c r="Y3230" s="133" t="str">
        <f>IFERROR(IF(VLOOKUP($C3230,'MSCI Database'!$C:$R,11, FALSE)="","",VLOOKUP($C3230,'MSCI Database'!$C:$R,11, FALSE)),"")</f>
        <v>2019</v>
      </c>
      <c r="Z3230" s="133" t="str">
        <f>IFERROR(IF(VLOOKUP($C3230,'MSCI Database'!$C:$R,12, FALSE)="","",VLOOKUP($C3230,'MSCI Database'!$C:$R,12, FALSE)),"")</f>
        <v>Reported</v>
      </c>
      <c r="AA3230" s="202" t="str">
        <f>IFERROR(IF(VLOOKUP($C3230,'MSCI Database'!$C:$R,13, FALSE)="","",VLOOKUP($C3230,'MSCI Database'!$C:$R,13, FALSE)),"")</f>
        <v>Strengthened corporate governance practices; continues to focus on improving water recycling rate</v>
      </c>
    </row>
    <row r="3231" spans="1:27" s="130" customFormat="1" ht="15" hidden="1" customHeight="1" outlineLevel="1">
      <c r="A3231" s="130" t="s">
        <v>2922</v>
      </c>
      <c r="B3231" s="130" t="s">
        <v>2923</v>
      </c>
      <c r="C3231" s="130" t="s">
        <v>2924</v>
      </c>
      <c r="D3231" s="130" t="s">
        <v>8769</v>
      </c>
      <c r="E3231" s="130" t="s">
        <v>18674</v>
      </c>
      <c r="F3231" s="215">
        <v>7.7449201309523069E-3</v>
      </c>
      <c r="G3231" s="132" t="str">
        <f ca="1">IFERROR(_xll.BQL($A3231, "cur_mkt_cap(currency=EUR)")/1000000, " ")</f>
        <v xml:space="preserve"> </v>
      </c>
      <c r="M3231" s="308"/>
      <c r="N3231" s="215">
        <f t="shared" si="130"/>
        <v>8.2238994358693456E-5</v>
      </c>
      <c r="O3231" s="172" t="str">
        <f>IFERROR(IF(VLOOKUP($C3231,'MSCI Database'!$C:$R,2, FALSE)="","",VLOOKUP($C3231,'MSCI Database'!$C:$R,2, FALSE)),"")</f>
        <v>Household &amp; Personal Products</v>
      </c>
      <c r="P3231" s="186" t="str">
        <f>IFERROR(IF(VLOOKUP($C3231,'MSCI Database'!$C:$R,3, FALSE)="","",VLOOKUP($C3231,'MSCI Database'!$C:$R,3, FALSE)),"")</f>
        <v>A</v>
      </c>
      <c r="Q3231" s="164" t="str">
        <f>IFERROR(IF(VLOOKUP($C3231,'MSCI Database'!$C:$R,4, FALSE)="","",VLOOKUP($C3231,'MSCI Database'!$C:$R,4, FALSE)),"")</f>
        <v>0</v>
      </c>
      <c r="R3231" s="164">
        <f>IFERROR(IF(VLOOKUP($C3231,'MSCI Database'!$C:$R,5, FALSE)="","",VLOOKUP($C3231,'MSCI Database'!$C:$R,5, FALSE)),"")</f>
        <v>7.1</v>
      </c>
      <c r="S3231" s="164">
        <f>IFERROR(IF(VLOOKUP($C3231,'MSCI Database'!$C:$R,6, FALSE)="","",VLOOKUP($C3231,'MSCI Database'!$C:$R,6, FALSE)),"")</f>
        <v>7.8</v>
      </c>
      <c r="T3231" s="211">
        <f>IFERROR(IF(VLOOKUP($C3231,'MSCI Database'!$C:$R,7, FALSE)="","",VLOOKUP($C3231,'MSCI Database'!$C:$R,7, FALSE)),"")</f>
        <v>4.8</v>
      </c>
      <c r="U3231" s="164">
        <f>IFERROR(IF(VLOOKUP($C3231,'MSCI Database'!$C:$R,8, FALSE)="","",VLOOKUP($C3231,'MSCI Database'!$C:$R,8, FALSE)),"")</f>
        <v>4</v>
      </c>
      <c r="V3231" s="175">
        <f>IFERROR(IF(VLOOKUP($C3231,'MSCI Database'!$C:$R,9, FALSE)="","",VLOOKUP($C3231,'MSCI Database'!$C:$R,9, FALSE)),"")</f>
        <v>5.4</v>
      </c>
      <c r="W3231" s="165">
        <f t="shared" ca="1" si="131"/>
        <v>0</v>
      </c>
      <c r="X3231" s="236">
        <f>IFERROR(IF(VLOOKUP($C3231,'MSCI Database'!$C:$R,10, FALSE)="","",VLOOKUP($C3231,'MSCI Database'!$C:$R,10, FALSE)),"")</f>
        <v>162443</v>
      </c>
      <c r="Y3231" s="133" t="str">
        <f>IFERROR(IF(VLOOKUP($C3231,'MSCI Database'!$C:$R,11, FALSE)="","",VLOOKUP($C3231,'MSCI Database'!$C:$R,11, FALSE)),"")</f>
        <v>2019</v>
      </c>
      <c r="Z3231" s="133" t="str">
        <f>IFERROR(IF(VLOOKUP($C3231,'MSCI Database'!$C:$R,12, FALSE)="","",VLOOKUP($C3231,'MSCI Database'!$C:$R,12, FALSE)),"")</f>
        <v>E.Segmt-Moderately High</v>
      </c>
      <c r="AA3231" s="202" t="str">
        <f>IFERROR(IF(VLOOKUP($C3231,'MSCI Database'!$C:$R,13, FALSE)="","",VLOOKUP($C3231,'MSCI Database'!$C:$R,13, FALSE)),"")</f>
        <v>Robust sustainable packaging initiatives and business ethics practices</v>
      </c>
    </row>
    <row r="3232" spans="1:27" s="130" customFormat="1" ht="15" hidden="1" customHeight="1" outlineLevel="1">
      <c r="A3232" s="130" t="s">
        <v>2889</v>
      </c>
      <c r="B3232" s="130" t="s">
        <v>2890</v>
      </c>
      <c r="C3232" s="130" t="s">
        <v>2891</v>
      </c>
      <c r="D3232" s="130" t="s">
        <v>8769</v>
      </c>
      <c r="E3232" s="130" t="s">
        <v>18674</v>
      </c>
      <c r="F3232" s="215">
        <v>6.9809539308064994E-3</v>
      </c>
      <c r="G3232" s="132" t="str">
        <f ca="1">IFERROR(_xll.BQL($A3232, "cur_mkt_cap(currency=EUR)")/1000000, " ")</f>
        <v xml:space="preserve"> </v>
      </c>
      <c r="M3232" s="308"/>
      <c r="N3232" s="215">
        <f t="shared" si="130"/>
        <v>7.4126862669570627E-5</v>
      </c>
      <c r="O3232" s="172" t="str">
        <f>IFERROR(IF(VLOOKUP($C3232,'MSCI Database'!$C:$R,2, FALSE)="","",VLOOKUP($C3232,'MSCI Database'!$C:$R,2, FALSE)),"")</f>
        <v>Food Products</v>
      </c>
      <c r="P3232" s="186" t="str">
        <f>IFERROR(IF(VLOOKUP($C3232,'MSCI Database'!$C:$R,3, FALSE)="","",VLOOKUP($C3232,'MSCI Database'!$C:$R,3, FALSE)),"")</f>
        <v>BB</v>
      </c>
      <c r="Q3232" s="164" t="str">
        <f>IFERROR(IF(VLOOKUP($C3232,'MSCI Database'!$C:$R,4, FALSE)="","",VLOOKUP($C3232,'MSCI Database'!$C:$R,4, FALSE)),"")</f>
        <v>0</v>
      </c>
      <c r="R3232" s="164">
        <f>IFERROR(IF(VLOOKUP($C3232,'MSCI Database'!$C:$R,5, FALSE)="","",VLOOKUP($C3232,'MSCI Database'!$C:$R,5, FALSE)),"")</f>
        <v>3.7</v>
      </c>
      <c r="S3232" s="164">
        <f>IFERROR(IF(VLOOKUP($C3232,'MSCI Database'!$C:$R,6, FALSE)="","",VLOOKUP($C3232,'MSCI Database'!$C:$R,6, FALSE)),"")</f>
        <v>3.7</v>
      </c>
      <c r="T3232" s="211">
        <f>IFERROR(IF(VLOOKUP($C3232,'MSCI Database'!$C:$R,7, FALSE)="","",VLOOKUP($C3232,'MSCI Database'!$C:$R,7, FALSE)),"")</f>
        <v>5.7</v>
      </c>
      <c r="U3232" s="164">
        <f>IFERROR(IF(VLOOKUP($C3232,'MSCI Database'!$C:$R,8, FALSE)="","",VLOOKUP($C3232,'MSCI Database'!$C:$R,8, FALSE)),"")</f>
        <v>1</v>
      </c>
      <c r="V3232" s="175">
        <f>IFERROR(IF(VLOOKUP($C3232,'MSCI Database'!$C:$R,9, FALSE)="","",VLOOKUP($C3232,'MSCI Database'!$C:$R,9, FALSE)),"")</f>
        <v>3.3</v>
      </c>
      <c r="W3232" s="165">
        <f t="shared" ca="1" si="131"/>
        <v>0</v>
      </c>
      <c r="X3232" s="236">
        <f>IFERROR(IF(VLOOKUP($C3232,'MSCI Database'!$C:$R,10, FALSE)="","",VLOOKUP($C3232,'MSCI Database'!$C:$R,10, FALSE)),"")</f>
        <v>460601</v>
      </c>
      <c r="Y3232" s="133" t="str">
        <f>IFERROR(IF(VLOOKUP($C3232,'MSCI Database'!$C:$R,11, FALSE)="","",VLOOKUP($C3232,'MSCI Database'!$C:$R,11, FALSE)),"")</f>
        <v>2019</v>
      </c>
      <c r="Z3232" s="133" t="str">
        <f>IFERROR(IF(VLOOKUP($C3232,'MSCI Database'!$C:$R,12, FALSE)="","",VLOOKUP($C3232,'MSCI Database'!$C:$R,12, FALSE)),"")</f>
        <v>E.Segmt-Moderately High</v>
      </c>
      <c r="AA3232" s="202" t="str">
        <f>IFERROR(IF(VLOOKUP($C3232,'MSCI Database'!$C:$R,13, FALSE)="","",VLOOKUP($C3232,'MSCI Database'!$C:$R,13, FALSE)),"")</f>
        <v>Weak efforts to mitigate environmental risks</v>
      </c>
    </row>
    <row r="3233" spans="1:27" s="130" customFormat="1" ht="15" hidden="1" customHeight="1" outlineLevel="1">
      <c r="A3233" s="130" t="s">
        <v>2926</v>
      </c>
      <c r="B3233" s="130" t="s">
        <v>2927</v>
      </c>
      <c r="C3233" s="130" t="s">
        <v>2928</v>
      </c>
      <c r="D3233" s="130" t="s">
        <v>8769</v>
      </c>
      <c r="E3233" s="130" t="s">
        <v>18688</v>
      </c>
      <c r="F3233" s="215">
        <v>6.8835856890044067E-3</v>
      </c>
      <c r="G3233" s="132" t="str">
        <f ca="1">IFERROR(_xll.BQL($A3233, "cur_mkt_cap(currency=EUR)")/1000000, " ")</f>
        <v xml:space="preserve"> </v>
      </c>
      <c r="M3233" s="308"/>
      <c r="N3233" s="215">
        <f t="shared" si="130"/>
        <v>7.3092963526275839E-5</v>
      </c>
      <c r="O3233" s="172" t="str">
        <f>IFERROR(IF(VLOOKUP($C3233,'MSCI Database'!$C:$R,2, FALSE)="","",VLOOKUP($C3233,'MSCI Database'!$C:$R,2, FALSE)),"")</f>
        <v>Banks</v>
      </c>
      <c r="P3233" s="186" t="str">
        <f>IFERROR(IF(VLOOKUP($C3233,'MSCI Database'!$C:$R,3, FALSE)="","",VLOOKUP($C3233,'MSCI Database'!$C:$R,3, FALSE)),"")</f>
        <v>BBB</v>
      </c>
      <c r="Q3233" s="164" t="str">
        <f>IFERROR(IF(VLOOKUP($C3233,'MSCI Database'!$C:$R,4, FALSE)="","",VLOOKUP($C3233,'MSCI Database'!$C:$R,4, FALSE)),"")</f>
        <v>-1</v>
      </c>
      <c r="R3233" s="164">
        <f>IFERROR(IF(VLOOKUP($C3233,'MSCI Database'!$C:$R,5, FALSE)="","",VLOOKUP($C3233,'MSCI Database'!$C:$R,5, FALSE)),"")</f>
        <v>4.5999999999999996</v>
      </c>
      <c r="S3233" s="164">
        <f>IFERROR(IF(VLOOKUP($C3233,'MSCI Database'!$C:$R,6, FALSE)="","",VLOOKUP($C3233,'MSCI Database'!$C:$R,6, FALSE)),"")</f>
        <v>0.4</v>
      </c>
      <c r="T3233" s="211">
        <f>IFERROR(IF(VLOOKUP($C3233,'MSCI Database'!$C:$R,7, FALSE)="","",VLOOKUP($C3233,'MSCI Database'!$C:$R,7, FALSE)),"")</f>
        <v>5.0999999999999996</v>
      </c>
      <c r="U3233" s="164">
        <f>IFERROR(IF(VLOOKUP($C3233,'MSCI Database'!$C:$R,8, FALSE)="","",VLOOKUP($C3233,'MSCI Database'!$C:$R,8, FALSE)),"")</f>
        <v>3.5</v>
      </c>
      <c r="V3233" s="175">
        <f>IFERROR(IF(VLOOKUP($C3233,'MSCI Database'!$C:$R,9, FALSE)="","",VLOOKUP($C3233,'MSCI Database'!$C:$R,9, FALSE)),"")</f>
        <v>4</v>
      </c>
      <c r="W3233" s="165">
        <f t="shared" ca="1" si="131"/>
        <v>0</v>
      </c>
      <c r="X3233" s="236">
        <f>IFERROR(IF(VLOOKUP($C3233,'MSCI Database'!$C:$R,10, FALSE)="","",VLOOKUP($C3233,'MSCI Database'!$C:$R,10, FALSE)),"")</f>
        <v>31352</v>
      </c>
      <c r="Y3233" s="133" t="str">
        <f>IFERROR(IF(VLOOKUP($C3233,'MSCI Database'!$C:$R,11, FALSE)="","",VLOOKUP($C3233,'MSCI Database'!$C:$R,11, FALSE)),"")</f>
        <v>2019</v>
      </c>
      <c r="Z3233" s="133" t="str">
        <f>IFERROR(IF(VLOOKUP($C3233,'MSCI Database'!$C:$R,12, FALSE)="","",VLOOKUP($C3233,'MSCI Database'!$C:$R,12, FALSE)),"")</f>
        <v>E.Segmt-Moderately High</v>
      </c>
      <c r="AA3233" s="202" t="str">
        <f>IFERROR(IF(VLOOKUP($C3233,'MSCI Database'!$C:$R,13, FALSE)="","",VLOOKUP($C3233,'MSCI Database'!$C:$R,13, FALSE)),"")</f>
        <v>Weak customer protection practices drive downgrade</v>
      </c>
    </row>
    <row r="3234" spans="1:27" s="130" customFormat="1" ht="15" hidden="1" customHeight="1" outlineLevel="1">
      <c r="A3234" s="130" t="s">
        <v>2950</v>
      </c>
      <c r="B3234" s="130" t="s">
        <v>2951</v>
      </c>
      <c r="C3234" s="130" t="s">
        <v>2952</v>
      </c>
      <c r="D3234" s="130" t="s">
        <v>8769</v>
      </c>
      <c r="E3234" s="130" t="s">
        <v>18674</v>
      </c>
      <c r="F3234" s="215">
        <v>6.9734347455480423E-3</v>
      </c>
      <c r="G3234" s="132" t="str">
        <f ca="1">IFERROR(_xll.BQL($A3234, "cur_mkt_cap(currency=EUR)")/1000000, " ")</f>
        <v xml:space="preserve"> </v>
      </c>
      <c r="M3234" s="308"/>
      <c r="N3234" s="215">
        <f t="shared" si="130"/>
        <v>7.4047020628129688E-5</v>
      </c>
      <c r="O3234" s="172" t="str">
        <f>IFERROR(IF(VLOOKUP($C3234,'MSCI Database'!$C:$R,2, FALSE)="","",VLOOKUP($C3234,'MSCI Database'!$C:$R,2, FALSE)),"")</f>
        <v>Food Products</v>
      </c>
      <c r="P3234" s="186" t="str">
        <f>IFERROR(IF(VLOOKUP($C3234,'MSCI Database'!$C:$R,3, FALSE)="","",VLOOKUP($C3234,'MSCI Database'!$C:$R,3, FALSE)),"")</f>
        <v>B</v>
      </c>
      <c r="Q3234" s="164" t="str">
        <f>IFERROR(IF(VLOOKUP($C3234,'MSCI Database'!$C:$R,4, FALSE)="","",VLOOKUP($C3234,'MSCI Database'!$C:$R,4, FALSE)),"")</f>
        <v>0</v>
      </c>
      <c r="R3234" s="164">
        <f>IFERROR(IF(VLOOKUP($C3234,'MSCI Database'!$C:$R,5, FALSE)="","",VLOOKUP($C3234,'MSCI Database'!$C:$R,5, FALSE)),"")</f>
        <v>1.6</v>
      </c>
      <c r="S3234" s="164">
        <f>IFERROR(IF(VLOOKUP($C3234,'MSCI Database'!$C:$R,6, FALSE)="","",VLOOKUP($C3234,'MSCI Database'!$C:$R,6, FALSE)),"")</f>
        <v>2.9</v>
      </c>
      <c r="T3234" s="211">
        <f>IFERROR(IF(VLOOKUP($C3234,'MSCI Database'!$C:$R,7, FALSE)="","",VLOOKUP($C3234,'MSCI Database'!$C:$R,7, FALSE)),"")</f>
        <v>3.1</v>
      </c>
      <c r="U3234" s="164">
        <f>IFERROR(IF(VLOOKUP($C3234,'MSCI Database'!$C:$R,8, FALSE)="","",VLOOKUP($C3234,'MSCI Database'!$C:$R,8, FALSE)),"")</f>
        <v>2.6</v>
      </c>
      <c r="V3234" s="175">
        <f>IFERROR(IF(VLOOKUP($C3234,'MSCI Database'!$C:$R,9, FALSE)="","",VLOOKUP($C3234,'MSCI Database'!$C:$R,9, FALSE)),"")</f>
        <v>2.9</v>
      </c>
      <c r="W3234" s="165">
        <f t="shared" ca="1" si="131"/>
        <v>0</v>
      </c>
      <c r="X3234" s="236">
        <f>IFERROR(IF(VLOOKUP($C3234,'MSCI Database'!$C:$R,10, FALSE)="","",VLOOKUP($C3234,'MSCI Database'!$C:$R,10, FALSE)),"")</f>
        <v>365650</v>
      </c>
      <c r="Y3234" s="133" t="str">
        <f>IFERROR(IF(VLOOKUP($C3234,'MSCI Database'!$C:$R,11, FALSE)="","",VLOOKUP($C3234,'MSCI Database'!$C:$R,11, FALSE)),"")</f>
        <v>2019</v>
      </c>
      <c r="Z3234" s="133" t="str">
        <f>IFERROR(IF(VLOOKUP($C3234,'MSCI Database'!$C:$R,12, FALSE)="","",VLOOKUP($C3234,'MSCI Database'!$C:$R,12, FALSE)),"")</f>
        <v>E.Segmt-Moderately High</v>
      </c>
      <c r="AA3234" s="202" t="str">
        <f>IFERROR(IF(VLOOKUP($C3234,'MSCI Database'!$C:$R,13, FALSE)="","",VLOOKUP($C3234,'MSCI Database'!$C:$R,13, FALSE)),"")</f>
        <v>Weak efforts to address ESG risks</v>
      </c>
    </row>
    <row r="3235" spans="1:27" s="130" customFormat="1" ht="15" hidden="1" customHeight="1" outlineLevel="1">
      <c r="A3235" s="130" t="s">
        <v>2893</v>
      </c>
      <c r="B3235" s="130" t="s">
        <v>2894</v>
      </c>
      <c r="C3235" s="130" t="s">
        <v>2895</v>
      </c>
      <c r="D3235" s="130" t="s">
        <v>8769</v>
      </c>
      <c r="E3235" s="130" t="s">
        <v>18707</v>
      </c>
      <c r="F3235" s="215">
        <v>6.5940498751183158E-3</v>
      </c>
      <c r="G3235" s="132" t="str">
        <f ca="1">IFERROR(_xll.BQL($A3235, "cur_mkt_cap(currency=EUR)")/1000000, " ")</f>
        <v xml:space="preserve"> </v>
      </c>
      <c r="M3235" s="308"/>
      <c r="N3235" s="215">
        <f t="shared" si="130"/>
        <v>7.001854393740783E-5</v>
      </c>
      <c r="O3235" s="172" t="str">
        <f>IFERROR(IF(VLOOKUP($C3235,'MSCI Database'!$C:$R,2, FALSE)="","",VLOOKUP($C3235,'MSCI Database'!$C:$R,2, FALSE)),"")</f>
        <v>Metals and Mining - Non-Precious Metals</v>
      </c>
      <c r="P3235" s="186" t="str">
        <f>IFERROR(IF(VLOOKUP($C3235,'MSCI Database'!$C:$R,3, FALSE)="","",VLOOKUP($C3235,'MSCI Database'!$C:$R,3, FALSE)),"")</f>
        <v>A</v>
      </c>
      <c r="Q3235" s="164" t="str">
        <f>IFERROR(IF(VLOOKUP($C3235,'MSCI Database'!$C:$R,4, FALSE)="","",VLOOKUP($C3235,'MSCI Database'!$C:$R,4, FALSE)),"")</f>
        <v>0</v>
      </c>
      <c r="R3235" s="164">
        <f>IFERROR(IF(VLOOKUP($C3235,'MSCI Database'!$C:$R,5, FALSE)="","",VLOOKUP($C3235,'MSCI Database'!$C:$R,5, FALSE)),"")</f>
        <v>5.8</v>
      </c>
      <c r="S3235" s="164">
        <f>IFERROR(IF(VLOOKUP($C3235,'MSCI Database'!$C:$R,6, FALSE)="","",VLOOKUP($C3235,'MSCI Database'!$C:$R,6, FALSE)),"")</f>
        <v>4.2</v>
      </c>
      <c r="T3235" s="211">
        <f>IFERROR(IF(VLOOKUP($C3235,'MSCI Database'!$C:$R,7, FALSE)="","",VLOOKUP($C3235,'MSCI Database'!$C:$R,7, FALSE)),"")</f>
        <v>5.6</v>
      </c>
      <c r="U3235" s="164">
        <f>IFERROR(IF(VLOOKUP($C3235,'MSCI Database'!$C:$R,8, FALSE)="","",VLOOKUP($C3235,'MSCI Database'!$C:$R,8, FALSE)),"")</f>
        <v>3.2</v>
      </c>
      <c r="V3235" s="175">
        <f>IFERROR(IF(VLOOKUP($C3235,'MSCI Database'!$C:$R,9, FALSE)="","",VLOOKUP($C3235,'MSCI Database'!$C:$R,9, FALSE)),"")</f>
        <v>4.3</v>
      </c>
      <c r="W3235" s="165">
        <f t="shared" ca="1" si="131"/>
        <v>0</v>
      </c>
      <c r="X3235" s="236">
        <f>IFERROR(IF(VLOOKUP($C3235,'MSCI Database'!$C:$R,10, FALSE)="","",VLOOKUP($C3235,'MSCI Database'!$C:$R,10, FALSE)),"")</f>
        <v>1517359</v>
      </c>
      <c r="Y3235" s="133" t="str">
        <f>IFERROR(IF(VLOOKUP($C3235,'MSCI Database'!$C:$R,11, FALSE)="","",VLOOKUP($C3235,'MSCI Database'!$C:$R,11, FALSE)),"")</f>
        <v>2019</v>
      </c>
      <c r="Z3235" s="133" t="str">
        <f>IFERROR(IF(VLOOKUP($C3235,'MSCI Database'!$C:$R,12, FALSE)="","",VLOOKUP($C3235,'MSCI Database'!$C:$R,12, FALSE)),"")</f>
        <v>E.Segmt-Moderate</v>
      </c>
      <c r="AA3235" s="202" t="str">
        <f>IFERROR(IF(VLOOKUP($C3235,'MSCI Database'!$C:$R,13, FALSE)="","",VLOOKUP($C3235,'MSCI Database'!$C:$R,13, FALSE)),"")</f>
        <v>Strong labor management practices; but governance-related risks persist</v>
      </c>
    </row>
    <row r="3236" spans="1:27" s="130" customFormat="1" ht="15" hidden="1" customHeight="1" outlineLevel="1">
      <c r="A3236" s="130" t="s">
        <v>2965</v>
      </c>
      <c r="B3236" s="130" t="s">
        <v>2966</v>
      </c>
      <c r="C3236" s="130" t="s">
        <v>2967</v>
      </c>
      <c r="D3236" s="130" t="s">
        <v>8769</v>
      </c>
      <c r="E3236" s="130" t="s">
        <v>12133</v>
      </c>
      <c r="F3236" s="215">
        <v>5.8864378750406298E-3</v>
      </c>
      <c r="G3236" s="132" t="str">
        <f ca="1">IFERROR(_xll.BQL($A3236, "cur_mkt_cap(currency=EUR)")/1000000, " ")</f>
        <v xml:space="preserve"> </v>
      </c>
      <c r="M3236" s="308"/>
      <c r="N3236" s="215">
        <f t="shared" si="130"/>
        <v>6.2504806119768481E-5</v>
      </c>
      <c r="O3236" s="172" t="str">
        <f>IFERROR(IF(VLOOKUP($C3236,'MSCI Database'!$C:$R,2, FALSE)="","",VLOOKUP($C3236,'MSCI Database'!$C:$R,2, FALSE)),"")</f>
        <v>Pharmaceuticals</v>
      </c>
      <c r="P3236" s="186" t="str">
        <f>IFERROR(IF(VLOOKUP($C3236,'MSCI Database'!$C:$R,3, FALSE)="","",VLOOKUP($C3236,'MSCI Database'!$C:$R,3, FALSE)),"")</f>
        <v>AA</v>
      </c>
      <c r="Q3236" s="164" t="str">
        <f>IFERROR(IF(VLOOKUP($C3236,'MSCI Database'!$C:$R,4, FALSE)="","",VLOOKUP($C3236,'MSCI Database'!$C:$R,4, FALSE)),"")</f>
        <v>1</v>
      </c>
      <c r="R3236" s="164">
        <f>IFERROR(IF(VLOOKUP($C3236,'MSCI Database'!$C:$R,5, FALSE)="","",VLOOKUP($C3236,'MSCI Database'!$C:$R,5, FALSE)),"")</f>
        <v>8.1999999999999993</v>
      </c>
      <c r="S3236" s="164">
        <f>IFERROR(IF(VLOOKUP($C3236,'MSCI Database'!$C:$R,6, FALSE)="","",VLOOKUP($C3236,'MSCI Database'!$C:$R,6, FALSE)),"")</f>
        <v>5.2</v>
      </c>
      <c r="T3236" s="211">
        <f>IFERROR(IF(VLOOKUP($C3236,'MSCI Database'!$C:$R,7, FALSE)="","",VLOOKUP($C3236,'MSCI Database'!$C:$R,7, FALSE)),"")</f>
        <v>6.3</v>
      </c>
      <c r="U3236" s="164">
        <f>IFERROR(IF(VLOOKUP($C3236,'MSCI Database'!$C:$R,8, FALSE)="","",VLOOKUP($C3236,'MSCI Database'!$C:$R,8, FALSE)),"")</f>
        <v>4.7</v>
      </c>
      <c r="V3236" s="175">
        <f>IFERROR(IF(VLOOKUP($C3236,'MSCI Database'!$C:$R,9, FALSE)="","",VLOOKUP($C3236,'MSCI Database'!$C:$R,9, FALSE)),"")</f>
        <v>5.7</v>
      </c>
      <c r="W3236" s="165">
        <f t="shared" ca="1" si="131"/>
        <v>0</v>
      </c>
      <c r="X3236" s="236">
        <f>IFERROR(IF(VLOOKUP($C3236,'MSCI Database'!$C:$R,10, FALSE)="","",VLOOKUP($C3236,'MSCI Database'!$C:$R,10, FALSE)),"")</f>
        <v>82317</v>
      </c>
      <c r="Y3236" s="133" t="str">
        <f>IFERROR(IF(VLOOKUP($C3236,'MSCI Database'!$C:$R,11, FALSE)="","",VLOOKUP($C3236,'MSCI Database'!$C:$R,11, FALSE)),"")</f>
        <v>2019</v>
      </c>
      <c r="Z3236" s="133" t="str">
        <f>IFERROR(IF(VLOOKUP($C3236,'MSCI Database'!$C:$R,12, FALSE)="","",VLOOKUP($C3236,'MSCI Database'!$C:$R,12, FALSE)),"")</f>
        <v>Reported</v>
      </c>
      <c r="AA3236" s="202" t="str">
        <f>IFERROR(IF(VLOOKUP($C3236,'MSCI Database'!$C:$R,13, FALSE)="","",VLOOKUP($C3236,'MSCI Database'!$C:$R,13, FALSE)),"")</f>
        <v>Governance and quality management practices lead those of peers</v>
      </c>
    </row>
    <row r="3237" spans="1:27" s="130" customFormat="1" ht="15" hidden="1" customHeight="1" outlineLevel="1">
      <c r="A3237" s="130" t="s">
        <v>2931</v>
      </c>
      <c r="B3237" s="130" t="s">
        <v>2932</v>
      </c>
      <c r="C3237" s="130" t="s">
        <v>2933</v>
      </c>
      <c r="D3237" s="130" t="s">
        <v>8769</v>
      </c>
      <c r="E3237" s="130" t="s">
        <v>18684</v>
      </c>
      <c r="F3237" s="215">
        <v>5.5989689423870392E-3</v>
      </c>
      <c r="G3237" s="132" t="str">
        <f ca="1">IFERROR(_xll.BQL($A3237, "cur_mkt_cap(currency=EUR)")/1000000, " ")</f>
        <v xml:space="preserve"> </v>
      </c>
      <c r="M3237" s="308"/>
      <c r="N3237" s="215">
        <f t="shared" si="130"/>
        <v>5.9452333591831465E-5</v>
      </c>
      <c r="O3237" s="172" t="str">
        <f>IFERROR(IF(VLOOKUP($C3237,'MSCI Database'!$C:$R,2, FALSE)="","",VLOOKUP($C3237,'MSCI Database'!$C:$R,2, FALSE)),"")</f>
        <v>Construction Materials</v>
      </c>
      <c r="P3237" s="186" t="str">
        <f>IFERROR(IF(VLOOKUP($C3237,'MSCI Database'!$C:$R,3, FALSE)="","",VLOOKUP($C3237,'MSCI Database'!$C:$R,3, FALSE)),"")</f>
        <v>B</v>
      </c>
      <c r="Q3237" s="164" t="str">
        <f>IFERROR(IF(VLOOKUP($C3237,'MSCI Database'!$C:$R,4, FALSE)="","",VLOOKUP($C3237,'MSCI Database'!$C:$R,4, FALSE)),"")</f>
        <v>1</v>
      </c>
      <c r="R3237" s="164">
        <f>IFERROR(IF(VLOOKUP($C3237,'MSCI Database'!$C:$R,5, FALSE)="","",VLOOKUP($C3237,'MSCI Database'!$C:$R,5, FALSE)),"")</f>
        <v>1.8</v>
      </c>
      <c r="S3237" s="164">
        <f>IFERROR(IF(VLOOKUP($C3237,'MSCI Database'!$C:$R,6, FALSE)="","",VLOOKUP($C3237,'MSCI Database'!$C:$R,6, FALSE)),"")</f>
        <v>1.8</v>
      </c>
      <c r="T3237" s="211">
        <f>IFERROR(IF(VLOOKUP($C3237,'MSCI Database'!$C:$R,7, FALSE)="","",VLOOKUP($C3237,'MSCI Database'!$C:$R,7, FALSE)),"")</f>
        <v>4.2</v>
      </c>
      <c r="U3237" s="164">
        <f>IFERROR(IF(VLOOKUP($C3237,'MSCI Database'!$C:$R,8, FALSE)="","",VLOOKUP($C3237,'MSCI Database'!$C:$R,8, FALSE)),"")</f>
        <v>0.8</v>
      </c>
      <c r="V3237" s="175">
        <f>IFERROR(IF(VLOOKUP($C3237,'MSCI Database'!$C:$R,9, FALSE)="","",VLOOKUP($C3237,'MSCI Database'!$C:$R,9, FALSE)),"")</f>
        <v>2.2000000000000002</v>
      </c>
      <c r="W3237" s="165">
        <f t="shared" ca="1" si="131"/>
        <v>0</v>
      </c>
      <c r="X3237" s="236">
        <f>IFERROR(IF(VLOOKUP($C3237,'MSCI Database'!$C:$R,10, FALSE)="","",VLOOKUP($C3237,'MSCI Database'!$C:$R,10, FALSE)),"")</f>
        <v>30560939</v>
      </c>
      <c r="Y3237" s="133" t="str">
        <f>IFERROR(IF(VLOOKUP($C3237,'MSCI Database'!$C:$R,11, FALSE)="","",VLOOKUP($C3237,'MSCI Database'!$C:$R,11, FALSE)),"")</f>
        <v>2019</v>
      </c>
      <c r="Z3237" s="133" t="str">
        <f>IFERROR(IF(VLOOKUP($C3237,'MSCI Database'!$C:$R,12, FALSE)="","",VLOOKUP($C3237,'MSCI Database'!$C:$R,12, FALSE)),"")</f>
        <v>Reported</v>
      </c>
      <c r="AA3237" s="202" t="str">
        <f>IFERROR(IF(VLOOKUP($C3237,'MSCI Database'!$C:$R,13, FALSE)="","",VLOOKUP($C3237,'MSCI Database'!$C:$R,13, FALSE)),"")</f>
        <v>Improved corporate governance, but continues to lag peers in managing carbon emissions</v>
      </c>
    </row>
    <row r="3238" spans="1:27" s="130" customFormat="1" ht="15" hidden="1" customHeight="1" outlineLevel="1">
      <c r="A3238" s="130" t="s">
        <v>4539</v>
      </c>
      <c r="B3238" s="130" t="s">
        <v>4540</v>
      </c>
      <c r="C3238" s="130" t="s">
        <v>4541</v>
      </c>
      <c r="D3238" s="130" t="s">
        <v>12136</v>
      </c>
      <c r="E3238" s="130" t="s">
        <v>18690</v>
      </c>
      <c r="F3238" s="215">
        <v>6.3655137132445541E-2</v>
      </c>
      <c r="G3238" s="132" t="str">
        <f ca="1">IFERROR(_xll.BQL($A3238, "cur_mkt_cap(currency=EUR)")/1000000, " ")</f>
        <v xml:space="preserve"> </v>
      </c>
      <c r="M3238" s="308"/>
      <c r="N3238" s="215">
        <f t="shared" si="130"/>
        <v>6.7591845687547014E-4</v>
      </c>
      <c r="O3238" s="172" t="str">
        <f>IFERROR(IF(VLOOKUP($C3238,'MSCI Database'!$C:$R,2, FALSE)="","",VLOOKUP($C3238,'MSCI Database'!$C:$R,2, FALSE)),"")</f>
        <v>Interactive Media &amp; Services</v>
      </c>
      <c r="P3238" s="186" t="str">
        <f>IFERROR(IF(VLOOKUP($C3238,'MSCI Database'!$C:$R,3, FALSE)="","",VLOOKUP($C3238,'MSCI Database'!$C:$R,3, FALSE)),"")</f>
        <v>A</v>
      </c>
      <c r="Q3238" s="164" t="str">
        <f>IFERROR(IF(VLOOKUP($C3238,'MSCI Database'!$C:$R,4, FALSE)="","",VLOOKUP($C3238,'MSCI Database'!$C:$R,4, FALSE)),"")</f>
        <v>0</v>
      </c>
      <c r="R3238" s="164">
        <f>IFERROR(IF(VLOOKUP($C3238,'MSCI Database'!$C:$R,5, FALSE)="","",VLOOKUP($C3238,'MSCI Database'!$C:$R,5, FALSE)),"")</f>
        <v>6.5</v>
      </c>
      <c r="S3238" s="164">
        <f>IFERROR(IF(VLOOKUP($C3238,'MSCI Database'!$C:$R,6, FALSE)="","",VLOOKUP($C3238,'MSCI Database'!$C:$R,6, FALSE)),"")</f>
        <v>9.9</v>
      </c>
      <c r="T3238" s="211">
        <f>IFERROR(IF(VLOOKUP($C3238,'MSCI Database'!$C:$R,7, FALSE)="","",VLOOKUP($C3238,'MSCI Database'!$C:$R,7, FALSE)),"")</f>
        <v>3.5</v>
      </c>
      <c r="U3238" s="164">
        <f>IFERROR(IF(VLOOKUP($C3238,'MSCI Database'!$C:$R,8, FALSE)="","",VLOOKUP($C3238,'MSCI Database'!$C:$R,8, FALSE)),"")</f>
        <v>4.8</v>
      </c>
      <c r="V3238" s="175">
        <f>IFERROR(IF(VLOOKUP($C3238,'MSCI Database'!$C:$R,9, FALSE)="","",VLOOKUP($C3238,'MSCI Database'!$C:$R,9, FALSE)),"")</f>
        <v>4.4000000000000004</v>
      </c>
      <c r="W3238" s="165">
        <f t="shared" ca="1" si="131"/>
        <v>0</v>
      </c>
      <c r="X3238" s="236">
        <f>IFERROR(IF(VLOOKUP($C3238,'MSCI Database'!$C:$R,10, FALSE)="","",VLOOKUP($C3238,'MSCI Database'!$C:$R,10, FALSE)),"")</f>
        <v>71518</v>
      </c>
      <c r="Y3238" s="133" t="str">
        <f>IFERROR(IF(VLOOKUP($C3238,'MSCI Database'!$C:$R,11, FALSE)="","",VLOOKUP($C3238,'MSCI Database'!$C:$R,11, FALSE)),"")</f>
        <v>2019</v>
      </c>
      <c r="Z3238" s="133" t="str">
        <f>IFERROR(IF(VLOOKUP($C3238,'MSCI Database'!$C:$R,12, FALSE)="","",VLOOKUP($C3238,'MSCI Database'!$C:$R,12, FALSE)),"")</f>
        <v>Reported</v>
      </c>
      <c r="AA3238" s="202" t="str">
        <f>IFERROR(IF(VLOOKUP($C3238,'MSCI Database'!$C:$R,13, FALSE)="","",VLOOKUP($C3238,'MSCI Database'!$C:$R,13, FALSE)),"")</f>
        <v>Leads in governance and data security measures</v>
      </c>
    </row>
    <row r="3239" spans="1:27" s="130" customFormat="1" ht="15" hidden="1" customHeight="1" outlineLevel="1">
      <c r="A3239" s="130" t="s">
        <v>4566</v>
      </c>
      <c r="B3239" s="130" t="s">
        <v>4567</v>
      </c>
      <c r="C3239" s="130" t="s">
        <v>4568</v>
      </c>
      <c r="D3239" s="130" t="s">
        <v>12136</v>
      </c>
      <c r="E3239" s="130" t="s">
        <v>18684</v>
      </c>
      <c r="F3239" s="215">
        <v>5.4880256975839557E-2</v>
      </c>
      <c r="G3239" s="132" t="str">
        <f ca="1">IFERROR(_xll.BQL($A3239, "cur_mkt_cap(currency=EUR)")/1000000, " ")</f>
        <v xml:space="preserve"> </v>
      </c>
      <c r="M3239" s="308"/>
      <c r="N3239" s="215">
        <f t="shared" si="130"/>
        <v>5.8274289050476837E-4</v>
      </c>
      <c r="O3239" s="172" t="str">
        <f>IFERROR(IF(VLOOKUP($C3239,'MSCI Database'!$C:$R,2, FALSE)="","",VLOOKUP($C3239,'MSCI Database'!$C:$R,2, FALSE)),"")</f>
        <v>Commodity Chemicals</v>
      </c>
      <c r="P3239" s="186" t="str">
        <f>IFERROR(IF(VLOOKUP($C3239,'MSCI Database'!$C:$R,3, FALSE)="","",VLOOKUP($C3239,'MSCI Database'!$C:$R,3, FALSE)),"")</f>
        <v>BB</v>
      </c>
      <c r="Q3239" s="164" t="str">
        <f>IFERROR(IF(VLOOKUP($C3239,'MSCI Database'!$C:$R,4, FALSE)="","",VLOOKUP($C3239,'MSCI Database'!$C:$R,4, FALSE)),"")</f>
        <v>-1</v>
      </c>
      <c r="R3239" s="164">
        <f>IFERROR(IF(VLOOKUP($C3239,'MSCI Database'!$C:$R,5, FALSE)="","",VLOOKUP($C3239,'MSCI Database'!$C:$R,5, FALSE)),"")</f>
        <v>3.8</v>
      </c>
      <c r="S3239" s="164">
        <f>IFERROR(IF(VLOOKUP($C3239,'MSCI Database'!$C:$R,6, FALSE)="","",VLOOKUP($C3239,'MSCI Database'!$C:$R,6, FALSE)),"")</f>
        <v>5.5</v>
      </c>
      <c r="T3239" s="211">
        <f>IFERROR(IF(VLOOKUP($C3239,'MSCI Database'!$C:$R,7, FALSE)="","",VLOOKUP($C3239,'MSCI Database'!$C:$R,7, FALSE)),"")</f>
        <v>2.7</v>
      </c>
      <c r="U3239" s="164">
        <f>IFERROR(IF(VLOOKUP($C3239,'MSCI Database'!$C:$R,8, FALSE)="","",VLOOKUP($C3239,'MSCI Database'!$C:$R,8, FALSE)),"")</f>
        <v>1.1000000000000001</v>
      </c>
      <c r="V3239" s="175">
        <f>IFERROR(IF(VLOOKUP($C3239,'MSCI Database'!$C:$R,9, FALSE)="","",VLOOKUP($C3239,'MSCI Database'!$C:$R,9, FALSE)),"")</f>
        <v>3.7</v>
      </c>
      <c r="W3239" s="165">
        <f t="shared" ca="1" si="131"/>
        <v>0</v>
      </c>
      <c r="X3239" s="236">
        <f>IFERROR(IF(VLOOKUP($C3239,'MSCI Database'!$C:$R,10, FALSE)="","",VLOOKUP($C3239,'MSCI Database'!$C:$R,10, FALSE)),"")</f>
        <v>10583249</v>
      </c>
      <c r="Y3239" s="133" t="str">
        <f>IFERROR(IF(VLOOKUP($C3239,'MSCI Database'!$C:$R,11, FALSE)="","",VLOOKUP($C3239,'MSCI Database'!$C:$R,11, FALSE)),"")</f>
        <v>2019</v>
      </c>
      <c r="Z3239" s="133" t="str">
        <f>IFERROR(IF(VLOOKUP($C3239,'MSCI Database'!$C:$R,12, FALSE)="","",VLOOKUP($C3239,'MSCI Database'!$C:$R,12, FALSE)),"")</f>
        <v>Reported</v>
      </c>
      <c r="AA3239" s="202" t="str">
        <f>IFERROR(IF(VLOOKUP($C3239,'MSCI Database'!$C:$R,13, FALSE)="","",VLOOKUP($C3239,'MSCI Database'!$C:$R,13, FALSE)),"")</f>
        <v>Corporate governance practices continues to lag those of its peers</v>
      </c>
    </row>
    <row r="3240" spans="1:27" s="130" customFormat="1" ht="15" hidden="1" customHeight="1" outlineLevel="1">
      <c r="A3240" s="130" t="s">
        <v>4386</v>
      </c>
      <c r="B3240" s="130" t="s">
        <v>4387</v>
      </c>
      <c r="C3240" s="130" t="s">
        <v>4388</v>
      </c>
      <c r="D3240" s="130" t="s">
        <v>12136</v>
      </c>
      <c r="E3240" s="130" t="s">
        <v>18682</v>
      </c>
      <c r="F3240" s="215">
        <v>5.3887081566307997E-2</v>
      </c>
      <c r="G3240" s="132" t="str">
        <f ca="1">IFERROR(_xll.BQL($A3240, "cur_mkt_cap(currency=EUR)")/1000000, " ")</f>
        <v xml:space="preserve"> </v>
      </c>
      <c r="M3240" s="308"/>
      <c r="N3240" s="215">
        <f t="shared" si="130"/>
        <v>5.7219691384901997E-4</v>
      </c>
      <c r="O3240" s="172" t="str">
        <f>IFERROR(IF(VLOOKUP($C3240,'MSCI Database'!$C:$R,2, FALSE)="","",VLOOKUP($C3240,'MSCI Database'!$C:$R,2, FALSE)),"")</f>
        <v>Automobiles</v>
      </c>
      <c r="P3240" s="186" t="str">
        <f>IFERROR(IF(VLOOKUP($C3240,'MSCI Database'!$C:$R,3, FALSE)="","",VLOOKUP($C3240,'MSCI Database'!$C:$R,3, FALSE)),"")</f>
        <v>B</v>
      </c>
      <c r="Q3240" s="164" t="str">
        <f>IFERROR(IF(VLOOKUP($C3240,'MSCI Database'!$C:$R,4, FALSE)="","",VLOOKUP($C3240,'MSCI Database'!$C:$R,4, FALSE)),"")</f>
        <v>0</v>
      </c>
      <c r="R3240" s="164">
        <f>IFERROR(IF(VLOOKUP($C3240,'MSCI Database'!$C:$R,5, FALSE)="","",VLOOKUP($C3240,'MSCI Database'!$C:$R,5, FALSE)),"")</f>
        <v>1.7</v>
      </c>
      <c r="S3240" s="164">
        <f>IFERROR(IF(VLOOKUP($C3240,'MSCI Database'!$C:$R,6, FALSE)="","",VLOOKUP($C3240,'MSCI Database'!$C:$R,6, FALSE)),"")</f>
        <v>6.8</v>
      </c>
      <c r="T3240" s="211">
        <f>IFERROR(IF(VLOOKUP($C3240,'MSCI Database'!$C:$R,7, FALSE)="","",VLOOKUP($C3240,'MSCI Database'!$C:$R,7, FALSE)),"")</f>
        <v>2.2000000000000002</v>
      </c>
      <c r="U3240" s="164">
        <f>IFERROR(IF(VLOOKUP($C3240,'MSCI Database'!$C:$R,8, FALSE)="","",VLOOKUP($C3240,'MSCI Database'!$C:$R,8, FALSE)),"")</f>
        <v>0.8</v>
      </c>
      <c r="V3240" s="175">
        <f>IFERROR(IF(VLOOKUP($C3240,'MSCI Database'!$C:$R,9, FALSE)="","",VLOOKUP($C3240,'MSCI Database'!$C:$R,9, FALSE)),"")</f>
        <v>3.1</v>
      </c>
      <c r="W3240" s="165">
        <f t="shared" ca="1" si="131"/>
        <v>0</v>
      </c>
      <c r="X3240" s="236">
        <f>IFERROR(IF(VLOOKUP($C3240,'MSCI Database'!$C:$R,10, FALSE)="","",VLOOKUP($C3240,'MSCI Database'!$C:$R,10, FALSE)),"")</f>
        <v>2709093</v>
      </c>
      <c r="Y3240" s="133" t="str">
        <f>IFERROR(IF(VLOOKUP($C3240,'MSCI Database'!$C:$R,11, FALSE)="","",VLOOKUP($C3240,'MSCI Database'!$C:$R,11, FALSE)),"")</f>
        <v>2019</v>
      </c>
      <c r="Z3240" s="133" t="str">
        <f>IFERROR(IF(VLOOKUP($C3240,'MSCI Database'!$C:$R,12, FALSE)="","",VLOOKUP($C3240,'MSCI Database'!$C:$R,12, FALSE)),"")</f>
        <v>Reported</v>
      </c>
      <c r="AA3240" s="202" t="str">
        <f>IFERROR(IF(VLOOKUP($C3240,'MSCI Database'!$C:$R,13, FALSE)="","",VLOOKUP($C3240,'MSCI Database'!$C:$R,13, FALSE)),"")</f>
        <v>Labor management challenges from COVID-19 pandemic; controversy over engine defects</v>
      </c>
    </row>
    <row r="3241" spans="1:27" s="130" customFormat="1" ht="15" hidden="1" customHeight="1" outlineLevel="1">
      <c r="A3241" s="130" t="s">
        <v>4410</v>
      </c>
      <c r="B3241" s="130" t="s">
        <v>4411</v>
      </c>
      <c r="C3241" s="130" t="s">
        <v>4412</v>
      </c>
      <c r="D3241" s="130" t="s">
        <v>12136</v>
      </c>
      <c r="E3241" s="130" t="s">
        <v>18689</v>
      </c>
      <c r="F3241" s="215">
        <v>5.1914550821271888E-2</v>
      </c>
      <c r="G3241" s="132" t="str">
        <f ca="1">IFERROR(_xll.BQL($A3241, "cur_mkt_cap(currency=EUR)")/1000000, " ")</f>
        <v xml:space="preserve"> </v>
      </c>
      <c r="M3241" s="308"/>
      <c r="N3241" s="215">
        <f t="shared" si="130"/>
        <v>5.512517082083483E-4</v>
      </c>
      <c r="O3241" s="172" t="str">
        <f>IFERROR(IF(VLOOKUP($C3241,'MSCI Database'!$C:$R,2, FALSE)="","",VLOOKUP($C3241,'MSCI Database'!$C:$R,2, FALSE)),"")</f>
        <v>Electronic Equipment, Instruments &amp; Components</v>
      </c>
      <c r="P3241" s="186" t="str">
        <f>IFERROR(IF(VLOOKUP($C3241,'MSCI Database'!$C:$R,3, FALSE)="","",VLOOKUP($C3241,'MSCI Database'!$C:$R,3, FALSE)),"")</f>
        <v>A</v>
      </c>
      <c r="Q3241" s="164" t="str">
        <f>IFERROR(IF(VLOOKUP($C3241,'MSCI Database'!$C:$R,4, FALSE)="","",VLOOKUP($C3241,'MSCI Database'!$C:$R,4, FALSE)),"")</f>
        <v/>
      </c>
      <c r="R3241" s="164">
        <f>IFERROR(IF(VLOOKUP($C3241,'MSCI Database'!$C:$R,5, FALSE)="","",VLOOKUP($C3241,'MSCI Database'!$C:$R,5, FALSE)),"")</f>
        <v>7</v>
      </c>
      <c r="S3241" s="164">
        <f>IFERROR(IF(VLOOKUP($C3241,'MSCI Database'!$C:$R,6, FALSE)="","",VLOOKUP($C3241,'MSCI Database'!$C:$R,6, FALSE)),"")</f>
        <v>8.3000000000000007</v>
      </c>
      <c r="T3241" s="211">
        <f>IFERROR(IF(VLOOKUP($C3241,'MSCI Database'!$C:$R,7, FALSE)="","",VLOOKUP($C3241,'MSCI Database'!$C:$R,7, FALSE)),"")</f>
        <v>4.3</v>
      </c>
      <c r="U3241" s="164">
        <f>IFERROR(IF(VLOOKUP($C3241,'MSCI Database'!$C:$R,8, FALSE)="","",VLOOKUP($C3241,'MSCI Database'!$C:$R,8, FALSE)),"")</f>
        <v>4</v>
      </c>
      <c r="V3241" s="175">
        <f>IFERROR(IF(VLOOKUP($C3241,'MSCI Database'!$C:$R,9, FALSE)="","",VLOOKUP($C3241,'MSCI Database'!$C:$R,9, FALSE)),"")</f>
        <v>4.5999999999999996</v>
      </c>
      <c r="W3241" s="165">
        <f t="shared" ca="1" si="131"/>
        <v>0</v>
      </c>
      <c r="X3241" s="236">
        <f>IFERROR(IF(VLOOKUP($C3241,'MSCI Database'!$C:$R,10, FALSE)="","",VLOOKUP($C3241,'MSCI Database'!$C:$R,10, FALSE)),"")</f>
        <v>1275165</v>
      </c>
      <c r="Y3241" s="133" t="str">
        <f>IFERROR(IF(VLOOKUP($C3241,'MSCI Database'!$C:$R,11, FALSE)="","",VLOOKUP($C3241,'MSCI Database'!$C:$R,11, FALSE)),"")</f>
        <v>2019</v>
      </c>
      <c r="Z3241" s="133" t="str">
        <f>IFERROR(IF(VLOOKUP($C3241,'MSCI Database'!$C:$R,12, FALSE)="","",VLOOKUP($C3241,'MSCI Database'!$C:$R,12, FALSE)),"")</f>
        <v>Reported</v>
      </c>
      <c r="AA3241" s="202" t="str">
        <f>IFERROR(IF(VLOOKUP($C3241,'MSCI Database'!$C:$R,13, FALSE)="","",VLOOKUP($C3241,'MSCI Database'!$C:$R,13, FALSE)),"")</f>
        <v>Resolved chaebol cross-shareholding ties streamline governance structure</v>
      </c>
    </row>
    <row r="3242" spans="1:27" s="130" customFormat="1" ht="15" hidden="1" customHeight="1" outlineLevel="1">
      <c r="A3242" s="130" t="s">
        <v>2898</v>
      </c>
      <c r="B3242" s="130" t="s">
        <v>2899</v>
      </c>
      <c r="C3242" s="130" t="s">
        <v>2900</v>
      </c>
      <c r="D3242" s="130" t="s">
        <v>8769</v>
      </c>
      <c r="E3242" s="130" t="s">
        <v>18684</v>
      </c>
      <c r="F3242" s="215">
        <v>3.7683044769683009E-3</v>
      </c>
      <c r="G3242" s="132" t="str">
        <f ca="1">IFERROR(_xll.BQL($A3242, "cur_mkt_cap(currency=EUR)")/1000000, " ")</f>
        <v xml:space="preserve"> </v>
      </c>
      <c r="M3242" s="308"/>
      <c r="N3242" s="215">
        <f t="shared" si="130"/>
        <v>4.001352698070112E-5</v>
      </c>
      <c r="O3242" s="172" t="str">
        <f>IFERROR(IF(VLOOKUP($C3242,'MSCI Database'!$C:$R,2, FALSE)="","",VLOOKUP($C3242,'MSCI Database'!$C:$R,2, FALSE)),"")</f>
        <v>Construction Materials</v>
      </c>
      <c r="P3242" s="186" t="str">
        <f>IFERROR(IF(VLOOKUP($C3242,'MSCI Database'!$C:$R,3, FALSE)="","",VLOOKUP($C3242,'MSCI Database'!$C:$R,3, FALSE)),"")</f>
        <v>B</v>
      </c>
      <c r="Q3242" s="164" t="str">
        <f>IFERROR(IF(VLOOKUP($C3242,'MSCI Database'!$C:$R,4, FALSE)="","",VLOOKUP($C3242,'MSCI Database'!$C:$R,4, FALSE)),"")</f>
        <v>0</v>
      </c>
      <c r="R3242" s="164">
        <f>IFERROR(IF(VLOOKUP($C3242,'MSCI Database'!$C:$R,5, FALSE)="","",VLOOKUP($C3242,'MSCI Database'!$C:$R,5, FALSE)),"")</f>
        <v>2.4</v>
      </c>
      <c r="S3242" s="164">
        <f>IFERROR(IF(VLOOKUP($C3242,'MSCI Database'!$C:$R,6, FALSE)="","",VLOOKUP($C3242,'MSCI Database'!$C:$R,6, FALSE)),"")</f>
        <v>1.9</v>
      </c>
      <c r="T3242" s="211">
        <f>IFERROR(IF(VLOOKUP($C3242,'MSCI Database'!$C:$R,7, FALSE)="","",VLOOKUP($C3242,'MSCI Database'!$C:$R,7, FALSE)),"")</f>
        <v>4.3</v>
      </c>
      <c r="U3242" s="164">
        <f>IFERROR(IF(VLOOKUP($C3242,'MSCI Database'!$C:$R,8, FALSE)="","",VLOOKUP($C3242,'MSCI Database'!$C:$R,8, FALSE)),"")</f>
        <v>2.8</v>
      </c>
      <c r="V3242" s="175">
        <f>IFERROR(IF(VLOOKUP($C3242,'MSCI Database'!$C:$R,9, FALSE)="","",VLOOKUP($C3242,'MSCI Database'!$C:$R,9, FALSE)),"")</f>
        <v>2.9</v>
      </c>
      <c r="W3242" s="165">
        <f t="shared" ca="1" si="131"/>
        <v>0</v>
      </c>
      <c r="X3242" s="236">
        <f>IFERROR(IF(VLOOKUP($C3242,'MSCI Database'!$C:$R,10, FALSE)="","",VLOOKUP($C3242,'MSCI Database'!$C:$R,10, FALSE)),"")</f>
        <v>5570795</v>
      </c>
      <c r="Y3242" s="133" t="str">
        <f>IFERROR(IF(VLOOKUP($C3242,'MSCI Database'!$C:$R,11, FALSE)="","",VLOOKUP($C3242,'MSCI Database'!$C:$R,11, FALSE)),"")</f>
        <v>2019</v>
      </c>
      <c r="Z3242" s="133" t="str">
        <f>IFERROR(IF(VLOOKUP($C3242,'MSCI Database'!$C:$R,12, FALSE)="","",VLOOKUP($C3242,'MSCI Database'!$C:$R,12, FALSE)),"")</f>
        <v>E.Segmt-Moderately High</v>
      </c>
      <c r="AA3242" s="202" t="str">
        <f>IFERROR(IF(VLOOKUP($C3242,'MSCI Database'!$C:$R,13, FALSE)="","",VLOOKUP($C3242,'MSCI Database'!$C:$R,13, FALSE)),"")</f>
        <v>Labor initiatives in line with peers, but lacks comprehensive approach to managing emissions</v>
      </c>
    </row>
    <row r="3243" spans="1:27" s="130" customFormat="1" ht="15" hidden="1" customHeight="1" outlineLevel="1">
      <c r="A3243" s="130" t="s">
        <v>4543</v>
      </c>
      <c r="B3243" s="130" t="s">
        <v>4544</v>
      </c>
      <c r="C3243" s="130" t="s">
        <v>4545</v>
      </c>
      <c r="D3243" s="130" t="s">
        <v>12136</v>
      </c>
      <c r="E3243" s="130" t="s">
        <v>18690</v>
      </c>
      <c r="F3243" s="215">
        <v>4.1474952347991277E-2</v>
      </c>
      <c r="G3243" s="132" t="str">
        <f ca="1">IFERROR(_xll.BQL($A3243, "cur_mkt_cap(currency=EUR)")/1000000, " ")</f>
        <v xml:space="preserve"> </v>
      </c>
      <c r="M3243" s="308"/>
      <c r="N3243" s="215">
        <f t="shared" si="130"/>
        <v>4.4039942497820688E-4</v>
      </c>
      <c r="O3243" s="172" t="str">
        <f>IFERROR(IF(VLOOKUP($C3243,'MSCI Database'!$C:$R,2, FALSE)="","",VLOOKUP($C3243,'MSCI Database'!$C:$R,2, FALSE)),"")</f>
        <v>Interactive Media &amp; Services</v>
      </c>
      <c r="P3243" s="186" t="str">
        <f>IFERROR(IF(VLOOKUP($C3243,'MSCI Database'!$C:$R,3, FALSE)="","",VLOOKUP($C3243,'MSCI Database'!$C:$R,3, FALSE)),"")</f>
        <v>BBB</v>
      </c>
      <c r="Q3243" s="164" t="str">
        <f>IFERROR(IF(VLOOKUP($C3243,'MSCI Database'!$C:$R,4, FALSE)="","",VLOOKUP($C3243,'MSCI Database'!$C:$R,4, FALSE)),"")</f>
        <v>1</v>
      </c>
      <c r="R3243" s="164">
        <f>IFERROR(IF(VLOOKUP($C3243,'MSCI Database'!$C:$R,5, FALSE)="","",VLOOKUP($C3243,'MSCI Database'!$C:$R,5, FALSE)),"")</f>
        <v>4.3</v>
      </c>
      <c r="S3243" s="164">
        <f>IFERROR(IF(VLOOKUP($C3243,'MSCI Database'!$C:$R,6, FALSE)="","",VLOOKUP($C3243,'MSCI Database'!$C:$R,6, FALSE)),"")</f>
        <v>8</v>
      </c>
      <c r="T3243" s="211">
        <f>IFERROR(IF(VLOOKUP($C3243,'MSCI Database'!$C:$R,7, FALSE)="","",VLOOKUP($C3243,'MSCI Database'!$C:$R,7, FALSE)),"")</f>
        <v>3</v>
      </c>
      <c r="U3243" s="164">
        <f>IFERROR(IF(VLOOKUP($C3243,'MSCI Database'!$C:$R,8, FALSE)="","",VLOOKUP($C3243,'MSCI Database'!$C:$R,8, FALSE)),"")</f>
        <v>3.8</v>
      </c>
      <c r="V3243" s="175">
        <f>IFERROR(IF(VLOOKUP($C3243,'MSCI Database'!$C:$R,9, FALSE)="","",VLOOKUP($C3243,'MSCI Database'!$C:$R,9, FALSE)),"")</f>
        <v>3.6</v>
      </c>
      <c r="W3243" s="165">
        <f t="shared" ca="1" si="131"/>
        <v>0</v>
      </c>
      <c r="X3243" s="236">
        <f>IFERROR(IF(VLOOKUP($C3243,'MSCI Database'!$C:$R,10, FALSE)="","",VLOOKUP($C3243,'MSCI Database'!$C:$R,10, FALSE)),"")</f>
        <v>45355</v>
      </c>
      <c r="Y3243" s="133" t="str">
        <f>IFERROR(IF(VLOOKUP($C3243,'MSCI Database'!$C:$R,11, FALSE)="","",VLOOKUP($C3243,'MSCI Database'!$C:$R,11, FALSE)),"")</f>
        <v>2019</v>
      </c>
      <c r="Z3243" s="133" t="str">
        <f>IFERROR(IF(VLOOKUP($C3243,'MSCI Database'!$C:$R,12, FALSE)="","",VLOOKUP($C3243,'MSCI Database'!$C:$R,12, FALSE)),"")</f>
        <v>E.Segmt-Moderately Low</v>
      </c>
      <c r="AA3243" s="202" t="str">
        <f>IFERROR(IF(VLOOKUP($C3243,'MSCI Database'!$C:$R,13, FALSE)="","",VLOOKUP($C3243,'MSCI Database'!$C:$R,13, FALSE)),"")</f>
        <v>Improved performance on ESG parameters drives the upgrade</v>
      </c>
    </row>
    <row r="3244" spans="1:27" s="130" customFormat="1" ht="15" hidden="1" customHeight="1" outlineLevel="1">
      <c r="A3244" s="130" t="s">
        <v>4579</v>
      </c>
      <c r="B3244" s="130" t="s">
        <v>4580</v>
      </c>
      <c r="C3244" s="130" t="s">
        <v>4581</v>
      </c>
      <c r="D3244" s="130" t="s">
        <v>12136</v>
      </c>
      <c r="E3244" s="130" t="s">
        <v>12133</v>
      </c>
      <c r="F3244" s="215">
        <v>4.2205533967431479E-2</v>
      </c>
      <c r="G3244" s="132" t="str">
        <f ca="1">IFERROR(_xll.BQL($A3244, "cur_mkt_cap(currency=EUR)")/1000000, " ")</f>
        <v xml:space="preserve"> </v>
      </c>
      <c r="M3244" s="308"/>
      <c r="N3244" s="215">
        <f t="shared" si="130"/>
        <v>4.4815706439395645E-4</v>
      </c>
      <c r="O3244" s="172" t="str">
        <f>IFERROR(IF(VLOOKUP($C3244,'MSCI Database'!$C:$R,2, FALSE)="","",VLOOKUP($C3244,'MSCI Database'!$C:$R,2, FALSE)),"")</f>
        <v>Biotechnology</v>
      </c>
      <c r="P3244" s="186" t="str">
        <f>IFERROR(IF(VLOOKUP($C3244,'MSCI Database'!$C:$R,3, FALSE)="","",VLOOKUP($C3244,'MSCI Database'!$C:$R,3, FALSE)),"")</f>
        <v>B</v>
      </c>
      <c r="Q3244" s="164" t="str">
        <f>IFERROR(IF(VLOOKUP($C3244,'MSCI Database'!$C:$R,4, FALSE)="","",VLOOKUP($C3244,'MSCI Database'!$C:$R,4, FALSE)),"")</f>
        <v>0</v>
      </c>
      <c r="R3244" s="164">
        <f>IFERROR(IF(VLOOKUP($C3244,'MSCI Database'!$C:$R,5, FALSE)="","",VLOOKUP($C3244,'MSCI Database'!$C:$R,5, FALSE)),"")</f>
        <v>1.6</v>
      </c>
      <c r="S3244" s="164">
        <f>IFERROR(IF(VLOOKUP($C3244,'MSCI Database'!$C:$R,6, FALSE)="","",VLOOKUP($C3244,'MSCI Database'!$C:$R,6, FALSE)),"")</f>
        <v>7.9</v>
      </c>
      <c r="T3244" s="211">
        <f>IFERROR(IF(VLOOKUP($C3244,'MSCI Database'!$C:$R,7, FALSE)="","",VLOOKUP($C3244,'MSCI Database'!$C:$R,7, FALSE)),"")</f>
        <v>4.0999999999999996</v>
      </c>
      <c r="U3244" s="164">
        <f>IFERROR(IF(VLOOKUP($C3244,'MSCI Database'!$C:$R,8, FALSE)="","",VLOOKUP($C3244,'MSCI Database'!$C:$R,8, FALSE)),"")</f>
        <v>2.4</v>
      </c>
      <c r="V3244" s="175">
        <f>IFERROR(IF(VLOOKUP($C3244,'MSCI Database'!$C:$R,9, FALSE)="","",VLOOKUP($C3244,'MSCI Database'!$C:$R,9, FALSE)),"")</f>
        <v>3.9</v>
      </c>
      <c r="W3244" s="165">
        <f t="shared" ca="1" si="131"/>
        <v>0</v>
      </c>
      <c r="X3244" s="236">
        <f>IFERROR(IF(VLOOKUP($C3244,'MSCI Database'!$C:$R,10, FALSE)="","",VLOOKUP($C3244,'MSCI Database'!$C:$R,10, FALSE)),"")</f>
        <v>48531</v>
      </c>
      <c r="Y3244" s="133" t="str">
        <f>IFERROR(IF(VLOOKUP($C3244,'MSCI Database'!$C:$R,11, FALSE)="","",VLOOKUP($C3244,'MSCI Database'!$C:$R,11, FALSE)),"")</f>
        <v>2019</v>
      </c>
      <c r="Z3244" s="133" t="str">
        <f>IFERROR(IF(VLOOKUP($C3244,'MSCI Database'!$C:$R,12, FALSE)="","",VLOOKUP($C3244,'MSCI Database'!$C:$R,12, FALSE)),"")</f>
        <v>Reported</v>
      </c>
      <c r="AA3244" s="202" t="str">
        <f>IFERROR(IF(VLOOKUP($C3244,'MSCI Database'!$C:$R,13, FALSE)="","",VLOOKUP($C3244,'MSCI Database'!$C:$R,13, FALSE)),"")</f>
        <v>Talent management and governance practices lag those of peers</v>
      </c>
    </row>
    <row r="3245" spans="1:27" s="130" customFormat="1" ht="15" hidden="1" customHeight="1" outlineLevel="1">
      <c r="A3245" s="130" t="s">
        <v>2912</v>
      </c>
      <c r="B3245" s="130" t="s">
        <v>2913</v>
      </c>
      <c r="C3245" s="130" t="s">
        <v>2914</v>
      </c>
      <c r="D3245" s="130" t="s">
        <v>8769</v>
      </c>
      <c r="E3245" s="130" t="s">
        <v>18684</v>
      </c>
      <c r="F3245" s="215">
        <v>2.9480612883686732E-3</v>
      </c>
      <c r="G3245" s="132" t="str">
        <f ca="1">IFERROR(_xll.BQL($A3245, "cur_mkt_cap(currency=EUR)")/1000000, " ")</f>
        <v xml:space="preserve"> </v>
      </c>
      <c r="M3245" s="308"/>
      <c r="N3245" s="215">
        <f t="shared" si="130"/>
        <v>3.1303821287234247E-5</v>
      </c>
      <c r="O3245" s="172" t="str">
        <f>IFERROR(IF(VLOOKUP($C3245,'MSCI Database'!$C:$R,2, FALSE)="","",VLOOKUP($C3245,'MSCI Database'!$C:$R,2, FALSE)),"")</f>
        <v>Commodity Chemicals</v>
      </c>
      <c r="P3245" s="186" t="str">
        <f>IFERROR(IF(VLOOKUP($C3245,'MSCI Database'!$C:$R,3, FALSE)="","",VLOOKUP($C3245,'MSCI Database'!$C:$R,3, FALSE)),"")</f>
        <v>BB</v>
      </c>
      <c r="Q3245" s="164" t="str">
        <f>IFERROR(IF(VLOOKUP($C3245,'MSCI Database'!$C:$R,4, FALSE)="","",VLOOKUP($C3245,'MSCI Database'!$C:$R,4, FALSE)),"")</f>
        <v>0</v>
      </c>
      <c r="R3245" s="164">
        <f>IFERROR(IF(VLOOKUP($C3245,'MSCI Database'!$C:$R,5, FALSE)="","",VLOOKUP($C3245,'MSCI Database'!$C:$R,5, FALSE)),"")</f>
        <v>3</v>
      </c>
      <c r="S3245" s="164">
        <f>IFERROR(IF(VLOOKUP($C3245,'MSCI Database'!$C:$R,6, FALSE)="","",VLOOKUP($C3245,'MSCI Database'!$C:$R,6, FALSE)),"")</f>
        <v>4.4000000000000004</v>
      </c>
      <c r="T3245" s="211">
        <f>IFERROR(IF(VLOOKUP($C3245,'MSCI Database'!$C:$R,7, FALSE)="","",VLOOKUP($C3245,'MSCI Database'!$C:$R,7, FALSE)),"")</f>
        <v>2.2000000000000002</v>
      </c>
      <c r="U3245" s="164">
        <f>IFERROR(IF(VLOOKUP($C3245,'MSCI Database'!$C:$R,8, FALSE)="","",VLOOKUP($C3245,'MSCI Database'!$C:$R,8, FALSE)),"")</f>
        <v>2.2000000000000002</v>
      </c>
      <c r="V3245" s="175">
        <f>IFERROR(IF(VLOOKUP($C3245,'MSCI Database'!$C:$R,9, FALSE)="","",VLOOKUP($C3245,'MSCI Database'!$C:$R,9, FALSE)),"")</f>
        <v>3.4</v>
      </c>
      <c r="W3245" s="165">
        <f t="shared" ca="1" si="131"/>
        <v>0</v>
      </c>
      <c r="X3245" s="236">
        <f>IFERROR(IF(VLOOKUP($C3245,'MSCI Database'!$C:$R,10, FALSE)="","",VLOOKUP($C3245,'MSCI Database'!$C:$R,10, FALSE)),"")</f>
        <v>903528</v>
      </c>
      <c r="Y3245" s="133" t="str">
        <f>IFERROR(IF(VLOOKUP($C3245,'MSCI Database'!$C:$R,11, FALSE)="","",VLOOKUP($C3245,'MSCI Database'!$C:$R,11, FALSE)),"")</f>
        <v>2019</v>
      </c>
      <c r="Z3245" s="133" t="str">
        <f>IFERROR(IF(VLOOKUP($C3245,'MSCI Database'!$C:$R,12, FALSE)="","",VLOOKUP($C3245,'MSCI Database'!$C:$R,12, FALSE)),"")</f>
        <v>E.Segmt-Moderately Low</v>
      </c>
      <c r="AA3245" s="202" t="str">
        <f>IFERROR(IF(VLOOKUP($C3245,'MSCI Database'!$C:$R,13, FALSE)="","",VLOOKUP($C3245,'MSCI Database'!$C:$R,13, FALSE)),"")</f>
        <v>Lacks comprehensive environmental strategy</v>
      </c>
    </row>
    <row r="3246" spans="1:27" s="130" customFormat="1" ht="15" hidden="1" customHeight="1" outlineLevel="1">
      <c r="A3246" s="130" t="s">
        <v>2902</v>
      </c>
      <c r="B3246" s="130" t="s">
        <v>2903</v>
      </c>
      <c r="C3246" s="130" t="s">
        <v>2904</v>
      </c>
      <c r="D3246" s="130" t="s">
        <v>8769</v>
      </c>
      <c r="E3246" s="130" t="s">
        <v>18684</v>
      </c>
      <c r="F3246" s="215">
        <v>2.851740263914332E-3</v>
      </c>
      <c r="G3246" s="132" t="str">
        <f ca="1">IFERROR(_xll.BQL($A3246, "cur_mkt_cap(currency=EUR)")/1000000, " ")</f>
        <v xml:space="preserve"> </v>
      </c>
      <c r="M3246" s="308"/>
      <c r="N3246" s="215">
        <f t="shared" si="130"/>
        <v>3.0281041961845626E-5</v>
      </c>
      <c r="O3246" s="172" t="str">
        <f>IFERROR(IF(VLOOKUP($C3246,'MSCI Database'!$C:$R,2, FALSE)="","",VLOOKUP($C3246,'MSCI Database'!$C:$R,2, FALSE)),"")</f>
        <v>Paper &amp; Forest Products</v>
      </c>
      <c r="P3246" s="186" t="str">
        <f>IFERROR(IF(VLOOKUP($C3246,'MSCI Database'!$C:$R,3, FALSE)="","",VLOOKUP($C3246,'MSCI Database'!$C:$R,3, FALSE)),"")</f>
        <v>BB</v>
      </c>
      <c r="Q3246" s="164" t="str">
        <f>IFERROR(IF(VLOOKUP($C3246,'MSCI Database'!$C:$R,4, FALSE)="","",VLOOKUP($C3246,'MSCI Database'!$C:$R,4, FALSE)),"")</f>
        <v>0</v>
      </c>
      <c r="R3246" s="164">
        <f>IFERROR(IF(VLOOKUP($C3246,'MSCI Database'!$C:$R,5, FALSE)="","",VLOOKUP($C3246,'MSCI Database'!$C:$R,5, FALSE)),"")</f>
        <v>3.6</v>
      </c>
      <c r="S3246" s="164">
        <f>IFERROR(IF(VLOOKUP($C3246,'MSCI Database'!$C:$R,6, FALSE)="","",VLOOKUP($C3246,'MSCI Database'!$C:$R,6, FALSE)),"")</f>
        <v>4.4000000000000004</v>
      </c>
      <c r="T3246" s="211">
        <f>IFERROR(IF(VLOOKUP($C3246,'MSCI Database'!$C:$R,7, FALSE)="","",VLOOKUP($C3246,'MSCI Database'!$C:$R,7, FALSE)),"")</f>
        <v>9.6</v>
      </c>
      <c r="U3246" s="164">
        <f>IFERROR(IF(VLOOKUP($C3246,'MSCI Database'!$C:$R,8, FALSE)="","",VLOOKUP($C3246,'MSCI Database'!$C:$R,8, FALSE)),"")</f>
        <v>3</v>
      </c>
      <c r="V3246" s="175">
        <f>IFERROR(IF(VLOOKUP($C3246,'MSCI Database'!$C:$R,9, FALSE)="","",VLOOKUP($C3246,'MSCI Database'!$C:$R,9, FALSE)),"")</f>
        <v>4.5999999999999996</v>
      </c>
      <c r="W3246" s="165">
        <f t="shared" ca="1" si="131"/>
        <v>0</v>
      </c>
      <c r="X3246" s="236">
        <f>IFERROR(IF(VLOOKUP($C3246,'MSCI Database'!$C:$R,10, FALSE)="","",VLOOKUP($C3246,'MSCI Database'!$C:$R,10, FALSE)),"")</f>
        <v>13018242</v>
      </c>
      <c r="Y3246" s="133" t="str">
        <f>IFERROR(IF(VLOOKUP($C3246,'MSCI Database'!$C:$R,11, FALSE)="","",VLOOKUP($C3246,'MSCI Database'!$C:$R,11, FALSE)),"")</f>
        <v>2019</v>
      </c>
      <c r="Z3246" s="133" t="str">
        <f>IFERROR(IF(VLOOKUP($C3246,'MSCI Database'!$C:$R,12, FALSE)="","",VLOOKUP($C3246,'MSCI Database'!$C:$R,12, FALSE)),"")</f>
        <v>E.CSI</v>
      </c>
      <c r="AA3246" s="202" t="str">
        <f>IFERROR(IF(VLOOKUP($C3246,'MSCI Database'!$C:$R,13, FALSE)="","",VLOOKUP($C3246,'MSCI Database'!$C:$R,13, FALSE)),"")</f>
        <v>High exposure to water risks; weak corporate governance</v>
      </c>
    </row>
    <row r="3247" spans="1:27" s="130" customFormat="1" ht="15" hidden="1" customHeight="1" outlineLevel="1">
      <c r="A3247" s="130" t="s">
        <v>4391</v>
      </c>
      <c r="B3247" s="130" t="s">
        <v>4392</v>
      </c>
      <c r="C3247" s="130" t="s">
        <v>4393</v>
      </c>
      <c r="D3247" s="130" t="s">
        <v>12136</v>
      </c>
      <c r="E3247" s="130" t="s">
        <v>18684</v>
      </c>
      <c r="F3247" s="215">
        <v>3.2900410634566161E-2</v>
      </c>
      <c r="G3247" s="132" t="str">
        <f ca="1">IFERROR(_xll.BQL($A3247, "cur_mkt_cap(currency=EUR)")/1000000, " ")</f>
        <v xml:space="preserve"> </v>
      </c>
      <c r="M3247" s="308"/>
      <c r="N3247" s="215">
        <f t="shared" si="130"/>
        <v>3.4935114098356691E-4</v>
      </c>
      <c r="O3247" s="172" t="str">
        <f>IFERROR(IF(VLOOKUP($C3247,'MSCI Database'!$C:$R,2, FALSE)="","",VLOOKUP($C3247,'MSCI Database'!$C:$R,2, FALSE)),"")</f>
        <v>Steel</v>
      </c>
      <c r="P3247" s="186" t="str">
        <f>IFERROR(IF(VLOOKUP($C3247,'MSCI Database'!$C:$R,3, FALSE)="","",VLOOKUP($C3247,'MSCI Database'!$C:$R,3, FALSE)),"")</f>
        <v>BBB</v>
      </c>
      <c r="Q3247" s="164" t="str">
        <f>IFERROR(IF(VLOOKUP($C3247,'MSCI Database'!$C:$R,4, FALSE)="","",VLOOKUP($C3247,'MSCI Database'!$C:$R,4, FALSE)),"")</f>
        <v>0</v>
      </c>
      <c r="R3247" s="164">
        <f>IFERROR(IF(VLOOKUP($C3247,'MSCI Database'!$C:$R,5, FALSE)="","",VLOOKUP($C3247,'MSCI Database'!$C:$R,5, FALSE)),"")</f>
        <v>4.5</v>
      </c>
      <c r="S3247" s="164">
        <f>IFERROR(IF(VLOOKUP($C3247,'MSCI Database'!$C:$R,6, FALSE)="","",VLOOKUP($C3247,'MSCI Database'!$C:$R,6, FALSE)),"")</f>
        <v>4.8</v>
      </c>
      <c r="T3247" s="211">
        <f>IFERROR(IF(VLOOKUP($C3247,'MSCI Database'!$C:$R,7, FALSE)="","",VLOOKUP($C3247,'MSCI Database'!$C:$R,7, FALSE)),"")</f>
        <v>4.4000000000000004</v>
      </c>
      <c r="U3247" s="164">
        <f>IFERROR(IF(VLOOKUP($C3247,'MSCI Database'!$C:$R,8, FALSE)="","",VLOOKUP($C3247,'MSCI Database'!$C:$R,8, FALSE)),"")</f>
        <v>2.9</v>
      </c>
      <c r="V3247" s="175">
        <f>IFERROR(IF(VLOOKUP($C3247,'MSCI Database'!$C:$R,9, FALSE)="","",VLOOKUP($C3247,'MSCI Database'!$C:$R,9, FALSE)),"")</f>
        <v>4.0999999999999996</v>
      </c>
      <c r="W3247" s="165">
        <f t="shared" ca="1" si="131"/>
        <v>0</v>
      </c>
      <c r="X3247" s="236">
        <f>IFERROR(IF(VLOOKUP($C3247,'MSCI Database'!$C:$R,10, FALSE)="","",VLOOKUP($C3247,'MSCI Database'!$C:$R,10, FALSE)),"")</f>
        <v>80242000</v>
      </c>
      <c r="Y3247" s="133" t="str">
        <f>IFERROR(IF(VLOOKUP($C3247,'MSCI Database'!$C:$R,11, FALSE)="","",VLOOKUP($C3247,'MSCI Database'!$C:$R,11, FALSE)),"")</f>
        <v>2019</v>
      </c>
      <c r="Z3247" s="133" t="str">
        <f>IFERROR(IF(VLOOKUP($C3247,'MSCI Database'!$C:$R,12, FALSE)="","",VLOOKUP($C3247,'MSCI Database'!$C:$R,12, FALSE)),"")</f>
        <v>Reported</v>
      </c>
      <c r="AA3247" s="202" t="str">
        <f>IFERROR(IF(VLOOKUP($C3247,'MSCI Database'!$C:$R,13, FALSE)="","",VLOOKUP($C3247,'MSCI Database'!$C:$R,13, FALSE)),"")</f>
        <v>Industry-leading water and waste management practices</v>
      </c>
    </row>
    <row r="3248" spans="1:27" s="130" customFormat="1" ht="15" hidden="1" customHeight="1" outlineLevel="1">
      <c r="A3248" s="130" t="s">
        <v>4343</v>
      </c>
      <c r="B3248" s="130" t="s">
        <v>18712</v>
      </c>
      <c r="C3248" s="130" t="s">
        <v>4344</v>
      </c>
      <c r="D3248" s="130" t="s">
        <v>12136</v>
      </c>
      <c r="E3248" s="130" t="s">
        <v>18682</v>
      </c>
      <c r="F3248" s="215">
        <v>3.1024902134138301E-2</v>
      </c>
      <c r="G3248" s="132" t="str">
        <f ca="1">IFERROR(_xll.BQL($A3248, "cur_mkt_cap(currency=EUR)")/1000000, " ")</f>
        <v xml:space="preserve"> </v>
      </c>
      <c r="M3248" s="308"/>
      <c r="N3248" s="215">
        <f t="shared" si="130"/>
        <v>3.2943616053464608E-4</v>
      </c>
      <c r="O3248" s="172" t="str">
        <f>IFERROR(IF(VLOOKUP($C3248,'MSCI Database'!$C:$R,2, FALSE)="","",VLOOKUP($C3248,'MSCI Database'!$C:$R,2, FALSE)),"")</f>
        <v>Automobiles</v>
      </c>
      <c r="P3248" s="186" t="str">
        <f>IFERROR(IF(VLOOKUP($C3248,'MSCI Database'!$C:$R,3, FALSE)="","",VLOOKUP($C3248,'MSCI Database'!$C:$R,3, FALSE)),"")</f>
        <v>CCC</v>
      </c>
      <c r="Q3248" s="164" t="str">
        <f>IFERROR(IF(VLOOKUP($C3248,'MSCI Database'!$C:$R,4, FALSE)="","",VLOOKUP($C3248,'MSCI Database'!$C:$R,4, FALSE)),"")</f>
        <v>0</v>
      </c>
      <c r="R3248" s="164">
        <f>IFERROR(IF(VLOOKUP($C3248,'MSCI Database'!$C:$R,5, FALSE)="","",VLOOKUP($C3248,'MSCI Database'!$C:$R,5, FALSE)),"")</f>
        <v>0.6</v>
      </c>
      <c r="S3248" s="164">
        <f>IFERROR(IF(VLOOKUP($C3248,'MSCI Database'!$C:$R,6, FALSE)="","",VLOOKUP($C3248,'MSCI Database'!$C:$R,6, FALSE)),"")</f>
        <v>6.8</v>
      </c>
      <c r="T3248" s="211">
        <f>IFERROR(IF(VLOOKUP($C3248,'MSCI Database'!$C:$R,7, FALSE)="","",VLOOKUP($C3248,'MSCI Database'!$C:$R,7, FALSE)),"")</f>
        <v>0.9</v>
      </c>
      <c r="U3248" s="164">
        <f>IFERROR(IF(VLOOKUP($C3248,'MSCI Database'!$C:$R,8, FALSE)="","",VLOOKUP($C3248,'MSCI Database'!$C:$R,8, FALSE)),"")</f>
        <v>1.8</v>
      </c>
      <c r="V3248" s="175">
        <f>IFERROR(IF(VLOOKUP($C3248,'MSCI Database'!$C:$R,9, FALSE)="","",VLOOKUP($C3248,'MSCI Database'!$C:$R,9, FALSE)),"")</f>
        <v>3</v>
      </c>
      <c r="W3248" s="165">
        <f t="shared" ca="1" si="131"/>
        <v>0</v>
      </c>
      <c r="X3248" s="236">
        <f>IFERROR(IF(VLOOKUP($C3248,'MSCI Database'!$C:$R,10, FALSE)="","",VLOOKUP($C3248,'MSCI Database'!$C:$R,10, FALSE)),"")</f>
        <v>1272214</v>
      </c>
      <c r="Y3248" s="133" t="str">
        <f>IFERROR(IF(VLOOKUP($C3248,'MSCI Database'!$C:$R,11, FALSE)="","",VLOOKUP($C3248,'MSCI Database'!$C:$R,11, FALSE)),"")</f>
        <v>2019</v>
      </c>
      <c r="Z3248" s="133" t="str">
        <f>IFERROR(IF(VLOOKUP($C3248,'MSCI Database'!$C:$R,12, FALSE)="","",VLOOKUP($C3248,'MSCI Database'!$C:$R,12, FALSE)),"")</f>
        <v>Reported</v>
      </c>
      <c r="AA3248" s="202" t="str">
        <f>IFERROR(IF(VLOOKUP($C3248,'MSCI Database'!$C:$R,13, FALSE)="","",VLOOKUP($C3248,'MSCI Database'!$C:$R,13, FALSE)),"")</f>
        <v>Recurring product safety issues, labor challenges heightened by COVID-19 impact</v>
      </c>
    </row>
    <row r="3249" spans="1:27" s="130" customFormat="1" ht="15" hidden="1" customHeight="1" outlineLevel="1">
      <c r="A3249" s="130" t="s">
        <v>1745</v>
      </c>
      <c r="B3249" s="130" t="s">
        <v>1746</v>
      </c>
      <c r="C3249" s="130" t="s">
        <v>1747</v>
      </c>
      <c r="D3249" s="130" t="s">
        <v>18731</v>
      </c>
      <c r="E3249" s="130" t="s">
        <v>18707</v>
      </c>
      <c r="F3249" s="215">
        <v>8.7342387986783301E-3</v>
      </c>
      <c r="G3249" s="132" t="str">
        <f ca="1">IFERROR(_xll.BQL($A3249, "cur_mkt_cap(currency=EUR)")/1000000, " ")</f>
        <v xml:space="preserve"> </v>
      </c>
      <c r="M3249" s="308"/>
      <c r="N3249" s="215">
        <f t="shared" si="130"/>
        <v>9.2744018420712619E-5</v>
      </c>
      <c r="O3249" s="172" t="str">
        <f>IFERROR(IF(VLOOKUP($C3249,'MSCI Database'!$C:$R,2, FALSE)="","",VLOOKUP($C3249,'MSCI Database'!$C:$R,2, FALSE)),"")</f>
        <v>Integrated Oil &amp; Gas</v>
      </c>
      <c r="P3249" s="186" t="str">
        <f>IFERROR(IF(VLOOKUP($C3249,'MSCI Database'!$C:$R,3, FALSE)="","",VLOOKUP($C3249,'MSCI Database'!$C:$R,3, FALSE)),"")</f>
        <v>BB</v>
      </c>
      <c r="Q3249" s="164" t="str">
        <f>IFERROR(IF(VLOOKUP($C3249,'MSCI Database'!$C:$R,4, FALSE)="","",VLOOKUP($C3249,'MSCI Database'!$C:$R,4, FALSE)),"")</f>
        <v>1</v>
      </c>
      <c r="R3249" s="164">
        <f>IFERROR(IF(VLOOKUP($C3249,'MSCI Database'!$C:$R,5, FALSE)="","",VLOOKUP($C3249,'MSCI Database'!$C:$R,5, FALSE)),"")</f>
        <v>4</v>
      </c>
      <c r="S3249" s="164">
        <f>IFERROR(IF(VLOOKUP($C3249,'MSCI Database'!$C:$R,6, FALSE)="","",VLOOKUP($C3249,'MSCI Database'!$C:$R,6, FALSE)),"")</f>
        <v>3.2</v>
      </c>
      <c r="T3249" s="211">
        <f>IFERROR(IF(VLOOKUP($C3249,'MSCI Database'!$C:$R,7, FALSE)="","",VLOOKUP($C3249,'MSCI Database'!$C:$R,7, FALSE)),"")</f>
        <v>6.5</v>
      </c>
      <c r="U3249" s="164">
        <f>IFERROR(IF(VLOOKUP($C3249,'MSCI Database'!$C:$R,8, FALSE)="","",VLOOKUP($C3249,'MSCI Database'!$C:$R,8, FALSE)),"")</f>
        <v>3.7</v>
      </c>
      <c r="V3249" s="175">
        <f>IFERROR(IF(VLOOKUP($C3249,'MSCI Database'!$C:$R,9, FALSE)="","",VLOOKUP($C3249,'MSCI Database'!$C:$R,9, FALSE)),"")</f>
        <v>4.5</v>
      </c>
      <c r="W3249" s="165">
        <f t="shared" ca="1" si="131"/>
        <v>0</v>
      </c>
      <c r="X3249" s="236">
        <f>IFERROR(IF(VLOOKUP($C3249,'MSCI Database'!$C:$R,10, FALSE)="","",VLOOKUP($C3249,'MSCI Database'!$C:$R,10, FALSE)),"")</f>
        <v>11007000</v>
      </c>
      <c r="Y3249" s="133" t="str">
        <f>IFERROR(IF(VLOOKUP($C3249,'MSCI Database'!$C:$R,11, FALSE)="","",VLOOKUP($C3249,'MSCI Database'!$C:$R,11, FALSE)),"")</f>
        <v>2019</v>
      </c>
      <c r="Z3249" s="133" t="str">
        <f>IFERROR(IF(VLOOKUP($C3249,'MSCI Database'!$C:$R,12, FALSE)="","",VLOOKUP($C3249,'MSCI Database'!$C:$R,12, FALSE)),"")</f>
        <v>Reported</v>
      </c>
      <c r="AA3249" s="202" t="str">
        <f>IFERROR(IF(VLOOKUP($C3249,'MSCI Database'!$C:$R,13, FALSE)="","",VLOOKUP($C3249,'MSCI Database'!$C:$R,13, FALSE)),"")</f>
        <v>Strengthened business ethics policies amidst ongoing corruption allegations</v>
      </c>
    </row>
    <row r="3250" spans="1:27" s="130" customFormat="1" ht="15" hidden="1" customHeight="1" outlineLevel="1">
      <c r="A3250" s="130" t="s">
        <v>4464</v>
      </c>
      <c r="B3250" s="130" t="s">
        <v>4465</v>
      </c>
      <c r="C3250" s="130" t="s">
        <v>4466</v>
      </c>
      <c r="D3250" s="130" t="s">
        <v>12136</v>
      </c>
      <c r="E3250" s="130" t="s">
        <v>18682</v>
      </c>
      <c r="F3250" s="215">
        <v>2.8458247521204749E-2</v>
      </c>
      <c r="G3250" s="132" t="str">
        <f ca="1">IFERROR(_xll.BQL($A3250, "cur_mkt_cap(currency=EUR)")/1000000, " ")</f>
        <v xml:space="preserve"> </v>
      </c>
      <c r="M3250" s="308"/>
      <c r="N3250" s="215">
        <f t="shared" si="130"/>
        <v>3.0218228435970832E-4</v>
      </c>
      <c r="O3250" s="172" t="str">
        <f>IFERROR(IF(VLOOKUP($C3250,'MSCI Database'!$C:$R,2, FALSE)="","",VLOOKUP($C3250,'MSCI Database'!$C:$R,2, FALSE)),"")</f>
        <v>Auto Components</v>
      </c>
      <c r="P3250" s="186" t="str">
        <f>IFERROR(IF(VLOOKUP($C3250,'MSCI Database'!$C:$R,3, FALSE)="","",VLOOKUP($C3250,'MSCI Database'!$C:$R,3, FALSE)),"")</f>
        <v>B</v>
      </c>
      <c r="Q3250" s="164" t="str">
        <f>IFERROR(IF(VLOOKUP($C3250,'MSCI Database'!$C:$R,4, FALSE)="","",VLOOKUP($C3250,'MSCI Database'!$C:$R,4, FALSE)),"")</f>
        <v>1</v>
      </c>
      <c r="R3250" s="164">
        <f>IFERROR(IF(VLOOKUP($C3250,'MSCI Database'!$C:$R,5, FALSE)="","",VLOOKUP($C3250,'MSCI Database'!$C:$R,5, FALSE)),"")</f>
        <v>2</v>
      </c>
      <c r="S3250" s="164">
        <f>IFERROR(IF(VLOOKUP($C3250,'MSCI Database'!$C:$R,6, FALSE)="","",VLOOKUP($C3250,'MSCI Database'!$C:$R,6, FALSE)),"")</f>
        <v>5.9</v>
      </c>
      <c r="T3250" s="211">
        <f>IFERROR(IF(VLOOKUP($C3250,'MSCI Database'!$C:$R,7, FALSE)="","",VLOOKUP($C3250,'MSCI Database'!$C:$R,7, FALSE)),"")</f>
        <v>4</v>
      </c>
      <c r="U3250" s="164">
        <f>IFERROR(IF(VLOOKUP($C3250,'MSCI Database'!$C:$R,8, FALSE)="","",VLOOKUP($C3250,'MSCI Database'!$C:$R,8, FALSE)),"")</f>
        <v>2.4</v>
      </c>
      <c r="V3250" s="175">
        <f>IFERROR(IF(VLOOKUP($C3250,'MSCI Database'!$C:$R,9, FALSE)="","",VLOOKUP($C3250,'MSCI Database'!$C:$R,9, FALSE)),"")</f>
        <v>3.7</v>
      </c>
      <c r="W3250" s="165">
        <f t="shared" ca="1" si="131"/>
        <v>0</v>
      </c>
      <c r="X3250" s="236">
        <f>IFERROR(IF(VLOOKUP($C3250,'MSCI Database'!$C:$R,10, FALSE)="","",VLOOKUP($C3250,'MSCI Database'!$C:$R,10, FALSE)),"")</f>
        <v>377587</v>
      </c>
      <c r="Y3250" s="133" t="str">
        <f>IFERROR(IF(VLOOKUP($C3250,'MSCI Database'!$C:$R,11, FALSE)="","",VLOOKUP($C3250,'MSCI Database'!$C:$R,11, FALSE)),"")</f>
        <v>2019</v>
      </c>
      <c r="Z3250" s="133" t="str">
        <f>IFERROR(IF(VLOOKUP($C3250,'MSCI Database'!$C:$R,12, FALSE)="","",VLOOKUP($C3250,'MSCI Database'!$C:$R,12, FALSE)),"")</f>
        <v>Reported</v>
      </c>
      <c r="AA3250" s="202" t="str">
        <f>IFERROR(IF(VLOOKUP($C3250,'MSCI Database'!$C:$R,13, FALSE)="","",VLOOKUP($C3250,'MSCI Database'!$C:$R,13, FALSE)),"")</f>
        <v>Improved pay disclosure practices; risks related to board and ownership remain</v>
      </c>
    </row>
    <row r="3251" spans="1:27" s="130" customFormat="1" ht="15" hidden="1" customHeight="1" outlineLevel="1">
      <c r="A3251" s="130" t="s">
        <v>4618</v>
      </c>
      <c r="B3251" s="130" t="s">
        <v>4619</v>
      </c>
      <c r="C3251" s="130" t="s">
        <v>4620</v>
      </c>
      <c r="D3251" s="130" t="s">
        <v>12136</v>
      </c>
      <c r="E3251" s="130" t="s">
        <v>18688</v>
      </c>
      <c r="F3251" s="215">
        <v>2.822551053978636E-2</v>
      </c>
      <c r="G3251" s="132" t="str">
        <f ca="1">IFERROR(_xll.BQL($A3251, "cur_mkt_cap(currency=EUR)")/1000000, " ")</f>
        <v xml:space="preserve"> </v>
      </c>
      <c r="M3251" s="308"/>
      <c r="N3251" s="215">
        <f t="shared" si="130"/>
        <v>2.9971097994619555E-4</v>
      </c>
      <c r="O3251" s="172" t="str">
        <f>IFERROR(IF(VLOOKUP($C3251,'MSCI Database'!$C:$R,2, FALSE)="","",VLOOKUP($C3251,'MSCI Database'!$C:$R,2, FALSE)),"")</f>
        <v>Banks</v>
      </c>
      <c r="P3251" s="186" t="str">
        <f>IFERROR(IF(VLOOKUP($C3251,'MSCI Database'!$C:$R,3, FALSE)="","",VLOOKUP($C3251,'MSCI Database'!$C:$R,3, FALSE)),"")</f>
        <v>A</v>
      </c>
      <c r="Q3251" s="164" t="str">
        <f>IFERROR(IF(VLOOKUP($C3251,'MSCI Database'!$C:$R,4, FALSE)="","",VLOOKUP($C3251,'MSCI Database'!$C:$R,4, FALSE)),"")</f>
        <v>0</v>
      </c>
      <c r="R3251" s="164">
        <f>IFERROR(IF(VLOOKUP($C3251,'MSCI Database'!$C:$R,5, FALSE)="","",VLOOKUP($C3251,'MSCI Database'!$C:$R,5, FALSE)),"")</f>
        <v>7</v>
      </c>
      <c r="S3251" s="164">
        <f>IFERROR(IF(VLOOKUP($C3251,'MSCI Database'!$C:$R,6, FALSE)="","",VLOOKUP($C3251,'MSCI Database'!$C:$R,6, FALSE)),"")</f>
        <v>8.6</v>
      </c>
      <c r="T3251" s="211">
        <f>IFERROR(IF(VLOOKUP($C3251,'MSCI Database'!$C:$R,7, FALSE)="","",VLOOKUP($C3251,'MSCI Database'!$C:$R,7, FALSE)),"")</f>
        <v>3.9</v>
      </c>
      <c r="U3251" s="164">
        <f>IFERROR(IF(VLOOKUP($C3251,'MSCI Database'!$C:$R,8, FALSE)="","",VLOOKUP($C3251,'MSCI Database'!$C:$R,8, FALSE)),"")</f>
        <v>5</v>
      </c>
      <c r="V3251" s="175">
        <f>IFERROR(IF(VLOOKUP($C3251,'MSCI Database'!$C:$R,9, FALSE)="","",VLOOKUP($C3251,'MSCI Database'!$C:$R,9, FALSE)),"")</f>
        <v>4.9000000000000004</v>
      </c>
      <c r="W3251" s="165">
        <f t="shared" ca="1" si="131"/>
        <v>0</v>
      </c>
      <c r="X3251" s="236">
        <f>IFERROR(IF(VLOOKUP($C3251,'MSCI Database'!$C:$R,10, FALSE)="","",VLOOKUP($C3251,'MSCI Database'!$C:$R,10, FALSE)),"")</f>
        <v>130711</v>
      </c>
      <c r="Y3251" s="133" t="str">
        <f>IFERROR(IF(VLOOKUP($C3251,'MSCI Database'!$C:$R,11, FALSE)="","",VLOOKUP($C3251,'MSCI Database'!$C:$R,11, FALSE)),"")</f>
        <v>2019</v>
      </c>
      <c r="Z3251" s="133" t="str">
        <f>IFERROR(IF(VLOOKUP($C3251,'MSCI Database'!$C:$R,12, FALSE)="","",VLOOKUP($C3251,'MSCI Database'!$C:$R,12, FALSE)),"")</f>
        <v>Reported</v>
      </c>
      <c r="AA3251" s="202" t="str">
        <f>IFERROR(IF(VLOOKUP($C3251,'MSCI Database'!$C:$R,13, FALSE)="","",VLOOKUP($C3251,'MSCI Database'!$C:$R,13, FALSE)),"")</f>
        <v>Weak customer protection practices relative to peers</v>
      </c>
    </row>
    <row r="3252" spans="1:27" s="130" customFormat="1" ht="15" hidden="1" customHeight="1" outlineLevel="1">
      <c r="A3252" s="130" t="s">
        <v>4575</v>
      </c>
      <c r="B3252" s="130" t="s">
        <v>4576</v>
      </c>
      <c r="C3252" s="130" t="s">
        <v>4577</v>
      </c>
      <c r="D3252" s="130" t="s">
        <v>12136</v>
      </c>
      <c r="E3252" s="130" t="s">
        <v>18682</v>
      </c>
      <c r="F3252" s="215">
        <v>2.5616785813512191E-2</v>
      </c>
      <c r="G3252" s="132" t="str">
        <f ca="1">IFERROR(_xll.BQL($A3252, "cur_mkt_cap(currency=EUR)")/1000000, " ")</f>
        <v xml:space="preserve"> </v>
      </c>
      <c r="M3252" s="308"/>
      <c r="N3252" s="215">
        <f t="shared" si="130"/>
        <v>2.7201038466309531E-4</v>
      </c>
      <c r="O3252" s="172" t="str">
        <f>IFERROR(IF(VLOOKUP($C3252,'MSCI Database'!$C:$R,2, FALSE)="","",VLOOKUP($C3252,'MSCI Database'!$C:$R,2, FALSE)),"")</f>
        <v>Household Durables</v>
      </c>
      <c r="P3252" s="186" t="str">
        <f>IFERROR(IF(VLOOKUP($C3252,'MSCI Database'!$C:$R,3, FALSE)="","",VLOOKUP($C3252,'MSCI Database'!$C:$R,3, FALSE)),"")</f>
        <v>A</v>
      </c>
      <c r="Q3252" s="164" t="str">
        <f>IFERROR(IF(VLOOKUP($C3252,'MSCI Database'!$C:$R,4, FALSE)="","",VLOOKUP($C3252,'MSCI Database'!$C:$R,4, FALSE)),"")</f>
        <v>-1</v>
      </c>
      <c r="R3252" s="164">
        <f>IFERROR(IF(VLOOKUP($C3252,'MSCI Database'!$C:$R,5, FALSE)="","",VLOOKUP($C3252,'MSCI Database'!$C:$R,5, FALSE)),"")</f>
        <v>5.9</v>
      </c>
      <c r="S3252" s="164">
        <f>IFERROR(IF(VLOOKUP($C3252,'MSCI Database'!$C:$R,6, FALSE)="","",VLOOKUP($C3252,'MSCI Database'!$C:$R,6, FALSE)),"")</f>
        <v>8.6999999999999993</v>
      </c>
      <c r="T3252" s="211">
        <f>IFERROR(IF(VLOOKUP($C3252,'MSCI Database'!$C:$R,7, FALSE)="","",VLOOKUP($C3252,'MSCI Database'!$C:$R,7, FALSE)),"")</f>
        <v>6.5</v>
      </c>
      <c r="U3252" s="164">
        <f>IFERROR(IF(VLOOKUP($C3252,'MSCI Database'!$C:$R,8, FALSE)="","",VLOOKUP($C3252,'MSCI Database'!$C:$R,8, FALSE)),"")</f>
        <v>1.3</v>
      </c>
      <c r="V3252" s="175">
        <f>IFERROR(IF(VLOOKUP($C3252,'MSCI Database'!$C:$R,9, FALSE)="","",VLOOKUP($C3252,'MSCI Database'!$C:$R,9, FALSE)),"")</f>
        <v>4.5999999999999996</v>
      </c>
      <c r="W3252" s="165">
        <f t="shared" ca="1" si="131"/>
        <v>0</v>
      </c>
      <c r="X3252" s="236">
        <f>IFERROR(IF(VLOOKUP($C3252,'MSCI Database'!$C:$R,10, FALSE)="","",VLOOKUP($C3252,'MSCI Database'!$C:$R,10, FALSE)),"")</f>
        <v>1502921</v>
      </c>
      <c r="Y3252" s="133" t="str">
        <f>IFERROR(IF(VLOOKUP($C3252,'MSCI Database'!$C:$R,11, FALSE)="","",VLOOKUP($C3252,'MSCI Database'!$C:$R,11, FALSE)),"")</f>
        <v>2019</v>
      </c>
      <c r="Z3252" s="133" t="str">
        <f>IFERROR(IF(VLOOKUP($C3252,'MSCI Database'!$C:$R,12, FALSE)="","",VLOOKUP($C3252,'MSCI Database'!$C:$R,12, FALSE)),"")</f>
        <v>Reported</v>
      </c>
      <c r="AA3252" s="202" t="str">
        <f>IFERROR(IF(VLOOKUP($C3252,'MSCI Database'!$C:$R,13, FALSE)="","",VLOOKUP($C3252,'MSCI Database'!$C:$R,13, FALSE)),"")</f>
        <v>Weak business ethics policies; controversy tied to unfair business practices drive downgrade</v>
      </c>
    </row>
    <row r="3253" spans="1:27" s="130" customFormat="1" ht="15" hidden="1" customHeight="1" outlineLevel="1">
      <c r="A3253" s="130" t="s">
        <v>3898</v>
      </c>
      <c r="B3253" s="130" t="s">
        <v>3899</v>
      </c>
      <c r="C3253" s="130" t="s">
        <v>3900</v>
      </c>
      <c r="D3253" s="130" t="s">
        <v>18672</v>
      </c>
      <c r="E3253" s="130" t="s">
        <v>18682</v>
      </c>
      <c r="F3253" s="215">
        <v>0.26276418813670099</v>
      </c>
      <c r="G3253" s="132" t="str">
        <f ca="1">IFERROR(_xll.BQL($A3253, "cur_mkt_cap(currency=EUR)")/1000000, " ")</f>
        <v xml:space="preserve"> </v>
      </c>
      <c r="M3253" s="308"/>
      <c r="N3253" s="215">
        <f t="shared" si="130"/>
        <v>2.7901466019616323E-3</v>
      </c>
      <c r="O3253" s="172" t="str">
        <f>IFERROR(IF(VLOOKUP($C3253,'MSCI Database'!$C:$R,2, FALSE)="","",VLOOKUP($C3253,'MSCI Database'!$C:$R,2, FALSE)),"")</f>
        <v>Automobiles</v>
      </c>
      <c r="P3253" s="186" t="str">
        <f>IFERROR(IF(VLOOKUP($C3253,'MSCI Database'!$C:$R,3, FALSE)="","",VLOOKUP($C3253,'MSCI Database'!$C:$R,3, FALSE)),"")</f>
        <v>BBB</v>
      </c>
      <c r="Q3253" s="164" t="str">
        <f>IFERROR(IF(VLOOKUP($C3253,'MSCI Database'!$C:$R,4, FALSE)="","",VLOOKUP($C3253,'MSCI Database'!$C:$R,4, FALSE)),"")</f>
        <v>0</v>
      </c>
      <c r="R3253" s="164">
        <f>IFERROR(IF(VLOOKUP($C3253,'MSCI Database'!$C:$R,5, FALSE)="","",VLOOKUP($C3253,'MSCI Database'!$C:$R,5, FALSE)),"")</f>
        <v>5.7</v>
      </c>
      <c r="S3253" s="164">
        <f>IFERROR(IF(VLOOKUP($C3253,'MSCI Database'!$C:$R,6, FALSE)="","",VLOOKUP($C3253,'MSCI Database'!$C:$R,6, FALSE)),"")</f>
        <v>6.7</v>
      </c>
      <c r="T3253" s="211">
        <f>IFERROR(IF(VLOOKUP($C3253,'MSCI Database'!$C:$R,7, FALSE)="","",VLOOKUP($C3253,'MSCI Database'!$C:$R,7, FALSE)),"")</f>
        <v>3.8</v>
      </c>
      <c r="U3253" s="164">
        <f>IFERROR(IF(VLOOKUP($C3253,'MSCI Database'!$C:$R,8, FALSE)="","",VLOOKUP($C3253,'MSCI Database'!$C:$R,8, FALSE)),"")</f>
        <v>3.1</v>
      </c>
      <c r="V3253" s="175">
        <f>IFERROR(IF(VLOOKUP($C3253,'MSCI Database'!$C:$R,9, FALSE)="","",VLOOKUP($C3253,'MSCI Database'!$C:$R,9, FALSE)),"")</f>
        <v>4.5</v>
      </c>
      <c r="W3253" s="165">
        <f t="shared" ca="1" si="131"/>
        <v>0</v>
      </c>
      <c r="X3253" s="236">
        <f>IFERROR(IF(VLOOKUP($C3253,'MSCI Database'!$C:$R,10, FALSE)="","",VLOOKUP($C3253,'MSCI Database'!$C:$R,10, FALSE)),"")</f>
        <v>6148862</v>
      </c>
      <c r="Y3253" s="133" t="str">
        <f>IFERROR(IF(VLOOKUP($C3253,'MSCI Database'!$C:$R,11, FALSE)="","",VLOOKUP($C3253,'MSCI Database'!$C:$R,11, FALSE)),"")</f>
        <v>2019</v>
      </c>
      <c r="Z3253" s="133" t="str">
        <f>IFERROR(IF(VLOOKUP($C3253,'MSCI Database'!$C:$R,12, FALSE)="","",VLOOKUP($C3253,'MSCI Database'!$C:$R,12, FALSE)),"")</f>
        <v>Reported</v>
      </c>
      <c r="AA3253" s="202" t="str">
        <f>IFERROR(IF(VLOOKUP($C3253,'MSCI Database'!$C:$R,13, FALSE)="","",VLOOKUP($C3253,'MSCI Database'!$C:$R,13, FALSE)),"")</f>
        <v>Lower recall rates; board and ownership structure continue to pose governance risks</v>
      </c>
    </row>
    <row r="3254" spans="1:27" s="130" customFormat="1" ht="15" hidden="1" customHeight="1" outlineLevel="1">
      <c r="A3254" s="130" t="s">
        <v>4561</v>
      </c>
      <c r="B3254" s="130" t="s">
        <v>4562</v>
      </c>
      <c r="C3254" s="130" t="s">
        <v>4563</v>
      </c>
      <c r="D3254" s="130" t="s">
        <v>12136</v>
      </c>
      <c r="E3254" s="130" t="s">
        <v>18674</v>
      </c>
      <c r="F3254" s="215">
        <v>2.4068281192810799E-2</v>
      </c>
      <c r="G3254" s="132" t="str">
        <f ca="1">IFERROR(_xll.BQL($A3254, "cur_mkt_cap(currency=EUR)")/1000000, " ")</f>
        <v xml:space="preserve"> </v>
      </c>
      <c r="M3254" s="308"/>
      <c r="N3254" s="215">
        <f t="shared" si="130"/>
        <v>2.5556767633130341E-4</v>
      </c>
      <c r="O3254" s="172" t="str">
        <f>IFERROR(IF(VLOOKUP($C3254,'MSCI Database'!$C:$R,2, FALSE)="","",VLOOKUP($C3254,'MSCI Database'!$C:$R,2, FALSE)),"")</f>
        <v>Household &amp; Personal Products</v>
      </c>
      <c r="P3254" s="186" t="str">
        <f>IFERROR(IF(VLOOKUP($C3254,'MSCI Database'!$C:$R,3, FALSE)="","",VLOOKUP($C3254,'MSCI Database'!$C:$R,3, FALSE)),"")</f>
        <v>A</v>
      </c>
      <c r="Q3254" s="164" t="str">
        <f>IFERROR(IF(VLOOKUP($C3254,'MSCI Database'!$C:$R,4, FALSE)="","",VLOOKUP($C3254,'MSCI Database'!$C:$R,4, FALSE)),"")</f>
        <v>0</v>
      </c>
      <c r="R3254" s="164">
        <f>IFERROR(IF(VLOOKUP($C3254,'MSCI Database'!$C:$R,5, FALSE)="","",VLOOKUP($C3254,'MSCI Database'!$C:$R,5, FALSE)),"")</f>
        <v>6.9</v>
      </c>
      <c r="S3254" s="164">
        <f>IFERROR(IF(VLOOKUP($C3254,'MSCI Database'!$C:$R,6, FALSE)="","",VLOOKUP($C3254,'MSCI Database'!$C:$R,6, FALSE)),"")</f>
        <v>5.4</v>
      </c>
      <c r="T3254" s="211">
        <f>IFERROR(IF(VLOOKUP($C3254,'MSCI Database'!$C:$R,7, FALSE)="","",VLOOKUP($C3254,'MSCI Database'!$C:$R,7, FALSE)),"")</f>
        <v>6.2</v>
      </c>
      <c r="U3254" s="164">
        <f>IFERROR(IF(VLOOKUP($C3254,'MSCI Database'!$C:$R,8, FALSE)="","",VLOOKUP($C3254,'MSCI Database'!$C:$R,8, FALSE)),"")</f>
        <v>3.9</v>
      </c>
      <c r="V3254" s="175">
        <f>IFERROR(IF(VLOOKUP($C3254,'MSCI Database'!$C:$R,9, FALSE)="","",VLOOKUP($C3254,'MSCI Database'!$C:$R,9, FALSE)),"")</f>
        <v>5.2</v>
      </c>
      <c r="W3254" s="165">
        <f t="shared" ca="1" si="131"/>
        <v>0</v>
      </c>
      <c r="X3254" s="236">
        <f>IFERROR(IF(VLOOKUP($C3254,'MSCI Database'!$C:$R,10, FALSE)="","",VLOOKUP($C3254,'MSCI Database'!$C:$R,10, FALSE)),"")</f>
        <v>48656</v>
      </c>
      <c r="Y3254" s="133" t="str">
        <f>IFERROR(IF(VLOOKUP($C3254,'MSCI Database'!$C:$R,11, FALSE)="","",VLOOKUP($C3254,'MSCI Database'!$C:$R,11, FALSE)),"")</f>
        <v>2019</v>
      </c>
      <c r="Z3254" s="133" t="str">
        <f>IFERROR(IF(VLOOKUP($C3254,'MSCI Database'!$C:$R,12, FALSE)="","",VLOOKUP($C3254,'MSCI Database'!$C:$R,12, FALSE)),"")</f>
        <v>Reported</v>
      </c>
      <c r="AA3254" s="202" t="str">
        <f>IFERROR(IF(VLOOKUP($C3254,'MSCI Database'!$C:$R,13, FALSE)="","",VLOOKUP($C3254,'MSCI Database'!$C:$R,13, FALSE)),"")</f>
        <v>Increasing focus on eco-label- certified and low-carbon products</v>
      </c>
    </row>
    <row r="3255" spans="1:27" s="130" customFormat="1" ht="15" hidden="1" customHeight="1" outlineLevel="1">
      <c r="A3255" s="130" t="s">
        <v>4552</v>
      </c>
      <c r="B3255" s="130" t="s">
        <v>4553</v>
      </c>
      <c r="C3255" s="130" t="s">
        <v>4554</v>
      </c>
      <c r="D3255" s="130" t="s">
        <v>12136</v>
      </c>
      <c r="E3255" s="130" t="s">
        <v>18690</v>
      </c>
      <c r="F3255" s="215">
        <v>2.2670235507520221E-2</v>
      </c>
      <c r="G3255" s="132" t="str">
        <f ca="1">IFERROR(_xll.BQL($A3255, "cur_mkt_cap(currency=EUR)")/1000000, " ")</f>
        <v xml:space="preserve"> </v>
      </c>
      <c r="M3255" s="308"/>
      <c r="N3255" s="215">
        <f t="shared" si="130"/>
        <v>2.4072260765637692E-4</v>
      </c>
      <c r="O3255" s="172" t="str">
        <f>IFERROR(IF(VLOOKUP($C3255,'MSCI Database'!$C:$R,2, FALSE)="","",VLOOKUP($C3255,'MSCI Database'!$C:$R,2, FALSE)),"")</f>
        <v>Media &amp; Entertainment</v>
      </c>
      <c r="P3255" s="186" t="str">
        <f>IFERROR(IF(VLOOKUP($C3255,'MSCI Database'!$C:$R,3, FALSE)="","",VLOOKUP($C3255,'MSCI Database'!$C:$R,3, FALSE)),"")</f>
        <v>BBB</v>
      </c>
      <c r="Q3255" s="164" t="str">
        <f>IFERROR(IF(VLOOKUP($C3255,'MSCI Database'!$C:$R,4, FALSE)="","",VLOOKUP($C3255,'MSCI Database'!$C:$R,4, FALSE)),"")</f>
        <v>0</v>
      </c>
      <c r="R3255" s="164">
        <f>IFERROR(IF(VLOOKUP($C3255,'MSCI Database'!$C:$R,5, FALSE)="","",VLOOKUP($C3255,'MSCI Database'!$C:$R,5, FALSE)),"")</f>
        <v>4.9000000000000004</v>
      </c>
      <c r="S3255" s="164">
        <f>IFERROR(IF(VLOOKUP($C3255,'MSCI Database'!$C:$R,6, FALSE)="","",VLOOKUP($C3255,'MSCI Database'!$C:$R,6, FALSE)),"")</f>
        <v>6.7</v>
      </c>
      <c r="T3255" s="211">
        <f>IFERROR(IF(VLOOKUP($C3255,'MSCI Database'!$C:$R,7, FALSE)="","",VLOOKUP($C3255,'MSCI Database'!$C:$R,7, FALSE)),"")</f>
        <v>4</v>
      </c>
      <c r="U3255" s="164">
        <f>IFERROR(IF(VLOOKUP($C3255,'MSCI Database'!$C:$R,8, FALSE)="","",VLOOKUP($C3255,'MSCI Database'!$C:$R,8, FALSE)),"")</f>
        <v>4.4000000000000004</v>
      </c>
      <c r="V3255" s="175">
        <f>IFERROR(IF(VLOOKUP($C3255,'MSCI Database'!$C:$R,9, FALSE)="","",VLOOKUP($C3255,'MSCI Database'!$C:$R,9, FALSE)),"")</f>
        <v>4.3</v>
      </c>
      <c r="W3255" s="165">
        <f t="shared" ca="1" si="131"/>
        <v>0</v>
      </c>
      <c r="X3255" s="236">
        <f>IFERROR(IF(VLOOKUP($C3255,'MSCI Database'!$C:$R,10, FALSE)="","",VLOOKUP($C3255,'MSCI Database'!$C:$R,10, FALSE)),"")</f>
        <v>37737</v>
      </c>
      <c r="Y3255" s="133" t="str">
        <f>IFERROR(IF(VLOOKUP($C3255,'MSCI Database'!$C:$R,11, FALSE)="","",VLOOKUP($C3255,'MSCI Database'!$C:$R,11, FALSE)),"")</f>
        <v>2019</v>
      </c>
      <c r="Z3255" s="133" t="str">
        <f>IFERROR(IF(VLOOKUP($C3255,'MSCI Database'!$C:$R,12, FALSE)="","",VLOOKUP($C3255,'MSCI Database'!$C:$R,12, FALSE)),"")</f>
        <v>E.Segmt-Low</v>
      </c>
      <c r="AA3255" s="202" t="str">
        <f>IFERROR(IF(VLOOKUP($C3255,'MSCI Database'!$C:$R,13, FALSE)="","",VLOOKUP($C3255,'MSCI Database'!$C:$R,13, FALSE)),"")</f>
        <v>Strong data protection programs, limited employee engagement initiatives</v>
      </c>
    </row>
    <row r="3256" spans="1:27" s="130" customFormat="1" ht="15" hidden="1" customHeight="1" outlineLevel="1">
      <c r="A3256" s="130" t="s">
        <v>3723</v>
      </c>
      <c r="B3256" s="130" t="s">
        <v>3724</v>
      </c>
      <c r="C3256" s="130" t="s">
        <v>3725</v>
      </c>
      <c r="D3256" s="130" t="s">
        <v>18672</v>
      </c>
      <c r="E3256" s="130" t="s">
        <v>18690</v>
      </c>
      <c r="F3256" s="215">
        <v>0.22253152546272481</v>
      </c>
      <c r="G3256" s="132" t="str">
        <f ca="1">IFERROR(_xll.BQL($A3256, "cur_mkt_cap(currency=EUR)")/1000000, " ")</f>
        <v xml:space="preserve"> </v>
      </c>
      <c r="M3256" s="308"/>
      <c r="N3256" s="215">
        <f t="shared" si="130"/>
        <v>2.3629383593023875E-3</v>
      </c>
      <c r="O3256" s="172" t="str">
        <f>IFERROR(IF(VLOOKUP($C3256,'MSCI Database'!$C:$R,2, FALSE)="","",VLOOKUP($C3256,'MSCI Database'!$C:$R,2, FALSE)),"")</f>
        <v>Telecommunication Services</v>
      </c>
      <c r="P3256" s="186" t="str">
        <f>IFERROR(IF(VLOOKUP($C3256,'MSCI Database'!$C:$R,3, FALSE)="","",VLOOKUP($C3256,'MSCI Database'!$C:$R,3, FALSE)),"")</f>
        <v>BBB</v>
      </c>
      <c r="Q3256" s="164" t="str">
        <f>IFERROR(IF(VLOOKUP($C3256,'MSCI Database'!$C:$R,4, FALSE)="","",VLOOKUP($C3256,'MSCI Database'!$C:$R,4, FALSE)),"")</f>
        <v>0</v>
      </c>
      <c r="R3256" s="164">
        <f>IFERROR(IF(VLOOKUP($C3256,'MSCI Database'!$C:$R,5, FALSE)="","",VLOOKUP($C3256,'MSCI Database'!$C:$R,5, FALSE)),"")</f>
        <v>4.4000000000000004</v>
      </c>
      <c r="S3256" s="164">
        <f>IFERROR(IF(VLOOKUP($C3256,'MSCI Database'!$C:$R,6, FALSE)="","",VLOOKUP($C3256,'MSCI Database'!$C:$R,6, FALSE)),"")</f>
        <v>10</v>
      </c>
      <c r="T3256" s="211">
        <f>IFERROR(IF(VLOOKUP($C3256,'MSCI Database'!$C:$R,7, FALSE)="","",VLOOKUP($C3256,'MSCI Database'!$C:$R,7, FALSE)),"")</f>
        <v>5.4</v>
      </c>
      <c r="U3256" s="164">
        <f>IFERROR(IF(VLOOKUP($C3256,'MSCI Database'!$C:$R,8, FALSE)="","",VLOOKUP($C3256,'MSCI Database'!$C:$R,8, FALSE)),"")</f>
        <v>2.7</v>
      </c>
      <c r="V3256" s="175">
        <f>IFERROR(IF(VLOOKUP($C3256,'MSCI Database'!$C:$R,9, FALSE)="","",VLOOKUP($C3256,'MSCI Database'!$C:$R,9, FALSE)),"")</f>
        <v>4.5999999999999996</v>
      </c>
      <c r="W3256" s="165">
        <f t="shared" ca="1" si="131"/>
        <v>0</v>
      </c>
      <c r="X3256" s="236">
        <f>IFERROR(IF(VLOOKUP($C3256,'MSCI Database'!$C:$R,10, FALSE)="","",VLOOKUP($C3256,'MSCI Database'!$C:$R,10, FALSE)),"")</f>
        <v>902864</v>
      </c>
      <c r="Y3256" s="133" t="str">
        <f>IFERROR(IF(VLOOKUP($C3256,'MSCI Database'!$C:$R,11, FALSE)="","",VLOOKUP($C3256,'MSCI Database'!$C:$R,11, FALSE)),"")</f>
        <v>2019</v>
      </c>
      <c r="Z3256" s="133" t="str">
        <f>IFERROR(IF(VLOOKUP($C3256,'MSCI Database'!$C:$R,12, FALSE)="","",VLOOKUP($C3256,'MSCI Database'!$C:$R,12, FALSE)),"")</f>
        <v>Reported</v>
      </c>
      <c r="AA3256" s="202" t="str">
        <f>IFERROR(IF(VLOOKUP($C3256,'MSCI Database'!$C:$R,13, FALSE)="","",VLOOKUP($C3256,'MSCI Database'!$C:$R,13, FALSE)),"")</f>
        <v>ESG performance gains increased significance as the company rethinks business strategy</v>
      </c>
    </row>
    <row r="3257" spans="1:27" s="130" customFormat="1" ht="15" hidden="1" customHeight="1" outlineLevel="1">
      <c r="A3257" s="130" t="s">
        <v>4592</v>
      </c>
      <c r="B3257" s="130" t="s">
        <v>4593</v>
      </c>
      <c r="C3257" s="130" t="s">
        <v>4594</v>
      </c>
      <c r="D3257" s="130" t="s">
        <v>12136</v>
      </c>
      <c r="E3257" s="130" t="s">
        <v>18688</v>
      </c>
      <c r="F3257" s="215">
        <v>2.1626480918012048E-2</v>
      </c>
      <c r="G3257" s="132" t="str">
        <f ca="1">IFERROR(_xll.BQL($A3257, "cur_mkt_cap(currency=EUR)")/1000000, " ")</f>
        <v xml:space="preserve"> </v>
      </c>
      <c r="M3257" s="308"/>
      <c r="N3257" s="215">
        <f t="shared" si="130"/>
        <v>2.2963955885186091E-4</v>
      </c>
      <c r="O3257" s="172" t="str">
        <f>IFERROR(IF(VLOOKUP($C3257,'MSCI Database'!$C:$R,2, FALSE)="","",VLOOKUP($C3257,'MSCI Database'!$C:$R,2, FALSE)),"")</f>
        <v>Banks</v>
      </c>
      <c r="P3257" s="186" t="str">
        <f>IFERROR(IF(VLOOKUP($C3257,'MSCI Database'!$C:$R,3, FALSE)="","",VLOOKUP($C3257,'MSCI Database'!$C:$R,3, FALSE)),"")</f>
        <v>BBB</v>
      </c>
      <c r="Q3257" s="164" t="str">
        <f>IFERROR(IF(VLOOKUP($C3257,'MSCI Database'!$C:$R,4, FALSE)="","",VLOOKUP($C3257,'MSCI Database'!$C:$R,4, FALSE)),"")</f>
        <v>0</v>
      </c>
      <c r="R3257" s="164">
        <f>IFERROR(IF(VLOOKUP($C3257,'MSCI Database'!$C:$R,5, FALSE)="","",VLOOKUP($C3257,'MSCI Database'!$C:$R,5, FALSE)),"")</f>
        <v>4.5999999999999996</v>
      </c>
      <c r="S3257" s="164">
        <f>IFERROR(IF(VLOOKUP($C3257,'MSCI Database'!$C:$R,6, FALSE)="","",VLOOKUP($C3257,'MSCI Database'!$C:$R,6, FALSE)),"")</f>
        <v>4.2</v>
      </c>
      <c r="T3257" s="211">
        <f>IFERROR(IF(VLOOKUP($C3257,'MSCI Database'!$C:$R,7, FALSE)="","",VLOOKUP($C3257,'MSCI Database'!$C:$R,7, FALSE)),"")</f>
        <v>4.4000000000000004</v>
      </c>
      <c r="U3257" s="164">
        <f>IFERROR(IF(VLOOKUP($C3257,'MSCI Database'!$C:$R,8, FALSE)="","",VLOOKUP($C3257,'MSCI Database'!$C:$R,8, FALSE)),"")</f>
        <v>4.5</v>
      </c>
      <c r="V3257" s="175">
        <f>IFERROR(IF(VLOOKUP($C3257,'MSCI Database'!$C:$R,9, FALSE)="","",VLOOKUP($C3257,'MSCI Database'!$C:$R,9, FALSE)),"")</f>
        <v>4.4000000000000004</v>
      </c>
      <c r="W3257" s="165">
        <f t="shared" ca="1" si="131"/>
        <v>0</v>
      </c>
      <c r="X3257" s="236">
        <f>IFERROR(IF(VLOOKUP($C3257,'MSCI Database'!$C:$R,10, FALSE)="","",VLOOKUP($C3257,'MSCI Database'!$C:$R,10, FALSE)),"")</f>
        <v>68957</v>
      </c>
      <c r="Y3257" s="133" t="str">
        <f>IFERROR(IF(VLOOKUP($C3257,'MSCI Database'!$C:$R,11, FALSE)="","",VLOOKUP($C3257,'MSCI Database'!$C:$R,11, FALSE)),"")</f>
        <v>2019</v>
      </c>
      <c r="Z3257" s="133" t="str">
        <f>IFERROR(IF(VLOOKUP($C3257,'MSCI Database'!$C:$R,12, FALSE)="","",VLOOKUP($C3257,'MSCI Database'!$C:$R,12, FALSE)),"")</f>
        <v>Reported</v>
      </c>
      <c r="AA3257" s="202" t="str">
        <f>IFERROR(IF(VLOOKUP($C3257,'MSCI Database'!$C:$R,13, FALSE)="","",VLOOKUP($C3257,'MSCI Database'!$C:$R,13, FALSE)),"")</f>
        <v>Controversies weigh in on rating</v>
      </c>
    </row>
    <row r="3258" spans="1:27" s="130" customFormat="1" ht="15" hidden="1" customHeight="1" outlineLevel="1">
      <c r="A3258" s="130" t="s">
        <v>3715</v>
      </c>
      <c r="B3258" s="130" t="s">
        <v>18713</v>
      </c>
      <c r="C3258" s="130" t="s">
        <v>3716</v>
      </c>
      <c r="D3258" s="130" t="s">
        <v>18672</v>
      </c>
      <c r="E3258" s="130" t="s">
        <v>18682</v>
      </c>
      <c r="F3258" s="215">
        <v>0.2212670629907301</v>
      </c>
      <c r="G3258" s="132" t="str">
        <f ca="1">IFERROR(_xll.BQL($A3258, "cur_mkt_cap(currency=EUR)")/1000000, " ")</f>
        <v xml:space="preserve"> </v>
      </c>
      <c r="M3258" s="308"/>
      <c r="N3258" s="215">
        <f t="shared" si="130"/>
        <v>2.3495117363878954E-3</v>
      </c>
      <c r="O3258" s="172" t="str">
        <f>IFERROR(IF(VLOOKUP($C3258,'MSCI Database'!$C:$R,2, FALSE)="","",VLOOKUP($C3258,'MSCI Database'!$C:$R,2, FALSE)),"")</f>
        <v>Household Durables</v>
      </c>
      <c r="P3258" s="186" t="str">
        <f>IFERROR(IF(VLOOKUP($C3258,'MSCI Database'!$C:$R,3, FALSE)="","",VLOOKUP($C3258,'MSCI Database'!$C:$R,3, FALSE)),"")</f>
        <v>AAA</v>
      </c>
      <c r="Q3258" s="164" t="str">
        <f>IFERROR(IF(VLOOKUP($C3258,'MSCI Database'!$C:$R,4, FALSE)="","",VLOOKUP($C3258,'MSCI Database'!$C:$R,4, FALSE)),"")</f>
        <v>0</v>
      </c>
      <c r="R3258" s="164">
        <f>IFERROR(IF(VLOOKUP($C3258,'MSCI Database'!$C:$R,5, FALSE)="","",VLOOKUP($C3258,'MSCI Database'!$C:$R,5, FALSE)),"")</f>
        <v>10</v>
      </c>
      <c r="S3258" s="164">
        <f>IFERROR(IF(VLOOKUP($C3258,'MSCI Database'!$C:$R,6, FALSE)="","",VLOOKUP($C3258,'MSCI Database'!$C:$R,6, FALSE)),"")</f>
        <v>6.2</v>
      </c>
      <c r="T3258" s="211">
        <f>IFERROR(IF(VLOOKUP($C3258,'MSCI Database'!$C:$R,7, FALSE)="","",VLOOKUP($C3258,'MSCI Database'!$C:$R,7, FALSE)),"")</f>
        <v>5.9</v>
      </c>
      <c r="U3258" s="164">
        <f>IFERROR(IF(VLOOKUP($C3258,'MSCI Database'!$C:$R,8, FALSE)="","",VLOOKUP($C3258,'MSCI Database'!$C:$R,8, FALSE)),"")</f>
        <v>6.2</v>
      </c>
      <c r="V3258" s="175">
        <f>IFERROR(IF(VLOOKUP($C3258,'MSCI Database'!$C:$R,9, FALSE)="","",VLOOKUP($C3258,'MSCI Database'!$C:$R,9, FALSE)),"")</f>
        <v>6</v>
      </c>
      <c r="W3258" s="165">
        <f t="shared" ca="1" si="131"/>
        <v>0</v>
      </c>
      <c r="X3258" s="236">
        <f>IFERROR(IF(VLOOKUP($C3258,'MSCI Database'!$C:$R,10, FALSE)="","",VLOOKUP($C3258,'MSCI Database'!$C:$R,10, FALSE)),"")</f>
        <v>1388767</v>
      </c>
      <c r="Y3258" s="133" t="str">
        <f>IFERROR(IF(VLOOKUP($C3258,'MSCI Database'!$C:$R,11, FALSE)="","",VLOOKUP($C3258,'MSCI Database'!$C:$R,11, FALSE)),"")</f>
        <v>2019</v>
      </c>
      <c r="Z3258" s="133" t="str">
        <f>IFERROR(IF(VLOOKUP($C3258,'MSCI Database'!$C:$R,12, FALSE)="","",VLOOKUP($C3258,'MSCI Database'!$C:$R,12, FALSE)),"")</f>
        <v>Reported</v>
      </c>
      <c r="AA3258" s="202" t="str">
        <f>IFERROR(IF(VLOOKUP($C3258,'MSCI Database'!$C:$R,13, FALSE)="","",VLOOKUP($C3258,'MSCI Database'!$C:$R,13, FALSE)),"")</f>
        <v>Low-risk profile in e-waste and chemical management, coupled with robust mitigation practices</v>
      </c>
    </row>
    <row r="3259" spans="1:27" s="130" customFormat="1" ht="15" hidden="1" customHeight="1" outlineLevel="1">
      <c r="A3259" s="130" t="s">
        <v>6021</v>
      </c>
      <c r="B3259" s="130" t="s">
        <v>6022</v>
      </c>
      <c r="C3259" s="130" t="s">
        <v>6023</v>
      </c>
      <c r="D3259" s="130" t="s">
        <v>12137</v>
      </c>
      <c r="E3259" s="130" t="s">
        <v>18689</v>
      </c>
      <c r="F3259" s="215">
        <v>0.82028905737578983</v>
      </c>
      <c r="G3259" s="132" t="str">
        <f ca="1">IFERROR(_xll.BQL($A3259, "cur_mkt_cap(currency=EUR)")/1000000, " ")</f>
        <v xml:space="preserve"> </v>
      </c>
      <c r="M3259" s="308"/>
      <c r="N3259" s="215">
        <f t="shared" si="130"/>
        <v>8.7101927484603738E-3</v>
      </c>
      <c r="O3259" s="172" t="str">
        <f>IFERROR(IF(VLOOKUP($C3259,'MSCI Database'!$C:$R,2, FALSE)="","",VLOOKUP($C3259,'MSCI Database'!$C:$R,2, FALSE)),"")</f>
        <v>Semiconductors &amp; Semiconductor Equipment</v>
      </c>
      <c r="P3259" s="186" t="str">
        <f>IFERROR(IF(VLOOKUP($C3259,'MSCI Database'!$C:$R,3, FALSE)="","",VLOOKUP($C3259,'MSCI Database'!$C:$R,3, FALSE)),"")</f>
        <v>AAA</v>
      </c>
      <c r="Q3259" s="164" t="str">
        <f>IFERROR(IF(VLOOKUP($C3259,'MSCI Database'!$C:$R,4, FALSE)="","",VLOOKUP($C3259,'MSCI Database'!$C:$R,4, FALSE)),"")</f>
        <v>1</v>
      </c>
      <c r="R3259" s="164">
        <f>IFERROR(IF(VLOOKUP($C3259,'MSCI Database'!$C:$R,5, FALSE)="","",VLOOKUP($C3259,'MSCI Database'!$C:$R,5, FALSE)),"")</f>
        <v>9.1</v>
      </c>
      <c r="S3259" s="164">
        <f>IFERROR(IF(VLOOKUP($C3259,'MSCI Database'!$C:$R,6, FALSE)="","",VLOOKUP($C3259,'MSCI Database'!$C:$R,6, FALSE)),"")</f>
        <v>6.1</v>
      </c>
      <c r="T3259" s="211">
        <f>IFERROR(IF(VLOOKUP($C3259,'MSCI Database'!$C:$R,7, FALSE)="","",VLOOKUP($C3259,'MSCI Database'!$C:$R,7, FALSE)),"")</f>
        <v>8.6999999999999993</v>
      </c>
      <c r="U3259" s="164">
        <f>IFERROR(IF(VLOOKUP($C3259,'MSCI Database'!$C:$R,8, FALSE)="","",VLOOKUP($C3259,'MSCI Database'!$C:$R,8, FALSE)),"")</f>
        <v>4.9000000000000004</v>
      </c>
      <c r="V3259" s="175">
        <f>IFERROR(IF(VLOOKUP($C3259,'MSCI Database'!$C:$R,9, FALSE)="","",VLOOKUP($C3259,'MSCI Database'!$C:$R,9, FALSE)),"")</f>
        <v>6.5</v>
      </c>
      <c r="W3259" s="165">
        <f t="shared" ca="1" si="131"/>
        <v>0</v>
      </c>
      <c r="X3259" s="236">
        <f>IFERROR(IF(VLOOKUP($C3259,'MSCI Database'!$C:$R,10, FALSE)="","",VLOOKUP($C3259,'MSCI Database'!$C:$R,10, FALSE)),"")</f>
        <v>8744977</v>
      </c>
      <c r="Y3259" s="133" t="str">
        <f>IFERROR(IF(VLOOKUP($C3259,'MSCI Database'!$C:$R,11, FALSE)="","",VLOOKUP($C3259,'MSCI Database'!$C:$R,11, FALSE)),"")</f>
        <v>2019</v>
      </c>
      <c r="Z3259" s="133" t="str">
        <f>IFERROR(IF(VLOOKUP($C3259,'MSCI Database'!$C:$R,12, FALSE)="","",VLOOKUP($C3259,'MSCI Database'!$C:$R,12, FALSE)),"")</f>
        <v>Reported</v>
      </c>
      <c r="AA3259" s="202" t="str">
        <f>IFERROR(IF(VLOOKUP($C3259,'MSCI Database'!$C:$R,13, FALSE)="","",VLOOKUP($C3259,'MSCI Database'!$C:$R,13, FALSE)),"")</f>
        <v>Strengthened strategic focus on ESG-related issues, strong water conservation programs</v>
      </c>
    </row>
    <row r="3260" spans="1:27" s="130" customFormat="1" ht="15" hidden="1" customHeight="1" outlineLevel="1">
      <c r="A3260" s="130" t="s">
        <v>4571</v>
      </c>
      <c r="B3260" s="130" t="s">
        <v>4572</v>
      </c>
      <c r="C3260" s="130" t="s">
        <v>4573</v>
      </c>
      <c r="D3260" s="130" t="s">
        <v>12136</v>
      </c>
      <c r="E3260" s="130" t="s">
        <v>18688</v>
      </c>
      <c r="F3260" s="215">
        <v>1.9862658367530438E-2</v>
      </c>
      <c r="G3260" s="132" t="str">
        <f ca="1">IFERROR(_xll.BQL($A3260, "cur_mkt_cap(currency=EUR)")/1000000, " ")</f>
        <v xml:space="preserve"> </v>
      </c>
      <c r="M3260" s="308"/>
      <c r="N3260" s="215">
        <f t="shared" si="130"/>
        <v>2.1091050931665832E-4</v>
      </c>
      <c r="O3260" s="172" t="str">
        <f>IFERROR(IF(VLOOKUP($C3260,'MSCI Database'!$C:$R,2, FALSE)="","",VLOOKUP($C3260,'MSCI Database'!$C:$R,2, FALSE)),"")</f>
        <v>Banks</v>
      </c>
      <c r="P3260" s="186" t="str">
        <f>IFERROR(IF(VLOOKUP($C3260,'MSCI Database'!$C:$R,3, FALSE)="","",VLOOKUP($C3260,'MSCI Database'!$C:$R,3, FALSE)),"")</f>
        <v>AA</v>
      </c>
      <c r="Q3260" s="164" t="str">
        <f>IFERROR(IF(VLOOKUP($C3260,'MSCI Database'!$C:$R,4, FALSE)="","",VLOOKUP($C3260,'MSCI Database'!$C:$R,4, FALSE)),"")</f>
        <v>0</v>
      </c>
      <c r="R3260" s="164">
        <f>IFERROR(IF(VLOOKUP($C3260,'MSCI Database'!$C:$R,5, FALSE)="","",VLOOKUP($C3260,'MSCI Database'!$C:$R,5, FALSE)),"")</f>
        <v>7.6</v>
      </c>
      <c r="S3260" s="164">
        <f>IFERROR(IF(VLOOKUP($C3260,'MSCI Database'!$C:$R,6, FALSE)="","",VLOOKUP($C3260,'MSCI Database'!$C:$R,6, FALSE)),"")</f>
        <v>6.6</v>
      </c>
      <c r="T3260" s="211">
        <f>IFERROR(IF(VLOOKUP($C3260,'MSCI Database'!$C:$R,7, FALSE)="","",VLOOKUP($C3260,'MSCI Database'!$C:$R,7, FALSE)),"")</f>
        <v>4.5</v>
      </c>
      <c r="U3260" s="164">
        <f>IFERROR(IF(VLOOKUP($C3260,'MSCI Database'!$C:$R,8, FALSE)="","",VLOOKUP($C3260,'MSCI Database'!$C:$R,8, FALSE)),"")</f>
        <v>4.7</v>
      </c>
      <c r="V3260" s="175">
        <f>IFERROR(IF(VLOOKUP($C3260,'MSCI Database'!$C:$R,9, FALSE)="","",VLOOKUP($C3260,'MSCI Database'!$C:$R,9, FALSE)),"")</f>
        <v>4.9000000000000004</v>
      </c>
      <c r="W3260" s="165">
        <f t="shared" ca="1" si="131"/>
        <v>0</v>
      </c>
      <c r="X3260" s="236">
        <f>IFERROR(IF(VLOOKUP($C3260,'MSCI Database'!$C:$R,10, FALSE)="","",VLOOKUP($C3260,'MSCI Database'!$C:$R,10, FALSE)),"")</f>
        <v>104282</v>
      </c>
      <c r="Y3260" s="133" t="str">
        <f>IFERROR(IF(VLOOKUP($C3260,'MSCI Database'!$C:$R,11, FALSE)="","",VLOOKUP($C3260,'MSCI Database'!$C:$R,11, FALSE)),"")</f>
        <v>2019</v>
      </c>
      <c r="Z3260" s="133" t="str">
        <f>IFERROR(IF(VLOOKUP($C3260,'MSCI Database'!$C:$R,12, FALSE)="","",VLOOKUP($C3260,'MSCI Database'!$C:$R,12, FALSE)),"")</f>
        <v>Reported</v>
      </c>
      <c r="AA3260" s="202" t="str">
        <f>IFERROR(IF(VLOOKUP($C3260,'MSCI Database'!$C:$R,13, FALSE)="","",VLOOKUP($C3260,'MSCI Database'!$C:$R,13, FALSE)),"")</f>
        <v>Strong performance in talent management and green financing practices</v>
      </c>
    </row>
    <row r="3261" spans="1:27" s="130" customFormat="1" ht="15" hidden="1" customHeight="1" outlineLevel="1">
      <c r="A3261" s="130" t="s">
        <v>4609</v>
      </c>
      <c r="B3261" s="130" t="s">
        <v>4610</v>
      </c>
      <c r="C3261" s="130" t="s">
        <v>4611</v>
      </c>
      <c r="D3261" s="130" t="s">
        <v>12136</v>
      </c>
      <c r="E3261" s="130" t="s">
        <v>18707</v>
      </c>
      <c r="F3261" s="215">
        <v>2.0267389328027109E-2</v>
      </c>
      <c r="G3261" s="132" t="str">
        <f ca="1">IFERROR(_xll.BQL($A3261, "cur_mkt_cap(currency=EUR)")/1000000, " ")</f>
        <v xml:space="preserve"> </v>
      </c>
      <c r="M3261" s="308"/>
      <c r="N3261" s="215">
        <f t="shared" si="130"/>
        <v>2.1520812202463878E-4</v>
      </c>
      <c r="O3261" s="172" t="str">
        <f>IFERROR(IF(VLOOKUP($C3261,'MSCI Database'!$C:$R,2, FALSE)="","",VLOOKUP($C3261,'MSCI Database'!$C:$R,2, FALSE)),"")</f>
        <v>Oil &amp; Gas Refining, Marketing, Transportation &amp; Storage</v>
      </c>
      <c r="P3261" s="186" t="str">
        <f>IFERROR(IF(VLOOKUP($C3261,'MSCI Database'!$C:$R,3, FALSE)="","",VLOOKUP($C3261,'MSCI Database'!$C:$R,3, FALSE)),"")</f>
        <v>BBB</v>
      </c>
      <c r="Q3261" s="164" t="str">
        <f>IFERROR(IF(VLOOKUP($C3261,'MSCI Database'!$C:$R,4, FALSE)="","",VLOOKUP($C3261,'MSCI Database'!$C:$R,4, FALSE)),"")</f>
        <v>0</v>
      </c>
      <c r="R3261" s="164">
        <f>IFERROR(IF(VLOOKUP($C3261,'MSCI Database'!$C:$R,5, FALSE)="","",VLOOKUP($C3261,'MSCI Database'!$C:$R,5, FALSE)),"")</f>
        <v>5.0999999999999996</v>
      </c>
      <c r="S3261" s="164">
        <f>IFERROR(IF(VLOOKUP($C3261,'MSCI Database'!$C:$R,6, FALSE)="","",VLOOKUP($C3261,'MSCI Database'!$C:$R,6, FALSE)),"")</f>
        <v>5.4</v>
      </c>
      <c r="T3261" s="211">
        <f>IFERROR(IF(VLOOKUP($C3261,'MSCI Database'!$C:$R,7, FALSE)="","",VLOOKUP($C3261,'MSCI Database'!$C:$R,7, FALSE)),"")</f>
        <v>7.9</v>
      </c>
      <c r="U3261" s="164">
        <f>IFERROR(IF(VLOOKUP($C3261,'MSCI Database'!$C:$R,8, FALSE)="","",VLOOKUP($C3261,'MSCI Database'!$C:$R,8, FALSE)),"")</f>
        <v>2.6</v>
      </c>
      <c r="V3261" s="175">
        <f>IFERROR(IF(VLOOKUP($C3261,'MSCI Database'!$C:$R,9, FALSE)="","",VLOOKUP($C3261,'MSCI Database'!$C:$R,9, FALSE)),"")</f>
        <v>4.7</v>
      </c>
      <c r="W3261" s="165">
        <f t="shared" ca="1" si="131"/>
        <v>0</v>
      </c>
      <c r="X3261" s="236">
        <f>IFERROR(IF(VLOOKUP($C3261,'MSCI Database'!$C:$R,10, FALSE)="","",VLOOKUP($C3261,'MSCI Database'!$C:$R,10, FALSE)),"")</f>
        <v>12518150</v>
      </c>
      <c r="Y3261" s="133" t="str">
        <f>IFERROR(IF(VLOOKUP($C3261,'MSCI Database'!$C:$R,11, FALSE)="","",VLOOKUP($C3261,'MSCI Database'!$C:$R,11, FALSE)),"")</f>
        <v>2019</v>
      </c>
      <c r="Z3261" s="133" t="str">
        <f>IFERROR(IF(VLOOKUP($C3261,'MSCI Database'!$C:$R,12, FALSE)="","",VLOOKUP($C3261,'MSCI Database'!$C:$R,12, FALSE)),"")</f>
        <v>Reported</v>
      </c>
      <c r="AA3261" s="202" t="str">
        <f>IFERROR(IF(VLOOKUP($C3261,'MSCI Database'!$C:$R,13, FALSE)="","",VLOOKUP($C3261,'MSCI Database'!$C:$R,13, FALSE)),"")</f>
        <v>Carbon mitigation strategy remains strong; investigations into awarded contracts continue</v>
      </c>
    </row>
    <row r="3262" spans="1:27" s="130" customFormat="1" ht="15" hidden="1" customHeight="1" outlineLevel="1">
      <c r="A3262" s="130" t="s">
        <v>4634</v>
      </c>
      <c r="B3262" s="130" t="s">
        <v>4635</v>
      </c>
      <c r="C3262" s="130" t="s">
        <v>4636</v>
      </c>
      <c r="D3262" s="130" t="s">
        <v>12136</v>
      </c>
      <c r="E3262" s="130" t="s">
        <v>12133</v>
      </c>
      <c r="F3262" s="215">
        <v>1.939327119376847E-2</v>
      </c>
      <c r="G3262" s="132" t="str">
        <f ca="1">IFERROR(_xll.BQL($A3262, "cur_mkt_cap(currency=EUR)")/1000000, " ")</f>
        <v xml:space="preserve"> </v>
      </c>
      <c r="M3262" s="308"/>
      <c r="N3262" s="215">
        <f t="shared" si="130"/>
        <v>2.0592634828176497E-4</v>
      </c>
      <c r="O3262" s="172" t="str">
        <f>IFERROR(IF(VLOOKUP($C3262,'MSCI Database'!$C:$R,2, FALSE)="","",VLOOKUP($C3262,'MSCI Database'!$C:$R,2, FALSE)),"")</f>
        <v>Health Care Equipment &amp; Supplies</v>
      </c>
      <c r="P3262" s="186" t="str">
        <f>IFERROR(IF(VLOOKUP($C3262,'MSCI Database'!$C:$R,3, FALSE)="","",VLOOKUP($C3262,'MSCI Database'!$C:$R,3, FALSE)),"")</f>
        <v>BB</v>
      </c>
      <c r="Q3262" s="164" t="str">
        <f>IFERROR(IF(VLOOKUP($C3262,'MSCI Database'!$C:$R,4, FALSE)="","",VLOOKUP($C3262,'MSCI Database'!$C:$R,4, FALSE)),"")</f>
        <v>1</v>
      </c>
      <c r="R3262" s="164">
        <f>IFERROR(IF(VLOOKUP($C3262,'MSCI Database'!$C:$R,5, FALSE)="","",VLOOKUP($C3262,'MSCI Database'!$C:$R,5, FALSE)),"")</f>
        <v>3.3</v>
      </c>
      <c r="S3262" s="164">
        <f>IFERROR(IF(VLOOKUP($C3262,'MSCI Database'!$C:$R,6, FALSE)="","",VLOOKUP($C3262,'MSCI Database'!$C:$R,6, FALSE)),"")</f>
        <v>7.8</v>
      </c>
      <c r="T3262" s="211">
        <f>IFERROR(IF(VLOOKUP($C3262,'MSCI Database'!$C:$R,7, FALSE)="","",VLOOKUP($C3262,'MSCI Database'!$C:$R,7, FALSE)),"")</f>
        <v>5.2</v>
      </c>
      <c r="U3262" s="164">
        <f>IFERROR(IF(VLOOKUP($C3262,'MSCI Database'!$C:$R,8, FALSE)="","",VLOOKUP($C3262,'MSCI Database'!$C:$R,8, FALSE)),"")</f>
        <v>3.7</v>
      </c>
      <c r="V3262" s="175">
        <f>IFERROR(IF(VLOOKUP($C3262,'MSCI Database'!$C:$R,9, FALSE)="","",VLOOKUP($C3262,'MSCI Database'!$C:$R,9, FALSE)),"")</f>
        <v>4.5</v>
      </c>
      <c r="W3262" s="165">
        <f t="shared" ca="1" si="131"/>
        <v>0</v>
      </c>
      <c r="X3262" s="236">
        <f>IFERROR(IF(VLOOKUP($C3262,'MSCI Database'!$C:$R,10, FALSE)="","",VLOOKUP($C3262,'MSCI Database'!$C:$R,10, FALSE)),"")</f>
        <v>119791</v>
      </c>
      <c r="Y3262" s="133" t="str">
        <f>IFERROR(IF(VLOOKUP($C3262,'MSCI Database'!$C:$R,11, FALSE)="","",VLOOKUP($C3262,'MSCI Database'!$C:$R,11, FALSE)),"")</f>
        <v>2019</v>
      </c>
      <c r="Z3262" s="133" t="str">
        <f>IFERROR(IF(VLOOKUP($C3262,'MSCI Database'!$C:$R,12, FALSE)="","",VLOOKUP($C3262,'MSCI Database'!$C:$R,12, FALSE)),"")</f>
        <v>Reported</v>
      </c>
      <c r="AA3262" s="202" t="str">
        <f>IFERROR(IF(VLOOKUP($C3262,'MSCI Database'!$C:$R,13, FALSE)="","",VLOOKUP($C3262,'MSCI Database'!$C:$R,13, FALSE)),"")</f>
        <v>Lags its peers in implementing robust employee management and anti-corruption programs</v>
      </c>
    </row>
    <row r="3263" spans="1:27" s="130" customFormat="1" ht="15" hidden="1" customHeight="1" outlineLevel="1">
      <c r="A3263" s="130" t="s">
        <v>2907</v>
      </c>
      <c r="B3263" s="130" t="s">
        <v>2908</v>
      </c>
      <c r="C3263" s="130" t="s">
        <v>2909</v>
      </c>
      <c r="D3263" s="130" t="s">
        <v>8769</v>
      </c>
      <c r="E3263" s="130" t="s">
        <v>18674</v>
      </c>
      <c r="F3263" s="215">
        <v>1.483990447085808E-3</v>
      </c>
      <c r="G3263" s="132" t="str">
        <f ca="1">IFERROR(_xll.BQL($A3263, "cur_mkt_cap(currency=EUR)")/1000000, " ")</f>
        <v xml:space="preserve"> </v>
      </c>
      <c r="M3263" s="308"/>
      <c r="N3263" s="215">
        <f t="shared" si="130"/>
        <v>1.5757668244829092E-5</v>
      </c>
      <c r="O3263" s="172" t="str">
        <f>IFERROR(IF(VLOOKUP($C3263,'MSCI Database'!$C:$R,2, FALSE)="","",VLOOKUP($C3263,'MSCI Database'!$C:$R,2, FALSE)),"")</f>
        <v>Tobacco</v>
      </c>
      <c r="P3263" s="186" t="str">
        <f>IFERROR(IF(VLOOKUP($C3263,'MSCI Database'!$C:$R,3, FALSE)="","",VLOOKUP($C3263,'MSCI Database'!$C:$R,3, FALSE)),"")</f>
        <v>CCC</v>
      </c>
      <c r="Q3263" s="164" t="str">
        <f>IFERROR(IF(VLOOKUP($C3263,'MSCI Database'!$C:$R,4, FALSE)="","",VLOOKUP($C3263,'MSCI Database'!$C:$R,4, FALSE)),"")</f>
        <v>0</v>
      </c>
      <c r="R3263" s="164">
        <f>IFERROR(IF(VLOOKUP($C3263,'MSCI Database'!$C:$R,5, FALSE)="","",VLOOKUP($C3263,'MSCI Database'!$C:$R,5, FALSE)),"")</f>
        <v>0.4</v>
      </c>
      <c r="S3263" s="164">
        <f>IFERROR(IF(VLOOKUP($C3263,'MSCI Database'!$C:$R,6, FALSE)="","",VLOOKUP($C3263,'MSCI Database'!$C:$R,6, FALSE)),"")</f>
        <v>2</v>
      </c>
      <c r="T3263" s="211">
        <f>IFERROR(IF(VLOOKUP($C3263,'MSCI Database'!$C:$R,7, FALSE)="","",VLOOKUP($C3263,'MSCI Database'!$C:$R,7, FALSE)),"")</f>
        <v>1.3</v>
      </c>
      <c r="U3263" s="164">
        <f>IFERROR(IF(VLOOKUP($C3263,'MSCI Database'!$C:$R,8, FALSE)="","",VLOOKUP($C3263,'MSCI Database'!$C:$R,8, FALSE)),"")</f>
        <v>1.9</v>
      </c>
      <c r="V3263" s="175">
        <f>IFERROR(IF(VLOOKUP($C3263,'MSCI Database'!$C:$R,9, FALSE)="","",VLOOKUP($C3263,'MSCI Database'!$C:$R,9, FALSE)),"")</f>
        <v>1.6</v>
      </c>
      <c r="W3263" s="165">
        <f t="shared" ca="1" si="131"/>
        <v>0</v>
      </c>
      <c r="X3263" s="236">
        <f>IFERROR(IF(VLOOKUP($C3263,'MSCI Database'!$C:$R,10, FALSE)="","",VLOOKUP($C3263,'MSCI Database'!$C:$R,10, FALSE)),"")</f>
        <v>225771</v>
      </c>
      <c r="Y3263" s="133" t="str">
        <f>IFERROR(IF(VLOOKUP($C3263,'MSCI Database'!$C:$R,11, FALSE)="","",VLOOKUP($C3263,'MSCI Database'!$C:$R,11, FALSE)),"")</f>
        <v>2019</v>
      </c>
      <c r="Z3263" s="133" t="str">
        <f>IFERROR(IF(VLOOKUP($C3263,'MSCI Database'!$C:$R,12, FALSE)="","",VLOOKUP($C3263,'MSCI Database'!$C:$R,12, FALSE)),"")</f>
        <v>E.Segmt-Moderately High</v>
      </c>
      <c r="AA3263" s="202" t="str">
        <f>IFERROR(IF(VLOOKUP($C3263,'MSCI Database'!$C:$R,13, FALSE)="","",VLOOKUP($C3263,'MSCI Database'!$C:$R,13, FALSE)),"")</f>
        <v>Lacks notable programs across all ESG parameters</v>
      </c>
    </row>
    <row r="3264" spans="1:27" s="130" customFormat="1" ht="15" hidden="1" customHeight="1" outlineLevel="1">
      <c r="A3264" s="130" t="s">
        <v>1754</v>
      </c>
      <c r="B3264" s="130" t="s">
        <v>1755</v>
      </c>
      <c r="C3264" s="130" t="s">
        <v>1756</v>
      </c>
      <c r="D3264" s="130" t="s">
        <v>18731</v>
      </c>
      <c r="E3264" s="130" t="s">
        <v>18688</v>
      </c>
      <c r="F3264" s="215">
        <v>5.8268116857615711E-3</v>
      </c>
      <c r="G3264" s="132" t="str">
        <f ca="1">IFERROR(_xll.BQL($A3264, "cur_mkt_cap(currency=EUR)")/1000000, " ")</f>
        <v xml:space="preserve"> </v>
      </c>
      <c r="M3264" s="308"/>
      <c r="N3264" s="215">
        <f t="shared" si="130"/>
        <v>6.1871668816756945E-5</v>
      </c>
      <c r="O3264" s="172" t="str">
        <f>IFERROR(IF(VLOOKUP($C3264,'MSCI Database'!$C:$R,2, FALSE)="","",VLOOKUP($C3264,'MSCI Database'!$C:$R,2, FALSE)),"")</f>
        <v>Diversified Financials</v>
      </c>
      <c r="P3264" s="186" t="str">
        <f>IFERROR(IF(VLOOKUP($C3264,'MSCI Database'!$C:$R,3, FALSE)="","",VLOOKUP($C3264,'MSCI Database'!$C:$R,3, FALSE)),"")</f>
        <v>BBB</v>
      </c>
      <c r="Q3264" s="164" t="str">
        <f>IFERROR(IF(VLOOKUP($C3264,'MSCI Database'!$C:$R,4, FALSE)="","",VLOOKUP($C3264,'MSCI Database'!$C:$R,4, FALSE)),"")</f>
        <v>0</v>
      </c>
      <c r="R3264" s="164">
        <f>IFERROR(IF(VLOOKUP($C3264,'MSCI Database'!$C:$R,5, FALSE)="","",VLOOKUP($C3264,'MSCI Database'!$C:$R,5, FALSE)),"")</f>
        <v>4.5</v>
      </c>
      <c r="S3264" s="164">
        <f>IFERROR(IF(VLOOKUP($C3264,'MSCI Database'!$C:$R,6, FALSE)="","",VLOOKUP($C3264,'MSCI Database'!$C:$R,6, FALSE)),"")</f>
        <v>9.3000000000000007</v>
      </c>
      <c r="T3264" s="211">
        <f>IFERROR(IF(VLOOKUP($C3264,'MSCI Database'!$C:$R,7, FALSE)="","",VLOOKUP($C3264,'MSCI Database'!$C:$R,7, FALSE)),"")</f>
        <v>6.4</v>
      </c>
      <c r="U3264" s="164">
        <f>IFERROR(IF(VLOOKUP($C3264,'MSCI Database'!$C:$R,8, FALSE)="","",VLOOKUP($C3264,'MSCI Database'!$C:$R,8, FALSE)),"")</f>
        <v>2.2000000000000002</v>
      </c>
      <c r="V3264" s="175">
        <f>IFERROR(IF(VLOOKUP($C3264,'MSCI Database'!$C:$R,9, FALSE)="","",VLOOKUP($C3264,'MSCI Database'!$C:$R,9, FALSE)),"")</f>
        <v>4.4000000000000004</v>
      </c>
      <c r="W3264" s="165">
        <f t="shared" ca="1" si="131"/>
        <v>0</v>
      </c>
      <c r="X3264" s="236">
        <f>IFERROR(IF(VLOOKUP($C3264,'MSCI Database'!$C:$R,10, FALSE)="","",VLOOKUP($C3264,'MSCI Database'!$C:$R,10, FALSE)),"")</f>
        <v>11166</v>
      </c>
      <c r="Y3264" s="133" t="str">
        <f>IFERROR(IF(VLOOKUP($C3264,'MSCI Database'!$C:$R,11, FALSE)="","",VLOOKUP($C3264,'MSCI Database'!$C:$R,11, FALSE)),"")</f>
        <v>2019</v>
      </c>
      <c r="Z3264" s="133" t="str">
        <f>IFERROR(IF(VLOOKUP($C3264,'MSCI Database'!$C:$R,12, FALSE)="","",VLOOKUP($C3264,'MSCI Database'!$C:$R,12, FALSE)),"")</f>
        <v>Reported</v>
      </c>
      <c r="AA3264" s="202" t="str">
        <f>IFERROR(IF(VLOOKUP($C3264,'MSCI Database'!$C:$R,13, FALSE)="","",VLOOKUP($C3264,'MSCI Database'!$C:$R,13, FALSE)),"")</f>
        <v>Strong ESG integration but weak governance practices</v>
      </c>
    </row>
    <row r="3265" spans="1:27" s="130" customFormat="1" ht="15" hidden="1" customHeight="1" outlineLevel="1">
      <c r="A3265" s="130" t="s">
        <v>4376</v>
      </c>
      <c r="B3265" s="130" t="s">
        <v>4377</v>
      </c>
      <c r="C3265" s="130" t="s">
        <v>4378</v>
      </c>
      <c r="D3265" s="130" t="s">
        <v>12136</v>
      </c>
      <c r="E3265" s="130" t="s">
        <v>18673</v>
      </c>
      <c r="F3265" s="215">
        <v>1.8781703507075111E-2</v>
      </c>
      <c r="G3265" s="132" t="str">
        <f ca="1">IFERROR(_xll.BQL($A3265, "cur_mkt_cap(currency=EUR)")/1000000, " ")</f>
        <v xml:space="preserve"> </v>
      </c>
      <c r="M3265" s="308"/>
      <c r="N3265" s="215">
        <f t="shared" si="130"/>
        <v>1.9943245154873952E-4</v>
      </c>
      <c r="O3265" s="172" t="str">
        <f>IFERROR(IF(VLOOKUP($C3265,'MSCI Database'!$C:$R,2, FALSE)="","",VLOOKUP($C3265,'MSCI Database'!$C:$R,2, FALSE)),"")</f>
        <v>Industrial Conglomerates</v>
      </c>
      <c r="P3265" s="186" t="str">
        <f>IFERROR(IF(VLOOKUP($C3265,'MSCI Database'!$C:$R,3, FALSE)="","",VLOOKUP($C3265,'MSCI Database'!$C:$R,3, FALSE)),"")</f>
        <v>BBB</v>
      </c>
      <c r="Q3265" s="164" t="str">
        <f>IFERROR(IF(VLOOKUP($C3265,'MSCI Database'!$C:$R,4, FALSE)="","",VLOOKUP($C3265,'MSCI Database'!$C:$R,4, FALSE)),"")</f>
        <v>-1</v>
      </c>
      <c r="R3265" s="164">
        <f>IFERROR(IF(VLOOKUP($C3265,'MSCI Database'!$C:$R,5, FALSE)="","",VLOOKUP($C3265,'MSCI Database'!$C:$R,5, FALSE)),"")</f>
        <v>4.4000000000000004</v>
      </c>
      <c r="S3265" s="164">
        <f>IFERROR(IF(VLOOKUP($C3265,'MSCI Database'!$C:$R,6, FALSE)="","",VLOOKUP($C3265,'MSCI Database'!$C:$R,6, FALSE)),"")</f>
        <v>5.0999999999999996</v>
      </c>
      <c r="T3265" s="211">
        <f>IFERROR(IF(VLOOKUP($C3265,'MSCI Database'!$C:$R,7, FALSE)="","",VLOOKUP($C3265,'MSCI Database'!$C:$R,7, FALSE)),"")</f>
        <v>4.5999999999999996</v>
      </c>
      <c r="U3265" s="164">
        <f>IFERROR(IF(VLOOKUP($C3265,'MSCI Database'!$C:$R,8, FALSE)="","",VLOOKUP($C3265,'MSCI Database'!$C:$R,8, FALSE)),"")</f>
        <v>1.5</v>
      </c>
      <c r="V3265" s="175">
        <f>IFERROR(IF(VLOOKUP($C3265,'MSCI Database'!$C:$R,9, FALSE)="","",VLOOKUP($C3265,'MSCI Database'!$C:$R,9, FALSE)),"")</f>
        <v>3.5</v>
      </c>
      <c r="W3265" s="165">
        <f t="shared" ca="1" si="131"/>
        <v>0</v>
      </c>
      <c r="X3265" s="236">
        <f>IFERROR(IF(VLOOKUP($C3265,'MSCI Database'!$C:$R,10, FALSE)="","",VLOOKUP($C3265,'MSCI Database'!$C:$R,10, FALSE)),"")</f>
        <v>4596872</v>
      </c>
      <c r="Y3265" s="133" t="str">
        <f>IFERROR(IF(VLOOKUP($C3265,'MSCI Database'!$C:$R,11, FALSE)="","",VLOOKUP($C3265,'MSCI Database'!$C:$R,11, FALSE)),"")</f>
        <v>2019</v>
      </c>
      <c r="Z3265" s="133" t="str">
        <f>IFERROR(IF(VLOOKUP($C3265,'MSCI Database'!$C:$R,12, FALSE)="","",VLOOKUP($C3265,'MSCI Database'!$C:$R,12, FALSE)),"")</f>
        <v>Reported</v>
      </c>
      <c r="AA3265" s="202" t="str">
        <f>IFERROR(IF(VLOOKUP($C3265,'MSCI Database'!$C:$R,13, FALSE)="","",VLOOKUP($C3265,'MSCI Database'!$C:$R,13, FALSE)),"")</f>
        <v>Robust efforts in responsible sourcing but lags peers in corporate governance practices</v>
      </c>
    </row>
    <row r="3266" spans="1:27" s="130" customFormat="1" ht="15" hidden="1" customHeight="1" outlineLevel="1">
      <c r="A3266" s="130" t="s">
        <v>4499</v>
      </c>
      <c r="B3266" s="130" t="s">
        <v>4500</v>
      </c>
      <c r="C3266" s="130" t="s">
        <v>4501</v>
      </c>
      <c r="D3266" s="130" t="s">
        <v>12136</v>
      </c>
      <c r="E3266" s="130" t="s">
        <v>18673</v>
      </c>
      <c r="F3266" s="215">
        <v>1.7200939663398581E-2</v>
      </c>
      <c r="G3266" s="132" t="str">
        <f ca="1">IFERROR(_xll.BQL($A3266, "cur_mkt_cap(currency=EUR)")/1000000, " ")</f>
        <v xml:space="preserve"> </v>
      </c>
      <c r="M3266" s="308"/>
      <c r="N3266" s="215">
        <f t="shared" si="130"/>
        <v>1.8264720049069458E-4</v>
      </c>
      <c r="O3266" s="172" t="str">
        <f>IFERROR(IF(VLOOKUP($C3266,'MSCI Database'!$C:$R,2, FALSE)="","",VLOOKUP($C3266,'MSCI Database'!$C:$R,2, FALSE)),"")</f>
        <v>Industrial Conglomerates</v>
      </c>
      <c r="P3266" s="186" t="str">
        <f>IFERROR(IF(VLOOKUP($C3266,'MSCI Database'!$C:$R,3, FALSE)="","",VLOOKUP($C3266,'MSCI Database'!$C:$R,3, FALSE)),"")</f>
        <v>BBB</v>
      </c>
      <c r="Q3266" s="164" t="str">
        <f>IFERROR(IF(VLOOKUP($C3266,'MSCI Database'!$C:$R,4, FALSE)="","",VLOOKUP($C3266,'MSCI Database'!$C:$R,4, FALSE)),"")</f>
        <v>1</v>
      </c>
      <c r="R3266" s="164">
        <f>IFERROR(IF(VLOOKUP($C3266,'MSCI Database'!$C:$R,5, FALSE)="","",VLOOKUP($C3266,'MSCI Database'!$C:$R,5, FALSE)),"")</f>
        <v>5.6</v>
      </c>
      <c r="S3266" s="164">
        <f>IFERROR(IF(VLOOKUP($C3266,'MSCI Database'!$C:$R,6, FALSE)="","",VLOOKUP($C3266,'MSCI Database'!$C:$R,6, FALSE)),"")</f>
        <v>3.4</v>
      </c>
      <c r="T3266" s="211">
        <f>IFERROR(IF(VLOOKUP($C3266,'MSCI Database'!$C:$R,7, FALSE)="","",VLOOKUP($C3266,'MSCI Database'!$C:$R,7, FALSE)),"")</f>
        <v>5.5</v>
      </c>
      <c r="U3266" s="164">
        <f>IFERROR(IF(VLOOKUP($C3266,'MSCI Database'!$C:$R,8, FALSE)="","",VLOOKUP($C3266,'MSCI Database'!$C:$R,8, FALSE)),"")</f>
        <v>3.2</v>
      </c>
      <c r="V3266" s="175">
        <f>IFERROR(IF(VLOOKUP($C3266,'MSCI Database'!$C:$R,9, FALSE)="","",VLOOKUP($C3266,'MSCI Database'!$C:$R,9, FALSE)),"")</f>
        <v>4.3</v>
      </c>
      <c r="W3266" s="165">
        <f t="shared" ca="1" si="131"/>
        <v>0</v>
      </c>
      <c r="X3266" s="236">
        <f>IFERROR(IF(VLOOKUP($C3266,'MSCI Database'!$C:$R,10, FALSE)="","",VLOOKUP($C3266,'MSCI Database'!$C:$R,10, FALSE)),"")</f>
        <v>242377</v>
      </c>
      <c r="Y3266" s="133" t="str">
        <f>IFERROR(IF(VLOOKUP($C3266,'MSCI Database'!$C:$R,11, FALSE)="","",VLOOKUP($C3266,'MSCI Database'!$C:$R,11, FALSE)),"")</f>
        <v>2019</v>
      </c>
      <c r="Z3266" s="133" t="str">
        <f>IFERROR(IF(VLOOKUP($C3266,'MSCI Database'!$C:$R,12, FALSE)="","",VLOOKUP($C3266,'MSCI Database'!$C:$R,12, FALSE)),"")</f>
        <v>Reported</v>
      </c>
      <c r="AA3266" s="202" t="str">
        <f>IFERROR(IF(VLOOKUP($C3266,'MSCI Database'!$C:$R,13, FALSE)="","",VLOOKUP($C3266,'MSCI Database'!$C:$R,13, FALSE)),"")</f>
        <v>ESG initiatives on labor management, health &amp; safety drive upgrade</v>
      </c>
    </row>
    <row r="3267" spans="1:27" s="130" customFormat="1" ht="15" hidden="1" customHeight="1" outlineLevel="1">
      <c r="A3267" s="130" t="s">
        <v>2940</v>
      </c>
      <c r="B3267" s="130" t="s">
        <v>2941</v>
      </c>
      <c r="C3267" s="130" t="s">
        <v>2942</v>
      </c>
      <c r="D3267" s="130" t="s">
        <v>8769</v>
      </c>
      <c r="E3267" s="130" t="s">
        <v>18707</v>
      </c>
      <c r="F3267" s="215">
        <v>1.2561568675596459E-3</v>
      </c>
      <c r="G3267" s="132" t="str">
        <f ca="1">IFERROR(_xll.BQL($A3267, "cur_mkt_cap(currency=EUR)")/1000000, " ")</f>
        <v xml:space="preserve"> </v>
      </c>
      <c r="M3267" s="308"/>
      <c r="N3267" s="215">
        <f t="shared" si="130"/>
        <v>1.3338430325706856E-5</v>
      </c>
      <c r="O3267" s="172" t="str">
        <f>IFERROR(IF(VLOOKUP($C3267,'MSCI Database'!$C:$R,2, FALSE)="","",VLOOKUP($C3267,'MSCI Database'!$C:$R,2, FALSE)),"")</f>
        <v>Metals and Mining - Non-Precious Metals</v>
      </c>
      <c r="P3267" s="186" t="str">
        <f>IFERROR(IF(VLOOKUP($C3267,'MSCI Database'!$C:$R,3, FALSE)="","",VLOOKUP($C3267,'MSCI Database'!$C:$R,3, FALSE)),"")</f>
        <v>BB</v>
      </c>
      <c r="Q3267" s="164" t="str">
        <f>IFERROR(IF(VLOOKUP($C3267,'MSCI Database'!$C:$R,4, FALSE)="","",VLOOKUP($C3267,'MSCI Database'!$C:$R,4, FALSE)),"")</f>
        <v>1</v>
      </c>
      <c r="R3267" s="164">
        <f>IFERROR(IF(VLOOKUP($C3267,'MSCI Database'!$C:$R,5, FALSE)="","",VLOOKUP($C3267,'MSCI Database'!$C:$R,5, FALSE)),"")</f>
        <v>3.4</v>
      </c>
      <c r="S3267" s="164">
        <f>IFERROR(IF(VLOOKUP($C3267,'MSCI Database'!$C:$R,6, FALSE)="","",VLOOKUP($C3267,'MSCI Database'!$C:$R,6, FALSE)),"")</f>
        <v>2.8</v>
      </c>
      <c r="T3267" s="211">
        <f>IFERROR(IF(VLOOKUP($C3267,'MSCI Database'!$C:$R,7, FALSE)="","",VLOOKUP($C3267,'MSCI Database'!$C:$R,7, FALSE)),"")</f>
        <v>3.6</v>
      </c>
      <c r="U3267" s="164">
        <f>IFERROR(IF(VLOOKUP($C3267,'MSCI Database'!$C:$R,8, FALSE)="","",VLOOKUP($C3267,'MSCI Database'!$C:$R,8, FALSE)),"")</f>
        <v>4.8</v>
      </c>
      <c r="V3267" s="175">
        <f>IFERROR(IF(VLOOKUP($C3267,'MSCI Database'!$C:$R,9, FALSE)="","",VLOOKUP($C3267,'MSCI Database'!$C:$R,9, FALSE)),"")</f>
        <v>3.7</v>
      </c>
      <c r="W3267" s="165">
        <f t="shared" ca="1" si="131"/>
        <v>0</v>
      </c>
      <c r="X3267" s="236">
        <f>IFERROR(IF(VLOOKUP($C3267,'MSCI Database'!$C:$R,10, FALSE)="","",VLOOKUP($C3267,'MSCI Database'!$C:$R,10, FALSE)),"")</f>
        <v>2407178</v>
      </c>
      <c r="Y3267" s="133" t="str">
        <f>IFERROR(IF(VLOOKUP($C3267,'MSCI Database'!$C:$R,11, FALSE)="","",VLOOKUP($C3267,'MSCI Database'!$C:$R,11, FALSE)),"")</f>
        <v>2019</v>
      </c>
      <c r="Z3267" s="133" t="str">
        <f>IFERROR(IF(VLOOKUP($C3267,'MSCI Database'!$C:$R,12, FALSE)="","",VLOOKUP($C3267,'MSCI Database'!$C:$R,12, FALSE)),"")</f>
        <v>E.Segmt-Moderate</v>
      </c>
      <c r="AA3267" s="202" t="str">
        <f>IFERROR(IF(VLOOKUP($C3267,'MSCI Database'!$C:$R,13, FALSE)="","",VLOOKUP($C3267,'MSCI Database'!$C:$R,13, FALSE)),"")</f>
        <v>Improvement in governance practices and environmental performance drive upgrade</v>
      </c>
    </row>
    <row r="3268" spans="1:27" s="130" customFormat="1" ht="15" hidden="1" customHeight="1" outlineLevel="1">
      <c r="A3268" s="130" t="s">
        <v>4530</v>
      </c>
      <c r="B3268" s="130" t="s">
        <v>4531</v>
      </c>
      <c r="C3268" s="130" t="s">
        <v>4532</v>
      </c>
      <c r="D3268" s="130" t="s">
        <v>12136</v>
      </c>
      <c r="E3268" s="130" t="s">
        <v>18673</v>
      </c>
      <c r="F3268" s="215">
        <v>1.4294835673966959E-2</v>
      </c>
      <c r="G3268" s="132" t="str">
        <f ca="1">IFERROR(_xll.BQL($A3268, "cur_mkt_cap(currency=EUR)")/1000000, " ")</f>
        <v xml:space="preserve"> </v>
      </c>
      <c r="M3268" s="308"/>
      <c r="N3268" s="215">
        <f t="shared" si="130"/>
        <v>1.5178890039828843E-4</v>
      </c>
      <c r="O3268" s="172" t="str">
        <f>IFERROR(IF(VLOOKUP($C3268,'MSCI Database'!$C:$R,2, FALSE)="","",VLOOKUP($C3268,'MSCI Database'!$C:$R,2, FALSE)),"")</f>
        <v>Industrial Conglomerates</v>
      </c>
      <c r="P3268" s="186" t="str">
        <f>IFERROR(IF(VLOOKUP($C3268,'MSCI Database'!$C:$R,3, FALSE)="","",VLOOKUP($C3268,'MSCI Database'!$C:$R,3, FALSE)),"")</f>
        <v>AA</v>
      </c>
      <c r="Q3268" s="164" t="str">
        <f>IFERROR(IF(VLOOKUP($C3268,'MSCI Database'!$C:$R,4, FALSE)="","",VLOOKUP($C3268,'MSCI Database'!$C:$R,4, FALSE)),"")</f>
        <v>1</v>
      </c>
      <c r="R3268" s="164">
        <f>IFERROR(IF(VLOOKUP($C3268,'MSCI Database'!$C:$R,5, FALSE)="","",VLOOKUP($C3268,'MSCI Database'!$C:$R,5, FALSE)),"")</f>
        <v>7.8</v>
      </c>
      <c r="S3268" s="164">
        <f>IFERROR(IF(VLOOKUP($C3268,'MSCI Database'!$C:$R,6, FALSE)="","",VLOOKUP($C3268,'MSCI Database'!$C:$R,6, FALSE)),"")</f>
        <v>3.9</v>
      </c>
      <c r="T3268" s="211">
        <f>IFERROR(IF(VLOOKUP($C3268,'MSCI Database'!$C:$R,7, FALSE)="","",VLOOKUP($C3268,'MSCI Database'!$C:$R,7, FALSE)),"")</f>
        <v>6.3</v>
      </c>
      <c r="U3268" s="164">
        <f>IFERROR(IF(VLOOKUP($C3268,'MSCI Database'!$C:$R,8, FALSE)="","",VLOOKUP($C3268,'MSCI Database'!$C:$R,8, FALSE)),"")</f>
        <v>4.0999999999999996</v>
      </c>
      <c r="V3268" s="175">
        <f>IFERROR(IF(VLOOKUP($C3268,'MSCI Database'!$C:$R,9, FALSE)="","",VLOOKUP($C3268,'MSCI Database'!$C:$R,9, FALSE)),"")</f>
        <v>4.9000000000000004</v>
      </c>
      <c r="W3268" s="165">
        <f t="shared" ca="1" si="131"/>
        <v>0</v>
      </c>
      <c r="X3268" s="236">
        <f>IFERROR(IF(VLOOKUP($C3268,'MSCI Database'!$C:$R,10, FALSE)="","",VLOOKUP($C3268,'MSCI Database'!$C:$R,10, FALSE)),"")</f>
        <v>29876</v>
      </c>
      <c r="Y3268" s="133" t="str">
        <f>IFERROR(IF(VLOOKUP($C3268,'MSCI Database'!$C:$R,11, FALSE)="","",VLOOKUP($C3268,'MSCI Database'!$C:$R,11, FALSE)),"")</f>
        <v>2019</v>
      </c>
      <c r="Z3268" s="133" t="str">
        <f>IFERROR(IF(VLOOKUP($C3268,'MSCI Database'!$C:$R,12, FALSE)="","",VLOOKUP($C3268,'MSCI Database'!$C:$R,12, FALSE)),"")</f>
        <v>E.CSI</v>
      </c>
      <c r="AA3268" s="202" t="str">
        <f>IFERROR(IF(VLOOKUP($C3268,'MSCI Database'!$C:$R,13, FALSE)="","",VLOOKUP($C3268,'MSCI Database'!$C:$R,13, FALSE)),"")</f>
        <v>Group-wide initiatives for career development, H&amp;S; Concerns linked to family control remain</v>
      </c>
    </row>
    <row r="3269" spans="1:27" s="130" customFormat="1" ht="15" hidden="1" customHeight="1" outlineLevel="1">
      <c r="A3269" s="130" t="s">
        <v>4596</v>
      </c>
      <c r="B3269" s="130" t="s">
        <v>4597</v>
      </c>
      <c r="C3269" s="130" t="s">
        <v>4598</v>
      </c>
      <c r="D3269" s="130" t="s">
        <v>12136</v>
      </c>
      <c r="E3269" s="130" t="s">
        <v>18674</v>
      </c>
      <c r="F3269" s="215">
        <v>1.4028498947159971E-2</v>
      </c>
      <c r="G3269" s="132" t="str">
        <f ca="1">IFERROR(_xll.BQL($A3269, "cur_mkt_cap(currency=EUR)")/1000000, " ")</f>
        <v xml:space="preserve"> </v>
      </c>
      <c r="M3269" s="308"/>
      <c r="N3269" s="215">
        <f t="shared" si="130"/>
        <v>1.489608189974413E-4</v>
      </c>
      <c r="O3269" s="172" t="str">
        <f>IFERROR(IF(VLOOKUP($C3269,'MSCI Database'!$C:$R,2, FALSE)="","",VLOOKUP($C3269,'MSCI Database'!$C:$R,2, FALSE)),"")</f>
        <v>Household &amp; Personal Products</v>
      </c>
      <c r="P3269" s="186" t="str">
        <f>IFERROR(IF(VLOOKUP($C3269,'MSCI Database'!$C:$R,3, FALSE)="","",VLOOKUP($C3269,'MSCI Database'!$C:$R,3, FALSE)),"")</f>
        <v>A</v>
      </c>
      <c r="Q3269" s="164" t="str">
        <f>IFERROR(IF(VLOOKUP($C3269,'MSCI Database'!$C:$R,4, FALSE)="","",VLOOKUP($C3269,'MSCI Database'!$C:$R,4, FALSE)),"")</f>
        <v>0</v>
      </c>
      <c r="R3269" s="164">
        <f>IFERROR(IF(VLOOKUP($C3269,'MSCI Database'!$C:$R,5, FALSE)="","",VLOOKUP($C3269,'MSCI Database'!$C:$R,5, FALSE)),"")</f>
        <v>6.9</v>
      </c>
      <c r="S3269" s="164">
        <f>IFERROR(IF(VLOOKUP($C3269,'MSCI Database'!$C:$R,6, FALSE)="","",VLOOKUP($C3269,'MSCI Database'!$C:$R,6, FALSE)),"")</f>
        <v>6.7</v>
      </c>
      <c r="T3269" s="211">
        <f>IFERROR(IF(VLOOKUP($C3269,'MSCI Database'!$C:$R,7, FALSE)="","",VLOOKUP($C3269,'MSCI Database'!$C:$R,7, FALSE)),"")</f>
        <v>5.8</v>
      </c>
      <c r="U3269" s="164">
        <f>IFERROR(IF(VLOOKUP($C3269,'MSCI Database'!$C:$R,8, FALSE)="","",VLOOKUP($C3269,'MSCI Database'!$C:$R,8, FALSE)),"")</f>
        <v>4</v>
      </c>
      <c r="V3269" s="175">
        <f>IFERROR(IF(VLOOKUP($C3269,'MSCI Database'!$C:$R,9, FALSE)="","",VLOOKUP($C3269,'MSCI Database'!$C:$R,9, FALSE)),"")</f>
        <v>5.5</v>
      </c>
      <c r="W3269" s="165">
        <f t="shared" ca="1" si="131"/>
        <v>0</v>
      </c>
      <c r="X3269" s="236">
        <f>IFERROR(IF(VLOOKUP($C3269,'MSCI Database'!$C:$R,10, FALSE)="","",VLOOKUP($C3269,'MSCI Database'!$C:$R,10, FALSE)),"")</f>
        <v>53897</v>
      </c>
      <c r="Y3269" s="133" t="str">
        <f>IFERROR(IF(VLOOKUP($C3269,'MSCI Database'!$C:$R,11, FALSE)="","",VLOOKUP($C3269,'MSCI Database'!$C:$R,11, FALSE)),"")</f>
        <v>2019</v>
      </c>
      <c r="Z3269" s="133" t="str">
        <f>IFERROR(IF(VLOOKUP($C3269,'MSCI Database'!$C:$R,12, FALSE)="","",VLOOKUP($C3269,'MSCI Database'!$C:$R,12, FALSE)),"")</f>
        <v>Reported</v>
      </c>
      <c r="AA3269" s="202" t="str">
        <f>IFERROR(IF(VLOOKUP($C3269,'MSCI Database'!$C:$R,13, FALSE)="","",VLOOKUP($C3269,'MSCI Database'!$C:$R,13, FALSE)),"")</f>
        <v>Robust carbon emisions management programs</v>
      </c>
    </row>
    <row r="3270" spans="1:27" s="130" customFormat="1" ht="15" hidden="1" customHeight="1" outlineLevel="1">
      <c r="A3270" s="130" t="s">
        <v>4517</v>
      </c>
      <c r="B3270" s="130" t="s">
        <v>4518</v>
      </c>
      <c r="C3270" s="130" t="s">
        <v>4519</v>
      </c>
      <c r="D3270" s="130" t="s">
        <v>12136</v>
      </c>
      <c r="E3270" s="130" t="s">
        <v>18674</v>
      </c>
      <c r="F3270" s="215">
        <v>1.374779107706597E-2</v>
      </c>
      <c r="G3270" s="132" t="str">
        <f ca="1">IFERROR(_xll.BQL($A3270, "cur_mkt_cap(currency=EUR)")/1000000, " ")</f>
        <v xml:space="preserve"> </v>
      </c>
      <c r="M3270" s="308"/>
      <c r="N3270" s="215">
        <f t="shared" si="130"/>
        <v>1.4598013842814241E-4</v>
      </c>
      <c r="O3270" s="172" t="str">
        <f>IFERROR(IF(VLOOKUP($C3270,'MSCI Database'!$C:$R,2, FALSE)="","",VLOOKUP($C3270,'MSCI Database'!$C:$R,2, FALSE)),"")</f>
        <v>Tobacco</v>
      </c>
      <c r="P3270" s="186" t="str">
        <f>IFERROR(IF(VLOOKUP($C3270,'MSCI Database'!$C:$R,3, FALSE)="","",VLOOKUP($C3270,'MSCI Database'!$C:$R,3, FALSE)),"")</f>
        <v>AA</v>
      </c>
      <c r="Q3270" s="164" t="str">
        <f>IFERROR(IF(VLOOKUP($C3270,'MSCI Database'!$C:$R,4, FALSE)="","",VLOOKUP($C3270,'MSCI Database'!$C:$R,4, FALSE)),"")</f>
        <v>1</v>
      </c>
      <c r="R3270" s="164">
        <f>IFERROR(IF(VLOOKUP($C3270,'MSCI Database'!$C:$R,5, FALSE)="","",VLOOKUP($C3270,'MSCI Database'!$C:$R,5, FALSE)),"")</f>
        <v>7.5</v>
      </c>
      <c r="S3270" s="164">
        <f>IFERROR(IF(VLOOKUP($C3270,'MSCI Database'!$C:$R,6, FALSE)="","",VLOOKUP($C3270,'MSCI Database'!$C:$R,6, FALSE)),"")</f>
        <v>1.1000000000000001</v>
      </c>
      <c r="T3270" s="211">
        <f>IFERROR(IF(VLOOKUP($C3270,'MSCI Database'!$C:$R,7, FALSE)="","",VLOOKUP($C3270,'MSCI Database'!$C:$R,7, FALSE)),"")</f>
        <v>5.2</v>
      </c>
      <c r="U3270" s="164">
        <f>IFERROR(IF(VLOOKUP($C3270,'MSCI Database'!$C:$R,8, FALSE)="","",VLOOKUP($C3270,'MSCI Database'!$C:$R,8, FALSE)),"")</f>
        <v>6.1</v>
      </c>
      <c r="V3270" s="175">
        <f>IFERROR(IF(VLOOKUP($C3270,'MSCI Database'!$C:$R,9, FALSE)="","",VLOOKUP($C3270,'MSCI Database'!$C:$R,9, FALSE)),"")</f>
        <v>4.9000000000000004</v>
      </c>
      <c r="W3270" s="165">
        <f t="shared" ca="1" si="131"/>
        <v>0</v>
      </c>
      <c r="X3270" s="236">
        <f>IFERROR(IF(VLOOKUP($C3270,'MSCI Database'!$C:$R,10, FALSE)="","",VLOOKUP($C3270,'MSCI Database'!$C:$R,10, FALSE)),"")</f>
        <v>104559</v>
      </c>
      <c r="Y3270" s="133" t="str">
        <f>IFERROR(IF(VLOOKUP($C3270,'MSCI Database'!$C:$R,11, FALSE)="","",VLOOKUP($C3270,'MSCI Database'!$C:$R,11, FALSE)),"")</f>
        <v>2019</v>
      </c>
      <c r="Z3270" s="133" t="str">
        <f>IFERROR(IF(VLOOKUP($C3270,'MSCI Database'!$C:$R,12, FALSE)="","",VLOOKUP($C3270,'MSCI Database'!$C:$R,12, FALSE)),"")</f>
        <v>Reported</v>
      </c>
      <c r="AA3270" s="202" t="str">
        <f>IFERROR(IF(VLOOKUP($C3270,'MSCI Database'!$C:$R,13, FALSE)="","",VLOOKUP($C3270,'MSCI Database'!$C:$R,13, FALSE)),"")</f>
        <v>Strong governance performance, improved supply chain management drive the upgrade</v>
      </c>
    </row>
    <row r="3271" spans="1:27" s="130" customFormat="1" ht="15" hidden="1" customHeight="1" outlineLevel="1">
      <c r="A3271" s="130" t="s">
        <v>3444</v>
      </c>
      <c r="B3271" s="130" t="s">
        <v>3445</v>
      </c>
      <c r="C3271" s="130" t="s">
        <v>3446</v>
      </c>
      <c r="D3271" s="130" t="s">
        <v>18672</v>
      </c>
      <c r="E3271" s="130" t="s">
        <v>18689</v>
      </c>
      <c r="F3271" s="215">
        <v>0.14137754929341029</v>
      </c>
      <c r="G3271" s="132" t="str">
        <f ca="1">IFERROR(_xll.BQL($A3271, "cur_mkt_cap(currency=EUR)")/1000000, " ")</f>
        <v xml:space="preserve"> </v>
      </c>
      <c r="M3271" s="308"/>
      <c r="N3271" s="215">
        <f t="shared" si="130"/>
        <v>1.5012094743651104E-3</v>
      </c>
      <c r="O3271" s="172" t="str">
        <f>IFERROR(IF(VLOOKUP($C3271,'MSCI Database'!$C:$R,2, FALSE)="","",VLOOKUP($C3271,'MSCI Database'!$C:$R,2, FALSE)),"")</f>
        <v>Electronic Equipment, Instruments &amp; Components</v>
      </c>
      <c r="P3271" s="186" t="str">
        <f>IFERROR(IF(VLOOKUP($C3271,'MSCI Database'!$C:$R,3, FALSE)="","",VLOOKUP($C3271,'MSCI Database'!$C:$R,3, FALSE)),"")</f>
        <v>BBB</v>
      </c>
      <c r="Q3271" s="164" t="str">
        <f>IFERROR(IF(VLOOKUP($C3271,'MSCI Database'!$C:$R,4, FALSE)="","",VLOOKUP($C3271,'MSCI Database'!$C:$R,4, FALSE)),"")</f>
        <v>0</v>
      </c>
      <c r="R3271" s="164">
        <f>IFERROR(IF(VLOOKUP($C3271,'MSCI Database'!$C:$R,5, FALSE)="","",VLOOKUP($C3271,'MSCI Database'!$C:$R,5, FALSE)),"")</f>
        <v>5.4</v>
      </c>
      <c r="S3271" s="164">
        <f>IFERROR(IF(VLOOKUP($C3271,'MSCI Database'!$C:$R,6, FALSE)="","",VLOOKUP($C3271,'MSCI Database'!$C:$R,6, FALSE)),"")</f>
        <v>2.9</v>
      </c>
      <c r="T3271" s="211">
        <f>IFERROR(IF(VLOOKUP($C3271,'MSCI Database'!$C:$R,7, FALSE)="","",VLOOKUP($C3271,'MSCI Database'!$C:$R,7, FALSE)),"")</f>
        <v>6</v>
      </c>
      <c r="U3271" s="164">
        <f>IFERROR(IF(VLOOKUP($C3271,'MSCI Database'!$C:$R,8, FALSE)="","",VLOOKUP($C3271,'MSCI Database'!$C:$R,8, FALSE)),"")</f>
        <v>2</v>
      </c>
      <c r="V3271" s="175">
        <f>IFERROR(IF(VLOOKUP($C3271,'MSCI Database'!$C:$R,9, FALSE)="","",VLOOKUP($C3271,'MSCI Database'!$C:$R,9, FALSE)),"")</f>
        <v>3.9</v>
      </c>
      <c r="W3271" s="165">
        <f t="shared" ca="1" si="131"/>
        <v>0</v>
      </c>
      <c r="X3271" s="236">
        <f>IFERROR(IF(VLOOKUP($C3271,'MSCI Database'!$C:$R,10, FALSE)="","",VLOOKUP($C3271,'MSCI Database'!$C:$R,10, FALSE)),"")</f>
        <v>80275</v>
      </c>
      <c r="Y3271" s="133" t="str">
        <f>IFERROR(IF(VLOOKUP($C3271,'MSCI Database'!$C:$R,11, FALSE)="","",VLOOKUP($C3271,'MSCI Database'!$C:$R,11, FALSE)),"")</f>
        <v>2019</v>
      </c>
      <c r="Z3271" s="133" t="str">
        <f>IFERROR(IF(VLOOKUP($C3271,'MSCI Database'!$C:$R,12, FALSE)="","",VLOOKUP($C3271,'MSCI Database'!$C:$R,12, FALSE)),"")</f>
        <v>E.Segmt-Moderate</v>
      </c>
      <c r="AA3271" s="202" t="str">
        <f>IFERROR(IF(VLOOKUP($C3271,'MSCI Database'!$C:$R,13, FALSE)="","",VLOOKUP($C3271,'MSCI Database'!$C:$R,13, FALSE)),"")</f>
        <v>Issues on board structure and pay practices weigh on rating</v>
      </c>
    </row>
    <row r="3272" spans="1:27" s="130" customFormat="1" ht="15" hidden="1" customHeight="1" outlineLevel="1">
      <c r="A3272" s="130" t="s">
        <v>4600</v>
      </c>
      <c r="B3272" s="130" t="s">
        <v>4601</v>
      </c>
      <c r="C3272" s="130" t="s">
        <v>4602</v>
      </c>
      <c r="D3272" s="130" t="s">
        <v>12136</v>
      </c>
      <c r="E3272" s="130" t="s">
        <v>12133</v>
      </c>
      <c r="F3272" s="215">
        <v>1.351111147372255E-2</v>
      </c>
      <c r="G3272" s="132" t="str">
        <f ca="1">IFERROR(_xll.BQL($A3272, "cur_mkt_cap(currency=EUR)")/1000000, " ")</f>
        <v xml:space="preserve"> </v>
      </c>
      <c r="M3272" s="308"/>
      <c r="N3272" s="215">
        <f t="shared" si="130"/>
        <v>1.4346696950773109E-4</v>
      </c>
      <c r="O3272" s="172" t="str">
        <f>IFERROR(IF(VLOOKUP($C3272,'MSCI Database'!$C:$R,2, FALSE)="","",VLOOKUP($C3272,'MSCI Database'!$C:$R,2, FALSE)),"")</f>
        <v>Health Care Providers &amp; Services</v>
      </c>
      <c r="P3272" s="186" t="str">
        <f>IFERROR(IF(VLOOKUP($C3272,'MSCI Database'!$C:$R,3, FALSE)="","",VLOOKUP($C3272,'MSCI Database'!$C:$R,3, FALSE)),"")</f>
        <v>BB</v>
      </c>
      <c r="Q3272" s="164" t="str">
        <f>IFERROR(IF(VLOOKUP($C3272,'MSCI Database'!$C:$R,4, FALSE)="","",VLOOKUP($C3272,'MSCI Database'!$C:$R,4, FALSE)),"")</f>
        <v>1</v>
      </c>
      <c r="R3272" s="164">
        <f>IFERROR(IF(VLOOKUP($C3272,'MSCI Database'!$C:$R,5, FALSE)="","",VLOOKUP($C3272,'MSCI Database'!$C:$R,5, FALSE)),"")</f>
        <v>4.2</v>
      </c>
      <c r="S3272" s="164">
        <f>IFERROR(IF(VLOOKUP($C3272,'MSCI Database'!$C:$R,6, FALSE)="","",VLOOKUP($C3272,'MSCI Database'!$C:$R,6, FALSE)),"")</f>
        <v>6.7</v>
      </c>
      <c r="T3272" s="211">
        <f>IFERROR(IF(VLOOKUP($C3272,'MSCI Database'!$C:$R,7, FALSE)="","",VLOOKUP($C3272,'MSCI Database'!$C:$R,7, FALSE)),"")</f>
        <v>6.5</v>
      </c>
      <c r="U3272" s="164">
        <f>IFERROR(IF(VLOOKUP($C3272,'MSCI Database'!$C:$R,8, FALSE)="","",VLOOKUP($C3272,'MSCI Database'!$C:$R,8, FALSE)),"")</f>
        <v>3.3</v>
      </c>
      <c r="V3272" s="175">
        <f>IFERROR(IF(VLOOKUP($C3272,'MSCI Database'!$C:$R,9, FALSE)="","",VLOOKUP($C3272,'MSCI Database'!$C:$R,9, FALSE)),"")</f>
        <v>4.4000000000000004</v>
      </c>
      <c r="W3272" s="165">
        <f t="shared" ca="1" si="131"/>
        <v>0</v>
      </c>
      <c r="X3272" s="236">
        <f>IFERROR(IF(VLOOKUP($C3272,'MSCI Database'!$C:$R,10, FALSE)="","",VLOOKUP($C3272,'MSCI Database'!$C:$R,10, FALSE)),"")</f>
        <v>22712</v>
      </c>
      <c r="Y3272" s="133" t="str">
        <f>IFERROR(IF(VLOOKUP($C3272,'MSCI Database'!$C:$R,11, FALSE)="","",VLOOKUP($C3272,'MSCI Database'!$C:$R,11, FALSE)),"")</f>
        <v>2019</v>
      </c>
      <c r="Z3272" s="133" t="str">
        <f>IFERROR(IF(VLOOKUP($C3272,'MSCI Database'!$C:$R,12, FALSE)="","",VLOOKUP($C3272,'MSCI Database'!$C:$R,12, FALSE)),"")</f>
        <v>E.Segmt-Low</v>
      </c>
      <c r="AA3272" s="202" t="str">
        <f>IFERROR(IF(VLOOKUP($C3272,'MSCI Database'!$C:$R,13, FALSE)="","",VLOOKUP($C3272,'MSCI Database'!$C:$R,13, FALSE)),"")</f>
        <v>Governance practices trail those of peers, but robust anti-corruption strategy relative to peers</v>
      </c>
    </row>
    <row r="3273" spans="1:27" s="130" customFormat="1" ht="15" hidden="1" customHeight="1" outlineLevel="1">
      <c r="A3273" s="130" t="s">
        <v>4526</v>
      </c>
      <c r="B3273" s="130" t="s">
        <v>4527</v>
      </c>
      <c r="C3273" s="130" t="s">
        <v>4528</v>
      </c>
      <c r="D3273" s="130" t="s">
        <v>12136</v>
      </c>
      <c r="E3273" s="130" t="s">
        <v>18689</v>
      </c>
      <c r="F3273" s="215">
        <v>1.264323311527067E-2</v>
      </c>
      <c r="G3273" s="132" t="str">
        <f ca="1">IFERROR(_xll.BQL($A3273, "cur_mkt_cap(currency=EUR)")/1000000, " ")</f>
        <v xml:space="preserve"> </v>
      </c>
      <c r="M3273" s="308"/>
      <c r="N3273" s="215">
        <f t="shared" si="130"/>
        <v>1.34251452469729E-4</v>
      </c>
      <c r="O3273" s="172" t="str">
        <f>IFERROR(IF(VLOOKUP($C3273,'MSCI Database'!$C:$R,2, FALSE)="","",VLOOKUP($C3273,'MSCI Database'!$C:$R,2, FALSE)),"")</f>
        <v>Electronic Equipment, Instruments &amp; Components</v>
      </c>
      <c r="P3273" s="186" t="str">
        <f>IFERROR(IF(VLOOKUP($C3273,'MSCI Database'!$C:$R,3, FALSE)="","",VLOOKUP($C3273,'MSCI Database'!$C:$R,3, FALSE)),"")</f>
        <v>A</v>
      </c>
      <c r="Q3273" s="164" t="str">
        <f>IFERROR(IF(VLOOKUP($C3273,'MSCI Database'!$C:$R,4, FALSE)="","",VLOOKUP($C3273,'MSCI Database'!$C:$R,4, FALSE)),"")</f>
        <v>-1</v>
      </c>
      <c r="R3273" s="164">
        <f>IFERROR(IF(VLOOKUP($C3273,'MSCI Database'!$C:$R,5, FALSE)="","",VLOOKUP($C3273,'MSCI Database'!$C:$R,5, FALSE)),"")</f>
        <v>6.5</v>
      </c>
      <c r="S3273" s="164">
        <f>IFERROR(IF(VLOOKUP($C3273,'MSCI Database'!$C:$R,6, FALSE)="","",VLOOKUP($C3273,'MSCI Database'!$C:$R,6, FALSE)),"")</f>
        <v>4.7</v>
      </c>
      <c r="T3273" s="211">
        <f>IFERROR(IF(VLOOKUP($C3273,'MSCI Database'!$C:$R,7, FALSE)="","",VLOOKUP($C3273,'MSCI Database'!$C:$R,7, FALSE)),"")</f>
        <v>6.8</v>
      </c>
      <c r="U3273" s="164">
        <f>IFERROR(IF(VLOOKUP($C3273,'MSCI Database'!$C:$R,8, FALSE)="","",VLOOKUP($C3273,'MSCI Database'!$C:$R,8, FALSE)),"")</f>
        <v>2.7</v>
      </c>
      <c r="V3273" s="175">
        <f>IFERROR(IF(VLOOKUP($C3273,'MSCI Database'!$C:$R,9, FALSE)="","",VLOOKUP($C3273,'MSCI Database'!$C:$R,9, FALSE)),"")</f>
        <v>4.9000000000000004</v>
      </c>
      <c r="W3273" s="165">
        <f t="shared" ca="1" si="131"/>
        <v>0</v>
      </c>
      <c r="X3273" s="236">
        <f>IFERROR(IF(VLOOKUP($C3273,'MSCI Database'!$C:$R,10, FALSE)="","",VLOOKUP($C3273,'MSCI Database'!$C:$R,10, FALSE)),"")</f>
        <v>7842798</v>
      </c>
      <c r="Y3273" s="133" t="str">
        <f>IFERROR(IF(VLOOKUP($C3273,'MSCI Database'!$C:$R,11, FALSE)="","",VLOOKUP($C3273,'MSCI Database'!$C:$R,11, FALSE)),"")</f>
        <v>2019</v>
      </c>
      <c r="Z3273" s="133" t="str">
        <f>IFERROR(IF(VLOOKUP($C3273,'MSCI Database'!$C:$R,12, FALSE)="","",VLOOKUP($C3273,'MSCI Database'!$C:$R,12, FALSE)),"")</f>
        <v>Reported</v>
      </c>
      <c r="AA3273" s="202" t="str">
        <f>IFERROR(IF(VLOOKUP($C3273,'MSCI Database'!$C:$R,13, FALSE)="","",VLOOKUP($C3273,'MSCI Database'!$C:$R,13, FALSE)),"")</f>
        <v>Leading peers in managing conflict metals and hazardous chemical</v>
      </c>
    </row>
    <row r="3274" spans="1:27" s="130" customFormat="1" ht="15" hidden="1" customHeight="1" outlineLevel="1">
      <c r="A3274" s="130" t="s">
        <v>4415</v>
      </c>
      <c r="B3274" s="130" t="s">
        <v>4416</v>
      </c>
      <c r="C3274" s="130" t="s">
        <v>4417</v>
      </c>
      <c r="D3274" s="130" t="s">
        <v>12136</v>
      </c>
      <c r="E3274" s="130" t="s">
        <v>18688</v>
      </c>
      <c r="F3274" s="215">
        <v>1.209200986543126E-2</v>
      </c>
      <c r="G3274" s="132" t="str">
        <f ca="1">IFERROR(_xll.BQL($A3274, "cur_mkt_cap(currency=EUR)")/1000000, " ")</f>
        <v xml:space="preserve"> </v>
      </c>
      <c r="M3274" s="308"/>
      <c r="N3274" s="215">
        <f t="shared" si="130"/>
        <v>1.2839831971077958E-4</v>
      </c>
      <c r="O3274" s="172" t="str">
        <f>IFERROR(IF(VLOOKUP($C3274,'MSCI Database'!$C:$R,2, FALSE)="","",VLOOKUP($C3274,'MSCI Database'!$C:$R,2, FALSE)),"")</f>
        <v>Investment Banking &amp; Brokerage</v>
      </c>
      <c r="P3274" s="186" t="str">
        <f>IFERROR(IF(VLOOKUP($C3274,'MSCI Database'!$C:$R,3, FALSE)="","",VLOOKUP($C3274,'MSCI Database'!$C:$R,3, FALSE)),"")</f>
        <v>BBB</v>
      </c>
      <c r="Q3274" s="164" t="str">
        <f>IFERROR(IF(VLOOKUP($C3274,'MSCI Database'!$C:$R,4, FALSE)="","",VLOOKUP($C3274,'MSCI Database'!$C:$R,4, FALSE)),"")</f>
        <v>1</v>
      </c>
      <c r="R3274" s="164">
        <f>IFERROR(IF(VLOOKUP($C3274,'MSCI Database'!$C:$R,5, FALSE)="","",VLOOKUP($C3274,'MSCI Database'!$C:$R,5, FALSE)),"")</f>
        <v>5.0999999999999996</v>
      </c>
      <c r="S3274" s="164">
        <f>IFERROR(IF(VLOOKUP($C3274,'MSCI Database'!$C:$R,6, FALSE)="","",VLOOKUP($C3274,'MSCI Database'!$C:$R,6, FALSE)),"")</f>
        <v>4.5999999999999996</v>
      </c>
      <c r="T3274" s="211">
        <f>IFERROR(IF(VLOOKUP($C3274,'MSCI Database'!$C:$R,7, FALSE)="","",VLOOKUP($C3274,'MSCI Database'!$C:$R,7, FALSE)),"")</f>
        <v>5.2</v>
      </c>
      <c r="U3274" s="164">
        <f>IFERROR(IF(VLOOKUP($C3274,'MSCI Database'!$C:$R,8, FALSE)="","",VLOOKUP($C3274,'MSCI Database'!$C:$R,8, FALSE)),"")</f>
        <v>4.0999999999999996</v>
      </c>
      <c r="V3274" s="175">
        <f>IFERROR(IF(VLOOKUP($C3274,'MSCI Database'!$C:$R,9, FALSE)="","",VLOOKUP($C3274,'MSCI Database'!$C:$R,9, FALSE)),"")</f>
        <v>4.7</v>
      </c>
      <c r="W3274" s="165">
        <f t="shared" ca="1" si="131"/>
        <v>0</v>
      </c>
      <c r="X3274" s="236">
        <f>IFERROR(IF(VLOOKUP($C3274,'MSCI Database'!$C:$R,10, FALSE)="","",VLOOKUP($C3274,'MSCI Database'!$C:$R,10, FALSE)),"")</f>
        <v>11047</v>
      </c>
      <c r="Y3274" s="133" t="str">
        <f>IFERROR(IF(VLOOKUP($C3274,'MSCI Database'!$C:$R,11, FALSE)="","",VLOOKUP($C3274,'MSCI Database'!$C:$R,11, FALSE)),"")</f>
        <v>2019</v>
      </c>
      <c r="Z3274" s="133" t="str">
        <f>IFERROR(IF(VLOOKUP($C3274,'MSCI Database'!$C:$R,12, FALSE)="","",VLOOKUP($C3274,'MSCI Database'!$C:$R,12, FALSE)),"")</f>
        <v>Reported</v>
      </c>
      <c r="AA3274" s="202" t="str">
        <f>IFERROR(IF(VLOOKUP($C3274,'MSCI Database'!$C:$R,13, FALSE)="","",VLOOKUP($C3274,'MSCI Database'!$C:$R,13, FALSE)),"")</f>
        <v>Improvements in corporate governance drive upgrade</v>
      </c>
    </row>
    <row r="3275" spans="1:27" s="130" customFormat="1" ht="15" hidden="1" customHeight="1" outlineLevel="1">
      <c r="A3275" s="130" t="s">
        <v>4431</v>
      </c>
      <c r="B3275" s="130" t="s">
        <v>4432</v>
      </c>
      <c r="C3275" s="130" t="s">
        <v>4433</v>
      </c>
      <c r="D3275" s="130" t="s">
        <v>12136</v>
      </c>
      <c r="E3275" s="130" t="s">
        <v>18689</v>
      </c>
      <c r="F3275" s="215">
        <v>1.223735593071313E-2</v>
      </c>
      <c r="G3275" s="132" t="str">
        <f ca="1">IFERROR(_xll.BQL($A3275, "cur_mkt_cap(currency=EUR)")/1000000, " ")</f>
        <v xml:space="preserve"> </v>
      </c>
      <c r="M3275" s="308"/>
      <c r="N3275" s="215">
        <f t="shared" si="130"/>
        <v>1.299416686466845E-4</v>
      </c>
      <c r="O3275" s="172" t="str">
        <f>IFERROR(IF(VLOOKUP($C3275,'MSCI Database'!$C:$R,2, FALSE)="","",VLOOKUP($C3275,'MSCI Database'!$C:$R,2, FALSE)),"")</f>
        <v>Electronic Equipment, Instruments &amp; Components</v>
      </c>
      <c r="P3275" s="186" t="str">
        <f>IFERROR(IF(VLOOKUP($C3275,'MSCI Database'!$C:$R,3, FALSE)="","",VLOOKUP($C3275,'MSCI Database'!$C:$R,3, FALSE)),"")</f>
        <v>BBB</v>
      </c>
      <c r="Q3275" s="164" t="str">
        <f>IFERROR(IF(VLOOKUP($C3275,'MSCI Database'!$C:$R,4, FALSE)="","",VLOOKUP($C3275,'MSCI Database'!$C:$R,4, FALSE)),"")</f>
        <v>0</v>
      </c>
      <c r="R3275" s="164">
        <f>IFERROR(IF(VLOOKUP($C3275,'MSCI Database'!$C:$R,5, FALSE)="","",VLOOKUP($C3275,'MSCI Database'!$C:$R,5, FALSE)),"")</f>
        <v>5.5</v>
      </c>
      <c r="S3275" s="164">
        <f>IFERROR(IF(VLOOKUP($C3275,'MSCI Database'!$C:$R,6, FALSE)="","",VLOOKUP($C3275,'MSCI Database'!$C:$R,6, FALSE)),"")</f>
        <v>5.3</v>
      </c>
      <c r="T3275" s="211">
        <f>IFERROR(IF(VLOOKUP($C3275,'MSCI Database'!$C:$R,7, FALSE)="","",VLOOKUP($C3275,'MSCI Database'!$C:$R,7, FALSE)),"")</f>
        <v>4.3</v>
      </c>
      <c r="U3275" s="164">
        <f>IFERROR(IF(VLOOKUP($C3275,'MSCI Database'!$C:$R,8, FALSE)="","",VLOOKUP($C3275,'MSCI Database'!$C:$R,8, FALSE)),"")</f>
        <v>4.7</v>
      </c>
      <c r="V3275" s="175">
        <f>IFERROR(IF(VLOOKUP($C3275,'MSCI Database'!$C:$R,9, FALSE)="","",VLOOKUP($C3275,'MSCI Database'!$C:$R,9, FALSE)),"")</f>
        <v>4.5999999999999996</v>
      </c>
      <c r="W3275" s="165">
        <f t="shared" ca="1" si="131"/>
        <v>0</v>
      </c>
      <c r="X3275" s="236">
        <f>IFERROR(IF(VLOOKUP($C3275,'MSCI Database'!$C:$R,10, FALSE)="","",VLOOKUP($C3275,'MSCI Database'!$C:$R,10, FALSE)),"")</f>
        <v>1309687</v>
      </c>
      <c r="Y3275" s="133" t="str">
        <f>IFERROR(IF(VLOOKUP($C3275,'MSCI Database'!$C:$R,11, FALSE)="","",VLOOKUP($C3275,'MSCI Database'!$C:$R,11, FALSE)),"")</f>
        <v>2019</v>
      </c>
      <c r="Z3275" s="133" t="str">
        <f>IFERROR(IF(VLOOKUP($C3275,'MSCI Database'!$C:$R,12, FALSE)="","",VLOOKUP($C3275,'MSCI Database'!$C:$R,12, FALSE)),"")</f>
        <v>Reported</v>
      </c>
      <c r="AA3275" s="202" t="str">
        <f>IFERROR(IF(VLOOKUP($C3275,'MSCI Database'!$C:$R,13, FALSE)="","",VLOOKUP($C3275,'MSCI Database'!$C:$R,13, FALSE)),"")</f>
        <v>Maintains strong clean technology focus</v>
      </c>
    </row>
    <row r="3276" spans="1:27" s="130" customFormat="1" ht="15" hidden="1" customHeight="1" outlineLevel="1">
      <c r="A3276" s="130" t="s">
        <v>4476</v>
      </c>
      <c r="B3276" s="130" t="s">
        <v>4477</v>
      </c>
      <c r="C3276" s="130" t="s">
        <v>4478</v>
      </c>
      <c r="D3276" s="130" t="s">
        <v>12136</v>
      </c>
      <c r="E3276" s="130" t="s">
        <v>18690</v>
      </c>
      <c r="F3276" s="215">
        <v>1.1816494553796259E-2</v>
      </c>
      <c r="G3276" s="132" t="str">
        <f ca="1">IFERROR(_xll.BQL($A3276, "cur_mkt_cap(currency=EUR)")/1000000, " ")</f>
        <v xml:space="preserve"> </v>
      </c>
      <c r="M3276" s="308"/>
      <c r="N3276" s="215">
        <f t="shared" si="130"/>
        <v>1.2547277602844613E-4</v>
      </c>
      <c r="O3276" s="172" t="str">
        <f>IFERROR(IF(VLOOKUP($C3276,'MSCI Database'!$C:$R,2, FALSE)="","",VLOOKUP($C3276,'MSCI Database'!$C:$R,2, FALSE)),"")</f>
        <v>Telecommunication Services</v>
      </c>
      <c r="P3276" s="186" t="str">
        <f>IFERROR(IF(VLOOKUP($C3276,'MSCI Database'!$C:$R,3, FALSE)="","",VLOOKUP($C3276,'MSCI Database'!$C:$R,3, FALSE)),"")</f>
        <v>A</v>
      </c>
      <c r="Q3276" s="164" t="str">
        <f>IFERROR(IF(VLOOKUP($C3276,'MSCI Database'!$C:$R,4, FALSE)="","",VLOOKUP($C3276,'MSCI Database'!$C:$R,4, FALSE)),"")</f>
        <v>0</v>
      </c>
      <c r="R3276" s="164">
        <f>IFERROR(IF(VLOOKUP($C3276,'MSCI Database'!$C:$R,5, FALSE)="","",VLOOKUP($C3276,'MSCI Database'!$C:$R,5, FALSE)),"")</f>
        <v>6.5</v>
      </c>
      <c r="S3276" s="164">
        <f>IFERROR(IF(VLOOKUP($C3276,'MSCI Database'!$C:$R,6, FALSE)="","",VLOOKUP($C3276,'MSCI Database'!$C:$R,6, FALSE)),"")</f>
        <v>8.6999999999999993</v>
      </c>
      <c r="T3276" s="211">
        <f>IFERROR(IF(VLOOKUP($C3276,'MSCI Database'!$C:$R,7, FALSE)="","",VLOOKUP($C3276,'MSCI Database'!$C:$R,7, FALSE)),"")</f>
        <v>6.1</v>
      </c>
      <c r="U3276" s="164">
        <f>IFERROR(IF(VLOOKUP($C3276,'MSCI Database'!$C:$R,8, FALSE)="","",VLOOKUP($C3276,'MSCI Database'!$C:$R,8, FALSE)),"")</f>
        <v>3.3</v>
      </c>
      <c r="V3276" s="175">
        <f>IFERROR(IF(VLOOKUP($C3276,'MSCI Database'!$C:$R,9, FALSE)="","",VLOOKUP($C3276,'MSCI Database'!$C:$R,9, FALSE)),"")</f>
        <v>5.2</v>
      </c>
      <c r="W3276" s="165">
        <f t="shared" ca="1" si="131"/>
        <v>0</v>
      </c>
      <c r="X3276" s="236">
        <f>IFERROR(IF(VLOOKUP($C3276,'MSCI Database'!$C:$R,10, FALSE)="","",VLOOKUP($C3276,'MSCI Database'!$C:$R,10, FALSE)),"")</f>
        <v>1005593</v>
      </c>
      <c r="Y3276" s="133" t="str">
        <f>IFERROR(IF(VLOOKUP($C3276,'MSCI Database'!$C:$R,11, FALSE)="","",VLOOKUP($C3276,'MSCI Database'!$C:$R,11, FALSE)),"")</f>
        <v>2019</v>
      </c>
      <c r="Z3276" s="133" t="str">
        <f>IFERROR(IF(VLOOKUP($C3276,'MSCI Database'!$C:$R,12, FALSE)="","",VLOOKUP($C3276,'MSCI Database'!$C:$R,12, FALSE)),"")</f>
        <v>Reported</v>
      </c>
      <c r="AA3276" s="202" t="str">
        <f>IFERROR(IF(VLOOKUP($C3276,'MSCI Database'!$C:$R,13, FALSE)="","",VLOOKUP($C3276,'MSCI Database'!$C:$R,13, FALSE)),"")</f>
        <v>Series of alleged anti-competitive practices may increase risks of fines and regulatory scrutiny</v>
      </c>
    </row>
    <row r="3277" spans="1:27" s="130" customFormat="1" ht="15" hidden="1" customHeight="1" outlineLevel="1">
      <c r="A3277" s="130" t="s">
        <v>4355</v>
      </c>
      <c r="B3277" s="130" t="s">
        <v>4356</v>
      </c>
      <c r="C3277" s="130" t="s">
        <v>4357</v>
      </c>
      <c r="D3277" s="130" t="s">
        <v>12136</v>
      </c>
      <c r="E3277" s="130" t="s">
        <v>18688</v>
      </c>
      <c r="F3277" s="215">
        <v>1.17074161521363E-2</v>
      </c>
      <c r="G3277" s="132" t="str">
        <f ca="1">IFERROR(_xll.BQL($A3277, "cur_mkt_cap(currency=EUR)")/1000000, " ")</f>
        <v xml:space="preserve"> </v>
      </c>
      <c r="M3277" s="308"/>
      <c r="N3277" s="215">
        <f t="shared" si="130"/>
        <v>1.2431453321804989E-4</v>
      </c>
      <c r="O3277" s="172" t="str">
        <f>IFERROR(IF(VLOOKUP($C3277,'MSCI Database'!$C:$R,2, FALSE)="","",VLOOKUP($C3277,'MSCI Database'!$C:$R,2, FALSE)),"")</f>
        <v>Property &amp; Casualty Insurance</v>
      </c>
      <c r="P3277" s="186" t="str">
        <f>IFERROR(IF(VLOOKUP($C3277,'MSCI Database'!$C:$R,3, FALSE)="","",VLOOKUP($C3277,'MSCI Database'!$C:$R,3, FALSE)),"")</f>
        <v>A</v>
      </c>
      <c r="Q3277" s="164" t="str">
        <f>IFERROR(IF(VLOOKUP($C3277,'MSCI Database'!$C:$R,4, FALSE)="","",VLOOKUP($C3277,'MSCI Database'!$C:$R,4, FALSE)),"")</f>
        <v>0</v>
      </c>
      <c r="R3277" s="164">
        <f>IFERROR(IF(VLOOKUP($C3277,'MSCI Database'!$C:$R,5, FALSE)="","",VLOOKUP($C3277,'MSCI Database'!$C:$R,5, FALSE)),"")</f>
        <v>7</v>
      </c>
      <c r="S3277" s="164">
        <f>IFERROR(IF(VLOOKUP($C3277,'MSCI Database'!$C:$R,6, FALSE)="","",VLOOKUP($C3277,'MSCI Database'!$C:$R,6, FALSE)),"")</f>
        <v>4</v>
      </c>
      <c r="T3277" s="211">
        <f>IFERROR(IF(VLOOKUP($C3277,'MSCI Database'!$C:$R,7, FALSE)="","",VLOOKUP($C3277,'MSCI Database'!$C:$R,7, FALSE)),"")</f>
        <v>4.7</v>
      </c>
      <c r="U3277" s="164">
        <f>IFERROR(IF(VLOOKUP($C3277,'MSCI Database'!$C:$R,8, FALSE)="","",VLOOKUP($C3277,'MSCI Database'!$C:$R,8, FALSE)),"")</f>
        <v>6.1</v>
      </c>
      <c r="V3277" s="175">
        <f>IFERROR(IF(VLOOKUP($C3277,'MSCI Database'!$C:$R,9, FALSE)="","",VLOOKUP($C3277,'MSCI Database'!$C:$R,9, FALSE)),"")</f>
        <v>5</v>
      </c>
      <c r="W3277" s="165">
        <f t="shared" ca="1" si="131"/>
        <v>0</v>
      </c>
      <c r="X3277" s="236">
        <f>IFERROR(IF(VLOOKUP($C3277,'MSCI Database'!$C:$R,10, FALSE)="","",VLOOKUP($C3277,'MSCI Database'!$C:$R,10, FALSE)),"")</f>
        <v>18416</v>
      </c>
      <c r="Y3277" s="133" t="str">
        <f>IFERROR(IF(VLOOKUP($C3277,'MSCI Database'!$C:$R,11, FALSE)="","",VLOOKUP($C3277,'MSCI Database'!$C:$R,11, FALSE)),"")</f>
        <v>2019</v>
      </c>
      <c r="Z3277" s="133" t="str">
        <f>IFERROR(IF(VLOOKUP($C3277,'MSCI Database'!$C:$R,12, FALSE)="","",VLOOKUP($C3277,'MSCI Database'!$C:$R,12, FALSE)),"")</f>
        <v>Reported</v>
      </c>
      <c r="AA3277" s="202" t="str">
        <f>IFERROR(IF(VLOOKUP($C3277,'MSCI Database'!$C:$R,13, FALSE)="","",VLOOKUP($C3277,'MSCI Database'!$C:$R,13, FALSE)),"")</f>
        <v>Marginally improved governance, ESG integration, and data security practices; rising labor concerns</v>
      </c>
    </row>
    <row r="3278" spans="1:27" s="130" customFormat="1" ht="15" hidden="1" customHeight="1" outlineLevel="1">
      <c r="A3278" s="130" t="s">
        <v>2945</v>
      </c>
      <c r="B3278" s="130" t="s">
        <v>2946</v>
      </c>
      <c r="C3278" s="130" t="s">
        <v>2947</v>
      </c>
      <c r="D3278" s="130" t="s">
        <v>8769</v>
      </c>
      <c r="E3278" s="130" t="s">
        <v>100</v>
      </c>
      <c r="F3278" s="215">
        <v>8.9176108100289995E-4</v>
      </c>
      <c r="G3278" s="132" t="str">
        <f ca="1">IFERROR(_xll.BQL($A3278, "cur_mkt_cap(currency=EUR)")/1000000, " ")</f>
        <v xml:space="preserve"> </v>
      </c>
      <c r="M3278" s="308"/>
      <c r="N3278" s="215">
        <f t="shared" si="130"/>
        <v>9.4691143704386232E-6</v>
      </c>
      <c r="O3278" s="172" t="str">
        <f>IFERROR(IF(VLOOKUP($C3278,'MSCI Database'!$C:$R,2, FALSE)="","",VLOOKUP($C3278,'MSCI Database'!$C:$R,2, FALSE)),"")</f>
        <v>Utilities</v>
      </c>
      <c r="P3278" s="186" t="str">
        <f>IFERROR(IF(VLOOKUP($C3278,'MSCI Database'!$C:$R,3, FALSE)="","",VLOOKUP($C3278,'MSCI Database'!$C:$R,3, FALSE)),"")</f>
        <v>BB</v>
      </c>
      <c r="Q3278" s="164" t="str">
        <f>IFERROR(IF(VLOOKUP($C3278,'MSCI Database'!$C:$R,4, FALSE)="","",VLOOKUP($C3278,'MSCI Database'!$C:$R,4, FALSE)),"")</f>
        <v>0</v>
      </c>
      <c r="R3278" s="164">
        <f>IFERROR(IF(VLOOKUP($C3278,'MSCI Database'!$C:$R,5, FALSE)="","",VLOOKUP($C3278,'MSCI Database'!$C:$R,5, FALSE)),"")</f>
        <v>3.3</v>
      </c>
      <c r="S3278" s="164">
        <f>IFERROR(IF(VLOOKUP($C3278,'MSCI Database'!$C:$R,6, FALSE)="","",VLOOKUP($C3278,'MSCI Database'!$C:$R,6, FALSE)),"")</f>
        <v>6.6</v>
      </c>
      <c r="T3278" s="211">
        <f>IFERROR(IF(VLOOKUP($C3278,'MSCI Database'!$C:$R,7, FALSE)="","",VLOOKUP($C3278,'MSCI Database'!$C:$R,7, FALSE)),"")</f>
        <v>6.5</v>
      </c>
      <c r="U3278" s="164">
        <f>IFERROR(IF(VLOOKUP($C3278,'MSCI Database'!$C:$R,8, FALSE)="","",VLOOKUP($C3278,'MSCI Database'!$C:$R,8, FALSE)),"")</f>
        <v>0.1</v>
      </c>
      <c r="V3278" s="175">
        <f>IFERROR(IF(VLOOKUP($C3278,'MSCI Database'!$C:$R,9, FALSE)="","",VLOOKUP($C3278,'MSCI Database'!$C:$R,9, FALSE)),"")</f>
        <v>4</v>
      </c>
      <c r="W3278" s="165">
        <f t="shared" ca="1" si="131"/>
        <v>0</v>
      </c>
      <c r="X3278" s="236">
        <f>IFERROR(IF(VLOOKUP($C3278,'MSCI Database'!$C:$R,10, FALSE)="","",VLOOKUP($C3278,'MSCI Database'!$C:$R,10, FALSE)),"")</f>
        <v>75852</v>
      </c>
      <c r="Y3278" s="133" t="str">
        <f>IFERROR(IF(VLOOKUP($C3278,'MSCI Database'!$C:$R,11, FALSE)="","",VLOOKUP($C3278,'MSCI Database'!$C:$R,11, FALSE)),"")</f>
        <v>2019</v>
      </c>
      <c r="Z3278" s="133" t="str">
        <f>IFERROR(IF(VLOOKUP($C3278,'MSCI Database'!$C:$R,12, FALSE)="","",VLOOKUP($C3278,'MSCI Database'!$C:$R,12, FALSE)),"")</f>
        <v>Reported</v>
      </c>
      <c r="AA3278" s="202" t="str">
        <f>IFERROR(IF(VLOOKUP($C3278,'MSCI Database'!$C:$R,13, FALSE)="","",VLOOKUP($C3278,'MSCI Database'!$C:$R,13, FALSE)),"")</f>
        <v>Weak governance practices continue to weigh on the rating</v>
      </c>
    </row>
    <row r="3279" spans="1:27" s="130" customFormat="1" ht="15" hidden="1" customHeight="1" outlineLevel="1">
      <c r="A3279" s="130" t="s">
        <v>4223</v>
      </c>
      <c r="B3279" s="130" t="s">
        <v>4224</v>
      </c>
      <c r="C3279" s="130" t="s">
        <v>4225</v>
      </c>
      <c r="D3279" s="130" t="s">
        <v>18672</v>
      </c>
      <c r="E3279" s="130" t="s">
        <v>18688</v>
      </c>
      <c r="F3279" s="215">
        <v>0.111727112962433</v>
      </c>
      <c r="G3279" s="132" t="str">
        <f ca="1">IFERROR(_xll.BQL($A3279, "cur_mkt_cap(currency=EUR)")/1000000, " ")</f>
        <v xml:space="preserve"> </v>
      </c>
      <c r="M3279" s="308"/>
      <c r="N3279" s="215">
        <f t="shared" si="130"/>
        <v>1.1863680008667628E-3</v>
      </c>
      <c r="O3279" s="172" t="str">
        <f>IFERROR(IF(VLOOKUP($C3279,'MSCI Database'!$C:$R,2, FALSE)="","",VLOOKUP($C3279,'MSCI Database'!$C:$R,2, FALSE)),"")</f>
        <v>Banks</v>
      </c>
      <c r="P3279" s="186" t="str">
        <f>IFERROR(IF(VLOOKUP($C3279,'MSCI Database'!$C:$R,3, FALSE)="","",VLOOKUP($C3279,'MSCI Database'!$C:$R,3, FALSE)),"")</f>
        <v>BBB</v>
      </c>
      <c r="Q3279" s="164" t="str">
        <f>IFERROR(IF(VLOOKUP($C3279,'MSCI Database'!$C:$R,4, FALSE)="","",VLOOKUP($C3279,'MSCI Database'!$C:$R,4, FALSE)),"")</f>
        <v>0</v>
      </c>
      <c r="R3279" s="164">
        <f>IFERROR(IF(VLOOKUP($C3279,'MSCI Database'!$C:$R,5, FALSE)="","",VLOOKUP($C3279,'MSCI Database'!$C:$R,5, FALSE)),"")</f>
        <v>5.4</v>
      </c>
      <c r="S3279" s="164">
        <f>IFERROR(IF(VLOOKUP($C3279,'MSCI Database'!$C:$R,6, FALSE)="","",VLOOKUP($C3279,'MSCI Database'!$C:$R,6, FALSE)),"")</f>
        <v>5.3</v>
      </c>
      <c r="T3279" s="211">
        <f>IFERROR(IF(VLOOKUP($C3279,'MSCI Database'!$C:$R,7, FALSE)="","",VLOOKUP($C3279,'MSCI Database'!$C:$R,7, FALSE)),"")</f>
        <v>4.2</v>
      </c>
      <c r="U3279" s="164">
        <f>IFERROR(IF(VLOOKUP($C3279,'MSCI Database'!$C:$R,8, FALSE)="","",VLOOKUP($C3279,'MSCI Database'!$C:$R,8, FALSE)),"")</f>
        <v>4.5</v>
      </c>
      <c r="V3279" s="175">
        <f>IFERROR(IF(VLOOKUP($C3279,'MSCI Database'!$C:$R,9, FALSE)="","",VLOOKUP($C3279,'MSCI Database'!$C:$R,9, FALSE)),"")</f>
        <v>4.5</v>
      </c>
      <c r="W3279" s="165">
        <f t="shared" ca="1" si="131"/>
        <v>0</v>
      </c>
      <c r="X3279" s="236">
        <f>IFERROR(IF(VLOOKUP($C3279,'MSCI Database'!$C:$R,10, FALSE)="","",VLOOKUP($C3279,'MSCI Database'!$C:$R,10, FALSE)),"")</f>
        <v>231358</v>
      </c>
      <c r="Y3279" s="133" t="str">
        <f>IFERROR(IF(VLOOKUP($C3279,'MSCI Database'!$C:$R,11, FALSE)="","",VLOOKUP($C3279,'MSCI Database'!$C:$R,11, FALSE)),"")</f>
        <v>2019</v>
      </c>
      <c r="Z3279" s="133" t="str">
        <f>IFERROR(IF(VLOOKUP($C3279,'MSCI Database'!$C:$R,12, FALSE)="","",VLOOKUP($C3279,'MSCI Database'!$C:$R,12, FALSE)),"")</f>
        <v>Reported</v>
      </c>
      <c r="AA3279" s="202" t="str">
        <f>IFERROR(IF(VLOOKUP($C3279,'MSCI Database'!$C:$R,13, FALSE)="","",VLOOKUP($C3279,'MSCI Database'!$C:$R,13, FALSE)),"")</f>
        <v>Prolonged investigations on alleged control gaps limit ESG performance</v>
      </c>
    </row>
    <row r="3280" spans="1:27" s="130" customFormat="1" ht="15" hidden="1" customHeight="1" outlineLevel="1">
      <c r="A3280" s="130" t="s">
        <v>4030</v>
      </c>
      <c r="B3280" s="130" t="s">
        <v>4031</v>
      </c>
      <c r="C3280" s="130" t="s">
        <v>4032</v>
      </c>
      <c r="D3280" s="130" t="s">
        <v>18672</v>
      </c>
      <c r="E3280" s="130" t="s">
        <v>18690</v>
      </c>
      <c r="F3280" s="215">
        <v>0.1046926581319675</v>
      </c>
      <c r="G3280" s="132" t="str">
        <f ca="1">IFERROR(_xll.BQL($A3280, "cur_mkt_cap(currency=EUR)")/1000000, " ")</f>
        <v xml:space="preserve"> </v>
      </c>
      <c r="M3280" s="308"/>
      <c r="N3280" s="215">
        <f t="shared" si="130"/>
        <v>1.1116730419339837E-3</v>
      </c>
      <c r="O3280" s="172" t="str">
        <f>IFERROR(IF(VLOOKUP($C3280,'MSCI Database'!$C:$R,2, FALSE)="","",VLOOKUP($C3280,'MSCI Database'!$C:$R,2, FALSE)),"")</f>
        <v>Media &amp; Entertainment</v>
      </c>
      <c r="P3280" s="186" t="str">
        <f>IFERROR(IF(VLOOKUP($C3280,'MSCI Database'!$C:$R,3, FALSE)="","",VLOOKUP($C3280,'MSCI Database'!$C:$R,3, FALSE)),"")</f>
        <v>A</v>
      </c>
      <c r="Q3280" s="164" t="str">
        <f>IFERROR(IF(VLOOKUP($C3280,'MSCI Database'!$C:$R,4, FALSE)="","",VLOOKUP($C3280,'MSCI Database'!$C:$R,4, FALSE)),"")</f>
        <v>-1</v>
      </c>
      <c r="R3280" s="164">
        <f>IFERROR(IF(VLOOKUP($C3280,'MSCI Database'!$C:$R,5, FALSE)="","",VLOOKUP($C3280,'MSCI Database'!$C:$R,5, FALSE)),"")</f>
        <v>6</v>
      </c>
      <c r="S3280" s="164">
        <f>IFERROR(IF(VLOOKUP($C3280,'MSCI Database'!$C:$R,6, FALSE)="","",VLOOKUP($C3280,'MSCI Database'!$C:$R,6, FALSE)),"")</f>
        <v>9.6999999999999993</v>
      </c>
      <c r="T3280" s="211">
        <f>IFERROR(IF(VLOOKUP($C3280,'MSCI Database'!$C:$R,7, FALSE)="","",VLOOKUP($C3280,'MSCI Database'!$C:$R,7, FALSE)),"")</f>
        <v>6.4</v>
      </c>
      <c r="U3280" s="164">
        <f>IFERROR(IF(VLOOKUP($C3280,'MSCI Database'!$C:$R,8, FALSE)="","",VLOOKUP($C3280,'MSCI Database'!$C:$R,8, FALSE)),"")</f>
        <v>3.4</v>
      </c>
      <c r="V3280" s="175">
        <f>IFERROR(IF(VLOOKUP($C3280,'MSCI Database'!$C:$R,9, FALSE)="","",VLOOKUP($C3280,'MSCI Database'!$C:$R,9, FALSE)),"")</f>
        <v>5.2</v>
      </c>
      <c r="W3280" s="165">
        <f t="shared" ca="1" si="131"/>
        <v>0</v>
      </c>
      <c r="X3280" s="236">
        <f>IFERROR(IF(VLOOKUP($C3280,'MSCI Database'!$C:$R,10, FALSE)="","",VLOOKUP($C3280,'MSCI Database'!$C:$R,10, FALSE)),"")</f>
        <v>9680</v>
      </c>
      <c r="Y3280" s="133" t="str">
        <f>IFERROR(IF(VLOOKUP($C3280,'MSCI Database'!$C:$R,11, FALSE)="","",VLOOKUP($C3280,'MSCI Database'!$C:$R,11, FALSE)),"")</f>
        <v>2019</v>
      </c>
      <c r="Z3280" s="133" t="str">
        <f>IFERROR(IF(VLOOKUP($C3280,'MSCI Database'!$C:$R,12, FALSE)="","",VLOOKUP($C3280,'MSCI Database'!$C:$R,12, FALSE)),"")</f>
        <v>Reported</v>
      </c>
      <c r="AA3280" s="202" t="str">
        <f>IFERROR(IF(VLOOKUP($C3280,'MSCI Database'!$C:$R,13, FALSE)="","",VLOOKUP($C3280,'MSCI Database'!$C:$R,13, FALSE)),"")</f>
        <v>Governance performance trails peers, leading data security measures</v>
      </c>
    </row>
    <row r="3281" spans="1:27" s="130" customFormat="1" ht="15" hidden="1" customHeight="1" outlineLevel="1">
      <c r="A3281" s="130" t="s">
        <v>3842</v>
      </c>
      <c r="B3281" s="130" t="s">
        <v>3843</v>
      </c>
      <c r="C3281" s="130" t="s">
        <v>3844</v>
      </c>
      <c r="D3281" s="130" t="s">
        <v>18672</v>
      </c>
      <c r="E3281" s="130" t="s">
        <v>18689</v>
      </c>
      <c r="F3281" s="215">
        <v>0.10446356192273901</v>
      </c>
      <c r="G3281" s="132" t="str">
        <f ca="1">IFERROR(_xll.BQL($A3281, "cur_mkt_cap(currency=EUR)")/1000000, " ")</f>
        <v xml:space="preserve"> </v>
      </c>
      <c r="M3281" s="308"/>
      <c r="N3281" s="215">
        <f t="shared" si="130"/>
        <v>1.1092403968531075E-3</v>
      </c>
      <c r="O3281" s="172" t="str">
        <f>IFERROR(IF(VLOOKUP($C3281,'MSCI Database'!$C:$R,2, FALSE)="","",VLOOKUP($C3281,'MSCI Database'!$C:$R,2, FALSE)),"")</f>
        <v>Semiconductors &amp; Semiconductor Equipment</v>
      </c>
      <c r="P3281" s="186" t="str">
        <f>IFERROR(IF(VLOOKUP($C3281,'MSCI Database'!$C:$R,3, FALSE)="","",VLOOKUP($C3281,'MSCI Database'!$C:$R,3, FALSE)),"")</f>
        <v>AA</v>
      </c>
      <c r="Q3281" s="164" t="str">
        <f>IFERROR(IF(VLOOKUP($C3281,'MSCI Database'!$C:$R,4, FALSE)="","",VLOOKUP($C3281,'MSCI Database'!$C:$R,4, FALSE)),"")</f>
        <v>0</v>
      </c>
      <c r="R3281" s="164">
        <f>IFERROR(IF(VLOOKUP($C3281,'MSCI Database'!$C:$R,5, FALSE)="","",VLOOKUP($C3281,'MSCI Database'!$C:$R,5, FALSE)),"")</f>
        <v>8.1999999999999993</v>
      </c>
      <c r="S3281" s="164">
        <f>IFERROR(IF(VLOOKUP($C3281,'MSCI Database'!$C:$R,6, FALSE)="","",VLOOKUP($C3281,'MSCI Database'!$C:$R,6, FALSE)),"")</f>
        <v>4.3</v>
      </c>
      <c r="T3281" s="211">
        <f>IFERROR(IF(VLOOKUP($C3281,'MSCI Database'!$C:$R,7, FALSE)="","",VLOOKUP($C3281,'MSCI Database'!$C:$R,7, FALSE)),"")</f>
        <v>9.3000000000000007</v>
      </c>
      <c r="U3281" s="164">
        <f>IFERROR(IF(VLOOKUP($C3281,'MSCI Database'!$C:$R,8, FALSE)="","",VLOOKUP($C3281,'MSCI Database'!$C:$R,8, FALSE)),"")</f>
        <v>5</v>
      </c>
      <c r="V3281" s="175">
        <f>IFERROR(IF(VLOOKUP($C3281,'MSCI Database'!$C:$R,9, FALSE)="","",VLOOKUP($C3281,'MSCI Database'!$C:$R,9, FALSE)),"")</f>
        <v>6.2</v>
      </c>
      <c r="W3281" s="165">
        <f t="shared" ca="1" si="131"/>
        <v>0</v>
      </c>
      <c r="X3281" s="236">
        <f>IFERROR(IF(VLOOKUP($C3281,'MSCI Database'!$C:$R,10, FALSE)="","",VLOOKUP($C3281,'MSCI Database'!$C:$R,10, FALSE)),"")</f>
        <v>155000</v>
      </c>
      <c r="Y3281" s="133" t="str">
        <f>IFERROR(IF(VLOOKUP($C3281,'MSCI Database'!$C:$R,11, FALSE)="","",VLOOKUP($C3281,'MSCI Database'!$C:$R,11, FALSE)),"")</f>
        <v>2019</v>
      </c>
      <c r="Z3281" s="133" t="str">
        <f>IFERROR(IF(VLOOKUP($C3281,'MSCI Database'!$C:$R,12, FALSE)="","",VLOOKUP($C3281,'MSCI Database'!$C:$R,12, FALSE)),"")</f>
        <v>Reported</v>
      </c>
      <c r="AA3281" s="202" t="str">
        <f>IFERROR(IF(VLOOKUP($C3281,'MSCI Database'!$C:$R,13, FALSE)="","",VLOOKUP($C3281,'MSCI Database'!$C:$R,13, FALSE)),"")</f>
        <v>Sustained efforts towards talent retention; improvement in corporate governance</v>
      </c>
    </row>
    <row r="3282" spans="1:27" s="130" customFormat="1" ht="15" hidden="1" customHeight="1" outlineLevel="1">
      <c r="A3282" s="130" t="s">
        <v>4380</v>
      </c>
      <c r="B3282" s="130" t="s">
        <v>4381</v>
      </c>
      <c r="C3282" s="130" t="s">
        <v>4382</v>
      </c>
      <c r="D3282" s="130" t="s">
        <v>12136</v>
      </c>
      <c r="E3282" s="130" t="s">
        <v>18684</v>
      </c>
      <c r="F3282" s="215">
        <v>1.0079621766846189E-2</v>
      </c>
      <c r="G3282" s="132" t="str">
        <f ca="1">IFERROR(_xll.BQL($A3282, "cur_mkt_cap(currency=EUR)")/1000000, " ")</f>
        <v xml:space="preserve"> </v>
      </c>
      <c r="M3282" s="308"/>
      <c r="N3282" s="215">
        <f t="shared" si="130"/>
        <v>1.0702989102606824E-4</v>
      </c>
      <c r="O3282" s="172" t="str">
        <f>IFERROR(IF(VLOOKUP($C3282,'MSCI Database'!$C:$R,2, FALSE)="","",VLOOKUP($C3282,'MSCI Database'!$C:$R,2, FALSE)),"")</f>
        <v>Steel</v>
      </c>
      <c r="P3282" s="186" t="str">
        <f>IFERROR(IF(VLOOKUP($C3282,'MSCI Database'!$C:$R,3, FALSE)="","",VLOOKUP($C3282,'MSCI Database'!$C:$R,3, FALSE)),"")</f>
        <v>CCC</v>
      </c>
      <c r="Q3282" s="164" t="str">
        <f>IFERROR(IF(VLOOKUP($C3282,'MSCI Database'!$C:$R,4, FALSE)="","",VLOOKUP($C3282,'MSCI Database'!$C:$R,4, FALSE)),"")</f>
        <v>0</v>
      </c>
      <c r="R3282" s="164">
        <f>IFERROR(IF(VLOOKUP($C3282,'MSCI Database'!$C:$R,5, FALSE)="","",VLOOKUP($C3282,'MSCI Database'!$C:$R,5, FALSE)),"")</f>
        <v>0.3</v>
      </c>
      <c r="S3282" s="164">
        <f>IFERROR(IF(VLOOKUP($C3282,'MSCI Database'!$C:$R,6, FALSE)="","",VLOOKUP($C3282,'MSCI Database'!$C:$R,6, FALSE)),"")</f>
        <v>3.7</v>
      </c>
      <c r="T3282" s="211">
        <f>IFERROR(IF(VLOOKUP($C3282,'MSCI Database'!$C:$R,7, FALSE)="","",VLOOKUP($C3282,'MSCI Database'!$C:$R,7, FALSE)),"")</f>
        <v>2</v>
      </c>
      <c r="U3282" s="164">
        <f>IFERROR(IF(VLOOKUP($C3282,'MSCI Database'!$C:$R,8, FALSE)="","",VLOOKUP($C3282,'MSCI Database'!$C:$R,8, FALSE)),"")</f>
        <v>0.8</v>
      </c>
      <c r="V3282" s="175">
        <f>IFERROR(IF(VLOOKUP($C3282,'MSCI Database'!$C:$R,9, FALSE)="","",VLOOKUP($C3282,'MSCI Database'!$C:$R,9, FALSE)),"")</f>
        <v>2.2999999999999998</v>
      </c>
      <c r="W3282" s="165">
        <f t="shared" ca="1" si="131"/>
        <v>0</v>
      </c>
      <c r="X3282" s="236">
        <f>IFERROR(IF(VLOOKUP($C3282,'MSCI Database'!$C:$R,10, FALSE)="","",VLOOKUP($C3282,'MSCI Database'!$C:$R,10, FALSE)),"")</f>
        <v>22245000</v>
      </c>
      <c r="Y3282" s="133" t="str">
        <f>IFERROR(IF(VLOOKUP($C3282,'MSCI Database'!$C:$R,11, FALSE)="","",VLOOKUP($C3282,'MSCI Database'!$C:$R,11, FALSE)),"")</f>
        <v>2019</v>
      </c>
      <c r="Z3282" s="133" t="str">
        <f>IFERROR(IF(VLOOKUP($C3282,'MSCI Database'!$C:$R,12, FALSE)="","",VLOOKUP($C3282,'MSCI Database'!$C:$R,12, FALSE)),"")</f>
        <v>Reported</v>
      </c>
      <c r="AA3282" s="202" t="str">
        <f>IFERROR(IF(VLOOKUP($C3282,'MSCI Database'!$C:$R,13, FALSE)="","",VLOOKUP($C3282,'MSCI Database'!$C:$R,13, FALSE)),"")</f>
        <v>Safety and labor management practices continue to lag those of peers</v>
      </c>
    </row>
    <row r="3283" spans="1:27" s="130" customFormat="1" ht="15" hidden="1" customHeight="1" outlineLevel="1">
      <c r="A3283" s="130" t="s">
        <v>4310</v>
      </c>
      <c r="B3283" s="130" t="s">
        <v>4311</v>
      </c>
      <c r="C3283" s="130" t="s">
        <v>4312</v>
      </c>
      <c r="D3283" s="130" t="s">
        <v>18672</v>
      </c>
      <c r="E3283" s="130" t="s">
        <v>18673</v>
      </c>
      <c r="F3283" s="215">
        <v>0.1014485443570823</v>
      </c>
      <c r="G3283" s="132" t="str">
        <f ca="1">IFERROR(_xll.BQL($A3283, "cur_mkt_cap(currency=EUR)")/1000000, " ")</f>
        <v xml:space="preserve"> </v>
      </c>
      <c r="M3283" s="308"/>
      <c r="N3283" s="215">
        <f t="shared" si="130"/>
        <v>1.0772256041398202E-3</v>
      </c>
      <c r="O3283" s="172" t="str">
        <f>IFERROR(IF(VLOOKUP($C3283,'MSCI Database'!$C:$R,2, FALSE)="","",VLOOKUP($C3283,'MSCI Database'!$C:$R,2, FALSE)),"")</f>
        <v>Professional Services</v>
      </c>
      <c r="P3283" s="186" t="str">
        <f>IFERROR(IF(VLOOKUP($C3283,'MSCI Database'!$C:$R,3, FALSE)="","",VLOOKUP($C3283,'MSCI Database'!$C:$R,3, FALSE)),"")</f>
        <v>A</v>
      </c>
      <c r="Q3283" s="164" t="str">
        <f>IFERROR(IF(VLOOKUP($C3283,'MSCI Database'!$C:$R,4, FALSE)="","",VLOOKUP($C3283,'MSCI Database'!$C:$R,4, FALSE)),"")</f>
        <v>0</v>
      </c>
      <c r="R3283" s="164">
        <f>IFERROR(IF(VLOOKUP($C3283,'MSCI Database'!$C:$R,5, FALSE)="","",VLOOKUP($C3283,'MSCI Database'!$C:$R,5, FALSE)),"")</f>
        <v>7</v>
      </c>
      <c r="S3283" s="164">
        <f>IFERROR(IF(VLOOKUP($C3283,'MSCI Database'!$C:$R,6, FALSE)="","",VLOOKUP($C3283,'MSCI Database'!$C:$R,6, FALSE)),"")</f>
        <v>10</v>
      </c>
      <c r="T3283" s="211">
        <f>IFERROR(IF(VLOOKUP($C3283,'MSCI Database'!$C:$R,7, FALSE)="","",VLOOKUP($C3283,'MSCI Database'!$C:$R,7, FALSE)),"")</f>
        <v>6.5</v>
      </c>
      <c r="U3283" s="164">
        <f>IFERROR(IF(VLOOKUP($C3283,'MSCI Database'!$C:$R,8, FALSE)="","",VLOOKUP($C3283,'MSCI Database'!$C:$R,8, FALSE)),"")</f>
        <v>5.6</v>
      </c>
      <c r="V3283" s="175">
        <f>IFERROR(IF(VLOOKUP($C3283,'MSCI Database'!$C:$R,9, FALSE)="","",VLOOKUP($C3283,'MSCI Database'!$C:$R,9, FALSE)),"")</f>
        <v>6.3</v>
      </c>
      <c r="W3283" s="165">
        <f t="shared" ca="1" si="131"/>
        <v>0</v>
      </c>
      <c r="X3283" s="236">
        <f>IFERROR(IF(VLOOKUP($C3283,'MSCI Database'!$C:$R,10, FALSE)="","",VLOOKUP($C3283,'MSCI Database'!$C:$R,10, FALSE)),"")</f>
        <v>25084</v>
      </c>
      <c r="Y3283" s="133" t="str">
        <f>IFERROR(IF(VLOOKUP($C3283,'MSCI Database'!$C:$R,11, FALSE)="","",VLOOKUP($C3283,'MSCI Database'!$C:$R,11, FALSE)),"")</f>
        <v>2019</v>
      </c>
      <c r="Z3283" s="133" t="str">
        <f>IFERROR(IF(VLOOKUP($C3283,'MSCI Database'!$C:$R,12, FALSE)="","",VLOOKUP($C3283,'MSCI Database'!$C:$R,12, FALSE)),"")</f>
        <v>E.CSI</v>
      </c>
      <c r="AA3283" s="202" t="str">
        <f>IFERROR(IF(VLOOKUP($C3283,'MSCI Database'!$C:$R,13, FALSE)="","",VLOOKUP($C3283,'MSCI Database'!$C:$R,13, FALSE)),"")</f>
        <v>Improved corporate governance practices; strong employee management programs</v>
      </c>
    </row>
    <row r="3284" spans="1:27" s="130" customFormat="1" ht="15" hidden="1" customHeight="1" outlineLevel="1">
      <c r="A3284" s="130" t="s">
        <v>4436</v>
      </c>
      <c r="B3284" s="130" t="s">
        <v>4437</v>
      </c>
      <c r="C3284" s="130" t="s">
        <v>4438</v>
      </c>
      <c r="D3284" s="130" t="s">
        <v>12136</v>
      </c>
      <c r="E3284" s="130" t="s">
        <v>18673</v>
      </c>
      <c r="F3284" s="215">
        <v>9.706673261537898E-3</v>
      </c>
      <c r="G3284" s="132" t="str">
        <f ca="1">IFERROR(_xll.BQL($A3284, "cur_mkt_cap(currency=EUR)")/1000000, " ")</f>
        <v xml:space="preserve"> </v>
      </c>
      <c r="M3284" s="308"/>
      <c r="N3284" s="215">
        <f t="shared" si="130"/>
        <v>1.0306975851268614E-4</v>
      </c>
      <c r="O3284" s="172" t="str">
        <f>IFERROR(IF(VLOOKUP($C3284,'MSCI Database'!$C:$R,2, FALSE)="","",VLOOKUP($C3284,'MSCI Database'!$C:$R,2, FALSE)),"")</f>
        <v>Construction &amp; Farm Machinery &amp; Heavy Trucks</v>
      </c>
      <c r="P3284" s="186" t="str">
        <f>IFERROR(IF(VLOOKUP($C3284,'MSCI Database'!$C:$R,3, FALSE)="","",VLOOKUP($C3284,'MSCI Database'!$C:$R,3, FALSE)),"")</f>
        <v>CCC</v>
      </c>
      <c r="Q3284" s="164" t="str">
        <f>IFERROR(IF(VLOOKUP($C3284,'MSCI Database'!$C:$R,4, FALSE)="","",VLOOKUP($C3284,'MSCI Database'!$C:$R,4, FALSE)),"")</f>
        <v>0</v>
      </c>
      <c r="R3284" s="164">
        <f>IFERROR(IF(VLOOKUP($C3284,'MSCI Database'!$C:$R,5, FALSE)="","",VLOOKUP($C3284,'MSCI Database'!$C:$R,5, FALSE)),"")</f>
        <v>1.1000000000000001</v>
      </c>
      <c r="S3284" s="164">
        <f>IFERROR(IF(VLOOKUP($C3284,'MSCI Database'!$C:$R,6, FALSE)="","",VLOOKUP($C3284,'MSCI Database'!$C:$R,6, FALSE)),"")</f>
        <v>5.9</v>
      </c>
      <c r="T3284" s="211">
        <f>IFERROR(IF(VLOOKUP($C3284,'MSCI Database'!$C:$R,7, FALSE)="","",VLOOKUP($C3284,'MSCI Database'!$C:$R,7, FALSE)),"")</f>
        <v>1.7</v>
      </c>
      <c r="U3284" s="164">
        <f>IFERROR(IF(VLOOKUP($C3284,'MSCI Database'!$C:$R,8, FALSE)="","",VLOOKUP($C3284,'MSCI Database'!$C:$R,8, FALSE)),"")</f>
        <v>2.5</v>
      </c>
      <c r="V3284" s="175">
        <f>IFERROR(IF(VLOOKUP($C3284,'MSCI Database'!$C:$R,9, FALSE)="","",VLOOKUP($C3284,'MSCI Database'!$C:$R,9, FALSE)),"")</f>
        <v>3.1</v>
      </c>
      <c r="W3284" s="165">
        <f t="shared" ca="1" si="131"/>
        <v>0</v>
      </c>
      <c r="X3284" s="236">
        <f>IFERROR(IF(VLOOKUP($C3284,'MSCI Database'!$C:$R,10, FALSE)="","",VLOOKUP($C3284,'MSCI Database'!$C:$R,10, FALSE)),"")</f>
        <v>906341</v>
      </c>
      <c r="Y3284" s="133" t="str">
        <f>IFERROR(IF(VLOOKUP($C3284,'MSCI Database'!$C:$R,11, FALSE)="","",VLOOKUP($C3284,'MSCI Database'!$C:$R,11, FALSE)),"")</f>
        <v>2019</v>
      </c>
      <c r="Z3284" s="133" t="str">
        <f>IFERROR(IF(VLOOKUP($C3284,'MSCI Database'!$C:$R,12, FALSE)="","",VLOOKUP($C3284,'MSCI Database'!$C:$R,12, FALSE)),"")</f>
        <v>Reported</v>
      </c>
      <c r="AA3284" s="202" t="str">
        <f>IFERROR(IF(VLOOKUP($C3284,'MSCI Database'!$C:$R,13, FALSE)="","",VLOOKUP($C3284,'MSCI Database'!$C:$R,13, FALSE)),"")</f>
        <v>Labor management challenges compounded by COVID-19 and ongoing restructuring</v>
      </c>
    </row>
    <row r="3285" spans="1:27" s="130" customFormat="1" ht="15" hidden="1" customHeight="1" outlineLevel="1">
      <c r="A3285" s="130" t="s">
        <v>3611</v>
      </c>
      <c r="B3285" s="130" t="s">
        <v>3612</v>
      </c>
      <c r="C3285" s="130" t="s">
        <v>3613</v>
      </c>
      <c r="D3285" s="130" t="s">
        <v>18672</v>
      </c>
      <c r="E3285" s="130" t="s">
        <v>18684</v>
      </c>
      <c r="F3285" s="215">
        <v>9.623446942977798E-2</v>
      </c>
      <c r="G3285" s="132" t="str">
        <f ca="1">IFERROR(_xll.BQL($A3285, "cur_mkt_cap(currency=EUR)")/1000000, " ")</f>
        <v xml:space="preserve"> </v>
      </c>
      <c r="M3285" s="308"/>
      <c r="N3285" s="215">
        <f t="shared" si="130"/>
        <v>1.0218602457781891E-3</v>
      </c>
      <c r="O3285" s="172" t="str">
        <f>IFERROR(IF(VLOOKUP($C3285,'MSCI Database'!$C:$R,2, FALSE)="","",VLOOKUP($C3285,'MSCI Database'!$C:$R,2, FALSE)),"")</f>
        <v>Specialty Chemicals</v>
      </c>
      <c r="P3285" s="186" t="str">
        <f>IFERROR(IF(VLOOKUP($C3285,'MSCI Database'!$C:$R,3, FALSE)="","",VLOOKUP($C3285,'MSCI Database'!$C:$R,3, FALSE)),"")</f>
        <v>BBB</v>
      </c>
      <c r="Q3285" s="164" t="str">
        <f>IFERROR(IF(VLOOKUP($C3285,'MSCI Database'!$C:$R,4, FALSE)="","",VLOOKUP($C3285,'MSCI Database'!$C:$R,4, FALSE)),"")</f>
        <v>0</v>
      </c>
      <c r="R3285" s="164">
        <f>IFERROR(IF(VLOOKUP($C3285,'MSCI Database'!$C:$R,5, FALSE)="","",VLOOKUP($C3285,'MSCI Database'!$C:$R,5, FALSE)),"")</f>
        <v>4.7</v>
      </c>
      <c r="S3285" s="164">
        <f>IFERROR(IF(VLOOKUP($C3285,'MSCI Database'!$C:$R,6, FALSE)="","",VLOOKUP($C3285,'MSCI Database'!$C:$R,6, FALSE)),"")</f>
        <v>6</v>
      </c>
      <c r="T3285" s="211">
        <f>IFERROR(IF(VLOOKUP($C3285,'MSCI Database'!$C:$R,7, FALSE)="","",VLOOKUP($C3285,'MSCI Database'!$C:$R,7, FALSE)),"")</f>
        <v>3.3</v>
      </c>
      <c r="U3285" s="164">
        <f>IFERROR(IF(VLOOKUP($C3285,'MSCI Database'!$C:$R,8, FALSE)="","",VLOOKUP($C3285,'MSCI Database'!$C:$R,8, FALSE)),"")</f>
        <v>2.6</v>
      </c>
      <c r="V3285" s="175">
        <f>IFERROR(IF(VLOOKUP($C3285,'MSCI Database'!$C:$R,9, FALSE)="","",VLOOKUP($C3285,'MSCI Database'!$C:$R,9, FALSE)),"")</f>
        <v>4.5</v>
      </c>
      <c r="W3285" s="165">
        <f t="shared" ca="1" si="131"/>
        <v>0</v>
      </c>
      <c r="X3285" s="236">
        <f>IFERROR(IF(VLOOKUP($C3285,'MSCI Database'!$C:$R,10, FALSE)="","",VLOOKUP($C3285,'MSCI Database'!$C:$R,10, FALSE)),"")</f>
        <v>5407000</v>
      </c>
      <c r="Y3285" s="133" t="str">
        <f>IFERROR(IF(VLOOKUP($C3285,'MSCI Database'!$C:$R,11, FALSE)="","",VLOOKUP($C3285,'MSCI Database'!$C:$R,11, FALSE)),"")</f>
        <v>2019</v>
      </c>
      <c r="Z3285" s="133" t="str">
        <f>IFERROR(IF(VLOOKUP($C3285,'MSCI Database'!$C:$R,12, FALSE)="","",VLOOKUP($C3285,'MSCI Database'!$C:$R,12, FALSE)),"")</f>
        <v>Reported</v>
      </c>
      <c r="AA3285" s="202" t="str">
        <f>IFERROR(IF(VLOOKUP($C3285,'MSCI Database'!$C:$R,13, FALSE)="","",VLOOKUP($C3285,'MSCI Database'!$C:$R,13, FALSE)),"")</f>
        <v>Strong environmental management programs; weak corporate governance practices persist</v>
      </c>
    </row>
    <row r="3286" spans="1:27" s="130" customFormat="1" ht="15" hidden="1" customHeight="1" outlineLevel="1">
      <c r="A3286" s="130" t="s">
        <v>4460</v>
      </c>
      <c r="B3286" s="130" t="s">
        <v>4461</v>
      </c>
      <c r="C3286" s="130" t="s">
        <v>4462</v>
      </c>
      <c r="D3286" s="130" t="s">
        <v>12136</v>
      </c>
      <c r="E3286" s="130" t="s">
        <v>18684</v>
      </c>
      <c r="F3286" s="215">
        <v>9.229887704329422E-3</v>
      </c>
      <c r="G3286" s="132" t="str">
        <f ca="1">IFERROR(_xll.BQL($A3286, "cur_mkt_cap(currency=EUR)")/1000000, " ")</f>
        <v xml:space="preserve"> </v>
      </c>
      <c r="M3286" s="308"/>
      <c r="N3286" s="215">
        <f t="shared" si="130"/>
        <v>9.8007038163528312E-5</v>
      </c>
      <c r="O3286" s="172" t="str">
        <f>IFERROR(IF(VLOOKUP($C3286,'MSCI Database'!$C:$R,2, FALSE)="","",VLOOKUP($C3286,'MSCI Database'!$C:$R,2, FALSE)),"")</f>
        <v>Commodity Chemicals</v>
      </c>
      <c r="P3286" s="186" t="str">
        <f>IFERROR(IF(VLOOKUP($C3286,'MSCI Database'!$C:$R,3, FALSE)="","",VLOOKUP($C3286,'MSCI Database'!$C:$R,3, FALSE)),"")</f>
        <v>BB</v>
      </c>
      <c r="Q3286" s="164" t="str">
        <f>IFERROR(IF(VLOOKUP($C3286,'MSCI Database'!$C:$R,4, FALSE)="","",VLOOKUP($C3286,'MSCI Database'!$C:$R,4, FALSE)),"")</f>
        <v>-1</v>
      </c>
      <c r="R3286" s="164">
        <f>IFERROR(IF(VLOOKUP($C3286,'MSCI Database'!$C:$R,5, FALSE)="","",VLOOKUP($C3286,'MSCI Database'!$C:$R,5, FALSE)),"")</f>
        <v>4.0999999999999996</v>
      </c>
      <c r="S3286" s="164">
        <f>IFERROR(IF(VLOOKUP($C3286,'MSCI Database'!$C:$R,6, FALSE)="","",VLOOKUP($C3286,'MSCI Database'!$C:$R,6, FALSE)),"")</f>
        <v>4.0999999999999996</v>
      </c>
      <c r="T3286" s="211">
        <f>IFERROR(IF(VLOOKUP($C3286,'MSCI Database'!$C:$R,7, FALSE)="","",VLOOKUP($C3286,'MSCI Database'!$C:$R,7, FALSE)),"")</f>
        <v>3.3</v>
      </c>
      <c r="U3286" s="164">
        <f>IFERROR(IF(VLOOKUP($C3286,'MSCI Database'!$C:$R,8, FALSE)="","",VLOOKUP($C3286,'MSCI Database'!$C:$R,8, FALSE)),"")</f>
        <v>3.1</v>
      </c>
      <c r="V3286" s="175">
        <f>IFERROR(IF(VLOOKUP($C3286,'MSCI Database'!$C:$R,9, FALSE)="","",VLOOKUP($C3286,'MSCI Database'!$C:$R,9, FALSE)),"")</f>
        <v>3.7</v>
      </c>
      <c r="W3286" s="165">
        <f t="shared" ca="1" si="131"/>
        <v>0</v>
      </c>
      <c r="X3286" s="236">
        <f>IFERROR(IF(VLOOKUP($C3286,'MSCI Database'!$C:$R,10, FALSE)="","",VLOOKUP($C3286,'MSCI Database'!$C:$R,10, FALSE)),"")</f>
        <v>6372645</v>
      </c>
      <c r="Y3286" s="133" t="str">
        <f>IFERROR(IF(VLOOKUP($C3286,'MSCI Database'!$C:$R,11, FALSE)="","",VLOOKUP($C3286,'MSCI Database'!$C:$R,11, FALSE)),"")</f>
        <v>2019</v>
      </c>
      <c r="Z3286" s="133" t="str">
        <f>IFERROR(IF(VLOOKUP($C3286,'MSCI Database'!$C:$R,12, FALSE)="","",VLOOKUP($C3286,'MSCI Database'!$C:$R,12, FALSE)),"")</f>
        <v>Reported</v>
      </c>
      <c r="AA3286" s="202" t="str">
        <f>IFERROR(IF(VLOOKUP($C3286,'MSCI Database'!$C:$R,13, FALSE)="","",VLOOKUP($C3286,'MSCI Database'!$C:$R,13, FALSE)),"")</f>
        <v>Significant increase in carbon footprint and continues to lag global peers in corporate governance</v>
      </c>
    </row>
    <row r="3287" spans="1:27" s="130" customFormat="1" ht="15" hidden="1" customHeight="1" outlineLevel="1">
      <c r="A3287" s="130" t="s">
        <v>4472</v>
      </c>
      <c r="B3287" s="130" t="s">
        <v>4473</v>
      </c>
      <c r="C3287" s="130" t="s">
        <v>4474</v>
      </c>
      <c r="D3287" s="130" t="s">
        <v>12136</v>
      </c>
      <c r="E3287" s="130" t="s">
        <v>100</v>
      </c>
      <c r="F3287" s="215">
        <v>9.1483851799490298E-3</v>
      </c>
      <c r="G3287" s="132" t="str">
        <f ca="1">IFERROR(_xll.BQL($A3287, "cur_mkt_cap(currency=EUR)")/1000000, " ")</f>
        <v xml:space="preserve"> </v>
      </c>
      <c r="M3287" s="308"/>
      <c r="N3287" s="215">
        <f t="shared" si="130"/>
        <v>9.7141608239215569E-5</v>
      </c>
      <c r="O3287" s="172" t="str">
        <f>IFERROR(IF(VLOOKUP($C3287,'MSCI Database'!$C:$R,2, FALSE)="","",VLOOKUP($C3287,'MSCI Database'!$C:$R,2, FALSE)),"")</f>
        <v>Utilities</v>
      </c>
      <c r="P3287" s="186" t="str">
        <f>IFERROR(IF(VLOOKUP($C3287,'MSCI Database'!$C:$R,3, FALSE)="","",VLOOKUP($C3287,'MSCI Database'!$C:$R,3, FALSE)),"")</f>
        <v>BB</v>
      </c>
      <c r="Q3287" s="164" t="str">
        <f>IFERROR(IF(VLOOKUP($C3287,'MSCI Database'!$C:$R,4, FALSE)="","",VLOOKUP($C3287,'MSCI Database'!$C:$R,4, FALSE)),"")</f>
        <v>0</v>
      </c>
      <c r="R3287" s="164">
        <f>IFERROR(IF(VLOOKUP($C3287,'MSCI Database'!$C:$R,5, FALSE)="","",VLOOKUP($C3287,'MSCI Database'!$C:$R,5, FALSE)),"")</f>
        <v>2.9</v>
      </c>
      <c r="S3287" s="164">
        <f>IFERROR(IF(VLOOKUP($C3287,'MSCI Database'!$C:$R,6, FALSE)="","",VLOOKUP($C3287,'MSCI Database'!$C:$R,6, FALSE)),"")</f>
        <v>5.0999999999999996</v>
      </c>
      <c r="T3287" s="211">
        <f>IFERROR(IF(VLOOKUP($C3287,'MSCI Database'!$C:$R,7, FALSE)="","",VLOOKUP($C3287,'MSCI Database'!$C:$R,7, FALSE)),"")</f>
        <v>5</v>
      </c>
      <c r="U3287" s="164">
        <f>IFERROR(IF(VLOOKUP($C3287,'MSCI Database'!$C:$R,8, FALSE)="","",VLOOKUP($C3287,'MSCI Database'!$C:$R,8, FALSE)),"")</f>
        <v>2</v>
      </c>
      <c r="V3287" s="175">
        <f>IFERROR(IF(VLOOKUP($C3287,'MSCI Database'!$C:$R,9, FALSE)="","",VLOOKUP($C3287,'MSCI Database'!$C:$R,9, FALSE)),"")</f>
        <v>4.0999999999999996</v>
      </c>
      <c r="W3287" s="165">
        <f t="shared" ca="1" si="131"/>
        <v>0</v>
      </c>
      <c r="X3287" s="236">
        <f>IFERROR(IF(VLOOKUP($C3287,'MSCI Database'!$C:$R,10, FALSE)="","",VLOOKUP($C3287,'MSCI Database'!$C:$R,10, FALSE)),"")</f>
        <v>318205389</v>
      </c>
      <c r="Y3287" s="133" t="str">
        <f>IFERROR(IF(VLOOKUP($C3287,'MSCI Database'!$C:$R,11, FALSE)="","",VLOOKUP($C3287,'MSCI Database'!$C:$R,11, FALSE)),"")</f>
        <v>2019</v>
      </c>
      <c r="Z3287" s="133" t="str">
        <f>IFERROR(IF(VLOOKUP($C3287,'MSCI Database'!$C:$R,12, FALSE)="","",VLOOKUP($C3287,'MSCI Database'!$C:$R,12, FALSE)),"")</f>
        <v>E.Segmt-Moderately Low</v>
      </c>
      <c r="AA3287" s="202" t="str">
        <f>IFERROR(IF(VLOOKUP($C3287,'MSCI Database'!$C:$R,13, FALSE)="","",VLOOKUP($C3287,'MSCI Database'!$C:$R,13, FALSE)),"")</f>
        <v>Limited decarbonization efforts and ongoing controversies weigh on ESG performance</v>
      </c>
    </row>
    <row r="3288" spans="1:27" s="130" customFormat="1" ht="15" hidden="1" customHeight="1" outlineLevel="1">
      <c r="A3288" s="130" t="s">
        <v>4406</v>
      </c>
      <c r="B3288" s="130" t="s">
        <v>4407</v>
      </c>
      <c r="C3288" s="130" t="s">
        <v>4408</v>
      </c>
      <c r="D3288" s="130" t="s">
        <v>12136</v>
      </c>
      <c r="E3288" s="130" t="s">
        <v>18673</v>
      </c>
      <c r="F3288" s="215">
        <v>8.6896200209689925E-3</v>
      </c>
      <c r="G3288" s="132" t="str">
        <f ca="1">IFERROR(_xll.BQL($A3288, "cur_mkt_cap(currency=EUR)")/1000000, " ")</f>
        <v xml:space="preserve"> </v>
      </c>
      <c r="M3288" s="308"/>
      <c r="N3288" s="215">
        <f t="shared" si="130"/>
        <v>9.2270236464761206E-5</v>
      </c>
      <c r="O3288" s="172" t="str">
        <f>IFERROR(IF(VLOOKUP($C3288,'MSCI Database'!$C:$R,2, FALSE)="","",VLOOKUP($C3288,'MSCI Database'!$C:$R,2, FALSE)),"")</f>
        <v>Construction &amp; Engineering</v>
      </c>
      <c r="P3288" s="186" t="str">
        <f>IFERROR(IF(VLOOKUP($C3288,'MSCI Database'!$C:$R,3, FALSE)="","",VLOOKUP($C3288,'MSCI Database'!$C:$R,3, FALSE)),"")</f>
        <v>BBB</v>
      </c>
      <c r="Q3288" s="164" t="str">
        <f>IFERROR(IF(VLOOKUP($C3288,'MSCI Database'!$C:$R,4, FALSE)="","",VLOOKUP($C3288,'MSCI Database'!$C:$R,4, FALSE)),"")</f>
        <v>0</v>
      </c>
      <c r="R3288" s="164">
        <f>IFERROR(IF(VLOOKUP($C3288,'MSCI Database'!$C:$R,5, FALSE)="","",VLOOKUP($C3288,'MSCI Database'!$C:$R,5, FALSE)),"")</f>
        <v>5.4</v>
      </c>
      <c r="S3288" s="164">
        <f>IFERROR(IF(VLOOKUP($C3288,'MSCI Database'!$C:$R,6, FALSE)="","",VLOOKUP($C3288,'MSCI Database'!$C:$R,6, FALSE)),"")</f>
        <v>5.0999999999999996</v>
      </c>
      <c r="T3288" s="211">
        <f>IFERROR(IF(VLOOKUP($C3288,'MSCI Database'!$C:$R,7, FALSE)="","",VLOOKUP($C3288,'MSCI Database'!$C:$R,7, FALSE)),"")</f>
        <v>5.4</v>
      </c>
      <c r="U3288" s="164">
        <f>IFERROR(IF(VLOOKUP($C3288,'MSCI Database'!$C:$R,8, FALSE)="","",VLOOKUP($C3288,'MSCI Database'!$C:$R,8, FALSE)),"")</f>
        <v>4.8</v>
      </c>
      <c r="V3288" s="175">
        <f>IFERROR(IF(VLOOKUP($C3288,'MSCI Database'!$C:$R,9, FALSE)="","",VLOOKUP($C3288,'MSCI Database'!$C:$R,9, FALSE)),"")</f>
        <v>5</v>
      </c>
      <c r="W3288" s="165">
        <f t="shared" ca="1" si="131"/>
        <v>0</v>
      </c>
      <c r="X3288" s="236">
        <f>IFERROR(IF(VLOOKUP($C3288,'MSCI Database'!$C:$R,10, FALSE)="","",VLOOKUP($C3288,'MSCI Database'!$C:$R,10, FALSE)),"")</f>
        <v>135220</v>
      </c>
      <c r="Y3288" s="133" t="str">
        <f>IFERROR(IF(VLOOKUP($C3288,'MSCI Database'!$C:$R,11, FALSE)="","",VLOOKUP($C3288,'MSCI Database'!$C:$R,11, FALSE)),"")</f>
        <v>2019</v>
      </c>
      <c r="Z3288" s="133" t="str">
        <f>IFERROR(IF(VLOOKUP($C3288,'MSCI Database'!$C:$R,12, FALSE)="","",VLOOKUP($C3288,'MSCI Database'!$C:$R,12, FALSE)),"")</f>
        <v>Reported</v>
      </c>
      <c r="AA3288" s="202" t="str">
        <f>IFERROR(IF(VLOOKUP($C3288,'MSCI Database'!$C:$R,13, FALSE)="","",VLOOKUP($C3288,'MSCI Database'!$C:$R,13, FALSE)),"")</f>
        <v>Leads peers in health and safety management</v>
      </c>
    </row>
    <row r="3289" spans="1:27" s="130" customFormat="1" ht="15" hidden="1" customHeight="1" outlineLevel="1">
      <c r="A3289" s="130" t="s">
        <v>3994</v>
      </c>
      <c r="B3289" s="130" t="s">
        <v>3995</v>
      </c>
      <c r="C3289" s="130" t="s">
        <v>3996</v>
      </c>
      <c r="D3289" s="130" t="s">
        <v>18672</v>
      </c>
      <c r="E3289" s="130" t="s">
        <v>18673</v>
      </c>
      <c r="F3289" s="215">
        <v>8.9508080891040953E-2</v>
      </c>
      <c r="G3289" s="132" t="str">
        <f ca="1">IFERROR(_xll.BQL($A3289, "cur_mkt_cap(currency=EUR)")/1000000, " ")</f>
        <v xml:space="preserve"> </v>
      </c>
      <c r="M3289" s="308"/>
      <c r="N3289" s="215">
        <f t="shared" ref="N3289:N3352" si="132">IF($A3289&lt;&gt;"",VLOOKUP($A3289,$A$3224:$V$5286,6,FALSE)/SUMIF($V$3224:$V$5286,"&lt;&gt;",$F$3224:$F$5286),0)</f>
        <v>9.5043647126038047E-4</v>
      </c>
      <c r="O3289" s="172" t="str">
        <f>IFERROR(IF(VLOOKUP($C3289,'MSCI Database'!$C:$R,2, FALSE)="","",VLOOKUP($C3289,'MSCI Database'!$C:$R,2, FALSE)),"")</f>
        <v>Electrical Equipment</v>
      </c>
      <c r="P3289" s="186" t="str">
        <f>IFERROR(IF(VLOOKUP($C3289,'MSCI Database'!$C:$R,3, FALSE)="","",VLOOKUP($C3289,'MSCI Database'!$C:$R,3, FALSE)),"")</f>
        <v>BBB</v>
      </c>
      <c r="Q3289" s="164" t="str">
        <f>IFERROR(IF(VLOOKUP($C3289,'MSCI Database'!$C:$R,4, FALSE)="","",VLOOKUP($C3289,'MSCI Database'!$C:$R,4, FALSE)),"")</f>
        <v>0</v>
      </c>
      <c r="R3289" s="164">
        <f>IFERROR(IF(VLOOKUP($C3289,'MSCI Database'!$C:$R,5, FALSE)="","",VLOOKUP($C3289,'MSCI Database'!$C:$R,5, FALSE)),"")</f>
        <v>4.4000000000000004</v>
      </c>
      <c r="S3289" s="164">
        <f>IFERROR(IF(VLOOKUP($C3289,'MSCI Database'!$C:$R,6, FALSE)="","",VLOOKUP($C3289,'MSCI Database'!$C:$R,6, FALSE)),"")</f>
        <v>6.7</v>
      </c>
      <c r="T3289" s="211">
        <f>IFERROR(IF(VLOOKUP($C3289,'MSCI Database'!$C:$R,7, FALSE)="","",VLOOKUP($C3289,'MSCI Database'!$C:$R,7, FALSE)),"")</f>
        <v>3.8</v>
      </c>
      <c r="U3289" s="164">
        <f>IFERROR(IF(VLOOKUP($C3289,'MSCI Database'!$C:$R,8, FALSE)="","",VLOOKUP($C3289,'MSCI Database'!$C:$R,8, FALSE)),"")</f>
        <v>4.7</v>
      </c>
      <c r="V3289" s="175">
        <f>IFERROR(IF(VLOOKUP($C3289,'MSCI Database'!$C:$R,9, FALSE)="","",VLOOKUP($C3289,'MSCI Database'!$C:$R,9, FALSE)),"")</f>
        <v>5.0999999999999996</v>
      </c>
      <c r="W3289" s="165">
        <f t="shared" ref="W3289:W3352" ca="1" si="133">IFERROR(IF(X3289&lt;&gt;"",VLOOKUP($A3289,$A$3224:$X$5286,6,FALSE)/100,0)*$G$3222/$G3289, 0)</f>
        <v>0</v>
      </c>
      <c r="X3289" s="236">
        <f>IFERROR(IF(VLOOKUP($C3289,'MSCI Database'!$C:$R,10, FALSE)="","",VLOOKUP($C3289,'MSCI Database'!$C:$R,10, FALSE)),"")</f>
        <v>630726</v>
      </c>
      <c r="Y3289" s="133" t="str">
        <f>IFERROR(IF(VLOOKUP($C3289,'MSCI Database'!$C:$R,11, FALSE)="","",VLOOKUP($C3289,'MSCI Database'!$C:$R,11, FALSE)),"")</f>
        <v>2019</v>
      </c>
      <c r="Z3289" s="133" t="str">
        <f>IFERROR(IF(VLOOKUP($C3289,'MSCI Database'!$C:$R,12, FALSE)="","",VLOOKUP($C3289,'MSCI Database'!$C:$R,12, FALSE)),"")</f>
        <v>Reported</v>
      </c>
      <c r="AA3289" s="202" t="str">
        <f>IFERROR(IF(VLOOKUP($C3289,'MSCI Database'!$C:$R,13, FALSE)="","",VLOOKUP($C3289,'MSCI Database'!$C:$R,13, FALSE)),"")</f>
        <v>Robust anti-corruption compliance mechanisms; staff management strategy trails those of peers</v>
      </c>
    </row>
    <row r="3290" spans="1:27" s="130" customFormat="1" ht="15" hidden="1" customHeight="1" outlineLevel="1">
      <c r="A3290" s="130" t="s">
        <v>3740</v>
      </c>
      <c r="B3290" s="130" t="s">
        <v>3741</v>
      </c>
      <c r="C3290" s="130" t="s">
        <v>3742</v>
      </c>
      <c r="D3290" s="130" t="s">
        <v>18672</v>
      </c>
      <c r="E3290" s="130" t="s">
        <v>12133</v>
      </c>
      <c r="F3290" s="215">
        <v>9.0951857585177723E-2</v>
      </c>
      <c r="G3290" s="132" t="str">
        <f ca="1">IFERROR(_xll.BQL($A3290, "cur_mkt_cap(currency=EUR)")/1000000, " ")</f>
        <v xml:space="preserve"> </v>
      </c>
      <c r="M3290" s="308"/>
      <c r="N3290" s="215">
        <f t="shared" si="132"/>
        <v>9.6576713205439018E-4</v>
      </c>
      <c r="O3290" s="172" t="str">
        <f>IFERROR(IF(VLOOKUP($C3290,'MSCI Database'!$C:$R,2, FALSE)="","",VLOOKUP($C3290,'MSCI Database'!$C:$R,2, FALSE)),"")</f>
        <v>Pharmaceuticals</v>
      </c>
      <c r="P3290" s="186" t="str">
        <f>IFERROR(IF(VLOOKUP($C3290,'MSCI Database'!$C:$R,3, FALSE)="","",VLOOKUP($C3290,'MSCI Database'!$C:$R,3, FALSE)),"")</f>
        <v>A</v>
      </c>
      <c r="Q3290" s="164" t="str">
        <f>IFERROR(IF(VLOOKUP($C3290,'MSCI Database'!$C:$R,4, FALSE)="","",VLOOKUP($C3290,'MSCI Database'!$C:$R,4, FALSE)),"")</f>
        <v>0</v>
      </c>
      <c r="R3290" s="164">
        <f>IFERROR(IF(VLOOKUP($C3290,'MSCI Database'!$C:$R,5, FALSE)="","",VLOOKUP($C3290,'MSCI Database'!$C:$R,5, FALSE)),"")</f>
        <v>6.5</v>
      </c>
      <c r="S3290" s="164">
        <f>IFERROR(IF(VLOOKUP($C3290,'MSCI Database'!$C:$R,6, FALSE)="","",VLOOKUP($C3290,'MSCI Database'!$C:$R,6, FALSE)),"")</f>
        <v>6.5</v>
      </c>
      <c r="T3290" s="211">
        <f>IFERROR(IF(VLOOKUP($C3290,'MSCI Database'!$C:$R,7, FALSE)="","",VLOOKUP($C3290,'MSCI Database'!$C:$R,7, FALSE)),"")</f>
        <v>3.5</v>
      </c>
      <c r="U3290" s="164">
        <f>IFERROR(IF(VLOOKUP($C3290,'MSCI Database'!$C:$R,8, FALSE)="","",VLOOKUP($C3290,'MSCI Database'!$C:$R,8, FALSE)),"")</f>
        <v>6.4</v>
      </c>
      <c r="V3290" s="175">
        <f>IFERROR(IF(VLOOKUP($C3290,'MSCI Database'!$C:$R,9, FALSE)="","",VLOOKUP($C3290,'MSCI Database'!$C:$R,9, FALSE)),"")</f>
        <v>4.8</v>
      </c>
      <c r="W3290" s="165">
        <f t="shared" ca="1" si="133"/>
        <v>0</v>
      </c>
      <c r="X3290" s="236">
        <f>IFERROR(IF(VLOOKUP($C3290,'MSCI Database'!$C:$R,10, FALSE)="","",VLOOKUP($C3290,'MSCI Database'!$C:$R,10, FALSE)),"")</f>
        <v>596985</v>
      </c>
      <c r="Y3290" s="133" t="str">
        <f>IFERROR(IF(VLOOKUP($C3290,'MSCI Database'!$C:$R,11, FALSE)="","",VLOOKUP($C3290,'MSCI Database'!$C:$R,11, FALSE)),"")</f>
        <v>2019</v>
      </c>
      <c r="Z3290" s="133" t="str">
        <f>IFERROR(IF(VLOOKUP($C3290,'MSCI Database'!$C:$R,12, FALSE)="","",VLOOKUP($C3290,'MSCI Database'!$C:$R,12, FALSE)),"")</f>
        <v>Reported</v>
      </c>
      <c r="AA3290" s="202" t="str">
        <f>IFERROR(IF(VLOOKUP($C3290,'MSCI Database'!$C:$R,13, FALSE)="","",VLOOKUP($C3290,'MSCI Database'!$C:$R,13, FALSE)),"")</f>
        <v>Leads peers in anti-corruption programs, but product safety litigations continue</v>
      </c>
    </row>
    <row r="3291" spans="1:27" s="130" customFormat="1" ht="15" hidden="1" customHeight="1" outlineLevel="1">
      <c r="A3291" s="130" t="s">
        <v>4444</v>
      </c>
      <c r="B3291" s="130" t="s">
        <v>4445</v>
      </c>
      <c r="C3291" s="130" t="s">
        <v>4446</v>
      </c>
      <c r="D3291" s="130" t="s">
        <v>12136</v>
      </c>
      <c r="E3291" s="130" t="s">
        <v>18684</v>
      </c>
      <c r="F3291" s="215">
        <v>8.3950827891638644E-3</v>
      </c>
      <c r="G3291" s="132" t="str">
        <f ca="1">IFERROR(_xll.BQL($A3291, "cur_mkt_cap(currency=EUR)")/1000000, " ")</f>
        <v xml:space="preserve"> </v>
      </c>
      <c r="M3291" s="308"/>
      <c r="N3291" s="215">
        <f t="shared" si="132"/>
        <v>8.9142709603891077E-5</v>
      </c>
      <c r="O3291" s="172" t="str">
        <f>IFERROR(IF(VLOOKUP($C3291,'MSCI Database'!$C:$R,2, FALSE)="","",VLOOKUP($C3291,'MSCI Database'!$C:$R,2, FALSE)),"")</f>
        <v>Metals and Mining - Non-Precious Metals</v>
      </c>
      <c r="P3291" s="186" t="str">
        <f>IFERROR(IF(VLOOKUP($C3291,'MSCI Database'!$C:$R,3, FALSE)="","",VLOOKUP($C3291,'MSCI Database'!$C:$R,3, FALSE)),"")</f>
        <v>B</v>
      </c>
      <c r="Q3291" s="164" t="str">
        <f>IFERROR(IF(VLOOKUP($C3291,'MSCI Database'!$C:$R,4, FALSE)="","",VLOOKUP($C3291,'MSCI Database'!$C:$R,4, FALSE)),"")</f>
        <v>0</v>
      </c>
      <c r="R3291" s="164">
        <f>IFERROR(IF(VLOOKUP($C3291,'MSCI Database'!$C:$R,5, FALSE)="","",VLOOKUP($C3291,'MSCI Database'!$C:$R,5, FALSE)),"")</f>
        <v>2.2999999999999998</v>
      </c>
      <c r="S3291" s="164">
        <f>IFERROR(IF(VLOOKUP($C3291,'MSCI Database'!$C:$R,6, FALSE)="","",VLOOKUP($C3291,'MSCI Database'!$C:$R,6, FALSE)),"")</f>
        <v>1.3</v>
      </c>
      <c r="T3291" s="211">
        <f>IFERROR(IF(VLOOKUP($C3291,'MSCI Database'!$C:$R,7, FALSE)="","",VLOOKUP($C3291,'MSCI Database'!$C:$R,7, FALSE)),"")</f>
        <v>2.9</v>
      </c>
      <c r="U3291" s="164">
        <f>IFERROR(IF(VLOOKUP($C3291,'MSCI Database'!$C:$R,8, FALSE)="","",VLOOKUP($C3291,'MSCI Database'!$C:$R,8, FALSE)),"")</f>
        <v>4.5999999999999996</v>
      </c>
      <c r="V3291" s="175">
        <f>IFERROR(IF(VLOOKUP($C3291,'MSCI Database'!$C:$R,9, FALSE)="","",VLOOKUP($C3291,'MSCI Database'!$C:$R,9, FALSE)),"")</f>
        <v>2.9</v>
      </c>
      <c r="W3291" s="165">
        <f t="shared" ca="1" si="133"/>
        <v>0</v>
      </c>
      <c r="X3291" s="236">
        <f>IFERROR(IF(VLOOKUP($C3291,'MSCI Database'!$C:$R,10, FALSE)="","",VLOOKUP($C3291,'MSCI Database'!$C:$R,10, FALSE)),"")</f>
        <v>3845244</v>
      </c>
      <c r="Y3291" s="133" t="str">
        <f>IFERROR(IF(VLOOKUP($C3291,'MSCI Database'!$C:$R,11, FALSE)="","",VLOOKUP($C3291,'MSCI Database'!$C:$R,11, FALSE)),"")</f>
        <v>2019</v>
      </c>
      <c r="Z3291" s="133" t="str">
        <f>IFERROR(IF(VLOOKUP($C3291,'MSCI Database'!$C:$R,12, FALSE)="","",VLOOKUP($C3291,'MSCI Database'!$C:$R,12, FALSE)),"")</f>
        <v>Reported</v>
      </c>
      <c r="AA3291" s="202" t="str">
        <f>IFERROR(IF(VLOOKUP($C3291,'MSCI Database'!$C:$R,13, FALSE)="","",VLOOKUP($C3291,'MSCI Database'!$C:$R,13, FALSE)),"")</f>
        <v>Improved governance practices, lags peers in safety initiatives</v>
      </c>
    </row>
    <row r="3292" spans="1:27" s="130" customFormat="1" ht="15" hidden="1" customHeight="1" outlineLevel="1">
      <c r="A3292" s="130" t="s">
        <v>4614</v>
      </c>
      <c r="B3292" s="130" t="s">
        <v>4615</v>
      </c>
      <c r="C3292" s="130" t="s">
        <v>4616</v>
      </c>
      <c r="D3292" s="130" t="s">
        <v>12136</v>
      </c>
      <c r="E3292" s="130" t="s">
        <v>18674</v>
      </c>
      <c r="F3292" s="215">
        <v>8.3570489176045884E-3</v>
      </c>
      <c r="G3292" s="132" t="str">
        <f ca="1">IFERROR(_xll.BQL($A3292, "cur_mkt_cap(currency=EUR)")/1000000, " ")</f>
        <v xml:space="preserve"> </v>
      </c>
      <c r="M3292" s="308"/>
      <c r="N3292" s="215">
        <f t="shared" si="132"/>
        <v>8.8738849099752101E-5</v>
      </c>
      <c r="O3292" s="172" t="str">
        <f>IFERROR(IF(VLOOKUP($C3292,'MSCI Database'!$C:$R,2, FALSE)="","",VLOOKUP($C3292,'MSCI Database'!$C:$R,2, FALSE)),"")</f>
        <v>Food Products</v>
      </c>
      <c r="P3292" s="186" t="str">
        <f>IFERROR(IF(VLOOKUP($C3292,'MSCI Database'!$C:$R,3, FALSE)="","",VLOOKUP($C3292,'MSCI Database'!$C:$R,3, FALSE)),"")</f>
        <v>A</v>
      </c>
      <c r="Q3292" s="164" t="str">
        <f>IFERROR(IF(VLOOKUP($C3292,'MSCI Database'!$C:$R,4, FALSE)="","",VLOOKUP($C3292,'MSCI Database'!$C:$R,4, FALSE)),"")</f>
        <v>1</v>
      </c>
      <c r="R3292" s="164">
        <f>IFERROR(IF(VLOOKUP($C3292,'MSCI Database'!$C:$R,5, FALSE)="","",VLOOKUP($C3292,'MSCI Database'!$C:$R,5, FALSE)),"")</f>
        <v>7.1</v>
      </c>
      <c r="S3292" s="164">
        <f>IFERROR(IF(VLOOKUP($C3292,'MSCI Database'!$C:$R,6, FALSE)="","",VLOOKUP($C3292,'MSCI Database'!$C:$R,6, FALSE)),"")</f>
        <v>5.4</v>
      </c>
      <c r="T3292" s="211">
        <f>IFERROR(IF(VLOOKUP($C3292,'MSCI Database'!$C:$R,7, FALSE)="","",VLOOKUP($C3292,'MSCI Database'!$C:$R,7, FALSE)),"")</f>
        <v>5.7</v>
      </c>
      <c r="U3292" s="164">
        <f>IFERROR(IF(VLOOKUP($C3292,'MSCI Database'!$C:$R,8, FALSE)="","",VLOOKUP($C3292,'MSCI Database'!$C:$R,8, FALSE)),"")</f>
        <v>3.2</v>
      </c>
      <c r="V3292" s="175">
        <f>IFERROR(IF(VLOOKUP($C3292,'MSCI Database'!$C:$R,9, FALSE)="","",VLOOKUP($C3292,'MSCI Database'!$C:$R,9, FALSE)),"")</f>
        <v>4.8</v>
      </c>
      <c r="W3292" s="165">
        <f t="shared" ca="1" si="133"/>
        <v>0</v>
      </c>
      <c r="X3292" s="236">
        <f>IFERROR(IF(VLOOKUP($C3292,'MSCI Database'!$C:$R,10, FALSE)="","",VLOOKUP($C3292,'MSCI Database'!$C:$R,10, FALSE)),"")</f>
        <v>420090</v>
      </c>
      <c r="Y3292" s="133" t="str">
        <f>IFERROR(IF(VLOOKUP($C3292,'MSCI Database'!$C:$R,11, FALSE)="","",VLOOKUP($C3292,'MSCI Database'!$C:$R,11, FALSE)),"")</f>
        <v>2019</v>
      </c>
      <c r="Z3292" s="133" t="str">
        <f>IFERROR(IF(VLOOKUP($C3292,'MSCI Database'!$C:$R,12, FALSE)="","",VLOOKUP($C3292,'MSCI Database'!$C:$R,12, FALSE)),"")</f>
        <v>Reported</v>
      </c>
      <c r="AA3292" s="202" t="str">
        <f>IFERROR(IF(VLOOKUP($C3292,'MSCI Database'!$C:$R,13, FALSE)="","",VLOOKUP($C3292,'MSCI Database'!$C:$R,13, FALSE)),"")</f>
        <v>Extensive food safety and quality controls, but governance practices lag those of global peers</v>
      </c>
    </row>
    <row r="3293" spans="1:27" s="130" customFormat="1" ht="15" hidden="1" customHeight="1" outlineLevel="1">
      <c r="A3293" s="130" t="s">
        <v>4098</v>
      </c>
      <c r="B3293" s="130" t="s">
        <v>4099</v>
      </c>
      <c r="C3293" s="130" t="s">
        <v>4100</v>
      </c>
      <c r="D3293" s="130" t="s">
        <v>18672</v>
      </c>
      <c r="E3293" s="130" t="s">
        <v>18673</v>
      </c>
      <c r="F3293" s="215">
        <v>8.3229655934608293E-2</v>
      </c>
      <c r="G3293" s="132" t="str">
        <f ca="1">IFERROR(_xll.BQL($A3293, "cur_mkt_cap(currency=EUR)")/1000000, " ")</f>
        <v xml:space="preserve"> </v>
      </c>
      <c r="M3293" s="308"/>
      <c r="N3293" s="215">
        <f t="shared" si="132"/>
        <v>8.8376937258882087E-4</v>
      </c>
      <c r="O3293" s="172" t="str">
        <f>IFERROR(IF(VLOOKUP($C3293,'MSCI Database'!$C:$R,2, FALSE)="","",VLOOKUP($C3293,'MSCI Database'!$C:$R,2, FALSE)),"")</f>
        <v>Industrial Machinery</v>
      </c>
      <c r="P3293" s="186" t="str">
        <f>IFERROR(IF(VLOOKUP($C3293,'MSCI Database'!$C:$R,3, FALSE)="","",VLOOKUP($C3293,'MSCI Database'!$C:$R,3, FALSE)),"")</f>
        <v>BBB</v>
      </c>
      <c r="Q3293" s="164" t="str">
        <f>IFERROR(IF(VLOOKUP($C3293,'MSCI Database'!$C:$R,4, FALSE)="","",VLOOKUP($C3293,'MSCI Database'!$C:$R,4, FALSE)),"")</f>
        <v>1</v>
      </c>
      <c r="R3293" s="164">
        <f>IFERROR(IF(VLOOKUP($C3293,'MSCI Database'!$C:$R,5, FALSE)="","",VLOOKUP($C3293,'MSCI Database'!$C:$R,5, FALSE)),"")</f>
        <v>5</v>
      </c>
      <c r="S3293" s="164">
        <f>IFERROR(IF(VLOOKUP($C3293,'MSCI Database'!$C:$R,6, FALSE)="","",VLOOKUP($C3293,'MSCI Database'!$C:$R,6, FALSE)),"")</f>
        <v>7.2</v>
      </c>
      <c r="T3293" s="211">
        <f>IFERROR(IF(VLOOKUP($C3293,'MSCI Database'!$C:$R,7, FALSE)="","",VLOOKUP($C3293,'MSCI Database'!$C:$R,7, FALSE)),"")</f>
        <v>2.8</v>
      </c>
      <c r="U3293" s="164">
        <f>IFERROR(IF(VLOOKUP($C3293,'MSCI Database'!$C:$R,8, FALSE)="","",VLOOKUP($C3293,'MSCI Database'!$C:$R,8, FALSE)),"")</f>
        <v>3.6</v>
      </c>
      <c r="V3293" s="175">
        <f>IFERROR(IF(VLOOKUP($C3293,'MSCI Database'!$C:$R,9, FALSE)="","",VLOOKUP($C3293,'MSCI Database'!$C:$R,9, FALSE)),"")</f>
        <v>4.5999999999999996</v>
      </c>
      <c r="W3293" s="165">
        <f t="shared" ca="1" si="133"/>
        <v>0</v>
      </c>
      <c r="X3293" s="236">
        <f>IFERROR(IF(VLOOKUP($C3293,'MSCI Database'!$C:$R,10, FALSE)="","",VLOOKUP($C3293,'MSCI Database'!$C:$R,10, FALSE)),"")</f>
        <v>126459</v>
      </c>
      <c r="Y3293" s="133" t="str">
        <f>IFERROR(IF(VLOOKUP($C3293,'MSCI Database'!$C:$R,11, FALSE)="","",VLOOKUP($C3293,'MSCI Database'!$C:$R,11, FALSE)),"")</f>
        <v>2019</v>
      </c>
      <c r="Z3293" s="133" t="str">
        <f>IFERROR(IF(VLOOKUP($C3293,'MSCI Database'!$C:$R,12, FALSE)="","",VLOOKUP($C3293,'MSCI Database'!$C:$R,12, FALSE)),"")</f>
        <v>Reported</v>
      </c>
      <c r="AA3293" s="202" t="str">
        <f>IFERROR(IF(VLOOKUP($C3293,'MSCI Database'!$C:$R,13, FALSE)="","",VLOOKUP($C3293,'MSCI Database'!$C:$R,13, FALSE)),"")</f>
        <v>Strengthened governance practices drive upgrade</v>
      </c>
    </row>
    <row r="3294" spans="1:27" s="130" customFormat="1" ht="15" hidden="1" customHeight="1" outlineLevel="1">
      <c r="A3294" s="130" t="s">
        <v>4360</v>
      </c>
      <c r="B3294" s="130" t="s">
        <v>4361</v>
      </c>
      <c r="C3294" s="130" t="s">
        <v>4362</v>
      </c>
      <c r="D3294" s="130" t="s">
        <v>12136</v>
      </c>
      <c r="E3294" s="130" t="s">
        <v>18673</v>
      </c>
      <c r="F3294" s="215">
        <v>7.9426881765835271E-3</v>
      </c>
      <c r="G3294" s="132" t="str">
        <f ca="1">IFERROR(_xll.BQL($A3294, "cur_mkt_cap(currency=EUR)")/1000000, " ")</f>
        <v xml:space="preserve"> </v>
      </c>
      <c r="M3294" s="308"/>
      <c r="N3294" s="215">
        <f t="shared" si="132"/>
        <v>8.4338983114419454E-5</v>
      </c>
      <c r="O3294" s="172" t="str">
        <f>IFERROR(IF(VLOOKUP($C3294,'MSCI Database'!$C:$R,2, FALSE)="","",VLOOKUP($C3294,'MSCI Database'!$C:$R,2, FALSE)),"")</f>
        <v>Industrial Conglomerates</v>
      </c>
      <c r="P3294" s="186" t="str">
        <f>IFERROR(IF(VLOOKUP($C3294,'MSCI Database'!$C:$R,3, FALSE)="","",VLOOKUP($C3294,'MSCI Database'!$C:$R,3, FALSE)),"")</f>
        <v>BBB</v>
      </c>
      <c r="Q3294" s="164" t="str">
        <f>IFERROR(IF(VLOOKUP($C3294,'MSCI Database'!$C:$R,4, FALSE)="","",VLOOKUP($C3294,'MSCI Database'!$C:$R,4, FALSE)),"")</f>
        <v>0</v>
      </c>
      <c r="R3294" s="164">
        <f>IFERROR(IF(VLOOKUP($C3294,'MSCI Database'!$C:$R,5, FALSE)="","",VLOOKUP($C3294,'MSCI Database'!$C:$R,5, FALSE)),"")</f>
        <v>5.6</v>
      </c>
      <c r="S3294" s="164">
        <f>IFERROR(IF(VLOOKUP($C3294,'MSCI Database'!$C:$R,6, FALSE)="","",VLOOKUP($C3294,'MSCI Database'!$C:$R,6, FALSE)),"")</f>
        <v>3.7</v>
      </c>
      <c r="T3294" s="211">
        <f>IFERROR(IF(VLOOKUP($C3294,'MSCI Database'!$C:$R,7, FALSE)="","",VLOOKUP($C3294,'MSCI Database'!$C:$R,7, FALSE)),"")</f>
        <v>3.3</v>
      </c>
      <c r="U3294" s="164">
        <f>IFERROR(IF(VLOOKUP($C3294,'MSCI Database'!$C:$R,8, FALSE)="","",VLOOKUP($C3294,'MSCI Database'!$C:$R,8, FALSE)),"")</f>
        <v>4.0999999999999996</v>
      </c>
      <c r="V3294" s="175">
        <f>IFERROR(IF(VLOOKUP($C3294,'MSCI Database'!$C:$R,9, FALSE)="","",VLOOKUP($C3294,'MSCI Database'!$C:$R,9, FALSE)),"")</f>
        <v>3.7</v>
      </c>
      <c r="W3294" s="165">
        <f t="shared" ca="1" si="133"/>
        <v>0</v>
      </c>
      <c r="X3294" s="236">
        <f>IFERROR(IF(VLOOKUP($C3294,'MSCI Database'!$C:$R,10, FALSE)="","",VLOOKUP($C3294,'MSCI Database'!$C:$R,10, FALSE)),"")</f>
        <v>6489049</v>
      </c>
      <c r="Y3294" s="133" t="str">
        <f>IFERROR(IF(VLOOKUP($C3294,'MSCI Database'!$C:$R,11, FALSE)="","",VLOOKUP($C3294,'MSCI Database'!$C:$R,11, FALSE)),"")</f>
        <v>2019</v>
      </c>
      <c r="Z3294" s="133" t="str">
        <f>IFERROR(IF(VLOOKUP($C3294,'MSCI Database'!$C:$R,12, FALSE)="","",VLOOKUP($C3294,'MSCI Database'!$C:$R,12, FALSE)),"")</f>
        <v>E.Segmt-Moderate</v>
      </c>
      <c r="AA3294" s="202" t="str">
        <f>IFERROR(IF(VLOOKUP($C3294,'MSCI Database'!$C:$R,13, FALSE)="","",VLOOKUP($C3294,'MSCI Database'!$C:$R,13, FALSE)),"")</f>
        <v>Chaebol structure remains and responsible investment efforts appear limited</v>
      </c>
    </row>
    <row r="3295" spans="1:27" s="130" customFormat="1" ht="15" hidden="1" customHeight="1" outlineLevel="1">
      <c r="A3295" s="130" t="s">
        <v>4626</v>
      </c>
      <c r="B3295" s="130" t="s">
        <v>4627</v>
      </c>
      <c r="C3295" s="130" t="s">
        <v>4628</v>
      </c>
      <c r="D3295" s="130" t="s">
        <v>12136</v>
      </c>
      <c r="E3295" s="130" t="s">
        <v>18682</v>
      </c>
      <c r="F3295" s="215">
        <v>7.7651695733786446E-3</v>
      </c>
      <c r="G3295" s="132" t="str">
        <f ca="1">IFERROR(_xll.BQL($A3295, "cur_mkt_cap(currency=EUR)")/1000000, " ")</f>
        <v xml:space="preserve"> </v>
      </c>
      <c r="M3295" s="308"/>
      <c r="N3295" s="215">
        <f t="shared" si="132"/>
        <v>8.2454011912562212E-5</v>
      </c>
      <c r="O3295" s="172" t="str">
        <f>IFERROR(IF(VLOOKUP($C3295,'MSCI Database'!$C:$R,2, FALSE)="","",VLOOKUP($C3295,'MSCI Database'!$C:$R,2, FALSE)),"")</f>
        <v>Auto Components</v>
      </c>
      <c r="P3295" s="186" t="str">
        <f>IFERROR(IF(VLOOKUP($C3295,'MSCI Database'!$C:$R,3, FALSE)="","",VLOOKUP($C3295,'MSCI Database'!$C:$R,3, FALSE)),"")</f>
        <v>BBB</v>
      </c>
      <c r="Q3295" s="164" t="str">
        <f>IFERROR(IF(VLOOKUP($C3295,'MSCI Database'!$C:$R,4, FALSE)="","",VLOOKUP($C3295,'MSCI Database'!$C:$R,4, FALSE)),"")</f>
        <v>-1</v>
      </c>
      <c r="R3295" s="164">
        <f>IFERROR(IF(VLOOKUP($C3295,'MSCI Database'!$C:$R,5, FALSE)="","",VLOOKUP($C3295,'MSCI Database'!$C:$R,5, FALSE)),"")</f>
        <v>5.7</v>
      </c>
      <c r="S3295" s="164">
        <f>IFERROR(IF(VLOOKUP($C3295,'MSCI Database'!$C:$R,6, FALSE)="","",VLOOKUP($C3295,'MSCI Database'!$C:$R,6, FALSE)),"")</f>
        <v>4.9000000000000004</v>
      </c>
      <c r="T3295" s="211">
        <f>IFERROR(IF(VLOOKUP($C3295,'MSCI Database'!$C:$R,7, FALSE)="","",VLOOKUP($C3295,'MSCI Database'!$C:$R,7, FALSE)),"")</f>
        <v>6.1</v>
      </c>
      <c r="U3295" s="164">
        <f>IFERROR(IF(VLOOKUP($C3295,'MSCI Database'!$C:$R,8, FALSE)="","",VLOOKUP($C3295,'MSCI Database'!$C:$R,8, FALSE)),"")</f>
        <v>3.3</v>
      </c>
      <c r="V3295" s="175">
        <f>IFERROR(IF(VLOOKUP($C3295,'MSCI Database'!$C:$R,9, FALSE)="","",VLOOKUP($C3295,'MSCI Database'!$C:$R,9, FALSE)),"")</f>
        <v>4.7</v>
      </c>
      <c r="W3295" s="165">
        <f t="shared" ca="1" si="133"/>
        <v>0</v>
      </c>
      <c r="X3295" s="236">
        <f>IFERROR(IF(VLOOKUP($C3295,'MSCI Database'!$C:$R,10, FALSE)="","",VLOOKUP($C3295,'MSCI Database'!$C:$R,10, FALSE)),"")</f>
        <v>1219910</v>
      </c>
      <c r="Y3295" s="133" t="str">
        <f>IFERROR(IF(VLOOKUP($C3295,'MSCI Database'!$C:$R,11, FALSE)="","",VLOOKUP($C3295,'MSCI Database'!$C:$R,11, FALSE)),"")</f>
        <v>2019</v>
      </c>
      <c r="Z3295" s="133" t="str">
        <f>IFERROR(IF(VLOOKUP($C3295,'MSCI Database'!$C:$R,12, FALSE)="","",VLOOKUP($C3295,'MSCI Database'!$C:$R,12, FALSE)),"")</f>
        <v>Reported</v>
      </c>
      <c r="AA3295" s="202" t="str">
        <f>IFERROR(IF(VLOOKUP($C3295,'MSCI Database'!$C:$R,13, FALSE)="","",VLOOKUP($C3295,'MSCI Database'!$C:$R,13, FALSE)),"")</f>
        <v>Relatively weak business ethics policies, controversy involving former CEO underpin downgrade</v>
      </c>
    </row>
    <row r="3296" spans="1:27" s="130" customFormat="1" ht="15" hidden="1" customHeight="1" outlineLevel="1">
      <c r="A3296" s="130" t="s">
        <v>4480</v>
      </c>
      <c r="B3296" s="130" t="s">
        <v>4481</v>
      </c>
      <c r="C3296" s="130" t="s">
        <v>4482</v>
      </c>
      <c r="D3296" s="130" t="s">
        <v>12136</v>
      </c>
      <c r="E3296" s="130" t="s">
        <v>18689</v>
      </c>
      <c r="F3296" s="215">
        <v>7.8564234231101142E-3</v>
      </c>
      <c r="G3296" s="132" t="str">
        <f ca="1">IFERROR(_xll.BQL($A3296, "cur_mkt_cap(currency=EUR)")/1000000, " ")</f>
        <v xml:space="preserve"> </v>
      </c>
      <c r="M3296" s="308"/>
      <c r="N3296" s="215">
        <f t="shared" si="132"/>
        <v>8.3422985731063386E-5</v>
      </c>
      <c r="O3296" s="172" t="str">
        <f>IFERROR(IF(VLOOKUP($C3296,'MSCI Database'!$C:$R,2, FALSE)="","",VLOOKUP($C3296,'MSCI Database'!$C:$R,2, FALSE)),"")</f>
        <v>Software &amp; Services</v>
      </c>
      <c r="P3296" s="186" t="str">
        <f>IFERROR(IF(VLOOKUP($C3296,'MSCI Database'!$C:$R,3, FALSE)="","",VLOOKUP($C3296,'MSCI Database'!$C:$R,3, FALSE)),"")</f>
        <v>A</v>
      </c>
      <c r="Q3296" s="164" t="str">
        <f>IFERROR(IF(VLOOKUP($C3296,'MSCI Database'!$C:$R,4, FALSE)="","",VLOOKUP($C3296,'MSCI Database'!$C:$R,4, FALSE)),"")</f>
        <v>2</v>
      </c>
      <c r="R3296" s="164">
        <f>IFERROR(IF(VLOOKUP($C3296,'MSCI Database'!$C:$R,5, FALSE)="","",VLOOKUP($C3296,'MSCI Database'!$C:$R,5, FALSE)),"")</f>
        <v>6.4</v>
      </c>
      <c r="S3296" s="164">
        <f>IFERROR(IF(VLOOKUP($C3296,'MSCI Database'!$C:$R,6, FALSE)="","",VLOOKUP($C3296,'MSCI Database'!$C:$R,6, FALSE)),"")</f>
        <v>5.8</v>
      </c>
      <c r="T3296" s="211">
        <f>IFERROR(IF(VLOOKUP($C3296,'MSCI Database'!$C:$R,7, FALSE)="","",VLOOKUP($C3296,'MSCI Database'!$C:$R,7, FALSE)),"")</f>
        <v>5</v>
      </c>
      <c r="U3296" s="164">
        <f>IFERROR(IF(VLOOKUP($C3296,'MSCI Database'!$C:$R,8, FALSE)="","",VLOOKUP($C3296,'MSCI Database'!$C:$R,8, FALSE)),"")</f>
        <v>5</v>
      </c>
      <c r="V3296" s="175">
        <f>IFERROR(IF(VLOOKUP($C3296,'MSCI Database'!$C:$R,9, FALSE)="","",VLOOKUP($C3296,'MSCI Database'!$C:$R,9, FALSE)),"")</f>
        <v>5.0999999999999996</v>
      </c>
      <c r="W3296" s="165">
        <f t="shared" ca="1" si="133"/>
        <v>0</v>
      </c>
      <c r="X3296" s="236">
        <f>IFERROR(IF(VLOOKUP($C3296,'MSCI Database'!$C:$R,10, FALSE)="","",VLOOKUP($C3296,'MSCI Database'!$C:$R,10, FALSE)),"")</f>
        <v>97078</v>
      </c>
      <c r="Y3296" s="133" t="str">
        <f>IFERROR(IF(VLOOKUP($C3296,'MSCI Database'!$C:$R,11, FALSE)="","",VLOOKUP($C3296,'MSCI Database'!$C:$R,11, FALSE)),"")</f>
        <v>2019</v>
      </c>
      <c r="Z3296" s="133" t="str">
        <f>IFERROR(IF(VLOOKUP($C3296,'MSCI Database'!$C:$R,12, FALSE)="","",VLOOKUP($C3296,'MSCI Database'!$C:$R,12, FALSE)),"")</f>
        <v>Reported</v>
      </c>
      <c r="AA3296" s="202" t="str">
        <f>IFERROR(IF(VLOOKUP($C3296,'MSCI Database'!$C:$R,13, FALSE)="","",VLOOKUP($C3296,'MSCI Database'!$C:$R,13, FALSE)),"")</f>
        <v>Improvements across ESG parameters drive the upgrade</v>
      </c>
    </row>
    <row r="3297" spans="1:27" s="130" customFormat="1" ht="15" hidden="1" customHeight="1" outlineLevel="1">
      <c r="A3297" s="130" t="s">
        <v>3752</v>
      </c>
      <c r="B3297" s="130" t="s">
        <v>3753</v>
      </c>
      <c r="C3297" s="130" t="s">
        <v>3754</v>
      </c>
      <c r="D3297" s="130" t="s">
        <v>18672</v>
      </c>
      <c r="E3297" s="130" t="s">
        <v>18673</v>
      </c>
      <c r="F3297" s="215">
        <v>7.9652039996980797E-2</v>
      </c>
      <c r="G3297" s="132" t="str">
        <f ca="1">IFERROR(_xll.BQL($A3297, "cur_mkt_cap(currency=EUR)")/1000000, " ")</f>
        <v xml:space="preserve"> </v>
      </c>
      <c r="M3297" s="308"/>
      <c r="N3297" s="215">
        <f t="shared" si="132"/>
        <v>8.4578066102854524E-4</v>
      </c>
      <c r="O3297" s="172" t="str">
        <f>IFERROR(IF(VLOOKUP($C3297,'MSCI Database'!$C:$R,2, FALSE)="","",VLOOKUP($C3297,'MSCI Database'!$C:$R,2, FALSE)),"")</f>
        <v>Building Products</v>
      </c>
      <c r="P3297" s="186" t="str">
        <f>IFERROR(IF(VLOOKUP($C3297,'MSCI Database'!$C:$R,3, FALSE)="","",VLOOKUP($C3297,'MSCI Database'!$C:$R,3, FALSE)),"")</f>
        <v>AA</v>
      </c>
      <c r="Q3297" s="164" t="str">
        <f>IFERROR(IF(VLOOKUP($C3297,'MSCI Database'!$C:$R,4, FALSE)="","",VLOOKUP($C3297,'MSCI Database'!$C:$R,4, FALSE)),"")</f>
        <v>0</v>
      </c>
      <c r="R3297" s="164">
        <f>IFERROR(IF(VLOOKUP($C3297,'MSCI Database'!$C:$R,5, FALSE)="","",VLOOKUP($C3297,'MSCI Database'!$C:$R,5, FALSE)),"")</f>
        <v>8.1</v>
      </c>
      <c r="S3297" s="164">
        <f>IFERROR(IF(VLOOKUP($C3297,'MSCI Database'!$C:$R,6, FALSE)="","",VLOOKUP($C3297,'MSCI Database'!$C:$R,6, FALSE)),"")</f>
        <v>8</v>
      </c>
      <c r="T3297" s="211">
        <f>IFERROR(IF(VLOOKUP($C3297,'MSCI Database'!$C:$R,7, FALSE)="","",VLOOKUP($C3297,'MSCI Database'!$C:$R,7, FALSE)),"")</f>
        <v>6.4</v>
      </c>
      <c r="U3297" s="164">
        <f>IFERROR(IF(VLOOKUP($C3297,'MSCI Database'!$C:$R,8, FALSE)="","",VLOOKUP($C3297,'MSCI Database'!$C:$R,8, FALSE)),"")</f>
        <v>3.4</v>
      </c>
      <c r="V3297" s="175">
        <f>IFERROR(IF(VLOOKUP($C3297,'MSCI Database'!$C:$R,9, FALSE)="","",VLOOKUP($C3297,'MSCI Database'!$C:$R,9, FALSE)),"")</f>
        <v>6</v>
      </c>
      <c r="W3297" s="165">
        <f t="shared" ca="1" si="133"/>
        <v>0</v>
      </c>
      <c r="X3297" s="236">
        <f>IFERROR(IF(VLOOKUP($C3297,'MSCI Database'!$C:$R,10, FALSE)="","",VLOOKUP($C3297,'MSCI Database'!$C:$R,10, FALSE)),"")</f>
        <v>1424274</v>
      </c>
      <c r="Y3297" s="133" t="str">
        <f>IFERROR(IF(VLOOKUP($C3297,'MSCI Database'!$C:$R,11, FALSE)="","",VLOOKUP($C3297,'MSCI Database'!$C:$R,11, FALSE)),"")</f>
        <v>2019</v>
      </c>
      <c r="Z3297" s="133" t="str">
        <f>IFERROR(IF(VLOOKUP($C3297,'MSCI Database'!$C:$R,12, FALSE)="","",VLOOKUP($C3297,'MSCI Database'!$C:$R,12, FALSE)),"")</f>
        <v>Reported</v>
      </c>
      <c r="AA3297" s="202" t="str">
        <f>IFERROR(IF(VLOOKUP($C3297,'MSCI Database'!$C:$R,13, FALSE)="","",VLOOKUP($C3297,'MSCI Database'!$C:$R,13, FALSE)),"")</f>
        <v>Sustained cleantech focus on improving building ventilation, but governance continues to lag peers</v>
      </c>
    </row>
    <row r="3298" spans="1:27" s="130" customFormat="1" ht="15" hidden="1" customHeight="1" outlineLevel="1">
      <c r="A3298" s="130" t="s">
        <v>4184</v>
      </c>
      <c r="B3298" s="130" t="s">
        <v>4185</v>
      </c>
      <c r="C3298" s="130" t="s">
        <v>4186</v>
      </c>
      <c r="D3298" s="130" t="s">
        <v>18672</v>
      </c>
      <c r="E3298" s="130" t="s">
        <v>18688</v>
      </c>
      <c r="F3298" s="215">
        <v>8.0821817624880304E-2</v>
      </c>
      <c r="G3298" s="132" t="str">
        <f ca="1">IFERROR(_xll.BQL($A3298, "cur_mkt_cap(currency=EUR)")/1000000, " ")</f>
        <v xml:space="preserve"> </v>
      </c>
      <c r="M3298" s="308"/>
      <c r="N3298" s="215">
        <f t="shared" si="132"/>
        <v>8.5820187830582722E-4</v>
      </c>
      <c r="O3298" s="172" t="str">
        <f>IFERROR(IF(VLOOKUP($C3298,'MSCI Database'!$C:$R,2, FALSE)="","",VLOOKUP($C3298,'MSCI Database'!$C:$R,2, FALSE)),"")</f>
        <v>Banks</v>
      </c>
      <c r="P3298" s="186" t="str">
        <f>IFERROR(IF(VLOOKUP($C3298,'MSCI Database'!$C:$R,3, FALSE)="","",VLOOKUP($C3298,'MSCI Database'!$C:$R,3, FALSE)),"")</f>
        <v>A</v>
      </c>
      <c r="Q3298" s="164" t="str">
        <f>IFERROR(IF(VLOOKUP($C3298,'MSCI Database'!$C:$R,4, FALSE)="","",VLOOKUP($C3298,'MSCI Database'!$C:$R,4, FALSE)),"")</f>
        <v>0</v>
      </c>
      <c r="R3298" s="164">
        <f>IFERROR(IF(VLOOKUP($C3298,'MSCI Database'!$C:$R,5, FALSE)="","",VLOOKUP($C3298,'MSCI Database'!$C:$R,5, FALSE)),"")</f>
        <v>6.2</v>
      </c>
      <c r="S3298" s="164">
        <f>IFERROR(IF(VLOOKUP($C3298,'MSCI Database'!$C:$R,6, FALSE)="","",VLOOKUP($C3298,'MSCI Database'!$C:$R,6, FALSE)),"")</f>
        <v>4.5</v>
      </c>
      <c r="T3298" s="211">
        <f>IFERROR(IF(VLOOKUP($C3298,'MSCI Database'!$C:$R,7, FALSE)="","",VLOOKUP($C3298,'MSCI Database'!$C:$R,7, FALSE)),"")</f>
        <v>4.2</v>
      </c>
      <c r="U3298" s="164">
        <f>IFERROR(IF(VLOOKUP($C3298,'MSCI Database'!$C:$R,8, FALSE)="","",VLOOKUP($C3298,'MSCI Database'!$C:$R,8, FALSE)),"")</f>
        <v>5.2</v>
      </c>
      <c r="V3298" s="175">
        <f>IFERROR(IF(VLOOKUP($C3298,'MSCI Database'!$C:$R,9, FALSE)="","",VLOOKUP($C3298,'MSCI Database'!$C:$R,9, FALSE)),"")</f>
        <v>4.5999999999999996</v>
      </c>
      <c r="W3298" s="165">
        <f t="shared" ca="1" si="133"/>
        <v>0</v>
      </c>
      <c r="X3298" s="236">
        <f>IFERROR(IF(VLOOKUP($C3298,'MSCI Database'!$C:$R,10, FALSE)="","",VLOOKUP($C3298,'MSCI Database'!$C:$R,10, FALSE)),"")</f>
        <v>138819</v>
      </c>
      <c r="Y3298" s="133" t="str">
        <f>IFERROR(IF(VLOOKUP($C3298,'MSCI Database'!$C:$R,11, FALSE)="","",VLOOKUP($C3298,'MSCI Database'!$C:$R,11, FALSE)),"")</f>
        <v>2019</v>
      </c>
      <c r="Z3298" s="133" t="str">
        <f>IFERROR(IF(VLOOKUP($C3298,'MSCI Database'!$C:$R,12, FALSE)="","",VLOOKUP($C3298,'MSCI Database'!$C:$R,12, FALSE)),"")</f>
        <v>Reported</v>
      </c>
      <c r="AA3298" s="202" t="str">
        <f>IFERROR(IF(VLOOKUP($C3298,'MSCI Database'!$C:$R,13, FALSE)="","",VLOOKUP($C3298,'MSCI Database'!$C:$R,13, FALSE)),"")</f>
        <v>Lagging consumer protection practices; tax controversy constrains governance performance</v>
      </c>
    </row>
    <row r="3299" spans="1:27" s="130" customFormat="1" ht="15" hidden="1" customHeight="1" outlineLevel="1">
      <c r="A3299" s="130" t="s">
        <v>4588</v>
      </c>
      <c r="B3299" s="130" t="s">
        <v>4589</v>
      </c>
      <c r="C3299" s="130" t="s">
        <v>4590</v>
      </c>
      <c r="D3299" s="130" t="s">
        <v>12136</v>
      </c>
      <c r="E3299" s="130" t="s">
        <v>18673</v>
      </c>
      <c r="F3299" s="215">
        <v>7.6745295157342273E-3</v>
      </c>
      <c r="G3299" s="132" t="str">
        <f ca="1">IFERROR(_xll.BQL($A3299, "cur_mkt_cap(currency=EUR)")/1000000, " ")</f>
        <v xml:space="preserve"> </v>
      </c>
      <c r="M3299" s="308"/>
      <c r="N3299" s="215">
        <f t="shared" si="132"/>
        <v>8.1491555610462907E-5</v>
      </c>
      <c r="O3299" s="172" t="str">
        <f>IFERROR(IF(VLOOKUP($C3299,'MSCI Database'!$C:$R,2, FALSE)="","",VLOOKUP($C3299,'MSCI Database'!$C:$R,2, FALSE)),"")</f>
        <v>Air Freight &amp; Logistics</v>
      </c>
      <c r="P3299" s="186" t="str">
        <f>IFERROR(IF(VLOOKUP($C3299,'MSCI Database'!$C:$R,3, FALSE)="","",VLOOKUP($C3299,'MSCI Database'!$C:$R,3, FALSE)),"")</f>
        <v>BB</v>
      </c>
      <c r="Q3299" s="164" t="str">
        <f>IFERROR(IF(VLOOKUP($C3299,'MSCI Database'!$C:$R,4, FALSE)="","",VLOOKUP($C3299,'MSCI Database'!$C:$R,4, FALSE)),"")</f>
        <v>1</v>
      </c>
      <c r="R3299" s="164">
        <f>IFERROR(IF(VLOOKUP($C3299,'MSCI Database'!$C:$R,5, FALSE)="","",VLOOKUP($C3299,'MSCI Database'!$C:$R,5, FALSE)),"")</f>
        <v>3.2</v>
      </c>
      <c r="S3299" s="164">
        <f>IFERROR(IF(VLOOKUP($C3299,'MSCI Database'!$C:$R,6, FALSE)="","",VLOOKUP($C3299,'MSCI Database'!$C:$R,6, FALSE)),"")</f>
        <v>4.9000000000000004</v>
      </c>
      <c r="T3299" s="211">
        <f>IFERROR(IF(VLOOKUP($C3299,'MSCI Database'!$C:$R,7, FALSE)="","",VLOOKUP($C3299,'MSCI Database'!$C:$R,7, FALSE)),"")</f>
        <v>5</v>
      </c>
      <c r="U3299" s="164">
        <f>IFERROR(IF(VLOOKUP($C3299,'MSCI Database'!$C:$R,8, FALSE)="","",VLOOKUP($C3299,'MSCI Database'!$C:$R,8, FALSE)),"")</f>
        <v>2.4</v>
      </c>
      <c r="V3299" s="175">
        <f>IFERROR(IF(VLOOKUP($C3299,'MSCI Database'!$C:$R,9, FALSE)="","",VLOOKUP($C3299,'MSCI Database'!$C:$R,9, FALSE)),"")</f>
        <v>4.0999999999999996</v>
      </c>
      <c r="W3299" s="165">
        <f t="shared" ca="1" si="133"/>
        <v>0</v>
      </c>
      <c r="X3299" s="236">
        <f>IFERROR(IF(VLOOKUP($C3299,'MSCI Database'!$C:$R,10, FALSE)="","",VLOOKUP($C3299,'MSCI Database'!$C:$R,10, FALSE)),"")</f>
        <v>4050699</v>
      </c>
      <c r="Y3299" s="133" t="str">
        <f>IFERROR(IF(VLOOKUP($C3299,'MSCI Database'!$C:$R,11, FALSE)="","",VLOOKUP($C3299,'MSCI Database'!$C:$R,11, FALSE)),"")</f>
        <v>2019</v>
      </c>
      <c r="Z3299" s="133" t="str">
        <f>IFERROR(IF(VLOOKUP($C3299,'MSCI Database'!$C:$R,12, FALSE)="","",VLOOKUP($C3299,'MSCI Database'!$C:$R,12, FALSE)),"")</f>
        <v>Reported</v>
      </c>
      <c r="AA3299" s="202" t="str">
        <f>IFERROR(IF(VLOOKUP($C3299,'MSCI Database'!$C:$R,13, FALSE)="","",VLOOKUP($C3299,'MSCI Database'!$C:$R,13, FALSE)),"")</f>
        <v>Improved carbon emissions performance amid more stringent environmental regulations</v>
      </c>
    </row>
    <row r="3300" spans="1:27" s="130" customFormat="1" ht="15" hidden="1" customHeight="1" outlineLevel="1">
      <c r="A3300" s="130" t="s">
        <v>3767</v>
      </c>
      <c r="B3300" s="130" t="s">
        <v>3768</v>
      </c>
      <c r="C3300" s="130" t="s">
        <v>3769</v>
      </c>
      <c r="D3300" s="130" t="s">
        <v>18672</v>
      </c>
      <c r="E3300" s="130" t="s">
        <v>18690</v>
      </c>
      <c r="F3300" s="215">
        <v>7.8764546049587408E-2</v>
      </c>
      <c r="G3300" s="132" t="str">
        <f ca="1">IFERROR(_xll.BQL($A3300, "cur_mkt_cap(currency=EUR)")/1000000, " ")</f>
        <v xml:space="preserve"> </v>
      </c>
      <c r="M3300" s="308"/>
      <c r="N3300" s="215">
        <f t="shared" si="132"/>
        <v>8.3635685697388868E-4</v>
      </c>
      <c r="O3300" s="172" t="str">
        <f>IFERROR(IF(VLOOKUP($C3300,'MSCI Database'!$C:$R,2, FALSE)="","",VLOOKUP($C3300,'MSCI Database'!$C:$R,2, FALSE)),"")</f>
        <v>Telecommunication Services</v>
      </c>
      <c r="P3300" s="186" t="str">
        <f>IFERROR(IF(VLOOKUP($C3300,'MSCI Database'!$C:$R,3, FALSE)="","",VLOOKUP($C3300,'MSCI Database'!$C:$R,3, FALSE)),"")</f>
        <v>AAA</v>
      </c>
      <c r="Q3300" s="164" t="str">
        <f>IFERROR(IF(VLOOKUP($C3300,'MSCI Database'!$C:$R,4, FALSE)="","",VLOOKUP($C3300,'MSCI Database'!$C:$R,4, FALSE)),"")</f>
        <v>1</v>
      </c>
      <c r="R3300" s="164">
        <f>IFERROR(IF(VLOOKUP($C3300,'MSCI Database'!$C:$R,5, FALSE)="","",VLOOKUP($C3300,'MSCI Database'!$C:$R,5, FALSE)),"")</f>
        <v>9.8000000000000007</v>
      </c>
      <c r="S3300" s="164">
        <f>IFERROR(IF(VLOOKUP($C3300,'MSCI Database'!$C:$R,6, FALSE)="","",VLOOKUP($C3300,'MSCI Database'!$C:$R,6, FALSE)),"")</f>
        <v>10</v>
      </c>
      <c r="T3300" s="211">
        <f>IFERROR(IF(VLOOKUP($C3300,'MSCI Database'!$C:$R,7, FALSE)="","",VLOOKUP($C3300,'MSCI Database'!$C:$R,7, FALSE)),"")</f>
        <v>8.1</v>
      </c>
      <c r="U3300" s="164">
        <f>IFERROR(IF(VLOOKUP($C3300,'MSCI Database'!$C:$R,8, FALSE)="","",VLOOKUP($C3300,'MSCI Database'!$C:$R,8, FALSE)),"")</f>
        <v>5.0999999999999996</v>
      </c>
      <c r="V3300" s="175">
        <f>IFERROR(IF(VLOOKUP($C3300,'MSCI Database'!$C:$R,9, FALSE)="","",VLOOKUP($C3300,'MSCI Database'!$C:$R,9, FALSE)),"")</f>
        <v>7</v>
      </c>
      <c r="W3300" s="165">
        <f t="shared" ca="1" si="133"/>
        <v>0</v>
      </c>
      <c r="X3300" s="236">
        <f>IFERROR(IF(VLOOKUP($C3300,'MSCI Database'!$C:$R,10, FALSE)="","",VLOOKUP($C3300,'MSCI Database'!$C:$R,10, FALSE)),"")</f>
        <v>1260163</v>
      </c>
      <c r="Y3300" s="133" t="str">
        <f>IFERROR(IF(VLOOKUP($C3300,'MSCI Database'!$C:$R,11, FALSE)="","",VLOOKUP($C3300,'MSCI Database'!$C:$R,11, FALSE)),"")</f>
        <v>2019</v>
      </c>
      <c r="Z3300" s="133" t="str">
        <f>IFERROR(IF(VLOOKUP($C3300,'MSCI Database'!$C:$R,12, FALSE)="","",VLOOKUP($C3300,'MSCI Database'!$C:$R,12, FALSE)),"")</f>
        <v>Reported</v>
      </c>
      <c r="AA3300" s="202" t="str">
        <f>IFERROR(IF(VLOOKUP($C3300,'MSCI Database'!$C:$R,13, FALSE)="","",VLOOKUP($C3300,'MSCI Database'!$C:$R,13, FALSE)),"")</f>
        <v>Improved governance and labor management performance drives rating upgrade</v>
      </c>
    </row>
    <row r="3301" spans="1:27" s="130" customFormat="1" ht="15" hidden="1" customHeight="1" outlineLevel="1">
      <c r="A3301" s="130" t="s">
        <v>4142</v>
      </c>
      <c r="B3301" s="130" t="s">
        <v>4143</v>
      </c>
      <c r="C3301" s="130" t="s">
        <v>4144</v>
      </c>
      <c r="D3301" s="130" t="s">
        <v>18672</v>
      </c>
      <c r="E3301" s="130" t="s">
        <v>18682</v>
      </c>
      <c r="F3301" s="215">
        <v>7.965704915463663E-2</v>
      </c>
      <c r="G3301" s="132" t="str">
        <f ca="1">IFERROR(_xll.BQL($A3301, "cur_mkt_cap(currency=EUR)")/1000000, " ")</f>
        <v xml:space="preserve"> </v>
      </c>
      <c r="M3301" s="308"/>
      <c r="N3301" s="215">
        <f t="shared" si="132"/>
        <v>8.4583385048450275E-4</v>
      </c>
      <c r="O3301" s="172" t="str">
        <f>IFERROR(IF(VLOOKUP($C3301,'MSCI Database'!$C:$R,2, FALSE)="","",VLOOKUP($C3301,'MSCI Database'!$C:$R,2, FALSE)),"")</f>
        <v>Automobiles</v>
      </c>
      <c r="P3301" s="186" t="str">
        <f>IFERROR(IF(VLOOKUP($C3301,'MSCI Database'!$C:$R,3, FALSE)="","",VLOOKUP($C3301,'MSCI Database'!$C:$R,3, FALSE)),"")</f>
        <v>BBB</v>
      </c>
      <c r="Q3301" s="164" t="str">
        <f>IFERROR(IF(VLOOKUP($C3301,'MSCI Database'!$C:$R,4, FALSE)="","",VLOOKUP($C3301,'MSCI Database'!$C:$R,4, FALSE)),"")</f>
        <v>-1</v>
      </c>
      <c r="R3301" s="164">
        <f>IFERROR(IF(VLOOKUP($C3301,'MSCI Database'!$C:$R,5, FALSE)="","",VLOOKUP($C3301,'MSCI Database'!$C:$R,5, FALSE)),"")</f>
        <v>5.0999999999999996</v>
      </c>
      <c r="S3301" s="164">
        <f>IFERROR(IF(VLOOKUP($C3301,'MSCI Database'!$C:$R,6, FALSE)="","",VLOOKUP($C3301,'MSCI Database'!$C:$R,6, FALSE)),"")</f>
        <v>8.4</v>
      </c>
      <c r="T3301" s="211">
        <f>IFERROR(IF(VLOOKUP($C3301,'MSCI Database'!$C:$R,7, FALSE)="","",VLOOKUP($C3301,'MSCI Database'!$C:$R,7, FALSE)),"")</f>
        <v>2</v>
      </c>
      <c r="U3301" s="164">
        <f>IFERROR(IF(VLOOKUP($C3301,'MSCI Database'!$C:$R,8, FALSE)="","",VLOOKUP($C3301,'MSCI Database'!$C:$R,8, FALSE)),"")</f>
        <v>4.2</v>
      </c>
      <c r="V3301" s="175">
        <f>IFERROR(IF(VLOOKUP($C3301,'MSCI Database'!$C:$R,9, FALSE)="","",VLOOKUP($C3301,'MSCI Database'!$C:$R,9, FALSE)),"")</f>
        <v>4.7</v>
      </c>
      <c r="W3301" s="165">
        <f t="shared" ca="1" si="133"/>
        <v>0</v>
      </c>
      <c r="X3301" s="236">
        <f>IFERROR(IF(VLOOKUP($C3301,'MSCI Database'!$C:$R,10, FALSE)="","",VLOOKUP($C3301,'MSCI Database'!$C:$R,10, FALSE)),"")</f>
        <v>5030000</v>
      </c>
      <c r="Y3301" s="133" t="str">
        <f>IFERROR(IF(VLOOKUP($C3301,'MSCI Database'!$C:$R,11, FALSE)="","",VLOOKUP($C3301,'MSCI Database'!$C:$R,11, FALSE)),"")</f>
        <v>2019</v>
      </c>
      <c r="Z3301" s="133" t="str">
        <f>IFERROR(IF(VLOOKUP($C3301,'MSCI Database'!$C:$R,12, FALSE)="","",VLOOKUP($C3301,'MSCI Database'!$C:$R,12, FALSE)),"")</f>
        <v>Reported</v>
      </c>
      <c r="AA3301" s="202" t="str">
        <f>IFERROR(IF(VLOOKUP($C3301,'MSCI Database'!$C:$R,13, FALSE)="","",VLOOKUP($C3301,'MSCI Database'!$C:$R,13, FALSE)),"")</f>
        <v>Weak governance practices relative to peers, labor management challenges from restructuring plan</v>
      </c>
    </row>
    <row r="3302" spans="1:27" s="130" customFormat="1" ht="15" hidden="1" customHeight="1" outlineLevel="1">
      <c r="A3302" s="130" t="s">
        <v>4650</v>
      </c>
      <c r="B3302" s="130" t="s">
        <v>4651</v>
      </c>
      <c r="C3302" s="130" t="s">
        <v>4652</v>
      </c>
      <c r="D3302" s="130" t="s">
        <v>12136</v>
      </c>
      <c r="E3302" s="130" t="s">
        <v>18674</v>
      </c>
      <c r="F3302" s="215">
        <v>7.565772282192444E-3</v>
      </c>
      <c r="G3302" s="132" t="str">
        <f ca="1">IFERROR(_xll.BQL($A3302, "cur_mkt_cap(currency=EUR)")/1000000, " ")</f>
        <v xml:space="preserve"> </v>
      </c>
      <c r="M3302" s="308"/>
      <c r="N3302" s="215">
        <f t="shared" si="132"/>
        <v>8.0336723105481334E-5</v>
      </c>
      <c r="O3302" s="172" t="str">
        <f>IFERROR(IF(VLOOKUP($C3302,'MSCI Database'!$C:$R,2, FALSE)="","",VLOOKUP($C3302,'MSCI Database'!$C:$R,2, FALSE)),"")</f>
        <v>Food Products</v>
      </c>
      <c r="P3302" s="186" t="str">
        <f>IFERROR(IF(VLOOKUP($C3302,'MSCI Database'!$C:$R,3, FALSE)="","",VLOOKUP($C3302,'MSCI Database'!$C:$R,3, FALSE)),"")</f>
        <v>B</v>
      </c>
      <c r="Q3302" s="164" t="str">
        <f>IFERROR(IF(VLOOKUP($C3302,'MSCI Database'!$C:$R,4, FALSE)="","",VLOOKUP($C3302,'MSCI Database'!$C:$R,4, FALSE)),"")</f>
        <v>0</v>
      </c>
      <c r="R3302" s="164">
        <f>IFERROR(IF(VLOOKUP($C3302,'MSCI Database'!$C:$R,5, FALSE)="","",VLOOKUP($C3302,'MSCI Database'!$C:$R,5, FALSE)),"")</f>
        <v>2.2999999999999998</v>
      </c>
      <c r="S3302" s="164">
        <f>IFERROR(IF(VLOOKUP($C3302,'MSCI Database'!$C:$R,6, FALSE)="","",VLOOKUP($C3302,'MSCI Database'!$C:$R,6, FALSE)),"")</f>
        <v>1.1000000000000001</v>
      </c>
      <c r="T3302" s="211">
        <f>IFERROR(IF(VLOOKUP($C3302,'MSCI Database'!$C:$R,7, FALSE)="","",VLOOKUP($C3302,'MSCI Database'!$C:$R,7, FALSE)),"")</f>
        <v>5.4</v>
      </c>
      <c r="U3302" s="164">
        <f>IFERROR(IF(VLOOKUP($C3302,'MSCI Database'!$C:$R,8, FALSE)="","",VLOOKUP($C3302,'MSCI Database'!$C:$R,8, FALSE)),"")</f>
        <v>3.8</v>
      </c>
      <c r="V3302" s="175">
        <f>IFERROR(IF(VLOOKUP($C3302,'MSCI Database'!$C:$R,9, FALSE)="","",VLOOKUP($C3302,'MSCI Database'!$C:$R,9, FALSE)),"")</f>
        <v>3.1</v>
      </c>
      <c r="W3302" s="165">
        <f t="shared" ca="1" si="133"/>
        <v>0</v>
      </c>
      <c r="X3302" s="236">
        <f>IFERROR(IF(VLOOKUP($C3302,'MSCI Database'!$C:$R,10, FALSE)="","",VLOOKUP($C3302,'MSCI Database'!$C:$R,10, FALSE)),"")</f>
        <v>68400</v>
      </c>
      <c r="Y3302" s="133" t="str">
        <f>IFERROR(IF(VLOOKUP($C3302,'MSCI Database'!$C:$R,11, FALSE)="","",VLOOKUP($C3302,'MSCI Database'!$C:$R,11, FALSE)),"")</f>
        <v>2019</v>
      </c>
      <c r="Z3302" s="133" t="str">
        <f>IFERROR(IF(VLOOKUP($C3302,'MSCI Database'!$C:$R,12, FALSE)="","",VLOOKUP($C3302,'MSCI Database'!$C:$R,12, FALSE)),"")</f>
        <v>Reported</v>
      </c>
      <c r="AA3302" s="202" t="str">
        <f>IFERROR(IF(VLOOKUP($C3302,'MSCI Database'!$C:$R,13, FALSE)="","",VLOOKUP($C3302,'MSCI Database'!$C:$R,13, FALSE)),"")</f>
        <v>Limited environmental risk mitigation; robust food safety programs</v>
      </c>
    </row>
    <row r="3303" spans="1:27" s="130" customFormat="1" ht="15" hidden="1" customHeight="1" outlineLevel="1">
      <c r="A3303" s="130" t="s">
        <v>3744</v>
      </c>
      <c r="B3303" s="130" t="s">
        <v>3745</v>
      </c>
      <c r="C3303" s="130" t="s">
        <v>3746</v>
      </c>
      <c r="D3303" s="130" t="s">
        <v>18672</v>
      </c>
      <c r="E3303" s="130" t="s">
        <v>12133</v>
      </c>
      <c r="F3303" s="215">
        <v>7.8370735857713078E-2</v>
      </c>
      <c r="G3303" s="132" t="str">
        <f ca="1">IFERROR(_xll.BQL($A3303, "cur_mkt_cap(currency=EUR)")/1000000, " ")</f>
        <v xml:space="preserve"> </v>
      </c>
      <c r="M3303" s="308"/>
      <c r="N3303" s="215">
        <f t="shared" si="132"/>
        <v>8.3217520582702697E-4</v>
      </c>
      <c r="O3303" s="172" t="str">
        <f>IFERROR(IF(VLOOKUP($C3303,'MSCI Database'!$C:$R,2, FALSE)="","",VLOOKUP($C3303,'MSCI Database'!$C:$R,2, FALSE)),"")</f>
        <v>Pharmaceuticals</v>
      </c>
      <c r="P3303" s="186" t="str">
        <f>IFERROR(IF(VLOOKUP($C3303,'MSCI Database'!$C:$R,3, FALSE)="","",VLOOKUP($C3303,'MSCI Database'!$C:$R,3, FALSE)),"")</f>
        <v>A</v>
      </c>
      <c r="Q3303" s="164" t="str">
        <f>IFERROR(IF(VLOOKUP($C3303,'MSCI Database'!$C:$R,4, FALSE)="","",VLOOKUP($C3303,'MSCI Database'!$C:$R,4, FALSE)),"")</f>
        <v>0</v>
      </c>
      <c r="R3303" s="164">
        <f>IFERROR(IF(VLOOKUP($C3303,'MSCI Database'!$C:$R,5, FALSE)="","",VLOOKUP($C3303,'MSCI Database'!$C:$R,5, FALSE)),"")</f>
        <v>6.5</v>
      </c>
      <c r="S3303" s="164">
        <f>IFERROR(IF(VLOOKUP($C3303,'MSCI Database'!$C:$R,6, FALSE)="","",VLOOKUP($C3303,'MSCI Database'!$C:$R,6, FALSE)),"")</f>
        <v>5.2</v>
      </c>
      <c r="T3303" s="211">
        <f>IFERROR(IF(VLOOKUP($C3303,'MSCI Database'!$C:$R,7, FALSE)="","",VLOOKUP($C3303,'MSCI Database'!$C:$R,7, FALSE)),"")</f>
        <v>4.5</v>
      </c>
      <c r="U3303" s="164">
        <f>IFERROR(IF(VLOOKUP($C3303,'MSCI Database'!$C:$R,8, FALSE)="","",VLOOKUP($C3303,'MSCI Database'!$C:$R,8, FALSE)),"")</f>
        <v>5.5</v>
      </c>
      <c r="V3303" s="175">
        <f>IFERROR(IF(VLOOKUP($C3303,'MSCI Database'!$C:$R,9, FALSE)="","",VLOOKUP($C3303,'MSCI Database'!$C:$R,9, FALSE)),"")</f>
        <v>4.9000000000000004</v>
      </c>
      <c r="W3303" s="165">
        <f t="shared" ca="1" si="133"/>
        <v>0</v>
      </c>
      <c r="X3303" s="236">
        <f>IFERROR(IF(VLOOKUP($C3303,'MSCI Database'!$C:$R,10, FALSE)="","",VLOOKUP($C3303,'MSCI Database'!$C:$R,10, FALSE)),"")</f>
        <v>217698</v>
      </c>
      <c r="Y3303" s="133" t="str">
        <f>IFERROR(IF(VLOOKUP($C3303,'MSCI Database'!$C:$R,11, FALSE)="","",VLOOKUP($C3303,'MSCI Database'!$C:$R,11, FALSE)),"")</f>
        <v>2019</v>
      </c>
      <c r="Z3303" s="133" t="str">
        <f>IFERROR(IF(VLOOKUP($C3303,'MSCI Database'!$C:$R,12, FALSE)="","",VLOOKUP($C3303,'MSCI Database'!$C:$R,12, FALSE)),"")</f>
        <v>Reported</v>
      </c>
      <c r="AA3303" s="202" t="str">
        <f>IFERROR(IF(VLOOKUP($C3303,'MSCI Database'!$C:$R,13, FALSE)="","",VLOOKUP($C3303,'MSCI Database'!$C:$R,13, FALSE)),"")</f>
        <v>Strong ethics compliance measures in supply chain; potential labor-related risks from restructuring</v>
      </c>
    </row>
    <row r="3304" spans="1:27" s="130" customFormat="1" ht="15" hidden="1" customHeight="1" outlineLevel="1">
      <c r="A3304" s="130" t="s">
        <v>4440</v>
      </c>
      <c r="B3304" s="130" t="s">
        <v>4441</v>
      </c>
      <c r="C3304" s="130" t="s">
        <v>4442</v>
      </c>
      <c r="D3304" s="130" t="s">
        <v>12136</v>
      </c>
      <c r="E3304" s="130" t="s">
        <v>18684</v>
      </c>
      <c r="F3304" s="215">
        <v>7.4959343460996569E-3</v>
      </c>
      <c r="G3304" s="132" t="str">
        <f ca="1">IFERROR(_xll.BQL($A3304, "cur_mkt_cap(currency=EUR)")/1000000, " ")</f>
        <v xml:space="preserve"> </v>
      </c>
      <c r="M3304" s="308"/>
      <c r="N3304" s="215">
        <f t="shared" si="132"/>
        <v>7.9595152949140508E-5</v>
      </c>
      <c r="O3304" s="172" t="str">
        <f>IFERROR(IF(VLOOKUP($C3304,'MSCI Database'!$C:$R,2, FALSE)="","",VLOOKUP($C3304,'MSCI Database'!$C:$R,2, FALSE)),"")</f>
        <v>Commodity Chemicals</v>
      </c>
      <c r="P3304" s="186" t="str">
        <f>IFERROR(IF(VLOOKUP($C3304,'MSCI Database'!$C:$R,3, FALSE)="","",VLOOKUP($C3304,'MSCI Database'!$C:$R,3, FALSE)),"")</f>
        <v>BBB</v>
      </c>
      <c r="Q3304" s="164" t="str">
        <f>IFERROR(IF(VLOOKUP($C3304,'MSCI Database'!$C:$R,4, FALSE)="","",VLOOKUP($C3304,'MSCI Database'!$C:$R,4, FALSE)),"")</f>
        <v>0</v>
      </c>
      <c r="R3304" s="164">
        <f>IFERROR(IF(VLOOKUP($C3304,'MSCI Database'!$C:$R,5, FALSE)="","",VLOOKUP($C3304,'MSCI Database'!$C:$R,5, FALSE)),"")</f>
        <v>5.0999999999999996</v>
      </c>
      <c r="S3304" s="164">
        <f>IFERROR(IF(VLOOKUP($C3304,'MSCI Database'!$C:$R,6, FALSE)="","",VLOOKUP($C3304,'MSCI Database'!$C:$R,6, FALSE)),"")</f>
        <v>4.8</v>
      </c>
      <c r="T3304" s="211">
        <f>IFERROR(IF(VLOOKUP($C3304,'MSCI Database'!$C:$R,7, FALSE)="","",VLOOKUP($C3304,'MSCI Database'!$C:$R,7, FALSE)),"")</f>
        <v>4.2</v>
      </c>
      <c r="U3304" s="164">
        <f>IFERROR(IF(VLOOKUP($C3304,'MSCI Database'!$C:$R,8, FALSE)="","",VLOOKUP($C3304,'MSCI Database'!$C:$R,8, FALSE)),"")</f>
        <v>1.6</v>
      </c>
      <c r="V3304" s="175">
        <f>IFERROR(IF(VLOOKUP($C3304,'MSCI Database'!$C:$R,9, FALSE)="","",VLOOKUP($C3304,'MSCI Database'!$C:$R,9, FALSE)),"")</f>
        <v>3.7</v>
      </c>
      <c r="W3304" s="165">
        <f t="shared" ca="1" si="133"/>
        <v>0</v>
      </c>
      <c r="X3304" s="236">
        <f>IFERROR(IF(VLOOKUP($C3304,'MSCI Database'!$C:$R,10, FALSE)="","",VLOOKUP($C3304,'MSCI Database'!$C:$R,10, FALSE)),"")</f>
        <v>2473510</v>
      </c>
      <c r="Y3304" s="133" t="str">
        <f>IFERROR(IF(VLOOKUP($C3304,'MSCI Database'!$C:$R,11, FALSE)="","",VLOOKUP($C3304,'MSCI Database'!$C:$R,11, FALSE)),"")</f>
        <v>2019</v>
      </c>
      <c r="Z3304" s="133" t="str">
        <f>IFERROR(IF(VLOOKUP($C3304,'MSCI Database'!$C:$R,12, FALSE)="","",VLOOKUP($C3304,'MSCI Database'!$C:$R,12, FALSE)),"")</f>
        <v>Reported</v>
      </c>
      <c r="AA3304" s="202" t="str">
        <f>IFERROR(IF(VLOOKUP($C3304,'MSCI Database'!$C:$R,13, FALSE)="","",VLOOKUP($C3304,'MSCI Database'!$C:$R,13, FALSE)),"")</f>
        <v>Indictment in emissions manipulation scandal overshadows its environmental management practices</v>
      </c>
    </row>
    <row r="3305" spans="1:27" s="130" customFormat="1" ht="15" hidden="1" customHeight="1" outlineLevel="1">
      <c r="A3305" s="130" t="s">
        <v>4235</v>
      </c>
      <c r="B3305" s="130" t="s">
        <v>4236</v>
      </c>
      <c r="C3305" s="130" t="s">
        <v>4237</v>
      </c>
      <c r="D3305" s="130" t="s">
        <v>18672</v>
      </c>
      <c r="E3305" s="130" t="s">
        <v>18689</v>
      </c>
      <c r="F3305" s="215">
        <v>7.6571593792326295E-2</v>
      </c>
      <c r="G3305" s="132" t="str">
        <f ca="1">IFERROR(_xll.BQL($A3305, "cur_mkt_cap(currency=EUR)")/1000000, " ")</f>
        <v xml:space="preserve"> </v>
      </c>
      <c r="M3305" s="308"/>
      <c r="N3305" s="215">
        <f t="shared" si="132"/>
        <v>8.1307111802959235E-4</v>
      </c>
      <c r="O3305" s="172" t="str">
        <f>IFERROR(IF(VLOOKUP($C3305,'MSCI Database'!$C:$R,2, FALSE)="","",VLOOKUP($C3305,'MSCI Database'!$C:$R,2, FALSE)),"")</f>
        <v>Electronic Equipment, Instruments &amp; Components</v>
      </c>
      <c r="P3305" s="186" t="str">
        <f>IFERROR(IF(VLOOKUP($C3305,'MSCI Database'!$C:$R,3, FALSE)="","",VLOOKUP($C3305,'MSCI Database'!$C:$R,3, FALSE)),"")</f>
        <v>A</v>
      </c>
      <c r="Q3305" s="164" t="str">
        <f>IFERROR(IF(VLOOKUP($C3305,'MSCI Database'!$C:$R,4, FALSE)="","",VLOOKUP($C3305,'MSCI Database'!$C:$R,4, FALSE)),"")</f>
        <v>-1</v>
      </c>
      <c r="R3305" s="164">
        <f>IFERROR(IF(VLOOKUP($C3305,'MSCI Database'!$C:$R,5, FALSE)="","",VLOOKUP($C3305,'MSCI Database'!$C:$R,5, FALSE)),"")</f>
        <v>6.1</v>
      </c>
      <c r="S3305" s="164">
        <f>IFERROR(IF(VLOOKUP($C3305,'MSCI Database'!$C:$R,6, FALSE)="","",VLOOKUP($C3305,'MSCI Database'!$C:$R,6, FALSE)),"")</f>
        <v>6.6</v>
      </c>
      <c r="T3305" s="211">
        <f>IFERROR(IF(VLOOKUP($C3305,'MSCI Database'!$C:$R,7, FALSE)="","",VLOOKUP($C3305,'MSCI Database'!$C:$R,7, FALSE)),"")</f>
        <v>5.4</v>
      </c>
      <c r="U3305" s="164">
        <f>IFERROR(IF(VLOOKUP($C3305,'MSCI Database'!$C:$R,8, FALSE)="","",VLOOKUP($C3305,'MSCI Database'!$C:$R,8, FALSE)),"")</f>
        <v>3.6</v>
      </c>
      <c r="V3305" s="175">
        <f>IFERROR(IF(VLOOKUP($C3305,'MSCI Database'!$C:$R,9, FALSE)="","",VLOOKUP($C3305,'MSCI Database'!$C:$R,9, FALSE)),"")</f>
        <v>4.8</v>
      </c>
      <c r="W3305" s="165">
        <f t="shared" ca="1" si="133"/>
        <v>0</v>
      </c>
      <c r="X3305" s="236">
        <f>IFERROR(IF(VLOOKUP($C3305,'MSCI Database'!$C:$R,10, FALSE)="","",VLOOKUP($C3305,'MSCI Database'!$C:$R,10, FALSE)),"")</f>
        <v>1491123</v>
      </c>
      <c r="Y3305" s="133" t="str">
        <f>IFERROR(IF(VLOOKUP($C3305,'MSCI Database'!$C:$R,11, FALSE)="","",VLOOKUP($C3305,'MSCI Database'!$C:$R,11, FALSE)),"")</f>
        <v>2019</v>
      </c>
      <c r="Z3305" s="133" t="str">
        <f>IFERROR(IF(VLOOKUP($C3305,'MSCI Database'!$C:$R,12, FALSE)="","",VLOOKUP($C3305,'MSCI Database'!$C:$R,12, FALSE)),"")</f>
        <v>Reported</v>
      </c>
      <c r="AA3305" s="202" t="str">
        <f>IFERROR(IF(VLOOKUP($C3305,'MSCI Database'!$C:$R,13, FALSE)="","",VLOOKUP($C3305,'MSCI Database'!$C:$R,13, FALSE)),"")</f>
        <v>Lags peers in governance practices, but retains focus on opportunities in clean technology</v>
      </c>
    </row>
    <row r="3306" spans="1:27" s="130" customFormat="1" ht="15" hidden="1" customHeight="1" outlineLevel="1">
      <c r="A3306" s="130" t="s">
        <v>4646</v>
      </c>
      <c r="B3306" s="130" t="s">
        <v>4647</v>
      </c>
      <c r="C3306" s="130" t="s">
        <v>4648</v>
      </c>
      <c r="D3306" s="130" t="s">
        <v>12136</v>
      </c>
      <c r="E3306" s="130" t="s">
        <v>18673</v>
      </c>
      <c r="F3306" s="215">
        <v>7.2596564041371211E-3</v>
      </c>
      <c r="G3306" s="132" t="str">
        <f ca="1">IFERROR(_xll.BQL($A3306, "cur_mkt_cap(currency=EUR)")/1000000, " ")</f>
        <v xml:space="preserve"> </v>
      </c>
      <c r="M3306" s="308"/>
      <c r="N3306" s="215">
        <f t="shared" si="132"/>
        <v>7.7086249047280466E-5</v>
      </c>
      <c r="O3306" s="172" t="str">
        <f>IFERROR(IF(VLOOKUP($C3306,'MSCI Database'!$C:$R,2, FALSE)="","",VLOOKUP($C3306,'MSCI Database'!$C:$R,2, FALSE)),"")</f>
        <v>Industrial Machinery</v>
      </c>
      <c r="P3306" s="186" t="str">
        <f>IFERROR(IF(VLOOKUP($C3306,'MSCI Database'!$C:$R,3, FALSE)="","",VLOOKUP($C3306,'MSCI Database'!$C:$R,3, FALSE)),"")</f>
        <v>BB</v>
      </c>
      <c r="Q3306" s="164" t="str">
        <f>IFERROR(IF(VLOOKUP($C3306,'MSCI Database'!$C:$R,4, FALSE)="","",VLOOKUP($C3306,'MSCI Database'!$C:$R,4, FALSE)),"")</f>
        <v>0</v>
      </c>
      <c r="R3306" s="164">
        <f>IFERROR(IF(VLOOKUP($C3306,'MSCI Database'!$C:$R,5, FALSE)="","",VLOOKUP($C3306,'MSCI Database'!$C:$R,5, FALSE)),"")</f>
        <v>3.8</v>
      </c>
      <c r="S3306" s="164">
        <f>IFERROR(IF(VLOOKUP($C3306,'MSCI Database'!$C:$R,6, FALSE)="","",VLOOKUP($C3306,'MSCI Database'!$C:$R,6, FALSE)),"")</f>
        <v>5.4</v>
      </c>
      <c r="T3306" s="211">
        <f>IFERROR(IF(VLOOKUP($C3306,'MSCI Database'!$C:$R,7, FALSE)="","",VLOOKUP($C3306,'MSCI Database'!$C:$R,7, FALSE)),"")</f>
        <v>3.2</v>
      </c>
      <c r="U3306" s="164">
        <f>IFERROR(IF(VLOOKUP($C3306,'MSCI Database'!$C:$R,8, FALSE)="","",VLOOKUP($C3306,'MSCI Database'!$C:$R,8, FALSE)),"")</f>
        <v>4.4000000000000004</v>
      </c>
      <c r="V3306" s="175">
        <f>IFERROR(IF(VLOOKUP($C3306,'MSCI Database'!$C:$R,9, FALSE)="","",VLOOKUP($C3306,'MSCI Database'!$C:$R,9, FALSE)),"")</f>
        <v>4.5</v>
      </c>
      <c r="W3306" s="165">
        <f t="shared" ca="1" si="133"/>
        <v>0</v>
      </c>
      <c r="X3306" s="236">
        <f>IFERROR(IF(VLOOKUP($C3306,'MSCI Database'!$C:$R,10, FALSE)="","",VLOOKUP($C3306,'MSCI Database'!$C:$R,10, FALSE)),"")</f>
        <v>465046</v>
      </c>
      <c r="Y3306" s="133" t="str">
        <f>IFERROR(IF(VLOOKUP($C3306,'MSCI Database'!$C:$R,11, FALSE)="","",VLOOKUP($C3306,'MSCI Database'!$C:$R,11, FALSE)),"")</f>
        <v>2019</v>
      </c>
      <c r="Z3306" s="133" t="str">
        <f>IFERROR(IF(VLOOKUP($C3306,'MSCI Database'!$C:$R,12, FALSE)="","",VLOOKUP($C3306,'MSCI Database'!$C:$R,12, FALSE)),"")</f>
        <v>E.CSI</v>
      </c>
      <c r="AA3306" s="202" t="str">
        <f>IFERROR(IF(VLOOKUP($C3306,'MSCI Database'!$C:$R,13, FALSE)="","",VLOOKUP($C3306,'MSCI Database'!$C:$R,13, FALSE)),"")</f>
        <v>Weak employee engagement; limited R&amp;D investments</v>
      </c>
    </row>
    <row r="3307" spans="1:27" s="130" customFormat="1" ht="15" hidden="1" customHeight="1" outlineLevel="1">
      <c r="A3307" s="130" t="s">
        <v>4095</v>
      </c>
      <c r="B3307" s="130" t="s">
        <v>4096</v>
      </c>
      <c r="C3307" s="130" t="s">
        <v>4097</v>
      </c>
      <c r="D3307" s="130" t="s">
        <v>18672</v>
      </c>
      <c r="E3307" s="130" t="s">
        <v>18682</v>
      </c>
      <c r="F3307" s="215">
        <v>7.3924801944583562E-2</v>
      </c>
      <c r="G3307" s="132" t="str">
        <f ca="1">IFERROR(_xll.BQL($A3307, "cur_mkt_cap(currency=EUR)")/1000000, " ")</f>
        <v xml:space="preserve"> </v>
      </c>
      <c r="M3307" s="308"/>
      <c r="N3307" s="215">
        <f t="shared" si="132"/>
        <v>7.8496630918008063E-4</v>
      </c>
      <c r="O3307" s="172" t="str">
        <f>IFERROR(IF(VLOOKUP($C3307,'MSCI Database'!$C:$R,2, FALSE)="","",VLOOKUP($C3307,'MSCI Database'!$C:$R,2, FALSE)),"")</f>
        <v>Retail - Consumer Discretionary</v>
      </c>
      <c r="P3307" s="186" t="str">
        <f>IFERROR(IF(VLOOKUP($C3307,'MSCI Database'!$C:$R,3, FALSE)="","",VLOOKUP($C3307,'MSCI Database'!$C:$R,3, FALSE)),"")</f>
        <v>AA</v>
      </c>
      <c r="Q3307" s="164" t="str">
        <f>IFERROR(IF(VLOOKUP($C3307,'MSCI Database'!$C:$R,4, FALSE)="","",VLOOKUP($C3307,'MSCI Database'!$C:$R,4, FALSE)),"")</f>
        <v>0</v>
      </c>
      <c r="R3307" s="164">
        <f>IFERROR(IF(VLOOKUP($C3307,'MSCI Database'!$C:$R,5, FALSE)="","",VLOOKUP($C3307,'MSCI Database'!$C:$R,5, FALSE)),"")</f>
        <v>7.3</v>
      </c>
      <c r="S3307" s="164">
        <f>IFERROR(IF(VLOOKUP($C3307,'MSCI Database'!$C:$R,6, FALSE)="","",VLOOKUP($C3307,'MSCI Database'!$C:$R,6, FALSE)),"")</f>
        <v>6.9</v>
      </c>
      <c r="T3307" s="211">
        <f>IFERROR(IF(VLOOKUP($C3307,'MSCI Database'!$C:$R,7, FALSE)="","",VLOOKUP($C3307,'MSCI Database'!$C:$R,7, FALSE)),"")</f>
        <v>5.7</v>
      </c>
      <c r="U3307" s="164">
        <f>IFERROR(IF(VLOOKUP($C3307,'MSCI Database'!$C:$R,8, FALSE)="","",VLOOKUP($C3307,'MSCI Database'!$C:$R,8, FALSE)),"")</f>
        <v>3.6</v>
      </c>
      <c r="V3307" s="175">
        <f>IFERROR(IF(VLOOKUP($C3307,'MSCI Database'!$C:$R,9, FALSE)="","",VLOOKUP($C3307,'MSCI Database'!$C:$R,9, FALSE)),"")</f>
        <v>5.2</v>
      </c>
      <c r="W3307" s="165">
        <f t="shared" ca="1" si="133"/>
        <v>0</v>
      </c>
      <c r="X3307" s="236">
        <f>IFERROR(IF(VLOOKUP($C3307,'MSCI Database'!$C:$R,10, FALSE)="","",VLOOKUP($C3307,'MSCI Database'!$C:$R,10, FALSE)),"")</f>
        <v>128532</v>
      </c>
      <c r="Y3307" s="133" t="str">
        <f>IFERROR(IF(VLOOKUP($C3307,'MSCI Database'!$C:$R,11, FALSE)="","",VLOOKUP($C3307,'MSCI Database'!$C:$R,11, FALSE)),"")</f>
        <v>2019</v>
      </c>
      <c r="Z3307" s="133" t="str">
        <f>IFERROR(IF(VLOOKUP($C3307,'MSCI Database'!$C:$R,12, FALSE)="","",VLOOKUP($C3307,'MSCI Database'!$C:$R,12, FALSE)),"")</f>
        <v>Reported</v>
      </c>
      <c r="AA3307" s="202" t="str">
        <f>IFERROR(IF(VLOOKUP($C3307,'MSCI Database'!$C:$R,13, FALSE)="","",VLOOKUP($C3307,'MSCI Database'!$C:$R,13, FALSE)),"")</f>
        <v>Robust social risks management policies and programs</v>
      </c>
    </row>
    <row r="3308" spans="1:27" s="130" customFormat="1" ht="15" hidden="1" customHeight="1" outlineLevel="1">
      <c r="A3308" s="130" t="s">
        <v>4134</v>
      </c>
      <c r="B3308" s="130" t="s">
        <v>4135</v>
      </c>
      <c r="C3308" s="130" t="s">
        <v>4136</v>
      </c>
      <c r="D3308" s="130" t="s">
        <v>18672</v>
      </c>
      <c r="E3308" s="130" t="s">
        <v>12133</v>
      </c>
      <c r="F3308" s="215">
        <v>7.397764886744207E-2</v>
      </c>
      <c r="G3308" s="132" t="str">
        <f ca="1">IFERROR(_xll.BQL($A3308, "cur_mkt_cap(currency=EUR)")/1000000, " ")</f>
        <v xml:space="preserve"> </v>
      </c>
      <c r="M3308" s="308"/>
      <c r="N3308" s="215">
        <f t="shared" si="132"/>
        <v>7.8552746122779072E-4</v>
      </c>
      <c r="O3308" s="172" t="str">
        <f>IFERROR(IF(VLOOKUP($C3308,'MSCI Database'!$C:$R,2, FALSE)="","",VLOOKUP($C3308,'MSCI Database'!$C:$R,2, FALSE)),"")</f>
        <v>Health Care Equipment &amp; Supplies</v>
      </c>
      <c r="P3308" s="186" t="str">
        <f>IFERROR(IF(VLOOKUP($C3308,'MSCI Database'!$C:$R,3, FALSE)="","",VLOOKUP($C3308,'MSCI Database'!$C:$R,3, FALSE)),"")</f>
        <v>A</v>
      </c>
      <c r="Q3308" s="164" t="str">
        <f>IFERROR(IF(VLOOKUP($C3308,'MSCI Database'!$C:$R,4, FALSE)="","",VLOOKUP($C3308,'MSCI Database'!$C:$R,4, FALSE)),"")</f>
        <v>1</v>
      </c>
      <c r="R3308" s="164">
        <f>IFERROR(IF(VLOOKUP($C3308,'MSCI Database'!$C:$R,5, FALSE)="","",VLOOKUP($C3308,'MSCI Database'!$C:$R,5, FALSE)),"")</f>
        <v>6.1</v>
      </c>
      <c r="S3308" s="164">
        <f>IFERROR(IF(VLOOKUP($C3308,'MSCI Database'!$C:$R,6, FALSE)="","",VLOOKUP($C3308,'MSCI Database'!$C:$R,6, FALSE)),"")</f>
        <v>9.6999999999999993</v>
      </c>
      <c r="T3308" s="211">
        <f>IFERROR(IF(VLOOKUP($C3308,'MSCI Database'!$C:$R,7, FALSE)="","",VLOOKUP($C3308,'MSCI Database'!$C:$R,7, FALSE)),"")</f>
        <v>5</v>
      </c>
      <c r="U3308" s="164">
        <f>IFERROR(IF(VLOOKUP($C3308,'MSCI Database'!$C:$R,8, FALSE)="","",VLOOKUP($C3308,'MSCI Database'!$C:$R,8, FALSE)),"")</f>
        <v>6</v>
      </c>
      <c r="V3308" s="175">
        <f>IFERROR(IF(VLOOKUP($C3308,'MSCI Database'!$C:$R,9, FALSE)="","",VLOOKUP($C3308,'MSCI Database'!$C:$R,9, FALSE)),"")</f>
        <v>5.7</v>
      </c>
      <c r="W3308" s="165">
        <f t="shared" ca="1" si="133"/>
        <v>0</v>
      </c>
      <c r="X3308" s="236">
        <f>IFERROR(IF(VLOOKUP($C3308,'MSCI Database'!$C:$R,10, FALSE)="","",VLOOKUP($C3308,'MSCI Database'!$C:$R,10, FALSE)),"")</f>
        <v>418466</v>
      </c>
      <c r="Y3308" s="133" t="str">
        <f>IFERROR(IF(VLOOKUP($C3308,'MSCI Database'!$C:$R,11, FALSE)="","",VLOOKUP($C3308,'MSCI Database'!$C:$R,11, FALSE)),"")</f>
        <v>2019</v>
      </c>
      <c r="Z3308" s="133" t="str">
        <f>IFERROR(IF(VLOOKUP($C3308,'MSCI Database'!$C:$R,12, FALSE)="","",VLOOKUP($C3308,'MSCI Database'!$C:$R,12, FALSE)),"")</f>
        <v>Reported</v>
      </c>
      <c r="AA3308" s="202" t="str">
        <f>IFERROR(IF(VLOOKUP($C3308,'MSCI Database'!$C:$R,13, FALSE)="","",VLOOKUP($C3308,'MSCI Database'!$C:$R,13, FALSE)),"")</f>
        <v>Leads peers in corporate governance; lags in talent retention mechanisms</v>
      </c>
    </row>
    <row r="3309" spans="1:27" s="130" customFormat="1" ht="15" hidden="1" customHeight="1" outlineLevel="1">
      <c r="A3309" s="130" t="s">
        <v>4083</v>
      </c>
      <c r="B3309" s="130" t="s">
        <v>4084</v>
      </c>
      <c r="C3309" s="130" t="s">
        <v>4085</v>
      </c>
      <c r="D3309" s="130" t="s">
        <v>18672</v>
      </c>
      <c r="E3309" s="130" t="s">
        <v>18689</v>
      </c>
      <c r="F3309" s="215">
        <v>6.9351961115120334E-2</v>
      </c>
      <c r="G3309" s="132" t="str">
        <f ca="1">IFERROR(_xll.BQL($A3309, "cur_mkt_cap(currency=EUR)")/1000000, " ")</f>
        <v xml:space="preserve"> </v>
      </c>
      <c r="M3309" s="308"/>
      <c r="N3309" s="215">
        <f t="shared" si="132"/>
        <v>7.3640985865265737E-4</v>
      </c>
      <c r="O3309" s="172" t="str">
        <f>IFERROR(IF(VLOOKUP($C3309,'MSCI Database'!$C:$R,2, FALSE)="","",VLOOKUP($C3309,'MSCI Database'!$C:$R,2, FALSE)),"")</f>
        <v>Electronic Equipment, Instruments &amp; Components</v>
      </c>
      <c r="P3309" s="186" t="str">
        <f>IFERROR(IF(VLOOKUP($C3309,'MSCI Database'!$C:$R,3, FALSE)="","",VLOOKUP($C3309,'MSCI Database'!$C:$R,3, FALSE)),"")</f>
        <v>BBB</v>
      </c>
      <c r="Q3309" s="164" t="str">
        <f>IFERROR(IF(VLOOKUP($C3309,'MSCI Database'!$C:$R,4, FALSE)="","",VLOOKUP($C3309,'MSCI Database'!$C:$R,4, FALSE)),"")</f>
        <v>0</v>
      </c>
      <c r="R3309" s="164">
        <f>IFERROR(IF(VLOOKUP($C3309,'MSCI Database'!$C:$R,5, FALSE)="","",VLOOKUP($C3309,'MSCI Database'!$C:$R,5, FALSE)),"")</f>
        <v>4.3</v>
      </c>
      <c r="S3309" s="164">
        <f>IFERROR(IF(VLOOKUP($C3309,'MSCI Database'!$C:$R,6, FALSE)="","",VLOOKUP($C3309,'MSCI Database'!$C:$R,6, FALSE)),"")</f>
        <v>5.9</v>
      </c>
      <c r="T3309" s="211">
        <f>IFERROR(IF(VLOOKUP($C3309,'MSCI Database'!$C:$R,7, FALSE)="","",VLOOKUP($C3309,'MSCI Database'!$C:$R,7, FALSE)),"")</f>
        <v>3.6</v>
      </c>
      <c r="U3309" s="164">
        <f>IFERROR(IF(VLOOKUP($C3309,'MSCI Database'!$C:$R,8, FALSE)="","",VLOOKUP($C3309,'MSCI Database'!$C:$R,8, FALSE)),"")</f>
        <v>4.7</v>
      </c>
      <c r="V3309" s="175">
        <f>IFERROR(IF(VLOOKUP($C3309,'MSCI Database'!$C:$R,9, FALSE)="","",VLOOKUP($C3309,'MSCI Database'!$C:$R,9, FALSE)),"")</f>
        <v>4.4000000000000004</v>
      </c>
      <c r="W3309" s="165">
        <f t="shared" ca="1" si="133"/>
        <v>0</v>
      </c>
      <c r="X3309" s="236">
        <f>IFERROR(IF(VLOOKUP($C3309,'MSCI Database'!$C:$R,10, FALSE)="","",VLOOKUP($C3309,'MSCI Database'!$C:$R,10, FALSE)),"")</f>
        <v>4420000</v>
      </c>
      <c r="Y3309" s="133" t="str">
        <f>IFERROR(IF(VLOOKUP($C3309,'MSCI Database'!$C:$R,11, FALSE)="","",VLOOKUP($C3309,'MSCI Database'!$C:$R,11, FALSE)),"")</f>
        <v>2019</v>
      </c>
      <c r="Z3309" s="133" t="str">
        <f>IFERROR(IF(VLOOKUP($C3309,'MSCI Database'!$C:$R,12, FALSE)="","",VLOOKUP($C3309,'MSCI Database'!$C:$R,12, FALSE)),"")</f>
        <v>Reported</v>
      </c>
      <c r="AA3309" s="202" t="str">
        <f>IFERROR(IF(VLOOKUP($C3309,'MSCI Database'!$C:$R,13, FALSE)="","",VLOOKUP($C3309,'MSCI Database'!$C:$R,13, FALSE)),"")</f>
        <v>Lack of stringent policies in mitigating labor risks amid social innovation framework</v>
      </c>
    </row>
    <row r="3310" spans="1:27" s="130" customFormat="1" ht="15" hidden="1" customHeight="1" outlineLevel="1">
      <c r="A3310" s="130" t="s">
        <v>171</v>
      </c>
      <c r="B3310" s="130" t="s">
        <v>172</v>
      </c>
      <c r="C3310" s="130" t="s">
        <v>173</v>
      </c>
      <c r="D3310" s="130" t="s">
        <v>18672</v>
      </c>
      <c r="E3310" s="130" t="s">
        <v>18673</v>
      </c>
      <c r="F3310" s="215">
        <v>7.0183029285359688E-2</v>
      </c>
      <c r="G3310" s="132" t="str">
        <f ca="1">IFERROR(_xll.BQL($A3310, "cur_mkt_cap(currency=EUR)")/1000000, " ")</f>
        <v xml:space="preserve"> </v>
      </c>
      <c r="M3310" s="308"/>
      <c r="N3310" s="215">
        <f t="shared" si="132"/>
        <v>7.4523450879861056E-4</v>
      </c>
      <c r="O3310" s="172" t="str">
        <f>IFERROR(IF(VLOOKUP($C3310,'MSCI Database'!$C:$R,2, FALSE)="","",VLOOKUP($C3310,'MSCI Database'!$C:$R,2, FALSE)),"")</f>
        <v>Trading Companies &amp; Distributors</v>
      </c>
      <c r="P3310" s="186" t="str">
        <f>IFERROR(IF(VLOOKUP($C3310,'MSCI Database'!$C:$R,3, FALSE)="","",VLOOKUP($C3310,'MSCI Database'!$C:$R,3, FALSE)),"")</f>
        <v>AAA</v>
      </c>
      <c r="Q3310" s="164" t="str">
        <f>IFERROR(IF(VLOOKUP($C3310,'MSCI Database'!$C:$R,4, FALSE)="","",VLOOKUP($C3310,'MSCI Database'!$C:$R,4, FALSE)),"")</f>
        <v>1</v>
      </c>
      <c r="R3310" s="164">
        <f>IFERROR(IF(VLOOKUP($C3310,'MSCI Database'!$C:$R,5, FALSE)="","",VLOOKUP($C3310,'MSCI Database'!$C:$R,5, FALSE)),"")</f>
        <v>10</v>
      </c>
      <c r="S3310" s="164">
        <f>IFERROR(IF(VLOOKUP($C3310,'MSCI Database'!$C:$R,6, FALSE)="","",VLOOKUP($C3310,'MSCI Database'!$C:$R,6, FALSE)),"")</f>
        <v>5</v>
      </c>
      <c r="T3310" s="211">
        <f>IFERROR(IF(VLOOKUP($C3310,'MSCI Database'!$C:$R,7, FALSE)="","",VLOOKUP($C3310,'MSCI Database'!$C:$R,7, FALSE)),"")</f>
        <v>8.5</v>
      </c>
      <c r="U3310" s="164">
        <f>IFERROR(IF(VLOOKUP($C3310,'MSCI Database'!$C:$R,8, FALSE)="","",VLOOKUP($C3310,'MSCI Database'!$C:$R,8, FALSE)),"")</f>
        <v>6.1</v>
      </c>
      <c r="V3310" s="175">
        <f>IFERROR(IF(VLOOKUP($C3310,'MSCI Database'!$C:$R,9, FALSE)="","",VLOOKUP($C3310,'MSCI Database'!$C:$R,9, FALSE)),"")</f>
        <v>6.7</v>
      </c>
      <c r="W3310" s="165">
        <f t="shared" ca="1" si="133"/>
        <v>0</v>
      </c>
      <c r="X3310" s="236">
        <f>IFERROR(IF(VLOOKUP($C3310,'MSCI Database'!$C:$R,10, FALSE)="","",VLOOKUP($C3310,'MSCI Database'!$C:$R,10, FALSE)),"")</f>
        <v>2038424</v>
      </c>
      <c r="Y3310" s="133" t="str">
        <f>IFERROR(IF(VLOOKUP($C3310,'MSCI Database'!$C:$R,11, FALSE)="","",VLOOKUP($C3310,'MSCI Database'!$C:$R,11, FALSE)),"")</f>
        <v>2019</v>
      </c>
      <c r="Z3310" s="133" t="str">
        <f>IFERROR(IF(VLOOKUP($C3310,'MSCI Database'!$C:$R,12, FALSE)="","",VLOOKUP($C3310,'MSCI Database'!$C:$R,12, FALSE)),"")</f>
        <v>Reported</v>
      </c>
      <c r="AA3310" s="202" t="str">
        <f>IFERROR(IF(VLOOKUP($C3310,'MSCI Database'!$C:$R,13, FALSE)="","",VLOOKUP($C3310,'MSCI Database'!$C:$R,13, FALSE)),"")</f>
        <v>Industry-leading product safety protocols; corporate governance practices lead home market peers</v>
      </c>
    </row>
    <row r="3311" spans="1:27" s="130" customFormat="1" ht="15" hidden="1" customHeight="1" outlineLevel="1">
      <c r="A3311" s="130" t="s">
        <v>4423</v>
      </c>
      <c r="B3311" s="130" t="s">
        <v>4424</v>
      </c>
      <c r="C3311" s="130" t="s">
        <v>4425</v>
      </c>
      <c r="D3311" s="130" t="s">
        <v>12136</v>
      </c>
      <c r="E3311" s="130" t="s">
        <v>18674</v>
      </c>
      <c r="F3311" s="215">
        <v>6.7581818295569277E-3</v>
      </c>
      <c r="G3311" s="132" t="str">
        <f ca="1">IFERROR(_xll.BQL($A3311, "cur_mkt_cap(currency=EUR)")/1000000, " ")</f>
        <v xml:space="preserve"> </v>
      </c>
      <c r="M3311" s="308"/>
      <c r="N3311" s="215">
        <f t="shared" si="132"/>
        <v>7.1761369769944678E-5</v>
      </c>
      <c r="O3311" s="172" t="str">
        <f>IFERROR(IF(VLOOKUP($C3311,'MSCI Database'!$C:$R,2, FALSE)="","",VLOOKUP($C3311,'MSCI Database'!$C:$R,2, FALSE)),"")</f>
        <v>Food Products</v>
      </c>
      <c r="P3311" s="186" t="str">
        <f>IFERROR(IF(VLOOKUP($C3311,'MSCI Database'!$C:$R,3, FALSE)="","",VLOOKUP($C3311,'MSCI Database'!$C:$R,3, FALSE)),"")</f>
        <v>B</v>
      </c>
      <c r="Q3311" s="164" t="str">
        <f>IFERROR(IF(VLOOKUP($C3311,'MSCI Database'!$C:$R,4, FALSE)="","",VLOOKUP($C3311,'MSCI Database'!$C:$R,4, FALSE)),"")</f>
        <v>0</v>
      </c>
      <c r="R3311" s="164">
        <f>IFERROR(IF(VLOOKUP($C3311,'MSCI Database'!$C:$R,5, FALSE)="","",VLOOKUP($C3311,'MSCI Database'!$C:$R,5, FALSE)),"")</f>
        <v>2.2999999999999998</v>
      </c>
      <c r="S3311" s="164">
        <f>IFERROR(IF(VLOOKUP($C3311,'MSCI Database'!$C:$R,6, FALSE)="","",VLOOKUP($C3311,'MSCI Database'!$C:$R,6, FALSE)),"")</f>
        <v>2.1</v>
      </c>
      <c r="T3311" s="211">
        <f>IFERROR(IF(VLOOKUP($C3311,'MSCI Database'!$C:$R,7, FALSE)="","",VLOOKUP($C3311,'MSCI Database'!$C:$R,7, FALSE)),"")</f>
        <v>6.9</v>
      </c>
      <c r="U3311" s="164">
        <f>IFERROR(IF(VLOOKUP($C3311,'MSCI Database'!$C:$R,8, FALSE)="","",VLOOKUP($C3311,'MSCI Database'!$C:$R,8, FALSE)),"")</f>
        <v>0</v>
      </c>
      <c r="V3311" s="175">
        <f>IFERROR(IF(VLOOKUP($C3311,'MSCI Database'!$C:$R,9, FALSE)="","",VLOOKUP($C3311,'MSCI Database'!$C:$R,9, FALSE)),"")</f>
        <v>2.7</v>
      </c>
      <c r="W3311" s="165">
        <f t="shared" ca="1" si="133"/>
        <v>0</v>
      </c>
      <c r="X3311" s="236">
        <f>IFERROR(IF(VLOOKUP($C3311,'MSCI Database'!$C:$R,10, FALSE)="","",VLOOKUP($C3311,'MSCI Database'!$C:$R,10, FALSE)),"")</f>
        <v>177194</v>
      </c>
      <c r="Y3311" s="133" t="str">
        <f>IFERROR(IF(VLOOKUP($C3311,'MSCI Database'!$C:$R,11, FALSE)="","",VLOOKUP($C3311,'MSCI Database'!$C:$R,11, FALSE)),"")</f>
        <v>2019</v>
      </c>
      <c r="Z3311" s="133" t="str">
        <f>IFERROR(IF(VLOOKUP($C3311,'MSCI Database'!$C:$R,12, FALSE)="","",VLOOKUP($C3311,'MSCI Database'!$C:$R,12, FALSE)),"")</f>
        <v>E.Segmt-Moderately High</v>
      </c>
      <c r="AA3311" s="202" t="str">
        <f>IFERROR(IF(VLOOKUP($C3311,'MSCI Database'!$C:$R,13, FALSE)="","",VLOOKUP($C3311,'MSCI Database'!$C:$R,13, FALSE)),"")</f>
        <v>Weak corporate governance; recent product recall</v>
      </c>
    </row>
    <row r="3312" spans="1:27" s="130" customFormat="1" ht="15" hidden="1" customHeight="1" outlineLevel="1">
      <c r="A3312" s="130" t="s">
        <v>4488</v>
      </c>
      <c r="B3312" s="130" t="s">
        <v>4489</v>
      </c>
      <c r="C3312" s="130" t="s">
        <v>4490</v>
      </c>
      <c r="D3312" s="130" t="s">
        <v>12136</v>
      </c>
      <c r="E3312" s="130" t="s">
        <v>18682</v>
      </c>
      <c r="F3312" s="215">
        <v>6.5990459061805399E-3</v>
      </c>
      <c r="G3312" s="132" t="str">
        <f ca="1">IFERROR(_xll.BQL($A3312, "cur_mkt_cap(currency=EUR)")/1000000, " ")</f>
        <v xml:space="preserve"> </v>
      </c>
      <c r="M3312" s="308"/>
      <c r="N3312" s="215">
        <f t="shared" si="132"/>
        <v>7.0071594009376952E-5</v>
      </c>
      <c r="O3312" s="172" t="str">
        <f>IFERROR(IF(VLOOKUP($C3312,'MSCI Database'!$C:$R,2, FALSE)="","",VLOOKUP($C3312,'MSCI Database'!$C:$R,2, FALSE)),"")</f>
        <v>Household Durables</v>
      </c>
      <c r="P3312" s="186" t="str">
        <f>IFERROR(IF(VLOOKUP($C3312,'MSCI Database'!$C:$R,3, FALSE)="","",VLOOKUP($C3312,'MSCI Database'!$C:$R,3, FALSE)),"")</f>
        <v>BBB</v>
      </c>
      <c r="Q3312" s="164" t="str">
        <f>IFERROR(IF(VLOOKUP($C3312,'MSCI Database'!$C:$R,4, FALSE)="","",VLOOKUP($C3312,'MSCI Database'!$C:$R,4, FALSE)),"")</f>
        <v>0</v>
      </c>
      <c r="R3312" s="164">
        <f>IFERROR(IF(VLOOKUP($C3312,'MSCI Database'!$C:$R,5, FALSE)="","",VLOOKUP($C3312,'MSCI Database'!$C:$R,5, FALSE)),"")</f>
        <v>5.2</v>
      </c>
      <c r="S3312" s="164">
        <f>IFERROR(IF(VLOOKUP($C3312,'MSCI Database'!$C:$R,6, FALSE)="","",VLOOKUP($C3312,'MSCI Database'!$C:$R,6, FALSE)),"")</f>
        <v>7.3</v>
      </c>
      <c r="T3312" s="211">
        <f>IFERROR(IF(VLOOKUP($C3312,'MSCI Database'!$C:$R,7, FALSE)="","",VLOOKUP($C3312,'MSCI Database'!$C:$R,7, FALSE)),"")</f>
        <v>5</v>
      </c>
      <c r="U3312" s="164">
        <f>IFERROR(IF(VLOOKUP($C3312,'MSCI Database'!$C:$R,8, FALSE)="","",VLOOKUP($C3312,'MSCI Database'!$C:$R,8, FALSE)),"")</f>
        <v>5</v>
      </c>
      <c r="V3312" s="175">
        <f>IFERROR(IF(VLOOKUP($C3312,'MSCI Database'!$C:$R,9, FALSE)="","",VLOOKUP($C3312,'MSCI Database'!$C:$R,9, FALSE)),"")</f>
        <v>5.3</v>
      </c>
      <c r="W3312" s="165">
        <f t="shared" ca="1" si="133"/>
        <v>0</v>
      </c>
      <c r="X3312" s="236">
        <f>IFERROR(IF(VLOOKUP($C3312,'MSCI Database'!$C:$R,10, FALSE)="","",VLOOKUP($C3312,'MSCI Database'!$C:$R,10, FALSE)),"")</f>
        <v>5864</v>
      </c>
      <c r="Y3312" s="133" t="str">
        <f>IFERROR(IF(VLOOKUP($C3312,'MSCI Database'!$C:$R,11, FALSE)="","",VLOOKUP($C3312,'MSCI Database'!$C:$R,11, FALSE)),"")</f>
        <v>2019</v>
      </c>
      <c r="Z3312" s="133" t="str">
        <f>IFERROR(IF(VLOOKUP($C3312,'MSCI Database'!$C:$R,12, FALSE)="","",VLOOKUP($C3312,'MSCI Database'!$C:$R,12, FALSE)),"")</f>
        <v>Reported</v>
      </c>
      <c r="AA3312" s="202" t="str">
        <f>IFERROR(IF(VLOOKUP($C3312,'MSCI Database'!$C:$R,13, FALSE)="","",VLOOKUP($C3312,'MSCI Database'!$C:$R,13, FALSE)),"")</f>
        <v>No significant changes in overall ESG profile since last years review</v>
      </c>
    </row>
    <row r="3313" spans="1:27" s="130" customFormat="1" ht="15" hidden="1" customHeight="1" outlineLevel="1">
      <c r="A3313" s="130" t="s">
        <v>4364</v>
      </c>
      <c r="B3313" s="130" t="s">
        <v>4365</v>
      </c>
      <c r="C3313" s="130" t="s">
        <v>4366</v>
      </c>
      <c r="D3313" s="130" t="s">
        <v>12136</v>
      </c>
      <c r="E3313" s="130" t="s">
        <v>18673</v>
      </c>
      <c r="F3313" s="215">
        <v>6.2439688246467917E-3</v>
      </c>
      <c r="G3313" s="132" t="str">
        <f ca="1">IFERROR(_xll.BQL($A3313, "cur_mkt_cap(currency=EUR)")/1000000, " ")</f>
        <v xml:space="preserve"> </v>
      </c>
      <c r="M3313" s="308"/>
      <c r="N3313" s="215">
        <f t="shared" si="132"/>
        <v>6.6301228193924085E-5</v>
      </c>
      <c r="O3313" s="172" t="str">
        <f>IFERROR(IF(VLOOKUP($C3313,'MSCI Database'!$C:$R,2, FALSE)="","",VLOOKUP($C3313,'MSCI Database'!$C:$R,2, FALSE)),"")</f>
        <v>Industrial Conglomerates</v>
      </c>
      <c r="P3313" s="186" t="str">
        <f>IFERROR(IF(VLOOKUP($C3313,'MSCI Database'!$C:$R,3, FALSE)="","",VLOOKUP($C3313,'MSCI Database'!$C:$R,3, FALSE)),"")</f>
        <v>BBB</v>
      </c>
      <c r="Q3313" s="164" t="str">
        <f>IFERROR(IF(VLOOKUP($C3313,'MSCI Database'!$C:$R,4, FALSE)="","",VLOOKUP($C3313,'MSCI Database'!$C:$R,4, FALSE)),"")</f>
        <v>1</v>
      </c>
      <c r="R3313" s="164">
        <f>IFERROR(IF(VLOOKUP($C3313,'MSCI Database'!$C:$R,5, FALSE)="","",VLOOKUP($C3313,'MSCI Database'!$C:$R,5, FALSE)),"")</f>
        <v>5.0999999999999996</v>
      </c>
      <c r="S3313" s="164">
        <f>IFERROR(IF(VLOOKUP($C3313,'MSCI Database'!$C:$R,6, FALSE)="","",VLOOKUP($C3313,'MSCI Database'!$C:$R,6, FALSE)),"")</f>
        <v>3.2</v>
      </c>
      <c r="T3313" s="211">
        <f>IFERROR(IF(VLOOKUP($C3313,'MSCI Database'!$C:$R,7, FALSE)="","",VLOOKUP($C3313,'MSCI Database'!$C:$R,7, FALSE)),"")</f>
        <v>5.2</v>
      </c>
      <c r="U3313" s="164">
        <f>IFERROR(IF(VLOOKUP($C3313,'MSCI Database'!$C:$R,8, FALSE)="","",VLOOKUP($C3313,'MSCI Database'!$C:$R,8, FALSE)),"")</f>
        <v>2.9</v>
      </c>
      <c r="V3313" s="175">
        <f>IFERROR(IF(VLOOKUP($C3313,'MSCI Database'!$C:$R,9, FALSE)="","",VLOOKUP($C3313,'MSCI Database'!$C:$R,9, FALSE)),"")</f>
        <v>4.0999999999999996</v>
      </c>
      <c r="W3313" s="165">
        <f t="shared" ca="1" si="133"/>
        <v>0</v>
      </c>
      <c r="X3313" s="236">
        <f>IFERROR(IF(VLOOKUP($C3313,'MSCI Database'!$C:$R,10, FALSE)="","",VLOOKUP($C3313,'MSCI Database'!$C:$R,10, FALSE)),"")</f>
        <v>1666333</v>
      </c>
      <c r="Y3313" s="133" t="str">
        <f>IFERROR(IF(VLOOKUP($C3313,'MSCI Database'!$C:$R,11, FALSE)="","",VLOOKUP($C3313,'MSCI Database'!$C:$R,11, FALSE)),"")</f>
        <v>2019</v>
      </c>
      <c r="Z3313" s="133" t="str">
        <f>IFERROR(IF(VLOOKUP($C3313,'MSCI Database'!$C:$R,12, FALSE)="","",VLOOKUP($C3313,'MSCI Database'!$C:$R,12, FALSE)),"")</f>
        <v>E.Segmt-Moderate</v>
      </c>
      <c r="AA3313" s="202" t="str">
        <f>IFERROR(IF(VLOOKUP($C3313,'MSCI Database'!$C:$R,13, FALSE)="","",VLOOKUP($C3313,'MSCI Database'!$C:$R,13, FALSE)),"")</f>
        <v>Relatively strong employee engagement initiatives but lags peers in business ethics practices</v>
      </c>
    </row>
    <row r="3314" spans="1:27" s="130" customFormat="1" ht="15" hidden="1" customHeight="1" outlineLevel="1">
      <c r="A3314" s="130" t="s">
        <v>1355</v>
      </c>
      <c r="B3314" s="130" t="s">
        <v>1356</v>
      </c>
      <c r="C3314" s="130" t="s">
        <v>1357</v>
      </c>
      <c r="D3314" s="130" t="s">
        <v>12140</v>
      </c>
      <c r="E3314" s="130" t="s">
        <v>18707</v>
      </c>
      <c r="F3314" s="215">
        <v>9.7123495845057427E-3</v>
      </c>
      <c r="G3314" s="132" t="str">
        <f ca="1">IFERROR(_xll.BQL($A3314, "cur_mkt_cap(currency=EUR)")/1000000, " ")</f>
        <v xml:space="preserve"> </v>
      </c>
      <c r="M3314" s="308"/>
      <c r="N3314" s="215">
        <f t="shared" si="132"/>
        <v>1.0313003222560219E-4</v>
      </c>
      <c r="O3314" s="172" t="str">
        <f>IFERROR(IF(VLOOKUP($C3314,'MSCI Database'!$C:$R,2, FALSE)="","",VLOOKUP($C3314,'MSCI Database'!$C:$R,2, FALSE)),"")</f>
        <v>Oil &amp; Gas Refining, Marketing, Transportation &amp; Storage</v>
      </c>
      <c r="P3314" s="186" t="str">
        <f>IFERROR(IF(VLOOKUP($C3314,'MSCI Database'!$C:$R,3, FALSE)="","",VLOOKUP($C3314,'MSCI Database'!$C:$R,3, FALSE)),"")</f>
        <v>A</v>
      </c>
      <c r="Q3314" s="164" t="str">
        <f>IFERROR(IF(VLOOKUP($C3314,'MSCI Database'!$C:$R,4, FALSE)="","",VLOOKUP($C3314,'MSCI Database'!$C:$R,4, FALSE)),"")</f>
        <v>0</v>
      </c>
      <c r="R3314" s="164">
        <f>IFERROR(IF(VLOOKUP($C3314,'MSCI Database'!$C:$R,5, FALSE)="","",VLOOKUP($C3314,'MSCI Database'!$C:$R,5, FALSE)),"")</f>
        <v>5.8</v>
      </c>
      <c r="S3314" s="164">
        <f>IFERROR(IF(VLOOKUP($C3314,'MSCI Database'!$C:$R,6, FALSE)="","",VLOOKUP($C3314,'MSCI Database'!$C:$R,6, FALSE)),"")</f>
        <v>4.5999999999999996</v>
      </c>
      <c r="T3314" s="211">
        <f>IFERROR(IF(VLOOKUP($C3314,'MSCI Database'!$C:$R,7, FALSE)="","",VLOOKUP($C3314,'MSCI Database'!$C:$R,7, FALSE)),"")</f>
        <v>7.1</v>
      </c>
      <c r="U3314" s="164">
        <f>IFERROR(IF(VLOOKUP($C3314,'MSCI Database'!$C:$R,8, FALSE)="","",VLOOKUP($C3314,'MSCI Database'!$C:$R,8, FALSE)),"")</f>
        <v>4.2</v>
      </c>
      <c r="V3314" s="175">
        <f>IFERROR(IF(VLOOKUP($C3314,'MSCI Database'!$C:$R,9, FALSE)="","",VLOOKUP($C3314,'MSCI Database'!$C:$R,9, FALSE)),"")</f>
        <v>4.8</v>
      </c>
      <c r="W3314" s="165">
        <f t="shared" ca="1" si="133"/>
        <v>0</v>
      </c>
      <c r="X3314" s="236">
        <f>IFERROR(IF(VLOOKUP($C3314,'MSCI Database'!$C:$R,10, FALSE)="","",VLOOKUP($C3314,'MSCI Database'!$C:$R,10, FALSE)),"")</f>
        <v>3865643</v>
      </c>
      <c r="Y3314" s="133" t="str">
        <f>IFERROR(IF(VLOOKUP($C3314,'MSCI Database'!$C:$R,11, FALSE)="","",VLOOKUP($C3314,'MSCI Database'!$C:$R,11, FALSE)),"")</f>
        <v>2019</v>
      </c>
      <c r="Z3314" s="133" t="str">
        <f>IFERROR(IF(VLOOKUP($C3314,'MSCI Database'!$C:$R,12, FALSE)="","",VLOOKUP($C3314,'MSCI Database'!$C:$R,12, FALSE)),"")</f>
        <v>E.Segmt-Moderately High</v>
      </c>
      <c r="AA3314" s="202" t="str">
        <f>IFERROR(IF(VLOOKUP($C3314,'MSCI Database'!$C:$R,13, FALSE)="","",VLOOKUP($C3314,'MSCI Database'!$C:$R,13, FALSE)),"")</f>
        <v>Robust environmental strategy, steady commitment to clean technology development</v>
      </c>
    </row>
    <row r="3315" spans="1:27" s="130" customFormat="1" ht="15" hidden="1" customHeight="1" outlineLevel="1">
      <c r="A3315" s="130" t="s">
        <v>4557</v>
      </c>
      <c r="B3315" s="130" t="s">
        <v>4558</v>
      </c>
      <c r="C3315" s="130" t="s">
        <v>4559</v>
      </c>
      <c r="D3315" s="130" t="s">
        <v>12136</v>
      </c>
      <c r="E3315" s="130" t="s">
        <v>18673</v>
      </c>
      <c r="F3315" s="215">
        <v>6.1699827611375029E-3</v>
      </c>
      <c r="G3315" s="132" t="str">
        <f ca="1">IFERROR(_xll.BQL($A3315, "cur_mkt_cap(currency=EUR)")/1000000, " ")</f>
        <v xml:space="preserve"> </v>
      </c>
      <c r="M3315" s="308"/>
      <c r="N3315" s="215">
        <f t="shared" si="132"/>
        <v>6.5515611382299956E-5</v>
      </c>
      <c r="O3315" s="172" t="str">
        <f>IFERROR(IF(VLOOKUP($C3315,'MSCI Database'!$C:$R,2, FALSE)="","",VLOOKUP($C3315,'MSCI Database'!$C:$R,2, FALSE)),"")</f>
        <v>Aerospace &amp; Defense</v>
      </c>
      <c r="P3315" s="186" t="str">
        <f>IFERROR(IF(VLOOKUP($C3315,'MSCI Database'!$C:$R,3, FALSE)="","",VLOOKUP($C3315,'MSCI Database'!$C:$R,3, FALSE)),"")</f>
        <v>BB</v>
      </c>
      <c r="Q3315" s="164" t="str">
        <f>IFERROR(IF(VLOOKUP($C3315,'MSCI Database'!$C:$R,4, FALSE)="","",VLOOKUP($C3315,'MSCI Database'!$C:$R,4, FALSE)),"")</f>
        <v>1</v>
      </c>
      <c r="R3315" s="164">
        <f>IFERROR(IF(VLOOKUP($C3315,'MSCI Database'!$C:$R,5, FALSE)="","",VLOOKUP($C3315,'MSCI Database'!$C:$R,5, FALSE)),"")</f>
        <v>3.8</v>
      </c>
      <c r="S3315" s="164">
        <f>IFERROR(IF(VLOOKUP($C3315,'MSCI Database'!$C:$R,6, FALSE)="","",VLOOKUP($C3315,'MSCI Database'!$C:$R,6, FALSE)),"")</f>
        <v>2</v>
      </c>
      <c r="T3315" s="211">
        <f>IFERROR(IF(VLOOKUP($C3315,'MSCI Database'!$C:$R,7, FALSE)="","",VLOOKUP($C3315,'MSCI Database'!$C:$R,7, FALSE)),"")</f>
        <v>4.5</v>
      </c>
      <c r="U3315" s="164">
        <f>IFERROR(IF(VLOOKUP($C3315,'MSCI Database'!$C:$R,8, FALSE)="","",VLOOKUP($C3315,'MSCI Database'!$C:$R,8, FALSE)),"")</f>
        <v>4.0999999999999996</v>
      </c>
      <c r="V3315" s="175">
        <f>IFERROR(IF(VLOOKUP($C3315,'MSCI Database'!$C:$R,9, FALSE)="","",VLOOKUP($C3315,'MSCI Database'!$C:$R,9, FALSE)),"")</f>
        <v>4</v>
      </c>
      <c r="W3315" s="165">
        <f t="shared" ca="1" si="133"/>
        <v>0</v>
      </c>
      <c r="X3315" s="236">
        <f>IFERROR(IF(VLOOKUP($C3315,'MSCI Database'!$C:$R,10, FALSE)="","",VLOOKUP($C3315,'MSCI Database'!$C:$R,10, FALSE)),"")</f>
        <v>48354</v>
      </c>
      <c r="Y3315" s="133" t="str">
        <f>IFERROR(IF(VLOOKUP($C3315,'MSCI Database'!$C:$R,11, FALSE)="","",VLOOKUP($C3315,'MSCI Database'!$C:$R,11, FALSE)),"")</f>
        <v>2019</v>
      </c>
      <c r="Z3315" s="133" t="str">
        <f>IFERROR(IF(VLOOKUP($C3315,'MSCI Database'!$C:$R,12, FALSE)="","",VLOOKUP($C3315,'MSCI Database'!$C:$R,12, FALSE)),"")</f>
        <v>Reported</v>
      </c>
      <c r="AA3315" s="202" t="str">
        <f>IFERROR(IF(VLOOKUP($C3315,'MSCI Database'!$C:$R,13, FALSE)="","",VLOOKUP($C3315,'MSCI Database'!$C:$R,13, FALSE)),"")</f>
        <v>Enhanced anti-corruption controls drive upgrade</v>
      </c>
    </row>
    <row r="3316" spans="1:27" s="130" customFormat="1" ht="15" hidden="1" customHeight="1" outlineLevel="1">
      <c r="A3316" s="130" t="s">
        <v>4660</v>
      </c>
      <c r="B3316" s="130" t="s">
        <v>4661</v>
      </c>
      <c r="C3316" s="130" t="s">
        <v>4662</v>
      </c>
      <c r="D3316" s="130" t="s">
        <v>12136</v>
      </c>
      <c r="E3316" s="130" t="s">
        <v>18688</v>
      </c>
      <c r="F3316" s="215">
        <v>5.9708803229643684E-3</v>
      </c>
      <c r="G3316" s="132" t="str">
        <f ca="1">IFERROR(_xll.BQL($A3316, "cur_mkt_cap(currency=EUR)")/1000000, " ")</f>
        <v xml:space="preserve"> </v>
      </c>
      <c r="M3316" s="308"/>
      <c r="N3316" s="215">
        <f t="shared" si="132"/>
        <v>6.3401453455185319E-5</v>
      </c>
      <c r="O3316" s="172" t="str">
        <f>IFERROR(IF(VLOOKUP($C3316,'MSCI Database'!$C:$R,2, FALSE)="","",VLOOKUP($C3316,'MSCI Database'!$C:$R,2, FALSE)),"")</f>
        <v>Banks</v>
      </c>
      <c r="P3316" s="186" t="str">
        <f>IFERROR(IF(VLOOKUP($C3316,'MSCI Database'!$C:$R,3, FALSE)="","",VLOOKUP($C3316,'MSCI Database'!$C:$R,3, FALSE)),"")</f>
        <v>BBB</v>
      </c>
      <c r="Q3316" s="164" t="str">
        <f>IFERROR(IF(VLOOKUP($C3316,'MSCI Database'!$C:$R,4, FALSE)="","",VLOOKUP($C3316,'MSCI Database'!$C:$R,4, FALSE)),"")</f>
        <v>0</v>
      </c>
      <c r="R3316" s="164">
        <f>IFERROR(IF(VLOOKUP($C3316,'MSCI Database'!$C:$R,5, FALSE)="","",VLOOKUP($C3316,'MSCI Database'!$C:$R,5, FALSE)),"")</f>
        <v>4.5999999999999996</v>
      </c>
      <c r="S3316" s="164">
        <f>IFERROR(IF(VLOOKUP($C3316,'MSCI Database'!$C:$R,6, FALSE)="","",VLOOKUP($C3316,'MSCI Database'!$C:$R,6, FALSE)),"")</f>
        <v>4.4000000000000004</v>
      </c>
      <c r="T3316" s="211">
        <f>IFERROR(IF(VLOOKUP($C3316,'MSCI Database'!$C:$R,7, FALSE)="","",VLOOKUP($C3316,'MSCI Database'!$C:$R,7, FALSE)),"")</f>
        <v>3.5</v>
      </c>
      <c r="U3316" s="164">
        <f>IFERROR(IF(VLOOKUP($C3316,'MSCI Database'!$C:$R,8, FALSE)="","",VLOOKUP($C3316,'MSCI Database'!$C:$R,8, FALSE)),"")</f>
        <v>5.5</v>
      </c>
      <c r="V3316" s="175">
        <f>IFERROR(IF(VLOOKUP($C3316,'MSCI Database'!$C:$R,9, FALSE)="","",VLOOKUP($C3316,'MSCI Database'!$C:$R,9, FALSE)),"")</f>
        <v>4.3</v>
      </c>
      <c r="W3316" s="165">
        <f t="shared" ca="1" si="133"/>
        <v>0</v>
      </c>
      <c r="X3316" s="236">
        <f>IFERROR(IF(VLOOKUP($C3316,'MSCI Database'!$C:$R,10, FALSE)="","",VLOOKUP($C3316,'MSCI Database'!$C:$R,10, FALSE)),"")</f>
        <v>81686</v>
      </c>
      <c r="Y3316" s="133" t="str">
        <f>IFERROR(IF(VLOOKUP($C3316,'MSCI Database'!$C:$R,11, FALSE)="","",VLOOKUP($C3316,'MSCI Database'!$C:$R,11, FALSE)),"")</f>
        <v>2019</v>
      </c>
      <c r="Z3316" s="133" t="str">
        <f>IFERROR(IF(VLOOKUP($C3316,'MSCI Database'!$C:$R,12, FALSE)="","",VLOOKUP($C3316,'MSCI Database'!$C:$R,12, FALSE)),"")</f>
        <v>Reported</v>
      </c>
      <c r="AA3316" s="202" t="str">
        <f>IFERROR(IF(VLOOKUP($C3316,'MSCI Database'!$C:$R,13, FALSE)="","",VLOOKUP($C3316,'MSCI Database'!$C:$R,13, FALSE)),"")</f>
        <v>Strong financial inclusion efforts relative to peers</v>
      </c>
    </row>
    <row r="3317" spans="1:27" s="130" customFormat="1" ht="15" hidden="1" customHeight="1" outlineLevel="1">
      <c r="A3317" s="130" t="s">
        <v>1319</v>
      </c>
      <c r="B3317" s="130" t="s">
        <v>1320</v>
      </c>
      <c r="C3317" s="130" t="s">
        <v>1321</v>
      </c>
      <c r="D3317" s="130" t="s">
        <v>12140</v>
      </c>
      <c r="E3317" s="130" t="s">
        <v>18684</v>
      </c>
      <c r="F3317" s="215">
        <v>9.2355415511016017E-3</v>
      </c>
      <c r="G3317" s="132" t="str">
        <f ca="1">IFERROR(_xll.BQL($A3317, "cur_mkt_cap(currency=EUR)")/1000000, " ")</f>
        <v xml:space="preserve"> </v>
      </c>
      <c r="M3317" s="308"/>
      <c r="N3317" s="215">
        <f t="shared" si="132"/>
        <v>9.8067073214237741E-5</v>
      </c>
      <c r="O3317" s="172" t="str">
        <f>IFERROR(IF(VLOOKUP($C3317,'MSCI Database'!$C:$R,2, FALSE)="","",VLOOKUP($C3317,'MSCI Database'!$C:$R,2, FALSE)),"")</f>
        <v>Paper &amp; Forest Products</v>
      </c>
      <c r="P3317" s="186" t="str">
        <f>IFERROR(IF(VLOOKUP($C3317,'MSCI Database'!$C:$R,3, FALSE)="","",VLOOKUP($C3317,'MSCI Database'!$C:$R,3, FALSE)),"")</f>
        <v>BB</v>
      </c>
      <c r="Q3317" s="164" t="str">
        <f>IFERROR(IF(VLOOKUP($C3317,'MSCI Database'!$C:$R,4, FALSE)="","",VLOOKUP($C3317,'MSCI Database'!$C:$R,4, FALSE)),"")</f>
        <v>-1</v>
      </c>
      <c r="R3317" s="164">
        <f>IFERROR(IF(VLOOKUP($C3317,'MSCI Database'!$C:$R,5, FALSE)="","",VLOOKUP($C3317,'MSCI Database'!$C:$R,5, FALSE)),"")</f>
        <v>4</v>
      </c>
      <c r="S3317" s="164">
        <f>IFERROR(IF(VLOOKUP($C3317,'MSCI Database'!$C:$R,6, FALSE)="","",VLOOKUP($C3317,'MSCI Database'!$C:$R,6, FALSE)),"")</f>
        <v>4.3</v>
      </c>
      <c r="T3317" s="211">
        <f>IFERROR(IF(VLOOKUP($C3317,'MSCI Database'!$C:$R,7, FALSE)="","",VLOOKUP($C3317,'MSCI Database'!$C:$R,7, FALSE)),"")</f>
        <v>4.5999999999999996</v>
      </c>
      <c r="U3317" s="164">
        <f>IFERROR(IF(VLOOKUP($C3317,'MSCI Database'!$C:$R,8, FALSE)="","",VLOOKUP($C3317,'MSCI Database'!$C:$R,8, FALSE)),"")</f>
        <v>4.5</v>
      </c>
      <c r="V3317" s="175">
        <f>IFERROR(IF(VLOOKUP($C3317,'MSCI Database'!$C:$R,9, FALSE)="","",VLOOKUP($C3317,'MSCI Database'!$C:$R,9, FALSE)),"")</f>
        <v>4.4000000000000004</v>
      </c>
      <c r="W3317" s="165">
        <f t="shared" ca="1" si="133"/>
        <v>0</v>
      </c>
      <c r="X3317" s="236">
        <f>IFERROR(IF(VLOOKUP($C3317,'MSCI Database'!$C:$R,10, FALSE)="","",VLOOKUP($C3317,'MSCI Database'!$C:$R,10, FALSE)),"")</f>
        <v>2387659</v>
      </c>
      <c r="Y3317" s="133" t="str">
        <f>IFERROR(IF(VLOOKUP($C3317,'MSCI Database'!$C:$R,11, FALSE)="","",VLOOKUP($C3317,'MSCI Database'!$C:$R,11, FALSE)),"")</f>
        <v>2019</v>
      </c>
      <c r="Z3317" s="133" t="str">
        <f>IFERROR(IF(VLOOKUP($C3317,'MSCI Database'!$C:$R,12, FALSE)="","",VLOOKUP($C3317,'MSCI Database'!$C:$R,12, FALSE)),"")</f>
        <v>Reported</v>
      </c>
      <c r="AA3317" s="202" t="str">
        <f>IFERROR(IF(VLOOKUP($C3317,'MSCI Database'!$C:$R,13, FALSE)="","",VLOOKUP($C3317,'MSCI Database'!$C:$R,13, FALSE)),"")</f>
        <v>Overall weak management of ESG risks</v>
      </c>
    </row>
    <row r="3318" spans="1:27" s="130" customFormat="1" ht="15" hidden="1" customHeight="1" outlineLevel="1">
      <c r="A3318" s="130" t="s">
        <v>4173</v>
      </c>
      <c r="B3318" s="130" t="s">
        <v>4174</v>
      </c>
      <c r="C3318" s="130" t="s">
        <v>4175</v>
      </c>
      <c r="D3318" s="130" t="s">
        <v>18672</v>
      </c>
      <c r="E3318" s="130" t="s">
        <v>18688</v>
      </c>
      <c r="F3318" s="215">
        <v>6.1786325052295553E-2</v>
      </c>
      <c r="G3318" s="132" t="str">
        <f ca="1">IFERROR(_xll.BQL($A3318, "cur_mkt_cap(currency=EUR)")/1000000, " ")</f>
        <v xml:space="preserve"> </v>
      </c>
      <c r="M3318" s="308"/>
      <c r="N3318" s="215">
        <f t="shared" si="132"/>
        <v>6.5607458198479183E-4</v>
      </c>
      <c r="O3318" s="172" t="str">
        <f>IFERROR(IF(VLOOKUP($C3318,'MSCI Database'!$C:$R,2, FALSE)="","",VLOOKUP($C3318,'MSCI Database'!$C:$R,2, FALSE)),"")</f>
        <v>Banks</v>
      </c>
      <c r="P3318" s="186" t="str">
        <f>IFERROR(IF(VLOOKUP($C3318,'MSCI Database'!$C:$R,3, FALSE)="","",VLOOKUP($C3318,'MSCI Database'!$C:$R,3, FALSE)),"")</f>
        <v>A</v>
      </c>
      <c r="Q3318" s="164" t="str">
        <f>IFERROR(IF(VLOOKUP($C3318,'MSCI Database'!$C:$R,4, FALSE)="","",VLOOKUP($C3318,'MSCI Database'!$C:$R,4, FALSE)),"")</f>
        <v>0</v>
      </c>
      <c r="R3318" s="164">
        <f>IFERROR(IF(VLOOKUP($C3318,'MSCI Database'!$C:$R,5, FALSE)="","",VLOOKUP($C3318,'MSCI Database'!$C:$R,5, FALSE)),"")</f>
        <v>6.7</v>
      </c>
      <c r="S3318" s="164">
        <f>IFERROR(IF(VLOOKUP($C3318,'MSCI Database'!$C:$R,6, FALSE)="","",VLOOKUP($C3318,'MSCI Database'!$C:$R,6, FALSE)),"")</f>
        <v>9.4</v>
      </c>
      <c r="T3318" s="211">
        <f>IFERROR(IF(VLOOKUP($C3318,'MSCI Database'!$C:$R,7, FALSE)="","",VLOOKUP($C3318,'MSCI Database'!$C:$R,7, FALSE)),"")</f>
        <v>5.4</v>
      </c>
      <c r="U3318" s="164">
        <f>IFERROR(IF(VLOOKUP($C3318,'MSCI Database'!$C:$R,8, FALSE)="","",VLOOKUP($C3318,'MSCI Database'!$C:$R,8, FALSE)),"")</f>
        <v>3.4</v>
      </c>
      <c r="V3318" s="175">
        <f>IFERROR(IF(VLOOKUP($C3318,'MSCI Database'!$C:$R,9, FALSE)="","",VLOOKUP($C3318,'MSCI Database'!$C:$R,9, FALSE)),"")</f>
        <v>5.3</v>
      </c>
      <c r="W3318" s="165">
        <f t="shared" ca="1" si="133"/>
        <v>0</v>
      </c>
      <c r="X3318" s="236">
        <f>IFERROR(IF(VLOOKUP($C3318,'MSCI Database'!$C:$R,10, FALSE)="","",VLOOKUP($C3318,'MSCI Database'!$C:$R,10, FALSE)),"")</f>
        <v>277861</v>
      </c>
      <c r="Y3318" s="133" t="str">
        <f>IFERROR(IF(VLOOKUP($C3318,'MSCI Database'!$C:$R,11, FALSE)="","",VLOOKUP($C3318,'MSCI Database'!$C:$R,11, FALSE)),"")</f>
        <v>2019</v>
      </c>
      <c r="Z3318" s="133" t="str">
        <f>IFERROR(IF(VLOOKUP($C3318,'MSCI Database'!$C:$R,12, FALSE)="","",VLOOKUP($C3318,'MSCI Database'!$C:$R,12, FALSE)),"")</f>
        <v>E.CSI</v>
      </c>
      <c r="AA3318" s="202" t="str">
        <f>IFERROR(IF(VLOOKUP($C3318,'MSCI Database'!$C:$R,13, FALSE)="","",VLOOKUP($C3318,'MSCI Database'!$C:$R,13, FALSE)),"")</f>
        <v>Customer protection initiatives and human capital management leads most peers</v>
      </c>
    </row>
    <row r="3319" spans="1:27" s="130" customFormat="1" ht="15" hidden="1" customHeight="1" outlineLevel="1">
      <c r="A3319" s="130" t="s">
        <v>4208</v>
      </c>
      <c r="B3319" s="130" t="s">
        <v>4209</v>
      </c>
      <c r="C3319" s="130" t="s">
        <v>4210</v>
      </c>
      <c r="D3319" s="130" t="s">
        <v>18672</v>
      </c>
      <c r="E3319" s="130" t="s">
        <v>18673</v>
      </c>
      <c r="F3319" s="215">
        <v>6.0163661369487947E-2</v>
      </c>
      <c r="G3319" s="132" t="str">
        <f ca="1">IFERROR(_xll.BQL($A3319, "cur_mkt_cap(currency=EUR)")/1000000, " ")</f>
        <v xml:space="preserve"> </v>
      </c>
      <c r="M3319" s="308"/>
      <c r="N3319" s="215">
        <f t="shared" si="132"/>
        <v>6.3884441986560383E-4</v>
      </c>
      <c r="O3319" s="172" t="str">
        <f>IFERROR(IF(VLOOKUP($C3319,'MSCI Database'!$C:$R,2, FALSE)="","",VLOOKUP($C3319,'MSCI Database'!$C:$R,2, FALSE)),"")</f>
        <v>Trading Companies &amp; Distributors</v>
      </c>
      <c r="P3319" s="186" t="str">
        <f>IFERROR(IF(VLOOKUP($C3319,'MSCI Database'!$C:$R,3, FALSE)="","",VLOOKUP($C3319,'MSCI Database'!$C:$R,3, FALSE)),"")</f>
        <v>BBB</v>
      </c>
      <c r="Q3319" s="164" t="str">
        <f>IFERROR(IF(VLOOKUP($C3319,'MSCI Database'!$C:$R,4, FALSE)="","",VLOOKUP($C3319,'MSCI Database'!$C:$R,4, FALSE)),"")</f>
        <v>0</v>
      </c>
      <c r="R3319" s="164">
        <f>IFERROR(IF(VLOOKUP($C3319,'MSCI Database'!$C:$R,5, FALSE)="","",VLOOKUP($C3319,'MSCI Database'!$C:$R,5, FALSE)),"")</f>
        <v>5.4</v>
      </c>
      <c r="S3319" s="164">
        <f>IFERROR(IF(VLOOKUP($C3319,'MSCI Database'!$C:$R,6, FALSE)="","",VLOOKUP($C3319,'MSCI Database'!$C:$R,6, FALSE)),"")</f>
        <v>5.5</v>
      </c>
      <c r="T3319" s="211">
        <f>IFERROR(IF(VLOOKUP($C3319,'MSCI Database'!$C:$R,7, FALSE)="","",VLOOKUP($C3319,'MSCI Database'!$C:$R,7, FALSE)),"")</f>
        <v>5.8</v>
      </c>
      <c r="U3319" s="164">
        <f>IFERROR(IF(VLOOKUP($C3319,'MSCI Database'!$C:$R,8, FALSE)="","",VLOOKUP($C3319,'MSCI Database'!$C:$R,8, FALSE)),"")</f>
        <v>5.0999999999999996</v>
      </c>
      <c r="V3319" s="175">
        <f>IFERROR(IF(VLOOKUP($C3319,'MSCI Database'!$C:$R,9, FALSE)="","",VLOOKUP($C3319,'MSCI Database'!$C:$R,9, FALSE)),"")</f>
        <v>5.4</v>
      </c>
      <c r="W3319" s="165">
        <f t="shared" ca="1" si="133"/>
        <v>0</v>
      </c>
      <c r="X3319" s="236">
        <f>IFERROR(IF(VLOOKUP($C3319,'MSCI Database'!$C:$R,10, FALSE)="","",VLOOKUP($C3319,'MSCI Database'!$C:$R,10, FALSE)),"")</f>
        <v>9436886</v>
      </c>
      <c r="Y3319" s="133" t="str">
        <f>IFERROR(IF(VLOOKUP($C3319,'MSCI Database'!$C:$R,11, FALSE)="","",VLOOKUP($C3319,'MSCI Database'!$C:$R,11, FALSE)),"")</f>
        <v>2019</v>
      </c>
      <c r="Z3319" s="133" t="str">
        <f>IFERROR(IF(VLOOKUP($C3319,'MSCI Database'!$C:$R,12, FALSE)="","",VLOOKUP($C3319,'MSCI Database'!$C:$R,12, FALSE)),"")</f>
        <v>Reported</v>
      </c>
      <c r="AA3319" s="202" t="str">
        <f>IFERROR(IF(VLOOKUP($C3319,'MSCI Database'!$C:$R,13, FALSE)="","",VLOOKUP($C3319,'MSCI Database'!$C:$R,13, FALSE)),"")</f>
        <v>Clean technologies remain a key strategy</v>
      </c>
    </row>
    <row r="3320" spans="1:27" s="130" customFormat="1" ht="15" hidden="1" customHeight="1" outlineLevel="1">
      <c r="A3320" s="130" t="s">
        <v>1347</v>
      </c>
      <c r="B3320" s="130" t="s">
        <v>1348</v>
      </c>
      <c r="C3320" s="130" t="s">
        <v>1349</v>
      </c>
      <c r="D3320" s="130" t="s">
        <v>12140</v>
      </c>
      <c r="E3320" s="130" t="s">
        <v>100</v>
      </c>
      <c r="F3320" s="215">
        <v>9.1110719088446212E-3</v>
      </c>
      <c r="G3320" s="132" t="str">
        <f ca="1">IFERROR(_xll.BQL($A3320, "cur_mkt_cap(currency=EUR)")/1000000, " ")</f>
        <v xml:space="preserve"> </v>
      </c>
      <c r="M3320" s="308"/>
      <c r="N3320" s="215">
        <f t="shared" si="132"/>
        <v>9.674539939006343E-5</v>
      </c>
      <c r="O3320" s="172" t="str">
        <f>IFERROR(IF(VLOOKUP($C3320,'MSCI Database'!$C:$R,2, FALSE)="","",VLOOKUP($C3320,'MSCI Database'!$C:$R,2, FALSE)),"")</f>
        <v>Utilities</v>
      </c>
      <c r="P3320" s="186" t="str">
        <f>IFERROR(IF(VLOOKUP($C3320,'MSCI Database'!$C:$R,3, FALSE)="","",VLOOKUP($C3320,'MSCI Database'!$C:$R,3, FALSE)),"")</f>
        <v>AA</v>
      </c>
      <c r="Q3320" s="164" t="str">
        <f>IFERROR(IF(VLOOKUP($C3320,'MSCI Database'!$C:$R,4, FALSE)="","",VLOOKUP($C3320,'MSCI Database'!$C:$R,4, FALSE)),"")</f>
        <v>0</v>
      </c>
      <c r="R3320" s="164">
        <f>IFERROR(IF(VLOOKUP($C3320,'MSCI Database'!$C:$R,5, FALSE)="","",VLOOKUP($C3320,'MSCI Database'!$C:$R,5, FALSE)),"")</f>
        <v>7.9</v>
      </c>
      <c r="S3320" s="164">
        <f>IFERROR(IF(VLOOKUP($C3320,'MSCI Database'!$C:$R,6, FALSE)="","",VLOOKUP($C3320,'MSCI Database'!$C:$R,6, FALSE)),"")</f>
        <v>8.5</v>
      </c>
      <c r="T3320" s="211">
        <f>IFERROR(IF(VLOOKUP($C3320,'MSCI Database'!$C:$R,7, FALSE)="","",VLOOKUP($C3320,'MSCI Database'!$C:$R,7, FALSE)),"")</f>
        <v>4.7</v>
      </c>
      <c r="U3320" s="164">
        <f>IFERROR(IF(VLOOKUP($C3320,'MSCI Database'!$C:$R,8, FALSE)="","",VLOOKUP($C3320,'MSCI Database'!$C:$R,8, FALSE)),"")</f>
        <v>5</v>
      </c>
      <c r="V3320" s="175">
        <f>IFERROR(IF(VLOOKUP($C3320,'MSCI Database'!$C:$R,9, FALSE)="","",VLOOKUP($C3320,'MSCI Database'!$C:$R,9, FALSE)),"")</f>
        <v>6.8</v>
      </c>
      <c r="W3320" s="165">
        <f t="shared" ca="1" si="133"/>
        <v>0</v>
      </c>
      <c r="X3320" s="236">
        <f>IFERROR(IF(VLOOKUP($C3320,'MSCI Database'!$C:$R,10, FALSE)="","",VLOOKUP($C3320,'MSCI Database'!$C:$R,10, FALSE)),"")</f>
        <v>6970296</v>
      </c>
      <c r="Y3320" s="133" t="str">
        <f>IFERROR(IF(VLOOKUP($C3320,'MSCI Database'!$C:$R,11, FALSE)="","",VLOOKUP($C3320,'MSCI Database'!$C:$R,11, FALSE)),"")</f>
        <v>2019</v>
      </c>
      <c r="Z3320" s="133" t="str">
        <f>IFERROR(IF(VLOOKUP($C3320,'MSCI Database'!$C:$R,12, FALSE)="","",VLOOKUP($C3320,'MSCI Database'!$C:$R,12, FALSE)),"")</f>
        <v>Reported</v>
      </c>
      <c r="AA3320" s="202" t="str">
        <f>IFERROR(IF(VLOOKUP($C3320,'MSCI Database'!$C:$R,13, FALSE)="","",VLOOKUP($C3320,'MSCI Database'!$C:$R,13, FALSE)),"")</f>
        <v>Capitalizing on opportunities in producing low carbon energy</v>
      </c>
    </row>
    <row r="3321" spans="1:27" s="130" customFormat="1" ht="15" hidden="1" customHeight="1" outlineLevel="1">
      <c r="A3321" s="130" t="s">
        <v>3986</v>
      </c>
      <c r="B3321" s="130" t="s">
        <v>3987</v>
      </c>
      <c r="C3321" s="130" t="s">
        <v>3988</v>
      </c>
      <c r="D3321" s="130" t="s">
        <v>18672</v>
      </c>
      <c r="E3321" s="130" t="s">
        <v>18690</v>
      </c>
      <c r="F3321" s="215">
        <v>5.8353386466690547E-2</v>
      </c>
      <c r="G3321" s="132" t="str">
        <f ca="1">IFERROR(_xll.BQL($A3321, "cur_mkt_cap(currency=EUR)")/1000000, " ")</f>
        <v xml:space="preserve"> </v>
      </c>
      <c r="M3321" s="308"/>
      <c r="N3321" s="215">
        <f t="shared" si="132"/>
        <v>6.1962211866667144E-4</v>
      </c>
      <c r="O3321" s="172" t="str">
        <f>IFERROR(IF(VLOOKUP($C3321,'MSCI Database'!$C:$R,2, FALSE)="","",VLOOKUP($C3321,'MSCI Database'!$C:$R,2, FALSE)),"")</f>
        <v>Telecommunication Services</v>
      </c>
      <c r="P3321" s="186" t="str">
        <f>IFERROR(IF(VLOOKUP($C3321,'MSCI Database'!$C:$R,3, FALSE)="","",VLOOKUP($C3321,'MSCI Database'!$C:$R,3, FALSE)),"")</f>
        <v>A</v>
      </c>
      <c r="Q3321" s="164" t="str">
        <f>IFERROR(IF(VLOOKUP($C3321,'MSCI Database'!$C:$R,4, FALSE)="","",VLOOKUP($C3321,'MSCI Database'!$C:$R,4, FALSE)),"")</f>
        <v>0</v>
      </c>
      <c r="R3321" s="164">
        <f>IFERROR(IF(VLOOKUP($C3321,'MSCI Database'!$C:$R,5, FALSE)="","",VLOOKUP($C3321,'MSCI Database'!$C:$R,5, FALSE)),"")</f>
        <v>7.1</v>
      </c>
      <c r="S3321" s="164">
        <f>IFERROR(IF(VLOOKUP($C3321,'MSCI Database'!$C:$R,6, FALSE)="","",VLOOKUP($C3321,'MSCI Database'!$C:$R,6, FALSE)),"")</f>
        <v>8.8000000000000007</v>
      </c>
      <c r="T3321" s="211">
        <f>IFERROR(IF(VLOOKUP($C3321,'MSCI Database'!$C:$R,7, FALSE)="","",VLOOKUP($C3321,'MSCI Database'!$C:$R,7, FALSE)),"")</f>
        <v>7.2</v>
      </c>
      <c r="U3321" s="164">
        <f>IFERROR(IF(VLOOKUP($C3321,'MSCI Database'!$C:$R,8, FALSE)="","",VLOOKUP($C3321,'MSCI Database'!$C:$R,8, FALSE)),"")</f>
        <v>4.5</v>
      </c>
      <c r="V3321" s="175">
        <f>IFERROR(IF(VLOOKUP($C3321,'MSCI Database'!$C:$R,9, FALSE)="","",VLOOKUP($C3321,'MSCI Database'!$C:$R,9, FALSE)),"")</f>
        <v>6.2</v>
      </c>
      <c r="W3321" s="165">
        <f t="shared" ca="1" si="133"/>
        <v>0</v>
      </c>
      <c r="X3321" s="236">
        <f>IFERROR(IF(VLOOKUP($C3321,'MSCI Database'!$C:$R,10, FALSE)="","",VLOOKUP($C3321,'MSCI Database'!$C:$R,10, FALSE)),"")</f>
        <v>3012060</v>
      </c>
      <c r="Y3321" s="133" t="str">
        <f>IFERROR(IF(VLOOKUP($C3321,'MSCI Database'!$C:$R,11, FALSE)="","",VLOOKUP($C3321,'MSCI Database'!$C:$R,11, FALSE)),"")</f>
        <v>2019</v>
      </c>
      <c r="Z3321" s="133" t="str">
        <f>IFERROR(IF(VLOOKUP($C3321,'MSCI Database'!$C:$R,12, FALSE)="","",VLOOKUP($C3321,'MSCI Database'!$C:$R,12, FALSE)),"")</f>
        <v>E.Segmt-Moderately Low</v>
      </c>
      <c r="AA3321" s="202" t="str">
        <f>IFERROR(IF(VLOOKUP($C3321,'MSCI Database'!$C:$R,13, FALSE)="","",VLOOKUP($C3321,'MSCI Database'!$C:$R,13, FALSE)),"")</f>
        <v>Strong labor management and cybersecurity policies continue to underpin the rating</v>
      </c>
    </row>
    <row r="3322" spans="1:27" s="130" customFormat="1" ht="15" hidden="1" customHeight="1" outlineLevel="1">
      <c r="A3322" s="130" t="s">
        <v>4196</v>
      </c>
      <c r="B3322" s="130" t="s">
        <v>4197</v>
      </c>
      <c r="C3322" s="130" t="s">
        <v>4198</v>
      </c>
      <c r="D3322" s="130" t="s">
        <v>18672</v>
      </c>
      <c r="E3322" s="130" t="s">
        <v>18673</v>
      </c>
      <c r="F3322" s="215">
        <v>5.7364774405975247E-2</v>
      </c>
      <c r="G3322" s="132" t="str">
        <f ca="1">IFERROR(_xll.BQL($A3322, "cur_mkt_cap(currency=EUR)")/1000000, " ")</f>
        <v xml:space="preserve"> </v>
      </c>
      <c r="M3322" s="308"/>
      <c r="N3322" s="215">
        <f t="shared" si="132"/>
        <v>6.0912459767104759E-4</v>
      </c>
      <c r="O3322" s="172" t="str">
        <f>IFERROR(IF(VLOOKUP($C3322,'MSCI Database'!$C:$R,2, FALSE)="","",VLOOKUP($C3322,'MSCI Database'!$C:$R,2, FALSE)),"")</f>
        <v>Trading Companies &amp; Distributors</v>
      </c>
      <c r="P3322" s="186" t="str">
        <f>IFERROR(IF(VLOOKUP($C3322,'MSCI Database'!$C:$R,3, FALSE)="","",VLOOKUP($C3322,'MSCI Database'!$C:$R,3, FALSE)),"")</f>
        <v>BB</v>
      </c>
      <c r="Q3322" s="164" t="str">
        <f>IFERROR(IF(VLOOKUP($C3322,'MSCI Database'!$C:$R,4, FALSE)="","",VLOOKUP($C3322,'MSCI Database'!$C:$R,4, FALSE)),"")</f>
        <v>-1</v>
      </c>
      <c r="R3322" s="164">
        <f>IFERROR(IF(VLOOKUP($C3322,'MSCI Database'!$C:$R,5, FALSE)="","",VLOOKUP($C3322,'MSCI Database'!$C:$R,5, FALSE)),"")</f>
        <v>4</v>
      </c>
      <c r="S3322" s="164">
        <f>IFERROR(IF(VLOOKUP($C3322,'MSCI Database'!$C:$R,6, FALSE)="","",VLOOKUP($C3322,'MSCI Database'!$C:$R,6, FALSE)),"")</f>
        <v>4.7</v>
      </c>
      <c r="T3322" s="211">
        <f>IFERROR(IF(VLOOKUP($C3322,'MSCI Database'!$C:$R,7, FALSE)="","",VLOOKUP($C3322,'MSCI Database'!$C:$R,7, FALSE)),"")</f>
        <v>6</v>
      </c>
      <c r="U3322" s="164">
        <f>IFERROR(IF(VLOOKUP($C3322,'MSCI Database'!$C:$R,8, FALSE)="","",VLOOKUP($C3322,'MSCI Database'!$C:$R,8, FALSE)),"")</f>
        <v>4.0999999999999996</v>
      </c>
      <c r="V3322" s="175">
        <f>IFERROR(IF(VLOOKUP($C3322,'MSCI Database'!$C:$R,9, FALSE)="","",VLOOKUP($C3322,'MSCI Database'!$C:$R,9, FALSE)),"")</f>
        <v>5</v>
      </c>
      <c r="W3322" s="165">
        <f t="shared" ca="1" si="133"/>
        <v>0</v>
      </c>
      <c r="X3322" s="236">
        <f>IFERROR(IF(VLOOKUP($C3322,'MSCI Database'!$C:$R,10, FALSE)="","",VLOOKUP($C3322,'MSCI Database'!$C:$R,10, FALSE)),"")</f>
        <v>750000</v>
      </c>
      <c r="Y3322" s="133" t="str">
        <f>IFERROR(IF(VLOOKUP($C3322,'MSCI Database'!$C:$R,11, FALSE)="","",VLOOKUP($C3322,'MSCI Database'!$C:$R,11, FALSE)),"")</f>
        <v>2019</v>
      </c>
      <c r="Z3322" s="133" t="str">
        <f>IFERROR(IF(VLOOKUP($C3322,'MSCI Database'!$C:$R,12, FALSE)="","",VLOOKUP($C3322,'MSCI Database'!$C:$R,12, FALSE)),"")</f>
        <v>Reported</v>
      </c>
      <c r="AA3322" s="202" t="str">
        <f>IFERROR(IF(VLOOKUP($C3322,'MSCI Database'!$C:$R,13, FALSE)="","",VLOOKUP($C3322,'MSCI Database'!$C:$R,13, FALSE)),"")</f>
        <v>Governance practices, coupled with additional environmental and social risks drive the downgrade</v>
      </c>
    </row>
    <row r="3323" spans="1:27" s="130" customFormat="1" ht="15" hidden="1" customHeight="1" outlineLevel="1">
      <c r="A3323" s="130" t="s">
        <v>4638</v>
      </c>
      <c r="B3323" s="130" t="s">
        <v>4639</v>
      </c>
      <c r="C3323" s="130" t="s">
        <v>4640</v>
      </c>
      <c r="D3323" s="130" t="s">
        <v>12136</v>
      </c>
      <c r="E3323" s="130" t="s">
        <v>18690</v>
      </c>
      <c r="F3323" s="215">
        <v>5.5460883361939774E-3</v>
      </c>
      <c r="G3323" s="132" t="str">
        <f ca="1">IFERROR(_xll.BQL($A3323, "cur_mkt_cap(currency=EUR)")/1000000, " ")</f>
        <v xml:space="preserve"> </v>
      </c>
      <c r="M3323" s="308"/>
      <c r="N3323" s="215">
        <f t="shared" si="132"/>
        <v>5.889082387954722E-5</v>
      </c>
      <c r="O3323" s="172" t="str">
        <f>IFERROR(IF(VLOOKUP($C3323,'MSCI Database'!$C:$R,2, FALSE)="","",VLOOKUP($C3323,'MSCI Database'!$C:$R,2, FALSE)),"")</f>
        <v>Media &amp; Entertainment</v>
      </c>
      <c r="P3323" s="186" t="str">
        <f>IFERROR(IF(VLOOKUP($C3323,'MSCI Database'!$C:$R,3, FALSE)="","",VLOOKUP($C3323,'MSCI Database'!$C:$R,3, FALSE)),"")</f>
        <v>BB</v>
      </c>
      <c r="Q3323" s="164" t="str">
        <f>IFERROR(IF(VLOOKUP($C3323,'MSCI Database'!$C:$R,4, FALSE)="","",VLOOKUP($C3323,'MSCI Database'!$C:$R,4, FALSE)),"")</f>
        <v>0</v>
      </c>
      <c r="R3323" s="164">
        <f>IFERROR(IF(VLOOKUP($C3323,'MSCI Database'!$C:$R,5, FALSE)="","",VLOOKUP($C3323,'MSCI Database'!$C:$R,5, FALSE)),"")</f>
        <v>3.3</v>
      </c>
      <c r="S3323" s="164">
        <f>IFERROR(IF(VLOOKUP($C3323,'MSCI Database'!$C:$R,6, FALSE)="","",VLOOKUP($C3323,'MSCI Database'!$C:$R,6, FALSE)),"")</f>
        <v>6.7</v>
      </c>
      <c r="T3323" s="211">
        <f>IFERROR(IF(VLOOKUP($C3323,'MSCI Database'!$C:$R,7, FALSE)="","",VLOOKUP($C3323,'MSCI Database'!$C:$R,7, FALSE)),"")</f>
        <v>3.4</v>
      </c>
      <c r="U3323" s="164">
        <f>IFERROR(IF(VLOOKUP($C3323,'MSCI Database'!$C:$R,8, FALSE)="","",VLOOKUP($C3323,'MSCI Database'!$C:$R,8, FALSE)),"")</f>
        <v>3.4</v>
      </c>
      <c r="V3323" s="175">
        <f>IFERROR(IF(VLOOKUP($C3323,'MSCI Database'!$C:$R,9, FALSE)="","",VLOOKUP($C3323,'MSCI Database'!$C:$R,9, FALSE)),"")</f>
        <v>3.6</v>
      </c>
      <c r="W3323" s="165">
        <f t="shared" ca="1" si="133"/>
        <v>0</v>
      </c>
      <c r="X3323" s="236">
        <f>IFERROR(IF(VLOOKUP($C3323,'MSCI Database'!$C:$R,10, FALSE)="","",VLOOKUP($C3323,'MSCI Database'!$C:$R,10, FALSE)),"")</f>
        <v>48267</v>
      </c>
      <c r="Y3323" s="133" t="str">
        <f>IFERROR(IF(VLOOKUP($C3323,'MSCI Database'!$C:$R,11, FALSE)="","",VLOOKUP($C3323,'MSCI Database'!$C:$R,11, FALSE)),"")</f>
        <v>2019</v>
      </c>
      <c r="Z3323" s="133" t="str">
        <f>IFERROR(IF(VLOOKUP($C3323,'MSCI Database'!$C:$R,12, FALSE)="","",VLOOKUP($C3323,'MSCI Database'!$C:$R,12, FALSE)),"")</f>
        <v>E.Segmt-Low</v>
      </c>
      <c r="AA3323" s="202" t="str">
        <f>IFERROR(IF(VLOOKUP($C3323,'MSCI Database'!$C:$R,13, FALSE)="","",VLOOKUP($C3323,'MSCI Database'!$C:$R,13, FALSE)),"")</f>
        <v>Modest programs for data security and talent management</v>
      </c>
    </row>
    <row r="3324" spans="1:27" s="130" customFormat="1" ht="15" hidden="1" customHeight="1" outlineLevel="1">
      <c r="A3324" s="130" t="s">
        <v>4504</v>
      </c>
      <c r="B3324" s="130" t="s">
        <v>4505</v>
      </c>
      <c r="C3324" s="130" t="s">
        <v>4506</v>
      </c>
      <c r="D3324" s="130" t="s">
        <v>12136</v>
      </c>
      <c r="E3324" s="130" t="s">
        <v>18682</v>
      </c>
      <c r="F3324" s="215">
        <v>5.4951198784153454E-3</v>
      </c>
      <c r="G3324" s="132" t="str">
        <f ca="1">IFERROR(_xll.BQL($A3324, "cur_mkt_cap(currency=EUR)")/1000000, " ")</f>
        <v xml:space="preserve"> </v>
      </c>
      <c r="M3324" s="308"/>
      <c r="N3324" s="215">
        <f t="shared" si="132"/>
        <v>5.8349618206556909E-5</v>
      </c>
      <c r="O3324" s="172" t="str">
        <f>IFERROR(IF(VLOOKUP($C3324,'MSCI Database'!$C:$R,2, FALSE)="","",VLOOKUP($C3324,'MSCI Database'!$C:$R,2, FALSE)),"")</f>
        <v>Construction &amp; Farm Machinery &amp; Heavy Trucks</v>
      </c>
      <c r="P3324" s="186" t="str">
        <f>IFERROR(IF(VLOOKUP($C3324,'MSCI Database'!$C:$R,3, FALSE)="","",VLOOKUP($C3324,'MSCI Database'!$C:$R,3, FALSE)),"")</f>
        <v>B</v>
      </c>
      <c r="Q3324" s="164" t="str">
        <f>IFERROR(IF(VLOOKUP($C3324,'MSCI Database'!$C:$R,4, FALSE)="","",VLOOKUP($C3324,'MSCI Database'!$C:$R,4, FALSE)),"")</f>
        <v>0</v>
      </c>
      <c r="R3324" s="164">
        <f>IFERROR(IF(VLOOKUP($C3324,'MSCI Database'!$C:$R,5, FALSE)="","",VLOOKUP($C3324,'MSCI Database'!$C:$R,5, FALSE)),"")</f>
        <v>2.8</v>
      </c>
      <c r="S3324" s="164">
        <f>IFERROR(IF(VLOOKUP($C3324,'MSCI Database'!$C:$R,6, FALSE)="","",VLOOKUP($C3324,'MSCI Database'!$C:$R,6, FALSE)),"")</f>
        <v>5</v>
      </c>
      <c r="T3324" s="211">
        <f>IFERROR(IF(VLOOKUP($C3324,'MSCI Database'!$C:$R,7, FALSE)="","",VLOOKUP($C3324,'MSCI Database'!$C:$R,7, FALSE)),"")</f>
        <v>4</v>
      </c>
      <c r="U3324" s="164">
        <f>IFERROR(IF(VLOOKUP($C3324,'MSCI Database'!$C:$R,8, FALSE)="","",VLOOKUP($C3324,'MSCI Database'!$C:$R,8, FALSE)),"")</f>
        <v>2.4</v>
      </c>
      <c r="V3324" s="175">
        <f>IFERROR(IF(VLOOKUP($C3324,'MSCI Database'!$C:$R,9, FALSE)="","",VLOOKUP($C3324,'MSCI Database'!$C:$R,9, FALSE)),"")</f>
        <v>3.6</v>
      </c>
      <c r="W3324" s="165">
        <f t="shared" ca="1" si="133"/>
        <v>0</v>
      </c>
      <c r="X3324" s="236">
        <f>IFERROR(IF(VLOOKUP($C3324,'MSCI Database'!$C:$R,10, FALSE)="","",VLOOKUP($C3324,'MSCI Database'!$C:$R,10, FALSE)),"")</f>
        <v>753</v>
      </c>
      <c r="Y3324" s="133" t="str">
        <f>IFERROR(IF(VLOOKUP($C3324,'MSCI Database'!$C:$R,11, FALSE)="","",VLOOKUP($C3324,'MSCI Database'!$C:$R,11, FALSE)),"")</f>
        <v>2019</v>
      </c>
      <c r="Z3324" s="133" t="str">
        <f>IFERROR(IF(VLOOKUP($C3324,'MSCI Database'!$C:$R,12, FALSE)="","",VLOOKUP($C3324,'MSCI Database'!$C:$R,12, FALSE)),"")</f>
        <v>E.Segmt-Moderately High</v>
      </c>
      <c r="AA3324" s="202" t="str">
        <f>IFERROR(IF(VLOOKUP($C3324,'MSCI Database'!$C:$R,13, FALSE)="","",VLOOKUP($C3324,'MSCI Database'!$C:$R,13, FALSE)),"")</f>
        <v>Limited ESG disclosures, relatively weak governance practices</v>
      </c>
    </row>
    <row r="3325" spans="1:27" s="130" customFormat="1" ht="15" hidden="1" customHeight="1" outlineLevel="1">
      <c r="A3325" s="130" t="s">
        <v>4951</v>
      </c>
      <c r="B3325" s="130" t="s">
        <v>4952</v>
      </c>
      <c r="C3325" s="130" t="s">
        <v>4953</v>
      </c>
      <c r="D3325" s="130" t="s">
        <v>18678</v>
      </c>
      <c r="E3325" s="130" t="s">
        <v>18690</v>
      </c>
      <c r="F3325" s="215">
        <v>0.76361011033519255</v>
      </c>
      <c r="G3325" s="132" t="str">
        <f ca="1">IFERROR(_xll.BQL($A3325, "cur_mkt_cap(currency=EUR)")/1000000, " ")</f>
        <v xml:space="preserve"> </v>
      </c>
      <c r="M3325" s="308"/>
      <c r="N3325" s="215">
        <f t="shared" si="132"/>
        <v>8.1083505697011685E-3</v>
      </c>
      <c r="O3325" s="172" t="str">
        <f>IFERROR(IF(VLOOKUP($C3325,'MSCI Database'!$C:$R,2, FALSE)="","",VLOOKUP($C3325,'MSCI Database'!$C:$R,2, FALSE)),"")</f>
        <v>Interactive Media &amp; Services</v>
      </c>
      <c r="P3325" s="186" t="str">
        <f>IFERROR(IF(VLOOKUP($C3325,'MSCI Database'!$C:$R,3, FALSE)="","",VLOOKUP($C3325,'MSCI Database'!$C:$R,3, FALSE)),"")</f>
        <v>BBB</v>
      </c>
      <c r="Q3325" s="164" t="str">
        <f>IFERROR(IF(VLOOKUP($C3325,'MSCI Database'!$C:$R,4, FALSE)="","",VLOOKUP($C3325,'MSCI Database'!$C:$R,4, FALSE)),"")</f>
        <v>0</v>
      </c>
      <c r="R3325" s="164">
        <f>IFERROR(IF(VLOOKUP($C3325,'MSCI Database'!$C:$R,5, FALSE)="","",VLOOKUP($C3325,'MSCI Database'!$C:$R,5, FALSE)),"")</f>
        <v>5.0999999999999996</v>
      </c>
      <c r="S3325" s="164">
        <f>IFERROR(IF(VLOOKUP($C3325,'MSCI Database'!$C:$R,6, FALSE)="","",VLOOKUP($C3325,'MSCI Database'!$C:$R,6, FALSE)),"")</f>
        <v>9</v>
      </c>
      <c r="T3325" s="211">
        <f>IFERROR(IF(VLOOKUP($C3325,'MSCI Database'!$C:$R,7, FALSE)="","",VLOOKUP($C3325,'MSCI Database'!$C:$R,7, FALSE)),"")</f>
        <v>5.0999999999999996</v>
      </c>
      <c r="U3325" s="164">
        <f>IFERROR(IF(VLOOKUP($C3325,'MSCI Database'!$C:$R,8, FALSE)="","",VLOOKUP($C3325,'MSCI Database'!$C:$R,8, FALSE)),"")</f>
        <v>2.4</v>
      </c>
      <c r="V3325" s="175">
        <f>IFERROR(IF(VLOOKUP($C3325,'MSCI Database'!$C:$R,9, FALSE)="","",VLOOKUP($C3325,'MSCI Database'!$C:$R,9, FALSE)),"")</f>
        <v>4.2</v>
      </c>
      <c r="W3325" s="165">
        <f t="shared" ca="1" si="133"/>
        <v>0</v>
      </c>
      <c r="X3325" s="236">
        <f>IFERROR(IF(VLOOKUP($C3325,'MSCI Database'!$C:$R,10, FALSE)="","",VLOOKUP($C3325,'MSCI Database'!$C:$R,10, FALSE)),"")</f>
        <v>856788</v>
      </c>
      <c r="Y3325" s="133" t="str">
        <f>IFERROR(IF(VLOOKUP($C3325,'MSCI Database'!$C:$R,11, FALSE)="","",VLOOKUP($C3325,'MSCI Database'!$C:$R,11, FALSE)),"")</f>
        <v>2019</v>
      </c>
      <c r="Z3325" s="133" t="str">
        <f>IFERROR(IF(VLOOKUP($C3325,'MSCI Database'!$C:$R,12, FALSE)="","",VLOOKUP($C3325,'MSCI Database'!$C:$R,12, FALSE)),"")</f>
        <v>Reported</v>
      </c>
      <c r="AA3325" s="202" t="str">
        <f>IFERROR(IF(VLOOKUP($C3325,'MSCI Database'!$C:$R,13, FALSE)="","",VLOOKUP($C3325,'MSCI Database'!$C:$R,13, FALSE)),"")</f>
        <v>Strong talent development initiatives, but issues related to WeChat weigh on the rating</v>
      </c>
    </row>
    <row r="3326" spans="1:27" s="130" customFormat="1" ht="15" hidden="1" customHeight="1" outlineLevel="1">
      <c r="A3326" s="130" t="s">
        <v>2877</v>
      </c>
      <c r="B3326" s="130" t="s">
        <v>2878</v>
      </c>
      <c r="C3326" s="130" t="s">
        <v>2879</v>
      </c>
      <c r="D3326" s="130" t="s">
        <v>18699</v>
      </c>
      <c r="E3326" s="130" t="s">
        <v>18688</v>
      </c>
      <c r="F3326" s="215">
        <v>1.8780390847714129E-2</v>
      </c>
      <c r="G3326" s="132" t="str">
        <f ca="1">IFERROR(_xll.BQL($A3326, "cur_mkt_cap(currency=EUR)")/1000000, " ")</f>
        <v xml:space="preserve"> </v>
      </c>
      <c r="M3326" s="308"/>
      <c r="N3326" s="215">
        <f t="shared" si="132"/>
        <v>1.9941851314989777E-4</v>
      </c>
      <c r="O3326" s="172" t="str">
        <f>IFERROR(IF(VLOOKUP($C3326,'MSCI Database'!$C:$R,2, FALSE)="","",VLOOKUP($C3326,'MSCI Database'!$C:$R,2, FALSE)),"")</f>
        <v>Banks</v>
      </c>
      <c r="P3326" s="186" t="str">
        <f>IFERROR(IF(VLOOKUP($C3326,'MSCI Database'!$C:$R,3, FALSE)="","",VLOOKUP($C3326,'MSCI Database'!$C:$R,3, FALSE)),"")</f>
        <v>A</v>
      </c>
      <c r="Q3326" s="164" t="str">
        <f>IFERROR(IF(VLOOKUP($C3326,'MSCI Database'!$C:$R,4, FALSE)="","",VLOOKUP($C3326,'MSCI Database'!$C:$R,4, FALSE)),"")</f>
        <v>0</v>
      </c>
      <c r="R3326" s="164">
        <f>IFERROR(IF(VLOOKUP($C3326,'MSCI Database'!$C:$R,5, FALSE)="","",VLOOKUP($C3326,'MSCI Database'!$C:$R,5, FALSE)),"")</f>
        <v>5.9</v>
      </c>
      <c r="S3326" s="164">
        <f>IFERROR(IF(VLOOKUP($C3326,'MSCI Database'!$C:$R,6, FALSE)="","",VLOOKUP($C3326,'MSCI Database'!$C:$R,6, FALSE)),"")</f>
        <v>4.3</v>
      </c>
      <c r="T3326" s="211">
        <f>IFERROR(IF(VLOOKUP($C3326,'MSCI Database'!$C:$R,7, FALSE)="","",VLOOKUP($C3326,'MSCI Database'!$C:$R,7, FALSE)),"")</f>
        <v>5.6</v>
      </c>
      <c r="U3326" s="164">
        <f>IFERROR(IF(VLOOKUP($C3326,'MSCI Database'!$C:$R,8, FALSE)="","",VLOOKUP($C3326,'MSCI Database'!$C:$R,8, FALSE)),"")</f>
        <v>2.9</v>
      </c>
      <c r="V3326" s="175">
        <f>IFERROR(IF(VLOOKUP($C3326,'MSCI Database'!$C:$R,9, FALSE)="","",VLOOKUP($C3326,'MSCI Database'!$C:$R,9, FALSE)),"")</f>
        <v>4.5</v>
      </c>
      <c r="W3326" s="165">
        <f t="shared" ca="1" si="133"/>
        <v>0</v>
      </c>
      <c r="X3326" s="236">
        <f>IFERROR(IF(VLOOKUP($C3326,'MSCI Database'!$C:$R,10, FALSE)="","",VLOOKUP($C3326,'MSCI Database'!$C:$R,10, FALSE)),"")</f>
        <v>15283</v>
      </c>
      <c r="Y3326" s="133" t="str">
        <f>IFERROR(IF(VLOOKUP($C3326,'MSCI Database'!$C:$R,11, FALSE)="","",VLOOKUP($C3326,'MSCI Database'!$C:$R,11, FALSE)),"")</f>
        <v>2019</v>
      </c>
      <c r="Z3326" s="133" t="str">
        <f>IFERROR(IF(VLOOKUP($C3326,'MSCI Database'!$C:$R,12, FALSE)="","",VLOOKUP($C3326,'MSCI Database'!$C:$R,12, FALSE)),"")</f>
        <v>Reported</v>
      </c>
      <c r="AA3326" s="202" t="str">
        <f>IFERROR(IF(VLOOKUP($C3326,'MSCI Database'!$C:$R,13, FALSE)="","",VLOOKUP($C3326,'MSCI Database'!$C:$R,13, FALSE)),"")</f>
        <v>Business ethics practices lead peers; recent lapses in controls to preempt money laundering</v>
      </c>
    </row>
    <row r="3327" spans="1:27" s="130" customFormat="1" ht="15" hidden="1" customHeight="1" outlineLevel="1">
      <c r="A3327" s="130" t="s">
        <v>3337</v>
      </c>
      <c r="B3327" s="130" t="s">
        <v>3338</v>
      </c>
      <c r="C3327" s="130" t="s">
        <v>3339</v>
      </c>
      <c r="D3327" s="130" t="s">
        <v>18672</v>
      </c>
      <c r="E3327" s="130" t="s">
        <v>18673</v>
      </c>
      <c r="F3327" s="215">
        <v>5.2482492707528181E-2</v>
      </c>
      <c r="G3327" s="132" t="str">
        <f ca="1">IFERROR(_xll.BQL($A3327, "cur_mkt_cap(currency=EUR)")/1000000, " ")</f>
        <v xml:space="preserve"> </v>
      </c>
      <c r="M3327" s="308"/>
      <c r="N3327" s="215">
        <f t="shared" si="132"/>
        <v>5.5728236685816882E-4</v>
      </c>
      <c r="O3327" s="172" t="str">
        <f>IFERROR(IF(VLOOKUP($C3327,'MSCI Database'!$C:$R,2, FALSE)="","",VLOOKUP($C3327,'MSCI Database'!$C:$R,2, FALSE)),"")</f>
        <v>Industrial Machinery</v>
      </c>
      <c r="P3327" s="186" t="str">
        <f>IFERROR(IF(VLOOKUP($C3327,'MSCI Database'!$C:$R,3, FALSE)="","",VLOOKUP($C3327,'MSCI Database'!$C:$R,3, FALSE)),"")</f>
        <v>B</v>
      </c>
      <c r="Q3327" s="164" t="str">
        <f>IFERROR(IF(VLOOKUP($C3327,'MSCI Database'!$C:$R,4, FALSE)="","",VLOOKUP($C3327,'MSCI Database'!$C:$R,4, FALSE)),"")</f>
        <v>1</v>
      </c>
      <c r="R3327" s="164">
        <f>IFERROR(IF(VLOOKUP($C3327,'MSCI Database'!$C:$R,5, FALSE)="","",VLOOKUP($C3327,'MSCI Database'!$C:$R,5, FALSE)),"")</f>
        <v>2.2000000000000002</v>
      </c>
      <c r="S3327" s="164">
        <f>IFERROR(IF(VLOOKUP($C3327,'MSCI Database'!$C:$R,6, FALSE)="","",VLOOKUP($C3327,'MSCI Database'!$C:$R,6, FALSE)),"")</f>
        <v>4.4000000000000004</v>
      </c>
      <c r="T3327" s="211">
        <f>IFERROR(IF(VLOOKUP($C3327,'MSCI Database'!$C:$R,7, FALSE)="","",VLOOKUP($C3327,'MSCI Database'!$C:$R,7, FALSE)),"")</f>
        <v>5.0999999999999996</v>
      </c>
      <c r="U3327" s="164">
        <f>IFERROR(IF(VLOOKUP($C3327,'MSCI Database'!$C:$R,8, FALSE)="","",VLOOKUP($C3327,'MSCI Database'!$C:$R,8, FALSE)),"")</f>
        <v>2.5</v>
      </c>
      <c r="V3327" s="175">
        <f>IFERROR(IF(VLOOKUP($C3327,'MSCI Database'!$C:$R,9, FALSE)="","",VLOOKUP($C3327,'MSCI Database'!$C:$R,9, FALSE)),"")</f>
        <v>3.7</v>
      </c>
      <c r="W3327" s="165">
        <f t="shared" ca="1" si="133"/>
        <v>0</v>
      </c>
      <c r="X3327" s="236">
        <f>IFERROR(IF(VLOOKUP($C3327,'MSCI Database'!$C:$R,10, FALSE)="","",VLOOKUP($C3327,'MSCI Database'!$C:$R,10, FALSE)),"")</f>
        <v>200209</v>
      </c>
      <c r="Y3327" s="133" t="str">
        <f>IFERROR(IF(VLOOKUP($C3327,'MSCI Database'!$C:$R,11, FALSE)="","",VLOOKUP($C3327,'MSCI Database'!$C:$R,11, FALSE)),"")</f>
        <v>2019</v>
      </c>
      <c r="Z3327" s="133" t="str">
        <f>IFERROR(IF(VLOOKUP($C3327,'MSCI Database'!$C:$R,12, FALSE)="","",VLOOKUP($C3327,'MSCI Database'!$C:$R,12, FALSE)),"")</f>
        <v>E.Segmt-Low</v>
      </c>
      <c r="AA3327" s="202" t="str">
        <f>IFERROR(IF(VLOOKUP($C3327,'MSCI Database'!$C:$R,13, FALSE)="","",VLOOKUP($C3327,'MSCI Database'!$C:$R,13, FALSE)),"")</f>
        <v>Pay committee may strengthen oversight of pay practices, but issues over board structure remain</v>
      </c>
    </row>
    <row r="3328" spans="1:27" s="130" customFormat="1" ht="15" hidden="1" customHeight="1" outlineLevel="1">
      <c r="A3328" s="130" t="s">
        <v>3719</v>
      </c>
      <c r="B3328" s="130" t="s">
        <v>3720</v>
      </c>
      <c r="C3328" s="130" t="s">
        <v>3721</v>
      </c>
      <c r="D3328" s="130" t="s">
        <v>18672</v>
      </c>
      <c r="E3328" s="130" t="s">
        <v>12133</v>
      </c>
      <c r="F3328" s="215">
        <v>5.1046982052291939E-2</v>
      </c>
      <c r="G3328" s="132" t="str">
        <f ca="1">IFERROR(_xll.BQL($A3328, "cur_mkt_cap(currency=EUR)")/1000000, " ")</f>
        <v xml:space="preserve"> </v>
      </c>
      <c r="M3328" s="308"/>
      <c r="N3328" s="215">
        <f t="shared" si="132"/>
        <v>5.4203947852856358E-4</v>
      </c>
      <c r="O3328" s="172" t="str">
        <f>IFERROR(IF(VLOOKUP($C3328,'MSCI Database'!$C:$R,2, FALSE)="","",VLOOKUP($C3328,'MSCI Database'!$C:$R,2, FALSE)),"")</f>
        <v>Health Care Equipment &amp; Supplies</v>
      </c>
      <c r="P3328" s="186" t="str">
        <f>IFERROR(IF(VLOOKUP($C3328,'MSCI Database'!$C:$R,3, FALSE)="","",VLOOKUP($C3328,'MSCI Database'!$C:$R,3, FALSE)),"")</f>
        <v>BB</v>
      </c>
      <c r="Q3328" s="164" t="str">
        <f>IFERROR(IF(VLOOKUP($C3328,'MSCI Database'!$C:$R,4, FALSE)="","",VLOOKUP($C3328,'MSCI Database'!$C:$R,4, FALSE)),"")</f>
        <v>1</v>
      </c>
      <c r="R3328" s="164">
        <f>IFERROR(IF(VLOOKUP($C3328,'MSCI Database'!$C:$R,5, FALSE)="","",VLOOKUP($C3328,'MSCI Database'!$C:$R,5, FALSE)),"")</f>
        <v>3</v>
      </c>
      <c r="S3328" s="164">
        <f>IFERROR(IF(VLOOKUP($C3328,'MSCI Database'!$C:$R,6, FALSE)="","",VLOOKUP($C3328,'MSCI Database'!$C:$R,6, FALSE)),"")</f>
        <v>7</v>
      </c>
      <c r="T3328" s="211">
        <f>IFERROR(IF(VLOOKUP($C3328,'MSCI Database'!$C:$R,7, FALSE)="","",VLOOKUP($C3328,'MSCI Database'!$C:$R,7, FALSE)),"")</f>
        <v>4.5999999999999996</v>
      </c>
      <c r="U3328" s="164">
        <f>IFERROR(IF(VLOOKUP($C3328,'MSCI Database'!$C:$R,8, FALSE)="","",VLOOKUP($C3328,'MSCI Database'!$C:$R,8, FALSE)),"")</f>
        <v>4.2</v>
      </c>
      <c r="V3328" s="175">
        <f>IFERROR(IF(VLOOKUP($C3328,'MSCI Database'!$C:$R,9, FALSE)="","",VLOOKUP($C3328,'MSCI Database'!$C:$R,9, FALSE)),"")</f>
        <v>4.5</v>
      </c>
      <c r="W3328" s="165">
        <f t="shared" ca="1" si="133"/>
        <v>0</v>
      </c>
      <c r="X3328" s="236">
        <f>IFERROR(IF(VLOOKUP($C3328,'MSCI Database'!$C:$R,10, FALSE)="","",VLOOKUP($C3328,'MSCI Database'!$C:$R,10, FALSE)),"")</f>
        <v>13761</v>
      </c>
      <c r="Y3328" s="133" t="str">
        <f>IFERROR(IF(VLOOKUP($C3328,'MSCI Database'!$C:$R,11, FALSE)="","",VLOOKUP($C3328,'MSCI Database'!$C:$R,11, FALSE)),"")</f>
        <v>2019</v>
      </c>
      <c r="Z3328" s="133" t="str">
        <f>IFERROR(IF(VLOOKUP($C3328,'MSCI Database'!$C:$R,12, FALSE)="","",VLOOKUP($C3328,'MSCI Database'!$C:$R,12, FALSE)),"")</f>
        <v>E.Segmt-Moderate</v>
      </c>
      <c r="AA3328" s="202" t="str">
        <f>IFERROR(IF(VLOOKUP($C3328,'MSCI Database'!$C:$R,13, FALSE)="","",VLOOKUP($C3328,'MSCI Database'!$C:$R,13, FALSE)),"")</f>
        <v>Improved efforts in corporate governance practices drive upgrade</v>
      </c>
    </row>
    <row r="3329" spans="1:27" s="130" customFormat="1" ht="15" hidden="1" customHeight="1" outlineLevel="1">
      <c r="A3329" s="130" t="s">
        <v>3998</v>
      </c>
      <c r="B3329" s="130" t="s">
        <v>3999</v>
      </c>
      <c r="C3329" s="130" t="s">
        <v>4000</v>
      </c>
      <c r="D3329" s="130" t="s">
        <v>18672</v>
      </c>
      <c r="E3329" s="130" t="s">
        <v>18690</v>
      </c>
      <c r="F3329" s="215">
        <v>5.1679256630815358E-2</v>
      </c>
      <c r="G3329" s="132" t="str">
        <f ca="1">IFERROR(_xll.BQL($A3329, "cur_mkt_cap(currency=EUR)")/1000000, " ")</f>
        <v xml:space="preserve"> </v>
      </c>
      <c r="M3329" s="308"/>
      <c r="N3329" s="215">
        <f t="shared" si="132"/>
        <v>5.4875325021595985E-4</v>
      </c>
      <c r="O3329" s="172" t="str">
        <f>IFERROR(IF(VLOOKUP($C3329,'MSCI Database'!$C:$R,2, FALSE)="","",VLOOKUP($C3329,'MSCI Database'!$C:$R,2, FALSE)),"")</f>
        <v>Telecommunication Services</v>
      </c>
      <c r="P3329" s="186" t="str">
        <f>IFERROR(IF(VLOOKUP($C3329,'MSCI Database'!$C:$R,3, FALSE)="","",VLOOKUP($C3329,'MSCI Database'!$C:$R,3, FALSE)),"")</f>
        <v>A</v>
      </c>
      <c r="Q3329" s="164" t="str">
        <f>IFERROR(IF(VLOOKUP($C3329,'MSCI Database'!$C:$R,4, FALSE)="","",VLOOKUP($C3329,'MSCI Database'!$C:$R,4, FALSE)),"")</f>
        <v>0</v>
      </c>
      <c r="R3329" s="164">
        <f>IFERROR(IF(VLOOKUP($C3329,'MSCI Database'!$C:$R,5, FALSE)="","",VLOOKUP($C3329,'MSCI Database'!$C:$R,5, FALSE)),"")</f>
        <v>6.5</v>
      </c>
      <c r="S3329" s="164">
        <f>IFERROR(IF(VLOOKUP($C3329,'MSCI Database'!$C:$R,6, FALSE)="","",VLOOKUP($C3329,'MSCI Database'!$C:$R,6, FALSE)),"")</f>
        <v>10</v>
      </c>
      <c r="T3329" s="211">
        <f>IFERROR(IF(VLOOKUP($C3329,'MSCI Database'!$C:$R,7, FALSE)="","",VLOOKUP($C3329,'MSCI Database'!$C:$R,7, FALSE)),"")</f>
        <v>5.2</v>
      </c>
      <c r="U3329" s="164">
        <f>IFERROR(IF(VLOOKUP($C3329,'MSCI Database'!$C:$R,8, FALSE)="","",VLOOKUP($C3329,'MSCI Database'!$C:$R,8, FALSE)),"")</f>
        <v>4.5</v>
      </c>
      <c r="V3329" s="175">
        <f>IFERROR(IF(VLOOKUP($C3329,'MSCI Database'!$C:$R,9, FALSE)="","",VLOOKUP($C3329,'MSCI Database'!$C:$R,9, FALSE)),"")</f>
        <v>5.2</v>
      </c>
      <c r="W3329" s="165">
        <f t="shared" ca="1" si="133"/>
        <v>0</v>
      </c>
      <c r="X3329" s="236">
        <f>IFERROR(IF(VLOOKUP($C3329,'MSCI Database'!$C:$R,10, FALSE)="","",VLOOKUP($C3329,'MSCI Database'!$C:$R,10, FALSE)),"")</f>
        <v>3198000</v>
      </c>
      <c r="Y3329" s="133" t="str">
        <f>IFERROR(IF(VLOOKUP($C3329,'MSCI Database'!$C:$R,11, FALSE)="","",VLOOKUP($C3329,'MSCI Database'!$C:$R,11, FALSE)),"")</f>
        <v>2019</v>
      </c>
      <c r="Z3329" s="133" t="str">
        <f>IFERROR(IF(VLOOKUP($C3329,'MSCI Database'!$C:$R,12, FALSE)="","",VLOOKUP($C3329,'MSCI Database'!$C:$R,12, FALSE)),"")</f>
        <v>Reported</v>
      </c>
      <c r="AA3329" s="202" t="str">
        <f>IFERROR(IF(VLOOKUP($C3329,'MSCI Database'!$C:$R,13, FALSE)="","",VLOOKUP($C3329,'MSCI Database'!$C:$R,13, FALSE)),"")</f>
        <v>Moderate employment and cybersecurity practices</v>
      </c>
    </row>
    <row r="3330" spans="1:27" s="130" customFormat="1" ht="15" hidden="1" customHeight="1" outlineLevel="1">
      <c r="A3330" s="130" t="s">
        <v>4548</v>
      </c>
      <c r="B3330" s="130" t="s">
        <v>4549</v>
      </c>
      <c r="C3330" s="130" t="s">
        <v>4550</v>
      </c>
      <c r="D3330" s="130" t="s">
        <v>12136</v>
      </c>
      <c r="E3330" s="130" t="s">
        <v>18682</v>
      </c>
      <c r="F3330" s="215">
        <v>4.927506900014038E-3</v>
      </c>
      <c r="G3330" s="132" t="str">
        <f ca="1">IFERROR(_xll.BQL($A3330, "cur_mkt_cap(currency=EUR)")/1000000, " ")</f>
        <v xml:space="preserve"> </v>
      </c>
      <c r="M3330" s="308"/>
      <c r="N3330" s="215">
        <f t="shared" si="132"/>
        <v>5.232245204610658E-5</v>
      </c>
      <c r="O3330" s="172" t="str">
        <f>IFERROR(IF(VLOOKUP($C3330,'MSCI Database'!$C:$R,2, FALSE)="","",VLOOKUP($C3330,'MSCI Database'!$C:$R,2, FALSE)),"")</f>
        <v>Media &amp; Entertainment</v>
      </c>
      <c r="P3330" s="186" t="str">
        <f>IFERROR(IF(VLOOKUP($C3330,'MSCI Database'!$C:$R,3, FALSE)="","",VLOOKUP($C3330,'MSCI Database'!$C:$R,3, FALSE)),"")</f>
        <v>B</v>
      </c>
      <c r="Q3330" s="164" t="str">
        <f>IFERROR(IF(VLOOKUP($C3330,'MSCI Database'!$C:$R,4, FALSE)="","",VLOOKUP($C3330,'MSCI Database'!$C:$R,4, FALSE)),"")</f>
        <v>0</v>
      </c>
      <c r="R3330" s="164">
        <f>IFERROR(IF(VLOOKUP($C3330,'MSCI Database'!$C:$R,5, FALSE)="","",VLOOKUP($C3330,'MSCI Database'!$C:$R,5, FALSE)),"")</f>
        <v>2.6</v>
      </c>
      <c r="S3330" s="164">
        <f>IFERROR(IF(VLOOKUP($C3330,'MSCI Database'!$C:$R,6, FALSE)="","",VLOOKUP($C3330,'MSCI Database'!$C:$R,6, FALSE)),"")</f>
        <v>6.7</v>
      </c>
      <c r="T3330" s="211">
        <f>IFERROR(IF(VLOOKUP($C3330,'MSCI Database'!$C:$R,7, FALSE)="","",VLOOKUP($C3330,'MSCI Database'!$C:$R,7, FALSE)),"")</f>
        <v>4.3</v>
      </c>
      <c r="U3330" s="164">
        <f>IFERROR(IF(VLOOKUP($C3330,'MSCI Database'!$C:$R,8, FALSE)="","",VLOOKUP($C3330,'MSCI Database'!$C:$R,8, FALSE)),"")</f>
        <v>2.5</v>
      </c>
      <c r="V3330" s="175">
        <f>IFERROR(IF(VLOOKUP($C3330,'MSCI Database'!$C:$R,9, FALSE)="","",VLOOKUP($C3330,'MSCI Database'!$C:$R,9, FALSE)),"")</f>
        <v>3.6</v>
      </c>
      <c r="W3330" s="165">
        <f t="shared" ca="1" si="133"/>
        <v>0</v>
      </c>
      <c r="X3330" s="236">
        <f>IFERROR(IF(VLOOKUP($C3330,'MSCI Database'!$C:$R,10, FALSE)="","",VLOOKUP($C3330,'MSCI Database'!$C:$R,10, FALSE)),"")</f>
        <v>41787</v>
      </c>
      <c r="Y3330" s="133" t="str">
        <f>IFERROR(IF(VLOOKUP($C3330,'MSCI Database'!$C:$R,11, FALSE)="","",VLOOKUP($C3330,'MSCI Database'!$C:$R,11, FALSE)),"")</f>
        <v>2019</v>
      </c>
      <c r="Z3330" s="133" t="str">
        <f>IFERROR(IF(VLOOKUP($C3330,'MSCI Database'!$C:$R,12, FALSE)="","",VLOOKUP($C3330,'MSCI Database'!$C:$R,12, FALSE)),"")</f>
        <v>E.Segmt-Moderately High</v>
      </c>
      <c r="AA3330" s="202" t="str">
        <f>IFERROR(IF(VLOOKUP($C3330,'MSCI Database'!$C:$R,13, FALSE)="","",VLOOKUP($C3330,'MSCI Database'!$C:$R,13, FALSE)),"")</f>
        <v>Relatively modest management practices across ESG pillars</v>
      </c>
    </row>
    <row r="3331" spans="1:27" s="130" customFormat="1" ht="15" hidden="1" customHeight="1" outlineLevel="1">
      <c r="A3331" s="130" t="s">
        <v>4622</v>
      </c>
      <c r="B3331" s="130" t="s">
        <v>4623</v>
      </c>
      <c r="C3331" s="130" t="s">
        <v>4624</v>
      </c>
      <c r="D3331" s="130" t="s">
        <v>12136</v>
      </c>
      <c r="E3331" s="130" t="s">
        <v>12133</v>
      </c>
      <c r="F3331" s="215">
        <v>4.9155428148712887E-3</v>
      </c>
      <c r="G3331" s="132" t="str">
        <f ca="1">IFERROR(_xll.BQL($A3331, "cur_mkt_cap(currency=EUR)")/1000000, " ")</f>
        <v xml:space="preserve"> </v>
      </c>
      <c r="M3331" s="308"/>
      <c r="N3331" s="215">
        <f t="shared" si="132"/>
        <v>5.2195412087795153E-5</v>
      </c>
      <c r="O3331" s="172" t="str">
        <f>IFERROR(IF(VLOOKUP($C3331,'MSCI Database'!$C:$R,2, FALSE)="","",VLOOKUP($C3331,'MSCI Database'!$C:$R,2, FALSE)),"")</f>
        <v>Pharmaceuticals</v>
      </c>
      <c r="P3331" s="186" t="str">
        <f>IFERROR(IF(VLOOKUP($C3331,'MSCI Database'!$C:$R,3, FALSE)="","",VLOOKUP($C3331,'MSCI Database'!$C:$R,3, FALSE)),"")</f>
        <v>BB</v>
      </c>
      <c r="Q3331" s="164" t="str">
        <f>IFERROR(IF(VLOOKUP($C3331,'MSCI Database'!$C:$R,4, FALSE)="","",VLOOKUP($C3331,'MSCI Database'!$C:$R,4, FALSE)),"")</f>
        <v>0</v>
      </c>
      <c r="R3331" s="164">
        <f>IFERROR(IF(VLOOKUP($C3331,'MSCI Database'!$C:$R,5, FALSE)="","",VLOOKUP($C3331,'MSCI Database'!$C:$R,5, FALSE)),"")</f>
        <v>4.0999999999999996</v>
      </c>
      <c r="S3331" s="164">
        <f>IFERROR(IF(VLOOKUP($C3331,'MSCI Database'!$C:$R,6, FALSE)="","",VLOOKUP($C3331,'MSCI Database'!$C:$R,6, FALSE)),"")</f>
        <v>5.7</v>
      </c>
      <c r="T3331" s="211">
        <f>IFERROR(IF(VLOOKUP($C3331,'MSCI Database'!$C:$R,7, FALSE)="","",VLOOKUP($C3331,'MSCI Database'!$C:$R,7, FALSE)),"")</f>
        <v>5.3</v>
      </c>
      <c r="U3331" s="164">
        <f>IFERROR(IF(VLOOKUP($C3331,'MSCI Database'!$C:$R,8, FALSE)="","",VLOOKUP($C3331,'MSCI Database'!$C:$R,8, FALSE)),"")</f>
        <v>1.6</v>
      </c>
      <c r="V3331" s="175">
        <f>IFERROR(IF(VLOOKUP($C3331,'MSCI Database'!$C:$R,9, FALSE)="","",VLOOKUP($C3331,'MSCI Database'!$C:$R,9, FALSE)),"")</f>
        <v>4.0999999999999996</v>
      </c>
      <c r="W3331" s="165">
        <f t="shared" ca="1" si="133"/>
        <v>0</v>
      </c>
      <c r="X3331" s="236">
        <f>IFERROR(IF(VLOOKUP($C3331,'MSCI Database'!$C:$R,10, FALSE)="","",VLOOKUP($C3331,'MSCI Database'!$C:$R,10, FALSE)),"")</f>
        <v>65907</v>
      </c>
      <c r="Y3331" s="133" t="str">
        <f>IFERROR(IF(VLOOKUP($C3331,'MSCI Database'!$C:$R,11, FALSE)="","",VLOOKUP($C3331,'MSCI Database'!$C:$R,11, FALSE)),"")</f>
        <v>2019</v>
      </c>
      <c r="Z3331" s="133" t="str">
        <f>IFERROR(IF(VLOOKUP($C3331,'MSCI Database'!$C:$R,12, FALSE)="","",VLOOKUP($C3331,'MSCI Database'!$C:$R,12, FALSE)),"")</f>
        <v>Reported</v>
      </c>
      <c r="AA3331" s="202" t="str">
        <f>IFERROR(IF(VLOOKUP($C3331,'MSCI Database'!$C:$R,13, FALSE)="","",VLOOKUP($C3331,'MSCI Database'!$C:$R,13, FALSE)),"")</f>
        <v>ESG management strategies are industry-typical, but for corporate governance practice</v>
      </c>
    </row>
    <row r="3332" spans="1:27" s="130" customFormat="1" ht="15" hidden="1" customHeight="1" outlineLevel="1">
      <c r="A3332" s="130" t="s">
        <v>1339</v>
      </c>
      <c r="B3332" s="130" t="s">
        <v>1340</v>
      </c>
      <c r="C3332" s="130" t="s">
        <v>1341</v>
      </c>
      <c r="D3332" s="130" t="s">
        <v>12140</v>
      </c>
      <c r="E3332" s="130" t="s">
        <v>18688</v>
      </c>
      <c r="F3332" s="215">
        <v>7.6985591075307324E-3</v>
      </c>
      <c r="G3332" s="132" t="str">
        <f ca="1">IFERROR(_xll.BQL($A3332, "cur_mkt_cap(currency=EUR)")/1000000, " ")</f>
        <v xml:space="preserve"> </v>
      </c>
      <c r="M3332" s="308"/>
      <c r="N3332" s="215">
        <f t="shared" si="132"/>
        <v>8.1746712465637796E-5</v>
      </c>
      <c r="O3332" s="172" t="str">
        <f>IFERROR(IF(VLOOKUP($C3332,'MSCI Database'!$C:$R,2, FALSE)="","",VLOOKUP($C3332,'MSCI Database'!$C:$R,2, FALSE)),"")</f>
        <v>Banks</v>
      </c>
      <c r="P3332" s="186" t="str">
        <f>IFERROR(IF(VLOOKUP($C3332,'MSCI Database'!$C:$R,3, FALSE)="","",VLOOKUP($C3332,'MSCI Database'!$C:$R,3, FALSE)),"")</f>
        <v>BBB</v>
      </c>
      <c r="Q3332" s="164" t="str">
        <f>IFERROR(IF(VLOOKUP($C3332,'MSCI Database'!$C:$R,4, FALSE)="","",VLOOKUP($C3332,'MSCI Database'!$C:$R,4, FALSE)),"")</f>
        <v>0</v>
      </c>
      <c r="R3332" s="164">
        <f>IFERROR(IF(VLOOKUP($C3332,'MSCI Database'!$C:$R,5, FALSE)="","",VLOOKUP($C3332,'MSCI Database'!$C:$R,5, FALSE)),"")</f>
        <v>5.4</v>
      </c>
      <c r="S3332" s="164">
        <f>IFERROR(IF(VLOOKUP($C3332,'MSCI Database'!$C:$R,6, FALSE)="","",VLOOKUP($C3332,'MSCI Database'!$C:$R,6, FALSE)),"")</f>
        <v>2.2000000000000002</v>
      </c>
      <c r="T3332" s="211">
        <f>IFERROR(IF(VLOOKUP($C3332,'MSCI Database'!$C:$R,7, FALSE)="","",VLOOKUP($C3332,'MSCI Database'!$C:$R,7, FALSE)),"")</f>
        <v>4.5</v>
      </c>
      <c r="U3332" s="164">
        <f>IFERROR(IF(VLOOKUP($C3332,'MSCI Database'!$C:$R,8, FALSE)="","",VLOOKUP($C3332,'MSCI Database'!$C:$R,8, FALSE)),"")</f>
        <v>4.2</v>
      </c>
      <c r="V3332" s="175">
        <f>IFERROR(IF(VLOOKUP($C3332,'MSCI Database'!$C:$R,9, FALSE)="","",VLOOKUP($C3332,'MSCI Database'!$C:$R,9, FALSE)),"")</f>
        <v>4.0999999999999996</v>
      </c>
      <c r="W3332" s="165">
        <f t="shared" ca="1" si="133"/>
        <v>0</v>
      </c>
      <c r="X3332" s="236">
        <f>IFERROR(IF(VLOOKUP($C3332,'MSCI Database'!$C:$R,10, FALSE)="","",VLOOKUP($C3332,'MSCI Database'!$C:$R,10, FALSE)),"")</f>
        <v>10051</v>
      </c>
      <c r="Y3332" s="133" t="str">
        <f>IFERROR(IF(VLOOKUP($C3332,'MSCI Database'!$C:$R,11, FALSE)="","",VLOOKUP($C3332,'MSCI Database'!$C:$R,11, FALSE)),"")</f>
        <v>2019</v>
      </c>
      <c r="Z3332" s="133" t="str">
        <f>IFERROR(IF(VLOOKUP($C3332,'MSCI Database'!$C:$R,12, FALSE)="","",VLOOKUP($C3332,'MSCI Database'!$C:$R,12, FALSE)),"")</f>
        <v>Reported</v>
      </c>
      <c r="AA3332" s="202" t="str">
        <f>IFERROR(IF(VLOOKUP($C3332,'MSCI Database'!$C:$R,13, FALSE)="","",VLOOKUP($C3332,'MSCI Database'!$C:$R,13, FALSE)),"")</f>
        <v>Leads peers in customer protection framework, but lags in executive pay practices</v>
      </c>
    </row>
    <row r="3333" spans="1:27" s="130" customFormat="1" ht="15" hidden="1" customHeight="1" outlineLevel="1">
      <c r="A3333" s="130" t="s">
        <v>3412</v>
      </c>
      <c r="B3333" s="130" t="s">
        <v>3413</v>
      </c>
      <c r="C3333" s="130" t="s">
        <v>3414</v>
      </c>
      <c r="D3333" s="130" t="s">
        <v>18672</v>
      </c>
      <c r="E3333" s="130" t="s">
        <v>18674</v>
      </c>
      <c r="F3333" s="215">
        <v>4.9270418347093031E-2</v>
      </c>
      <c r="G3333" s="132" t="str">
        <f ca="1">IFERROR(_xll.BQL($A3333, "cur_mkt_cap(currency=EUR)")/1000000, " ")</f>
        <v xml:space="preserve"> </v>
      </c>
      <c r="M3333" s="308"/>
      <c r="N3333" s="215">
        <f t="shared" si="132"/>
        <v>5.2317513776592385E-4</v>
      </c>
      <c r="O3333" s="172" t="str">
        <f>IFERROR(IF(VLOOKUP($C3333,'MSCI Database'!$C:$R,2, FALSE)="","",VLOOKUP($C3333,'MSCI Database'!$C:$R,2, FALSE)),"")</f>
        <v>Household &amp; Personal Products</v>
      </c>
      <c r="P3333" s="186" t="str">
        <f>IFERROR(IF(VLOOKUP($C3333,'MSCI Database'!$C:$R,3, FALSE)="","",VLOOKUP($C3333,'MSCI Database'!$C:$R,3, FALSE)),"")</f>
        <v>AA</v>
      </c>
      <c r="Q3333" s="164" t="str">
        <f>IFERROR(IF(VLOOKUP($C3333,'MSCI Database'!$C:$R,4, FALSE)="","",VLOOKUP($C3333,'MSCI Database'!$C:$R,4, FALSE)),"")</f>
        <v>0</v>
      </c>
      <c r="R3333" s="164">
        <f>IFERROR(IF(VLOOKUP($C3333,'MSCI Database'!$C:$R,5, FALSE)="","",VLOOKUP($C3333,'MSCI Database'!$C:$R,5, FALSE)),"")</f>
        <v>7.4</v>
      </c>
      <c r="S3333" s="164">
        <f>IFERROR(IF(VLOOKUP($C3333,'MSCI Database'!$C:$R,6, FALSE)="","",VLOOKUP($C3333,'MSCI Database'!$C:$R,6, FALSE)),"")</f>
        <v>5.9</v>
      </c>
      <c r="T3333" s="211">
        <f>IFERROR(IF(VLOOKUP($C3333,'MSCI Database'!$C:$R,7, FALSE)="","",VLOOKUP($C3333,'MSCI Database'!$C:$R,7, FALSE)),"")</f>
        <v>4.7</v>
      </c>
      <c r="U3333" s="164">
        <f>IFERROR(IF(VLOOKUP($C3333,'MSCI Database'!$C:$R,8, FALSE)="","",VLOOKUP($C3333,'MSCI Database'!$C:$R,8, FALSE)),"")</f>
        <v>5.3</v>
      </c>
      <c r="V3333" s="175">
        <f>IFERROR(IF(VLOOKUP($C3333,'MSCI Database'!$C:$R,9, FALSE)="","",VLOOKUP($C3333,'MSCI Database'!$C:$R,9, FALSE)),"")</f>
        <v>5.3</v>
      </c>
      <c r="W3333" s="165">
        <f t="shared" ca="1" si="133"/>
        <v>0</v>
      </c>
      <c r="X3333" s="236">
        <f>IFERROR(IF(VLOOKUP($C3333,'MSCI Database'!$C:$R,10, FALSE)="","",VLOOKUP($C3333,'MSCI Database'!$C:$R,10, FALSE)),"")</f>
        <v>1087675</v>
      </c>
      <c r="Y3333" s="133" t="str">
        <f>IFERROR(IF(VLOOKUP($C3333,'MSCI Database'!$C:$R,11, FALSE)="","",VLOOKUP($C3333,'MSCI Database'!$C:$R,11, FALSE)),"")</f>
        <v>2019</v>
      </c>
      <c r="Z3333" s="133" t="str">
        <f>IFERROR(IF(VLOOKUP($C3333,'MSCI Database'!$C:$R,12, FALSE)="","",VLOOKUP($C3333,'MSCI Database'!$C:$R,12, FALSE)),"")</f>
        <v>Reported</v>
      </c>
      <c r="AA3333" s="202" t="str">
        <f>IFERROR(IF(VLOOKUP($C3333,'MSCI Database'!$C:$R,13, FALSE)="","",VLOOKUP($C3333,'MSCI Database'!$C:$R,13, FALSE)),"")</f>
        <v>Strong product stewardship and chemical management strategy</v>
      </c>
    </row>
    <row r="3334" spans="1:27" s="130" customFormat="1" ht="15" hidden="1" customHeight="1" outlineLevel="1">
      <c r="A3334" s="130" t="s">
        <v>3827</v>
      </c>
      <c r="B3334" s="130" t="s">
        <v>3828</v>
      </c>
      <c r="C3334" s="130" t="s">
        <v>3829</v>
      </c>
      <c r="D3334" s="130" t="s">
        <v>18672</v>
      </c>
      <c r="E3334" s="130" t="s">
        <v>18682</v>
      </c>
      <c r="F3334" s="215">
        <v>4.9160891783713502E-2</v>
      </c>
      <c r="G3334" s="132" t="str">
        <f ca="1">IFERROR(_xll.BQL($A3334, "cur_mkt_cap(currency=EUR)")/1000000, " ")</f>
        <v xml:space="preserve"> </v>
      </c>
      <c r="M3334" s="308"/>
      <c r="N3334" s="215">
        <f t="shared" si="132"/>
        <v>5.2201213617577213E-4</v>
      </c>
      <c r="O3334" s="172" t="str">
        <f>IFERROR(IF(VLOOKUP($C3334,'MSCI Database'!$C:$R,2, FALSE)="","",VLOOKUP($C3334,'MSCI Database'!$C:$R,2, FALSE)),"")</f>
        <v>Auto Components</v>
      </c>
      <c r="P3334" s="186" t="str">
        <f>IFERROR(IF(VLOOKUP($C3334,'MSCI Database'!$C:$R,3, FALSE)="","",VLOOKUP($C3334,'MSCI Database'!$C:$R,3, FALSE)),"")</f>
        <v>A</v>
      </c>
      <c r="Q3334" s="164" t="str">
        <f>IFERROR(IF(VLOOKUP($C3334,'MSCI Database'!$C:$R,4, FALSE)="","",VLOOKUP($C3334,'MSCI Database'!$C:$R,4, FALSE)),"")</f>
        <v>0</v>
      </c>
      <c r="R3334" s="164">
        <f>IFERROR(IF(VLOOKUP($C3334,'MSCI Database'!$C:$R,5, FALSE)="","",VLOOKUP($C3334,'MSCI Database'!$C:$R,5, FALSE)),"")</f>
        <v>6.4</v>
      </c>
      <c r="S3334" s="164">
        <f>IFERROR(IF(VLOOKUP($C3334,'MSCI Database'!$C:$R,6, FALSE)="","",VLOOKUP($C3334,'MSCI Database'!$C:$R,6, FALSE)),"")</f>
        <v>6</v>
      </c>
      <c r="T3334" s="211">
        <f>IFERROR(IF(VLOOKUP($C3334,'MSCI Database'!$C:$R,7, FALSE)="","",VLOOKUP($C3334,'MSCI Database'!$C:$R,7, FALSE)),"")</f>
        <v>6.4</v>
      </c>
      <c r="U3334" s="164">
        <f>IFERROR(IF(VLOOKUP($C3334,'MSCI Database'!$C:$R,8, FALSE)="","",VLOOKUP($C3334,'MSCI Database'!$C:$R,8, FALSE)),"")</f>
        <v>2.5</v>
      </c>
      <c r="V3334" s="175">
        <f>IFERROR(IF(VLOOKUP($C3334,'MSCI Database'!$C:$R,9, FALSE)="","",VLOOKUP($C3334,'MSCI Database'!$C:$R,9, FALSE)),"")</f>
        <v>4.7</v>
      </c>
      <c r="W3334" s="165">
        <f t="shared" ca="1" si="133"/>
        <v>0</v>
      </c>
      <c r="X3334" s="236">
        <f>IFERROR(IF(VLOOKUP($C3334,'MSCI Database'!$C:$R,10, FALSE)="","",VLOOKUP($C3334,'MSCI Database'!$C:$R,10, FALSE)),"")</f>
        <v>1978194</v>
      </c>
      <c r="Y3334" s="133" t="str">
        <f>IFERROR(IF(VLOOKUP($C3334,'MSCI Database'!$C:$R,11, FALSE)="","",VLOOKUP($C3334,'MSCI Database'!$C:$R,11, FALSE)),"")</f>
        <v>2019</v>
      </c>
      <c r="Z3334" s="133" t="str">
        <f>IFERROR(IF(VLOOKUP($C3334,'MSCI Database'!$C:$R,12, FALSE)="","",VLOOKUP($C3334,'MSCI Database'!$C:$R,12, FALSE)),"")</f>
        <v>E.CSI</v>
      </c>
      <c r="AA3334" s="202" t="str">
        <f>IFERROR(IF(VLOOKUP($C3334,'MSCI Database'!$C:$R,13, FALSE)="","",VLOOKUP($C3334,'MSCI Database'!$C:$R,13, FALSE)),"")</f>
        <v>Strong potential to benefit from the growing demand for low-carbon products</v>
      </c>
    </row>
    <row r="3335" spans="1:27" s="130" customFormat="1" ht="15" hidden="1" customHeight="1" outlineLevel="1">
      <c r="A3335" s="130" t="s">
        <v>3704</v>
      </c>
      <c r="B3335" s="130" t="s">
        <v>3705</v>
      </c>
      <c r="C3335" s="130" t="s">
        <v>3706</v>
      </c>
      <c r="D3335" s="130" t="s">
        <v>18672</v>
      </c>
      <c r="E3335" s="130" t="s">
        <v>18674</v>
      </c>
      <c r="F3335" s="215">
        <v>4.845505565076471E-2</v>
      </c>
      <c r="G3335" s="132" t="str">
        <f ca="1">IFERROR(_xll.BQL($A3335, "cur_mkt_cap(currency=EUR)")/1000000, " ")</f>
        <v xml:space="preserve"> </v>
      </c>
      <c r="M3335" s="308"/>
      <c r="N3335" s="215">
        <f t="shared" si="132"/>
        <v>5.1451725530233952E-4</v>
      </c>
      <c r="O3335" s="172" t="str">
        <f>IFERROR(IF(VLOOKUP($C3335,'MSCI Database'!$C:$R,2, FALSE)="","",VLOOKUP($C3335,'MSCI Database'!$C:$R,2, FALSE)),"")</f>
        <v>Retail - Food &amp; Staples</v>
      </c>
      <c r="P3335" s="186" t="str">
        <f>IFERROR(IF(VLOOKUP($C3335,'MSCI Database'!$C:$R,3, FALSE)="","",VLOOKUP($C3335,'MSCI Database'!$C:$R,3, FALSE)),"")</f>
        <v>BBB</v>
      </c>
      <c r="Q3335" s="164" t="str">
        <f>IFERROR(IF(VLOOKUP($C3335,'MSCI Database'!$C:$R,4, FALSE)="","",VLOOKUP($C3335,'MSCI Database'!$C:$R,4, FALSE)),"")</f>
        <v>1</v>
      </c>
      <c r="R3335" s="164">
        <f>IFERROR(IF(VLOOKUP($C3335,'MSCI Database'!$C:$R,5, FALSE)="","",VLOOKUP($C3335,'MSCI Database'!$C:$R,5, FALSE)),"")</f>
        <v>5.4</v>
      </c>
      <c r="S3335" s="164">
        <f>IFERROR(IF(VLOOKUP($C3335,'MSCI Database'!$C:$R,6, FALSE)="","",VLOOKUP($C3335,'MSCI Database'!$C:$R,6, FALSE)),"")</f>
        <v>3.9</v>
      </c>
      <c r="T3335" s="211">
        <f>IFERROR(IF(VLOOKUP($C3335,'MSCI Database'!$C:$R,7, FALSE)="","",VLOOKUP($C3335,'MSCI Database'!$C:$R,7, FALSE)),"")</f>
        <v>4.5999999999999996</v>
      </c>
      <c r="U3335" s="164">
        <f>IFERROR(IF(VLOOKUP($C3335,'MSCI Database'!$C:$R,8, FALSE)="","",VLOOKUP($C3335,'MSCI Database'!$C:$R,8, FALSE)),"")</f>
        <v>4.8</v>
      </c>
      <c r="V3335" s="175">
        <f>IFERROR(IF(VLOOKUP($C3335,'MSCI Database'!$C:$R,9, FALSE)="","",VLOOKUP($C3335,'MSCI Database'!$C:$R,9, FALSE)),"")</f>
        <v>4.5999999999999996</v>
      </c>
      <c r="W3335" s="165">
        <f t="shared" ca="1" si="133"/>
        <v>0</v>
      </c>
      <c r="X3335" s="236">
        <f>IFERROR(IF(VLOOKUP($C3335,'MSCI Database'!$C:$R,10, FALSE)="","",VLOOKUP($C3335,'MSCI Database'!$C:$R,10, FALSE)),"")</f>
        <v>3655792</v>
      </c>
      <c r="Y3335" s="133" t="str">
        <f>IFERROR(IF(VLOOKUP($C3335,'MSCI Database'!$C:$R,11, FALSE)="","",VLOOKUP($C3335,'MSCI Database'!$C:$R,11, FALSE)),"")</f>
        <v>2019</v>
      </c>
      <c r="Z3335" s="133" t="str">
        <f>IFERROR(IF(VLOOKUP($C3335,'MSCI Database'!$C:$R,12, FALSE)="","",VLOOKUP($C3335,'MSCI Database'!$C:$R,12, FALSE)),"")</f>
        <v>E.CSI</v>
      </c>
      <c r="AA3335" s="202" t="str">
        <f>IFERROR(IF(VLOOKUP($C3335,'MSCI Database'!$C:$R,13, FALSE)="","",VLOOKUP($C3335,'MSCI Database'!$C:$R,13, FALSE)),"")</f>
        <v>Strong data security measures; lags peers on labor management and product safety programs</v>
      </c>
    </row>
    <row r="3336" spans="1:27" s="130" customFormat="1" ht="15" hidden="1" customHeight="1" outlineLevel="1">
      <c r="A3336" s="130" t="s">
        <v>1327</v>
      </c>
      <c r="B3336" s="130" t="s">
        <v>1328</v>
      </c>
      <c r="C3336" s="130" t="s">
        <v>1329</v>
      </c>
      <c r="D3336" s="130" t="s">
        <v>12140</v>
      </c>
      <c r="E3336" s="130" t="s">
        <v>18688</v>
      </c>
      <c r="F3336" s="215">
        <v>7.1197560176664999E-3</v>
      </c>
      <c r="G3336" s="132" t="str">
        <f ca="1">IFERROR(_xll.BQL($A3336, "cur_mkt_cap(currency=EUR)")/1000000, " ")</f>
        <v xml:space="preserve"> </v>
      </c>
      <c r="M3336" s="308"/>
      <c r="N3336" s="215">
        <f t="shared" si="132"/>
        <v>7.5600724742419515E-5</v>
      </c>
      <c r="O3336" s="172" t="str">
        <f>IFERROR(IF(VLOOKUP($C3336,'MSCI Database'!$C:$R,2, FALSE)="","",VLOOKUP($C3336,'MSCI Database'!$C:$R,2, FALSE)),"")</f>
        <v>Banks</v>
      </c>
      <c r="P3336" s="186" t="str">
        <f>IFERROR(IF(VLOOKUP($C3336,'MSCI Database'!$C:$R,3, FALSE)="","",VLOOKUP($C3336,'MSCI Database'!$C:$R,3, FALSE)),"")</f>
        <v>B</v>
      </c>
      <c r="Q3336" s="164" t="str">
        <f>IFERROR(IF(VLOOKUP($C3336,'MSCI Database'!$C:$R,4, FALSE)="","",VLOOKUP($C3336,'MSCI Database'!$C:$R,4, FALSE)),"")</f>
        <v>0</v>
      </c>
      <c r="R3336" s="164">
        <f>IFERROR(IF(VLOOKUP($C3336,'MSCI Database'!$C:$R,5, FALSE)="","",VLOOKUP($C3336,'MSCI Database'!$C:$R,5, FALSE)),"")</f>
        <v>2.5</v>
      </c>
      <c r="S3336" s="164">
        <f>IFERROR(IF(VLOOKUP($C3336,'MSCI Database'!$C:$R,6, FALSE)="","",VLOOKUP($C3336,'MSCI Database'!$C:$R,6, FALSE)),"")</f>
        <v>2.4</v>
      </c>
      <c r="T3336" s="211">
        <f>IFERROR(IF(VLOOKUP($C3336,'MSCI Database'!$C:$R,7, FALSE)="","",VLOOKUP($C3336,'MSCI Database'!$C:$R,7, FALSE)),"")</f>
        <v>4.0999999999999996</v>
      </c>
      <c r="U3336" s="164">
        <f>IFERROR(IF(VLOOKUP($C3336,'MSCI Database'!$C:$R,8, FALSE)="","",VLOOKUP($C3336,'MSCI Database'!$C:$R,8, FALSE)),"")</f>
        <v>2.8</v>
      </c>
      <c r="V3336" s="175">
        <f>IFERROR(IF(VLOOKUP($C3336,'MSCI Database'!$C:$R,9, FALSE)="","",VLOOKUP($C3336,'MSCI Database'!$C:$R,9, FALSE)),"")</f>
        <v>3.5</v>
      </c>
      <c r="W3336" s="165">
        <f t="shared" ca="1" si="133"/>
        <v>0</v>
      </c>
      <c r="X3336" s="236">
        <f>IFERROR(IF(VLOOKUP($C3336,'MSCI Database'!$C:$R,10, FALSE)="","",VLOOKUP($C3336,'MSCI Database'!$C:$R,10, FALSE)),"")</f>
        <v>14299</v>
      </c>
      <c r="Y3336" s="133" t="str">
        <f>IFERROR(IF(VLOOKUP($C3336,'MSCI Database'!$C:$R,11, FALSE)="","",VLOOKUP($C3336,'MSCI Database'!$C:$R,11, FALSE)),"")</f>
        <v>2020</v>
      </c>
      <c r="Z3336" s="133" t="str">
        <f>IFERROR(IF(VLOOKUP($C3336,'MSCI Database'!$C:$R,12, FALSE)="","",VLOOKUP($C3336,'MSCI Database'!$C:$R,12, FALSE)),"")</f>
        <v>Reported</v>
      </c>
      <c r="AA3336" s="202" t="str">
        <f>IFERROR(IF(VLOOKUP($C3336,'MSCI Database'!$C:$R,13, FALSE)="","",VLOOKUP($C3336,'MSCI Database'!$C:$R,13, FALSE)),"")</f>
        <v>Weak corporate governance performance relative to peers weighs on ESG profile</v>
      </c>
    </row>
    <row r="3337" spans="1:27" s="130" customFormat="1" ht="15" hidden="1" customHeight="1" outlineLevel="1">
      <c r="A3337" s="130" t="s">
        <v>4231</v>
      </c>
      <c r="B3337" s="130" t="s">
        <v>4232</v>
      </c>
      <c r="C3337" s="130" t="s">
        <v>4233</v>
      </c>
      <c r="D3337" s="130" t="s">
        <v>18672</v>
      </c>
      <c r="E3337" s="130" t="s">
        <v>18688</v>
      </c>
      <c r="F3337" s="215">
        <v>4.6915002822647017E-2</v>
      </c>
      <c r="G3337" s="132" t="str">
        <f ca="1">IFERROR(_xll.BQL($A3337, "cur_mkt_cap(currency=EUR)")/1000000, " ")</f>
        <v xml:space="preserve"> </v>
      </c>
      <c r="M3337" s="308"/>
      <c r="N3337" s="215">
        <f t="shared" si="132"/>
        <v>4.9816429184988253E-4</v>
      </c>
      <c r="O3337" s="172" t="str">
        <f>IFERROR(IF(VLOOKUP($C3337,'MSCI Database'!$C:$R,2, FALSE)="","",VLOOKUP($C3337,'MSCI Database'!$C:$R,2, FALSE)),"")</f>
        <v>Property &amp; Casualty Insurance</v>
      </c>
      <c r="P3337" s="186" t="str">
        <f>IFERROR(IF(VLOOKUP($C3337,'MSCI Database'!$C:$R,3, FALSE)="","",VLOOKUP($C3337,'MSCI Database'!$C:$R,3, FALSE)),"")</f>
        <v>A</v>
      </c>
      <c r="Q3337" s="164" t="str">
        <f>IFERROR(IF(VLOOKUP($C3337,'MSCI Database'!$C:$R,4, FALSE)="","",VLOOKUP($C3337,'MSCI Database'!$C:$R,4, FALSE)),"")</f>
        <v>0</v>
      </c>
      <c r="R3337" s="164">
        <f>IFERROR(IF(VLOOKUP($C3337,'MSCI Database'!$C:$R,5, FALSE)="","",VLOOKUP($C3337,'MSCI Database'!$C:$R,5, FALSE)),"")</f>
        <v>7</v>
      </c>
      <c r="S3337" s="164">
        <f>IFERROR(IF(VLOOKUP($C3337,'MSCI Database'!$C:$R,6, FALSE)="","",VLOOKUP($C3337,'MSCI Database'!$C:$R,6, FALSE)),"")</f>
        <v>5.2</v>
      </c>
      <c r="T3337" s="211">
        <f>IFERROR(IF(VLOOKUP($C3337,'MSCI Database'!$C:$R,7, FALSE)="","",VLOOKUP($C3337,'MSCI Database'!$C:$R,7, FALSE)),"")</f>
        <v>4.9000000000000004</v>
      </c>
      <c r="U3337" s="164">
        <f>IFERROR(IF(VLOOKUP($C3337,'MSCI Database'!$C:$R,8, FALSE)="","",VLOOKUP($C3337,'MSCI Database'!$C:$R,8, FALSE)),"")</f>
        <v>5.3</v>
      </c>
      <c r="V3337" s="175">
        <f>IFERROR(IF(VLOOKUP($C3337,'MSCI Database'!$C:$R,9, FALSE)="","",VLOOKUP($C3337,'MSCI Database'!$C:$R,9, FALSE)),"")</f>
        <v>5.0999999999999996</v>
      </c>
      <c r="W3337" s="165">
        <f t="shared" ca="1" si="133"/>
        <v>0</v>
      </c>
      <c r="X3337" s="236">
        <f>IFERROR(IF(VLOOKUP($C3337,'MSCI Database'!$C:$R,10, FALSE)="","",VLOOKUP($C3337,'MSCI Database'!$C:$R,10, FALSE)),"")</f>
        <v>79578</v>
      </c>
      <c r="Y3337" s="133" t="str">
        <f>IFERROR(IF(VLOOKUP($C3337,'MSCI Database'!$C:$R,11, FALSE)="","",VLOOKUP($C3337,'MSCI Database'!$C:$R,11, FALSE)),"")</f>
        <v>2019</v>
      </c>
      <c r="Z3337" s="133" t="str">
        <f>IFERROR(IF(VLOOKUP($C3337,'MSCI Database'!$C:$R,12, FALSE)="","",VLOOKUP($C3337,'MSCI Database'!$C:$R,12, FALSE)),"")</f>
        <v>Reported</v>
      </c>
      <c r="AA3337" s="202" t="str">
        <f>IFERROR(IF(VLOOKUP($C3337,'MSCI Database'!$C:$R,13, FALSE)="","",VLOOKUP($C3337,'MSCI Database'!$C:$R,13, FALSE)),"")</f>
        <v>Strong practices across most ESG parameters except in board practices and executive pay governance</v>
      </c>
    </row>
    <row r="3338" spans="1:27" s="130" customFormat="1" ht="15" hidden="1" customHeight="1" outlineLevel="1">
      <c r="A3338" s="130" t="s">
        <v>4642</v>
      </c>
      <c r="B3338" s="130" t="s">
        <v>4643</v>
      </c>
      <c r="C3338" s="130" t="s">
        <v>4644</v>
      </c>
      <c r="D3338" s="130" t="s">
        <v>12136</v>
      </c>
      <c r="E3338" s="130" t="s">
        <v>18690</v>
      </c>
      <c r="F3338" s="215">
        <v>4.3906993124276901E-3</v>
      </c>
      <c r="G3338" s="132" t="str">
        <f ca="1">IFERROR(_xll.BQL($A3338, "cur_mkt_cap(currency=EUR)")/1000000, " ")</f>
        <v xml:space="preserve"> </v>
      </c>
      <c r="M3338" s="308"/>
      <c r="N3338" s="215">
        <f t="shared" si="132"/>
        <v>4.6622391177720412E-5</v>
      </c>
      <c r="O3338" s="172" t="str">
        <f>IFERROR(IF(VLOOKUP($C3338,'MSCI Database'!$C:$R,2, FALSE)="","",VLOOKUP($C3338,'MSCI Database'!$C:$R,2, FALSE)),"")</f>
        <v>Media &amp; Entertainment</v>
      </c>
      <c r="P3338" s="186" t="str">
        <f>IFERROR(IF(VLOOKUP($C3338,'MSCI Database'!$C:$R,3, FALSE)="","",VLOOKUP($C3338,'MSCI Database'!$C:$R,3, FALSE)),"")</f>
        <v>BB</v>
      </c>
      <c r="Q3338" s="164" t="str">
        <f>IFERROR(IF(VLOOKUP($C3338,'MSCI Database'!$C:$R,4, FALSE)="","",VLOOKUP($C3338,'MSCI Database'!$C:$R,4, FALSE)),"")</f>
        <v>0</v>
      </c>
      <c r="R3338" s="164">
        <f>IFERROR(IF(VLOOKUP($C3338,'MSCI Database'!$C:$R,5, FALSE)="","",VLOOKUP($C3338,'MSCI Database'!$C:$R,5, FALSE)),"")</f>
        <v>3</v>
      </c>
      <c r="S3338" s="164">
        <f>IFERROR(IF(VLOOKUP($C3338,'MSCI Database'!$C:$R,6, FALSE)="","",VLOOKUP($C3338,'MSCI Database'!$C:$R,6, FALSE)),"")</f>
        <v>6.7</v>
      </c>
      <c r="T3338" s="211">
        <f>IFERROR(IF(VLOOKUP($C3338,'MSCI Database'!$C:$R,7, FALSE)="","",VLOOKUP($C3338,'MSCI Database'!$C:$R,7, FALSE)),"")</f>
        <v>5.2</v>
      </c>
      <c r="U3338" s="164">
        <f>IFERROR(IF(VLOOKUP($C3338,'MSCI Database'!$C:$R,8, FALSE)="","",VLOOKUP($C3338,'MSCI Database'!$C:$R,8, FALSE)),"")</f>
        <v>1.1000000000000001</v>
      </c>
      <c r="V3338" s="175">
        <f>IFERROR(IF(VLOOKUP($C3338,'MSCI Database'!$C:$R,9, FALSE)="","",VLOOKUP($C3338,'MSCI Database'!$C:$R,9, FALSE)),"")</f>
        <v>3.5</v>
      </c>
      <c r="W3338" s="165">
        <f t="shared" ca="1" si="133"/>
        <v>0</v>
      </c>
      <c r="X3338" s="236">
        <f>IFERROR(IF(VLOOKUP($C3338,'MSCI Database'!$C:$R,10, FALSE)="","",VLOOKUP($C3338,'MSCI Database'!$C:$R,10, FALSE)),"")</f>
        <v>11872</v>
      </c>
      <c r="Y3338" s="133" t="str">
        <f>IFERROR(IF(VLOOKUP($C3338,'MSCI Database'!$C:$R,11, FALSE)="","",VLOOKUP($C3338,'MSCI Database'!$C:$R,11, FALSE)),"")</f>
        <v>2019</v>
      </c>
      <c r="Z3338" s="133" t="str">
        <f>IFERROR(IF(VLOOKUP($C3338,'MSCI Database'!$C:$R,12, FALSE)="","",VLOOKUP($C3338,'MSCI Database'!$C:$R,12, FALSE)),"")</f>
        <v>E.Segmt-Low</v>
      </c>
      <c r="AA3338" s="202" t="str">
        <f>IFERROR(IF(VLOOKUP($C3338,'MSCI Database'!$C:$R,13, FALSE)="","",VLOOKUP($C3338,'MSCI Database'!$C:$R,13, FALSE)),"")</f>
        <v>Persistent governance risks and limited employee initiatives continue to underpin the rating</v>
      </c>
    </row>
    <row r="3339" spans="1:27" s="130" customFormat="1" ht="15" hidden="1" customHeight="1" outlineLevel="1">
      <c r="A3339" s="130" t="s">
        <v>3544</v>
      </c>
      <c r="B3339" s="130" t="s">
        <v>3545</v>
      </c>
      <c r="C3339" s="130" t="s">
        <v>3546</v>
      </c>
      <c r="D3339" s="130" t="s">
        <v>18672</v>
      </c>
      <c r="E3339" s="130" t="s">
        <v>18673</v>
      </c>
      <c r="F3339" s="215">
        <v>4.6621248852205872E-2</v>
      </c>
      <c r="G3339" s="132" t="str">
        <f ca="1">IFERROR(_xll.BQL($A3339, "cur_mkt_cap(currency=EUR)")/1000000, " ")</f>
        <v xml:space="preserve"> </v>
      </c>
      <c r="M3339" s="308"/>
      <c r="N3339" s="215">
        <f t="shared" si="132"/>
        <v>4.9504508200530245E-4</v>
      </c>
      <c r="O3339" s="172" t="str">
        <f>IFERROR(IF(VLOOKUP($C3339,'MSCI Database'!$C:$R,2, FALSE)="","",VLOOKUP($C3339,'MSCI Database'!$C:$R,2, FALSE)),"")</f>
        <v>Construction &amp; Farm Machinery &amp; Heavy Trucks</v>
      </c>
      <c r="P3339" s="186" t="str">
        <f>IFERROR(IF(VLOOKUP($C3339,'MSCI Database'!$C:$R,3, FALSE)="","",VLOOKUP($C3339,'MSCI Database'!$C:$R,3, FALSE)),"")</f>
        <v>AA</v>
      </c>
      <c r="Q3339" s="164" t="str">
        <f>IFERROR(IF(VLOOKUP($C3339,'MSCI Database'!$C:$R,4, FALSE)="","",VLOOKUP($C3339,'MSCI Database'!$C:$R,4, FALSE)),"")</f>
        <v>0</v>
      </c>
      <c r="R3339" s="164">
        <f>IFERROR(IF(VLOOKUP($C3339,'MSCI Database'!$C:$R,5, FALSE)="","",VLOOKUP($C3339,'MSCI Database'!$C:$R,5, FALSE)),"")</f>
        <v>8.3000000000000007</v>
      </c>
      <c r="S3339" s="164">
        <f>IFERROR(IF(VLOOKUP($C3339,'MSCI Database'!$C:$R,6, FALSE)="","",VLOOKUP($C3339,'MSCI Database'!$C:$R,6, FALSE)),"")</f>
        <v>6.1</v>
      </c>
      <c r="T3339" s="211">
        <f>IFERROR(IF(VLOOKUP($C3339,'MSCI Database'!$C:$R,7, FALSE)="","",VLOOKUP($C3339,'MSCI Database'!$C:$R,7, FALSE)),"")</f>
        <v>7.3</v>
      </c>
      <c r="U3339" s="164">
        <f>IFERROR(IF(VLOOKUP($C3339,'MSCI Database'!$C:$R,8, FALSE)="","",VLOOKUP($C3339,'MSCI Database'!$C:$R,8, FALSE)),"")</f>
        <v>4.2</v>
      </c>
      <c r="V3339" s="175">
        <f>IFERROR(IF(VLOOKUP($C3339,'MSCI Database'!$C:$R,9, FALSE)="","",VLOOKUP($C3339,'MSCI Database'!$C:$R,9, FALSE)),"")</f>
        <v>5.7</v>
      </c>
      <c r="W3339" s="165">
        <f t="shared" ca="1" si="133"/>
        <v>0</v>
      </c>
      <c r="X3339" s="236">
        <f>IFERROR(IF(VLOOKUP($C3339,'MSCI Database'!$C:$R,10, FALSE)="","",VLOOKUP($C3339,'MSCI Database'!$C:$R,10, FALSE)),"")</f>
        <v>426626</v>
      </c>
      <c r="Y3339" s="133" t="str">
        <f>IFERROR(IF(VLOOKUP($C3339,'MSCI Database'!$C:$R,11, FALSE)="","",VLOOKUP($C3339,'MSCI Database'!$C:$R,11, FALSE)),"")</f>
        <v>2019</v>
      </c>
      <c r="Z3339" s="133" t="str">
        <f>IFERROR(IF(VLOOKUP($C3339,'MSCI Database'!$C:$R,12, FALSE)="","",VLOOKUP($C3339,'MSCI Database'!$C:$R,12, FALSE)),"")</f>
        <v>Reported</v>
      </c>
      <c r="AA3339" s="202" t="str">
        <f>IFERROR(IF(VLOOKUP($C3339,'MSCI Database'!$C:$R,13, FALSE)="","",VLOOKUP($C3339,'MSCI Database'!$C:$R,13, FALSE)),"")</f>
        <v>Strong ESG initiatives to mitigate H&amp;S, labor disruption risks linked to COVID pandemic</v>
      </c>
    </row>
    <row r="3340" spans="1:27" s="130" customFormat="1" ht="15" hidden="1" customHeight="1" outlineLevel="1">
      <c r="A3340" s="130" t="s">
        <v>4153</v>
      </c>
      <c r="B3340" s="130" t="s">
        <v>4154</v>
      </c>
      <c r="C3340" s="130" t="s">
        <v>4155</v>
      </c>
      <c r="D3340" s="130" t="s">
        <v>18672</v>
      </c>
      <c r="E3340" s="130" t="s">
        <v>18682</v>
      </c>
      <c r="F3340" s="215">
        <v>4.6457237637661318E-2</v>
      </c>
      <c r="G3340" s="132" t="str">
        <f ca="1">IFERROR(_xll.BQL($A3340, "cur_mkt_cap(currency=EUR)")/1000000, " ")</f>
        <v xml:space="preserve"> </v>
      </c>
      <c r="M3340" s="308"/>
      <c r="N3340" s="215">
        <f t="shared" si="132"/>
        <v>4.933035382424704E-4</v>
      </c>
      <c r="O3340" s="172" t="str">
        <f>IFERROR(IF(VLOOKUP($C3340,'MSCI Database'!$C:$R,2, FALSE)="","",VLOOKUP($C3340,'MSCI Database'!$C:$R,2, FALSE)),"")</f>
        <v>Household Durables</v>
      </c>
      <c r="P3340" s="186" t="str">
        <f>IFERROR(IF(VLOOKUP($C3340,'MSCI Database'!$C:$R,3, FALSE)="","",VLOOKUP($C3340,'MSCI Database'!$C:$R,3, FALSE)),"")</f>
        <v>AA</v>
      </c>
      <c r="Q3340" s="164" t="str">
        <f>IFERROR(IF(VLOOKUP($C3340,'MSCI Database'!$C:$R,4, FALSE)="","",VLOOKUP($C3340,'MSCI Database'!$C:$R,4, FALSE)),"")</f>
        <v>0</v>
      </c>
      <c r="R3340" s="164">
        <f>IFERROR(IF(VLOOKUP($C3340,'MSCI Database'!$C:$R,5, FALSE)="","",VLOOKUP($C3340,'MSCI Database'!$C:$R,5, FALSE)),"")</f>
        <v>8.3000000000000007</v>
      </c>
      <c r="S3340" s="164">
        <f>IFERROR(IF(VLOOKUP($C3340,'MSCI Database'!$C:$R,6, FALSE)="","",VLOOKUP($C3340,'MSCI Database'!$C:$R,6, FALSE)),"")</f>
        <v>8.3000000000000007</v>
      </c>
      <c r="T3340" s="211">
        <f>IFERROR(IF(VLOOKUP($C3340,'MSCI Database'!$C:$R,7, FALSE)="","",VLOOKUP($C3340,'MSCI Database'!$C:$R,7, FALSE)),"")</f>
        <v>5</v>
      </c>
      <c r="U3340" s="164">
        <f>IFERROR(IF(VLOOKUP($C3340,'MSCI Database'!$C:$R,8, FALSE)="","",VLOOKUP($C3340,'MSCI Database'!$C:$R,8, FALSE)),"")</f>
        <v>4.5</v>
      </c>
      <c r="V3340" s="175">
        <f>IFERROR(IF(VLOOKUP($C3340,'MSCI Database'!$C:$R,9, FALSE)="","",VLOOKUP($C3340,'MSCI Database'!$C:$R,9, FALSE)),"")</f>
        <v>5.7</v>
      </c>
      <c r="W3340" s="165">
        <f t="shared" ca="1" si="133"/>
        <v>0</v>
      </c>
      <c r="X3340" s="236">
        <f>IFERROR(IF(VLOOKUP($C3340,'MSCI Database'!$C:$R,10, FALSE)="","",VLOOKUP($C3340,'MSCI Database'!$C:$R,10, FALSE)),"")</f>
        <v>2312000</v>
      </c>
      <c r="Y3340" s="133" t="str">
        <f>IFERROR(IF(VLOOKUP($C3340,'MSCI Database'!$C:$R,11, FALSE)="","",VLOOKUP($C3340,'MSCI Database'!$C:$R,11, FALSE)),"")</f>
        <v>2019</v>
      </c>
      <c r="Z3340" s="133" t="str">
        <f>IFERROR(IF(VLOOKUP($C3340,'MSCI Database'!$C:$R,12, FALSE)="","",VLOOKUP($C3340,'MSCI Database'!$C:$R,12, FALSE)),"")</f>
        <v>Reported</v>
      </c>
      <c r="AA3340" s="202" t="str">
        <f>IFERROR(IF(VLOOKUP($C3340,'MSCI Database'!$C:$R,13, FALSE)="","",VLOOKUP($C3340,'MSCI Database'!$C:$R,13, FALSE)),"")</f>
        <v>Strategic focus on smart solutions supported by R&amp;D</v>
      </c>
    </row>
    <row r="3341" spans="1:27" s="130" customFormat="1" ht="15" hidden="1" customHeight="1" outlineLevel="1">
      <c r="A3341" s="130" t="s">
        <v>4630</v>
      </c>
      <c r="B3341" s="130" t="s">
        <v>4631</v>
      </c>
      <c r="C3341" s="130" t="s">
        <v>4632</v>
      </c>
      <c r="D3341" s="130" t="s">
        <v>12136</v>
      </c>
      <c r="E3341" s="130" t="s">
        <v>12133</v>
      </c>
      <c r="F3341" s="215">
        <v>4.5176298194791534E-3</v>
      </c>
      <c r="G3341" s="132" t="str">
        <f ca="1">IFERROR(_xll.BQL($A3341, "cur_mkt_cap(currency=EUR)")/1000000, " ")</f>
        <v xml:space="preserve"> </v>
      </c>
      <c r="M3341" s="308"/>
      <c r="N3341" s="215">
        <f t="shared" si="132"/>
        <v>4.7970195554893232E-5</v>
      </c>
      <c r="O3341" s="172" t="str">
        <f>IFERROR(IF(VLOOKUP($C3341,'MSCI Database'!$C:$R,2, FALSE)="","",VLOOKUP($C3341,'MSCI Database'!$C:$R,2, FALSE)),"")</f>
        <v>Biotechnology</v>
      </c>
      <c r="P3341" s="186" t="str">
        <f>IFERROR(IF(VLOOKUP($C3341,'MSCI Database'!$C:$R,3, FALSE)="","",VLOOKUP($C3341,'MSCI Database'!$C:$R,3, FALSE)),"")</f>
        <v>CCC</v>
      </c>
      <c r="Q3341" s="164" t="str">
        <f>IFERROR(IF(VLOOKUP($C3341,'MSCI Database'!$C:$R,4, FALSE)="","",VLOOKUP($C3341,'MSCI Database'!$C:$R,4, FALSE)),"")</f>
        <v/>
      </c>
      <c r="R3341" s="164">
        <f>IFERROR(IF(VLOOKUP($C3341,'MSCI Database'!$C:$R,5, FALSE)="","",VLOOKUP($C3341,'MSCI Database'!$C:$R,5, FALSE)),"")</f>
        <v>0</v>
      </c>
      <c r="S3341" s="164">
        <f>IFERROR(IF(VLOOKUP($C3341,'MSCI Database'!$C:$R,6, FALSE)="","",VLOOKUP($C3341,'MSCI Database'!$C:$R,6, FALSE)),"")</f>
        <v>5.9</v>
      </c>
      <c r="T3341" s="211">
        <f>IFERROR(IF(VLOOKUP($C3341,'MSCI Database'!$C:$R,7, FALSE)="","",VLOOKUP($C3341,'MSCI Database'!$C:$R,7, FALSE)),"")</f>
        <v>4.4000000000000004</v>
      </c>
      <c r="U3341" s="164">
        <f>IFERROR(IF(VLOOKUP($C3341,'MSCI Database'!$C:$R,8, FALSE)="","",VLOOKUP($C3341,'MSCI Database'!$C:$R,8, FALSE)),"")</f>
        <v>0.8</v>
      </c>
      <c r="V3341" s="175">
        <f>IFERROR(IF(VLOOKUP($C3341,'MSCI Database'!$C:$R,9, FALSE)="","",VLOOKUP($C3341,'MSCI Database'!$C:$R,9, FALSE)),"")</f>
        <v>3.3</v>
      </c>
      <c r="W3341" s="165">
        <f t="shared" ca="1" si="133"/>
        <v>0</v>
      </c>
      <c r="X3341" s="236">
        <f>IFERROR(IF(VLOOKUP($C3341,'MSCI Database'!$C:$R,10, FALSE)="","",VLOOKUP($C3341,'MSCI Database'!$C:$R,10, FALSE)),"")</f>
        <v>580</v>
      </c>
      <c r="Y3341" s="133" t="str">
        <f>IFERROR(IF(VLOOKUP($C3341,'MSCI Database'!$C:$R,11, FALSE)="","",VLOOKUP($C3341,'MSCI Database'!$C:$R,11, FALSE)),"")</f>
        <v>2019</v>
      </c>
      <c r="Z3341" s="133" t="str">
        <f>IFERROR(IF(VLOOKUP($C3341,'MSCI Database'!$C:$R,12, FALSE)="","",VLOOKUP($C3341,'MSCI Database'!$C:$R,12, FALSE)),"")</f>
        <v>E.Segmt-Moderate</v>
      </c>
      <c r="AA3341" s="202" t="str">
        <f>IFERROR(IF(VLOOKUP($C3341,'MSCI Database'!$C:$R,13, FALSE)="","",VLOOKUP($C3341,'MSCI Database'!$C:$R,13, FALSE)),"")</f>
        <v>Minimal ethical compliance mitigation framework</v>
      </c>
    </row>
    <row r="3342" spans="1:27" s="130" customFormat="1" ht="15" hidden="1" customHeight="1" outlineLevel="1">
      <c r="A3342" s="130" t="s">
        <v>1331</v>
      </c>
      <c r="B3342" s="130" t="s">
        <v>1332</v>
      </c>
      <c r="C3342" s="130" t="s">
        <v>1333</v>
      </c>
      <c r="D3342" s="130" t="s">
        <v>12140</v>
      </c>
      <c r="E3342" s="130" t="s">
        <v>18688</v>
      </c>
      <c r="F3342" s="215">
        <v>6.8886374461715793E-3</v>
      </c>
      <c r="G3342" s="132" t="str">
        <f ca="1">IFERROR(_xll.BQL($A3342, "cur_mkt_cap(currency=EUR)")/1000000, " ")</f>
        <v xml:space="preserve"> </v>
      </c>
      <c r="M3342" s="308"/>
      <c r="N3342" s="215">
        <f t="shared" si="132"/>
        <v>7.3146605322724095E-5</v>
      </c>
      <c r="O3342" s="172" t="str">
        <f>IFERROR(IF(VLOOKUP($C3342,'MSCI Database'!$C:$R,2, FALSE)="","",VLOOKUP($C3342,'MSCI Database'!$C:$R,2, FALSE)),"")</f>
        <v>Banks</v>
      </c>
      <c r="P3342" s="186" t="str">
        <f>IFERROR(IF(VLOOKUP($C3342,'MSCI Database'!$C:$R,3, FALSE)="","",VLOOKUP($C3342,'MSCI Database'!$C:$R,3, FALSE)),"")</f>
        <v>A</v>
      </c>
      <c r="Q3342" s="164" t="str">
        <f>IFERROR(IF(VLOOKUP($C3342,'MSCI Database'!$C:$R,4, FALSE)="","",VLOOKUP($C3342,'MSCI Database'!$C:$R,4, FALSE)),"")</f>
        <v>0</v>
      </c>
      <c r="R3342" s="164">
        <f>IFERROR(IF(VLOOKUP($C3342,'MSCI Database'!$C:$R,5, FALSE)="","",VLOOKUP($C3342,'MSCI Database'!$C:$R,5, FALSE)),"")</f>
        <v>6.7</v>
      </c>
      <c r="S3342" s="164">
        <f>IFERROR(IF(VLOOKUP($C3342,'MSCI Database'!$C:$R,6, FALSE)="","",VLOOKUP($C3342,'MSCI Database'!$C:$R,6, FALSE)),"")</f>
        <v>7</v>
      </c>
      <c r="T3342" s="211">
        <f>IFERROR(IF(VLOOKUP($C3342,'MSCI Database'!$C:$R,7, FALSE)="","",VLOOKUP($C3342,'MSCI Database'!$C:$R,7, FALSE)),"")</f>
        <v>4.5</v>
      </c>
      <c r="U3342" s="164">
        <f>IFERROR(IF(VLOOKUP($C3342,'MSCI Database'!$C:$R,8, FALSE)="","",VLOOKUP($C3342,'MSCI Database'!$C:$R,8, FALSE)),"")</f>
        <v>2.6</v>
      </c>
      <c r="V3342" s="175">
        <f>IFERROR(IF(VLOOKUP($C3342,'MSCI Database'!$C:$R,9, FALSE)="","",VLOOKUP($C3342,'MSCI Database'!$C:$R,9, FALSE)),"")</f>
        <v>4.2</v>
      </c>
      <c r="W3342" s="165">
        <f t="shared" ca="1" si="133"/>
        <v>0</v>
      </c>
      <c r="X3342" s="236">
        <f>IFERROR(IF(VLOOKUP($C3342,'MSCI Database'!$C:$R,10, FALSE)="","",VLOOKUP($C3342,'MSCI Database'!$C:$R,10, FALSE)),"")</f>
        <v>12717</v>
      </c>
      <c r="Y3342" s="133" t="str">
        <f>IFERROR(IF(VLOOKUP($C3342,'MSCI Database'!$C:$R,11, FALSE)="","",VLOOKUP($C3342,'MSCI Database'!$C:$R,11, FALSE)),"")</f>
        <v>2019</v>
      </c>
      <c r="Z3342" s="133" t="str">
        <f>IFERROR(IF(VLOOKUP($C3342,'MSCI Database'!$C:$R,12, FALSE)="","",VLOOKUP($C3342,'MSCI Database'!$C:$R,12, FALSE)),"")</f>
        <v>Reported</v>
      </c>
      <c r="AA3342" s="202" t="str">
        <f>IFERROR(IF(VLOOKUP($C3342,'MSCI Database'!$C:$R,13, FALSE)="","",VLOOKUP($C3342,'MSCI Database'!$C:$R,13, FALSE)),"")</f>
        <v>Leader in most ESG parameters but falls short on the governance front</v>
      </c>
    </row>
    <row r="3343" spans="1:27" s="130" customFormat="1" ht="15" hidden="1" customHeight="1" outlineLevel="1">
      <c r="A3343" s="130" t="s">
        <v>3400</v>
      </c>
      <c r="B3343" s="130" t="s">
        <v>3401</v>
      </c>
      <c r="C3343" s="130" t="s">
        <v>3402</v>
      </c>
      <c r="D3343" s="130" t="s">
        <v>18672</v>
      </c>
      <c r="E3343" s="130" t="s">
        <v>18682</v>
      </c>
      <c r="F3343" s="215">
        <v>4.5443325925299878E-2</v>
      </c>
      <c r="G3343" s="132" t="str">
        <f ca="1">IFERROR(_xll.BQL($A3343, "cur_mkt_cap(currency=EUR)")/1000000, " ")</f>
        <v xml:space="preserve"> </v>
      </c>
      <c r="M3343" s="308"/>
      <c r="N3343" s="215">
        <f t="shared" si="132"/>
        <v>4.8253737433332075E-4</v>
      </c>
      <c r="O3343" s="172" t="str">
        <f>IFERROR(IF(VLOOKUP($C3343,'MSCI Database'!$C:$R,2, FALSE)="","",VLOOKUP($C3343,'MSCI Database'!$C:$R,2, FALSE)),"")</f>
        <v>Hotels &amp; Travel</v>
      </c>
      <c r="P3343" s="186" t="str">
        <f>IFERROR(IF(VLOOKUP($C3343,'MSCI Database'!$C:$R,3, FALSE)="","",VLOOKUP($C3343,'MSCI Database'!$C:$R,3, FALSE)),"")</f>
        <v>A</v>
      </c>
      <c r="Q3343" s="164" t="str">
        <f>IFERROR(IF(VLOOKUP($C3343,'MSCI Database'!$C:$R,4, FALSE)="","",VLOOKUP($C3343,'MSCI Database'!$C:$R,4, FALSE)),"")</f>
        <v>0</v>
      </c>
      <c r="R3343" s="164">
        <f>IFERROR(IF(VLOOKUP($C3343,'MSCI Database'!$C:$R,5, FALSE)="","",VLOOKUP($C3343,'MSCI Database'!$C:$R,5, FALSE)),"")</f>
        <v>6.6</v>
      </c>
      <c r="S3343" s="164">
        <f>IFERROR(IF(VLOOKUP($C3343,'MSCI Database'!$C:$R,6, FALSE)="","",VLOOKUP($C3343,'MSCI Database'!$C:$R,6, FALSE)),"")</f>
        <v>6.2</v>
      </c>
      <c r="T3343" s="211">
        <f>IFERROR(IF(VLOOKUP($C3343,'MSCI Database'!$C:$R,7, FALSE)="","",VLOOKUP($C3343,'MSCI Database'!$C:$R,7, FALSE)),"")</f>
        <v>6.3</v>
      </c>
      <c r="U3343" s="164">
        <f>IFERROR(IF(VLOOKUP($C3343,'MSCI Database'!$C:$R,8, FALSE)="","",VLOOKUP($C3343,'MSCI Database'!$C:$R,8, FALSE)),"")</f>
        <v>2.6</v>
      </c>
      <c r="V3343" s="175">
        <f>IFERROR(IF(VLOOKUP($C3343,'MSCI Database'!$C:$R,9, FALSE)="","",VLOOKUP($C3343,'MSCI Database'!$C:$R,9, FALSE)),"")</f>
        <v>5</v>
      </c>
      <c r="W3343" s="165">
        <f t="shared" ca="1" si="133"/>
        <v>0</v>
      </c>
      <c r="X3343" s="236">
        <f>IFERROR(IF(VLOOKUP($C3343,'MSCI Database'!$C:$R,10, FALSE)="","",VLOOKUP($C3343,'MSCI Database'!$C:$R,10, FALSE)),"")</f>
        <v>180000</v>
      </c>
      <c r="Y3343" s="133" t="str">
        <f>IFERROR(IF(VLOOKUP($C3343,'MSCI Database'!$C:$R,11, FALSE)="","",VLOOKUP($C3343,'MSCI Database'!$C:$R,11, FALSE)),"")</f>
        <v>2019</v>
      </c>
      <c r="Z3343" s="133" t="str">
        <f>IFERROR(IF(VLOOKUP($C3343,'MSCI Database'!$C:$R,12, FALSE)="","",VLOOKUP($C3343,'MSCI Database'!$C:$R,12, FALSE)),"")</f>
        <v>Reported</v>
      </c>
      <c r="AA3343" s="202" t="str">
        <f>IFERROR(IF(VLOOKUP($C3343,'MSCI Database'!$C:$R,13, FALSE)="","",VLOOKUP($C3343,'MSCI Database'!$C:$R,13, FALSE)),"")</f>
        <v>Financial impacts of COVID-related closures continue to pose labor issues</v>
      </c>
    </row>
    <row r="3344" spans="1:27" s="130" customFormat="1" ht="15" hidden="1" customHeight="1" outlineLevel="1">
      <c r="A3344" s="130" t="s">
        <v>3787</v>
      </c>
      <c r="B3344" s="130" t="s">
        <v>3788</v>
      </c>
      <c r="C3344" s="130" t="s">
        <v>3789</v>
      </c>
      <c r="D3344" s="130" t="s">
        <v>18672</v>
      </c>
      <c r="E3344" s="130" t="s">
        <v>12133</v>
      </c>
      <c r="F3344" s="215">
        <v>4.5486250505583019E-2</v>
      </c>
      <c r="G3344" s="132" t="str">
        <f ca="1">IFERROR(_xll.BQL($A3344, "cur_mkt_cap(currency=EUR)")/1000000, " ")</f>
        <v xml:space="preserve"> </v>
      </c>
      <c r="M3344" s="308"/>
      <c r="N3344" s="215">
        <f t="shared" si="132"/>
        <v>4.8299316655016318E-4</v>
      </c>
      <c r="O3344" s="172" t="str">
        <f>IFERROR(IF(VLOOKUP($C3344,'MSCI Database'!$C:$R,2, FALSE)="","",VLOOKUP($C3344,'MSCI Database'!$C:$R,2, FALSE)),"")</f>
        <v>Pharmaceuticals</v>
      </c>
      <c r="P3344" s="186" t="str">
        <f>IFERROR(IF(VLOOKUP($C3344,'MSCI Database'!$C:$R,3, FALSE)="","",VLOOKUP($C3344,'MSCI Database'!$C:$R,3, FALSE)),"")</f>
        <v>AA</v>
      </c>
      <c r="Q3344" s="164" t="str">
        <f>IFERROR(IF(VLOOKUP($C3344,'MSCI Database'!$C:$R,4, FALSE)="","",VLOOKUP($C3344,'MSCI Database'!$C:$R,4, FALSE)),"")</f>
        <v>1</v>
      </c>
      <c r="R3344" s="164">
        <f>IFERROR(IF(VLOOKUP($C3344,'MSCI Database'!$C:$R,5, FALSE)="","",VLOOKUP($C3344,'MSCI Database'!$C:$R,5, FALSE)),"")</f>
        <v>7.9</v>
      </c>
      <c r="S3344" s="164">
        <f>IFERROR(IF(VLOOKUP($C3344,'MSCI Database'!$C:$R,6, FALSE)="","",VLOOKUP($C3344,'MSCI Database'!$C:$R,6, FALSE)),"")</f>
        <v>4.5999999999999996</v>
      </c>
      <c r="T3344" s="211">
        <f>IFERROR(IF(VLOOKUP($C3344,'MSCI Database'!$C:$R,7, FALSE)="","",VLOOKUP($C3344,'MSCI Database'!$C:$R,7, FALSE)),"")</f>
        <v>5.0999999999999996</v>
      </c>
      <c r="U3344" s="164">
        <f>IFERROR(IF(VLOOKUP($C3344,'MSCI Database'!$C:$R,8, FALSE)="","",VLOOKUP($C3344,'MSCI Database'!$C:$R,8, FALSE)),"")</f>
        <v>4.9000000000000004</v>
      </c>
      <c r="V3344" s="175">
        <f>IFERROR(IF(VLOOKUP($C3344,'MSCI Database'!$C:$R,9, FALSE)="","",VLOOKUP($C3344,'MSCI Database'!$C:$R,9, FALSE)),"")</f>
        <v>5</v>
      </c>
      <c r="W3344" s="165">
        <f t="shared" ca="1" si="133"/>
        <v>0</v>
      </c>
      <c r="X3344" s="236">
        <f>IFERROR(IF(VLOOKUP($C3344,'MSCI Database'!$C:$R,10, FALSE)="","",VLOOKUP($C3344,'MSCI Database'!$C:$R,10, FALSE)),"")</f>
        <v>109315</v>
      </c>
      <c r="Y3344" s="133" t="str">
        <f>IFERROR(IF(VLOOKUP($C3344,'MSCI Database'!$C:$R,11, FALSE)="","",VLOOKUP($C3344,'MSCI Database'!$C:$R,11, FALSE)),"")</f>
        <v>2019</v>
      </c>
      <c r="Z3344" s="133" t="str">
        <f>IFERROR(IF(VLOOKUP($C3344,'MSCI Database'!$C:$R,12, FALSE)="","",VLOOKUP($C3344,'MSCI Database'!$C:$R,12, FALSE)),"")</f>
        <v>Reported</v>
      </c>
      <c r="AA3344" s="202" t="str">
        <f>IFERROR(IF(VLOOKUP($C3344,'MSCI Database'!$C:$R,13, FALSE)="","",VLOOKUP($C3344,'MSCI Database'!$C:$R,13, FALSE)),"")</f>
        <v>Improved governance practices; product quality remains strong</v>
      </c>
    </row>
    <row r="3345" spans="1:27" s="130" customFormat="1" ht="15" hidden="1" customHeight="1" outlineLevel="1">
      <c r="A3345" s="130" t="s">
        <v>4219</v>
      </c>
      <c r="B3345" s="130" t="s">
        <v>4220</v>
      </c>
      <c r="C3345" s="130" t="s">
        <v>4221</v>
      </c>
      <c r="D3345" s="130" t="s">
        <v>18672</v>
      </c>
      <c r="E3345" s="130" t="s">
        <v>18673</v>
      </c>
      <c r="F3345" s="215">
        <v>4.4644721307087139E-2</v>
      </c>
      <c r="G3345" s="132" t="str">
        <f ca="1">IFERROR(_xll.BQL($A3345, "cur_mkt_cap(currency=EUR)")/1000000, " ")</f>
        <v xml:space="preserve"> </v>
      </c>
      <c r="M3345" s="308"/>
      <c r="N3345" s="215">
        <f t="shared" si="132"/>
        <v>4.7405743657004412E-4</v>
      </c>
      <c r="O3345" s="172" t="str">
        <f>IFERROR(IF(VLOOKUP($C3345,'MSCI Database'!$C:$R,2, FALSE)="","",VLOOKUP($C3345,'MSCI Database'!$C:$R,2, FALSE)),"")</f>
        <v>Electrical Equipment</v>
      </c>
      <c r="P3345" s="186" t="str">
        <f>IFERROR(IF(VLOOKUP($C3345,'MSCI Database'!$C:$R,3, FALSE)="","",VLOOKUP($C3345,'MSCI Database'!$C:$R,3, FALSE)),"")</f>
        <v>BBB</v>
      </c>
      <c r="Q3345" s="164" t="str">
        <f>IFERROR(IF(VLOOKUP($C3345,'MSCI Database'!$C:$R,4, FALSE)="","",VLOOKUP($C3345,'MSCI Database'!$C:$R,4, FALSE)),"")</f>
        <v>0</v>
      </c>
      <c r="R3345" s="164">
        <f>IFERROR(IF(VLOOKUP($C3345,'MSCI Database'!$C:$R,5, FALSE)="","",VLOOKUP($C3345,'MSCI Database'!$C:$R,5, FALSE)),"")</f>
        <v>5.2</v>
      </c>
      <c r="S3345" s="164">
        <f>IFERROR(IF(VLOOKUP($C3345,'MSCI Database'!$C:$R,6, FALSE)="","",VLOOKUP($C3345,'MSCI Database'!$C:$R,6, FALSE)),"")</f>
        <v>7.3</v>
      </c>
      <c r="T3345" s="211">
        <f>IFERROR(IF(VLOOKUP($C3345,'MSCI Database'!$C:$R,7, FALSE)="","",VLOOKUP($C3345,'MSCI Database'!$C:$R,7, FALSE)),"")</f>
        <v>4.5999999999999996</v>
      </c>
      <c r="U3345" s="164">
        <f>IFERROR(IF(VLOOKUP($C3345,'MSCI Database'!$C:$R,8, FALSE)="","",VLOOKUP($C3345,'MSCI Database'!$C:$R,8, FALSE)),"")</f>
        <v>3.6</v>
      </c>
      <c r="V3345" s="175">
        <f>IFERROR(IF(VLOOKUP($C3345,'MSCI Database'!$C:$R,9, FALSE)="","",VLOOKUP($C3345,'MSCI Database'!$C:$R,9, FALSE)),"")</f>
        <v>5.2</v>
      </c>
      <c r="W3345" s="165">
        <f t="shared" ca="1" si="133"/>
        <v>0</v>
      </c>
      <c r="X3345" s="236">
        <f>IFERROR(IF(VLOOKUP($C3345,'MSCI Database'!$C:$R,10, FALSE)="","",VLOOKUP($C3345,'MSCI Database'!$C:$R,10, FALSE)),"")</f>
        <v>1247182</v>
      </c>
      <c r="Y3345" s="133" t="str">
        <f>IFERROR(IF(VLOOKUP($C3345,'MSCI Database'!$C:$R,11, FALSE)="","",VLOOKUP($C3345,'MSCI Database'!$C:$R,11, FALSE)),"")</f>
        <v>2019</v>
      </c>
      <c r="Z3345" s="133" t="str">
        <f>IFERROR(IF(VLOOKUP($C3345,'MSCI Database'!$C:$R,12, FALSE)="","",VLOOKUP($C3345,'MSCI Database'!$C:$R,12, FALSE)),"")</f>
        <v>Reported</v>
      </c>
      <c r="AA3345" s="202" t="str">
        <f>IFERROR(IF(VLOOKUP($C3345,'MSCI Database'!$C:$R,13, FALSE)="","",VLOOKUP($C3345,'MSCI Database'!$C:$R,13, FALSE)),"")</f>
        <v>Challenges related to labor management undermine overall ESG performance</v>
      </c>
    </row>
    <row r="3346" spans="1:27" s="130" customFormat="1" ht="15" hidden="1" customHeight="1" outlineLevel="1">
      <c r="A3346" s="130" t="s">
        <v>4114</v>
      </c>
      <c r="B3346" s="130" t="s">
        <v>4115</v>
      </c>
      <c r="C3346" s="130" t="s">
        <v>4116</v>
      </c>
      <c r="D3346" s="130" t="s">
        <v>18672</v>
      </c>
      <c r="E3346" s="130" t="s">
        <v>18689</v>
      </c>
      <c r="F3346" s="215">
        <v>4.3571089785590322E-2</v>
      </c>
      <c r="G3346" s="132" t="str">
        <f ca="1">IFERROR(_xll.BQL($A3346, "cur_mkt_cap(currency=EUR)")/1000000, " ")</f>
        <v xml:space="preserve"> </v>
      </c>
      <c r="M3346" s="308"/>
      <c r="N3346" s="215">
        <f t="shared" si="132"/>
        <v>4.6265714126075786E-4</v>
      </c>
      <c r="O3346" s="172" t="str">
        <f>IFERROR(IF(VLOOKUP($C3346,'MSCI Database'!$C:$R,2, FALSE)="","",VLOOKUP($C3346,'MSCI Database'!$C:$R,2, FALSE)),"")</f>
        <v>Software &amp; Services</v>
      </c>
      <c r="P3346" s="186" t="str">
        <f>IFERROR(IF(VLOOKUP($C3346,'MSCI Database'!$C:$R,3, FALSE)="","",VLOOKUP($C3346,'MSCI Database'!$C:$R,3, FALSE)),"")</f>
        <v>AA</v>
      </c>
      <c r="Q3346" s="164" t="str">
        <f>IFERROR(IF(VLOOKUP($C3346,'MSCI Database'!$C:$R,4, FALSE)="","",VLOOKUP($C3346,'MSCI Database'!$C:$R,4, FALSE)),"")</f>
        <v>0</v>
      </c>
      <c r="R3346" s="164">
        <f>IFERROR(IF(VLOOKUP($C3346,'MSCI Database'!$C:$R,5, FALSE)="","",VLOOKUP($C3346,'MSCI Database'!$C:$R,5, FALSE)),"")</f>
        <v>8.5</v>
      </c>
      <c r="S3346" s="164">
        <f>IFERROR(IF(VLOOKUP($C3346,'MSCI Database'!$C:$R,6, FALSE)="","",VLOOKUP($C3346,'MSCI Database'!$C:$R,6, FALSE)),"")</f>
        <v>7.5</v>
      </c>
      <c r="T3346" s="211">
        <f>IFERROR(IF(VLOOKUP($C3346,'MSCI Database'!$C:$R,7, FALSE)="","",VLOOKUP($C3346,'MSCI Database'!$C:$R,7, FALSE)),"")</f>
        <v>4.9000000000000004</v>
      </c>
      <c r="U3346" s="164">
        <f>IFERROR(IF(VLOOKUP($C3346,'MSCI Database'!$C:$R,8, FALSE)="","",VLOOKUP($C3346,'MSCI Database'!$C:$R,8, FALSE)),"")</f>
        <v>6.5</v>
      </c>
      <c r="V3346" s="175">
        <f>IFERROR(IF(VLOOKUP($C3346,'MSCI Database'!$C:$R,9, FALSE)="","",VLOOKUP($C3346,'MSCI Database'!$C:$R,9, FALSE)),"")</f>
        <v>5.8</v>
      </c>
      <c r="W3346" s="165">
        <f t="shared" ca="1" si="133"/>
        <v>0</v>
      </c>
      <c r="X3346" s="236">
        <f>IFERROR(IF(VLOOKUP($C3346,'MSCI Database'!$C:$R,10, FALSE)="","",VLOOKUP($C3346,'MSCI Database'!$C:$R,10, FALSE)),"")</f>
        <v>770200</v>
      </c>
      <c r="Y3346" s="133" t="str">
        <f>IFERROR(IF(VLOOKUP($C3346,'MSCI Database'!$C:$R,11, FALSE)="","",VLOOKUP($C3346,'MSCI Database'!$C:$R,11, FALSE)),"")</f>
        <v>2019</v>
      </c>
      <c r="Z3346" s="133" t="str">
        <f>IFERROR(IF(VLOOKUP($C3346,'MSCI Database'!$C:$R,12, FALSE)="","",VLOOKUP($C3346,'MSCI Database'!$C:$R,12, FALSE)),"")</f>
        <v>Reported</v>
      </c>
      <c r="AA3346" s="202" t="str">
        <f>IFERROR(IF(VLOOKUP($C3346,'MSCI Database'!$C:$R,13, FALSE)="","",VLOOKUP($C3346,'MSCI Database'!$C:$R,13, FALSE)),"")</f>
        <v>Leads peers in employee management initiatives despite risks from restructuring</v>
      </c>
    </row>
    <row r="3347" spans="1:27" s="130" customFormat="1" ht="15" hidden="1" customHeight="1" outlineLevel="1">
      <c r="A3347" s="130" t="s">
        <v>4275</v>
      </c>
      <c r="B3347" s="130" t="s">
        <v>4276</v>
      </c>
      <c r="C3347" s="130" t="s">
        <v>4277</v>
      </c>
      <c r="D3347" s="130" t="s">
        <v>18672</v>
      </c>
      <c r="E3347" s="130" t="s">
        <v>12133</v>
      </c>
      <c r="F3347" s="215">
        <v>4.4639021764908901E-2</v>
      </c>
      <c r="G3347" s="132" t="str">
        <f ca="1">IFERROR(_xll.BQL($A3347, "cur_mkt_cap(currency=EUR)")/1000000, " ")</f>
        <v xml:space="preserve"> </v>
      </c>
      <c r="M3347" s="308"/>
      <c r="N3347" s="215">
        <f t="shared" si="132"/>
        <v>4.7399691630526178E-4</v>
      </c>
      <c r="O3347" s="172" t="str">
        <f>IFERROR(IF(VLOOKUP($C3347,'MSCI Database'!$C:$R,2, FALSE)="","",VLOOKUP($C3347,'MSCI Database'!$C:$R,2, FALSE)),"")</f>
        <v>Pharmaceuticals</v>
      </c>
      <c r="P3347" s="186" t="str">
        <f>IFERROR(IF(VLOOKUP($C3347,'MSCI Database'!$C:$R,3, FALSE)="","",VLOOKUP($C3347,'MSCI Database'!$C:$R,3, FALSE)),"")</f>
        <v>AA</v>
      </c>
      <c r="Q3347" s="164" t="str">
        <f>IFERROR(IF(VLOOKUP($C3347,'MSCI Database'!$C:$R,4, FALSE)="","",VLOOKUP($C3347,'MSCI Database'!$C:$R,4, FALSE)),"")</f>
        <v>0</v>
      </c>
      <c r="R3347" s="164">
        <f>IFERROR(IF(VLOOKUP($C3347,'MSCI Database'!$C:$R,5, FALSE)="","",VLOOKUP($C3347,'MSCI Database'!$C:$R,5, FALSE)),"")</f>
        <v>8.1999999999999993</v>
      </c>
      <c r="S3347" s="164">
        <f>IFERROR(IF(VLOOKUP($C3347,'MSCI Database'!$C:$R,6, FALSE)="","",VLOOKUP($C3347,'MSCI Database'!$C:$R,6, FALSE)),"")</f>
        <v>6.7</v>
      </c>
      <c r="T3347" s="211">
        <f>IFERROR(IF(VLOOKUP($C3347,'MSCI Database'!$C:$R,7, FALSE)="","",VLOOKUP($C3347,'MSCI Database'!$C:$R,7, FALSE)),"")</f>
        <v>5</v>
      </c>
      <c r="U3347" s="164">
        <f>IFERROR(IF(VLOOKUP($C3347,'MSCI Database'!$C:$R,8, FALSE)="","",VLOOKUP($C3347,'MSCI Database'!$C:$R,8, FALSE)),"")</f>
        <v>6.6</v>
      </c>
      <c r="V3347" s="175">
        <f>IFERROR(IF(VLOOKUP($C3347,'MSCI Database'!$C:$R,9, FALSE)="","",VLOOKUP($C3347,'MSCI Database'!$C:$R,9, FALSE)),"")</f>
        <v>5.7</v>
      </c>
      <c r="W3347" s="165">
        <f t="shared" ca="1" si="133"/>
        <v>0</v>
      </c>
      <c r="X3347" s="236">
        <f>IFERROR(IF(VLOOKUP($C3347,'MSCI Database'!$C:$R,10, FALSE)="","",VLOOKUP($C3347,'MSCI Database'!$C:$R,10, FALSE)),"")</f>
        <v>166137</v>
      </c>
      <c r="Y3347" s="133" t="str">
        <f>IFERROR(IF(VLOOKUP($C3347,'MSCI Database'!$C:$R,11, FALSE)="","",VLOOKUP($C3347,'MSCI Database'!$C:$R,11, FALSE)),"")</f>
        <v>2019</v>
      </c>
      <c r="Z3347" s="133" t="str">
        <f>IFERROR(IF(VLOOKUP($C3347,'MSCI Database'!$C:$R,12, FALSE)="","",VLOOKUP($C3347,'MSCI Database'!$C:$R,12, FALSE)),"")</f>
        <v>Reported</v>
      </c>
      <c r="AA3347" s="202" t="str">
        <f>IFERROR(IF(VLOOKUP($C3347,'MSCI Database'!$C:$R,13, FALSE)="","",VLOOKUP($C3347,'MSCI Database'!$C:$R,13, FALSE)),"")</f>
        <v>Overall governance performance outperforms peers</v>
      </c>
    </row>
    <row r="3348" spans="1:27" s="130" customFormat="1" ht="15" hidden="1" customHeight="1" outlineLevel="1">
      <c r="A3348" s="130" t="s">
        <v>4448</v>
      </c>
      <c r="B3348" s="130" t="s">
        <v>4449</v>
      </c>
      <c r="C3348" s="130" t="s">
        <v>4450</v>
      </c>
      <c r="D3348" s="130" t="s">
        <v>12136</v>
      </c>
      <c r="E3348" s="130" t="s">
        <v>18673</v>
      </c>
      <c r="F3348" s="215">
        <v>4.2307603139611159E-3</v>
      </c>
      <c r="G3348" s="132" t="str">
        <f ca="1">IFERROR(_xll.BQL($A3348, "cur_mkt_cap(currency=EUR)")/1000000, " ")</f>
        <v xml:space="preserve"> </v>
      </c>
      <c r="M3348" s="308"/>
      <c r="N3348" s="215">
        <f t="shared" si="132"/>
        <v>4.492408800993676E-5</v>
      </c>
      <c r="O3348" s="172" t="str">
        <f>IFERROR(IF(VLOOKUP($C3348,'MSCI Database'!$C:$R,2, FALSE)="","",VLOOKUP($C3348,'MSCI Database'!$C:$R,2, FALSE)),"")</f>
        <v>Construction &amp; Farm Machinery &amp; Heavy Trucks</v>
      </c>
      <c r="P3348" s="186" t="str">
        <f>IFERROR(IF(VLOOKUP($C3348,'MSCI Database'!$C:$R,3, FALSE)="","",VLOOKUP($C3348,'MSCI Database'!$C:$R,3, FALSE)),"")</f>
        <v>CCC</v>
      </c>
      <c r="Q3348" s="164" t="str">
        <f>IFERROR(IF(VLOOKUP($C3348,'MSCI Database'!$C:$R,4, FALSE)="","",VLOOKUP($C3348,'MSCI Database'!$C:$R,4, FALSE)),"")</f>
        <v>0</v>
      </c>
      <c r="R3348" s="164">
        <f>IFERROR(IF(VLOOKUP($C3348,'MSCI Database'!$C:$R,5, FALSE)="","",VLOOKUP($C3348,'MSCI Database'!$C:$R,5, FALSE)),"")</f>
        <v>1.4</v>
      </c>
      <c r="S3348" s="164">
        <f>IFERROR(IF(VLOOKUP($C3348,'MSCI Database'!$C:$R,6, FALSE)="","",VLOOKUP($C3348,'MSCI Database'!$C:$R,6, FALSE)),"")</f>
        <v>4.4000000000000004</v>
      </c>
      <c r="T3348" s="211">
        <f>IFERROR(IF(VLOOKUP($C3348,'MSCI Database'!$C:$R,7, FALSE)="","",VLOOKUP($C3348,'MSCI Database'!$C:$R,7, FALSE)),"")</f>
        <v>2.2000000000000002</v>
      </c>
      <c r="U3348" s="164">
        <f>IFERROR(IF(VLOOKUP($C3348,'MSCI Database'!$C:$R,8, FALSE)="","",VLOOKUP($C3348,'MSCI Database'!$C:$R,8, FALSE)),"")</f>
        <v>3.8</v>
      </c>
      <c r="V3348" s="175">
        <f>IFERROR(IF(VLOOKUP($C3348,'MSCI Database'!$C:$R,9, FALSE)="","",VLOOKUP($C3348,'MSCI Database'!$C:$R,9, FALSE)),"")</f>
        <v>3.4</v>
      </c>
      <c r="W3348" s="165">
        <f t="shared" ca="1" si="133"/>
        <v>0</v>
      </c>
      <c r="X3348" s="236">
        <f>IFERROR(IF(VLOOKUP($C3348,'MSCI Database'!$C:$R,10, FALSE)="","",VLOOKUP($C3348,'MSCI Database'!$C:$R,10, FALSE)),"")</f>
        <v>326925</v>
      </c>
      <c r="Y3348" s="133" t="str">
        <f>IFERROR(IF(VLOOKUP($C3348,'MSCI Database'!$C:$R,11, FALSE)="","",VLOOKUP($C3348,'MSCI Database'!$C:$R,11, FALSE)),"")</f>
        <v>2019</v>
      </c>
      <c r="Z3348" s="133" t="str">
        <f>IFERROR(IF(VLOOKUP($C3348,'MSCI Database'!$C:$R,12, FALSE)="","",VLOOKUP($C3348,'MSCI Database'!$C:$R,12, FALSE)),"")</f>
        <v>Reported</v>
      </c>
      <c r="AA3348" s="202" t="str">
        <f>IFERROR(IF(VLOOKUP($C3348,'MSCI Database'!$C:$R,13, FALSE)="","",VLOOKUP($C3348,'MSCI Database'!$C:$R,13, FALSE)),"")</f>
        <v>Workplace fatalities and allegations of unsettled labor compensation</v>
      </c>
    </row>
    <row r="3349" spans="1:27" s="130" customFormat="1" ht="15" hidden="1" customHeight="1" outlineLevel="1">
      <c r="A3349" s="130" t="s">
        <v>4372</v>
      </c>
      <c r="B3349" s="130" t="s">
        <v>4373</v>
      </c>
      <c r="C3349" s="130" t="s">
        <v>4374</v>
      </c>
      <c r="D3349" s="130" t="s">
        <v>12136</v>
      </c>
      <c r="E3349" s="130" t="s">
        <v>18674</v>
      </c>
      <c r="F3349" s="215">
        <v>4.160151128575853E-3</v>
      </c>
      <c r="G3349" s="132" t="str">
        <f ca="1">IFERROR(_xll.BQL($A3349, "cur_mkt_cap(currency=EUR)")/1000000, " ")</f>
        <v xml:space="preserve"> </v>
      </c>
      <c r="M3349" s="308"/>
      <c r="N3349" s="215">
        <f t="shared" si="132"/>
        <v>4.4174328386804715E-5</v>
      </c>
      <c r="O3349" s="172" t="str">
        <f>IFERROR(IF(VLOOKUP($C3349,'MSCI Database'!$C:$R,2, FALSE)="","",VLOOKUP($C3349,'MSCI Database'!$C:$R,2, FALSE)),"")</f>
        <v>Household &amp; Personal Products</v>
      </c>
      <c r="P3349" s="186" t="str">
        <f>IFERROR(IF(VLOOKUP($C3349,'MSCI Database'!$C:$R,3, FALSE)="","",VLOOKUP($C3349,'MSCI Database'!$C:$R,3, FALSE)),"")</f>
        <v>AA</v>
      </c>
      <c r="Q3349" s="164" t="str">
        <f>IFERROR(IF(VLOOKUP($C3349,'MSCI Database'!$C:$R,4, FALSE)="","",VLOOKUP($C3349,'MSCI Database'!$C:$R,4, FALSE)),"")</f>
        <v>1</v>
      </c>
      <c r="R3349" s="164">
        <f>IFERROR(IF(VLOOKUP($C3349,'MSCI Database'!$C:$R,5, FALSE)="","",VLOOKUP($C3349,'MSCI Database'!$C:$R,5, FALSE)),"")</f>
        <v>8.5</v>
      </c>
      <c r="S3349" s="164">
        <f>IFERROR(IF(VLOOKUP($C3349,'MSCI Database'!$C:$R,6, FALSE)="","",VLOOKUP($C3349,'MSCI Database'!$C:$R,6, FALSE)),"")</f>
        <v>6.6</v>
      </c>
      <c r="T3349" s="211">
        <f>IFERROR(IF(VLOOKUP($C3349,'MSCI Database'!$C:$R,7, FALSE)="","",VLOOKUP($C3349,'MSCI Database'!$C:$R,7, FALSE)),"")</f>
        <v>5.3</v>
      </c>
      <c r="U3349" s="164">
        <f>IFERROR(IF(VLOOKUP($C3349,'MSCI Database'!$C:$R,8, FALSE)="","",VLOOKUP($C3349,'MSCI Database'!$C:$R,8, FALSE)),"")</f>
        <v>5.8</v>
      </c>
      <c r="V3349" s="175">
        <f>IFERROR(IF(VLOOKUP($C3349,'MSCI Database'!$C:$R,9, FALSE)="","",VLOOKUP($C3349,'MSCI Database'!$C:$R,9, FALSE)),"")</f>
        <v>5.9</v>
      </c>
      <c r="W3349" s="165">
        <f t="shared" ca="1" si="133"/>
        <v>0</v>
      </c>
      <c r="X3349" s="236">
        <f>IFERROR(IF(VLOOKUP($C3349,'MSCI Database'!$C:$R,10, FALSE)="","",VLOOKUP($C3349,'MSCI Database'!$C:$R,10, FALSE)),"")</f>
        <v>101144</v>
      </c>
      <c r="Y3349" s="133" t="str">
        <f>IFERROR(IF(VLOOKUP($C3349,'MSCI Database'!$C:$R,11, FALSE)="","",VLOOKUP($C3349,'MSCI Database'!$C:$R,11, FALSE)),"")</f>
        <v>2019</v>
      </c>
      <c r="Z3349" s="133" t="str">
        <f>IFERROR(IF(VLOOKUP($C3349,'MSCI Database'!$C:$R,12, FALSE)="","",VLOOKUP($C3349,'MSCI Database'!$C:$R,12, FALSE)),"")</f>
        <v>Reported</v>
      </c>
      <c r="AA3349" s="202" t="str">
        <f>IFERROR(IF(VLOOKUP($C3349,'MSCI Database'!$C:$R,13, FALSE)="","",VLOOKUP($C3349,'MSCI Database'!$C:$R,13, FALSE)),"")</f>
        <v>Improved corporate governance practices</v>
      </c>
    </row>
    <row r="3350" spans="1:27" s="130" customFormat="1" ht="15" hidden="1" customHeight="1" outlineLevel="1">
      <c r="A3350" s="130" t="s">
        <v>3583</v>
      </c>
      <c r="B3350" s="130" t="s">
        <v>3584</v>
      </c>
      <c r="C3350" s="130" t="s">
        <v>3585</v>
      </c>
      <c r="D3350" s="130" t="s">
        <v>18672</v>
      </c>
      <c r="E3350" s="130" t="s">
        <v>18674</v>
      </c>
      <c r="F3350" s="215">
        <v>4.2969625551313423E-2</v>
      </c>
      <c r="G3350" s="132" t="str">
        <f ca="1">IFERROR(_xll.BQL($A3350, "cur_mkt_cap(currency=EUR)")/1000000, " ")</f>
        <v xml:space="preserve"> </v>
      </c>
      <c r="M3350" s="308"/>
      <c r="N3350" s="215">
        <f t="shared" si="132"/>
        <v>4.5627052746315735E-4</v>
      </c>
      <c r="O3350" s="172" t="str">
        <f>IFERROR(IF(VLOOKUP($C3350,'MSCI Database'!$C:$R,2, FALSE)="","",VLOOKUP($C3350,'MSCI Database'!$C:$R,2, FALSE)),"")</f>
        <v>Household &amp; Personal Products</v>
      </c>
      <c r="P3350" s="186" t="str">
        <f>IFERROR(IF(VLOOKUP($C3350,'MSCI Database'!$C:$R,3, FALSE)="","",VLOOKUP($C3350,'MSCI Database'!$C:$R,3, FALSE)),"")</f>
        <v>BBB</v>
      </c>
      <c r="Q3350" s="164" t="str">
        <f>IFERROR(IF(VLOOKUP($C3350,'MSCI Database'!$C:$R,4, FALSE)="","",VLOOKUP($C3350,'MSCI Database'!$C:$R,4, FALSE)),"")</f>
        <v>0</v>
      </c>
      <c r="R3350" s="164">
        <f>IFERROR(IF(VLOOKUP($C3350,'MSCI Database'!$C:$R,5, FALSE)="","",VLOOKUP($C3350,'MSCI Database'!$C:$R,5, FALSE)),"")</f>
        <v>5.6</v>
      </c>
      <c r="S3350" s="164">
        <f>IFERROR(IF(VLOOKUP($C3350,'MSCI Database'!$C:$R,6, FALSE)="","",VLOOKUP($C3350,'MSCI Database'!$C:$R,6, FALSE)),"")</f>
        <v>5.0999999999999996</v>
      </c>
      <c r="T3350" s="211">
        <f>IFERROR(IF(VLOOKUP($C3350,'MSCI Database'!$C:$R,7, FALSE)="","",VLOOKUP($C3350,'MSCI Database'!$C:$R,7, FALSE)),"")</f>
        <v>4.3</v>
      </c>
      <c r="U3350" s="164">
        <f>IFERROR(IF(VLOOKUP($C3350,'MSCI Database'!$C:$R,8, FALSE)="","",VLOOKUP($C3350,'MSCI Database'!$C:$R,8, FALSE)),"")</f>
        <v>3.8</v>
      </c>
      <c r="V3350" s="175">
        <f>IFERROR(IF(VLOOKUP($C3350,'MSCI Database'!$C:$R,9, FALSE)="","",VLOOKUP($C3350,'MSCI Database'!$C:$R,9, FALSE)),"")</f>
        <v>4.4000000000000004</v>
      </c>
      <c r="W3350" s="165">
        <f t="shared" ca="1" si="133"/>
        <v>0</v>
      </c>
      <c r="X3350" s="236">
        <f>IFERROR(IF(VLOOKUP($C3350,'MSCI Database'!$C:$R,10, FALSE)="","",VLOOKUP($C3350,'MSCI Database'!$C:$R,10, FALSE)),"")</f>
        <v>88522</v>
      </c>
      <c r="Y3350" s="133" t="str">
        <f>IFERROR(IF(VLOOKUP($C3350,'MSCI Database'!$C:$R,11, FALSE)="","",VLOOKUP($C3350,'MSCI Database'!$C:$R,11, FALSE)),"")</f>
        <v>2019</v>
      </c>
      <c r="Z3350" s="133" t="str">
        <f>IFERROR(IF(VLOOKUP($C3350,'MSCI Database'!$C:$R,12, FALSE)="","",VLOOKUP($C3350,'MSCI Database'!$C:$R,12, FALSE)),"")</f>
        <v>Reported</v>
      </c>
      <c r="AA3350" s="202" t="str">
        <f>IFERROR(IF(VLOOKUP($C3350,'MSCI Database'!$C:$R,13, FALSE)="","",VLOOKUP($C3350,'MSCI Database'!$C:$R,13, FALSE)),"")</f>
        <v>Leader in carbon footprint management; relatively weak efforts on sustainable raw material sourcing</v>
      </c>
    </row>
    <row r="3351" spans="1:27" s="130" customFormat="1" ht="15" hidden="1" customHeight="1" outlineLevel="1">
      <c r="A3351" s="130" t="s">
        <v>4468</v>
      </c>
      <c r="B3351" s="130" t="s">
        <v>4469</v>
      </c>
      <c r="C3351" s="130" t="s">
        <v>4470</v>
      </c>
      <c r="D3351" s="130" t="s">
        <v>12136</v>
      </c>
      <c r="E3351" s="130" t="s">
        <v>18689</v>
      </c>
      <c r="F3351" s="215">
        <v>4.1640387674106716E-3</v>
      </c>
      <c r="G3351" s="132" t="str">
        <f ca="1">IFERROR(_xll.BQL($A3351, "cur_mkt_cap(currency=EUR)")/1000000, " ")</f>
        <v xml:space="preserve"> </v>
      </c>
      <c r="M3351" s="308"/>
      <c r="N3351" s="215">
        <f t="shared" si="132"/>
        <v>4.4215609058883896E-5</v>
      </c>
      <c r="O3351" s="172" t="str">
        <f>IFERROR(IF(VLOOKUP($C3351,'MSCI Database'!$C:$R,2, FALSE)="","",VLOOKUP($C3351,'MSCI Database'!$C:$R,2, FALSE)),"")</f>
        <v>Software &amp; Services</v>
      </c>
      <c r="P3351" s="186" t="str">
        <f>IFERROR(IF(VLOOKUP($C3351,'MSCI Database'!$C:$R,3, FALSE)="","",VLOOKUP($C3351,'MSCI Database'!$C:$R,3, FALSE)),"")</f>
        <v>B</v>
      </c>
      <c r="Q3351" s="164" t="str">
        <f>IFERROR(IF(VLOOKUP($C3351,'MSCI Database'!$C:$R,4, FALSE)="","",VLOOKUP($C3351,'MSCI Database'!$C:$R,4, FALSE)),"")</f>
        <v>0</v>
      </c>
      <c r="R3351" s="164">
        <f>IFERROR(IF(VLOOKUP($C3351,'MSCI Database'!$C:$R,5, FALSE)="","",VLOOKUP($C3351,'MSCI Database'!$C:$R,5, FALSE)),"")</f>
        <v>1.5</v>
      </c>
      <c r="S3351" s="164">
        <f>IFERROR(IF(VLOOKUP($C3351,'MSCI Database'!$C:$R,6, FALSE)="","",VLOOKUP($C3351,'MSCI Database'!$C:$R,6, FALSE)),"")</f>
        <v>4.3</v>
      </c>
      <c r="T3351" s="211">
        <f>IFERROR(IF(VLOOKUP($C3351,'MSCI Database'!$C:$R,7, FALSE)="","",VLOOKUP($C3351,'MSCI Database'!$C:$R,7, FALSE)),"")</f>
        <v>3.5</v>
      </c>
      <c r="U3351" s="164">
        <f>IFERROR(IF(VLOOKUP($C3351,'MSCI Database'!$C:$R,8, FALSE)="","",VLOOKUP($C3351,'MSCI Database'!$C:$R,8, FALSE)),"")</f>
        <v>1.5</v>
      </c>
      <c r="V3351" s="175">
        <f>IFERROR(IF(VLOOKUP($C3351,'MSCI Database'!$C:$R,9, FALSE)="","",VLOOKUP($C3351,'MSCI Database'!$C:$R,9, FALSE)),"")</f>
        <v>2.9</v>
      </c>
      <c r="W3351" s="165">
        <f t="shared" ca="1" si="133"/>
        <v>0</v>
      </c>
      <c r="X3351" s="236">
        <f>IFERROR(IF(VLOOKUP($C3351,'MSCI Database'!$C:$R,10, FALSE)="","",VLOOKUP($C3351,'MSCI Database'!$C:$R,10, FALSE)),"")</f>
        <v>2538</v>
      </c>
      <c r="Y3351" s="133" t="str">
        <f>IFERROR(IF(VLOOKUP($C3351,'MSCI Database'!$C:$R,11, FALSE)="","",VLOOKUP($C3351,'MSCI Database'!$C:$R,11, FALSE)),"")</f>
        <v>2019</v>
      </c>
      <c r="Z3351" s="133" t="str">
        <f>IFERROR(IF(VLOOKUP($C3351,'MSCI Database'!$C:$R,12, FALSE)="","",VLOOKUP($C3351,'MSCI Database'!$C:$R,12, FALSE)),"")</f>
        <v>E.Segmt-Moderate</v>
      </c>
      <c r="AA3351" s="202" t="str">
        <f>IFERROR(IF(VLOOKUP($C3351,'MSCI Database'!$C:$R,13, FALSE)="","",VLOOKUP($C3351,'MSCI Database'!$C:$R,13, FALSE)),"")</f>
        <v>Gaps persist in corporate governance practices and talent management</v>
      </c>
    </row>
    <row r="3352" spans="1:27" s="130" customFormat="1" ht="15" hidden="1" customHeight="1" outlineLevel="1">
      <c r="A3352" s="130" t="s">
        <v>4509</v>
      </c>
      <c r="B3352" s="130" t="s">
        <v>4510</v>
      </c>
      <c r="C3352" s="130" t="s">
        <v>4511</v>
      </c>
      <c r="D3352" s="130" t="s">
        <v>12136</v>
      </c>
      <c r="E3352" s="130" t="s">
        <v>18689</v>
      </c>
      <c r="F3352" s="215">
        <v>4.1595110213836902E-3</v>
      </c>
      <c r="G3352" s="132" t="str">
        <f ca="1">IFERROR(_xll.BQL($A3352, "cur_mkt_cap(currency=EUR)")/1000000, " ")</f>
        <v xml:space="preserve"> </v>
      </c>
      <c r="M3352" s="308"/>
      <c r="N3352" s="215">
        <f t="shared" si="132"/>
        <v>4.4167531444954429E-5</v>
      </c>
      <c r="O3352" s="172" t="str">
        <f>IFERROR(IF(VLOOKUP($C3352,'MSCI Database'!$C:$R,2, FALSE)="","",VLOOKUP($C3352,'MSCI Database'!$C:$R,2, FALSE)),"")</f>
        <v>Technology Hardware, Storage &amp; Peripherals</v>
      </c>
      <c r="P3352" s="186" t="str">
        <f>IFERROR(IF(VLOOKUP($C3352,'MSCI Database'!$C:$R,3, FALSE)="","",VLOOKUP($C3352,'MSCI Database'!$C:$R,3, FALSE)),"")</f>
        <v>B</v>
      </c>
      <c r="Q3352" s="164" t="str">
        <f>IFERROR(IF(VLOOKUP($C3352,'MSCI Database'!$C:$R,4, FALSE)="","",VLOOKUP($C3352,'MSCI Database'!$C:$R,4, FALSE)),"")</f>
        <v>0</v>
      </c>
      <c r="R3352" s="164">
        <f>IFERROR(IF(VLOOKUP($C3352,'MSCI Database'!$C:$R,5, FALSE)="","",VLOOKUP($C3352,'MSCI Database'!$C:$R,5, FALSE)),"")</f>
        <v>1.5</v>
      </c>
      <c r="S3352" s="164">
        <f>IFERROR(IF(VLOOKUP($C3352,'MSCI Database'!$C:$R,6, FALSE)="","",VLOOKUP($C3352,'MSCI Database'!$C:$R,6, FALSE)),"")</f>
        <v>3.9</v>
      </c>
      <c r="T3352" s="211">
        <f>IFERROR(IF(VLOOKUP($C3352,'MSCI Database'!$C:$R,7, FALSE)="","",VLOOKUP($C3352,'MSCI Database'!$C:$R,7, FALSE)),"")</f>
        <v>4.5</v>
      </c>
      <c r="U3352" s="164">
        <f>IFERROR(IF(VLOOKUP($C3352,'MSCI Database'!$C:$R,8, FALSE)="","",VLOOKUP($C3352,'MSCI Database'!$C:$R,8, FALSE)),"")</f>
        <v>0.1</v>
      </c>
      <c r="V3352" s="175">
        <f>IFERROR(IF(VLOOKUP($C3352,'MSCI Database'!$C:$R,9, FALSE)="","",VLOOKUP($C3352,'MSCI Database'!$C:$R,9, FALSE)),"")</f>
        <v>2.8</v>
      </c>
      <c r="W3352" s="165">
        <f t="shared" ca="1" si="133"/>
        <v>0</v>
      </c>
      <c r="X3352" s="236">
        <f>IFERROR(IF(VLOOKUP($C3352,'MSCI Database'!$C:$R,10, FALSE)="","",VLOOKUP($C3352,'MSCI Database'!$C:$R,10, FALSE)),"")</f>
        <v>10006</v>
      </c>
      <c r="Y3352" s="133" t="str">
        <f>IFERROR(IF(VLOOKUP($C3352,'MSCI Database'!$C:$R,11, FALSE)="","",VLOOKUP($C3352,'MSCI Database'!$C:$R,11, FALSE)),"")</f>
        <v>2019</v>
      </c>
      <c r="Z3352" s="133" t="str">
        <f>IFERROR(IF(VLOOKUP($C3352,'MSCI Database'!$C:$R,12, FALSE)="","",VLOOKUP($C3352,'MSCI Database'!$C:$R,12, FALSE)),"")</f>
        <v>E.Segmt-Moderate</v>
      </c>
      <c r="AA3352" s="202" t="str">
        <f>IFERROR(IF(VLOOKUP($C3352,'MSCI Database'!$C:$R,13, FALSE)="","",VLOOKUP($C3352,'MSCI Database'!$C:$R,13, FALSE)),"")</f>
        <v>Undersized board may hinder management oversight</v>
      </c>
    </row>
    <row r="3353" spans="1:27" s="130" customFormat="1" ht="15" hidden="1" customHeight="1" outlineLevel="1">
      <c r="A3353" s="130" t="s">
        <v>4452</v>
      </c>
      <c r="B3353" s="130" t="s">
        <v>4453</v>
      </c>
      <c r="C3353" s="130" t="s">
        <v>4454</v>
      </c>
      <c r="D3353" s="130" t="s">
        <v>12136</v>
      </c>
      <c r="E3353" s="130" t="s">
        <v>18707</v>
      </c>
      <c r="F3353" s="215">
        <v>3.9552752182585842E-3</v>
      </c>
      <c r="G3353" s="132" t="str">
        <f ca="1">IFERROR(_xll.BQL($A3353, "cur_mkt_cap(currency=EUR)")/1000000, " ")</f>
        <v xml:space="preserve"> </v>
      </c>
      <c r="M3353" s="308"/>
      <c r="N3353" s="215">
        <f t="shared" ref="N3353:N3416" si="134">IF($A3353&lt;&gt;"",VLOOKUP($A3353,$A$3224:$V$5286,6,FALSE)/SUMIF($V$3224:$V$5286,"&lt;&gt;",$F$3224:$F$5286),0)</f>
        <v>4.1998865173765441E-5</v>
      </c>
      <c r="O3353" s="172" t="str">
        <f>IFERROR(IF(VLOOKUP($C3353,'MSCI Database'!$C:$R,2, FALSE)="","",VLOOKUP($C3353,'MSCI Database'!$C:$R,2, FALSE)),"")</f>
        <v>Oil &amp; Gas Refining, Marketing, Transportation &amp; Storage</v>
      </c>
      <c r="P3353" s="186" t="str">
        <f>IFERROR(IF(VLOOKUP($C3353,'MSCI Database'!$C:$R,3, FALSE)="","",VLOOKUP($C3353,'MSCI Database'!$C:$R,3, FALSE)),"")</f>
        <v>BB</v>
      </c>
      <c r="Q3353" s="164" t="str">
        <f>IFERROR(IF(VLOOKUP($C3353,'MSCI Database'!$C:$R,4, FALSE)="","",VLOOKUP($C3353,'MSCI Database'!$C:$R,4, FALSE)),"")</f>
        <v>-1</v>
      </c>
      <c r="R3353" s="164">
        <f>IFERROR(IF(VLOOKUP($C3353,'MSCI Database'!$C:$R,5, FALSE)="","",VLOOKUP($C3353,'MSCI Database'!$C:$R,5, FALSE)),"")</f>
        <v>4</v>
      </c>
      <c r="S3353" s="164">
        <f>IFERROR(IF(VLOOKUP($C3353,'MSCI Database'!$C:$R,6, FALSE)="","",VLOOKUP($C3353,'MSCI Database'!$C:$R,6, FALSE)),"")</f>
        <v>4.8</v>
      </c>
      <c r="T3353" s="211">
        <f>IFERROR(IF(VLOOKUP($C3353,'MSCI Database'!$C:$R,7, FALSE)="","",VLOOKUP($C3353,'MSCI Database'!$C:$R,7, FALSE)),"")</f>
        <v>6.9</v>
      </c>
      <c r="U3353" s="164">
        <f>IFERROR(IF(VLOOKUP($C3353,'MSCI Database'!$C:$R,8, FALSE)="","",VLOOKUP($C3353,'MSCI Database'!$C:$R,8, FALSE)),"")</f>
        <v>1.7</v>
      </c>
      <c r="V3353" s="175">
        <f>IFERROR(IF(VLOOKUP($C3353,'MSCI Database'!$C:$R,9, FALSE)="","",VLOOKUP($C3353,'MSCI Database'!$C:$R,9, FALSE)),"")</f>
        <v>4</v>
      </c>
      <c r="W3353" s="165">
        <f t="shared" ref="W3353:W3416" ca="1" si="135">IFERROR(IF(X3353&lt;&gt;"",VLOOKUP($A3353,$A$3224:$X$5286,6,FALSE)/100,0)*$G$3222/$G3353, 0)</f>
        <v>0</v>
      </c>
      <c r="X3353" s="236">
        <f>IFERROR(IF(VLOOKUP($C3353,'MSCI Database'!$C:$R,10, FALSE)="","",VLOOKUP($C3353,'MSCI Database'!$C:$R,10, FALSE)),"")</f>
        <v>9547000</v>
      </c>
      <c r="Y3353" s="133" t="str">
        <f>IFERROR(IF(VLOOKUP($C3353,'MSCI Database'!$C:$R,11, FALSE)="","",VLOOKUP($C3353,'MSCI Database'!$C:$R,11, FALSE)),"")</f>
        <v>2019</v>
      </c>
      <c r="Z3353" s="133" t="str">
        <f>IFERROR(IF(VLOOKUP($C3353,'MSCI Database'!$C:$R,12, FALSE)="","",VLOOKUP($C3353,'MSCI Database'!$C:$R,12, FALSE)),"")</f>
        <v>Reported</v>
      </c>
      <c r="AA3353" s="202" t="str">
        <f>IFERROR(IF(VLOOKUP($C3353,'MSCI Database'!$C:$R,13, FALSE)="","",VLOOKUP($C3353,'MSCI Database'!$C:$R,13, FALSE)),"")</f>
        <v>Corporate governance practices trail those of global and domestic peers</v>
      </c>
    </row>
    <row r="3354" spans="1:27" s="130" customFormat="1" ht="15" hidden="1" customHeight="1" outlineLevel="1">
      <c r="A3354" s="130" t="s">
        <v>4654</v>
      </c>
      <c r="B3354" s="130" t="s">
        <v>4655</v>
      </c>
      <c r="C3354" s="130" t="s">
        <v>4656</v>
      </c>
      <c r="D3354" s="130" t="s">
        <v>12136</v>
      </c>
      <c r="E3354" s="130" t="s">
        <v>18674</v>
      </c>
      <c r="F3354" s="215">
        <v>3.8546853884115842E-3</v>
      </c>
      <c r="G3354" s="132" t="str">
        <f ca="1">IFERROR(_xll.BQL($A3354, "cur_mkt_cap(currency=EUR)")/1000000, " ")</f>
        <v xml:space="preserve"> </v>
      </c>
      <c r="M3354" s="308"/>
      <c r="N3354" s="215">
        <f t="shared" si="134"/>
        <v>4.0930757780860389E-5</v>
      </c>
      <c r="O3354" s="172" t="str">
        <f>IFERROR(IF(VLOOKUP($C3354,'MSCI Database'!$C:$R,2, FALSE)="","",VLOOKUP($C3354,'MSCI Database'!$C:$R,2, FALSE)),"")</f>
        <v>Retail - Food &amp; Staples</v>
      </c>
      <c r="P3354" s="186" t="str">
        <f>IFERROR(IF(VLOOKUP($C3354,'MSCI Database'!$C:$R,3, FALSE)="","",VLOOKUP($C3354,'MSCI Database'!$C:$R,3, FALSE)),"")</f>
        <v>BB</v>
      </c>
      <c r="Q3354" s="164" t="str">
        <f>IFERROR(IF(VLOOKUP($C3354,'MSCI Database'!$C:$R,4, FALSE)="","",VLOOKUP($C3354,'MSCI Database'!$C:$R,4, FALSE)),"")</f>
        <v>0</v>
      </c>
      <c r="R3354" s="164">
        <f>IFERROR(IF(VLOOKUP($C3354,'MSCI Database'!$C:$R,5, FALSE)="","",VLOOKUP($C3354,'MSCI Database'!$C:$R,5, FALSE)),"")</f>
        <v>4.2</v>
      </c>
      <c r="S3354" s="164">
        <f>IFERROR(IF(VLOOKUP($C3354,'MSCI Database'!$C:$R,6, FALSE)="","",VLOOKUP($C3354,'MSCI Database'!$C:$R,6, FALSE)),"")</f>
        <v>1.6</v>
      </c>
      <c r="T3354" s="211">
        <f>IFERROR(IF(VLOOKUP($C3354,'MSCI Database'!$C:$R,7, FALSE)="","",VLOOKUP($C3354,'MSCI Database'!$C:$R,7, FALSE)),"")</f>
        <v>5.2</v>
      </c>
      <c r="U3354" s="164">
        <f>IFERROR(IF(VLOOKUP($C3354,'MSCI Database'!$C:$R,8, FALSE)="","",VLOOKUP($C3354,'MSCI Database'!$C:$R,8, FALSE)),"")</f>
        <v>4</v>
      </c>
      <c r="V3354" s="175">
        <f>IFERROR(IF(VLOOKUP($C3354,'MSCI Database'!$C:$R,9, FALSE)="","",VLOOKUP($C3354,'MSCI Database'!$C:$R,9, FALSE)),"")</f>
        <v>4.3</v>
      </c>
      <c r="W3354" s="165">
        <f t="shared" ca="1" si="135"/>
        <v>0</v>
      </c>
      <c r="X3354" s="236">
        <f>IFERROR(IF(VLOOKUP($C3354,'MSCI Database'!$C:$R,10, FALSE)="","",VLOOKUP($C3354,'MSCI Database'!$C:$R,10, FALSE)),"")</f>
        <v>230106</v>
      </c>
      <c r="Y3354" s="133" t="str">
        <f>IFERROR(IF(VLOOKUP($C3354,'MSCI Database'!$C:$R,11, FALSE)="","",VLOOKUP($C3354,'MSCI Database'!$C:$R,11, FALSE)),"")</f>
        <v>2019</v>
      </c>
      <c r="Z3354" s="133" t="str">
        <f>IFERROR(IF(VLOOKUP($C3354,'MSCI Database'!$C:$R,12, FALSE)="","",VLOOKUP($C3354,'MSCI Database'!$C:$R,12, FALSE)),"")</f>
        <v>E.Segmt-Moderate</v>
      </c>
      <c r="AA3354" s="202" t="str">
        <f>IFERROR(IF(VLOOKUP($C3354,'MSCI Database'!$C:$R,13, FALSE)="","",VLOOKUP($C3354,'MSCI Database'!$C:$R,13, FALSE)),"")</f>
        <v>Data security measures appear on par with peers; lagging efforts to expand healthy product selection</v>
      </c>
    </row>
    <row r="3355" spans="1:27" s="130" customFormat="1" ht="15" hidden="1" customHeight="1" outlineLevel="1">
      <c r="A3355" s="130" t="s">
        <v>3480</v>
      </c>
      <c r="B3355" s="130" t="s">
        <v>3481</v>
      </c>
      <c r="C3355" s="130" t="s">
        <v>3482</v>
      </c>
      <c r="D3355" s="130" t="s">
        <v>18672</v>
      </c>
      <c r="E3355" s="130" t="s">
        <v>18673</v>
      </c>
      <c r="F3355" s="215">
        <v>3.8708891156187371E-2</v>
      </c>
      <c r="G3355" s="132" t="str">
        <f ca="1">IFERROR(_xll.BQL($A3355, "cur_mkt_cap(currency=EUR)")/1000000, " ")</f>
        <v xml:space="preserve"> </v>
      </c>
      <c r="M3355" s="308"/>
      <c r="N3355" s="215">
        <f t="shared" si="134"/>
        <v>4.1102816137544173E-4</v>
      </c>
      <c r="O3355" s="172" t="str">
        <f>IFERROR(IF(VLOOKUP($C3355,'MSCI Database'!$C:$R,2, FALSE)="","",VLOOKUP($C3355,'MSCI Database'!$C:$R,2, FALSE)),"")</f>
        <v>Construction &amp; Farm Machinery &amp; Heavy Trucks</v>
      </c>
      <c r="P3355" s="186" t="str">
        <f>IFERROR(IF(VLOOKUP($C3355,'MSCI Database'!$C:$R,3, FALSE)="","",VLOOKUP($C3355,'MSCI Database'!$C:$R,3, FALSE)),"")</f>
        <v>A</v>
      </c>
      <c r="Q3355" s="164" t="str">
        <f>IFERROR(IF(VLOOKUP($C3355,'MSCI Database'!$C:$R,4, FALSE)="","",VLOOKUP($C3355,'MSCI Database'!$C:$R,4, FALSE)),"")</f>
        <v>0</v>
      </c>
      <c r="R3355" s="164">
        <f>IFERROR(IF(VLOOKUP($C3355,'MSCI Database'!$C:$R,5, FALSE)="","",VLOOKUP($C3355,'MSCI Database'!$C:$R,5, FALSE)),"")</f>
        <v>6.9</v>
      </c>
      <c r="S3355" s="164">
        <f>IFERROR(IF(VLOOKUP($C3355,'MSCI Database'!$C:$R,6, FALSE)="","",VLOOKUP($C3355,'MSCI Database'!$C:$R,6, FALSE)),"")</f>
        <v>6.3</v>
      </c>
      <c r="T3355" s="211">
        <f>IFERROR(IF(VLOOKUP($C3355,'MSCI Database'!$C:$R,7, FALSE)="","",VLOOKUP($C3355,'MSCI Database'!$C:$R,7, FALSE)),"")</f>
        <v>6.1</v>
      </c>
      <c r="U3355" s="164">
        <f>IFERROR(IF(VLOOKUP($C3355,'MSCI Database'!$C:$R,8, FALSE)="","",VLOOKUP($C3355,'MSCI Database'!$C:$R,8, FALSE)),"")</f>
        <v>3.9</v>
      </c>
      <c r="V3355" s="175">
        <f>IFERROR(IF(VLOOKUP($C3355,'MSCI Database'!$C:$R,9, FALSE)="","",VLOOKUP($C3355,'MSCI Database'!$C:$R,9, FALSE)),"")</f>
        <v>5.2</v>
      </c>
      <c r="W3355" s="165">
        <f t="shared" ca="1" si="135"/>
        <v>0</v>
      </c>
      <c r="X3355" s="236">
        <f>IFERROR(IF(VLOOKUP($C3355,'MSCI Database'!$C:$R,10, FALSE)="","",VLOOKUP($C3355,'MSCI Database'!$C:$R,10, FALSE)),"")</f>
        <v>630000</v>
      </c>
      <c r="Y3355" s="133" t="str">
        <f>IFERROR(IF(VLOOKUP($C3355,'MSCI Database'!$C:$R,11, FALSE)="","",VLOOKUP($C3355,'MSCI Database'!$C:$R,11, FALSE)),"")</f>
        <v>2019</v>
      </c>
      <c r="Z3355" s="133" t="str">
        <f>IFERROR(IF(VLOOKUP($C3355,'MSCI Database'!$C:$R,12, FALSE)="","",VLOOKUP($C3355,'MSCI Database'!$C:$R,12, FALSE)),"")</f>
        <v>Reported</v>
      </c>
      <c r="AA3355" s="202" t="str">
        <f>IFERROR(IF(VLOOKUP($C3355,'MSCI Database'!$C:$R,13, FALSE)="","",VLOOKUP($C3355,'MSCI Database'!$C:$R,13, FALSE)),"")</f>
        <v>Relatively strong workforce management and occupational safety practices</v>
      </c>
    </row>
    <row r="3356" spans="1:27" s="130" customFormat="1" ht="15" hidden="1" customHeight="1" outlineLevel="1">
      <c r="A3356" s="130" t="s">
        <v>4535</v>
      </c>
      <c r="B3356" s="130" t="s">
        <v>4536</v>
      </c>
      <c r="C3356" s="130" t="s">
        <v>4537</v>
      </c>
      <c r="D3356" s="130" t="s">
        <v>12136</v>
      </c>
      <c r="E3356" s="130" t="s">
        <v>18682</v>
      </c>
      <c r="F3356" s="215">
        <v>3.669032321831731E-3</v>
      </c>
      <c r="G3356" s="132" t="str">
        <f ca="1">IFERROR(_xll.BQL($A3356, "cur_mkt_cap(currency=EUR)")/1000000, " ")</f>
        <v xml:space="preserve"> </v>
      </c>
      <c r="M3356" s="308"/>
      <c r="N3356" s="215">
        <f t="shared" si="134"/>
        <v>3.8959411241840959E-5</v>
      </c>
      <c r="O3356" s="172" t="str">
        <f>IFERROR(IF(VLOOKUP($C3356,'MSCI Database'!$C:$R,2, FALSE)="","",VLOOKUP($C3356,'MSCI Database'!$C:$R,2, FALSE)),"")</f>
        <v>Casinos &amp; Gaming</v>
      </c>
      <c r="P3356" s="186" t="str">
        <f>IFERROR(IF(VLOOKUP($C3356,'MSCI Database'!$C:$R,3, FALSE)="","",VLOOKUP($C3356,'MSCI Database'!$C:$R,3, FALSE)),"")</f>
        <v>BBB</v>
      </c>
      <c r="Q3356" s="164" t="str">
        <f>IFERROR(IF(VLOOKUP($C3356,'MSCI Database'!$C:$R,4, FALSE)="","",VLOOKUP($C3356,'MSCI Database'!$C:$R,4, FALSE)),"")</f>
        <v>0</v>
      </c>
      <c r="R3356" s="164">
        <f>IFERROR(IF(VLOOKUP($C3356,'MSCI Database'!$C:$R,5, FALSE)="","",VLOOKUP($C3356,'MSCI Database'!$C:$R,5, FALSE)),"")</f>
        <v>4.5</v>
      </c>
      <c r="S3356" s="164">
        <f>IFERROR(IF(VLOOKUP($C3356,'MSCI Database'!$C:$R,6, FALSE)="","",VLOOKUP($C3356,'MSCI Database'!$C:$R,6, FALSE)),"")</f>
        <v>4.5</v>
      </c>
      <c r="T3356" s="211">
        <f>IFERROR(IF(VLOOKUP($C3356,'MSCI Database'!$C:$R,7, FALSE)="","",VLOOKUP($C3356,'MSCI Database'!$C:$R,7, FALSE)),"")</f>
        <v>4.7</v>
      </c>
      <c r="U3356" s="164">
        <f>IFERROR(IF(VLOOKUP($C3356,'MSCI Database'!$C:$R,8, FALSE)="","",VLOOKUP($C3356,'MSCI Database'!$C:$R,8, FALSE)),"")</f>
        <v>4.5</v>
      </c>
      <c r="V3356" s="175">
        <f>IFERROR(IF(VLOOKUP($C3356,'MSCI Database'!$C:$R,9, FALSE)="","",VLOOKUP($C3356,'MSCI Database'!$C:$R,9, FALSE)),"")</f>
        <v>4.5999999999999996</v>
      </c>
      <c r="W3356" s="165">
        <f t="shared" ca="1" si="135"/>
        <v>0</v>
      </c>
      <c r="X3356" s="236">
        <f>IFERROR(IF(VLOOKUP($C3356,'MSCI Database'!$C:$R,10, FALSE)="","",VLOOKUP($C3356,'MSCI Database'!$C:$R,10, FALSE)),"")</f>
        <v>83322</v>
      </c>
      <c r="Y3356" s="133" t="str">
        <f>IFERROR(IF(VLOOKUP($C3356,'MSCI Database'!$C:$R,11, FALSE)="","",VLOOKUP($C3356,'MSCI Database'!$C:$R,11, FALSE)),"")</f>
        <v>2019</v>
      </c>
      <c r="Z3356" s="133" t="str">
        <f>IFERROR(IF(VLOOKUP($C3356,'MSCI Database'!$C:$R,12, FALSE)="","",VLOOKUP($C3356,'MSCI Database'!$C:$R,12, FALSE)),"")</f>
        <v>Reported</v>
      </c>
      <c r="AA3356" s="202" t="str">
        <f>IFERROR(IF(VLOOKUP($C3356,'MSCI Database'!$C:$R,13, FALSE)="","",VLOOKUP($C3356,'MSCI Database'!$C:$R,13, FALSE)),"")</f>
        <v>Strong focus on managing risks related to problem gambling</v>
      </c>
    </row>
    <row r="3357" spans="1:27" s="130" customFormat="1" ht="15" hidden="1" customHeight="1" outlineLevel="1">
      <c r="A3357" s="130" t="s">
        <v>5552</v>
      </c>
      <c r="B3357" s="130" t="s">
        <v>5553</v>
      </c>
      <c r="C3357" s="130" t="s">
        <v>5554</v>
      </c>
      <c r="D3357" s="130" t="s">
        <v>18701</v>
      </c>
      <c r="E3357" s="130" t="s">
        <v>18707</v>
      </c>
      <c r="F3357" s="215">
        <v>5.4420980994230823E-2</v>
      </c>
      <c r="G3357" s="132" t="str">
        <f ca="1">IFERROR(_xll.BQL($A3357, "cur_mkt_cap(currency=EUR)")/1000000, " ")</f>
        <v xml:space="preserve"> </v>
      </c>
      <c r="M3357" s="308"/>
      <c r="N3357" s="215">
        <f t="shared" si="134"/>
        <v>5.7786609458925517E-4</v>
      </c>
      <c r="O3357" s="172" t="str">
        <f>IFERROR(IF(VLOOKUP($C3357,'MSCI Database'!$C:$R,2, FALSE)="","",VLOOKUP($C3357,'MSCI Database'!$C:$R,2, FALSE)),"")</f>
        <v>Integrated Oil &amp; Gas</v>
      </c>
      <c r="P3357" s="186" t="str">
        <f>IFERROR(IF(VLOOKUP($C3357,'MSCI Database'!$C:$R,3, FALSE)="","",VLOOKUP($C3357,'MSCI Database'!$C:$R,3, FALSE)),"")</f>
        <v>BB</v>
      </c>
      <c r="Q3357" s="164" t="str">
        <f>IFERROR(IF(VLOOKUP($C3357,'MSCI Database'!$C:$R,4, FALSE)="","",VLOOKUP($C3357,'MSCI Database'!$C:$R,4, FALSE)),"")</f>
        <v>-1</v>
      </c>
      <c r="R3357" s="164">
        <f>IFERROR(IF(VLOOKUP($C3357,'MSCI Database'!$C:$R,5, FALSE)="","",VLOOKUP($C3357,'MSCI Database'!$C:$R,5, FALSE)),"")</f>
        <v>3.7</v>
      </c>
      <c r="S3357" s="164">
        <f>IFERROR(IF(VLOOKUP($C3357,'MSCI Database'!$C:$R,6, FALSE)="","",VLOOKUP($C3357,'MSCI Database'!$C:$R,6, FALSE)),"")</f>
        <v>6.5</v>
      </c>
      <c r="T3357" s="211">
        <f>IFERROR(IF(VLOOKUP($C3357,'MSCI Database'!$C:$R,7, FALSE)="","",VLOOKUP($C3357,'MSCI Database'!$C:$R,7, FALSE)),"")</f>
        <v>6.3</v>
      </c>
      <c r="U3357" s="164">
        <f>IFERROR(IF(VLOOKUP($C3357,'MSCI Database'!$C:$R,8, FALSE)="","",VLOOKUP($C3357,'MSCI Database'!$C:$R,8, FALSE)),"")</f>
        <v>0</v>
      </c>
      <c r="V3357" s="175">
        <f>IFERROR(IF(VLOOKUP($C3357,'MSCI Database'!$C:$R,9, FALSE)="","",VLOOKUP($C3357,'MSCI Database'!$C:$R,9, FALSE)),"")</f>
        <v>4.3</v>
      </c>
      <c r="W3357" s="165">
        <f t="shared" ca="1" si="135"/>
        <v>0</v>
      </c>
      <c r="X3357" s="236">
        <f>IFERROR(IF(VLOOKUP($C3357,'MSCI Database'!$C:$R,10, FALSE)="","",VLOOKUP($C3357,'MSCI Database'!$C:$R,10, FALSE)),"")</f>
        <v>239078275</v>
      </c>
      <c r="Y3357" s="133" t="str">
        <f>IFERROR(IF(VLOOKUP($C3357,'MSCI Database'!$C:$R,11, FALSE)="","",VLOOKUP($C3357,'MSCI Database'!$C:$R,11, FALSE)),"")</f>
        <v>2019</v>
      </c>
      <c r="Z3357" s="133" t="str">
        <f>IFERROR(IF(VLOOKUP($C3357,'MSCI Database'!$C:$R,12, FALSE)="","",VLOOKUP($C3357,'MSCI Database'!$C:$R,12, FALSE)),"")</f>
        <v>E.Segmt-Moderate</v>
      </c>
      <c r="AA3357" s="202" t="str">
        <f>IFERROR(IF(VLOOKUP($C3357,'MSCI Database'!$C:$R,13, FALSE)="","",VLOOKUP($C3357,'MSCI Database'!$C:$R,13, FALSE)),"")</f>
        <v>Concerns over governance practices and ethics-related controversies</v>
      </c>
    </row>
    <row r="3358" spans="1:27" s="130" customFormat="1" ht="15" hidden="1" customHeight="1" outlineLevel="1">
      <c r="A3358" s="130" t="s">
        <v>5560</v>
      </c>
      <c r="B3358" s="130" t="s">
        <v>5561</v>
      </c>
      <c r="C3358" s="130" t="s">
        <v>5562</v>
      </c>
      <c r="D3358" s="130" t="s">
        <v>18701</v>
      </c>
      <c r="E3358" s="130" t="s">
        <v>18707</v>
      </c>
      <c r="F3358" s="215">
        <v>5.4527956540361647E-2</v>
      </c>
      <c r="G3358" s="132" t="str">
        <f ca="1">IFERROR(_xll.BQL($A3358, "cur_mkt_cap(currency=EUR)")/1000000, " ")</f>
        <v xml:space="preserve"> </v>
      </c>
      <c r="M3358" s="308"/>
      <c r="N3358" s="215">
        <f t="shared" si="134"/>
        <v>5.7900200834769559E-4</v>
      </c>
      <c r="O3358" s="172" t="str">
        <f>IFERROR(IF(VLOOKUP($C3358,'MSCI Database'!$C:$R,2, FALSE)="","",VLOOKUP($C3358,'MSCI Database'!$C:$R,2, FALSE)),"")</f>
        <v>Integrated Oil &amp; Gas</v>
      </c>
      <c r="P3358" s="186" t="str">
        <f>IFERROR(IF(VLOOKUP($C3358,'MSCI Database'!$C:$R,3, FALSE)="","",VLOOKUP($C3358,'MSCI Database'!$C:$R,3, FALSE)),"")</f>
        <v>BBB</v>
      </c>
      <c r="Q3358" s="164" t="str">
        <f>IFERROR(IF(VLOOKUP($C3358,'MSCI Database'!$C:$R,4, FALSE)="","",VLOOKUP($C3358,'MSCI Database'!$C:$R,4, FALSE)),"")</f>
        <v>0</v>
      </c>
      <c r="R3358" s="164">
        <f>IFERROR(IF(VLOOKUP($C3358,'MSCI Database'!$C:$R,5, FALSE)="","",VLOOKUP($C3358,'MSCI Database'!$C:$R,5, FALSE)),"")</f>
        <v>5.3</v>
      </c>
      <c r="S3358" s="164">
        <f>IFERROR(IF(VLOOKUP($C3358,'MSCI Database'!$C:$R,6, FALSE)="","",VLOOKUP($C3358,'MSCI Database'!$C:$R,6, FALSE)),"")</f>
        <v>5.4</v>
      </c>
      <c r="T3358" s="211">
        <f>IFERROR(IF(VLOOKUP($C3358,'MSCI Database'!$C:$R,7, FALSE)="","",VLOOKUP($C3358,'MSCI Database'!$C:$R,7, FALSE)),"")</f>
        <v>5.7</v>
      </c>
      <c r="U3358" s="164">
        <f>IFERROR(IF(VLOOKUP($C3358,'MSCI Database'!$C:$R,8, FALSE)="","",VLOOKUP($C3358,'MSCI Database'!$C:$R,8, FALSE)),"")</f>
        <v>5.6</v>
      </c>
      <c r="V3358" s="175">
        <f>IFERROR(IF(VLOOKUP($C3358,'MSCI Database'!$C:$R,9, FALSE)="","",VLOOKUP($C3358,'MSCI Database'!$C:$R,9, FALSE)),"")</f>
        <v>5.5</v>
      </c>
      <c r="W3358" s="165">
        <f t="shared" ca="1" si="135"/>
        <v>0</v>
      </c>
      <c r="X3358" s="236">
        <f>IFERROR(IF(VLOOKUP($C3358,'MSCI Database'!$C:$R,10, FALSE)="","",VLOOKUP($C3358,'MSCI Database'!$C:$R,10, FALSE)),"")</f>
        <v>40079570</v>
      </c>
      <c r="Y3358" s="133" t="str">
        <f>IFERROR(IF(VLOOKUP($C3358,'MSCI Database'!$C:$R,11, FALSE)="","",VLOOKUP($C3358,'MSCI Database'!$C:$R,11, FALSE)),"")</f>
        <v>2019</v>
      </c>
      <c r="Z3358" s="133" t="str">
        <f>IFERROR(IF(VLOOKUP($C3358,'MSCI Database'!$C:$R,12, FALSE)="","",VLOOKUP($C3358,'MSCI Database'!$C:$R,12, FALSE)),"")</f>
        <v>E.Segmt-Moderate</v>
      </c>
      <c r="AA3358" s="202" t="str">
        <f>IFERROR(IF(VLOOKUP($C3358,'MSCI Database'!$C:$R,13, FALSE)="","",VLOOKUP($C3358,'MSCI Database'!$C:$R,13, FALSE)),"")</f>
        <v>Robust carbon management; lags peers in oil spill management and anti-corruption initiatives</v>
      </c>
    </row>
    <row r="3359" spans="1:27" s="130" customFormat="1" ht="15" hidden="1" customHeight="1" outlineLevel="1">
      <c r="A3359" s="130" t="s">
        <v>4427</v>
      </c>
      <c r="B3359" s="130" t="s">
        <v>4428</v>
      </c>
      <c r="C3359" s="130" t="s">
        <v>4429</v>
      </c>
      <c r="D3359" s="130" t="s">
        <v>12136</v>
      </c>
      <c r="E3359" s="130" t="s">
        <v>18682</v>
      </c>
      <c r="F3359" s="215">
        <v>3.6357491007192291E-3</v>
      </c>
      <c r="G3359" s="132" t="str">
        <f ca="1">IFERROR(_xll.BQL($A3359, "cur_mkt_cap(currency=EUR)")/1000000, " ")</f>
        <v xml:space="preserve"> </v>
      </c>
      <c r="M3359" s="308"/>
      <c r="N3359" s="215">
        <f t="shared" si="134"/>
        <v>3.8605995249548011E-5</v>
      </c>
      <c r="O3359" s="172" t="str">
        <f>IFERROR(IF(VLOOKUP($C3359,'MSCI Database'!$C:$R,2, FALSE)="","",VLOOKUP($C3359,'MSCI Database'!$C:$R,2, FALSE)),"")</f>
        <v>Retail - Consumer Discretionary</v>
      </c>
      <c r="P3359" s="186" t="str">
        <f>IFERROR(IF(VLOOKUP($C3359,'MSCI Database'!$C:$R,3, FALSE)="","",VLOOKUP($C3359,'MSCI Database'!$C:$R,3, FALSE)),"")</f>
        <v>BB</v>
      </c>
      <c r="Q3359" s="164" t="str">
        <f>IFERROR(IF(VLOOKUP($C3359,'MSCI Database'!$C:$R,4, FALSE)="","",VLOOKUP($C3359,'MSCI Database'!$C:$R,4, FALSE)),"")</f>
        <v>0</v>
      </c>
      <c r="R3359" s="164">
        <f>IFERROR(IF(VLOOKUP($C3359,'MSCI Database'!$C:$R,5, FALSE)="","",VLOOKUP($C3359,'MSCI Database'!$C:$R,5, FALSE)),"")</f>
        <v>2.9</v>
      </c>
      <c r="S3359" s="164">
        <f>IFERROR(IF(VLOOKUP($C3359,'MSCI Database'!$C:$R,6, FALSE)="","",VLOOKUP($C3359,'MSCI Database'!$C:$R,6, FALSE)),"")</f>
        <v>2</v>
      </c>
      <c r="T3359" s="211">
        <f>IFERROR(IF(VLOOKUP($C3359,'MSCI Database'!$C:$R,7, FALSE)="","",VLOOKUP($C3359,'MSCI Database'!$C:$R,7, FALSE)),"")</f>
        <v>3.1</v>
      </c>
      <c r="U3359" s="164">
        <f>IFERROR(IF(VLOOKUP($C3359,'MSCI Database'!$C:$R,8, FALSE)="","",VLOOKUP($C3359,'MSCI Database'!$C:$R,8, FALSE)),"")</f>
        <v>3.8</v>
      </c>
      <c r="V3359" s="175">
        <f>IFERROR(IF(VLOOKUP($C3359,'MSCI Database'!$C:$R,9, FALSE)="","",VLOOKUP($C3359,'MSCI Database'!$C:$R,9, FALSE)),"")</f>
        <v>3.3</v>
      </c>
      <c r="W3359" s="165">
        <f t="shared" ca="1" si="135"/>
        <v>0</v>
      </c>
      <c r="X3359" s="236">
        <f>IFERROR(IF(VLOOKUP($C3359,'MSCI Database'!$C:$R,10, FALSE)="","",VLOOKUP($C3359,'MSCI Database'!$C:$R,10, FALSE)),"")</f>
        <v>22217</v>
      </c>
      <c r="Y3359" s="133" t="str">
        <f>IFERROR(IF(VLOOKUP($C3359,'MSCI Database'!$C:$R,11, FALSE)="","",VLOOKUP($C3359,'MSCI Database'!$C:$R,11, FALSE)),"")</f>
        <v>2019</v>
      </c>
      <c r="Z3359" s="133" t="str">
        <f>IFERROR(IF(VLOOKUP($C3359,'MSCI Database'!$C:$R,12, FALSE)="","",VLOOKUP($C3359,'MSCI Database'!$C:$R,12, FALSE)),"")</f>
        <v>Reported</v>
      </c>
      <c r="AA3359" s="202" t="str">
        <f>IFERROR(IF(VLOOKUP($C3359,'MSCI Database'!$C:$R,13, FALSE)="","",VLOOKUP($C3359,'MSCI Database'!$C:$R,13, FALSE)),"")</f>
        <v>Weak labor management; but maintains modest data and privacy policies amid coronavirus crisis</v>
      </c>
    </row>
    <row r="3360" spans="1:27" s="130" customFormat="1" ht="15" hidden="1" customHeight="1" outlineLevel="1">
      <c r="A3360" s="130" t="s">
        <v>3408</v>
      </c>
      <c r="B3360" s="130" t="s">
        <v>3409</v>
      </c>
      <c r="C3360" s="130" t="s">
        <v>3410</v>
      </c>
      <c r="D3360" s="130" t="s">
        <v>18672</v>
      </c>
      <c r="E3360" s="130" t="s">
        <v>12133</v>
      </c>
      <c r="F3360" s="215">
        <v>3.8460191741596247E-2</v>
      </c>
      <c r="G3360" s="132" t="str">
        <f ca="1">IFERROR(_xll.BQL($A3360, "cur_mkt_cap(currency=EUR)")/1000000, " ")</f>
        <v xml:space="preserve"> </v>
      </c>
      <c r="M3360" s="308"/>
      <c r="N3360" s="215">
        <f t="shared" si="134"/>
        <v>4.0838736077223979E-4</v>
      </c>
      <c r="O3360" s="172" t="str">
        <f>IFERROR(IF(VLOOKUP($C3360,'MSCI Database'!$C:$R,2, FALSE)="","",VLOOKUP($C3360,'MSCI Database'!$C:$R,2, FALSE)),"")</f>
        <v>Health Care Equipment &amp; Supplies</v>
      </c>
      <c r="P3360" s="186" t="str">
        <f>IFERROR(IF(VLOOKUP($C3360,'MSCI Database'!$C:$R,3, FALSE)="","",VLOOKUP($C3360,'MSCI Database'!$C:$R,3, FALSE)),"")</f>
        <v>B</v>
      </c>
      <c r="Q3360" s="164" t="str">
        <f>IFERROR(IF(VLOOKUP($C3360,'MSCI Database'!$C:$R,4, FALSE)="","",VLOOKUP($C3360,'MSCI Database'!$C:$R,4, FALSE)),"")</f>
        <v>1</v>
      </c>
      <c r="R3360" s="164">
        <f>IFERROR(IF(VLOOKUP($C3360,'MSCI Database'!$C:$R,5, FALSE)="","",VLOOKUP($C3360,'MSCI Database'!$C:$R,5, FALSE)),"")</f>
        <v>2.6</v>
      </c>
      <c r="S3360" s="164">
        <f>IFERROR(IF(VLOOKUP($C3360,'MSCI Database'!$C:$R,6, FALSE)="","",VLOOKUP($C3360,'MSCI Database'!$C:$R,6, FALSE)),"")</f>
        <v>10</v>
      </c>
      <c r="T3360" s="211">
        <f>IFERROR(IF(VLOOKUP($C3360,'MSCI Database'!$C:$R,7, FALSE)="","",VLOOKUP($C3360,'MSCI Database'!$C:$R,7, FALSE)),"")</f>
        <v>3.6</v>
      </c>
      <c r="U3360" s="164">
        <f>IFERROR(IF(VLOOKUP($C3360,'MSCI Database'!$C:$R,8, FALSE)="","",VLOOKUP($C3360,'MSCI Database'!$C:$R,8, FALSE)),"")</f>
        <v>4.7</v>
      </c>
      <c r="V3360" s="175">
        <f>IFERROR(IF(VLOOKUP($C3360,'MSCI Database'!$C:$R,9, FALSE)="","",VLOOKUP($C3360,'MSCI Database'!$C:$R,9, FALSE)),"")</f>
        <v>4.4000000000000004</v>
      </c>
      <c r="W3360" s="165">
        <f t="shared" ca="1" si="135"/>
        <v>0</v>
      </c>
      <c r="X3360" s="236">
        <f>IFERROR(IF(VLOOKUP($C3360,'MSCI Database'!$C:$R,10, FALSE)="","",VLOOKUP($C3360,'MSCI Database'!$C:$R,10, FALSE)),"")</f>
        <v>87543</v>
      </c>
      <c r="Y3360" s="133" t="str">
        <f>IFERROR(IF(VLOOKUP($C3360,'MSCI Database'!$C:$R,11, FALSE)="","",VLOOKUP($C3360,'MSCI Database'!$C:$R,11, FALSE)),"")</f>
        <v>2019</v>
      </c>
      <c r="Z3360" s="133" t="str">
        <f>IFERROR(IF(VLOOKUP($C3360,'MSCI Database'!$C:$R,12, FALSE)="","",VLOOKUP($C3360,'MSCI Database'!$C:$R,12, FALSE)),"")</f>
        <v>Reported</v>
      </c>
      <c r="AA3360" s="202" t="str">
        <f>IFERROR(IF(VLOOKUP($C3360,'MSCI Database'!$C:$R,13, FALSE)="","",VLOOKUP($C3360,'MSCI Database'!$C:$R,13, FALSE)),"")</f>
        <v>Ongoing product safety and corporate behavior-related controversies</v>
      </c>
    </row>
    <row r="3361" spans="1:27" s="130" customFormat="1" ht="15" hidden="1" customHeight="1" outlineLevel="1">
      <c r="A3361" s="130" t="s">
        <v>5566</v>
      </c>
      <c r="B3361" s="130" t="s">
        <v>5567</v>
      </c>
      <c r="C3361" s="130" t="s">
        <v>5568</v>
      </c>
      <c r="D3361" s="130" t="s">
        <v>18701</v>
      </c>
      <c r="E3361" s="130" t="s">
        <v>18688</v>
      </c>
      <c r="F3361" s="215">
        <v>5.4307510260978901E-2</v>
      </c>
      <c r="G3361" s="132" t="str">
        <f ca="1">IFERROR(_xll.BQL($A3361, "cur_mkt_cap(currency=EUR)")/1000000, " ")</f>
        <v xml:space="preserve"> </v>
      </c>
      <c r="M3361" s="308"/>
      <c r="N3361" s="215">
        <f t="shared" si="134"/>
        <v>5.7666121205541372E-4</v>
      </c>
      <c r="O3361" s="172" t="str">
        <f>IFERROR(IF(VLOOKUP($C3361,'MSCI Database'!$C:$R,2, FALSE)="","",VLOOKUP($C3361,'MSCI Database'!$C:$R,2, FALSE)),"")</f>
        <v>Banks</v>
      </c>
      <c r="P3361" s="186" t="str">
        <f>IFERROR(IF(VLOOKUP($C3361,'MSCI Database'!$C:$R,3, FALSE)="","",VLOOKUP($C3361,'MSCI Database'!$C:$R,3, FALSE)),"")</f>
        <v>BB</v>
      </c>
      <c r="Q3361" s="164" t="str">
        <f>IFERROR(IF(VLOOKUP($C3361,'MSCI Database'!$C:$R,4, FALSE)="","",VLOOKUP($C3361,'MSCI Database'!$C:$R,4, FALSE)),"")</f>
        <v>0</v>
      </c>
      <c r="R3361" s="164">
        <f>IFERROR(IF(VLOOKUP($C3361,'MSCI Database'!$C:$R,5, FALSE)="","",VLOOKUP($C3361,'MSCI Database'!$C:$R,5, FALSE)),"")</f>
        <v>3.7</v>
      </c>
      <c r="S3361" s="164">
        <f>IFERROR(IF(VLOOKUP($C3361,'MSCI Database'!$C:$R,6, FALSE)="","",VLOOKUP($C3361,'MSCI Database'!$C:$R,6, FALSE)),"")</f>
        <v>0</v>
      </c>
      <c r="T3361" s="211">
        <f>IFERROR(IF(VLOOKUP($C3361,'MSCI Database'!$C:$R,7, FALSE)="","",VLOOKUP($C3361,'MSCI Database'!$C:$R,7, FALSE)),"")</f>
        <v>3.9</v>
      </c>
      <c r="U3361" s="164">
        <f>IFERROR(IF(VLOOKUP($C3361,'MSCI Database'!$C:$R,8, FALSE)="","",VLOOKUP($C3361,'MSCI Database'!$C:$R,8, FALSE)),"")</f>
        <v>3.8</v>
      </c>
      <c r="V3361" s="175">
        <f>IFERROR(IF(VLOOKUP($C3361,'MSCI Database'!$C:$R,9, FALSE)="","",VLOOKUP($C3361,'MSCI Database'!$C:$R,9, FALSE)),"")</f>
        <v>3.4</v>
      </c>
      <c r="W3361" s="165">
        <f t="shared" ca="1" si="135"/>
        <v>0</v>
      </c>
      <c r="X3361" s="236">
        <f>IFERROR(IF(VLOOKUP($C3361,'MSCI Database'!$C:$R,10, FALSE)="","",VLOOKUP($C3361,'MSCI Database'!$C:$R,10, FALSE)),"")</f>
        <v>326239</v>
      </c>
      <c r="Y3361" s="133" t="str">
        <f>IFERROR(IF(VLOOKUP($C3361,'MSCI Database'!$C:$R,11, FALSE)="","",VLOOKUP($C3361,'MSCI Database'!$C:$R,11, FALSE)),"")</f>
        <v>2019</v>
      </c>
      <c r="Z3361" s="133" t="str">
        <f>IFERROR(IF(VLOOKUP($C3361,'MSCI Database'!$C:$R,12, FALSE)="","",VLOOKUP($C3361,'MSCI Database'!$C:$R,12, FALSE)),"")</f>
        <v>E.Segmt-Moderately Low</v>
      </c>
      <c r="AA3361" s="202" t="str">
        <f>IFERROR(IF(VLOOKUP($C3361,'MSCI Database'!$C:$R,13, FALSE)="","",VLOOKUP($C3361,'MSCI Database'!$C:$R,13, FALSE)),"")</f>
        <v>Oversight of key governance functions appears to trail that of peers</v>
      </c>
    </row>
    <row r="3362" spans="1:27" s="130" customFormat="1" ht="15" hidden="1" customHeight="1" outlineLevel="1">
      <c r="A3362" s="130" t="s">
        <v>4419</v>
      </c>
      <c r="B3362" s="130" t="s">
        <v>4420</v>
      </c>
      <c r="C3362" s="130" t="s">
        <v>4421</v>
      </c>
      <c r="D3362" s="130" t="s">
        <v>12136</v>
      </c>
      <c r="E3362" s="130" t="s">
        <v>18674</v>
      </c>
      <c r="F3362" s="215">
        <v>3.5945346307611299E-3</v>
      </c>
      <c r="G3362" s="132" t="str">
        <f ca="1">IFERROR(_xll.BQL($A3362, "cur_mkt_cap(currency=EUR)")/1000000, " ")</f>
        <v xml:space="preserve"> </v>
      </c>
      <c r="M3362" s="308"/>
      <c r="N3362" s="215">
        <f t="shared" si="134"/>
        <v>3.8168361742026753E-5</v>
      </c>
      <c r="O3362" s="172" t="str">
        <f>IFERROR(IF(VLOOKUP($C3362,'MSCI Database'!$C:$R,2, FALSE)="","",VLOOKUP($C3362,'MSCI Database'!$C:$R,2, FALSE)),"")</f>
        <v>Retail - Food &amp; Staples</v>
      </c>
      <c r="P3362" s="186" t="str">
        <f>IFERROR(IF(VLOOKUP($C3362,'MSCI Database'!$C:$R,3, FALSE)="","",VLOOKUP($C3362,'MSCI Database'!$C:$R,3, FALSE)),"")</f>
        <v>BB</v>
      </c>
      <c r="Q3362" s="164" t="str">
        <f>IFERROR(IF(VLOOKUP($C3362,'MSCI Database'!$C:$R,4, FALSE)="","",VLOOKUP($C3362,'MSCI Database'!$C:$R,4, FALSE)),"")</f>
        <v>1</v>
      </c>
      <c r="R3362" s="164">
        <f>IFERROR(IF(VLOOKUP($C3362,'MSCI Database'!$C:$R,5, FALSE)="","",VLOOKUP($C3362,'MSCI Database'!$C:$R,5, FALSE)),"")</f>
        <v>3.5</v>
      </c>
      <c r="S3362" s="164">
        <f>IFERROR(IF(VLOOKUP($C3362,'MSCI Database'!$C:$R,6, FALSE)="","",VLOOKUP($C3362,'MSCI Database'!$C:$R,6, FALSE)),"")</f>
        <v>1.9</v>
      </c>
      <c r="T3362" s="211">
        <f>IFERROR(IF(VLOOKUP($C3362,'MSCI Database'!$C:$R,7, FALSE)="","",VLOOKUP($C3362,'MSCI Database'!$C:$R,7, FALSE)),"")</f>
        <v>4.7</v>
      </c>
      <c r="U3362" s="164">
        <f>IFERROR(IF(VLOOKUP($C3362,'MSCI Database'!$C:$R,8, FALSE)="","",VLOOKUP($C3362,'MSCI Database'!$C:$R,8, FALSE)),"")</f>
        <v>3.7</v>
      </c>
      <c r="V3362" s="175">
        <f>IFERROR(IF(VLOOKUP($C3362,'MSCI Database'!$C:$R,9, FALSE)="","",VLOOKUP($C3362,'MSCI Database'!$C:$R,9, FALSE)),"")</f>
        <v>3.9</v>
      </c>
      <c r="W3362" s="165">
        <f t="shared" ca="1" si="135"/>
        <v>0</v>
      </c>
      <c r="X3362" s="236">
        <f>IFERROR(IF(VLOOKUP($C3362,'MSCI Database'!$C:$R,10, FALSE)="","",VLOOKUP($C3362,'MSCI Database'!$C:$R,10, FALSE)),"")</f>
        <v>362504</v>
      </c>
      <c r="Y3362" s="133" t="str">
        <f>IFERROR(IF(VLOOKUP($C3362,'MSCI Database'!$C:$R,11, FALSE)="","",VLOOKUP($C3362,'MSCI Database'!$C:$R,11, FALSE)),"")</f>
        <v>2019</v>
      </c>
      <c r="Z3362" s="133" t="str">
        <f>IFERROR(IF(VLOOKUP($C3362,'MSCI Database'!$C:$R,12, FALSE)="","",VLOOKUP($C3362,'MSCI Database'!$C:$R,12, FALSE)),"")</f>
        <v>E.Segmt-Moderate</v>
      </c>
      <c r="AA3362" s="202" t="str">
        <f>IFERROR(IF(VLOOKUP($C3362,'MSCI Database'!$C:$R,13, FALSE)="","",VLOOKUP($C3362,'MSCI Database'!$C:$R,13, FALSE)),"")</f>
        <v>Improved transparency on product stewardship measures</v>
      </c>
    </row>
    <row r="3363" spans="1:27" s="130" customFormat="1" ht="15" hidden="1" customHeight="1" outlineLevel="1">
      <c r="A3363" s="130" t="s">
        <v>3815</v>
      </c>
      <c r="B3363" s="130" t="s">
        <v>3816</v>
      </c>
      <c r="C3363" s="130" t="s">
        <v>3817</v>
      </c>
      <c r="D3363" s="130" t="s">
        <v>18672</v>
      </c>
      <c r="E3363" s="130" t="s">
        <v>12133</v>
      </c>
      <c r="F3363" s="215">
        <v>3.7523206821220068E-2</v>
      </c>
      <c r="G3363" s="132" t="str">
        <f ca="1">IFERROR(_xll.BQL($A3363, "cur_mkt_cap(currency=EUR)")/1000000, " ")</f>
        <v xml:space="preserve"> </v>
      </c>
      <c r="M3363" s="308"/>
      <c r="N3363" s="215">
        <f t="shared" si="134"/>
        <v>3.9843803963294968E-4</v>
      </c>
      <c r="O3363" s="172" t="str">
        <f>IFERROR(IF(VLOOKUP($C3363,'MSCI Database'!$C:$R,2, FALSE)="","",VLOOKUP($C3363,'MSCI Database'!$C:$R,2, FALSE)),"")</f>
        <v>Health Care Equipment &amp; Supplies</v>
      </c>
      <c r="P3363" s="186" t="str">
        <f>IFERROR(IF(VLOOKUP($C3363,'MSCI Database'!$C:$R,3, FALSE)="","",VLOOKUP($C3363,'MSCI Database'!$C:$R,3, FALSE)),"")</f>
        <v>A</v>
      </c>
      <c r="Q3363" s="164" t="str">
        <f>IFERROR(IF(VLOOKUP($C3363,'MSCI Database'!$C:$R,4, FALSE)="","",VLOOKUP($C3363,'MSCI Database'!$C:$R,4, FALSE)),"")</f>
        <v>1</v>
      </c>
      <c r="R3363" s="164">
        <f>IFERROR(IF(VLOOKUP($C3363,'MSCI Database'!$C:$R,5, FALSE)="","",VLOOKUP($C3363,'MSCI Database'!$C:$R,5, FALSE)),"")</f>
        <v>6.6</v>
      </c>
      <c r="S3363" s="164">
        <f>IFERROR(IF(VLOOKUP($C3363,'MSCI Database'!$C:$R,6, FALSE)="","",VLOOKUP($C3363,'MSCI Database'!$C:$R,6, FALSE)),"")</f>
        <v>10</v>
      </c>
      <c r="T3363" s="211">
        <f>IFERROR(IF(VLOOKUP($C3363,'MSCI Database'!$C:$R,7, FALSE)="","",VLOOKUP($C3363,'MSCI Database'!$C:$R,7, FALSE)),"")</f>
        <v>6.3</v>
      </c>
      <c r="U3363" s="164">
        <f>IFERROR(IF(VLOOKUP($C3363,'MSCI Database'!$C:$R,8, FALSE)="","",VLOOKUP($C3363,'MSCI Database'!$C:$R,8, FALSE)),"")</f>
        <v>5.3</v>
      </c>
      <c r="V3363" s="175">
        <f>IFERROR(IF(VLOOKUP($C3363,'MSCI Database'!$C:$R,9, FALSE)="","",VLOOKUP($C3363,'MSCI Database'!$C:$R,9, FALSE)),"")</f>
        <v>6.1</v>
      </c>
      <c r="W3363" s="165">
        <f t="shared" ca="1" si="135"/>
        <v>0</v>
      </c>
      <c r="X3363" s="236">
        <f>IFERROR(IF(VLOOKUP($C3363,'MSCI Database'!$C:$R,10, FALSE)="","",VLOOKUP($C3363,'MSCI Database'!$C:$R,10, FALSE)),"")</f>
        <v>294427</v>
      </c>
      <c r="Y3363" s="133" t="str">
        <f>IFERROR(IF(VLOOKUP($C3363,'MSCI Database'!$C:$R,11, FALSE)="","",VLOOKUP($C3363,'MSCI Database'!$C:$R,11, FALSE)),"")</f>
        <v>2019</v>
      </c>
      <c r="Z3363" s="133" t="str">
        <f>IFERROR(IF(VLOOKUP($C3363,'MSCI Database'!$C:$R,12, FALSE)="","",VLOOKUP($C3363,'MSCI Database'!$C:$R,12, FALSE)),"")</f>
        <v>Reported</v>
      </c>
      <c r="AA3363" s="202" t="str">
        <f>IFERROR(IF(VLOOKUP($C3363,'MSCI Database'!$C:$R,13, FALSE)="","",VLOOKUP($C3363,'MSCI Database'!$C:$R,13, FALSE)),"")</f>
        <v>Decreasing product recalls; lags global peers in corporate governance practices</v>
      </c>
    </row>
    <row r="3364" spans="1:27" s="130" customFormat="1" ht="15" hidden="1" customHeight="1" outlineLevel="1">
      <c r="A3364" s="130" t="s">
        <v>4484</v>
      </c>
      <c r="B3364" s="130" t="s">
        <v>4485</v>
      </c>
      <c r="C3364" s="130" t="s">
        <v>4486</v>
      </c>
      <c r="D3364" s="130" t="s">
        <v>12136</v>
      </c>
      <c r="E3364" s="130" t="s">
        <v>12133</v>
      </c>
      <c r="F3364" s="215">
        <v>3.5625950279568061E-3</v>
      </c>
      <c r="G3364" s="132" t="str">
        <f ca="1">IFERROR(_xll.BQL($A3364, "cur_mkt_cap(currency=EUR)")/1000000, " ")</f>
        <v xml:space="preserve"> </v>
      </c>
      <c r="M3364" s="308"/>
      <c r="N3364" s="215">
        <f t="shared" si="134"/>
        <v>3.7829212884397312E-5</v>
      </c>
      <c r="O3364" s="172" t="str">
        <f>IFERROR(IF(VLOOKUP($C3364,'MSCI Database'!$C:$R,2, FALSE)="","",VLOOKUP($C3364,'MSCI Database'!$C:$R,2, FALSE)),"")</f>
        <v>Pharmaceuticals</v>
      </c>
      <c r="P3364" s="186" t="str">
        <f>IFERROR(IF(VLOOKUP($C3364,'MSCI Database'!$C:$R,3, FALSE)="","",VLOOKUP($C3364,'MSCI Database'!$C:$R,3, FALSE)),"")</f>
        <v>B</v>
      </c>
      <c r="Q3364" s="164" t="str">
        <f>IFERROR(IF(VLOOKUP($C3364,'MSCI Database'!$C:$R,4, FALSE)="","",VLOOKUP($C3364,'MSCI Database'!$C:$R,4, FALSE)),"")</f>
        <v/>
      </c>
      <c r="R3364" s="164">
        <f>IFERROR(IF(VLOOKUP($C3364,'MSCI Database'!$C:$R,5, FALSE)="","",VLOOKUP($C3364,'MSCI Database'!$C:$R,5, FALSE)),"")</f>
        <v>2.4</v>
      </c>
      <c r="S3364" s="164">
        <f>IFERROR(IF(VLOOKUP($C3364,'MSCI Database'!$C:$R,6, FALSE)="","",VLOOKUP($C3364,'MSCI Database'!$C:$R,6, FALSE)),"")</f>
        <v>1.7</v>
      </c>
      <c r="T3364" s="211">
        <f>IFERROR(IF(VLOOKUP($C3364,'MSCI Database'!$C:$R,7, FALSE)="","",VLOOKUP($C3364,'MSCI Database'!$C:$R,7, FALSE)),"")</f>
        <v>3.7</v>
      </c>
      <c r="U3364" s="164">
        <f>IFERROR(IF(VLOOKUP($C3364,'MSCI Database'!$C:$R,8, FALSE)="","",VLOOKUP($C3364,'MSCI Database'!$C:$R,8, FALSE)),"")</f>
        <v>3.8</v>
      </c>
      <c r="V3364" s="175">
        <f>IFERROR(IF(VLOOKUP($C3364,'MSCI Database'!$C:$R,9, FALSE)="","",VLOOKUP($C3364,'MSCI Database'!$C:$R,9, FALSE)),"")</f>
        <v>3.5</v>
      </c>
      <c r="W3364" s="165">
        <f t="shared" ca="1" si="135"/>
        <v>0</v>
      </c>
      <c r="X3364" s="236">
        <f>IFERROR(IF(VLOOKUP($C3364,'MSCI Database'!$C:$R,10, FALSE)="","",VLOOKUP($C3364,'MSCI Database'!$C:$R,10, FALSE)),"")</f>
        <v>6553</v>
      </c>
      <c r="Y3364" s="133" t="str">
        <f>IFERROR(IF(VLOOKUP($C3364,'MSCI Database'!$C:$R,11, FALSE)="","",VLOOKUP($C3364,'MSCI Database'!$C:$R,11, FALSE)),"")</f>
        <v>2019</v>
      </c>
      <c r="Z3364" s="133" t="str">
        <f>IFERROR(IF(VLOOKUP($C3364,'MSCI Database'!$C:$R,12, FALSE)="","",VLOOKUP($C3364,'MSCI Database'!$C:$R,12, FALSE)),"")</f>
        <v>E.Segmt-Moderately Low</v>
      </c>
      <c r="AA3364" s="202" t="str">
        <f>IFERROR(IF(VLOOKUP($C3364,'MSCI Database'!$C:$R,13, FALSE)="","",VLOOKUP($C3364,'MSCI Database'!$C:$R,13, FALSE)),"")</f>
        <v>Limited anti-corruption and employee management programs</v>
      </c>
    </row>
    <row r="3365" spans="1:27" s="130" customFormat="1" ht="15" hidden="1" customHeight="1" outlineLevel="1">
      <c r="A3365" s="130" t="s">
        <v>4106</v>
      </c>
      <c r="B3365" s="130" t="s">
        <v>4107</v>
      </c>
      <c r="C3365" s="130" t="s">
        <v>4108</v>
      </c>
      <c r="D3365" s="130" t="s">
        <v>18672</v>
      </c>
      <c r="E3365" s="130" t="s">
        <v>18689</v>
      </c>
      <c r="F3365" s="215">
        <v>3.6214151081688517E-2</v>
      </c>
      <c r="G3365" s="132" t="str">
        <f ca="1">IFERROR(_xll.BQL($A3365, "cur_mkt_cap(currency=EUR)")/1000000, " ")</f>
        <v xml:space="preserve"> </v>
      </c>
      <c r="M3365" s="308"/>
      <c r="N3365" s="215">
        <f t="shared" si="134"/>
        <v>3.8453790564082374E-4</v>
      </c>
      <c r="O3365" s="172" t="str">
        <f>IFERROR(IF(VLOOKUP($C3365,'MSCI Database'!$C:$R,2, FALSE)="","",VLOOKUP($C3365,'MSCI Database'!$C:$R,2, FALSE)),"")</f>
        <v>Technology Hardware, Storage &amp; Peripherals</v>
      </c>
      <c r="P3365" s="186" t="str">
        <f>IFERROR(IF(VLOOKUP($C3365,'MSCI Database'!$C:$R,3, FALSE)="","",VLOOKUP($C3365,'MSCI Database'!$C:$R,3, FALSE)),"")</f>
        <v>AA</v>
      </c>
      <c r="Q3365" s="164" t="str">
        <f>IFERROR(IF(VLOOKUP($C3365,'MSCI Database'!$C:$R,4, FALSE)="","",VLOOKUP($C3365,'MSCI Database'!$C:$R,4, FALSE)),"")</f>
        <v>1</v>
      </c>
      <c r="R3365" s="164">
        <f>IFERROR(IF(VLOOKUP($C3365,'MSCI Database'!$C:$R,5, FALSE)="","",VLOOKUP($C3365,'MSCI Database'!$C:$R,5, FALSE)),"")</f>
        <v>7.3</v>
      </c>
      <c r="S3365" s="164">
        <f>IFERROR(IF(VLOOKUP($C3365,'MSCI Database'!$C:$R,6, FALSE)="","",VLOOKUP($C3365,'MSCI Database'!$C:$R,6, FALSE)),"")</f>
        <v>6</v>
      </c>
      <c r="T3365" s="211">
        <f>IFERROR(IF(VLOOKUP($C3365,'MSCI Database'!$C:$R,7, FALSE)="","",VLOOKUP($C3365,'MSCI Database'!$C:$R,7, FALSE)),"")</f>
        <v>5.3</v>
      </c>
      <c r="U3365" s="164">
        <f>IFERROR(IF(VLOOKUP($C3365,'MSCI Database'!$C:$R,8, FALSE)="","",VLOOKUP($C3365,'MSCI Database'!$C:$R,8, FALSE)),"")</f>
        <v>4.2</v>
      </c>
      <c r="V3365" s="175">
        <f>IFERROR(IF(VLOOKUP($C3365,'MSCI Database'!$C:$R,9, FALSE)="","",VLOOKUP($C3365,'MSCI Database'!$C:$R,9, FALSE)),"")</f>
        <v>5.0999999999999996</v>
      </c>
      <c r="W3365" s="165">
        <f t="shared" ca="1" si="135"/>
        <v>0</v>
      </c>
      <c r="X3365" s="236">
        <f>IFERROR(IF(VLOOKUP($C3365,'MSCI Database'!$C:$R,10, FALSE)="","",VLOOKUP($C3365,'MSCI Database'!$C:$R,10, FALSE)),"")</f>
        <v>1066533</v>
      </c>
      <c r="Y3365" s="133" t="str">
        <f>IFERROR(IF(VLOOKUP($C3365,'MSCI Database'!$C:$R,11, FALSE)="","",VLOOKUP($C3365,'MSCI Database'!$C:$R,11, FALSE)),"")</f>
        <v>2019</v>
      </c>
      <c r="Z3365" s="133" t="str">
        <f>IFERROR(IF(VLOOKUP($C3365,'MSCI Database'!$C:$R,12, FALSE)="","",VLOOKUP($C3365,'MSCI Database'!$C:$R,12, FALSE)),"")</f>
        <v>Reported</v>
      </c>
      <c r="AA3365" s="202" t="str">
        <f>IFERROR(IF(VLOOKUP($C3365,'MSCI Database'!$C:$R,13, FALSE)="","",VLOOKUP($C3365,'MSCI Database'!$C:$R,13, FALSE)),"")</f>
        <v>Improved initiatives to gauge employee morale and trace conflict minerals</v>
      </c>
    </row>
    <row r="3366" spans="1:27" s="130" customFormat="1" ht="15" hidden="1" customHeight="1" outlineLevel="1">
      <c r="A3366" s="130" t="s">
        <v>3453</v>
      </c>
      <c r="B3366" s="130" t="s">
        <v>3454</v>
      </c>
      <c r="C3366" s="130" t="s">
        <v>3455</v>
      </c>
      <c r="D3366" s="130" t="s">
        <v>18672</v>
      </c>
      <c r="E3366" s="130" t="s">
        <v>18689</v>
      </c>
      <c r="F3366" s="215">
        <v>3.6191684173710527E-2</v>
      </c>
      <c r="G3366" s="132" t="str">
        <f ca="1">IFERROR(_xll.BQL($A3366, "cur_mkt_cap(currency=EUR)")/1000000, " ")</f>
        <v xml:space="preserve"> </v>
      </c>
      <c r="M3366" s="308"/>
      <c r="N3366" s="215">
        <f t="shared" si="134"/>
        <v>3.8429934205498698E-4</v>
      </c>
      <c r="O3366" s="172" t="str">
        <f>IFERROR(IF(VLOOKUP($C3366,'MSCI Database'!$C:$R,2, FALSE)="","",VLOOKUP($C3366,'MSCI Database'!$C:$R,2, FALSE)),"")</f>
        <v>Technology Hardware, Storage &amp; Peripherals</v>
      </c>
      <c r="P3366" s="186" t="str">
        <f>IFERROR(IF(VLOOKUP($C3366,'MSCI Database'!$C:$R,3, FALSE)="","",VLOOKUP($C3366,'MSCI Database'!$C:$R,3, FALSE)),"")</f>
        <v>BBB</v>
      </c>
      <c r="Q3366" s="164" t="str">
        <f>IFERROR(IF(VLOOKUP($C3366,'MSCI Database'!$C:$R,4, FALSE)="","",VLOOKUP($C3366,'MSCI Database'!$C:$R,4, FALSE)),"")</f>
        <v>0</v>
      </c>
      <c r="R3366" s="164">
        <f>IFERROR(IF(VLOOKUP($C3366,'MSCI Database'!$C:$R,5, FALSE)="","",VLOOKUP($C3366,'MSCI Database'!$C:$R,5, FALSE)),"")</f>
        <v>4.4000000000000004</v>
      </c>
      <c r="S3366" s="164">
        <f>IFERROR(IF(VLOOKUP($C3366,'MSCI Database'!$C:$R,6, FALSE)="","",VLOOKUP($C3366,'MSCI Database'!$C:$R,6, FALSE)),"")</f>
        <v>3.6</v>
      </c>
      <c r="T3366" s="211">
        <f>IFERROR(IF(VLOOKUP($C3366,'MSCI Database'!$C:$R,7, FALSE)="","",VLOOKUP($C3366,'MSCI Database'!$C:$R,7, FALSE)),"")</f>
        <v>5</v>
      </c>
      <c r="U3366" s="164">
        <f>IFERROR(IF(VLOOKUP($C3366,'MSCI Database'!$C:$R,8, FALSE)="","",VLOOKUP($C3366,'MSCI Database'!$C:$R,8, FALSE)),"")</f>
        <v>3.9</v>
      </c>
      <c r="V3366" s="175">
        <f>IFERROR(IF(VLOOKUP($C3366,'MSCI Database'!$C:$R,9, FALSE)="","",VLOOKUP($C3366,'MSCI Database'!$C:$R,9, FALSE)),"")</f>
        <v>4.3</v>
      </c>
      <c r="W3366" s="165">
        <f t="shared" ca="1" si="135"/>
        <v>0</v>
      </c>
      <c r="X3366" s="236">
        <f>IFERROR(IF(VLOOKUP($C3366,'MSCI Database'!$C:$R,10, FALSE)="","",VLOOKUP($C3366,'MSCI Database'!$C:$R,10, FALSE)),"")</f>
        <v>1041486</v>
      </c>
      <c r="Y3366" s="133" t="str">
        <f>IFERROR(IF(VLOOKUP($C3366,'MSCI Database'!$C:$R,11, FALSE)="","",VLOOKUP($C3366,'MSCI Database'!$C:$R,11, FALSE)),"")</f>
        <v>2019</v>
      </c>
      <c r="Z3366" s="133" t="str">
        <f>IFERROR(IF(VLOOKUP($C3366,'MSCI Database'!$C:$R,12, FALSE)="","",VLOOKUP($C3366,'MSCI Database'!$C:$R,12, FALSE)),"")</f>
        <v>Reported</v>
      </c>
      <c r="AA3366" s="202" t="str">
        <f>IFERROR(IF(VLOOKUP($C3366,'MSCI Database'!$C:$R,13, FALSE)="","",VLOOKUP($C3366,'MSCI Database'!$C:$R,13, FALSE)),"")</f>
        <v>Restructuring indicates business focus shift; lags peers in managing supply chain labor issues</v>
      </c>
    </row>
    <row r="3367" spans="1:27" s="130" customFormat="1" ht="15" hidden="1" customHeight="1" outlineLevel="1">
      <c r="A3367" s="130" t="s">
        <v>4126</v>
      </c>
      <c r="B3367" s="130" t="s">
        <v>4127</v>
      </c>
      <c r="C3367" s="130" t="s">
        <v>4128</v>
      </c>
      <c r="D3367" s="130" t="s">
        <v>18672</v>
      </c>
      <c r="E3367" s="130" t="s">
        <v>18682</v>
      </c>
      <c r="F3367" s="215">
        <v>3.5577981867608223E-2</v>
      </c>
      <c r="G3367" s="132" t="str">
        <f ca="1">IFERROR(_xll.BQL($A3367, "cur_mkt_cap(currency=EUR)")/1000000, " ")</f>
        <v xml:space="preserve"> </v>
      </c>
      <c r="M3367" s="308"/>
      <c r="N3367" s="215">
        <f t="shared" si="134"/>
        <v>3.7778277898705272E-4</v>
      </c>
      <c r="O3367" s="172" t="str">
        <f>IFERROR(IF(VLOOKUP($C3367,'MSCI Database'!$C:$R,2, FALSE)="","",VLOOKUP($C3367,'MSCI Database'!$C:$R,2, FALSE)),"")</f>
        <v>Auto Components</v>
      </c>
      <c r="P3367" s="186" t="str">
        <f>IFERROR(IF(VLOOKUP($C3367,'MSCI Database'!$C:$R,3, FALSE)="","",VLOOKUP($C3367,'MSCI Database'!$C:$R,3, FALSE)),"")</f>
        <v>BBB</v>
      </c>
      <c r="Q3367" s="164" t="str">
        <f>IFERROR(IF(VLOOKUP($C3367,'MSCI Database'!$C:$R,4, FALSE)="","",VLOOKUP($C3367,'MSCI Database'!$C:$R,4, FALSE)),"")</f>
        <v>0</v>
      </c>
      <c r="R3367" s="164">
        <f>IFERROR(IF(VLOOKUP($C3367,'MSCI Database'!$C:$R,5, FALSE)="","",VLOOKUP($C3367,'MSCI Database'!$C:$R,5, FALSE)),"")</f>
        <v>5.6</v>
      </c>
      <c r="S3367" s="164">
        <f>IFERROR(IF(VLOOKUP($C3367,'MSCI Database'!$C:$R,6, FALSE)="","",VLOOKUP($C3367,'MSCI Database'!$C:$R,6, FALSE)),"")</f>
        <v>4</v>
      </c>
      <c r="T3367" s="211">
        <f>IFERROR(IF(VLOOKUP($C3367,'MSCI Database'!$C:$R,7, FALSE)="","",VLOOKUP($C3367,'MSCI Database'!$C:$R,7, FALSE)),"")</f>
        <v>3.4</v>
      </c>
      <c r="U3367" s="164">
        <f>IFERROR(IF(VLOOKUP($C3367,'MSCI Database'!$C:$R,8, FALSE)="","",VLOOKUP($C3367,'MSCI Database'!$C:$R,8, FALSE)),"")</f>
        <v>6.4</v>
      </c>
      <c r="V3367" s="175">
        <f>IFERROR(IF(VLOOKUP($C3367,'MSCI Database'!$C:$R,9, FALSE)="","",VLOOKUP($C3367,'MSCI Database'!$C:$R,9, FALSE)),"")</f>
        <v>4.8</v>
      </c>
      <c r="W3367" s="165">
        <f t="shared" ca="1" si="135"/>
        <v>0</v>
      </c>
      <c r="X3367" s="236">
        <f>IFERROR(IF(VLOOKUP($C3367,'MSCI Database'!$C:$R,10, FALSE)="","",VLOOKUP($C3367,'MSCI Database'!$C:$R,10, FALSE)),"")</f>
        <v>4091448</v>
      </c>
      <c r="Y3367" s="133" t="str">
        <f>IFERROR(IF(VLOOKUP($C3367,'MSCI Database'!$C:$R,11, FALSE)="","",VLOOKUP($C3367,'MSCI Database'!$C:$R,11, FALSE)),"")</f>
        <v>2019</v>
      </c>
      <c r="Z3367" s="133" t="str">
        <f>IFERROR(IF(VLOOKUP($C3367,'MSCI Database'!$C:$R,12, FALSE)="","",VLOOKUP($C3367,'MSCI Database'!$C:$R,12, FALSE)),"")</f>
        <v>Reported</v>
      </c>
      <c r="AA3367" s="202" t="str">
        <f>IFERROR(IF(VLOOKUP($C3367,'MSCI Database'!$C:$R,13, FALSE)="","",VLOOKUP($C3367,'MSCI Database'!$C:$R,13, FALSE)),"")</f>
        <v>Governance practices continue to outperform Japanese market peers</v>
      </c>
    </row>
    <row r="3368" spans="1:27" s="130" customFormat="1" ht="15" hidden="1" customHeight="1" outlineLevel="1">
      <c r="A3368" s="130" t="s">
        <v>3974</v>
      </c>
      <c r="B3368" s="130" t="s">
        <v>3975</v>
      </c>
      <c r="C3368" s="130" t="s">
        <v>3976</v>
      </c>
      <c r="D3368" s="130" t="s">
        <v>18672</v>
      </c>
      <c r="E3368" s="130" t="s">
        <v>18674</v>
      </c>
      <c r="F3368" s="215">
        <v>3.5149249983300143E-2</v>
      </c>
      <c r="G3368" s="132" t="str">
        <f ca="1">IFERROR(_xll.BQL($A3368, "cur_mkt_cap(currency=EUR)")/1000000, " ")</f>
        <v xml:space="preserve"> </v>
      </c>
      <c r="M3368" s="308"/>
      <c r="N3368" s="215">
        <f t="shared" si="134"/>
        <v>3.7323031383326824E-4</v>
      </c>
      <c r="O3368" s="172" t="str">
        <f>IFERROR(IF(VLOOKUP($C3368,'MSCI Database'!$C:$R,2, FALSE)="","",VLOOKUP($C3368,'MSCI Database'!$C:$R,2, FALSE)),"")</f>
        <v>Tobacco</v>
      </c>
      <c r="P3368" s="186" t="str">
        <f>IFERROR(IF(VLOOKUP($C3368,'MSCI Database'!$C:$R,3, FALSE)="","",VLOOKUP($C3368,'MSCI Database'!$C:$R,3, FALSE)),"")</f>
        <v>BB</v>
      </c>
      <c r="Q3368" s="164" t="str">
        <f>IFERROR(IF(VLOOKUP($C3368,'MSCI Database'!$C:$R,4, FALSE)="","",VLOOKUP($C3368,'MSCI Database'!$C:$R,4, FALSE)),"")</f>
        <v>0</v>
      </c>
      <c r="R3368" s="164">
        <f>IFERROR(IF(VLOOKUP($C3368,'MSCI Database'!$C:$R,5, FALSE)="","",VLOOKUP($C3368,'MSCI Database'!$C:$R,5, FALSE)),"")</f>
        <v>4</v>
      </c>
      <c r="S3368" s="164">
        <f>IFERROR(IF(VLOOKUP($C3368,'MSCI Database'!$C:$R,6, FALSE)="","",VLOOKUP($C3368,'MSCI Database'!$C:$R,6, FALSE)),"")</f>
        <v>4.4000000000000004</v>
      </c>
      <c r="T3368" s="211">
        <f>IFERROR(IF(VLOOKUP($C3368,'MSCI Database'!$C:$R,7, FALSE)="","",VLOOKUP($C3368,'MSCI Database'!$C:$R,7, FALSE)),"")</f>
        <v>2.5</v>
      </c>
      <c r="U3368" s="164">
        <f>IFERROR(IF(VLOOKUP($C3368,'MSCI Database'!$C:$R,8, FALSE)="","",VLOOKUP($C3368,'MSCI Database'!$C:$R,8, FALSE)),"")</f>
        <v>3.8</v>
      </c>
      <c r="V3368" s="175">
        <f>IFERROR(IF(VLOOKUP($C3368,'MSCI Database'!$C:$R,9, FALSE)="","",VLOOKUP($C3368,'MSCI Database'!$C:$R,9, FALSE)),"")</f>
        <v>3.3</v>
      </c>
      <c r="W3368" s="165">
        <f t="shared" ca="1" si="135"/>
        <v>0</v>
      </c>
      <c r="X3368" s="236">
        <f>IFERROR(IF(VLOOKUP($C3368,'MSCI Database'!$C:$R,10, FALSE)="","",VLOOKUP($C3368,'MSCI Database'!$C:$R,10, FALSE)),"")</f>
        <v>753000</v>
      </c>
      <c r="Y3368" s="133" t="str">
        <f>IFERROR(IF(VLOOKUP($C3368,'MSCI Database'!$C:$R,11, FALSE)="","",VLOOKUP($C3368,'MSCI Database'!$C:$R,11, FALSE)),"")</f>
        <v>2019</v>
      </c>
      <c r="Z3368" s="133" t="str">
        <f>IFERROR(IF(VLOOKUP($C3368,'MSCI Database'!$C:$R,12, FALSE)="","",VLOOKUP($C3368,'MSCI Database'!$C:$R,12, FALSE)),"")</f>
        <v>Reported</v>
      </c>
      <c r="AA3368" s="202" t="str">
        <f>IFERROR(IF(VLOOKUP($C3368,'MSCI Database'!$C:$R,13, FALSE)="","",VLOOKUP($C3368,'MSCI Database'!$C:$R,13, FALSE)),"")</f>
        <v>Lacks strong systems to monitor responsible marketing policies</v>
      </c>
    </row>
    <row r="3369" spans="1:27" s="130" customFormat="1" ht="15" hidden="1" customHeight="1" outlineLevel="1">
      <c r="A3369" s="130" t="s">
        <v>4605</v>
      </c>
      <c r="B3369" s="130" t="s">
        <v>4606</v>
      </c>
      <c r="C3369" s="130" t="s">
        <v>4607</v>
      </c>
      <c r="D3369" s="130" t="s">
        <v>12136</v>
      </c>
      <c r="E3369" s="130" t="s">
        <v>12133</v>
      </c>
      <c r="F3369" s="215">
        <v>3.483603707619029E-3</v>
      </c>
      <c r="G3369" s="132" t="str">
        <f ca="1">IFERROR(_xll.BQL($A3369, "cur_mkt_cap(currency=EUR)")/1000000, " ")</f>
        <v xml:space="preserve"> </v>
      </c>
      <c r="M3369" s="308"/>
      <c r="N3369" s="215">
        <f t="shared" si="134"/>
        <v>3.6990448037529172E-5</v>
      </c>
      <c r="O3369" s="172" t="str">
        <f>IFERROR(IF(VLOOKUP($C3369,'MSCI Database'!$C:$R,2, FALSE)="","",VLOOKUP($C3369,'MSCI Database'!$C:$R,2, FALSE)),"")</f>
        <v>Biotechnology</v>
      </c>
      <c r="P3369" s="186" t="str">
        <f>IFERROR(IF(VLOOKUP($C3369,'MSCI Database'!$C:$R,3, FALSE)="","",VLOOKUP($C3369,'MSCI Database'!$C:$R,3, FALSE)),"")</f>
        <v>CCC</v>
      </c>
      <c r="Q3369" s="164" t="str">
        <f>IFERROR(IF(VLOOKUP($C3369,'MSCI Database'!$C:$R,4, FALSE)="","",VLOOKUP($C3369,'MSCI Database'!$C:$R,4, FALSE)),"")</f>
        <v/>
      </c>
      <c r="R3369" s="164">
        <f>IFERROR(IF(VLOOKUP($C3369,'MSCI Database'!$C:$R,5, FALSE)="","",VLOOKUP($C3369,'MSCI Database'!$C:$R,5, FALSE)),"")</f>
        <v>0</v>
      </c>
      <c r="S3369" s="164">
        <f>IFERROR(IF(VLOOKUP($C3369,'MSCI Database'!$C:$R,6, FALSE)="","",VLOOKUP($C3369,'MSCI Database'!$C:$R,6, FALSE)),"")</f>
        <v>1.6</v>
      </c>
      <c r="T3369" s="211">
        <f>IFERROR(IF(VLOOKUP($C3369,'MSCI Database'!$C:$R,7, FALSE)="","",VLOOKUP($C3369,'MSCI Database'!$C:$R,7, FALSE)),"")</f>
        <v>3.5</v>
      </c>
      <c r="U3369" s="164">
        <f>IFERROR(IF(VLOOKUP($C3369,'MSCI Database'!$C:$R,8, FALSE)="","",VLOOKUP($C3369,'MSCI Database'!$C:$R,8, FALSE)),"")</f>
        <v>0.5</v>
      </c>
      <c r="V3369" s="175">
        <f>IFERROR(IF(VLOOKUP($C3369,'MSCI Database'!$C:$R,9, FALSE)="","",VLOOKUP($C3369,'MSCI Database'!$C:$R,9, FALSE)),"")</f>
        <v>2.2999999999999998</v>
      </c>
      <c r="W3369" s="165">
        <f t="shared" ca="1" si="135"/>
        <v>0</v>
      </c>
      <c r="X3369" s="236">
        <f>IFERROR(IF(VLOOKUP($C3369,'MSCI Database'!$C:$R,10, FALSE)="","",VLOOKUP($C3369,'MSCI Database'!$C:$R,10, FALSE)),"")</f>
        <v>4212</v>
      </c>
      <c r="Y3369" s="133" t="str">
        <f>IFERROR(IF(VLOOKUP($C3369,'MSCI Database'!$C:$R,11, FALSE)="","",VLOOKUP($C3369,'MSCI Database'!$C:$R,11, FALSE)),"")</f>
        <v>2019</v>
      </c>
      <c r="Z3369" s="133" t="str">
        <f>IFERROR(IF(VLOOKUP($C3369,'MSCI Database'!$C:$R,12, FALSE)="","",VLOOKUP($C3369,'MSCI Database'!$C:$R,12, FALSE)),"")</f>
        <v>E.Segmt-Moderate</v>
      </c>
      <c r="AA3369" s="202" t="str">
        <f>IFERROR(IF(VLOOKUP($C3369,'MSCI Database'!$C:$R,13, FALSE)="","",VLOOKUP($C3369,'MSCI Database'!$C:$R,13, FALSE)),"")</f>
        <v>Talent management challenges and below-par ethical conduct policies</v>
      </c>
    </row>
    <row r="3370" spans="1:27" s="130" customFormat="1" ht="15" hidden="1" customHeight="1" outlineLevel="1">
      <c r="A3370" s="130" t="s">
        <v>1335</v>
      </c>
      <c r="B3370" s="130" t="s">
        <v>1336</v>
      </c>
      <c r="C3370" s="130" t="s">
        <v>1337</v>
      </c>
      <c r="D3370" s="130" t="s">
        <v>12140</v>
      </c>
      <c r="E3370" s="130" t="s">
        <v>18674</v>
      </c>
      <c r="F3370" s="215">
        <v>5.3070388254429328E-3</v>
      </c>
      <c r="G3370" s="132" t="str">
        <f ca="1">IFERROR(_xll.BQL($A3370, "cur_mkt_cap(currency=EUR)")/1000000, " ")</f>
        <v xml:space="preserve"> </v>
      </c>
      <c r="M3370" s="308"/>
      <c r="N3370" s="215">
        <f t="shared" si="134"/>
        <v>5.6352490231981723E-5</v>
      </c>
      <c r="O3370" s="172" t="str">
        <f>IFERROR(IF(VLOOKUP($C3370,'MSCI Database'!$C:$R,2, FALSE)="","",VLOOKUP($C3370,'MSCI Database'!$C:$R,2, FALSE)),"")</f>
        <v>Beverages</v>
      </c>
      <c r="P3370" s="186" t="str">
        <f>IFERROR(IF(VLOOKUP($C3370,'MSCI Database'!$C:$R,3, FALSE)="","",VLOOKUP($C3370,'MSCI Database'!$C:$R,3, FALSE)),"")</f>
        <v>A</v>
      </c>
      <c r="Q3370" s="164" t="str">
        <f>IFERROR(IF(VLOOKUP($C3370,'MSCI Database'!$C:$R,4, FALSE)="","",VLOOKUP($C3370,'MSCI Database'!$C:$R,4, FALSE)),"")</f>
        <v>0</v>
      </c>
      <c r="R3370" s="164">
        <f>IFERROR(IF(VLOOKUP($C3370,'MSCI Database'!$C:$R,5, FALSE)="","",VLOOKUP($C3370,'MSCI Database'!$C:$R,5, FALSE)),"")</f>
        <v>7.1</v>
      </c>
      <c r="S3370" s="164">
        <f>IFERROR(IF(VLOOKUP($C3370,'MSCI Database'!$C:$R,6, FALSE)="","",VLOOKUP($C3370,'MSCI Database'!$C:$R,6, FALSE)),"")</f>
        <v>5.4</v>
      </c>
      <c r="T3370" s="211">
        <f>IFERROR(IF(VLOOKUP($C3370,'MSCI Database'!$C:$R,7, FALSE)="","",VLOOKUP($C3370,'MSCI Database'!$C:$R,7, FALSE)),"")</f>
        <v>5.4</v>
      </c>
      <c r="U3370" s="164">
        <f>IFERROR(IF(VLOOKUP($C3370,'MSCI Database'!$C:$R,8, FALSE)="","",VLOOKUP($C3370,'MSCI Database'!$C:$R,8, FALSE)),"")</f>
        <v>4</v>
      </c>
      <c r="V3370" s="175">
        <f>IFERROR(IF(VLOOKUP($C3370,'MSCI Database'!$C:$R,9, FALSE)="","",VLOOKUP($C3370,'MSCI Database'!$C:$R,9, FALSE)),"")</f>
        <v>4.9000000000000004</v>
      </c>
      <c r="W3370" s="165">
        <f t="shared" ca="1" si="135"/>
        <v>0</v>
      </c>
      <c r="X3370" s="236">
        <f>IFERROR(IF(VLOOKUP($C3370,'MSCI Database'!$C:$R,10, FALSE)="","",VLOOKUP($C3370,'MSCI Database'!$C:$R,10, FALSE)),"")</f>
        <v>160261</v>
      </c>
      <c r="Y3370" s="133" t="str">
        <f>IFERROR(IF(VLOOKUP($C3370,'MSCI Database'!$C:$R,11, FALSE)="","",VLOOKUP($C3370,'MSCI Database'!$C:$R,11, FALSE)),"")</f>
        <v>2019</v>
      </c>
      <c r="Z3370" s="133" t="str">
        <f>IFERROR(IF(VLOOKUP($C3370,'MSCI Database'!$C:$R,12, FALSE)="","",VLOOKUP($C3370,'MSCI Database'!$C:$R,12, FALSE)),"")</f>
        <v>Reported</v>
      </c>
      <c r="AA3370" s="202" t="str">
        <f>IFERROR(IF(VLOOKUP($C3370,'MSCI Database'!$C:$R,13, FALSE)="","",VLOOKUP($C3370,'MSCI Database'!$C:$R,13, FALSE)),"")</f>
        <v>Responsible marketing and sustainable practices support rating</v>
      </c>
    </row>
    <row r="3371" spans="1:27" s="130" customFormat="1" ht="15" hidden="1" customHeight="1" outlineLevel="1">
      <c r="A3371" s="130" t="s">
        <v>1750</v>
      </c>
      <c r="B3371" s="130" t="s">
        <v>1751</v>
      </c>
      <c r="C3371" s="130" t="s">
        <v>1752</v>
      </c>
      <c r="D3371" s="130" t="s">
        <v>18731</v>
      </c>
      <c r="E3371" s="130" t="s">
        <v>100</v>
      </c>
      <c r="F3371" s="215">
        <v>1.0403759776830999E-3</v>
      </c>
      <c r="G3371" s="132" t="str">
        <f ca="1">IFERROR(_xll.BQL($A3371, "cur_mkt_cap(currency=EUR)")/1000000, " ")</f>
        <v xml:space="preserve"> </v>
      </c>
      <c r="M3371" s="308"/>
      <c r="N3371" s="215">
        <f t="shared" si="134"/>
        <v>1.1047173206817866E-5</v>
      </c>
      <c r="O3371" s="172" t="str">
        <f>IFERROR(IF(VLOOKUP($C3371,'MSCI Database'!$C:$R,2, FALSE)="","",VLOOKUP($C3371,'MSCI Database'!$C:$R,2, FALSE)),"")</f>
        <v>Utilities</v>
      </c>
      <c r="P3371" s="186" t="str">
        <f>IFERROR(IF(VLOOKUP($C3371,'MSCI Database'!$C:$R,3, FALSE)="","",VLOOKUP($C3371,'MSCI Database'!$C:$R,3, FALSE)),"")</f>
        <v>BBB</v>
      </c>
      <c r="Q3371" s="164" t="str">
        <f>IFERROR(IF(VLOOKUP($C3371,'MSCI Database'!$C:$R,4, FALSE)="","",VLOOKUP($C3371,'MSCI Database'!$C:$R,4, FALSE)),"")</f>
        <v>0</v>
      </c>
      <c r="R3371" s="164">
        <f>IFERROR(IF(VLOOKUP($C3371,'MSCI Database'!$C:$R,5, FALSE)="","",VLOOKUP($C3371,'MSCI Database'!$C:$R,5, FALSE)),"")</f>
        <v>5.6</v>
      </c>
      <c r="S3371" s="164">
        <f>IFERROR(IF(VLOOKUP($C3371,'MSCI Database'!$C:$R,6, FALSE)="","",VLOOKUP($C3371,'MSCI Database'!$C:$R,6, FALSE)),"")</f>
        <v>5.6</v>
      </c>
      <c r="T3371" s="211">
        <f>IFERROR(IF(VLOOKUP($C3371,'MSCI Database'!$C:$R,7, FALSE)="","",VLOOKUP($C3371,'MSCI Database'!$C:$R,7, FALSE)),"")</f>
        <v>8.5</v>
      </c>
      <c r="U3371" s="164">
        <f>IFERROR(IF(VLOOKUP($C3371,'MSCI Database'!$C:$R,8, FALSE)="","",VLOOKUP($C3371,'MSCI Database'!$C:$R,8, FALSE)),"")</f>
        <v>2.9</v>
      </c>
      <c r="V3371" s="175">
        <f>IFERROR(IF(VLOOKUP($C3371,'MSCI Database'!$C:$R,9, FALSE)="","",VLOOKUP($C3371,'MSCI Database'!$C:$R,9, FALSE)),"")</f>
        <v>5.2</v>
      </c>
      <c r="W3371" s="165">
        <f t="shared" ca="1" si="135"/>
        <v>0</v>
      </c>
      <c r="X3371" s="236">
        <f>IFERROR(IF(VLOOKUP($C3371,'MSCI Database'!$C:$R,10, FALSE)="","",VLOOKUP($C3371,'MSCI Database'!$C:$R,10, FALSE)),"")</f>
        <v>719569</v>
      </c>
      <c r="Y3371" s="133" t="str">
        <f>IFERROR(IF(VLOOKUP($C3371,'MSCI Database'!$C:$R,11, FALSE)="","",VLOOKUP($C3371,'MSCI Database'!$C:$R,11, FALSE)),"")</f>
        <v>2019</v>
      </c>
      <c r="Z3371" s="133" t="str">
        <f>IFERROR(IF(VLOOKUP($C3371,'MSCI Database'!$C:$R,12, FALSE)="","",VLOOKUP($C3371,'MSCI Database'!$C:$R,12, FALSE)),"")</f>
        <v>E.Segmt-Moderately Low</v>
      </c>
      <c r="AA3371" s="202" t="str">
        <f>IFERROR(IF(VLOOKUP($C3371,'MSCI Database'!$C:$R,13, FALSE)="","",VLOOKUP($C3371,'MSCI Database'!$C:$R,13, FALSE)),"")</f>
        <v>Low-emission transmission assets; corporate governance practices on par with those of peers</v>
      </c>
    </row>
    <row r="3372" spans="1:27" s="130" customFormat="1" ht="15" hidden="1" customHeight="1" outlineLevel="1">
      <c r="A3372" s="130" t="s">
        <v>3404</v>
      </c>
      <c r="B3372" s="130" t="s">
        <v>3405</v>
      </c>
      <c r="C3372" s="130" t="s">
        <v>3406</v>
      </c>
      <c r="D3372" s="130" t="s">
        <v>18672</v>
      </c>
      <c r="E3372" s="130" t="s">
        <v>18688</v>
      </c>
      <c r="F3372" s="215">
        <v>3.4544479333463017E-2</v>
      </c>
      <c r="G3372" s="132" t="str">
        <f ca="1">IFERROR(_xll.BQL($A3372, "cur_mkt_cap(currency=EUR)")/1000000, " ")</f>
        <v xml:space="preserve"> </v>
      </c>
      <c r="M3372" s="308"/>
      <c r="N3372" s="215">
        <f t="shared" si="134"/>
        <v>3.6680859104990584E-4</v>
      </c>
      <c r="O3372" s="172" t="str">
        <f>IFERROR(IF(VLOOKUP($C3372,'MSCI Database'!$C:$R,2, FALSE)="","",VLOOKUP($C3372,'MSCI Database'!$C:$R,2, FALSE)),"")</f>
        <v>Diversified Financials</v>
      </c>
      <c r="P3372" s="186" t="str">
        <f>IFERROR(IF(VLOOKUP($C3372,'MSCI Database'!$C:$R,3, FALSE)="","",VLOOKUP($C3372,'MSCI Database'!$C:$R,3, FALSE)),"")</f>
        <v>AA</v>
      </c>
      <c r="Q3372" s="164" t="str">
        <f>IFERROR(IF(VLOOKUP($C3372,'MSCI Database'!$C:$R,4, FALSE)="","",VLOOKUP($C3372,'MSCI Database'!$C:$R,4, FALSE)),"")</f>
        <v>1</v>
      </c>
      <c r="R3372" s="164">
        <f>IFERROR(IF(VLOOKUP($C3372,'MSCI Database'!$C:$R,5, FALSE)="","",VLOOKUP($C3372,'MSCI Database'!$C:$R,5, FALSE)),"")</f>
        <v>7.6</v>
      </c>
      <c r="S3372" s="164">
        <f>IFERROR(IF(VLOOKUP($C3372,'MSCI Database'!$C:$R,6, FALSE)="","",VLOOKUP($C3372,'MSCI Database'!$C:$R,6, FALSE)),"")</f>
        <v>7.7</v>
      </c>
      <c r="T3372" s="211">
        <f>IFERROR(IF(VLOOKUP($C3372,'MSCI Database'!$C:$R,7, FALSE)="","",VLOOKUP($C3372,'MSCI Database'!$C:$R,7, FALSE)),"")</f>
        <v>6</v>
      </c>
      <c r="U3372" s="164">
        <f>IFERROR(IF(VLOOKUP($C3372,'MSCI Database'!$C:$R,8, FALSE)="","",VLOOKUP($C3372,'MSCI Database'!$C:$R,8, FALSE)),"")</f>
        <v>4.0999999999999996</v>
      </c>
      <c r="V3372" s="175">
        <f>IFERROR(IF(VLOOKUP($C3372,'MSCI Database'!$C:$R,9, FALSE)="","",VLOOKUP($C3372,'MSCI Database'!$C:$R,9, FALSE)),"")</f>
        <v>5.5</v>
      </c>
      <c r="W3372" s="165">
        <f t="shared" ca="1" si="135"/>
        <v>0</v>
      </c>
      <c r="X3372" s="236">
        <f>IFERROR(IF(VLOOKUP($C3372,'MSCI Database'!$C:$R,10, FALSE)="","",VLOOKUP($C3372,'MSCI Database'!$C:$R,10, FALSE)),"")</f>
        <v>1251010</v>
      </c>
      <c r="Y3372" s="133" t="str">
        <f>IFERROR(IF(VLOOKUP($C3372,'MSCI Database'!$C:$R,11, FALSE)="","",VLOOKUP($C3372,'MSCI Database'!$C:$R,11, FALSE)),"")</f>
        <v>2019</v>
      </c>
      <c r="Z3372" s="133" t="str">
        <f>IFERROR(IF(VLOOKUP($C3372,'MSCI Database'!$C:$R,12, FALSE)="","",VLOOKUP($C3372,'MSCI Database'!$C:$R,12, FALSE)),"")</f>
        <v>Reported</v>
      </c>
      <c r="AA3372" s="202" t="str">
        <f>IFERROR(IF(VLOOKUP($C3372,'MSCI Database'!$C:$R,13, FALSE)="","",VLOOKUP($C3372,'MSCI Database'!$C:$R,13, FALSE)),"")</f>
        <v>Improvement in data privacy and security mechanisms drive upgrade</v>
      </c>
    </row>
    <row r="3373" spans="1:27" s="130" customFormat="1" ht="15" hidden="1" customHeight="1" outlineLevel="1">
      <c r="A3373" s="130" t="s">
        <v>4368</v>
      </c>
      <c r="B3373" s="130" t="s">
        <v>4369</v>
      </c>
      <c r="C3373" s="130" t="s">
        <v>4370</v>
      </c>
      <c r="D3373" s="130" t="s">
        <v>12136</v>
      </c>
      <c r="E3373" s="130" t="s">
        <v>18688</v>
      </c>
      <c r="F3373" s="215">
        <v>3.259719003725234E-3</v>
      </c>
      <c r="G3373" s="132" t="str">
        <f ca="1">IFERROR(_xll.BQL($A3373, "cur_mkt_cap(currency=EUR)")/1000000, " ")</f>
        <v xml:space="preserve"> </v>
      </c>
      <c r="M3373" s="308"/>
      <c r="N3373" s="215">
        <f t="shared" si="134"/>
        <v>3.4613141029941525E-5</v>
      </c>
      <c r="O3373" s="172" t="str">
        <f>IFERROR(IF(VLOOKUP($C3373,'MSCI Database'!$C:$R,2, FALSE)="","",VLOOKUP($C3373,'MSCI Database'!$C:$R,2, FALSE)),"")</f>
        <v>Property &amp; Casualty Insurance</v>
      </c>
      <c r="P3373" s="186" t="str">
        <f>IFERROR(IF(VLOOKUP($C3373,'MSCI Database'!$C:$R,3, FALSE)="","",VLOOKUP($C3373,'MSCI Database'!$C:$R,3, FALSE)),"")</f>
        <v>A</v>
      </c>
      <c r="Q3373" s="164" t="str">
        <f>IFERROR(IF(VLOOKUP($C3373,'MSCI Database'!$C:$R,4, FALSE)="","",VLOOKUP($C3373,'MSCI Database'!$C:$R,4, FALSE)),"")</f>
        <v>0</v>
      </c>
      <c r="R3373" s="164">
        <f>IFERROR(IF(VLOOKUP($C3373,'MSCI Database'!$C:$R,5, FALSE)="","",VLOOKUP($C3373,'MSCI Database'!$C:$R,5, FALSE)),"")</f>
        <v>7</v>
      </c>
      <c r="S3373" s="164">
        <f>IFERROR(IF(VLOOKUP($C3373,'MSCI Database'!$C:$R,6, FALSE)="","",VLOOKUP($C3373,'MSCI Database'!$C:$R,6, FALSE)),"")</f>
        <v>6.1</v>
      </c>
      <c r="T3373" s="211">
        <f>IFERROR(IF(VLOOKUP($C3373,'MSCI Database'!$C:$R,7, FALSE)="","",VLOOKUP($C3373,'MSCI Database'!$C:$R,7, FALSE)),"")</f>
        <v>3.9</v>
      </c>
      <c r="U3373" s="164">
        <f>IFERROR(IF(VLOOKUP($C3373,'MSCI Database'!$C:$R,8, FALSE)="","",VLOOKUP($C3373,'MSCI Database'!$C:$R,8, FALSE)),"")</f>
        <v>5.6</v>
      </c>
      <c r="V3373" s="175">
        <f>IFERROR(IF(VLOOKUP($C3373,'MSCI Database'!$C:$R,9, FALSE)="","",VLOOKUP($C3373,'MSCI Database'!$C:$R,9, FALSE)),"")</f>
        <v>4.8</v>
      </c>
      <c r="W3373" s="165">
        <f t="shared" ca="1" si="135"/>
        <v>0</v>
      </c>
      <c r="X3373" s="236">
        <f>IFERROR(IF(VLOOKUP($C3373,'MSCI Database'!$C:$R,10, FALSE)="","",VLOOKUP($C3373,'MSCI Database'!$C:$R,10, FALSE)),"")</f>
        <v>25004</v>
      </c>
      <c r="Y3373" s="133" t="str">
        <f>IFERROR(IF(VLOOKUP($C3373,'MSCI Database'!$C:$R,11, FALSE)="","",VLOOKUP($C3373,'MSCI Database'!$C:$R,11, FALSE)),"")</f>
        <v>2019</v>
      </c>
      <c r="Z3373" s="133" t="str">
        <f>IFERROR(IF(VLOOKUP($C3373,'MSCI Database'!$C:$R,12, FALSE)="","",VLOOKUP($C3373,'MSCI Database'!$C:$R,12, FALSE)),"")</f>
        <v>E.CSI</v>
      </c>
      <c r="AA3373" s="202" t="str">
        <f>IFERROR(IF(VLOOKUP($C3373,'MSCI Database'!$C:$R,13, FALSE)="","",VLOOKUP($C3373,'MSCI Database'!$C:$R,13, FALSE)),"")</f>
        <v>Strong climate change mitigation and corporate governance practices</v>
      </c>
    </row>
    <row r="3374" spans="1:27" s="130" customFormat="1" ht="15" hidden="1" customHeight="1" outlineLevel="1">
      <c r="A3374" s="130" t="s">
        <v>4456</v>
      </c>
      <c r="B3374" s="130" t="s">
        <v>4457</v>
      </c>
      <c r="C3374" s="130" t="s">
        <v>4458</v>
      </c>
      <c r="D3374" s="130" t="s">
        <v>12136</v>
      </c>
      <c r="E3374" s="130" t="s">
        <v>18689</v>
      </c>
      <c r="F3374" s="215">
        <v>3.198084569459656E-3</v>
      </c>
      <c r="G3374" s="132" t="str">
        <f ca="1">IFERROR(_xll.BQL($A3374, "cur_mkt_cap(currency=EUR)")/1000000, " ")</f>
        <v xml:space="preserve"> </v>
      </c>
      <c r="M3374" s="308"/>
      <c r="N3374" s="215">
        <f t="shared" si="134"/>
        <v>3.3958679291645343E-5</v>
      </c>
      <c r="O3374" s="172" t="str">
        <f>IFERROR(IF(VLOOKUP($C3374,'MSCI Database'!$C:$R,2, FALSE)="","",VLOOKUP($C3374,'MSCI Database'!$C:$R,2, FALSE)),"")</f>
        <v>Electronic Equipment, Instruments &amp; Components</v>
      </c>
      <c r="P3374" s="186" t="str">
        <f>IFERROR(IF(VLOOKUP($C3374,'MSCI Database'!$C:$R,3, FALSE)="","",VLOOKUP($C3374,'MSCI Database'!$C:$R,3, FALSE)),"")</f>
        <v>BBB</v>
      </c>
      <c r="Q3374" s="164" t="str">
        <f>IFERROR(IF(VLOOKUP($C3374,'MSCI Database'!$C:$R,4, FALSE)="","",VLOOKUP($C3374,'MSCI Database'!$C:$R,4, FALSE)),"")</f>
        <v>-1</v>
      </c>
      <c r="R3374" s="164">
        <f>IFERROR(IF(VLOOKUP($C3374,'MSCI Database'!$C:$R,5, FALSE)="","",VLOOKUP($C3374,'MSCI Database'!$C:$R,5, FALSE)),"")</f>
        <v>4.8</v>
      </c>
      <c r="S3374" s="164">
        <f>IFERROR(IF(VLOOKUP($C3374,'MSCI Database'!$C:$R,6, FALSE)="","",VLOOKUP($C3374,'MSCI Database'!$C:$R,6, FALSE)),"")</f>
        <v>5.8</v>
      </c>
      <c r="T3374" s="211">
        <f>IFERROR(IF(VLOOKUP($C3374,'MSCI Database'!$C:$R,7, FALSE)="","",VLOOKUP($C3374,'MSCI Database'!$C:$R,7, FALSE)),"")</f>
        <v>5.0999999999999996</v>
      </c>
      <c r="U3374" s="164">
        <f>IFERROR(IF(VLOOKUP($C3374,'MSCI Database'!$C:$R,8, FALSE)="","",VLOOKUP($C3374,'MSCI Database'!$C:$R,8, FALSE)),"")</f>
        <v>3.2</v>
      </c>
      <c r="V3374" s="175">
        <f>IFERROR(IF(VLOOKUP($C3374,'MSCI Database'!$C:$R,9, FALSE)="","",VLOOKUP($C3374,'MSCI Database'!$C:$R,9, FALSE)),"")</f>
        <v>4.4000000000000004</v>
      </c>
      <c r="W3374" s="165">
        <f t="shared" ca="1" si="135"/>
        <v>0</v>
      </c>
      <c r="X3374" s="236">
        <f>IFERROR(IF(VLOOKUP($C3374,'MSCI Database'!$C:$R,10, FALSE)="","",VLOOKUP($C3374,'MSCI Database'!$C:$R,10, FALSE)),"")</f>
        <v>316558</v>
      </c>
      <c r="Y3374" s="133" t="str">
        <f>IFERROR(IF(VLOOKUP($C3374,'MSCI Database'!$C:$R,11, FALSE)="","",VLOOKUP($C3374,'MSCI Database'!$C:$R,11, FALSE)),"")</f>
        <v>2019</v>
      </c>
      <c r="Z3374" s="133" t="str">
        <f>IFERROR(IF(VLOOKUP($C3374,'MSCI Database'!$C:$R,12, FALSE)="","",VLOOKUP($C3374,'MSCI Database'!$C:$R,12, FALSE)),"")</f>
        <v>Reported</v>
      </c>
      <c r="AA3374" s="202" t="str">
        <f>IFERROR(IF(VLOOKUP($C3374,'MSCI Database'!$C:$R,13, FALSE)="","",VLOOKUP($C3374,'MSCI Database'!$C:$R,13, FALSE)),"")</f>
        <v>Corporate governance and corporate behavior programs and practices weigh on rating</v>
      </c>
    </row>
    <row r="3375" spans="1:27" s="130" customFormat="1" ht="15" hidden="1" customHeight="1" outlineLevel="1">
      <c r="A3375" s="130" t="s">
        <v>1343</v>
      </c>
      <c r="B3375" s="130" t="s">
        <v>1344</v>
      </c>
      <c r="C3375" s="130" t="s">
        <v>1345</v>
      </c>
      <c r="D3375" s="130" t="s">
        <v>12140</v>
      </c>
      <c r="E3375" s="130" t="s">
        <v>100</v>
      </c>
      <c r="F3375" s="215">
        <v>5.0793315584213173E-3</v>
      </c>
      <c r="G3375" s="132" t="str">
        <f ca="1">IFERROR(_xll.BQL($A3375, "cur_mkt_cap(currency=EUR)")/1000000, " ")</f>
        <v xml:space="preserve"> </v>
      </c>
      <c r="M3375" s="308"/>
      <c r="N3375" s="215">
        <f t="shared" si="134"/>
        <v>5.3934593555012177E-5</v>
      </c>
      <c r="O3375" s="172" t="str">
        <f>IFERROR(IF(VLOOKUP($C3375,'MSCI Database'!$C:$R,2, FALSE)="","",VLOOKUP($C3375,'MSCI Database'!$C:$R,2, FALSE)),"")</f>
        <v>Utilities</v>
      </c>
      <c r="P3375" s="186" t="str">
        <f>IFERROR(IF(VLOOKUP($C3375,'MSCI Database'!$C:$R,3, FALSE)="","",VLOOKUP($C3375,'MSCI Database'!$C:$R,3, FALSE)),"")</f>
        <v>A</v>
      </c>
      <c r="Q3375" s="164" t="str">
        <f>IFERROR(IF(VLOOKUP($C3375,'MSCI Database'!$C:$R,4, FALSE)="","",VLOOKUP($C3375,'MSCI Database'!$C:$R,4, FALSE)),"")</f>
        <v>1</v>
      </c>
      <c r="R3375" s="164">
        <f>IFERROR(IF(VLOOKUP($C3375,'MSCI Database'!$C:$R,5, FALSE)="","",VLOOKUP($C3375,'MSCI Database'!$C:$R,5, FALSE)),"")</f>
        <v>6.9</v>
      </c>
      <c r="S3375" s="164">
        <f>IFERROR(IF(VLOOKUP($C3375,'MSCI Database'!$C:$R,6, FALSE)="","",VLOOKUP($C3375,'MSCI Database'!$C:$R,6, FALSE)),"")</f>
        <v>6.5</v>
      </c>
      <c r="T3375" s="211">
        <f>IFERROR(IF(VLOOKUP($C3375,'MSCI Database'!$C:$R,7, FALSE)="","",VLOOKUP($C3375,'MSCI Database'!$C:$R,7, FALSE)),"")</f>
        <v>5.0999999999999996</v>
      </c>
      <c r="U3375" s="164">
        <f>IFERROR(IF(VLOOKUP($C3375,'MSCI Database'!$C:$R,8, FALSE)="","",VLOOKUP($C3375,'MSCI Database'!$C:$R,8, FALSE)),"")</f>
        <v>5.3</v>
      </c>
      <c r="V3375" s="175">
        <f>IFERROR(IF(VLOOKUP($C3375,'MSCI Database'!$C:$R,9, FALSE)="","",VLOOKUP($C3375,'MSCI Database'!$C:$R,9, FALSE)),"")</f>
        <v>5.9</v>
      </c>
      <c r="W3375" s="165">
        <f t="shared" ca="1" si="135"/>
        <v>0</v>
      </c>
      <c r="X3375" s="236">
        <f>IFERROR(IF(VLOOKUP($C3375,'MSCI Database'!$C:$R,10, FALSE)="","",VLOOKUP($C3375,'MSCI Database'!$C:$R,10, FALSE)),"")</f>
        <v>4884571</v>
      </c>
      <c r="Y3375" s="133" t="str">
        <f>IFERROR(IF(VLOOKUP($C3375,'MSCI Database'!$C:$R,11, FALSE)="","",VLOOKUP($C3375,'MSCI Database'!$C:$R,11, FALSE)),"")</f>
        <v>2019</v>
      </c>
      <c r="Z3375" s="133" t="str">
        <f>IFERROR(IF(VLOOKUP($C3375,'MSCI Database'!$C:$R,12, FALSE)="","",VLOOKUP($C3375,'MSCI Database'!$C:$R,12, FALSE)),"")</f>
        <v>Reported</v>
      </c>
      <c r="AA3375" s="202" t="str">
        <f>IFERROR(IF(VLOOKUP($C3375,'MSCI Database'!$C:$R,13, FALSE)="","",VLOOKUP($C3375,'MSCI Database'!$C:$R,13, FALSE)),"")</f>
        <v>Significant efforts to mitigate biodiversity risks, aggressive targets for renewables</v>
      </c>
    </row>
    <row r="3376" spans="1:27" s="130" customFormat="1" ht="15" hidden="1" customHeight="1" outlineLevel="1">
      <c r="A3376" s="130" t="s">
        <v>4657</v>
      </c>
      <c r="B3376" s="130" t="s">
        <v>4658</v>
      </c>
      <c r="C3376" s="130" t="s">
        <v>4659</v>
      </c>
      <c r="D3376" s="130" t="s">
        <v>12136</v>
      </c>
      <c r="E3376" s="130" t="s">
        <v>18684</v>
      </c>
      <c r="F3376" s="215">
        <v>3.3222607208972499E-3</v>
      </c>
      <c r="G3376" s="132" t="str">
        <f ca="1">IFERROR(_xll.BQL($A3376, "cur_mkt_cap(currency=EUR)")/1000000, " ")</f>
        <v xml:space="preserve"> </v>
      </c>
      <c r="M3376" s="308"/>
      <c r="N3376" s="215">
        <f t="shared" si="134"/>
        <v>3.5277236700229608E-5</v>
      </c>
      <c r="O3376" s="172" t="str">
        <f>IFERROR(IF(VLOOKUP($C3376,'MSCI Database'!$C:$R,2, FALSE)="","",VLOOKUP($C3376,'MSCI Database'!$C:$R,2, FALSE)),"")</f>
        <v>Commodity Chemicals</v>
      </c>
      <c r="P3376" s="186" t="str">
        <f>IFERROR(IF(VLOOKUP($C3376,'MSCI Database'!$C:$R,3, FALSE)="","",VLOOKUP($C3376,'MSCI Database'!$C:$R,3, FALSE)),"")</f>
        <v>B</v>
      </c>
      <c r="Q3376" s="164" t="str">
        <f>IFERROR(IF(VLOOKUP($C3376,'MSCI Database'!$C:$R,4, FALSE)="","",VLOOKUP($C3376,'MSCI Database'!$C:$R,4, FALSE)),"")</f>
        <v>-1</v>
      </c>
      <c r="R3376" s="164">
        <f>IFERROR(IF(VLOOKUP($C3376,'MSCI Database'!$C:$R,5, FALSE)="","",VLOOKUP($C3376,'MSCI Database'!$C:$R,5, FALSE)),"")</f>
        <v>1.9</v>
      </c>
      <c r="S3376" s="164">
        <f>IFERROR(IF(VLOOKUP($C3376,'MSCI Database'!$C:$R,6, FALSE)="","",VLOOKUP($C3376,'MSCI Database'!$C:$R,6, FALSE)),"")</f>
        <v>3.7</v>
      </c>
      <c r="T3376" s="211">
        <f>IFERROR(IF(VLOOKUP($C3376,'MSCI Database'!$C:$R,7, FALSE)="","",VLOOKUP($C3376,'MSCI Database'!$C:$R,7, FALSE)),"")</f>
        <v>0.4</v>
      </c>
      <c r="U3376" s="164">
        <f>IFERROR(IF(VLOOKUP($C3376,'MSCI Database'!$C:$R,8, FALSE)="","",VLOOKUP($C3376,'MSCI Database'!$C:$R,8, FALSE)),"")</f>
        <v>2.6</v>
      </c>
      <c r="V3376" s="175">
        <f>IFERROR(IF(VLOOKUP($C3376,'MSCI Database'!$C:$R,9, FALSE)="","",VLOOKUP($C3376,'MSCI Database'!$C:$R,9, FALSE)),"")</f>
        <v>3</v>
      </c>
      <c r="W3376" s="165">
        <f t="shared" ca="1" si="135"/>
        <v>0</v>
      </c>
      <c r="X3376" s="236">
        <f>IFERROR(IF(VLOOKUP($C3376,'MSCI Database'!$C:$R,10, FALSE)="","",VLOOKUP($C3376,'MSCI Database'!$C:$R,10, FALSE)),"")</f>
        <v>508756</v>
      </c>
      <c r="Y3376" s="133" t="str">
        <f>IFERROR(IF(VLOOKUP($C3376,'MSCI Database'!$C:$R,11, FALSE)="","",VLOOKUP($C3376,'MSCI Database'!$C:$R,11, FALSE)),"")</f>
        <v>2019</v>
      </c>
      <c r="Z3376" s="133" t="str">
        <f>IFERROR(IF(VLOOKUP($C3376,'MSCI Database'!$C:$R,12, FALSE)="","",VLOOKUP($C3376,'MSCI Database'!$C:$R,12, FALSE)),"")</f>
        <v>Reported</v>
      </c>
      <c r="AA3376" s="202" t="str">
        <f>IFERROR(IF(VLOOKUP($C3376,'MSCI Database'!$C:$R,13, FALSE)="","",VLOOKUP($C3376,'MSCI Database'!$C:$R,13, FALSE)),"")</f>
        <v>Below-par toxic emissions management and chemical safety management practices</v>
      </c>
    </row>
    <row r="3377" spans="1:27" s="130" customFormat="1" ht="15" hidden="1" customHeight="1" outlineLevel="1">
      <c r="A3377" s="130" t="s">
        <v>3748</v>
      </c>
      <c r="B3377" s="130" t="s">
        <v>3749</v>
      </c>
      <c r="C3377" s="130" t="s">
        <v>3750</v>
      </c>
      <c r="D3377" s="130" t="s">
        <v>18672</v>
      </c>
      <c r="E3377" s="130" t="s">
        <v>18688</v>
      </c>
      <c r="F3377" s="215">
        <v>3.3538353796320627E-2</v>
      </c>
      <c r="G3377" s="132" t="str">
        <f ca="1">IFERROR(_xll.BQL($A3377, "cur_mkt_cap(currency=EUR)")/1000000, " ")</f>
        <v xml:space="preserve"> </v>
      </c>
      <c r="M3377" s="308"/>
      <c r="N3377" s="215">
        <f t="shared" si="134"/>
        <v>3.5612510419992375E-4</v>
      </c>
      <c r="O3377" s="172" t="str">
        <f>IFERROR(IF(VLOOKUP($C3377,'MSCI Database'!$C:$R,2, FALSE)="","",VLOOKUP($C3377,'MSCI Database'!$C:$R,2, FALSE)),"")</f>
        <v>Life &amp; Health Insurance</v>
      </c>
      <c r="P3377" s="186" t="str">
        <f>IFERROR(IF(VLOOKUP($C3377,'MSCI Database'!$C:$R,3, FALSE)="","",VLOOKUP($C3377,'MSCI Database'!$C:$R,3, FALSE)),"")</f>
        <v>A</v>
      </c>
      <c r="Q3377" s="164" t="str">
        <f>IFERROR(IF(VLOOKUP($C3377,'MSCI Database'!$C:$R,4, FALSE)="","",VLOOKUP($C3377,'MSCI Database'!$C:$R,4, FALSE)),"")</f>
        <v>1</v>
      </c>
      <c r="R3377" s="164">
        <f>IFERROR(IF(VLOOKUP($C3377,'MSCI Database'!$C:$R,5, FALSE)="","",VLOOKUP($C3377,'MSCI Database'!$C:$R,5, FALSE)),"")</f>
        <v>6.9</v>
      </c>
      <c r="S3377" s="164">
        <f>IFERROR(IF(VLOOKUP($C3377,'MSCI Database'!$C:$R,6, FALSE)="","",VLOOKUP($C3377,'MSCI Database'!$C:$R,6, FALSE)),"")</f>
        <v>5.4</v>
      </c>
      <c r="T3377" s="211">
        <f>IFERROR(IF(VLOOKUP($C3377,'MSCI Database'!$C:$R,7, FALSE)="","",VLOOKUP($C3377,'MSCI Database'!$C:$R,7, FALSE)),"")</f>
        <v>5.7</v>
      </c>
      <c r="U3377" s="164">
        <f>IFERROR(IF(VLOOKUP($C3377,'MSCI Database'!$C:$R,8, FALSE)="","",VLOOKUP($C3377,'MSCI Database'!$C:$R,8, FALSE)),"")</f>
        <v>4.8</v>
      </c>
      <c r="V3377" s="175">
        <f>IFERROR(IF(VLOOKUP($C3377,'MSCI Database'!$C:$R,9, FALSE)="","",VLOOKUP($C3377,'MSCI Database'!$C:$R,9, FALSE)),"")</f>
        <v>5.4</v>
      </c>
      <c r="W3377" s="165">
        <f t="shared" ca="1" si="135"/>
        <v>0</v>
      </c>
      <c r="X3377" s="236">
        <f>IFERROR(IF(VLOOKUP($C3377,'MSCI Database'!$C:$R,10, FALSE)="","",VLOOKUP($C3377,'MSCI Database'!$C:$R,10, FALSE)),"")</f>
        <v>138900</v>
      </c>
      <c r="Y3377" s="133" t="str">
        <f>IFERROR(IF(VLOOKUP($C3377,'MSCI Database'!$C:$R,11, FALSE)="","",VLOOKUP($C3377,'MSCI Database'!$C:$R,11, FALSE)),"")</f>
        <v>2019</v>
      </c>
      <c r="Z3377" s="133" t="str">
        <f>IFERROR(IF(VLOOKUP($C3377,'MSCI Database'!$C:$R,12, FALSE)="","",VLOOKUP($C3377,'MSCI Database'!$C:$R,12, FALSE)),"")</f>
        <v>Reported</v>
      </c>
      <c r="AA3377" s="202" t="str">
        <f>IFERROR(IF(VLOOKUP($C3377,'MSCI Database'!$C:$R,13, FALSE)="","",VLOOKUP($C3377,'MSCI Database'!$C:$R,13, FALSE)),"")</f>
        <v>Sustained efforts on ESG integration driving upgrade</v>
      </c>
    </row>
    <row r="3378" spans="1:27" s="130" customFormat="1" ht="15" hidden="1" customHeight="1" outlineLevel="1">
      <c r="A3378" s="130" t="s">
        <v>4492</v>
      </c>
      <c r="B3378" s="130" t="s">
        <v>4493</v>
      </c>
      <c r="C3378" s="130" t="s">
        <v>4494</v>
      </c>
      <c r="D3378" s="130" t="s">
        <v>12136</v>
      </c>
      <c r="E3378" s="130" t="s">
        <v>18682</v>
      </c>
      <c r="F3378" s="215">
        <v>3.00945616230087E-3</v>
      </c>
      <c r="G3378" s="132" t="str">
        <f ca="1">IFERROR(_xll.BQL($A3378, "cur_mkt_cap(currency=EUR)")/1000000, " ")</f>
        <v xml:space="preserve"> </v>
      </c>
      <c r="M3378" s="308"/>
      <c r="N3378" s="215">
        <f t="shared" si="134"/>
        <v>3.1955739267741792E-5</v>
      </c>
      <c r="O3378" s="172" t="str">
        <f>IFERROR(IF(VLOOKUP($C3378,'MSCI Database'!$C:$R,2, FALSE)="","",VLOOKUP($C3378,'MSCI Database'!$C:$R,2, FALSE)),"")</f>
        <v>Retail - Consumer Discretionary</v>
      </c>
      <c r="P3378" s="186" t="str">
        <f>IFERROR(IF(VLOOKUP($C3378,'MSCI Database'!$C:$R,3, FALSE)="","",VLOOKUP($C3378,'MSCI Database'!$C:$R,3, FALSE)),"")</f>
        <v>B</v>
      </c>
      <c r="Q3378" s="164" t="str">
        <f>IFERROR(IF(VLOOKUP($C3378,'MSCI Database'!$C:$R,4, FALSE)="","",VLOOKUP($C3378,'MSCI Database'!$C:$R,4, FALSE)),"")</f>
        <v>0</v>
      </c>
      <c r="R3378" s="164">
        <f>IFERROR(IF(VLOOKUP($C3378,'MSCI Database'!$C:$R,5, FALSE)="","",VLOOKUP($C3378,'MSCI Database'!$C:$R,5, FALSE)),"")</f>
        <v>2.1</v>
      </c>
      <c r="S3378" s="164">
        <f>IFERROR(IF(VLOOKUP($C3378,'MSCI Database'!$C:$R,6, FALSE)="","",VLOOKUP($C3378,'MSCI Database'!$C:$R,6, FALSE)),"")</f>
        <v>3.9</v>
      </c>
      <c r="T3378" s="211">
        <f>IFERROR(IF(VLOOKUP($C3378,'MSCI Database'!$C:$R,7, FALSE)="","",VLOOKUP($C3378,'MSCI Database'!$C:$R,7, FALSE)),"")</f>
        <v>3.7</v>
      </c>
      <c r="U3378" s="164">
        <f>IFERROR(IF(VLOOKUP($C3378,'MSCI Database'!$C:$R,8, FALSE)="","",VLOOKUP($C3378,'MSCI Database'!$C:$R,8, FALSE)),"")</f>
        <v>1.7</v>
      </c>
      <c r="V3378" s="175">
        <f>IFERROR(IF(VLOOKUP($C3378,'MSCI Database'!$C:$R,9, FALSE)="","",VLOOKUP($C3378,'MSCI Database'!$C:$R,9, FALSE)),"")</f>
        <v>3.1</v>
      </c>
      <c r="W3378" s="165">
        <f t="shared" ca="1" si="135"/>
        <v>0</v>
      </c>
      <c r="X3378" s="236">
        <f>IFERROR(IF(VLOOKUP($C3378,'MSCI Database'!$C:$R,10, FALSE)="","",VLOOKUP($C3378,'MSCI Database'!$C:$R,10, FALSE)),"")</f>
        <v>750864</v>
      </c>
      <c r="Y3378" s="133" t="str">
        <f>IFERROR(IF(VLOOKUP($C3378,'MSCI Database'!$C:$R,11, FALSE)="","",VLOOKUP($C3378,'MSCI Database'!$C:$R,11, FALSE)),"")</f>
        <v>2019</v>
      </c>
      <c r="Z3378" s="133" t="str">
        <f>IFERROR(IF(VLOOKUP($C3378,'MSCI Database'!$C:$R,12, FALSE)="","",VLOOKUP($C3378,'MSCI Database'!$C:$R,12, FALSE)),"")</f>
        <v>Reported</v>
      </c>
      <c r="AA3378" s="202" t="str">
        <f>IFERROR(IF(VLOOKUP($C3378,'MSCI Database'!$C:$R,13, FALSE)="","",VLOOKUP($C3378,'MSCI Database'!$C:$R,13, FALSE)),"")</f>
        <v>Legacy and ongoing controversies weigh on the rating</v>
      </c>
    </row>
    <row r="3379" spans="1:27" s="130" customFormat="1" ht="15" hidden="1" customHeight="1" outlineLevel="1">
      <c r="A3379" s="130" t="s">
        <v>3835</v>
      </c>
      <c r="B3379" s="130" t="s">
        <v>3836</v>
      </c>
      <c r="C3379" s="130" t="s">
        <v>3837</v>
      </c>
      <c r="D3379" s="130" t="s">
        <v>18672</v>
      </c>
      <c r="E3379" s="130" t="s">
        <v>18673</v>
      </c>
      <c r="F3379" s="215">
        <v>3.2049107696441433E-2</v>
      </c>
      <c r="G3379" s="132" t="str">
        <f ca="1">IFERROR(_xll.BQL($A3379, "cur_mkt_cap(currency=EUR)")/1000000, " ")</f>
        <v xml:space="preserve"> </v>
      </c>
      <c r="M3379" s="308"/>
      <c r="N3379" s="215">
        <f t="shared" si="134"/>
        <v>3.4031162910452443E-4</v>
      </c>
      <c r="O3379" s="172" t="str">
        <f>IFERROR(IF(VLOOKUP($C3379,'MSCI Database'!$C:$R,2, FALSE)="","",VLOOKUP($C3379,'MSCI Database'!$C:$R,2, FALSE)),"")</f>
        <v>Road &amp; Rail Transport</v>
      </c>
      <c r="P3379" s="186" t="str">
        <f>IFERROR(IF(VLOOKUP($C3379,'MSCI Database'!$C:$R,3, FALSE)="","",VLOOKUP($C3379,'MSCI Database'!$C:$R,3, FALSE)),"")</f>
        <v>BBB</v>
      </c>
      <c r="Q3379" s="164" t="str">
        <f>IFERROR(IF(VLOOKUP($C3379,'MSCI Database'!$C:$R,4, FALSE)="","",VLOOKUP($C3379,'MSCI Database'!$C:$R,4, FALSE)),"")</f>
        <v>0</v>
      </c>
      <c r="R3379" s="164">
        <f>IFERROR(IF(VLOOKUP($C3379,'MSCI Database'!$C:$R,5, FALSE)="","",VLOOKUP($C3379,'MSCI Database'!$C:$R,5, FALSE)),"")</f>
        <v>5.5</v>
      </c>
      <c r="S3379" s="164">
        <f>IFERROR(IF(VLOOKUP($C3379,'MSCI Database'!$C:$R,6, FALSE)="","",VLOOKUP($C3379,'MSCI Database'!$C:$R,6, FALSE)),"")</f>
        <v>7.7</v>
      </c>
      <c r="T3379" s="211">
        <f>IFERROR(IF(VLOOKUP($C3379,'MSCI Database'!$C:$R,7, FALSE)="","",VLOOKUP($C3379,'MSCI Database'!$C:$R,7, FALSE)),"")</f>
        <v>3.7</v>
      </c>
      <c r="U3379" s="164">
        <f>IFERROR(IF(VLOOKUP($C3379,'MSCI Database'!$C:$R,8, FALSE)="","",VLOOKUP($C3379,'MSCI Database'!$C:$R,8, FALSE)),"")</f>
        <v>2.2000000000000002</v>
      </c>
      <c r="V3379" s="175">
        <f>IFERROR(IF(VLOOKUP($C3379,'MSCI Database'!$C:$R,9, FALSE)="","",VLOOKUP($C3379,'MSCI Database'!$C:$R,9, FALSE)),"")</f>
        <v>4</v>
      </c>
      <c r="W3379" s="165">
        <f t="shared" ca="1" si="135"/>
        <v>0</v>
      </c>
      <c r="X3379" s="236">
        <f>IFERROR(IF(VLOOKUP($C3379,'MSCI Database'!$C:$R,10, FALSE)="","",VLOOKUP($C3379,'MSCI Database'!$C:$R,10, FALSE)),"")</f>
        <v>1350000</v>
      </c>
      <c r="Y3379" s="133" t="str">
        <f>IFERROR(IF(VLOOKUP($C3379,'MSCI Database'!$C:$R,11, FALSE)="","",VLOOKUP($C3379,'MSCI Database'!$C:$R,11, FALSE)),"")</f>
        <v>2019</v>
      </c>
      <c r="Z3379" s="133" t="str">
        <f>IFERROR(IF(VLOOKUP($C3379,'MSCI Database'!$C:$R,12, FALSE)="","",VLOOKUP($C3379,'MSCI Database'!$C:$R,12, FALSE)),"")</f>
        <v>Reported</v>
      </c>
      <c r="AA3379" s="202" t="str">
        <f>IFERROR(IF(VLOOKUP($C3379,'MSCI Database'!$C:$R,13, FALSE)="","",VLOOKUP($C3379,'MSCI Database'!$C:$R,13, FALSE)),"")</f>
        <v>Strong carbon reduction programs</v>
      </c>
    </row>
    <row r="3380" spans="1:27" s="130" customFormat="1" ht="15" hidden="1" customHeight="1" outlineLevel="1">
      <c r="A3380" s="130" t="s">
        <v>4071</v>
      </c>
      <c r="B3380" s="130" t="s">
        <v>4072</v>
      </c>
      <c r="C3380" s="130" t="s">
        <v>4073</v>
      </c>
      <c r="D3380" s="130" t="s">
        <v>18672</v>
      </c>
      <c r="E3380" s="130" t="s">
        <v>18673</v>
      </c>
      <c r="F3380" s="215">
        <v>3.1673752132988883E-2</v>
      </c>
      <c r="G3380" s="132" t="str">
        <f ca="1">IFERROR(_xll.BQL($A3380, "cur_mkt_cap(currency=EUR)")/1000000, " ")</f>
        <v xml:space="preserve"> </v>
      </c>
      <c r="M3380" s="308"/>
      <c r="N3380" s="215">
        <f t="shared" si="134"/>
        <v>3.3632593738100203E-4</v>
      </c>
      <c r="O3380" s="172" t="str">
        <f>IFERROR(IF(VLOOKUP($C3380,'MSCI Database'!$C:$R,2, FALSE)="","",VLOOKUP($C3380,'MSCI Database'!$C:$R,2, FALSE)),"")</f>
        <v>Road &amp; Rail Transport</v>
      </c>
      <c r="P3380" s="186" t="str">
        <f>IFERROR(IF(VLOOKUP($C3380,'MSCI Database'!$C:$R,3, FALSE)="","",VLOOKUP($C3380,'MSCI Database'!$C:$R,3, FALSE)),"")</f>
        <v>AA</v>
      </c>
      <c r="Q3380" s="164" t="str">
        <f>IFERROR(IF(VLOOKUP($C3380,'MSCI Database'!$C:$R,4, FALSE)="","",VLOOKUP($C3380,'MSCI Database'!$C:$R,4, FALSE)),"")</f>
        <v>0</v>
      </c>
      <c r="R3380" s="164">
        <f>IFERROR(IF(VLOOKUP($C3380,'MSCI Database'!$C:$R,5, FALSE)="","",VLOOKUP($C3380,'MSCI Database'!$C:$R,5, FALSE)),"")</f>
        <v>7.9</v>
      </c>
      <c r="S3380" s="164">
        <f>IFERROR(IF(VLOOKUP($C3380,'MSCI Database'!$C:$R,6, FALSE)="","",VLOOKUP($C3380,'MSCI Database'!$C:$R,6, FALSE)),"")</f>
        <v>8.8000000000000007</v>
      </c>
      <c r="T3380" s="211">
        <f>IFERROR(IF(VLOOKUP($C3380,'MSCI Database'!$C:$R,7, FALSE)="","",VLOOKUP($C3380,'MSCI Database'!$C:$R,7, FALSE)),"")</f>
        <v>4.5</v>
      </c>
      <c r="U3380" s="164">
        <f>IFERROR(IF(VLOOKUP($C3380,'MSCI Database'!$C:$R,8, FALSE)="","",VLOOKUP($C3380,'MSCI Database'!$C:$R,8, FALSE)),"")</f>
        <v>3.9</v>
      </c>
      <c r="V3380" s="175">
        <f>IFERROR(IF(VLOOKUP($C3380,'MSCI Database'!$C:$R,9, FALSE)="","",VLOOKUP($C3380,'MSCI Database'!$C:$R,9, FALSE)),"")</f>
        <v>5.2</v>
      </c>
      <c r="W3380" s="165">
        <f t="shared" ca="1" si="135"/>
        <v>0</v>
      </c>
      <c r="X3380" s="236">
        <f>IFERROR(IF(VLOOKUP($C3380,'MSCI Database'!$C:$R,10, FALSE)="","",VLOOKUP($C3380,'MSCI Database'!$C:$R,10, FALSE)),"")</f>
        <v>2500000</v>
      </c>
      <c r="Y3380" s="133" t="str">
        <f>IFERROR(IF(VLOOKUP($C3380,'MSCI Database'!$C:$R,11, FALSE)="","",VLOOKUP($C3380,'MSCI Database'!$C:$R,11, FALSE)),"")</f>
        <v>2019</v>
      </c>
      <c r="Z3380" s="133" t="str">
        <f>IFERROR(IF(VLOOKUP($C3380,'MSCI Database'!$C:$R,12, FALSE)="","",VLOOKUP($C3380,'MSCI Database'!$C:$R,12, FALSE)),"")</f>
        <v>Reported</v>
      </c>
      <c r="AA3380" s="202" t="str">
        <f>IFERROR(IF(VLOOKUP($C3380,'MSCI Database'!$C:$R,13, FALSE)="","",VLOOKUP($C3380,'MSCI Database'!$C:$R,13, FALSE)),"")</f>
        <v>Aggressive carbon reduction commitments outperform those of peers</v>
      </c>
    </row>
    <row r="3381" spans="1:27" s="130" customFormat="1" ht="15" hidden="1" customHeight="1" outlineLevel="1">
      <c r="A3381" s="130" t="s">
        <v>4212</v>
      </c>
      <c r="B3381" s="130" t="s">
        <v>4213</v>
      </c>
      <c r="C3381" s="130" t="s">
        <v>4214</v>
      </c>
      <c r="D3381" s="130" t="s">
        <v>18672</v>
      </c>
      <c r="E3381" s="130" t="s">
        <v>18704</v>
      </c>
      <c r="F3381" s="215">
        <v>3.1321148299828488E-2</v>
      </c>
      <c r="G3381" s="132" t="str">
        <f ca="1">IFERROR(_xll.BQL($A3381, "cur_mkt_cap(currency=EUR)")/1000000, " ")</f>
        <v xml:space="preserve"> </v>
      </c>
      <c r="M3381" s="308"/>
      <c r="N3381" s="215">
        <f t="shared" si="134"/>
        <v>3.325818336128763E-4</v>
      </c>
      <c r="O3381" s="172" t="str">
        <f>IFERROR(IF(VLOOKUP($C3381,'MSCI Database'!$C:$R,2, FALSE)="","",VLOOKUP($C3381,'MSCI Database'!$C:$R,2, FALSE)),"")</f>
        <v>Real Estate Development &amp; Diversified Activities</v>
      </c>
      <c r="P3381" s="186" t="str">
        <f>IFERROR(IF(VLOOKUP($C3381,'MSCI Database'!$C:$R,3, FALSE)="","",VLOOKUP($C3381,'MSCI Database'!$C:$R,3, FALSE)),"")</f>
        <v>A</v>
      </c>
      <c r="Q3381" s="164" t="str">
        <f>IFERROR(IF(VLOOKUP($C3381,'MSCI Database'!$C:$R,4, FALSE)="","",VLOOKUP($C3381,'MSCI Database'!$C:$R,4, FALSE)),"")</f>
        <v>0</v>
      </c>
      <c r="R3381" s="164">
        <f>IFERROR(IF(VLOOKUP($C3381,'MSCI Database'!$C:$R,5, FALSE)="","",VLOOKUP($C3381,'MSCI Database'!$C:$R,5, FALSE)),"")</f>
        <v>6.5</v>
      </c>
      <c r="S3381" s="164">
        <f>IFERROR(IF(VLOOKUP($C3381,'MSCI Database'!$C:$R,6, FALSE)="","",VLOOKUP($C3381,'MSCI Database'!$C:$R,6, FALSE)),"")</f>
        <v>5.3</v>
      </c>
      <c r="T3381" s="211">
        <f>IFERROR(IF(VLOOKUP($C3381,'MSCI Database'!$C:$R,7, FALSE)="","",VLOOKUP($C3381,'MSCI Database'!$C:$R,7, FALSE)),"")</f>
        <v>4.2</v>
      </c>
      <c r="U3381" s="164">
        <f>IFERROR(IF(VLOOKUP($C3381,'MSCI Database'!$C:$R,8, FALSE)="","",VLOOKUP($C3381,'MSCI Database'!$C:$R,8, FALSE)),"")</f>
        <v>4.3</v>
      </c>
      <c r="V3381" s="175">
        <f>IFERROR(IF(VLOOKUP($C3381,'MSCI Database'!$C:$R,9, FALSE)="","",VLOOKUP($C3381,'MSCI Database'!$C:$R,9, FALSE)),"")</f>
        <v>4.5999999999999996</v>
      </c>
      <c r="W3381" s="165">
        <f t="shared" ca="1" si="135"/>
        <v>0</v>
      </c>
      <c r="X3381" s="236">
        <f>IFERROR(IF(VLOOKUP($C3381,'MSCI Database'!$C:$R,10, FALSE)="","",VLOOKUP($C3381,'MSCI Database'!$C:$R,10, FALSE)),"")</f>
        <v>715328</v>
      </c>
      <c r="Y3381" s="133" t="str">
        <f>IFERROR(IF(VLOOKUP($C3381,'MSCI Database'!$C:$R,11, FALSE)="","",VLOOKUP($C3381,'MSCI Database'!$C:$R,11, FALSE)),"")</f>
        <v>2019</v>
      </c>
      <c r="Z3381" s="133" t="str">
        <f>IFERROR(IF(VLOOKUP($C3381,'MSCI Database'!$C:$R,12, FALSE)="","",VLOOKUP($C3381,'MSCI Database'!$C:$R,12, FALSE)),"")</f>
        <v>Reported</v>
      </c>
      <c r="AA3381" s="202" t="str">
        <f>IFERROR(IF(VLOOKUP($C3381,'MSCI Database'!$C:$R,13, FALSE)="","",VLOOKUP($C3381,'MSCI Database'!$C:$R,13, FALSE)),"")</f>
        <v>Leader in instituting policies and programs on ethical business conduct.</v>
      </c>
    </row>
    <row r="3382" spans="1:27" s="130" customFormat="1" ht="15" hidden="1" customHeight="1" outlineLevel="1">
      <c r="A3382" s="130" t="s">
        <v>4522</v>
      </c>
      <c r="B3382" s="130" t="s">
        <v>4523</v>
      </c>
      <c r="C3382" s="130" t="s">
        <v>4524</v>
      </c>
      <c r="D3382" s="130" t="s">
        <v>12136</v>
      </c>
      <c r="E3382" s="130" t="s">
        <v>18673</v>
      </c>
      <c r="F3382" s="215">
        <v>3.034738972279748E-3</v>
      </c>
      <c r="G3382" s="132" t="str">
        <f ca="1">IFERROR(_xll.BQL($A3382, "cur_mkt_cap(currency=EUR)")/1000000, " ")</f>
        <v xml:space="preserve"> </v>
      </c>
      <c r="M3382" s="308"/>
      <c r="N3382" s="215">
        <f t="shared" si="134"/>
        <v>3.2224203348980702E-5</v>
      </c>
      <c r="O3382" s="172" t="str">
        <f>IFERROR(IF(VLOOKUP($C3382,'MSCI Database'!$C:$R,2, FALSE)="","",VLOOKUP($C3382,'MSCI Database'!$C:$R,2, FALSE)),"")</f>
        <v>Electrical Equipment</v>
      </c>
      <c r="P3382" s="186" t="str">
        <f>IFERROR(IF(VLOOKUP($C3382,'MSCI Database'!$C:$R,3, FALSE)="","",VLOOKUP($C3382,'MSCI Database'!$C:$R,3, FALSE)),"")</f>
        <v>BB</v>
      </c>
      <c r="Q3382" s="164" t="str">
        <f>IFERROR(IF(VLOOKUP($C3382,'MSCI Database'!$C:$R,4, FALSE)="","",VLOOKUP($C3382,'MSCI Database'!$C:$R,4, FALSE)),"")</f>
        <v>0</v>
      </c>
      <c r="R3382" s="164">
        <f>IFERROR(IF(VLOOKUP($C3382,'MSCI Database'!$C:$R,5, FALSE)="","",VLOOKUP($C3382,'MSCI Database'!$C:$R,5, FALSE)),"")</f>
        <v>4.0999999999999996</v>
      </c>
      <c r="S3382" s="164">
        <f>IFERROR(IF(VLOOKUP($C3382,'MSCI Database'!$C:$R,6, FALSE)="","",VLOOKUP($C3382,'MSCI Database'!$C:$R,6, FALSE)),"")</f>
        <v>6.7</v>
      </c>
      <c r="T3382" s="211">
        <f>IFERROR(IF(VLOOKUP($C3382,'MSCI Database'!$C:$R,7, FALSE)="","",VLOOKUP($C3382,'MSCI Database'!$C:$R,7, FALSE)),"")</f>
        <v>5.2</v>
      </c>
      <c r="U3382" s="164">
        <f>IFERROR(IF(VLOOKUP($C3382,'MSCI Database'!$C:$R,8, FALSE)="","",VLOOKUP($C3382,'MSCI Database'!$C:$R,8, FALSE)),"")</f>
        <v>1.4</v>
      </c>
      <c r="V3382" s="175">
        <f>IFERROR(IF(VLOOKUP($C3382,'MSCI Database'!$C:$R,9, FALSE)="","",VLOOKUP($C3382,'MSCI Database'!$C:$R,9, FALSE)),"")</f>
        <v>4.2</v>
      </c>
      <c r="W3382" s="165">
        <f t="shared" ca="1" si="135"/>
        <v>0</v>
      </c>
      <c r="X3382" s="236">
        <f>IFERROR(IF(VLOOKUP($C3382,'MSCI Database'!$C:$R,10, FALSE)="","",VLOOKUP($C3382,'MSCI Database'!$C:$R,10, FALSE)),"")</f>
        <v>251766</v>
      </c>
      <c r="Y3382" s="133" t="str">
        <f>IFERROR(IF(VLOOKUP($C3382,'MSCI Database'!$C:$R,11, FALSE)="","",VLOOKUP($C3382,'MSCI Database'!$C:$R,11, FALSE)),"")</f>
        <v>2019</v>
      </c>
      <c r="Z3382" s="133" t="str">
        <f>IFERROR(IF(VLOOKUP($C3382,'MSCI Database'!$C:$R,12, FALSE)="","",VLOOKUP($C3382,'MSCI Database'!$C:$R,12, FALSE)),"")</f>
        <v>Reported</v>
      </c>
      <c r="AA3382" s="202" t="str">
        <f>IFERROR(IF(VLOOKUP($C3382,'MSCI Database'!$C:$R,13, FALSE)="","",VLOOKUP($C3382,'MSCI Database'!$C:$R,13, FALSE)),"")</f>
        <v/>
      </c>
    </row>
    <row r="3383" spans="1:27" s="130" customFormat="1" ht="15" hidden="1" customHeight="1" outlineLevel="1">
      <c r="A3383" s="130" t="s">
        <v>3636</v>
      </c>
      <c r="B3383" s="130" t="s">
        <v>3637</v>
      </c>
      <c r="C3383" s="130" t="s">
        <v>3638</v>
      </c>
      <c r="D3383" s="130" t="s">
        <v>18672</v>
      </c>
      <c r="E3383" s="130" t="s">
        <v>18674</v>
      </c>
      <c r="F3383" s="215">
        <v>3.1058625715315681E-2</v>
      </c>
      <c r="G3383" s="132" t="str">
        <f ca="1">IFERROR(_xll.BQL($A3383, "cur_mkt_cap(currency=EUR)")/1000000, " ")</f>
        <v xml:space="preserve"> </v>
      </c>
      <c r="M3383" s="308"/>
      <c r="N3383" s="215">
        <f t="shared" si="134"/>
        <v>3.297942524652675E-4</v>
      </c>
      <c r="O3383" s="172" t="str">
        <f>IFERROR(IF(VLOOKUP($C3383,'MSCI Database'!$C:$R,2, FALSE)="","",VLOOKUP($C3383,'MSCI Database'!$C:$R,2, FALSE)),"")</f>
        <v>Retail - Food &amp; Staples</v>
      </c>
      <c r="P3383" s="186" t="str">
        <f>IFERROR(IF(VLOOKUP($C3383,'MSCI Database'!$C:$R,3, FALSE)="","",VLOOKUP($C3383,'MSCI Database'!$C:$R,3, FALSE)),"")</f>
        <v>AA</v>
      </c>
      <c r="Q3383" s="164" t="str">
        <f>IFERROR(IF(VLOOKUP($C3383,'MSCI Database'!$C:$R,4, FALSE)="","",VLOOKUP($C3383,'MSCI Database'!$C:$R,4, FALSE)),"")</f>
        <v>0</v>
      </c>
      <c r="R3383" s="164">
        <f>IFERROR(IF(VLOOKUP($C3383,'MSCI Database'!$C:$R,5, FALSE)="","",VLOOKUP($C3383,'MSCI Database'!$C:$R,5, FALSE)),"")</f>
        <v>8.4</v>
      </c>
      <c r="S3383" s="164">
        <f>IFERROR(IF(VLOOKUP($C3383,'MSCI Database'!$C:$R,6, FALSE)="","",VLOOKUP($C3383,'MSCI Database'!$C:$R,6, FALSE)),"")</f>
        <v>6.3</v>
      </c>
      <c r="T3383" s="211">
        <f>IFERROR(IF(VLOOKUP($C3383,'MSCI Database'!$C:$R,7, FALSE)="","",VLOOKUP($C3383,'MSCI Database'!$C:$R,7, FALSE)),"")</f>
        <v>5.7</v>
      </c>
      <c r="U3383" s="164">
        <f>IFERROR(IF(VLOOKUP($C3383,'MSCI Database'!$C:$R,8, FALSE)="","",VLOOKUP($C3383,'MSCI Database'!$C:$R,8, FALSE)),"")</f>
        <v>3.7</v>
      </c>
      <c r="V3383" s="175">
        <f>IFERROR(IF(VLOOKUP($C3383,'MSCI Database'!$C:$R,9, FALSE)="","",VLOOKUP($C3383,'MSCI Database'!$C:$R,9, FALSE)),"")</f>
        <v>5.0999999999999996</v>
      </c>
      <c r="W3383" s="165">
        <f t="shared" ca="1" si="135"/>
        <v>0</v>
      </c>
      <c r="X3383" s="236">
        <f>IFERROR(IF(VLOOKUP($C3383,'MSCI Database'!$C:$R,10, FALSE)="","",VLOOKUP($C3383,'MSCI Database'!$C:$R,10, FALSE)),"")</f>
        <v>3168058</v>
      </c>
      <c r="Y3383" s="133" t="str">
        <f>IFERROR(IF(VLOOKUP($C3383,'MSCI Database'!$C:$R,11, FALSE)="","",VLOOKUP($C3383,'MSCI Database'!$C:$R,11, FALSE)),"")</f>
        <v>2019</v>
      </c>
      <c r="Z3383" s="133" t="str">
        <f>IFERROR(IF(VLOOKUP($C3383,'MSCI Database'!$C:$R,12, FALSE)="","",VLOOKUP($C3383,'MSCI Database'!$C:$R,12, FALSE)),"")</f>
        <v>Reported</v>
      </c>
      <c r="AA3383" s="202" t="str">
        <f>IFERROR(IF(VLOOKUP($C3383,'MSCI Database'!$C:$R,13, FALSE)="","",VLOOKUP($C3383,'MSCI Database'!$C:$R,13, FALSE)),"")</f>
        <v>Robust labor management practices in operations and supply chain</v>
      </c>
    </row>
    <row r="3384" spans="1:27" s="130" customFormat="1" ht="15" hidden="1" customHeight="1" outlineLevel="1">
      <c r="A3384" s="130" t="s">
        <v>6374</v>
      </c>
      <c r="B3384" s="130" t="s">
        <v>6375</v>
      </c>
      <c r="C3384" s="130" t="s">
        <v>6376</v>
      </c>
      <c r="D3384" s="130" t="s">
        <v>12128</v>
      </c>
      <c r="E3384" s="130" t="s">
        <v>18689</v>
      </c>
      <c r="F3384" s="215">
        <v>3.367632048694956</v>
      </c>
      <c r="G3384" s="132" t="str">
        <f ca="1">IFERROR(_xll.BQL($A3384, "cur_mkt_cap(currency=EUR)")/1000000, " ")</f>
        <v xml:space="preserve"> </v>
      </c>
      <c r="M3384" s="308"/>
      <c r="N3384" s="215">
        <f t="shared" si="134"/>
        <v>3.5759009566535868E-2</v>
      </c>
      <c r="O3384" s="172" t="str">
        <f>IFERROR(IF(VLOOKUP($C3384,'MSCI Database'!$C:$R,2, FALSE)="","",VLOOKUP($C3384,'MSCI Database'!$C:$R,2, FALSE)),"")</f>
        <v>Technology Hardware, Storage &amp; Peripherals</v>
      </c>
      <c r="P3384" s="186" t="str">
        <f>IFERROR(IF(VLOOKUP($C3384,'MSCI Database'!$C:$R,3, FALSE)="","",VLOOKUP($C3384,'MSCI Database'!$C:$R,3, FALSE)),"")</f>
        <v>BBB</v>
      </c>
      <c r="Q3384" s="164" t="str">
        <f>IFERROR(IF(VLOOKUP($C3384,'MSCI Database'!$C:$R,4, FALSE)="","",VLOOKUP($C3384,'MSCI Database'!$C:$R,4, FALSE)),"")</f>
        <v>-1</v>
      </c>
      <c r="R3384" s="164">
        <f>IFERROR(IF(VLOOKUP($C3384,'MSCI Database'!$C:$R,5, FALSE)="","",VLOOKUP($C3384,'MSCI Database'!$C:$R,5, FALSE)),"")</f>
        <v>4.5</v>
      </c>
      <c r="S3384" s="164">
        <f>IFERROR(IF(VLOOKUP($C3384,'MSCI Database'!$C:$R,6, FALSE)="","",VLOOKUP($C3384,'MSCI Database'!$C:$R,6, FALSE)),"")</f>
        <v>3.6</v>
      </c>
      <c r="T3384" s="211">
        <f>IFERROR(IF(VLOOKUP($C3384,'MSCI Database'!$C:$R,7, FALSE)="","",VLOOKUP($C3384,'MSCI Database'!$C:$R,7, FALSE)),"")</f>
        <v>5.3</v>
      </c>
      <c r="U3384" s="164">
        <f>IFERROR(IF(VLOOKUP($C3384,'MSCI Database'!$C:$R,8, FALSE)="","",VLOOKUP($C3384,'MSCI Database'!$C:$R,8, FALSE)),"")</f>
        <v>3.5</v>
      </c>
      <c r="V3384" s="175">
        <f>IFERROR(IF(VLOOKUP($C3384,'MSCI Database'!$C:$R,9, FALSE)="","",VLOOKUP($C3384,'MSCI Database'!$C:$R,9, FALSE)),"")</f>
        <v>4.4000000000000004</v>
      </c>
      <c r="W3384" s="165">
        <f t="shared" ca="1" si="135"/>
        <v>0</v>
      </c>
      <c r="X3384" s="236">
        <f>IFERROR(IF(VLOOKUP($C3384,'MSCI Database'!$C:$R,10, FALSE)="","",VLOOKUP($C3384,'MSCI Database'!$C:$R,10, FALSE)),"")</f>
        <v>50540</v>
      </c>
      <c r="Y3384" s="133" t="str">
        <f>IFERROR(IF(VLOOKUP($C3384,'MSCI Database'!$C:$R,11, FALSE)="","",VLOOKUP($C3384,'MSCI Database'!$C:$R,11, FALSE)),"")</f>
        <v>2019</v>
      </c>
      <c r="Z3384" s="133" t="str">
        <f>IFERROR(IF(VLOOKUP($C3384,'MSCI Database'!$C:$R,12, FALSE)="","",VLOOKUP($C3384,'MSCI Database'!$C:$R,12, FALSE)),"")</f>
        <v>Reported</v>
      </c>
      <c r="AA3384" s="202" t="str">
        <f>IFERROR(IF(VLOOKUP($C3384,'MSCI Database'!$C:$R,13, FALSE)="","",VLOOKUP($C3384,'MSCI Database'!$C:$R,13, FALSE)),"")</f>
        <v>Corporate behavior controversies drive subpar governance performance</v>
      </c>
    </row>
    <row r="3385" spans="1:27" s="130" customFormat="1" ht="15" hidden="1" customHeight="1" outlineLevel="1">
      <c r="A3385" s="130" t="s">
        <v>3465</v>
      </c>
      <c r="B3385" s="130" t="s">
        <v>3466</v>
      </c>
      <c r="C3385" s="130" t="s">
        <v>3467</v>
      </c>
      <c r="D3385" s="130" t="s">
        <v>18672</v>
      </c>
      <c r="E3385" s="130" t="s">
        <v>18689</v>
      </c>
      <c r="F3385" s="215">
        <v>3.0810437123353251E-2</v>
      </c>
      <c r="G3385" s="132" t="str">
        <f ca="1">IFERROR(_xll.BQL($A3385, "cur_mkt_cap(currency=EUR)")/1000000, " ")</f>
        <v xml:space="preserve"> </v>
      </c>
      <c r="M3385" s="308"/>
      <c r="N3385" s="215">
        <f t="shared" si="134"/>
        <v>3.2715887600312434E-4</v>
      </c>
      <c r="O3385" s="172" t="str">
        <f>IFERROR(IF(VLOOKUP($C3385,'MSCI Database'!$C:$R,2, FALSE)="","",VLOOKUP($C3385,'MSCI Database'!$C:$R,2, FALSE)),"")</f>
        <v>Electronic Equipment, Instruments &amp; Components</v>
      </c>
      <c r="P3385" s="186" t="str">
        <f>IFERROR(IF(VLOOKUP($C3385,'MSCI Database'!$C:$R,3, FALSE)="","",VLOOKUP($C3385,'MSCI Database'!$C:$R,3, FALSE)),"")</f>
        <v>A</v>
      </c>
      <c r="Q3385" s="164" t="str">
        <f>IFERROR(IF(VLOOKUP($C3385,'MSCI Database'!$C:$R,4, FALSE)="","",VLOOKUP($C3385,'MSCI Database'!$C:$R,4, FALSE)),"")</f>
        <v>0</v>
      </c>
      <c r="R3385" s="164">
        <f>IFERROR(IF(VLOOKUP($C3385,'MSCI Database'!$C:$R,5, FALSE)="","",VLOOKUP($C3385,'MSCI Database'!$C:$R,5, FALSE)),"")</f>
        <v>7.1</v>
      </c>
      <c r="S3385" s="164">
        <f>IFERROR(IF(VLOOKUP($C3385,'MSCI Database'!$C:$R,6, FALSE)="","",VLOOKUP($C3385,'MSCI Database'!$C:$R,6, FALSE)),"")</f>
        <v>5.5</v>
      </c>
      <c r="T3385" s="211">
        <f>IFERROR(IF(VLOOKUP($C3385,'MSCI Database'!$C:$R,7, FALSE)="","",VLOOKUP($C3385,'MSCI Database'!$C:$R,7, FALSE)),"")</f>
        <v>5.7</v>
      </c>
      <c r="U3385" s="164">
        <f>IFERROR(IF(VLOOKUP($C3385,'MSCI Database'!$C:$R,8, FALSE)="","",VLOOKUP($C3385,'MSCI Database'!$C:$R,8, FALSE)),"")</f>
        <v>4.3</v>
      </c>
      <c r="V3385" s="175">
        <f>IFERROR(IF(VLOOKUP($C3385,'MSCI Database'!$C:$R,9, FALSE)="","",VLOOKUP($C3385,'MSCI Database'!$C:$R,9, FALSE)),"")</f>
        <v>5.0999999999999996</v>
      </c>
      <c r="W3385" s="165">
        <f t="shared" ca="1" si="135"/>
        <v>0</v>
      </c>
      <c r="X3385" s="236">
        <f>IFERROR(IF(VLOOKUP($C3385,'MSCI Database'!$C:$R,10, FALSE)="","",VLOOKUP($C3385,'MSCI Database'!$C:$R,10, FALSE)),"")</f>
        <v>946650</v>
      </c>
      <c r="Y3385" s="133" t="str">
        <f>IFERROR(IF(VLOOKUP($C3385,'MSCI Database'!$C:$R,11, FALSE)="","",VLOOKUP($C3385,'MSCI Database'!$C:$R,11, FALSE)),"")</f>
        <v>2019</v>
      </c>
      <c r="Z3385" s="133" t="str">
        <f>IFERROR(IF(VLOOKUP($C3385,'MSCI Database'!$C:$R,12, FALSE)="","",VLOOKUP($C3385,'MSCI Database'!$C:$R,12, FALSE)),"")</f>
        <v>Reported</v>
      </c>
      <c r="AA3385" s="202" t="str">
        <f>IFERROR(IF(VLOOKUP($C3385,'MSCI Database'!$C:$R,13, FALSE)="","",VLOOKUP($C3385,'MSCI Database'!$C:$R,13, FALSE)),"")</f>
        <v>Strong commitment to conflict-free sourcing; detailed anti-corruption compliance framework</v>
      </c>
    </row>
    <row r="3386" spans="1:27" s="130" customFormat="1" ht="15" hidden="1" customHeight="1" outlineLevel="1">
      <c r="A3386" s="130" t="s">
        <v>4192</v>
      </c>
      <c r="B3386" s="130" t="s">
        <v>4193</v>
      </c>
      <c r="C3386" s="130" t="s">
        <v>4194</v>
      </c>
      <c r="D3386" s="130" t="s">
        <v>18672</v>
      </c>
      <c r="E3386" s="130" t="s">
        <v>18704</v>
      </c>
      <c r="F3386" s="215">
        <v>3.0013516671867819E-2</v>
      </c>
      <c r="G3386" s="132" t="str">
        <f ca="1">IFERROR(_xll.BQL($A3386, "cur_mkt_cap(currency=EUR)")/1000000, " ")</f>
        <v xml:space="preserve"> </v>
      </c>
      <c r="M3386" s="308"/>
      <c r="N3386" s="215">
        <f t="shared" si="134"/>
        <v>3.1869682146855045E-4</v>
      </c>
      <c r="O3386" s="172" t="str">
        <f>IFERROR(IF(VLOOKUP($C3386,'MSCI Database'!$C:$R,2, FALSE)="","",VLOOKUP($C3386,'MSCI Database'!$C:$R,2, FALSE)),"")</f>
        <v>Real Estate Development &amp; Diversified Activities</v>
      </c>
      <c r="P3386" s="186" t="str">
        <f>IFERROR(IF(VLOOKUP($C3386,'MSCI Database'!$C:$R,3, FALSE)="","",VLOOKUP($C3386,'MSCI Database'!$C:$R,3, FALSE)),"")</f>
        <v>A</v>
      </c>
      <c r="Q3386" s="164" t="str">
        <f>IFERROR(IF(VLOOKUP($C3386,'MSCI Database'!$C:$R,4, FALSE)="","",VLOOKUP($C3386,'MSCI Database'!$C:$R,4, FALSE)),"")</f>
        <v>0</v>
      </c>
      <c r="R3386" s="164">
        <f>IFERROR(IF(VLOOKUP($C3386,'MSCI Database'!$C:$R,5, FALSE)="","",VLOOKUP($C3386,'MSCI Database'!$C:$R,5, FALSE)),"")</f>
        <v>7.1</v>
      </c>
      <c r="S3386" s="164">
        <f>IFERROR(IF(VLOOKUP($C3386,'MSCI Database'!$C:$R,6, FALSE)="","",VLOOKUP($C3386,'MSCI Database'!$C:$R,6, FALSE)),"")</f>
        <v>5.7</v>
      </c>
      <c r="T3386" s="211">
        <f>IFERROR(IF(VLOOKUP($C3386,'MSCI Database'!$C:$R,7, FALSE)="","",VLOOKUP($C3386,'MSCI Database'!$C:$R,7, FALSE)),"")</f>
        <v>5.4</v>
      </c>
      <c r="U3386" s="164">
        <f>IFERROR(IF(VLOOKUP($C3386,'MSCI Database'!$C:$R,8, FALSE)="","",VLOOKUP($C3386,'MSCI Database'!$C:$R,8, FALSE)),"")</f>
        <v>4.5999999999999996</v>
      </c>
      <c r="V3386" s="175">
        <f>IFERROR(IF(VLOOKUP($C3386,'MSCI Database'!$C:$R,9, FALSE)="","",VLOOKUP($C3386,'MSCI Database'!$C:$R,9, FALSE)),"")</f>
        <v>5.2</v>
      </c>
      <c r="W3386" s="165">
        <f t="shared" ca="1" si="135"/>
        <v>0</v>
      </c>
      <c r="X3386" s="236">
        <f>IFERROR(IF(VLOOKUP($C3386,'MSCI Database'!$C:$R,10, FALSE)="","",VLOOKUP($C3386,'MSCI Database'!$C:$R,10, FALSE)),"")</f>
        <v>519500</v>
      </c>
      <c r="Y3386" s="133" t="str">
        <f>IFERROR(IF(VLOOKUP($C3386,'MSCI Database'!$C:$R,11, FALSE)="","",VLOOKUP($C3386,'MSCI Database'!$C:$R,11, FALSE)),"")</f>
        <v>2019</v>
      </c>
      <c r="Z3386" s="133" t="str">
        <f>IFERROR(IF(VLOOKUP($C3386,'MSCI Database'!$C:$R,12, FALSE)="","",VLOOKUP($C3386,'MSCI Database'!$C:$R,12, FALSE)),"")</f>
        <v>Reported</v>
      </c>
      <c r="AA3386" s="202" t="str">
        <f>IFERROR(IF(VLOOKUP($C3386,'MSCI Database'!$C:$R,13, FALSE)="","",VLOOKUP($C3386,'MSCI Database'!$C:$R,13, FALSE)),"")</f>
        <v>Strong environmental sustainability programs, but lags peers in adopting robust governance practices</v>
      </c>
    </row>
    <row r="3387" spans="1:27" s="130" customFormat="1" ht="15" hidden="1" customHeight="1" outlineLevel="1">
      <c r="A3387" s="130" t="s">
        <v>1351</v>
      </c>
      <c r="B3387" s="130" t="s">
        <v>1352</v>
      </c>
      <c r="C3387" s="130" t="s">
        <v>1353</v>
      </c>
      <c r="D3387" s="130" t="s">
        <v>12140</v>
      </c>
      <c r="E3387" s="130" t="s">
        <v>18682</v>
      </c>
      <c r="F3387" s="215">
        <v>4.5541141338135234E-3</v>
      </c>
      <c r="G3387" s="132" t="str">
        <f ca="1">IFERROR(_xll.BQL($A3387, "cur_mkt_cap(currency=EUR)")/1000000, " ")</f>
        <v xml:space="preserve"> </v>
      </c>
      <c r="M3387" s="308"/>
      <c r="N3387" s="215">
        <f t="shared" si="134"/>
        <v>4.8357602173682484E-5</v>
      </c>
      <c r="O3387" s="172" t="str">
        <f>IFERROR(IF(VLOOKUP($C3387,'MSCI Database'!$C:$R,2, FALSE)="","",VLOOKUP($C3387,'MSCI Database'!$C:$R,2, FALSE)),"")</f>
        <v>Retail - Consumer Discretionary</v>
      </c>
      <c r="P3387" s="186" t="str">
        <f>IFERROR(IF(VLOOKUP($C3387,'MSCI Database'!$C:$R,3, FALSE)="","",VLOOKUP($C3387,'MSCI Database'!$C:$R,3, FALSE)),"")</f>
        <v>BBB</v>
      </c>
      <c r="Q3387" s="164" t="str">
        <f>IFERROR(IF(VLOOKUP($C3387,'MSCI Database'!$C:$R,4, FALSE)="","",VLOOKUP($C3387,'MSCI Database'!$C:$R,4, FALSE)),"")</f>
        <v>0</v>
      </c>
      <c r="R3387" s="164">
        <f>IFERROR(IF(VLOOKUP($C3387,'MSCI Database'!$C:$R,5, FALSE)="","",VLOOKUP($C3387,'MSCI Database'!$C:$R,5, FALSE)),"")</f>
        <v>4.4000000000000004</v>
      </c>
      <c r="S3387" s="164">
        <f>IFERROR(IF(VLOOKUP($C3387,'MSCI Database'!$C:$R,6, FALSE)="","",VLOOKUP($C3387,'MSCI Database'!$C:$R,6, FALSE)),"")</f>
        <v>4</v>
      </c>
      <c r="T3387" s="211">
        <f>IFERROR(IF(VLOOKUP($C3387,'MSCI Database'!$C:$R,7, FALSE)="","",VLOOKUP($C3387,'MSCI Database'!$C:$R,7, FALSE)),"")</f>
        <v>4.9000000000000004</v>
      </c>
      <c r="U3387" s="164">
        <f>IFERROR(IF(VLOOKUP($C3387,'MSCI Database'!$C:$R,8, FALSE)="","",VLOOKUP($C3387,'MSCI Database'!$C:$R,8, FALSE)),"")</f>
        <v>3.2</v>
      </c>
      <c r="V3387" s="175">
        <f>IFERROR(IF(VLOOKUP($C3387,'MSCI Database'!$C:$R,9, FALSE)="","",VLOOKUP($C3387,'MSCI Database'!$C:$R,9, FALSE)),"")</f>
        <v>4.2</v>
      </c>
      <c r="W3387" s="165">
        <f t="shared" ca="1" si="135"/>
        <v>0</v>
      </c>
      <c r="X3387" s="236">
        <f>IFERROR(IF(VLOOKUP($C3387,'MSCI Database'!$C:$R,10, FALSE)="","",VLOOKUP($C3387,'MSCI Database'!$C:$R,10, FALSE)),"")</f>
        <v>376710</v>
      </c>
      <c r="Y3387" s="133" t="str">
        <f>IFERROR(IF(VLOOKUP($C3387,'MSCI Database'!$C:$R,11, FALSE)="","",VLOOKUP($C3387,'MSCI Database'!$C:$R,11, FALSE)),"")</f>
        <v>2019</v>
      </c>
      <c r="Z3387" s="133" t="str">
        <f>IFERROR(IF(VLOOKUP($C3387,'MSCI Database'!$C:$R,12, FALSE)="","",VLOOKUP($C3387,'MSCI Database'!$C:$R,12, FALSE)),"")</f>
        <v>E.Segmt-Moderately High</v>
      </c>
      <c r="AA3387" s="202" t="str">
        <f>IFERROR(IF(VLOOKUP($C3387,'MSCI Database'!$C:$R,13, FALSE)="","",VLOOKUP($C3387,'MSCI Database'!$C:$R,13, FALSE)),"")</f>
        <v>Weak board structure and labor policies, compared to industry peers</v>
      </c>
    </row>
    <row r="3388" spans="1:27" s="130" customFormat="1" ht="15" hidden="1" customHeight="1" outlineLevel="1">
      <c r="A3388" s="130" t="s">
        <v>3285</v>
      </c>
      <c r="B3388" s="130" t="s">
        <v>3286</v>
      </c>
      <c r="C3388" s="130" t="s">
        <v>3287</v>
      </c>
      <c r="D3388" s="130" t="s">
        <v>18672</v>
      </c>
      <c r="E3388" s="130" t="s">
        <v>18674</v>
      </c>
      <c r="F3388" s="215">
        <v>2.9973579629988801E-2</v>
      </c>
      <c r="G3388" s="132" t="str">
        <f ca="1">IFERROR(_xll.BQL($A3388, "cur_mkt_cap(currency=EUR)")/1000000, " ")</f>
        <v xml:space="preserve"> </v>
      </c>
      <c r="M3388" s="308"/>
      <c r="N3388" s="215">
        <f t="shared" si="134"/>
        <v>3.1827275225850584E-4</v>
      </c>
      <c r="O3388" s="172" t="str">
        <f>IFERROR(IF(VLOOKUP($C3388,'MSCI Database'!$C:$R,2, FALSE)="","",VLOOKUP($C3388,'MSCI Database'!$C:$R,2, FALSE)),"")</f>
        <v>Beverages</v>
      </c>
      <c r="P3388" s="186" t="str">
        <f>IFERROR(IF(VLOOKUP($C3388,'MSCI Database'!$C:$R,3, FALSE)="","",VLOOKUP($C3388,'MSCI Database'!$C:$R,3, FALSE)),"")</f>
        <v>A</v>
      </c>
      <c r="Q3388" s="164" t="str">
        <f>IFERROR(IF(VLOOKUP($C3388,'MSCI Database'!$C:$R,4, FALSE)="","",VLOOKUP($C3388,'MSCI Database'!$C:$R,4, FALSE)),"")</f>
        <v>2</v>
      </c>
      <c r="R3388" s="164">
        <f>IFERROR(IF(VLOOKUP($C3388,'MSCI Database'!$C:$R,5, FALSE)="","",VLOOKUP($C3388,'MSCI Database'!$C:$R,5, FALSE)),"")</f>
        <v>6.5</v>
      </c>
      <c r="S3388" s="164">
        <f>IFERROR(IF(VLOOKUP($C3388,'MSCI Database'!$C:$R,6, FALSE)="","",VLOOKUP($C3388,'MSCI Database'!$C:$R,6, FALSE)),"")</f>
        <v>4.9000000000000004</v>
      </c>
      <c r="T3388" s="211">
        <f>IFERROR(IF(VLOOKUP($C3388,'MSCI Database'!$C:$R,7, FALSE)="","",VLOOKUP($C3388,'MSCI Database'!$C:$R,7, FALSE)),"")</f>
        <v>6.1</v>
      </c>
      <c r="U3388" s="164">
        <f>IFERROR(IF(VLOOKUP($C3388,'MSCI Database'!$C:$R,8, FALSE)="","",VLOOKUP($C3388,'MSCI Database'!$C:$R,8, FALSE)),"")</f>
        <v>4.7</v>
      </c>
      <c r="V3388" s="175">
        <f>IFERROR(IF(VLOOKUP($C3388,'MSCI Database'!$C:$R,9, FALSE)="","",VLOOKUP($C3388,'MSCI Database'!$C:$R,9, FALSE)),"")</f>
        <v>5.3</v>
      </c>
      <c r="W3388" s="165">
        <f t="shared" ca="1" si="135"/>
        <v>0</v>
      </c>
      <c r="X3388" s="236">
        <f>IFERROR(IF(VLOOKUP($C3388,'MSCI Database'!$C:$R,10, FALSE)="","",VLOOKUP($C3388,'MSCI Database'!$C:$R,10, FALSE)),"")</f>
        <v>908822</v>
      </c>
      <c r="Y3388" s="133" t="str">
        <f>IFERROR(IF(VLOOKUP($C3388,'MSCI Database'!$C:$R,11, FALSE)="","",VLOOKUP($C3388,'MSCI Database'!$C:$R,11, FALSE)),"")</f>
        <v>2019</v>
      </c>
      <c r="Z3388" s="133" t="str">
        <f>IFERROR(IF(VLOOKUP($C3388,'MSCI Database'!$C:$R,12, FALSE)="","",VLOOKUP($C3388,'MSCI Database'!$C:$R,12, FALSE)),"")</f>
        <v>Reported</v>
      </c>
      <c r="AA3388" s="202" t="str">
        <f>IFERROR(IF(VLOOKUP($C3388,'MSCI Database'!$C:$R,13, FALSE)="","",VLOOKUP($C3388,'MSCI Database'!$C:$R,13, FALSE)),"")</f>
        <v>Improved employee safety programs; trails peers in managing supply chain environmental footprint</v>
      </c>
    </row>
    <row r="3389" spans="1:27" s="130" customFormat="1" ht="15" hidden="1" customHeight="1" outlineLevel="1">
      <c r="A3389" s="130" t="s">
        <v>3293</v>
      </c>
      <c r="B3389" s="130" t="s">
        <v>3294</v>
      </c>
      <c r="C3389" s="130" t="s">
        <v>3295</v>
      </c>
      <c r="D3389" s="130" t="s">
        <v>18672</v>
      </c>
      <c r="E3389" s="130" t="s">
        <v>18689</v>
      </c>
      <c r="F3389" s="215">
        <v>2.92355245206962E-2</v>
      </c>
      <c r="G3389" s="132" t="str">
        <f ca="1">IFERROR(_xll.BQL($A3389, "cur_mkt_cap(currency=EUR)")/1000000, " ")</f>
        <v xml:space="preserve"> </v>
      </c>
      <c r="M3389" s="308"/>
      <c r="N3389" s="215">
        <f t="shared" si="134"/>
        <v>3.1043575601538822E-4</v>
      </c>
      <c r="O3389" s="172" t="str">
        <f>IFERROR(IF(VLOOKUP($C3389,'MSCI Database'!$C:$R,2, FALSE)="","",VLOOKUP($C3389,'MSCI Database'!$C:$R,2, FALSE)),"")</f>
        <v>Semiconductors &amp; Semiconductor Equipment</v>
      </c>
      <c r="P3389" s="186" t="str">
        <f>IFERROR(IF(VLOOKUP($C3389,'MSCI Database'!$C:$R,3, FALSE)="","",VLOOKUP($C3389,'MSCI Database'!$C:$R,3, FALSE)),"")</f>
        <v>BBB</v>
      </c>
      <c r="Q3389" s="164" t="str">
        <f>IFERROR(IF(VLOOKUP($C3389,'MSCI Database'!$C:$R,4, FALSE)="","",VLOOKUP($C3389,'MSCI Database'!$C:$R,4, FALSE)),"")</f>
        <v>0</v>
      </c>
      <c r="R3389" s="164">
        <f>IFERROR(IF(VLOOKUP($C3389,'MSCI Database'!$C:$R,5, FALSE)="","",VLOOKUP($C3389,'MSCI Database'!$C:$R,5, FALSE)),"")</f>
        <v>5.2</v>
      </c>
      <c r="S3389" s="164">
        <f>IFERROR(IF(VLOOKUP($C3389,'MSCI Database'!$C:$R,6, FALSE)="","",VLOOKUP($C3389,'MSCI Database'!$C:$R,6, FALSE)),"")</f>
        <v>4.7</v>
      </c>
      <c r="T3389" s="211">
        <f>IFERROR(IF(VLOOKUP($C3389,'MSCI Database'!$C:$R,7, FALSE)="","",VLOOKUP($C3389,'MSCI Database'!$C:$R,7, FALSE)),"")</f>
        <v>6.7</v>
      </c>
      <c r="U3389" s="164">
        <f>IFERROR(IF(VLOOKUP($C3389,'MSCI Database'!$C:$R,8, FALSE)="","",VLOOKUP($C3389,'MSCI Database'!$C:$R,8, FALSE)),"")</f>
        <v>4.2</v>
      </c>
      <c r="V3389" s="175">
        <f>IFERROR(IF(VLOOKUP($C3389,'MSCI Database'!$C:$R,9, FALSE)="","",VLOOKUP($C3389,'MSCI Database'!$C:$R,9, FALSE)),"")</f>
        <v>5.0999999999999996</v>
      </c>
      <c r="W3389" s="165">
        <f t="shared" ca="1" si="135"/>
        <v>0</v>
      </c>
      <c r="X3389" s="236">
        <f>IFERROR(IF(VLOOKUP($C3389,'MSCI Database'!$C:$R,10, FALSE)="","",VLOOKUP($C3389,'MSCI Database'!$C:$R,10, FALSE)),"")</f>
        <v>43153</v>
      </c>
      <c r="Y3389" s="133" t="str">
        <f>IFERROR(IF(VLOOKUP($C3389,'MSCI Database'!$C:$R,11, FALSE)="","",VLOOKUP($C3389,'MSCI Database'!$C:$R,11, FALSE)),"")</f>
        <v>2019</v>
      </c>
      <c r="Z3389" s="133" t="str">
        <f>IFERROR(IF(VLOOKUP($C3389,'MSCI Database'!$C:$R,12, FALSE)="","",VLOOKUP($C3389,'MSCI Database'!$C:$R,12, FALSE)),"")</f>
        <v>Reported</v>
      </c>
      <c r="AA3389" s="202" t="str">
        <f>IFERROR(IF(VLOOKUP($C3389,'MSCI Database'!$C:$R,13, FALSE)="","",VLOOKUP($C3389,'MSCI Database'!$C:$R,13, FALSE)),"")</f>
        <v>Robust talent retention programs, concerns on pay practices and board independence persist</v>
      </c>
    </row>
    <row r="3390" spans="1:27" s="130" customFormat="1" ht="15" hidden="1" customHeight="1" outlineLevel="1">
      <c r="A3390" s="130" t="s">
        <v>4039</v>
      </c>
      <c r="B3390" s="130" t="s">
        <v>4040</v>
      </c>
      <c r="C3390" s="130" t="s">
        <v>4041</v>
      </c>
      <c r="D3390" s="130" t="s">
        <v>18672</v>
      </c>
      <c r="E3390" s="130" t="s">
        <v>18688</v>
      </c>
      <c r="F3390" s="215">
        <v>2.875079099681065E-2</v>
      </c>
      <c r="G3390" s="132" t="str">
        <f ca="1">IFERROR(_xll.BQL($A3390, "cur_mkt_cap(currency=EUR)")/1000000, " ")</f>
        <v xml:space="preserve"> </v>
      </c>
      <c r="M3390" s="308"/>
      <c r="N3390" s="215">
        <f t="shared" si="134"/>
        <v>3.0528864063365845E-4</v>
      </c>
      <c r="O3390" s="172" t="str">
        <f>IFERROR(IF(VLOOKUP($C3390,'MSCI Database'!$C:$R,2, FALSE)="","",VLOOKUP($C3390,'MSCI Database'!$C:$R,2, FALSE)),"")</f>
        <v>Investment Banking &amp; Brokerage</v>
      </c>
      <c r="P3390" s="186" t="str">
        <f>IFERROR(IF(VLOOKUP($C3390,'MSCI Database'!$C:$R,3, FALSE)="","",VLOOKUP($C3390,'MSCI Database'!$C:$R,3, FALSE)),"")</f>
        <v>AA</v>
      </c>
      <c r="Q3390" s="164" t="str">
        <f>IFERROR(IF(VLOOKUP($C3390,'MSCI Database'!$C:$R,4, FALSE)="","",VLOOKUP($C3390,'MSCI Database'!$C:$R,4, FALSE)),"")</f>
        <v>2</v>
      </c>
      <c r="R3390" s="164">
        <f>IFERROR(IF(VLOOKUP($C3390,'MSCI Database'!$C:$R,5, FALSE)="","",VLOOKUP($C3390,'MSCI Database'!$C:$R,5, FALSE)),"")</f>
        <v>8.4</v>
      </c>
      <c r="S3390" s="164">
        <f>IFERROR(IF(VLOOKUP($C3390,'MSCI Database'!$C:$R,6, FALSE)="","",VLOOKUP($C3390,'MSCI Database'!$C:$R,6, FALSE)),"")</f>
        <v>7.6</v>
      </c>
      <c r="T3390" s="211">
        <f>IFERROR(IF(VLOOKUP($C3390,'MSCI Database'!$C:$R,7, FALSE)="","",VLOOKUP($C3390,'MSCI Database'!$C:$R,7, FALSE)),"")</f>
        <v>6.3</v>
      </c>
      <c r="U3390" s="164">
        <f>IFERROR(IF(VLOOKUP($C3390,'MSCI Database'!$C:$R,8, FALSE)="","",VLOOKUP($C3390,'MSCI Database'!$C:$R,8, FALSE)),"")</f>
        <v>3.8</v>
      </c>
      <c r="V3390" s="175">
        <f>IFERROR(IF(VLOOKUP($C3390,'MSCI Database'!$C:$R,9, FALSE)="","",VLOOKUP($C3390,'MSCI Database'!$C:$R,9, FALSE)),"")</f>
        <v>5.4</v>
      </c>
      <c r="W3390" s="165">
        <f t="shared" ca="1" si="135"/>
        <v>0</v>
      </c>
      <c r="X3390" s="236">
        <f>IFERROR(IF(VLOOKUP($C3390,'MSCI Database'!$C:$R,10, FALSE)="","",VLOOKUP($C3390,'MSCI Database'!$C:$R,10, FALSE)),"")</f>
        <v>61383</v>
      </c>
      <c r="Y3390" s="133" t="str">
        <f>IFERROR(IF(VLOOKUP($C3390,'MSCI Database'!$C:$R,11, FALSE)="","",VLOOKUP($C3390,'MSCI Database'!$C:$R,11, FALSE)),"")</f>
        <v>2019</v>
      </c>
      <c r="Z3390" s="133" t="str">
        <f>IFERROR(IF(VLOOKUP($C3390,'MSCI Database'!$C:$R,12, FALSE)="","",VLOOKUP($C3390,'MSCI Database'!$C:$R,12, FALSE)),"")</f>
        <v>Reported</v>
      </c>
      <c r="AA3390" s="202" t="str">
        <f>IFERROR(IF(VLOOKUP($C3390,'MSCI Database'!$C:$R,13, FALSE)="","",VLOOKUP($C3390,'MSCI Database'!$C:$R,13, FALSE)),"")</f>
        <v>Improvements in ESG risk assessment policies of financing and advisory business drive upgrade</v>
      </c>
    </row>
    <row r="3391" spans="1:27" s="130" customFormat="1" ht="15" hidden="1" customHeight="1" outlineLevel="1">
      <c r="A3391" s="130" t="s">
        <v>1323</v>
      </c>
      <c r="B3391" s="130" t="s">
        <v>1324</v>
      </c>
      <c r="C3391" s="130" t="s">
        <v>1325</v>
      </c>
      <c r="D3391" s="130" t="s">
        <v>12140</v>
      </c>
      <c r="E3391" s="130" t="s">
        <v>100</v>
      </c>
      <c r="F3391" s="215">
        <v>4.387396364269559E-3</v>
      </c>
      <c r="G3391" s="132" t="str">
        <f ca="1">IFERROR(_xll.BQL($A3391, "cur_mkt_cap(currency=EUR)")/1000000, " ")</f>
        <v xml:space="preserve"> </v>
      </c>
      <c r="M3391" s="308"/>
      <c r="N3391" s="215">
        <f t="shared" si="134"/>
        <v>4.658731901037061E-5</v>
      </c>
      <c r="O3391" s="172" t="str">
        <f>IFERROR(IF(VLOOKUP($C3391,'MSCI Database'!$C:$R,2, FALSE)="","",VLOOKUP($C3391,'MSCI Database'!$C:$R,2, FALSE)),"")</f>
        <v>Utilities</v>
      </c>
      <c r="P3391" s="186" t="str">
        <f>IFERROR(IF(VLOOKUP($C3391,'MSCI Database'!$C:$R,3, FALSE)="","",VLOOKUP($C3391,'MSCI Database'!$C:$R,3, FALSE)),"")</f>
        <v>AA</v>
      </c>
      <c r="Q3391" s="164" t="str">
        <f>IFERROR(IF(VLOOKUP($C3391,'MSCI Database'!$C:$R,4, FALSE)="","",VLOOKUP($C3391,'MSCI Database'!$C:$R,4, FALSE)),"")</f>
        <v>1</v>
      </c>
      <c r="R3391" s="164">
        <f>IFERROR(IF(VLOOKUP($C3391,'MSCI Database'!$C:$R,5, FALSE)="","",VLOOKUP($C3391,'MSCI Database'!$C:$R,5, FALSE)),"")</f>
        <v>8.1</v>
      </c>
      <c r="S3391" s="164">
        <f>IFERROR(IF(VLOOKUP($C3391,'MSCI Database'!$C:$R,6, FALSE)="","",VLOOKUP($C3391,'MSCI Database'!$C:$R,6, FALSE)),"")</f>
        <v>7.8</v>
      </c>
      <c r="T3391" s="211">
        <f>IFERROR(IF(VLOOKUP($C3391,'MSCI Database'!$C:$R,7, FALSE)="","",VLOOKUP($C3391,'MSCI Database'!$C:$R,7, FALSE)),"")</f>
        <v>5</v>
      </c>
      <c r="U3391" s="164">
        <f>IFERROR(IF(VLOOKUP($C3391,'MSCI Database'!$C:$R,8, FALSE)="","",VLOOKUP($C3391,'MSCI Database'!$C:$R,8, FALSE)),"")</f>
        <v>6.1</v>
      </c>
      <c r="V3391" s="175">
        <f>IFERROR(IF(VLOOKUP($C3391,'MSCI Database'!$C:$R,9, FALSE)="","",VLOOKUP($C3391,'MSCI Database'!$C:$R,9, FALSE)),"")</f>
        <v>6.9</v>
      </c>
      <c r="W3391" s="165">
        <f t="shared" ca="1" si="135"/>
        <v>0</v>
      </c>
      <c r="X3391" s="236">
        <f>IFERROR(IF(VLOOKUP($C3391,'MSCI Database'!$C:$R,10, FALSE)="","",VLOOKUP($C3391,'MSCI Database'!$C:$R,10, FALSE)),"")</f>
        <v>4828494</v>
      </c>
      <c r="Y3391" s="133" t="str">
        <f>IFERROR(IF(VLOOKUP($C3391,'MSCI Database'!$C:$R,11, FALSE)="","",VLOOKUP($C3391,'MSCI Database'!$C:$R,11, FALSE)),"")</f>
        <v>2019</v>
      </c>
      <c r="Z3391" s="133" t="str">
        <f>IFERROR(IF(VLOOKUP($C3391,'MSCI Database'!$C:$R,12, FALSE)="","",VLOOKUP($C3391,'MSCI Database'!$C:$R,12, FALSE)),"")</f>
        <v>Reported</v>
      </c>
      <c r="AA3391" s="202" t="str">
        <f>IFERROR(IF(VLOOKUP($C3391,'MSCI Database'!$C:$R,13, FALSE)="","",VLOOKUP($C3391,'MSCI Database'!$C:$R,13, FALSE)),"")</f>
        <v>Strong governance practices relative to peers</v>
      </c>
    </row>
    <row r="3392" spans="1:27" s="130" customFormat="1" ht="15" hidden="1" customHeight="1" outlineLevel="1">
      <c r="A3392" s="130" t="s">
        <v>3803</v>
      </c>
      <c r="B3392" s="130" t="s">
        <v>3804</v>
      </c>
      <c r="C3392" s="130" t="s">
        <v>3805</v>
      </c>
      <c r="D3392" s="130" t="s">
        <v>18672</v>
      </c>
      <c r="E3392" s="130" t="s">
        <v>18689</v>
      </c>
      <c r="F3392" s="215">
        <v>2.869131266746338E-2</v>
      </c>
      <c r="G3392" s="132" t="str">
        <f ca="1">IFERROR(_xll.BQL($A3392, "cur_mkt_cap(currency=EUR)")/1000000, " ")</f>
        <v xml:space="preserve"> </v>
      </c>
      <c r="M3392" s="308"/>
      <c r="N3392" s="215">
        <f t="shared" si="134"/>
        <v>3.0465707337293149E-4</v>
      </c>
      <c r="O3392" s="172" t="str">
        <f>IFERROR(IF(VLOOKUP($C3392,'MSCI Database'!$C:$R,2, FALSE)="","",VLOOKUP($C3392,'MSCI Database'!$C:$R,2, FALSE)),"")</f>
        <v>Electronic Equipment, Instruments &amp; Components</v>
      </c>
      <c r="P3392" s="186" t="str">
        <f>IFERROR(IF(VLOOKUP($C3392,'MSCI Database'!$C:$R,3, FALSE)="","",VLOOKUP($C3392,'MSCI Database'!$C:$R,3, FALSE)),"")</f>
        <v>A</v>
      </c>
      <c r="Q3392" s="164" t="str">
        <f>IFERROR(IF(VLOOKUP($C3392,'MSCI Database'!$C:$R,4, FALSE)="","",VLOOKUP($C3392,'MSCI Database'!$C:$R,4, FALSE)),"")</f>
        <v>0</v>
      </c>
      <c r="R3392" s="164">
        <f>IFERROR(IF(VLOOKUP($C3392,'MSCI Database'!$C:$R,5, FALSE)="","",VLOOKUP($C3392,'MSCI Database'!$C:$R,5, FALSE)),"")</f>
        <v>7.1</v>
      </c>
      <c r="S3392" s="164">
        <f>IFERROR(IF(VLOOKUP($C3392,'MSCI Database'!$C:$R,6, FALSE)="","",VLOOKUP($C3392,'MSCI Database'!$C:$R,6, FALSE)),"")</f>
        <v>6.2</v>
      </c>
      <c r="T3392" s="211">
        <f>IFERROR(IF(VLOOKUP($C3392,'MSCI Database'!$C:$R,7, FALSE)="","",VLOOKUP($C3392,'MSCI Database'!$C:$R,7, FALSE)),"")</f>
        <v>5.0999999999999996</v>
      </c>
      <c r="U3392" s="164">
        <f>IFERROR(IF(VLOOKUP($C3392,'MSCI Database'!$C:$R,8, FALSE)="","",VLOOKUP($C3392,'MSCI Database'!$C:$R,8, FALSE)),"")</f>
        <v>4.7</v>
      </c>
      <c r="V3392" s="175">
        <f>IFERROR(IF(VLOOKUP($C3392,'MSCI Database'!$C:$R,9, FALSE)="","",VLOOKUP($C3392,'MSCI Database'!$C:$R,9, FALSE)),"")</f>
        <v>5.0999999999999996</v>
      </c>
      <c r="W3392" s="165">
        <f t="shared" ca="1" si="135"/>
        <v>0</v>
      </c>
      <c r="X3392" s="236">
        <f>IFERROR(IF(VLOOKUP($C3392,'MSCI Database'!$C:$R,10, FALSE)="","",VLOOKUP($C3392,'MSCI Database'!$C:$R,10, FALSE)),"")</f>
        <v>1601355</v>
      </c>
      <c r="Y3392" s="133" t="str">
        <f>IFERROR(IF(VLOOKUP($C3392,'MSCI Database'!$C:$R,11, FALSE)="","",VLOOKUP($C3392,'MSCI Database'!$C:$R,11, FALSE)),"")</f>
        <v>2019</v>
      </c>
      <c r="Z3392" s="133" t="str">
        <f>IFERROR(IF(VLOOKUP($C3392,'MSCI Database'!$C:$R,12, FALSE)="","",VLOOKUP($C3392,'MSCI Database'!$C:$R,12, FALSE)),"")</f>
        <v>Reported</v>
      </c>
      <c r="AA3392" s="202" t="str">
        <f>IFERROR(IF(VLOOKUP($C3392,'MSCI Database'!$C:$R,13, FALSE)="","",VLOOKUP($C3392,'MSCI Database'!$C:$R,13, FALSE)),"")</f>
        <v>Strong chemical safety initiatives, on-par governance structure</v>
      </c>
    </row>
    <row r="3393" spans="1:27" s="130" customFormat="1" ht="15" hidden="1" customHeight="1" outlineLevel="1">
      <c r="A3393" s="130" t="s">
        <v>4351</v>
      </c>
      <c r="B3393" s="130" t="s">
        <v>4352</v>
      </c>
      <c r="C3393" s="130" t="s">
        <v>4353</v>
      </c>
      <c r="D3393" s="130" t="s">
        <v>12136</v>
      </c>
      <c r="E3393" s="130" t="s">
        <v>18673</v>
      </c>
      <c r="F3393" s="215">
        <v>2.759896274731471E-3</v>
      </c>
      <c r="G3393" s="132" t="str">
        <f ca="1">IFERROR(_xll.BQL($A3393, "cur_mkt_cap(currency=EUR)")/1000000, " ")</f>
        <v xml:space="preserve"> </v>
      </c>
      <c r="M3393" s="308"/>
      <c r="N3393" s="215">
        <f t="shared" si="134"/>
        <v>2.9305801781110483E-5</v>
      </c>
      <c r="O3393" s="172" t="str">
        <f>IFERROR(IF(VLOOKUP($C3393,'MSCI Database'!$C:$R,2, FALSE)="","",VLOOKUP($C3393,'MSCI Database'!$C:$R,2, FALSE)),"")</f>
        <v>Construction &amp; Engineering</v>
      </c>
      <c r="P3393" s="186" t="str">
        <f>IFERROR(IF(VLOOKUP($C3393,'MSCI Database'!$C:$R,3, FALSE)="","",VLOOKUP($C3393,'MSCI Database'!$C:$R,3, FALSE)),"")</f>
        <v>BB</v>
      </c>
      <c r="Q3393" s="164" t="str">
        <f>IFERROR(IF(VLOOKUP($C3393,'MSCI Database'!$C:$R,4, FALSE)="","",VLOOKUP($C3393,'MSCI Database'!$C:$R,4, FALSE)),"")</f>
        <v>1</v>
      </c>
      <c r="R3393" s="164">
        <f>IFERROR(IF(VLOOKUP($C3393,'MSCI Database'!$C:$R,5, FALSE)="","",VLOOKUP($C3393,'MSCI Database'!$C:$R,5, FALSE)),"")</f>
        <v>3.5</v>
      </c>
      <c r="S3393" s="164">
        <f>IFERROR(IF(VLOOKUP($C3393,'MSCI Database'!$C:$R,6, FALSE)="","",VLOOKUP($C3393,'MSCI Database'!$C:$R,6, FALSE)),"")</f>
        <v>4.2</v>
      </c>
      <c r="T3393" s="211">
        <f>IFERROR(IF(VLOOKUP($C3393,'MSCI Database'!$C:$R,7, FALSE)="","",VLOOKUP($C3393,'MSCI Database'!$C:$R,7, FALSE)),"")</f>
        <v>4.3</v>
      </c>
      <c r="U3393" s="164">
        <f>IFERROR(IF(VLOOKUP($C3393,'MSCI Database'!$C:$R,8, FALSE)="","",VLOOKUP($C3393,'MSCI Database'!$C:$R,8, FALSE)),"")</f>
        <v>3.3</v>
      </c>
      <c r="V3393" s="175">
        <f>IFERROR(IF(VLOOKUP($C3393,'MSCI Database'!$C:$R,9, FALSE)="","",VLOOKUP($C3393,'MSCI Database'!$C:$R,9, FALSE)),"")</f>
        <v>3.7</v>
      </c>
      <c r="W3393" s="165">
        <f t="shared" ca="1" si="135"/>
        <v>0</v>
      </c>
      <c r="X3393" s="236">
        <f>IFERROR(IF(VLOOKUP($C3393,'MSCI Database'!$C:$R,10, FALSE)="","",VLOOKUP($C3393,'MSCI Database'!$C:$R,10, FALSE)),"")</f>
        <v>596140</v>
      </c>
      <c r="Y3393" s="133" t="str">
        <f>IFERROR(IF(VLOOKUP($C3393,'MSCI Database'!$C:$R,11, FALSE)="","",VLOOKUP($C3393,'MSCI Database'!$C:$R,11, FALSE)),"")</f>
        <v>2019</v>
      </c>
      <c r="Z3393" s="133" t="str">
        <f>IFERROR(IF(VLOOKUP($C3393,'MSCI Database'!$C:$R,12, FALSE)="","",VLOOKUP($C3393,'MSCI Database'!$C:$R,12, FALSE)),"")</f>
        <v>Reported</v>
      </c>
      <c r="AA3393" s="202" t="str">
        <f>IFERROR(IF(VLOOKUP($C3393,'MSCI Database'!$C:$R,13, FALSE)="","",VLOOKUP($C3393,'MSCI Database'!$C:$R,13, FALSE)),"")</f>
        <v>Robust programs against corruption and bribery; concerns over pay and ownership structure persist</v>
      </c>
    </row>
    <row r="3394" spans="1:27" s="130" customFormat="1" ht="15" hidden="1" customHeight="1" outlineLevel="1">
      <c r="A3394" s="130" t="s">
        <v>3668</v>
      </c>
      <c r="B3394" s="130" t="s">
        <v>3669</v>
      </c>
      <c r="C3394" s="130" t="s">
        <v>3670</v>
      </c>
      <c r="D3394" s="130" t="s">
        <v>18672</v>
      </c>
      <c r="E3394" s="130" t="s">
        <v>18673</v>
      </c>
      <c r="F3394" s="215">
        <v>2.7731975387213829E-2</v>
      </c>
      <c r="G3394" s="132" t="str">
        <f ca="1">IFERROR(_xll.BQL($A3394, "cur_mkt_cap(currency=EUR)")/1000000, " ")</f>
        <v xml:space="preserve"> </v>
      </c>
      <c r="M3394" s="308"/>
      <c r="N3394" s="215">
        <f t="shared" si="134"/>
        <v>2.9447040497034509E-4</v>
      </c>
      <c r="O3394" s="172" t="str">
        <f>IFERROR(IF(VLOOKUP($C3394,'MSCI Database'!$C:$R,2, FALSE)="","",VLOOKUP($C3394,'MSCI Database'!$C:$R,2, FALSE)),"")</f>
        <v>Trading Companies &amp; Distributors</v>
      </c>
      <c r="P3394" s="186" t="str">
        <f>IFERROR(IF(VLOOKUP($C3394,'MSCI Database'!$C:$R,3, FALSE)="","",VLOOKUP($C3394,'MSCI Database'!$C:$R,3, FALSE)),"")</f>
        <v>BBB</v>
      </c>
      <c r="Q3394" s="164" t="str">
        <f>IFERROR(IF(VLOOKUP($C3394,'MSCI Database'!$C:$R,4, FALSE)="","",VLOOKUP($C3394,'MSCI Database'!$C:$R,4, FALSE)),"")</f>
        <v>0</v>
      </c>
      <c r="R3394" s="164">
        <f>IFERROR(IF(VLOOKUP($C3394,'MSCI Database'!$C:$R,5, FALSE)="","",VLOOKUP($C3394,'MSCI Database'!$C:$R,5, FALSE)),"")</f>
        <v>5.0999999999999996</v>
      </c>
      <c r="S3394" s="164">
        <f>IFERROR(IF(VLOOKUP($C3394,'MSCI Database'!$C:$R,6, FALSE)="","",VLOOKUP($C3394,'MSCI Database'!$C:$R,6, FALSE)),"")</f>
        <v>5.2</v>
      </c>
      <c r="T3394" s="211">
        <f>IFERROR(IF(VLOOKUP($C3394,'MSCI Database'!$C:$R,7, FALSE)="","",VLOOKUP($C3394,'MSCI Database'!$C:$R,7, FALSE)),"")</f>
        <v>5.9</v>
      </c>
      <c r="U3394" s="164">
        <f>IFERROR(IF(VLOOKUP($C3394,'MSCI Database'!$C:$R,8, FALSE)="","",VLOOKUP($C3394,'MSCI Database'!$C:$R,8, FALSE)),"")</f>
        <v>4.7</v>
      </c>
      <c r="V3394" s="175">
        <f>IFERROR(IF(VLOOKUP($C3394,'MSCI Database'!$C:$R,9, FALSE)="","",VLOOKUP($C3394,'MSCI Database'!$C:$R,9, FALSE)),"")</f>
        <v>5.0999999999999996</v>
      </c>
      <c r="W3394" s="165">
        <f t="shared" ca="1" si="135"/>
        <v>0</v>
      </c>
      <c r="X3394" s="236">
        <f>IFERROR(IF(VLOOKUP($C3394,'MSCI Database'!$C:$R,10, FALSE)="","",VLOOKUP($C3394,'MSCI Database'!$C:$R,10, FALSE)),"")</f>
        <v>1474886</v>
      </c>
      <c r="Y3394" s="133" t="str">
        <f>IFERROR(IF(VLOOKUP($C3394,'MSCI Database'!$C:$R,11, FALSE)="","",VLOOKUP($C3394,'MSCI Database'!$C:$R,11, FALSE)),"")</f>
        <v>2019</v>
      </c>
      <c r="Z3394" s="133" t="str">
        <f>IFERROR(IF(VLOOKUP($C3394,'MSCI Database'!$C:$R,12, FALSE)="","",VLOOKUP($C3394,'MSCI Database'!$C:$R,12, FALSE)),"")</f>
        <v>Reported</v>
      </c>
      <c r="AA3394" s="202" t="str">
        <f>IFERROR(IF(VLOOKUP($C3394,'MSCI Database'!$C:$R,13, FALSE)="","",VLOOKUP($C3394,'MSCI Database'!$C:$R,13, FALSE)),"")</f>
        <v>Safety programs lag those of peers; strong focus on clean technology development</v>
      </c>
    </row>
    <row r="3395" spans="1:27" s="130" customFormat="1" ht="15" hidden="1" customHeight="1" outlineLevel="1">
      <c r="A3395" s="130" t="s">
        <v>3380</v>
      </c>
      <c r="B3395" s="130" t="s">
        <v>3381</v>
      </c>
      <c r="C3395" s="130" t="s">
        <v>3382</v>
      </c>
      <c r="D3395" s="130" t="s">
        <v>18672</v>
      </c>
      <c r="E3395" s="130" t="s">
        <v>12133</v>
      </c>
      <c r="F3395" s="215">
        <v>2.7150380605245411E-2</v>
      </c>
      <c r="G3395" s="132" t="str">
        <f ca="1">IFERROR(_xll.BQL($A3395, "cur_mkt_cap(currency=EUR)")/1000000, " ")</f>
        <v xml:space="preserve"> </v>
      </c>
      <c r="M3395" s="308"/>
      <c r="N3395" s="215">
        <f t="shared" si="134"/>
        <v>2.8829477382313722E-4</v>
      </c>
      <c r="O3395" s="172" t="str">
        <f>IFERROR(IF(VLOOKUP($C3395,'MSCI Database'!$C:$R,2, FALSE)="","",VLOOKUP($C3395,'MSCI Database'!$C:$R,2, FALSE)),"")</f>
        <v>Pharmaceuticals</v>
      </c>
      <c r="P3395" s="186" t="str">
        <f>IFERROR(IF(VLOOKUP($C3395,'MSCI Database'!$C:$R,3, FALSE)="","",VLOOKUP($C3395,'MSCI Database'!$C:$R,3, FALSE)),"")</f>
        <v>BBB</v>
      </c>
      <c r="Q3395" s="164" t="str">
        <f>IFERROR(IF(VLOOKUP($C3395,'MSCI Database'!$C:$R,4, FALSE)="","",VLOOKUP($C3395,'MSCI Database'!$C:$R,4, FALSE)),"")</f>
        <v>0</v>
      </c>
      <c r="R3395" s="164">
        <f>IFERROR(IF(VLOOKUP($C3395,'MSCI Database'!$C:$R,5, FALSE)="","",VLOOKUP($C3395,'MSCI Database'!$C:$R,5, FALSE)),"")</f>
        <v>4.9000000000000004</v>
      </c>
      <c r="S3395" s="164">
        <f>IFERROR(IF(VLOOKUP($C3395,'MSCI Database'!$C:$R,6, FALSE)="","",VLOOKUP($C3395,'MSCI Database'!$C:$R,6, FALSE)),"")</f>
        <v>6.4</v>
      </c>
      <c r="T3395" s="211">
        <f>IFERROR(IF(VLOOKUP($C3395,'MSCI Database'!$C:$R,7, FALSE)="","",VLOOKUP($C3395,'MSCI Database'!$C:$R,7, FALSE)),"")</f>
        <v>4</v>
      </c>
      <c r="U3395" s="164">
        <f>IFERROR(IF(VLOOKUP($C3395,'MSCI Database'!$C:$R,8, FALSE)="","",VLOOKUP($C3395,'MSCI Database'!$C:$R,8, FALSE)),"")</f>
        <v>4.5</v>
      </c>
      <c r="V3395" s="175">
        <f>IFERROR(IF(VLOOKUP($C3395,'MSCI Database'!$C:$R,9, FALSE)="","",VLOOKUP($C3395,'MSCI Database'!$C:$R,9, FALSE)),"")</f>
        <v>4.4000000000000004</v>
      </c>
      <c r="W3395" s="165">
        <f t="shared" ca="1" si="135"/>
        <v>0</v>
      </c>
      <c r="X3395" s="236">
        <f>IFERROR(IF(VLOOKUP($C3395,'MSCI Database'!$C:$R,10, FALSE)="","",VLOOKUP($C3395,'MSCI Database'!$C:$R,10, FALSE)),"")</f>
        <v>853309</v>
      </c>
      <c r="Y3395" s="133" t="str">
        <f>IFERROR(IF(VLOOKUP($C3395,'MSCI Database'!$C:$R,11, FALSE)="","",VLOOKUP($C3395,'MSCI Database'!$C:$R,11, FALSE)),"")</f>
        <v>2019</v>
      </c>
      <c r="Z3395" s="133" t="str">
        <f>IFERROR(IF(VLOOKUP($C3395,'MSCI Database'!$C:$R,12, FALSE)="","",VLOOKUP($C3395,'MSCI Database'!$C:$R,12, FALSE)),"")</f>
        <v>Reported</v>
      </c>
      <c r="AA3395" s="202" t="str">
        <f>IFERROR(IF(VLOOKUP($C3395,'MSCI Database'!$C:$R,13, FALSE)="","",VLOOKUP($C3395,'MSCI Database'!$C:$R,13, FALSE)),"")</f>
        <v>Product safety litigations continue; sustained focus on access to healthcare</v>
      </c>
    </row>
    <row r="3396" spans="1:27" s="130" customFormat="1" ht="15" hidden="1" customHeight="1" outlineLevel="1">
      <c r="A3396" s="130" t="s">
        <v>4295</v>
      </c>
      <c r="B3396" s="130" t="s">
        <v>4296</v>
      </c>
      <c r="C3396" s="130" t="s">
        <v>4297</v>
      </c>
      <c r="D3396" s="130" t="s">
        <v>18672</v>
      </c>
      <c r="E3396" s="130" t="s">
        <v>18674</v>
      </c>
      <c r="F3396" s="215">
        <v>2.6659241675185609E-2</v>
      </c>
      <c r="G3396" s="132" t="str">
        <f ca="1">IFERROR(_xll.BQL($A3396, "cur_mkt_cap(currency=EUR)")/1000000, " ")</f>
        <v xml:space="preserve"> </v>
      </c>
      <c r="M3396" s="308"/>
      <c r="N3396" s="215">
        <f t="shared" si="134"/>
        <v>2.8307964299988927E-4</v>
      </c>
      <c r="O3396" s="172" t="str">
        <f>IFERROR(IF(VLOOKUP($C3396,'MSCI Database'!$C:$R,2, FALSE)="","",VLOOKUP($C3396,'MSCI Database'!$C:$R,2, FALSE)),"")</f>
        <v>Household &amp; Personal Products</v>
      </c>
      <c r="P3396" s="186" t="str">
        <f>IFERROR(IF(VLOOKUP($C3396,'MSCI Database'!$C:$R,3, FALSE)="","",VLOOKUP($C3396,'MSCI Database'!$C:$R,3, FALSE)),"")</f>
        <v>BBB</v>
      </c>
      <c r="Q3396" s="164" t="str">
        <f>IFERROR(IF(VLOOKUP($C3396,'MSCI Database'!$C:$R,4, FALSE)="","",VLOOKUP($C3396,'MSCI Database'!$C:$R,4, FALSE)),"")</f>
        <v>-1</v>
      </c>
      <c r="R3396" s="164">
        <f>IFERROR(IF(VLOOKUP($C3396,'MSCI Database'!$C:$R,5, FALSE)="","",VLOOKUP($C3396,'MSCI Database'!$C:$R,5, FALSE)),"")</f>
        <v>5.6</v>
      </c>
      <c r="S3396" s="164">
        <f>IFERROR(IF(VLOOKUP($C3396,'MSCI Database'!$C:$R,6, FALSE)="","",VLOOKUP($C3396,'MSCI Database'!$C:$R,6, FALSE)),"")</f>
        <v>4.4000000000000004</v>
      </c>
      <c r="T3396" s="211">
        <f>IFERROR(IF(VLOOKUP($C3396,'MSCI Database'!$C:$R,7, FALSE)="","",VLOOKUP($C3396,'MSCI Database'!$C:$R,7, FALSE)),"")</f>
        <v>6.2</v>
      </c>
      <c r="U3396" s="164">
        <f>IFERROR(IF(VLOOKUP($C3396,'MSCI Database'!$C:$R,8, FALSE)="","",VLOOKUP($C3396,'MSCI Database'!$C:$R,8, FALSE)),"")</f>
        <v>4.2</v>
      </c>
      <c r="V3396" s="175">
        <f>IFERROR(IF(VLOOKUP($C3396,'MSCI Database'!$C:$R,9, FALSE)="","",VLOOKUP($C3396,'MSCI Database'!$C:$R,9, FALSE)),"")</f>
        <v>4.9000000000000004</v>
      </c>
      <c r="W3396" s="165">
        <f t="shared" ca="1" si="135"/>
        <v>0</v>
      </c>
      <c r="X3396" s="236">
        <f>IFERROR(IF(VLOOKUP($C3396,'MSCI Database'!$C:$R,10, FALSE)="","",VLOOKUP($C3396,'MSCI Database'!$C:$R,10, FALSE)),"")</f>
        <v>472000</v>
      </c>
      <c r="Y3396" s="133" t="str">
        <f>IFERROR(IF(VLOOKUP($C3396,'MSCI Database'!$C:$R,11, FALSE)="","",VLOOKUP($C3396,'MSCI Database'!$C:$R,11, FALSE)),"")</f>
        <v>2019</v>
      </c>
      <c r="Z3396" s="133" t="str">
        <f>IFERROR(IF(VLOOKUP($C3396,'MSCI Database'!$C:$R,12, FALSE)="","",VLOOKUP($C3396,'MSCI Database'!$C:$R,12, FALSE)),"")</f>
        <v>Reported</v>
      </c>
      <c r="AA3396" s="202" t="str">
        <f>IFERROR(IF(VLOOKUP($C3396,'MSCI Database'!$C:$R,13, FALSE)="","",VLOOKUP($C3396,'MSCI Database'!$C:$R,13, FALSE)),"")</f>
        <v>Relatively weak packaging waste management measures and corporate governance practice</v>
      </c>
    </row>
    <row r="3397" spans="1:27" s="130" customFormat="1" ht="15" hidden="1" customHeight="1" outlineLevel="1">
      <c r="A3397" s="130" t="s">
        <v>3329</v>
      </c>
      <c r="B3397" s="130" t="s">
        <v>3330</v>
      </c>
      <c r="C3397" s="130" t="s">
        <v>3331</v>
      </c>
      <c r="D3397" s="130" t="s">
        <v>18672</v>
      </c>
      <c r="E3397" s="130" t="s">
        <v>12133</v>
      </c>
      <c r="F3397" s="215">
        <v>2.6521217400914891E-2</v>
      </c>
      <c r="G3397" s="132" t="str">
        <f ca="1">IFERROR(_xll.BQL($A3397, "cur_mkt_cap(currency=EUR)")/1000000, " ")</f>
        <v xml:space="preserve"> </v>
      </c>
      <c r="M3397" s="308"/>
      <c r="N3397" s="215">
        <f t="shared" si="134"/>
        <v>2.8161404008582584E-4</v>
      </c>
      <c r="O3397" s="172" t="str">
        <f>IFERROR(IF(VLOOKUP($C3397,'MSCI Database'!$C:$R,2, FALSE)="","",VLOOKUP($C3397,'MSCI Database'!$C:$R,2, FALSE)),"")</f>
        <v>Pharmaceuticals</v>
      </c>
      <c r="P3397" s="186" t="str">
        <f>IFERROR(IF(VLOOKUP($C3397,'MSCI Database'!$C:$R,3, FALSE)="","",VLOOKUP($C3397,'MSCI Database'!$C:$R,3, FALSE)),"")</f>
        <v>AA</v>
      </c>
      <c r="Q3397" s="164" t="str">
        <f>IFERROR(IF(VLOOKUP($C3397,'MSCI Database'!$C:$R,4, FALSE)="","",VLOOKUP($C3397,'MSCI Database'!$C:$R,4, FALSE)),"")</f>
        <v>0</v>
      </c>
      <c r="R3397" s="164">
        <f>IFERROR(IF(VLOOKUP($C3397,'MSCI Database'!$C:$R,5, FALSE)="","",VLOOKUP($C3397,'MSCI Database'!$C:$R,5, FALSE)),"")</f>
        <v>8.5</v>
      </c>
      <c r="S3397" s="164">
        <f>IFERROR(IF(VLOOKUP($C3397,'MSCI Database'!$C:$R,6, FALSE)="","",VLOOKUP($C3397,'MSCI Database'!$C:$R,6, FALSE)),"")</f>
        <v>5.8</v>
      </c>
      <c r="T3397" s="211">
        <f>IFERROR(IF(VLOOKUP($C3397,'MSCI Database'!$C:$R,7, FALSE)="","",VLOOKUP($C3397,'MSCI Database'!$C:$R,7, FALSE)),"")</f>
        <v>5.5</v>
      </c>
      <c r="U3397" s="164">
        <f>IFERROR(IF(VLOOKUP($C3397,'MSCI Database'!$C:$R,8, FALSE)="","",VLOOKUP($C3397,'MSCI Database'!$C:$R,8, FALSE)),"")</f>
        <v>6.3</v>
      </c>
      <c r="V3397" s="175">
        <f>IFERROR(IF(VLOOKUP($C3397,'MSCI Database'!$C:$R,9, FALSE)="","",VLOOKUP($C3397,'MSCI Database'!$C:$R,9, FALSE)),"")</f>
        <v>5.8</v>
      </c>
      <c r="W3397" s="165">
        <f t="shared" ca="1" si="135"/>
        <v>0</v>
      </c>
      <c r="X3397" s="236">
        <f>IFERROR(IF(VLOOKUP($C3397,'MSCI Database'!$C:$R,10, FALSE)="","",VLOOKUP($C3397,'MSCI Database'!$C:$R,10, FALSE)),"")</f>
        <v>118615</v>
      </c>
      <c r="Y3397" s="133" t="str">
        <f>IFERROR(IF(VLOOKUP($C3397,'MSCI Database'!$C:$R,11, FALSE)="","",VLOOKUP($C3397,'MSCI Database'!$C:$R,11, FALSE)),"")</f>
        <v>2019</v>
      </c>
      <c r="Z3397" s="133" t="str">
        <f>IFERROR(IF(VLOOKUP($C3397,'MSCI Database'!$C:$R,12, FALSE)="","",VLOOKUP($C3397,'MSCI Database'!$C:$R,12, FALSE)),"")</f>
        <v>Reported</v>
      </c>
      <c r="AA3397" s="202" t="str">
        <f>IFERROR(IF(VLOOKUP($C3397,'MSCI Database'!$C:$R,13, FALSE)="","",VLOOKUP($C3397,'MSCI Database'!$C:$R,13, FALSE)),"")</f>
        <v>Leads peers across key ESG parameters, notably governance and access to healthcare</v>
      </c>
    </row>
    <row r="3398" spans="1:27" s="130" customFormat="1" ht="15" hidden="1" customHeight="1" outlineLevel="1">
      <c r="A3398" s="130" t="s">
        <v>3591</v>
      </c>
      <c r="B3398" s="130" t="s">
        <v>3592</v>
      </c>
      <c r="C3398" s="130" t="s">
        <v>3593</v>
      </c>
      <c r="D3398" s="130" t="s">
        <v>18672</v>
      </c>
      <c r="E3398" s="130" t="s">
        <v>18682</v>
      </c>
      <c r="F3398" s="215">
        <v>2.6703178613041979E-2</v>
      </c>
      <c r="G3398" s="132" t="str">
        <f ca="1">IFERROR(_xll.BQL($A3398, "cur_mkt_cap(currency=EUR)")/1000000, " ")</f>
        <v xml:space="preserve"> </v>
      </c>
      <c r="M3398" s="308"/>
      <c r="N3398" s="215">
        <f t="shared" si="134"/>
        <v>2.8354618487810282E-4</v>
      </c>
      <c r="O3398" s="172" t="str">
        <f>IFERROR(IF(VLOOKUP($C3398,'MSCI Database'!$C:$R,2, FALSE)="","",VLOOKUP($C3398,'MSCI Database'!$C:$R,2, FALSE)),"")</f>
        <v>Leisure Products</v>
      </c>
      <c r="P3398" s="186" t="str">
        <f>IFERROR(IF(VLOOKUP($C3398,'MSCI Database'!$C:$R,3, FALSE)="","",VLOOKUP($C3398,'MSCI Database'!$C:$R,3, FALSE)),"")</f>
        <v>BB</v>
      </c>
      <c r="Q3398" s="164" t="str">
        <f>IFERROR(IF(VLOOKUP($C3398,'MSCI Database'!$C:$R,4, FALSE)="","",VLOOKUP($C3398,'MSCI Database'!$C:$R,4, FALSE)),"")</f>
        <v>0</v>
      </c>
      <c r="R3398" s="164">
        <f>IFERROR(IF(VLOOKUP($C3398,'MSCI Database'!$C:$R,5, FALSE)="","",VLOOKUP($C3398,'MSCI Database'!$C:$R,5, FALSE)),"")</f>
        <v>3.6</v>
      </c>
      <c r="S3398" s="164">
        <f>IFERROR(IF(VLOOKUP($C3398,'MSCI Database'!$C:$R,6, FALSE)="","",VLOOKUP($C3398,'MSCI Database'!$C:$R,6, FALSE)),"")</f>
        <v>1</v>
      </c>
      <c r="T3398" s="211">
        <f>IFERROR(IF(VLOOKUP($C3398,'MSCI Database'!$C:$R,7, FALSE)="","",VLOOKUP($C3398,'MSCI Database'!$C:$R,7, FALSE)),"")</f>
        <v>5.7</v>
      </c>
      <c r="U3398" s="164">
        <f>IFERROR(IF(VLOOKUP($C3398,'MSCI Database'!$C:$R,8, FALSE)="","",VLOOKUP($C3398,'MSCI Database'!$C:$R,8, FALSE)),"")</f>
        <v>3.1</v>
      </c>
      <c r="V3398" s="175">
        <f>IFERROR(IF(VLOOKUP($C3398,'MSCI Database'!$C:$R,9, FALSE)="","",VLOOKUP($C3398,'MSCI Database'!$C:$R,9, FALSE)),"")</f>
        <v>3.9</v>
      </c>
      <c r="W3398" s="165">
        <f t="shared" ca="1" si="135"/>
        <v>0</v>
      </c>
      <c r="X3398" s="236">
        <f>IFERROR(IF(VLOOKUP($C3398,'MSCI Database'!$C:$R,10, FALSE)="","",VLOOKUP($C3398,'MSCI Database'!$C:$R,10, FALSE)),"")</f>
        <v>98812</v>
      </c>
      <c r="Y3398" s="133" t="str">
        <f>IFERROR(IF(VLOOKUP($C3398,'MSCI Database'!$C:$R,11, FALSE)="","",VLOOKUP($C3398,'MSCI Database'!$C:$R,11, FALSE)),"")</f>
        <v>2019</v>
      </c>
      <c r="Z3398" s="133" t="str">
        <f>IFERROR(IF(VLOOKUP($C3398,'MSCI Database'!$C:$R,12, FALSE)="","",VLOOKUP($C3398,'MSCI Database'!$C:$R,12, FALSE)),"")</f>
        <v>E.Segmt-Moderately High</v>
      </c>
      <c r="AA3398" s="202" t="str">
        <f>IFERROR(IF(VLOOKUP($C3398,'MSCI Database'!$C:$R,13, FALSE)="","",VLOOKUP($C3398,'MSCI Database'!$C:$R,13, FALSE)),"")</f>
        <v>Robust supply chain monitoring; governance concerns persist</v>
      </c>
    </row>
    <row r="3399" spans="1:27" s="130" customFormat="1" ht="15" hidden="1" customHeight="1" outlineLevel="1">
      <c r="A3399" s="130" t="s">
        <v>3576</v>
      </c>
      <c r="B3399" s="130" t="s">
        <v>3577</v>
      </c>
      <c r="C3399" s="130" t="s">
        <v>3578</v>
      </c>
      <c r="D3399" s="130" t="s">
        <v>18672</v>
      </c>
      <c r="E3399" s="130" t="s">
        <v>12133</v>
      </c>
      <c r="F3399" s="215">
        <v>2.7083843635938128E-2</v>
      </c>
      <c r="G3399" s="132" t="str">
        <f ca="1">IFERROR(_xll.BQL($A3399, "cur_mkt_cap(currency=EUR)")/1000000, " ")</f>
        <v xml:space="preserve"> </v>
      </c>
      <c r="M3399" s="308"/>
      <c r="N3399" s="215">
        <f t="shared" si="134"/>
        <v>2.8758825479505352E-4</v>
      </c>
      <c r="O3399" s="172" t="str">
        <f>IFERROR(IF(VLOOKUP($C3399,'MSCI Database'!$C:$R,2, FALSE)="","",VLOOKUP($C3399,'MSCI Database'!$C:$R,2, FALSE)),"")</f>
        <v>Health Care Equipment &amp; Supplies</v>
      </c>
      <c r="P3399" s="186" t="str">
        <f>IFERROR(IF(VLOOKUP($C3399,'MSCI Database'!$C:$R,3, FALSE)="","",VLOOKUP($C3399,'MSCI Database'!$C:$R,3, FALSE)),"")</f>
        <v>AAA</v>
      </c>
      <c r="Q3399" s="164" t="str">
        <f>IFERROR(IF(VLOOKUP($C3399,'MSCI Database'!$C:$R,4, FALSE)="","",VLOOKUP($C3399,'MSCI Database'!$C:$R,4, FALSE)),"")</f>
        <v>1</v>
      </c>
      <c r="R3399" s="164">
        <f>IFERROR(IF(VLOOKUP($C3399,'MSCI Database'!$C:$R,5, FALSE)="","",VLOOKUP($C3399,'MSCI Database'!$C:$R,5, FALSE)),"")</f>
        <v>9.1999999999999993</v>
      </c>
      <c r="S3399" s="164">
        <f>IFERROR(IF(VLOOKUP($C3399,'MSCI Database'!$C:$R,6, FALSE)="","",VLOOKUP($C3399,'MSCI Database'!$C:$R,6, FALSE)),"")</f>
        <v>10</v>
      </c>
      <c r="T3399" s="211">
        <f>IFERROR(IF(VLOOKUP($C3399,'MSCI Database'!$C:$R,7, FALSE)="","",VLOOKUP($C3399,'MSCI Database'!$C:$R,7, FALSE)),"")</f>
        <v>7.8</v>
      </c>
      <c r="U3399" s="164">
        <f>IFERROR(IF(VLOOKUP($C3399,'MSCI Database'!$C:$R,8, FALSE)="","",VLOOKUP($C3399,'MSCI Database'!$C:$R,8, FALSE)),"")</f>
        <v>4.9000000000000004</v>
      </c>
      <c r="V3399" s="175">
        <f>IFERROR(IF(VLOOKUP($C3399,'MSCI Database'!$C:$R,9, FALSE)="","",VLOOKUP($C3399,'MSCI Database'!$C:$R,9, FALSE)),"")</f>
        <v>6.8</v>
      </c>
      <c r="W3399" s="165">
        <f t="shared" ca="1" si="135"/>
        <v>0</v>
      </c>
      <c r="X3399" s="236">
        <f>IFERROR(IF(VLOOKUP($C3399,'MSCI Database'!$C:$R,10, FALSE)="","",VLOOKUP($C3399,'MSCI Database'!$C:$R,10, FALSE)),"")</f>
        <v>24375</v>
      </c>
      <c r="Y3399" s="133" t="str">
        <f>IFERROR(IF(VLOOKUP($C3399,'MSCI Database'!$C:$R,11, FALSE)="","",VLOOKUP($C3399,'MSCI Database'!$C:$R,11, FALSE)),"")</f>
        <v>2019</v>
      </c>
      <c r="Z3399" s="133" t="str">
        <f>IFERROR(IF(VLOOKUP($C3399,'MSCI Database'!$C:$R,12, FALSE)="","",VLOOKUP($C3399,'MSCI Database'!$C:$R,12, FALSE)),"")</f>
        <v>Reported</v>
      </c>
      <c r="AA3399" s="202" t="str">
        <f>IFERROR(IF(VLOOKUP($C3399,'MSCI Database'!$C:$R,13, FALSE)="","",VLOOKUP($C3399,'MSCI Database'!$C:$R,13, FALSE)),"")</f>
        <v>Robust employee development initiatives, strong quality management practices</v>
      </c>
    </row>
    <row r="3400" spans="1:27" s="130" customFormat="1" ht="15" hidden="1" customHeight="1" outlineLevel="1">
      <c r="A3400" s="130" t="s">
        <v>3700</v>
      </c>
      <c r="B3400" s="130" t="s">
        <v>3701</v>
      </c>
      <c r="C3400" s="130" t="s">
        <v>3702</v>
      </c>
      <c r="D3400" s="130" t="s">
        <v>18672</v>
      </c>
      <c r="E3400" s="130" t="s">
        <v>18673</v>
      </c>
      <c r="F3400" s="215">
        <v>2.5521630393419661E-2</v>
      </c>
      <c r="G3400" s="132" t="str">
        <f ca="1">IFERROR(_xll.BQL($A3400, "cur_mkt_cap(currency=EUR)")/1000000, " ")</f>
        <v xml:space="preserve"> </v>
      </c>
      <c r="M3400" s="308"/>
      <c r="N3400" s="215">
        <f t="shared" si="134"/>
        <v>2.7099998224139517E-4</v>
      </c>
      <c r="O3400" s="172" t="str">
        <f>IFERROR(IF(VLOOKUP($C3400,'MSCI Database'!$C:$R,2, FALSE)="","",VLOOKUP($C3400,'MSCI Database'!$C:$R,2, FALSE)),"")</f>
        <v>Commercial Services &amp; Supplies</v>
      </c>
      <c r="P3400" s="186" t="str">
        <f>IFERROR(IF(VLOOKUP($C3400,'MSCI Database'!$C:$R,3, FALSE)="","",VLOOKUP($C3400,'MSCI Database'!$C:$R,3, FALSE)),"")</f>
        <v>AA</v>
      </c>
      <c r="Q3400" s="164" t="str">
        <f>IFERROR(IF(VLOOKUP($C3400,'MSCI Database'!$C:$R,4, FALSE)="","",VLOOKUP($C3400,'MSCI Database'!$C:$R,4, FALSE)),"")</f>
        <v>1</v>
      </c>
      <c r="R3400" s="164">
        <f>IFERROR(IF(VLOOKUP($C3400,'MSCI Database'!$C:$R,5, FALSE)="","",VLOOKUP($C3400,'MSCI Database'!$C:$R,5, FALSE)),"")</f>
        <v>7.8</v>
      </c>
      <c r="S3400" s="164">
        <f>IFERROR(IF(VLOOKUP($C3400,'MSCI Database'!$C:$R,6, FALSE)="","",VLOOKUP($C3400,'MSCI Database'!$C:$R,6, FALSE)),"")</f>
        <v>10</v>
      </c>
      <c r="T3400" s="211">
        <f>IFERROR(IF(VLOOKUP($C3400,'MSCI Database'!$C:$R,7, FALSE)="","",VLOOKUP($C3400,'MSCI Database'!$C:$R,7, FALSE)),"")</f>
        <v>7.5</v>
      </c>
      <c r="U3400" s="164">
        <f>IFERROR(IF(VLOOKUP($C3400,'MSCI Database'!$C:$R,8, FALSE)="","",VLOOKUP($C3400,'MSCI Database'!$C:$R,8, FALSE)),"")</f>
        <v>4.8</v>
      </c>
      <c r="V3400" s="175">
        <f>IFERROR(IF(VLOOKUP($C3400,'MSCI Database'!$C:$R,9, FALSE)="","",VLOOKUP($C3400,'MSCI Database'!$C:$R,9, FALSE)),"")</f>
        <v>6.6</v>
      </c>
      <c r="W3400" s="165">
        <f t="shared" ca="1" si="135"/>
        <v>0</v>
      </c>
      <c r="X3400" s="236">
        <f>IFERROR(IF(VLOOKUP($C3400,'MSCI Database'!$C:$R,10, FALSE)="","",VLOOKUP($C3400,'MSCI Database'!$C:$R,10, FALSE)),"")</f>
        <v>193406</v>
      </c>
      <c r="Y3400" s="133" t="str">
        <f>IFERROR(IF(VLOOKUP($C3400,'MSCI Database'!$C:$R,11, FALSE)="","",VLOOKUP($C3400,'MSCI Database'!$C:$R,11, FALSE)),"")</f>
        <v>2019</v>
      </c>
      <c r="Z3400" s="133" t="str">
        <f>IFERROR(IF(VLOOKUP($C3400,'MSCI Database'!$C:$R,12, FALSE)="","",VLOOKUP($C3400,'MSCI Database'!$C:$R,12, FALSE)),"")</f>
        <v>Reported</v>
      </c>
      <c r="AA3400" s="202" t="str">
        <f>IFERROR(IF(VLOOKUP($C3400,'MSCI Database'!$C:$R,13, FALSE)="","",VLOOKUP($C3400,'MSCI Database'!$C:$R,13, FALSE)),"")</f>
        <v>Strong anti-corruption framework drives the upgrade</v>
      </c>
    </row>
    <row r="3401" spans="1:27" s="130" customFormat="1" ht="15" hidden="1" customHeight="1" outlineLevel="1">
      <c r="A3401" s="130" t="s">
        <v>7545</v>
      </c>
      <c r="B3401" s="130" t="s">
        <v>7546</v>
      </c>
      <c r="C3401" s="130" t="s">
        <v>7547</v>
      </c>
      <c r="D3401" s="130" t="s">
        <v>12128</v>
      </c>
      <c r="E3401" s="130" t="s">
        <v>18689</v>
      </c>
      <c r="F3401" s="215">
        <v>2.8140230652341058</v>
      </c>
      <c r="G3401" s="132" t="str">
        <f ca="1">IFERROR(_xll.BQL($A3401, "cur_mkt_cap(currency=EUR)")/1000000, " ")</f>
        <v xml:space="preserve"> </v>
      </c>
      <c r="M3401" s="308"/>
      <c r="N3401" s="215">
        <f t="shared" si="134"/>
        <v>2.9880544030680075E-2</v>
      </c>
      <c r="O3401" s="172" t="str">
        <f>IFERROR(IF(VLOOKUP($C3401,'MSCI Database'!$C:$R,2, FALSE)="","",VLOOKUP($C3401,'MSCI Database'!$C:$R,2, FALSE)),"")</f>
        <v>Software &amp; Services</v>
      </c>
      <c r="P3401" s="186" t="str">
        <f>IFERROR(IF(VLOOKUP($C3401,'MSCI Database'!$C:$R,3, FALSE)="","",VLOOKUP($C3401,'MSCI Database'!$C:$R,3, FALSE)),"")</f>
        <v>AAA</v>
      </c>
      <c r="Q3401" s="164" t="str">
        <f>IFERROR(IF(VLOOKUP($C3401,'MSCI Database'!$C:$R,4, FALSE)="","",VLOOKUP($C3401,'MSCI Database'!$C:$R,4, FALSE)),"")</f>
        <v>0</v>
      </c>
      <c r="R3401" s="164">
        <f>IFERROR(IF(VLOOKUP($C3401,'MSCI Database'!$C:$R,5, FALSE)="","",VLOOKUP($C3401,'MSCI Database'!$C:$R,5, FALSE)),"")</f>
        <v>9</v>
      </c>
      <c r="S3401" s="164">
        <f>IFERROR(IF(VLOOKUP($C3401,'MSCI Database'!$C:$R,6, FALSE)="","",VLOOKUP($C3401,'MSCI Database'!$C:$R,6, FALSE)),"")</f>
        <v>8.3000000000000007</v>
      </c>
      <c r="T3401" s="211">
        <f>IFERROR(IF(VLOOKUP($C3401,'MSCI Database'!$C:$R,7, FALSE)="","",VLOOKUP($C3401,'MSCI Database'!$C:$R,7, FALSE)),"")</f>
        <v>6.3</v>
      </c>
      <c r="U3401" s="164">
        <f>IFERROR(IF(VLOOKUP($C3401,'MSCI Database'!$C:$R,8, FALSE)="","",VLOOKUP($C3401,'MSCI Database'!$C:$R,8, FALSE)),"")</f>
        <v>5.0999999999999996</v>
      </c>
      <c r="V3401" s="175">
        <f>IFERROR(IF(VLOOKUP($C3401,'MSCI Database'!$C:$R,9, FALSE)="","",VLOOKUP($C3401,'MSCI Database'!$C:$R,9, FALSE)),"")</f>
        <v>6.2</v>
      </c>
      <c r="W3401" s="165">
        <f t="shared" ca="1" si="135"/>
        <v>0</v>
      </c>
      <c r="X3401" s="236">
        <f>IFERROR(IF(VLOOKUP($C3401,'MSCI Database'!$C:$R,10, FALSE)="","",VLOOKUP($C3401,'MSCI Database'!$C:$R,10, FALSE)),"")</f>
        <v>3669965</v>
      </c>
      <c r="Y3401" s="133" t="str">
        <f>IFERROR(IF(VLOOKUP($C3401,'MSCI Database'!$C:$R,11, FALSE)="","",VLOOKUP($C3401,'MSCI Database'!$C:$R,11, FALSE)),"")</f>
        <v>2019</v>
      </c>
      <c r="Z3401" s="133" t="str">
        <f>IFERROR(IF(VLOOKUP($C3401,'MSCI Database'!$C:$R,12, FALSE)="","",VLOOKUP($C3401,'MSCI Database'!$C:$R,12, FALSE)),"")</f>
        <v>Reported</v>
      </c>
      <c r="AA3401" s="202" t="str">
        <f>IFERROR(IF(VLOOKUP($C3401,'MSCI Database'!$C:$R,13, FALSE)="","",VLOOKUP($C3401,'MSCI Database'!$C:$R,13, FALSE)),"")</f>
        <v>Continues to lead in privacy and data security despite SolarWinds hack</v>
      </c>
    </row>
    <row r="3402" spans="1:27" s="130" customFormat="1" ht="15" hidden="1" customHeight="1" outlineLevel="1">
      <c r="A3402" s="130" t="s">
        <v>3640</v>
      </c>
      <c r="B3402" s="130" t="s">
        <v>3641</v>
      </c>
      <c r="C3402" s="130" t="s">
        <v>3642</v>
      </c>
      <c r="D3402" s="130" t="s">
        <v>18672</v>
      </c>
      <c r="E3402" s="130" t="s">
        <v>18682</v>
      </c>
      <c r="F3402" s="215">
        <v>2.6895136469217689E-2</v>
      </c>
      <c r="G3402" s="132" t="str">
        <f ca="1">IFERROR(_xll.BQL($A3402, "cur_mkt_cap(currency=EUR)")/1000000, " ")</f>
        <v xml:space="preserve"> </v>
      </c>
      <c r="M3402" s="308"/>
      <c r="N3402" s="215">
        <f t="shared" si="134"/>
        <v>2.8558447846721953E-4</v>
      </c>
      <c r="O3402" s="172" t="str">
        <f>IFERROR(IF(VLOOKUP($C3402,'MSCI Database'!$C:$R,2, FALSE)="","",VLOOKUP($C3402,'MSCI Database'!$C:$R,2, FALSE)),"")</f>
        <v>Automobiles</v>
      </c>
      <c r="P3402" s="186" t="str">
        <f>IFERROR(IF(VLOOKUP($C3402,'MSCI Database'!$C:$R,3, FALSE)="","",VLOOKUP($C3402,'MSCI Database'!$C:$R,3, FALSE)),"")</f>
        <v>CCC</v>
      </c>
      <c r="Q3402" s="164" t="str">
        <f>IFERROR(IF(VLOOKUP($C3402,'MSCI Database'!$C:$R,4, FALSE)="","",VLOOKUP($C3402,'MSCI Database'!$C:$R,4, FALSE)),"")</f>
        <v>0</v>
      </c>
      <c r="R3402" s="164">
        <f>IFERROR(IF(VLOOKUP($C3402,'MSCI Database'!$C:$R,5, FALSE)="","",VLOOKUP($C3402,'MSCI Database'!$C:$R,5, FALSE)),"")</f>
        <v>1.1000000000000001</v>
      </c>
      <c r="S3402" s="164">
        <f>IFERROR(IF(VLOOKUP($C3402,'MSCI Database'!$C:$R,6, FALSE)="","",VLOOKUP($C3402,'MSCI Database'!$C:$R,6, FALSE)),"")</f>
        <v>5.9</v>
      </c>
      <c r="T3402" s="211">
        <f>IFERROR(IF(VLOOKUP($C3402,'MSCI Database'!$C:$R,7, FALSE)="","",VLOOKUP($C3402,'MSCI Database'!$C:$R,7, FALSE)),"")</f>
        <v>1.2</v>
      </c>
      <c r="U3402" s="164">
        <f>IFERROR(IF(VLOOKUP($C3402,'MSCI Database'!$C:$R,8, FALSE)="","",VLOOKUP($C3402,'MSCI Database'!$C:$R,8, FALSE)),"")</f>
        <v>2.1</v>
      </c>
      <c r="V3402" s="175">
        <f>IFERROR(IF(VLOOKUP($C3402,'MSCI Database'!$C:$R,9, FALSE)="","",VLOOKUP($C3402,'MSCI Database'!$C:$R,9, FALSE)),"")</f>
        <v>2.9</v>
      </c>
      <c r="W3402" s="165">
        <f t="shared" ca="1" si="135"/>
        <v>0</v>
      </c>
      <c r="X3402" s="236">
        <f>IFERROR(IF(VLOOKUP($C3402,'MSCI Database'!$C:$R,10, FALSE)="","",VLOOKUP($C3402,'MSCI Database'!$C:$R,10, FALSE)),"")</f>
        <v>1210000</v>
      </c>
      <c r="Y3402" s="133" t="str">
        <f>IFERROR(IF(VLOOKUP($C3402,'MSCI Database'!$C:$R,11, FALSE)="","",VLOOKUP($C3402,'MSCI Database'!$C:$R,11, FALSE)),"")</f>
        <v>2019</v>
      </c>
      <c r="Z3402" s="133" t="str">
        <f>IFERROR(IF(VLOOKUP($C3402,'MSCI Database'!$C:$R,12, FALSE)="","",VLOOKUP($C3402,'MSCI Database'!$C:$R,12, FALSE)),"")</f>
        <v>Reported</v>
      </c>
      <c r="AA3402" s="202" t="str">
        <f>IFERROR(IF(VLOOKUP($C3402,'MSCI Database'!$C:$R,13, FALSE)="","",VLOOKUP($C3402,'MSCI Database'!$C:$R,13, FALSE)),"")</f>
        <v>Increased vehicle recalls, management oversight risks</v>
      </c>
    </row>
    <row r="3403" spans="1:27" s="130" customFormat="1" ht="15" hidden="1" customHeight="1" outlineLevel="1">
      <c r="A3403" s="130" t="s">
        <v>3472</v>
      </c>
      <c r="B3403" s="130" t="s">
        <v>3473</v>
      </c>
      <c r="C3403" s="130" t="s">
        <v>3474</v>
      </c>
      <c r="D3403" s="130" t="s">
        <v>18672</v>
      </c>
      <c r="E3403" s="130" t="s">
        <v>18674</v>
      </c>
      <c r="F3403" s="215">
        <v>2.5539541692318202E-2</v>
      </c>
      <c r="G3403" s="132" t="str">
        <f ca="1">IFERROR(_xll.BQL($A3403, "cur_mkt_cap(currency=EUR)")/1000000, " ")</f>
        <v xml:space="preserve"> </v>
      </c>
      <c r="M3403" s="308"/>
      <c r="N3403" s="215">
        <f t="shared" si="134"/>
        <v>2.7119017235106293E-4</v>
      </c>
      <c r="O3403" s="172" t="str">
        <f>IFERROR(IF(VLOOKUP($C3403,'MSCI Database'!$C:$R,2, FALSE)="","",VLOOKUP($C3403,'MSCI Database'!$C:$R,2, FALSE)),"")</f>
        <v>Beverages</v>
      </c>
      <c r="P3403" s="186" t="str">
        <f>IFERROR(IF(VLOOKUP($C3403,'MSCI Database'!$C:$R,3, FALSE)="","",VLOOKUP($C3403,'MSCI Database'!$C:$R,3, FALSE)),"")</f>
        <v>A</v>
      </c>
      <c r="Q3403" s="164" t="str">
        <f>IFERROR(IF(VLOOKUP($C3403,'MSCI Database'!$C:$R,4, FALSE)="","",VLOOKUP($C3403,'MSCI Database'!$C:$R,4, FALSE)),"")</f>
        <v>0</v>
      </c>
      <c r="R3403" s="164">
        <f>IFERROR(IF(VLOOKUP($C3403,'MSCI Database'!$C:$R,5, FALSE)="","",VLOOKUP($C3403,'MSCI Database'!$C:$R,5, FALSE)),"")</f>
        <v>6.6</v>
      </c>
      <c r="S3403" s="164">
        <f>IFERROR(IF(VLOOKUP($C3403,'MSCI Database'!$C:$R,6, FALSE)="","",VLOOKUP($C3403,'MSCI Database'!$C:$R,6, FALSE)),"")</f>
        <v>5.2</v>
      </c>
      <c r="T3403" s="211">
        <f>IFERROR(IF(VLOOKUP($C3403,'MSCI Database'!$C:$R,7, FALSE)="","",VLOOKUP($C3403,'MSCI Database'!$C:$R,7, FALSE)),"")</f>
        <v>5.7</v>
      </c>
      <c r="U3403" s="164">
        <f>IFERROR(IF(VLOOKUP($C3403,'MSCI Database'!$C:$R,8, FALSE)="","",VLOOKUP($C3403,'MSCI Database'!$C:$R,8, FALSE)),"")</f>
        <v>5</v>
      </c>
      <c r="V3403" s="175">
        <f>IFERROR(IF(VLOOKUP($C3403,'MSCI Database'!$C:$R,9, FALSE)="","",VLOOKUP($C3403,'MSCI Database'!$C:$R,9, FALSE)),"")</f>
        <v>5.3</v>
      </c>
      <c r="W3403" s="165">
        <f t="shared" ca="1" si="135"/>
        <v>0</v>
      </c>
      <c r="X3403" s="236">
        <f>IFERROR(IF(VLOOKUP($C3403,'MSCI Database'!$C:$R,10, FALSE)="","",VLOOKUP($C3403,'MSCI Database'!$C:$R,10, FALSE)),"")</f>
        <v>945020</v>
      </c>
      <c r="Y3403" s="133" t="str">
        <f>IFERROR(IF(VLOOKUP($C3403,'MSCI Database'!$C:$R,11, FALSE)="","",VLOOKUP($C3403,'MSCI Database'!$C:$R,11, FALSE)),"")</f>
        <v>2019</v>
      </c>
      <c r="Z3403" s="133" t="str">
        <f>IFERROR(IF(VLOOKUP($C3403,'MSCI Database'!$C:$R,12, FALSE)="","",VLOOKUP($C3403,'MSCI Database'!$C:$R,12, FALSE)),"")</f>
        <v>Reported</v>
      </c>
      <c r="AA3403" s="202" t="str">
        <f>IFERROR(IF(VLOOKUP($C3403,'MSCI Database'!$C:$R,13, FALSE)="","",VLOOKUP($C3403,'MSCI Database'!$C:$R,13, FALSE)),"")</f>
        <v>Robust efforts to reduce product packaging and promote responsible consumption of alcohol</v>
      </c>
    </row>
    <row r="3404" spans="1:27" s="130" customFormat="1" ht="15" hidden="1" customHeight="1" outlineLevel="1">
      <c r="A3404" s="130" t="s">
        <v>3277</v>
      </c>
      <c r="B3404" s="130" t="s">
        <v>3278</v>
      </c>
      <c r="C3404" s="130" t="s">
        <v>3279</v>
      </c>
      <c r="D3404" s="130" t="s">
        <v>18672</v>
      </c>
      <c r="E3404" s="130" t="s">
        <v>18684</v>
      </c>
      <c r="F3404" s="215">
        <v>2.545750512609873E-2</v>
      </c>
      <c r="G3404" s="132" t="str">
        <f ca="1">IFERROR(_xll.BQL($A3404, "cur_mkt_cap(currency=EUR)")/1000000, " ")</f>
        <v xml:space="preserve"> </v>
      </c>
      <c r="M3404" s="308"/>
      <c r="N3404" s="215">
        <f t="shared" si="134"/>
        <v>2.7031907173382519E-4</v>
      </c>
      <c r="O3404" s="172" t="str">
        <f>IFERROR(IF(VLOOKUP($C3404,'MSCI Database'!$C:$R,2, FALSE)="","",VLOOKUP($C3404,'MSCI Database'!$C:$R,2, FALSE)),"")</f>
        <v>Commodity Chemicals</v>
      </c>
      <c r="P3404" s="186" t="str">
        <f>IFERROR(IF(VLOOKUP($C3404,'MSCI Database'!$C:$R,3, FALSE)="","",VLOOKUP($C3404,'MSCI Database'!$C:$R,3, FALSE)),"")</f>
        <v>AA</v>
      </c>
      <c r="Q3404" s="164" t="str">
        <f>IFERROR(IF(VLOOKUP($C3404,'MSCI Database'!$C:$R,4, FALSE)="","",VLOOKUP($C3404,'MSCI Database'!$C:$R,4, FALSE)),"")</f>
        <v>0</v>
      </c>
      <c r="R3404" s="164">
        <f>IFERROR(IF(VLOOKUP($C3404,'MSCI Database'!$C:$R,5, FALSE)="","",VLOOKUP($C3404,'MSCI Database'!$C:$R,5, FALSE)),"")</f>
        <v>8.4</v>
      </c>
      <c r="S3404" s="164">
        <f>IFERROR(IF(VLOOKUP($C3404,'MSCI Database'!$C:$R,6, FALSE)="","",VLOOKUP($C3404,'MSCI Database'!$C:$R,6, FALSE)),"")</f>
        <v>6.5</v>
      </c>
      <c r="T3404" s="211">
        <f>IFERROR(IF(VLOOKUP($C3404,'MSCI Database'!$C:$R,7, FALSE)="","",VLOOKUP($C3404,'MSCI Database'!$C:$R,7, FALSE)),"")</f>
        <v>4.8</v>
      </c>
      <c r="U3404" s="164">
        <f>IFERROR(IF(VLOOKUP($C3404,'MSCI Database'!$C:$R,8, FALSE)="","",VLOOKUP($C3404,'MSCI Database'!$C:$R,8, FALSE)),"")</f>
        <v>4.9000000000000004</v>
      </c>
      <c r="V3404" s="175">
        <f>IFERROR(IF(VLOOKUP($C3404,'MSCI Database'!$C:$R,9, FALSE)="","",VLOOKUP($C3404,'MSCI Database'!$C:$R,9, FALSE)),"")</f>
        <v>5.6</v>
      </c>
      <c r="W3404" s="165">
        <f t="shared" ca="1" si="135"/>
        <v>0</v>
      </c>
      <c r="X3404" s="236">
        <f>IFERROR(IF(VLOOKUP($C3404,'MSCI Database'!$C:$R,10, FALSE)="","",VLOOKUP($C3404,'MSCI Database'!$C:$R,10, FALSE)),"")</f>
        <v>3957630</v>
      </c>
      <c r="Y3404" s="133" t="str">
        <f>IFERROR(IF(VLOOKUP($C3404,'MSCI Database'!$C:$R,11, FALSE)="","",VLOOKUP($C3404,'MSCI Database'!$C:$R,11, FALSE)),"")</f>
        <v>2019</v>
      </c>
      <c r="Z3404" s="133" t="str">
        <f>IFERROR(IF(VLOOKUP($C3404,'MSCI Database'!$C:$R,12, FALSE)="","",VLOOKUP($C3404,'MSCI Database'!$C:$R,12, FALSE)),"")</f>
        <v>Reported</v>
      </c>
      <c r="AA3404" s="202" t="str">
        <f>IFERROR(IF(VLOOKUP($C3404,'MSCI Database'!$C:$R,13, FALSE)="","",VLOOKUP($C3404,'MSCI Database'!$C:$R,13, FALSE)),"")</f>
        <v>Robust environmental management system</v>
      </c>
    </row>
    <row r="3405" spans="1:27" s="130" customFormat="1" ht="15" hidden="1" customHeight="1" outlineLevel="1">
      <c r="A3405" s="130" t="s">
        <v>3783</v>
      </c>
      <c r="B3405" s="130" t="s">
        <v>3784</v>
      </c>
      <c r="C3405" s="130" t="s">
        <v>3785</v>
      </c>
      <c r="D3405" s="130" t="s">
        <v>18672</v>
      </c>
      <c r="E3405" s="130" t="s">
        <v>18704</v>
      </c>
      <c r="F3405" s="215">
        <v>2.4699941236232439E-2</v>
      </c>
      <c r="G3405" s="132" t="str">
        <f ca="1">IFERROR(_xll.BQL($A3405, "cur_mkt_cap(currency=EUR)")/1000000, " ")</f>
        <v xml:space="preserve"> </v>
      </c>
      <c r="M3405" s="308"/>
      <c r="N3405" s="215">
        <f t="shared" si="134"/>
        <v>2.6227492261263815E-4</v>
      </c>
      <c r="O3405" s="172" t="str">
        <f>IFERROR(IF(VLOOKUP($C3405,'MSCI Database'!$C:$R,2, FALSE)="","",VLOOKUP($C3405,'MSCI Database'!$C:$R,2, FALSE)),"")</f>
        <v>Real Estate Development &amp; Diversified Activities</v>
      </c>
      <c r="P3405" s="186" t="str">
        <f>IFERROR(IF(VLOOKUP($C3405,'MSCI Database'!$C:$R,3, FALSE)="","",VLOOKUP($C3405,'MSCI Database'!$C:$R,3, FALSE)),"")</f>
        <v>A</v>
      </c>
      <c r="Q3405" s="164" t="str">
        <f>IFERROR(IF(VLOOKUP($C3405,'MSCI Database'!$C:$R,4, FALSE)="","",VLOOKUP($C3405,'MSCI Database'!$C:$R,4, FALSE)),"")</f>
        <v>-1</v>
      </c>
      <c r="R3405" s="164">
        <f>IFERROR(IF(VLOOKUP($C3405,'MSCI Database'!$C:$R,5, FALSE)="","",VLOOKUP($C3405,'MSCI Database'!$C:$R,5, FALSE)),"")</f>
        <v>6.3</v>
      </c>
      <c r="S3405" s="164">
        <f>IFERROR(IF(VLOOKUP($C3405,'MSCI Database'!$C:$R,6, FALSE)="","",VLOOKUP($C3405,'MSCI Database'!$C:$R,6, FALSE)),"")</f>
        <v>6.5</v>
      </c>
      <c r="T3405" s="211">
        <f>IFERROR(IF(VLOOKUP($C3405,'MSCI Database'!$C:$R,7, FALSE)="","",VLOOKUP($C3405,'MSCI Database'!$C:$R,7, FALSE)),"")</f>
        <v>6</v>
      </c>
      <c r="U3405" s="164">
        <f>IFERROR(IF(VLOOKUP($C3405,'MSCI Database'!$C:$R,8, FALSE)="","",VLOOKUP($C3405,'MSCI Database'!$C:$R,8, FALSE)),"")</f>
        <v>3.4</v>
      </c>
      <c r="V3405" s="175">
        <f>IFERROR(IF(VLOOKUP($C3405,'MSCI Database'!$C:$R,9, FALSE)="","",VLOOKUP($C3405,'MSCI Database'!$C:$R,9, FALSE)),"")</f>
        <v>5.2</v>
      </c>
      <c r="W3405" s="165">
        <f t="shared" ca="1" si="135"/>
        <v>0</v>
      </c>
      <c r="X3405" s="236">
        <f>IFERROR(IF(VLOOKUP($C3405,'MSCI Database'!$C:$R,10, FALSE)="","",VLOOKUP($C3405,'MSCI Database'!$C:$R,10, FALSE)),"")</f>
        <v>504208</v>
      </c>
      <c r="Y3405" s="133" t="str">
        <f>IFERROR(IF(VLOOKUP($C3405,'MSCI Database'!$C:$R,11, FALSE)="","",VLOOKUP($C3405,'MSCI Database'!$C:$R,11, FALSE)),"")</f>
        <v>2019</v>
      </c>
      <c r="Z3405" s="133" t="str">
        <f>IFERROR(IF(VLOOKUP($C3405,'MSCI Database'!$C:$R,12, FALSE)="","",VLOOKUP($C3405,'MSCI Database'!$C:$R,12, FALSE)),"")</f>
        <v>Reported</v>
      </c>
      <c r="AA3405" s="202" t="str">
        <f>IFERROR(IF(VLOOKUP($C3405,'MSCI Database'!$C:$R,13, FALSE)="","",VLOOKUP($C3405,'MSCI Database'!$C:$R,13, FALSE)),"")</f>
        <v>Long term net zero carbon buildings focus, allegations of unethical conduct</v>
      </c>
    </row>
    <row r="3406" spans="1:27" s="130" customFormat="1" ht="15" hidden="1" customHeight="1" outlineLevel="1">
      <c r="A3406" s="130" t="s">
        <v>4164</v>
      </c>
      <c r="B3406" s="130" t="s">
        <v>4165</v>
      </c>
      <c r="C3406" s="130" t="s">
        <v>4166</v>
      </c>
      <c r="D3406" s="130" t="s">
        <v>18672</v>
      </c>
      <c r="E3406" s="130" t="s">
        <v>18673</v>
      </c>
      <c r="F3406" s="215">
        <v>2.4236386728121641E-2</v>
      </c>
      <c r="G3406" s="132" t="str">
        <f ca="1">IFERROR(_xll.BQL($A3406, "cur_mkt_cap(currency=EUR)")/1000000, " ")</f>
        <v xml:space="preserve"> </v>
      </c>
      <c r="M3406" s="308"/>
      <c r="N3406" s="215">
        <f t="shared" si="134"/>
        <v>2.5735269540656065E-4</v>
      </c>
      <c r="O3406" s="172" t="str">
        <f>IFERROR(IF(VLOOKUP($C3406,'MSCI Database'!$C:$R,2, FALSE)="","",VLOOKUP($C3406,'MSCI Database'!$C:$R,2, FALSE)),"")</f>
        <v>Trading Companies &amp; Distributors</v>
      </c>
      <c r="P3406" s="186" t="str">
        <f>IFERROR(IF(VLOOKUP($C3406,'MSCI Database'!$C:$R,3, FALSE)="","",VLOOKUP($C3406,'MSCI Database'!$C:$R,3, FALSE)),"")</f>
        <v>A</v>
      </c>
      <c r="Q3406" s="164" t="str">
        <f>IFERROR(IF(VLOOKUP($C3406,'MSCI Database'!$C:$R,4, FALSE)="","",VLOOKUP($C3406,'MSCI Database'!$C:$R,4, FALSE)),"")</f>
        <v>0</v>
      </c>
      <c r="R3406" s="164">
        <f>IFERROR(IF(VLOOKUP($C3406,'MSCI Database'!$C:$R,5, FALSE)="","",VLOOKUP($C3406,'MSCI Database'!$C:$R,5, FALSE)),"")</f>
        <v>6.3</v>
      </c>
      <c r="S3406" s="164">
        <f>IFERROR(IF(VLOOKUP($C3406,'MSCI Database'!$C:$R,6, FALSE)="","",VLOOKUP($C3406,'MSCI Database'!$C:$R,6, FALSE)),"")</f>
        <v>5.2</v>
      </c>
      <c r="T3406" s="211">
        <f>IFERROR(IF(VLOOKUP($C3406,'MSCI Database'!$C:$R,7, FALSE)="","",VLOOKUP($C3406,'MSCI Database'!$C:$R,7, FALSE)),"")</f>
        <v>6.1</v>
      </c>
      <c r="U3406" s="164">
        <f>IFERROR(IF(VLOOKUP($C3406,'MSCI Database'!$C:$R,8, FALSE)="","",VLOOKUP($C3406,'MSCI Database'!$C:$R,8, FALSE)),"")</f>
        <v>5.3</v>
      </c>
      <c r="V3406" s="175">
        <f>IFERROR(IF(VLOOKUP($C3406,'MSCI Database'!$C:$R,9, FALSE)="","",VLOOKUP($C3406,'MSCI Database'!$C:$R,9, FALSE)),"")</f>
        <v>5.5</v>
      </c>
      <c r="W3406" s="165">
        <f t="shared" ca="1" si="135"/>
        <v>0</v>
      </c>
      <c r="X3406" s="236">
        <f>IFERROR(IF(VLOOKUP($C3406,'MSCI Database'!$C:$R,10, FALSE)="","",VLOOKUP($C3406,'MSCI Database'!$C:$R,10, FALSE)),"")</f>
        <v>907376</v>
      </c>
      <c r="Y3406" s="133" t="str">
        <f>IFERROR(IF(VLOOKUP($C3406,'MSCI Database'!$C:$R,11, FALSE)="","",VLOOKUP($C3406,'MSCI Database'!$C:$R,11, FALSE)),"")</f>
        <v>2019</v>
      </c>
      <c r="Z3406" s="133" t="str">
        <f>IFERROR(IF(VLOOKUP($C3406,'MSCI Database'!$C:$R,12, FALSE)="","",VLOOKUP($C3406,'MSCI Database'!$C:$R,12, FALSE)),"")</f>
        <v>E.CSI</v>
      </c>
      <c r="AA3406" s="202" t="str">
        <f>IFERROR(IF(VLOOKUP($C3406,'MSCI Database'!$C:$R,13, FALSE)="","",VLOOKUP($C3406,'MSCI Database'!$C:$R,13, FALSE)),"")</f>
        <v>New business opportunities in the cleantech market; sustained focus on product safety and quality</v>
      </c>
    </row>
    <row r="3407" spans="1:27" s="130" customFormat="1" ht="15" hidden="1" customHeight="1" outlineLevel="1">
      <c r="A3407" s="130" t="s">
        <v>5548</v>
      </c>
      <c r="B3407" s="130" t="s">
        <v>5549</v>
      </c>
      <c r="C3407" s="130" t="s">
        <v>5550</v>
      </c>
      <c r="D3407" s="130" t="s">
        <v>18701</v>
      </c>
      <c r="E3407" s="130" t="s">
        <v>18684</v>
      </c>
      <c r="F3407" s="215">
        <v>3.4235478081529297E-2</v>
      </c>
      <c r="G3407" s="132" t="str">
        <f ca="1">IFERROR(_xll.BQL($A3407, "cur_mkt_cap(currency=EUR)")/1000000, " ")</f>
        <v xml:space="preserve"> </v>
      </c>
      <c r="M3407" s="308"/>
      <c r="N3407" s="215">
        <f t="shared" si="134"/>
        <v>3.635274788131187E-4</v>
      </c>
      <c r="O3407" s="172" t="str">
        <f>IFERROR(IF(VLOOKUP($C3407,'MSCI Database'!$C:$R,2, FALSE)="","",VLOOKUP($C3407,'MSCI Database'!$C:$R,2, FALSE)),"")</f>
        <v>Metals and Mining - Non-Precious Metals</v>
      </c>
      <c r="P3407" s="186" t="str">
        <f>IFERROR(IF(VLOOKUP($C3407,'MSCI Database'!$C:$R,3, FALSE)="","",VLOOKUP($C3407,'MSCI Database'!$C:$R,3, FALSE)),"")</f>
        <v>B</v>
      </c>
      <c r="Q3407" s="164" t="str">
        <f>IFERROR(IF(VLOOKUP($C3407,'MSCI Database'!$C:$R,4, FALSE)="","",VLOOKUP($C3407,'MSCI Database'!$C:$R,4, FALSE)),"")</f>
        <v>0</v>
      </c>
      <c r="R3407" s="164">
        <f>IFERROR(IF(VLOOKUP($C3407,'MSCI Database'!$C:$R,5, FALSE)="","",VLOOKUP($C3407,'MSCI Database'!$C:$R,5, FALSE)),"")</f>
        <v>2.8</v>
      </c>
      <c r="S3407" s="164">
        <f>IFERROR(IF(VLOOKUP($C3407,'MSCI Database'!$C:$R,6, FALSE)="","",VLOOKUP($C3407,'MSCI Database'!$C:$R,6, FALSE)),"")</f>
        <v>1.6</v>
      </c>
      <c r="T3407" s="211">
        <f>IFERROR(IF(VLOOKUP($C3407,'MSCI Database'!$C:$R,7, FALSE)="","",VLOOKUP($C3407,'MSCI Database'!$C:$R,7, FALSE)),"")</f>
        <v>2.6</v>
      </c>
      <c r="U3407" s="164">
        <f>IFERROR(IF(VLOOKUP($C3407,'MSCI Database'!$C:$R,8, FALSE)="","",VLOOKUP($C3407,'MSCI Database'!$C:$R,8, FALSE)),"")</f>
        <v>5.8</v>
      </c>
      <c r="V3407" s="175">
        <f>IFERROR(IF(VLOOKUP($C3407,'MSCI Database'!$C:$R,9, FALSE)="","",VLOOKUP($C3407,'MSCI Database'!$C:$R,9, FALSE)),"")</f>
        <v>3.3</v>
      </c>
      <c r="W3407" s="165">
        <f t="shared" ca="1" si="135"/>
        <v>0</v>
      </c>
      <c r="X3407" s="236">
        <f>IFERROR(IF(VLOOKUP($C3407,'MSCI Database'!$C:$R,10, FALSE)="","",VLOOKUP($C3407,'MSCI Database'!$C:$R,10, FALSE)),"")</f>
        <v>9900000</v>
      </c>
      <c r="Y3407" s="133" t="str">
        <f>IFERROR(IF(VLOOKUP($C3407,'MSCI Database'!$C:$R,11, FALSE)="","",VLOOKUP($C3407,'MSCI Database'!$C:$R,11, FALSE)),"")</f>
        <v>2019</v>
      </c>
      <c r="Z3407" s="133" t="str">
        <f>IFERROR(IF(VLOOKUP($C3407,'MSCI Database'!$C:$R,12, FALSE)="","",VLOOKUP($C3407,'MSCI Database'!$C:$R,12, FALSE)),"")</f>
        <v>Reported</v>
      </c>
      <c r="AA3407" s="202" t="str">
        <f>IFERROR(IF(VLOOKUP($C3407,'MSCI Database'!$C:$R,13, FALSE)="","",VLOOKUP($C3407,'MSCI Database'!$C:$R,13, FALSE)),"")</f>
        <v>Drastic cleanup charges related to oil spill and SOx emissions remain high</v>
      </c>
    </row>
    <row r="3408" spans="1:27" s="130" customFormat="1" ht="15" hidden="1" customHeight="1" outlineLevel="1">
      <c r="A3408" s="130" t="s">
        <v>3129</v>
      </c>
      <c r="B3408" s="130" t="s">
        <v>3130</v>
      </c>
      <c r="C3408" s="130" t="s">
        <v>3131</v>
      </c>
      <c r="D3408" s="130" t="s">
        <v>18700</v>
      </c>
      <c r="E3408" s="130" t="s">
        <v>18688</v>
      </c>
      <c r="F3408" s="215">
        <v>3.5256008816800619E-2</v>
      </c>
      <c r="G3408" s="132" t="str">
        <f ca="1">IFERROR(_xll.BQL($A3408, "cur_mkt_cap(currency=EUR)")/1000000, " ")</f>
        <v xml:space="preserve"> </v>
      </c>
      <c r="M3408" s="308"/>
      <c r="N3408" s="215">
        <f t="shared" si="134"/>
        <v>3.7436392644095656E-4</v>
      </c>
      <c r="O3408" s="172" t="str">
        <f>IFERROR(IF(VLOOKUP($C3408,'MSCI Database'!$C:$R,2, FALSE)="","",VLOOKUP($C3408,'MSCI Database'!$C:$R,2, FALSE)),"")</f>
        <v>Banks</v>
      </c>
      <c r="P3408" s="186" t="str">
        <f>IFERROR(IF(VLOOKUP($C3408,'MSCI Database'!$C:$R,3, FALSE)="","",VLOOKUP($C3408,'MSCI Database'!$C:$R,3, FALSE)),"")</f>
        <v>A</v>
      </c>
      <c r="Q3408" s="164" t="str">
        <f>IFERROR(IF(VLOOKUP($C3408,'MSCI Database'!$C:$R,4, FALSE)="","",VLOOKUP($C3408,'MSCI Database'!$C:$R,4, FALSE)),"")</f>
        <v>0</v>
      </c>
      <c r="R3408" s="164">
        <f>IFERROR(IF(VLOOKUP($C3408,'MSCI Database'!$C:$R,5, FALSE)="","",VLOOKUP($C3408,'MSCI Database'!$C:$R,5, FALSE)),"")</f>
        <v>6.5</v>
      </c>
      <c r="S3408" s="164">
        <f>IFERROR(IF(VLOOKUP($C3408,'MSCI Database'!$C:$R,6, FALSE)="","",VLOOKUP($C3408,'MSCI Database'!$C:$R,6, FALSE)),"")</f>
        <v>0.1</v>
      </c>
      <c r="T3408" s="211">
        <f>IFERROR(IF(VLOOKUP($C3408,'MSCI Database'!$C:$R,7, FALSE)="","",VLOOKUP($C3408,'MSCI Database'!$C:$R,7, FALSE)),"")</f>
        <v>4.7</v>
      </c>
      <c r="U3408" s="164">
        <f>IFERROR(IF(VLOOKUP($C3408,'MSCI Database'!$C:$R,8, FALSE)="","",VLOOKUP($C3408,'MSCI Database'!$C:$R,8, FALSE)),"")</f>
        <v>6</v>
      </c>
      <c r="V3408" s="175">
        <f>IFERROR(IF(VLOOKUP($C3408,'MSCI Database'!$C:$R,9, FALSE)="","",VLOOKUP($C3408,'MSCI Database'!$C:$R,9, FALSE)),"")</f>
        <v>4.5</v>
      </c>
      <c r="W3408" s="165">
        <f t="shared" ca="1" si="135"/>
        <v>0</v>
      </c>
      <c r="X3408" s="236">
        <f>IFERROR(IF(VLOOKUP($C3408,'MSCI Database'!$C:$R,10, FALSE)="","",VLOOKUP($C3408,'MSCI Database'!$C:$R,10, FALSE)),"")</f>
        <v>64007</v>
      </c>
      <c r="Y3408" s="133" t="str">
        <f>IFERROR(IF(VLOOKUP($C3408,'MSCI Database'!$C:$R,11, FALSE)="","",VLOOKUP($C3408,'MSCI Database'!$C:$R,11, FALSE)),"")</f>
        <v>2019</v>
      </c>
      <c r="Z3408" s="133" t="str">
        <f>IFERROR(IF(VLOOKUP($C3408,'MSCI Database'!$C:$R,12, FALSE)="","",VLOOKUP($C3408,'MSCI Database'!$C:$R,12, FALSE)),"")</f>
        <v>Reported</v>
      </c>
      <c r="AA3408" s="202" t="str">
        <f>IFERROR(IF(VLOOKUP($C3408,'MSCI Database'!$C:$R,13, FALSE)="","",VLOOKUP($C3408,'MSCI Database'!$C:$R,13, FALSE)),"")</f>
        <v>Governance structure stronger than that of most of the better-performing industry peers</v>
      </c>
    </row>
    <row r="3409" spans="1:27" s="130" customFormat="1" ht="15" hidden="1" customHeight="1" outlineLevel="1">
      <c r="A3409" s="130" t="s">
        <v>8432</v>
      </c>
      <c r="B3409" s="130" t="s">
        <v>8433</v>
      </c>
      <c r="C3409" s="130" t="s">
        <v>8434</v>
      </c>
      <c r="D3409" s="130" t="s">
        <v>18703</v>
      </c>
      <c r="E3409" s="130" t="s">
        <v>18682</v>
      </c>
      <c r="F3409" s="215">
        <v>0.1785390348715217</v>
      </c>
      <c r="G3409" s="132" t="str">
        <f ca="1">IFERROR(_xll.BQL($A3409, "cur_mkt_cap(currency=EUR)")/1000000, " ")</f>
        <v xml:space="preserve"> </v>
      </c>
      <c r="M3409" s="308"/>
      <c r="N3409" s="215">
        <f t="shared" si="134"/>
        <v>1.895806597530433E-3</v>
      </c>
      <c r="O3409" s="172" t="str">
        <f>IFERROR(IF(VLOOKUP($C3409,'MSCI Database'!$C:$R,2, FALSE)="","",VLOOKUP($C3409,'MSCI Database'!$C:$R,2, FALSE)),"")</f>
        <v>Retail - Consumer Discretionary</v>
      </c>
      <c r="P3409" s="186" t="str">
        <f>IFERROR(IF(VLOOKUP($C3409,'MSCI Database'!$C:$R,3, FALSE)="","",VLOOKUP($C3409,'MSCI Database'!$C:$R,3, FALSE)),"")</f>
        <v>A</v>
      </c>
      <c r="Q3409" s="164" t="str">
        <f>IFERROR(IF(VLOOKUP($C3409,'MSCI Database'!$C:$R,4, FALSE)="","",VLOOKUP($C3409,'MSCI Database'!$C:$R,4, FALSE)),"")</f>
        <v>0</v>
      </c>
      <c r="R3409" s="164">
        <f>IFERROR(IF(VLOOKUP($C3409,'MSCI Database'!$C:$R,5, FALSE)="","",VLOOKUP($C3409,'MSCI Database'!$C:$R,5, FALSE)),"")</f>
        <v>7.1</v>
      </c>
      <c r="S3409" s="164">
        <f>IFERROR(IF(VLOOKUP($C3409,'MSCI Database'!$C:$R,6, FALSE)="","",VLOOKUP($C3409,'MSCI Database'!$C:$R,6, FALSE)),"")</f>
        <v>2.9</v>
      </c>
      <c r="T3409" s="211">
        <f>IFERROR(IF(VLOOKUP($C3409,'MSCI Database'!$C:$R,7, FALSE)="","",VLOOKUP($C3409,'MSCI Database'!$C:$R,7, FALSE)),"")</f>
        <v>6.1</v>
      </c>
      <c r="U3409" s="164">
        <f>IFERROR(IF(VLOOKUP($C3409,'MSCI Database'!$C:$R,8, FALSE)="","",VLOOKUP($C3409,'MSCI Database'!$C:$R,8, FALSE)),"")</f>
        <v>4.2</v>
      </c>
      <c r="V3409" s="175">
        <f>IFERROR(IF(VLOOKUP($C3409,'MSCI Database'!$C:$R,9, FALSE)="","",VLOOKUP($C3409,'MSCI Database'!$C:$R,9, FALSE)),"")</f>
        <v>5</v>
      </c>
      <c r="W3409" s="165">
        <f t="shared" ca="1" si="135"/>
        <v>0</v>
      </c>
      <c r="X3409" s="236">
        <f>IFERROR(IF(VLOOKUP($C3409,'MSCI Database'!$C:$R,10, FALSE)="","",VLOOKUP($C3409,'MSCI Database'!$C:$R,10, FALSE)),"")</f>
        <v>32189</v>
      </c>
      <c r="Y3409" s="133" t="str">
        <f>IFERROR(IF(VLOOKUP($C3409,'MSCI Database'!$C:$R,11, FALSE)="","",VLOOKUP($C3409,'MSCI Database'!$C:$R,11, FALSE)),"")</f>
        <v>2019</v>
      </c>
      <c r="Z3409" s="133" t="str">
        <f>IFERROR(IF(VLOOKUP($C3409,'MSCI Database'!$C:$R,12, FALSE)="","",VLOOKUP($C3409,'MSCI Database'!$C:$R,12, FALSE)),"")</f>
        <v>Reported</v>
      </c>
      <c r="AA3409" s="202" t="str">
        <f>IFERROR(IF(VLOOKUP($C3409,'MSCI Database'!$C:$R,13, FALSE)="","",VLOOKUP($C3409,'MSCI Database'!$C:$R,13, FALSE)),"")</f>
        <v>Strong data protection measures; corporate governance issues persist</v>
      </c>
    </row>
    <row r="3410" spans="1:27" s="130" customFormat="1" ht="15" hidden="1" customHeight="1" outlineLevel="1">
      <c r="A3410" s="130" t="s">
        <v>4395</v>
      </c>
      <c r="B3410" s="130" t="s">
        <v>4396</v>
      </c>
      <c r="C3410" s="130" t="s">
        <v>4397</v>
      </c>
      <c r="D3410" s="130" t="s">
        <v>12136</v>
      </c>
      <c r="E3410" s="130" t="s">
        <v>18688</v>
      </c>
      <c r="F3410" s="215">
        <v>2.2621638938521839E-3</v>
      </c>
      <c r="G3410" s="132" t="str">
        <f ca="1">IFERROR(_xll.BQL($A3410, "cur_mkt_cap(currency=EUR)")/1000000, " ")</f>
        <v xml:space="preserve"> </v>
      </c>
      <c r="M3410" s="308"/>
      <c r="N3410" s="215">
        <f t="shared" si="134"/>
        <v>2.4020658774963342E-5</v>
      </c>
      <c r="O3410" s="172" t="str">
        <f>IFERROR(IF(VLOOKUP($C3410,'MSCI Database'!$C:$R,2, FALSE)="","",VLOOKUP($C3410,'MSCI Database'!$C:$R,2, FALSE)),"")</f>
        <v>Property &amp; Casualty Insurance</v>
      </c>
      <c r="P3410" s="186" t="str">
        <f>IFERROR(IF(VLOOKUP($C3410,'MSCI Database'!$C:$R,3, FALSE)="","",VLOOKUP($C3410,'MSCI Database'!$C:$R,3, FALSE)),"")</f>
        <v>BBB</v>
      </c>
      <c r="Q3410" s="164" t="str">
        <f>IFERROR(IF(VLOOKUP($C3410,'MSCI Database'!$C:$R,4, FALSE)="","",VLOOKUP($C3410,'MSCI Database'!$C:$R,4, FALSE)),"")</f>
        <v>0</v>
      </c>
      <c r="R3410" s="164">
        <f>IFERROR(IF(VLOOKUP($C3410,'MSCI Database'!$C:$R,5, FALSE)="","",VLOOKUP($C3410,'MSCI Database'!$C:$R,5, FALSE)),"")</f>
        <v>5.7</v>
      </c>
      <c r="S3410" s="164">
        <f>IFERROR(IF(VLOOKUP($C3410,'MSCI Database'!$C:$R,6, FALSE)="","",VLOOKUP($C3410,'MSCI Database'!$C:$R,6, FALSE)),"")</f>
        <v>3.5</v>
      </c>
      <c r="T3410" s="211">
        <f>IFERROR(IF(VLOOKUP($C3410,'MSCI Database'!$C:$R,7, FALSE)="","",VLOOKUP($C3410,'MSCI Database'!$C:$R,7, FALSE)),"")</f>
        <v>4.5</v>
      </c>
      <c r="U3410" s="164">
        <f>IFERROR(IF(VLOOKUP($C3410,'MSCI Database'!$C:$R,8, FALSE)="","",VLOOKUP($C3410,'MSCI Database'!$C:$R,8, FALSE)),"")</f>
        <v>5.8</v>
      </c>
      <c r="V3410" s="175">
        <f>IFERROR(IF(VLOOKUP($C3410,'MSCI Database'!$C:$R,9, FALSE)="","",VLOOKUP($C3410,'MSCI Database'!$C:$R,9, FALSE)),"")</f>
        <v>4.7</v>
      </c>
      <c r="W3410" s="165">
        <f t="shared" ca="1" si="135"/>
        <v>0</v>
      </c>
      <c r="X3410" s="236">
        <f>IFERROR(IF(VLOOKUP($C3410,'MSCI Database'!$C:$R,10, FALSE)="","",VLOOKUP($C3410,'MSCI Database'!$C:$R,10, FALSE)),"")</f>
        <v>25658</v>
      </c>
      <c r="Y3410" s="133" t="str">
        <f>IFERROR(IF(VLOOKUP($C3410,'MSCI Database'!$C:$R,11, FALSE)="","",VLOOKUP($C3410,'MSCI Database'!$C:$R,11, FALSE)),"")</f>
        <v>2019</v>
      </c>
      <c r="Z3410" s="133" t="str">
        <f>IFERROR(IF(VLOOKUP($C3410,'MSCI Database'!$C:$R,12, FALSE)="","",VLOOKUP($C3410,'MSCI Database'!$C:$R,12, FALSE)),"")</f>
        <v>Reported</v>
      </c>
      <c r="AA3410" s="202" t="str">
        <f>IFERROR(IF(VLOOKUP($C3410,'MSCI Database'!$C:$R,13, FALSE)="","",VLOOKUP($C3410,'MSCI Database'!$C:$R,13, FALSE)),"")</f>
        <v>Strong ESG risk assessment structures for underwriting and investments</v>
      </c>
    </row>
    <row r="3411" spans="1:27" s="130" customFormat="1" ht="15" hidden="1" customHeight="1" outlineLevel="1">
      <c r="A3411" s="130" t="s">
        <v>4035</v>
      </c>
      <c r="B3411" s="130" t="s">
        <v>4036</v>
      </c>
      <c r="C3411" s="130" t="s">
        <v>4037</v>
      </c>
      <c r="D3411" s="130" t="s">
        <v>18672</v>
      </c>
      <c r="E3411" s="130" t="s">
        <v>18690</v>
      </c>
      <c r="F3411" s="215">
        <v>2.3402248978268089E-2</v>
      </c>
      <c r="G3411" s="132" t="str">
        <f ca="1">IFERROR(_xll.BQL($A3411, "cur_mkt_cap(currency=EUR)")/1000000, " ")</f>
        <v xml:space="preserve"> </v>
      </c>
      <c r="M3411" s="308"/>
      <c r="N3411" s="215">
        <f t="shared" si="134"/>
        <v>2.4849545110388184E-4</v>
      </c>
      <c r="O3411" s="172" t="str">
        <f>IFERROR(IF(VLOOKUP($C3411,'MSCI Database'!$C:$R,2, FALSE)="","",VLOOKUP($C3411,'MSCI Database'!$C:$R,2, FALSE)),"")</f>
        <v>Media &amp; Entertainment</v>
      </c>
      <c r="P3411" s="186" t="str">
        <f>IFERROR(IF(VLOOKUP($C3411,'MSCI Database'!$C:$R,3, FALSE)="","",VLOOKUP($C3411,'MSCI Database'!$C:$R,3, FALSE)),"")</f>
        <v>B</v>
      </c>
      <c r="Q3411" s="164" t="str">
        <f>IFERROR(IF(VLOOKUP($C3411,'MSCI Database'!$C:$R,4, FALSE)="","",VLOOKUP($C3411,'MSCI Database'!$C:$R,4, FALSE)),"")</f>
        <v>0</v>
      </c>
      <c r="R3411" s="164">
        <f>IFERROR(IF(VLOOKUP($C3411,'MSCI Database'!$C:$R,5, FALSE)="","",VLOOKUP($C3411,'MSCI Database'!$C:$R,5, FALSE)),"")</f>
        <v>2.2999999999999998</v>
      </c>
      <c r="S3411" s="164">
        <f>IFERROR(IF(VLOOKUP($C3411,'MSCI Database'!$C:$R,6, FALSE)="","",VLOOKUP($C3411,'MSCI Database'!$C:$R,6, FALSE)),"")</f>
        <v>7</v>
      </c>
      <c r="T3411" s="211">
        <f>IFERROR(IF(VLOOKUP($C3411,'MSCI Database'!$C:$R,7, FALSE)="","",VLOOKUP($C3411,'MSCI Database'!$C:$R,7, FALSE)),"")</f>
        <v>4.4000000000000004</v>
      </c>
      <c r="U3411" s="164">
        <f>IFERROR(IF(VLOOKUP($C3411,'MSCI Database'!$C:$R,8, FALSE)="","",VLOOKUP($C3411,'MSCI Database'!$C:$R,8, FALSE)),"")</f>
        <v>2.6</v>
      </c>
      <c r="V3411" s="175">
        <f>IFERROR(IF(VLOOKUP($C3411,'MSCI Database'!$C:$R,9, FALSE)="","",VLOOKUP($C3411,'MSCI Database'!$C:$R,9, FALSE)),"")</f>
        <v>3.7</v>
      </c>
      <c r="W3411" s="165">
        <f t="shared" ca="1" si="135"/>
        <v>0</v>
      </c>
      <c r="X3411" s="236">
        <f>IFERROR(IF(VLOOKUP($C3411,'MSCI Database'!$C:$R,10, FALSE)="","",VLOOKUP($C3411,'MSCI Database'!$C:$R,10, FALSE)),"")</f>
        <v>48068</v>
      </c>
      <c r="Y3411" s="133" t="str">
        <f>IFERROR(IF(VLOOKUP($C3411,'MSCI Database'!$C:$R,11, FALSE)="","",VLOOKUP($C3411,'MSCI Database'!$C:$R,11, FALSE)),"")</f>
        <v>2019</v>
      </c>
      <c r="Z3411" s="133" t="str">
        <f>IFERROR(IF(VLOOKUP($C3411,'MSCI Database'!$C:$R,12, FALSE)="","",VLOOKUP($C3411,'MSCI Database'!$C:$R,12, FALSE)),"")</f>
        <v>E.Segmt-Low</v>
      </c>
      <c r="AA3411" s="202" t="str">
        <f>IFERROR(IF(VLOOKUP($C3411,'MSCI Database'!$C:$R,13, FALSE)="","",VLOOKUP($C3411,'MSCI Database'!$C:$R,13, FALSE)),"")</f>
        <v>Lacks notable programs to mitigate risks related to talent retention and corporate governance</v>
      </c>
    </row>
    <row r="3412" spans="1:27" s="130" customFormat="1" ht="15" hidden="1" customHeight="1" outlineLevel="1">
      <c r="A3412" s="130" t="s">
        <v>3616</v>
      </c>
      <c r="B3412" s="130" t="s">
        <v>3617</v>
      </c>
      <c r="C3412" s="130" t="s">
        <v>3618</v>
      </c>
      <c r="D3412" s="130" t="s">
        <v>18672</v>
      </c>
      <c r="E3412" s="130" t="s">
        <v>18684</v>
      </c>
      <c r="F3412" s="215">
        <v>2.3359500863983949E-2</v>
      </c>
      <c r="G3412" s="132" t="str">
        <f ca="1">IFERROR(_xll.BQL($A3412, "cur_mkt_cap(currency=EUR)")/1000000, " ")</f>
        <v xml:space="preserve"> </v>
      </c>
      <c r="M3412" s="308"/>
      <c r="N3412" s="215">
        <f t="shared" si="134"/>
        <v>2.480415326812233E-4</v>
      </c>
      <c r="O3412" s="172" t="str">
        <f>IFERROR(IF(VLOOKUP($C3412,'MSCI Database'!$C:$R,2, FALSE)="","",VLOOKUP($C3412,'MSCI Database'!$C:$R,2, FALSE)),"")</f>
        <v>Steel</v>
      </c>
      <c r="P3412" s="186" t="str">
        <f>IFERROR(IF(VLOOKUP($C3412,'MSCI Database'!$C:$R,3, FALSE)="","",VLOOKUP($C3412,'MSCI Database'!$C:$R,3, FALSE)),"")</f>
        <v>BBB</v>
      </c>
      <c r="Q3412" s="164" t="str">
        <f>IFERROR(IF(VLOOKUP($C3412,'MSCI Database'!$C:$R,4, FALSE)="","",VLOOKUP($C3412,'MSCI Database'!$C:$R,4, FALSE)),"")</f>
        <v>0</v>
      </c>
      <c r="R3412" s="164">
        <f>IFERROR(IF(VLOOKUP($C3412,'MSCI Database'!$C:$R,5, FALSE)="","",VLOOKUP($C3412,'MSCI Database'!$C:$R,5, FALSE)),"")</f>
        <v>4.5</v>
      </c>
      <c r="S3412" s="164">
        <f>IFERROR(IF(VLOOKUP($C3412,'MSCI Database'!$C:$R,6, FALSE)="","",VLOOKUP($C3412,'MSCI Database'!$C:$R,6, FALSE)),"")</f>
        <v>4</v>
      </c>
      <c r="T3412" s="211">
        <f>IFERROR(IF(VLOOKUP($C3412,'MSCI Database'!$C:$R,7, FALSE)="","",VLOOKUP($C3412,'MSCI Database'!$C:$R,7, FALSE)),"")</f>
        <v>4.9000000000000004</v>
      </c>
      <c r="U3412" s="164">
        <f>IFERROR(IF(VLOOKUP($C3412,'MSCI Database'!$C:$R,8, FALSE)="","",VLOOKUP($C3412,'MSCI Database'!$C:$R,8, FALSE)),"")</f>
        <v>3.3</v>
      </c>
      <c r="V3412" s="175">
        <f>IFERROR(IF(VLOOKUP($C3412,'MSCI Database'!$C:$R,9, FALSE)="","",VLOOKUP($C3412,'MSCI Database'!$C:$R,9, FALSE)),"")</f>
        <v>4</v>
      </c>
      <c r="W3412" s="165">
        <f t="shared" ca="1" si="135"/>
        <v>0</v>
      </c>
      <c r="X3412" s="236">
        <f>IFERROR(IF(VLOOKUP($C3412,'MSCI Database'!$C:$R,10, FALSE)="","",VLOOKUP($C3412,'MSCI Database'!$C:$R,10, FALSE)),"")</f>
        <v>95325061</v>
      </c>
      <c r="Y3412" s="133" t="str">
        <f>IFERROR(IF(VLOOKUP($C3412,'MSCI Database'!$C:$R,11, FALSE)="","",VLOOKUP($C3412,'MSCI Database'!$C:$R,11, FALSE)),"")</f>
        <v>2019</v>
      </c>
      <c r="Z3412" s="133" t="str">
        <f>IFERROR(IF(VLOOKUP($C3412,'MSCI Database'!$C:$R,12, FALSE)="","",VLOOKUP($C3412,'MSCI Database'!$C:$R,12, FALSE)),"")</f>
        <v>E.CSI</v>
      </c>
      <c r="AA3412" s="202" t="str">
        <f>IFERROR(IF(VLOOKUP($C3412,'MSCI Database'!$C:$R,13, FALSE)="","",VLOOKUP($C3412,'MSCI Database'!$C:$R,13, FALSE)),"")</f>
        <v>Strong water conservation practices, but lags peers in carbon performance</v>
      </c>
    </row>
    <row r="3413" spans="1:27" s="130" customFormat="1" ht="15" hidden="1" customHeight="1" outlineLevel="1">
      <c r="A3413" s="130" t="s">
        <v>4063</v>
      </c>
      <c r="B3413" s="130" t="s">
        <v>4064</v>
      </c>
      <c r="C3413" s="130" t="s">
        <v>4065</v>
      </c>
      <c r="D3413" s="130" t="s">
        <v>18672</v>
      </c>
      <c r="E3413" s="130" t="s">
        <v>18682</v>
      </c>
      <c r="F3413" s="215">
        <v>2.2266885316068359E-2</v>
      </c>
      <c r="G3413" s="132" t="str">
        <f ca="1">IFERROR(_xll.BQL($A3413, "cur_mkt_cap(currency=EUR)")/1000000, " ")</f>
        <v xml:space="preserve"> </v>
      </c>
      <c r="M3413" s="308"/>
      <c r="N3413" s="215">
        <f t="shared" si="134"/>
        <v>2.3643965656604607E-4</v>
      </c>
      <c r="O3413" s="172" t="str">
        <f>IFERROR(IF(VLOOKUP($C3413,'MSCI Database'!$C:$R,2, FALSE)="","",VLOOKUP($C3413,'MSCI Database'!$C:$R,2, FALSE)),"")</f>
        <v>Leisure Products</v>
      </c>
      <c r="P3413" s="186" t="str">
        <f>IFERROR(IF(VLOOKUP($C3413,'MSCI Database'!$C:$R,3, FALSE)="","",VLOOKUP($C3413,'MSCI Database'!$C:$R,3, FALSE)),"")</f>
        <v>B</v>
      </c>
      <c r="Q3413" s="164" t="str">
        <f>IFERROR(IF(VLOOKUP($C3413,'MSCI Database'!$C:$R,4, FALSE)="","",VLOOKUP($C3413,'MSCI Database'!$C:$R,4, FALSE)),"")</f>
        <v>0</v>
      </c>
      <c r="R3413" s="164">
        <f>IFERROR(IF(VLOOKUP($C3413,'MSCI Database'!$C:$R,5, FALSE)="","",VLOOKUP($C3413,'MSCI Database'!$C:$R,5, FALSE)),"")</f>
        <v>2.7</v>
      </c>
      <c r="S3413" s="164">
        <f>IFERROR(IF(VLOOKUP($C3413,'MSCI Database'!$C:$R,6, FALSE)="","",VLOOKUP($C3413,'MSCI Database'!$C:$R,6, FALSE)),"")</f>
        <v>0.9</v>
      </c>
      <c r="T3413" s="211">
        <f>IFERROR(IF(VLOOKUP($C3413,'MSCI Database'!$C:$R,7, FALSE)="","",VLOOKUP($C3413,'MSCI Database'!$C:$R,7, FALSE)),"")</f>
        <v>5</v>
      </c>
      <c r="U3413" s="164">
        <f>IFERROR(IF(VLOOKUP($C3413,'MSCI Database'!$C:$R,8, FALSE)="","",VLOOKUP($C3413,'MSCI Database'!$C:$R,8, FALSE)),"")</f>
        <v>3.9</v>
      </c>
      <c r="V3413" s="175">
        <f>IFERROR(IF(VLOOKUP($C3413,'MSCI Database'!$C:$R,9, FALSE)="","",VLOOKUP($C3413,'MSCI Database'!$C:$R,9, FALSE)),"")</f>
        <v>4</v>
      </c>
      <c r="W3413" s="165">
        <f t="shared" ca="1" si="135"/>
        <v>0</v>
      </c>
      <c r="X3413" s="236">
        <f>IFERROR(IF(VLOOKUP($C3413,'MSCI Database'!$C:$R,10, FALSE)="","",VLOOKUP($C3413,'MSCI Database'!$C:$R,10, FALSE)),"")</f>
        <v>58169</v>
      </c>
      <c r="Y3413" s="133" t="str">
        <f>IFERROR(IF(VLOOKUP($C3413,'MSCI Database'!$C:$R,11, FALSE)="","",VLOOKUP($C3413,'MSCI Database'!$C:$R,11, FALSE)),"")</f>
        <v>2019</v>
      </c>
      <c r="Z3413" s="133" t="str">
        <f>IFERROR(IF(VLOOKUP($C3413,'MSCI Database'!$C:$R,12, FALSE)="","",VLOOKUP($C3413,'MSCI Database'!$C:$R,12, FALSE)),"")</f>
        <v>Reported</v>
      </c>
      <c r="AA3413" s="202" t="str">
        <f>IFERROR(IF(VLOOKUP($C3413,'MSCI Database'!$C:$R,13, FALSE)="","",VLOOKUP($C3413,'MSCI Database'!$C:$R,13, FALSE)),"")</f>
        <v>Lags peers in efforts to reduce impact of packaging materials on the environment</v>
      </c>
    </row>
    <row r="3414" spans="1:27" s="130" customFormat="1" ht="15" hidden="1" customHeight="1" outlineLevel="1">
      <c r="A3414" s="130" t="s">
        <v>4496</v>
      </c>
      <c r="B3414" s="130" t="s">
        <v>4497</v>
      </c>
      <c r="C3414" s="130" t="s">
        <v>4498</v>
      </c>
      <c r="D3414" s="130" t="s">
        <v>12136</v>
      </c>
      <c r="E3414" s="130" t="s">
        <v>18673</v>
      </c>
      <c r="F3414" s="215">
        <v>2.1800688771404109E-3</v>
      </c>
      <c r="G3414" s="132" t="str">
        <f ca="1">IFERROR(_xll.BQL($A3414, "cur_mkt_cap(currency=EUR)")/1000000, " ")</f>
        <v xml:space="preserve"> </v>
      </c>
      <c r="M3414" s="308"/>
      <c r="N3414" s="215">
        <f t="shared" si="134"/>
        <v>2.314893750449413E-5</v>
      </c>
      <c r="O3414" s="172" t="str">
        <f>IFERROR(IF(VLOOKUP($C3414,'MSCI Database'!$C:$R,2, FALSE)="","",VLOOKUP($C3414,'MSCI Database'!$C:$R,2, FALSE)),"")</f>
        <v>Construction &amp; Engineering</v>
      </c>
      <c r="P3414" s="186" t="str">
        <f>IFERROR(IF(VLOOKUP($C3414,'MSCI Database'!$C:$R,3, FALSE)="","",VLOOKUP($C3414,'MSCI Database'!$C:$R,3, FALSE)),"")</f>
        <v>BBB</v>
      </c>
      <c r="Q3414" s="164" t="str">
        <f>IFERROR(IF(VLOOKUP($C3414,'MSCI Database'!$C:$R,4, FALSE)="","",VLOOKUP($C3414,'MSCI Database'!$C:$R,4, FALSE)),"")</f>
        <v>1</v>
      </c>
      <c r="R3414" s="164">
        <f>IFERROR(IF(VLOOKUP($C3414,'MSCI Database'!$C:$R,5, FALSE)="","",VLOOKUP($C3414,'MSCI Database'!$C:$R,5, FALSE)),"")</f>
        <v>5.6</v>
      </c>
      <c r="S3414" s="164">
        <f>IFERROR(IF(VLOOKUP($C3414,'MSCI Database'!$C:$R,6, FALSE)="","",VLOOKUP($C3414,'MSCI Database'!$C:$R,6, FALSE)),"")</f>
        <v>2.9</v>
      </c>
      <c r="T3414" s="211">
        <f>IFERROR(IF(VLOOKUP($C3414,'MSCI Database'!$C:$R,7, FALSE)="","",VLOOKUP($C3414,'MSCI Database'!$C:$R,7, FALSE)),"")</f>
        <v>3.6</v>
      </c>
      <c r="U3414" s="164">
        <f>IFERROR(IF(VLOOKUP($C3414,'MSCI Database'!$C:$R,8, FALSE)="","",VLOOKUP($C3414,'MSCI Database'!$C:$R,8, FALSE)),"")</f>
        <v>5.4</v>
      </c>
      <c r="V3414" s="175">
        <f>IFERROR(IF(VLOOKUP($C3414,'MSCI Database'!$C:$R,9, FALSE)="","",VLOOKUP($C3414,'MSCI Database'!$C:$R,9, FALSE)),"")</f>
        <v>4.5</v>
      </c>
      <c r="W3414" s="165">
        <f t="shared" ca="1" si="135"/>
        <v>0</v>
      </c>
      <c r="X3414" s="236">
        <f>IFERROR(IF(VLOOKUP($C3414,'MSCI Database'!$C:$R,10, FALSE)="","",VLOOKUP($C3414,'MSCI Database'!$C:$R,10, FALSE)),"")</f>
        <v>39054</v>
      </c>
      <c r="Y3414" s="133" t="str">
        <f>IFERROR(IF(VLOOKUP($C3414,'MSCI Database'!$C:$R,11, FALSE)="","",VLOOKUP($C3414,'MSCI Database'!$C:$R,11, FALSE)),"")</f>
        <v>2019</v>
      </c>
      <c r="Z3414" s="133" t="str">
        <f>IFERROR(IF(VLOOKUP($C3414,'MSCI Database'!$C:$R,12, FALSE)="","",VLOOKUP($C3414,'MSCI Database'!$C:$R,12, FALSE)),"")</f>
        <v>Reported</v>
      </c>
      <c r="AA3414" s="202" t="str">
        <f>IFERROR(IF(VLOOKUP($C3414,'MSCI Database'!$C:$R,13, FALSE)="","",VLOOKUP($C3414,'MSCI Database'!$C:$R,13, FALSE)),"")</f>
        <v>Robust governance practices compared to home market peers</v>
      </c>
    </row>
    <row r="3415" spans="1:27" s="130" customFormat="1" ht="15" hidden="1" customHeight="1" outlineLevel="1">
      <c r="A3415" s="130" t="s">
        <v>6013</v>
      </c>
      <c r="B3415" s="130" t="s">
        <v>6014</v>
      </c>
      <c r="C3415" s="130" t="s">
        <v>6015</v>
      </c>
      <c r="D3415" s="130" t="s">
        <v>12137</v>
      </c>
      <c r="E3415" s="130" t="s">
        <v>18689</v>
      </c>
      <c r="F3415" s="215">
        <v>8.4691754133693911E-2</v>
      </c>
      <c r="G3415" s="132" t="str">
        <f ca="1">IFERROR(_xll.BQL($A3415, "cur_mkt_cap(currency=EUR)")/1000000, " ")</f>
        <v xml:space="preserve"> </v>
      </c>
      <c r="M3415" s="308"/>
      <c r="N3415" s="215">
        <f t="shared" si="134"/>
        <v>8.9929457924213638E-4</v>
      </c>
      <c r="O3415" s="172" t="str">
        <f>IFERROR(IF(VLOOKUP($C3415,'MSCI Database'!$C:$R,2, FALSE)="","",VLOOKUP($C3415,'MSCI Database'!$C:$R,2, FALSE)),"")</f>
        <v>Electronic Equipment, Instruments &amp; Components</v>
      </c>
      <c r="P3415" s="186" t="str">
        <f>IFERROR(IF(VLOOKUP($C3415,'MSCI Database'!$C:$R,3, FALSE)="","",VLOOKUP($C3415,'MSCI Database'!$C:$R,3, FALSE)),"")</f>
        <v>BB</v>
      </c>
      <c r="Q3415" s="164" t="str">
        <f>IFERROR(IF(VLOOKUP($C3415,'MSCI Database'!$C:$R,4, FALSE)="","",VLOOKUP($C3415,'MSCI Database'!$C:$R,4, FALSE)),"")</f>
        <v>0</v>
      </c>
      <c r="R3415" s="164">
        <f>IFERROR(IF(VLOOKUP($C3415,'MSCI Database'!$C:$R,5, FALSE)="","",VLOOKUP($C3415,'MSCI Database'!$C:$R,5, FALSE)),"")</f>
        <v>4.2</v>
      </c>
      <c r="S3415" s="164">
        <f>IFERROR(IF(VLOOKUP($C3415,'MSCI Database'!$C:$R,6, FALSE)="","",VLOOKUP($C3415,'MSCI Database'!$C:$R,6, FALSE)),"")</f>
        <v>3.2</v>
      </c>
      <c r="T3415" s="211">
        <f>IFERROR(IF(VLOOKUP($C3415,'MSCI Database'!$C:$R,7, FALSE)="","",VLOOKUP($C3415,'MSCI Database'!$C:$R,7, FALSE)),"")</f>
        <v>3.6</v>
      </c>
      <c r="U3415" s="164">
        <f>IFERROR(IF(VLOOKUP($C3415,'MSCI Database'!$C:$R,8, FALSE)="","",VLOOKUP($C3415,'MSCI Database'!$C:$R,8, FALSE)),"")</f>
        <v>5.0999999999999996</v>
      </c>
      <c r="V3415" s="175">
        <f>IFERROR(IF(VLOOKUP($C3415,'MSCI Database'!$C:$R,9, FALSE)="","",VLOOKUP($C3415,'MSCI Database'!$C:$R,9, FALSE)),"")</f>
        <v>4.2</v>
      </c>
      <c r="W3415" s="165">
        <f t="shared" ca="1" si="135"/>
        <v>0</v>
      </c>
      <c r="X3415" s="236">
        <f>IFERROR(IF(VLOOKUP($C3415,'MSCI Database'!$C:$R,10, FALSE)="","",VLOOKUP($C3415,'MSCI Database'!$C:$R,10, FALSE)),"")</f>
        <v>8452757</v>
      </c>
      <c r="Y3415" s="133" t="str">
        <f>IFERROR(IF(VLOOKUP($C3415,'MSCI Database'!$C:$R,11, FALSE)="","",VLOOKUP($C3415,'MSCI Database'!$C:$R,11, FALSE)),"")</f>
        <v>2019</v>
      </c>
      <c r="Z3415" s="133" t="str">
        <f>IFERROR(IF(VLOOKUP($C3415,'MSCI Database'!$C:$R,12, FALSE)="","",VLOOKUP($C3415,'MSCI Database'!$C:$R,12, FALSE)),"")</f>
        <v>Reported</v>
      </c>
      <c r="AA3415" s="202" t="str">
        <f>IFERROR(IF(VLOOKUP($C3415,'MSCI Database'!$C:$R,13, FALSE)="","",VLOOKUP($C3415,'MSCI Database'!$C:$R,13, FALSE)),"")</f>
        <v>Issues on labor management and weak chemical safety policies weigh on rating</v>
      </c>
    </row>
    <row r="3416" spans="1:27" s="130" customFormat="1" ht="15" hidden="1" customHeight="1" outlineLevel="1">
      <c r="A3416" s="130" t="s">
        <v>3990</v>
      </c>
      <c r="B3416" s="130" t="s">
        <v>3991</v>
      </c>
      <c r="C3416" s="130" t="s">
        <v>3992</v>
      </c>
      <c r="D3416" s="130" t="s">
        <v>18672</v>
      </c>
      <c r="E3416" s="130" t="s">
        <v>18689</v>
      </c>
      <c r="F3416" s="215">
        <v>2.236212277737095E-2</v>
      </c>
      <c r="G3416" s="132" t="str">
        <f ca="1">IFERROR(_xll.BQL($A3416, "cur_mkt_cap(currency=EUR)")/1000000, " ")</f>
        <v xml:space="preserve"> </v>
      </c>
      <c r="M3416" s="308"/>
      <c r="N3416" s="215">
        <f t="shared" si="134"/>
        <v>2.3745093013767386E-4</v>
      </c>
      <c r="O3416" s="172" t="str">
        <f>IFERROR(IF(VLOOKUP($C3416,'MSCI Database'!$C:$R,2, FALSE)="","",VLOOKUP($C3416,'MSCI Database'!$C:$R,2, FALSE)),"")</f>
        <v>Software &amp; Services</v>
      </c>
      <c r="P3416" s="186" t="str">
        <f>IFERROR(IF(VLOOKUP($C3416,'MSCI Database'!$C:$R,3, FALSE)="","",VLOOKUP($C3416,'MSCI Database'!$C:$R,3, FALSE)),"")</f>
        <v>A</v>
      </c>
      <c r="Q3416" s="164" t="str">
        <f>IFERROR(IF(VLOOKUP($C3416,'MSCI Database'!$C:$R,4, FALSE)="","",VLOOKUP($C3416,'MSCI Database'!$C:$R,4, FALSE)),"")</f>
        <v>0</v>
      </c>
      <c r="R3416" s="164">
        <f>IFERROR(IF(VLOOKUP($C3416,'MSCI Database'!$C:$R,5, FALSE)="","",VLOOKUP($C3416,'MSCI Database'!$C:$R,5, FALSE)),"")</f>
        <v>6.9</v>
      </c>
      <c r="S3416" s="164">
        <f>IFERROR(IF(VLOOKUP($C3416,'MSCI Database'!$C:$R,6, FALSE)="","",VLOOKUP($C3416,'MSCI Database'!$C:$R,6, FALSE)),"")</f>
        <v>6.6</v>
      </c>
      <c r="T3416" s="211">
        <f>IFERROR(IF(VLOOKUP($C3416,'MSCI Database'!$C:$R,7, FALSE)="","",VLOOKUP($C3416,'MSCI Database'!$C:$R,7, FALSE)),"")</f>
        <v>5.9</v>
      </c>
      <c r="U3416" s="164">
        <f>IFERROR(IF(VLOOKUP($C3416,'MSCI Database'!$C:$R,8, FALSE)="","",VLOOKUP($C3416,'MSCI Database'!$C:$R,8, FALSE)),"")</f>
        <v>4.5</v>
      </c>
      <c r="V3416" s="175">
        <f>IFERROR(IF(VLOOKUP($C3416,'MSCI Database'!$C:$R,9, FALSE)="","",VLOOKUP($C3416,'MSCI Database'!$C:$R,9, FALSE)),"")</f>
        <v>5.5</v>
      </c>
      <c r="W3416" s="165">
        <f t="shared" ca="1" si="135"/>
        <v>0</v>
      </c>
      <c r="X3416" s="236">
        <f>IFERROR(IF(VLOOKUP($C3416,'MSCI Database'!$C:$R,10, FALSE)="","",VLOOKUP($C3416,'MSCI Database'!$C:$R,10, FALSE)),"")</f>
        <v>379637</v>
      </c>
      <c r="Y3416" s="133" t="str">
        <f>IFERROR(IF(VLOOKUP($C3416,'MSCI Database'!$C:$R,11, FALSE)="","",VLOOKUP($C3416,'MSCI Database'!$C:$R,11, FALSE)),"")</f>
        <v>2019</v>
      </c>
      <c r="Z3416" s="133" t="str">
        <f>IFERROR(IF(VLOOKUP($C3416,'MSCI Database'!$C:$R,12, FALSE)="","",VLOOKUP($C3416,'MSCI Database'!$C:$R,12, FALSE)),"")</f>
        <v>Reported</v>
      </c>
      <c r="AA3416" s="202" t="str">
        <f>IFERROR(IF(VLOOKUP($C3416,'MSCI Database'!$C:$R,13, FALSE)="","",VLOOKUP($C3416,'MSCI Database'!$C:$R,13, FALSE)),"")</f>
        <v>Strong clean technology product portfolio and data security framework</v>
      </c>
    </row>
    <row r="3417" spans="1:27" s="130" customFormat="1" ht="15" hidden="1" customHeight="1" outlineLevel="1">
      <c r="A3417" s="130" t="s">
        <v>4026</v>
      </c>
      <c r="B3417" s="130" t="s">
        <v>4027</v>
      </c>
      <c r="C3417" s="130" t="s">
        <v>4028</v>
      </c>
      <c r="D3417" s="130" t="s">
        <v>18672</v>
      </c>
      <c r="E3417" s="130" t="s">
        <v>18682</v>
      </c>
      <c r="F3417" s="215">
        <v>2.2113293335201619E-2</v>
      </c>
      <c r="G3417" s="132" t="str">
        <f ca="1">IFERROR(_xll.BQL($A3417, "cur_mkt_cap(currency=EUR)")/1000000, " ")</f>
        <v xml:space="preserve"> </v>
      </c>
      <c r="M3417" s="308"/>
      <c r="N3417" s="215">
        <f t="shared" ref="N3417:N3480" si="136">IF($A3417&lt;&gt;"",VLOOKUP($A3417,$A$3224:$V$5286,6,FALSE)/SUMIF($V$3224:$V$5286,"&lt;&gt;",$F$3224:$F$5286),0)</f>
        <v>2.3480874884402063E-4</v>
      </c>
      <c r="O3417" s="172" t="str">
        <f>IFERROR(IF(VLOOKUP($C3417,'MSCI Database'!$C:$R,2, FALSE)="","",VLOOKUP($C3417,'MSCI Database'!$C:$R,2, FALSE)),"")</f>
        <v>Retail - Consumer Discretionary</v>
      </c>
      <c r="P3417" s="186" t="str">
        <f>IFERROR(IF(VLOOKUP($C3417,'MSCI Database'!$C:$R,3, FALSE)="","",VLOOKUP($C3417,'MSCI Database'!$C:$R,3, FALSE)),"")</f>
        <v>BBB</v>
      </c>
      <c r="Q3417" s="164" t="str">
        <f>IFERROR(IF(VLOOKUP($C3417,'MSCI Database'!$C:$R,4, FALSE)="","",VLOOKUP($C3417,'MSCI Database'!$C:$R,4, FALSE)),"")</f>
        <v>0</v>
      </c>
      <c r="R3417" s="164">
        <f>IFERROR(IF(VLOOKUP($C3417,'MSCI Database'!$C:$R,5, FALSE)="","",VLOOKUP($C3417,'MSCI Database'!$C:$R,5, FALSE)),"")</f>
        <v>4.7</v>
      </c>
      <c r="S3417" s="164">
        <f>IFERROR(IF(VLOOKUP($C3417,'MSCI Database'!$C:$R,6, FALSE)="","",VLOOKUP($C3417,'MSCI Database'!$C:$R,6, FALSE)),"")</f>
        <v>4.3</v>
      </c>
      <c r="T3417" s="211">
        <f>IFERROR(IF(VLOOKUP($C3417,'MSCI Database'!$C:$R,7, FALSE)="","",VLOOKUP($C3417,'MSCI Database'!$C:$R,7, FALSE)),"")</f>
        <v>4.9000000000000004</v>
      </c>
      <c r="U3417" s="164">
        <f>IFERROR(IF(VLOOKUP($C3417,'MSCI Database'!$C:$R,8, FALSE)="","",VLOOKUP($C3417,'MSCI Database'!$C:$R,8, FALSE)),"")</f>
        <v>3.1</v>
      </c>
      <c r="V3417" s="175">
        <f>IFERROR(IF(VLOOKUP($C3417,'MSCI Database'!$C:$R,9, FALSE)="","",VLOOKUP($C3417,'MSCI Database'!$C:$R,9, FALSE)),"")</f>
        <v>4.2</v>
      </c>
      <c r="W3417" s="165">
        <f t="shared" ref="W3417:W3480" ca="1" si="137">IFERROR(IF(X3417&lt;&gt;"",VLOOKUP($A3417,$A$3224:$X$5286,6,FALSE)/100,0)*$G$3222/$G3417, 0)</f>
        <v>0</v>
      </c>
      <c r="X3417" s="236">
        <f>IFERROR(IF(VLOOKUP($C3417,'MSCI Database'!$C:$R,10, FALSE)="","",VLOOKUP($C3417,'MSCI Database'!$C:$R,10, FALSE)),"")</f>
        <v>203260</v>
      </c>
      <c r="Y3417" s="133" t="str">
        <f>IFERROR(IF(VLOOKUP($C3417,'MSCI Database'!$C:$R,11, FALSE)="","",VLOOKUP($C3417,'MSCI Database'!$C:$R,11, FALSE)),"")</f>
        <v>2019</v>
      </c>
      <c r="Z3417" s="133" t="str">
        <f>IFERROR(IF(VLOOKUP($C3417,'MSCI Database'!$C:$R,12, FALSE)="","",VLOOKUP($C3417,'MSCI Database'!$C:$R,12, FALSE)),"")</f>
        <v>E.Segmt-Moderate</v>
      </c>
      <c r="AA3417" s="202" t="str">
        <f>IFERROR(IF(VLOOKUP($C3417,'MSCI Database'!$C:$R,13, FALSE)="","",VLOOKUP($C3417,'MSCI Database'!$C:$R,13, FALSE)),"")</f>
        <v>Strong labor management programs; supply chain management and governance issues persist</v>
      </c>
    </row>
    <row r="3418" spans="1:27" s="130" customFormat="1" ht="15" hidden="1" customHeight="1" outlineLevel="1">
      <c r="A3418" s="130" t="s">
        <v>4383</v>
      </c>
      <c r="B3418" s="130" t="s">
        <v>4384</v>
      </c>
      <c r="C3418" s="130" t="s">
        <v>4385</v>
      </c>
      <c r="D3418" s="130" t="s">
        <v>12136</v>
      </c>
      <c r="E3418" s="130" t="s">
        <v>18673</v>
      </c>
      <c r="F3418" s="215">
        <v>2.1456641991247881E-3</v>
      </c>
      <c r="G3418" s="132" t="str">
        <f ca="1">IFERROR(_xll.BQL($A3418, "cur_mkt_cap(currency=EUR)")/1000000, " ")</f>
        <v xml:space="preserve"> </v>
      </c>
      <c r="M3418" s="308"/>
      <c r="N3418" s="215">
        <f t="shared" si="136"/>
        <v>2.278361338579446E-5</v>
      </c>
      <c r="O3418" s="172" t="str">
        <f>IFERROR(IF(VLOOKUP($C3418,'MSCI Database'!$C:$R,2, FALSE)="","",VLOOKUP($C3418,'MSCI Database'!$C:$R,2, FALSE)),"")</f>
        <v>Industrial Conglomerates</v>
      </c>
      <c r="P3418" s="186" t="str">
        <f>IFERROR(IF(VLOOKUP($C3418,'MSCI Database'!$C:$R,3, FALSE)="","",VLOOKUP($C3418,'MSCI Database'!$C:$R,3, FALSE)),"")</f>
        <v>BB</v>
      </c>
      <c r="Q3418" s="164" t="str">
        <f>IFERROR(IF(VLOOKUP($C3418,'MSCI Database'!$C:$R,4, FALSE)="","",VLOOKUP($C3418,'MSCI Database'!$C:$R,4, FALSE)),"")</f>
        <v>0</v>
      </c>
      <c r="R3418" s="164">
        <f>IFERROR(IF(VLOOKUP($C3418,'MSCI Database'!$C:$R,5, FALSE)="","",VLOOKUP($C3418,'MSCI Database'!$C:$R,5, FALSE)),"")</f>
        <v>4.0999999999999996</v>
      </c>
      <c r="S3418" s="164">
        <f>IFERROR(IF(VLOOKUP($C3418,'MSCI Database'!$C:$R,6, FALSE)="","",VLOOKUP($C3418,'MSCI Database'!$C:$R,6, FALSE)),"")</f>
        <v>2.7</v>
      </c>
      <c r="T3418" s="211">
        <f>IFERROR(IF(VLOOKUP($C3418,'MSCI Database'!$C:$R,7, FALSE)="","",VLOOKUP($C3418,'MSCI Database'!$C:$R,7, FALSE)),"")</f>
        <v>4.5999999999999996</v>
      </c>
      <c r="U3418" s="164">
        <f>IFERROR(IF(VLOOKUP($C3418,'MSCI Database'!$C:$R,8, FALSE)="","",VLOOKUP($C3418,'MSCI Database'!$C:$R,8, FALSE)),"")</f>
        <v>3.3</v>
      </c>
      <c r="V3418" s="175">
        <f>IFERROR(IF(VLOOKUP($C3418,'MSCI Database'!$C:$R,9, FALSE)="","",VLOOKUP($C3418,'MSCI Database'!$C:$R,9, FALSE)),"")</f>
        <v>3.7</v>
      </c>
      <c r="W3418" s="165">
        <f t="shared" ca="1" si="137"/>
        <v>0</v>
      </c>
      <c r="X3418" s="236">
        <f>IFERROR(IF(VLOOKUP($C3418,'MSCI Database'!$C:$R,10, FALSE)="","",VLOOKUP($C3418,'MSCI Database'!$C:$R,10, FALSE)),"")</f>
        <v>149218</v>
      </c>
      <c r="Y3418" s="133" t="str">
        <f>IFERROR(IF(VLOOKUP($C3418,'MSCI Database'!$C:$R,11, FALSE)="","",VLOOKUP($C3418,'MSCI Database'!$C:$R,11, FALSE)),"")</f>
        <v>2019</v>
      </c>
      <c r="Z3418" s="133" t="str">
        <f>IFERROR(IF(VLOOKUP($C3418,'MSCI Database'!$C:$R,12, FALSE)="","",VLOOKUP($C3418,'MSCI Database'!$C:$R,12, FALSE)),"")</f>
        <v>E.CSI</v>
      </c>
      <c r="AA3418" s="202" t="str">
        <f>IFERROR(IF(VLOOKUP($C3418,'MSCI Database'!$C:$R,13, FALSE)="","",VLOOKUP($C3418,'MSCI Database'!$C:$R,13, FALSE)),"")</f>
        <v>Restructuring continues with stake sale in Lotte Capital &amp; Lotte Card</v>
      </c>
    </row>
    <row r="3419" spans="1:27" s="130" customFormat="1" ht="15" hidden="1" customHeight="1" outlineLevel="1">
      <c r="A3419" s="130" t="s">
        <v>3632</v>
      </c>
      <c r="B3419" s="130" t="s">
        <v>3633</v>
      </c>
      <c r="C3419" s="130" t="s">
        <v>3634</v>
      </c>
      <c r="D3419" s="130" t="s">
        <v>18672</v>
      </c>
      <c r="E3419" s="130" t="s">
        <v>18707</v>
      </c>
      <c r="F3419" s="215">
        <v>2.216467125601583E-2</v>
      </c>
      <c r="G3419" s="132" t="str">
        <f ca="1">IFERROR(_xll.BQL($A3419, "cur_mkt_cap(currency=EUR)")/1000000, " ")</f>
        <v xml:space="preserve"> </v>
      </c>
      <c r="M3419" s="308"/>
      <c r="N3419" s="215">
        <f t="shared" si="136"/>
        <v>2.3535430237698932E-4</v>
      </c>
      <c r="O3419" s="172" t="str">
        <f>IFERROR(IF(VLOOKUP($C3419,'MSCI Database'!$C:$R,2, FALSE)="","",VLOOKUP($C3419,'MSCI Database'!$C:$R,2, FALSE)),"")</f>
        <v>Oil &amp; Gas Refining, Marketing, Transportation &amp; Storage</v>
      </c>
      <c r="P3419" s="186" t="str">
        <f>IFERROR(IF(VLOOKUP($C3419,'MSCI Database'!$C:$R,3, FALSE)="","",VLOOKUP($C3419,'MSCI Database'!$C:$R,3, FALSE)),"")</f>
        <v>AA</v>
      </c>
      <c r="Q3419" s="164" t="str">
        <f>IFERROR(IF(VLOOKUP($C3419,'MSCI Database'!$C:$R,4, FALSE)="","",VLOOKUP($C3419,'MSCI Database'!$C:$R,4, FALSE)),"")</f>
        <v>1</v>
      </c>
      <c r="R3419" s="164">
        <f>IFERROR(IF(VLOOKUP($C3419,'MSCI Database'!$C:$R,5, FALSE)="","",VLOOKUP($C3419,'MSCI Database'!$C:$R,5, FALSE)),"")</f>
        <v>7.8</v>
      </c>
      <c r="S3419" s="164">
        <f>IFERROR(IF(VLOOKUP($C3419,'MSCI Database'!$C:$R,6, FALSE)="","",VLOOKUP($C3419,'MSCI Database'!$C:$R,6, FALSE)),"")</f>
        <v>7.6</v>
      </c>
      <c r="T3419" s="211">
        <f>IFERROR(IF(VLOOKUP($C3419,'MSCI Database'!$C:$R,7, FALSE)="","",VLOOKUP($C3419,'MSCI Database'!$C:$R,7, FALSE)),"")</f>
        <v>6.6</v>
      </c>
      <c r="U3419" s="164">
        <f>IFERROR(IF(VLOOKUP($C3419,'MSCI Database'!$C:$R,8, FALSE)="","",VLOOKUP($C3419,'MSCI Database'!$C:$R,8, FALSE)),"")</f>
        <v>3.5</v>
      </c>
      <c r="V3419" s="175">
        <f>IFERROR(IF(VLOOKUP($C3419,'MSCI Database'!$C:$R,9, FALSE)="","",VLOOKUP($C3419,'MSCI Database'!$C:$R,9, FALSE)),"")</f>
        <v>5.9</v>
      </c>
      <c r="W3419" s="165">
        <f t="shared" ca="1" si="137"/>
        <v>0</v>
      </c>
      <c r="X3419" s="236">
        <f>IFERROR(IF(VLOOKUP($C3419,'MSCI Database'!$C:$R,10, FALSE)="","",VLOOKUP($C3419,'MSCI Database'!$C:$R,10, FALSE)),"")</f>
        <v>30586785</v>
      </c>
      <c r="Y3419" s="133" t="str">
        <f>IFERROR(IF(VLOOKUP($C3419,'MSCI Database'!$C:$R,11, FALSE)="","",VLOOKUP($C3419,'MSCI Database'!$C:$R,11, FALSE)),"")</f>
        <v>2019</v>
      </c>
      <c r="Z3419" s="133" t="str">
        <f>IFERROR(IF(VLOOKUP($C3419,'MSCI Database'!$C:$R,12, FALSE)="","",VLOOKUP($C3419,'MSCI Database'!$C:$R,12, FALSE)),"")</f>
        <v>E.CSI</v>
      </c>
      <c r="AA3419" s="202" t="str">
        <f>IFERROR(IF(VLOOKUP($C3419,'MSCI Database'!$C:$R,13, FALSE)="","",VLOOKUP($C3419,'MSCI Database'!$C:$R,13, FALSE)),"")</f>
        <v>Strong focus on climate change management strategy</v>
      </c>
    </row>
    <row r="3420" spans="1:27" s="130" customFormat="1" ht="15" hidden="1" customHeight="1" outlineLevel="1">
      <c r="A3420" s="130" t="s">
        <v>3113</v>
      </c>
      <c r="B3420" s="130" t="s">
        <v>3114</v>
      </c>
      <c r="C3420" s="130" t="s">
        <v>3115</v>
      </c>
      <c r="D3420" s="130" t="s">
        <v>18700</v>
      </c>
      <c r="E3420" s="130" t="s">
        <v>18689</v>
      </c>
      <c r="F3420" s="215">
        <v>3.2077735434910833E-2</v>
      </c>
      <c r="G3420" s="132" t="str">
        <f ca="1">IFERROR(_xll.BQL($A3420, "cur_mkt_cap(currency=EUR)")/1000000, " ")</f>
        <v xml:space="preserve"> </v>
      </c>
      <c r="M3420" s="308"/>
      <c r="N3420" s="215">
        <f t="shared" si="136"/>
        <v>3.4061561111888738E-4</v>
      </c>
      <c r="O3420" s="172" t="str">
        <f>IFERROR(IF(VLOOKUP($C3420,'MSCI Database'!$C:$R,2, FALSE)="","",VLOOKUP($C3420,'MSCI Database'!$C:$R,2, FALSE)),"")</f>
        <v>Software &amp; Services</v>
      </c>
      <c r="P3420" s="186" t="str">
        <f>IFERROR(IF(VLOOKUP($C3420,'MSCI Database'!$C:$R,3, FALSE)="","",VLOOKUP($C3420,'MSCI Database'!$C:$R,3, FALSE)),"")</f>
        <v>A</v>
      </c>
      <c r="Q3420" s="164" t="str">
        <f>IFERROR(IF(VLOOKUP($C3420,'MSCI Database'!$C:$R,4, FALSE)="","",VLOOKUP($C3420,'MSCI Database'!$C:$R,4, FALSE)),"")</f>
        <v>-1</v>
      </c>
      <c r="R3420" s="164">
        <f>IFERROR(IF(VLOOKUP($C3420,'MSCI Database'!$C:$R,5, FALSE)="","",VLOOKUP($C3420,'MSCI Database'!$C:$R,5, FALSE)),"")</f>
        <v>5.9</v>
      </c>
      <c r="S3420" s="164">
        <f>IFERROR(IF(VLOOKUP($C3420,'MSCI Database'!$C:$R,6, FALSE)="","",VLOOKUP($C3420,'MSCI Database'!$C:$R,6, FALSE)),"")</f>
        <v>5.2</v>
      </c>
      <c r="T3420" s="211">
        <f>IFERROR(IF(VLOOKUP($C3420,'MSCI Database'!$C:$R,7, FALSE)="","",VLOOKUP($C3420,'MSCI Database'!$C:$R,7, FALSE)),"")</f>
        <v>4.5</v>
      </c>
      <c r="U3420" s="164">
        <f>IFERROR(IF(VLOOKUP($C3420,'MSCI Database'!$C:$R,8, FALSE)="","",VLOOKUP($C3420,'MSCI Database'!$C:$R,8, FALSE)),"")</f>
        <v>4.9000000000000004</v>
      </c>
      <c r="V3420" s="175">
        <f>IFERROR(IF(VLOOKUP($C3420,'MSCI Database'!$C:$R,9, FALSE)="","",VLOOKUP($C3420,'MSCI Database'!$C:$R,9, FALSE)),"")</f>
        <v>4.8</v>
      </c>
      <c r="W3420" s="165">
        <f t="shared" ca="1" si="137"/>
        <v>0</v>
      </c>
      <c r="X3420" s="236">
        <f>IFERROR(IF(VLOOKUP($C3420,'MSCI Database'!$C:$R,10, FALSE)="","",VLOOKUP($C3420,'MSCI Database'!$C:$R,10, FALSE)),"")</f>
        <v>139407</v>
      </c>
      <c r="Y3420" s="133" t="str">
        <f>IFERROR(IF(VLOOKUP($C3420,'MSCI Database'!$C:$R,11, FALSE)="","",VLOOKUP($C3420,'MSCI Database'!$C:$R,11, FALSE)),"")</f>
        <v>2019</v>
      </c>
      <c r="Z3420" s="133" t="str">
        <f>IFERROR(IF(VLOOKUP($C3420,'MSCI Database'!$C:$R,12, FALSE)="","",VLOOKUP($C3420,'MSCI Database'!$C:$R,12, FALSE)),"")</f>
        <v>Reported</v>
      </c>
      <c r="AA3420" s="202" t="str">
        <f>IFERROR(IF(VLOOKUP($C3420,'MSCI Database'!$C:$R,13, FALSE)="","",VLOOKUP($C3420,'MSCI Database'!$C:$R,13, FALSE)),"")</f>
        <v>COVID-19 may result in reduced reliance on contract workers</v>
      </c>
    </row>
    <row r="3421" spans="1:27" s="130" customFormat="1" ht="15" hidden="1" customHeight="1" outlineLevel="1">
      <c r="A3421" s="130" t="s">
        <v>3664</v>
      </c>
      <c r="B3421" s="130" t="s">
        <v>3665</v>
      </c>
      <c r="C3421" s="130" t="s">
        <v>3666</v>
      </c>
      <c r="D3421" s="130" t="s">
        <v>18672</v>
      </c>
      <c r="E3421" s="130" t="s">
        <v>18684</v>
      </c>
      <c r="F3421" s="215">
        <v>2.186520535981757E-2</v>
      </c>
      <c r="G3421" s="132" t="str">
        <f ca="1">IFERROR(_xll.BQL($A3421, "cur_mkt_cap(currency=EUR)")/1000000, " ")</f>
        <v xml:space="preserve"> </v>
      </c>
      <c r="M3421" s="308"/>
      <c r="N3421" s="215">
        <f t="shared" si="136"/>
        <v>2.3217444077329818E-4</v>
      </c>
      <c r="O3421" s="172" t="str">
        <f>IFERROR(IF(VLOOKUP($C3421,'MSCI Database'!$C:$R,2, FALSE)="","",VLOOKUP($C3421,'MSCI Database'!$C:$R,2, FALSE)),"")</f>
        <v>Metals and Mining - Non-Precious Metals</v>
      </c>
      <c r="P3421" s="186" t="str">
        <f>IFERROR(IF(VLOOKUP($C3421,'MSCI Database'!$C:$R,3, FALSE)="","",VLOOKUP($C3421,'MSCI Database'!$C:$R,3, FALSE)),"")</f>
        <v>A</v>
      </c>
      <c r="Q3421" s="164" t="str">
        <f>IFERROR(IF(VLOOKUP($C3421,'MSCI Database'!$C:$R,4, FALSE)="","",VLOOKUP($C3421,'MSCI Database'!$C:$R,4, FALSE)),"")</f>
        <v>0</v>
      </c>
      <c r="R3421" s="164">
        <f>IFERROR(IF(VLOOKUP($C3421,'MSCI Database'!$C:$R,5, FALSE)="","",VLOOKUP($C3421,'MSCI Database'!$C:$R,5, FALSE)),"")</f>
        <v>7</v>
      </c>
      <c r="S3421" s="164">
        <f>IFERROR(IF(VLOOKUP($C3421,'MSCI Database'!$C:$R,6, FALSE)="","",VLOOKUP($C3421,'MSCI Database'!$C:$R,6, FALSE)),"")</f>
        <v>4.4000000000000004</v>
      </c>
      <c r="T3421" s="211">
        <f>IFERROR(IF(VLOOKUP($C3421,'MSCI Database'!$C:$R,7, FALSE)="","",VLOOKUP($C3421,'MSCI Database'!$C:$R,7, FALSE)),"")</f>
        <v>6.2</v>
      </c>
      <c r="U3421" s="164">
        <f>IFERROR(IF(VLOOKUP($C3421,'MSCI Database'!$C:$R,8, FALSE)="","",VLOOKUP($C3421,'MSCI Database'!$C:$R,8, FALSE)),"")</f>
        <v>3.8</v>
      </c>
      <c r="V3421" s="175">
        <f>IFERROR(IF(VLOOKUP($C3421,'MSCI Database'!$C:$R,9, FALSE)="","",VLOOKUP($C3421,'MSCI Database'!$C:$R,9, FALSE)),"")</f>
        <v>4.7</v>
      </c>
      <c r="W3421" s="165">
        <f t="shared" ca="1" si="137"/>
        <v>0</v>
      </c>
      <c r="X3421" s="236">
        <f>IFERROR(IF(VLOOKUP($C3421,'MSCI Database'!$C:$R,10, FALSE)="","",VLOOKUP($C3421,'MSCI Database'!$C:$R,10, FALSE)),"")</f>
        <v>2805724</v>
      </c>
      <c r="Y3421" s="133" t="str">
        <f>IFERROR(IF(VLOOKUP($C3421,'MSCI Database'!$C:$R,11, FALSE)="","",VLOOKUP($C3421,'MSCI Database'!$C:$R,11, FALSE)),"")</f>
        <v>2019</v>
      </c>
      <c r="Z3421" s="133" t="str">
        <f>IFERROR(IF(VLOOKUP($C3421,'MSCI Database'!$C:$R,12, FALSE)="","",VLOOKUP($C3421,'MSCI Database'!$C:$R,12, FALSE)),"")</f>
        <v>Reported</v>
      </c>
      <c r="AA3421" s="202" t="str">
        <f>IFERROR(IF(VLOOKUP($C3421,'MSCI Database'!$C:$R,13, FALSE)="","",VLOOKUP($C3421,'MSCI Database'!$C:$R,13, FALSE)),"")</f>
        <v>Robust environmental programs; but governance concerns persist</v>
      </c>
    </row>
    <row r="3422" spans="1:27" s="130" customFormat="1" ht="15" hidden="1" customHeight="1" outlineLevel="1">
      <c r="A3422" s="130" t="s">
        <v>4584</v>
      </c>
      <c r="B3422" s="130" t="s">
        <v>4585</v>
      </c>
      <c r="C3422" s="130" t="s">
        <v>4586</v>
      </c>
      <c r="D3422" s="130" t="s">
        <v>12136</v>
      </c>
      <c r="E3422" s="130" t="s">
        <v>18682</v>
      </c>
      <c r="F3422" s="215">
        <v>2.0416148926826489E-3</v>
      </c>
      <c r="G3422" s="132" t="str">
        <f ca="1">IFERROR(_xll.BQL($A3422, "cur_mkt_cap(currency=EUR)")/1000000, " ")</f>
        <v xml:space="preserve"> </v>
      </c>
      <c r="M3422" s="308"/>
      <c r="N3422" s="215">
        <f t="shared" si="136"/>
        <v>2.1678771737224884E-5</v>
      </c>
      <c r="O3422" s="172" t="str">
        <f>IFERROR(IF(VLOOKUP($C3422,'MSCI Database'!$C:$R,2, FALSE)="","",VLOOKUP($C3422,'MSCI Database'!$C:$R,2, FALSE)),"")</f>
        <v>Textiles, Apparel &amp; Luxury Goods</v>
      </c>
      <c r="P3422" s="186" t="str">
        <f>IFERROR(IF(VLOOKUP($C3422,'MSCI Database'!$C:$R,3, FALSE)="","",VLOOKUP($C3422,'MSCI Database'!$C:$R,3, FALSE)),"")</f>
        <v>BB</v>
      </c>
      <c r="Q3422" s="164" t="str">
        <f>IFERROR(IF(VLOOKUP($C3422,'MSCI Database'!$C:$R,4, FALSE)="","",VLOOKUP($C3422,'MSCI Database'!$C:$R,4, FALSE)),"")</f>
        <v>0</v>
      </c>
      <c r="R3422" s="164">
        <f>IFERROR(IF(VLOOKUP($C3422,'MSCI Database'!$C:$R,5, FALSE)="","",VLOOKUP($C3422,'MSCI Database'!$C:$R,5, FALSE)),"")</f>
        <v>3.8</v>
      </c>
      <c r="S3422" s="164">
        <f>IFERROR(IF(VLOOKUP($C3422,'MSCI Database'!$C:$R,6, FALSE)="","",VLOOKUP($C3422,'MSCI Database'!$C:$R,6, FALSE)),"")</f>
        <v>2.6</v>
      </c>
      <c r="T3422" s="211">
        <f>IFERROR(IF(VLOOKUP($C3422,'MSCI Database'!$C:$R,7, FALSE)="","",VLOOKUP($C3422,'MSCI Database'!$C:$R,7, FALSE)),"")</f>
        <v>4.0999999999999996</v>
      </c>
      <c r="U3422" s="164">
        <f>IFERROR(IF(VLOOKUP($C3422,'MSCI Database'!$C:$R,8, FALSE)="","",VLOOKUP($C3422,'MSCI Database'!$C:$R,8, FALSE)),"")</f>
        <v>4.2</v>
      </c>
      <c r="V3422" s="175">
        <f>IFERROR(IF(VLOOKUP($C3422,'MSCI Database'!$C:$R,9, FALSE)="","",VLOOKUP($C3422,'MSCI Database'!$C:$R,9, FALSE)),"")</f>
        <v>3.8</v>
      </c>
      <c r="W3422" s="165">
        <f t="shared" ca="1" si="137"/>
        <v>0</v>
      </c>
      <c r="X3422" s="236">
        <f>IFERROR(IF(VLOOKUP($C3422,'MSCI Database'!$C:$R,10, FALSE)="","",VLOOKUP($C3422,'MSCI Database'!$C:$R,10, FALSE)),"")</f>
        <v>30499</v>
      </c>
      <c r="Y3422" s="133" t="str">
        <f>IFERROR(IF(VLOOKUP($C3422,'MSCI Database'!$C:$R,11, FALSE)="","",VLOOKUP($C3422,'MSCI Database'!$C:$R,11, FALSE)),"")</f>
        <v>2019</v>
      </c>
      <c r="Z3422" s="133" t="str">
        <f>IFERROR(IF(VLOOKUP($C3422,'MSCI Database'!$C:$R,12, FALSE)="","",VLOOKUP($C3422,'MSCI Database'!$C:$R,12, FALSE)),"")</f>
        <v>E.Segmt-Moderate</v>
      </c>
      <c r="AA3422" s="202" t="str">
        <f>IFERROR(IF(VLOOKUP($C3422,'MSCI Database'!$C:$R,13, FALSE)="","",VLOOKUP($C3422,'MSCI Database'!$C:$R,13, FALSE)),"")</f>
        <v>Lacks sustainability programs across operations</v>
      </c>
    </row>
    <row r="3423" spans="1:27" s="130" customFormat="1" ht="15" hidden="1" customHeight="1" outlineLevel="1">
      <c r="A3423" s="130" t="s">
        <v>3105</v>
      </c>
      <c r="B3423" s="130" t="s">
        <v>3106</v>
      </c>
      <c r="C3423" s="130" t="s">
        <v>3107</v>
      </c>
      <c r="D3423" s="130" t="s">
        <v>18700</v>
      </c>
      <c r="E3423" s="130" t="s">
        <v>18688</v>
      </c>
      <c r="F3423" s="215">
        <v>3.1650594840488488E-2</v>
      </c>
      <c r="G3423" s="132" t="str">
        <f ca="1">IFERROR(_xll.BQL($A3423, "cur_mkt_cap(currency=EUR)")/1000000, " ")</f>
        <v xml:space="preserve"> </v>
      </c>
      <c r="M3423" s="308"/>
      <c r="N3423" s="215">
        <f t="shared" si="136"/>
        <v>3.360800429863405E-4</v>
      </c>
      <c r="O3423" s="172" t="str">
        <f>IFERROR(IF(VLOOKUP($C3423,'MSCI Database'!$C:$R,2, FALSE)="","",VLOOKUP($C3423,'MSCI Database'!$C:$R,2, FALSE)),"")</f>
        <v>Banks</v>
      </c>
      <c r="P3423" s="186" t="str">
        <f>IFERROR(IF(VLOOKUP($C3423,'MSCI Database'!$C:$R,3, FALSE)="","",VLOOKUP($C3423,'MSCI Database'!$C:$R,3, FALSE)),"")</f>
        <v>A</v>
      </c>
      <c r="Q3423" s="164" t="str">
        <f>IFERROR(IF(VLOOKUP($C3423,'MSCI Database'!$C:$R,4, FALSE)="","",VLOOKUP($C3423,'MSCI Database'!$C:$R,4, FALSE)),"")</f>
        <v>0</v>
      </c>
      <c r="R3423" s="164">
        <f>IFERROR(IF(VLOOKUP($C3423,'MSCI Database'!$C:$R,5, FALSE)="","",VLOOKUP($C3423,'MSCI Database'!$C:$R,5, FALSE)),"")</f>
        <v>7.1</v>
      </c>
      <c r="S3423" s="164">
        <f>IFERROR(IF(VLOOKUP($C3423,'MSCI Database'!$C:$R,6, FALSE)="","",VLOOKUP($C3423,'MSCI Database'!$C:$R,6, FALSE)),"")</f>
        <v>6.6</v>
      </c>
      <c r="T3423" s="211">
        <f>IFERROR(IF(VLOOKUP($C3423,'MSCI Database'!$C:$R,7, FALSE)="","",VLOOKUP($C3423,'MSCI Database'!$C:$R,7, FALSE)),"")</f>
        <v>5.0999999999999996</v>
      </c>
      <c r="U3423" s="164">
        <f>IFERROR(IF(VLOOKUP($C3423,'MSCI Database'!$C:$R,8, FALSE)="","",VLOOKUP($C3423,'MSCI Database'!$C:$R,8, FALSE)),"")</f>
        <v>3.1</v>
      </c>
      <c r="V3423" s="175">
        <f>IFERROR(IF(VLOOKUP($C3423,'MSCI Database'!$C:$R,9, FALSE)="","",VLOOKUP($C3423,'MSCI Database'!$C:$R,9, FALSE)),"")</f>
        <v>4.5999999999999996</v>
      </c>
      <c r="W3423" s="165">
        <f t="shared" ca="1" si="137"/>
        <v>0</v>
      </c>
      <c r="X3423" s="236">
        <f>IFERROR(IF(VLOOKUP($C3423,'MSCI Database'!$C:$R,10, FALSE)="","",VLOOKUP($C3423,'MSCI Database'!$C:$R,10, FALSE)),"")</f>
        <v>30866</v>
      </c>
      <c r="Y3423" s="133" t="str">
        <f>IFERROR(IF(VLOOKUP($C3423,'MSCI Database'!$C:$R,11, FALSE)="","",VLOOKUP($C3423,'MSCI Database'!$C:$R,11, FALSE)),"")</f>
        <v>2019</v>
      </c>
      <c r="Z3423" s="133" t="str">
        <f>IFERROR(IF(VLOOKUP($C3423,'MSCI Database'!$C:$R,12, FALSE)="","",VLOOKUP($C3423,'MSCI Database'!$C:$R,12, FALSE)),"")</f>
        <v>E.Segmt-Moderate</v>
      </c>
      <c r="AA3423" s="202" t="str">
        <f>IFERROR(IF(VLOOKUP($C3423,'MSCI Database'!$C:$R,13, FALSE)="","",VLOOKUP($C3423,'MSCI Database'!$C:$R,13, FALSE)),"")</f>
        <v>Improvements in cyber-risk mitigation measures</v>
      </c>
    </row>
    <row r="3424" spans="1:27" s="130" customFormat="1" ht="15" hidden="1" customHeight="1" outlineLevel="1">
      <c r="A3424" s="130" t="s">
        <v>3353</v>
      </c>
      <c r="B3424" s="130" t="s">
        <v>3354</v>
      </c>
      <c r="C3424" s="130" t="s">
        <v>3355</v>
      </c>
      <c r="D3424" s="130" t="s">
        <v>18672</v>
      </c>
      <c r="E3424" s="130" t="s">
        <v>18688</v>
      </c>
      <c r="F3424" s="215">
        <v>2.157451942104326E-2</v>
      </c>
      <c r="G3424" s="132" t="str">
        <f ca="1">IFERROR(_xll.BQL($A3424, "cur_mkt_cap(currency=EUR)")/1000000, " ")</f>
        <v xml:space="preserve"> </v>
      </c>
      <c r="M3424" s="308"/>
      <c r="N3424" s="215">
        <f t="shared" si="136"/>
        <v>2.2908780864865254E-4</v>
      </c>
      <c r="O3424" s="172" t="str">
        <f>IFERROR(IF(VLOOKUP($C3424,'MSCI Database'!$C:$R,2, FALSE)="","",VLOOKUP($C3424,'MSCI Database'!$C:$R,2, FALSE)),"")</f>
        <v>Property &amp; Casualty Insurance</v>
      </c>
      <c r="P3424" s="186" t="str">
        <f>IFERROR(IF(VLOOKUP($C3424,'MSCI Database'!$C:$R,3, FALSE)="","",VLOOKUP($C3424,'MSCI Database'!$C:$R,3, FALSE)),"")</f>
        <v>AAA</v>
      </c>
      <c r="Q3424" s="164" t="str">
        <f>IFERROR(IF(VLOOKUP($C3424,'MSCI Database'!$C:$R,4, FALSE)="","",VLOOKUP($C3424,'MSCI Database'!$C:$R,4, FALSE)),"")</f>
        <v>1</v>
      </c>
      <c r="R3424" s="164">
        <f>IFERROR(IF(VLOOKUP($C3424,'MSCI Database'!$C:$R,5, FALSE)="","",VLOOKUP($C3424,'MSCI Database'!$C:$R,5, FALSE)),"")</f>
        <v>9</v>
      </c>
      <c r="S3424" s="164">
        <f>IFERROR(IF(VLOOKUP($C3424,'MSCI Database'!$C:$R,6, FALSE)="","",VLOOKUP($C3424,'MSCI Database'!$C:$R,6, FALSE)),"")</f>
        <v>4.7</v>
      </c>
      <c r="T3424" s="211">
        <f>IFERROR(IF(VLOOKUP($C3424,'MSCI Database'!$C:$R,7, FALSE)="","",VLOOKUP($C3424,'MSCI Database'!$C:$R,7, FALSE)),"")</f>
        <v>5.4</v>
      </c>
      <c r="U3424" s="164">
        <f>IFERROR(IF(VLOOKUP($C3424,'MSCI Database'!$C:$R,8, FALSE)="","",VLOOKUP($C3424,'MSCI Database'!$C:$R,8, FALSE)),"")</f>
        <v>6.4</v>
      </c>
      <c r="V3424" s="175">
        <f>IFERROR(IF(VLOOKUP($C3424,'MSCI Database'!$C:$R,9, FALSE)="","",VLOOKUP($C3424,'MSCI Database'!$C:$R,9, FALSE)),"")</f>
        <v>5.6</v>
      </c>
      <c r="W3424" s="165">
        <f t="shared" ca="1" si="137"/>
        <v>0</v>
      </c>
      <c r="X3424" s="236">
        <f>IFERROR(IF(VLOOKUP($C3424,'MSCI Database'!$C:$R,10, FALSE)="","",VLOOKUP($C3424,'MSCI Database'!$C:$R,10, FALSE)),"")</f>
        <v>83229</v>
      </c>
      <c r="Y3424" s="133" t="str">
        <f>IFERROR(IF(VLOOKUP($C3424,'MSCI Database'!$C:$R,11, FALSE)="","",VLOOKUP($C3424,'MSCI Database'!$C:$R,11, FALSE)),"")</f>
        <v>2019</v>
      </c>
      <c r="Z3424" s="133" t="str">
        <f>IFERROR(IF(VLOOKUP($C3424,'MSCI Database'!$C:$R,12, FALSE)="","",VLOOKUP($C3424,'MSCI Database'!$C:$R,12, FALSE)),"")</f>
        <v>Reported</v>
      </c>
      <c r="AA3424" s="202" t="str">
        <f>IFERROR(IF(VLOOKUP($C3424,'MSCI Database'!$C:$R,13, FALSE)="","",VLOOKUP($C3424,'MSCI Database'!$C:$R,13, FALSE)),"")</f>
        <v>Improvement in ethical conduct and practices drive upgrade</v>
      </c>
    </row>
    <row r="3425" spans="1:27" s="130" customFormat="1" ht="15" hidden="1" customHeight="1" outlineLevel="1">
      <c r="A3425" s="130" t="s">
        <v>3942</v>
      </c>
      <c r="B3425" s="130" t="s">
        <v>3943</v>
      </c>
      <c r="C3425" s="130" t="s">
        <v>3944</v>
      </c>
      <c r="D3425" s="130" t="s">
        <v>18672</v>
      </c>
      <c r="E3425" s="130" t="s">
        <v>18684</v>
      </c>
      <c r="F3425" s="215">
        <v>2.1630307443885111E-2</v>
      </c>
      <c r="G3425" s="132" t="str">
        <f ca="1">IFERROR(_xll.BQL($A3425, "cur_mkt_cap(currency=EUR)")/1000000, " ")</f>
        <v xml:space="preserve"> </v>
      </c>
      <c r="M3425" s="308"/>
      <c r="N3425" s="215">
        <f t="shared" si="136"/>
        <v>2.2968019059942801E-4</v>
      </c>
      <c r="O3425" s="172" t="str">
        <f>IFERROR(IF(VLOOKUP($C3425,'MSCI Database'!$C:$R,2, FALSE)="","",VLOOKUP($C3425,'MSCI Database'!$C:$R,2, FALSE)),"")</f>
        <v>Specialty Chemicals</v>
      </c>
      <c r="P3425" s="186" t="str">
        <f>IFERROR(IF(VLOOKUP($C3425,'MSCI Database'!$C:$R,3, FALSE)="","",VLOOKUP($C3425,'MSCI Database'!$C:$R,3, FALSE)),"")</f>
        <v>AA</v>
      </c>
      <c r="Q3425" s="164" t="str">
        <f>IFERROR(IF(VLOOKUP($C3425,'MSCI Database'!$C:$R,4, FALSE)="","",VLOOKUP($C3425,'MSCI Database'!$C:$R,4, FALSE)),"")</f>
        <v>0</v>
      </c>
      <c r="R3425" s="164">
        <f>IFERROR(IF(VLOOKUP($C3425,'MSCI Database'!$C:$R,5, FALSE)="","",VLOOKUP($C3425,'MSCI Database'!$C:$R,5, FALSE)),"")</f>
        <v>7.3</v>
      </c>
      <c r="S3425" s="164">
        <f>IFERROR(IF(VLOOKUP($C3425,'MSCI Database'!$C:$R,6, FALSE)="","",VLOOKUP($C3425,'MSCI Database'!$C:$R,6, FALSE)),"")</f>
        <v>7.1</v>
      </c>
      <c r="T3425" s="211">
        <f>IFERROR(IF(VLOOKUP($C3425,'MSCI Database'!$C:$R,7, FALSE)="","",VLOOKUP($C3425,'MSCI Database'!$C:$R,7, FALSE)),"")</f>
        <v>6</v>
      </c>
      <c r="U3425" s="164">
        <f>IFERROR(IF(VLOOKUP($C3425,'MSCI Database'!$C:$R,8, FALSE)="","",VLOOKUP($C3425,'MSCI Database'!$C:$R,8, FALSE)),"")</f>
        <v>3.7</v>
      </c>
      <c r="V3425" s="175">
        <f>IFERROR(IF(VLOOKUP($C3425,'MSCI Database'!$C:$R,9, FALSE)="","",VLOOKUP($C3425,'MSCI Database'!$C:$R,9, FALSE)),"")</f>
        <v>5.8</v>
      </c>
      <c r="W3425" s="165">
        <f t="shared" ca="1" si="137"/>
        <v>0</v>
      </c>
      <c r="X3425" s="236">
        <f>IFERROR(IF(VLOOKUP($C3425,'MSCI Database'!$C:$R,10, FALSE)="","",VLOOKUP($C3425,'MSCI Database'!$C:$R,10, FALSE)),"")</f>
        <v>758903</v>
      </c>
      <c r="Y3425" s="133" t="str">
        <f>IFERROR(IF(VLOOKUP($C3425,'MSCI Database'!$C:$R,11, FALSE)="","",VLOOKUP($C3425,'MSCI Database'!$C:$R,11, FALSE)),"")</f>
        <v>2019</v>
      </c>
      <c r="Z3425" s="133" t="str">
        <f>IFERROR(IF(VLOOKUP($C3425,'MSCI Database'!$C:$R,12, FALSE)="","",VLOOKUP($C3425,'MSCI Database'!$C:$R,12, FALSE)),"")</f>
        <v>Reported</v>
      </c>
      <c r="AA3425" s="202" t="str">
        <f>IFERROR(IF(VLOOKUP($C3425,'MSCI Database'!$C:$R,13, FALSE)="","",VLOOKUP($C3425,'MSCI Database'!$C:$R,13, FALSE)),"")</f>
        <v>Robust performance in carbon and toxic emissions mitigation</v>
      </c>
    </row>
    <row r="3426" spans="1:27" s="130" customFormat="1" ht="15" hidden="1" customHeight="1" outlineLevel="1">
      <c r="A3426" s="130" t="s">
        <v>3858</v>
      </c>
      <c r="B3426" s="130" t="s">
        <v>3859</v>
      </c>
      <c r="C3426" s="130" t="s">
        <v>3860</v>
      </c>
      <c r="D3426" s="130" t="s">
        <v>18672</v>
      </c>
      <c r="E3426" s="130" t="s">
        <v>18673</v>
      </c>
      <c r="F3426" s="215">
        <v>2.185158806689471E-2</v>
      </c>
      <c r="G3426" s="132" t="str">
        <f ca="1">IFERROR(_xll.BQL($A3426, "cur_mkt_cap(currency=EUR)")/1000000, " ")</f>
        <v xml:space="preserve"> </v>
      </c>
      <c r="M3426" s="308"/>
      <c r="N3426" s="215">
        <f t="shared" si="136"/>
        <v>2.3202984632210582E-4</v>
      </c>
      <c r="O3426" s="172" t="str">
        <f>IFERROR(IF(VLOOKUP($C3426,'MSCI Database'!$C:$R,2, FALSE)="","",VLOOKUP($C3426,'MSCI Database'!$C:$R,2, FALSE)),"")</f>
        <v>Industrial Conglomerates</v>
      </c>
      <c r="P3426" s="186" t="str">
        <f>IFERROR(IF(VLOOKUP($C3426,'MSCI Database'!$C:$R,3, FALSE)="","",VLOOKUP($C3426,'MSCI Database'!$C:$R,3, FALSE)),"")</f>
        <v>BB</v>
      </c>
      <c r="Q3426" s="164" t="str">
        <f>IFERROR(IF(VLOOKUP($C3426,'MSCI Database'!$C:$R,4, FALSE)="","",VLOOKUP($C3426,'MSCI Database'!$C:$R,4, FALSE)),"")</f>
        <v>0</v>
      </c>
      <c r="R3426" s="164">
        <f>IFERROR(IF(VLOOKUP($C3426,'MSCI Database'!$C:$R,5, FALSE)="","",VLOOKUP($C3426,'MSCI Database'!$C:$R,5, FALSE)),"")</f>
        <v>4.28</v>
      </c>
      <c r="S3426" s="164">
        <f>IFERROR(IF(VLOOKUP($C3426,'MSCI Database'!$C:$R,6, FALSE)="","",VLOOKUP($C3426,'MSCI Database'!$C:$R,6, FALSE)),"")</f>
        <v>6.9</v>
      </c>
      <c r="T3426" s="211">
        <f>IFERROR(IF(VLOOKUP($C3426,'MSCI Database'!$C:$R,7, FALSE)="","",VLOOKUP($C3426,'MSCI Database'!$C:$R,7, FALSE)),"")</f>
        <v>2.6</v>
      </c>
      <c r="U3426" s="164">
        <f>IFERROR(IF(VLOOKUP($C3426,'MSCI Database'!$C:$R,8, FALSE)="","",VLOOKUP($C3426,'MSCI Database'!$C:$R,8, FALSE)),"")</f>
        <v>5.2</v>
      </c>
      <c r="V3426" s="175">
        <f>IFERROR(IF(VLOOKUP($C3426,'MSCI Database'!$C:$R,9, FALSE)="","",VLOOKUP($C3426,'MSCI Database'!$C:$R,9, FALSE)),"")</f>
        <v>4.4000000000000004</v>
      </c>
      <c r="W3426" s="165">
        <f t="shared" ca="1" si="137"/>
        <v>0</v>
      </c>
      <c r="X3426" s="236">
        <f>IFERROR(IF(VLOOKUP($C3426,'MSCI Database'!$C:$R,10, FALSE)="","",VLOOKUP($C3426,'MSCI Database'!$C:$R,10, FALSE)),"")</f>
        <v>1240118</v>
      </c>
      <c r="Y3426" s="133" t="str">
        <f>IFERROR(IF(VLOOKUP($C3426,'MSCI Database'!$C:$R,11, FALSE)="","",VLOOKUP($C3426,'MSCI Database'!$C:$R,11, FALSE)),"")</f>
        <v>2019</v>
      </c>
      <c r="Z3426" s="133" t="str">
        <f>IFERROR(IF(VLOOKUP($C3426,'MSCI Database'!$C:$R,12, FALSE)="","",VLOOKUP($C3426,'MSCI Database'!$C:$R,12, FALSE)),"")</f>
        <v>Reported</v>
      </c>
      <c r="AA3426" s="202" t="str">
        <f>IFERROR(IF(VLOOKUP($C3426,'MSCI Database'!$C:$R,13, FALSE)="","",VLOOKUP($C3426,'MSCI Database'!$C:$R,13, FALSE)),"")</f>
        <v>Strengthened ethics and governance framework; growing investor criticism over AGM proceedings</v>
      </c>
    </row>
    <row r="3427" spans="1:27" s="130" customFormat="1" ht="15" hidden="1" customHeight="1" outlineLevel="1">
      <c r="A3427" s="130" t="s">
        <v>4513</v>
      </c>
      <c r="B3427" s="130" t="s">
        <v>4514</v>
      </c>
      <c r="C3427" s="130" t="s">
        <v>4515</v>
      </c>
      <c r="D3427" s="130" t="s">
        <v>12136</v>
      </c>
      <c r="E3427" s="130" t="s">
        <v>18690</v>
      </c>
      <c r="F3427" s="215">
        <v>1.9837672949198299E-3</v>
      </c>
      <c r="G3427" s="132" t="str">
        <f ca="1">IFERROR(_xll.BQL($A3427, "cur_mkt_cap(currency=EUR)")/1000000, " ")</f>
        <v xml:space="preserve"> </v>
      </c>
      <c r="M3427" s="308"/>
      <c r="N3427" s="215">
        <f t="shared" si="136"/>
        <v>2.1064520307172307E-5</v>
      </c>
      <c r="O3427" s="172" t="str">
        <f>IFERROR(IF(VLOOKUP($C3427,'MSCI Database'!$C:$R,2, FALSE)="","",VLOOKUP($C3427,'MSCI Database'!$C:$R,2, FALSE)),"")</f>
        <v>Telecommunication Services</v>
      </c>
      <c r="P3427" s="186" t="str">
        <f>IFERROR(IF(VLOOKUP($C3427,'MSCI Database'!$C:$R,3, FALSE)="","",VLOOKUP($C3427,'MSCI Database'!$C:$R,3, FALSE)),"")</f>
        <v>BB</v>
      </c>
      <c r="Q3427" s="164" t="str">
        <f>IFERROR(IF(VLOOKUP($C3427,'MSCI Database'!$C:$R,4, FALSE)="","",VLOOKUP($C3427,'MSCI Database'!$C:$R,4, FALSE)),"")</f>
        <v>0</v>
      </c>
      <c r="R3427" s="164">
        <f>IFERROR(IF(VLOOKUP($C3427,'MSCI Database'!$C:$R,5, FALSE)="","",VLOOKUP($C3427,'MSCI Database'!$C:$R,5, FALSE)),"")</f>
        <v>3.4</v>
      </c>
      <c r="S3427" s="164">
        <f>IFERROR(IF(VLOOKUP($C3427,'MSCI Database'!$C:$R,6, FALSE)="","",VLOOKUP($C3427,'MSCI Database'!$C:$R,6, FALSE)),"")</f>
        <v>9.5</v>
      </c>
      <c r="T3427" s="211">
        <f>IFERROR(IF(VLOOKUP($C3427,'MSCI Database'!$C:$R,7, FALSE)="","",VLOOKUP($C3427,'MSCI Database'!$C:$R,7, FALSE)),"")</f>
        <v>6.2</v>
      </c>
      <c r="U3427" s="164">
        <f>IFERROR(IF(VLOOKUP($C3427,'MSCI Database'!$C:$R,8, FALSE)="","",VLOOKUP($C3427,'MSCI Database'!$C:$R,8, FALSE)),"")</f>
        <v>1.2</v>
      </c>
      <c r="V3427" s="175">
        <f>IFERROR(IF(VLOOKUP($C3427,'MSCI Database'!$C:$R,9, FALSE)="","",VLOOKUP($C3427,'MSCI Database'!$C:$R,9, FALSE)),"")</f>
        <v>4.4000000000000004</v>
      </c>
      <c r="W3427" s="165">
        <f t="shared" ca="1" si="137"/>
        <v>0</v>
      </c>
      <c r="X3427" s="236">
        <f>IFERROR(IF(VLOOKUP($C3427,'MSCI Database'!$C:$R,10, FALSE)="","",VLOOKUP($C3427,'MSCI Database'!$C:$R,10, FALSE)),"")</f>
        <v>1098910</v>
      </c>
      <c r="Y3427" s="133" t="str">
        <f>IFERROR(IF(VLOOKUP($C3427,'MSCI Database'!$C:$R,11, FALSE)="","",VLOOKUP($C3427,'MSCI Database'!$C:$R,11, FALSE)),"")</f>
        <v>2019</v>
      </c>
      <c r="Z3427" s="133" t="str">
        <f>IFERROR(IF(VLOOKUP($C3427,'MSCI Database'!$C:$R,12, FALSE)="","",VLOOKUP($C3427,'MSCI Database'!$C:$R,12, FALSE)),"")</f>
        <v>Reported</v>
      </c>
      <c r="AA3427" s="202" t="str">
        <f>IFERROR(IF(VLOOKUP($C3427,'MSCI Database'!$C:$R,13, FALSE)="","",VLOOKUP($C3427,'MSCI Database'!$C:$R,13, FALSE)),"")</f>
        <v>Governance related risks weigh on the rating</v>
      </c>
    </row>
    <row r="3428" spans="1:27" s="130" customFormat="1" ht="15" hidden="1" customHeight="1" outlineLevel="1">
      <c r="A3428" s="130" t="s">
        <v>4181</v>
      </c>
      <c r="B3428" s="130" t="s">
        <v>4182</v>
      </c>
      <c r="C3428" s="130" t="s">
        <v>4183</v>
      </c>
      <c r="D3428" s="130" t="s">
        <v>18672</v>
      </c>
      <c r="E3428" s="130" t="s">
        <v>18688</v>
      </c>
      <c r="F3428" s="215">
        <v>2.1289006722344898E-2</v>
      </c>
      <c r="G3428" s="132" t="str">
        <f ca="1">IFERROR(_xll.BQL($A3428, "cur_mkt_cap(currency=EUR)")/1000000, " ")</f>
        <v xml:space="preserve"> </v>
      </c>
      <c r="M3428" s="308"/>
      <c r="N3428" s="215">
        <f t="shared" si="136"/>
        <v>2.2605610827981958E-4</v>
      </c>
      <c r="O3428" s="172" t="str">
        <f>IFERROR(IF(VLOOKUP($C3428,'MSCI Database'!$C:$R,2, FALSE)="","",VLOOKUP($C3428,'MSCI Database'!$C:$R,2, FALSE)),"")</f>
        <v>Property &amp; Casualty Insurance</v>
      </c>
      <c r="P3428" s="186" t="str">
        <f>IFERROR(IF(VLOOKUP($C3428,'MSCI Database'!$C:$R,3, FALSE)="","",VLOOKUP($C3428,'MSCI Database'!$C:$R,3, FALSE)),"")</f>
        <v>AA</v>
      </c>
      <c r="Q3428" s="164" t="str">
        <f>IFERROR(IF(VLOOKUP($C3428,'MSCI Database'!$C:$R,4, FALSE)="","",VLOOKUP($C3428,'MSCI Database'!$C:$R,4, FALSE)),"")</f>
        <v>0</v>
      </c>
      <c r="R3428" s="164">
        <f>IFERROR(IF(VLOOKUP($C3428,'MSCI Database'!$C:$R,5, FALSE)="","",VLOOKUP($C3428,'MSCI Database'!$C:$R,5, FALSE)),"")</f>
        <v>8.5</v>
      </c>
      <c r="S3428" s="164">
        <f>IFERROR(IF(VLOOKUP($C3428,'MSCI Database'!$C:$R,6, FALSE)="","",VLOOKUP($C3428,'MSCI Database'!$C:$R,6, FALSE)),"")</f>
        <v>3.2</v>
      </c>
      <c r="T3428" s="211">
        <f>IFERROR(IF(VLOOKUP($C3428,'MSCI Database'!$C:$R,7, FALSE)="","",VLOOKUP($C3428,'MSCI Database'!$C:$R,7, FALSE)),"")</f>
        <v>5.8</v>
      </c>
      <c r="U3428" s="164">
        <f>IFERROR(IF(VLOOKUP($C3428,'MSCI Database'!$C:$R,8, FALSE)="","",VLOOKUP($C3428,'MSCI Database'!$C:$R,8, FALSE)),"")</f>
        <v>6.1</v>
      </c>
      <c r="V3428" s="175">
        <f>IFERROR(IF(VLOOKUP($C3428,'MSCI Database'!$C:$R,9, FALSE)="","",VLOOKUP($C3428,'MSCI Database'!$C:$R,9, FALSE)),"")</f>
        <v>5.4</v>
      </c>
      <c r="W3428" s="165">
        <f t="shared" ca="1" si="137"/>
        <v>0</v>
      </c>
      <c r="X3428" s="236">
        <f>IFERROR(IF(VLOOKUP($C3428,'MSCI Database'!$C:$R,10, FALSE)="","",VLOOKUP($C3428,'MSCI Database'!$C:$R,10, FALSE)),"")</f>
        <v>89056</v>
      </c>
      <c r="Y3428" s="133" t="str">
        <f>IFERROR(IF(VLOOKUP($C3428,'MSCI Database'!$C:$R,11, FALSE)="","",VLOOKUP($C3428,'MSCI Database'!$C:$R,11, FALSE)),"")</f>
        <v>2019</v>
      </c>
      <c r="Z3428" s="133" t="str">
        <f>IFERROR(IF(VLOOKUP($C3428,'MSCI Database'!$C:$R,12, FALSE)="","",VLOOKUP($C3428,'MSCI Database'!$C:$R,12, FALSE)),"")</f>
        <v>Reported</v>
      </c>
      <c r="AA3428" s="202" t="str">
        <f>IFERROR(IF(VLOOKUP($C3428,'MSCI Database'!$C:$R,13, FALSE)="","",VLOOKUP($C3428,'MSCI Database'!$C:$R,13, FALSE)),"")</f>
        <v>Improved talent management programs and corporate governance practices</v>
      </c>
    </row>
    <row r="3429" spans="1:27" s="130" customFormat="1" ht="15" hidden="1" customHeight="1" outlineLevel="1">
      <c r="A3429" s="130" t="s">
        <v>3109</v>
      </c>
      <c r="B3429" s="130" t="s">
        <v>3110</v>
      </c>
      <c r="C3429" s="130" t="s">
        <v>3111</v>
      </c>
      <c r="D3429" s="130" t="s">
        <v>18700</v>
      </c>
      <c r="E3429" s="130" t="s">
        <v>18707</v>
      </c>
      <c r="F3429" s="215">
        <v>3.1904235303051608E-2</v>
      </c>
      <c r="G3429" s="132" t="str">
        <f ca="1">IFERROR(_xll.BQL($A3429, "cur_mkt_cap(currency=EUR)")/1000000, " ")</f>
        <v xml:space="preserve"> </v>
      </c>
      <c r="M3429" s="308"/>
      <c r="N3429" s="215">
        <f t="shared" si="136"/>
        <v>3.3877330982669198E-4</v>
      </c>
      <c r="O3429" s="172" t="str">
        <f>IFERROR(IF(VLOOKUP($C3429,'MSCI Database'!$C:$R,2, FALSE)="","",VLOOKUP($C3429,'MSCI Database'!$C:$R,2, FALSE)),"")</f>
        <v>Oil &amp; Gas Refining, Marketing, Transportation &amp; Storage</v>
      </c>
      <c r="P3429" s="186" t="str">
        <f>IFERROR(IF(VLOOKUP($C3429,'MSCI Database'!$C:$R,3, FALSE)="","",VLOOKUP($C3429,'MSCI Database'!$C:$R,3, FALSE)),"")</f>
        <v>BB</v>
      </c>
      <c r="Q3429" s="164" t="str">
        <f>IFERROR(IF(VLOOKUP($C3429,'MSCI Database'!$C:$R,4, FALSE)="","",VLOOKUP($C3429,'MSCI Database'!$C:$R,4, FALSE)),"")</f>
        <v>0</v>
      </c>
      <c r="R3429" s="164">
        <f>IFERROR(IF(VLOOKUP($C3429,'MSCI Database'!$C:$R,5, FALSE)="","",VLOOKUP($C3429,'MSCI Database'!$C:$R,5, FALSE)),"")</f>
        <v>4</v>
      </c>
      <c r="S3429" s="164">
        <f>IFERROR(IF(VLOOKUP($C3429,'MSCI Database'!$C:$R,6, FALSE)="","",VLOOKUP($C3429,'MSCI Database'!$C:$R,6, FALSE)),"")</f>
        <v>5</v>
      </c>
      <c r="T3429" s="211">
        <f>IFERROR(IF(VLOOKUP($C3429,'MSCI Database'!$C:$R,7, FALSE)="","",VLOOKUP($C3429,'MSCI Database'!$C:$R,7, FALSE)),"")</f>
        <v>4.3</v>
      </c>
      <c r="U3429" s="164">
        <f>IFERROR(IF(VLOOKUP($C3429,'MSCI Database'!$C:$R,8, FALSE)="","",VLOOKUP($C3429,'MSCI Database'!$C:$R,8, FALSE)),"")</f>
        <v>3</v>
      </c>
      <c r="V3429" s="175">
        <f>IFERROR(IF(VLOOKUP($C3429,'MSCI Database'!$C:$R,9, FALSE)="","",VLOOKUP($C3429,'MSCI Database'!$C:$R,9, FALSE)),"")</f>
        <v>4.2</v>
      </c>
      <c r="W3429" s="165">
        <f t="shared" ca="1" si="137"/>
        <v>0</v>
      </c>
      <c r="X3429" s="236">
        <f>IFERROR(IF(VLOOKUP($C3429,'MSCI Database'!$C:$R,10, FALSE)="","",VLOOKUP($C3429,'MSCI Database'!$C:$R,10, FALSE)),"")</f>
        <v>43441070</v>
      </c>
      <c r="Y3429" s="133" t="str">
        <f>IFERROR(IF(VLOOKUP($C3429,'MSCI Database'!$C:$R,11, FALSE)="","",VLOOKUP($C3429,'MSCI Database'!$C:$R,11, FALSE)),"")</f>
        <v>2019</v>
      </c>
      <c r="Z3429" s="133" t="str">
        <f>IFERROR(IF(VLOOKUP($C3429,'MSCI Database'!$C:$R,12, FALSE)="","",VLOOKUP($C3429,'MSCI Database'!$C:$R,12, FALSE)),"")</f>
        <v>E.CSI</v>
      </c>
      <c r="AA3429" s="202" t="str">
        <f>IFERROR(IF(VLOOKUP($C3429,'MSCI Database'!$C:$R,13, FALSE)="","",VLOOKUP($C3429,'MSCI Database'!$C:$R,13, FALSE)),"")</f>
        <v>Weak safety management and business ethics practices</v>
      </c>
    </row>
    <row r="3430" spans="1:27" s="130" customFormat="1" ht="15" hidden="1" customHeight="1" outlineLevel="1">
      <c r="A3430" s="130" t="s">
        <v>4327</v>
      </c>
      <c r="B3430" s="130" t="s">
        <v>4328</v>
      </c>
      <c r="C3430" s="130" t="s">
        <v>4329</v>
      </c>
      <c r="D3430" s="130" t="s">
        <v>18672</v>
      </c>
      <c r="E3430" s="130" t="s">
        <v>18689</v>
      </c>
      <c r="F3430" s="215">
        <v>2.1159294925395509E-2</v>
      </c>
      <c r="G3430" s="132" t="str">
        <f ca="1">IFERROR(_xll.BQL($A3430, "cur_mkt_cap(currency=EUR)")/1000000, " ")</f>
        <v xml:space="preserve"> </v>
      </c>
      <c r="M3430" s="308"/>
      <c r="N3430" s="215">
        <f t="shared" si="136"/>
        <v>2.2467877093389332E-4</v>
      </c>
      <c r="O3430" s="172" t="str">
        <f>IFERROR(IF(VLOOKUP($C3430,'MSCI Database'!$C:$R,2, FALSE)="","",VLOOKUP($C3430,'MSCI Database'!$C:$R,2, FALSE)),"")</f>
        <v>Semiconductors &amp; Semiconductor Equipment</v>
      </c>
      <c r="P3430" s="186" t="str">
        <f>IFERROR(IF(VLOOKUP($C3430,'MSCI Database'!$C:$R,3, FALSE)="","",VLOOKUP($C3430,'MSCI Database'!$C:$R,3, FALSE)),"")</f>
        <v>CCC</v>
      </c>
      <c r="Q3430" s="164" t="str">
        <f>IFERROR(IF(VLOOKUP($C3430,'MSCI Database'!$C:$R,4, FALSE)="","",VLOOKUP($C3430,'MSCI Database'!$C:$R,4, FALSE)),"")</f>
        <v/>
      </c>
      <c r="R3430" s="164">
        <f>IFERROR(IF(VLOOKUP($C3430,'MSCI Database'!$C:$R,5, FALSE)="","",VLOOKUP($C3430,'MSCI Database'!$C:$R,5, FALSE)),"")</f>
        <v>0</v>
      </c>
      <c r="S3430" s="164">
        <f>IFERROR(IF(VLOOKUP($C3430,'MSCI Database'!$C:$R,6, FALSE)="","",VLOOKUP($C3430,'MSCI Database'!$C:$R,6, FALSE)),"")</f>
        <v>3.1</v>
      </c>
      <c r="T3430" s="211">
        <f>IFERROR(IF(VLOOKUP($C3430,'MSCI Database'!$C:$R,7, FALSE)="","",VLOOKUP($C3430,'MSCI Database'!$C:$R,7, FALSE)),"")</f>
        <v>0.7</v>
      </c>
      <c r="U3430" s="164">
        <f>IFERROR(IF(VLOOKUP($C3430,'MSCI Database'!$C:$R,8, FALSE)="","",VLOOKUP($C3430,'MSCI Database'!$C:$R,8, FALSE)),"")</f>
        <v>3.7</v>
      </c>
      <c r="V3430" s="175">
        <f>IFERROR(IF(VLOOKUP($C3430,'MSCI Database'!$C:$R,9, FALSE)="","",VLOOKUP($C3430,'MSCI Database'!$C:$R,9, FALSE)),"")</f>
        <v>2.7</v>
      </c>
      <c r="W3430" s="165">
        <f t="shared" ca="1" si="137"/>
        <v>0</v>
      </c>
      <c r="X3430" s="236">
        <f>IFERROR(IF(VLOOKUP($C3430,'MSCI Database'!$C:$R,10, FALSE)="","",VLOOKUP($C3430,'MSCI Database'!$C:$R,10, FALSE)),"")</f>
        <v>4847</v>
      </c>
      <c r="Y3430" s="133" t="str">
        <f>IFERROR(IF(VLOOKUP($C3430,'MSCI Database'!$C:$R,11, FALSE)="","",VLOOKUP($C3430,'MSCI Database'!$C:$R,11, FALSE)),"")</f>
        <v>2019</v>
      </c>
      <c r="Z3430" s="133" t="str">
        <f>IFERROR(IF(VLOOKUP($C3430,'MSCI Database'!$C:$R,12, FALSE)="","",VLOOKUP($C3430,'MSCI Database'!$C:$R,12, FALSE)),"")</f>
        <v>E.Segmt-Moderate</v>
      </c>
      <c r="AA3430" s="202" t="str">
        <f>IFERROR(IF(VLOOKUP($C3430,'MSCI Database'!$C:$R,13, FALSE)="","",VLOOKUP($C3430,'MSCI Database'!$C:$R,13, FALSE)),"")</f>
        <v>Weak talent retention strategy and employee engagement programs</v>
      </c>
    </row>
    <row r="3431" spans="1:27" s="130" customFormat="1" ht="15" hidden="1" customHeight="1" outlineLevel="1">
      <c r="A3431" s="130" t="s">
        <v>3396</v>
      </c>
      <c r="B3431" s="130" t="s">
        <v>3397</v>
      </c>
      <c r="C3431" s="130" t="s">
        <v>3398</v>
      </c>
      <c r="D3431" s="130" t="s">
        <v>18672</v>
      </c>
      <c r="E3431" s="130" t="s">
        <v>18689</v>
      </c>
      <c r="F3431" s="215">
        <v>2.1184819029408809E-2</v>
      </c>
      <c r="G3431" s="132" t="str">
        <f ca="1">IFERROR(_xll.BQL($A3431, "cur_mkt_cap(currency=EUR)")/1000000, " ")</f>
        <v xml:space="preserve"> </v>
      </c>
      <c r="M3431" s="308"/>
      <c r="N3431" s="215">
        <f t="shared" si="136"/>
        <v>2.2494979718212687E-4</v>
      </c>
      <c r="O3431" s="172" t="str">
        <f>IFERROR(IF(VLOOKUP($C3431,'MSCI Database'!$C:$R,2, FALSE)="","",VLOOKUP($C3431,'MSCI Database'!$C:$R,2, FALSE)),"")</f>
        <v>Electronic Equipment, Instruments &amp; Components</v>
      </c>
      <c r="P3431" s="186" t="str">
        <f>IFERROR(IF(VLOOKUP($C3431,'MSCI Database'!$C:$R,3, FALSE)="","",VLOOKUP($C3431,'MSCI Database'!$C:$R,3, FALSE)),"")</f>
        <v>AAA</v>
      </c>
      <c r="Q3431" s="164" t="str">
        <f>IFERROR(IF(VLOOKUP($C3431,'MSCI Database'!$C:$R,4, FALSE)="","",VLOOKUP($C3431,'MSCI Database'!$C:$R,4, FALSE)),"")</f>
        <v>0</v>
      </c>
      <c r="R3431" s="164">
        <f>IFERROR(IF(VLOOKUP($C3431,'MSCI Database'!$C:$R,5, FALSE)="","",VLOOKUP($C3431,'MSCI Database'!$C:$R,5, FALSE)),"")</f>
        <v>10</v>
      </c>
      <c r="S3431" s="164">
        <f>IFERROR(IF(VLOOKUP($C3431,'MSCI Database'!$C:$R,6, FALSE)="","",VLOOKUP($C3431,'MSCI Database'!$C:$R,6, FALSE)),"")</f>
        <v>7</v>
      </c>
      <c r="T3431" s="211">
        <f>IFERROR(IF(VLOOKUP($C3431,'MSCI Database'!$C:$R,7, FALSE)="","",VLOOKUP($C3431,'MSCI Database'!$C:$R,7, FALSE)),"")</f>
        <v>6.7</v>
      </c>
      <c r="U3431" s="164">
        <f>IFERROR(IF(VLOOKUP($C3431,'MSCI Database'!$C:$R,8, FALSE)="","",VLOOKUP($C3431,'MSCI Database'!$C:$R,8, FALSE)),"")</f>
        <v>3.9</v>
      </c>
      <c r="V3431" s="175">
        <f>IFERROR(IF(VLOOKUP($C3431,'MSCI Database'!$C:$R,9, FALSE)="","",VLOOKUP($C3431,'MSCI Database'!$C:$R,9, FALSE)),"")</f>
        <v>5.6</v>
      </c>
      <c r="W3431" s="165">
        <f t="shared" ca="1" si="137"/>
        <v>0</v>
      </c>
      <c r="X3431" s="236">
        <f>IFERROR(IF(VLOOKUP($C3431,'MSCI Database'!$C:$R,10, FALSE)="","",VLOOKUP($C3431,'MSCI Database'!$C:$R,10, FALSE)),"")</f>
        <v>166090</v>
      </c>
      <c r="Y3431" s="133" t="str">
        <f>IFERROR(IF(VLOOKUP($C3431,'MSCI Database'!$C:$R,11, FALSE)="","",VLOOKUP($C3431,'MSCI Database'!$C:$R,11, FALSE)),"")</f>
        <v>2019</v>
      </c>
      <c r="Z3431" s="133" t="str">
        <f>IFERROR(IF(VLOOKUP($C3431,'MSCI Database'!$C:$R,12, FALSE)="","",VLOOKUP($C3431,'MSCI Database'!$C:$R,12, FALSE)),"")</f>
        <v>Reported</v>
      </c>
      <c r="AA3431" s="202" t="str">
        <f>IFERROR(IF(VLOOKUP($C3431,'MSCI Database'!$C:$R,13, FALSE)="","",VLOOKUP($C3431,'MSCI Database'!$C:$R,13, FALSE)),"")</f>
        <v>Robust policies in environmental &amp; social parameters drive rating</v>
      </c>
    </row>
    <row r="3432" spans="1:27" s="130" customFormat="1" ht="15" hidden="1" customHeight="1" outlineLevel="1">
      <c r="A3432" s="130" t="s">
        <v>4204</v>
      </c>
      <c r="B3432" s="130" t="s">
        <v>4205</v>
      </c>
      <c r="C3432" s="130" t="s">
        <v>4206</v>
      </c>
      <c r="D3432" s="130" t="s">
        <v>18672</v>
      </c>
      <c r="E3432" s="130" t="s">
        <v>18684</v>
      </c>
      <c r="F3432" s="215">
        <v>2.112063339214084E-2</v>
      </c>
      <c r="G3432" s="132" t="str">
        <f ca="1">IFERROR(_xll.BQL($A3432, "cur_mkt_cap(currency=EUR)")/1000000, " ")</f>
        <v xml:space="preserve"> </v>
      </c>
      <c r="M3432" s="308"/>
      <c r="N3432" s="215">
        <f t="shared" si="136"/>
        <v>2.2426824563970437E-4</v>
      </c>
      <c r="O3432" s="172" t="str">
        <f>IFERROR(IF(VLOOKUP($C3432,'MSCI Database'!$C:$R,2, FALSE)="","",VLOOKUP($C3432,'MSCI Database'!$C:$R,2, FALSE)),"")</f>
        <v>Diversified Chemicals</v>
      </c>
      <c r="P3432" s="186" t="str">
        <f>IFERROR(IF(VLOOKUP($C3432,'MSCI Database'!$C:$R,3, FALSE)="","",VLOOKUP($C3432,'MSCI Database'!$C:$R,3, FALSE)),"")</f>
        <v>A</v>
      </c>
      <c r="Q3432" s="164" t="str">
        <f>IFERROR(IF(VLOOKUP($C3432,'MSCI Database'!$C:$R,4, FALSE)="","",VLOOKUP($C3432,'MSCI Database'!$C:$R,4, FALSE)),"")</f>
        <v>0</v>
      </c>
      <c r="R3432" s="164">
        <f>IFERROR(IF(VLOOKUP($C3432,'MSCI Database'!$C:$R,5, FALSE)="","",VLOOKUP($C3432,'MSCI Database'!$C:$R,5, FALSE)),"")</f>
        <v>6.4</v>
      </c>
      <c r="S3432" s="164">
        <f>IFERROR(IF(VLOOKUP($C3432,'MSCI Database'!$C:$R,6, FALSE)="","",VLOOKUP($C3432,'MSCI Database'!$C:$R,6, FALSE)),"")</f>
        <v>5.2</v>
      </c>
      <c r="T3432" s="211">
        <f>IFERROR(IF(VLOOKUP($C3432,'MSCI Database'!$C:$R,7, FALSE)="","",VLOOKUP($C3432,'MSCI Database'!$C:$R,7, FALSE)),"")</f>
        <v>4.9000000000000004</v>
      </c>
      <c r="U3432" s="164">
        <f>IFERROR(IF(VLOOKUP($C3432,'MSCI Database'!$C:$R,8, FALSE)="","",VLOOKUP($C3432,'MSCI Database'!$C:$R,8, FALSE)),"")</f>
        <v>5.0999999999999996</v>
      </c>
      <c r="V3432" s="175">
        <f>IFERROR(IF(VLOOKUP($C3432,'MSCI Database'!$C:$R,9, FALSE)="","",VLOOKUP($C3432,'MSCI Database'!$C:$R,9, FALSE)),"")</f>
        <v>5.0999999999999996</v>
      </c>
      <c r="W3432" s="165">
        <f t="shared" ca="1" si="137"/>
        <v>0</v>
      </c>
      <c r="X3432" s="236">
        <f>IFERROR(IF(VLOOKUP($C3432,'MSCI Database'!$C:$R,10, FALSE)="","",VLOOKUP($C3432,'MSCI Database'!$C:$R,10, FALSE)),"")</f>
        <v>16628956</v>
      </c>
      <c r="Y3432" s="133" t="str">
        <f>IFERROR(IF(VLOOKUP($C3432,'MSCI Database'!$C:$R,11, FALSE)="","",VLOOKUP($C3432,'MSCI Database'!$C:$R,11, FALSE)),"")</f>
        <v>2019</v>
      </c>
      <c r="Z3432" s="133" t="str">
        <f>IFERROR(IF(VLOOKUP($C3432,'MSCI Database'!$C:$R,12, FALSE)="","",VLOOKUP($C3432,'MSCI Database'!$C:$R,12, FALSE)),"")</f>
        <v>Reported</v>
      </c>
      <c r="AA3432" s="202" t="str">
        <f>IFERROR(IF(VLOOKUP($C3432,'MSCI Database'!$C:$R,13, FALSE)="","",VLOOKUP($C3432,'MSCI Database'!$C:$R,13, FALSE)),"")</f>
        <v>Strong chemical safety management; carbon mitigation strategy lags that of peers</v>
      </c>
    </row>
    <row r="3433" spans="1:27" s="130" customFormat="1" ht="15" hidden="1" customHeight="1" outlineLevel="1">
      <c r="A3433" s="130" t="s">
        <v>3572</v>
      </c>
      <c r="B3433" s="130" t="s">
        <v>3573</v>
      </c>
      <c r="C3433" s="130" t="s">
        <v>3574</v>
      </c>
      <c r="D3433" s="130" t="s">
        <v>18672</v>
      </c>
      <c r="E3433" s="130" t="s">
        <v>12133</v>
      </c>
      <c r="F3433" s="215">
        <v>2.1146539839151979E-2</v>
      </c>
      <c r="G3433" s="132" t="str">
        <f ca="1">IFERROR(_xll.BQL($A3433, "cur_mkt_cap(currency=EUR)")/1000000, " ")</f>
        <v xml:space="preserve"> </v>
      </c>
      <c r="M3433" s="308"/>
      <c r="N3433" s="215">
        <f t="shared" si="136"/>
        <v>2.2454333177533646E-4</v>
      </c>
      <c r="O3433" s="172" t="str">
        <f>IFERROR(IF(VLOOKUP($C3433,'MSCI Database'!$C:$R,2, FALSE)="","",VLOOKUP($C3433,'MSCI Database'!$C:$R,2, FALSE)),"")</f>
        <v>Pharmaceuticals</v>
      </c>
      <c r="P3433" s="186" t="str">
        <f>IFERROR(IF(VLOOKUP($C3433,'MSCI Database'!$C:$R,3, FALSE)="","",VLOOKUP($C3433,'MSCI Database'!$C:$R,3, FALSE)),"")</f>
        <v>AA</v>
      </c>
      <c r="Q3433" s="164" t="str">
        <f>IFERROR(IF(VLOOKUP($C3433,'MSCI Database'!$C:$R,4, FALSE)="","",VLOOKUP($C3433,'MSCI Database'!$C:$R,4, FALSE)),"")</f>
        <v>0</v>
      </c>
      <c r="R3433" s="164">
        <f>IFERROR(IF(VLOOKUP($C3433,'MSCI Database'!$C:$R,5, FALSE)="","",VLOOKUP($C3433,'MSCI Database'!$C:$R,5, FALSE)),"")</f>
        <v>7.9</v>
      </c>
      <c r="S3433" s="164">
        <f>IFERROR(IF(VLOOKUP($C3433,'MSCI Database'!$C:$R,6, FALSE)="","",VLOOKUP($C3433,'MSCI Database'!$C:$R,6, FALSE)),"")</f>
        <v>6.3</v>
      </c>
      <c r="T3433" s="211">
        <f>IFERROR(IF(VLOOKUP($C3433,'MSCI Database'!$C:$R,7, FALSE)="","",VLOOKUP($C3433,'MSCI Database'!$C:$R,7, FALSE)),"")</f>
        <v>5.3</v>
      </c>
      <c r="U3433" s="164">
        <f>IFERROR(IF(VLOOKUP($C3433,'MSCI Database'!$C:$R,8, FALSE)="","",VLOOKUP($C3433,'MSCI Database'!$C:$R,8, FALSE)),"")</f>
        <v>4.8</v>
      </c>
      <c r="V3433" s="175">
        <f>IFERROR(IF(VLOOKUP($C3433,'MSCI Database'!$C:$R,9, FALSE)="","",VLOOKUP($C3433,'MSCI Database'!$C:$R,9, FALSE)),"")</f>
        <v>5.2</v>
      </c>
      <c r="W3433" s="165">
        <f t="shared" ca="1" si="137"/>
        <v>0</v>
      </c>
      <c r="X3433" s="236">
        <f>IFERROR(IF(VLOOKUP($C3433,'MSCI Database'!$C:$R,10, FALSE)="","",VLOOKUP($C3433,'MSCI Database'!$C:$R,10, FALSE)),"")</f>
        <v>85208</v>
      </c>
      <c r="Y3433" s="133" t="str">
        <f>IFERROR(IF(VLOOKUP($C3433,'MSCI Database'!$C:$R,11, FALSE)="","",VLOOKUP($C3433,'MSCI Database'!$C:$R,11, FALSE)),"")</f>
        <v>2019</v>
      </c>
      <c r="Z3433" s="133" t="str">
        <f>IFERROR(IF(VLOOKUP($C3433,'MSCI Database'!$C:$R,12, FALSE)="","",VLOOKUP($C3433,'MSCI Database'!$C:$R,12, FALSE)),"")</f>
        <v>Reported</v>
      </c>
      <c r="AA3433" s="202" t="str">
        <f>IFERROR(IF(VLOOKUP($C3433,'MSCI Database'!$C:$R,13, FALSE)="","",VLOOKUP($C3433,'MSCI Database'!$C:$R,13, FALSE)),"")</f>
        <v>Strengthened anti-corruption commitment as a UN Global Compact signatory</v>
      </c>
    </row>
    <row r="3434" spans="1:27" s="130" customFormat="1" ht="15" hidden="1" customHeight="1" outlineLevel="1">
      <c r="A3434" s="130" t="s">
        <v>4259</v>
      </c>
      <c r="B3434" s="130" t="s">
        <v>4260</v>
      </c>
      <c r="C3434" s="130" t="s">
        <v>4261</v>
      </c>
      <c r="D3434" s="130" t="s">
        <v>18672</v>
      </c>
      <c r="E3434" s="130" t="s">
        <v>18690</v>
      </c>
      <c r="F3434" s="215">
        <v>2.0594447385911169E-2</v>
      </c>
      <c r="G3434" s="132" t="str">
        <f ca="1">IFERROR(_xll.BQL($A3434, "cur_mkt_cap(currency=EUR)")/1000000, " ")</f>
        <v xml:space="preserve"> </v>
      </c>
      <c r="M3434" s="308"/>
      <c r="N3434" s="215">
        <f t="shared" si="136"/>
        <v>2.1868096942945575E-4</v>
      </c>
      <c r="O3434" s="172" t="str">
        <f>IFERROR(IF(VLOOKUP($C3434,'MSCI Database'!$C:$R,2, FALSE)="","",VLOOKUP($C3434,'MSCI Database'!$C:$R,2, FALSE)),"")</f>
        <v>Interactive Media &amp; Services</v>
      </c>
      <c r="P3434" s="186" t="str">
        <f>IFERROR(IF(VLOOKUP($C3434,'MSCI Database'!$C:$R,3, FALSE)="","",VLOOKUP($C3434,'MSCI Database'!$C:$R,3, FALSE)),"")</f>
        <v>AA</v>
      </c>
      <c r="Q3434" s="164" t="str">
        <f>IFERROR(IF(VLOOKUP($C3434,'MSCI Database'!$C:$R,4, FALSE)="","",VLOOKUP($C3434,'MSCI Database'!$C:$R,4, FALSE)),"")</f>
        <v>1</v>
      </c>
      <c r="R3434" s="164">
        <f>IFERROR(IF(VLOOKUP($C3434,'MSCI Database'!$C:$R,5, FALSE)="","",VLOOKUP($C3434,'MSCI Database'!$C:$R,5, FALSE)),"")</f>
        <v>7.3</v>
      </c>
      <c r="S3434" s="164">
        <f>IFERROR(IF(VLOOKUP($C3434,'MSCI Database'!$C:$R,6, FALSE)="","",VLOOKUP($C3434,'MSCI Database'!$C:$R,6, FALSE)),"")</f>
        <v>10</v>
      </c>
      <c r="T3434" s="211">
        <f>IFERROR(IF(VLOOKUP($C3434,'MSCI Database'!$C:$R,7, FALSE)="","",VLOOKUP($C3434,'MSCI Database'!$C:$R,7, FALSE)),"")</f>
        <v>5.5</v>
      </c>
      <c r="U3434" s="164">
        <f>IFERROR(IF(VLOOKUP($C3434,'MSCI Database'!$C:$R,8, FALSE)="","",VLOOKUP($C3434,'MSCI Database'!$C:$R,8, FALSE)),"")</f>
        <v>3</v>
      </c>
      <c r="V3434" s="175">
        <f>IFERROR(IF(VLOOKUP($C3434,'MSCI Database'!$C:$R,9, FALSE)="","",VLOOKUP($C3434,'MSCI Database'!$C:$R,9, FALSE)),"")</f>
        <v>4.7</v>
      </c>
      <c r="W3434" s="165">
        <f t="shared" ca="1" si="137"/>
        <v>0</v>
      </c>
      <c r="X3434" s="236">
        <f>IFERROR(IF(VLOOKUP($C3434,'MSCI Database'!$C:$R,10, FALSE)="","",VLOOKUP($C3434,'MSCI Database'!$C:$R,10, FALSE)),"")</f>
        <v>130445</v>
      </c>
      <c r="Y3434" s="133" t="str">
        <f>IFERROR(IF(VLOOKUP($C3434,'MSCI Database'!$C:$R,11, FALSE)="","",VLOOKUP($C3434,'MSCI Database'!$C:$R,11, FALSE)),"")</f>
        <v>2019</v>
      </c>
      <c r="Z3434" s="133" t="str">
        <f>IFERROR(IF(VLOOKUP($C3434,'MSCI Database'!$C:$R,12, FALSE)="","",VLOOKUP($C3434,'MSCI Database'!$C:$R,12, FALSE)),"")</f>
        <v>Reported</v>
      </c>
      <c r="AA3434" s="202" t="str">
        <f>IFERROR(IF(VLOOKUP($C3434,'MSCI Database'!$C:$R,13, FALSE)="","",VLOOKUP($C3434,'MSCI Database'!$C:$R,13, FALSE)),"")</f>
        <v>Strong employee management and data security practices</v>
      </c>
    </row>
    <row r="3435" spans="1:27" s="130" customFormat="1" ht="15" hidden="1" customHeight="1" outlineLevel="1">
      <c r="A3435" s="130" t="s">
        <v>6065</v>
      </c>
      <c r="B3435" s="130" t="s">
        <v>6066</v>
      </c>
      <c r="C3435" s="130" t="s">
        <v>6067</v>
      </c>
      <c r="D3435" s="130" t="s">
        <v>12137</v>
      </c>
      <c r="E3435" s="130" t="s">
        <v>18689</v>
      </c>
      <c r="F3435" s="215">
        <v>7.4522383926882457E-2</v>
      </c>
      <c r="G3435" s="132" t="str">
        <f ca="1">IFERROR(_xll.BQL($A3435, "cur_mkt_cap(currency=EUR)")/1000000, " ")</f>
        <v xml:space="preserve"> </v>
      </c>
      <c r="M3435" s="308"/>
      <c r="N3435" s="215">
        <f t="shared" si="136"/>
        <v>7.9131169950563489E-4</v>
      </c>
      <c r="O3435" s="172" t="str">
        <f>IFERROR(IF(VLOOKUP($C3435,'MSCI Database'!$C:$R,2, FALSE)="","",VLOOKUP($C3435,'MSCI Database'!$C:$R,2, FALSE)),"")</f>
        <v>Semiconductors &amp; Semiconductor Equipment</v>
      </c>
      <c r="P3435" s="186" t="str">
        <f>IFERROR(IF(VLOOKUP($C3435,'MSCI Database'!$C:$R,3, FALSE)="","",VLOOKUP($C3435,'MSCI Database'!$C:$R,3, FALSE)),"")</f>
        <v>BBB</v>
      </c>
      <c r="Q3435" s="164" t="str">
        <f>IFERROR(IF(VLOOKUP($C3435,'MSCI Database'!$C:$R,4, FALSE)="","",VLOOKUP($C3435,'MSCI Database'!$C:$R,4, FALSE)),"")</f>
        <v>0</v>
      </c>
      <c r="R3435" s="164">
        <f>IFERROR(IF(VLOOKUP($C3435,'MSCI Database'!$C:$R,5, FALSE)="","",VLOOKUP($C3435,'MSCI Database'!$C:$R,5, FALSE)),"")</f>
        <v>5.5</v>
      </c>
      <c r="S3435" s="164">
        <f>IFERROR(IF(VLOOKUP($C3435,'MSCI Database'!$C:$R,6, FALSE)="","",VLOOKUP($C3435,'MSCI Database'!$C:$R,6, FALSE)),"")</f>
        <v>4.8</v>
      </c>
      <c r="T3435" s="211">
        <f>IFERROR(IF(VLOOKUP($C3435,'MSCI Database'!$C:$R,7, FALSE)="","",VLOOKUP($C3435,'MSCI Database'!$C:$R,7, FALSE)),"")</f>
        <v>7.1</v>
      </c>
      <c r="U3435" s="164">
        <f>IFERROR(IF(VLOOKUP($C3435,'MSCI Database'!$C:$R,8, FALSE)="","",VLOOKUP($C3435,'MSCI Database'!$C:$R,8, FALSE)),"")</f>
        <v>3.8</v>
      </c>
      <c r="V3435" s="175">
        <f>IFERROR(IF(VLOOKUP($C3435,'MSCI Database'!$C:$R,9, FALSE)="","",VLOOKUP($C3435,'MSCI Database'!$C:$R,9, FALSE)),"")</f>
        <v>5.2</v>
      </c>
      <c r="W3435" s="165">
        <f t="shared" ca="1" si="137"/>
        <v>0</v>
      </c>
      <c r="X3435" s="236">
        <f>IFERROR(IF(VLOOKUP($C3435,'MSCI Database'!$C:$R,10, FALSE)="","",VLOOKUP($C3435,'MSCI Database'!$C:$R,10, FALSE)),"")</f>
        <v>253127</v>
      </c>
      <c r="Y3435" s="133" t="str">
        <f>IFERROR(IF(VLOOKUP($C3435,'MSCI Database'!$C:$R,11, FALSE)="","",VLOOKUP($C3435,'MSCI Database'!$C:$R,11, FALSE)),"")</f>
        <v>2019</v>
      </c>
      <c r="Z3435" s="133" t="str">
        <f>IFERROR(IF(VLOOKUP($C3435,'MSCI Database'!$C:$R,12, FALSE)="","",VLOOKUP($C3435,'MSCI Database'!$C:$R,12, FALSE)),"")</f>
        <v>E.Segmt-Low</v>
      </c>
      <c r="AA3435" s="202" t="str">
        <f>IFERROR(IF(VLOOKUP($C3435,'MSCI Database'!$C:$R,13, FALSE)="","",VLOOKUP($C3435,'MSCI Database'!$C:$R,13, FALSE)),"")</f>
        <v>Strong initiatives for managing human capital, but governance issues persist</v>
      </c>
    </row>
    <row r="3436" spans="1:27" s="130" customFormat="1" ht="15" hidden="1" customHeight="1" outlineLevel="1">
      <c r="A3436" s="130" t="s">
        <v>3696</v>
      </c>
      <c r="B3436" s="130" t="s">
        <v>3697</v>
      </c>
      <c r="C3436" s="130" t="s">
        <v>3698</v>
      </c>
      <c r="D3436" s="130" t="s">
        <v>18672</v>
      </c>
      <c r="E3436" s="130" t="s">
        <v>18682</v>
      </c>
      <c r="F3436" s="215">
        <v>1.9938674966468221E-2</v>
      </c>
      <c r="G3436" s="132" t="str">
        <f ca="1">IFERROR(_xll.BQL($A3436, "cur_mkt_cap(currency=EUR)")/1000000, " ")</f>
        <v xml:space="preserve"> </v>
      </c>
      <c r="M3436" s="308"/>
      <c r="N3436" s="215">
        <f t="shared" si="136"/>
        <v>2.1171768725335871E-4</v>
      </c>
      <c r="O3436" s="172" t="str">
        <f>IFERROR(IF(VLOOKUP($C3436,'MSCI Database'!$C:$R,2, FALSE)="","",VLOOKUP($C3436,'MSCI Database'!$C:$R,2, FALSE)),"")</f>
        <v>Real Estate Development &amp; Diversified Activities</v>
      </c>
      <c r="P3436" s="186" t="str">
        <f>IFERROR(IF(VLOOKUP($C3436,'MSCI Database'!$C:$R,3, FALSE)="","",VLOOKUP($C3436,'MSCI Database'!$C:$R,3, FALSE)),"")</f>
        <v>AA</v>
      </c>
      <c r="Q3436" s="164" t="str">
        <f>IFERROR(IF(VLOOKUP($C3436,'MSCI Database'!$C:$R,4, FALSE)="","",VLOOKUP($C3436,'MSCI Database'!$C:$R,4, FALSE)),"")</f>
        <v>0</v>
      </c>
      <c r="R3436" s="164">
        <f>IFERROR(IF(VLOOKUP($C3436,'MSCI Database'!$C:$R,5, FALSE)="","",VLOOKUP($C3436,'MSCI Database'!$C:$R,5, FALSE)),"")</f>
        <v>8</v>
      </c>
      <c r="S3436" s="164">
        <f>IFERROR(IF(VLOOKUP($C3436,'MSCI Database'!$C:$R,6, FALSE)="","",VLOOKUP($C3436,'MSCI Database'!$C:$R,6, FALSE)),"")</f>
        <v>6.8</v>
      </c>
      <c r="T3436" s="211">
        <f>IFERROR(IF(VLOOKUP($C3436,'MSCI Database'!$C:$R,7, FALSE)="","",VLOOKUP($C3436,'MSCI Database'!$C:$R,7, FALSE)),"")</f>
        <v>5.8</v>
      </c>
      <c r="U3436" s="164">
        <f>IFERROR(IF(VLOOKUP($C3436,'MSCI Database'!$C:$R,8, FALSE)="","",VLOOKUP($C3436,'MSCI Database'!$C:$R,8, FALSE)),"")</f>
        <v>4.8</v>
      </c>
      <c r="V3436" s="175">
        <f>IFERROR(IF(VLOOKUP($C3436,'MSCI Database'!$C:$R,9, FALSE)="","",VLOOKUP($C3436,'MSCI Database'!$C:$R,9, FALSE)),"")</f>
        <v>5.7</v>
      </c>
      <c r="W3436" s="165">
        <f t="shared" ca="1" si="137"/>
        <v>0</v>
      </c>
      <c r="X3436" s="236">
        <f>IFERROR(IF(VLOOKUP($C3436,'MSCI Database'!$C:$R,10, FALSE)="","",VLOOKUP($C3436,'MSCI Database'!$C:$R,10, FALSE)),"")</f>
        <v>121382</v>
      </c>
      <c r="Y3436" s="133" t="str">
        <f>IFERROR(IF(VLOOKUP($C3436,'MSCI Database'!$C:$R,11, FALSE)="","",VLOOKUP($C3436,'MSCI Database'!$C:$R,11, FALSE)),"")</f>
        <v>2019</v>
      </c>
      <c r="Z3436" s="133" t="str">
        <f>IFERROR(IF(VLOOKUP($C3436,'MSCI Database'!$C:$R,12, FALSE)="","",VLOOKUP($C3436,'MSCI Database'!$C:$R,12, FALSE)),"")</f>
        <v>Reported</v>
      </c>
      <c r="AA3436" s="202" t="str">
        <f>IFERROR(IF(VLOOKUP($C3436,'MSCI Database'!$C:$R,13, FALSE)="","",VLOOKUP($C3436,'MSCI Database'!$C:$R,13, FALSE)),"")</f>
        <v>Continued focus on zero energy homes; concerns over shareholder dissent against chairman remain</v>
      </c>
    </row>
    <row r="3437" spans="1:27" s="130" customFormat="1" ht="15" hidden="1" customHeight="1" outlineLevel="1">
      <c r="A3437" s="130" t="s">
        <v>3660</v>
      </c>
      <c r="B3437" s="130" t="s">
        <v>3661</v>
      </c>
      <c r="C3437" s="130" t="s">
        <v>3662</v>
      </c>
      <c r="D3437" s="130" t="s">
        <v>18672</v>
      </c>
      <c r="E3437" s="130" t="s">
        <v>18684</v>
      </c>
      <c r="F3437" s="215">
        <v>2.0045661348230569E-2</v>
      </c>
      <c r="G3437" s="132" t="str">
        <f ca="1">IFERROR(_xll.BQL($A3437, "cur_mkt_cap(currency=EUR)")/1000000, " ")</f>
        <v xml:space="preserve"> </v>
      </c>
      <c r="M3437" s="308"/>
      <c r="N3437" s="215">
        <f t="shared" si="136"/>
        <v>2.1285371606933682E-4</v>
      </c>
      <c r="O3437" s="172" t="str">
        <f>IFERROR(IF(VLOOKUP($C3437,'MSCI Database'!$C:$R,2, FALSE)="","",VLOOKUP($C3437,'MSCI Database'!$C:$R,2, FALSE)),"")</f>
        <v>Diversified Chemicals</v>
      </c>
      <c r="P3437" s="186" t="str">
        <f>IFERROR(IF(VLOOKUP($C3437,'MSCI Database'!$C:$R,3, FALSE)="","",VLOOKUP($C3437,'MSCI Database'!$C:$R,3, FALSE)),"")</f>
        <v>AAA</v>
      </c>
      <c r="Q3437" s="164" t="str">
        <f>IFERROR(IF(VLOOKUP($C3437,'MSCI Database'!$C:$R,4, FALSE)="","",VLOOKUP($C3437,'MSCI Database'!$C:$R,4, FALSE)),"")</f>
        <v>0</v>
      </c>
      <c r="R3437" s="164">
        <f>IFERROR(IF(VLOOKUP($C3437,'MSCI Database'!$C:$R,5, FALSE)="","",VLOOKUP($C3437,'MSCI Database'!$C:$R,5, FALSE)),"")</f>
        <v>8.8000000000000007</v>
      </c>
      <c r="S3437" s="164">
        <f>IFERROR(IF(VLOOKUP($C3437,'MSCI Database'!$C:$R,6, FALSE)="","",VLOOKUP($C3437,'MSCI Database'!$C:$R,6, FALSE)),"")</f>
        <v>7.4</v>
      </c>
      <c r="T3437" s="211">
        <f>IFERROR(IF(VLOOKUP($C3437,'MSCI Database'!$C:$R,7, FALSE)="","",VLOOKUP($C3437,'MSCI Database'!$C:$R,7, FALSE)),"")</f>
        <v>5.0999999999999996</v>
      </c>
      <c r="U3437" s="164">
        <f>IFERROR(IF(VLOOKUP($C3437,'MSCI Database'!$C:$R,8, FALSE)="","",VLOOKUP($C3437,'MSCI Database'!$C:$R,8, FALSE)),"")</f>
        <v>3.7</v>
      </c>
      <c r="V3437" s="175">
        <f>IFERROR(IF(VLOOKUP($C3437,'MSCI Database'!$C:$R,9, FALSE)="","",VLOOKUP($C3437,'MSCI Database'!$C:$R,9, FALSE)),"")</f>
        <v>5.7</v>
      </c>
      <c r="W3437" s="165">
        <f t="shared" ca="1" si="137"/>
        <v>0</v>
      </c>
      <c r="X3437" s="236">
        <f>IFERROR(IF(VLOOKUP($C3437,'MSCI Database'!$C:$R,10, FALSE)="","",VLOOKUP($C3437,'MSCI Database'!$C:$R,10, FALSE)),"")</f>
        <v>7249504</v>
      </c>
      <c r="Y3437" s="133" t="str">
        <f>IFERROR(IF(VLOOKUP($C3437,'MSCI Database'!$C:$R,11, FALSE)="","",VLOOKUP($C3437,'MSCI Database'!$C:$R,11, FALSE)),"")</f>
        <v>2019</v>
      </c>
      <c r="Z3437" s="133" t="str">
        <f>IFERROR(IF(VLOOKUP($C3437,'MSCI Database'!$C:$R,12, FALSE)="","",VLOOKUP($C3437,'MSCI Database'!$C:$R,12, FALSE)),"")</f>
        <v>Reported</v>
      </c>
      <c r="AA3437" s="202" t="str">
        <f>IFERROR(IF(VLOOKUP($C3437,'MSCI Database'!$C:$R,13, FALSE)="","",VLOOKUP($C3437,'MSCI Database'!$C:$R,13, FALSE)),"")</f>
        <v>Robust environmental management programs</v>
      </c>
    </row>
    <row r="3438" spans="1:27" s="130" customFormat="1" ht="15" hidden="1" customHeight="1" outlineLevel="1">
      <c r="A3438" s="130" t="s">
        <v>6311</v>
      </c>
      <c r="B3438" s="130" t="s">
        <v>6312</v>
      </c>
      <c r="C3438" s="130" t="s">
        <v>6313</v>
      </c>
      <c r="D3438" s="130" t="s">
        <v>12128</v>
      </c>
      <c r="E3438" s="130" t="s">
        <v>18682</v>
      </c>
      <c r="F3438" s="215">
        <v>2.163870710160174</v>
      </c>
      <c r="G3438" s="132" t="str">
        <f ca="1">IFERROR(_xll.BQL($A3438, "cur_mkt_cap(currency=EUR)")/1000000, " ")</f>
        <v xml:space="preserve"> </v>
      </c>
      <c r="M3438" s="308"/>
      <c r="N3438" s="215">
        <f t="shared" si="136"/>
        <v>2.2976938188763923E-2</v>
      </c>
      <c r="O3438" s="172" t="str">
        <f>IFERROR(IF(VLOOKUP($C3438,'MSCI Database'!$C:$R,2, FALSE)="","",VLOOKUP($C3438,'MSCI Database'!$C:$R,2, FALSE)),"")</f>
        <v>Retail - Consumer Discretionary</v>
      </c>
      <c r="P3438" s="186" t="str">
        <f>IFERROR(IF(VLOOKUP($C3438,'MSCI Database'!$C:$R,3, FALSE)="","",VLOOKUP($C3438,'MSCI Database'!$C:$R,3, FALSE)),"")</f>
        <v>BBB</v>
      </c>
      <c r="Q3438" s="164" t="str">
        <f>IFERROR(IF(VLOOKUP($C3438,'MSCI Database'!$C:$R,4, FALSE)="","",VLOOKUP($C3438,'MSCI Database'!$C:$R,4, FALSE)),"")</f>
        <v>0</v>
      </c>
      <c r="R3438" s="164">
        <f>IFERROR(IF(VLOOKUP($C3438,'MSCI Database'!$C:$R,5, FALSE)="","",VLOOKUP($C3438,'MSCI Database'!$C:$R,5, FALSE)),"")</f>
        <v>5.4</v>
      </c>
      <c r="S3438" s="164">
        <f>IFERROR(IF(VLOOKUP($C3438,'MSCI Database'!$C:$R,6, FALSE)="","",VLOOKUP($C3438,'MSCI Database'!$C:$R,6, FALSE)),"")</f>
        <v>4</v>
      </c>
      <c r="T3438" s="211">
        <f>IFERROR(IF(VLOOKUP($C3438,'MSCI Database'!$C:$R,7, FALSE)="","",VLOOKUP($C3438,'MSCI Database'!$C:$R,7, FALSE)),"")</f>
        <v>4.7</v>
      </c>
      <c r="U3438" s="164">
        <f>IFERROR(IF(VLOOKUP($C3438,'MSCI Database'!$C:$R,8, FALSE)="","",VLOOKUP($C3438,'MSCI Database'!$C:$R,8, FALSE)),"")</f>
        <v>5.0999999999999996</v>
      </c>
      <c r="V3438" s="175">
        <f>IFERROR(IF(VLOOKUP($C3438,'MSCI Database'!$C:$R,9, FALSE)="","",VLOOKUP($C3438,'MSCI Database'!$C:$R,9, FALSE)),"")</f>
        <v>4.8</v>
      </c>
      <c r="W3438" s="165">
        <f t="shared" ca="1" si="137"/>
        <v>0</v>
      </c>
      <c r="X3438" s="236">
        <f>IFERROR(IF(VLOOKUP($C3438,'MSCI Database'!$C:$R,10, FALSE)="","",VLOOKUP($C3438,'MSCI Database'!$C:$R,10, FALSE)),"")</f>
        <v>11260000</v>
      </c>
      <c r="Y3438" s="133" t="str">
        <f>IFERROR(IF(VLOOKUP($C3438,'MSCI Database'!$C:$R,11, FALSE)="","",VLOOKUP($C3438,'MSCI Database'!$C:$R,11, FALSE)),"")</f>
        <v>2019</v>
      </c>
      <c r="Z3438" s="133" t="str">
        <f>IFERROR(IF(VLOOKUP($C3438,'MSCI Database'!$C:$R,12, FALSE)="","",VLOOKUP($C3438,'MSCI Database'!$C:$R,12, FALSE)),"")</f>
        <v>Reported</v>
      </c>
      <c r="AA3438" s="202" t="str">
        <f>IFERROR(IF(VLOOKUP($C3438,'MSCI Database'!$C:$R,13, FALSE)="","",VLOOKUP($C3438,'MSCI Database'!$C:$R,13, FALSE)),"")</f>
        <v>Allegations of antitrust violations weigh on governance performance</v>
      </c>
    </row>
    <row r="3439" spans="1:27" s="130" customFormat="1" ht="15" hidden="1" customHeight="1" outlineLevel="1">
      <c r="A3439" s="130" t="s">
        <v>3906</v>
      </c>
      <c r="B3439" s="130" t="s">
        <v>3907</v>
      </c>
      <c r="C3439" s="130" t="s">
        <v>3908</v>
      </c>
      <c r="D3439" s="130" t="s">
        <v>18672</v>
      </c>
      <c r="E3439" s="130" t="s">
        <v>18673</v>
      </c>
      <c r="F3439" s="215">
        <v>1.9852968217059019E-2</v>
      </c>
      <c r="G3439" s="132" t="str">
        <f ca="1">IFERROR(_xll.BQL($A3439, "cur_mkt_cap(currency=EUR)")/1000000, " ")</f>
        <v xml:space="preserve"> </v>
      </c>
      <c r="M3439" s="308"/>
      <c r="N3439" s="215">
        <f t="shared" si="136"/>
        <v>2.1080761500445372E-4</v>
      </c>
      <c r="O3439" s="172" t="str">
        <f>IFERROR(IF(VLOOKUP($C3439,'MSCI Database'!$C:$R,2, FALSE)="","",VLOOKUP($C3439,'MSCI Database'!$C:$R,2, FALSE)),"")</f>
        <v>Trading Companies &amp; Distributors</v>
      </c>
      <c r="P3439" s="186" t="str">
        <f>IFERROR(IF(VLOOKUP($C3439,'MSCI Database'!$C:$R,3, FALSE)="","",VLOOKUP($C3439,'MSCI Database'!$C:$R,3, FALSE)),"")</f>
        <v>BBB</v>
      </c>
      <c r="Q3439" s="164" t="str">
        <f>IFERROR(IF(VLOOKUP($C3439,'MSCI Database'!$C:$R,4, FALSE)="","",VLOOKUP($C3439,'MSCI Database'!$C:$R,4, FALSE)),"")</f>
        <v>-1</v>
      </c>
      <c r="R3439" s="164">
        <f>IFERROR(IF(VLOOKUP($C3439,'MSCI Database'!$C:$R,5, FALSE)="","",VLOOKUP($C3439,'MSCI Database'!$C:$R,5, FALSE)),"")</f>
        <v>4.29</v>
      </c>
      <c r="S3439" s="164">
        <f>IFERROR(IF(VLOOKUP($C3439,'MSCI Database'!$C:$R,6, FALSE)="","",VLOOKUP($C3439,'MSCI Database'!$C:$R,6, FALSE)),"")</f>
        <v>7.1</v>
      </c>
      <c r="T3439" s="211">
        <f>IFERROR(IF(VLOOKUP($C3439,'MSCI Database'!$C:$R,7, FALSE)="","",VLOOKUP($C3439,'MSCI Database'!$C:$R,7, FALSE)),"")</f>
        <v>7.9</v>
      </c>
      <c r="U3439" s="164">
        <f>IFERROR(IF(VLOOKUP($C3439,'MSCI Database'!$C:$R,8, FALSE)="","",VLOOKUP($C3439,'MSCI Database'!$C:$R,8, FALSE)),"")</f>
        <v>1.3</v>
      </c>
      <c r="V3439" s="175">
        <f>IFERROR(IF(VLOOKUP($C3439,'MSCI Database'!$C:$R,9, FALSE)="","",VLOOKUP($C3439,'MSCI Database'!$C:$R,9, FALSE)),"")</f>
        <v>4.2</v>
      </c>
      <c r="W3439" s="165">
        <f t="shared" ca="1" si="137"/>
        <v>0</v>
      </c>
      <c r="X3439" s="236">
        <f>IFERROR(IF(VLOOKUP($C3439,'MSCI Database'!$C:$R,10, FALSE)="","",VLOOKUP($C3439,'MSCI Database'!$C:$R,10, FALSE)),"")</f>
        <v>124062</v>
      </c>
      <c r="Y3439" s="133" t="str">
        <f>IFERROR(IF(VLOOKUP($C3439,'MSCI Database'!$C:$R,11, FALSE)="","",VLOOKUP($C3439,'MSCI Database'!$C:$R,11, FALSE)),"")</f>
        <v>2019</v>
      </c>
      <c r="Z3439" s="133" t="str">
        <f>IFERROR(IF(VLOOKUP($C3439,'MSCI Database'!$C:$R,12, FALSE)="","",VLOOKUP($C3439,'MSCI Database'!$C:$R,12, FALSE)),"")</f>
        <v>E.CSI</v>
      </c>
      <c r="AA3439" s="202" t="str">
        <f>IFERROR(IF(VLOOKUP($C3439,'MSCI Database'!$C:$R,13, FALSE)="","",VLOOKUP($C3439,'MSCI Database'!$C:$R,13, FALSE)),"")</f>
        <v>Tax transparency allegations drive downgrade</v>
      </c>
    </row>
    <row r="3440" spans="1:27" s="130" customFormat="1" ht="15" hidden="1" customHeight="1" outlineLevel="1">
      <c r="A3440" s="130" t="s">
        <v>3281</v>
      </c>
      <c r="B3440" s="130" t="s">
        <v>3282</v>
      </c>
      <c r="C3440" s="130" t="s">
        <v>3283</v>
      </c>
      <c r="D3440" s="130" t="s">
        <v>18672</v>
      </c>
      <c r="E3440" s="130" t="s">
        <v>18673</v>
      </c>
      <c r="F3440" s="215">
        <v>1.9397305144587731E-2</v>
      </c>
      <c r="G3440" s="132" t="str">
        <f ca="1">IFERROR(_xll.BQL($A3440, "cur_mkt_cap(currency=EUR)")/1000000, " ")</f>
        <v xml:space="preserve"> </v>
      </c>
      <c r="M3440" s="308"/>
      <c r="N3440" s="215">
        <f t="shared" si="136"/>
        <v>2.0596918255933778E-4</v>
      </c>
      <c r="O3440" s="172" t="str">
        <f>IFERROR(IF(VLOOKUP($C3440,'MSCI Database'!$C:$R,2, FALSE)="","",VLOOKUP($C3440,'MSCI Database'!$C:$R,2, FALSE)),"")</f>
        <v>Building Products</v>
      </c>
      <c r="P3440" s="186" t="str">
        <f>IFERROR(IF(VLOOKUP($C3440,'MSCI Database'!$C:$R,3, FALSE)="","",VLOOKUP($C3440,'MSCI Database'!$C:$R,3, FALSE)),"")</f>
        <v>BBB</v>
      </c>
      <c r="Q3440" s="164" t="str">
        <f>IFERROR(IF(VLOOKUP($C3440,'MSCI Database'!$C:$R,4, FALSE)="","",VLOOKUP($C3440,'MSCI Database'!$C:$R,4, FALSE)),"")</f>
        <v>0</v>
      </c>
      <c r="R3440" s="164">
        <f>IFERROR(IF(VLOOKUP($C3440,'MSCI Database'!$C:$R,5, FALSE)="","",VLOOKUP($C3440,'MSCI Database'!$C:$R,5, FALSE)),"")</f>
        <v>4.8</v>
      </c>
      <c r="S3440" s="164">
        <f>IFERROR(IF(VLOOKUP($C3440,'MSCI Database'!$C:$R,6, FALSE)="","",VLOOKUP($C3440,'MSCI Database'!$C:$R,6, FALSE)),"")</f>
        <v>6.2</v>
      </c>
      <c r="T3440" s="211">
        <f>IFERROR(IF(VLOOKUP($C3440,'MSCI Database'!$C:$R,7, FALSE)="","",VLOOKUP($C3440,'MSCI Database'!$C:$R,7, FALSE)),"")</f>
        <v>4.7</v>
      </c>
      <c r="U3440" s="164">
        <f>IFERROR(IF(VLOOKUP($C3440,'MSCI Database'!$C:$R,8, FALSE)="","",VLOOKUP($C3440,'MSCI Database'!$C:$R,8, FALSE)),"")</f>
        <v>4.4000000000000004</v>
      </c>
      <c r="V3440" s="175">
        <f>IFERROR(IF(VLOOKUP($C3440,'MSCI Database'!$C:$R,9, FALSE)="","",VLOOKUP($C3440,'MSCI Database'!$C:$R,9, FALSE)),"")</f>
        <v>5.2</v>
      </c>
      <c r="W3440" s="165">
        <f t="shared" ca="1" si="137"/>
        <v>0</v>
      </c>
      <c r="X3440" s="236">
        <f>IFERROR(IF(VLOOKUP($C3440,'MSCI Database'!$C:$R,10, FALSE)="","",VLOOKUP($C3440,'MSCI Database'!$C:$R,10, FALSE)),"")</f>
        <v>11400000</v>
      </c>
      <c r="Y3440" s="133" t="str">
        <f>IFERROR(IF(VLOOKUP($C3440,'MSCI Database'!$C:$R,11, FALSE)="","",VLOOKUP($C3440,'MSCI Database'!$C:$R,11, FALSE)),"")</f>
        <v>2019</v>
      </c>
      <c r="Z3440" s="133" t="str">
        <f>IFERROR(IF(VLOOKUP($C3440,'MSCI Database'!$C:$R,12, FALSE)="","",VLOOKUP($C3440,'MSCI Database'!$C:$R,12, FALSE)),"")</f>
        <v>Reported</v>
      </c>
      <c r="AA3440" s="202" t="str">
        <f>IFERROR(IF(VLOOKUP($C3440,'MSCI Database'!$C:$R,13, FALSE)="","",VLOOKUP($C3440,'MSCI Database'!$C:$R,13, FALSE)),"")</f>
        <v>Cleantech portfolio may help tap growing green building demand, but emissions mitigation lags peers</v>
      </c>
    </row>
    <row r="3441" spans="1:27" s="130" customFormat="1" ht="15" hidden="1" customHeight="1" outlineLevel="1">
      <c r="A3441" s="130" t="s">
        <v>4255</v>
      </c>
      <c r="B3441" s="130" t="s">
        <v>4256</v>
      </c>
      <c r="C3441" s="130" t="s">
        <v>4257</v>
      </c>
      <c r="D3441" s="130" t="s">
        <v>18672</v>
      </c>
      <c r="E3441" s="130" t="s">
        <v>18673</v>
      </c>
      <c r="F3441" s="215">
        <v>1.900921771410204E-2</v>
      </c>
      <c r="G3441" s="132" t="str">
        <f ca="1">IFERROR(_xll.BQL($A3441, "cur_mkt_cap(currency=EUR)")/1000000, " ")</f>
        <v xml:space="preserve"> </v>
      </c>
      <c r="M3441" s="308"/>
      <c r="N3441" s="215">
        <f t="shared" si="136"/>
        <v>2.018482982291248E-4</v>
      </c>
      <c r="O3441" s="172" t="str">
        <f>IFERROR(IF(VLOOKUP($C3441,'MSCI Database'!$C:$R,2, FALSE)="","",VLOOKUP($C3441,'MSCI Database'!$C:$R,2, FALSE)),"")</f>
        <v>Industrial Machinery</v>
      </c>
      <c r="P3441" s="186" t="str">
        <f>IFERROR(IF(VLOOKUP($C3441,'MSCI Database'!$C:$R,3, FALSE)="","",VLOOKUP($C3441,'MSCI Database'!$C:$R,3, FALSE)),"")</f>
        <v>AA</v>
      </c>
      <c r="Q3441" s="164" t="str">
        <f>IFERROR(IF(VLOOKUP($C3441,'MSCI Database'!$C:$R,4, FALSE)="","",VLOOKUP($C3441,'MSCI Database'!$C:$R,4, FALSE)),"")</f>
        <v>0</v>
      </c>
      <c r="R3441" s="164">
        <f>IFERROR(IF(VLOOKUP($C3441,'MSCI Database'!$C:$R,5, FALSE)="","",VLOOKUP($C3441,'MSCI Database'!$C:$R,5, FALSE)),"")</f>
        <v>7.4</v>
      </c>
      <c r="S3441" s="164">
        <f>IFERROR(IF(VLOOKUP($C3441,'MSCI Database'!$C:$R,6, FALSE)="","",VLOOKUP($C3441,'MSCI Database'!$C:$R,6, FALSE)),"")</f>
        <v>7.1</v>
      </c>
      <c r="T3441" s="211">
        <f>IFERROR(IF(VLOOKUP($C3441,'MSCI Database'!$C:$R,7, FALSE)="","",VLOOKUP($C3441,'MSCI Database'!$C:$R,7, FALSE)),"")</f>
        <v>7.6</v>
      </c>
      <c r="U3441" s="164">
        <f>IFERROR(IF(VLOOKUP($C3441,'MSCI Database'!$C:$R,8, FALSE)="","",VLOOKUP($C3441,'MSCI Database'!$C:$R,8, FALSE)),"")</f>
        <v>3.6</v>
      </c>
      <c r="V3441" s="175">
        <f>IFERROR(IF(VLOOKUP($C3441,'MSCI Database'!$C:$R,9, FALSE)="","",VLOOKUP($C3441,'MSCI Database'!$C:$R,9, FALSE)),"")</f>
        <v>5.6</v>
      </c>
      <c r="W3441" s="165">
        <f t="shared" ca="1" si="137"/>
        <v>0</v>
      </c>
      <c r="X3441" s="236">
        <f>IFERROR(IF(VLOOKUP($C3441,'MSCI Database'!$C:$R,10, FALSE)="","",VLOOKUP($C3441,'MSCI Database'!$C:$R,10, FALSE)),"")</f>
        <v>51399</v>
      </c>
      <c r="Y3441" s="133" t="str">
        <f>IFERROR(IF(VLOOKUP($C3441,'MSCI Database'!$C:$R,11, FALSE)="","",VLOOKUP($C3441,'MSCI Database'!$C:$R,11, FALSE)),"")</f>
        <v>2019</v>
      </c>
      <c r="Z3441" s="133" t="str">
        <f>IFERROR(IF(VLOOKUP($C3441,'MSCI Database'!$C:$R,12, FALSE)="","",VLOOKUP($C3441,'MSCI Database'!$C:$R,12, FALSE)),"")</f>
        <v>Reported</v>
      </c>
      <c r="AA3441" s="202" t="str">
        <f>IFERROR(IF(VLOOKUP($C3441,'MSCI Database'!$C:$R,13, FALSE)="","",VLOOKUP($C3441,'MSCI Database'!$C:$R,13, FALSE)),"")</f>
        <v>Strong R&amp;D investment demonstrates focus on robotics segment</v>
      </c>
    </row>
    <row r="3442" spans="1:27" s="130" customFormat="1" ht="15" hidden="1" customHeight="1" outlineLevel="1">
      <c r="A3442" s="130" t="s">
        <v>3141</v>
      </c>
      <c r="B3442" s="130" t="s">
        <v>3142</v>
      </c>
      <c r="C3442" s="130" t="s">
        <v>3143</v>
      </c>
      <c r="D3442" s="130" t="s">
        <v>18700</v>
      </c>
      <c r="E3442" s="130" t="s">
        <v>18689</v>
      </c>
      <c r="F3442" s="215">
        <v>2.8770601627119471E-2</v>
      </c>
      <c r="G3442" s="132" t="str">
        <f ca="1">IFERROR(_xll.BQL($A3442, "cur_mkt_cap(currency=EUR)")/1000000, " ")</f>
        <v xml:space="preserve"> </v>
      </c>
      <c r="M3442" s="308"/>
      <c r="N3442" s="215">
        <f t="shared" si="136"/>
        <v>3.0549899868598983E-4</v>
      </c>
      <c r="O3442" s="172" t="str">
        <f>IFERROR(IF(VLOOKUP($C3442,'MSCI Database'!$C:$R,2, FALSE)="","",VLOOKUP($C3442,'MSCI Database'!$C:$R,2, FALSE)),"")</f>
        <v>Software &amp; Services</v>
      </c>
      <c r="P3442" s="186" t="str">
        <f>IFERROR(IF(VLOOKUP($C3442,'MSCI Database'!$C:$R,3, FALSE)="","",VLOOKUP($C3442,'MSCI Database'!$C:$R,3, FALSE)),"")</f>
        <v>AA</v>
      </c>
      <c r="Q3442" s="164" t="str">
        <f>IFERROR(IF(VLOOKUP($C3442,'MSCI Database'!$C:$R,4, FALSE)="","",VLOOKUP($C3442,'MSCI Database'!$C:$R,4, FALSE)),"")</f>
        <v>0</v>
      </c>
      <c r="R3442" s="164">
        <f>IFERROR(IF(VLOOKUP($C3442,'MSCI Database'!$C:$R,5, FALSE)="","",VLOOKUP($C3442,'MSCI Database'!$C:$R,5, FALSE)),"")</f>
        <v>7.6</v>
      </c>
      <c r="S3442" s="164">
        <f>IFERROR(IF(VLOOKUP($C3442,'MSCI Database'!$C:$R,6, FALSE)="","",VLOOKUP($C3442,'MSCI Database'!$C:$R,6, FALSE)),"")</f>
        <v>6.7</v>
      </c>
      <c r="T3442" s="211">
        <f>IFERROR(IF(VLOOKUP($C3442,'MSCI Database'!$C:$R,7, FALSE)="","",VLOOKUP($C3442,'MSCI Database'!$C:$R,7, FALSE)),"")</f>
        <v>5.5</v>
      </c>
      <c r="U3442" s="164">
        <f>IFERROR(IF(VLOOKUP($C3442,'MSCI Database'!$C:$R,8, FALSE)="","",VLOOKUP($C3442,'MSCI Database'!$C:$R,8, FALSE)),"")</f>
        <v>4</v>
      </c>
      <c r="V3442" s="175">
        <f>IFERROR(IF(VLOOKUP($C3442,'MSCI Database'!$C:$R,9, FALSE)="","",VLOOKUP($C3442,'MSCI Database'!$C:$R,9, FALSE)),"")</f>
        <v>5.2</v>
      </c>
      <c r="W3442" s="165">
        <f t="shared" ca="1" si="137"/>
        <v>0</v>
      </c>
      <c r="X3442" s="236">
        <f>IFERROR(IF(VLOOKUP($C3442,'MSCI Database'!$C:$R,10, FALSE)="","",VLOOKUP($C3442,'MSCI Database'!$C:$R,10, FALSE)),"")</f>
        <v>410971</v>
      </c>
      <c r="Y3442" s="133" t="str">
        <f>IFERROR(IF(VLOOKUP($C3442,'MSCI Database'!$C:$R,11, FALSE)="","",VLOOKUP($C3442,'MSCI Database'!$C:$R,11, FALSE)),"")</f>
        <v>2019</v>
      </c>
      <c r="Z3442" s="133" t="str">
        <f>IFERROR(IF(VLOOKUP($C3442,'MSCI Database'!$C:$R,12, FALSE)="","",VLOOKUP($C3442,'MSCI Database'!$C:$R,12, FALSE)),"")</f>
        <v>Reported</v>
      </c>
      <c r="AA3442" s="202" t="str">
        <f>IFERROR(IF(VLOOKUP($C3442,'MSCI Database'!$C:$R,13, FALSE)="","",VLOOKUP($C3442,'MSCI Database'!$C:$R,13, FALSE)),"")</f>
        <v>Leads in talent management programs; lacks robust governance practices</v>
      </c>
    </row>
    <row r="3443" spans="1:27" s="130" customFormat="1" ht="15" hidden="1" customHeight="1" outlineLevel="1">
      <c r="A3443" s="130" t="s">
        <v>4110</v>
      </c>
      <c r="B3443" s="130" t="s">
        <v>4111</v>
      </c>
      <c r="C3443" s="130" t="s">
        <v>4112</v>
      </c>
      <c r="D3443" s="130" t="s">
        <v>18672</v>
      </c>
      <c r="E3443" s="130" t="s">
        <v>18682</v>
      </c>
      <c r="F3443" s="215">
        <v>1.9712868145379009E-2</v>
      </c>
      <c r="G3443" s="132" t="str">
        <f ca="1">IFERROR(_xll.BQL($A3443, "cur_mkt_cap(currency=EUR)")/1000000, " ")</f>
        <v xml:space="preserve"> </v>
      </c>
      <c r="M3443" s="308"/>
      <c r="N3443" s="215">
        <f t="shared" si="136"/>
        <v>2.0931997035354263E-4</v>
      </c>
      <c r="O3443" s="172" t="str">
        <f>IFERROR(IF(VLOOKUP($C3443,'MSCI Database'!$C:$R,2, FALSE)="","",VLOOKUP($C3443,'MSCI Database'!$C:$R,2, FALSE)),"")</f>
        <v>Automobiles</v>
      </c>
      <c r="P3443" s="186" t="str">
        <f>IFERROR(IF(VLOOKUP($C3443,'MSCI Database'!$C:$R,3, FALSE)="","",VLOOKUP($C3443,'MSCI Database'!$C:$R,3, FALSE)),"")</f>
        <v>B</v>
      </c>
      <c r="Q3443" s="164" t="str">
        <f>IFERROR(IF(VLOOKUP($C3443,'MSCI Database'!$C:$R,4, FALSE)="","",VLOOKUP($C3443,'MSCI Database'!$C:$R,4, FALSE)),"")</f>
        <v>0</v>
      </c>
      <c r="R3443" s="164">
        <f>IFERROR(IF(VLOOKUP($C3443,'MSCI Database'!$C:$R,5, FALSE)="","",VLOOKUP($C3443,'MSCI Database'!$C:$R,5, FALSE)),"")</f>
        <v>2.6</v>
      </c>
      <c r="S3443" s="164">
        <f>IFERROR(IF(VLOOKUP($C3443,'MSCI Database'!$C:$R,6, FALSE)="","",VLOOKUP($C3443,'MSCI Database'!$C:$R,6, FALSE)),"")</f>
        <v>5.5</v>
      </c>
      <c r="T3443" s="211">
        <f>IFERROR(IF(VLOOKUP($C3443,'MSCI Database'!$C:$R,7, FALSE)="","",VLOOKUP($C3443,'MSCI Database'!$C:$R,7, FALSE)),"")</f>
        <v>2</v>
      </c>
      <c r="U3443" s="164">
        <f>IFERROR(IF(VLOOKUP($C3443,'MSCI Database'!$C:$R,8, FALSE)="","",VLOOKUP($C3443,'MSCI Database'!$C:$R,8, FALSE)),"")</f>
        <v>2.9</v>
      </c>
      <c r="V3443" s="175">
        <f>IFERROR(IF(VLOOKUP($C3443,'MSCI Database'!$C:$R,9, FALSE)="","",VLOOKUP($C3443,'MSCI Database'!$C:$R,9, FALSE)),"")</f>
        <v>3.4</v>
      </c>
      <c r="W3443" s="165">
        <f t="shared" ca="1" si="137"/>
        <v>0</v>
      </c>
      <c r="X3443" s="236">
        <f>IFERROR(IF(VLOOKUP($C3443,'MSCI Database'!$C:$R,10, FALSE)="","",VLOOKUP($C3443,'MSCI Database'!$C:$R,10, FALSE)),"")</f>
        <v>671891</v>
      </c>
      <c r="Y3443" s="133" t="str">
        <f>IFERROR(IF(VLOOKUP($C3443,'MSCI Database'!$C:$R,11, FALSE)="","",VLOOKUP($C3443,'MSCI Database'!$C:$R,11, FALSE)),"")</f>
        <v>2019</v>
      </c>
      <c r="Z3443" s="133" t="str">
        <f>IFERROR(IF(VLOOKUP($C3443,'MSCI Database'!$C:$R,12, FALSE)="","",VLOOKUP($C3443,'MSCI Database'!$C:$R,12, FALSE)),"")</f>
        <v>Reported</v>
      </c>
      <c r="AA3443" s="202" t="str">
        <f>IFERROR(IF(VLOOKUP($C3443,'MSCI Database'!$C:$R,13, FALSE)="","",VLOOKUP($C3443,'MSCI Database'!$C:$R,13, FALSE)),"")</f>
        <v>Controversies surrounding quality issues continue to heighten reputational risk</v>
      </c>
    </row>
    <row r="3444" spans="1:27" s="130" customFormat="1" ht="15" hidden="1" customHeight="1" outlineLevel="1">
      <c r="A3444" s="130" t="s">
        <v>3133</v>
      </c>
      <c r="B3444" s="130" t="s">
        <v>3134</v>
      </c>
      <c r="C3444" s="130" t="s">
        <v>3135</v>
      </c>
      <c r="D3444" s="130" t="s">
        <v>18700</v>
      </c>
      <c r="E3444" s="130" t="s">
        <v>18688</v>
      </c>
      <c r="F3444" s="215">
        <v>2.8575055628964081E-2</v>
      </c>
      <c r="G3444" s="132" t="str">
        <f ca="1">IFERROR(_xll.BQL($A3444, "cur_mkt_cap(currency=EUR)")/1000000, " ")</f>
        <v xml:space="preserve"> </v>
      </c>
      <c r="M3444" s="308"/>
      <c r="N3444" s="215">
        <f t="shared" si="136"/>
        <v>3.0342260461513337E-4</v>
      </c>
      <c r="O3444" s="172" t="str">
        <f>IFERROR(IF(VLOOKUP($C3444,'MSCI Database'!$C:$R,2, FALSE)="","",VLOOKUP($C3444,'MSCI Database'!$C:$R,2, FALSE)),"")</f>
        <v>Consumer Finance</v>
      </c>
      <c r="P3444" s="186" t="str">
        <f>IFERROR(IF(VLOOKUP($C3444,'MSCI Database'!$C:$R,3, FALSE)="","",VLOOKUP($C3444,'MSCI Database'!$C:$R,3, FALSE)),"")</f>
        <v>BBB</v>
      </c>
      <c r="Q3444" s="164" t="str">
        <f>IFERROR(IF(VLOOKUP($C3444,'MSCI Database'!$C:$R,4, FALSE)="","",VLOOKUP($C3444,'MSCI Database'!$C:$R,4, FALSE)),"")</f>
        <v>0</v>
      </c>
      <c r="R3444" s="164">
        <f>IFERROR(IF(VLOOKUP($C3444,'MSCI Database'!$C:$R,5, FALSE)="","",VLOOKUP($C3444,'MSCI Database'!$C:$R,5, FALSE)),"")</f>
        <v>4.7</v>
      </c>
      <c r="S3444" s="164">
        <f>IFERROR(IF(VLOOKUP($C3444,'MSCI Database'!$C:$R,6, FALSE)="","",VLOOKUP($C3444,'MSCI Database'!$C:$R,6, FALSE)),"")</f>
        <v>8.3000000000000007</v>
      </c>
      <c r="T3444" s="211">
        <f>IFERROR(IF(VLOOKUP($C3444,'MSCI Database'!$C:$R,7, FALSE)="","",VLOOKUP($C3444,'MSCI Database'!$C:$R,7, FALSE)),"")</f>
        <v>4.8</v>
      </c>
      <c r="U3444" s="164">
        <f>IFERROR(IF(VLOOKUP($C3444,'MSCI Database'!$C:$R,8, FALSE)="","",VLOOKUP($C3444,'MSCI Database'!$C:$R,8, FALSE)),"")</f>
        <v>2.5</v>
      </c>
      <c r="V3444" s="175">
        <f>IFERROR(IF(VLOOKUP($C3444,'MSCI Database'!$C:$R,9, FALSE)="","",VLOOKUP($C3444,'MSCI Database'!$C:$R,9, FALSE)),"")</f>
        <v>4.2</v>
      </c>
      <c r="W3444" s="165">
        <f t="shared" ca="1" si="137"/>
        <v>0</v>
      </c>
      <c r="X3444" s="236">
        <f>IFERROR(IF(VLOOKUP($C3444,'MSCI Database'!$C:$R,10, FALSE)="","",VLOOKUP($C3444,'MSCI Database'!$C:$R,10, FALSE)),"")</f>
        <v>12513</v>
      </c>
      <c r="Y3444" s="133" t="str">
        <f>IFERROR(IF(VLOOKUP($C3444,'MSCI Database'!$C:$R,11, FALSE)="","",VLOOKUP($C3444,'MSCI Database'!$C:$R,11, FALSE)),"")</f>
        <v>2019</v>
      </c>
      <c r="Z3444" s="133" t="str">
        <f>IFERROR(IF(VLOOKUP($C3444,'MSCI Database'!$C:$R,12, FALSE)="","",VLOOKUP($C3444,'MSCI Database'!$C:$R,12, FALSE)),"")</f>
        <v>E.Segmt-Low</v>
      </c>
      <c r="AA3444" s="202" t="str">
        <f>IFERROR(IF(VLOOKUP($C3444,'MSCI Database'!$C:$R,13, FALSE)="","",VLOOKUP($C3444,'MSCI Database'!$C:$R,13, FALSE)),"")</f>
        <v>Robust internal controls and financial inclusion measures; modest governance practices</v>
      </c>
    </row>
    <row r="3445" spans="1:27" s="130" customFormat="1" ht="15" hidden="1" customHeight="1" outlineLevel="1">
      <c r="A3445" s="130" t="s">
        <v>4018</v>
      </c>
      <c r="B3445" s="130" t="s">
        <v>4019</v>
      </c>
      <c r="C3445" s="130" t="s">
        <v>4020</v>
      </c>
      <c r="D3445" s="130" t="s">
        <v>18672</v>
      </c>
      <c r="E3445" s="130" t="s">
        <v>18688</v>
      </c>
      <c r="F3445" s="215">
        <v>1.936357072777883E-2</v>
      </c>
      <c r="G3445" s="132" t="str">
        <f ca="1">IFERROR(_xll.BQL($A3445, "cur_mkt_cap(currency=EUR)")/1000000, " ")</f>
        <v xml:space="preserve"> </v>
      </c>
      <c r="M3445" s="308"/>
      <c r="N3445" s="215">
        <f t="shared" si="136"/>
        <v>2.0561097557117872E-4</v>
      </c>
      <c r="O3445" s="172" t="str">
        <f>IFERROR(IF(VLOOKUP($C3445,'MSCI Database'!$C:$R,2, FALSE)="","",VLOOKUP($C3445,'MSCI Database'!$C:$R,2, FALSE)),"")</f>
        <v>Life &amp; Health Insurance</v>
      </c>
      <c r="P3445" s="186" t="str">
        <f>IFERROR(IF(VLOOKUP($C3445,'MSCI Database'!$C:$R,3, FALSE)="","",VLOOKUP($C3445,'MSCI Database'!$C:$R,3, FALSE)),"")</f>
        <v>A</v>
      </c>
      <c r="Q3445" s="164" t="str">
        <f>IFERROR(IF(VLOOKUP($C3445,'MSCI Database'!$C:$R,4, FALSE)="","",VLOOKUP($C3445,'MSCI Database'!$C:$R,4, FALSE)),"")</f>
        <v>1</v>
      </c>
      <c r="R3445" s="164">
        <f>IFERROR(IF(VLOOKUP($C3445,'MSCI Database'!$C:$R,5, FALSE)="","",VLOOKUP($C3445,'MSCI Database'!$C:$R,5, FALSE)),"")</f>
        <v>5.9</v>
      </c>
      <c r="S3445" s="164">
        <f>IFERROR(IF(VLOOKUP($C3445,'MSCI Database'!$C:$R,6, FALSE)="","",VLOOKUP($C3445,'MSCI Database'!$C:$R,6, FALSE)),"")</f>
        <v>7.5</v>
      </c>
      <c r="T3445" s="211">
        <f>IFERROR(IF(VLOOKUP($C3445,'MSCI Database'!$C:$R,7, FALSE)="","",VLOOKUP($C3445,'MSCI Database'!$C:$R,7, FALSE)),"")</f>
        <v>4.4000000000000004</v>
      </c>
      <c r="U3445" s="164">
        <f>IFERROR(IF(VLOOKUP($C3445,'MSCI Database'!$C:$R,8, FALSE)="","",VLOOKUP($C3445,'MSCI Database'!$C:$R,8, FALSE)),"")</f>
        <v>2.2000000000000002</v>
      </c>
      <c r="V3445" s="175">
        <f>IFERROR(IF(VLOOKUP($C3445,'MSCI Database'!$C:$R,9, FALSE)="","",VLOOKUP($C3445,'MSCI Database'!$C:$R,9, FALSE)),"")</f>
        <v>4</v>
      </c>
      <c r="W3445" s="165">
        <f t="shared" ca="1" si="137"/>
        <v>0</v>
      </c>
      <c r="X3445" s="236">
        <f>IFERROR(IF(VLOOKUP($C3445,'MSCI Database'!$C:$R,10, FALSE)="","",VLOOKUP($C3445,'MSCI Database'!$C:$R,10, FALSE)),"")</f>
        <v>953449</v>
      </c>
      <c r="Y3445" s="133" t="str">
        <f>IFERROR(IF(VLOOKUP($C3445,'MSCI Database'!$C:$R,11, FALSE)="","",VLOOKUP($C3445,'MSCI Database'!$C:$R,11, FALSE)),"")</f>
        <v>2019</v>
      </c>
      <c r="Z3445" s="133" t="str">
        <f>IFERROR(IF(VLOOKUP($C3445,'MSCI Database'!$C:$R,12, FALSE)="","",VLOOKUP($C3445,'MSCI Database'!$C:$R,12, FALSE)),"")</f>
        <v>Reported</v>
      </c>
      <c r="AA3445" s="202" t="str">
        <f>IFERROR(IF(VLOOKUP($C3445,'MSCI Database'!$C:$R,13, FALSE)="","",VLOOKUP($C3445,'MSCI Database'!$C:$R,13, FALSE)),"")</f>
        <v>Sustained efforts in ESG integration drive upgrade</v>
      </c>
    </row>
    <row r="3446" spans="1:27" s="130" customFormat="1" ht="15" hidden="1" customHeight="1" outlineLevel="1">
      <c r="A3446" s="130" t="s">
        <v>3372</v>
      </c>
      <c r="B3446" s="130" t="s">
        <v>3373</v>
      </c>
      <c r="C3446" s="130" t="s">
        <v>3374</v>
      </c>
      <c r="D3446" s="130" t="s">
        <v>18672</v>
      </c>
      <c r="E3446" s="130" t="s">
        <v>18688</v>
      </c>
      <c r="F3446" s="215">
        <v>1.9059329413976041E-2</v>
      </c>
      <c r="G3446" s="132" t="str">
        <f ca="1">IFERROR(_xll.BQL($A3446, "cur_mkt_cap(currency=EUR)")/1000000, " ")</f>
        <v xml:space="preserve"> </v>
      </c>
      <c r="M3446" s="308"/>
      <c r="N3446" s="215">
        <f t="shared" si="136"/>
        <v>2.0238040646698415E-4</v>
      </c>
      <c r="O3446" s="172" t="str">
        <f>IFERROR(IF(VLOOKUP($C3446,'MSCI Database'!$C:$R,2, FALSE)="","",VLOOKUP($C3446,'MSCI Database'!$C:$R,2, FALSE)),"")</f>
        <v>Diversified Financials</v>
      </c>
      <c r="P3446" s="186" t="str">
        <f>IFERROR(IF(VLOOKUP($C3446,'MSCI Database'!$C:$R,3, FALSE)="","",VLOOKUP($C3446,'MSCI Database'!$C:$R,3, FALSE)),"")</f>
        <v>BBB</v>
      </c>
      <c r="Q3446" s="164" t="str">
        <f>IFERROR(IF(VLOOKUP($C3446,'MSCI Database'!$C:$R,4, FALSE)="","",VLOOKUP($C3446,'MSCI Database'!$C:$R,4, FALSE)),"")</f>
        <v>0</v>
      </c>
      <c r="R3446" s="164">
        <f>IFERROR(IF(VLOOKUP($C3446,'MSCI Database'!$C:$R,5, FALSE)="","",VLOOKUP($C3446,'MSCI Database'!$C:$R,5, FALSE)),"")</f>
        <v>5.2</v>
      </c>
      <c r="S3446" s="164">
        <f>IFERROR(IF(VLOOKUP($C3446,'MSCI Database'!$C:$R,6, FALSE)="","",VLOOKUP($C3446,'MSCI Database'!$C:$R,6, FALSE)),"")</f>
        <v>8.6999999999999993</v>
      </c>
      <c r="T3446" s="211">
        <f>IFERROR(IF(VLOOKUP($C3446,'MSCI Database'!$C:$R,7, FALSE)="","",VLOOKUP($C3446,'MSCI Database'!$C:$R,7, FALSE)),"")</f>
        <v>4.3</v>
      </c>
      <c r="U3446" s="164">
        <f>IFERROR(IF(VLOOKUP($C3446,'MSCI Database'!$C:$R,8, FALSE)="","",VLOOKUP($C3446,'MSCI Database'!$C:$R,8, FALSE)),"")</f>
        <v>4.4000000000000004</v>
      </c>
      <c r="V3446" s="175">
        <f>IFERROR(IF(VLOOKUP($C3446,'MSCI Database'!$C:$R,9, FALSE)="","",VLOOKUP($C3446,'MSCI Database'!$C:$R,9, FALSE)),"")</f>
        <v>4.5999999999999996</v>
      </c>
      <c r="W3446" s="165">
        <f t="shared" ca="1" si="137"/>
        <v>0</v>
      </c>
      <c r="X3446" s="236">
        <f>IFERROR(IF(VLOOKUP($C3446,'MSCI Database'!$C:$R,10, FALSE)="","",VLOOKUP($C3446,'MSCI Database'!$C:$R,10, FALSE)),"")</f>
        <v>3457</v>
      </c>
      <c r="Y3446" s="133" t="str">
        <f>IFERROR(IF(VLOOKUP($C3446,'MSCI Database'!$C:$R,11, FALSE)="","",VLOOKUP($C3446,'MSCI Database'!$C:$R,11, FALSE)),"")</f>
        <v>2019</v>
      </c>
      <c r="Z3446" s="133" t="str">
        <f>IFERROR(IF(VLOOKUP($C3446,'MSCI Database'!$C:$R,12, FALSE)="","",VLOOKUP($C3446,'MSCI Database'!$C:$R,12, FALSE)),"")</f>
        <v>Reported</v>
      </c>
      <c r="AA3446" s="202" t="str">
        <f>IFERROR(IF(VLOOKUP($C3446,'MSCI Database'!$C:$R,13, FALSE)="","",VLOOKUP($C3446,'MSCI Database'!$C:$R,13, FALSE)),"")</f>
        <v>Strong internal controls with commitment to business ethics</v>
      </c>
    </row>
    <row r="3447" spans="1:27" s="130" customFormat="1" ht="15" hidden="1" customHeight="1" outlineLevel="1">
      <c r="A3447" s="130" t="s">
        <v>3361</v>
      </c>
      <c r="B3447" s="130" t="s">
        <v>3362</v>
      </c>
      <c r="C3447" s="130" t="s">
        <v>3363</v>
      </c>
      <c r="D3447" s="130" t="s">
        <v>18672</v>
      </c>
      <c r="E3447" s="130" t="s">
        <v>18689</v>
      </c>
      <c r="F3447" s="215">
        <v>1.907836916649977E-2</v>
      </c>
      <c r="G3447" s="132" t="str">
        <f ca="1">IFERROR(_xll.BQL($A3447, "cur_mkt_cap(currency=EUR)")/1000000, " ")</f>
        <v xml:space="preserve"> </v>
      </c>
      <c r="M3447" s="308"/>
      <c r="N3447" s="215">
        <f t="shared" si="136"/>
        <v>2.0258257899735435E-4</v>
      </c>
      <c r="O3447" s="172" t="str">
        <f>IFERROR(IF(VLOOKUP($C3447,'MSCI Database'!$C:$R,2, FALSE)="","",VLOOKUP($C3447,'MSCI Database'!$C:$R,2, FALSE)),"")</f>
        <v>Software &amp; Services</v>
      </c>
      <c r="P3447" s="186" t="str">
        <f>IFERROR(IF(VLOOKUP($C3447,'MSCI Database'!$C:$R,3, FALSE)="","",VLOOKUP($C3447,'MSCI Database'!$C:$R,3, FALSE)),"")</f>
        <v>B</v>
      </c>
      <c r="Q3447" s="164" t="str">
        <f>IFERROR(IF(VLOOKUP($C3447,'MSCI Database'!$C:$R,4, FALSE)="","",VLOOKUP($C3447,'MSCI Database'!$C:$R,4, FALSE)),"")</f>
        <v>0</v>
      </c>
      <c r="R3447" s="164">
        <f>IFERROR(IF(VLOOKUP($C3447,'MSCI Database'!$C:$R,5, FALSE)="","",VLOOKUP($C3447,'MSCI Database'!$C:$R,5, FALSE)),"")</f>
        <v>1.8</v>
      </c>
      <c r="S3447" s="164">
        <f>IFERROR(IF(VLOOKUP($C3447,'MSCI Database'!$C:$R,6, FALSE)="","",VLOOKUP($C3447,'MSCI Database'!$C:$R,6, FALSE)),"")</f>
        <v>4.0999999999999996</v>
      </c>
      <c r="T3447" s="211">
        <f>IFERROR(IF(VLOOKUP($C3447,'MSCI Database'!$C:$R,7, FALSE)="","",VLOOKUP($C3447,'MSCI Database'!$C:$R,7, FALSE)),"")</f>
        <v>3.7</v>
      </c>
      <c r="U3447" s="164">
        <f>IFERROR(IF(VLOOKUP($C3447,'MSCI Database'!$C:$R,8, FALSE)="","",VLOOKUP($C3447,'MSCI Database'!$C:$R,8, FALSE)),"")</f>
        <v>1.6</v>
      </c>
      <c r="V3447" s="175">
        <f>IFERROR(IF(VLOOKUP($C3447,'MSCI Database'!$C:$R,9, FALSE)="","",VLOOKUP($C3447,'MSCI Database'!$C:$R,9, FALSE)),"")</f>
        <v>3</v>
      </c>
      <c r="W3447" s="165">
        <f t="shared" ca="1" si="137"/>
        <v>0</v>
      </c>
      <c r="X3447" s="236">
        <f>IFERROR(IF(VLOOKUP($C3447,'MSCI Database'!$C:$R,10, FALSE)="","",VLOOKUP($C3447,'MSCI Database'!$C:$R,10, FALSE)),"")</f>
        <v>8348</v>
      </c>
      <c r="Y3447" s="133" t="str">
        <f>IFERROR(IF(VLOOKUP($C3447,'MSCI Database'!$C:$R,11, FALSE)="","",VLOOKUP($C3447,'MSCI Database'!$C:$R,11, FALSE)),"")</f>
        <v>2019</v>
      </c>
      <c r="Z3447" s="133" t="str">
        <f>IFERROR(IF(VLOOKUP($C3447,'MSCI Database'!$C:$R,12, FALSE)="","",VLOOKUP($C3447,'MSCI Database'!$C:$R,12, FALSE)),"")</f>
        <v>E.Segmt-Moderately High</v>
      </c>
      <c r="AA3447" s="202" t="str">
        <f>IFERROR(IF(VLOOKUP($C3447,'MSCI Database'!$C:$R,13, FALSE)="","",VLOOKUP($C3447,'MSCI Database'!$C:$R,13, FALSE)),"")</f>
        <v>Talent management initiatives lag those of peers</v>
      </c>
    </row>
    <row r="3448" spans="1:27" s="130" customFormat="1" ht="15" hidden="1" customHeight="1" outlineLevel="1">
      <c r="A3448" s="130" t="s">
        <v>3930</v>
      </c>
      <c r="B3448" s="130" t="s">
        <v>3931</v>
      </c>
      <c r="C3448" s="130" t="s">
        <v>3932</v>
      </c>
      <c r="D3448" s="130" t="s">
        <v>18672</v>
      </c>
      <c r="E3448" s="130" t="s">
        <v>18682</v>
      </c>
      <c r="F3448" s="215">
        <v>1.9191117008334729E-2</v>
      </c>
      <c r="G3448" s="132" t="str">
        <f ca="1">IFERROR(_xll.BQL($A3448, "cur_mkt_cap(currency=EUR)")/1000000, " ")</f>
        <v xml:space="preserve"> </v>
      </c>
      <c r="M3448" s="308"/>
      <c r="N3448" s="215">
        <f t="shared" si="136"/>
        <v>2.0377978554975815E-4</v>
      </c>
      <c r="O3448" s="172" t="str">
        <f>IFERROR(IF(VLOOKUP($C3448,'MSCI Database'!$C:$R,2, FALSE)="","",VLOOKUP($C3448,'MSCI Database'!$C:$R,2, FALSE)),"")</f>
        <v>Automobiles</v>
      </c>
      <c r="P3448" s="186" t="str">
        <f>IFERROR(IF(VLOOKUP($C3448,'MSCI Database'!$C:$R,3, FALSE)="","",VLOOKUP($C3448,'MSCI Database'!$C:$R,3, FALSE)),"")</f>
        <v>CCC</v>
      </c>
      <c r="Q3448" s="164" t="str">
        <f>IFERROR(IF(VLOOKUP($C3448,'MSCI Database'!$C:$R,4, FALSE)="","",VLOOKUP($C3448,'MSCI Database'!$C:$R,4, FALSE)),"")</f>
        <v>0</v>
      </c>
      <c r="R3448" s="164">
        <f>IFERROR(IF(VLOOKUP($C3448,'MSCI Database'!$C:$R,5, FALSE)="","",VLOOKUP($C3448,'MSCI Database'!$C:$R,5, FALSE)),"")</f>
        <v>1.1000000000000001</v>
      </c>
      <c r="S3448" s="164">
        <f>IFERROR(IF(VLOOKUP($C3448,'MSCI Database'!$C:$R,6, FALSE)="","",VLOOKUP($C3448,'MSCI Database'!$C:$R,6, FALSE)),"")</f>
        <v>5.9</v>
      </c>
      <c r="T3448" s="211">
        <f>IFERROR(IF(VLOOKUP($C3448,'MSCI Database'!$C:$R,7, FALSE)="","",VLOOKUP($C3448,'MSCI Database'!$C:$R,7, FALSE)),"")</f>
        <v>2.1</v>
      </c>
      <c r="U3448" s="164">
        <f>IFERROR(IF(VLOOKUP($C3448,'MSCI Database'!$C:$R,8, FALSE)="","",VLOOKUP($C3448,'MSCI Database'!$C:$R,8, FALSE)),"")</f>
        <v>1</v>
      </c>
      <c r="V3448" s="175">
        <f>IFERROR(IF(VLOOKUP($C3448,'MSCI Database'!$C:$R,9, FALSE)="","",VLOOKUP($C3448,'MSCI Database'!$C:$R,9, FALSE)),"")</f>
        <v>2.9</v>
      </c>
      <c r="W3448" s="165">
        <f t="shared" ca="1" si="137"/>
        <v>0</v>
      </c>
      <c r="X3448" s="236">
        <f>IFERROR(IF(VLOOKUP($C3448,'MSCI Database'!$C:$R,10, FALSE)="","",VLOOKUP($C3448,'MSCI Database'!$C:$R,10, FALSE)),"")</f>
        <v>3103073</v>
      </c>
      <c r="Y3448" s="133" t="str">
        <f>IFERROR(IF(VLOOKUP($C3448,'MSCI Database'!$C:$R,11, FALSE)="","",VLOOKUP($C3448,'MSCI Database'!$C:$R,11, FALSE)),"")</f>
        <v>2019</v>
      </c>
      <c r="Z3448" s="133" t="str">
        <f>IFERROR(IF(VLOOKUP($C3448,'MSCI Database'!$C:$R,12, FALSE)="","",VLOOKUP($C3448,'MSCI Database'!$C:$R,12, FALSE)),"")</f>
        <v>Reported</v>
      </c>
      <c r="AA3448" s="202" t="str">
        <f>IFERROR(IF(VLOOKUP($C3448,'MSCI Database'!$C:$R,13, FALSE)="","",VLOOKUP($C3448,'MSCI Database'!$C:$R,13, FALSE)),"")</f>
        <v>Concerns remain over ownership structure; aggressive strategy towards EV market</v>
      </c>
    </row>
    <row r="3449" spans="1:27" s="130" customFormat="1" ht="15" hidden="1" customHeight="1" outlineLevel="1">
      <c r="A3449" s="130" t="s">
        <v>3392</v>
      </c>
      <c r="B3449" s="130" t="s">
        <v>3393</v>
      </c>
      <c r="C3449" s="130" t="s">
        <v>3394</v>
      </c>
      <c r="D3449" s="130" t="s">
        <v>18672</v>
      </c>
      <c r="E3449" s="130" t="s">
        <v>12133</v>
      </c>
      <c r="F3449" s="215">
        <v>1.8531757994859479E-2</v>
      </c>
      <c r="G3449" s="132" t="str">
        <f ca="1">IFERROR(_xll.BQL($A3449, "cur_mkt_cap(currency=EUR)")/1000000, " ")</f>
        <v xml:space="preserve"> </v>
      </c>
      <c r="M3449" s="308"/>
      <c r="N3449" s="215">
        <f t="shared" si="136"/>
        <v>1.9677841932871264E-4</v>
      </c>
      <c r="O3449" s="172" t="str">
        <f>IFERROR(IF(VLOOKUP($C3449,'MSCI Database'!$C:$R,2, FALSE)="","",VLOOKUP($C3449,'MSCI Database'!$C:$R,2, FALSE)),"")</f>
        <v>Pharmaceuticals</v>
      </c>
      <c r="P3449" s="186" t="str">
        <f>IFERROR(IF(VLOOKUP($C3449,'MSCI Database'!$C:$R,3, FALSE)="","",VLOOKUP($C3449,'MSCI Database'!$C:$R,3, FALSE)),"")</f>
        <v>A</v>
      </c>
      <c r="Q3449" s="164" t="str">
        <f>IFERROR(IF(VLOOKUP($C3449,'MSCI Database'!$C:$R,4, FALSE)="","",VLOOKUP($C3449,'MSCI Database'!$C:$R,4, FALSE)),"")</f>
        <v>0</v>
      </c>
      <c r="R3449" s="164">
        <f>IFERROR(IF(VLOOKUP($C3449,'MSCI Database'!$C:$R,5, FALSE)="","",VLOOKUP($C3449,'MSCI Database'!$C:$R,5, FALSE)),"")</f>
        <v>6.4</v>
      </c>
      <c r="S3449" s="164">
        <f>IFERROR(IF(VLOOKUP($C3449,'MSCI Database'!$C:$R,6, FALSE)="","",VLOOKUP($C3449,'MSCI Database'!$C:$R,6, FALSE)),"")</f>
        <v>5</v>
      </c>
      <c r="T3449" s="211">
        <f>IFERROR(IF(VLOOKUP($C3449,'MSCI Database'!$C:$R,7, FALSE)="","",VLOOKUP($C3449,'MSCI Database'!$C:$R,7, FALSE)),"")</f>
        <v>5.5</v>
      </c>
      <c r="U3449" s="164">
        <f>IFERROR(IF(VLOOKUP($C3449,'MSCI Database'!$C:$R,8, FALSE)="","",VLOOKUP($C3449,'MSCI Database'!$C:$R,8, FALSE)),"")</f>
        <v>4.0999999999999996</v>
      </c>
      <c r="V3449" s="175">
        <f>IFERROR(IF(VLOOKUP($C3449,'MSCI Database'!$C:$R,9, FALSE)="","",VLOOKUP($C3449,'MSCI Database'!$C:$R,9, FALSE)),"")</f>
        <v>5</v>
      </c>
      <c r="W3449" s="165">
        <f t="shared" ca="1" si="137"/>
        <v>0</v>
      </c>
      <c r="X3449" s="236">
        <f>IFERROR(IF(VLOOKUP($C3449,'MSCI Database'!$C:$R,10, FALSE)="","",VLOOKUP($C3449,'MSCI Database'!$C:$R,10, FALSE)),"")</f>
        <v>25977</v>
      </c>
      <c r="Y3449" s="133" t="str">
        <f>IFERROR(IF(VLOOKUP($C3449,'MSCI Database'!$C:$R,11, FALSE)="","",VLOOKUP($C3449,'MSCI Database'!$C:$R,11, FALSE)),"")</f>
        <v>2019</v>
      </c>
      <c r="Z3449" s="133" t="str">
        <f>IFERROR(IF(VLOOKUP($C3449,'MSCI Database'!$C:$R,12, FALSE)="","",VLOOKUP($C3449,'MSCI Database'!$C:$R,12, FALSE)),"")</f>
        <v>Reported</v>
      </c>
      <c r="AA3449" s="202" t="str">
        <f>IFERROR(IF(VLOOKUP($C3449,'MSCI Database'!$C:$R,13, FALSE)="","",VLOOKUP($C3449,'MSCI Database'!$C:$R,13, FALSE)),"")</f>
        <v>Strong talent management and business ethics programs offset weak corporate governance practices</v>
      </c>
    </row>
    <row r="3450" spans="1:27" s="130" customFormat="1" ht="15" hidden="1" customHeight="1" outlineLevel="1">
      <c r="A3450" s="130" t="s">
        <v>3902</v>
      </c>
      <c r="B3450" s="130" t="s">
        <v>3903</v>
      </c>
      <c r="C3450" s="130" t="s">
        <v>3904</v>
      </c>
      <c r="D3450" s="130" t="s">
        <v>18672</v>
      </c>
      <c r="E3450" s="130" t="s">
        <v>18682</v>
      </c>
      <c r="F3450" s="215">
        <v>1.8814865183360941E-2</v>
      </c>
      <c r="G3450" s="132" t="str">
        <f ca="1">IFERROR(_xll.BQL($A3450, "cur_mkt_cap(currency=EUR)")/1000000, " ")</f>
        <v xml:space="preserve"> </v>
      </c>
      <c r="M3450" s="308"/>
      <c r="N3450" s="215">
        <f t="shared" si="136"/>
        <v>1.997845769241964E-4</v>
      </c>
      <c r="O3450" s="172" t="str">
        <f>IFERROR(IF(VLOOKUP($C3450,'MSCI Database'!$C:$R,2, FALSE)="","",VLOOKUP($C3450,'MSCI Database'!$C:$R,2, FALSE)),"")</f>
        <v>Auto Components</v>
      </c>
      <c r="P3450" s="186" t="str">
        <f>IFERROR(IF(VLOOKUP($C3450,'MSCI Database'!$C:$R,3, FALSE)="","",VLOOKUP($C3450,'MSCI Database'!$C:$R,3, FALSE)),"")</f>
        <v>B</v>
      </c>
      <c r="Q3450" s="164" t="str">
        <f>IFERROR(IF(VLOOKUP($C3450,'MSCI Database'!$C:$R,4, FALSE)="","",VLOOKUP($C3450,'MSCI Database'!$C:$R,4, FALSE)),"")</f>
        <v>0</v>
      </c>
      <c r="R3450" s="164">
        <f>IFERROR(IF(VLOOKUP($C3450,'MSCI Database'!$C:$R,5, FALSE)="","",VLOOKUP($C3450,'MSCI Database'!$C:$R,5, FALSE)),"")</f>
        <v>1.6</v>
      </c>
      <c r="S3450" s="164">
        <f>IFERROR(IF(VLOOKUP($C3450,'MSCI Database'!$C:$R,6, FALSE)="","",VLOOKUP($C3450,'MSCI Database'!$C:$R,6, FALSE)),"")</f>
        <v>5.5</v>
      </c>
      <c r="T3450" s="211">
        <f>IFERROR(IF(VLOOKUP($C3450,'MSCI Database'!$C:$R,7, FALSE)="","",VLOOKUP($C3450,'MSCI Database'!$C:$R,7, FALSE)),"")</f>
        <v>5.6</v>
      </c>
      <c r="U3450" s="164">
        <f>IFERROR(IF(VLOOKUP($C3450,'MSCI Database'!$C:$R,8, FALSE)="","",VLOOKUP($C3450,'MSCI Database'!$C:$R,8, FALSE)),"")</f>
        <v>0</v>
      </c>
      <c r="V3450" s="175">
        <f>IFERROR(IF(VLOOKUP($C3450,'MSCI Database'!$C:$R,9, FALSE)="","",VLOOKUP($C3450,'MSCI Database'!$C:$R,9, FALSE)),"")</f>
        <v>3.3</v>
      </c>
      <c r="W3450" s="165">
        <f t="shared" ca="1" si="137"/>
        <v>0</v>
      </c>
      <c r="X3450" s="236">
        <f>IFERROR(IF(VLOOKUP($C3450,'MSCI Database'!$C:$R,10, FALSE)="","",VLOOKUP($C3450,'MSCI Database'!$C:$R,10, FALSE)),"")</f>
        <v>880185</v>
      </c>
      <c r="Y3450" s="133" t="str">
        <f>IFERROR(IF(VLOOKUP($C3450,'MSCI Database'!$C:$R,11, FALSE)="","",VLOOKUP($C3450,'MSCI Database'!$C:$R,11, FALSE)),"")</f>
        <v>2019</v>
      </c>
      <c r="Z3450" s="133" t="str">
        <f>IFERROR(IF(VLOOKUP($C3450,'MSCI Database'!$C:$R,12, FALSE)="","",VLOOKUP($C3450,'MSCI Database'!$C:$R,12, FALSE)),"")</f>
        <v>Reported</v>
      </c>
      <c r="AA3450" s="202" t="str">
        <f>IFERROR(IF(VLOOKUP($C3450,'MSCI Database'!$C:$R,13, FALSE)="","",VLOOKUP($C3450,'MSCI Database'!$C:$R,13, FALSE)),"")</f>
        <v>Cross-shareholdings, multiple RPTs and poor board structure weigh on governance performance</v>
      </c>
    </row>
    <row r="3451" spans="1:27" s="130" customFormat="1" ht="15" hidden="1" customHeight="1" outlineLevel="1">
      <c r="A3451" s="130" t="s">
        <v>3672</v>
      </c>
      <c r="B3451" s="130" t="s">
        <v>3673</v>
      </c>
      <c r="C3451" s="130" t="s">
        <v>3674</v>
      </c>
      <c r="D3451" s="130" t="s">
        <v>18672</v>
      </c>
      <c r="E3451" s="130" t="s">
        <v>18682</v>
      </c>
      <c r="F3451" s="215">
        <v>1.825852361461788E-2</v>
      </c>
      <c r="G3451" s="132" t="str">
        <f ca="1">IFERROR(_xll.BQL($A3451, "cur_mkt_cap(currency=EUR)")/1000000, " ")</f>
        <v xml:space="preserve"> </v>
      </c>
      <c r="M3451" s="308"/>
      <c r="N3451" s="215">
        <f t="shared" si="136"/>
        <v>1.938770955867818E-4</v>
      </c>
      <c r="O3451" s="172" t="str">
        <f>IFERROR(IF(VLOOKUP($C3451,'MSCI Database'!$C:$R,2, FALSE)="","",VLOOKUP($C3451,'MSCI Database'!$C:$R,2, FALSE)),"")</f>
        <v>Auto Components</v>
      </c>
      <c r="P3451" s="186" t="str">
        <f>IFERROR(IF(VLOOKUP($C3451,'MSCI Database'!$C:$R,3, FALSE)="","",VLOOKUP($C3451,'MSCI Database'!$C:$R,3, FALSE)),"")</f>
        <v>BB</v>
      </c>
      <c r="Q3451" s="164" t="str">
        <f>IFERROR(IF(VLOOKUP($C3451,'MSCI Database'!$C:$R,4, FALSE)="","",VLOOKUP($C3451,'MSCI Database'!$C:$R,4, FALSE)),"")</f>
        <v>0</v>
      </c>
      <c r="R3451" s="164">
        <f>IFERROR(IF(VLOOKUP($C3451,'MSCI Database'!$C:$R,5, FALSE)="","",VLOOKUP($C3451,'MSCI Database'!$C:$R,5, FALSE)),"")</f>
        <v>4</v>
      </c>
      <c r="S3451" s="164">
        <f>IFERROR(IF(VLOOKUP($C3451,'MSCI Database'!$C:$R,6, FALSE)="","",VLOOKUP($C3451,'MSCI Database'!$C:$R,6, FALSE)),"")</f>
        <v>5.5</v>
      </c>
      <c r="T3451" s="211">
        <f>IFERROR(IF(VLOOKUP($C3451,'MSCI Database'!$C:$R,7, FALSE)="","",VLOOKUP($C3451,'MSCI Database'!$C:$R,7, FALSE)),"")</f>
        <v>4.4000000000000004</v>
      </c>
      <c r="U3451" s="164">
        <f>IFERROR(IF(VLOOKUP($C3451,'MSCI Database'!$C:$R,8, FALSE)="","",VLOOKUP($C3451,'MSCI Database'!$C:$R,8, FALSE)),"")</f>
        <v>3.3</v>
      </c>
      <c r="V3451" s="175">
        <f>IFERROR(IF(VLOOKUP($C3451,'MSCI Database'!$C:$R,9, FALSE)="","",VLOOKUP($C3451,'MSCI Database'!$C:$R,9, FALSE)),"")</f>
        <v>4.2</v>
      </c>
      <c r="W3451" s="165">
        <f t="shared" ca="1" si="137"/>
        <v>0</v>
      </c>
      <c r="X3451" s="236">
        <f>IFERROR(IF(VLOOKUP($C3451,'MSCI Database'!$C:$R,10, FALSE)="","",VLOOKUP($C3451,'MSCI Database'!$C:$R,10, FALSE)),"")</f>
        <v>1373000</v>
      </c>
      <c r="Y3451" s="133" t="str">
        <f>IFERROR(IF(VLOOKUP($C3451,'MSCI Database'!$C:$R,11, FALSE)="","",VLOOKUP($C3451,'MSCI Database'!$C:$R,11, FALSE)),"")</f>
        <v>2019</v>
      </c>
      <c r="Z3451" s="133" t="str">
        <f>IFERROR(IF(VLOOKUP($C3451,'MSCI Database'!$C:$R,12, FALSE)="","",VLOOKUP($C3451,'MSCI Database'!$C:$R,12, FALSE)),"")</f>
        <v>Reported</v>
      </c>
      <c r="AA3451" s="202" t="str">
        <f>IFERROR(IF(VLOOKUP($C3451,'MSCI Database'!$C:$R,13, FALSE)="","",VLOOKUP($C3451,'MSCI Database'!$C:$R,13, FALSE)),"")</f>
        <v>Governance concerns persist; strategic focus on cleantech innovation</v>
      </c>
    </row>
    <row r="3452" spans="1:27" s="130" customFormat="1" ht="15" hidden="1" customHeight="1" outlineLevel="1">
      <c r="A3452" s="130" t="s">
        <v>3137</v>
      </c>
      <c r="B3452" s="130" t="s">
        <v>3138</v>
      </c>
      <c r="C3452" s="130" t="s">
        <v>3139</v>
      </c>
      <c r="D3452" s="130" t="s">
        <v>18700</v>
      </c>
      <c r="E3452" s="130" t="s">
        <v>100</v>
      </c>
      <c r="F3452" s="215">
        <v>2.622556874290553E-2</v>
      </c>
      <c r="G3452" s="132" t="str">
        <f ca="1">IFERROR(_xll.BQL($A3452, "cur_mkt_cap(currency=EUR)")/1000000, " ")</f>
        <v xml:space="preserve"> </v>
      </c>
      <c r="M3452" s="308"/>
      <c r="N3452" s="215">
        <f t="shared" si="136"/>
        <v>2.7847471160895521E-4</v>
      </c>
      <c r="O3452" s="172" t="str">
        <f>IFERROR(IF(VLOOKUP($C3452,'MSCI Database'!$C:$R,2, FALSE)="","",VLOOKUP($C3452,'MSCI Database'!$C:$R,2, FALSE)),"")</f>
        <v>Utilities</v>
      </c>
      <c r="P3452" s="186" t="str">
        <f>IFERROR(IF(VLOOKUP($C3452,'MSCI Database'!$C:$R,3, FALSE)="","",VLOOKUP($C3452,'MSCI Database'!$C:$R,3, FALSE)),"")</f>
        <v>A</v>
      </c>
      <c r="Q3452" s="164" t="str">
        <f>IFERROR(IF(VLOOKUP($C3452,'MSCI Database'!$C:$R,4, FALSE)="","",VLOOKUP($C3452,'MSCI Database'!$C:$R,4, FALSE)),"")</f>
        <v/>
      </c>
      <c r="R3452" s="164">
        <f>IFERROR(IF(VLOOKUP($C3452,'MSCI Database'!$C:$R,5, FALSE)="","",VLOOKUP($C3452,'MSCI Database'!$C:$R,5, FALSE)),"")</f>
        <v>6.3</v>
      </c>
      <c r="S3452" s="164">
        <f>IFERROR(IF(VLOOKUP($C3452,'MSCI Database'!$C:$R,6, FALSE)="","",VLOOKUP($C3452,'MSCI Database'!$C:$R,6, FALSE)),"")</f>
        <v>7.8</v>
      </c>
      <c r="T3452" s="211">
        <f>IFERROR(IF(VLOOKUP($C3452,'MSCI Database'!$C:$R,7, FALSE)="","",VLOOKUP($C3452,'MSCI Database'!$C:$R,7, FALSE)),"")</f>
        <v>4.8</v>
      </c>
      <c r="U3452" s="164">
        <f>IFERROR(IF(VLOOKUP($C3452,'MSCI Database'!$C:$R,8, FALSE)="","",VLOOKUP($C3452,'MSCI Database'!$C:$R,8, FALSE)),"")</f>
        <v>4.9000000000000004</v>
      </c>
      <c r="V3452" s="175">
        <f>IFERROR(IF(VLOOKUP($C3452,'MSCI Database'!$C:$R,9, FALSE)="","",VLOOKUP($C3452,'MSCI Database'!$C:$R,9, FALSE)),"")</f>
        <v>5.9</v>
      </c>
      <c r="W3452" s="165">
        <f t="shared" ca="1" si="137"/>
        <v>0</v>
      </c>
      <c r="X3452" s="236">
        <f>IFERROR(IF(VLOOKUP($C3452,'MSCI Database'!$C:$R,10, FALSE)="","",VLOOKUP($C3452,'MSCI Database'!$C:$R,10, FALSE)),"")</f>
        <v>14154</v>
      </c>
      <c r="Y3452" s="133" t="str">
        <f>IFERROR(IF(VLOOKUP($C3452,'MSCI Database'!$C:$R,11, FALSE)="","",VLOOKUP($C3452,'MSCI Database'!$C:$R,11, FALSE)),"")</f>
        <v>2019</v>
      </c>
      <c r="Z3452" s="133" t="str">
        <f>IFERROR(IF(VLOOKUP($C3452,'MSCI Database'!$C:$R,12, FALSE)="","",VLOOKUP($C3452,'MSCI Database'!$C:$R,12, FALSE)),"")</f>
        <v>Reported</v>
      </c>
      <c r="AA3452" s="202" t="str">
        <f>IFERROR(IF(VLOOKUP($C3452,'MSCI Database'!$C:$R,13, FALSE)="","",VLOOKUP($C3452,'MSCI Database'!$C:$R,13, FALSE)),"")</f>
        <v>Focus on renewable energy drive rating</v>
      </c>
    </row>
    <row r="3453" spans="1:27" s="130" customFormat="1" ht="15" hidden="1" customHeight="1" outlineLevel="1">
      <c r="A3453" s="130" t="s">
        <v>3125</v>
      </c>
      <c r="B3453" s="130" t="s">
        <v>3126</v>
      </c>
      <c r="C3453" s="130" t="s">
        <v>3127</v>
      </c>
      <c r="D3453" s="130" t="s">
        <v>18700</v>
      </c>
      <c r="E3453" s="130" t="s">
        <v>18688</v>
      </c>
      <c r="F3453" s="215">
        <v>2.597219762318299E-2</v>
      </c>
      <c r="G3453" s="132" t="str">
        <f ca="1">IFERROR(_xll.BQL($A3453, "cur_mkt_cap(currency=EUR)")/1000000, " ")</f>
        <v xml:space="preserve"> </v>
      </c>
      <c r="M3453" s="308"/>
      <c r="N3453" s="215">
        <f t="shared" si="136"/>
        <v>2.7578430477025287E-4</v>
      </c>
      <c r="O3453" s="172" t="str">
        <f>IFERROR(IF(VLOOKUP($C3453,'MSCI Database'!$C:$R,2, FALSE)="","",VLOOKUP($C3453,'MSCI Database'!$C:$R,2, FALSE)),"")</f>
        <v>Banks</v>
      </c>
      <c r="P3453" s="186" t="str">
        <f>IFERROR(IF(VLOOKUP($C3453,'MSCI Database'!$C:$R,3, FALSE)="","",VLOOKUP($C3453,'MSCI Database'!$C:$R,3, FALSE)),"")</f>
        <v>BBB</v>
      </c>
      <c r="Q3453" s="164" t="str">
        <f>IFERROR(IF(VLOOKUP($C3453,'MSCI Database'!$C:$R,4, FALSE)="","",VLOOKUP($C3453,'MSCI Database'!$C:$R,4, FALSE)),"")</f>
        <v>1</v>
      </c>
      <c r="R3453" s="164">
        <f>IFERROR(IF(VLOOKUP($C3453,'MSCI Database'!$C:$R,5, FALSE)="","",VLOOKUP($C3453,'MSCI Database'!$C:$R,5, FALSE)),"")</f>
        <v>5.7</v>
      </c>
      <c r="S3453" s="164">
        <f>IFERROR(IF(VLOOKUP($C3453,'MSCI Database'!$C:$R,6, FALSE)="","",VLOOKUP($C3453,'MSCI Database'!$C:$R,6, FALSE)),"")</f>
        <v>5.8</v>
      </c>
      <c r="T3453" s="211">
        <f>IFERROR(IF(VLOOKUP($C3453,'MSCI Database'!$C:$R,7, FALSE)="","",VLOOKUP($C3453,'MSCI Database'!$C:$R,7, FALSE)),"")</f>
        <v>4.7</v>
      </c>
      <c r="U3453" s="164">
        <f>IFERROR(IF(VLOOKUP($C3453,'MSCI Database'!$C:$R,8, FALSE)="","",VLOOKUP($C3453,'MSCI Database'!$C:$R,8, FALSE)),"")</f>
        <v>2.9</v>
      </c>
      <c r="V3453" s="175">
        <f>IFERROR(IF(VLOOKUP($C3453,'MSCI Database'!$C:$R,9, FALSE)="","",VLOOKUP($C3453,'MSCI Database'!$C:$R,9, FALSE)),"")</f>
        <v>4.3</v>
      </c>
      <c r="W3453" s="165">
        <f t="shared" ca="1" si="137"/>
        <v>0</v>
      </c>
      <c r="X3453" s="236">
        <f>IFERROR(IF(VLOOKUP($C3453,'MSCI Database'!$C:$R,10, FALSE)="","",VLOOKUP($C3453,'MSCI Database'!$C:$R,10, FALSE)),"")</f>
        <v>45749</v>
      </c>
      <c r="Y3453" s="133" t="str">
        <f>IFERROR(IF(VLOOKUP($C3453,'MSCI Database'!$C:$R,11, FALSE)="","",VLOOKUP($C3453,'MSCI Database'!$C:$R,11, FALSE)),"")</f>
        <v>2019</v>
      </c>
      <c r="Z3453" s="133" t="str">
        <f>IFERROR(IF(VLOOKUP($C3453,'MSCI Database'!$C:$R,12, FALSE)="","",VLOOKUP($C3453,'MSCI Database'!$C:$R,12, FALSE)),"")</f>
        <v>E.CSI</v>
      </c>
      <c r="AA3453" s="202" t="str">
        <f>IFERROR(IF(VLOOKUP($C3453,'MSCI Database'!$C:$R,13, FALSE)="","",VLOOKUP($C3453,'MSCI Database'!$C:$R,13, FALSE)),"")</f>
        <v>Improved implementation of ESG principles in lending leads to upgrade</v>
      </c>
    </row>
    <row r="3454" spans="1:27" s="130" customFormat="1" ht="15" hidden="1" customHeight="1" outlineLevel="1">
      <c r="A3454" s="130" t="s">
        <v>3823</v>
      </c>
      <c r="B3454" s="130" t="s">
        <v>3824</v>
      </c>
      <c r="C3454" s="130" t="s">
        <v>3825</v>
      </c>
      <c r="D3454" s="130" t="s">
        <v>18672</v>
      </c>
      <c r="E3454" s="130" t="s">
        <v>18689</v>
      </c>
      <c r="F3454" s="215">
        <v>1.7379849871279791E-2</v>
      </c>
      <c r="G3454" s="132" t="str">
        <f ca="1">IFERROR(_xll.BQL($A3454, "cur_mkt_cap(currency=EUR)")/1000000, " ")</f>
        <v xml:space="preserve"> </v>
      </c>
      <c r="M3454" s="308"/>
      <c r="N3454" s="215">
        <f t="shared" si="136"/>
        <v>1.8454694836773903E-4</v>
      </c>
      <c r="O3454" s="172" t="str">
        <f>IFERROR(IF(VLOOKUP($C3454,'MSCI Database'!$C:$R,2, FALSE)="","",VLOOKUP($C3454,'MSCI Database'!$C:$R,2, FALSE)),"")</f>
        <v>Semiconductors &amp; Semiconductor Equipment</v>
      </c>
      <c r="P3454" s="186" t="str">
        <f>IFERROR(IF(VLOOKUP($C3454,'MSCI Database'!$C:$R,3, FALSE)="","",VLOOKUP($C3454,'MSCI Database'!$C:$R,3, FALSE)),"")</f>
        <v>BB</v>
      </c>
      <c r="Q3454" s="164" t="str">
        <f>IFERROR(IF(VLOOKUP($C3454,'MSCI Database'!$C:$R,4, FALSE)="","",VLOOKUP($C3454,'MSCI Database'!$C:$R,4, FALSE)),"")</f>
        <v>-1</v>
      </c>
      <c r="R3454" s="164">
        <f>IFERROR(IF(VLOOKUP($C3454,'MSCI Database'!$C:$R,5, FALSE)="","",VLOOKUP($C3454,'MSCI Database'!$C:$R,5, FALSE)),"")</f>
        <v>4.2</v>
      </c>
      <c r="S3454" s="164">
        <f>IFERROR(IF(VLOOKUP($C3454,'MSCI Database'!$C:$R,6, FALSE)="","",VLOOKUP($C3454,'MSCI Database'!$C:$R,6, FALSE)),"")</f>
        <v>4.0999999999999996</v>
      </c>
      <c r="T3454" s="211">
        <f>IFERROR(IF(VLOOKUP($C3454,'MSCI Database'!$C:$R,7, FALSE)="","",VLOOKUP($C3454,'MSCI Database'!$C:$R,7, FALSE)),"")</f>
        <v>7.8</v>
      </c>
      <c r="U3454" s="164">
        <f>IFERROR(IF(VLOOKUP($C3454,'MSCI Database'!$C:$R,8, FALSE)="","",VLOOKUP($C3454,'MSCI Database'!$C:$R,8, FALSE)),"")</f>
        <v>3.7</v>
      </c>
      <c r="V3454" s="175">
        <f>IFERROR(IF(VLOOKUP($C3454,'MSCI Database'!$C:$R,9, FALSE)="","",VLOOKUP($C3454,'MSCI Database'!$C:$R,9, FALSE)),"")</f>
        <v>5</v>
      </c>
      <c r="W3454" s="165">
        <f t="shared" ca="1" si="137"/>
        <v>0</v>
      </c>
      <c r="X3454" s="236">
        <f>IFERROR(IF(VLOOKUP($C3454,'MSCI Database'!$C:$R,10, FALSE)="","",VLOOKUP($C3454,'MSCI Database'!$C:$R,10, FALSE)),"")</f>
        <v>48865</v>
      </c>
      <c r="Y3454" s="133" t="str">
        <f>IFERROR(IF(VLOOKUP($C3454,'MSCI Database'!$C:$R,11, FALSE)="","",VLOOKUP($C3454,'MSCI Database'!$C:$R,11, FALSE)),"")</f>
        <v>2019</v>
      </c>
      <c r="Z3454" s="133" t="str">
        <f>IFERROR(IF(VLOOKUP($C3454,'MSCI Database'!$C:$R,12, FALSE)="","",VLOOKUP($C3454,'MSCI Database'!$C:$R,12, FALSE)),"")</f>
        <v>Reported</v>
      </c>
      <c r="AA3454" s="202" t="str">
        <f>IFERROR(IF(VLOOKUP($C3454,'MSCI Database'!$C:$R,13, FALSE)="","",VLOOKUP($C3454,'MSCI Database'!$C:$R,13, FALSE)),"")</f>
        <v>Strong employee engagement and development programs;but governance concerns persist</v>
      </c>
    </row>
    <row r="3455" spans="1:27" s="130" customFormat="1" ht="15" hidden="1" customHeight="1" outlineLevel="1">
      <c r="A3455" s="130" t="s">
        <v>4898</v>
      </c>
      <c r="B3455" s="130" t="s">
        <v>4899</v>
      </c>
      <c r="C3455" s="130" t="s">
        <v>4900</v>
      </c>
      <c r="D3455" s="130" t="s">
        <v>18678</v>
      </c>
      <c r="E3455" s="130" t="s">
        <v>18682</v>
      </c>
      <c r="F3455" s="215">
        <v>0.24080401620636879</v>
      </c>
      <c r="G3455" s="132" t="str">
        <f ca="1">IFERROR(_xll.BQL($A3455, "cur_mkt_cap(currency=EUR)")/1000000, " ")</f>
        <v xml:space="preserve"> </v>
      </c>
      <c r="M3455" s="308"/>
      <c r="N3455" s="215">
        <f t="shared" si="136"/>
        <v>2.5569637640551466E-3</v>
      </c>
      <c r="O3455" s="172" t="str">
        <f>IFERROR(IF(VLOOKUP($C3455,'MSCI Database'!$C:$R,2, FALSE)="","",VLOOKUP($C3455,'MSCI Database'!$C:$R,2, FALSE)),"")</f>
        <v>Retail - Consumer Discretionary</v>
      </c>
      <c r="P3455" s="186" t="str">
        <f>IFERROR(IF(VLOOKUP($C3455,'MSCI Database'!$C:$R,3, FALSE)="","",VLOOKUP($C3455,'MSCI Database'!$C:$R,3, FALSE)),"")</f>
        <v>A</v>
      </c>
      <c r="Q3455" s="164" t="str">
        <f>IFERROR(IF(VLOOKUP($C3455,'MSCI Database'!$C:$R,4, FALSE)="","",VLOOKUP($C3455,'MSCI Database'!$C:$R,4, FALSE)),"")</f>
        <v>0</v>
      </c>
      <c r="R3455" s="164">
        <f>IFERROR(IF(VLOOKUP($C3455,'MSCI Database'!$C:$R,5, FALSE)="","",VLOOKUP($C3455,'MSCI Database'!$C:$R,5, FALSE)),"")</f>
        <v>6.3</v>
      </c>
      <c r="S3455" s="164">
        <f>IFERROR(IF(VLOOKUP($C3455,'MSCI Database'!$C:$R,6, FALSE)="","",VLOOKUP($C3455,'MSCI Database'!$C:$R,6, FALSE)),"")</f>
        <v>2.7</v>
      </c>
      <c r="T3455" s="211">
        <f>IFERROR(IF(VLOOKUP($C3455,'MSCI Database'!$C:$R,7, FALSE)="","",VLOOKUP($C3455,'MSCI Database'!$C:$R,7, FALSE)),"")</f>
        <v>6.1</v>
      </c>
      <c r="U3455" s="164">
        <f>IFERROR(IF(VLOOKUP($C3455,'MSCI Database'!$C:$R,8, FALSE)="","",VLOOKUP($C3455,'MSCI Database'!$C:$R,8, FALSE)),"")</f>
        <v>3.6</v>
      </c>
      <c r="V3455" s="175">
        <f>IFERROR(IF(VLOOKUP($C3455,'MSCI Database'!$C:$R,9, FALSE)="","",VLOOKUP($C3455,'MSCI Database'!$C:$R,9, FALSE)),"")</f>
        <v>4.7</v>
      </c>
      <c r="W3455" s="165">
        <f t="shared" ca="1" si="137"/>
        <v>0</v>
      </c>
      <c r="X3455" s="236">
        <f>IFERROR(IF(VLOOKUP($C3455,'MSCI Database'!$C:$R,10, FALSE)="","",VLOOKUP($C3455,'MSCI Database'!$C:$R,10, FALSE)),"")</f>
        <v>21391</v>
      </c>
      <c r="Y3455" s="133" t="str">
        <f>IFERROR(IF(VLOOKUP($C3455,'MSCI Database'!$C:$R,11, FALSE)="","",VLOOKUP($C3455,'MSCI Database'!$C:$R,11, FALSE)),"")</f>
        <v>2019</v>
      </c>
      <c r="Z3455" s="133" t="str">
        <f>IFERROR(IF(VLOOKUP($C3455,'MSCI Database'!$C:$R,12, FALSE)="","",VLOOKUP($C3455,'MSCI Database'!$C:$R,12, FALSE)),"")</f>
        <v>Reported</v>
      </c>
      <c r="AA3455" s="202" t="str">
        <f>IFERROR(IF(VLOOKUP($C3455,'MSCI Database'!$C:$R,13, FALSE)="","",VLOOKUP($C3455,'MSCI Database'!$C:$R,13, FALSE)),"")</f>
        <v>Strong data protection measures, labor challenges persist</v>
      </c>
    </row>
    <row r="3456" spans="1:27" s="130" customFormat="1" ht="15" hidden="1" customHeight="1" outlineLevel="1">
      <c r="A3456" s="130" t="s">
        <v>4055</v>
      </c>
      <c r="B3456" s="130" t="s">
        <v>4056</v>
      </c>
      <c r="C3456" s="130" t="s">
        <v>4057</v>
      </c>
      <c r="D3456" s="130" t="s">
        <v>18672</v>
      </c>
      <c r="E3456" s="130" t="s">
        <v>18689</v>
      </c>
      <c r="F3456" s="215">
        <v>1.7272470310888102E-2</v>
      </c>
      <c r="G3456" s="132" t="str">
        <f ca="1">IFERROR(_xll.BQL($A3456, "cur_mkt_cap(currency=EUR)")/1000000, " ")</f>
        <v xml:space="preserve"> </v>
      </c>
      <c r="M3456" s="308"/>
      <c r="N3456" s="215">
        <f t="shared" si="136"/>
        <v>1.8340674460682493E-4</v>
      </c>
      <c r="O3456" s="172" t="str">
        <f>IFERROR(IF(VLOOKUP($C3456,'MSCI Database'!$C:$R,2, FALSE)="","",VLOOKUP($C3456,'MSCI Database'!$C:$R,2, FALSE)),"")</f>
        <v>Electronic Equipment, Instruments &amp; Components</v>
      </c>
      <c r="P3456" s="186" t="str">
        <f>IFERROR(IF(VLOOKUP($C3456,'MSCI Database'!$C:$R,3, FALSE)="","",VLOOKUP($C3456,'MSCI Database'!$C:$R,3, FALSE)),"")</f>
        <v>BB</v>
      </c>
      <c r="Q3456" s="164" t="str">
        <f>IFERROR(IF(VLOOKUP($C3456,'MSCI Database'!$C:$R,4, FALSE)="","",VLOOKUP($C3456,'MSCI Database'!$C:$R,4, FALSE)),"")</f>
        <v>1</v>
      </c>
      <c r="R3456" s="164">
        <f>IFERROR(IF(VLOOKUP($C3456,'MSCI Database'!$C:$R,5, FALSE)="","",VLOOKUP($C3456,'MSCI Database'!$C:$R,5, FALSE)),"")</f>
        <v>4.2</v>
      </c>
      <c r="S3456" s="164">
        <f>IFERROR(IF(VLOOKUP($C3456,'MSCI Database'!$C:$R,6, FALSE)="","",VLOOKUP($C3456,'MSCI Database'!$C:$R,6, FALSE)),"")</f>
        <v>4.9000000000000004</v>
      </c>
      <c r="T3456" s="211">
        <f>IFERROR(IF(VLOOKUP($C3456,'MSCI Database'!$C:$R,7, FALSE)="","",VLOOKUP($C3456,'MSCI Database'!$C:$R,7, FALSE)),"")</f>
        <v>4.7</v>
      </c>
      <c r="U3456" s="164">
        <f>IFERROR(IF(VLOOKUP($C3456,'MSCI Database'!$C:$R,8, FALSE)="","",VLOOKUP($C3456,'MSCI Database'!$C:$R,8, FALSE)),"")</f>
        <v>2.1</v>
      </c>
      <c r="V3456" s="175">
        <f>IFERROR(IF(VLOOKUP($C3456,'MSCI Database'!$C:$R,9, FALSE)="","",VLOOKUP($C3456,'MSCI Database'!$C:$R,9, FALSE)),"")</f>
        <v>3.7</v>
      </c>
      <c r="W3456" s="165">
        <f t="shared" ca="1" si="137"/>
        <v>0</v>
      </c>
      <c r="X3456" s="236">
        <f>IFERROR(IF(VLOOKUP($C3456,'MSCI Database'!$C:$R,10, FALSE)="","",VLOOKUP($C3456,'MSCI Database'!$C:$R,10, FALSE)),"")</f>
        <v>54030</v>
      </c>
      <c r="Y3456" s="133" t="str">
        <f>IFERROR(IF(VLOOKUP($C3456,'MSCI Database'!$C:$R,11, FALSE)="","",VLOOKUP($C3456,'MSCI Database'!$C:$R,11, FALSE)),"")</f>
        <v>2020</v>
      </c>
      <c r="Z3456" s="133" t="str">
        <f>IFERROR(IF(VLOOKUP($C3456,'MSCI Database'!$C:$R,12, FALSE)="","",VLOOKUP($C3456,'MSCI Database'!$C:$R,12, FALSE)),"")</f>
        <v>Reported</v>
      </c>
      <c r="AA3456" s="202" t="str">
        <f>IFERROR(IF(VLOOKUP($C3456,'MSCI Database'!$C:$R,13, FALSE)="","",VLOOKUP($C3456,'MSCI Database'!$C:$R,13, FALSE)),"")</f>
        <v>Enhanced clean technology strategies</v>
      </c>
    </row>
    <row r="3457" spans="1:27" s="130" customFormat="1" ht="15" hidden="1" customHeight="1" outlineLevel="1">
      <c r="A3457" s="130" t="s">
        <v>4307</v>
      </c>
      <c r="B3457" s="130" t="s">
        <v>18715</v>
      </c>
      <c r="C3457" s="130" t="s">
        <v>4308</v>
      </c>
      <c r="D3457" s="130" t="s">
        <v>18672</v>
      </c>
      <c r="E3457" s="130" t="s">
        <v>18682</v>
      </c>
      <c r="F3457" s="215">
        <v>1.7246495754193139E-2</v>
      </c>
      <c r="G3457" s="132" t="str">
        <f ca="1">IFERROR(_xll.BQL($A3457, "cur_mkt_cap(currency=EUR)")/1000000, " ")</f>
        <v xml:space="preserve"> </v>
      </c>
      <c r="M3457" s="308"/>
      <c r="N3457" s="215">
        <f t="shared" si="136"/>
        <v>1.8313093525238502E-4</v>
      </c>
      <c r="O3457" s="172" t="str">
        <f>IFERROR(IF(VLOOKUP($C3457,'MSCI Database'!$C:$R,2, FALSE)="","",VLOOKUP($C3457,'MSCI Database'!$C:$R,2, FALSE)),"")</f>
        <v>Retail - Consumer Discretionary</v>
      </c>
      <c r="P3457" s="186" t="str">
        <f>IFERROR(IF(VLOOKUP($C3457,'MSCI Database'!$C:$R,3, FALSE)="","",VLOOKUP($C3457,'MSCI Database'!$C:$R,3, FALSE)),"")</f>
        <v>BBB</v>
      </c>
      <c r="Q3457" s="164" t="str">
        <f>IFERROR(IF(VLOOKUP($C3457,'MSCI Database'!$C:$R,4, FALSE)="","",VLOOKUP($C3457,'MSCI Database'!$C:$R,4, FALSE)),"")</f>
        <v>-1</v>
      </c>
      <c r="R3457" s="164">
        <f>IFERROR(IF(VLOOKUP($C3457,'MSCI Database'!$C:$R,5, FALSE)="","",VLOOKUP($C3457,'MSCI Database'!$C:$R,5, FALSE)),"")</f>
        <v>4.4000000000000004</v>
      </c>
      <c r="S3457" s="164">
        <f>IFERROR(IF(VLOOKUP($C3457,'MSCI Database'!$C:$R,6, FALSE)="","",VLOOKUP($C3457,'MSCI Database'!$C:$R,6, FALSE)),"")</f>
        <v>4.9000000000000004</v>
      </c>
      <c r="T3457" s="211">
        <f>IFERROR(IF(VLOOKUP($C3457,'MSCI Database'!$C:$R,7, FALSE)="","",VLOOKUP($C3457,'MSCI Database'!$C:$R,7, FALSE)),"")</f>
        <v>4.2</v>
      </c>
      <c r="U3457" s="164">
        <f>IFERROR(IF(VLOOKUP($C3457,'MSCI Database'!$C:$R,8, FALSE)="","",VLOOKUP($C3457,'MSCI Database'!$C:$R,8, FALSE)),"")</f>
        <v>3.5</v>
      </c>
      <c r="V3457" s="175">
        <f>IFERROR(IF(VLOOKUP($C3457,'MSCI Database'!$C:$R,9, FALSE)="","",VLOOKUP($C3457,'MSCI Database'!$C:$R,9, FALSE)),"")</f>
        <v>4</v>
      </c>
      <c r="W3457" s="165">
        <f t="shared" ca="1" si="137"/>
        <v>0</v>
      </c>
      <c r="X3457" s="236">
        <f>IFERROR(IF(VLOOKUP($C3457,'MSCI Database'!$C:$R,10, FALSE)="","",VLOOKUP($C3457,'MSCI Database'!$C:$R,10, FALSE)),"")</f>
        <v>67826</v>
      </c>
      <c r="Y3457" s="133" t="str">
        <f>IFERROR(IF(VLOOKUP($C3457,'MSCI Database'!$C:$R,11, FALSE)="","",VLOOKUP($C3457,'MSCI Database'!$C:$R,11, FALSE)),"")</f>
        <v>2019</v>
      </c>
      <c r="Z3457" s="133" t="str">
        <f>IFERROR(IF(VLOOKUP($C3457,'MSCI Database'!$C:$R,12, FALSE)="","",VLOOKUP($C3457,'MSCI Database'!$C:$R,12, FALSE)),"")</f>
        <v>Reported</v>
      </c>
      <c r="AA3457" s="202" t="str">
        <f>IFERROR(IF(VLOOKUP($C3457,'MSCI Database'!$C:$R,13, FALSE)="","",VLOOKUP($C3457,'MSCI Database'!$C:$R,13, FALSE)),"")</f>
        <v>Weak consumer financial protection and governance performance relative to peers drives downgrade</v>
      </c>
    </row>
    <row r="3458" spans="1:27" s="130" customFormat="1" ht="15" hidden="1" customHeight="1" outlineLevel="1">
      <c r="A3458" s="130" t="s">
        <v>2724</v>
      </c>
      <c r="B3458" s="130" t="s">
        <v>2725</v>
      </c>
      <c r="C3458" s="130" t="s">
        <v>2726</v>
      </c>
      <c r="D3458" s="130" t="s">
        <v>18675</v>
      </c>
      <c r="E3458" s="130" t="s">
        <v>18688</v>
      </c>
      <c r="F3458" s="215">
        <v>0.23559045519758789</v>
      </c>
      <c r="G3458" s="132" t="str">
        <f ca="1">IFERROR(_xll.BQL($A3458, "cur_mkt_cap(currency=EUR)")/1000000, " ")</f>
        <v xml:space="preserve"> </v>
      </c>
      <c r="M3458" s="308"/>
      <c r="N3458" s="215">
        <f t="shared" si="136"/>
        <v>2.5016038627081569E-3</v>
      </c>
      <c r="O3458" s="172" t="str">
        <f>IFERROR(IF(VLOOKUP($C3458,'MSCI Database'!$C:$R,2, FALSE)="","",VLOOKUP($C3458,'MSCI Database'!$C:$R,2, FALSE)),"")</f>
        <v>Life &amp; Health Insurance</v>
      </c>
      <c r="P3458" s="186" t="str">
        <f>IFERROR(IF(VLOOKUP($C3458,'MSCI Database'!$C:$R,3, FALSE)="","",VLOOKUP($C3458,'MSCI Database'!$C:$R,3, FALSE)),"")</f>
        <v>A</v>
      </c>
      <c r="Q3458" s="164" t="str">
        <f>IFERROR(IF(VLOOKUP($C3458,'MSCI Database'!$C:$R,4, FALSE)="","",VLOOKUP($C3458,'MSCI Database'!$C:$R,4, FALSE)),"")</f>
        <v>1</v>
      </c>
      <c r="R3458" s="164">
        <f>IFERROR(IF(VLOOKUP($C3458,'MSCI Database'!$C:$R,5, FALSE)="","",VLOOKUP($C3458,'MSCI Database'!$C:$R,5, FALSE)),"")</f>
        <v>6.9</v>
      </c>
      <c r="S3458" s="164">
        <f>IFERROR(IF(VLOOKUP($C3458,'MSCI Database'!$C:$R,6, FALSE)="","",VLOOKUP($C3458,'MSCI Database'!$C:$R,6, FALSE)),"")</f>
        <v>4.9000000000000004</v>
      </c>
      <c r="T3458" s="211">
        <f>IFERROR(IF(VLOOKUP($C3458,'MSCI Database'!$C:$R,7, FALSE)="","",VLOOKUP($C3458,'MSCI Database'!$C:$R,7, FALSE)),"")</f>
        <v>4.5999999999999996</v>
      </c>
      <c r="U3458" s="164">
        <f>IFERROR(IF(VLOOKUP($C3458,'MSCI Database'!$C:$R,8, FALSE)="","",VLOOKUP($C3458,'MSCI Database'!$C:$R,8, FALSE)),"")</f>
        <v>6.3</v>
      </c>
      <c r="V3458" s="175">
        <f>IFERROR(IF(VLOOKUP($C3458,'MSCI Database'!$C:$R,9, FALSE)="","",VLOOKUP($C3458,'MSCI Database'!$C:$R,9, FALSE)),"")</f>
        <v>5.2</v>
      </c>
      <c r="W3458" s="165">
        <f t="shared" ca="1" si="137"/>
        <v>0</v>
      </c>
      <c r="X3458" s="236">
        <f>IFERROR(IF(VLOOKUP($C3458,'MSCI Database'!$C:$R,10, FALSE)="","",VLOOKUP($C3458,'MSCI Database'!$C:$R,10, FALSE)),"")</f>
        <v>48903</v>
      </c>
      <c r="Y3458" s="133" t="str">
        <f>IFERROR(IF(VLOOKUP($C3458,'MSCI Database'!$C:$R,11, FALSE)="","",VLOOKUP($C3458,'MSCI Database'!$C:$R,11, FALSE)),"")</f>
        <v>2019</v>
      </c>
      <c r="Z3458" s="133" t="str">
        <f>IFERROR(IF(VLOOKUP($C3458,'MSCI Database'!$C:$R,12, FALSE)="","",VLOOKUP($C3458,'MSCI Database'!$C:$R,12, FALSE)),"")</f>
        <v>Reported</v>
      </c>
      <c r="AA3458" s="202" t="str">
        <f>IFERROR(IF(VLOOKUP($C3458,'MSCI Database'!$C:$R,13, FALSE)="","",VLOOKUP($C3458,'MSCI Database'!$C:$R,13, FALSE)),"")</f>
        <v>Improved ESG integration in investment decisions drives upgrade</v>
      </c>
    </row>
    <row r="3459" spans="1:27" s="130" customFormat="1" ht="15" hidden="1" customHeight="1" outlineLevel="1">
      <c r="A3459" s="130" t="s">
        <v>3357</v>
      </c>
      <c r="B3459" s="130" t="s">
        <v>3358</v>
      </c>
      <c r="C3459" s="130" t="s">
        <v>3359</v>
      </c>
      <c r="D3459" s="130" t="s">
        <v>18672</v>
      </c>
      <c r="E3459" s="130" t="s">
        <v>18689</v>
      </c>
      <c r="F3459" s="215">
        <v>1.6618800003959568E-2</v>
      </c>
      <c r="G3459" s="132" t="str">
        <f ca="1">IFERROR(_xll.BQL($A3459, "cur_mkt_cap(currency=EUR)")/1000000, " ")</f>
        <v xml:space="preserve"> </v>
      </c>
      <c r="M3459" s="308"/>
      <c r="N3459" s="215">
        <f t="shared" si="136"/>
        <v>1.7646578359302412E-4</v>
      </c>
      <c r="O3459" s="172" t="str">
        <f>IFERROR(IF(VLOOKUP($C3459,'MSCI Database'!$C:$R,2, FALSE)="","",VLOOKUP($C3459,'MSCI Database'!$C:$R,2, FALSE)),"")</f>
        <v>Software &amp; Services</v>
      </c>
      <c r="P3459" s="186" t="str">
        <f>IFERROR(IF(VLOOKUP($C3459,'MSCI Database'!$C:$R,3, FALSE)="","",VLOOKUP($C3459,'MSCI Database'!$C:$R,3, FALSE)),"")</f>
        <v>BBB</v>
      </c>
      <c r="Q3459" s="164" t="str">
        <f>IFERROR(IF(VLOOKUP($C3459,'MSCI Database'!$C:$R,4, FALSE)="","",VLOOKUP($C3459,'MSCI Database'!$C:$R,4, FALSE)),"")</f>
        <v>0</v>
      </c>
      <c r="R3459" s="164">
        <f>IFERROR(IF(VLOOKUP($C3459,'MSCI Database'!$C:$R,5, FALSE)="","",VLOOKUP($C3459,'MSCI Database'!$C:$R,5, FALSE)),"")</f>
        <v>5.3</v>
      </c>
      <c r="S3459" s="164">
        <f>IFERROR(IF(VLOOKUP($C3459,'MSCI Database'!$C:$R,6, FALSE)="","",VLOOKUP($C3459,'MSCI Database'!$C:$R,6, FALSE)),"")</f>
        <v>6.8</v>
      </c>
      <c r="T3459" s="211">
        <f>IFERROR(IF(VLOOKUP($C3459,'MSCI Database'!$C:$R,7, FALSE)="","",VLOOKUP($C3459,'MSCI Database'!$C:$R,7, FALSE)),"")</f>
        <v>5.0999999999999996</v>
      </c>
      <c r="U3459" s="164">
        <f>IFERROR(IF(VLOOKUP($C3459,'MSCI Database'!$C:$R,8, FALSE)="","",VLOOKUP($C3459,'MSCI Database'!$C:$R,8, FALSE)),"")</f>
        <v>3.4</v>
      </c>
      <c r="V3459" s="175">
        <f>IFERROR(IF(VLOOKUP($C3459,'MSCI Database'!$C:$R,9, FALSE)="","",VLOOKUP($C3459,'MSCI Database'!$C:$R,9, FALSE)),"")</f>
        <v>4.8</v>
      </c>
      <c r="W3459" s="165">
        <f t="shared" ca="1" si="137"/>
        <v>0</v>
      </c>
      <c r="X3459" s="236">
        <f>IFERROR(IF(VLOOKUP($C3459,'MSCI Database'!$C:$R,10, FALSE)="","",VLOOKUP($C3459,'MSCI Database'!$C:$R,10, FALSE)),"")</f>
        <v>296277</v>
      </c>
      <c r="Y3459" s="133" t="str">
        <f>IFERROR(IF(VLOOKUP($C3459,'MSCI Database'!$C:$R,11, FALSE)="","",VLOOKUP($C3459,'MSCI Database'!$C:$R,11, FALSE)),"")</f>
        <v>2019</v>
      </c>
      <c r="Z3459" s="133" t="str">
        <f>IFERROR(IF(VLOOKUP($C3459,'MSCI Database'!$C:$R,12, FALSE)="","",VLOOKUP($C3459,'MSCI Database'!$C:$R,12, FALSE)),"")</f>
        <v>Reported</v>
      </c>
      <c r="AA3459" s="202" t="str">
        <f>IFERROR(IF(VLOOKUP($C3459,'MSCI Database'!$C:$R,13, FALSE)="","",VLOOKUP($C3459,'MSCI Database'!$C:$R,13, FALSE)),"")</f>
        <v>Data security measures remain strong amidst breach allegation</v>
      </c>
    </row>
    <row r="3460" spans="1:27" s="130" customFormat="1" ht="15" hidden="1" customHeight="1" outlineLevel="1">
      <c r="A3460" s="130" t="s">
        <v>4283</v>
      </c>
      <c r="B3460" s="130" t="s">
        <v>4284</v>
      </c>
      <c r="C3460" s="130" t="s">
        <v>4285</v>
      </c>
      <c r="D3460" s="130" t="s">
        <v>18672</v>
      </c>
      <c r="E3460" s="130" t="s">
        <v>18682</v>
      </c>
      <c r="F3460" s="215">
        <v>1.696312541464054E-2</v>
      </c>
      <c r="G3460" s="132" t="str">
        <f ca="1">IFERROR(_xll.BQL($A3460, "cur_mkt_cap(currency=EUR)")/1000000, " ")</f>
        <v xml:space="preserve"> </v>
      </c>
      <c r="M3460" s="308"/>
      <c r="N3460" s="215">
        <f t="shared" si="136"/>
        <v>1.8012198340241651E-4</v>
      </c>
      <c r="O3460" s="172" t="str">
        <f>IFERROR(IF(VLOOKUP($C3460,'MSCI Database'!$C:$R,2, FALSE)="","",VLOOKUP($C3460,'MSCI Database'!$C:$R,2, FALSE)),"")</f>
        <v>Automobiles</v>
      </c>
      <c r="P3460" s="186" t="str">
        <f>IFERROR(IF(VLOOKUP($C3460,'MSCI Database'!$C:$R,3, FALSE)="","",VLOOKUP($C3460,'MSCI Database'!$C:$R,3, FALSE)),"")</f>
        <v>A</v>
      </c>
      <c r="Q3460" s="164" t="str">
        <f>IFERROR(IF(VLOOKUP($C3460,'MSCI Database'!$C:$R,4, FALSE)="","",VLOOKUP($C3460,'MSCI Database'!$C:$R,4, FALSE)),"")</f>
        <v>1</v>
      </c>
      <c r="R3460" s="164">
        <f>IFERROR(IF(VLOOKUP($C3460,'MSCI Database'!$C:$R,5, FALSE)="","",VLOOKUP($C3460,'MSCI Database'!$C:$R,5, FALSE)),"")</f>
        <v>7.1</v>
      </c>
      <c r="S3460" s="164">
        <f>IFERROR(IF(VLOOKUP($C3460,'MSCI Database'!$C:$R,6, FALSE)="","",VLOOKUP($C3460,'MSCI Database'!$C:$R,6, FALSE)),"")</f>
        <v>7.3</v>
      </c>
      <c r="T3460" s="211">
        <f>IFERROR(IF(VLOOKUP($C3460,'MSCI Database'!$C:$R,7, FALSE)="","",VLOOKUP($C3460,'MSCI Database'!$C:$R,7, FALSE)),"")</f>
        <v>4.9000000000000004</v>
      </c>
      <c r="U3460" s="164">
        <f>IFERROR(IF(VLOOKUP($C3460,'MSCI Database'!$C:$R,8, FALSE)="","",VLOOKUP($C3460,'MSCI Database'!$C:$R,8, FALSE)),"")</f>
        <v>3.6</v>
      </c>
      <c r="V3460" s="175">
        <f>IFERROR(IF(VLOOKUP($C3460,'MSCI Database'!$C:$R,9, FALSE)="","",VLOOKUP($C3460,'MSCI Database'!$C:$R,9, FALSE)),"")</f>
        <v>4.9000000000000004</v>
      </c>
      <c r="W3460" s="165">
        <f t="shared" ca="1" si="137"/>
        <v>0</v>
      </c>
      <c r="X3460" s="236">
        <f>IFERROR(IF(VLOOKUP($C3460,'MSCI Database'!$C:$R,10, FALSE)="","",VLOOKUP($C3460,'MSCI Database'!$C:$R,10, FALSE)),"")</f>
        <v>602834</v>
      </c>
      <c r="Y3460" s="133" t="str">
        <f>IFERROR(IF(VLOOKUP($C3460,'MSCI Database'!$C:$R,11, FALSE)="","",VLOOKUP($C3460,'MSCI Database'!$C:$R,11, FALSE)),"")</f>
        <v>2019</v>
      </c>
      <c r="Z3460" s="133" t="str">
        <f>IFERROR(IF(VLOOKUP($C3460,'MSCI Database'!$C:$R,12, FALSE)="","",VLOOKUP($C3460,'MSCI Database'!$C:$R,12, FALSE)),"")</f>
        <v>E.CSI</v>
      </c>
      <c r="AA3460" s="202" t="str">
        <f>IFERROR(IF(VLOOKUP($C3460,'MSCI Database'!$C:$R,13, FALSE)="","",VLOOKUP($C3460,'MSCI Database'!$C:$R,13, FALSE)),"")</f>
        <v>Lower recalls and improved employee engagement practices drive upgrade</v>
      </c>
    </row>
    <row r="3461" spans="1:27" s="130" customFormat="1" ht="15" hidden="1" customHeight="1" outlineLevel="1">
      <c r="A3461" s="130" t="s">
        <v>3117</v>
      </c>
      <c r="B3461" s="130" t="s">
        <v>3118</v>
      </c>
      <c r="C3461" s="130" t="s">
        <v>3119</v>
      </c>
      <c r="D3461" s="130" t="s">
        <v>18700</v>
      </c>
      <c r="E3461" s="130" t="s">
        <v>18684</v>
      </c>
      <c r="F3461" s="215">
        <v>2.3571267802521129E-2</v>
      </c>
      <c r="G3461" s="132" t="str">
        <f ca="1">IFERROR(_xll.BQL($A3461, "cur_mkt_cap(currency=EUR)")/1000000, " ")</f>
        <v xml:space="preserve"> </v>
      </c>
      <c r="M3461" s="308"/>
      <c r="N3461" s="215">
        <f t="shared" si="136"/>
        <v>2.502901678858804E-4</v>
      </c>
      <c r="O3461" s="172" t="str">
        <f>IFERROR(IF(VLOOKUP($C3461,'MSCI Database'!$C:$R,2, FALSE)="","",VLOOKUP($C3461,'MSCI Database'!$C:$R,2, FALSE)),"")</f>
        <v>Specialty Chemicals</v>
      </c>
      <c r="P3461" s="186" t="str">
        <f>IFERROR(IF(VLOOKUP($C3461,'MSCI Database'!$C:$R,3, FALSE)="","",VLOOKUP($C3461,'MSCI Database'!$C:$R,3, FALSE)),"")</f>
        <v>A</v>
      </c>
      <c r="Q3461" s="164" t="str">
        <f>IFERROR(IF(VLOOKUP($C3461,'MSCI Database'!$C:$R,4, FALSE)="","",VLOOKUP($C3461,'MSCI Database'!$C:$R,4, FALSE)),"")</f>
        <v>-1</v>
      </c>
      <c r="R3461" s="164">
        <f>IFERROR(IF(VLOOKUP($C3461,'MSCI Database'!$C:$R,5, FALSE)="","",VLOOKUP($C3461,'MSCI Database'!$C:$R,5, FALSE)),"")</f>
        <v>6.9</v>
      </c>
      <c r="S3461" s="164">
        <f>IFERROR(IF(VLOOKUP($C3461,'MSCI Database'!$C:$R,6, FALSE)="","",VLOOKUP($C3461,'MSCI Database'!$C:$R,6, FALSE)),"")</f>
        <v>6.8</v>
      </c>
      <c r="T3461" s="211">
        <f>IFERROR(IF(VLOOKUP($C3461,'MSCI Database'!$C:$R,7, FALSE)="","",VLOOKUP($C3461,'MSCI Database'!$C:$R,7, FALSE)),"")</f>
        <v>3.4</v>
      </c>
      <c r="U3461" s="164">
        <f>IFERROR(IF(VLOOKUP($C3461,'MSCI Database'!$C:$R,8, FALSE)="","",VLOOKUP($C3461,'MSCI Database'!$C:$R,8, FALSE)),"")</f>
        <v>5.9</v>
      </c>
      <c r="V3461" s="175">
        <f>IFERROR(IF(VLOOKUP($C3461,'MSCI Database'!$C:$R,9, FALSE)="","",VLOOKUP($C3461,'MSCI Database'!$C:$R,9, FALSE)),"")</f>
        <v>6</v>
      </c>
      <c r="W3461" s="165">
        <f t="shared" ca="1" si="137"/>
        <v>0</v>
      </c>
      <c r="X3461" s="236">
        <f>IFERROR(IF(VLOOKUP($C3461,'MSCI Database'!$C:$R,10, FALSE)="","",VLOOKUP($C3461,'MSCI Database'!$C:$R,10, FALSE)),"")</f>
        <v>41239</v>
      </c>
      <c r="Y3461" s="133" t="str">
        <f>IFERROR(IF(VLOOKUP($C3461,'MSCI Database'!$C:$R,11, FALSE)="","",VLOOKUP($C3461,'MSCI Database'!$C:$R,11, FALSE)),"")</f>
        <v>2019</v>
      </c>
      <c r="Z3461" s="133" t="str">
        <f>IFERROR(IF(VLOOKUP($C3461,'MSCI Database'!$C:$R,12, FALSE)="","",VLOOKUP($C3461,'MSCI Database'!$C:$R,12, FALSE)),"")</f>
        <v>Reported</v>
      </c>
      <c r="AA3461" s="202" t="str">
        <f>IFERROR(IF(VLOOKUP($C3461,'MSCI Database'!$C:$R,13, FALSE)="","",VLOOKUP($C3461,'MSCI Database'!$C:$R,13, FALSE)),"")</f>
        <v>Robust environmental management system; below-par board practices</v>
      </c>
    </row>
    <row r="3462" spans="1:27" s="130" customFormat="1" ht="15" hidden="1" customHeight="1" outlineLevel="1">
      <c r="A3462" s="130" t="s">
        <v>4043</v>
      </c>
      <c r="B3462" s="130" t="s">
        <v>4044</v>
      </c>
      <c r="C3462" s="130" t="s">
        <v>4045</v>
      </c>
      <c r="D3462" s="130" t="s">
        <v>18672</v>
      </c>
      <c r="E3462" s="130" t="s">
        <v>18689</v>
      </c>
      <c r="F3462" s="215">
        <v>1.6472768197997371E-2</v>
      </c>
      <c r="G3462" s="132" t="str">
        <f ca="1">IFERROR(_xll.BQL($A3462, "cur_mkt_cap(currency=EUR)")/1000000, " ")</f>
        <v xml:space="preserve"> </v>
      </c>
      <c r="M3462" s="308"/>
      <c r="N3462" s="215">
        <f t="shared" si="136"/>
        <v>1.7491515315866762E-4</v>
      </c>
      <c r="O3462" s="172" t="str">
        <f>IFERROR(IF(VLOOKUP($C3462,'MSCI Database'!$C:$R,2, FALSE)="","",VLOOKUP($C3462,'MSCI Database'!$C:$R,2, FALSE)),"")</f>
        <v>Software &amp; Services</v>
      </c>
      <c r="P3462" s="186" t="str">
        <f>IFERROR(IF(VLOOKUP($C3462,'MSCI Database'!$C:$R,3, FALSE)="","",VLOOKUP($C3462,'MSCI Database'!$C:$R,3, FALSE)),"")</f>
        <v>AA</v>
      </c>
      <c r="Q3462" s="164" t="str">
        <f>IFERROR(IF(VLOOKUP($C3462,'MSCI Database'!$C:$R,4, FALSE)="","",VLOOKUP($C3462,'MSCI Database'!$C:$R,4, FALSE)),"")</f>
        <v>0</v>
      </c>
      <c r="R3462" s="164">
        <f>IFERROR(IF(VLOOKUP($C3462,'MSCI Database'!$C:$R,5, FALSE)="","",VLOOKUP($C3462,'MSCI Database'!$C:$R,5, FALSE)),"")</f>
        <v>8.5</v>
      </c>
      <c r="S3462" s="164">
        <f>IFERROR(IF(VLOOKUP($C3462,'MSCI Database'!$C:$R,6, FALSE)="","",VLOOKUP($C3462,'MSCI Database'!$C:$R,6, FALSE)),"")</f>
        <v>5.8</v>
      </c>
      <c r="T3462" s="211">
        <f>IFERROR(IF(VLOOKUP($C3462,'MSCI Database'!$C:$R,7, FALSE)="","",VLOOKUP($C3462,'MSCI Database'!$C:$R,7, FALSE)),"")</f>
        <v>6.5</v>
      </c>
      <c r="U3462" s="164">
        <f>IFERROR(IF(VLOOKUP($C3462,'MSCI Database'!$C:$R,8, FALSE)="","",VLOOKUP($C3462,'MSCI Database'!$C:$R,8, FALSE)),"")</f>
        <v>5.2</v>
      </c>
      <c r="V3462" s="175">
        <f>IFERROR(IF(VLOOKUP($C3462,'MSCI Database'!$C:$R,9, FALSE)="","",VLOOKUP($C3462,'MSCI Database'!$C:$R,9, FALSE)),"")</f>
        <v>5.9</v>
      </c>
      <c r="W3462" s="165">
        <f t="shared" ca="1" si="137"/>
        <v>0</v>
      </c>
      <c r="X3462" s="236">
        <f>IFERROR(IF(VLOOKUP($C3462,'MSCI Database'!$C:$R,10, FALSE)="","",VLOOKUP($C3462,'MSCI Database'!$C:$R,10, FALSE)),"")</f>
        <v>60738</v>
      </c>
      <c r="Y3462" s="133" t="str">
        <f>IFERROR(IF(VLOOKUP($C3462,'MSCI Database'!$C:$R,11, FALSE)="","",VLOOKUP($C3462,'MSCI Database'!$C:$R,11, FALSE)),"")</f>
        <v>2019</v>
      </c>
      <c r="Z3462" s="133" t="str">
        <f>IFERROR(IF(VLOOKUP($C3462,'MSCI Database'!$C:$R,12, FALSE)="","",VLOOKUP($C3462,'MSCI Database'!$C:$R,12, FALSE)),"")</f>
        <v>Reported</v>
      </c>
      <c r="AA3462" s="202" t="str">
        <f>IFERROR(IF(VLOOKUP($C3462,'MSCI Database'!$C:$R,13, FALSE)="","",VLOOKUP($C3462,'MSCI Database'!$C:$R,13, FALSE)),"")</f>
        <v>Leads peers in employee management programs; robust data security initiatives</v>
      </c>
    </row>
    <row r="3463" spans="1:27" s="130" customFormat="1" ht="15" hidden="1" customHeight="1" outlineLevel="1">
      <c r="A3463" s="130" t="s">
        <v>4227</v>
      </c>
      <c r="B3463" s="130" t="s">
        <v>4228</v>
      </c>
      <c r="C3463" s="130" t="s">
        <v>4229</v>
      </c>
      <c r="D3463" s="130" t="s">
        <v>18672</v>
      </c>
      <c r="E3463" s="130" t="s">
        <v>18673</v>
      </c>
      <c r="F3463" s="215">
        <v>1.6308746147821289E-2</v>
      </c>
      <c r="G3463" s="132" t="str">
        <f ca="1">IFERROR(_xll.BQL($A3463, "cur_mkt_cap(currency=EUR)")/1000000, " ")</f>
        <v xml:space="preserve"> </v>
      </c>
      <c r="M3463" s="308"/>
      <c r="N3463" s="215">
        <f t="shared" si="136"/>
        <v>1.7317349433829788E-4</v>
      </c>
      <c r="O3463" s="172" t="str">
        <f>IFERROR(IF(VLOOKUP($C3463,'MSCI Database'!$C:$R,2, FALSE)="","",VLOOKUP($C3463,'MSCI Database'!$C:$R,2, FALSE)),"")</f>
        <v>Industrial Machinery</v>
      </c>
      <c r="P3463" s="186" t="str">
        <f>IFERROR(IF(VLOOKUP($C3463,'MSCI Database'!$C:$R,3, FALSE)="","",VLOOKUP($C3463,'MSCI Database'!$C:$R,3, FALSE)),"")</f>
        <v>BBB</v>
      </c>
      <c r="Q3463" s="164" t="str">
        <f>IFERROR(IF(VLOOKUP($C3463,'MSCI Database'!$C:$R,4, FALSE)="","",VLOOKUP($C3463,'MSCI Database'!$C:$R,4, FALSE)),"")</f>
        <v>0</v>
      </c>
      <c r="R3463" s="164">
        <f>IFERROR(IF(VLOOKUP($C3463,'MSCI Database'!$C:$R,5, FALSE)="","",VLOOKUP($C3463,'MSCI Database'!$C:$R,5, FALSE)),"")</f>
        <v>4.3</v>
      </c>
      <c r="S3463" s="164">
        <f>IFERROR(IF(VLOOKUP($C3463,'MSCI Database'!$C:$R,6, FALSE)="","",VLOOKUP($C3463,'MSCI Database'!$C:$R,6, FALSE)),"")</f>
        <v>5.0999999999999996</v>
      </c>
      <c r="T3463" s="211">
        <f>IFERROR(IF(VLOOKUP($C3463,'MSCI Database'!$C:$R,7, FALSE)="","",VLOOKUP($C3463,'MSCI Database'!$C:$R,7, FALSE)),"")</f>
        <v>4</v>
      </c>
      <c r="U3463" s="164">
        <f>IFERROR(IF(VLOOKUP($C3463,'MSCI Database'!$C:$R,8, FALSE)="","",VLOOKUP($C3463,'MSCI Database'!$C:$R,8, FALSE)),"")</f>
        <v>4.4000000000000004</v>
      </c>
      <c r="V3463" s="175">
        <f>IFERROR(IF(VLOOKUP($C3463,'MSCI Database'!$C:$R,9, FALSE)="","",VLOOKUP($C3463,'MSCI Database'!$C:$R,9, FALSE)),"")</f>
        <v>4.5</v>
      </c>
      <c r="W3463" s="165">
        <f t="shared" ca="1" si="137"/>
        <v>0</v>
      </c>
      <c r="X3463" s="236">
        <f>IFERROR(IF(VLOOKUP($C3463,'MSCI Database'!$C:$R,10, FALSE)="","",VLOOKUP($C3463,'MSCI Database'!$C:$R,10, FALSE)),"")</f>
        <v>796267</v>
      </c>
      <c r="Y3463" s="133" t="str">
        <f>IFERROR(IF(VLOOKUP($C3463,'MSCI Database'!$C:$R,11, FALSE)="","",VLOOKUP($C3463,'MSCI Database'!$C:$R,11, FALSE)),"")</f>
        <v>2019</v>
      </c>
      <c r="Z3463" s="133" t="str">
        <f>IFERROR(IF(VLOOKUP($C3463,'MSCI Database'!$C:$R,12, FALSE)="","",VLOOKUP($C3463,'MSCI Database'!$C:$R,12, FALSE)),"")</f>
        <v>Reported</v>
      </c>
      <c r="AA3463" s="202" t="str">
        <f>IFERROR(IF(VLOOKUP($C3463,'MSCI Database'!$C:$R,13, FALSE)="","",VLOOKUP($C3463,'MSCI Database'!$C:$R,13, FALSE)),"")</f>
        <v>Strong business ethics program, but workforce management lags peers</v>
      </c>
    </row>
    <row r="3464" spans="1:27" s="130" customFormat="1" ht="15" hidden="1" customHeight="1" outlineLevel="1">
      <c r="A3464" s="130" t="s">
        <v>4010</v>
      </c>
      <c r="B3464" s="130" t="s">
        <v>4011</v>
      </c>
      <c r="C3464" s="130" t="s">
        <v>4012</v>
      </c>
      <c r="D3464" s="130" t="s">
        <v>18672</v>
      </c>
      <c r="E3464" s="130" t="s">
        <v>18684</v>
      </c>
      <c r="F3464" s="215">
        <v>1.6509677454840908E-2</v>
      </c>
      <c r="G3464" s="132" t="str">
        <f ca="1">IFERROR(_xll.BQL($A3464, "cur_mkt_cap(currency=EUR)")/1000000, " ")</f>
        <v xml:space="preserve"> </v>
      </c>
      <c r="M3464" s="308"/>
      <c r="N3464" s="215">
        <f t="shared" si="136"/>
        <v>1.7530707200534603E-4</v>
      </c>
      <c r="O3464" s="172" t="str">
        <f>IFERROR(IF(VLOOKUP($C3464,'MSCI Database'!$C:$R,2, FALSE)="","",VLOOKUP($C3464,'MSCI Database'!$C:$R,2, FALSE)),"")</f>
        <v>Specialty Chemicals</v>
      </c>
      <c r="P3464" s="186" t="str">
        <f>IFERROR(IF(VLOOKUP($C3464,'MSCI Database'!$C:$R,3, FALSE)="","",VLOOKUP($C3464,'MSCI Database'!$C:$R,3, FALSE)),"")</f>
        <v>A</v>
      </c>
      <c r="Q3464" s="164" t="str">
        <f>IFERROR(IF(VLOOKUP($C3464,'MSCI Database'!$C:$R,4, FALSE)="","",VLOOKUP($C3464,'MSCI Database'!$C:$R,4, FALSE)),"")</f>
        <v>0</v>
      </c>
      <c r="R3464" s="164">
        <f>IFERROR(IF(VLOOKUP($C3464,'MSCI Database'!$C:$R,5, FALSE)="","",VLOOKUP($C3464,'MSCI Database'!$C:$R,5, FALSE)),"")</f>
        <v>6.1</v>
      </c>
      <c r="S3464" s="164">
        <f>IFERROR(IF(VLOOKUP($C3464,'MSCI Database'!$C:$R,6, FALSE)="","",VLOOKUP($C3464,'MSCI Database'!$C:$R,6, FALSE)),"")</f>
        <v>6.6</v>
      </c>
      <c r="T3464" s="211">
        <f>IFERROR(IF(VLOOKUP($C3464,'MSCI Database'!$C:$R,7, FALSE)="","",VLOOKUP($C3464,'MSCI Database'!$C:$R,7, FALSE)),"")</f>
        <v>1</v>
      </c>
      <c r="U3464" s="164">
        <f>IFERROR(IF(VLOOKUP($C3464,'MSCI Database'!$C:$R,8, FALSE)="","",VLOOKUP($C3464,'MSCI Database'!$C:$R,8, FALSE)),"")</f>
        <v>5.2</v>
      </c>
      <c r="V3464" s="175">
        <f>IFERROR(IF(VLOOKUP($C3464,'MSCI Database'!$C:$R,9, FALSE)="","",VLOOKUP($C3464,'MSCI Database'!$C:$R,9, FALSE)),"")</f>
        <v>5.3</v>
      </c>
      <c r="W3464" s="165">
        <f t="shared" ca="1" si="137"/>
        <v>0</v>
      </c>
      <c r="X3464" s="236">
        <f>IFERROR(IF(VLOOKUP($C3464,'MSCI Database'!$C:$R,10, FALSE)="","",VLOOKUP($C3464,'MSCI Database'!$C:$R,10, FALSE)),"")</f>
        <v>54728</v>
      </c>
      <c r="Y3464" s="133" t="str">
        <f>IFERROR(IF(VLOOKUP($C3464,'MSCI Database'!$C:$R,11, FALSE)="","",VLOOKUP($C3464,'MSCI Database'!$C:$R,11, FALSE)),"")</f>
        <v>2019</v>
      </c>
      <c r="Z3464" s="133" t="str">
        <f>IFERROR(IF(VLOOKUP($C3464,'MSCI Database'!$C:$R,12, FALSE)="","",VLOOKUP($C3464,'MSCI Database'!$C:$R,12, FALSE)),"")</f>
        <v>Reported</v>
      </c>
      <c r="AA3464" s="202" t="str">
        <f>IFERROR(IF(VLOOKUP($C3464,'MSCI Database'!$C:$R,13, FALSE)="","",VLOOKUP($C3464,'MSCI Database'!$C:$R,13, FALSE)),"")</f>
        <v>Leads peers on environmental performance; appears to lack phase-out plans for chemicals of concern</v>
      </c>
    </row>
    <row r="3465" spans="1:27" s="130" customFormat="1" ht="15" hidden="1" customHeight="1" outlineLevel="1">
      <c r="A3465" s="130" t="s">
        <v>4188</v>
      </c>
      <c r="B3465" s="130" t="s">
        <v>4189</v>
      </c>
      <c r="C3465" s="130" t="s">
        <v>4190</v>
      </c>
      <c r="D3465" s="130" t="s">
        <v>18672</v>
      </c>
      <c r="E3465" s="130" t="s">
        <v>18688</v>
      </c>
      <c r="F3465" s="215">
        <v>1.6429331247138169E-2</v>
      </c>
      <c r="G3465" s="132" t="str">
        <f ca="1">IFERROR(_xll.BQL($A3465, "cur_mkt_cap(currency=EUR)")/1000000, " ")</f>
        <v xml:space="preserve"> </v>
      </c>
      <c r="M3465" s="308"/>
      <c r="N3465" s="215">
        <f t="shared" si="136"/>
        <v>1.744539203639752E-4</v>
      </c>
      <c r="O3465" s="172" t="str">
        <f>IFERROR(IF(VLOOKUP($C3465,'MSCI Database'!$C:$R,2, FALSE)="","",VLOOKUP($C3465,'MSCI Database'!$C:$R,2, FALSE)),"")</f>
        <v>Banks</v>
      </c>
      <c r="P3465" s="186" t="str">
        <f>IFERROR(IF(VLOOKUP($C3465,'MSCI Database'!$C:$R,3, FALSE)="","",VLOOKUP($C3465,'MSCI Database'!$C:$R,3, FALSE)),"")</f>
        <v>AA</v>
      </c>
      <c r="Q3465" s="164" t="str">
        <f>IFERROR(IF(VLOOKUP($C3465,'MSCI Database'!$C:$R,4, FALSE)="","",VLOOKUP($C3465,'MSCI Database'!$C:$R,4, FALSE)),"")</f>
        <v>0</v>
      </c>
      <c r="R3465" s="164">
        <f>IFERROR(IF(VLOOKUP($C3465,'MSCI Database'!$C:$R,5, FALSE)="","",VLOOKUP($C3465,'MSCI Database'!$C:$R,5, FALSE)),"")</f>
        <v>8.3000000000000007</v>
      </c>
      <c r="S3465" s="164">
        <f>IFERROR(IF(VLOOKUP($C3465,'MSCI Database'!$C:$R,6, FALSE)="","",VLOOKUP($C3465,'MSCI Database'!$C:$R,6, FALSE)),"")</f>
        <v>6.1</v>
      </c>
      <c r="T3465" s="211">
        <f>IFERROR(IF(VLOOKUP($C3465,'MSCI Database'!$C:$R,7, FALSE)="","",VLOOKUP($C3465,'MSCI Database'!$C:$R,7, FALSE)),"")</f>
        <v>4.8</v>
      </c>
      <c r="U3465" s="164">
        <f>IFERROR(IF(VLOOKUP($C3465,'MSCI Database'!$C:$R,8, FALSE)="","",VLOOKUP($C3465,'MSCI Database'!$C:$R,8, FALSE)),"")</f>
        <v>5.5</v>
      </c>
      <c r="V3465" s="175">
        <f>IFERROR(IF(VLOOKUP($C3465,'MSCI Database'!$C:$R,9, FALSE)="","",VLOOKUP($C3465,'MSCI Database'!$C:$R,9, FALSE)),"")</f>
        <v>5.2</v>
      </c>
      <c r="W3465" s="165">
        <f t="shared" ca="1" si="137"/>
        <v>0</v>
      </c>
      <c r="X3465" s="236">
        <f>IFERROR(IF(VLOOKUP($C3465,'MSCI Database'!$C:$R,10, FALSE)="","",VLOOKUP($C3465,'MSCI Database'!$C:$R,10, FALSE)),"")</f>
        <v>33221</v>
      </c>
      <c r="Y3465" s="133" t="str">
        <f>IFERROR(IF(VLOOKUP($C3465,'MSCI Database'!$C:$R,11, FALSE)="","",VLOOKUP($C3465,'MSCI Database'!$C:$R,11, FALSE)),"")</f>
        <v>2019</v>
      </c>
      <c r="Z3465" s="133" t="str">
        <f>IFERROR(IF(VLOOKUP($C3465,'MSCI Database'!$C:$R,12, FALSE)="","",VLOOKUP($C3465,'MSCI Database'!$C:$R,12, FALSE)),"")</f>
        <v>Reported</v>
      </c>
      <c r="AA3465" s="202" t="str">
        <f>IFERROR(IF(VLOOKUP($C3465,'MSCI Database'!$C:$R,13, FALSE)="","",VLOOKUP($C3465,'MSCI Database'!$C:$R,13, FALSE)),"")</f>
        <v>Employs strong consumer protection and human capital initiatives</v>
      </c>
    </row>
    <row r="3466" spans="1:27" s="130" customFormat="1" ht="15" hidden="1" customHeight="1" outlineLevel="1">
      <c r="A3466" s="130" t="s">
        <v>3913</v>
      </c>
      <c r="B3466" s="130" t="s">
        <v>3914</v>
      </c>
      <c r="C3466" s="130" t="s">
        <v>3915</v>
      </c>
      <c r="D3466" s="130" t="s">
        <v>18672</v>
      </c>
      <c r="E3466" s="130" t="s">
        <v>18682</v>
      </c>
      <c r="F3466" s="215">
        <v>1.6093940588617111E-2</v>
      </c>
      <c r="G3466" s="132" t="str">
        <f ca="1">IFERROR(_xll.BQL($A3466, "cur_mkt_cap(currency=EUR)")/1000000, " ")</f>
        <v xml:space="preserve"> </v>
      </c>
      <c r="M3466" s="308"/>
      <c r="N3466" s="215">
        <f t="shared" si="136"/>
        <v>1.7089259371273698E-4</v>
      </c>
      <c r="O3466" s="172" t="str">
        <f>IFERROR(IF(VLOOKUP($C3466,'MSCI Database'!$C:$R,2, FALSE)="","",VLOOKUP($C3466,'MSCI Database'!$C:$R,2, FALSE)),"")</f>
        <v>Retail - Consumer Discretionary</v>
      </c>
      <c r="P3466" s="186" t="str">
        <f>IFERROR(IF(VLOOKUP($C3466,'MSCI Database'!$C:$R,3, FALSE)="","",VLOOKUP($C3466,'MSCI Database'!$C:$R,3, FALSE)),"")</f>
        <v>BBB</v>
      </c>
      <c r="Q3466" s="164" t="str">
        <f>IFERROR(IF(VLOOKUP($C3466,'MSCI Database'!$C:$R,4, FALSE)="","",VLOOKUP($C3466,'MSCI Database'!$C:$R,4, FALSE)),"")</f>
        <v>1</v>
      </c>
      <c r="R3466" s="164">
        <f>IFERROR(IF(VLOOKUP($C3466,'MSCI Database'!$C:$R,5, FALSE)="","",VLOOKUP($C3466,'MSCI Database'!$C:$R,5, FALSE)),"")</f>
        <v>5.0999999999999996</v>
      </c>
      <c r="S3466" s="164">
        <f>IFERROR(IF(VLOOKUP($C3466,'MSCI Database'!$C:$R,6, FALSE)="","",VLOOKUP($C3466,'MSCI Database'!$C:$R,6, FALSE)),"")</f>
        <v>2.8</v>
      </c>
      <c r="T3466" s="211">
        <f>IFERROR(IF(VLOOKUP($C3466,'MSCI Database'!$C:$R,7, FALSE)="","",VLOOKUP($C3466,'MSCI Database'!$C:$R,7, FALSE)),"")</f>
        <v>5.3</v>
      </c>
      <c r="U3466" s="164">
        <f>IFERROR(IF(VLOOKUP($C3466,'MSCI Database'!$C:$R,8, FALSE)="","",VLOOKUP($C3466,'MSCI Database'!$C:$R,8, FALSE)),"")</f>
        <v>3.7</v>
      </c>
      <c r="V3466" s="175">
        <f>IFERROR(IF(VLOOKUP($C3466,'MSCI Database'!$C:$R,9, FALSE)="","",VLOOKUP($C3466,'MSCI Database'!$C:$R,9, FALSE)),"")</f>
        <v>4.3</v>
      </c>
      <c r="W3466" s="165">
        <f t="shared" ca="1" si="137"/>
        <v>0</v>
      </c>
      <c r="X3466" s="236">
        <f>IFERROR(IF(VLOOKUP($C3466,'MSCI Database'!$C:$R,10, FALSE)="","",VLOOKUP($C3466,'MSCI Database'!$C:$R,10, FALSE)),"")</f>
        <v>364800</v>
      </c>
      <c r="Y3466" s="133" t="str">
        <f>IFERROR(IF(VLOOKUP($C3466,'MSCI Database'!$C:$R,11, FALSE)="","",VLOOKUP($C3466,'MSCI Database'!$C:$R,11, FALSE)),"")</f>
        <v>2019</v>
      </c>
      <c r="Z3466" s="133" t="str">
        <f>IFERROR(IF(VLOOKUP($C3466,'MSCI Database'!$C:$R,12, FALSE)="","",VLOOKUP($C3466,'MSCI Database'!$C:$R,12, FALSE)),"")</f>
        <v>Reported</v>
      </c>
      <c r="AA3466" s="202" t="str">
        <f>IFERROR(IF(VLOOKUP($C3466,'MSCI Database'!$C:$R,13, FALSE)="","",VLOOKUP($C3466,'MSCI Database'!$C:$R,13, FALSE)),"")</f>
        <v>Improved data security initiatives drive upgrade</v>
      </c>
    </row>
    <row r="3467" spans="1:27" s="130" customFormat="1" ht="15" hidden="1" customHeight="1" outlineLevel="1">
      <c r="A3467" s="130" t="s">
        <v>4335</v>
      </c>
      <c r="B3467" s="130" t="s">
        <v>4336</v>
      </c>
      <c r="C3467" s="130" t="s">
        <v>4337</v>
      </c>
      <c r="D3467" s="130" t="s">
        <v>18672</v>
      </c>
      <c r="E3467" s="130" t="s">
        <v>18689</v>
      </c>
      <c r="F3467" s="215">
        <v>1.5867531616004991E-2</v>
      </c>
      <c r="G3467" s="132" t="str">
        <f ca="1">IFERROR(_xll.BQL($A3467, "cur_mkt_cap(currency=EUR)")/1000000, " ")</f>
        <v xml:space="preserve"> </v>
      </c>
      <c r="M3467" s="308"/>
      <c r="N3467" s="215">
        <f t="shared" si="136"/>
        <v>1.6848848290118801E-4</v>
      </c>
      <c r="O3467" s="172" t="str">
        <f>IFERROR(IF(VLOOKUP($C3467,'MSCI Database'!$C:$R,2, FALSE)="","",VLOOKUP($C3467,'MSCI Database'!$C:$R,2, FALSE)),"")</f>
        <v>Semiconductors &amp; Semiconductor Equipment</v>
      </c>
      <c r="P3467" s="186" t="str">
        <f>IFERROR(IF(VLOOKUP($C3467,'MSCI Database'!$C:$R,3, FALSE)="","",VLOOKUP($C3467,'MSCI Database'!$C:$R,3, FALSE)),"")</f>
        <v>A</v>
      </c>
      <c r="Q3467" s="164" t="str">
        <f>IFERROR(IF(VLOOKUP($C3467,'MSCI Database'!$C:$R,4, FALSE)="","",VLOOKUP($C3467,'MSCI Database'!$C:$R,4, FALSE)),"")</f>
        <v>0</v>
      </c>
      <c r="R3467" s="164">
        <f>IFERROR(IF(VLOOKUP($C3467,'MSCI Database'!$C:$R,5, FALSE)="","",VLOOKUP($C3467,'MSCI Database'!$C:$R,5, FALSE)),"")</f>
        <v>6.5</v>
      </c>
      <c r="S3467" s="164">
        <f>IFERROR(IF(VLOOKUP($C3467,'MSCI Database'!$C:$R,6, FALSE)="","",VLOOKUP($C3467,'MSCI Database'!$C:$R,6, FALSE)),"")</f>
        <v>6.4</v>
      </c>
      <c r="T3467" s="211">
        <f>IFERROR(IF(VLOOKUP($C3467,'MSCI Database'!$C:$R,7, FALSE)="","",VLOOKUP($C3467,'MSCI Database'!$C:$R,7, FALSE)),"")</f>
        <v>6.2</v>
      </c>
      <c r="U3467" s="164">
        <f>IFERROR(IF(VLOOKUP($C3467,'MSCI Database'!$C:$R,8, FALSE)="","",VLOOKUP($C3467,'MSCI Database'!$C:$R,8, FALSE)),"")</f>
        <v>4.3</v>
      </c>
      <c r="V3467" s="175">
        <f>IFERROR(IF(VLOOKUP($C3467,'MSCI Database'!$C:$R,9, FALSE)="","",VLOOKUP($C3467,'MSCI Database'!$C:$R,9, FALSE)),"")</f>
        <v>5.6</v>
      </c>
      <c r="W3467" s="165">
        <f t="shared" ca="1" si="137"/>
        <v>0</v>
      </c>
      <c r="X3467" s="236">
        <f>IFERROR(IF(VLOOKUP($C3467,'MSCI Database'!$C:$R,10, FALSE)="","",VLOOKUP($C3467,'MSCI Database'!$C:$R,10, FALSE)),"")</f>
        <v>680925</v>
      </c>
      <c r="Y3467" s="133" t="str">
        <f>IFERROR(IF(VLOOKUP($C3467,'MSCI Database'!$C:$R,11, FALSE)="","",VLOOKUP($C3467,'MSCI Database'!$C:$R,11, FALSE)),"")</f>
        <v>2019</v>
      </c>
      <c r="Z3467" s="133" t="str">
        <f>IFERROR(IF(VLOOKUP($C3467,'MSCI Database'!$C:$R,12, FALSE)="","",VLOOKUP($C3467,'MSCI Database'!$C:$R,12, FALSE)),"")</f>
        <v>Reported</v>
      </c>
      <c r="AA3467" s="202" t="str">
        <f>IFERROR(IF(VLOOKUP($C3467,'MSCI Database'!$C:$R,13, FALSE)="","",VLOOKUP($C3467,'MSCI Database'!$C:$R,13, FALSE)),"")</f>
        <v>Strong clean tech potential and employee retention practices; lags global peers in board structure</v>
      </c>
    </row>
    <row r="3468" spans="1:27" s="130" customFormat="1" ht="15" hidden="1" customHeight="1" outlineLevel="1">
      <c r="A3468" s="130" t="s">
        <v>3676</v>
      </c>
      <c r="B3468" s="130" t="s">
        <v>3677</v>
      </c>
      <c r="C3468" s="130" t="s">
        <v>3678</v>
      </c>
      <c r="D3468" s="130" t="s">
        <v>18672</v>
      </c>
      <c r="E3468" s="130" t="s">
        <v>18704</v>
      </c>
      <c r="F3468" s="215">
        <v>1.5266923396617969E-2</v>
      </c>
      <c r="G3468" s="132" t="str">
        <f ca="1">IFERROR(_xll.BQL($A3468, "cur_mkt_cap(currency=EUR)")/1000000, " ")</f>
        <v xml:space="preserve"> </v>
      </c>
      <c r="M3468" s="308"/>
      <c r="N3468" s="215">
        <f t="shared" si="136"/>
        <v>1.6211095864905852E-4</v>
      </c>
      <c r="O3468" s="172" t="str">
        <f>IFERROR(IF(VLOOKUP($C3468,'MSCI Database'!$C:$R,2, FALSE)="","",VLOOKUP($C3468,'MSCI Database'!$C:$R,2, FALSE)),"")</f>
        <v>Real Estate Development &amp; Diversified Activities</v>
      </c>
      <c r="P3468" s="186" t="str">
        <f>IFERROR(IF(VLOOKUP($C3468,'MSCI Database'!$C:$R,3, FALSE)="","",VLOOKUP($C3468,'MSCI Database'!$C:$R,3, FALSE)),"")</f>
        <v>BB</v>
      </c>
      <c r="Q3468" s="164" t="str">
        <f>IFERROR(IF(VLOOKUP($C3468,'MSCI Database'!$C:$R,4, FALSE)="","",VLOOKUP($C3468,'MSCI Database'!$C:$R,4, FALSE)),"")</f>
        <v>1</v>
      </c>
      <c r="R3468" s="164">
        <f>IFERROR(IF(VLOOKUP($C3468,'MSCI Database'!$C:$R,5, FALSE)="","",VLOOKUP($C3468,'MSCI Database'!$C:$R,5, FALSE)),"")</f>
        <v>4.0999999999999996</v>
      </c>
      <c r="S3468" s="164">
        <f>IFERROR(IF(VLOOKUP($C3468,'MSCI Database'!$C:$R,6, FALSE)="","",VLOOKUP($C3468,'MSCI Database'!$C:$R,6, FALSE)),"")</f>
        <v>4.5</v>
      </c>
      <c r="T3468" s="211">
        <f>IFERROR(IF(VLOOKUP($C3468,'MSCI Database'!$C:$R,7, FALSE)="","",VLOOKUP($C3468,'MSCI Database'!$C:$R,7, FALSE)),"")</f>
        <v>4.5</v>
      </c>
      <c r="U3468" s="164">
        <f>IFERROR(IF(VLOOKUP($C3468,'MSCI Database'!$C:$R,8, FALSE)="","",VLOOKUP($C3468,'MSCI Database'!$C:$R,8, FALSE)),"")</f>
        <v>3</v>
      </c>
      <c r="V3468" s="175">
        <f>IFERROR(IF(VLOOKUP($C3468,'MSCI Database'!$C:$R,9, FALSE)="","",VLOOKUP($C3468,'MSCI Database'!$C:$R,9, FALSE)),"")</f>
        <v>4</v>
      </c>
      <c r="W3468" s="165">
        <f t="shared" ca="1" si="137"/>
        <v>0</v>
      </c>
      <c r="X3468" s="236">
        <f>IFERROR(IF(VLOOKUP($C3468,'MSCI Database'!$C:$R,10, FALSE)="","",VLOOKUP($C3468,'MSCI Database'!$C:$R,10, FALSE)),"")</f>
        <v>262905</v>
      </c>
      <c r="Y3468" s="133" t="str">
        <f>IFERROR(IF(VLOOKUP($C3468,'MSCI Database'!$C:$R,11, FALSE)="","",VLOOKUP($C3468,'MSCI Database'!$C:$R,11, FALSE)),"")</f>
        <v>2019</v>
      </c>
      <c r="Z3468" s="133" t="str">
        <f>IFERROR(IF(VLOOKUP($C3468,'MSCI Database'!$C:$R,12, FALSE)="","",VLOOKUP($C3468,'MSCI Database'!$C:$R,12, FALSE)),"")</f>
        <v>E.CSI</v>
      </c>
      <c r="AA3468" s="202" t="str">
        <f>IFERROR(IF(VLOOKUP($C3468,'MSCI Database'!$C:$R,13, FALSE)="","",VLOOKUP($C3468,'MSCI Database'!$C:$R,13, FALSE)),"")</f>
        <v>Improved quality assurance, but limited green building focus, despite raised transition risks</v>
      </c>
    </row>
    <row r="3469" spans="1:27" s="130" customFormat="1" ht="15" hidden="1" customHeight="1" outlineLevel="1">
      <c r="A3469" s="130" t="s">
        <v>4169</v>
      </c>
      <c r="B3469" s="130" t="s">
        <v>4170</v>
      </c>
      <c r="C3469" s="130" t="s">
        <v>4171</v>
      </c>
      <c r="D3469" s="130" t="s">
        <v>18672</v>
      </c>
      <c r="E3469" s="130" t="s">
        <v>18673</v>
      </c>
      <c r="F3469" s="215">
        <v>1.5369789142508909E-2</v>
      </c>
      <c r="G3469" s="132" t="str">
        <f ca="1">IFERROR(_xll.BQL($A3469, "cur_mkt_cap(currency=EUR)")/1000000, " ")</f>
        <v xml:space="preserve"> </v>
      </c>
      <c r="M3469" s="308"/>
      <c r="N3469" s="215">
        <f t="shared" si="136"/>
        <v>1.6320323272716287E-4</v>
      </c>
      <c r="O3469" s="172" t="str">
        <f>IFERROR(IF(VLOOKUP($C3469,'MSCI Database'!$C:$R,2, FALSE)="","",VLOOKUP($C3469,'MSCI Database'!$C:$R,2, FALSE)),"")</f>
        <v>Industrial Machinery</v>
      </c>
      <c r="P3469" s="186" t="str">
        <f>IFERROR(IF(VLOOKUP($C3469,'MSCI Database'!$C:$R,3, FALSE)="","",VLOOKUP($C3469,'MSCI Database'!$C:$R,3, FALSE)),"")</f>
        <v>BB</v>
      </c>
      <c r="Q3469" s="164" t="str">
        <f>IFERROR(IF(VLOOKUP($C3469,'MSCI Database'!$C:$R,4, FALSE)="","",VLOOKUP($C3469,'MSCI Database'!$C:$R,4, FALSE)),"")</f>
        <v>0</v>
      </c>
      <c r="R3469" s="164">
        <f>IFERROR(IF(VLOOKUP($C3469,'MSCI Database'!$C:$R,5, FALSE)="","",VLOOKUP($C3469,'MSCI Database'!$C:$R,5, FALSE)),"")</f>
        <v>4.0999999999999996</v>
      </c>
      <c r="S3469" s="164">
        <f>IFERROR(IF(VLOOKUP($C3469,'MSCI Database'!$C:$R,6, FALSE)="","",VLOOKUP($C3469,'MSCI Database'!$C:$R,6, FALSE)),"")</f>
        <v>4.2</v>
      </c>
      <c r="T3469" s="211">
        <f>IFERROR(IF(VLOOKUP($C3469,'MSCI Database'!$C:$R,7, FALSE)="","",VLOOKUP($C3469,'MSCI Database'!$C:$R,7, FALSE)),"")</f>
        <v>6.3</v>
      </c>
      <c r="U3469" s="164">
        <f>IFERROR(IF(VLOOKUP($C3469,'MSCI Database'!$C:$R,8, FALSE)="","",VLOOKUP($C3469,'MSCI Database'!$C:$R,8, FALSE)),"")</f>
        <v>3.5</v>
      </c>
      <c r="V3469" s="175">
        <f>IFERROR(IF(VLOOKUP($C3469,'MSCI Database'!$C:$R,9, FALSE)="","",VLOOKUP($C3469,'MSCI Database'!$C:$R,9, FALSE)),"")</f>
        <v>4.3</v>
      </c>
      <c r="W3469" s="165">
        <f t="shared" ca="1" si="137"/>
        <v>0</v>
      </c>
      <c r="X3469" s="236">
        <f>IFERROR(IF(VLOOKUP($C3469,'MSCI Database'!$C:$R,10, FALSE)="","",VLOOKUP($C3469,'MSCI Database'!$C:$R,10, FALSE)),"")</f>
        <v>29780</v>
      </c>
      <c r="Y3469" s="133" t="str">
        <f>IFERROR(IF(VLOOKUP($C3469,'MSCI Database'!$C:$R,11, FALSE)="","",VLOOKUP($C3469,'MSCI Database'!$C:$R,11, FALSE)),"")</f>
        <v>2019</v>
      </c>
      <c r="Z3469" s="133" t="str">
        <f>IFERROR(IF(VLOOKUP($C3469,'MSCI Database'!$C:$R,12, FALSE)="","",VLOOKUP($C3469,'MSCI Database'!$C:$R,12, FALSE)),"")</f>
        <v>E.CSI</v>
      </c>
      <c r="AA3469" s="202" t="str">
        <f>IFERROR(IF(VLOOKUP($C3469,'MSCI Database'!$C:$R,13, FALSE)="","",VLOOKUP($C3469,'MSCI Database'!$C:$R,13, FALSE)),"")</f>
        <v>Lags peers in corporate governance practices and anti-corruption initiatives</v>
      </c>
    </row>
    <row r="3470" spans="1:27" s="130" customFormat="1" ht="15" hidden="1" customHeight="1" outlineLevel="1">
      <c r="A3470" s="130" t="s">
        <v>3469</v>
      </c>
      <c r="B3470" s="130" t="s">
        <v>3470</v>
      </c>
      <c r="C3470" s="130" t="s">
        <v>3471</v>
      </c>
      <c r="D3470" s="130" t="s">
        <v>18672</v>
      </c>
      <c r="E3470" s="130" t="s">
        <v>12133</v>
      </c>
      <c r="F3470" s="215">
        <v>1.5349464593676679E-2</v>
      </c>
      <c r="G3470" s="132" t="str">
        <f ca="1">IFERROR(_xll.BQL($A3470, "cur_mkt_cap(currency=EUR)")/1000000, " ")</f>
        <v xml:space="preserve"> </v>
      </c>
      <c r="M3470" s="308"/>
      <c r="N3470" s="215">
        <f t="shared" si="136"/>
        <v>1.6298741766019055E-4</v>
      </c>
      <c r="O3470" s="172" t="str">
        <f>IFERROR(IF(VLOOKUP($C3470,'MSCI Database'!$C:$R,2, FALSE)="","",VLOOKUP($C3470,'MSCI Database'!$C:$R,2, FALSE)),"")</f>
        <v>Pharmaceuticals</v>
      </c>
      <c r="P3470" s="186" t="str">
        <f>IFERROR(IF(VLOOKUP($C3470,'MSCI Database'!$C:$R,3, FALSE)="","",VLOOKUP($C3470,'MSCI Database'!$C:$R,3, FALSE)),"")</f>
        <v>A</v>
      </c>
      <c r="Q3470" s="164" t="str">
        <f>IFERROR(IF(VLOOKUP($C3470,'MSCI Database'!$C:$R,4, FALSE)="","",VLOOKUP($C3470,'MSCI Database'!$C:$R,4, FALSE)),"")</f>
        <v>1</v>
      </c>
      <c r="R3470" s="164">
        <f>IFERROR(IF(VLOOKUP($C3470,'MSCI Database'!$C:$R,5, FALSE)="","",VLOOKUP($C3470,'MSCI Database'!$C:$R,5, FALSE)),"")</f>
        <v>7.1</v>
      </c>
      <c r="S3470" s="164">
        <f>IFERROR(IF(VLOOKUP($C3470,'MSCI Database'!$C:$R,6, FALSE)="","",VLOOKUP($C3470,'MSCI Database'!$C:$R,6, FALSE)),"")</f>
        <v>5.3</v>
      </c>
      <c r="T3470" s="211">
        <f>IFERROR(IF(VLOOKUP($C3470,'MSCI Database'!$C:$R,7, FALSE)="","",VLOOKUP($C3470,'MSCI Database'!$C:$R,7, FALSE)),"")</f>
        <v>6.1</v>
      </c>
      <c r="U3470" s="164">
        <f>IFERROR(IF(VLOOKUP($C3470,'MSCI Database'!$C:$R,8, FALSE)="","",VLOOKUP($C3470,'MSCI Database'!$C:$R,8, FALSE)),"")</f>
        <v>3.9</v>
      </c>
      <c r="V3470" s="175">
        <f>IFERROR(IF(VLOOKUP($C3470,'MSCI Database'!$C:$R,9, FALSE)="","",VLOOKUP($C3470,'MSCI Database'!$C:$R,9, FALSE)),"")</f>
        <v>5.3</v>
      </c>
      <c r="W3470" s="165">
        <f t="shared" ca="1" si="137"/>
        <v>0</v>
      </c>
      <c r="X3470" s="236">
        <f>IFERROR(IF(VLOOKUP($C3470,'MSCI Database'!$C:$R,10, FALSE)="","",VLOOKUP($C3470,'MSCI Database'!$C:$R,10, FALSE)),"")</f>
        <v>331216</v>
      </c>
      <c r="Y3470" s="133" t="str">
        <f>IFERROR(IF(VLOOKUP($C3470,'MSCI Database'!$C:$R,11, FALSE)="","",VLOOKUP($C3470,'MSCI Database'!$C:$R,11, FALSE)),"")</f>
        <v>2019</v>
      </c>
      <c r="Z3470" s="133" t="str">
        <f>IFERROR(IF(VLOOKUP($C3470,'MSCI Database'!$C:$R,12, FALSE)="","",VLOOKUP($C3470,'MSCI Database'!$C:$R,12, FALSE)),"")</f>
        <v>E.CSI</v>
      </c>
      <c r="AA3470" s="202" t="str">
        <f>IFERROR(IF(VLOOKUP($C3470,'MSCI Database'!$C:$R,13, FALSE)="","",VLOOKUP($C3470,'MSCI Database'!$C:$R,13, FALSE)),"")</f>
        <v>Strong focus on employee engagement and product quality</v>
      </c>
    </row>
    <row r="3471" spans="1:27" s="130" customFormat="1" ht="15" hidden="1" customHeight="1" outlineLevel="1">
      <c r="A3471" s="130" t="s">
        <v>3807</v>
      </c>
      <c r="B3471" s="130" t="s">
        <v>3808</v>
      </c>
      <c r="C3471" s="130" t="s">
        <v>3809</v>
      </c>
      <c r="D3471" s="130" t="s">
        <v>18672</v>
      </c>
      <c r="E3471" s="130" t="s">
        <v>18688</v>
      </c>
      <c r="F3471" s="215">
        <v>1.553133602485691E-2</v>
      </c>
      <c r="G3471" s="132" t="str">
        <f ca="1">IFERROR(_xll.BQL($A3471, "cur_mkt_cap(currency=EUR)")/1000000, " ")</f>
        <v xml:space="preserve"> </v>
      </c>
      <c r="M3471" s="308"/>
      <c r="N3471" s="215">
        <f t="shared" si="136"/>
        <v>1.6491860911858452E-4</v>
      </c>
      <c r="O3471" s="172" t="str">
        <f>IFERROR(IF(VLOOKUP($C3471,'MSCI Database'!$C:$R,2, FALSE)="","",VLOOKUP($C3471,'MSCI Database'!$C:$R,2, FALSE)),"")</f>
        <v>Life &amp; Health Insurance</v>
      </c>
      <c r="P3471" s="186" t="str">
        <f>IFERROR(IF(VLOOKUP($C3471,'MSCI Database'!$C:$R,3, FALSE)="","",VLOOKUP($C3471,'MSCI Database'!$C:$R,3, FALSE)),"")</f>
        <v>A</v>
      </c>
      <c r="Q3471" s="164" t="str">
        <f>IFERROR(IF(VLOOKUP($C3471,'MSCI Database'!$C:$R,4, FALSE)="","",VLOOKUP($C3471,'MSCI Database'!$C:$R,4, FALSE)),"")</f>
        <v>0</v>
      </c>
      <c r="R3471" s="164">
        <f>IFERROR(IF(VLOOKUP($C3471,'MSCI Database'!$C:$R,5, FALSE)="","",VLOOKUP($C3471,'MSCI Database'!$C:$R,5, FALSE)),"")</f>
        <v>7</v>
      </c>
      <c r="S3471" s="164">
        <f>IFERROR(IF(VLOOKUP($C3471,'MSCI Database'!$C:$R,6, FALSE)="","",VLOOKUP($C3471,'MSCI Database'!$C:$R,6, FALSE)),"")</f>
        <v>5</v>
      </c>
      <c r="T3471" s="211">
        <f>IFERROR(IF(VLOOKUP($C3471,'MSCI Database'!$C:$R,7, FALSE)="","",VLOOKUP($C3471,'MSCI Database'!$C:$R,7, FALSE)),"")</f>
        <v>5.0999999999999996</v>
      </c>
      <c r="U3471" s="164">
        <f>IFERROR(IF(VLOOKUP($C3471,'MSCI Database'!$C:$R,8, FALSE)="","",VLOOKUP($C3471,'MSCI Database'!$C:$R,8, FALSE)),"")</f>
        <v>5.4</v>
      </c>
      <c r="V3471" s="175">
        <f>IFERROR(IF(VLOOKUP($C3471,'MSCI Database'!$C:$R,9, FALSE)="","",VLOOKUP($C3471,'MSCI Database'!$C:$R,9, FALSE)),"")</f>
        <v>5.2</v>
      </c>
      <c r="W3471" s="165">
        <f t="shared" ca="1" si="137"/>
        <v>0</v>
      </c>
      <c r="X3471" s="236">
        <f>IFERROR(IF(VLOOKUP($C3471,'MSCI Database'!$C:$R,10, FALSE)="","",VLOOKUP($C3471,'MSCI Database'!$C:$R,10, FALSE)),"")</f>
        <v>57399</v>
      </c>
      <c r="Y3471" s="133" t="str">
        <f>IFERROR(IF(VLOOKUP($C3471,'MSCI Database'!$C:$R,11, FALSE)="","",VLOOKUP($C3471,'MSCI Database'!$C:$R,11, FALSE)),"")</f>
        <v>2019</v>
      </c>
      <c r="Z3471" s="133" t="str">
        <f>IFERROR(IF(VLOOKUP($C3471,'MSCI Database'!$C:$R,12, FALSE)="","",VLOOKUP($C3471,'MSCI Database'!$C:$R,12, FALSE)),"")</f>
        <v>E.CSI</v>
      </c>
      <c r="AA3471" s="202" t="str">
        <f>IFERROR(IF(VLOOKUP($C3471,'MSCI Database'!$C:$R,13, FALSE)="","",VLOOKUP($C3471,'MSCI Database'!$C:$R,13, FALSE)),"")</f>
        <v>Strong management of insurance risks linked with public health trends and demographic change</v>
      </c>
    </row>
    <row r="3472" spans="1:27" s="130" customFormat="1" ht="15" hidden="1" customHeight="1" outlineLevel="1">
      <c r="A3472" s="130" t="s">
        <v>3771</v>
      </c>
      <c r="B3472" s="130" t="s">
        <v>3772</v>
      </c>
      <c r="C3472" s="130" t="s">
        <v>3773</v>
      </c>
      <c r="D3472" s="130" t="s">
        <v>18672</v>
      </c>
      <c r="E3472" s="130" t="s">
        <v>18673</v>
      </c>
      <c r="F3472" s="215">
        <v>1.5057964434591189E-2</v>
      </c>
      <c r="G3472" s="132" t="str">
        <f ca="1">IFERROR(_xll.BQL($A3472, "cur_mkt_cap(currency=EUR)")/1000000, " ")</f>
        <v xml:space="preserve"> </v>
      </c>
      <c r="M3472" s="308"/>
      <c r="N3472" s="215">
        <f t="shared" si="136"/>
        <v>1.5989213978343314E-4</v>
      </c>
      <c r="O3472" s="172" t="str">
        <f>IFERROR(IF(VLOOKUP($C3472,'MSCI Database'!$C:$R,2, FALSE)="","",VLOOKUP($C3472,'MSCI Database'!$C:$R,2, FALSE)),"")</f>
        <v>Industrial Machinery</v>
      </c>
      <c r="P3472" s="186" t="str">
        <f>IFERROR(IF(VLOOKUP($C3472,'MSCI Database'!$C:$R,3, FALSE)="","",VLOOKUP($C3472,'MSCI Database'!$C:$R,3, FALSE)),"")</f>
        <v>A</v>
      </c>
      <c r="Q3472" s="164" t="str">
        <f>IFERROR(IF(VLOOKUP($C3472,'MSCI Database'!$C:$R,4, FALSE)="","",VLOOKUP($C3472,'MSCI Database'!$C:$R,4, FALSE)),"")</f>
        <v>-1</v>
      </c>
      <c r="R3472" s="164">
        <f>IFERROR(IF(VLOOKUP($C3472,'MSCI Database'!$C:$R,5, FALSE)="","",VLOOKUP($C3472,'MSCI Database'!$C:$R,5, FALSE)),"")</f>
        <v>6</v>
      </c>
      <c r="S3472" s="164">
        <f>IFERROR(IF(VLOOKUP($C3472,'MSCI Database'!$C:$R,6, FALSE)="","",VLOOKUP($C3472,'MSCI Database'!$C:$R,6, FALSE)),"")</f>
        <v>5.2</v>
      </c>
      <c r="T3472" s="211">
        <f>IFERROR(IF(VLOOKUP($C3472,'MSCI Database'!$C:$R,7, FALSE)="","",VLOOKUP($C3472,'MSCI Database'!$C:$R,7, FALSE)),"")</f>
        <v>7.8</v>
      </c>
      <c r="U3472" s="164">
        <f>IFERROR(IF(VLOOKUP($C3472,'MSCI Database'!$C:$R,8, FALSE)="","",VLOOKUP($C3472,'MSCI Database'!$C:$R,8, FALSE)),"")</f>
        <v>4.0999999999999996</v>
      </c>
      <c r="V3472" s="175">
        <f>IFERROR(IF(VLOOKUP($C3472,'MSCI Database'!$C:$R,9, FALSE)="","",VLOOKUP($C3472,'MSCI Database'!$C:$R,9, FALSE)),"")</f>
        <v>5.2</v>
      </c>
      <c r="W3472" s="165">
        <f t="shared" ca="1" si="137"/>
        <v>0</v>
      </c>
      <c r="X3472" s="236">
        <f>IFERROR(IF(VLOOKUP($C3472,'MSCI Database'!$C:$R,10, FALSE)="","",VLOOKUP($C3472,'MSCI Database'!$C:$R,10, FALSE)),"")</f>
        <v>41289</v>
      </c>
      <c r="Y3472" s="133" t="str">
        <f>IFERROR(IF(VLOOKUP($C3472,'MSCI Database'!$C:$R,11, FALSE)="","",VLOOKUP($C3472,'MSCI Database'!$C:$R,11, FALSE)),"")</f>
        <v>2019</v>
      </c>
      <c r="Z3472" s="133" t="str">
        <f>IFERROR(IF(VLOOKUP($C3472,'MSCI Database'!$C:$R,12, FALSE)="","",VLOOKUP($C3472,'MSCI Database'!$C:$R,12, FALSE)),"")</f>
        <v>Reported</v>
      </c>
      <c r="AA3472" s="202" t="str">
        <f>IFERROR(IF(VLOOKUP($C3472,'MSCI Database'!$C:$R,13, FALSE)="","",VLOOKUP($C3472,'MSCI Database'!$C:$R,13, FALSE)),"")</f>
        <v>Robust employee engagement programs to boost productivity; but governance concerns persist</v>
      </c>
    </row>
    <row r="3473" spans="1:27" s="130" customFormat="1" ht="15" hidden="1" customHeight="1" outlineLevel="1">
      <c r="A3473" s="130" t="s">
        <v>3449</v>
      </c>
      <c r="B3473" s="130" t="s">
        <v>3450</v>
      </c>
      <c r="C3473" s="130" t="s">
        <v>3451</v>
      </c>
      <c r="D3473" s="130" t="s">
        <v>18672</v>
      </c>
      <c r="E3473" s="130" t="s">
        <v>18674</v>
      </c>
      <c r="F3473" s="215">
        <v>1.507449341649756E-2</v>
      </c>
      <c r="G3473" s="132" t="str">
        <f ca="1">IFERROR(_xll.BQL($A3473, "cur_mkt_cap(currency=EUR)")/1000000, " ")</f>
        <v xml:space="preserve"> </v>
      </c>
      <c r="M3473" s="308"/>
      <c r="N3473" s="215">
        <f t="shared" si="136"/>
        <v>1.6006765183866021E-4</v>
      </c>
      <c r="O3473" s="172" t="str">
        <f>IFERROR(IF(VLOOKUP($C3473,'MSCI Database'!$C:$R,2, FALSE)="","",VLOOKUP($C3473,'MSCI Database'!$C:$R,2, FALSE)),"")</f>
        <v>Food Products</v>
      </c>
      <c r="P3473" s="186" t="str">
        <f>IFERROR(IF(VLOOKUP($C3473,'MSCI Database'!$C:$R,3, FALSE)="","",VLOOKUP($C3473,'MSCI Database'!$C:$R,3, FALSE)),"")</f>
        <v>A</v>
      </c>
      <c r="Q3473" s="164" t="str">
        <f>IFERROR(IF(VLOOKUP($C3473,'MSCI Database'!$C:$R,4, FALSE)="","",VLOOKUP($C3473,'MSCI Database'!$C:$R,4, FALSE)),"")</f>
        <v>0</v>
      </c>
      <c r="R3473" s="164">
        <f>IFERROR(IF(VLOOKUP($C3473,'MSCI Database'!$C:$R,5, FALSE)="","",VLOOKUP($C3473,'MSCI Database'!$C:$R,5, FALSE)),"")</f>
        <v>7</v>
      </c>
      <c r="S3473" s="164">
        <f>IFERROR(IF(VLOOKUP($C3473,'MSCI Database'!$C:$R,6, FALSE)="","",VLOOKUP($C3473,'MSCI Database'!$C:$R,6, FALSE)),"")</f>
        <v>4</v>
      </c>
      <c r="T3473" s="211">
        <f>IFERROR(IF(VLOOKUP($C3473,'MSCI Database'!$C:$R,7, FALSE)="","",VLOOKUP($C3473,'MSCI Database'!$C:$R,7, FALSE)),"")</f>
        <v>6.6</v>
      </c>
      <c r="U3473" s="164">
        <f>IFERROR(IF(VLOOKUP($C3473,'MSCI Database'!$C:$R,8, FALSE)="","",VLOOKUP($C3473,'MSCI Database'!$C:$R,8, FALSE)),"")</f>
        <v>4.5</v>
      </c>
      <c r="V3473" s="175">
        <f>IFERROR(IF(VLOOKUP($C3473,'MSCI Database'!$C:$R,9, FALSE)="","",VLOOKUP($C3473,'MSCI Database'!$C:$R,9, FALSE)),"")</f>
        <v>4.8</v>
      </c>
      <c r="W3473" s="165">
        <f t="shared" ca="1" si="137"/>
        <v>0</v>
      </c>
      <c r="X3473" s="236">
        <f>IFERROR(IF(VLOOKUP($C3473,'MSCI Database'!$C:$R,10, FALSE)="","",VLOOKUP($C3473,'MSCI Database'!$C:$R,10, FALSE)),"")</f>
        <v>192898</v>
      </c>
      <c r="Y3473" s="133" t="str">
        <f>IFERROR(IF(VLOOKUP($C3473,'MSCI Database'!$C:$R,11, FALSE)="","",VLOOKUP($C3473,'MSCI Database'!$C:$R,11, FALSE)),"")</f>
        <v>2019</v>
      </c>
      <c r="Z3473" s="133" t="str">
        <f>IFERROR(IF(VLOOKUP($C3473,'MSCI Database'!$C:$R,12, FALSE)="","",VLOOKUP($C3473,'MSCI Database'!$C:$R,12, FALSE)),"")</f>
        <v>Reported</v>
      </c>
      <c r="AA3473" s="202" t="str">
        <f>IFERROR(IF(VLOOKUP($C3473,'MSCI Database'!$C:$R,13, FALSE)="","",VLOOKUP($C3473,'MSCI Database'!$C:$R,13, FALSE)),"")</f>
        <v>Implements water management programs in own operations and along the supply chain</v>
      </c>
    </row>
    <row r="3474" spans="1:27" s="130" customFormat="1" ht="15" hidden="1" customHeight="1" outlineLevel="1">
      <c r="A3474" s="130" t="s">
        <v>3886</v>
      </c>
      <c r="B3474" s="130" t="s">
        <v>3887</v>
      </c>
      <c r="C3474" s="130" t="s">
        <v>3888</v>
      </c>
      <c r="D3474" s="130" t="s">
        <v>18672</v>
      </c>
      <c r="E3474" s="130" t="s">
        <v>18684</v>
      </c>
      <c r="F3474" s="215">
        <v>1.509883643667544E-2</v>
      </c>
      <c r="G3474" s="132" t="str">
        <f ca="1">IFERROR(_xll.BQL($A3474, "cur_mkt_cap(currency=EUR)")/1000000, " ")</f>
        <v xml:space="preserve"> </v>
      </c>
      <c r="M3474" s="308"/>
      <c r="N3474" s="215">
        <f t="shared" si="136"/>
        <v>1.6032613681529431E-4</v>
      </c>
      <c r="O3474" s="172" t="str">
        <f>IFERROR(IF(VLOOKUP($C3474,'MSCI Database'!$C:$R,2, FALSE)="","",VLOOKUP($C3474,'MSCI Database'!$C:$R,2, FALSE)),"")</f>
        <v>Commodity Chemicals</v>
      </c>
      <c r="P3474" s="186" t="str">
        <f>IFERROR(IF(VLOOKUP($C3474,'MSCI Database'!$C:$R,3, FALSE)="","",VLOOKUP($C3474,'MSCI Database'!$C:$R,3, FALSE)),"")</f>
        <v>AA</v>
      </c>
      <c r="Q3474" s="164" t="str">
        <f>IFERROR(IF(VLOOKUP($C3474,'MSCI Database'!$C:$R,4, FALSE)="","",VLOOKUP($C3474,'MSCI Database'!$C:$R,4, FALSE)),"")</f>
        <v>0</v>
      </c>
      <c r="R3474" s="164">
        <f>IFERROR(IF(VLOOKUP($C3474,'MSCI Database'!$C:$R,5, FALSE)="","",VLOOKUP($C3474,'MSCI Database'!$C:$R,5, FALSE)),"")</f>
        <v>8.4</v>
      </c>
      <c r="S3474" s="164">
        <f>IFERROR(IF(VLOOKUP($C3474,'MSCI Database'!$C:$R,6, FALSE)="","",VLOOKUP($C3474,'MSCI Database'!$C:$R,6, FALSE)),"")</f>
        <v>6.5</v>
      </c>
      <c r="T3474" s="211">
        <f>IFERROR(IF(VLOOKUP($C3474,'MSCI Database'!$C:$R,7, FALSE)="","",VLOOKUP($C3474,'MSCI Database'!$C:$R,7, FALSE)),"")</f>
        <v>2.9</v>
      </c>
      <c r="U3474" s="164">
        <f>IFERROR(IF(VLOOKUP($C3474,'MSCI Database'!$C:$R,8, FALSE)="","",VLOOKUP($C3474,'MSCI Database'!$C:$R,8, FALSE)),"")</f>
        <v>4.5</v>
      </c>
      <c r="V3474" s="175">
        <f>IFERROR(IF(VLOOKUP($C3474,'MSCI Database'!$C:$R,9, FALSE)="","",VLOOKUP($C3474,'MSCI Database'!$C:$R,9, FALSE)),"")</f>
        <v>5.4</v>
      </c>
      <c r="W3474" s="165">
        <f t="shared" ca="1" si="137"/>
        <v>0</v>
      </c>
      <c r="X3474" s="236">
        <f>IFERROR(IF(VLOOKUP($C3474,'MSCI Database'!$C:$R,10, FALSE)="","",VLOOKUP($C3474,'MSCI Database'!$C:$R,10, FALSE)),"")</f>
        <v>5672446</v>
      </c>
      <c r="Y3474" s="133" t="str">
        <f>IFERROR(IF(VLOOKUP($C3474,'MSCI Database'!$C:$R,11, FALSE)="","",VLOOKUP($C3474,'MSCI Database'!$C:$R,11, FALSE)),"")</f>
        <v>2019</v>
      </c>
      <c r="Z3474" s="133" t="str">
        <f>IFERROR(IF(VLOOKUP($C3474,'MSCI Database'!$C:$R,12, FALSE)="","",VLOOKUP($C3474,'MSCI Database'!$C:$R,12, FALSE)),"")</f>
        <v>Reported</v>
      </c>
      <c r="AA3474" s="202" t="str">
        <f>IFERROR(IF(VLOOKUP($C3474,'MSCI Database'!$C:$R,13, FALSE)="","",VLOOKUP($C3474,'MSCI Database'!$C:$R,13, FALSE)),"")</f>
        <v>Robust environmental management strategy</v>
      </c>
    </row>
    <row r="3475" spans="1:27" s="130" customFormat="1" ht="15" hidden="1" customHeight="1" outlineLevel="1">
      <c r="A3475" s="130" t="s">
        <v>3349</v>
      </c>
      <c r="B3475" s="130" t="s">
        <v>3350</v>
      </c>
      <c r="C3475" s="130" t="s">
        <v>3351</v>
      </c>
      <c r="D3475" s="130" t="s">
        <v>18672</v>
      </c>
      <c r="E3475" s="130" t="s">
        <v>18689</v>
      </c>
      <c r="F3475" s="215">
        <v>1.4955149770963121E-2</v>
      </c>
      <c r="G3475" s="132" t="str">
        <f ca="1">IFERROR(_xll.BQL($A3475, "cur_mkt_cap(currency=EUR)")/1000000, " ")</f>
        <v xml:space="preserve"> </v>
      </c>
      <c r="M3475" s="308"/>
      <c r="N3475" s="215">
        <f t="shared" si="136"/>
        <v>1.5880040811943469E-4</v>
      </c>
      <c r="O3475" s="172" t="str">
        <f>IFERROR(IF(VLOOKUP($C3475,'MSCI Database'!$C:$R,2, FALSE)="","",VLOOKUP($C3475,'MSCI Database'!$C:$R,2, FALSE)),"")</f>
        <v>Semiconductors &amp; Semiconductor Equipment</v>
      </c>
      <c r="P3475" s="186" t="str">
        <f>IFERROR(IF(VLOOKUP($C3475,'MSCI Database'!$C:$R,3, FALSE)="","",VLOOKUP($C3475,'MSCI Database'!$C:$R,3, FALSE)),"")</f>
        <v>B</v>
      </c>
      <c r="Q3475" s="164" t="str">
        <f>IFERROR(IF(VLOOKUP($C3475,'MSCI Database'!$C:$R,4, FALSE)="","",VLOOKUP($C3475,'MSCI Database'!$C:$R,4, FALSE)),"")</f>
        <v>0</v>
      </c>
      <c r="R3475" s="164">
        <f>IFERROR(IF(VLOOKUP($C3475,'MSCI Database'!$C:$R,5, FALSE)="","",VLOOKUP($C3475,'MSCI Database'!$C:$R,5, FALSE)),"")</f>
        <v>1.8</v>
      </c>
      <c r="S3475" s="164">
        <f>IFERROR(IF(VLOOKUP($C3475,'MSCI Database'!$C:$R,6, FALSE)="","",VLOOKUP($C3475,'MSCI Database'!$C:$R,6, FALSE)),"")</f>
        <v>6</v>
      </c>
      <c r="T3475" s="211">
        <f>IFERROR(IF(VLOOKUP($C3475,'MSCI Database'!$C:$R,7, FALSE)="","",VLOOKUP($C3475,'MSCI Database'!$C:$R,7, FALSE)),"")</f>
        <v>3.8</v>
      </c>
      <c r="U3475" s="164">
        <f>IFERROR(IF(VLOOKUP($C3475,'MSCI Database'!$C:$R,8, FALSE)="","",VLOOKUP($C3475,'MSCI Database'!$C:$R,8, FALSE)),"")</f>
        <v>3.5</v>
      </c>
      <c r="V3475" s="175">
        <f>IFERROR(IF(VLOOKUP($C3475,'MSCI Database'!$C:$R,9, FALSE)="","",VLOOKUP($C3475,'MSCI Database'!$C:$R,9, FALSE)),"")</f>
        <v>4.5</v>
      </c>
      <c r="W3475" s="165">
        <f t="shared" ca="1" si="137"/>
        <v>0</v>
      </c>
      <c r="X3475" s="236">
        <f>IFERROR(IF(VLOOKUP($C3475,'MSCI Database'!$C:$R,10, FALSE)="","",VLOOKUP($C3475,'MSCI Database'!$C:$R,10, FALSE)),"")</f>
        <v>914558</v>
      </c>
      <c r="Y3475" s="133" t="str">
        <f>IFERROR(IF(VLOOKUP($C3475,'MSCI Database'!$C:$R,11, FALSE)="","",VLOOKUP($C3475,'MSCI Database'!$C:$R,11, FALSE)),"")</f>
        <v>2019</v>
      </c>
      <c r="Z3475" s="133" t="str">
        <f>IFERROR(IF(VLOOKUP($C3475,'MSCI Database'!$C:$R,12, FALSE)="","",VLOOKUP($C3475,'MSCI Database'!$C:$R,12, FALSE)),"")</f>
        <v>Reported</v>
      </c>
      <c r="AA3475" s="202" t="str">
        <f>IFERROR(IF(VLOOKUP($C3475,'MSCI Database'!$C:$R,13, FALSE)="","",VLOOKUP($C3475,'MSCI Database'!$C:$R,13, FALSE)),"")</f>
        <v>Concerns on pay practices and board independence persist</v>
      </c>
    </row>
    <row r="3476" spans="1:27" s="130" customFormat="1" ht="15" hidden="1" customHeight="1" outlineLevel="1">
      <c r="A3476" s="130" t="s">
        <v>3922</v>
      </c>
      <c r="B3476" s="130" t="s">
        <v>3923</v>
      </c>
      <c r="C3476" s="130" t="s">
        <v>3924</v>
      </c>
      <c r="D3476" s="130" t="s">
        <v>18672</v>
      </c>
      <c r="E3476" s="130" t="s">
        <v>18673</v>
      </c>
      <c r="F3476" s="215">
        <v>1.4478852560187661E-2</v>
      </c>
      <c r="G3476" s="132" t="str">
        <f ca="1">IFERROR(_xll.BQL($A3476, "cur_mkt_cap(currency=EUR)")/1000000, " ")</f>
        <v xml:space="preserve"> </v>
      </c>
      <c r="M3476" s="308"/>
      <c r="N3476" s="215">
        <f t="shared" si="136"/>
        <v>1.5374287324912891E-4</v>
      </c>
      <c r="O3476" s="172" t="str">
        <f>IFERROR(IF(VLOOKUP($C3476,'MSCI Database'!$C:$R,2, FALSE)="","",VLOOKUP($C3476,'MSCI Database'!$C:$R,2, FALSE)),"")</f>
        <v>Road &amp; Rail Transport</v>
      </c>
      <c r="P3476" s="186" t="str">
        <f>IFERROR(IF(VLOOKUP($C3476,'MSCI Database'!$C:$R,3, FALSE)="","",VLOOKUP($C3476,'MSCI Database'!$C:$R,3, FALSE)),"")</f>
        <v>AA</v>
      </c>
      <c r="Q3476" s="164" t="str">
        <f>IFERROR(IF(VLOOKUP($C3476,'MSCI Database'!$C:$R,4, FALSE)="","",VLOOKUP($C3476,'MSCI Database'!$C:$R,4, FALSE)),"")</f>
        <v>0</v>
      </c>
      <c r="R3476" s="164">
        <f>IFERROR(IF(VLOOKUP($C3476,'MSCI Database'!$C:$R,5, FALSE)="","",VLOOKUP($C3476,'MSCI Database'!$C:$R,5, FALSE)),"")</f>
        <v>8.4</v>
      </c>
      <c r="S3476" s="164">
        <f>IFERROR(IF(VLOOKUP($C3476,'MSCI Database'!$C:$R,6, FALSE)="","",VLOOKUP($C3476,'MSCI Database'!$C:$R,6, FALSE)),"")</f>
        <v>8.3000000000000007</v>
      </c>
      <c r="T3476" s="211">
        <f>IFERROR(IF(VLOOKUP($C3476,'MSCI Database'!$C:$R,7, FALSE)="","",VLOOKUP($C3476,'MSCI Database'!$C:$R,7, FALSE)),"")</f>
        <v>4.5</v>
      </c>
      <c r="U3476" s="164">
        <f>IFERROR(IF(VLOOKUP($C3476,'MSCI Database'!$C:$R,8, FALSE)="","",VLOOKUP($C3476,'MSCI Database'!$C:$R,8, FALSE)),"")</f>
        <v>3.7</v>
      </c>
      <c r="V3476" s="175">
        <f>IFERROR(IF(VLOOKUP($C3476,'MSCI Database'!$C:$R,9, FALSE)="","",VLOOKUP($C3476,'MSCI Database'!$C:$R,9, FALSE)),"")</f>
        <v>5</v>
      </c>
      <c r="W3476" s="165">
        <f t="shared" ca="1" si="137"/>
        <v>0</v>
      </c>
      <c r="X3476" s="236">
        <f>IFERROR(IF(VLOOKUP($C3476,'MSCI Database'!$C:$R,10, FALSE)="","",VLOOKUP($C3476,'MSCI Database'!$C:$R,10, FALSE)),"")</f>
        <v>1520000</v>
      </c>
      <c r="Y3476" s="133" t="str">
        <f>IFERROR(IF(VLOOKUP($C3476,'MSCI Database'!$C:$R,11, FALSE)="","",VLOOKUP($C3476,'MSCI Database'!$C:$R,11, FALSE)),"")</f>
        <v>2019</v>
      </c>
      <c r="Z3476" s="133" t="str">
        <f>IFERROR(IF(VLOOKUP($C3476,'MSCI Database'!$C:$R,12, FALSE)="","",VLOOKUP($C3476,'MSCI Database'!$C:$R,12, FALSE)),"")</f>
        <v>Reported</v>
      </c>
      <c r="AA3476" s="202" t="str">
        <f>IFERROR(IF(VLOOKUP($C3476,'MSCI Database'!$C:$R,13, FALSE)="","",VLOOKUP($C3476,'MSCI Database'!$C:$R,13, FALSE)),"")</f>
        <v>Strong carbon emissions management; intensifying labor risks due to COVID-19</v>
      </c>
    </row>
    <row r="3477" spans="1:27" s="130" customFormat="1" ht="15" hidden="1" customHeight="1" outlineLevel="1">
      <c r="A3477" s="130" t="s">
        <v>4215</v>
      </c>
      <c r="B3477" s="130" t="s">
        <v>4216</v>
      </c>
      <c r="C3477" s="130" t="s">
        <v>4217</v>
      </c>
      <c r="D3477" s="130" t="s">
        <v>18672</v>
      </c>
      <c r="E3477" s="130" t="s">
        <v>18673</v>
      </c>
      <c r="F3477" s="215">
        <v>1.4469902328554151E-2</v>
      </c>
      <c r="G3477" s="132" t="str">
        <f ca="1">IFERROR(_xll.BQL($A3477, "cur_mkt_cap(currency=EUR)")/1000000, " ")</f>
        <v xml:space="preserve"> </v>
      </c>
      <c r="M3477" s="308"/>
      <c r="N3477" s="215">
        <f t="shared" si="136"/>
        <v>1.5364783572306383E-4</v>
      </c>
      <c r="O3477" s="172" t="str">
        <f>IFERROR(IF(VLOOKUP($C3477,'MSCI Database'!$C:$R,2, FALSE)="","",VLOOKUP($C3477,'MSCI Database'!$C:$R,2, FALSE)),"")</f>
        <v>Industrial Machinery</v>
      </c>
      <c r="P3477" s="186" t="str">
        <f>IFERROR(IF(VLOOKUP($C3477,'MSCI Database'!$C:$R,3, FALSE)="","",VLOOKUP($C3477,'MSCI Database'!$C:$R,3, FALSE)),"")</f>
        <v>A</v>
      </c>
      <c r="Q3477" s="164" t="str">
        <f>IFERROR(IF(VLOOKUP($C3477,'MSCI Database'!$C:$R,4, FALSE)="","",VLOOKUP($C3477,'MSCI Database'!$C:$R,4, FALSE)),"")</f>
        <v>0</v>
      </c>
      <c r="R3477" s="164">
        <f>IFERROR(IF(VLOOKUP($C3477,'MSCI Database'!$C:$R,5, FALSE)="","",VLOOKUP($C3477,'MSCI Database'!$C:$R,5, FALSE)),"")</f>
        <v>6.6</v>
      </c>
      <c r="S3477" s="164">
        <f>IFERROR(IF(VLOOKUP($C3477,'MSCI Database'!$C:$R,6, FALSE)="","",VLOOKUP($C3477,'MSCI Database'!$C:$R,6, FALSE)),"")</f>
        <v>6.8</v>
      </c>
      <c r="T3477" s="211">
        <f>IFERROR(IF(VLOOKUP($C3477,'MSCI Database'!$C:$R,7, FALSE)="","",VLOOKUP($C3477,'MSCI Database'!$C:$R,7, FALSE)),"")</f>
        <v>6.4</v>
      </c>
      <c r="U3477" s="164">
        <f>IFERROR(IF(VLOOKUP($C3477,'MSCI Database'!$C:$R,8, FALSE)="","",VLOOKUP($C3477,'MSCI Database'!$C:$R,8, FALSE)),"")</f>
        <v>3.7</v>
      </c>
      <c r="V3477" s="175">
        <f>IFERROR(IF(VLOOKUP($C3477,'MSCI Database'!$C:$R,9, FALSE)="","",VLOOKUP($C3477,'MSCI Database'!$C:$R,9, FALSE)),"")</f>
        <v>5.3</v>
      </c>
      <c r="W3477" s="165">
        <f t="shared" ca="1" si="137"/>
        <v>0</v>
      </c>
      <c r="X3477" s="236">
        <f>IFERROR(IF(VLOOKUP($C3477,'MSCI Database'!$C:$R,10, FALSE)="","",VLOOKUP($C3477,'MSCI Database'!$C:$R,10, FALSE)),"")</f>
        <v>714041</v>
      </c>
      <c r="Y3477" s="133" t="str">
        <f>IFERROR(IF(VLOOKUP($C3477,'MSCI Database'!$C:$R,11, FALSE)="","",VLOOKUP($C3477,'MSCI Database'!$C:$R,11, FALSE)),"")</f>
        <v>2019</v>
      </c>
      <c r="Z3477" s="133" t="str">
        <f>IFERROR(IF(VLOOKUP($C3477,'MSCI Database'!$C:$R,12, FALSE)="","",VLOOKUP($C3477,'MSCI Database'!$C:$R,12, FALSE)),"")</f>
        <v>Reported</v>
      </c>
      <c r="AA3477" s="202" t="str">
        <f>IFERROR(IF(VLOOKUP($C3477,'MSCI Database'!$C:$R,13, FALSE)="","",VLOOKUP($C3477,'MSCI Database'!$C:$R,13, FALSE)),"")</f>
        <v>Cleantech strategy leverages on relatively high R&amp;D spending; lags in corporate governance practices</v>
      </c>
    </row>
    <row r="3478" spans="1:27" s="130" customFormat="1" ht="15" hidden="1" customHeight="1" outlineLevel="1">
      <c r="A3478" s="130" t="s">
        <v>3289</v>
      </c>
      <c r="B3478" s="130" t="s">
        <v>3290</v>
      </c>
      <c r="C3478" s="130" t="s">
        <v>3291</v>
      </c>
      <c r="D3478" s="130" t="s">
        <v>18672</v>
      </c>
      <c r="E3478" s="130" t="s">
        <v>18674</v>
      </c>
      <c r="F3478" s="215">
        <v>1.4503944786887621E-2</v>
      </c>
      <c r="G3478" s="132" t="str">
        <f ca="1">IFERROR(_xll.BQL($A3478, "cur_mkt_cap(currency=EUR)")/1000000, " ")</f>
        <v xml:space="preserve"> </v>
      </c>
      <c r="M3478" s="308"/>
      <c r="N3478" s="215">
        <f t="shared" si="136"/>
        <v>1.5400931363264921E-4</v>
      </c>
      <c r="O3478" s="172" t="str">
        <f>IFERROR(IF(VLOOKUP($C3478,'MSCI Database'!$C:$R,2, FALSE)="","",VLOOKUP($C3478,'MSCI Database'!$C:$R,2, FALSE)),"")</f>
        <v>Food Products</v>
      </c>
      <c r="P3478" s="186" t="str">
        <f>IFERROR(IF(VLOOKUP($C3478,'MSCI Database'!$C:$R,3, FALSE)="","",VLOOKUP($C3478,'MSCI Database'!$C:$R,3, FALSE)),"")</f>
        <v>A</v>
      </c>
      <c r="Q3478" s="164" t="str">
        <f>IFERROR(IF(VLOOKUP($C3478,'MSCI Database'!$C:$R,4, FALSE)="","",VLOOKUP($C3478,'MSCI Database'!$C:$R,4, FALSE)),"")</f>
        <v>0</v>
      </c>
      <c r="R3478" s="164">
        <f>IFERROR(IF(VLOOKUP($C3478,'MSCI Database'!$C:$R,5, FALSE)="","",VLOOKUP($C3478,'MSCI Database'!$C:$R,5, FALSE)),"")</f>
        <v>6.6</v>
      </c>
      <c r="S3478" s="164">
        <f>IFERROR(IF(VLOOKUP($C3478,'MSCI Database'!$C:$R,6, FALSE)="","",VLOOKUP($C3478,'MSCI Database'!$C:$R,6, FALSE)),"")</f>
        <v>4.5999999999999996</v>
      </c>
      <c r="T3478" s="211">
        <f>IFERROR(IF(VLOOKUP($C3478,'MSCI Database'!$C:$R,7, FALSE)="","",VLOOKUP($C3478,'MSCI Database'!$C:$R,7, FALSE)),"")</f>
        <v>5.4</v>
      </c>
      <c r="U3478" s="164">
        <f>IFERROR(IF(VLOOKUP($C3478,'MSCI Database'!$C:$R,8, FALSE)="","",VLOOKUP($C3478,'MSCI Database'!$C:$R,8, FALSE)),"")</f>
        <v>4.5</v>
      </c>
      <c r="V3478" s="175">
        <f>IFERROR(IF(VLOOKUP($C3478,'MSCI Database'!$C:$R,9, FALSE)="","",VLOOKUP($C3478,'MSCI Database'!$C:$R,9, FALSE)),"")</f>
        <v>4.8</v>
      </c>
      <c r="W3478" s="165">
        <f t="shared" ca="1" si="137"/>
        <v>0</v>
      </c>
      <c r="X3478" s="236">
        <f>IFERROR(IF(VLOOKUP($C3478,'MSCI Database'!$C:$R,10, FALSE)="","",VLOOKUP($C3478,'MSCI Database'!$C:$R,10, FALSE)),"")</f>
        <v>1991381</v>
      </c>
      <c r="Y3478" s="133" t="str">
        <f>IFERROR(IF(VLOOKUP($C3478,'MSCI Database'!$C:$R,11, FALSE)="","",VLOOKUP($C3478,'MSCI Database'!$C:$R,11, FALSE)),"")</f>
        <v>2019</v>
      </c>
      <c r="Z3478" s="133" t="str">
        <f>IFERROR(IF(VLOOKUP($C3478,'MSCI Database'!$C:$R,12, FALSE)="","",VLOOKUP($C3478,'MSCI Database'!$C:$R,12, FALSE)),"")</f>
        <v>Reported</v>
      </c>
      <c r="AA3478" s="202" t="str">
        <f>IFERROR(IF(VLOOKUP($C3478,'MSCI Database'!$C:$R,13, FALSE)="","",VLOOKUP($C3478,'MSCI Database'!$C:$R,13, FALSE)),"")</f>
        <v>Strong efforts to reduce environmental impact</v>
      </c>
    </row>
    <row r="3479" spans="1:27" s="130" customFormat="1" ht="15" hidden="1" customHeight="1" outlineLevel="1">
      <c r="A3479" s="130" t="s">
        <v>3775</v>
      </c>
      <c r="B3479" s="130" t="s">
        <v>3776</v>
      </c>
      <c r="C3479" s="130" t="s">
        <v>3777</v>
      </c>
      <c r="D3479" s="130" t="s">
        <v>18672</v>
      </c>
      <c r="E3479" s="130" t="s">
        <v>18688</v>
      </c>
      <c r="F3479" s="215">
        <v>1.4591487401865369E-2</v>
      </c>
      <c r="G3479" s="132" t="str">
        <f ca="1">IFERROR(_xll.BQL($A3479, "cur_mkt_cap(currency=EUR)")/1000000, " ")</f>
        <v xml:space="preserve"> </v>
      </c>
      <c r="M3479" s="308"/>
      <c r="N3479" s="215">
        <f t="shared" si="136"/>
        <v>1.5493887991578338E-4</v>
      </c>
      <c r="O3479" s="172" t="str">
        <f>IFERROR(IF(VLOOKUP($C3479,'MSCI Database'!$C:$R,2, FALSE)="","",VLOOKUP($C3479,'MSCI Database'!$C:$R,2, FALSE)),"")</f>
        <v>Banks</v>
      </c>
      <c r="P3479" s="186" t="str">
        <f>IFERROR(IF(VLOOKUP($C3479,'MSCI Database'!$C:$R,3, FALSE)="","",VLOOKUP($C3479,'MSCI Database'!$C:$R,3, FALSE)),"")</f>
        <v>AA</v>
      </c>
      <c r="Q3479" s="164" t="str">
        <f>IFERROR(IF(VLOOKUP($C3479,'MSCI Database'!$C:$R,4, FALSE)="","",VLOOKUP($C3479,'MSCI Database'!$C:$R,4, FALSE)),"")</f>
        <v>0</v>
      </c>
      <c r="R3479" s="164">
        <f>IFERROR(IF(VLOOKUP($C3479,'MSCI Database'!$C:$R,5, FALSE)="","",VLOOKUP($C3479,'MSCI Database'!$C:$R,5, FALSE)),"")</f>
        <v>8.3000000000000007</v>
      </c>
      <c r="S3479" s="164">
        <f>IFERROR(IF(VLOOKUP($C3479,'MSCI Database'!$C:$R,6, FALSE)="","",VLOOKUP($C3479,'MSCI Database'!$C:$R,6, FALSE)),"")</f>
        <v>4.2</v>
      </c>
      <c r="T3479" s="211">
        <f>IFERROR(IF(VLOOKUP($C3479,'MSCI Database'!$C:$R,7, FALSE)="","",VLOOKUP($C3479,'MSCI Database'!$C:$R,7, FALSE)),"")</f>
        <v>5.7</v>
      </c>
      <c r="U3479" s="164">
        <f>IFERROR(IF(VLOOKUP($C3479,'MSCI Database'!$C:$R,8, FALSE)="","",VLOOKUP($C3479,'MSCI Database'!$C:$R,8, FALSE)),"")</f>
        <v>4.5999999999999996</v>
      </c>
      <c r="V3479" s="175">
        <f>IFERROR(IF(VLOOKUP($C3479,'MSCI Database'!$C:$R,9, FALSE)="","",VLOOKUP($C3479,'MSCI Database'!$C:$R,9, FALSE)),"")</f>
        <v>5.0999999999999996</v>
      </c>
      <c r="W3479" s="165">
        <f t="shared" ca="1" si="137"/>
        <v>0</v>
      </c>
      <c r="X3479" s="236">
        <f>IFERROR(IF(VLOOKUP($C3479,'MSCI Database'!$C:$R,10, FALSE)="","",VLOOKUP($C3479,'MSCI Database'!$C:$R,10, FALSE)),"")</f>
        <v>72050</v>
      </c>
      <c r="Y3479" s="133" t="str">
        <f>IFERROR(IF(VLOOKUP($C3479,'MSCI Database'!$C:$R,11, FALSE)="","",VLOOKUP($C3479,'MSCI Database'!$C:$R,11, FALSE)),"")</f>
        <v>2019</v>
      </c>
      <c r="Z3479" s="133" t="str">
        <f>IFERROR(IF(VLOOKUP($C3479,'MSCI Database'!$C:$R,12, FALSE)="","",VLOOKUP($C3479,'MSCI Database'!$C:$R,12, FALSE)),"")</f>
        <v>Reported</v>
      </c>
      <c r="AA3479" s="202" t="str">
        <f>IFERROR(IF(VLOOKUP($C3479,'MSCI Database'!$C:$R,13, FALSE)="","",VLOOKUP($C3479,'MSCI Database'!$C:$R,13, FALSE)),"")</f>
        <v>SDG-oriented management approach contributes to strong ESG performance</v>
      </c>
    </row>
    <row r="3480" spans="1:27" s="130" customFormat="1" ht="15" hidden="1" customHeight="1" outlineLevel="1">
      <c r="A3480" s="130" t="s">
        <v>3121</v>
      </c>
      <c r="B3480" s="130" t="s">
        <v>3122</v>
      </c>
      <c r="C3480" s="130" t="s">
        <v>3123</v>
      </c>
      <c r="D3480" s="130" t="s">
        <v>18700</v>
      </c>
      <c r="E3480" s="130" t="s">
        <v>18674</v>
      </c>
      <c r="F3480" s="215">
        <v>2.0847411395478119E-2</v>
      </c>
      <c r="G3480" s="132" t="str">
        <f ca="1">IFERROR(_xll.BQL($A3480, "cur_mkt_cap(currency=EUR)")/1000000, " ")</f>
        <v xml:space="preserve"> </v>
      </c>
      <c r="M3480" s="308"/>
      <c r="N3480" s="215">
        <f t="shared" si="136"/>
        <v>2.2136705339210222E-4</v>
      </c>
      <c r="O3480" s="172" t="str">
        <f>IFERROR(IF(VLOOKUP($C3480,'MSCI Database'!$C:$R,2, FALSE)="","",VLOOKUP($C3480,'MSCI Database'!$C:$R,2, FALSE)),"")</f>
        <v>Household &amp; Personal Products</v>
      </c>
      <c r="P3480" s="186" t="str">
        <f>IFERROR(IF(VLOOKUP($C3480,'MSCI Database'!$C:$R,3, FALSE)="","",VLOOKUP($C3480,'MSCI Database'!$C:$R,3, FALSE)),"")</f>
        <v>A</v>
      </c>
      <c r="Q3480" s="164" t="str">
        <f>IFERROR(IF(VLOOKUP($C3480,'MSCI Database'!$C:$R,4, FALSE)="","",VLOOKUP($C3480,'MSCI Database'!$C:$R,4, FALSE)),"")</f>
        <v>0</v>
      </c>
      <c r="R3480" s="164">
        <f>IFERROR(IF(VLOOKUP($C3480,'MSCI Database'!$C:$R,5, FALSE)="","",VLOOKUP($C3480,'MSCI Database'!$C:$R,5, FALSE)),"")</f>
        <v>6.9</v>
      </c>
      <c r="S3480" s="164">
        <f>IFERROR(IF(VLOOKUP($C3480,'MSCI Database'!$C:$R,6, FALSE)="","",VLOOKUP($C3480,'MSCI Database'!$C:$R,6, FALSE)),"")</f>
        <v>7.6</v>
      </c>
      <c r="T3480" s="211">
        <f>IFERROR(IF(VLOOKUP($C3480,'MSCI Database'!$C:$R,7, FALSE)="","",VLOOKUP($C3480,'MSCI Database'!$C:$R,7, FALSE)),"")</f>
        <v>4.5</v>
      </c>
      <c r="U3480" s="164">
        <f>IFERROR(IF(VLOOKUP($C3480,'MSCI Database'!$C:$R,8, FALSE)="","",VLOOKUP($C3480,'MSCI Database'!$C:$R,8, FALSE)),"")</f>
        <v>4.5</v>
      </c>
      <c r="V3480" s="175">
        <f>IFERROR(IF(VLOOKUP($C3480,'MSCI Database'!$C:$R,9, FALSE)="","",VLOOKUP($C3480,'MSCI Database'!$C:$R,9, FALSE)),"")</f>
        <v>5.4</v>
      </c>
      <c r="W3480" s="165">
        <f t="shared" ca="1" si="137"/>
        <v>0</v>
      </c>
      <c r="X3480" s="236">
        <f>IFERROR(IF(VLOOKUP($C3480,'MSCI Database'!$C:$R,10, FALSE)="","",VLOOKUP($C3480,'MSCI Database'!$C:$R,10, FALSE)),"")</f>
        <v>250532</v>
      </c>
      <c r="Y3480" s="133" t="str">
        <f>IFERROR(IF(VLOOKUP($C3480,'MSCI Database'!$C:$R,11, FALSE)="","",VLOOKUP($C3480,'MSCI Database'!$C:$R,11, FALSE)),"")</f>
        <v>2019</v>
      </c>
      <c r="Z3480" s="133" t="str">
        <f>IFERROR(IF(VLOOKUP($C3480,'MSCI Database'!$C:$R,12, FALSE)="","",VLOOKUP($C3480,'MSCI Database'!$C:$R,12, FALSE)),"")</f>
        <v>E.Segmt-Moderately High</v>
      </c>
      <c r="AA3480" s="202" t="str">
        <f>IFERROR(IF(VLOOKUP($C3480,'MSCI Database'!$C:$R,13, FALSE)="","",VLOOKUP($C3480,'MSCI Database'!$C:$R,13, FALSE)),"")</f>
        <v>Leads industry peers in implementing sustainable sourcing practices for palm oil procurement</v>
      </c>
    </row>
    <row r="3481" spans="1:27" s="130" customFormat="1" ht="15" hidden="1" customHeight="1" outlineLevel="1">
      <c r="A3481" s="130" t="s">
        <v>4149</v>
      </c>
      <c r="B3481" s="130" t="s">
        <v>4150</v>
      </c>
      <c r="C3481" s="130" t="s">
        <v>4151</v>
      </c>
      <c r="D3481" s="130" t="s">
        <v>18672</v>
      </c>
      <c r="E3481" s="130" t="s">
        <v>18673</v>
      </c>
      <c r="F3481" s="215">
        <v>1.4056826383841601E-2</v>
      </c>
      <c r="G3481" s="132" t="str">
        <f ca="1">IFERROR(_xll.BQL($A3481, "cur_mkt_cap(currency=EUR)")/1000000, " ")</f>
        <v xml:space="preserve"> </v>
      </c>
      <c r="M3481" s="308"/>
      <c r="N3481" s="215">
        <f t="shared" ref="N3481:N3544" si="138">IF($A3481&lt;&gt;"",VLOOKUP($A3481,$A$3224:$V$5286,6,FALSE)/SUMIF($V$3224:$V$5286,"&lt;&gt;",$F$3224:$F$5286),0)</f>
        <v>1.492616122743334E-4</v>
      </c>
      <c r="O3481" s="172" t="str">
        <f>IFERROR(IF(VLOOKUP($C3481,'MSCI Database'!$C:$R,2, FALSE)="","",VLOOKUP($C3481,'MSCI Database'!$C:$R,2, FALSE)),"")</f>
        <v>Industrial Machinery</v>
      </c>
      <c r="P3481" s="186" t="str">
        <f>IFERROR(IF(VLOOKUP($C3481,'MSCI Database'!$C:$R,3, FALSE)="","",VLOOKUP($C3481,'MSCI Database'!$C:$R,3, FALSE)),"")</f>
        <v>B</v>
      </c>
      <c r="Q3481" s="164" t="str">
        <f>IFERROR(IF(VLOOKUP($C3481,'MSCI Database'!$C:$R,4, FALSE)="","",VLOOKUP($C3481,'MSCI Database'!$C:$R,4, FALSE)),"")</f>
        <v>0</v>
      </c>
      <c r="R3481" s="164">
        <f>IFERROR(IF(VLOOKUP($C3481,'MSCI Database'!$C:$R,5, FALSE)="","",VLOOKUP($C3481,'MSCI Database'!$C:$R,5, FALSE)),"")</f>
        <v>2</v>
      </c>
      <c r="S3481" s="164">
        <f>IFERROR(IF(VLOOKUP($C3481,'MSCI Database'!$C:$R,6, FALSE)="","",VLOOKUP($C3481,'MSCI Database'!$C:$R,6, FALSE)),"")</f>
        <v>5.4</v>
      </c>
      <c r="T3481" s="211">
        <f>IFERROR(IF(VLOOKUP($C3481,'MSCI Database'!$C:$R,7, FALSE)="","",VLOOKUP($C3481,'MSCI Database'!$C:$R,7, FALSE)),"")</f>
        <v>2.4</v>
      </c>
      <c r="U3481" s="164">
        <f>IFERROR(IF(VLOOKUP($C3481,'MSCI Database'!$C:$R,8, FALSE)="","",VLOOKUP($C3481,'MSCI Database'!$C:$R,8, FALSE)),"")</f>
        <v>3</v>
      </c>
      <c r="V3481" s="175">
        <f>IFERROR(IF(VLOOKUP($C3481,'MSCI Database'!$C:$R,9, FALSE)="","",VLOOKUP($C3481,'MSCI Database'!$C:$R,9, FALSE)),"")</f>
        <v>3.7</v>
      </c>
      <c r="W3481" s="165">
        <f t="shared" ref="W3481:W3544" ca="1" si="139">IFERROR(IF(X3481&lt;&gt;"",VLOOKUP($A3481,$A$3224:$X$5286,6,FALSE)/100,0)*$G$3222/$G3481, 0)</f>
        <v>0</v>
      </c>
      <c r="X3481" s="236">
        <f>IFERROR(IF(VLOOKUP($C3481,'MSCI Database'!$C:$R,10, FALSE)="","",VLOOKUP($C3481,'MSCI Database'!$C:$R,10, FALSE)),"")</f>
        <v>65143</v>
      </c>
      <c r="Y3481" s="133" t="str">
        <f>IFERROR(IF(VLOOKUP($C3481,'MSCI Database'!$C:$R,11, FALSE)="","",VLOOKUP($C3481,'MSCI Database'!$C:$R,11, FALSE)),"")</f>
        <v>2019</v>
      </c>
      <c r="Z3481" s="133" t="str">
        <f>IFERROR(IF(VLOOKUP($C3481,'MSCI Database'!$C:$R,12, FALSE)="","",VLOOKUP($C3481,'MSCI Database'!$C:$R,12, FALSE)),"")</f>
        <v>Reported</v>
      </c>
      <c r="AA3481" s="202" t="str">
        <f>IFERROR(IF(VLOOKUP($C3481,'MSCI Database'!$C:$R,13, FALSE)="","",VLOOKUP($C3481,'MSCI Database'!$C:$R,13, FALSE)),"")</f>
        <v>Board composition and labor policies relatively weak compared to global peers</v>
      </c>
    </row>
    <row r="3482" spans="1:27" s="130" customFormat="1" ht="15" hidden="1" customHeight="1" outlineLevel="1">
      <c r="A3482" s="130" t="s">
        <v>3946</v>
      </c>
      <c r="B3482" s="130" t="s">
        <v>3947</v>
      </c>
      <c r="C3482" s="130" t="s">
        <v>3948</v>
      </c>
      <c r="D3482" s="130" t="s">
        <v>18672</v>
      </c>
      <c r="E3482" s="130" t="s">
        <v>18673</v>
      </c>
      <c r="F3482" s="215">
        <v>1.428550155138826E-2</v>
      </c>
      <c r="G3482" s="132" t="str">
        <f ca="1">IFERROR(_xll.BQL($A3482, "cur_mkt_cap(currency=EUR)")/1000000, " ")</f>
        <v xml:space="preserve"> </v>
      </c>
      <c r="M3482" s="308"/>
      <c r="N3482" s="215">
        <f t="shared" si="138"/>
        <v>1.5168978654803386E-4</v>
      </c>
      <c r="O3482" s="172" t="str">
        <f>IFERROR(IF(VLOOKUP($C3482,'MSCI Database'!$C:$R,2, FALSE)="","",VLOOKUP($C3482,'MSCI Database'!$C:$R,2, FALSE)),"")</f>
        <v>Professional Services</v>
      </c>
      <c r="P3482" s="186" t="str">
        <f>IFERROR(IF(VLOOKUP($C3482,'MSCI Database'!$C:$R,3, FALSE)="","",VLOOKUP($C3482,'MSCI Database'!$C:$R,3, FALSE)),"")</f>
        <v>BB</v>
      </c>
      <c r="Q3482" s="164" t="str">
        <f>IFERROR(IF(VLOOKUP($C3482,'MSCI Database'!$C:$R,4, FALSE)="","",VLOOKUP($C3482,'MSCI Database'!$C:$R,4, FALSE)),"")</f>
        <v>1</v>
      </c>
      <c r="R3482" s="164">
        <f>IFERROR(IF(VLOOKUP($C3482,'MSCI Database'!$C:$R,5, FALSE)="","",VLOOKUP($C3482,'MSCI Database'!$C:$R,5, FALSE)),"")</f>
        <v>3.6</v>
      </c>
      <c r="S3482" s="164">
        <f>IFERROR(IF(VLOOKUP($C3482,'MSCI Database'!$C:$R,6, FALSE)="","",VLOOKUP($C3482,'MSCI Database'!$C:$R,6, FALSE)),"")</f>
        <v>7</v>
      </c>
      <c r="T3482" s="211">
        <f>IFERROR(IF(VLOOKUP($C3482,'MSCI Database'!$C:$R,7, FALSE)="","",VLOOKUP($C3482,'MSCI Database'!$C:$R,7, FALSE)),"")</f>
        <v>5.2</v>
      </c>
      <c r="U3482" s="164">
        <f>IFERROR(IF(VLOOKUP($C3482,'MSCI Database'!$C:$R,8, FALSE)="","",VLOOKUP($C3482,'MSCI Database'!$C:$R,8, FALSE)),"")</f>
        <v>4.5</v>
      </c>
      <c r="V3482" s="175">
        <f>IFERROR(IF(VLOOKUP($C3482,'MSCI Database'!$C:$R,9, FALSE)="","",VLOOKUP($C3482,'MSCI Database'!$C:$R,9, FALSE)),"")</f>
        <v>5</v>
      </c>
      <c r="W3482" s="165">
        <f t="shared" ca="1" si="139"/>
        <v>0</v>
      </c>
      <c r="X3482" s="236">
        <f>IFERROR(IF(VLOOKUP($C3482,'MSCI Database'!$C:$R,10, FALSE)="","",VLOOKUP($C3482,'MSCI Database'!$C:$R,10, FALSE)),"")</f>
        <v>4091</v>
      </c>
      <c r="Y3482" s="133" t="str">
        <f>IFERROR(IF(VLOOKUP($C3482,'MSCI Database'!$C:$R,11, FALSE)="","",VLOOKUP($C3482,'MSCI Database'!$C:$R,11, FALSE)),"")</f>
        <v>2019</v>
      </c>
      <c r="Z3482" s="133" t="str">
        <f>IFERROR(IF(VLOOKUP($C3482,'MSCI Database'!$C:$R,12, FALSE)="","",VLOOKUP($C3482,'MSCI Database'!$C:$R,12, FALSE)),"")</f>
        <v>E.Segmt-Low</v>
      </c>
      <c r="AA3482" s="202" t="str">
        <f>IFERROR(IF(VLOOKUP($C3482,'MSCI Database'!$C:$R,13, FALSE)="","",VLOOKUP($C3482,'MSCI Database'!$C:$R,13, FALSE)),"")</f>
        <v>Improved corporate governance performance drives the upgrade</v>
      </c>
    </row>
    <row r="3483" spans="1:27" s="130" customFormat="1" ht="15" hidden="1" customHeight="1" outlineLevel="1">
      <c r="A3483" s="130" t="s">
        <v>3587</v>
      </c>
      <c r="B3483" s="130" t="s">
        <v>3588</v>
      </c>
      <c r="C3483" s="130" t="s">
        <v>3589</v>
      </c>
      <c r="D3483" s="130" t="s">
        <v>18672</v>
      </c>
      <c r="E3483" s="130" t="s">
        <v>18689</v>
      </c>
      <c r="F3483" s="215">
        <v>1.4071808966335669E-2</v>
      </c>
      <c r="G3483" s="132" t="str">
        <f ca="1">IFERROR(_xll.BQL($A3483, "cur_mkt_cap(currency=EUR)")/1000000, " ")</f>
        <v xml:space="preserve"> </v>
      </c>
      <c r="M3483" s="308"/>
      <c r="N3483" s="215">
        <f t="shared" si="138"/>
        <v>1.4942070397526446E-4</v>
      </c>
      <c r="O3483" s="172" t="str">
        <f>IFERROR(IF(VLOOKUP($C3483,'MSCI Database'!$C:$R,2, FALSE)="","",VLOOKUP($C3483,'MSCI Database'!$C:$R,2, FALSE)),"")</f>
        <v>Electronic Equipment, Instruments &amp; Components</v>
      </c>
      <c r="P3483" s="186" t="str">
        <f>IFERROR(IF(VLOOKUP($C3483,'MSCI Database'!$C:$R,3, FALSE)="","",VLOOKUP($C3483,'MSCI Database'!$C:$R,3, FALSE)),"")</f>
        <v>A</v>
      </c>
      <c r="Q3483" s="164" t="str">
        <f>IFERROR(IF(VLOOKUP($C3483,'MSCI Database'!$C:$R,4, FALSE)="","",VLOOKUP($C3483,'MSCI Database'!$C:$R,4, FALSE)),"")</f>
        <v>0</v>
      </c>
      <c r="R3483" s="164">
        <f>IFERROR(IF(VLOOKUP($C3483,'MSCI Database'!$C:$R,5, FALSE)="","",VLOOKUP($C3483,'MSCI Database'!$C:$R,5, FALSE)),"")</f>
        <v>6.5</v>
      </c>
      <c r="S3483" s="164">
        <f>IFERROR(IF(VLOOKUP($C3483,'MSCI Database'!$C:$R,6, FALSE)="","",VLOOKUP($C3483,'MSCI Database'!$C:$R,6, FALSE)),"")</f>
        <v>3.5</v>
      </c>
      <c r="T3483" s="211">
        <f>IFERROR(IF(VLOOKUP($C3483,'MSCI Database'!$C:$R,7, FALSE)="","",VLOOKUP($C3483,'MSCI Database'!$C:$R,7, FALSE)),"")</f>
        <v>5.8</v>
      </c>
      <c r="U3483" s="164">
        <f>IFERROR(IF(VLOOKUP($C3483,'MSCI Database'!$C:$R,8, FALSE)="","",VLOOKUP($C3483,'MSCI Database'!$C:$R,8, FALSE)),"")</f>
        <v>4.2</v>
      </c>
      <c r="V3483" s="175">
        <f>IFERROR(IF(VLOOKUP($C3483,'MSCI Database'!$C:$R,9, FALSE)="","",VLOOKUP($C3483,'MSCI Database'!$C:$R,9, FALSE)),"")</f>
        <v>4.9000000000000004</v>
      </c>
      <c r="W3483" s="165">
        <f t="shared" ca="1" si="139"/>
        <v>0</v>
      </c>
      <c r="X3483" s="236">
        <f>IFERROR(IF(VLOOKUP($C3483,'MSCI Database'!$C:$R,10, FALSE)="","",VLOOKUP($C3483,'MSCI Database'!$C:$R,10, FALSE)),"")</f>
        <v>38727</v>
      </c>
      <c r="Y3483" s="133" t="str">
        <f>IFERROR(IF(VLOOKUP($C3483,'MSCI Database'!$C:$R,11, FALSE)="","",VLOOKUP($C3483,'MSCI Database'!$C:$R,11, FALSE)),"")</f>
        <v>2019</v>
      </c>
      <c r="Z3483" s="133" t="str">
        <f>IFERROR(IF(VLOOKUP($C3483,'MSCI Database'!$C:$R,12, FALSE)="","",VLOOKUP($C3483,'MSCI Database'!$C:$R,12, FALSE)),"")</f>
        <v>Reported</v>
      </c>
      <c r="AA3483" s="202" t="str">
        <f>IFERROR(IF(VLOOKUP($C3483,'MSCI Database'!$C:$R,13, FALSE)="","",VLOOKUP($C3483,'MSCI Database'!$C:$R,13, FALSE)),"")</f>
        <v>Robust policies on product safety and chemical management continue to weigh on rating</v>
      </c>
    </row>
    <row r="3484" spans="1:27" s="130" customFormat="1" ht="15" hidden="1" customHeight="1" outlineLevel="1">
      <c r="A3484" s="130" t="s">
        <v>4022</v>
      </c>
      <c r="B3484" s="130" t="s">
        <v>4023</v>
      </c>
      <c r="C3484" s="130" t="s">
        <v>4024</v>
      </c>
      <c r="D3484" s="130" t="s">
        <v>18672</v>
      </c>
      <c r="E3484" s="130" t="s">
        <v>18673</v>
      </c>
      <c r="F3484" s="215">
        <v>1.3840014684859309E-2</v>
      </c>
      <c r="G3484" s="132" t="str">
        <f ca="1">IFERROR(_xll.BQL($A3484, "cur_mkt_cap(currency=EUR)")/1000000, " ")</f>
        <v xml:space="preserve"> </v>
      </c>
      <c r="M3484" s="308"/>
      <c r="N3484" s="215">
        <f t="shared" si="138"/>
        <v>1.4695940956752369E-4</v>
      </c>
      <c r="O3484" s="172" t="str">
        <f>IFERROR(IF(VLOOKUP($C3484,'MSCI Database'!$C:$R,2, FALSE)="","",VLOOKUP($C3484,'MSCI Database'!$C:$R,2, FALSE)),"")</f>
        <v>Marine Transport</v>
      </c>
      <c r="P3484" s="186" t="str">
        <f>IFERROR(IF(VLOOKUP($C3484,'MSCI Database'!$C:$R,3, FALSE)="","",VLOOKUP($C3484,'MSCI Database'!$C:$R,3, FALSE)),"")</f>
        <v>AA</v>
      </c>
      <c r="Q3484" s="164" t="str">
        <f>IFERROR(IF(VLOOKUP($C3484,'MSCI Database'!$C:$R,4, FALSE)="","",VLOOKUP($C3484,'MSCI Database'!$C:$R,4, FALSE)),"")</f>
        <v>0</v>
      </c>
      <c r="R3484" s="164">
        <f>IFERROR(IF(VLOOKUP($C3484,'MSCI Database'!$C:$R,5, FALSE)="","",VLOOKUP($C3484,'MSCI Database'!$C:$R,5, FALSE)),"")</f>
        <v>8.1</v>
      </c>
      <c r="S3484" s="164">
        <f>IFERROR(IF(VLOOKUP($C3484,'MSCI Database'!$C:$R,6, FALSE)="","",VLOOKUP($C3484,'MSCI Database'!$C:$R,6, FALSE)),"")</f>
        <v>6.6</v>
      </c>
      <c r="T3484" s="211">
        <f>IFERROR(IF(VLOOKUP($C3484,'MSCI Database'!$C:$R,7, FALSE)="","",VLOOKUP($C3484,'MSCI Database'!$C:$R,7, FALSE)),"")</f>
        <v>7.3</v>
      </c>
      <c r="U3484" s="164">
        <f>IFERROR(IF(VLOOKUP($C3484,'MSCI Database'!$C:$R,8, FALSE)="","",VLOOKUP($C3484,'MSCI Database'!$C:$R,8, FALSE)),"")</f>
        <v>5.3</v>
      </c>
      <c r="V3484" s="175">
        <f>IFERROR(IF(VLOOKUP($C3484,'MSCI Database'!$C:$R,9, FALSE)="","",VLOOKUP($C3484,'MSCI Database'!$C:$R,9, FALSE)),"")</f>
        <v>6.2</v>
      </c>
      <c r="W3484" s="165">
        <f t="shared" ca="1" si="139"/>
        <v>0</v>
      </c>
      <c r="X3484" s="236">
        <f>IFERROR(IF(VLOOKUP($C3484,'MSCI Database'!$C:$R,10, FALSE)="","",VLOOKUP($C3484,'MSCI Database'!$C:$R,10, FALSE)),"")</f>
        <v>13415077</v>
      </c>
      <c r="Y3484" s="133" t="str">
        <f>IFERROR(IF(VLOOKUP($C3484,'MSCI Database'!$C:$R,11, FALSE)="","",VLOOKUP($C3484,'MSCI Database'!$C:$R,11, FALSE)),"")</f>
        <v>2019</v>
      </c>
      <c r="Z3484" s="133" t="str">
        <f>IFERROR(IF(VLOOKUP($C3484,'MSCI Database'!$C:$R,12, FALSE)="","",VLOOKUP($C3484,'MSCI Database'!$C:$R,12, FALSE)),"")</f>
        <v>Reported</v>
      </c>
      <c r="AA3484" s="202" t="str">
        <f>IFERROR(IF(VLOOKUP($C3484,'MSCI Database'!$C:$R,13, FALSE)="","",VLOOKUP($C3484,'MSCI Database'!$C:$R,13, FALSE)),"")</f>
        <v>Continued focus on reducing emissions amid increasingly stringent environmental regulations</v>
      </c>
    </row>
    <row r="3485" spans="1:27" s="130" customFormat="1" ht="15" hidden="1" customHeight="1" outlineLevel="1">
      <c r="A3485" s="130" t="s">
        <v>3865</v>
      </c>
      <c r="B3485" s="130" t="s">
        <v>3866</v>
      </c>
      <c r="C3485" s="130" t="s">
        <v>3867</v>
      </c>
      <c r="D3485" s="130" t="s">
        <v>18672</v>
      </c>
      <c r="E3485" s="130" t="s">
        <v>18673</v>
      </c>
      <c r="F3485" s="215">
        <v>1.347357220230364E-2</v>
      </c>
      <c r="G3485" s="132" t="str">
        <f ca="1">IFERROR(_xll.BQL($A3485, "cur_mkt_cap(currency=EUR)")/1000000, " ")</f>
        <v xml:space="preserve"> </v>
      </c>
      <c r="M3485" s="308"/>
      <c r="N3485" s="215">
        <f t="shared" si="138"/>
        <v>1.4306836088708033E-4</v>
      </c>
      <c r="O3485" s="172" t="str">
        <f>IFERROR(IF(VLOOKUP($C3485,'MSCI Database'!$C:$R,2, FALSE)="","",VLOOKUP($C3485,'MSCI Database'!$C:$R,2, FALSE)),"")</f>
        <v>Building Products</v>
      </c>
      <c r="P3485" s="186" t="str">
        <f>IFERROR(IF(VLOOKUP($C3485,'MSCI Database'!$C:$R,3, FALSE)="","",VLOOKUP($C3485,'MSCI Database'!$C:$R,3, FALSE)),"")</f>
        <v>AA</v>
      </c>
      <c r="Q3485" s="164" t="str">
        <f>IFERROR(IF(VLOOKUP($C3485,'MSCI Database'!$C:$R,4, FALSE)="","",VLOOKUP($C3485,'MSCI Database'!$C:$R,4, FALSE)),"")</f>
        <v>1</v>
      </c>
      <c r="R3485" s="164">
        <f>IFERROR(IF(VLOOKUP($C3485,'MSCI Database'!$C:$R,5, FALSE)="","",VLOOKUP($C3485,'MSCI Database'!$C:$R,5, FALSE)),"")</f>
        <v>7.9</v>
      </c>
      <c r="S3485" s="164">
        <f>IFERROR(IF(VLOOKUP($C3485,'MSCI Database'!$C:$R,6, FALSE)="","",VLOOKUP($C3485,'MSCI Database'!$C:$R,6, FALSE)),"")</f>
        <v>7.5</v>
      </c>
      <c r="T3485" s="211">
        <f>IFERROR(IF(VLOOKUP($C3485,'MSCI Database'!$C:$R,7, FALSE)="","",VLOOKUP($C3485,'MSCI Database'!$C:$R,7, FALSE)),"")</f>
        <v>5.2</v>
      </c>
      <c r="U3485" s="164">
        <f>IFERROR(IF(VLOOKUP($C3485,'MSCI Database'!$C:$R,8, FALSE)="","",VLOOKUP($C3485,'MSCI Database'!$C:$R,8, FALSE)),"")</f>
        <v>3.5</v>
      </c>
      <c r="V3485" s="175">
        <f>IFERROR(IF(VLOOKUP($C3485,'MSCI Database'!$C:$R,9, FALSE)="","",VLOOKUP($C3485,'MSCI Database'!$C:$R,9, FALSE)),"")</f>
        <v>5.5</v>
      </c>
      <c r="W3485" s="165">
        <f t="shared" ca="1" si="139"/>
        <v>0</v>
      </c>
      <c r="X3485" s="236">
        <f>IFERROR(IF(VLOOKUP($C3485,'MSCI Database'!$C:$R,10, FALSE)="","",VLOOKUP($C3485,'MSCI Database'!$C:$R,10, FALSE)),"")</f>
        <v>357303</v>
      </c>
      <c r="Y3485" s="133" t="str">
        <f>IFERROR(IF(VLOOKUP($C3485,'MSCI Database'!$C:$R,11, FALSE)="","",VLOOKUP($C3485,'MSCI Database'!$C:$R,11, FALSE)),"")</f>
        <v>2019</v>
      </c>
      <c r="Z3485" s="133" t="str">
        <f>IFERROR(IF(VLOOKUP($C3485,'MSCI Database'!$C:$R,12, FALSE)="","",VLOOKUP($C3485,'MSCI Database'!$C:$R,12, FALSE)),"")</f>
        <v>E.CSI</v>
      </c>
      <c r="AA3485" s="202" t="str">
        <f>IFERROR(IF(VLOOKUP($C3485,'MSCI Database'!$C:$R,13, FALSE)="","",VLOOKUP($C3485,'MSCI Database'!$C:$R,13, FALSE)),"")</f>
        <v>Integrated approach to waste management and cleantech product development</v>
      </c>
    </row>
    <row r="3486" spans="1:27" s="130" customFormat="1" ht="15" hidden="1" customHeight="1" outlineLevel="1">
      <c r="A3486" s="130" t="s">
        <v>4271</v>
      </c>
      <c r="B3486" s="130" t="s">
        <v>4272</v>
      </c>
      <c r="C3486" s="130" t="s">
        <v>4273</v>
      </c>
      <c r="D3486" s="130" t="s">
        <v>18672</v>
      </c>
      <c r="E3486" s="130" t="s">
        <v>18673</v>
      </c>
      <c r="F3486" s="215">
        <v>1.3270000097088451E-2</v>
      </c>
      <c r="G3486" s="132" t="str">
        <f ca="1">IFERROR(_xll.BQL($A3486, "cur_mkt_cap(currency=EUR)")/1000000, " ")</f>
        <v xml:space="preserve"> </v>
      </c>
      <c r="M3486" s="308"/>
      <c r="N3486" s="215">
        <f t="shared" si="138"/>
        <v>1.4090674205443772E-4</v>
      </c>
      <c r="O3486" s="172" t="str">
        <f>IFERROR(IF(VLOOKUP($C3486,'MSCI Database'!$C:$R,2, FALSE)="","",VLOOKUP($C3486,'MSCI Database'!$C:$R,2, FALSE)),"")</f>
        <v>Air Freight &amp; Logistics</v>
      </c>
      <c r="P3486" s="186" t="str">
        <f>IFERROR(IF(VLOOKUP($C3486,'MSCI Database'!$C:$R,3, FALSE)="","",VLOOKUP($C3486,'MSCI Database'!$C:$R,3, FALSE)),"")</f>
        <v>BBB</v>
      </c>
      <c r="Q3486" s="164" t="str">
        <f>IFERROR(IF(VLOOKUP($C3486,'MSCI Database'!$C:$R,4, FALSE)="","",VLOOKUP($C3486,'MSCI Database'!$C:$R,4, FALSE)),"")</f>
        <v>1</v>
      </c>
      <c r="R3486" s="164">
        <f>IFERROR(IF(VLOOKUP($C3486,'MSCI Database'!$C:$R,5, FALSE)="","",VLOOKUP($C3486,'MSCI Database'!$C:$R,5, FALSE)),"")</f>
        <v>5.7</v>
      </c>
      <c r="S3486" s="164">
        <f>IFERROR(IF(VLOOKUP($C3486,'MSCI Database'!$C:$R,6, FALSE)="","",VLOOKUP($C3486,'MSCI Database'!$C:$R,6, FALSE)),"")</f>
        <v>9.6999999999999993</v>
      </c>
      <c r="T3486" s="211">
        <f>IFERROR(IF(VLOOKUP($C3486,'MSCI Database'!$C:$R,7, FALSE)="","",VLOOKUP($C3486,'MSCI Database'!$C:$R,7, FALSE)),"")</f>
        <v>4.7</v>
      </c>
      <c r="U3486" s="164">
        <f>IFERROR(IF(VLOOKUP($C3486,'MSCI Database'!$C:$R,8, FALSE)="","",VLOOKUP($C3486,'MSCI Database'!$C:$R,8, FALSE)),"")</f>
        <v>4.2</v>
      </c>
      <c r="V3486" s="175">
        <f>IFERROR(IF(VLOOKUP($C3486,'MSCI Database'!$C:$R,9, FALSE)="","",VLOOKUP($C3486,'MSCI Database'!$C:$R,9, FALSE)),"")</f>
        <v>5.3</v>
      </c>
      <c r="W3486" s="165">
        <f t="shared" ca="1" si="139"/>
        <v>0</v>
      </c>
      <c r="X3486" s="236">
        <f>IFERROR(IF(VLOOKUP($C3486,'MSCI Database'!$C:$R,10, FALSE)="","",VLOOKUP($C3486,'MSCI Database'!$C:$R,10, FALSE)),"")</f>
        <v>926061</v>
      </c>
      <c r="Y3486" s="133" t="str">
        <f>IFERROR(IF(VLOOKUP($C3486,'MSCI Database'!$C:$R,11, FALSE)="","",VLOOKUP($C3486,'MSCI Database'!$C:$R,11, FALSE)),"")</f>
        <v>2019</v>
      </c>
      <c r="Z3486" s="133" t="str">
        <f>IFERROR(IF(VLOOKUP($C3486,'MSCI Database'!$C:$R,12, FALSE)="","",VLOOKUP($C3486,'MSCI Database'!$C:$R,12, FALSE)),"")</f>
        <v>Reported</v>
      </c>
      <c r="AA3486" s="202" t="str">
        <f>IFERROR(IF(VLOOKUP($C3486,'MSCI Database'!$C:$R,13, FALSE)="","",VLOOKUP($C3486,'MSCI Database'!$C:$R,13, FALSE)),"")</f>
        <v>Improved board structure; concerns on driver shortage and moving services segment remain</v>
      </c>
    </row>
    <row r="3487" spans="1:27" s="130" customFormat="1" ht="15" hidden="1" customHeight="1" outlineLevel="1">
      <c r="A3487" s="130" t="s">
        <v>3846</v>
      </c>
      <c r="B3487" s="130" t="s">
        <v>3847</v>
      </c>
      <c r="C3487" s="130" t="s">
        <v>3848</v>
      </c>
      <c r="D3487" s="130" t="s">
        <v>18672</v>
      </c>
      <c r="E3487" s="130" t="s">
        <v>100</v>
      </c>
      <c r="F3487" s="215">
        <v>1.334702131386266E-2</v>
      </c>
      <c r="G3487" s="132" t="str">
        <f ca="1">IFERROR(_xll.BQL($A3487, "cur_mkt_cap(currency=EUR)")/1000000, " ")</f>
        <v xml:space="preserve"> </v>
      </c>
      <c r="M3487" s="308"/>
      <c r="N3487" s="215">
        <f t="shared" si="138"/>
        <v>1.417245874685537E-4</v>
      </c>
      <c r="O3487" s="172" t="str">
        <f>IFERROR(IF(VLOOKUP($C3487,'MSCI Database'!$C:$R,2, FALSE)="","",VLOOKUP($C3487,'MSCI Database'!$C:$R,2, FALSE)),"")</f>
        <v>Utilities</v>
      </c>
      <c r="P3487" s="186" t="str">
        <f>IFERROR(IF(VLOOKUP($C3487,'MSCI Database'!$C:$R,3, FALSE)="","",VLOOKUP($C3487,'MSCI Database'!$C:$R,3, FALSE)),"")</f>
        <v>AA</v>
      </c>
      <c r="Q3487" s="164" t="str">
        <f>IFERROR(IF(VLOOKUP($C3487,'MSCI Database'!$C:$R,4, FALSE)="","",VLOOKUP($C3487,'MSCI Database'!$C:$R,4, FALSE)),"")</f>
        <v>0</v>
      </c>
      <c r="R3487" s="164">
        <f>IFERROR(IF(VLOOKUP($C3487,'MSCI Database'!$C:$R,5, FALSE)="","",VLOOKUP($C3487,'MSCI Database'!$C:$R,5, FALSE)),"")</f>
        <v>8.3000000000000007</v>
      </c>
      <c r="S3487" s="164">
        <f>IFERROR(IF(VLOOKUP($C3487,'MSCI Database'!$C:$R,6, FALSE)="","",VLOOKUP($C3487,'MSCI Database'!$C:$R,6, FALSE)),"")</f>
        <v>7</v>
      </c>
      <c r="T3487" s="211">
        <f>IFERROR(IF(VLOOKUP($C3487,'MSCI Database'!$C:$R,7, FALSE)="","",VLOOKUP($C3487,'MSCI Database'!$C:$R,7, FALSE)),"")</f>
        <v>8.1999999999999993</v>
      </c>
      <c r="U3487" s="164">
        <f>IFERROR(IF(VLOOKUP($C3487,'MSCI Database'!$C:$R,8, FALSE)="","",VLOOKUP($C3487,'MSCI Database'!$C:$R,8, FALSE)),"")</f>
        <v>5.3</v>
      </c>
      <c r="V3487" s="175">
        <f>IFERROR(IF(VLOOKUP($C3487,'MSCI Database'!$C:$R,9, FALSE)="","",VLOOKUP($C3487,'MSCI Database'!$C:$R,9, FALSE)),"")</f>
        <v>6.5</v>
      </c>
      <c r="W3487" s="165">
        <f t="shared" ca="1" si="139"/>
        <v>0</v>
      </c>
      <c r="X3487" s="236">
        <f>IFERROR(IF(VLOOKUP($C3487,'MSCI Database'!$C:$R,10, FALSE)="","",VLOOKUP($C3487,'MSCI Database'!$C:$R,10, FALSE)),"")</f>
        <v>4219181</v>
      </c>
      <c r="Y3487" s="133" t="str">
        <f>IFERROR(IF(VLOOKUP($C3487,'MSCI Database'!$C:$R,11, FALSE)="","",VLOOKUP($C3487,'MSCI Database'!$C:$R,11, FALSE)),"")</f>
        <v>2019</v>
      </c>
      <c r="Z3487" s="133" t="str">
        <f>IFERROR(IF(VLOOKUP($C3487,'MSCI Database'!$C:$R,12, FALSE)="","",VLOOKUP($C3487,'MSCI Database'!$C:$R,12, FALSE)),"")</f>
        <v>E.CSI</v>
      </c>
      <c r="AA3487" s="202" t="str">
        <f>IFERROR(IF(VLOOKUP($C3487,'MSCI Database'!$C:$R,13, FALSE)="","",VLOOKUP($C3487,'MSCI Database'!$C:$R,13, FALSE)),"")</f>
        <v>Low safety-related risks and on par corporate governance practices continue to support rating</v>
      </c>
    </row>
    <row r="3488" spans="1:27" s="130" customFormat="1" ht="15" hidden="1" customHeight="1" outlineLevel="1">
      <c r="A3488" s="130" t="s">
        <v>4247</v>
      </c>
      <c r="B3488" s="130" t="s">
        <v>4248</v>
      </c>
      <c r="C3488" s="130" t="s">
        <v>4249</v>
      </c>
      <c r="D3488" s="130" t="s">
        <v>18672</v>
      </c>
      <c r="E3488" s="130" t="s">
        <v>18673</v>
      </c>
      <c r="F3488" s="215">
        <v>1.3225052349606241E-2</v>
      </c>
      <c r="G3488" s="132" t="str">
        <f ca="1">IFERROR(_xll.BQL($A3488, "cur_mkt_cap(currency=EUR)")/1000000, " ")</f>
        <v xml:space="preserve"> </v>
      </c>
      <c r="M3488" s="308"/>
      <c r="N3488" s="215">
        <f t="shared" si="138"/>
        <v>1.4042946695164453E-4</v>
      </c>
      <c r="O3488" s="172" t="str">
        <f>IFERROR(IF(VLOOKUP($C3488,'MSCI Database'!$C:$R,2, FALSE)="","",VLOOKUP($C3488,'MSCI Database'!$C:$R,2, FALSE)),"")</f>
        <v>Trading Companies &amp; Distributors</v>
      </c>
      <c r="P3488" s="186" t="str">
        <f>IFERROR(IF(VLOOKUP($C3488,'MSCI Database'!$C:$R,3, FALSE)="","",VLOOKUP($C3488,'MSCI Database'!$C:$R,3, FALSE)),"")</f>
        <v>BB</v>
      </c>
      <c r="Q3488" s="164" t="str">
        <f>IFERROR(IF(VLOOKUP($C3488,'MSCI Database'!$C:$R,4, FALSE)="","",VLOOKUP($C3488,'MSCI Database'!$C:$R,4, FALSE)),"")</f>
        <v>-1</v>
      </c>
      <c r="R3488" s="164">
        <f>IFERROR(IF(VLOOKUP($C3488,'MSCI Database'!$C:$R,5, FALSE)="","",VLOOKUP($C3488,'MSCI Database'!$C:$R,5, FALSE)),"")</f>
        <v>3.1</v>
      </c>
      <c r="S3488" s="164">
        <f>IFERROR(IF(VLOOKUP($C3488,'MSCI Database'!$C:$R,6, FALSE)="","",VLOOKUP($C3488,'MSCI Database'!$C:$R,6, FALSE)),"")</f>
        <v>3.9</v>
      </c>
      <c r="T3488" s="211">
        <f>IFERROR(IF(VLOOKUP($C3488,'MSCI Database'!$C:$R,7, FALSE)="","",VLOOKUP($C3488,'MSCI Database'!$C:$R,7, FALSE)),"")</f>
        <v>6</v>
      </c>
      <c r="U3488" s="164">
        <f>IFERROR(IF(VLOOKUP($C3488,'MSCI Database'!$C:$R,8, FALSE)="","",VLOOKUP($C3488,'MSCI Database'!$C:$R,8, FALSE)),"")</f>
        <v>3.7</v>
      </c>
      <c r="V3488" s="175">
        <f>IFERROR(IF(VLOOKUP($C3488,'MSCI Database'!$C:$R,9, FALSE)="","",VLOOKUP($C3488,'MSCI Database'!$C:$R,9, FALSE)),"")</f>
        <v>4.3</v>
      </c>
      <c r="W3488" s="165">
        <f t="shared" ca="1" si="139"/>
        <v>0</v>
      </c>
      <c r="X3488" s="236">
        <f>IFERROR(IF(VLOOKUP($C3488,'MSCI Database'!$C:$R,10, FALSE)="","",VLOOKUP($C3488,'MSCI Database'!$C:$R,10, FALSE)),"")</f>
        <v>22224</v>
      </c>
      <c r="Y3488" s="133" t="str">
        <f>IFERROR(IF(VLOOKUP($C3488,'MSCI Database'!$C:$R,11, FALSE)="","",VLOOKUP($C3488,'MSCI Database'!$C:$R,11, FALSE)),"")</f>
        <v>2019</v>
      </c>
      <c r="Z3488" s="133" t="str">
        <f>IFERROR(IF(VLOOKUP($C3488,'MSCI Database'!$C:$R,12, FALSE)="","",VLOOKUP($C3488,'MSCI Database'!$C:$R,12, FALSE)),"")</f>
        <v>E.Segmt-Moderately Low</v>
      </c>
      <c r="AA3488" s="202" t="str">
        <f>IFERROR(IF(VLOOKUP($C3488,'MSCI Database'!$C:$R,13, FALSE)="","",VLOOKUP($C3488,'MSCI Database'!$C:$R,13, FALSE)),"")</f>
        <v>Limited ethics policies and programs relative to peers</v>
      </c>
    </row>
    <row r="3489" spans="1:27" s="130" customFormat="1" ht="15" hidden="1" customHeight="1" outlineLevel="1">
      <c r="A3489" s="130" t="s">
        <v>3388</v>
      </c>
      <c r="B3489" s="130" t="s">
        <v>3389</v>
      </c>
      <c r="C3489" s="130" t="s">
        <v>3390</v>
      </c>
      <c r="D3489" s="130" t="s">
        <v>18672</v>
      </c>
      <c r="E3489" s="130" t="s">
        <v>18673</v>
      </c>
      <c r="F3489" s="215">
        <v>1.335000111252998E-2</v>
      </c>
      <c r="G3489" s="132" t="str">
        <f ca="1">IFERROR(_xll.BQL($A3489, "cur_mkt_cap(currency=EUR)")/1000000, " ")</f>
        <v xml:space="preserve"> </v>
      </c>
      <c r="M3489" s="308"/>
      <c r="N3489" s="215">
        <f t="shared" si="138"/>
        <v>1.4175622829139608E-4</v>
      </c>
      <c r="O3489" s="172" t="str">
        <f>IFERROR(IF(VLOOKUP($C3489,'MSCI Database'!$C:$R,2, FALSE)="","",VLOOKUP($C3489,'MSCI Database'!$C:$R,2, FALSE)),"")</f>
        <v>Road &amp; Rail Transport</v>
      </c>
      <c r="P3489" s="186" t="str">
        <f>IFERROR(IF(VLOOKUP($C3489,'MSCI Database'!$C:$R,3, FALSE)="","",VLOOKUP($C3489,'MSCI Database'!$C:$R,3, FALSE)),"")</f>
        <v>AA</v>
      </c>
      <c r="Q3489" s="164" t="str">
        <f>IFERROR(IF(VLOOKUP($C3489,'MSCI Database'!$C:$R,4, FALSE)="","",VLOOKUP($C3489,'MSCI Database'!$C:$R,4, FALSE)),"")</f>
        <v>0</v>
      </c>
      <c r="R3489" s="164">
        <f>IFERROR(IF(VLOOKUP($C3489,'MSCI Database'!$C:$R,5, FALSE)="","",VLOOKUP($C3489,'MSCI Database'!$C:$R,5, FALSE)),"")</f>
        <v>7.7</v>
      </c>
      <c r="S3489" s="164">
        <f>IFERROR(IF(VLOOKUP($C3489,'MSCI Database'!$C:$R,6, FALSE)="","",VLOOKUP($C3489,'MSCI Database'!$C:$R,6, FALSE)),"")</f>
        <v>6.3</v>
      </c>
      <c r="T3489" s="211">
        <f>IFERROR(IF(VLOOKUP($C3489,'MSCI Database'!$C:$R,7, FALSE)="","",VLOOKUP($C3489,'MSCI Database'!$C:$R,7, FALSE)),"")</f>
        <v>4.7</v>
      </c>
      <c r="U3489" s="164">
        <f>IFERROR(IF(VLOOKUP($C3489,'MSCI Database'!$C:$R,8, FALSE)="","",VLOOKUP($C3489,'MSCI Database'!$C:$R,8, FALSE)),"")</f>
        <v>3.5</v>
      </c>
      <c r="V3489" s="175">
        <f>IFERROR(IF(VLOOKUP($C3489,'MSCI Database'!$C:$R,9, FALSE)="","",VLOOKUP($C3489,'MSCI Database'!$C:$R,9, FALSE)),"")</f>
        <v>4.8</v>
      </c>
      <c r="W3489" s="165">
        <f t="shared" ca="1" si="139"/>
        <v>0</v>
      </c>
      <c r="X3489" s="236">
        <f>IFERROR(IF(VLOOKUP($C3489,'MSCI Database'!$C:$R,10, FALSE)="","",VLOOKUP($C3489,'MSCI Database'!$C:$R,10, FALSE)),"")</f>
        <v>289233</v>
      </c>
      <c r="Y3489" s="133" t="str">
        <f>IFERROR(IF(VLOOKUP($C3489,'MSCI Database'!$C:$R,11, FALSE)="","",VLOOKUP($C3489,'MSCI Database'!$C:$R,11, FALSE)),"")</f>
        <v>2019</v>
      </c>
      <c r="Z3489" s="133" t="str">
        <f>IFERROR(IF(VLOOKUP($C3489,'MSCI Database'!$C:$R,12, FALSE)="","",VLOOKUP($C3489,'MSCI Database'!$C:$R,12, FALSE)),"")</f>
        <v>Reported</v>
      </c>
      <c r="AA3489" s="202" t="str">
        <f>IFERROR(IF(VLOOKUP($C3489,'MSCI Database'!$C:$R,13, FALSE)="","",VLOOKUP($C3489,'MSCI Database'!$C:$R,13, FALSE)),"")</f>
        <v>Strong carbon mitigation strategy</v>
      </c>
    </row>
    <row r="3490" spans="1:27" s="130" customFormat="1" ht="15" hidden="1" customHeight="1" outlineLevel="1">
      <c r="A3490" s="130" t="s">
        <v>3432</v>
      </c>
      <c r="B3490" s="130" t="s">
        <v>3433</v>
      </c>
      <c r="C3490" s="130" t="s">
        <v>3434</v>
      </c>
      <c r="D3490" s="130" t="s">
        <v>18672</v>
      </c>
      <c r="E3490" s="130" t="s">
        <v>100</v>
      </c>
      <c r="F3490" s="215">
        <v>1.2879821389719871E-2</v>
      </c>
      <c r="G3490" s="132" t="str">
        <f ca="1">IFERROR(_xll.BQL($A3490, "cur_mkt_cap(currency=EUR)")/1000000, " ")</f>
        <v xml:space="preserve"> </v>
      </c>
      <c r="M3490" s="308"/>
      <c r="N3490" s="215">
        <f t="shared" si="138"/>
        <v>1.3676365161946618E-4</v>
      </c>
      <c r="O3490" s="172" t="str">
        <f>IFERROR(IF(VLOOKUP($C3490,'MSCI Database'!$C:$R,2, FALSE)="","",VLOOKUP($C3490,'MSCI Database'!$C:$R,2, FALSE)),"")</f>
        <v>Utilities</v>
      </c>
      <c r="P3490" s="186" t="str">
        <f>IFERROR(IF(VLOOKUP($C3490,'MSCI Database'!$C:$R,3, FALSE)="","",VLOOKUP($C3490,'MSCI Database'!$C:$R,3, FALSE)),"")</f>
        <v>BB</v>
      </c>
      <c r="Q3490" s="164" t="str">
        <f>IFERROR(IF(VLOOKUP($C3490,'MSCI Database'!$C:$R,4, FALSE)="","",VLOOKUP($C3490,'MSCI Database'!$C:$R,4, FALSE)),"")</f>
        <v>0</v>
      </c>
      <c r="R3490" s="164">
        <f>IFERROR(IF(VLOOKUP($C3490,'MSCI Database'!$C:$R,5, FALSE)="","",VLOOKUP($C3490,'MSCI Database'!$C:$R,5, FALSE)),"")</f>
        <v>4.2</v>
      </c>
      <c r="S3490" s="164">
        <f>IFERROR(IF(VLOOKUP($C3490,'MSCI Database'!$C:$R,6, FALSE)="","",VLOOKUP($C3490,'MSCI Database'!$C:$R,6, FALSE)),"")</f>
        <v>6.3</v>
      </c>
      <c r="T3490" s="211">
        <f>IFERROR(IF(VLOOKUP($C3490,'MSCI Database'!$C:$R,7, FALSE)="","",VLOOKUP($C3490,'MSCI Database'!$C:$R,7, FALSE)),"")</f>
        <v>4.9000000000000004</v>
      </c>
      <c r="U3490" s="164">
        <f>IFERROR(IF(VLOOKUP($C3490,'MSCI Database'!$C:$R,8, FALSE)="","",VLOOKUP($C3490,'MSCI Database'!$C:$R,8, FALSE)),"")</f>
        <v>4.8</v>
      </c>
      <c r="V3490" s="175">
        <f>IFERROR(IF(VLOOKUP($C3490,'MSCI Database'!$C:$R,9, FALSE)="","",VLOOKUP($C3490,'MSCI Database'!$C:$R,9, FALSE)),"")</f>
        <v>5.5</v>
      </c>
      <c r="W3490" s="165">
        <f t="shared" ca="1" si="139"/>
        <v>0</v>
      </c>
      <c r="X3490" s="236">
        <f>IFERROR(IF(VLOOKUP($C3490,'MSCI Database'!$C:$R,10, FALSE)="","",VLOOKUP($C3490,'MSCI Database'!$C:$R,10, FALSE)),"")</f>
        <v>26636674</v>
      </c>
      <c r="Y3490" s="133" t="str">
        <f>IFERROR(IF(VLOOKUP($C3490,'MSCI Database'!$C:$R,11, FALSE)="","",VLOOKUP($C3490,'MSCI Database'!$C:$R,11, FALSE)),"")</f>
        <v>2019</v>
      </c>
      <c r="Z3490" s="133" t="str">
        <f>IFERROR(IF(VLOOKUP($C3490,'MSCI Database'!$C:$R,12, FALSE)="","",VLOOKUP($C3490,'MSCI Database'!$C:$R,12, FALSE)),"")</f>
        <v>Reported</v>
      </c>
      <c r="AA3490" s="202" t="str">
        <f>IFERROR(IF(VLOOKUP($C3490,'MSCI Database'!$C:$R,13, FALSE)="","",VLOOKUP($C3490,'MSCI Database'!$C:$R,13, FALSE)),"")</f>
        <v>Despite governance reform, ongoing investigation related to bribery continues to raise concerns</v>
      </c>
    </row>
    <row r="3491" spans="1:27" s="130" customFormat="1" ht="15" hidden="1" customHeight="1" outlineLevel="1">
      <c r="A3491" s="130" t="s">
        <v>3548</v>
      </c>
      <c r="B3491" s="130" t="s">
        <v>3549</v>
      </c>
      <c r="C3491" s="130" t="s">
        <v>3550</v>
      </c>
      <c r="D3491" s="130" t="s">
        <v>18672</v>
      </c>
      <c r="E3491" s="130" t="s">
        <v>18688</v>
      </c>
      <c r="F3491" s="215">
        <v>1.3178866244236309E-2</v>
      </c>
      <c r="G3491" s="132" t="str">
        <f ca="1">IFERROR(_xll.BQL($A3491, "cur_mkt_cap(currency=EUR)")/1000000, " ")</f>
        <v xml:space="preserve"> </v>
      </c>
      <c r="M3491" s="308"/>
      <c r="N3491" s="215">
        <f t="shared" si="138"/>
        <v>1.399390424159817E-4</v>
      </c>
      <c r="O3491" s="172" t="str">
        <f>IFERROR(IF(VLOOKUP($C3491,'MSCI Database'!$C:$R,2, FALSE)="","",VLOOKUP($C3491,'MSCI Database'!$C:$R,2, FALSE)),"")</f>
        <v>Banks</v>
      </c>
      <c r="P3491" s="186" t="str">
        <f>IFERROR(IF(VLOOKUP($C3491,'MSCI Database'!$C:$R,3, FALSE)="","",VLOOKUP($C3491,'MSCI Database'!$C:$R,3, FALSE)),"")</f>
        <v>BB</v>
      </c>
      <c r="Q3491" s="164" t="str">
        <f>IFERROR(IF(VLOOKUP($C3491,'MSCI Database'!$C:$R,4, FALSE)="","",VLOOKUP($C3491,'MSCI Database'!$C:$R,4, FALSE)),"")</f>
        <v>0</v>
      </c>
      <c r="R3491" s="164">
        <f>IFERROR(IF(VLOOKUP($C3491,'MSCI Database'!$C:$R,5, FALSE)="","",VLOOKUP($C3491,'MSCI Database'!$C:$R,5, FALSE)),"")</f>
        <v>4.2</v>
      </c>
      <c r="S3491" s="164">
        <f>IFERROR(IF(VLOOKUP($C3491,'MSCI Database'!$C:$R,6, FALSE)="","",VLOOKUP($C3491,'MSCI Database'!$C:$R,6, FALSE)),"")</f>
        <v>3.6</v>
      </c>
      <c r="T3491" s="211">
        <f>IFERROR(IF(VLOOKUP($C3491,'MSCI Database'!$C:$R,7, FALSE)="","",VLOOKUP($C3491,'MSCI Database'!$C:$R,7, FALSE)),"")</f>
        <v>3.7</v>
      </c>
      <c r="U3491" s="164">
        <f>IFERROR(IF(VLOOKUP($C3491,'MSCI Database'!$C:$R,8, FALSE)="","",VLOOKUP($C3491,'MSCI Database'!$C:$R,8, FALSE)),"")</f>
        <v>4.0999999999999996</v>
      </c>
      <c r="V3491" s="175">
        <f>IFERROR(IF(VLOOKUP($C3491,'MSCI Database'!$C:$R,9, FALSE)="","",VLOOKUP($C3491,'MSCI Database'!$C:$R,9, FALSE)),"")</f>
        <v>3.8</v>
      </c>
      <c r="W3491" s="165">
        <f t="shared" ca="1" si="139"/>
        <v>0</v>
      </c>
      <c r="X3491" s="236">
        <f>IFERROR(IF(VLOOKUP($C3491,'MSCI Database'!$C:$R,10, FALSE)="","",VLOOKUP($C3491,'MSCI Database'!$C:$R,10, FALSE)),"")</f>
        <v>21894</v>
      </c>
      <c r="Y3491" s="133" t="str">
        <f>IFERROR(IF(VLOOKUP($C3491,'MSCI Database'!$C:$R,11, FALSE)="","",VLOOKUP($C3491,'MSCI Database'!$C:$R,11, FALSE)),"")</f>
        <v>2019</v>
      </c>
      <c r="Z3491" s="133" t="str">
        <f>IFERROR(IF(VLOOKUP($C3491,'MSCI Database'!$C:$R,12, FALSE)="","",VLOOKUP($C3491,'MSCI Database'!$C:$R,12, FALSE)),"")</f>
        <v>Reported</v>
      </c>
      <c r="AA3491" s="202" t="str">
        <f>IFERROR(IF(VLOOKUP($C3491,'MSCI Database'!$C:$R,13, FALSE)="","",VLOOKUP($C3491,'MSCI Database'!$C:$R,13, FALSE)),"")</f>
        <v>Some efforts to protect customer privacy; possible workforce restructuring from Chiba Bank tie-up</v>
      </c>
    </row>
    <row r="3492" spans="1:27" s="130" customFormat="1" ht="15" hidden="1" customHeight="1" outlineLevel="1">
      <c r="A3492" s="130" t="s">
        <v>4279</v>
      </c>
      <c r="B3492" s="130" t="s">
        <v>4280</v>
      </c>
      <c r="C3492" s="130" t="s">
        <v>4281</v>
      </c>
      <c r="D3492" s="130" t="s">
        <v>18672</v>
      </c>
      <c r="E3492" s="130" t="s">
        <v>18682</v>
      </c>
      <c r="F3492" s="215">
        <v>1.2780491960531E-2</v>
      </c>
      <c r="G3492" s="132" t="str">
        <f ca="1">IFERROR(_xll.BQL($A3492, "cur_mkt_cap(currency=EUR)")/1000000, " ")</f>
        <v xml:space="preserve"> </v>
      </c>
      <c r="M3492" s="308"/>
      <c r="N3492" s="215">
        <f t="shared" si="138"/>
        <v>1.3570892771933588E-4</v>
      </c>
      <c r="O3492" s="172" t="str">
        <f>IFERROR(IF(VLOOKUP($C3492,'MSCI Database'!$C:$R,2, FALSE)="","",VLOOKUP($C3492,'MSCI Database'!$C:$R,2, FALSE)),"")</f>
        <v>Leisure Products</v>
      </c>
      <c r="P3492" s="186" t="str">
        <f>IFERROR(IF(VLOOKUP($C3492,'MSCI Database'!$C:$R,3, FALSE)="","",VLOOKUP($C3492,'MSCI Database'!$C:$R,3, FALSE)),"")</f>
        <v>AA</v>
      </c>
      <c r="Q3492" s="164" t="str">
        <f>IFERROR(IF(VLOOKUP($C3492,'MSCI Database'!$C:$R,4, FALSE)="","",VLOOKUP($C3492,'MSCI Database'!$C:$R,4, FALSE)),"")</f>
        <v>0</v>
      </c>
      <c r="R3492" s="164">
        <f>IFERROR(IF(VLOOKUP($C3492,'MSCI Database'!$C:$R,5, FALSE)="","",VLOOKUP($C3492,'MSCI Database'!$C:$R,5, FALSE)),"")</f>
        <v>7.7</v>
      </c>
      <c r="S3492" s="164">
        <f>IFERROR(IF(VLOOKUP($C3492,'MSCI Database'!$C:$R,6, FALSE)="","",VLOOKUP($C3492,'MSCI Database'!$C:$R,6, FALSE)),"")</f>
        <v>4.7</v>
      </c>
      <c r="T3492" s="211">
        <f>IFERROR(IF(VLOOKUP($C3492,'MSCI Database'!$C:$R,7, FALSE)="","",VLOOKUP($C3492,'MSCI Database'!$C:$R,7, FALSE)),"")</f>
        <v>6.3</v>
      </c>
      <c r="U3492" s="164">
        <f>IFERROR(IF(VLOOKUP($C3492,'MSCI Database'!$C:$R,8, FALSE)="","",VLOOKUP($C3492,'MSCI Database'!$C:$R,8, FALSE)),"")</f>
        <v>5.5</v>
      </c>
      <c r="V3492" s="175">
        <f>IFERROR(IF(VLOOKUP($C3492,'MSCI Database'!$C:$R,9, FALSE)="","",VLOOKUP($C3492,'MSCI Database'!$C:$R,9, FALSE)),"")</f>
        <v>5.8</v>
      </c>
      <c r="W3492" s="165">
        <f t="shared" ca="1" si="139"/>
        <v>0</v>
      </c>
      <c r="X3492" s="236">
        <f>IFERROR(IF(VLOOKUP($C3492,'MSCI Database'!$C:$R,10, FALSE)="","",VLOOKUP($C3492,'MSCI Database'!$C:$R,10, FALSE)),"")</f>
        <v>151000</v>
      </c>
      <c r="Y3492" s="133" t="str">
        <f>IFERROR(IF(VLOOKUP($C3492,'MSCI Database'!$C:$R,11, FALSE)="","",VLOOKUP($C3492,'MSCI Database'!$C:$R,11, FALSE)),"")</f>
        <v>2019</v>
      </c>
      <c r="Z3492" s="133" t="str">
        <f>IFERROR(IF(VLOOKUP($C3492,'MSCI Database'!$C:$R,12, FALSE)="","",VLOOKUP($C3492,'MSCI Database'!$C:$R,12, FALSE)),"")</f>
        <v>Reported</v>
      </c>
      <c r="AA3492" s="202" t="str">
        <f>IFERROR(IF(VLOOKUP($C3492,'MSCI Database'!$C:$R,13, FALSE)="","",VLOOKUP($C3492,'MSCI Database'!$C:$R,13, FALSE)),"")</f>
        <v>Strong waste reduction, quality and supply chain labor management</v>
      </c>
    </row>
    <row r="3493" spans="1:27" s="130" customFormat="1" ht="15" hidden="1" customHeight="1" outlineLevel="1">
      <c r="A3493" s="130" t="s">
        <v>3756</v>
      </c>
      <c r="B3493" s="130" t="s">
        <v>3757</v>
      </c>
      <c r="C3493" s="130" t="s">
        <v>3758</v>
      </c>
      <c r="D3493" s="130" t="s">
        <v>18672</v>
      </c>
      <c r="E3493" s="130" t="s">
        <v>18704</v>
      </c>
      <c r="F3493" s="215">
        <v>1.2300036158214889E-2</v>
      </c>
      <c r="G3493" s="132" t="str">
        <f ca="1">IFERROR(_xll.BQL($A3493, "cur_mkt_cap(currency=EUR)")/1000000, " ")</f>
        <v xml:space="preserve"> </v>
      </c>
      <c r="M3493" s="308"/>
      <c r="N3493" s="215">
        <f t="shared" si="138"/>
        <v>1.3060723508103906E-4</v>
      </c>
      <c r="O3493" s="172" t="str">
        <f>IFERROR(IF(VLOOKUP($C3493,'MSCI Database'!$C:$R,2, FALSE)="","",VLOOKUP($C3493,'MSCI Database'!$C:$R,2, FALSE)),"")</f>
        <v>Real Estate Development &amp; Diversified Activities</v>
      </c>
      <c r="P3493" s="186" t="str">
        <f>IFERROR(IF(VLOOKUP($C3493,'MSCI Database'!$C:$R,3, FALSE)="","",VLOOKUP($C3493,'MSCI Database'!$C:$R,3, FALSE)),"")</f>
        <v>BB</v>
      </c>
      <c r="Q3493" s="164" t="str">
        <f>IFERROR(IF(VLOOKUP($C3493,'MSCI Database'!$C:$R,4, FALSE)="","",VLOOKUP($C3493,'MSCI Database'!$C:$R,4, FALSE)),"")</f>
        <v>0</v>
      </c>
      <c r="R3493" s="164">
        <f>IFERROR(IF(VLOOKUP($C3493,'MSCI Database'!$C:$R,5, FALSE)="","",VLOOKUP($C3493,'MSCI Database'!$C:$R,5, FALSE)),"")</f>
        <v>3.5</v>
      </c>
      <c r="S3493" s="164">
        <f>IFERROR(IF(VLOOKUP($C3493,'MSCI Database'!$C:$R,6, FALSE)="","",VLOOKUP($C3493,'MSCI Database'!$C:$R,6, FALSE)),"")</f>
        <v>3.7</v>
      </c>
      <c r="T3493" s="211">
        <f>IFERROR(IF(VLOOKUP($C3493,'MSCI Database'!$C:$R,7, FALSE)="","",VLOOKUP($C3493,'MSCI Database'!$C:$R,7, FALSE)),"")</f>
        <v>3.1</v>
      </c>
      <c r="U3493" s="164">
        <f>IFERROR(IF(VLOOKUP($C3493,'MSCI Database'!$C:$R,8, FALSE)="","",VLOOKUP($C3493,'MSCI Database'!$C:$R,8, FALSE)),"")</f>
        <v>3.8</v>
      </c>
      <c r="V3493" s="175">
        <f>IFERROR(IF(VLOOKUP($C3493,'MSCI Database'!$C:$R,9, FALSE)="","",VLOOKUP($C3493,'MSCI Database'!$C:$R,9, FALSE)),"")</f>
        <v>3.5</v>
      </c>
      <c r="W3493" s="165">
        <f t="shared" ca="1" si="139"/>
        <v>0</v>
      </c>
      <c r="X3493" s="236">
        <f>IFERROR(IF(VLOOKUP($C3493,'MSCI Database'!$C:$R,10, FALSE)="","",VLOOKUP($C3493,'MSCI Database'!$C:$R,10, FALSE)),"")</f>
        <v>54042</v>
      </c>
      <c r="Y3493" s="133" t="str">
        <f>IFERROR(IF(VLOOKUP($C3493,'MSCI Database'!$C:$R,11, FALSE)="","",VLOOKUP($C3493,'MSCI Database'!$C:$R,11, FALSE)),"")</f>
        <v>2019</v>
      </c>
      <c r="Z3493" s="133" t="str">
        <f>IFERROR(IF(VLOOKUP($C3493,'MSCI Database'!$C:$R,12, FALSE)="","",VLOOKUP($C3493,'MSCI Database'!$C:$R,12, FALSE)),"")</f>
        <v>Reported</v>
      </c>
      <c r="AA3493" s="202" t="str">
        <f>IFERROR(IF(VLOOKUP($C3493,'MSCI Database'!$C:$R,13, FALSE)="","",VLOOKUP($C3493,'MSCI Database'!$C:$R,13, FALSE)),"")</f>
        <v>Lags peers in construction quality and green investment related initiatives</v>
      </c>
    </row>
    <row r="3494" spans="1:27" s="130" customFormat="1" ht="15" hidden="1" customHeight="1" outlineLevel="1">
      <c r="A3494" s="130" t="s">
        <v>3528</v>
      </c>
      <c r="B3494" s="130" t="s">
        <v>3529</v>
      </c>
      <c r="C3494" s="130" t="s">
        <v>3530</v>
      </c>
      <c r="D3494" s="130" t="s">
        <v>18672</v>
      </c>
      <c r="E3494" s="130" t="s">
        <v>18707</v>
      </c>
      <c r="F3494" s="215">
        <v>1.2239959578172069E-2</v>
      </c>
      <c r="G3494" s="132" t="str">
        <f ca="1">IFERROR(_xll.BQL($A3494, "cur_mkt_cap(currency=EUR)")/1000000, " ")</f>
        <v xml:space="preserve"> </v>
      </c>
      <c r="M3494" s="308"/>
      <c r="N3494" s="215">
        <f t="shared" si="138"/>
        <v>1.2996931532929288E-4</v>
      </c>
      <c r="O3494" s="172" t="str">
        <f>IFERROR(IF(VLOOKUP($C3494,'MSCI Database'!$C:$R,2, FALSE)="","",VLOOKUP($C3494,'MSCI Database'!$C:$R,2, FALSE)),"")</f>
        <v>Oil &amp; Gas Exploration &amp; Production</v>
      </c>
      <c r="P3494" s="186" t="str">
        <f>IFERROR(IF(VLOOKUP($C3494,'MSCI Database'!$C:$R,3, FALSE)="","",VLOOKUP($C3494,'MSCI Database'!$C:$R,3, FALSE)),"")</f>
        <v>AAA</v>
      </c>
      <c r="Q3494" s="164" t="str">
        <f>IFERROR(IF(VLOOKUP($C3494,'MSCI Database'!$C:$R,4, FALSE)="","",VLOOKUP($C3494,'MSCI Database'!$C:$R,4, FALSE)),"")</f>
        <v>0</v>
      </c>
      <c r="R3494" s="164">
        <f>IFERROR(IF(VLOOKUP($C3494,'MSCI Database'!$C:$R,5, FALSE)="","",VLOOKUP($C3494,'MSCI Database'!$C:$R,5, FALSE)),"")</f>
        <v>9.4</v>
      </c>
      <c r="S3494" s="164">
        <f>IFERROR(IF(VLOOKUP($C3494,'MSCI Database'!$C:$R,6, FALSE)="","",VLOOKUP($C3494,'MSCI Database'!$C:$R,6, FALSE)),"")</f>
        <v>7.1</v>
      </c>
      <c r="T3494" s="211">
        <f>IFERROR(IF(VLOOKUP($C3494,'MSCI Database'!$C:$R,7, FALSE)="","",VLOOKUP($C3494,'MSCI Database'!$C:$R,7, FALSE)),"")</f>
        <v>6.6</v>
      </c>
      <c r="U3494" s="164">
        <f>IFERROR(IF(VLOOKUP($C3494,'MSCI Database'!$C:$R,8, FALSE)="","",VLOOKUP($C3494,'MSCI Database'!$C:$R,8, FALSE)),"")</f>
        <v>3.7</v>
      </c>
      <c r="V3494" s="175">
        <f>IFERROR(IF(VLOOKUP($C3494,'MSCI Database'!$C:$R,9, FALSE)="","",VLOOKUP($C3494,'MSCI Database'!$C:$R,9, FALSE)),"")</f>
        <v>5.9</v>
      </c>
      <c r="W3494" s="165">
        <f t="shared" ca="1" si="139"/>
        <v>0</v>
      </c>
      <c r="X3494" s="236">
        <f>IFERROR(IF(VLOOKUP($C3494,'MSCI Database'!$C:$R,10, FALSE)="","",VLOOKUP($C3494,'MSCI Database'!$C:$R,10, FALSE)),"")</f>
        <v>8927434</v>
      </c>
      <c r="Y3494" s="133" t="str">
        <f>IFERROR(IF(VLOOKUP($C3494,'MSCI Database'!$C:$R,11, FALSE)="","",VLOOKUP($C3494,'MSCI Database'!$C:$R,11, FALSE)),"")</f>
        <v>2019</v>
      </c>
      <c r="Z3494" s="133" t="str">
        <f>IFERROR(IF(VLOOKUP($C3494,'MSCI Database'!$C:$R,12, FALSE)="","",VLOOKUP($C3494,'MSCI Database'!$C:$R,12, FALSE)),"")</f>
        <v>Reported</v>
      </c>
      <c r="AA3494" s="202" t="str">
        <f>IFERROR(IF(VLOOKUP($C3494,'MSCI Database'!$C:$R,13, FALSE)="","",VLOOKUP($C3494,'MSCI Database'!$C:$R,13, FALSE)),"")</f>
        <v>Robust environmental management continues; occupational safety remains a key risk</v>
      </c>
    </row>
    <row r="3495" spans="1:27" s="130" customFormat="1" ht="15" hidden="1" customHeight="1" outlineLevel="1">
      <c r="A3495" s="130" t="s">
        <v>3779</v>
      </c>
      <c r="B3495" s="130" t="s">
        <v>3780</v>
      </c>
      <c r="C3495" s="130" t="s">
        <v>3781</v>
      </c>
      <c r="D3495" s="130" t="s">
        <v>18672</v>
      </c>
      <c r="E3495" s="130" t="s">
        <v>18688</v>
      </c>
      <c r="F3495" s="215">
        <v>1.1950505000563411E-2</v>
      </c>
      <c r="G3495" s="132" t="str">
        <f ca="1">IFERROR(_xll.BQL($A3495, "cur_mkt_cap(currency=EUR)")/1000000, " ")</f>
        <v xml:space="preserve"> </v>
      </c>
      <c r="M3495" s="308"/>
      <c r="N3495" s="215">
        <f t="shared" si="138"/>
        <v>1.2689575834322112E-4</v>
      </c>
      <c r="O3495" s="172" t="str">
        <f>IFERROR(IF(VLOOKUP($C3495,'MSCI Database'!$C:$R,2, FALSE)="","",VLOOKUP($C3495,'MSCI Database'!$C:$R,2, FALSE)),"")</f>
        <v>Investment Banking &amp; Brokerage</v>
      </c>
      <c r="P3495" s="186" t="str">
        <f>IFERROR(IF(VLOOKUP($C3495,'MSCI Database'!$C:$R,3, FALSE)="","",VLOOKUP($C3495,'MSCI Database'!$C:$R,3, FALSE)),"")</f>
        <v>A</v>
      </c>
      <c r="Q3495" s="164" t="str">
        <f>IFERROR(IF(VLOOKUP($C3495,'MSCI Database'!$C:$R,4, FALSE)="","",VLOOKUP($C3495,'MSCI Database'!$C:$R,4, FALSE)),"")</f>
        <v>0</v>
      </c>
      <c r="R3495" s="164">
        <f>IFERROR(IF(VLOOKUP($C3495,'MSCI Database'!$C:$R,5, FALSE)="","",VLOOKUP($C3495,'MSCI Database'!$C:$R,5, FALSE)),"")</f>
        <v>7.1</v>
      </c>
      <c r="S3495" s="164">
        <f>IFERROR(IF(VLOOKUP($C3495,'MSCI Database'!$C:$R,6, FALSE)="","",VLOOKUP($C3495,'MSCI Database'!$C:$R,6, FALSE)),"")</f>
        <v>6.4</v>
      </c>
      <c r="T3495" s="211">
        <f>IFERROR(IF(VLOOKUP($C3495,'MSCI Database'!$C:$R,7, FALSE)="","",VLOOKUP($C3495,'MSCI Database'!$C:$R,7, FALSE)),"")</f>
        <v>5.0999999999999996</v>
      </c>
      <c r="U3495" s="164">
        <f>IFERROR(IF(VLOOKUP($C3495,'MSCI Database'!$C:$R,8, FALSE)="","",VLOOKUP($C3495,'MSCI Database'!$C:$R,8, FALSE)),"")</f>
        <v>4.3</v>
      </c>
      <c r="V3495" s="175">
        <f>IFERROR(IF(VLOOKUP($C3495,'MSCI Database'!$C:$R,9, FALSE)="","",VLOOKUP($C3495,'MSCI Database'!$C:$R,9, FALSE)),"")</f>
        <v>4.9000000000000004</v>
      </c>
      <c r="W3495" s="165">
        <f t="shared" ca="1" si="139"/>
        <v>0</v>
      </c>
      <c r="X3495" s="236">
        <f>IFERROR(IF(VLOOKUP($C3495,'MSCI Database'!$C:$R,10, FALSE)="","",VLOOKUP($C3495,'MSCI Database'!$C:$R,10, FALSE)),"")</f>
        <v>35022</v>
      </c>
      <c r="Y3495" s="133" t="str">
        <f>IFERROR(IF(VLOOKUP($C3495,'MSCI Database'!$C:$R,11, FALSE)="","",VLOOKUP($C3495,'MSCI Database'!$C:$R,11, FALSE)),"")</f>
        <v>2019</v>
      </c>
      <c r="Z3495" s="133" t="str">
        <f>IFERROR(IF(VLOOKUP($C3495,'MSCI Database'!$C:$R,12, FALSE)="","",VLOOKUP($C3495,'MSCI Database'!$C:$R,12, FALSE)),"")</f>
        <v>Reported</v>
      </c>
      <c r="AA3495" s="202" t="str">
        <f>IFERROR(IF(VLOOKUP($C3495,'MSCI Database'!$C:$R,13, FALSE)="","",VLOOKUP($C3495,'MSCI Database'!$C:$R,13, FALSE)),"")</f>
        <v>Potential ethics-focused risks; governance practices show slight improvement</v>
      </c>
    </row>
    <row r="3496" spans="1:27" s="130" customFormat="1" ht="15" hidden="1" customHeight="1" outlineLevel="1">
      <c r="A3496" s="130" t="s">
        <v>3341</v>
      </c>
      <c r="B3496" s="130" t="s">
        <v>3342</v>
      </c>
      <c r="C3496" s="130" t="s">
        <v>3343</v>
      </c>
      <c r="D3496" s="130" t="s">
        <v>18672</v>
      </c>
      <c r="E3496" s="130" t="s">
        <v>18673</v>
      </c>
      <c r="F3496" s="215">
        <v>1.166030821315475E-2</v>
      </c>
      <c r="G3496" s="132" t="str">
        <f ca="1">IFERROR(_xll.BQL($A3496, "cur_mkt_cap(currency=EUR)")/1000000, " ")</f>
        <v xml:space="preserve"> </v>
      </c>
      <c r="M3496" s="308"/>
      <c r="N3496" s="215">
        <f t="shared" si="138"/>
        <v>1.2381432024455896E-4</v>
      </c>
      <c r="O3496" s="172" t="str">
        <f>IFERROR(IF(VLOOKUP($C3496,'MSCI Database'!$C:$R,2, FALSE)="","",VLOOKUP($C3496,'MSCI Database'!$C:$R,2, FALSE)),"")</f>
        <v>Air Freight &amp; Logistics</v>
      </c>
      <c r="P3496" s="186" t="str">
        <f>IFERROR(IF(VLOOKUP($C3496,'MSCI Database'!$C:$R,3, FALSE)="","",VLOOKUP($C3496,'MSCI Database'!$C:$R,3, FALSE)),"")</f>
        <v>AA</v>
      </c>
      <c r="Q3496" s="164" t="str">
        <f>IFERROR(IF(VLOOKUP($C3496,'MSCI Database'!$C:$R,4, FALSE)="","",VLOOKUP($C3496,'MSCI Database'!$C:$R,4, FALSE)),"")</f>
        <v>0</v>
      </c>
      <c r="R3496" s="164">
        <f>IFERROR(IF(VLOOKUP($C3496,'MSCI Database'!$C:$R,5, FALSE)="","",VLOOKUP($C3496,'MSCI Database'!$C:$R,5, FALSE)),"")</f>
        <v>8.5</v>
      </c>
      <c r="S3496" s="164">
        <f>IFERROR(IF(VLOOKUP($C3496,'MSCI Database'!$C:$R,6, FALSE)="","",VLOOKUP($C3496,'MSCI Database'!$C:$R,6, FALSE)),"")</f>
        <v>8.5</v>
      </c>
      <c r="T3496" s="211">
        <f>IFERROR(IF(VLOOKUP($C3496,'MSCI Database'!$C:$R,7, FALSE)="","",VLOOKUP($C3496,'MSCI Database'!$C:$R,7, FALSE)),"")</f>
        <v>5.3</v>
      </c>
      <c r="U3496" s="164">
        <f>IFERROR(IF(VLOOKUP($C3496,'MSCI Database'!$C:$R,8, FALSE)="","",VLOOKUP($C3496,'MSCI Database'!$C:$R,8, FALSE)),"")</f>
        <v>4.8</v>
      </c>
      <c r="V3496" s="175">
        <f>IFERROR(IF(VLOOKUP($C3496,'MSCI Database'!$C:$R,9, FALSE)="","",VLOOKUP($C3496,'MSCI Database'!$C:$R,9, FALSE)),"")</f>
        <v>5.6</v>
      </c>
      <c r="W3496" s="165">
        <f t="shared" ca="1" si="139"/>
        <v>0</v>
      </c>
      <c r="X3496" s="236">
        <f>IFERROR(IF(VLOOKUP($C3496,'MSCI Database'!$C:$R,10, FALSE)="","",VLOOKUP($C3496,'MSCI Database'!$C:$R,10, FALSE)),"")</f>
        <v>369433</v>
      </c>
      <c r="Y3496" s="133" t="str">
        <f>IFERROR(IF(VLOOKUP($C3496,'MSCI Database'!$C:$R,11, FALSE)="","",VLOOKUP($C3496,'MSCI Database'!$C:$R,11, FALSE)),"")</f>
        <v>2019</v>
      </c>
      <c r="Z3496" s="133" t="str">
        <f>IFERROR(IF(VLOOKUP($C3496,'MSCI Database'!$C:$R,12, FALSE)="","",VLOOKUP($C3496,'MSCI Database'!$C:$R,12, FALSE)),"")</f>
        <v>Reported</v>
      </c>
      <c r="AA3496" s="202" t="str">
        <f>IFERROR(IF(VLOOKUP($C3496,'MSCI Database'!$C:$R,13, FALSE)="","",VLOOKUP($C3496,'MSCI Database'!$C:$R,13, FALSE)),"")</f>
        <v>Notable progress in carbon emissions reduction</v>
      </c>
    </row>
    <row r="3497" spans="1:27" s="130" customFormat="1" ht="15" hidden="1" customHeight="1" outlineLevel="1">
      <c r="A3497" s="130" t="s">
        <v>4157</v>
      </c>
      <c r="B3497" s="130" t="s">
        <v>4158</v>
      </c>
      <c r="C3497" s="130" t="s">
        <v>4159</v>
      </c>
      <c r="D3497" s="130" t="s">
        <v>18672</v>
      </c>
      <c r="E3497" s="130" t="s">
        <v>18682</v>
      </c>
      <c r="F3497" s="215">
        <v>1.1870178173161621E-2</v>
      </c>
      <c r="G3497" s="132" t="str">
        <f ca="1">IFERROR(_xll.BQL($A3497, "cur_mkt_cap(currency=EUR)")/1000000, " ")</f>
        <v xml:space="preserve"> </v>
      </c>
      <c r="M3497" s="308"/>
      <c r="N3497" s="215">
        <f t="shared" si="138"/>
        <v>1.2604281249047476E-4</v>
      </c>
      <c r="O3497" s="172" t="str">
        <f>IFERROR(IF(VLOOKUP($C3497,'MSCI Database'!$C:$R,2, FALSE)="","",VLOOKUP($C3497,'MSCI Database'!$C:$R,2, FALSE)),"")</f>
        <v>Automobiles</v>
      </c>
      <c r="P3497" s="186" t="str">
        <f>IFERROR(IF(VLOOKUP($C3497,'MSCI Database'!$C:$R,3, FALSE)="","",VLOOKUP($C3497,'MSCI Database'!$C:$R,3, FALSE)),"")</f>
        <v>A</v>
      </c>
      <c r="Q3497" s="164" t="str">
        <f>IFERROR(IF(VLOOKUP($C3497,'MSCI Database'!$C:$R,4, FALSE)="","",VLOOKUP($C3497,'MSCI Database'!$C:$R,4, FALSE)),"")</f>
        <v>0</v>
      </c>
      <c r="R3497" s="164">
        <f>IFERROR(IF(VLOOKUP($C3497,'MSCI Database'!$C:$R,5, FALSE)="","",VLOOKUP($C3497,'MSCI Database'!$C:$R,5, FALSE)),"")</f>
        <v>5.8</v>
      </c>
      <c r="S3497" s="164">
        <f>IFERROR(IF(VLOOKUP($C3497,'MSCI Database'!$C:$R,6, FALSE)="","",VLOOKUP($C3497,'MSCI Database'!$C:$R,6, FALSE)),"")</f>
        <v>4.2</v>
      </c>
      <c r="T3497" s="211">
        <f>IFERROR(IF(VLOOKUP($C3497,'MSCI Database'!$C:$R,7, FALSE)="","",VLOOKUP($C3497,'MSCI Database'!$C:$R,7, FALSE)),"")</f>
        <v>4.5</v>
      </c>
      <c r="U3497" s="164">
        <f>IFERROR(IF(VLOOKUP($C3497,'MSCI Database'!$C:$R,8, FALSE)="","",VLOOKUP($C3497,'MSCI Database'!$C:$R,8, FALSE)),"")</f>
        <v>4.9000000000000004</v>
      </c>
      <c r="V3497" s="175">
        <f>IFERROR(IF(VLOOKUP($C3497,'MSCI Database'!$C:$R,9, FALSE)="","",VLOOKUP($C3497,'MSCI Database'!$C:$R,9, FALSE)),"")</f>
        <v>4.5</v>
      </c>
      <c r="W3497" s="165">
        <f t="shared" ca="1" si="139"/>
        <v>0</v>
      </c>
      <c r="X3497" s="236">
        <f>IFERROR(IF(VLOOKUP($C3497,'MSCI Database'!$C:$R,10, FALSE)="","",VLOOKUP($C3497,'MSCI Database'!$C:$R,10, FALSE)),"")</f>
        <v>652070</v>
      </c>
      <c r="Y3497" s="133" t="str">
        <f>IFERROR(IF(VLOOKUP($C3497,'MSCI Database'!$C:$R,11, FALSE)="","",VLOOKUP($C3497,'MSCI Database'!$C:$R,11, FALSE)),"")</f>
        <v>2019</v>
      </c>
      <c r="Z3497" s="133" t="str">
        <f>IFERROR(IF(VLOOKUP($C3497,'MSCI Database'!$C:$R,12, FALSE)="","",VLOOKUP($C3497,'MSCI Database'!$C:$R,12, FALSE)),"")</f>
        <v>Reported</v>
      </c>
      <c r="AA3497" s="202" t="str">
        <f>IFERROR(IF(VLOOKUP($C3497,'MSCI Database'!$C:$R,13, FALSE)="","",VLOOKUP($C3497,'MSCI Database'!$C:$R,13, FALSE)),"")</f>
        <v>Strong labor management practices; EV development lags most peers</v>
      </c>
    </row>
    <row r="3498" spans="1:27" s="130" customFormat="1" ht="15" hidden="1" customHeight="1" outlineLevel="1">
      <c r="A3498" s="130" t="s">
        <v>3476</v>
      </c>
      <c r="B3498" s="130" t="s">
        <v>3477</v>
      </c>
      <c r="C3498" s="130" t="s">
        <v>3478</v>
      </c>
      <c r="D3498" s="130" t="s">
        <v>18672</v>
      </c>
      <c r="E3498" s="130" t="s">
        <v>18673</v>
      </c>
      <c r="F3498" s="215">
        <v>1.163613391923906E-2</v>
      </c>
      <c r="G3498" s="132" t="str">
        <f ca="1">IFERROR(_xll.BQL($A3498, "cur_mkt_cap(currency=EUR)")/1000000, " ")</f>
        <v xml:space="preserve"> </v>
      </c>
      <c r="M3498" s="308"/>
      <c r="N3498" s="215">
        <f t="shared" si="138"/>
        <v>1.235576268781532E-4</v>
      </c>
      <c r="O3498" s="172" t="str">
        <f>IFERROR(IF(VLOOKUP($C3498,'MSCI Database'!$C:$R,2, FALSE)="","",VLOOKUP($C3498,'MSCI Database'!$C:$R,2, FALSE)),"")</f>
        <v>Road &amp; Rail Transport</v>
      </c>
      <c r="P3498" s="186" t="str">
        <f>IFERROR(IF(VLOOKUP($C3498,'MSCI Database'!$C:$R,3, FALSE)="","",VLOOKUP($C3498,'MSCI Database'!$C:$R,3, FALSE)),"")</f>
        <v>A</v>
      </c>
      <c r="Q3498" s="164" t="str">
        <f>IFERROR(IF(VLOOKUP($C3498,'MSCI Database'!$C:$R,4, FALSE)="","",VLOOKUP($C3498,'MSCI Database'!$C:$R,4, FALSE)),"")</f>
        <v>0</v>
      </c>
      <c r="R3498" s="164">
        <f>IFERROR(IF(VLOOKUP($C3498,'MSCI Database'!$C:$R,5, FALSE)="","",VLOOKUP($C3498,'MSCI Database'!$C:$R,5, FALSE)),"")</f>
        <v>7.1</v>
      </c>
      <c r="S3498" s="164">
        <f>IFERROR(IF(VLOOKUP($C3498,'MSCI Database'!$C:$R,6, FALSE)="","",VLOOKUP($C3498,'MSCI Database'!$C:$R,6, FALSE)),"")</f>
        <v>6.6</v>
      </c>
      <c r="T3498" s="211">
        <f>IFERROR(IF(VLOOKUP($C3498,'MSCI Database'!$C:$R,7, FALSE)="","",VLOOKUP($C3498,'MSCI Database'!$C:$R,7, FALSE)),"")</f>
        <v>4</v>
      </c>
      <c r="U3498" s="164">
        <f>IFERROR(IF(VLOOKUP($C3498,'MSCI Database'!$C:$R,8, FALSE)="","",VLOOKUP($C3498,'MSCI Database'!$C:$R,8, FALSE)),"")</f>
        <v>3.6</v>
      </c>
      <c r="V3498" s="175">
        <f>IFERROR(IF(VLOOKUP($C3498,'MSCI Database'!$C:$R,9, FALSE)="","",VLOOKUP($C3498,'MSCI Database'!$C:$R,9, FALSE)),"")</f>
        <v>4.8</v>
      </c>
      <c r="W3498" s="165">
        <f t="shared" ca="1" si="139"/>
        <v>0</v>
      </c>
      <c r="X3498" s="236">
        <f>IFERROR(IF(VLOOKUP($C3498,'MSCI Database'!$C:$R,10, FALSE)="","",VLOOKUP($C3498,'MSCI Database'!$C:$R,10, FALSE)),"")</f>
        <v>580871</v>
      </c>
      <c r="Y3498" s="133" t="str">
        <f>IFERROR(IF(VLOOKUP($C3498,'MSCI Database'!$C:$R,11, FALSE)="","",VLOOKUP($C3498,'MSCI Database'!$C:$R,11, FALSE)),"")</f>
        <v>2019</v>
      </c>
      <c r="Z3498" s="133" t="str">
        <f>IFERROR(IF(VLOOKUP($C3498,'MSCI Database'!$C:$R,12, FALSE)="","",VLOOKUP($C3498,'MSCI Database'!$C:$R,12, FALSE)),"")</f>
        <v>Reported</v>
      </c>
      <c r="AA3498" s="202" t="str">
        <f>IFERROR(IF(VLOOKUP($C3498,'MSCI Database'!$C:$R,13, FALSE)="","",VLOOKUP($C3498,'MSCI Database'!$C:$R,13, FALSE)),"")</f>
        <v>Strong emission reduction performance, but labor risks could increase due to COVID-19</v>
      </c>
    </row>
    <row r="3499" spans="1:27" s="130" customFormat="1" ht="15" hidden="1" customHeight="1" outlineLevel="1">
      <c r="A3499" s="130" t="s">
        <v>3850</v>
      </c>
      <c r="B3499" s="130" t="s">
        <v>3851</v>
      </c>
      <c r="C3499" s="130" t="s">
        <v>3852</v>
      </c>
      <c r="D3499" s="130" t="s">
        <v>18672</v>
      </c>
      <c r="E3499" s="130" t="s">
        <v>18673</v>
      </c>
      <c r="F3499" s="215">
        <v>1.168613571485054E-2</v>
      </c>
      <c r="G3499" s="132" t="str">
        <f ca="1">IFERROR(_xll.BQL($A3499, "cur_mkt_cap(currency=EUR)")/1000000, " ")</f>
        <v xml:space="preserve"> </v>
      </c>
      <c r="M3499" s="308"/>
      <c r="N3499" s="215">
        <f t="shared" si="138"/>
        <v>1.2408856810384555E-4</v>
      </c>
      <c r="O3499" s="172" t="str">
        <f>IFERROR(IF(VLOOKUP($C3499,'MSCI Database'!$C:$R,2, FALSE)="","",VLOOKUP($C3499,'MSCI Database'!$C:$R,2, FALSE)),"")</f>
        <v>Road &amp; Rail Transport</v>
      </c>
      <c r="P3499" s="186" t="str">
        <f>IFERROR(IF(VLOOKUP($C3499,'MSCI Database'!$C:$R,3, FALSE)="","",VLOOKUP($C3499,'MSCI Database'!$C:$R,3, FALSE)),"")</f>
        <v>AA</v>
      </c>
      <c r="Q3499" s="164" t="str">
        <f>IFERROR(IF(VLOOKUP($C3499,'MSCI Database'!$C:$R,4, FALSE)="","",VLOOKUP($C3499,'MSCI Database'!$C:$R,4, FALSE)),"")</f>
        <v>0</v>
      </c>
      <c r="R3499" s="164">
        <f>IFERROR(IF(VLOOKUP($C3499,'MSCI Database'!$C:$R,5, FALSE)="","",VLOOKUP($C3499,'MSCI Database'!$C:$R,5, FALSE)),"")</f>
        <v>8.5</v>
      </c>
      <c r="S3499" s="164">
        <f>IFERROR(IF(VLOOKUP($C3499,'MSCI Database'!$C:$R,6, FALSE)="","",VLOOKUP($C3499,'MSCI Database'!$C:$R,6, FALSE)),"")</f>
        <v>7.2</v>
      </c>
      <c r="T3499" s="211">
        <f>IFERROR(IF(VLOOKUP($C3499,'MSCI Database'!$C:$R,7, FALSE)="","",VLOOKUP($C3499,'MSCI Database'!$C:$R,7, FALSE)),"")</f>
        <v>5.0999999999999996</v>
      </c>
      <c r="U3499" s="164">
        <f>IFERROR(IF(VLOOKUP($C3499,'MSCI Database'!$C:$R,8, FALSE)="","",VLOOKUP($C3499,'MSCI Database'!$C:$R,8, FALSE)),"")</f>
        <v>4</v>
      </c>
      <c r="V3499" s="175">
        <f>IFERROR(IF(VLOOKUP($C3499,'MSCI Database'!$C:$R,9, FALSE)="","",VLOOKUP($C3499,'MSCI Database'!$C:$R,9, FALSE)),"")</f>
        <v>5.4</v>
      </c>
      <c r="W3499" s="165">
        <f t="shared" ca="1" si="139"/>
        <v>0</v>
      </c>
      <c r="X3499" s="236">
        <f>IFERROR(IF(VLOOKUP($C3499,'MSCI Database'!$C:$R,10, FALSE)="","",VLOOKUP($C3499,'MSCI Database'!$C:$R,10, FALSE)),"")</f>
        <v>216850</v>
      </c>
      <c r="Y3499" s="133" t="str">
        <f>IFERROR(IF(VLOOKUP($C3499,'MSCI Database'!$C:$R,11, FALSE)="","",VLOOKUP($C3499,'MSCI Database'!$C:$R,11, FALSE)),"")</f>
        <v>2019</v>
      </c>
      <c r="Z3499" s="133" t="str">
        <f>IFERROR(IF(VLOOKUP($C3499,'MSCI Database'!$C:$R,12, FALSE)="","",VLOOKUP($C3499,'MSCI Database'!$C:$R,12, FALSE)),"")</f>
        <v>Reported</v>
      </c>
      <c r="AA3499" s="202" t="str">
        <f>IFERROR(IF(VLOOKUP($C3499,'MSCI Database'!$C:$R,13, FALSE)="","",VLOOKUP($C3499,'MSCI Database'!$C:$R,13, FALSE)),"")</f>
        <v>Carbon mitigation strategy remains strong amid stringent regulations</v>
      </c>
    </row>
    <row r="3500" spans="1:27" s="130" customFormat="1" ht="15" hidden="1" customHeight="1" outlineLevel="1">
      <c r="A3500" s="130" t="s">
        <v>4059</v>
      </c>
      <c r="B3500" s="130" t="s">
        <v>4060</v>
      </c>
      <c r="C3500" s="130" t="s">
        <v>4061</v>
      </c>
      <c r="D3500" s="130" t="s">
        <v>18672</v>
      </c>
      <c r="E3500" s="130" t="s">
        <v>18673</v>
      </c>
      <c r="F3500" s="215">
        <v>1.1698903989605569E-2</v>
      </c>
      <c r="G3500" s="132" t="str">
        <f ca="1">IFERROR(_xll.BQL($A3500, "cur_mkt_cap(currency=EUR)")/1000000, " ")</f>
        <v xml:space="preserve"> </v>
      </c>
      <c r="M3500" s="308"/>
      <c r="N3500" s="215">
        <f t="shared" si="138"/>
        <v>1.2422414730386242E-4</v>
      </c>
      <c r="O3500" s="172" t="str">
        <f>IFERROR(IF(VLOOKUP($C3500,'MSCI Database'!$C:$R,2, FALSE)="","",VLOOKUP($C3500,'MSCI Database'!$C:$R,2, FALSE)),"")</f>
        <v>Road &amp; Rail Transport</v>
      </c>
      <c r="P3500" s="186" t="str">
        <f>IFERROR(IF(VLOOKUP($C3500,'MSCI Database'!$C:$R,3, FALSE)="","",VLOOKUP($C3500,'MSCI Database'!$C:$R,3, FALSE)),"")</f>
        <v>AA</v>
      </c>
      <c r="Q3500" s="164" t="str">
        <f>IFERROR(IF(VLOOKUP($C3500,'MSCI Database'!$C:$R,4, FALSE)="","",VLOOKUP($C3500,'MSCI Database'!$C:$R,4, FALSE)),"")</f>
        <v>0</v>
      </c>
      <c r="R3500" s="164">
        <f>IFERROR(IF(VLOOKUP($C3500,'MSCI Database'!$C:$R,5, FALSE)="","",VLOOKUP($C3500,'MSCI Database'!$C:$R,5, FALSE)),"")</f>
        <v>8.4</v>
      </c>
      <c r="S3500" s="164">
        <f>IFERROR(IF(VLOOKUP($C3500,'MSCI Database'!$C:$R,6, FALSE)="","",VLOOKUP($C3500,'MSCI Database'!$C:$R,6, FALSE)),"")</f>
        <v>6.7</v>
      </c>
      <c r="T3500" s="211">
        <f>IFERROR(IF(VLOOKUP($C3500,'MSCI Database'!$C:$R,7, FALSE)="","",VLOOKUP($C3500,'MSCI Database'!$C:$R,7, FALSE)),"")</f>
        <v>6</v>
      </c>
      <c r="U3500" s="164">
        <f>IFERROR(IF(VLOOKUP($C3500,'MSCI Database'!$C:$R,8, FALSE)="","",VLOOKUP($C3500,'MSCI Database'!$C:$R,8, FALSE)),"")</f>
        <v>3.2</v>
      </c>
      <c r="V3500" s="175">
        <f>IFERROR(IF(VLOOKUP($C3500,'MSCI Database'!$C:$R,9, FALSE)="","",VLOOKUP($C3500,'MSCI Database'!$C:$R,9, FALSE)),"")</f>
        <v>5.3</v>
      </c>
      <c r="W3500" s="165">
        <f t="shared" ca="1" si="139"/>
        <v>0</v>
      </c>
      <c r="X3500" s="236">
        <f>IFERROR(IF(VLOOKUP($C3500,'MSCI Database'!$C:$R,10, FALSE)="","",VLOOKUP($C3500,'MSCI Database'!$C:$R,10, FALSE)),"")</f>
        <v>434292</v>
      </c>
      <c r="Y3500" s="133" t="str">
        <f>IFERROR(IF(VLOOKUP($C3500,'MSCI Database'!$C:$R,11, FALSE)="","",VLOOKUP($C3500,'MSCI Database'!$C:$R,11, FALSE)),"")</f>
        <v>2019</v>
      </c>
      <c r="Z3500" s="133" t="str">
        <f>IFERROR(IF(VLOOKUP($C3500,'MSCI Database'!$C:$R,12, FALSE)="","",VLOOKUP($C3500,'MSCI Database'!$C:$R,12, FALSE)),"")</f>
        <v>Reported</v>
      </c>
      <c r="AA3500" s="202" t="str">
        <f>IFERROR(IF(VLOOKUP($C3500,'MSCI Database'!$C:$R,13, FALSE)="","",VLOOKUP($C3500,'MSCI Database'!$C:$R,13, FALSE)),"")</f>
        <v>Strong labor management practices and safety risk mitigation programs</v>
      </c>
    </row>
    <row r="3501" spans="1:27" s="130" customFormat="1" ht="15" hidden="1" customHeight="1" outlineLevel="1">
      <c r="A3501" s="130" t="s">
        <v>3552</v>
      </c>
      <c r="B3501" s="130" t="s">
        <v>3553</v>
      </c>
      <c r="C3501" s="130" t="s">
        <v>3554</v>
      </c>
      <c r="D3501" s="130" t="s">
        <v>18672</v>
      </c>
      <c r="E3501" s="130" t="s">
        <v>18690</v>
      </c>
      <c r="F3501" s="215">
        <v>1.15211415537326E-2</v>
      </c>
      <c r="G3501" s="132" t="str">
        <f ca="1">IFERROR(_xll.BQL($A3501, "cur_mkt_cap(currency=EUR)")/1000000, " ")</f>
        <v xml:space="preserve"> </v>
      </c>
      <c r="M3501" s="308"/>
      <c r="N3501" s="215">
        <f t="shared" si="138"/>
        <v>1.2233658697867323E-4</v>
      </c>
      <c r="O3501" s="172" t="str">
        <f>IFERROR(IF(VLOOKUP($C3501,'MSCI Database'!$C:$R,2, FALSE)="","",VLOOKUP($C3501,'MSCI Database'!$C:$R,2, FALSE)),"")</f>
        <v>Media &amp; Entertainment</v>
      </c>
      <c r="P3501" s="186" t="str">
        <f>IFERROR(IF(VLOOKUP($C3501,'MSCI Database'!$C:$R,3, FALSE)="","",VLOOKUP($C3501,'MSCI Database'!$C:$R,3, FALSE)),"")</f>
        <v>A</v>
      </c>
      <c r="Q3501" s="164" t="str">
        <f>IFERROR(IF(VLOOKUP($C3501,'MSCI Database'!$C:$R,4, FALSE)="","",VLOOKUP($C3501,'MSCI Database'!$C:$R,4, FALSE)),"")</f>
        <v>0</v>
      </c>
      <c r="R3501" s="164">
        <f>IFERROR(IF(VLOOKUP($C3501,'MSCI Database'!$C:$R,5, FALSE)="","",VLOOKUP($C3501,'MSCI Database'!$C:$R,5, FALSE)),"")</f>
        <v>6</v>
      </c>
      <c r="S3501" s="164">
        <f>IFERROR(IF(VLOOKUP($C3501,'MSCI Database'!$C:$R,6, FALSE)="","",VLOOKUP($C3501,'MSCI Database'!$C:$R,6, FALSE)),"")</f>
        <v>7</v>
      </c>
      <c r="T3501" s="211">
        <f>IFERROR(IF(VLOOKUP($C3501,'MSCI Database'!$C:$R,7, FALSE)="","",VLOOKUP($C3501,'MSCI Database'!$C:$R,7, FALSE)),"")</f>
        <v>6.3</v>
      </c>
      <c r="U3501" s="164">
        <f>IFERROR(IF(VLOOKUP($C3501,'MSCI Database'!$C:$R,8, FALSE)="","",VLOOKUP($C3501,'MSCI Database'!$C:$R,8, FALSE)),"")</f>
        <v>3.4</v>
      </c>
      <c r="V3501" s="175">
        <f>IFERROR(IF(VLOOKUP($C3501,'MSCI Database'!$C:$R,9, FALSE)="","",VLOOKUP($C3501,'MSCI Database'!$C:$R,9, FALSE)),"")</f>
        <v>4.9000000000000004</v>
      </c>
      <c r="W3501" s="165">
        <f t="shared" ca="1" si="139"/>
        <v>0</v>
      </c>
      <c r="X3501" s="236">
        <f>IFERROR(IF(VLOOKUP($C3501,'MSCI Database'!$C:$R,10, FALSE)="","",VLOOKUP($C3501,'MSCI Database'!$C:$R,10, FALSE)),"")</f>
        <v>28583</v>
      </c>
      <c r="Y3501" s="133" t="str">
        <f>IFERROR(IF(VLOOKUP($C3501,'MSCI Database'!$C:$R,11, FALSE)="","",VLOOKUP($C3501,'MSCI Database'!$C:$R,11, FALSE)),"")</f>
        <v>2019</v>
      </c>
      <c r="Z3501" s="133" t="str">
        <f>IFERROR(IF(VLOOKUP($C3501,'MSCI Database'!$C:$R,12, FALSE)="","",VLOOKUP($C3501,'MSCI Database'!$C:$R,12, FALSE)),"")</f>
        <v>E.Segmt-Moderate</v>
      </c>
      <c r="AA3501" s="202" t="str">
        <f>IFERROR(IF(VLOOKUP($C3501,'MSCI Database'!$C:$R,13, FALSE)="","",VLOOKUP($C3501,'MSCI Database'!$C:$R,13, FALSE)),"")</f>
        <v>Strong data protection measures; corporate governance lags those of global peers</v>
      </c>
    </row>
    <row r="3502" spans="1:27" s="130" customFormat="1" ht="15" hidden="1" customHeight="1" outlineLevel="1">
      <c r="A3502" s="130" t="s">
        <v>3910</v>
      </c>
      <c r="B3502" s="130" t="s">
        <v>3911</v>
      </c>
      <c r="C3502" s="130" t="s">
        <v>3912</v>
      </c>
      <c r="D3502" s="130" t="s">
        <v>18672</v>
      </c>
      <c r="E3502" s="130" t="s">
        <v>18689</v>
      </c>
      <c r="F3502" s="215">
        <v>1.151306826523728E-2</v>
      </c>
      <c r="G3502" s="132" t="str">
        <f ca="1">IFERROR(_xll.BQL($A3502, "cur_mkt_cap(currency=EUR)")/1000000, " ")</f>
        <v xml:space="preserve"> </v>
      </c>
      <c r="M3502" s="308"/>
      <c r="N3502" s="215">
        <f t="shared" si="138"/>
        <v>1.2225086122349477E-4</v>
      </c>
      <c r="O3502" s="172" t="str">
        <f>IFERROR(IF(VLOOKUP($C3502,'MSCI Database'!$C:$R,2, FALSE)="","",VLOOKUP($C3502,'MSCI Database'!$C:$R,2, FALSE)),"")</f>
        <v>Software &amp; Services</v>
      </c>
      <c r="P3502" s="186" t="str">
        <f>IFERROR(IF(VLOOKUP($C3502,'MSCI Database'!$C:$R,3, FALSE)="","",VLOOKUP($C3502,'MSCI Database'!$C:$R,3, FALSE)),"")</f>
        <v>BB</v>
      </c>
      <c r="Q3502" s="164" t="str">
        <f>IFERROR(IF(VLOOKUP($C3502,'MSCI Database'!$C:$R,4, FALSE)="","",VLOOKUP($C3502,'MSCI Database'!$C:$R,4, FALSE)),"")</f>
        <v>1</v>
      </c>
      <c r="R3502" s="164">
        <f>IFERROR(IF(VLOOKUP($C3502,'MSCI Database'!$C:$R,5, FALSE)="","",VLOOKUP($C3502,'MSCI Database'!$C:$R,5, FALSE)),"")</f>
        <v>4</v>
      </c>
      <c r="S3502" s="164">
        <f>IFERROR(IF(VLOOKUP($C3502,'MSCI Database'!$C:$R,6, FALSE)="","",VLOOKUP($C3502,'MSCI Database'!$C:$R,6, FALSE)),"")</f>
        <v>8</v>
      </c>
      <c r="T3502" s="211">
        <f>IFERROR(IF(VLOOKUP($C3502,'MSCI Database'!$C:$R,7, FALSE)="","",VLOOKUP($C3502,'MSCI Database'!$C:$R,7, FALSE)),"")</f>
        <v>5.0999999999999996</v>
      </c>
      <c r="U3502" s="164">
        <f>IFERROR(IF(VLOOKUP($C3502,'MSCI Database'!$C:$R,8, FALSE)="","",VLOOKUP($C3502,'MSCI Database'!$C:$R,8, FALSE)),"")</f>
        <v>2.9</v>
      </c>
      <c r="V3502" s="175">
        <f>IFERROR(IF(VLOOKUP($C3502,'MSCI Database'!$C:$R,9, FALSE)="","",VLOOKUP($C3502,'MSCI Database'!$C:$R,9, FALSE)),"")</f>
        <v>4.3</v>
      </c>
      <c r="W3502" s="165">
        <f t="shared" ca="1" si="139"/>
        <v>0</v>
      </c>
      <c r="X3502" s="236">
        <f>IFERROR(IF(VLOOKUP($C3502,'MSCI Database'!$C:$R,10, FALSE)="","",VLOOKUP($C3502,'MSCI Database'!$C:$R,10, FALSE)),"")</f>
        <v>19280</v>
      </c>
      <c r="Y3502" s="133" t="str">
        <f>IFERROR(IF(VLOOKUP($C3502,'MSCI Database'!$C:$R,11, FALSE)="","",VLOOKUP($C3502,'MSCI Database'!$C:$R,11, FALSE)),"")</f>
        <v>2019</v>
      </c>
      <c r="Z3502" s="133" t="str">
        <f>IFERROR(IF(VLOOKUP($C3502,'MSCI Database'!$C:$R,12, FALSE)="","",VLOOKUP($C3502,'MSCI Database'!$C:$R,12, FALSE)),"")</f>
        <v>E.Segmt-High</v>
      </c>
      <c r="AA3502" s="202" t="str">
        <f>IFERROR(IF(VLOOKUP($C3502,'MSCI Database'!$C:$R,13, FALSE)="","",VLOOKUP($C3502,'MSCI Database'!$C:$R,13, FALSE)),"")</f>
        <v>Improved data security and talent management programs; weak governance practices persist</v>
      </c>
    </row>
    <row r="3503" spans="1:27" s="130" customFormat="1" ht="15" hidden="1" customHeight="1" outlineLevel="1">
      <c r="A3503" s="130" t="s">
        <v>4287</v>
      </c>
      <c r="B3503" s="130" t="s">
        <v>4288</v>
      </c>
      <c r="C3503" s="130" t="s">
        <v>4289</v>
      </c>
      <c r="D3503" s="130" t="s">
        <v>18672</v>
      </c>
      <c r="E3503" s="130" t="s">
        <v>18682</v>
      </c>
      <c r="F3503" s="215">
        <v>1.164145266636683E-2</v>
      </c>
      <c r="G3503" s="132" t="str">
        <f ca="1">IFERROR(_xll.BQL($A3503, "cur_mkt_cap(currency=EUR)")/1000000, " ")</f>
        <v xml:space="preserve"> </v>
      </c>
      <c r="M3503" s="308"/>
      <c r="N3503" s="215">
        <f t="shared" si="138"/>
        <v>1.2361410369232821E-4</v>
      </c>
      <c r="O3503" s="172" t="str">
        <f>IFERROR(IF(VLOOKUP($C3503,'MSCI Database'!$C:$R,2, FALSE)="","",VLOOKUP($C3503,'MSCI Database'!$C:$R,2, FALSE)),"")</f>
        <v>Retail - Consumer Discretionary</v>
      </c>
      <c r="P3503" s="186" t="str">
        <f>IFERROR(IF(VLOOKUP($C3503,'MSCI Database'!$C:$R,3, FALSE)="","",VLOOKUP($C3503,'MSCI Database'!$C:$R,3, FALSE)),"")</f>
        <v>BBB</v>
      </c>
      <c r="Q3503" s="164" t="str">
        <f>IFERROR(IF(VLOOKUP($C3503,'MSCI Database'!$C:$R,4, FALSE)="","",VLOOKUP($C3503,'MSCI Database'!$C:$R,4, FALSE)),"")</f>
        <v>0</v>
      </c>
      <c r="R3503" s="164">
        <f>IFERROR(IF(VLOOKUP($C3503,'MSCI Database'!$C:$R,5, FALSE)="","",VLOOKUP($C3503,'MSCI Database'!$C:$R,5, FALSE)),"")</f>
        <v>5</v>
      </c>
      <c r="S3503" s="164">
        <f>IFERROR(IF(VLOOKUP($C3503,'MSCI Database'!$C:$R,6, FALSE)="","",VLOOKUP($C3503,'MSCI Database'!$C:$R,6, FALSE)),"")</f>
        <v>2.4</v>
      </c>
      <c r="T3503" s="211">
        <f>IFERROR(IF(VLOOKUP($C3503,'MSCI Database'!$C:$R,7, FALSE)="","",VLOOKUP($C3503,'MSCI Database'!$C:$R,7, FALSE)),"")</f>
        <v>6</v>
      </c>
      <c r="U3503" s="164">
        <f>IFERROR(IF(VLOOKUP($C3503,'MSCI Database'!$C:$R,8, FALSE)="","",VLOOKUP($C3503,'MSCI Database'!$C:$R,8, FALSE)),"")</f>
        <v>3.5</v>
      </c>
      <c r="V3503" s="175">
        <f>IFERROR(IF(VLOOKUP($C3503,'MSCI Database'!$C:$R,9, FALSE)="","",VLOOKUP($C3503,'MSCI Database'!$C:$R,9, FALSE)),"")</f>
        <v>4.3</v>
      </c>
      <c r="W3503" s="165">
        <f t="shared" ca="1" si="139"/>
        <v>0</v>
      </c>
      <c r="X3503" s="236">
        <f>IFERROR(IF(VLOOKUP($C3503,'MSCI Database'!$C:$R,10, FALSE)="","",VLOOKUP($C3503,'MSCI Database'!$C:$R,10, FALSE)),"")</f>
        <v>13340</v>
      </c>
      <c r="Y3503" s="133" t="str">
        <f>IFERROR(IF(VLOOKUP($C3503,'MSCI Database'!$C:$R,11, FALSE)="","",VLOOKUP($C3503,'MSCI Database'!$C:$R,11, FALSE)),"")</f>
        <v>2019</v>
      </c>
      <c r="Z3503" s="133" t="str">
        <f>IFERROR(IF(VLOOKUP($C3503,'MSCI Database'!$C:$R,12, FALSE)="","",VLOOKUP($C3503,'MSCI Database'!$C:$R,12, FALSE)),"")</f>
        <v>E.Segmt-Moderately High</v>
      </c>
      <c r="AA3503" s="202" t="str">
        <f>IFERROR(IF(VLOOKUP($C3503,'MSCI Database'!$C:$R,13, FALSE)="","",VLOOKUP($C3503,'MSCI Database'!$C:$R,13, FALSE)),"")</f>
        <v>Strong labor management practices relative to peers; governance issues persist</v>
      </c>
    </row>
    <row r="3504" spans="1:27" s="130" customFormat="1" ht="15" hidden="1" customHeight="1" outlineLevel="1">
      <c r="A3504" s="130" t="s">
        <v>3536</v>
      </c>
      <c r="B3504" s="130" t="s">
        <v>3537</v>
      </c>
      <c r="C3504" s="130" t="s">
        <v>3538</v>
      </c>
      <c r="D3504" s="130" t="s">
        <v>18672</v>
      </c>
      <c r="E3504" s="130" t="s">
        <v>18690</v>
      </c>
      <c r="F3504" s="215">
        <v>1.130010705435318E-2</v>
      </c>
      <c r="G3504" s="132" t="str">
        <f ca="1">IFERROR(_xll.BQL($A3504, "cur_mkt_cap(currency=EUR)")/1000000, " ")</f>
        <v xml:space="preserve"> </v>
      </c>
      <c r="M3504" s="308"/>
      <c r="N3504" s="215">
        <f t="shared" si="138"/>
        <v>1.199895447057782E-4</v>
      </c>
      <c r="O3504" s="172" t="str">
        <f>IFERROR(IF(VLOOKUP($C3504,'MSCI Database'!$C:$R,2, FALSE)="","",VLOOKUP($C3504,'MSCI Database'!$C:$R,2, FALSE)),"")</f>
        <v>Media &amp; Entertainment</v>
      </c>
      <c r="P3504" s="186" t="str">
        <f>IFERROR(IF(VLOOKUP($C3504,'MSCI Database'!$C:$R,3, FALSE)="","",VLOOKUP($C3504,'MSCI Database'!$C:$R,3, FALSE)),"")</f>
        <v>BBB</v>
      </c>
      <c r="Q3504" s="164" t="str">
        <f>IFERROR(IF(VLOOKUP($C3504,'MSCI Database'!$C:$R,4, FALSE)="","",VLOOKUP($C3504,'MSCI Database'!$C:$R,4, FALSE)),"")</f>
        <v>-1</v>
      </c>
      <c r="R3504" s="164">
        <f>IFERROR(IF(VLOOKUP($C3504,'MSCI Database'!$C:$R,5, FALSE)="","",VLOOKUP($C3504,'MSCI Database'!$C:$R,5, FALSE)),"")</f>
        <v>4.4000000000000004</v>
      </c>
      <c r="S3504" s="164">
        <f>IFERROR(IF(VLOOKUP($C3504,'MSCI Database'!$C:$R,6, FALSE)="","",VLOOKUP($C3504,'MSCI Database'!$C:$R,6, FALSE)),"")</f>
        <v>8.1999999999999993</v>
      </c>
      <c r="T3504" s="211">
        <f>IFERROR(IF(VLOOKUP($C3504,'MSCI Database'!$C:$R,7, FALSE)="","",VLOOKUP($C3504,'MSCI Database'!$C:$R,7, FALSE)),"")</f>
        <v>6.4</v>
      </c>
      <c r="U3504" s="164">
        <f>IFERROR(IF(VLOOKUP($C3504,'MSCI Database'!$C:$R,8, FALSE)="","",VLOOKUP($C3504,'MSCI Database'!$C:$R,8, FALSE)),"")</f>
        <v>1.6</v>
      </c>
      <c r="V3504" s="175">
        <f>IFERROR(IF(VLOOKUP($C3504,'MSCI Database'!$C:$R,9, FALSE)="","",VLOOKUP($C3504,'MSCI Database'!$C:$R,9, FALSE)),"")</f>
        <v>4.4000000000000004</v>
      </c>
      <c r="W3504" s="165">
        <f t="shared" ca="1" si="139"/>
        <v>0</v>
      </c>
      <c r="X3504" s="236">
        <f>IFERROR(IF(VLOOKUP($C3504,'MSCI Database'!$C:$R,10, FALSE)="","",VLOOKUP($C3504,'MSCI Database'!$C:$R,10, FALSE)),"")</f>
        <v>80851</v>
      </c>
      <c r="Y3504" s="133" t="str">
        <f>IFERROR(IF(VLOOKUP($C3504,'MSCI Database'!$C:$R,11, FALSE)="","",VLOOKUP($C3504,'MSCI Database'!$C:$R,11, FALSE)),"")</f>
        <v>2019</v>
      </c>
      <c r="Z3504" s="133" t="str">
        <f>IFERROR(IF(VLOOKUP($C3504,'MSCI Database'!$C:$R,12, FALSE)="","",VLOOKUP($C3504,'MSCI Database'!$C:$R,12, FALSE)),"")</f>
        <v>E.Segmt-Moderate</v>
      </c>
      <c r="AA3504" s="202" t="str">
        <f>IFERROR(IF(VLOOKUP($C3504,'MSCI Database'!$C:$R,13, FALSE)="","",VLOOKUP($C3504,'MSCI Database'!$C:$R,13, FALSE)),"")</f>
        <v>Weak corporate governance leads to downgrade</v>
      </c>
    </row>
    <row r="3505" spans="1:27" s="130" customFormat="1" ht="15" hidden="1" customHeight="1" outlineLevel="1">
      <c r="A3505" s="130" t="s">
        <v>5578</v>
      </c>
      <c r="B3505" s="130" t="s">
        <v>5579</v>
      </c>
      <c r="C3505" s="130" t="s">
        <v>5580</v>
      </c>
      <c r="D3505" s="130" t="s">
        <v>18701</v>
      </c>
      <c r="E3505" s="130" t="s">
        <v>18707</v>
      </c>
      <c r="F3505" s="215">
        <v>1.6032044365494071E-2</v>
      </c>
      <c r="G3505" s="132" t="str">
        <f ca="1">IFERROR(_xll.BQL($A3505, "cur_mkt_cap(currency=EUR)")/1000000, " ")</f>
        <v xml:space="preserve"> </v>
      </c>
      <c r="M3505" s="308"/>
      <c r="N3505" s="215">
        <f t="shared" si="138"/>
        <v>1.7023535218433221E-4</v>
      </c>
      <c r="O3505" s="172" t="str">
        <f>IFERROR(IF(VLOOKUP($C3505,'MSCI Database'!$C:$R,2, FALSE)="","",VLOOKUP($C3505,'MSCI Database'!$C:$R,2, FALSE)),"")</f>
        <v>Integrated Oil &amp; Gas</v>
      </c>
      <c r="P3505" s="186" t="str">
        <f>IFERROR(IF(VLOOKUP($C3505,'MSCI Database'!$C:$R,3, FALSE)="","",VLOOKUP($C3505,'MSCI Database'!$C:$R,3, FALSE)),"")</f>
        <v>BB</v>
      </c>
      <c r="Q3505" s="164" t="str">
        <f>IFERROR(IF(VLOOKUP($C3505,'MSCI Database'!$C:$R,4, FALSE)="","",VLOOKUP($C3505,'MSCI Database'!$C:$R,4, FALSE)),"")</f>
        <v>1</v>
      </c>
      <c r="R3505" s="164">
        <f>IFERROR(IF(VLOOKUP($C3505,'MSCI Database'!$C:$R,5, FALSE)="","",VLOOKUP($C3505,'MSCI Database'!$C:$R,5, FALSE)),"")</f>
        <v>4.2</v>
      </c>
      <c r="S3505" s="164">
        <f>IFERROR(IF(VLOOKUP($C3505,'MSCI Database'!$C:$R,6, FALSE)="","",VLOOKUP($C3505,'MSCI Database'!$C:$R,6, FALSE)),"")</f>
        <v>5.4</v>
      </c>
      <c r="T3505" s="211">
        <f>IFERROR(IF(VLOOKUP($C3505,'MSCI Database'!$C:$R,7, FALSE)="","",VLOOKUP($C3505,'MSCI Database'!$C:$R,7, FALSE)),"")</f>
        <v>4.7</v>
      </c>
      <c r="U3505" s="164">
        <f>IFERROR(IF(VLOOKUP($C3505,'MSCI Database'!$C:$R,8, FALSE)="","",VLOOKUP($C3505,'MSCI Database'!$C:$R,8, FALSE)),"")</f>
        <v>2.7</v>
      </c>
      <c r="V3505" s="175">
        <f>IFERROR(IF(VLOOKUP($C3505,'MSCI Database'!$C:$R,9, FALSE)="","",VLOOKUP($C3505,'MSCI Database'!$C:$R,9, FALSE)),"")</f>
        <v>4.3</v>
      </c>
      <c r="W3505" s="165">
        <f t="shared" ca="1" si="139"/>
        <v>0</v>
      </c>
      <c r="X3505" s="236">
        <f>IFERROR(IF(VLOOKUP($C3505,'MSCI Database'!$C:$R,10, FALSE)="","",VLOOKUP($C3505,'MSCI Database'!$C:$R,10, FALSE)),"")</f>
        <v>81200000</v>
      </c>
      <c r="Y3505" s="133" t="str">
        <f>IFERROR(IF(VLOOKUP($C3505,'MSCI Database'!$C:$R,11, FALSE)="","",VLOOKUP($C3505,'MSCI Database'!$C:$R,11, FALSE)),"")</f>
        <v>2019</v>
      </c>
      <c r="Z3505" s="133" t="str">
        <f>IFERROR(IF(VLOOKUP($C3505,'MSCI Database'!$C:$R,12, FALSE)="","",VLOOKUP($C3505,'MSCI Database'!$C:$R,12, FALSE)),"")</f>
        <v>Reported</v>
      </c>
      <c r="AA3505" s="202" t="str">
        <f>IFERROR(IF(VLOOKUP($C3505,'MSCI Database'!$C:$R,13, FALSE)="","",VLOOKUP($C3505,'MSCI Database'!$C:$R,13, FALSE)),"")</f>
        <v>Improved carbon mitigation practices</v>
      </c>
    </row>
    <row r="3506" spans="1:27" s="130" customFormat="1" ht="15" hidden="1" customHeight="1" outlineLevel="1">
      <c r="A3506" s="130" t="s">
        <v>3496</v>
      </c>
      <c r="B3506" s="130" t="s">
        <v>3497</v>
      </c>
      <c r="C3506" s="130" t="s">
        <v>3498</v>
      </c>
      <c r="D3506" s="130" t="s">
        <v>18672</v>
      </c>
      <c r="E3506" s="130" t="s">
        <v>18673</v>
      </c>
      <c r="F3506" s="215">
        <v>1.1233317769626281E-2</v>
      </c>
      <c r="G3506" s="132" t="str">
        <f ca="1">IFERROR(_xll.BQL($A3506, "cur_mkt_cap(currency=EUR)")/1000000, " ")</f>
        <v xml:space="preserve"> </v>
      </c>
      <c r="M3506" s="308"/>
      <c r="N3506" s="215">
        <f t="shared" si="138"/>
        <v>1.192803464807474E-4</v>
      </c>
      <c r="O3506" s="172" t="str">
        <f>IFERROR(IF(VLOOKUP($C3506,'MSCI Database'!$C:$R,2, FALSE)="","",VLOOKUP($C3506,'MSCI Database'!$C:$R,2, FALSE)),"")</f>
        <v>Road &amp; Rail Transport</v>
      </c>
      <c r="P3506" s="186" t="str">
        <f>IFERROR(IF(VLOOKUP($C3506,'MSCI Database'!$C:$R,3, FALSE)="","",VLOOKUP($C3506,'MSCI Database'!$C:$R,3, FALSE)),"")</f>
        <v>AA</v>
      </c>
      <c r="Q3506" s="164" t="str">
        <f>IFERROR(IF(VLOOKUP($C3506,'MSCI Database'!$C:$R,4, FALSE)="","",VLOOKUP($C3506,'MSCI Database'!$C:$R,4, FALSE)),"")</f>
        <v>0</v>
      </c>
      <c r="R3506" s="164">
        <f>IFERROR(IF(VLOOKUP($C3506,'MSCI Database'!$C:$R,5, FALSE)="","",VLOOKUP($C3506,'MSCI Database'!$C:$R,5, FALSE)),"")</f>
        <v>8.1999999999999993</v>
      </c>
      <c r="S3506" s="164">
        <f>IFERROR(IF(VLOOKUP($C3506,'MSCI Database'!$C:$R,6, FALSE)="","",VLOOKUP($C3506,'MSCI Database'!$C:$R,6, FALSE)),"")</f>
        <v>6.1</v>
      </c>
      <c r="T3506" s="211">
        <f>IFERROR(IF(VLOOKUP($C3506,'MSCI Database'!$C:$R,7, FALSE)="","",VLOOKUP($C3506,'MSCI Database'!$C:$R,7, FALSE)),"")</f>
        <v>5.8</v>
      </c>
      <c r="U3506" s="164">
        <f>IFERROR(IF(VLOOKUP($C3506,'MSCI Database'!$C:$R,8, FALSE)="","",VLOOKUP($C3506,'MSCI Database'!$C:$R,8, FALSE)),"")</f>
        <v>3.9</v>
      </c>
      <c r="V3506" s="175">
        <f>IFERROR(IF(VLOOKUP($C3506,'MSCI Database'!$C:$R,9, FALSE)="","",VLOOKUP($C3506,'MSCI Database'!$C:$R,9, FALSE)),"")</f>
        <v>5.3</v>
      </c>
      <c r="W3506" s="165">
        <f t="shared" ca="1" si="139"/>
        <v>0</v>
      </c>
      <c r="X3506" s="236">
        <f>IFERROR(IF(VLOOKUP($C3506,'MSCI Database'!$C:$R,10, FALSE)="","",VLOOKUP($C3506,'MSCI Database'!$C:$R,10, FALSE)),"")</f>
        <v>194638</v>
      </c>
      <c r="Y3506" s="133" t="str">
        <f>IFERROR(IF(VLOOKUP($C3506,'MSCI Database'!$C:$R,11, FALSE)="","",VLOOKUP($C3506,'MSCI Database'!$C:$R,11, FALSE)),"")</f>
        <v>2019</v>
      </c>
      <c r="Z3506" s="133" t="str">
        <f>IFERROR(IF(VLOOKUP($C3506,'MSCI Database'!$C:$R,12, FALSE)="","",VLOOKUP($C3506,'MSCI Database'!$C:$R,12, FALSE)),"")</f>
        <v>Reported</v>
      </c>
      <c r="AA3506" s="202" t="str">
        <f>IFERROR(IF(VLOOKUP($C3506,'MSCI Database'!$C:$R,13, FALSE)="","",VLOOKUP($C3506,'MSCI Database'!$C:$R,13, FALSE)),"")</f>
        <v>Continued strong performance in carbon emissions management</v>
      </c>
    </row>
    <row r="3507" spans="1:27" s="130" customFormat="1" ht="15" hidden="1" customHeight="1" outlineLevel="1">
      <c r="A3507" s="130" t="s">
        <v>4239</v>
      </c>
      <c r="B3507" s="130" t="s">
        <v>4240</v>
      </c>
      <c r="C3507" s="130" t="s">
        <v>4241</v>
      </c>
      <c r="D3507" s="130" t="s">
        <v>18672</v>
      </c>
      <c r="E3507" s="130" t="s">
        <v>18674</v>
      </c>
      <c r="F3507" s="215">
        <v>1.1058192293039421E-2</v>
      </c>
      <c r="G3507" s="132" t="str">
        <f ca="1">IFERROR(_xll.BQL($A3507, "cur_mkt_cap(currency=EUR)")/1000000, " ")</f>
        <v xml:space="preserve"> </v>
      </c>
      <c r="M3507" s="308"/>
      <c r="N3507" s="215">
        <f t="shared" si="138"/>
        <v>1.1742078655791067E-4</v>
      </c>
      <c r="O3507" s="172" t="str">
        <f>IFERROR(IF(VLOOKUP($C3507,'MSCI Database'!$C:$R,2, FALSE)="","",VLOOKUP($C3507,'MSCI Database'!$C:$R,2, FALSE)),"")</f>
        <v>Food Products</v>
      </c>
      <c r="P3507" s="186" t="str">
        <f>IFERROR(IF(VLOOKUP($C3507,'MSCI Database'!$C:$R,3, FALSE)="","",VLOOKUP($C3507,'MSCI Database'!$C:$R,3, FALSE)),"")</f>
        <v>BB</v>
      </c>
      <c r="Q3507" s="164" t="str">
        <f>IFERROR(IF(VLOOKUP($C3507,'MSCI Database'!$C:$R,4, FALSE)="","",VLOOKUP($C3507,'MSCI Database'!$C:$R,4, FALSE)),"")</f>
        <v>0</v>
      </c>
      <c r="R3507" s="164">
        <f>IFERROR(IF(VLOOKUP($C3507,'MSCI Database'!$C:$R,5, FALSE)="","",VLOOKUP($C3507,'MSCI Database'!$C:$R,5, FALSE)),"")</f>
        <v>3.4</v>
      </c>
      <c r="S3507" s="164">
        <f>IFERROR(IF(VLOOKUP($C3507,'MSCI Database'!$C:$R,6, FALSE)="","",VLOOKUP($C3507,'MSCI Database'!$C:$R,6, FALSE)),"")</f>
        <v>2.4</v>
      </c>
      <c r="T3507" s="211">
        <f>IFERROR(IF(VLOOKUP($C3507,'MSCI Database'!$C:$R,7, FALSE)="","",VLOOKUP($C3507,'MSCI Database'!$C:$R,7, FALSE)),"")</f>
        <v>5.5</v>
      </c>
      <c r="U3507" s="164">
        <f>IFERROR(IF(VLOOKUP($C3507,'MSCI Database'!$C:$R,8, FALSE)="","",VLOOKUP($C3507,'MSCI Database'!$C:$R,8, FALSE)),"")</f>
        <v>5.0999999999999996</v>
      </c>
      <c r="V3507" s="175">
        <f>IFERROR(IF(VLOOKUP($C3507,'MSCI Database'!$C:$R,9, FALSE)="","",VLOOKUP($C3507,'MSCI Database'!$C:$R,9, FALSE)),"")</f>
        <v>4.0999999999999996</v>
      </c>
      <c r="W3507" s="165">
        <f t="shared" ca="1" si="139"/>
        <v>0</v>
      </c>
      <c r="X3507" s="236">
        <f>IFERROR(IF(VLOOKUP($C3507,'MSCI Database'!$C:$R,10, FALSE)="","",VLOOKUP($C3507,'MSCI Database'!$C:$R,10, FALSE)),"")</f>
        <v>632160</v>
      </c>
      <c r="Y3507" s="133" t="str">
        <f>IFERROR(IF(VLOOKUP($C3507,'MSCI Database'!$C:$R,11, FALSE)="","",VLOOKUP($C3507,'MSCI Database'!$C:$R,11, FALSE)),"")</f>
        <v>2019</v>
      </c>
      <c r="Z3507" s="133" t="str">
        <f>IFERROR(IF(VLOOKUP($C3507,'MSCI Database'!$C:$R,12, FALSE)="","",VLOOKUP($C3507,'MSCI Database'!$C:$R,12, FALSE)),"")</f>
        <v>Reported</v>
      </c>
      <c r="AA3507" s="202" t="str">
        <f>IFERROR(IF(VLOOKUP($C3507,'MSCI Database'!$C:$R,13, FALSE)="","",VLOOKUP($C3507,'MSCI Database'!$C:$R,13, FALSE)),"")</f>
        <v>Relatively weak product safety and quality management</v>
      </c>
    </row>
    <row r="3508" spans="1:27" s="130" customFormat="1" ht="15" hidden="1" customHeight="1" outlineLevel="1">
      <c r="A3508" s="130" t="s">
        <v>3926</v>
      </c>
      <c r="B3508" s="130" t="s">
        <v>3927</v>
      </c>
      <c r="C3508" s="130" t="s">
        <v>3928</v>
      </c>
      <c r="D3508" s="130" t="s">
        <v>18672</v>
      </c>
      <c r="E3508" s="130" t="s">
        <v>18684</v>
      </c>
      <c r="F3508" s="215">
        <v>1.1085683838146841E-2</v>
      </c>
      <c r="G3508" s="132" t="str">
        <f ca="1">IFERROR(_xll.BQL($A3508, "cur_mkt_cap(currency=EUR)")/1000000, " ")</f>
        <v xml:space="preserve"> </v>
      </c>
      <c r="M3508" s="308"/>
      <c r="N3508" s="215">
        <f t="shared" si="138"/>
        <v>1.1771270396761582E-4</v>
      </c>
      <c r="O3508" s="172" t="str">
        <f>IFERROR(IF(VLOOKUP($C3508,'MSCI Database'!$C:$R,2, FALSE)="","",VLOOKUP($C3508,'MSCI Database'!$C:$R,2, FALSE)),"")</f>
        <v>Diversified Chemicals</v>
      </c>
      <c r="P3508" s="186" t="str">
        <f>IFERROR(IF(VLOOKUP($C3508,'MSCI Database'!$C:$R,3, FALSE)="","",VLOOKUP($C3508,'MSCI Database'!$C:$R,3, FALSE)),"")</f>
        <v>BB</v>
      </c>
      <c r="Q3508" s="164" t="str">
        <f>IFERROR(IF(VLOOKUP($C3508,'MSCI Database'!$C:$R,4, FALSE)="","",VLOOKUP($C3508,'MSCI Database'!$C:$R,4, FALSE)),"")</f>
        <v>0</v>
      </c>
      <c r="R3508" s="164">
        <f>IFERROR(IF(VLOOKUP($C3508,'MSCI Database'!$C:$R,5, FALSE)="","",VLOOKUP($C3508,'MSCI Database'!$C:$R,5, FALSE)),"")</f>
        <v>3.8</v>
      </c>
      <c r="S3508" s="164">
        <f>IFERROR(IF(VLOOKUP($C3508,'MSCI Database'!$C:$R,6, FALSE)="","",VLOOKUP($C3508,'MSCI Database'!$C:$R,6, FALSE)),"")</f>
        <v>5.6</v>
      </c>
      <c r="T3508" s="211">
        <f>IFERROR(IF(VLOOKUP($C3508,'MSCI Database'!$C:$R,7, FALSE)="","",VLOOKUP($C3508,'MSCI Database'!$C:$R,7, FALSE)),"")</f>
        <v>1.7</v>
      </c>
      <c r="U3508" s="164">
        <f>IFERROR(IF(VLOOKUP($C3508,'MSCI Database'!$C:$R,8, FALSE)="","",VLOOKUP($C3508,'MSCI Database'!$C:$R,8, FALSE)),"")</f>
        <v>4.2</v>
      </c>
      <c r="V3508" s="175">
        <f>IFERROR(IF(VLOOKUP($C3508,'MSCI Database'!$C:$R,9, FALSE)="","",VLOOKUP($C3508,'MSCI Database'!$C:$R,9, FALSE)),"")</f>
        <v>4.5999999999999996</v>
      </c>
      <c r="W3508" s="165">
        <f t="shared" ca="1" si="139"/>
        <v>0</v>
      </c>
      <c r="X3508" s="236">
        <f>IFERROR(IF(VLOOKUP($C3508,'MSCI Database'!$C:$R,10, FALSE)="","",VLOOKUP($C3508,'MSCI Database'!$C:$R,10, FALSE)),"")</f>
        <v>326654</v>
      </c>
      <c r="Y3508" s="133" t="str">
        <f>IFERROR(IF(VLOOKUP($C3508,'MSCI Database'!$C:$R,11, FALSE)="","",VLOOKUP($C3508,'MSCI Database'!$C:$R,11, FALSE)),"")</f>
        <v>2019</v>
      </c>
      <c r="Z3508" s="133" t="str">
        <f>IFERROR(IF(VLOOKUP($C3508,'MSCI Database'!$C:$R,12, FALSE)="","",VLOOKUP($C3508,'MSCI Database'!$C:$R,12, FALSE)),"")</f>
        <v>Reported</v>
      </c>
      <c r="AA3508" s="202" t="str">
        <f>IFERROR(IF(VLOOKUP($C3508,'MSCI Database'!$C:$R,13, FALSE)="","",VLOOKUP($C3508,'MSCI Database'!$C:$R,13, FALSE)),"")</f>
        <v>Toxic emission and waste management measures lag peers</v>
      </c>
    </row>
    <row r="3509" spans="1:27" s="130" customFormat="1" ht="15" hidden="1" customHeight="1" outlineLevel="1">
      <c r="A3509" s="130" t="s">
        <v>3262</v>
      </c>
      <c r="B3509" s="130" t="s">
        <v>18714</v>
      </c>
      <c r="C3509" s="130" t="s">
        <v>3263</v>
      </c>
      <c r="D3509" s="130" t="s">
        <v>18672</v>
      </c>
      <c r="E3509" s="130" t="s">
        <v>18682</v>
      </c>
      <c r="F3509" s="215">
        <v>1.117569233326852E-2</v>
      </c>
      <c r="G3509" s="132" t="str">
        <f ca="1">IFERROR(_xll.BQL($A3509, "cur_mkt_cap(currency=EUR)")/1000000, " ")</f>
        <v xml:space="preserve"> </v>
      </c>
      <c r="M3509" s="308"/>
      <c r="N3509" s="215">
        <f t="shared" si="138"/>
        <v>1.1866845405895163E-4</v>
      </c>
      <c r="O3509" s="172" t="str">
        <f>IFERROR(IF(VLOOKUP($C3509,'MSCI Database'!$C:$R,2, FALSE)="","",VLOOKUP($C3509,'MSCI Database'!$C:$R,2, FALSE)),"")</f>
        <v>Auto Components</v>
      </c>
      <c r="P3509" s="186" t="str">
        <f>IFERROR(IF(VLOOKUP($C3509,'MSCI Database'!$C:$R,3, FALSE)="","",VLOOKUP($C3509,'MSCI Database'!$C:$R,3, FALSE)),"")</f>
        <v>B</v>
      </c>
      <c r="Q3509" s="164" t="str">
        <f>IFERROR(IF(VLOOKUP($C3509,'MSCI Database'!$C:$R,4, FALSE)="","",VLOOKUP($C3509,'MSCI Database'!$C:$R,4, FALSE)),"")</f>
        <v>0</v>
      </c>
      <c r="R3509" s="164">
        <f>IFERROR(IF(VLOOKUP($C3509,'MSCI Database'!$C:$R,5, FALSE)="","",VLOOKUP($C3509,'MSCI Database'!$C:$R,5, FALSE)),"")</f>
        <v>2.4</v>
      </c>
      <c r="S3509" s="164">
        <f>IFERROR(IF(VLOOKUP($C3509,'MSCI Database'!$C:$R,6, FALSE)="","",VLOOKUP($C3509,'MSCI Database'!$C:$R,6, FALSE)),"")</f>
        <v>6.1</v>
      </c>
      <c r="T3509" s="211">
        <f>IFERROR(IF(VLOOKUP($C3509,'MSCI Database'!$C:$R,7, FALSE)="","",VLOOKUP($C3509,'MSCI Database'!$C:$R,7, FALSE)),"")</f>
        <v>4.4000000000000004</v>
      </c>
      <c r="U3509" s="164">
        <f>IFERROR(IF(VLOOKUP($C3509,'MSCI Database'!$C:$R,8, FALSE)="","",VLOOKUP($C3509,'MSCI Database'!$C:$R,8, FALSE)),"")</f>
        <v>0.9</v>
      </c>
      <c r="V3509" s="175">
        <f>IFERROR(IF(VLOOKUP($C3509,'MSCI Database'!$C:$R,9, FALSE)="","",VLOOKUP($C3509,'MSCI Database'!$C:$R,9, FALSE)),"")</f>
        <v>3.3</v>
      </c>
      <c r="W3509" s="165">
        <f t="shared" ca="1" si="139"/>
        <v>0</v>
      </c>
      <c r="X3509" s="236">
        <f>IFERROR(IF(VLOOKUP($C3509,'MSCI Database'!$C:$R,10, FALSE)="","",VLOOKUP($C3509,'MSCI Database'!$C:$R,10, FALSE)),"")</f>
        <v>2844130</v>
      </c>
      <c r="Y3509" s="133" t="str">
        <f>IFERROR(IF(VLOOKUP($C3509,'MSCI Database'!$C:$R,11, FALSE)="","",VLOOKUP($C3509,'MSCI Database'!$C:$R,11, FALSE)),"")</f>
        <v>2019</v>
      </c>
      <c r="Z3509" s="133" t="str">
        <f>IFERROR(IF(VLOOKUP($C3509,'MSCI Database'!$C:$R,12, FALSE)="","",VLOOKUP($C3509,'MSCI Database'!$C:$R,12, FALSE)),"")</f>
        <v>Reported</v>
      </c>
      <c r="AA3509" s="202" t="str">
        <f>IFERROR(IF(VLOOKUP($C3509,'MSCI Database'!$C:$R,13, FALSE)="","",VLOOKUP($C3509,'MSCI Database'!$C:$R,13, FALSE)),"")</f>
        <v>Governance concerns persist; strong focus on "zero emissions"</v>
      </c>
    </row>
    <row r="3510" spans="1:27" s="130" customFormat="1" ht="15" hidden="1" customHeight="1" outlineLevel="1">
      <c r="A3510" s="130" t="s">
        <v>3795</v>
      </c>
      <c r="B3510" s="130" t="s">
        <v>3796</v>
      </c>
      <c r="C3510" s="130" t="s">
        <v>3797</v>
      </c>
      <c r="D3510" s="130" t="s">
        <v>18672</v>
      </c>
      <c r="E3510" s="130" t="s">
        <v>100</v>
      </c>
      <c r="F3510" s="215">
        <v>1.0953004626109E-2</v>
      </c>
      <c r="G3510" s="132" t="str">
        <f ca="1">IFERROR(_xll.BQL($A3510, "cur_mkt_cap(currency=EUR)")/1000000, " ")</f>
        <v xml:space="preserve"> </v>
      </c>
      <c r="M3510" s="308"/>
      <c r="N3510" s="215">
        <f t="shared" si="138"/>
        <v>1.1630385729317578E-4</v>
      </c>
      <c r="O3510" s="172" t="str">
        <f>IFERROR(IF(VLOOKUP($C3510,'MSCI Database'!$C:$R,2, FALSE)="","",VLOOKUP($C3510,'MSCI Database'!$C:$R,2, FALSE)),"")</f>
        <v>Utilities</v>
      </c>
      <c r="P3510" s="186" t="str">
        <f>IFERROR(IF(VLOOKUP($C3510,'MSCI Database'!$C:$R,3, FALSE)="","",VLOOKUP($C3510,'MSCI Database'!$C:$R,3, FALSE)),"")</f>
        <v>BB</v>
      </c>
      <c r="Q3510" s="164" t="str">
        <f>IFERROR(IF(VLOOKUP($C3510,'MSCI Database'!$C:$R,4, FALSE)="","",VLOOKUP($C3510,'MSCI Database'!$C:$R,4, FALSE)),"")</f>
        <v>0</v>
      </c>
      <c r="R3510" s="164">
        <f>IFERROR(IF(VLOOKUP($C3510,'MSCI Database'!$C:$R,5, FALSE)="","",VLOOKUP($C3510,'MSCI Database'!$C:$R,5, FALSE)),"")</f>
        <v>3.5</v>
      </c>
      <c r="S3510" s="164">
        <f>IFERROR(IF(VLOOKUP($C3510,'MSCI Database'!$C:$R,6, FALSE)="","",VLOOKUP($C3510,'MSCI Database'!$C:$R,6, FALSE)),"")</f>
        <v>5.0999999999999996</v>
      </c>
      <c r="T3510" s="211">
        <f>IFERROR(IF(VLOOKUP($C3510,'MSCI Database'!$C:$R,7, FALSE)="","",VLOOKUP($C3510,'MSCI Database'!$C:$R,7, FALSE)),"")</f>
        <v>2.9</v>
      </c>
      <c r="U3510" s="164">
        <f>IFERROR(IF(VLOOKUP($C3510,'MSCI Database'!$C:$R,8, FALSE)="","",VLOOKUP($C3510,'MSCI Database'!$C:$R,8, FALSE)),"")</f>
        <v>4</v>
      </c>
      <c r="V3510" s="175">
        <f>IFERROR(IF(VLOOKUP($C3510,'MSCI Database'!$C:$R,9, FALSE)="","",VLOOKUP($C3510,'MSCI Database'!$C:$R,9, FALSE)),"")</f>
        <v>4.4000000000000004</v>
      </c>
      <c r="W3510" s="165">
        <f t="shared" ca="1" si="139"/>
        <v>0</v>
      </c>
      <c r="X3510" s="236">
        <f>IFERROR(IF(VLOOKUP($C3510,'MSCI Database'!$C:$R,10, FALSE)="","",VLOOKUP($C3510,'MSCI Database'!$C:$R,10, FALSE)),"")</f>
        <v>50750000</v>
      </c>
      <c r="Y3510" s="133" t="str">
        <f>IFERROR(IF(VLOOKUP($C3510,'MSCI Database'!$C:$R,11, FALSE)="","",VLOOKUP($C3510,'MSCI Database'!$C:$R,11, FALSE)),"")</f>
        <v>2019</v>
      </c>
      <c r="Z3510" s="133" t="str">
        <f>IFERROR(IF(VLOOKUP($C3510,'MSCI Database'!$C:$R,12, FALSE)="","",VLOOKUP($C3510,'MSCI Database'!$C:$R,12, FALSE)),"")</f>
        <v>Reported</v>
      </c>
      <c r="AA3510" s="202" t="str">
        <f>IFERROR(IF(VLOOKUP($C3510,'MSCI Database'!$C:$R,13, FALSE)="","",VLOOKUP($C3510,'MSCI Database'!$C:$R,13, FALSE)),"")</f>
        <v>Carbon-intensive thermal assets transferred may support to achieve low-intensity target</v>
      </c>
    </row>
    <row r="3511" spans="1:27" s="130" customFormat="1" ht="15" hidden="1" customHeight="1" outlineLevel="1">
      <c r="A3511" s="130" t="s">
        <v>4315</v>
      </c>
      <c r="B3511" s="130" t="s">
        <v>4316</v>
      </c>
      <c r="C3511" s="130" t="s">
        <v>4317</v>
      </c>
      <c r="D3511" s="130" t="s">
        <v>18672</v>
      </c>
      <c r="E3511" s="130" t="s">
        <v>18689</v>
      </c>
      <c r="F3511" s="215">
        <v>1.095572053071045E-2</v>
      </c>
      <c r="G3511" s="132" t="str">
        <f ca="1">IFERROR(_xll.BQL($A3511, "cur_mkt_cap(currency=EUR)")/1000000, " ")</f>
        <v xml:space="preserve"> </v>
      </c>
      <c r="M3511" s="308"/>
      <c r="N3511" s="215">
        <f t="shared" si="138"/>
        <v>1.1633269597187368E-4</v>
      </c>
      <c r="O3511" s="172" t="str">
        <f>IFERROR(IF(VLOOKUP($C3511,'MSCI Database'!$C:$R,2, FALSE)="","",VLOOKUP($C3511,'MSCI Database'!$C:$R,2, FALSE)),"")</f>
        <v>Technology Hardware, Storage &amp; Peripherals</v>
      </c>
      <c r="P3511" s="186" t="str">
        <f>IFERROR(IF(VLOOKUP($C3511,'MSCI Database'!$C:$R,3, FALSE)="","",VLOOKUP($C3511,'MSCI Database'!$C:$R,3, FALSE)),"")</f>
        <v>BB</v>
      </c>
      <c r="Q3511" s="164" t="str">
        <f>IFERROR(IF(VLOOKUP($C3511,'MSCI Database'!$C:$R,4, FALSE)="","",VLOOKUP($C3511,'MSCI Database'!$C:$R,4, FALSE)),"")</f>
        <v>0</v>
      </c>
      <c r="R3511" s="164">
        <f>IFERROR(IF(VLOOKUP($C3511,'MSCI Database'!$C:$R,5, FALSE)="","",VLOOKUP($C3511,'MSCI Database'!$C:$R,5, FALSE)),"")</f>
        <v>4.0999999999999996</v>
      </c>
      <c r="S3511" s="164">
        <f>IFERROR(IF(VLOOKUP($C3511,'MSCI Database'!$C:$R,6, FALSE)="","",VLOOKUP($C3511,'MSCI Database'!$C:$R,6, FALSE)),"")</f>
        <v>4.3</v>
      </c>
      <c r="T3511" s="211">
        <f>IFERROR(IF(VLOOKUP($C3511,'MSCI Database'!$C:$R,7, FALSE)="","",VLOOKUP($C3511,'MSCI Database'!$C:$R,7, FALSE)),"")</f>
        <v>4.8</v>
      </c>
      <c r="U3511" s="164">
        <f>IFERROR(IF(VLOOKUP($C3511,'MSCI Database'!$C:$R,8, FALSE)="","",VLOOKUP($C3511,'MSCI Database'!$C:$R,8, FALSE)),"")</f>
        <v>4.2</v>
      </c>
      <c r="V3511" s="175">
        <f>IFERROR(IF(VLOOKUP($C3511,'MSCI Database'!$C:$R,9, FALSE)="","",VLOOKUP($C3511,'MSCI Database'!$C:$R,9, FALSE)),"")</f>
        <v>4.5</v>
      </c>
      <c r="W3511" s="165">
        <f t="shared" ca="1" si="139"/>
        <v>0</v>
      </c>
      <c r="X3511" s="236">
        <f>IFERROR(IF(VLOOKUP($C3511,'MSCI Database'!$C:$R,10, FALSE)="","",VLOOKUP($C3511,'MSCI Database'!$C:$R,10, FALSE)),"")</f>
        <v>373123</v>
      </c>
      <c r="Y3511" s="133" t="str">
        <f>IFERROR(IF(VLOOKUP($C3511,'MSCI Database'!$C:$R,11, FALSE)="","",VLOOKUP($C3511,'MSCI Database'!$C:$R,11, FALSE)),"")</f>
        <v>2019</v>
      </c>
      <c r="Z3511" s="133" t="str">
        <f>IFERROR(IF(VLOOKUP($C3511,'MSCI Database'!$C:$R,12, FALSE)="","",VLOOKUP($C3511,'MSCI Database'!$C:$R,12, FALSE)),"")</f>
        <v>Reported</v>
      </c>
      <c r="AA3511" s="202" t="str">
        <f>IFERROR(IF(VLOOKUP($C3511,'MSCI Database'!$C:$R,13, FALSE)="","",VLOOKUP($C3511,'MSCI Database'!$C:$R,13, FALSE)),"")</f>
        <v>Increased focus on clean technology products; trails peers in corporate governance performance</v>
      </c>
    </row>
    <row r="3512" spans="1:27" s="130" customFormat="1" ht="15" hidden="1" customHeight="1" outlineLevel="1">
      <c r="A3512" s="130" t="s">
        <v>6993</v>
      </c>
      <c r="B3512" s="130" t="s">
        <v>6994</v>
      </c>
      <c r="C3512" s="130" t="s">
        <v>6995</v>
      </c>
      <c r="D3512" s="130" t="s">
        <v>12128</v>
      </c>
      <c r="E3512" s="130" t="s">
        <v>18690</v>
      </c>
      <c r="F3512" s="215">
        <v>1.170648540234789</v>
      </c>
      <c r="G3512" s="132" t="str">
        <f ca="1">IFERROR(_xll.BQL($A3512, "cur_mkt_cap(currency=EUR)")/1000000, " ")</f>
        <v xml:space="preserve"> </v>
      </c>
      <c r="M3512" s="308"/>
      <c r="N3512" s="215">
        <f t="shared" si="138"/>
        <v>1.2430465010430512E-2</v>
      </c>
      <c r="O3512" s="172" t="str">
        <f>IFERROR(IF(VLOOKUP($C3512,'MSCI Database'!$C:$R,2, FALSE)="","",VLOOKUP($C3512,'MSCI Database'!$C:$R,2, FALSE)),"")</f>
        <v>Interactive Media &amp; Services</v>
      </c>
      <c r="P3512" s="186" t="str">
        <f>IFERROR(IF(VLOOKUP($C3512,'MSCI Database'!$C:$R,3, FALSE)="","",VLOOKUP($C3512,'MSCI Database'!$C:$R,3, FALSE)),"")</f>
        <v>B</v>
      </c>
      <c r="Q3512" s="164" t="str">
        <f>IFERROR(IF(VLOOKUP($C3512,'MSCI Database'!$C:$R,4, FALSE)="","",VLOOKUP($C3512,'MSCI Database'!$C:$R,4, FALSE)),"")</f>
        <v>-2</v>
      </c>
      <c r="R3512" s="164">
        <f>IFERROR(IF(VLOOKUP($C3512,'MSCI Database'!$C:$R,5, FALSE)="","",VLOOKUP($C3512,'MSCI Database'!$C:$R,5, FALSE)),"")</f>
        <v>1.6</v>
      </c>
      <c r="S3512" s="164">
        <f>IFERROR(IF(VLOOKUP($C3512,'MSCI Database'!$C:$R,6, FALSE)="","",VLOOKUP($C3512,'MSCI Database'!$C:$R,6, FALSE)),"")</f>
        <v>10</v>
      </c>
      <c r="T3512" s="211">
        <f>IFERROR(IF(VLOOKUP($C3512,'MSCI Database'!$C:$R,7, FALSE)="","",VLOOKUP($C3512,'MSCI Database'!$C:$R,7, FALSE)),"")</f>
        <v>1.4</v>
      </c>
      <c r="U3512" s="164">
        <f>IFERROR(IF(VLOOKUP($C3512,'MSCI Database'!$C:$R,8, FALSE)="","",VLOOKUP($C3512,'MSCI Database'!$C:$R,8, FALSE)),"")</f>
        <v>3.3</v>
      </c>
      <c r="V3512" s="175">
        <f>IFERROR(IF(VLOOKUP($C3512,'MSCI Database'!$C:$R,9, FALSE)="","",VLOOKUP($C3512,'MSCI Database'!$C:$R,9, FALSE)),"")</f>
        <v>2.6</v>
      </c>
      <c r="W3512" s="165">
        <f t="shared" ca="1" si="139"/>
        <v>0</v>
      </c>
      <c r="X3512" s="236">
        <f>IFERROR(IF(VLOOKUP($C3512,'MSCI Database'!$C:$R,10, FALSE)="","",VLOOKUP($C3512,'MSCI Database'!$C:$R,10, FALSE)),"")</f>
        <v>252000</v>
      </c>
      <c r="Y3512" s="133" t="str">
        <f>IFERROR(IF(VLOOKUP($C3512,'MSCI Database'!$C:$R,11, FALSE)="","",VLOOKUP($C3512,'MSCI Database'!$C:$R,11, FALSE)),"")</f>
        <v>2019</v>
      </c>
      <c r="Z3512" s="133" t="str">
        <f>IFERROR(IF(VLOOKUP($C3512,'MSCI Database'!$C:$R,12, FALSE)="","",VLOOKUP($C3512,'MSCI Database'!$C:$R,12, FALSE)),"")</f>
        <v>Reported</v>
      </c>
      <c r="AA3512" s="202" t="str">
        <f>IFERROR(IF(VLOOKUP($C3512,'MSCI Database'!$C:$R,13, FALSE)="","",VLOOKUP($C3512,'MSCI Database'!$C:$R,13, FALSE)),"")</f>
        <v>Corporate behavior controversies drive weak governance performance</v>
      </c>
    </row>
    <row r="3513" spans="1:27" s="130" customFormat="1" ht="15" hidden="1" customHeight="1" outlineLevel="1">
      <c r="A3513" s="130" t="s">
        <v>2018</v>
      </c>
      <c r="B3513" s="130" t="s">
        <v>2019</v>
      </c>
      <c r="C3513" s="130" t="s">
        <v>2020</v>
      </c>
      <c r="D3513" s="130" t="s">
        <v>12127</v>
      </c>
      <c r="E3513" s="130" t="s">
        <v>12133</v>
      </c>
      <c r="F3513" s="215">
        <v>0.18570482993955889</v>
      </c>
      <c r="G3513" s="132" t="str">
        <f ca="1">IFERROR(_xll.BQL($A3513, "cur_mkt_cap(currency=EUR)")/1000000, " ")</f>
        <v xml:space="preserve"> </v>
      </c>
      <c r="M3513" s="308"/>
      <c r="N3513" s="215">
        <f t="shared" si="138"/>
        <v>1.9718961853133613E-3</v>
      </c>
      <c r="O3513" s="172" t="str">
        <f>IFERROR(IF(VLOOKUP($C3513,'MSCI Database'!$C:$R,2, FALSE)="","",VLOOKUP($C3513,'MSCI Database'!$C:$R,2, FALSE)),"")</f>
        <v>Pharmaceuticals</v>
      </c>
      <c r="P3513" s="186" t="str">
        <f>IFERROR(IF(VLOOKUP($C3513,'MSCI Database'!$C:$R,3, FALSE)="","",VLOOKUP($C3513,'MSCI Database'!$C:$R,3, FALSE)),"")</f>
        <v>AAA</v>
      </c>
      <c r="Q3513" s="164" t="str">
        <f>IFERROR(IF(VLOOKUP($C3513,'MSCI Database'!$C:$R,4, FALSE)="","",VLOOKUP($C3513,'MSCI Database'!$C:$R,4, FALSE)),"")</f>
        <v>0</v>
      </c>
      <c r="R3513" s="164">
        <f>IFERROR(IF(VLOOKUP($C3513,'MSCI Database'!$C:$R,5, FALSE)="","",VLOOKUP($C3513,'MSCI Database'!$C:$R,5, FALSE)),"")</f>
        <v>10</v>
      </c>
      <c r="S3513" s="164">
        <f>IFERROR(IF(VLOOKUP($C3513,'MSCI Database'!$C:$R,6, FALSE)="","",VLOOKUP($C3513,'MSCI Database'!$C:$R,6, FALSE)),"")</f>
        <v>5.3</v>
      </c>
      <c r="T3513" s="211">
        <f>IFERROR(IF(VLOOKUP($C3513,'MSCI Database'!$C:$R,7, FALSE)="","",VLOOKUP($C3513,'MSCI Database'!$C:$R,7, FALSE)),"")</f>
        <v>6.5</v>
      </c>
      <c r="U3513" s="164">
        <f>IFERROR(IF(VLOOKUP($C3513,'MSCI Database'!$C:$R,8, FALSE)="","",VLOOKUP($C3513,'MSCI Database'!$C:$R,8, FALSE)),"")</f>
        <v>5.4</v>
      </c>
      <c r="V3513" s="175">
        <f>IFERROR(IF(VLOOKUP($C3513,'MSCI Database'!$C:$R,9, FALSE)="","",VLOOKUP($C3513,'MSCI Database'!$C:$R,9, FALSE)),"")</f>
        <v>6</v>
      </c>
      <c r="W3513" s="165">
        <f t="shared" ca="1" si="139"/>
        <v>0</v>
      </c>
      <c r="X3513" s="236">
        <f>IFERROR(IF(VLOOKUP($C3513,'MSCI Database'!$C:$R,10, FALSE)="","",VLOOKUP($C3513,'MSCI Database'!$C:$R,10, FALSE)),"")</f>
        <v>160954</v>
      </c>
      <c r="Y3513" s="133" t="str">
        <f>IFERROR(IF(VLOOKUP($C3513,'MSCI Database'!$C:$R,11, FALSE)="","",VLOOKUP($C3513,'MSCI Database'!$C:$R,11, FALSE)),"")</f>
        <v>2019</v>
      </c>
      <c r="Z3513" s="133" t="str">
        <f>IFERROR(IF(VLOOKUP($C3513,'MSCI Database'!$C:$R,12, FALSE)="","",VLOOKUP($C3513,'MSCI Database'!$C:$R,12, FALSE)),"")</f>
        <v>Reported</v>
      </c>
      <c r="AA3513" s="202" t="str">
        <f>IFERROR(IF(VLOOKUP($C3513,'MSCI Database'!$C:$R,13, FALSE)="","",VLOOKUP($C3513,'MSCI Database'!$C:$R,13, FALSE)),"")</f>
        <v>Robust access to healthcare strategy and employee engagement initiatives</v>
      </c>
    </row>
    <row r="3514" spans="1:27" s="130" customFormat="1" ht="15" hidden="1" customHeight="1" outlineLevel="1">
      <c r="A3514" s="130" t="s">
        <v>4251</v>
      </c>
      <c r="B3514" s="130" t="s">
        <v>4252</v>
      </c>
      <c r="C3514" s="130" t="s">
        <v>4253</v>
      </c>
      <c r="D3514" s="130" t="s">
        <v>18672</v>
      </c>
      <c r="E3514" s="130" t="s">
        <v>18674</v>
      </c>
      <c r="F3514" s="215">
        <v>1.067825790129702E-2</v>
      </c>
      <c r="G3514" s="132" t="str">
        <f ca="1">IFERROR(_xll.BQL($A3514, "cur_mkt_cap(currency=EUR)")/1000000, " ")</f>
        <v xml:space="preserve"> </v>
      </c>
      <c r="M3514" s="308"/>
      <c r="N3514" s="215">
        <f t="shared" si="138"/>
        <v>1.1338647480635294E-4</v>
      </c>
      <c r="O3514" s="172" t="str">
        <f>IFERROR(IF(VLOOKUP($C3514,'MSCI Database'!$C:$R,2, FALSE)="","",VLOOKUP($C3514,'MSCI Database'!$C:$R,2, FALSE)),"")</f>
        <v>Food Products</v>
      </c>
      <c r="P3514" s="186" t="str">
        <f>IFERROR(IF(VLOOKUP($C3514,'MSCI Database'!$C:$R,3, FALSE)="","",VLOOKUP($C3514,'MSCI Database'!$C:$R,3, FALSE)),"")</f>
        <v>BBB</v>
      </c>
      <c r="Q3514" s="164" t="str">
        <f>IFERROR(IF(VLOOKUP($C3514,'MSCI Database'!$C:$R,4, FALSE)="","",VLOOKUP($C3514,'MSCI Database'!$C:$R,4, FALSE)),"")</f>
        <v>0</v>
      </c>
      <c r="R3514" s="164">
        <f>IFERROR(IF(VLOOKUP($C3514,'MSCI Database'!$C:$R,5, FALSE)="","",VLOOKUP($C3514,'MSCI Database'!$C:$R,5, FALSE)),"")</f>
        <v>4.5999999999999996</v>
      </c>
      <c r="S3514" s="164">
        <f>IFERROR(IF(VLOOKUP($C3514,'MSCI Database'!$C:$R,6, FALSE)="","",VLOOKUP($C3514,'MSCI Database'!$C:$R,6, FALSE)),"")</f>
        <v>3.5</v>
      </c>
      <c r="T3514" s="211">
        <f>IFERROR(IF(VLOOKUP($C3514,'MSCI Database'!$C:$R,7, FALSE)="","",VLOOKUP($C3514,'MSCI Database'!$C:$R,7, FALSE)),"")</f>
        <v>6.6</v>
      </c>
      <c r="U3514" s="164">
        <f>IFERROR(IF(VLOOKUP($C3514,'MSCI Database'!$C:$R,8, FALSE)="","",VLOOKUP($C3514,'MSCI Database'!$C:$R,8, FALSE)),"")</f>
        <v>2.6</v>
      </c>
      <c r="V3514" s="175">
        <f>IFERROR(IF(VLOOKUP($C3514,'MSCI Database'!$C:$R,9, FALSE)="","",VLOOKUP($C3514,'MSCI Database'!$C:$R,9, FALSE)),"")</f>
        <v>4</v>
      </c>
      <c r="W3514" s="165">
        <f t="shared" ca="1" si="139"/>
        <v>0</v>
      </c>
      <c r="X3514" s="236">
        <f>IFERROR(IF(VLOOKUP($C3514,'MSCI Database'!$C:$R,10, FALSE)="","",VLOOKUP($C3514,'MSCI Database'!$C:$R,10, FALSE)),"")</f>
        <v>52352</v>
      </c>
      <c r="Y3514" s="133" t="str">
        <f>IFERROR(IF(VLOOKUP($C3514,'MSCI Database'!$C:$R,11, FALSE)="","",VLOOKUP($C3514,'MSCI Database'!$C:$R,11, FALSE)),"")</f>
        <v>2019</v>
      </c>
      <c r="Z3514" s="133" t="str">
        <f>IFERROR(IF(VLOOKUP($C3514,'MSCI Database'!$C:$R,12, FALSE)="","",VLOOKUP($C3514,'MSCI Database'!$C:$R,12, FALSE)),"")</f>
        <v>Reported</v>
      </c>
      <c r="AA3514" s="202" t="str">
        <f>IFERROR(IF(VLOOKUP($C3514,'MSCI Database'!$C:$R,13, FALSE)="","",VLOOKUP($C3514,'MSCI Database'!$C:$R,13, FALSE)),"")</f>
        <v>Continues to implement strong product safety and quality measures</v>
      </c>
    </row>
    <row r="3515" spans="1:27" s="130" customFormat="1" ht="15" hidden="1" customHeight="1" outlineLevel="1">
      <c r="A3515" s="130" t="s">
        <v>3728</v>
      </c>
      <c r="B3515" s="130" t="s">
        <v>3729</v>
      </c>
      <c r="C3515" s="130" t="s">
        <v>3730</v>
      </c>
      <c r="D3515" s="130" t="s">
        <v>18672</v>
      </c>
      <c r="E3515" s="130" t="s">
        <v>18688</v>
      </c>
      <c r="F3515" s="215">
        <v>1.024272124039592E-2</v>
      </c>
      <c r="G3515" s="132" t="str">
        <f ca="1">IFERROR(_xll.BQL($A3515, "cur_mkt_cap(currency=EUR)")/1000000, " ")</f>
        <v xml:space="preserve"> </v>
      </c>
      <c r="M3515" s="308"/>
      <c r="N3515" s="215">
        <f t="shared" si="138"/>
        <v>1.0876175351895013E-4</v>
      </c>
      <c r="O3515" s="172" t="str">
        <f>IFERROR(IF(VLOOKUP($C3515,'MSCI Database'!$C:$R,2, FALSE)="","",VLOOKUP($C3515,'MSCI Database'!$C:$R,2, FALSE)),"")</f>
        <v>Investment Banking &amp; Brokerage</v>
      </c>
      <c r="P3515" s="186" t="str">
        <f>IFERROR(IF(VLOOKUP($C3515,'MSCI Database'!$C:$R,3, FALSE)="","",VLOOKUP($C3515,'MSCI Database'!$C:$R,3, FALSE)),"")</f>
        <v>BB</v>
      </c>
      <c r="Q3515" s="164" t="str">
        <f>IFERROR(IF(VLOOKUP($C3515,'MSCI Database'!$C:$R,4, FALSE)="","",VLOOKUP($C3515,'MSCI Database'!$C:$R,4, FALSE)),"")</f>
        <v>0</v>
      </c>
      <c r="R3515" s="164">
        <f>IFERROR(IF(VLOOKUP($C3515,'MSCI Database'!$C:$R,5, FALSE)="","",VLOOKUP($C3515,'MSCI Database'!$C:$R,5, FALSE)),"")</f>
        <v>4</v>
      </c>
      <c r="S3515" s="164">
        <f>IFERROR(IF(VLOOKUP($C3515,'MSCI Database'!$C:$R,6, FALSE)="","",VLOOKUP($C3515,'MSCI Database'!$C:$R,6, FALSE)),"")</f>
        <v>4.2</v>
      </c>
      <c r="T3515" s="211">
        <f>IFERROR(IF(VLOOKUP($C3515,'MSCI Database'!$C:$R,7, FALSE)="","",VLOOKUP($C3515,'MSCI Database'!$C:$R,7, FALSE)),"")</f>
        <v>4</v>
      </c>
      <c r="U3515" s="164">
        <f>IFERROR(IF(VLOOKUP($C3515,'MSCI Database'!$C:$R,8, FALSE)="","",VLOOKUP($C3515,'MSCI Database'!$C:$R,8, FALSE)),"")</f>
        <v>3.7</v>
      </c>
      <c r="V3515" s="175">
        <f>IFERROR(IF(VLOOKUP($C3515,'MSCI Database'!$C:$R,9, FALSE)="","",VLOOKUP($C3515,'MSCI Database'!$C:$R,9, FALSE)),"")</f>
        <v>3.9</v>
      </c>
      <c r="W3515" s="165">
        <f t="shared" ca="1" si="139"/>
        <v>0</v>
      </c>
      <c r="X3515" s="236">
        <f>IFERROR(IF(VLOOKUP($C3515,'MSCI Database'!$C:$R,10, FALSE)="","",VLOOKUP($C3515,'MSCI Database'!$C:$R,10, FALSE)),"")</f>
        <v>5915</v>
      </c>
      <c r="Y3515" s="133" t="str">
        <f>IFERROR(IF(VLOOKUP($C3515,'MSCI Database'!$C:$R,11, FALSE)="","",VLOOKUP($C3515,'MSCI Database'!$C:$R,11, FALSE)),"")</f>
        <v>2019</v>
      </c>
      <c r="Z3515" s="133" t="str">
        <f>IFERROR(IF(VLOOKUP($C3515,'MSCI Database'!$C:$R,12, FALSE)="","",VLOOKUP($C3515,'MSCI Database'!$C:$R,12, FALSE)),"")</f>
        <v>E.Segmt-Moderately High</v>
      </c>
      <c r="AA3515" s="202" t="str">
        <f>IFERROR(IF(VLOOKUP($C3515,'MSCI Database'!$C:$R,13, FALSE)="","",VLOOKUP($C3515,'MSCI Database'!$C:$R,13, FALSE)),"")</f>
        <v>Trails peers in corporate governance and talent engagement programs</v>
      </c>
    </row>
    <row r="3516" spans="1:27" s="130" customFormat="1" ht="15" hidden="1" customHeight="1" outlineLevel="1">
      <c r="A3516" s="130" t="s">
        <v>3620</v>
      </c>
      <c r="B3516" s="130" t="s">
        <v>3621</v>
      </c>
      <c r="C3516" s="130" t="s">
        <v>3622</v>
      </c>
      <c r="D3516" s="130" t="s">
        <v>18672</v>
      </c>
      <c r="E3516" s="130" t="s">
        <v>18689</v>
      </c>
      <c r="F3516" s="215">
        <v>1.0555304442519869E-2</v>
      </c>
      <c r="G3516" s="132" t="str">
        <f ca="1">IFERROR(_xll.BQL($A3516, "cur_mkt_cap(currency=EUR)")/1000000, " ")</f>
        <v xml:space="preserve"> </v>
      </c>
      <c r="M3516" s="308"/>
      <c r="N3516" s="215">
        <f t="shared" si="138"/>
        <v>1.120809004903125E-4</v>
      </c>
      <c r="O3516" s="172" t="str">
        <f>IFERROR(IF(VLOOKUP($C3516,'MSCI Database'!$C:$R,2, FALSE)="","",VLOOKUP($C3516,'MSCI Database'!$C:$R,2, FALSE)),"")</f>
        <v>Software &amp; Services</v>
      </c>
      <c r="P3516" s="186" t="str">
        <f>IFERROR(IF(VLOOKUP($C3516,'MSCI Database'!$C:$R,3, FALSE)="","",VLOOKUP($C3516,'MSCI Database'!$C:$R,3, FALSE)),"")</f>
        <v>BBB</v>
      </c>
      <c r="Q3516" s="164" t="str">
        <f>IFERROR(IF(VLOOKUP($C3516,'MSCI Database'!$C:$R,4, FALSE)="","",VLOOKUP($C3516,'MSCI Database'!$C:$R,4, FALSE)),"")</f>
        <v>0</v>
      </c>
      <c r="R3516" s="164">
        <f>IFERROR(IF(VLOOKUP($C3516,'MSCI Database'!$C:$R,5, FALSE)="","",VLOOKUP($C3516,'MSCI Database'!$C:$R,5, FALSE)),"")</f>
        <v>4.7</v>
      </c>
      <c r="S3516" s="164">
        <f>IFERROR(IF(VLOOKUP($C3516,'MSCI Database'!$C:$R,6, FALSE)="","",VLOOKUP($C3516,'MSCI Database'!$C:$R,6, FALSE)),"")</f>
        <v>7</v>
      </c>
      <c r="T3516" s="211">
        <f>IFERROR(IF(VLOOKUP($C3516,'MSCI Database'!$C:$R,7, FALSE)="","",VLOOKUP($C3516,'MSCI Database'!$C:$R,7, FALSE)),"")</f>
        <v>4.3</v>
      </c>
      <c r="U3516" s="164">
        <f>IFERROR(IF(VLOOKUP($C3516,'MSCI Database'!$C:$R,8, FALSE)="","",VLOOKUP($C3516,'MSCI Database'!$C:$R,8, FALSE)),"")</f>
        <v>2.2000000000000002</v>
      </c>
      <c r="V3516" s="175">
        <f>IFERROR(IF(VLOOKUP($C3516,'MSCI Database'!$C:$R,9, FALSE)="","",VLOOKUP($C3516,'MSCI Database'!$C:$R,9, FALSE)),"")</f>
        <v>3.7</v>
      </c>
      <c r="W3516" s="165">
        <f t="shared" ca="1" si="139"/>
        <v>0</v>
      </c>
      <c r="X3516" s="236">
        <f>IFERROR(IF(VLOOKUP($C3516,'MSCI Database'!$C:$R,10, FALSE)="","",VLOOKUP($C3516,'MSCI Database'!$C:$R,10, FALSE)),"")</f>
        <v>2526</v>
      </c>
      <c r="Y3516" s="133" t="str">
        <f>IFERROR(IF(VLOOKUP($C3516,'MSCI Database'!$C:$R,11, FALSE)="","",VLOOKUP($C3516,'MSCI Database'!$C:$R,11, FALSE)),"")</f>
        <v>2019</v>
      </c>
      <c r="Z3516" s="133" t="str">
        <f>IFERROR(IF(VLOOKUP($C3516,'MSCI Database'!$C:$R,12, FALSE)="","",VLOOKUP($C3516,'MSCI Database'!$C:$R,12, FALSE)),"")</f>
        <v>E.Segmt-Moderately High</v>
      </c>
      <c r="AA3516" s="202" t="str">
        <f>IFERROR(IF(VLOOKUP($C3516,'MSCI Database'!$C:$R,13, FALSE)="","",VLOOKUP($C3516,'MSCI Database'!$C:$R,13, FALSE)),"")</f>
        <v>Maintaining strong privacy and data security practices</v>
      </c>
    </row>
    <row r="3517" spans="1:27" s="130" customFormat="1" ht="15" hidden="1" customHeight="1" outlineLevel="1">
      <c r="A3517" s="130" t="s">
        <v>3831</v>
      </c>
      <c r="B3517" s="130" t="s">
        <v>3832</v>
      </c>
      <c r="C3517" s="130" t="s">
        <v>3833</v>
      </c>
      <c r="D3517" s="130" t="s">
        <v>18672</v>
      </c>
      <c r="E3517" s="130" t="s">
        <v>18690</v>
      </c>
      <c r="F3517" s="215">
        <v>1.0289271918328E-2</v>
      </c>
      <c r="G3517" s="132" t="str">
        <f ca="1">IFERROR(_xll.BQL($A3517, "cur_mkt_cap(currency=EUR)")/1000000, " ")</f>
        <v xml:space="preserve"> </v>
      </c>
      <c r="M3517" s="308"/>
      <c r="N3517" s="215">
        <f t="shared" si="138"/>
        <v>1.0925604924764978E-4</v>
      </c>
      <c r="O3517" s="172" t="str">
        <f>IFERROR(IF(VLOOKUP($C3517,'MSCI Database'!$C:$R,2, FALSE)="","",VLOOKUP($C3517,'MSCI Database'!$C:$R,2, FALSE)),"")</f>
        <v>Media &amp; Entertainment</v>
      </c>
      <c r="P3517" s="186" t="str">
        <f>IFERROR(IF(VLOOKUP($C3517,'MSCI Database'!$C:$R,3, FALSE)="","",VLOOKUP($C3517,'MSCI Database'!$C:$R,3, FALSE)),"")</f>
        <v>B</v>
      </c>
      <c r="Q3517" s="164" t="str">
        <f>IFERROR(IF(VLOOKUP($C3517,'MSCI Database'!$C:$R,4, FALSE)="","",VLOOKUP($C3517,'MSCI Database'!$C:$R,4, FALSE)),"")</f>
        <v>0</v>
      </c>
      <c r="R3517" s="164">
        <f>IFERROR(IF(VLOOKUP($C3517,'MSCI Database'!$C:$R,5, FALSE)="","",VLOOKUP($C3517,'MSCI Database'!$C:$R,5, FALSE)),"")</f>
        <v>2.2999999999999998</v>
      </c>
      <c r="S3517" s="164">
        <f>IFERROR(IF(VLOOKUP($C3517,'MSCI Database'!$C:$R,6, FALSE)="","",VLOOKUP($C3517,'MSCI Database'!$C:$R,6, FALSE)),"")</f>
        <v>10</v>
      </c>
      <c r="T3517" s="211">
        <f>IFERROR(IF(VLOOKUP($C3517,'MSCI Database'!$C:$R,7, FALSE)="","",VLOOKUP($C3517,'MSCI Database'!$C:$R,7, FALSE)),"")</f>
        <v>4.3</v>
      </c>
      <c r="U3517" s="164">
        <f>IFERROR(IF(VLOOKUP($C3517,'MSCI Database'!$C:$R,8, FALSE)="","",VLOOKUP($C3517,'MSCI Database'!$C:$R,8, FALSE)),"")</f>
        <v>2.7</v>
      </c>
      <c r="V3517" s="175">
        <f>IFERROR(IF(VLOOKUP($C3517,'MSCI Database'!$C:$R,9, FALSE)="","",VLOOKUP($C3517,'MSCI Database'!$C:$R,9, FALSE)),"")</f>
        <v>3.8</v>
      </c>
      <c r="W3517" s="165">
        <f t="shared" ca="1" si="139"/>
        <v>0</v>
      </c>
      <c r="X3517" s="236">
        <f>IFERROR(IF(VLOOKUP($C3517,'MSCI Database'!$C:$R,10, FALSE)="","",VLOOKUP($C3517,'MSCI Database'!$C:$R,10, FALSE)),"")</f>
        <v>58543</v>
      </c>
      <c r="Y3517" s="133" t="str">
        <f>IFERROR(IF(VLOOKUP($C3517,'MSCI Database'!$C:$R,11, FALSE)="","",VLOOKUP($C3517,'MSCI Database'!$C:$R,11, FALSE)),"")</f>
        <v>2019</v>
      </c>
      <c r="Z3517" s="133" t="str">
        <f>IFERROR(IF(VLOOKUP($C3517,'MSCI Database'!$C:$R,12, FALSE)="","",VLOOKUP($C3517,'MSCI Database'!$C:$R,12, FALSE)),"")</f>
        <v>Reported</v>
      </c>
      <c r="AA3517" s="202" t="str">
        <f>IFERROR(IF(VLOOKUP($C3517,'MSCI Database'!$C:$R,13, FALSE)="","",VLOOKUP($C3517,'MSCI Database'!$C:$R,13, FALSE)),"")</f>
        <v>Weak governance and talent management practices</v>
      </c>
    </row>
    <row r="3518" spans="1:27" s="130" customFormat="1" ht="15" hidden="1" customHeight="1" outlineLevel="1">
      <c r="A3518" s="130" t="s">
        <v>3628</v>
      </c>
      <c r="B3518" s="130" t="s">
        <v>3629</v>
      </c>
      <c r="C3518" s="130" t="s">
        <v>3630</v>
      </c>
      <c r="D3518" s="130" t="s">
        <v>18672</v>
      </c>
      <c r="E3518" s="130" t="s">
        <v>18684</v>
      </c>
      <c r="F3518" s="215">
        <v>1.044879018470222E-2</v>
      </c>
      <c r="G3518" s="132" t="str">
        <f ca="1">IFERROR(_xll.BQL($A3518, "cur_mkt_cap(currency=EUR)")/1000000, " ")</f>
        <v xml:space="preserve"> </v>
      </c>
      <c r="M3518" s="308"/>
      <c r="N3518" s="215">
        <f t="shared" si="138"/>
        <v>1.1094988489561597E-4</v>
      </c>
      <c r="O3518" s="172" t="str">
        <f>IFERROR(IF(VLOOKUP($C3518,'MSCI Database'!$C:$R,2, FALSE)="","",VLOOKUP($C3518,'MSCI Database'!$C:$R,2, FALSE)),"")</f>
        <v>Steel</v>
      </c>
      <c r="P3518" s="186" t="str">
        <f>IFERROR(IF(VLOOKUP($C3518,'MSCI Database'!$C:$R,3, FALSE)="","",VLOOKUP($C3518,'MSCI Database'!$C:$R,3, FALSE)),"")</f>
        <v>A</v>
      </c>
      <c r="Q3518" s="164" t="str">
        <f>IFERROR(IF(VLOOKUP($C3518,'MSCI Database'!$C:$R,4, FALSE)="","",VLOOKUP($C3518,'MSCI Database'!$C:$R,4, FALSE)),"")</f>
        <v>0</v>
      </c>
      <c r="R3518" s="164">
        <f>IFERROR(IF(VLOOKUP($C3518,'MSCI Database'!$C:$R,5, FALSE)="","",VLOOKUP($C3518,'MSCI Database'!$C:$R,5, FALSE)),"")</f>
        <v>6.2</v>
      </c>
      <c r="S3518" s="164">
        <f>IFERROR(IF(VLOOKUP($C3518,'MSCI Database'!$C:$R,6, FALSE)="","",VLOOKUP($C3518,'MSCI Database'!$C:$R,6, FALSE)),"")</f>
        <v>4</v>
      </c>
      <c r="T3518" s="211">
        <f>IFERROR(IF(VLOOKUP($C3518,'MSCI Database'!$C:$R,7, FALSE)="","",VLOOKUP($C3518,'MSCI Database'!$C:$R,7, FALSE)),"")</f>
        <v>5.5</v>
      </c>
      <c r="U3518" s="164">
        <f>IFERROR(IF(VLOOKUP($C3518,'MSCI Database'!$C:$R,8, FALSE)="","",VLOOKUP($C3518,'MSCI Database'!$C:$R,8, FALSE)),"")</f>
        <v>4.3</v>
      </c>
      <c r="V3518" s="175">
        <f>IFERROR(IF(VLOOKUP($C3518,'MSCI Database'!$C:$R,9, FALSE)="","",VLOOKUP($C3518,'MSCI Database'!$C:$R,9, FALSE)),"")</f>
        <v>4.5</v>
      </c>
      <c r="W3518" s="165">
        <f t="shared" ca="1" si="139"/>
        <v>0</v>
      </c>
      <c r="X3518" s="236">
        <f>IFERROR(IF(VLOOKUP($C3518,'MSCI Database'!$C:$R,10, FALSE)="","",VLOOKUP($C3518,'MSCI Database'!$C:$R,10, FALSE)),"")</f>
        <v>60500000</v>
      </c>
      <c r="Y3518" s="133" t="str">
        <f>IFERROR(IF(VLOOKUP($C3518,'MSCI Database'!$C:$R,11, FALSE)="","",VLOOKUP($C3518,'MSCI Database'!$C:$R,11, FALSE)),"")</f>
        <v>2019</v>
      </c>
      <c r="Z3518" s="133" t="str">
        <f>IFERROR(IF(VLOOKUP($C3518,'MSCI Database'!$C:$R,12, FALSE)="","",VLOOKUP($C3518,'MSCI Database'!$C:$R,12, FALSE)),"")</f>
        <v>Reported</v>
      </c>
      <c r="AA3518" s="202" t="str">
        <f>IFERROR(IF(VLOOKUP($C3518,'MSCI Database'!$C:$R,13, FALSE)="","",VLOOKUP($C3518,'MSCI Database'!$C:$R,13, FALSE)),"")</f>
        <v>Strong environmental management strategy relative to industry peers</v>
      </c>
    </row>
    <row r="3519" spans="1:27" s="130" customFormat="1" ht="15" hidden="1" customHeight="1" outlineLevel="1">
      <c r="A3519" s="130" t="s">
        <v>3273</v>
      </c>
      <c r="B3519" s="130" t="s">
        <v>3274</v>
      </c>
      <c r="C3519" s="130" t="s">
        <v>3275</v>
      </c>
      <c r="D3519" s="130" t="s">
        <v>18672</v>
      </c>
      <c r="E3519" s="130" t="s">
        <v>12133</v>
      </c>
      <c r="F3519" s="215">
        <v>1.0803684236940159E-2</v>
      </c>
      <c r="G3519" s="132" t="str">
        <f ca="1">IFERROR(_xll.BQL($A3519, "cur_mkt_cap(currency=EUR)")/1000000, " ")</f>
        <v xml:space="preserve"> </v>
      </c>
      <c r="M3519" s="308"/>
      <c r="N3519" s="215">
        <f t="shared" si="138"/>
        <v>1.1471830722489066E-4</v>
      </c>
      <c r="O3519" s="172" t="str">
        <f>IFERROR(IF(VLOOKUP($C3519,'MSCI Database'!$C:$R,2, FALSE)="","",VLOOKUP($C3519,'MSCI Database'!$C:$R,2, FALSE)),"")</f>
        <v>Health Care Equipment &amp; Supplies</v>
      </c>
      <c r="P3519" s="186" t="str">
        <f>IFERROR(IF(VLOOKUP($C3519,'MSCI Database'!$C:$R,3, FALSE)="","",VLOOKUP($C3519,'MSCI Database'!$C:$R,3, FALSE)),"")</f>
        <v>BB</v>
      </c>
      <c r="Q3519" s="164" t="str">
        <f>IFERROR(IF(VLOOKUP($C3519,'MSCI Database'!$C:$R,4, FALSE)="","",VLOOKUP($C3519,'MSCI Database'!$C:$R,4, FALSE)),"")</f>
        <v>0</v>
      </c>
      <c r="R3519" s="164">
        <f>IFERROR(IF(VLOOKUP($C3519,'MSCI Database'!$C:$R,5, FALSE)="","",VLOOKUP($C3519,'MSCI Database'!$C:$R,5, FALSE)),"")</f>
        <v>4.2</v>
      </c>
      <c r="S3519" s="164">
        <f>IFERROR(IF(VLOOKUP($C3519,'MSCI Database'!$C:$R,6, FALSE)="","",VLOOKUP($C3519,'MSCI Database'!$C:$R,6, FALSE)),"")</f>
        <v>6.7</v>
      </c>
      <c r="T3519" s="211">
        <f>IFERROR(IF(VLOOKUP($C3519,'MSCI Database'!$C:$R,7, FALSE)="","",VLOOKUP($C3519,'MSCI Database'!$C:$R,7, FALSE)),"")</f>
        <v>6.2</v>
      </c>
      <c r="U3519" s="164">
        <f>IFERROR(IF(VLOOKUP($C3519,'MSCI Database'!$C:$R,8, FALSE)="","",VLOOKUP($C3519,'MSCI Database'!$C:$R,8, FALSE)),"")</f>
        <v>3.6</v>
      </c>
      <c r="V3519" s="175">
        <f>IFERROR(IF(VLOOKUP($C3519,'MSCI Database'!$C:$R,9, FALSE)="","",VLOOKUP($C3519,'MSCI Database'!$C:$R,9, FALSE)),"")</f>
        <v>5</v>
      </c>
      <c r="W3519" s="165">
        <f t="shared" ca="1" si="139"/>
        <v>0</v>
      </c>
      <c r="X3519" s="236">
        <f>IFERROR(IF(VLOOKUP($C3519,'MSCI Database'!$C:$R,10, FALSE)="","",VLOOKUP($C3519,'MSCI Database'!$C:$R,10, FALSE)),"")</f>
        <v>9939</v>
      </c>
      <c r="Y3519" s="133" t="str">
        <f>IFERROR(IF(VLOOKUP($C3519,'MSCI Database'!$C:$R,11, FALSE)="","",VLOOKUP($C3519,'MSCI Database'!$C:$R,11, FALSE)),"")</f>
        <v>2019</v>
      </c>
      <c r="Z3519" s="133" t="str">
        <f>IFERROR(IF(VLOOKUP($C3519,'MSCI Database'!$C:$R,12, FALSE)="","",VLOOKUP($C3519,'MSCI Database'!$C:$R,12, FALSE)),"")</f>
        <v>E.Segmt-Moderately Low</v>
      </c>
      <c r="AA3519" s="202" t="str">
        <f>IFERROR(IF(VLOOKUP($C3519,'MSCI Database'!$C:$R,13, FALSE)="","",VLOOKUP($C3519,'MSCI Database'!$C:$R,13, FALSE)),"")</f>
        <v>Ethical compliance and corporate governance practices continue to lag those of peers</v>
      </c>
    </row>
    <row r="3520" spans="1:27" s="130" customFormat="1" ht="15" hidden="1" customHeight="1" outlineLevel="1">
      <c r="A3520" s="130" t="s">
        <v>4339</v>
      </c>
      <c r="B3520" s="130" t="s">
        <v>4340</v>
      </c>
      <c r="C3520" s="130" t="s">
        <v>4341</v>
      </c>
      <c r="D3520" s="130" t="s">
        <v>12136</v>
      </c>
      <c r="E3520" s="130" t="s">
        <v>18673</v>
      </c>
      <c r="F3520" s="215">
        <v>9.901564168370684E-4</v>
      </c>
      <c r="G3520" s="132" t="str">
        <f ca="1">IFERROR(_xll.BQL($A3520, "cur_mkt_cap(currency=EUR)")/1000000, " ")</f>
        <v xml:space="preserve"> </v>
      </c>
      <c r="M3520" s="308"/>
      <c r="N3520" s="215">
        <f t="shared" si="138"/>
        <v>1.0513919653355459E-5</v>
      </c>
      <c r="O3520" s="172" t="str">
        <f>IFERROR(IF(VLOOKUP($C3520,'MSCI Database'!$C:$R,2, FALSE)="","",VLOOKUP($C3520,'MSCI Database'!$C:$R,2, FALSE)),"")</f>
        <v>Road &amp; Rail Transport</v>
      </c>
      <c r="P3520" s="186" t="str">
        <f>IFERROR(IF(VLOOKUP($C3520,'MSCI Database'!$C:$R,3, FALSE)="","",VLOOKUP($C3520,'MSCI Database'!$C:$R,3, FALSE)),"")</f>
        <v>BB</v>
      </c>
      <c r="Q3520" s="164" t="str">
        <f>IFERROR(IF(VLOOKUP($C3520,'MSCI Database'!$C:$R,4, FALSE)="","",VLOOKUP($C3520,'MSCI Database'!$C:$R,4, FALSE)),"")</f>
        <v>1</v>
      </c>
      <c r="R3520" s="164">
        <f>IFERROR(IF(VLOOKUP($C3520,'MSCI Database'!$C:$R,5, FALSE)="","",VLOOKUP($C3520,'MSCI Database'!$C:$R,5, FALSE)),"")</f>
        <v>4.0999999999999996</v>
      </c>
      <c r="S3520" s="164">
        <f>IFERROR(IF(VLOOKUP($C3520,'MSCI Database'!$C:$R,6, FALSE)="","",VLOOKUP($C3520,'MSCI Database'!$C:$R,6, FALSE)),"")</f>
        <v>10</v>
      </c>
      <c r="T3520" s="211">
        <f>IFERROR(IF(VLOOKUP($C3520,'MSCI Database'!$C:$R,7, FALSE)="","",VLOOKUP($C3520,'MSCI Database'!$C:$R,7, FALSE)),"")</f>
        <v>2</v>
      </c>
      <c r="U3520" s="164">
        <f>IFERROR(IF(VLOOKUP($C3520,'MSCI Database'!$C:$R,8, FALSE)="","",VLOOKUP($C3520,'MSCI Database'!$C:$R,8, FALSE)),"")</f>
        <v>1.6</v>
      </c>
      <c r="V3520" s="175">
        <f>IFERROR(IF(VLOOKUP($C3520,'MSCI Database'!$C:$R,9, FALSE)="","",VLOOKUP($C3520,'MSCI Database'!$C:$R,9, FALSE)),"")</f>
        <v>3.7</v>
      </c>
      <c r="W3520" s="165">
        <f t="shared" ca="1" si="139"/>
        <v>0</v>
      </c>
      <c r="X3520" s="236">
        <f>IFERROR(IF(VLOOKUP($C3520,'MSCI Database'!$C:$R,10, FALSE)="","",VLOOKUP($C3520,'MSCI Database'!$C:$R,10, FALSE)),"")</f>
        <v>300411</v>
      </c>
      <c r="Y3520" s="133" t="str">
        <f>IFERROR(IF(VLOOKUP($C3520,'MSCI Database'!$C:$R,11, FALSE)="","",VLOOKUP($C3520,'MSCI Database'!$C:$R,11, FALSE)),"")</f>
        <v>2019</v>
      </c>
      <c r="Z3520" s="133" t="str">
        <f>IFERROR(IF(VLOOKUP($C3520,'MSCI Database'!$C:$R,12, FALSE)="","",VLOOKUP($C3520,'MSCI Database'!$C:$R,12, FALSE)),"")</f>
        <v>E.CSI</v>
      </c>
      <c r="AA3520" s="202" t="str">
        <f>IFERROR(IF(VLOOKUP($C3520,'MSCI Database'!$C:$R,13, FALSE)="","",VLOOKUP($C3520,'MSCI Database'!$C:$R,13, FALSE)),"")</f>
        <v>Strengthened commitment in reducing GHG emissions; labor management and safety concerns persist</v>
      </c>
    </row>
    <row r="3521" spans="1:27" s="130" customFormat="1" ht="15" hidden="1" customHeight="1" outlineLevel="1">
      <c r="A3521" s="130" t="s">
        <v>4087</v>
      </c>
      <c r="B3521" s="130" t="s">
        <v>4088</v>
      </c>
      <c r="C3521" s="130" t="s">
        <v>4089</v>
      </c>
      <c r="D3521" s="130" t="s">
        <v>18672</v>
      </c>
      <c r="E3521" s="130" t="s">
        <v>18689</v>
      </c>
      <c r="F3521" s="215">
        <v>1.0515163876522E-2</v>
      </c>
      <c r="G3521" s="132" t="str">
        <f ca="1">IFERROR(_xll.BQL($A3521, "cur_mkt_cap(currency=EUR)")/1000000, " ")</f>
        <v xml:space="preserve"> </v>
      </c>
      <c r="M3521" s="308"/>
      <c r="N3521" s="215">
        <f t="shared" si="138"/>
        <v>1.1165467017097573E-4</v>
      </c>
      <c r="O3521" s="172" t="str">
        <f>IFERROR(IF(VLOOKUP($C3521,'MSCI Database'!$C:$R,2, FALSE)="","",VLOOKUP($C3521,'MSCI Database'!$C:$R,2, FALSE)),"")</f>
        <v>Electronic Equipment, Instruments &amp; Components</v>
      </c>
      <c r="P3521" s="186" t="str">
        <f>IFERROR(IF(VLOOKUP($C3521,'MSCI Database'!$C:$R,3, FALSE)="","",VLOOKUP($C3521,'MSCI Database'!$C:$R,3, FALSE)),"")</f>
        <v>A</v>
      </c>
      <c r="Q3521" s="164" t="str">
        <f>IFERROR(IF(VLOOKUP($C3521,'MSCI Database'!$C:$R,4, FALSE)="","",VLOOKUP($C3521,'MSCI Database'!$C:$R,4, FALSE)),"")</f>
        <v>0</v>
      </c>
      <c r="R3521" s="164">
        <f>IFERROR(IF(VLOOKUP($C3521,'MSCI Database'!$C:$R,5, FALSE)="","",VLOOKUP($C3521,'MSCI Database'!$C:$R,5, FALSE)),"")</f>
        <v>5.8</v>
      </c>
      <c r="S3521" s="164">
        <f>IFERROR(IF(VLOOKUP($C3521,'MSCI Database'!$C:$R,6, FALSE)="","",VLOOKUP($C3521,'MSCI Database'!$C:$R,6, FALSE)),"")</f>
        <v>3.8</v>
      </c>
      <c r="T3521" s="211">
        <f>IFERROR(IF(VLOOKUP($C3521,'MSCI Database'!$C:$R,7, FALSE)="","",VLOOKUP($C3521,'MSCI Database'!$C:$R,7, FALSE)),"")</f>
        <v>5.4</v>
      </c>
      <c r="U3521" s="164">
        <f>IFERROR(IF(VLOOKUP($C3521,'MSCI Database'!$C:$R,8, FALSE)="","",VLOOKUP($C3521,'MSCI Database'!$C:$R,8, FALSE)),"")</f>
        <v>4</v>
      </c>
      <c r="V3521" s="175">
        <f>IFERROR(IF(VLOOKUP($C3521,'MSCI Database'!$C:$R,9, FALSE)="","",VLOOKUP($C3521,'MSCI Database'!$C:$R,9, FALSE)),"")</f>
        <v>4.5999999999999996</v>
      </c>
      <c r="W3521" s="165">
        <f t="shared" ca="1" si="139"/>
        <v>0</v>
      </c>
      <c r="X3521" s="236">
        <f>IFERROR(IF(VLOOKUP($C3521,'MSCI Database'!$C:$R,10, FALSE)="","",VLOOKUP($C3521,'MSCI Database'!$C:$R,10, FALSE)),"")</f>
        <v>46471</v>
      </c>
      <c r="Y3521" s="133" t="str">
        <f>IFERROR(IF(VLOOKUP($C3521,'MSCI Database'!$C:$R,11, FALSE)="","",VLOOKUP($C3521,'MSCI Database'!$C:$R,11, FALSE)),"")</f>
        <v>2019</v>
      </c>
      <c r="Z3521" s="133" t="str">
        <f>IFERROR(IF(VLOOKUP($C3521,'MSCI Database'!$C:$R,12, FALSE)="","",VLOOKUP($C3521,'MSCI Database'!$C:$R,12, FALSE)),"")</f>
        <v>Reported</v>
      </c>
      <c r="AA3521" s="202" t="str">
        <f>IFERROR(IF(VLOOKUP($C3521,'MSCI Database'!$C:$R,13, FALSE)="","",VLOOKUP($C3521,'MSCI Database'!$C:$R,13, FALSE)),"")</f>
        <v>The inclusion of the corporate behavior theme weigh in on the rating</v>
      </c>
    </row>
    <row r="3522" spans="1:27" s="130" customFormat="1" ht="15" hidden="1" customHeight="1" outlineLevel="1">
      <c r="A3522" s="130" t="s">
        <v>3854</v>
      </c>
      <c r="B3522" s="130" t="s">
        <v>3855</v>
      </c>
      <c r="C3522" s="130" t="s">
        <v>3856</v>
      </c>
      <c r="D3522" s="130" t="s">
        <v>18672</v>
      </c>
      <c r="E3522" s="130" t="s">
        <v>100</v>
      </c>
      <c r="F3522" s="215">
        <v>1.0477394703961231E-2</v>
      </c>
      <c r="G3522" s="132" t="str">
        <f ca="1">IFERROR(_xll.BQL($A3522, "cur_mkt_cap(currency=EUR)")/1000000, " ")</f>
        <v xml:space="preserve"> </v>
      </c>
      <c r="M3522" s="308"/>
      <c r="N3522" s="215">
        <f t="shared" si="138"/>
        <v>1.1125362035811269E-4</v>
      </c>
      <c r="O3522" s="172" t="str">
        <f>IFERROR(IF(VLOOKUP($C3522,'MSCI Database'!$C:$R,2, FALSE)="","",VLOOKUP($C3522,'MSCI Database'!$C:$R,2, FALSE)),"")</f>
        <v>Utilities</v>
      </c>
      <c r="P3522" s="186" t="str">
        <f>IFERROR(IF(VLOOKUP($C3522,'MSCI Database'!$C:$R,3, FALSE)="","",VLOOKUP($C3522,'MSCI Database'!$C:$R,3, FALSE)),"")</f>
        <v>CCC</v>
      </c>
      <c r="Q3522" s="164" t="str">
        <f>IFERROR(IF(VLOOKUP($C3522,'MSCI Database'!$C:$R,4, FALSE)="","",VLOOKUP($C3522,'MSCI Database'!$C:$R,4, FALSE)),"")</f>
        <v>0</v>
      </c>
      <c r="R3522" s="164">
        <f>IFERROR(IF(VLOOKUP($C3522,'MSCI Database'!$C:$R,5, FALSE)="","",VLOOKUP($C3522,'MSCI Database'!$C:$R,5, FALSE)),"")</f>
        <v>1.42</v>
      </c>
      <c r="S3522" s="164">
        <f>IFERROR(IF(VLOOKUP($C3522,'MSCI Database'!$C:$R,6, FALSE)="","",VLOOKUP($C3522,'MSCI Database'!$C:$R,6, FALSE)),"")</f>
        <v>4.5999999999999996</v>
      </c>
      <c r="T3522" s="211">
        <f>IFERROR(IF(VLOOKUP($C3522,'MSCI Database'!$C:$R,7, FALSE)="","",VLOOKUP($C3522,'MSCI Database'!$C:$R,7, FALSE)),"")</f>
        <v>2.8</v>
      </c>
      <c r="U3522" s="164">
        <f>IFERROR(IF(VLOOKUP($C3522,'MSCI Database'!$C:$R,8, FALSE)="","",VLOOKUP($C3522,'MSCI Database'!$C:$R,8, FALSE)),"")</f>
        <v>3.1</v>
      </c>
      <c r="V3522" s="175">
        <f>IFERROR(IF(VLOOKUP($C3522,'MSCI Database'!$C:$R,9, FALSE)="","",VLOOKUP($C3522,'MSCI Database'!$C:$R,9, FALSE)),"")</f>
        <v>3.8</v>
      </c>
      <c r="W3522" s="165">
        <f t="shared" ca="1" si="139"/>
        <v>0</v>
      </c>
      <c r="X3522" s="236">
        <f>IFERROR(IF(VLOOKUP($C3522,'MSCI Database'!$C:$R,10, FALSE)="","",VLOOKUP($C3522,'MSCI Database'!$C:$R,10, FALSE)),"")</f>
        <v>90088928</v>
      </c>
      <c r="Y3522" s="133" t="str">
        <f>IFERROR(IF(VLOOKUP($C3522,'MSCI Database'!$C:$R,11, FALSE)="","",VLOOKUP($C3522,'MSCI Database'!$C:$R,11, FALSE)),"")</f>
        <v>2019</v>
      </c>
      <c r="Z3522" s="133" t="str">
        <f>IFERROR(IF(VLOOKUP($C3522,'MSCI Database'!$C:$R,12, FALSE)="","",VLOOKUP($C3522,'MSCI Database'!$C:$R,12, FALSE)),"")</f>
        <v>E.Segmt-Moderately Low</v>
      </c>
      <c r="AA3522" s="202" t="str">
        <f>IFERROR(IF(VLOOKUP($C3522,'MSCI Database'!$C:$R,13, FALSE)="","",VLOOKUP($C3522,'MSCI Database'!$C:$R,13, FALSE)),"")</f>
        <v>Daichi clean-up concerns persist over frozen wall effectiveness and disposal of contaminated water</v>
      </c>
    </row>
    <row r="3523" spans="1:27" s="130" customFormat="1" ht="15" hidden="1" customHeight="1" outlineLevel="1">
      <c r="A3523" s="130" t="s">
        <v>3890</v>
      </c>
      <c r="B3523" s="130" t="s">
        <v>3891</v>
      </c>
      <c r="C3523" s="130" t="s">
        <v>3892</v>
      </c>
      <c r="D3523" s="130" t="s">
        <v>18672</v>
      </c>
      <c r="E3523" s="130" t="s">
        <v>18673</v>
      </c>
      <c r="F3523" s="215">
        <v>1.034897699100451E-2</v>
      </c>
      <c r="G3523" s="132" t="str">
        <f ca="1">IFERROR(_xll.BQL($A3523, "cur_mkt_cap(currency=EUR)")/1000000, " ")</f>
        <v xml:space="preserve"> </v>
      </c>
      <c r="M3523" s="308"/>
      <c r="N3523" s="215">
        <f t="shared" si="138"/>
        <v>1.0989002416953515E-4</v>
      </c>
      <c r="O3523" s="172" t="str">
        <f>IFERROR(IF(VLOOKUP($C3523,'MSCI Database'!$C:$R,2, FALSE)="","",VLOOKUP($C3523,'MSCI Database'!$C:$R,2, FALSE)),"")</f>
        <v>Building Products</v>
      </c>
      <c r="P3523" s="186" t="str">
        <f>IFERROR(IF(VLOOKUP($C3523,'MSCI Database'!$C:$R,3, FALSE)="","",VLOOKUP($C3523,'MSCI Database'!$C:$R,3, FALSE)),"")</f>
        <v>A</v>
      </c>
      <c r="Q3523" s="164" t="str">
        <f>IFERROR(IF(VLOOKUP($C3523,'MSCI Database'!$C:$R,4, FALSE)="","",VLOOKUP($C3523,'MSCI Database'!$C:$R,4, FALSE)),"")</f>
        <v>1</v>
      </c>
      <c r="R3523" s="164">
        <f>IFERROR(IF(VLOOKUP($C3523,'MSCI Database'!$C:$R,5, FALSE)="","",VLOOKUP($C3523,'MSCI Database'!$C:$R,5, FALSE)),"")</f>
        <v>6.8</v>
      </c>
      <c r="S3523" s="164">
        <f>IFERROR(IF(VLOOKUP($C3523,'MSCI Database'!$C:$R,6, FALSE)="","",VLOOKUP($C3523,'MSCI Database'!$C:$R,6, FALSE)),"")</f>
        <v>6.5</v>
      </c>
      <c r="T3523" s="211">
        <f>IFERROR(IF(VLOOKUP($C3523,'MSCI Database'!$C:$R,7, FALSE)="","",VLOOKUP($C3523,'MSCI Database'!$C:$R,7, FALSE)),"")</f>
        <v>4.7</v>
      </c>
      <c r="U3523" s="164">
        <f>IFERROR(IF(VLOOKUP($C3523,'MSCI Database'!$C:$R,8, FALSE)="","",VLOOKUP($C3523,'MSCI Database'!$C:$R,8, FALSE)),"")</f>
        <v>5.3</v>
      </c>
      <c r="V3523" s="175">
        <f>IFERROR(IF(VLOOKUP($C3523,'MSCI Database'!$C:$R,9, FALSE)="","",VLOOKUP($C3523,'MSCI Database'!$C:$R,9, FALSE)),"")</f>
        <v>5.6</v>
      </c>
      <c r="W3523" s="165">
        <f t="shared" ca="1" si="139"/>
        <v>0</v>
      </c>
      <c r="X3523" s="236">
        <f>IFERROR(IF(VLOOKUP($C3523,'MSCI Database'!$C:$R,10, FALSE)="","",VLOOKUP($C3523,'MSCI Database'!$C:$R,10, FALSE)),"")</f>
        <v>1170905</v>
      </c>
      <c r="Y3523" s="133" t="str">
        <f>IFERROR(IF(VLOOKUP($C3523,'MSCI Database'!$C:$R,11, FALSE)="","",VLOOKUP($C3523,'MSCI Database'!$C:$R,11, FALSE)),"")</f>
        <v>2019</v>
      </c>
      <c r="Z3523" s="133" t="str">
        <f>IFERROR(IF(VLOOKUP($C3523,'MSCI Database'!$C:$R,12, FALSE)="","",VLOOKUP($C3523,'MSCI Database'!$C:$R,12, FALSE)),"")</f>
        <v>Reported</v>
      </c>
      <c r="AA3523" s="202" t="str">
        <f>IFERROR(IF(VLOOKUP($C3523,'MSCI Database'!$C:$R,13, FALSE)="","",VLOOKUP($C3523,'MSCI Database'!$C:$R,13, FALSE)),"")</f>
        <v>Group reorganization reflects improved corporate governance practices</v>
      </c>
    </row>
    <row r="3524" spans="1:27" s="130" customFormat="1" ht="15" hidden="1" customHeight="1" outlineLevel="1">
      <c r="A3524" s="130" t="s">
        <v>3368</v>
      </c>
      <c r="B3524" s="130" t="s">
        <v>3369</v>
      </c>
      <c r="C3524" s="130" t="s">
        <v>3370</v>
      </c>
      <c r="D3524" s="130" t="s">
        <v>18672</v>
      </c>
      <c r="E3524" s="130" t="s">
        <v>100</v>
      </c>
      <c r="F3524" s="215">
        <v>1.0185365951811361E-2</v>
      </c>
      <c r="G3524" s="132" t="str">
        <f ca="1">IFERROR(_xll.BQL($A3524, "cur_mkt_cap(currency=EUR)")/1000000, " ")</f>
        <v xml:space="preserve"> </v>
      </c>
      <c r="M3524" s="308"/>
      <c r="N3524" s="215">
        <f t="shared" si="138"/>
        <v>1.0815272964593482E-4</v>
      </c>
      <c r="O3524" s="172" t="str">
        <f>IFERROR(IF(VLOOKUP($C3524,'MSCI Database'!$C:$R,2, FALSE)="","",VLOOKUP($C3524,'MSCI Database'!$C:$R,2, FALSE)),"")</f>
        <v>Utilities</v>
      </c>
      <c r="P3524" s="186" t="str">
        <f>IFERROR(IF(VLOOKUP($C3524,'MSCI Database'!$C:$R,3, FALSE)="","",VLOOKUP($C3524,'MSCI Database'!$C:$R,3, FALSE)),"")</f>
        <v>A</v>
      </c>
      <c r="Q3524" s="164" t="str">
        <f>IFERROR(IF(VLOOKUP($C3524,'MSCI Database'!$C:$R,4, FALSE)="","",VLOOKUP($C3524,'MSCI Database'!$C:$R,4, FALSE)),"")</f>
        <v>-1</v>
      </c>
      <c r="R3524" s="164">
        <f>IFERROR(IF(VLOOKUP($C3524,'MSCI Database'!$C:$R,5, FALSE)="","",VLOOKUP($C3524,'MSCI Database'!$C:$R,5, FALSE)),"")</f>
        <v>6</v>
      </c>
      <c r="S3524" s="164">
        <f>IFERROR(IF(VLOOKUP($C3524,'MSCI Database'!$C:$R,6, FALSE)="","",VLOOKUP($C3524,'MSCI Database'!$C:$R,6, FALSE)),"")</f>
        <v>7.2</v>
      </c>
      <c r="T3524" s="211">
        <f>IFERROR(IF(VLOOKUP($C3524,'MSCI Database'!$C:$R,7, FALSE)="","",VLOOKUP($C3524,'MSCI Database'!$C:$R,7, FALSE)),"")</f>
        <v>8.5</v>
      </c>
      <c r="U3524" s="164">
        <f>IFERROR(IF(VLOOKUP($C3524,'MSCI Database'!$C:$R,8, FALSE)="","",VLOOKUP($C3524,'MSCI Database'!$C:$R,8, FALSE)),"")</f>
        <v>2.9</v>
      </c>
      <c r="V3524" s="175">
        <f>IFERROR(IF(VLOOKUP($C3524,'MSCI Database'!$C:$R,9, FALSE)="","",VLOOKUP($C3524,'MSCI Database'!$C:$R,9, FALSE)),"")</f>
        <v>5.8</v>
      </c>
      <c r="W3524" s="165">
        <f t="shared" ca="1" si="139"/>
        <v>0</v>
      </c>
      <c r="X3524" s="236">
        <f>IFERROR(IF(VLOOKUP($C3524,'MSCI Database'!$C:$R,10, FALSE)="","",VLOOKUP($C3524,'MSCI Database'!$C:$R,10, FALSE)),"")</f>
        <v>5096356</v>
      </c>
      <c r="Y3524" s="133" t="str">
        <f>IFERROR(IF(VLOOKUP($C3524,'MSCI Database'!$C:$R,11, FALSE)="","",VLOOKUP($C3524,'MSCI Database'!$C:$R,11, FALSE)),"")</f>
        <v>2019</v>
      </c>
      <c r="Z3524" s="133" t="str">
        <f>IFERROR(IF(VLOOKUP($C3524,'MSCI Database'!$C:$R,12, FALSE)="","",VLOOKUP($C3524,'MSCI Database'!$C:$R,12, FALSE)),"")</f>
        <v>E.CSI</v>
      </c>
      <c r="AA3524" s="202" t="str">
        <f>IFERROR(IF(VLOOKUP($C3524,'MSCI Database'!$C:$R,13, FALSE)="","",VLOOKUP($C3524,'MSCI Database'!$C:$R,13, FALSE)),"")</f>
        <v>Governance practices lag those of global peers</v>
      </c>
    </row>
    <row r="3525" spans="1:27" s="130" customFormat="1" ht="15" hidden="1" customHeight="1" outlineLevel="1">
      <c r="A3525" s="130" t="s">
        <v>3345</v>
      </c>
      <c r="B3525" s="130" t="s">
        <v>3346</v>
      </c>
      <c r="C3525" s="130" t="s">
        <v>3347</v>
      </c>
      <c r="D3525" s="130" t="s">
        <v>18672</v>
      </c>
      <c r="E3525" s="130" t="s">
        <v>18690</v>
      </c>
      <c r="F3525" s="215">
        <v>1.0232039660599591E-2</v>
      </c>
      <c r="G3525" s="132" t="str">
        <f ca="1">IFERROR(_xll.BQL($A3525, "cur_mkt_cap(currency=EUR)")/1000000, " ")</f>
        <v xml:space="preserve"> </v>
      </c>
      <c r="M3525" s="308"/>
      <c r="N3525" s="215">
        <f t="shared" si="138"/>
        <v>1.0864833177079012E-4</v>
      </c>
      <c r="O3525" s="172" t="str">
        <f>IFERROR(IF(VLOOKUP($C3525,'MSCI Database'!$C:$R,2, FALSE)="","",VLOOKUP($C3525,'MSCI Database'!$C:$R,2, FALSE)),"")</f>
        <v>Media &amp; Entertainment</v>
      </c>
      <c r="P3525" s="186" t="str">
        <f>IFERROR(IF(VLOOKUP($C3525,'MSCI Database'!$C:$R,3, FALSE)="","",VLOOKUP($C3525,'MSCI Database'!$C:$R,3, FALSE)),"")</f>
        <v>BBB</v>
      </c>
      <c r="Q3525" s="164" t="str">
        <f>IFERROR(IF(VLOOKUP($C3525,'MSCI Database'!$C:$R,4, FALSE)="","",VLOOKUP($C3525,'MSCI Database'!$C:$R,4, FALSE)),"")</f>
        <v>0</v>
      </c>
      <c r="R3525" s="164">
        <f>IFERROR(IF(VLOOKUP($C3525,'MSCI Database'!$C:$R,5, FALSE)="","",VLOOKUP($C3525,'MSCI Database'!$C:$R,5, FALSE)),"")</f>
        <v>5.0999999999999996</v>
      </c>
      <c r="S3525" s="164">
        <f>IFERROR(IF(VLOOKUP($C3525,'MSCI Database'!$C:$R,6, FALSE)="","",VLOOKUP($C3525,'MSCI Database'!$C:$R,6, FALSE)),"")</f>
        <v>7</v>
      </c>
      <c r="T3525" s="211">
        <f>IFERROR(IF(VLOOKUP($C3525,'MSCI Database'!$C:$R,7, FALSE)="","",VLOOKUP($C3525,'MSCI Database'!$C:$R,7, FALSE)),"")</f>
        <v>4</v>
      </c>
      <c r="U3525" s="164">
        <f>IFERROR(IF(VLOOKUP($C3525,'MSCI Database'!$C:$R,8, FALSE)="","",VLOOKUP($C3525,'MSCI Database'!$C:$R,8, FALSE)),"")</f>
        <v>6.4</v>
      </c>
      <c r="V3525" s="175">
        <f>IFERROR(IF(VLOOKUP($C3525,'MSCI Database'!$C:$R,9, FALSE)="","",VLOOKUP($C3525,'MSCI Database'!$C:$R,9, FALSE)),"")</f>
        <v>5.2</v>
      </c>
      <c r="W3525" s="165">
        <f t="shared" ca="1" si="139"/>
        <v>0</v>
      </c>
      <c r="X3525" s="236">
        <f>IFERROR(IF(VLOOKUP($C3525,'MSCI Database'!$C:$R,10, FALSE)="","",VLOOKUP($C3525,'MSCI Database'!$C:$R,10, FALSE)),"")</f>
        <v>56669</v>
      </c>
      <c r="Y3525" s="133" t="str">
        <f>IFERROR(IF(VLOOKUP($C3525,'MSCI Database'!$C:$R,11, FALSE)="","",VLOOKUP($C3525,'MSCI Database'!$C:$R,11, FALSE)),"")</f>
        <v>2019</v>
      </c>
      <c r="Z3525" s="133" t="str">
        <f>IFERROR(IF(VLOOKUP($C3525,'MSCI Database'!$C:$R,12, FALSE)="","",VLOOKUP($C3525,'MSCI Database'!$C:$R,12, FALSE)),"")</f>
        <v>E.Segmt-Moderately Low</v>
      </c>
      <c r="AA3525" s="202" t="str">
        <f>IFERROR(IF(VLOOKUP($C3525,'MSCI Database'!$C:$R,13, FALSE)="","",VLOOKUP($C3525,'MSCI Database'!$C:$R,13, FALSE)),"")</f>
        <v>Outperforms most home market peers in corporate governance</v>
      </c>
    </row>
    <row r="3526" spans="1:27" s="130" customFormat="1" ht="15" hidden="1" customHeight="1" outlineLevel="1">
      <c r="A3526" s="130" t="s">
        <v>3516</v>
      </c>
      <c r="B3526" s="130" t="s">
        <v>3517</v>
      </c>
      <c r="C3526" s="130" t="s">
        <v>3518</v>
      </c>
      <c r="D3526" s="130" t="s">
        <v>18672</v>
      </c>
      <c r="E3526" s="130" t="s">
        <v>18682</v>
      </c>
      <c r="F3526" s="215">
        <v>9.8049926860335514E-3</v>
      </c>
      <c r="G3526" s="132" t="str">
        <f ca="1">IFERROR(_xll.BQL($A3526, "cur_mkt_cap(currency=EUR)")/1000000, " ")</f>
        <v xml:space="preserve"> </v>
      </c>
      <c r="M3526" s="308"/>
      <c r="N3526" s="215">
        <f t="shared" si="138"/>
        <v>1.041137577353681E-4</v>
      </c>
      <c r="O3526" s="172" t="str">
        <f>IFERROR(IF(VLOOKUP($C3526,'MSCI Database'!$C:$R,2, FALSE)="","",VLOOKUP($C3526,'MSCI Database'!$C:$R,2, FALSE)),"")</f>
        <v>Auto Components</v>
      </c>
      <c r="P3526" s="186" t="str">
        <f>IFERROR(IF(VLOOKUP($C3526,'MSCI Database'!$C:$R,3, FALSE)="","",VLOOKUP($C3526,'MSCI Database'!$C:$R,3, FALSE)),"")</f>
        <v>B</v>
      </c>
      <c r="Q3526" s="164" t="str">
        <f>IFERROR(IF(VLOOKUP($C3526,'MSCI Database'!$C:$R,4, FALSE)="","",VLOOKUP($C3526,'MSCI Database'!$C:$R,4, FALSE)),"")</f>
        <v>0</v>
      </c>
      <c r="R3526" s="164">
        <f>IFERROR(IF(VLOOKUP($C3526,'MSCI Database'!$C:$R,5, FALSE)="","",VLOOKUP($C3526,'MSCI Database'!$C:$R,5, FALSE)),"")</f>
        <v>2</v>
      </c>
      <c r="S3526" s="164">
        <f>IFERROR(IF(VLOOKUP($C3526,'MSCI Database'!$C:$R,6, FALSE)="","",VLOOKUP($C3526,'MSCI Database'!$C:$R,6, FALSE)),"")</f>
        <v>5.3</v>
      </c>
      <c r="T3526" s="211">
        <f>IFERROR(IF(VLOOKUP($C3526,'MSCI Database'!$C:$R,7, FALSE)="","",VLOOKUP($C3526,'MSCI Database'!$C:$R,7, FALSE)),"")</f>
        <v>5.0999999999999996</v>
      </c>
      <c r="U3526" s="164">
        <f>IFERROR(IF(VLOOKUP($C3526,'MSCI Database'!$C:$R,8, FALSE)="","",VLOOKUP($C3526,'MSCI Database'!$C:$R,8, FALSE)),"")</f>
        <v>1.6</v>
      </c>
      <c r="V3526" s="175">
        <f>IFERROR(IF(VLOOKUP($C3526,'MSCI Database'!$C:$R,9, FALSE)="","",VLOOKUP($C3526,'MSCI Database'!$C:$R,9, FALSE)),"")</f>
        <v>3.7</v>
      </c>
      <c r="W3526" s="165">
        <f t="shared" ca="1" si="139"/>
        <v>0</v>
      </c>
      <c r="X3526" s="236">
        <f>IFERROR(IF(VLOOKUP($C3526,'MSCI Database'!$C:$R,10, FALSE)="","",VLOOKUP($C3526,'MSCI Database'!$C:$R,10, FALSE)),"")</f>
        <v>64300</v>
      </c>
      <c r="Y3526" s="133" t="str">
        <f>IFERROR(IF(VLOOKUP($C3526,'MSCI Database'!$C:$R,11, FALSE)="","",VLOOKUP($C3526,'MSCI Database'!$C:$R,11, FALSE)),"")</f>
        <v>2019</v>
      </c>
      <c r="Z3526" s="133" t="str">
        <f>IFERROR(IF(VLOOKUP($C3526,'MSCI Database'!$C:$R,12, FALSE)="","",VLOOKUP($C3526,'MSCI Database'!$C:$R,12, FALSE)),"")</f>
        <v>Reported</v>
      </c>
      <c r="AA3526" s="202" t="str">
        <f>IFERROR(IF(VLOOKUP($C3526,'MSCI Database'!$C:$R,13, FALSE)="","",VLOOKUP($C3526,'MSCI Database'!$C:$R,13, FALSE)),"")</f>
        <v>Related party transaction with Toyota Motor continues</v>
      </c>
    </row>
    <row r="3527" spans="1:27" s="130" customFormat="1" ht="15" hidden="1" customHeight="1" outlineLevel="1">
      <c r="A3527" s="130" t="s">
        <v>3556</v>
      </c>
      <c r="B3527" s="130" t="s">
        <v>3557</v>
      </c>
      <c r="C3527" s="130" t="s">
        <v>3558</v>
      </c>
      <c r="D3527" s="130" t="s">
        <v>18672</v>
      </c>
      <c r="E3527" s="130" t="s">
        <v>18689</v>
      </c>
      <c r="F3527" s="215">
        <v>9.6385814100667985E-3</v>
      </c>
      <c r="G3527" s="132" t="str">
        <f ca="1">IFERROR(_xll.BQL($A3527, "cur_mkt_cap(currency=EUR)")/1000000, " ")</f>
        <v xml:space="preserve"> </v>
      </c>
      <c r="M3527" s="308"/>
      <c r="N3527" s="215">
        <f t="shared" si="138"/>
        <v>1.0234672905669145E-4</v>
      </c>
      <c r="O3527" s="172" t="str">
        <f>IFERROR(IF(VLOOKUP($C3527,'MSCI Database'!$C:$R,2, FALSE)="","",VLOOKUP($C3527,'MSCI Database'!$C:$R,2, FALSE)),"")</f>
        <v>Semiconductors &amp; Semiconductor Equipment</v>
      </c>
      <c r="P3527" s="186" t="str">
        <f>IFERROR(IF(VLOOKUP($C3527,'MSCI Database'!$C:$R,3, FALSE)="","",VLOOKUP($C3527,'MSCI Database'!$C:$R,3, FALSE)),"")</f>
        <v>B</v>
      </c>
      <c r="Q3527" s="164" t="str">
        <f>IFERROR(IF(VLOOKUP($C3527,'MSCI Database'!$C:$R,4, FALSE)="","",VLOOKUP($C3527,'MSCI Database'!$C:$R,4, FALSE)),"")</f>
        <v>0</v>
      </c>
      <c r="R3527" s="164">
        <f>IFERROR(IF(VLOOKUP($C3527,'MSCI Database'!$C:$R,5, FALSE)="","",VLOOKUP($C3527,'MSCI Database'!$C:$R,5, FALSE)),"")</f>
        <v>2.6</v>
      </c>
      <c r="S3527" s="164">
        <f>IFERROR(IF(VLOOKUP($C3527,'MSCI Database'!$C:$R,6, FALSE)="","",VLOOKUP($C3527,'MSCI Database'!$C:$R,6, FALSE)),"")</f>
        <v>3.7</v>
      </c>
      <c r="T3527" s="211">
        <f>IFERROR(IF(VLOOKUP($C3527,'MSCI Database'!$C:$R,7, FALSE)="","",VLOOKUP($C3527,'MSCI Database'!$C:$R,7, FALSE)),"")</f>
        <v>5.0999999999999996</v>
      </c>
      <c r="U3527" s="164">
        <f>IFERROR(IF(VLOOKUP($C3527,'MSCI Database'!$C:$R,8, FALSE)="","",VLOOKUP($C3527,'MSCI Database'!$C:$R,8, FALSE)),"")</f>
        <v>3.9</v>
      </c>
      <c r="V3527" s="175">
        <f>IFERROR(IF(VLOOKUP($C3527,'MSCI Database'!$C:$R,9, FALSE)="","",VLOOKUP($C3527,'MSCI Database'!$C:$R,9, FALSE)),"")</f>
        <v>4.2</v>
      </c>
      <c r="W3527" s="165">
        <f t="shared" ca="1" si="139"/>
        <v>0</v>
      </c>
      <c r="X3527" s="236">
        <f>IFERROR(IF(VLOOKUP($C3527,'MSCI Database'!$C:$R,10, FALSE)="","",VLOOKUP($C3527,'MSCI Database'!$C:$R,10, FALSE)),"")</f>
        <v>726000</v>
      </c>
      <c r="Y3527" s="133" t="str">
        <f>IFERROR(IF(VLOOKUP($C3527,'MSCI Database'!$C:$R,11, FALSE)="","",VLOOKUP($C3527,'MSCI Database'!$C:$R,11, FALSE)),"")</f>
        <v>2019</v>
      </c>
      <c r="Z3527" s="133" t="str">
        <f>IFERROR(IF(VLOOKUP($C3527,'MSCI Database'!$C:$R,12, FALSE)="","",VLOOKUP($C3527,'MSCI Database'!$C:$R,12, FALSE)),"")</f>
        <v>Reported</v>
      </c>
      <c r="AA3527" s="202" t="str">
        <f>IFERROR(IF(VLOOKUP($C3527,'MSCI Database'!$C:$R,13, FALSE)="","",VLOOKUP($C3527,'MSCI Database'!$C:$R,13, FALSE)),"")</f>
        <v>Limited R&amp;D investment, board structure continues to lag those of global peers</v>
      </c>
    </row>
    <row r="3528" spans="1:27" s="130" customFormat="1" ht="15" hidden="1" customHeight="1" outlineLevel="1">
      <c r="A3528" s="130" t="s">
        <v>6300</v>
      </c>
      <c r="B3528" s="130" t="s">
        <v>6297</v>
      </c>
      <c r="C3528" s="130" t="s">
        <v>6301</v>
      </c>
      <c r="D3528" s="130" t="s">
        <v>12128</v>
      </c>
      <c r="E3528" s="130" t="s">
        <v>18690</v>
      </c>
      <c r="F3528" s="215">
        <v>1.042513073807835</v>
      </c>
      <c r="G3528" s="132" t="str">
        <f ca="1">IFERROR(_xll.BQL($A3528, "cur_mkt_cap(currency=EUR)")/1000000, " ")</f>
        <v xml:space="preserve"> </v>
      </c>
      <c r="M3528" s="308"/>
      <c r="N3528" s="215">
        <f t="shared" si="138"/>
        <v>1.1069865840592575E-2</v>
      </c>
      <c r="O3528" s="172" t="str">
        <f>IFERROR(IF(VLOOKUP($C3528,'MSCI Database'!$C:$R,2, FALSE)="","",VLOOKUP($C3528,'MSCI Database'!$C:$R,2, FALSE)),"")</f>
        <v>Interactive Media &amp; Services</v>
      </c>
      <c r="P3528" s="186" t="str">
        <f>IFERROR(IF(VLOOKUP($C3528,'MSCI Database'!$C:$R,3, FALSE)="","",VLOOKUP($C3528,'MSCI Database'!$C:$R,3, FALSE)),"")</f>
        <v>BBB</v>
      </c>
      <c r="Q3528" s="164" t="str">
        <f>IFERROR(IF(VLOOKUP($C3528,'MSCI Database'!$C:$R,4, FALSE)="","",VLOOKUP($C3528,'MSCI Database'!$C:$R,4, FALSE)),"")</f>
        <v>-2</v>
      </c>
      <c r="R3528" s="164">
        <f>IFERROR(IF(VLOOKUP($C3528,'MSCI Database'!$C:$R,5, FALSE)="","",VLOOKUP($C3528,'MSCI Database'!$C:$R,5, FALSE)),"")</f>
        <v>5.0999999999999996</v>
      </c>
      <c r="S3528" s="164">
        <f>IFERROR(IF(VLOOKUP($C3528,'MSCI Database'!$C:$R,6, FALSE)="","",VLOOKUP($C3528,'MSCI Database'!$C:$R,6, FALSE)),"")</f>
        <v>7</v>
      </c>
      <c r="T3528" s="211">
        <f>IFERROR(IF(VLOOKUP($C3528,'MSCI Database'!$C:$R,7, FALSE)="","",VLOOKUP($C3528,'MSCI Database'!$C:$R,7, FALSE)),"")</f>
        <v>5.7</v>
      </c>
      <c r="U3528" s="164">
        <f>IFERROR(IF(VLOOKUP($C3528,'MSCI Database'!$C:$R,8, FALSE)="","",VLOOKUP($C3528,'MSCI Database'!$C:$R,8, FALSE)),"")</f>
        <v>1.4</v>
      </c>
      <c r="V3528" s="175">
        <f>IFERROR(IF(VLOOKUP($C3528,'MSCI Database'!$C:$R,9, FALSE)="","",VLOOKUP($C3528,'MSCI Database'!$C:$R,9, FALSE)),"")</f>
        <v>4.3</v>
      </c>
      <c r="W3528" s="165">
        <f t="shared" ca="1" si="139"/>
        <v>0</v>
      </c>
      <c r="X3528" s="236">
        <f>IFERROR(IF(VLOOKUP($C3528,'MSCI Database'!$C:$R,10, FALSE)="","",VLOOKUP($C3528,'MSCI Database'!$C:$R,10, FALSE)),"")</f>
        <v>860953</v>
      </c>
      <c r="Y3528" s="133" t="str">
        <f>IFERROR(IF(VLOOKUP($C3528,'MSCI Database'!$C:$R,11, FALSE)="","",VLOOKUP($C3528,'MSCI Database'!$C:$R,11, FALSE)),"")</f>
        <v>2019</v>
      </c>
      <c r="Z3528" s="133" t="str">
        <f>IFERROR(IF(VLOOKUP($C3528,'MSCI Database'!$C:$R,12, FALSE)="","",VLOOKUP($C3528,'MSCI Database'!$C:$R,12, FALSE)),"")</f>
        <v>Reported</v>
      </c>
      <c r="AA3528" s="202" t="str">
        <f>IFERROR(IF(VLOOKUP($C3528,'MSCI Database'!$C:$R,13, FALSE)="","",VLOOKUP($C3528,'MSCI Database'!$C:$R,13, FALSE)),"")</f>
        <v>Worst in class governance performance drives the rating downgrade</v>
      </c>
    </row>
    <row r="3529" spans="1:27" s="130" customFormat="1" ht="15" hidden="1" customHeight="1" outlineLevel="1">
      <c r="A3529" s="130" t="s">
        <v>6296</v>
      </c>
      <c r="B3529" s="130" t="s">
        <v>6297</v>
      </c>
      <c r="C3529" s="130" t="s">
        <v>6298</v>
      </c>
      <c r="D3529" s="130" t="s">
        <v>12128</v>
      </c>
      <c r="E3529" s="130" t="s">
        <v>18690</v>
      </c>
      <c r="F3529" s="215">
        <v>1.041557854067563</v>
      </c>
      <c r="G3529" s="132" t="str">
        <f ca="1">IFERROR(_xll.BQL($A3529, "cur_mkt_cap(currency=EUR)")/1000000, " ")</f>
        <v xml:space="preserve"> </v>
      </c>
      <c r="M3529" s="308"/>
      <c r="N3529" s="215">
        <f t="shared" si="138"/>
        <v>1.105972289405429E-2</v>
      </c>
      <c r="O3529" s="172" t="str">
        <f>IFERROR(IF(VLOOKUP($C3529,'MSCI Database'!$C:$R,2, FALSE)="","",VLOOKUP($C3529,'MSCI Database'!$C:$R,2, FALSE)),"")</f>
        <v>Interactive Media &amp; Services</v>
      </c>
      <c r="P3529" s="186" t="str">
        <f>IFERROR(IF(VLOOKUP($C3529,'MSCI Database'!$C:$R,3, FALSE)="","",VLOOKUP($C3529,'MSCI Database'!$C:$R,3, FALSE)),"")</f>
        <v>BBB</v>
      </c>
      <c r="Q3529" s="164" t="str">
        <f>IFERROR(IF(VLOOKUP($C3529,'MSCI Database'!$C:$R,4, FALSE)="","",VLOOKUP($C3529,'MSCI Database'!$C:$R,4, FALSE)),"")</f>
        <v>-2</v>
      </c>
      <c r="R3529" s="164">
        <f>IFERROR(IF(VLOOKUP($C3529,'MSCI Database'!$C:$R,5, FALSE)="","",VLOOKUP($C3529,'MSCI Database'!$C:$R,5, FALSE)),"")</f>
        <v>5.0999999999999996</v>
      </c>
      <c r="S3529" s="164">
        <f>IFERROR(IF(VLOOKUP($C3529,'MSCI Database'!$C:$R,6, FALSE)="","",VLOOKUP($C3529,'MSCI Database'!$C:$R,6, FALSE)),"")</f>
        <v>7</v>
      </c>
      <c r="T3529" s="211">
        <f>IFERROR(IF(VLOOKUP($C3529,'MSCI Database'!$C:$R,7, FALSE)="","",VLOOKUP($C3529,'MSCI Database'!$C:$R,7, FALSE)),"")</f>
        <v>5.7</v>
      </c>
      <c r="U3529" s="164">
        <f>IFERROR(IF(VLOOKUP($C3529,'MSCI Database'!$C:$R,8, FALSE)="","",VLOOKUP($C3529,'MSCI Database'!$C:$R,8, FALSE)),"")</f>
        <v>1.4</v>
      </c>
      <c r="V3529" s="175">
        <f>IFERROR(IF(VLOOKUP($C3529,'MSCI Database'!$C:$R,9, FALSE)="","",VLOOKUP($C3529,'MSCI Database'!$C:$R,9, FALSE)),"")</f>
        <v>4.3</v>
      </c>
      <c r="W3529" s="165">
        <f t="shared" ca="1" si="139"/>
        <v>0</v>
      </c>
      <c r="X3529" s="236">
        <f>IFERROR(IF(VLOOKUP($C3529,'MSCI Database'!$C:$R,10, FALSE)="","",VLOOKUP($C3529,'MSCI Database'!$C:$R,10, FALSE)),"")</f>
        <v>860953</v>
      </c>
      <c r="Y3529" s="133" t="str">
        <f>IFERROR(IF(VLOOKUP($C3529,'MSCI Database'!$C:$R,11, FALSE)="","",VLOOKUP($C3529,'MSCI Database'!$C:$R,11, FALSE)),"")</f>
        <v>2019</v>
      </c>
      <c r="Z3529" s="133" t="str">
        <f>IFERROR(IF(VLOOKUP($C3529,'MSCI Database'!$C:$R,12, FALSE)="","",VLOOKUP($C3529,'MSCI Database'!$C:$R,12, FALSE)),"")</f>
        <v>Reported</v>
      </c>
      <c r="AA3529" s="202" t="str">
        <f>IFERROR(IF(VLOOKUP($C3529,'MSCI Database'!$C:$R,13, FALSE)="","",VLOOKUP($C3529,'MSCI Database'!$C:$R,13, FALSE)),"")</f>
        <v>Worst in class governance performance drives the rating downgrade</v>
      </c>
    </row>
    <row r="3530" spans="1:27" s="130" customFormat="1" ht="15" hidden="1" customHeight="1" outlineLevel="1">
      <c r="A3530" s="130" t="s">
        <v>3376</v>
      </c>
      <c r="B3530" s="130" t="s">
        <v>3377</v>
      </c>
      <c r="C3530" s="130" t="s">
        <v>3378</v>
      </c>
      <c r="D3530" s="130" t="s">
        <v>18672</v>
      </c>
      <c r="E3530" s="130" t="s">
        <v>18689</v>
      </c>
      <c r="F3530" s="215">
        <v>9.6579771904832367E-3</v>
      </c>
      <c r="G3530" s="132" t="str">
        <f ca="1">IFERROR(_xll.BQL($A3530, "cur_mkt_cap(currency=EUR)")/1000000, " ")</f>
        <v xml:space="preserve"> </v>
      </c>
      <c r="M3530" s="308"/>
      <c r="N3530" s="215">
        <f t="shared" si="138"/>
        <v>1.0255268204901158E-4</v>
      </c>
      <c r="O3530" s="172" t="str">
        <f>IFERROR(IF(VLOOKUP($C3530,'MSCI Database'!$C:$R,2, FALSE)="","",VLOOKUP($C3530,'MSCI Database'!$C:$R,2, FALSE)),"")</f>
        <v>Software &amp; Services</v>
      </c>
      <c r="P3530" s="186" t="str">
        <f>IFERROR(IF(VLOOKUP($C3530,'MSCI Database'!$C:$R,3, FALSE)="","",VLOOKUP($C3530,'MSCI Database'!$C:$R,3, FALSE)),"")</f>
        <v>A</v>
      </c>
      <c r="Q3530" s="164" t="str">
        <f>IFERROR(IF(VLOOKUP($C3530,'MSCI Database'!$C:$R,4, FALSE)="","",VLOOKUP($C3530,'MSCI Database'!$C:$R,4, FALSE)),"")</f>
        <v>0</v>
      </c>
      <c r="R3530" s="164">
        <f>IFERROR(IF(VLOOKUP($C3530,'MSCI Database'!$C:$R,5, FALSE)="","",VLOOKUP($C3530,'MSCI Database'!$C:$R,5, FALSE)),"")</f>
        <v>5.9</v>
      </c>
      <c r="S3530" s="164">
        <f>IFERROR(IF(VLOOKUP($C3530,'MSCI Database'!$C:$R,6, FALSE)="","",VLOOKUP($C3530,'MSCI Database'!$C:$R,6, FALSE)),"")</f>
        <v>6.1</v>
      </c>
      <c r="T3530" s="211">
        <f>IFERROR(IF(VLOOKUP($C3530,'MSCI Database'!$C:$R,7, FALSE)="","",VLOOKUP($C3530,'MSCI Database'!$C:$R,7, FALSE)),"")</f>
        <v>4.4000000000000004</v>
      </c>
      <c r="U3530" s="164">
        <f>IFERROR(IF(VLOOKUP($C3530,'MSCI Database'!$C:$R,8, FALSE)="","",VLOOKUP($C3530,'MSCI Database'!$C:$R,8, FALSE)),"")</f>
        <v>2.8</v>
      </c>
      <c r="V3530" s="175">
        <f>IFERROR(IF(VLOOKUP($C3530,'MSCI Database'!$C:$R,9, FALSE)="","",VLOOKUP($C3530,'MSCI Database'!$C:$R,9, FALSE)),"")</f>
        <v>4.0999999999999996</v>
      </c>
      <c r="W3530" s="165">
        <f t="shared" ca="1" si="139"/>
        <v>0</v>
      </c>
      <c r="X3530" s="236">
        <f>IFERROR(IF(VLOOKUP($C3530,'MSCI Database'!$C:$R,10, FALSE)="","",VLOOKUP($C3530,'MSCI Database'!$C:$R,10, FALSE)),"")</f>
        <v>9965</v>
      </c>
      <c r="Y3530" s="133" t="str">
        <f>IFERROR(IF(VLOOKUP($C3530,'MSCI Database'!$C:$R,11, FALSE)="","",VLOOKUP($C3530,'MSCI Database'!$C:$R,11, FALSE)),"")</f>
        <v>2019</v>
      </c>
      <c r="Z3530" s="133" t="str">
        <f>IFERROR(IF(VLOOKUP($C3530,'MSCI Database'!$C:$R,12, FALSE)="","",VLOOKUP($C3530,'MSCI Database'!$C:$R,12, FALSE)),"")</f>
        <v>Reported</v>
      </c>
      <c r="AA3530" s="202" t="str">
        <f>IFERROR(IF(VLOOKUP($C3530,'MSCI Database'!$C:$R,13, FALSE)="","",VLOOKUP($C3530,'MSCI Database'!$C:$R,13, FALSE)),"")</f>
        <v>Leads peers in initiatives to capitalize on the demand shift to clean technology</v>
      </c>
    </row>
    <row r="3531" spans="1:27" s="130" customFormat="1" ht="15" hidden="1" customHeight="1" outlineLevel="1">
      <c r="A3531" s="130" t="s">
        <v>4319</v>
      </c>
      <c r="B3531" s="130" t="s">
        <v>4320</v>
      </c>
      <c r="C3531" s="130" t="s">
        <v>4321</v>
      </c>
      <c r="D3531" s="130" t="s">
        <v>18672</v>
      </c>
      <c r="E3531" s="130" t="s">
        <v>18682</v>
      </c>
      <c r="F3531" s="215">
        <v>9.3271335963722064E-3</v>
      </c>
      <c r="G3531" s="132" t="str">
        <f ca="1">IFERROR(_xll.BQL($A3531, "cur_mkt_cap(currency=EUR)")/1000000, " ")</f>
        <v xml:space="preserve"> </v>
      </c>
      <c r="M3531" s="308"/>
      <c r="N3531" s="215">
        <f t="shared" si="138"/>
        <v>9.9039638142855573E-5</v>
      </c>
      <c r="O3531" s="172" t="str">
        <f>IFERROR(IF(VLOOKUP($C3531,'MSCI Database'!$C:$R,2, FALSE)="","",VLOOKUP($C3531,'MSCI Database'!$C:$R,2, FALSE)),"")</f>
        <v>Retail - Consumer Discretionary</v>
      </c>
      <c r="P3531" s="186" t="str">
        <f>IFERROR(IF(VLOOKUP($C3531,'MSCI Database'!$C:$R,3, FALSE)="","",VLOOKUP($C3531,'MSCI Database'!$C:$R,3, FALSE)),"")</f>
        <v>BB</v>
      </c>
      <c r="Q3531" s="164" t="str">
        <f>IFERROR(IF(VLOOKUP($C3531,'MSCI Database'!$C:$R,4, FALSE)="","",VLOOKUP($C3531,'MSCI Database'!$C:$R,4, FALSE)),"")</f>
        <v>1</v>
      </c>
      <c r="R3531" s="164">
        <f>IFERROR(IF(VLOOKUP($C3531,'MSCI Database'!$C:$R,5, FALSE)="","",VLOOKUP($C3531,'MSCI Database'!$C:$R,5, FALSE)),"")</f>
        <v>4.2</v>
      </c>
      <c r="S3531" s="164">
        <f>IFERROR(IF(VLOOKUP($C3531,'MSCI Database'!$C:$R,6, FALSE)="","",VLOOKUP($C3531,'MSCI Database'!$C:$R,6, FALSE)),"")</f>
        <v>3.4</v>
      </c>
      <c r="T3531" s="211">
        <f>IFERROR(IF(VLOOKUP($C3531,'MSCI Database'!$C:$R,7, FALSE)="","",VLOOKUP($C3531,'MSCI Database'!$C:$R,7, FALSE)),"")</f>
        <v>4.5999999999999996</v>
      </c>
      <c r="U3531" s="164">
        <f>IFERROR(IF(VLOOKUP($C3531,'MSCI Database'!$C:$R,8, FALSE)="","",VLOOKUP($C3531,'MSCI Database'!$C:$R,8, FALSE)),"")</f>
        <v>3.4</v>
      </c>
      <c r="V3531" s="175">
        <f>IFERROR(IF(VLOOKUP($C3531,'MSCI Database'!$C:$R,9, FALSE)="","",VLOOKUP($C3531,'MSCI Database'!$C:$R,9, FALSE)),"")</f>
        <v>4</v>
      </c>
      <c r="W3531" s="165">
        <f t="shared" ca="1" si="139"/>
        <v>0</v>
      </c>
      <c r="X3531" s="236">
        <f>IFERROR(IF(VLOOKUP($C3531,'MSCI Database'!$C:$R,10, FALSE)="","",VLOOKUP($C3531,'MSCI Database'!$C:$R,10, FALSE)),"")</f>
        <v>20965</v>
      </c>
      <c r="Y3531" s="133" t="str">
        <f>IFERROR(IF(VLOOKUP($C3531,'MSCI Database'!$C:$R,11, FALSE)="","",VLOOKUP($C3531,'MSCI Database'!$C:$R,11, FALSE)),"")</f>
        <v>2019</v>
      </c>
      <c r="Z3531" s="133" t="str">
        <f>IFERROR(IF(VLOOKUP($C3531,'MSCI Database'!$C:$R,12, FALSE)="","",VLOOKUP($C3531,'MSCI Database'!$C:$R,12, FALSE)),"")</f>
        <v>Reported</v>
      </c>
      <c r="AA3531" s="202" t="str">
        <f>IFERROR(IF(VLOOKUP($C3531,'MSCI Database'!$C:$R,13, FALSE)="","",VLOOKUP($C3531,'MSCI Database'!$C:$R,13, FALSE)),"")</f>
        <v>Improvements on social risk management practices drive upgrade; governance issues persist</v>
      </c>
    </row>
    <row r="3532" spans="1:27" s="130" customFormat="1" ht="15" hidden="1" customHeight="1" outlineLevel="1">
      <c r="A3532" s="130" t="s">
        <v>3624</v>
      </c>
      <c r="B3532" s="130" t="s">
        <v>3625</v>
      </c>
      <c r="C3532" s="130" t="s">
        <v>3626</v>
      </c>
      <c r="D3532" s="130" t="s">
        <v>18672</v>
      </c>
      <c r="E3532" s="130" t="s">
        <v>18684</v>
      </c>
      <c r="F3532" s="215">
        <v>9.2811061865655849E-3</v>
      </c>
      <c r="G3532" s="132" t="str">
        <f ca="1">IFERROR(_xll.BQL($A3532, "cur_mkt_cap(currency=EUR)")/1000000, " ")</f>
        <v xml:space="preserve"> </v>
      </c>
      <c r="M3532" s="308"/>
      <c r="N3532" s="215">
        <f t="shared" si="138"/>
        <v>9.8550898707014999E-5</v>
      </c>
      <c r="O3532" s="172" t="str">
        <f>IFERROR(IF(VLOOKUP($C3532,'MSCI Database'!$C:$R,2, FALSE)="","",VLOOKUP($C3532,'MSCI Database'!$C:$R,2, FALSE)),"")</f>
        <v>Specialty Chemicals</v>
      </c>
      <c r="P3532" s="186" t="str">
        <f>IFERROR(IF(VLOOKUP($C3532,'MSCI Database'!$C:$R,3, FALSE)="","",VLOOKUP($C3532,'MSCI Database'!$C:$R,3, FALSE)),"")</f>
        <v>A</v>
      </c>
      <c r="Q3532" s="164" t="str">
        <f>IFERROR(IF(VLOOKUP($C3532,'MSCI Database'!$C:$R,4, FALSE)="","",VLOOKUP($C3532,'MSCI Database'!$C:$R,4, FALSE)),"")</f>
        <v>1</v>
      </c>
      <c r="R3532" s="164">
        <f>IFERROR(IF(VLOOKUP($C3532,'MSCI Database'!$C:$R,5, FALSE)="","",VLOOKUP($C3532,'MSCI Database'!$C:$R,5, FALSE)),"")</f>
        <v>5.9</v>
      </c>
      <c r="S3532" s="164">
        <f>IFERROR(IF(VLOOKUP($C3532,'MSCI Database'!$C:$R,6, FALSE)="","",VLOOKUP($C3532,'MSCI Database'!$C:$R,6, FALSE)),"")</f>
        <v>6.2</v>
      </c>
      <c r="T3532" s="211">
        <f>IFERROR(IF(VLOOKUP($C3532,'MSCI Database'!$C:$R,7, FALSE)="","",VLOOKUP($C3532,'MSCI Database'!$C:$R,7, FALSE)),"")</f>
        <v>2.6</v>
      </c>
      <c r="U3532" s="164">
        <f>IFERROR(IF(VLOOKUP($C3532,'MSCI Database'!$C:$R,8, FALSE)="","",VLOOKUP($C3532,'MSCI Database'!$C:$R,8, FALSE)),"")</f>
        <v>4</v>
      </c>
      <c r="V3532" s="175">
        <f>IFERROR(IF(VLOOKUP($C3532,'MSCI Database'!$C:$R,9, FALSE)="","",VLOOKUP($C3532,'MSCI Database'!$C:$R,9, FALSE)),"")</f>
        <v>5</v>
      </c>
      <c r="W3532" s="165">
        <f t="shared" ca="1" si="139"/>
        <v>0</v>
      </c>
      <c r="X3532" s="236">
        <f>IFERROR(IF(VLOOKUP($C3532,'MSCI Database'!$C:$R,10, FALSE)="","",VLOOKUP($C3532,'MSCI Database'!$C:$R,10, FALSE)),"")</f>
        <v>972588</v>
      </c>
      <c r="Y3532" s="133" t="str">
        <f>IFERROR(IF(VLOOKUP($C3532,'MSCI Database'!$C:$R,11, FALSE)="","",VLOOKUP($C3532,'MSCI Database'!$C:$R,11, FALSE)),"")</f>
        <v>2019</v>
      </c>
      <c r="Z3532" s="133" t="str">
        <f>IFERROR(IF(VLOOKUP($C3532,'MSCI Database'!$C:$R,12, FALSE)="","",VLOOKUP($C3532,'MSCI Database'!$C:$R,12, FALSE)),"")</f>
        <v>Reported</v>
      </c>
      <c r="AA3532" s="202" t="str">
        <f>IFERROR(IF(VLOOKUP($C3532,'MSCI Database'!$C:$R,13, FALSE)="","",VLOOKUP($C3532,'MSCI Database'!$C:$R,13, FALSE)),"")</f>
        <v>Updated water stress exposure assessment drives upgrade</v>
      </c>
    </row>
    <row r="3533" spans="1:27" s="130" customFormat="1" ht="15" hidden="1" customHeight="1" outlineLevel="1">
      <c r="A3533" s="130" t="s">
        <v>4130</v>
      </c>
      <c r="B3533" s="130" t="s">
        <v>4131</v>
      </c>
      <c r="C3533" s="130" t="s">
        <v>4132</v>
      </c>
      <c r="D3533" s="130" t="s">
        <v>18672</v>
      </c>
      <c r="E3533" s="130" t="s">
        <v>12133</v>
      </c>
      <c r="F3533" s="215">
        <v>9.1821877064417485E-3</v>
      </c>
      <c r="G3533" s="132" t="str">
        <f ca="1">IFERROR(_xll.BQL($A3533, "cur_mkt_cap(currency=EUR)")/1000000, " ")</f>
        <v xml:space="preserve"> </v>
      </c>
      <c r="M3533" s="308"/>
      <c r="N3533" s="215">
        <f t="shared" si="138"/>
        <v>9.7500538446182387E-5</v>
      </c>
      <c r="O3533" s="172" t="str">
        <f>IFERROR(IF(VLOOKUP($C3533,'MSCI Database'!$C:$R,2, FALSE)="","",VLOOKUP($C3533,'MSCI Database'!$C:$R,2, FALSE)),"")</f>
        <v>Biotechnology</v>
      </c>
      <c r="P3533" s="186" t="str">
        <f>IFERROR(IF(VLOOKUP($C3533,'MSCI Database'!$C:$R,3, FALSE)="","",VLOOKUP($C3533,'MSCI Database'!$C:$R,3, FALSE)),"")</f>
        <v>B</v>
      </c>
      <c r="Q3533" s="164" t="str">
        <f>IFERROR(IF(VLOOKUP($C3533,'MSCI Database'!$C:$R,4, FALSE)="","",VLOOKUP($C3533,'MSCI Database'!$C:$R,4, FALSE)),"")</f>
        <v>0</v>
      </c>
      <c r="R3533" s="164">
        <f>IFERROR(IF(VLOOKUP($C3533,'MSCI Database'!$C:$R,5, FALSE)="","",VLOOKUP($C3533,'MSCI Database'!$C:$R,5, FALSE)),"")</f>
        <v>2.4</v>
      </c>
      <c r="S3533" s="164">
        <f>IFERROR(IF(VLOOKUP($C3533,'MSCI Database'!$C:$R,6, FALSE)="","",VLOOKUP($C3533,'MSCI Database'!$C:$R,6, FALSE)),"")</f>
        <v>3.7</v>
      </c>
      <c r="T3533" s="211">
        <f>IFERROR(IF(VLOOKUP($C3533,'MSCI Database'!$C:$R,7, FALSE)="","",VLOOKUP($C3533,'MSCI Database'!$C:$R,7, FALSE)),"")</f>
        <v>4.0999999999999996</v>
      </c>
      <c r="U3533" s="164">
        <f>IFERROR(IF(VLOOKUP($C3533,'MSCI Database'!$C:$R,8, FALSE)="","",VLOOKUP($C3533,'MSCI Database'!$C:$R,8, FALSE)),"")</f>
        <v>4.4000000000000004</v>
      </c>
      <c r="V3533" s="175">
        <f>IFERROR(IF(VLOOKUP($C3533,'MSCI Database'!$C:$R,9, FALSE)="","",VLOOKUP($C3533,'MSCI Database'!$C:$R,9, FALSE)),"")</f>
        <v>4.2</v>
      </c>
      <c r="W3533" s="165">
        <f t="shared" ca="1" si="139"/>
        <v>0</v>
      </c>
      <c r="X3533" s="236">
        <f>IFERROR(IF(VLOOKUP($C3533,'MSCI Database'!$C:$R,10, FALSE)="","",VLOOKUP($C3533,'MSCI Database'!$C:$R,10, FALSE)),"")</f>
        <v>1473</v>
      </c>
      <c r="Y3533" s="133" t="str">
        <f>IFERROR(IF(VLOOKUP($C3533,'MSCI Database'!$C:$R,11, FALSE)="","",VLOOKUP($C3533,'MSCI Database'!$C:$R,11, FALSE)),"")</f>
        <v>2019</v>
      </c>
      <c r="Z3533" s="133" t="str">
        <f>IFERROR(IF(VLOOKUP($C3533,'MSCI Database'!$C:$R,12, FALSE)="","",VLOOKUP($C3533,'MSCI Database'!$C:$R,12, FALSE)),"")</f>
        <v>E.Segmt-Moderate</v>
      </c>
      <c r="AA3533" s="202" t="str">
        <f>IFERROR(IF(VLOOKUP($C3533,'MSCI Database'!$C:$R,13, FALSE)="","",VLOOKUP($C3533,'MSCI Database'!$C:$R,13, FALSE)),"")</f>
        <v>Talent development initiatives and overall governance appear weak</v>
      </c>
    </row>
    <row r="3534" spans="1:27" s="130" customFormat="1" ht="15" hidden="1" customHeight="1" outlineLevel="1">
      <c r="A3534" s="130" t="s">
        <v>3560</v>
      </c>
      <c r="B3534" s="130" t="s">
        <v>3561</v>
      </c>
      <c r="C3534" s="130" t="s">
        <v>3562</v>
      </c>
      <c r="D3534" s="130" t="s">
        <v>18672</v>
      </c>
      <c r="E3534" s="130" t="s">
        <v>12133</v>
      </c>
      <c r="F3534" s="215">
        <v>9.0949058896351472E-3</v>
      </c>
      <c r="G3534" s="132" t="str">
        <f ca="1">IFERROR(_xll.BQL($A3534, "cur_mkt_cap(currency=EUR)")/1000000, " ")</f>
        <v xml:space="preserve"> </v>
      </c>
      <c r="M3534" s="308"/>
      <c r="N3534" s="215">
        <f t="shared" si="138"/>
        <v>9.6573741433610483E-5</v>
      </c>
      <c r="O3534" s="172" t="str">
        <f>IFERROR(IF(VLOOKUP($C3534,'MSCI Database'!$C:$R,2, FALSE)="","",VLOOKUP($C3534,'MSCI Database'!$C:$R,2, FALSE)),"")</f>
        <v>Pharmaceuticals</v>
      </c>
      <c r="P3534" s="186" t="str">
        <f>IFERROR(IF(VLOOKUP($C3534,'MSCI Database'!$C:$R,3, FALSE)="","",VLOOKUP($C3534,'MSCI Database'!$C:$R,3, FALSE)),"")</f>
        <v>A</v>
      </c>
      <c r="Q3534" s="164" t="str">
        <f>IFERROR(IF(VLOOKUP($C3534,'MSCI Database'!$C:$R,4, FALSE)="","",VLOOKUP($C3534,'MSCI Database'!$C:$R,4, FALSE)),"")</f>
        <v>0</v>
      </c>
      <c r="R3534" s="164">
        <f>IFERROR(IF(VLOOKUP($C3534,'MSCI Database'!$C:$R,5, FALSE)="","",VLOOKUP($C3534,'MSCI Database'!$C:$R,5, FALSE)),"")</f>
        <v>6.2</v>
      </c>
      <c r="S3534" s="164">
        <f>IFERROR(IF(VLOOKUP($C3534,'MSCI Database'!$C:$R,6, FALSE)="","",VLOOKUP($C3534,'MSCI Database'!$C:$R,6, FALSE)),"")</f>
        <v>4.0999999999999996</v>
      </c>
      <c r="T3534" s="211">
        <f>IFERROR(IF(VLOOKUP($C3534,'MSCI Database'!$C:$R,7, FALSE)="","",VLOOKUP($C3534,'MSCI Database'!$C:$R,7, FALSE)),"")</f>
        <v>5.5</v>
      </c>
      <c r="U3534" s="164">
        <f>IFERROR(IF(VLOOKUP($C3534,'MSCI Database'!$C:$R,8, FALSE)="","",VLOOKUP($C3534,'MSCI Database'!$C:$R,8, FALSE)),"")</f>
        <v>4.5999999999999996</v>
      </c>
      <c r="V3534" s="175">
        <f>IFERROR(IF(VLOOKUP($C3534,'MSCI Database'!$C:$R,9, FALSE)="","",VLOOKUP($C3534,'MSCI Database'!$C:$R,9, FALSE)),"")</f>
        <v>5</v>
      </c>
      <c r="W3534" s="165">
        <f t="shared" ca="1" si="139"/>
        <v>0</v>
      </c>
      <c r="X3534" s="236">
        <f>IFERROR(IF(VLOOKUP($C3534,'MSCI Database'!$C:$R,10, FALSE)="","",VLOOKUP($C3534,'MSCI Database'!$C:$R,10, FALSE)),"")</f>
        <v>33138</v>
      </c>
      <c r="Y3534" s="133" t="str">
        <f>IFERROR(IF(VLOOKUP($C3534,'MSCI Database'!$C:$R,11, FALSE)="","",VLOOKUP($C3534,'MSCI Database'!$C:$R,11, FALSE)),"")</f>
        <v>2019</v>
      </c>
      <c r="Z3534" s="133" t="str">
        <f>IFERROR(IF(VLOOKUP($C3534,'MSCI Database'!$C:$R,12, FALSE)="","",VLOOKUP($C3534,'MSCI Database'!$C:$R,12, FALSE)),"")</f>
        <v>Reported</v>
      </c>
      <c r="AA3534" s="202" t="str">
        <f>IFERROR(IF(VLOOKUP($C3534,'MSCI Database'!$C:$R,13, FALSE)="","",VLOOKUP($C3534,'MSCI Database'!$C:$R,13, FALSE)),"")</f>
        <v>Product quality programs and business ethics practices remain strong</v>
      </c>
    </row>
    <row r="3535" spans="1:27" s="130" customFormat="1" ht="15" hidden="1" customHeight="1" outlineLevel="1">
      <c r="A3535" s="130" t="s">
        <v>4122</v>
      </c>
      <c r="B3535" s="130" t="s">
        <v>4123</v>
      </c>
      <c r="C3535" s="130" t="s">
        <v>4124</v>
      </c>
      <c r="D3535" s="130" t="s">
        <v>18672</v>
      </c>
      <c r="E3535" s="130" t="s">
        <v>18689</v>
      </c>
      <c r="F3535" s="215">
        <v>9.0928200615269638E-3</v>
      </c>
      <c r="G3535" s="132" t="str">
        <f ca="1">IFERROR(_xll.BQL($A3535, "cur_mkt_cap(currency=EUR)")/1000000, " ")</f>
        <v xml:space="preserve"> </v>
      </c>
      <c r="M3535" s="308"/>
      <c r="N3535" s="215">
        <f t="shared" si="138"/>
        <v>9.6551593186356579E-5</v>
      </c>
      <c r="O3535" s="172" t="str">
        <f>IFERROR(IF(VLOOKUP($C3535,'MSCI Database'!$C:$R,2, FALSE)="","",VLOOKUP($C3535,'MSCI Database'!$C:$R,2, FALSE)),"")</f>
        <v>Technology Hardware, Storage &amp; Peripherals</v>
      </c>
      <c r="P3535" s="186" t="str">
        <f>IFERROR(IF(VLOOKUP($C3535,'MSCI Database'!$C:$R,3, FALSE)="","",VLOOKUP($C3535,'MSCI Database'!$C:$R,3, FALSE)),"")</f>
        <v>BBB</v>
      </c>
      <c r="Q3535" s="164" t="str">
        <f>IFERROR(IF(VLOOKUP($C3535,'MSCI Database'!$C:$R,4, FALSE)="","",VLOOKUP($C3535,'MSCI Database'!$C:$R,4, FALSE)),"")</f>
        <v>1</v>
      </c>
      <c r="R3535" s="164">
        <f>IFERROR(IF(VLOOKUP($C3535,'MSCI Database'!$C:$R,5, FALSE)="","",VLOOKUP($C3535,'MSCI Database'!$C:$R,5, FALSE)),"")</f>
        <v>5.2</v>
      </c>
      <c r="S3535" s="164">
        <f>IFERROR(IF(VLOOKUP($C3535,'MSCI Database'!$C:$R,6, FALSE)="","",VLOOKUP($C3535,'MSCI Database'!$C:$R,6, FALSE)),"")</f>
        <v>3.9</v>
      </c>
      <c r="T3535" s="211">
        <f>IFERROR(IF(VLOOKUP($C3535,'MSCI Database'!$C:$R,7, FALSE)="","",VLOOKUP($C3535,'MSCI Database'!$C:$R,7, FALSE)),"")</f>
        <v>6.1</v>
      </c>
      <c r="U3535" s="164">
        <f>IFERROR(IF(VLOOKUP($C3535,'MSCI Database'!$C:$R,8, FALSE)="","",VLOOKUP($C3535,'MSCI Database'!$C:$R,8, FALSE)),"")</f>
        <v>5.3</v>
      </c>
      <c r="V3535" s="175">
        <f>IFERROR(IF(VLOOKUP($C3535,'MSCI Database'!$C:$R,9, FALSE)="","",VLOOKUP($C3535,'MSCI Database'!$C:$R,9, FALSE)),"")</f>
        <v>5.3</v>
      </c>
      <c r="W3535" s="165">
        <f t="shared" ca="1" si="139"/>
        <v>0</v>
      </c>
      <c r="X3535" s="236">
        <f>IFERROR(IF(VLOOKUP($C3535,'MSCI Database'!$C:$R,10, FALSE)="","",VLOOKUP($C3535,'MSCI Database'!$C:$R,10, FALSE)),"")</f>
        <v>125196</v>
      </c>
      <c r="Y3535" s="133" t="str">
        <f>IFERROR(IF(VLOOKUP($C3535,'MSCI Database'!$C:$R,11, FALSE)="","",VLOOKUP($C3535,'MSCI Database'!$C:$R,11, FALSE)),"")</f>
        <v>2019</v>
      </c>
      <c r="Z3535" s="133" t="str">
        <f>IFERROR(IF(VLOOKUP($C3535,'MSCI Database'!$C:$R,12, FALSE)="","",VLOOKUP($C3535,'MSCI Database'!$C:$R,12, FALSE)),"")</f>
        <v>Reported</v>
      </c>
      <c r="AA3535" s="202" t="str">
        <f>IFERROR(IF(VLOOKUP($C3535,'MSCI Database'!$C:$R,13, FALSE)="","",VLOOKUP($C3535,'MSCI Database'!$C:$R,13, FALSE)),"")</f>
        <v>Reduced exposure to risks related to supply chain and use of conflict minerals drive the upgrade</v>
      </c>
    </row>
    <row r="3536" spans="1:27" s="130" customFormat="1" ht="15" hidden="1" customHeight="1" outlineLevel="1">
      <c r="A3536" s="130" t="s">
        <v>6005</v>
      </c>
      <c r="B3536" s="130" t="s">
        <v>6006</v>
      </c>
      <c r="C3536" s="130" t="s">
        <v>6007</v>
      </c>
      <c r="D3536" s="130" t="s">
        <v>12137</v>
      </c>
      <c r="E3536" s="130" t="s">
        <v>18689</v>
      </c>
      <c r="F3536" s="215">
        <v>3.4071240866670238E-2</v>
      </c>
      <c r="G3536" s="132" t="str">
        <f ca="1">IFERROR(_xll.BQL($A3536, "cur_mkt_cap(currency=EUR)")/1000000, " ")</f>
        <v xml:space="preserve"> </v>
      </c>
      <c r="M3536" s="308"/>
      <c r="N3536" s="215">
        <f t="shared" si="138"/>
        <v>3.6178353527878805E-4</v>
      </c>
      <c r="O3536" s="172" t="str">
        <f>IFERROR(IF(VLOOKUP($C3536,'MSCI Database'!$C:$R,2, FALSE)="","",VLOOKUP($C3536,'MSCI Database'!$C:$R,2, FALSE)),"")</f>
        <v>Semiconductors &amp; Semiconductor Equipment</v>
      </c>
      <c r="P3536" s="186" t="str">
        <f>IFERROR(IF(VLOOKUP($C3536,'MSCI Database'!$C:$R,3, FALSE)="","",VLOOKUP($C3536,'MSCI Database'!$C:$R,3, FALSE)),"")</f>
        <v>BBB</v>
      </c>
      <c r="Q3536" s="164" t="str">
        <f>IFERROR(IF(VLOOKUP($C3536,'MSCI Database'!$C:$R,4, FALSE)="","",VLOOKUP($C3536,'MSCI Database'!$C:$R,4, FALSE)),"")</f>
        <v>0</v>
      </c>
      <c r="R3536" s="164">
        <f>IFERROR(IF(VLOOKUP($C3536,'MSCI Database'!$C:$R,5, FALSE)="","",VLOOKUP($C3536,'MSCI Database'!$C:$R,5, FALSE)),"")</f>
        <v>5.2</v>
      </c>
      <c r="S3536" s="164">
        <f>IFERROR(IF(VLOOKUP($C3536,'MSCI Database'!$C:$R,6, FALSE)="","",VLOOKUP($C3536,'MSCI Database'!$C:$R,6, FALSE)),"")</f>
        <v>5.2</v>
      </c>
      <c r="T3536" s="211">
        <f>IFERROR(IF(VLOOKUP($C3536,'MSCI Database'!$C:$R,7, FALSE)="","",VLOOKUP($C3536,'MSCI Database'!$C:$R,7, FALSE)),"")</f>
        <v>6.5</v>
      </c>
      <c r="U3536" s="164">
        <f>IFERROR(IF(VLOOKUP($C3536,'MSCI Database'!$C:$R,8, FALSE)="","",VLOOKUP($C3536,'MSCI Database'!$C:$R,8, FALSE)),"")</f>
        <v>4.4000000000000004</v>
      </c>
      <c r="V3536" s="175">
        <f>IFERROR(IF(VLOOKUP($C3536,'MSCI Database'!$C:$R,9, FALSE)="","",VLOOKUP($C3536,'MSCI Database'!$C:$R,9, FALSE)),"")</f>
        <v>5.3</v>
      </c>
      <c r="W3536" s="165">
        <f t="shared" ca="1" si="139"/>
        <v>0</v>
      </c>
      <c r="X3536" s="236">
        <f>IFERROR(IF(VLOOKUP($C3536,'MSCI Database'!$C:$R,10, FALSE)="","",VLOOKUP($C3536,'MSCI Database'!$C:$R,10, FALSE)),"")</f>
        <v>1830313</v>
      </c>
      <c r="Y3536" s="133" t="str">
        <f>IFERROR(IF(VLOOKUP($C3536,'MSCI Database'!$C:$R,11, FALSE)="","",VLOOKUP($C3536,'MSCI Database'!$C:$R,11, FALSE)),"")</f>
        <v>2019</v>
      </c>
      <c r="Z3536" s="133" t="str">
        <f>IFERROR(IF(VLOOKUP($C3536,'MSCI Database'!$C:$R,12, FALSE)="","",VLOOKUP($C3536,'MSCI Database'!$C:$R,12, FALSE)),"")</f>
        <v>Reported</v>
      </c>
      <c r="AA3536" s="202" t="str">
        <f>IFERROR(IF(VLOOKUP($C3536,'MSCI Database'!$C:$R,13, FALSE)="","",VLOOKUP($C3536,'MSCI Database'!$C:$R,13, FALSE)),"")</f>
        <v>Strong talent retention programs; high water usage intensity relative to peers</v>
      </c>
    </row>
    <row r="3537" spans="1:27" s="130" customFormat="1" ht="15" hidden="1" customHeight="1" outlineLevel="1">
      <c r="A3537" s="130" t="s">
        <v>1469</v>
      </c>
      <c r="B3537" s="130" t="s">
        <v>1470</v>
      </c>
      <c r="C3537" s="130" t="s">
        <v>1471</v>
      </c>
      <c r="D3537" s="130" t="s">
        <v>18678</v>
      </c>
      <c r="E3537" s="130" t="s">
        <v>18688</v>
      </c>
      <c r="F3537" s="215">
        <v>0.1248124321038835</v>
      </c>
      <c r="G3537" s="132" t="str">
        <f ca="1">IFERROR(_xll.BQL($A3537, "cur_mkt_cap(currency=EUR)")/1000000, " ")</f>
        <v xml:space="preserve"> </v>
      </c>
      <c r="M3537" s="308"/>
      <c r="N3537" s="215">
        <f t="shared" si="138"/>
        <v>1.3253137186869841E-3</v>
      </c>
      <c r="O3537" s="172" t="str">
        <f>IFERROR(IF(VLOOKUP($C3537,'MSCI Database'!$C:$R,2, FALSE)="","",VLOOKUP($C3537,'MSCI Database'!$C:$R,2, FALSE)),"")</f>
        <v>Banks</v>
      </c>
      <c r="P3537" s="186" t="str">
        <f>IFERROR(IF(VLOOKUP($C3537,'MSCI Database'!$C:$R,3, FALSE)="","",VLOOKUP($C3537,'MSCI Database'!$C:$R,3, FALSE)),"")</f>
        <v>A</v>
      </c>
      <c r="Q3537" s="164" t="str">
        <f>IFERROR(IF(VLOOKUP($C3537,'MSCI Database'!$C:$R,4, FALSE)="","",VLOOKUP($C3537,'MSCI Database'!$C:$R,4, FALSE)),"")</f>
        <v>1</v>
      </c>
      <c r="R3537" s="164">
        <f>IFERROR(IF(VLOOKUP($C3537,'MSCI Database'!$C:$R,5, FALSE)="","",VLOOKUP($C3537,'MSCI Database'!$C:$R,5, FALSE)),"")</f>
        <v>6.2</v>
      </c>
      <c r="S3537" s="164">
        <f>IFERROR(IF(VLOOKUP($C3537,'MSCI Database'!$C:$R,6, FALSE)="","",VLOOKUP($C3537,'MSCI Database'!$C:$R,6, FALSE)),"")</f>
        <v>4.7</v>
      </c>
      <c r="T3537" s="211">
        <f>IFERROR(IF(VLOOKUP($C3537,'MSCI Database'!$C:$R,7, FALSE)="","",VLOOKUP($C3537,'MSCI Database'!$C:$R,7, FALSE)),"")</f>
        <v>4.4000000000000004</v>
      </c>
      <c r="U3537" s="164">
        <f>IFERROR(IF(VLOOKUP($C3537,'MSCI Database'!$C:$R,8, FALSE)="","",VLOOKUP($C3537,'MSCI Database'!$C:$R,8, FALSE)),"")</f>
        <v>4.7</v>
      </c>
      <c r="V3537" s="175">
        <f>IFERROR(IF(VLOOKUP($C3537,'MSCI Database'!$C:$R,9, FALSE)="","",VLOOKUP($C3537,'MSCI Database'!$C:$R,9, FALSE)),"")</f>
        <v>4.5999999999999996</v>
      </c>
      <c r="W3537" s="165">
        <f t="shared" ca="1" si="139"/>
        <v>0</v>
      </c>
      <c r="X3537" s="236">
        <f>IFERROR(IF(VLOOKUP($C3537,'MSCI Database'!$C:$R,10, FALSE)="","",VLOOKUP($C3537,'MSCI Database'!$C:$R,10, FALSE)),"")</f>
        <v>272028</v>
      </c>
      <c r="Y3537" s="133" t="str">
        <f>IFERROR(IF(VLOOKUP($C3537,'MSCI Database'!$C:$R,11, FALSE)="","",VLOOKUP($C3537,'MSCI Database'!$C:$R,11, FALSE)),"")</f>
        <v>2019</v>
      </c>
      <c r="Z3537" s="133" t="str">
        <f>IFERROR(IF(VLOOKUP($C3537,'MSCI Database'!$C:$R,12, FALSE)="","",VLOOKUP($C3537,'MSCI Database'!$C:$R,12, FALSE)),"")</f>
        <v>Reported</v>
      </c>
      <c r="AA3537" s="202" t="str">
        <f>IFERROR(IF(VLOOKUP($C3537,'MSCI Database'!$C:$R,13, FALSE)="","",VLOOKUP($C3537,'MSCI Database'!$C:$R,13, FALSE)),"")</f>
        <v>Strong governance policies and oversight, despite regulatory lapses, drive upgrade</v>
      </c>
    </row>
    <row r="3538" spans="1:27" s="130" customFormat="1" ht="15" hidden="1" customHeight="1" outlineLevel="1">
      <c r="A3538" s="130" t="s">
        <v>4243</v>
      </c>
      <c r="B3538" s="130" t="s">
        <v>4244</v>
      </c>
      <c r="C3538" s="130" t="s">
        <v>4245</v>
      </c>
      <c r="D3538" s="130" t="s">
        <v>18672</v>
      </c>
      <c r="E3538" s="130" t="s">
        <v>18682</v>
      </c>
      <c r="F3538" s="215">
        <v>9.0325298028306137E-3</v>
      </c>
      <c r="G3538" s="132" t="str">
        <f ca="1">IFERROR(_xll.BQL($A3538, "cur_mkt_cap(currency=EUR)")/1000000, " ")</f>
        <v xml:space="preserve"> </v>
      </c>
      <c r="M3538" s="308"/>
      <c r="N3538" s="215">
        <f t="shared" si="138"/>
        <v>9.5911404499968714E-5</v>
      </c>
      <c r="O3538" s="172" t="str">
        <f>IFERROR(IF(VLOOKUP($C3538,'MSCI Database'!$C:$R,2, FALSE)="","",VLOOKUP($C3538,'MSCI Database'!$C:$R,2, FALSE)),"")</f>
        <v>Retail - Consumer Discretionary</v>
      </c>
      <c r="P3538" s="186" t="str">
        <f>IFERROR(IF(VLOOKUP($C3538,'MSCI Database'!$C:$R,3, FALSE)="","",VLOOKUP($C3538,'MSCI Database'!$C:$R,3, FALSE)),"")</f>
        <v>A</v>
      </c>
      <c r="Q3538" s="164" t="str">
        <f>IFERROR(IF(VLOOKUP($C3538,'MSCI Database'!$C:$R,4, FALSE)="","",VLOOKUP($C3538,'MSCI Database'!$C:$R,4, FALSE)),"")</f>
        <v>0</v>
      </c>
      <c r="R3538" s="164">
        <f>IFERROR(IF(VLOOKUP($C3538,'MSCI Database'!$C:$R,5, FALSE)="","",VLOOKUP($C3538,'MSCI Database'!$C:$R,5, FALSE)),"")</f>
        <v>6.6</v>
      </c>
      <c r="S3538" s="164">
        <f>IFERROR(IF(VLOOKUP($C3538,'MSCI Database'!$C:$R,6, FALSE)="","",VLOOKUP($C3538,'MSCI Database'!$C:$R,6, FALSE)),"")</f>
        <v>6.5</v>
      </c>
      <c r="T3538" s="211">
        <f>IFERROR(IF(VLOOKUP($C3538,'MSCI Database'!$C:$R,7, FALSE)="","",VLOOKUP($C3538,'MSCI Database'!$C:$R,7, FALSE)),"")</f>
        <v>5.6</v>
      </c>
      <c r="U3538" s="164">
        <f>IFERROR(IF(VLOOKUP($C3538,'MSCI Database'!$C:$R,8, FALSE)="","",VLOOKUP($C3538,'MSCI Database'!$C:$R,8, FALSE)),"")</f>
        <v>4.7</v>
      </c>
      <c r="V3538" s="175">
        <f>IFERROR(IF(VLOOKUP($C3538,'MSCI Database'!$C:$R,9, FALSE)="","",VLOOKUP($C3538,'MSCI Database'!$C:$R,9, FALSE)),"")</f>
        <v>5.3</v>
      </c>
      <c r="W3538" s="165">
        <f t="shared" ca="1" si="139"/>
        <v>0</v>
      </c>
      <c r="X3538" s="236">
        <f>IFERROR(IF(VLOOKUP($C3538,'MSCI Database'!$C:$R,10, FALSE)="","",VLOOKUP($C3538,'MSCI Database'!$C:$R,10, FALSE)),"")</f>
        <v>3556</v>
      </c>
      <c r="Y3538" s="133" t="str">
        <f>IFERROR(IF(VLOOKUP($C3538,'MSCI Database'!$C:$R,11, FALSE)="","",VLOOKUP($C3538,'MSCI Database'!$C:$R,11, FALSE)),"")</f>
        <v>2019</v>
      </c>
      <c r="Z3538" s="133" t="str">
        <f>IFERROR(IF(VLOOKUP($C3538,'MSCI Database'!$C:$R,12, FALSE)="","",VLOOKUP($C3538,'MSCI Database'!$C:$R,12, FALSE)),"")</f>
        <v>E.Segmt-Low</v>
      </c>
      <c r="AA3538" s="202" t="str">
        <f>IFERROR(IF(VLOOKUP($C3538,'MSCI Database'!$C:$R,13, FALSE)="","",VLOOKUP($C3538,'MSCI Database'!$C:$R,13, FALSE)),"")</f>
        <v>Strong labor management programs relative to peers; tax transparency controversy remains</v>
      </c>
    </row>
    <row r="3539" spans="1:27" s="130" customFormat="1" ht="15" hidden="1" customHeight="1" outlineLevel="1">
      <c r="A3539" s="130" t="s">
        <v>4177</v>
      </c>
      <c r="B3539" s="130" t="s">
        <v>4178</v>
      </c>
      <c r="C3539" s="130" t="s">
        <v>4179</v>
      </c>
      <c r="D3539" s="130" t="s">
        <v>18672</v>
      </c>
      <c r="E3539" s="130" t="s">
        <v>18684</v>
      </c>
      <c r="F3539" s="215">
        <v>8.9130901845598728E-3</v>
      </c>
      <c r="G3539" s="132" t="str">
        <f ca="1">IFERROR(_xll.BQL($A3539, "cur_mkt_cap(currency=EUR)")/1000000, " ")</f>
        <v xml:space="preserve"> </v>
      </c>
      <c r="M3539" s="308"/>
      <c r="N3539" s="215">
        <f t="shared" si="138"/>
        <v>9.4643141699695755E-5</v>
      </c>
      <c r="O3539" s="172" t="str">
        <f>IFERROR(IF(VLOOKUP($C3539,'MSCI Database'!$C:$R,2, FALSE)="","",VLOOKUP($C3539,'MSCI Database'!$C:$R,2, FALSE)),"")</f>
        <v>Commodity Chemicals</v>
      </c>
      <c r="P3539" s="186" t="str">
        <f>IFERROR(IF(VLOOKUP($C3539,'MSCI Database'!$C:$R,3, FALSE)="","",VLOOKUP($C3539,'MSCI Database'!$C:$R,3, FALSE)),"")</f>
        <v>A</v>
      </c>
      <c r="Q3539" s="164" t="str">
        <f>IFERROR(IF(VLOOKUP($C3539,'MSCI Database'!$C:$R,4, FALSE)="","",VLOOKUP($C3539,'MSCI Database'!$C:$R,4, FALSE)),"")</f>
        <v>0</v>
      </c>
      <c r="R3539" s="164">
        <f>IFERROR(IF(VLOOKUP($C3539,'MSCI Database'!$C:$R,5, FALSE)="","",VLOOKUP($C3539,'MSCI Database'!$C:$R,5, FALSE)),"")</f>
        <v>7</v>
      </c>
      <c r="S3539" s="164">
        <f>IFERROR(IF(VLOOKUP($C3539,'MSCI Database'!$C:$R,6, FALSE)="","",VLOOKUP($C3539,'MSCI Database'!$C:$R,6, FALSE)),"")</f>
        <v>4.7</v>
      </c>
      <c r="T3539" s="211">
        <f>IFERROR(IF(VLOOKUP($C3539,'MSCI Database'!$C:$R,7, FALSE)="","",VLOOKUP($C3539,'MSCI Database'!$C:$R,7, FALSE)),"")</f>
        <v>4.3</v>
      </c>
      <c r="U3539" s="164">
        <f>IFERROR(IF(VLOOKUP($C3539,'MSCI Database'!$C:$R,8, FALSE)="","",VLOOKUP($C3539,'MSCI Database'!$C:$R,8, FALSE)),"")</f>
        <v>5.6</v>
      </c>
      <c r="V3539" s="175">
        <f>IFERROR(IF(VLOOKUP($C3539,'MSCI Database'!$C:$R,9, FALSE)="","",VLOOKUP($C3539,'MSCI Database'!$C:$R,9, FALSE)),"")</f>
        <v>4.9000000000000004</v>
      </c>
      <c r="W3539" s="165">
        <f t="shared" ca="1" si="139"/>
        <v>0</v>
      </c>
      <c r="X3539" s="236">
        <f>IFERROR(IF(VLOOKUP($C3539,'MSCI Database'!$C:$R,10, FALSE)="","",VLOOKUP($C3539,'MSCI Database'!$C:$R,10, FALSE)),"")</f>
        <v>5057665</v>
      </c>
      <c r="Y3539" s="133" t="str">
        <f>IFERROR(IF(VLOOKUP($C3539,'MSCI Database'!$C:$R,11, FALSE)="","",VLOOKUP($C3539,'MSCI Database'!$C:$R,11, FALSE)),"")</f>
        <v>2019</v>
      </c>
      <c r="Z3539" s="133" t="str">
        <f>IFERROR(IF(VLOOKUP($C3539,'MSCI Database'!$C:$R,12, FALSE)="","",VLOOKUP($C3539,'MSCI Database'!$C:$R,12, FALSE)),"")</f>
        <v>Reported</v>
      </c>
      <c r="AA3539" s="202" t="str">
        <f>IFERROR(IF(VLOOKUP($C3539,'MSCI Database'!$C:$R,13, FALSE)="","",VLOOKUP($C3539,'MSCI Database'!$C:$R,13, FALSE)),"")</f>
        <v>Strong corporate governance practices</v>
      </c>
    </row>
    <row r="3540" spans="1:27" s="130" customFormat="1" ht="15" hidden="1" customHeight="1" outlineLevel="1">
      <c r="A3540" s="130" t="s">
        <v>4075</v>
      </c>
      <c r="B3540" s="130" t="s">
        <v>4076</v>
      </c>
      <c r="C3540" s="130" t="s">
        <v>4077</v>
      </c>
      <c r="D3540" s="130" t="s">
        <v>18672</v>
      </c>
      <c r="E3540" s="130" t="s">
        <v>12133</v>
      </c>
      <c r="F3540" s="215">
        <v>9.0699723584985025E-3</v>
      </c>
      <c r="G3540" s="132" t="str">
        <f ca="1">IFERROR(_xll.BQL($A3540, "cur_mkt_cap(currency=EUR)")/1000000, " ")</f>
        <v xml:space="preserve"> </v>
      </c>
      <c r="M3540" s="308"/>
      <c r="N3540" s="215">
        <f t="shared" si="138"/>
        <v>9.6308986149912462E-5</v>
      </c>
      <c r="O3540" s="172" t="str">
        <f>IFERROR(IF(VLOOKUP($C3540,'MSCI Database'!$C:$R,2, FALSE)="","",VLOOKUP($C3540,'MSCI Database'!$C:$R,2, FALSE)),"")</f>
        <v>Pharmaceuticals</v>
      </c>
      <c r="P3540" s="186" t="str">
        <f>IFERROR(IF(VLOOKUP($C3540,'MSCI Database'!$C:$R,3, FALSE)="","",VLOOKUP($C3540,'MSCI Database'!$C:$R,3, FALSE)),"")</f>
        <v>BBB</v>
      </c>
      <c r="Q3540" s="164" t="str">
        <f>IFERROR(IF(VLOOKUP($C3540,'MSCI Database'!$C:$R,4, FALSE)="","",VLOOKUP($C3540,'MSCI Database'!$C:$R,4, FALSE)),"")</f>
        <v>0</v>
      </c>
      <c r="R3540" s="164">
        <f>IFERROR(IF(VLOOKUP($C3540,'MSCI Database'!$C:$R,5, FALSE)="","",VLOOKUP($C3540,'MSCI Database'!$C:$R,5, FALSE)),"")</f>
        <v>5.6</v>
      </c>
      <c r="S3540" s="164">
        <f>IFERROR(IF(VLOOKUP($C3540,'MSCI Database'!$C:$R,6, FALSE)="","",VLOOKUP($C3540,'MSCI Database'!$C:$R,6, FALSE)),"")</f>
        <v>5.3</v>
      </c>
      <c r="T3540" s="211">
        <f>IFERROR(IF(VLOOKUP($C3540,'MSCI Database'!$C:$R,7, FALSE)="","",VLOOKUP($C3540,'MSCI Database'!$C:$R,7, FALSE)),"")</f>
        <v>4.9000000000000004</v>
      </c>
      <c r="U3540" s="164">
        <f>IFERROR(IF(VLOOKUP($C3540,'MSCI Database'!$C:$R,8, FALSE)="","",VLOOKUP($C3540,'MSCI Database'!$C:$R,8, FALSE)),"")</f>
        <v>4.5999999999999996</v>
      </c>
      <c r="V3540" s="175">
        <f>IFERROR(IF(VLOOKUP($C3540,'MSCI Database'!$C:$R,9, FALSE)="","",VLOOKUP($C3540,'MSCI Database'!$C:$R,9, FALSE)),"")</f>
        <v>4.8</v>
      </c>
      <c r="W3540" s="165">
        <f t="shared" ca="1" si="139"/>
        <v>0</v>
      </c>
      <c r="X3540" s="236">
        <f>IFERROR(IF(VLOOKUP($C3540,'MSCI Database'!$C:$R,10, FALSE)="","",VLOOKUP($C3540,'MSCI Database'!$C:$R,10, FALSE)),"")</f>
        <v>29415</v>
      </c>
      <c r="Y3540" s="133" t="str">
        <f>IFERROR(IF(VLOOKUP($C3540,'MSCI Database'!$C:$R,11, FALSE)="","",VLOOKUP($C3540,'MSCI Database'!$C:$R,11, FALSE)),"")</f>
        <v>2019</v>
      </c>
      <c r="Z3540" s="133" t="str">
        <f>IFERROR(IF(VLOOKUP($C3540,'MSCI Database'!$C:$R,12, FALSE)="","",VLOOKUP($C3540,'MSCI Database'!$C:$R,12, FALSE)),"")</f>
        <v>E.CSI</v>
      </c>
      <c r="AA3540" s="202" t="str">
        <f>IFERROR(IF(VLOOKUP($C3540,'MSCI Database'!$C:$R,13, FALSE)="","",VLOOKUP($C3540,'MSCI Database'!$C:$R,13, FALSE)),"")</f>
        <v>Maintains product quality standards; corporate governance practices trail peers</v>
      </c>
    </row>
    <row r="3541" spans="1:27" s="130" customFormat="1" ht="15" hidden="1" customHeight="1" outlineLevel="1">
      <c r="A3541" s="130" t="s">
        <v>3869</v>
      </c>
      <c r="B3541" s="130" t="s">
        <v>3870</v>
      </c>
      <c r="C3541" s="130" t="s">
        <v>3871</v>
      </c>
      <c r="D3541" s="130" t="s">
        <v>18672</v>
      </c>
      <c r="E3541" s="130" t="s">
        <v>18673</v>
      </c>
      <c r="F3541" s="215">
        <v>8.858022762172884E-3</v>
      </c>
      <c r="G3541" s="132" t="str">
        <f ca="1">IFERROR(_xll.BQL($A3541, "cur_mkt_cap(currency=EUR)")/1000000, " ")</f>
        <v xml:space="preserve"> </v>
      </c>
      <c r="M3541" s="308"/>
      <c r="N3541" s="215">
        <f t="shared" si="138"/>
        <v>9.4058411403907089E-5</v>
      </c>
      <c r="O3541" s="172" t="str">
        <f>IFERROR(IF(VLOOKUP($C3541,'MSCI Database'!$C:$R,2, FALSE)="","",VLOOKUP($C3541,'MSCI Database'!$C:$R,2, FALSE)),"")</f>
        <v>Road &amp; Rail Transport</v>
      </c>
      <c r="P3541" s="186" t="str">
        <f>IFERROR(IF(VLOOKUP($C3541,'MSCI Database'!$C:$R,3, FALSE)="","",VLOOKUP($C3541,'MSCI Database'!$C:$R,3, FALSE)),"")</f>
        <v>A</v>
      </c>
      <c r="Q3541" s="164" t="str">
        <f>IFERROR(IF(VLOOKUP($C3541,'MSCI Database'!$C:$R,4, FALSE)="","",VLOOKUP($C3541,'MSCI Database'!$C:$R,4, FALSE)),"")</f>
        <v>0</v>
      </c>
      <c r="R3541" s="164">
        <f>IFERROR(IF(VLOOKUP($C3541,'MSCI Database'!$C:$R,5, FALSE)="","",VLOOKUP($C3541,'MSCI Database'!$C:$R,5, FALSE)),"")</f>
        <v>7.1</v>
      </c>
      <c r="S3541" s="164">
        <f>IFERROR(IF(VLOOKUP($C3541,'MSCI Database'!$C:$R,6, FALSE)="","",VLOOKUP($C3541,'MSCI Database'!$C:$R,6, FALSE)),"")</f>
        <v>5.5</v>
      </c>
      <c r="T3541" s="211">
        <f>IFERROR(IF(VLOOKUP($C3541,'MSCI Database'!$C:$R,7, FALSE)="","",VLOOKUP($C3541,'MSCI Database'!$C:$R,7, FALSE)),"")</f>
        <v>5.0999999999999996</v>
      </c>
      <c r="U3541" s="164">
        <f>IFERROR(IF(VLOOKUP($C3541,'MSCI Database'!$C:$R,8, FALSE)="","",VLOOKUP($C3541,'MSCI Database'!$C:$R,8, FALSE)),"")</f>
        <v>3.4</v>
      </c>
      <c r="V3541" s="175">
        <f>IFERROR(IF(VLOOKUP($C3541,'MSCI Database'!$C:$R,9, FALSE)="","",VLOOKUP($C3541,'MSCI Database'!$C:$R,9, FALSE)),"")</f>
        <v>4.7</v>
      </c>
      <c r="W3541" s="165">
        <f t="shared" ca="1" si="139"/>
        <v>0</v>
      </c>
      <c r="X3541" s="236">
        <f>IFERROR(IF(VLOOKUP($C3541,'MSCI Database'!$C:$R,10, FALSE)="","",VLOOKUP($C3541,'MSCI Database'!$C:$R,10, FALSE)),"")</f>
        <v>315913</v>
      </c>
      <c r="Y3541" s="133" t="str">
        <f>IFERROR(IF(VLOOKUP($C3541,'MSCI Database'!$C:$R,11, FALSE)="","",VLOOKUP($C3541,'MSCI Database'!$C:$R,11, FALSE)),"")</f>
        <v>2019</v>
      </c>
      <c r="Z3541" s="133" t="str">
        <f>IFERROR(IF(VLOOKUP($C3541,'MSCI Database'!$C:$R,12, FALSE)="","",VLOOKUP($C3541,'MSCI Database'!$C:$R,12, FALSE)),"")</f>
        <v>Reported</v>
      </c>
      <c r="AA3541" s="202" t="str">
        <f>IFERROR(IF(VLOOKUP($C3541,'MSCI Database'!$C:$R,13, FALSE)="","",VLOOKUP($C3541,'MSCI Database'!$C:$R,13, FALSE)),"")</f>
        <v>Strong performance in carbon emissions management offset by ongoing governance risks</v>
      </c>
    </row>
    <row r="3542" spans="1:27" s="130" customFormat="1" ht="15" hidden="1" customHeight="1" outlineLevel="1">
      <c r="A3542" s="130" t="s">
        <v>3692</v>
      </c>
      <c r="B3542" s="130" t="s">
        <v>3693</v>
      </c>
      <c r="C3542" s="130" t="s">
        <v>3694</v>
      </c>
      <c r="D3542" s="130" t="s">
        <v>18672</v>
      </c>
      <c r="E3542" s="130" t="s">
        <v>18682</v>
      </c>
      <c r="F3542" s="215">
        <v>8.8834794995170906E-3</v>
      </c>
      <c r="G3542" s="132" t="str">
        <f ca="1">IFERROR(_xll.BQL($A3542, "cur_mkt_cap(currency=EUR)")/1000000, " ")</f>
        <v xml:space="preserve"> </v>
      </c>
      <c r="M3542" s="308"/>
      <c r="N3542" s="215">
        <f t="shared" si="138"/>
        <v>9.4328722322992511E-5</v>
      </c>
      <c r="O3542" s="172" t="str">
        <f>IFERROR(IF(VLOOKUP($C3542,'MSCI Database'!$C:$R,2, FALSE)="","",VLOOKUP($C3542,'MSCI Database'!$C:$R,2, FALSE)),"")</f>
        <v>Real Estate Development &amp; Diversified Activities</v>
      </c>
      <c r="P3542" s="186" t="str">
        <f>IFERROR(IF(VLOOKUP($C3542,'MSCI Database'!$C:$R,3, FALSE)="","",VLOOKUP($C3542,'MSCI Database'!$C:$R,3, FALSE)),"")</f>
        <v>AA</v>
      </c>
      <c r="Q3542" s="164" t="str">
        <f>IFERROR(IF(VLOOKUP($C3542,'MSCI Database'!$C:$R,4, FALSE)="","",VLOOKUP($C3542,'MSCI Database'!$C:$R,4, FALSE)),"")</f>
        <v>-1</v>
      </c>
      <c r="R3542" s="164">
        <f>IFERROR(IF(VLOOKUP($C3542,'MSCI Database'!$C:$R,5, FALSE)="","",VLOOKUP($C3542,'MSCI Database'!$C:$R,5, FALSE)),"")</f>
        <v>7.8</v>
      </c>
      <c r="S3542" s="164">
        <f>IFERROR(IF(VLOOKUP($C3542,'MSCI Database'!$C:$R,6, FALSE)="","",VLOOKUP($C3542,'MSCI Database'!$C:$R,6, FALSE)),"")</f>
        <v>6.6</v>
      </c>
      <c r="T3542" s="211">
        <f>IFERROR(IF(VLOOKUP($C3542,'MSCI Database'!$C:$R,7, FALSE)="","",VLOOKUP($C3542,'MSCI Database'!$C:$R,7, FALSE)),"")</f>
        <v>7.7</v>
      </c>
      <c r="U3542" s="164">
        <f>IFERROR(IF(VLOOKUP($C3542,'MSCI Database'!$C:$R,8, FALSE)="","",VLOOKUP($C3542,'MSCI Database'!$C:$R,8, FALSE)),"")</f>
        <v>4.5</v>
      </c>
      <c r="V3542" s="175">
        <f>IFERROR(IF(VLOOKUP($C3542,'MSCI Database'!$C:$R,9, FALSE)="","",VLOOKUP($C3542,'MSCI Database'!$C:$R,9, FALSE)),"")</f>
        <v>6.2</v>
      </c>
      <c r="W3542" s="165">
        <f t="shared" ca="1" si="139"/>
        <v>0</v>
      </c>
      <c r="X3542" s="236">
        <f>IFERROR(IF(VLOOKUP($C3542,'MSCI Database'!$C:$R,10, FALSE)="","",VLOOKUP($C3542,'MSCI Database'!$C:$R,10, FALSE)),"")</f>
        <v>848596</v>
      </c>
      <c r="Y3542" s="133" t="str">
        <f>IFERROR(IF(VLOOKUP($C3542,'MSCI Database'!$C:$R,11, FALSE)="","",VLOOKUP($C3542,'MSCI Database'!$C:$R,11, FALSE)),"")</f>
        <v>2019</v>
      </c>
      <c r="Z3542" s="133" t="str">
        <f>IFERROR(IF(VLOOKUP($C3542,'MSCI Database'!$C:$R,12, FALSE)="","",VLOOKUP($C3542,'MSCI Database'!$C:$R,12, FALSE)),"")</f>
        <v>Reported</v>
      </c>
      <c r="AA3542" s="202" t="str">
        <f>IFERROR(IF(VLOOKUP($C3542,'MSCI Database'!$C:$R,13, FALSE)="","",VLOOKUP($C3542,'MSCI Database'!$C:$R,13, FALSE)),"")</f>
        <v>Weak executive pay practices and lack of an independent board drive downgrade</v>
      </c>
    </row>
    <row r="3543" spans="1:27" s="130" customFormat="1" ht="15" hidden="1" customHeight="1" outlineLevel="1">
      <c r="A3543" s="130" t="s">
        <v>3732</v>
      </c>
      <c r="B3543" s="130" t="s">
        <v>3733</v>
      </c>
      <c r="C3543" s="130" t="s">
        <v>3734</v>
      </c>
      <c r="D3543" s="130" t="s">
        <v>18672</v>
      </c>
      <c r="E3543" s="130" t="s">
        <v>18673</v>
      </c>
      <c r="F3543" s="215">
        <v>8.6966995272594119E-3</v>
      </c>
      <c r="G3543" s="132" t="str">
        <f ca="1">IFERROR(_xll.BQL($A3543, "cur_mkt_cap(currency=EUR)")/1000000, " ")</f>
        <v xml:space="preserve"> </v>
      </c>
      <c r="M3543" s="308"/>
      <c r="N3543" s="215">
        <f t="shared" si="138"/>
        <v>9.2345409800061775E-5</v>
      </c>
      <c r="O3543" s="172" t="str">
        <f>IFERROR(IF(VLOOKUP($C3543,'MSCI Database'!$C:$R,2, FALSE)="","",VLOOKUP($C3543,'MSCI Database'!$C:$R,2, FALSE)),"")</f>
        <v>Construction &amp; Engineering</v>
      </c>
      <c r="P3543" s="186" t="str">
        <f>IFERROR(IF(VLOOKUP($C3543,'MSCI Database'!$C:$R,3, FALSE)="","",VLOOKUP($C3543,'MSCI Database'!$C:$R,3, FALSE)),"")</f>
        <v>A</v>
      </c>
      <c r="Q3543" s="164" t="str">
        <f>IFERROR(IF(VLOOKUP($C3543,'MSCI Database'!$C:$R,4, FALSE)="","",VLOOKUP($C3543,'MSCI Database'!$C:$R,4, FALSE)),"")</f>
        <v>0</v>
      </c>
      <c r="R3543" s="164">
        <f>IFERROR(IF(VLOOKUP($C3543,'MSCI Database'!$C:$R,5, FALSE)="","",VLOOKUP($C3543,'MSCI Database'!$C:$R,5, FALSE)),"")</f>
        <v>6.7</v>
      </c>
      <c r="S3543" s="164">
        <f>IFERROR(IF(VLOOKUP($C3543,'MSCI Database'!$C:$R,6, FALSE)="","",VLOOKUP($C3543,'MSCI Database'!$C:$R,6, FALSE)),"")</f>
        <v>3.2</v>
      </c>
      <c r="T3543" s="211">
        <f>IFERROR(IF(VLOOKUP($C3543,'MSCI Database'!$C:$R,7, FALSE)="","",VLOOKUP($C3543,'MSCI Database'!$C:$R,7, FALSE)),"")</f>
        <v>7.9</v>
      </c>
      <c r="U3543" s="164">
        <f>IFERROR(IF(VLOOKUP($C3543,'MSCI Database'!$C:$R,8, FALSE)="","",VLOOKUP($C3543,'MSCI Database'!$C:$R,8, FALSE)),"")</f>
        <v>3.6</v>
      </c>
      <c r="V3543" s="175">
        <f>IFERROR(IF(VLOOKUP($C3543,'MSCI Database'!$C:$R,9, FALSE)="","",VLOOKUP($C3543,'MSCI Database'!$C:$R,9, FALSE)),"")</f>
        <v>4.5999999999999996</v>
      </c>
      <c r="W3543" s="165">
        <f t="shared" ca="1" si="139"/>
        <v>0</v>
      </c>
      <c r="X3543" s="236">
        <f>IFERROR(IF(VLOOKUP($C3543,'MSCI Database'!$C:$R,10, FALSE)="","",VLOOKUP($C3543,'MSCI Database'!$C:$R,10, FALSE)),"")</f>
        <v>381788</v>
      </c>
      <c r="Y3543" s="133" t="str">
        <f>IFERROR(IF(VLOOKUP($C3543,'MSCI Database'!$C:$R,11, FALSE)="","",VLOOKUP($C3543,'MSCI Database'!$C:$R,11, FALSE)),"")</f>
        <v>2019</v>
      </c>
      <c r="Z3543" s="133" t="str">
        <f>IFERROR(IF(VLOOKUP($C3543,'MSCI Database'!$C:$R,12, FALSE)="","",VLOOKUP($C3543,'MSCI Database'!$C:$R,12, FALSE)),"")</f>
        <v>Reported</v>
      </c>
      <c r="AA3543" s="202" t="str">
        <f>IFERROR(IF(VLOOKUP($C3543,'MSCI Database'!$C:$R,13, FALSE)="","",VLOOKUP($C3543,'MSCI Database'!$C:$R,13, FALSE)),"")</f>
        <v>Leads peers in health and safety management</v>
      </c>
    </row>
    <row r="3544" spans="1:27" s="130" customFormat="1" ht="15" hidden="1" customHeight="1" outlineLevel="1">
      <c r="A3544" s="130" t="s">
        <v>3759</v>
      </c>
      <c r="B3544" s="130" t="s">
        <v>3760</v>
      </c>
      <c r="C3544" s="130" t="s">
        <v>3761</v>
      </c>
      <c r="D3544" s="130" t="s">
        <v>18672</v>
      </c>
      <c r="E3544" s="130" t="s">
        <v>18673</v>
      </c>
      <c r="F3544" s="215">
        <v>8.5437530404416442E-3</v>
      </c>
      <c r="G3544" s="132" t="str">
        <f ca="1">IFERROR(_xll.BQL($A3544, "cur_mkt_cap(currency=EUR)")/1000000, " ")</f>
        <v xml:space="preserve"> </v>
      </c>
      <c r="M3544" s="308"/>
      <c r="N3544" s="215">
        <f t="shared" si="138"/>
        <v>9.0721356219919584E-5</v>
      </c>
      <c r="O3544" s="172" t="str">
        <f>IFERROR(IF(VLOOKUP($C3544,'MSCI Database'!$C:$R,2, FALSE)="","",VLOOKUP($C3544,'MSCI Database'!$C:$R,2, FALSE)),"")</f>
        <v>Commercial Services &amp; Supplies</v>
      </c>
      <c r="P3544" s="186" t="str">
        <f>IFERROR(IF(VLOOKUP($C3544,'MSCI Database'!$C:$R,3, FALSE)="","",VLOOKUP($C3544,'MSCI Database'!$C:$R,3, FALSE)),"")</f>
        <v>AA</v>
      </c>
      <c r="Q3544" s="164" t="str">
        <f>IFERROR(IF(VLOOKUP($C3544,'MSCI Database'!$C:$R,4, FALSE)="","",VLOOKUP($C3544,'MSCI Database'!$C:$R,4, FALSE)),"")</f>
        <v>1</v>
      </c>
      <c r="R3544" s="164">
        <f>IFERROR(IF(VLOOKUP($C3544,'MSCI Database'!$C:$R,5, FALSE)="","",VLOOKUP($C3544,'MSCI Database'!$C:$R,5, FALSE)),"")</f>
        <v>7.8</v>
      </c>
      <c r="S3544" s="164">
        <f>IFERROR(IF(VLOOKUP($C3544,'MSCI Database'!$C:$R,6, FALSE)="","",VLOOKUP($C3544,'MSCI Database'!$C:$R,6, FALSE)),"")</f>
        <v>8.5</v>
      </c>
      <c r="T3544" s="211">
        <f>IFERROR(IF(VLOOKUP($C3544,'MSCI Database'!$C:$R,7, FALSE)="","",VLOOKUP($C3544,'MSCI Database'!$C:$R,7, FALSE)),"")</f>
        <v>8.4</v>
      </c>
      <c r="U3544" s="164">
        <f>IFERROR(IF(VLOOKUP($C3544,'MSCI Database'!$C:$R,8, FALSE)="","",VLOOKUP($C3544,'MSCI Database'!$C:$R,8, FALSE)),"")</f>
        <v>4.5999999999999996</v>
      </c>
      <c r="V3544" s="175">
        <f>IFERROR(IF(VLOOKUP($C3544,'MSCI Database'!$C:$R,9, FALSE)="","",VLOOKUP($C3544,'MSCI Database'!$C:$R,9, FALSE)),"")</f>
        <v>6.4</v>
      </c>
      <c r="W3544" s="165">
        <f t="shared" ca="1" si="139"/>
        <v>0</v>
      </c>
      <c r="X3544" s="236">
        <f>IFERROR(IF(VLOOKUP($C3544,'MSCI Database'!$C:$R,10, FALSE)="","",VLOOKUP($C3544,'MSCI Database'!$C:$R,10, FALSE)),"")</f>
        <v>870427</v>
      </c>
      <c r="Y3544" s="133" t="str">
        <f>IFERROR(IF(VLOOKUP($C3544,'MSCI Database'!$C:$R,11, FALSE)="","",VLOOKUP($C3544,'MSCI Database'!$C:$R,11, FALSE)),"")</f>
        <v>2019</v>
      </c>
      <c r="Z3544" s="133" t="str">
        <f>IFERROR(IF(VLOOKUP($C3544,'MSCI Database'!$C:$R,12, FALSE)="","",VLOOKUP($C3544,'MSCI Database'!$C:$R,12, FALSE)),"")</f>
        <v>Reported</v>
      </c>
      <c r="AA3544" s="202" t="str">
        <f>IFERROR(IF(VLOOKUP($C3544,'MSCI Database'!$C:$R,13, FALSE)="","",VLOOKUP($C3544,'MSCI Database'!$C:$R,13, FALSE)),"")</f>
        <v>Improvement in corporate governance practices; strong product stewardship programs</v>
      </c>
    </row>
    <row r="3545" spans="1:27" s="130" customFormat="1" ht="15" hidden="1" customHeight="1" outlineLevel="1">
      <c r="A3545" s="130" t="s">
        <v>3540</v>
      </c>
      <c r="B3545" s="130" t="s">
        <v>3541</v>
      </c>
      <c r="C3545" s="130" t="s">
        <v>3542</v>
      </c>
      <c r="D3545" s="130" t="s">
        <v>18672</v>
      </c>
      <c r="E3545" s="130" t="s">
        <v>18674</v>
      </c>
      <c r="F3545" s="215">
        <v>8.5692771444549447E-3</v>
      </c>
      <c r="G3545" s="132" t="str">
        <f ca="1">IFERROR(_xll.BQL($A3545, "cur_mkt_cap(currency=EUR)")/1000000, " ")</f>
        <v xml:space="preserve"> </v>
      </c>
      <c r="M3545" s="308"/>
      <c r="N3545" s="215">
        <f t="shared" ref="N3545:N3608" si="140">IF($A3545&lt;&gt;"",VLOOKUP($A3545,$A$3224:$V$5286,6,FALSE)/SUMIF($V$3224:$V$5286,"&lt;&gt;",$F$3224:$F$5286),0)</f>
        <v>9.0992382468153135E-5</v>
      </c>
      <c r="O3545" s="172" t="str">
        <f>IFERROR(IF(VLOOKUP($C3545,'MSCI Database'!$C:$R,2, FALSE)="","",VLOOKUP($C3545,'MSCI Database'!$C:$R,2, FALSE)),"")</f>
        <v>Household &amp; Personal Products</v>
      </c>
      <c r="P3545" s="186" t="str">
        <f>IFERROR(IF(VLOOKUP($C3545,'MSCI Database'!$C:$R,3, FALSE)="","",VLOOKUP($C3545,'MSCI Database'!$C:$R,3, FALSE)),"")</f>
        <v>BBB</v>
      </c>
      <c r="Q3545" s="164" t="str">
        <f>IFERROR(IF(VLOOKUP($C3545,'MSCI Database'!$C:$R,4, FALSE)="","",VLOOKUP($C3545,'MSCI Database'!$C:$R,4, FALSE)),"")</f>
        <v>0</v>
      </c>
      <c r="R3545" s="164">
        <f>IFERROR(IF(VLOOKUP($C3545,'MSCI Database'!$C:$R,5, FALSE)="","",VLOOKUP($C3545,'MSCI Database'!$C:$R,5, FALSE)),"")</f>
        <v>5.6</v>
      </c>
      <c r="S3545" s="164">
        <f>IFERROR(IF(VLOOKUP($C3545,'MSCI Database'!$C:$R,6, FALSE)="","",VLOOKUP($C3545,'MSCI Database'!$C:$R,6, FALSE)),"")</f>
        <v>5.5</v>
      </c>
      <c r="T3545" s="211">
        <f>IFERROR(IF(VLOOKUP($C3545,'MSCI Database'!$C:$R,7, FALSE)="","",VLOOKUP($C3545,'MSCI Database'!$C:$R,7, FALSE)),"")</f>
        <v>5.8</v>
      </c>
      <c r="U3545" s="164">
        <f>IFERROR(IF(VLOOKUP($C3545,'MSCI Database'!$C:$R,8, FALSE)="","",VLOOKUP($C3545,'MSCI Database'!$C:$R,8, FALSE)),"")</f>
        <v>3.1</v>
      </c>
      <c r="V3545" s="175">
        <f>IFERROR(IF(VLOOKUP($C3545,'MSCI Database'!$C:$R,9, FALSE)="","",VLOOKUP($C3545,'MSCI Database'!$C:$R,9, FALSE)),"")</f>
        <v>4.8</v>
      </c>
      <c r="W3545" s="165">
        <f t="shared" ref="W3545:W3608" ca="1" si="141">IFERROR(IF(X3545&lt;&gt;"",VLOOKUP($A3545,$A$3224:$X$5286,6,FALSE)/100,0)*$G$3222/$G3545, 0)</f>
        <v>0</v>
      </c>
      <c r="X3545" s="236">
        <f>IFERROR(IF(VLOOKUP($C3545,'MSCI Database'!$C:$R,10, FALSE)="","",VLOOKUP($C3545,'MSCI Database'!$C:$R,10, FALSE)),"")</f>
        <v>20669</v>
      </c>
      <c r="Y3545" s="133" t="str">
        <f>IFERROR(IF(VLOOKUP($C3545,'MSCI Database'!$C:$R,11, FALSE)="","",VLOOKUP($C3545,'MSCI Database'!$C:$R,11, FALSE)),"")</f>
        <v>2019</v>
      </c>
      <c r="Z3545" s="133" t="str">
        <f>IFERROR(IF(VLOOKUP($C3545,'MSCI Database'!$C:$R,12, FALSE)="","",VLOOKUP($C3545,'MSCI Database'!$C:$R,12, FALSE)),"")</f>
        <v>Reported</v>
      </c>
      <c r="AA3545" s="202" t="str">
        <f>IFERROR(IF(VLOOKUP($C3545,'MSCI Database'!$C:$R,13, FALSE)="","",VLOOKUP($C3545,'MSCI Database'!$C:$R,13, FALSE)),"")</f>
        <v>Consistent focus on product quality controls, but apprehensions over chemical safety persist</v>
      </c>
    </row>
    <row r="3546" spans="1:27" s="130" customFormat="1" ht="15" hidden="1" customHeight="1" outlineLevel="1">
      <c r="A3546" s="130" t="s">
        <v>3512</v>
      </c>
      <c r="B3546" s="130" t="s">
        <v>3513</v>
      </c>
      <c r="C3546" s="130" t="s">
        <v>3514</v>
      </c>
      <c r="D3546" s="130" t="s">
        <v>18672</v>
      </c>
      <c r="E3546" s="130" t="s">
        <v>18674</v>
      </c>
      <c r="F3546" s="215">
        <v>8.4343487649035272E-3</v>
      </c>
      <c r="G3546" s="132" t="str">
        <f ca="1">IFERROR(_xll.BQL($A3546, "cur_mkt_cap(currency=EUR)")/1000000, " ")</f>
        <v xml:space="preserve"> </v>
      </c>
      <c r="M3546" s="308"/>
      <c r="N3546" s="215">
        <f t="shared" si="140"/>
        <v>8.9559653136263661E-5</v>
      </c>
      <c r="O3546" s="172" t="str">
        <f>IFERROR(IF(VLOOKUP($C3546,'MSCI Database'!$C:$R,2, FALSE)="","",VLOOKUP($C3546,'MSCI Database'!$C:$R,2, FALSE)),"")</f>
        <v>Household &amp; Personal Products</v>
      </c>
      <c r="P3546" s="186" t="str">
        <f>IFERROR(IF(VLOOKUP($C3546,'MSCI Database'!$C:$R,3, FALSE)="","",VLOOKUP($C3546,'MSCI Database'!$C:$R,3, FALSE)),"")</f>
        <v>BB</v>
      </c>
      <c r="Q3546" s="164" t="str">
        <f>IFERROR(IF(VLOOKUP($C3546,'MSCI Database'!$C:$R,4, FALSE)="","",VLOOKUP($C3546,'MSCI Database'!$C:$R,4, FALSE)),"")</f>
        <v>0</v>
      </c>
      <c r="R3546" s="164">
        <f>IFERROR(IF(VLOOKUP($C3546,'MSCI Database'!$C:$R,5, FALSE)="","",VLOOKUP($C3546,'MSCI Database'!$C:$R,5, FALSE)),"")</f>
        <v>3.2</v>
      </c>
      <c r="S3546" s="164">
        <f>IFERROR(IF(VLOOKUP($C3546,'MSCI Database'!$C:$R,6, FALSE)="","",VLOOKUP($C3546,'MSCI Database'!$C:$R,6, FALSE)),"")</f>
        <v>4.3</v>
      </c>
      <c r="T3546" s="211">
        <f>IFERROR(IF(VLOOKUP($C3546,'MSCI Database'!$C:$R,7, FALSE)="","",VLOOKUP($C3546,'MSCI Database'!$C:$R,7, FALSE)),"")</f>
        <v>3.1</v>
      </c>
      <c r="U3546" s="164">
        <f>IFERROR(IF(VLOOKUP($C3546,'MSCI Database'!$C:$R,8, FALSE)="","",VLOOKUP($C3546,'MSCI Database'!$C:$R,8, FALSE)),"")</f>
        <v>4.0999999999999996</v>
      </c>
      <c r="V3546" s="175">
        <f>IFERROR(IF(VLOOKUP($C3546,'MSCI Database'!$C:$R,9, FALSE)="","",VLOOKUP($C3546,'MSCI Database'!$C:$R,9, FALSE)),"")</f>
        <v>3.8</v>
      </c>
      <c r="W3546" s="165">
        <f t="shared" ca="1" si="141"/>
        <v>0</v>
      </c>
      <c r="X3546" s="236">
        <f>IFERROR(IF(VLOOKUP($C3546,'MSCI Database'!$C:$R,10, FALSE)="","",VLOOKUP($C3546,'MSCI Database'!$C:$R,10, FALSE)),"")</f>
        <v>24135</v>
      </c>
      <c r="Y3546" s="133" t="str">
        <f>IFERROR(IF(VLOOKUP($C3546,'MSCI Database'!$C:$R,11, FALSE)="","",VLOOKUP($C3546,'MSCI Database'!$C:$R,11, FALSE)),"")</f>
        <v>2019</v>
      </c>
      <c r="Z3546" s="133" t="str">
        <f>IFERROR(IF(VLOOKUP($C3546,'MSCI Database'!$C:$R,12, FALSE)="","",VLOOKUP($C3546,'MSCI Database'!$C:$R,12, FALSE)),"")</f>
        <v>Reported</v>
      </c>
      <c r="AA3546" s="202" t="str">
        <f>IFERROR(IF(VLOOKUP($C3546,'MSCI Database'!$C:$R,13, FALSE)="","",VLOOKUP($C3546,'MSCI Database'!$C:$R,13, FALSE)),"")</f>
        <v>Relatively weak policies and programs for chemical management</v>
      </c>
    </row>
    <row r="3547" spans="1:27" s="130" customFormat="1" ht="15" hidden="1" customHeight="1" outlineLevel="1">
      <c r="A3547" s="130" t="s">
        <v>3950</v>
      </c>
      <c r="B3547" s="130" t="s">
        <v>3951</v>
      </c>
      <c r="C3547" s="130" t="s">
        <v>3952</v>
      </c>
      <c r="D3547" s="130" t="s">
        <v>18672</v>
      </c>
      <c r="E3547" s="130" t="s">
        <v>18689</v>
      </c>
      <c r="F3547" s="215">
        <v>8.3799275795802437E-3</v>
      </c>
      <c r="G3547" s="132" t="str">
        <f ca="1">IFERROR(_xll.BQL($A3547, "cur_mkt_cap(currency=EUR)")/1000000, " ")</f>
        <v xml:space="preserve"> </v>
      </c>
      <c r="M3547" s="308"/>
      <c r="N3547" s="215">
        <f t="shared" si="140"/>
        <v>8.8981784872017972E-5</v>
      </c>
      <c r="O3547" s="172" t="str">
        <f>IFERROR(IF(VLOOKUP($C3547,'MSCI Database'!$C:$R,2, FALSE)="","",VLOOKUP($C3547,'MSCI Database'!$C:$R,2, FALSE)),"")</f>
        <v>Software &amp; Services</v>
      </c>
      <c r="P3547" s="186" t="str">
        <f>IFERROR(IF(VLOOKUP($C3547,'MSCI Database'!$C:$R,3, FALSE)="","",VLOOKUP($C3547,'MSCI Database'!$C:$R,3, FALSE)),"")</f>
        <v>BBB</v>
      </c>
      <c r="Q3547" s="164" t="str">
        <f>IFERROR(IF(VLOOKUP($C3547,'MSCI Database'!$C:$R,4, FALSE)="","",VLOOKUP($C3547,'MSCI Database'!$C:$R,4, FALSE)),"")</f>
        <v>1</v>
      </c>
      <c r="R3547" s="164">
        <f>IFERROR(IF(VLOOKUP($C3547,'MSCI Database'!$C:$R,5, FALSE)="","",VLOOKUP($C3547,'MSCI Database'!$C:$R,5, FALSE)),"")</f>
        <v>5</v>
      </c>
      <c r="S3547" s="164">
        <f>IFERROR(IF(VLOOKUP($C3547,'MSCI Database'!$C:$R,6, FALSE)="","",VLOOKUP($C3547,'MSCI Database'!$C:$R,6, FALSE)),"")</f>
        <v>5.9</v>
      </c>
      <c r="T3547" s="211">
        <f>IFERROR(IF(VLOOKUP($C3547,'MSCI Database'!$C:$R,7, FALSE)="","",VLOOKUP($C3547,'MSCI Database'!$C:$R,7, FALSE)),"")</f>
        <v>6.1</v>
      </c>
      <c r="U3547" s="164">
        <f>IFERROR(IF(VLOOKUP($C3547,'MSCI Database'!$C:$R,8, FALSE)="","",VLOOKUP($C3547,'MSCI Database'!$C:$R,8, FALSE)),"")</f>
        <v>2.8</v>
      </c>
      <c r="V3547" s="175">
        <f>IFERROR(IF(VLOOKUP($C3547,'MSCI Database'!$C:$R,9, FALSE)="","",VLOOKUP($C3547,'MSCI Database'!$C:$R,9, FALSE)),"")</f>
        <v>4.9000000000000004</v>
      </c>
      <c r="W3547" s="165">
        <f t="shared" ca="1" si="141"/>
        <v>0</v>
      </c>
      <c r="X3547" s="236">
        <f>IFERROR(IF(VLOOKUP($C3547,'MSCI Database'!$C:$R,10, FALSE)="","",VLOOKUP($C3547,'MSCI Database'!$C:$R,10, FALSE)),"")</f>
        <v>21088</v>
      </c>
      <c r="Y3547" s="133" t="str">
        <f>IFERROR(IF(VLOOKUP($C3547,'MSCI Database'!$C:$R,11, FALSE)="","",VLOOKUP($C3547,'MSCI Database'!$C:$R,11, FALSE)),"")</f>
        <v>2019</v>
      </c>
      <c r="Z3547" s="133" t="str">
        <f>IFERROR(IF(VLOOKUP($C3547,'MSCI Database'!$C:$R,12, FALSE)="","",VLOOKUP($C3547,'MSCI Database'!$C:$R,12, FALSE)),"")</f>
        <v>E.Segmt-Moderately High</v>
      </c>
      <c r="AA3547" s="202" t="str">
        <f>IFERROR(IF(VLOOKUP($C3547,'MSCI Database'!$C:$R,13, FALSE)="","",VLOOKUP($C3547,'MSCI Database'!$C:$R,13, FALSE)),"")</f>
        <v>Strong programs on social risks management drive the upgrade; gaps in corporate governance persist</v>
      </c>
    </row>
    <row r="3548" spans="1:27" s="130" customFormat="1" ht="15" hidden="1" customHeight="1" outlineLevel="1">
      <c r="A3548" s="130" t="s">
        <v>4138</v>
      </c>
      <c r="B3548" s="130" t="s">
        <v>4139</v>
      </c>
      <c r="C3548" s="130" t="s">
        <v>4140</v>
      </c>
      <c r="D3548" s="130" t="s">
        <v>18672</v>
      </c>
      <c r="E3548" s="130" t="s">
        <v>18673</v>
      </c>
      <c r="F3548" s="215">
        <v>7.9273573059335349E-3</v>
      </c>
      <c r="G3548" s="132" t="str">
        <f ca="1">IFERROR(_xll.BQL($A3548, "cur_mkt_cap(currency=EUR)")/1000000, " ")</f>
        <v xml:space="preserve"> </v>
      </c>
      <c r="M3548" s="308"/>
      <c r="N3548" s="215">
        <f t="shared" si="140"/>
        <v>8.4176193135493806E-5</v>
      </c>
      <c r="O3548" s="172" t="str">
        <f>IFERROR(IF(VLOOKUP($C3548,'MSCI Database'!$C:$R,2, FALSE)="","",VLOOKUP($C3548,'MSCI Database'!$C:$R,2, FALSE)),"")</f>
        <v>Industrial Machinery</v>
      </c>
      <c r="P3548" s="186" t="str">
        <f>IFERROR(IF(VLOOKUP($C3548,'MSCI Database'!$C:$R,3, FALSE)="","",VLOOKUP($C3548,'MSCI Database'!$C:$R,3, FALSE)),"")</f>
        <v>A</v>
      </c>
      <c r="Q3548" s="164" t="str">
        <f>IFERROR(IF(VLOOKUP($C3548,'MSCI Database'!$C:$R,4, FALSE)="","",VLOOKUP($C3548,'MSCI Database'!$C:$R,4, FALSE)),"")</f>
        <v>1</v>
      </c>
      <c r="R3548" s="164">
        <f>IFERROR(IF(VLOOKUP($C3548,'MSCI Database'!$C:$R,5, FALSE)="","",VLOOKUP($C3548,'MSCI Database'!$C:$R,5, FALSE)),"")</f>
        <v>6.9</v>
      </c>
      <c r="S3548" s="164">
        <f>IFERROR(IF(VLOOKUP($C3548,'MSCI Database'!$C:$R,6, FALSE)="","",VLOOKUP($C3548,'MSCI Database'!$C:$R,6, FALSE)),"")</f>
        <v>4.7</v>
      </c>
      <c r="T3548" s="211">
        <f>IFERROR(IF(VLOOKUP($C3548,'MSCI Database'!$C:$R,7, FALSE)="","",VLOOKUP($C3548,'MSCI Database'!$C:$R,7, FALSE)),"")</f>
        <v>8.3000000000000007</v>
      </c>
      <c r="U3548" s="164">
        <f>IFERROR(IF(VLOOKUP($C3548,'MSCI Database'!$C:$R,8, FALSE)="","",VLOOKUP($C3548,'MSCI Database'!$C:$R,8, FALSE)),"")</f>
        <v>4.5999999999999996</v>
      </c>
      <c r="V3548" s="175">
        <f>IFERROR(IF(VLOOKUP($C3548,'MSCI Database'!$C:$R,9, FALSE)="","",VLOOKUP($C3548,'MSCI Database'!$C:$R,9, FALSE)),"")</f>
        <v>5.4</v>
      </c>
      <c r="W3548" s="165">
        <f t="shared" ca="1" si="141"/>
        <v>0</v>
      </c>
      <c r="X3548" s="236">
        <f>IFERROR(IF(VLOOKUP($C3548,'MSCI Database'!$C:$R,10, FALSE)="","",VLOOKUP($C3548,'MSCI Database'!$C:$R,10, FALSE)),"")</f>
        <v>12289</v>
      </c>
      <c r="Y3548" s="133" t="str">
        <f>IFERROR(IF(VLOOKUP($C3548,'MSCI Database'!$C:$R,11, FALSE)="","",VLOOKUP($C3548,'MSCI Database'!$C:$R,11, FALSE)),"")</f>
        <v>2019</v>
      </c>
      <c r="Z3548" s="133" t="str">
        <f>IFERROR(IF(VLOOKUP($C3548,'MSCI Database'!$C:$R,12, FALSE)="","",VLOOKUP($C3548,'MSCI Database'!$C:$R,12, FALSE)),"")</f>
        <v>Reported</v>
      </c>
      <c r="AA3548" s="202" t="str">
        <f>IFERROR(IF(VLOOKUP($C3548,'MSCI Database'!$C:$R,13, FALSE)="","",VLOOKUP($C3548,'MSCI Database'!$C:$R,13, FALSE)),"")</f>
        <v>Improved internal controls, and board governance practices</v>
      </c>
    </row>
    <row r="3549" spans="1:27" s="130" customFormat="1" ht="15" hidden="1" customHeight="1" outlineLevel="1">
      <c r="A3549" s="130" t="s">
        <v>3873</v>
      </c>
      <c r="B3549" s="130" t="s">
        <v>3874</v>
      </c>
      <c r="C3549" s="130" t="s">
        <v>3875</v>
      </c>
      <c r="D3549" s="130" t="s">
        <v>18672</v>
      </c>
      <c r="E3549" s="130" t="s">
        <v>18690</v>
      </c>
      <c r="F3549" s="215">
        <v>7.8669765232755925E-3</v>
      </c>
      <c r="G3549" s="132" t="str">
        <f ca="1">IFERROR(_xll.BQL($A3549, "cur_mkt_cap(currency=EUR)")/1000000, " ")</f>
        <v xml:space="preserve"> </v>
      </c>
      <c r="M3549" s="308"/>
      <c r="N3549" s="215">
        <f t="shared" si="140"/>
        <v>8.3535043225563176E-5</v>
      </c>
      <c r="O3549" s="172" t="str">
        <f>IFERROR(IF(VLOOKUP($C3549,'MSCI Database'!$C:$R,2, FALSE)="","",VLOOKUP($C3549,'MSCI Database'!$C:$R,2, FALSE)),"")</f>
        <v>Media &amp; Entertainment</v>
      </c>
      <c r="P3549" s="186" t="str">
        <f>IFERROR(IF(VLOOKUP($C3549,'MSCI Database'!$C:$R,3, FALSE)="","",VLOOKUP($C3549,'MSCI Database'!$C:$R,3, FALSE)),"")</f>
        <v>BB</v>
      </c>
      <c r="Q3549" s="164" t="str">
        <f>IFERROR(IF(VLOOKUP($C3549,'MSCI Database'!$C:$R,4, FALSE)="","",VLOOKUP($C3549,'MSCI Database'!$C:$R,4, FALSE)),"")</f>
        <v>0</v>
      </c>
      <c r="R3549" s="164">
        <f>IFERROR(IF(VLOOKUP($C3549,'MSCI Database'!$C:$R,5, FALSE)="","",VLOOKUP($C3549,'MSCI Database'!$C:$R,5, FALSE)),"")</f>
        <v>3</v>
      </c>
      <c r="S3549" s="164">
        <f>IFERROR(IF(VLOOKUP($C3549,'MSCI Database'!$C:$R,6, FALSE)="","",VLOOKUP($C3549,'MSCI Database'!$C:$R,6, FALSE)),"")</f>
        <v>7.9</v>
      </c>
      <c r="T3549" s="211">
        <f>IFERROR(IF(VLOOKUP($C3549,'MSCI Database'!$C:$R,7, FALSE)="","",VLOOKUP($C3549,'MSCI Database'!$C:$R,7, FALSE)),"")</f>
        <v>5.0999999999999996</v>
      </c>
      <c r="U3549" s="164">
        <f>IFERROR(IF(VLOOKUP($C3549,'MSCI Database'!$C:$R,8, FALSE)="","",VLOOKUP($C3549,'MSCI Database'!$C:$R,8, FALSE)),"")</f>
        <v>1.9</v>
      </c>
      <c r="V3549" s="175">
        <f>IFERROR(IF(VLOOKUP($C3549,'MSCI Database'!$C:$R,9, FALSE)="","",VLOOKUP($C3549,'MSCI Database'!$C:$R,9, FALSE)),"")</f>
        <v>3.7</v>
      </c>
      <c r="W3549" s="165">
        <f t="shared" ca="1" si="141"/>
        <v>0</v>
      </c>
      <c r="X3549" s="236">
        <f>IFERROR(IF(VLOOKUP($C3549,'MSCI Database'!$C:$R,10, FALSE)="","",VLOOKUP($C3549,'MSCI Database'!$C:$R,10, FALSE)),"")</f>
        <v>68867</v>
      </c>
      <c r="Y3549" s="133" t="str">
        <f>IFERROR(IF(VLOOKUP($C3549,'MSCI Database'!$C:$R,11, FALSE)="","",VLOOKUP($C3549,'MSCI Database'!$C:$R,11, FALSE)),"")</f>
        <v>2019</v>
      </c>
      <c r="Z3549" s="133" t="str">
        <f>IFERROR(IF(VLOOKUP($C3549,'MSCI Database'!$C:$R,12, FALSE)="","",VLOOKUP($C3549,'MSCI Database'!$C:$R,12, FALSE)),"")</f>
        <v>E.Segmt-Moderately Low</v>
      </c>
      <c r="AA3549" s="202" t="str">
        <f>IFERROR(IF(VLOOKUP($C3549,'MSCI Database'!$C:$R,13, FALSE)="","",VLOOKUP($C3549,'MSCI Database'!$C:$R,13, FALSE)),"")</f>
        <v>Employee incentives appear on par with industry peers; corporate governance risks persist</v>
      </c>
    </row>
    <row r="3550" spans="1:27" s="130" customFormat="1" ht="15" hidden="1" customHeight="1" outlineLevel="1">
      <c r="A3550" s="130" t="s">
        <v>3312</v>
      </c>
      <c r="B3550" s="130" t="s">
        <v>3313</v>
      </c>
      <c r="C3550" s="130" t="s">
        <v>3314</v>
      </c>
      <c r="D3550" s="130" t="s">
        <v>18672</v>
      </c>
      <c r="E3550" s="130" t="s">
        <v>18707</v>
      </c>
      <c r="F3550" s="215">
        <v>8.1319587961428859E-3</v>
      </c>
      <c r="G3550" s="132" t="str">
        <f ca="1">IFERROR(_xll.BQL($A3550, "cur_mkt_cap(currency=EUR)")/1000000, " ")</f>
        <v xml:space="preserve"> </v>
      </c>
      <c r="M3550" s="308"/>
      <c r="N3550" s="215">
        <f t="shared" si="140"/>
        <v>8.6348742434209184E-5</v>
      </c>
      <c r="O3550" s="172" t="str">
        <f>IFERROR(IF(VLOOKUP($C3550,'MSCI Database'!$C:$R,2, FALSE)="","",VLOOKUP($C3550,'MSCI Database'!$C:$R,2, FALSE)),"")</f>
        <v>Oil &amp; Gas Refining, Marketing, Transportation &amp; Storage</v>
      </c>
      <c r="P3550" s="186" t="str">
        <f>IFERROR(IF(VLOOKUP($C3550,'MSCI Database'!$C:$R,3, FALSE)="","",VLOOKUP($C3550,'MSCI Database'!$C:$R,3, FALSE)),"")</f>
        <v>AA</v>
      </c>
      <c r="Q3550" s="164" t="str">
        <f>IFERROR(IF(VLOOKUP($C3550,'MSCI Database'!$C:$R,4, FALSE)="","",VLOOKUP($C3550,'MSCI Database'!$C:$R,4, FALSE)),"")</f>
        <v>1</v>
      </c>
      <c r="R3550" s="164">
        <f>IFERROR(IF(VLOOKUP($C3550,'MSCI Database'!$C:$R,5, FALSE)="","",VLOOKUP($C3550,'MSCI Database'!$C:$R,5, FALSE)),"")</f>
        <v>7.6</v>
      </c>
      <c r="S3550" s="164">
        <f>IFERROR(IF(VLOOKUP($C3550,'MSCI Database'!$C:$R,6, FALSE)="","",VLOOKUP($C3550,'MSCI Database'!$C:$R,6, FALSE)),"")</f>
        <v>5.3</v>
      </c>
      <c r="T3550" s="211">
        <f>IFERROR(IF(VLOOKUP($C3550,'MSCI Database'!$C:$R,7, FALSE)="","",VLOOKUP($C3550,'MSCI Database'!$C:$R,7, FALSE)),"")</f>
        <v>8.6999999999999993</v>
      </c>
      <c r="U3550" s="164">
        <f>IFERROR(IF(VLOOKUP($C3550,'MSCI Database'!$C:$R,8, FALSE)="","",VLOOKUP($C3550,'MSCI Database'!$C:$R,8, FALSE)),"")</f>
        <v>4.8</v>
      </c>
      <c r="V3550" s="175">
        <f>IFERROR(IF(VLOOKUP($C3550,'MSCI Database'!$C:$R,9, FALSE)="","",VLOOKUP($C3550,'MSCI Database'!$C:$R,9, FALSE)),"")</f>
        <v>5.6</v>
      </c>
      <c r="W3550" s="165">
        <f t="shared" ca="1" si="141"/>
        <v>0</v>
      </c>
      <c r="X3550" s="236">
        <f>IFERROR(IF(VLOOKUP($C3550,'MSCI Database'!$C:$R,10, FALSE)="","",VLOOKUP($C3550,'MSCI Database'!$C:$R,10, FALSE)),"")</f>
        <v>13013000</v>
      </c>
      <c r="Y3550" s="133" t="str">
        <f>IFERROR(IF(VLOOKUP($C3550,'MSCI Database'!$C:$R,11, FALSE)="","",VLOOKUP($C3550,'MSCI Database'!$C:$R,11, FALSE)),"")</f>
        <v>2019</v>
      </c>
      <c r="Z3550" s="133" t="str">
        <f>IFERROR(IF(VLOOKUP($C3550,'MSCI Database'!$C:$R,12, FALSE)="","",VLOOKUP($C3550,'MSCI Database'!$C:$R,12, FALSE)),"")</f>
        <v>Reported</v>
      </c>
      <c r="AA3550" s="202" t="str">
        <f>IFERROR(IF(VLOOKUP($C3550,'MSCI Database'!$C:$R,13, FALSE)="","",VLOOKUP($C3550,'MSCI Database'!$C:$R,13, FALSE)),"")</f>
        <v>Improved carbon emissions management; strengthened governance practices</v>
      </c>
    </row>
    <row r="3551" spans="1:27" s="130" customFormat="1" ht="15" hidden="1" customHeight="1" outlineLevel="1">
      <c r="A3551" s="130" t="s">
        <v>3416</v>
      </c>
      <c r="B3551" s="130" t="s">
        <v>3417</v>
      </c>
      <c r="C3551" s="130" t="s">
        <v>3418</v>
      </c>
      <c r="D3551" s="130" t="s">
        <v>18672</v>
      </c>
      <c r="E3551" s="130" t="s">
        <v>18690</v>
      </c>
      <c r="F3551" s="215">
        <v>8.0603175013761047E-3</v>
      </c>
      <c r="G3551" s="132" t="str">
        <f ca="1">IFERROR(_xll.BQL($A3551, "cur_mkt_cap(currency=EUR)")/1000000, " ")</f>
        <v xml:space="preserve"> </v>
      </c>
      <c r="M3551" s="308"/>
      <c r="N3551" s="215">
        <f t="shared" si="140"/>
        <v>8.5588023416252005E-5</v>
      </c>
      <c r="O3551" s="172" t="str">
        <f>IFERROR(IF(VLOOKUP($C3551,'MSCI Database'!$C:$R,2, FALSE)="","",VLOOKUP($C3551,'MSCI Database'!$C:$R,2, FALSE)),"")</f>
        <v>Interactive Media &amp; Services</v>
      </c>
      <c r="P3551" s="186" t="str">
        <f>IFERROR(IF(VLOOKUP($C3551,'MSCI Database'!$C:$R,3, FALSE)="","",VLOOKUP($C3551,'MSCI Database'!$C:$R,3, FALSE)),"")</f>
        <v>BB</v>
      </c>
      <c r="Q3551" s="164" t="str">
        <f>IFERROR(IF(VLOOKUP($C3551,'MSCI Database'!$C:$R,4, FALSE)="","",VLOOKUP($C3551,'MSCI Database'!$C:$R,4, FALSE)),"")</f>
        <v>0</v>
      </c>
      <c r="R3551" s="164">
        <f>IFERROR(IF(VLOOKUP($C3551,'MSCI Database'!$C:$R,5, FALSE)="","",VLOOKUP($C3551,'MSCI Database'!$C:$R,5, FALSE)),"")</f>
        <v>3.2</v>
      </c>
      <c r="S3551" s="164">
        <f>IFERROR(IF(VLOOKUP($C3551,'MSCI Database'!$C:$R,6, FALSE)="","",VLOOKUP($C3551,'MSCI Database'!$C:$R,6, FALSE)),"")</f>
        <v>6.5</v>
      </c>
      <c r="T3551" s="211">
        <f>IFERROR(IF(VLOOKUP($C3551,'MSCI Database'!$C:$R,7, FALSE)="","",VLOOKUP($C3551,'MSCI Database'!$C:$R,7, FALSE)),"")</f>
        <v>2.6</v>
      </c>
      <c r="U3551" s="164">
        <f>IFERROR(IF(VLOOKUP($C3551,'MSCI Database'!$C:$R,8, FALSE)="","",VLOOKUP($C3551,'MSCI Database'!$C:$R,8, FALSE)),"")</f>
        <v>4.2</v>
      </c>
      <c r="V3551" s="175">
        <f>IFERROR(IF(VLOOKUP($C3551,'MSCI Database'!$C:$R,9, FALSE)="","",VLOOKUP($C3551,'MSCI Database'!$C:$R,9, FALSE)),"")</f>
        <v>3.5</v>
      </c>
      <c r="W3551" s="165">
        <f t="shared" ca="1" si="141"/>
        <v>0</v>
      </c>
      <c r="X3551" s="236">
        <f>IFERROR(IF(VLOOKUP($C3551,'MSCI Database'!$C:$R,10, FALSE)="","",VLOOKUP($C3551,'MSCI Database'!$C:$R,10, FALSE)),"")</f>
        <v>4131</v>
      </c>
      <c r="Y3551" s="133" t="str">
        <f>IFERROR(IF(VLOOKUP($C3551,'MSCI Database'!$C:$R,11, FALSE)="","",VLOOKUP($C3551,'MSCI Database'!$C:$R,11, FALSE)),"")</f>
        <v>2019</v>
      </c>
      <c r="Z3551" s="133" t="str">
        <f>IFERROR(IF(VLOOKUP($C3551,'MSCI Database'!$C:$R,12, FALSE)="","",VLOOKUP($C3551,'MSCI Database'!$C:$R,12, FALSE)),"")</f>
        <v>E.Segmt-Moderate</v>
      </c>
      <c r="AA3551" s="202" t="str">
        <f>IFERROR(IF(VLOOKUP($C3551,'MSCI Database'!$C:$R,13, FALSE)="","",VLOOKUP($C3551,'MSCI Database'!$C:$R,13, FALSE)),"")</f>
        <v>Weak talent management; data security practices appear on par with peers</v>
      </c>
    </row>
    <row r="3552" spans="1:27" s="130" customFormat="1" ht="15" hidden="1" customHeight="1" outlineLevel="1">
      <c r="A3552" s="130" t="s">
        <v>4303</v>
      </c>
      <c r="B3552" s="130" t="s">
        <v>4304</v>
      </c>
      <c r="C3552" s="130" t="s">
        <v>4305</v>
      </c>
      <c r="D3552" s="130" t="s">
        <v>18672</v>
      </c>
      <c r="E3552" s="130" t="s">
        <v>18674</v>
      </c>
      <c r="F3552" s="215">
        <v>7.9391410861678318E-3</v>
      </c>
      <c r="G3552" s="132" t="str">
        <f ca="1">IFERROR(_xll.BQL($A3552, "cur_mkt_cap(currency=EUR)")/1000000, " ")</f>
        <v xml:space="preserve"> </v>
      </c>
      <c r="M3552" s="308"/>
      <c r="N3552" s="215">
        <f t="shared" si="140"/>
        <v>8.4301318536379407E-5</v>
      </c>
      <c r="O3552" s="172" t="str">
        <f>IFERROR(IF(VLOOKUP($C3552,'MSCI Database'!$C:$R,2, FALSE)="","",VLOOKUP($C3552,'MSCI Database'!$C:$R,2, FALSE)),"")</f>
        <v>Household &amp; Personal Products</v>
      </c>
      <c r="P3552" s="186" t="str">
        <f>IFERROR(IF(VLOOKUP($C3552,'MSCI Database'!$C:$R,3, FALSE)="","",VLOOKUP($C3552,'MSCI Database'!$C:$R,3, FALSE)),"")</f>
        <v>BBB</v>
      </c>
      <c r="Q3552" s="164" t="str">
        <f>IFERROR(IF(VLOOKUP($C3552,'MSCI Database'!$C:$R,4, FALSE)="","",VLOOKUP($C3552,'MSCI Database'!$C:$R,4, FALSE)),"")</f>
        <v>0</v>
      </c>
      <c r="R3552" s="164">
        <f>IFERROR(IF(VLOOKUP($C3552,'MSCI Database'!$C:$R,5, FALSE)="","",VLOOKUP($C3552,'MSCI Database'!$C:$R,5, FALSE)),"")</f>
        <v>4.5999999999999996</v>
      </c>
      <c r="S3552" s="164">
        <f>IFERROR(IF(VLOOKUP($C3552,'MSCI Database'!$C:$R,6, FALSE)="","",VLOOKUP($C3552,'MSCI Database'!$C:$R,6, FALSE)),"")</f>
        <v>4.5</v>
      </c>
      <c r="T3552" s="211">
        <f>IFERROR(IF(VLOOKUP($C3552,'MSCI Database'!$C:$R,7, FALSE)="","",VLOOKUP($C3552,'MSCI Database'!$C:$R,7, FALSE)),"")</f>
        <v>3.9</v>
      </c>
      <c r="U3552" s="164">
        <f>IFERROR(IF(VLOOKUP($C3552,'MSCI Database'!$C:$R,8, FALSE)="","",VLOOKUP($C3552,'MSCI Database'!$C:$R,8, FALSE)),"")</f>
        <v>4.8</v>
      </c>
      <c r="V3552" s="175">
        <f>IFERROR(IF(VLOOKUP($C3552,'MSCI Database'!$C:$R,9, FALSE)="","",VLOOKUP($C3552,'MSCI Database'!$C:$R,9, FALSE)),"")</f>
        <v>4.4000000000000004</v>
      </c>
      <c r="W3552" s="165">
        <f t="shared" ca="1" si="141"/>
        <v>0</v>
      </c>
      <c r="X3552" s="236">
        <f>IFERROR(IF(VLOOKUP($C3552,'MSCI Database'!$C:$R,10, FALSE)="","",VLOOKUP($C3552,'MSCI Database'!$C:$R,10, FALSE)),"")</f>
        <v>146120</v>
      </c>
      <c r="Y3552" s="133" t="str">
        <f>IFERROR(IF(VLOOKUP($C3552,'MSCI Database'!$C:$R,11, FALSE)="","",VLOOKUP($C3552,'MSCI Database'!$C:$R,11, FALSE)),"")</f>
        <v>2019</v>
      </c>
      <c r="Z3552" s="133" t="str">
        <f>IFERROR(IF(VLOOKUP($C3552,'MSCI Database'!$C:$R,12, FALSE)="","",VLOOKUP($C3552,'MSCI Database'!$C:$R,12, FALSE)),"")</f>
        <v>Reported</v>
      </c>
      <c r="AA3552" s="202" t="str">
        <f>IFERROR(IF(VLOOKUP($C3552,'MSCI Database'!$C:$R,13, FALSE)="","",VLOOKUP($C3552,'MSCI Database'!$C:$R,13, FALSE)),"")</f>
        <v>Sub-par chemical management and packaging waste management programs</v>
      </c>
    </row>
    <row r="3553" spans="1:27" s="130" customFormat="1" ht="15" hidden="1" customHeight="1" outlineLevel="1">
      <c r="A3553" s="130" t="s">
        <v>187</v>
      </c>
      <c r="B3553" s="130" t="s">
        <v>188</v>
      </c>
      <c r="C3553" s="130" t="s">
        <v>189</v>
      </c>
      <c r="D3553" s="130" t="s">
        <v>18672</v>
      </c>
      <c r="E3553" s="130" t="s">
        <v>18673</v>
      </c>
      <c r="F3553" s="215">
        <v>8.148638733875762E-3</v>
      </c>
      <c r="G3553" s="132" t="str">
        <f ca="1">IFERROR(_xll.BQL($A3553, "cur_mkt_cap(currency=EUR)")/1000000, " ")</f>
        <v xml:space="preserve"> </v>
      </c>
      <c r="M3553" s="308"/>
      <c r="N3553" s="215">
        <f t="shared" si="140"/>
        <v>8.6525857405302982E-5</v>
      </c>
      <c r="O3553" s="172" t="str">
        <f>IFERROR(IF(VLOOKUP($C3553,'MSCI Database'!$C:$R,2, FALSE)="","",VLOOKUP($C3553,'MSCI Database'!$C:$R,2, FALSE)),"")</f>
        <v>Industrial Machinery</v>
      </c>
      <c r="P3553" s="186" t="str">
        <f>IFERROR(IF(VLOOKUP($C3553,'MSCI Database'!$C:$R,3, FALSE)="","",VLOOKUP($C3553,'MSCI Database'!$C:$R,3, FALSE)),"")</f>
        <v>AA</v>
      </c>
      <c r="Q3553" s="164" t="str">
        <f>IFERROR(IF(VLOOKUP($C3553,'MSCI Database'!$C:$R,4, FALSE)="","",VLOOKUP($C3553,'MSCI Database'!$C:$R,4, FALSE)),"")</f>
        <v>0</v>
      </c>
      <c r="R3553" s="164">
        <f>IFERROR(IF(VLOOKUP($C3553,'MSCI Database'!$C:$R,5, FALSE)="","",VLOOKUP($C3553,'MSCI Database'!$C:$R,5, FALSE)),"")</f>
        <v>8.4</v>
      </c>
      <c r="S3553" s="164">
        <f>IFERROR(IF(VLOOKUP($C3553,'MSCI Database'!$C:$R,6, FALSE)="","",VLOOKUP($C3553,'MSCI Database'!$C:$R,6, FALSE)),"")</f>
        <v>6.8</v>
      </c>
      <c r="T3553" s="211">
        <f>IFERROR(IF(VLOOKUP($C3553,'MSCI Database'!$C:$R,7, FALSE)="","",VLOOKUP($C3553,'MSCI Database'!$C:$R,7, FALSE)),"")</f>
        <v>8.9</v>
      </c>
      <c r="U3553" s="164">
        <f>IFERROR(IF(VLOOKUP($C3553,'MSCI Database'!$C:$R,8, FALSE)="","",VLOOKUP($C3553,'MSCI Database'!$C:$R,8, FALSE)),"")</f>
        <v>4.3</v>
      </c>
      <c r="V3553" s="175">
        <f>IFERROR(IF(VLOOKUP($C3553,'MSCI Database'!$C:$R,9, FALSE)="","",VLOOKUP($C3553,'MSCI Database'!$C:$R,9, FALSE)),"")</f>
        <v>6</v>
      </c>
      <c r="W3553" s="165">
        <f t="shared" ca="1" si="141"/>
        <v>0</v>
      </c>
      <c r="X3553" s="236">
        <f>IFERROR(IF(VLOOKUP($C3553,'MSCI Database'!$C:$R,10, FALSE)="","",VLOOKUP($C3553,'MSCI Database'!$C:$R,10, FALSE)),"")</f>
        <v>115318</v>
      </c>
      <c r="Y3553" s="133" t="str">
        <f>IFERROR(IF(VLOOKUP($C3553,'MSCI Database'!$C:$R,11, FALSE)="","",VLOOKUP($C3553,'MSCI Database'!$C:$R,11, FALSE)),"")</f>
        <v>2019</v>
      </c>
      <c r="Z3553" s="133" t="str">
        <f>IFERROR(IF(VLOOKUP($C3553,'MSCI Database'!$C:$R,12, FALSE)="","",VLOOKUP($C3553,'MSCI Database'!$C:$R,12, FALSE)),"")</f>
        <v>E.Segmt-Moderately Low</v>
      </c>
      <c r="AA3553" s="202" t="str">
        <f>IFERROR(IF(VLOOKUP($C3553,'MSCI Database'!$C:$R,13, FALSE)="","",VLOOKUP($C3553,'MSCI Database'!$C:$R,13, FALSE)),"")</f>
        <v>Leads peers in labor management initiatives, but lags in corporate governance practices</v>
      </c>
    </row>
    <row r="3554" spans="1:27" s="130" customFormat="1" ht="15" hidden="1" customHeight="1" outlineLevel="1">
      <c r="A3554" s="130" t="s">
        <v>3308</v>
      </c>
      <c r="B3554" s="130" t="s">
        <v>3309</v>
      </c>
      <c r="C3554" s="130" t="s">
        <v>3310</v>
      </c>
      <c r="D3554" s="130" t="s">
        <v>18672</v>
      </c>
      <c r="E3554" s="130" t="s">
        <v>18682</v>
      </c>
      <c r="F3554" s="215">
        <v>8.040617518344546E-3</v>
      </c>
      <c r="G3554" s="132" t="str">
        <f ca="1">IFERROR(_xll.BQL($A3554, "cur_mkt_cap(currency=EUR)")/1000000, " ")</f>
        <v xml:space="preserve"> </v>
      </c>
      <c r="M3554" s="308"/>
      <c r="N3554" s="215">
        <f t="shared" si="140"/>
        <v>8.5378840265747466E-5</v>
      </c>
      <c r="O3554" s="172" t="str">
        <f>IFERROR(IF(VLOOKUP($C3554,'MSCI Database'!$C:$R,2, FALSE)="","",VLOOKUP($C3554,'MSCI Database'!$C:$R,2, FALSE)),"")</f>
        <v>Automobiles</v>
      </c>
      <c r="P3554" s="186" t="str">
        <f>IFERROR(IF(VLOOKUP($C3554,'MSCI Database'!$C:$R,3, FALSE)="","",VLOOKUP($C3554,'MSCI Database'!$C:$R,3, FALSE)),"")</f>
        <v>BBB</v>
      </c>
      <c r="Q3554" s="164" t="str">
        <f>IFERROR(IF(VLOOKUP($C3554,'MSCI Database'!$C:$R,4, FALSE)="","",VLOOKUP($C3554,'MSCI Database'!$C:$R,4, FALSE)),"")</f>
        <v>0</v>
      </c>
      <c r="R3554" s="164">
        <f>IFERROR(IF(VLOOKUP($C3554,'MSCI Database'!$C:$R,5, FALSE)="","",VLOOKUP($C3554,'MSCI Database'!$C:$R,5, FALSE)),"")</f>
        <v>5.5</v>
      </c>
      <c r="S3554" s="164">
        <f>IFERROR(IF(VLOOKUP($C3554,'MSCI Database'!$C:$R,6, FALSE)="","",VLOOKUP($C3554,'MSCI Database'!$C:$R,6, FALSE)),"")</f>
        <v>5</v>
      </c>
      <c r="T3554" s="211">
        <f>IFERROR(IF(VLOOKUP($C3554,'MSCI Database'!$C:$R,7, FALSE)="","",VLOOKUP($C3554,'MSCI Database'!$C:$R,7, FALSE)),"")</f>
        <v>4.0999999999999996</v>
      </c>
      <c r="U3554" s="164">
        <f>IFERROR(IF(VLOOKUP($C3554,'MSCI Database'!$C:$R,8, FALSE)="","",VLOOKUP($C3554,'MSCI Database'!$C:$R,8, FALSE)),"")</f>
        <v>3.2</v>
      </c>
      <c r="V3554" s="175">
        <f>IFERROR(IF(VLOOKUP($C3554,'MSCI Database'!$C:$R,9, FALSE)="","",VLOOKUP($C3554,'MSCI Database'!$C:$R,9, FALSE)),"")</f>
        <v>4.0999999999999996</v>
      </c>
      <c r="W3554" s="165">
        <f t="shared" ca="1" si="141"/>
        <v>0</v>
      </c>
      <c r="X3554" s="236">
        <f>IFERROR(IF(VLOOKUP($C3554,'MSCI Database'!$C:$R,10, FALSE)="","",VLOOKUP($C3554,'MSCI Database'!$C:$R,10, FALSE)),"")</f>
        <v>279289</v>
      </c>
      <c r="Y3554" s="133" t="str">
        <f>IFERROR(IF(VLOOKUP($C3554,'MSCI Database'!$C:$R,11, FALSE)="","",VLOOKUP($C3554,'MSCI Database'!$C:$R,11, FALSE)),"")</f>
        <v>2019</v>
      </c>
      <c r="Z3554" s="133" t="str">
        <f>IFERROR(IF(VLOOKUP($C3554,'MSCI Database'!$C:$R,12, FALSE)="","",VLOOKUP($C3554,'MSCI Database'!$C:$R,12, FALSE)),"")</f>
        <v>Reported</v>
      </c>
      <c r="AA3554" s="202" t="str">
        <f>IFERROR(IF(VLOOKUP($C3554,'MSCI Database'!$C:$R,13, FALSE)="","",VLOOKUP($C3554,'MSCI Database'!$C:$R,13, FALSE)),"")</f>
        <v>Relatively robust employee programs, but limited cleantech monetization</v>
      </c>
    </row>
    <row r="3555" spans="1:27" s="130" customFormat="1" ht="15" hidden="1" customHeight="1" outlineLevel="1">
      <c r="A3555" s="130" t="s">
        <v>3917</v>
      </c>
      <c r="B3555" s="130" t="s">
        <v>3918</v>
      </c>
      <c r="C3555" s="130" t="s">
        <v>3919</v>
      </c>
      <c r="D3555" s="130" t="s">
        <v>18672</v>
      </c>
      <c r="E3555" s="130" t="s">
        <v>18673</v>
      </c>
      <c r="F3555" s="215">
        <v>7.948366047498729E-3</v>
      </c>
      <c r="G3555" s="132" t="str">
        <f ca="1">IFERROR(_xll.BQL($A3555, "cur_mkt_cap(currency=EUR)")/1000000, " ")</f>
        <v xml:space="preserve"> </v>
      </c>
      <c r="M3555" s="308"/>
      <c r="N3555" s="215">
        <f t="shared" si="140"/>
        <v>8.4399273264126553E-5</v>
      </c>
      <c r="O3555" s="172" t="str">
        <f>IFERROR(IF(VLOOKUP($C3555,'MSCI Database'!$C:$R,2, FALSE)="","",VLOOKUP($C3555,'MSCI Database'!$C:$R,2, FALSE)),"")</f>
        <v>Road &amp; Rail Transport</v>
      </c>
      <c r="P3555" s="186" t="str">
        <f>IFERROR(IF(VLOOKUP($C3555,'MSCI Database'!$C:$R,3, FALSE)="","",VLOOKUP($C3555,'MSCI Database'!$C:$R,3, FALSE)),"")</f>
        <v>A</v>
      </c>
      <c r="Q3555" s="164" t="str">
        <f>IFERROR(IF(VLOOKUP($C3555,'MSCI Database'!$C:$R,4, FALSE)="","",VLOOKUP($C3555,'MSCI Database'!$C:$R,4, FALSE)),"")</f>
        <v>0</v>
      </c>
      <c r="R3555" s="164">
        <f>IFERROR(IF(VLOOKUP($C3555,'MSCI Database'!$C:$R,5, FALSE)="","",VLOOKUP($C3555,'MSCI Database'!$C:$R,5, FALSE)),"")</f>
        <v>6.8</v>
      </c>
      <c r="S3555" s="164">
        <f>IFERROR(IF(VLOOKUP($C3555,'MSCI Database'!$C:$R,6, FALSE)="","",VLOOKUP($C3555,'MSCI Database'!$C:$R,6, FALSE)),"")</f>
        <v>6.1</v>
      </c>
      <c r="T3555" s="211">
        <f>IFERROR(IF(VLOOKUP($C3555,'MSCI Database'!$C:$R,7, FALSE)="","",VLOOKUP($C3555,'MSCI Database'!$C:$R,7, FALSE)),"")</f>
        <v>4.3</v>
      </c>
      <c r="U3555" s="164">
        <f>IFERROR(IF(VLOOKUP($C3555,'MSCI Database'!$C:$R,8, FALSE)="","",VLOOKUP($C3555,'MSCI Database'!$C:$R,8, FALSE)),"")</f>
        <v>3.5</v>
      </c>
      <c r="V3555" s="175">
        <f>IFERROR(IF(VLOOKUP($C3555,'MSCI Database'!$C:$R,9, FALSE)="","",VLOOKUP($C3555,'MSCI Database'!$C:$R,9, FALSE)),"")</f>
        <v>4.5999999999999996</v>
      </c>
      <c r="W3555" s="165">
        <f t="shared" ca="1" si="141"/>
        <v>0</v>
      </c>
      <c r="X3555" s="236">
        <f>IFERROR(IF(VLOOKUP($C3555,'MSCI Database'!$C:$R,10, FALSE)="","",VLOOKUP($C3555,'MSCI Database'!$C:$R,10, FALSE)),"")</f>
        <v>231847</v>
      </c>
      <c r="Y3555" s="133" t="str">
        <f>IFERROR(IF(VLOOKUP($C3555,'MSCI Database'!$C:$R,11, FALSE)="","",VLOOKUP($C3555,'MSCI Database'!$C:$R,11, FALSE)),"")</f>
        <v>2019</v>
      </c>
      <c r="Z3555" s="133" t="str">
        <f>IFERROR(IF(VLOOKUP($C3555,'MSCI Database'!$C:$R,12, FALSE)="","",VLOOKUP($C3555,'MSCI Database'!$C:$R,12, FALSE)),"")</f>
        <v>E.CSI</v>
      </c>
      <c r="AA3555" s="202" t="str">
        <f>IFERROR(IF(VLOOKUP($C3555,'MSCI Database'!$C:$R,13, FALSE)="","",VLOOKUP($C3555,'MSCI Database'!$C:$R,13, FALSE)),"")</f>
        <v>Proactive carbon mitigation programs; Low ESG risks</v>
      </c>
    </row>
    <row r="3556" spans="1:27" s="130" customFormat="1" ht="15" hidden="1" customHeight="1" outlineLevel="1">
      <c r="A3556" s="130" t="s">
        <v>3265</v>
      </c>
      <c r="B3556" s="130" t="s">
        <v>3266</v>
      </c>
      <c r="C3556" s="130" t="s">
        <v>3267</v>
      </c>
      <c r="D3556" s="130" t="s">
        <v>18672</v>
      </c>
      <c r="E3556" s="130" t="s">
        <v>18689</v>
      </c>
      <c r="F3556" s="215">
        <v>8.0478812922886601E-3</v>
      </c>
      <c r="G3556" s="132" t="str">
        <f ca="1">IFERROR(_xll.BQL($A3556, "cur_mkt_cap(currency=EUR)")/1000000, " ")</f>
        <v xml:space="preserve"> </v>
      </c>
      <c r="M3556" s="308"/>
      <c r="N3556" s="215">
        <f t="shared" si="140"/>
        <v>8.5455970236659041E-5</v>
      </c>
      <c r="O3556" s="172" t="str">
        <f>IFERROR(IF(VLOOKUP($C3556,'MSCI Database'!$C:$R,2, FALSE)="","",VLOOKUP($C3556,'MSCI Database'!$C:$R,2, FALSE)),"")</f>
        <v>Software &amp; Services</v>
      </c>
      <c r="P3556" s="186" t="str">
        <f>IFERROR(IF(VLOOKUP($C3556,'MSCI Database'!$C:$R,3, FALSE)="","",VLOOKUP($C3556,'MSCI Database'!$C:$R,3, FALSE)),"")</f>
        <v>A</v>
      </c>
      <c r="Q3556" s="164" t="str">
        <f>IFERROR(IF(VLOOKUP($C3556,'MSCI Database'!$C:$R,4, FALSE)="","",VLOOKUP($C3556,'MSCI Database'!$C:$R,4, FALSE)),"")</f>
        <v>0</v>
      </c>
      <c r="R3556" s="164">
        <f>IFERROR(IF(VLOOKUP($C3556,'MSCI Database'!$C:$R,5, FALSE)="","",VLOOKUP($C3556,'MSCI Database'!$C:$R,5, FALSE)),"")</f>
        <v>5.9</v>
      </c>
      <c r="S3556" s="164">
        <f>IFERROR(IF(VLOOKUP($C3556,'MSCI Database'!$C:$R,6, FALSE)="","",VLOOKUP($C3556,'MSCI Database'!$C:$R,6, FALSE)),"")</f>
        <v>5.5</v>
      </c>
      <c r="T3556" s="211">
        <f>IFERROR(IF(VLOOKUP($C3556,'MSCI Database'!$C:$R,7, FALSE)="","",VLOOKUP($C3556,'MSCI Database'!$C:$R,7, FALSE)),"")</f>
        <v>4.5</v>
      </c>
      <c r="U3556" s="164">
        <f>IFERROR(IF(VLOOKUP($C3556,'MSCI Database'!$C:$R,8, FALSE)="","",VLOOKUP($C3556,'MSCI Database'!$C:$R,8, FALSE)),"")</f>
        <v>4.7</v>
      </c>
      <c r="V3556" s="175">
        <f>IFERROR(IF(VLOOKUP($C3556,'MSCI Database'!$C:$R,9, FALSE)="","",VLOOKUP($C3556,'MSCI Database'!$C:$R,9, FALSE)),"")</f>
        <v>4.7</v>
      </c>
      <c r="W3556" s="165">
        <f t="shared" ca="1" si="141"/>
        <v>0</v>
      </c>
      <c r="X3556" s="236">
        <f>IFERROR(IF(VLOOKUP($C3556,'MSCI Database'!$C:$R,10, FALSE)="","",VLOOKUP($C3556,'MSCI Database'!$C:$R,10, FALSE)),"")</f>
        <v>65233</v>
      </c>
      <c r="Y3556" s="133" t="str">
        <f>IFERROR(IF(VLOOKUP($C3556,'MSCI Database'!$C:$R,11, FALSE)="","",VLOOKUP($C3556,'MSCI Database'!$C:$R,11, FALSE)),"")</f>
        <v>2019</v>
      </c>
      <c r="Z3556" s="133" t="str">
        <f>IFERROR(IF(VLOOKUP($C3556,'MSCI Database'!$C:$R,12, FALSE)="","",VLOOKUP($C3556,'MSCI Database'!$C:$R,12, FALSE)),"")</f>
        <v>Reported</v>
      </c>
      <c r="AA3556" s="202" t="str">
        <f>IFERROR(IF(VLOOKUP($C3556,'MSCI Database'!$C:$R,13, FALSE)="","",VLOOKUP($C3556,'MSCI Database'!$C:$R,13, FALSE)),"")</f>
        <v>Increasing involvement in the cleantech space; subpar talent management efforts</v>
      </c>
    </row>
    <row r="3557" spans="1:27" s="130" customFormat="1" ht="15" hidden="1" customHeight="1" outlineLevel="1">
      <c r="A3557" s="130" t="s">
        <v>5453</v>
      </c>
      <c r="B3557" s="130" t="s">
        <v>5454</v>
      </c>
      <c r="C3557" s="130" t="s">
        <v>5455</v>
      </c>
      <c r="D3557" s="130" t="s">
        <v>12153</v>
      </c>
      <c r="E3557" s="130" t="s">
        <v>18704</v>
      </c>
      <c r="F3557" s="215">
        <v>1.749752947340261E-2</v>
      </c>
      <c r="G3557" s="132" t="str">
        <f ca="1">IFERROR(_xll.BQL($A3557, "cur_mkt_cap(currency=EUR)")/1000000, " ")</f>
        <v xml:space="preserve"> </v>
      </c>
      <c r="M3557" s="308"/>
      <c r="N3557" s="215">
        <f t="shared" si="140"/>
        <v>1.8579652253654608E-4</v>
      </c>
      <c r="O3557" s="172" t="str">
        <f>IFERROR(IF(VLOOKUP($C3557,'MSCI Database'!$C:$R,2, FALSE)="","",VLOOKUP($C3557,'MSCI Database'!$C:$R,2, FALSE)),"")</f>
        <v>Real Estate Management &amp; Services</v>
      </c>
      <c r="P3557" s="186" t="str">
        <f>IFERROR(IF(VLOOKUP($C3557,'MSCI Database'!$C:$R,3, FALSE)="","",VLOOKUP($C3557,'MSCI Database'!$C:$R,3, FALSE)),"")</f>
        <v>BBB</v>
      </c>
      <c r="Q3557" s="164" t="str">
        <f>IFERROR(IF(VLOOKUP($C3557,'MSCI Database'!$C:$R,4, FALSE)="","",VLOOKUP($C3557,'MSCI Database'!$C:$R,4, FALSE)),"")</f>
        <v>0</v>
      </c>
      <c r="R3557" s="164">
        <f>IFERROR(IF(VLOOKUP($C3557,'MSCI Database'!$C:$R,5, FALSE)="","",VLOOKUP($C3557,'MSCI Database'!$C:$R,5, FALSE)),"")</f>
        <v>4.3</v>
      </c>
      <c r="S3557" s="164">
        <f>IFERROR(IF(VLOOKUP($C3557,'MSCI Database'!$C:$R,6, FALSE)="","",VLOOKUP($C3557,'MSCI Database'!$C:$R,6, FALSE)),"")</f>
        <v>5.3</v>
      </c>
      <c r="T3557" s="211">
        <f>IFERROR(IF(VLOOKUP($C3557,'MSCI Database'!$C:$R,7, FALSE)="","",VLOOKUP($C3557,'MSCI Database'!$C:$R,7, FALSE)),"")</f>
        <v>5.4</v>
      </c>
      <c r="U3557" s="164">
        <f>IFERROR(IF(VLOOKUP($C3557,'MSCI Database'!$C:$R,8, FALSE)="","",VLOOKUP($C3557,'MSCI Database'!$C:$R,8, FALSE)),"")</f>
        <v>2.9</v>
      </c>
      <c r="V3557" s="175">
        <f>IFERROR(IF(VLOOKUP($C3557,'MSCI Database'!$C:$R,9, FALSE)="","",VLOOKUP($C3557,'MSCI Database'!$C:$R,9, FALSE)),"")</f>
        <v>4.5</v>
      </c>
      <c r="W3557" s="165">
        <f t="shared" ca="1" si="141"/>
        <v>0</v>
      </c>
      <c r="X3557" s="236">
        <f>IFERROR(IF(VLOOKUP($C3557,'MSCI Database'!$C:$R,10, FALSE)="","",VLOOKUP($C3557,'MSCI Database'!$C:$R,10, FALSE)),"")</f>
        <v>1052807</v>
      </c>
      <c r="Y3557" s="133" t="str">
        <f>IFERROR(IF(VLOOKUP($C3557,'MSCI Database'!$C:$R,11, FALSE)="","",VLOOKUP($C3557,'MSCI Database'!$C:$R,11, FALSE)),"")</f>
        <v>2019</v>
      </c>
      <c r="Z3557" s="133" t="str">
        <f>IFERROR(IF(VLOOKUP($C3557,'MSCI Database'!$C:$R,12, FALSE)="","",VLOOKUP($C3557,'MSCI Database'!$C:$R,12, FALSE)),"")</f>
        <v>E.CSI</v>
      </c>
      <c r="AA3557" s="202" t="str">
        <f>IFERROR(IF(VLOOKUP($C3557,'MSCI Database'!$C:$R,13, FALSE)="","",VLOOKUP($C3557,'MSCI Database'!$C:$R,13, FALSE)),"")</f>
        <v>Workforce support measures during COVID-19, but safety management lags peers</v>
      </c>
    </row>
    <row r="3558" spans="1:27" s="130" customFormat="1" ht="15" hidden="1" customHeight="1" outlineLevel="1">
      <c r="A3558" s="130" t="s">
        <v>5582</v>
      </c>
      <c r="B3558" s="130" t="s">
        <v>5583</v>
      </c>
      <c r="C3558" s="130" t="s">
        <v>5584</v>
      </c>
      <c r="D3558" s="130" t="s">
        <v>18701</v>
      </c>
      <c r="E3558" s="130" t="s">
        <v>18684</v>
      </c>
      <c r="F3558" s="215">
        <v>1.1069753168853931E-2</v>
      </c>
      <c r="G3558" s="132" t="str">
        <f ca="1">IFERROR(_xll.BQL($A3558, "cur_mkt_cap(currency=EUR)")/1000000, " ")</f>
        <v xml:space="preserve"> </v>
      </c>
      <c r="M3558" s="308"/>
      <c r="N3558" s="215">
        <f t="shared" si="140"/>
        <v>1.1754354506087978E-4</v>
      </c>
      <c r="O3558" s="172" t="str">
        <f>IFERROR(IF(VLOOKUP($C3558,'MSCI Database'!$C:$R,2, FALSE)="","",VLOOKUP($C3558,'MSCI Database'!$C:$R,2, FALSE)),"")</f>
        <v>Metals and Mining - Precious Metals</v>
      </c>
      <c r="P3558" s="186" t="str">
        <f>IFERROR(IF(VLOOKUP($C3558,'MSCI Database'!$C:$R,3, FALSE)="","",VLOOKUP($C3558,'MSCI Database'!$C:$R,3, FALSE)),"")</f>
        <v>A</v>
      </c>
      <c r="Q3558" s="164" t="str">
        <f>IFERROR(IF(VLOOKUP($C3558,'MSCI Database'!$C:$R,4, FALSE)="","",VLOOKUP($C3558,'MSCI Database'!$C:$R,4, FALSE)),"")</f>
        <v>0</v>
      </c>
      <c r="R3558" s="164">
        <f>IFERROR(IF(VLOOKUP($C3558,'MSCI Database'!$C:$R,5, FALSE)="","",VLOOKUP($C3558,'MSCI Database'!$C:$R,5, FALSE)),"")</f>
        <v>5.9</v>
      </c>
      <c r="S3558" s="164">
        <f>IFERROR(IF(VLOOKUP($C3558,'MSCI Database'!$C:$R,6, FALSE)="","",VLOOKUP($C3558,'MSCI Database'!$C:$R,6, FALSE)),"")</f>
        <v>3.8</v>
      </c>
      <c r="T3558" s="211">
        <f>IFERROR(IF(VLOOKUP($C3558,'MSCI Database'!$C:$R,7, FALSE)="","",VLOOKUP($C3558,'MSCI Database'!$C:$R,7, FALSE)),"")</f>
        <v>5.7</v>
      </c>
      <c r="U3558" s="164">
        <f>IFERROR(IF(VLOOKUP($C3558,'MSCI Database'!$C:$R,8, FALSE)="","",VLOOKUP($C3558,'MSCI Database'!$C:$R,8, FALSE)),"")</f>
        <v>4.9000000000000004</v>
      </c>
      <c r="V3558" s="175">
        <f>IFERROR(IF(VLOOKUP($C3558,'MSCI Database'!$C:$R,9, FALSE)="","",VLOOKUP($C3558,'MSCI Database'!$C:$R,9, FALSE)),"")</f>
        <v>4.8</v>
      </c>
      <c r="W3558" s="165">
        <f t="shared" ca="1" si="141"/>
        <v>0</v>
      </c>
      <c r="X3558" s="236">
        <f>IFERROR(IF(VLOOKUP($C3558,'MSCI Database'!$C:$R,10, FALSE)="","",VLOOKUP($C3558,'MSCI Database'!$C:$R,10, FALSE)),"")</f>
        <v>3200000</v>
      </c>
      <c r="Y3558" s="133" t="str">
        <f>IFERROR(IF(VLOOKUP($C3558,'MSCI Database'!$C:$R,11, FALSE)="","",VLOOKUP($C3558,'MSCI Database'!$C:$R,11, FALSE)),"")</f>
        <v>2019</v>
      </c>
      <c r="Z3558" s="133" t="str">
        <f>IFERROR(IF(VLOOKUP($C3558,'MSCI Database'!$C:$R,12, FALSE)="","",VLOOKUP($C3558,'MSCI Database'!$C:$R,12, FALSE)),"")</f>
        <v>Reported</v>
      </c>
      <c r="AA3558" s="202" t="str">
        <f>IFERROR(IF(VLOOKUP($C3558,'MSCI Database'!$C:$R,13, FALSE)="","",VLOOKUP($C3558,'MSCI Database'!$C:$R,13, FALSE)),"")</f>
        <v>Strong environmental management initiatives; leading safety performance compared to peers</v>
      </c>
    </row>
    <row r="3559" spans="1:27" s="130" customFormat="1" ht="15" hidden="1" customHeight="1" outlineLevel="1">
      <c r="A3559" s="130" t="s">
        <v>3799</v>
      </c>
      <c r="B3559" s="130" t="s">
        <v>3800</v>
      </c>
      <c r="C3559" s="130" t="s">
        <v>3801</v>
      </c>
      <c r="D3559" s="130" t="s">
        <v>18672</v>
      </c>
      <c r="E3559" s="130" t="s">
        <v>18674</v>
      </c>
      <c r="F3559" s="215">
        <v>7.8426900341352808E-3</v>
      </c>
      <c r="G3559" s="132" t="str">
        <f ca="1">IFERROR(_xll.BQL($A3559, "cur_mkt_cap(currency=EUR)")/1000000, " ")</f>
        <v xml:space="preserve"> </v>
      </c>
      <c r="M3559" s="308"/>
      <c r="N3559" s="215">
        <f t="shared" si="140"/>
        <v>8.3277158520539491E-5</v>
      </c>
      <c r="O3559" s="172" t="str">
        <f>IFERROR(IF(VLOOKUP($C3559,'MSCI Database'!$C:$R,2, FALSE)="","",VLOOKUP($C3559,'MSCI Database'!$C:$R,2, FALSE)),"")</f>
        <v>Retail - Food &amp; Staples</v>
      </c>
      <c r="P3559" s="186" t="str">
        <f>IFERROR(IF(VLOOKUP($C3559,'MSCI Database'!$C:$R,3, FALSE)="","",VLOOKUP($C3559,'MSCI Database'!$C:$R,3, FALSE)),"")</f>
        <v>BB</v>
      </c>
      <c r="Q3559" s="164" t="str">
        <f>IFERROR(IF(VLOOKUP($C3559,'MSCI Database'!$C:$R,4, FALSE)="","",VLOOKUP($C3559,'MSCI Database'!$C:$R,4, FALSE)),"")</f>
        <v>0</v>
      </c>
      <c r="R3559" s="164">
        <f>IFERROR(IF(VLOOKUP($C3559,'MSCI Database'!$C:$R,5, FALSE)="","",VLOOKUP($C3559,'MSCI Database'!$C:$R,5, FALSE)),"")</f>
        <v>3.5</v>
      </c>
      <c r="S3559" s="164">
        <f>IFERROR(IF(VLOOKUP($C3559,'MSCI Database'!$C:$R,6, FALSE)="","",VLOOKUP($C3559,'MSCI Database'!$C:$R,6, FALSE)),"")</f>
        <v>4.0999999999999996</v>
      </c>
      <c r="T3559" s="211">
        <f>IFERROR(IF(VLOOKUP($C3559,'MSCI Database'!$C:$R,7, FALSE)="","",VLOOKUP($C3559,'MSCI Database'!$C:$R,7, FALSE)),"")</f>
        <v>4.2</v>
      </c>
      <c r="U3559" s="164">
        <f>IFERROR(IF(VLOOKUP($C3559,'MSCI Database'!$C:$R,8, FALSE)="","",VLOOKUP($C3559,'MSCI Database'!$C:$R,8, FALSE)),"")</f>
        <v>3.3</v>
      </c>
      <c r="V3559" s="175">
        <f>IFERROR(IF(VLOOKUP($C3559,'MSCI Database'!$C:$R,9, FALSE)="","",VLOOKUP($C3559,'MSCI Database'!$C:$R,9, FALSE)),"")</f>
        <v>3.9</v>
      </c>
      <c r="W3559" s="165">
        <f t="shared" ca="1" si="141"/>
        <v>0</v>
      </c>
      <c r="X3559" s="236">
        <f>IFERROR(IF(VLOOKUP($C3559,'MSCI Database'!$C:$R,10, FALSE)="","",VLOOKUP($C3559,'MSCI Database'!$C:$R,10, FALSE)),"")</f>
        <v>332014</v>
      </c>
      <c r="Y3559" s="133" t="str">
        <f>IFERROR(IF(VLOOKUP($C3559,'MSCI Database'!$C:$R,11, FALSE)="","",VLOOKUP($C3559,'MSCI Database'!$C:$R,11, FALSE)),"")</f>
        <v>2019</v>
      </c>
      <c r="Z3559" s="133" t="str">
        <f>IFERROR(IF(VLOOKUP($C3559,'MSCI Database'!$C:$R,12, FALSE)="","",VLOOKUP($C3559,'MSCI Database'!$C:$R,12, FALSE)),"")</f>
        <v>E.Segmt-Moderately Low</v>
      </c>
      <c r="AA3559" s="202" t="str">
        <f>IFERROR(IF(VLOOKUP($C3559,'MSCI Database'!$C:$R,13, FALSE)="","",VLOOKUP($C3559,'MSCI Database'!$C:$R,13, FALSE)),"")</f>
        <v>Limited perceived efforts in cybersecurity programs; governance risks persist</v>
      </c>
    </row>
    <row r="3560" spans="1:27" s="130" customFormat="1" ht="15" hidden="1" customHeight="1" outlineLevel="1">
      <c r="A3560" s="130" t="s">
        <v>3436</v>
      </c>
      <c r="B3560" s="130" t="s">
        <v>3437</v>
      </c>
      <c r="C3560" s="130" t="s">
        <v>3438</v>
      </c>
      <c r="D3560" s="130" t="s">
        <v>18672</v>
      </c>
      <c r="E3560" s="130" t="s">
        <v>18684</v>
      </c>
      <c r="F3560" s="215">
        <v>8.0476451993573648E-3</v>
      </c>
      <c r="G3560" s="132" t="str">
        <f ca="1">IFERROR(_xll.BQL($A3560, "cur_mkt_cap(currency=EUR)")/1000000, " ")</f>
        <v xml:space="preserve"> </v>
      </c>
      <c r="M3560" s="308"/>
      <c r="N3560" s="215">
        <f t="shared" si="140"/>
        <v>8.5453463297282438E-5</v>
      </c>
      <c r="O3560" s="172" t="str">
        <f>IFERROR(IF(VLOOKUP($C3560,'MSCI Database'!$C:$R,2, FALSE)="","",VLOOKUP($C3560,'MSCI Database'!$C:$R,2, FALSE)),"")</f>
        <v>Specialty Chemicals</v>
      </c>
      <c r="P3560" s="186" t="str">
        <f>IFERROR(IF(VLOOKUP($C3560,'MSCI Database'!$C:$R,3, FALSE)="","",VLOOKUP($C3560,'MSCI Database'!$C:$R,3, FALSE)),"")</f>
        <v>AA</v>
      </c>
      <c r="Q3560" s="164" t="str">
        <f>IFERROR(IF(VLOOKUP($C3560,'MSCI Database'!$C:$R,4, FALSE)="","",VLOOKUP($C3560,'MSCI Database'!$C:$R,4, FALSE)),"")</f>
        <v>0</v>
      </c>
      <c r="R3560" s="164">
        <f>IFERROR(IF(VLOOKUP($C3560,'MSCI Database'!$C:$R,5, FALSE)="","",VLOOKUP($C3560,'MSCI Database'!$C:$R,5, FALSE)),"")</f>
        <v>7.3</v>
      </c>
      <c r="S3560" s="164">
        <f>IFERROR(IF(VLOOKUP($C3560,'MSCI Database'!$C:$R,6, FALSE)="","",VLOOKUP($C3560,'MSCI Database'!$C:$R,6, FALSE)),"")</f>
        <v>7.7</v>
      </c>
      <c r="T3560" s="211">
        <f>IFERROR(IF(VLOOKUP($C3560,'MSCI Database'!$C:$R,7, FALSE)="","",VLOOKUP($C3560,'MSCI Database'!$C:$R,7, FALSE)),"")</f>
        <v>2.7</v>
      </c>
      <c r="U3560" s="164">
        <f>IFERROR(IF(VLOOKUP($C3560,'MSCI Database'!$C:$R,8, FALSE)="","",VLOOKUP($C3560,'MSCI Database'!$C:$R,8, FALSE)),"")</f>
        <v>3.8</v>
      </c>
      <c r="V3560" s="175">
        <f>IFERROR(IF(VLOOKUP($C3560,'MSCI Database'!$C:$R,9, FALSE)="","",VLOOKUP($C3560,'MSCI Database'!$C:$R,9, FALSE)),"")</f>
        <v>5.7</v>
      </c>
      <c r="W3560" s="165">
        <f t="shared" ca="1" si="141"/>
        <v>0</v>
      </c>
      <c r="X3560" s="236">
        <f>IFERROR(IF(VLOOKUP($C3560,'MSCI Database'!$C:$R,10, FALSE)="","",VLOOKUP($C3560,'MSCI Database'!$C:$R,10, FALSE)),"")</f>
        <v>636236</v>
      </c>
      <c r="Y3560" s="133" t="str">
        <f>IFERROR(IF(VLOOKUP($C3560,'MSCI Database'!$C:$R,11, FALSE)="","",VLOOKUP($C3560,'MSCI Database'!$C:$R,11, FALSE)),"")</f>
        <v>2019</v>
      </c>
      <c r="Z3560" s="133" t="str">
        <f>IFERROR(IF(VLOOKUP($C3560,'MSCI Database'!$C:$R,12, FALSE)="","",VLOOKUP($C3560,'MSCI Database'!$C:$R,12, FALSE)),"")</f>
        <v>E.Segmt-Moderately High</v>
      </c>
      <c r="AA3560" s="202" t="str">
        <f>IFERROR(IF(VLOOKUP($C3560,'MSCI Database'!$C:$R,13, FALSE)="","",VLOOKUP($C3560,'MSCI Database'!$C:$R,13, FALSE)),"")</f>
        <v>Comprehensive environmental management system</v>
      </c>
    </row>
    <row r="3561" spans="1:27" s="130" customFormat="1" ht="15" hidden="1" customHeight="1" outlineLevel="1">
      <c r="A3561" s="130" t="s">
        <v>2828</v>
      </c>
      <c r="B3561" s="130" t="s">
        <v>2829</v>
      </c>
      <c r="C3561" s="130" t="s">
        <v>2830</v>
      </c>
      <c r="D3561" s="130" t="s">
        <v>18675</v>
      </c>
      <c r="E3561" s="130" t="s">
        <v>18688</v>
      </c>
      <c r="F3561" s="215">
        <v>0.110076703871151</v>
      </c>
      <c r="G3561" s="132" t="str">
        <f ca="1">IFERROR(_xll.BQL($A3561, "cur_mkt_cap(currency=EUR)")/1000000, " ")</f>
        <v xml:space="preserve"> </v>
      </c>
      <c r="M3561" s="308"/>
      <c r="N3561" s="215">
        <f t="shared" si="140"/>
        <v>1.1688432257041313E-3</v>
      </c>
      <c r="O3561" s="172" t="str">
        <f>IFERROR(IF(VLOOKUP($C3561,'MSCI Database'!$C:$R,2, FALSE)="","",VLOOKUP($C3561,'MSCI Database'!$C:$R,2, FALSE)),"")</f>
        <v>Diversified Financials</v>
      </c>
      <c r="P3561" s="186" t="str">
        <f>IFERROR(IF(VLOOKUP($C3561,'MSCI Database'!$C:$R,3, FALSE)="","",VLOOKUP($C3561,'MSCI Database'!$C:$R,3, FALSE)),"")</f>
        <v>AA</v>
      </c>
      <c r="Q3561" s="164" t="str">
        <f>IFERROR(IF(VLOOKUP($C3561,'MSCI Database'!$C:$R,4, FALSE)="","",VLOOKUP($C3561,'MSCI Database'!$C:$R,4, FALSE)),"")</f>
        <v>0</v>
      </c>
      <c r="R3561" s="164">
        <f>IFERROR(IF(VLOOKUP($C3561,'MSCI Database'!$C:$R,5, FALSE)="","",VLOOKUP($C3561,'MSCI Database'!$C:$R,5, FALSE)),"")</f>
        <v>7.9</v>
      </c>
      <c r="S3561" s="164">
        <f>IFERROR(IF(VLOOKUP($C3561,'MSCI Database'!$C:$R,6, FALSE)="","",VLOOKUP($C3561,'MSCI Database'!$C:$R,6, FALSE)),"")</f>
        <v>8.6999999999999993</v>
      </c>
      <c r="T3561" s="211">
        <f>IFERROR(IF(VLOOKUP($C3561,'MSCI Database'!$C:$R,7, FALSE)="","",VLOOKUP($C3561,'MSCI Database'!$C:$R,7, FALSE)),"")</f>
        <v>1.6</v>
      </c>
      <c r="U3561" s="164">
        <f>IFERROR(IF(VLOOKUP($C3561,'MSCI Database'!$C:$R,8, FALSE)="","",VLOOKUP($C3561,'MSCI Database'!$C:$R,8, FALSE)),"")</f>
        <v>7.1</v>
      </c>
      <c r="V3561" s="175">
        <f>IFERROR(IF(VLOOKUP($C3561,'MSCI Database'!$C:$R,9, FALSE)="","",VLOOKUP($C3561,'MSCI Database'!$C:$R,9, FALSE)),"")</f>
        <v>5.3</v>
      </c>
      <c r="W3561" s="165">
        <f t="shared" ca="1" si="141"/>
        <v>0</v>
      </c>
      <c r="X3561" s="236">
        <f>IFERROR(IF(VLOOKUP($C3561,'MSCI Database'!$C:$R,10, FALSE)="","",VLOOKUP($C3561,'MSCI Database'!$C:$R,10, FALSE)),"")</f>
        <v>19667</v>
      </c>
      <c r="Y3561" s="133" t="str">
        <f>IFERROR(IF(VLOOKUP($C3561,'MSCI Database'!$C:$R,11, FALSE)="","",VLOOKUP($C3561,'MSCI Database'!$C:$R,11, FALSE)),"")</f>
        <v>2019</v>
      </c>
      <c r="Z3561" s="133" t="str">
        <f>IFERROR(IF(VLOOKUP($C3561,'MSCI Database'!$C:$R,12, FALSE)="","",VLOOKUP($C3561,'MSCI Database'!$C:$R,12, FALSE)),"")</f>
        <v>Reported</v>
      </c>
      <c r="AA3561" s="202" t="str">
        <f>IFERROR(IF(VLOOKUP($C3561,'MSCI Database'!$C:$R,13, FALSE)="","",VLOOKUP($C3561,'MSCI Database'!$C:$R,13, FALSE)),"")</f>
        <v>Strong corporate governance and controls against business malpractices</v>
      </c>
    </row>
    <row r="3562" spans="1:27" s="130" customFormat="1" ht="15" hidden="1" customHeight="1" outlineLevel="1">
      <c r="A3562" s="130" t="s">
        <v>1521</v>
      </c>
      <c r="B3562" s="130" t="s">
        <v>1429</v>
      </c>
      <c r="C3562" s="130" t="s">
        <v>1522</v>
      </c>
      <c r="D3562" s="130" t="s">
        <v>18678</v>
      </c>
      <c r="E3562" s="130" t="s">
        <v>18688</v>
      </c>
      <c r="F3562" s="215">
        <v>0.1091205553624624</v>
      </c>
      <c r="G3562" s="132" t="str">
        <f ca="1">IFERROR(_xll.BQL($A3562, "cur_mkt_cap(currency=EUR)")/1000000, " ")</f>
        <v xml:space="preserve"> </v>
      </c>
      <c r="M3562" s="308"/>
      <c r="N3562" s="215">
        <f t="shared" si="140"/>
        <v>1.1586904170911849E-3</v>
      </c>
      <c r="O3562" s="172" t="str">
        <f>IFERROR(IF(VLOOKUP($C3562,'MSCI Database'!$C:$R,2, FALSE)="","",VLOOKUP($C3562,'MSCI Database'!$C:$R,2, FALSE)),"")</f>
        <v>Life &amp; Health Insurance</v>
      </c>
      <c r="P3562" s="186" t="str">
        <f>IFERROR(IF(VLOOKUP($C3562,'MSCI Database'!$C:$R,3, FALSE)="","",VLOOKUP($C3562,'MSCI Database'!$C:$R,3, FALSE)),"")</f>
        <v>A</v>
      </c>
      <c r="Q3562" s="164" t="str">
        <f>IFERROR(IF(VLOOKUP($C3562,'MSCI Database'!$C:$R,4, FALSE)="","",VLOOKUP($C3562,'MSCI Database'!$C:$R,4, FALSE)),"")</f>
        <v>1</v>
      </c>
      <c r="R3562" s="164">
        <f>IFERROR(IF(VLOOKUP($C3562,'MSCI Database'!$C:$R,5, FALSE)="","",VLOOKUP($C3562,'MSCI Database'!$C:$R,5, FALSE)),"")</f>
        <v>6.3</v>
      </c>
      <c r="S3562" s="164">
        <f>IFERROR(IF(VLOOKUP($C3562,'MSCI Database'!$C:$R,6, FALSE)="","",VLOOKUP($C3562,'MSCI Database'!$C:$R,6, FALSE)),"")</f>
        <v>3.9</v>
      </c>
      <c r="T3562" s="211">
        <f>IFERROR(IF(VLOOKUP($C3562,'MSCI Database'!$C:$R,7, FALSE)="","",VLOOKUP($C3562,'MSCI Database'!$C:$R,7, FALSE)),"")</f>
        <v>4.9000000000000004</v>
      </c>
      <c r="U3562" s="164">
        <f>IFERROR(IF(VLOOKUP($C3562,'MSCI Database'!$C:$R,8, FALSE)="","",VLOOKUP($C3562,'MSCI Database'!$C:$R,8, FALSE)),"")</f>
        <v>4.4000000000000004</v>
      </c>
      <c r="V3562" s="175">
        <f>IFERROR(IF(VLOOKUP($C3562,'MSCI Database'!$C:$R,9, FALSE)="","",VLOOKUP($C3562,'MSCI Database'!$C:$R,9, FALSE)),"")</f>
        <v>4.7</v>
      </c>
      <c r="W3562" s="165">
        <f t="shared" ca="1" si="141"/>
        <v>0</v>
      </c>
      <c r="X3562" s="236">
        <f>IFERROR(IF(VLOOKUP($C3562,'MSCI Database'!$C:$R,10, FALSE)="","",VLOOKUP($C3562,'MSCI Database'!$C:$R,10, FALSE)),"")</f>
        <v>480401</v>
      </c>
      <c r="Y3562" s="133" t="str">
        <f>IFERROR(IF(VLOOKUP($C3562,'MSCI Database'!$C:$R,11, FALSE)="","",VLOOKUP($C3562,'MSCI Database'!$C:$R,11, FALSE)),"")</f>
        <v>2020</v>
      </c>
      <c r="Z3562" s="133" t="str">
        <f>IFERROR(IF(VLOOKUP($C3562,'MSCI Database'!$C:$R,12, FALSE)="","",VLOOKUP($C3562,'MSCI Database'!$C:$R,12, FALSE)),"")</f>
        <v>Reported</v>
      </c>
      <c r="AA3562" s="202" t="str">
        <f>IFERROR(IF(VLOOKUP($C3562,'MSCI Database'!$C:$R,13, FALSE)="","",VLOOKUP($C3562,'MSCI Database'!$C:$R,13, FALSE)),"")</f>
        <v>Improvements in ESG integration and data protection drive upgrade</v>
      </c>
    </row>
    <row r="3563" spans="1:27" s="130" customFormat="1" ht="15" hidden="1" customHeight="1" outlineLevel="1">
      <c r="A3563" s="130" t="s">
        <v>3982</v>
      </c>
      <c r="B3563" s="130" t="s">
        <v>3983</v>
      </c>
      <c r="C3563" s="130" t="s">
        <v>3984</v>
      </c>
      <c r="D3563" s="130" t="s">
        <v>18672</v>
      </c>
      <c r="E3563" s="130" t="s">
        <v>18673</v>
      </c>
      <c r="F3563" s="215">
        <v>7.7529624605004307E-3</v>
      </c>
      <c r="G3563" s="132" t="str">
        <f ca="1">IFERROR(_xll.BQL($A3563, "cur_mkt_cap(currency=EUR)")/1000000, " ")</f>
        <v xml:space="preserve"> </v>
      </c>
      <c r="M3563" s="308"/>
      <c r="N3563" s="215">
        <f t="shared" si="140"/>
        <v>8.2324391378050147E-5</v>
      </c>
      <c r="O3563" s="172" t="str">
        <f>IFERROR(IF(VLOOKUP($C3563,'MSCI Database'!$C:$R,2, FALSE)="","",VLOOKUP($C3563,'MSCI Database'!$C:$R,2, FALSE)),"")</f>
        <v>Road &amp; Rail Transport</v>
      </c>
      <c r="P3563" s="186" t="str">
        <f>IFERROR(IF(VLOOKUP($C3563,'MSCI Database'!$C:$R,3, FALSE)="","",VLOOKUP($C3563,'MSCI Database'!$C:$R,3, FALSE)),"")</f>
        <v>AA</v>
      </c>
      <c r="Q3563" s="164" t="str">
        <f>IFERROR(IF(VLOOKUP($C3563,'MSCI Database'!$C:$R,4, FALSE)="","",VLOOKUP($C3563,'MSCI Database'!$C:$R,4, FALSE)),"")</f>
        <v>0</v>
      </c>
      <c r="R3563" s="164">
        <f>IFERROR(IF(VLOOKUP($C3563,'MSCI Database'!$C:$R,5, FALSE)="","",VLOOKUP($C3563,'MSCI Database'!$C:$R,5, FALSE)),"")</f>
        <v>8.1</v>
      </c>
      <c r="S3563" s="164">
        <f>IFERROR(IF(VLOOKUP($C3563,'MSCI Database'!$C:$R,6, FALSE)="","",VLOOKUP($C3563,'MSCI Database'!$C:$R,6, FALSE)),"")</f>
        <v>9.1999999999999993</v>
      </c>
      <c r="T3563" s="211">
        <f>IFERROR(IF(VLOOKUP($C3563,'MSCI Database'!$C:$R,7, FALSE)="","",VLOOKUP($C3563,'MSCI Database'!$C:$R,7, FALSE)),"")</f>
        <v>3.5</v>
      </c>
      <c r="U3563" s="164">
        <f>IFERROR(IF(VLOOKUP($C3563,'MSCI Database'!$C:$R,8, FALSE)="","",VLOOKUP($C3563,'MSCI Database'!$C:$R,8, FALSE)),"")</f>
        <v>2.9</v>
      </c>
      <c r="V3563" s="175">
        <f>IFERROR(IF(VLOOKUP($C3563,'MSCI Database'!$C:$R,9, FALSE)="","",VLOOKUP($C3563,'MSCI Database'!$C:$R,9, FALSE)),"")</f>
        <v>4.5999999999999996</v>
      </c>
      <c r="W3563" s="165">
        <f t="shared" ca="1" si="141"/>
        <v>0</v>
      </c>
      <c r="X3563" s="236">
        <f>IFERROR(IF(VLOOKUP($C3563,'MSCI Database'!$C:$R,10, FALSE)="","",VLOOKUP($C3563,'MSCI Database'!$C:$R,10, FALSE)),"")</f>
        <v>859648</v>
      </c>
      <c r="Y3563" s="133" t="str">
        <f>IFERROR(IF(VLOOKUP($C3563,'MSCI Database'!$C:$R,11, FALSE)="","",VLOOKUP($C3563,'MSCI Database'!$C:$R,11, FALSE)),"")</f>
        <v>2019</v>
      </c>
      <c r="Z3563" s="133" t="str">
        <f>IFERROR(IF(VLOOKUP($C3563,'MSCI Database'!$C:$R,12, FALSE)="","",VLOOKUP($C3563,'MSCI Database'!$C:$R,12, FALSE)),"")</f>
        <v>Reported</v>
      </c>
      <c r="AA3563" s="202" t="str">
        <f>IFERROR(IF(VLOOKUP($C3563,'MSCI Database'!$C:$R,13, FALSE)="","",VLOOKUP($C3563,'MSCI Database'!$C:$R,13, FALSE)),"")</f>
        <v>Strong carbon mitigation partly offset by modest labor engagement practices</v>
      </c>
    </row>
    <row r="3564" spans="1:27" s="130" customFormat="1" ht="15" hidden="1" customHeight="1" outlineLevel="1">
      <c r="A3564" s="130" t="s">
        <v>3364</v>
      </c>
      <c r="B3564" s="130" t="s">
        <v>3365</v>
      </c>
      <c r="C3564" s="130" t="s">
        <v>3366</v>
      </c>
      <c r="D3564" s="130" t="s">
        <v>18672</v>
      </c>
      <c r="E3564" s="130" t="s">
        <v>18684</v>
      </c>
      <c r="F3564" s="215">
        <v>7.743607471591322E-3</v>
      </c>
      <c r="G3564" s="132" t="str">
        <f ca="1">IFERROR(_xll.BQL($A3564, "cur_mkt_cap(currency=EUR)")/1000000, " ")</f>
        <v xml:space="preserve"> </v>
      </c>
      <c r="M3564" s="308"/>
      <c r="N3564" s="215">
        <f t="shared" si="140"/>
        <v>8.2225055959851681E-5</v>
      </c>
      <c r="O3564" s="172" t="str">
        <f>IFERROR(IF(VLOOKUP($C3564,'MSCI Database'!$C:$R,2, FALSE)="","",VLOOKUP($C3564,'MSCI Database'!$C:$R,2, FALSE)),"")</f>
        <v>Paper &amp; Forest Products</v>
      </c>
      <c r="P3564" s="186" t="str">
        <f>IFERROR(IF(VLOOKUP($C3564,'MSCI Database'!$C:$R,3, FALSE)="","",VLOOKUP($C3564,'MSCI Database'!$C:$R,3, FALSE)),"")</f>
        <v>BBB</v>
      </c>
      <c r="Q3564" s="164" t="str">
        <f>IFERROR(IF(VLOOKUP($C3564,'MSCI Database'!$C:$R,4, FALSE)="","",VLOOKUP($C3564,'MSCI Database'!$C:$R,4, FALSE)),"")</f>
        <v>1</v>
      </c>
      <c r="R3564" s="164">
        <f>IFERROR(IF(VLOOKUP($C3564,'MSCI Database'!$C:$R,5, FALSE)="","",VLOOKUP($C3564,'MSCI Database'!$C:$R,5, FALSE)),"")</f>
        <v>4.8</v>
      </c>
      <c r="S3564" s="164">
        <f>IFERROR(IF(VLOOKUP($C3564,'MSCI Database'!$C:$R,6, FALSE)="","",VLOOKUP($C3564,'MSCI Database'!$C:$R,6, FALSE)),"")</f>
        <v>5</v>
      </c>
      <c r="T3564" s="211">
        <f>IFERROR(IF(VLOOKUP($C3564,'MSCI Database'!$C:$R,7, FALSE)="","",VLOOKUP($C3564,'MSCI Database'!$C:$R,7, FALSE)),"")</f>
        <v>6.3</v>
      </c>
      <c r="U3564" s="164">
        <f>IFERROR(IF(VLOOKUP($C3564,'MSCI Database'!$C:$R,8, FALSE)="","",VLOOKUP($C3564,'MSCI Database'!$C:$R,8, FALSE)),"")</f>
        <v>3.8</v>
      </c>
      <c r="V3564" s="175">
        <f>IFERROR(IF(VLOOKUP($C3564,'MSCI Database'!$C:$R,9, FALSE)="","",VLOOKUP($C3564,'MSCI Database'!$C:$R,9, FALSE)),"")</f>
        <v>4.7</v>
      </c>
      <c r="W3564" s="165">
        <f t="shared" ca="1" si="141"/>
        <v>0</v>
      </c>
      <c r="X3564" s="236">
        <f>IFERROR(IF(VLOOKUP($C3564,'MSCI Database'!$C:$R,10, FALSE)="","",VLOOKUP($C3564,'MSCI Database'!$C:$R,10, FALSE)),"")</f>
        <v>7650000</v>
      </c>
      <c r="Y3564" s="133" t="str">
        <f>IFERROR(IF(VLOOKUP($C3564,'MSCI Database'!$C:$R,11, FALSE)="","",VLOOKUP($C3564,'MSCI Database'!$C:$R,11, FALSE)),"")</f>
        <v>2019</v>
      </c>
      <c r="Z3564" s="133" t="str">
        <f>IFERROR(IF(VLOOKUP($C3564,'MSCI Database'!$C:$R,12, FALSE)="","",VLOOKUP($C3564,'MSCI Database'!$C:$R,12, FALSE)),"")</f>
        <v>Reported</v>
      </c>
      <c r="AA3564" s="202" t="str">
        <f>IFERROR(IF(VLOOKUP($C3564,'MSCI Database'!$C:$R,13, FALSE)="","",VLOOKUP($C3564,'MSCI Database'!$C:$R,13, FALSE)),"")</f>
        <v>Improved carbon emissions management and governance</v>
      </c>
    </row>
    <row r="3565" spans="1:27" s="130" customFormat="1" ht="15" hidden="1" customHeight="1" outlineLevel="1">
      <c r="A3565" s="130" t="s">
        <v>4067</v>
      </c>
      <c r="B3565" s="130" t="s">
        <v>4068</v>
      </c>
      <c r="C3565" s="130" t="s">
        <v>4069</v>
      </c>
      <c r="D3565" s="130" t="s">
        <v>18672</v>
      </c>
      <c r="E3565" s="130" t="s">
        <v>18682</v>
      </c>
      <c r="F3565" s="215">
        <v>7.6990474539637543E-3</v>
      </c>
      <c r="G3565" s="132" t="str">
        <f ca="1">IFERROR(_xll.BQL($A3565, "cur_mkt_cap(currency=EUR)")/1000000, " ")</f>
        <v xml:space="preserve"> </v>
      </c>
      <c r="M3565" s="308"/>
      <c r="N3565" s="215">
        <f t="shared" si="140"/>
        <v>8.1751897944489906E-5</v>
      </c>
      <c r="O3565" s="172" t="str">
        <f>IFERROR(IF(VLOOKUP($C3565,'MSCI Database'!$C:$R,2, FALSE)="","",VLOOKUP($C3565,'MSCI Database'!$C:$R,2, FALSE)),"")</f>
        <v>Retail - Consumer Discretionary</v>
      </c>
      <c r="P3565" s="186" t="str">
        <f>IFERROR(IF(VLOOKUP($C3565,'MSCI Database'!$C:$R,3, FALSE)="","",VLOOKUP($C3565,'MSCI Database'!$C:$R,3, FALSE)),"")</f>
        <v>BBB</v>
      </c>
      <c r="Q3565" s="164" t="str">
        <f>IFERROR(IF(VLOOKUP($C3565,'MSCI Database'!$C:$R,4, FALSE)="","",VLOOKUP($C3565,'MSCI Database'!$C:$R,4, FALSE)),"")</f>
        <v>1</v>
      </c>
      <c r="R3565" s="164">
        <f>IFERROR(IF(VLOOKUP($C3565,'MSCI Database'!$C:$R,5, FALSE)="","",VLOOKUP($C3565,'MSCI Database'!$C:$R,5, FALSE)),"")</f>
        <v>4.7</v>
      </c>
      <c r="S3565" s="164">
        <f>IFERROR(IF(VLOOKUP($C3565,'MSCI Database'!$C:$R,6, FALSE)="","",VLOOKUP($C3565,'MSCI Database'!$C:$R,6, FALSE)),"")</f>
        <v>1.4</v>
      </c>
      <c r="T3565" s="211">
        <f>IFERROR(IF(VLOOKUP($C3565,'MSCI Database'!$C:$R,7, FALSE)="","",VLOOKUP($C3565,'MSCI Database'!$C:$R,7, FALSE)),"")</f>
        <v>6.3</v>
      </c>
      <c r="U3565" s="164">
        <f>IFERROR(IF(VLOOKUP($C3565,'MSCI Database'!$C:$R,8, FALSE)="","",VLOOKUP($C3565,'MSCI Database'!$C:$R,8, FALSE)),"")</f>
        <v>2.4</v>
      </c>
      <c r="V3565" s="175">
        <f>IFERROR(IF(VLOOKUP($C3565,'MSCI Database'!$C:$R,9, FALSE)="","",VLOOKUP($C3565,'MSCI Database'!$C:$R,9, FALSE)),"")</f>
        <v>4.0999999999999996</v>
      </c>
      <c r="W3565" s="165">
        <f t="shared" ca="1" si="141"/>
        <v>0</v>
      </c>
      <c r="X3565" s="236">
        <f>IFERROR(IF(VLOOKUP($C3565,'MSCI Database'!$C:$R,10, FALSE)="","",VLOOKUP($C3565,'MSCI Database'!$C:$R,10, FALSE)),"")</f>
        <v>72541</v>
      </c>
      <c r="Y3565" s="133" t="str">
        <f>IFERROR(IF(VLOOKUP($C3565,'MSCI Database'!$C:$R,11, FALSE)="","",VLOOKUP($C3565,'MSCI Database'!$C:$R,11, FALSE)),"")</f>
        <v>2019</v>
      </c>
      <c r="Z3565" s="133" t="str">
        <f>IFERROR(IF(VLOOKUP($C3565,'MSCI Database'!$C:$R,12, FALSE)="","",VLOOKUP($C3565,'MSCI Database'!$C:$R,12, FALSE)),"")</f>
        <v>E.Segmt-Moderately High</v>
      </c>
      <c r="AA3565" s="202" t="str">
        <f>IFERROR(IF(VLOOKUP($C3565,'MSCI Database'!$C:$R,13, FALSE)="","",VLOOKUP($C3565,'MSCI Database'!$C:$R,13, FALSE)),"")</f>
        <v>Robust programs to mitigate risks related to data protection</v>
      </c>
    </row>
    <row r="3566" spans="1:27" s="130" customFormat="1" ht="15" hidden="1" customHeight="1" outlineLevel="1">
      <c r="A3566" s="130" t="s">
        <v>5977</v>
      </c>
      <c r="B3566" s="130" t="s">
        <v>5978</v>
      </c>
      <c r="C3566" s="130" t="s">
        <v>5979</v>
      </c>
      <c r="D3566" s="130" t="s">
        <v>12137</v>
      </c>
      <c r="E3566" s="130" t="s">
        <v>18684</v>
      </c>
      <c r="F3566" s="215">
        <v>2.913159533496917E-2</v>
      </c>
      <c r="G3566" s="132" t="str">
        <f ca="1">IFERROR(_xll.BQL($A3566, "cur_mkt_cap(currency=EUR)")/1000000, " ")</f>
        <v xml:space="preserve"> </v>
      </c>
      <c r="M3566" s="308"/>
      <c r="N3566" s="215">
        <f t="shared" si="140"/>
        <v>3.0933218986180699E-4</v>
      </c>
      <c r="O3566" s="172" t="str">
        <f>IFERROR(IF(VLOOKUP($C3566,'MSCI Database'!$C:$R,2, FALSE)="","",VLOOKUP($C3566,'MSCI Database'!$C:$R,2, FALSE)),"")</f>
        <v>Commodity Chemicals</v>
      </c>
      <c r="P3566" s="186" t="str">
        <f>IFERROR(IF(VLOOKUP($C3566,'MSCI Database'!$C:$R,3, FALSE)="","",VLOOKUP($C3566,'MSCI Database'!$C:$R,3, FALSE)),"")</f>
        <v>BB</v>
      </c>
      <c r="Q3566" s="164" t="str">
        <f>IFERROR(IF(VLOOKUP($C3566,'MSCI Database'!$C:$R,4, FALSE)="","",VLOOKUP($C3566,'MSCI Database'!$C:$R,4, FALSE)),"")</f>
        <v>0</v>
      </c>
      <c r="R3566" s="164">
        <f>IFERROR(IF(VLOOKUP($C3566,'MSCI Database'!$C:$R,5, FALSE)="","",VLOOKUP($C3566,'MSCI Database'!$C:$R,5, FALSE)),"")</f>
        <v>4.0999999999999996</v>
      </c>
      <c r="S3566" s="164">
        <f>IFERROR(IF(VLOOKUP($C3566,'MSCI Database'!$C:$R,6, FALSE)="","",VLOOKUP($C3566,'MSCI Database'!$C:$R,6, FALSE)),"")</f>
        <v>4.5</v>
      </c>
      <c r="T3566" s="211">
        <f>IFERROR(IF(VLOOKUP($C3566,'MSCI Database'!$C:$R,7, FALSE)="","",VLOOKUP($C3566,'MSCI Database'!$C:$R,7, FALSE)),"")</f>
        <v>3.1</v>
      </c>
      <c r="U3566" s="164">
        <f>IFERROR(IF(VLOOKUP($C3566,'MSCI Database'!$C:$R,8, FALSE)="","",VLOOKUP($C3566,'MSCI Database'!$C:$R,8, FALSE)),"")</f>
        <v>2.7</v>
      </c>
      <c r="V3566" s="175">
        <f>IFERROR(IF(VLOOKUP($C3566,'MSCI Database'!$C:$R,9, FALSE)="","",VLOOKUP($C3566,'MSCI Database'!$C:$R,9, FALSE)),"")</f>
        <v>3.7</v>
      </c>
      <c r="W3566" s="165">
        <f t="shared" ca="1" si="141"/>
        <v>0</v>
      </c>
      <c r="X3566" s="236">
        <f>IFERROR(IF(VLOOKUP($C3566,'MSCI Database'!$C:$R,10, FALSE)="","",VLOOKUP($C3566,'MSCI Database'!$C:$R,10, FALSE)),"")</f>
        <v>5967124</v>
      </c>
      <c r="Y3566" s="133" t="str">
        <f>IFERROR(IF(VLOOKUP($C3566,'MSCI Database'!$C:$R,11, FALSE)="","",VLOOKUP($C3566,'MSCI Database'!$C:$R,11, FALSE)),"")</f>
        <v>2019</v>
      </c>
      <c r="Z3566" s="133" t="str">
        <f>IFERROR(IF(VLOOKUP($C3566,'MSCI Database'!$C:$R,12, FALSE)="","",VLOOKUP($C3566,'MSCI Database'!$C:$R,12, FALSE)),"")</f>
        <v>Reported</v>
      </c>
      <c r="AA3566" s="202" t="str">
        <f>IFERROR(IF(VLOOKUP($C3566,'MSCI Database'!$C:$R,13, FALSE)="","",VLOOKUP($C3566,'MSCI Database'!$C:$R,13, FALSE)),"")</f>
        <v>Sub-par corporate governance practices</v>
      </c>
    </row>
    <row r="3567" spans="1:27" s="130" customFormat="1" ht="15" hidden="1" customHeight="1" outlineLevel="1">
      <c r="A3567" s="130" t="s">
        <v>3532</v>
      </c>
      <c r="B3567" s="130" t="s">
        <v>3533</v>
      </c>
      <c r="C3567" s="130" t="s">
        <v>3534</v>
      </c>
      <c r="D3567" s="130" t="s">
        <v>18672</v>
      </c>
      <c r="E3567" s="130" t="s">
        <v>18674</v>
      </c>
      <c r="F3567" s="215">
        <v>7.6549147317253466E-3</v>
      </c>
      <c r="G3567" s="132" t="str">
        <f ca="1">IFERROR(_xll.BQL($A3567, "cur_mkt_cap(currency=EUR)")/1000000, " ")</f>
        <v xml:space="preserve"> </v>
      </c>
      <c r="M3567" s="308"/>
      <c r="N3567" s="215">
        <f t="shared" si="140"/>
        <v>8.128327714093981E-5</v>
      </c>
      <c r="O3567" s="172" t="str">
        <f>IFERROR(IF(VLOOKUP($C3567,'MSCI Database'!$C:$R,2, FALSE)="","",VLOOKUP($C3567,'MSCI Database'!$C:$R,2, FALSE)),"")</f>
        <v>Retail - Food &amp; Staples</v>
      </c>
      <c r="P3567" s="186" t="str">
        <f>IFERROR(IF(VLOOKUP($C3567,'MSCI Database'!$C:$R,3, FALSE)="","",VLOOKUP($C3567,'MSCI Database'!$C:$R,3, FALSE)),"")</f>
        <v>B</v>
      </c>
      <c r="Q3567" s="164" t="str">
        <f>IFERROR(IF(VLOOKUP($C3567,'MSCI Database'!$C:$R,4, FALSE)="","",VLOOKUP($C3567,'MSCI Database'!$C:$R,4, FALSE)),"")</f>
        <v>0</v>
      </c>
      <c r="R3567" s="164">
        <f>IFERROR(IF(VLOOKUP($C3567,'MSCI Database'!$C:$R,5, FALSE)="","",VLOOKUP($C3567,'MSCI Database'!$C:$R,5, FALSE)),"")</f>
        <v>1.9</v>
      </c>
      <c r="S3567" s="164">
        <f>IFERROR(IF(VLOOKUP($C3567,'MSCI Database'!$C:$R,6, FALSE)="","",VLOOKUP($C3567,'MSCI Database'!$C:$R,6, FALSE)),"")</f>
        <v>4.0999999999999996</v>
      </c>
      <c r="T3567" s="211">
        <f>IFERROR(IF(VLOOKUP($C3567,'MSCI Database'!$C:$R,7, FALSE)="","",VLOOKUP($C3567,'MSCI Database'!$C:$R,7, FALSE)),"")</f>
        <v>3.6</v>
      </c>
      <c r="U3567" s="164">
        <f>IFERROR(IF(VLOOKUP($C3567,'MSCI Database'!$C:$R,8, FALSE)="","",VLOOKUP($C3567,'MSCI Database'!$C:$R,8, FALSE)),"")</f>
        <v>2.5</v>
      </c>
      <c r="V3567" s="175">
        <f>IFERROR(IF(VLOOKUP($C3567,'MSCI Database'!$C:$R,9, FALSE)="","",VLOOKUP($C3567,'MSCI Database'!$C:$R,9, FALSE)),"")</f>
        <v>3.3</v>
      </c>
      <c r="W3567" s="165">
        <f t="shared" ca="1" si="141"/>
        <v>0</v>
      </c>
      <c r="X3567" s="236">
        <f>IFERROR(IF(VLOOKUP($C3567,'MSCI Database'!$C:$R,10, FALSE)="","",VLOOKUP($C3567,'MSCI Database'!$C:$R,10, FALSE)),"")</f>
        <v>268174</v>
      </c>
      <c r="Y3567" s="133" t="str">
        <f>IFERROR(IF(VLOOKUP($C3567,'MSCI Database'!$C:$R,11, FALSE)="","",VLOOKUP($C3567,'MSCI Database'!$C:$R,11, FALSE)),"")</f>
        <v>2019</v>
      </c>
      <c r="Z3567" s="133" t="str">
        <f>IFERROR(IF(VLOOKUP($C3567,'MSCI Database'!$C:$R,12, FALSE)="","",VLOOKUP($C3567,'MSCI Database'!$C:$R,12, FALSE)),"")</f>
        <v>E.Segmt-Moderately Low</v>
      </c>
      <c r="AA3567" s="202" t="str">
        <f>IFERROR(IF(VLOOKUP($C3567,'MSCI Database'!$C:$R,13, FALSE)="","",VLOOKUP($C3567,'MSCI Database'!$C:$R,13, FALSE)),"")</f>
        <v>Data security programs and governance practices continue to trail those of peers</v>
      </c>
    </row>
    <row r="3568" spans="1:27" s="130" customFormat="1" ht="15" hidden="1" customHeight="1" outlineLevel="1">
      <c r="A3568" s="130" t="s">
        <v>3934</v>
      </c>
      <c r="B3568" s="130" t="s">
        <v>3935</v>
      </c>
      <c r="C3568" s="130" t="s">
        <v>3936</v>
      </c>
      <c r="D3568" s="130" t="s">
        <v>18672</v>
      </c>
      <c r="E3568" s="130" t="s">
        <v>18674</v>
      </c>
      <c r="F3568" s="215">
        <v>7.6236562257592684E-3</v>
      </c>
      <c r="G3568" s="132" t="str">
        <f ca="1">IFERROR(_xll.BQL($A3568, "cur_mkt_cap(currency=EUR)")/1000000, " ")</f>
        <v xml:space="preserve"> </v>
      </c>
      <c r="M3568" s="308"/>
      <c r="N3568" s="215">
        <f t="shared" si="140"/>
        <v>8.0951360471388637E-5</v>
      </c>
      <c r="O3568" s="172" t="str">
        <f>IFERROR(IF(VLOOKUP($C3568,'MSCI Database'!$C:$R,2, FALSE)="","",VLOOKUP($C3568,'MSCI Database'!$C:$R,2, FALSE)),"")</f>
        <v>Food Products</v>
      </c>
      <c r="P3568" s="186" t="str">
        <f>IFERROR(IF(VLOOKUP($C3568,'MSCI Database'!$C:$R,3, FALSE)="","",VLOOKUP($C3568,'MSCI Database'!$C:$R,3, FALSE)),"")</f>
        <v>BBB</v>
      </c>
      <c r="Q3568" s="164" t="str">
        <f>IFERROR(IF(VLOOKUP($C3568,'MSCI Database'!$C:$R,4, FALSE)="","",VLOOKUP($C3568,'MSCI Database'!$C:$R,4, FALSE)),"")</f>
        <v>0</v>
      </c>
      <c r="R3568" s="164">
        <f>IFERROR(IF(VLOOKUP($C3568,'MSCI Database'!$C:$R,5, FALSE)="","",VLOOKUP($C3568,'MSCI Database'!$C:$R,5, FALSE)),"")</f>
        <v>5.0999999999999996</v>
      </c>
      <c r="S3568" s="164">
        <f>IFERROR(IF(VLOOKUP($C3568,'MSCI Database'!$C:$R,6, FALSE)="","",VLOOKUP($C3568,'MSCI Database'!$C:$R,6, FALSE)),"")</f>
        <v>3.5</v>
      </c>
      <c r="T3568" s="211">
        <f>IFERROR(IF(VLOOKUP($C3568,'MSCI Database'!$C:$R,7, FALSE)="","",VLOOKUP($C3568,'MSCI Database'!$C:$R,7, FALSE)),"")</f>
        <v>6.4</v>
      </c>
      <c r="U3568" s="164">
        <f>IFERROR(IF(VLOOKUP($C3568,'MSCI Database'!$C:$R,8, FALSE)="","",VLOOKUP($C3568,'MSCI Database'!$C:$R,8, FALSE)),"")</f>
        <v>4</v>
      </c>
      <c r="V3568" s="175">
        <f>IFERROR(IF(VLOOKUP($C3568,'MSCI Database'!$C:$R,9, FALSE)="","",VLOOKUP($C3568,'MSCI Database'!$C:$R,9, FALSE)),"")</f>
        <v>4.4000000000000004</v>
      </c>
      <c r="W3568" s="165">
        <f t="shared" ca="1" si="141"/>
        <v>0</v>
      </c>
      <c r="X3568" s="236">
        <f>IFERROR(IF(VLOOKUP($C3568,'MSCI Database'!$C:$R,10, FALSE)="","",VLOOKUP($C3568,'MSCI Database'!$C:$R,10, FALSE)),"")</f>
        <v>420000</v>
      </c>
      <c r="Y3568" s="133" t="str">
        <f>IFERROR(IF(VLOOKUP($C3568,'MSCI Database'!$C:$R,11, FALSE)="","",VLOOKUP($C3568,'MSCI Database'!$C:$R,11, FALSE)),"")</f>
        <v>2019</v>
      </c>
      <c r="Z3568" s="133" t="str">
        <f>IFERROR(IF(VLOOKUP($C3568,'MSCI Database'!$C:$R,12, FALSE)="","",VLOOKUP($C3568,'MSCI Database'!$C:$R,12, FALSE)),"")</f>
        <v>Reported</v>
      </c>
      <c r="AA3568" s="202" t="str">
        <f>IFERROR(IF(VLOOKUP($C3568,'MSCI Database'!$C:$R,13, FALSE)="","",VLOOKUP($C3568,'MSCI Database'!$C:$R,13, FALSE)),"")</f>
        <v>Strong efforts to deliver healthy and safe products</v>
      </c>
    </row>
    <row r="3569" spans="1:27" s="130" customFormat="1" ht="15" hidden="1" customHeight="1" outlineLevel="1">
      <c r="A3569" s="130" t="s">
        <v>8119</v>
      </c>
      <c r="B3569" s="130" t="s">
        <v>8120</v>
      </c>
      <c r="C3569" s="130" t="s">
        <v>8121</v>
      </c>
      <c r="D3569" s="130" t="s">
        <v>12128</v>
      </c>
      <c r="E3569" s="130" t="s">
        <v>18682</v>
      </c>
      <c r="F3569" s="215">
        <v>0.82448466343370586</v>
      </c>
      <c r="G3569" s="132" t="str">
        <f ca="1">IFERROR(_xll.BQL($A3569, "cur_mkt_cap(currency=EUR)")/1000000, " ")</f>
        <v xml:space="preserve"> </v>
      </c>
      <c r="M3569" s="308"/>
      <c r="N3569" s="215">
        <f t="shared" si="140"/>
        <v>8.7547435529998947E-3</v>
      </c>
      <c r="O3569" s="172" t="str">
        <f>IFERROR(IF(VLOOKUP($C3569,'MSCI Database'!$C:$R,2, FALSE)="","",VLOOKUP($C3569,'MSCI Database'!$C:$R,2, FALSE)),"")</f>
        <v>Automobiles</v>
      </c>
      <c r="P3569" s="186" t="str">
        <f>IFERROR(IF(VLOOKUP($C3569,'MSCI Database'!$C:$R,3, FALSE)="","",VLOOKUP($C3569,'MSCI Database'!$C:$R,3, FALSE)),"")</f>
        <v>A</v>
      </c>
      <c r="Q3569" s="164" t="str">
        <f>IFERROR(IF(VLOOKUP($C3569,'MSCI Database'!$C:$R,4, FALSE)="","",VLOOKUP($C3569,'MSCI Database'!$C:$R,4, FALSE)),"")</f>
        <v>0</v>
      </c>
      <c r="R3569" s="164">
        <f>IFERROR(IF(VLOOKUP($C3569,'MSCI Database'!$C:$R,5, FALSE)="","",VLOOKUP($C3569,'MSCI Database'!$C:$R,5, FALSE)),"")</f>
        <v>7.1</v>
      </c>
      <c r="S3569" s="164">
        <f>IFERROR(IF(VLOOKUP($C3569,'MSCI Database'!$C:$R,6, FALSE)="","",VLOOKUP($C3569,'MSCI Database'!$C:$R,6, FALSE)),"")</f>
        <v>9.3000000000000007</v>
      </c>
      <c r="T3569" s="211">
        <f>IFERROR(IF(VLOOKUP($C3569,'MSCI Database'!$C:$R,7, FALSE)="","",VLOOKUP($C3569,'MSCI Database'!$C:$R,7, FALSE)),"")</f>
        <v>2</v>
      </c>
      <c r="U3569" s="164">
        <f>IFERROR(IF(VLOOKUP($C3569,'MSCI Database'!$C:$R,8, FALSE)="","",VLOOKUP($C3569,'MSCI Database'!$C:$R,8, FALSE)),"")</f>
        <v>4.5</v>
      </c>
      <c r="V3569" s="175">
        <f>IFERROR(IF(VLOOKUP($C3569,'MSCI Database'!$C:$R,9, FALSE)="","",VLOOKUP($C3569,'MSCI Database'!$C:$R,9, FALSE)),"")</f>
        <v>5</v>
      </c>
      <c r="W3569" s="165">
        <f t="shared" ca="1" si="141"/>
        <v>0</v>
      </c>
      <c r="X3569" s="236">
        <f>IFERROR(IF(VLOOKUP($C3569,'MSCI Database'!$C:$R,10, FALSE)="","",VLOOKUP($C3569,'MSCI Database'!$C:$R,10, FALSE)),"")</f>
        <v>851615</v>
      </c>
      <c r="Y3569" s="133" t="str">
        <f>IFERROR(IF(VLOOKUP($C3569,'MSCI Database'!$C:$R,11, FALSE)="","",VLOOKUP($C3569,'MSCI Database'!$C:$R,11, FALSE)),"")</f>
        <v>2019</v>
      </c>
      <c r="Z3569" s="133" t="str">
        <f>IFERROR(IF(VLOOKUP($C3569,'MSCI Database'!$C:$R,12, FALSE)="","",VLOOKUP($C3569,'MSCI Database'!$C:$R,12, FALSE)),"")</f>
        <v>E.Segmt-Moderately High</v>
      </c>
      <c r="AA3569" s="202" t="str">
        <f>IFERROR(IF(VLOOKUP($C3569,'MSCI Database'!$C:$R,13, FALSE)="","",VLOOKUP($C3569,'MSCI Database'!$C:$R,13, FALSE)),"")</f>
        <v>Leader in EV production, but labor and product risks may constrain growth</v>
      </c>
    </row>
    <row r="3570" spans="1:27" s="130" customFormat="1" ht="15" hidden="1" customHeight="1" outlineLevel="1">
      <c r="A3570" s="130" t="s">
        <v>3520</v>
      </c>
      <c r="B3570" s="130" t="s">
        <v>3521</v>
      </c>
      <c r="C3570" s="130" t="s">
        <v>3522</v>
      </c>
      <c r="D3570" s="130" t="s">
        <v>18672</v>
      </c>
      <c r="E3570" s="130" t="s">
        <v>18674</v>
      </c>
      <c r="F3570" s="215">
        <v>7.4457762078048561E-3</v>
      </c>
      <c r="G3570" s="132" t="str">
        <f ca="1">IFERROR(_xll.BQL($A3570, "cur_mkt_cap(currency=EUR)")/1000000, " ")</f>
        <v xml:space="preserve"> </v>
      </c>
      <c r="M3570" s="308"/>
      <c r="N3570" s="215">
        <f t="shared" si="140"/>
        <v>7.9062551607548439E-5</v>
      </c>
      <c r="O3570" s="172" t="str">
        <f>IFERROR(IF(VLOOKUP($C3570,'MSCI Database'!$C:$R,2, FALSE)="","",VLOOKUP($C3570,'MSCI Database'!$C:$R,2, FALSE)),"")</f>
        <v>Retail - Food &amp; Staples</v>
      </c>
      <c r="P3570" s="186" t="str">
        <f>IFERROR(IF(VLOOKUP($C3570,'MSCI Database'!$C:$R,3, FALSE)="","",VLOOKUP($C3570,'MSCI Database'!$C:$R,3, FALSE)),"")</f>
        <v>BBB</v>
      </c>
      <c r="Q3570" s="164" t="str">
        <f>IFERROR(IF(VLOOKUP($C3570,'MSCI Database'!$C:$R,4, FALSE)="","",VLOOKUP($C3570,'MSCI Database'!$C:$R,4, FALSE)),"")</f>
        <v>-1</v>
      </c>
      <c r="R3570" s="164">
        <f>IFERROR(IF(VLOOKUP($C3570,'MSCI Database'!$C:$R,5, FALSE)="","",VLOOKUP($C3570,'MSCI Database'!$C:$R,5, FALSE)),"")</f>
        <v>4.3</v>
      </c>
      <c r="S3570" s="164">
        <f>IFERROR(IF(VLOOKUP($C3570,'MSCI Database'!$C:$R,6, FALSE)="","",VLOOKUP($C3570,'MSCI Database'!$C:$R,6, FALSE)),"")</f>
        <v>1.5</v>
      </c>
      <c r="T3570" s="211">
        <f>IFERROR(IF(VLOOKUP($C3570,'MSCI Database'!$C:$R,7, FALSE)="","",VLOOKUP($C3570,'MSCI Database'!$C:$R,7, FALSE)),"")</f>
        <v>5.2</v>
      </c>
      <c r="U3570" s="164">
        <f>IFERROR(IF(VLOOKUP($C3570,'MSCI Database'!$C:$R,8, FALSE)="","",VLOOKUP($C3570,'MSCI Database'!$C:$R,8, FALSE)),"")</f>
        <v>3.6</v>
      </c>
      <c r="V3570" s="175">
        <f>IFERROR(IF(VLOOKUP($C3570,'MSCI Database'!$C:$R,9, FALSE)="","",VLOOKUP($C3570,'MSCI Database'!$C:$R,9, FALSE)),"")</f>
        <v>4.0999999999999996</v>
      </c>
      <c r="W3570" s="165">
        <f t="shared" ca="1" si="141"/>
        <v>0</v>
      </c>
      <c r="X3570" s="236">
        <f>IFERROR(IF(VLOOKUP($C3570,'MSCI Database'!$C:$R,10, FALSE)="","",VLOOKUP($C3570,'MSCI Database'!$C:$R,10, FALSE)),"")</f>
        <v>123771</v>
      </c>
      <c r="Y3570" s="133" t="str">
        <f>IFERROR(IF(VLOOKUP($C3570,'MSCI Database'!$C:$R,11, FALSE)="","",VLOOKUP($C3570,'MSCI Database'!$C:$R,11, FALSE)),"")</f>
        <v>2019</v>
      </c>
      <c r="Z3570" s="133" t="str">
        <f>IFERROR(IF(VLOOKUP($C3570,'MSCI Database'!$C:$R,12, FALSE)="","",VLOOKUP($C3570,'MSCI Database'!$C:$R,12, FALSE)),"")</f>
        <v>E.Segmt-Moderate</v>
      </c>
      <c r="AA3570" s="202" t="str">
        <f>IFERROR(IF(VLOOKUP($C3570,'MSCI Database'!$C:$R,13, FALSE)="","",VLOOKUP($C3570,'MSCI Database'!$C:$R,13, FALSE)),"")</f>
        <v>Lacks notable strategy to mitigate governance risk</v>
      </c>
    </row>
    <row r="3571" spans="1:27" s="130" customFormat="1" ht="15" hidden="1" customHeight="1" outlineLevel="1">
      <c r="A3571" s="130" t="s">
        <v>2881</v>
      </c>
      <c r="B3571" s="130" t="s">
        <v>2882</v>
      </c>
      <c r="C3571" s="130" t="s">
        <v>2883</v>
      </c>
      <c r="D3571" s="130" t="s">
        <v>18699</v>
      </c>
      <c r="E3571" s="130" t="s">
        <v>12133</v>
      </c>
      <c r="F3571" s="215">
        <v>2.6226725369172671E-3</v>
      </c>
      <c r="G3571" s="132" t="str">
        <f ca="1">IFERROR(_xll.BQL($A3571, "cur_mkt_cap(currency=EUR)")/1000000, " ")</f>
        <v xml:space="preserve"> </v>
      </c>
      <c r="M3571" s="308"/>
      <c r="N3571" s="215">
        <f t="shared" si="140"/>
        <v>2.7848699317925554E-5</v>
      </c>
      <c r="O3571" s="172" t="str">
        <f>IFERROR(IF(VLOOKUP($C3571,'MSCI Database'!$C:$R,2, FALSE)="","",VLOOKUP($C3571,'MSCI Database'!$C:$R,2, FALSE)),"")</f>
        <v>Pharmaceuticals</v>
      </c>
      <c r="P3571" s="186" t="str">
        <f>IFERROR(IF(VLOOKUP($C3571,'MSCI Database'!$C:$R,3, FALSE)="","",VLOOKUP($C3571,'MSCI Database'!$C:$R,3, FALSE)),"")</f>
        <v>BBB</v>
      </c>
      <c r="Q3571" s="164" t="str">
        <f>IFERROR(IF(VLOOKUP($C3571,'MSCI Database'!$C:$R,4, FALSE)="","",VLOOKUP($C3571,'MSCI Database'!$C:$R,4, FALSE)),"")</f>
        <v>1</v>
      </c>
      <c r="R3571" s="164">
        <f>IFERROR(IF(VLOOKUP($C3571,'MSCI Database'!$C:$R,5, FALSE)="","",VLOOKUP($C3571,'MSCI Database'!$C:$R,5, FALSE)),"")</f>
        <v>5.6</v>
      </c>
      <c r="S3571" s="164">
        <f>IFERROR(IF(VLOOKUP($C3571,'MSCI Database'!$C:$R,6, FALSE)="","",VLOOKUP($C3571,'MSCI Database'!$C:$R,6, FALSE)),"")</f>
        <v>4.8</v>
      </c>
      <c r="T3571" s="211">
        <f>IFERROR(IF(VLOOKUP($C3571,'MSCI Database'!$C:$R,7, FALSE)="","",VLOOKUP($C3571,'MSCI Database'!$C:$R,7, FALSE)),"")</f>
        <v>4.9000000000000004</v>
      </c>
      <c r="U3571" s="164">
        <f>IFERROR(IF(VLOOKUP($C3571,'MSCI Database'!$C:$R,8, FALSE)="","",VLOOKUP($C3571,'MSCI Database'!$C:$R,8, FALSE)),"")</f>
        <v>4.8</v>
      </c>
      <c r="V3571" s="175">
        <f>IFERROR(IF(VLOOKUP($C3571,'MSCI Database'!$C:$R,9, FALSE)="","",VLOOKUP($C3571,'MSCI Database'!$C:$R,9, FALSE)),"")</f>
        <v>4.9000000000000004</v>
      </c>
      <c r="W3571" s="165">
        <f t="shared" ca="1" si="141"/>
        <v>0</v>
      </c>
      <c r="X3571" s="236">
        <f>IFERROR(IF(VLOOKUP($C3571,'MSCI Database'!$C:$R,10, FALSE)="","",VLOOKUP($C3571,'MSCI Database'!$C:$R,10, FALSE)),"")</f>
        <v>57808</v>
      </c>
      <c r="Y3571" s="133" t="str">
        <f>IFERROR(IF(VLOOKUP($C3571,'MSCI Database'!$C:$R,11, FALSE)="","",VLOOKUP($C3571,'MSCI Database'!$C:$R,11, FALSE)),"")</f>
        <v>2019</v>
      </c>
      <c r="Z3571" s="133" t="str">
        <f>IFERROR(IF(VLOOKUP($C3571,'MSCI Database'!$C:$R,12, FALSE)="","",VLOOKUP($C3571,'MSCI Database'!$C:$R,12, FALSE)),"")</f>
        <v>E.Segmt-Moderate</v>
      </c>
      <c r="AA3571" s="202" t="str">
        <f>IFERROR(IF(VLOOKUP($C3571,'MSCI Database'!$C:$R,13, FALSE)="","",VLOOKUP($C3571,'MSCI Database'!$C:$R,13, FALSE)),"")</f>
        <v>Strong safeguards to address product safety concerns; lags peers in ethical compliance</v>
      </c>
    </row>
    <row r="3572" spans="1:27" s="130" customFormat="1" ht="15" hidden="1" customHeight="1" outlineLevel="1">
      <c r="A3572" s="130" t="s">
        <v>3877</v>
      </c>
      <c r="B3572" s="130" t="s">
        <v>3878</v>
      </c>
      <c r="C3572" s="130" t="s">
        <v>3879</v>
      </c>
      <c r="D3572" s="130" t="s">
        <v>18672</v>
      </c>
      <c r="E3572" s="130" t="s">
        <v>100</v>
      </c>
      <c r="F3572" s="215">
        <v>7.4752916631260699E-3</v>
      </c>
      <c r="G3572" s="132" t="str">
        <f ca="1">IFERROR(_xll.BQL($A3572, "cur_mkt_cap(currency=EUR)")/1000000, " ")</f>
        <v xml:space="preserve"> </v>
      </c>
      <c r="M3572" s="308"/>
      <c r="N3572" s="215">
        <f t="shared" si="140"/>
        <v>7.9375959792863979E-5</v>
      </c>
      <c r="O3572" s="172" t="str">
        <f>IFERROR(IF(VLOOKUP($C3572,'MSCI Database'!$C:$R,2, FALSE)="","",VLOOKUP($C3572,'MSCI Database'!$C:$R,2, FALSE)),"")</f>
        <v>Utilities</v>
      </c>
      <c r="P3572" s="186" t="str">
        <f>IFERROR(IF(VLOOKUP($C3572,'MSCI Database'!$C:$R,3, FALSE)="","",VLOOKUP($C3572,'MSCI Database'!$C:$R,3, FALSE)),"")</f>
        <v>AA</v>
      </c>
      <c r="Q3572" s="164" t="str">
        <f>IFERROR(IF(VLOOKUP($C3572,'MSCI Database'!$C:$R,4, FALSE)="","",VLOOKUP($C3572,'MSCI Database'!$C:$R,4, FALSE)),"")</f>
        <v>1</v>
      </c>
      <c r="R3572" s="164">
        <f>IFERROR(IF(VLOOKUP($C3572,'MSCI Database'!$C:$R,5, FALSE)="","",VLOOKUP($C3572,'MSCI Database'!$C:$R,5, FALSE)),"")</f>
        <v>7.2</v>
      </c>
      <c r="S3572" s="164">
        <f>IFERROR(IF(VLOOKUP($C3572,'MSCI Database'!$C:$R,6, FALSE)="","",VLOOKUP($C3572,'MSCI Database'!$C:$R,6, FALSE)),"")</f>
        <v>7.5</v>
      </c>
      <c r="T3572" s="211">
        <f>IFERROR(IF(VLOOKUP($C3572,'MSCI Database'!$C:$R,7, FALSE)="","",VLOOKUP($C3572,'MSCI Database'!$C:$R,7, FALSE)),"")</f>
        <v>6.9</v>
      </c>
      <c r="U3572" s="164">
        <f>IFERROR(IF(VLOOKUP($C3572,'MSCI Database'!$C:$R,8, FALSE)="","",VLOOKUP($C3572,'MSCI Database'!$C:$R,8, FALSE)),"")</f>
        <v>4.9000000000000004</v>
      </c>
      <c r="V3572" s="175">
        <f>IFERROR(IF(VLOOKUP($C3572,'MSCI Database'!$C:$R,9, FALSE)="","",VLOOKUP($C3572,'MSCI Database'!$C:$R,9, FALSE)),"")</f>
        <v>6.4</v>
      </c>
      <c r="W3572" s="165">
        <f t="shared" ca="1" si="141"/>
        <v>0</v>
      </c>
      <c r="X3572" s="236">
        <f>IFERROR(IF(VLOOKUP($C3572,'MSCI Database'!$C:$R,10, FALSE)="","",VLOOKUP($C3572,'MSCI Database'!$C:$R,10, FALSE)),"")</f>
        <v>146000</v>
      </c>
      <c r="Y3572" s="133" t="str">
        <f>IFERROR(IF(VLOOKUP($C3572,'MSCI Database'!$C:$R,11, FALSE)="","",VLOOKUP($C3572,'MSCI Database'!$C:$R,11, FALSE)),"")</f>
        <v>2019</v>
      </c>
      <c r="Z3572" s="133" t="str">
        <f>IFERROR(IF(VLOOKUP($C3572,'MSCI Database'!$C:$R,12, FALSE)="","",VLOOKUP($C3572,'MSCI Database'!$C:$R,12, FALSE)),"")</f>
        <v>Reported</v>
      </c>
      <c r="AA3572" s="202" t="str">
        <f>IFERROR(IF(VLOOKUP($C3572,'MSCI Database'!$C:$R,13, FALSE)="","",VLOOKUP($C3572,'MSCI Database'!$C:$R,13, FALSE)),"")</f>
        <v>Robust business ethics policies</v>
      </c>
    </row>
    <row r="3573" spans="1:27" s="130" customFormat="1" ht="15" hidden="1" customHeight="1" outlineLevel="1">
      <c r="A3573" s="130" t="s">
        <v>3504</v>
      </c>
      <c r="B3573" s="130" t="s">
        <v>3505</v>
      </c>
      <c r="C3573" s="130" t="s">
        <v>3506</v>
      </c>
      <c r="D3573" s="130" t="s">
        <v>18672</v>
      </c>
      <c r="E3573" s="130" t="s">
        <v>18673</v>
      </c>
      <c r="F3573" s="215">
        <v>7.4529726150798772E-3</v>
      </c>
      <c r="G3573" s="132" t="str">
        <f ca="1">IFERROR(_xll.BQL($A3573, "cur_mkt_cap(currency=EUR)")/1000000, " ")</f>
        <v xml:space="preserve"> </v>
      </c>
      <c r="M3573" s="308"/>
      <c r="N3573" s="215">
        <f t="shared" si="140"/>
        <v>7.9138966249311886E-5</v>
      </c>
      <c r="O3573" s="172" t="str">
        <f>IFERROR(IF(VLOOKUP($C3573,'MSCI Database'!$C:$R,2, FALSE)="","",VLOOKUP($C3573,'MSCI Database'!$C:$R,2, FALSE)),"")</f>
        <v>Industrial Conglomerates</v>
      </c>
      <c r="P3573" s="186" t="str">
        <f>IFERROR(IF(VLOOKUP($C3573,'MSCI Database'!$C:$R,3, FALSE)="","",VLOOKUP($C3573,'MSCI Database'!$C:$R,3, FALSE)),"")</f>
        <v>A</v>
      </c>
      <c r="Q3573" s="164" t="str">
        <f>IFERROR(IF(VLOOKUP($C3573,'MSCI Database'!$C:$R,4, FALSE)="","",VLOOKUP($C3573,'MSCI Database'!$C:$R,4, FALSE)),"")</f>
        <v>1</v>
      </c>
      <c r="R3573" s="164">
        <f>IFERROR(IF(VLOOKUP($C3573,'MSCI Database'!$C:$R,5, FALSE)="","",VLOOKUP($C3573,'MSCI Database'!$C:$R,5, FALSE)),"")</f>
        <v>6.7</v>
      </c>
      <c r="S3573" s="164">
        <f>IFERROR(IF(VLOOKUP($C3573,'MSCI Database'!$C:$R,6, FALSE)="","",VLOOKUP($C3573,'MSCI Database'!$C:$R,6, FALSE)),"")</f>
        <v>4.5999999999999996</v>
      </c>
      <c r="T3573" s="211">
        <f>IFERROR(IF(VLOOKUP($C3573,'MSCI Database'!$C:$R,7, FALSE)="","",VLOOKUP($C3573,'MSCI Database'!$C:$R,7, FALSE)),"")</f>
        <v>6.4</v>
      </c>
      <c r="U3573" s="164">
        <f>IFERROR(IF(VLOOKUP($C3573,'MSCI Database'!$C:$R,8, FALSE)="","",VLOOKUP($C3573,'MSCI Database'!$C:$R,8, FALSE)),"")</f>
        <v>4</v>
      </c>
      <c r="V3573" s="175">
        <f>IFERROR(IF(VLOOKUP($C3573,'MSCI Database'!$C:$R,9, FALSE)="","",VLOOKUP($C3573,'MSCI Database'!$C:$R,9, FALSE)),"")</f>
        <v>4.7</v>
      </c>
      <c r="W3573" s="165">
        <f t="shared" ca="1" si="141"/>
        <v>0</v>
      </c>
      <c r="X3573" s="236">
        <f>IFERROR(IF(VLOOKUP($C3573,'MSCI Database'!$C:$R,10, FALSE)="","",VLOOKUP($C3573,'MSCI Database'!$C:$R,10, FALSE)),"")</f>
        <v>221932</v>
      </c>
      <c r="Y3573" s="133" t="str">
        <f>IFERROR(IF(VLOOKUP($C3573,'MSCI Database'!$C:$R,11, FALSE)="","",VLOOKUP($C3573,'MSCI Database'!$C:$R,11, FALSE)),"")</f>
        <v>2019</v>
      </c>
      <c r="Z3573" s="133" t="str">
        <f>IFERROR(IF(VLOOKUP($C3573,'MSCI Database'!$C:$R,12, FALSE)="","",VLOOKUP($C3573,'MSCI Database'!$C:$R,12, FALSE)),"")</f>
        <v>Reported</v>
      </c>
      <c r="AA3573" s="202" t="str">
        <f>IFERROR(IF(VLOOKUP($C3573,'MSCI Database'!$C:$R,13, FALSE)="","",VLOOKUP($C3573,'MSCI Database'!$C:$R,13, FALSE)),"")</f>
        <v>Methodology enhancements drive upgrade</v>
      </c>
    </row>
    <row r="3574" spans="1:27" s="130" customFormat="1" ht="15" hidden="1" customHeight="1" outlineLevel="1">
      <c r="A3574" s="130" t="s">
        <v>3500</v>
      </c>
      <c r="B3574" s="130" t="s">
        <v>3501</v>
      </c>
      <c r="C3574" s="130" t="s">
        <v>3502</v>
      </c>
      <c r="D3574" s="130" t="s">
        <v>18672</v>
      </c>
      <c r="E3574" s="130" t="s">
        <v>18673</v>
      </c>
      <c r="F3574" s="215">
        <v>7.4368375548175972E-3</v>
      </c>
      <c r="G3574" s="132" t="str">
        <f ca="1">IFERROR(_xll.BQL($A3574, "cur_mkt_cap(currency=EUR)")/1000000, " ")</f>
        <v xml:space="preserve"> </v>
      </c>
      <c r="M3574" s="308"/>
      <c r="N3574" s="215">
        <f t="shared" si="140"/>
        <v>7.8967637028680706E-5</v>
      </c>
      <c r="O3574" s="172" t="str">
        <f>IFERROR(IF(VLOOKUP($C3574,'MSCI Database'!$C:$R,2, FALSE)="","",VLOOKUP($C3574,'MSCI Database'!$C:$R,2, FALSE)),"")</f>
        <v>Road &amp; Rail Transport</v>
      </c>
      <c r="P3574" s="186" t="str">
        <f>IFERROR(IF(VLOOKUP($C3574,'MSCI Database'!$C:$R,3, FALSE)="","",VLOOKUP($C3574,'MSCI Database'!$C:$R,3, FALSE)),"")</f>
        <v>A</v>
      </c>
      <c r="Q3574" s="164" t="str">
        <f>IFERROR(IF(VLOOKUP($C3574,'MSCI Database'!$C:$R,4, FALSE)="","",VLOOKUP($C3574,'MSCI Database'!$C:$R,4, FALSE)),"")</f>
        <v>0</v>
      </c>
      <c r="R3574" s="164">
        <f>IFERROR(IF(VLOOKUP($C3574,'MSCI Database'!$C:$R,5, FALSE)="","",VLOOKUP($C3574,'MSCI Database'!$C:$R,5, FALSE)),"")</f>
        <v>6.8</v>
      </c>
      <c r="S3574" s="164">
        <f>IFERROR(IF(VLOOKUP($C3574,'MSCI Database'!$C:$R,6, FALSE)="","",VLOOKUP($C3574,'MSCI Database'!$C:$R,6, FALSE)),"")</f>
        <v>8.3000000000000007</v>
      </c>
      <c r="T3574" s="211">
        <f>IFERROR(IF(VLOOKUP($C3574,'MSCI Database'!$C:$R,7, FALSE)="","",VLOOKUP($C3574,'MSCI Database'!$C:$R,7, FALSE)),"")</f>
        <v>3.8</v>
      </c>
      <c r="U3574" s="164">
        <f>IFERROR(IF(VLOOKUP($C3574,'MSCI Database'!$C:$R,8, FALSE)="","",VLOOKUP($C3574,'MSCI Database'!$C:$R,8, FALSE)),"")</f>
        <v>3.6</v>
      </c>
      <c r="V3574" s="175">
        <f>IFERROR(IF(VLOOKUP($C3574,'MSCI Database'!$C:$R,9, FALSE)="","",VLOOKUP($C3574,'MSCI Database'!$C:$R,9, FALSE)),"")</f>
        <v>4.7</v>
      </c>
      <c r="W3574" s="165">
        <f t="shared" ca="1" si="141"/>
        <v>0</v>
      </c>
      <c r="X3574" s="236">
        <f>IFERROR(IF(VLOOKUP($C3574,'MSCI Database'!$C:$R,10, FALSE)="","",VLOOKUP($C3574,'MSCI Database'!$C:$R,10, FALSE)),"")</f>
        <v>144362</v>
      </c>
      <c r="Y3574" s="133" t="str">
        <f>IFERROR(IF(VLOOKUP($C3574,'MSCI Database'!$C:$R,11, FALSE)="","",VLOOKUP($C3574,'MSCI Database'!$C:$R,11, FALSE)),"")</f>
        <v>2019</v>
      </c>
      <c r="Z3574" s="133" t="str">
        <f>IFERROR(IF(VLOOKUP($C3574,'MSCI Database'!$C:$R,12, FALSE)="","",VLOOKUP($C3574,'MSCI Database'!$C:$R,12, FALSE)),"")</f>
        <v>E.CSI</v>
      </c>
      <c r="AA3574" s="202" t="str">
        <f>IFERROR(IF(VLOOKUP($C3574,'MSCI Database'!$C:$R,13, FALSE)="","",VLOOKUP($C3574,'MSCI Database'!$C:$R,13, FALSE)),"")</f>
        <v>Consistently strong carbon mitigation programs; lags in labor engagement</v>
      </c>
    </row>
    <row r="3575" spans="1:27" s="130" customFormat="1" ht="15" hidden="1" customHeight="1" outlineLevel="1">
      <c r="A3575" s="130" t="s">
        <v>3321</v>
      </c>
      <c r="B3575" s="130" t="s">
        <v>3322</v>
      </c>
      <c r="C3575" s="130" t="s">
        <v>3323</v>
      </c>
      <c r="D3575" s="130" t="s">
        <v>18672</v>
      </c>
      <c r="E3575" s="130" t="s">
        <v>18689</v>
      </c>
      <c r="F3575" s="215">
        <v>7.3756139457812732E-3</v>
      </c>
      <c r="G3575" s="132" t="str">
        <f ca="1">IFERROR(_xll.BQL($A3575, "cur_mkt_cap(currency=EUR)")/1000000, " ")</f>
        <v xml:space="preserve"> </v>
      </c>
      <c r="M3575" s="308"/>
      <c r="N3575" s="215">
        <f t="shared" si="140"/>
        <v>7.8317537614739038E-5</v>
      </c>
      <c r="O3575" s="172" t="str">
        <f>IFERROR(IF(VLOOKUP($C3575,'MSCI Database'!$C:$R,2, FALSE)="","",VLOOKUP($C3575,'MSCI Database'!$C:$R,2, FALSE)),"")</f>
        <v>Software &amp; Services</v>
      </c>
      <c r="P3575" s="186" t="str">
        <f>IFERROR(IF(VLOOKUP($C3575,'MSCI Database'!$C:$R,3, FALSE)="","",VLOOKUP($C3575,'MSCI Database'!$C:$R,3, FALSE)),"")</f>
        <v>BBB</v>
      </c>
      <c r="Q3575" s="164" t="str">
        <f>IFERROR(IF(VLOOKUP($C3575,'MSCI Database'!$C:$R,4, FALSE)="","",VLOOKUP($C3575,'MSCI Database'!$C:$R,4, FALSE)),"")</f>
        <v>0</v>
      </c>
      <c r="R3575" s="164">
        <f>IFERROR(IF(VLOOKUP($C3575,'MSCI Database'!$C:$R,5, FALSE)="","",VLOOKUP($C3575,'MSCI Database'!$C:$R,5, FALSE)),"")</f>
        <v>5.6</v>
      </c>
      <c r="S3575" s="164">
        <f>IFERROR(IF(VLOOKUP($C3575,'MSCI Database'!$C:$R,6, FALSE)="","",VLOOKUP($C3575,'MSCI Database'!$C:$R,6, FALSE)),"")</f>
        <v>5.2</v>
      </c>
      <c r="T3575" s="211">
        <f>IFERROR(IF(VLOOKUP($C3575,'MSCI Database'!$C:$R,7, FALSE)="","",VLOOKUP($C3575,'MSCI Database'!$C:$R,7, FALSE)),"")</f>
        <v>4.4000000000000004</v>
      </c>
      <c r="U3575" s="164">
        <f>IFERROR(IF(VLOOKUP($C3575,'MSCI Database'!$C:$R,8, FALSE)="","",VLOOKUP($C3575,'MSCI Database'!$C:$R,8, FALSE)),"")</f>
        <v>5.4</v>
      </c>
      <c r="V3575" s="175">
        <f>IFERROR(IF(VLOOKUP($C3575,'MSCI Database'!$C:$R,9, FALSE)="","",VLOOKUP($C3575,'MSCI Database'!$C:$R,9, FALSE)),"")</f>
        <v>4.9000000000000004</v>
      </c>
      <c r="W3575" s="165">
        <f t="shared" ca="1" si="141"/>
        <v>0</v>
      </c>
      <c r="X3575" s="236">
        <f>IFERROR(IF(VLOOKUP($C3575,'MSCI Database'!$C:$R,10, FALSE)="","",VLOOKUP($C3575,'MSCI Database'!$C:$R,10, FALSE)),"")</f>
        <v>54915</v>
      </c>
      <c r="Y3575" s="133" t="str">
        <f>IFERROR(IF(VLOOKUP($C3575,'MSCI Database'!$C:$R,11, FALSE)="","",VLOOKUP($C3575,'MSCI Database'!$C:$R,11, FALSE)),"")</f>
        <v>2019</v>
      </c>
      <c r="Z3575" s="133" t="str">
        <f>IFERROR(IF(VLOOKUP($C3575,'MSCI Database'!$C:$R,12, FALSE)="","",VLOOKUP($C3575,'MSCI Database'!$C:$R,12, FALSE)),"")</f>
        <v>Reported</v>
      </c>
      <c r="AA3575" s="202" t="str">
        <f>IFERROR(IF(VLOOKUP($C3575,'MSCI Database'!$C:$R,13, FALSE)="","",VLOOKUP($C3575,'MSCI Database'!$C:$R,13, FALSE)),"")</f>
        <v>Lags peers in overall ESG performance, despite improved talent management programs</v>
      </c>
    </row>
    <row r="3576" spans="1:27" s="130" customFormat="1" ht="15" hidden="1" customHeight="1" outlineLevel="1">
      <c r="A3576" s="130" t="s">
        <v>3599</v>
      </c>
      <c r="B3576" s="130" t="s">
        <v>3600</v>
      </c>
      <c r="C3576" s="130" t="s">
        <v>3601</v>
      </c>
      <c r="D3576" s="130" t="s">
        <v>18672</v>
      </c>
      <c r="E3576" s="130" t="s">
        <v>18673</v>
      </c>
      <c r="F3576" s="215">
        <v>7.2073474239450312E-3</v>
      </c>
      <c r="G3576" s="132" t="str">
        <f ca="1">IFERROR(_xll.BQL($A3576, "cur_mkt_cap(currency=EUR)")/1000000, " ")</f>
        <v xml:space="preserve"> </v>
      </c>
      <c r="M3576" s="308"/>
      <c r="N3576" s="215">
        <f t="shared" si="140"/>
        <v>7.653080911320882E-5</v>
      </c>
      <c r="O3576" s="172" t="str">
        <f>IFERROR(IF(VLOOKUP($C3576,'MSCI Database'!$C:$R,2, FALSE)="","",VLOOKUP($C3576,'MSCI Database'!$C:$R,2, FALSE)),"")</f>
        <v>Construction &amp; Engineering</v>
      </c>
      <c r="P3576" s="186" t="str">
        <f>IFERROR(IF(VLOOKUP($C3576,'MSCI Database'!$C:$R,3, FALSE)="","",VLOOKUP($C3576,'MSCI Database'!$C:$R,3, FALSE)),"")</f>
        <v>AA</v>
      </c>
      <c r="Q3576" s="164" t="str">
        <f>IFERROR(IF(VLOOKUP($C3576,'MSCI Database'!$C:$R,4, FALSE)="","",VLOOKUP($C3576,'MSCI Database'!$C:$R,4, FALSE)),"")</f>
        <v>0</v>
      </c>
      <c r="R3576" s="164">
        <f>IFERROR(IF(VLOOKUP($C3576,'MSCI Database'!$C:$R,5, FALSE)="","",VLOOKUP($C3576,'MSCI Database'!$C:$R,5, FALSE)),"")</f>
        <v>7.9</v>
      </c>
      <c r="S3576" s="164">
        <f>IFERROR(IF(VLOOKUP($C3576,'MSCI Database'!$C:$R,6, FALSE)="","",VLOOKUP($C3576,'MSCI Database'!$C:$R,6, FALSE)),"")</f>
        <v>5.7</v>
      </c>
      <c r="T3576" s="211">
        <f>IFERROR(IF(VLOOKUP($C3576,'MSCI Database'!$C:$R,7, FALSE)="","",VLOOKUP($C3576,'MSCI Database'!$C:$R,7, FALSE)),"")</f>
        <v>8</v>
      </c>
      <c r="U3576" s="164">
        <f>IFERROR(IF(VLOOKUP($C3576,'MSCI Database'!$C:$R,8, FALSE)="","",VLOOKUP($C3576,'MSCI Database'!$C:$R,8, FALSE)),"")</f>
        <v>4.2</v>
      </c>
      <c r="V3576" s="175">
        <f>IFERROR(IF(VLOOKUP($C3576,'MSCI Database'!$C:$R,9, FALSE)="","",VLOOKUP($C3576,'MSCI Database'!$C:$R,9, FALSE)),"")</f>
        <v>5.4</v>
      </c>
      <c r="W3576" s="165">
        <f t="shared" ca="1" si="141"/>
        <v>0</v>
      </c>
      <c r="X3576" s="236">
        <f>IFERROR(IF(VLOOKUP($C3576,'MSCI Database'!$C:$R,10, FALSE)="","",VLOOKUP($C3576,'MSCI Database'!$C:$R,10, FALSE)),"")</f>
        <v>265061</v>
      </c>
      <c r="Y3576" s="133" t="str">
        <f>IFERROR(IF(VLOOKUP($C3576,'MSCI Database'!$C:$R,11, FALSE)="","",VLOOKUP($C3576,'MSCI Database'!$C:$R,11, FALSE)),"")</f>
        <v>2019</v>
      </c>
      <c r="Z3576" s="133" t="str">
        <f>IFERROR(IF(VLOOKUP($C3576,'MSCI Database'!$C:$R,12, FALSE)="","",VLOOKUP($C3576,'MSCI Database'!$C:$R,12, FALSE)),"")</f>
        <v>Reported</v>
      </c>
      <c r="AA3576" s="202" t="str">
        <f>IFERROR(IF(VLOOKUP($C3576,'MSCI Database'!$C:$R,13, FALSE)="","",VLOOKUP($C3576,'MSCI Database'!$C:$R,13, FALSE)),"")</f>
        <v>Leads peers in health and safety management</v>
      </c>
    </row>
    <row r="3577" spans="1:27" s="130" customFormat="1" ht="15" hidden="1" customHeight="1" outlineLevel="1">
      <c r="A3577" s="130" t="s">
        <v>3384</v>
      </c>
      <c r="B3577" s="130" t="s">
        <v>3385</v>
      </c>
      <c r="C3577" s="130" t="s">
        <v>3386</v>
      </c>
      <c r="D3577" s="130" t="s">
        <v>18672</v>
      </c>
      <c r="E3577" s="130" t="s">
        <v>18673</v>
      </c>
      <c r="F3577" s="215">
        <v>7.2076732359052896E-3</v>
      </c>
      <c r="G3577" s="132" t="str">
        <f ca="1">IFERROR(_xll.BQL($A3577, "cur_mkt_cap(currency=EUR)")/1000000, " ")</f>
        <v xml:space="preserve"> </v>
      </c>
      <c r="M3577" s="308"/>
      <c r="N3577" s="215">
        <f t="shared" si="140"/>
        <v>7.6534268728996801E-5</v>
      </c>
      <c r="O3577" s="172" t="str">
        <f>IFERROR(IF(VLOOKUP($C3577,'MSCI Database'!$C:$R,2, FALSE)="","",VLOOKUP($C3577,'MSCI Database'!$C:$R,2, FALSE)),"")</f>
        <v>Construction &amp; Engineering</v>
      </c>
      <c r="P3577" s="186" t="str">
        <f>IFERROR(IF(VLOOKUP($C3577,'MSCI Database'!$C:$R,3, FALSE)="","",VLOOKUP($C3577,'MSCI Database'!$C:$R,3, FALSE)),"")</f>
        <v>AA</v>
      </c>
      <c r="Q3577" s="164" t="str">
        <f>IFERROR(IF(VLOOKUP($C3577,'MSCI Database'!$C:$R,4, FALSE)="","",VLOOKUP($C3577,'MSCI Database'!$C:$R,4, FALSE)),"")</f>
        <v>0</v>
      </c>
      <c r="R3577" s="164">
        <f>IFERROR(IF(VLOOKUP($C3577,'MSCI Database'!$C:$R,5, FALSE)="","",VLOOKUP($C3577,'MSCI Database'!$C:$R,5, FALSE)),"")</f>
        <v>7.5</v>
      </c>
      <c r="S3577" s="164">
        <f>IFERROR(IF(VLOOKUP($C3577,'MSCI Database'!$C:$R,6, FALSE)="","",VLOOKUP($C3577,'MSCI Database'!$C:$R,6, FALSE)),"")</f>
        <v>5.8</v>
      </c>
      <c r="T3577" s="211">
        <f>IFERROR(IF(VLOOKUP($C3577,'MSCI Database'!$C:$R,7, FALSE)="","",VLOOKUP($C3577,'MSCI Database'!$C:$R,7, FALSE)),"")</f>
        <v>7.5</v>
      </c>
      <c r="U3577" s="164">
        <f>IFERROR(IF(VLOOKUP($C3577,'MSCI Database'!$C:$R,8, FALSE)="","",VLOOKUP($C3577,'MSCI Database'!$C:$R,8, FALSE)),"")</f>
        <v>4.4000000000000004</v>
      </c>
      <c r="V3577" s="175">
        <f>IFERROR(IF(VLOOKUP($C3577,'MSCI Database'!$C:$R,9, FALSE)="","",VLOOKUP($C3577,'MSCI Database'!$C:$R,9, FALSE)),"")</f>
        <v>5.4</v>
      </c>
      <c r="W3577" s="165">
        <f t="shared" ca="1" si="141"/>
        <v>0</v>
      </c>
      <c r="X3577" s="236">
        <f>IFERROR(IF(VLOOKUP($C3577,'MSCI Database'!$C:$R,10, FALSE)="","",VLOOKUP($C3577,'MSCI Database'!$C:$R,10, FALSE)),"")</f>
        <v>197064</v>
      </c>
      <c r="Y3577" s="133" t="str">
        <f>IFERROR(IF(VLOOKUP($C3577,'MSCI Database'!$C:$R,11, FALSE)="","",VLOOKUP($C3577,'MSCI Database'!$C:$R,11, FALSE)),"")</f>
        <v>2019</v>
      </c>
      <c r="Z3577" s="133" t="str">
        <f>IFERROR(IF(VLOOKUP($C3577,'MSCI Database'!$C:$R,12, FALSE)="","",VLOOKUP($C3577,'MSCI Database'!$C:$R,12, FALSE)),"")</f>
        <v>Reported</v>
      </c>
      <c r="AA3577" s="202" t="str">
        <f>IFERROR(IF(VLOOKUP($C3577,'MSCI Database'!$C:$R,13, FALSE)="","",VLOOKUP($C3577,'MSCI Database'!$C:$R,13, FALSE)),"")</f>
        <v>Leads peers in health and safety management</v>
      </c>
    </row>
    <row r="3578" spans="1:27" s="130" customFormat="1" ht="15" hidden="1" customHeight="1" outlineLevel="1">
      <c r="A3578" s="130" t="s">
        <v>3680</v>
      </c>
      <c r="B3578" s="130" t="s">
        <v>3681</v>
      </c>
      <c r="C3578" s="130" t="s">
        <v>3682</v>
      </c>
      <c r="D3578" s="130" t="s">
        <v>18672</v>
      </c>
      <c r="E3578" s="130" t="s">
        <v>18689</v>
      </c>
      <c r="F3578" s="215">
        <v>7.1981270445383161E-3</v>
      </c>
      <c r="G3578" s="132" t="str">
        <f ca="1">IFERROR(_xll.BQL($A3578, "cur_mkt_cap(currency=EUR)")/1000000, " ")</f>
        <v xml:space="preserve"> </v>
      </c>
      <c r="M3578" s="308"/>
      <c r="N3578" s="215">
        <f t="shared" si="140"/>
        <v>7.643290303836326E-5</v>
      </c>
      <c r="O3578" s="172" t="str">
        <f>IFERROR(IF(VLOOKUP($C3578,'MSCI Database'!$C:$R,2, FALSE)="","",VLOOKUP($C3578,'MSCI Database'!$C:$R,2, FALSE)),"")</f>
        <v>Technology Hardware, Storage &amp; Peripherals</v>
      </c>
      <c r="P3578" s="186" t="str">
        <f>IFERROR(IF(VLOOKUP($C3578,'MSCI Database'!$C:$R,3, FALSE)="","",VLOOKUP($C3578,'MSCI Database'!$C:$R,3, FALSE)),"")</f>
        <v>A</v>
      </c>
      <c r="Q3578" s="164" t="str">
        <f>IFERROR(IF(VLOOKUP($C3578,'MSCI Database'!$C:$R,4, FALSE)="","",VLOOKUP($C3578,'MSCI Database'!$C:$R,4, FALSE)),"")</f>
        <v>0</v>
      </c>
      <c r="R3578" s="164">
        <f>IFERROR(IF(VLOOKUP($C3578,'MSCI Database'!$C:$R,5, FALSE)="","",VLOOKUP($C3578,'MSCI Database'!$C:$R,5, FALSE)),"")</f>
        <v>6.1</v>
      </c>
      <c r="S3578" s="164">
        <f>IFERROR(IF(VLOOKUP($C3578,'MSCI Database'!$C:$R,6, FALSE)="","",VLOOKUP($C3578,'MSCI Database'!$C:$R,6, FALSE)),"")</f>
        <v>3.6</v>
      </c>
      <c r="T3578" s="211">
        <f>IFERROR(IF(VLOOKUP($C3578,'MSCI Database'!$C:$R,7, FALSE)="","",VLOOKUP($C3578,'MSCI Database'!$C:$R,7, FALSE)),"")</f>
        <v>5.4</v>
      </c>
      <c r="U3578" s="164">
        <f>IFERROR(IF(VLOOKUP($C3578,'MSCI Database'!$C:$R,8, FALSE)="","",VLOOKUP($C3578,'MSCI Database'!$C:$R,8, FALSE)),"")</f>
        <v>4.5999999999999996</v>
      </c>
      <c r="V3578" s="175">
        <f>IFERROR(IF(VLOOKUP($C3578,'MSCI Database'!$C:$R,9, FALSE)="","",VLOOKUP($C3578,'MSCI Database'!$C:$R,9, FALSE)),"")</f>
        <v>4.7</v>
      </c>
      <c r="W3578" s="165">
        <f t="shared" ca="1" si="141"/>
        <v>0</v>
      </c>
      <c r="X3578" s="236">
        <f>IFERROR(IF(VLOOKUP($C3578,'MSCI Database'!$C:$R,10, FALSE)="","",VLOOKUP($C3578,'MSCI Database'!$C:$R,10, FALSE)),"")</f>
        <v>484120</v>
      </c>
      <c r="Y3578" s="133" t="str">
        <f>IFERROR(IF(VLOOKUP($C3578,'MSCI Database'!$C:$R,11, FALSE)="","",VLOOKUP($C3578,'MSCI Database'!$C:$R,11, FALSE)),"")</f>
        <v>2019</v>
      </c>
      <c r="Z3578" s="133" t="str">
        <f>IFERROR(IF(VLOOKUP($C3578,'MSCI Database'!$C:$R,12, FALSE)="","",VLOOKUP($C3578,'MSCI Database'!$C:$R,12, FALSE)),"")</f>
        <v>Reported</v>
      </c>
      <c r="AA3578" s="202" t="str">
        <f>IFERROR(IF(VLOOKUP($C3578,'MSCI Database'!$C:$R,13, FALSE)="","",VLOOKUP($C3578,'MSCI Database'!$C:$R,13, FALSE)),"")</f>
        <v>Relatively strong mineral tracing policies and human capital development initiatives</v>
      </c>
    </row>
    <row r="3579" spans="1:27" s="130" customFormat="1" ht="15" hidden="1" customHeight="1" outlineLevel="1">
      <c r="A3579" s="130" t="s">
        <v>3457</v>
      </c>
      <c r="B3579" s="130" t="s">
        <v>3458</v>
      </c>
      <c r="C3579" s="130" t="s">
        <v>3459</v>
      </c>
      <c r="D3579" s="130" t="s">
        <v>18672</v>
      </c>
      <c r="E3579" s="130" t="s">
        <v>100</v>
      </c>
      <c r="F3579" s="215">
        <v>7.1800129645356696E-3</v>
      </c>
      <c r="G3579" s="132" t="str">
        <f ca="1">IFERROR(_xll.BQL($A3579, "cur_mkt_cap(currency=EUR)")/1000000, " ")</f>
        <v xml:space="preserve"> </v>
      </c>
      <c r="M3579" s="308"/>
      <c r="N3579" s="215">
        <f t="shared" si="140"/>
        <v>7.6240559709063184E-5</v>
      </c>
      <c r="O3579" s="172" t="str">
        <f>IFERROR(IF(VLOOKUP($C3579,'MSCI Database'!$C:$R,2, FALSE)="","",VLOOKUP($C3579,'MSCI Database'!$C:$R,2, FALSE)),"")</f>
        <v>Utilities</v>
      </c>
      <c r="P3579" s="186" t="str">
        <f>IFERROR(IF(VLOOKUP($C3579,'MSCI Database'!$C:$R,3, FALSE)="","",VLOOKUP($C3579,'MSCI Database'!$C:$R,3, FALSE)),"")</f>
        <v>BBB</v>
      </c>
      <c r="Q3579" s="164" t="str">
        <f>IFERROR(IF(VLOOKUP($C3579,'MSCI Database'!$C:$R,4, FALSE)="","",VLOOKUP($C3579,'MSCI Database'!$C:$R,4, FALSE)),"")</f>
        <v>0</v>
      </c>
      <c r="R3579" s="164">
        <f>IFERROR(IF(VLOOKUP($C3579,'MSCI Database'!$C:$R,5, FALSE)="","",VLOOKUP($C3579,'MSCI Database'!$C:$R,5, FALSE)),"")</f>
        <v>5.4</v>
      </c>
      <c r="S3579" s="164">
        <f>IFERROR(IF(VLOOKUP($C3579,'MSCI Database'!$C:$R,6, FALSE)="","",VLOOKUP($C3579,'MSCI Database'!$C:$R,6, FALSE)),"")</f>
        <v>6.4</v>
      </c>
      <c r="T3579" s="211">
        <f>IFERROR(IF(VLOOKUP($C3579,'MSCI Database'!$C:$R,7, FALSE)="","",VLOOKUP($C3579,'MSCI Database'!$C:$R,7, FALSE)),"")</f>
        <v>3.9</v>
      </c>
      <c r="U3579" s="164">
        <f>IFERROR(IF(VLOOKUP($C3579,'MSCI Database'!$C:$R,8, FALSE)="","",VLOOKUP($C3579,'MSCI Database'!$C:$R,8, FALSE)),"")</f>
        <v>4.2</v>
      </c>
      <c r="V3579" s="175">
        <f>IFERROR(IF(VLOOKUP($C3579,'MSCI Database'!$C:$R,9, FALSE)="","",VLOOKUP($C3579,'MSCI Database'!$C:$R,9, FALSE)),"")</f>
        <v>5.3</v>
      </c>
      <c r="W3579" s="165">
        <f t="shared" ca="1" si="141"/>
        <v>0</v>
      </c>
      <c r="X3579" s="236">
        <f>IFERROR(IF(VLOOKUP($C3579,'MSCI Database'!$C:$R,10, FALSE)="","",VLOOKUP($C3579,'MSCI Database'!$C:$R,10, FALSE)),"")</f>
        <v>27247878</v>
      </c>
      <c r="Y3579" s="133" t="str">
        <f>IFERROR(IF(VLOOKUP($C3579,'MSCI Database'!$C:$R,11, FALSE)="","",VLOOKUP($C3579,'MSCI Database'!$C:$R,11, FALSE)),"")</f>
        <v>2019</v>
      </c>
      <c r="Z3579" s="133" t="str">
        <f>IFERROR(IF(VLOOKUP($C3579,'MSCI Database'!$C:$R,12, FALSE)="","",VLOOKUP($C3579,'MSCI Database'!$C:$R,12, FALSE)),"")</f>
        <v>E.Segmt-Moderate</v>
      </c>
      <c r="AA3579" s="202" t="str">
        <f>IFERROR(IF(VLOOKUP($C3579,'MSCI Database'!$C:$R,13, FALSE)="","",VLOOKUP($C3579,'MSCI Database'!$C:$R,13, FALSE)),"")</f>
        <v>Temporary shutdown of nuclear units for safety inspections likely to affect emission intensity</v>
      </c>
    </row>
    <row r="3580" spans="1:27" s="130" customFormat="1" ht="15" hidden="1" customHeight="1" outlineLevel="1">
      <c r="A3580" s="130" t="s">
        <v>3564</v>
      </c>
      <c r="B3580" s="130" t="s">
        <v>3565</v>
      </c>
      <c r="C3580" s="130" t="s">
        <v>3566</v>
      </c>
      <c r="D3580" s="130" t="s">
        <v>18672</v>
      </c>
      <c r="E3580" s="130" t="s">
        <v>18674</v>
      </c>
      <c r="F3580" s="215">
        <v>7.249681431351524E-3</v>
      </c>
      <c r="G3580" s="132" t="str">
        <f ca="1">IFERROR(_xll.BQL($A3580, "cur_mkt_cap(currency=EUR)")/1000000, " ")</f>
        <v xml:space="preserve"> </v>
      </c>
      <c r="M3580" s="308"/>
      <c r="N3580" s="215">
        <f t="shared" si="140"/>
        <v>7.6980330365515826E-5</v>
      </c>
      <c r="O3580" s="172" t="str">
        <f>IFERROR(IF(VLOOKUP($C3580,'MSCI Database'!$C:$R,2, FALSE)="","",VLOOKUP($C3580,'MSCI Database'!$C:$R,2, FALSE)),"")</f>
        <v>Beverages</v>
      </c>
      <c r="P3580" s="186" t="str">
        <f>IFERROR(IF(VLOOKUP($C3580,'MSCI Database'!$C:$R,3, FALSE)="","",VLOOKUP($C3580,'MSCI Database'!$C:$R,3, FALSE)),"")</f>
        <v>A</v>
      </c>
      <c r="Q3580" s="164" t="str">
        <f>IFERROR(IF(VLOOKUP($C3580,'MSCI Database'!$C:$R,4, FALSE)="","",VLOOKUP($C3580,'MSCI Database'!$C:$R,4, FALSE)),"")</f>
        <v>1</v>
      </c>
      <c r="R3580" s="164">
        <f>IFERROR(IF(VLOOKUP($C3580,'MSCI Database'!$C:$R,5, FALSE)="","",VLOOKUP($C3580,'MSCI Database'!$C:$R,5, FALSE)),"")</f>
        <v>6.3</v>
      </c>
      <c r="S3580" s="164">
        <f>IFERROR(IF(VLOOKUP($C3580,'MSCI Database'!$C:$R,6, FALSE)="","",VLOOKUP($C3580,'MSCI Database'!$C:$R,6, FALSE)),"")</f>
        <v>5.5</v>
      </c>
      <c r="T3580" s="211">
        <f>IFERROR(IF(VLOOKUP($C3580,'MSCI Database'!$C:$R,7, FALSE)="","",VLOOKUP($C3580,'MSCI Database'!$C:$R,7, FALSE)),"")</f>
        <v>5.2</v>
      </c>
      <c r="U3580" s="164">
        <f>IFERROR(IF(VLOOKUP($C3580,'MSCI Database'!$C:$R,8, FALSE)="","",VLOOKUP($C3580,'MSCI Database'!$C:$R,8, FALSE)),"")</f>
        <v>4.5</v>
      </c>
      <c r="V3580" s="175">
        <f>IFERROR(IF(VLOOKUP($C3580,'MSCI Database'!$C:$R,9, FALSE)="","",VLOOKUP($C3580,'MSCI Database'!$C:$R,9, FALSE)),"")</f>
        <v>5.0999999999999996</v>
      </c>
      <c r="W3580" s="165">
        <f t="shared" ca="1" si="141"/>
        <v>0</v>
      </c>
      <c r="X3580" s="236">
        <f>IFERROR(IF(VLOOKUP($C3580,'MSCI Database'!$C:$R,10, FALSE)="","",VLOOKUP($C3580,'MSCI Database'!$C:$R,10, FALSE)),"")</f>
        <v>500990</v>
      </c>
      <c r="Y3580" s="133" t="str">
        <f>IFERROR(IF(VLOOKUP($C3580,'MSCI Database'!$C:$R,11, FALSE)="","",VLOOKUP($C3580,'MSCI Database'!$C:$R,11, FALSE)),"")</f>
        <v>2019</v>
      </c>
      <c r="Z3580" s="133" t="str">
        <f>IFERROR(IF(VLOOKUP($C3580,'MSCI Database'!$C:$R,12, FALSE)="","",VLOOKUP($C3580,'MSCI Database'!$C:$R,12, FALSE)),"")</f>
        <v>Reported</v>
      </c>
      <c r="AA3580" s="202" t="str">
        <f>IFERROR(IF(VLOOKUP($C3580,'MSCI Database'!$C:$R,13, FALSE)="","",VLOOKUP($C3580,'MSCI Database'!$C:$R,13, FALSE)),"")</f>
        <v>Alleviated board concerns drive upgrade</v>
      </c>
    </row>
    <row r="3581" spans="1:27" s="130" customFormat="1" ht="15" hidden="1" customHeight="1" outlineLevel="1">
      <c r="A3581" s="130" t="s">
        <v>3881</v>
      </c>
      <c r="B3581" s="130" t="s">
        <v>3882</v>
      </c>
      <c r="C3581" s="130" t="s">
        <v>3883</v>
      </c>
      <c r="D3581" s="130" t="s">
        <v>18672</v>
      </c>
      <c r="E3581" s="130" t="s">
        <v>100</v>
      </c>
      <c r="F3581" s="215">
        <v>7.1196554010881227E-3</v>
      </c>
      <c r="G3581" s="132" t="str">
        <f ca="1">IFERROR(_xll.BQL($A3581, "cur_mkt_cap(currency=EUR)")/1000000, " ")</f>
        <v xml:space="preserve"> </v>
      </c>
      <c r="M3581" s="308"/>
      <c r="N3581" s="215">
        <f t="shared" si="140"/>
        <v>7.5599656350998866E-5</v>
      </c>
      <c r="O3581" s="172" t="str">
        <f>IFERROR(IF(VLOOKUP($C3581,'MSCI Database'!$C:$R,2, FALSE)="","",VLOOKUP($C3581,'MSCI Database'!$C:$R,2, FALSE)),"")</f>
        <v>Utilities</v>
      </c>
      <c r="P3581" s="186" t="str">
        <f>IFERROR(IF(VLOOKUP($C3581,'MSCI Database'!$C:$R,3, FALSE)="","",VLOOKUP($C3581,'MSCI Database'!$C:$R,3, FALSE)),"")</f>
        <v>BB</v>
      </c>
      <c r="Q3581" s="164" t="str">
        <f>IFERROR(IF(VLOOKUP($C3581,'MSCI Database'!$C:$R,4, FALSE)="","",VLOOKUP($C3581,'MSCI Database'!$C:$R,4, FALSE)),"")</f>
        <v>0</v>
      </c>
      <c r="R3581" s="164">
        <f>IFERROR(IF(VLOOKUP($C3581,'MSCI Database'!$C:$R,5, FALSE)="","",VLOOKUP($C3581,'MSCI Database'!$C:$R,5, FALSE)),"")</f>
        <v>3.7</v>
      </c>
      <c r="S3581" s="164">
        <f>IFERROR(IF(VLOOKUP($C3581,'MSCI Database'!$C:$R,6, FALSE)="","",VLOOKUP($C3581,'MSCI Database'!$C:$R,6, FALSE)),"")</f>
        <v>5</v>
      </c>
      <c r="T3581" s="211">
        <f>IFERROR(IF(VLOOKUP($C3581,'MSCI Database'!$C:$R,7, FALSE)="","",VLOOKUP($C3581,'MSCI Database'!$C:$R,7, FALSE)),"")</f>
        <v>3.5</v>
      </c>
      <c r="U3581" s="164">
        <f>IFERROR(IF(VLOOKUP($C3581,'MSCI Database'!$C:$R,8, FALSE)="","",VLOOKUP($C3581,'MSCI Database'!$C:$R,8, FALSE)),"")</f>
        <v>3.2</v>
      </c>
      <c r="V3581" s="175">
        <f>IFERROR(IF(VLOOKUP($C3581,'MSCI Database'!$C:$R,9, FALSE)="","",VLOOKUP($C3581,'MSCI Database'!$C:$R,9, FALSE)),"")</f>
        <v>4.2</v>
      </c>
      <c r="W3581" s="165">
        <f t="shared" ca="1" si="141"/>
        <v>0</v>
      </c>
      <c r="X3581" s="236">
        <f>IFERROR(IF(VLOOKUP($C3581,'MSCI Database'!$C:$R,10, FALSE)="","",VLOOKUP($C3581,'MSCI Database'!$C:$R,10, FALSE)),"")</f>
        <v>36657104</v>
      </c>
      <c r="Y3581" s="133" t="str">
        <f>IFERROR(IF(VLOOKUP($C3581,'MSCI Database'!$C:$R,11, FALSE)="","",VLOOKUP($C3581,'MSCI Database'!$C:$R,11, FALSE)),"")</f>
        <v>2019</v>
      </c>
      <c r="Z3581" s="133" t="str">
        <f>IFERROR(IF(VLOOKUP($C3581,'MSCI Database'!$C:$R,12, FALSE)="","",VLOOKUP($C3581,'MSCI Database'!$C:$R,12, FALSE)),"")</f>
        <v>E.Segmt-Moderate</v>
      </c>
      <c r="AA3581" s="202" t="str">
        <f>IFERROR(IF(VLOOKUP($C3581,'MSCI Database'!$C:$R,13, FALSE)="","",VLOOKUP($C3581,'MSCI Database'!$C:$R,13, FALSE)),"")</f>
        <v>Carbon-intensive operations pose regulatory risks; weak governance practices and labor policies</v>
      </c>
    </row>
    <row r="3582" spans="1:27" s="130" customFormat="1" ht="15" hidden="1" customHeight="1" outlineLevel="1">
      <c r="A3582" s="130" t="s">
        <v>4118</v>
      </c>
      <c r="B3582" s="130" t="s">
        <v>4119</v>
      </c>
      <c r="C3582" s="130" t="s">
        <v>4120</v>
      </c>
      <c r="D3582" s="130" t="s">
        <v>18672</v>
      </c>
      <c r="E3582" s="130" t="s">
        <v>18673</v>
      </c>
      <c r="F3582" s="215">
        <v>6.9724038126065136E-3</v>
      </c>
      <c r="G3582" s="132" t="str">
        <f ca="1">IFERROR(_xll.BQL($A3582, "cur_mkt_cap(currency=EUR)")/1000000, " ")</f>
        <v xml:space="preserve"> </v>
      </c>
      <c r="M3582" s="308"/>
      <c r="N3582" s="215">
        <f t="shared" si="140"/>
        <v>7.4036073725265741E-5</v>
      </c>
      <c r="O3582" s="172" t="str">
        <f>IFERROR(IF(VLOOKUP($C3582,'MSCI Database'!$C:$R,2, FALSE)="","",VLOOKUP($C3582,'MSCI Database'!$C:$R,2, FALSE)),"")</f>
        <v>Electrical Equipment</v>
      </c>
      <c r="P3582" s="186" t="str">
        <f>IFERROR(IF(VLOOKUP($C3582,'MSCI Database'!$C:$R,3, FALSE)="","",VLOOKUP($C3582,'MSCI Database'!$C:$R,3, FALSE)),"")</f>
        <v>BBB</v>
      </c>
      <c r="Q3582" s="164" t="str">
        <f>IFERROR(IF(VLOOKUP($C3582,'MSCI Database'!$C:$R,4, FALSE)="","",VLOOKUP($C3582,'MSCI Database'!$C:$R,4, FALSE)),"")</f>
        <v>-1</v>
      </c>
      <c r="R3582" s="164">
        <f>IFERROR(IF(VLOOKUP($C3582,'MSCI Database'!$C:$R,5, FALSE)="","",VLOOKUP($C3582,'MSCI Database'!$C:$R,5, FALSE)),"")</f>
        <v>5.3</v>
      </c>
      <c r="S3582" s="164">
        <f>IFERROR(IF(VLOOKUP($C3582,'MSCI Database'!$C:$R,6, FALSE)="","",VLOOKUP($C3582,'MSCI Database'!$C:$R,6, FALSE)),"")</f>
        <v>6.8</v>
      </c>
      <c r="T3582" s="211">
        <f>IFERROR(IF(VLOOKUP($C3582,'MSCI Database'!$C:$R,7, FALSE)="","",VLOOKUP($C3582,'MSCI Database'!$C:$R,7, FALSE)),"")</f>
        <v>4.9000000000000004</v>
      </c>
      <c r="U3582" s="164">
        <f>IFERROR(IF(VLOOKUP($C3582,'MSCI Database'!$C:$R,8, FALSE)="","",VLOOKUP($C3582,'MSCI Database'!$C:$R,8, FALSE)),"")</f>
        <v>3.5</v>
      </c>
      <c r="V3582" s="175">
        <f>IFERROR(IF(VLOOKUP($C3582,'MSCI Database'!$C:$R,9, FALSE)="","",VLOOKUP($C3582,'MSCI Database'!$C:$R,9, FALSE)),"")</f>
        <v>4.9000000000000004</v>
      </c>
      <c r="W3582" s="165">
        <f t="shared" ca="1" si="141"/>
        <v>0</v>
      </c>
      <c r="X3582" s="236">
        <f>IFERROR(IF(VLOOKUP($C3582,'MSCI Database'!$C:$R,10, FALSE)="","",VLOOKUP($C3582,'MSCI Database'!$C:$R,10, FALSE)),"")</f>
        <v>456400</v>
      </c>
      <c r="Y3582" s="133" t="str">
        <f>IFERROR(IF(VLOOKUP($C3582,'MSCI Database'!$C:$R,11, FALSE)="","",VLOOKUP($C3582,'MSCI Database'!$C:$R,11, FALSE)),"")</f>
        <v>2019</v>
      </c>
      <c r="Z3582" s="133" t="str">
        <f>IFERROR(IF(VLOOKUP($C3582,'MSCI Database'!$C:$R,12, FALSE)="","",VLOOKUP($C3582,'MSCI Database'!$C:$R,12, FALSE)),"")</f>
        <v>Reported</v>
      </c>
      <c r="AA3582" s="202" t="str">
        <f>IFERROR(IF(VLOOKUP($C3582,'MSCI Database'!$C:$R,13, FALSE)="","",VLOOKUP($C3582,'MSCI Database'!$C:$R,13, FALSE)),"")</f>
        <v>Weak corporate governance practices</v>
      </c>
    </row>
    <row r="3583" spans="1:27" s="130" customFormat="1" ht="15" hidden="1" customHeight="1" outlineLevel="1">
      <c r="A3583" s="130" t="s">
        <v>6101</v>
      </c>
      <c r="B3583" s="130" t="s">
        <v>6102</v>
      </c>
      <c r="C3583" s="130" t="s">
        <v>6103</v>
      </c>
      <c r="D3583" s="130" t="s">
        <v>12137</v>
      </c>
      <c r="E3583" s="130" t="s">
        <v>18688</v>
      </c>
      <c r="F3583" s="215">
        <v>2.6615543121222641E-2</v>
      </c>
      <c r="G3583" s="132" t="str">
        <f ca="1">IFERROR(_xll.BQL($A3583, "cur_mkt_cap(currency=EUR)")/1000000, " ")</f>
        <v xml:space="preserve"> </v>
      </c>
      <c r="M3583" s="308"/>
      <c r="N3583" s="215">
        <f t="shared" si="140"/>
        <v>2.8261563238750332E-4</v>
      </c>
      <c r="O3583" s="172" t="str">
        <f>IFERROR(IF(VLOOKUP($C3583,'MSCI Database'!$C:$R,2, FALSE)="","",VLOOKUP($C3583,'MSCI Database'!$C:$R,2, FALSE)),"")</f>
        <v>Life &amp; Health Insurance</v>
      </c>
      <c r="P3583" s="186" t="str">
        <f>IFERROR(IF(VLOOKUP($C3583,'MSCI Database'!$C:$R,3, FALSE)="","",VLOOKUP($C3583,'MSCI Database'!$C:$R,3, FALSE)),"")</f>
        <v>AA</v>
      </c>
      <c r="Q3583" s="164" t="str">
        <f>IFERROR(IF(VLOOKUP($C3583,'MSCI Database'!$C:$R,4, FALSE)="","",VLOOKUP($C3583,'MSCI Database'!$C:$R,4, FALSE)),"")</f>
        <v>1</v>
      </c>
      <c r="R3583" s="164">
        <f>IFERROR(IF(VLOOKUP($C3583,'MSCI Database'!$C:$R,5, FALSE)="","",VLOOKUP($C3583,'MSCI Database'!$C:$R,5, FALSE)),"")</f>
        <v>8.1999999999999993</v>
      </c>
      <c r="S3583" s="164">
        <f>IFERROR(IF(VLOOKUP($C3583,'MSCI Database'!$C:$R,6, FALSE)="","",VLOOKUP($C3583,'MSCI Database'!$C:$R,6, FALSE)),"")</f>
        <v>7.4</v>
      </c>
      <c r="T3583" s="211">
        <f>IFERROR(IF(VLOOKUP($C3583,'MSCI Database'!$C:$R,7, FALSE)="","",VLOOKUP($C3583,'MSCI Database'!$C:$R,7, FALSE)),"")</f>
        <v>5.8</v>
      </c>
      <c r="U3583" s="164">
        <f>IFERROR(IF(VLOOKUP($C3583,'MSCI Database'!$C:$R,8, FALSE)="","",VLOOKUP($C3583,'MSCI Database'!$C:$R,8, FALSE)),"")</f>
        <v>5</v>
      </c>
      <c r="V3583" s="175">
        <f>IFERROR(IF(VLOOKUP($C3583,'MSCI Database'!$C:$R,9, FALSE)="","",VLOOKUP($C3583,'MSCI Database'!$C:$R,9, FALSE)),"")</f>
        <v>5.6</v>
      </c>
      <c r="W3583" s="165">
        <f t="shared" ca="1" si="141"/>
        <v>0</v>
      </c>
      <c r="X3583" s="236">
        <f>IFERROR(IF(VLOOKUP($C3583,'MSCI Database'!$C:$R,10, FALSE)="","",VLOOKUP($C3583,'MSCI Database'!$C:$R,10, FALSE)),"")</f>
        <v>54852</v>
      </c>
      <c r="Y3583" s="133" t="str">
        <f>IFERROR(IF(VLOOKUP($C3583,'MSCI Database'!$C:$R,11, FALSE)="","",VLOOKUP($C3583,'MSCI Database'!$C:$R,11, FALSE)),"")</f>
        <v>2019</v>
      </c>
      <c r="Z3583" s="133" t="str">
        <f>IFERROR(IF(VLOOKUP($C3583,'MSCI Database'!$C:$R,12, FALSE)="","",VLOOKUP($C3583,'MSCI Database'!$C:$R,12, FALSE)),"")</f>
        <v>Reported</v>
      </c>
      <c r="AA3583" s="202" t="str">
        <f>IFERROR(IF(VLOOKUP($C3583,'MSCI Database'!$C:$R,13, FALSE)="","",VLOOKUP($C3583,'MSCI Database'!$C:$R,13, FALSE)),"")</f>
        <v>Adherence to best practices in data privacy and investment operations</v>
      </c>
    </row>
    <row r="3584" spans="1:27" s="130" customFormat="1" ht="15" hidden="1" customHeight="1" outlineLevel="1">
      <c r="A3584" s="130" t="s">
        <v>5556</v>
      </c>
      <c r="B3584" s="130" t="s">
        <v>5557</v>
      </c>
      <c r="C3584" s="130" t="s">
        <v>5558</v>
      </c>
      <c r="D3584" s="130" t="s">
        <v>18701</v>
      </c>
      <c r="E3584" s="130" t="s">
        <v>18707</v>
      </c>
      <c r="F3584" s="215">
        <v>1.015289156415323E-2</v>
      </c>
      <c r="G3584" s="132" t="str">
        <f ca="1">IFERROR(_xll.BQL($A3584, "cur_mkt_cap(currency=EUR)")/1000000, " ")</f>
        <v xml:space="preserve"> </v>
      </c>
      <c r="M3584" s="308"/>
      <c r="N3584" s="215">
        <f t="shared" si="140"/>
        <v>1.078079022057207E-4</v>
      </c>
      <c r="O3584" s="172" t="str">
        <f>IFERROR(IF(VLOOKUP($C3584,'MSCI Database'!$C:$R,2, FALSE)="","",VLOOKUP($C3584,'MSCI Database'!$C:$R,2, FALSE)),"")</f>
        <v>Integrated Oil &amp; Gas</v>
      </c>
      <c r="P3584" s="186" t="str">
        <f>IFERROR(IF(VLOOKUP($C3584,'MSCI Database'!$C:$R,3, FALSE)="","",VLOOKUP($C3584,'MSCI Database'!$C:$R,3, FALSE)),"")</f>
        <v>B</v>
      </c>
      <c r="Q3584" s="164" t="str">
        <f>IFERROR(IF(VLOOKUP($C3584,'MSCI Database'!$C:$R,4, FALSE)="","",VLOOKUP($C3584,'MSCI Database'!$C:$R,4, FALSE)),"")</f>
        <v>0</v>
      </c>
      <c r="R3584" s="164">
        <f>IFERROR(IF(VLOOKUP($C3584,'MSCI Database'!$C:$R,5, FALSE)="","",VLOOKUP($C3584,'MSCI Database'!$C:$R,5, FALSE)),"")</f>
        <v>1.9</v>
      </c>
      <c r="S3584" s="164">
        <f>IFERROR(IF(VLOOKUP($C3584,'MSCI Database'!$C:$R,6, FALSE)="","",VLOOKUP($C3584,'MSCI Database'!$C:$R,6, FALSE)),"")</f>
        <v>4.3</v>
      </c>
      <c r="T3584" s="211">
        <f>IFERROR(IF(VLOOKUP($C3584,'MSCI Database'!$C:$R,7, FALSE)="","",VLOOKUP($C3584,'MSCI Database'!$C:$R,7, FALSE)),"")</f>
        <v>3.4</v>
      </c>
      <c r="U3584" s="164">
        <f>IFERROR(IF(VLOOKUP($C3584,'MSCI Database'!$C:$R,8, FALSE)="","",VLOOKUP($C3584,'MSCI Database'!$C:$R,8, FALSE)),"")</f>
        <v>2</v>
      </c>
      <c r="V3584" s="175">
        <f>IFERROR(IF(VLOOKUP($C3584,'MSCI Database'!$C:$R,9, FALSE)="","",VLOOKUP($C3584,'MSCI Database'!$C:$R,9, FALSE)),"")</f>
        <v>3.3</v>
      </c>
      <c r="W3584" s="165">
        <f t="shared" ca="1" si="141"/>
        <v>0</v>
      </c>
      <c r="X3584" s="236">
        <f>IFERROR(IF(VLOOKUP($C3584,'MSCI Database'!$C:$R,10, FALSE)="","",VLOOKUP($C3584,'MSCI Database'!$C:$R,10, FALSE)),"")</f>
        <v>11825234</v>
      </c>
      <c r="Y3584" s="133" t="str">
        <f>IFERROR(IF(VLOOKUP($C3584,'MSCI Database'!$C:$R,11, FALSE)="","",VLOOKUP($C3584,'MSCI Database'!$C:$R,11, FALSE)),"")</f>
        <v>2019</v>
      </c>
      <c r="Z3584" s="133" t="str">
        <f>IFERROR(IF(VLOOKUP($C3584,'MSCI Database'!$C:$R,12, FALSE)="","",VLOOKUP($C3584,'MSCI Database'!$C:$R,12, FALSE)),"")</f>
        <v>E.Segmt-Low</v>
      </c>
      <c r="AA3584" s="202" t="str">
        <f>IFERROR(IF(VLOOKUP($C3584,'MSCI Database'!$C:$R,13, FALSE)="","",VLOOKUP($C3584,'MSCI Database'!$C:$R,13, FALSE)),"")</f>
        <v>Business ethics management remain weak</v>
      </c>
    </row>
    <row r="3585" spans="1:27" s="130" customFormat="1" ht="15" hidden="1" customHeight="1" outlineLevel="1">
      <c r="A3585" s="130" t="s">
        <v>6009</v>
      </c>
      <c r="B3585" s="130" t="s">
        <v>6010</v>
      </c>
      <c r="C3585" s="130" t="s">
        <v>6011</v>
      </c>
      <c r="D3585" s="130" t="s">
        <v>12137</v>
      </c>
      <c r="E3585" s="130" t="s">
        <v>18689</v>
      </c>
      <c r="F3585" s="215">
        <v>2.6124441341899469E-2</v>
      </c>
      <c r="G3585" s="132" t="str">
        <f ca="1">IFERROR(_xll.BQL($A3585, "cur_mkt_cap(currency=EUR)")/1000000, " ")</f>
        <v xml:space="preserve"> </v>
      </c>
      <c r="M3585" s="308"/>
      <c r="N3585" s="215">
        <f t="shared" si="140"/>
        <v>2.7740089604724147E-4</v>
      </c>
      <c r="O3585" s="172" t="str">
        <f>IFERROR(IF(VLOOKUP($C3585,'MSCI Database'!$C:$R,2, FALSE)="","",VLOOKUP($C3585,'MSCI Database'!$C:$R,2, FALSE)),"")</f>
        <v>Electronic Equipment, Instruments &amp; Components</v>
      </c>
      <c r="P3585" s="186" t="str">
        <f>IFERROR(IF(VLOOKUP($C3585,'MSCI Database'!$C:$R,3, FALSE)="","",VLOOKUP($C3585,'MSCI Database'!$C:$R,3, FALSE)),"")</f>
        <v>A</v>
      </c>
      <c r="Q3585" s="164" t="str">
        <f>IFERROR(IF(VLOOKUP($C3585,'MSCI Database'!$C:$R,4, FALSE)="","",VLOOKUP($C3585,'MSCI Database'!$C:$R,4, FALSE)),"")</f>
        <v>0</v>
      </c>
      <c r="R3585" s="164">
        <f>IFERROR(IF(VLOOKUP($C3585,'MSCI Database'!$C:$R,5, FALSE)="","",VLOOKUP($C3585,'MSCI Database'!$C:$R,5, FALSE)),"")</f>
        <v>6.5</v>
      </c>
      <c r="S3585" s="164">
        <f>IFERROR(IF(VLOOKUP($C3585,'MSCI Database'!$C:$R,6, FALSE)="","",VLOOKUP($C3585,'MSCI Database'!$C:$R,6, FALSE)),"")</f>
        <v>7.4</v>
      </c>
      <c r="T3585" s="211">
        <f>IFERROR(IF(VLOOKUP($C3585,'MSCI Database'!$C:$R,7, FALSE)="","",VLOOKUP($C3585,'MSCI Database'!$C:$R,7, FALSE)),"")</f>
        <v>5.2</v>
      </c>
      <c r="U3585" s="164">
        <f>IFERROR(IF(VLOOKUP($C3585,'MSCI Database'!$C:$R,8, FALSE)="","",VLOOKUP($C3585,'MSCI Database'!$C:$R,8, FALSE)),"")</f>
        <v>3.9</v>
      </c>
      <c r="V3585" s="175">
        <f>IFERROR(IF(VLOOKUP($C3585,'MSCI Database'!$C:$R,9, FALSE)="","",VLOOKUP($C3585,'MSCI Database'!$C:$R,9, FALSE)),"")</f>
        <v>4.9000000000000004</v>
      </c>
      <c r="W3585" s="165">
        <f t="shared" ca="1" si="141"/>
        <v>0</v>
      </c>
      <c r="X3585" s="236">
        <f>IFERROR(IF(VLOOKUP($C3585,'MSCI Database'!$C:$R,10, FALSE)="","",VLOOKUP($C3585,'MSCI Database'!$C:$R,10, FALSE)),"")</f>
        <v>397428</v>
      </c>
      <c r="Y3585" s="133" t="str">
        <f>IFERROR(IF(VLOOKUP($C3585,'MSCI Database'!$C:$R,11, FALSE)="","",VLOOKUP($C3585,'MSCI Database'!$C:$R,11, FALSE)),"")</f>
        <v>2019</v>
      </c>
      <c r="Z3585" s="133" t="str">
        <f>IFERROR(IF(VLOOKUP($C3585,'MSCI Database'!$C:$R,12, FALSE)="","",VLOOKUP($C3585,'MSCI Database'!$C:$R,12, FALSE)),"")</f>
        <v>Reported</v>
      </c>
      <c r="AA3585" s="202" t="str">
        <f>IFERROR(IF(VLOOKUP($C3585,'MSCI Database'!$C:$R,13, FALSE)="","",VLOOKUP($C3585,'MSCI Database'!$C:$R,13, FALSE)),"")</f>
        <v>Targeted R&amp;D investments present substantial cleantech opportunities</v>
      </c>
    </row>
    <row r="3586" spans="1:27" s="130" customFormat="1" ht="15" hidden="1" customHeight="1" outlineLevel="1">
      <c r="A3586" s="130" t="s">
        <v>4299</v>
      </c>
      <c r="B3586" s="130" t="s">
        <v>4300</v>
      </c>
      <c r="C3586" s="130" t="s">
        <v>4301</v>
      </c>
      <c r="D3586" s="130" t="s">
        <v>18672</v>
      </c>
      <c r="E3586" s="130" t="s">
        <v>18689</v>
      </c>
      <c r="F3586" s="215">
        <v>6.9506358338203584E-3</v>
      </c>
      <c r="G3586" s="132" t="str">
        <f ca="1">IFERROR(_xll.BQL($A3586, "cur_mkt_cap(currency=EUR)")/1000000, " ")</f>
        <v xml:space="preserve"> </v>
      </c>
      <c r="M3586" s="308"/>
      <c r="N3586" s="215">
        <f t="shared" si="140"/>
        <v>7.3804931679340651E-5</v>
      </c>
      <c r="O3586" s="172" t="str">
        <f>IFERROR(IF(VLOOKUP($C3586,'MSCI Database'!$C:$R,2, FALSE)="","",VLOOKUP($C3586,'MSCI Database'!$C:$R,2, FALSE)),"")</f>
        <v>Electronic Equipment, Instruments &amp; Components</v>
      </c>
      <c r="P3586" s="186" t="str">
        <f>IFERROR(IF(VLOOKUP($C3586,'MSCI Database'!$C:$R,3, FALSE)="","",VLOOKUP($C3586,'MSCI Database'!$C:$R,3, FALSE)),"")</f>
        <v>AA</v>
      </c>
      <c r="Q3586" s="164" t="str">
        <f>IFERROR(IF(VLOOKUP($C3586,'MSCI Database'!$C:$R,4, FALSE)="","",VLOOKUP($C3586,'MSCI Database'!$C:$R,4, FALSE)),"")</f>
        <v>0</v>
      </c>
      <c r="R3586" s="164">
        <f>IFERROR(IF(VLOOKUP($C3586,'MSCI Database'!$C:$R,5, FALSE)="","",VLOOKUP($C3586,'MSCI Database'!$C:$R,5, FALSE)),"")</f>
        <v>7.7</v>
      </c>
      <c r="S3586" s="164">
        <f>IFERROR(IF(VLOOKUP($C3586,'MSCI Database'!$C:$R,6, FALSE)="","",VLOOKUP($C3586,'MSCI Database'!$C:$R,6, FALSE)),"")</f>
        <v>5.6</v>
      </c>
      <c r="T3586" s="211">
        <f>IFERROR(IF(VLOOKUP($C3586,'MSCI Database'!$C:$R,7, FALSE)="","",VLOOKUP($C3586,'MSCI Database'!$C:$R,7, FALSE)),"")</f>
        <v>6.4</v>
      </c>
      <c r="U3586" s="164">
        <f>IFERROR(IF(VLOOKUP($C3586,'MSCI Database'!$C:$R,8, FALSE)="","",VLOOKUP($C3586,'MSCI Database'!$C:$R,8, FALSE)),"")</f>
        <v>4</v>
      </c>
      <c r="V3586" s="175">
        <f>IFERROR(IF(VLOOKUP($C3586,'MSCI Database'!$C:$R,9, FALSE)="","",VLOOKUP($C3586,'MSCI Database'!$C:$R,9, FALSE)),"")</f>
        <v>5.3</v>
      </c>
      <c r="W3586" s="165">
        <f t="shared" ca="1" si="141"/>
        <v>0</v>
      </c>
      <c r="X3586" s="236">
        <f>IFERROR(IF(VLOOKUP($C3586,'MSCI Database'!$C:$R,10, FALSE)="","",VLOOKUP($C3586,'MSCI Database'!$C:$R,10, FALSE)),"")</f>
        <v>78770</v>
      </c>
      <c r="Y3586" s="133" t="str">
        <f>IFERROR(IF(VLOOKUP($C3586,'MSCI Database'!$C:$R,11, FALSE)="","",VLOOKUP($C3586,'MSCI Database'!$C:$R,11, FALSE)),"")</f>
        <v>2019</v>
      </c>
      <c r="Z3586" s="133" t="str">
        <f>IFERROR(IF(VLOOKUP($C3586,'MSCI Database'!$C:$R,12, FALSE)="","",VLOOKUP($C3586,'MSCI Database'!$C:$R,12, FALSE)),"")</f>
        <v>Reported</v>
      </c>
      <c r="AA3586" s="202" t="str">
        <f>IFERROR(IF(VLOOKUP($C3586,'MSCI Database'!$C:$R,13, FALSE)="","",VLOOKUP($C3586,'MSCI Database'!$C:$R,13, FALSE)),"")</f>
        <v>Strong chemical safety management, well positioned to capitalize on clean tech opportunities</v>
      </c>
    </row>
    <row r="3587" spans="1:27" s="130" customFormat="1" ht="15" hidden="1" customHeight="1" outlineLevel="1">
      <c r="A3587" s="130" t="s">
        <v>3424</v>
      </c>
      <c r="B3587" s="130" t="s">
        <v>3425</v>
      </c>
      <c r="C3587" s="130" t="s">
        <v>3426</v>
      </c>
      <c r="D3587" s="130" t="s">
        <v>18672</v>
      </c>
      <c r="E3587" s="130" t="s">
        <v>18673</v>
      </c>
      <c r="F3587" s="215">
        <v>6.8189062565287119E-3</v>
      </c>
      <c r="G3587" s="132" t="str">
        <f ca="1">IFERROR(_xll.BQL($A3587, "cur_mkt_cap(currency=EUR)")/1000000, " ")</f>
        <v xml:space="preserve"> </v>
      </c>
      <c r="M3587" s="308"/>
      <c r="N3587" s="215">
        <f t="shared" si="140"/>
        <v>7.2406168647496614E-5</v>
      </c>
      <c r="O3587" s="172" t="str">
        <f>IFERROR(IF(VLOOKUP($C3587,'MSCI Database'!$C:$R,2, FALSE)="","",VLOOKUP($C3587,'MSCI Database'!$C:$R,2, FALSE)),"")</f>
        <v>Construction &amp; Engineering</v>
      </c>
      <c r="P3587" s="186" t="str">
        <f>IFERROR(IF(VLOOKUP($C3587,'MSCI Database'!$C:$R,3, FALSE)="","",VLOOKUP($C3587,'MSCI Database'!$C:$R,3, FALSE)),"")</f>
        <v>A</v>
      </c>
      <c r="Q3587" s="164" t="str">
        <f>IFERROR(IF(VLOOKUP($C3587,'MSCI Database'!$C:$R,4, FALSE)="","",VLOOKUP($C3587,'MSCI Database'!$C:$R,4, FALSE)),"")</f>
        <v>0</v>
      </c>
      <c r="R3587" s="164">
        <f>IFERROR(IF(VLOOKUP($C3587,'MSCI Database'!$C:$R,5, FALSE)="","",VLOOKUP($C3587,'MSCI Database'!$C:$R,5, FALSE)),"")</f>
        <v>6</v>
      </c>
      <c r="S3587" s="164">
        <f>IFERROR(IF(VLOOKUP($C3587,'MSCI Database'!$C:$R,6, FALSE)="","",VLOOKUP($C3587,'MSCI Database'!$C:$R,6, FALSE)),"")</f>
        <v>5.2</v>
      </c>
      <c r="T3587" s="211">
        <f>IFERROR(IF(VLOOKUP($C3587,'MSCI Database'!$C:$R,7, FALSE)="","",VLOOKUP($C3587,'MSCI Database'!$C:$R,7, FALSE)),"")</f>
        <v>7.1</v>
      </c>
      <c r="U3587" s="164">
        <f>IFERROR(IF(VLOOKUP($C3587,'MSCI Database'!$C:$R,8, FALSE)="","",VLOOKUP($C3587,'MSCI Database'!$C:$R,8, FALSE)),"")</f>
        <v>3.5</v>
      </c>
      <c r="V3587" s="175">
        <f>IFERROR(IF(VLOOKUP($C3587,'MSCI Database'!$C:$R,9, FALSE)="","",VLOOKUP($C3587,'MSCI Database'!$C:$R,9, FALSE)),"")</f>
        <v>4.7</v>
      </c>
      <c r="W3587" s="165">
        <f t="shared" ca="1" si="141"/>
        <v>0</v>
      </c>
      <c r="X3587" s="236">
        <f>IFERROR(IF(VLOOKUP($C3587,'MSCI Database'!$C:$R,10, FALSE)="","",VLOOKUP($C3587,'MSCI Database'!$C:$R,10, FALSE)),"")</f>
        <v>242439</v>
      </c>
      <c r="Y3587" s="133" t="str">
        <f>IFERROR(IF(VLOOKUP($C3587,'MSCI Database'!$C:$R,11, FALSE)="","",VLOOKUP($C3587,'MSCI Database'!$C:$R,11, FALSE)),"")</f>
        <v>2019</v>
      </c>
      <c r="Z3587" s="133" t="str">
        <f>IFERROR(IF(VLOOKUP($C3587,'MSCI Database'!$C:$R,12, FALSE)="","",VLOOKUP($C3587,'MSCI Database'!$C:$R,12, FALSE)),"")</f>
        <v>Reported</v>
      </c>
      <c r="AA3587" s="202" t="str">
        <f>IFERROR(IF(VLOOKUP($C3587,'MSCI Database'!$C:$R,13, FALSE)="","",VLOOKUP($C3587,'MSCI Database'!$C:$R,13, FALSE)),"")</f>
        <v>Strong health and safety management compared to peers</v>
      </c>
    </row>
    <row r="3588" spans="1:27" s="130" customFormat="1" ht="15" hidden="1" customHeight="1" outlineLevel="1">
      <c r="A3588" s="130" t="s">
        <v>5794</v>
      </c>
      <c r="B3588" s="130" t="s">
        <v>5795</v>
      </c>
      <c r="C3588" s="130" t="s">
        <v>5796</v>
      </c>
      <c r="D3588" s="130" t="s">
        <v>18677</v>
      </c>
      <c r="E3588" s="130" t="s">
        <v>18673</v>
      </c>
      <c r="F3588" s="215">
        <v>8.4782401931075127E-2</v>
      </c>
      <c r="G3588" s="132" t="str">
        <f ca="1">IFERROR(_xll.BQL($A3588, "cur_mkt_cap(currency=EUR)")/1000000, " ")</f>
        <v xml:space="preserve"> </v>
      </c>
      <c r="M3588" s="308"/>
      <c r="N3588" s="215">
        <f t="shared" si="140"/>
        <v>9.0025711772819114E-4</v>
      </c>
      <c r="O3588" s="172" t="str">
        <f>IFERROR(IF(VLOOKUP($C3588,'MSCI Database'!$C:$R,2, FALSE)="","",VLOOKUP($C3588,'MSCI Database'!$C:$R,2, FALSE)),"")</f>
        <v>Industrial Machinery</v>
      </c>
      <c r="P3588" s="186" t="str">
        <f>IFERROR(IF(VLOOKUP($C3588,'MSCI Database'!$C:$R,3, FALSE)="","",VLOOKUP($C3588,'MSCI Database'!$C:$R,3, FALSE)),"")</f>
        <v>AA</v>
      </c>
      <c r="Q3588" s="164" t="str">
        <f>IFERROR(IF(VLOOKUP($C3588,'MSCI Database'!$C:$R,4, FALSE)="","",VLOOKUP($C3588,'MSCI Database'!$C:$R,4, FALSE)),"")</f>
        <v>0</v>
      </c>
      <c r="R3588" s="164">
        <f>IFERROR(IF(VLOOKUP($C3588,'MSCI Database'!$C:$R,5, FALSE)="","",VLOOKUP($C3588,'MSCI Database'!$C:$R,5, FALSE)),"")</f>
        <v>8.1</v>
      </c>
      <c r="S3588" s="164">
        <f>IFERROR(IF(VLOOKUP($C3588,'MSCI Database'!$C:$R,6, FALSE)="","",VLOOKUP($C3588,'MSCI Database'!$C:$R,6, FALSE)),"")</f>
        <v>4.8</v>
      </c>
      <c r="T3588" s="211">
        <f>IFERROR(IF(VLOOKUP($C3588,'MSCI Database'!$C:$R,7, FALSE)="","",VLOOKUP($C3588,'MSCI Database'!$C:$R,7, FALSE)),"")</f>
        <v>4.5</v>
      </c>
      <c r="U3588" s="164">
        <f>IFERROR(IF(VLOOKUP($C3588,'MSCI Database'!$C:$R,8, FALSE)="","",VLOOKUP($C3588,'MSCI Database'!$C:$R,8, FALSE)),"")</f>
        <v>6.8</v>
      </c>
      <c r="V3588" s="175">
        <f>IFERROR(IF(VLOOKUP($C3588,'MSCI Database'!$C:$R,9, FALSE)="","",VLOOKUP($C3588,'MSCI Database'!$C:$R,9, FALSE)),"")</f>
        <v>5.7</v>
      </c>
      <c r="W3588" s="165">
        <f t="shared" ca="1" si="141"/>
        <v>0</v>
      </c>
      <c r="X3588" s="236">
        <f>IFERROR(IF(VLOOKUP($C3588,'MSCI Database'!$C:$R,10, FALSE)="","",VLOOKUP($C3588,'MSCI Database'!$C:$R,10, FALSE)),"")</f>
        <v>120000</v>
      </c>
      <c r="Y3588" s="133" t="str">
        <f>IFERROR(IF(VLOOKUP($C3588,'MSCI Database'!$C:$R,11, FALSE)="","",VLOOKUP($C3588,'MSCI Database'!$C:$R,11, FALSE)),"")</f>
        <v>2019</v>
      </c>
      <c r="Z3588" s="133" t="str">
        <f>IFERROR(IF(VLOOKUP($C3588,'MSCI Database'!$C:$R,12, FALSE)="","",VLOOKUP($C3588,'MSCI Database'!$C:$R,12, FALSE)),"")</f>
        <v>Reported</v>
      </c>
      <c r="AA3588" s="202" t="str">
        <f>IFERROR(IF(VLOOKUP($C3588,'MSCI Database'!$C:$R,13, FALSE)="","",VLOOKUP($C3588,'MSCI Database'!$C:$R,13, FALSE)),"")</f>
        <v>Upholds industry-leading anti-corruption practices</v>
      </c>
    </row>
    <row r="3589" spans="1:27" s="130" customFormat="1" ht="15" hidden="1" customHeight="1" outlineLevel="1">
      <c r="A3589" s="130" t="s">
        <v>5073</v>
      </c>
      <c r="B3589" s="130" t="s">
        <v>5074</v>
      </c>
      <c r="C3589" s="130" t="s">
        <v>5075</v>
      </c>
      <c r="D3589" s="130" t="s">
        <v>18702</v>
      </c>
      <c r="E3589" s="130" t="s">
        <v>18690</v>
      </c>
      <c r="F3589" s="215">
        <v>3.6569445247359993E-2</v>
      </c>
      <c r="G3589" s="132" t="str">
        <f ca="1">IFERROR(_xll.BQL($A3589, "cur_mkt_cap(currency=EUR)")/1000000, " ")</f>
        <v xml:space="preserve"> </v>
      </c>
      <c r="M3589" s="308"/>
      <c r="N3589" s="215">
        <f t="shared" si="140"/>
        <v>3.8831057655185877E-4</v>
      </c>
      <c r="O3589" s="172" t="str">
        <f>IFERROR(IF(VLOOKUP($C3589,'MSCI Database'!$C:$R,2, FALSE)="","",VLOOKUP($C3589,'MSCI Database'!$C:$R,2, FALSE)),"")</f>
        <v>Telecommunication Services</v>
      </c>
      <c r="P3589" s="186" t="str">
        <f>IFERROR(IF(VLOOKUP($C3589,'MSCI Database'!$C:$R,3, FALSE)="","",VLOOKUP($C3589,'MSCI Database'!$C:$R,3, FALSE)),"")</f>
        <v>B</v>
      </c>
      <c r="Q3589" s="164" t="str">
        <f>IFERROR(IF(VLOOKUP($C3589,'MSCI Database'!$C:$R,4, FALSE)="","",VLOOKUP($C3589,'MSCI Database'!$C:$R,4, FALSE)),"")</f>
        <v>0</v>
      </c>
      <c r="R3589" s="164">
        <f>IFERROR(IF(VLOOKUP($C3589,'MSCI Database'!$C:$R,5, FALSE)="","",VLOOKUP($C3589,'MSCI Database'!$C:$R,5, FALSE)),"")</f>
        <v>2.4</v>
      </c>
      <c r="S3589" s="164">
        <f>IFERROR(IF(VLOOKUP($C3589,'MSCI Database'!$C:$R,6, FALSE)="","",VLOOKUP($C3589,'MSCI Database'!$C:$R,6, FALSE)),"")</f>
        <v>10</v>
      </c>
      <c r="T3589" s="211">
        <f>IFERROR(IF(VLOOKUP($C3589,'MSCI Database'!$C:$R,7, FALSE)="","",VLOOKUP($C3589,'MSCI Database'!$C:$R,7, FALSE)),"")</f>
        <v>4.9000000000000004</v>
      </c>
      <c r="U3589" s="164">
        <f>IFERROR(IF(VLOOKUP($C3589,'MSCI Database'!$C:$R,8, FALSE)="","",VLOOKUP($C3589,'MSCI Database'!$C:$R,8, FALSE)),"")</f>
        <v>1.7</v>
      </c>
      <c r="V3589" s="175">
        <f>IFERROR(IF(VLOOKUP($C3589,'MSCI Database'!$C:$R,9, FALSE)="","",VLOOKUP($C3589,'MSCI Database'!$C:$R,9, FALSE)),"")</f>
        <v>3.9</v>
      </c>
      <c r="W3589" s="165">
        <f t="shared" ca="1" si="141"/>
        <v>0</v>
      </c>
      <c r="X3589" s="236">
        <f>IFERROR(IF(VLOOKUP($C3589,'MSCI Database'!$C:$R,10, FALSE)="","",VLOOKUP($C3589,'MSCI Database'!$C:$R,10, FALSE)),"")</f>
        <v>3081873</v>
      </c>
      <c r="Y3589" s="133" t="str">
        <f>IFERROR(IF(VLOOKUP($C3589,'MSCI Database'!$C:$R,11, FALSE)="","",VLOOKUP($C3589,'MSCI Database'!$C:$R,11, FALSE)),"")</f>
        <v>2019</v>
      </c>
      <c r="Z3589" s="133" t="str">
        <f>IFERROR(IF(VLOOKUP($C3589,'MSCI Database'!$C:$R,12, FALSE)="","",VLOOKUP($C3589,'MSCI Database'!$C:$R,12, FALSE)),"")</f>
        <v>Reported</v>
      </c>
      <c r="AA3589" s="202" t="str">
        <f>IFERROR(IF(VLOOKUP($C3589,'MSCI Database'!$C:$R,13, FALSE)="","",VLOOKUP($C3589,'MSCI Database'!$C:$R,13, FALSE)),"")</f>
        <v>Labor and governance related risks persist despite some improvements in data security policies</v>
      </c>
    </row>
    <row r="3590" spans="1:27" s="130" customFormat="1" ht="15" hidden="1" customHeight="1" outlineLevel="1">
      <c r="A3590" s="130" t="s">
        <v>3316</v>
      </c>
      <c r="B3590" s="130" t="s">
        <v>3317</v>
      </c>
      <c r="C3590" s="130" t="s">
        <v>3318</v>
      </c>
      <c r="D3590" s="130" t="s">
        <v>18672</v>
      </c>
      <c r="E3590" s="130" t="s">
        <v>18674</v>
      </c>
      <c r="F3590" s="215">
        <v>6.8416928465954161E-3</v>
      </c>
      <c r="G3590" s="132" t="str">
        <f ca="1">IFERROR(_xll.BQL($A3590, "cur_mkt_cap(currency=EUR)")/1000000, " ")</f>
        <v xml:space="preserve"> </v>
      </c>
      <c r="M3590" s="308"/>
      <c r="N3590" s="215">
        <f t="shared" si="140"/>
        <v>7.2648126759428637E-5</v>
      </c>
      <c r="O3590" s="172" t="str">
        <f>IFERROR(IF(VLOOKUP($C3590,'MSCI Database'!$C:$R,2, FALSE)="","",VLOOKUP($C3590,'MSCI Database'!$C:$R,2, FALSE)),"")</f>
        <v>Beverages</v>
      </c>
      <c r="P3590" s="186" t="str">
        <f>IFERROR(IF(VLOOKUP($C3590,'MSCI Database'!$C:$R,3, FALSE)="","",VLOOKUP($C3590,'MSCI Database'!$C:$R,3, FALSE)),"")</f>
        <v>BB</v>
      </c>
      <c r="Q3590" s="164" t="str">
        <f>IFERROR(IF(VLOOKUP($C3590,'MSCI Database'!$C:$R,4, FALSE)="","",VLOOKUP($C3590,'MSCI Database'!$C:$R,4, FALSE)),"")</f>
        <v>0</v>
      </c>
      <c r="R3590" s="164">
        <f>IFERROR(IF(VLOOKUP($C3590,'MSCI Database'!$C:$R,5, FALSE)="","",VLOOKUP($C3590,'MSCI Database'!$C:$R,5, FALSE)),"")</f>
        <v>4</v>
      </c>
      <c r="S3590" s="164">
        <f>IFERROR(IF(VLOOKUP($C3590,'MSCI Database'!$C:$R,6, FALSE)="","",VLOOKUP($C3590,'MSCI Database'!$C:$R,6, FALSE)),"")</f>
        <v>4.7</v>
      </c>
      <c r="T3590" s="211">
        <f>IFERROR(IF(VLOOKUP($C3590,'MSCI Database'!$C:$R,7, FALSE)="","",VLOOKUP($C3590,'MSCI Database'!$C:$R,7, FALSE)),"")</f>
        <v>5.4</v>
      </c>
      <c r="U3590" s="164">
        <f>IFERROR(IF(VLOOKUP($C3590,'MSCI Database'!$C:$R,8, FALSE)="","",VLOOKUP($C3590,'MSCI Database'!$C:$R,8, FALSE)),"")</f>
        <v>3.7</v>
      </c>
      <c r="V3590" s="175">
        <f>IFERROR(IF(VLOOKUP($C3590,'MSCI Database'!$C:$R,9, FALSE)="","",VLOOKUP($C3590,'MSCI Database'!$C:$R,9, FALSE)),"")</f>
        <v>4.5999999999999996</v>
      </c>
      <c r="W3590" s="165">
        <f t="shared" ca="1" si="141"/>
        <v>0</v>
      </c>
      <c r="X3590" s="236">
        <f>IFERROR(IF(VLOOKUP($C3590,'MSCI Database'!$C:$R,10, FALSE)="","",VLOOKUP($C3590,'MSCI Database'!$C:$R,10, FALSE)),"")</f>
        <v>35484</v>
      </c>
      <c r="Y3590" s="133" t="str">
        <f>IFERROR(IF(VLOOKUP($C3590,'MSCI Database'!$C:$R,11, FALSE)="","",VLOOKUP($C3590,'MSCI Database'!$C:$R,11, FALSE)),"")</f>
        <v>2019</v>
      </c>
      <c r="Z3590" s="133" t="str">
        <f>IFERROR(IF(VLOOKUP($C3590,'MSCI Database'!$C:$R,12, FALSE)="","",VLOOKUP($C3590,'MSCI Database'!$C:$R,12, FALSE)),"")</f>
        <v>Reported</v>
      </c>
      <c r="AA3590" s="202" t="str">
        <f>IFERROR(IF(VLOOKUP($C3590,'MSCI Database'!$C:$R,13, FALSE)="","",VLOOKUP($C3590,'MSCI Database'!$C:$R,13, FALSE)),"")</f>
        <v>Robust initiatives to reduce packaging footprint; corporate governance practices trail peers</v>
      </c>
    </row>
    <row r="3591" spans="1:27" s="130" customFormat="1" ht="15" hidden="1" customHeight="1" outlineLevel="1">
      <c r="A3591" s="130" t="s">
        <v>4014</v>
      </c>
      <c r="B3591" s="130" t="s">
        <v>4015</v>
      </c>
      <c r="C3591" s="130" t="s">
        <v>4016</v>
      </c>
      <c r="D3591" s="130" t="s">
        <v>18672</v>
      </c>
      <c r="E3591" s="130" t="s">
        <v>18682</v>
      </c>
      <c r="F3591" s="215">
        <v>6.6806219271015677E-3</v>
      </c>
      <c r="G3591" s="132" t="str">
        <f ca="1">IFERROR(_xll.BQL($A3591, "cur_mkt_cap(currency=EUR)")/1000000, " ")</f>
        <v xml:space="preserve"> </v>
      </c>
      <c r="M3591" s="308"/>
      <c r="N3591" s="215">
        <f t="shared" si="140"/>
        <v>7.0937804352530506E-5</v>
      </c>
      <c r="O3591" s="172" t="str">
        <f>IFERROR(IF(VLOOKUP($C3591,'MSCI Database'!$C:$R,2, FALSE)="","",VLOOKUP($C3591,'MSCI Database'!$C:$R,2, FALSE)),"")</f>
        <v>Restaurants</v>
      </c>
      <c r="P3591" s="186" t="str">
        <f>IFERROR(IF(VLOOKUP($C3591,'MSCI Database'!$C:$R,3, FALSE)="","",VLOOKUP($C3591,'MSCI Database'!$C:$R,3, FALSE)),"")</f>
        <v>BB</v>
      </c>
      <c r="Q3591" s="164" t="str">
        <f>IFERROR(IF(VLOOKUP($C3591,'MSCI Database'!$C:$R,4, FALSE)="","",VLOOKUP($C3591,'MSCI Database'!$C:$R,4, FALSE)),"")</f>
        <v>0</v>
      </c>
      <c r="R3591" s="164">
        <f>IFERROR(IF(VLOOKUP($C3591,'MSCI Database'!$C:$R,5, FALSE)="","",VLOOKUP($C3591,'MSCI Database'!$C:$R,5, FALSE)),"")</f>
        <v>4.0999999999999996</v>
      </c>
      <c r="S3591" s="164">
        <f>IFERROR(IF(VLOOKUP($C3591,'MSCI Database'!$C:$R,6, FALSE)="","",VLOOKUP($C3591,'MSCI Database'!$C:$R,6, FALSE)),"")</f>
        <v>4.7</v>
      </c>
      <c r="T3591" s="211">
        <f>IFERROR(IF(VLOOKUP($C3591,'MSCI Database'!$C:$R,7, FALSE)="","",VLOOKUP($C3591,'MSCI Database'!$C:$R,7, FALSE)),"")</f>
        <v>4.5999999999999996</v>
      </c>
      <c r="U3591" s="164">
        <f>IFERROR(IF(VLOOKUP($C3591,'MSCI Database'!$C:$R,8, FALSE)="","",VLOOKUP($C3591,'MSCI Database'!$C:$R,8, FALSE)),"")</f>
        <v>4.0999999999999996</v>
      </c>
      <c r="V3591" s="175">
        <f>IFERROR(IF(VLOOKUP($C3591,'MSCI Database'!$C:$R,9, FALSE)="","",VLOOKUP($C3591,'MSCI Database'!$C:$R,9, FALSE)),"")</f>
        <v>4.5</v>
      </c>
      <c r="W3591" s="165">
        <f t="shared" ca="1" si="141"/>
        <v>0</v>
      </c>
      <c r="X3591" s="236">
        <f>IFERROR(IF(VLOOKUP($C3591,'MSCI Database'!$C:$R,10, FALSE)="","",VLOOKUP($C3591,'MSCI Database'!$C:$R,10, FALSE)),"")</f>
        <v>149338</v>
      </c>
      <c r="Y3591" s="133" t="str">
        <f>IFERROR(IF(VLOOKUP($C3591,'MSCI Database'!$C:$R,11, FALSE)="","",VLOOKUP($C3591,'MSCI Database'!$C:$R,11, FALSE)),"")</f>
        <v>2019</v>
      </c>
      <c r="Z3591" s="133" t="str">
        <f>IFERROR(IF(VLOOKUP($C3591,'MSCI Database'!$C:$R,12, FALSE)="","",VLOOKUP($C3591,'MSCI Database'!$C:$R,12, FALSE)),"")</f>
        <v>E.Segmt-Moderate</v>
      </c>
      <c r="AA3591" s="202" t="str">
        <f>IFERROR(IF(VLOOKUP($C3591,'MSCI Database'!$C:$R,13, FALSE)="","",VLOOKUP($C3591,'MSCI Database'!$C:$R,13, FALSE)),"")</f>
        <v>Strong food quality management; but lags peers in healthy food offerings</v>
      </c>
    </row>
    <row r="3592" spans="1:27" s="130" customFormat="1" ht="15" hidden="1" customHeight="1" outlineLevel="1">
      <c r="A3592" s="130" t="s">
        <v>7306</v>
      </c>
      <c r="B3592" s="130" t="s">
        <v>7307</v>
      </c>
      <c r="C3592" s="130" t="s">
        <v>7308</v>
      </c>
      <c r="D3592" s="130" t="s">
        <v>12128</v>
      </c>
      <c r="E3592" s="130" t="s">
        <v>18688</v>
      </c>
      <c r="F3592" s="215">
        <v>0.72998324490884692</v>
      </c>
      <c r="G3592" s="132" t="str">
        <f ca="1">IFERROR(_xll.BQL($A3592, "cur_mkt_cap(currency=EUR)")/1000000, " ")</f>
        <v xml:space="preserve"> </v>
      </c>
      <c r="M3592" s="308"/>
      <c r="N3592" s="215">
        <f t="shared" si="140"/>
        <v>7.7512856097868895E-3</v>
      </c>
      <c r="O3592" s="172" t="str">
        <f>IFERROR(IF(VLOOKUP($C3592,'MSCI Database'!$C:$R,2, FALSE)="","",VLOOKUP($C3592,'MSCI Database'!$C:$R,2, FALSE)),"")</f>
        <v>Banks</v>
      </c>
      <c r="P3592" s="186" t="str">
        <f>IFERROR(IF(VLOOKUP($C3592,'MSCI Database'!$C:$R,3, FALSE)="","",VLOOKUP($C3592,'MSCI Database'!$C:$R,3, FALSE)),"")</f>
        <v>BBB</v>
      </c>
      <c r="Q3592" s="164" t="str">
        <f>IFERROR(IF(VLOOKUP($C3592,'MSCI Database'!$C:$R,4, FALSE)="","",VLOOKUP($C3592,'MSCI Database'!$C:$R,4, FALSE)),"")</f>
        <v>1</v>
      </c>
      <c r="R3592" s="164">
        <f>IFERROR(IF(VLOOKUP($C3592,'MSCI Database'!$C:$R,5, FALSE)="","",VLOOKUP($C3592,'MSCI Database'!$C:$R,5, FALSE)),"")</f>
        <v>5.4</v>
      </c>
      <c r="S3592" s="164">
        <f>IFERROR(IF(VLOOKUP($C3592,'MSCI Database'!$C:$R,6, FALSE)="","",VLOOKUP($C3592,'MSCI Database'!$C:$R,6, FALSE)),"")</f>
        <v>8.5</v>
      </c>
      <c r="T3592" s="211">
        <f>IFERROR(IF(VLOOKUP($C3592,'MSCI Database'!$C:$R,7, FALSE)="","",VLOOKUP($C3592,'MSCI Database'!$C:$R,7, FALSE)),"")</f>
        <v>5</v>
      </c>
      <c r="U3592" s="164">
        <f>IFERROR(IF(VLOOKUP($C3592,'MSCI Database'!$C:$R,8, FALSE)="","",VLOOKUP($C3592,'MSCI Database'!$C:$R,8, FALSE)),"")</f>
        <v>2.6</v>
      </c>
      <c r="V3592" s="175">
        <f>IFERROR(IF(VLOOKUP($C3592,'MSCI Database'!$C:$R,9, FALSE)="","",VLOOKUP($C3592,'MSCI Database'!$C:$R,9, FALSE)),"")</f>
        <v>4.5999999999999996</v>
      </c>
      <c r="W3592" s="165">
        <f t="shared" ca="1" si="141"/>
        <v>0</v>
      </c>
      <c r="X3592" s="236">
        <f>IFERROR(IF(VLOOKUP($C3592,'MSCI Database'!$C:$R,10, FALSE)="","",VLOOKUP($C3592,'MSCI Database'!$C:$R,10, FALSE)),"")</f>
        <v>773954</v>
      </c>
      <c r="Y3592" s="133" t="str">
        <f>IFERROR(IF(VLOOKUP($C3592,'MSCI Database'!$C:$R,11, FALSE)="","",VLOOKUP($C3592,'MSCI Database'!$C:$R,11, FALSE)),"")</f>
        <v>2019</v>
      </c>
      <c r="Z3592" s="133" t="str">
        <f>IFERROR(IF(VLOOKUP($C3592,'MSCI Database'!$C:$R,12, FALSE)="","",VLOOKUP($C3592,'MSCI Database'!$C:$R,12, FALSE)),"")</f>
        <v>Reported</v>
      </c>
      <c r="AA3592" s="202" t="str">
        <f>IFERROR(IF(VLOOKUP($C3592,'MSCI Database'!$C:$R,13, FALSE)="","",VLOOKUP($C3592,'MSCI Database'!$C:$R,13, FALSE)),"")</f>
        <v>Strong ESG risk management practices drive upgrade</v>
      </c>
    </row>
    <row r="3593" spans="1:27" s="130" customFormat="1" ht="15" hidden="1" customHeight="1" outlineLevel="1">
      <c r="A3593" s="130" t="s">
        <v>3440</v>
      </c>
      <c r="B3593" s="130" t="s">
        <v>3441</v>
      </c>
      <c r="C3593" s="130" t="s">
        <v>3442</v>
      </c>
      <c r="D3593" s="130" t="s">
        <v>18672</v>
      </c>
      <c r="E3593" s="130" t="s">
        <v>18688</v>
      </c>
      <c r="F3593" s="215">
        <v>6.590299198665878E-3</v>
      </c>
      <c r="G3593" s="132" t="str">
        <f ca="1">IFERROR(_xll.BQL($A3593, "cur_mkt_cap(currency=EUR)")/1000000, " ")</f>
        <v xml:space="preserve"> </v>
      </c>
      <c r="M3593" s="308"/>
      <c r="N3593" s="215">
        <f t="shared" si="140"/>
        <v>6.9978717592604017E-5</v>
      </c>
      <c r="O3593" s="172" t="str">
        <f>IFERROR(IF(VLOOKUP($C3593,'MSCI Database'!$C:$R,2, FALSE)="","",VLOOKUP($C3593,'MSCI Database'!$C:$R,2, FALSE)),"")</f>
        <v>Life &amp; Health Insurance</v>
      </c>
      <c r="P3593" s="186" t="str">
        <f>IFERROR(IF(VLOOKUP($C3593,'MSCI Database'!$C:$R,3, FALSE)="","",VLOOKUP($C3593,'MSCI Database'!$C:$R,3, FALSE)),"")</f>
        <v>BB</v>
      </c>
      <c r="Q3593" s="164" t="str">
        <f>IFERROR(IF(VLOOKUP($C3593,'MSCI Database'!$C:$R,4, FALSE)="","",VLOOKUP($C3593,'MSCI Database'!$C:$R,4, FALSE)),"")</f>
        <v>1</v>
      </c>
      <c r="R3593" s="164">
        <f>IFERROR(IF(VLOOKUP($C3593,'MSCI Database'!$C:$R,5, FALSE)="","",VLOOKUP($C3593,'MSCI Database'!$C:$R,5, FALSE)),"")</f>
        <v>4.0999999999999996</v>
      </c>
      <c r="S3593" s="164">
        <f>IFERROR(IF(VLOOKUP($C3593,'MSCI Database'!$C:$R,6, FALSE)="","",VLOOKUP($C3593,'MSCI Database'!$C:$R,6, FALSE)),"")</f>
        <v>3.8</v>
      </c>
      <c r="T3593" s="211">
        <f>IFERROR(IF(VLOOKUP($C3593,'MSCI Database'!$C:$R,7, FALSE)="","",VLOOKUP($C3593,'MSCI Database'!$C:$R,7, FALSE)),"")</f>
        <v>4.5</v>
      </c>
      <c r="U3593" s="164">
        <f>IFERROR(IF(VLOOKUP($C3593,'MSCI Database'!$C:$R,8, FALSE)="","",VLOOKUP($C3593,'MSCI Database'!$C:$R,8, FALSE)),"")</f>
        <v>2.2999999999999998</v>
      </c>
      <c r="V3593" s="175">
        <f>IFERROR(IF(VLOOKUP($C3593,'MSCI Database'!$C:$R,9, FALSE)="","",VLOOKUP($C3593,'MSCI Database'!$C:$R,9, FALSE)),"")</f>
        <v>3.7</v>
      </c>
      <c r="W3593" s="165">
        <f t="shared" ca="1" si="141"/>
        <v>0</v>
      </c>
      <c r="X3593" s="236">
        <f>IFERROR(IF(VLOOKUP($C3593,'MSCI Database'!$C:$R,10, FALSE)="","",VLOOKUP($C3593,'MSCI Database'!$C:$R,10, FALSE)),"")</f>
        <v>129315</v>
      </c>
      <c r="Y3593" s="133" t="str">
        <f>IFERROR(IF(VLOOKUP($C3593,'MSCI Database'!$C:$R,11, FALSE)="","",VLOOKUP($C3593,'MSCI Database'!$C:$R,11, FALSE)),"")</f>
        <v>2019</v>
      </c>
      <c r="Z3593" s="133" t="str">
        <f>IFERROR(IF(VLOOKUP($C3593,'MSCI Database'!$C:$R,12, FALSE)="","",VLOOKUP($C3593,'MSCI Database'!$C:$R,12, FALSE)),"")</f>
        <v>E.Segmt-Moderately Low</v>
      </c>
      <c r="AA3593" s="202" t="str">
        <f>IFERROR(IF(VLOOKUP($C3593,'MSCI Database'!$C:$R,13, FALSE)="","",VLOOKUP($C3593,'MSCI Database'!$C:$R,13, FALSE)),"")</f>
        <v>Concerns related to governance, particularly pay disparity, weigh on the rating</v>
      </c>
    </row>
    <row r="3594" spans="1:27" s="130" customFormat="1" ht="15" hidden="1" customHeight="1" outlineLevel="1">
      <c r="A3594" s="130" t="s">
        <v>3508</v>
      </c>
      <c r="B3594" s="130" t="s">
        <v>3509</v>
      </c>
      <c r="C3594" s="130" t="s">
        <v>3510</v>
      </c>
      <c r="D3594" s="130" t="s">
        <v>18672</v>
      </c>
      <c r="E3594" s="130" t="s">
        <v>18673</v>
      </c>
      <c r="F3594" s="215">
        <v>6.6002842640682608E-3</v>
      </c>
      <c r="G3594" s="132" t="str">
        <f ca="1">IFERROR(_xll.BQL($A3594, "cur_mkt_cap(currency=EUR)")/1000000, " ")</f>
        <v xml:space="preserve"> </v>
      </c>
      <c r="M3594" s="308"/>
      <c r="N3594" s="215">
        <f t="shared" si="140"/>
        <v>7.0084743442246541E-5</v>
      </c>
      <c r="O3594" s="172" t="str">
        <f>IFERROR(IF(VLOOKUP($C3594,'MSCI Database'!$C:$R,2, FALSE)="","",VLOOKUP($C3594,'MSCI Database'!$C:$R,2, FALSE)),"")</f>
        <v>Road &amp; Rail Transport</v>
      </c>
      <c r="P3594" s="186" t="str">
        <f>IFERROR(IF(VLOOKUP($C3594,'MSCI Database'!$C:$R,3, FALSE)="","",VLOOKUP($C3594,'MSCI Database'!$C:$R,3, FALSE)),"")</f>
        <v>BBB</v>
      </c>
      <c r="Q3594" s="164" t="str">
        <f>IFERROR(IF(VLOOKUP($C3594,'MSCI Database'!$C:$R,4, FALSE)="","",VLOOKUP($C3594,'MSCI Database'!$C:$R,4, FALSE)),"")</f>
        <v>0</v>
      </c>
      <c r="R3594" s="164">
        <f>IFERROR(IF(VLOOKUP($C3594,'MSCI Database'!$C:$R,5, FALSE)="","",VLOOKUP($C3594,'MSCI Database'!$C:$R,5, FALSE)),"")</f>
        <v>4.5</v>
      </c>
      <c r="S3594" s="164">
        <f>IFERROR(IF(VLOOKUP($C3594,'MSCI Database'!$C:$R,6, FALSE)="","",VLOOKUP($C3594,'MSCI Database'!$C:$R,6, FALSE)),"")</f>
        <v>5.0999999999999996</v>
      </c>
      <c r="T3594" s="211">
        <f>IFERROR(IF(VLOOKUP($C3594,'MSCI Database'!$C:$R,7, FALSE)="","",VLOOKUP($C3594,'MSCI Database'!$C:$R,7, FALSE)),"")</f>
        <v>4</v>
      </c>
      <c r="U3594" s="164">
        <f>IFERROR(IF(VLOOKUP($C3594,'MSCI Database'!$C:$R,8, FALSE)="","",VLOOKUP($C3594,'MSCI Database'!$C:$R,8, FALSE)),"")</f>
        <v>2.5</v>
      </c>
      <c r="V3594" s="175">
        <f>IFERROR(IF(VLOOKUP($C3594,'MSCI Database'!$C:$R,9, FALSE)="","",VLOOKUP($C3594,'MSCI Database'!$C:$R,9, FALSE)),"")</f>
        <v>3.9</v>
      </c>
      <c r="W3594" s="165">
        <f t="shared" ca="1" si="141"/>
        <v>0</v>
      </c>
      <c r="X3594" s="236">
        <f>IFERROR(IF(VLOOKUP($C3594,'MSCI Database'!$C:$R,10, FALSE)="","",VLOOKUP($C3594,'MSCI Database'!$C:$R,10, FALSE)),"")</f>
        <v>108231</v>
      </c>
      <c r="Y3594" s="133" t="str">
        <f>IFERROR(IF(VLOOKUP($C3594,'MSCI Database'!$C:$R,11, FALSE)="","",VLOOKUP($C3594,'MSCI Database'!$C:$R,11, FALSE)),"")</f>
        <v>2018</v>
      </c>
      <c r="Z3594" s="133" t="str">
        <f>IFERROR(IF(VLOOKUP($C3594,'MSCI Database'!$C:$R,12, FALSE)="","",VLOOKUP($C3594,'MSCI Database'!$C:$R,12, FALSE)),"")</f>
        <v>E.CSI</v>
      </c>
      <c r="AA3594" s="202" t="str">
        <f>IFERROR(IF(VLOOKUP($C3594,'MSCI Database'!$C:$R,13, FALSE)="","",VLOOKUP($C3594,'MSCI Database'!$C:$R,13, FALSE)),"")</f>
        <v>Diversified business operation, energy efficiency initiatives lower carbon-related risk</v>
      </c>
    </row>
    <row r="3595" spans="1:27" s="130" customFormat="1" ht="15" hidden="1" customHeight="1" outlineLevel="1">
      <c r="A3595" s="130" t="s">
        <v>2885</v>
      </c>
      <c r="B3595" s="130" t="s">
        <v>2886</v>
      </c>
      <c r="C3595" s="130" t="s">
        <v>2887</v>
      </c>
      <c r="D3595" s="130" t="s">
        <v>18699</v>
      </c>
      <c r="E3595" s="130" t="s">
        <v>18707</v>
      </c>
      <c r="F3595" s="215">
        <v>2.2541223073187918E-3</v>
      </c>
      <c r="G3595" s="132" t="str">
        <f ca="1">IFERROR(_xll.BQL($A3595, "cur_mkt_cap(currency=EUR)")/1000000, " ")</f>
        <v xml:space="preserve"> </v>
      </c>
      <c r="M3595" s="308"/>
      <c r="N3595" s="215">
        <f t="shared" si="140"/>
        <v>2.3935269645266372E-5</v>
      </c>
      <c r="O3595" s="172" t="str">
        <f>IFERROR(IF(VLOOKUP($C3595,'MSCI Database'!$C:$R,2, FALSE)="","",VLOOKUP($C3595,'MSCI Database'!$C:$R,2, FALSE)),"")</f>
        <v>Integrated Oil &amp; Gas</v>
      </c>
      <c r="P3595" s="186" t="str">
        <f>IFERROR(IF(VLOOKUP($C3595,'MSCI Database'!$C:$R,3, FALSE)="","",VLOOKUP($C3595,'MSCI Database'!$C:$R,3, FALSE)),"")</f>
        <v>AA</v>
      </c>
      <c r="Q3595" s="164" t="str">
        <f>IFERROR(IF(VLOOKUP($C3595,'MSCI Database'!$C:$R,4, FALSE)="","",VLOOKUP($C3595,'MSCI Database'!$C:$R,4, FALSE)),"")</f>
        <v>0</v>
      </c>
      <c r="R3595" s="164">
        <f>IFERROR(IF(VLOOKUP($C3595,'MSCI Database'!$C:$R,5, FALSE)="","",VLOOKUP($C3595,'MSCI Database'!$C:$R,5, FALSE)),"")</f>
        <v>8.4</v>
      </c>
      <c r="S3595" s="164">
        <f>IFERROR(IF(VLOOKUP($C3595,'MSCI Database'!$C:$R,6, FALSE)="","",VLOOKUP($C3595,'MSCI Database'!$C:$R,6, FALSE)),"")</f>
        <v>6.4</v>
      </c>
      <c r="T3595" s="211">
        <f>IFERROR(IF(VLOOKUP($C3595,'MSCI Database'!$C:$R,7, FALSE)="","",VLOOKUP($C3595,'MSCI Database'!$C:$R,7, FALSE)),"")</f>
        <v>7.4</v>
      </c>
      <c r="U3595" s="164">
        <f>IFERROR(IF(VLOOKUP($C3595,'MSCI Database'!$C:$R,8, FALSE)="","",VLOOKUP($C3595,'MSCI Database'!$C:$R,8, FALSE)),"")</f>
        <v>4.3</v>
      </c>
      <c r="V3595" s="175">
        <f>IFERROR(IF(VLOOKUP($C3595,'MSCI Database'!$C:$R,9, FALSE)="","",VLOOKUP($C3595,'MSCI Database'!$C:$R,9, FALSE)),"")</f>
        <v>6</v>
      </c>
      <c r="W3595" s="165">
        <f t="shared" ca="1" si="141"/>
        <v>0</v>
      </c>
      <c r="X3595" s="236">
        <f>IFERROR(IF(VLOOKUP($C3595,'MSCI Database'!$C:$R,10, FALSE)="","",VLOOKUP($C3595,'MSCI Database'!$C:$R,10, FALSE)),"")</f>
        <v>7709302</v>
      </c>
      <c r="Y3595" s="133" t="str">
        <f>IFERROR(IF(VLOOKUP($C3595,'MSCI Database'!$C:$R,11, FALSE)="","",VLOOKUP($C3595,'MSCI Database'!$C:$R,11, FALSE)),"")</f>
        <v>2019</v>
      </c>
      <c r="Z3595" s="133" t="str">
        <f>IFERROR(IF(VLOOKUP($C3595,'MSCI Database'!$C:$R,12, FALSE)="","",VLOOKUP($C3595,'MSCI Database'!$C:$R,12, FALSE)),"")</f>
        <v>Reported</v>
      </c>
      <c r="AA3595" s="202" t="str">
        <f>IFERROR(IF(VLOOKUP($C3595,'MSCI Database'!$C:$R,13, FALSE)="","",VLOOKUP($C3595,'MSCI Database'!$C:$R,13, FALSE)),"")</f>
        <v>Robust greenhouse gas mitigation strategies and anti-corruption policies</v>
      </c>
    </row>
    <row r="3596" spans="1:27" s="130" customFormat="1" ht="15" hidden="1" customHeight="1" outlineLevel="1">
      <c r="A3596" s="130" t="s">
        <v>5973</v>
      </c>
      <c r="B3596" s="130" t="s">
        <v>5974</v>
      </c>
      <c r="C3596" s="130" t="s">
        <v>5975</v>
      </c>
      <c r="D3596" s="130" t="s">
        <v>12137</v>
      </c>
      <c r="E3596" s="130" t="s">
        <v>18684</v>
      </c>
      <c r="F3596" s="215">
        <v>2.4562664620536429E-2</v>
      </c>
      <c r="G3596" s="132" t="str">
        <f ca="1">IFERROR(_xll.BQL($A3596, "cur_mkt_cap(currency=EUR)")/1000000, " ")</f>
        <v xml:space="preserve"> </v>
      </c>
      <c r="M3596" s="308"/>
      <c r="N3596" s="215">
        <f t="shared" si="140"/>
        <v>2.6081725866866965E-4</v>
      </c>
      <c r="O3596" s="172" t="str">
        <f>IFERROR(IF(VLOOKUP($C3596,'MSCI Database'!$C:$R,2, FALSE)="","",VLOOKUP($C3596,'MSCI Database'!$C:$R,2, FALSE)),"")</f>
        <v>Commodity Chemicals</v>
      </c>
      <c r="P3596" s="186" t="str">
        <f>IFERROR(IF(VLOOKUP($C3596,'MSCI Database'!$C:$R,3, FALSE)="","",VLOOKUP($C3596,'MSCI Database'!$C:$R,3, FALSE)),"")</f>
        <v>B</v>
      </c>
      <c r="Q3596" s="164" t="str">
        <f>IFERROR(IF(VLOOKUP($C3596,'MSCI Database'!$C:$R,4, FALSE)="","",VLOOKUP($C3596,'MSCI Database'!$C:$R,4, FALSE)),"")</f>
        <v>1</v>
      </c>
      <c r="R3596" s="164">
        <f>IFERROR(IF(VLOOKUP($C3596,'MSCI Database'!$C:$R,5, FALSE)="","",VLOOKUP($C3596,'MSCI Database'!$C:$R,5, FALSE)),"")</f>
        <v>2.2000000000000002</v>
      </c>
      <c r="S3596" s="164">
        <f>IFERROR(IF(VLOOKUP($C3596,'MSCI Database'!$C:$R,6, FALSE)="","",VLOOKUP($C3596,'MSCI Database'!$C:$R,6, FALSE)),"")</f>
        <v>4</v>
      </c>
      <c r="T3596" s="211">
        <f>IFERROR(IF(VLOOKUP($C3596,'MSCI Database'!$C:$R,7, FALSE)="","",VLOOKUP($C3596,'MSCI Database'!$C:$R,7, FALSE)),"")</f>
        <v>2.8</v>
      </c>
      <c r="U3596" s="164">
        <f>IFERROR(IF(VLOOKUP($C3596,'MSCI Database'!$C:$R,8, FALSE)="","",VLOOKUP($C3596,'MSCI Database'!$C:$R,8, FALSE)),"")</f>
        <v>1.5</v>
      </c>
      <c r="V3596" s="175">
        <f>IFERROR(IF(VLOOKUP($C3596,'MSCI Database'!$C:$R,9, FALSE)="","",VLOOKUP($C3596,'MSCI Database'!$C:$R,9, FALSE)),"")</f>
        <v>3</v>
      </c>
      <c r="W3596" s="165">
        <f t="shared" ca="1" si="141"/>
        <v>0</v>
      </c>
      <c r="X3596" s="236">
        <f>IFERROR(IF(VLOOKUP($C3596,'MSCI Database'!$C:$R,10, FALSE)="","",VLOOKUP($C3596,'MSCI Database'!$C:$R,10, FALSE)),"")</f>
        <v>8641459</v>
      </c>
      <c r="Y3596" s="133" t="str">
        <f>IFERROR(IF(VLOOKUP($C3596,'MSCI Database'!$C:$R,11, FALSE)="","",VLOOKUP($C3596,'MSCI Database'!$C:$R,11, FALSE)),"")</f>
        <v>2019</v>
      </c>
      <c r="Z3596" s="133" t="str">
        <f>IFERROR(IF(VLOOKUP($C3596,'MSCI Database'!$C:$R,12, FALSE)="","",VLOOKUP($C3596,'MSCI Database'!$C:$R,12, FALSE)),"")</f>
        <v>Reported</v>
      </c>
      <c r="AA3596" s="202" t="str">
        <f>IFERROR(IF(VLOOKUP($C3596,'MSCI Database'!$C:$R,13, FALSE)="","",VLOOKUP($C3596,'MSCI Database'!$C:$R,13, FALSE)),"")</f>
        <v>Improved carbon mitigation measures and corporate governance practices drive upgrade</v>
      </c>
    </row>
    <row r="3597" spans="1:27" s="130" customFormat="1" ht="15" hidden="1" customHeight="1" outlineLevel="1">
      <c r="A3597" s="130" t="s">
        <v>4091</v>
      </c>
      <c r="B3597" s="130" t="s">
        <v>4092</v>
      </c>
      <c r="C3597" s="130" t="s">
        <v>4093</v>
      </c>
      <c r="D3597" s="130" t="s">
        <v>18672</v>
      </c>
      <c r="E3597" s="130" t="s">
        <v>18674</v>
      </c>
      <c r="F3597" s="215">
        <v>6.6032075316980162E-3</v>
      </c>
      <c r="G3597" s="132" t="str">
        <f ca="1">IFERROR(_xll.BQL($A3597, "cur_mkt_cap(currency=EUR)")/1000000, " ")</f>
        <v xml:space="preserve"> </v>
      </c>
      <c r="M3597" s="308"/>
      <c r="N3597" s="215">
        <f t="shared" si="140"/>
        <v>7.0115783993478524E-5</v>
      </c>
      <c r="O3597" s="172" t="str">
        <f>IFERROR(IF(VLOOKUP($C3597,'MSCI Database'!$C:$R,2, FALSE)="","",VLOOKUP($C3597,'MSCI Database'!$C:$R,2, FALSE)),"")</f>
        <v>Household &amp; Personal Products</v>
      </c>
      <c r="P3597" s="186" t="str">
        <f>IFERROR(IF(VLOOKUP($C3597,'MSCI Database'!$C:$R,3, FALSE)="","",VLOOKUP($C3597,'MSCI Database'!$C:$R,3, FALSE)),"")</f>
        <v>B</v>
      </c>
      <c r="Q3597" s="164" t="str">
        <f>IFERROR(IF(VLOOKUP($C3597,'MSCI Database'!$C:$R,4, FALSE)="","",VLOOKUP($C3597,'MSCI Database'!$C:$R,4, FALSE)),"")</f>
        <v>0</v>
      </c>
      <c r="R3597" s="164">
        <f>IFERROR(IF(VLOOKUP($C3597,'MSCI Database'!$C:$R,5, FALSE)="","",VLOOKUP($C3597,'MSCI Database'!$C:$R,5, FALSE)),"")</f>
        <v>2</v>
      </c>
      <c r="S3597" s="164">
        <f>IFERROR(IF(VLOOKUP($C3597,'MSCI Database'!$C:$R,6, FALSE)="","",VLOOKUP($C3597,'MSCI Database'!$C:$R,6, FALSE)),"")</f>
        <v>3.3</v>
      </c>
      <c r="T3597" s="211">
        <f>IFERROR(IF(VLOOKUP($C3597,'MSCI Database'!$C:$R,7, FALSE)="","",VLOOKUP($C3597,'MSCI Database'!$C:$R,7, FALSE)),"")</f>
        <v>2.7</v>
      </c>
      <c r="U3597" s="164">
        <f>IFERROR(IF(VLOOKUP($C3597,'MSCI Database'!$C:$R,8, FALSE)="","",VLOOKUP($C3597,'MSCI Database'!$C:$R,8, FALSE)),"")</f>
        <v>3.8</v>
      </c>
      <c r="V3597" s="175">
        <f>IFERROR(IF(VLOOKUP($C3597,'MSCI Database'!$C:$R,9, FALSE)="","",VLOOKUP($C3597,'MSCI Database'!$C:$R,9, FALSE)),"")</f>
        <v>3.3</v>
      </c>
      <c r="W3597" s="165">
        <f t="shared" ca="1" si="141"/>
        <v>0</v>
      </c>
      <c r="X3597" s="236">
        <f>IFERROR(IF(VLOOKUP($C3597,'MSCI Database'!$C:$R,10, FALSE)="","",VLOOKUP($C3597,'MSCI Database'!$C:$R,10, FALSE)),"")</f>
        <v>62181</v>
      </c>
      <c r="Y3597" s="133" t="str">
        <f>IFERROR(IF(VLOOKUP($C3597,'MSCI Database'!$C:$R,11, FALSE)="","",VLOOKUP($C3597,'MSCI Database'!$C:$R,11, FALSE)),"")</f>
        <v>2018</v>
      </c>
      <c r="Z3597" s="133" t="str">
        <f>IFERROR(IF(VLOOKUP($C3597,'MSCI Database'!$C:$R,12, FALSE)="","",VLOOKUP($C3597,'MSCI Database'!$C:$R,12, FALSE)),"")</f>
        <v>Reported</v>
      </c>
      <c r="AA3597" s="202" t="str">
        <f>IFERROR(IF(VLOOKUP($C3597,'MSCI Database'!$C:$R,13, FALSE)="","",VLOOKUP($C3597,'MSCI Database'!$C:$R,13, FALSE)),"")</f>
        <v>Weak chemical safety programs and packaging waste management policies</v>
      </c>
    </row>
    <row r="3598" spans="1:27" s="130" customFormat="1" ht="15" hidden="1" customHeight="1" outlineLevel="1">
      <c r="A3598" s="130" t="s">
        <v>3492</v>
      </c>
      <c r="B3598" s="130" t="s">
        <v>3493</v>
      </c>
      <c r="C3598" s="130" t="s">
        <v>3494</v>
      </c>
      <c r="D3598" s="130" t="s">
        <v>18672</v>
      </c>
      <c r="E3598" s="130" t="s">
        <v>18674</v>
      </c>
      <c r="F3598" s="215">
        <v>6.1313529298447616E-3</v>
      </c>
      <c r="G3598" s="132" t="str">
        <f ca="1">IFERROR(_xll.BQL($A3598, "cur_mkt_cap(currency=EUR)")/1000000, " ")</f>
        <v xml:space="preserve"> </v>
      </c>
      <c r="M3598" s="308"/>
      <c r="N3598" s="215">
        <f t="shared" si="140"/>
        <v>6.5105422713592476E-5</v>
      </c>
      <c r="O3598" s="172" t="str">
        <f>IFERROR(IF(VLOOKUP($C3598,'MSCI Database'!$C:$R,2, FALSE)="","",VLOOKUP($C3598,'MSCI Database'!$C:$R,2, FALSE)),"")</f>
        <v>Retail - Food &amp; Staples</v>
      </c>
      <c r="P3598" s="186" t="str">
        <f>IFERROR(IF(VLOOKUP($C3598,'MSCI Database'!$C:$R,3, FALSE)="","",VLOOKUP($C3598,'MSCI Database'!$C:$R,3, FALSE)),"")</f>
        <v>BB</v>
      </c>
      <c r="Q3598" s="164" t="str">
        <f>IFERROR(IF(VLOOKUP($C3598,'MSCI Database'!$C:$R,4, FALSE)="","",VLOOKUP($C3598,'MSCI Database'!$C:$R,4, FALSE)),"")</f>
        <v>0</v>
      </c>
      <c r="R3598" s="164">
        <f>IFERROR(IF(VLOOKUP($C3598,'MSCI Database'!$C:$R,5, FALSE)="","",VLOOKUP($C3598,'MSCI Database'!$C:$R,5, FALSE)),"")</f>
        <v>3.9</v>
      </c>
      <c r="S3598" s="164">
        <f>IFERROR(IF(VLOOKUP($C3598,'MSCI Database'!$C:$R,6, FALSE)="","",VLOOKUP($C3598,'MSCI Database'!$C:$R,6, FALSE)),"")</f>
        <v>4.0999999999999996</v>
      </c>
      <c r="T3598" s="211">
        <f>IFERROR(IF(VLOOKUP($C3598,'MSCI Database'!$C:$R,7, FALSE)="","",VLOOKUP($C3598,'MSCI Database'!$C:$R,7, FALSE)),"")</f>
        <v>4.2</v>
      </c>
      <c r="U3598" s="164">
        <f>IFERROR(IF(VLOOKUP($C3598,'MSCI Database'!$C:$R,8, FALSE)="","",VLOOKUP($C3598,'MSCI Database'!$C:$R,8, FALSE)),"")</f>
        <v>2.6</v>
      </c>
      <c r="V3598" s="175">
        <f>IFERROR(IF(VLOOKUP($C3598,'MSCI Database'!$C:$R,9, FALSE)="","",VLOOKUP($C3598,'MSCI Database'!$C:$R,9, FALSE)),"")</f>
        <v>3.7</v>
      </c>
      <c r="W3598" s="165">
        <f t="shared" ca="1" si="141"/>
        <v>0</v>
      </c>
      <c r="X3598" s="236">
        <f>IFERROR(IF(VLOOKUP($C3598,'MSCI Database'!$C:$R,10, FALSE)="","",VLOOKUP($C3598,'MSCI Database'!$C:$R,10, FALSE)),"")</f>
        <v>339814</v>
      </c>
      <c r="Y3598" s="133" t="str">
        <f>IFERROR(IF(VLOOKUP($C3598,'MSCI Database'!$C:$R,11, FALSE)="","",VLOOKUP($C3598,'MSCI Database'!$C:$R,11, FALSE)),"")</f>
        <v>2019</v>
      </c>
      <c r="Z3598" s="133" t="str">
        <f>IFERROR(IF(VLOOKUP($C3598,'MSCI Database'!$C:$R,12, FALSE)="","",VLOOKUP($C3598,'MSCI Database'!$C:$R,12, FALSE)),"")</f>
        <v>E.Segmt-Moderately Low</v>
      </c>
      <c r="AA3598" s="202" t="str">
        <f>IFERROR(IF(VLOOKUP($C3598,'MSCI Database'!$C:$R,13, FALSE)="","",VLOOKUP($C3598,'MSCI Database'!$C:$R,13, FALSE)),"")</f>
        <v>Limited efforts to mitigate cybersecurity risks</v>
      </c>
    </row>
    <row r="3599" spans="1:27" s="130" customFormat="1" ht="15" hidden="1" customHeight="1" outlineLevel="1">
      <c r="A3599" s="130" t="s">
        <v>5089</v>
      </c>
      <c r="B3599" s="130" t="s">
        <v>5090</v>
      </c>
      <c r="C3599" s="130" t="s">
        <v>5091</v>
      </c>
      <c r="D3599" s="130" t="s">
        <v>18702</v>
      </c>
      <c r="E3599" s="130" t="s">
        <v>18684</v>
      </c>
      <c r="F3599" s="215">
        <v>3.4295389836137273E-2</v>
      </c>
      <c r="G3599" s="132" t="str">
        <f ca="1">IFERROR(_xll.BQL($A3599, "cur_mkt_cap(currency=EUR)")/1000000, " ")</f>
        <v xml:space="preserve"> </v>
      </c>
      <c r="M3599" s="308"/>
      <c r="N3599" s="215">
        <f t="shared" si="140"/>
        <v>3.6416364837535008E-4</v>
      </c>
      <c r="O3599" s="172" t="str">
        <f>IFERROR(IF(VLOOKUP($C3599,'MSCI Database'!$C:$R,2, FALSE)="","",VLOOKUP($C3599,'MSCI Database'!$C:$R,2, FALSE)),"")</f>
        <v>Metals and Mining - Non-Precious Metals</v>
      </c>
      <c r="P3599" s="186" t="str">
        <f>IFERROR(IF(VLOOKUP($C3599,'MSCI Database'!$C:$R,3, FALSE)="","",VLOOKUP($C3599,'MSCI Database'!$C:$R,3, FALSE)),"")</f>
        <v>B</v>
      </c>
      <c r="Q3599" s="164" t="str">
        <f>IFERROR(IF(VLOOKUP($C3599,'MSCI Database'!$C:$R,4, FALSE)="","",VLOOKUP($C3599,'MSCI Database'!$C:$R,4, FALSE)),"")</f>
        <v>1</v>
      </c>
      <c r="R3599" s="164">
        <f>IFERROR(IF(VLOOKUP($C3599,'MSCI Database'!$C:$R,5, FALSE)="","",VLOOKUP($C3599,'MSCI Database'!$C:$R,5, FALSE)),"")</f>
        <v>2.2999999999999998</v>
      </c>
      <c r="S3599" s="164">
        <f>IFERROR(IF(VLOOKUP($C3599,'MSCI Database'!$C:$R,6, FALSE)="","",VLOOKUP($C3599,'MSCI Database'!$C:$R,6, FALSE)),"")</f>
        <v>1.9</v>
      </c>
      <c r="T3599" s="211">
        <f>IFERROR(IF(VLOOKUP($C3599,'MSCI Database'!$C:$R,7, FALSE)="","",VLOOKUP($C3599,'MSCI Database'!$C:$R,7, FALSE)),"")</f>
        <v>4.2</v>
      </c>
      <c r="U3599" s="164">
        <f>IFERROR(IF(VLOOKUP($C3599,'MSCI Database'!$C:$R,8, FALSE)="","",VLOOKUP($C3599,'MSCI Database'!$C:$R,8, FALSE)),"")</f>
        <v>2</v>
      </c>
      <c r="V3599" s="175">
        <f>IFERROR(IF(VLOOKUP($C3599,'MSCI Database'!$C:$R,9, FALSE)="","",VLOOKUP($C3599,'MSCI Database'!$C:$R,9, FALSE)),"")</f>
        <v>2.6</v>
      </c>
      <c r="W3599" s="165">
        <f t="shared" ca="1" si="141"/>
        <v>0</v>
      </c>
      <c r="X3599" s="236">
        <f>IFERROR(IF(VLOOKUP($C3599,'MSCI Database'!$C:$R,10, FALSE)="","",VLOOKUP($C3599,'MSCI Database'!$C:$R,10, FALSE)),"")</f>
        <v>6366493</v>
      </c>
      <c r="Y3599" s="133" t="str">
        <f>IFERROR(IF(VLOOKUP($C3599,'MSCI Database'!$C:$R,11, FALSE)="","",VLOOKUP($C3599,'MSCI Database'!$C:$R,11, FALSE)),"")</f>
        <v>2019</v>
      </c>
      <c r="Z3599" s="133" t="str">
        <f>IFERROR(IF(VLOOKUP($C3599,'MSCI Database'!$C:$R,12, FALSE)="","",VLOOKUP($C3599,'MSCI Database'!$C:$R,12, FALSE)),"")</f>
        <v>Reported</v>
      </c>
      <c r="AA3599" s="202" t="str">
        <f>IFERROR(IF(VLOOKUP($C3599,'MSCI Database'!$C:$R,13, FALSE)="","",VLOOKUP($C3599,'MSCI Database'!$C:$R,13, FALSE)),"")</f>
        <v>Labor unrest still a major concern in multiple sites, improving carbon emissions performance</v>
      </c>
    </row>
    <row r="3600" spans="1:27" s="130" customFormat="1" ht="15" hidden="1" customHeight="1" outlineLevel="1">
      <c r="A3600" s="130" t="s">
        <v>3461</v>
      </c>
      <c r="B3600" s="130" t="s">
        <v>3462</v>
      </c>
      <c r="C3600" s="130" t="s">
        <v>3463</v>
      </c>
      <c r="D3600" s="130" t="s">
        <v>18672</v>
      </c>
      <c r="E3600" s="130" t="s">
        <v>18673</v>
      </c>
      <c r="F3600" s="215">
        <v>6.4117783305045698E-3</v>
      </c>
      <c r="G3600" s="132" t="str">
        <f ca="1">IFERROR(_xll.BQL($A3600, "cur_mkt_cap(currency=EUR)")/1000000, " ")</f>
        <v xml:space="preserve"> </v>
      </c>
      <c r="M3600" s="308"/>
      <c r="N3600" s="215">
        <f t="shared" si="140"/>
        <v>6.8083103897253788E-5</v>
      </c>
      <c r="O3600" s="172" t="str">
        <f>IFERROR(IF(VLOOKUP($C3600,'MSCI Database'!$C:$R,2, FALSE)="","",VLOOKUP($C3600,'MSCI Database'!$C:$R,2, FALSE)),"")</f>
        <v>Road &amp; Rail Transport</v>
      </c>
      <c r="P3600" s="186" t="str">
        <f>IFERROR(IF(VLOOKUP($C3600,'MSCI Database'!$C:$R,3, FALSE)="","",VLOOKUP($C3600,'MSCI Database'!$C:$R,3, FALSE)),"")</f>
        <v>AA</v>
      </c>
      <c r="Q3600" s="164" t="str">
        <f>IFERROR(IF(VLOOKUP($C3600,'MSCI Database'!$C:$R,4, FALSE)="","",VLOOKUP($C3600,'MSCI Database'!$C:$R,4, FALSE)),"")</f>
        <v>0</v>
      </c>
      <c r="R3600" s="164">
        <f>IFERROR(IF(VLOOKUP($C3600,'MSCI Database'!$C:$R,5, FALSE)="","",VLOOKUP($C3600,'MSCI Database'!$C:$R,5, FALSE)),"")</f>
        <v>8.5</v>
      </c>
      <c r="S3600" s="164">
        <f>IFERROR(IF(VLOOKUP($C3600,'MSCI Database'!$C:$R,6, FALSE)="","",VLOOKUP($C3600,'MSCI Database'!$C:$R,6, FALSE)),"")</f>
        <v>6.7</v>
      </c>
      <c r="T3600" s="211">
        <f>IFERROR(IF(VLOOKUP($C3600,'MSCI Database'!$C:$R,7, FALSE)="","",VLOOKUP($C3600,'MSCI Database'!$C:$R,7, FALSE)),"")</f>
        <v>5.6</v>
      </c>
      <c r="U3600" s="164">
        <f>IFERROR(IF(VLOOKUP($C3600,'MSCI Database'!$C:$R,8, FALSE)="","",VLOOKUP($C3600,'MSCI Database'!$C:$R,8, FALSE)),"")</f>
        <v>4.3</v>
      </c>
      <c r="V3600" s="175">
        <f>IFERROR(IF(VLOOKUP($C3600,'MSCI Database'!$C:$R,9, FALSE)="","",VLOOKUP($C3600,'MSCI Database'!$C:$R,9, FALSE)),"")</f>
        <v>5.5</v>
      </c>
      <c r="W3600" s="165">
        <f t="shared" ca="1" si="141"/>
        <v>0</v>
      </c>
      <c r="X3600" s="236">
        <f>IFERROR(IF(VLOOKUP($C3600,'MSCI Database'!$C:$R,10, FALSE)="","",VLOOKUP($C3600,'MSCI Database'!$C:$R,10, FALSE)),"")</f>
        <v>253000</v>
      </c>
      <c r="Y3600" s="133" t="str">
        <f>IFERROR(IF(VLOOKUP($C3600,'MSCI Database'!$C:$R,11, FALSE)="","",VLOOKUP($C3600,'MSCI Database'!$C:$R,11, FALSE)),"")</f>
        <v>2019</v>
      </c>
      <c r="Z3600" s="133" t="str">
        <f>IFERROR(IF(VLOOKUP($C3600,'MSCI Database'!$C:$R,12, FALSE)="","",VLOOKUP($C3600,'MSCI Database'!$C:$R,12, FALSE)),"")</f>
        <v>Reported</v>
      </c>
      <c r="AA3600" s="202" t="str">
        <f>IFERROR(IF(VLOOKUP($C3600,'MSCI Database'!$C:$R,13, FALSE)="","",VLOOKUP($C3600,'MSCI Database'!$C:$R,13, FALSE)),"")</f>
        <v>Strong focus and performance on carbon reduction persist</v>
      </c>
    </row>
    <row r="3601" spans="1:27" s="130" customFormat="1" ht="15" hidden="1" customHeight="1" outlineLevel="1">
      <c r="A3601" s="130" t="s">
        <v>181</v>
      </c>
      <c r="B3601" s="130" t="s">
        <v>182</v>
      </c>
      <c r="C3601" s="130" t="s">
        <v>183</v>
      </c>
      <c r="D3601" s="130" t="s">
        <v>18672</v>
      </c>
      <c r="E3601" s="130" t="s">
        <v>18673</v>
      </c>
      <c r="F3601" s="215">
        <v>6.2927043993180722E-3</v>
      </c>
      <c r="G3601" s="132" t="str">
        <f ca="1">IFERROR(_xll.BQL($A3601, "cur_mkt_cap(currency=EUR)")/1000000, " ")</f>
        <v xml:space="preserve"> </v>
      </c>
      <c r="M3601" s="308"/>
      <c r="N3601" s="215">
        <f t="shared" si="140"/>
        <v>6.6818724124507206E-5</v>
      </c>
      <c r="O3601" s="172" t="str">
        <f>IFERROR(IF(VLOOKUP($C3601,'MSCI Database'!$C:$R,2, FALSE)="","",VLOOKUP($C3601,'MSCI Database'!$C:$R,2, FALSE)),"")</f>
        <v>Industrial Machinery</v>
      </c>
      <c r="P3601" s="186" t="str">
        <f>IFERROR(IF(VLOOKUP($C3601,'MSCI Database'!$C:$R,3, FALSE)="","",VLOOKUP($C3601,'MSCI Database'!$C:$R,3, FALSE)),"")</f>
        <v>AA</v>
      </c>
      <c r="Q3601" s="164" t="str">
        <f>IFERROR(IF(VLOOKUP($C3601,'MSCI Database'!$C:$R,4, FALSE)="","",VLOOKUP($C3601,'MSCI Database'!$C:$R,4, FALSE)),"")</f>
        <v>0</v>
      </c>
      <c r="R3601" s="164">
        <f>IFERROR(IF(VLOOKUP($C3601,'MSCI Database'!$C:$R,5, FALSE)="","",VLOOKUP($C3601,'MSCI Database'!$C:$R,5, FALSE)),"")</f>
        <v>7.7</v>
      </c>
      <c r="S3601" s="164">
        <f>IFERROR(IF(VLOOKUP($C3601,'MSCI Database'!$C:$R,6, FALSE)="","",VLOOKUP($C3601,'MSCI Database'!$C:$R,6, FALSE)),"")</f>
        <v>5.8</v>
      </c>
      <c r="T3601" s="211">
        <f>IFERROR(IF(VLOOKUP($C3601,'MSCI Database'!$C:$R,7, FALSE)="","",VLOOKUP($C3601,'MSCI Database'!$C:$R,7, FALSE)),"")</f>
        <v>7.2</v>
      </c>
      <c r="U3601" s="164">
        <f>IFERROR(IF(VLOOKUP($C3601,'MSCI Database'!$C:$R,8, FALSE)="","",VLOOKUP($C3601,'MSCI Database'!$C:$R,8, FALSE)),"")</f>
        <v>5</v>
      </c>
      <c r="V3601" s="175">
        <f>IFERROR(IF(VLOOKUP($C3601,'MSCI Database'!$C:$R,9, FALSE)="","",VLOOKUP($C3601,'MSCI Database'!$C:$R,9, FALSE)),"")</f>
        <v>5.7</v>
      </c>
      <c r="W3601" s="165">
        <f t="shared" ca="1" si="141"/>
        <v>0</v>
      </c>
      <c r="X3601" s="236">
        <f>IFERROR(IF(VLOOKUP($C3601,'MSCI Database'!$C:$R,10, FALSE)="","",VLOOKUP($C3601,'MSCI Database'!$C:$R,10, FALSE)),"")</f>
        <v>60471</v>
      </c>
      <c r="Y3601" s="133" t="str">
        <f>IFERROR(IF(VLOOKUP($C3601,'MSCI Database'!$C:$R,11, FALSE)="","",VLOOKUP($C3601,'MSCI Database'!$C:$R,11, FALSE)),"")</f>
        <v>2019</v>
      </c>
      <c r="Z3601" s="133" t="str">
        <f>IFERROR(IF(VLOOKUP($C3601,'MSCI Database'!$C:$R,12, FALSE)="","",VLOOKUP($C3601,'MSCI Database'!$C:$R,12, FALSE)),"")</f>
        <v>Reported</v>
      </c>
      <c r="AA3601" s="202" t="str">
        <f>IFERROR(IF(VLOOKUP($C3601,'MSCI Database'!$C:$R,13, FALSE)="","",VLOOKUP($C3601,'MSCI Database'!$C:$R,13, FALSE)),"")</f>
        <v>Outperforms most peers in employee management practices</v>
      </c>
    </row>
    <row r="3602" spans="1:27" s="130" customFormat="1" ht="15" hidden="1" customHeight="1" outlineLevel="1">
      <c r="A3602" s="130" t="s">
        <v>3894</v>
      </c>
      <c r="B3602" s="130" t="s">
        <v>3895</v>
      </c>
      <c r="C3602" s="130" t="s">
        <v>3896</v>
      </c>
      <c r="D3602" s="130" t="s">
        <v>18672</v>
      </c>
      <c r="E3602" s="130" t="s">
        <v>18673</v>
      </c>
      <c r="F3602" s="215">
        <v>6.2121074241430763E-3</v>
      </c>
      <c r="G3602" s="132" t="str">
        <f ca="1">IFERROR(_xll.BQL($A3602, "cur_mkt_cap(currency=EUR)")/1000000, " ")</f>
        <v xml:space="preserve"> </v>
      </c>
      <c r="M3602" s="308"/>
      <c r="N3602" s="215">
        <f t="shared" si="140"/>
        <v>6.5962909722980354E-5</v>
      </c>
      <c r="O3602" s="172" t="str">
        <f>IFERROR(IF(VLOOKUP($C3602,'MSCI Database'!$C:$R,2, FALSE)="","",VLOOKUP($C3602,'MSCI Database'!$C:$R,2, FALSE)),"")</f>
        <v>Commercial Services &amp; Supplies</v>
      </c>
      <c r="P3602" s="186" t="str">
        <f>IFERROR(IF(VLOOKUP($C3602,'MSCI Database'!$C:$R,3, FALSE)="","",VLOOKUP($C3602,'MSCI Database'!$C:$R,3, FALSE)),"")</f>
        <v>BBB</v>
      </c>
      <c r="Q3602" s="164" t="str">
        <f>IFERROR(IF(VLOOKUP($C3602,'MSCI Database'!$C:$R,4, FALSE)="","",VLOOKUP($C3602,'MSCI Database'!$C:$R,4, FALSE)),"")</f>
        <v>-1</v>
      </c>
      <c r="R3602" s="164">
        <f>IFERROR(IF(VLOOKUP($C3602,'MSCI Database'!$C:$R,5, FALSE)="","",VLOOKUP($C3602,'MSCI Database'!$C:$R,5, FALSE)),"")</f>
        <v>4.3</v>
      </c>
      <c r="S3602" s="164">
        <f>IFERROR(IF(VLOOKUP($C3602,'MSCI Database'!$C:$R,6, FALSE)="","",VLOOKUP($C3602,'MSCI Database'!$C:$R,6, FALSE)),"")</f>
        <v>6.2</v>
      </c>
      <c r="T3602" s="211">
        <f>IFERROR(IF(VLOOKUP($C3602,'MSCI Database'!$C:$R,7, FALSE)="","",VLOOKUP($C3602,'MSCI Database'!$C:$R,7, FALSE)),"")</f>
        <v>8.1999999999999993</v>
      </c>
      <c r="U3602" s="164">
        <f>IFERROR(IF(VLOOKUP($C3602,'MSCI Database'!$C:$R,8, FALSE)="","",VLOOKUP($C3602,'MSCI Database'!$C:$R,8, FALSE)),"")</f>
        <v>2.7</v>
      </c>
      <c r="V3602" s="175">
        <f>IFERROR(IF(VLOOKUP($C3602,'MSCI Database'!$C:$R,9, FALSE)="","",VLOOKUP($C3602,'MSCI Database'!$C:$R,9, FALSE)),"")</f>
        <v>4.9000000000000004</v>
      </c>
      <c r="W3602" s="165">
        <f t="shared" ca="1" si="141"/>
        <v>0</v>
      </c>
      <c r="X3602" s="236">
        <f>IFERROR(IF(VLOOKUP($C3602,'MSCI Database'!$C:$R,10, FALSE)="","",VLOOKUP($C3602,'MSCI Database'!$C:$R,10, FALSE)),"")</f>
        <v>1124062</v>
      </c>
      <c r="Y3602" s="133" t="str">
        <f>IFERROR(IF(VLOOKUP($C3602,'MSCI Database'!$C:$R,11, FALSE)="","",VLOOKUP($C3602,'MSCI Database'!$C:$R,11, FALSE)),"")</f>
        <v>2019</v>
      </c>
      <c r="Z3602" s="133" t="str">
        <f>IFERROR(IF(VLOOKUP($C3602,'MSCI Database'!$C:$R,12, FALSE)="","",VLOOKUP($C3602,'MSCI Database'!$C:$R,12, FALSE)),"")</f>
        <v>Reported</v>
      </c>
      <c r="AA3602" s="202" t="str">
        <f>IFERROR(IF(VLOOKUP($C3602,'MSCI Database'!$C:$R,13, FALSE)="","",VLOOKUP($C3602,'MSCI Database'!$C:$R,13, FALSE)),"")</f>
        <v>Controversy related to alleged involvement in anti-competitive trade practices drives the downgrade</v>
      </c>
    </row>
    <row r="3603" spans="1:27" s="130" customFormat="1" ht="15" hidden="1" customHeight="1" outlineLevel="1">
      <c r="A3603" s="130" t="s">
        <v>3763</v>
      </c>
      <c r="B3603" s="130" t="s">
        <v>3764</v>
      </c>
      <c r="C3603" s="130" t="s">
        <v>3765</v>
      </c>
      <c r="D3603" s="130" t="s">
        <v>18672</v>
      </c>
      <c r="E3603" s="130" t="s">
        <v>12133</v>
      </c>
      <c r="F3603" s="215">
        <v>6.3583695027545004E-3</v>
      </c>
      <c r="G3603" s="132" t="str">
        <f ca="1">IFERROR(_xll.BQL($A3603, "cur_mkt_cap(currency=EUR)")/1000000, " ")</f>
        <v xml:space="preserve"> </v>
      </c>
      <c r="M3603" s="308"/>
      <c r="N3603" s="215">
        <f t="shared" si="140"/>
        <v>6.7515985294379011E-5</v>
      </c>
      <c r="O3603" s="172" t="str">
        <f>IFERROR(IF(VLOOKUP($C3603,'MSCI Database'!$C:$R,2, FALSE)="","",VLOOKUP($C3603,'MSCI Database'!$C:$R,2, FALSE)),"")</f>
        <v>Pharmaceuticals</v>
      </c>
      <c r="P3603" s="186" t="str">
        <f>IFERROR(IF(VLOOKUP($C3603,'MSCI Database'!$C:$R,3, FALSE)="","",VLOOKUP($C3603,'MSCI Database'!$C:$R,3, FALSE)),"")</f>
        <v>A</v>
      </c>
      <c r="Q3603" s="164" t="str">
        <f>IFERROR(IF(VLOOKUP($C3603,'MSCI Database'!$C:$R,4, FALSE)="","",VLOOKUP($C3603,'MSCI Database'!$C:$R,4, FALSE)),"")</f>
        <v>0</v>
      </c>
      <c r="R3603" s="164">
        <f>IFERROR(IF(VLOOKUP($C3603,'MSCI Database'!$C:$R,5, FALSE)="","",VLOOKUP($C3603,'MSCI Database'!$C:$R,5, FALSE)),"")</f>
        <v>6.8</v>
      </c>
      <c r="S3603" s="164">
        <f>IFERROR(IF(VLOOKUP($C3603,'MSCI Database'!$C:$R,6, FALSE)="","",VLOOKUP($C3603,'MSCI Database'!$C:$R,6, FALSE)),"")</f>
        <v>5.5</v>
      </c>
      <c r="T3603" s="211">
        <f>IFERROR(IF(VLOOKUP($C3603,'MSCI Database'!$C:$R,7, FALSE)="","",VLOOKUP($C3603,'MSCI Database'!$C:$R,7, FALSE)),"")</f>
        <v>5.4</v>
      </c>
      <c r="U3603" s="164">
        <f>IFERROR(IF(VLOOKUP($C3603,'MSCI Database'!$C:$R,8, FALSE)="","",VLOOKUP($C3603,'MSCI Database'!$C:$R,8, FALSE)),"")</f>
        <v>3.9</v>
      </c>
      <c r="V3603" s="175">
        <f>IFERROR(IF(VLOOKUP($C3603,'MSCI Database'!$C:$R,9, FALSE)="","",VLOOKUP($C3603,'MSCI Database'!$C:$R,9, FALSE)),"")</f>
        <v>4.9000000000000004</v>
      </c>
      <c r="W3603" s="165">
        <f t="shared" ca="1" si="141"/>
        <v>0</v>
      </c>
      <c r="X3603" s="236">
        <f>IFERROR(IF(VLOOKUP($C3603,'MSCI Database'!$C:$R,10, FALSE)="","",VLOOKUP($C3603,'MSCI Database'!$C:$R,10, FALSE)),"")</f>
        <v>54430</v>
      </c>
      <c r="Y3603" s="133" t="str">
        <f>IFERROR(IF(VLOOKUP($C3603,'MSCI Database'!$C:$R,11, FALSE)="","",VLOOKUP($C3603,'MSCI Database'!$C:$R,11, FALSE)),"")</f>
        <v>2019</v>
      </c>
      <c r="Z3603" s="133" t="str">
        <f>IFERROR(IF(VLOOKUP($C3603,'MSCI Database'!$C:$R,12, FALSE)="","",VLOOKUP($C3603,'MSCI Database'!$C:$R,12, FALSE)),"")</f>
        <v>Reported</v>
      </c>
      <c r="AA3603" s="202" t="str">
        <f>IFERROR(IF(VLOOKUP($C3603,'MSCI Database'!$C:$R,13, FALSE)="","",VLOOKUP($C3603,'MSCI Database'!$C:$R,13, FALSE)),"")</f>
        <v>Comprehensive programs to ensure maintain product quality, and improved employee engagement programs</v>
      </c>
    </row>
    <row r="3604" spans="1:27" s="130" customFormat="1" ht="15" hidden="1" customHeight="1" outlineLevel="1">
      <c r="A3604" s="130" t="s">
        <v>3648</v>
      </c>
      <c r="B3604" s="130" t="s">
        <v>3649</v>
      </c>
      <c r="C3604" s="130" t="s">
        <v>3650</v>
      </c>
      <c r="D3604" s="130" t="s">
        <v>18672</v>
      </c>
      <c r="E3604" s="130" t="s">
        <v>18682</v>
      </c>
      <c r="F3604" s="215">
        <v>6.3753477609025276E-3</v>
      </c>
      <c r="G3604" s="132" t="str">
        <f ca="1">IFERROR(_xll.BQL($A3604, "cur_mkt_cap(currency=EUR)")/1000000, " ")</f>
        <v xml:space="preserve"> </v>
      </c>
      <c r="M3604" s="308"/>
      <c r="N3604" s="215">
        <f t="shared" si="140"/>
        <v>6.769626796385107E-5</v>
      </c>
      <c r="O3604" s="172" t="str">
        <f>IFERROR(IF(VLOOKUP($C3604,'MSCI Database'!$C:$R,2, FALSE)="","",VLOOKUP($C3604,'MSCI Database'!$C:$R,2, FALSE)),"")</f>
        <v>Retail - Consumer Discretionary</v>
      </c>
      <c r="P3604" s="186" t="str">
        <f>IFERROR(IF(VLOOKUP($C3604,'MSCI Database'!$C:$R,3, FALSE)="","",VLOOKUP($C3604,'MSCI Database'!$C:$R,3, FALSE)),"")</f>
        <v>A</v>
      </c>
      <c r="Q3604" s="164" t="str">
        <f>IFERROR(IF(VLOOKUP($C3604,'MSCI Database'!$C:$R,4, FALSE)="","",VLOOKUP($C3604,'MSCI Database'!$C:$R,4, FALSE)),"")</f>
        <v>0</v>
      </c>
      <c r="R3604" s="164">
        <f>IFERROR(IF(VLOOKUP($C3604,'MSCI Database'!$C:$R,5, FALSE)="","",VLOOKUP($C3604,'MSCI Database'!$C:$R,5, FALSE)),"")</f>
        <v>6.3</v>
      </c>
      <c r="S3604" s="164">
        <f>IFERROR(IF(VLOOKUP($C3604,'MSCI Database'!$C:$R,6, FALSE)="","",VLOOKUP($C3604,'MSCI Database'!$C:$R,6, FALSE)),"")</f>
        <v>1.7</v>
      </c>
      <c r="T3604" s="211">
        <f>IFERROR(IF(VLOOKUP($C3604,'MSCI Database'!$C:$R,7, FALSE)="","",VLOOKUP($C3604,'MSCI Database'!$C:$R,7, FALSE)),"")</f>
        <v>6.4</v>
      </c>
      <c r="U3604" s="164">
        <f>IFERROR(IF(VLOOKUP($C3604,'MSCI Database'!$C:$R,8, FALSE)="","",VLOOKUP($C3604,'MSCI Database'!$C:$R,8, FALSE)),"")</f>
        <v>3.5</v>
      </c>
      <c r="V3604" s="175">
        <f>IFERROR(IF(VLOOKUP($C3604,'MSCI Database'!$C:$R,9, FALSE)="","",VLOOKUP($C3604,'MSCI Database'!$C:$R,9, FALSE)),"")</f>
        <v>4.7</v>
      </c>
      <c r="W3604" s="165">
        <f t="shared" ca="1" si="141"/>
        <v>0</v>
      </c>
      <c r="X3604" s="236">
        <f>IFERROR(IF(VLOOKUP($C3604,'MSCI Database'!$C:$R,10, FALSE)="","",VLOOKUP($C3604,'MSCI Database'!$C:$R,10, FALSE)),"")</f>
        <v>10469</v>
      </c>
      <c r="Y3604" s="133" t="str">
        <f>IFERROR(IF(VLOOKUP($C3604,'MSCI Database'!$C:$R,11, FALSE)="","",VLOOKUP($C3604,'MSCI Database'!$C:$R,11, FALSE)),"")</f>
        <v>2019</v>
      </c>
      <c r="Z3604" s="133" t="str">
        <f>IFERROR(IF(VLOOKUP($C3604,'MSCI Database'!$C:$R,12, FALSE)="","",VLOOKUP($C3604,'MSCI Database'!$C:$R,12, FALSE)),"")</f>
        <v>E.Segmt-Low</v>
      </c>
      <c r="AA3604" s="202" t="str">
        <f>IFERROR(IF(VLOOKUP($C3604,'MSCI Database'!$C:$R,13, FALSE)="","",VLOOKUP($C3604,'MSCI Database'!$C:$R,13, FALSE)),"")</f>
        <v>Robust data protection and workforce management practices</v>
      </c>
    </row>
    <row r="3605" spans="1:27" s="130" customFormat="1" ht="15" hidden="1" customHeight="1" outlineLevel="1">
      <c r="A3605" s="130" t="s">
        <v>4200</v>
      </c>
      <c r="B3605" s="130" t="s">
        <v>4201</v>
      </c>
      <c r="C3605" s="130" t="s">
        <v>4202</v>
      </c>
      <c r="D3605" s="130" t="s">
        <v>18672</v>
      </c>
      <c r="E3605" s="130" t="s">
        <v>18684</v>
      </c>
      <c r="F3605" s="215">
        <v>6.3028914408919416E-3</v>
      </c>
      <c r="G3605" s="132" t="str">
        <f ca="1">IFERROR(_xll.BQL($A3605, "cur_mkt_cap(currency=EUR)")/1000000, " ")</f>
        <v xml:space="preserve"> </v>
      </c>
      <c r="M3605" s="308"/>
      <c r="N3605" s="215">
        <f t="shared" si="140"/>
        <v>6.6926894646650764E-5</v>
      </c>
      <c r="O3605" s="172" t="str">
        <f>IFERROR(IF(VLOOKUP($C3605,'MSCI Database'!$C:$R,2, FALSE)="","",VLOOKUP($C3605,'MSCI Database'!$C:$R,2, FALSE)),"")</f>
        <v>Diversified Chemicals</v>
      </c>
      <c r="P3605" s="186" t="str">
        <f>IFERROR(IF(VLOOKUP($C3605,'MSCI Database'!$C:$R,3, FALSE)="","",VLOOKUP($C3605,'MSCI Database'!$C:$R,3, FALSE)),"")</f>
        <v>BBB</v>
      </c>
      <c r="Q3605" s="164" t="str">
        <f>IFERROR(IF(VLOOKUP($C3605,'MSCI Database'!$C:$R,4, FALSE)="","",VLOOKUP($C3605,'MSCI Database'!$C:$R,4, FALSE)),"")</f>
        <v>1</v>
      </c>
      <c r="R3605" s="164">
        <f>IFERROR(IF(VLOOKUP($C3605,'MSCI Database'!$C:$R,5, FALSE)="","",VLOOKUP($C3605,'MSCI Database'!$C:$R,5, FALSE)),"")</f>
        <v>5.2</v>
      </c>
      <c r="S3605" s="164">
        <f>IFERROR(IF(VLOOKUP($C3605,'MSCI Database'!$C:$R,6, FALSE)="","",VLOOKUP($C3605,'MSCI Database'!$C:$R,6, FALSE)),"")</f>
        <v>5.3</v>
      </c>
      <c r="T3605" s="211">
        <f>IFERROR(IF(VLOOKUP($C3605,'MSCI Database'!$C:$R,7, FALSE)="","",VLOOKUP($C3605,'MSCI Database'!$C:$R,7, FALSE)),"")</f>
        <v>2.7</v>
      </c>
      <c r="U3605" s="164">
        <f>IFERROR(IF(VLOOKUP($C3605,'MSCI Database'!$C:$R,8, FALSE)="","",VLOOKUP($C3605,'MSCI Database'!$C:$R,8, FALSE)),"")</f>
        <v>4.8</v>
      </c>
      <c r="V3605" s="175">
        <f>IFERROR(IF(VLOOKUP($C3605,'MSCI Database'!$C:$R,9, FALSE)="","",VLOOKUP($C3605,'MSCI Database'!$C:$R,9, FALSE)),"")</f>
        <v>4.8</v>
      </c>
      <c r="W3605" s="165">
        <f t="shared" ca="1" si="141"/>
        <v>0</v>
      </c>
      <c r="X3605" s="236">
        <f>IFERROR(IF(VLOOKUP($C3605,'MSCI Database'!$C:$R,10, FALSE)="","",VLOOKUP($C3605,'MSCI Database'!$C:$R,10, FALSE)),"")</f>
        <v>2679975</v>
      </c>
      <c r="Y3605" s="133" t="str">
        <f>IFERROR(IF(VLOOKUP($C3605,'MSCI Database'!$C:$R,11, FALSE)="","",VLOOKUP($C3605,'MSCI Database'!$C:$R,11, FALSE)),"")</f>
        <v>2019</v>
      </c>
      <c r="Z3605" s="133" t="str">
        <f>IFERROR(IF(VLOOKUP($C3605,'MSCI Database'!$C:$R,12, FALSE)="","",VLOOKUP($C3605,'MSCI Database'!$C:$R,12, FALSE)),"")</f>
        <v>E.CSI</v>
      </c>
      <c r="AA3605" s="202" t="str">
        <f>IFERROR(IF(VLOOKUP($C3605,'MSCI Database'!$C:$R,13, FALSE)="","",VLOOKUP($C3605,'MSCI Database'!$C:$R,13, FALSE)),"")</f>
        <v>Updated water stress risk assessment drives upgrade</v>
      </c>
    </row>
    <row r="3606" spans="1:27" s="130" customFormat="1" ht="15" hidden="1" customHeight="1" outlineLevel="1">
      <c r="A3606" s="130" t="s">
        <v>7316</v>
      </c>
      <c r="B3606" s="130" t="s">
        <v>7317</v>
      </c>
      <c r="C3606" s="130" t="s">
        <v>7318</v>
      </c>
      <c r="D3606" s="130" t="s">
        <v>12128</v>
      </c>
      <c r="E3606" s="130" t="s">
        <v>12133</v>
      </c>
      <c r="F3606" s="215">
        <v>0.67292649964386364</v>
      </c>
      <c r="G3606" s="132" t="str">
        <f ca="1">IFERROR(_xll.BQL($A3606, "cur_mkt_cap(currency=EUR)")/1000000, " ")</f>
        <v xml:space="preserve"> </v>
      </c>
      <c r="M3606" s="308"/>
      <c r="N3606" s="215">
        <f t="shared" si="140"/>
        <v>7.1454318020478273E-3</v>
      </c>
      <c r="O3606" s="172" t="str">
        <f>IFERROR(IF(VLOOKUP($C3606,'MSCI Database'!$C:$R,2, FALSE)="","",VLOOKUP($C3606,'MSCI Database'!$C:$R,2, FALSE)),"")</f>
        <v>Pharmaceuticals</v>
      </c>
      <c r="P3606" s="186" t="str">
        <f>IFERROR(IF(VLOOKUP($C3606,'MSCI Database'!$C:$R,3, FALSE)="","",VLOOKUP($C3606,'MSCI Database'!$C:$R,3, FALSE)),"")</f>
        <v>BBB</v>
      </c>
      <c r="Q3606" s="164" t="str">
        <f>IFERROR(IF(VLOOKUP($C3606,'MSCI Database'!$C:$R,4, FALSE)="","",VLOOKUP($C3606,'MSCI Database'!$C:$R,4, FALSE)),"")</f>
        <v>0</v>
      </c>
      <c r="R3606" s="164">
        <f>IFERROR(IF(VLOOKUP($C3606,'MSCI Database'!$C:$R,5, FALSE)="","",VLOOKUP($C3606,'MSCI Database'!$C:$R,5, FALSE)),"")</f>
        <v>4.9000000000000004</v>
      </c>
      <c r="S3606" s="164">
        <f>IFERROR(IF(VLOOKUP($C3606,'MSCI Database'!$C:$R,6, FALSE)="","",VLOOKUP($C3606,'MSCI Database'!$C:$R,6, FALSE)),"")</f>
        <v>6.3</v>
      </c>
      <c r="T3606" s="211">
        <f>IFERROR(IF(VLOOKUP($C3606,'MSCI Database'!$C:$R,7, FALSE)="","",VLOOKUP($C3606,'MSCI Database'!$C:$R,7, FALSE)),"")</f>
        <v>4.9000000000000004</v>
      </c>
      <c r="U3606" s="164">
        <f>IFERROR(IF(VLOOKUP($C3606,'MSCI Database'!$C:$R,8, FALSE)="","",VLOOKUP($C3606,'MSCI Database'!$C:$R,8, FALSE)),"")</f>
        <v>3.1</v>
      </c>
      <c r="V3606" s="175">
        <f>IFERROR(IF(VLOOKUP($C3606,'MSCI Database'!$C:$R,9, FALSE)="","",VLOOKUP($C3606,'MSCI Database'!$C:$R,9, FALSE)),"")</f>
        <v>4.5</v>
      </c>
      <c r="W3606" s="165">
        <f t="shared" ca="1" si="141"/>
        <v>0</v>
      </c>
      <c r="X3606" s="236">
        <f>IFERROR(IF(VLOOKUP($C3606,'MSCI Database'!$C:$R,10, FALSE)="","",VLOOKUP($C3606,'MSCI Database'!$C:$R,10, FALSE)),"")</f>
        <v>1063692</v>
      </c>
      <c r="Y3606" s="133" t="str">
        <f>IFERROR(IF(VLOOKUP($C3606,'MSCI Database'!$C:$R,11, FALSE)="","",VLOOKUP($C3606,'MSCI Database'!$C:$R,11, FALSE)),"")</f>
        <v>2019</v>
      </c>
      <c r="Z3606" s="133" t="str">
        <f>IFERROR(IF(VLOOKUP($C3606,'MSCI Database'!$C:$R,12, FALSE)="","",VLOOKUP($C3606,'MSCI Database'!$C:$R,12, FALSE)),"")</f>
        <v>Reported</v>
      </c>
      <c r="AA3606" s="202" t="str">
        <f>IFERROR(IF(VLOOKUP($C3606,'MSCI Database'!$C:$R,13, FALSE)="","",VLOOKUP($C3606,'MSCI Database'!$C:$R,13, FALSE)),"")</f>
        <v>Ongoing business ethics controversies, multiple product safety lawsuits</v>
      </c>
    </row>
    <row r="3607" spans="1:27" s="130" customFormat="1" ht="15" hidden="1" customHeight="1" outlineLevel="1">
      <c r="A3607" s="130" t="s">
        <v>3420</v>
      </c>
      <c r="B3607" s="130" t="s">
        <v>3421</v>
      </c>
      <c r="C3607" s="130" t="s">
        <v>3422</v>
      </c>
      <c r="D3607" s="130" t="s">
        <v>18672</v>
      </c>
      <c r="E3607" s="130" t="s">
        <v>18682</v>
      </c>
      <c r="F3607" s="215">
        <v>6.2336734267577467E-3</v>
      </c>
      <c r="G3607" s="132" t="str">
        <f ca="1">IFERROR(_xll.BQL($A3607, "cur_mkt_cap(currency=EUR)")/1000000, " ")</f>
        <v xml:space="preserve"> </v>
      </c>
      <c r="M3607" s="308"/>
      <c r="N3607" s="215">
        <f t="shared" si="140"/>
        <v>6.619190709640445E-5</v>
      </c>
      <c r="O3607" s="172" t="str">
        <f>IFERROR(IF(VLOOKUP($C3607,'MSCI Database'!$C:$R,2, FALSE)="","",VLOOKUP($C3607,'MSCI Database'!$C:$R,2, FALSE)),"")</f>
        <v>Household Durables</v>
      </c>
      <c r="P3607" s="186" t="str">
        <f>IFERROR(IF(VLOOKUP($C3607,'MSCI Database'!$C:$R,3, FALSE)="","",VLOOKUP($C3607,'MSCI Database'!$C:$R,3, FALSE)),"")</f>
        <v>BBB</v>
      </c>
      <c r="Q3607" s="164" t="str">
        <f>IFERROR(IF(VLOOKUP($C3607,'MSCI Database'!$C:$R,4, FALSE)="","",VLOOKUP($C3607,'MSCI Database'!$C:$R,4, FALSE)),"")</f>
        <v>0</v>
      </c>
      <c r="R3607" s="164">
        <f>IFERROR(IF(VLOOKUP($C3607,'MSCI Database'!$C:$R,5, FALSE)="","",VLOOKUP($C3607,'MSCI Database'!$C:$R,5, FALSE)),"")</f>
        <v>4.8</v>
      </c>
      <c r="S3607" s="164">
        <f>IFERROR(IF(VLOOKUP($C3607,'MSCI Database'!$C:$R,6, FALSE)="","",VLOOKUP($C3607,'MSCI Database'!$C:$R,6, FALSE)),"")</f>
        <v>3.7</v>
      </c>
      <c r="T3607" s="211">
        <f>IFERROR(IF(VLOOKUP($C3607,'MSCI Database'!$C:$R,7, FALSE)="","",VLOOKUP($C3607,'MSCI Database'!$C:$R,7, FALSE)),"")</f>
        <v>4.5</v>
      </c>
      <c r="U3607" s="164">
        <f>IFERROR(IF(VLOOKUP($C3607,'MSCI Database'!$C:$R,8, FALSE)="","",VLOOKUP($C3607,'MSCI Database'!$C:$R,8, FALSE)),"")</f>
        <v>5.3</v>
      </c>
      <c r="V3607" s="175">
        <f>IFERROR(IF(VLOOKUP($C3607,'MSCI Database'!$C:$R,9, FALSE)="","",VLOOKUP($C3607,'MSCI Database'!$C:$R,9, FALSE)),"")</f>
        <v>4.7</v>
      </c>
      <c r="W3607" s="165">
        <f t="shared" ca="1" si="141"/>
        <v>0</v>
      </c>
      <c r="X3607" s="236">
        <f>IFERROR(IF(VLOOKUP($C3607,'MSCI Database'!$C:$R,10, FALSE)="","",VLOOKUP($C3607,'MSCI Database'!$C:$R,10, FALSE)),"")</f>
        <v>29653</v>
      </c>
      <c r="Y3607" s="133" t="str">
        <f>IFERROR(IF(VLOOKUP($C3607,'MSCI Database'!$C:$R,11, FALSE)="","",VLOOKUP($C3607,'MSCI Database'!$C:$R,11, FALSE)),"")</f>
        <v>2019</v>
      </c>
      <c r="Z3607" s="133" t="str">
        <f>IFERROR(IF(VLOOKUP($C3607,'MSCI Database'!$C:$R,12, FALSE)="","",VLOOKUP($C3607,'MSCI Database'!$C:$R,12, FALSE)),"")</f>
        <v>Reported</v>
      </c>
      <c r="AA3607" s="202" t="str">
        <f>IFERROR(IF(VLOOKUP($C3607,'MSCI Database'!$C:$R,13, FALSE)="","",VLOOKUP($C3607,'MSCI Database'!$C:$R,13, FALSE)),"")</f>
        <v>Favorable governance practices sustain the rating</v>
      </c>
    </row>
    <row r="3608" spans="1:27" s="130" customFormat="1" ht="15" hidden="1" customHeight="1" outlineLevel="1">
      <c r="A3608" s="130" t="s">
        <v>6165</v>
      </c>
      <c r="B3608" s="130" t="s">
        <v>6166</v>
      </c>
      <c r="C3608" s="130" t="s">
        <v>6167</v>
      </c>
      <c r="D3608" s="130" t="s">
        <v>12137</v>
      </c>
      <c r="E3608" s="130" t="s">
        <v>18689</v>
      </c>
      <c r="F3608" s="215">
        <v>2.2740809523541471E-2</v>
      </c>
      <c r="G3608" s="132" t="str">
        <f ca="1">IFERROR(_xll.BQL($A3608, "cur_mkt_cap(currency=EUR)")/1000000, " ")</f>
        <v xml:space="preserve"> </v>
      </c>
      <c r="M3608" s="308"/>
      <c r="N3608" s="215">
        <f t="shared" si="140"/>
        <v>2.4147199383561547E-4</v>
      </c>
      <c r="O3608" s="172" t="str">
        <f>IFERROR(IF(VLOOKUP($C3608,'MSCI Database'!$C:$R,2, FALSE)="","",VLOOKUP($C3608,'MSCI Database'!$C:$R,2, FALSE)),"")</f>
        <v>Semiconductors &amp; Semiconductor Equipment</v>
      </c>
      <c r="P3608" s="186" t="str">
        <f>IFERROR(IF(VLOOKUP($C3608,'MSCI Database'!$C:$R,3, FALSE)="","",VLOOKUP($C3608,'MSCI Database'!$C:$R,3, FALSE)),"")</f>
        <v>BBB</v>
      </c>
      <c r="Q3608" s="164" t="str">
        <f>IFERROR(IF(VLOOKUP($C3608,'MSCI Database'!$C:$R,4, FALSE)="","",VLOOKUP($C3608,'MSCI Database'!$C:$R,4, FALSE)),"")</f>
        <v>0</v>
      </c>
      <c r="R3608" s="164">
        <f>IFERROR(IF(VLOOKUP($C3608,'MSCI Database'!$C:$R,5, FALSE)="","",VLOOKUP($C3608,'MSCI Database'!$C:$R,5, FALSE)),"")</f>
        <v>5.5</v>
      </c>
      <c r="S3608" s="164">
        <f>IFERROR(IF(VLOOKUP($C3608,'MSCI Database'!$C:$R,6, FALSE)="","",VLOOKUP($C3608,'MSCI Database'!$C:$R,6, FALSE)),"")</f>
        <v>5.5</v>
      </c>
      <c r="T3608" s="211">
        <f>IFERROR(IF(VLOOKUP($C3608,'MSCI Database'!$C:$R,7, FALSE)="","",VLOOKUP($C3608,'MSCI Database'!$C:$R,7, FALSE)),"")</f>
        <v>5.9</v>
      </c>
      <c r="U3608" s="164">
        <f>IFERROR(IF(VLOOKUP($C3608,'MSCI Database'!$C:$R,8, FALSE)="","",VLOOKUP($C3608,'MSCI Database'!$C:$R,8, FALSE)),"")</f>
        <v>4.5</v>
      </c>
      <c r="V3608" s="175">
        <f>IFERROR(IF(VLOOKUP($C3608,'MSCI Database'!$C:$R,9, FALSE)="","",VLOOKUP($C3608,'MSCI Database'!$C:$R,9, FALSE)),"")</f>
        <v>5.3</v>
      </c>
      <c r="W3608" s="165">
        <f t="shared" ca="1" si="141"/>
        <v>0</v>
      </c>
      <c r="X3608" s="236">
        <f>IFERROR(IF(VLOOKUP($C3608,'MSCI Database'!$C:$R,10, FALSE)="","",VLOOKUP($C3608,'MSCI Database'!$C:$R,10, FALSE)),"")</f>
        <v>1794103</v>
      </c>
      <c r="Y3608" s="133" t="str">
        <f>IFERROR(IF(VLOOKUP($C3608,'MSCI Database'!$C:$R,11, FALSE)="","",VLOOKUP($C3608,'MSCI Database'!$C:$R,11, FALSE)),"")</f>
        <v>2019</v>
      </c>
      <c r="Z3608" s="133" t="str">
        <f>IFERROR(IF(VLOOKUP($C3608,'MSCI Database'!$C:$R,12, FALSE)="","",VLOOKUP($C3608,'MSCI Database'!$C:$R,12, FALSE)),"")</f>
        <v>Reported</v>
      </c>
      <c r="AA3608" s="202" t="str">
        <f>IFERROR(IF(VLOOKUP($C3608,'MSCI Database'!$C:$R,13, FALSE)="","",VLOOKUP($C3608,'MSCI Database'!$C:$R,13, FALSE)),"")</f>
        <v>Strong water and talent management programs; lags peers in adopting a cleantech strategy</v>
      </c>
    </row>
    <row r="3609" spans="1:27" s="130" customFormat="1" ht="15" hidden="1" customHeight="1" outlineLevel="1">
      <c r="A3609" s="130" t="s">
        <v>176</v>
      </c>
      <c r="B3609" s="130" t="s">
        <v>177</v>
      </c>
      <c r="C3609" s="130" t="s">
        <v>178</v>
      </c>
      <c r="D3609" s="130" t="s">
        <v>18672</v>
      </c>
      <c r="E3609" s="130" t="s">
        <v>18674</v>
      </c>
      <c r="F3609" s="215">
        <v>6.0846060960232677E-3</v>
      </c>
      <c r="G3609" s="132" t="str">
        <f ca="1">IFERROR(_xll.BQL($A3609, "cur_mkt_cap(currency=EUR)")/1000000, " ")</f>
        <v xml:space="preserve"> </v>
      </c>
      <c r="M3609" s="308"/>
      <c r="N3609" s="215">
        <f t="shared" ref="N3609:N3672" si="142">IF($A3609&lt;&gt;"",VLOOKUP($A3609,$A$3224:$V$5286,6,FALSE)/SUMIF($V$3224:$V$5286,"&lt;&gt;",$F$3224:$F$5286),0)</f>
        <v>6.4609044114726294E-5</v>
      </c>
      <c r="O3609" s="172" t="str">
        <f>IFERROR(IF(VLOOKUP($C3609,'MSCI Database'!$C:$R,2, FALSE)="","",VLOOKUP($C3609,'MSCI Database'!$C:$R,2, FALSE)),"")</f>
        <v>Food Products</v>
      </c>
      <c r="P3609" s="186" t="str">
        <f>IFERROR(IF(VLOOKUP($C3609,'MSCI Database'!$C:$R,3, FALSE)="","",VLOOKUP($C3609,'MSCI Database'!$C:$R,3, FALSE)),"")</f>
        <v>BBB</v>
      </c>
      <c r="Q3609" s="164" t="str">
        <f>IFERROR(IF(VLOOKUP($C3609,'MSCI Database'!$C:$R,4, FALSE)="","",VLOOKUP($C3609,'MSCI Database'!$C:$R,4, FALSE)),"")</f>
        <v>0</v>
      </c>
      <c r="R3609" s="164">
        <f>IFERROR(IF(VLOOKUP($C3609,'MSCI Database'!$C:$R,5, FALSE)="","",VLOOKUP($C3609,'MSCI Database'!$C:$R,5, FALSE)),"")</f>
        <v>4.3</v>
      </c>
      <c r="S3609" s="164">
        <f>IFERROR(IF(VLOOKUP($C3609,'MSCI Database'!$C:$R,6, FALSE)="","",VLOOKUP($C3609,'MSCI Database'!$C:$R,6, FALSE)),"")</f>
        <v>3.5</v>
      </c>
      <c r="T3609" s="211">
        <f>IFERROR(IF(VLOOKUP($C3609,'MSCI Database'!$C:$R,7, FALSE)="","",VLOOKUP($C3609,'MSCI Database'!$C:$R,7, FALSE)),"")</f>
        <v>5.7</v>
      </c>
      <c r="U3609" s="164">
        <f>IFERROR(IF(VLOOKUP($C3609,'MSCI Database'!$C:$R,8, FALSE)="","",VLOOKUP($C3609,'MSCI Database'!$C:$R,8, FALSE)),"")</f>
        <v>3.4</v>
      </c>
      <c r="V3609" s="175">
        <f>IFERROR(IF(VLOOKUP($C3609,'MSCI Database'!$C:$R,9, FALSE)="","",VLOOKUP($C3609,'MSCI Database'!$C:$R,9, FALSE)),"")</f>
        <v>4</v>
      </c>
      <c r="W3609" s="165">
        <f t="shared" ref="W3609:W3672" ca="1" si="143">IFERROR(IF(X3609&lt;&gt;"",VLOOKUP($A3609,$A$3224:$X$5286,6,FALSE)/100,0)*$G$3222/$G3609, 0)</f>
        <v>0</v>
      </c>
      <c r="X3609" s="236">
        <f>IFERROR(IF(VLOOKUP($C3609,'MSCI Database'!$C:$R,10, FALSE)="","",VLOOKUP($C3609,'MSCI Database'!$C:$R,10, FALSE)),"")</f>
        <v>210000</v>
      </c>
      <c r="Y3609" s="133" t="str">
        <f>IFERROR(IF(VLOOKUP($C3609,'MSCI Database'!$C:$R,11, FALSE)="","",VLOOKUP($C3609,'MSCI Database'!$C:$R,11, FALSE)),"")</f>
        <v>2019</v>
      </c>
      <c r="Z3609" s="133" t="str">
        <f>IFERROR(IF(VLOOKUP($C3609,'MSCI Database'!$C:$R,12, FALSE)="","",VLOOKUP($C3609,'MSCI Database'!$C:$R,12, FALSE)),"")</f>
        <v>Reported</v>
      </c>
      <c r="AA3609" s="202" t="str">
        <f>IFERROR(IF(VLOOKUP($C3609,'MSCI Database'!$C:$R,13, FALSE)="","",VLOOKUP($C3609,'MSCI Database'!$C:$R,13, FALSE)),"")</f>
        <v>Robust food safety measures; limited efforts to manage water stress-related risks</v>
      </c>
    </row>
    <row r="3610" spans="1:27" s="130" customFormat="1" ht="15" hidden="1" customHeight="1" outlineLevel="1">
      <c r="A3610" s="130" t="s">
        <v>6189</v>
      </c>
      <c r="B3610" s="130" t="s">
        <v>6190</v>
      </c>
      <c r="C3610" s="130" t="s">
        <v>6191</v>
      </c>
      <c r="D3610" s="130" t="s">
        <v>12137</v>
      </c>
      <c r="E3610" s="130" t="s">
        <v>18688</v>
      </c>
      <c r="F3610" s="215">
        <v>2.2706253146684601E-2</v>
      </c>
      <c r="G3610" s="132" t="str">
        <f ca="1">IFERROR(_xll.BQL($A3610, "cur_mkt_cap(currency=EUR)")/1000000, " ")</f>
        <v xml:space="preserve"> </v>
      </c>
      <c r="M3610" s="308"/>
      <c r="N3610" s="215">
        <f t="shared" si="142"/>
        <v>2.4110505891138925E-4</v>
      </c>
      <c r="O3610" s="172" t="str">
        <f>IFERROR(IF(VLOOKUP($C3610,'MSCI Database'!$C:$R,2, FALSE)="","",VLOOKUP($C3610,'MSCI Database'!$C:$R,2, FALSE)),"")</f>
        <v>Banks</v>
      </c>
      <c r="P3610" s="186" t="str">
        <f>IFERROR(IF(VLOOKUP($C3610,'MSCI Database'!$C:$R,3, FALSE)="","",VLOOKUP($C3610,'MSCI Database'!$C:$R,3, FALSE)),"")</f>
        <v>BBB</v>
      </c>
      <c r="Q3610" s="164" t="str">
        <f>IFERROR(IF(VLOOKUP($C3610,'MSCI Database'!$C:$R,4, FALSE)="","",VLOOKUP($C3610,'MSCI Database'!$C:$R,4, FALSE)),"")</f>
        <v>1</v>
      </c>
      <c r="R3610" s="164">
        <f>IFERROR(IF(VLOOKUP($C3610,'MSCI Database'!$C:$R,5, FALSE)="","",VLOOKUP($C3610,'MSCI Database'!$C:$R,5, FALSE)),"")</f>
        <v>5.7</v>
      </c>
      <c r="S3610" s="164">
        <f>IFERROR(IF(VLOOKUP($C3610,'MSCI Database'!$C:$R,6, FALSE)="","",VLOOKUP($C3610,'MSCI Database'!$C:$R,6, FALSE)),"")</f>
        <v>3.1</v>
      </c>
      <c r="T3610" s="211">
        <f>IFERROR(IF(VLOOKUP($C3610,'MSCI Database'!$C:$R,7, FALSE)="","",VLOOKUP($C3610,'MSCI Database'!$C:$R,7, FALSE)),"")</f>
        <v>3.9</v>
      </c>
      <c r="U3610" s="164">
        <f>IFERROR(IF(VLOOKUP($C3610,'MSCI Database'!$C:$R,8, FALSE)="","",VLOOKUP($C3610,'MSCI Database'!$C:$R,8, FALSE)),"")</f>
        <v>5.9</v>
      </c>
      <c r="V3610" s="175">
        <f>IFERROR(IF(VLOOKUP($C3610,'MSCI Database'!$C:$R,9, FALSE)="","",VLOOKUP($C3610,'MSCI Database'!$C:$R,9, FALSE)),"")</f>
        <v>4.4000000000000004</v>
      </c>
      <c r="W3610" s="165">
        <f t="shared" ca="1" si="143"/>
        <v>0</v>
      </c>
      <c r="X3610" s="236">
        <f>IFERROR(IF(VLOOKUP($C3610,'MSCI Database'!$C:$R,10, FALSE)="","",VLOOKUP($C3610,'MSCI Database'!$C:$R,10, FALSE)),"")</f>
        <v>24099</v>
      </c>
      <c r="Y3610" s="133" t="str">
        <f>IFERROR(IF(VLOOKUP($C3610,'MSCI Database'!$C:$R,11, FALSE)="","",VLOOKUP($C3610,'MSCI Database'!$C:$R,11, FALSE)),"")</f>
        <v>2019</v>
      </c>
      <c r="Z3610" s="133" t="str">
        <f>IFERROR(IF(VLOOKUP($C3610,'MSCI Database'!$C:$R,12, FALSE)="","",VLOOKUP($C3610,'MSCI Database'!$C:$R,12, FALSE)),"")</f>
        <v>Reported</v>
      </c>
      <c r="AA3610" s="202" t="str">
        <f>IFERROR(IF(VLOOKUP($C3610,'MSCI Database'!$C:$R,13, FALSE)="","",VLOOKUP($C3610,'MSCI Database'!$C:$R,13, FALSE)),"")</f>
        <v>Strengthened business ethics policies drive upgrade</v>
      </c>
    </row>
    <row r="3611" spans="1:27" s="130" customFormat="1" ht="15" hidden="1" customHeight="1" outlineLevel="1">
      <c r="A3611" s="130" t="s">
        <v>4079</v>
      </c>
      <c r="B3611" s="130" t="s">
        <v>4080</v>
      </c>
      <c r="C3611" s="130" t="s">
        <v>4081</v>
      </c>
      <c r="D3611" s="130" t="s">
        <v>18672</v>
      </c>
      <c r="E3611" s="130" t="s">
        <v>18684</v>
      </c>
      <c r="F3611" s="215">
        <v>5.8402908398620538E-3</v>
      </c>
      <c r="G3611" s="132" t="str">
        <f ca="1">IFERROR(_xll.BQL($A3611, "cur_mkt_cap(currency=EUR)")/1000000, " ")</f>
        <v xml:space="preserve"> </v>
      </c>
      <c r="M3611" s="308"/>
      <c r="N3611" s="215">
        <f t="shared" si="142"/>
        <v>6.2014796448712692E-5</v>
      </c>
      <c r="O3611" s="172" t="str">
        <f>IFERROR(IF(VLOOKUP($C3611,'MSCI Database'!$C:$R,2, FALSE)="","",VLOOKUP($C3611,'MSCI Database'!$C:$R,2, FALSE)),"")</f>
        <v>Steel</v>
      </c>
      <c r="P3611" s="186" t="str">
        <f>IFERROR(IF(VLOOKUP($C3611,'MSCI Database'!$C:$R,3, FALSE)="","",VLOOKUP($C3611,'MSCI Database'!$C:$R,3, FALSE)),"")</f>
        <v>A</v>
      </c>
      <c r="Q3611" s="164" t="str">
        <f>IFERROR(IF(VLOOKUP($C3611,'MSCI Database'!$C:$R,4, FALSE)="","",VLOOKUP($C3611,'MSCI Database'!$C:$R,4, FALSE)),"")</f>
        <v>-1</v>
      </c>
      <c r="R3611" s="164">
        <f>IFERROR(IF(VLOOKUP($C3611,'MSCI Database'!$C:$R,5, FALSE)="","",VLOOKUP($C3611,'MSCI Database'!$C:$R,5, FALSE)),"")</f>
        <v>6.7</v>
      </c>
      <c r="S3611" s="164">
        <f>IFERROR(IF(VLOOKUP($C3611,'MSCI Database'!$C:$R,6, FALSE)="","",VLOOKUP($C3611,'MSCI Database'!$C:$R,6, FALSE)),"")</f>
        <v>5.2</v>
      </c>
      <c r="T3611" s="211">
        <f>IFERROR(IF(VLOOKUP($C3611,'MSCI Database'!$C:$R,7, FALSE)="","",VLOOKUP($C3611,'MSCI Database'!$C:$R,7, FALSE)),"")</f>
        <v>5</v>
      </c>
      <c r="U3611" s="164">
        <f>IFERROR(IF(VLOOKUP($C3611,'MSCI Database'!$C:$R,8, FALSE)="","",VLOOKUP($C3611,'MSCI Database'!$C:$R,8, FALSE)),"")</f>
        <v>4.4000000000000004</v>
      </c>
      <c r="V3611" s="175">
        <f>IFERROR(IF(VLOOKUP($C3611,'MSCI Database'!$C:$R,9, FALSE)="","",VLOOKUP($C3611,'MSCI Database'!$C:$R,9, FALSE)),"")</f>
        <v>4.9000000000000004</v>
      </c>
      <c r="W3611" s="165">
        <f t="shared" ca="1" si="143"/>
        <v>0</v>
      </c>
      <c r="X3611" s="236">
        <f>IFERROR(IF(VLOOKUP($C3611,'MSCI Database'!$C:$R,10, FALSE)="","",VLOOKUP($C3611,'MSCI Database'!$C:$R,10, FALSE)),"")</f>
        <v>2319000</v>
      </c>
      <c r="Y3611" s="133" t="str">
        <f>IFERROR(IF(VLOOKUP($C3611,'MSCI Database'!$C:$R,11, FALSE)="","",VLOOKUP($C3611,'MSCI Database'!$C:$R,11, FALSE)),"")</f>
        <v>2019</v>
      </c>
      <c r="Z3611" s="133" t="str">
        <f>IFERROR(IF(VLOOKUP($C3611,'MSCI Database'!$C:$R,12, FALSE)="","",VLOOKUP($C3611,'MSCI Database'!$C:$R,12, FALSE)),"")</f>
        <v>Reported</v>
      </c>
      <c r="AA3611" s="202" t="str">
        <f>IFERROR(IF(VLOOKUP($C3611,'MSCI Database'!$C:$R,13, FALSE)="","",VLOOKUP($C3611,'MSCI Database'!$C:$R,13, FALSE)),"")</f>
        <v>Corporate governance concerns drive the downgrade</v>
      </c>
    </row>
    <row r="3612" spans="1:27" s="130" customFormat="1" ht="15" hidden="1" customHeight="1" outlineLevel="1">
      <c r="A3612" s="130" t="s">
        <v>5969</v>
      </c>
      <c r="B3612" s="130" t="s">
        <v>5970</v>
      </c>
      <c r="C3612" s="130" t="s">
        <v>5971</v>
      </c>
      <c r="D3612" s="130" t="s">
        <v>12137</v>
      </c>
      <c r="E3612" s="130" t="s">
        <v>18674</v>
      </c>
      <c r="F3612" s="215">
        <v>2.235625915277259E-2</v>
      </c>
      <c r="G3612" s="132" t="str">
        <f ca="1">IFERROR(_xll.BQL($A3612, "cur_mkt_cap(currency=EUR)")/1000000, " ")</f>
        <v xml:space="preserve"> </v>
      </c>
      <c r="M3612" s="308"/>
      <c r="N3612" s="215">
        <f t="shared" si="142"/>
        <v>2.3738866757303632E-4</v>
      </c>
      <c r="O3612" s="172" t="str">
        <f>IFERROR(IF(VLOOKUP($C3612,'MSCI Database'!$C:$R,2, FALSE)="","",VLOOKUP($C3612,'MSCI Database'!$C:$R,2, FALSE)),"")</f>
        <v>Food Products</v>
      </c>
      <c r="P3612" s="186" t="str">
        <f>IFERROR(IF(VLOOKUP($C3612,'MSCI Database'!$C:$R,3, FALSE)="","",VLOOKUP($C3612,'MSCI Database'!$C:$R,3, FALSE)),"")</f>
        <v>BB</v>
      </c>
      <c r="Q3612" s="164" t="str">
        <f>IFERROR(IF(VLOOKUP($C3612,'MSCI Database'!$C:$R,4, FALSE)="","",VLOOKUP($C3612,'MSCI Database'!$C:$R,4, FALSE)),"")</f>
        <v>0</v>
      </c>
      <c r="R3612" s="164">
        <f>IFERROR(IF(VLOOKUP($C3612,'MSCI Database'!$C:$R,5, FALSE)="","",VLOOKUP($C3612,'MSCI Database'!$C:$R,5, FALSE)),"")</f>
        <v>4.0999999999999996</v>
      </c>
      <c r="S3612" s="164">
        <f>IFERROR(IF(VLOOKUP($C3612,'MSCI Database'!$C:$R,6, FALSE)="","",VLOOKUP($C3612,'MSCI Database'!$C:$R,6, FALSE)),"")</f>
        <v>2.4</v>
      </c>
      <c r="T3612" s="211">
        <f>IFERROR(IF(VLOOKUP($C3612,'MSCI Database'!$C:$R,7, FALSE)="","",VLOOKUP($C3612,'MSCI Database'!$C:$R,7, FALSE)),"")</f>
        <v>5</v>
      </c>
      <c r="U3612" s="164">
        <f>IFERROR(IF(VLOOKUP($C3612,'MSCI Database'!$C:$R,8, FALSE)="","",VLOOKUP($C3612,'MSCI Database'!$C:$R,8, FALSE)),"")</f>
        <v>4.7</v>
      </c>
      <c r="V3612" s="175">
        <f>IFERROR(IF(VLOOKUP($C3612,'MSCI Database'!$C:$R,9, FALSE)="","",VLOOKUP($C3612,'MSCI Database'!$C:$R,9, FALSE)),"")</f>
        <v>3.8</v>
      </c>
      <c r="W3612" s="165">
        <f t="shared" ca="1" si="143"/>
        <v>0</v>
      </c>
      <c r="X3612" s="236">
        <f>IFERROR(IF(VLOOKUP($C3612,'MSCI Database'!$C:$R,10, FALSE)="","",VLOOKUP($C3612,'MSCI Database'!$C:$R,10, FALSE)),"")</f>
        <v>160163</v>
      </c>
      <c r="Y3612" s="133" t="str">
        <f>IFERROR(IF(VLOOKUP($C3612,'MSCI Database'!$C:$R,11, FALSE)="","",VLOOKUP($C3612,'MSCI Database'!$C:$R,11, FALSE)),"")</f>
        <v>2019</v>
      </c>
      <c r="Z3612" s="133" t="str">
        <f>IFERROR(IF(VLOOKUP($C3612,'MSCI Database'!$C:$R,12, FALSE)="","",VLOOKUP($C3612,'MSCI Database'!$C:$R,12, FALSE)),"")</f>
        <v>Reported</v>
      </c>
      <c r="AA3612" s="202" t="str">
        <f>IFERROR(IF(VLOOKUP($C3612,'MSCI Database'!$C:$R,13, FALSE)="","",VLOOKUP($C3612,'MSCI Database'!$C:$R,13, FALSE)),"")</f>
        <v>Overall environmental management practices trail those of peers</v>
      </c>
    </row>
    <row r="3613" spans="1:27" s="130" customFormat="1" ht="15" hidden="1" customHeight="1" outlineLevel="1">
      <c r="A3613" s="130" t="s">
        <v>6121</v>
      </c>
      <c r="B3613" s="130" t="s">
        <v>6122</v>
      </c>
      <c r="C3613" s="130" t="s">
        <v>6123</v>
      </c>
      <c r="D3613" s="130" t="s">
        <v>12137</v>
      </c>
      <c r="E3613" s="130" t="s">
        <v>18688</v>
      </c>
      <c r="F3613" s="215">
        <v>2.2561955041765211E-2</v>
      </c>
      <c r="G3613" s="132" t="str">
        <f ca="1">IFERROR(_xll.BQL($A3613, "cur_mkt_cap(currency=EUR)")/1000000, " ")</f>
        <v xml:space="preserve"> </v>
      </c>
      <c r="M3613" s="308"/>
      <c r="N3613" s="215">
        <f t="shared" si="142"/>
        <v>2.3957283768305017E-4</v>
      </c>
      <c r="O3613" s="172" t="str">
        <f>IFERROR(IF(VLOOKUP($C3613,'MSCI Database'!$C:$R,2, FALSE)="","",VLOOKUP($C3613,'MSCI Database'!$C:$R,2, FALSE)),"")</f>
        <v>Banks</v>
      </c>
      <c r="P3613" s="186" t="str">
        <f>IFERROR(IF(VLOOKUP($C3613,'MSCI Database'!$C:$R,3, FALSE)="","",VLOOKUP($C3613,'MSCI Database'!$C:$R,3, FALSE)),"")</f>
        <v>AA</v>
      </c>
      <c r="Q3613" s="164" t="str">
        <f>IFERROR(IF(VLOOKUP($C3613,'MSCI Database'!$C:$R,4, FALSE)="","",VLOOKUP($C3613,'MSCI Database'!$C:$R,4, FALSE)),"")</f>
        <v>0</v>
      </c>
      <c r="R3613" s="164">
        <f>IFERROR(IF(VLOOKUP($C3613,'MSCI Database'!$C:$R,5, FALSE)="","",VLOOKUP($C3613,'MSCI Database'!$C:$R,5, FALSE)),"")</f>
        <v>8.3000000000000007</v>
      </c>
      <c r="S3613" s="164">
        <f>IFERROR(IF(VLOOKUP($C3613,'MSCI Database'!$C:$R,6, FALSE)="","",VLOOKUP($C3613,'MSCI Database'!$C:$R,6, FALSE)),"")</f>
        <v>7.1</v>
      </c>
      <c r="T3613" s="211">
        <f>IFERROR(IF(VLOOKUP($C3613,'MSCI Database'!$C:$R,7, FALSE)="","",VLOOKUP($C3613,'MSCI Database'!$C:$R,7, FALSE)),"")</f>
        <v>4.8</v>
      </c>
      <c r="U3613" s="164">
        <f>IFERROR(IF(VLOOKUP($C3613,'MSCI Database'!$C:$R,8, FALSE)="","",VLOOKUP($C3613,'MSCI Database'!$C:$R,8, FALSE)),"")</f>
        <v>5</v>
      </c>
      <c r="V3613" s="175">
        <f>IFERROR(IF(VLOOKUP($C3613,'MSCI Database'!$C:$R,9, FALSE)="","",VLOOKUP($C3613,'MSCI Database'!$C:$R,9, FALSE)),"")</f>
        <v>5.0999999999999996</v>
      </c>
      <c r="W3613" s="165">
        <f t="shared" ca="1" si="143"/>
        <v>0</v>
      </c>
      <c r="X3613" s="236">
        <f>IFERROR(IF(VLOOKUP($C3613,'MSCI Database'!$C:$R,10, FALSE)="","",VLOOKUP($C3613,'MSCI Database'!$C:$R,10, FALSE)),"")</f>
        <v>20238</v>
      </c>
      <c r="Y3613" s="133" t="str">
        <f>IFERROR(IF(VLOOKUP($C3613,'MSCI Database'!$C:$R,11, FALSE)="","",VLOOKUP($C3613,'MSCI Database'!$C:$R,11, FALSE)),"")</f>
        <v>2019</v>
      </c>
      <c r="Z3613" s="133" t="str">
        <f>IFERROR(IF(VLOOKUP($C3613,'MSCI Database'!$C:$R,12, FALSE)="","",VLOOKUP($C3613,'MSCI Database'!$C:$R,12, FALSE)),"")</f>
        <v>Reported</v>
      </c>
      <c r="AA3613" s="202" t="str">
        <f>IFERROR(IF(VLOOKUP($C3613,'MSCI Database'!$C:$R,13, FALSE)="","",VLOOKUP($C3613,'MSCI Database'!$C:$R,13, FALSE)),"")</f>
        <v>Strong responsible lending practices, but some corporate governance concerns persist</v>
      </c>
    </row>
    <row r="3614" spans="1:27" s="130" customFormat="1" ht="15" hidden="1" customHeight="1" outlineLevel="1">
      <c r="A3614" s="130" t="s">
        <v>6042</v>
      </c>
      <c r="B3614" s="130" t="s">
        <v>6043</v>
      </c>
      <c r="C3614" s="130" t="s">
        <v>6044</v>
      </c>
      <c r="D3614" s="130" t="s">
        <v>12137</v>
      </c>
      <c r="E3614" s="130" t="s">
        <v>18689</v>
      </c>
      <c r="F3614" s="215">
        <v>2.160664087670339E-2</v>
      </c>
      <c r="G3614" s="132" t="str">
        <f ca="1">IFERROR(_xll.BQL($A3614, "cur_mkt_cap(currency=EUR)")/1000000, " ")</f>
        <v xml:space="preserve"> </v>
      </c>
      <c r="M3614" s="308"/>
      <c r="N3614" s="215">
        <f t="shared" si="142"/>
        <v>2.2942888850049881E-4</v>
      </c>
      <c r="O3614" s="172" t="str">
        <f>IFERROR(IF(VLOOKUP($C3614,'MSCI Database'!$C:$R,2, FALSE)="","",VLOOKUP($C3614,'MSCI Database'!$C:$R,2, FALSE)),"")</f>
        <v>Semiconductors &amp; Semiconductor Equipment</v>
      </c>
      <c r="P3614" s="186" t="str">
        <f>IFERROR(IF(VLOOKUP($C3614,'MSCI Database'!$C:$R,3, FALSE)="","",VLOOKUP($C3614,'MSCI Database'!$C:$R,3, FALSE)),"")</f>
        <v>B</v>
      </c>
      <c r="Q3614" s="164" t="str">
        <f>IFERROR(IF(VLOOKUP($C3614,'MSCI Database'!$C:$R,4, FALSE)="","",VLOOKUP($C3614,'MSCI Database'!$C:$R,4, FALSE)),"")</f>
        <v>0</v>
      </c>
      <c r="R3614" s="164">
        <f>IFERROR(IF(VLOOKUP($C3614,'MSCI Database'!$C:$R,5, FALSE)="","",VLOOKUP($C3614,'MSCI Database'!$C:$R,5, FALSE)),"")</f>
        <v>2.7</v>
      </c>
      <c r="S3614" s="164">
        <f>IFERROR(IF(VLOOKUP($C3614,'MSCI Database'!$C:$R,6, FALSE)="","",VLOOKUP($C3614,'MSCI Database'!$C:$R,6, FALSE)),"")</f>
        <v>4.8</v>
      </c>
      <c r="T3614" s="211">
        <f>IFERROR(IF(VLOOKUP($C3614,'MSCI Database'!$C:$R,7, FALSE)="","",VLOOKUP($C3614,'MSCI Database'!$C:$R,7, FALSE)),"")</f>
        <v>3.5</v>
      </c>
      <c r="U3614" s="164">
        <f>IFERROR(IF(VLOOKUP($C3614,'MSCI Database'!$C:$R,8, FALSE)="","",VLOOKUP($C3614,'MSCI Database'!$C:$R,8, FALSE)),"")</f>
        <v>4.9000000000000004</v>
      </c>
      <c r="V3614" s="175">
        <f>IFERROR(IF(VLOOKUP($C3614,'MSCI Database'!$C:$R,9, FALSE)="","",VLOOKUP($C3614,'MSCI Database'!$C:$R,9, FALSE)),"")</f>
        <v>4.4000000000000004</v>
      </c>
      <c r="W3614" s="165">
        <f t="shared" ca="1" si="143"/>
        <v>0</v>
      </c>
      <c r="X3614" s="236">
        <f>IFERROR(IF(VLOOKUP($C3614,'MSCI Database'!$C:$R,10, FALSE)="","",VLOOKUP($C3614,'MSCI Database'!$C:$R,10, FALSE)),"")</f>
        <v>62447</v>
      </c>
      <c r="Y3614" s="133" t="str">
        <f>IFERROR(IF(VLOOKUP($C3614,'MSCI Database'!$C:$R,11, FALSE)="","",VLOOKUP($C3614,'MSCI Database'!$C:$R,11, FALSE)),"")</f>
        <v>2019</v>
      </c>
      <c r="Z3614" s="133" t="str">
        <f>IFERROR(IF(VLOOKUP($C3614,'MSCI Database'!$C:$R,12, FALSE)="","",VLOOKUP($C3614,'MSCI Database'!$C:$R,12, FALSE)),"")</f>
        <v>E.Segmt-Low</v>
      </c>
      <c r="AA3614" s="202" t="str">
        <f>IFERROR(IF(VLOOKUP($C3614,'MSCI Database'!$C:$R,13, FALSE)="","",VLOOKUP($C3614,'MSCI Database'!$C:$R,13, FALSE)),"")</f>
        <v>Moderate governance practices, trails peers in conflict-free material sourcing initiatives</v>
      </c>
    </row>
    <row r="3615" spans="1:27" s="130" customFormat="1" ht="15" hidden="1" customHeight="1" outlineLevel="1">
      <c r="A3615" s="130" t="s">
        <v>4267</v>
      </c>
      <c r="B3615" s="130" t="s">
        <v>4268</v>
      </c>
      <c r="C3615" s="130" t="s">
        <v>4269</v>
      </c>
      <c r="D3615" s="130" t="s">
        <v>18672</v>
      </c>
      <c r="E3615" s="130" t="s">
        <v>18682</v>
      </c>
      <c r="F3615" s="215">
        <v>5.8104212761028442E-3</v>
      </c>
      <c r="G3615" s="132" t="str">
        <f ca="1">IFERROR(_xll.BQL($A3615, "cur_mkt_cap(currency=EUR)")/1000000, " ")</f>
        <v xml:space="preserve"> </v>
      </c>
      <c r="M3615" s="308"/>
      <c r="N3615" s="215">
        <f t="shared" si="142"/>
        <v>6.1697628183068066E-5</v>
      </c>
      <c r="O3615" s="172" t="str">
        <f>IFERROR(IF(VLOOKUP($C3615,'MSCI Database'!$C:$R,2, FALSE)="","",VLOOKUP($C3615,'MSCI Database'!$C:$R,2, FALSE)),"")</f>
        <v>Retail - Consumer Discretionary</v>
      </c>
      <c r="P3615" s="186" t="str">
        <f>IFERROR(IF(VLOOKUP($C3615,'MSCI Database'!$C:$R,3, FALSE)="","",VLOOKUP($C3615,'MSCI Database'!$C:$R,3, FALSE)),"")</f>
        <v>A</v>
      </c>
      <c r="Q3615" s="164" t="str">
        <f>IFERROR(IF(VLOOKUP($C3615,'MSCI Database'!$C:$R,4, FALSE)="","",VLOOKUP($C3615,'MSCI Database'!$C:$R,4, FALSE)),"")</f>
        <v>0</v>
      </c>
      <c r="R3615" s="164">
        <f>IFERROR(IF(VLOOKUP($C3615,'MSCI Database'!$C:$R,5, FALSE)="","",VLOOKUP($C3615,'MSCI Database'!$C:$R,5, FALSE)),"")</f>
        <v>7.1</v>
      </c>
      <c r="S3615" s="164">
        <f>IFERROR(IF(VLOOKUP($C3615,'MSCI Database'!$C:$R,6, FALSE)="","",VLOOKUP($C3615,'MSCI Database'!$C:$R,6, FALSE)),"")</f>
        <v>4.7</v>
      </c>
      <c r="T3615" s="211">
        <f>IFERROR(IF(VLOOKUP($C3615,'MSCI Database'!$C:$R,7, FALSE)="","",VLOOKUP($C3615,'MSCI Database'!$C:$R,7, FALSE)),"")</f>
        <v>6.2</v>
      </c>
      <c r="U3615" s="164">
        <f>IFERROR(IF(VLOOKUP($C3615,'MSCI Database'!$C:$R,8, FALSE)="","",VLOOKUP($C3615,'MSCI Database'!$C:$R,8, FALSE)),"")</f>
        <v>3.7</v>
      </c>
      <c r="V3615" s="175">
        <f>IFERROR(IF(VLOOKUP($C3615,'MSCI Database'!$C:$R,9, FALSE)="","",VLOOKUP($C3615,'MSCI Database'!$C:$R,9, FALSE)),"")</f>
        <v>5</v>
      </c>
      <c r="W3615" s="165">
        <f t="shared" ca="1" si="143"/>
        <v>0</v>
      </c>
      <c r="X3615" s="236">
        <f>IFERROR(IF(VLOOKUP($C3615,'MSCI Database'!$C:$R,10, FALSE)="","",VLOOKUP($C3615,'MSCI Database'!$C:$R,10, FALSE)),"")</f>
        <v>412507</v>
      </c>
      <c r="Y3615" s="133" t="str">
        <f>IFERROR(IF(VLOOKUP($C3615,'MSCI Database'!$C:$R,11, FALSE)="","",VLOOKUP($C3615,'MSCI Database'!$C:$R,11, FALSE)),"")</f>
        <v>2019</v>
      </c>
      <c r="Z3615" s="133" t="str">
        <f>IFERROR(IF(VLOOKUP($C3615,'MSCI Database'!$C:$R,12, FALSE)="","",VLOOKUP($C3615,'MSCI Database'!$C:$R,12, FALSE)),"")</f>
        <v>E.Segmt-Moderate</v>
      </c>
      <c r="AA3615" s="202" t="str">
        <f>IFERROR(IF(VLOOKUP($C3615,'MSCI Database'!$C:$R,13, FALSE)="","",VLOOKUP($C3615,'MSCI Database'!$C:$R,13, FALSE)),"")</f>
        <v>Improved employee engagement practices; board-related issues persist</v>
      </c>
    </row>
    <row r="3616" spans="1:27" s="130" customFormat="1" ht="15" hidden="1" customHeight="1" outlineLevel="1">
      <c r="A3616" s="130" t="s">
        <v>6109</v>
      </c>
      <c r="B3616" s="130" t="s">
        <v>6110</v>
      </c>
      <c r="C3616" s="130" t="s">
        <v>6111</v>
      </c>
      <c r="D3616" s="130" t="s">
        <v>12137</v>
      </c>
      <c r="E3616" s="130" t="s">
        <v>18688</v>
      </c>
      <c r="F3616" s="215">
        <v>2.2064181609321949E-2</v>
      </c>
      <c r="G3616" s="132" t="str">
        <f ca="1">IFERROR(_xll.BQL($A3616, "cur_mkt_cap(currency=EUR)")/1000000, " ")</f>
        <v xml:space="preserve"> </v>
      </c>
      <c r="M3616" s="308"/>
      <c r="N3616" s="215">
        <f t="shared" si="142"/>
        <v>2.3428725877320343E-4</v>
      </c>
      <c r="O3616" s="172" t="str">
        <f>IFERROR(IF(VLOOKUP($C3616,'MSCI Database'!$C:$R,2, FALSE)="","",VLOOKUP($C3616,'MSCI Database'!$C:$R,2, FALSE)),"")</f>
        <v>Banks</v>
      </c>
      <c r="P3616" s="186" t="str">
        <f>IFERROR(IF(VLOOKUP($C3616,'MSCI Database'!$C:$R,3, FALSE)="","",VLOOKUP($C3616,'MSCI Database'!$C:$R,3, FALSE)),"")</f>
        <v>AA</v>
      </c>
      <c r="Q3616" s="164" t="str">
        <f>IFERROR(IF(VLOOKUP($C3616,'MSCI Database'!$C:$R,4, FALSE)="","",VLOOKUP($C3616,'MSCI Database'!$C:$R,4, FALSE)),"")</f>
        <v>0</v>
      </c>
      <c r="R3616" s="164">
        <f>IFERROR(IF(VLOOKUP($C3616,'MSCI Database'!$C:$R,5, FALSE)="","",VLOOKUP($C3616,'MSCI Database'!$C:$R,5, FALSE)),"")</f>
        <v>8.4</v>
      </c>
      <c r="S3616" s="164">
        <f>IFERROR(IF(VLOOKUP($C3616,'MSCI Database'!$C:$R,6, FALSE)="","",VLOOKUP($C3616,'MSCI Database'!$C:$R,6, FALSE)),"")</f>
        <v>6.6</v>
      </c>
      <c r="T3616" s="211">
        <f>IFERROR(IF(VLOOKUP($C3616,'MSCI Database'!$C:$R,7, FALSE)="","",VLOOKUP($C3616,'MSCI Database'!$C:$R,7, FALSE)),"")</f>
        <v>4.5999999999999996</v>
      </c>
      <c r="U3616" s="164">
        <f>IFERROR(IF(VLOOKUP($C3616,'MSCI Database'!$C:$R,8, FALSE)="","",VLOOKUP($C3616,'MSCI Database'!$C:$R,8, FALSE)),"")</f>
        <v>6.5</v>
      </c>
      <c r="V3616" s="175">
        <f>IFERROR(IF(VLOOKUP($C3616,'MSCI Database'!$C:$R,9, FALSE)="","",VLOOKUP($C3616,'MSCI Database'!$C:$R,9, FALSE)),"")</f>
        <v>5.5</v>
      </c>
      <c r="W3616" s="165">
        <f t="shared" ca="1" si="143"/>
        <v>0</v>
      </c>
      <c r="X3616" s="236">
        <f>IFERROR(IF(VLOOKUP($C3616,'MSCI Database'!$C:$R,10, FALSE)="","",VLOOKUP($C3616,'MSCI Database'!$C:$R,10, FALSE)),"")</f>
        <v>25105</v>
      </c>
      <c r="Y3616" s="133" t="str">
        <f>IFERROR(IF(VLOOKUP($C3616,'MSCI Database'!$C:$R,11, FALSE)="","",VLOOKUP($C3616,'MSCI Database'!$C:$R,11, FALSE)),"")</f>
        <v>2019</v>
      </c>
      <c r="Z3616" s="133" t="str">
        <f>IFERROR(IF(VLOOKUP($C3616,'MSCI Database'!$C:$R,12, FALSE)="","",VLOOKUP($C3616,'MSCI Database'!$C:$R,12, FALSE)),"")</f>
        <v>Reported</v>
      </c>
      <c r="AA3616" s="202" t="str">
        <f>IFERROR(IF(VLOOKUP($C3616,'MSCI Database'!$C:$R,13, FALSE)="","",VLOOKUP($C3616,'MSCI Database'!$C:$R,13, FALSE)),"")</f>
        <v>Improved customer data protection practices</v>
      </c>
    </row>
    <row r="3617" spans="1:27" s="130" customFormat="1" ht="15" hidden="1" customHeight="1" outlineLevel="1">
      <c r="A3617" s="130" t="s">
        <v>3603</v>
      </c>
      <c r="B3617" s="130" t="s">
        <v>3604</v>
      </c>
      <c r="C3617" s="130" t="s">
        <v>3605</v>
      </c>
      <c r="D3617" s="130" t="s">
        <v>18672</v>
      </c>
      <c r="E3617" s="130" t="s">
        <v>18682</v>
      </c>
      <c r="F3617" s="215">
        <v>5.8629249261548831E-3</v>
      </c>
      <c r="G3617" s="132" t="str">
        <f ca="1">IFERROR(_xll.BQL($A3617, "cur_mkt_cap(currency=EUR)")/1000000, " ")</f>
        <v xml:space="preserve"> </v>
      </c>
      <c r="M3617" s="308"/>
      <c r="N3617" s="215">
        <f t="shared" si="142"/>
        <v>6.2255135207986794E-5</v>
      </c>
      <c r="O3617" s="172" t="str">
        <f>IFERROR(IF(VLOOKUP($C3617,'MSCI Database'!$C:$R,2, FALSE)="","",VLOOKUP($C3617,'MSCI Database'!$C:$R,2, FALSE)),"")</f>
        <v>Household Durables</v>
      </c>
      <c r="P3617" s="186" t="str">
        <f>IFERROR(IF(VLOOKUP($C3617,'MSCI Database'!$C:$R,3, FALSE)="","",VLOOKUP($C3617,'MSCI Database'!$C:$R,3, FALSE)),"")</f>
        <v>BBB</v>
      </c>
      <c r="Q3617" s="164" t="str">
        <f>IFERROR(IF(VLOOKUP($C3617,'MSCI Database'!$C:$R,4, FALSE)="","",VLOOKUP($C3617,'MSCI Database'!$C:$R,4, FALSE)),"")</f>
        <v>0</v>
      </c>
      <c r="R3617" s="164">
        <f>IFERROR(IF(VLOOKUP($C3617,'MSCI Database'!$C:$R,5, FALSE)="","",VLOOKUP($C3617,'MSCI Database'!$C:$R,5, FALSE)),"")</f>
        <v>5.2</v>
      </c>
      <c r="S3617" s="164">
        <f>IFERROR(IF(VLOOKUP($C3617,'MSCI Database'!$C:$R,6, FALSE)="","",VLOOKUP($C3617,'MSCI Database'!$C:$R,6, FALSE)),"")</f>
        <v>4.0999999999999996</v>
      </c>
      <c r="T3617" s="211">
        <f>IFERROR(IF(VLOOKUP($C3617,'MSCI Database'!$C:$R,7, FALSE)="","",VLOOKUP($C3617,'MSCI Database'!$C:$R,7, FALSE)),"")</f>
        <v>5</v>
      </c>
      <c r="U3617" s="164">
        <f>IFERROR(IF(VLOOKUP($C3617,'MSCI Database'!$C:$R,8, FALSE)="","",VLOOKUP($C3617,'MSCI Database'!$C:$R,8, FALSE)),"")</f>
        <v>4.4000000000000004</v>
      </c>
      <c r="V3617" s="175">
        <f>IFERROR(IF(VLOOKUP($C3617,'MSCI Database'!$C:$R,9, FALSE)="","",VLOOKUP($C3617,'MSCI Database'!$C:$R,9, FALSE)),"")</f>
        <v>4.5999999999999996</v>
      </c>
      <c r="W3617" s="165">
        <f t="shared" ca="1" si="143"/>
        <v>0</v>
      </c>
      <c r="X3617" s="236">
        <f>IFERROR(IF(VLOOKUP($C3617,'MSCI Database'!$C:$R,10, FALSE)="","",VLOOKUP($C3617,'MSCI Database'!$C:$R,10, FALSE)),"")</f>
        <v>1030914</v>
      </c>
      <c r="Y3617" s="133" t="str">
        <f>IFERROR(IF(VLOOKUP($C3617,'MSCI Database'!$C:$R,11, FALSE)="","",VLOOKUP($C3617,'MSCI Database'!$C:$R,11, FALSE)),"")</f>
        <v>2019</v>
      </c>
      <c r="Z3617" s="133" t="str">
        <f>IFERROR(IF(VLOOKUP($C3617,'MSCI Database'!$C:$R,12, FALSE)="","",VLOOKUP($C3617,'MSCI Database'!$C:$R,12, FALSE)),"")</f>
        <v>Reported</v>
      </c>
      <c r="AA3617" s="202" t="str">
        <f>IFERROR(IF(VLOOKUP($C3617,'MSCI Database'!$C:$R,13, FALSE)="","",VLOOKUP($C3617,'MSCI Database'!$C:$R,13, FALSE)),"")</f>
        <v>Strong chemical management practices; labor unrest risks persists</v>
      </c>
    </row>
    <row r="3618" spans="1:27" s="130" customFormat="1" ht="15" hidden="1" customHeight="1" outlineLevel="1">
      <c r="A3618" s="130" t="s">
        <v>3300</v>
      </c>
      <c r="B3618" s="130" t="s">
        <v>3301</v>
      </c>
      <c r="C3618" s="130" t="s">
        <v>3302</v>
      </c>
      <c r="D3618" s="130" t="s">
        <v>18672</v>
      </c>
      <c r="E3618" s="130" t="s">
        <v>12133</v>
      </c>
      <c r="F3618" s="215">
        <v>5.6138029219345844E-3</v>
      </c>
      <c r="G3618" s="132" t="str">
        <f ca="1">IFERROR(_xll.BQL($A3618, "cur_mkt_cap(currency=EUR)")/1000000, " ")</f>
        <v xml:space="preserve"> </v>
      </c>
      <c r="M3618" s="308"/>
      <c r="N3618" s="215">
        <f t="shared" si="142"/>
        <v>5.9609847360818202E-5</v>
      </c>
      <c r="O3618" s="172" t="str">
        <f>IFERROR(IF(VLOOKUP($C3618,'MSCI Database'!$C:$R,2, FALSE)="","",VLOOKUP($C3618,'MSCI Database'!$C:$R,2, FALSE)),"")</f>
        <v>Health Care Providers &amp; Services</v>
      </c>
      <c r="P3618" s="186" t="str">
        <f>IFERROR(IF(VLOOKUP($C3618,'MSCI Database'!$C:$R,3, FALSE)="","",VLOOKUP($C3618,'MSCI Database'!$C:$R,3, FALSE)),"")</f>
        <v>A</v>
      </c>
      <c r="Q3618" s="164" t="str">
        <f>IFERROR(IF(VLOOKUP($C3618,'MSCI Database'!$C:$R,4, FALSE)="","",VLOOKUP($C3618,'MSCI Database'!$C:$R,4, FALSE)),"")</f>
        <v>-1</v>
      </c>
      <c r="R3618" s="164">
        <f>IFERROR(IF(VLOOKUP($C3618,'MSCI Database'!$C:$R,5, FALSE)="","",VLOOKUP($C3618,'MSCI Database'!$C:$R,5, FALSE)),"")</f>
        <v>6.3</v>
      </c>
      <c r="S3618" s="164">
        <f>IFERROR(IF(VLOOKUP($C3618,'MSCI Database'!$C:$R,6, FALSE)="","",VLOOKUP($C3618,'MSCI Database'!$C:$R,6, FALSE)),"")</f>
        <v>9.6999999999999993</v>
      </c>
      <c r="T3618" s="211">
        <f>IFERROR(IF(VLOOKUP($C3618,'MSCI Database'!$C:$R,7, FALSE)="","",VLOOKUP($C3618,'MSCI Database'!$C:$R,7, FALSE)),"")</f>
        <v>7</v>
      </c>
      <c r="U3618" s="164">
        <f>IFERROR(IF(VLOOKUP($C3618,'MSCI Database'!$C:$R,8, FALSE)="","",VLOOKUP($C3618,'MSCI Database'!$C:$R,8, FALSE)),"")</f>
        <v>4.3</v>
      </c>
      <c r="V3618" s="175">
        <f>IFERROR(IF(VLOOKUP($C3618,'MSCI Database'!$C:$R,9, FALSE)="","",VLOOKUP($C3618,'MSCI Database'!$C:$R,9, FALSE)),"")</f>
        <v>5.3</v>
      </c>
      <c r="W3618" s="165">
        <f t="shared" ca="1" si="143"/>
        <v>0</v>
      </c>
      <c r="X3618" s="236">
        <f>IFERROR(IF(VLOOKUP($C3618,'MSCI Database'!$C:$R,10, FALSE)="","",VLOOKUP($C3618,'MSCI Database'!$C:$R,10, FALSE)),"")</f>
        <v>70826</v>
      </c>
      <c r="Y3618" s="133" t="str">
        <f>IFERROR(IF(VLOOKUP($C3618,'MSCI Database'!$C:$R,11, FALSE)="","",VLOOKUP($C3618,'MSCI Database'!$C:$R,11, FALSE)),"")</f>
        <v>2019</v>
      </c>
      <c r="Z3618" s="133" t="str">
        <f>IFERROR(IF(VLOOKUP($C3618,'MSCI Database'!$C:$R,12, FALSE)="","",VLOOKUP($C3618,'MSCI Database'!$C:$R,12, FALSE)),"")</f>
        <v>Reported</v>
      </c>
      <c r="AA3618" s="202" t="str">
        <f>IFERROR(IF(VLOOKUP($C3618,'MSCI Database'!$C:$R,13, FALSE)="","",VLOOKUP($C3618,'MSCI Database'!$C:$R,13, FALSE)),"")</f>
        <v>Ongoing business ethics controversies weigh on overall performance</v>
      </c>
    </row>
    <row r="3619" spans="1:27" s="130" customFormat="1" ht="15" hidden="1" customHeight="1" outlineLevel="1">
      <c r="A3619" s="130" t="s">
        <v>3568</v>
      </c>
      <c r="B3619" s="130" t="s">
        <v>3569</v>
      </c>
      <c r="C3619" s="130" t="s">
        <v>3570</v>
      </c>
      <c r="D3619" s="130" t="s">
        <v>18672</v>
      </c>
      <c r="E3619" s="130" t="s">
        <v>18674</v>
      </c>
      <c r="F3619" s="215">
        <v>5.5770236926692539E-3</v>
      </c>
      <c r="G3619" s="132" t="str">
        <f ca="1">IFERROR(_xll.BQL($A3619, "cur_mkt_cap(currency=EUR)")/1000000, " ")</f>
        <v xml:space="preserve"> </v>
      </c>
      <c r="M3619" s="308"/>
      <c r="N3619" s="215">
        <f t="shared" si="142"/>
        <v>5.9219309204591059E-5</v>
      </c>
      <c r="O3619" s="172" t="str">
        <f>IFERROR(IF(VLOOKUP($C3619,'MSCI Database'!$C:$R,2, FALSE)="","",VLOOKUP($C3619,'MSCI Database'!$C:$R,2, FALSE)),"")</f>
        <v>Retail - Food &amp; Staples</v>
      </c>
      <c r="P3619" s="186" t="str">
        <f>IFERROR(IF(VLOOKUP($C3619,'MSCI Database'!$C:$R,3, FALSE)="","",VLOOKUP($C3619,'MSCI Database'!$C:$R,3, FALSE)),"")</f>
        <v>BBB</v>
      </c>
      <c r="Q3619" s="164" t="str">
        <f>IFERROR(IF(VLOOKUP($C3619,'MSCI Database'!$C:$R,4, FALSE)="","",VLOOKUP($C3619,'MSCI Database'!$C:$R,4, FALSE)),"")</f>
        <v>1</v>
      </c>
      <c r="R3619" s="164">
        <f>IFERROR(IF(VLOOKUP($C3619,'MSCI Database'!$C:$R,5, FALSE)="","",VLOOKUP($C3619,'MSCI Database'!$C:$R,5, FALSE)),"")</f>
        <v>5.5</v>
      </c>
      <c r="S3619" s="164">
        <f>IFERROR(IF(VLOOKUP($C3619,'MSCI Database'!$C:$R,6, FALSE)="","",VLOOKUP($C3619,'MSCI Database'!$C:$R,6, FALSE)),"")</f>
        <v>2.5</v>
      </c>
      <c r="T3619" s="211">
        <f>IFERROR(IF(VLOOKUP($C3619,'MSCI Database'!$C:$R,7, FALSE)="","",VLOOKUP($C3619,'MSCI Database'!$C:$R,7, FALSE)),"")</f>
        <v>4.7</v>
      </c>
      <c r="U3619" s="164">
        <f>IFERROR(IF(VLOOKUP($C3619,'MSCI Database'!$C:$R,8, FALSE)="","",VLOOKUP($C3619,'MSCI Database'!$C:$R,8, FALSE)),"")</f>
        <v>3.8</v>
      </c>
      <c r="V3619" s="175">
        <f>IFERROR(IF(VLOOKUP($C3619,'MSCI Database'!$C:$R,9, FALSE)="","",VLOOKUP($C3619,'MSCI Database'!$C:$R,9, FALSE)),"")</f>
        <v>4.2</v>
      </c>
      <c r="W3619" s="165">
        <f t="shared" ca="1" si="143"/>
        <v>0</v>
      </c>
      <c r="X3619" s="236">
        <f>IFERROR(IF(VLOOKUP($C3619,'MSCI Database'!$C:$R,10, FALSE)="","",VLOOKUP($C3619,'MSCI Database'!$C:$R,10, FALSE)),"")</f>
        <v>246529</v>
      </c>
      <c r="Y3619" s="133" t="str">
        <f>IFERROR(IF(VLOOKUP($C3619,'MSCI Database'!$C:$R,11, FALSE)="","",VLOOKUP($C3619,'MSCI Database'!$C:$R,11, FALSE)),"")</f>
        <v>2019</v>
      </c>
      <c r="Z3619" s="133" t="str">
        <f>IFERROR(IF(VLOOKUP($C3619,'MSCI Database'!$C:$R,12, FALSE)="","",VLOOKUP($C3619,'MSCI Database'!$C:$R,12, FALSE)),"")</f>
        <v>E.Segmt-Moderate</v>
      </c>
      <c r="AA3619" s="202" t="str">
        <f>IFERROR(IF(VLOOKUP($C3619,'MSCI Database'!$C:$R,13, FALSE)="","",VLOOKUP($C3619,'MSCI Database'!$C:$R,13, FALSE)),"")</f>
        <v>Modest efforts to mitigate risks related to cybersecurity and workforce management</v>
      </c>
    </row>
    <row r="3620" spans="1:27" s="130" customFormat="1" ht="15" hidden="1" customHeight="1" outlineLevel="1">
      <c r="A3620" s="130" t="s">
        <v>828</v>
      </c>
      <c r="B3620" s="130" t="s">
        <v>829</v>
      </c>
      <c r="C3620" s="130" t="s">
        <v>830</v>
      </c>
      <c r="D3620" s="130" t="s">
        <v>12138</v>
      </c>
      <c r="E3620" s="130" t="s">
        <v>18684</v>
      </c>
      <c r="F3620" s="215">
        <v>0.1081238134822142</v>
      </c>
      <c r="G3620" s="132" t="str">
        <f ca="1">IFERROR(_xll.BQL($A3620, "cur_mkt_cap(currency=EUR)")/1000000, " ")</f>
        <v xml:space="preserve"> </v>
      </c>
      <c r="M3620" s="308"/>
      <c r="N3620" s="215">
        <f t="shared" si="142"/>
        <v>1.148106570068772E-3</v>
      </c>
      <c r="O3620" s="172" t="str">
        <f>IFERROR(IF(VLOOKUP($C3620,'MSCI Database'!$C:$R,2, FALSE)="","",VLOOKUP($C3620,'MSCI Database'!$C:$R,2, FALSE)),"")</f>
        <v>Steel</v>
      </c>
      <c r="P3620" s="186" t="str">
        <f>IFERROR(IF(VLOOKUP($C3620,'MSCI Database'!$C:$R,3, FALSE)="","",VLOOKUP($C3620,'MSCI Database'!$C:$R,3, FALSE)),"")</f>
        <v>CCC</v>
      </c>
      <c r="Q3620" s="164" t="str">
        <f>IFERROR(IF(VLOOKUP($C3620,'MSCI Database'!$C:$R,4, FALSE)="","",VLOOKUP($C3620,'MSCI Database'!$C:$R,4, FALSE)),"")</f>
        <v>0</v>
      </c>
      <c r="R3620" s="164">
        <f>IFERROR(IF(VLOOKUP($C3620,'MSCI Database'!$C:$R,5, FALSE)="","",VLOOKUP($C3620,'MSCI Database'!$C:$R,5, FALSE)),"")</f>
        <v>0</v>
      </c>
      <c r="S3620" s="164">
        <f>IFERROR(IF(VLOOKUP($C3620,'MSCI Database'!$C:$R,6, FALSE)="","",VLOOKUP($C3620,'MSCI Database'!$C:$R,6, FALSE)),"")</f>
        <v>3.4</v>
      </c>
      <c r="T3620" s="211">
        <f>IFERROR(IF(VLOOKUP($C3620,'MSCI Database'!$C:$R,7, FALSE)="","",VLOOKUP($C3620,'MSCI Database'!$C:$R,7, FALSE)),"")</f>
        <v>1.5</v>
      </c>
      <c r="U3620" s="164">
        <f>IFERROR(IF(VLOOKUP($C3620,'MSCI Database'!$C:$R,8, FALSE)="","",VLOOKUP($C3620,'MSCI Database'!$C:$R,8, FALSE)),"")</f>
        <v>1.5</v>
      </c>
      <c r="V3620" s="175">
        <f>IFERROR(IF(VLOOKUP($C3620,'MSCI Database'!$C:$R,9, FALSE)="","",VLOOKUP($C3620,'MSCI Database'!$C:$R,9, FALSE)),"")</f>
        <v>2.2000000000000002</v>
      </c>
      <c r="W3620" s="165">
        <f t="shared" ca="1" si="143"/>
        <v>0</v>
      </c>
      <c r="X3620" s="236">
        <f>IFERROR(IF(VLOOKUP($C3620,'MSCI Database'!$C:$R,10, FALSE)="","",VLOOKUP($C3620,'MSCI Database'!$C:$R,10, FALSE)),"")</f>
        <v>12600000</v>
      </c>
      <c r="Y3620" s="133" t="str">
        <f>IFERROR(IF(VLOOKUP($C3620,'MSCI Database'!$C:$R,11, FALSE)="","",VLOOKUP($C3620,'MSCI Database'!$C:$R,11, FALSE)),"")</f>
        <v>2019</v>
      </c>
      <c r="Z3620" s="133" t="str">
        <f>IFERROR(IF(VLOOKUP($C3620,'MSCI Database'!$C:$R,12, FALSE)="","",VLOOKUP($C3620,'MSCI Database'!$C:$R,12, FALSE)),"")</f>
        <v>Reported</v>
      </c>
      <c r="AA3620" s="202" t="str">
        <f>IFERROR(IF(VLOOKUP($C3620,'MSCI Database'!$C:$R,13, FALSE)="","",VLOOKUP($C3620,'MSCI Database'!$C:$R,13, FALSE)),"")</f>
        <v>Accounting issues persist, pending settlement of damages to Brumadinho victims and the state</v>
      </c>
    </row>
    <row r="3621" spans="1:27" s="130" customFormat="1" ht="15" hidden="1" customHeight="1" outlineLevel="1">
      <c r="A3621" s="130" t="s">
        <v>3966</v>
      </c>
      <c r="B3621" s="130" t="s">
        <v>3967</v>
      </c>
      <c r="C3621" s="130" t="s">
        <v>3968</v>
      </c>
      <c r="D3621" s="130" t="s">
        <v>18672</v>
      </c>
      <c r="E3621" s="130" t="s">
        <v>12133</v>
      </c>
      <c r="F3621" s="215">
        <v>5.6118803713138959E-3</v>
      </c>
      <c r="G3621" s="132" t="str">
        <f ca="1">IFERROR(_xll.BQL($A3621, "cur_mkt_cap(currency=EUR)")/1000000, " ")</f>
        <v xml:space="preserve"> </v>
      </c>
      <c r="M3621" s="308"/>
      <c r="N3621" s="215">
        <f t="shared" si="142"/>
        <v>5.9589432866288137E-5</v>
      </c>
      <c r="O3621" s="172" t="str">
        <f>IFERROR(IF(VLOOKUP($C3621,'MSCI Database'!$C:$R,2, FALSE)="","",VLOOKUP($C3621,'MSCI Database'!$C:$R,2, FALSE)),"")</f>
        <v>Pharmaceuticals</v>
      </c>
      <c r="P3621" s="186" t="str">
        <f>IFERROR(IF(VLOOKUP($C3621,'MSCI Database'!$C:$R,3, FALSE)="","",VLOOKUP($C3621,'MSCI Database'!$C:$R,3, FALSE)),"")</f>
        <v>A</v>
      </c>
      <c r="Q3621" s="164" t="str">
        <f>IFERROR(IF(VLOOKUP($C3621,'MSCI Database'!$C:$R,4, FALSE)="","",VLOOKUP($C3621,'MSCI Database'!$C:$R,4, FALSE)),"")</f>
        <v>0</v>
      </c>
      <c r="R3621" s="164">
        <f>IFERROR(IF(VLOOKUP($C3621,'MSCI Database'!$C:$R,5, FALSE)="","",VLOOKUP($C3621,'MSCI Database'!$C:$R,5, FALSE)),"")</f>
        <v>5.9</v>
      </c>
      <c r="S3621" s="164">
        <f>IFERROR(IF(VLOOKUP($C3621,'MSCI Database'!$C:$R,6, FALSE)="","",VLOOKUP($C3621,'MSCI Database'!$C:$R,6, FALSE)),"")</f>
        <v>5.2</v>
      </c>
      <c r="T3621" s="211">
        <f>IFERROR(IF(VLOOKUP($C3621,'MSCI Database'!$C:$R,7, FALSE)="","",VLOOKUP($C3621,'MSCI Database'!$C:$R,7, FALSE)),"")</f>
        <v>4.7</v>
      </c>
      <c r="U3621" s="164">
        <f>IFERROR(IF(VLOOKUP($C3621,'MSCI Database'!$C:$R,8, FALSE)="","",VLOOKUP($C3621,'MSCI Database'!$C:$R,8, FALSE)),"")</f>
        <v>4.5999999999999996</v>
      </c>
      <c r="V3621" s="175">
        <f>IFERROR(IF(VLOOKUP($C3621,'MSCI Database'!$C:$R,9, FALSE)="","",VLOOKUP($C3621,'MSCI Database'!$C:$R,9, FALSE)),"")</f>
        <v>4.7</v>
      </c>
      <c r="W3621" s="165">
        <f t="shared" ca="1" si="143"/>
        <v>0</v>
      </c>
      <c r="X3621" s="236">
        <f>IFERROR(IF(VLOOKUP($C3621,'MSCI Database'!$C:$R,10, FALSE)="","",VLOOKUP($C3621,'MSCI Database'!$C:$R,10, FALSE)),"")</f>
        <v>11218</v>
      </c>
      <c r="Y3621" s="133" t="str">
        <f>IFERROR(IF(VLOOKUP($C3621,'MSCI Database'!$C:$R,11, FALSE)="","",VLOOKUP($C3621,'MSCI Database'!$C:$R,11, FALSE)),"")</f>
        <v>2019</v>
      </c>
      <c r="Z3621" s="133" t="str">
        <f>IFERROR(IF(VLOOKUP($C3621,'MSCI Database'!$C:$R,12, FALSE)="","",VLOOKUP($C3621,'MSCI Database'!$C:$R,12, FALSE)),"")</f>
        <v>Reported</v>
      </c>
      <c r="AA3621" s="202" t="str">
        <f>IFERROR(IF(VLOOKUP($C3621,'MSCI Database'!$C:$R,13, FALSE)="","",VLOOKUP($C3621,'MSCI Database'!$C:$R,13, FALSE)),"")</f>
        <v>Improved anti-corruption policies; lags peers in employee management initiatives</v>
      </c>
    </row>
    <row r="3622" spans="1:27" s="130" customFormat="1" ht="15" hidden="1" customHeight="1" outlineLevel="1">
      <c r="A3622" s="130" t="s">
        <v>6145</v>
      </c>
      <c r="B3622" s="130" t="s">
        <v>6146</v>
      </c>
      <c r="C3622" s="130" t="s">
        <v>6147</v>
      </c>
      <c r="D3622" s="130" t="s">
        <v>12137</v>
      </c>
      <c r="E3622" s="130" t="s">
        <v>18689</v>
      </c>
      <c r="F3622" s="215">
        <v>2.00578792967403E-2</v>
      </c>
      <c r="G3622" s="132" t="str">
        <f ca="1">IFERROR(_xll.BQL($A3622, "cur_mkt_cap(currency=EUR)")/1000000, " ")</f>
        <v xml:space="preserve"> </v>
      </c>
      <c r="M3622" s="308"/>
      <c r="N3622" s="215">
        <f t="shared" si="142"/>
        <v>2.1298345166138649E-4</v>
      </c>
      <c r="O3622" s="172" t="str">
        <f>IFERROR(IF(VLOOKUP($C3622,'MSCI Database'!$C:$R,2, FALSE)="","",VLOOKUP($C3622,'MSCI Database'!$C:$R,2, FALSE)),"")</f>
        <v>Semiconductors &amp; Semiconductor Equipment</v>
      </c>
      <c r="P3622" s="186" t="str">
        <f>IFERROR(IF(VLOOKUP($C3622,'MSCI Database'!$C:$R,3, FALSE)="","",VLOOKUP($C3622,'MSCI Database'!$C:$R,3, FALSE)),"")</f>
        <v>B</v>
      </c>
      <c r="Q3622" s="164" t="str">
        <f>IFERROR(IF(VLOOKUP($C3622,'MSCI Database'!$C:$R,4, FALSE)="","",VLOOKUP($C3622,'MSCI Database'!$C:$R,4, FALSE)),"")</f>
        <v>0</v>
      </c>
      <c r="R3622" s="164">
        <f>IFERROR(IF(VLOOKUP($C3622,'MSCI Database'!$C:$R,5, FALSE)="","",VLOOKUP($C3622,'MSCI Database'!$C:$R,5, FALSE)),"")</f>
        <v>2.7</v>
      </c>
      <c r="S3622" s="164">
        <f>IFERROR(IF(VLOOKUP($C3622,'MSCI Database'!$C:$R,6, FALSE)="","",VLOOKUP($C3622,'MSCI Database'!$C:$R,6, FALSE)),"")</f>
        <v>3.8</v>
      </c>
      <c r="T3622" s="211">
        <f>IFERROR(IF(VLOOKUP($C3622,'MSCI Database'!$C:$R,7, FALSE)="","",VLOOKUP($C3622,'MSCI Database'!$C:$R,7, FALSE)),"")</f>
        <v>5.7</v>
      </c>
      <c r="U3622" s="164">
        <f>IFERROR(IF(VLOOKUP($C3622,'MSCI Database'!$C:$R,8, FALSE)="","",VLOOKUP($C3622,'MSCI Database'!$C:$R,8, FALSE)),"")</f>
        <v>3.5</v>
      </c>
      <c r="V3622" s="175">
        <f>IFERROR(IF(VLOOKUP($C3622,'MSCI Database'!$C:$R,9, FALSE)="","",VLOOKUP($C3622,'MSCI Database'!$C:$R,9, FALSE)),"")</f>
        <v>4.4000000000000004</v>
      </c>
      <c r="W3622" s="165">
        <f t="shared" ca="1" si="143"/>
        <v>0</v>
      </c>
      <c r="X3622" s="236">
        <f>IFERROR(IF(VLOOKUP($C3622,'MSCI Database'!$C:$R,10, FALSE)="","",VLOOKUP($C3622,'MSCI Database'!$C:$R,10, FALSE)),"")</f>
        <v>14034</v>
      </c>
      <c r="Y3622" s="133" t="str">
        <f>IFERROR(IF(VLOOKUP($C3622,'MSCI Database'!$C:$R,11, FALSE)="","",VLOOKUP($C3622,'MSCI Database'!$C:$R,11, FALSE)),"")</f>
        <v>2019</v>
      </c>
      <c r="Z3622" s="133" t="str">
        <f>IFERROR(IF(VLOOKUP($C3622,'MSCI Database'!$C:$R,12, FALSE)="","",VLOOKUP($C3622,'MSCI Database'!$C:$R,12, FALSE)),"")</f>
        <v>Reported</v>
      </c>
      <c r="AA3622" s="202" t="str">
        <f>IFERROR(IF(VLOOKUP($C3622,'MSCI Database'!$C:$R,13, FALSE)="","",VLOOKUP($C3622,'MSCI Database'!$C:$R,13, FALSE)),"")</f>
        <v>Limited cleantech portfolio; falls short of adopting strong governance practices</v>
      </c>
    </row>
    <row r="3623" spans="1:27" s="130" customFormat="1" ht="15" hidden="1" customHeight="1" outlineLevel="1">
      <c r="A3623" s="130" t="s">
        <v>3304</v>
      </c>
      <c r="B3623" s="130" t="s">
        <v>3305</v>
      </c>
      <c r="C3623" s="130" t="s">
        <v>3306</v>
      </c>
      <c r="D3623" s="130" t="s">
        <v>18672</v>
      </c>
      <c r="E3623" s="130" t="s">
        <v>18682</v>
      </c>
      <c r="F3623" s="215">
        <v>5.6150173175971776E-3</v>
      </c>
      <c r="G3623" s="132" t="str">
        <f ca="1">IFERROR(_xll.BQL($A3623, "cur_mkt_cap(currency=EUR)")/1000000, " ")</f>
        <v xml:space="preserve"> </v>
      </c>
      <c r="M3623" s="308"/>
      <c r="N3623" s="215">
        <f t="shared" si="142"/>
        <v>5.962274235216177E-5</v>
      </c>
      <c r="O3623" s="172" t="str">
        <f>IFERROR(IF(VLOOKUP($C3623,'MSCI Database'!$C:$R,2, FALSE)="","",VLOOKUP($C3623,'MSCI Database'!$C:$R,2, FALSE)),"")</f>
        <v>Real Estate Development &amp; Diversified Activities</v>
      </c>
      <c r="P3623" s="186" t="str">
        <f>IFERROR(IF(VLOOKUP($C3623,'MSCI Database'!$C:$R,3, FALSE)="","",VLOOKUP($C3623,'MSCI Database'!$C:$R,3, FALSE)),"")</f>
        <v>B</v>
      </c>
      <c r="Q3623" s="164" t="str">
        <f>IFERROR(IF(VLOOKUP($C3623,'MSCI Database'!$C:$R,4, FALSE)="","",VLOOKUP($C3623,'MSCI Database'!$C:$R,4, FALSE)),"")</f>
        <v>0</v>
      </c>
      <c r="R3623" s="164">
        <f>IFERROR(IF(VLOOKUP($C3623,'MSCI Database'!$C:$R,5, FALSE)="","",VLOOKUP($C3623,'MSCI Database'!$C:$R,5, FALSE)),"")</f>
        <v>2.2000000000000002</v>
      </c>
      <c r="S3623" s="164">
        <f>IFERROR(IF(VLOOKUP($C3623,'MSCI Database'!$C:$R,6, FALSE)="","",VLOOKUP($C3623,'MSCI Database'!$C:$R,6, FALSE)),"")</f>
        <v>2.9</v>
      </c>
      <c r="T3623" s="211">
        <f>IFERROR(IF(VLOOKUP($C3623,'MSCI Database'!$C:$R,7, FALSE)="","",VLOOKUP($C3623,'MSCI Database'!$C:$R,7, FALSE)),"")</f>
        <v>3</v>
      </c>
      <c r="U3623" s="164">
        <f>IFERROR(IF(VLOOKUP($C3623,'MSCI Database'!$C:$R,8, FALSE)="","",VLOOKUP($C3623,'MSCI Database'!$C:$R,8, FALSE)),"")</f>
        <v>2.9</v>
      </c>
      <c r="V3623" s="175">
        <f>IFERROR(IF(VLOOKUP($C3623,'MSCI Database'!$C:$R,9, FALSE)="","",VLOOKUP($C3623,'MSCI Database'!$C:$R,9, FALSE)),"")</f>
        <v>2.9</v>
      </c>
      <c r="W3623" s="165">
        <f t="shared" ca="1" si="143"/>
        <v>0</v>
      </c>
      <c r="X3623" s="236">
        <f>IFERROR(IF(VLOOKUP($C3623,'MSCI Database'!$C:$R,10, FALSE)="","",VLOOKUP($C3623,'MSCI Database'!$C:$R,10, FALSE)),"")</f>
        <v>85275</v>
      </c>
      <c r="Y3623" s="133" t="str">
        <f>IFERROR(IF(VLOOKUP($C3623,'MSCI Database'!$C:$R,11, FALSE)="","",VLOOKUP($C3623,'MSCI Database'!$C:$R,11, FALSE)),"")</f>
        <v>2019</v>
      </c>
      <c r="Z3623" s="133" t="str">
        <f>IFERROR(IF(VLOOKUP($C3623,'MSCI Database'!$C:$R,12, FALSE)="","",VLOOKUP($C3623,'MSCI Database'!$C:$R,12, FALSE)),"")</f>
        <v>E.Segmt-Moderately High</v>
      </c>
      <c r="AA3623" s="202" t="str">
        <f>IFERROR(IF(VLOOKUP($C3623,'MSCI Database'!$C:$R,13, FALSE)="","",VLOOKUP($C3623,'MSCI Database'!$C:$R,13, FALSE)),"")</f>
        <v>Lagging efforts on property greening</v>
      </c>
    </row>
    <row r="3624" spans="1:27" s="130" customFormat="1" ht="15" hidden="1" customHeight="1" outlineLevel="1">
      <c r="A3624" s="130" t="s">
        <v>4997</v>
      </c>
      <c r="B3624" s="130" t="s">
        <v>4998</v>
      </c>
      <c r="C3624" s="130" t="s">
        <v>4999</v>
      </c>
      <c r="D3624" s="130" t="s">
        <v>18678</v>
      </c>
      <c r="E3624" s="130" t="s">
        <v>18689</v>
      </c>
      <c r="F3624" s="215">
        <v>7.7077989291562829E-2</v>
      </c>
      <c r="G3624" s="132" t="str">
        <f ca="1">IFERROR(_xll.BQL($A3624, "cur_mkt_cap(currency=EUR)")/1000000, " ")</f>
        <v xml:space="preserve"> </v>
      </c>
      <c r="M3624" s="308"/>
      <c r="N3624" s="215">
        <f t="shared" si="142"/>
        <v>8.1844824986579379E-4</v>
      </c>
      <c r="O3624" s="172" t="str">
        <f>IFERROR(IF(VLOOKUP($C3624,'MSCI Database'!$C:$R,2, FALSE)="","",VLOOKUP($C3624,'MSCI Database'!$C:$R,2, FALSE)),"")</f>
        <v>Technology Hardware, Storage &amp; Peripherals</v>
      </c>
      <c r="P3624" s="186" t="str">
        <f>IFERROR(IF(VLOOKUP($C3624,'MSCI Database'!$C:$R,3, FALSE)="","",VLOOKUP($C3624,'MSCI Database'!$C:$R,3, FALSE)),"")</f>
        <v>B</v>
      </c>
      <c r="Q3624" s="164" t="str">
        <f>IFERROR(IF(VLOOKUP($C3624,'MSCI Database'!$C:$R,4, FALSE)="","",VLOOKUP($C3624,'MSCI Database'!$C:$R,4, FALSE)),"")</f>
        <v>0</v>
      </c>
      <c r="R3624" s="164">
        <f>IFERROR(IF(VLOOKUP($C3624,'MSCI Database'!$C:$R,5, FALSE)="","",VLOOKUP($C3624,'MSCI Database'!$C:$R,5, FALSE)),"")</f>
        <v>1.9</v>
      </c>
      <c r="S3624" s="164">
        <f>IFERROR(IF(VLOOKUP($C3624,'MSCI Database'!$C:$R,6, FALSE)="","",VLOOKUP($C3624,'MSCI Database'!$C:$R,6, FALSE)),"")</f>
        <v>2.7</v>
      </c>
      <c r="T3624" s="211">
        <f>IFERROR(IF(VLOOKUP($C3624,'MSCI Database'!$C:$R,7, FALSE)="","",VLOOKUP($C3624,'MSCI Database'!$C:$R,7, FALSE)),"")</f>
        <v>4.4000000000000004</v>
      </c>
      <c r="U3624" s="164">
        <f>IFERROR(IF(VLOOKUP($C3624,'MSCI Database'!$C:$R,8, FALSE)="","",VLOOKUP($C3624,'MSCI Database'!$C:$R,8, FALSE)),"")</f>
        <v>2.1</v>
      </c>
      <c r="V3624" s="175">
        <f>IFERROR(IF(VLOOKUP($C3624,'MSCI Database'!$C:$R,9, FALSE)="","",VLOOKUP($C3624,'MSCI Database'!$C:$R,9, FALSE)),"")</f>
        <v>3.2</v>
      </c>
      <c r="W3624" s="165">
        <f t="shared" ca="1" si="143"/>
        <v>0</v>
      </c>
      <c r="X3624" s="236">
        <f>IFERROR(IF(VLOOKUP($C3624,'MSCI Database'!$C:$R,10, FALSE)="","",VLOOKUP($C3624,'MSCI Database'!$C:$R,10, FALSE)),"")</f>
        <v>22781</v>
      </c>
      <c r="Y3624" s="133" t="str">
        <f>IFERROR(IF(VLOOKUP($C3624,'MSCI Database'!$C:$R,11, FALSE)="","",VLOOKUP($C3624,'MSCI Database'!$C:$R,11, FALSE)),"")</f>
        <v>2019</v>
      </c>
      <c r="Z3624" s="133" t="str">
        <f>IFERROR(IF(VLOOKUP($C3624,'MSCI Database'!$C:$R,12, FALSE)="","",VLOOKUP($C3624,'MSCI Database'!$C:$R,12, FALSE)),"")</f>
        <v>Reported</v>
      </c>
      <c r="AA3624" s="202" t="str">
        <f>IFERROR(IF(VLOOKUP($C3624,'MSCI Database'!$C:$R,13, FALSE)="","",VLOOKUP($C3624,'MSCI Database'!$C:$R,13, FALSE)),"")</f>
        <v>Supply chain risks persist amidst soaring revenues and supply chain related controversy</v>
      </c>
    </row>
    <row r="3625" spans="1:27" s="130" customFormat="1" ht="15" hidden="1" customHeight="1" outlineLevel="1">
      <c r="A3625" s="130" t="s">
        <v>3862</v>
      </c>
      <c r="B3625" s="130" t="s">
        <v>3863</v>
      </c>
      <c r="C3625" s="130" t="s">
        <v>3864</v>
      </c>
      <c r="D3625" s="130" t="s">
        <v>18672</v>
      </c>
      <c r="E3625" s="130" t="s">
        <v>18684</v>
      </c>
      <c r="F3625" s="215">
        <v>5.4391387336608999E-3</v>
      </c>
      <c r="G3625" s="132" t="str">
        <f ca="1">IFERROR(_xll.BQL($A3625, "cur_mkt_cap(currency=EUR)")/1000000, " ")</f>
        <v xml:space="preserve"> </v>
      </c>
      <c r="M3625" s="308"/>
      <c r="N3625" s="215">
        <f t="shared" si="142"/>
        <v>5.7755185601725393E-5</v>
      </c>
      <c r="O3625" s="172" t="str">
        <f>IFERROR(IF(VLOOKUP($C3625,'MSCI Database'!$C:$R,2, FALSE)="","",VLOOKUP($C3625,'MSCI Database'!$C:$R,2, FALSE)),"")</f>
        <v>Commodity Chemicals</v>
      </c>
      <c r="P3625" s="186" t="str">
        <f>IFERROR(IF(VLOOKUP($C3625,'MSCI Database'!$C:$R,3, FALSE)="","",VLOOKUP($C3625,'MSCI Database'!$C:$R,3, FALSE)),"")</f>
        <v>BBB</v>
      </c>
      <c r="Q3625" s="164" t="str">
        <f>IFERROR(IF(VLOOKUP($C3625,'MSCI Database'!$C:$R,4, FALSE)="","",VLOOKUP($C3625,'MSCI Database'!$C:$R,4, FALSE)),"")</f>
        <v>1</v>
      </c>
      <c r="R3625" s="164">
        <f>IFERROR(IF(VLOOKUP($C3625,'MSCI Database'!$C:$R,5, FALSE)="","",VLOOKUP($C3625,'MSCI Database'!$C:$R,5, FALSE)),"")</f>
        <v>4.9000000000000004</v>
      </c>
      <c r="S3625" s="164">
        <f>IFERROR(IF(VLOOKUP($C3625,'MSCI Database'!$C:$R,6, FALSE)="","",VLOOKUP($C3625,'MSCI Database'!$C:$R,6, FALSE)),"")</f>
        <v>4.4000000000000004</v>
      </c>
      <c r="T3625" s="211">
        <f>IFERROR(IF(VLOOKUP($C3625,'MSCI Database'!$C:$R,7, FALSE)="","",VLOOKUP($C3625,'MSCI Database'!$C:$R,7, FALSE)),"")</f>
        <v>4.2</v>
      </c>
      <c r="U3625" s="164">
        <f>IFERROR(IF(VLOOKUP($C3625,'MSCI Database'!$C:$R,8, FALSE)="","",VLOOKUP($C3625,'MSCI Database'!$C:$R,8, FALSE)),"")</f>
        <v>4.7</v>
      </c>
      <c r="V3625" s="175">
        <f>IFERROR(IF(VLOOKUP($C3625,'MSCI Database'!$C:$R,9, FALSE)="","",VLOOKUP($C3625,'MSCI Database'!$C:$R,9, FALSE)),"")</f>
        <v>4.5</v>
      </c>
      <c r="W3625" s="165">
        <f t="shared" ca="1" si="143"/>
        <v>0</v>
      </c>
      <c r="X3625" s="236">
        <f>IFERROR(IF(VLOOKUP($C3625,'MSCI Database'!$C:$R,10, FALSE)="","",VLOOKUP($C3625,'MSCI Database'!$C:$R,10, FALSE)),"")</f>
        <v>8188274</v>
      </c>
      <c r="Y3625" s="133" t="str">
        <f>IFERROR(IF(VLOOKUP($C3625,'MSCI Database'!$C:$R,11, FALSE)="","",VLOOKUP($C3625,'MSCI Database'!$C:$R,11, FALSE)),"")</f>
        <v>2019</v>
      </c>
      <c r="Z3625" s="133" t="str">
        <f>IFERROR(IF(VLOOKUP($C3625,'MSCI Database'!$C:$R,12, FALSE)="","",VLOOKUP($C3625,'MSCI Database'!$C:$R,12, FALSE)),"")</f>
        <v>Reported</v>
      </c>
      <c r="AA3625" s="202" t="str">
        <f>IFERROR(IF(VLOOKUP($C3625,'MSCI Database'!$C:$R,13, FALSE)="","",VLOOKUP($C3625,'MSCI Database'!$C:$R,13, FALSE)),"")</f>
        <v>Improved carbon mitigation strategy</v>
      </c>
    </row>
    <row r="3626" spans="1:27" s="130" customFormat="1" ht="15" hidden="1" customHeight="1" outlineLevel="1">
      <c r="A3626" s="130" t="s">
        <v>6097</v>
      </c>
      <c r="B3626" s="130" t="s">
        <v>6098</v>
      </c>
      <c r="C3626" s="130" t="s">
        <v>6099</v>
      </c>
      <c r="D3626" s="130" t="s">
        <v>12137</v>
      </c>
      <c r="E3626" s="130" t="s">
        <v>18688</v>
      </c>
      <c r="F3626" s="215">
        <v>2.0904375858313309E-2</v>
      </c>
      <c r="G3626" s="132" t="str">
        <f ca="1">IFERROR(_xll.BQL($A3626, "cur_mkt_cap(currency=EUR)")/1000000, " ")</f>
        <v xml:space="preserve"> </v>
      </c>
      <c r="M3626" s="308"/>
      <c r="N3626" s="215">
        <f t="shared" si="142"/>
        <v>2.2197192730410384E-4</v>
      </c>
      <c r="O3626" s="172" t="str">
        <f>IFERROR(IF(VLOOKUP($C3626,'MSCI Database'!$C:$R,2, FALSE)="","",VLOOKUP($C3626,'MSCI Database'!$C:$R,2, FALSE)),"")</f>
        <v>Life &amp; Health Insurance</v>
      </c>
      <c r="P3626" s="186" t="str">
        <f>IFERROR(IF(VLOOKUP($C3626,'MSCI Database'!$C:$R,3, FALSE)="","",VLOOKUP($C3626,'MSCI Database'!$C:$R,3, FALSE)),"")</f>
        <v>AA</v>
      </c>
      <c r="Q3626" s="164" t="str">
        <f>IFERROR(IF(VLOOKUP($C3626,'MSCI Database'!$C:$R,4, FALSE)="","",VLOOKUP($C3626,'MSCI Database'!$C:$R,4, FALSE)),"")</f>
        <v>1</v>
      </c>
      <c r="R3626" s="164">
        <f>IFERROR(IF(VLOOKUP($C3626,'MSCI Database'!$C:$R,5, FALSE)="","",VLOOKUP($C3626,'MSCI Database'!$C:$R,5, FALSE)),"")</f>
        <v>7.6</v>
      </c>
      <c r="S3626" s="164">
        <f>IFERROR(IF(VLOOKUP($C3626,'MSCI Database'!$C:$R,6, FALSE)="","",VLOOKUP($C3626,'MSCI Database'!$C:$R,6, FALSE)),"")</f>
        <v>9.9</v>
      </c>
      <c r="T3626" s="211">
        <f>IFERROR(IF(VLOOKUP($C3626,'MSCI Database'!$C:$R,7, FALSE)="","",VLOOKUP($C3626,'MSCI Database'!$C:$R,7, FALSE)),"")</f>
        <v>5.5</v>
      </c>
      <c r="U3626" s="164">
        <f>IFERROR(IF(VLOOKUP($C3626,'MSCI Database'!$C:$R,8, FALSE)="","",VLOOKUP($C3626,'MSCI Database'!$C:$R,8, FALSE)),"")</f>
        <v>4.5</v>
      </c>
      <c r="V3626" s="175">
        <f>IFERROR(IF(VLOOKUP($C3626,'MSCI Database'!$C:$R,9, FALSE)="","",VLOOKUP($C3626,'MSCI Database'!$C:$R,9, FALSE)),"")</f>
        <v>5.4</v>
      </c>
      <c r="W3626" s="165">
        <f t="shared" ca="1" si="143"/>
        <v>0</v>
      </c>
      <c r="X3626" s="236">
        <f>IFERROR(IF(VLOOKUP($C3626,'MSCI Database'!$C:$R,10, FALSE)="","",VLOOKUP($C3626,'MSCI Database'!$C:$R,10, FALSE)),"")</f>
        <v>48936</v>
      </c>
      <c r="Y3626" s="133" t="str">
        <f>IFERROR(IF(VLOOKUP($C3626,'MSCI Database'!$C:$R,11, FALSE)="","",VLOOKUP($C3626,'MSCI Database'!$C:$R,11, FALSE)),"")</f>
        <v>2019</v>
      </c>
      <c r="Z3626" s="133" t="str">
        <f>IFERROR(IF(VLOOKUP($C3626,'MSCI Database'!$C:$R,12, FALSE)="","",VLOOKUP($C3626,'MSCI Database'!$C:$R,12, FALSE)),"")</f>
        <v>Reported</v>
      </c>
      <c r="AA3626" s="202" t="str">
        <f>IFERROR(IF(VLOOKUP($C3626,'MSCI Database'!$C:$R,13, FALSE)="","",VLOOKUP($C3626,'MSCI Database'!$C:$R,13, FALSE)),"")</f>
        <v>Strong focus on ESG-integrated investment; improved ethics policies and privacy protection practices</v>
      </c>
    </row>
    <row r="3627" spans="1:27" s="130" customFormat="1" ht="15" hidden="1" customHeight="1" outlineLevel="1">
      <c r="A3627" s="130" t="s">
        <v>3269</v>
      </c>
      <c r="B3627" s="130" t="s">
        <v>3270</v>
      </c>
      <c r="C3627" s="130" t="s">
        <v>3271</v>
      </c>
      <c r="D3627" s="130" t="s">
        <v>18672</v>
      </c>
      <c r="E3627" s="130" t="s">
        <v>18688</v>
      </c>
      <c r="F3627" s="215">
        <v>5.428782965824829E-3</v>
      </c>
      <c r="G3627" s="132" t="str">
        <f ca="1">IFERROR(_xll.BQL($A3627, "cur_mkt_cap(currency=EUR)")/1000000, " ")</f>
        <v xml:space="preserve"> </v>
      </c>
      <c r="M3627" s="308"/>
      <c r="N3627" s="215">
        <f t="shared" si="142"/>
        <v>5.7645223469353368E-5</v>
      </c>
      <c r="O3627" s="172" t="str">
        <f>IFERROR(IF(VLOOKUP($C3627,'MSCI Database'!$C:$R,2, FALSE)="","",VLOOKUP($C3627,'MSCI Database'!$C:$R,2, FALSE)),"")</f>
        <v>Consumer Finance</v>
      </c>
      <c r="P3627" s="186" t="str">
        <f>IFERROR(IF(VLOOKUP($C3627,'MSCI Database'!$C:$R,3, FALSE)="","",VLOOKUP($C3627,'MSCI Database'!$C:$R,3, FALSE)),"")</f>
        <v>BB</v>
      </c>
      <c r="Q3627" s="164" t="str">
        <f>IFERROR(IF(VLOOKUP($C3627,'MSCI Database'!$C:$R,4, FALSE)="","",VLOOKUP($C3627,'MSCI Database'!$C:$R,4, FALSE)),"")</f>
        <v>1</v>
      </c>
      <c r="R3627" s="164">
        <f>IFERROR(IF(VLOOKUP($C3627,'MSCI Database'!$C:$R,5, FALSE)="","",VLOOKUP($C3627,'MSCI Database'!$C:$R,5, FALSE)),"")</f>
        <v>3.6</v>
      </c>
      <c r="S3627" s="164">
        <f>IFERROR(IF(VLOOKUP($C3627,'MSCI Database'!$C:$R,6, FALSE)="","",VLOOKUP($C3627,'MSCI Database'!$C:$R,6, FALSE)),"")</f>
        <v>8</v>
      </c>
      <c r="T3627" s="211">
        <f>IFERROR(IF(VLOOKUP($C3627,'MSCI Database'!$C:$R,7, FALSE)="","",VLOOKUP($C3627,'MSCI Database'!$C:$R,7, FALSE)),"")</f>
        <v>3.9</v>
      </c>
      <c r="U3627" s="164">
        <f>IFERROR(IF(VLOOKUP($C3627,'MSCI Database'!$C:$R,8, FALSE)="","",VLOOKUP($C3627,'MSCI Database'!$C:$R,8, FALSE)),"")</f>
        <v>1.4</v>
      </c>
      <c r="V3627" s="175">
        <f>IFERROR(IF(VLOOKUP($C3627,'MSCI Database'!$C:$R,9, FALSE)="","",VLOOKUP($C3627,'MSCI Database'!$C:$R,9, FALSE)),"")</f>
        <v>3.3</v>
      </c>
      <c r="W3627" s="165">
        <f t="shared" ca="1" si="143"/>
        <v>0</v>
      </c>
      <c r="X3627" s="236">
        <f>IFERROR(IF(VLOOKUP($C3627,'MSCI Database'!$C:$R,10, FALSE)="","",VLOOKUP($C3627,'MSCI Database'!$C:$R,10, FALSE)),"")</f>
        <v>9485</v>
      </c>
      <c r="Y3627" s="133" t="str">
        <f>IFERROR(IF(VLOOKUP($C3627,'MSCI Database'!$C:$R,11, FALSE)="","",VLOOKUP($C3627,'MSCI Database'!$C:$R,11, FALSE)),"")</f>
        <v>2019</v>
      </c>
      <c r="Z3627" s="133" t="str">
        <f>IFERROR(IF(VLOOKUP($C3627,'MSCI Database'!$C:$R,12, FALSE)="","",VLOOKUP($C3627,'MSCI Database'!$C:$R,12, FALSE)),"")</f>
        <v>E.Segmt-Moderately Low</v>
      </c>
      <c r="AA3627" s="202" t="str">
        <f>IFERROR(IF(VLOOKUP($C3627,'MSCI Database'!$C:$R,13, FALSE)="","",VLOOKUP($C3627,'MSCI Database'!$C:$R,13, FALSE)),"")</f>
        <v>Modest governance practices; robust data security measures</v>
      </c>
    </row>
    <row r="3628" spans="1:27" s="130" customFormat="1" ht="15" hidden="1" customHeight="1" outlineLevel="1">
      <c r="A3628" s="130" t="s">
        <v>3819</v>
      </c>
      <c r="B3628" s="130" t="s">
        <v>3820</v>
      </c>
      <c r="C3628" s="130" t="s">
        <v>3821</v>
      </c>
      <c r="D3628" s="130" t="s">
        <v>18672</v>
      </c>
      <c r="E3628" s="130" t="s">
        <v>18673</v>
      </c>
      <c r="F3628" s="215">
        <v>5.3777800197790252E-3</v>
      </c>
      <c r="G3628" s="132" t="str">
        <f ca="1">IFERROR(_xll.BQL($A3628, "cur_mkt_cap(currency=EUR)")/1000000, " ")</f>
        <v xml:space="preserve"> </v>
      </c>
      <c r="M3628" s="308"/>
      <c r="N3628" s="215">
        <f t="shared" si="142"/>
        <v>5.7103651584657654E-5</v>
      </c>
      <c r="O3628" s="172" t="str">
        <f>IFERROR(IF(VLOOKUP($C3628,'MSCI Database'!$C:$R,2, FALSE)="","",VLOOKUP($C3628,'MSCI Database'!$C:$R,2, FALSE)),"")</f>
        <v>Professional Services</v>
      </c>
      <c r="P3628" s="186" t="str">
        <f>IFERROR(IF(VLOOKUP($C3628,'MSCI Database'!$C:$R,3, FALSE)="","",VLOOKUP($C3628,'MSCI Database'!$C:$R,3, FALSE)),"")</f>
        <v>A</v>
      </c>
      <c r="Q3628" s="164" t="str">
        <f>IFERROR(IF(VLOOKUP($C3628,'MSCI Database'!$C:$R,4, FALSE)="","",VLOOKUP($C3628,'MSCI Database'!$C:$R,4, FALSE)),"")</f>
        <v>1</v>
      </c>
      <c r="R3628" s="164">
        <f>IFERROR(IF(VLOOKUP($C3628,'MSCI Database'!$C:$R,5, FALSE)="","",VLOOKUP($C3628,'MSCI Database'!$C:$R,5, FALSE)),"")</f>
        <v>6.4</v>
      </c>
      <c r="S3628" s="164">
        <f>IFERROR(IF(VLOOKUP($C3628,'MSCI Database'!$C:$R,6, FALSE)="","",VLOOKUP($C3628,'MSCI Database'!$C:$R,6, FALSE)),"")</f>
        <v>7</v>
      </c>
      <c r="T3628" s="211">
        <f>IFERROR(IF(VLOOKUP($C3628,'MSCI Database'!$C:$R,7, FALSE)="","",VLOOKUP($C3628,'MSCI Database'!$C:$R,7, FALSE)),"")</f>
        <v>5.5</v>
      </c>
      <c r="U3628" s="164">
        <f>IFERROR(IF(VLOOKUP($C3628,'MSCI Database'!$C:$R,8, FALSE)="","",VLOOKUP($C3628,'MSCI Database'!$C:$R,8, FALSE)),"")</f>
        <v>5.9</v>
      </c>
      <c r="V3628" s="175">
        <f>IFERROR(IF(VLOOKUP($C3628,'MSCI Database'!$C:$R,9, FALSE)="","",VLOOKUP($C3628,'MSCI Database'!$C:$R,9, FALSE)),"")</f>
        <v>5.8</v>
      </c>
      <c r="W3628" s="165">
        <f t="shared" ca="1" si="143"/>
        <v>0</v>
      </c>
      <c r="X3628" s="236">
        <f>IFERROR(IF(VLOOKUP($C3628,'MSCI Database'!$C:$R,10, FALSE)="","",VLOOKUP($C3628,'MSCI Database'!$C:$R,10, FALSE)),"")</f>
        <v>49593</v>
      </c>
      <c r="Y3628" s="133" t="str">
        <f>IFERROR(IF(VLOOKUP($C3628,'MSCI Database'!$C:$R,11, FALSE)="","",VLOOKUP($C3628,'MSCI Database'!$C:$R,11, FALSE)),"")</f>
        <v>2019</v>
      </c>
      <c r="Z3628" s="133" t="str">
        <f>IFERROR(IF(VLOOKUP($C3628,'MSCI Database'!$C:$R,12, FALSE)="","",VLOOKUP($C3628,'MSCI Database'!$C:$R,12, FALSE)),"")</f>
        <v>E.Segmt-Moderate</v>
      </c>
      <c r="AA3628" s="202" t="str">
        <f>IFERROR(IF(VLOOKUP($C3628,'MSCI Database'!$C:$R,13, FALSE)="","",VLOOKUP($C3628,'MSCI Database'!$C:$R,13, FALSE)),"")</f>
        <v>Improvement in board composition; robust data security measures</v>
      </c>
    </row>
    <row r="3629" spans="1:27" s="130" customFormat="1" ht="15" hidden="1" customHeight="1" outlineLevel="1">
      <c r="A3629" s="130" t="s">
        <v>4160</v>
      </c>
      <c r="B3629" s="130" t="s">
        <v>4161</v>
      </c>
      <c r="C3629" s="130" t="s">
        <v>4162</v>
      </c>
      <c r="D3629" s="130" t="s">
        <v>18672</v>
      </c>
      <c r="E3629" s="130" t="s">
        <v>18682</v>
      </c>
      <c r="F3629" s="215">
        <v>5.3472525783919631E-3</v>
      </c>
      <c r="G3629" s="132" t="str">
        <f ca="1">IFERROR(_xll.BQL($A3629, "cur_mkt_cap(currency=EUR)")/1000000, " ")</f>
        <v xml:space="preserve"> </v>
      </c>
      <c r="M3629" s="308"/>
      <c r="N3629" s="215">
        <f t="shared" si="142"/>
        <v>5.6779497682801051E-5</v>
      </c>
      <c r="O3629" s="172" t="str">
        <f>IFERROR(IF(VLOOKUP($C3629,'MSCI Database'!$C:$R,2, FALSE)="","",VLOOKUP($C3629,'MSCI Database'!$C:$R,2, FALSE)),"")</f>
        <v>Retail - Consumer Discretionary</v>
      </c>
      <c r="P3629" s="186" t="str">
        <f>IFERROR(IF(VLOOKUP($C3629,'MSCI Database'!$C:$R,3, FALSE)="","",VLOOKUP($C3629,'MSCI Database'!$C:$R,3, FALSE)),"")</f>
        <v>A</v>
      </c>
      <c r="Q3629" s="164" t="str">
        <f>IFERROR(IF(VLOOKUP($C3629,'MSCI Database'!$C:$R,4, FALSE)="","",VLOOKUP($C3629,'MSCI Database'!$C:$R,4, FALSE)),"")</f>
        <v>0</v>
      </c>
      <c r="R3629" s="164">
        <f>IFERROR(IF(VLOOKUP($C3629,'MSCI Database'!$C:$R,5, FALSE)="","",VLOOKUP($C3629,'MSCI Database'!$C:$R,5, FALSE)),"")</f>
        <v>7.1</v>
      </c>
      <c r="S3629" s="164">
        <f>IFERROR(IF(VLOOKUP($C3629,'MSCI Database'!$C:$R,6, FALSE)="","",VLOOKUP($C3629,'MSCI Database'!$C:$R,6, FALSE)),"")</f>
        <v>5.8</v>
      </c>
      <c r="T3629" s="211">
        <f>IFERROR(IF(VLOOKUP($C3629,'MSCI Database'!$C:$R,7, FALSE)="","",VLOOKUP($C3629,'MSCI Database'!$C:$R,7, FALSE)),"")</f>
        <v>4.7</v>
      </c>
      <c r="U3629" s="164">
        <f>IFERROR(IF(VLOOKUP($C3629,'MSCI Database'!$C:$R,8, FALSE)="","",VLOOKUP($C3629,'MSCI Database'!$C:$R,8, FALSE)),"")</f>
        <v>4.2</v>
      </c>
      <c r="V3629" s="175">
        <f>IFERROR(IF(VLOOKUP($C3629,'MSCI Database'!$C:$R,9, FALSE)="","",VLOOKUP($C3629,'MSCI Database'!$C:$R,9, FALSE)),"")</f>
        <v>4.7</v>
      </c>
      <c r="W3629" s="165">
        <f t="shared" ca="1" si="143"/>
        <v>0</v>
      </c>
      <c r="X3629" s="236">
        <f>IFERROR(IF(VLOOKUP($C3629,'MSCI Database'!$C:$R,10, FALSE)="","",VLOOKUP($C3629,'MSCI Database'!$C:$R,10, FALSE)),"")</f>
        <v>81715</v>
      </c>
      <c r="Y3629" s="133" t="str">
        <f>IFERROR(IF(VLOOKUP($C3629,'MSCI Database'!$C:$R,11, FALSE)="","",VLOOKUP($C3629,'MSCI Database'!$C:$R,11, FALSE)),"")</f>
        <v>2019</v>
      </c>
      <c r="Z3629" s="133" t="str">
        <f>IFERROR(IF(VLOOKUP($C3629,'MSCI Database'!$C:$R,12, FALSE)="","",VLOOKUP($C3629,'MSCI Database'!$C:$R,12, FALSE)),"")</f>
        <v>Reported</v>
      </c>
      <c r="AA3629" s="202" t="str">
        <f>IFERROR(IF(VLOOKUP($C3629,'MSCI Database'!$C:$R,13, FALSE)="","",VLOOKUP($C3629,'MSCI Database'!$C:$R,13, FALSE)),"")</f>
        <v>Above-par labor management practices; governance risks persist</v>
      </c>
    </row>
    <row r="3630" spans="1:27" s="130" customFormat="1" ht="15" hidden="1" customHeight="1" outlineLevel="1">
      <c r="A3630" s="130" t="s">
        <v>3811</v>
      </c>
      <c r="B3630" s="130" t="s">
        <v>3812</v>
      </c>
      <c r="C3630" s="130" t="s">
        <v>3813</v>
      </c>
      <c r="D3630" s="130" t="s">
        <v>18672</v>
      </c>
      <c r="E3630" s="130" t="s">
        <v>18673</v>
      </c>
      <c r="F3630" s="215">
        <v>5.3141671230341296E-3</v>
      </c>
      <c r="G3630" s="132" t="str">
        <f ca="1">IFERROR(_xll.BQL($A3630, "cur_mkt_cap(currency=EUR)")/1000000, " ")</f>
        <v xml:space="preserve"> </v>
      </c>
      <c r="M3630" s="308"/>
      <c r="N3630" s="215">
        <f t="shared" si="142"/>
        <v>5.6428181654937358E-5</v>
      </c>
      <c r="O3630" s="172" t="str">
        <f>IFERROR(IF(VLOOKUP($C3630,'MSCI Database'!$C:$R,2, FALSE)="","",VLOOKUP($C3630,'MSCI Database'!$C:$R,2, FALSE)),"")</f>
        <v>Industrial Machinery</v>
      </c>
      <c r="P3630" s="186" t="str">
        <f>IFERROR(IF(VLOOKUP($C3630,'MSCI Database'!$C:$R,3, FALSE)="","",VLOOKUP($C3630,'MSCI Database'!$C:$R,3, FALSE)),"")</f>
        <v>BBB</v>
      </c>
      <c r="Q3630" s="164" t="str">
        <f>IFERROR(IF(VLOOKUP($C3630,'MSCI Database'!$C:$R,4, FALSE)="","",VLOOKUP($C3630,'MSCI Database'!$C:$R,4, FALSE)),"")</f>
        <v>0</v>
      </c>
      <c r="R3630" s="164">
        <f>IFERROR(IF(VLOOKUP($C3630,'MSCI Database'!$C:$R,5, FALSE)="","",VLOOKUP($C3630,'MSCI Database'!$C:$R,5, FALSE)),"")</f>
        <v>4.5999999999999996</v>
      </c>
      <c r="S3630" s="164">
        <f>IFERROR(IF(VLOOKUP($C3630,'MSCI Database'!$C:$R,6, FALSE)="","",VLOOKUP($C3630,'MSCI Database'!$C:$R,6, FALSE)),"")</f>
        <v>5.4</v>
      </c>
      <c r="T3630" s="211">
        <f>IFERROR(IF(VLOOKUP($C3630,'MSCI Database'!$C:$R,7, FALSE)="","",VLOOKUP($C3630,'MSCI Database'!$C:$R,7, FALSE)),"")</f>
        <v>5.3</v>
      </c>
      <c r="U3630" s="164">
        <f>IFERROR(IF(VLOOKUP($C3630,'MSCI Database'!$C:$R,8, FALSE)="","",VLOOKUP($C3630,'MSCI Database'!$C:$R,8, FALSE)),"")</f>
        <v>2.5</v>
      </c>
      <c r="V3630" s="175">
        <f>IFERROR(IF(VLOOKUP($C3630,'MSCI Database'!$C:$R,9, FALSE)="","",VLOOKUP($C3630,'MSCI Database'!$C:$R,9, FALSE)),"")</f>
        <v>4</v>
      </c>
      <c r="W3630" s="165">
        <f t="shared" ca="1" si="143"/>
        <v>0</v>
      </c>
      <c r="X3630" s="236">
        <f>IFERROR(IF(VLOOKUP($C3630,'MSCI Database'!$C:$R,10, FALSE)="","",VLOOKUP($C3630,'MSCI Database'!$C:$R,10, FALSE)),"")</f>
        <v>227173</v>
      </c>
      <c r="Y3630" s="133" t="str">
        <f>IFERROR(IF(VLOOKUP($C3630,'MSCI Database'!$C:$R,11, FALSE)="","",VLOOKUP($C3630,'MSCI Database'!$C:$R,11, FALSE)),"")</f>
        <v>2019</v>
      </c>
      <c r="Z3630" s="133" t="str">
        <f>IFERROR(IF(VLOOKUP($C3630,'MSCI Database'!$C:$R,12, FALSE)="","",VLOOKUP($C3630,'MSCI Database'!$C:$R,12, FALSE)),"")</f>
        <v>Reported</v>
      </c>
      <c r="AA3630" s="202" t="str">
        <f>IFERROR(IF(VLOOKUP($C3630,'MSCI Database'!$C:$R,13, FALSE)="","",VLOOKUP($C3630,'MSCI Database'!$C:$R,13, FALSE)),"")</f>
        <v>Workforce and environmental impact management initiatives align with peers; governance risks remain</v>
      </c>
    </row>
    <row r="3631" spans="1:27" s="130" customFormat="1" ht="15" hidden="1" customHeight="1" outlineLevel="1">
      <c r="A3631" s="130" t="s">
        <v>8272</v>
      </c>
      <c r="B3631" s="130" t="s">
        <v>8273</v>
      </c>
      <c r="C3631" s="130" t="s">
        <v>8274</v>
      </c>
      <c r="D3631" s="130" t="s">
        <v>12128</v>
      </c>
      <c r="E3631" s="130" t="s">
        <v>18689</v>
      </c>
      <c r="F3631" s="215">
        <v>0.57355521395838194</v>
      </c>
      <c r="G3631" s="132" t="str">
        <f ca="1">IFERROR(_xll.BQL($A3631, "cur_mkt_cap(currency=EUR)")/1000000, " ")</f>
        <v xml:space="preserve"> </v>
      </c>
      <c r="M3631" s="308"/>
      <c r="N3631" s="215">
        <f t="shared" si="142"/>
        <v>6.0902634510864593E-3</v>
      </c>
      <c r="O3631" s="172" t="str">
        <f>IFERROR(IF(VLOOKUP($C3631,'MSCI Database'!$C:$R,2, FALSE)="","",VLOOKUP($C3631,'MSCI Database'!$C:$R,2, FALSE)),"")</f>
        <v>Software &amp; Services</v>
      </c>
      <c r="P3631" s="186" t="str">
        <f>IFERROR(IF(VLOOKUP($C3631,'MSCI Database'!$C:$R,3, FALSE)="","",VLOOKUP($C3631,'MSCI Database'!$C:$R,3, FALSE)),"")</f>
        <v>A</v>
      </c>
      <c r="Q3631" s="164" t="str">
        <f>IFERROR(IF(VLOOKUP($C3631,'MSCI Database'!$C:$R,4, FALSE)="","",VLOOKUP($C3631,'MSCI Database'!$C:$R,4, FALSE)),"")</f>
        <v>0</v>
      </c>
      <c r="R3631" s="164">
        <f>IFERROR(IF(VLOOKUP($C3631,'MSCI Database'!$C:$R,5, FALSE)="","",VLOOKUP($C3631,'MSCI Database'!$C:$R,5, FALSE)),"")</f>
        <v>6.9</v>
      </c>
      <c r="S3631" s="164">
        <f>IFERROR(IF(VLOOKUP($C3631,'MSCI Database'!$C:$R,6, FALSE)="","",VLOOKUP($C3631,'MSCI Database'!$C:$R,6, FALSE)),"")</f>
        <v>9.6999999999999993</v>
      </c>
      <c r="T3631" s="211">
        <f>IFERROR(IF(VLOOKUP($C3631,'MSCI Database'!$C:$R,7, FALSE)="","",VLOOKUP($C3631,'MSCI Database'!$C:$R,7, FALSE)),"")</f>
        <v>5.3</v>
      </c>
      <c r="U3631" s="164">
        <f>IFERROR(IF(VLOOKUP($C3631,'MSCI Database'!$C:$R,8, FALSE)="","",VLOOKUP($C3631,'MSCI Database'!$C:$R,8, FALSE)),"")</f>
        <v>4.8</v>
      </c>
      <c r="V3631" s="175">
        <f>IFERROR(IF(VLOOKUP($C3631,'MSCI Database'!$C:$R,9, FALSE)="","",VLOOKUP($C3631,'MSCI Database'!$C:$R,9, FALSE)),"")</f>
        <v>5.3</v>
      </c>
      <c r="W3631" s="165">
        <f t="shared" ca="1" si="143"/>
        <v>0</v>
      </c>
      <c r="X3631" s="236">
        <f>IFERROR(IF(VLOOKUP($C3631,'MSCI Database'!$C:$R,10, FALSE)="","",VLOOKUP($C3631,'MSCI Database'!$C:$R,10, FALSE)),"")</f>
        <v>74651</v>
      </c>
      <c r="Y3631" s="133" t="str">
        <f>IFERROR(IF(VLOOKUP($C3631,'MSCI Database'!$C:$R,11, FALSE)="","",VLOOKUP($C3631,'MSCI Database'!$C:$R,11, FALSE)),"")</f>
        <v>2019</v>
      </c>
      <c r="Z3631" s="133" t="str">
        <f>IFERROR(IF(VLOOKUP($C3631,'MSCI Database'!$C:$R,12, FALSE)="","",VLOOKUP($C3631,'MSCI Database'!$C:$R,12, FALSE)),"")</f>
        <v>Reported</v>
      </c>
      <c r="AA3631" s="202" t="str">
        <f>IFERROR(IF(VLOOKUP($C3631,'MSCI Database'!$C:$R,13, FALSE)="","",VLOOKUP($C3631,'MSCI Database'!$C:$R,13, FALSE)),"")</f>
        <v>Leveraging new payment opportunities and workforce diversity initiatives</v>
      </c>
    </row>
    <row r="3632" spans="1:27" s="130" customFormat="1" ht="15" hidden="1" customHeight="1" outlineLevel="1">
      <c r="A3632" s="130" t="s">
        <v>4323</v>
      </c>
      <c r="B3632" s="130" t="s">
        <v>4324</v>
      </c>
      <c r="C3632" s="130" t="s">
        <v>4325</v>
      </c>
      <c r="D3632" s="130" t="s">
        <v>18672</v>
      </c>
      <c r="E3632" s="130" t="s">
        <v>18682</v>
      </c>
      <c r="F3632" s="215">
        <v>5.2813065534687053E-3</v>
      </c>
      <c r="G3632" s="132" t="str">
        <f ca="1">IFERROR(_xll.BQL($A3632, "cur_mkt_cap(currency=EUR)")/1000000, " ")</f>
        <v xml:space="preserve"> </v>
      </c>
      <c r="M3632" s="308"/>
      <c r="N3632" s="215">
        <f t="shared" si="142"/>
        <v>5.6079253564082779E-5</v>
      </c>
      <c r="O3632" s="172" t="str">
        <f>IFERROR(IF(VLOOKUP($C3632,'MSCI Database'!$C:$R,2, FALSE)="","",VLOOKUP($C3632,'MSCI Database'!$C:$R,2, FALSE)),"")</f>
        <v>Household Durables</v>
      </c>
      <c r="P3632" s="186" t="str">
        <f>IFERROR(IF(VLOOKUP($C3632,'MSCI Database'!$C:$R,3, FALSE)="","",VLOOKUP($C3632,'MSCI Database'!$C:$R,3, FALSE)),"")</f>
        <v>BB</v>
      </c>
      <c r="Q3632" s="164" t="str">
        <f>IFERROR(IF(VLOOKUP($C3632,'MSCI Database'!$C:$R,4, FALSE)="","",VLOOKUP($C3632,'MSCI Database'!$C:$R,4, FALSE)),"")</f>
        <v>0</v>
      </c>
      <c r="R3632" s="164">
        <f>IFERROR(IF(VLOOKUP($C3632,'MSCI Database'!$C:$R,5, FALSE)="","",VLOOKUP($C3632,'MSCI Database'!$C:$R,5, FALSE)),"")</f>
        <v>4.0999999999999996</v>
      </c>
      <c r="S3632" s="164">
        <f>IFERROR(IF(VLOOKUP($C3632,'MSCI Database'!$C:$R,6, FALSE)="","",VLOOKUP($C3632,'MSCI Database'!$C:$R,6, FALSE)),"")</f>
        <v>7.4</v>
      </c>
      <c r="T3632" s="211">
        <f>IFERROR(IF(VLOOKUP($C3632,'MSCI Database'!$C:$R,7, FALSE)="","",VLOOKUP($C3632,'MSCI Database'!$C:$R,7, FALSE)),"")</f>
        <v>4.4000000000000004</v>
      </c>
      <c r="U3632" s="164">
        <f>IFERROR(IF(VLOOKUP($C3632,'MSCI Database'!$C:$R,8, FALSE)="","",VLOOKUP($C3632,'MSCI Database'!$C:$R,8, FALSE)),"")</f>
        <v>2.8</v>
      </c>
      <c r="V3632" s="175">
        <f>IFERROR(IF(VLOOKUP($C3632,'MSCI Database'!$C:$R,9, FALSE)="","",VLOOKUP($C3632,'MSCI Database'!$C:$R,9, FALSE)),"")</f>
        <v>4</v>
      </c>
      <c r="W3632" s="165">
        <f t="shared" ca="1" si="143"/>
        <v>0</v>
      </c>
      <c r="X3632" s="236">
        <f>IFERROR(IF(VLOOKUP($C3632,'MSCI Database'!$C:$R,10, FALSE)="","",VLOOKUP($C3632,'MSCI Database'!$C:$R,10, FALSE)),"")</f>
        <v>102962</v>
      </c>
      <c r="Y3632" s="133" t="str">
        <f>IFERROR(IF(VLOOKUP($C3632,'MSCI Database'!$C:$R,11, FALSE)="","",VLOOKUP($C3632,'MSCI Database'!$C:$R,11, FALSE)),"")</f>
        <v>2019</v>
      </c>
      <c r="Z3632" s="133" t="str">
        <f>IFERROR(IF(VLOOKUP($C3632,'MSCI Database'!$C:$R,12, FALSE)="","",VLOOKUP($C3632,'MSCI Database'!$C:$R,12, FALSE)),"")</f>
        <v>Reported</v>
      </c>
      <c r="AA3632" s="202" t="str">
        <f>IFERROR(IF(VLOOKUP($C3632,'MSCI Database'!$C:$R,13, FALSE)="","",VLOOKUP($C3632,'MSCI Database'!$C:$R,13, FALSE)),"")</f>
        <v>Weak governance practices, particularly board structure, continue to weigh on the rating</v>
      </c>
    </row>
    <row r="3633" spans="1:27" s="130" customFormat="1" ht="15" hidden="1" customHeight="1" outlineLevel="1">
      <c r="A3633" s="130" t="s">
        <v>5063</v>
      </c>
      <c r="B3633" s="130" t="s">
        <v>5064</v>
      </c>
      <c r="C3633" s="130" t="s">
        <v>5065</v>
      </c>
      <c r="D3633" s="130" t="s">
        <v>18702</v>
      </c>
      <c r="E3633" s="130" t="s">
        <v>18674</v>
      </c>
      <c r="F3633" s="215">
        <v>2.790720302832642E-2</v>
      </c>
      <c r="G3633" s="132" t="str">
        <f ca="1">IFERROR(_xll.BQL($A3633, "cur_mkt_cap(currency=EUR)")/1000000, " ")</f>
        <v xml:space="preserve"> </v>
      </c>
      <c r="M3633" s="308"/>
      <c r="N3633" s="215">
        <f t="shared" ca="1" si="142"/>
        <v>2.963310497213935E-4</v>
      </c>
      <c r="O3633" s="172" t="str">
        <f>IFERROR(IF(VLOOKUP($C3633,'MSCI Database'!$C:$R,2, FALSE)="","",VLOOKUP($C3633,'MSCI Database'!$C:$R,2, FALSE)),"")</f>
        <v>Retail - Food &amp; Staples</v>
      </c>
      <c r="P3633" s="186" t="str">
        <f>IFERROR(IF(VLOOKUP($C3633,'MSCI Database'!$C:$R,3, FALSE)="","",VLOOKUP($C3633,'MSCI Database'!$C:$R,3, FALSE)),"")</f>
        <v>A</v>
      </c>
      <c r="Q3633" s="164" t="str">
        <f>IFERROR(IF(VLOOKUP($C3633,'MSCI Database'!$C:$R,4, FALSE)="","",VLOOKUP($C3633,'MSCI Database'!$C:$R,4, FALSE)),"")</f>
        <v>0</v>
      </c>
      <c r="R3633" s="164">
        <f>IFERROR(IF(VLOOKUP($C3633,'MSCI Database'!$C:$R,5, FALSE)="","",VLOOKUP($C3633,'MSCI Database'!$C:$R,5, FALSE)),"")</f>
        <v>6.1</v>
      </c>
      <c r="S3633" s="164">
        <f>IFERROR(IF(VLOOKUP($C3633,'MSCI Database'!$C:$R,6, FALSE)="","",VLOOKUP($C3633,'MSCI Database'!$C:$R,6, FALSE)),"")</f>
        <v>6.7</v>
      </c>
      <c r="T3633" s="211">
        <f>IFERROR(IF(VLOOKUP($C3633,'MSCI Database'!$C:$R,7, FALSE)="","",VLOOKUP($C3633,'MSCI Database'!$C:$R,7, FALSE)),"")</f>
        <v>4.8</v>
      </c>
      <c r="U3633" s="164">
        <f>IFERROR(IF(VLOOKUP($C3633,'MSCI Database'!$C:$R,8, FALSE)="","",VLOOKUP($C3633,'MSCI Database'!$C:$R,8, FALSE)),"")</f>
        <v>3.2</v>
      </c>
      <c r="V3633" s="175">
        <f>IFERROR(IF(VLOOKUP($C3633,'MSCI Database'!$C:$R,9, FALSE)="","",VLOOKUP($C3633,'MSCI Database'!$C:$R,9, FALSE)),"")</f>
        <v>4.5999999999999996</v>
      </c>
      <c r="W3633" s="165">
        <f t="shared" ca="1" si="143"/>
        <v>0</v>
      </c>
      <c r="X3633" s="236">
        <f>IFERROR(IF(VLOOKUP($C3633,'MSCI Database'!$C:$R,10, FALSE)="","",VLOOKUP($C3633,'MSCI Database'!$C:$R,10, FALSE)),"")</f>
        <v>1632000</v>
      </c>
      <c r="Y3633" s="133" t="str">
        <f>IFERROR(IF(VLOOKUP($C3633,'MSCI Database'!$C:$R,11, FALSE)="","",VLOOKUP($C3633,'MSCI Database'!$C:$R,11, FALSE)),"")</f>
        <v>2019</v>
      </c>
      <c r="Z3633" s="133" t="str">
        <f>IFERROR(IF(VLOOKUP($C3633,'MSCI Database'!$C:$R,12, FALSE)="","",VLOOKUP($C3633,'MSCI Database'!$C:$R,12, FALSE)),"")</f>
        <v>Reported</v>
      </c>
      <c r="AA3633" s="202" t="str">
        <f>IFERROR(IF(VLOOKUP($C3633,'MSCI Database'!$C:$R,13, FALSE)="","",VLOOKUP($C3633,'MSCI Database'!$C:$R,13, FALSE)),"")</f>
        <v>Strong food safety measures, labor challenges persist</v>
      </c>
    </row>
    <row r="3634" spans="1:27" s="130" customFormat="1" ht="15" hidden="1" customHeight="1" outlineLevel="1">
      <c r="A3634" s="130" t="s">
        <v>5421</v>
      </c>
      <c r="B3634" s="130" t="s">
        <v>5422</v>
      </c>
      <c r="C3634" s="130" t="s">
        <v>5423</v>
      </c>
      <c r="D3634" s="130" t="s">
        <v>12153</v>
      </c>
      <c r="E3634" s="130" t="s">
        <v>18688</v>
      </c>
      <c r="F3634" s="215">
        <v>1.159820072617606E-2</v>
      </c>
      <c r="G3634" s="132" t="str">
        <f ca="1">IFERROR(_xll.BQL($A3634, "cur_mkt_cap(currency=EUR)")/1000000, " ")</f>
        <v xml:space="preserve"> </v>
      </c>
      <c r="M3634" s="308"/>
      <c r="N3634" s="215">
        <f t="shared" si="142"/>
        <v>1.2315483542290657E-4</v>
      </c>
      <c r="O3634" s="172" t="str">
        <f>IFERROR(IF(VLOOKUP($C3634,'MSCI Database'!$C:$R,2, FALSE)="","",VLOOKUP($C3634,'MSCI Database'!$C:$R,2, FALSE)),"")</f>
        <v>Banks</v>
      </c>
      <c r="P3634" s="186" t="str">
        <f>IFERROR(IF(VLOOKUP($C3634,'MSCI Database'!$C:$R,3, FALSE)="","",VLOOKUP($C3634,'MSCI Database'!$C:$R,3, FALSE)),"")</f>
        <v>BBB</v>
      </c>
      <c r="Q3634" s="164" t="str">
        <f>IFERROR(IF(VLOOKUP($C3634,'MSCI Database'!$C:$R,4, FALSE)="","",VLOOKUP($C3634,'MSCI Database'!$C:$R,4, FALSE)),"")</f>
        <v>-1</v>
      </c>
      <c r="R3634" s="164">
        <f>IFERROR(IF(VLOOKUP($C3634,'MSCI Database'!$C:$R,5, FALSE)="","",VLOOKUP($C3634,'MSCI Database'!$C:$R,5, FALSE)),"")</f>
        <v>4.3</v>
      </c>
      <c r="S3634" s="164">
        <f>IFERROR(IF(VLOOKUP($C3634,'MSCI Database'!$C:$R,6, FALSE)="","",VLOOKUP($C3634,'MSCI Database'!$C:$R,6, FALSE)),"")</f>
        <v>2.4</v>
      </c>
      <c r="T3634" s="211">
        <f>IFERROR(IF(VLOOKUP($C3634,'MSCI Database'!$C:$R,7, FALSE)="","",VLOOKUP($C3634,'MSCI Database'!$C:$R,7, FALSE)),"")</f>
        <v>4.8</v>
      </c>
      <c r="U3634" s="164">
        <f>IFERROR(IF(VLOOKUP($C3634,'MSCI Database'!$C:$R,8, FALSE)="","",VLOOKUP($C3634,'MSCI Database'!$C:$R,8, FALSE)),"")</f>
        <v>3.3</v>
      </c>
      <c r="V3634" s="175">
        <f>IFERROR(IF(VLOOKUP($C3634,'MSCI Database'!$C:$R,9, FALSE)="","",VLOOKUP($C3634,'MSCI Database'!$C:$R,9, FALSE)),"")</f>
        <v>4</v>
      </c>
      <c r="W3634" s="165">
        <f t="shared" ca="1" si="143"/>
        <v>0</v>
      </c>
      <c r="X3634" s="236">
        <f>IFERROR(IF(VLOOKUP($C3634,'MSCI Database'!$C:$R,10, FALSE)="","",VLOOKUP($C3634,'MSCI Database'!$C:$R,10, FALSE)),"")</f>
        <v>70668</v>
      </c>
      <c r="Y3634" s="133" t="str">
        <f>IFERROR(IF(VLOOKUP($C3634,'MSCI Database'!$C:$R,11, FALSE)="","",VLOOKUP($C3634,'MSCI Database'!$C:$R,11, FALSE)),"")</f>
        <v>2019</v>
      </c>
      <c r="Z3634" s="133" t="str">
        <f>IFERROR(IF(VLOOKUP($C3634,'MSCI Database'!$C:$R,12, FALSE)="","",VLOOKUP($C3634,'MSCI Database'!$C:$R,12, FALSE)),"")</f>
        <v>Reported</v>
      </c>
      <c r="AA3634" s="202" t="str">
        <f>IFERROR(IF(VLOOKUP($C3634,'MSCI Database'!$C:$R,13, FALSE)="","",VLOOKUP($C3634,'MSCI Database'!$C:$R,13, FALSE)),"")</f>
        <v>Enhanced assessment of consumer protection practices and weak governance drive downgrade</v>
      </c>
    </row>
    <row r="3635" spans="1:27" s="130" customFormat="1" ht="15" hidden="1" customHeight="1" outlineLevel="1">
      <c r="A3635" s="130" t="s">
        <v>6105</v>
      </c>
      <c r="B3635" s="130" t="s">
        <v>6106</v>
      </c>
      <c r="C3635" s="130" t="s">
        <v>6107</v>
      </c>
      <c r="D3635" s="130" t="s">
        <v>12137</v>
      </c>
      <c r="E3635" s="130" t="s">
        <v>18688</v>
      </c>
      <c r="F3635" s="215">
        <v>1.9863361135631721E-2</v>
      </c>
      <c r="G3635" s="132" t="str">
        <f ca="1">IFERROR(_xll.BQL($A3635, "cur_mkt_cap(currency=EUR)")/1000000, " ")</f>
        <v xml:space="preserve"> </v>
      </c>
      <c r="M3635" s="308"/>
      <c r="N3635" s="215">
        <f t="shared" si="142"/>
        <v>2.1091797161981182E-4</v>
      </c>
      <c r="O3635" s="172" t="str">
        <f>IFERROR(IF(VLOOKUP($C3635,'MSCI Database'!$C:$R,2, FALSE)="","",VLOOKUP($C3635,'MSCI Database'!$C:$R,2, FALSE)),"")</f>
        <v>Life &amp; Health Insurance</v>
      </c>
      <c r="P3635" s="186" t="str">
        <f>IFERROR(IF(VLOOKUP($C3635,'MSCI Database'!$C:$R,3, FALSE)="","",VLOOKUP($C3635,'MSCI Database'!$C:$R,3, FALSE)),"")</f>
        <v>BBB</v>
      </c>
      <c r="Q3635" s="164" t="str">
        <f>IFERROR(IF(VLOOKUP($C3635,'MSCI Database'!$C:$R,4, FALSE)="","",VLOOKUP($C3635,'MSCI Database'!$C:$R,4, FALSE)),"")</f>
        <v>1</v>
      </c>
      <c r="R3635" s="164">
        <f>IFERROR(IF(VLOOKUP($C3635,'MSCI Database'!$C:$R,5, FALSE)="","",VLOOKUP($C3635,'MSCI Database'!$C:$R,5, FALSE)),"")</f>
        <v>5.3</v>
      </c>
      <c r="S3635" s="164">
        <f>IFERROR(IF(VLOOKUP($C3635,'MSCI Database'!$C:$R,6, FALSE)="","",VLOOKUP($C3635,'MSCI Database'!$C:$R,6, FALSE)),"")</f>
        <v>9.1999999999999993</v>
      </c>
      <c r="T3635" s="211">
        <f>IFERROR(IF(VLOOKUP($C3635,'MSCI Database'!$C:$R,7, FALSE)="","",VLOOKUP($C3635,'MSCI Database'!$C:$R,7, FALSE)),"")</f>
        <v>4.0999999999999996</v>
      </c>
      <c r="U3635" s="164">
        <f>IFERROR(IF(VLOOKUP($C3635,'MSCI Database'!$C:$R,8, FALSE)="","",VLOOKUP($C3635,'MSCI Database'!$C:$R,8, FALSE)),"")</f>
        <v>5.3</v>
      </c>
      <c r="V3635" s="175">
        <f>IFERROR(IF(VLOOKUP($C3635,'MSCI Database'!$C:$R,9, FALSE)="","",VLOOKUP($C3635,'MSCI Database'!$C:$R,9, FALSE)),"")</f>
        <v>4.7</v>
      </c>
      <c r="W3635" s="165">
        <f t="shared" ca="1" si="143"/>
        <v>0</v>
      </c>
      <c r="X3635" s="236">
        <f>IFERROR(IF(VLOOKUP($C3635,'MSCI Database'!$C:$R,10, FALSE)="","",VLOOKUP($C3635,'MSCI Database'!$C:$R,10, FALSE)),"")</f>
        <v>22897</v>
      </c>
      <c r="Y3635" s="133" t="str">
        <f>IFERROR(IF(VLOOKUP($C3635,'MSCI Database'!$C:$R,11, FALSE)="","",VLOOKUP($C3635,'MSCI Database'!$C:$R,11, FALSE)),"")</f>
        <v>2019</v>
      </c>
      <c r="Z3635" s="133" t="str">
        <f>IFERROR(IF(VLOOKUP($C3635,'MSCI Database'!$C:$R,12, FALSE)="","",VLOOKUP($C3635,'MSCI Database'!$C:$R,12, FALSE)),"")</f>
        <v>Reported</v>
      </c>
      <c r="AA3635" s="202" t="str">
        <f>IFERROR(IF(VLOOKUP($C3635,'MSCI Database'!$C:$R,13, FALSE)="","",VLOOKUP($C3635,'MSCI Database'!$C:$R,13, FALSE)),"")</f>
        <v>Improved corporate governance, talent management practices and ESG integration</v>
      </c>
    </row>
    <row r="3636" spans="1:27" s="130" customFormat="1" ht="15" hidden="1" customHeight="1" outlineLevel="1">
      <c r="A3636" s="130" t="s">
        <v>6467</v>
      </c>
      <c r="B3636" s="130" t="s">
        <v>6468</v>
      </c>
      <c r="C3636" s="130" t="s">
        <v>6469</v>
      </c>
      <c r="D3636" s="130" t="s">
        <v>12128</v>
      </c>
      <c r="E3636" s="130" t="s">
        <v>18688</v>
      </c>
      <c r="F3636" s="215">
        <v>0.56301782855449745</v>
      </c>
      <c r="G3636" s="132" t="str">
        <f ca="1">IFERROR(_xll.BQL($A3636, "cur_mkt_cap(currency=EUR)")/1000000, " ")</f>
        <v xml:space="preserve"> </v>
      </c>
      <c r="M3636" s="308"/>
      <c r="N3636" s="215">
        <f t="shared" si="142"/>
        <v>5.9783728228897711E-3</v>
      </c>
      <c r="O3636" s="172" t="str">
        <f>IFERROR(IF(VLOOKUP($C3636,'MSCI Database'!$C:$R,2, FALSE)="","",VLOOKUP($C3636,'MSCI Database'!$C:$R,2, FALSE)),"")</f>
        <v>Diversified Financials</v>
      </c>
      <c r="P3636" s="186" t="str">
        <f>IFERROR(IF(VLOOKUP($C3636,'MSCI Database'!$C:$R,3, FALSE)="","",VLOOKUP($C3636,'MSCI Database'!$C:$R,3, FALSE)),"")</f>
        <v>BB</v>
      </c>
      <c r="Q3636" s="164" t="str">
        <f>IFERROR(IF(VLOOKUP($C3636,'MSCI Database'!$C:$R,4, FALSE)="","",VLOOKUP($C3636,'MSCI Database'!$C:$R,4, FALSE)),"")</f>
        <v>0</v>
      </c>
      <c r="R3636" s="164">
        <f>IFERROR(IF(VLOOKUP($C3636,'MSCI Database'!$C:$R,5, FALSE)="","",VLOOKUP($C3636,'MSCI Database'!$C:$R,5, FALSE)),"")</f>
        <v>4.0999999999999996</v>
      </c>
      <c r="S3636" s="164">
        <f>IFERROR(IF(VLOOKUP($C3636,'MSCI Database'!$C:$R,6, FALSE)="","",VLOOKUP($C3636,'MSCI Database'!$C:$R,6, FALSE)),"")</f>
        <v>5.8</v>
      </c>
      <c r="T3636" s="211">
        <f>IFERROR(IF(VLOOKUP($C3636,'MSCI Database'!$C:$R,7, FALSE)="","",VLOOKUP($C3636,'MSCI Database'!$C:$R,7, FALSE)),"")</f>
        <v>3.6</v>
      </c>
      <c r="U3636" s="164">
        <f>IFERROR(IF(VLOOKUP($C3636,'MSCI Database'!$C:$R,8, FALSE)="","",VLOOKUP($C3636,'MSCI Database'!$C:$R,8, FALSE)),"")</f>
        <v>2.2000000000000002</v>
      </c>
      <c r="V3636" s="175">
        <f>IFERROR(IF(VLOOKUP($C3636,'MSCI Database'!$C:$R,9, FALSE)="","",VLOOKUP($C3636,'MSCI Database'!$C:$R,9, FALSE)),"")</f>
        <v>4</v>
      </c>
      <c r="W3636" s="165">
        <f t="shared" ca="1" si="143"/>
        <v>0</v>
      </c>
      <c r="X3636" s="236">
        <f>IFERROR(IF(VLOOKUP($C3636,'MSCI Database'!$C:$R,10, FALSE)="","",VLOOKUP($C3636,'MSCI Database'!$C:$R,10, FALSE)),"")</f>
        <v>64745847</v>
      </c>
      <c r="Y3636" s="133" t="str">
        <f>IFERROR(IF(VLOOKUP($C3636,'MSCI Database'!$C:$R,11, FALSE)="","",VLOOKUP($C3636,'MSCI Database'!$C:$R,11, FALSE)),"")</f>
        <v>2019</v>
      </c>
      <c r="Z3636" s="133" t="str">
        <f>IFERROR(IF(VLOOKUP($C3636,'MSCI Database'!$C:$R,12, FALSE)="","",VLOOKUP($C3636,'MSCI Database'!$C:$R,12, FALSE)),"")</f>
        <v>E.Segmt-Moderately High</v>
      </c>
      <c r="AA3636" s="202" t="str">
        <f>IFERROR(IF(VLOOKUP($C3636,'MSCI Database'!$C:$R,13, FALSE)="","",VLOOKUP($C3636,'MSCI Database'!$C:$R,13, FALSE)),"")</f>
        <v>Leadership continuity and passive approach to ESG among the main risks</v>
      </c>
    </row>
    <row r="3637" spans="1:27" s="130" customFormat="1" ht="15" hidden="1" customHeight="1" outlineLevel="1">
      <c r="A3637" s="130" t="s">
        <v>6125</v>
      </c>
      <c r="B3637" s="130" t="s">
        <v>6126</v>
      </c>
      <c r="C3637" s="130" t="s">
        <v>6127</v>
      </c>
      <c r="D3637" s="130" t="s">
        <v>12137</v>
      </c>
      <c r="E3637" s="130" t="s">
        <v>18688</v>
      </c>
      <c r="F3637" s="215">
        <v>1.9610638605852871E-2</v>
      </c>
      <c r="G3637" s="132" t="str">
        <f ca="1">IFERROR(_xll.BQL($A3637, "cur_mkt_cap(currency=EUR)")/1000000, " ")</f>
        <v xml:space="preserve"> </v>
      </c>
      <c r="M3637" s="308"/>
      <c r="N3637" s="215">
        <f t="shared" si="142"/>
        <v>2.0823445179657486E-4</v>
      </c>
      <c r="O3637" s="172" t="str">
        <f>IFERROR(IF(VLOOKUP($C3637,'MSCI Database'!$C:$R,2, FALSE)="","",VLOOKUP($C3637,'MSCI Database'!$C:$R,2, FALSE)),"")</f>
        <v>Banks</v>
      </c>
      <c r="P3637" s="186" t="str">
        <f>IFERROR(IF(VLOOKUP($C3637,'MSCI Database'!$C:$R,3, FALSE)="","",VLOOKUP($C3637,'MSCI Database'!$C:$R,3, FALSE)),"")</f>
        <v>A</v>
      </c>
      <c r="Q3637" s="164" t="str">
        <f>IFERROR(IF(VLOOKUP($C3637,'MSCI Database'!$C:$R,4, FALSE)="","",VLOOKUP($C3637,'MSCI Database'!$C:$R,4, FALSE)),"")</f>
        <v>1</v>
      </c>
      <c r="R3637" s="164">
        <f>IFERROR(IF(VLOOKUP($C3637,'MSCI Database'!$C:$R,5, FALSE)="","",VLOOKUP($C3637,'MSCI Database'!$C:$R,5, FALSE)),"")</f>
        <v>6.5</v>
      </c>
      <c r="S3637" s="164">
        <f>IFERROR(IF(VLOOKUP($C3637,'MSCI Database'!$C:$R,6, FALSE)="","",VLOOKUP($C3637,'MSCI Database'!$C:$R,6, FALSE)),"")</f>
        <v>5.7</v>
      </c>
      <c r="T3637" s="211">
        <f>IFERROR(IF(VLOOKUP($C3637,'MSCI Database'!$C:$R,7, FALSE)="","",VLOOKUP($C3637,'MSCI Database'!$C:$R,7, FALSE)),"")</f>
        <v>4.5999999999999996</v>
      </c>
      <c r="U3637" s="164">
        <f>IFERROR(IF(VLOOKUP($C3637,'MSCI Database'!$C:$R,8, FALSE)="","",VLOOKUP($C3637,'MSCI Database'!$C:$R,8, FALSE)),"")</f>
        <v>4.7</v>
      </c>
      <c r="V3637" s="175">
        <f>IFERROR(IF(VLOOKUP($C3637,'MSCI Database'!$C:$R,9, FALSE)="","",VLOOKUP($C3637,'MSCI Database'!$C:$R,9, FALSE)),"")</f>
        <v>4.8</v>
      </c>
      <c r="W3637" s="165">
        <f t="shared" ca="1" si="143"/>
        <v>0</v>
      </c>
      <c r="X3637" s="236">
        <f>IFERROR(IF(VLOOKUP($C3637,'MSCI Database'!$C:$R,10, FALSE)="","",VLOOKUP($C3637,'MSCI Database'!$C:$R,10, FALSE)),"")</f>
        <v>24649</v>
      </c>
      <c r="Y3637" s="133" t="str">
        <f>IFERROR(IF(VLOOKUP($C3637,'MSCI Database'!$C:$R,11, FALSE)="","",VLOOKUP($C3637,'MSCI Database'!$C:$R,11, FALSE)),"")</f>
        <v>2019</v>
      </c>
      <c r="Z3637" s="133" t="str">
        <f>IFERROR(IF(VLOOKUP($C3637,'MSCI Database'!$C:$R,12, FALSE)="","",VLOOKUP($C3637,'MSCI Database'!$C:$R,12, FALSE)),"")</f>
        <v>E.CSI</v>
      </c>
      <c r="AA3637" s="202" t="str">
        <f>IFERROR(IF(VLOOKUP($C3637,'MSCI Database'!$C:$R,13, FALSE)="","",VLOOKUP($C3637,'MSCI Database'!$C:$R,13, FALSE)),"")</f>
        <v>Improved ESG risk integration in corporate financing drives upgrade</v>
      </c>
    </row>
    <row r="3638" spans="1:27" s="130" customFormat="1" ht="15" hidden="1" customHeight="1" outlineLevel="1">
      <c r="A3638" s="130" t="s">
        <v>8214</v>
      </c>
      <c r="B3638" s="130" t="s">
        <v>8215</v>
      </c>
      <c r="C3638" s="130" t="s">
        <v>8216</v>
      </c>
      <c r="D3638" s="130" t="s">
        <v>12128</v>
      </c>
      <c r="E3638" s="130" t="s">
        <v>12133</v>
      </c>
      <c r="F3638" s="215">
        <v>0.55557187978152101</v>
      </c>
      <c r="G3638" s="132" t="str">
        <f ca="1">IFERROR(_xll.BQL($A3638, "cur_mkt_cap(currency=EUR)")/1000000, " ")</f>
        <v xml:space="preserve"> </v>
      </c>
      <c r="M3638" s="308"/>
      <c r="N3638" s="215">
        <f t="shared" si="142"/>
        <v>5.8993084389087529E-3</v>
      </c>
      <c r="O3638" s="172" t="str">
        <f>IFERROR(IF(VLOOKUP($C3638,'MSCI Database'!$C:$R,2, FALSE)="","",VLOOKUP($C3638,'MSCI Database'!$C:$R,2, FALSE)),"")</f>
        <v>Health Care Providers &amp; Services</v>
      </c>
      <c r="P3638" s="186" t="str">
        <f>IFERROR(IF(VLOOKUP($C3638,'MSCI Database'!$C:$R,3, FALSE)="","",VLOOKUP($C3638,'MSCI Database'!$C:$R,3, FALSE)),"")</f>
        <v>BB</v>
      </c>
      <c r="Q3638" s="164" t="str">
        <f>IFERROR(IF(VLOOKUP($C3638,'MSCI Database'!$C:$R,4, FALSE)="","",VLOOKUP($C3638,'MSCI Database'!$C:$R,4, FALSE)),"")</f>
        <v>0</v>
      </c>
      <c r="R3638" s="164">
        <f>IFERROR(IF(VLOOKUP($C3638,'MSCI Database'!$C:$R,5, FALSE)="","",VLOOKUP($C3638,'MSCI Database'!$C:$R,5, FALSE)),"")</f>
        <v>4.2</v>
      </c>
      <c r="S3638" s="164">
        <f>IFERROR(IF(VLOOKUP($C3638,'MSCI Database'!$C:$R,6, FALSE)="","",VLOOKUP($C3638,'MSCI Database'!$C:$R,6, FALSE)),"")</f>
        <v>10</v>
      </c>
      <c r="T3638" s="211">
        <f>IFERROR(IF(VLOOKUP($C3638,'MSCI Database'!$C:$R,7, FALSE)="","",VLOOKUP($C3638,'MSCI Database'!$C:$R,7, FALSE)),"")</f>
        <v>3.1</v>
      </c>
      <c r="U3638" s="164">
        <f>IFERROR(IF(VLOOKUP($C3638,'MSCI Database'!$C:$R,8, FALSE)="","",VLOOKUP($C3638,'MSCI Database'!$C:$R,8, FALSE)),"")</f>
        <v>4.0999999999999996</v>
      </c>
      <c r="V3638" s="175">
        <f>IFERROR(IF(VLOOKUP($C3638,'MSCI Database'!$C:$R,9, FALSE)="","",VLOOKUP($C3638,'MSCI Database'!$C:$R,9, FALSE)),"")</f>
        <v>3.8</v>
      </c>
      <c r="W3638" s="165">
        <f t="shared" ca="1" si="143"/>
        <v>0</v>
      </c>
      <c r="X3638" s="236">
        <f>IFERROR(IF(VLOOKUP($C3638,'MSCI Database'!$C:$R,10, FALSE)="","",VLOOKUP($C3638,'MSCI Database'!$C:$R,10, FALSE)),"")</f>
        <v>170713</v>
      </c>
      <c r="Y3638" s="133" t="str">
        <f>IFERROR(IF(VLOOKUP($C3638,'MSCI Database'!$C:$R,11, FALSE)="","",VLOOKUP($C3638,'MSCI Database'!$C:$R,11, FALSE)),"")</f>
        <v>2019</v>
      </c>
      <c r="Z3638" s="133" t="str">
        <f>IFERROR(IF(VLOOKUP($C3638,'MSCI Database'!$C:$R,12, FALSE)="","",VLOOKUP($C3638,'MSCI Database'!$C:$R,12, FALSE)),"")</f>
        <v>Reported</v>
      </c>
      <c r="AA3638" s="202" t="str">
        <f>IFERROR(IF(VLOOKUP($C3638,'MSCI Database'!$C:$R,13, FALSE)="","",VLOOKUP($C3638,'MSCI Database'!$C:$R,13, FALSE)),"")</f>
        <v>Strengthened anti-corruption measures, but service quality-related controversies persist</v>
      </c>
    </row>
    <row r="3639" spans="1:27" s="130" customFormat="1" ht="15" hidden="1" customHeight="1" outlineLevel="1">
      <c r="A3639" s="130" t="s">
        <v>3954</v>
      </c>
      <c r="B3639" s="130" t="s">
        <v>3955</v>
      </c>
      <c r="C3639" s="130" t="s">
        <v>3956</v>
      </c>
      <c r="D3639" s="130" t="s">
        <v>18672</v>
      </c>
      <c r="E3639" s="130" t="s">
        <v>18673</v>
      </c>
      <c r="F3639" s="215">
        <v>5.0676932852388272E-3</v>
      </c>
      <c r="G3639" s="132" t="str">
        <f ca="1">IFERROR(_xll.BQL($A3639, "cur_mkt_cap(currency=EUR)")/1000000, " ")</f>
        <v xml:space="preserve"> </v>
      </c>
      <c r="M3639" s="308"/>
      <c r="N3639" s="215">
        <f t="shared" si="142"/>
        <v>5.3811013212488744E-5</v>
      </c>
      <c r="O3639" s="172" t="str">
        <f>IFERROR(IF(VLOOKUP($C3639,'MSCI Database'!$C:$R,2, FALSE)="","",VLOOKUP($C3639,'MSCI Database'!$C:$R,2, FALSE)),"")</f>
        <v>Industrial Machinery</v>
      </c>
      <c r="P3639" s="186" t="str">
        <f>IFERROR(IF(VLOOKUP($C3639,'MSCI Database'!$C:$R,3, FALSE)="","",VLOOKUP($C3639,'MSCI Database'!$C:$R,3, FALSE)),"")</f>
        <v>BBB</v>
      </c>
      <c r="Q3639" s="164" t="str">
        <f>IFERROR(IF(VLOOKUP($C3639,'MSCI Database'!$C:$R,4, FALSE)="","",VLOOKUP($C3639,'MSCI Database'!$C:$R,4, FALSE)),"")</f>
        <v>-2</v>
      </c>
      <c r="R3639" s="164">
        <f>IFERROR(IF(VLOOKUP($C3639,'MSCI Database'!$C:$R,5, FALSE)="","",VLOOKUP($C3639,'MSCI Database'!$C:$R,5, FALSE)),"")</f>
        <v>5.4</v>
      </c>
      <c r="S3639" s="164">
        <f>IFERROR(IF(VLOOKUP($C3639,'MSCI Database'!$C:$R,6, FALSE)="","",VLOOKUP($C3639,'MSCI Database'!$C:$R,6, FALSE)),"")</f>
        <v>7.7</v>
      </c>
      <c r="T3639" s="211">
        <f>IFERROR(IF(VLOOKUP($C3639,'MSCI Database'!$C:$R,7, FALSE)="","",VLOOKUP($C3639,'MSCI Database'!$C:$R,7, FALSE)),"")</f>
        <v>5.2</v>
      </c>
      <c r="U3639" s="164">
        <f>IFERROR(IF(VLOOKUP($C3639,'MSCI Database'!$C:$R,8, FALSE)="","",VLOOKUP($C3639,'MSCI Database'!$C:$R,8, FALSE)),"")</f>
        <v>2.9</v>
      </c>
      <c r="V3639" s="175">
        <f>IFERROR(IF(VLOOKUP($C3639,'MSCI Database'!$C:$R,9, FALSE)="","",VLOOKUP($C3639,'MSCI Database'!$C:$R,9, FALSE)),"")</f>
        <v>4.9000000000000004</v>
      </c>
      <c r="W3639" s="165">
        <f t="shared" ca="1" si="143"/>
        <v>0</v>
      </c>
      <c r="X3639" s="236">
        <f>IFERROR(IF(VLOOKUP($C3639,'MSCI Database'!$C:$R,10, FALSE)="","",VLOOKUP($C3639,'MSCI Database'!$C:$R,10, FALSE)),"")</f>
        <v>960000</v>
      </c>
      <c r="Y3639" s="133" t="str">
        <f>IFERROR(IF(VLOOKUP($C3639,'MSCI Database'!$C:$R,11, FALSE)="","",VLOOKUP($C3639,'MSCI Database'!$C:$R,11, FALSE)),"")</f>
        <v>2019</v>
      </c>
      <c r="Z3639" s="133" t="str">
        <f>IFERROR(IF(VLOOKUP($C3639,'MSCI Database'!$C:$R,12, FALSE)="","",VLOOKUP($C3639,'MSCI Database'!$C:$R,12, FALSE)),"")</f>
        <v>Reported</v>
      </c>
      <c r="AA3639" s="202" t="str">
        <f>IFERROR(IF(VLOOKUP($C3639,'MSCI Database'!$C:$R,13, FALSE)="","",VLOOKUP($C3639,'MSCI Database'!$C:$R,13, FALSE)),"")</f>
        <v>Strong efforts to capitalize on cleantech; governance concerns persist</v>
      </c>
    </row>
    <row r="3640" spans="1:27" s="130" customFormat="1" ht="15" hidden="1" customHeight="1" outlineLevel="1">
      <c r="A3640" s="130" t="s">
        <v>5710</v>
      </c>
      <c r="B3640" s="130" t="s">
        <v>5711</v>
      </c>
      <c r="C3640" s="130" t="s">
        <v>5712</v>
      </c>
      <c r="D3640" s="130" t="s">
        <v>18677</v>
      </c>
      <c r="E3640" s="130" t="s">
        <v>18689</v>
      </c>
      <c r="F3640" s="215">
        <v>6.3208424291607751E-2</v>
      </c>
      <c r="G3640" s="132" t="str">
        <f ca="1">IFERROR(_xll.BQL($A3640, "cur_mkt_cap(currency=EUR)")/1000000, " ")</f>
        <v xml:space="preserve"> </v>
      </c>
      <c r="M3640" s="308"/>
      <c r="N3640" s="215">
        <f t="shared" si="142"/>
        <v>6.7117506195641915E-4</v>
      </c>
      <c r="O3640" s="172" t="str">
        <f>IFERROR(IF(VLOOKUP($C3640,'MSCI Database'!$C:$R,2, FALSE)="","",VLOOKUP($C3640,'MSCI Database'!$C:$R,2, FALSE)),"")</f>
        <v>Technology Hardware, Storage &amp; Peripherals</v>
      </c>
      <c r="P3640" s="186" t="str">
        <f>IFERROR(IF(VLOOKUP($C3640,'MSCI Database'!$C:$R,3, FALSE)="","",VLOOKUP($C3640,'MSCI Database'!$C:$R,3, FALSE)),"")</f>
        <v>AA</v>
      </c>
      <c r="Q3640" s="164" t="str">
        <f>IFERROR(IF(VLOOKUP($C3640,'MSCI Database'!$C:$R,4, FALSE)="","",VLOOKUP($C3640,'MSCI Database'!$C:$R,4, FALSE)),"")</f>
        <v>1</v>
      </c>
      <c r="R3640" s="164">
        <f>IFERROR(IF(VLOOKUP($C3640,'MSCI Database'!$C:$R,5, FALSE)="","",VLOOKUP($C3640,'MSCI Database'!$C:$R,5, FALSE)),"")</f>
        <v>8.1</v>
      </c>
      <c r="S3640" s="164">
        <f>IFERROR(IF(VLOOKUP($C3640,'MSCI Database'!$C:$R,6, FALSE)="","",VLOOKUP($C3640,'MSCI Database'!$C:$R,6, FALSE)),"")</f>
        <v>4.7</v>
      </c>
      <c r="T3640" s="211">
        <f>IFERROR(IF(VLOOKUP($C3640,'MSCI Database'!$C:$R,7, FALSE)="","",VLOOKUP($C3640,'MSCI Database'!$C:$R,7, FALSE)),"")</f>
        <v>5.4</v>
      </c>
      <c r="U3640" s="164">
        <f>IFERROR(IF(VLOOKUP($C3640,'MSCI Database'!$C:$R,8, FALSE)="","",VLOOKUP($C3640,'MSCI Database'!$C:$R,8, FALSE)),"")</f>
        <v>5.9</v>
      </c>
      <c r="V3640" s="175">
        <f>IFERROR(IF(VLOOKUP($C3640,'MSCI Database'!$C:$R,9, FALSE)="","",VLOOKUP($C3640,'MSCI Database'!$C:$R,9, FALSE)),"")</f>
        <v>5.5</v>
      </c>
      <c r="W3640" s="165">
        <f t="shared" ca="1" si="143"/>
        <v>0</v>
      </c>
      <c r="X3640" s="236">
        <f>IFERROR(IF(VLOOKUP($C3640,'MSCI Database'!$C:$R,10, FALSE)="","",VLOOKUP($C3640,'MSCI Database'!$C:$R,10, FALSE)),"")</f>
        <v>173000</v>
      </c>
      <c r="Y3640" s="133" t="str">
        <f>IFERROR(IF(VLOOKUP($C3640,'MSCI Database'!$C:$R,11, FALSE)="","",VLOOKUP($C3640,'MSCI Database'!$C:$R,11, FALSE)),"")</f>
        <v>2019</v>
      </c>
      <c r="Z3640" s="133" t="str">
        <f>IFERROR(IF(VLOOKUP($C3640,'MSCI Database'!$C:$R,12, FALSE)="","",VLOOKUP($C3640,'MSCI Database'!$C:$R,12, FALSE)),"")</f>
        <v>Reported</v>
      </c>
      <c r="AA3640" s="202" t="str">
        <f>IFERROR(IF(VLOOKUP($C3640,'MSCI Database'!$C:$R,13, FALSE)="","",VLOOKUP($C3640,'MSCI Database'!$C:$R,13, FALSE)),"")</f>
        <v>Strategic clean technology focus with a strong portfolio of products</v>
      </c>
    </row>
    <row r="3641" spans="1:27" s="130" customFormat="1" ht="15" hidden="1" customHeight="1" outlineLevel="1">
      <c r="A3641" s="130" t="s">
        <v>3711</v>
      </c>
      <c r="B3641" s="130" t="s">
        <v>3712</v>
      </c>
      <c r="C3641" s="130" t="s">
        <v>3713</v>
      </c>
      <c r="D3641" s="130" t="s">
        <v>18672</v>
      </c>
      <c r="E3641" s="130" t="s">
        <v>18673</v>
      </c>
      <c r="F3641" s="215">
        <v>5.0766659930679969E-3</v>
      </c>
      <c r="G3641" s="132" t="str">
        <f ca="1">IFERROR(_xll.BQL($A3641, "cur_mkt_cap(currency=EUR)")/1000000, " ")</f>
        <v xml:space="preserve"> </v>
      </c>
      <c r="M3641" s="308"/>
      <c r="N3641" s="215">
        <f t="shared" si="142"/>
        <v>5.3906289400760363E-5</v>
      </c>
      <c r="O3641" s="172" t="str">
        <f>IFERROR(IF(VLOOKUP($C3641,'MSCI Database'!$C:$R,2, FALSE)="","",VLOOKUP($C3641,'MSCI Database'!$C:$R,2, FALSE)),"")</f>
        <v>Commercial Services &amp; Supplies</v>
      </c>
      <c r="P3641" s="186" t="str">
        <f>IFERROR(IF(VLOOKUP($C3641,'MSCI Database'!$C:$R,3, FALSE)="","",VLOOKUP($C3641,'MSCI Database'!$C:$R,3, FALSE)),"")</f>
        <v>AA</v>
      </c>
      <c r="Q3641" s="164" t="str">
        <f>IFERROR(IF(VLOOKUP($C3641,'MSCI Database'!$C:$R,4, FALSE)="","",VLOOKUP($C3641,'MSCI Database'!$C:$R,4, FALSE)),"")</f>
        <v>0</v>
      </c>
      <c r="R3641" s="164">
        <f>IFERROR(IF(VLOOKUP($C3641,'MSCI Database'!$C:$R,5, FALSE)="","",VLOOKUP($C3641,'MSCI Database'!$C:$R,5, FALSE)),"")</f>
        <v>8</v>
      </c>
      <c r="S3641" s="164">
        <f>IFERROR(IF(VLOOKUP($C3641,'MSCI Database'!$C:$R,6, FALSE)="","",VLOOKUP($C3641,'MSCI Database'!$C:$R,6, FALSE)),"")</f>
        <v>10</v>
      </c>
      <c r="T3641" s="211">
        <f>IFERROR(IF(VLOOKUP($C3641,'MSCI Database'!$C:$R,7, FALSE)="","",VLOOKUP($C3641,'MSCI Database'!$C:$R,7, FALSE)),"")</f>
        <v>8.5</v>
      </c>
      <c r="U3641" s="164">
        <f>IFERROR(IF(VLOOKUP($C3641,'MSCI Database'!$C:$R,8, FALSE)="","",VLOOKUP($C3641,'MSCI Database'!$C:$R,8, FALSE)),"")</f>
        <v>4</v>
      </c>
      <c r="V3641" s="175">
        <f>IFERROR(IF(VLOOKUP($C3641,'MSCI Database'!$C:$R,9, FALSE)="","",VLOOKUP($C3641,'MSCI Database'!$C:$R,9, FALSE)),"")</f>
        <v>6.8</v>
      </c>
      <c r="W3641" s="165">
        <f t="shared" ca="1" si="143"/>
        <v>0</v>
      </c>
      <c r="X3641" s="236">
        <f>IFERROR(IF(VLOOKUP($C3641,'MSCI Database'!$C:$R,10, FALSE)="","",VLOOKUP($C3641,'MSCI Database'!$C:$R,10, FALSE)),"")</f>
        <v>72621</v>
      </c>
      <c r="Y3641" s="133" t="str">
        <f>IFERROR(IF(VLOOKUP($C3641,'MSCI Database'!$C:$R,11, FALSE)="","",VLOOKUP($C3641,'MSCI Database'!$C:$R,11, FALSE)),"")</f>
        <v>2019</v>
      </c>
      <c r="Z3641" s="133" t="str">
        <f>IFERROR(IF(VLOOKUP($C3641,'MSCI Database'!$C:$R,12, FALSE)="","",VLOOKUP($C3641,'MSCI Database'!$C:$R,12, FALSE)),"")</f>
        <v>Reported</v>
      </c>
      <c r="AA3641" s="202" t="str">
        <f>IFERROR(IF(VLOOKUP($C3641,'MSCI Database'!$C:$R,13, FALSE)="","",VLOOKUP($C3641,'MSCI Database'!$C:$R,13, FALSE)),"")</f>
        <v>Strong labor management programs; robust safety initiatives to minimize risk of workplace incidents</v>
      </c>
    </row>
    <row r="3642" spans="1:27" s="130" customFormat="1" ht="15" hidden="1" customHeight="1" outlineLevel="1">
      <c r="A3642" s="130" t="s">
        <v>4006</v>
      </c>
      <c r="B3642" s="130" t="s">
        <v>4007</v>
      </c>
      <c r="C3642" s="130" t="s">
        <v>4008</v>
      </c>
      <c r="D3642" s="130" t="s">
        <v>18672</v>
      </c>
      <c r="E3642" s="130" t="s">
        <v>18674</v>
      </c>
      <c r="F3642" s="215">
        <v>4.9808669983812254E-3</v>
      </c>
      <c r="G3642" s="132" t="str">
        <f ca="1">IFERROR(_xll.BQL($A3642, "cur_mkt_cap(currency=EUR)")/1000000, " ")</f>
        <v xml:space="preserve"> </v>
      </c>
      <c r="M3642" s="308"/>
      <c r="N3642" s="215">
        <f t="shared" si="142"/>
        <v>5.2889053218797934E-5</v>
      </c>
      <c r="O3642" s="172" t="str">
        <f>IFERROR(IF(VLOOKUP($C3642,'MSCI Database'!$C:$R,2, FALSE)="","",VLOOKUP($C3642,'MSCI Database'!$C:$R,2, FALSE)),"")</f>
        <v>Food Products</v>
      </c>
      <c r="P3642" s="186" t="str">
        <f>IFERROR(IF(VLOOKUP($C3642,'MSCI Database'!$C:$R,3, FALSE)="","",VLOOKUP($C3642,'MSCI Database'!$C:$R,3, FALSE)),"")</f>
        <v>BB</v>
      </c>
      <c r="Q3642" s="164" t="str">
        <f>IFERROR(IF(VLOOKUP($C3642,'MSCI Database'!$C:$R,4, FALSE)="","",VLOOKUP($C3642,'MSCI Database'!$C:$R,4, FALSE)),"")</f>
        <v>0</v>
      </c>
      <c r="R3642" s="164">
        <f>IFERROR(IF(VLOOKUP($C3642,'MSCI Database'!$C:$R,5, FALSE)="","",VLOOKUP($C3642,'MSCI Database'!$C:$R,5, FALSE)),"")</f>
        <v>3.5</v>
      </c>
      <c r="S3642" s="164">
        <f>IFERROR(IF(VLOOKUP($C3642,'MSCI Database'!$C:$R,6, FALSE)="","",VLOOKUP($C3642,'MSCI Database'!$C:$R,6, FALSE)),"")</f>
        <v>2.1</v>
      </c>
      <c r="T3642" s="211">
        <f>IFERROR(IF(VLOOKUP($C3642,'MSCI Database'!$C:$R,7, FALSE)="","",VLOOKUP($C3642,'MSCI Database'!$C:$R,7, FALSE)),"")</f>
        <v>4.5999999999999996</v>
      </c>
      <c r="U3642" s="164">
        <f>IFERROR(IF(VLOOKUP($C3642,'MSCI Database'!$C:$R,8, FALSE)="","",VLOOKUP($C3642,'MSCI Database'!$C:$R,8, FALSE)),"")</f>
        <v>4.0999999999999996</v>
      </c>
      <c r="V3642" s="175">
        <f>IFERROR(IF(VLOOKUP($C3642,'MSCI Database'!$C:$R,9, FALSE)="","",VLOOKUP($C3642,'MSCI Database'!$C:$R,9, FALSE)),"")</f>
        <v>3.6</v>
      </c>
      <c r="W3642" s="165">
        <f t="shared" ca="1" si="143"/>
        <v>0</v>
      </c>
      <c r="X3642" s="236">
        <f>IFERROR(IF(VLOOKUP($C3642,'MSCI Database'!$C:$R,10, FALSE)="","",VLOOKUP($C3642,'MSCI Database'!$C:$R,10, FALSE)),"")</f>
        <v>637000</v>
      </c>
      <c r="Y3642" s="133" t="str">
        <f>IFERROR(IF(VLOOKUP($C3642,'MSCI Database'!$C:$R,11, FALSE)="","",VLOOKUP($C3642,'MSCI Database'!$C:$R,11, FALSE)),"")</f>
        <v>2019</v>
      </c>
      <c r="Z3642" s="133" t="str">
        <f>IFERROR(IF(VLOOKUP($C3642,'MSCI Database'!$C:$R,12, FALSE)="","",VLOOKUP($C3642,'MSCI Database'!$C:$R,12, FALSE)),"")</f>
        <v>Reported</v>
      </c>
      <c r="AA3642" s="202" t="str">
        <f>IFERROR(IF(VLOOKUP($C3642,'MSCI Database'!$C:$R,13, FALSE)="","",VLOOKUP($C3642,'MSCI Database'!$C:$R,13, FALSE)),"")</f>
        <v>Lacks notable programs to mitigate governance risks</v>
      </c>
    </row>
    <row r="3643" spans="1:27" s="130" customFormat="1" ht="15" hidden="1" customHeight="1" outlineLevel="1">
      <c r="A3643" s="130" t="s">
        <v>3333</v>
      </c>
      <c r="B3643" s="130" t="s">
        <v>3334</v>
      </c>
      <c r="C3643" s="130" t="s">
        <v>3335</v>
      </c>
      <c r="D3643" s="130" t="s">
        <v>18672</v>
      </c>
      <c r="E3643" s="130" t="s">
        <v>18684</v>
      </c>
      <c r="F3643" s="215">
        <v>5.0911706313353016E-3</v>
      </c>
      <c r="G3643" s="132" t="str">
        <f ca="1">IFERROR(_xll.BQL($A3643, "cur_mkt_cap(currency=EUR)")/1000000, " ")</f>
        <v xml:space="preserve"> </v>
      </c>
      <c r="M3643" s="308"/>
      <c r="N3643" s="215">
        <f t="shared" si="142"/>
        <v>5.4060306078075422E-5</v>
      </c>
      <c r="O3643" s="172" t="str">
        <f>IFERROR(IF(VLOOKUP($C3643,'MSCI Database'!$C:$R,2, FALSE)="","",VLOOKUP($C3643,'MSCI Database'!$C:$R,2, FALSE)),"")</f>
        <v>Specialty Chemicals</v>
      </c>
      <c r="P3643" s="186" t="str">
        <f>IFERROR(IF(VLOOKUP($C3643,'MSCI Database'!$C:$R,3, FALSE)="","",VLOOKUP($C3643,'MSCI Database'!$C:$R,3, FALSE)),"")</f>
        <v>BBB</v>
      </c>
      <c r="Q3643" s="164" t="str">
        <f>IFERROR(IF(VLOOKUP($C3643,'MSCI Database'!$C:$R,4, FALSE)="","",VLOOKUP($C3643,'MSCI Database'!$C:$R,4, FALSE)),"")</f>
        <v>0</v>
      </c>
      <c r="R3643" s="164">
        <f>IFERROR(IF(VLOOKUP($C3643,'MSCI Database'!$C:$R,5, FALSE)="","",VLOOKUP($C3643,'MSCI Database'!$C:$R,5, FALSE)),"")</f>
        <v>5.0999999999999996</v>
      </c>
      <c r="S3643" s="164">
        <f>IFERROR(IF(VLOOKUP($C3643,'MSCI Database'!$C:$R,6, FALSE)="","",VLOOKUP($C3643,'MSCI Database'!$C:$R,6, FALSE)),"")</f>
        <v>5.3</v>
      </c>
      <c r="T3643" s="211">
        <f>IFERROR(IF(VLOOKUP($C3643,'MSCI Database'!$C:$R,7, FALSE)="","",VLOOKUP($C3643,'MSCI Database'!$C:$R,7, FALSE)),"")</f>
        <v>8.4</v>
      </c>
      <c r="U3643" s="164">
        <f>IFERROR(IF(VLOOKUP($C3643,'MSCI Database'!$C:$R,8, FALSE)="","",VLOOKUP($C3643,'MSCI Database'!$C:$R,8, FALSE)),"")</f>
        <v>2.9</v>
      </c>
      <c r="V3643" s="175">
        <f>IFERROR(IF(VLOOKUP($C3643,'MSCI Database'!$C:$R,9, FALSE)="","",VLOOKUP($C3643,'MSCI Database'!$C:$R,9, FALSE)),"")</f>
        <v>4.7</v>
      </c>
      <c r="W3643" s="165">
        <f t="shared" ca="1" si="143"/>
        <v>0</v>
      </c>
      <c r="X3643" s="236">
        <f>IFERROR(IF(VLOOKUP($C3643,'MSCI Database'!$C:$R,10, FALSE)="","",VLOOKUP($C3643,'MSCI Database'!$C:$R,10, FALSE)),"")</f>
        <v>1819425</v>
      </c>
      <c r="Y3643" s="133" t="str">
        <f>IFERROR(IF(VLOOKUP($C3643,'MSCI Database'!$C:$R,11, FALSE)="","",VLOOKUP($C3643,'MSCI Database'!$C:$R,11, FALSE)),"")</f>
        <v>2019</v>
      </c>
      <c r="Z3643" s="133" t="str">
        <f>IFERROR(IF(VLOOKUP($C3643,'MSCI Database'!$C:$R,12, FALSE)="","",VLOOKUP($C3643,'MSCI Database'!$C:$R,12, FALSE)),"")</f>
        <v>E.CSI</v>
      </c>
      <c r="AA3643" s="202" t="str">
        <f>IFERROR(IF(VLOOKUP($C3643,'MSCI Database'!$C:$R,13, FALSE)="","",VLOOKUP($C3643,'MSCI Database'!$C:$R,13, FALSE)),"")</f>
        <v>Strong efforts to address toxic emissions relative to peers; weak governance practices persist</v>
      </c>
    </row>
    <row r="3644" spans="1:27" s="130" customFormat="1" ht="15" hidden="1" customHeight="1" outlineLevel="1">
      <c r="A3644" s="130" t="s">
        <v>7686</v>
      </c>
      <c r="B3644" s="130" t="s">
        <v>7687</v>
      </c>
      <c r="C3644" s="130" t="s">
        <v>7688</v>
      </c>
      <c r="D3644" s="130" t="s">
        <v>12128</v>
      </c>
      <c r="E3644" s="130" t="s">
        <v>18689</v>
      </c>
      <c r="F3644" s="215">
        <v>0.54600581277044968</v>
      </c>
      <c r="G3644" s="132" t="str">
        <f ca="1">IFERROR(_xll.BQL($A3644, "cur_mkt_cap(currency=EUR)")/1000000, " ")</f>
        <v xml:space="preserve"> </v>
      </c>
      <c r="M3644" s="308"/>
      <c r="N3644" s="215">
        <f t="shared" si="142"/>
        <v>5.7977316998776623E-3</v>
      </c>
      <c r="O3644" s="172" t="str">
        <f>IFERROR(IF(VLOOKUP($C3644,'MSCI Database'!$C:$R,2, FALSE)="","",VLOOKUP($C3644,'MSCI Database'!$C:$R,2, FALSE)),"")</f>
        <v>Semiconductors &amp; Semiconductor Equipment</v>
      </c>
      <c r="P3644" s="186" t="str">
        <f>IFERROR(IF(VLOOKUP($C3644,'MSCI Database'!$C:$R,3, FALSE)="","",VLOOKUP($C3644,'MSCI Database'!$C:$R,3, FALSE)),"")</f>
        <v>AAA</v>
      </c>
      <c r="Q3644" s="164" t="str">
        <f>IFERROR(IF(VLOOKUP($C3644,'MSCI Database'!$C:$R,4, FALSE)="","",VLOOKUP($C3644,'MSCI Database'!$C:$R,4, FALSE)),"")</f>
        <v>0</v>
      </c>
      <c r="R3644" s="164">
        <f>IFERROR(IF(VLOOKUP($C3644,'MSCI Database'!$C:$R,5, FALSE)="","",VLOOKUP($C3644,'MSCI Database'!$C:$R,5, FALSE)),"")</f>
        <v>9.4</v>
      </c>
      <c r="S3644" s="164">
        <f>IFERROR(IF(VLOOKUP($C3644,'MSCI Database'!$C:$R,6, FALSE)="","",VLOOKUP($C3644,'MSCI Database'!$C:$R,6, FALSE)),"")</f>
        <v>5.2</v>
      </c>
      <c r="T3644" s="211">
        <f>IFERROR(IF(VLOOKUP($C3644,'MSCI Database'!$C:$R,7, FALSE)="","",VLOOKUP($C3644,'MSCI Database'!$C:$R,7, FALSE)),"")</f>
        <v>8.3000000000000007</v>
      </c>
      <c r="U3644" s="164">
        <f>IFERROR(IF(VLOOKUP($C3644,'MSCI Database'!$C:$R,8, FALSE)="","",VLOOKUP($C3644,'MSCI Database'!$C:$R,8, FALSE)),"")</f>
        <v>6.3</v>
      </c>
      <c r="V3644" s="175">
        <f>IFERROR(IF(VLOOKUP($C3644,'MSCI Database'!$C:$R,9, FALSE)="","",VLOOKUP($C3644,'MSCI Database'!$C:$R,9, FALSE)),"")</f>
        <v>6.8</v>
      </c>
      <c r="W3644" s="165">
        <f t="shared" ca="1" si="143"/>
        <v>0</v>
      </c>
      <c r="X3644" s="236">
        <f>IFERROR(IF(VLOOKUP($C3644,'MSCI Database'!$C:$R,10, FALSE)="","",VLOOKUP($C3644,'MSCI Database'!$C:$R,10, FALSE)),"")</f>
        <v>77509</v>
      </c>
      <c r="Y3644" s="133" t="str">
        <f>IFERROR(IF(VLOOKUP($C3644,'MSCI Database'!$C:$R,11, FALSE)="","",VLOOKUP($C3644,'MSCI Database'!$C:$R,11, FALSE)),"")</f>
        <v>2019</v>
      </c>
      <c r="Z3644" s="133" t="str">
        <f>IFERROR(IF(VLOOKUP($C3644,'MSCI Database'!$C:$R,12, FALSE)="","",VLOOKUP($C3644,'MSCI Database'!$C:$R,12, FALSE)),"")</f>
        <v>Reported</v>
      </c>
      <c r="AA3644" s="202" t="str">
        <f>IFERROR(IF(VLOOKUP($C3644,'MSCI Database'!$C:$R,13, FALSE)="","",VLOOKUP($C3644,'MSCI Database'!$C:$R,13, FALSE)),"")</f>
        <v>Strong human capital management initiatives despite employee-centered risks from acquisitions</v>
      </c>
    </row>
    <row r="3645" spans="1:27" s="130" customFormat="1" ht="15" hidden="1" customHeight="1" outlineLevel="1">
      <c r="A3645" s="130" t="s">
        <v>3656</v>
      </c>
      <c r="B3645" s="130" t="s">
        <v>3657</v>
      </c>
      <c r="C3645" s="130" t="s">
        <v>3658</v>
      </c>
      <c r="D3645" s="130" t="s">
        <v>18672</v>
      </c>
      <c r="E3645" s="130" t="s">
        <v>18689</v>
      </c>
      <c r="F3645" s="215">
        <v>5.0196585592141019E-3</v>
      </c>
      <c r="G3645" s="132" t="str">
        <f ca="1">IFERROR(_xll.BQL($A3645, "cur_mkt_cap(currency=EUR)")/1000000, " ")</f>
        <v xml:space="preserve"> </v>
      </c>
      <c r="M3645" s="308"/>
      <c r="N3645" s="215">
        <f t="shared" si="142"/>
        <v>5.3300959203438162E-5</v>
      </c>
      <c r="O3645" s="172" t="str">
        <f>IFERROR(IF(VLOOKUP($C3645,'MSCI Database'!$C:$R,2, FALSE)="","",VLOOKUP($C3645,'MSCI Database'!$C:$R,2, FALSE)),"")</f>
        <v>Software &amp; Services</v>
      </c>
      <c r="P3645" s="186" t="str">
        <f>IFERROR(IF(VLOOKUP($C3645,'MSCI Database'!$C:$R,3, FALSE)="","",VLOOKUP($C3645,'MSCI Database'!$C:$R,3, FALSE)),"")</f>
        <v>AA</v>
      </c>
      <c r="Q3645" s="164" t="str">
        <f>IFERROR(IF(VLOOKUP($C3645,'MSCI Database'!$C:$R,4, FALSE)="","",VLOOKUP($C3645,'MSCI Database'!$C:$R,4, FALSE)),"")</f>
        <v>0</v>
      </c>
      <c r="R3645" s="164">
        <f>IFERROR(IF(VLOOKUP($C3645,'MSCI Database'!$C:$R,5, FALSE)="","",VLOOKUP($C3645,'MSCI Database'!$C:$R,5, FALSE)),"")</f>
        <v>7.4</v>
      </c>
      <c r="S3645" s="164">
        <f>IFERROR(IF(VLOOKUP($C3645,'MSCI Database'!$C:$R,6, FALSE)="","",VLOOKUP($C3645,'MSCI Database'!$C:$R,6, FALSE)),"")</f>
        <v>5.8</v>
      </c>
      <c r="T3645" s="211">
        <f>IFERROR(IF(VLOOKUP($C3645,'MSCI Database'!$C:$R,7, FALSE)="","",VLOOKUP($C3645,'MSCI Database'!$C:$R,7, FALSE)),"")</f>
        <v>5.7</v>
      </c>
      <c r="U3645" s="164">
        <f>IFERROR(IF(VLOOKUP($C3645,'MSCI Database'!$C:$R,8, FALSE)="","",VLOOKUP($C3645,'MSCI Database'!$C:$R,8, FALSE)),"")</f>
        <v>5</v>
      </c>
      <c r="V3645" s="175">
        <f>IFERROR(IF(VLOOKUP($C3645,'MSCI Database'!$C:$R,9, FALSE)="","",VLOOKUP($C3645,'MSCI Database'!$C:$R,9, FALSE)),"")</f>
        <v>5.4</v>
      </c>
      <c r="W3645" s="165">
        <f t="shared" ca="1" si="143"/>
        <v>0</v>
      </c>
      <c r="X3645" s="236">
        <f>IFERROR(IF(VLOOKUP($C3645,'MSCI Database'!$C:$R,10, FALSE)="","",VLOOKUP($C3645,'MSCI Database'!$C:$R,10, FALSE)),"")</f>
        <v>46577</v>
      </c>
      <c r="Y3645" s="133" t="str">
        <f>IFERROR(IF(VLOOKUP($C3645,'MSCI Database'!$C:$R,11, FALSE)="","",VLOOKUP($C3645,'MSCI Database'!$C:$R,11, FALSE)),"")</f>
        <v>2019</v>
      </c>
      <c r="Z3645" s="133" t="str">
        <f>IFERROR(IF(VLOOKUP($C3645,'MSCI Database'!$C:$R,12, FALSE)="","",VLOOKUP($C3645,'MSCI Database'!$C:$R,12, FALSE)),"")</f>
        <v>Reported</v>
      </c>
      <c r="AA3645" s="202" t="str">
        <f>IFERROR(IF(VLOOKUP($C3645,'MSCI Database'!$C:$R,13, FALSE)="","",VLOOKUP($C3645,'MSCI Database'!$C:$R,13, FALSE)),"")</f>
        <v>Strong initiatives on employee engagement and data security, gaps on corporate governance persist</v>
      </c>
    </row>
    <row r="3646" spans="1:27" s="130" customFormat="1" ht="15" hidden="1" customHeight="1" outlineLevel="1">
      <c r="A3646" s="130" t="s">
        <v>3652</v>
      </c>
      <c r="B3646" s="130" t="s">
        <v>3653</v>
      </c>
      <c r="C3646" s="130" t="s">
        <v>3654</v>
      </c>
      <c r="D3646" s="130" t="s">
        <v>18672</v>
      </c>
      <c r="E3646" s="130" t="s">
        <v>18682</v>
      </c>
      <c r="F3646" s="215">
        <v>5.0398979709415509E-3</v>
      </c>
      <c r="G3646" s="132" t="str">
        <f ca="1">IFERROR(_xll.BQL($A3646, "cur_mkt_cap(currency=EUR)")/1000000, " ")</f>
        <v xml:space="preserve"> </v>
      </c>
      <c r="M3646" s="308"/>
      <c r="N3646" s="215">
        <f t="shared" si="142"/>
        <v>5.3515870246900697E-5</v>
      </c>
      <c r="O3646" s="172" t="str">
        <f>IFERROR(IF(VLOOKUP($C3646,'MSCI Database'!$C:$R,2, FALSE)="","",VLOOKUP($C3646,'MSCI Database'!$C:$R,2, FALSE)),"")</f>
        <v>Auto Components</v>
      </c>
      <c r="P3646" s="186" t="str">
        <f>IFERROR(IF(VLOOKUP($C3646,'MSCI Database'!$C:$R,3, FALSE)="","",VLOOKUP($C3646,'MSCI Database'!$C:$R,3, FALSE)),"")</f>
        <v>AA</v>
      </c>
      <c r="Q3646" s="164" t="str">
        <f>IFERROR(IF(VLOOKUP($C3646,'MSCI Database'!$C:$R,4, FALSE)="","",VLOOKUP($C3646,'MSCI Database'!$C:$R,4, FALSE)),"")</f>
        <v>0</v>
      </c>
      <c r="R3646" s="164">
        <f>IFERROR(IF(VLOOKUP($C3646,'MSCI Database'!$C:$R,5, FALSE)="","",VLOOKUP($C3646,'MSCI Database'!$C:$R,5, FALSE)),"")</f>
        <v>8</v>
      </c>
      <c r="S3646" s="164">
        <f>IFERROR(IF(VLOOKUP($C3646,'MSCI Database'!$C:$R,6, FALSE)="","",VLOOKUP($C3646,'MSCI Database'!$C:$R,6, FALSE)),"")</f>
        <v>5.6</v>
      </c>
      <c r="T3646" s="211">
        <f>IFERROR(IF(VLOOKUP($C3646,'MSCI Database'!$C:$R,7, FALSE)="","",VLOOKUP($C3646,'MSCI Database'!$C:$R,7, FALSE)),"")</f>
        <v>6</v>
      </c>
      <c r="U3646" s="164">
        <f>IFERROR(IF(VLOOKUP($C3646,'MSCI Database'!$C:$R,8, FALSE)="","",VLOOKUP($C3646,'MSCI Database'!$C:$R,8, FALSE)),"")</f>
        <v>4.4000000000000004</v>
      </c>
      <c r="V3646" s="175">
        <f>IFERROR(IF(VLOOKUP($C3646,'MSCI Database'!$C:$R,9, FALSE)="","",VLOOKUP($C3646,'MSCI Database'!$C:$R,9, FALSE)),"")</f>
        <v>5.3</v>
      </c>
      <c r="W3646" s="165">
        <f t="shared" ca="1" si="143"/>
        <v>0</v>
      </c>
      <c r="X3646" s="236">
        <f>IFERROR(IF(VLOOKUP($C3646,'MSCI Database'!$C:$R,10, FALSE)="","",VLOOKUP($C3646,'MSCI Database'!$C:$R,10, FALSE)),"")</f>
        <v>450033</v>
      </c>
      <c r="Y3646" s="133" t="str">
        <f>IFERROR(IF(VLOOKUP($C3646,'MSCI Database'!$C:$R,11, FALSE)="","",VLOOKUP($C3646,'MSCI Database'!$C:$R,11, FALSE)),"")</f>
        <v>2019</v>
      </c>
      <c r="Z3646" s="133" t="str">
        <f>IFERROR(IF(VLOOKUP($C3646,'MSCI Database'!$C:$R,12, FALSE)="","",VLOOKUP($C3646,'MSCI Database'!$C:$R,12, FALSE)),"")</f>
        <v>Reported</v>
      </c>
      <c r="AA3646" s="202" t="str">
        <f>IFERROR(IF(VLOOKUP($C3646,'MSCI Database'!$C:$R,13, FALSE)="","",VLOOKUP($C3646,'MSCI Database'!$C:$R,13, FALSE)),"")</f>
        <v>Strong labor management practices; governance structure lags that of peers</v>
      </c>
    </row>
    <row r="3647" spans="1:27" s="130" customFormat="1" ht="15" hidden="1" customHeight="1" outlineLevel="1">
      <c r="A3647" s="130" t="s">
        <v>5085</v>
      </c>
      <c r="B3647" s="130" t="s">
        <v>5086</v>
      </c>
      <c r="C3647" s="130" t="s">
        <v>5087</v>
      </c>
      <c r="D3647" s="130" t="s">
        <v>18702</v>
      </c>
      <c r="E3647" s="130" t="s">
        <v>18688</v>
      </c>
      <c r="F3647" s="215">
        <v>2.6625332340325079E-2</v>
      </c>
      <c r="G3647" s="132" t="str">
        <f ca="1">IFERROR(_xll.BQL($A3647, "cur_mkt_cap(currency=EUR)")/1000000, " ")</f>
        <v xml:space="preserve"> </v>
      </c>
      <c r="M3647" s="308"/>
      <c r="N3647" s="215">
        <f t="shared" si="142"/>
        <v>2.8271957865433751E-4</v>
      </c>
      <c r="O3647" s="172" t="str">
        <f>IFERROR(IF(VLOOKUP($C3647,'MSCI Database'!$C:$R,2, FALSE)="","",VLOOKUP($C3647,'MSCI Database'!$C:$R,2, FALSE)),"")</f>
        <v>Banks</v>
      </c>
      <c r="P3647" s="186" t="str">
        <f>IFERROR(IF(VLOOKUP($C3647,'MSCI Database'!$C:$R,3, FALSE)="","",VLOOKUP($C3647,'MSCI Database'!$C:$R,3, FALSE)),"")</f>
        <v>AA</v>
      </c>
      <c r="Q3647" s="164" t="str">
        <f>IFERROR(IF(VLOOKUP($C3647,'MSCI Database'!$C:$R,4, FALSE)="","",VLOOKUP($C3647,'MSCI Database'!$C:$R,4, FALSE)),"")</f>
        <v>1</v>
      </c>
      <c r="R3647" s="164">
        <f>IFERROR(IF(VLOOKUP($C3647,'MSCI Database'!$C:$R,5, FALSE)="","",VLOOKUP($C3647,'MSCI Database'!$C:$R,5, FALSE)),"")</f>
        <v>7.5</v>
      </c>
      <c r="S3647" s="164">
        <f>IFERROR(IF(VLOOKUP($C3647,'MSCI Database'!$C:$R,6, FALSE)="","",VLOOKUP($C3647,'MSCI Database'!$C:$R,6, FALSE)),"")</f>
        <v>7</v>
      </c>
      <c r="T3647" s="211">
        <f>IFERROR(IF(VLOOKUP($C3647,'MSCI Database'!$C:$R,7, FALSE)="","",VLOOKUP($C3647,'MSCI Database'!$C:$R,7, FALSE)),"")</f>
        <v>4.5</v>
      </c>
      <c r="U3647" s="164">
        <f>IFERROR(IF(VLOOKUP($C3647,'MSCI Database'!$C:$R,8, FALSE)="","",VLOOKUP($C3647,'MSCI Database'!$C:$R,8, FALSE)),"")</f>
        <v>3.8</v>
      </c>
      <c r="V3647" s="175">
        <f>IFERROR(IF(VLOOKUP($C3647,'MSCI Database'!$C:$R,9, FALSE)="","",VLOOKUP($C3647,'MSCI Database'!$C:$R,9, FALSE)),"")</f>
        <v>4.5999999999999996</v>
      </c>
      <c r="W3647" s="165">
        <f t="shared" ca="1" si="143"/>
        <v>0</v>
      </c>
      <c r="X3647" s="236">
        <f>IFERROR(IF(VLOOKUP($C3647,'MSCI Database'!$C:$R,10, FALSE)="","",VLOOKUP($C3647,'MSCI Database'!$C:$R,10, FALSE)),"")</f>
        <v>72068</v>
      </c>
      <c r="Y3647" s="133" t="str">
        <f>IFERROR(IF(VLOOKUP($C3647,'MSCI Database'!$C:$R,11, FALSE)="","",VLOOKUP($C3647,'MSCI Database'!$C:$R,11, FALSE)),"")</f>
        <v>2019</v>
      </c>
      <c r="Z3647" s="133" t="str">
        <f>IFERROR(IF(VLOOKUP($C3647,'MSCI Database'!$C:$R,12, FALSE)="","",VLOOKUP($C3647,'MSCI Database'!$C:$R,12, FALSE)),"")</f>
        <v>Reported</v>
      </c>
      <c r="AA3647" s="202" t="str">
        <f>IFERROR(IF(VLOOKUP($C3647,'MSCI Database'!$C:$R,13, FALSE)="","",VLOOKUP($C3647,'MSCI Database'!$C:$R,13, FALSE)),"")</f>
        <v>Commitment to cyber security drives upgrade</v>
      </c>
    </row>
    <row r="3648" spans="1:27" s="130" customFormat="1" ht="15" hidden="1" customHeight="1" outlineLevel="1">
      <c r="A3648" s="130" t="s">
        <v>6824</v>
      </c>
      <c r="B3648" s="130" t="s">
        <v>6825</v>
      </c>
      <c r="C3648" s="130" t="s">
        <v>6826</v>
      </c>
      <c r="D3648" s="130" t="s">
        <v>12128</v>
      </c>
      <c r="E3648" s="130" t="s">
        <v>18690</v>
      </c>
      <c r="F3648" s="215">
        <v>0.53854272512430712</v>
      </c>
      <c r="G3648" s="132" t="str">
        <f ca="1">IFERROR(_xll.BQL($A3648, "cur_mkt_cap(currency=EUR)")/1000000, " ")</f>
        <v xml:space="preserve"> </v>
      </c>
      <c r="M3648" s="308"/>
      <c r="N3648" s="215">
        <f t="shared" si="142"/>
        <v>5.7184853277457287E-3</v>
      </c>
      <c r="O3648" s="172" t="str">
        <f>IFERROR(IF(VLOOKUP($C3648,'MSCI Database'!$C:$R,2, FALSE)="","",VLOOKUP($C3648,'MSCI Database'!$C:$R,2, FALSE)),"")</f>
        <v>Media &amp; Entertainment</v>
      </c>
      <c r="P3648" s="186" t="str">
        <f>IFERROR(IF(VLOOKUP($C3648,'MSCI Database'!$C:$R,3, FALSE)="","",VLOOKUP($C3648,'MSCI Database'!$C:$R,3, FALSE)),"")</f>
        <v>A</v>
      </c>
      <c r="Q3648" s="164" t="str">
        <f>IFERROR(IF(VLOOKUP($C3648,'MSCI Database'!$C:$R,4, FALSE)="","",VLOOKUP($C3648,'MSCI Database'!$C:$R,4, FALSE)),"")</f>
        <v>1</v>
      </c>
      <c r="R3648" s="164">
        <f>IFERROR(IF(VLOOKUP($C3648,'MSCI Database'!$C:$R,5, FALSE)="","",VLOOKUP($C3648,'MSCI Database'!$C:$R,5, FALSE)),"")</f>
        <v>6.3</v>
      </c>
      <c r="S3648" s="164">
        <f>IFERROR(IF(VLOOKUP($C3648,'MSCI Database'!$C:$R,6, FALSE)="","",VLOOKUP($C3648,'MSCI Database'!$C:$R,6, FALSE)),"")</f>
        <v>10</v>
      </c>
      <c r="T3648" s="211">
        <f>IFERROR(IF(VLOOKUP($C3648,'MSCI Database'!$C:$R,7, FALSE)="","",VLOOKUP($C3648,'MSCI Database'!$C:$R,7, FALSE)),"")</f>
        <v>5.2</v>
      </c>
      <c r="U3648" s="164">
        <f>IFERROR(IF(VLOOKUP($C3648,'MSCI Database'!$C:$R,8, FALSE)="","",VLOOKUP($C3648,'MSCI Database'!$C:$R,8, FALSE)),"")</f>
        <v>4.8</v>
      </c>
      <c r="V3648" s="175">
        <f>IFERROR(IF(VLOOKUP($C3648,'MSCI Database'!$C:$R,9, FALSE)="","",VLOOKUP($C3648,'MSCI Database'!$C:$R,9, FALSE)),"")</f>
        <v>5.3</v>
      </c>
      <c r="W3648" s="165">
        <f t="shared" ca="1" si="143"/>
        <v>0</v>
      </c>
      <c r="X3648" s="236">
        <f>IFERROR(IF(VLOOKUP($C3648,'MSCI Database'!$C:$R,10, FALSE)="","",VLOOKUP($C3648,'MSCI Database'!$C:$R,10, FALSE)),"")</f>
        <v>1448096</v>
      </c>
      <c r="Y3648" s="133" t="str">
        <f>IFERROR(IF(VLOOKUP($C3648,'MSCI Database'!$C:$R,11, FALSE)="","",VLOOKUP($C3648,'MSCI Database'!$C:$R,11, FALSE)),"")</f>
        <v>2020</v>
      </c>
      <c r="Z3648" s="133" t="str">
        <f>IFERROR(IF(VLOOKUP($C3648,'MSCI Database'!$C:$R,12, FALSE)="","",VLOOKUP($C3648,'MSCI Database'!$C:$R,12, FALSE)),"")</f>
        <v>Reported</v>
      </c>
      <c r="AA3648" s="202" t="str">
        <f>IFERROR(IF(VLOOKUP($C3648,'MSCI Database'!$C:$R,13, FALSE)="","",VLOOKUP($C3648,'MSCI Database'!$C:$R,13, FALSE)),"")</f>
        <v>Stronger data protection measures relative to peers drive rating upgrade</v>
      </c>
    </row>
    <row r="3649" spans="1:27" s="130" customFormat="1" ht="15" hidden="1" customHeight="1" outlineLevel="1">
      <c r="A3649" s="130" t="s">
        <v>6129</v>
      </c>
      <c r="B3649" s="130" t="s">
        <v>6130</v>
      </c>
      <c r="C3649" s="130" t="s">
        <v>6131</v>
      </c>
      <c r="D3649" s="130" t="s">
        <v>12137</v>
      </c>
      <c r="E3649" s="130" t="s">
        <v>18688</v>
      </c>
      <c r="F3649" s="215">
        <v>1.8771918931814759E-2</v>
      </c>
      <c r="G3649" s="132" t="str">
        <f ca="1">IFERROR(_xll.BQL($A3649, "cur_mkt_cap(currency=EUR)")/1000000, " ")</f>
        <v xml:space="preserve"> </v>
      </c>
      <c r="M3649" s="308"/>
      <c r="N3649" s="215">
        <f t="shared" si="142"/>
        <v>1.9932855459227868E-4</v>
      </c>
      <c r="O3649" s="172" t="str">
        <f>IFERROR(IF(VLOOKUP($C3649,'MSCI Database'!$C:$R,2, FALSE)="","",VLOOKUP($C3649,'MSCI Database'!$C:$R,2, FALSE)),"")</f>
        <v>Banks</v>
      </c>
      <c r="P3649" s="186" t="str">
        <f>IFERROR(IF(VLOOKUP($C3649,'MSCI Database'!$C:$R,3, FALSE)="","",VLOOKUP($C3649,'MSCI Database'!$C:$R,3, FALSE)),"")</f>
        <v>AA</v>
      </c>
      <c r="Q3649" s="164" t="str">
        <f>IFERROR(IF(VLOOKUP($C3649,'MSCI Database'!$C:$R,4, FALSE)="","",VLOOKUP($C3649,'MSCI Database'!$C:$R,4, FALSE)),"")</f>
        <v>1</v>
      </c>
      <c r="R3649" s="164">
        <f>IFERROR(IF(VLOOKUP($C3649,'MSCI Database'!$C:$R,5, FALSE)="","",VLOOKUP($C3649,'MSCI Database'!$C:$R,5, FALSE)),"")</f>
        <v>8.4</v>
      </c>
      <c r="S3649" s="164">
        <f>IFERROR(IF(VLOOKUP($C3649,'MSCI Database'!$C:$R,6, FALSE)="","",VLOOKUP($C3649,'MSCI Database'!$C:$R,6, FALSE)),"")</f>
        <v>8.1999999999999993</v>
      </c>
      <c r="T3649" s="211">
        <f>IFERROR(IF(VLOOKUP($C3649,'MSCI Database'!$C:$R,7, FALSE)="","",VLOOKUP($C3649,'MSCI Database'!$C:$R,7, FALSE)),"")</f>
        <v>4.7</v>
      </c>
      <c r="U3649" s="164">
        <f>IFERROR(IF(VLOOKUP($C3649,'MSCI Database'!$C:$R,8, FALSE)="","",VLOOKUP($C3649,'MSCI Database'!$C:$R,8, FALSE)),"")</f>
        <v>5.0999999999999996</v>
      </c>
      <c r="V3649" s="175">
        <f>IFERROR(IF(VLOOKUP($C3649,'MSCI Database'!$C:$R,9, FALSE)="","",VLOOKUP($C3649,'MSCI Database'!$C:$R,9, FALSE)),"")</f>
        <v>5.3</v>
      </c>
      <c r="W3649" s="165">
        <f t="shared" ca="1" si="143"/>
        <v>0</v>
      </c>
      <c r="X3649" s="236">
        <f>IFERROR(IF(VLOOKUP($C3649,'MSCI Database'!$C:$R,10, FALSE)="","",VLOOKUP($C3649,'MSCI Database'!$C:$R,10, FALSE)),"")</f>
        <v>58881</v>
      </c>
      <c r="Y3649" s="133" t="str">
        <f>IFERROR(IF(VLOOKUP($C3649,'MSCI Database'!$C:$R,11, FALSE)="","",VLOOKUP($C3649,'MSCI Database'!$C:$R,11, FALSE)),"")</f>
        <v>2019</v>
      </c>
      <c r="Z3649" s="133" t="str">
        <f>IFERROR(IF(VLOOKUP($C3649,'MSCI Database'!$C:$R,12, FALSE)="","",VLOOKUP($C3649,'MSCI Database'!$C:$R,12, FALSE)),"")</f>
        <v>Reported</v>
      </c>
      <c r="AA3649" s="202" t="str">
        <f>IFERROR(IF(VLOOKUP($C3649,'MSCI Database'!$C:$R,13, FALSE)="","",VLOOKUP($C3649,'MSCI Database'!$C:$R,13, FALSE)),"")</f>
        <v>ESG integration in lending and impact investing efforts drive upgrade</v>
      </c>
    </row>
    <row r="3650" spans="1:27" s="130" customFormat="1" ht="15" hidden="1" customHeight="1" outlineLevel="1">
      <c r="A3650" s="130" t="s">
        <v>7840</v>
      </c>
      <c r="B3650" s="130" t="s">
        <v>7841</v>
      </c>
      <c r="C3650" s="130" t="s">
        <v>7842</v>
      </c>
      <c r="D3650" s="130" t="s">
        <v>12128</v>
      </c>
      <c r="E3650" s="130" t="s">
        <v>18674</v>
      </c>
      <c r="F3650" s="215">
        <v>0.53440542095574495</v>
      </c>
      <c r="G3650" s="132" t="str">
        <f ca="1">IFERROR(_xll.BQL($A3650, "cur_mkt_cap(currency=EUR)")/1000000, " ")</f>
        <v xml:space="preserve"> </v>
      </c>
      <c r="M3650" s="308"/>
      <c r="N3650" s="215">
        <f t="shared" si="142"/>
        <v>5.6745535985057083E-3</v>
      </c>
      <c r="O3650" s="172" t="str">
        <f>IFERROR(IF(VLOOKUP($C3650,'MSCI Database'!$C:$R,2, FALSE)="","",VLOOKUP($C3650,'MSCI Database'!$C:$R,2, FALSE)),"")</f>
        <v>Household &amp; Personal Products</v>
      </c>
      <c r="P3650" s="186" t="str">
        <f>IFERROR(IF(VLOOKUP($C3650,'MSCI Database'!$C:$R,3, FALSE)="","",VLOOKUP($C3650,'MSCI Database'!$C:$R,3, FALSE)),"")</f>
        <v>A</v>
      </c>
      <c r="Q3650" s="164" t="str">
        <f>IFERROR(IF(VLOOKUP($C3650,'MSCI Database'!$C:$R,4, FALSE)="","",VLOOKUP($C3650,'MSCI Database'!$C:$R,4, FALSE)),"")</f>
        <v>-1</v>
      </c>
      <c r="R3650" s="164">
        <f>IFERROR(IF(VLOOKUP($C3650,'MSCI Database'!$C:$R,5, FALSE)="","",VLOOKUP($C3650,'MSCI Database'!$C:$R,5, FALSE)),"")</f>
        <v>6.1</v>
      </c>
      <c r="S3650" s="164">
        <f>IFERROR(IF(VLOOKUP($C3650,'MSCI Database'!$C:$R,6, FALSE)="","",VLOOKUP($C3650,'MSCI Database'!$C:$R,6, FALSE)),"")</f>
        <v>6.6</v>
      </c>
      <c r="T3650" s="211">
        <f>IFERROR(IF(VLOOKUP($C3650,'MSCI Database'!$C:$R,7, FALSE)="","",VLOOKUP($C3650,'MSCI Database'!$C:$R,7, FALSE)),"")</f>
        <v>4.2</v>
      </c>
      <c r="U3650" s="164">
        <f>IFERROR(IF(VLOOKUP($C3650,'MSCI Database'!$C:$R,8, FALSE)="","",VLOOKUP($C3650,'MSCI Database'!$C:$R,8, FALSE)),"")</f>
        <v>4.0999999999999996</v>
      </c>
      <c r="V3650" s="175">
        <f>IFERROR(IF(VLOOKUP($C3650,'MSCI Database'!$C:$R,9, FALSE)="","",VLOOKUP($C3650,'MSCI Database'!$C:$R,9, FALSE)),"")</f>
        <v>4.9000000000000004</v>
      </c>
      <c r="W3650" s="165">
        <f t="shared" ca="1" si="143"/>
        <v>0</v>
      </c>
      <c r="X3650" s="236">
        <f>IFERROR(IF(VLOOKUP($C3650,'MSCI Database'!$C:$R,10, FALSE)="","",VLOOKUP($C3650,'MSCI Database'!$C:$R,10, FALSE)),"")</f>
        <v>4784617</v>
      </c>
      <c r="Y3650" s="133" t="str">
        <f>IFERROR(IF(VLOOKUP($C3650,'MSCI Database'!$C:$R,11, FALSE)="","",VLOOKUP($C3650,'MSCI Database'!$C:$R,11, FALSE)),"")</f>
        <v>2020</v>
      </c>
      <c r="Z3650" s="133" t="str">
        <f>IFERROR(IF(VLOOKUP($C3650,'MSCI Database'!$C:$R,12, FALSE)="","",VLOOKUP($C3650,'MSCI Database'!$C:$R,12, FALSE)),"")</f>
        <v>Reported</v>
      </c>
      <c r="AA3650" s="202" t="str">
        <f>IFERROR(IF(VLOOKUP($C3650,'MSCI Database'!$C:$R,13, FALSE)="","",VLOOKUP($C3650,'MSCI Database'!$C:$R,13, FALSE)),"")</f>
        <v>Faces allegations of misleading advertisement and forced labor in supply chain</v>
      </c>
    </row>
    <row r="3651" spans="1:27" s="130" customFormat="1" ht="15" hidden="1" customHeight="1" outlineLevel="1">
      <c r="A3651" s="130" t="s">
        <v>7186</v>
      </c>
      <c r="B3651" s="130" t="s">
        <v>7187</v>
      </c>
      <c r="C3651" s="130" t="s">
        <v>7188</v>
      </c>
      <c r="D3651" s="130" t="s">
        <v>12128</v>
      </c>
      <c r="E3651" s="130" t="s">
        <v>18682</v>
      </c>
      <c r="F3651" s="215">
        <v>0.53220362063137605</v>
      </c>
      <c r="G3651" s="132" t="str">
        <f ca="1">IFERROR(_xll.BQL($A3651, "cur_mkt_cap(currency=EUR)")/1000000, " ")</f>
        <v xml:space="preserve"> </v>
      </c>
      <c r="M3651" s="308"/>
      <c r="N3651" s="215">
        <f t="shared" si="142"/>
        <v>5.651173906863558E-3</v>
      </c>
      <c r="O3651" s="172" t="str">
        <f>IFERROR(IF(VLOOKUP($C3651,'MSCI Database'!$C:$R,2, FALSE)="","",VLOOKUP($C3651,'MSCI Database'!$C:$R,2, FALSE)),"")</f>
        <v>Retail - Consumer Discretionary</v>
      </c>
      <c r="P3651" s="186" t="str">
        <f>IFERROR(IF(VLOOKUP($C3651,'MSCI Database'!$C:$R,3, FALSE)="","",VLOOKUP($C3651,'MSCI Database'!$C:$R,3, FALSE)),"")</f>
        <v>AA</v>
      </c>
      <c r="Q3651" s="164" t="str">
        <f>IFERROR(IF(VLOOKUP($C3651,'MSCI Database'!$C:$R,4, FALSE)="","",VLOOKUP($C3651,'MSCI Database'!$C:$R,4, FALSE)),"")</f>
        <v>0</v>
      </c>
      <c r="R3651" s="164">
        <f>IFERROR(IF(VLOOKUP($C3651,'MSCI Database'!$C:$R,5, FALSE)="","",VLOOKUP($C3651,'MSCI Database'!$C:$R,5, FALSE)),"")</f>
        <v>8.3000000000000007</v>
      </c>
      <c r="S3651" s="164">
        <f>IFERROR(IF(VLOOKUP($C3651,'MSCI Database'!$C:$R,6, FALSE)="","",VLOOKUP($C3651,'MSCI Database'!$C:$R,6, FALSE)),"")</f>
        <v>6.5</v>
      </c>
      <c r="T3651" s="211">
        <f>IFERROR(IF(VLOOKUP($C3651,'MSCI Database'!$C:$R,7, FALSE)="","",VLOOKUP($C3651,'MSCI Database'!$C:$R,7, FALSE)),"")</f>
        <v>5.0999999999999996</v>
      </c>
      <c r="U3651" s="164">
        <f>IFERROR(IF(VLOOKUP($C3651,'MSCI Database'!$C:$R,8, FALSE)="","",VLOOKUP($C3651,'MSCI Database'!$C:$R,8, FALSE)),"")</f>
        <v>6.6</v>
      </c>
      <c r="V3651" s="175">
        <f>IFERROR(IF(VLOOKUP($C3651,'MSCI Database'!$C:$R,9, FALSE)="","",VLOOKUP($C3651,'MSCI Database'!$C:$R,9, FALSE)),"")</f>
        <v>5.9</v>
      </c>
      <c r="W3651" s="165">
        <f t="shared" ca="1" si="143"/>
        <v>0</v>
      </c>
      <c r="X3651" s="236">
        <f>IFERROR(IF(VLOOKUP($C3651,'MSCI Database'!$C:$R,10, FALSE)="","",VLOOKUP($C3651,'MSCI Database'!$C:$R,10, FALSE)),"")</f>
        <v>1948233</v>
      </c>
      <c r="Y3651" s="133" t="str">
        <f>IFERROR(IF(VLOOKUP($C3651,'MSCI Database'!$C:$R,11, FALSE)="","",VLOOKUP($C3651,'MSCI Database'!$C:$R,11, FALSE)),"")</f>
        <v>2019</v>
      </c>
      <c r="Z3651" s="133" t="str">
        <f>IFERROR(IF(VLOOKUP($C3651,'MSCI Database'!$C:$R,12, FALSE)="","",VLOOKUP($C3651,'MSCI Database'!$C:$R,12, FALSE)),"")</f>
        <v>Reported</v>
      </c>
      <c r="AA3651" s="202" t="str">
        <f>IFERROR(IF(VLOOKUP($C3651,'MSCI Database'!$C:$R,13, FALSE)="","",VLOOKUP($C3651,'MSCI Database'!$C:$R,13, FALSE)),"")</f>
        <v>Strong governance and data security practices</v>
      </c>
    </row>
    <row r="3652" spans="1:27" s="130" customFormat="1" ht="15" hidden="1" customHeight="1" outlineLevel="1">
      <c r="A3652" s="130" t="s">
        <v>3938</v>
      </c>
      <c r="B3652" s="130" t="s">
        <v>3939</v>
      </c>
      <c r="C3652" s="130" t="s">
        <v>3940</v>
      </c>
      <c r="D3652" s="130" t="s">
        <v>18672</v>
      </c>
      <c r="E3652" s="130" t="s">
        <v>18674</v>
      </c>
      <c r="F3652" s="215">
        <v>4.872474708908954E-3</v>
      </c>
      <c r="G3652" s="132" t="str">
        <f ca="1">IFERROR(_xll.BQL($A3652, "cur_mkt_cap(currency=EUR)")/1000000, " ")</f>
        <v xml:space="preserve"> </v>
      </c>
      <c r="M3652" s="308"/>
      <c r="N3652" s="215">
        <f t="shared" si="142"/>
        <v>5.1738095851683041E-5</v>
      </c>
      <c r="O3652" s="172" t="str">
        <f>IFERROR(IF(VLOOKUP($C3652,'MSCI Database'!$C:$R,2, FALSE)="","",VLOOKUP($C3652,'MSCI Database'!$C:$R,2, FALSE)),"")</f>
        <v>Food Products</v>
      </c>
      <c r="P3652" s="186" t="str">
        <f>IFERROR(IF(VLOOKUP($C3652,'MSCI Database'!$C:$R,3, FALSE)="","",VLOOKUP($C3652,'MSCI Database'!$C:$R,3, FALSE)),"")</f>
        <v>BB</v>
      </c>
      <c r="Q3652" s="164" t="str">
        <f>IFERROR(IF(VLOOKUP($C3652,'MSCI Database'!$C:$R,4, FALSE)="","",VLOOKUP($C3652,'MSCI Database'!$C:$R,4, FALSE)),"")</f>
        <v>0</v>
      </c>
      <c r="R3652" s="164">
        <f>IFERROR(IF(VLOOKUP($C3652,'MSCI Database'!$C:$R,5, FALSE)="","",VLOOKUP($C3652,'MSCI Database'!$C:$R,5, FALSE)),"")</f>
        <v>3.4</v>
      </c>
      <c r="S3652" s="164">
        <f>IFERROR(IF(VLOOKUP($C3652,'MSCI Database'!$C:$R,6, FALSE)="","",VLOOKUP($C3652,'MSCI Database'!$C:$R,6, FALSE)),"")</f>
        <v>1.9</v>
      </c>
      <c r="T3652" s="211">
        <f>IFERROR(IF(VLOOKUP($C3652,'MSCI Database'!$C:$R,7, FALSE)="","",VLOOKUP($C3652,'MSCI Database'!$C:$R,7, FALSE)),"")</f>
        <v>6.4</v>
      </c>
      <c r="U3652" s="164">
        <f>IFERROR(IF(VLOOKUP($C3652,'MSCI Database'!$C:$R,8, FALSE)="","",VLOOKUP($C3652,'MSCI Database'!$C:$R,8, FALSE)),"")</f>
        <v>4.7</v>
      </c>
      <c r="V3652" s="175">
        <f>IFERROR(IF(VLOOKUP($C3652,'MSCI Database'!$C:$R,9, FALSE)="","",VLOOKUP($C3652,'MSCI Database'!$C:$R,9, FALSE)),"")</f>
        <v>4</v>
      </c>
      <c r="W3652" s="165">
        <f t="shared" ca="1" si="143"/>
        <v>0</v>
      </c>
      <c r="X3652" s="236">
        <f>IFERROR(IF(VLOOKUP($C3652,'MSCI Database'!$C:$R,10, FALSE)="","",VLOOKUP($C3652,'MSCI Database'!$C:$R,10, FALSE)),"")</f>
        <v>274191</v>
      </c>
      <c r="Y3652" s="133" t="str">
        <f>IFERROR(IF(VLOOKUP($C3652,'MSCI Database'!$C:$R,11, FALSE)="","",VLOOKUP($C3652,'MSCI Database'!$C:$R,11, FALSE)),"")</f>
        <v>2019</v>
      </c>
      <c r="Z3652" s="133" t="str">
        <f>IFERROR(IF(VLOOKUP($C3652,'MSCI Database'!$C:$R,12, FALSE)="","",VLOOKUP($C3652,'MSCI Database'!$C:$R,12, FALSE)),"")</f>
        <v>Reported</v>
      </c>
      <c r="AA3652" s="202" t="str">
        <f>IFERROR(IF(VLOOKUP($C3652,'MSCI Database'!$C:$R,13, FALSE)="","",VLOOKUP($C3652,'MSCI Database'!$C:$R,13, FALSE)),"")</f>
        <v>Limited environmental risk management programs underpin rating</v>
      </c>
    </row>
    <row r="3653" spans="1:27" s="130" customFormat="1" ht="15" hidden="1" customHeight="1" outlineLevel="1">
      <c r="A3653" s="130" t="s">
        <v>6062</v>
      </c>
      <c r="B3653" s="130" t="s">
        <v>6063</v>
      </c>
      <c r="C3653" s="130" t="s">
        <v>6064</v>
      </c>
      <c r="D3653" s="130" t="s">
        <v>12137</v>
      </c>
      <c r="E3653" s="130" t="s">
        <v>18690</v>
      </c>
      <c r="F3653" s="215">
        <v>1.8240877014717851E-2</v>
      </c>
      <c r="G3653" s="132" t="str">
        <f ca="1">IFERROR(_xll.BQL($A3653, "cur_mkt_cap(currency=EUR)")/1000000, " ")</f>
        <v xml:space="preserve"> </v>
      </c>
      <c r="M3653" s="308"/>
      <c r="N3653" s="215">
        <f t="shared" si="142"/>
        <v>1.9368971616839004E-4</v>
      </c>
      <c r="O3653" s="172" t="str">
        <f>IFERROR(IF(VLOOKUP($C3653,'MSCI Database'!$C:$R,2, FALSE)="","",VLOOKUP($C3653,'MSCI Database'!$C:$R,2, FALSE)),"")</f>
        <v>Telecommunication Services</v>
      </c>
      <c r="P3653" s="186" t="str">
        <f>IFERROR(IF(VLOOKUP($C3653,'MSCI Database'!$C:$R,3, FALSE)="","",VLOOKUP($C3653,'MSCI Database'!$C:$R,3, FALSE)),"")</f>
        <v>A</v>
      </c>
      <c r="Q3653" s="164" t="str">
        <f>IFERROR(IF(VLOOKUP($C3653,'MSCI Database'!$C:$R,4, FALSE)="","",VLOOKUP($C3653,'MSCI Database'!$C:$R,4, FALSE)),"")</f>
        <v>0</v>
      </c>
      <c r="R3653" s="164">
        <f>IFERROR(IF(VLOOKUP($C3653,'MSCI Database'!$C:$R,5, FALSE)="","",VLOOKUP($C3653,'MSCI Database'!$C:$R,5, FALSE)),"")</f>
        <v>6.8</v>
      </c>
      <c r="S3653" s="164">
        <f>IFERROR(IF(VLOOKUP($C3653,'MSCI Database'!$C:$R,6, FALSE)="","",VLOOKUP($C3653,'MSCI Database'!$C:$R,6, FALSE)),"")</f>
        <v>9.4</v>
      </c>
      <c r="T3653" s="211">
        <f>IFERROR(IF(VLOOKUP($C3653,'MSCI Database'!$C:$R,7, FALSE)="","",VLOOKUP($C3653,'MSCI Database'!$C:$R,7, FALSE)),"")</f>
        <v>6.4</v>
      </c>
      <c r="U3653" s="164">
        <f>IFERROR(IF(VLOOKUP($C3653,'MSCI Database'!$C:$R,8, FALSE)="","",VLOOKUP($C3653,'MSCI Database'!$C:$R,8, FALSE)),"")</f>
        <v>3.1</v>
      </c>
      <c r="V3653" s="175">
        <f>IFERROR(IF(VLOOKUP($C3653,'MSCI Database'!$C:$R,9, FALSE)="","",VLOOKUP($C3653,'MSCI Database'!$C:$R,9, FALSE)),"")</f>
        <v>5.3</v>
      </c>
      <c r="W3653" s="165">
        <f t="shared" ca="1" si="143"/>
        <v>0</v>
      </c>
      <c r="X3653" s="236">
        <f>IFERROR(IF(VLOOKUP($C3653,'MSCI Database'!$C:$R,10, FALSE)="","",VLOOKUP($C3653,'MSCI Database'!$C:$R,10, FALSE)),"")</f>
        <v>823752</v>
      </c>
      <c r="Y3653" s="133" t="str">
        <f>IFERROR(IF(VLOOKUP($C3653,'MSCI Database'!$C:$R,11, FALSE)="","",VLOOKUP($C3653,'MSCI Database'!$C:$R,11, FALSE)),"")</f>
        <v>2019</v>
      </c>
      <c r="Z3653" s="133" t="str">
        <f>IFERROR(IF(VLOOKUP($C3653,'MSCI Database'!$C:$R,12, FALSE)="","",VLOOKUP($C3653,'MSCI Database'!$C:$R,12, FALSE)),"")</f>
        <v>Reported</v>
      </c>
      <c r="AA3653" s="202" t="str">
        <f>IFERROR(IF(VLOOKUP($C3653,'MSCI Database'!$C:$R,13, FALSE)="","",VLOOKUP($C3653,'MSCI Database'!$C:$R,13, FALSE)),"")</f>
        <v>Industry-leading data security programs, robust labor management</v>
      </c>
    </row>
    <row r="3654" spans="1:27" s="130" customFormat="1" ht="15" hidden="1" customHeight="1" outlineLevel="1">
      <c r="A3654" s="130" t="s">
        <v>5589</v>
      </c>
      <c r="B3654" s="130" t="s">
        <v>5590</v>
      </c>
      <c r="C3654" s="130" t="s">
        <v>5591</v>
      </c>
      <c r="D3654" s="130" t="s">
        <v>18701</v>
      </c>
      <c r="E3654" s="130" t="s">
        <v>18688</v>
      </c>
      <c r="F3654" s="215">
        <v>6.7813762727939502E-3</v>
      </c>
      <c r="G3654" s="132" t="str">
        <f ca="1">IFERROR(_xll.BQL($A3654, "cur_mkt_cap(currency=EUR)")/1000000, " ")</f>
        <v xml:space="preserve"> </v>
      </c>
      <c r="M3654" s="308"/>
      <c r="N3654" s="215">
        <f t="shared" si="142"/>
        <v>7.2007658647592267E-5</v>
      </c>
      <c r="O3654" s="172" t="str">
        <f>IFERROR(IF(VLOOKUP($C3654,'MSCI Database'!$C:$R,2, FALSE)="","",VLOOKUP($C3654,'MSCI Database'!$C:$R,2, FALSE)),"")</f>
        <v>Diversified Financials</v>
      </c>
      <c r="P3654" s="186" t="str">
        <f>IFERROR(IF(VLOOKUP($C3654,'MSCI Database'!$C:$R,3, FALSE)="","",VLOOKUP($C3654,'MSCI Database'!$C:$R,3, FALSE)),"")</f>
        <v>BBB</v>
      </c>
      <c r="Q3654" s="164" t="str">
        <f>IFERROR(IF(VLOOKUP($C3654,'MSCI Database'!$C:$R,4, FALSE)="","",VLOOKUP($C3654,'MSCI Database'!$C:$R,4, FALSE)),"")</f>
        <v>1</v>
      </c>
      <c r="R3654" s="164">
        <f>IFERROR(IF(VLOOKUP($C3654,'MSCI Database'!$C:$R,5, FALSE)="","",VLOOKUP($C3654,'MSCI Database'!$C:$R,5, FALSE)),"")</f>
        <v>4.8</v>
      </c>
      <c r="S3654" s="164">
        <f>IFERROR(IF(VLOOKUP($C3654,'MSCI Database'!$C:$R,6, FALSE)="","",VLOOKUP($C3654,'MSCI Database'!$C:$R,6, FALSE)),"")</f>
        <v>8.6999999999999993</v>
      </c>
      <c r="T3654" s="211">
        <f>IFERROR(IF(VLOOKUP($C3654,'MSCI Database'!$C:$R,7, FALSE)="","",VLOOKUP($C3654,'MSCI Database'!$C:$R,7, FALSE)),"")</f>
        <v>4</v>
      </c>
      <c r="U3654" s="164">
        <f>IFERROR(IF(VLOOKUP($C3654,'MSCI Database'!$C:$R,8, FALSE)="","",VLOOKUP($C3654,'MSCI Database'!$C:$R,8, FALSE)),"")</f>
        <v>4.0999999999999996</v>
      </c>
      <c r="V3654" s="175">
        <f>IFERROR(IF(VLOOKUP($C3654,'MSCI Database'!$C:$R,9, FALSE)="","",VLOOKUP($C3654,'MSCI Database'!$C:$R,9, FALSE)),"")</f>
        <v>4.3</v>
      </c>
      <c r="W3654" s="165">
        <f t="shared" ca="1" si="143"/>
        <v>0</v>
      </c>
      <c r="X3654" s="236">
        <f>IFERROR(IF(VLOOKUP($C3654,'MSCI Database'!$C:$R,10, FALSE)="","",VLOOKUP($C3654,'MSCI Database'!$C:$R,10, FALSE)),"")</f>
        <v>9122</v>
      </c>
      <c r="Y3654" s="133" t="str">
        <f>IFERROR(IF(VLOOKUP($C3654,'MSCI Database'!$C:$R,11, FALSE)="","",VLOOKUP($C3654,'MSCI Database'!$C:$R,11, FALSE)),"")</f>
        <v>2019</v>
      </c>
      <c r="Z3654" s="133" t="str">
        <f>IFERROR(IF(VLOOKUP($C3654,'MSCI Database'!$C:$R,12, FALSE)="","",VLOOKUP($C3654,'MSCI Database'!$C:$R,12, FALSE)),"")</f>
        <v>Reported</v>
      </c>
      <c r="AA3654" s="202" t="str">
        <f>IFERROR(IF(VLOOKUP($C3654,'MSCI Database'!$C:$R,13, FALSE)="","",VLOOKUP($C3654,'MSCI Database'!$C:$R,13, FALSE)),"")</f>
        <v>Improvement in business ethics policies drive upgrade</v>
      </c>
    </row>
    <row r="3655" spans="1:27" s="130" customFormat="1" ht="15" hidden="1" customHeight="1" outlineLevel="1">
      <c r="A3655" s="130" t="s">
        <v>3962</v>
      </c>
      <c r="B3655" s="130" t="s">
        <v>3963</v>
      </c>
      <c r="C3655" s="130" t="s">
        <v>3964</v>
      </c>
      <c r="D3655" s="130" t="s">
        <v>18672</v>
      </c>
      <c r="E3655" s="130" t="s">
        <v>18684</v>
      </c>
      <c r="F3655" s="215">
        <v>4.773212584471275E-3</v>
      </c>
      <c r="G3655" s="132" t="str">
        <f ca="1">IFERROR(_xll.BQL($A3655, "cur_mkt_cap(currency=EUR)")/1000000, " ")</f>
        <v xml:space="preserve"> </v>
      </c>
      <c r="M3655" s="308"/>
      <c r="N3655" s="215">
        <f t="shared" si="142"/>
        <v>5.0684086623229129E-5</v>
      </c>
      <c r="O3655" s="172" t="str">
        <f>IFERROR(IF(VLOOKUP($C3655,'MSCI Database'!$C:$R,2, FALSE)="","",VLOOKUP($C3655,'MSCI Database'!$C:$R,2, FALSE)),"")</f>
        <v>Specialty Chemicals</v>
      </c>
      <c r="P3655" s="186" t="str">
        <f>IFERROR(IF(VLOOKUP($C3655,'MSCI Database'!$C:$R,3, FALSE)="","",VLOOKUP($C3655,'MSCI Database'!$C:$R,3, FALSE)),"")</f>
        <v>B</v>
      </c>
      <c r="Q3655" s="164" t="str">
        <f>IFERROR(IF(VLOOKUP($C3655,'MSCI Database'!$C:$R,4, FALSE)="","",VLOOKUP($C3655,'MSCI Database'!$C:$R,4, FALSE)),"")</f>
        <v>0</v>
      </c>
      <c r="R3655" s="164">
        <f>IFERROR(IF(VLOOKUP($C3655,'MSCI Database'!$C:$R,5, FALSE)="","",VLOOKUP($C3655,'MSCI Database'!$C:$R,5, FALSE)),"")</f>
        <v>1.6</v>
      </c>
      <c r="S3655" s="164">
        <f>IFERROR(IF(VLOOKUP($C3655,'MSCI Database'!$C:$R,6, FALSE)="","",VLOOKUP($C3655,'MSCI Database'!$C:$R,6, FALSE)),"")</f>
        <v>3.5</v>
      </c>
      <c r="T3655" s="211">
        <f>IFERROR(IF(VLOOKUP($C3655,'MSCI Database'!$C:$R,7, FALSE)="","",VLOOKUP($C3655,'MSCI Database'!$C:$R,7, FALSE)),"")</f>
        <v>7</v>
      </c>
      <c r="U3655" s="164">
        <f>IFERROR(IF(VLOOKUP($C3655,'MSCI Database'!$C:$R,8, FALSE)="","",VLOOKUP($C3655,'MSCI Database'!$C:$R,8, FALSE)),"")</f>
        <v>3.3</v>
      </c>
      <c r="V3655" s="175">
        <f>IFERROR(IF(VLOOKUP($C3655,'MSCI Database'!$C:$R,9, FALSE)="","",VLOOKUP($C3655,'MSCI Database'!$C:$R,9, FALSE)),"")</f>
        <v>3.6</v>
      </c>
      <c r="W3655" s="165">
        <f t="shared" ca="1" si="143"/>
        <v>0</v>
      </c>
      <c r="X3655" s="236">
        <f>IFERROR(IF(VLOOKUP($C3655,'MSCI Database'!$C:$R,10, FALSE)="","",VLOOKUP($C3655,'MSCI Database'!$C:$R,10, FALSE)),"")</f>
        <v>5855000</v>
      </c>
      <c r="Y3655" s="133" t="str">
        <f>IFERROR(IF(VLOOKUP($C3655,'MSCI Database'!$C:$R,11, FALSE)="","",VLOOKUP($C3655,'MSCI Database'!$C:$R,11, FALSE)),"")</f>
        <v>2019</v>
      </c>
      <c r="Z3655" s="133" t="str">
        <f>IFERROR(IF(VLOOKUP($C3655,'MSCI Database'!$C:$R,12, FALSE)="","",VLOOKUP($C3655,'MSCI Database'!$C:$R,12, FALSE)),"")</f>
        <v>Reported</v>
      </c>
      <c r="AA3655" s="202" t="str">
        <f>IFERROR(IF(VLOOKUP($C3655,'MSCI Database'!$C:$R,13, FALSE)="","",VLOOKUP($C3655,'MSCI Database'!$C:$R,13, FALSE)),"")</f>
        <v>Trails industry peers on environmental and governance pillars</v>
      </c>
    </row>
    <row r="3656" spans="1:27" s="130" customFormat="1" ht="15" hidden="1" customHeight="1" outlineLevel="1">
      <c r="A3656" s="130" t="s">
        <v>3958</v>
      </c>
      <c r="B3656" s="130" t="s">
        <v>3959</v>
      </c>
      <c r="C3656" s="130" t="s">
        <v>3960</v>
      </c>
      <c r="D3656" s="130" t="s">
        <v>18672</v>
      </c>
      <c r="E3656" s="130" t="s">
        <v>18673</v>
      </c>
      <c r="F3656" s="215">
        <v>4.7944415060689064E-3</v>
      </c>
      <c r="G3656" s="132" t="str">
        <f ca="1">IFERROR(_xll.BQL($A3656, "cur_mkt_cap(currency=EUR)")/1000000, " ")</f>
        <v xml:space="preserve"> </v>
      </c>
      <c r="M3656" s="308"/>
      <c r="N3656" s="215">
        <f t="shared" si="142"/>
        <v>5.0909504721026099E-5</v>
      </c>
      <c r="O3656" s="172" t="str">
        <f>IFERROR(IF(VLOOKUP($C3656,'MSCI Database'!$C:$R,2, FALSE)="","",VLOOKUP($C3656,'MSCI Database'!$C:$R,2, FALSE)),"")</f>
        <v>Transportation Infrastructure</v>
      </c>
      <c r="P3656" s="186" t="str">
        <f>IFERROR(IF(VLOOKUP($C3656,'MSCI Database'!$C:$R,3, FALSE)="","",VLOOKUP($C3656,'MSCI Database'!$C:$R,3, FALSE)),"")</f>
        <v>BB</v>
      </c>
      <c r="Q3656" s="164" t="str">
        <f>IFERROR(IF(VLOOKUP($C3656,'MSCI Database'!$C:$R,4, FALSE)="","",VLOOKUP($C3656,'MSCI Database'!$C:$R,4, FALSE)),"")</f>
        <v>0</v>
      </c>
      <c r="R3656" s="164">
        <f>IFERROR(IF(VLOOKUP($C3656,'MSCI Database'!$C:$R,5, FALSE)="","",VLOOKUP($C3656,'MSCI Database'!$C:$R,5, FALSE)),"")</f>
        <v>3</v>
      </c>
      <c r="S3656" s="164">
        <f>IFERROR(IF(VLOOKUP($C3656,'MSCI Database'!$C:$R,6, FALSE)="","",VLOOKUP($C3656,'MSCI Database'!$C:$R,6, FALSE)),"")</f>
        <v>6.5</v>
      </c>
      <c r="T3656" s="211">
        <f>IFERROR(IF(VLOOKUP($C3656,'MSCI Database'!$C:$R,7, FALSE)="","",VLOOKUP($C3656,'MSCI Database'!$C:$R,7, FALSE)),"")</f>
        <v>3.6</v>
      </c>
      <c r="U3656" s="164">
        <f>IFERROR(IF(VLOOKUP($C3656,'MSCI Database'!$C:$R,8, FALSE)="","",VLOOKUP($C3656,'MSCI Database'!$C:$R,8, FALSE)),"")</f>
        <v>3.8</v>
      </c>
      <c r="V3656" s="175">
        <f>IFERROR(IF(VLOOKUP($C3656,'MSCI Database'!$C:$R,9, FALSE)="","",VLOOKUP($C3656,'MSCI Database'!$C:$R,9, FALSE)),"")</f>
        <v>4.2</v>
      </c>
      <c r="W3656" s="165">
        <f t="shared" ca="1" si="143"/>
        <v>0</v>
      </c>
      <c r="X3656" s="236">
        <f>IFERROR(IF(VLOOKUP($C3656,'MSCI Database'!$C:$R,10, FALSE)="","",VLOOKUP($C3656,'MSCI Database'!$C:$R,10, FALSE)),"")</f>
        <v>135892</v>
      </c>
      <c r="Y3656" s="133" t="str">
        <f>IFERROR(IF(VLOOKUP($C3656,'MSCI Database'!$C:$R,11, FALSE)="","",VLOOKUP($C3656,'MSCI Database'!$C:$R,11, FALSE)),"")</f>
        <v>2019</v>
      </c>
      <c r="Z3656" s="133" t="str">
        <f>IFERROR(IF(VLOOKUP($C3656,'MSCI Database'!$C:$R,12, FALSE)="","",VLOOKUP($C3656,'MSCI Database'!$C:$R,12, FALSE)),"")</f>
        <v>E.Segmt-Moderately High</v>
      </c>
      <c r="AA3656" s="202" t="str">
        <f>IFERROR(IF(VLOOKUP($C3656,'MSCI Database'!$C:$R,13, FALSE)="","",VLOOKUP($C3656,'MSCI Database'!$C:$R,13, FALSE)),"")</f>
        <v>Community engagement programs remain limited</v>
      </c>
    </row>
    <row r="3657" spans="1:27" s="130" customFormat="1" ht="15" hidden="1" customHeight="1" outlineLevel="1">
      <c r="A3657" s="130" t="s">
        <v>5417</v>
      </c>
      <c r="B3657" s="130" t="s">
        <v>5418</v>
      </c>
      <c r="C3657" s="130" t="s">
        <v>5419</v>
      </c>
      <c r="D3657" s="130" t="s">
        <v>12153</v>
      </c>
      <c r="E3657" s="130" t="s">
        <v>18704</v>
      </c>
      <c r="F3657" s="215">
        <v>1.0581122656531499E-2</v>
      </c>
      <c r="G3657" s="132" t="str">
        <f ca="1">IFERROR(_xll.BQL($A3657, "cur_mkt_cap(currency=EUR)")/1000000, " ")</f>
        <v xml:space="preserve"> </v>
      </c>
      <c r="M3657" s="308"/>
      <c r="N3657" s="215">
        <f t="shared" si="142"/>
        <v>1.1235504972885254E-4</v>
      </c>
      <c r="O3657" s="172" t="str">
        <f>IFERROR(IF(VLOOKUP($C3657,'MSCI Database'!$C:$R,2, FALSE)="","",VLOOKUP($C3657,'MSCI Database'!$C:$R,2, FALSE)),"")</f>
        <v>Real Estate Development &amp; Diversified Activities</v>
      </c>
      <c r="P3657" s="186" t="str">
        <f>IFERROR(IF(VLOOKUP($C3657,'MSCI Database'!$C:$R,3, FALSE)="","",VLOOKUP($C3657,'MSCI Database'!$C:$R,3, FALSE)),"")</f>
        <v>BB</v>
      </c>
      <c r="Q3657" s="164" t="str">
        <f>IFERROR(IF(VLOOKUP($C3657,'MSCI Database'!$C:$R,4, FALSE)="","",VLOOKUP($C3657,'MSCI Database'!$C:$R,4, FALSE)),"")</f>
        <v>1</v>
      </c>
      <c r="R3657" s="164">
        <f>IFERROR(IF(VLOOKUP($C3657,'MSCI Database'!$C:$R,5, FALSE)="","",VLOOKUP($C3657,'MSCI Database'!$C:$R,5, FALSE)),"")</f>
        <v>4.0999999999999996</v>
      </c>
      <c r="S3657" s="164">
        <f>IFERROR(IF(VLOOKUP($C3657,'MSCI Database'!$C:$R,6, FALSE)="","",VLOOKUP($C3657,'MSCI Database'!$C:$R,6, FALSE)),"")</f>
        <v>4.5</v>
      </c>
      <c r="T3657" s="211">
        <f>IFERROR(IF(VLOOKUP($C3657,'MSCI Database'!$C:$R,7, FALSE)="","",VLOOKUP($C3657,'MSCI Database'!$C:$R,7, FALSE)),"")</f>
        <v>4.4000000000000004</v>
      </c>
      <c r="U3657" s="164">
        <f>IFERROR(IF(VLOOKUP($C3657,'MSCI Database'!$C:$R,8, FALSE)="","",VLOOKUP($C3657,'MSCI Database'!$C:$R,8, FALSE)),"")</f>
        <v>3.4</v>
      </c>
      <c r="V3657" s="175">
        <f>IFERROR(IF(VLOOKUP($C3657,'MSCI Database'!$C:$R,9, FALSE)="","",VLOOKUP($C3657,'MSCI Database'!$C:$R,9, FALSE)),"")</f>
        <v>4.0999999999999996</v>
      </c>
      <c r="W3657" s="165">
        <f t="shared" ca="1" si="143"/>
        <v>0</v>
      </c>
      <c r="X3657" s="236">
        <f>IFERROR(IF(VLOOKUP($C3657,'MSCI Database'!$C:$R,10, FALSE)="","",VLOOKUP($C3657,'MSCI Database'!$C:$R,10, FALSE)),"")</f>
        <v>302379</v>
      </c>
      <c r="Y3657" s="133" t="str">
        <f>IFERROR(IF(VLOOKUP($C3657,'MSCI Database'!$C:$R,11, FALSE)="","",VLOOKUP($C3657,'MSCI Database'!$C:$R,11, FALSE)),"")</f>
        <v>2019</v>
      </c>
      <c r="Z3657" s="133" t="str">
        <f>IFERROR(IF(VLOOKUP($C3657,'MSCI Database'!$C:$R,12, FALSE)="","",VLOOKUP($C3657,'MSCI Database'!$C:$R,12, FALSE)),"")</f>
        <v>Reported</v>
      </c>
      <c r="AA3657" s="202" t="str">
        <f>IFERROR(IF(VLOOKUP($C3657,'MSCI Database'!$C:$R,13, FALSE)="","",VLOOKUP($C3657,'MSCI Database'!$C:$R,13, FALSE)),"")</f>
        <v>Improved governance practices allay apprehensions on board effectiveness; strong quality management</v>
      </c>
    </row>
    <row r="3658" spans="1:27" s="130" customFormat="1" ht="15" hidden="1" customHeight="1" outlineLevel="1">
      <c r="A3658" s="130" t="s">
        <v>7503</v>
      </c>
      <c r="B3658" s="130" t="s">
        <v>7504</v>
      </c>
      <c r="C3658" s="130" t="s">
        <v>7505</v>
      </c>
      <c r="D3658" s="130" t="s">
        <v>12128</v>
      </c>
      <c r="E3658" s="130" t="s">
        <v>18689</v>
      </c>
      <c r="F3658" s="215">
        <v>0.50843031938331529</v>
      </c>
      <c r="G3658" s="132" t="str">
        <f ca="1">IFERROR(_xll.BQL($A3658, "cur_mkt_cap(currency=EUR)")/1000000, " ")</f>
        <v xml:space="preserve"> </v>
      </c>
      <c r="M3658" s="308"/>
      <c r="N3658" s="215">
        <f t="shared" si="142"/>
        <v>5.3987384583153762E-3</v>
      </c>
      <c r="O3658" s="172" t="str">
        <f>IFERROR(IF(VLOOKUP($C3658,'MSCI Database'!$C:$R,2, FALSE)="","",VLOOKUP($C3658,'MSCI Database'!$C:$R,2, FALSE)),"")</f>
        <v>Software &amp; Services</v>
      </c>
      <c r="P3658" s="186" t="str">
        <f>IFERROR(IF(VLOOKUP($C3658,'MSCI Database'!$C:$R,3, FALSE)="","",VLOOKUP($C3658,'MSCI Database'!$C:$R,3, FALSE)),"")</f>
        <v>A</v>
      </c>
      <c r="Q3658" s="164" t="str">
        <f>IFERROR(IF(VLOOKUP($C3658,'MSCI Database'!$C:$R,4, FALSE)="","",VLOOKUP($C3658,'MSCI Database'!$C:$R,4, FALSE)),"")</f>
        <v>0</v>
      </c>
      <c r="R3658" s="164">
        <f>IFERROR(IF(VLOOKUP($C3658,'MSCI Database'!$C:$R,5, FALSE)="","",VLOOKUP($C3658,'MSCI Database'!$C:$R,5, FALSE)),"")</f>
        <v>6.8</v>
      </c>
      <c r="S3658" s="164">
        <f>IFERROR(IF(VLOOKUP($C3658,'MSCI Database'!$C:$R,6, FALSE)="","",VLOOKUP($C3658,'MSCI Database'!$C:$R,6, FALSE)),"")</f>
        <v>10</v>
      </c>
      <c r="T3658" s="211">
        <f>IFERROR(IF(VLOOKUP($C3658,'MSCI Database'!$C:$R,7, FALSE)="","",VLOOKUP($C3658,'MSCI Database'!$C:$R,7, FALSE)),"")</f>
        <v>4.9000000000000004</v>
      </c>
      <c r="U3658" s="164">
        <f>IFERROR(IF(VLOOKUP($C3658,'MSCI Database'!$C:$R,8, FALSE)="","",VLOOKUP($C3658,'MSCI Database'!$C:$R,8, FALSE)),"")</f>
        <v>5</v>
      </c>
      <c r="V3658" s="175">
        <f>IFERROR(IF(VLOOKUP($C3658,'MSCI Database'!$C:$R,9, FALSE)="","",VLOOKUP($C3658,'MSCI Database'!$C:$R,9, FALSE)),"")</f>
        <v>5.2</v>
      </c>
      <c r="W3658" s="165">
        <f t="shared" ca="1" si="143"/>
        <v>0</v>
      </c>
      <c r="X3658" s="236">
        <f>IFERROR(IF(VLOOKUP($C3658,'MSCI Database'!$C:$R,10, FALSE)="","",VLOOKUP($C3658,'MSCI Database'!$C:$R,10, FALSE)),"")</f>
        <v>56898</v>
      </c>
      <c r="Y3658" s="133" t="str">
        <f>IFERROR(IF(VLOOKUP($C3658,'MSCI Database'!$C:$R,11, FALSE)="","",VLOOKUP($C3658,'MSCI Database'!$C:$R,11, FALSE)),"")</f>
        <v>2019</v>
      </c>
      <c r="Z3658" s="133" t="str">
        <f>IFERROR(IF(VLOOKUP($C3658,'MSCI Database'!$C:$R,12, FALSE)="","",VLOOKUP($C3658,'MSCI Database'!$C:$R,12, FALSE)),"")</f>
        <v>Reported</v>
      </c>
      <c r="AA3658" s="202" t="str">
        <f>IFERROR(IF(VLOOKUP($C3658,'MSCI Database'!$C:$R,13, FALSE)="","",VLOOKUP($C3658,'MSCI Database'!$C:$R,13, FALSE)),"")</f>
        <v>Leveraging digital capabilities while driving financial inclusion</v>
      </c>
    </row>
    <row r="3659" spans="1:27" s="130" customFormat="1" ht="15" hidden="1" customHeight="1" outlineLevel="1">
      <c r="A3659" s="130" t="s">
        <v>6117</v>
      </c>
      <c r="B3659" s="130" t="s">
        <v>6118</v>
      </c>
      <c r="C3659" s="130" t="s">
        <v>6119</v>
      </c>
      <c r="D3659" s="130" t="s">
        <v>12137</v>
      </c>
      <c r="E3659" s="130" t="s">
        <v>18688</v>
      </c>
      <c r="F3659" s="215">
        <v>1.7685417775969801E-2</v>
      </c>
      <c r="G3659" s="132" t="str">
        <f ca="1">IFERROR(_xll.BQL($A3659, "cur_mkt_cap(currency=EUR)")/1000000, " ")</f>
        <v xml:space="preserve"> </v>
      </c>
      <c r="M3659" s="308"/>
      <c r="N3659" s="215">
        <f t="shared" si="142"/>
        <v>1.8779160380189515E-4</v>
      </c>
      <c r="O3659" s="172" t="str">
        <f>IFERROR(IF(VLOOKUP($C3659,'MSCI Database'!$C:$R,2, FALSE)="","",VLOOKUP($C3659,'MSCI Database'!$C:$R,2, FALSE)),"")</f>
        <v>Banks</v>
      </c>
      <c r="P3659" s="186" t="str">
        <f>IFERROR(IF(VLOOKUP($C3659,'MSCI Database'!$C:$R,3, FALSE)="","",VLOOKUP($C3659,'MSCI Database'!$C:$R,3, FALSE)),"")</f>
        <v>A</v>
      </c>
      <c r="Q3659" s="164" t="str">
        <f>IFERROR(IF(VLOOKUP($C3659,'MSCI Database'!$C:$R,4, FALSE)="","",VLOOKUP($C3659,'MSCI Database'!$C:$R,4, FALSE)),"")</f>
        <v>1</v>
      </c>
      <c r="R3659" s="164">
        <f>IFERROR(IF(VLOOKUP($C3659,'MSCI Database'!$C:$R,5, FALSE)="","",VLOOKUP($C3659,'MSCI Database'!$C:$R,5, FALSE)),"")</f>
        <v>7.1</v>
      </c>
      <c r="S3659" s="164">
        <f>IFERROR(IF(VLOOKUP($C3659,'MSCI Database'!$C:$R,6, FALSE)="","",VLOOKUP($C3659,'MSCI Database'!$C:$R,6, FALSE)),"")</f>
        <v>3.7</v>
      </c>
      <c r="T3659" s="211">
        <f>IFERROR(IF(VLOOKUP($C3659,'MSCI Database'!$C:$R,7, FALSE)="","",VLOOKUP($C3659,'MSCI Database'!$C:$R,7, FALSE)),"")</f>
        <v>4.9000000000000004</v>
      </c>
      <c r="U3659" s="164">
        <f>IFERROR(IF(VLOOKUP($C3659,'MSCI Database'!$C:$R,8, FALSE)="","",VLOOKUP($C3659,'MSCI Database'!$C:$R,8, FALSE)),"")</f>
        <v>4.5999999999999996</v>
      </c>
      <c r="V3659" s="175">
        <f>IFERROR(IF(VLOOKUP($C3659,'MSCI Database'!$C:$R,9, FALSE)="","",VLOOKUP($C3659,'MSCI Database'!$C:$R,9, FALSE)),"")</f>
        <v>4.7</v>
      </c>
      <c r="W3659" s="165">
        <f t="shared" ca="1" si="143"/>
        <v>0</v>
      </c>
      <c r="X3659" s="236">
        <f>IFERROR(IF(VLOOKUP($C3659,'MSCI Database'!$C:$R,10, FALSE)="","",VLOOKUP($C3659,'MSCI Database'!$C:$R,10, FALSE)),"")</f>
        <v>20596</v>
      </c>
      <c r="Y3659" s="133" t="str">
        <f>IFERROR(IF(VLOOKUP($C3659,'MSCI Database'!$C:$R,11, FALSE)="","",VLOOKUP($C3659,'MSCI Database'!$C:$R,11, FALSE)),"")</f>
        <v>2019</v>
      </c>
      <c r="Z3659" s="133" t="str">
        <f>IFERROR(IF(VLOOKUP($C3659,'MSCI Database'!$C:$R,12, FALSE)="","",VLOOKUP($C3659,'MSCI Database'!$C:$R,12, FALSE)),"")</f>
        <v>Reported</v>
      </c>
      <c r="AA3659" s="202" t="str">
        <f>IFERROR(IF(VLOOKUP($C3659,'MSCI Database'!$C:$R,13, FALSE)="","",VLOOKUP($C3659,'MSCI Database'!$C:$R,13, FALSE)),"")</f>
        <v>Improved climate risk and complaints management drive upgrade</v>
      </c>
    </row>
    <row r="3660" spans="1:27" s="130" customFormat="1" ht="15" hidden="1" customHeight="1" outlineLevel="1">
      <c r="A3660" s="130" t="s">
        <v>5702</v>
      </c>
      <c r="B3660" s="130" t="s">
        <v>5703</v>
      </c>
      <c r="C3660" s="130" t="s">
        <v>5704</v>
      </c>
      <c r="D3660" s="130" t="s">
        <v>18677</v>
      </c>
      <c r="E3660" s="130" t="s">
        <v>18688</v>
      </c>
      <c r="F3660" s="215">
        <v>5.7411782471393169E-2</v>
      </c>
      <c r="G3660" s="132" t="str">
        <f ca="1">IFERROR(_xll.BQL($A3660, "cur_mkt_cap(currency=EUR)")/1000000, " ")</f>
        <v xml:space="preserve"> </v>
      </c>
      <c r="M3660" s="308"/>
      <c r="N3660" s="215">
        <f t="shared" si="142"/>
        <v>6.0962375014277776E-4</v>
      </c>
      <c r="O3660" s="172" t="str">
        <f>IFERROR(IF(VLOOKUP($C3660,'MSCI Database'!$C:$R,2, FALSE)="","",VLOOKUP($C3660,'MSCI Database'!$C:$R,2, FALSE)),"")</f>
        <v>Diversified Financials</v>
      </c>
      <c r="P3660" s="186" t="str">
        <f>IFERROR(IF(VLOOKUP($C3660,'MSCI Database'!$C:$R,3, FALSE)="","",VLOOKUP($C3660,'MSCI Database'!$C:$R,3, FALSE)),"")</f>
        <v>A</v>
      </c>
      <c r="Q3660" s="164" t="str">
        <f>IFERROR(IF(VLOOKUP($C3660,'MSCI Database'!$C:$R,4, FALSE)="","",VLOOKUP($C3660,'MSCI Database'!$C:$R,4, FALSE)),"")</f>
        <v>0</v>
      </c>
      <c r="R3660" s="164">
        <f>IFERROR(IF(VLOOKUP($C3660,'MSCI Database'!$C:$R,5, FALSE)="","",VLOOKUP($C3660,'MSCI Database'!$C:$R,5, FALSE)),"")</f>
        <v>6.9</v>
      </c>
      <c r="S3660" s="164">
        <f>IFERROR(IF(VLOOKUP($C3660,'MSCI Database'!$C:$R,6, FALSE)="","",VLOOKUP($C3660,'MSCI Database'!$C:$R,6, FALSE)),"")</f>
        <v>8.5</v>
      </c>
      <c r="T3660" s="211">
        <f>IFERROR(IF(VLOOKUP($C3660,'MSCI Database'!$C:$R,7, FALSE)="","",VLOOKUP($C3660,'MSCI Database'!$C:$R,7, FALSE)),"")</f>
        <v>5.6</v>
      </c>
      <c r="U3660" s="164">
        <f>IFERROR(IF(VLOOKUP($C3660,'MSCI Database'!$C:$R,8, FALSE)="","",VLOOKUP($C3660,'MSCI Database'!$C:$R,8, FALSE)),"")</f>
        <v>3.9</v>
      </c>
      <c r="V3660" s="175">
        <f>IFERROR(IF(VLOOKUP($C3660,'MSCI Database'!$C:$R,9, FALSE)="","",VLOOKUP($C3660,'MSCI Database'!$C:$R,9, FALSE)),"")</f>
        <v>4.9000000000000004</v>
      </c>
      <c r="W3660" s="165">
        <f t="shared" ca="1" si="143"/>
        <v>0</v>
      </c>
      <c r="X3660" s="236">
        <f>IFERROR(IF(VLOOKUP($C3660,'MSCI Database'!$C:$R,10, FALSE)="","",VLOOKUP($C3660,'MSCI Database'!$C:$R,10, FALSE)),"")</f>
        <v>143</v>
      </c>
      <c r="Y3660" s="133" t="str">
        <f>IFERROR(IF(VLOOKUP($C3660,'MSCI Database'!$C:$R,11, FALSE)="","",VLOOKUP($C3660,'MSCI Database'!$C:$R,11, FALSE)),"")</f>
        <v>2019</v>
      </c>
      <c r="Z3660" s="133" t="str">
        <f>IFERROR(IF(VLOOKUP($C3660,'MSCI Database'!$C:$R,12, FALSE)="","",VLOOKUP($C3660,'MSCI Database'!$C:$R,12, FALSE)),"")</f>
        <v>Reported</v>
      </c>
      <c r="AA3660" s="202" t="str">
        <f>IFERROR(IF(VLOOKUP($C3660,'MSCI Database'!$C:$R,13, FALSE)="","",VLOOKUP($C3660,'MSCI Database'!$C:$R,13, FALSE)),"")</f>
        <v>Strong ESG risk management practices</v>
      </c>
    </row>
    <row r="3661" spans="1:27" s="130" customFormat="1" ht="15" hidden="1" customHeight="1" outlineLevel="1">
      <c r="A3661" s="130" t="s">
        <v>3791</v>
      </c>
      <c r="B3661" s="130" t="s">
        <v>3792</v>
      </c>
      <c r="C3661" s="130" t="s">
        <v>3793</v>
      </c>
      <c r="D3661" s="130" t="s">
        <v>18672</v>
      </c>
      <c r="E3661" s="130" t="s">
        <v>100</v>
      </c>
      <c r="F3661" s="215">
        <v>4.5583005884066484E-3</v>
      </c>
      <c r="G3661" s="132" t="str">
        <f ca="1">IFERROR(_xll.BQL($A3661, "cur_mkt_cap(currency=EUR)")/1000000, " ")</f>
        <v xml:space="preserve"> </v>
      </c>
      <c r="M3661" s="308"/>
      <c r="N3661" s="215">
        <f t="shared" si="142"/>
        <v>4.8402055803913087E-5</v>
      </c>
      <c r="O3661" s="172" t="str">
        <f>IFERROR(IF(VLOOKUP($C3661,'MSCI Database'!$C:$R,2, FALSE)="","",VLOOKUP($C3661,'MSCI Database'!$C:$R,2, FALSE)),"")</f>
        <v>Utilities</v>
      </c>
      <c r="P3661" s="186" t="str">
        <f>IFERROR(IF(VLOOKUP($C3661,'MSCI Database'!$C:$R,3, FALSE)="","",VLOOKUP($C3661,'MSCI Database'!$C:$R,3, FALSE)),"")</f>
        <v>BBB</v>
      </c>
      <c r="Q3661" s="164" t="str">
        <f>IFERROR(IF(VLOOKUP($C3661,'MSCI Database'!$C:$R,4, FALSE)="","",VLOOKUP($C3661,'MSCI Database'!$C:$R,4, FALSE)),"")</f>
        <v>0</v>
      </c>
      <c r="R3661" s="164">
        <f>IFERROR(IF(VLOOKUP($C3661,'MSCI Database'!$C:$R,5, FALSE)="","",VLOOKUP($C3661,'MSCI Database'!$C:$R,5, FALSE)),"")</f>
        <v>4.5999999999999996</v>
      </c>
      <c r="S3661" s="164">
        <f>IFERROR(IF(VLOOKUP($C3661,'MSCI Database'!$C:$R,6, FALSE)="","",VLOOKUP($C3661,'MSCI Database'!$C:$R,6, FALSE)),"")</f>
        <v>6.8</v>
      </c>
      <c r="T3661" s="211">
        <f>IFERROR(IF(VLOOKUP($C3661,'MSCI Database'!$C:$R,7, FALSE)="","",VLOOKUP($C3661,'MSCI Database'!$C:$R,7, FALSE)),"")</f>
        <v>2.2999999999999998</v>
      </c>
      <c r="U3661" s="164">
        <f>IFERROR(IF(VLOOKUP($C3661,'MSCI Database'!$C:$R,8, FALSE)="","",VLOOKUP($C3661,'MSCI Database'!$C:$R,8, FALSE)),"")</f>
        <v>3.1</v>
      </c>
      <c r="V3661" s="175">
        <f>IFERROR(IF(VLOOKUP($C3661,'MSCI Database'!$C:$R,9, FALSE)="","",VLOOKUP($C3661,'MSCI Database'!$C:$R,9, FALSE)),"")</f>
        <v>5</v>
      </c>
      <c r="W3661" s="165">
        <f t="shared" ca="1" si="143"/>
        <v>0</v>
      </c>
      <c r="X3661" s="236">
        <f>IFERROR(IF(VLOOKUP($C3661,'MSCI Database'!$C:$R,10, FALSE)="","",VLOOKUP($C3661,'MSCI Database'!$C:$R,10, FALSE)),"")</f>
        <v>27946403</v>
      </c>
      <c r="Y3661" s="133" t="str">
        <f>IFERROR(IF(VLOOKUP($C3661,'MSCI Database'!$C:$R,11, FALSE)="","",VLOOKUP($C3661,'MSCI Database'!$C:$R,11, FALSE)),"")</f>
        <v>2019</v>
      </c>
      <c r="Z3661" s="133" t="str">
        <f>IFERROR(IF(VLOOKUP($C3661,'MSCI Database'!$C:$R,12, FALSE)="","",VLOOKUP($C3661,'MSCI Database'!$C:$R,12, FALSE)),"")</f>
        <v>E.Segmt-Moderately Low</v>
      </c>
      <c r="AA3661" s="202" t="str">
        <f>IFERROR(IF(VLOOKUP($C3661,'MSCI Database'!$C:$R,13, FALSE)="","",VLOOKUP($C3661,'MSCI Database'!$C:$R,13, FALSE)),"")</f>
        <v>High share of network operations lowers risks linked to carbon emission; weak governance oversight</v>
      </c>
    </row>
    <row r="3662" spans="1:27" s="130" customFormat="1" ht="15" hidden="1" customHeight="1" outlineLevel="1">
      <c r="A3662" s="130" t="s">
        <v>4051</v>
      </c>
      <c r="B3662" s="130" t="s">
        <v>4052</v>
      </c>
      <c r="C3662" s="130" t="s">
        <v>4053</v>
      </c>
      <c r="D3662" s="130" t="s">
        <v>18672</v>
      </c>
      <c r="E3662" s="130" t="s">
        <v>18690</v>
      </c>
      <c r="F3662" s="215">
        <v>4.6244772574864932E-3</v>
      </c>
      <c r="G3662" s="132" t="str">
        <f ca="1">IFERROR(_xll.BQL($A3662, "cur_mkt_cap(currency=EUR)")/1000000, " ")</f>
        <v xml:space="preserve"> </v>
      </c>
      <c r="M3662" s="308"/>
      <c r="N3662" s="215">
        <f t="shared" si="142"/>
        <v>4.9104749004503307E-5</v>
      </c>
      <c r="O3662" s="172" t="str">
        <f>IFERROR(IF(VLOOKUP($C3662,'MSCI Database'!$C:$R,2, FALSE)="","",VLOOKUP($C3662,'MSCI Database'!$C:$R,2, FALSE)),"")</f>
        <v>Media &amp; Entertainment</v>
      </c>
      <c r="P3662" s="186" t="str">
        <f>IFERROR(IF(VLOOKUP($C3662,'MSCI Database'!$C:$R,3, FALSE)="","",VLOOKUP($C3662,'MSCI Database'!$C:$R,3, FALSE)),"")</f>
        <v>BBB</v>
      </c>
      <c r="Q3662" s="164" t="str">
        <f>IFERROR(IF(VLOOKUP($C3662,'MSCI Database'!$C:$R,4, FALSE)="","",VLOOKUP($C3662,'MSCI Database'!$C:$R,4, FALSE)),"")</f>
        <v>0</v>
      </c>
      <c r="R3662" s="164">
        <f>IFERROR(IF(VLOOKUP($C3662,'MSCI Database'!$C:$R,5, FALSE)="","",VLOOKUP($C3662,'MSCI Database'!$C:$R,5, FALSE)),"")</f>
        <v>5.3</v>
      </c>
      <c r="S3662" s="164">
        <f>IFERROR(IF(VLOOKUP($C3662,'MSCI Database'!$C:$R,6, FALSE)="","",VLOOKUP($C3662,'MSCI Database'!$C:$R,6, FALSE)),"")</f>
        <v>9.3000000000000007</v>
      </c>
      <c r="T3662" s="211">
        <f>IFERROR(IF(VLOOKUP($C3662,'MSCI Database'!$C:$R,7, FALSE)="","",VLOOKUP($C3662,'MSCI Database'!$C:$R,7, FALSE)),"")</f>
        <v>4.4000000000000004</v>
      </c>
      <c r="U3662" s="164">
        <f>IFERROR(IF(VLOOKUP($C3662,'MSCI Database'!$C:$R,8, FALSE)="","",VLOOKUP($C3662,'MSCI Database'!$C:$R,8, FALSE)),"")</f>
        <v>5.8</v>
      </c>
      <c r="V3662" s="175">
        <f>IFERROR(IF(VLOOKUP($C3662,'MSCI Database'!$C:$R,9, FALSE)="","",VLOOKUP($C3662,'MSCI Database'!$C:$R,9, FALSE)),"")</f>
        <v>5.3</v>
      </c>
      <c r="W3662" s="165">
        <f t="shared" ca="1" si="143"/>
        <v>0</v>
      </c>
      <c r="X3662" s="236">
        <f>IFERROR(IF(VLOOKUP($C3662,'MSCI Database'!$C:$R,10, FALSE)="","",VLOOKUP($C3662,'MSCI Database'!$C:$R,10, FALSE)),"")</f>
        <v>10711</v>
      </c>
      <c r="Y3662" s="133" t="str">
        <f>IFERROR(IF(VLOOKUP($C3662,'MSCI Database'!$C:$R,11, FALSE)="","",VLOOKUP($C3662,'MSCI Database'!$C:$R,11, FALSE)),"")</f>
        <v>2019</v>
      </c>
      <c r="Z3662" s="133" t="str">
        <f>IFERROR(IF(VLOOKUP($C3662,'MSCI Database'!$C:$R,12, FALSE)="","",VLOOKUP($C3662,'MSCI Database'!$C:$R,12, FALSE)),"")</f>
        <v>Reported</v>
      </c>
      <c r="AA3662" s="202" t="str">
        <f>IFERROR(IF(VLOOKUP($C3662,'MSCI Database'!$C:$R,13, FALSE)="","",VLOOKUP($C3662,'MSCI Database'!$C:$R,13, FALSE)),"")</f>
        <v>Strong data protection focus; trails in talent management</v>
      </c>
    </row>
    <row r="3663" spans="1:27" s="130" customFormat="1" ht="15" hidden="1" customHeight="1" outlineLevel="1">
      <c r="A3663" s="130" t="s">
        <v>4977</v>
      </c>
      <c r="B3663" s="130" t="s">
        <v>4978</v>
      </c>
      <c r="C3663" s="130" t="s">
        <v>4979</v>
      </c>
      <c r="D3663" s="130" t="s">
        <v>18678</v>
      </c>
      <c r="E3663" s="130" t="s">
        <v>12133</v>
      </c>
      <c r="F3663" s="215">
        <v>6.4064730195598885E-2</v>
      </c>
      <c r="G3663" s="132" t="str">
        <f ca="1">IFERROR(_xll.BQL($A3663, "cur_mkt_cap(currency=EUR)")/1000000, " ")</f>
        <v xml:space="preserve"> </v>
      </c>
      <c r="M3663" s="308"/>
      <c r="N3663" s="215">
        <f t="shared" si="142"/>
        <v>6.8026769754425491E-4</v>
      </c>
      <c r="O3663" s="172" t="str">
        <f>IFERROR(IF(VLOOKUP($C3663,'MSCI Database'!$C:$R,2, FALSE)="","",VLOOKUP($C3663,'MSCI Database'!$C:$R,2, FALSE)),"")</f>
        <v>Health Care Equipment &amp; Supplies</v>
      </c>
      <c r="P3663" s="186" t="str">
        <f>IFERROR(IF(VLOOKUP($C3663,'MSCI Database'!$C:$R,3, FALSE)="","",VLOOKUP($C3663,'MSCI Database'!$C:$R,3, FALSE)),"")</f>
        <v>A</v>
      </c>
      <c r="Q3663" s="164" t="str">
        <f>IFERROR(IF(VLOOKUP($C3663,'MSCI Database'!$C:$R,4, FALSE)="","",VLOOKUP($C3663,'MSCI Database'!$C:$R,4, FALSE)),"")</f>
        <v>-1</v>
      </c>
      <c r="R3663" s="164">
        <f>IFERROR(IF(VLOOKUP($C3663,'MSCI Database'!$C:$R,5, FALSE)="","",VLOOKUP($C3663,'MSCI Database'!$C:$R,5, FALSE)),"")</f>
        <v>5.8</v>
      </c>
      <c r="S3663" s="164">
        <f>IFERROR(IF(VLOOKUP($C3663,'MSCI Database'!$C:$R,6, FALSE)="","",VLOOKUP($C3663,'MSCI Database'!$C:$R,6, FALSE)),"")</f>
        <v>6.9</v>
      </c>
      <c r="T3663" s="211">
        <f>IFERROR(IF(VLOOKUP($C3663,'MSCI Database'!$C:$R,7, FALSE)="","",VLOOKUP($C3663,'MSCI Database'!$C:$R,7, FALSE)),"")</f>
        <v>5.9</v>
      </c>
      <c r="U3663" s="164">
        <f>IFERROR(IF(VLOOKUP($C3663,'MSCI Database'!$C:$R,8, FALSE)="","",VLOOKUP($C3663,'MSCI Database'!$C:$R,8, FALSE)),"")</f>
        <v>5.4</v>
      </c>
      <c r="V3663" s="175">
        <f>IFERROR(IF(VLOOKUP($C3663,'MSCI Database'!$C:$R,9, FALSE)="","",VLOOKUP($C3663,'MSCI Database'!$C:$R,9, FALSE)),"")</f>
        <v>5.7</v>
      </c>
      <c r="W3663" s="165">
        <f t="shared" ca="1" si="143"/>
        <v>0</v>
      </c>
      <c r="X3663" s="236">
        <f>IFERROR(IF(VLOOKUP($C3663,'MSCI Database'!$C:$R,10, FALSE)="","",VLOOKUP($C3663,'MSCI Database'!$C:$R,10, FALSE)),"")</f>
        <v>78923</v>
      </c>
      <c r="Y3663" s="133" t="str">
        <f>IFERROR(IF(VLOOKUP($C3663,'MSCI Database'!$C:$R,11, FALSE)="","",VLOOKUP($C3663,'MSCI Database'!$C:$R,11, FALSE)),"")</f>
        <v>2019</v>
      </c>
      <c r="Z3663" s="133" t="str">
        <f>IFERROR(IF(VLOOKUP($C3663,'MSCI Database'!$C:$R,12, FALSE)="","",VLOOKUP($C3663,'MSCI Database'!$C:$R,12, FALSE)),"")</f>
        <v>Reported</v>
      </c>
      <c r="AA3663" s="202" t="str">
        <f>IFERROR(IF(VLOOKUP($C3663,'MSCI Database'!$C:$R,13, FALSE)="","",VLOOKUP($C3663,'MSCI Database'!$C:$R,13, FALSE)),"")</f>
        <v>Improved talent management practices, but anti-corruption practices lag better-performing peers</v>
      </c>
    </row>
    <row r="3664" spans="1:27" s="130" customFormat="1" ht="15" hidden="1" customHeight="1" outlineLevel="1">
      <c r="A3664" s="130" t="s">
        <v>3297</v>
      </c>
      <c r="B3664" s="130" t="s">
        <v>3298</v>
      </c>
      <c r="C3664" s="130" t="s">
        <v>3299</v>
      </c>
      <c r="D3664" s="130" t="s">
        <v>18672</v>
      </c>
      <c r="E3664" s="130" t="s">
        <v>18673</v>
      </c>
      <c r="F3664" s="215">
        <v>4.6298742069148663E-3</v>
      </c>
      <c r="G3664" s="132" t="str">
        <f ca="1">IFERROR(_xll.BQL($A3664, "cur_mkt_cap(currency=EUR)")/1000000, " ")</f>
        <v xml:space="preserve"> </v>
      </c>
      <c r="M3664" s="308"/>
      <c r="N3664" s="215">
        <f t="shared" si="142"/>
        <v>4.9162056205363952E-5</v>
      </c>
      <c r="O3664" s="172" t="str">
        <f>IFERROR(IF(VLOOKUP($C3664,'MSCI Database'!$C:$R,2, FALSE)="","",VLOOKUP($C3664,'MSCI Database'!$C:$R,2, FALSE)),"")</f>
        <v>Industrial Machinery</v>
      </c>
      <c r="P3664" s="186" t="str">
        <f>IFERROR(IF(VLOOKUP($C3664,'MSCI Database'!$C:$R,3, FALSE)="","",VLOOKUP($C3664,'MSCI Database'!$C:$R,3, FALSE)),"")</f>
        <v>BBB</v>
      </c>
      <c r="Q3664" s="164" t="str">
        <f>IFERROR(IF(VLOOKUP($C3664,'MSCI Database'!$C:$R,4, FALSE)="","",VLOOKUP($C3664,'MSCI Database'!$C:$R,4, FALSE)),"")</f>
        <v>0</v>
      </c>
      <c r="R3664" s="164">
        <f>IFERROR(IF(VLOOKUP($C3664,'MSCI Database'!$C:$R,5, FALSE)="","",VLOOKUP($C3664,'MSCI Database'!$C:$R,5, FALSE)),"")</f>
        <v>5</v>
      </c>
      <c r="S3664" s="164">
        <f>IFERROR(IF(VLOOKUP($C3664,'MSCI Database'!$C:$R,6, FALSE)="","",VLOOKUP($C3664,'MSCI Database'!$C:$R,6, FALSE)),"")</f>
        <v>6.3</v>
      </c>
      <c r="T3664" s="211">
        <f>IFERROR(IF(VLOOKUP($C3664,'MSCI Database'!$C:$R,7, FALSE)="","",VLOOKUP($C3664,'MSCI Database'!$C:$R,7, FALSE)),"")</f>
        <v>5.6</v>
      </c>
      <c r="U3664" s="164">
        <f>IFERROR(IF(VLOOKUP($C3664,'MSCI Database'!$C:$R,8, FALSE)="","",VLOOKUP($C3664,'MSCI Database'!$C:$R,8, FALSE)),"")</f>
        <v>3.8</v>
      </c>
      <c r="V3664" s="175">
        <f>IFERROR(IF(VLOOKUP($C3664,'MSCI Database'!$C:$R,9, FALSE)="","",VLOOKUP($C3664,'MSCI Database'!$C:$R,9, FALSE)),"")</f>
        <v>5</v>
      </c>
      <c r="W3664" s="165">
        <f t="shared" ca="1" si="143"/>
        <v>0</v>
      </c>
      <c r="X3664" s="236">
        <f>IFERROR(IF(VLOOKUP($C3664,'MSCI Database'!$C:$R,10, FALSE)="","",VLOOKUP($C3664,'MSCI Database'!$C:$R,10, FALSE)),"")</f>
        <v>51568</v>
      </c>
      <c r="Y3664" s="133" t="str">
        <f>IFERROR(IF(VLOOKUP($C3664,'MSCI Database'!$C:$R,11, FALSE)="","",VLOOKUP($C3664,'MSCI Database'!$C:$R,11, FALSE)),"")</f>
        <v>2019</v>
      </c>
      <c r="Z3664" s="133" t="str">
        <f>IFERROR(IF(VLOOKUP($C3664,'MSCI Database'!$C:$R,12, FALSE)="","",VLOOKUP($C3664,'MSCI Database'!$C:$R,12, FALSE)),"")</f>
        <v>Reported</v>
      </c>
      <c r="AA3664" s="202" t="str">
        <f>IFERROR(IF(VLOOKUP($C3664,'MSCI Database'!$C:$R,13, FALSE)="","",VLOOKUP($C3664,'MSCI Database'!$C:$R,13, FALSE)),"")</f>
        <v>Labor management initiatives on par with those of peers, but lags on corporate governance practices</v>
      </c>
    </row>
    <row r="3665" spans="1:27" s="130" customFormat="1" ht="15" hidden="1" customHeight="1" outlineLevel="1">
      <c r="A3665" s="130" t="s">
        <v>3708</v>
      </c>
      <c r="B3665" s="130" t="s">
        <v>3709</v>
      </c>
      <c r="C3665" s="130" t="s">
        <v>3710</v>
      </c>
      <c r="D3665" s="130" t="s">
        <v>18672</v>
      </c>
      <c r="E3665" s="130" t="s">
        <v>18688</v>
      </c>
      <c r="F3665" s="215">
        <v>4.6629991039714236E-3</v>
      </c>
      <c r="G3665" s="132" t="str">
        <f ca="1">IFERROR(_xll.BQL($A3665, "cur_mkt_cap(currency=EUR)")/1000000, " ")</f>
        <v xml:space="preserve"> </v>
      </c>
      <c r="M3665" s="308"/>
      <c r="N3665" s="215">
        <f t="shared" si="142"/>
        <v>4.9513791042664537E-5</v>
      </c>
      <c r="O3665" s="172" t="str">
        <f>IFERROR(IF(VLOOKUP($C3665,'MSCI Database'!$C:$R,2, FALSE)="","",VLOOKUP($C3665,'MSCI Database'!$C:$R,2, FALSE)),"")</f>
        <v>Diversified Financials</v>
      </c>
      <c r="P3665" s="186" t="str">
        <f>IFERROR(IF(VLOOKUP($C3665,'MSCI Database'!$C:$R,3, FALSE)="","",VLOOKUP($C3665,'MSCI Database'!$C:$R,3, FALSE)),"")</f>
        <v>AA</v>
      </c>
      <c r="Q3665" s="164" t="str">
        <f>IFERROR(IF(VLOOKUP($C3665,'MSCI Database'!$C:$R,4, FALSE)="","",VLOOKUP($C3665,'MSCI Database'!$C:$R,4, FALSE)),"")</f>
        <v>1</v>
      </c>
      <c r="R3665" s="164">
        <f>IFERROR(IF(VLOOKUP($C3665,'MSCI Database'!$C:$R,5, FALSE)="","",VLOOKUP($C3665,'MSCI Database'!$C:$R,5, FALSE)),"")</f>
        <v>8.3000000000000007</v>
      </c>
      <c r="S3665" s="164">
        <f>IFERROR(IF(VLOOKUP($C3665,'MSCI Database'!$C:$R,6, FALSE)="","",VLOOKUP($C3665,'MSCI Database'!$C:$R,6, FALSE)),"")</f>
        <v>10</v>
      </c>
      <c r="T3665" s="211">
        <f>IFERROR(IF(VLOOKUP($C3665,'MSCI Database'!$C:$R,7, FALSE)="","",VLOOKUP($C3665,'MSCI Database'!$C:$R,7, FALSE)),"")</f>
        <v>5.9</v>
      </c>
      <c r="U3665" s="164">
        <f>IFERROR(IF(VLOOKUP($C3665,'MSCI Database'!$C:$R,8, FALSE)="","",VLOOKUP($C3665,'MSCI Database'!$C:$R,8, FALSE)),"")</f>
        <v>5.0999999999999996</v>
      </c>
      <c r="V3665" s="175">
        <f>IFERROR(IF(VLOOKUP($C3665,'MSCI Database'!$C:$R,9, FALSE)="","",VLOOKUP($C3665,'MSCI Database'!$C:$R,9, FALSE)),"")</f>
        <v>5.6</v>
      </c>
      <c r="W3665" s="165">
        <f t="shared" ca="1" si="143"/>
        <v>0</v>
      </c>
      <c r="X3665" s="236">
        <f>IFERROR(IF(VLOOKUP($C3665,'MSCI Database'!$C:$R,10, FALSE)="","",VLOOKUP($C3665,'MSCI Database'!$C:$R,10, FALSE)),"")</f>
        <v>11729</v>
      </c>
      <c r="Y3665" s="133" t="str">
        <f>IFERROR(IF(VLOOKUP($C3665,'MSCI Database'!$C:$R,11, FALSE)="","",VLOOKUP($C3665,'MSCI Database'!$C:$R,11, FALSE)),"")</f>
        <v>2019</v>
      </c>
      <c r="Z3665" s="133" t="str">
        <f>IFERROR(IF(VLOOKUP($C3665,'MSCI Database'!$C:$R,12, FALSE)="","",VLOOKUP($C3665,'MSCI Database'!$C:$R,12, FALSE)),"")</f>
        <v>Reported</v>
      </c>
      <c r="AA3665" s="202" t="str">
        <f>IFERROR(IF(VLOOKUP($C3665,'MSCI Database'!$C:$R,13, FALSE)="","",VLOOKUP($C3665,'MSCI Database'!$C:$R,13, FALSE)),"")</f>
        <v>Improved employee diversity and engagement initiatives</v>
      </c>
    </row>
    <row r="3666" spans="1:27" s="130" customFormat="1" ht="15" hidden="1" customHeight="1" outlineLevel="1">
      <c r="A3666" s="130" t="s">
        <v>3488</v>
      </c>
      <c r="B3666" s="130" t="s">
        <v>3489</v>
      </c>
      <c r="C3666" s="130" t="s">
        <v>3490</v>
      </c>
      <c r="D3666" s="130" t="s">
        <v>18672</v>
      </c>
      <c r="E3666" s="130" t="s">
        <v>18684</v>
      </c>
      <c r="F3666" s="215">
        <v>4.5302579740391941E-3</v>
      </c>
      <c r="G3666" s="132" t="str">
        <f ca="1">IFERROR(_xll.BQL($A3666, "cur_mkt_cap(currency=EUR)")/1000000, " ")</f>
        <v xml:space="preserve"> </v>
      </c>
      <c r="M3666" s="308"/>
      <c r="N3666" s="215">
        <f t="shared" si="142"/>
        <v>4.8104286896580988E-5</v>
      </c>
      <c r="O3666" s="172" t="str">
        <f>IFERROR(IF(VLOOKUP($C3666,'MSCI Database'!$C:$R,2, FALSE)="","",VLOOKUP($C3666,'MSCI Database'!$C:$R,2, FALSE)),"")</f>
        <v>Commodity Chemicals</v>
      </c>
      <c r="P3666" s="186" t="str">
        <f>IFERROR(IF(VLOOKUP($C3666,'MSCI Database'!$C:$R,3, FALSE)="","",VLOOKUP($C3666,'MSCI Database'!$C:$R,3, FALSE)),"")</f>
        <v>A</v>
      </c>
      <c r="Q3666" s="164" t="str">
        <f>IFERROR(IF(VLOOKUP($C3666,'MSCI Database'!$C:$R,4, FALSE)="","",VLOOKUP($C3666,'MSCI Database'!$C:$R,4, FALSE)),"")</f>
        <v>0</v>
      </c>
      <c r="R3666" s="164">
        <f>IFERROR(IF(VLOOKUP($C3666,'MSCI Database'!$C:$R,5, FALSE)="","",VLOOKUP($C3666,'MSCI Database'!$C:$R,5, FALSE)),"")</f>
        <v>6.8</v>
      </c>
      <c r="S3666" s="164">
        <f>IFERROR(IF(VLOOKUP($C3666,'MSCI Database'!$C:$R,6, FALSE)="","",VLOOKUP($C3666,'MSCI Database'!$C:$R,6, FALSE)),"")</f>
        <v>5.6</v>
      </c>
      <c r="T3666" s="211">
        <f>IFERROR(IF(VLOOKUP($C3666,'MSCI Database'!$C:$R,7, FALSE)="","",VLOOKUP($C3666,'MSCI Database'!$C:$R,7, FALSE)),"")</f>
        <v>3.7</v>
      </c>
      <c r="U3666" s="164">
        <f>IFERROR(IF(VLOOKUP($C3666,'MSCI Database'!$C:$R,8, FALSE)="","",VLOOKUP($C3666,'MSCI Database'!$C:$R,8, FALSE)),"")</f>
        <v>3.2</v>
      </c>
      <c r="V3666" s="175">
        <f>IFERROR(IF(VLOOKUP($C3666,'MSCI Database'!$C:$R,9, FALSE)="","",VLOOKUP($C3666,'MSCI Database'!$C:$R,9, FALSE)),"")</f>
        <v>4.5999999999999996</v>
      </c>
      <c r="W3666" s="165">
        <f t="shared" ca="1" si="143"/>
        <v>0</v>
      </c>
      <c r="X3666" s="236">
        <f>IFERROR(IF(VLOOKUP($C3666,'MSCI Database'!$C:$R,10, FALSE)="","",VLOOKUP($C3666,'MSCI Database'!$C:$R,10, FALSE)),"")</f>
        <v>3230847</v>
      </c>
      <c r="Y3666" s="133" t="str">
        <f>IFERROR(IF(VLOOKUP($C3666,'MSCI Database'!$C:$R,11, FALSE)="","",VLOOKUP($C3666,'MSCI Database'!$C:$R,11, FALSE)),"")</f>
        <v>2019</v>
      </c>
      <c r="Z3666" s="133" t="str">
        <f>IFERROR(IF(VLOOKUP($C3666,'MSCI Database'!$C:$R,12, FALSE)="","",VLOOKUP($C3666,'MSCI Database'!$C:$R,12, FALSE)),"")</f>
        <v>Reported</v>
      </c>
      <c r="AA3666" s="202" t="str">
        <f>IFERROR(IF(VLOOKUP($C3666,'MSCI Database'!$C:$R,13, FALSE)="","",VLOOKUP($C3666,'MSCI Database'!$C:$R,13, FALSE)),"")</f>
        <v>Strong perceived environmental management efforts relative to those of peers</v>
      </c>
    </row>
    <row r="3667" spans="1:27" s="130" customFormat="1" ht="15" hidden="1" customHeight="1" outlineLevel="1">
      <c r="A3667" s="130" t="s">
        <v>1510</v>
      </c>
      <c r="B3667" s="130" t="s">
        <v>1421</v>
      </c>
      <c r="C3667" s="130" t="s">
        <v>1511</v>
      </c>
      <c r="D3667" s="130" t="s">
        <v>18678</v>
      </c>
      <c r="E3667" s="130" t="s">
        <v>18688</v>
      </c>
      <c r="F3667" s="215">
        <v>6.272813956843383E-2</v>
      </c>
      <c r="G3667" s="132" t="str">
        <f ca="1">IFERROR(_xll.BQL($A3667, "cur_mkt_cap(currency=EUR)")/1000000, " ")</f>
        <v xml:space="preserve"> </v>
      </c>
      <c r="M3667" s="308"/>
      <c r="N3667" s="215">
        <f t="shared" si="142"/>
        <v>6.6607518591227323E-4</v>
      </c>
      <c r="O3667" s="172" t="str">
        <f>IFERROR(IF(VLOOKUP($C3667,'MSCI Database'!$C:$R,2, FALSE)="","",VLOOKUP($C3667,'MSCI Database'!$C:$R,2, FALSE)),"")</f>
        <v>Banks</v>
      </c>
      <c r="P3667" s="186" t="str">
        <f>IFERROR(IF(VLOOKUP($C3667,'MSCI Database'!$C:$R,3, FALSE)="","",VLOOKUP($C3667,'MSCI Database'!$C:$R,3, FALSE)),"")</f>
        <v>BB</v>
      </c>
      <c r="Q3667" s="164" t="str">
        <f>IFERROR(IF(VLOOKUP($C3667,'MSCI Database'!$C:$R,4, FALSE)="","",VLOOKUP($C3667,'MSCI Database'!$C:$R,4, FALSE)),"")</f>
        <v>0</v>
      </c>
      <c r="R3667" s="164">
        <f>IFERROR(IF(VLOOKUP($C3667,'MSCI Database'!$C:$R,5, FALSE)="","",VLOOKUP($C3667,'MSCI Database'!$C:$R,5, FALSE)),"")</f>
        <v>4.2</v>
      </c>
      <c r="S3667" s="164">
        <f>IFERROR(IF(VLOOKUP($C3667,'MSCI Database'!$C:$R,6, FALSE)="","",VLOOKUP($C3667,'MSCI Database'!$C:$R,6, FALSE)),"")</f>
        <v>4.0999999999999996</v>
      </c>
      <c r="T3667" s="211">
        <f>IFERROR(IF(VLOOKUP($C3667,'MSCI Database'!$C:$R,7, FALSE)="","",VLOOKUP($C3667,'MSCI Database'!$C:$R,7, FALSE)),"")</f>
        <v>3.6</v>
      </c>
      <c r="U3667" s="164">
        <f>IFERROR(IF(VLOOKUP($C3667,'MSCI Database'!$C:$R,8, FALSE)="","",VLOOKUP($C3667,'MSCI Database'!$C:$R,8, FALSE)),"")</f>
        <v>4.5</v>
      </c>
      <c r="V3667" s="175">
        <f>IFERROR(IF(VLOOKUP($C3667,'MSCI Database'!$C:$R,9, FALSE)="","",VLOOKUP($C3667,'MSCI Database'!$C:$R,9, FALSE)),"")</f>
        <v>3.9</v>
      </c>
      <c r="W3667" s="165">
        <f t="shared" ca="1" si="143"/>
        <v>0</v>
      </c>
      <c r="X3667" s="236">
        <f>IFERROR(IF(VLOOKUP($C3667,'MSCI Database'!$C:$R,10, FALSE)="","",VLOOKUP($C3667,'MSCI Database'!$C:$R,10, FALSE)),"")</f>
        <v>50077</v>
      </c>
      <c r="Y3667" s="133" t="str">
        <f>IFERROR(IF(VLOOKUP($C3667,'MSCI Database'!$C:$R,11, FALSE)="","",VLOOKUP($C3667,'MSCI Database'!$C:$R,11, FALSE)),"")</f>
        <v>2019</v>
      </c>
      <c r="Z3667" s="133" t="str">
        <f>IFERROR(IF(VLOOKUP($C3667,'MSCI Database'!$C:$R,12, FALSE)="","",VLOOKUP($C3667,'MSCI Database'!$C:$R,12, FALSE)),"")</f>
        <v>Reported</v>
      </c>
      <c r="AA3667" s="202" t="str">
        <f>IFERROR(IF(VLOOKUP($C3667,'MSCI Database'!$C:$R,13, FALSE)="","",VLOOKUP($C3667,'MSCI Database'!$C:$R,13, FALSE)),"")</f>
        <v>Challenges on risk controls and talent management practices weigh on ESG performance</v>
      </c>
    </row>
    <row r="3668" spans="1:27" s="130" customFormat="1" ht="15" hidden="1" customHeight="1" outlineLevel="1">
      <c r="A3668" s="130" t="s">
        <v>6443</v>
      </c>
      <c r="B3668" s="130" t="s">
        <v>6444</v>
      </c>
      <c r="C3668" s="130" t="s">
        <v>6445</v>
      </c>
      <c r="D3668" s="130" t="s">
        <v>12128</v>
      </c>
      <c r="E3668" s="130" t="s">
        <v>18688</v>
      </c>
      <c r="F3668" s="215">
        <v>0.48646779457299638</v>
      </c>
      <c r="G3668" s="132" t="str">
        <f ca="1">IFERROR(_xll.BQL($A3668, "cur_mkt_cap(currency=EUR)")/1000000, " ")</f>
        <v xml:space="preserve"> </v>
      </c>
      <c r="M3668" s="308"/>
      <c r="N3668" s="215">
        <f t="shared" si="142"/>
        <v>5.165530636486438E-3</v>
      </c>
      <c r="O3668" s="172" t="str">
        <f>IFERROR(IF(VLOOKUP($C3668,'MSCI Database'!$C:$R,2, FALSE)="","",VLOOKUP($C3668,'MSCI Database'!$C:$R,2, FALSE)),"")</f>
        <v>Banks</v>
      </c>
      <c r="P3668" s="186" t="str">
        <f>IFERROR(IF(VLOOKUP($C3668,'MSCI Database'!$C:$R,3, FALSE)="","",VLOOKUP($C3668,'MSCI Database'!$C:$R,3, FALSE)),"")</f>
        <v>BBB</v>
      </c>
      <c r="Q3668" s="164" t="str">
        <f>IFERROR(IF(VLOOKUP($C3668,'MSCI Database'!$C:$R,4, FALSE)="","",VLOOKUP($C3668,'MSCI Database'!$C:$R,4, FALSE)),"")</f>
        <v>1</v>
      </c>
      <c r="R3668" s="164">
        <f>IFERROR(IF(VLOOKUP($C3668,'MSCI Database'!$C:$R,5, FALSE)="","",VLOOKUP($C3668,'MSCI Database'!$C:$R,5, FALSE)),"")</f>
        <v>5.7</v>
      </c>
      <c r="S3668" s="164">
        <f>IFERROR(IF(VLOOKUP($C3668,'MSCI Database'!$C:$R,6, FALSE)="","",VLOOKUP($C3668,'MSCI Database'!$C:$R,6, FALSE)),"")</f>
        <v>7.5</v>
      </c>
      <c r="T3668" s="211">
        <f>IFERROR(IF(VLOOKUP($C3668,'MSCI Database'!$C:$R,7, FALSE)="","",VLOOKUP($C3668,'MSCI Database'!$C:$R,7, FALSE)),"")</f>
        <v>4</v>
      </c>
      <c r="U3668" s="164">
        <f>IFERROR(IF(VLOOKUP($C3668,'MSCI Database'!$C:$R,8, FALSE)="","",VLOOKUP($C3668,'MSCI Database'!$C:$R,8, FALSE)),"")</f>
        <v>4.7</v>
      </c>
      <c r="V3668" s="175">
        <f>IFERROR(IF(VLOOKUP($C3668,'MSCI Database'!$C:$R,9, FALSE)="","",VLOOKUP($C3668,'MSCI Database'!$C:$R,9, FALSE)),"")</f>
        <v>4.7</v>
      </c>
      <c r="W3668" s="165">
        <f t="shared" ca="1" si="143"/>
        <v>0</v>
      </c>
      <c r="X3668" s="236">
        <f>IFERROR(IF(VLOOKUP($C3668,'MSCI Database'!$C:$R,10, FALSE)="","",VLOOKUP($C3668,'MSCI Database'!$C:$R,10, FALSE)),"")</f>
        <v>791410</v>
      </c>
      <c r="Y3668" s="133" t="str">
        <f>IFERROR(IF(VLOOKUP($C3668,'MSCI Database'!$C:$R,11, FALSE)="","",VLOOKUP($C3668,'MSCI Database'!$C:$R,11, FALSE)),"")</f>
        <v>2019</v>
      </c>
      <c r="Z3668" s="133" t="str">
        <f>IFERROR(IF(VLOOKUP($C3668,'MSCI Database'!$C:$R,12, FALSE)="","",VLOOKUP($C3668,'MSCI Database'!$C:$R,12, FALSE)),"")</f>
        <v>Reported</v>
      </c>
      <c r="AA3668" s="202" t="str">
        <f>IFERROR(IF(VLOOKUP($C3668,'MSCI Database'!$C:$R,13, FALSE)="","",VLOOKUP($C3668,'MSCI Database'!$C:$R,13, FALSE)),"")</f>
        <v>Strong governance drives upgrade; multiple controversies suggest potential gap in internal controls</v>
      </c>
    </row>
    <row r="3669" spans="1:27" s="130" customFormat="1" ht="15" hidden="1" customHeight="1" outlineLevel="1">
      <c r="A3669" s="130" t="s">
        <v>5726</v>
      </c>
      <c r="B3669" s="130" t="s">
        <v>5727</v>
      </c>
      <c r="C3669" s="130" t="s">
        <v>5728</v>
      </c>
      <c r="D3669" s="130" t="s">
        <v>18677</v>
      </c>
      <c r="E3669" s="130" t="s">
        <v>18673</v>
      </c>
      <c r="F3669" s="215">
        <v>5.5570071853615947E-2</v>
      </c>
      <c r="G3669" s="132" t="str">
        <f ca="1">IFERROR(_xll.BQL($A3669, "cur_mkt_cap(currency=EUR)")/1000000, " ")</f>
        <v xml:space="preserve"> </v>
      </c>
      <c r="M3669" s="308"/>
      <c r="N3669" s="215">
        <f t="shared" si="142"/>
        <v>5.9006765059045055E-4</v>
      </c>
      <c r="O3669" s="172" t="str">
        <f>IFERROR(IF(VLOOKUP($C3669,'MSCI Database'!$C:$R,2, FALSE)="","",VLOOKUP($C3669,'MSCI Database'!$C:$R,2, FALSE)),"")</f>
        <v>Construction &amp; Farm Machinery &amp; Heavy Trucks</v>
      </c>
      <c r="P3669" s="186" t="str">
        <f>IFERROR(IF(VLOOKUP($C3669,'MSCI Database'!$C:$R,3, FALSE)="","",VLOOKUP($C3669,'MSCI Database'!$C:$R,3, FALSE)),"")</f>
        <v>AA</v>
      </c>
      <c r="Q3669" s="164" t="str">
        <f>IFERROR(IF(VLOOKUP($C3669,'MSCI Database'!$C:$R,4, FALSE)="","",VLOOKUP($C3669,'MSCI Database'!$C:$R,4, FALSE)),"")</f>
        <v>0</v>
      </c>
      <c r="R3669" s="164">
        <f>IFERROR(IF(VLOOKUP($C3669,'MSCI Database'!$C:$R,5, FALSE)="","",VLOOKUP($C3669,'MSCI Database'!$C:$R,5, FALSE)),"")</f>
        <v>7.2</v>
      </c>
      <c r="S3669" s="164">
        <f>IFERROR(IF(VLOOKUP($C3669,'MSCI Database'!$C:$R,6, FALSE)="","",VLOOKUP($C3669,'MSCI Database'!$C:$R,6, FALSE)),"")</f>
        <v>5.7</v>
      </c>
      <c r="T3669" s="211">
        <f>IFERROR(IF(VLOOKUP($C3669,'MSCI Database'!$C:$R,7, FALSE)="","",VLOOKUP($C3669,'MSCI Database'!$C:$R,7, FALSE)),"")</f>
        <v>5.4</v>
      </c>
      <c r="U3669" s="164">
        <f>IFERROR(IF(VLOOKUP($C3669,'MSCI Database'!$C:$R,8, FALSE)="","",VLOOKUP($C3669,'MSCI Database'!$C:$R,8, FALSE)),"")</f>
        <v>6.2</v>
      </c>
      <c r="V3669" s="175">
        <f>IFERROR(IF(VLOOKUP($C3669,'MSCI Database'!$C:$R,9, FALSE)="","",VLOOKUP($C3669,'MSCI Database'!$C:$R,9, FALSE)),"")</f>
        <v>5.8</v>
      </c>
      <c r="W3669" s="165">
        <f t="shared" ca="1" si="143"/>
        <v>0</v>
      </c>
      <c r="X3669" s="236">
        <f>IFERROR(IF(VLOOKUP($C3669,'MSCI Database'!$C:$R,10, FALSE)="","",VLOOKUP($C3669,'MSCI Database'!$C:$R,10, FALSE)),"")</f>
        <v>270000</v>
      </c>
      <c r="Y3669" s="133" t="str">
        <f>IFERROR(IF(VLOOKUP($C3669,'MSCI Database'!$C:$R,11, FALSE)="","",VLOOKUP($C3669,'MSCI Database'!$C:$R,11, FALSE)),"")</f>
        <v>2020</v>
      </c>
      <c r="Z3669" s="133" t="str">
        <f>IFERROR(IF(VLOOKUP($C3669,'MSCI Database'!$C:$R,12, FALSE)="","",VLOOKUP($C3669,'MSCI Database'!$C:$R,12, FALSE)),"")</f>
        <v>Reported</v>
      </c>
      <c r="AA3669" s="202" t="str">
        <f>IFERROR(IF(VLOOKUP($C3669,'MSCI Database'!$C:$R,13, FALSE)="","",VLOOKUP($C3669,'MSCI Database'!$C:$R,13, FALSE)),"")</f>
        <v>Disrupted truck demand amid COVID-19 crisis poses labor management challenges</v>
      </c>
    </row>
    <row r="3670" spans="1:27" s="130" customFormat="1" ht="15" hidden="1" customHeight="1" outlineLevel="1">
      <c r="A3670" s="130" t="s">
        <v>3607</v>
      </c>
      <c r="B3670" s="130" t="s">
        <v>3608</v>
      </c>
      <c r="C3670" s="130" t="s">
        <v>3609</v>
      </c>
      <c r="D3670" s="130" t="s">
        <v>18672</v>
      </c>
      <c r="E3670" s="130" t="s">
        <v>18704</v>
      </c>
      <c r="F3670" s="215">
        <v>4.4664875581709798E-3</v>
      </c>
      <c r="G3670" s="132" t="str">
        <f ca="1">IFERROR(_xll.BQL($A3670, "cur_mkt_cap(currency=EUR)")/1000000, " ")</f>
        <v xml:space="preserve"> </v>
      </c>
      <c r="M3670" s="308"/>
      <c r="N3670" s="215">
        <f t="shared" si="142"/>
        <v>4.7427144358999674E-5</v>
      </c>
      <c r="O3670" s="172" t="str">
        <f>IFERROR(IF(VLOOKUP($C3670,'MSCI Database'!$C:$R,2, FALSE)="","",VLOOKUP($C3670,'MSCI Database'!$C:$R,2, FALSE)),"")</f>
        <v>Real Estate Management &amp; Services</v>
      </c>
      <c r="P3670" s="186" t="str">
        <f>IFERROR(IF(VLOOKUP($C3670,'MSCI Database'!$C:$R,3, FALSE)="","",VLOOKUP($C3670,'MSCI Database'!$C:$R,3, FALSE)),"")</f>
        <v>A</v>
      </c>
      <c r="Q3670" s="164" t="str">
        <f>IFERROR(IF(VLOOKUP($C3670,'MSCI Database'!$C:$R,4, FALSE)="","",VLOOKUP($C3670,'MSCI Database'!$C:$R,4, FALSE)),"")</f>
        <v>0</v>
      </c>
      <c r="R3670" s="164">
        <f>IFERROR(IF(VLOOKUP($C3670,'MSCI Database'!$C:$R,5, FALSE)="","",VLOOKUP($C3670,'MSCI Database'!$C:$R,5, FALSE)),"")</f>
        <v>7</v>
      </c>
      <c r="S3670" s="164">
        <f>IFERROR(IF(VLOOKUP($C3670,'MSCI Database'!$C:$R,6, FALSE)="","",VLOOKUP($C3670,'MSCI Database'!$C:$R,6, FALSE)),"")</f>
        <v>4.9000000000000004</v>
      </c>
      <c r="T3670" s="211">
        <f>IFERROR(IF(VLOOKUP($C3670,'MSCI Database'!$C:$R,7, FALSE)="","",VLOOKUP($C3670,'MSCI Database'!$C:$R,7, FALSE)),"")</f>
        <v>10</v>
      </c>
      <c r="U3670" s="164">
        <f>IFERROR(IF(VLOOKUP($C3670,'MSCI Database'!$C:$R,8, FALSE)="","",VLOOKUP($C3670,'MSCI Database'!$C:$R,8, FALSE)),"")</f>
        <v>4.8</v>
      </c>
      <c r="V3670" s="175">
        <f>IFERROR(IF(VLOOKUP($C3670,'MSCI Database'!$C:$R,9, FALSE)="","",VLOOKUP($C3670,'MSCI Database'!$C:$R,9, FALSE)),"")</f>
        <v>6.1</v>
      </c>
      <c r="W3670" s="165">
        <f t="shared" ca="1" si="143"/>
        <v>0</v>
      </c>
      <c r="X3670" s="236">
        <f>IFERROR(IF(VLOOKUP($C3670,'MSCI Database'!$C:$R,10, FALSE)="","",VLOOKUP($C3670,'MSCI Database'!$C:$R,10, FALSE)),"")</f>
        <v>44231</v>
      </c>
      <c r="Y3670" s="133" t="str">
        <f>IFERROR(IF(VLOOKUP($C3670,'MSCI Database'!$C:$R,11, FALSE)="","",VLOOKUP($C3670,'MSCI Database'!$C:$R,11, FALSE)),"")</f>
        <v>2019</v>
      </c>
      <c r="Z3670" s="133" t="str">
        <f>IFERROR(IF(VLOOKUP($C3670,'MSCI Database'!$C:$R,12, FALSE)="","",VLOOKUP($C3670,'MSCI Database'!$C:$R,12, FALSE)),"")</f>
        <v>Reported</v>
      </c>
      <c r="AA3670" s="202" t="str">
        <f>IFERROR(IF(VLOOKUP($C3670,'MSCI Database'!$C:$R,13, FALSE)="","",VLOOKUP($C3670,'MSCI Database'!$C:$R,13, FALSE)),"")</f>
        <v>Robust human capital development strategy relative to peers</v>
      </c>
    </row>
    <row r="3671" spans="1:27" s="130" customFormat="1" ht="15" hidden="1" customHeight="1" outlineLevel="1">
      <c r="A3671" s="130" t="s">
        <v>1270</v>
      </c>
      <c r="B3671" s="130" t="s">
        <v>1271</v>
      </c>
      <c r="C3671" s="130" t="s">
        <v>1272</v>
      </c>
      <c r="D3671" s="130" t="s">
        <v>18681</v>
      </c>
      <c r="E3671" s="130" t="s">
        <v>18674</v>
      </c>
      <c r="F3671" s="215">
        <v>0.51052824624806203</v>
      </c>
      <c r="G3671" s="132" t="str">
        <f ca="1">IFERROR(_xll.BQL($A3671, "cur_mkt_cap(currency=EUR)")/1000000, " ")</f>
        <v xml:space="preserve"> </v>
      </c>
      <c r="M3671" s="308"/>
      <c r="N3671" s="215">
        <f t="shared" si="142"/>
        <v>5.4210151755284229E-3</v>
      </c>
      <c r="O3671" s="172" t="str">
        <f>IFERROR(IF(VLOOKUP($C3671,'MSCI Database'!$C:$R,2, FALSE)="","",VLOOKUP($C3671,'MSCI Database'!$C:$R,2, FALSE)),"")</f>
        <v>Food Products</v>
      </c>
      <c r="P3671" s="186" t="str">
        <f>IFERROR(IF(VLOOKUP($C3671,'MSCI Database'!$C:$R,3, FALSE)="","",VLOOKUP($C3671,'MSCI Database'!$C:$R,3, FALSE)),"")</f>
        <v>AA</v>
      </c>
      <c r="Q3671" s="164" t="str">
        <f>IFERROR(IF(VLOOKUP($C3671,'MSCI Database'!$C:$R,4, FALSE)="","",VLOOKUP($C3671,'MSCI Database'!$C:$R,4, FALSE)),"")</f>
        <v>0</v>
      </c>
      <c r="R3671" s="164">
        <f>IFERROR(IF(VLOOKUP($C3671,'MSCI Database'!$C:$R,5, FALSE)="","",VLOOKUP($C3671,'MSCI Database'!$C:$R,5, FALSE)),"")</f>
        <v>7.4</v>
      </c>
      <c r="S3671" s="164">
        <f>IFERROR(IF(VLOOKUP($C3671,'MSCI Database'!$C:$R,6, FALSE)="","",VLOOKUP($C3671,'MSCI Database'!$C:$R,6, FALSE)),"")</f>
        <v>5.0999999999999996</v>
      </c>
      <c r="T3671" s="211">
        <f>IFERROR(IF(VLOOKUP($C3671,'MSCI Database'!$C:$R,7, FALSE)="","",VLOOKUP($C3671,'MSCI Database'!$C:$R,7, FALSE)),"")</f>
        <v>4.8</v>
      </c>
      <c r="U3671" s="164">
        <f>IFERROR(IF(VLOOKUP($C3671,'MSCI Database'!$C:$R,8, FALSE)="","",VLOOKUP($C3671,'MSCI Database'!$C:$R,8, FALSE)),"")</f>
        <v>5.4</v>
      </c>
      <c r="V3671" s="175">
        <f>IFERROR(IF(VLOOKUP($C3671,'MSCI Database'!$C:$R,9, FALSE)="","",VLOOKUP($C3671,'MSCI Database'!$C:$R,9, FALSE)),"")</f>
        <v>5.0999999999999996</v>
      </c>
      <c r="W3671" s="165">
        <f t="shared" ca="1" si="143"/>
        <v>0</v>
      </c>
      <c r="X3671" s="236">
        <f>IFERROR(IF(VLOOKUP($C3671,'MSCI Database'!$C:$R,10, FALSE)="","",VLOOKUP($C3671,'MSCI Database'!$C:$R,10, FALSE)),"")</f>
        <v>5600000</v>
      </c>
      <c r="Y3671" s="133" t="str">
        <f>IFERROR(IF(VLOOKUP($C3671,'MSCI Database'!$C:$R,11, FALSE)="","",VLOOKUP($C3671,'MSCI Database'!$C:$R,11, FALSE)),"")</f>
        <v>2019</v>
      </c>
      <c r="Z3671" s="133" t="str">
        <f>IFERROR(IF(VLOOKUP($C3671,'MSCI Database'!$C:$R,12, FALSE)="","",VLOOKUP($C3671,'MSCI Database'!$C:$R,12, FALSE)),"")</f>
        <v>Reported</v>
      </c>
      <c r="AA3671" s="202" t="str">
        <f>IFERROR(IF(VLOOKUP($C3671,'MSCI Database'!$C:$R,13, FALSE)="","",VLOOKUP($C3671,'MSCI Database'!$C:$R,13, FALSE)),"")</f>
        <v>Leading environmental and social mitigation programs, yet controversies persist</v>
      </c>
    </row>
    <row r="3672" spans="1:27" s="130" customFormat="1" ht="15" hidden="1" customHeight="1" outlineLevel="1">
      <c r="A3672" s="130" t="s">
        <v>3684</v>
      </c>
      <c r="B3672" s="130" t="s">
        <v>3685</v>
      </c>
      <c r="C3672" s="130" t="s">
        <v>3686</v>
      </c>
      <c r="D3672" s="130" t="s">
        <v>18672</v>
      </c>
      <c r="E3672" s="130" t="s">
        <v>18673</v>
      </c>
      <c r="F3672" s="215">
        <v>4.3607379863490007E-3</v>
      </c>
      <c r="G3672" s="132" t="str">
        <f ca="1">IFERROR(_xll.BQL($A3672, "cur_mkt_cap(currency=EUR)")/1000000, " ")</f>
        <v xml:space="preserve"> </v>
      </c>
      <c r="M3672" s="308"/>
      <c r="N3672" s="215">
        <f t="shared" si="142"/>
        <v>4.6304248539100158E-5</v>
      </c>
      <c r="O3672" s="172" t="str">
        <f>IFERROR(IF(VLOOKUP($C3672,'MSCI Database'!$C:$R,2, FALSE)="","",VLOOKUP($C3672,'MSCI Database'!$C:$R,2, FALSE)),"")</f>
        <v>Road &amp; Rail Transport</v>
      </c>
      <c r="P3672" s="186" t="str">
        <f>IFERROR(IF(VLOOKUP($C3672,'MSCI Database'!$C:$R,3, FALSE)="","",VLOOKUP($C3672,'MSCI Database'!$C:$R,3, FALSE)),"")</f>
        <v>A</v>
      </c>
      <c r="Q3672" s="164" t="str">
        <f>IFERROR(IF(VLOOKUP($C3672,'MSCI Database'!$C:$R,4, FALSE)="","",VLOOKUP($C3672,'MSCI Database'!$C:$R,4, FALSE)),"")</f>
        <v>0</v>
      </c>
      <c r="R3672" s="164">
        <f>IFERROR(IF(VLOOKUP($C3672,'MSCI Database'!$C:$R,5, FALSE)="","",VLOOKUP($C3672,'MSCI Database'!$C:$R,5, FALSE)),"")</f>
        <v>7.1</v>
      </c>
      <c r="S3672" s="164">
        <f>IFERROR(IF(VLOOKUP($C3672,'MSCI Database'!$C:$R,6, FALSE)="","",VLOOKUP($C3672,'MSCI Database'!$C:$R,6, FALSE)),"")</f>
        <v>5.6</v>
      </c>
      <c r="T3672" s="211">
        <f>IFERROR(IF(VLOOKUP($C3672,'MSCI Database'!$C:$R,7, FALSE)="","",VLOOKUP($C3672,'MSCI Database'!$C:$R,7, FALSE)),"")</f>
        <v>5.3</v>
      </c>
      <c r="U3672" s="164">
        <f>IFERROR(IF(VLOOKUP($C3672,'MSCI Database'!$C:$R,8, FALSE)="","",VLOOKUP($C3672,'MSCI Database'!$C:$R,8, FALSE)),"")</f>
        <v>4.4000000000000004</v>
      </c>
      <c r="V3672" s="175">
        <f>IFERROR(IF(VLOOKUP($C3672,'MSCI Database'!$C:$R,9, FALSE)="","",VLOOKUP($C3672,'MSCI Database'!$C:$R,9, FALSE)),"")</f>
        <v>5.0999999999999996</v>
      </c>
      <c r="W3672" s="165">
        <f t="shared" ca="1" si="143"/>
        <v>0</v>
      </c>
      <c r="X3672" s="236">
        <f>IFERROR(IF(VLOOKUP($C3672,'MSCI Database'!$C:$R,10, FALSE)="","",VLOOKUP($C3672,'MSCI Database'!$C:$R,10, FALSE)),"")</f>
        <v>667073</v>
      </c>
      <c r="Y3672" s="133" t="str">
        <f>IFERROR(IF(VLOOKUP($C3672,'MSCI Database'!$C:$R,11, FALSE)="","",VLOOKUP($C3672,'MSCI Database'!$C:$R,11, FALSE)),"")</f>
        <v>2019</v>
      </c>
      <c r="Z3672" s="133" t="str">
        <f>IFERROR(IF(VLOOKUP($C3672,'MSCI Database'!$C:$R,12, FALSE)="","",VLOOKUP($C3672,'MSCI Database'!$C:$R,12, FALSE)),"")</f>
        <v>Reported</v>
      </c>
      <c r="AA3672" s="202" t="str">
        <f>IFERROR(IF(VLOOKUP($C3672,'MSCI Database'!$C:$R,13, FALSE)="","",VLOOKUP($C3672,'MSCI Database'!$C:$R,13, FALSE)),"")</f>
        <v>Low risk profile in terms workforce management and safety;</v>
      </c>
    </row>
    <row r="3673" spans="1:27" s="130" customFormat="1" ht="15" hidden="1" customHeight="1" outlineLevel="1">
      <c r="A3673" s="130" t="s">
        <v>5570</v>
      </c>
      <c r="B3673" s="130" t="s">
        <v>5571</v>
      </c>
      <c r="C3673" s="130" t="s">
        <v>5572</v>
      </c>
      <c r="D3673" s="130" t="s">
        <v>18701</v>
      </c>
      <c r="E3673" s="130" t="s">
        <v>18684</v>
      </c>
      <c r="F3673" s="215">
        <v>6.0694756535974032E-3</v>
      </c>
      <c r="G3673" s="132" t="str">
        <f ca="1">IFERROR(_xll.BQL($A3673, "cur_mkt_cap(currency=EUR)")/1000000, " ")</f>
        <v xml:space="preserve"> </v>
      </c>
      <c r="M3673" s="308"/>
      <c r="N3673" s="215">
        <f t="shared" ref="N3673:N3736" si="144">IF($A3673&lt;&gt;"",VLOOKUP($A3673,$A$3224:$V$5286,6,FALSE)/SUMIF($V$3224:$V$5286,"&lt;&gt;",$F$3224:$F$5286),0)</f>
        <v>6.4448382371510584E-5</v>
      </c>
      <c r="O3673" s="172" t="str">
        <f>IFERROR(IF(VLOOKUP($C3673,'MSCI Database'!$C:$R,2, FALSE)="","",VLOOKUP($C3673,'MSCI Database'!$C:$R,2, FALSE)),"")</f>
        <v>Steel</v>
      </c>
      <c r="P3673" s="186" t="str">
        <f>IFERROR(IF(VLOOKUP($C3673,'MSCI Database'!$C:$R,3, FALSE)="","",VLOOKUP($C3673,'MSCI Database'!$C:$R,3, FALSE)),"")</f>
        <v>BBB</v>
      </c>
      <c r="Q3673" s="164" t="str">
        <f>IFERROR(IF(VLOOKUP($C3673,'MSCI Database'!$C:$R,4, FALSE)="","",VLOOKUP($C3673,'MSCI Database'!$C:$R,4, FALSE)),"")</f>
        <v>0</v>
      </c>
      <c r="R3673" s="164">
        <f>IFERROR(IF(VLOOKUP($C3673,'MSCI Database'!$C:$R,5, FALSE)="","",VLOOKUP($C3673,'MSCI Database'!$C:$R,5, FALSE)),"")</f>
        <v>4.4000000000000004</v>
      </c>
      <c r="S3673" s="164">
        <f>IFERROR(IF(VLOOKUP($C3673,'MSCI Database'!$C:$R,6, FALSE)="","",VLOOKUP($C3673,'MSCI Database'!$C:$R,6, FALSE)),"")</f>
        <v>3.9</v>
      </c>
      <c r="T3673" s="211">
        <f>IFERROR(IF(VLOOKUP($C3673,'MSCI Database'!$C:$R,7, FALSE)="","",VLOOKUP($C3673,'MSCI Database'!$C:$R,7, FALSE)),"")</f>
        <v>4.7</v>
      </c>
      <c r="U3673" s="164">
        <f>IFERROR(IF(VLOOKUP($C3673,'MSCI Database'!$C:$R,8, FALSE)="","",VLOOKUP($C3673,'MSCI Database'!$C:$R,8, FALSE)),"")</f>
        <v>3.2</v>
      </c>
      <c r="V3673" s="175">
        <f>IFERROR(IF(VLOOKUP($C3673,'MSCI Database'!$C:$R,9, FALSE)="","",VLOOKUP($C3673,'MSCI Database'!$C:$R,9, FALSE)),"")</f>
        <v>3.9</v>
      </c>
      <c r="W3673" s="165">
        <f t="shared" ref="W3673:W3736" ca="1" si="145">IFERROR(IF(X3673&lt;&gt;"",VLOOKUP($A3673,$A$3224:$X$5286,6,FALSE)/100,0)*$G$3222/$G3673, 0)</f>
        <v>0</v>
      </c>
      <c r="X3673" s="236">
        <f>IFERROR(IF(VLOOKUP($C3673,'MSCI Database'!$C:$R,10, FALSE)="","",VLOOKUP($C3673,'MSCI Database'!$C:$R,10, FALSE)),"")</f>
        <v>32000000</v>
      </c>
      <c r="Y3673" s="133" t="str">
        <f>IFERROR(IF(VLOOKUP($C3673,'MSCI Database'!$C:$R,11, FALSE)="","",VLOOKUP($C3673,'MSCI Database'!$C:$R,11, FALSE)),"")</f>
        <v>2019</v>
      </c>
      <c r="Z3673" s="133" t="str">
        <f>IFERROR(IF(VLOOKUP($C3673,'MSCI Database'!$C:$R,12, FALSE)="","",VLOOKUP($C3673,'MSCI Database'!$C:$R,12, FALSE)),"")</f>
        <v>Reported</v>
      </c>
      <c r="AA3673" s="202" t="str">
        <f>IFERROR(IF(VLOOKUP($C3673,'MSCI Database'!$C:$R,13, FALSE)="","",VLOOKUP($C3673,'MSCI Database'!$C:$R,13, FALSE)),"")</f>
        <v>Strong health and safety management but lags in labor management practices</v>
      </c>
    </row>
    <row r="3674" spans="1:27" s="130" customFormat="1" ht="15" hidden="1" customHeight="1" outlineLevel="1">
      <c r="A3674" s="130" t="s">
        <v>113</v>
      </c>
      <c r="B3674" s="130" t="s">
        <v>114</v>
      </c>
      <c r="C3674" s="130" t="s">
        <v>115</v>
      </c>
      <c r="D3674" s="130" t="s">
        <v>12127</v>
      </c>
      <c r="E3674" s="130" t="s">
        <v>18673</v>
      </c>
      <c r="F3674" s="215">
        <v>7.031537878460993E-2</v>
      </c>
      <c r="G3674" s="132" t="str">
        <f ca="1">IFERROR(_xll.BQL($A3674, "cur_mkt_cap(currency=EUR)")/1000000, " ")</f>
        <v xml:space="preserve"> </v>
      </c>
      <c r="M3674" s="308"/>
      <c r="N3674" s="215">
        <f t="shared" si="144"/>
        <v>7.4663985443654919E-4</v>
      </c>
      <c r="O3674" s="172" t="str">
        <f>IFERROR(IF(VLOOKUP($C3674,'MSCI Database'!$C:$R,2, FALSE)="","",VLOOKUP($C3674,'MSCI Database'!$C:$R,2, FALSE)),"")</f>
        <v>Electrical Equipment</v>
      </c>
      <c r="P3674" s="186" t="str">
        <f>IFERROR(IF(VLOOKUP($C3674,'MSCI Database'!$C:$R,3, FALSE)="","",VLOOKUP($C3674,'MSCI Database'!$C:$R,3, FALSE)),"")</f>
        <v>AAA</v>
      </c>
      <c r="Q3674" s="164" t="str">
        <f>IFERROR(IF(VLOOKUP($C3674,'MSCI Database'!$C:$R,4, FALSE)="","",VLOOKUP($C3674,'MSCI Database'!$C:$R,4, FALSE)),"")</f>
        <v>0</v>
      </c>
      <c r="R3674" s="164">
        <f>IFERROR(IF(VLOOKUP($C3674,'MSCI Database'!$C:$R,5, FALSE)="","",VLOOKUP($C3674,'MSCI Database'!$C:$R,5, FALSE)),"")</f>
        <v>10</v>
      </c>
      <c r="S3674" s="164">
        <f>IFERROR(IF(VLOOKUP($C3674,'MSCI Database'!$C:$R,6, FALSE)="","",VLOOKUP($C3674,'MSCI Database'!$C:$R,6, FALSE)),"")</f>
        <v>7.7</v>
      </c>
      <c r="T3674" s="211">
        <f>IFERROR(IF(VLOOKUP($C3674,'MSCI Database'!$C:$R,7, FALSE)="","",VLOOKUP($C3674,'MSCI Database'!$C:$R,7, FALSE)),"")</f>
        <v>6.6</v>
      </c>
      <c r="U3674" s="164">
        <f>IFERROR(IF(VLOOKUP($C3674,'MSCI Database'!$C:$R,8, FALSE)="","",VLOOKUP($C3674,'MSCI Database'!$C:$R,8, FALSE)),"")</f>
        <v>5.7</v>
      </c>
      <c r="V3674" s="175">
        <f>IFERROR(IF(VLOOKUP($C3674,'MSCI Database'!$C:$R,9, FALSE)="","",VLOOKUP($C3674,'MSCI Database'!$C:$R,9, FALSE)),"")</f>
        <v>6.6</v>
      </c>
      <c r="W3674" s="165">
        <f t="shared" ca="1" si="145"/>
        <v>0</v>
      </c>
      <c r="X3674" s="236">
        <f>IFERROR(IF(VLOOKUP($C3674,'MSCI Database'!$C:$R,10, FALSE)="","",VLOOKUP($C3674,'MSCI Database'!$C:$R,10, FALSE)),"")</f>
        <v>109000</v>
      </c>
      <c r="Y3674" s="133" t="str">
        <f>IFERROR(IF(VLOOKUP($C3674,'MSCI Database'!$C:$R,11, FALSE)="","",VLOOKUP($C3674,'MSCI Database'!$C:$R,11, FALSE)),"")</f>
        <v>2019</v>
      </c>
      <c r="Z3674" s="133" t="str">
        <f>IFERROR(IF(VLOOKUP($C3674,'MSCI Database'!$C:$R,12, FALSE)="","",VLOOKUP($C3674,'MSCI Database'!$C:$R,12, FALSE)),"")</f>
        <v>Reported</v>
      </c>
      <c r="AA3674" s="202" t="str">
        <f>IFERROR(IF(VLOOKUP($C3674,'MSCI Database'!$C:$R,13, FALSE)="","",VLOOKUP($C3674,'MSCI Database'!$C:$R,13, FALSE)),"")</f>
        <v>ESG integration across operations; strategic focus on integrated hybrid renewable energy solutions</v>
      </c>
    </row>
    <row r="3675" spans="1:27" s="130" customFormat="1" ht="15" hidden="1" customHeight="1" outlineLevel="1">
      <c r="A3675" s="130" t="s">
        <v>5981</v>
      </c>
      <c r="B3675" s="130" t="s">
        <v>5982</v>
      </c>
      <c r="C3675" s="130" t="s">
        <v>5983</v>
      </c>
      <c r="D3675" s="130" t="s">
        <v>12137</v>
      </c>
      <c r="E3675" s="130" t="s">
        <v>18684</v>
      </c>
      <c r="F3675" s="215">
        <v>1.545851284132208E-2</v>
      </c>
      <c r="G3675" s="132" t="str">
        <f ca="1">IFERROR(_xll.BQL($A3675, "cur_mkt_cap(currency=EUR)")/1000000, " ")</f>
        <v xml:space="preserve"> </v>
      </c>
      <c r="M3675" s="308"/>
      <c r="N3675" s="215">
        <f t="shared" si="144"/>
        <v>1.6414534028189653E-4</v>
      </c>
      <c r="O3675" s="172" t="str">
        <f>IFERROR(IF(VLOOKUP($C3675,'MSCI Database'!$C:$R,2, FALSE)="","",VLOOKUP($C3675,'MSCI Database'!$C:$R,2, FALSE)),"")</f>
        <v>Commodity Chemicals</v>
      </c>
      <c r="P3675" s="186" t="str">
        <f>IFERROR(IF(VLOOKUP($C3675,'MSCI Database'!$C:$R,3, FALSE)="","",VLOOKUP($C3675,'MSCI Database'!$C:$R,3, FALSE)),"")</f>
        <v>B</v>
      </c>
      <c r="Q3675" s="164" t="str">
        <f>IFERROR(IF(VLOOKUP($C3675,'MSCI Database'!$C:$R,4, FALSE)="","",VLOOKUP($C3675,'MSCI Database'!$C:$R,4, FALSE)),"")</f>
        <v>1</v>
      </c>
      <c r="R3675" s="164">
        <f>IFERROR(IF(VLOOKUP($C3675,'MSCI Database'!$C:$R,5, FALSE)="","",VLOOKUP($C3675,'MSCI Database'!$C:$R,5, FALSE)),"")</f>
        <v>1.9</v>
      </c>
      <c r="S3675" s="164">
        <f>IFERROR(IF(VLOOKUP($C3675,'MSCI Database'!$C:$R,6, FALSE)="","",VLOOKUP($C3675,'MSCI Database'!$C:$R,6, FALSE)),"")</f>
        <v>4.0999999999999996</v>
      </c>
      <c r="T3675" s="211">
        <f>IFERROR(IF(VLOOKUP($C3675,'MSCI Database'!$C:$R,7, FALSE)="","",VLOOKUP($C3675,'MSCI Database'!$C:$R,7, FALSE)),"")</f>
        <v>0.5</v>
      </c>
      <c r="U3675" s="164">
        <f>IFERROR(IF(VLOOKUP($C3675,'MSCI Database'!$C:$R,8, FALSE)="","",VLOOKUP($C3675,'MSCI Database'!$C:$R,8, FALSE)),"")</f>
        <v>1.1000000000000001</v>
      </c>
      <c r="V3675" s="175">
        <f>IFERROR(IF(VLOOKUP($C3675,'MSCI Database'!$C:$R,9, FALSE)="","",VLOOKUP($C3675,'MSCI Database'!$C:$R,9, FALSE)),"")</f>
        <v>2.7</v>
      </c>
      <c r="W3675" s="165">
        <f t="shared" ca="1" si="145"/>
        <v>0</v>
      </c>
      <c r="X3675" s="236">
        <f>IFERROR(IF(VLOOKUP($C3675,'MSCI Database'!$C:$R,10, FALSE)="","",VLOOKUP($C3675,'MSCI Database'!$C:$R,10, FALSE)),"")</f>
        <v>8356288</v>
      </c>
      <c r="Y3675" s="133" t="str">
        <f>IFERROR(IF(VLOOKUP($C3675,'MSCI Database'!$C:$R,11, FALSE)="","",VLOOKUP($C3675,'MSCI Database'!$C:$R,11, FALSE)),"")</f>
        <v>2019</v>
      </c>
      <c r="Z3675" s="133" t="str">
        <f>IFERROR(IF(VLOOKUP($C3675,'MSCI Database'!$C:$R,12, FALSE)="","",VLOOKUP($C3675,'MSCI Database'!$C:$R,12, FALSE)),"")</f>
        <v>Reported</v>
      </c>
      <c r="AA3675" s="202" t="str">
        <f>IFERROR(IF(VLOOKUP($C3675,'MSCI Database'!$C:$R,13, FALSE)="","",VLOOKUP($C3675,'MSCI Database'!$C:$R,13, FALSE)),"")</f>
        <v>Improved carbon reduction targets; chemical safety management lags peers</v>
      </c>
    </row>
    <row r="3676" spans="1:27" s="130" customFormat="1" ht="15" hidden="1" customHeight="1" outlineLevel="1">
      <c r="A3676" s="130" t="s">
        <v>5753</v>
      </c>
      <c r="B3676" s="130" t="s">
        <v>5754</v>
      </c>
      <c r="C3676" s="130" t="s">
        <v>5755</v>
      </c>
      <c r="D3676" s="130" t="s">
        <v>18677</v>
      </c>
      <c r="E3676" s="130" t="s">
        <v>18673</v>
      </c>
      <c r="F3676" s="215">
        <v>5.0353145607275163E-2</v>
      </c>
      <c r="G3676" s="132" t="str">
        <f ca="1">IFERROR(_xll.BQL($A3676, "cur_mkt_cap(currency=EUR)")/1000000, " ")</f>
        <v xml:space="preserve"> </v>
      </c>
      <c r="M3676" s="308"/>
      <c r="N3676" s="215">
        <f t="shared" si="144"/>
        <v>5.3467201565963736E-4</v>
      </c>
      <c r="O3676" s="172" t="str">
        <f>IFERROR(IF(VLOOKUP($C3676,'MSCI Database'!$C:$R,2, FALSE)="","",VLOOKUP($C3676,'MSCI Database'!$C:$R,2, FALSE)),"")</f>
        <v>Industrial Machinery</v>
      </c>
      <c r="P3676" s="186" t="str">
        <f>IFERROR(IF(VLOOKUP($C3676,'MSCI Database'!$C:$R,3, FALSE)="","",VLOOKUP($C3676,'MSCI Database'!$C:$R,3, FALSE)),"")</f>
        <v>AA</v>
      </c>
      <c r="Q3676" s="164" t="str">
        <f>IFERROR(IF(VLOOKUP($C3676,'MSCI Database'!$C:$R,4, FALSE)="","",VLOOKUP($C3676,'MSCI Database'!$C:$R,4, FALSE)),"")</f>
        <v>0</v>
      </c>
      <c r="R3676" s="164">
        <f>IFERROR(IF(VLOOKUP($C3676,'MSCI Database'!$C:$R,5, FALSE)="","",VLOOKUP($C3676,'MSCI Database'!$C:$R,5, FALSE)),"")</f>
        <v>8.1</v>
      </c>
      <c r="S3676" s="164">
        <f>IFERROR(IF(VLOOKUP($C3676,'MSCI Database'!$C:$R,6, FALSE)="","",VLOOKUP($C3676,'MSCI Database'!$C:$R,6, FALSE)),"")</f>
        <v>4.8</v>
      </c>
      <c r="T3676" s="211">
        <f>IFERROR(IF(VLOOKUP($C3676,'MSCI Database'!$C:$R,7, FALSE)="","",VLOOKUP($C3676,'MSCI Database'!$C:$R,7, FALSE)),"")</f>
        <v>3.1</v>
      </c>
      <c r="U3676" s="164">
        <f>IFERROR(IF(VLOOKUP($C3676,'MSCI Database'!$C:$R,8, FALSE)="","",VLOOKUP($C3676,'MSCI Database'!$C:$R,8, FALSE)),"")</f>
        <v>7.2</v>
      </c>
      <c r="V3676" s="175">
        <f>IFERROR(IF(VLOOKUP($C3676,'MSCI Database'!$C:$R,9, FALSE)="","",VLOOKUP($C3676,'MSCI Database'!$C:$R,9, FALSE)),"")</f>
        <v>5.6</v>
      </c>
      <c r="W3676" s="165">
        <f t="shared" ca="1" si="145"/>
        <v>0</v>
      </c>
      <c r="X3676" s="236">
        <f>IFERROR(IF(VLOOKUP($C3676,'MSCI Database'!$C:$R,10, FALSE)="","",VLOOKUP($C3676,'MSCI Database'!$C:$R,10, FALSE)),"")</f>
        <v>331000</v>
      </c>
      <c r="Y3676" s="133" t="str">
        <f>IFERROR(IF(VLOOKUP($C3676,'MSCI Database'!$C:$R,11, FALSE)="","",VLOOKUP($C3676,'MSCI Database'!$C:$R,11, FALSE)),"")</f>
        <v>2019</v>
      </c>
      <c r="Z3676" s="133" t="str">
        <f>IFERROR(IF(VLOOKUP($C3676,'MSCI Database'!$C:$R,12, FALSE)="","",VLOOKUP($C3676,'MSCI Database'!$C:$R,12, FALSE)),"")</f>
        <v>Reported</v>
      </c>
      <c r="AA3676" s="202" t="str">
        <f>IFERROR(IF(VLOOKUP($C3676,'MSCI Database'!$C:$R,13, FALSE)="","",VLOOKUP($C3676,'MSCI Database'!$C:$R,13, FALSE)),"")</f>
        <v>COVID-19-linked layoffs may elevate labor related risks associated with ongoing restructuring</v>
      </c>
    </row>
    <row r="3677" spans="1:27" s="130" customFormat="1" ht="15" hidden="1" customHeight="1" outlineLevel="1">
      <c r="A3677" s="130" t="s">
        <v>7784</v>
      </c>
      <c r="B3677" s="130" t="s">
        <v>7785</v>
      </c>
      <c r="C3677" s="130" t="s">
        <v>7786</v>
      </c>
      <c r="D3677" s="130" t="s">
        <v>12128</v>
      </c>
      <c r="E3677" s="130" t="s">
        <v>18689</v>
      </c>
      <c r="F3677" s="215">
        <v>0.44192049488093632</v>
      </c>
      <c r="G3677" s="132" t="str">
        <f ca="1">IFERROR(_xll.BQL($A3677, "cur_mkt_cap(currency=EUR)")/1000000, " ")</f>
        <v xml:space="preserve"> </v>
      </c>
      <c r="M3677" s="308"/>
      <c r="N3677" s="215">
        <f t="shared" si="144"/>
        <v>4.6925076658002459E-3</v>
      </c>
      <c r="O3677" s="172" t="str">
        <f>IFERROR(IF(VLOOKUP($C3677,'MSCI Database'!$C:$R,2, FALSE)="","",VLOOKUP($C3677,'MSCI Database'!$C:$R,2, FALSE)),"")</f>
        <v>Software &amp; Services</v>
      </c>
      <c r="P3677" s="186" t="str">
        <f>IFERROR(IF(VLOOKUP($C3677,'MSCI Database'!$C:$R,3, FALSE)="","",VLOOKUP($C3677,'MSCI Database'!$C:$R,3, FALSE)),"")</f>
        <v>A</v>
      </c>
      <c r="Q3677" s="164" t="str">
        <f>IFERROR(IF(VLOOKUP($C3677,'MSCI Database'!$C:$R,4, FALSE)="","",VLOOKUP($C3677,'MSCI Database'!$C:$R,4, FALSE)),"")</f>
        <v>0</v>
      </c>
      <c r="R3677" s="164">
        <f>IFERROR(IF(VLOOKUP($C3677,'MSCI Database'!$C:$R,5, FALSE)="","",VLOOKUP($C3677,'MSCI Database'!$C:$R,5, FALSE)),"")</f>
        <v>6.9</v>
      </c>
      <c r="S3677" s="164">
        <f>IFERROR(IF(VLOOKUP($C3677,'MSCI Database'!$C:$R,6, FALSE)="","",VLOOKUP($C3677,'MSCI Database'!$C:$R,6, FALSE)),"")</f>
        <v>9</v>
      </c>
      <c r="T3677" s="211">
        <f>IFERROR(IF(VLOOKUP($C3677,'MSCI Database'!$C:$R,7, FALSE)="","",VLOOKUP($C3677,'MSCI Database'!$C:$R,7, FALSE)),"")</f>
        <v>4.8</v>
      </c>
      <c r="U3677" s="164">
        <f>IFERROR(IF(VLOOKUP($C3677,'MSCI Database'!$C:$R,8, FALSE)="","",VLOOKUP($C3677,'MSCI Database'!$C:$R,8, FALSE)),"")</f>
        <v>5.5</v>
      </c>
      <c r="V3677" s="175">
        <f>IFERROR(IF(VLOOKUP($C3677,'MSCI Database'!$C:$R,9, FALSE)="","",VLOOKUP($C3677,'MSCI Database'!$C:$R,9, FALSE)),"")</f>
        <v>5.3</v>
      </c>
      <c r="W3677" s="165">
        <f t="shared" ca="1" si="145"/>
        <v>0</v>
      </c>
      <c r="X3677" s="236">
        <f>IFERROR(IF(VLOOKUP($C3677,'MSCI Database'!$C:$R,10, FALSE)="","",VLOOKUP($C3677,'MSCI Database'!$C:$R,10, FALSE)),"")</f>
        <v>57808</v>
      </c>
      <c r="Y3677" s="133" t="str">
        <f>IFERROR(IF(VLOOKUP($C3677,'MSCI Database'!$C:$R,11, FALSE)="","",VLOOKUP($C3677,'MSCI Database'!$C:$R,11, FALSE)),"")</f>
        <v>2019</v>
      </c>
      <c r="Z3677" s="133" t="str">
        <f>IFERROR(IF(VLOOKUP($C3677,'MSCI Database'!$C:$R,12, FALSE)="","",VLOOKUP($C3677,'MSCI Database'!$C:$R,12, FALSE)),"")</f>
        <v>Reported</v>
      </c>
      <c r="AA3677" s="202" t="str">
        <f>IFERROR(IF(VLOOKUP($C3677,'MSCI Database'!$C:$R,13, FALSE)="","",VLOOKUP($C3677,'MSCI Database'!$C:$R,13, FALSE)),"")</f>
        <v>Continued inorganic growth through acquisitions may increase data security-related risks</v>
      </c>
    </row>
    <row r="3678" spans="1:27" s="130" customFormat="1" ht="15" hidden="1" customHeight="1" outlineLevel="1">
      <c r="A3678" s="130" t="s">
        <v>6141</v>
      </c>
      <c r="B3678" s="130" t="s">
        <v>6142</v>
      </c>
      <c r="C3678" s="130" t="s">
        <v>6143</v>
      </c>
      <c r="D3678" s="130" t="s">
        <v>12137</v>
      </c>
      <c r="E3678" s="130" t="s">
        <v>18689</v>
      </c>
      <c r="F3678" s="215">
        <v>1.5862319677245041E-2</v>
      </c>
      <c r="G3678" s="132" t="str">
        <f ca="1">IFERROR(_xll.BQL($A3678, "cur_mkt_cap(currency=EUR)")/1000000, " ")</f>
        <v xml:space="preserve"> </v>
      </c>
      <c r="M3678" s="308"/>
      <c r="N3678" s="215">
        <f t="shared" si="144"/>
        <v>1.6843314022559807E-4</v>
      </c>
      <c r="O3678" s="172" t="str">
        <f>IFERROR(IF(VLOOKUP($C3678,'MSCI Database'!$C:$R,2, FALSE)="","",VLOOKUP($C3678,'MSCI Database'!$C:$R,2, FALSE)),"")</f>
        <v>Electronic Equipment, Instruments &amp; Components</v>
      </c>
      <c r="P3678" s="186" t="str">
        <f>IFERROR(IF(VLOOKUP($C3678,'MSCI Database'!$C:$R,3, FALSE)="","",VLOOKUP($C3678,'MSCI Database'!$C:$R,3, FALSE)),"")</f>
        <v>B</v>
      </c>
      <c r="Q3678" s="164" t="str">
        <f>IFERROR(IF(VLOOKUP($C3678,'MSCI Database'!$C:$R,4, FALSE)="","",VLOOKUP($C3678,'MSCI Database'!$C:$R,4, FALSE)),"")</f>
        <v>0</v>
      </c>
      <c r="R3678" s="164">
        <f>IFERROR(IF(VLOOKUP($C3678,'MSCI Database'!$C:$R,5, FALSE)="","",VLOOKUP($C3678,'MSCI Database'!$C:$R,5, FALSE)),"")</f>
        <v>2.2999999999999998</v>
      </c>
      <c r="S3678" s="164">
        <f>IFERROR(IF(VLOOKUP($C3678,'MSCI Database'!$C:$R,6, FALSE)="","",VLOOKUP($C3678,'MSCI Database'!$C:$R,6, FALSE)),"")</f>
        <v>2.4</v>
      </c>
      <c r="T3678" s="211">
        <f>IFERROR(IF(VLOOKUP($C3678,'MSCI Database'!$C:$R,7, FALSE)="","",VLOOKUP($C3678,'MSCI Database'!$C:$R,7, FALSE)),"")</f>
        <v>4.7</v>
      </c>
      <c r="U3678" s="164">
        <f>IFERROR(IF(VLOOKUP($C3678,'MSCI Database'!$C:$R,8, FALSE)="","",VLOOKUP($C3678,'MSCI Database'!$C:$R,8, FALSE)),"")</f>
        <v>2.6</v>
      </c>
      <c r="V3678" s="175">
        <f>IFERROR(IF(VLOOKUP($C3678,'MSCI Database'!$C:$R,9, FALSE)="","",VLOOKUP($C3678,'MSCI Database'!$C:$R,9, FALSE)),"")</f>
        <v>3.6</v>
      </c>
      <c r="W3678" s="165">
        <f t="shared" ca="1" si="145"/>
        <v>0</v>
      </c>
      <c r="X3678" s="236">
        <f>IFERROR(IF(VLOOKUP($C3678,'MSCI Database'!$C:$R,10, FALSE)="","",VLOOKUP($C3678,'MSCI Database'!$C:$R,10, FALSE)),"")</f>
        <v>36790</v>
      </c>
      <c r="Y3678" s="133" t="str">
        <f>IFERROR(IF(VLOOKUP($C3678,'MSCI Database'!$C:$R,11, FALSE)="","",VLOOKUP($C3678,'MSCI Database'!$C:$R,11, FALSE)),"")</f>
        <v>2019</v>
      </c>
      <c r="Z3678" s="133" t="str">
        <f>IFERROR(IF(VLOOKUP($C3678,'MSCI Database'!$C:$R,12, FALSE)="","",VLOOKUP($C3678,'MSCI Database'!$C:$R,12, FALSE)),"")</f>
        <v>E.Segmt-Moderate</v>
      </c>
      <c r="AA3678" s="202" t="str">
        <f>IFERROR(IF(VLOOKUP($C3678,'MSCI Database'!$C:$R,13, FALSE)="","",VLOOKUP($C3678,'MSCI Database'!$C:$R,13, FALSE)),"")</f>
        <v>Unclear strategies on how to diversity cleantech products</v>
      </c>
    </row>
    <row r="3679" spans="1:27" s="130" customFormat="1" ht="15" hidden="1" customHeight="1" outlineLevel="1">
      <c r="A3679" s="130" t="s">
        <v>2143</v>
      </c>
      <c r="B3679" s="130" t="s">
        <v>2144</v>
      </c>
      <c r="C3679" s="130" t="s">
        <v>2145</v>
      </c>
      <c r="D3679" s="130" t="s">
        <v>18685</v>
      </c>
      <c r="E3679" s="130" t="s">
        <v>18688</v>
      </c>
      <c r="F3679" s="215">
        <v>4.9054399197158892E-2</v>
      </c>
      <c r="G3679" s="132" t="str">
        <f ca="1">IFERROR(_xll.BQL($A3679, "cur_mkt_cap(currency=EUR)")/1000000, " ")</f>
        <v xml:space="preserve"> </v>
      </c>
      <c r="M3679" s="308"/>
      <c r="N3679" s="215">
        <f t="shared" si="144"/>
        <v>5.2088135069615089E-4</v>
      </c>
      <c r="O3679" s="172" t="str">
        <f>IFERROR(IF(VLOOKUP($C3679,'MSCI Database'!$C:$R,2, FALSE)="","",VLOOKUP($C3679,'MSCI Database'!$C:$R,2, FALSE)),"")</f>
        <v>Banks</v>
      </c>
      <c r="P3679" s="186" t="str">
        <f>IFERROR(IF(VLOOKUP($C3679,'MSCI Database'!$C:$R,3, FALSE)="","",VLOOKUP($C3679,'MSCI Database'!$C:$R,3, FALSE)),"")</f>
        <v>AA</v>
      </c>
      <c r="Q3679" s="164" t="str">
        <f>IFERROR(IF(VLOOKUP($C3679,'MSCI Database'!$C:$R,4, FALSE)="","",VLOOKUP($C3679,'MSCI Database'!$C:$R,4, FALSE)),"")</f>
        <v>2</v>
      </c>
      <c r="R3679" s="164">
        <f>IFERROR(IF(VLOOKUP($C3679,'MSCI Database'!$C:$R,5, FALSE)="","",VLOOKUP($C3679,'MSCI Database'!$C:$R,5, FALSE)),"")</f>
        <v>7.2</v>
      </c>
      <c r="S3679" s="164">
        <f>IFERROR(IF(VLOOKUP($C3679,'MSCI Database'!$C:$R,6, FALSE)="","",VLOOKUP($C3679,'MSCI Database'!$C:$R,6, FALSE)),"")</f>
        <v>9.3000000000000007</v>
      </c>
      <c r="T3679" s="211">
        <f>IFERROR(IF(VLOOKUP($C3679,'MSCI Database'!$C:$R,7, FALSE)="","",VLOOKUP($C3679,'MSCI Database'!$C:$R,7, FALSE)),"")</f>
        <v>4.4000000000000004</v>
      </c>
      <c r="U3679" s="164">
        <f>IFERROR(IF(VLOOKUP($C3679,'MSCI Database'!$C:$R,8, FALSE)="","",VLOOKUP($C3679,'MSCI Database'!$C:$R,8, FALSE)),"")</f>
        <v>7.1</v>
      </c>
      <c r="V3679" s="175">
        <f>IFERROR(IF(VLOOKUP($C3679,'MSCI Database'!$C:$R,9, FALSE)="","",VLOOKUP($C3679,'MSCI Database'!$C:$R,9, FALSE)),"")</f>
        <v>5.9</v>
      </c>
      <c r="W3679" s="165">
        <f t="shared" ca="1" si="145"/>
        <v>0</v>
      </c>
      <c r="X3679" s="236">
        <f>IFERROR(IF(VLOOKUP($C3679,'MSCI Database'!$C:$R,10, FALSE)="","",VLOOKUP($C3679,'MSCI Database'!$C:$R,10, FALSE)),"")</f>
        <v>18668</v>
      </c>
      <c r="Y3679" s="133" t="str">
        <f>IFERROR(IF(VLOOKUP($C3679,'MSCI Database'!$C:$R,11, FALSE)="","",VLOOKUP($C3679,'MSCI Database'!$C:$R,11, FALSE)),"")</f>
        <v>2019</v>
      </c>
      <c r="Z3679" s="133" t="str">
        <f>IFERROR(IF(VLOOKUP($C3679,'MSCI Database'!$C:$R,12, FALSE)="","",VLOOKUP($C3679,'MSCI Database'!$C:$R,12, FALSE)),"")</f>
        <v>Reported</v>
      </c>
      <c r="AA3679" s="202" t="str">
        <f>IFERROR(IF(VLOOKUP($C3679,'MSCI Database'!$C:$R,13, FALSE)="","",VLOOKUP($C3679,'MSCI Database'!$C:$R,13, FALSE)),"")</f>
        <v>Robust environmental risk management and governance practices drive upgrade</v>
      </c>
    </row>
    <row r="3680" spans="1:27" s="130" customFormat="1" ht="15" hidden="1" customHeight="1" outlineLevel="1">
      <c r="A3680" s="130" t="s">
        <v>1998</v>
      </c>
      <c r="B3680" s="130" t="s">
        <v>1999</v>
      </c>
      <c r="C3680" s="130" t="s">
        <v>2000</v>
      </c>
      <c r="D3680" s="130" t="s">
        <v>12127</v>
      </c>
      <c r="E3680" s="130" t="s">
        <v>18673</v>
      </c>
      <c r="F3680" s="215">
        <v>6.8767251863064302E-2</v>
      </c>
      <c r="G3680" s="132" t="str">
        <f ca="1">IFERROR(_xll.BQL($A3680, "cur_mkt_cap(currency=EUR)")/1000000, " ")</f>
        <v xml:space="preserve"> </v>
      </c>
      <c r="M3680" s="308"/>
      <c r="N3680" s="215">
        <f t="shared" si="144"/>
        <v>7.3020115668178255E-4</v>
      </c>
      <c r="O3680" s="172" t="str">
        <f>IFERROR(IF(VLOOKUP($C3680,'MSCI Database'!$C:$R,2, FALSE)="","",VLOOKUP($C3680,'MSCI Database'!$C:$R,2, FALSE)),"")</f>
        <v>Air Freight &amp; Logistics</v>
      </c>
      <c r="P3680" s="186" t="str">
        <f>IFERROR(IF(VLOOKUP($C3680,'MSCI Database'!$C:$R,3, FALSE)="","",VLOOKUP($C3680,'MSCI Database'!$C:$R,3, FALSE)),"")</f>
        <v>A</v>
      </c>
      <c r="Q3680" s="164" t="str">
        <f>IFERROR(IF(VLOOKUP($C3680,'MSCI Database'!$C:$R,4, FALSE)="","",VLOOKUP($C3680,'MSCI Database'!$C:$R,4, FALSE)),"")</f>
        <v>0</v>
      </c>
      <c r="R3680" s="164">
        <f>IFERROR(IF(VLOOKUP($C3680,'MSCI Database'!$C:$R,5, FALSE)="","",VLOOKUP($C3680,'MSCI Database'!$C:$R,5, FALSE)),"")</f>
        <v>6.5</v>
      </c>
      <c r="S3680" s="164">
        <f>IFERROR(IF(VLOOKUP($C3680,'MSCI Database'!$C:$R,6, FALSE)="","",VLOOKUP($C3680,'MSCI Database'!$C:$R,6, FALSE)),"")</f>
        <v>10</v>
      </c>
      <c r="T3680" s="211">
        <f>IFERROR(IF(VLOOKUP($C3680,'MSCI Database'!$C:$R,7, FALSE)="","",VLOOKUP($C3680,'MSCI Database'!$C:$R,7, FALSE)),"")</f>
        <v>2.2999999999999998</v>
      </c>
      <c r="U3680" s="164">
        <f>IFERROR(IF(VLOOKUP($C3680,'MSCI Database'!$C:$R,8, FALSE)="","",VLOOKUP($C3680,'MSCI Database'!$C:$R,8, FALSE)),"")</f>
        <v>6.6</v>
      </c>
      <c r="V3680" s="175">
        <f>IFERROR(IF(VLOOKUP($C3680,'MSCI Database'!$C:$R,9, FALSE)="","",VLOOKUP($C3680,'MSCI Database'!$C:$R,9, FALSE)),"")</f>
        <v>5.8</v>
      </c>
      <c r="W3680" s="165">
        <f t="shared" ca="1" si="145"/>
        <v>0</v>
      </c>
      <c r="X3680" s="236">
        <f>IFERROR(IF(VLOOKUP($C3680,'MSCI Database'!$C:$R,10, FALSE)="","",VLOOKUP($C3680,'MSCI Database'!$C:$R,10, FALSE)),"")</f>
        <v>178000</v>
      </c>
      <c r="Y3680" s="133" t="str">
        <f>IFERROR(IF(VLOOKUP($C3680,'MSCI Database'!$C:$R,11, FALSE)="","",VLOOKUP($C3680,'MSCI Database'!$C:$R,11, FALSE)),"")</f>
        <v>2020</v>
      </c>
      <c r="Z3680" s="133" t="str">
        <f>IFERROR(IF(VLOOKUP($C3680,'MSCI Database'!$C:$R,12, FALSE)="","",VLOOKUP($C3680,'MSCI Database'!$C:$R,12, FALSE)),"")</f>
        <v>Reported</v>
      </c>
      <c r="AA3680" s="202" t="str">
        <f>IFERROR(IF(VLOOKUP($C3680,'MSCI Database'!$C:$R,13, FALSE)="","",VLOOKUP($C3680,'MSCI Database'!$C:$R,13, FALSE)),"")</f>
        <v>Robust governance practices; low exposure to carbon regulatory risk</v>
      </c>
    </row>
    <row r="3681" spans="1:27" s="130" customFormat="1" ht="15" hidden="1" customHeight="1" outlineLevel="1">
      <c r="A3681" s="130" t="s">
        <v>7261</v>
      </c>
      <c r="B3681" s="130" t="s">
        <v>7262</v>
      </c>
      <c r="C3681" s="130" t="s">
        <v>7263</v>
      </c>
      <c r="D3681" s="130" t="s">
        <v>12128</v>
      </c>
      <c r="E3681" s="130" t="s">
        <v>18689</v>
      </c>
      <c r="F3681" s="215">
        <v>0.43082188568233643</v>
      </c>
      <c r="G3681" s="132" t="str">
        <f ca="1">IFERROR(_xll.BQL($A3681, "cur_mkt_cap(currency=EUR)")/1000000, " ")</f>
        <v xml:space="preserve"> </v>
      </c>
      <c r="M3681" s="308"/>
      <c r="N3681" s="215">
        <f t="shared" si="144"/>
        <v>4.5746577146270539E-3</v>
      </c>
      <c r="O3681" s="172" t="str">
        <f>IFERROR(IF(VLOOKUP($C3681,'MSCI Database'!$C:$R,2, FALSE)="","",VLOOKUP($C3681,'MSCI Database'!$C:$R,2, FALSE)),"")</f>
        <v>Semiconductors &amp; Semiconductor Equipment</v>
      </c>
      <c r="P3681" s="186" t="str">
        <f>IFERROR(IF(VLOOKUP($C3681,'MSCI Database'!$C:$R,3, FALSE)="","",VLOOKUP($C3681,'MSCI Database'!$C:$R,3, FALSE)),"")</f>
        <v>A</v>
      </c>
      <c r="Q3681" s="164" t="str">
        <f>IFERROR(IF(VLOOKUP($C3681,'MSCI Database'!$C:$R,4, FALSE)="","",VLOOKUP($C3681,'MSCI Database'!$C:$R,4, FALSE)),"")</f>
        <v>0</v>
      </c>
      <c r="R3681" s="164">
        <f>IFERROR(IF(VLOOKUP($C3681,'MSCI Database'!$C:$R,5, FALSE)="","",VLOOKUP($C3681,'MSCI Database'!$C:$R,5, FALSE)),"")</f>
        <v>7.1</v>
      </c>
      <c r="S3681" s="164">
        <f>IFERROR(IF(VLOOKUP($C3681,'MSCI Database'!$C:$R,6, FALSE)="","",VLOOKUP($C3681,'MSCI Database'!$C:$R,6, FALSE)),"")</f>
        <v>7.5</v>
      </c>
      <c r="T3681" s="211">
        <f>IFERROR(IF(VLOOKUP($C3681,'MSCI Database'!$C:$R,7, FALSE)="","",VLOOKUP($C3681,'MSCI Database'!$C:$R,7, FALSE)),"")</f>
        <v>6.2</v>
      </c>
      <c r="U3681" s="164">
        <f>IFERROR(IF(VLOOKUP($C3681,'MSCI Database'!$C:$R,8, FALSE)="","",VLOOKUP($C3681,'MSCI Database'!$C:$R,8, FALSE)),"")</f>
        <v>5.7</v>
      </c>
      <c r="V3681" s="175">
        <f>IFERROR(IF(VLOOKUP($C3681,'MSCI Database'!$C:$R,9, FALSE)="","",VLOOKUP($C3681,'MSCI Database'!$C:$R,9, FALSE)),"")</f>
        <v>6.4</v>
      </c>
      <c r="W3681" s="165">
        <f t="shared" ca="1" si="145"/>
        <v>0</v>
      </c>
      <c r="X3681" s="236">
        <f>IFERROR(IF(VLOOKUP($C3681,'MSCI Database'!$C:$R,10, FALSE)="","",VLOOKUP($C3681,'MSCI Database'!$C:$R,10, FALSE)),"")</f>
        <v>2788000</v>
      </c>
      <c r="Y3681" s="133" t="str">
        <f>IFERROR(IF(VLOOKUP($C3681,'MSCI Database'!$C:$R,11, FALSE)="","",VLOOKUP($C3681,'MSCI Database'!$C:$R,11, FALSE)),"")</f>
        <v>2019</v>
      </c>
      <c r="Z3681" s="133" t="str">
        <f>IFERROR(IF(VLOOKUP($C3681,'MSCI Database'!$C:$R,12, FALSE)="","",VLOOKUP($C3681,'MSCI Database'!$C:$R,12, FALSE)),"")</f>
        <v>Reported</v>
      </c>
      <c r="AA3681" s="202" t="str">
        <f>IFERROR(IF(VLOOKUP($C3681,'MSCI Database'!$C:$R,13, FALSE)="","",VLOOKUP($C3681,'MSCI Database'!$C:$R,13, FALSE)),"")</f>
        <v>Strong water conservation programs; however, workforce-related challenges remain</v>
      </c>
    </row>
    <row r="3682" spans="1:27" s="130" customFormat="1" ht="15" hidden="1" customHeight="1" outlineLevel="1">
      <c r="A3682" s="130" t="s">
        <v>3838</v>
      </c>
      <c r="B3682" s="130" t="s">
        <v>3839</v>
      </c>
      <c r="C3682" s="130" t="s">
        <v>3840</v>
      </c>
      <c r="D3682" s="130" t="s">
        <v>18672</v>
      </c>
      <c r="E3682" s="130" t="s">
        <v>18704</v>
      </c>
      <c r="F3682" s="215">
        <v>3.9089989604344224E-3</v>
      </c>
      <c r="G3682" s="132" t="str">
        <f ca="1">IFERROR(_xll.BQL($A3682, "cur_mkt_cap(currency=EUR)")/1000000, " ")</f>
        <v xml:space="preserve"> </v>
      </c>
      <c r="M3682" s="308"/>
      <c r="N3682" s="215">
        <f t="shared" si="144"/>
        <v>4.1507483359389685E-5</v>
      </c>
      <c r="O3682" s="172" t="str">
        <f>IFERROR(IF(VLOOKUP($C3682,'MSCI Database'!$C:$R,2, FALSE)="","",VLOOKUP($C3682,'MSCI Database'!$C:$R,2, FALSE)),"")</f>
        <v>Real Estate Development &amp; Diversified Activities</v>
      </c>
      <c r="P3682" s="186" t="str">
        <f>IFERROR(IF(VLOOKUP($C3682,'MSCI Database'!$C:$R,3, FALSE)="","",VLOOKUP($C3682,'MSCI Database'!$C:$R,3, FALSE)),"")</f>
        <v>BBB</v>
      </c>
      <c r="Q3682" s="164" t="str">
        <f>IFERROR(IF(VLOOKUP($C3682,'MSCI Database'!$C:$R,4, FALSE)="","",VLOOKUP($C3682,'MSCI Database'!$C:$R,4, FALSE)),"")</f>
        <v>0</v>
      </c>
      <c r="R3682" s="164">
        <f>IFERROR(IF(VLOOKUP($C3682,'MSCI Database'!$C:$R,5, FALSE)="","",VLOOKUP($C3682,'MSCI Database'!$C:$R,5, FALSE)),"")</f>
        <v>4.4000000000000004</v>
      </c>
      <c r="S3682" s="164">
        <f>IFERROR(IF(VLOOKUP($C3682,'MSCI Database'!$C:$R,6, FALSE)="","",VLOOKUP($C3682,'MSCI Database'!$C:$R,6, FALSE)),"")</f>
        <v>4.8</v>
      </c>
      <c r="T3682" s="211">
        <f>IFERROR(IF(VLOOKUP($C3682,'MSCI Database'!$C:$R,7, FALSE)="","",VLOOKUP($C3682,'MSCI Database'!$C:$R,7, FALSE)),"")</f>
        <v>3.1</v>
      </c>
      <c r="U3682" s="164">
        <f>IFERROR(IF(VLOOKUP($C3682,'MSCI Database'!$C:$R,8, FALSE)="","",VLOOKUP($C3682,'MSCI Database'!$C:$R,8, FALSE)),"")</f>
        <v>4.2</v>
      </c>
      <c r="V3682" s="175">
        <f>IFERROR(IF(VLOOKUP($C3682,'MSCI Database'!$C:$R,9, FALSE)="","",VLOOKUP($C3682,'MSCI Database'!$C:$R,9, FALSE)),"")</f>
        <v>4.2</v>
      </c>
      <c r="W3682" s="165">
        <f t="shared" ca="1" si="145"/>
        <v>0</v>
      </c>
      <c r="X3682" s="236">
        <f>IFERROR(IF(VLOOKUP($C3682,'MSCI Database'!$C:$R,10, FALSE)="","",VLOOKUP($C3682,'MSCI Database'!$C:$R,10, FALSE)),"")</f>
        <v>220000</v>
      </c>
      <c r="Y3682" s="133" t="str">
        <f>IFERROR(IF(VLOOKUP($C3682,'MSCI Database'!$C:$R,11, FALSE)="","",VLOOKUP($C3682,'MSCI Database'!$C:$R,11, FALSE)),"")</f>
        <v>2019</v>
      </c>
      <c r="Z3682" s="133" t="str">
        <f>IFERROR(IF(VLOOKUP($C3682,'MSCI Database'!$C:$R,12, FALSE)="","",VLOOKUP($C3682,'MSCI Database'!$C:$R,12, FALSE)),"")</f>
        <v>Reported</v>
      </c>
      <c r="AA3682" s="202" t="str">
        <f>IFERROR(IF(VLOOKUP($C3682,'MSCI Database'!$C:$R,13, FALSE)="","",VLOOKUP($C3682,'MSCI Database'!$C:$R,13, FALSE)),"")</f>
        <v>Relatively strong governance practices, lags peers in demonstrating strong worker safety programs</v>
      </c>
    </row>
    <row r="3683" spans="1:27" s="130" customFormat="1" ht="15" hidden="1" customHeight="1" outlineLevel="1">
      <c r="A3683" s="130" t="s">
        <v>6089</v>
      </c>
      <c r="B3683" s="130" t="s">
        <v>6090</v>
      </c>
      <c r="C3683" s="130" t="s">
        <v>6091</v>
      </c>
      <c r="D3683" s="130" t="s">
        <v>12137</v>
      </c>
      <c r="E3683" s="130" t="s">
        <v>18688</v>
      </c>
      <c r="F3683" s="215">
        <v>1.49426779590864E-2</v>
      </c>
      <c r="G3683" s="132" t="str">
        <f ca="1">IFERROR(_xll.BQL($A3683, "cur_mkt_cap(currency=EUR)")/1000000, " ")</f>
        <v xml:space="preserve"> </v>
      </c>
      <c r="M3683" s="308"/>
      <c r="N3683" s="215">
        <f t="shared" si="144"/>
        <v>1.5866797689364665E-4</v>
      </c>
      <c r="O3683" s="172" t="str">
        <f>IFERROR(IF(VLOOKUP($C3683,'MSCI Database'!$C:$R,2, FALSE)="","",VLOOKUP($C3683,'MSCI Database'!$C:$R,2, FALSE)),"")</f>
        <v>Banks</v>
      </c>
      <c r="P3683" s="186" t="str">
        <f>IFERROR(IF(VLOOKUP($C3683,'MSCI Database'!$C:$R,3, FALSE)="","",VLOOKUP($C3683,'MSCI Database'!$C:$R,3, FALSE)),"")</f>
        <v>A</v>
      </c>
      <c r="Q3683" s="164" t="str">
        <f>IFERROR(IF(VLOOKUP($C3683,'MSCI Database'!$C:$R,4, FALSE)="","",VLOOKUP($C3683,'MSCI Database'!$C:$R,4, FALSE)),"")</f>
        <v>0</v>
      </c>
      <c r="R3683" s="164">
        <f>IFERROR(IF(VLOOKUP($C3683,'MSCI Database'!$C:$R,5, FALSE)="","",VLOOKUP($C3683,'MSCI Database'!$C:$R,5, FALSE)),"")</f>
        <v>7.1</v>
      </c>
      <c r="S3683" s="164">
        <f>IFERROR(IF(VLOOKUP($C3683,'MSCI Database'!$C:$R,6, FALSE)="","",VLOOKUP($C3683,'MSCI Database'!$C:$R,6, FALSE)),"")</f>
        <v>1.7</v>
      </c>
      <c r="T3683" s="211">
        <f>IFERROR(IF(VLOOKUP($C3683,'MSCI Database'!$C:$R,7, FALSE)="","",VLOOKUP($C3683,'MSCI Database'!$C:$R,7, FALSE)),"")</f>
        <v>4.8</v>
      </c>
      <c r="U3683" s="164">
        <f>IFERROR(IF(VLOOKUP($C3683,'MSCI Database'!$C:$R,8, FALSE)="","",VLOOKUP($C3683,'MSCI Database'!$C:$R,8, FALSE)),"")</f>
        <v>4.4000000000000004</v>
      </c>
      <c r="V3683" s="175">
        <f>IFERROR(IF(VLOOKUP($C3683,'MSCI Database'!$C:$R,9, FALSE)="","",VLOOKUP($C3683,'MSCI Database'!$C:$R,9, FALSE)),"")</f>
        <v>4.2</v>
      </c>
      <c r="W3683" s="165">
        <f t="shared" ca="1" si="145"/>
        <v>0</v>
      </c>
      <c r="X3683" s="236">
        <f>IFERROR(IF(VLOOKUP($C3683,'MSCI Database'!$C:$R,10, FALSE)="","",VLOOKUP($C3683,'MSCI Database'!$C:$R,10, FALSE)),"")</f>
        <v>11845</v>
      </c>
      <c r="Y3683" s="133" t="str">
        <f>IFERROR(IF(VLOOKUP($C3683,'MSCI Database'!$C:$R,11, FALSE)="","",VLOOKUP($C3683,'MSCI Database'!$C:$R,11, FALSE)),"")</f>
        <v>2019</v>
      </c>
      <c r="Z3683" s="133" t="str">
        <f>IFERROR(IF(VLOOKUP($C3683,'MSCI Database'!$C:$R,12, FALSE)="","",VLOOKUP($C3683,'MSCI Database'!$C:$R,12, FALSE)),"")</f>
        <v>E.Segmt-Moderately Low</v>
      </c>
      <c r="AA3683" s="202" t="str">
        <f>IFERROR(IF(VLOOKUP($C3683,'MSCI Database'!$C:$R,13, FALSE)="","",VLOOKUP($C3683,'MSCI Database'!$C:$R,13, FALSE)),"")</f>
        <v>Strong data protection mechanisms and customer financial protection programs, relative to peers</v>
      </c>
    </row>
    <row r="3684" spans="1:27" s="130" customFormat="1" ht="15" hidden="1" customHeight="1" outlineLevel="1">
      <c r="A3684" s="130" t="s">
        <v>4102</v>
      </c>
      <c r="B3684" s="130" t="s">
        <v>4103</v>
      </c>
      <c r="C3684" s="130" t="s">
        <v>4104</v>
      </c>
      <c r="D3684" s="130" t="s">
        <v>18672</v>
      </c>
      <c r="E3684" s="130" t="s">
        <v>18688</v>
      </c>
      <c r="F3684" s="215">
        <v>3.832370922289574E-3</v>
      </c>
      <c r="G3684" s="132" t="str">
        <f ca="1">IFERROR(_xll.BQL($A3684, "cur_mkt_cap(currency=EUR)")/1000000, " ")</f>
        <v xml:space="preserve"> </v>
      </c>
      <c r="M3684" s="308"/>
      <c r="N3684" s="215">
        <f t="shared" si="144"/>
        <v>4.0693812890209895E-5</v>
      </c>
      <c r="O3684" s="172" t="str">
        <f>IFERROR(IF(VLOOKUP($C3684,'MSCI Database'!$C:$R,2, FALSE)="","",VLOOKUP($C3684,'MSCI Database'!$C:$R,2, FALSE)),"")</f>
        <v>Banks</v>
      </c>
      <c r="P3684" s="186" t="str">
        <f>IFERROR(IF(VLOOKUP($C3684,'MSCI Database'!$C:$R,3, FALSE)="","",VLOOKUP($C3684,'MSCI Database'!$C:$R,3, FALSE)),"")</f>
        <v>BB</v>
      </c>
      <c r="Q3684" s="164" t="str">
        <f>IFERROR(IF(VLOOKUP($C3684,'MSCI Database'!$C:$R,4, FALSE)="","",VLOOKUP($C3684,'MSCI Database'!$C:$R,4, FALSE)),"")</f>
        <v>1</v>
      </c>
      <c r="R3684" s="164">
        <f>IFERROR(IF(VLOOKUP($C3684,'MSCI Database'!$C:$R,5, FALSE)="","",VLOOKUP($C3684,'MSCI Database'!$C:$R,5, FALSE)),"")</f>
        <v>3.7</v>
      </c>
      <c r="S3684" s="164">
        <f>IFERROR(IF(VLOOKUP($C3684,'MSCI Database'!$C:$R,6, FALSE)="","",VLOOKUP($C3684,'MSCI Database'!$C:$R,6, FALSE)),"")</f>
        <v>2.7</v>
      </c>
      <c r="T3684" s="211">
        <f>IFERROR(IF(VLOOKUP($C3684,'MSCI Database'!$C:$R,7, FALSE)="","",VLOOKUP($C3684,'MSCI Database'!$C:$R,7, FALSE)),"")</f>
        <v>3.8</v>
      </c>
      <c r="U3684" s="164">
        <f>IFERROR(IF(VLOOKUP($C3684,'MSCI Database'!$C:$R,8, FALSE)="","",VLOOKUP($C3684,'MSCI Database'!$C:$R,8, FALSE)),"")</f>
        <v>4.4000000000000004</v>
      </c>
      <c r="V3684" s="175">
        <f>IFERROR(IF(VLOOKUP($C3684,'MSCI Database'!$C:$R,9, FALSE)="","",VLOOKUP($C3684,'MSCI Database'!$C:$R,9, FALSE)),"")</f>
        <v>3.8</v>
      </c>
      <c r="W3684" s="165">
        <f t="shared" ca="1" si="145"/>
        <v>0</v>
      </c>
      <c r="X3684" s="236">
        <f>IFERROR(IF(VLOOKUP($C3684,'MSCI Database'!$C:$R,10, FALSE)="","",VLOOKUP($C3684,'MSCI Database'!$C:$R,10, FALSE)),"")</f>
        <v>15658</v>
      </c>
      <c r="Y3684" s="133" t="str">
        <f>IFERROR(IF(VLOOKUP($C3684,'MSCI Database'!$C:$R,11, FALSE)="","",VLOOKUP($C3684,'MSCI Database'!$C:$R,11, FALSE)),"")</f>
        <v>2019</v>
      </c>
      <c r="Z3684" s="133" t="str">
        <f>IFERROR(IF(VLOOKUP($C3684,'MSCI Database'!$C:$R,12, FALSE)="","",VLOOKUP($C3684,'MSCI Database'!$C:$R,12, FALSE)),"")</f>
        <v>E.Segmt-Moderately Low</v>
      </c>
      <c r="AA3684" s="202" t="str">
        <f>IFERROR(IF(VLOOKUP($C3684,'MSCI Database'!$C:$R,13, FALSE)="","",VLOOKUP($C3684,'MSCI Database'!$C:$R,13, FALSE)),"")</f>
        <v>Initiatives on risk management policies and board structure drive the upgrade</v>
      </c>
    </row>
    <row r="3685" spans="1:27" s="130" customFormat="1" ht="15" hidden="1" customHeight="1" outlineLevel="1">
      <c r="A3685" s="130" t="s">
        <v>4291</v>
      </c>
      <c r="B3685" s="130" t="s">
        <v>4292</v>
      </c>
      <c r="C3685" s="130" t="s">
        <v>4293</v>
      </c>
      <c r="D3685" s="130" t="s">
        <v>18672</v>
      </c>
      <c r="E3685" s="130" t="s">
        <v>18688</v>
      </c>
      <c r="F3685" s="215">
        <v>3.8593624803998248E-3</v>
      </c>
      <c r="G3685" s="132" t="str">
        <f ca="1">IFERROR(_xll.BQL($A3685, "cur_mkt_cap(currency=EUR)")/1000000, " ")</f>
        <v xml:space="preserve"> </v>
      </c>
      <c r="M3685" s="308"/>
      <c r="N3685" s="215">
        <f t="shared" si="144"/>
        <v>4.0980421216393928E-5</v>
      </c>
      <c r="O3685" s="172" t="str">
        <f>IFERROR(IF(VLOOKUP($C3685,'MSCI Database'!$C:$R,2, FALSE)="","",VLOOKUP($C3685,'MSCI Database'!$C:$R,2, FALSE)),"")</f>
        <v>Banks</v>
      </c>
      <c r="P3685" s="186" t="str">
        <f>IFERROR(IF(VLOOKUP($C3685,'MSCI Database'!$C:$R,3, FALSE)="","",VLOOKUP($C3685,'MSCI Database'!$C:$R,3, FALSE)),"")</f>
        <v>B</v>
      </c>
      <c r="Q3685" s="164" t="str">
        <f>IFERROR(IF(VLOOKUP($C3685,'MSCI Database'!$C:$R,4, FALSE)="","",VLOOKUP($C3685,'MSCI Database'!$C:$R,4, FALSE)),"")</f>
        <v>0</v>
      </c>
      <c r="R3685" s="164">
        <f>IFERROR(IF(VLOOKUP($C3685,'MSCI Database'!$C:$R,5, FALSE)="","",VLOOKUP($C3685,'MSCI Database'!$C:$R,5, FALSE)),"")</f>
        <v>2.7</v>
      </c>
      <c r="S3685" s="164">
        <f>IFERROR(IF(VLOOKUP($C3685,'MSCI Database'!$C:$R,6, FALSE)="","",VLOOKUP($C3685,'MSCI Database'!$C:$R,6, FALSE)),"")</f>
        <v>3.8</v>
      </c>
      <c r="T3685" s="211">
        <f>IFERROR(IF(VLOOKUP($C3685,'MSCI Database'!$C:$R,7, FALSE)="","",VLOOKUP($C3685,'MSCI Database'!$C:$R,7, FALSE)),"")</f>
        <v>3.5</v>
      </c>
      <c r="U3685" s="164">
        <f>IFERROR(IF(VLOOKUP($C3685,'MSCI Database'!$C:$R,8, FALSE)="","",VLOOKUP($C3685,'MSCI Database'!$C:$R,8, FALSE)),"")</f>
        <v>3.2</v>
      </c>
      <c r="V3685" s="175">
        <f>IFERROR(IF(VLOOKUP($C3685,'MSCI Database'!$C:$R,9, FALSE)="","",VLOOKUP($C3685,'MSCI Database'!$C:$R,9, FALSE)),"")</f>
        <v>3.4</v>
      </c>
      <c r="W3685" s="165">
        <f t="shared" ca="1" si="145"/>
        <v>0</v>
      </c>
      <c r="X3685" s="236">
        <f>IFERROR(IF(VLOOKUP($C3685,'MSCI Database'!$C:$R,10, FALSE)="","",VLOOKUP($C3685,'MSCI Database'!$C:$R,10, FALSE)),"")</f>
        <v>44111</v>
      </c>
      <c r="Y3685" s="133" t="str">
        <f>IFERROR(IF(VLOOKUP($C3685,'MSCI Database'!$C:$R,11, FALSE)="","",VLOOKUP($C3685,'MSCI Database'!$C:$R,11, FALSE)),"")</f>
        <v>2019</v>
      </c>
      <c r="Z3685" s="133" t="str">
        <f>IFERROR(IF(VLOOKUP($C3685,'MSCI Database'!$C:$R,12, FALSE)="","",VLOOKUP($C3685,'MSCI Database'!$C:$R,12, FALSE)),"")</f>
        <v>Reported</v>
      </c>
      <c r="AA3685" s="202" t="str">
        <f>IFERROR(IF(VLOOKUP($C3685,'MSCI Database'!$C:$R,13, FALSE)="","",VLOOKUP($C3685,'MSCI Database'!$C:$R,13, FALSE)),"")</f>
        <v>Ongoing controversies related to alleged sales malpractices</v>
      </c>
    </row>
    <row r="3686" spans="1:27" s="130" customFormat="1" ht="15" hidden="1" customHeight="1" outlineLevel="1">
      <c r="A3686" s="130" t="s">
        <v>5586</v>
      </c>
      <c r="B3686" s="130" t="s">
        <v>5587</v>
      </c>
      <c r="C3686" s="130" t="s">
        <v>5588</v>
      </c>
      <c r="D3686" s="130" t="s">
        <v>18701</v>
      </c>
      <c r="E3686" s="130" t="s">
        <v>100</v>
      </c>
      <c r="F3686" s="215">
        <v>5.41257985779662E-3</v>
      </c>
      <c r="G3686" s="132" t="str">
        <f ca="1">IFERROR(_xll.BQL($A3686, "cur_mkt_cap(currency=EUR)")/1000000, " ")</f>
        <v xml:space="preserve"> </v>
      </c>
      <c r="M3686" s="308"/>
      <c r="N3686" s="215">
        <f t="shared" si="144"/>
        <v>5.7473171687386012E-5</v>
      </c>
      <c r="O3686" s="172" t="str">
        <f>IFERROR(IF(VLOOKUP($C3686,'MSCI Database'!$C:$R,2, FALSE)="","",VLOOKUP($C3686,'MSCI Database'!$C:$R,2, FALSE)),"")</f>
        <v>Utilities</v>
      </c>
      <c r="P3686" s="186" t="str">
        <f>IFERROR(IF(VLOOKUP($C3686,'MSCI Database'!$C:$R,3, FALSE)="","",VLOOKUP($C3686,'MSCI Database'!$C:$R,3, FALSE)),"")</f>
        <v>BBB</v>
      </c>
      <c r="Q3686" s="164" t="str">
        <f>IFERROR(IF(VLOOKUP($C3686,'MSCI Database'!$C:$R,4, FALSE)="","",VLOOKUP($C3686,'MSCI Database'!$C:$R,4, FALSE)),"")</f>
        <v>-1</v>
      </c>
      <c r="R3686" s="164">
        <f>IFERROR(IF(VLOOKUP($C3686,'MSCI Database'!$C:$R,5, FALSE)="","",VLOOKUP($C3686,'MSCI Database'!$C:$R,5, FALSE)),"")</f>
        <v>4.7</v>
      </c>
      <c r="S3686" s="164">
        <f>IFERROR(IF(VLOOKUP($C3686,'MSCI Database'!$C:$R,6, FALSE)="","",VLOOKUP($C3686,'MSCI Database'!$C:$R,6, FALSE)),"")</f>
        <v>6.4</v>
      </c>
      <c r="T3686" s="211">
        <f>IFERROR(IF(VLOOKUP($C3686,'MSCI Database'!$C:$R,7, FALSE)="","",VLOOKUP($C3686,'MSCI Database'!$C:$R,7, FALSE)),"")</f>
        <v>6.8</v>
      </c>
      <c r="U3686" s="164">
        <f>IFERROR(IF(VLOOKUP($C3686,'MSCI Database'!$C:$R,8, FALSE)="","",VLOOKUP($C3686,'MSCI Database'!$C:$R,8, FALSE)),"")</f>
        <v>2.2000000000000002</v>
      </c>
      <c r="V3686" s="175">
        <f>IFERROR(IF(VLOOKUP($C3686,'MSCI Database'!$C:$R,9, FALSE)="","",VLOOKUP($C3686,'MSCI Database'!$C:$R,9, FALSE)),"")</f>
        <v>5.0999999999999996</v>
      </c>
      <c r="W3686" s="165">
        <f t="shared" ca="1" si="145"/>
        <v>0</v>
      </c>
      <c r="X3686" s="236">
        <f>IFERROR(IF(VLOOKUP($C3686,'MSCI Database'!$C:$R,10, FALSE)="","",VLOOKUP($C3686,'MSCI Database'!$C:$R,10, FALSE)),"")</f>
        <v>82294991</v>
      </c>
      <c r="Y3686" s="133" t="str">
        <f>IFERROR(IF(VLOOKUP($C3686,'MSCI Database'!$C:$R,11, FALSE)="","",VLOOKUP($C3686,'MSCI Database'!$C:$R,11, FALSE)),"")</f>
        <v>2018</v>
      </c>
      <c r="Z3686" s="133" t="str">
        <f>IFERROR(IF(VLOOKUP($C3686,'MSCI Database'!$C:$R,12, FALSE)="","",VLOOKUP($C3686,'MSCI Database'!$C:$R,12, FALSE)),"")</f>
        <v>E.Segmt-Moderately Low</v>
      </c>
      <c r="AA3686" s="202" t="str">
        <f>IFERROR(IF(VLOOKUP($C3686,'MSCI Database'!$C:$R,13, FALSE)="","",VLOOKUP($C3686,'MSCI Database'!$C:$R,13, FALSE)),"")</f>
        <v>High exposure to business ethics risks leads to downgrade</v>
      </c>
    </row>
    <row r="3687" spans="1:27" s="130" customFormat="1" ht="15" hidden="1" customHeight="1" outlineLevel="1">
      <c r="A3687" s="130" t="s">
        <v>3736</v>
      </c>
      <c r="B3687" s="130" t="s">
        <v>3737</v>
      </c>
      <c r="C3687" s="130" t="s">
        <v>3738</v>
      </c>
      <c r="D3687" s="130" t="s">
        <v>18672</v>
      </c>
      <c r="E3687" s="130" t="s">
        <v>18684</v>
      </c>
      <c r="F3687" s="215">
        <v>3.7521226067778681E-3</v>
      </c>
      <c r="G3687" s="132" t="str">
        <f ca="1">IFERROR(_xll.BQL($A3687, "cur_mkt_cap(currency=EUR)")/1000000, " ")</f>
        <v xml:space="preserve"> </v>
      </c>
      <c r="M3687" s="308"/>
      <c r="N3687" s="215">
        <f t="shared" si="144"/>
        <v>3.9841700711507501E-5</v>
      </c>
      <c r="O3687" s="172" t="str">
        <f>IFERROR(IF(VLOOKUP($C3687,'MSCI Database'!$C:$R,2, FALSE)="","",VLOOKUP($C3687,'MSCI Database'!$C:$R,2, FALSE)),"")</f>
        <v>Construction Materials</v>
      </c>
      <c r="P3687" s="186" t="str">
        <f>IFERROR(IF(VLOOKUP($C3687,'MSCI Database'!$C:$R,3, FALSE)="","",VLOOKUP($C3687,'MSCI Database'!$C:$R,3, FALSE)),"")</f>
        <v>A</v>
      </c>
      <c r="Q3687" s="164" t="str">
        <f>IFERROR(IF(VLOOKUP($C3687,'MSCI Database'!$C:$R,4, FALSE)="","",VLOOKUP($C3687,'MSCI Database'!$C:$R,4, FALSE)),"")</f>
        <v>0</v>
      </c>
      <c r="R3687" s="164">
        <f>IFERROR(IF(VLOOKUP($C3687,'MSCI Database'!$C:$R,5, FALSE)="","",VLOOKUP($C3687,'MSCI Database'!$C:$R,5, FALSE)),"")</f>
        <v>6.5</v>
      </c>
      <c r="S3687" s="164">
        <f>IFERROR(IF(VLOOKUP($C3687,'MSCI Database'!$C:$R,6, FALSE)="","",VLOOKUP($C3687,'MSCI Database'!$C:$R,6, FALSE)),"")</f>
        <v>4</v>
      </c>
      <c r="T3687" s="211">
        <f>IFERROR(IF(VLOOKUP($C3687,'MSCI Database'!$C:$R,7, FALSE)="","",VLOOKUP($C3687,'MSCI Database'!$C:$R,7, FALSE)),"")</f>
        <v>6.3</v>
      </c>
      <c r="U3687" s="164">
        <f>IFERROR(IF(VLOOKUP($C3687,'MSCI Database'!$C:$R,8, FALSE)="","",VLOOKUP($C3687,'MSCI Database'!$C:$R,8, FALSE)),"")</f>
        <v>4.2</v>
      </c>
      <c r="V3687" s="175">
        <f>IFERROR(IF(VLOOKUP($C3687,'MSCI Database'!$C:$R,9, FALSE)="","",VLOOKUP($C3687,'MSCI Database'!$C:$R,9, FALSE)),"")</f>
        <v>4.7</v>
      </c>
      <c r="W3687" s="165">
        <f t="shared" ca="1" si="145"/>
        <v>0</v>
      </c>
      <c r="X3687" s="236">
        <f>IFERROR(IF(VLOOKUP($C3687,'MSCI Database'!$C:$R,10, FALSE)="","",VLOOKUP($C3687,'MSCI Database'!$C:$R,10, FALSE)),"")</f>
        <v>26078952</v>
      </c>
      <c r="Y3687" s="133" t="str">
        <f>IFERROR(IF(VLOOKUP($C3687,'MSCI Database'!$C:$R,11, FALSE)="","",VLOOKUP($C3687,'MSCI Database'!$C:$R,11, FALSE)),"")</f>
        <v>2019</v>
      </c>
      <c r="Z3687" s="133" t="str">
        <f>IFERROR(IF(VLOOKUP($C3687,'MSCI Database'!$C:$R,12, FALSE)="","",VLOOKUP($C3687,'MSCI Database'!$C:$R,12, FALSE)),"")</f>
        <v>Reported</v>
      </c>
      <c r="AA3687" s="202" t="str">
        <f>IFERROR(IF(VLOOKUP($C3687,'MSCI Database'!$C:$R,13, FALSE)="","",VLOOKUP($C3687,'MSCI Database'!$C:$R,13, FALSE)),"")</f>
        <v>Carbon mitigation initiatives focused on meeting 2050 goals</v>
      </c>
    </row>
    <row r="3688" spans="1:27" s="130" customFormat="1" ht="15" hidden="1" customHeight="1" outlineLevel="1">
      <c r="A3688" s="130" t="s">
        <v>5989</v>
      </c>
      <c r="B3688" s="130" t="s">
        <v>5990</v>
      </c>
      <c r="C3688" s="130" t="s">
        <v>5991</v>
      </c>
      <c r="D3688" s="130" t="s">
        <v>12137</v>
      </c>
      <c r="E3688" s="130" t="s">
        <v>18684</v>
      </c>
      <c r="F3688" s="215">
        <v>1.4118728798754081E-2</v>
      </c>
      <c r="G3688" s="132" t="str">
        <f ca="1">IFERROR(_xll.BQL($A3688, "cur_mkt_cap(currency=EUR)")/1000000, " ")</f>
        <v xml:space="preserve"> </v>
      </c>
      <c r="M3688" s="308"/>
      <c r="N3688" s="215">
        <f t="shared" si="144"/>
        <v>1.4991891954990256E-4</v>
      </c>
      <c r="O3688" s="172" t="str">
        <f>IFERROR(IF(VLOOKUP($C3688,'MSCI Database'!$C:$R,2, FALSE)="","",VLOOKUP($C3688,'MSCI Database'!$C:$R,2, FALSE)),"")</f>
        <v>Steel</v>
      </c>
      <c r="P3688" s="186" t="str">
        <f>IFERROR(IF(VLOOKUP($C3688,'MSCI Database'!$C:$R,3, FALSE)="","",VLOOKUP($C3688,'MSCI Database'!$C:$R,3, FALSE)),"")</f>
        <v>BBB</v>
      </c>
      <c r="Q3688" s="164" t="str">
        <f>IFERROR(IF(VLOOKUP($C3688,'MSCI Database'!$C:$R,4, FALSE)="","",VLOOKUP($C3688,'MSCI Database'!$C:$R,4, FALSE)),"")</f>
        <v>0</v>
      </c>
      <c r="R3688" s="164">
        <f>IFERROR(IF(VLOOKUP($C3688,'MSCI Database'!$C:$R,5, FALSE)="","",VLOOKUP($C3688,'MSCI Database'!$C:$R,5, FALSE)),"")</f>
        <v>5.6</v>
      </c>
      <c r="S3688" s="164">
        <f>IFERROR(IF(VLOOKUP($C3688,'MSCI Database'!$C:$R,6, FALSE)="","",VLOOKUP($C3688,'MSCI Database'!$C:$R,6, FALSE)),"")</f>
        <v>3.5</v>
      </c>
      <c r="T3688" s="211">
        <f>IFERROR(IF(VLOOKUP($C3688,'MSCI Database'!$C:$R,7, FALSE)="","",VLOOKUP($C3688,'MSCI Database'!$C:$R,7, FALSE)),"")</f>
        <v>4.7</v>
      </c>
      <c r="U3688" s="164">
        <f>IFERROR(IF(VLOOKUP($C3688,'MSCI Database'!$C:$R,8, FALSE)="","",VLOOKUP($C3688,'MSCI Database'!$C:$R,8, FALSE)),"")</f>
        <v>3.5</v>
      </c>
      <c r="V3688" s="175">
        <f>IFERROR(IF(VLOOKUP($C3688,'MSCI Database'!$C:$R,9, FALSE)="","",VLOOKUP($C3688,'MSCI Database'!$C:$R,9, FALSE)),"")</f>
        <v>3.8</v>
      </c>
      <c r="W3688" s="165">
        <f t="shared" ca="1" si="145"/>
        <v>0</v>
      </c>
      <c r="X3688" s="236">
        <f>IFERROR(IF(VLOOKUP($C3688,'MSCI Database'!$C:$R,10, FALSE)="","",VLOOKUP($C3688,'MSCI Database'!$C:$R,10, FALSE)),"")</f>
        <v>21533598</v>
      </c>
      <c r="Y3688" s="133" t="str">
        <f>IFERROR(IF(VLOOKUP($C3688,'MSCI Database'!$C:$R,11, FALSE)="","",VLOOKUP($C3688,'MSCI Database'!$C:$R,11, FALSE)),"")</f>
        <v>2019</v>
      </c>
      <c r="Z3688" s="133" t="str">
        <f>IFERROR(IF(VLOOKUP($C3688,'MSCI Database'!$C:$R,12, FALSE)="","",VLOOKUP($C3688,'MSCI Database'!$C:$R,12, FALSE)),"")</f>
        <v>Reported</v>
      </c>
      <c r="AA3688" s="202" t="str">
        <f>IFERROR(IF(VLOOKUP($C3688,'MSCI Database'!$C:$R,13, FALSE)="","",VLOOKUP($C3688,'MSCI Database'!$C:$R,13, FALSE)),"")</f>
        <v>Corporate governance practices on par with those of global peers</v>
      </c>
    </row>
    <row r="3689" spans="1:27" s="130" customFormat="1" ht="15" hidden="1" customHeight="1" outlineLevel="1">
      <c r="A3689" s="130" t="s">
        <v>5686</v>
      </c>
      <c r="B3689" s="130" t="s">
        <v>5687</v>
      </c>
      <c r="C3689" s="130" t="s">
        <v>5688</v>
      </c>
      <c r="D3689" s="130" t="s">
        <v>18677</v>
      </c>
      <c r="E3689" s="130" t="s">
        <v>18689</v>
      </c>
      <c r="F3689" s="215">
        <v>4.5207604501372081E-2</v>
      </c>
      <c r="G3689" s="132" t="str">
        <f ca="1">IFERROR(_xll.BQL($A3689, "cur_mkt_cap(currency=EUR)")/1000000, " ")</f>
        <v xml:space="preserve"> </v>
      </c>
      <c r="M3689" s="308"/>
      <c r="N3689" s="215">
        <f t="shared" si="144"/>
        <v>4.8003437978659226E-4</v>
      </c>
      <c r="O3689" s="172" t="str">
        <f>IFERROR(IF(VLOOKUP($C3689,'MSCI Database'!$C:$R,2, FALSE)="","",VLOOKUP($C3689,'MSCI Database'!$C:$R,2, FALSE)),"")</f>
        <v>Electronic Equipment, Instruments &amp; Components</v>
      </c>
      <c r="P3689" s="186" t="str">
        <f>IFERROR(IF(VLOOKUP($C3689,'MSCI Database'!$C:$R,3, FALSE)="","",VLOOKUP($C3689,'MSCI Database'!$C:$R,3, FALSE)),"")</f>
        <v>BBB</v>
      </c>
      <c r="Q3689" s="164" t="str">
        <f>IFERROR(IF(VLOOKUP($C3689,'MSCI Database'!$C:$R,4, FALSE)="","",VLOOKUP($C3689,'MSCI Database'!$C:$R,4, FALSE)),"")</f>
        <v>-1</v>
      </c>
      <c r="R3689" s="164">
        <f>IFERROR(IF(VLOOKUP($C3689,'MSCI Database'!$C:$R,5, FALSE)="","",VLOOKUP($C3689,'MSCI Database'!$C:$R,5, FALSE)),"")</f>
        <v>5.4</v>
      </c>
      <c r="S3689" s="164">
        <f>IFERROR(IF(VLOOKUP($C3689,'MSCI Database'!$C:$R,6, FALSE)="","",VLOOKUP($C3689,'MSCI Database'!$C:$R,6, FALSE)),"")</f>
        <v>3.7</v>
      </c>
      <c r="T3689" s="211">
        <f>IFERROR(IF(VLOOKUP($C3689,'MSCI Database'!$C:$R,7, FALSE)="","",VLOOKUP($C3689,'MSCI Database'!$C:$R,7, FALSE)),"")</f>
        <v>5.2</v>
      </c>
      <c r="U3689" s="164">
        <f>IFERROR(IF(VLOOKUP($C3689,'MSCI Database'!$C:$R,8, FALSE)="","",VLOOKUP($C3689,'MSCI Database'!$C:$R,8, FALSE)),"")</f>
        <v>4.9000000000000004</v>
      </c>
      <c r="V3689" s="175">
        <f>IFERROR(IF(VLOOKUP($C3689,'MSCI Database'!$C:$R,9, FALSE)="","",VLOOKUP($C3689,'MSCI Database'!$C:$R,9, FALSE)),"")</f>
        <v>4.8</v>
      </c>
      <c r="W3689" s="165">
        <f t="shared" ca="1" si="145"/>
        <v>0</v>
      </c>
      <c r="X3689" s="236">
        <f>IFERROR(IF(VLOOKUP($C3689,'MSCI Database'!$C:$R,10, FALSE)="","",VLOOKUP($C3689,'MSCI Database'!$C:$R,10, FALSE)),"")</f>
        <v>120393</v>
      </c>
      <c r="Y3689" s="133" t="str">
        <f>IFERROR(IF(VLOOKUP($C3689,'MSCI Database'!$C:$R,11, FALSE)="","",VLOOKUP($C3689,'MSCI Database'!$C:$R,11, FALSE)),"")</f>
        <v>2019</v>
      </c>
      <c r="Z3689" s="133" t="str">
        <f>IFERROR(IF(VLOOKUP($C3689,'MSCI Database'!$C:$R,12, FALSE)="","",VLOOKUP($C3689,'MSCI Database'!$C:$R,12, FALSE)),"")</f>
        <v>E.Segmt-Moderate</v>
      </c>
      <c r="AA3689" s="202" t="str">
        <f>IFERROR(IF(VLOOKUP($C3689,'MSCI Database'!$C:$R,13, FALSE)="","",VLOOKUP($C3689,'MSCI Database'!$C:$R,13, FALSE)),"")</f>
        <v>Overall corporate governance practices lag its Swedish peers</v>
      </c>
    </row>
    <row r="3690" spans="1:27" s="130" customFormat="1" ht="15" hidden="1" customHeight="1" outlineLevel="1">
      <c r="A3690" s="130" t="s">
        <v>5774</v>
      </c>
      <c r="B3690" s="130" t="s">
        <v>5775</v>
      </c>
      <c r="C3690" s="130" t="s">
        <v>5776</v>
      </c>
      <c r="D3690" s="130" t="s">
        <v>18677</v>
      </c>
      <c r="E3690" s="130" t="s">
        <v>18673</v>
      </c>
      <c r="F3690" s="215">
        <v>4.5067908443952927E-2</v>
      </c>
      <c r="G3690" s="132" t="str">
        <f ca="1">IFERROR(_xll.BQL($A3690, "cur_mkt_cap(currency=EUR)")/1000000, " ")</f>
        <v xml:space="preserve"> </v>
      </c>
      <c r="M3690" s="308"/>
      <c r="N3690" s="215">
        <f t="shared" si="144"/>
        <v>4.7855102513815471E-4</v>
      </c>
      <c r="O3690" s="172" t="str">
        <f>IFERROR(IF(VLOOKUP($C3690,'MSCI Database'!$C:$R,2, FALSE)="","",VLOOKUP($C3690,'MSCI Database'!$C:$R,2, FALSE)),"")</f>
        <v>Building Products</v>
      </c>
      <c r="P3690" s="186" t="str">
        <f>IFERROR(IF(VLOOKUP($C3690,'MSCI Database'!$C:$R,3, FALSE)="","",VLOOKUP($C3690,'MSCI Database'!$C:$R,3, FALSE)),"")</f>
        <v>AA</v>
      </c>
      <c r="Q3690" s="164" t="str">
        <f>IFERROR(IF(VLOOKUP($C3690,'MSCI Database'!$C:$R,4, FALSE)="","",VLOOKUP($C3690,'MSCI Database'!$C:$R,4, FALSE)),"")</f>
        <v>0</v>
      </c>
      <c r="R3690" s="164">
        <f>IFERROR(IF(VLOOKUP($C3690,'MSCI Database'!$C:$R,5, FALSE)="","",VLOOKUP($C3690,'MSCI Database'!$C:$R,5, FALSE)),"")</f>
        <v>7.9</v>
      </c>
      <c r="S3690" s="164">
        <f>IFERROR(IF(VLOOKUP($C3690,'MSCI Database'!$C:$R,6, FALSE)="","",VLOOKUP($C3690,'MSCI Database'!$C:$R,6, FALSE)),"")</f>
        <v>6.6</v>
      </c>
      <c r="T3690" s="211">
        <f>IFERROR(IF(VLOOKUP($C3690,'MSCI Database'!$C:$R,7, FALSE)="","",VLOOKUP($C3690,'MSCI Database'!$C:$R,7, FALSE)),"")</f>
        <v>5.5</v>
      </c>
      <c r="U3690" s="164">
        <f>IFERROR(IF(VLOOKUP($C3690,'MSCI Database'!$C:$R,8, FALSE)="","",VLOOKUP($C3690,'MSCI Database'!$C:$R,8, FALSE)),"")</f>
        <v>6.5</v>
      </c>
      <c r="V3690" s="175">
        <f>IFERROR(IF(VLOOKUP($C3690,'MSCI Database'!$C:$R,9, FALSE)="","",VLOOKUP($C3690,'MSCI Database'!$C:$R,9, FALSE)),"")</f>
        <v>6.3</v>
      </c>
      <c r="W3690" s="165">
        <f t="shared" ca="1" si="145"/>
        <v>0</v>
      </c>
      <c r="X3690" s="236">
        <f>IFERROR(IF(VLOOKUP($C3690,'MSCI Database'!$C:$R,10, FALSE)="","",VLOOKUP($C3690,'MSCI Database'!$C:$R,10, FALSE)),"")</f>
        <v>289266</v>
      </c>
      <c r="Y3690" s="133" t="str">
        <f>IFERROR(IF(VLOOKUP($C3690,'MSCI Database'!$C:$R,11, FALSE)="","",VLOOKUP($C3690,'MSCI Database'!$C:$R,11, FALSE)),"")</f>
        <v>2019</v>
      </c>
      <c r="Z3690" s="133" t="str">
        <f>IFERROR(IF(VLOOKUP($C3690,'MSCI Database'!$C:$R,12, FALSE)="","",VLOOKUP($C3690,'MSCI Database'!$C:$R,12, FALSE)),"")</f>
        <v>Reported</v>
      </c>
      <c r="AA3690" s="202" t="str">
        <f>IFERROR(IF(VLOOKUP($C3690,'MSCI Database'!$C:$R,13, FALSE)="","",VLOOKUP($C3690,'MSCI Database'!$C:$R,13, FALSE)),"")</f>
        <v>On track to meet emissions reduction targets, but acquisitions may broaden environmental footprint</v>
      </c>
    </row>
    <row r="3691" spans="1:27" s="130" customFormat="1" ht="15" hidden="1" customHeight="1" outlineLevel="1">
      <c r="A3691" s="130" t="s">
        <v>6716</v>
      </c>
      <c r="B3691" s="130" t="s">
        <v>6717</v>
      </c>
      <c r="C3691" s="130" t="s">
        <v>6718</v>
      </c>
      <c r="D3691" s="130" t="s">
        <v>12128</v>
      </c>
      <c r="E3691" s="130" t="s">
        <v>18690</v>
      </c>
      <c r="F3691" s="215">
        <v>0.39404790705445092</v>
      </c>
      <c r="G3691" s="132" t="str">
        <f ca="1">IFERROR(_xll.BQL($A3691, "cur_mkt_cap(currency=EUR)")/1000000, " ")</f>
        <v xml:space="preserve"> </v>
      </c>
      <c r="M3691" s="308"/>
      <c r="N3691" s="215">
        <f t="shared" si="144"/>
        <v>4.1841753119952873E-3</v>
      </c>
      <c r="O3691" s="172" t="str">
        <f>IFERROR(IF(VLOOKUP($C3691,'MSCI Database'!$C:$R,2, FALSE)="","",VLOOKUP($C3691,'MSCI Database'!$C:$R,2, FALSE)),"")</f>
        <v>Media &amp; Entertainment</v>
      </c>
      <c r="P3691" s="186" t="str">
        <f>IFERROR(IF(VLOOKUP($C3691,'MSCI Database'!$C:$R,3, FALSE)="","",VLOOKUP($C3691,'MSCI Database'!$C:$R,3, FALSE)),"")</f>
        <v>BB</v>
      </c>
      <c r="Q3691" s="164" t="str">
        <f>IFERROR(IF(VLOOKUP($C3691,'MSCI Database'!$C:$R,4, FALSE)="","",VLOOKUP($C3691,'MSCI Database'!$C:$R,4, FALSE)),"")</f>
        <v>0</v>
      </c>
      <c r="R3691" s="164">
        <f>IFERROR(IF(VLOOKUP($C3691,'MSCI Database'!$C:$R,5, FALSE)="","",VLOOKUP($C3691,'MSCI Database'!$C:$R,5, FALSE)),"")</f>
        <v>3.3</v>
      </c>
      <c r="S3691" s="164">
        <f>IFERROR(IF(VLOOKUP($C3691,'MSCI Database'!$C:$R,6, FALSE)="","",VLOOKUP($C3691,'MSCI Database'!$C:$R,6, FALSE)),"")</f>
        <v>10</v>
      </c>
      <c r="T3691" s="211">
        <f>IFERROR(IF(VLOOKUP($C3691,'MSCI Database'!$C:$R,7, FALSE)="","",VLOOKUP($C3691,'MSCI Database'!$C:$R,7, FALSE)),"")</f>
        <v>3.9</v>
      </c>
      <c r="U3691" s="164">
        <f>IFERROR(IF(VLOOKUP($C3691,'MSCI Database'!$C:$R,8, FALSE)="","",VLOOKUP($C3691,'MSCI Database'!$C:$R,8, FALSE)),"")</f>
        <v>3.6</v>
      </c>
      <c r="V3691" s="175">
        <f>IFERROR(IF(VLOOKUP($C3691,'MSCI Database'!$C:$R,9, FALSE)="","",VLOOKUP($C3691,'MSCI Database'!$C:$R,9, FALSE)),"")</f>
        <v>4.0999999999999996</v>
      </c>
      <c r="W3691" s="165">
        <f t="shared" ca="1" si="145"/>
        <v>0</v>
      </c>
      <c r="X3691" s="236">
        <f>IFERROR(IF(VLOOKUP($C3691,'MSCI Database'!$C:$R,10, FALSE)="","",VLOOKUP($C3691,'MSCI Database'!$C:$R,10, FALSE)),"")</f>
        <v>2067172</v>
      </c>
      <c r="Y3691" s="133" t="str">
        <f>IFERROR(IF(VLOOKUP($C3691,'MSCI Database'!$C:$R,11, FALSE)="","",VLOOKUP($C3691,'MSCI Database'!$C:$R,11, FALSE)),"")</f>
        <v>2019</v>
      </c>
      <c r="Z3691" s="133" t="str">
        <f>IFERROR(IF(VLOOKUP($C3691,'MSCI Database'!$C:$R,12, FALSE)="","",VLOOKUP($C3691,'MSCI Database'!$C:$R,12, FALSE)),"")</f>
        <v>Reported</v>
      </c>
      <c r="AA3691" s="202" t="str">
        <f>IFERROR(IF(VLOOKUP($C3691,'MSCI Database'!$C:$R,13, FALSE)="","",VLOOKUP($C3691,'MSCI Database'!$C:$R,13, FALSE)),"")</f>
        <v>Limited retention strategies as workforce management complexities persist</v>
      </c>
    </row>
    <row r="3692" spans="1:27" s="130" customFormat="1" ht="15" hidden="1" customHeight="1" outlineLevel="1">
      <c r="A3692" s="130" t="s">
        <v>8250</v>
      </c>
      <c r="B3692" s="130" t="s">
        <v>8251</v>
      </c>
      <c r="C3692" s="130" t="s">
        <v>8252</v>
      </c>
      <c r="D3692" s="130" t="s">
        <v>12128</v>
      </c>
      <c r="E3692" s="130" t="s">
        <v>18690</v>
      </c>
      <c r="F3692" s="215">
        <v>0.38391682687352779</v>
      </c>
      <c r="G3692" s="132" t="str">
        <f ca="1">IFERROR(_xll.BQL($A3692, "cur_mkt_cap(currency=EUR)")/1000000, " ")</f>
        <v xml:space="preserve"> </v>
      </c>
      <c r="M3692" s="308"/>
      <c r="N3692" s="215">
        <f t="shared" si="144"/>
        <v>4.0765990127231144E-3</v>
      </c>
      <c r="O3692" s="172" t="str">
        <f>IFERROR(IF(VLOOKUP($C3692,'MSCI Database'!$C:$R,2, FALSE)="","",VLOOKUP($C3692,'MSCI Database'!$C:$R,2, FALSE)),"")</f>
        <v>Telecommunication Services</v>
      </c>
      <c r="P3692" s="186" t="str">
        <f>IFERROR(IF(VLOOKUP($C3692,'MSCI Database'!$C:$R,3, FALSE)="","",VLOOKUP($C3692,'MSCI Database'!$C:$R,3, FALSE)),"")</f>
        <v>BBB</v>
      </c>
      <c r="Q3692" s="164" t="str">
        <f>IFERROR(IF(VLOOKUP($C3692,'MSCI Database'!$C:$R,4, FALSE)="","",VLOOKUP($C3692,'MSCI Database'!$C:$R,4, FALSE)),"")</f>
        <v>0</v>
      </c>
      <c r="R3692" s="164">
        <f>IFERROR(IF(VLOOKUP($C3692,'MSCI Database'!$C:$R,5, FALSE)="","",VLOOKUP($C3692,'MSCI Database'!$C:$R,5, FALSE)),"")</f>
        <v>5.3</v>
      </c>
      <c r="S3692" s="164">
        <f>IFERROR(IF(VLOOKUP($C3692,'MSCI Database'!$C:$R,6, FALSE)="","",VLOOKUP($C3692,'MSCI Database'!$C:$R,6, FALSE)),"")</f>
        <v>10</v>
      </c>
      <c r="T3692" s="211">
        <f>IFERROR(IF(VLOOKUP($C3692,'MSCI Database'!$C:$R,7, FALSE)="","",VLOOKUP($C3692,'MSCI Database'!$C:$R,7, FALSE)),"")</f>
        <v>4.5999999999999996</v>
      </c>
      <c r="U3692" s="164">
        <f>IFERROR(IF(VLOOKUP($C3692,'MSCI Database'!$C:$R,8, FALSE)="","",VLOOKUP($C3692,'MSCI Database'!$C:$R,8, FALSE)),"")</f>
        <v>5.2</v>
      </c>
      <c r="V3692" s="175">
        <f>IFERROR(IF(VLOOKUP($C3692,'MSCI Database'!$C:$R,9, FALSE)="","",VLOOKUP($C3692,'MSCI Database'!$C:$R,9, FALSE)),"")</f>
        <v>5.0999999999999996</v>
      </c>
      <c r="W3692" s="165">
        <f t="shared" ca="1" si="145"/>
        <v>0</v>
      </c>
      <c r="X3692" s="236">
        <f>IFERROR(IF(VLOOKUP($C3692,'MSCI Database'!$C:$R,10, FALSE)="","",VLOOKUP($C3692,'MSCI Database'!$C:$R,10, FALSE)),"")</f>
        <v>4365627</v>
      </c>
      <c r="Y3692" s="133" t="str">
        <f>IFERROR(IF(VLOOKUP($C3692,'MSCI Database'!$C:$R,11, FALSE)="","",VLOOKUP($C3692,'MSCI Database'!$C:$R,11, FALSE)),"")</f>
        <v>2019</v>
      </c>
      <c r="Z3692" s="133" t="str">
        <f>IFERROR(IF(VLOOKUP($C3692,'MSCI Database'!$C:$R,12, FALSE)="","",VLOOKUP($C3692,'MSCI Database'!$C:$R,12, FALSE)),"")</f>
        <v>Reported</v>
      </c>
      <c r="AA3692" s="202" t="str">
        <f>IFERROR(IF(VLOOKUP($C3692,'MSCI Database'!$C:$R,13, FALSE)="","",VLOOKUP($C3692,'MSCI Database'!$C:$R,13, FALSE)),"")</f>
        <v>Workforce management and consumer data privacy challenges persist</v>
      </c>
    </row>
    <row r="3693" spans="1:27" s="130" customFormat="1" ht="15" hidden="1" customHeight="1" outlineLevel="1">
      <c r="A3693" s="130" t="s">
        <v>6085</v>
      </c>
      <c r="B3693" s="130" t="s">
        <v>6086</v>
      </c>
      <c r="C3693" s="130" t="s">
        <v>6087</v>
      </c>
      <c r="D3693" s="130" t="s">
        <v>12137</v>
      </c>
      <c r="E3693" s="130" t="s">
        <v>18688</v>
      </c>
      <c r="F3693" s="215">
        <v>1.3366003792334061E-2</v>
      </c>
      <c r="G3693" s="132" t="str">
        <f ca="1">IFERROR(_xll.BQL($A3693, "cur_mkt_cap(currency=EUR)")/1000000, " ")</f>
        <v xml:space="preserve"> </v>
      </c>
      <c r="M3693" s="308"/>
      <c r="N3693" s="215">
        <f t="shared" si="144"/>
        <v>1.4192615183765349E-4</v>
      </c>
      <c r="O3693" s="172" t="str">
        <f>IFERROR(IF(VLOOKUP($C3693,'MSCI Database'!$C:$R,2, FALSE)="","",VLOOKUP($C3693,'MSCI Database'!$C:$R,2, FALSE)),"")</f>
        <v>Banks</v>
      </c>
      <c r="P3693" s="186" t="str">
        <f>IFERROR(IF(VLOOKUP($C3693,'MSCI Database'!$C:$R,3, FALSE)="","",VLOOKUP($C3693,'MSCI Database'!$C:$R,3, FALSE)),"")</f>
        <v>BB</v>
      </c>
      <c r="Q3693" s="164" t="str">
        <f>IFERROR(IF(VLOOKUP($C3693,'MSCI Database'!$C:$R,4, FALSE)="","",VLOOKUP($C3693,'MSCI Database'!$C:$R,4, FALSE)),"")</f>
        <v>0</v>
      </c>
      <c r="R3693" s="164">
        <f>IFERROR(IF(VLOOKUP($C3693,'MSCI Database'!$C:$R,5, FALSE)="","",VLOOKUP($C3693,'MSCI Database'!$C:$R,5, FALSE)),"")</f>
        <v>3.3</v>
      </c>
      <c r="S3693" s="164">
        <f>IFERROR(IF(VLOOKUP($C3693,'MSCI Database'!$C:$R,6, FALSE)="","",VLOOKUP($C3693,'MSCI Database'!$C:$R,6, FALSE)),"")</f>
        <v>1.8</v>
      </c>
      <c r="T3693" s="211">
        <f>IFERROR(IF(VLOOKUP($C3693,'MSCI Database'!$C:$R,7, FALSE)="","",VLOOKUP($C3693,'MSCI Database'!$C:$R,7, FALSE)),"")</f>
        <v>3.6</v>
      </c>
      <c r="U3693" s="164">
        <f>IFERROR(IF(VLOOKUP($C3693,'MSCI Database'!$C:$R,8, FALSE)="","",VLOOKUP($C3693,'MSCI Database'!$C:$R,8, FALSE)),"")</f>
        <v>5.2</v>
      </c>
      <c r="V3693" s="175">
        <f>IFERROR(IF(VLOOKUP($C3693,'MSCI Database'!$C:$R,9, FALSE)="","",VLOOKUP($C3693,'MSCI Database'!$C:$R,9, FALSE)),"")</f>
        <v>3.9</v>
      </c>
      <c r="W3693" s="165">
        <f t="shared" ca="1" si="145"/>
        <v>0</v>
      </c>
      <c r="X3693" s="236">
        <f>IFERROR(IF(VLOOKUP($C3693,'MSCI Database'!$C:$R,10, FALSE)="","",VLOOKUP($C3693,'MSCI Database'!$C:$R,10, FALSE)),"")</f>
        <v>17579</v>
      </c>
      <c r="Y3693" s="133" t="str">
        <f>IFERROR(IF(VLOOKUP($C3693,'MSCI Database'!$C:$R,11, FALSE)="","",VLOOKUP($C3693,'MSCI Database'!$C:$R,11, FALSE)),"")</f>
        <v>2019</v>
      </c>
      <c r="Z3693" s="133" t="str">
        <f>IFERROR(IF(VLOOKUP($C3693,'MSCI Database'!$C:$R,12, FALSE)="","",VLOOKUP($C3693,'MSCI Database'!$C:$R,12, FALSE)),"")</f>
        <v>Reported</v>
      </c>
      <c r="AA3693" s="202" t="str">
        <f>IFERROR(IF(VLOOKUP($C3693,'MSCI Database'!$C:$R,13, FALSE)="","",VLOOKUP($C3693,'MSCI Database'!$C:$R,13, FALSE)),"")</f>
        <v>Initiated employee engagement programs; continues to adopt limited data security measures</v>
      </c>
    </row>
    <row r="3694" spans="1:27" s="130" customFormat="1" ht="15" hidden="1" customHeight="1" outlineLevel="1">
      <c r="A3694" s="130" t="s">
        <v>3644</v>
      </c>
      <c r="B3694" s="130" t="s">
        <v>3645</v>
      </c>
      <c r="C3694" s="130" t="s">
        <v>3646</v>
      </c>
      <c r="D3694" s="130" t="s">
        <v>18672</v>
      </c>
      <c r="E3694" s="130" t="s">
        <v>12133</v>
      </c>
      <c r="F3694" s="215">
        <v>3.4738338068996391E-3</v>
      </c>
      <c r="G3694" s="132" t="str">
        <f ca="1">IFERROR(_xll.BQL($A3694, "cur_mkt_cap(currency=EUR)")/1000000, " ")</f>
        <v xml:space="preserve"> </v>
      </c>
      <c r="M3694" s="308"/>
      <c r="N3694" s="215">
        <f t="shared" si="144"/>
        <v>3.6886706901847753E-5</v>
      </c>
      <c r="O3694" s="172" t="str">
        <f>IFERROR(IF(VLOOKUP($C3694,'MSCI Database'!$C:$R,2, FALSE)="","",VLOOKUP($C3694,'MSCI Database'!$C:$R,2, FALSE)),"")</f>
        <v>Health Care Providers &amp; Services</v>
      </c>
      <c r="P3694" s="186" t="str">
        <f>IFERROR(IF(VLOOKUP($C3694,'MSCI Database'!$C:$R,3, FALSE)="","",VLOOKUP($C3694,'MSCI Database'!$C:$R,3, FALSE)),"")</f>
        <v>A</v>
      </c>
      <c r="Q3694" s="164" t="str">
        <f>IFERROR(IF(VLOOKUP($C3694,'MSCI Database'!$C:$R,4, FALSE)="","",VLOOKUP($C3694,'MSCI Database'!$C:$R,4, FALSE)),"")</f>
        <v>1</v>
      </c>
      <c r="R3694" s="164">
        <f>IFERROR(IF(VLOOKUP($C3694,'MSCI Database'!$C:$R,5, FALSE)="","",VLOOKUP($C3694,'MSCI Database'!$C:$R,5, FALSE)),"")</f>
        <v>6.5</v>
      </c>
      <c r="S3694" s="164">
        <f>IFERROR(IF(VLOOKUP($C3694,'MSCI Database'!$C:$R,6, FALSE)="","",VLOOKUP($C3694,'MSCI Database'!$C:$R,6, FALSE)),"")</f>
        <v>10</v>
      </c>
      <c r="T3694" s="211">
        <f>IFERROR(IF(VLOOKUP($C3694,'MSCI Database'!$C:$R,7, FALSE)="","",VLOOKUP($C3694,'MSCI Database'!$C:$R,7, FALSE)),"")</f>
        <v>7.2</v>
      </c>
      <c r="U3694" s="164">
        <f>IFERROR(IF(VLOOKUP($C3694,'MSCI Database'!$C:$R,8, FALSE)="","",VLOOKUP($C3694,'MSCI Database'!$C:$R,8, FALSE)),"")</f>
        <v>3.4</v>
      </c>
      <c r="V3694" s="175">
        <f>IFERROR(IF(VLOOKUP($C3694,'MSCI Database'!$C:$R,9, FALSE)="","",VLOOKUP($C3694,'MSCI Database'!$C:$R,9, FALSE)),"")</f>
        <v>4.8</v>
      </c>
      <c r="W3694" s="165">
        <f t="shared" ca="1" si="145"/>
        <v>0</v>
      </c>
      <c r="X3694" s="236">
        <f>IFERROR(IF(VLOOKUP($C3694,'MSCI Database'!$C:$R,10, FALSE)="","",VLOOKUP($C3694,'MSCI Database'!$C:$R,10, FALSE)),"")</f>
        <v>491366</v>
      </c>
      <c r="Y3694" s="133" t="str">
        <f>IFERROR(IF(VLOOKUP($C3694,'MSCI Database'!$C:$R,11, FALSE)="","",VLOOKUP($C3694,'MSCI Database'!$C:$R,11, FALSE)),"")</f>
        <v>2019</v>
      </c>
      <c r="Z3694" s="133" t="str">
        <f>IFERROR(IF(VLOOKUP($C3694,'MSCI Database'!$C:$R,12, FALSE)="","",VLOOKUP($C3694,'MSCI Database'!$C:$R,12, FALSE)),"")</f>
        <v>E.Segmt-Low</v>
      </c>
      <c r="AA3694" s="202" t="str">
        <f>IFERROR(IF(VLOOKUP($C3694,'MSCI Database'!$C:$R,13, FALSE)="","",VLOOKUP($C3694,'MSCI Database'!$C:$R,13, FALSE)),"")</f>
        <v>Leads peers in product quality management</v>
      </c>
    </row>
    <row r="3695" spans="1:27" s="130" customFormat="1" ht="15" hidden="1" customHeight="1" outlineLevel="1">
      <c r="A3695" s="130" t="s">
        <v>8482</v>
      </c>
      <c r="B3695" s="130" t="s">
        <v>8483</v>
      </c>
      <c r="C3695" s="130" t="s">
        <v>8484</v>
      </c>
      <c r="D3695" s="130" t="s">
        <v>18703</v>
      </c>
      <c r="E3695" s="130" t="s">
        <v>18684</v>
      </c>
      <c r="F3695" s="215">
        <v>2.5615507208993121E-2</v>
      </c>
      <c r="G3695" s="132" t="str">
        <f ca="1">IFERROR(_xll.BQL($A3695, "cur_mkt_cap(currency=EUR)")/1000000, " ")</f>
        <v xml:space="preserve"> </v>
      </c>
      <c r="M3695" s="308"/>
      <c r="N3695" s="215">
        <f t="shared" si="144"/>
        <v>2.719968078736575E-4</v>
      </c>
      <c r="O3695" s="172" t="str">
        <f>IFERROR(IF(VLOOKUP($C3695,'MSCI Database'!$C:$R,2, FALSE)="","",VLOOKUP($C3695,'MSCI Database'!$C:$R,2, FALSE)),"")</f>
        <v>Metals and Mining - Precious Metals</v>
      </c>
      <c r="P3695" s="186" t="str">
        <f>IFERROR(IF(VLOOKUP($C3695,'MSCI Database'!$C:$R,3, FALSE)="","",VLOOKUP($C3695,'MSCI Database'!$C:$R,3, FALSE)),"")</f>
        <v>BBB</v>
      </c>
      <c r="Q3695" s="164" t="str">
        <f>IFERROR(IF(VLOOKUP($C3695,'MSCI Database'!$C:$R,4, FALSE)="","",VLOOKUP($C3695,'MSCI Database'!$C:$R,4, FALSE)),"")</f>
        <v>1</v>
      </c>
      <c r="R3695" s="164">
        <f>IFERROR(IF(VLOOKUP($C3695,'MSCI Database'!$C:$R,5, FALSE)="","",VLOOKUP($C3695,'MSCI Database'!$C:$R,5, FALSE)),"")</f>
        <v>5.7</v>
      </c>
      <c r="S3695" s="164">
        <f>IFERROR(IF(VLOOKUP($C3695,'MSCI Database'!$C:$R,6, FALSE)="","",VLOOKUP($C3695,'MSCI Database'!$C:$R,6, FALSE)),"")</f>
        <v>3</v>
      </c>
      <c r="T3695" s="211">
        <f>IFERROR(IF(VLOOKUP($C3695,'MSCI Database'!$C:$R,7, FALSE)="","",VLOOKUP($C3695,'MSCI Database'!$C:$R,7, FALSE)),"")</f>
        <v>3.9</v>
      </c>
      <c r="U3695" s="164">
        <f>IFERROR(IF(VLOOKUP($C3695,'MSCI Database'!$C:$R,8, FALSE)="","",VLOOKUP($C3695,'MSCI Database'!$C:$R,8, FALSE)),"")</f>
        <v>6.9</v>
      </c>
      <c r="V3695" s="175">
        <f>IFERROR(IF(VLOOKUP($C3695,'MSCI Database'!$C:$R,9, FALSE)="","",VLOOKUP($C3695,'MSCI Database'!$C:$R,9, FALSE)),"")</f>
        <v>4.5999999999999996</v>
      </c>
      <c r="W3695" s="165">
        <f t="shared" ca="1" si="145"/>
        <v>0</v>
      </c>
      <c r="X3695" s="236">
        <f>IFERROR(IF(VLOOKUP($C3695,'MSCI Database'!$C:$R,10, FALSE)="","",VLOOKUP($C3695,'MSCI Database'!$C:$R,10, FALSE)),"")</f>
        <v>3829655</v>
      </c>
      <c r="Y3695" s="133" t="str">
        <f>IFERROR(IF(VLOOKUP($C3695,'MSCI Database'!$C:$R,11, FALSE)="","",VLOOKUP($C3695,'MSCI Database'!$C:$R,11, FALSE)),"")</f>
        <v>2019</v>
      </c>
      <c r="Z3695" s="133" t="str">
        <f>IFERROR(IF(VLOOKUP($C3695,'MSCI Database'!$C:$R,12, FALSE)="","",VLOOKUP($C3695,'MSCI Database'!$C:$R,12, FALSE)),"")</f>
        <v>Reported</v>
      </c>
      <c r="AA3695" s="202" t="str">
        <f>IFERROR(IF(VLOOKUP($C3695,'MSCI Database'!$C:$R,13, FALSE)="","",VLOOKUP($C3695,'MSCI Database'!$C:$R,13, FALSE)),"")</f>
        <v>Strong governance framework, potential layoffs curbed by improved metal prices</v>
      </c>
    </row>
    <row r="3696" spans="1:27" s="130" customFormat="1" ht="15" hidden="1" customHeight="1" outlineLevel="1">
      <c r="A3696" s="130" t="s">
        <v>7626</v>
      </c>
      <c r="B3696" s="130" t="s">
        <v>7627</v>
      </c>
      <c r="C3696" s="130" t="s">
        <v>7628</v>
      </c>
      <c r="D3696" s="130" t="s">
        <v>12128</v>
      </c>
      <c r="E3696" s="130" t="s">
        <v>18690</v>
      </c>
      <c r="F3696" s="215">
        <v>0.37742471087998991</v>
      </c>
      <c r="G3696" s="132" t="str">
        <f ca="1">IFERROR(_xll.BQL($A3696, "cur_mkt_cap(currency=EUR)")/1000000, " ")</f>
        <v xml:space="preserve"> </v>
      </c>
      <c r="M3696" s="308"/>
      <c r="N3696" s="215">
        <f t="shared" si="144"/>
        <v>4.0076628479155758E-3</v>
      </c>
      <c r="O3696" s="172" t="str">
        <f>IFERROR(IF(VLOOKUP($C3696,'MSCI Database'!$C:$R,2, FALSE)="","",VLOOKUP($C3696,'MSCI Database'!$C:$R,2, FALSE)),"")</f>
        <v>Media &amp; Entertainment</v>
      </c>
      <c r="P3696" s="186" t="str">
        <f>IFERROR(IF(VLOOKUP($C3696,'MSCI Database'!$C:$R,3, FALSE)="","",VLOOKUP($C3696,'MSCI Database'!$C:$R,3, FALSE)),"")</f>
        <v>BB</v>
      </c>
      <c r="Q3696" s="164" t="str">
        <f>IFERROR(IF(VLOOKUP($C3696,'MSCI Database'!$C:$R,4, FALSE)="","",VLOOKUP($C3696,'MSCI Database'!$C:$R,4, FALSE)),"")</f>
        <v>1</v>
      </c>
      <c r="R3696" s="164">
        <f>IFERROR(IF(VLOOKUP($C3696,'MSCI Database'!$C:$R,5, FALSE)="","",VLOOKUP($C3696,'MSCI Database'!$C:$R,5, FALSE)),"")</f>
        <v>2.9</v>
      </c>
      <c r="S3696" s="164">
        <f>IFERROR(IF(VLOOKUP($C3696,'MSCI Database'!$C:$R,6, FALSE)="","",VLOOKUP($C3696,'MSCI Database'!$C:$R,6, FALSE)),"")</f>
        <v>8.3000000000000007</v>
      </c>
      <c r="T3696" s="211">
        <f>IFERROR(IF(VLOOKUP($C3696,'MSCI Database'!$C:$R,7, FALSE)="","",VLOOKUP($C3696,'MSCI Database'!$C:$R,7, FALSE)),"")</f>
        <v>4.4000000000000004</v>
      </c>
      <c r="U3696" s="164">
        <f>IFERROR(IF(VLOOKUP($C3696,'MSCI Database'!$C:$R,8, FALSE)="","",VLOOKUP($C3696,'MSCI Database'!$C:$R,8, FALSE)),"")</f>
        <v>1.9</v>
      </c>
      <c r="V3696" s="175">
        <f>IFERROR(IF(VLOOKUP($C3696,'MSCI Database'!$C:$R,9, FALSE)="","",VLOOKUP($C3696,'MSCI Database'!$C:$R,9, FALSE)),"")</f>
        <v>3.4</v>
      </c>
      <c r="W3696" s="165">
        <f t="shared" ca="1" si="145"/>
        <v>0</v>
      </c>
      <c r="X3696" s="236">
        <f>IFERROR(IF(VLOOKUP($C3696,'MSCI Database'!$C:$R,10, FALSE)="","",VLOOKUP($C3696,'MSCI Database'!$C:$R,10, FALSE)),"")</f>
        <v>513587</v>
      </c>
      <c r="Y3696" s="133" t="str">
        <f>IFERROR(IF(VLOOKUP($C3696,'MSCI Database'!$C:$R,11, FALSE)="","",VLOOKUP($C3696,'MSCI Database'!$C:$R,11, FALSE)),"")</f>
        <v>2018</v>
      </c>
      <c r="Z3696" s="133" t="str">
        <f>IFERROR(IF(VLOOKUP($C3696,'MSCI Database'!$C:$R,12, FALSE)="","",VLOOKUP($C3696,'MSCI Database'!$C:$R,12, FALSE)),"")</f>
        <v>E.Segmt-Moderate</v>
      </c>
      <c r="AA3696" s="202" t="str">
        <f>IFERROR(IF(VLOOKUP($C3696,'MSCI Database'!$C:$R,13, FALSE)="","",VLOOKUP($C3696,'MSCI Database'!$C:$R,13, FALSE)),"")</f>
        <v>Board-related changes drive upgrade</v>
      </c>
    </row>
    <row r="3697" spans="1:27" s="130" customFormat="1" ht="15" hidden="1" customHeight="1" outlineLevel="1">
      <c r="A3697" s="130" t="s">
        <v>3688</v>
      </c>
      <c r="B3697" s="130" t="s">
        <v>3689</v>
      </c>
      <c r="C3697" s="130" t="s">
        <v>3690</v>
      </c>
      <c r="D3697" s="130" t="s">
        <v>18672</v>
      </c>
      <c r="E3697" s="130" t="s">
        <v>18682</v>
      </c>
      <c r="F3697" s="215">
        <v>3.5124848760301548E-3</v>
      </c>
      <c r="G3697" s="132" t="str">
        <f ca="1">IFERROR(_xll.BQL($A3697, "cur_mkt_cap(currency=EUR)")/1000000, " ")</f>
        <v xml:space="preserve"> </v>
      </c>
      <c r="M3697" s="308"/>
      <c r="N3697" s="215">
        <f t="shared" si="144"/>
        <v>3.7297121083328936E-5</v>
      </c>
      <c r="O3697" s="172" t="str">
        <f>IFERROR(IF(VLOOKUP($C3697,'MSCI Database'!$C:$R,2, FALSE)="","",VLOOKUP($C3697,'MSCI Database'!$C:$R,2, FALSE)),"")</f>
        <v>Leisure Products</v>
      </c>
      <c r="P3697" s="186" t="str">
        <f>IFERROR(IF(VLOOKUP($C3697,'MSCI Database'!$C:$R,3, FALSE)="","",VLOOKUP($C3697,'MSCI Database'!$C:$R,3, FALSE)),"")</f>
        <v>A</v>
      </c>
      <c r="Q3697" s="164" t="str">
        <f>IFERROR(IF(VLOOKUP($C3697,'MSCI Database'!$C:$R,4, FALSE)="","",VLOOKUP($C3697,'MSCI Database'!$C:$R,4, FALSE)),"")</f>
        <v>0</v>
      </c>
      <c r="R3697" s="164">
        <f>IFERROR(IF(VLOOKUP($C3697,'MSCI Database'!$C:$R,5, FALSE)="","",VLOOKUP($C3697,'MSCI Database'!$C:$R,5, FALSE)),"")</f>
        <v>5.8</v>
      </c>
      <c r="S3697" s="164">
        <f>IFERROR(IF(VLOOKUP($C3697,'MSCI Database'!$C:$R,6, FALSE)="","",VLOOKUP($C3697,'MSCI Database'!$C:$R,6, FALSE)),"")</f>
        <v>6.4</v>
      </c>
      <c r="T3697" s="211">
        <f>IFERROR(IF(VLOOKUP($C3697,'MSCI Database'!$C:$R,7, FALSE)="","",VLOOKUP($C3697,'MSCI Database'!$C:$R,7, FALSE)),"")</f>
        <v>5.6</v>
      </c>
      <c r="U3697" s="164">
        <f>IFERROR(IF(VLOOKUP($C3697,'MSCI Database'!$C:$R,8, FALSE)="","",VLOOKUP($C3697,'MSCI Database'!$C:$R,8, FALSE)),"")</f>
        <v>4</v>
      </c>
      <c r="V3697" s="175">
        <f>IFERROR(IF(VLOOKUP($C3697,'MSCI Database'!$C:$R,9, FALSE)="","",VLOOKUP($C3697,'MSCI Database'!$C:$R,9, FALSE)),"")</f>
        <v>5</v>
      </c>
      <c r="W3697" s="165">
        <f t="shared" ca="1" si="145"/>
        <v>0</v>
      </c>
      <c r="X3697" s="236">
        <f>IFERROR(IF(VLOOKUP($C3697,'MSCI Database'!$C:$R,10, FALSE)="","",VLOOKUP($C3697,'MSCI Database'!$C:$R,10, FALSE)),"")</f>
        <v>86348</v>
      </c>
      <c r="Y3697" s="133" t="str">
        <f>IFERROR(IF(VLOOKUP($C3697,'MSCI Database'!$C:$R,11, FALSE)="","",VLOOKUP($C3697,'MSCI Database'!$C:$R,11, FALSE)),"")</f>
        <v>2019</v>
      </c>
      <c r="Z3697" s="133" t="str">
        <f>IFERROR(IF(VLOOKUP($C3697,'MSCI Database'!$C:$R,12, FALSE)="","",VLOOKUP($C3697,'MSCI Database'!$C:$R,12, FALSE)),"")</f>
        <v>Reported</v>
      </c>
      <c r="AA3697" s="202" t="str">
        <f>IFERROR(IF(VLOOKUP($C3697,'MSCI Database'!$C:$R,13, FALSE)="","",VLOOKUP($C3697,'MSCI Database'!$C:$R,13, FALSE)),"")</f>
        <v>Strong mitigation of product quality and labor management risks</v>
      </c>
    </row>
    <row r="3698" spans="1:27" s="130" customFormat="1" ht="15" hidden="1" customHeight="1" outlineLevel="1">
      <c r="A3698" s="130" t="s">
        <v>6986</v>
      </c>
      <c r="B3698" s="130" t="s">
        <v>6987</v>
      </c>
      <c r="C3698" s="130" t="s">
        <v>6988</v>
      </c>
      <c r="D3698" s="130" t="s">
        <v>12128</v>
      </c>
      <c r="E3698" s="130" t="s">
        <v>18707</v>
      </c>
      <c r="F3698" s="215">
        <v>0.37522826026169598</v>
      </c>
      <c r="G3698" s="132" t="str">
        <f ca="1">IFERROR(_xll.BQL($A3698, "cur_mkt_cap(currency=EUR)")/1000000, " ")</f>
        <v xml:space="preserve"> </v>
      </c>
      <c r="M3698" s="308"/>
      <c r="N3698" s="215">
        <f t="shared" si="144"/>
        <v>3.9843399618234229E-3</v>
      </c>
      <c r="O3698" s="172" t="str">
        <f>IFERROR(IF(VLOOKUP($C3698,'MSCI Database'!$C:$R,2, FALSE)="","",VLOOKUP($C3698,'MSCI Database'!$C:$R,2, FALSE)),"")</f>
        <v>Integrated Oil &amp; Gas</v>
      </c>
      <c r="P3698" s="186" t="str">
        <f>IFERROR(IF(VLOOKUP($C3698,'MSCI Database'!$C:$R,3, FALSE)="","",VLOOKUP($C3698,'MSCI Database'!$C:$R,3, FALSE)),"")</f>
        <v>BBB</v>
      </c>
      <c r="Q3698" s="164" t="str">
        <f>IFERROR(IF(VLOOKUP($C3698,'MSCI Database'!$C:$R,4, FALSE)="","",VLOOKUP($C3698,'MSCI Database'!$C:$R,4, FALSE)),"")</f>
        <v>0</v>
      </c>
      <c r="R3698" s="164">
        <f>IFERROR(IF(VLOOKUP($C3698,'MSCI Database'!$C:$R,5, FALSE)="","",VLOOKUP($C3698,'MSCI Database'!$C:$R,5, FALSE)),"")</f>
        <v>4.7</v>
      </c>
      <c r="S3698" s="164">
        <f>IFERROR(IF(VLOOKUP($C3698,'MSCI Database'!$C:$R,6, FALSE)="","",VLOOKUP($C3698,'MSCI Database'!$C:$R,6, FALSE)),"")</f>
        <v>4.5999999999999996</v>
      </c>
      <c r="T3698" s="211">
        <f>IFERROR(IF(VLOOKUP($C3698,'MSCI Database'!$C:$R,7, FALSE)="","",VLOOKUP($C3698,'MSCI Database'!$C:$R,7, FALSE)),"")</f>
        <v>5.8</v>
      </c>
      <c r="U3698" s="164">
        <f>IFERROR(IF(VLOOKUP($C3698,'MSCI Database'!$C:$R,8, FALSE)="","",VLOOKUP($C3698,'MSCI Database'!$C:$R,8, FALSE)),"")</f>
        <v>4.0999999999999996</v>
      </c>
      <c r="V3698" s="175">
        <f>IFERROR(IF(VLOOKUP($C3698,'MSCI Database'!$C:$R,9, FALSE)="","",VLOOKUP($C3698,'MSCI Database'!$C:$R,9, FALSE)),"")</f>
        <v>4.7</v>
      </c>
      <c r="W3698" s="165">
        <f t="shared" ca="1" si="145"/>
        <v>0</v>
      </c>
      <c r="X3698" s="236">
        <f>IFERROR(IF(VLOOKUP($C3698,'MSCI Database'!$C:$R,10, FALSE)="","",VLOOKUP($C3698,'MSCI Database'!$C:$R,10, FALSE)),"")</f>
        <v>126643755</v>
      </c>
      <c r="Y3698" s="133" t="str">
        <f>IFERROR(IF(VLOOKUP($C3698,'MSCI Database'!$C:$R,11, FALSE)="","",VLOOKUP($C3698,'MSCI Database'!$C:$R,11, FALSE)),"")</f>
        <v>2019</v>
      </c>
      <c r="Z3698" s="133" t="str">
        <f>IFERROR(IF(VLOOKUP($C3698,'MSCI Database'!$C:$R,12, FALSE)="","",VLOOKUP($C3698,'MSCI Database'!$C:$R,12, FALSE)),"")</f>
        <v>E.CSI</v>
      </c>
      <c r="AA3698" s="202" t="str">
        <f>IFERROR(IF(VLOOKUP($C3698,'MSCI Database'!$C:$R,13, FALSE)="","",VLOOKUP($C3698,'MSCI Database'!$C:$R,13, FALSE)),"")</f>
        <v>Carbon savings continue; risks related to fire-incidents at refineries and spills persist</v>
      </c>
    </row>
    <row r="3699" spans="1:27" s="130" customFormat="1" ht="15" hidden="1" customHeight="1" outlineLevel="1">
      <c r="A3699" s="130" t="s">
        <v>3428</v>
      </c>
      <c r="B3699" s="130" t="s">
        <v>3429</v>
      </c>
      <c r="C3699" s="130" t="s">
        <v>3430</v>
      </c>
      <c r="D3699" s="130" t="s">
        <v>18672</v>
      </c>
      <c r="E3699" s="130" t="s">
        <v>18674</v>
      </c>
      <c r="F3699" s="215">
        <v>3.4122444488611761E-3</v>
      </c>
      <c r="G3699" s="132" t="str">
        <f ca="1">IFERROR(_xll.BQL($A3699, "cur_mkt_cap(currency=EUR)")/1000000, " ")</f>
        <v xml:space="preserve"> </v>
      </c>
      <c r="M3699" s="308"/>
      <c r="N3699" s="215">
        <f t="shared" si="144"/>
        <v>3.6232723802908046E-5</v>
      </c>
      <c r="O3699" s="172" t="str">
        <f>IFERROR(IF(VLOOKUP($C3699,'MSCI Database'!$C:$R,2, FALSE)="","",VLOOKUP($C3699,'MSCI Database'!$C:$R,2, FALSE)),"")</f>
        <v>Food Products</v>
      </c>
      <c r="P3699" s="186" t="str">
        <f>IFERROR(IF(VLOOKUP($C3699,'MSCI Database'!$C:$R,3, FALSE)="","",VLOOKUP($C3699,'MSCI Database'!$C:$R,3, FALSE)),"")</f>
        <v>BB</v>
      </c>
      <c r="Q3699" s="164" t="str">
        <f>IFERROR(IF(VLOOKUP($C3699,'MSCI Database'!$C:$R,4, FALSE)="","",VLOOKUP($C3699,'MSCI Database'!$C:$R,4, FALSE)),"")</f>
        <v>-1</v>
      </c>
      <c r="R3699" s="164">
        <f>IFERROR(IF(VLOOKUP($C3699,'MSCI Database'!$C:$R,5, FALSE)="","",VLOOKUP($C3699,'MSCI Database'!$C:$R,5, FALSE)),"")</f>
        <v>3.4</v>
      </c>
      <c r="S3699" s="164">
        <f>IFERROR(IF(VLOOKUP($C3699,'MSCI Database'!$C:$R,6, FALSE)="","",VLOOKUP($C3699,'MSCI Database'!$C:$R,6, FALSE)),"")</f>
        <v>2.4</v>
      </c>
      <c r="T3699" s="211">
        <f>IFERROR(IF(VLOOKUP($C3699,'MSCI Database'!$C:$R,7, FALSE)="","",VLOOKUP($C3699,'MSCI Database'!$C:$R,7, FALSE)),"")</f>
        <v>5.9</v>
      </c>
      <c r="U3699" s="164">
        <f>IFERROR(IF(VLOOKUP($C3699,'MSCI Database'!$C:$R,8, FALSE)="","",VLOOKUP($C3699,'MSCI Database'!$C:$R,8, FALSE)),"")</f>
        <v>4.5</v>
      </c>
      <c r="V3699" s="175">
        <f>IFERROR(IF(VLOOKUP($C3699,'MSCI Database'!$C:$R,9, FALSE)="","",VLOOKUP($C3699,'MSCI Database'!$C:$R,9, FALSE)),"")</f>
        <v>4</v>
      </c>
      <c r="W3699" s="165">
        <f t="shared" ca="1" si="145"/>
        <v>0</v>
      </c>
      <c r="X3699" s="236">
        <f>IFERROR(IF(VLOOKUP($C3699,'MSCI Database'!$C:$R,10, FALSE)="","",VLOOKUP($C3699,'MSCI Database'!$C:$R,10, FALSE)),"")</f>
        <v>167900</v>
      </c>
      <c r="Y3699" s="133" t="str">
        <f>IFERROR(IF(VLOOKUP($C3699,'MSCI Database'!$C:$R,11, FALSE)="","",VLOOKUP($C3699,'MSCI Database'!$C:$R,11, FALSE)),"")</f>
        <v>2019</v>
      </c>
      <c r="Z3699" s="133" t="str">
        <f>IFERROR(IF(VLOOKUP($C3699,'MSCI Database'!$C:$R,12, FALSE)="","",VLOOKUP($C3699,'MSCI Database'!$C:$R,12, FALSE)),"")</f>
        <v>Reported</v>
      </c>
      <c r="AA3699" s="202" t="str">
        <f>IFERROR(IF(VLOOKUP($C3699,'MSCI Database'!$C:$R,13, FALSE)="","",VLOOKUP($C3699,'MSCI Database'!$C:$R,13, FALSE)),"")</f>
        <v>Manufacturing protocols are stringent, but efforts to mitigate environmental impact appear limited</v>
      </c>
    </row>
    <row r="3700" spans="1:27" s="130" customFormat="1" ht="15" hidden="1" customHeight="1" outlineLevel="1">
      <c r="A3700" s="130" t="s">
        <v>6238</v>
      </c>
      <c r="B3700" s="130" t="s">
        <v>6239</v>
      </c>
      <c r="C3700" s="130" t="s">
        <v>6240</v>
      </c>
      <c r="D3700" s="130" t="s">
        <v>12128</v>
      </c>
      <c r="E3700" s="130" t="s">
        <v>18689</v>
      </c>
      <c r="F3700" s="215">
        <v>0.37237344905597369</v>
      </c>
      <c r="G3700" s="132" t="str">
        <f ca="1">IFERROR(_xll.BQL($A3700, "cur_mkt_cap(currency=EUR)")/1000000, " ")</f>
        <v xml:space="preserve"> </v>
      </c>
      <c r="M3700" s="308"/>
      <c r="N3700" s="215">
        <f t="shared" si="144"/>
        <v>3.9540263112404746E-3</v>
      </c>
      <c r="O3700" s="172" t="str">
        <f>IFERROR(IF(VLOOKUP($C3700,'MSCI Database'!$C:$R,2, FALSE)="","",VLOOKUP($C3700,'MSCI Database'!$C:$R,2, FALSE)),"")</f>
        <v>Software &amp; Services</v>
      </c>
      <c r="P3700" s="186" t="str">
        <f>IFERROR(IF(VLOOKUP($C3700,'MSCI Database'!$C:$R,3, FALSE)="","",VLOOKUP($C3700,'MSCI Database'!$C:$R,3, FALSE)),"")</f>
        <v>AA</v>
      </c>
      <c r="Q3700" s="164" t="str">
        <f>IFERROR(IF(VLOOKUP($C3700,'MSCI Database'!$C:$R,4, FALSE)="","",VLOOKUP($C3700,'MSCI Database'!$C:$R,4, FALSE)),"")</f>
        <v>0</v>
      </c>
      <c r="R3700" s="164">
        <f>IFERROR(IF(VLOOKUP($C3700,'MSCI Database'!$C:$R,5, FALSE)="","",VLOOKUP($C3700,'MSCI Database'!$C:$R,5, FALSE)),"")</f>
        <v>8.5</v>
      </c>
      <c r="S3700" s="164">
        <f>IFERROR(IF(VLOOKUP($C3700,'MSCI Database'!$C:$R,6, FALSE)="","",VLOOKUP($C3700,'MSCI Database'!$C:$R,6, FALSE)),"")</f>
        <v>4.8</v>
      </c>
      <c r="T3700" s="211">
        <f>IFERROR(IF(VLOOKUP($C3700,'MSCI Database'!$C:$R,7, FALSE)="","",VLOOKUP($C3700,'MSCI Database'!$C:$R,7, FALSE)),"")</f>
        <v>6.6</v>
      </c>
      <c r="U3700" s="164">
        <f>IFERROR(IF(VLOOKUP($C3700,'MSCI Database'!$C:$R,8, FALSE)="","",VLOOKUP($C3700,'MSCI Database'!$C:$R,8, FALSE)),"")</f>
        <v>6.4</v>
      </c>
      <c r="V3700" s="175">
        <f>IFERROR(IF(VLOOKUP($C3700,'MSCI Database'!$C:$R,9, FALSE)="","",VLOOKUP($C3700,'MSCI Database'!$C:$R,9, FALSE)),"")</f>
        <v>6.2</v>
      </c>
      <c r="W3700" s="165">
        <f t="shared" ca="1" si="145"/>
        <v>0</v>
      </c>
      <c r="X3700" s="236">
        <f>IFERROR(IF(VLOOKUP($C3700,'MSCI Database'!$C:$R,10, FALSE)="","",VLOOKUP($C3700,'MSCI Database'!$C:$R,10, FALSE)),"")</f>
        <v>67945</v>
      </c>
      <c r="Y3700" s="133" t="str">
        <f>IFERROR(IF(VLOOKUP($C3700,'MSCI Database'!$C:$R,11, FALSE)="","",VLOOKUP($C3700,'MSCI Database'!$C:$R,11, FALSE)),"")</f>
        <v>2019</v>
      </c>
      <c r="Z3700" s="133" t="str">
        <f>IFERROR(IF(VLOOKUP($C3700,'MSCI Database'!$C:$R,12, FALSE)="","",VLOOKUP($C3700,'MSCI Database'!$C:$R,12, FALSE)),"")</f>
        <v>Reported</v>
      </c>
      <c r="AA3700" s="202" t="str">
        <f>IFERROR(IF(VLOOKUP($C3700,'MSCI Database'!$C:$R,13, FALSE)="","",VLOOKUP($C3700,'MSCI Database'!$C:$R,13, FALSE)),"")</f>
        <v>Robust employee management initiatives amid continued business expansion</v>
      </c>
    </row>
    <row r="3701" spans="1:27" s="130" customFormat="1" ht="15" hidden="1" customHeight="1" outlineLevel="1">
      <c r="A3701" s="130" t="s">
        <v>3484</v>
      </c>
      <c r="B3701" s="130" t="s">
        <v>3485</v>
      </c>
      <c r="C3701" s="130" t="s">
        <v>3486</v>
      </c>
      <c r="D3701" s="130" t="s">
        <v>18672</v>
      </c>
      <c r="E3701" s="130" t="s">
        <v>12133</v>
      </c>
      <c r="F3701" s="215">
        <v>3.39524916329219E-3</v>
      </c>
      <c r="G3701" s="132" t="str">
        <f ca="1">IFERROR(_xll.BQL($A3701, "cur_mkt_cap(currency=EUR)")/1000000, " ")</f>
        <v xml:space="preserve"> </v>
      </c>
      <c r="M3701" s="308"/>
      <c r="N3701" s="215">
        <f t="shared" si="144"/>
        <v>3.6052260328733986E-5</v>
      </c>
      <c r="O3701" s="172" t="str">
        <f>IFERROR(IF(VLOOKUP($C3701,'MSCI Database'!$C:$R,2, FALSE)="","",VLOOKUP($C3701,'MSCI Database'!$C:$R,2, FALSE)),"")</f>
        <v>Health Care Providers &amp; Services</v>
      </c>
      <c r="P3701" s="186" t="str">
        <f>IFERROR(IF(VLOOKUP($C3701,'MSCI Database'!$C:$R,3, FALSE)="","",VLOOKUP($C3701,'MSCI Database'!$C:$R,3, FALSE)),"")</f>
        <v>A</v>
      </c>
      <c r="Q3701" s="164" t="str">
        <f>IFERROR(IF(VLOOKUP($C3701,'MSCI Database'!$C:$R,4, FALSE)="","",VLOOKUP($C3701,'MSCI Database'!$C:$R,4, FALSE)),"")</f>
        <v>1</v>
      </c>
      <c r="R3701" s="164">
        <f>IFERROR(IF(VLOOKUP($C3701,'MSCI Database'!$C:$R,5, FALSE)="","",VLOOKUP($C3701,'MSCI Database'!$C:$R,5, FALSE)),"")</f>
        <v>6.1</v>
      </c>
      <c r="S3701" s="164">
        <f>IFERROR(IF(VLOOKUP($C3701,'MSCI Database'!$C:$R,6, FALSE)="","",VLOOKUP($C3701,'MSCI Database'!$C:$R,6, FALSE)),"")</f>
        <v>9.3000000000000007</v>
      </c>
      <c r="T3701" s="211">
        <f>IFERROR(IF(VLOOKUP($C3701,'MSCI Database'!$C:$R,7, FALSE)="","",VLOOKUP($C3701,'MSCI Database'!$C:$R,7, FALSE)),"")</f>
        <v>6</v>
      </c>
      <c r="U3701" s="164">
        <f>IFERROR(IF(VLOOKUP($C3701,'MSCI Database'!$C:$R,8, FALSE)="","",VLOOKUP($C3701,'MSCI Database'!$C:$R,8, FALSE)),"")</f>
        <v>4.3</v>
      </c>
      <c r="V3701" s="175">
        <f>IFERROR(IF(VLOOKUP($C3701,'MSCI Database'!$C:$R,9, FALSE)="","",VLOOKUP($C3701,'MSCI Database'!$C:$R,9, FALSE)),"")</f>
        <v>5</v>
      </c>
      <c r="W3701" s="165">
        <f t="shared" ca="1" si="145"/>
        <v>0</v>
      </c>
      <c r="X3701" s="236">
        <f>IFERROR(IF(VLOOKUP($C3701,'MSCI Database'!$C:$R,10, FALSE)="","",VLOOKUP($C3701,'MSCI Database'!$C:$R,10, FALSE)),"")</f>
        <v>47929</v>
      </c>
      <c r="Y3701" s="133" t="str">
        <f>IFERROR(IF(VLOOKUP($C3701,'MSCI Database'!$C:$R,11, FALSE)="","",VLOOKUP($C3701,'MSCI Database'!$C:$R,11, FALSE)),"")</f>
        <v>2019</v>
      </c>
      <c r="Z3701" s="133" t="str">
        <f>IFERROR(IF(VLOOKUP($C3701,'MSCI Database'!$C:$R,12, FALSE)="","",VLOOKUP($C3701,'MSCI Database'!$C:$R,12, FALSE)),"")</f>
        <v>Reported</v>
      </c>
      <c r="AA3701" s="202" t="str">
        <f>IFERROR(IF(VLOOKUP($C3701,'MSCI Database'!$C:$R,13, FALSE)="","",VLOOKUP($C3701,'MSCI Database'!$C:$R,13, FALSE)),"")</f>
        <v>Improvement in corporate governance practices</v>
      </c>
    </row>
    <row r="3702" spans="1:27" s="130" customFormat="1" ht="15" hidden="1" customHeight="1" outlineLevel="1">
      <c r="A3702" s="130" t="s">
        <v>3595</v>
      </c>
      <c r="B3702" s="130" t="s">
        <v>3596</v>
      </c>
      <c r="C3702" s="130" t="s">
        <v>3597</v>
      </c>
      <c r="D3702" s="130" t="s">
        <v>18672</v>
      </c>
      <c r="E3702" s="130" t="s">
        <v>18682</v>
      </c>
      <c r="F3702" s="215">
        <v>3.692979067485547E-3</v>
      </c>
      <c r="G3702" s="132" t="str">
        <f ca="1">IFERROR(_xll.BQL($A3702, "cur_mkt_cap(currency=EUR)")/1000000, " ")</f>
        <v xml:space="preserve"> </v>
      </c>
      <c r="M3702" s="308"/>
      <c r="N3702" s="215">
        <f t="shared" si="144"/>
        <v>3.921368839995687E-5</v>
      </c>
      <c r="O3702" s="172" t="str">
        <f>IFERROR(IF(VLOOKUP($C3702,'MSCI Database'!$C:$R,2, FALSE)="","",VLOOKUP($C3702,'MSCI Database'!$C:$R,2, FALSE)),"")</f>
        <v>Retail - Consumer Discretionary</v>
      </c>
      <c r="P3702" s="186" t="str">
        <f>IFERROR(IF(VLOOKUP($C3702,'MSCI Database'!$C:$R,3, FALSE)="","",VLOOKUP($C3702,'MSCI Database'!$C:$R,3, FALSE)),"")</f>
        <v>B</v>
      </c>
      <c r="Q3702" s="164" t="str">
        <f>IFERROR(IF(VLOOKUP($C3702,'MSCI Database'!$C:$R,4, FALSE)="","",VLOOKUP($C3702,'MSCI Database'!$C:$R,4, FALSE)),"")</f>
        <v>0</v>
      </c>
      <c r="R3702" s="164">
        <f>IFERROR(IF(VLOOKUP($C3702,'MSCI Database'!$C:$R,5, FALSE)="","",VLOOKUP($C3702,'MSCI Database'!$C:$R,5, FALSE)),"")</f>
        <v>2.6</v>
      </c>
      <c r="S3702" s="164">
        <f>IFERROR(IF(VLOOKUP($C3702,'MSCI Database'!$C:$R,6, FALSE)="","",VLOOKUP($C3702,'MSCI Database'!$C:$R,6, FALSE)),"")</f>
        <v>2.5</v>
      </c>
      <c r="T3702" s="211">
        <f>IFERROR(IF(VLOOKUP($C3702,'MSCI Database'!$C:$R,7, FALSE)="","",VLOOKUP($C3702,'MSCI Database'!$C:$R,7, FALSE)),"")</f>
        <v>3.4</v>
      </c>
      <c r="U3702" s="164">
        <f>IFERROR(IF(VLOOKUP($C3702,'MSCI Database'!$C:$R,8, FALSE)="","",VLOOKUP($C3702,'MSCI Database'!$C:$R,8, FALSE)),"")</f>
        <v>3.1</v>
      </c>
      <c r="V3702" s="175">
        <f>IFERROR(IF(VLOOKUP($C3702,'MSCI Database'!$C:$R,9, FALSE)="","",VLOOKUP($C3702,'MSCI Database'!$C:$R,9, FALSE)),"")</f>
        <v>3.2</v>
      </c>
      <c r="W3702" s="165">
        <f t="shared" ca="1" si="145"/>
        <v>0</v>
      </c>
      <c r="X3702" s="236">
        <f>IFERROR(IF(VLOOKUP($C3702,'MSCI Database'!$C:$R,10, FALSE)="","",VLOOKUP($C3702,'MSCI Database'!$C:$R,10, FALSE)),"")</f>
        <v>99655</v>
      </c>
      <c r="Y3702" s="133" t="str">
        <f>IFERROR(IF(VLOOKUP($C3702,'MSCI Database'!$C:$R,11, FALSE)="","",VLOOKUP($C3702,'MSCI Database'!$C:$R,11, FALSE)),"")</f>
        <v>2019</v>
      </c>
      <c r="Z3702" s="133" t="str">
        <f>IFERROR(IF(VLOOKUP($C3702,'MSCI Database'!$C:$R,12, FALSE)="","",VLOOKUP($C3702,'MSCI Database'!$C:$R,12, FALSE)),"")</f>
        <v>E.Segmt-Moderate</v>
      </c>
      <c r="AA3702" s="202" t="str">
        <f>IFERROR(IF(VLOOKUP($C3702,'MSCI Database'!$C:$R,13, FALSE)="","",VLOOKUP($C3702,'MSCI Database'!$C:$R,13, FALSE)),"")</f>
        <v>Supply chain practices and data security measures trail those of most industry peers</v>
      </c>
    </row>
    <row r="3703" spans="1:27" s="130" customFormat="1" ht="15" hidden="1" customHeight="1" outlineLevel="1">
      <c r="A3703" s="130" t="s">
        <v>5801</v>
      </c>
      <c r="B3703" s="130" t="s">
        <v>5802</v>
      </c>
      <c r="C3703" s="130" t="s">
        <v>5803</v>
      </c>
      <c r="D3703" s="130" t="s">
        <v>18677</v>
      </c>
      <c r="E3703" s="130" t="s">
        <v>18673</v>
      </c>
      <c r="F3703" s="215">
        <v>4.1495038512930127E-2</v>
      </c>
      <c r="G3703" s="132" t="str">
        <f ca="1">IFERROR(_xll.BQL($A3703, "cur_mkt_cap(currency=EUR)")/1000000, " ")</f>
        <v xml:space="preserve"> </v>
      </c>
      <c r="M3703" s="308"/>
      <c r="N3703" s="215">
        <f t="shared" si="144"/>
        <v>4.4061270877935189E-4</v>
      </c>
      <c r="O3703" s="172" t="str">
        <f>IFERROR(IF(VLOOKUP($C3703,'MSCI Database'!$C:$R,2, FALSE)="","",VLOOKUP($C3703,'MSCI Database'!$C:$R,2, FALSE)),"")</f>
        <v>Construction &amp; Farm Machinery &amp; Heavy Trucks</v>
      </c>
      <c r="P3703" s="186" t="str">
        <f>IFERROR(IF(VLOOKUP($C3703,'MSCI Database'!$C:$R,3, FALSE)="","",VLOOKUP($C3703,'MSCI Database'!$C:$R,3, FALSE)),"")</f>
        <v>AA</v>
      </c>
      <c r="Q3703" s="164" t="str">
        <f>IFERROR(IF(VLOOKUP($C3703,'MSCI Database'!$C:$R,4, FALSE)="","",VLOOKUP($C3703,'MSCI Database'!$C:$R,4, FALSE)),"")</f>
        <v>1</v>
      </c>
      <c r="R3703" s="164">
        <f>IFERROR(IF(VLOOKUP($C3703,'MSCI Database'!$C:$R,5, FALSE)="","",VLOOKUP($C3703,'MSCI Database'!$C:$R,5, FALSE)),"")</f>
        <v>8.3000000000000007</v>
      </c>
      <c r="S3703" s="164">
        <f>IFERROR(IF(VLOOKUP($C3703,'MSCI Database'!$C:$R,6, FALSE)="","",VLOOKUP($C3703,'MSCI Database'!$C:$R,6, FALSE)),"")</f>
        <v>3.7</v>
      </c>
      <c r="T3703" s="211">
        <f>IFERROR(IF(VLOOKUP($C3703,'MSCI Database'!$C:$R,7, FALSE)="","",VLOOKUP($C3703,'MSCI Database'!$C:$R,7, FALSE)),"")</f>
        <v>7.4</v>
      </c>
      <c r="U3703" s="164">
        <f>IFERROR(IF(VLOOKUP($C3703,'MSCI Database'!$C:$R,8, FALSE)="","",VLOOKUP($C3703,'MSCI Database'!$C:$R,8, FALSE)),"")</f>
        <v>6.1</v>
      </c>
      <c r="V3703" s="175">
        <f>IFERROR(IF(VLOOKUP($C3703,'MSCI Database'!$C:$R,9, FALSE)="","",VLOOKUP($C3703,'MSCI Database'!$C:$R,9, FALSE)),"")</f>
        <v>6</v>
      </c>
      <c r="W3703" s="165">
        <f t="shared" ca="1" si="145"/>
        <v>0</v>
      </c>
      <c r="X3703" s="236">
        <f>IFERROR(IF(VLOOKUP($C3703,'MSCI Database'!$C:$R,10, FALSE)="","",VLOOKUP($C3703,'MSCI Database'!$C:$R,10, FALSE)),"")</f>
        <v>28000</v>
      </c>
      <c r="Y3703" s="133" t="str">
        <f>IFERROR(IF(VLOOKUP($C3703,'MSCI Database'!$C:$R,11, FALSE)="","",VLOOKUP($C3703,'MSCI Database'!$C:$R,11, FALSE)),"")</f>
        <v>2019</v>
      </c>
      <c r="Z3703" s="133" t="str">
        <f>IFERROR(IF(VLOOKUP($C3703,'MSCI Database'!$C:$R,12, FALSE)="","",VLOOKUP($C3703,'MSCI Database'!$C:$R,12, FALSE)),"")</f>
        <v>Reported</v>
      </c>
      <c r="AA3703" s="202" t="str">
        <f>IFERROR(IF(VLOOKUP($C3703,'MSCI Database'!$C:$R,13, FALSE)="","",VLOOKUP($C3703,'MSCI Database'!$C:$R,13, FALSE)),"")</f>
        <v>Improved corporate governance practices and health and safety performance drive upgrade</v>
      </c>
    </row>
    <row r="3704" spans="1:27" s="130" customFormat="1" ht="15" hidden="1" customHeight="1" outlineLevel="1">
      <c r="A3704" s="130" t="s">
        <v>6034</v>
      </c>
      <c r="B3704" s="130" t="s">
        <v>6035</v>
      </c>
      <c r="C3704" s="130" t="s">
        <v>6036</v>
      </c>
      <c r="D3704" s="130" t="s">
        <v>12137</v>
      </c>
      <c r="E3704" s="130" t="s">
        <v>18689</v>
      </c>
      <c r="F3704" s="215">
        <v>1.2911418091225089E-2</v>
      </c>
      <c r="G3704" s="132" t="str">
        <f ca="1">IFERROR(_xll.BQL($A3704, "cur_mkt_cap(currency=EUR)")/1000000, " ")</f>
        <v xml:space="preserve"> </v>
      </c>
      <c r="M3704" s="308"/>
      <c r="N3704" s="215">
        <f t="shared" si="144"/>
        <v>1.3709915939913409E-4</v>
      </c>
      <c r="O3704" s="172" t="str">
        <f>IFERROR(IF(VLOOKUP($C3704,'MSCI Database'!$C:$R,2, FALSE)="","",VLOOKUP($C3704,'MSCI Database'!$C:$R,2, FALSE)),"")</f>
        <v>Technology Hardware, Storage &amp; Peripherals</v>
      </c>
      <c r="P3704" s="186" t="str">
        <f>IFERROR(IF(VLOOKUP($C3704,'MSCI Database'!$C:$R,3, FALSE)="","",VLOOKUP($C3704,'MSCI Database'!$C:$R,3, FALSE)),"")</f>
        <v>A</v>
      </c>
      <c r="Q3704" s="164" t="str">
        <f>IFERROR(IF(VLOOKUP($C3704,'MSCI Database'!$C:$R,4, FALSE)="","",VLOOKUP($C3704,'MSCI Database'!$C:$R,4, FALSE)),"")</f>
        <v>1</v>
      </c>
      <c r="R3704" s="164">
        <f>IFERROR(IF(VLOOKUP($C3704,'MSCI Database'!$C:$R,5, FALSE)="","",VLOOKUP($C3704,'MSCI Database'!$C:$R,5, FALSE)),"")</f>
        <v>6.1</v>
      </c>
      <c r="S3704" s="164">
        <f>IFERROR(IF(VLOOKUP($C3704,'MSCI Database'!$C:$R,6, FALSE)="","",VLOOKUP($C3704,'MSCI Database'!$C:$R,6, FALSE)),"")</f>
        <v>4.5999999999999996</v>
      </c>
      <c r="T3704" s="211">
        <f>IFERROR(IF(VLOOKUP($C3704,'MSCI Database'!$C:$R,7, FALSE)="","",VLOOKUP($C3704,'MSCI Database'!$C:$R,7, FALSE)),"")</f>
        <v>5.8</v>
      </c>
      <c r="U3704" s="164">
        <f>IFERROR(IF(VLOOKUP($C3704,'MSCI Database'!$C:$R,8, FALSE)="","",VLOOKUP($C3704,'MSCI Database'!$C:$R,8, FALSE)),"")</f>
        <v>3.1</v>
      </c>
      <c r="V3704" s="175">
        <f>IFERROR(IF(VLOOKUP($C3704,'MSCI Database'!$C:$R,9, FALSE)="","",VLOOKUP($C3704,'MSCI Database'!$C:$R,9, FALSE)),"")</f>
        <v>4.5999999999999996</v>
      </c>
      <c r="W3704" s="165">
        <f t="shared" ca="1" si="145"/>
        <v>0</v>
      </c>
      <c r="X3704" s="236">
        <f>IFERROR(IF(VLOOKUP($C3704,'MSCI Database'!$C:$R,10, FALSE)="","",VLOOKUP($C3704,'MSCI Database'!$C:$R,10, FALSE)),"")</f>
        <v>92552</v>
      </c>
      <c r="Y3704" s="133" t="str">
        <f>IFERROR(IF(VLOOKUP($C3704,'MSCI Database'!$C:$R,11, FALSE)="","",VLOOKUP($C3704,'MSCI Database'!$C:$R,11, FALSE)),"")</f>
        <v>2018</v>
      </c>
      <c r="Z3704" s="133" t="str">
        <f>IFERROR(IF(VLOOKUP($C3704,'MSCI Database'!$C:$R,12, FALSE)="","",VLOOKUP($C3704,'MSCI Database'!$C:$R,12, FALSE)),"")</f>
        <v>E.Segmt-Low</v>
      </c>
      <c r="AA3704" s="202" t="str">
        <f>IFERROR(IF(VLOOKUP($C3704,'MSCI Database'!$C:$R,13, FALSE)="","",VLOOKUP($C3704,'MSCI Database'!$C:$R,13, FALSE)),"")</f>
        <v>Improvements on social parameters add to the strong product recycling and conflict mineral policies</v>
      </c>
    </row>
    <row r="3705" spans="1:27" s="130" customFormat="1" ht="15" hidden="1" customHeight="1" outlineLevel="1">
      <c r="A3705" s="130" t="s">
        <v>6153</v>
      </c>
      <c r="B3705" s="130" t="s">
        <v>6154</v>
      </c>
      <c r="C3705" s="130" t="s">
        <v>6155</v>
      </c>
      <c r="D3705" s="130" t="s">
        <v>12137</v>
      </c>
      <c r="E3705" s="130" t="s">
        <v>18690</v>
      </c>
      <c r="F3705" s="215">
        <v>1.271314151392728E-2</v>
      </c>
      <c r="G3705" s="132" t="str">
        <f ca="1">IFERROR(_xll.BQL($A3705, "cur_mkt_cap(currency=EUR)")/1000000, " ")</f>
        <v xml:space="preserve"> </v>
      </c>
      <c r="M3705" s="308"/>
      <c r="N3705" s="215">
        <f t="shared" si="144"/>
        <v>1.3499377082880023E-4</v>
      </c>
      <c r="O3705" s="172" t="str">
        <f>IFERROR(IF(VLOOKUP($C3705,'MSCI Database'!$C:$R,2, FALSE)="","",VLOOKUP($C3705,'MSCI Database'!$C:$R,2, FALSE)),"")</f>
        <v>Telecommunication Services</v>
      </c>
      <c r="P3705" s="186" t="str">
        <f>IFERROR(IF(VLOOKUP($C3705,'MSCI Database'!$C:$R,3, FALSE)="","",VLOOKUP($C3705,'MSCI Database'!$C:$R,3, FALSE)),"")</f>
        <v>A</v>
      </c>
      <c r="Q3705" s="164" t="str">
        <f>IFERROR(IF(VLOOKUP($C3705,'MSCI Database'!$C:$R,4, FALSE)="","",VLOOKUP($C3705,'MSCI Database'!$C:$R,4, FALSE)),"")</f>
        <v>0</v>
      </c>
      <c r="R3705" s="164">
        <f>IFERROR(IF(VLOOKUP($C3705,'MSCI Database'!$C:$R,5, FALSE)="","",VLOOKUP($C3705,'MSCI Database'!$C:$R,5, FALSE)),"")</f>
        <v>6.1</v>
      </c>
      <c r="S3705" s="164">
        <f>IFERROR(IF(VLOOKUP($C3705,'MSCI Database'!$C:$R,6, FALSE)="","",VLOOKUP($C3705,'MSCI Database'!$C:$R,6, FALSE)),"")</f>
        <v>10</v>
      </c>
      <c r="T3705" s="211">
        <f>IFERROR(IF(VLOOKUP($C3705,'MSCI Database'!$C:$R,7, FALSE)="","",VLOOKUP($C3705,'MSCI Database'!$C:$R,7, FALSE)),"")</f>
        <v>7.1</v>
      </c>
      <c r="U3705" s="164">
        <f>IFERROR(IF(VLOOKUP($C3705,'MSCI Database'!$C:$R,8, FALSE)="","",VLOOKUP($C3705,'MSCI Database'!$C:$R,8, FALSE)),"")</f>
        <v>2.6</v>
      </c>
      <c r="V3705" s="175">
        <f>IFERROR(IF(VLOOKUP($C3705,'MSCI Database'!$C:$R,9, FALSE)="","",VLOOKUP($C3705,'MSCI Database'!$C:$R,9, FALSE)),"")</f>
        <v>5.5</v>
      </c>
      <c r="W3705" s="165">
        <f t="shared" ca="1" si="145"/>
        <v>0</v>
      </c>
      <c r="X3705" s="236">
        <f>IFERROR(IF(VLOOKUP($C3705,'MSCI Database'!$C:$R,10, FALSE)="","",VLOOKUP($C3705,'MSCI Database'!$C:$R,10, FALSE)),"")</f>
        <v>236119</v>
      </c>
      <c r="Y3705" s="133" t="str">
        <f>IFERROR(IF(VLOOKUP($C3705,'MSCI Database'!$C:$R,11, FALSE)="","",VLOOKUP($C3705,'MSCI Database'!$C:$R,11, FALSE)),"")</f>
        <v>2019</v>
      </c>
      <c r="Z3705" s="133" t="str">
        <f>IFERROR(IF(VLOOKUP($C3705,'MSCI Database'!$C:$R,12, FALSE)="","",VLOOKUP($C3705,'MSCI Database'!$C:$R,12, FALSE)),"")</f>
        <v>Reported</v>
      </c>
      <c r="AA3705" s="202" t="str">
        <f>IFERROR(IF(VLOOKUP($C3705,'MSCI Database'!$C:$R,13, FALSE)="","",VLOOKUP($C3705,'MSCI Database'!$C:$R,13, FALSE)),"")</f>
        <v>Above-par labor management and data security practices; but governance risks persist</v>
      </c>
    </row>
    <row r="3706" spans="1:27" s="130" customFormat="1" ht="15" hidden="1" customHeight="1" outlineLevel="1">
      <c r="A3706" s="130" t="s">
        <v>6030</v>
      </c>
      <c r="B3706" s="130" t="s">
        <v>6031</v>
      </c>
      <c r="C3706" s="130" t="s">
        <v>6032</v>
      </c>
      <c r="D3706" s="130" t="s">
        <v>12137</v>
      </c>
      <c r="E3706" s="130" t="s">
        <v>18689</v>
      </c>
      <c r="F3706" s="215">
        <v>1.2698012681366661E-2</v>
      </c>
      <c r="G3706" s="132" t="str">
        <f ca="1">IFERROR(_xll.BQL($A3706, "cur_mkt_cap(currency=EUR)")/1000000, " ")</f>
        <v xml:space="preserve"> </v>
      </c>
      <c r="M3706" s="308"/>
      <c r="N3706" s="215">
        <f t="shared" si="144"/>
        <v>1.3483312617984717E-4</v>
      </c>
      <c r="O3706" s="172" t="str">
        <f>IFERROR(IF(VLOOKUP($C3706,'MSCI Database'!$C:$R,2, FALSE)="","",VLOOKUP($C3706,'MSCI Database'!$C:$R,2, FALSE)),"")</f>
        <v>Technology Hardware, Storage &amp; Peripherals</v>
      </c>
      <c r="P3706" s="186" t="str">
        <f>IFERROR(IF(VLOOKUP($C3706,'MSCI Database'!$C:$R,3, FALSE)="","",VLOOKUP($C3706,'MSCI Database'!$C:$R,3, FALSE)),"")</f>
        <v>AA</v>
      </c>
      <c r="Q3706" s="164" t="str">
        <f>IFERROR(IF(VLOOKUP($C3706,'MSCI Database'!$C:$R,4, FALSE)="","",VLOOKUP($C3706,'MSCI Database'!$C:$R,4, FALSE)),"")</f>
        <v>0</v>
      </c>
      <c r="R3706" s="164">
        <f>IFERROR(IF(VLOOKUP($C3706,'MSCI Database'!$C:$R,5, FALSE)="","",VLOOKUP($C3706,'MSCI Database'!$C:$R,5, FALSE)),"")</f>
        <v>7.6</v>
      </c>
      <c r="S3706" s="164">
        <f>IFERROR(IF(VLOOKUP($C3706,'MSCI Database'!$C:$R,6, FALSE)="","",VLOOKUP($C3706,'MSCI Database'!$C:$R,6, FALSE)),"")</f>
        <v>3.7</v>
      </c>
      <c r="T3706" s="211">
        <f>IFERROR(IF(VLOOKUP($C3706,'MSCI Database'!$C:$R,7, FALSE)="","",VLOOKUP($C3706,'MSCI Database'!$C:$R,7, FALSE)),"")</f>
        <v>6</v>
      </c>
      <c r="U3706" s="164">
        <f>IFERROR(IF(VLOOKUP($C3706,'MSCI Database'!$C:$R,8, FALSE)="","",VLOOKUP($C3706,'MSCI Database'!$C:$R,8, FALSE)),"")</f>
        <v>5.3</v>
      </c>
      <c r="V3706" s="175">
        <f>IFERROR(IF(VLOOKUP($C3706,'MSCI Database'!$C:$R,9, FALSE)="","",VLOOKUP($C3706,'MSCI Database'!$C:$R,9, FALSE)),"")</f>
        <v>5.2</v>
      </c>
      <c r="W3706" s="165">
        <f t="shared" ca="1" si="145"/>
        <v>0</v>
      </c>
      <c r="X3706" s="236">
        <f>IFERROR(IF(VLOOKUP($C3706,'MSCI Database'!$C:$R,10, FALSE)="","",VLOOKUP($C3706,'MSCI Database'!$C:$R,10, FALSE)),"")</f>
        <v>13763</v>
      </c>
      <c r="Y3706" s="133" t="str">
        <f>IFERROR(IF(VLOOKUP($C3706,'MSCI Database'!$C:$R,11, FALSE)="","",VLOOKUP($C3706,'MSCI Database'!$C:$R,11, FALSE)),"")</f>
        <v>2019</v>
      </c>
      <c r="Z3706" s="133" t="str">
        <f>IFERROR(IF(VLOOKUP($C3706,'MSCI Database'!$C:$R,12, FALSE)="","",VLOOKUP($C3706,'MSCI Database'!$C:$R,12, FALSE)),"")</f>
        <v>Reported</v>
      </c>
      <c r="AA3706" s="202" t="str">
        <f>IFERROR(IF(VLOOKUP($C3706,'MSCI Database'!$C:$R,13, FALSE)="","",VLOOKUP($C3706,'MSCI Database'!$C:$R,13, FALSE)),"")</f>
        <v>Robust conflict mineral policy and strong supply chain management underpin the rating</v>
      </c>
    </row>
    <row r="3707" spans="1:27" s="130" customFormat="1" ht="15" hidden="1" customHeight="1" outlineLevel="1">
      <c r="A3707" s="130" t="s">
        <v>5272</v>
      </c>
      <c r="B3707" s="130" t="s">
        <v>5273</v>
      </c>
      <c r="C3707" s="130" t="s">
        <v>5274</v>
      </c>
      <c r="D3707" s="130" t="s">
        <v>18683</v>
      </c>
      <c r="E3707" s="130" t="s">
        <v>18689</v>
      </c>
      <c r="F3707" s="215">
        <v>0.42300968018048729</v>
      </c>
      <c r="G3707" s="132" t="str">
        <f ca="1">IFERROR(_xll.BQL($A3707, "cur_mkt_cap(currency=EUR)")/1000000, " ")</f>
        <v xml:space="preserve"> </v>
      </c>
      <c r="M3707" s="308"/>
      <c r="N3707" s="215">
        <f t="shared" si="144"/>
        <v>4.491704254380521E-3</v>
      </c>
      <c r="O3707" s="172" t="str">
        <f>IFERROR(IF(VLOOKUP($C3707,'MSCI Database'!$C:$R,2, FALSE)="","",VLOOKUP($C3707,'MSCI Database'!$C:$R,2, FALSE)),"")</f>
        <v>Semiconductors &amp; Semiconductor Equipment</v>
      </c>
      <c r="P3707" s="186" t="str">
        <f>IFERROR(IF(VLOOKUP($C3707,'MSCI Database'!$C:$R,3, FALSE)="","",VLOOKUP($C3707,'MSCI Database'!$C:$R,3, FALSE)),"")</f>
        <v>AAA</v>
      </c>
      <c r="Q3707" s="164" t="str">
        <f>IFERROR(IF(VLOOKUP($C3707,'MSCI Database'!$C:$R,4, FALSE)="","",VLOOKUP($C3707,'MSCI Database'!$C:$R,4, FALSE)),"")</f>
        <v>0</v>
      </c>
      <c r="R3707" s="164">
        <f>IFERROR(IF(VLOOKUP($C3707,'MSCI Database'!$C:$R,5, FALSE)="","",VLOOKUP($C3707,'MSCI Database'!$C:$R,5, FALSE)),"")</f>
        <v>9.6999999999999993</v>
      </c>
      <c r="S3707" s="164">
        <f>IFERROR(IF(VLOOKUP($C3707,'MSCI Database'!$C:$R,6, FALSE)="","",VLOOKUP($C3707,'MSCI Database'!$C:$R,6, FALSE)),"")</f>
        <v>4.5</v>
      </c>
      <c r="T3707" s="211">
        <f>IFERROR(IF(VLOOKUP($C3707,'MSCI Database'!$C:$R,7, FALSE)="","",VLOOKUP($C3707,'MSCI Database'!$C:$R,7, FALSE)),"")</f>
        <v>10</v>
      </c>
      <c r="U3707" s="164">
        <f>IFERROR(IF(VLOOKUP($C3707,'MSCI Database'!$C:$R,8, FALSE)="","",VLOOKUP($C3707,'MSCI Database'!$C:$R,8, FALSE)),"")</f>
        <v>5.3</v>
      </c>
      <c r="V3707" s="175">
        <f>IFERROR(IF(VLOOKUP($C3707,'MSCI Database'!$C:$R,9, FALSE)="","",VLOOKUP($C3707,'MSCI Database'!$C:$R,9, FALSE)),"")</f>
        <v>6.6</v>
      </c>
      <c r="W3707" s="165">
        <f t="shared" ca="1" si="145"/>
        <v>0</v>
      </c>
      <c r="X3707" s="236">
        <f>IFERROR(IF(VLOOKUP($C3707,'MSCI Database'!$C:$R,10, FALSE)="","",VLOOKUP($C3707,'MSCI Database'!$C:$R,10, FALSE)),"")</f>
        <v>155200</v>
      </c>
      <c r="Y3707" s="133" t="str">
        <f>IFERROR(IF(VLOOKUP($C3707,'MSCI Database'!$C:$R,11, FALSE)="","",VLOOKUP($C3707,'MSCI Database'!$C:$R,11, FALSE)),"")</f>
        <v>2020</v>
      </c>
      <c r="Z3707" s="133" t="str">
        <f>IFERROR(IF(VLOOKUP($C3707,'MSCI Database'!$C:$R,12, FALSE)="","",VLOOKUP($C3707,'MSCI Database'!$C:$R,12, FALSE)),"")</f>
        <v>Reported</v>
      </c>
      <c r="AA3707" s="202" t="str">
        <f>IFERROR(IF(VLOOKUP($C3707,'MSCI Database'!$C:$R,13, FALSE)="","",VLOOKUP($C3707,'MSCI Database'!$C:$R,13, FALSE)),"")</f>
        <v>Robust initiatives to manage ESG risks</v>
      </c>
    </row>
    <row r="3708" spans="1:27" s="130" customFormat="1" ht="15" hidden="1" customHeight="1" outlineLevel="1">
      <c r="A3708" s="130" t="s">
        <v>6133</v>
      </c>
      <c r="B3708" s="130" t="s">
        <v>6134</v>
      </c>
      <c r="C3708" s="130" t="s">
        <v>6135</v>
      </c>
      <c r="D3708" s="130" t="s">
        <v>12137</v>
      </c>
      <c r="E3708" s="130" t="s">
        <v>18688</v>
      </c>
      <c r="F3708" s="215">
        <v>1.262332731715818E-2</v>
      </c>
      <c r="G3708" s="132" t="str">
        <f ca="1">IFERROR(_xll.BQL($A3708, "cur_mkt_cap(currency=EUR)")/1000000, " ")</f>
        <v xml:space="preserve"> </v>
      </c>
      <c r="M3708" s="308"/>
      <c r="N3708" s="215">
        <f t="shared" si="144"/>
        <v>1.3404008388348161E-4</v>
      </c>
      <c r="O3708" s="172" t="str">
        <f>IFERROR(IF(VLOOKUP($C3708,'MSCI Database'!$C:$R,2, FALSE)="","",VLOOKUP($C3708,'MSCI Database'!$C:$R,2, FALSE)),"")</f>
        <v>Banks</v>
      </c>
      <c r="P3708" s="186" t="str">
        <f>IFERROR(IF(VLOOKUP($C3708,'MSCI Database'!$C:$R,3, FALSE)="","",VLOOKUP($C3708,'MSCI Database'!$C:$R,3, FALSE)),"")</f>
        <v>AA</v>
      </c>
      <c r="Q3708" s="164" t="str">
        <f>IFERROR(IF(VLOOKUP($C3708,'MSCI Database'!$C:$R,4, FALSE)="","",VLOOKUP($C3708,'MSCI Database'!$C:$R,4, FALSE)),"")</f>
        <v>0</v>
      </c>
      <c r="R3708" s="164">
        <f>IFERROR(IF(VLOOKUP($C3708,'MSCI Database'!$C:$R,5, FALSE)="","",VLOOKUP($C3708,'MSCI Database'!$C:$R,5, FALSE)),"")</f>
        <v>8.3000000000000007</v>
      </c>
      <c r="S3708" s="164">
        <f>IFERROR(IF(VLOOKUP($C3708,'MSCI Database'!$C:$R,6, FALSE)="","",VLOOKUP($C3708,'MSCI Database'!$C:$R,6, FALSE)),"")</f>
        <v>4.4000000000000004</v>
      </c>
      <c r="T3708" s="211">
        <f>IFERROR(IF(VLOOKUP($C3708,'MSCI Database'!$C:$R,7, FALSE)="","",VLOOKUP($C3708,'MSCI Database'!$C:$R,7, FALSE)),"")</f>
        <v>4.5</v>
      </c>
      <c r="U3708" s="164">
        <f>IFERROR(IF(VLOOKUP($C3708,'MSCI Database'!$C:$R,8, FALSE)="","",VLOOKUP($C3708,'MSCI Database'!$C:$R,8, FALSE)),"")</f>
        <v>6.4</v>
      </c>
      <c r="V3708" s="175">
        <f>IFERROR(IF(VLOOKUP($C3708,'MSCI Database'!$C:$R,9, FALSE)="","",VLOOKUP($C3708,'MSCI Database'!$C:$R,9, FALSE)),"")</f>
        <v>5.0999999999999996</v>
      </c>
      <c r="W3708" s="165">
        <f t="shared" ca="1" si="145"/>
        <v>0</v>
      </c>
      <c r="X3708" s="236">
        <f>IFERROR(IF(VLOOKUP($C3708,'MSCI Database'!$C:$R,10, FALSE)="","",VLOOKUP($C3708,'MSCI Database'!$C:$R,10, FALSE)),"")</f>
        <v>22769</v>
      </c>
      <c r="Y3708" s="133" t="str">
        <f>IFERROR(IF(VLOOKUP($C3708,'MSCI Database'!$C:$R,11, FALSE)="","",VLOOKUP($C3708,'MSCI Database'!$C:$R,11, FALSE)),"")</f>
        <v>2019</v>
      </c>
      <c r="Z3708" s="133" t="str">
        <f>IFERROR(IF(VLOOKUP($C3708,'MSCI Database'!$C:$R,12, FALSE)="","",VLOOKUP($C3708,'MSCI Database'!$C:$R,12, FALSE)),"")</f>
        <v>Reported</v>
      </c>
      <c r="AA3708" s="202" t="str">
        <f>IFERROR(IF(VLOOKUP($C3708,'MSCI Database'!$C:$R,13, FALSE)="","",VLOOKUP($C3708,'MSCI Database'!$C:$R,13, FALSE)),"")</f>
        <v>Leads peers in talent management and consumer financial protection</v>
      </c>
    </row>
    <row r="3709" spans="1:27" s="130" customFormat="1" ht="15" hidden="1" customHeight="1" outlineLevel="1">
      <c r="A3709" s="130" t="s">
        <v>5425</v>
      </c>
      <c r="B3709" s="130" t="s">
        <v>5426</v>
      </c>
      <c r="C3709" s="130" t="s">
        <v>5427</v>
      </c>
      <c r="D3709" s="130" t="s">
        <v>12153</v>
      </c>
      <c r="E3709" s="130" t="s">
        <v>18688</v>
      </c>
      <c r="F3709" s="215">
        <v>7.3591275014683521E-3</v>
      </c>
      <c r="G3709" s="132" t="str">
        <f ca="1">IFERROR(_xll.BQL($A3709, "cur_mkt_cap(currency=EUR)")/1000000, " ")</f>
        <v xml:space="preserve"> </v>
      </c>
      <c r="M3709" s="308"/>
      <c r="N3709" s="215">
        <f t="shared" si="144"/>
        <v>7.814247724253111E-5</v>
      </c>
      <c r="O3709" s="172" t="str">
        <f>IFERROR(IF(VLOOKUP($C3709,'MSCI Database'!$C:$R,2, FALSE)="","",VLOOKUP($C3709,'MSCI Database'!$C:$R,2, FALSE)),"")</f>
        <v>Banks</v>
      </c>
      <c r="P3709" s="186" t="str">
        <f>IFERROR(IF(VLOOKUP($C3709,'MSCI Database'!$C:$R,3, FALSE)="","",VLOOKUP($C3709,'MSCI Database'!$C:$R,3, FALSE)),"")</f>
        <v>A</v>
      </c>
      <c r="Q3709" s="164" t="str">
        <f>IFERROR(IF(VLOOKUP($C3709,'MSCI Database'!$C:$R,4, FALSE)="","",VLOOKUP($C3709,'MSCI Database'!$C:$R,4, FALSE)),"")</f>
        <v>1</v>
      </c>
      <c r="R3709" s="164">
        <f>IFERROR(IF(VLOOKUP($C3709,'MSCI Database'!$C:$R,5, FALSE)="","",VLOOKUP($C3709,'MSCI Database'!$C:$R,5, FALSE)),"")</f>
        <v>6.2</v>
      </c>
      <c r="S3709" s="164">
        <f>IFERROR(IF(VLOOKUP($C3709,'MSCI Database'!$C:$R,6, FALSE)="","",VLOOKUP($C3709,'MSCI Database'!$C:$R,6, FALSE)),"")</f>
        <v>6.8</v>
      </c>
      <c r="T3709" s="211">
        <f>IFERROR(IF(VLOOKUP($C3709,'MSCI Database'!$C:$R,7, FALSE)="","",VLOOKUP($C3709,'MSCI Database'!$C:$R,7, FALSE)),"")</f>
        <v>4.5999999999999996</v>
      </c>
      <c r="U3709" s="164">
        <f>IFERROR(IF(VLOOKUP($C3709,'MSCI Database'!$C:$R,8, FALSE)="","",VLOOKUP($C3709,'MSCI Database'!$C:$R,8, FALSE)),"")</f>
        <v>3.4</v>
      </c>
      <c r="V3709" s="175">
        <f>IFERROR(IF(VLOOKUP($C3709,'MSCI Database'!$C:$R,9, FALSE)="","",VLOOKUP($C3709,'MSCI Database'!$C:$R,9, FALSE)),"")</f>
        <v>4.5</v>
      </c>
      <c r="W3709" s="165">
        <f t="shared" ca="1" si="145"/>
        <v>0</v>
      </c>
      <c r="X3709" s="236">
        <f>IFERROR(IF(VLOOKUP($C3709,'MSCI Database'!$C:$R,10, FALSE)="","",VLOOKUP($C3709,'MSCI Database'!$C:$R,10, FALSE)),"")</f>
        <v>33422</v>
      </c>
      <c r="Y3709" s="133" t="str">
        <f>IFERROR(IF(VLOOKUP($C3709,'MSCI Database'!$C:$R,11, FALSE)="","",VLOOKUP($C3709,'MSCI Database'!$C:$R,11, FALSE)),"")</f>
        <v>2019</v>
      </c>
      <c r="Z3709" s="133" t="str">
        <f>IFERROR(IF(VLOOKUP($C3709,'MSCI Database'!$C:$R,12, FALSE)="","",VLOOKUP($C3709,'MSCI Database'!$C:$R,12, FALSE)),"")</f>
        <v>E.CSI</v>
      </c>
      <c r="AA3709" s="202" t="str">
        <f>IFERROR(IF(VLOOKUP($C3709,'MSCI Database'!$C:$R,13, FALSE)="","",VLOOKUP($C3709,'MSCI Database'!$C:$R,13, FALSE)),"")</f>
        <v>Leads peers in financial inclusion and talent management; data privacy processes lags peers</v>
      </c>
    </row>
    <row r="3710" spans="1:27" s="130" customFormat="1" ht="15" hidden="1" customHeight="1" outlineLevel="1">
      <c r="A3710" s="130" t="s">
        <v>4936</v>
      </c>
      <c r="B3710" s="130" t="s">
        <v>4937</v>
      </c>
      <c r="C3710" s="130" t="s">
        <v>4938</v>
      </c>
      <c r="D3710" s="130" t="s">
        <v>18678</v>
      </c>
      <c r="E3710" s="130" t="s">
        <v>18689</v>
      </c>
      <c r="F3710" s="215">
        <v>1.2511737339948229E-2</v>
      </c>
      <c r="G3710" s="132" t="str">
        <f ca="1">IFERROR(_xll.BQL($A3710, "cur_mkt_cap(currency=EUR)")/1000000, " ")</f>
        <v xml:space="preserve"> </v>
      </c>
      <c r="M3710" s="308"/>
      <c r="N3710" s="215">
        <f t="shared" si="144"/>
        <v>1.3285517205081077E-4</v>
      </c>
      <c r="O3710" s="172" t="str">
        <f>IFERROR(IF(VLOOKUP($C3710,'MSCI Database'!$C:$R,2, FALSE)="","",VLOOKUP($C3710,'MSCI Database'!$C:$R,2, FALSE)),"")</f>
        <v>Semiconductors &amp; Semiconductor Equipment</v>
      </c>
      <c r="P3710" s="186" t="str">
        <f>IFERROR(IF(VLOOKUP($C3710,'MSCI Database'!$C:$R,3, FALSE)="","",VLOOKUP($C3710,'MSCI Database'!$C:$R,3, FALSE)),"")</f>
        <v>B</v>
      </c>
      <c r="Q3710" s="164" t="str">
        <f>IFERROR(IF(VLOOKUP($C3710,'MSCI Database'!$C:$R,4, FALSE)="","",VLOOKUP($C3710,'MSCI Database'!$C:$R,4, FALSE)),"")</f>
        <v/>
      </c>
      <c r="R3710" s="164">
        <f>IFERROR(IF(VLOOKUP($C3710,'MSCI Database'!$C:$R,5, FALSE)="","",VLOOKUP($C3710,'MSCI Database'!$C:$R,5, FALSE)),"")</f>
        <v>1.6</v>
      </c>
      <c r="S3710" s="164">
        <f>IFERROR(IF(VLOOKUP($C3710,'MSCI Database'!$C:$R,6, FALSE)="","",VLOOKUP($C3710,'MSCI Database'!$C:$R,6, FALSE)),"")</f>
        <v>5</v>
      </c>
      <c r="T3710" s="211">
        <f>IFERROR(IF(VLOOKUP($C3710,'MSCI Database'!$C:$R,7, FALSE)="","",VLOOKUP($C3710,'MSCI Database'!$C:$R,7, FALSE)),"")</f>
        <v>2.8</v>
      </c>
      <c r="U3710" s="164">
        <f>IFERROR(IF(VLOOKUP($C3710,'MSCI Database'!$C:$R,8, FALSE)="","",VLOOKUP($C3710,'MSCI Database'!$C:$R,8, FALSE)),"")</f>
        <v>4.2</v>
      </c>
      <c r="V3710" s="175">
        <f>IFERROR(IF(VLOOKUP($C3710,'MSCI Database'!$C:$R,9, FALSE)="","",VLOOKUP($C3710,'MSCI Database'!$C:$R,9, FALSE)),"")</f>
        <v>3.8</v>
      </c>
      <c r="W3710" s="165">
        <f t="shared" ca="1" si="145"/>
        <v>0</v>
      </c>
      <c r="X3710" s="236">
        <f>IFERROR(IF(VLOOKUP($C3710,'MSCI Database'!$C:$R,10, FALSE)="","",VLOOKUP($C3710,'MSCI Database'!$C:$R,10, FALSE)),"")</f>
        <v>70862</v>
      </c>
      <c r="Y3710" s="133" t="str">
        <f>IFERROR(IF(VLOOKUP($C3710,'MSCI Database'!$C:$R,11, FALSE)="","",VLOOKUP($C3710,'MSCI Database'!$C:$R,11, FALSE)),"")</f>
        <v>2019</v>
      </c>
      <c r="Z3710" s="133" t="str">
        <f>IFERROR(IF(VLOOKUP($C3710,'MSCI Database'!$C:$R,12, FALSE)="","",VLOOKUP($C3710,'MSCI Database'!$C:$R,12, FALSE)),"")</f>
        <v>E.Segmt-Low</v>
      </c>
      <c r="AA3710" s="202" t="str">
        <f>IFERROR(IF(VLOOKUP($C3710,'MSCI Database'!$C:$R,13, FALSE)="","",VLOOKUP($C3710,'MSCI Database'!$C:$R,13, FALSE)),"")</f>
        <v>Well positioned to capture clean tech opportunities but lags peers in talent retention strategy</v>
      </c>
    </row>
    <row r="3711" spans="1:27" s="130" customFormat="1" ht="15" hidden="1" customHeight="1" outlineLevel="1">
      <c r="A3711" s="130" t="s">
        <v>3970</v>
      </c>
      <c r="B3711" s="130" t="s">
        <v>3971</v>
      </c>
      <c r="C3711" s="130" t="s">
        <v>3972</v>
      </c>
      <c r="D3711" s="130" t="s">
        <v>18672</v>
      </c>
      <c r="E3711" s="130" t="s">
        <v>18673</v>
      </c>
      <c r="F3711" s="215">
        <v>3.2537884458830402E-3</v>
      </c>
      <c r="G3711" s="132" t="str">
        <f ca="1">IFERROR(_xll.BQL($A3711, "cur_mkt_cap(currency=EUR)")/1000000, " ")</f>
        <v xml:space="preserve"> </v>
      </c>
      <c r="M3711" s="308"/>
      <c r="N3711" s="215">
        <f t="shared" si="144"/>
        <v>3.4550167738457353E-5</v>
      </c>
      <c r="O3711" s="172" t="str">
        <f>IFERROR(IF(VLOOKUP($C3711,'MSCI Database'!$C:$R,2, FALSE)="","",VLOOKUP($C3711,'MSCI Database'!$C:$R,2, FALSE)),"")</f>
        <v>Auto Components</v>
      </c>
      <c r="P3711" s="186" t="str">
        <f>IFERROR(IF(VLOOKUP($C3711,'MSCI Database'!$C:$R,3, FALSE)="","",VLOOKUP($C3711,'MSCI Database'!$C:$R,3, FALSE)),"")</f>
        <v>A</v>
      </c>
      <c r="Q3711" s="164" t="str">
        <f>IFERROR(IF(VLOOKUP($C3711,'MSCI Database'!$C:$R,4, FALSE)="","",VLOOKUP($C3711,'MSCI Database'!$C:$R,4, FALSE)),"")</f>
        <v>0</v>
      </c>
      <c r="R3711" s="164">
        <f>IFERROR(IF(VLOOKUP($C3711,'MSCI Database'!$C:$R,5, FALSE)="","",VLOOKUP($C3711,'MSCI Database'!$C:$R,5, FALSE)),"")</f>
        <v>6.4</v>
      </c>
      <c r="S3711" s="164">
        <f>IFERROR(IF(VLOOKUP($C3711,'MSCI Database'!$C:$R,6, FALSE)="","",VLOOKUP($C3711,'MSCI Database'!$C:$R,6, FALSE)),"")</f>
        <v>5.8</v>
      </c>
      <c r="T3711" s="211">
        <f>IFERROR(IF(VLOOKUP($C3711,'MSCI Database'!$C:$R,7, FALSE)="","",VLOOKUP($C3711,'MSCI Database'!$C:$R,7, FALSE)),"")</f>
        <v>5</v>
      </c>
      <c r="U3711" s="164">
        <f>IFERROR(IF(VLOOKUP($C3711,'MSCI Database'!$C:$R,8, FALSE)="","",VLOOKUP($C3711,'MSCI Database'!$C:$R,8, FALSE)),"")</f>
        <v>4.3</v>
      </c>
      <c r="V3711" s="175">
        <f>IFERROR(IF(VLOOKUP($C3711,'MSCI Database'!$C:$R,9, FALSE)="","",VLOOKUP($C3711,'MSCI Database'!$C:$R,9, FALSE)),"")</f>
        <v>4.9000000000000004</v>
      </c>
      <c r="W3711" s="165">
        <f t="shared" ca="1" si="145"/>
        <v>0</v>
      </c>
      <c r="X3711" s="236">
        <f>IFERROR(IF(VLOOKUP($C3711,'MSCI Database'!$C:$R,10, FALSE)="","",VLOOKUP($C3711,'MSCI Database'!$C:$R,10, FALSE)),"")</f>
        <v>883329</v>
      </c>
      <c r="Y3711" s="133" t="str">
        <f>IFERROR(IF(VLOOKUP($C3711,'MSCI Database'!$C:$R,11, FALSE)="","",VLOOKUP($C3711,'MSCI Database'!$C:$R,11, FALSE)),"")</f>
        <v>2019</v>
      </c>
      <c r="Z3711" s="133" t="str">
        <f>IFERROR(IF(VLOOKUP($C3711,'MSCI Database'!$C:$R,12, FALSE)="","",VLOOKUP($C3711,'MSCI Database'!$C:$R,12, FALSE)),"")</f>
        <v>Reported</v>
      </c>
      <c r="AA3711" s="202" t="str">
        <f>IFERROR(IF(VLOOKUP($C3711,'MSCI Database'!$C:$R,13, FALSE)="","",VLOOKUP($C3711,'MSCI Database'!$C:$R,13, FALSE)),"")</f>
        <v>Strong focus on cleantech innovation continues</v>
      </c>
    </row>
    <row r="3712" spans="1:27" s="130" customFormat="1" ht="15" hidden="1" customHeight="1" outlineLevel="1">
      <c r="A3712" s="130" t="s">
        <v>1481</v>
      </c>
      <c r="B3712" s="130" t="s">
        <v>1406</v>
      </c>
      <c r="C3712" s="130" t="s">
        <v>1482</v>
      </c>
      <c r="D3712" s="130" t="s">
        <v>18678</v>
      </c>
      <c r="E3712" s="130" t="s">
        <v>18688</v>
      </c>
      <c r="F3712" s="215">
        <v>4.5402809951108347E-2</v>
      </c>
      <c r="G3712" s="132" t="str">
        <f ca="1">IFERROR(_xll.BQL($A3712, "cur_mkt_cap(currency=EUR)")/1000000, " ")</f>
        <v xml:space="preserve"> </v>
      </c>
      <c r="M3712" s="308"/>
      <c r="N3712" s="215">
        <f t="shared" si="144"/>
        <v>4.8210715776340955E-4</v>
      </c>
      <c r="O3712" s="172" t="str">
        <f>IFERROR(IF(VLOOKUP($C3712,'MSCI Database'!$C:$R,2, FALSE)="","",VLOOKUP($C3712,'MSCI Database'!$C:$R,2, FALSE)),"")</f>
        <v>Banks</v>
      </c>
      <c r="P3712" s="186" t="str">
        <f>IFERROR(IF(VLOOKUP($C3712,'MSCI Database'!$C:$R,3, FALSE)="","",VLOOKUP($C3712,'MSCI Database'!$C:$R,3, FALSE)),"")</f>
        <v>BBB</v>
      </c>
      <c r="Q3712" s="164" t="str">
        <f>IFERROR(IF(VLOOKUP($C3712,'MSCI Database'!$C:$R,4, FALSE)="","",VLOOKUP($C3712,'MSCI Database'!$C:$R,4, FALSE)),"")</f>
        <v>0</v>
      </c>
      <c r="R3712" s="164">
        <f>IFERROR(IF(VLOOKUP($C3712,'MSCI Database'!$C:$R,5, FALSE)="","",VLOOKUP($C3712,'MSCI Database'!$C:$R,5, FALSE)),"")</f>
        <v>5.7</v>
      </c>
      <c r="S3712" s="164">
        <f>IFERROR(IF(VLOOKUP($C3712,'MSCI Database'!$C:$R,6, FALSE)="","",VLOOKUP($C3712,'MSCI Database'!$C:$R,6, FALSE)),"")</f>
        <v>5.5</v>
      </c>
      <c r="T3712" s="211">
        <f>IFERROR(IF(VLOOKUP($C3712,'MSCI Database'!$C:$R,7, FALSE)="","",VLOOKUP($C3712,'MSCI Database'!$C:$R,7, FALSE)),"")</f>
        <v>3.3</v>
      </c>
      <c r="U3712" s="164">
        <f>IFERROR(IF(VLOOKUP($C3712,'MSCI Database'!$C:$R,8, FALSE)="","",VLOOKUP($C3712,'MSCI Database'!$C:$R,8, FALSE)),"")</f>
        <v>5.8</v>
      </c>
      <c r="V3712" s="175">
        <f>IFERROR(IF(VLOOKUP($C3712,'MSCI Database'!$C:$R,9, FALSE)="","",VLOOKUP($C3712,'MSCI Database'!$C:$R,9, FALSE)),"")</f>
        <v>4.4000000000000004</v>
      </c>
      <c r="W3712" s="165">
        <f t="shared" ca="1" si="145"/>
        <v>0</v>
      </c>
      <c r="X3712" s="236">
        <f>IFERROR(IF(VLOOKUP($C3712,'MSCI Database'!$C:$R,10, FALSE)="","",VLOOKUP($C3712,'MSCI Database'!$C:$R,10, FALSE)),"")</f>
        <v>305892</v>
      </c>
      <c r="Y3712" s="133" t="str">
        <f>IFERROR(IF(VLOOKUP($C3712,'MSCI Database'!$C:$R,11, FALSE)="","",VLOOKUP($C3712,'MSCI Database'!$C:$R,11, FALSE)),"")</f>
        <v>2019</v>
      </c>
      <c r="Z3712" s="133" t="str">
        <f>IFERROR(IF(VLOOKUP($C3712,'MSCI Database'!$C:$R,12, FALSE)="","",VLOOKUP($C3712,'MSCI Database'!$C:$R,12, FALSE)),"")</f>
        <v>E.Segmt-Moderate</v>
      </c>
      <c r="AA3712" s="202" t="str">
        <f>IFERROR(IF(VLOOKUP($C3712,'MSCI Database'!$C:$R,13, FALSE)="","",VLOOKUP($C3712,'MSCI Database'!$C:$R,13, FALSE)),"")</f>
        <v>Corporate governance practices lead peers; limited evidence of policies related to ethics, conduct</v>
      </c>
    </row>
    <row r="3713" spans="1:27" s="130" customFormat="1" ht="15" hidden="1" customHeight="1" outlineLevel="1">
      <c r="A3713" s="130" t="s">
        <v>6046</v>
      </c>
      <c r="B3713" s="130" t="s">
        <v>6047</v>
      </c>
      <c r="C3713" s="130" t="s">
        <v>6048</v>
      </c>
      <c r="D3713" s="130" t="s">
        <v>12137</v>
      </c>
      <c r="E3713" s="130" t="s">
        <v>18689</v>
      </c>
      <c r="F3713" s="215">
        <v>1.230060196393379E-2</v>
      </c>
      <c r="G3713" s="132" t="str">
        <f ca="1">IFERROR(_xll.BQL($A3713, "cur_mkt_cap(currency=EUR)")/1000000, " ")</f>
        <v xml:space="preserve"> </v>
      </c>
      <c r="M3713" s="308"/>
      <c r="N3713" s="215">
        <f t="shared" si="144"/>
        <v>1.3061324305691719E-4</v>
      </c>
      <c r="O3713" s="172" t="str">
        <f>IFERROR(IF(VLOOKUP($C3713,'MSCI Database'!$C:$R,2, FALSE)="","",VLOOKUP($C3713,'MSCI Database'!$C:$R,2, FALSE)),"")</f>
        <v>Technology Hardware, Storage &amp; Peripherals</v>
      </c>
      <c r="P3713" s="186" t="str">
        <f>IFERROR(IF(VLOOKUP($C3713,'MSCI Database'!$C:$R,3, FALSE)="","",VLOOKUP($C3713,'MSCI Database'!$C:$R,3, FALSE)),"")</f>
        <v>BBB</v>
      </c>
      <c r="Q3713" s="164" t="str">
        <f>IFERROR(IF(VLOOKUP($C3713,'MSCI Database'!$C:$R,4, FALSE)="","",VLOOKUP($C3713,'MSCI Database'!$C:$R,4, FALSE)),"")</f>
        <v>0</v>
      </c>
      <c r="R3713" s="164">
        <f>IFERROR(IF(VLOOKUP($C3713,'MSCI Database'!$C:$R,5, FALSE)="","",VLOOKUP($C3713,'MSCI Database'!$C:$R,5, FALSE)),"")</f>
        <v>5.2</v>
      </c>
      <c r="S3713" s="164">
        <f>IFERROR(IF(VLOOKUP($C3713,'MSCI Database'!$C:$R,6, FALSE)="","",VLOOKUP($C3713,'MSCI Database'!$C:$R,6, FALSE)),"")</f>
        <v>3.3</v>
      </c>
      <c r="T3713" s="211">
        <f>IFERROR(IF(VLOOKUP($C3713,'MSCI Database'!$C:$R,7, FALSE)="","",VLOOKUP($C3713,'MSCI Database'!$C:$R,7, FALSE)),"")</f>
        <v>5.4</v>
      </c>
      <c r="U3713" s="164">
        <f>IFERROR(IF(VLOOKUP($C3713,'MSCI Database'!$C:$R,8, FALSE)="","",VLOOKUP($C3713,'MSCI Database'!$C:$R,8, FALSE)),"")</f>
        <v>4</v>
      </c>
      <c r="V3713" s="175">
        <f>IFERROR(IF(VLOOKUP($C3713,'MSCI Database'!$C:$R,9, FALSE)="","",VLOOKUP($C3713,'MSCI Database'!$C:$R,9, FALSE)),"")</f>
        <v>4.5</v>
      </c>
      <c r="W3713" s="165">
        <f t="shared" ca="1" si="145"/>
        <v>0</v>
      </c>
      <c r="X3713" s="236">
        <f>IFERROR(IF(VLOOKUP($C3713,'MSCI Database'!$C:$R,10, FALSE)="","",VLOOKUP($C3713,'MSCI Database'!$C:$R,10, FALSE)),"")</f>
        <v>624577</v>
      </c>
      <c r="Y3713" s="133" t="str">
        <f>IFERROR(IF(VLOOKUP($C3713,'MSCI Database'!$C:$R,11, FALSE)="","",VLOOKUP($C3713,'MSCI Database'!$C:$R,11, FALSE)),"")</f>
        <v>2019</v>
      </c>
      <c r="Z3713" s="133" t="str">
        <f>IFERROR(IF(VLOOKUP($C3713,'MSCI Database'!$C:$R,12, FALSE)="","",VLOOKUP($C3713,'MSCI Database'!$C:$R,12, FALSE)),"")</f>
        <v>Reported</v>
      </c>
      <c r="AA3713" s="202" t="str">
        <f>IFERROR(IF(VLOOKUP($C3713,'MSCI Database'!$C:$R,13, FALSE)="","",VLOOKUP($C3713,'MSCI Database'!$C:$R,13, FALSE)),"")</f>
        <v>Strong initiatives to trace raw materials; workforce challenges persist</v>
      </c>
    </row>
    <row r="3714" spans="1:27" s="130" customFormat="1" ht="15" hidden="1" customHeight="1" outlineLevel="1">
      <c r="A3714" s="130" t="s">
        <v>3978</v>
      </c>
      <c r="B3714" s="130" t="s">
        <v>3979</v>
      </c>
      <c r="C3714" s="130" t="s">
        <v>3980</v>
      </c>
      <c r="D3714" s="130" t="s">
        <v>18672</v>
      </c>
      <c r="E3714" s="130" t="s">
        <v>18688</v>
      </c>
      <c r="F3714" s="215">
        <v>3.303065430622833E-3</v>
      </c>
      <c r="G3714" s="132" t="str">
        <f ca="1">IFERROR(_xll.BQL($A3714, "cur_mkt_cap(currency=EUR)")/1000000, " ")</f>
        <v xml:space="preserve"> </v>
      </c>
      <c r="M3714" s="308"/>
      <c r="N3714" s="215">
        <f t="shared" si="144"/>
        <v>3.5073412601091071E-5</v>
      </c>
      <c r="O3714" s="172" t="str">
        <f>IFERROR(IF(VLOOKUP($C3714,'MSCI Database'!$C:$R,2, FALSE)="","",VLOOKUP($C3714,'MSCI Database'!$C:$R,2, FALSE)),"")</f>
        <v>Banks</v>
      </c>
      <c r="P3714" s="186" t="str">
        <f>IFERROR(IF(VLOOKUP($C3714,'MSCI Database'!$C:$R,3, FALSE)="","",VLOOKUP($C3714,'MSCI Database'!$C:$R,3, FALSE)),"")</f>
        <v>BB</v>
      </c>
      <c r="Q3714" s="164" t="str">
        <f>IFERROR(IF(VLOOKUP($C3714,'MSCI Database'!$C:$R,4, FALSE)="","",VLOOKUP($C3714,'MSCI Database'!$C:$R,4, FALSE)),"")</f>
        <v>0</v>
      </c>
      <c r="R3714" s="164">
        <f>IFERROR(IF(VLOOKUP($C3714,'MSCI Database'!$C:$R,5, FALSE)="","",VLOOKUP($C3714,'MSCI Database'!$C:$R,5, FALSE)),"")</f>
        <v>4.2</v>
      </c>
      <c r="S3714" s="164">
        <f>IFERROR(IF(VLOOKUP($C3714,'MSCI Database'!$C:$R,6, FALSE)="","",VLOOKUP($C3714,'MSCI Database'!$C:$R,6, FALSE)),"")</f>
        <v>4.5</v>
      </c>
      <c r="T3714" s="211">
        <f>IFERROR(IF(VLOOKUP($C3714,'MSCI Database'!$C:$R,7, FALSE)="","",VLOOKUP($C3714,'MSCI Database'!$C:$R,7, FALSE)),"")</f>
        <v>3.6</v>
      </c>
      <c r="U3714" s="164">
        <f>IFERROR(IF(VLOOKUP($C3714,'MSCI Database'!$C:$R,8, FALSE)="","",VLOOKUP($C3714,'MSCI Database'!$C:$R,8, FALSE)),"")</f>
        <v>5.2</v>
      </c>
      <c r="V3714" s="175">
        <f>IFERROR(IF(VLOOKUP($C3714,'MSCI Database'!$C:$R,9, FALSE)="","",VLOOKUP($C3714,'MSCI Database'!$C:$R,9, FALSE)),"")</f>
        <v>4.2</v>
      </c>
      <c r="W3714" s="165">
        <f t="shared" ca="1" si="145"/>
        <v>0</v>
      </c>
      <c r="X3714" s="236">
        <f>IFERROR(IF(VLOOKUP($C3714,'MSCI Database'!$C:$R,10, FALSE)="","",VLOOKUP($C3714,'MSCI Database'!$C:$R,10, FALSE)),"")</f>
        <v>2425</v>
      </c>
      <c r="Y3714" s="133" t="str">
        <f>IFERROR(IF(VLOOKUP($C3714,'MSCI Database'!$C:$R,11, FALSE)="","",VLOOKUP($C3714,'MSCI Database'!$C:$R,11, FALSE)),"")</f>
        <v>2019</v>
      </c>
      <c r="Z3714" s="133" t="str">
        <f>IFERROR(IF(VLOOKUP($C3714,'MSCI Database'!$C:$R,12, FALSE)="","",VLOOKUP($C3714,'MSCI Database'!$C:$R,12, FALSE)),"")</f>
        <v>Reported</v>
      </c>
      <c r="AA3714" s="202" t="str">
        <f>IFERROR(IF(VLOOKUP($C3714,'MSCI Database'!$C:$R,13, FALSE)="","",VLOOKUP($C3714,'MSCI Database'!$C:$R,13, FALSE)),"")</f>
        <v>Continues to trail peers on most ESG parameters</v>
      </c>
    </row>
    <row r="3715" spans="1:27" s="130" customFormat="1" ht="15" hidden="1" customHeight="1" outlineLevel="1">
      <c r="A3715" s="130" t="s">
        <v>6675</v>
      </c>
      <c r="B3715" s="130" t="s">
        <v>6676</v>
      </c>
      <c r="C3715" s="130" t="s">
        <v>6677</v>
      </c>
      <c r="D3715" s="130" t="s">
        <v>12128</v>
      </c>
      <c r="E3715" s="130" t="s">
        <v>18689</v>
      </c>
      <c r="F3715" s="215">
        <v>0.35106841798256178</v>
      </c>
      <c r="G3715" s="132" t="str">
        <f ca="1">IFERROR(_xll.BQL($A3715, "cur_mkt_cap(currency=EUR)")/1000000, " ")</f>
        <v xml:space="preserve"> </v>
      </c>
      <c r="M3715" s="308"/>
      <c r="N3715" s="215">
        <f t="shared" si="144"/>
        <v>3.7278000492993236E-3</v>
      </c>
      <c r="O3715" s="172" t="str">
        <f>IFERROR(IF(VLOOKUP($C3715,'MSCI Database'!$C:$R,2, FALSE)="","",VLOOKUP($C3715,'MSCI Database'!$C:$R,2, FALSE)),"")</f>
        <v>Technology Hardware, Storage &amp; Peripherals</v>
      </c>
      <c r="P3715" s="186" t="str">
        <f>IFERROR(IF(VLOOKUP($C3715,'MSCI Database'!$C:$R,3, FALSE)="","",VLOOKUP($C3715,'MSCI Database'!$C:$R,3, FALSE)),"")</f>
        <v>AA</v>
      </c>
      <c r="Q3715" s="164" t="str">
        <f>IFERROR(IF(VLOOKUP($C3715,'MSCI Database'!$C:$R,4, FALSE)="","",VLOOKUP($C3715,'MSCI Database'!$C:$R,4, FALSE)),"")</f>
        <v>1</v>
      </c>
      <c r="R3715" s="164">
        <f>IFERROR(IF(VLOOKUP($C3715,'MSCI Database'!$C:$R,5, FALSE)="","",VLOOKUP($C3715,'MSCI Database'!$C:$R,5, FALSE)),"")</f>
        <v>8.5</v>
      </c>
      <c r="S3715" s="164">
        <f>IFERROR(IF(VLOOKUP($C3715,'MSCI Database'!$C:$R,6, FALSE)="","",VLOOKUP($C3715,'MSCI Database'!$C:$R,6, FALSE)),"")</f>
        <v>5.5</v>
      </c>
      <c r="T3715" s="211">
        <f>IFERROR(IF(VLOOKUP($C3715,'MSCI Database'!$C:$R,7, FALSE)="","",VLOOKUP($C3715,'MSCI Database'!$C:$R,7, FALSE)),"")</f>
        <v>5.8</v>
      </c>
      <c r="U3715" s="164">
        <f>IFERROR(IF(VLOOKUP($C3715,'MSCI Database'!$C:$R,8, FALSE)="","",VLOOKUP($C3715,'MSCI Database'!$C:$R,8, FALSE)),"")</f>
        <v>4.9000000000000004</v>
      </c>
      <c r="V3715" s="175">
        <f>IFERROR(IF(VLOOKUP($C3715,'MSCI Database'!$C:$R,9, FALSE)="","",VLOOKUP($C3715,'MSCI Database'!$C:$R,9, FALSE)),"")</f>
        <v>5.5</v>
      </c>
      <c r="W3715" s="165">
        <f t="shared" ca="1" si="145"/>
        <v>0</v>
      </c>
      <c r="X3715" s="236">
        <f>IFERROR(IF(VLOOKUP($C3715,'MSCI Database'!$C:$R,10, FALSE)="","",VLOOKUP($C3715,'MSCI Database'!$C:$R,10, FALSE)),"")</f>
        <v>692271</v>
      </c>
      <c r="Y3715" s="133" t="str">
        <f>IFERROR(IF(VLOOKUP($C3715,'MSCI Database'!$C:$R,11, FALSE)="","",VLOOKUP($C3715,'MSCI Database'!$C:$R,11, FALSE)),"")</f>
        <v>2019</v>
      </c>
      <c r="Z3715" s="133" t="str">
        <f>IFERROR(IF(VLOOKUP($C3715,'MSCI Database'!$C:$R,12, FALSE)="","",VLOOKUP($C3715,'MSCI Database'!$C:$R,12, FALSE)),"")</f>
        <v>Reported</v>
      </c>
      <c r="AA3715" s="202" t="str">
        <f>IFERROR(IF(VLOOKUP($C3715,'MSCI Database'!$C:$R,13, FALSE)="","",VLOOKUP($C3715,'MSCI Database'!$C:$R,13, FALSE)),"")</f>
        <v>Focus on extending beyond hardware, towards software offerings, weighs on the rating</v>
      </c>
    </row>
    <row r="3716" spans="1:27" s="130" customFormat="1" ht="15" hidden="1" customHeight="1" outlineLevel="1">
      <c r="A3716" s="130" t="s">
        <v>3325</v>
      </c>
      <c r="B3716" s="130" t="s">
        <v>3326</v>
      </c>
      <c r="C3716" s="130" t="s">
        <v>3327</v>
      </c>
      <c r="D3716" s="130" t="s">
        <v>18672</v>
      </c>
      <c r="E3716" s="130" t="s">
        <v>18682</v>
      </c>
      <c r="F3716" s="215">
        <v>3.2447933237761029E-3</v>
      </c>
      <c r="G3716" s="132" t="str">
        <f ca="1">IFERROR(_xll.BQL($A3716, "cur_mkt_cap(currency=EUR)")/1000000, " ")</f>
        <v xml:space="preserve"> </v>
      </c>
      <c r="M3716" s="308"/>
      <c r="N3716" s="215">
        <f t="shared" si="144"/>
        <v>3.4454653545450795E-5</v>
      </c>
      <c r="O3716" s="172" t="str">
        <f>IFERROR(IF(VLOOKUP($C3716,'MSCI Database'!$C:$R,2, FALSE)="","",VLOOKUP($C3716,'MSCI Database'!$C:$R,2, FALSE)),"")</f>
        <v>Retail - Consumer Discretionary</v>
      </c>
      <c r="P3716" s="186" t="str">
        <f>IFERROR(IF(VLOOKUP($C3716,'MSCI Database'!$C:$R,3, FALSE)="","",VLOOKUP($C3716,'MSCI Database'!$C:$R,3, FALSE)),"")</f>
        <v>B</v>
      </c>
      <c r="Q3716" s="164" t="str">
        <f>IFERROR(IF(VLOOKUP($C3716,'MSCI Database'!$C:$R,4, FALSE)="","",VLOOKUP($C3716,'MSCI Database'!$C:$R,4, FALSE)),"")</f>
        <v>0</v>
      </c>
      <c r="R3716" s="164">
        <f>IFERROR(IF(VLOOKUP($C3716,'MSCI Database'!$C:$R,5, FALSE)="","",VLOOKUP($C3716,'MSCI Database'!$C:$R,5, FALSE)),"")</f>
        <v>1.8</v>
      </c>
      <c r="S3716" s="164">
        <f>IFERROR(IF(VLOOKUP($C3716,'MSCI Database'!$C:$R,6, FALSE)="","",VLOOKUP($C3716,'MSCI Database'!$C:$R,6, FALSE)),"")</f>
        <v>2.5</v>
      </c>
      <c r="T3716" s="211">
        <f>IFERROR(IF(VLOOKUP($C3716,'MSCI Database'!$C:$R,7, FALSE)="","",VLOOKUP($C3716,'MSCI Database'!$C:$R,7, FALSE)),"")</f>
        <v>3.3</v>
      </c>
      <c r="U3716" s="164">
        <f>IFERROR(IF(VLOOKUP($C3716,'MSCI Database'!$C:$R,8, FALSE)="","",VLOOKUP($C3716,'MSCI Database'!$C:$R,8, FALSE)),"")</f>
        <v>2.9</v>
      </c>
      <c r="V3716" s="175">
        <f>IFERROR(IF(VLOOKUP($C3716,'MSCI Database'!$C:$R,9, FALSE)="","",VLOOKUP($C3716,'MSCI Database'!$C:$R,9, FALSE)),"")</f>
        <v>3</v>
      </c>
      <c r="W3716" s="165">
        <f t="shared" ca="1" si="145"/>
        <v>0</v>
      </c>
      <c r="X3716" s="236">
        <f>IFERROR(IF(VLOOKUP($C3716,'MSCI Database'!$C:$R,10, FALSE)="","",VLOOKUP($C3716,'MSCI Database'!$C:$R,10, FALSE)),"")</f>
        <v>51552</v>
      </c>
      <c r="Y3716" s="133" t="str">
        <f>IFERROR(IF(VLOOKUP($C3716,'MSCI Database'!$C:$R,11, FALSE)="","",VLOOKUP($C3716,'MSCI Database'!$C:$R,11, FALSE)),"")</f>
        <v>2019</v>
      </c>
      <c r="Z3716" s="133" t="str">
        <f>IFERROR(IF(VLOOKUP($C3716,'MSCI Database'!$C:$R,12, FALSE)="","",VLOOKUP($C3716,'MSCI Database'!$C:$R,12, FALSE)),"")</f>
        <v>E.Segmt-Moderately High</v>
      </c>
      <c r="AA3716" s="202" t="str">
        <f>IFERROR(IF(VLOOKUP($C3716,'MSCI Database'!$C:$R,13, FALSE)="","",VLOOKUP($C3716,'MSCI Database'!$C:$R,13, FALSE)),"")</f>
        <v>Weak labor management and data security programs compared to peers</v>
      </c>
    </row>
    <row r="3717" spans="1:27" s="130" customFormat="1" ht="15" hidden="1" customHeight="1" outlineLevel="1">
      <c r="A3717" s="130" t="s">
        <v>2840</v>
      </c>
      <c r="B3717" s="130" t="s">
        <v>2841</v>
      </c>
      <c r="C3717" s="130" t="s">
        <v>2842</v>
      </c>
      <c r="D3717" s="130" t="s">
        <v>18675</v>
      </c>
      <c r="E3717" s="130" t="s">
        <v>18673</v>
      </c>
      <c r="F3717" s="215">
        <v>4.4714651377006767E-2</v>
      </c>
      <c r="G3717" s="132" t="str">
        <f ca="1">IFERROR(_xll.BQL($A3717, "cur_mkt_cap(currency=EUR)")/1000000, " ")</f>
        <v xml:space="preserve"> </v>
      </c>
      <c r="M3717" s="308"/>
      <c r="N3717" s="215">
        <f t="shared" si="144"/>
        <v>4.7479998504419035E-4</v>
      </c>
      <c r="O3717" s="172" t="str">
        <f>IFERROR(IF(VLOOKUP($C3717,'MSCI Database'!$C:$R,2, FALSE)="","",VLOOKUP($C3717,'MSCI Database'!$C:$R,2, FALSE)),"")</f>
        <v>Industrial Machinery</v>
      </c>
      <c r="P3717" s="186" t="str">
        <f>IFERROR(IF(VLOOKUP($C3717,'MSCI Database'!$C:$R,3, FALSE)="","",VLOOKUP($C3717,'MSCI Database'!$C:$R,3, FALSE)),"")</f>
        <v>BBB</v>
      </c>
      <c r="Q3717" s="164" t="str">
        <f>IFERROR(IF(VLOOKUP($C3717,'MSCI Database'!$C:$R,4, FALSE)="","",VLOOKUP($C3717,'MSCI Database'!$C:$R,4, FALSE)),"")</f>
        <v>0</v>
      </c>
      <c r="R3717" s="164">
        <f>IFERROR(IF(VLOOKUP($C3717,'MSCI Database'!$C:$R,5, FALSE)="","",VLOOKUP($C3717,'MSCI Database'!$C:$R,5, FALSE)),"")</f>
        <v>5.3</v>
      </c>
      <c r="S3717" s="164">
        <f>IFERROR(IF(VLOOKUP($C3717,'MSCI Database'!$C:$R,6, FALSE)="","",VLOOKUP($C3717,'MSCI Database'!$C:$R,6, FALSE)),"")</f>
        <v>4.5999999999999996</v>
      </c>
      <c r="T3717" s="211">
        <f>IFERROR(IF(VLOOKUP($C3717,'MSCI Database'!$C:$R,7, FALSE)="","",VLOOKUP($C3717,'MSCI Database'!$C:$R,7, FALSE)),"")</f>
        <v>6.1</v>
      </c>
      <c r="U3717" s="164">
        <f>IFERROR(IF(VLOOKUP($C3717,'MSCI Database'!$C:$R,8, FALSE)="","",VLOOKUP($C3717,'MSCI Database'!$C:$R,8, FALSE)),"")</f>
        <v>3.9</v>
      </c>
      <c r="V3717" s="175">
        <f>IFERROR(IF(VLOOKUP($C3717,'MSCI Database'!$C:$R,9, FALSE)="","",VLOOKUP($C3717,'MSCI Database'!$C:$R,9, FALSE)),"")</f>
        <v>4.5999999999999996</v>
      </c>
      <c r="W3717" s="165">
        <f t="shared" ca="1" si="145"/>
        <v>0</v>
      </c>
      <c r="X3717" s="236">
        <f>IFERROR(IF(VLOOKUP($C3717,'MSCI Database'!$C:$R,10, FALSE)="","",VLOOKUP($C3717,'MSCI Database'!$C:$R,10, FALSE)),"")</f>
        <v>47474</v>
      </c>
      <c r="Y3717" s="133" t="str">
        <f>IFERROR(IF(VLOOKUP($C3717,'MSCI Database'!$C:$R,11, FALSE)="","",VLOOKUP($C3717,'MSCI Database'!$C:$R,11, FALSE)),"")</f>
        <v>2019</v>
      </c>
      <c r="Z3717" s="133" t="str">
        <f>IFERROR(IF(VLOOKUP($C3717,'MSCI Database'!$C:$R,12, FALSE)="","",VLOOKUP($C3717,'MSCI Database'!$C:$R,12, FALSE)),"")</f>
        <v>Reported</v>
      </c>
      <c r="AA3717" s="202" t="str">
        <f>IFERROR(IF(VLOOKUP($C3717,'MSCI Database'!$C:$R,13, FALSE)="","",VLOOKUP($C3717,'MSCI Database'!$C:$R,13, FALSE)),"")</f>
        <v>Increasing R&amp;D investments; board structure remains weak</v>
      </c>
    </row>
    <row r="3718" spans="1:27" s="130" customFormat="1" ht="15" hidden="1" customHeight="1" outlineLevel="1">
      <c r="A3718" s="130" t="s">
        <v>1453</v>
      </c>
      <c r="B3718" s="130" t="s">
        <v>1454</v>
      </c>
      <c r="C3718" s="130" t="s">
        <v>1455</v>
      </c>
      <c r="D3718" s="130" t="s">
        <v>18678</v>
      </c>
      <c r="E3718" s="130" t="s">
        <v>18688</v>
      </c>
      <c r="F3718" s="215">
        <v>4.45098858043773E-2</v>
      </c>
      <c r="G3718" s="132" t="str">
        <f ca="1">IFERROR(_xll.BQL($A3718, "cur_mkt_cap(currency=EUR)")/1000000, " ")</f>
        <v xml:space="preserve"> </v>
      </c>
      <c r="M3718" s="308"/>
      <c r="N3718" s="215">
        <f t="shared" si="144"/>
        <v>4.7262569344561984E-4</v>
      </c>
      <c r="O3718" s="172" t="str">
        <f>IFERROR(IF(VLOOKUP($C3718,'MSCI Database'!$C:$R,2, FALSE)="","",VLOOKUP($C3718,'MSCI Database'!$C:$R,2, FALSE)),"")</f>
        <v>Banks</v>
      </c>
      <c r="P3718" s="186" t="str">
        <f>IFERROR(IF(VLOOKUP($C3718,'MSCI Database'!$C:$R,3, FALSE)="","",VLOOKUP($C3718,'MSCI Database'!$C:$R,3, FALSE)),"")</f>
        <v>BB</v>
      </c>
      <c r="Q3718" s="164" t="str">
        <f>IFERROR(IF(VLOOKUP($C3718,'MSCI Database'!$C:$R,4, FALSE)="","",VLOOKUP($C3718,'MSCI Database'!$C:$R,4, FALSE)),"")</f>
        <v>0</v>
      </c>
      <c r="R3718" s="164">
        <f>IFERROR(IF(VLOOKUP($C3718,'MSCI Database'!$C:$R,5, FALSE)="","",VLOOKUP($C3718,'MSCI Database'!$C:$R,5, FALSE)),"")</f>
        <v>4.0999999999999996</v>
      </c>
      <c r="S3718" s="164">
        <f>IFERROR(IF(VLOOKUP($C3718,'MSCI Database'!$C:$R,6, FALSE)="","",VLOOKUP($C3718,'MSCI Database'!$C:$R,6, FALSE)),"")</f>
        <v>2.7</v>
      </c>
      <c r="T3718" s="211">
        <f>IFERROR(IF(VLOOKUP($C3718,'MSCI Database'!$C:$R,7, FALSE)="","",VLOOKUP($C3718,'MSCI Database'!$C:$R,7, FALSE)),"")</f>
        <v>3.7</v>
      </c>
      <c r="U3718" s="164">
        <f>IFERROR(IF(VLOOKUP($C3718,'MSCI Database'!$C:$R,8, FALSE)="","",VLOOKUP($C3718,'MSCI Database'!$C:$R,8, FALSE)),"")</f>
        <v>4</v>
      </c>
      <c r="V3718" s="175">
        <f>IFERROR(IF(VLOOKUP($C3718,'MSCI Database'!$C:$R,9, FALSE)="","",VLOOKUP($C3718,'MSCI Database'!$C:$R,9, FALSE)),"")</f>
        <v>3.7</v>
      </c>
      <c r="W3718" s="165">
        <f t="shared" ca="1" si="145"/>
        <v>0</v>
      </c>
      <c r="X3718" s="236">
        <f>IFERROR(IF(VLOOKUP($C3718,'MSCI Database'!$C:$R,10, FALSE)="","",VLOOKUP($C3718,'MSCI Database'!$C:$R,10, FALSE)),"")</f>
        <v>75804</v>
      </c>
      <c r="Y3718" s="133" t="str">
        <f>IFERROR(IF(VLOOKUP($C3718,'MSCI Database'!$C:$R,11, FALSE)="","",VLOOKUP($C3718,'MSCI Database'!$C:$R,11, FALSE)),"")</f>
        <v>2019</v>
      </c>
      <c r="Z3718" s="133" t="str">
        <f>IFERROR(IF(VLOOKUP($C3718,'MSCI Database'!$C:$R,12, FALSE)="","",VLOOKUP($C3718,'MSCI Database'!$C:$R,12, FALSE)),"")</f>
        <v>Reported</v>
      </c>
      <c r="AA3718" s="202" t="str">
        <f>IFERROR(IF(VLOOKUP($C3718,'MSCI Database'!$C:$R,13, FALSE)="","",VLOOKUP($C3718,'MSCI Database'!$C:$R,13, FALSE)),"")</f>
        <v>Consumer protection policies challenged by controversy</v>
      </c>
    </row>
    <row r="3719" spans="1:27" s="130" customFormat="1" ht="15" hidden="1" customHeight="1" outlineLevel="1">
      <c r="A3719" s="130" t="s">
        <v>6218</v>
      </c>
      <c r="B3719" s="130" t="s">
        <v>6219</v>
      </c>
      <c r="C3719" s="130" t="s">
        <v>6220</v>
      </c>
      <c r="D3719" s="130" t="s">
        <v>12128</v>
      </c>
      <c r="E3719" s="130" t="s">
        <v>18690</v>
      </c>
      <c r="F3719" s="215">
        <v>0.34295809020282259</v>
      </c>
      <c r="G3719" s="132" t="str">
        <f ca="1">IFERROR(_xll.BQL($A3719, "cur_mkt_cap(currency=EUR)")/1000000, " ")</f>
        <v xml:space="preserve"> </v>
      </c>
      <c r="M3719" s="308"/>
      <c r="N3719" s="215">
        <f t="shared" si="144"/>
        <v>3.6416809945837634E-3</v>
      </c>
      <c r="O3719" s="172" t="str">
        <f>IFERROR(IF(VLOOKUP($C3719,'MSCI Database'!$C:$R,2, FALSE)="","",VLOOKUP($C3719,'MSCI Database'!$C:$R,2, FALSE)),"")</f>
        <v>Telecommunication Services</v>
      </c>
      <c r="P3719" s="186" t="str">
        <f>IFERROR(IF(VLOOKUP($C3719,'MSCI Database'!$C:$R,3, FALSE)="","",VLOOKUP($C3719,'MSCI Database'!$C:$R,3, FALSE)),"")</f>
        <v>BB</v>
      </c>
      <c r="Q3719" s="164" t="str">
        <f>IFERROR(IF(VLOOKUP($C3719,'MSCI Database'!$C:$R,4, FALSE)="","",VLOOKUP($C3719,'MSCI Database'!$C:$R,4, FALSE)),"")</f>
        <v>0</v>
      </c>
      <c r="R3719" s="164">
        <f>IFERROR(IF(VLOOKUP($C3719,'MSCI Database'!$C:$R,5, FALSE)="","",VLOOKUP($C3719,'MSCI Database'!$C:$R,5, FALSE)),"")</f>
        <v>3.9</v>
      </c>
      <c r="S3719" s="164">
        <f>IFERROR(IF(VLOOKUP($C3719,'MSCI Database'!$C:$R,6, FALSE)="","",VLOOKUP($C3719,'MSCI Database'!$C:$R,6, FALSE)),"")</f>
        <v>10</v>
      </c>
      <c r="T3719" s="211">
        <f>IFERROR(IF(VLOOKUP($C3719,'MSCI Database'!$C:$R,7, FALSE)="","",VLOOKUP($C3719,'MSCI Database'!$C:$R,7, FALSE)),"")</f>
        <v>4.9000000000000004</v>
      </c>
      <c r="U3719" s="164">
        <f>IFERROR(IF(VLOOKUP($C3719,'MSCI Database'!$C:$R,8, FALSE)="","",VLOOKUP($C3719,'MSCI Database'!$C:$R,8, FALSE)),"")</f>
        <v>4.5999999999999996</v>
      </c>
      <c r="V3719" s="175">
        <f>IFERROR(IF(VLOOKUP($C3719,'MSCI Database'!$C:$R,9, FALSE)="","",VLOOKUP($C3719,'MSCI Database'!$C:$R,9, FALSE)),"")</f>
        <v>5</v>
      </c>
      <c r="W3719" s="165">
        <f t="shared" ca="1" si="145"/>
        <v>0</v>
      </c>
      <c r="X3719" s="236">
        <f>IFERROR(IF(VLOOKUP($C3719,'MSCI Database'!$C:$R,10, FALSE)="","",VLOOKUP($C3719,'MSCI Database'!$C:$R,10, FALSE)),"")</f>
        <v>7006077</v>
      </c>
      <c r="Y3719" s="133" t="str">
        <f>IFERROR(IF(VLOOKUP($C3719,'MSCI Database'!$C:$R,11, FALSE)="","",VLOOKUP($C3719,'MSCI Database'!$C:$R,11, FALSE)),"")</f>
        <v>2019</v>
      </c>
      <c r="Z3719" s="133" t="str">
        <f>IFERROR(IF(VLOOKUP($C3719,'MSCI Database'!$C:$R,12, FALSE)="","",VLOOKUP($C3719,'MSCI Database'!$C:$R,12, FALSE)),"")</f>
        <v>Reported</v>
      </c>
      <c r="AA3719" s="202" t="str">
        <f>IFERROR(IF(VLOOKUP($C3719,'MSCI Database'!$C:$R,13, FALSE)="","",VLOOKUP($C3719,'MSCI Database'!$C:$R,13, FALSE)),"")</f>
        <v>Challenges remain in balancing talent retention and labor redundancy</v>
      </c>
    </row>
    <row r="3720" spans="1:27" s="130" customFormat="1" ht="15" hidden="1" customHeight="1" outlineLevel="1">
      <c r="A3720" s="130" t="s">
        <v>6701</v>
      </c>
      <c r="B3720" s="130" t="s">
        <v>6702</v>
      </c>
      <c r="C3720" s="130" t="s">
        <v>6703</v>
      </c>
      <c r="D3720" s="130" t="s">
        <v>12128</v>
      </c>
      <c r="E3720" s="130" t="s">
        <v>18674</v>
      </c>
      <c r="F3720" s="215">
        <v>0.33758314639411391</v>
      </c>
      <c r="G3720" s="132" t="str">
        <f ca="1">IFERROR(_xll.BQL($A3720, "cur_mkt_cap(currency=EUR)")/1000000, " ")</f>
        <v xml:space="preserve"> </v>
      </c>
      <c r="M3720" s="308"/>
      <c r="N3720" s="215">
        <f t="shared" si="144"/>
        <v>3.584607459145208E-3</v>
      </c>
      <c r="O3720" s="172" t="str">
        <f>IFERROR(IF(VLOOKUP($C3720,'MSCI Database'!$C:$R,2, FALSE)="","",VLOOKUP($C3720,'MSCI Database'!$C:$R,2, FALSE)),"")</f>
        <v>Beverages</v>
      </c>
      <c r="P3720" s="186" t="str">
        <f>IFERROR(IF(VLOOKUP($C3720,'MSCI Database'!$C:$R,3, FALSE)="","",VLOOKUP($C3720,'MSCI Database'!$C:$R,3, FALSE)),"")</f>
        <v>AA</v>
      </c>
      <c r="Q3720" s="164" t="str">
        <f>IFERROR(IF(VLOOKUP($C3720,'MSCI Database'!$C:$R,4, FALSE)="","",VLOOKUP($C3720,'MSCI Database'!$C:$R,4, FALSE)),"")</f>
        <v>0</v>
      </c>
      <c r="R3720" s="164">
        <f>IFERROR(IF(VLOOKUP($C3720,'MSCI Database'!$C:$R,5, FALSE)="","",VLOOKUP($C3720,'MSCI Database'!$C:$R,5, FALSE)),"")</f>
        <v>8.1</v>
      </c>
      <c r="S3720" s="164">
        <f>IFERROR(IF(VLOOKUP($C3720,'MSCI Database'!$C:$R,6, FALSE)="","",VLOOKUP($C3720,'MSCI Database'!$C:$R,6, FALSE)),"")</f>
        <v>7.3</v>
      </c>
      <c r="T3720" s="211">
        <f>IFERROR(IF(VLOOKUP($C3720,'MSCI Database'!$C:$R,7, FALSE)="","",VLOOKUP($C3720,'MSCI Database'!$C:$R,7, FALSE)),"")</f>
        <v>5.5</v>
      </c>
      <c r="U3720" s="164">
        <f>IFERROR(IF(VLOOKUP($C3720,'MSCI Database'!$C:$R,8, FALSE)="","",VLOOKUP($C3720,'MSCI Database'!$C:$R,8, FALSE)),"")</f>
        <v>4.7</v>
      </c>
      <c r="V3720" s="175">
        <f>IFERROR(IF(VLOOKUP($C3720,'MSCI Database'!$C:$R,9, FALSE)="","",VLOOKUP($C3720,'MSCI Database'!$C:$R,9, FALSE)),"")</f>
        <v>5.9</v>
      </c>
      <c r="W3720" s="165">
        <f t="shared" ca="1" si="145"/>
        <v>0</v>
      </c>
      <c r="X3720" s="236">
        <f>IFERROR(IF(VLOOKUP($C3720,'MSCI Database'!$C:$R,10, FALSE)="","",VLOOKUP($C3720,'MSCI Database'!$C:$R,10, FALSE)),"")</f>
        <v>1555940</v>
      </c>
      <c r="Y3720" s="133" t="str">
        <f>IFERROR(IF(VLOOKUP($C3720,'MSCI Database'!$C:$R,11, FALSE)="","",VLOOKUP($C3720,'MSCI Database'!$C:$R,11, FALSE)),"")</f>
        <v>2019</v>
      </c>
      <c r="Z3720" s="133" t="str">
        <f>IFERROR(IF(VLOOKUP($C3720,'MSCI Database'!$C:$R,12, FALSE)="","",VLOOKUP($C3720,'MSCI Database'!$C:$R,12, FALSE)),"")</f>
        <v>Reported</v>
      </c>
      <c r="AA3720" s="202" t="str">
        <f>IFERROR(IF(VLOOKUP($C3720,'MSCI Database'!$C:$R,13, FALSE)="","",VLOOKUP($C3720,'MSCI Database'!$C:$R,13, FALSE)),"")</f>
        <v>Industry-leading programs across most key issues; lags leading peers in corporate governance</v>
      </c>
    </row>
    <row r="3721" spans="1:27" s="130" customFormat="1" ht="15" hidden="1" customHeight="1" outlineLevel="1">
      <c r="A3721" s="130" t="s">
        <v>6017</v>
      </c>
      <c r="B3721" s="130" t="s">
        <v>6018</v>
      </c>
      <c r="C3721" s="130" t="s">
        <v>6019</v>
      </c>
      <c r="D3721" s="130" t="s">
        <v>12137</v>
      </c>
      <c r="E3721" s="130" t="s">
        <v>18689</v>
      </c>
      <c r="F3721" s="215">
        <v>1.165177283141362E-2</v>
      </c>
      <c r="G3721" s="132" t="str">
        <f ca="1">IFERROR(_xll.BQL($A3721, "cur_mkt_cap(currency=EUR)")/1000000, " ")</f>
        <v xml:space="preserve"> </v>
      </c>
      <c r="M3721" s="308"/>
      <c r="N3721" s="215">
        <f t="shared" si="144"/>
        <v>1.2372368777850514E-4</v>
      </c>
      <c r="O3721" s="172" t="str">
        <f>IFERROR(IF(VLOOKUP($C3721,'MSCI Database'!$C:$R,2, FALSE)="","",VLOOKUP($C3721,'MSCI Database'!$C:$R,2, FALSE)),"")</f>
        <v>Electronic Equipment, Instruments &amp; Components</v>
      </c>
      <c r="P3721" s="186" t="str">
        <f>IFERROR(IF(VLOOKUP($C3721,'MSCI Database'!$C:$R,3, FALSE)="","",VLOOKUP($C3721,'MSCI Database'!$C:$R,3, FALSE)),"")</f>
        <v>A</v>
      </c>
      <c r="Q3721" s="164" t="str">
        <f>IFERROR(IF(VLOOKUP($C3721,'MSCI Database'!$C:$R,4, FALSE)="","",VLOOKUP($C3721,'MSCI Database'!$C:$R,4, FALSE)),"")</f>
        <v>1</v>
      </c>
      <c r="R3721" s="164">
        <f>IFERROR(IF(VLOOKUP($C3721,'MSCI Database'!$C:$R,5, FALSE)="","",VLOOKUP($C3721,'MSCI Database'!$C:$R,5, FALSE)),"")</f>
        <v>6.8</v>
      </c>
      <c r="S3721" s="164">
        <f>IFERROR(IF(VLOOKUP($C3721,'MSCI Database'!$C:$R,6, FALSE)="","",VLOOKUP($C3721,'MSCI Database'!$C:$R,6, FALSE)),"")</f>
        <v>2.6</v>
      </c>
      <c r="T3721" s="211">
        <f>IFERROR(IF(VLOOKUP($C3721,'MSCI Database'!$C:$R,7, FALSE)="","",VLOOKUP($C3721,'MSCI Database'!$C:$R,7, FALSE)),"")</f>
        <v>5.2</v>
      </c>
      <c r="U3721" s="164">
        <f>IFERROR(IF(VLOOKUP($C3721,'MSCI Database'!$C:$R,8, FALSE)="","",VLOOKUP($C3721,'MSCI Database'!$C:$R,8, FALSE)),"")</f>
        <v>5.5</v>
      </c>
      <c r="V3721" s="175">
        <f>IFERROR(IF(VLOOKUP($C3721,'MSCI Database'!$C:$R,9, FALSE)="","",VLOOKUP($C3721,'MSCI Database'!$C:$R,9, FALSE)),"")</f>
        <v>5</v>
      </c>
      <c r="W3721" s="165">
        <f t="shared" ca="1" si="145"/>
        <v>0</v>
      </c>
      <c r="X3721" s="236">
        <f>IFERROR(IF(VLOOKUP($C3721,'MSCI Database'!$C:$R,10, FALSE)="","",VLOOKUP($C3721,'MSCI Database'!$C:$R,10, FALSE)),"")</f>
        <v>109774</v>
      </c>
      <c r="Y3721" s="133" t="str">
        <f>IFERROR(IF(VLOOKUP($C3721,'MSCI Database'!$C:$R,11, FALSE)="","",VLOOKUP($C3721,'MSCI Database'!$C:$R,11, FALSE)),"")</f>
        <v>2019</v>
      </c>
      <c r="Z3721" s="133" t="str">
        <f>IFERROR(IF(VLOOKUP($C3721,'MSCI Database'!$C:$R,12, FALSE)="","",VLOOKUP($C3721,'MSCI Database'!$C:$R,12, FALSE)),"")</f>
        <v>E.CSI</v>
      </c>
      <c r="AA3721" s="202" t="str">
        <f>IFERROR(IF(VLOOKUP($C3721,'MSCI Database'!$C:$R,13, FALSE)="","",VLOOKUP($C3721,'MSCI Database'!$C:$R,13, FALSE)),"")</f>
        <v>Overall governance structure drives rating</v>
      </c>
    </row>
    <row r="3722" spans="1:27" s="130" customFormat="1" ht="15" hidden="1" customHeight="1" outlineLevel="1">
      <c r="A3722" s="130" t="s">
        <v>6222</v>
      </c>
      <c r="B3722" s="130" t="s">
        <v>6223</v>
      </c>
      <c r="C3722" s="130" t="s">
        <v>6224</v>
      </c>
      <c r="D3722" s="130" t="s">
        <v>12128</v>
      </c>
      <c r="E3722" s="130" t="s">
        <v>12133</v>
      </c>
      <c r="F3722" s="215">
        <v>0.33749472764093058</v>
      </c>
      <c r="G3722" s="132" t="str">
        <f ca="1">IFERROR(_xll.BQL($A3722, "cur_mkt_cap(currency=EUR)")/1000000, " ")</f>
        <v xml:space="preserve"> </v>
      </c>
      <c r="M3722" s="308"/>
      <c r="N3722" s="215">
        <f t="shared" si="144"/>
        <v>3.5836685896383186E-3</v>
      </c>
      <c r="O3722" s="172" t="str">
        <f>IFERROR(IF(VLOOKUP($C3722,'MSCI Database'!$C:$R,2, FALSE)="","",VLOOKUP($C3722,'MSCI Database'!$C:$R,2, FALSE)),"")</f>
        <v>Health Care Equipment &amp; Supplies</v>
      </c>
      <c r="P3722" s="186" t="str">
        <f>IFERROR(IF(VLOOKUP($C3722,'MSCI Database'!$C:$R,3, FALSE)="","",VLOOKUP($C3722,'MSCI Database'!$C:$R,3, FALSE)),"")</f>
        <v>BB</v>
      </c>
      <c r="Q3722" s="164" t="str">
        <f>IFERROR(IF(VLOOKUP($C3722,'MSCI Database'!$C:$R,4, FALSE)="","",VLOOKUP($C3722,'MSCI Database'!$C:$R,4, FALSE)),"")</f>
        <v>-1</v>
      </c>
      <c r="R3722" s="164">
        <f>IFERROR(IF(VLOOKUP($C3722,'MSCI Database'!$C:$R,5, FALSE)="","",VLOOKUP($C3722,'MSCI Database'!$C:$R,5, FALSE)),"")</f>
        <v>3.2</v>
      </c>
      <c r="S3722" s="164">
        <f>IFERROR(IF(VLOOKUP($C3722,'MSCI Database'!$C:$R,6, FALSE)="","",VLOOKUP($C3722,'MSCI Database'!$C:$R,6, FALSE)),"")</f>
        <v>10</v>
      </c>
      <c r="T3722" s="211">
        <f>IFERROR(IF(VLOOKUP($C3722,'MSCI Database'!$C:$R,7, FALSE)="","",VLOOKUP($C3722,'MSCI Database'!$C:$R,7, FALSE)),"")</f>
        <v>5</v>
      </c>
      <c r="U3722" s="164">
        <f>IFERROR(IF(VLOOKUP($C3722,'MSCI Database'!$C:$R,8, FALSE)="","",VLOOKUP($C3722,'MSCI Database'!$C:$R,8, FALSE)),"")</f>
        <v>3.3</v>
      </c>
      <c r="V3722" s="175">
        <f>IFERROR(IF(VLOOKUP($C3722,'MSCI Database'!$C:$R,9, FALSE)="","",VLOOKUP($C3722,'MSCI Database'!$C:$R,9, FALSE)),"")</f>
        <v>4.5999999999999996</v>
      </c>
      <c r="W3722" s="165">
        <f t="shared" ca="1" si="145"/>
        <v>0</v>
      </c>
      <c r="X3722" s="236">
        <f>IFERROR(IF(VLOOKUP($C3722,'MSCI Database'!$C:$R,10, FALSE)="","",VLOOKUP($C3722,'MSCI Database'!$C:$R,10, FALSE)),"")</f>
        <v>1051000</v>
      </c>
      <c r="Y3722" s="133" t="str">
        <f>IFERROR(IF(VLOOKUP($C3722,'MSCI Database'!$C:$R,11, FALSE)="","",VLOOKUP($C3722,'MSCI Database'!$C:$R,11, FALSE)),"")</f>
        <v>2019</v>
      </c>
      <c r="Z3722" s="133" t="str">
        <f>IFERROR(IF(VLOOKUP($C3722,'MSCI Database'!$C:$R,12, FALSE)="","",VLOOKUP($C3722,'MSCI Database'!$C:$R,12, FALSE)),"")</f>
        <v>Reported</v>
      </c>
      <c r="AA3722" s="202" t="str">
        <f>IFERROR(IF(VLOOKUP($C3722,'MSCI Database'!$C:$R,13, FALSE)="","",VLOOKUP($C3722,'MSCI Database'!$C:$R,13, FALSE)),"")</f>
        <v>Increased focus on governance assessment; product recalls persist</v>
      </c>
    </row>
    <row r="3723" spans="1:27" s="130" customFormat="1" ht="15" hidden="1" customHeight="1" outlineLevel="1">
      <c r="A3723" s="130" t="s">
        <v>1196</v>
      </c>
      <c r="B3723" s="130" t="s">
        <v>1197</v>
      </c>
      <c r="C3723" s="130" t="s">
        <v>1198</v>
      </c>
      <c r="D3723" s="130" t="s">
        <v>18681</v>
      </c>
      <c r="E3723" s="130" t="s">
        <v>12133</v>
      </c>
      <c r="F3723" s="215">
        <v>0.35790935462591311</v>
      </c>
      <c r="G3723" s="132" t="str">
        <f ca="1">IFERROR(_xll.BQL($A3723, "cur_mkt_cap(currency=EUR)")/1000000, " ")</f>
        <v xml:space="preserve"> </v>
      </c>
      <c r="M3723" s="308"/>
      <c r="N3723" s="215">
        <f t="shared" si="144"/>
        <v>3.800440146357571E-3</v>
      </c>
      <c r="O3723" s="172" t="str">
        <f>IFERROR(IF(VLOOKUP($C3723,'MSCI Database'!$C:$R,2, FALSE)="","",VLOOKUP($C3723,'MSCI Database'!$C:$R,2, FALSE)),"")</f>
        <v>Pharmaceuticals</v>
      </c>
      <c r="P3723" s="186" t="str">
        <f>IFERROR(IF(VLOOKUP($C3723,'MSCI Database'!$C:$R,3, FALSE)="","",VLOOKUP($C3723,'MSCI Database'!$C:$R,3, FALSE)),"")</f>
        <v>A</v>
      </c>
      <c r="Q3723" s="164" t="str">
        <f>IFERROR(IF(VLOOKUP($C3723,'MSCI Database'!$C:$R,4, FALSE)="","",VLOOKUP($C3723,'MSCI Database'!$C:$R,4, FALSE)),"")</f>
        <v>0</v>
      </c>
      <c r="R3723" s="164">
        <f>IFERROR(IF(VLOOKUP($C3723,'MSCI Database'!$C:$R,5, FALSE)="","",VLOOKUP($C3723,'MSCI Database'!$C:$R,5, FALSE)),"")</f>
        <v>6.8</v>
      </c>
      <c r="S3723" s="164">
        <f>IFERROR(IF(VLOOKUP($C3723,'MSCI Database'!$C:$R,6, FALSE)="","",VLOOKUP($C3723,'MSCI Database'!$C:$R,6, FALSE)),"")</f>
        <v>6.7</v>
      </c>
      <c r="T3723" s="211">
        <f>IFERROR(IF(VLOOKUP($C3723,'MSCI Database'!$C:$R,7, FALSE)="","",VLOOKUP($C3723,'MSCI Database'!$C:$R,7, FALSE)),"")</f>
        <v>4</v>
      </c>
      <c r="U3723" s="164">
        <f>IFERROR(IF(VLOOKUP($C3723,'MSCI Database'!$C:$R,8, FALSE)="","",VLOOKUP($C3723,'MSCI Database'!$C:$R,8, FALSE)),"")</f>
        <v>6.2</v>
      </c>
      <c r="V3723" s="175">
        <f>IFERROR(IF(VLOOKUP($C3723,'MSCI Database'!$C:$R,9, FALSE)="","",VLOOKUP($C3723,'MSCI Database'!$C:$R,9, FALSE)),"")</f>
        <v>5</v>
      </c>
      <c r="W3723" s="165">
        <f t="shared" ca="1" si="145"/>
        <v>0</v>
      </c>
      <c r="X3723" s="236">
        <f>IFERROR(IF(VLOOKUP($C3723,'MSCI Database'!$C:$R,10, FALSE)="","",VLOOKUP($C3723,'MSCI Database'!$C:$R,10, FALSE)),"")</f>
        <v>741749</v>
      </c>
      <c r="Y3723" s="133" t="str">
        <f>IFERROR(IF(VLOOKUP($C3723,'MSCI Database'!$C:$R,11, FALSE)="","",VLOOKUP($C3723,'MSCI Database'!$C:$R,11, FALSE)),"")</f>
        <v>2019</v>
      </c>
      <c r="Z3723" s="133" t="str">
        <f>IFERROR(IF(VLOOKUP($C3723,'MSCI Database'!$C:$R,12, FALSE)="","",VLOOKUP($C3723,'MSCI Database'!$C:$R,12, FALSE)),"")</f>
        <v>E.CSI</v>
      </c>
      <c r="AA3723" s="202" t="str">
        <f>IFERROR(IF(VLOOKUP($C3723,'MSCI Database'!$C:$R,13, FALSE)="","",VLOOKUP($C3723,'MSCI Database'!$C:$R,13, FALSE)),"")</f>
        <v>Robust human capital and governance practices but continues to face product recalls</v>
      </c>
    </row>
    <row r="3724" spans="1:27" s="130" customFormat="1" ht="15" hidden="1" customHeight="1" outlineLevel="1">
      <c r="A3724" s="130" t="s">
        <v>4047</v>
      </c>
      <c r="B3724" s="130" t="s">
        <v>4048</v>
      </c>
      <c r="C3724" s="130" t="s">
        <v>4049</v>
      </c>
      <c r="D3724" s="130" t="s">
        <v>18672</v>
      </c>
      <c r="E3724" s="130" t="s">
        <v>18704</v>
      </c>
      <c r="F3724" s="215">
        <v>3.0381061912122509E-3</v>
      </c>
      <c r="G3724" s="132" t="str">
        <f ca="1">IFERROR(_xll.BQL($A3724, "cur_mkt_cap(currency=EUR)")/1000000, " ")</f>
        <v xml:space="preserve"> </v>
      </c>
      <c r="M3724" s="308"/>
      <c r="N3724" s="215">
        <f t="shared" si="144"/>
        <v>3.2259957971896427E-5</v>
      </c>
      <c r="O3724" s="172" t="str">
        <f>IFERROR(IF(VLOOKUP($C3724,'MSCI Database'!$C:$R,2, FALSE)="","",VLOOKUP($C3724,'MSCI Database'!$C:$R,2, FALSE)),"")</f>
        <v>Real Estate Development &amp; Diversified Activities</v>
      </c>
      <c r="P3724" s="186" t="str">
        <f>IFERROR(IF(VLOOKUP($C3724,'MSCI Database'!$C:$R,3, FALSE)="","",VLOOKUP($C3724,'MSCI Database'!$C:$R,3, FALSE)),"")</f>
        <v>A</v>
      </c>
      <c r="Q3724" s="164" t="str">
        <f>IFERROR(IF(VLOOKUP($C3724,'MSCI Database'!$C:$R,4, FALSE)="","",VLOOKUP($C3724,'MSCI Database'!$C:$R,4, FALSE)),"")</f>
        <v>0</v>
      </c>
      <c r="R3724" s="164">
        <f>IFERROR(IF(VLOOKUP($C3724,'MSCI Database'!$C:$R,5, FALSE)="","",VLOOKUP($C3724,'MSCI Database'!$C:$R,5, FALSE)),"")</f>
        <v>6.9</v>
      </c>
      <c r="S3724" s="164">
        <f>IFERROR(IF(VLOOKUP($C3724,'MSCI Database'!$C:$R,6, FALSE)="","",VLOOKUP($C3724,'MSCI Database'!$C:$R,6, FALSE)),"")</f>
        <v>4.9000000000000004</v>
      </c>
      <c r="T3724" s="211">
        <f>IFERROR(IF(VLOOKUP($C3724,'MSCI Database'!$C:$R,7, FALSE)="","",VLOOKUP($C3724,'MSCI Database'!$C:$R,7, FALSE)),"")</f>
        <v>5.9</v>
      </c>
      <c r="U3724" s="164">
        <f>IFERROR(IF(VLOOKUP($C3724,'MSCI Database'!$C:$R,8, FALSE)="","",VLOOKUP($C3724,'MSCI Database'!$C:$R,8, FALSE)),"")</f>
        <v>5.8</v>
      </c>
      <c r="V3724" s="175">
        <f>IFERROR(IF(VLOOKUP($C3724,'MSCI Database'!$C:$R,9, FALSE)="","",VLOOKUP($C3724,'MSCI Database'!$C:$R,9, FALSE)),"")</f>
        <v>5.6</v>
      </c>
      <c r="W3724" s="165">
        <f t="shared" ca="1" si="145"/>
        <v>0</v>
      </c>
      <c r="X3724" s="236">
        <f>IFERROR(IF(VLOOKUP($C3724,'MSCI Database'!$C:$R,10, FALSE)="","",VLOOKUP($C3724,'MSCI Database'!$C:$R,10, FALSE)),"")</f>
        <v>151232</v>
      </c>
      <c r="Y3724" s="133" t="str">
        <f>IFERROR(IF(VLOOKUP($C3724,'MSCI Database'!$C:$R,11, FALSE)="","",VLOOKUP($C3724,'MSCI Database'!$C:$R,11, FALSE)),"")</f>
        <v>2019</v>
      </c>
      <c r="Z3724" s="133" t="str">
        <f>IFERROR(IF(VLOOKUP($C3724,'MSCI Database'!$C:$R,12, FALSE)="","",VLOOKUP($C3724,'MSCI Database'!$C:$R,12, FALSE)),"")</f>
        <v>Reported</v>
      </c>
      <c r="AA3724" s="202" t="str">
        <f>IFERROR(IF(VLOOKUP($C3724,'MSCI Database'!$C:$R,13, FALSE)="","",VLOOKUP($C3724,'MSCI Database'!$C:$R,13, FALSE)),"")</f>
        <v>Leads home market peers in governance, but lags in green certifications</v>
      </c>
    </row>
    <row r="3725" spans="1:27" s="130" customFormat="1" ht="15" hidden="1" customHeight="1" outlineLevel="1">
      <c r="A3725" s="130" t="s">
        <v>4002</v>
      </c>
      <c r="B3725" s="130" t="s">
        <v>4003</v>
      </c>
      <c r="C3725" s="130" t="s">
        <v>4004</v>
      </c>
      <c r="D3725" s="130" t="s">
        <v>18672</v>
      </c>
      <c r="E3725" s="130" t="s">
        <v>18682</v>
      </c>
      <c r="F3725" s="215">
        <v>3.1469930189069852E-3</v>
      </c>
      <c r="G3725" s="132" t="str">
        <f ca="1">IFERROR(_xll.BQL($A3725, "cur_mkt_cap(currency=EUR)")/1000000, " ")</f>
        <v xml:space="preserve"> </v>
      </c>
      <c r="M3725" s="308"/>
      <c r="N3725" s="215">
        <f t="shared" si="144"/>
        <v>3.3416166565027802E-5</v>
      </c>
      <c r="O3725" s="172" t="str">
        <f>IFERROR(IF(VLOOKUP($C3725,'MSCI Database'!$C:$R,2, FALSE)="","",VLOOKUP($C3725,'MSCI Database'!$C:$R,2, FALSE)),"")</f>
        <v>Auto Components</v>
      </c>
      <c r="P3725" s="186" t="str">
        <f>IFERROR(IF(VLOOKUP($C3725,'MSCI Database'!$C:$R,3, FALSE)="","",VLOOKUP($C3725,'MSCI Database'!$C:$R,3, FALSE)),"")</f>
        <v>A</v>
      </c>
      <c r="Q3725" s="164" t="str">
        <f>IFERROR(IF(VLOOKUP($C3725,'MSCI Database'!$C:$R,4, FALSE)="","",VLOOKUP($C3725,'MSCI Database'!$C:$R,4, FALSE)),"")</f>
        <v>0</v>
      </c>
      <c r="R3725" s="164">
        <f>IFERROR(IF(VLOOKUP($C3725,'MSCI Database'!$C:$R,5, FALSE)="","",VLOOKUP($C3725,'MSCI Database'!$C:$R,5, FALSE)),"")</f>
        <v>6.8</v>
      </c>
      <c r="S3725" s="164">
        <f>IFERROR(IF(VLOOKUP($C3725,'MSCI Database'!$C:$R,6, FALSE)="","",VLOOKUP($C3725,'MSCI Database'!$C:$R,6, FALSE)),"")</f>
        <v>4.4000000000000004</v>
      </c>
      <c r="T3725" s="211">
        <f>IFERROR(IF(VLOOKUP($C3725,'MSCI Database'!$C:$R,7, FALSE)="","",VLOOKUP($C3725,'MSCI Database'!$C:$R,7, FALSE)),"")</f>
        <v>6.5</v>
      </c>
      <c r="U3725" s="164">
        <f>IFERROR(IF(VLOOKUP($C3725,'MSCI Database'!$C:$R,8, FALSE)="","",VLOOKUP($C3725,'MSCI Database'!$C:$R,8, FALSE)),"")</f>
        <v>3.5</v>
      </c>
      <c r="V3725" s="175">
        <f>IFERROR(IF(VLOOKUP($C3725,'MSCI Database'!$C:$R,9, FALSE)="","",VLOOKUP($C3725,'MSCI Database'!$C:$R,9, FALSE)),"")</f>
        <v>4.9000000000000004</v>
      </c>
      <c r="W3725" s="165">
        <f t="shared" ca="1" si="145"/>
        <v>0</v>
      </c>
      <c r="X3725" s="236">
        <f>IFERROR(IF(VLOOKUP($C3725,'MSCI Database'!$C:$R,10, FALSE)="","",VLOOKUP($C3725,'MSCI Database'!$C:$R,10, FALSE)),"")</f>
        <v>314623</v>
      </c>
      <c r="Y3725" s="133" t="str">
        <f>IFERROR(IF(VLOOKUP($C3725,'MSCI Database'!$C:$R,11, FALSE)="","",VLOOKUP($C3725,'MSCI Database'!$C:$R,11, FALSE)),"")</f>
        <v>2019</v>
      </c>
      <c r="Z3725" s="133" t="str">
        <f>IFERROR(IF(VLOOKUP($C3725,'MSCI Database'!$C:$R,12, FALSE)="","",VLOOKUP($C3725,'MSCI Database'!$C:$R,12, FALSE)),"")</f>
        <v>Reported</v>
      </c>
      <c r="AA3725" s="202" t="str">
        <f>IFERROR(IF(VLOOKUP($C3725,'MSCI Database'!$C:$R,13, FALSE)="","",VLOOKUP($C3725,'MSCI Database'!$C:$R,13, FALSE)),"")</f>
        <v>Robust labor engagement programs, company-wide quality management framework</v>
      </c>
    </row>
    <row r="3726" spans="1:27" s="130" customFormat="1" ht="15" hidden="1" customHeight="1" outlineLevel="1">
      <c r="A3726" s="130" t="s">
        <v>3579</v>
      </c>
      <c r="B3726" s="130" t="s">
        <v>3580</v>
      </c>
      <c r="C3726" s="130" t="s">
        <v>3581</v>
      </c>
      <c r="D3726" s="130" t="s">
        <v>18672</v>
      </c>
      <c r="E3726" s="130" t="s">
        <v>18688</v>
      </c>
      <c r="F3726" s="215">
        <v>3.026165139526213E-3</v>
      </c>
      <c r="G3726" s="132" t="str">
        <f ca="1">IFERROR(_xll.BQL($A3726, "cur_mkt_cap(currency=EUR)")/1000000, " ")</f>
        <v xml:space="preserve"> </v>
      </c>
      <c r="M3726" s="308"/>
      <c r="N3726" s="215">
        <f t="shared" si="144"/>
        <v>3.2133162593036371E-5</v>
      </c>
      <c r="O3726" s="172" t="str">
        <f>IFERROR(IF(VLOOKUP($C3726,'MSCI Database'!$C:$R,2, FALSE)="","",VLOOKUP($C3726,'MSCI Database'!$C:$R,2, FALSE)),"")</f>
        <v>Banks</v>
      </c>
      <c r="P3726" s="186" t="str">
        <f>IFERROR(IF(VLOOKUP($C3726,'MSCI Database'!$C:$R,3, FALSE)="","",VLOOKUP($C3726,'MSCI Database'!$C:$R,3, FALSE)),"")</f>
        <v>A</v>
      </c>
      <c r="Q3726" s="164" t="str">
        <f>IFERROR(IF(VLOOKUP($C3726,'MSCI Database'!$C:$R,4, FALSE)="","",VLOOKUP($C3726,'MSCI Database'!$C:$R,4, FALSE)),"")</f>
        <v>1</v>
      </c>
      <c r="R3726" s="164">
        <f>IFERROR(IF(VLOOKUP($C3726,'MSCI Database'!$C:$R,5, FALSE)="","",VLOOKUP($C3726,'MSCI Database'!$C:$R,5, FALSE)),"")</f>
        <v>7.1</v>
      </c>
      <c r="S3726" s="164">
        <f>IFERROR(IF(VLOOKUP($C3726,'MSCI Database'!$C:$R,6, FALSE)="","",VLOOKUP($C3726,'MSCI Database'!$C:$R,6, FALSE)),"")</f>
        <v>3</v>
      </c>
      <c r="T3726" s="211">
        <f>IFERROR(IF(VLOOKUP($C3726,'MSCI Database'!$C:$R,7, FALSE)="","",VLOOKUP($C3726,'MSCI Database'!$C:$R,7, FALSE)),"")</f>
        <v>4.5999999999999996</v>
      </c>
      <c r="U3726" s="164">
        <f>IFERROR(IF(VLOOKUP($C3726,'MSCI Database'!$C:$R,8, FALSE)="","",VLOOKUP($C3726,'MSCI Database'!$C:$R,8, FALSE)),"")</f>
        <v>4.3</v>
      </c>
      <c r="V3726" s="175">
        <f>IFERROR(IF(VLOOKUP($C3726,'MSCI Database'!$C:$R,9, FALSE)="","",VLOOKUP($C3726,'MSCI Database'!$C:$R,9, FALSE)),"")</f>
        <v>4.3</v>
      </c>
      <c r="W3726" s="165">
        <f t="shared" ca="1" si="145"/>
        <v>0</v>
      </c>
      <c r="X3726" s="236">
        <f>IFERROR(IF(VLOOKUP($C3726,'MSCI Database'!$C:$R,10, FALSE)="","",VLOOKUP($C3726,'MSCI Database'!$C:$R,10, FALSE)),"")</f>
        <v>12011</v>
      </c>
      <c r="Y3726" s="133" t="str">
        <f>IFERROR(IF(VLOOKUP($C3726,'MSCI Database'!$C:$R,11, FALSE)="","",VLOOKUP($C3726,'MSCI Database'!$C:$R,11, FALSE)),"")</f>
        <v>2019</v>
      </c>
      <c r="Z3726" s="133" t="str">
        <f>IFERROR(IF(VLOOKUP($C3726,'MSCI Database'!$C:$R,12, FALSE)="","",VLOOKUP($C3726,'MSCI Database'!$C:$R,12, FALSE)),"")</f>
        <v>E.Segmt-Moderate</v>
      </c>
      <c r="AA3726" s="202" t="str">
        <f>IFERROR(IF(VLOOKUP($C3726,'MSCI Database'!$C:$R,13, FALSE)="","",VLOOKUP($C3726,'MSCI Database'!$C:$R,13, FALSE)),"")</f>
        <v>Improvements in corporate governance practices drive the upgrade</v>
      </c>
    </row>
    <row r="3727" spans="1:27" s="130" customFormat="1" ht="15" hidden="1" customHeight="1" outlineLevel="1">
      <c r="A3727" s="130" t="s">
        <v>8467</v>
      </c>
      <c r="B3727" s="130" t="s">
        <v>8468</v>
      </c>
      <c r="C3727" s="130" t="s">
        <v>8469</v>
      </c>
      <c r="D3727" s="130" t="s">
        <v>18703</v>
      </c>
      <c r="E3727" s="130" t="s">
        <v>18688</v>
      </c>
      <c r="F3727" s="215">
        <v>2.2195167366948331E-2</v>
      </c>
      <c r="G3727" s="132" t="str">
        <f ca="1">IFERROR(_xll.BQL($A3727, "cur_mkt_cap(currency=EUR)")/1000000, " ")</f>
        <v xml:space="preserve"> </v>
      </c>
      <c r="M3727" s="308"/>
      <c r="N3727" s="215">
        <f t="shared" si="144"/>
        <v>2.356781235981943E-4</v>
      </c>
      <c r="O3727" s="172" t="str">
        <f>IFERROR(IF(VLOOKUP($C3727,'MSCI Database'!$C:$R,2, FALSE)="","",VLOOKUP($C3727,'MSCI Database'!$C:$R,2, FALSE)),"")</f>
        <v>Diversified Financials</v>
      </c>
      <c r="P3727" s="186" t="str">
        <f>IFERROR(IF(VLOOKUP($C3727,'MSCI Database'!$C:$R,3, FALSE)="","",VLOOKUP($C3727,'MSCI Database'!$C:$R,3, FALSE)),"")</f>
        <v>A</v>
      </c>
      <c r="Q3727" s="164" t="str">
        <f>IFERROR(IF(VLOOKUP($C3727,'MSCI Database'!$C:$R,4, FALSE)="","",VLOOKUP($C3727,'MSCI Database'!$C:$R,4, FALSE)),"")</f>
        <v>0</v>
      </c>
      <c r="R3727" s="164">
        <f>IFERROR(IF(VLOOKUP($C3727,'MSCI Database'!$C:$R,5, FALSE)="","",VLOOKUP($C3727,'MSCI Database'!$C:$R,5, FALSE)),"")</f>
        <v>6.9</v>
      </c>
      <c r="S3727" s="164">
        <f>IFERROR(IF(VLOOKUP($C3727,'MSCI Database'!$C:$R,6, FALSE)="","",VLOOKUP($C3727,'MSCI Database'!$C:$R,6, FALSE)),"")</f>
        <v>10</v>
      </c>
      <c r="T3727" s="211">
        <f>IFERROR(IF(VLOOKUP($C3727,'MSCI Database'!$C:$R,7, FALSE)="","",VLOOKUP($C3727,'MSCI Database'!$C:$R,7, FALSE)),"")</f>
        <v>4.4000000000000004</v>
      </c>
      <c r="U3727" s="164">
        <f>IFERROR(IF(VLOOKUP($C3727,'MSCI Database'!$C:$R,8, FALSE)="","",VLOOKUP($C3727,'MSCI Database'!$C:$R,8, FALSE)),"")</f>
        <v>6.4</v>
      </c>
      <c r="V3727" s="175">
        <f>IFERROR(IF(VLOOKUP($C3727,'MSCI Database'!$C:$R,9, FALSE)="","",VLOOKUP($C3727,'MSCI Database'!$C:$R,9, FALSE)),"")</f>
        <v>5.3</v>
      </c>
      <c r="W3727" s="165">
        <f t="shared" ca="1" si="145"/>
        <v>0</v>
      </c>
      <c r="X3727" s="236">
        <f>IFERROR(IF(VLOOKUP($C3727,'MSCI Database'!$C:$R,10, FALSE)="","",VLOOKUP($C3727,'MSCI Database'!$C:$R,10, FALSE)),"")</f>
        <v>179362</v>
      </c>
      <c r="Y3727" s="133" t="str">
        <f>IFERROR(IF(VLOOKUP($C3727,'MSCI Database'!$C:$R,11, FALSE)="","",VLOOKUP($C3727,'MSCI Database'!$C:$R,11, FALSE)),"")</f>
        <v>2020</v>
      </c>
      <c r="Z3727" s="133" t="str">
        <f>IFERROR(IF(VLOOKUP($C3727,'MSCI Database'!$C:$R,12, FALSE)="","",VLOOKUP($C3727,'MSCI Database'!$C:$R,12, FALSE)),"")</f>
        <v>Reported</v>
      </c>
      <c r="AA3727" s="202" t="str">
        <f>IFERROR(IF(VLOOKUP($C3727,'MSCI Database'!$C:$R,13, FALSE)="","",VLOOKUP($C3727,'MSCI Database'!$C:$R,13, FALSE)),"")</f>
        <v>Strong responsible lending policies and staff engagement programs</v>
      </c>
    </row>
    <row r="3728" spans="1:27" s="130" customFormat="1" ht="15" hidden="1" customHeight="1" outlineLevel="1">
      <c r="A3728" s="130" t="s">
        <v>7799</v>
      </c>
      <c r="B3728" s="130" t="s">
        <v>7800</v>
      </c>
      <c r="C3728" s="130" t="s">
        <v>7801</v>
      </c>
      <c r="D3728" s="130" t="s">
        <v>12128</v>
      </c>
      <c r="E3728" s="130" t="s">
        <v>12133</v>
      </c>
      <c r="F3728" s="215">
        <v>0.32061521615086902</v>
      </c>
      <c r="G3728" s="132" t="str">
        <f ca="1">IFERROR(_xll.BQL($A3728, "cur_mkt_cap(currency=EUR)")/1000000, " ")</f>
        <v xml:space="preserve"> </v>
      </c>
      <c r="M3728" s="308"/>
      <c r="N3728" s="215">
        <f t="shared" si="144"/>
        <v>3.4044344559432576E-3</v>
      </c>
      <c r="O3728" s="172" t="str">
        <f>IFERROR(IF(VLOOKUP($C3728,'MSCI Database'!$C:$R,2, FALSE)="","",VLOOKUP($C3728,'MSCI Database'!$C:$R,2, FALSE)),"")</f>
        <v>Pharmaceuticals</v>
      </c>
      <c r="P3728" s="186" t="str">
        <f>IFERROR(IF(VLOOKUP($C3728,'MSCI Database'!$C:$R,3, FALSE)="","",VLOOKUP($C3728,'MSCI Database'!$C:$R,3, FALSE)),"")</f>
        <v>B</v>
      </c>
      <c r="Q3728" s="164" t="str">
        <f>IFERROR(IF(VLOOKUP($C3728,'MSCI Database'!$C:$R,4, FALSE)="","",VLOOKUP($C3728,'MSCI Database'!$C:$R,4, FALSE)),"")</f>
        <v>0</v>
      </c>
      <c r="R3728" s="164">
        <f>IFERROR(IF(VLOOKUP($C3728,'MSCI Database'!$C:$R,5, FALSE)="","",VLOOKUP($C3728,'MSCI Database'!$C:$R,5, FALSE)),"")</f>
        <v>2.4</v>
      </c>
      <c r="S3728" s="164">
        <f>IFERROR(IF(VLOOKUP($C3728,'MSCI Database'!$C:$R,6, FALSE)="","",VLOOKUP($C3728,'MSCI Database'!$C:$R,6, FALSE)),"")</f>
        <v>4.7</v>
      </c>
      <c r="T3728" s="211">
        <f>IFERROR(IF(VLOOKUP($C3728,'MSCI Database'!$C:$R,7, FALSE)="","",VLOOKUP($C3728,'MSCI Database'!$C:$R,7, FALSE)),"")</f>
        <v>2.6</v>
      </c>
      <c r="U3728" s="164">
        <f>IFERROR(IF(VLOOKUP($C3728,'MSCI Database'!$C:$R,8, FALSE)="","",VLOOKUP($C3728,'MSCI Database'!$C:$R,8, FALSE)),"")</f>
        <v>2.8</v>
      </c>
      <c r="V3728" s="175">
        <f>IFERROR(IF(VLOOKUP($C3728,'MSCI Database'!$C:$R,9, FALSE)="","",VLOOKUP($C3728,'MSCI Database'!$C:$R,9, FALSE)),"")</f>
        <v>2.8</v>
      </c>
      <c r="W3728" s="165">
        <f t="shared" ca="1" si="145"/>
        <v>0</v>
      </c>
      <c r="X3728" s="236">
        <f>IFERROR(IF(VLOOKUP($C3728,'MSCI Database'!$C:$R,10, FALSE)="","",VLOOKUP($C3728,'MSCI Database'!$C:$R,10, FALSE)),"")</f>
        <v>1496924</v>
      </c>
      <c r="Y3728" s="133" t="str">
        <f>IFERROR(IF(VLOOKUP($C3728,'MSCI Database'!$C:$R,11, FALSE)="","",VLOOKUP($C3728,'MSCI Database'!$C:$R,11, FALSE)),"")</f>
        <v>2019</v>
      </c>
      <c r="Z3728" s="133" t="str">
        <f>IFERROR(IF(VLOOKUP($C3728,'MSCI Database'!$C:$R,12, FALSE)="","",VLOOKUP($C3728,'MSCI Database'!$C:$R,12, FALSE)),"")</f>
        <v>Reported</v>
      </c>
      <c r="AA3728" s="202" t="str">
        <f>IFERROR(IF(VLOOKUP($C3728,'MSCI Database'!$C:$R,13, FALSE)="","",VLOOKUP($C3728,'MSCI Database'!$C:$R,13, FALSE)),"")</f>
        <v>Ongoing safety litigations; allegations of unethical business persist</v>
      </c>
    </row>
    <row r="3729" spans="1:27" s="130" customFormat="1" ht="15" hidden="1" customHeight="1" outlineLevel="1">
      <c r="A3729" s="130" t="s">
        <v>5574</v>
      </c>
      <c r="B3729" s="130" t="s">
        <v>5575</v>
      </c>
      <c r="C3729" s="130" t="s">
        <v>5576</v>
      </c>
      <c r="D3729" s="130" t="s">
        <v>18701</v>
      </c>
      <c r="E3729" s="130" t="s">
        <v>18684</v>
      </c>
      <c r="F3729" s="215">
        <v>4.1973490466430223E-3</v>
      </c>
      <c r="G3729" s="132" t="str">
        <f ca="1">IFERROR(_xll.BQL($A3729, "cur_mkt_cap(currency=EUR)")/1000000, " ")</f>
        <v xml:space="preserve"> </v>
      </c>
      <c r="M3729" s="308"/>
      <c r="N3729" s="215">
        <f t="shared" si="144"/>
        <v>4.4569312366285073E-5</v>
      </c>
      <c r="O3729" s="172" t="str">
        <f>IFERROR(IF(VLOOKUP($C3729,'MSCI Database'!$C:$R,2, FALSE)="","",VLOOKUP($C3729,'MSCI Database'!$C:$R,2, FALSE)),"")</f>
        <v>Steel</v>
      </c>
      <c r="P3729" s="186" t="str">
        <f>IFERROR(IF(VLOOKUP($C3729,'MSCI Database'!$C:$R,3, FALSE)="","",VLOOKUP($C3729,'MSCI Database'!$C:$R,3, FALSE)),"")</f>
        <v>B</v>
      </c>
      <c r="Q3729" s="164" t="str">
        <f>IFERROR(IF(VLOOKUP($C3729,'MSCI Database'!$C:$R,4, FALSE)="","",VLOOKUP($C3729,'MSCI Database'!$C:$R,4, FALSE)),"")</f>
        <v>1</v>
      </c>
      <c r="R3729" s="164">
        <f>IFERROR(IF(VLOOKUP($C3729,'MSCI Database'!$C:$R,5, FALSE)="","",VLOOKUP($C3729,'MSCI Database'!$C:$R,5, FALSE)),"")</f>
        <v>1.8</v>
      </c>
      <c r="S3729" s="164">
        <f>IFERROR(IF(VLOOKUP($C3729,'MSCI Database'!$C:$R,6, FALSE)="","",VLOOKUP($C3729,'MSCI Database'!$C:$R,6, FALSE)),"")</f>
        <v>3</v>
      </c>
      <c r="T3729" s="211">
        <f>IFERROR(IF(VLOOKUP($C3729,'MSCI Database'!$C:$R,7, FALSE)="","",VLOOKUP($C3729,'MSCI Database'!$C:$R,7, FALSE)),"")</f>
        <v>1.5</v>
      </c>
      <c r="U3729" s="164">
        <f>IFERROR(IF(VLOOKUP($C3729,'MSCI Database'!$C:$R,8, FALSE)="","",VLOOKUP($C3729,'MSCI Database'!$C:$R,8, FALSE)),"")</f>
        <v>3.6</v>
      </c>
      <c r="V3729" s="175">
        <f>IFERROR(IF(VLOOKUP($C3729,'MSCI Database'!$C:$R,9, FALSE)="","",VLOOKUP($C3729,'MSCI Database'!$C:$R,9, FALSE)),"")</f>
        <v>2.9</v>
      </c>
      <c r="W3729" s="165">
        <f t="shared" ca="1" si="145"/>
        <v>0</v>
      </c>
      <c r="X3729" s="236">
        <f>IFERROR(IF(VLOOKUP($C3729,'MSCI Database'!$C:$R,10, FALSE)="","",VLOOKUP($C3729,'MSCI Database'!$C:$R,10, FALSE)),"")</f>
        <v>28038160</v>
      </c>
      <c r="Y3729" s="133" t="str">
        <f>IFERROR(IF(VLOOKUP($C3729,'MSCI Database'!$C:$R,11, FALSE)="","",VLOOKUP($C3729,'MSCI Database'!$C:$R,11, FALSE)),"")</f>
        <v>2019</v>
      </c>
      <c r="Z3729" s="133" t="str">
        <f>IFERROR(IF(VLOOKUP($C3729,'MSCI Database'!$C:$R,12, FALSE)="","",VLOOKUP($C3729,'MSCI Database'!$C:$R,12, FALSE)),"")</f>
        <v>Reported</v>
      </c>
      <c r="AA3729" s="202" t="str">
        <f>IFERROR(IF(VLOOKUP($C3729,'MSCI Database'!$C:$R,13, FALSE)="","",VLOOKUP($C3729,'MSCI Database'!$C:$R,13, FALSE)),"")</f>
        <v>Safety performance continues to trail peers; fatalities indicate potential gaps in safety management</v>
      </c>
    </row>
    <row r="3730" spans="1:27" s="130" customFormat="1" ht="15" hidden="1" customHeight="1" outlineLevel="1">
      <c r="A3730" s="130" t="s">
        <v>7950</v>
      </c>
      <c r="B3730" s="130" t="s">
        <v>7951</v>
      </c>
      <c r="C3730" s="130" t="s">
        <v>7952</v>
      </c>
      <c r="D3730" s="130" t="s">
        <v>12128</v>
      </c>
      <c r="E3730" s="130" t="s">
        <v>18689</v>
      </c>
      <c r="F3730" s="215">
        <v>0.31753398358895579</v>
      </c>
      <c r="G3730" s="132" t="str">
        <f ca="1">IFERROR(_xll.BQL($A3730, "cur_mkt_cap(currency=EUR)")/1000000, " ")</f>
        <v xml:space="preserve"> </v>
      </c>
      <c r="M3730" s="308"/>
      <c r="N3730" s="215">
        <f t="shared" si="144"/>
        <v>3.3717165630544324E-3</v>
      </c>
      <c r="O3730" s="172" t="str">
        <f>IFERROR(IF(VLOOKUP($C3730,'MSCI Database'!$C:$R,2, FALSE)="","",VLOOKUP($C3730,'MSCI Database'!$C:$R,2, FALSE)),"")</f>
        <v>Software &amp; Services</v>
      </c>
      <c r="P3730" s="186" t="str">
        <f>IFERROR(IF(VLOOKUP($C3730,'MSCI Database'!$C:$R,3, FALSE)="","",VLOOKUP($C3730,'MSCI Database'!$C:$R,3, FALSE)),"")</f>
        <v>AA</v>
      </c>
      <c r="Q3730" s="164" t="str">
        <f>IFERROR(IF(VLOOKUP($C3730,'MSCI Database'!$C:$R,4, FALSE)="","",VLOOKUP($C3730,'MSCI Database'!$C:$R,4, FALSE)),"")</f>
        <v>-1</v>
      </c>
      <c r="R3730" s="164">
        <f>IFERROR(IF(VLOOKUP($C3730,'MSCI Database'!$C:$R,5, FALSE)="","",VLOOKUP($C3730,'MSCI Database'!$C:$R,5, FALSE)),"")</f>
        <v>7.4</v>
      </c>
      <c r="S3730" s="164">
        <f>IFERROR(IF(VLOOKUP($C3730,'MSCI Database'!$C:$R,6, FALSE)="","",VLOOKUP($C3730,'MSCI Database'!$C:$R,6, FALSE)),"")</f>
        <v>5.9</v>
      </c>
      <c r="T3730" s="211">
        <f>IFERROR(IF(VLOOKUP($C3730,'MSCI Database'!$C:$R,7, FALSE)="","",VLOOKUP($C3730,'MSCI Database'!$C:$R,7, FALSE)),"")</f>
        <v>6.8</v>
      </c>
      <c r="U3730" s="164">
        <f>IFERROR(IF(VLOOKUP($C3730,'MSCI Database'!$C:$R,8, FALSE)="","",VLOOKUP($C3730,'MSCI Database'!$C:$R,8, FALSE)),"")</f>
        <v>3.8</v>
      </c>
      <c r="V3730" s="175">
        <f>IFERROR(IF(VLOOKUP($C3730,'MSCI Database'!$C:$R,9, FALSE)="","",VLOOKUP($C3730,'MSCI Database'!$C:$R,9, FALSE)),"")</f>
        <v>5.6</v>
      </c>
      <c r="W3730" s="165">
        <f t="shared" ca="1" si="145"/>
        <v>0</v>
      </c>
      <c r="X3730" s="236">
        <f>IFERROR(IF(VLOOKUP($C3730,'MSCI Database'!$C:$R,10, FALSE)="","",VLOOKUP($C3730,'MSCI Database'!$C:$R,10, FALSE)),"")</f>
        <v>297000</v>
      </c>
      <c r="Y3730" s="133" t="str">
        <f>IFERROR(IF(VLOOKUP($C3730,'MSCI Database'!$C:$R,11, FALSE)="","",VLOOKUP($C3730,'MSCI Database'!$C:$R,11, FALSE)),"")</f>
        <v>2019</v>
      </c>
      <c r="Z3730" s="133" t="str">
        <f>IFERROR(IF(VLOOKUP($C3730,'MSCI Database'!$C:$R,12, FALSE)="","",VLOOKUP($C3730,'MSCI Database'!$C:$R,12, FALSE)),"")</f>
        <v>Reported</v>
      </c>
      <c r="AA3730" s="202" t="str">
        <f>IFERROR(IF(VLOOKUP($C3730,'MSCI Database'!$C:$R,13, FALSE)="","",VLOOKUP($C3730,'MSCI Database'!$C:$R,13, FALSE)),"")</f>
        <v>Strong data protection measures, but recent controversies may cause concerns</v>
      </c>
    </row>
    <row r="3731" spans="1:27" s="130" customFormat="1" ht="15" hidden="1" customHeight="1" outlineLevel="1">
      <c r="A3731" s="130" t="s">
        <v>6656</v>
      </c>
      <c r="B3731" s="130" t="s">
        <v>6657</v>
      </c>
      <c r="C3731" s="130" t="s">
        <v>6658</v>
      </c>
      <c r="D3731" s="130" t="s">
        <v>12128</v>
      </c>
      <c r="E3731" s="130" t="s">
        <v>18707</v>
      </c>
      <c r="F3731" s="215">
        <v>0.3167838854492051</v>
      </c>
      <c r="G3731" s="132" t="str">
        <f ca="1">IFERROR(_xll.BQL($A3731, "cur_mkt_cap(currency=EUR)")/1000000, " ")</f>
        <v xml:space="preserve"> </v>
      </c>
      <c r="M3731" s="308"/>
      <c r="N3731" s="215">
        <f t="shared" si="144"/>
        <v>3.3637516885766578E-3</v>
      </c>
      <c r="O3731" s="172" t="str">
        <f>IFERROR(IF(VLOOKUP($C3731,'MSCI Database'!$C:$R,2, FALSE)="","",VLOOKUP($C3731,'MSCI Database'!$C:$R,2, FALSE)),"")</f>
        <v>Integrated Oil &amp; Gas</v>
      </c>
      <c r="P3731" s="186" t="str">
        <f>IFERROR(IF(VLOOKUP($C3731,'MSCI Database'!$C:$R,3, FALSE)="","",VLOOKUP($C3731,'MSCI Database'!$C:$R,3, FALSE)),"")</f>
        <v>BBB</v>
      </c>
      <c r="Q3731" s="164" t="str">
        <f>IFERROR(IF(VLOOKUP($C3731,'MSCI Database'!$C:$R,4, FALSE)="","",VLOOKUP($C3731,'MSCI Database'!$C:$R,4, FALSE)),"")</f>
        <v>0</v>
      </c>
      <c r="R3731" s="164">
        <f>IFERROR(IF(VLOOKUP($C3731,'MSCI Database'!$C:$R,5, FALSE)="","",VLOOKUP($C3731,'MSCI Database'!$C:$R,5, FALSE)),"")</f>
        <v>5.0999999999999996</v>
      </c>
      <c r="S3731" s="164">
        <f>IFERROR(IF(VLOOKUP($C3731,'MSCI Database'!$C:$R,6, FALSE)="","",VLOOKUP($C3731,'MSCI Database'!$C:$R,6, FALSE)),"")</f>
        <v>4.4000000000000004</v>
      </c>
      <c r="T3731" s="211">
        <f>IFERROR(IF(VLOOKUP($C3731,'MSCI Database'!$C:$R,7, FALSE)="","",VLOOKUP($C3731,'MSCI Database'!$C:$R,7, FALSE)),"")</f>
        <v>5.9</v>
      </c>
      <c r="U3731" s="164">
        <f>IFERROR(IF(VLOOKUP($C3731,'MSCI Database'!$C:$R,8, FALSE)="","",VLOOKUP($C3731,'MSCI Database'!$C:$R,8, FALSE)),"")</f>
        <v>3.1</v>
      </c>
      <c r="V3731" s="175">
        <f>IFERROR(IF(VLOOKUP($C3731,'MSCI Database'!$C:$R,9, FALSE)="","",VLOOKUP($C3731,'MSCI Database'!$C:$R,9, FALSE)),"")</f>
        <v>4.4000000000000004</v>
      </c>
      <c r="W3731" s="165">
        <f t="shared" ca="1" si="145"/>
        <v>0</v>
      </c>
      <c r="X3731" s="236">
        <f>IFERROR(IF(VLOOKUP($C3731,'MSCI Database'!$C:$R,10, FALSE)="","",VLOOKUP($C3731,'MSCI Database'!$C:$R,10, FALSE)),"")</f>
        <v>57000000</v>
      </c>
      <c r="Y3731" s="133" t="str">
        <f>IFERROR(IF(VLOOKUP($C3731,'MSCI Database'!$C:$R,11, FALSE)="","",VLOOKUP($C3731,'MSCI Database'!$C:$R,11, FALSE)),"")</f>
        <v>2019</v>
      </c>
      <c r="Z3731" s="133" t="str">
        <f>IFERROR(IF(VLOOKUP($C3731,'MSCI Database'!$C:$R,12, FALSE)="","",VLOOKUP($C3731,'MSCI Database'!$C:$R,12, FALSE)),"")</f>
        <v>Reported</v>
      </c>
      <c r="AA3731" s="202" t="str">
        <f>IFERROR(IF(VLOOKUP($C3731,'MSCI Database'!$C:$R,13, FALSE)="","",VLOOKUP($C3731,'MSCI Database'!$C:$R,13, FALSE)),"")</f>
        <v>Plans to acquire Noble Energy, environment risk profile may remain unaltered</v>
      </c>
    </row>
    <row r="3732" spans="1:27" s="130" customFormat="1" ht="15" hidden="1" customHeight="1" outlineLevel="1">
      <c r="A3732" s="130" t="s">
        <v>7791</v>
      </c>
      <c r="B3732" s="130" t="s">
        <v>7792</v>
      </c>
      <c r="C3732" s="130" t="s">
        <v>7793</v>
      </c>
      <c r="D3732" s="130" t="s">
        <v>12128</v>
      </c>
      <c r="E3732" s="130" t="s">
        <v>18674</v>
      </c>
      <c r="F3732" s="215">
        <v>0.31485960112747458</v>
      </c>
      <c r="G3732" s="132" t="str">
        <f ca="1">IFERROR(_xll.BQL($A3732, "cur_mkt_cap(currency=EUR)")/1000000, " ")</f>
        <v xml:space="preserve"> </v>
      </c>
      <c r="M3732" s="308"/>
      <c r="N3732" s="215">
        <f t="shared" si="144"/>
        <v>3.3433187848405854E-3</v>
      </c>
      <c r="O3732" s="172" t="str">
        <f>IFERROR(IF(VLOOKUP($C3732,'MSCI Database'!$C:$R,2, FALSE)="","",VLOOKUP($C3732,'MSCI Database'!$C:$R,2, FALSE)),"")</f>
        <v>Beverages</v>
      </c>
      <c r="P3732" s="186" t="str">
        <f>IFERROR(IF(VLOOKUP($C3732,'MSCI Database'!$C:$R,3, FALSE)="","",VLOOKUP($C3732,'MSCI Database'!$C:$R,3, FALSE)),"")</f>
        <v>AA</v>
      </c>
      <c r="Q3732" s="164" t="str">
        <f>IFERROR(IF(VLOOKUP($C3732,'MSCI Database'!$C:$R,4, FALSE)="","",VLOOKUP($C3732,'MSCI Database'!$C:$R,4, FALSE)),"")</f>
        <v>0</v>
      </c>
      <c r="R3732" s="164">
        <f>IFERROR(IF(VLOOKUP($C3732,'MSCI Database'!$C:$R,5, FALSE)="","",VLOOKUP($C3732,'MSCI Database'!$C:$R,5, FALSE)),"")</f>
        <v>8.3000000000000007</v>
      </c>
      <c r="S3732" s="164">
        <f>IFERROR(IF(VLOOKUP($C3732,'MSCI Database'!$C:$R,6, FALSE)="","",VLOOKUP($C3732,'MSCI Database'!$C:$R,6, FALSE)),"")</f>
        <v>7.2</v>
      </c>
      <c r="T3732" s="211">
        <f>IFERROR(IF(VLOOKUP($C3732,'MSCI Database'!$C:$R,7, FALSE)="","",VLOOKUP($C3732,'MSCI Database'!$C:$R,7, FALSE)),"")</f>
        <v>4.4000000000000004</v>
      </c>
      <c r="U3732" s="164">
        <f>IFERROR(IF(VLOOKUP($C3732,'MSCI Database'!$C:$R,8, FALSE)="","",VLOOKUP($C3732,'MSCI Database'!$C:$R,8, FALSE)),"")</f>
        <v>6.1</v>
      </c>
      <c r="V3732" s="175">
        <f>IFERROR(IF(VLOOKUP($C3732,'MSCI Database'!$C:$R,9, FALSE)="","",VLOOKUP($C3732,'MSCI Database'!$C:$R,9, FALSE)),"")</f>
        <v>5.8</v>
      </c>
      <c r="W3732" s="165">
        <f t="shared" ca="1" si="145"/>
        <v>0</v>
      </c>
      <c r="X3732" s="236">
        <f>IFERROR(IF(VLOOKUP($C3732,'MSCI Database'!$C:$R,10, FALSE)="","",VLOOKUP($C3732,'MSCI Database'!$C:$R,10, FALSE)),"")</f>
        <v>5108938</v>
      </c>
      <c r="Y3732" s="133" t="str">
        <f>IFERROR(IF(VLOOKUP($C3732,'MSCI Database'!$C:$R,11, FALSE)="","",VLOOKUP($C3732,'MSCI Database'!$C:$R,11, FALSE)),"")</f>
        <v>2019</v>
      </c>
      <c r="Z3732" s="133" t="str">
        <f>IFERROR(IF(VLOOKUP($C3732,'MSCI Database'!$C:$R,12, FALSE)="","",VLOOKUP($C3732,'MSCI Database'!$C:$R,12, FALSE)),"")</f>
        <v>Reported</v>
      </c>
      <c r="AA3732" s="202" t="str">
        <f>IFERROR(IF(VLOOKUP($C3732,'MSCI Database'!$C:$R,13, FALSE)="","",VLOOKUP($C3732,'MSCI Database'!$C:$R,13, FALSE)),"")</f>
        <v>Strong environmental mitigation, expanding its footprint in healthy snacks and non-soda beverages</v>
      </c>
    </row>
    <row r="3733" spans="1:27" s="130" customFormat="1" ht="15" hidden="1" customHeight="1" outlineLevel="1">
      <c r="A3733" s="130" t="s">
        <v>8303</v>
      </c>
      <c r="B3733" s="130" t="s">
        <v>8304</v>
      </c>
      <c r="C3733" s="130" t="s">
        <v>8305</v>
      </c>
      <c r="D3733" s="130" t="s">
        <v>12128</v>
      </c>
      <c r="E3733" s="130" t="s">
        <v>18674</v>
      </c>
      <c r="F3733" s="215">
        <v>0.31273034380816839</v>
      </c>
      <c r="G3733" s="132" t="str">
        <f ca="1">IFERROR(_xll.BQL($A3733, "cur_mkt_cap(currency=EUR)")/1000000, " ")</f>
        <v xml:space="preserve"> </v>
      </c>
      <c r="M3733" s="308"/>
      <c r="N3733" s="215">
        <f t="shared" si="144"/>
        <v>3.3207093869759368E-3</v>
      </c>
      <c r="O3733" s="172" t="str">
        <f>IFERROR(IF(VLOOKUP($C3733,'MSCI Database'!$C:$R,2, FALSE)="","",VLOOKUP($C3733,'MSCI Database'!$C:$R,2, FALSE)),"")</f>
        <v>Retail - Food &amp; Staples</v>
      </c>
      <c r="P3733" s="186" t="str">
        <f>IFERROR(IF(VLOOKUP($C3733,'MSCI Database'!$C:$R,3, FALSE)="","",VLOOKUP($C3733,'MSCI Database'!$C:$R,3, FALSE)),"")</f>
        <v>BB</v>
      </c>
      <c r="Q3733" s="164" t="str">
        <f>IFERROR(IF(VLOOKUP($C3733,'MSCI Database'!$C:$R,4, FALSE)="","",VLOOKUP($C3733,'MSCI Database'!$C:$R,4, FALSE)),"")</f>
        <v>-1</v>
      </c>
      <c r="R3733" s="164">
        <f>IFERROR(IF(VLOOKUP($C3733,'MSCI Database'!$C:$R,5, FALSE)="","",VLOOKUP($C3733,'MSCI Database'!$C:$R,5, FALSE)),"")</f>
        <v>3</v>
      </c>
      <c r="S3733" s="164">
        <f>IFERROR(IF(VLOOKUP($C3733,'MSCI Database'!$C:$R,6, FALSE)="","",VLOOKUP($C3733,'MSCI Database'!$C:$R,6, FALSE)),"")</f>
        <v>7.4</v>
      </c>
      <c r="T3733" s="211">
        <f>IFERROR(IF(VLOOKUP($C3733,'MSCI Database'!$C:$R,7, FALSE)="","",VLOOKUP($C3733,'MSCI Database'!$C:$R,7, FALSE)),"")</f>
        <v>3.3</v>
      </c>
      <c r="U3733" s="164">
        <f>IFERROR(IF(VLOOKUP($C3733,'MSCI Database'!$C:$R,8, FALSE)="","",VLOOKUP($C3733,'MSCI Database'!$C:$R,8, FALSE)),"")</f>
        <v>2.6</v>
      </c>
      <c r="V3733" s="175">
        <f>IFERROR(IF(VLOOKUP($C3733,'MSCI Database'!$C:$R,9, FALSE)="","",VLOOKUP($C3733,'MSCI Database'!$C:$R,9, FALSE)),"")</f>
        <v>3.6</v>
      </c>
      <c r="W3733" s="165">
        <f t="shared" ca="1" si="145"/>
        <v>0</v>
      </c>
      <c r="X3733" s="236">
        <f>IFERROR(IF(VLOOKUP($C3733,'MSCI Database'!$C:$R,10, FALSE)="","",VLOOKUP($C3733,'MSCI Database'!$C:$R,10, FALSE)),"")</f>
        <v>18675494</v>
      </c>
      <c r="Y3733" s="133" t="str">
        <f>IFERROR(IF(VLOOKUP($C3733,'MSCI Database'!$C:$R,11, FALSE)="","",VLOOKUP($C3733,'MSCI Database'!$C:$R,11, FALSE)),"")</f>
        <v>2019</v>
      </c>
      <c r="Z3733" s="133" t="str">
        <f>IFERROR(IF(VLOOKUP($C3733,'MSCI Database'!$C:$R,12, FALSE)="","",VLOOKUP($C3733,'MSCI Database'!$C:$R,12, FALSE)),"")</f>
        <v>Reported</v>
      </c>
      <c r="AA3733" s="202" t="str">
        <f>IFERROR(IF(VLOOKUP($C3733,'MSCI Database'!$C:$R,13, FALSE)="","",VLOOKUP($C3733,'MSCI Database'!$C:$R,13, FALSE)),"")</f>
        <v>Leading ESG programs overshadowed by multiple controversies</v>
      </c>
    </row>
    <row r="3734" spans="1:27" s="130" customFormat="1" ht="15" hidden="1" customHeight="1" outlineLevel="1">
      <c r="A3734" s="130" t="s">
        <v>6529</v>
      </c>
      <c r="B3734" s="130" t="s">
        <v>6530</v>
      </c>
      <c r="C3734" s="130" t="s">
        <v>6531</v>
      </c>
      <c r="D3734" s="130" t="s">
        <v>12128</v>
      </c>
      <c r="E3734" s="130" t="s">
        <v>18689</v>
      </c>
      <c r="F3734" s="215">
        <v>0.31139108451975528</v>
      </c>
      <c r="G3734" s="132" t="str">
        <f ca="1">IFERROR(_xll.BQL($A3734, "cur_mkt_cap(currency=EUR)")/1000000, " ")</f>
        <v xml:space="preserve"> </v>
      </c>
      <c r="M3734" s="308"/>
      <c r="N3734" s="215">
        <f t="shared" si="144"/>
        <v>3.3064885383161206E-3</v>
      </c>
      <c r="O3734" s="172" t="str">
        <f>IFERROR(IF(VLOOKUP($C3734,'MSCI Database'!$C:$R,2, FALSE)="","",VLOOKUP($C3734,'MSCI Database'!$C:$R,2, FALSE)),"")</f>
        <v>Semiconductors &amp; Semiconductor Equipment</v>
      </c>
      <c r="P3734" s="186" t="str">
        <f>IFERROR(IF(VLOOKUP($C3734,'MSCI Database'!$C:$R,3, FALSE)="","",VLOOKUP($C3734,'MSCI Database'!$C:$R,3, FALSE)),"")</f>
        <v>B</v>
      </c>
      <c r="Q3734" s="164" t="str">
        <f>IFERROR(IF(VLOOKUP($C3734,'MSCI Database'!$C:$R,4, FALSE)="","",VLOOKUP($C3734,'MSCI Database'!$C:$R,4, FALSE)),"")</f>
        <v>0</v>
      </c>
      <c r="R3734" s="164">
        <f>IFERROR(IF(VLOOKUP($C3734,'MSCI Database'!$C:$R,5, FALSE)="","",VLOOKUP($C3734,'MSCI Database'!$C:$R,5, FALSE)),"")</f>
        <v>1.6</v>
      </c>
      <c r="S3734" s="164">
        <f>IFERROR(IF(VLOOKUP($C3734,'MSCI Database'!$C:$R,6, FALSE)="","",VLOOKUP($C3734,'MSCI Database'!$C:$R,6, FALSE)),"")</f>
        <v>6.5</v>
      </c>
      <c r="T3734" s="211">
        <f>IFERROR(IF(VLOOKUP($C3734,'MSCI Database'!$C:$R,7, FALSE)="","",VLOOKUP($C3734,'MSCI Database'!$C:$R,7, FALSE)),"")</f>
        <v>2.1</v>
      </c>
      <c r="U3734" s="164">
        <f>IFERROR(IF(VLOOKUP($C3734,'MSCI Database'!$C:$R,8, FALSE)="","",VLOOKUP($C3734,'MSCI Database'!$C:$R,8, FALSE)),"")</f>
        <v>6.1</v>
      </c>
      <c r="V3734" s="175">
        <f>IFERROR(IF(VLOOKUP($C3734,'MSCI Database'!$C:$R,9, FALSE)="","",VLOOKUP($C3734,'MSCI Database'!$C:$R,9, FALSE)),"")</f>
        <v>4.7</v>
      </c>
      <c r="W3734" s="165">
        <f t="shared" ca="1" si="145"/>
        <v>0</v>
      </c>
      <c r="X3734" s="236">
        <f>IFERROR(IF(VLOOKUP($C3734,'MSCI Database'!$C:$R,10, FALSE)="","",VLOOKUP($C3734,'MSCI Database'!$C:$R,10, FALSE)),"")</f>
        <v>564752</v>
      </c>
      <c r="Y3734" s="133" t="str">
        <f>IFERROR(IF(VLOOKUP($C3734,'MSCI Database'!$C:$R,11, FALSE)="","",VLOOKUP($C3734,'MSCI Database'!$C:$R,11, FALSE)),"")</f>
        <v>2019</v>
      </c>
      <c r="Z3734" s="133" t="str">
        <f>IFERROR(IF(VLOOKUP($C3734,'MSCI Database'!$C:$R,12, FALSE)="","",VLOOKUP($C3734,'MSCI Database'!$C:$R,12, FALSE)),"")</f>
        <v>E.Segmt-Low</v>
      </c>
      <c r="AA3734" s="202" t="str">
        <f>IFERROR(IF(VLOOKUP($C3734,'MSCI Database'!$C:$R,13, FALSE)="","",VLOOKUP($C3734,'MSCI Database'!$C:$R,13, FALSE)),"")</f>
        <v>Human capital challenges due to restructuring clouds high R&amp;D capacity</v>
      </c>
    </row>
    <row r="3735" spans="1:27" s="130" customFormat="1" ht="15" hidden="1" customHeight="1" outlineLevel="1">
      <c r="A3735" s="130" t="s">
        <v>7533</v>
      </c>
      <c r="B3735" s="130" t="s">
        <v>7534</v>
      </c>
      <c r="C3735" s="130" t="s">
        <v>7535</v>
      </c>
      <c r="D3735" s="130" t="s">
        <v>12128</v>
      </c>
      <c r="E3735" s="130" t="s">
        <v>12133</v>
      </c>
      <c r="F3735" s="215">
        <v>0.30890738440582549</v>
      </c>
      <c r="G3735" s="132" t="str">
        <f ca="1">IFERROR(_xll.BQL($A3735, "cur_mkt_cap(currency=EUR)")/1000000, " ")</f>
        <v xml:space="preserve"> </v>
      </c>
      <c r="M3735" s="308"/>
      <c r="N3735" s="215">
        <f t="shared" si="144"/>
        <v>3.2801155097755357E-3</v>
      </c>
      <c r="O3735" s="172" t="str">
        <f>IFERROR(IF(VLOOKUP($C3735,'MSCI Database'!$C:$R,2, FALSE)="","",VLOOKUP($C3735,'MSCI Database'!$C:$R,2, FALSE)),"")</f>
        <v>Pharmaceuticals</v>
      </c>
      <c r="P3735" s="186" t="str">
        <f>IFERROR(IF(VLOOKUP($C3735,'MSCI Database'!$C:$R,3, FALSE)="","",VLOOKUP($C3735,'MSCI Database'!$C:$R,3, FALSE)),"")</f>
        <v>BBB</v>
      </c>
      <c r="Q3735" s="164" t="str">
        <f>IFERROR(IF(VLOOKUP($C3735,'MSCI Database'!$C:$R,4, FALSE)="","",VLOOKUP($C3735,'MSCI Database'!$C:$R,4, FALSE)),"")</f>
        <v>-1</v>
      </c>
      <c r="R3735" s="164">
        <f>IFERROR(IF(VLOOKUP($C3735,'MSCI Database'!$C:$R,5, FALSE)="","",VLOOKUP($C3735,'MSCI Database'!$C:$R,5, FALSE)),"")</f>
        <v>5.6</v>
      </c>
      <c r="S3735" s="164">
        <f>IFERROR(IF(VLOOKUP($C3735,'MSCI Database'!$C:$R,6, FALSE)="","",VLOOKUP($C3735,'MSCI Database'!$C:$R,6, FALSE)),"")</f>
        <v>6.8</v>
      </c>
      <c r="T3735" s="211">
        <f>IFERROR(IF(VLOOKUP($C3735,'MSCI Database'!$C:$R,7, FALSE)="","",VLOOKUP($C3735,'MSCI Database'!$C:$R,7, FALSE)),"")</f>
        <v>5</v>
      </c>
      <c r="U3735" s="164">
        <f>IFERROR(IF(VLOOKUP($C3735,'MSCI Database'!$C:$R,8, FALSE)="","",VLOOKUP($C3735,'MSCI Database'!$C:$R,8, FALSE)),"")</f>
        <v>3.4</v>
      </c>
      <c r="V3735" s="175">
        <f>IFERROR(IF(VLOOKUP($C3735,'MSCI Database'!$C:$R,9, FALSE)="","",VLOOKUP($C3735,'MSCI Database'!$C:$R,9, FALSE)),"")</f>
        <v>4.5999999999999996</v>
      </c>
      <c r="W3735" s="165">
        <f t="shared" ca="1" si="145"/>
        <v>0</v>
      </c>
      <c r="X3735" s="236">
        <f>IFERROR(IF(VLOOKUP($C3735,'MSCI Database'!$C:$R,10, FALSE)="","",VLOOKUP($C3735,'MSCI Database'!$C:$R,10, FALSE)),"")</f>
        <v>1168890</v>
      </c>
      <c r="Y3735" s="133" t="str">
        <f>IFERROR(IF(VLOOKUP($C3735,'MSCI Database'!$C:$R,11, FALSE)="","",VLOOKUP($C3735,'MSCI Database'!$C:$R,11, FALSE)),"")</f>
        <v>2019</v>
      </c>
      <c r="Z3735" s="133" t="str">
        <f>IFERROR(IF(VLOOKUP($C3735,'MSCI Database'!$C:$R,12, FALSE)="","",VLOOKUP($C3735,'MSCI Database'!$C:$R,12, FALSE)),"")</f>
        <v>Reported</v>
      </c>
      <c r="AA3735" s="202" t="str">
        <f>IFERROR(IF(VLOOKUP($C3735,'MSCI Database'!$C:$R,13, FALSE)="","",VLOOKUP($C3735,'MSCI Database'!$C:$R,13, FALSE)),"")</f>
        <v>Robust access to healthcare efforts, but product safety lawsuits continue</v>
      </c>
    </row>
    <row r="3736" spans="1:27" s="130" customFormat="1" ht="15" hidden="1" customHeight="1" outlineLevel="1">
      <c r="A3736" s="130" t="s">
        <v>5997</v>
      </c>
      <c r="B3736" s="130" t="s">
        <v>5998</v>
      </c>
      <c r="C3736" s="130" t="s">
        <v>5999</v>
      </c>
      <c r="D3736" s="130" t="s">
        <v>12137</v>
      </c>
      <c r="E3736" s="130" t="s">
        <v>18682</v>
      </c>
      <c r="F3736" s="215">
        <v>1.078268478305913E-2</v>
      </c>
      <c r="G3736" s="132" t="str">
        <f ca="1">IFERROR(_xll.BQL($A3736, "cur_mkt_cap(currency=EUR)")/1000000, " ")</f>
        <v xml:space="preserve"> </v>
      </c>
      <c r="M3736" s="308"/>
      <c r="N3736" s="215">
        <f t="shared" si="144"/>
        <v>1.1449532571700451E-4</v>
      </c>
      <c r="O3736" s="172" t="str">
        <f>IFERROR(IF(VLOOKUP($C3736,'MSCI Database'!$C:$R,2, FALSE)="","",VLOOKUP($C3736,'MSCI Database'!$C:$R,2, FALSE)),"")</f>
        <v>Retail - Consumer Discretionary</v>
      </c>
      <c r="P3736" s="186" t="str">
        <f>IFERROR(IF(VLOOKUP($C3736,'MSCI Database'!$C:$R,3, FALSE)="","",VLOOKUP($C3736,'MSCI Database'!$C:$R,3, FALSE)),"")</f>
        <v>A</v>
      </c>
      <c r="Q3736" s="164" t="str">
        <f>IFERROR(IF(VLOOKUP($C3736,'MSCI Database'!$C:$R,4, FALSE)="","",VLOOKUP($C3736,'MSCI Database'!$C:$R,4, FALSE)),"")</f>
        <v>0</v>
      </c>
      <c r="R3736" s="164">
        <f>IFERROR(IF(VLOOKUP($C3736,'MSCI Database'!$C:$R,5, FALSE)="","",VLOOKUP($C3736,'MSCI Database'!$C:$R,5, FALSE)),"")</f>
        <v>6.8</v>
      </c>
      <c r="S3736" s="164">
        <f>IFERROR(IF(VLOOKUP($C3736,'MSCI Database'!$C:$R,6, FALSE)="","",VLOOKUP($C3736,'MSCI Database'!$C:$R,6, FALSE)),"")</f>
        <v>4.0999999999999996</v>
      </c>
      <c r="T3736" s="211">
        <f>IFERROR(IF(VLOOKUP($C3736,'MSCI Database'!$C:$R,7, FALSE)="","",VLOOKUP($C3736,'MSCI Database'!$C:$R,7, FALSE)),"")</f>
        <v>6.9</v>
      </c>
      <c r="U3736" s="164">
        <f>IFERROR(IF(VLOOKUP($C3736,'MSCI Database'!$C:$R,8, FALSE)="","",VLOOKUP($C3736,'MSCI Database'!$C:$R,8, FALSE)),"")</f>
        <v>3.6</v>
      </c>
      <c r="V3736" s="175">
        <f>IFERROR(IF(VLOOKUP($C3736,'MSCI Database'!$C:$R,9, FALSE)="","",VLOOKUP($C3736,'MSCI Database'!$C:$R,9, FALSE)),"")</f>
        <v>5</v>
      </c>
      <c r="W3736" s="165">
        <f t="shared" ca="1" si="145"/>
        <v>0</v>
      </c>
      <c r="X3736" s="236">
        <f>IFERROR(IF(VLOOKUP($C3736,'MSCI Database'!$C:$R,10, FALSE)="","",VLOOKUP($C3736,'MSCI Database'!$C:$R,10, FALSE)),"")</f>
        <v>107828</v>
      </c>
      <c r="Y3736" s="133" t="str">
        <f>IFERROR(IF(VLOOKUP($C3736,'MSCI Database'!$C:$R,11, FALSE)="","",VLOOKUP($C3736,'MSCI Database'!$C:$R,11, FALSE)),"")</f>
        <v>2019</v>
      </c>
      <c r="Z3736" s="133" t="str">
        <f>IFERROR(IF(VLOOKUP($C3736,'MSCI Database'!$C:$R,12, FALSE)="","",VLOOKUP($C3736,'MSCI Database'!$C:$R,12, FALSE)),"")</f>
        <v>E.Segmt-Moderate</v>
      </c>
      <c r="AA3736" s="202" t="str">
        <f>IFERROR(IF(VLOOKUP($C3736,'MSCI Database'!$C:$R,13, FALSE)="","",VLOOKUP($C3736,'MSCI Database'!$C:$R,13, FALSE)),"")</f>
        <v>Strong data protection measures, but lags peers in corporate governance practices</v>
      </c>
    </row>
    <row r="3737" spans="1:27" s="130" customFormat="1" ht="15" hidden="1" customHeight="1" outlineLevel="1">
      <c r="A3737" s="130" t="s">
        <v>4263</v>
      </c>
      <c r="B3737" s="130" t="s">
        <v>4264</v>
      </c>
      <c r="C3737" s="130" t="s">
        <v>4265</v>
      </c>
      <c r="D3737" s="130" t="s">
        <v>18672</v>
      </c>
      <c r="E3737" s="130" t="s">
        <v>18674</v>
      </c>
      <c r="F3737" s="215">
        <v>2.8344154513114251E-3</v>
      </c>
      <c r="G3737" s="132" t="str">
        <f ca="1">IFERROR(_xll.BQL($A3737, "cur_mkt_cap(currency=EUR)")/1000000, " ")</f>
        <v xml:space="preserve"> </v>
      </c>
      <c r="M3737" s="308"/>
      <c r="N3737" s="215">
        <f t="shared" ref="N3737:N3800" si="146">IF($A3737&lt;&gt;"",VLOOKUP($A3737,$A$3224:$V$5286,6,FALSE)/SUMIF($V$3224:$V$5286,"&lt;&gt;",$F$3224:$F$5286),0)</f>
        <v>3.0097079423584995E-5</v>
      </c>
      <c r="O3737" s="172" t="str">
        <f>IFERROR(IF(VLOOKUP($C3737,'MSCI Database'!$C:$R,2, FALSE)="","",VLOOKUP($C3737,'MSCI Database'!$C:$R,2, FALSE)),"")</f>
        <v>Food Products</v>
      </c>
      <c r="P3737" s="186" t="str">
        <f>IFERROR(IF(VLOOKUP($C3737,'MSCI Database'!$C:$R,3, FALSE)="","",VLOOKUP($C3737,'MSCI Database'!$C:$R,3, FALSE)),"")</f>
        <v>B</v>
      </c>
      <c r="Q3737" s="164" t="str">
        <f>IFERROR(IF(VLOOKUP($C3737,'MSCI Database'!$C:$R,4, FALSE)="","",VLOOKUP($C3737,'MSCI Database'!$C:$R,4, FALSE)),"")</f>
        <v>-1</v>
      </c>
      <c r="R3737" s="164">
        <f>IFERROR(IF(VLOOKUP($C3737,'MSCI Database'!$C:$R,5, FALSE)="","",VLOOKUP($C3737,'MSCI Database'!$C:$R,5, FALSE)),"")</f>
        <v>2.7</v>
      </c>
      <c r="S3737" s="164">
        <f>IFERROR(IF(VLOOKUP($C3737,'MSCI Database'!$C:$R,6, FALSE)="","",VLOOKUP($C3737,'MSCI Database'!$C:$R,6, FALSE)),"")</f>
        <v>3.2</v>
      </c>
      <c r="T3737" s="211">
        <f>IFERROR(IF(VLOOKUP($C3737,'MSCI Database'!$C:$R,7, FALSE)="","",VLOOKUP($C3737,'MSCI Database'!$C:$R,7, FALSE)),"")</f>
        <v>5.4</v>
      </c>
      <c r="U3737" s="164">
        <f>IFERROR(IF(VLOOKUP($C3737,'MSCI Database'!$C:$R,8, FALSE)="","",VLOOKUP($C3737,'MSCI Database'!$C:$R,8, FALSE)),"")</f>
        <v>1.7</v>
      </c>
      <c r="V3737" s="175">
        <f>IFERROR(IF(VLOOKUP($C3737,'MSCI Database'!$C:$R,9, FALSE)="","",VLOOKUP($C3737,'MSCI Database'!$C:$R,9, FALSE)),"")</f>
        <v>3.3</v>
      </c>
      <c r="W3737" s="165">
        <f t="shared" ref="W3737:W3800" ca="1" si="147">IFERROR(IF(X3737&lt;&gt;"",VLOOKUP($A3737,$A$3224:$X$5286,6,FALSE)/100,0)*$G$3222/$G3737, 0)</f>
        <v>0</v>
      </c>
      <c r="X3737" s="236">
        <f>IFERROR(IF(VLOOKUP($C3737,'MSCI Database'!$C:$R,10, FALSE)="","",VLOOKUP($C3737,'MSCI Database'!$C:$R,10, FALSE)),"")</f>
        <v>464759</v>
      </c>
      <c r="Y3737" s="133" t="str">
        <f>IFERROR(IF(VLOOKUP($C3737,'MSCI Database'!$C:$R,11, FALSE)="","",VLOOKUP($C3737,'MSCI Database'!$C:$R,11, FALSE)),"")</f>
        <v>2019</v>
      </c>
      <c r="Z3737" s="133" t="str">
        <f>IFERROR(IF(VLOOKUP($C3737,'MSCI Database'!$C:$R,12, FALSE)="","",VLOOKUP($C3737,'MSCI Database'!$C:$R,12, FALSE)),"")</f>
        <v>E.CSI</v>
      </c>
      <c r="AA3737" s="202" t="str">
        <f>IFERROR(IF(VLOOKUP($C3737,'MSCI Database'!$C:$R,13, FALSE)="","",VLOOKUP($C3737,'MSCI Database'!$C:$R,13, FALSE)),"")</f>
        <v>Weak overall governance practices and policies drive downgrade</v>
      </c>
    </row>
    <row r="3738" spans="1:27" s="130" customFormat="1" ht="15" hidden="1" customHeight="1" outlineLevel="1">
      <c r="A3738" s="130" t="s">
        <v>3524</v>
      </c>
      <c r="B3738" s="130" t="s">
        <v>3525</v>
      </c>
      <c r="C3738" s="130" t="s">
        <v>3526</v>
      </c>
      <c r="D3738" s="130" t="s">
        <v>18672</v>
      </c>
      <c r="E3738" s="130" t="s">
        <v>18674</v>
      </c>
      <c r="F3738" s="215">
        <v>2.8672423994601961E-3</v>
      </c>
      <c r="G3738" s="132" t="str">
        <f ca="1">IFERROR(_xll.BQL($A3738, "cur_mkt_cap(currency=EUR)")/1000000, " ")</f>
        <v xml:space="preserve"> </v>
      </c>
      <c r="M3738" s="308"/>
      <c r="N3738" s="215">
        <f t="shared" si="146"/>
        <v>3.0445650507337145E-5</v>
      </c>
      <c r="O3738" s="172" t="str">
        <f>IFERROR(IF(VLOOKUP($C3738,'MSCI Database'!$C:$R,2, FALSE)="","",VLOOKUP($C3738,'MSCI Database'!$C:$R,2, FALSE)),"")</f>
        <v>Beverages</v>
      </c>
      <c r="P3738" s="186" t="str">
        <f>IFERROR(IF(VLOOKUP($C3738,'MSCI Database'!$C:$R,3, FALSE)="","",VLOOKUP($C3738,'MSCI Database'!$C:$R,3, FALSE)),"")</f>
        <v>BB</v>
      </c>
      <c r="Q3738" s="164" t="str">
        <f>IFERROR(IF(VLOOKUP($C3738,'MSCI Database'!$C:$R,4, FALSE)="","",VLOOKUP($C3738,'MSCI Database'!$C:$R,4, FALSE)),"")</f>
        <v>1</v>
      </c>
      <c r="R3738" s="164">
        <f>IFERROR(IF(VLOOKUP($C3738,'MSCI Database'!$C:$R,5, FALSE)="","",VLOOKUP($C3738,'MSCI Database'!$C:$R,5, FALSE)),"")</f>
        <v>4</v>
      </c>
      <c r="S3738" s="164">
        <f>IFERROR(IF(VLOOKUP($C3738,'MSCI Database'!$C:$R,6, FALSE)="","",VLOOKUP($C3738,'MSCI Database'!$C:$R,6, FALSE)),"")</f>
        <v>3.5</v>
      </c>
      <c r="T3738" s="211">
        <f>IFERROR(IF(VLOOKUP($C3738,'MSCI Database'!$C:$R,7, FALSE)="","",VLOOKUP($C3738,'MSCI Database'!$C:$R,7, FALSE)),"")</f>
        <v>4.8</v>
      </c>
      <c r="U3738" s="164">
        <f>IFERROR(IF(VLOOKUP($C3738,'MSCI Database'!$C:$R,8, FALSE)="","",VLOOKUP($C3738,'MSCI Database'!$C:$R,8, FALSE)),"")</f>
        <v>3.7</v>
      </c>
      <c r="V3738" s="175">
        <f>IFERROR(IF(VLOOKUP($C3738,'MSCI Database'!$C:$R,9, FALSE)="","",VLOOKUP($C3738,'MSCI Database'!$C:$R,9, FALSE)),"")</f>
        <v>4</v>
      </c>
      <c r="W3738" s="165">
        <f t="shared" ca="1" si="147"/>
        <v>0</v>
      </c>
      <c r="X3738" s="236">
        <f>IFERROR(IF(VLOOKUP($C3738,'MSCI Database'!$C:$R,10, FALSE)="","",VLOOKUP($C3738,'MSCI Database'!$C:$R,10, FALSE)),"")</f>
        <v>348570</v>
      </c>
      <c r="Y3738" s="133" t="str">
        <f>IFERROR(IF(VLOOKUP($C3738,'MSCI Database'!$C:$R,11, FALSE)="","",VLOOKUP($C3738,'MSCI Database'!$C:$R,11, FALSE)),"")</f>
        <v>2019</v>
      </c>
      <c r="Z3738" s="133" t="str">
        <f>IFERROR(IF(VLOOKUP($C3738,'MSCI Database'!$C:$R,12, FALSE)="","",VLOOKUP($C3738,'MSCI Database'!$C:$R,12, FALSE)),"")</f>
        <v>Reported</v>
      </c>
      <c r="AA3738" s="202" t="str">
        <f>IFERROR(IF(VLOOKUP($C3738,'MSCI Database'!$C:$R,13, FALSE)="","",VLOOKUP($C3738,'MSCI Database'!$C:$R,13, FALSE)),"")</f>
        <v>Industry-leading safety performance; trails peers in environmental programs</v>
      </c>
    </row>
    <row r="3739" spans="1:27" s="130" customFormat="1" ht="15" hidden="1" customHeight="1" outlineLevel="1">
      <c r="A3739" s="130" t="s">
        <v>6038</v>
      </c>
      <c r="B3739" s="130" t="s">
        <v>6039</v>
      </c>
      <c r="C3739" s="130" t="s">
        <v>6040</v>
      </c>
      <c r="D3739" s="130" t="s">
        <v>12137</v>
      </c>
      <c r="E3739" s="130" t="s">
        <v>18689</v>
      </c>
      <c r="F3739" s="215">
        <v>1.0709916520696619E-2</v>
      </c>
      <c r="G3739" s="132" t="str">
        <f ca="1">IFERROR(_xll.BQL($A3739, "cur_mkt_cap(currency=EUR)")/1000000, " ")</f>
        <v xml:space="preserve"> </v>
      </c>
      <c r="M3739" s="308"/>
      <c r="N3739" s="215">
        <f t="shared" si="146"/>
        <v>1.1372264005766427E-4</v>
      </c>
      <c r="O3739" s="172" t="str">
        <f>IFERROR(IF(VLOOKUP($C3739,'MSCI Database'!$C:$R,2, FALSE)="","",VLOOKUP($C3739,'MSCI Database'!$C:$R,2, FALSE)),"")</f>
        <v>Technology Hardware, Storage &amp; Peripherals</v>
      </c>
      <c r="P3739" s="186" t="str">
        <f>IFERROR(IF(VLOOKUP($C3739,'MSCI Database'!$C:$R,3, FALSE)="","",VLOOKUP($C3739,'MSCI Database'!$C:$R,3, FALSE)),"")</f>
        <v>BBB</v>
      </c>
      <c r="Q3739" s="164" t="str">
        <f>IFERROR(IF(VLOOKUP($C3739,'MSCI Database'!$C:$R,4, FALSE)="","",VLOOKUP($C3739,'MSCI Database'!$C:$R,4, FALSE)),"")</f>
        <v>-1</v>
      </c>
      <c r="R3739" s="164">
        <f>IFERROR(IF(VLOOKUP($C3739,'MSCI Database'!$C:$R,5, FALSE)="","",VLOOKUP($C3739,'MSCI Database'!$C:$R,5, FALSE)),"")</f>
        <v>4.5</v>
      </c>
      <c r="S3739" s="164">
        <f>IFERROR(IF(VLOOKUP($C3739,'MSCI Database'!$C:$R,6, FALSE)="","",VLOOKUP($C3739,'MSCI Database'!$C:$R,6, FALSE)),"")</f>
        <v>2.2000000000000002</v>
      </c>
      <c r="T3739" s="211">
        <f>IFERROR(IF(VLOOKUP($C3739,'MSCI Database'!$C:$R,7, FALSE)="","",VLOOKUP($C3739,'MSCI Database'!$C:$R,7, FALSE)),"")</f>
        <v>5.6</v>
      </c>
      <c r="U3739" s="164">
        <f>IFERROR(IF(VLOOKUP($C3739,'MSCI Database'!$C:$R,8, FALSE)="","",VLOOKUP($C3739,'MSCI Database'!$C:$R,8, FALSE)),"")</f>
        <v>4</v>
      </c>
      <c r="V3739" s="175">
        <f>IFERROR(IF(VLOOKUP($C3739,'MSCI Database'!$C:$R,9, FALSE)="","",VLOOKUP($C3739,'MSCI Database'!$C:$R,9, FALSE)),"")</f>
        <v>4.2</v>
      </c>
      <c r="W3739" s="165">
        <f t="shared" ca="1" si="147"/>
        <v>0</v>
      </c>
      <c r="X3739" s="236">
        <f>IFERROR(IF(VLOOKUP($C3739,'MSCI Database'!$C:$R,10, FALSE)="","",VLOOKUP($C3739,'MSCI Database'!$C:$R,10, FALSE)),"")</f>
        <v>59092</v>
      </c>
      <c r="Y3739" s="133" t="str">
        <f>IFERROR(IF(VLOOKUP($C3739,'MSCI Database'!$C:$R,11, FALSE)="","",VLOOKUP($C3739,'MSCI Database'!$C:$R,11, FALSE)),"")</f>
        <v>2019</v>
      </c>
      <c r="Z3739" s="133" t="str">
        <f>IFERROR(IF(VLOOKUP($C3739,'MSCI Database'!$C:$R,12, FALSE)="","",VLOOKUP($C3739,'MSCI Database'!$C:$R,12, FALSE)),"")</f>
        <v>Reported</v>
      </c>
      <c r="AA3739" s="202" t="str">
        <f>IFERROR(IF(VLOOKUP($C3739,'MSCI Database'!$C:$R,13, FALSE)="","",VLOOKUP($C3739,'MSCI Database'!$C:$R,13, FALSE)),"")</f>
        <v>Relatively weak governance practices and supply chain audit mechanisms drive downgrade</v>
      </c>
    </row>
    <row r="3740" spans="1:27" s="130" customFormat="1" ht="15" hidden="1" customHeight="1" outlineLevel="1">
      <c r="A3740" s="130" t="s">
        <v>4146</v>
      </c>
      <c r="B3740" s="130" t="s">
        <v>4147</v>
      </c>
      <c r="C3740" s="130" t="s">
        <v>4148</v>
      </c>
      <c r="D3740" s="130" t="s">
        <v>18672</v>
      </c>
      <c r="E3740" s="130" t="s">
        <v>18674</v>
      </c>
      <c r="F3740" s="215">
        <v>2.784137935316248E-3</v>
      </c>
      <c r="G3740" s="132" t="str">
        <f ca="1">IFERROR(_xll.BQL($A3740, "cur_mkt_cap(currency=EUR)")/1000000, " ")</f>
        <v xml:space="preserve"> </v>
      </c>
      <c r="M3740" s="308"/>
      <c r="N3740" s="215">
        <f t="shared" si="146"/>
        <v>2.9563210476664287E-5</v>
      </c>
      <c r="O3740" s="172" t="str">
        <f>IFERROR(IF(VLOOKUP($C3740,'MSCI Database'!$C:$R,2, FALSE)="","",VLOOKUP($C3740,'MSCI Database'!$C:$R,2, FALSE)),"")</f>
        <v>Household &amp; Personal Products</v>
      </c>
      <c r="P3740" s="186" t="str">
        <f>IFERROR(IF(VLOOKUP($C3740,'MSCI Database'!$C:$R,3, FALSE)="","",VLOOKUP($C3740,'MSCI Database'!$C:$R,3, FALSE)),"")</f>
        <v>B</v>
      </c>
      <c r="Q3740" s="164" t="str">
        <f>IFERROR(IF(VLOOKUP($C3740,'MSCI Database'!$C:$R,4, FALSE)="","",VLOOKUP($C3740,'MSCI Database'!$C:$R,4, FALSE)),"")</f>
        <v>0</v>
      </c>
      <c r="R3740" s="164">
        <f>IFERROR(IF(VLOOKUP($C3740,'MSCI Database'!$C:$R,5, FALSE)="","",VLOOKUP($C3740,'MSCI Database'!$C:$R,5, FALSE)),"")</f>
        <v>2.2999999999999998</v>
      </c>
      <c r="S3740" s="164">
        <f>IFERROR(IF(VLOOKUP($C3740,'MSCI Database'!$C:$R,6, FALSE)="","",VLOOKUP($C3740,'MSCI Database'!$C:$R,6, FALSE)),"")</f>
        <v>2.7</v>
      </c>
      <c r="T3740" s="211">
        <f>IFERROR(IF(VLOOKUP($C3740,'MSCI Database'!$C:$R,7, FALSE)="","",VLOOKUP($C3740,'MSCI Database'!$C:$R,7, FALSE)),"")</f>
        <v>2.2999999999999998</v>
      </c>
      <c r="U3740" s="164">
        <f>IFERROR(IF(VLOOKUP($C3740,'MSCI Database'!$C:$R,8, FALSE)="","",VLOOKUP($C3740,'MSCI Database'!$C:$R,8, FALSE)),"")</f>
        <v>5.5</v>
      </c>
      <c r="V3740" s="175">
        <f>IFERROR(IF(VLOOKUP($C3740,'MSCI Database'!$C:$R,9, FALSE)="","",VLOOKUP($C3740,'MSCI Database'!$C:$R,9, FALSE)),"")</f>
        <v>3.6</v>
      </c>
      <c r="W3740" s="165">
        <f t="shared" ca="1" si="147"/>
        <v>0</v>
      </c>
      <c r="X3740" s="236">
        <f>IFERROR(IF(VLOOKUP($C3740,'MSCI Database'!$C:$R,10, FALSE)="","",VLOOKUP($C3740,'MSCI Database'!$C:$R,10, FALSE)),"")</f>
        <v>12257</v>
      </c>
      <c r="Y3740" s="133" t="str">
        <f>IFERROR(IF(VLOOKUP($C3740,'MSCI Database'!$C:$R,11, FALSE)="","",VLOOKUP($C3740,'MSCI Database'!$C:$R,11, FALSE)),"")</f>
        <v>2019</v>
      </c>
      <c r="Z3740" s="133" t="str">
        <f>IFERROR(IF(VLOOKUP($C3740,'MSCI Database'!$C:$R,12, FALSE)="","",VLOOKUP($C3740,'MSCI Database'!$C:$R,12, FALSE)),"")</f>
        <v>Reported</v>
      </c>
      <c r="AA3740" s="202" t="str">
        <f>IFERROR(IF(VLOOKUP($C3740,'MSCI Database'!$C:$R,13, FALSE)="","",VLOOKUP($C3740,'MSCI Database'!$C:$R,13, FALSE)),"")</f>
        <v>Trails most peers on chemical management</v>
      </c>
    </row>
    <row r="3741" spans="1:27" s="130" customFormat="1" ht="15" hidden="1" customHeight="1" outlineLevel="1">
      <c r="A3741" s="130" t="s">
        <v>8474</v>
      </c>
      <c r="B3741" s="130" t="s">
        <v>8475</v>
      </c>
      <c r="C3741" s="130" t="s">
        <v>8476</v>
      </c>
      <c r="D3741" s="130" t="s">
        <v>18703</v>
      </c>
      <c r="E3741" s="130" t="s">
        <v>18688</v>
      </c>
      <c r="F3741" s="215">
        <v>2.042455087550521E-2</v>
      </c>
      <c r="G3741" s="132" t="str">
        <f ca="1">IFERROR(_xll.BQL($A3741, "cur_mkt_cap(currency=EUR)")/1000000, " ")</f>
        <v xml:space="preserve"> </v>
      </c>
      <c r="M3741" s="308"/>
      <c r="N3741" s="215">
        <f t="shared" si="146"/>
        <v>2.1687693298691089E-4</v>
      </c>
      <c r="O3741" s="172" t="str">
        <f>IFERROR(IF(VLOOKUP($C3741,'MSCI Database'!$C:$R,2, FALSE)="","",VLOOKUP($C3741,'MSCI Database'!$C:$R,2, FALSE)),"")</f>
        <v>Life &amp; Health Insurance</v>
      </c>
      <c r="P3741" s="186" t="str">
        <f>IFERROR(IF(VLOOKUP($C3741,'MSCI Database'!$C:$R,3, FALSE)="","",VLOOKUP($C3741,'MSCI Database'!$C:$R,3, FALSE)),"")</f>
        <v>A</v>
      </c>
      <c r="Q3741" s="164" t="str">
        <f>IFERROR(IF(VLOOKUP($C3741,'MSCI Database'!$C:$R,4, FALSE)="","",VLOOKUP($C3741,'MSCI Database'!$C:$R,4, FALSE)),"")</f>
        <v>0</v>
      </c>
      <c r="R3741" s="164">
        <f>IFERROR(IF(VLOOKUP($C3741,'MSCI Database'!$C:$R,5, FALSE)="","",VLOOKUP($C3741,'MSCI Database'!$C:$R,5, FALSE)),"")</f>
        <v>6.9</v>
      </c>
      <c r="S3741" s="164">
        <f>IFERROR(IF(VLOOKUP($C3741,'MSCI Database'!$C:$R,6, FALSE)="","",VLOOKUP($C3741,'MSCI Database'!$C:$R,6, FALSE)),"")</f>
        <v>5.7</v>
      </c>
      <c r="T3741" s="211">
        <f>IFERROR(IF(VLOOKUP($C3741,'MSCI Database'!$C:$R,7, FALSE)="","",VLOOKUP($C3741,'MSCI Database'!$C:$R,7, FALSE)),"")</f>
        <v>4.7</v>
      </c>
      <c r="U3741" s="164">
        <f>IFERROR(IF(VLOOKUP($C3741,'MSCI Database'!$C:$R,8, FALSE)="","",VLOOKUP($C3741,'MSCI Database'!$C:$R,8, FALSE)),"")</f>
        <v>6.2</v>
      </c>
      <c r="V3741" s="175">
        <f>IFERROR(IF(VLOOKUP($C3741,'MSCI Database'!$C:$R,9, FALSE)="","",VLOOKUP($C3741,'MSCI Database'!$C:$R,9, FALSE)),"")</f>
        <v>5.3</v>
      </c>
      <c r="W3741" s="165">
        <f t="shared" ca="1" si="147"/>
        <v>0</v>
      </c>
      <c r="X3741" s="236">
        <f>IFERROR(IF(VLOOKUP($C3741,'MSCI Database'!$C:$R,10, FALSE)="","",VLOOKUP($C3741,'MSCI Database'!$C:$R,10, FALSE)),"")</f>
        <v>43744</v>
      </c>
      <c r="Y3741" s="133" t="str">
        <f>IFERROR(IF(VLOOKUP($C3741,'MSCI Database'!$C:$R,11, FALSE)="","",VLOOKUP($C3741,'MSCI Database'!$C:$R,11, FALSE)),"")</f>
        <v>2019</v>
      </c>
      <c r="Z3741" s="133" t="str">
        <f>IFERROR(IF(VLOOKUP($C3741,'MSCI Database'!$C:$R,12, FALSE)="","",VLOOKUP($C3741,'MSCI Database'!$C:$R,12, FALSE)),"")</f>
        <v>Reported</v>
      </c>
      <c r="AA3741" s="202" t="str">
        <f>IFERROR(IF(VLOOKUP($C3741,'MSCI Database'!$C:$R,13, FALSE)="","",VLOOKUP($C3741,'MSCI Database'!$C:$R,13, FALSE)),"")</f>
        <v>Strong corporate governance strategy and management oversight</v>
      </c>
    </row>
    <row r="3742" spans="1:27" s="130" customFormat="1" ht="15" hidden="1" customHeight="1" outlineLevel="1">
      <c r="A3742" s="130" t="s">
        <v>6226</v>
      </c>
      <c r="B3742" s="130" t="s">
        <v>6227</v>
      </c>
      <c r="C3742" s="130" t="s">
        <v>6228</v>
      </c>
      <c r="D3742" s="130" t="s">
        <v>12128</v>
      </c>
      <c r="E3742" s="130" t="s">
        <v>12133</v>
      </c>
      <c r="F3742" s="215">
        <v>0.29783884253673948</v>
      </c>
      <c r="G3742" s="132" t="str">
        <f ca="1">IFERROR(_xll.BQL($A3742, "cur_mkt_cap(currency=EUR)")/1000000, " ")</f>
        <v xml:space="preserve"> </v>
      </c>
      <c r="M3742" s="308"/>
      <c r="N3742" s="215">
        <f t="shared" si="146"/>
        <v>3.1625848268324176E-3</v>
      </c>
      <c r="O3742" s="172" t="str">
        <f>IFERROR(IF(VLOOKUP($C3742,'MSCI Database'!$C:$R,2, FALSE)="","",VLOOKUP($C3742,'MSCI Database'!$C:$R,2, FALSE)),"")</f>
        <v>Biotechnology</v>
      </c>
      <c r="P3742" s="186" t="str">
        <f>IFERROR(IF(VLOOKUP($C3742,'MSCI Database'!$C:$R,3, FALSE)="","",VLOOKUP($C3742,'MSCI Database'!$C:$R,3, FALSE)),"")</f>
        <v>A</v>
      </c>
      <c r="Q3742" s="164" t="str">
        <f>IFERROR(IF(VLOOKUP($C3742,'MSCI Database'!$C:$R,4, FALSE)="","",VLOOKUP($C3742,'MSCI Database'!$C:$R,4, FALSE)),"")</f>
        <v>0</v>
      </c>
      <c r="R3742" s="164">
        <f>IFERROR(IF(VLOOKUP($C3742,'MSCI Database'!$C:$R,5, FALSE)="","",VLOOKUP($C3742,'MSCI Database'!$C:$R,5, FALSE)),"")</f>
        <v>6</v>
      </c>
      <c r="S3742" s="164">
        <f>IFERROR(IF(VLOOKUP($C3742,'MSCI Database'!$C:$R,6, FALSE)="","",VLOOKUP($C3742,'MSCI Database'!$C:$R,6, FALSE)),"")</f>
        <v>7.3</v>
      </c>
      <c r="T3742" s="211">
        <f>IFERROR(IF(VLOOKUP($C3742,'MSCI Database'!$C:$R,7, FALSE)="","",VLOOKUP($C3742,'MSCI Database'!$C:$R,7, FALSE)),"")</f>
        <v>4</v>
      </c>
      <c r="U3742" s="164">
        <f>IFERROR(IF(VLOOKUP($C3742,'MSCI Database'!$C:$R,8, FALSE)="","",VLOOKUP($C3742,'MSCI Database'!$C:$R,8, FALSE)),"")</f>
        <v>4.5999999999999996</v>
      </c>
      <c r="V3742" s="175">
        <f>IFERROR(IF(VLOOKUP($C3742,'MSCI Database'!$C:$R,9, FALSE)="","",VLOOKUP($C3742,'MSCI Database'!$C:$R,9, FALSE)),"")</f>
        <v>4.5</v>
      </c>
      <c r="W3742" s="165">
        <f t="shared" ca="1" si="147"/>
        <v>0</v>
      </c>
      <c r="X3742" s="236">
        <f>IFERROR(IF(VLOOKUP($C3742,'MSCI Database'!$C:$R,10, FALSE)="","",VLOOKUP($C3742,'MSCI Database'!$C:$R,10, FALSE)),"")</f>
        <v>622625</v>
      </c>
      <c r="Y3742" s="133" t="str">
        <f>IFERROR(IF(VLOOKUP($C3742,'MSCI Database'!$C:$R,11, FALSE)="","",VLOOKUP($C3742,'MSCI Database'!$C:$R,11, FALSE)),"")</f>
        <v>2019</v>
      </c>
      <c r="Z3742" s="133" t="str">
        <f>IFERROR(IF(VLOOKUP($C3742,'MSCI Database'!$C:$R,12, FALSE)="","",VLOOKUP($C3742,'MSCI Database'!$C:$R,12, FALSE)),"")</f>
        <v>Reported</v>
      </c>
      <c r="AA3742" s="202" t="str">
        <f>IFERROR(IF(VLOOKUP($C3742,'MSCI Database'!$C:$R,13, FALSE)="","",VLOOKUP($C3742,'MSCI Database'!$C:$R,13, FALSE)),"")</f>
        <v>Allergan acquisition could pose employee integration and management challenges</v>
      </c>
    </row>
    <row r="3743" spans="1:27" s="130" customFormat="1" ht="15" hidden="1" customHeight="1" outlineLevel="1">
      <c r="A3743" s="130" t="s">
        <v>8136</v>
      </c>
      <c r="B3743" s="130" t="s">
        <v>8137</v>
      </c>
      <c r="C3743" s="130" t="s">
        <v>8138</v>
      </c>
      <c r="D3743" s="130" t="s">
        <v>12128</v>
      </c>
      <c r="E3743" s="130" t="s">
        <v>12133</v>
      </c>
      <c r="F3743" s="215">
        <v>0.29339554013412139</v>
      </c>
      <c r="G3743" s="132" t="str">
        <f ca="1">IFERROR(_xll.BQL($A3743, "cur_mkt_cap(currency=EUR)")/1000000, " ")</f>
        <v xml:space="preserve"> </v>
      </c>
      <c r="M3743" s="308"/>
      <c r="N3743" s="215">
        <f t="shared" si="146"/>
        <v>3.1154038727303195E-3</v>
      </c>
      <c r="O3743" s="172" t="str">
        <f>IFERROR(IF(VLOOKUP($C3743,'MSCI Database'!$C:$R,2, FALSE)="","",VLOOKUP($C3743,'MSCI Database'!$C:$R,2, FALSE)),"")</f>
        <v>Health Care Equipment &amp; Supplies</v>
      </c>
      <c r="P3743" s="186" t="str">
        <f>IFERROR(IF(VLOOKUP($C3743,'MSCI Database'!$C:$R,3, FALSE)="","",VLOOKUP($C3743,'MSCI Database'!$C:$R,3, FALSE)),"")</f>
        <v>BBB</v>
      </c>
      <c r="Q3743" s="164" t="str">
        <f>IFERROR(IF(VLOOKUP($C3743,'MSCI Database'!$C:$R,4, FALSE)="","",VLOOKUP($C3743,'MSCI Database'!$C:$R,4, FALSE)),"")</f>
        <v>1</v>
      </c>
      <c r="R3743" s="164">
        <f>IFERROR(IF(VLOOKUP($C3743,'MSCI Database'!$C:$R,5, FALSE)="","",VLOOKUP($C3743,'MSCI Database'!$C:$R,5, FALSE)),"")</f>
        <v>5.7</v>
      </c>
      <c r="S3743" s="164">
        <f>IFERROR(IF(VLOOKUP($C3743,'MSCI Database'!$C:$R,6, FALSE)="","",VLOOKUP($C3743,'MSCI Database'!$C:$R,6, FALSE)),"")</f>
        <v>10</v>
      </c>
      <c r="T3743" s="211">
        <f>IFERROR(IF(VLOOKUP($C3743,'MSCI Database'!$C:$R,7, FALSE)="","",VLOOKUP($C3743,'MSCI Database'!$C:$R,7, FALSE)),"")</f>
        <v>3.2</v>
      </c>
      <c r="U3743" s="164">
        <f>IFERROR(IF(VLOOKUP($C3743,'MSCI Database'!$C:$R,8, FALSE)="","",VLOOKUP($C3743,'MSCI Database'!$C:$R,8, FALSE)),"")</f>
        <v>6.3</v>
      </c>
      <c r="V3743" s="175">
        <f>IFERROR(IF(VLOOKUP($C3743,'MSCI Database'!$C:$R,9, FALSE)="","",VLOOKUP($C3743,'MSCI Database'!$C:$R,9, FALSE)),"")</f>
        <v>5.2</v>
      </c>
      <c r="W3743" s="165">
        <f t="shared" ca="1" si="147"/>
        <v>0</v>
      </c>
      <c r="X3743" s="236">
        <f>IFERROR(IF(VLOOKUP($C3743,'MSCI Database'!$C:$R,10, FALSE)="","",VLOOKUP($C3743,'MSCI Database'!$C:$R,10, FALSE)),"")</f>
        <v>472754</v>
      </c>
      <c r="Y3743" s="133" t="str">
        <f>IFERROR(IF(VLOOKUP($C3743,'MSCI Database'!$C:$R,11, FALSE)="","",VLOOKUP($C3743,'MSCI Database'!$C:$R,11, FALSE)),"")</f>
        <v>2019</v>
      </c>
      <c r="Z3743" s="133" t="str">
        <f>IFERROR(IF(VLOOKUP($C3743,'MSCI Database'!$C:$R,12, FALSE)="","",VLOOKUP($C3743,'MSCI Database'!$C:$R,12, FALSE)),"")</f>
        <v>Reported</v>
      </c>
      <c r="AA3743" s="202" t="str">
        <f>IFERROR(IF(VLOOKUP($C3743,'MSCI Database'!$C:$R,13, FALSE)="","",VLOOKUP($C3743,'MSCI Database'!$C:$R,13, FALSE)),"")</f>
        <v>Strong governance practices; acquisitions may add to talent management challenges</v>
      </c>
    </row>
    <row r="3744" spans="1:27" s="130" customFormat="1" ht="15" hidden="1" customHeight="1" outlineLevel="1">
      <c r="A3744" s="130" t="s">
        <v>4331</v>
      </c>
      <c r="B3744" s="130" t="s">
        <v>4332</v>
      </c>
      <c r="C3744" s="130" t="s">
        <v>4333</v>
      </c>
      <c r="D3744" s="130" t="s">
        <v>18672</v>
      </c>
      <c r="E3744" s="130" t="s">
        <v>18674</v>
      </c>
      <c r="F3744" s="215">
        <v>2.6656711710021002E-3</v>
      </c>
      <c r="G3744" s="132" t="str">
        <f ca="1">IFERROR(_xll.BQL($A3744, "cur_mkt_cap(currency=EUR)")/1000000, " ")</f>
        <v xml:space="preserve"> </v>
      </c>
      <c r="M3744" s="308"/>
      <c r="N3744" s="215">
        <f t="shared" si="146"/>
        <v>2.8305277870853677E-5</v>
      </c>
      <c r="O3744" s="172" t="str">
        <f>IFERROR(IF(VLOOKUP($C3744,'MSCI Database'!$C:$R,2, FALSE)="","",VLOOKUP($C3744,'MSCI Database'!$C:$R,2, FALSE)),"")</f>
        <v>Retail - Food &amp; Staples</v>
      </c>
      <c r="P3744" s="186" t="str">
        <f>IFERROR(IF(VLOOKUP($C3744,'MSCI Database'!$C:$R,3, FALSE)="","",VLOOKUP($C3744,'MSCI Database'!$C:$R,3, FALSE)),"")</f>
        <v>AA</v>
      </c>
      <c r="Q3744" s="164" t="str">
        <f>IFERROR(IF(VLOOKUP($C3744,'MSCI Database'!$C:$R,4, FALSE)="","",VLOOKUP($C3744,'MSCI Database'!$C:$R,4, FALSE)),"")</f>
        <v>0</v>
      </c>
      <c r="R3744" s="164">
        <f>IFERROR(IF(VLOOKUP($C3744,'MSCI Database'!$C:$R,5, FALSE)="","",VLOOKUP($C3744,'MSCI Database'!$C:$R,5, FALSE)),"")</f>
        <v>8.1</v>
      </c>
      <c r="S3744" s="164">
        <f>IFERROR(IF(VLOOKUP($C3744,'MSCI Database'!$C:$R,6, FALSE)="","",VLOOKUP($C3744,'MSCI Database'!$C:$R,6, FALSE)),"")</f>
        <v>5.5</v>
      </c>
      <c r="T3744" s="211">
        <f>IFERROR(IF(VLOOKUP($C3744,'MSCI Database'!$C:$R,7, FALSE)="","",VLOOKUP($C3744,'MSCI Database'!$C:$R,7, FALSE)),"")</f>
        <v>7</v>
      </c>
      <c r="U3744" s="164">
        <f>IFERROR(IF(VLOOKUP($C3744,'MSCI Database'!$C:$R,8, FALSE)="","",VLOOKUP($C3744,'MSCI Database'!$C:$R,8, FALSE)),"")</f>
        <v>3.1</v>
      </c>
      <c r="V3744" s="175">
        <f>IFERROR(IF(VLOOKUP($C3744,'MSCI Database'!$C:$R,9, FALSE)="","",VLOOKUP($C3744,'MSCI Database'!$C:$R,9, FALSE)),"")</f>
        <v>5.5</v>
      </c>
      <c r="W3744" s="165">
        <f t="shared" ca="1" si="147"/>
        <v>0</v>
      </c>
      <c r="X3744" s="236">
        <f>IFERROR(IF(VLOOKUP($C3744,'MSCI Database'!$C:$R,10, FALSE)="","",VLOOKUP($C3744,'MSCI Database'!$C:$R,10, FALSE)),"")</f>
        <v>27700</v>
      </c>
      <c r="Y3744" s="133" t="str">
        <f>IFERROR(IF(VLOOKUP($C3744,'MSCI Database'!$C:$R,11, FALSE)="","",VLOOKUP($C3744,'MSCI Database'!$C:$R,11, FALSE)),"")</f>
        <v>2019</v>
      </c>
      <c r="Z3744" s="133" t="str">
        <f>IFERROR(IF(VLOOKUP($C3744,'MSCI Database'!$C:$R,12, FALSE)="","",VLOOKUP($C3744,'MSCI Database'!$C:$R,12, FALSE)),"")</f>
        <v>Reported</v>
      </c>
      <c r="AA3744" s="202" t="str">
        <f>IFERROR(IF(VLOOKUP($C3744,'MSCI Database'!$C:$R,13, FALSE)="","",VLOOKUP($C3744,'MSCI Database'!$C:$R,13, FALSE)),"")</f>
        <v>Strong labor management initiatives; corporate governance practices lags those of peers</v>
      </c>
    </row>
    <row r="3745" spans="1:27" s="130" customFormat="1" ht="15" hidden="1" customHeight="1" outlineLevel="1">
      <c r="A3745" s="130" t="s">
        <v>6077</v>
      </c>
      <c r="B3745" s="130" t="s">
        <v>6078</v>
      </c>
      <c r="C3745" s="130" t="s">
        <v>6079</v>
      </c>
      <c r="D3745" s="130" t="s">
        <v>12137</v>
      </c>
      <c r="E3745" s="130" t="s">
        <v>18704</v>
      </c>
      <c r="F3745" s="215">
        <v>1.0080394192578661E-2</v>
      </c>
      <c r="G3745" s="132" t="str">
        <f ca="1">IFERROR(_xll.BQL($A3745, "cur_mkt_cap(currency=EUR)")/1000000, " ")</f>
        <v xml:space="preserve"> </v>
      </c>
      <c r="M3745" s="308"/>
      <c r="N3745" s="215">
        <f t="shared" si="146"/>
        <v>1.070380929848207E-4</v>
      </c>
      <c r="O3745" s="172" t="str">
        <f>IFERROR(IF(VLOOKUP($C3745,'MSCI Database'!$C:$R,2, FALSE)="","",VLOOKUP($C3745,'MSCI Database'!$C:$R,2, FALSE)),"")</f>
        <v>Real Estate Development &amp; Diversified Activities</v>
      </c>
      <c r="P3745" s="186" t="str">
        <f>IFERROR(IF(VLOOKUP($C3745,'MSCI Database'!$C:$R,3, FALSE)="","",VLOOKUP($C3745,'MSCI Database'!$C:$R,3, FALSE)),"")</f>
        <v>B</v>
      </c>
      <c r="Q3745" s="164" t="str">
        <f>IFERROR(IF(VLOOKUP($C3745,'MSCI Database'!$C:$R,4, FALSE)="","",VLOOKUP($C3745,'MSCI Database'!$C:$R,4, FALSE)),"")</f>
        <v>0</v>
      </c>
      <c r="R3745" s="164">
        <f>IFERROR(IF(VLOOKUP($C3745,'MSCI Database'!$C:$R,5, FALSE)="","",VLOOKUP($C3745,'MSCI Database'!$C:$R,5, FALSE)),"")</f>
        <v>2.5</v>
      </c>
      <c r="S3745" s="164">
        <f>IFERROR(IF(VLOOKUP($C3745,'MSCI Database'!$C:$R,6, FALSE)="","",VLOOKUP($C3745,'MSCI Database'!$C:$R,6, FALSE)),"")</f>
        <v>3.8</v>
      </c>
      <c r="T3745" s="211">
        <f>IFERROR(IF(VLOOKUP($C3745,'MSCI Database'!$C:$R,7, FALSE)="","",VLOOKUP($C3745,'MSCI Database'!$C:$R,7, FALSE)),"")</f>
        <v>1.4</v>
      </c>
      <c r="U3745" s="164">
        <f>IFERROR(IF(VLOOKUP($C3745,'MSCI Database'!$C:$R,8, FALSE)="","",VLOOKUP($C3745,'MSCI Database'!$C:$R,8, FALSE)),"")</f>
        <v>2.7</v>
      </c>
      <c r="V3745" s="175">
        <f>IFERROR(IF(VLOOKUP($C3745,'MSCI Database'!$C:$R,9, FALSE)="","",VLOOKUP($C3745,'MSCI Database'!$C:$R,9, FALSE)),"")</f>
        <v>2.8</v>
      </c>
      <c r="W3745" s="165">
        <f t="shared" ca="1" si="147"/>
        <v>0</v>
      </c>
      <c r="X3745" s="236">
        <f>IFERROR(IF(VLOOKUP($C3745,'MSCI Database'!$C:$R,10, FALSE)="","",VLOOKUP($C3745,'MSCI Database'!$C:$R,10, FALSE)),"")</f>
        <v>10021</v>
      </c>
      <c r="Y3745" s="133" t="str">
        <f>IFERROR(IF(VLOOKUP($C3745,'MSCI Database'!$C:$R,11, FALSE)="","",VLOOKUP($C3745,'MSCI Database'!$C:$R,11, FALSE)),"")</f>
        <v>2019</v>
      </c>
      <c r="Z3745" s="133" t="str">
        <f>IFERROR(IF(VLOOKUP($C3745,'MSCI Database'!$C:$R,12, FALSE)="","",VLOOKUP($C3745,'MSCI Database'!$C:$R,12, FALSE)),"")</f>
        <v>E.Segmt-Low</v>
      </c>
      <c r="AA3745" s="202" t="str">
        <f>IFERROR(IF(VLOOKUP($C3745,'MSCI Database'!$C:$R,13, FALSE)="","",VLOOKUP($C3745,'MSCI Database'!$C:$R,13, FALSE)),"")</f>
        <v>Limited health and safety programs relative to peers</v>
      </c>
    </row>
    <row r="3746" spans="1:27" s="130" customFormat="1" ht="15" hidden="1" customHeight="1" outlineLevel="1">
      <c r="A3746" s="130" t="s">
        <v>6026</v>
      </c>
      <c r="B3746" s="130" t="s">
        <v>6027</v>
      </c>
      <c r="C3746" s="130" t="s">
        <v>6028</v>
      </c>
      <c r="D3746" s="130" t="s">
        <v>12137</v>
      </c>
      <c r="E3746" s="130" t="s">
        <v>18689</v>
      </c>
      <c r="F3746" s="215">
        <v>9.9938585483173078E-3</v>
      </c>
      <c r="G3746" s="132" t="str">
        <f ca="1">IFERROR(_xll.BQL($A3746, "cur_mkt_cap(currency=EUR)")/1000000, " ")</f>
        <v xml:space="preserve"> </v>
      </c>
      <c r="M3746" s="308"/>
      <c r="N3746" s="215">
        <f t="shared" si="146"/>
        <v>1.061192191630244E-4</v>
      </c>
      <c r="O3746" s="172" t="str">
        <f>IFERROR(IF(VLOOKUP($C3746,'MSCI Database'!$C:$R,2, FALSE)="","",VLOOKUP($C3746,'MSCI Database'!$C:$R,2, FALSE)),"")</f>
        <v>Technology Hardware, Storage &amp; Peripherals</v>
      </c>
      <c r="P3746" s="186" t="str">
        <f>IFERROR(IF(VLOOKUP($C3746,'MSCI Database'!$C:$R,3, FALSE)="","",VLOOKUP($C3746,'MSCI Database'!$C:$R,3, FALSE)),"")</f>
        <v>BBB</v>
      </c>
      <c r="Q3746" s="164" t="str">
        <f>IFERROR(IF(VLOOKUP($C3746,'MSCI Database'!$C:$R,4, FALSE)="","",VLOOKUP($C3746,'MSCI Database'!$C:$R,4, FALSE)),"")</f>
        <v>0</v>
      </c>
      <c r="R3746" s="164">
        <f>IFERROR(IF(VLOOKUP($C3746,'MSCI Database'!$C:$R,5, FALSE)="","",VLOOKUP($C3746,'MSCI Database'!$C:$R,5, FALSE)),"")</f>
        <v>5.2</v>
      </c>
      <c r="S3746" s="164">
        <f>IFERROR(IF(VLOOKUP($C3746,'MSCI Database'!$C:$R,6, FALSE)="","",VLOOKUP($C3746,'MSCI Database'!$C:$R,6, FALSE)),"")</f>
        <v>3</v>
      </c>
      <c r="T3746" s="211">
        <f>IFERROR(IF(VLOOKUP($C3746,'MSCI Database'!$C:$R,7, FALSE)="","",VLOOKUP($C3746,'MSCI Database'!$C:$R,7, FALSE)),"")</f>
        <v>4.5</v>
      </c>
      <c r="U3746" s="164">
        <f>IFERROR(IF(VLOOKUP($C3746,'MSCI Database'!$C:$R,8, FALSE)="","",VLOOKUP($C3746,'MSCI Database'!$C:$R,8, FALSE)),"")</f>
        <v>5.3</v>
      </c>
      <c r="V3746" s="175">
        <f>IFERROR(IF(VLOOKUP($C3746,'MSCI Database'!$C:$R,9, FALSE)="","",VLOOKUP($C3746,'MSCI Database'!$C:$R,9, FALSE)),"")</f>
        <v>4.5999999999999996</v>
      </c>
      <c r="W3746" s="165">
        <f t="shared" ca="1" si="147"/>
        <v>0</v>
      </c>
      <c r="X3746" s="236">
        <f>IFERROR(IF(VLOOKUP($C3746,'MSCI Database'!$C:$R,10, FALSE)="","",VLOOKUP($C3746,'MSCI Database'!$C:$R,10, FALSE)),"")</f>
        <v>20691</v>
      </c>
      <c r="Y3746" s="133" t="str">
        <f>IFERROR(IF(VLOOKUP($C3746,'MSCI Database'!$C:$R,11, FALSE)="","",VLOOKUP($C3746,'MSCI Database'!$C:$R,11, FALSE)),"")</f>
        <v>2019</v>
      </c>
      <c r="Z3746" s="133" t="str">
        <f>IFERROR(IF(VLOOKUP($C3746,'MSCI Database'!$C:$R,12, FALSE)="","",VLOOKUP($C3746,'MSCI Database'!$C:$R,12, FALSE)),"")</f>
        <v>E.Segmt-Moderate</v>
      </c>
      <c r="AA3746" s="202" t="str">
        <f>IFERROR(IF(VLOOKUP($C3746,'MSCI Database'!$C:$R,13, FALSE)="","",VLOOKUP($C3746,'MSCI Database'!$C:$R,13, FALSE)),"")</f>
        <v>Board independence could enable effective oversight of management</v>
      </c>
    </row>
    <row r="3747" spans="1:27" s="130" customFormat="1" ht="15" hidden="1" customHeight="1" outlineLevel="1">
      <c r="A3747" s="130" t="s">
        <v>8125</v>
      </c>
      <c r="B3747" s="130" t="s">
        <v>8126</v>
      </c>
      <c r="C3747" s="130" t="s">
        <v>8127</v>
      </c>
      <c r="D3747" s="130" t="s">
        <v>12128</v>
      </c>
      <c r="E3747" s="130" t="s">
        <v>18689</v>
      </c>
      <c r="F3747" s="215">
        <v>0.28478021000776937</v>
      </c>
      <c r="G3747" s="132" t="str">
        <f ca="1">IFERROR(_xll.BQL($A3747, "cur_mkt_cap(currency=EUR)")/1000000, " ")</f>
        <v xml:space="preserve"> </v>
      </c>
      <c r="M3747" s="308"/>
      <c r="N3747" s="215">
        <f t="shared" si="146"/>
        <v>3.0239224792905361E-3</v>
      </c>
      <c r="O3747" s="172" t="str">
        <f>IFERROR(IF(VLOOKUP($C3747,'MSCI Database'!$C:$R,2, FALSE)="","",VLOOKUP($C3747,'MSCI Database'!$C:$R,2, FALSE)),"")</f>
        <v>Semiconductors &amp; Semiconductor Equipment</v>
      </c>
      <c r="P3747" s="186" t="str">
        <f>IFERROR(IF(VLOOKUP($C3747,'MSCI Database'!$C:$R,3, FALSE)="","",VLOOKUP($C3747,'MSCI Database'!$C:$R,3, FALSE)),"")</f>
        <v>AAA</v>
      </c>
      <c r="Q3747" s="164" t="str">
        <f>IFERROR(IF(VLOOKUP($C3747,'MSCI Database'!$C:$R,4, FALSE)="","",VLOOKUP($C3747,'MSCI Database'!$C:$R,4, FALSE)),"")</f>
        <v>1</v>
      </c>
      <c r="R3747" s="164">
        <f>IFERROR(IF(VLOOKUP($C3747,'MSCI Database'!$C:$R,5, FALSE)="","",VLOOKUP($C3747,'MSCI Database'!$C:$R,5, FALSE)),"")</f>
        <v>9.1</v>
      </c>
      <c r="S3747" s="164">
        <f>IFERROR(IF(VLOOKUP($C3747,'MSCI Database'!$C:$R,6, FALSE)="","",VLOOKUP($C3747,'MSCI Database'!$C:$R,6, FALSE)),"")</f>
        <v>6.8</v>
      </c>
      <c r="T3747" s="211">
        <f>IFERROR(IF(VLOOKUP($C3747,'MSCI Database'!$C:$R,7, FALSE)="","",VLOOKUP($C3747,'MSCI Database'!$C:$R,7, FALSE)),"")</f>
        <v>7.7</v>
      </c>
      <c r="U3747" s="164">
        <f>IFERROR(IF(VLOOKUP($C3747,'MSCI Database'!$C:$R,8, FALSE)="","",VLOOKUP($C3747,'MSCI Database'!$C:$R,8, FALSE)),"")</f>
        <v>5.4</v>
      </c>
      <c r="V3747" s="175">
        <f>IFERROR(IF(VLOOKUP($C3747,'MSCI Database'!$C:$R,9, FALSE)="","",VLOOKUP($C3747,'MSCI Database'!$C:$R,9, FALSE)),"")</f>
        <v>6.6</v>
      </c>
      <c r="W3747" s="165">
        <f t="shared" ca="1" si="147"/>
        <v>0</v>
      </c>
      <c r="X3747" s="236">
        <f>IFERROR(IF(VLOOKUP($C3747,'MSCI Database'!$C:$R,10, FALSE)="","",VLOOKUP($C3747,'MSCI Database'!$C:$R,10, FALSE)),"")</f>
        <v>2021330</v>
      </c>
      <c r="Y3747" s="133" t="str">
        <f>IFERROR(IF(VLOOKUP($C3747,'MSCI Database'!$C:$R,11, FALSE)="","",VLOOKUP($C3747,'MSCI Database'!$C:$R,11, FALSE)),"")</f>
        <v>2019</v>
      </c>
      <c r="Z3747" s="133" t="str">
        <f>IFERROR(IF(VLOOKUP($C3747,'MSCI Database'!$C:$R,12, FALSE)="","",VLOOKUP($C3747,'MSCI Database'!$C:$R,12, FALSE)),"")</f>
        <v>Reported</v>
      </c>
      <c r="AA3747" s="202" t="str">
        <f>IFERROR(IF(VLOOKUP($C3747,'MSCI Database'!$C:$R,13, FALSE)="","",VLOOKUP($C3747,'MSCI Database'!$C:$R,13, FALSE)),"")</f>
        <v>Sustained water conservation efforts and ESG integration across operations drive the upgrade</v>
      </c>
    </row>
    <row r="3748" spans="1:27" s="130" customFormat="1" ht="15" hidden="1" customHeight="1" outlineLevel="1">
      <c r="A3748" s="130" t="s">
        <v>5798</v>
      </c>
      <c r="B3748" s="130" t="s">
        <v>5795</v>
      </c>
      <c r="C3748" s="130" t="s">
        <v>5799</v>
      </c>
      <c r="D3748" s="130" t="s">
        <v>18677</v>
      </c>
      <c r="E3748" s="130" t="s">
        <v>18673</v>
      </c>
      <c r="F3748" s="215">
        <v>3.2529547214351313E-2</v>
      </c>
      <c r="G3748" s="132" t="str">
        <f ca="1">IFERROR(_xll.BQL($A3748, "cur_mkt_cap(currency=EUR)")/1000000, " ")</f>
        <v xml:space="preserve"> </v>
      </c>
      <c r="M3748" s="308"/>
      <c r="N3748" s="215">
        <f t="shared" si="146"/>
        <v>3.4541314882777891E-4</v>
      </c>
      <c r="O3748" s="172" t="str">
        <f>IFERROR(IF(VLOOKUP($C3748,'MSCI Database'!$C:$R,2, FALSE)="","",VLOOKUP($C3748,'MSCI Database'!$C:$R,2, FALSE)),"")</f>
        <v>Industrial Machinery</v>
      </c>
      <c r="P3748" s="186" t="str">
        <f>IFERROR(IF(VLOOKUP($C3748,'MSCI Database'!$C:$R,3, FALSE)="","",VLOOKUP($C3748,'MSCI Database'!$C:$R,3, FALSE)),"")</f>
        <v>AA</v>
      </c>
      <c r="Q3748" s="164" t="str">
        <f>IFERROR(IF(VLOOKUP($C3748,'MSCI Database'!$C:$R,4, FALSE)="","",VLOOKUP($C3748,'MSCI Database'!$C:$R,4, FALSE)),"")</f>
        <v>0</v>
      </c>
      <c r="R3748" s="164">
        <f>IFERROR(IF(VLOOKUP($C3748,'MSCI Database'!$C:$R,5, FALSE)="","",VLOOKUP($C3748,'MSCI Database'!$C:$R,5, FALSE)),"")</f>
        <v>8.1</v>
      </c>
      <c r="S3748" s="164">
        <f>IFERROR(IF(VLOOKUP($C3748,'MSCI Database'!$C:$R,6, FALSE)="","",VLOOKUP($C3748,'MSCI Database'!$C:$R,6, FALSE)),"")</f>
        <v>4.8</v>
      </c>
      <c r="T3748" s="211">
        <f>IFERROR(IF(VLOOKUP($C3748,'MSCI Database'!$C:$R,7, FALSE)="","",VLOOKUP($C3748,'MSCI Database'!$C:$R,7, FALSE)),"")</f>
        <v>4.5</v>
      </c>
      <c r="U3748" s="164">
        <f>IFERROR(IF(VLOOKUP($C3748,'MSCI Database'!$C:$R,8, FALSE)="","",VLOOKUP($C3748,'MSCI Database'!$C:$R,8, FALSE)),"")</f>
        <v>6.8</v>
      </c>
      <c r="V3748" s="175">
        <f>IFERROR(IF(VLOOKUP($C3748,'MSCI Database'!$C:$R,9, FALSE)="","",VLOOKUP($C3748,'MSCI Database'!$C:$R,9, FALSE)),"")</f>
        <v>5.7</v>
      </c>
      <c r="W3748" s="165">
        <f t="shared" ca="1" si="147"/>
        <v>0</v>
      </c>
      <c r="X3748" s="236">
        <f>IFERROR(IF(VLOOKUP($C3748,'MSCI Database'!$C:$R,10, FALSE)="","",VLOOKUP($C3748,'MSCI Database'!$C:$R,10, FALSE)),"")</f>
        <v>120000</v>
      </c>
      <c r="Y3748" s="133" t="str">
        <f>IFERROR(IF(VLOOKUP($C3748,'MSCI Database'!$C:$R,11, FALSE)="","",VLOOKUP($C3748,'MSCI Database'!$C:$R,11, FALSE)),"")</f>
        <v>2019</v>
      </c>
      <c r="Z3748" s="133" t="str">
        <f>IFERROR(IF(VLOOKUP($C3748,'MSCI Database'!$C:$R,12, FALSE)="","",VLOOKUP($C3748,'MSCI Database'!$C:$R,12, FALSE)),"")</f>
        <v>Reported</v>
      </c>
      <c r="AA3748" s="202" t="str">
        <f>IFERROR(IF(VLOOKUP($C3748,'MSCI Database'!$C:$R,13, FALSE)="","",VLOOKUP($C3748,'MSCI Database'!$C:$R,13, FALSE)),"")</f>
        <v>Upholds industry-leading anti-corruption practices</v>
      </c>
    </row>
    <row r="3749" spans="1:27" s="130" customFormat="1" ht="15" hidden="1" customHeight="1" outlineLevel="1">
      <c r="A3749" s="130" t="s">
        <v>5437</v>
      </c>
      <c r="B3749" s="130" t="s">
        <v>5438</v>
      </c>
      <c r="C3749" s="130" t="s">
        <v>5439</v>
      </c>
      <c r="D3749" s="130" t="s">
        <v>12153</v>
      </c>
      <c r="E3749" s="130" t="s">
        <v>18682</v>
      </c>
      <c r="F3749" s="215">
        <v>5.6998351117966842E-3</v>
      </c>
      <c r="G3749" s="132" t="str">
        <f ca="1">IFERROR(_xll.BQL($A3749, "cur_mkt_cap(currency=EUR)")/1000000, " ")</f>
        <v xml:space="preserve"> </v>
      </c>
      <c r="M3749" s="308"/>
      <c r="N3749" s="215">
        <f t="shared" si="146"/>
        <v>6.0523375280681378E-5</v>
      </c>
      <c r="O3749" s="172" t="str">
        <f>IFERROR(IF(VLOOKUP($C3749,'MSCI Database'!$C:$R,2, FALSE)="","",VLOOKUP($C3749,'MSCI Database'!$C:$R,2, FALSE)),"")</f>
        <v>Restaurants</v>
      </c>
      <c r="P3749" s="186" t="str">
        <f>IFERROR(IF(VLOOKUP($C3749,'MSCI Database'!$C:$R,3, FALSE)="","",VLOOKUP($C3749,'MSCI Database'!$C:$R,3, FALSE)),"")</f>
        <v>CCC</v>
      </c>
      <c r="Q3749" s="164" t="str">
        <f>IFERROR(IF(VLOOKUP($C3749,'MSCI Database'!$C:$R,4, FALSE)="","",VLOOKUP($C3749,'MSCI Database'!$C:$R,4, FALSE)),"")</f>
        <v>-1</v>
      </c>
      <c r="R3749" s="164">
        <f>IFERROR(IF(VLOOKUP($C3749,'MSCI Database'!$C:$R,5, FALSE)="","",VLOOKUP($C3749,'MSCI Database'!$C:$R,5, FALSE)),"")</f>
        <v>0</v>
      </c>
      <c r="S3749" s="164">
        <f>IFERROR(IF(VLOOKUP($C3749,'MSCI Database'!$C:$R,6, FALSE)="","",VLOOKUP($C3749,'MSCI Database'!$C:$R,6, FALSE)),"")</f>
        <v>2.8</v>
      </c>
      <c r="T3749" s="211">
        <f>IFERROR(IF(VLOOKUP($C3749,'MSCI Database'!$C:$R,7, FALSE)="","",VLOOKUP($C3749,'MSCI Database'!$C:$R,7, FALSE)),"")</f>
        <v>4</v>
      </c>
      <c r="U3749" s="164">
        <f>IFERROR(IF(VLOOKUP($C3749,'MSCI Database'!$C:$R,8, FALSE)="","",VLOOKUP($C3749,'MSCI Database'!$C:$R,8, FALSE)),"")</f>
        <v>0.7</v>
      </c>
      <c r="V3749" s="175">
        <f>IFERROR(IF(VLOOKUP($C3749,'MSCI Database'!$C:$R,9, FALSE)="","",VLOOKUP($C3749,'MSCI Database'!$C:$R,9, FALSE)),"")</f>
        <v>2.7</v>
      </c>
      <c r="W3749" s="165">
        <f t="shared" ca="1" si="147"/>
        <v>0</v>
      </c>
      <c r="X3749" s="236">
        <f>IFERROR(IF(VLOOKUP($C3749,'MSCI Database'!$C:$R,10, FALSE)="","",VLOOKUP($C3749,'MSCI Database'!$C:$R,10, FALSE)),"")</f>
        <v>232571</v>
      </c>
      <c r="Y3749" s="133" t="str">
        <f>IFERROR(IF(VLOOKUP($C3749,'MSCI Database'!$C:$R,11, FALSE)="","",VLOOKUP($C3749,'MSCI Database'!$C:$R,11, FALSE)),"")</f>
        <v>2019</v>
      </c>
      <c r="Z3749" s="133" t="str">
        <f>IFERROR(IF(VLOOKUP($C3749,'MSCI Database'!$C:$R,12, FALSE)="","",VLOOKUP($C3749,'MSCI Database'!$C:$R,12, FALSE)),"")</f>
        <v>E.Segmt-Moderate</v>
      </c>
      <c r="AA3749" s="202" t="str">
        <f>IFERROR(IF(VLOOKUP($C3749,'MSCI Database'!$C:$R,13, FALSE)="","",VLOOKUP($C3749,'MSCI Database'!$C:$R,13, FALSE)),"")</f>
        <v>Board practices trail global and home market peers</v>
      </c>
    </row>
    <row r="3750" spans="1:27" s="130" customFormat="1" ht="15" hidden="1" customHeight="1" outlineLevel="1">
      <c r="A3750" s="130" t="s">
        <v>1192</v>
      </c>
      <c r="B3750" s="130" t="s">
        <v>1193</v>
      </c>
      <c r="C3750" s="130" t="s">
        <v>1194</v>
      </c>
      <c r="D3750" s="130" t="s">
        <v>18681</v>
      </c>
      <c r="E3750" s="130" t="s">
        <v>12133</v>
      </c>
      <c r="F3750" s="215">
        <v>0.30018525829523651</v>
      </c>
      <c r="G3750" s="132" t="str">
        <f ca="1">IFERROR(_xll.BQL($A3750, "cur_mkt_cap(currency=EUR)")/1000000, " ")</f>
        <v xml:space="preserve"> </v>
      </c>
      <c r="M3750" s="308"/>
      <c r="N3750" s="215">
        <f t="shared" si="146"/>
        <v>3.1875001092450794E-3</v>
      </c>
      <c r="O3750" s="172" t="str">
        <f>IFERROR(IF(VLOOKUP($C3750,'MSCI Database'!$C:$R,2, FALSE)="","",VLOOKUP($C3750,'MSCI Database'!$C:$R,2, FALSE)),"")</f>
        <v>Pharmaceuticals</v>
      </c>
      <c r="P3750" s="186" t="str">
        <f>IFERROR(IF(VLOOKUP($C3750,'MSCI Database'!$C:$R,3, FALSE)="","",VLOOKUP($C3750,'MSCI Database'!$C:$R,3, FALSE)),"")</f>
        <v>A</v>
      </c>
      <c r="Q3750" s="164" t="str">
        <f>IFERROR(IF(VLOOKUP($C3750,'MSCI Database'!$C:$R,4, FALSE)="","",VLOOKUP($C3750,'MSCI Database'!$C:$R,4, FALSE)),"")</f>
        <v>0</v>
      </c>
      <c r="R3750" s="164">
        <f>IFERROR(IF(VLOOKUP($C3750,'MSCI Database'!$C:$R,5, FALSE)="","",VLOOKUP($C3750,'MSCI Database'!$C:$R,5, FALSE)),"")</f>
        <v>5.9</v>
      </c>
      <c r="S3750" s="164">
        <f>IFERROR(IF(VLOOKUP($C3750,'MSCI Database'!$C:$R,6, FALSE)="","",VLOOKUP($C3750,'MSCI Database'!$C:$R,6, FALSE)),"")</f>
        <v>6</v>
      </c>
      <c r="T3750" s="211">
        <f>IFERROR(IF(VLOOKUP($C3750,'MSCI Database'!$C:$R,7, FALSE)="","",VLOOKUP($C3750,'MSCI Database'!$C:$R,7, FALSE)),"")</f>
        <v>5.2</v>
      </c>
      <c r="U3750" s="164">
        <f>IFERROR(IF(VLOOKUP($C3750,'MSCI Database'!$C:$R,8, FALSE)="","",VLOOKUP($C3750,'MSCI Database'!$C:$R,8, FALSE)),"")</f>
        <v>3.7</v>
      </c>
      <c r="V3750" s="175">
        <f>IFERROR(IF(VLOOKUP($C3750,'MSCI Database'!$C:$R,9, FALSE)="","",VLOOKUP($C3750,'MSCI Database'!$C:$R,9, FALSE)),"")</f>
        <v>4.8</v>
      </c>
      <c r="W3750" s="165">
        <f t="shared" ca="1" si="147"/>
        <v>0</v>
      </c>
      <c r="X3750" s="236">
        <f>IFERROR(IF(VLOOKUP($C3750,'MSCI Database'!$C:$R,10, FALSE)="","",VLOOKUP($C3750,'MSCI Database'!$C:$R,10, FALSE)),"")</f>
        <v>788600</v>
      </c>
      <c r="Y3750" s="133" t="str">
        <f>IFERROR(IF(VLOOKUP($C3750,'MSCI Database'!$C:$R,11, FALSE)="","",VLOOKUP($C3750,'MSCI Database'!$C:$R,11, FALSE)),"")</f>
        <v>2020</v>
      </c>
      <c r="Z3750" s="133" t="str">
        <f>IFERROR(IF(VLOOKUP($C3750,'MSCI Database'!$C:$R,12, FALSE)="","",VLOOKUP($C3750,'MSCI Database'!$C:$R,12, FALSE)),"")</f>
        <v>Reported</v>
      </c>
      <c r="AA3750" s="202" t="str">
        <f>IFERROR(IF(VLOOKUP($C3750,'MSCI Database'!$C:$R,13, FALSE)="","",VLOOKUP($C3750,'MSCI Database'!$C:$R,13, FALSE)),"")</f>
        <v>Robust ESG-related programs, but business ethics and product safety lawsuits continue</v>
      </c>
    </row>
    <row r="3751" spans="1:27" s="130" customFormat="1" ht="15" hidden="1" customHeight="1" outlineLevel="1">
      <c r="A3751" s="130" t="s">
        <v>5351</v>
      </c>
      <c r="B3751" s="130" t="s">
        <v>5352</v>
      </c>
      <c r="C3751" s="130" t="s">
        <v>5353</v>
      </c>
      <c r="D3751" s="130" t="s">
        <v>18676</v>
      </c>
      <c r="E3751" s="130" t="s">
        <v>18707</v>
      </c>
      <c r="F3751" s="215">
        <v>3.2265838902161018E-2</v>
      </c>
      <c r="G3751" s="132" t="str">
        <f ca="1">IFERROR(_xll.BQL($A3751, "cur_mkt_cap(currency=EUR)")/1000000, " ")</f>
        <v xml:space="preserve"> </v>
      </c>
      <c r="M3751" s="308"/>
      <c r="N3751" s="215">
        <f t="shared" si="146"/>
        <v>3.4261297709819755E-4</v>
      </c>
      <c r="O3751" s="172" t="str">
        <f>IFERROR(IF(VLOOKUP($C3751,'MSCI Database'!$C:$R,2, FALSE)="","",VLOOKUP($C3751,'MSCI Database'!$C:$R,2, FALSE)),"")</f>
        <v>Integrated Oil &amp; Gas</v>
      </c>
      <c r="P3751" s="186" t="str">
        <f>IFERROR(IF(VLOOKUP($C3751,'MSCI Database'!$C:$R,3, FALSE)="","",VLOOKUP($C3751,'MSCI Database'!$C:$R,3, FALSE)),"")</f>
        <v>AAA</v>
      </c>
      <c r="Q3751" s="164" t="str">
        <f>IFERROR(IF(VLOOKUP($C3751,'MSCI Database'!$C:$R,4, FALSE)="","",VLOOKUP($C3751,'MSCI Database'!$C:$R,4, FALSE)),"")</f>
        <v>0</v>
      </c>
      <c r="R3751" s="164">
        <f>IFERROR(IF(VLOOKUP($C3751,'MSCI Database'!$C:$R,5, FALSE)="","",VLOOKUP($C3751,'MSCI Database'!$C:$R,5, FALSE)),"")</f>
        <v>9.3000000000000007</v>
      </c>
      <c r="S3751" s="164">
        <f>IFERROR(IF(VLOOKUP($C3751,'MSCI Database'!$C:$R,6, FALSE)="","",VLOOKUP($C3751,'MSCI Database'!$C:$R,6, FALSE)),"")</f>
        <v>6.4</v>
      </c>
      <c r="T3751" s="211">
        <f>IFERROR(IF(VLOOKUP($C3751,'MSCI Database'!$C:$R,7, FALSE)="","",VLOOKUP($C3751,'MSCI Database'!$C:$R,7, FALSE)),"")</f>
        <v>7.4</v>
      </c>
      <c r="U3751" s="164">
        <f>IFERROR(IF(VLOOKUP($C3751,'MSCI Database'!$C:$R,8, FALSE)="","",VLOOKUP($C3751,'MSCI Database'!$C:$R,8, FALSE)),"")</f>
        <v>4.9000000000000004</v>
      </c>
      <c r="V3751" s="175">
        <f>IFERROR(IF(VLOOKUP($C3751,'MSCI Database'!$C:$R,9, FALSE)="","",VLOOKUP($C3751,'MSCI Database'!$C:$R,9, FALSE)),"")</f>
        <v>6.2</v>
      </c>
      <c r="W3751" s="165">
        <f t="shared" ca="1" si="147"/>
        <v>0</v>
      </c>
      <c r="X3751" s="236">
        <f>IFERROR(IF(VLOOKUP($C3751,'MSCI Database'!$C:$R,10, FALSE)="","",VLOOKUP($C3751,'MSCI Database'!$C:$R,10, FALSE)),"")</f>
        <v>14900000</v>
      </c>
      <c r="Y3751" s="133" t="str">
        <f>IFERROR(IF(VLOOKUP($C3751,'MSCI Database'!$C:$R,11, FALSE)="","",VLOOKUP($C3751,'MSCI Database'!$C:$R,11, FALSE)),"")</f>
        <v>2019</v>
      </c>
      <c r="Z3751" s="133" t="str">
        <f>IFERROR(IF(VLOOKUP($C3751,'MSCI Database'!$C:$R,12, FALSE)="","",VLOOKUP($C3751,'MSCI Database'!$C:$R,12, FALSE)),"")</f>
        <v>Reported</v>
      </c>
      <c r="AA3751" s="202" t="str">
        <f>IFERROR(IF(VLOOKUP($C3751,'MSCI Database'!$C:$R,13, FALSE)="","",VLOOKUP($C3751,'MSCI Database'!$C:$R,13, FALSE)),"")</f>
        <v>Industry-leading environmental policies and performance</v>
      </c>
    </row>
    <row r="3752" spans="1:27" s="130" customFormat="1" ht="15" hidden="1" customHeight="1" outlineLevel="1">
      <c r="A3752" s="130" t="s">
        <v>6058</v>
      </c>
      <c r="B3752" s="130" t="s">
        <v>6059</v>
      </c>
      <c r="C3752" s="130" t="s">
        <v>6060</v>
      </c>
      <c r="D3752" s="130" t="s">
        <v>12137</v>
      </c>
      <c r="E3752" s="130" t="s">
        <v>18689</v>
      </c>
      <c r="F3752" s="215">
        <v>9.7209902266673191E-3</v>
      </c>
      <c r="G3752" s="132" t="str">
        <f ca="1">IFERROR(_xll.BQL($A3752, "cur_mkt_cap(currency=EUR)")/1000000, " ")</f>
        <v xml:space="preserve"> </v>
      </c>
      <c r="M3752" s="308"/>
      <c r="N3752" s="215">
        <f t="shared" si="146"/>
        <v>1.0322178239344983E-4</v>
      </c>
      <c r="O3752" s="172" t="str">
        <f>IFERROR(IF(VLOOKUP($C3752,'MSCI Database'!$C:$R,2, FALSE)="","",VLOOKUP($C3752,'MSCI Database'!$C:$R,2, FALSE)),"")</f>
        <v>Electronic Equipment, Instruments &amp; Components</v>
      </c>
      <c r="P3752" s="186" t="str">
        <f>IFERROR(IF(VLOOKUP($C3752,'MSCI Database'!$C:$R,3, FALSE)="","",VLOOKUP($C3752,'MSCI Database'!$C:$R,3, FALSE)),"")</f>
        <v>BBB</v>
      </c>
      <c r="Q3752" s="164" t="str">
        <f>IFERROR(IF(VLOOKUP($C3752,'MSCI Database'!$C:$R,4, FALSE)="","",VLOOKUP($C3752,'MSCI Database'!$C:$R,4, FALSE)),"")</f>
        <v>0</v>
      </c>
      <c r="R3752" s="164">
        <f>IFERROR(IF(VLOOKUP($C3752,'MSCI Database'!$C:$R,5, FALSE)="","",VLOOKUP($C3752,'MSCI Database'!$C:$R,5, FALSE)),"")</f>
        <v>5.4</v>
      </c>
      <c r="S3752" s="164">
        <f>IFERROR(IF(VLOOKUP($C3752,'MSCI Database'!$C:$R,6, FALSE)="","",VLOOKUP($C3752,'MSCI Database'!$C:$R,6, FALSE)),"")</f>
        <v>3.4</v>
      </c>
      <c r="T3752" s="211">
        <f>IFERROR(IF(VLOOKUP($C3752,'MSCI Database'!$C:$R,7, FALSE)="","",VLOOKUP($C3752,'MSCI Database'!$C:$R,7, FALSE)),"")</f>
        <v>5.2</v>
      </c>
      <c r="U3752" s="164">
        <f>IFERROR(IF(VLOOKUP($C3752,'MSCI Database'!$C:$R,8, FALSE)="","",VLOOKUP($C3752,'MSCI Database'!$C:$R,8, FALSE)),"")</f>
        <v>4</v>
      </c>
      <c r="V3752" s="175">
        <f>IFERROR(IF(VLOOKUP($C3752,'MSCI Database'!$C:$R,9, FALSE)="","",VLOOKUP($C3752,'MSCI Database'!$C:$R,9, FALSE)),"")</f>
        <v>4.5</v>
      </c>
      <c r="W3752" s="165">
        <f t="shared" ca="1" si="147"/>
        <v>0</v>
      </c>
      <c r="X3752" s="236">
        <f>IFERROR(IF(VLOOKUP($C3752,'MSCI Database'!$C:$R,10, FALSE)="","",VLOOKUP($C3752,'MSCI Database'!$C:$R,10, FALSE)),"")</f>
        <v>3144500</v>
      </c>
      <c r="Y3752" s="133" t="str">
        <f>IFERROR(IF(VLOOKUP($C3752,'MSCI Database'!$C:$R,11, FALSE)="","",VLOOKUP($C3752,'MSCI Database'!$C:$R,11, FALSE)),"")</f>
        <v>2019</v>
      </c>
      <c r="Z3752" s="133" t="str">
        <f>IFERROR(IF(VLOOKUP($C3752,'MSCI Database'!$C:$R,12, FALSE)="","",VLOOKUP($C3752,'MSCI Database'!$C:$R,12, FALSE)),"")</f>
        <v>Reported</v>
      </c>
      <c r="AA3752" s="202" t="str">
        <f>IFERROR(IF(VLOOKUP($C3752,'MSCI Database'!$C:$R,13, FALSE)="","",VLOOKUP($C3752,'MSCI Database'!$C:$R,13, FALSE)),"")</f>
        <v>Robust chemical safety initiatives drive score</v>
      </c>
    </row>
    <row r="3753" spans="1:27" s="130" customFormat="1" ht="15" hidden="1" customHeight="1" outlineLevel="1">
      <c r="A3753" s="130" t="s">
        <v>1397</v>
      </c>
      <c r="B3753" s="130" t="s">
        <v>1398</v>
      </c>
      <c r="C3753" s="130" t="s">
        <v>1399</v>
      </c>
      <c r="D3753" s="130" t="s">
        <v>18678</v>
      </c>
      <c r="E3753" s="130" t="s">
        <v>18674</v>
      </c>
      <c r="F3753" s="215">
        <v>4.2914648652888007E-2</v>
      </c>
      <c r="G3753" s="132" t="str">
        <f ca="1">IFERROR(_xll.BQL($A3753, "cur_mkt_cap(currency=EUR)")/1000000, " ")</f>
        <v xml:space="preserve"> </v>
      </c>
      <c r="M3753" s="308"/>
      <c r="N3753" s="215">
        <f t="shared" si="146"/>
        <v>4.5568675839091128E-4</v>
      </c>
      <c r="O3753" s="172" t="str">
        <f>IFERROR(IF(VLOOKUP($C3753,'MSCI Database'!$C:$R,2, FALSE)="","",VLOOKUP($C3753,'MSCI Database'!$C:$R,2, FALSE)),"")</f>
        <v>Beverages</v>
      </c>
      <c r="P3753" s="186" t="str">
        <f>IFERROR(IF(VLOOKUP($C3753,'MSCI Database'!$C:$R,3, FALSE)="","",VLOOKUP($C3753,'MSCI Database'!$C:$R,3, FALSE)),"")</f>
        <v>B</v>
      </c>
      <c r="Q3753" s="164" t="str">
        <f>IFERROR(IF(VLOOKUP($C3753,'MSCI Database'!$C:$R,4, FALSE)="","",VLOOKUP($C3753,'MSCI Database'!$C:$R,4, FALSE)),"")</f>
        <v>0</v>
      </c>
      <c r="R3753" s="164">
        <f>IFERROR(IF(VLOOKUP($C3753,'MSCI Database'!$C:$R,5, FALSE)="","",VLOOKUP($C3753,'MSCI Database'!$C:$R,5, FALSE)),"")</f>
        <v>1.7</v>
      </c>
      <c r="S3753" s="164">
        <f>IFERROR(IF(VLOOKUP($C3753,'MSCI Database'!$C:$R,6, FALSE)="","",VLOOKUP($C3753,'MSCI Database'!$C:$R,6, FALSE)),"")</f>
        <v>3.5</v>
      </c>
      <c r="T3753" s="211">
        <f>IFERROR(IF(VLOOKUP($C3753,'MSCI Database'!$C:$R,7, FALSE)="","",VLOOKUP($C3753,'MSCI Database'!$C:$R,7, FALSE)),"")</f>
        <v>3.5</v>
      </c>
      <c r="U3753" s="164">
        <f>IFERROR(IF(VLOOKUP($C3753,'MSCI Database'!$C:$R,8, FALSE)="","",VLOOKUP($C3753,'MSCI Database'!$C:$R,8, FALSE)),"")</f>
        <v>1.9</v>
      </c>
      <c r="V3753" s="175">
        <f>IFERROR(IF(VLOOKUP($C3753,'MSCI Database'!$C:$R,9, FALSE)="","",VLOOKUP($C3753,'MSCI Database'!$C:$R,9, FALSE)),"")</f>
        <v>3</v>
      </c>
      <c r="W3753" s="165">
        <f t="shared" ca="1" si="147"/>
        <v>0</v>
      </c>
      <c r="X3753" s="236">
        <f>IFERROR(IF(VLOOKUP($C3753,'MSCI Database'!$C:$R,10, FALSE)="","",VLOOKUP($C3753,'MSCI Database'!$C:$R,10, FALSE)),"")</f>
        <v>579794</v>
      </c>
      <c r="Y3753" s="133" t="str">
        <f>IFERROR(IF(VLOOKUP($C3753,'MSCI Database'!$C:$R,11, FALSE)="","",VLOOKUP($C3753,'MSCI Database'!$C:$R,11, FALSE)),"")</f>
        <v>2019</v>
      </c>
      <c r="Z3753" s="133" t="str">
        <f>IFERROR(IF(VLOOKUP($C3753,'MSCI Database'!$C:$R,12, FALSE)="","",VLOOKUP($C3753,'MSCI Database'!$C:$R,12, FALSE)),"")</f>
        <v>E.Segmt-Moderate</v>
      </c>
      <c r="AA3753" s="202" t="str">
        <f>IFERROR(IF(VLOOKUP($C3753,'MSCI Database'!$C:$R,13, FALSE)="","",VLOOKUP($C3753,'MSCI Database'!$C:$R,13, FALSE)),"")</f>
        <v>Continues to face high risks of water stress but lacks mitigation mechanisms</v>
      </c>
    </row>
    <row r="3754" spans="1:27" s="130" customFormat="1" ht="15" hidden="1" customHeight="1" outlineLevel="1">
      <c r="A3754" s="130" t="s">
        <v>5343</v>
      </c>
      <c r="B3754" s="130" t="s">
        <v>5344</v>
      </c>
      <c r="C3754" s="130" t="s">
        <v>5345</v>
      </c>
      <c r="D3754" s="130" t="s">
        <v>18676</v>
      </c>
      <c r="E3754" s="130" t="s">
        <v>18688</v>
      </c>
      <c r="F3754" s="215">
        <v>3.2240282291253163E-2</v>
      </c>
      <c r="G3754" s="132" t="str">
        <f ca="1">IFERROR(_xll.BQL($A3754, "cur_mkt_cap(currency=EUR)")/1000000, " ")</f>
        <v xml:space="preserve"> </v>
      </c>
      <c r="M3754" s="308"/>
      <c r="N3754" s="215">
        <f t="shared" si="146"/>
        <v>3.4234160567735112E-4</v>
      </c>
      <c r="O3754" s="172" t="str">
        <f>IFERROR(IF(VLOOKUP($C3754,'MSCI Database'!$C:$R,2, FALSE)="","",VLOOKUP($C3754,'MSCI Database'!$C:$R,2, FALSE)),"")</f>
        <v>Banks</v>
      </c>
      <c r="P3754" s="186" t="str">
        <f>IFERROR(IF(VLOOKUP($C3754,'MSCI Database'!$C:$R,3, FALSE)="","",VLOOKUP($C3754,'MSCI Database'!$C:$R,3, FALSE)),"")</f>
        <v>AA</v>
      </c>
      <c r="Q3754" s="164" t="str">
        <f>IFERROR(IF(VLOOKUP($C3754,'MSCI Database'!$C:$R,4, FALSE)="","",VLOOKUP($C3754,'MSCI Database'!$C:$R,4, FALSE)),"")</f>
        <v>1</v>
      </c>
      <c r="R3754" s="164">
        <f>IFERROR(IF(VLOOKUP($C3754,'MSCI Database'!$C:$R,5, FALSE)="","",VLOOKUP($C3754,'MSCI Database'!$C:$R,5, FALSE)),"")</f>
        <v>7.5</v>
      </c>
      <c r="S3754" s="164">
        <f>IFERROR(IF(VLOOKUP($C3754,'MSCI Database'!$C:$R,6, FALSE)="","",VLOOKUP($C3754,'MSCI Database'!$C:$R,6, FALSE)),"")</f>
        <v>7.4</v>
      </c>
      <c r="T3754" s="211">
        <f>IFERROR(IF(VLOOKUP($C3754,'MSCI Database'!$C:$R,7, FALSE)="","",VLOOKUP($C3754,'MSCI Database'!$C:$R,7, FALSE)),"")</f>
        <v>4.4000000000000004</v>
      </c>
      <c r="U3754" s="164">
        <f>IFERROR(IF(VLOOKUP($C3754,'MSCI Database'!$C:$R,8, FALSE)="","",VLOOKUP($C3754,'MSCI Database'!$C:$R,8, FALSE)),"")</f>
        <v>6.4</v>
      </c>
      <c r="V3754" s="175">
        <f>IFERROR(IF(VLOOKUP($C3754,'MSCI Database'!$C:$R,9, FALSE)="","",VLOOKUP($C3754,'MSCI Database'!$C:$R,9, FALSE)),"")</f>
        <v>5.5</v>
      </c>
      <c r="W3754" s="165">
        <f t="shared" ca="1" si="147"/>
        <v>0</v>
      </c>
      <c r="X3754" s="236">
        <f>IFERROR(IF(VLOOKUP($C3754,'MSCI Database'!$C:$R,10, FALSE)="","",VLOOKUP($C3754,'MSCI Database'!$C:$R,10, FALSE)),"")</f>
        <v>3793</v>
      </c>
      <c r="Y3754" s="133" t="str">
        <f>IFERROR(IF(VLOOKUP($C3754,'MSCI Database'!$C:$R,11, FALSE)="","",VLOOKUP($C3754,'MSCI Database'!$C:$R,11, FALSE)),"")</f>
        <v>2019</v>
      </c>
      <c r="Z3754" s="133" t="str">
        <f>IFERROR(IF(VLOOKUP($C3754,'MSCI Database'!$C:$R,12, FALSE)="","",VLOOKUP($C3754,'MSCI Database'!$C:$R,12, FALSE)),"")</f>
        <v>Reported</v>
      </c>
      <c r="AA3754" s="202" t="str">
        <f>IFERROR(IF(VLOOKUP($C3754,'MSCI Database'!$C:$R,13, FALSE)="","",VLOOKUP($C3754,'MSCI Database'!$C:$R,13, FALSE)),"")</f>
        <v>Reduction in consumer complaints, strong cybersecurity and green financing drive upgrade</v>
      </c>
    </row>
    <row r="3755" spans="1:27" s="130" customFormat="1" ht="15" hidden="1" customHeight="1" outlineLevel="1">
      <c r="A3755" s="130" t="s">
        <v>2994</v>
      </c>
      <c r="B3755" s="130" t="s">
        <v>2995</v>
      </c>
      <c r="C3755" s="130" t="s">
        <v>2996</v>
      </c>
      <c r="D3755" s="130" t="s">
        <v>18691</v>
      </c>
      <c r="E3755" s="130" t="s">
        <v>18689</v>
      </c>
      <c r="F3755" s="215">
        <v>0.274845731525101</v>
      </c>
      <c r="G3755" s="132" t="str">
        <f ca="1">IFERROR(_xll.BQL($A3755, "cur_mkt_cap(currency=EUR)")/1000000, " ")</f>
        <v xml:space="preserve"> </v>
      </c>
      <c r="M3755" s="308"/>
      <c r="N3755" s="215">
        <f t="shared" si="146"/>
        <v>2.9184337839807412E-3</v>
      </c>
      <c r="O3755" s="172" t="str">
        <f>IFERROR(IF(VLOOKUP($C3755,'MSCI Database'!$C:$R,2, FALSE)="","",VLOOKUP($C3755,'MSCI Database'!$C:$R,2, FALSE)),"")</f>
        <v>Software &amp; Services</v>
      </c>
      <c r="P3755" s="186" t="str">
        <f>IFERROR(IF(VLOOKUP($C3755,'MSCI Database'!$C:$R,3, FALSE)="","",VLOOKUP($C3755,'MSCI Database'!$C:$R,3, FALSE)),"")</f>
        <v>A</v>
      </c>
      <c r="Q3755" s="164" t="str">
        <f>IFERROR(IF(VLOOKUP($C3755,'MSCI Database'!$C:$R,4, FALSE)="","",VLOOKUP($C3755,'MSCI Database'!$C:$R,4, FALSE)),"")</f>
        <v>-2</v>
      </c>
      <c r="R3755" s="164">
        <f>IFERROR(IF(VLOOKUP($C3755,'MSCI Database'!$C:$R,5, FALSE)="","",VLOOKUP($C3755,'MSCI Database'!$C:$R,5, FALSE)),"")</f>
        <v>6.7</v>
      </c>
      <c r="S3755" s="164">
        <f>IFERROR(IF(VLOOKUP($C3755,'MSCI Database'!$C:$R,6, FALSE)="","",VLOOKUP($C3755,'MSCI Database'!$C:$R,6, FALSE)),"")</f>
        <v>7.1</v>
      </c>
      <c r="T3755" s="211">
        <f>IFERROR(IF(VLOOKUP($C3755,'MSCI Database'!$C:$R,7, FALSE)="","",VLOOKUP($C3755,'MSCI Database'!$C:$R,7, FALSE)),"")</f>
        <v>4.5</v>
      </c>
      <c r="U3755" s="164">
        <f>IFERROR(IF(VLOOKUP($C3755,'MSCI Database'!$C:$R,8, FALSE)="","",VLOOKUP($C3755,'MSCI Database'!$C:$R,8, FALSE)),"")</f>
        <v>6</v>
      </c>
      <c r="V3755" s="175">
        <f>IFERROR(IF(VLOOKUP($C3755,'MSCI Database'!$C:$R,9, FALSE)="","",VLOOKUP($C3755,'MSCI Database'!$C:$R,9, FALSE)),"")</f>
        <v>5.5</v>
      </c>
      <c r="W3755" s="165">
        <f t="shared" ca="1" si="147"/>
        <v>0</v>
      </c>
      <c r="X3755" s="236">
        <f>IFERROR(IF(VLOOKUP($C3755,'MSCI Database'!$C:$R,10, FALSE)="","",VLOOKUP($C3755,'MSCI Database'!$C:$R,10, FALSE)),"")</f>
        <v>300412</v>
      </c>
      <c r="Y3755" s="133" t="str">
        <f>IFERROR(IF(VLOOKUP($C3755,'MSCI Database'!$C:$R,11, FALSE)="","",VLOOKUP($C3755,'MSCI Database'!$C:$R,11, FALSE)),"")</f>
        <v>2019</v>
      </c>
      <c r="Z3755" s="133" t="str">
        <f>IFERROR(IF(VLOOKUP($C3755,'MSCI Database'!$C:$R,12, FALSE)="","",VLOOKUP($C3755,'MSCI Database'!$C:$R,12, FALSE)),"")</f>
        <v>Reported</v>
      </c>
      <c r="AA3755" s="202" t="str">
        <f>IFERROR(IF(VLOOKUP($C3755,'MSCI Database'!$C:$R,13, FALSE)="","",VLOOKUP($C3755,'MSCI Database'!$C:$R,13, FALSE)),"")</f>
        <v>Widescale layoff raises concerns about productivity</v>
      </c>
    </row>
    <row r="3756" spans="1:27" s="130" customFormat="1" ht="15" hidden="1" customHeight="1" outlineLevel="1">
      <c r="A3756" s="130" t="s">
        <v>5808</v>
      </c>
      <c r="B3756" s="130" t="s">
        <v>5809</v>
      </c>
      <c r="C3756" s="130" t="s">
        <v>5810</v>
      </c>
      <c r="D3756" s="130" t="s">
        <v>18677</v>
      </c>
      <c r="E3756" s="130" t="s">
        <v>18682</v>
      </c>
      <c r="F3756" s="215">
        <v>3.1027998028857608E-2</v>
      </c>
      <c r="G3756" s="132" t="str">
        <f ca="1">IFERROR(_xll.BQL($A3756, "cur_mkt_cap(currency=EUR)")/1000000, " ")</f>
        <v xml:space="preserve"> </v>
      </c>
      <c r="M3756" s="308"/>
      <c r="N3756" s="215">
        <f t="shared" si="146"/>
        <v>3.2946903411682014E-4</v>
      </c>
      <c r="O3756" s="172" t="str">
        <f>IFERROR(IF(VLOOKUP($C3756,'MSCI Database'!$C:$R,2, FALSE)="","",VLOOKUP($C3756,'MSCI Database'!$C:$R,2, FALSE)),"")</f>
        <v>Casinos &amp; Gaming</v>
      </c>
      <c r="P3756" s="186" t="str">
        <f>IFERROR(IF(VLOOKUP($C3756,'MSCI Database'!$C:$R,3, FALSE)="","",VLOOKUP($C3756,'MSCI Database'!$C:$R,3, FALSE)),"")</f>
        <v>AA</v>
      </c>
      <c r="Q3756" s="164" t="str">
        <f>IFERROR(IF(VLOOKUP($C3756,'MSCI Database'!$C:$R,4, FALSE)="","",VLOOKUP($C3756,'MSCI Database'!$C:$R,4, FALSE)),"")</f>
        <v>0</v>
      </c>
      <c r="R3756" s="164">
        <f>IFERROR(IF(VLOOKUP($C3756,'MSCI Database'!$C:$R,5, FALSE)="","",VLOOKUP($C3756,'MSCI Database'!$C:$R,5, FALSE)),"")</f>
        <v>8.1</v>
      </c>
      <c r="S3756" s="164">
        <f>IFERROR(IF(VLOOKUP($C3756,'MSCI Database'!$C:$R,6, FALSE)="","",VLOOKUP($C3756,'MSCI Database'!$C:$R,6, FALSE)),"")</f>
        <v>6.4</v>
      </c>
      <c r="T3756" s="211">
        <f>IFERROR(IF(VLOOKUP($C3756,'MSCI Database'!$C:$R,7, FALSE)="","",VLOOKUP($C3756,'MSCI Database'!$C:$R,7, FALSE)),"")</f>
        <v>5.4</v>
      </c>
      <c r="U3756" s="164">
        <f>IFERROR(IF(VLOOKUP($C3756,'MSCI Database'!$C:$R,8, FALSE)="","",VLOOKUP($C3756,'MSCI Database'!$C:$R,8, FALSE)),"")</f>
        <v>5.4</v>
      </c>
      <c r="V3756" s="175">
        <f>IFERROR(IF(VLOOKUP($C3756,'MSCI Database'!$C:$R,9, FALSE)="","",VLOOKUP($C3756,'MSCI Database'!$C:$R,9, FALSE)),"")</f>
        <v>5.5</v>
      </c>
      <c r="W3756" s="165">
        <f t="shared" ca="1" si="147"/>
        <v>0</v>
      </c>
      <c r="X3756" s="236">
        <f>IFERROR(IF(VLOOKUP($C3756,'MSCI Database'!$C:$R,10, FALSE)="","",VLOOKUP($C3756,'MSCI Database'!$C:$R,10, FALSE)),"")</f>
        <v>22306</v>
      </c>
      <c r="Y3756" s="133" t="str">
        <f>IFERROR(IF(VLOOKUP($C3756,'MSCI Database'!$C:$R,11, FALSE)="","",VLOOKUP($C3756,'MSCI Database'!$C:$R,11, FALSE)),"")</f>
        <v>2019</v>
      </c>
      <c r="Z3756" s="133" t="str">
        <f>IFERROR(IF(VLOOKUP($C3756,'MSCI Database'!$C:$R,12, FALSE)="","",VLOOKUP($C3756,'MSCI Database'!$C:$R,12, FALSE)),"")</f>
        <v>E.Segmt-Moderate</v>
      </c>
      <c r="AA3756" s="202" t="str">
        <f>IFERROR(IF(VLOOKUP($C3756,'MSCI Database'!$C:$R,13, FALSE)="","",VLOOKUP($C3756,'MSCI Database'!$C:$R,13, FALSE)),"")</f>
        <v>Labor management practices challenged by worker protests</v>
      </c>
    </row>
    <row r="3757" spans="1:27" s="130" customFormat="1" ht="15" hidden="1" customHeight="1" outlineLevel="1">
      <c r="A3757" s="130" t="s">
        <v>6193</v>
      </c>
      <c r="B3757" s="130" t="s">
        <v>6194</v>
      </c>
      <c r="C3757" s="130" t="s">
        <v>6195</v>
      </c>
      <c r="D3757" s="130" t="s">
        <v>12137</v>
      </c>
      <c r="E3757" s="130" t="s">
        <v>18689</v>
      </c>
      <c r="F3757" s="215">
        <v>9.0677510540374019E-3</v>
      </c>
      <c r="G3757" s="132" t="str">
        <f ca="1">IFERROR(_xll.BQL($A3757, "cur_mkt_cap(currency=EUR)")/1000000, " ")</f>
        <v xml:space="preserve"> </v>
      </c>
      <c r="M3757" s="308"/>
      <c r="N3757" s="215">
        <f t="shared" si="146"/>
        <v>9.6285399354702618E-5</v>
      </c>
      <c r="O3757" s="172" t="str">
        <f>IFERROR(IF(VLOOKUP($C3757,'MSCI Database'!$C:$R,2, FALSE)="","",VLOOKUP($C3757,'MSCI Database'!$C:$R,2, FALSE)),"")</f>
        <v>Semiconductors &amp; Semiconductor Equipment</v>
      </c>
      <c r="P3757" s="186" t="str">
        <f>IFERROR(IF(VLOOKUP($C3757,'MSCI Database'!$C:$R,3, FALSE)="","",VLOOKUP($C3757,'MSCI Database'!$C:$R,3, FALSE)),"")</f>
        <v>B</v>
      </c>
      <c r="Q3757" s="164" t="str">
        <f>IFERROR(IF(VLOOKUP($C3757,'MSCI Database'!$C:$R,4, FALSE)="","",VLOOKUP($C3757,'MSCI Database'!$C:$R,4, FALSE)),"")</f>
        <v>0</v>
      </c>
      <c r="R3757" s="164">
        <f>IFERROR(IF(VLOOKUP($C3757,'MSCI Database'!$C:$R,5, FALSE)="","",VLOOKUP($C3757,'MSCI Database'!$C:$R,5, FALSE)),"")</f>
        <v>2.4</v>
      </c>
      <c r="S3757" s="164">
        <f>IFERROR(IF(VLOOKUP($C3757,'MSCI Database'!$C:$R,6, FALSE)="","",VLOOKUP($C3757,'MSCI Database'!$C:$R,6, FALSE)),"")</f>
        <v>4</v>
      </c>
      <c r="T3757" s="211">
        <f>IFERROR(IF(VLOOKUP($C3757,'MSCI Database'!$C:$R,7, FALSE)="","",VLOOKUP($C3757,'MSCI Database'!$C:$R,7, FALSE)),"")</f>
        <v>2.7</v>
      </c>
      <c r="U3757" s="164">
        <f>IFERROR(IF(VLOOKUP($C3757,'MSCI Database'!$C:$R,8, FALSE)="","",VLOOKUP($C3757,'MSCI Database'!$C:$R,8, FALSE)),"")</f>
        <v>5.3</v>
      </c>
      <c r="V3757" s="175">
        <f>IFERROR(IF(VLOOKUP($C3757,'MSCI Database'!$C:$R,9, FALSE)="","",VLOOKUP($C3757,'MSCI Database'!$C:$R,9, FALSE)),"")</f>
        <v>4.3</v>
      </c>
      <c r="W3757" s="165">
        <f t="shared" ca="1" si="147"/>
        <v>0</v>
      </c>
      <c r="X3757" s="236">
        <f>IFERROR(IF(VLOOKUP($C3757,'MSCI Database'!$C:$R,10, FALSE)="","",VLOOKUP($C3757,'MSCI Database'!$C:$R,10, FALSE)),"")</f>
        <v>342991</v>
      </c>
      <c r="Y3757" s="133" t="str">
        <f>IFERROR(IF(VLOOKUP($C3757,'MSCI Database'!$C:$R,11, FALSE)="","",VLOOKUP($C3757,'MSCI Database'!$C:$R,11, FALSE)),"")</f>
        <v>2018</v>
      </c>
      <c r="Z3757" s="133" t="str">
        <f>IFERROR(IF(VLOOKUP($C3757,'MSCI Database'!$C:$R,12, FALSE)="","",VLOOKUP($C3757,'MSCI Database'!$C:$R,12, FALSE)),"")</f>
        <v>Reported</v>
      </c>
      <c r="AA3757" s="202" t="str">
        <f>IFERROR(IF(VLOOKUP($C3757,'MSCI Database'!$C:$R,13, FALSE)="","",VLOOKUP($C3757,'MSCI Database'!$C:$R,13, FALSE)),"")</f>
        <v>Limited employee engagement and clean technology initiatives; governance practices on par with peers</v>
      </c>
    </row>
    <row r="3758" spans="1:27" s="130" customFormat="1" ht="15" hidden="1" customHeight="1" outlineLevel="1">
      <c r="A3758" s="130" t="s">
        <v>5730</v>
      </c>
      <c r="B3758" s="130" t="s">
        <v>5731</v>
      </c>
      <c r="C3758" s="130" t="s">
        <v>5732</v>
      </c>
      <c r="D3758" s="130" t="s">
        <v>18677</v>
      </c>
      <c r="E3758" s="130" t="s">
        <v>18688</v>
      </c>
      <c r="F3758" s="215">
        <v>3.085809532666222E-2</v>
      </c>
      <c r="G3758" s="132" t="str">
        <f ca="1">IFERROR(_xll.BQL($A3758, "cur_mkt_cap(currency=EUR)")/1000000, " ")</f>
        <v xml:space="preserve"> </v>
      </c>
      <c r="M3758" s="308"/>
      <c r="N3758" s="215">
        <f t="shared" si="146"/>
        <v>3.2766493192711103E-4</v>
      </c>
      <c r="O3758" s="172" t="str">
        <f>IFERROR(IF(VLOOKUP($C3758,'MSCI Database'!$C:$R,2, FALSE)="","",VLOOKUP($C3758,'MSCI Database'!$C:$R,2, FALSE)),"")</f>
        <v>Banks</v>
      </c>
      <c r="P3758" s="186" t="str">
        <f>IFERROR(IF(VLOOKUP($C3758,'MSCI Database'!$C:$R,3, FALSE)="","",VLOOKUP($C3758,'MSCI Database'!$C:$R,3, FALSE)),"")</f>
        <v>AA</v>
      </c>
      <c r="Q3758" s="164" t="str">
        <f>IFERROR(IF(VLOOKUP($C3758,'MSCI Database'!$C:$R,4, FALSE)="","",VLOOKUP($C3758,'MSCI Database'!$C:$R,4, FALSE)),"")</f>
        <v>0</v>
      </c>
      <c r="R3758" s="164">
        <f>IFERROR(IF(VLOOKUP($C3758,'MSCI Database'!$C:$R,5, FALSE)="","",VLOOKUP($C3758,'MSCI Database'!$C:$R,5, FALSE)),"")</f>
        <v>7.9</v>
      </c>
      <c r="S3758" s="164">
        <f>IFERROR(IF(VLOOKUP($C3758,'MSCI Database'!$C:$R,6, FALSE)="","",VLOOKUP($C3758,'MSCI Database'!$C:$R,6, FALSE)),"")</f>
        <v>9.5</v>
      </c>
      <c r="T3758" s="211">
        <f>IFERROR(IF(VLOOKUP($C3758,'MSCI Database'!$C:$R,7, FALSE)="","",VLOOKUP($C3758,'MSCI Database'!$C:$R,7, FALSE)),"")</f>
        <v>4.7</v>
      </c>
      <c r="U3758" s="164">
        <f>IFERROR(IF(VLOOKUP($C3758,'MSCI Database'!$C:$R,8, FALSE)="","",VLOOKUP($C3758,'MSCI Database'!$C:$R,8, FALSE)),"")</f>
        <v>5.8</v>
      </c>
      <c r="V3758" s="175">
        <f>IFERROR(IF(VLOOKUP($C3758,'MSCI Database'!$C:$R,9, FALSE)="","",VLOOKUP($C3758,'MSCI Database'!$C:$R,9, FALSE)),"")</f>
        <v>5.7</v>
      </c>
      <c r="W3758" s="165">
        <f t="shared" ca="1" si="147"/>
        <v>0</v>
      </c>
      <c r="X3758" s="236">
        <f>IFERROR(IF(VLOOKUP($C3758,'MSCI Database'!$C:$R,10, FALSE)="","",VLOOKUP($C3758,'MSCI Database'!$C:$R,10, FALSE)),"")</f>
        <v>9521</v>
      </c>
      <c r="Y3758" s="133" t="str">
        <f>IFERROR(IF(VLOOKUP($C3758,'MSCI Database'!$C:$R,11, FALSE)="","",VLOOKUP($C3758,'MSCI Database'!$C:$R,11, FALSE)),"")</f>
        <v>2019</v>
      </c>
      <c r="Z3758" s="133" t="str">
        <f>IFERROR(IF(VLOOKUP($C3758,'MSCI Database'!$C:$R,12, FALSE)="","",VLOOKUP($C3758,'MSCI Database'!$C:$R,12, FALSE)),"")</f>
        <v>Reported</v>
      </c>
      <c r="AA3758" s="202" t="str">
        <f>IFERROR(IF(VLOOKUP($C3758,'MSCI Database'!$C:$R,13, FALSE)="","",VLOOKUP($C3758,'MSCI Database'!$C:$R,13, FALSE)),"")</f>
        <v>Robust governance practices compared to peers, but relatively limited workforce management programs</v>
      </c>
    </row>
    <row r="3759" spans="1:27" s="130" customFormat="1" ht="15" hidden="1" customHeight="1" outlineLevel="1">
      <c r="A3759" s="130" t="s">
        <v>118</v>
      </c>
      <c r="B3759" s="130" t="s">
        <v>119</v>
      </c>
      <c r="C3759" s="130" t="s">
        <v>120</v>
      </c>
      <c r="D3759" s="130" t="s">
        <v>12127</v>
      </c>
      <c r="E3759" s="130" t="s">
        <v>100</v>
      </c>
      <c r="F3759" s="215">
        <v>4.2552880971358488E-2</v>
      </c>
      <c r="G3759" s="132" t="str">
        <f ca="1">IFERROR(_xll.BQL($A3759, "cur_mkt_cap(currency=EUR)")/1000000, " ")</f>
        <v xml:space="preserve"> </v>
      </c>
      <c r="M3759" s="308"/>
      <c r="N3759" s="215">
        <f t="shared" si="146"/>
        <v>4.5184534881955064E-4</v>
      </c>
      <c r="O3759" s="172" t="str">
        <f>IFERROR(IF(VLOOKUP($C3759,'MSCI Database'!$C:$R,2, FALSE)="","",VLOOKUP($C3759,'MSCI Database'!$C:$R,2, FALSE)),"")</f>
        <v>Utilities</v>
      </c>
      <c r="P3759" s="186" t="str">
        <f>IFERROR(IF(VLOOKUP($C3759,'MSCI Database'!$C:$R,3, FALSE)="","",VLOOKUP($C3759,'MSCI Database'!$C:$R,3, FALSE)),"")</f>
        <v>AAA</v>
      </c>
      <c r="Q3759" s="164" t="str">
        <f>IFERROR(IF(VLOOKUP($C3759,'MSCI Database'!$C:$R,4, FALSE)="","",VLOOKUP($C3759,'MSCI Database'!$C:$R,4, FALSE)),"")</f>
        <v>0</v>
      </c>
      <c r="R3759" s="164">
        <f>IFERROR(IF(VLOOKUP($C3759,'MSCI Database'!$C:$R,5, FALSE)="","",VLOOKUP($C3759,'MSCI Database'!$C:$R,5, FALSE)),"")</f>
        <v>10</v>
      </c>
      <c r="S3759" s="164">
        <f>IFERROR(IF(VLOOKUP($C3759,'MSCI Database'!$C:$R,6, FALSE)="","",VLOOKUP($C3759,'MSCI Database'!$C:$R,6, FALSE)),"")</f>
        <v>9.1999999999999993</v>
      </c>
      <c r="T3759" s="211">
        <f>IFERROR(IF(VLOOKUP($C3759,'MSCI Database'!$C:$R,7, FALSE)="","",VLOOKUP($C3759,'MSCI Database'!$C:$R,7, FALSE)),"")</f>
        <v>4.9000000000000004</v>
      </c>
      <c r="U3759" s="164">
        <f>IFERROR(IF(VLOOKUP($C3759,'MSCI Database'!$C:$R,8, FALSE)="","",VLOOKUP($C3759,'MSCI Database'!$C:$R,8, FALSE)),"")</f>
        <v>6.9</v>
      </c>
      <c r="V3759" s="175">
        <f>IFERROR(IF(VLOOKUP($C3759,'MSCI Database'!$C:$R,9, FALSE)="","",VLOOKUP($C3759,'MSCI Database'!$C:$R,9, FALSE)),"")</f>
        <v>7.9</v>
      </c>
      <c r="W3759" s="165">
        <f t="shared" ca="1" si="147"/>
        <v>0</v>
      </c>
      <c r="X3759" s="236">
        <f>IFERROR(IF(VLOOKUP($C3759,'MSCI Database'!$C:$R,10, FALSE)="","",VLOOKUP($C3759,'MSCI Database'!$C:$R,10, FALSE)),"")</f>
        <v>1969000</v>
      </c>
      <c r="Y3759" s="133" t="str">
        <f>IFERROR(IF(VLOOKUP($C3759,'MSCI Database'!$C:$R,11, FALSE)="","",VLOOKUP($C3759,'MSCI Database'!$C:$R,11, FALSE)),"")</f>
        <v>2019</v>
      </c>
      <c r="Z3759" s="133" t="str">
        <f>IFERROR(IF(VLOOKUP($C3759,'MSCI Database'!$C:$R,12, FALSE)="","",VLOOKUP($C3759,'MSCI Database'!$C:$R,12, FALSE)),"")</f>
        <v>Reported</v>
      </c>
      <c r="AA3759" s="202" t="str">
        <f>IFERROR(IF(VLOOKUP($C3759,'MSCI Database'!$C:$R,13, FALSE)="","",VLOOKUP($C3759,'MSCI Database'!$C:$R,13, FALSE)),"")</f>
        <v>Focus towards strengthening its renewable energy pipeline</v>
      </c>
    </row>
    <row r="3760" spans="1:27" s="130" customFormat="1" ht="15" hidden="1" customHeight="1" outlineLevel="1">
      <c r="A3760" s="130" t="s">
        <v>7652</v>
      </c>
      <c r="B3760" s="130" t="s">
        <v>7653</v>
      </c>
      <c r="C3760" s="130" t="s">
        <v>7654</v>
      </c>
      <c r="D3760" s="130" t="s">
        <v>12128</v>
      </c>
      <c r="E3760" s="130" t="s">
        <v>18682</v>
      </c>
      <c r="F3760" s="215">
        <v>0.26775152592655288</v>
      </c>
      <c r="G3760" s="132" t="str">
        <f ca="1">IFERROR(_xll.BQL($A3760, "cur_mkt_cap(currency=EUR)")/1000000, " ")</f>
        <v xml:space="preserve"> </v>
      </c>
      <c r="M3760" s="308"/>
      <c r="N3760" s="215">
        <f t="shared" si="146"/>
        <v>2.8431043649120033E-3</v>
      </c>
      <c r="O3760" s="172" t="str">
        <f>IFERROR(IF(VLOOKUP($C3760,'MSCI Database'!$C:$R,2, FALSE)="","",VLOOKUP($C3760,'MSCI Database'!$C:$R,2, FALSE)),"")</f>
        <v>Textiles, Apparel &amp; Luxury Goods</v>
      </c>
      <c r="P3760" s="186" t="str">
        <f>IFERROR(IF(VLOOKUP($C3760,'MSCI Database'!$C:$R,3, FALSE)="","",VLOOKUP($C3760,'MSCI Database'!$C:$R,3, FALSE)),"")</f>
        <v>A</v>
      </c>
      <c r="Q3760" s="164" t="str">
        <f>IFERROR(IF(VLOOKUP($C3760,'MSCI Database'!$C:$R,4, FALSE)="","",VLOOKUP($C3760,'MSCI Database'!$C:$R,4, FALSE)),"")</f>
        <v>0</v>
      </c>
      <c r="R3760" s="164">
        <f>IFERROR(IF(VLOOKUP($C3760,'MSCI Database'!$C:$R,5, FALSE)="","",VLOOKUP($C3760,'MSCI Database'!$C:$R,5, FALSE)),"")</f>
        <v>6.2</v>
      </c>
      <c r="S3760" s="164">
        <f>IFERROR(IF(VLOOKUP($C3760,'MSCI Database'!$C:$R,6, FALSE)="","",VLOOKUP($C3760,'MSCI Database'!$C:$R,6, FALSE)),"")</f>
        <v>8.1</v>
      </c>
      <c r="T3760" s="211">
        <f>IFERROR(IF(VLOOKUP($C3760,'MSCI Database'!$C:$R,7, FALSE)="","",VLOOKUP($C3760,'MSCI Database'!$C:$R,7, FALSE)),"")</f>
        <v>3.8</v>
      </c>
      <c r="U3760" s="164">
        <f>IFERROR(IF(VLOOKUP($C3760,'MSCI Database'!$C:$R,8, FALSE)="","",VLOOKUP($C3760,'MSCI Database'!$C:$R,8, FALSE)),"")</f>
        <v>4.2</v>
      </c>
      <c r="V3760" s="175">
        <f>IFERROR(IF(VLOOKUP($C3760,'MSCI Database'!$C:$R,9, FALSE)="","",VLOOKUP($C3760,'MSCI Database'!$C:$R,9, FALSE)),"")</f>
        <v>4.9000000000000004</v>
      </c>
      <c r="W3760" s="165">
        <f t="shared" ca="1" si="147"/>
        <v>0</v>
      </c>
      <c r="X3760" s="236">
        <f>IFERROR(IF(VLOOKUP($C3760,'MSCI Database'!$C:$R,10, FALSE)="","",VLOOKUP($C3760,'MSCI Database'!$C:$R,10, FALSE)),"")</f>
        <v>273706</v>
      </c>
      <c r="Y3760" s="133" t="str">
        <f>IFERROR(IF(VLOOKUP($C3760,'MSCI Database'!$C:$R,11, FALSE)="","",VLOOKUP($C3760,'MSCI Database'!$C:$R,11, FALSE)),"")</f>
        <v>2019</v>
      </c>
      <c r="Z3760" s="133" t="str">
        <f>IFERROR(IF(VLOOKUP($C3760,'MSCI Database'!$C:$R,12, FALSE)="","",VLOOKUP($C3760,'MSCI Database'!$C:$R,12, FALSE)),"")</f>
        <v>E.CSI</v>
      </c>
      <c r="AA3760" s="202" t="str">
        <f>IFERROR(IF(VLOOKUP($C3760,'MSCI Database'!$C:$R,13, FALSE)="","",VLOOKUP($C3760,'MSCI Database'!$C:$R,13, FALSE)),"")</f>
        <v>Growth in direct retailing and online operations increase operational risks</v>
      </c>
    </row>
    <row r="3761" spans="1:27" s="130" customFormat="1" ht="15" hidden="1" customHeight="1" outlineLevel="1">
      <c r="A3761" s="130" t="s">
        <v>7518</v>
      </c>
      <c r="B3761" s="130" t="s">
        <v>7519</v>
      </c>
      <c r="C3761" s="130" t="s">
        <v>7520</v>
      </c>
      <c r="D3761" s="130" t="s">
        <v>12128</v>
      </c>
      <c r="E3761" s="130" t="s">
        <v>18682</v>
      </c>
      <c r="F3761" s="215">
        <v>0.26741172052216222</v>
      </c>
      <c r="G3761" s="132" t="str">
        <f ca="1">IFERROR(_xll.BQL($A3761, "cur_mkt_cap(currency=EUR)")/1000000, " ")</f>
        <v xml:space="preserve"> </v>
      </c>
      <c r="M3761" s="308"/>
      <c r="N3761" s="215">
        <f t="shared" si="146"/>
        <v>2.8394961605325863E-3</v>
      </c>
      <c r="O3761" s="172" t="str">
        <f>IFERROR(IF(VLOOKUP($C3761,'MSCI Database'!$C:$R,2, FALSE)="","",VLOOKUP($C3761,'MSCI Database'!$C:$R,2, FALSE)),"")</f>
        <v>Restaurants</v>
      </c>
      <c r="P3761" s="186" t="str">
        <f>IFERROR(IF(VLOOKUP($C3761,'MSCI Database'!$C:$R,3, FALSE)="","",VLOOKUP($C3761,'MSCI Database'!$C:$R,3, FALSE)),"")</f>
        <v>BB</v>
      </c>
      <c r="Q3761" s="164" t="str">
        <f>IFERROR(IF(VLOOKUP($C3761,'MSCI Database'!$C:$R,4, FALSE)="","",VLOOKUP($C3761,'MSCI Database'!$C:$R,4, FALSE)),"")</f>
        <v>0</v>
      </c>
      <c r="R3761" s="164">
        <f>IFERROR(IF(VLOOKUP($C3761,'MSCI Database'!$C:$R,5, FALSE)="","",VLOOKUP($C3761,'MSCI Database'!$C:$R,5, FALSE)),"")</f>
        <v>3.6</v>
      </c>
      <c r="S3761" s="164">
        <f>IFERROR(IF(VLOOKUP($C3761,'MSCI Database'!$C:$R,6, FALSE)="","",VLOOKUP($C3761,'MSCI Database'!$C:$R,6, FALSE)),"")</f>
        <v>7.7</v>
      </c>
      <c r="T3761" s="211">
        <f>IFERROR(IF(VLOOKUP($C3761,'MSCI Database'!$C:$R,7, FALSE)="","",VLOOKUP($C3761,'MSCI Database'!$C:$R,7, FALSE)),"")</f>
        <v>3.8</v>
      </c>
      <c r="U3761" s="164">
        <f>IFERROR(IF(VLOOKUP($C3761,'MSCI Database'!$C:$R,8, FALSE)="","",VLOOKUP($C3761,'MSCI Database'!$C:$R,8, FALSE)),"")</f>
        <v>5.0999999999999996</v>
      </c>
      <c r="V3761" s="175">
        <f>IFERROR(IF(VLOOKUP($C3761,'MSCI Database'!$C:$R,9, FALSE)="","",VLOOKUP($C3761,'MSCI Database'!$C:$R,9, FALSE)),"")</f>
        <v>4.9000000000000004</v>
      </c>
      <c r="W3761" s="165">
        <f t="shared" ca="1" si="147"/>
        <v>0</v>
      </c>
      <c r="X3761" s="236">
        <f>IFERROR(IF(VLOOKUP($C3761,'MSCI Database'!$C:$R,10, FALSE)="","",VLOOKUP($C3761,'MSCI Database'!$C:$R,10, FALSE)),"")</f>
        <v>676632</v>
      </c>
      <c r="Y3761" s="133" t="str">
        <f>IFERROR(IF(VLOOKUP($C3761,'MSCI Database'!$C:$R,11, FALSE)="","",VLOOKUP($C3761,'MSCI Database'!$C:$R,11, FALSE)),"")</f>
        <v>2019</v>
      </c>
      <c r="Z3761" s="133" t="str">
        <f>IFERROR(IF(VLOOKUP($C3761,'MSCI Database'!$C:$R,12, FALSE)="","",VLOOKUP($C3761,'MSCI Database'!$C:$R,12, FALSE)),"")</f>
        <v>Reported</v>
      </c>
      <c r="AA3761" s="202" t="str">
        <f>IFERROR(IF(VLOOKUP($C3761,'MSCI Database'!$C:$R,13, FALSE)="","",VLOOKUP($C3761,'MSCI Database'!$C:$R,13, FALSE)),"")</f>
        <v>High proportion of franchised operations present challenges in labor management, food safety</v>
      </c>
    </row>
    <row r="3762" spans="1:27" s="130" customFormat="1" ht="15" hidden="1" customHeight="1" outlineLevel="1">
      <c r="A3762" s="130" t="s">
        <v>5457</v>
      </c>
      <c r="B3762" s="130" t="s">
        <v>5458</v>
      </c>
      <c r="C3762" s="130" t="s">
        <v>5459</v>
      </c>
      <c r="D3762" s="130" t="s">
        <v>12157</v>
      </c>
      <c r="E3762" s="130" t="s">
        <v>18688</v>
      </c>
      <c r="F3762" s="215">
        <v>1.7314954035763221E-3</v>
      </c>
      <c r="G3762" s="132" t="str">
        <f ca="1">IFERROR(_xll.BQL($A3762, "cur_mkt_cap(currency=EUR)")/1000000, " ")</f>
        <v xml:space="preserve"> </v>
      </c>
      <c r="M3762" s="308"/>
      <c r="N3762" s="215">
        <f t="shared" si="146"/>
        <v>1.8385785562556588E-5</v>
      </c>
      <c r="O3762" s="172" t="str">
        <f>IFERROR(IF(VLOOKUP($C3762,'MSCI Database'!$C:$R,2, FALSE)="","",VLOOKUP($C3762,'MSCI Database'!$C:$R,2, FALSE)),"")</f>
        <v>Banks</v>
      </c>
      <c r="P3762" s="186" t="str">
        <f>IFERROR(IF(VLOOKUP($C3762,'MSCI Database'!$C:$R,3, FALSE)="","",VLOOKUP($C3762,'MSCI Database'!$C:$R,3, FALSE)),"")</f>
        <v>A</v>
      </c>
      <c r="Q3762" s="164" t="str">
        <f>IFERROR(IF(VLOOKUP($C3762,'MSCI Database'!$C:$R,4, FALSE)="","",VLOOKUP($C3762,'MSCI Database'!$C:$R,4, FALSE)),"")</f>
        <v>1</v>
      </c>
      <c r="R3762" s="164">
        <f>IFERROR(IF(VLOOKUP($C3762,'MSCI Database'!$C:$R,5, FALSE)="","",VLOOKUP($C3762,'MSCI Database'!$C:$R,5, FALSE)),"")</f>
        <v>7.1</v>
      </c>
      <c r="S3762" s="164">
        <f>IFERROR(IF(VLOOKUP($C3762,'MSCI Database'!$C:$R,6, FALSE)="","",VLOOKUP($C3762,'MSCI Database'!$C:$R,6, FALSE)),"")</f>
        <v>0</v>
      </c>
      <c r="T3762" s="211">
        <f>IFERROR(IF(VLOOKUP($C3762,'MSCI Database'!$C:$R,7, FALSE)="","",VLOOKUP($C3762,'MSCI Database'!$C:$R,7, FALSE)),"")</f>
        <v>4</v>
      </c>
      <c r="U3762" s="164">
        <f>IFERROR(IF(VLOOKUP($C3762,'MSCI Database'!$C:$R,8, FALSE)="","",VLOOKUP($C3762,'MSCI Database'!$C:$R,8, FALSE)),"")</f>
        <v>5.4</v>
      </c>
      <c r="V3762" s="175">
        <f>IFERROR(IF(VLOOKUP($C3762,'MSCI Database'!$C:$R,9, FALSE)="","",VLOOKUP($C3762,'MSCI Database'!$C:$R,9, FALSE)),"")</f>
        <v>3.9</v>
      </c>
      <c r="W3762" s="165">
        <f t="shared" ca="1" si="147"/>
        <v>0</v>
      </c>
      <c r="X3762" s="236">
        <f>IFERROR(IF(VLOOKUP($C3762,'MSCI Database'!$C:$R,10, FALSE)="","",VLOOKUP($C3762,'MSCI Database'!$C:$R,10, FALSE)),"")</f>
        <v>6278</v>
      </c>
      <c r="Y3762" s="133" t="str">
        <f>IFERROR(IF(VLOOKUP($C3762,'MSCI Database'!$C:$R,11, FALSE)="","",VLOOKUP($C3762,'MSCI Database'!$C:$R,11, FALSE)),"")</f>
        <v>2019</v>
      </c>
      <c r="Z3762" s="133" t="str">
        <f>IFERROR(IF(VLOOKUP($C3762,'MSCI Database'!$C:$R,12, FALSE)="","",VLOOKUP($C3762,'MSCI Database'!$C:$R,12, FALSE)),"")</f>
        <v>E.Segmt-Moderately Low</v>
      </c>
      <c r="AA3762" s="202" t="str">
        <f>IFERROR(IF(VLOOKUP($C3762,'MSCI Database'!$C:$R,13, FALSE)="","",VLOOKUP($C3762,'MSCI Database'!$C:$R,13, FALSE)),"")</f>
        <v>Board engagement with cyber security drives upgrade</v>
      </c>
    </row>
    <row r="3763" spans="1:27" s="130" customFormat="1" ht="15" hidden="1" customHeight="1" outlineLevel="1">
      <c r="A3763" s="130" t="s">
        <v>5786</v>
      </c>
      <c r="B3763" s="130" t="s">
        <v>5787</v>
      </c>
      <c r="C3763" s="130" t="s">
        <v>5788</v>
      </c>
      <c r="D3763" s="130" t="s">
        <v>18677</v>
      </c>
      <c r="E3763" s="130" t="s">
        <v>18674</v>
      </c>
      <c r="F3763" s="215">
        <v>3.015497429338224E-2</v>
      </c>
      <c r="G3763" s="132" t="str">
        <f ca="1">IFERROR(_xll.BQL($A3763, "cur_mkt_cap(currency=EUR)")/1000000, " ")</f>
        <v xml:space="preserve"> </v>
      </c>
      <c r="M3763" s="308"/>
      <c r="N3763" s="215">
        <f t="shared" si="146"/>
        <v>3.2019888118524478E-4</v>
      </c>
      <c r="O3763" s="172" t="str">
        <f>IFERROR(IF(VLOOKUP($C3763,'MSCI Database'!$C:$R,2, FALSE)="","",VLOOKUP($C3763,'MSCI Database'!$C:$R,2, FALSE)),"")</f>
        <v>Household &amp; Personal Products</v>
      </c>
      <c r="P3763" s="186" t="str">
        <f>IFERROR(IF(VLOOKUP($C3763,'MSCI Database'!$C:$R,3, FALSE)="","",VLOOKUP($C3763,'MSCI Database'!$C:$R,3, FALSE)),"")</f>
        <v>AAA</v>
      </c>
      <c r="Q3763" s="164" t="str">
        <f>IFERROR(IF(VLOOKUP($C3763,'MSCI Database'!$C:$R,4, FALSE)="","",VLOOKUP($C3763,'MSCI Database'!$C:$R,4, FALSE)),"")</f>
        <v>0</v>
      </c>
      <c r="R3763" s="164">
        <f>IFERROR(IF(VLOOKUP($C3763,'MSCI Database'!$C:$R,5, FALSE)="","",VLOOKUP($C3763,'MSCI Database'!$C:$R,5, FALSE)),"")</f>
        <v>10</v>
      </c>
      <c r="S3763" s="164">
        <f>IFERROR(IF(VLOOKUP($C3763,'MSCI Database'!$C:$R,6, FALSE)="","",VLOOKUP($C3763,'MSCI Database'!$C:$R,6, FALSE)),"")</f>
        <v>7.5</v>
      </c>
      <c r="T3763" s="211">
        <f>IFERROR(IF(VLOOKUP($C3763,'MSCI Database'!$C:$R,7, FALSE)="","",VLOOKUP($C3763,'MSCI Database'!$C:$R,7, FALSE)),"")</f>
        <v>6.1</v>
      </c>
      <c r="U3763" s="164">
        <f>IFERROR(IF(VLOOKUP($C3763,'MSCI Database'!$C:$R,8, FALSE)="","",VLOOKUP($C3763,'MSCI Database'!$C:$R,8, FALSE)),"")</f>
        <v>6.3</v>
      </c>
      <c r="V3763" s="175">
        <f>IFERROR(IF(VLOOKUP($C3763,'MSCI Database'!$C:$R,9, FALSE)="","",VLOOKUP($C3763,'MSCI Database'!$C:$R,9, FALSE)),"")</f>
        <v>6.7</v>
      </c>
      <c r="W3763" s="165">
        <f t="shared" ca="1" si="147"/>
        <v>0</v>
      </c>
      <c r="X3763" s="236">
        <f>IFERROR(IF(VLOOKUP($C3763,'MSCI Database'!$C:$R,10, FALSE)="","",VLOOKUP($C3763,'MSCI Database'!$C:$R,10, FALSE)),"")</f>
        <v>2578000</v>
      </c>
      <c r="Y3763" s="133" t="str">
        <f>IFERROR(IF(VLOOKUP($C3763,'MSCI Database'!$C:$R,11, FALSE)="","",VLOOKUP($C3763,'MSCI Database'!$C:$R,11, FALSE)),"")</f>
        <v>2019</v>
      </c>
      <c r="Z3763" s="133" t="str">
        <f>IFERROR(IF(VLOOKUP($C3763,'MSCI Database'!$C:$R,12, FALSE)="","",VLOOKUP($C3763,'MSCI Database'!$C:$R,12, FALSE)),"")</f>
        <v>Reported</v>
      </c>
      <c r="AA3763" s="202" t="str">
        <f>IFERROR(IF(VLOOKUP($C3763,'MSCI Database'!$C:$R,13, FALSE)="","",VLOOKUP($C3763,'MSCI Database'!$C:$R,13, FALSE)),"")</f>
        <v>Strong focus on environmental impact management and product innovation</v>
      </c>
    </row>
    <row r="3764" spans="1:27" s="130" customFormat="1" ht="15" hidden="1" customHeight="1" outlineLevel="1">
      <c r="A3764" s="130" t="s">
        <v>5694</v>
      </c>
      <c r="B3764" s="130" t="s">
        <v>5695</v>
      </c>
      <c r="C3764" s="130" t="s">
        <v>5696</v>
      </c>
      <c r="D3764" s="130" t="s">
        <v>18677</v>
      </c>
      <c r="E3764" s="130" t="s">
        <v>18682</v>
      </c>
      <c r="F3764" s="215">
        <v>2.9866734111436179E-2</v>
      </c>
      <c r="G3764" s="132" t="str">
        <f ca="1">IFERROR(_xll.BQL($A3764, "cur_mkt_cap(currency=EUR)")/1000000, " ")</f>
        <v xml:space="preserve"> </v>
      </c>
      <c r="M3764" s="308"/>
      <c r="N3764" s="215">
        <f t="shared" si="146"/>
        <v>3.1713821919051661E-4</v>
      </c>
      <c r="O3764" s="172" t="str">
        <f>IFERROR(IF(VLOOKUP($C3764,'MSCI Database'!$C:$R,2, FALSE)="","",VLOOKUP($C3764,'MSCI Database'!$C:$R,2, FALSE)),"")</f>
        <v>Retail - Consumer Discretionary</v>
      </c>
      <c r="P3764" s="186" t="str">
        <f>IFERROR(IF(VLOOKUP($C3764,'MSCI Database'!$C:$R,3, FALSE)="","",VLOOKUP($C3764,'MSCI Database'!$C:$R,3, FALSE)),"")</f>
        <v>AA</v>
      </c>
      <c r="Q3764" s="164" t="str">
        <f>IFERROR(IF(VLOOKUP($C3764,'MSCI Database'!$C:$R,4, FALSE)="","",VLOOKUP($C3764,'MSCI Database'!$C:$R,4, FALSE)),"")</f>
        <v>0</v>
      </c>
      <c r="R3764" s="164">
        <f>IFERROR(IF(VLOOKUP($C3764,'MSCI Database'!$C:$R,5, FALSE)="","",VLOOKUP($C3764,'MSCI Database'!$C:$R,5, FALSE)),"")</f>
        <v>8.57</v>
      </c>
      <c r="S3764" s="164">
        <f>IFERROR(IF(VLOOKUP($C3764,'MSCI Database'!$C:$R,6, FALSE)="","",VLOOKUP($C3764,'MSCI Database'!$C:$R,6, FALSE)),"")</f>
        <v>8.8000000000000007</v>
      </c>
      <c r="T3764" s="211">
        <f>IFERROR(IF(VLOOKUP($C3764,'MSCI Database'!$C:$R,7, FALSE)="","",VLOOKUP($C3764,'MSCI Database'!$C:$R,7, FALSE)),"")</f>
        <v>6.1</v>
      </c>
      <c r="U3764" s="164">
        <f>IFERROR(IF(VLOOKUP($C3764,'MSCI Database'!$C:$R,8, FALSE)="","",VLOOKUP($C3764,'MSCI Database'!$C:$R,8, FALSE)),"")</f>
        <v>4.8</v>
      </c>
      <c r="V3764" s="175">
        <f>IFERROR(IF(VLOOKUP($C3764,'MSCI Database'!$C:$R,9, FALSE)="","",VLOOKUP($C3764,'MSCI Database'!$C:$R,9, FALSE)),"")</f>
        <v>6</v>
      </c>
      <c r="W3764" s="165">
        <f t="shared" ca="1" si="147"/>
        <v>0</v>
      </c>
      <c r="X3764" s="236">
        <f>IFERROR(IF(VLOOKUP($C3764,'MSCI Database'!$C:$R,10, FALSE)="","",VLOOKUP($C3764,'MSCI Database'!$C:$R,10, FALSE)),"")</f>
        <v>654247</v>
      </c>
      <c r="Y3764" s="133" t="str">
        <f>IFERROR(IF(VLOOKUP($C3764,'MSCI Database'!$C:$R,11, FALSE)="","",VLOOKUP($C3764,'MSCI Database'!$C:$R,11, FALSE)),"")</f>
        <v>2019</v>
      </c>
      <c r="Z3764" s="133" t="str">
        <f>IFERROR(IF(VLOOKUP($C3764,'MSCI Database'!$C:$R,12, FALSE)="","",VLOOKUP($C3764,'MSCI Database'!$C:$R,12, FALSE)),"")</f>
        <v>Reported</v>
      </c>
      <c r="AA3764" s="202" t="str">
        <f>IFERROR(IF(VLOOKUP($C3764,'MSCI Database'!$C:$R,13, FALSE)="","",VLOOKUP($C3764,'MSCI Database'!$C:$R,13, FALSE)),"")</f>
        <v>Leads peers in sustainable cotton sourcing; strong data protection to cater to growing online sales</v>
      </c>
    </row>
    <row r="3765" spans="1:27" s="130" customFormat="1" ht="15" hidden="1" customHeight="1" outlineLevel="1">
      <c r="A3765" s="130" t="s">
        <v>1109</v>
      </c>
      <c r="B3765" s="130" t="s">
        <v>1110</v>
      </c>
      <c r="C3765" s="130" t="s">
        <v>1111</v>
      </c>
      <c r="D3765" s="130" t="s">
        <v>12135</v>
      </c>
      <c r="E3765" s="130" t="s">
        <v>18688</v>
      </c>
      <c r="F3765" s="215">
        <v>0.20935584334620719</v>
      </c>
      <c r="G3765" s="132" t="str">
        <f ca="1">IFERROR(_xll.BQL($A3765, "cur_mkt_cap(currency=EUR)")/1000000, " ")</f>
        <v xml:space="preserve"> </v>
      </c>
      <c r="M3765" s="308"/>
      <c r="N3765" s="215">
        <f t="shared" si="146"/>
        <v>2.2230331273656702E-3</v>
      </c>
      <c r="O3765" s="172" t="str">
        <f>IFERROR(IF(VLOOKUP($C3765,'MSCI Database'!$C:$R,2, FALSE)="","",VLOOKUP($C3765,'MSCI Database'!$C:$R,2, FALSE)),"")</f>
        <v>Banks</v>
      </c>
      <c r="P3765" s="186" t="str">
        <f>IFERROR(IF(VLOOKUP($C3765,'MSCI Database'!$C:$R,3, FALSE)="","",VLOOKUP($C3765,'MSCI Database'!$C:$R,3, FALSE)),"")</f>
        <v>A</v>
      </c>
      <c r="Q3765" s="164" t="str">
        <f>IFERROR(IF(VLOOKUP($C3765,'MSCI Database'!$C:$R,4, FALSE)="","",VLOOKUP($C3765,'MSCI Database'!$C:$R,4, FALSE)),"")</f>
        <v>0</v>
      </c>
      <c r="R3765" s="164">
        <f>IFERROR(IF(VLOOKUP($C3765,'MSCI Database'!$C:$R,5, FALSE)="","",VLOOKUP($C3765,'MSCI Database'!$C:$R,5, FALSE)),"")</f>
        <v>6.7</v>
      </c>
      <c r="S3765" s="164">
        <f>IFERROR(IF(VLOOKUP($C3765,'MSCI Database'!$C:$R,6, FALSE)="","",VLOOKUP($C3765,'MSCI Database'!$C:$R,6, FALSE)),"")</f>
        <v>9.4</v>
      </c>
      <c r="T3765" s="211">
        <f>IFERROR(IF(VLOOKUP($C3765,'MSCI Database'!$C:$R,7, FALSE)="","",VLOOKUP($C3765,'MSCI Database'!$C:$R,7, FALSE)),"")</f>
        <v>4.5</v>
      </c>
      <c r="U3765" s="164">
        <f>IFERROR(IF(VLOOKUP($C3765,'MSCI Database'!$C:$R,8, FALSE)="","",VLOOKUP($C3765,'MSCI Database'!$C:$R,8, FALSE)),"")</f>
        <v>5.5</v>
      </c>
      <c r="V3765" s="175">
        <f>IFERROR(IF(VLOOKUP($C3765,'MSCI Database'!$C:$R,9, FALSE)="","",VLOOKUP($C3765,'MSCI Database'!$C:$R,9, FALSE)),"")</f>
        <v>5.4</v>
      </c>
      <c r="W3765" s="165">
        <f t="shared" ca="1" si="147"/>
        <v>0</v>
      </c>
      <c r="X3765" s="236">
        <f>IFERROR(IF(VLOOKUP($C3765,'MSCI Database'!$C:$R,10, FALSE)="","",VLOOKUP($C3765,'MSCI Database'!$C:$R,10, FALSE)),"")</f>
        <v>114583</v>
      </c>
      <c r="Y3765" s="133" t="str">
        <f>IFERROR(IF(VLOOKUP($C3765,'MSCI Database'!$C:$R,11, FALSE)="","",VLOOKUP($C3765,'MSCI Database'!$C:$R,11, FALSE)),"")</f>
        <v>2019</v>
      </c>
      <c r="Z3765" s="133" t="str">
        <f>IFERROR(IF(VLOOKUP($C3765,'MSCI Database'!$C:$R,12, FALSE)="","",VLOOKUP($C3765,'MSCI Database'!$C:$R,12, FALSE)),"")</f>
        <v>Reported</v>
      </c>
      <c r="AA3765" s="202" t="str">
        <f>IFERROR(IF(VLOOKUP($C3765,'MSCI Database'!$C:$R,13, FALSE)="","",VLOOKUP($C3765,'MSCI Database'!$C:$R,13, FALSE)),"")</f>
        <v>Challenges in human capital management, focuses on green financing opportunities</v>
      </c>
    </row>
    <row r="3766" spans="1:27" s="130" customFormat="1" ht="15" hidden="1" customHeight="1" outlineLevel="1">
      <c r="A3766" s="130" t="s">
        <v>8494</v>
      </c>
      <c r="B3766" s="130" t="s">
        <v>8495</v>
      </c>
      <c r="C3766" s="130" t="s">
        <v>8496</v>
      </c>
      <c r="D3766" s="130" t="s">
        <v>18703</v>
      </c>
      <c r="E3766" s="130" t="s">
        <v>18688</v>
      </c>
      <c r="F3766" s="215">
        <v>1.780582486134032E-2</v>
      </c>
      <c r="G3766" s="132" t="str">
        <f ca="1">IFERROR(_xll.BQL($A3766, "cur_mkt_cap(currency=EUR)")/1000000, " ")</f>
        <v xml:space="preserve"> </v>
      </c>
      <c r="M3766" s="308"/>
      <c r="N3766" s="215">
        <f t="shared" si="146"/>
        <v>1.8907013959659742E-4</v>
      </c>
      <c r="O3766" s="172" t="str">
        <f>IFERROR(IF(VLOOKUP($C3766,'MSCI Database'!$C:$R,2, FALSE)="","",VLOOKUP($C3766,'MSCI Database'!$C:$R,2, FALSE)),"")</f>
        <v>Banks</v>
      </c>
      <c r="P3766" s="186" t="str">
        <f>IFERROR(IF(VLOOKUP($C3766,'MSCI Database'!$C:$R,3, FALSE)="","",VLOOKUP($C3766,'MSCI Database'!$C:$R,3, FALSE)),"")</f>
        <v>AA</v>
      </c>
      <c r="Q3766" s="164" t="str">
        <f>IFERROR(IF(VLOOKUP($C3766,'MSCI Database'!$C:$R,4, FALSE)="","",VLOOKUP($C3766,'MSCI Database'!$C:$R,4, FALSE)),"")</f>
        <v>0</v>
      </c>
      <c r="R3766" s="164">
        <f>IFERROR(IF(VLOOKUP($C3766,'MSCI Database'!$C:$R,5, FALSE)="","",VLOOKUP($C3766,'MSCI Database'!$C:$R,5, FALSE)),"")</f>
        <v>7.9</v>
      </c>
      <c r="S3766" s="164">
        <f>IFERROR(IF(VLOOKUP($C3766,'MSCI Database'!$C:$R,6, FALSE)="","",VLOOKUP($C3766,'MSCI Database'!$C:$R,6, FALSE)),"")</f>
        <v>6.4</v>
      </c>
      <c r="T3766" s="211">
        <f>IFERROR(IF(VLOOKUP($C3766,'MSCI Database'!$C:$R,7, FALSE)="","",VLOOKUP($C3766,'MSCI Database'!$C:$R,7, FALSE)),"")</f>
        <v>4.0999999999999996</v>
      </c>
      <c r="U3766" s="164">
        <f>IFERROR(IF(VLOOKUP($C3766,'MSCI Database'!$C:$R,8, FALSE)="","",VLOOKUP($C3766,'MSCI Database'!$C:$R,8, FALSE)),"")</f>
        <v>4.9000000000000004</v>
      </c>
      <c r="V3766" s="175">
        <f>IFERROR(IF(VLOOKUP($C3766,'MSCI Database'!$C:$R,9, FALSE)="","",VLOOKUP($C3766,'MSCI Database'!$C:$R,9, FALSE)),"")</f>
        <v>4.7</v>
      </c>
      <c r="W3766" s="165">
        <f t="shared" ca="1" si="147"/>
        <v>0</v>
      </c>
      <c r="X3766" s="236">
        <f>IFERROR(IF(VLOOKUP($C3766,'MSCI Database'!$C:$R,10, FALSE)="","",VLOOKUP($C3766,'MSCI Database'!$C:$R,10, FALSE)),"")</f>
        <v>206995</v>
      </c>
      <c r="Y3766" s="133" t="str">
        <f>IFERROR(IF(VLOOKUP($C3766,'MSCI Database'!$C:$R,11, FALSE)="","",VLOOKUP($C3766,'MSCI Database'!$C:$R,11, FALSE)),"")</f>
        <v>2019</v>
      </c>
      <c r="Z3766" s="133" t="str">
        <f>IFERROR(IF(VLOOKUP($C3766,'MSCI Database'!$C:$R,12, FALSE)="","",VLOOKUP($C3766,'MSCI Database'!$C:$R,12, FALSE)),"")</f>
        <v>Reported</v>
      </c>
      <c r="AA3766" s="202" t="str">
        <f>IFERROR(IF(VLOOKUP($C3766,'MSCI Database'!$C:$R,13, FALSE)="","",VLOOKUP($C3766,'MSCI Database'!$C:$R,13, FALSE)),"")</f>
        <v>Leads peers in cybersecurity and financial inclusion; risks related to talent management may go up</v>
      </c>
    </row>
    <row r="3767" spans="1:27" s="130" customFormat="1" ht="15" hidden="1" customHeight="1" outlineLevel="1">
      <c r="A3767" s="130" t="s">
        <v>5961</v>
      </c>
      <c r="B3767" s="130" t="s">
        <v>5962</v>
      </c>
      <c r="C3767" s="130" t="s">
        <v>5963</v>
      </c>
      <c r="D3767" s="130" t="s">
        <v>12137</v>
      </c>
      <c r="E3767" s="130" t="s">
        <v>18684</v>
      </c>
      <c r="F3767" s="215">
        <v>8.9471969136677102E-3</v>
      </c>
      <c r="G3767" s="132" t="str">
        <f ca="1">IFERROR(_xll.BQL($A3767, "cur_mkt_cap(currency=EUR)")/1000000, " ")</f>
        <v xml:space="preserve"> </v>
      </c>
      <c r="M3767" s="308"/>
      <c r="N3767" s="215">
        <f t="shared" si="146"/>
        <v>9.5005302064847001E-5</v>
      </c>
      <c r="O3767" s="172" t="str">
        <f>IFERROR(IF(VLOOKUP($C3767,'MSCI Database'!$C:$R,2, FALSE)="","",VLOOKUP($C3767,'MSCI Database'!$C:$R,2, FALSE)),"")</f>
        <v>Construction Materials</v>
      </c>
      <c r="P3767" s="186" t="str">
        <f>IFERROR(IF(VLOOKUP($C3767,'MSCI Database'!$C:$R,3, FALSE)="","",VLOOKUP($C3767,'MSCI Database'!$C:$R,3, FALSE)),"")</f>
        <v>BB</v>
      </c>
      <c r="Q3767" s="164" t="str">
        <f>IFERROR(IF(VLOOKUP($C3767,'MSCI Database'!$C:$R,4, FALSE)="","",VLOOKUP($C3767,'MSCI Database'!$C:$R,4, FALSE)),"")</f>
        <v>1</v>
      </c>
      <c r="R3767" s="164">
        <f>IFERROR(IF(VLOOKUP($C3767,'MSCI Database'!$C:$R,5, FALSE)="","",VLOOKUP($C3767,'MSCI Database'!$C:$R,5, FALSE)),"")</f>
        <v>4</v>
      </c>
      <c r="S3767" s="164">
        <f>IFERROR(IF(VLOOKUP($C3767,'MSCI Database'!$C:$R,6, FALSE)="","",VLOOKUP($C3767,'MSCI Database'!$C:$R,6, FALSE)),"")</f>
        <v>4.4000000000000004</v>
      </c>
      <c r="T3767" s="211">
        <f>IFERROR(IF(VLOOKUP($C3767,'MSCI Database'!$C:$R,7, FALSE)="","",VLOOKUP($C3767,'MSCI Database'!$C:$R,7, FALSE)),"")</f>
        <v>4.5999999999999996</v>
      </c>
      <c r="U3767" s="164">
        <f>IFERROR(IF(VLOOKUP($C3767,'MSCI Database'!$C:$R,8, FALSE)="","",VLOOKUP($C3767,'MSCI Database'!$C:$R,8, FALSE)),"")</f>
        <v>2.2999999999999998</v>
      </c>
      <c r="V3767" s="175">
        <f>IFERROR(IF(VLOOKUP($C3767,'MSCI Database'!$C:$R,9, FALSE)="","",VLOOKUP($C3767,'MSCI Database'!$C:$R,9, FALSE)),"")</f>
        <v>3.8</v>
      </c>
      <c r="W3767" s="165">
        <f t="shared" ca="1" si="147"/>
        <v>0</v>
      </c>
      <c r="X3767" s="236">
        <f>IFERROR(IF(VLOOKUP($C3767,'MSCI Database'!$C:$R,10, FALSE)="","",VLOOKUP($C3767,'MSCI Database'!$C:$R,10, FALSE)),"")</f>
        <v>4497845</v>
      </c>
      <c r="Y3767" s="133" t="str">
        <f>IFERROR(IF(VLOOKUP($C3767,'MSCI Database'!$C:$R,11, FALSE)="","",VLOOKUP($C3767,'MSCI Database'!$C:$R,11, FALSE)),"")</f>
        <v>2019</v>
      </c>
      <c r="Z3767" s="133" t="str">
        <f>IFERROR(IF(VLOOKUP($C3767,'MSCI Database'!$C:$R,12, FALSE)="","",VLOOKUP($C3767,'MSCI Database'!$C:$R,12, FALSE)),"")</f>
        <v>Reported</v>
      </c>
      <c r="AA3767" s="202" t="str">
        <f>IFERROR(IF(VLOOKUP($C3767,'MSCI Database'!$C:$R,13, FALSE)="","",VLOOKUP($C3767,'MSCI Database'!$C:$R,13, FALSE)),"")</f>
        <v>Increasing investments in carbon mitigation to support stronger emissions reduction target</v>
      </c>
    </row>
    <row r="3768" spans="1:27" s="130" customFormat="1" ht="15" hidden="1" customHeight="1" outlineLevel="1">
      <c r="A3768" s="130" t="s">
        <v>3035</v>
      </c>
      <c r="B3768" s="130" t="s">
        <v>3036</v>
      </c>
      <c r="C3768" s="130" t="s">
        <v>3037</v>
      </c>
      <c r="D3768" s="130" t="s">
        <v>18691</v>
      </c>
      <c r="E3768" s="130" t="s">
        <v>12133</v>
      </c>
      <c r="F3768" s="215">
        <v>0.25566718384932657</v>
      </c>
      <c r="G3768" s="132" t="str">
        <f ca="1">IFERROR(_xll.BQL($A3768, "cur_mkt_cap(currency=EUR)")/1000000, " ")</f>
        <v xml:space="preserve"> </v>
      </c>
      <c r="M3768" s="308"/>
      <c r="N3768" s="215">
        <f t="shared" si="146"/>
        <v>2.7147874651746087E-3</v>
      </c>
      <c r="O3768" s="172" t="str">
        <f>IFERROR(IF(VLOOKUP($C3768,'MSCI Database'!$C:$R,2, FALSE)="","",VLOOKUP($C3768,'MSCI Database'!$C:$R,2, FALSE)),"")</f>
        <v>Health Care Equipment &amp; Supplies</v>
      </c>
      <c r="P3768" s="186" t="str">
        <f>IFERROR(IF(VLOOKUP($C3768,'MSCI Database'!$C:$R,3, FALSE)="","",VLOOKUP($C3768,'MSCI Database'!$C:$R,3, FALSE)),"")</f>
        <v>BB</v>
      </c>
      <c r="Q3768" s="164" t="str">
        <f>IFERROR(IF(VLOOKUP($C3768,'MSCI Database'!$C:$R,4, FALSE)="","",VLOOKUP($C3768,'MSCI Database'!$C:$R,4, FALSE)),"")</f>
        <v>-1</v>
      </c>
      <c r="R3768" s="164">
        <f>IFERROR(IF(VLOOKUP($C3768,'MSCI Database'!$C:$R,5, FALSE)="","",VLOOKUP($C3768,'MSCI Database'!$C:$R,5, FALSE)),"")</f>
        <v>2.9</v>
      </c>
      <c r="S3768" s="164">
        <f>IFERROR(IF(VLOOKUP($C3768,'MSCI Database'!$C:$R,6, FALSE)="","",VLOOKUP($C3768,'MSCI Database'!$C:$R,6, FALSE)),"")</f>
        <v>10</v>
      </c>
      <c r="T3768" s="211">
        <f>IFERROR(IF(VLOOKUP($C3768,'MSCI Database'!$C:$R,7, FALSE)="","",VLOOKUP($C3768,'MSCI Database'!$C:$R,7, FALSE)),"")</f>
        <v>3.8</v>
      </c>
      <c r="U3768" s="164">
        <f>IFERROR(IF(VLOOKUP($C3768,'MSCI Database'!$C:$R,8, FALSE)="","",VLOOKUP($C3768,'MSCI Database'!$C:$R,8, FALSE)),"")</f>
        <v>5.4</v>
      </c>
      <c r="V3768" s="175">
        <f>IFERROR(IF(VLOOKUP($C3768,'MSCI Database'!$C:$R,9, FALSE)="","",VLOOKUP($C3768,'MSCI Database'!$C:$R,9, FALSE)),"")</f>
        <v>4.7</v>
      </c>
      <c r="W3768" s="165">
        <f t="shared" ca="1" si="147"/>
        <v>0</v>
      </c>
      <c r="X3768" s="236">
        <f>IFERROR(IF(VLOOKUP($C3768,'MSCI Database'!$C:$R,10, FALSE)="","",VLOOKUP($C3768,'MSCI Database'!$C:$R,10, FALSE)),"")</f>
        <v>280545</v>
      </c>
      <c r="Y3768" s="133" t="str">
        <f>IFERROR(IF(VLOOKUP($C3768,'MSCI Database'!$C:$R,11, FALSE)="","",VLOOKUP($C3768,'MSCI Database'!$C:$R,11, FALSE)),"")</f>
        <v>2019</v>
      </c>
      <c r="Z3768" s="133" t="str">
        <f>IFERROR(IF(VLOOKUP($C3768,'MSCI Database'!$C:$R,12, FALSE)="","",VLOOKUP($C3768,'MSCI Database'!$C:$R,12, FALSE)),"")</f>
        <v>Reported</v>
      </c>
      <c r="AA3768" s="202" t="str">
        <f>IFERROR(IF(VLOOKUP($C3768,'MSCI Database'!$C:$R,13, FALSE)="","",VLOOKUP($C3768,'MSCI Database'!$C:$R,13, FALSE)),"")</f>
        <v>Weak governance practices relative to peers; substantial product recalls persist</v>
      </c>
    </row>
    <row r="3769" spans="1:27" s="130" customFormat="1" ht="15" hidden="1" customHeight="1" outlineLevel="1">
      <c r="A3769" s="130" t="s">
        <v>2224</v>
      </c>
      <c r="B3769" s="130" t="s">
        <v>2225</v>
      </c>
      <c r="C3769" s="130" t="s">
        <v>2226</v>
      </c>
      <c r="D3769" s="130" t="s">
        <v>12131</v>
      </c>
      <c r="E3769" s="130" t="s">
        <v>18682</v>
      </c>
      <c r="F3769" s="215">
        <v>0.29918684463183992</v>
      </c>
      <c r="G3769" s="132" t="str">
        <f ca="1">IFERROR(_xll.BQL($A3769, "cur_mkt_cap(currency=EUR)")/1000000, " ")</f>
        <v xml:space="preserve"> </v>
      </c>
      <c r="M3769" s="308"/>
      <c r="N3769" s="215">
        <f t="shared" si="146"/>
        <v>3.1768985104882932E-3</v>
      </c>
      <c r="O3769" s="172" t="str">
        <f>IFERROR(IF(VLOOKUP($C3769,'MSCI Database'!$C:$R,2, FALSE)="","",VLOOKUP($C3769,'MSCI Database'!$C:$R,2, FALSE)),"")</f>
        <v>Textiles, Apparel &amp; Luxury Goods</v>
      </c>
      <c r="P3769" s="186" t="str">
        <f>IFERROR(IF(VLOOKUP($C3769,'MSCI Database'!$C:$R,3, FALSE)="","",VLOOKUP($C3769,'MSCI Database'!$C:$R,3, FALSE)),"")</f>
        <v>A</v>
      </c>
      <c r="Q3769" s="164" t="str">
        <f>IFERROR(IF(VLOOKUP($C3769,'MSCI Database'!$C:$R,4, FALSE)="","",VLOOKUP($C3769,'MSCI Database'!$C:$R,4, FALSE)),"")</f>
        <v>0</v>
      </c>
      <c r="R3769" s="164">
        <f>IFERROR(IF(VLOOKUP($C3769,'MSCI Database'!$C:$R,5, FALSE)="","",VLOOKUP($C3769,'MSCI Database'!$C:$R,5, FALSE)),"")</f>
        <v>6.2</v>
      </c>
      <c r="S3769" s="164">
        <f>IFERROR(IF(VLOOKUP($C3769,'MSCI Database'!$C:$R,6, FALSE)="","",VLOOKUP($C3769,'MSCI Database'!$C:$R,6, FALSE)),"")</f>
        <v>7.1</v>
      </c>
      <c r="T3769" s="211">
        <f>IFERROR(IF(VLOOKUP($C3769,'MSCI Database'!$C:$R,7, FALSE)="","",VLOOKUP($C3769,'MSCI Database'!$C:$R,7, FALSE)),"")</f>
        <v>4.7</v>
      </c>
      <c r="U3769" s="164">
        <f>IFERROR(IF(VLOOKUP($C3769,'MSCI Database'!$C:$R,8, FALSE)="","",VLOOKUP($C3769,'MSCI Database'!$C:$R,8, FALSE)),"")</f>
        <v>3.6</v>
      </c>
      <c r="V3769" s="175">
        <f>IFERROR(IF(VLOOKUP($C3769,'MSCI Database'!$C:$R,9, FALSE)="","",VLOOKUP($C3769,'MSCI Database'!$C:$R,9, FALSE)),"")</f>
        <v>5</v>
      </c>
      <c r="W3769" s="165">
        <f t="shared" ca="1" si="147"/>
        <v>0</v>
      </c>
      <c r="X3769" s="236">
        <f>IFERROR(IF(VLOOKUP($C3769,'MSCI Database'!$C:$R,10, FALSE)="","",VLOOKUP($C3769,'MSCI Database'!$C:$R,10, FALSE)),"")</f>
        <v>250417</v>
      </c>
      <c r="Y3769" s="133" t="str">
        <f>IFERROR(IF(VLOOKUP($C3769,'MSCI Database'!$C:$R,11, FALSE)="","",VLOOKUP($C3769,'MSCI Database'!$C:$R,11, FALSE)),"")</f>
        <v>2019</v>
      </c>
      <c r="Z3769" s="133" t="str">
        <f>IFERROR(IF(VLOOKUP($C3769,'MSCI Database'!$C:$R,12, FALSE)="","",VLOOKUP($C3769,'MSCI Database'!$C:$R,12, FALSE)),"")</f>
        <v>Reported</v>
      </c>
      <c r="AA3769" s="202" t="str">
        <f>IFERROR(IF(VLOOKUP($C3769,'MSCI Database'!$C:$R,13, FALSE)="","",VLOOKUP($C3769,'MSCI Database'!$C:$R,13, FALSE)),"")</f>
        <v>Substantial influence of controlling shareholder continues to weigh on governance</v>
      </c>
    </row>
    <row r="3770" spans="1:27" s="130" customFormat="1" ht="15" hidden="1" customHeight="1" outlineLevel="1">
      <c r="A3770" s="130" t="s">
        <v>5414</v>
      </c>
      <c r="B3770" s="130" t="s">
        <v>5415</v>
      </c>
      <c r="C3770" s="130" t="s">
        <v>5416</v>
      </c>
      <c r="D3770" s="130" t="s">
        <v>12153</v>
      </c>
      <c r="E3770" s="130" t="s">
        <v>18673</v>
      </c>
      <c r="F3770" s="215">
        <v>4.9513306148117071E-3</v>
      </c>
      <c r="G3770" s="132" t="str">
        <f ca="1">IFERROR(_xll.BQL($A3770, "cur_mkt_cap(currency=EUR)")/1000000, " ")</f>
        <v xml:space="preserve"> </v>
      </c>
      <c r="M3770" s="308"/>
      <c r="N3770" s="215">
        <f t="shared" si="146"/>
        <v>5.2575422808066875E-5</v>
      </c>
      <c r="O3770" s="172" t="str">
        <f>IFERROR(IF(VLOOKUP($C3770,'MSCI Database'!$C:$R,2, FALSE)="","",VLOOKUP($C3770,'MSCI Database'!$C:$R,2, FALSE)),"")</f>
        <v>Industrial Conglomerates</v>
      </c>
      <c r="P3770" s="186" t="str">
        <f>IFERROR(IF(VLOOKUP($C3770,'MSCI Database'!$C:$R,3, FALSE)="","",VLOOKUP($C3770,'MSCI Database'!$C:$R,3, FALSE)),"")</f>
        <v>BBB</v>
      </c>
      <c r="Q3770" s="164" t="str">
        <f>IFERROR(IF(VLOOKUP($C3770,'MSCI Database'!$C:$R,4, FALSE)="","",VLOOKUP($C3770,'MSCI Database'!$C:$R,4, FALSE)),"")</f>
        <v>1</v>
      </c>
      <c r="R3770" s="164">
        <f>IFERROR(IF(VLOOKUP($C3770,'MSCI Database'!$C:$R,5, FALSE)="","",VLOOKUP($C3770,'MSCI Database'!$C:$R,5, FALSE)),"")</f>
        <v>4.5999999999999996</v>
      </c>
      <c r="S3770" s="164">
        <f>IFERROR(IF(VLOOKUP($C3770,'MSCI Database'!$C:$R,6, FALSE)="","",VLOOKUP($C3770,'MSCI Database'!$C:$R,6, FALSE)),"")</f>
        <v>3.1</v>
      </c>
      <c r="T3770" s="211">
        <f>IFERROR(IF(VLOOKUP($C3770,'MSCI Database'!$C:$R,7, FALSE)="","",VLOOKUP($C3770,'MSCI Database'!$C:$R,7, FALSE)),"")</f>
        <v>6</v>
      </c>
      <c r="U3770" s="164">
        <f>IFERROR(IF(VLOOKUP($C3770,'MSCI Database'!$C:$R,8, FALSE)="","",VLOOKUP($C3770,'MSCI Database'!$C:$R,8, FALSE)),"")</f>
        <v>2.8</v>
      </c>
      <c r="V3770" s="175">
        <f>IFERROR(IF(VLOOKUP($C3770,'MSCI Database'!$C:$R,9, FALSE)="","",VLOOKUP($C3770,'MSCI Database'!$C:$R,9, FALSE)),"")</f>
        <v>4.4000000000000004</v>
      </c>
      <c r="W3770" s="165">
        <f t="shared" ca="1" si="147"/>
        <v>0</v>
      </c>
      <c r="X3770" s="236">
        <f>IFERROR(IF(VLOOKUP($C3770,'MSCI Database'!$C:$R,10, FALSE)="","",VLOOKUP($C3770,'MSCI Database'!$C:$R,10, FALSE)),"")</f>
        <v>1452233</v>
      </c>
      <c r="Y3770" s="133" t="str">
        <f>IFERROR(IF(VLOOKUP($C3770,'MSCI Database'!$C:$R,11, FALSE)="","",VLOOKUP($C3770,'MSCI Database'!$C:$R,11, FALSE)),"")</f>
        <v>2019</v>
      </c>
      <c r="Z3770" s="133" t="str">
        <f>IFERROR(IF(VLOOKUP($C3770,'MSCI Database'!$C:$R,12, FALSE)="","",VLOOKUP($C3770,'MSCI Database'!$C:$R,12, FALSE)),"")</f>
        <v>Reported</v>
      </c>
      <c r="AA3770" s="202" t="str">
        <f>IFERROR(IF(VLOOKUP($C3770,'MSCI Database'!$C:$R,13, FALSE)="","",VLOOKUP($C3770,'MSCI Database'!$C:$R,13, FALSE)),"")</f>
        <v>Strong ESG practices pertaining to workforce and suppliers, but lags in governance</v>
      </c>
    </row>
    <row r="3771" spans="1:27" s="130" customFormat="1" ht="15" hidden="1" customHeight="1" outlineLevel="1">
      <c r="A3771" s="130" t="s">
        <v>8528</v>
      </c>
      <c r="B3771" s="130" t="s">
        <v>8529</v>
      </c>
      <c r="C3771" s="130" t="s">
        <v>8530</v>
      </c>
      <c r="D3771" s="130" t="s">
        <v>18703</v>
      </c>
      <c r="E3771" s="130" t="s">
        <v>18684</v>
      </c>
      <c r="F3771" s="215">
        <v>1.6844363797313321E-2</v>
      </c>
      <c r="G3771" s="132" t="str">
        <f ca="1">IFERROR(_xll.BQL($A3771, "cur_mkt_cap(currency=EUR)")/1000000, " ")</f>
        <v xml:space="preserve"> </v>
      </c>
      <c r="M3771" s="308"/>
      <c r="N3771" s="215">
        <f t="shared" si="146"/>
        <v>1.7886091991663961E-4</v>
      </c>
      <c r="O3771" s="172" t="str">
        <f>IFERROR(IF(VLOOKUP($C3771,'MSCI Database'!$C:$R,2, FALSE)="","",VLOOKUP($C3771,'MSCI Database'!$C:$R,2, FALSE)),"")</f>
        <v>Metals and Mining - Precious Metals</v>
      </c>
      <c r="P3771" s="186" t="str">
        <f>IFERROR(IF(VLOOKUP($C3771,'MSCI Database'!$C:$R,3, FALSE)="","",VLOOKUP($C3771,'MSCI Database'!$C:$R,3, FALSE)),"")</f>
        <v>B</v>
      </c>
      <c r="Q3771" s="164" t="str">
        <f>IFERROR(IF(VLOOKUP($C3771,'MSCI Database'!$C:$R,4, FALSE)="","",VLOOKUP($C3771,'MSCI Database'!$C:$R,4, FALSE)),"")</f>
        <v>0</v>
      </c>
      <c r="R3771" s="164">
        <f>IFERROR(IF(VLOOKUP($C3771,'MSCI Database'!$C:$R,5, FALSE)="","",VLOOKUP($C3771,'MSCI Database'!$C:$R,5, FALSE)),"")</f>
        <v>2.6</v>
      </c>
      <c r="S3771" s="164">
        <f>IFERROR(IF(VLOOKUP($C3771,'MSCI Database'!$C:$R,6, FALSE)="","",VLOOKUP($C3771,'MSCI Database'!$C:$R,6, FALSE)),"")</f>
        <v>2.4</v>
      </c>
      <c r="T3771" s="211">
        <f>IFERROR(IF(VLOOKUP($C3771,'MSCI Database'!$C:$R,7, FALSE)="","",VLOOKUP($C3771,'MSCI Database'!$C:$R,7, FALSE)),"")</f>
        <v>3.2</v>
      </c>
      <c r="U3771" s="164">
        <f>IFERROR(IF(VLOOKUP($C3771,'MSCI Database'!$C:$R,8, FALSE)="","",VLOOKUP($C3771,'MSCI Database'!$C:$R,8, FALSE)),"")</f>
        <v>6.8</v>
      </c>
      <c r="V3771" s="175">
        <f>IFERROR(IF(VLOOKUP($C3771,'MSCI Database'!$C:$R,9, FALSE)="","",VLOOKUP($C3771,'MSCI Database'!$C:$R,9, FALSE)),"")</f>
        <v>4.0999999999999996</v>
      </c>
      <c r="W3771" s="165">
        <f t="shared" ca="1" si="147"/>
        <v>0</v>
      </c>
      <c r="X3771" s="236">
        <f>IFERROR(IF(VLOOKUP($C3771,'MSCI Database'!$C:$R,10, FALSE)="","",VLOOKUP($C3771,'MSCI Database'!$C:$R,10, FALSE)),"")</f>
        <v>7414000</v>
      </c>
      <c r="Y3771" s="133" t="str">
        <f>IFERROR(IF(VLOOKUP($C3771,'MSCI Database'!$C:$R,11, FALSE)="","",VLOOKUP($C3771,'MSCI Database'!$C:$R,11, FALSE)),"")</f>
        <v>2019</v>
      </c>
      <c r="Z3771" s="133" t="str">
        <f>IFERROR(IF(VLOOKUP($C3771,'MSCI Database'!$C:$R,12, FALSE)="","",VLOOKUP($C3771,'MSCI Database'!$C:$R,12, FALSE)),"")</f>
        <v>Reported</v>
      </c>
      <c r="AA3771" s="202" t="str">
        <f>IFERROR(IF(VLOOKUP($C3771,'MSCI Database'!$C:$R,13, FALSE)="","",VLOOKUP($C3771,'MSCI Database'!$C:$R,13, FALSE)),"")</f>
        <v>Lags peers in managing safety risks and labor issues</v>
      </c>
    </row>
    <row r="3772" spans="1:27" s="130" customFormat="1" ht="15" hidden="1" customHeight="1" outlineLevel="1">
      <c r="A3772" s="130" t="s">
        <v>6752</v>
      </c>
      <c r="B3772" s="130" t="s">
        <v>6753</v>
      </c>
      <c r="C3772" s="130" t="s">
        <v>6754</v>
      </c>
      <c r="D3772" s="130" t="s">
        <v>12128</v>
      </c>
      <c r="E3772" s="130" t="s">
        <v>18674</v>
      </c>
      <c r="F3772" s="215">
        <v>0.2528869217884453</v>
      </c>
      <c r="G3772" s="132" t="str">
        <f ca="1">IFERROR(_xll.BQL($A3772, "cur_mkt_cap(currency=EUR)")/1000000, " ")</f>
        <v xml:space="preserve"> </v>
      </c>
      <c r="M3772" s="308"/>
      <c r="N3772" s="215">
        <f t="shared" si="146"/>
        <v>2.685265410450412E-3</v>
      </c>
      <c r="O3772" s="172" t="str">
        <f>IFERROR(IF(VLOOKUP($C3772,'MSCI Database'!$C:$R,2, FALSE)="","",VLOOKUP($C3772,'MSCI Database'!$C:$R,2, FALSE)),"")</f>
        <v>Retail - Food &amp; Staples</v>
      </c>
      <c r="P3772" s="186" t="str">
        <f>IFERROR(IF(VLOOKUP($C3772,'MSCI Database'!$C:$R,3, FALSE)="","",VLOOKUP($C3772,'MSCI Database'!$C:$R,3, FALSE)),"")</f>
        <v>BBB</v>
      </c>
      <c r="Q3772" s="164" t="str">
        <f>IFERROR(IF(VLOOKUP($C3772,'MSCI Database'!$C:$R,4, FALSE)="","",VLOOKUP($C3772,'MSCI Database'!$C:$R,4, FALSE)),"")</f>
        <v>1</v>
      </c>
      <c r="R3772" s="164">
        <f>IFERROR(IF(VLOOKUP($C3772,'MSCI Database'!$C:$R,5, FALSE)="","",VLOOKUP($C3772,'MSCI Database'!$C:$R,5, FALSE)),"")</f>
        <v>4.9000000000000004</v>
      </c>
      <c r="S3772" s="164">
        <f>IFERROR(IF(VLOOKUP($C3772,'MSCI Database'!$C:$R,6, FALSE)="","",VLOOKUP($C3772,'MSCI Database'!$C:$R,6, FALSE)),"")</f>
        <v>4.0999999999999996</v>
      </c>
      <c r="T3772" s="211">
        <f>IFERROR(IF(VLOOKUP($C3772,'MSCI Database'!$C:$R,7, FALSE)="","",VLOOKUP($C3772,'MSCI Database'!$C:$R,7, FALSE)),"")</f>
        <v>3.6</v>
      </c>
      <c r="U3772" s="164">
        <f>IFERROR(IF(VLOOKUP($C3772,'MSCI Database'!$C:$R,8, FALSE)="","",VLOOKUP($C3772,'MSCI Database'!$C:$R,8, FALSE)),"")</f>
        <v>5.7</v>
      </c>
      <c r="V3772" s="175">
        <f>IFERROR(IF(VLOOKUP($C3772,'MSCI Database'!$C:$R,9, FALSE)="","",VLOOKUP($C3772,'MSCI Database'!$C:$R,9, FALSE)),"")</f>
        <v>4.3</v>
      </c>
      <c r="W3772" s="165">
        <f t="shared" ca="1" si="147"/>
        <v>0</v>
      </c>
      <c r="X3772" s="236">
        <f>IFERROR(IF(VLOOKUP($C3772,'MSCI Database'!$C:$R,10, FALSE)="","",VLOOKUP($C3772,'MSCI Database'!$C:$R,10, FALSE)),"")</f>
        <v>2582436</v>
      </c>
      <c r="Y3772" s="133" t="str">
        <f>IFERROR(IF(VLOOKUP($C3772,'MSCI Database'!$C:$R,11, FALSE)="","",VLOOKUP($C3772,'MSCI Database'!$C:$R,11, FALSE)),"")</f>
        <v>2019</v>
      </c>
      <c r="Z3772" s="133" t="str">
        <f>IFERROR(IF(VLOOKUP($C3772,'MSCI Database'!$C:$R,12, FALSE)="","",VLOOKUP($C3772,'MSCI Database'!$C:$R,12, FALSE)),"")</f>
        <v>Reported</v>
      </c>
      <c r="AA3772" s="202" t="str">
        <f>IFERROR(IF(VLOOKUP($C3772,'MSCI Database'!$C:$R,13, FALSE)="","",VLOOKUP($C3772,'MSCI Database'!$C:$R,13, FALSE)),"")</f>
        <v>Strong business ethics policies drive upgrade; labor management and data security challenges persist</v>
      </c>
    </row>
    <row r="3773" spans="1:27" s="130" customFormat="1" ht="15" hidden="1" customHeight="1" outlineLevel="1">
      <c r="A3773" s="130" t="s">
        <v>7428</v>
      </c>
      <c r="B3773" s="130" t="s">
        <v>7429</v>
      </c>
      <c r="C3773" s="130" t="s">
        <v>7430</v>
      </c>
      <c r="D3773" s="130" t="s">
        <v>12128</v>
      </c>
      <c r="E3773" s="130" t="s">
        <v>12133</v>
      </c>
      <c r="F3773" s="215">
        <v>0.25240205514108682</v>
      </c>
      <c r="G3773" s="132" t="str">
        <f ca="1">IFERROR(_xll.BQL($A3773, "cur_mkt_cap(currency=EUR)")/1000000, " ")</f>
        <v xml:space="preserve"> </v>
      </c>
      <c r="M3773" s="308"/>
      <c r="N3773" s="215">
        <f t="shared" si="146"/>
        <v>2.680116881504649E-3</v>
      </c>
      <c r="O3773" s="172" t="str">
        <f>IFERROR(IF(VLOOKUP($C3773,'MSCI Database'!$C:$R,2, FALSE)="","",VLOOKUP($C3773,'MSCI Database'!$C:$R,2, FALSE)),"")</f>
        <v>Pharmaceuticals</v>
      </c>
      <c r="P3773" s="186" t="str">
        <f>IFERROR(IF(VLOOKUP($C3773,'MSCI Database'!$C:$R,3, FALSE)="","",VLOOKUP($C3773,'MSCI Database'!$C:$R,3, FALSE)),"")</f>
        <v>A</v>
      </c>
      <c r="Q3773" s="164" t="str">
        <f>IFERROR(IF(VLOOKUP($C3773,'MSCI Database'!$C:$R,4, FALSE)="","",VLOOKUP($C3773,'MSCI Database'!$C:$R,4, FALSE)),"")</f>
        <v>0</v>
      </c>
      <c r="R3773" s="164">
        <f>IFERROR(IF(VLOOKUP($C3773,'MSCI Database'!$C:$R,5, FALSE)="","",VLOOKUP($C3773,'MSCI Database'!$C:$R,5, FALSE)),"")</f>
        <v>6.2</v>
      </c>
      <c r="S3773" s="164">
        <f>IFERROR(IF(VLOOKUP($C3773,'MSCI Database'!$C:$R,6, FALSE)="","",VLOOKUP($C3773,'MSCI Database'!$C:$R,6, FALSE)),"")</f>
        <v>5.2</v>
      </c>
      <c r="T3773" s="211">
        <f>IFERROR(IF(VLOOKUP($C3773,'MSCI Database'!$C:$R,7, FALSE)="","",VLOOKUP($C3773,'MSCI Database'!$C:$R,7, FALSE)),"")</f>
        <v>4.5</v>
      </c>
      <c r="U3773" s="164">
        <f>IFERROR(IF(VLOOKUP($C3773,'MSCI Database'!$C:$R,8, FALSE)="","",VLOOKUP($C3773,'MSCI Database'!$C:$R,8, FALSE)),"")</f>
        <v>4.3</v>
      </c>
      <c r="V3773" s="175">
        <f>IFERROR(IF(VLOOKUP($C3773,'MSCI Database'!$C:$R,9, FALSE)="","",VLOOKUP($C3773,'MSCI Database'!$C:$R,9, FALSE)),"")</f>
        <v>4.5</v>
      </c>
      <c r="W3773" s="165">
        <f t="shared" ca="1" si="147"/>
        <v>0</v>
      </c>
      <c r="X3773" s="236">
        <f>IFERROR(IF(VLOOKUP($C3773,'MSCI Database'!$C:$R,10, FALSE)="","",VLOOKUP($C3773,'MSCI Database'!$C:$R,10, FALSE)),"")</f>
        <v>808506</v>
      </c>
      <c r="Y3773" s="133" t="str">
        <f>IFERROR(IF(VLOOKUP($C3773,'MSCI Database'!$C:$R,11, FALSE)="","",VLOOKUP($C3773,'MSCI Database'!$C:$R,11, FALSE)),"")</f>
        <v>2019</v>
      </c>
      <c r="Z3773" s="133" t="str">
        <f>IFERROR(IF(VLOOKUP($C3773,'MSCI Database'!$C:$R,12, FALSE)="","",VLOOKUP($C3773,'MSCI Database'!$C:$R,12, FALSE)),"")</f>
        <v>Reported</v>
      </c>
      <c r="AA3773" s="202" t="str">
        <f>IFERROR(IF(VLOOKUP($C3773,'MSCI Database'!$C:$R,13, FALSE)="","",VLOOKUP($C3773,'MSCI Database'!$C:$R,13, FALSE)),"")</f>
        <v>Employee management programs remain strong, but product quality and pricing litigations persist</v>
      </c>
    </row>
    <row r="3774" spans="1:27" s="130" customFormat="1" ht="15" hidden="1" customHeight="1" outlineLevel="1">
      <c r="A3774" s="130" t="s">
        <v>7866</v>
      </c>
      <c r="B3774" s="130" t="s">
        <v>7867</v>
      </c>
      <c r="C3774" s="130" t="s">
        <v>7868</v>
      </c>
      <c r="D3774" s="130" t="s">
        <v>12128</v>
      </c>
      <c r="E3774" s="130" t="s">
        <v>18689</v>
      </c>
      <c r="F3774" s="215">
        <v>0.25199572515096758</v>
      </c>
      <c r="G3774" s="132" t="str">
        <f ca="1">IFERROR(_xll.BQL($A3774, "cur_mkt_cap(currency=EUR)")/1000000, " ")</f>
        <v xml:space="preserve"> </v>
      </c>
      <c r="M3774" s="308"/>
      <c r="N3774" s="215">
        <f t="shared" si="146"/>
        <v>2.6758022895914751E-3</v>
      </c>
      <c r="O3774" s="172" t="str">
        <f>IFERROR(IF(VLOOKUP($C3774,'MSCI Database'!$C:$R,2, FALSE)="","",VLOOKUP($C3774,'MSCI Database'!$C:$R,2, FALSE)),"")</f>
        <v>Semiconductors &amp; Semiconductor Equipment</v>
      </c>
      <c r="P3774" s="186" t="str">
        <f>IFERROR(IF(VLOOKUP($C3774,'MSCI Database'!$C:$R,3, FALSE)="","",VLOOKUP($C3774,'MSCI Database'!$C:$R,3, FALSE)),"")</f>
        <v>BB</v>
      </c>
      <c r="Q3774" s="164" t="str">
        <f>IFERROR(IF(VLOOKUP($C3774,'MSCI Database'!$C:$R,4, FALSE)="","",VLOOKUP($C3774,'MSCI Database'!$C:$R,4, FALSE)),"")</f>
        <v>1</v>
      </c>
      <c r="R3774" s="164">
        <f>IFERROR(IF(VLOOKUP($C3774,'MSCI Database'!$C:$R,5, FALSE)="","",VLOOKUP($C3774,'MSCI Database'!$C:$R,5, FALSE)),"")</f>
        <v>3.6</v>
      </c>
      <c r="S3774" s="164">
        <f>IFERROR(IF(VLOOKUP($C3774,'MSCI Database'!$C:$R,6, FALSE)="","",VLOOKUP($C3774,'MSCI Database'!$C:$R,6, FALSE)),"")</f>
        <v>4</v>
      </c>
      <c r="T3774" s="211">
        <f>IFERROR(IF(VLOOKUP($C3774,'MSCI Database'!$C:$R,7, FALSE)="","",VLOOKUP($C3774,'MSCI Database'!$C:$R,7, FALSE)),"")</f>
        <v>6</v>
      </c>
      <c r="U3774" s="164">
        <f>IFERROR(IF(VLOOKUP($C3774,'MSCI Database'!$C:$R,8, FALSE)="","",VLOOKUP($C3774,'MSCI Database'!$C:$R,8, FALSE)),"")</f>
        <v>4.5999999999999996</v>
      </c>
      <c r="V3774" s="175">
        <f>IFERROR(IF(VLOOKUP($C3774,'MSCI Database'!$C:$R,9, FALSE)="","",VLOOKUP($C3774,'MSCI Database'!$C:$R,9, FALSE)),"")</f>
        <v>5</v>
      </c>
      <c r="W3774" s="165">
        <f t="shared" ca="1" si="147"/>
        <v>0</v>
      </c>
      <c r="X3774" s="236">
        <f>IFERROR(IF(VLOOKUP($C3774,'MSCI Database'!$C:$R,10, FALSE)="","",VLOOKUP($C3774,'MSCI Database'!$C:$R,10, FALSE)),"")</f>
        <v>189350</v>
      </c>
      <c r="Y3774" s="133" t="str">
        <f>IFERROR(IF(VLOOKUP($C3774,'MSCI Database'!$C:$R,11, FALSE)="","",VLOOKUP($C3774,'MSCI Database'!$C:$R,11, FALSE)),"")</f>
        <v>2019</v>
      </c>
      <c r="Z3774" s="133" t="str">
        <f>IFERROR(IF(VLOOKUP($C3774,'MSCI Database'!$C:$R,12, FALSE)="","",VLOOKUP($C3774,'MSCI Database'!$C:$R,12, FALSE)),"")</f>
        <v>Reported</v>
      </c>
      <c r="AA3774" s="202" t="str">
        <f>IFERROR(IF(VLOOKUP($C3774,'MSCI Database'!$C:$R,13, FALSE)="","",VLOOKUP($C3774,'MSCI Database'!$C:$R,13, FALSE)),"")</f>
        <v>Enhanced talent management strategies drive upgrade</v>
      </c>
    </row>
    <row r="3775" spans="1:27" s="130" customFormat="1" ht="15" hidden="1" customHeight="1" outlineLevel="1">
      <c r="A3775" s="130" t="s">
        <v>8456</v>
      </c>
      <c r="B3775" s="130" t="s">
        <v>8457</v>
      </c>
      <c r="C3775" s="130" t="s">
        <v>8458</v>
      </c>
      <c r="D3775" s="130" t="s">
        <v>18703</v>
      </c>
      <c r="E3775" s="130" t="s">
        <v>18690</v>
      </c>
      <c r="F3775" s="215">
        <v>1.6790420927724179E-2</v>
      </c>
      <c r="G3775" s="132" t="str">
        <f ca="1">IFERROR(_xll.BQL($A3775, "cur_mkt_cap(currency=EUR)")/1000000, " ")</f>
        <v xml:space="preserve"> </v>
      </c>
      <c r="M3775" s="308"/>
      <c r="N3775" s="215">
        <f t="shared" si="146"/>
        <v>1.7828813062083991E-4</v>
      </c>
      <c r="O3775" s="172" t="str">
        <f>IFERROR(IF(VLOOKUP($C3775,'MSCI Database'!$C:$R,2, FALSE)="","",VLOOKUP($C3775,'MSCI Database'!$C:$R,2, FALSE)),"")</f>
        <v>Telecommunication Services</v>
      </c>
      <c r="P3775" s="186" t="str">
        <f>IFERROR(IF(VLOOKUP($C3775,'MSCI Database'!$C:$R,3, FALSE)="","",VLOOKUP($C3775,'MSCI Database'!$C:$R,3, FALSE)),"")</f>
        <v>BBB</v>
      </c>
      <c r="Q3775" s="164" t="str">
        <f>IFERROR(IF(VLOOKUP($C3775,'MSCI Database'!$C:$R,4, FALSE)="","",VLOOKUP($C3775,'MSCI Database'!$C:$R,4, FALSE)),"")</f>
        <v>0</v>
      </c>
      <c r="R3775" s="164">
        <f>IFERROR(IF(VLOOKUP($C3775,'MSCI Database'!$C:$R,5, FALSE)="","",VLOOKUP($C3775,'MSCI Database'!$C:$R,5, FALSE)),"")</f>
        <v>5.3</v>
      </c>
      <c r="S3775" s="164">
        <f>IFERROR(IF(VLOOKUP($C3775,'MSCI Database'!$C:$R,6, FALSE)="","",VLOOKUP($C3775,'MSCI Database'!$C:$R,6, FALSE)),"")</f>
        <v>9</v>
      </c>
      <c r="T3775" s="211">
        <f>IFERROR(IF(VLOOKUP($C3775,'MSCI Database'!$C:$R,7, FALSE)="","",VLOOKUP($C3775,'MSCI Database'!$C:$R,7, FALSE)),"")</f>
        <v>5.6</v>
      </c>
      <c r="U3775" s="164">
        <f>IFERROR(IF(VLOOKUP($C3775,'MSCI Database'!$C:$R,8, FALSE)="","",VLOOKUP($C3775,'MSCI Database'!$C:$R,8, FALSE)),"")</f>
        <v>5.2</v>
      </c>
      <c r="V3775" s="175">
        <f>IFERROR(IF(VLOOKUP($C3775,'MSCI Database'!$C:$R,9, FALSE)="","",VLOOKUP($C3775,'MSCI Database'!$C:$R,9, FALSE)),"")</f>
        <v>5.6</v>
      </c>
      <c r="W3775" s="165">
        <f t="shared" ca="1" si="147"/>
        <v>0</v>
      </c>
      <c r="X3775" s="236">
        <f>IFERROR(IF(VLOOKUP($C3775,'MSCI Database'!$C:$R,10, FALSE)="","",VLOOKUP($C3775,'MSCI Database'!$C:$R,10, FALSE)),"")</f>
        <v>1361911</v>
      </c>
      <c r="Y3775" s="133" t="str">
        <f>IFERROR(IF(VLOOKUP($C3775,'MSCI Database'!$C:$R,11, FALSE)="","",VLOOKUP($C3775,'MSCI Database'!$C:$R,11, FALSE)),"")</f>
        <v>2019</v>
      </c>
      <c r="Z3775" s="133" t="str">
        <f>IFERROR(IF(VLOOKUP($C3775,'MSCI Database'!$C:$R,12, FALSE)="","",VLOOKUP($C3775,'MSCI Database'!$C:$R,12, FALSE)),"")</f>
        <v>Reported</v>
      </c>
      <c r="AA3775" s="202" t="str">
        <f>IFERROR(IF(VLOOKUP($C3775,'MSCI Database'!$C:$R,13, FALSE)="","",VLOOKUP($C3775,'MSCI Database'!$C:$R,13, FALSE)),"")</f>
        <v>Limited preparedness to address ethics-related risks continues to weigh-down the rating</v>
      </c>
    </row>
    <row r="3776" spans="1:27" s="130" customFormat="1" ht="15" hidden="1" customHeight="1" outlineLevel="1">
      <c r="A3776" s="130" t="s">
        <v>1759</v>
      </c>
      <c r="B3776" s="130" t="s">
        <v>1760</v>
      </c>
      <c r="C3776" s="130" t="s">
        <v>1761</v>
      </c>
      <c r="D3776" s="130" t="s">
        <v>18732</v>
      </c>
      <c r="E3776" s="130" t="s">
        <v>100</v>
      </c>
      <c r="F3776" s="215">
        <v>1.127446840223527E-2</v>
      </c>
      <c r="G3776" s="132" t="str">
        <f ca="1">IFERROR(_xll.BQL($A3776, "cur_mkt_cap(currency=EUR)")/1000000, " ")</f>
        <v xml:space="preserve"> </v>
      </c>
      <c r="M3776" s="308"/>
      <c r="N3776" s="215">
        <f t="shared" si="146"/>
        <v>1.1971730213500425E-4</v>
      </c>
      <c r="O3776" s="172" t="str">
        <f>IFERROR(IF(VLOOKUP($C3776,'MSCI Database'!$C:$R,2, FALSE)="","",VLOOKUP($C3776,'MSCI Database'!$C:$R,2, FALSE)),"")</f>
        <v>Utilities</v>
      </c>
      <c r="P3776" s="186" t="str">
        <f>IFERROR(IF(VLOOKUP($C3776,'MSCI Database'!$C:$R,3, FALSE)="","",VLOOKUP($C3776,'MSCI Database'!$C:$R,3, FALSE)),"")</f>
        <v>BBB</v>
      </c>
      <c r="Q3776" s="164" t="str">
        <f>IFERROR(IF(VLOOKUP($C3776,'MSCI Database'!$C:$R,4, FALSE)="","",VLOOKUP($C3776,'MSCI Database'!$C:$R,4, FALSE)),"")</f>
        <v>-1</v>
      </c>
      <c r="R3776" s="164">
        <f>IFERROR(IF(VLOOKUP($C3776,'MSCI Database'!$C:$R,5, FALSE)="","",VLOOKUP($C3776,'MSCI Database'!$C:$R,5, FALSE)),"")</f>
        <v>4.5999999999999996</v>
      </c>
      <c r="S3776" s="164">
        <f>IFERROR(IF(VLOOKUP($C3776,'MSCI Database'!$C:$R,6, FALSE)="","",VLOOKUP($C3776,'MSCI Database'!$C:$R,6, FALSE)),"")</f>
        <v>6.2</v>
      </c>
      <c r="T3776" s="211">
        <f>IFERROR(IF(VLOOKUP($C3776,'MSCI Database'!$C:$R,7, FALSE)="","",VLOOKUP($C3776,'MSCI Database'!$C:$R,7, FALSE)),"")</f>
        <v>5.0999999999999996</v>
      </c>
      <c r="U3776" s="164">
        <f>IFERROR(IF(VLOOKUP($C3776,'MSCI Database'!$C:$R,8, FALSE)="","",VLOOKUP($C3776,'MSCI Database'!$C:$R,8, FALSE)),"")</f>
        <v>3.3</v>
      </c>
      <c r="V3776" s="175">
        <f>IFERROR(IF(VLOOKUP($C3776,'MSCI Database'!$C:$R,9, FALSE)="","",VLOOKUP($C3776,'MSCI Database'!$C:$R,9, FALSE)),"")</f>
        <v>5</v>
      </c>
      <c r="W3776" s="165">
        <f t="shared" ca="1" si="147"/>
        <v>0</v>
      </c>
      <c r="X3776" s="236">
        <f>IFERROR(IF(VLOOKUP($C3776,'MSCI Database'!$C:$R,10, FALSE)="","",VLOOKUP($C3776,'MSCI Database'!$C:$R,10, FALSE)),"")</f>
        <v>27797837</v>
      </c>
      <c r="Y3776" s="133" t="str">
        <f>IFERROR(IF(VLOOKUP($C3776,'MSCI Database'!$C:$R,11, FALSE)="","",VLOOKUP($C3776,'MSCI Database'!$C:$R,11, FALSE)),"")</f>
        <v>2019</v>
      </c>
      <c r="Z3776" s="133" t="str">
        <f>IFERROR(IF(VLOOKUP($C3776,'MSCI Database'!$C:$R,12, FALSE)="","",VLOOKUP($C3776,'MSCI Database'!$C:$R,12, FALSE)),"")</f>
        <v>Reported</v>
      </c>
      <c r="AA3776" s="202" t="str">
        <f>IFERROR(IF(VLOOKUP($C3776,'MSCI Database'!$C:$R,13, FALSE)="","",VLOOKUP($C3776,'MSCI Database'!$C:$R,13, FALSE)),"")</f>
        <v>Slower pace of decarbonization compared to peers and modest corporate behavior practices</v>
      </c>
    </row>
    <row r="3777" spans="1:27" s="130" customFormat="1" ht="15" hidden="1" customHeight="1" outlineLevel="1">
      <c r="A3777" s="130" t="s">
        <v>1120</v>
      </c>
      <c r="B3777" s="130" t="s">
        <v>1121</v>
      </c>
      <c r="C3777" s="130" t="s">
        <v>1122</v>
      </c>
      <c r="D3777" s="130" t="s">
        <v>12135</v>
      </c>
      <c r="E3777" s="130" t="s">
        <v>18689</v>
      </c>
      <c r="F3777" s="215">
        <v>0.19913131667907669</v>
      </c>
      <c r="G3777" s="132" t="str">
        <f ca="1">IFERROR(_xll.BQL($A3777, "cur_mkt_cap(currency=EUR)")/1000000, " ")</f>
        <v xml:space="preserve"> </v>
      </c>
      <c r="M3777" s="308"/>
      <c r="N3777" s="215">
        <f t="shared" si="146"/>
        <v>2.1144645718891575E-3</v>
      </c>
      <c r="O3777" s="172" t="str">
        <f>IFERROR(IF(VLOOKUP($C3777,'MSCI Database'!$C:$R,2, FALSE)="","",VLOOKUP($C3777,'MSCI Database'!$C:$R,2, FALSE)),"")</f>
        <v>Software &amp; Services</v>
      </c>
      <c r="P3777" s="186" t="str">
        <f>IFERROR(IF(VLOOKUP($C3777,'MSCI Database'!$C:$R,3, FALSE)="","",VLOOKUP($C3777,'MSCI Database'!$C:$R,3, FALSE)),"")</f>
        <v>A</v>
      </c>
      <c r="Q3777" s="164" t="str">
        <f>IFERROR(IF(VLOOKUP($C3777,'MSCI Database'!$C:$R,4, FALSE)="","",VLOOKUP($C3777,'MSCI Database'!$C:$R,4, FALSE)),"")</f>
        <v>1</v>
      </c>
      <c r="R3777" s="164">
        <f>IFERROR(IF(VLOOKUP($C3777,'MSCI Database'!$C:$R,5, FALSE)="","",VLOOKUP($C3777,'MSCI Database'!$C:$R,5, FALSE)),"")</f>
        <v>7.1</v>
      </c>
      <c r="S3777" s="164">
        <f>IFERROR(IF(VLOOKUP($C3777,'MSCI Database'!$C:$R,6, FALSE)="","",VLOOKUP($C3777,'MSCI Database'!$C:$R,6, FALSE)),"")</f>
        <v>8.6999999999999993</v>
      </c>
      <c r="T3777" s="211">
        <f>IFERROR(IF(VLOOKUP($C3777,'MSCI Database'!$C:$R,7, FALSE)="","",VLOOKUP($C3777,'MSCI Database'!$C:$R,7, FALSE)),"")</f>
        <v>3.6</v>
      </c>
      <c r="U3777" s="164">
        <f>IFERROR(IF(VLOOKUP($C3777,'MSCI Database'!$C:$R,8, FALSE)="","",VLOOKUP($C3777,'MSCI Database'!$C:$R,8, FALSE)),"")</f>
        <v>6.8</v>
      </c>
      <c r="V3777" s="175">
        <f>IFERROR(IF(VLOOKUP($C3777,'MSCI Database'!$C:$R,9, FALSE)="","",VLOOKUP($C3777,'MSCI Database'!$C:$R,9, FALSE)),"")</f>
        <v>5</v>
      </c>
      <c r="W3777" s="165">
        <f t="shared" ca="1" si="147"/>
        <v>0</v>
      </c>
      <c r="X3777" s="236">
        <f>IFERROR(IF(VLOOKUP($C3777,'MSCI Database'!$C:$R,10, FALSE)="","",VLOOKUP($C3777,'MSCI Database'!$C:$R,10, FALSE)),"")</f>
        <v>52407</v>
      </c>
      <c r="Y3777" s="133" t="str">
        <f>IFERROR(IF(VLOOKUP($C3777,'MSCI Database'!$C:$R,11, FALSE)="","",VLOOKUP($C3777,'MSCI Database'!$C:$R,11, FALSE)),"")</f>
        <v>2019</v>
      </c>
      <c r="Z3777" s="133" t="str">
        <f>IFERROR(IF(VLOOKUP($C3777,'MSCI Database'!$C:$R,12, FALSE)="","",VLOOKUP($C3777,'MSCI Database'!$C:$R,12, FALSE)),"")</f>
        <v>E.CSI</v>
      </c>
      <c r="AA3777" s="202" t="str">
        <f>IFERROR(IF(VLOOKUP($C3777,'MSCI Database'!$C:$R,13, FALSE)="","",VLOOKUP($C3777,'MSCI Database'!$C:$R,13, FALSE)),"")</f>
        <v>Supply chain support functions lower risk exposure to data security, driving the upgrade</v>
      </c>
    </row>
    <row r="3778" spans="1:27" s="130" customFormat="1" ht="15" hidden="1" customHeight="1" outlineLevel="1">
      <c r="A3778" s="130" t="s">
        <v>7189</v>
      </c>
      <c r="B3778" s="130" t="s">
        <v>7190</v>
      </c>
      <c r="C3778" s="130" t="s">
        <v>7191</v>
      </c>
      <c r="D3778" s="130" t="s">
        <v>12128</v>
      </c>
      <c r="E3778" s="130" t="s">
        <v>18673</v>
      </c>
      <c r="F3778" s="215">
        <v>0.24444099902113359</v>
      </c>
      <c r="G3778" s="132" t="str">
        <f ca="1">IFERROR(_xll.BQL($A3778, "cur_mkt_cap(currency=EUR)")/1000000, " ")</f>
        <v xml:space="preserve"> </v>
      </c>
      <c r="M3778" s="308"/>
      <c r="N3778" s="215">
        <f t="shared" si="146"/>
        <v>2.5955828594271904E-3</v>
      </c>
      <c r="O3778" s="172" t="str">
        <f>IFERROR(IF(VLOOKUP($C3778,'MSCI Database'!$C:$R,2, FALSE)="","",VLOOKUP($C3778,'MSCI Database'!$C:$R,2, FALSE)),"")</f>
        <v>Industrial Conglomerates</v>
      </c>
      <c r="P3778" s="186" t="str">
        <f>IFERROR(IF(VLOOKUP($C3778,'MSCI Database'!$C:$R,3, FALSE)="","",VLOOKUP($C3778,'MSCI Database'!$C:$R,3, FALSE)),"")</f>
        <v>AA</v>
      </c>
      <c r="Q3778" s="164" t="str">
        <f>IFERROR(IF(VLOOKUP($C3778,'MSCI Database'!$C:$R,4, FALSE)="","",VLOOKUP($C3778,'MSCI Database'!$C:$R,4, FALSE)),"")</f>
        <v>0</v>
      </c>
      <c r="R3778" s="164">
        <f>IFERROR(IF(VLOOKUP($C3778,'MSCI Database'!$C:$R,5, FALSE)="","",VLOOKUP($C3778,'MSCI Database'!$C:$R,5, FALSE)),"")</f>
        <v>7.2</v>
      </c>
      <c r="S3778" s="164">
        <f>IFERROR(IF(VLOOKUP($C3778,'MSCI Database'!$C:$R,6, FALSE)="","",VLOOKUP($C3778,'MSCI Database'!$C:$R,6, FALSE)),"")</f>
        <v>4</v>
      </c>
      <c r="T3778" s="211">
        <f>IFERROR(IF(VLOOKUP($C3778,'MSCI Database'!$C:$R,7, FALSE)="","",VLOOKUP($C3778,'MSCI Database'!$C:$R,7, FALSE)),"")</f>
        <v>3.1</v>
      </c>
      <c r="U3778" s="164">
        <f>IFERROR(IF(VLOOKUP($C3778,'MSCI Database'!$C:$R,8, FALSE)="","",VLOOKUP($C3778,'MSCI Database'!$C:$R,8, FALSE)),"")</f>
        <v>5.4</v>
      </c>
      <c r="V3778" s="175">
        <f>IFERROR(IF(VLOOKUP($C3778,'MSCI Database'!$C:$R,9, FALSE)="","",VLOOKUP($C3778,'MSCI Database'!$C:$R,9, FALSE)),"")</f>
        <v>4.5999999999999996</v>
      </c>
      <c r="W3778" s="165">
        <f t="shared" ca="1" si="147"/>
        <v>0</v>
      </c>
      <c r="X3778" s="236">
        <f>IFERROR(IF(VLOOKUP($C3778,'MSCI Database'!$C:$R,10, FALSE)="","",VLOOKUP($C3778,'MSCI Database'!$C:$R,10, FALSE)),"")</f>
        <v>2042631</v>
      </c>
      <c r="Y3778" s="133" t="str">
        <f>IFERROR(IF(VLOOKUP($C3778,'MSCI Database'!$C:$R,11, FALSE)="","",VLOOKUP($C3778,'MSCI Database'!$C:$R,11, FALSE)),"")</f>
        <v>2019</v>
      </c>
      <c r="Z3778" s="133" t="str">
        <f>IFERROR(IF(VLOOKUP($C3778,'MSCI Database'!$C:$R,12, FALSE)="","",VLOOKUP($C3778,'MSCI Database'!$C:$R,12, FALSE)),"")</f>
        <v>Reported</v>
      </c>
      <c r="AA3778" s="202" t="str">
        <f>IFERROR(IF(VLOOKUP($C3778,'MSCI Database'!$C:$R,13, FALSE)="","",VLOOKUP($C3778,'MSCI Database'!$C:$R,13, FALSE)),"")</f>
        <v>Relatively strong governance practices, but COVID-19 slowdown presents staff management challenges</v>
      </c>
    </row>
    <row r="3779" spans="1:27" s="130" customFormat="1" ht="15" hidden="1" customHeight="1" outlineLevel="1">
      <c r="A3779" s="130" t="s">
        <v>6093</v>
      </c>
      <c r="B3779" s="130" t="s">
        <v>6094</v>
      </c>
      <c r="C3779" s="130" t="s">
        <v>6095</v>
      </c>
      <c r="D3779" s="130" t="s">
        <v>12137</v>
      </c>
      <c r="E3779" s="130" t="s">
        <v>18688</v>
      </c>
      <c r="F3779" s="215">
        <v>8.5241947255524433E-3</v>
      </c>
      <c r="G3779" s="132" t="str">
        <f ca="1">IFERROR(_xll.BQL($A3779, "cur_mkt_cap(currency=EUR)")/1000000, " ")</f>
        <v xml:space="preserve"> </v>
      </c>
      <c r="M3779" s="308"/>
      <c r="N3779" s="215">
        <f t="shared" si="146"/>
        <v>9.0513677364535344E-5</v>
      </c>
      <c r="O3779" s="172" t="str">
        <f>IFERROR(IF(VLOOKUP($C3779,'MSCI Database'!$C:$R,2, FALSE)="","",VLOOKUP($C3779,'MSCI Database'!$C:$R,2, FALSE)),"")</f>
        <v>Banks</v>
      </c>
      <c r="P3779" s="186" t="str">
        <f>IFERROR(IF(VLOOKUP($C3779,'MSCI Database'!$C:$R,3, FALSE)="","",VLOOKUP($C3779,'MSCI Database'!$C:$R,3, FALSE)),"")</f>
        <v>A</v>
      </c>
      <c r="Q3779" s="164" t="str">
        <f>IFERROR(IF(VLOOKUP($C3779,'MSCI Database'!$C:$R,4, FALSE)="","",VLOOKUP($C3779,'MSCI Database'!$C:$R,4, FALSE)),"")</f>
        <v>1</v>
      </c>
      <c r="R3779" s="164">
        <f>IFERROR(IF(VLOOKUP($C3779,'MSCI Database'!$C:$R,5, FALSE)="","",VLOOKUP($C3779,'MSCI Database'!$C:$R,5, FALSE)),"")</f>
        <v>6.2</v>
      </c>
      <c r="S3779" s="164">
        <f>IFERROR(IF(VLOOKUP($C3779,'MSCI Database'!$C:$R,6, FALSE)="","",VLOOKUP($C3779,'MSCI Database'!$C:$R,6, FALSE)),"")</f>
        <v>3.3</v>
      </c>
      <c r="T3779" s="211">
        <f>IFERROR(IF(VLOOKUP($C3779,'MSCI Database'!$C:$R,7, FALSE)="","",VLOOKUP($C3779,'MSCI Database'!$C:$R,7, FALSE)),"")</f>
        <v>4.8</v>
      </c>
      <c r="U3779" s="164">
        <f>IFERROR(IF(VLOOKUP($C3779,'MSCI Database'!$C:$R,8, FALSE)="","",VLOOKUP($C3779,'MSCI Database'!$C:$R,8, FALSE)),"")</f>
        <v>5.7</v>
      </c>
      <c r="V3779" s="175">
        <f>IFERROR(IF(VLOOKUP($C3779,'MSCI Database'!$C:$R,9, FALSE)="","",VLOOKUP($C3779,'MSCI Database'!$C:$R,9, FALSE)),"")</f>
        <v>4.9000000000000004</v>
      </c>
      <c r="W3779" s="165">
        <f t="shared" ca="1" si="147"/>
        <v>0</v>
      </c>
      <c r="X3779" s="236">
        <f>IFERROR(IF(VLOOKUP($C3779,'MSCI Database'!$C:$R,10, FALSE)="","",VLOOKUP($C3779,'MSCI Database'!$C:$R,10, FALSE)),"")</f>
        <v>17716</v>
      </c>
      <c r="Y3779" s="133" t="str">
        <f>IFERROR(IF(VLOOKUP($C3779,'MSCI Database'!$C:$R,11, FALSE)="","",VLOOKUP($C3779,'MSCI Database'!$C:$R,11, FALSE)),"")</f>
        <v>2019</v>
      </c>
      <c r="Z3779" s="133" t="str">
        <f>IFERROR(IF(VLOOKUP($C3779,'MSCI Database'!$C:$R,12, FALSE)="","",VLOOKUP($C3779,'MSCI Database'!$C:$R,12, FALSE)),"")</f>
        <v>Reported</v>
      </c>
      <c r="AA3779" s="202" t="str">
        <f>IFERROR(IF(VLOOKUP($C3779,'MSCI Database'!$C:$R,13, FALSE)="","",VLOOKUP($C3779,'MSCI Database'!$C:$R,13, FALSE)),"")</f>
        <v>Improvements on data handling and governance practices drive the upgrade</v>
      </c>
    </row>
    <row r="3780" spans="1:27" s="130" customFormat="1" ht="15" hidden="1" customHeight="1" outlineLevel="1">
      <c r="A3780" s="130" t="s">
        <v>8320</v>
      </c>
      <c r="B3780" s="130" t="s">
        <v>8321</v>
      </c>
      <c r="C3780" s="130" t="s">
        <v>8322</v>
      </c>
      <c r="D3780" s="130" t="s">
        <v>12128</v>
      </c>
      <c r="E3780" s="130" t="s">
        <v>18688</v>
      </c>
      <c r="F3780" s="215">
        <v>0.24250502460094309</v>
      </c>
      <c r="G3780" s="132" t="str">
        <f ca="1">IFERROR(_xll.BQL($A3780, "cur_mkt_cap(currency=EUR)")/1000000, " ")</f>
        <v xml:space="preserve"> </v>
      </c>
      <c r="M3780" s="308"/>
      <c r="N3780" s="215">
        <f t="shared" si="146"/>
        <v>2.5750258250448301E-3</v>
      </c>
      <c r="O3780" s="172" t="str">
        <f>IFERROR(IF(VLOOKUP($C3780,'MSCI Database'!$C:$R,2, FALSE)="","",VLOOKUP($C3780,'MSCI Database'!$C:$R,2, FALSE)),"")</f>
        <v>Banks</v>
      </c>
      <c r="P3780" s="186" t="str">
        <f>IFERROR(IF(VLOOKUP($C3780,'MSCI Database'!$C:$R,3, FALSE)="","",VLOOKUP($C3780,'MSCI Database'!$C:$R,3, FALSE)),"")</f>
        <v>BB</v>
      </c>
      <c r="Q3780" s="164" t="str">
        <f>IFERROR(IF(VLOOKUP($C3780,'MSCI Database'!$C:$R,4, FALSE)="","",VLOOKUP($C3780,'MSCI Database'!$C:$R,4, FALSE)),"")</f>
        <v>2</v>
      </c>
      <c r="R3780" s="164">
        <f>IFERROR(IF(VLOOKUP($C3780,'MSCI Database'!$C:$R,5, FALSE)="","",VLOOKUP($C3780,'MSCI Database'!$C:$R,5, FALSE)),"")</f>
        <v>4.25</v>
      </c>
      <c r="S3780" s="164">
        <f>IFERROR(IF(VLOOKUP($C3780,'MSCI Database'!$C:$R,6, FALSE)="","",VLOOKUP($C3780,'MSCI Database'!$C:$R,6, FALSE)),"")</f>
        <v>9</v>
      </c>
      <c r="T3780" s="211">
        <f>IFERROR(IF(VLOOKUP($C3780,'MSCI Database'!$C:$R,7, FALSE)="","",VLOOKUP($C3780,'MSCI Database'!$C:$R,7, FALSE)),"")</f>
        <v>3.2</v>
      </c>
      <c r="U3780" s="164">
        <f>IFERROR(IF(VLOOKUP($C3780,'MSCI Database'!$C:$R,8, FALSE)="","",VLOOKUP($C3780,'MSCI Database'!$C:$R,8, FALSE)),"")</f>
        <v>3.3</v>
      </c>
      <c r="V3780" s="175">
        <f>IFERROR(IF(VLOOKUP($C3780,'MSCI Database'!$C:$R,9, FALSE)="","",VLOOKUP($C3780,'MSCI Database'!$C:$R,9, FALSE)),"")</f>
        <v>4</v>
      </c>
      <c r="W3780" s="165">
        <f t="shared" ca="1" si="147"/>
        <v>0</v>
      </c>
      <c r="X3780" s="236">
        <f>IFERROR(IF(VLOOKUP($C3780,'MSCI Database'!$C:$R,10, FALSE)="","",VLOOKUP($C3780,'MSCI Database'!$C:$R,10, FALSE)),"")</f>
        <v>863320</v>
      </c>
      <c r="Y3780" s="133" t="str">
        <f>IFERROR(IF(VLOOKUP($C3780,'MSCI Database'!$C:$R,11, FALSE)="","",VLOOKUP($C3780,'MSCI Database'!$C:$R,11, FALSE)),"")</f>
        <v>2019</v>
      </c>
      <c r="Z3780" s="133" t="str">
        <f>IFERROR(IF(VLOOKUP($C3780,'MSCI Database'!$C:$R,12, FALSE)="","",VLOOKUP($C3780,'MSCI Database'!$C:$R,12, FALSE)),"")</f>
        <v>Reported</v>
      </c>
      <c r="AA3780" s="202" t="str">
        <f>IFERROR(IF(VLOOKUP($C3780,'MSCI Database'!$C:$R,13, FALSE)="","",VLOOKUP($C3780,'MSCI Database'!$C:$R,13, FALSE)),"")</f>
        <v>Enhanced environmental risk exposure drives upgrade, but sales culture controversies persist</v>
      </c>
    </row>
    <row r="3781" spans="1:27" s="130" customFormat="1" ht="15" hidden="1" customHeight="1" outlineLevel="1">
      <c r="A3781" s="130" t="s">
        <v>8436</v>
      </c>
      <c r="B3781" s="130" t="s">
        <v>8437</v>
      </c>
      <c r="C3781" s="130" t="s">
        <v>8438</v>
      </c>
      <c r="D3781" s="130" t="s">
        <v>18703</v>
      </c>
      <c r="E3781" s="130" t="s">
        <v>18684</v>
      </c>
      <c r="F3781" s="215">
        <v>1.650588033996768E-2</v>
      </c>
      <c r="G3781" s="132" t="str">
        <f ca="1">IFERROR(_xll.BQL($A3781, "cur_mkt_cap(currency=EUR)")/1000000, " ")</f>
        <v xml:space="preserve"> </v>
      </c>
      <c r="M3781" s="308"/>
      <c r="N3781" s="215">
        <f t="shared" si="146"/>
        <v>1.7526675255680958E-4</v>
      </c>
      <c r="O3781" s="172" t="str">
        <f>IFERROR(IF(VLOOKUP($C3781,'MSCI Database'!$C:$R,2, FALSE)="","",VLOOKUP($C3781,'MSCI Database'!$C:$R,2, FALSE)),"")</f>
        <v>Metals and Mining - Precious Metals</v>
      </c>
      <c r="P3781" s="186" t="str">
        <f>IFERROR(IF(VLOOKUP($C3781,'MSCI Database'!$C:$R,3, FALSE)="","",VLOOKUP($C3781,'MSCI Database'!$C:$R,3, FALSE)),"")</f>
        <v>BBB</v>
      </c>
      <c r="Q3781" s="164" t="str">
        <f>IFERROR(IF(VLOOKUP($C3781,'MSCI Database'!$C:$R,4, FALSE)="","",VLOOKUP($C3781,'MSCI Database'!$C:$R,4, FALSE)),"")</f>
        <v>0</v>
      </c>
      <c r="R3781" s="164">
        <f>IFERROR(IF(VLOOKUP($C3781,'MSCI Database'!$C:$R,5, FALSE)="","",VLOOKUP($C3781,'MSCI Database'!$C:$R,5, FALSE)),"")</f>
        <v>5.6</v>
      </c>
      <c r="S3781" s="164">
        <f>IFERROR(IF(VLOOKUP($C3781,'MSCI Database'!$C:$R,6, FALSE)="","",VLOOKUP($C3781,'MSCI Database'!$C:$R,6, FALSE)),"")</f>
        <v>4.2</v>
      </c>
      <c r="T3781" s="211">
        <f>IFERROR(IF(VLOOKUP($C3781,'MSCI Database'!$C:$R,7, FALSE)="","",VLOOKUP($C3781,'MSCI Database'!$C:$R,7, FALSE)),"")</f>
        <v>4.4000000000000004</v>
      </c>
      <c r="U3781" s="164">
        <f>IFERROR(IF(VLOOKUP($C3781,'MSCI Database'!$C:$R,8, FALSE)="","",VLOOKUP($C3781,'MSCI Database'!$C:$R,8, FALSE)),"")</f>
        <v>6.1</v>
      </c>
      <c r="V3781" s="175">
        <f>IFERROR(IF(VLOOKUP($C3781,'MSCI Database'!$C:$R,9, FALSE)="","",VLOOKUP($C3781,'MSCI Database'!$C:$R,9, FALSE)),"")</f>
        <v>4.9000000000000004</v>
      </c>
      <c r="W3781" s="165">
        <f t="shared" ca="1" si="147"/>
        <v>0</v>
      </c>
      <c r="X3781" s="236">
        <f>IFERROR(IF(VLOOKUP($C3781,'MSCI Database'!$C:$R,10, FALSE)="","",VLOOKUP($C3781,'MSCI Database'!$C:$R,10, FALSE)),"")</f>
        <v>1457000</v>
      </c>
      <c r="Y3781" s="133" t="str">
        <f>IFERROR(IF(VLOOKUP($C3781,'MSCI Database'!$C:$R,11, FALSE)="","",VLOOKUP($C3781,'MSCI Database'!$C:$R,11, FALSE)),"")</f>
        <v>2019</v>
      </c>
      <c r="Z3781" s="133" t="str">
        <f>IFERROR(IF(VLOOKUP($C3781,'MSCI Database'!$C:$R,12, FALSE)="","",VLOOKUP($C3781,'MSCI Database'!$C:$R,12, FALSE)),"")</f>
        <v>Reported</v>
      </c>
      <c r="AA3781" s="202" t="str">
        <f>IFERROR(IF(VLOOKUP($C3781,'MSCI Database'!$C:$R,13, FALSE)="","",VLOOKUP($C3781,'MSCI Database'!$C:$R,13, FALSE)),"")</f>
        <v>Strong environmental risk management; labor challenges persist</v>
      </c>
    </row>
    <row r="3782" spans="1:27" s="130" customFormat="1" ht="15" hidden="1" customHeight="1" outlineLevel="1">
      <c r="A3782" s="130" t="s">
        <v>6173</v>
      </c>
      <c r="B3782" s="130" t="s">
        <v>6174</v>
      </c>
      <c r="C3782" s="130" t="s">
        <v>6175</v>
      </c>
      <c r="D3782" s="130" t="s">
        <v>12137</v>
      </c>
      <c r="E3782" s="130" t="s">
        <v>18690</v>
      </c>
      <c r="F3782" s="215">
        <v>8.2984962607783961E-3</v>
      </c>
      <c r="G3782" s="132" t="str">
        <f ca="1">IFERROR(_xll.BQL($A3782, "cur_mkt_cap(currency=EUR)")/1000000, " ")</f>
        <v xml:space="preserve"> </v>
      </c>
      <c r="M3782" s="308"/>
      <c r="N3782" s="215">
        <f t="shared" si="146"/>
        <v>8.811711104009522E-5</v>
      </c>
      <c r="O3782" s="172" t="str">
        <f>IFERROR(IF(VLOOKUP($C3782,'MSCI Database'!$C:$R,2, FALSE)="","",VLOOKUP($C3782,'MSCI Database'!$C:$R,2, FALSE)),"")</f>
        <v>Telecommunication Services</v>
      </c>
      <c r="P3782" s="186" t="str">
        <f>IFERROR(IF(VLOOKUP($C3782,'MSCI Database'!$C:$R,3, FALSE)="","",VLOOKUP($C3782,'MSCI Database'!$C:$R,3, FALSE)),"")</f>
        <v>A</v>
      </c>
      <c r="Q3782" s="164" t="str">
        <f>IFERROR(IF(VLOOKUP($C3782,'MSCI Database'!$C:$R,4, FALSE)="","",VLOOKUP($C3782,'MSCI Database'!$C:$R,4, FALSE)),"")</f>
        <v>0</v>
      </c>
      <c r="R3782" s="164">
        <f>IFERROR(IF(VLOOKUP($C3782,'MSCI Database'!$C:$R,5, FALSE)="","",VLOOKUP($C3782,'MSCI Database'!$C:$R,5, FALSE)),"")</f>
        <v>5.9</v>
      </c>
      <c r="S3782" s="164">
        <f>IFERROR(IF(VLOOKUP($C3782,'MSCI Database'!$C:$R,6, FALSE)="","",VLOOKUP($C3782,'MSCI Database'!$C:$R,6, FALSE)),"")</f>
        <v>10</v>
      </c>
      <c r="T3782" s="211">
        <f>IFERROR(IF(VLOOKUP($C3782,'MSCI Database'!$C:$R,7, FALSE)="","",VLOOKUP($C3782,'MSCI Database'!$C:$R,7, FALSE)),"")</f>
        <v>6.6</v>
      </c>
      <c r="U3782" s="164">
        <f>IFERROR(IF(VLOOKUP($C3782,'MSCI Database'!$C:$R,8, FALSE)="","",VLOOKUP($C3782,'MSCI Database'!$C:$R,8, FALSE)),"")</f>
        <v>2.8</v>
      </c>
      <c r="V3782" s="175">
        <f>IFERROR(IF(VLOOKUP($C3782,'MSCI Database'!$C:$R,9, FALSE)="","",VLOOKUP($C3782,'MSCI Database'!$C:$R,9, FALSE)),"")</f>
        <v>5.3</v>
      </c>
      <c r="W3782" s="165">
        <f t="shared" ca="1" si="147"/>
        <v>0</v>
      </c>
      <c r="X3782" s="236">
        <f>IFERROR(IF(VLOOKUP($C3782,'MSCI Database'!$C:$R,10, FALSE)="","",VLOOKUP($C3782,'MSCI Database'!$C:$R,10, FALSE)),"")</f>
        <v>260871</v>
      </c>
      <c r="Y3782" s="133" t="str">
        <f>IFERROR(IF(VLOOKUP($C3782,'MSCI Database'!$C:$R,11, FALSE)="","",VLOOKUP($C3782,'MSCI Database'!$C:$R,11, FALSE)),"")</f>
        <v>2019</v>
      </c>
      <c r="Z3782" s="133" t="str">
        <f>IFERROR(IF(VLOOKUP($C3782,'MSCI Database'!$C:$R,12, FALSE)="","",VLOOKUP($C3782,'MSCI Database'!$C:$R,12, FALSE)),"")</f>
        <v>Reported</v>
      </c>
      <c r="AA3782" s="202" t="str">
        <f>IFERROR(IF(VLOOKUP($C3782,'MSCI Database'!$C:$R,13, FALSE)="","",VLOOKUP($C3782,'MSCI Database'!$C:$R,13, FALSE)),"")</f>
        <v>Strong data security practices; however, corporate governance policies remain weak</v>
      </c>
    </row>
    <row r="3783" spans="1:27" s="130" customFormat="1" ht="15" hidden="1" customHeight="1" outlineLevel="1">
      <c r="A3783" s="130" t="s">
        <v>7648</v>
      </c>
      <c r="B3783" s="130" t="s">
        <v>7649</v>
      </c>
      <c r="C3783" s="130" t="s">
        <v>7650</v>
      </c>
      <c r="D3783" s="130" t="s">
        <v>12128</v>
      </c>
      <c r="E3783" s="130" t="s">
        <v>100</v>
      </c>
      <c r="F3783" s="215">
        <v>0.24014922208965711</v>
      </c>
      <c r="G3783" s="132" t="str">
        <f ca="1">IFERROR(_xll.BQL($A3783, "cur_mkt_cap(currency=EUR)")/1000000, " ")</f>
        <v xml:space="preserve"> </v>
      </c>
      <c r="M3783" s="308"/>
      <c r="N3783" s="215">
        <f t="shared" si="146"/>
        <v>2.5500108699310162E-3</v>
      </c>
      <c r="O3783" s="172" t="str">
        <f>IFERROR(IF(VLOOKUP($C3783,'MSCI Database'!$C:$R,2, FALSE)="","",VLOOKUP($C3783,'MSCI Database'!$C:$R,2, FALSE)),"")</f>
        <v>Utilities</v>
      </c>
      <c r="P3783" s="186" t="str">
        <f>IFERROR(IF(VLOOKUP($C3783,'MSCI Database'!$C:$R,3, FALSE)="","",VLOOKUP($C3783,'MSCI Database'!$C:$R,3, FALSE)),"")</f>
        <v>AAA</v>
      </c>
      <c r="Q3783" s="164" t="str">
        <f>IFERROR(IF(VLOOKUP($C3783,'MSCI Database'!$C:$R,4, FALSE)="","",VLOOKUP($C3783,'MSCI Database'!$C:$R,4, FALSE)),"")</f>
        <v>0</v>
      </c>
      <c r="R3783" s="164">
        <f>IFERROR(IF(VLOOKUP($C3783,'MSCI Database'!$C:$R,5, FALSE)="","",VLOOKUP($C3783,'MSCI Database'!$C:$R,5, FALSE)),"")</f>
        <v>9.6</v>
      </c>
      <c r="S3783" s="164">
        <f>IFERROR(IF(VLOOKUP($C3783,'MSCI Database'!$C:$R,6, FALSE)="","",VLOOKUP($C3783,'MSCI Database'!$C:$R,6, FALSE)),"")</f>
        <v>8.3000000000000007</v>
      </c>
      <c r="T3783" s="211">
        <f>IFERROR(IF(VLOOKUP($C3783,'MSCI Database'!$C:$R,7, FALSE)="","",VLOOKUP($C3783,'MSCI Database'!$C:$R,7, FALSE)),"")</f>
        <v>6.2</v>
      </c>
      <c r="U3783" s="164">
        <f>IFERROR(IF(VLOOKUP($C3783,'MSCI Database'!$C:$R,8, FALSE)="","",VLOOKUP($C3783,'MSCI Database'!$C:$R,8, FALSE)),"")</f>
        <v>4.5999999999999996</v>
      </c>
      <c r="V3783" s="175">
        <f>IFERROR(IF(VLOOKUP($C3783,'MSCI Database'!$C:$R,9, FALSE)="","",VLOOKUP($C3783,'MSCI Database'!$C:$R,9, FALSE)),"")</f>
        <v>6.8</v>
      </c>
      <c r="W3783" s="165">
        <f t="shared" ca="1" si="147"/>
        <v>0</v>
      </c>
      <c r="X3783" s="236">
        <f>IFERROR(IF(VLOOKUP($C3783,'MSCI Database'!$C:$R,10, FALSE)="","",VLOOKUP($C3783,'MSCI Database'!$C:$R,10, FALSE)),"")</f>
        <v>45798383</v>
      </c>
      <c r="Y3783" s="133" t="str">
        <f>IFERROR(IF(VLOOKUP($C3783,'MSCI Database'!$C:$R,11, FALSE)="","",VLOOKUP($C3783,'MSCI Database'!$C:$R,11, FALSE)),"")</f>
        <v>2019</v>
      </c>
      <c r="Z3783" s="133" t="str">
        <f>IFERROR(IF(VLOOKUP($C3783,'MSCI Database'!$C:$R,12, FALSE)="","",VLOOKUP($C3783,'MSCI Database'!$C:$R,12, FALSE)),"")</f>
        <v>E.CSI</v>
      </c>
      <c r="AA3783" s="202" t="str">
        <f>IFERROR(IF(VLOOKUP($C3783,'MSCI Database'!$C:$R,13, FALSE)="","",VLOOKUP($C3783,'MSCI Database'!$C:$R,13, FALSE)),"")</f>
        <v>Focus on decarbonization of generation portfolio</v>
      </c>
    </row>
    <row r="3784" spans="1:27" s="130" customFormat="1" ht="15" hidden="1" customHeight="1" outlineLevel="1">
      <c r="A3784" s="130" t="s">
        <v>8203</v>
      </c>
      <c r="B3784" s="130" t="s">
        <v>8204</v>
      </c>
      <c r="C3784" s="130" t="s">
        <v>8205</v>
      </c>
      <c r="D3784" s="130" t="s">
        <v>12128</v>
      </c>
      <c r="E3784" s="130" t="s">
        <v>18673</v>
      </c>
      <c r="F3784" s="215">
        <v>0.2391634149095575</v>
      </c>
      <c r="G3784" s="132" t="str">
        <f ca="1">IFERROR(_xll.BQL($A3784, "cur_mkt_cap(currency=EUR)")/1000000, " ")</f>
        <v xml:space="preserve"> </v>
      </c>
      <c r="M3784" s="308"/>
      <c r="N3784" s="215">
        <f t="shared" si="146"/>
        <v>2.539543132400842E-3</v>
      </c>
      <c r="O3784" s="172" t="str">
        <f>IFERROR(IF(VLOOKUP($C3784,'MSCI Database'!$C:$R,2, FALSE)="","",VLOOKUP($C3784,'MSCI Database'!$C:$R,2, FALSE)),"")</f>
        <v>Road &amp; Rail Transport</v>
      </c>
      <c r="P3784" s="186" t="str">
        <f>IFERROR(IF(VLOOKUP($C3784,'MSCI Database'!$C:$R,3, FALSE)="","",VLOOKUP($C3784,'MSCI Database'!$C:$R,3, FALSE)),"")</f>
        <v>BBB</v>
      </c>
      <c r="Q3784" s="164" t="str">
        <f>IFERROR(IF(VLOOKUP($C3784,'MSCI Database'!$C:$R,4, FALSE)="","",VLOOKUP($C3784,'MSCI Database'!$C:$R,4, FALSE)),"")</f>
        <v>0</v>
      </c>
      <c r="R3784" s="164">
        <f>IFERROR(IF(VLOOKUP($C3784,'MSCI Database'!$C:$R,5, FALSE)="","",VLOOKUP($C3784,'MSCI Database'!$C:$R,5, FALSE)),"")</f>
        <v>4.8</v>
      </c>
      <c r="S3784" s="164">
        <f>IFERROR(IF(VLOOKUP($C3784,'MSCI Database'!$C:$R,6, FALSE)="","",VLOOKUP($C3784,'MSCI Database'!$C:$R,6, FALSE)),"")</f>
        <v>5.4</v>
      </c>
      <c r="T3784" s="211">
        <f>IFERROR(IF(VLOOKUP($C3784,'MSCI Database'!$C:$R,7, FALSE)="","",VLOOKUP($C3784,'MSCI Database'!$C:$R,7, FALSE)),"")</f>
        <v>3.4</v>
      </c>
      <c r="U3784" s="164">
        <f>IFERROR(IF(VLOOKUP($C3784,'MSCI Database'!$C:$R,8, FALSE)="","",VLOOKUP($C3784,'MSCI Database'!$C:$R,8, FALSE)),"")</f>
        <v>6.2</v>
      </c>
      <c r="V3784" s="175">
        <f>IFERROR(IF(VLOOKUP($C3784,'MSCI Database'!$C:$R,9, FALSE)="","",VLOOKUP($C3784,'MSCI Database'!$C:$R,9, FALSE)),"")</f>
        <v>4.7</v>
      </c>
      <c r="W3784" s="165">
        <f t="shared" ca="1" si="147"/>
        <v>0</v>
      </c>
      <c r="X3784" s="236">
        <f>IFERROR(IF(VLOOKUP($C3784,'MSCI Database'!$C:$R,10, FALSE)="","",VLOOKUP($C3784,'MSCI Database'!$C:$R,10, FALSE)),"")</f>
        <v>10410619</v>
      </c>
      <c r="Y3784" s="133" t="str">
        <f>IFERROR(IF(VLOOKUP($C3784,'MSCI Database'!$C:$R,11, FALSE)="","",VLOOKUP($C3784,'MSCI Database'!$C:$R,11, FALSE)),"")</f>
        <v>2019</v>
      </c>
      <c r="Z3784" s="133" t="str">
        <f>IFERROR(IF(VLOOKUP($C3784,'MSCI Database'!$C:$R,12, FALSE)="","",VLOOKUP($C3784,'MSCI Database'!$C:$R,12, FALSE)),"")</f>
        <v>Reported</v>
      </c>
      <c r="AA3784" s="202" t="str">
        <f>IFERROR(IF(VLOOKUP($C3784,'MSCI Database'!$C:$R,13, FALSE)="","",VLOOKUP($C3784,'MSCI Database'!$C:$R,13, FALSE)),"")</f>
        <v>Streamlining efforts could intensify labor management challenges</v>
      </c>
    </row>
    <row r="3785" spans="1:27" s="130" customFormat="1" ht="15" hidden="1" customHeight="1" outlineLevel="1">
      <c r="A3785" s="130" t="s">
        <v>1152</v>
      </c>
      <c r="B3785" s="130" t="s">
        <v>1153</v>
      </c>
      <c r="C3785" s="130" t="s">
        <v>1154</v>
      </c>
      <c r="D3785" s="130" t="s">
        <v>12135</v>
      </c>
      <c r="E3785" s="130" t="s">
        <v>18688</v>
      </c>
      <c r="F3785" s="215">
        <v>0.19104102552996091</v>
      </c>
      <c r="G3785" s="132" t="str">
        <f ca="1">IFERROR(_xll.BQL($A3785, "cur_mkt_cap(currency=EUR)")/1000000, " ")</f>
        <v xml:space="preserve"> </v>
      </c>
      <c r="M3785" s="308"/>
      <c r="N3785" s="215">
        <f t="shared" si="146"/>
        <v>2.0285582749974282E-3</v>
      </c>
      <c r="O3785" s="172" t="str">
        <f>IFERROR(IF(VLOOKUP($C3785,'MSCI Database'!$C:$R,2, FALSE)="","",VLOOKUP($C3785,'MSCI Database'!$C:$R,2, FALSE)),"")</f>
        <v>Banks</v>
      </c>
      <c r="P3785" s="186" t="str">
        <f>IFERROR(IF(VLOOKUP($C3785,'MSCI Database'!$C:$R,3, FALSE)="","",VLOOKUP($C3785,'MSCI Database'!$C:$R,3, FALSE)),"")</f>
        <v>A</v>
      </c>
      <c r="Q3785" s="164" t="str">
        <f>IFERROR(IF(VLOOKUP($C3785,'MSCI Database'!$C:$R,4, FALSE)="","",VLOOKUP($C3785,'MSCI Database'!$C:$R,4, FALSE)),"")</f>
        <v>-1</v>
      </c>
      <c r="R3785" s="164">
        <f>IFERROR(IF(VLOOKUP($C3785,'MSCI Database'!$C:$R,5, FALSE)="","",VLOOKUP($C3785,'MSCI Database'!$C:$R,5, FALSE)),"")</f>
        <v>7.1</v>
      </c>
      <c r="S3785" s="164">
        <f>IFERROR(IF(VLOOKUP($C3785,'MSCI Database'!$C:$R,6, FALSE)="","",VLOOKUP($C3785,'MSCI Database'!$C:$R,6, FALSE)),"")</f>
        <v>9.9</v>
      </c>
      <c r="T3785" s="211">
        <f>IFERROR(IF(VLOOKUP($C3785,'MSCI Database'!$C:$R,7, FALSE)="","",VLOOKUP($C3785,'MSCI Database'!$C:$R,7, FALSE)),"")</f>
        <v>4</v>
      </c>
      <c r="U3785" s="164">
        <f>IFERROR(IF(VLOOKUP($C3785,'MSCI Database'!$C:$R,8, FALSE)="","",VLOOKUP($C3785,'MSCI Database'!$C:$R,8, FALSE)),"")</f>
        <v>6.5</v>
      </c>
      <c r="V3785" s="175">
        <f>IFERROR(IF(VLOOKUP($C3785,'MSCI Database'!$C:$R,9, FALSE)="","",VLOOKUP($C3785,'MSCI Database'!$C:$R,9, FALSE)),"")</f>
        <v>5.6</v>
      </c>
      <c r="W3785" s="165">
        <f t="shared" ca="1" si="147"/>
        <v>0</v>
      </c>
      <c r="X3785" s="236">
        <f>IFERROR(IF(VLOOKUP($C3785,'MSCI Database'!$C:$R,10, FALSE)="","",VLOOKUP($C3785,'MSCI Database'!$C:$R,10, FALSE)),"")</f>
        <v>158077</v>
      </c>
      <c r="Y3785" s="133" t="str">
        <f>IFERROR(IF(VLOOKUP($C3785,'MSCI Database'!$C:$R,11, FALSE)="","",VLOOKUP($C3785,'MSCI Database'!$C:$R,11, FALSE)),"")</f>
        <v>2019</v>
      </c>
      <c r="Z3785" s="133" t="str">
        <f>IFERROR(IF(VLOOKUP($C3785,'MSCI Database'!$C:$R,12, FALSE)="","",VLOOKUP($C3785,'MSCI Database'!$C:$R,12, FALSE)),"")</f>
        <v>Reported</v>
      </c>
      <c r="AA3785" s="202" t="str">
        <f>IFERROR(IF(VLOOKUP($C3785,'MSCI Database'!$C:$R,13, FALSE)="","",VLOOKUP($C3785,'MSCI Database'!$C:$R,13, FALSE)),"")</f>
        <v>Increase in human capital management challenges drive downgrade</v>
      </c>
    </row>
    <row r="3786" spans="1:27" s="130" customFormat="1" ht="15" hidden="1" customHeight="1" outlineLevel="1">
      <c r="A3786" s="130" t="s">
        <v>3047</v>
      </c>
      <c r="B3786" s="130" t="s">
        <v>3048</v>
      </c>
      <c r="C3786" s="130" t="s">
        <v>3049</v>
      </c>
      <c r="D3786" s="130" t="s">
        <v>18686</v>
      </c>
      <c r="E3786" s="130" t="s">
        <v>18684</v>
      </c>
      <c r="F3786" s="215">
        <v>0.2390140689482983</v>
      </c>
      <c r="G3786" s="132" t="str">
        <f ca="1">IFERROR(_xll.BQL($A3786, "cur_mkt_cap(currency=EUR)")/1000000, " ")</f>
        <v xml:space="preserve"> </v>
      </c>
      <c r="M3786" s="308"/>
      <c r="N3786" s="215">
        <f t="shared" si="146"/>
        <v>2.5379573107967685E-3</v>
      </c>
      <c r="O3786" s="172" t="str">
        <f>IFERROR(IF(VLOOKUP($C3786,'MSCI Database'!$C:$R,2, FALSE)="","",VLOOKUP($C3786,'MSCI Database'!$C:$R,2, FALSE)),"")</f>
        <v>Specialty Chemicals</v>
      </c>
      <c r="P3786" s="186" t="str">
        <f>IFERROR(IF(VLOOKUP($C3786,'MSCI Database'!$C:$R,3, FALSE)="","",VLOOKUP($C3786,'MSCI Database'!$C:$R,3, FALSE)),"")</f>
        <v>A</v>
      </c>
      <c r="Q3786" s="164" t="str">
        <f>IFERROR(IF(VLOOKUP($C3786,'MSCI Database'!$C:$R,4, FALSE)="","",VLOOKUP($C3786,'MSCI Database'!$C:$R,4, FALSE)),"")</f>
        <v>1</v>
      </c>
      <c r="R3786" s="164">
        <f>IFERROR(IF(VLOOKUP($C3786,'MSCI Database'!$C:$R,5, FALSE)="","",VLOOKUP($C3786,'MSCI Database'!$C:$R,5, FALSE)),"")</f>
        <v>7</v>
      </c>
      <c r="S3786" s="164">
        <f>IFERROR(IF(VLOOKUP($C3786,'MSCI Database'!$C:$R,6, FALSE)="","",VLOOKUP($C3786,'MSCI Database'!$C:$R,6, FALSE)),"")</f>
        <v>5.7</v>
      </c>
      <c r="T3786" s="211">
        <f>IFERROR(IF(VLOOKUP($C3786,'MSCI Database'!$C:$R,7, FALSE)="","",VLOOKUP($C3786,'MSCI Database'!$C:$R,7, FALSE)),"")</f>
        <v>10</v>
      </c>
      <c r="U3786" s="164">
        <f>IFERROR(IF(VLOOKUP($C3786,'MSCI Database'!$C:$R,8, FALSE)="","",VLOOKUP($C3786,'MSCI Database'!$C:$R,8, FALSE)),"")</f>
        <v>4.4000000000000004</v>
      </c>
      <c r="V3786" s="175">
        <f>IFERROR(IF(VLOOKUP($C3786,'MSCI Database'!$C:$R,9, FALSE)="","",VLOOKUP($C3786,'MSCI Database'!$C:$R,9, FALSE)),"")</f>
        <v>5.5</v>
      </c>
      <c r="W3786" s="165">
        <f t="shared" ca="1" si="147"/>
        <v>0</v>
      </c>
      <c r="X3786" s="236">
        <f>IFERROR(IF(VLOOKUP($C3786,'MSCI Database'!$C:$R,10, FALSE)="","",VLOOKUP($C3786,'MSCI Database'!$C:$R,10, FALSE)),"")</f>
        <v>37473000</v>
      </c>
      <c r="Y3786" s="133" t="str">
        <f>IFERROR(IF(VLOOKUP($C3786,'MSCI Database'!$C:$R,11, FALSE)="","",VLOOKUP($C3786,'MSCI Database'!$C:$R,11, FALSE)),"")</f>
        <v>2019</v>
      </c>
      <c r="Z3786" s="133" t="str">
        <f>IFERROR(IF(VLOOKUP($C3786,'MSCI Database'!$C:$R,12, FALSE)="","",VLOOKUP($C3786,'MSCI Database'!$C:$R,12, FALSE)),"")</f>
        <v>Reported</v>
      </c>
      <c r="AA3786" s="202" t="str">
        <f>IFERROR(IF(VLOOKUP($C3786,'MSCI Database'!$C:$R,13, FALSE)="","",VLOOKUP($C3786,'MSCI Database'!$C:$R,13, FALSE)),"")</f>
        <v>Detailed carbon mitigation strategy with improved GHG performance</v>
      </c>
    </row>
    <row r="3787" spans="1:27" s="130" customFormat="1" ht="15" hidden="1" customHeight="1" outlineLevel="1">
      <c r="A3787" s="130" t="s">
        <v>6683</v>
      </c>
      <c r="B3787" s="130" t="s">
        <v>6684</v>
      </c>
      <c r="C3787" s="130" t="s">
        <v>6685</v>
      </c>
      <c r="D3787" s="130" t="s">
        <v>12128</v>
      </c>
      <c r="E3787" s="130" t="s">
        <v>18688</v>
      </c>
      <c r="F3787" s="215">
        <v>0.2346336008249032</v>
      </c>
      <c r="G3787" s="132" t="str">
        <f ca="1">IFERROR(_xll.BQL($A3787, "cur_mkt_cap(currency=EUR)")/1000000, " ")</f>
        <v xml:space="preserve"> </v>
      </c>
      <c r="M3787" s="308"/>
      <c r="N3787" s="215">
        <f t="shared" si="146"/>
        <v>2.4914435589184739E-3</v>
      </c>
      <c r="O3787" s="172" t="str">
        <f>IFERROR(IF(VLOOKUP($C3787,'MSCI Database'!$C:$R,2, FALSE)="","",VLOOKUP($C3787,'MSCI Database'!$C:$R,2, FALSE)),"")</f>
        <v>Banks</v>
      </c>
      <c r="P3787" s="186" t="str">
        <f>IFERROR(IF(VLOOKUP($C3787,'MSCI Database'!$C:$R,3, FALSE)="","",VLOOKUP($C3787,'MSCI Database'!$C:$R,3, FALSE)),"")</f>
        <v>A</v>
      </c>
      <c r="Q3787" s="164" t="str">
        <f>IFERROR(IF(VLOOKUP($C3787,'MSCI Database'!$C:$R,4, FALSE)="","",VLOOKUP($C3787,'MSCI Database'!$C:$R,4, FALSE)),"")</f>
        <v>1</v>
      </c>
      <c r="R3787" s="164">
        <f>IFERROR(IF(VLOOKUP($C3787,'MSCI Database'!$C:$R,5, FALSE)="","",VLOOKUP($C3787,'MSCI Database'!$C:$R,5, FALSE)),"")</f>
        <v>7</v>
      </c>
      <c r="S3787" s="164">
        <f>IFERROR(IF(VLOOKUP($C3787,'MSCI Database'!$C:$R,6, FALSE)="","",VLOOKUP($C3787,'MSCI Database'!$C:$R,6, FALSE)),"")</f>
        <v>8.1999999999999993</v>
      </c>
      <c r="T3787" s="211">
        <f>IFERROR(IF(VLOOKUP($C3787,'MSCI Database'!$C:$R,7, FALSE)="","",VLOOKUP($C3787,'MSCI Database'!$C:$R,7, FALSE)),"")</f>
        <v>3.7</v>
      </c>
      <c r="U3787" s="164">
        <f>IFERROR(IF(VLOOKUP($C3787,'MSCI Database'!$C:$R,8, FALSE)="","",VLOOKUP($C3787,'MSCI Database'!$C:$R,8, FALSE)),"")</f>
        <v>5.0999999999999996</v>
      </c>
      <c r="V3787" s="175">
        <f>IFERROR(IF(VLOOKUP($C3787,'MSCI Database'!$C:$R,9, FALSE)="","",VLOOKUP($C3787,'MSCI Database'!$C:$R,9, FALSE)),"")</f>
        <v>4.8</v>
      </c>
      <c r="W3787" s="165">
        <f t="shared" ca="1" si="147"/>
        <v>0</v>
      </c>
      <c r="X3787" s="236">
        <f>IFERROR(IF(VLOOKUP($C3787,'MSCI Database'!$C:$R,10, FALSE)="","",VLOOKUP($C3787,'MSCI Database'!$C:$R,10, FALSE)),"")</f>
        <v>616900</v>
      </c>
      <c r="Y3787" s="133" t="str">
        <f>IFERROR(IF(VLOOKUP($C3787,'MSCI Database'!$C:$R,11, FALSE)="","",VLOOKUP($C3787,'MSCI Database'!$C:$R,11, FALSE)),"")</f>
        <v>2019</v>
      </c>
      <c r="Z3787" s="133" t="str">
        <f>IFERROR(IF(VLOOKUP($C3787,'MSCI Database'!$C:$R,12, FALSE)="","",VLOOKUP($C3787,'MSCI Database'!$C:$R,12, FALSE)),"")</f>
        <v>Reported</v>
      </c>
      <c r="AA3787" s="202" t="str">
        <f>IFERROR(IF(VLOOKUP($C3787,'MSCI Database'!$C:$R,13, FALSE)="","",VLOOKUP($C3787,'MSCI Database'!$C:$R,13, FALSE)),"")</f>
        <v>Enhanced assessment of environmental risk exposure drives upgrade</v>
      </c>
    </row>
    <row r="3788" spans="1:27" s="130" customFormat="1" ht="15" hidden="1" customHeight="1" outlineLevel="1">
      <c r="A3788" s="130" t="s">
        <v>4719</v>
      </c>
      <c r="B3788" s="130" t="s">
        <v>4720</v>
      </c>
      <c r="C3788" s="130" t="s">
        <v>4721</v>
      </c>
      <c r="D3788" s="130" t="s">
        <v>12137</v>
      </c>
      <c r="E3788" s="130" t="s">
        <v>18688</v>
      </c>
      <c r="F3788" s="215">
        <v>8.099646942957511E-3</v>
      </c>
      <c r="G3788" s="132" t="str">
        <f ca="1">IFERROR(_xll.BQL($A3788, "cur_mkt_cap(currency=EUR)")/1000000, " ")</f>
        <v xml:space="preserve"> </v>
      </c>
      <c r="M3788" s="308"/>
      <c r="N3788" s="215">
        <f t="shared" si="146"/>
        <v>8.6005640857059125E-5</v>
      </c>
      <c r="O3788" s="172" t="str">
        <f>IFERROR(IF(VLOOKUP($C3788,'MSCI Database'!$C:$R,2, FALSE)="","",VLOOKUP($C3788,'MSCI Database'!$C:$R,2, FALSE)),"")</f>
        <v>Diversified Financials</v>
      </c>
      <c r="P3788" s="186" t="str">
        <f>IFERROR(IF(VLOOKUP($C3788,'MSCI Database'!$C:$R,3, FALSE)="","",VLOOKUP($C3788,'MSCI Database'!$C:$R,3, FALSE)),"")</f>
        <v>A</v>
      </c>
      <c r="Q3788" s="164" t="str">
        <f>IFERROR(IF(VLOOKUP($C3788,'MSCI Database'!$C:$R,4, FALSE)="","",VLOOKUP($C3788,'MSCI Database'!$C:$R,4, FALSE)),"")</f>
        <v>1</v>
      </c>
      <c r="R3788" s="164">
        <f>IFERROR(IF(VLOOKUP($C3788,'MSCI Database'!$C:$R,5, FALSE)="","",VLOOKUP($C3788,'MSCI Database'!$C:$R,5, FALSE)),"")</f>
        <v>6.5</v>
      </c>
      <c r="S3788" s="164">
        <f>IFERROR(IF(VLOOKUP($C3788,'MSCI Database'!$C:$R,6, FALSE)="","",VLOOKUP($C3788,'MSCI Database'!$C:$R,6, FALSE)),"")</f>
        <v>10</v>
      </c>
      <c r="T3788" s="211">
        <f>IFERROR(IF(VLOOKUP($C3788,'MSCI Database'!$C:$R,7, FALSE)="","",VLOOKUP($C3788,'MSCI Database'!$C:$R,7, FALSE)),"")</f>
        <v>3.9</v>
      </c>
      <c r="U3788" s="164">
        <f>IFERROR(IF(VLOOKUP($C3788,'MSCI Database'!$C:$R,8, FALSE)="","",VLOOKUP($C3788,'MSCI Database'!$C:$R,8, FALSE)),"")</f>
        <v>6.2</v>
      </c>
      <c r="V3788" s="175">
        <f>IFERROR(IF(VLOOKUP($C3788,'MSCI Database'!$C:$R,9, FALSE)="","",VLOOKUP($C3788,'MSCI Database'!$C:$R,9, FALSE)),"")</f>
        <v>5.0999999999999996</v>
      </c>
      <c r="W3788" s="165">
        <f t="shared" ca="1" si="147"/>
        <v>0</v>
      </c>
      <c r="X3788" s="236">
        <f>IFERROR(IF(VLOOKUP($C3788,'MSCI Database'!$C:$R,10, FALSE)="","",VLOOKUP($C3788,'MSCI Database'!$C:$R,10, FALSE)),"")</f>
        <v>9118</v>
      </c>
      <c r="Y3788" s="133" t="str">
        <f>IFERROR(IF(VLOOKUP($C3788,'MSCI Database'!$C:$R,11, FALSE)="","",VLOOKUP($C3788,'MSCI Database'!$C:$R,11, FALSE)),"")</f>
        <v>2019</v>
      </c>
      <c r="Z3788" s="133" t="str">
        <f>IFERROR(IF(VLOOKUP($C3788,'MSCI Database'!$C:$R,12, FALSE)="","",VLOOKUP($C3788,'MSCI Database'!$C:$R,12, FALSE)),"")</f>
        <v>Reported</v>
      </c>
      <c r="AA3788" s="202" t="str">
        <f>IFERROR(IF(VLOOKUP($C3788,'MSCI Database'!$C:$R,13, FALSE)="","",VLOOKUP($C3788,'MSCI Database'!$C:$R,13, FALSE)),"")</f>
        <v>Strong business ethics practices drive upgrade</v>
      </c>
    </row>
    <row r="3789" spans="1:27" s="130" customFormat="1" ht="15" hidden="1" customHeight="1" outlineLevel="1">
      <c r="A3789" s="130" t="s">
        <v>198</v>
      </c>
      <c r="B3789" s="130" t="s">
        <v>199</v>
      </c>
      <c r="C3789" s="130" t="s">
        <v>200</v>
      </c>
      <c r="D3789" s="130" t="s">
        <v>18675</v>
      </c>
      <c r="E3789" s="130" t="s">
        <v>18673</v>
      </c>
      <c r="F3789" s="215">
        <v>3.003668325205237E-2</v>
      </c>
      <c r="G3789" s="132" t="str">
        <f ca="1">IFERROR(_xll.BQL($A3789, "cur_mkt_cap(currency=EUR)")/1000000, " ")</f>
        <v xml:space="preserve"> </v>
      </c>
      <c r="M3789" s="308"/>
      <c r="N3789" s="215">
        <f t="shared" si="146"/>
        <v>3.1894281448395848E-4</v>
      </c>
      <c r="O3789" s="172" t="str">
        <f>IFERROR(IF(VLOOKUP($C3789,'MSCI Database'!$C:$R,2, FALSE)="","",VLOOKUP($C3789,'MSCI Database'!$C:$R,2, FALSE)),"")</f>
        <v>Industrial Conglomerates</v>
      </c>
      <c r="P3789" s="186" t="str">
        <f>IFERROR(IF(VLOOKUP($C3789,'MSCI Database'!$C:$R,3, FALSE)="","",VLOOKUP($C3789,'MSCI Database'!$C:$R,3, FALSE)),"")</f>
        <v>B</v>
      </c>
      <c r="Q3789" s="164" t="str">
        <f>IFERROR(IF(VLOOKUP($C3789,'MSCI Database'!$C:$R,4, FALSE)="","",VLOOKUP($C3789,'MSCI Database'!$C:$R,4, FALSE)),"")</f>
        <v>-1</v>
      </c>
      <c r="R3789" s="164">
        <f>IFERROR(IF(VLOOKUP($C3789,'MSCI Database'!$C:$R,5, FALSE)="","",VLOOKUP($C3789,'MSCI Database'!$C:$R,5, FALSE)),"")</f>
        <v>2.2999999999999998</v>
      </c>
      <c r="S3789" s="164">
        <f>IFERROR(IF(VLOOKUP($C3789,'MSCI Database'!$C:$R,6, FALSE)="","",VLOOKUP($C3789,'MSCI Database'!$C:$R,6, FALSE)),"")</f>
        <v>3.7</v>
      </c>
      <c r="T3789" s="211">
        <f>IFERROR(IF(VLOOKUP($C3789,'MSCI Database'!$C:$R,7, FALSE)="","",VLOOKUP($C3789,'MSCI Database'!$C:$R,7, FALSE)),"")</f>
        <v>0</v>
      </c>
      <c r="U3789" s="164">
        <f>IFERROR(IF(VLOOKUP($C3789,'MSCI Database'!$C:$R,8, FALSE)="","",VLOOKUP($C3789,'MSCI Database'!$C:$R,8, FALSE)),"")</f>
        <v>3.4</v>
      </c>
      <c r="V3789" s="175">
        <f>IFERROR(IF(VLOOKUP($C3789,'MSCI Database'!$C:$R,9, FALSE)="","",VLOOKUP($C3789,'MSCI Database'!$C:$R,9, FALSE)),"")</f>
        <v>2.4</v>
      </c>
      <c r="W3789" s="165">
        <f t="shared" ca="1" si="147"/>
        <v>0</v>
      </c>
      <c r="X3789" s="236">
        <f>IFERROR(IF(VLOOKUP($C3789,'MSCI Database'!$C:$R,10, FALSE)="","",VLOOKUP($C3789,'MSCI Database'!$C:$R,10, FALSE)),"")</f>
        <v>12421304</v>
      </c>
      <c r="Y3789" s="133" t="str">
        <f>IFERROR(IF(VLOOKUP($C3789,'MSCI Database'!$C:$R,11, FALSE)="","",VLOOKUP($C3789,'MSCI Database'!$C:$R,11, FALSE)),"")</f>
        <v>2019</v>
      </c>
      <c r="Z3789" s="133" t="str">
        <f>IFERROR(IF(VLOOKUP($C3789,'MSCI Database'!$C:$R,12, FALSE)="","",VLOOKUP($C3789,'MSCI Database'!$C:$R,12, FALSE)),"")</f>
        <v>Reported</v>
      </c>
      <c r="AA3789" s="202" t="str">
        <f>IFERROR(IF(VLOOKUP($C3789,'MSCI Database'!$C:$R,13, FALSE)="","",VLOOKUP($C3789,'MSCI Database'!$C:$R,13, FALSE)),"")</f>
        <v>Regulatory penalties imposed over alleged anti-competitive activities; governance risks persist</v>
      </c>
    </row>
    <row r="3790" spans="1:27" s="130" customFormat="1" ht="15" hidden="1" customHeight="1" outlineLevel="1">
      <c r="A3790" s="130" t="s">
        <v>5461</v>
      </c>
      <c r="B3790" s="130" t="s">
        <v>5462</v>
      </c>
      <c r="C3790" s="130" t="s">
        <v>5463</v>
      </c>
      <c r="D3790" s="130" t="s">
        <v>12157</v>
      </c>
      <c r="E3790" s="130" t="s">
        <v>18707</v>
      </c>
      <c r="F3790" s="215">
        <v>1.5127464794323789E-3</v>
      </c>
      <c r="G3790" s="132" t="str">
        <f ca="1">IFERROR(_xll.BQL($A3790, "cur_mkt_cap(currency=EUR)")/1000000, " ")</f>
        <v xml:space="preserve"> </v>
      </c>
      <c r="M3790" s="308"/>
      <c r="N3790" s="215">
        <f t="shared" si="146"/>
        <v>1.6063012540437376E-5</v>
      </c>
      <c r="O3790" s="172" t="str">
        <f>IFERROR(IF(VLOOKUP($C3790,'MSCI Database'!$C:$R,2, FALSE)="","",VLOOKUP($C3790,'MSCI Database'!$C:$R,2, FALSE)),"")</f>
        <v>Oil &amp; Gas Exploration &amp; Production</v>
      </c>
      <c r="P3790" s="186" t="str">
        <f>IFERROR(IF(VLOOKUP($C3790,'MSCI Database'!$C:$R,3, FALSE)="","",VLOOKUP($C3790,'MSCI Database'!$C:$R,3, FALSE)),"")</f>
        <v>BB</v>
      </c>
      <c r="Q3790" s="164" t="str">
        <f>IFERROR(IF(VLOOKUP($C3790,'MSCI Database'!$C:$R,4, FALSE)="","",VLOOKUP($C3790,'MSCI Database'!$C:$R,4, FALSE)),"")</f>
        <v>0</v>
      </c>
      <c r="R3790" s="164">
        <f>IFERROR(IF(VLOOKUP($C3790,'MSCI Database'!$C:$R,5, FALSE)="","",VLOOKUP($C3790,'MSCI Database'!$C:$R,5, FALSE)),"")</f>
        <v>3.3</v>
      </c>
      <c r="S3790" s="164">
        <f>IFERROR(IF(VLOOKUP($C3790,'MSCI Database'!$C:$R,6, FALSE)="","",VLOOKUP($C3790,'MSCI Database'!$C:$R,6, FALSE)),"")</f>
        <v>5</v>
      </c>
      <c r="T3790" s="211">
        <f>IFERROR(IF(VLOOKUP($C3790,'MSCI Database'!$C:$R,7, FALSE)="","",VLOOKUP($C3790,'MSCI Database'!$C:$R,7, FALSE)),"")</f>
        <v>4.0999999999999996</v>
      </c>
      <c r="U3790" s="164">
        <f>IFERROR(IF(VLOOKUP($C3790,'MSCI Database'!$C:$R,8, FALSE)="","",VLOOKUP($C3790,'MSCI Database'!$C:$R,8, FALSE)),"")</f>
        <v>1.3</v>
      </c>
      <c r="V3790" s="175">
        <f>IFERROR(IF(VLOOKUP($C3790,'MSCI Database'!$C:$R,9, FALSE)="","",VLOOKUP($C3790,'MSCI Database'!$C:$R,9, FALSE)),"")</f>
        <v>3.6</v>
      </c>
      <c r="W3790" s="165">
        <f t="shared" ca="1" si="147"/>
        <v>0</v>
      </c>
      <c r="X3790" s="236">
        <f>IFERROR(IF(VLOOKUP($C3790,'MSCI Database'!$C:$R,10, FALSE)="","",VLOOKUP($C3790,'MSCI Database'!$C:$R,10, FALSE)),"")</f>
        <v>1041518</v>
      </c>
      <c r="Y3790" s="133" t="str">
        <f>IFERROR(IF(VLOOKUP($C3790,'MSCI Database'!$C:$R,11, FALSE)="","",VLOOKUP($C3790,'MSCI Database'!$C:$R,11, FALSE)),"")</f>
        <v>2019</v>
      </c>
      <c r="Z3790" s="133" t="str">
        <f>IFERROR(IF(VLOOKUP($C3790,'MSCI Database'!$C:$R,12, FALSE)="","",VLOOKUP($C3790,'MSCI Database'!$C:$R,12, FALSE)),"")</f>
        <v>E.Segmt-Low</v>
      </c>
      <c r="AA3790" s="202" t="str">
        <f>IFERROR(IF(VLOOKUP($C3790,'MSCI Database'!$C:$R,13, FALSE)="","",VLOOKUP($C3790,'MSCI Database'!$C:$R,13, FALSE)),"")</f>
        <v>Lags peers in corporate governance and business ethics management practices</v>
      </c>
    </row>
    <row r="3791" spans="1:27" s="130" customFormat="1" ht="15" hidden="1" customHeight="1" outlineLevel="1">
      <c r="A3791" s="130" t="s">
        <v>6349</v>
      </c>
      <c r="B3791" s="130" t="s">
        <v>6350</v>
      </c>
      <c r="C3791" s="130" t="s">
        <v>6351</v>
      </c>
      <c r="D3791" s="130" t="s">
        <v>12128</v>
      </c>
      <c r="E3791" s="130" t="s">
        <v>12133</v>
      </c>
      <c r="F3791" s="215">
        <v>0.23292751516298921</v>
      </c>
      <c r="G3791" s="132" t="str">
        <f ca="1">IFERROR(_xll.BQL($A3791, "cur_mkt_cap(currency=EUR)")/1000000, " ")</f>
        <v xml:space="preserve"> </v>
      </c>
      <c r="M3791" s="308"/>
      <c r="N3791" s="215">
        <f t="shared" si="146"/>
        <v>2.4733275852540249E-3</v>
      </c>
      <c r="O3791" s="172" t="str">
        <f>IFERROR(IF(VLOOKUP($C3791,'MSCI Database'!$C:$R,2, FALSE)="","",VLOOKUP($C3791,'MSCI Database'!$C:$R,2, FALSE)),"")</f>
        <v>Biotechnology</v>
      </c>
      <c r="P3791" s="186" t="str">
        <f>IFERROR(IF(VLOOKUP($C3791,'MSCI Database'!$C:$R,3, FALSE)="","",VLOOKUP($C3791,'MSCI Database'!$C:$R,3, FALSE)),"")</f>
        <v>AA</v>
      </c>
      <c r="Q3791" s="164" t="str">
        <f>IFERROR(IF(VLOOKUP($C3791,'MSCI Database'!$C:$R,4, FALSE)="","",VLOOKUP($C3791,'MSCI Database'!$C:$R,4, FALSE)),"")</f>
        <v>0</v>
      </c>
      <c r="R3791" s="164">
        <f>IFERROR(IF(VLOOKUP($C3791,'MSCI Database'!$C:$R,5, FALSE)="","",VLOOKUP($C3791,'MSCI Database'!$C:$R,5, FALSE)),"")</f>
        <v>8.4</v>
      </c>
      <c r="S3791" s="164">
        <f>IFERROR(IF(VLOOKUP($C3791,'MSCI Database'!$C:$R,6, FALSE)="","",VLOOKUP($C3791,'MSCI Database'!$C:$R,6, FALSE)),"")</f>
        <v>7.5</v>
      </c>
      <c r="T3791" s="211">
        <f>IFERROR(IF(VLOOKUP($C3791,'MSCI Database'!$C:$R,7, FALSE)="","",VLOOKUP($C3791,'MSCI Database'!$C:$R,7, FALSE)),"")</f>
        <v>5.3</v>
      </c>
      <c r="U3791" s="164">
        <f>IFERROR(IF(VLOOKUP($C3791,'MSCI Database'!$C:$R,8, FALSE)="","",VLOOKUP($C3791,'MSCI Database'!$C:$R,8, FALSE)),"")</f>
        <v>5.3</v>
      </c>
      <c r="V3791" s="175">
        <f>IFERROR(IF(VLOOKUP($C3791,'MSCI Database'!$C:$R,9, FALSE)="","",VLOOKUP($C3791,'MSCI Database'!$C:$R,9, FALSE)),"")</f>
        <v>5.5</v>
      </c>
      <c r="W3791" s="165">
        <f t="shared" ca="1" si="147"/>
        <v>0</v>
      </c>
      <c r="X3791" s="236">
        <f>IFERROR(IF(VLOOKUP($C3791,'MSCI Database'!$C:$R,10, FALSE)="","",VLOOKUP($C3791,'MSCI Database'!$C:$R,10, FALSE)),"")</f>
        <v>309876</v>
      </c>
      <c r="Y3791" s="133" t="str">
        <f>IFERROR(IF(VLOOKUP($C3791,'MSCI Database'!$C:$R,11, FALSE)="","",VLOOKUP($C3791,'MSCI Database'!$C:$R,11, FALSE)),"")</f>
        <v>2019</v>
      </c>
      <c r="Z3791" s="133" t="str">
        <f>IFERROR(IF(VLOOKUP($C3791,'MSCI Database'!$C:$R,12, FALSE)="","",VLOOKUP($C3791,'MSCI Database'!$C:$R,12, FALSE)),"")</f>
        <v>Reported</v>
      </c>
      <c r="AA3791" s="202" t="str">
        <f>IFERROR(IF(VLOOKUP($C3791,'MSCI Database'!$C:$R,13, FALSE)="","",VLOOKUP($C3791,'MSCI Database'!$C:$R,13, FALSE)),"")</f>
        <v>Overall strong ESG strategy; yet, repeated Form 483s indicate potential product quality issues</v>
      </c>
    </row>
    <row r="3792" spans="1:27" s="130" customFormat="1" ht="15" hidden="1" customHeight="1" outlineLevel="1">
      <c r="A3792" s="130" t="s">
        <v>357</v>
      </c>
      <c r="B3792" s="130" t="s">
        <v>358</v>
      </c>
      <c r="C3792" s="130" t="s">
        <v>359</v>
      </c>
      <c r="D3792" s="130" t="s">
        <v>18679</v>
      </c>
      <c r="E3792" s="130" t="s">
        <v>18688</v>
      </c>
      <c r="F3792" s="215">
        <v>0.17789902674798941</v>
      </c>
      <c r="G3792" s="132" t="str">
        <f ca="1">IFERROR(_xll.BQL($A3792, "cur_mkt_cap(currency=EUR)")/1000000, " ")</f>
        <v xml:space="preserve"> </v>
      </c>
      <c r="M3792" s="308"/>
      <c r="N3792" s="215">
        <f t="shared" si="146"/>
        <v>1.8890107076347654E-3</v>
      </c>
      <c r="O3792" s="172" t="str">
        <f>IFERROR(IF(VLOOKUP($C3792,'MSCI Database'!$C:$R,2, FALSE)="","",VLOOKUP($C3792,'MSCI Database'!$C:$R,2, FALSE)),"")</f>
        <v>Banks</v>
      </c>
      <c r="P3792" s="186" t="str">
        <f>IFERROR(IF(VLOOKUP($C3792,'MSCI Database'!$C:$R,3, FALSE)="","",VLOOKUP($C3792,'MSCI Database'!$C:$R,3, FALSE)),"")</f>
        <v>AA</v>
      </c>
      <c r="Q3792" s="164" t="str">
        <f>IFERROR(IF(VLOOKUP($C3792,'MSCI Database'!$C:$R,4, FALSE)="","",VLOOKUP($C3792,'MSCI Database'!$C:$R,4, FALSE)),"")</f>
        <v>1</v>
      </c>
      <c r="R3792" s="164">
        <f>IFERROR(IF(VLOOKUP($C3792,'MSCI Database'!$C:$R,5, FALSE)="","",VLOOKUP($C3792,'MSCI Database'!$C:$R,5, FALSE)),"")</f>
        <v>7.6</v>
      </c>
      <c r="S3792" s="164">
        <f>IFERROR(IF(VLOOKUP($C3792,'MSCI Database'!$C:$R,6, FALSE)="","",VLOOKUP($C3792,'MSCI Database'!$C:$R,6, FALSE)),"")</f>
        <v>8.9</v>
      </c>
      <c r="T3792" s="211">
        <f>IFERROR(IF(VLOOKUP($C3792,'MSCI Database'!$C:$R,7, FALSE)="","",VLOOKUP($C3792,'MSCI Database'!$C:$R,7, FALSE)),"")</f>
        <v>3</v>
      </c>
      <c r="U3792" s="164">
        <f>IFERROR(IF(VLOOKUP($C3792,'MSCI Database'!$C:$R,8, FALSE)="","",VLOOKUP($C3792,'MSCI Database'!$C:$R,8, FALSE)),"")</f>
        <v>6.7</v>
      </c>
      <c r="V3792" s="175">
        <f>IFERROR(IF(VLOOKUP($C3792,'MSCI Database'!$C:$R,9, FALSE)="","",VLOOKUP($C3792,'MSCI Database'!$C:$R,9, FALSE)),"")</f>
        <v>5</v>
      </c>
      <c r="W3792" s="165">
        <f t="shared" ca="1" si="147"/>
        <v>0</v>
      </c>
      <c r="X3792" s="236">
        <f>IFERROR(IF(VLOOKUP($C3792,'MSCI Database'!$C:$R,10, FALSE)="","",VLOOKUP($C3792,'MSCI Database'!$C:$R,10, FALSE)),"")</f>
        <v>104568</v>
      </c>
      <c r="Y3792" s="133" t="str">
        <f>IFERROR(IF(VLOOKUP($C3792,'MSCI Database'!$C:$R,11, FALSE)="","",VLOOKUP($C3792,'MSCI Database'!$C:$R,11, FALSE)),"")</f>
        <v>2020</v>
      </c>
      <c r="Z3792" s="133" t="str">
        <f>IFERROR(IF(VLOOKUP($C3792,'MSCI Database'!$C:$R,12, FALSE)="","",VLOOKUP($C3792,'MSCI Database'!$C:$R,12, FALSE)),"")</f>
        <v>Reported</v>
      </c>
      <c r="AA3792" s="202" t="str">
        <f>IFERROR(IF(VLOOKUP($C3792,'MSCI Database'!$C:$R,13, FALSE)="","",VLOOKUP($C3792,'MSCI Database'!$C:$R,13, FALSE)),"")</f>
        <v>Enhanced assessment of ESG risk in corporate lending and strong uptake of green bonds drive upgrade</v>
      </c>
    </row>
    <row r="3793" spans="1:27" s="130" customFormat="1" ht="15" hidden="1" customHeight="1" outlineLevel="1">
      <c r="A3793" s="130" t="s">
        <v>5738</v>
      </c>
      <c r="B3793" s="130" t="s">
        <v>5739</v>
      </c>
      <c r="C3793" s="130" t="s">
        <v>5740</v>
      </c>
      <c r="D3793" s="130" t="s">
        <v>18677</v>
      </c>
      <c r="E3793" s="130" t="s">
        <v>18688</v>
      </c>
      <c r="F3793" s="215">
        <v>2.5735250224946351E-2</v>
      </c>
      <c r="G3793" s="132" t="str">
        <f ca="1">IFERROR(_xll.BQL($A3793, "cur_mkt_cap(currency=EUR)")/1000000, " ")</f>
        <v xml:space="preserve"> </v>
      </c>
      <c r="M3793" s="308"/>
      <c r="N3793" s="215">
        <f t="shared" si="146"/>
        <v>2.732682922849835E-4</v>
      </c>
      <c r="O3793" s="172" t="str">
        <f>IFERROR(IF(VLOOKUP($C3793,'MSCI Database'!$C:$R,2, FALSE)="","",VLOOKUP($C3793,'MSCI Database'!$C:$R,2, FALSE)),"")</f>
        <v>Banks</v>
      </c>
      <c r="P3793" s="186" t="str">
        <f>IFERROR(IF(VLOOKUP($C3793,'MSCI Database'!$C:$R,3, FALSE)="","",VLOOKUP($C3793,'MSCI Database'!$C:$R,3, FALSE)),"")</f>
        <v>AA</v>
      </c>
      <c r="Q3793" s="164" t="str">
        <f>IFERROR(IF(VLOOKUP($C3793,'MSCI Database'!$C:$R,4, FALSE)="","",VLOOKUP($C3793,'MSCI Database'!$C:$R,4, FALSE)),"")</f>
        <v>1</v>
      </c>
      <c r="R3793" s="164">
        <f>IFERROR(IF(VLOOKUP($C3793,'MSCI Database'!$C:$R,5, FALSE)="","",VLOOKUP($C3793,'MSCI Database'!$C:$R,5, FALSE)),"")</f>
        <v>7.9</v>
      </c>
      <c r="S3793" s="164">
        <f>IFERROR(IF(VLOOKUP($C3793,'MSCI Database'!$C:$R,6, FALSE)="","",VLOOKUP($C3793,'MSCI Database'!$C:$R,6, FALSE)),"")</f>
        <v>7.7</v>
      </c>
      <c r="T3793" s="211">
        <f>IFERROR(IF(VLOOKUP($C3793,'MSCI Database'!$C:$R,7, FALSE)="","",VLOOKUP($C3793,'MSCI Database'!$C:$R,7, FALSE)),"")</f>
        <v>4.7</v>
      </c>
      <c r="U3793" s="164">
        <f>IFERROR(IF(VLOOKUP($C3793,'MSCI Database'!$C:$R,8, FALSE)="","",VLOOKUP($C3793,'MSCI Database'!$C:$R,8, FALSE)),"")</f>
        <v>6.5</v>
      </c>
      <c r="V3793" s="175">
        <f>IFERROR(IF(VLOOKUP($C3793,'MSCI Database'!$C:$R,9, FALSE)="","",VLOOKUP($C3793,'MSCI Database'!$C:$R,9, FALSE)),"")</f>
        <v>5.7</v>
      </c>
      <c r="W3793" s="165">
        <f t="shared" ca="1" si="147"/>
        <v>0</v>
      </c>
      <c r="X3793" s="236">
        <f>IFERROR(IF(VLOOKUP($C3793,'MSCI Database'!$C:$R,10, FALSE)="","",VLOOKUP($C3793,'MSCI Database'!$C:$R,10, FALSE)),"")</f>
        <v>5963</v>
      </c>
      <c r="Y3793" s="133" t="str">
        <f>IFERROR(IF(VLOOKUP($C3793,'MSCI Database'!$C:$R,11, FALSE)="","",VLOOKUP($C3793,'MSCI Database'!$C:$R,11, FALSE)),"")</f>
        <v>2020</v>
      </c>
      <c r="Z3793" s="133" t="str">
        <f>IFERROR(IF(VLOOKUP($C3793,'MSCI Database'!$C:$R,12, FALSE)="","",VLOOKUP($C3793,'MSCI Database'!$C:$R,12, FALSE)),"")</f>
        <v>Reported</v>
      </c>
      <c r="AA3793" s="202" t="str">
        <f>IFERROR(IF(VLOOKUP($C3793,'MSCI Database'!$C:$R,13, FALSE)="","",VLOOKUP($C3793,'MSCI Database'!$C:$R,13, FALSE)),"")</f>
        <v>Initiatives in data handling practices and reaching underserved markets drive the upgrade</v>
      </c>
    </row>
    <row r="3794" spans="1:27" s="130" customFormat="1" ht="15" hidden="1" customHeight="1" outlineLevel="1">
      <c r="A3794" s="130" t="s">
        <v>2784</v>
      </c>
      <c r="B3794" s="130" t="s">
        <v>2785</v>
      </c>
      <c r="C3794" s="130" t="s">
        <v>2786</v>
      </c>
      <c r="D3794" s="130" t="s">
        <v>18675</v>
      </c>
      <c r="E3794" s="130" t="s">
        <v>18682</v>
      </c>
      <c r="F3794" s="215">
        <v>2.9636786531159889E-2</v>
      </c>
      <c r="G3794" s="132" t="str">
        <f ca="1">IFERROR(_xll.BQL($A3794, "cur_mkt_cap(currency=EUR)")/1000000, " ")</f>
        <v xml:space="preserve"> </v>
      </c>
      <c r="M3794" s="308"/>
      <c r="N3794" s="215">
        <f t="shared" si="146"/>
        <v>3.1469653387454272E-4</v>
      </c>
      <c r="O3794" s="172" t="str">
        <f>IFERROR(IF(VLOOKUP($C3794,'MSCI Database'!$C:$R,2, FALSE)="","",VLOOKUP($C3794,'MSCI Database'!$C:$R,2, FALSE)),"")</f>
        <v>Casinos &amp; Gaming</v>
      </c>
      <c r="P3794" s="186" t="str">
        <f>IFERROR(IF(VLOOKUP($C3794,'MSCI Database'!$C:$R,3, FALSE)="","",VLOOKUP($C3794,'MSCI Database'!$C:$R,3, FALSE)),"")</f>
        <v>BBB</v>
      </c>
      <c r="Q3794" s="164" t="str">
        <f>IFERROR(IF(VLOOKUP($C3794,'MSCI Database'!$C:$R,4, FALSE)="","",VLOOKUP($C3794,'MSCI Database'!$C:$R,4, FALSE)),"")</f>
        <v>1</v>
      </c>
      <c r="R3794" s="164">
        <f>IFERROR(IF(VLOOKUP($C3794,'MSCI Database'!$C:$R,5, FALSE)="","",VLOOKUP($C3794,'MSCI Database'!$C:$R,5, FALSE)),"")</f>
        <v>4.9000000000000004</v>
      </c>
      <c r="S3794" s="164">
        <f>IFERROR(IF(VLOOKUP($C3794,'MSCI Database'!$C:$R,6, FALSE)="","",VLOOKUP($C3794,'MSCI Database'!$C:$R,6, FALSE)),"")</f>
        <v>5</v>
      </c>
      <c r="T3794" s="211">
        <f>IFERROR(IF(VLOOKUP($C3794,'MSCI Database'!$C:$R,7, FALSE)="","",VLOOKUP($C3794,'MSCI Database'!$C:$R,7, FALSE)),"")</f>
        <v>5.3</v>
      </c>
      <c r="U3794" s="164">
        <f>IFERROR(IF(VLOOKUP($C3794,'MSCI Database'!$C:$R,8, FALSE)="","",VLOOKUP($C3794,'MSCI Database'!$C:$R,8, FALSE)),"")</f>
        <v>4</v>
      </c>
      <c r="V3794" s="175">
        <f>IFERROR(IF(VLOOKUP($C3794,'MSCI Database'!$C:$R,9, FALSE)="","",VLOOKUP($C3794,'MSCI Database'!$C:$R,9, FALSE)),"")</f>
        <v>4.8</v>
      </c>
      <c r="W3794" s="165">
        <f t="shared" ca="1" si="147"/>
        <v>0</v>
      </c>
      <c r="X3794" s="236">
        <f>IFERROR(IF(VLOOKUP($C3794,'MSCI Database'!$C:$R,10, FALSE)="","",VLOOKUP($C3794,'MSCI Database'!$C:$R,10, FALSE)),"")</f>
        <v>344386</v>
      </c>
      <c r="Y3794" s="133" t="str">
        <f>IFERROR(IF(VLOOKUP($C3794,'MSCI Database'!$C:$R,11, FALSE)="","",VLOOKUP($C3794,'MSCI Database'!$C:$R,11, FALSE)),"")</f>
        <v>2019</v>
      </c>
      <c r="Z3794" s="133" t="str">
        <f>IFERROR(IF(VLOOKUP($C3794,'MSCI Database'!$C:$R,12, FALSE)="","",VLOOKUP($C3794,'MSCI Database'!$C:$R,12, FALSE)),"")</f>
        <v>Reported</v>
      </c>
      <c r="AA3794" s="202" t="str">
        <f>IFERROR(IF(VLOOKUP($C3794,'MSCI Database'!$C:$R,13, FALSE)="","",VLOOKUP($C3794,'MSCI Database'!$C:$R,13, FALSE)),"")</f>
        <v>Board structure poses potential governance risks</v>
      </c>
    </row>
    <row r="3795" spans="1:27" s="130" customFormat="1" ht="15" hidden="1" customHeight="1" outlineLevel="1">
      <c r="A3795" s="130" t="s">
        <v>6786</v>
      </c>
      <c r="B3795" s="130" t="s">
        <v>6787</v>
      </c>
      <c r="C3795" s="130" t="s">
        <v>6788</v>
      </c>
      <c r="D3795" s="130" t="s">
        <v>12128</v>
      </c>
      <c r="E3795" s="130" t="s">
        <v>12133</v>
      </c>
      <c r="F3795" s="215">
        <v>0.22909791816236821</v>
      </c>
      <c r="G3795" s="132" t="str">
        <f ca="1">IFERROR(_xll.BQL($A3795, "cur_mkt_cap(currency=EUR)")/1000000, " ")</f>
        <v xml:space="preserve"> </v>
      </c>
      <c r="M3795" s="308"/>
      <c r="N3795" s="215">
        <f t="shared" si="146"/>
        <v>2.4326632270934437E-3</v>
      </c>
      <c r="O3795" s="172" t="str">
        <f>IFERROR(IF(VLOOKUP($C3795,'MSCI Database'!$C:$R,2, FALSE)="","",VLOOKUP($C3795,'MSCI Database'!$C:$R,2, FALSE)),"")</f>
        <v>Health Care Equipment &amp; Supplies</v>
      </c>
      <c r="P3795" s="186" t="str">
        <f>IFERROR(IF(VLOOKUP($C3795,'MSCI Database'!$C:$R,3, FALSE)="","",VLOOKUP($C3795,'MSCI Database'!$C:$R,3, FALSE)),"")</f>
        <v>BB</v>
      </c>
      <c r="Q3795" s="164" t="str">
        <f>IFERROR(IF(VLOOKUP($C3795,'MSCI Database'!$C:$R,4, FALSE)="","",VLOOKUP($C3795,'MSCI Database'!$C:$R,4, FALSE)),"")</f>
        <v>0</v>
      </c>
      <c r="R3795" s="164">
        <f>IFERROR(IF(VLOOKUP($C3795,'MSCI Database'!$C:$R,5, FALSE)="","",VLOOKUP($C3795,'MSCI Database'!$C:$R,5, FALSE)),"")</f>
        <v>3.7</v>
      </c>
      <c r="S3795" s="164">
        <f>IFERROR(IF(VLOOKUP($C3795,'MSCI Database'!$C:$R,6, FALSE)="","",VLOOKUP($C3795,'MSCI Database'!$C:$R,6, FALSE)),"")</f>
        <v>7.7</v>
      </c>
      <c r="T3795" s="211">
        <f>IFERROR(IF(VLOOKUP($C3795,'MSCI Database'!$C:$R,7, FALSE)="","",VLOOKUP($C3795,'MSCI Database'!$C:$R,7, FALSE)),"")</f>
        <v>4.2</v>
      </c>
      <c r="U3795" s="164">
        <f>IFERROR(IF(VLOOKUP($C3795,'MSCI Database'!$C:$R,8, FALSE)="","",VLOOKUP($C3795,'MSCI Database'!$C:$R,8, FALSE)),"")</f>
        <v>3.8</v>
      </c>
      <c r="V3795" s="175">
        <f>IFERROR(IF(VLOOKUP($C3795,'MSCI Database'!$C:$R,9, FALSE)="","",VLOOKUP($C3795,'MSCI Database'!$C:$R,9, FALSE)),"")</f>
        <v>4.2</v>
      </c>
      <c r="W3795" s="165">
        <f t="shared" ca="1" si="147"/>
        <v>0</v>
      </c>
      <c r="X3795" s="236">
        <f>IFERROR(IF(VLOOKUP($C3795,'MSCI Database'!$C:$R,10, FALSE)="","",VLOOKUP($C3795,'MSCI Database'!$C:$R,10, FALSE)),"")</f>
        <v>335245</v>
      </c>
      <c r="Y3795" s="133" t="str">
        <f>IFERROR(IF(VLOOKUP($C3795,'MSCI Database'!$C:$R,11, FALSE)="","",VLOOKUP($C3795,'MSCI Database'!$C:$R,11, FALSE)),"")</f>
        <v>2019</v>
      </c>
      <c r="Z3795" s="133" t="str">
        <f>IFERROR(IF(VLOOKUP($C3795,'MSCI Database'!$C:$R,12, FALSE)="","",VLOOKUP($C3795,'MSCI Database'!$C:$R,12, FALSE)),"")</f>
        <v>E.Segmt-Moderate</v>
      </c>
      <c r="AA3795" s="202" t="str">
        <f>IFERROR(IF(VLOOKUP($C3795,'MSCI Database'!$C:$R,13, FALSE)="","",VLOOKUP($C3795,'MSCI Database'!$C:$R,13, FALSE)),"")</f>
        <v>Relatively strong human capital management efforts; heightened product quality risks due to recalls</v>
      </c>
    </row>
    <row r="3796" spans="1:27" s="130" customFormat="1" ht="15" hidden="1" customHeight="1" outlineLevel="1">
      <c r="A3796" s="130" t="s">
        <v>5778</v>
      </c>
      <c r="B3796" s="130" t="s">
        <v>5779</v>
      </c>
      <c r="C3796" s="130" t="s">
        <v>5780</v>
      </c>
      <c r="D3796" s="130" t="s">
        <v>18677</v>
      </c>
      <c r="E3796" s="130" t="s">
        <v>18688</v>
      </c>
      <c r="F3796" s="215">
        <v>2.5871060934492769E-2</v>
      </c>
      <c r="G3796" s="132" t="str">
        <f ca="1">IFERROR(_xll.BQL($A3796, "cur_mkt_cap(currency=EUR)")/1000000, " ")</f>
        <v xml:space="preserve"> </v>
      </c>
      <c r="M3796" s="308"/>
      <c r="N3796" s="215">
        <f t="shared" si="146"/>
        <v>2.7471039058779253E-4</v>
      </c>
      <c r="O3796" s="172" t="str">
        <f>IFERROR(IF(VLOOKUP($C3796,'MSCI Database'!$C:$R,2, FALSE)="","",VLOOKUP($C3796,'MSCI Database'!$C:$R,2, FALSE)),"")</f>
        <v>Banks</v>
      </c>
      <c r="P3796" s="186" t="str">
        <f>IFERROR(IF(VLOOKUP($C3796,'MSCI Database'!$C:$R,3, FALSE)="","",VLOOKUP($C3796,'MSCI Database'!$C:$R,3, FALSE)),"")</f>
        <v>AA</v>
      </c>
      <c r="Q3796" s="164" t="str">
        <f>IFERROR(IF(VLOOKUP($C3796,'MSCI Database'!$C:$R,4, FALSE)="","",VLOOKUP($C3796,'MSCI Database'!$C:$R,4, FALSE)),"")</f>
        <v>0</v>
      </c>
      <c r="R3796" s="164">
        <f>IFERROR(IF(VLOOKUP($C3796,'MSCI Database'!$C:$R,5, FALSE)="","",VLOOKUP($C3796,'MSCI Database'!$C:$R,5, FALSE)),"")</f>
        <v>7.9</v>
      </c>
      <c r="S3796" s="164">
        <f>IFERROR(IF(VLOOKUP($C3796,'MSCI Database'!$C:$R,6, FALSE)="","",VLOOKUP($C3796,'MSCI Database'!$C:$R,6, FALSE)),"")</f>
        <v>10</v>
      </c>
      <c r="T3796" s="211">
        <f>IFERROR(IF(VLOOKUP($C3796,'MSCI Database'!$C:$R,7, FALSE)="","",VLOOKUP($C3796,'MSCI Database'!$C:$R,7, FALSE)),"")</f>
        <v>5.5</v>
      </c>
      <c r="U3796" s="164">
        <f>IFERROR(IF(VLOOKUP($C3796,'MSCI Database'!$C:$R,8, FALSE)="","",VLOOKUP($C3796,'MSCI Database'!$C:$R,8, FALSE)),"")</f>
        <v>6.5</v>
      </c>
      <c r="V3796" s="175">
        <f>IFERROR(IF(VLOOKUP($C3796,'MSCI Database'!$C:$R,9, FALSE)="","",VLOOKUP($C3796,'MSCI Database'!$C:$R,9, FALSE)),"")</f>
        <v>6.4</v>
      </c>
      <c r="W3796" s="165">
        <f t="shared" ca="1" si="147"/>
        <v>0</v>
      </c>
      <c r="X3796" s="236">
        <f>IFERROR(IF(VLOOKUP($C3796,'MSCI Database'!$C:$R,10, FALSE)="","",VLOOKUP($C3796,'MSCI Database'!$C:$R,10, FALSE)),"")</f>
        <v>7327</v>
      </c>
      <c r="Y3796" s="133" t="str">
        <f>IFERROR(IF(VLOOKUP($C3796,'MSCI Database'!$C:$R,11, FALSE)="","",VLOOKUP($C3796,'MSCI Database'!$C:$R,11, FALSE)),"")</f>
        <v>2020</v>
      </c>
      <c r="Z3796" s="133" t="str">
        <f>IFERROR(IF(VLOOKUP($C3796,'MSCI Database'!$C:$R,12, FALSE)="","",VLOOKUP($C3796,'MSCI Database'!$C:$R,12, FALSE)),"")</f>
        <v>Reported</v>
      </c>
      <c r="AA3796" s="202" t="str">
        <f>IFERROR(IF(VLOOKUP($C3796,'MSCI Database'!$C:$R,13, FALSE)="","",VLOOKUP($C3796,'MSCI Database'!$C:$R,13, FALSE)),"")</f>
        <v>Nordic leader in ESG integration and green mortgage lending</v>
      </c>
    </row>
    <row r="3797" spans="1:27" s="130" customFormat="1" ht="15" hidden="1" customHeight="1" outlineLevel="1">
      <c r="A3797" s="130" t="s">
        <v>7447</v>
      </c>
      <c r="B3797" s="130" t="s">
        <v>7448</v>
      </c>
      <c r="C3797" s="130" t="s">
        <v>7449</v>
      </c>
      <c r="D3797" s="130" t="s">
        <v>12128</v>
      </c>
      <c r="E3797" s="130" t="s">
        <v>18682</v>
      </c>
      <c r="F3797" s="215">
        <v>0.22809883578571219</v>
      </c>
      <c r="G3797" s="132" t="str">
        <f ca="1">IFERROR(_xll.BQL($A3797, "cur_mkt_cap(currency=EUR)")/1000000, " ")</f>
        <v xml:space="preserve"> </v>
      </c>
      <c r="M3797" s="308"/>
      <c r="N3797" s="215">
        <f t="shared" si="146"/>
        <v>2.4220545276429071E-3</v>
      </c>
      <c r="O3797" s="172" t="str">
        <f>IFERROR(IF(VLOOKUP($C3797,'MSCI Database'!$C:$R,2, FALSE)="","",VLOOKUP($C3797,'MSCI Database'!$C:$R,2, FALSE)),"")</f>
        <v>Retail - Consumer Discretionary</v>
      </c>
      <c r="P3797" s="186" t="str">
        <f>IFERROR(IF(VLOOKUP($C3797,'MSCI Database'!$C:$R,3, FALSE)="","",VLOOKUP($C3797,'MSCI Database'!$C:$R,3, FALSE)),"")</f>
        <v>AA</v>
      </c>
      <c r="Q3797" s="164" t="str">
        <f>IFERROR(IF(VLOOKUP($C3797,'MSCI Database'!$C:$R,4, FALSE)="","",VLOOKUP($C3797,'MSCI Database'!$C:$R,4, FALSE)),"")</f>
        <v>1</v>
      </c>
      <c r="R3797" s="164">
        <f>IFERROR(IF(VLOOKUP($C3797,'MSCI Database'!$C:$R,5, FALSE)="","",VLOOKUP($C3797,'MSCI Database'!$C:$R,5, FALSE)),"")</f>
        <v>7.9</v>
      </c>
      <c r="S3797" s="164">
        <f>IFERROR(IF(VLOOKUP($C3797,'MSCI Database'!$C:$R,6, FALSE)="","",VLOOKUP($C3797,'MSCI Database'!$C:$R,6, FALSE)),"")</f>
        <v>7.2</v>
      </c>
      <c r="T3797" s="211">
        <f>IFERROR(IF(VLOOKUP($C3797,'MSCI Database'!$C:$R,7, FALSE)="","",VLOOKUP($C3797,'MSCI Database'!$C:$R,7, FALSE)),"")</f>
        <v>4.0999999999999996</v>
      </c>
      <c r="U3797" s="164">
        <f>IFERROR(IF(VLOOKUP($C3797,'MSCI Database'!$C:$R,8, FALSE)="","",VLOOKUP($C3797,'MSCI Database'!$C:$R,8, FALSE)),"")</f>
        <v>7.3</v>
      </c>
      <c r="V3797" s="175">
        <f>IFERROR(IF(VLOOKUP($C3797,'MSCI Database'!$C:$R,9, FALSE)="","",VLOOKUP($C3797,'MSCI Database'!$C:$R,9, FALSE)),"")</f>
        <v>5.8</v>
      </c>
      <c r="W3797" s="165">
        <f t="shared" ca="1" si="147"/>
        <v>0</v>
      </c>
      <c r="X3797" s="236">
        <f>IFERROR(IF(VLOOKUP($C3797,'MSCI Database'!$C:$R,10, FALSE)="","",VLOOKUP($C3797,'MSCI Database'!$C:$R,10, FALSE)),"")</f>
        <v>2109000</v>
      </c>
      <c r="Y3797" s="133" t="str">
        <f>IFERROR(IF(VLOOKUP($C3797,'MSCI Database'!$C:$R,11, FALSE)="","",VLOOKUP($C3797,'MSCI Database'!$C:$R,11, FALSE)),"")</f>
        <v>2019</v>
      </c>
      <c r="Z3797" s="133" t="str">
        <f>IFERROR(IF(VLOOKUP($C3797,'MSCI Database'!$C:$R,12, FALSE)="","",VLOOKUP($C3797,'MSCI Database'!$C:$R,12, FALSE)),"")</f>
        <v>Reported</v>
      </c>
      <c r="AA3797" s="202" t="str">
        <f>IFERROR(IF(VLOOKUP($C3797,'MSCI Database'!$C:$R,13, FALSE)="","",VLOOKUP($C3797,'MSCI Database'!$C:$R,13, FALSE)),"")</f>
        <v>Improved data protection and continued focus on sustainable timber sourcing drive upgrade</v>
      </c>
    </row>
    <row r="3798" spans="1:27" s="130" customFormat="1" ht="15" hidden="1" customHeight="1" outlineLevel="1">
      <c r="A3798" s="130" t="s">
        <v>8417</v>
      </c>
      <c r="B3798" s="130" t="s">
        <v>8418</v>
      </c>
      <c r="C3798" s="130" t="s">
        <v>8419</v>
      </c>
      <c r="D3798" s="130" t="s">
        <v>18703</v>
      </c>
      <c r="E3798" s="130" t="s">
        <v>18684</v>
      </c>
      <c r="F3798" s="215">
        <v>1.556269124657402E-2</v>
      </c>
      <c r="G3798" s="132" t="str">
        <f ca="1">IFERROR(_xll.BQL($A3798, "cur_mkt_cap(currency=EUR)")/1000000, " ")</f>
        <v xml:space="preserve"> </v>
      </c>
      <c r="M3798" s="308"/>
      <c r="N3798" s="215">
        <f t="shared" si="146"/>
        <v>1.6525155275884281E-4</v>
      </c>
      <c r="O3798" s="172" t="str">
        <f>IFERROR(IF(VLOOKUP($C3798,'MSCI Database'!$C:$R,2, FALSE)="","",VLOOKUP($C3798,'MSCI Database'!$C:$R,2, FALSE)),"")</f>
        <v>Diversified Chemicals</v>
      </c>
      <c r="P3798" s="186" t="str">
        <f>IFERROR(IF(VLOOKUP($C3798,'MSCI Database'!$C:$R,3, FALSE)="","",VLOOKUP($C3798,'MSCI Database'!$C:$R,3, FALSE)),"")</f>
        <v>B</v>
      </c>
      <c r="Q3798" s="164" t="str">
        <f>IFERROR(IF(VLOOKUP($C3798,'MSCI Database'!$C:$R,4, FALSE)="","",VLOOKUP($C3798,'MSCI Database'!$C:$R,4, FALSE)),"")</f>
        <v>-1</v>
      </c>
      <c r="R3798" s="164">
        <f>IFERROR(IF(VLOOKUP($C3798,'MSCI Database'!$C:$R,5, FALSE)="","",VLOOKUP($C3798,'MSCI Database'!$C:$R,5, FALSE)),"")</f>
        <v>2.4</v>
      </c>
      <c r="S3798" s="164">
        <f>IFERROR(IF(VLOOKUP($C3798,'MSCI Database'!$C:$R,6, FALSE)="","",VLOOKUP($C3798,'MSCI Database'!$C:$R,6, FALSE)),"")</f>
        <v>4</v>
      </c>
      <c r="T3798" s="211">
        <f>IFERROR(IF(VLOOKUP($C3798,'MSCI Database'!$C:$R,7, FALSE)="","",VLOOKUP($C3798,'MSCI Database'!$C:$R,7, FALSE)),"")</f>
        <v>3.8</v>
      </c>
      <c r="U3798" s="164">
        <f>IFERROR(IF(VLOOKUP($C3798,'MSCI Database'!$C:$R,8, FALSE)="","",VLOOKUP($C3798,'MSCI Database'!$C:$R,8, FALSE)),"")</f>
        <v>4.3</v>
      </c>
      <c r="V3798" s="175">
        <f>IFERROR(IF(VLOOKUP($C3798,'MSCI Database'!$C:$R,9, FALSE)="","",VLOOKUP($C3798,'MSCI Database'!$C:$R,9, FALSE)),"")</f>
        <v>4.0999999999999996</v>
      </c>
      <c r="W3798" s="165">
        <f t="shared" ca="1" si="147"/>
        <v>0</v>
      </c>
      <c r="X3798" s="236">
        <f>IFERROR(IF(VLOOKUP($C3798,'MSCI Database'!$C:$R,10, FALSE)="","",VLOOKUP($C3798,'MSCI Database'!$C:$R,10, FALSE)),"")</f>
        <v>63657000</v>
      </c>
      <c r="Y3798" s="133" t="str">
        <f>IFERROR(IF(VLOOKUP($C3798,'MSCI Database'!$C:$R,11, FALSE)="","",VLOOKUP($C3798,'MSCI Database'!$C:$R,11, FALSE)),"")</f>
        <v>2019</v>
      </c>
      <c r="Z3798" s="133" t="str">
        <f>IFERROR(IF(VLOOKUP($C3798,'MSCI Database'!$C:$R,12, FALSE)="","",VLOOKUP($C3798,'MSCI Database'!$C:$R,12, FALSE)),"")</f>
        <v>Reported</v>
      </c>
      <c r="AA3798" s="202" t="str">
        <f>IFERROR(IF(VLOOKUP($C3798,'MSCI Database'!$C:$R,13, FALSE)="","",VLOOKUP($C3798,'MSCI Database'!$C:$R,13, FALSE)),"")</f>
        <v>Question raised over its ability to continue as a going concern</v>
      </c>
    </row>
    <row r="3799" spans="1:27" s="130" customFormat="1" ht="15" hidden="1" customHeight="1" outlineLevel="1">
      <c r="A3799" s="130" t="s">
        <v>6521</v>
      </c>
      <c r="B3799" s="130" t="s">
        <v>6522</v>
      </c>
      <c r="C3799" s="130" t="s">
        <v>6523</v>
      </c>
      <c r="D3799" s="130" t="s">
        <v>12128</v>
      </c>
      <c r="E3799" s="130" t="s">
        <v>12133</v>
      </c>
      <c r="F3799" s="215">
        <v>0.22606936534499861</v>
      </c>
      <c r="G3799" s="132" t="str">
        <f ca="1">IFERROR(_xll.BQL($A3799, "cur_mkt_cap(currency=EUR)")/1000000, " ")</f>
        <v xml:space="preserve"> </v>
      </c>
      <c r="M3799" s="308"/>
      <c r="N3799" s="215">
        <f t="shared" si="146"/>
        <v>2.4005047110788906E-3</v>
      </c>
      <c r="O3799" s="172" t="str">
        <f>IFERROR(IF(VLOOKUP($C3799,'MSCI Database'!$C:$R,2, FALSE)="","",VLOOKUP($C3799,'MSCI Database'!$C:$R,2, FALSE)),"")</f>
        <v>Pharmaceuticals</v>
      </c>
      <c r="P3799" s="186" t="str">
        <f>IFERROR(IF(VLOOKUP($C3799,'MSCI Database'!$C:$R,3, FALSE)="","",VLOOKUP($C3799,'MSCI Database'!$C:$R,3, FALSE)),"")</f>
        <v>A</v>
      </c>
      <c r="Q3799" s="164" t="str">
        <f>IFERROR(IF(VLOOKUP($C3799,'MSCI Database'!$C:$R,4, FALSE)="","",VLOOKUP($C3799,'MSCI Database'!$C:$R,4, FALSE)),"")</f>
        <v>0</v>
      </c>
      <c r="R3799" s="164">
        <f>IFERROR(IF(VLOOKUP($C3799,'MSCI Database'!$C:$R,5, FALSE)="","",VLOOKUP($C3799,'MSCI Database'!$C:$R,5, FALSE)),"")</f>
        <v>5.9</v>
      </c>
      <c r="S3799" s="164">
        <f>IFERROR(IF(VLOOKUP($C3799,'MSCI Database'!$C:$R,6, FALSE)="","",VLOOKUP($C3799,'MSCI Database'!$C:$R,6, FALSE)),"")</f>
        <v>5.2</v>
      </c>
      <c r="T3799" s="211">
        <f>IFERROR(IF(VLOOKUP($C3799,'MSCI Database'!$C:$R,7, FALSE)="","",VLOOKUP($C3799,'MSCI Database'!$C:$R,7, FALSE)),"")</f>
        <v>4.2</v>
      </c>
      <c r="U3799" s="164">
        <f>IFERROR(IF(VLOOKUP($C3799,'MSCI Database'!$C:$R,8, FALSE)="","",VLOOKUP($C3799,'MSCI Database'!$C:$R,8, FALSE)),"")</f>
        <v>4.0999999999999996</v>
      </c>
      <c r="V3799" s="175">
        <f>IFERROR(IF(VLOOKUP($C3799,'MSCI Database'!$C:$R,9, FALSE)="","",VLOOKUP($C3799,'MSCI Database'!$C:$R,9, FALSE)),"")</f>
        <v>4.2</v>
      </c>
      <c r="W3799" s="165">
        <f t="shared" ca="1" si="147"/>
        <v>0</v>
      </c>
      <c r="X3799" s="236">
        <f>IFERROR(IF(VLOOKUP($C3799,'MSCI Database'!$C:$R,10, FALSE)="","",VLOOKUP($C3799,'MSCI Database'!$C:$R,10, FALSE)),"")</f>
        <v>311488</v>
      </c>
      <c r="Y3799" s="133" t="str">
        <f>IFERROR(IF(VLOOKUP($C3799,'MSCI Database'!$C:$R,11, FALSE)="","",VLOOKUP($C3799,'MSCI Database'!$C:$R,11, FALSE)),"")</f>
        <v>2019</v>
      </c>
      <c r="Z3799" s="133" t="str">
        <f>IFERROR(IF(VLOOKUP($C3799,'MSCI Database'!$C:$R,12, FALSE)="","",VLOOKUP($C3799,'MSCI Database'!$C:$R,12, FALSE)),"")</f>
        <v>Reported</v>
      </c>
      <c r="AA3799" s="202" t="str">
        <f>IFERROR(IF(VLOOKUP($C3799,'MSCI Database'!$C:$R,13, FALSE)="","",VLOOKUP($C3799,'MSCI Database'!$C:$R,13, FALSE)),"")</f>
        <v>Continues to face lawsuits alleging misleading marketing for some of its products (Eliquis, Abilify)</v>
      </c>
    </row>
    <row r="3800" spans="1:27" s="130" customFormat="1" ht="15" hidden="1" customHeight="1" outlineLevel="1">
      <c r="A3800" s="130" t="s">
        <v>1983</v>
      </c>
      <c r="B3800" s="130" t="s">
        <v>1984</v>
      </c>
      <c r="C3800" s="130" t="s">
        <v>1985</v>
      </c>
      <c r="D3800" s="130" t="s">
        <v>12127</v>
      </c>
      <c r="E3800" s="130" t="s">
        <v>12133</v>
      </c>
      <c r="F3800" s="215">
        <v>3.5882995607143468E-2</v>
      </c>
      <c r="G3800" s="132" t="str">
        <f ca="1">IFERROR(_xll.BQL($A3800, "cur_mkt_cap(currency=EUR)")/1000000, " ")</f>
        <v xml:space="preserve"> </v>
      </c>
      <c r="M3800" s="308"/>
      <c r="N3800" s="215">
        <f t="shared" si="146"/>
        <v>3.8102155004999958E-4</v>
      </c>
      <c r="O3800" s="172" t="str">
        <f>IFERROR(IF(VLOOKUP($C3800,'MSCI Database'!$C:$R,2, FALSE)="","",VLOOKUP($C3800,'MSCI Database'!$C:$R,2, FALSE)),"")</f>
        <v>Biotechnology</v>
      </c>
      <c r="P3800" s="186" t="str">
        <f>IFERROR(IF(VLOOKUP($C3800,'MSCI Database'!$C:$R,3, FALSE)="","",VLOOKUP($C3800,'MSCI Database'!$C:$R,3, FALSE)),"")</f>
        <v>AA</v>
      </c>
      <c r="Q3800" s="164" t="str">
        <f>IFERROR(IF(VLOOKUP($C3800,'MSCI Database'!$C:$R,4, FALSE)="","",VLOOKUP($C3800,'MSCI Database'!$C:$R,4, FALSE)),"")</f>
        <v>0</v>
      </c>
      <c r="R3800" s="164">
        <f>IFERROR(IF(VLOOKUP($C3800,'MSCI Database'!$C:$R,5, FALSE)="","",VLOOKUP($C3800,'MSCI Database'!$C:$R,5, FALSE)),"")</f>
        <v>7.2</v>
      </c>
      <c r="S3800" s="164">
        <f>IFERROR(IF(VLOOKUP($C3800,'MSCI Database'!$C:$R,6, FALSE)="","",VLOOKUP($C3800,'MSCI Database'!$C:$R,6, FALSE)),"")</f>
        <v>5.9</v>
      </c>
      <c r="T3800" s="211">
        <f>IFERROR(IF(VLOOKUP($C3800,'MSCI Database'!$C:$R,7, FALSE)="","",VLOOKUP($C3800,'MSCI Database'!$C:$R,7, FALSE)),"")</f>
        <v>4.7</v>
      </c>
      <c r="U3800" s="164">
        <f>IFERROR(IF(VLOOKUP($C3800,'MSCI Database'!$C:$R,8, FALSE)="","",VLOOKUP($C3800,'MSCI Database'!$C:$R,8, FALSE)),"")</f>
        <v>6.5</v>
      </c>
      <c r="V3800" s="175">
        <f>IFERROR(IF(VLOOKUP($C3800,'MSCI Database'!$C:$R,9, FALSE)="","",VLOOKUP($C3800,'MSCI Database'!$C:$R,9, FALSE)),"")</f>
        <v>5.5</v>
      </c>
      <c r="W3800" s="165">
        <f t="shared" ca="1" si="147"/>
        <v>0</v>
      </c>
      <c r="X3800" s="236">
        <f>IFERROR(IF(VLOOKUP($C3800,'MSCI Database'!$C:$R,10, FALSE)="","",VLOOKUP($C3800,'MSCI Database'!$C:$R,10, FALSE)),"")</f>
        <v>17700</v>
      </c>
      <c r="Y3800" s="133" t="str">
        <f>IFERROR(IF(VLOOKUP($C3800,'MSCI Database'!$C:$R,11, FALSE)="","",VLOOKUP($C3800,'MSCI Database'!$C:$R,11, FALSE)),"")</f>
        <v>2019</v>
      </c>
      <c r="Z3800" s="133" t="str">
        <f>IFERROR(IF(VLOOKUP($C3800,'MSCI Database'!$C:$R,12, FALSE)="","",VLOOKUP($C3800,'MSCI Database'!$C:$R,12, FALSE)),"")</f>
        <v>E.Segmt-Moderate</v>
      </c>
      <c r="AA3800" s="202" t="str">
        <f>IFERROR(IF(VLOOKUP($C3800,'MSCI Database'!$C:$R,13, FALSE)="","",VLOOKUP($C3800,'MSCI Database'!$C:$R,13, FALSE)),"")</f>
        <v>Improvement in corporate behavior programs; leads peers in talent management initiatives</v>
      </c>
    </row>
    <row r="3801" spans="1:27" s="130" customFormat="1" ht="15" hidden="1" customHeight="1" outlineLevel="1">
      <c r="A3801" s="130" t="s">
        <v>2752</v>
      </c>
      <c r="B3801" s="130" t="s">
        <v>2753</v>
      </c>
      <c r="C3801" s="130" t="s">
        <v>2754</v>
      </c>
      <c r="D3801" s="130" t="s">
        <v>18675</v>
      </c>
      <c r="E3801" s="130" t="s">
        <v>100</v>
      </c>
      <c r="F3801" s="215">
        <v>2.8788022226704992E-2</v>
      </c>
      <c r="G3801" s="132" t="str">
        <f ca="1">IFERROR(_xll.BQL($A3801, "cur_mkt_cap(currency=EUR)")/1000000, " ")</f>
        <v xml:space="preserve"> </v>
      </c>
      <c r="M3801" s="308"/>
      <c r="N3801" s="215">
        <f t="shared" ref="N3801:N3864" si="148">IF($A3801&lt;&gt;"",VLOOKUP($A3801,$A$3224:$V$5286,6,FALSE)/SUMIF($V$3224:$V$5286,"&lt;&gt;",$F$3224:$F$5286),0)</f>
        <v>3.0568397833288292E-4</v>
      </c>
      <c r="O3801" s="172" t="str">
        <f>IFERROR(IF(VLOOKUP($C3801,'MSCI Database'!$C:$R,2, FALSE)="","",VLOOKUP($C3801,'MSCI Database'!$C:$R,2, FALSE)),"")</f>
        <v>Utilities</v>
      </c>
      <c r="P3801" s="186" t="str">
        <f>IFERROR(IF(VLOOKUP($C3801,'MSCI Database'!$C:$R,3, FALSE)="","",VLOOKUP($C3801,'MSCI Database'!$C:$R,3, FALSE)),"")</f>
        <v>BBB</v>
      </c>
      <c r="Q3801" s="164" t="str">
        <f>IFERROR(IF(VLOOKUP($C3801,'MSCI Database'!$C:$R,4, FALSE)="","",VLOOKUP($C3801,'MSCI Database'!$C:$R,4, FALSE)),"")</f>
        <v>0</v>
      </c>
      <c r="R3801" s="164">
        <f>IFERROR(IF(VLOOKUP($C3801,'MSCI Database'!$C:$R,5, FALSE)="","",VLOOKUP($C3801,'MSCI Database'!$C:$R,5, FALSE)),"")</f>
        <v>5.4</v>
      </c>
      <c r="S3801" s="164">
        <f>IFERROR(IF(VLOOKUP($C3801,'MSCI Database'!$C:$R,6, FALSE)="","",VLOOKUP($C3801,'MSCI Database'!$C:$R,6, FALSE)),"")</f>
        <v>7.1</v>
      </c>
      <c r="T3801" s="211">
        <f>IFERROR(IF(VLOOKUP($C3801,'MSCI Database'!$C:$R,7, FALSE)="","",VLOOKUP($C3801,'MSCI Database'!$C:$R,7, FALSE)),"")</f>
        <v>7</v>
      </c>
      <c r="U3801" s="164">
        <f>IFERROR(IF(VLOOKUP($C3801,'MSCI Database'!$C:$R,8, FALSE)="","",VLOOKUP($C3801,'MSCI Database'!$C:$R,8, FALSE)),"")</f>
        <v>4.4000000000000004</v>
      </c>
      <c r="V3801" s="175">
        <f>IFERROR(IF(VLOOKUP($C3801,'MSCI Database'!$C:$R,9, FALSE)="","",VLOOKUP($C3801,'MSCI Database'!$C:$R,9, FALSE)),"")</f>
        <v>5.7</v>
      </c>
      <c r="W3801" s="165">
        <f t="shared" ref="W3801:W3864" ca="1" si="149">IFERROR(IF(X3801&lt;&gt;"",VLOOKUP($A3801,$A$3224:$X$5286,6,FALSE)/100,0)*$G$3222/$G3801, 0)</f>
        <v>0</v>
      </c>
      <c r="X3801" s="236">
        <f>IFERROR(IF(VLOOKUP($C3801,'MSCI Database'!$C:$R,10, FALSE)="","",VLOOKUP($C3801,'MSCI Database'!$C:$R,10, FALSE)),"")</f>
        <v>1439000</v>
      </c>
      <c r="Y3801" s="133" t="str">
        <f>IFERROR(IF(VLOOKUP($C3801,'MSCI Database'!$C:$R,11, FALSE)="","",VLOOKUP($C3801,'MSCI Database'!$C:$R,11, FALSE)),"")</f>
        <v>2019</v>
      </c>
      <c r="Z3801" s="133" t="str">
        <f>IFERROR(IF(VLOOKUP($C3801,'MSCI Database'!$C:$R,12, FALSE)="","",VLOOKUP($C3801,'MSCI Database'!$C:$R,12, FALSE)),"")</f>
        <v>Reported</v>
      </c>
      <c r="AA3801" s="202" t="str">
        <f>IFERROR(IF(VLOOKUP($C3801,'MSCI Database'!$C:$R,13, FALSE)="","",VLOOKUP($C3801,'MSCI Database'!$C:$R,13, FALSE)),"")</f>
        <v>Strong measures to control risk related to carbon emission; corporate governance concerns persist</v>
      </c>
    </row>
    <row r="3802" spans="1:27" s="130" customFormat="1" ht="15" hidden="1" customHeight="1" outlineLevel="1">
      <c r="A3802" s="130" t="s">
        <v>7724</v>
      </c>
      <c r="B3802" s="130" t="s">
        <v>7725</v>
      </c>
      <c r="C3802" s="130" t="s">
        <v>7726</v>
      </c>
      <c r="D3802" s="130" t="s">
        <v>12128</v>
      </c>
      <c r="E3802" s="130" t="s">
        <v>18689</v>
      </c>
      <c r="F3802" s="215">
        <v>0.2234761448594787</v>
      </c>
      <c r="G3802" s="132" t="str">
        <f ca="1">IFERROR(_xll.BQL($A3802, "cur_mkt_cap(currency=EUR)")/1000000, " ")</f>
        <v xml:space="preserve"> </v>
      </c>
      <c r="M3802" s="308"/>
      <c r="N3802" s="215">
        <f t="shared" si="148"/>
        <v>2.3729687466953176E-3</v>
      </c>
      <c r="O3802" s="172" t="str">
        <f>IFERROR(IF(VLOOKUP($C3802,'MSCI Database'!$C:$R,2, FALSE)="","",VLOOKUP($C3802,'MSCI Database'!$C:$R,2, FALSE)),"")</f>
        <v>Software &amp; Services</v>
      </c>
      <c r="P3802" s="186" t="str">
        <f>IFERROR(IF(VLOOKUP($C3802,'MSCI Database'!$C:$R,3, FALSE)="","",VLOOKUP($C3802,'MSCI Database'!$C:$R,3, FALSE)),"")</f>
        <v>BBB</v>
      </c>
      <c r="Q3802" s="164" t="str">
        <f>IFERROR(IF(VLOOKUP($C3802,'MSCI Database'!$C:$R,4, FALSE)="","",VLOOKUP($C3802,'MSCI Database'!$C:$R,4, FALSE)),"")</f>
        <v>0</v>
      </c>
      <c r="R3802" s="164">
        <f>IFERROR(IF(VLOOKUP($C3802,'MSCI Database'!$C:$R,5, FALSE)="","",VLOOKUP($C3802,'MSCI Database'!$C:$R,5, FALSE)),"")</f>
        <v>5.2</v>
      </c>
      <c r="S3802" s="164">
        <f>IFERROR(IF(VLOOKUP($C3802,'MSCI Database'!$C:$R,6, FALSE)="","",VLOOKUP($C3802,'MSCI Database'!$C:$R,6, FALSE)),"")</f>
        <v>7.7</v>
      </c>
      <c r="T3802" s="211">
        <f>IFERROR(IF(VLOOKUP($C3802,'MSCI Database'!$C:$R,7, FALSE)="","",VLOOKUP($C3802,'MSCI Database'!$C:$R,7, FALSE)),"")</f>
        <v>4.5999999999999996</v>
      </c>
      <c r="U3802" s="164">
        <f>IFERROR(IF(VLOOKUP($C3802,'MSCI Database'!$C:$R,8, FALSE)="","",VLOOKUP($C3802,'MSCI Database'!$C:$R,8, FALSE)),"")</f>
        <v>3.3</v>
      </c>
      <c r="V3802" s="175">
        <f>IFERROR(IF(VLOOKUP($C3802,'MSCI Database'!$C:$R,9, FALSE)="","",VLOOKUP($C3802,'MSCI Database'!$C:$R,9, FALSE)),"")</f>
        <v>4.5999999999999996</v>
      </c>
      <c r="W3802" s="165">
        <f t="shared" ca="1" si="149"/>
        <v>0</v>
      </c>
      <c r="X3802" s="236">
        <f>IFERROR(IF(VLOOKUP($C3802,'MSCI Database'!$C:$R,10, FALSE)="","",VLOOKUP($C3802,'MSCI Database'!$C:$R,10, FALSE)),"")</f>
        <v>577203</v>
      </c>
      <c r="Y3802" s="133" t="str">
        <f>IFERROR(IF(VLOOKUP($C3802,'MSCI Database'!$C:$R,11, FALSE)="","",VLOOKUP($C3802,'MSCI Database'!$C:$R,11, FALSE)),"")</f>
        <v>2019</v>
      </c>
      <c r="Z3802" s="133" t="str">
        <f>IFERROR(IF(VLOOKUP($C3802,'MSCI Database'!$C:$R,12, FALSE)="","",VLOOKUP($C3802,'MSCI Database'!$C:$R,12, FALSE)),"")</f>
        <v>Reported</v>
      </c>
      <c r="AA3802" s="202" t="str">
        <f>IFERROR(IF(VLOOKUP($C3802,'MSCI Database'!$C:$R,13, FALSE)="","",VLOOKUP($C3802,'MSCI Database'!$C:$R,13, FALSE)),"")</f>
        <v>Workforce-centered controversies increase, as layoffs, recruitments continue</v>
      </c>
    </row>
    <row r="3803" spans="1:27" s="130" customFormat="1" ht="15" hidden="1" customHeight="1" outlineLevel="1">
      <c r="A3803" s="130" t="s">
        <v>1461</v>
      </c>
      <c r="B3803" s="130" t="s">
        <v>1462</v>
      </c>
      <c r="C3803" s="130" t="s">
        <v>1463</v>
      </c>
      <c r="D3803" s="130" t="s">
        <v>18678</v>
      </c>
      <c r="E3803" s="130" t="s">
        <v>18682</v>
      </c>
      <c r="F3803" s="215">
        <v>2.8409626494638081E-2</v>
      </c>
      <c r="G3803" s="132" t="str">
        <f ca="1">IFERROR(_xll.BQL($A3803, "cur_mkt_cap(currency=EUR)")/1000000, " ")</f>
        <v xml:space="preserve"> </v>
      </c>
      <c r="M3803" s="308"/>
      <c r="N3803" s="215">
        <f t="shared" si="148"/>
        <v>3.0166600475166561E-4</v>
      </c>
      <c r="O3803" s="172" t="str">
        <f>IFERROR(IF(VLOOKUP($C3803,'MSCI Database'!$C:$R,2, FALSE)="","",VLOOKUP($C3803,'MSCI Database'!$C:$R,2, FALSE)),"")</f>
        <v>Automobiles</v>
      </c>
      <c r="P3803" s="186" t="str">
        <f>IFERROR(IF(VLOOKUP($C3803,'MSCI Database'!$C:$R,3, FALSE)="","",VLOOKUP($C3803,'MSCI Database'!$C:$R,3, FALSE)),"")</f>
        <v>A</v>
      </c>
      <c r="Q3803" s="164" t="str">
        <f>IFERROR(IF(VLOOKUP($C3803,'MSCI Database'!$C:$R,4, FALSE)="","",VLOOKUP($C3803,'MSCI Database'!$C:$R,4, FALSE)),"")</f>
        <v>0</v>
      </c>
      <c r="R3803" s="164">
        <f>IFERROR(IF(VLOOKUP($C3803,'MSCI Database'!$C:$R,5, FALSE)="","",VLOOKUP($C3803,'MSCI Database'!$C:$R,5, FALSE)),"")</f>
        <v>6.8</v>
      </c>
      <c r="S3803" s="164">
        <f>IFERROR(IF(VLOOKUP($C3803,'MSCI Database'!$C:$R,6, FALSE)="","",VLOOKUP($C3803,'MSCI Database'!$C:$R,6, FALSE)),"")</f>
        <v>8.8000000000000007</v>
      </c>
      <c r="T3803" s="211">
        <f>IFERROR(IF(VLOOKUP($C3803,'MSCI Database'!$C:$R,7, FALSE)="","",VLOOKUP($C3803,'MSCI Database'!$C:$R,7, FALSE)),"")</f>
        <v>3.3</v>
      </c>
      <c r="U3803" s="164">
        <f>IFERROR(IF(VLOOKUP($C3803,'MSCI Database'!$C:$R,8, FALSE)="","",VLOOKUP($C3803,'MSCI Database'!$C:$R,8, FALSE)),"")</f>
        <v>2.2000000000000002</v>
      </c>
      <c r="V3803" s="175">
        <f>IFERROR(IF(VLOOKUP($C3803,'MSCI Database'!$C:$R,9, FALSE)="","",VLOOKUP($C3803,'MSCI Database'!$C:$R,9, FALSE)),"")</f>
        <v>4.2</v>
      </c>
      <c r="W3803" s="165">
        <f t="shared" ca="1" si="149"/>
        <v>0</v>
      </c>
      <c r="X3803" s="236">
        <f>IFERROR(IF(VLOOKUP($C3803,'MSCI Database'!$C:$R,10, FALSE)="","",VLOOKUP($C3803,'MSCI Database'!$C:$R,10, FALSE)),"")</f>
        <v>1294489</v>
      </c>
      <c r="Y3803" s="133" t="str">
        <f>IFERROR(IF(VLOOKUP($C3803,'MSCI Database'!$C:$R,11, FALSE)="","",VLOOKUP($C3803,'MSCI Database'!$C:$R,11, FALSE)),"")</f>
        <v>2019</v>
      </c>
      <c r="Z3803" s="133" t="str">
        <f>IFERROR(IF(VLOOKUP($C3803,'MSCI Database'!$C:$R,12, FALSE)="","",VLOOKUP($C3803,'MSCI Database'!$C:$R,12, FALSE)),"")</f>
        <v>E.Segmt-Moderate</v>
      </c>
      <c r="AA3803" s="202" t="str">
        <f>IFERROR(IF(VLOOKUP($C3803,'MSCI Database'!$C:$R,13, FALSE)="","",VLOOKUP($C3803,'MSCI Database'!$C:$R,13, FALSE)),"")</f>
        <v>Strong EV sales growth amidst slowdown in overall sales; may face COVID-related uncertainties</v>
      </c>
    </row>
    <row r="3804" spans="1:27" s="130" customFormat="1" ht="15" hidden="1" customHeight="1" outlineLevel="1">
      <c r="A3804" s="130" t="s">
        <v>6500</v>
      </c>
      <c r="B3804" s="130" t="s">
        <v>6501</v>
      </c>
      <c r="C3804" s="130" t="s">
        <v>6502</v>
      </c>
      <c r="D3804" s="130" t="s">
        <v>12128</v>
      </c>
      <c r="E3804" s="130" t="s">
        <v>18673</v>
      </c>
      <c r="F3804" s="215">
        <v>0.2204390226055262</v>
      </c>
      <c r="G3804" s="132" t="str">
        <f ca="1">IFERROR(_xll.BQL($A3804, "cur_mkt_cap(currency=EUR)")/1000000, " ")</f>
        <v xml:space="preserve"> </v>
      </c>
      <c r="M3804" s="308"/>
      <c r="N3804" s="215">
        <f t="shared" si="148"/>
        <v>2.3407192366053085E-3</v>
      </c>
      <c r="O3804" s="172" t="str">
        <f>IFERROR(IF(VLOOKUP($C3804,'MSCI Database'!$C:$R,2, FALSE)="","",VLOOKUP($C3804,'MSCI Database'!$C:$R,2, FALSE)),"")</f>
        <v>Aerospace &amp; Defense</v>
      </c>
      <c r="P3804" s="186" t="str">
        <f>IFERROR(IF(VLOOKUP($C3804,'MSCI Database'!$C:$R,3, FALSE)="","",VLOOKUP($C3804,'MSCI Database'!$C:$R,3, FALSE)),"")</f>
        <v>BB</v>
      </c>
      <c r="Q3804" s="164" t="str">
        <f>IFERROR(IF(VLOOKUP($C3804,'MSCI Database'!$C:$R,4, FALSE)="","",VLOOKUP($C3804,'MSCI Database'!$C:$R,4, FALSE)),"")</f>
        <v>0</v>
      </c>
      <c r="R3804" s="164">
        <f>IFERROR(IF(VLOOKUP($C3804,'MSCI Database'!$C:$R,5, FALSE)="","",VLOOKUP($C3804,'MSCI Database'!$C:$R,5, FALSE)),"")</f>
        <v>3.3</v>
      </c>
      <c r="S3804" s="164">
        <f>IFERROR(IF(VLOOKUP($C3804,'MSCI Database'!$C:$R,6, FALSE)="","",VLOOKUP($C3804,'MSCI Database'!$C:$R,6, FALSE)),"")</f>
        <v>4.9000000000000004</v>
      </c>
      <c r="T3804" s="211">
        <f>IFERROR(IF(VLOOKUP($C3804,'MSCI Database'!$C:$R,7, FALSE)="","",VLOOKUP($C3804,'MSCI Database'!$C:$R,7, FALSE)),"")</f>
        <v>2.5</v>
      </c>
      <c r="U3804" s="164">
        <f>IFERROR(IF(VLOOKUP($C3804,'MSCI Database'!$C:$R,8, FALSE)="","",VLOOKUP($C3804,'MSCI Database'!$C:$R,8, FALSE)),"")</f>
        <v>4.0999999999999996</v>
      </c>
      <c r="V3804" s="175">
        <f>IFERROR(IF(VLOOKUP($C3804,'MSCI Database'!$C:$R,9, FALSE)="","",VLOOKUP($C3804,'MSCI Database'!$C:$R,9, FALSE)),"")</f>
        <v>3.6</v>
      </c>
      <c r="W3804" s="165">
        <f t="shared" ca="1" si="149"/>
        <v>0</v>
      </c>
      <c r="X3804" s="236">
        <f>IFERROR(IF(VLOOKUP($C3804,'MSCI Database'!$C:$R,10, FALSE)="","",VLOOKUP($C3804,'MSCI Database'!$C:$R,10, FALSE)),"")</f>
        <v>1484000</v>
      </c>
      <c r="Y3804" s="133" t="str">
        <f>IFERROR(IF(VLOOKUP($C3804,'MSCI Database'!$C:$R,11, FALSE)="","",VLOOKUP($C3804,'MSCI Database'!$C:$R,11, FALSE)),"")</f>
        <v>2019</v>
      </c>
      <c r="Z3804" s="133" t="str">
        <f>IFERROR(IF(VLOOKUP($C3804,'MSCI Database'!$C:$R,12, FALSE)="","",VLOOKUP($C3804,'MSCI Database'!$C:$R,12, FALSE)),"")</f>
        <v>Reported</v>
      </c>
      <c r="AA3804" s="202" t="str">
        <f>IFERROR(IF(VLOOKUP($C3804,'MSCI Database'!$C:$R,13, FALSE)="","",VLOOKUP($C3804,'MSCI Database'!$C:$R,13, FALSE)),"")</f>
        <v>737 Max probe concludes, yet COVID-19 slowdown poses restructuring risks</v>
      </c>
    </row>
    <row r="3805" spans="1:27" s="130" customFormat="1" ht="15" hidden="1" customHeight="1" outlineLevel="1">
      <c r="A3805" s="130" t="s">
        <v>4703</v>
      </c>
      <c r="B3805" s="130" t="s">
        <v>4704</v>
      </c>
      <c r="C3805" s="130" t="s">
        <v>4705</v>
      </c>
      <c r="D3805" s="130" t="s">
        <v>18678</v>
      </c>
      <c r="E3805" s="130" t="s">
        <v>18682</v>
      </c>
      <c r="F3805" s="215">
        <v>2.828675972091307E-2</v>
      </c>
      <c r="G3805" s="132" t="str">
        <f ca="1">IFERROR(_xll.BQL($A3805, "cur_mkt_cap(currency=EUR)")/1000000, " ")</f>
        <v xml:space="preserve"> </v>
      </c>
      <c r="M3805" s="308"/>
      <c r="N3805" s="215">
        <f t="shared" si="148"/>
        <v>3.0036135089592605E-4</v>
      </c>
      <c r="O3805" s="172" t="str">
        <f>IFERROR(IF(VLOOKUP($C3805,'MSCI Database'!$C:$R,2, FALSE)="","",VLOOKUP($C3805,'MSCI Database'!$C:$R,2, FALSE)),"")</f>
        <v>Textiles, Apparel &amp; Luxury Goods</v>
      </c>
      <c r="P3805" s="186" t="str">
        <f>IFERROR(IF(VLOOKUP($C3805,'MSCI Database'!$C:$R,3, FALSE)="","",VLOOKUP($C3805,'MSCI Database'!$C:$R,3, FALSE)),"")</f>
        <v>BB</v>
      </c>
      <c r="Q3805" s="164" t="str">
        <f>IFERROR(IF(VLOOKUP($C3805,'MSCI Database'!$C:$R,4, FALSE)="","",VLOOKUP($C3805,'MSCI Database'!$C:$R,4, FALSE)),"")</f>
        <v>0</v>
      </c>
      <c r="R3805" s="164">
        <f>IFERROR(IF(VLOOKUP($C3805,'MSCI Database'!$C:$R,5, FALSE)="","",VLOOKUP($C3805,'MSCI Database'!$C:$R,5, FALSE)),"")</f>
        <v>2.9</v>
      </c>
      <c r="S3805" s="164">
        <f>IFERROR(IF(VLOOKUP($C3805,'MSCI Database'!$C:$R,6, FALSE)="","",VLOOKUP($C3805,'MSCI Database'!$C:$R,6, FALSE)),"")</f>
        <v>2.6</v>
      </c>
      <c r="T3805" s="211">
        <f>IFERROR(IF(VLOOKUP($C3805,'MSCI Database'!$C:$R,7, FALSE)="","",VLOOKUP($C3805,'MSCI Database'!$C:$R,7, FALSE)),"")</f>
        <v>4.5999999999999996</v>
      </c>
      <c r="U3805" s="164">
        <f>IFERROR(IF(VLOOKUP($C3805,'MSCI Database'!$C:$R,8, FALSE)="","",VLOOKUP($C3805,'MSCI Database'!$C:$R,8, FALSE)),"")</f>
        <v>3.6</v>
      </c>
      <c r="V3805" s="175">
        <f>IFERROR(IF(VLOOKUP($C3805,'MSCI Database'!$C:$R,9, FALSE)="","",VLOOKUP($C3805,'MSCI Database'!$C:$R,9, FALSE)),"")</f>
        <v>3.8</v>
      </c>
      <c r="W3805" s="165">
        <f t="shared" ca="1" si="149"/>
        <v>0</v>
      </c>
      <c r="X3805" s="236">
        <f>IFERROR(IF(VLOOKUP($C3805,'MSCI Database'!$C:$R,10, FALSE)="","",VLOOKUP($C3805,'MSCI Database'!$C:$R,10, FALSE)),"")</f>
        <v>103656</v>
      </c>
      <c r="Y3805" s="133" t="str">
        <f>IFERROR(IF(VLOOKUP($C3805,'MSCI Database'!$C:$R,11, FALSE)="","",VLOOKUP($C3805,'MSCI Database'!$C:$R,11, FALSE)),"")</f>
        <v>2019</v>
      </c>
      <c r="Z3805" s="133" t="str">
        <f>IFERROR(IF(VLOOKUP($C3805,'MSCI Database'!$C:$R,12, FALSE)="","",VLOOKUP($C3805,'MSCI Database'!$C:$R,12, FALSE)),"")</f>
        <v>Reported</v>
      </c>
      <c r="AA3805" s="202" t="str">
        <f>IFERROR(IF(VLOOKUP($C3805,'MSCI Database'!$C:$R,13, FALSE)="","",VLOOKUP($C3805,'MSCI Database'!$C:$R,13, FALSE)),"")</f>
        <v>Improved commitment to sustainable sourcing; lacks transparency over supply chain</v>
      </c>
    </row>
    <row r="3806" spans="1:27" s="130" customFormat="1" ht="15" hidden="1" customHeight="1" outlineLevel="1">
      <c r="A3806" s="130" t="s">
        <v>7803</v>
      </c>
      <c r="B3806" s="130" t="s">
        <v>7804</v>
      </c>
      <c r="C3806" s="130" t="s">
        <v>7805</v>
      </c>
      <c r="D3806" s="130" t="s">
        <v>12128</v>
      </c>
      <c r="E3806" s="130" t="s">
        <v>18674</v>
      </c>
      <c r="F3806" s="215">
        <v>0.2193426548332108</v>
      </c>
      <c r="G3806" s="132" t="str">
        <f ca="1">IFERROR(_xll.BQL($A3806, "cur_mkt_cap(currency=EUR)")/1000000, " ")</f>
        <v xml:space="preserve"> </v>
      </c>
      <c r="M3806" s="308"/>
      <c r="N3806" s="215">
        <f t="shared" si="148"/>
        <v>2.3290775177085363E-3</v>
      </c>
      <c r="O3806" s="172" t="str">
        <f>IFERROR(IF(VLOOKUP($C3806,'MSCI Database'!$C:$R,2, FALSE)="","",VLOOKUP($C3806,'MSCI Database'!$C:$R,2, FALSE)),"")</f>
        <v>Tobacco</v>
      </c>
      <c r="P3806" s="186" t="str">
        <f>IFERROR(IF(VLOOKUP($C3806,'MSCI Database'!$C:$R,3, FALSE)="","",VLOOKUP($C3806,'MSCI Database'!$C:$R,3, FALSE)),"")</f>
        <v>BBB</v>
      </c>
      <c r="Q3806" s="164" t="str">
        <f>IFERROR(IF(VLOOKUP($C3806,'MSCI Database'!$C:$R,4, FALSE)="","",VLOOKUP($C3806,'MSCI Database'!$C:$R,4, FALSE)),"")</f>
        <v>0</v>
      </c>
      <c r="R3806" s="164">
        <f>IFERROR(IF(VLOOKUP($C3806,'MSCI Database'!$C:$R,5, FALSE)="","",VLOOKUP($C3806,'MSCI Database'!$C:$R,5, FALSE)),"")</f>
        <v>4.3</v>
      </c>
      <c r="S3806" s="164">
        <f>IFERROR(IF(VLOOKUP($C3806,'MSCI Database'!$C:$R,6, FALSE)="","",VLOOKUP($C3806,'MSCI Database'!$C:$R,6, FALSE)),"")</f>
        <v>3</v>
      </c>
      <c r="T3806" s="211">
        <f>IFERROR(IF(VLOOKUP($C3806,'MSCI Database'!$C:$R,7, FALSE)="","",VLOOKUP($C3806,'MSCI Database'!$C:$R,7, FALSE)),"")</f>
        <v>3.1</v>
      </c>
      <c r="U3806" s="164">
        <f>IFERROR(IF(VLOOKUP($C3806,'MSCI Database'!$C:$R,8, FALSE)="","",VLOOKUP($C3806,'MSCI Database'!$C:$R,8, FALSE)),"")</f>
        <v>4.4000000000000004</v>
      </c>
      <c r="V3806" s="175">
        <f>IFERROR(IF(VLOOKUP($C3806,'MSCI Database'!$C:$R,9, FALSE)="","",VLOOKUP($C3806,'MSCI Database'!$C:$R,9, FALSE)),"")</f>
        <v>3.6</v>
      </c>
      <c r="W3806" s="165">
        <f t="shared" ca="1" si="149"/>
        <v>0</v>
      </c>
      <c r="X3806" s="236">
        <f>IFERROR(IF(VLOOKUP($C3806,'MSCI Database'!$C:$R,10, FALSE)="","",VLOOKUP($C3806,'MSCI Database'!$C:$R,10, FALSE)),"")</f>
        <v>555882</v>
      </c>
      <c r="Y3806" s="133" t="str">
        <f>IFERROR(IF(VLOOKUP($C3806,'MSCI Database'!$C:$R,11, FALSE)="","",VLOOKUP($C3806,'MSCI Database'!$C:$R,11, FALSE)),"")</f>
        <v>2019</v>
      </c>
      <c r="Z3806" s="133" t="str">
        <f>IFERROR(IF(VLOOKUP($C3806,'MSCI Database'!$C:$R,12, FALSE)="","",VLOOKUP($C3806,'MSCI Database'!$C:$R,12, FALSE)),"")</f>
        <v>Reported</v>
      </c>
      <c r="AA3806" s="202" t="str">
        <f>IFERROR(IF(VLOOKUP($C3806,'MSCI Database'!$C:$R,13, FALSE)="","",VLOOKUP($C3806,'MSCI Database'!$C:$R,13, FALSE)),"")</f>
        <v>Governance performance subdued by multiple business ethics controversies</v>
      </c>
    </row>
    <row r="3807" spans="1:27" s="130" customFormat="1" ht="15" hidden="1" customHeight="1" outlineLevel="1">
      <c r="A3807" s="130" t="s">
        <v>6050</v>
      </c>
      <c r="B3807" s="130" t="s">
        <v>6051</v>
      </c>
      <c r="C3807" s="130" t="s">
        <v>6052</v>
      </c>
      <c r="D3807" s="130" t="s">
        <v>12137</v>
      </c>
      <c r="E3807" s="130" t="s">
        <v>18689</v>
      </c>
      <c r="F3807" s="215">
        <v>7.4780779683734427E-3</v>
      </c>
      <c r="G3807" s="132" t="str">
        <f ca="1">IFERROR(_xll.BQL($A3807, "cur_mkt_cap(currency=EUR)")/1000000, " ")</f>
        <v xml:space="preserve"> </v>
      </c>
      <c r="M3807" s="308"/>
      <c r="N3807" s="215">
        <f t="shared" si="148"/>
        <v>7.9405546016820573E-5</v>
      </c>
      <c r="O3807" s="172" t="str">
        <f>IFERROR(IF(VLOOKUP($C3807,'MSCI Database'!$C:$R,2, FALSE)="","",VLOOKUP($C3807,'MSCI Database'!$C:$R,2, FALSE)),"")</f>
        <v>Technology Hardware, Storage &amp; Peripherals</v>
      </c>
      <c r="P3807" s="186" t="str">
        <f>IFERROR(IF(VLOOKUP($C3807,'MSCI Database'!$C:$R,3, FALSE)="","",VLOOKUP($C3807,'MSCI Database'!$C:$R,3, FALSE)),"")</f>
        <v>BBB</v>
      </c>
      <c r="Q3807" s="164" t="str">
        <f>IFERROR(IF(VLOOKUP($C3807,'MSCI Database'!$C:$R,4, FALSE)="","",VLOOKUP($C3807,'MSCI Database'!$C:$R,4, FALSE)),"")</f>
        <v>0</v>
      </c>
      <c r="R3807" s="164">
        <f>IFERROR(IF(VLOOKUP($C3807,'MSCI Database'!$C:$R,5, FALSE)="","",VLOOKUP($C3807,'MSCI Database'!$C:$R,5, FALSE)),"")</f>
        <v>4.4000000000000004</v>
      </c>
      <c r="S3807" s="164">
        <f>IFERROR(IF(VLOOKUP($C3807,'MSCI Database'!$C:$R,6, FALSE)="","",VLOOKUP($C3807,'MSCI Database'!$C:$R,6, FALSE)),"")</f>
        <v>4.4000000000000004</v>
      </c>
      <c r="T3807" s="211">
        <f>IFERROR(IF(VLOOKUP($C3807,'MSCI Database'!$C:$R,7, FALSE)="","",VLOOKUP($C3807,'MSCI Database'!$C:$R,7, FALSE)),"")</f>
        <v>4.2</v>
      </c>
      <c r="U3807" s="164">
        <f>IFERROR(IF(VLOOKUP($C3807,'MSCI Database'!$C:$R,8, FALSE)="","",VLOOKUP($C3807,'MSCI Database'!$C:$R,8, FALSE)),"")</f>
        <v>3.7</v>
      </c>
      <c r="V3807" s="175">
        <f>IFERROR(IF(VLOOKUP($C3807,'MSCI Database'!$C:$R,9, FALSE)="","",VLOOKUP($C3807,'MSCI Database'!$C:$R,9, FALSE)),"")</f>
        <v>4.0999999999999996</v>
      </c>
      <c r="W3807" s="165">
        <f t="shared" ca="1" si="149"/>
        <v>0</v>
      </c>
      <c r="X3807" s="236">
        <f>IFERROR(IF(VLOOKUP($C3807,'MSCI Database'!$C:$R,10, FALSE)="","",VLOOKUP($C3807,'MSCI Database'!$C:$R,10, FALSE)),"")</f>
        <v>30324</v>
      </c>
      <c r="Y3807" s="133" t="str">
        <f>IFERROR(IF(VLOOKUP($C3807,'MSCI Database'!$C:$R,11, FALSE)="","",VLOOKUP($C3807,'MSCI Database'!$C:$R,11, FALSE)),"")</f>
        <v>2019</v>
      </c>
      <c r="Z3807" s="133" t="str">
        <f>IFERROR(IF(VLOOKUP($C3807,'MSCI Database'!$C:$R,12, FALSE)="","",VLOOKUP($C3807,'MSCI Database'!$C:$R,12, FALSE)),"")</f>
        <v>Reported</v>
      </c>
      <c r="AA3807" s="202" t="str">
        <f>IFERROR(IF(VLOOKUP($C3807,'MSCI Database'!$C:$R,13, FALSE)="","",VLOOKUP($C3807,'MSCI Database'!$C:$R,13, FALSE)),"")</f>
        <v>Strong cleantech initiatives, but weak talent management programs</v>
      </c>
    </row>
    <row r="3808" spans="1:27" s="130" customFormat="1" ht="15" hidden="1" customHeight="1" outlineLevel="1">
      <c r="A3808" s="130" t="s">
        <v>1763</v>
      </c>
      <c r="B3808" s="130" t="s">
        <v>1764</v>
      </c>
      <c r="C3808" s="130" t="s">
        <v>1765</v>
      </c>
      <c r="D3808" s="130" t="s">
        <v>18732</v>
      </c>
      <c r="E3808" s="130" t="s">
        <v>18688</v>
      </c>
      <c r="F3808" s="215">
        <v>9.831060119570089E-3</v>
      </c>
      <c r="G3808" s="132" t="str">
        <f ca="1">IFERROR(_xll.BQL($A3808, "cur_mkt_cap(currency=EUR)")/1000000, " ")</f>
        <v xml:space="preserve"> </v>
      </c>
      <c r="M3808" s="308"/>
      <c r="N3808" s="215">
        <f t="shared" si="148"/>
        <v>1.0439055329727319E-4</v>
      </c>
      <c r="O3808" s="172" t="str">
        <f>IFERROR(IF(VLOOKUP($C3808,'MSCI Database'!$C:$R,2, FALSE)="","",VLOOKUP($C3808,'MSCI Database'!$C:$R,2, FALSE)),"")</f>
        <v>Banks</v>
      </c>
      <c r="P3808" s="186" t="str">
        <f>IFERROR(IF(VLOOKUP($C3808,'MSCI Database'!$C:$R,3, FALSE)="","",VLOOKUP($C3808,'MSCI Database'!$C:$R,3, FALSE)),"")</f>
        <v>BBB</v>
      </c>
      <c r="Q3808" s="164" t="str">
        <f>IFERROR(IF(VLOOKUP($C3808,'MSCI Database'!$C:$R,4, FALSE)="","",VLOOKUP($C3808,'MSCI Database'!$C:$R,4, FALSE)),"")</f>
        <v>-1</v>
      </c>
      <c r="R3808" s="164">
        <f>IFERROR(IF(VLOOKUP($C3808,'MSCI Database'!$C:$R,5, FALSE)="","",VLOOKUP($C3808,'MSCI Database'!$C:$R,5, FALSE)),"")</f>
        <v>5.7</v>
      </c>
      <c r="S3808" s="164">
        <f>IFERROR(IF(VLOOKUP($C3808,'MSCI Database'!$C:$R,6, FALSE)="","",VLOOKUP($C3808,'MSCI Database'!$C:$R,6, FALSE)),"")</f>
        <v>2.8</v>
      </c>
      <c r="T3808" s="211">
        <f>IFERROR(IF(VLOOKUP($C3808,'MSCI Database'!$C:$R,7, FALSE)="","",VLOOKUP($C3808,'MSCI Database'!$C:$R,7, FALSE)),"")</f>
        <v>5.5</v>
      </c>
      <c r="U3808" s="164">
        <f>IFERROR(IF(VLOOKUP($C3808,'MSCI Database'!$C:$R,8, FALSE)="","",VLOOKUP($C3808,'MSCI Database'!$C:$R,8, FALSE)),"")</f>
        <v>3.2</v>
      </c>
      <c r="V3808" s="175">
        <f>IFERROR(IF(VLOOKUP($C3808,'MSCI Database'!$C:$R,9, FALSE)="","",VLOOKUP($C3808,'MSCI Database'!$C:$R,9, FALSE)),"")</f>
        <v>4.4000000000000004</v>
      </c>
      <c r="W3808" s="165">
        <f t="shared" ca="1" si="149"/>
        <v>0</v>
      </c>
      <c r="X3808" s="236">
        <f>IFERROR(IF(VLOOKUP($C3808,'MSCI Database'!$C:$R,10, FALSE)="","",VLOOKUP($C3808,'MSCI Database'!$C:$R,10, FALSE)),"")</f>
        <v>14074</v>
      </c>
      <c r="Y3808" s="133" t="str">
        <f>IFERROR(IF(VLOOKUP($C3808,'MSCI Database'!$C:$R,11, FALSE)="","",VLOOKUP($C3808,'MSCI Database'!$C:$R,11, FALSE)),"")</f>
        <v>2019</v>
      </c>
      <c r="Z3808" s="133" t="str">
        <f>IFERROR(IF(VLOOKUP($C3808,'MSCI Database'!$C:$R,12, FALSE)="","",VLOOKUP($C3808,'MSCI Database'!$C:$R,12, FALSE)),"")</f>
        <v>E.Segmt-Moderate</v>
      </c>
      <c r="AA3808" s="202" t="str">
        <f>IFERROR(IF(VLOOKUP($C3808,'MSCI Database'!$C:$R,13, FALSE)="","",VLOOKUP($C3808,'MSCI Database'!$C:$R,13, FALSE)),"")</f>
        <v>Prudent consumer protection initiatives and risk management controls</v>
      </c>
    </row>
    <row r="3809" spans="1:27" s="130" customFormat="1" ht="15" hidden="1" customHeight="1" outlineLevel="1">
      <c r="A3809" s="130" t="s">
        <v>8516</v>
      </c>
      <c r="B3809" s="130" t="s">
        <v>8517</v>
      </c>
      <c r="C3809" s="130" t="s">
        <v>8518</v>
      </c>
      <c r="D3809" s="130" t="s">
        <v>18703</v>
      </c>
      <c r="E3809" s="130" t="s">
        <v>18674</v>
      </c>
      <c r="F3809" s="215">
        <v>1.479301621656581E-2</v>
      </c>
      <c r="G3809" s="132" t="str">
        <f ca="1">IFERROR(_xll.BQL($A3809, "cur_mkt_cap(currency=EUR)")/1000000, " ")</f>
        <v xml:space="preserve"> </v>
      </c>
      <c r="M3809" s="308"/>
      <c r="N3809" s="215">
        <f t="shared" si="148"/>
        <v>1.5707880218419104E-4</v>
      </c>
      <c r="O3809" s="172" t="str">
        <f>IFERROR(IF(VLOOKUP($C3809,'MSCI Database'!$C:$R,2, FALSE)="","",VLOOKUP($C3809,'MSCI Database'!$C:$R,2, FALSE)),"")</f>
        <v>Retail - Food &amp; Staples</v>
      </c>
      <c r="P3809" s="186" t="str">
        <f>IFERROR(IF(VLOOKUP($C3809,'MSCI Database'!$C:$R,3, FALSE)="","",VLOOKUP($C3809,'MSCI Database'!$C:$R,3, FALSE)),"")</f>
        <v>BBB</v>
      </c>
      <c r="Q3809" s="164" t="str">
        <f>IFERROR(IF(VLOOKUP($C3809,'MSCI Database'!$C:$R,4, FALSE)="","",VLOOKUP($C3809,'MSCI Database'!$C:$R,4, FALSE)),"")</f>
        <v>0</v>
      </c>
      <c r="R3809" s="164">
        <f>IFERROR(IF(VLOOKUP($C3809,'MSCI Database'!$C:$R,5, FALSE)="","",VLOOKUP($C3809,'MSCI Database'!$C:$R,5, FALSE)),"")</f>
        <v>5.7</v>
      </c>
      <c r="S3809" s="164">
        <f>IFERROR(IF(VLOOKUP($C3809,'MSCI Database'!$C:$R,6, FALSE)="","",VLOOKUP($C3809,'MSCI Database'!$C:$R,6, FALSE)),"")</f>
        <v>2</v>
      </c>
      <c r="T3809" s="211">
        <f>IFERROR(IF(VLOOKUP($C3809,'MSCI Database'!$C:$R,7, FALSE)="","",VLOOKUP($C3809,'MSCI Database'!$C:$R,7, FALSE)),"")</f>
        <v>4.5</v>
      </c>
      <c r="U3809" s="164">
        <f>IFERROR(IF(VLOOKUP($C3809,'MSCI Database'!$C:$R,8, FALSE)="","",VLOOKUP($C3809,'MSCI Database'!$C:$R,8, FALSE)),"")</f>
        <v>6</v>
      </c>
      <c r="V3809" s="175">
        <f>IFERROR(IF(VLOOKUP($C3809,'MSCI Database'!$C:$R,9, FALSE)="","",VLOOKUP($C3809,'MSCI Database'!$C:$R,9, FALSE)),"")</f>
        <v>4.5</v>
      </c>
      <c r="W3809" s="165">
        <f t="shared" ca="1" si="149"/>
        <v>0</v>
      </c>
      <c r="X3809" s="236">
        <f>IFERROR(IF(VLOOKUP($C3809,'MSCI Database'!$C:$R,10, FALSE)="","",VLOOKUP($C3809,'MSCI Database'!$C:$R,10, FALSE)),"")</f>
        <v>354195</v>
      </c>
      <c r="Y3809" s="133" t="str">
        <f>IFERROR(IF(VLOOKUP($C3809,'MSCI Database'!$C:$R,11, FALSE)="","",VLOOKUP($C3809,'MSCI Database'!$C:$R,11, FALSE)),"")</f>
        <v>2020</v>
      </c>
      <c r="Z3809" s="133" t="str">
        <f>IFERROR(IF(VLOOKUP($C3809,'MSCI Database'!$C:$R,12, FALSE)="","",VLOOKUP($C3809,'MSCI Database'!$C:$R,12, FALSE)),"")</f>
        <v>Reported</v>
      </c>
      <c r="AA3809" s="202" t="str">
        <f>IFERROR(IF(VLOOKUP($C3809,'MSCI Database'!$C:$R,13, FALSE)="","",VLOOKUP($C3809,'MSCI Database'!$C:$R,13, FALSE)),"")</f>
        <v>Strong governance practices relative to peers; lagging efforts in expanding healthy food selection</v>
      </c>
    </row>
    <row r="3810" spans="1:27" s="130" customFormat="1" ht="15" hidden="1" customHeight="1" outlineLevel="1">
      <c r="A3810" s="130" t="s">
        <v>4947</v>
      </c>
      <c r="B3810" s="130" t="s">
        <v>4948</v>
      </c>
      <c r="C3810" s="130" t="s">
        <v>4949</v>
      </c>
      <c r="D3810" s="130" t="s">
        <v>18678</v>
      </c>
      <c r="E3810" s="130" t="s">
        <v>18689</v>
      </c>
      <c r="F3810" s="215">
        <v>2.764217896088042E-2</v>
      </c>
      <c r="G3810" s="132" t="str">
        <f ca="1">IFERROR(_xll.BQL($A3810, "cur_mkt_cap(currency=EUR)")/1000000, " ")</f>
        <v xml:space="preserve"> </v>
      </c>
      <c r="M3810" s="308"/>
      <c r="N3810" s="215">
        <f t="shared" si="148"/>
        <v>2.9351690671938817E-4</v>
      </c>
      <c r="O3810" s="172" t="str">
        <f>IFERROR(IF(VLOOKUP($C3810,'MSCI Database'!$C:$R,2, FALSE)="","",VLOOKUP($C3810,'MSCI Database'!$C:$R,2, FALSE)),"")</f>
        <v>Electronic Equipment, Instruments &amp; Components</v>
      </c>
      <c r="P3810" s="186" t="str">
        <f>IFERROR(IF(VLOOKUP($C3810,'MSCI Database'!$C:$R,3, FALSE)="","",VLOOKUP($C3810,'MSCI Database'!$C:$R,3, FALSE)),"")</f>
        <v>BBB</v>
      </c>
      <c r="Q3810" s="164" t="str">
        <f>IFERROR(IF(VLOOKUP($C3810,'MSCI Database'!$C:$R,4, FALSE)="","",VLOOKUP($C3810,'MSCI Database'!$C:$R,4, FALSE)),"")</f>
        <v>1</v>
      </c>
      <c r="R3810" s="164">
        <f>IFERROR(IF(VLOOKUP($C3810,'MSCI Database'!$C:$R,5, FALSE)="","",VLOOKUP($C3810,'MSCI Database'!$C:$R,5, FALSE)),"")</f>
        <v>5.5</v>
      </c>
      <c r="S3810" s="164">
        <f>IFERROR(IF(VLOOKUP($C3810,'MSCI Database'!$C:$R,6, FALSE)="","",VLOOKUP($C3810,'MSCI Database'!$C:$R,6, FALSE)),"")</f>
        <v>2.9</v>
      </c>
      <c r="T3810" s="211">
        <f>IFERROR(IF(VLOOKUP($C3810,'MSCI Database'!$C:$R,7, FALSE)="","",VLOOKUP($C3810,'MSCI Database'!$C:$R,7, FALSE)),"")</f>
        <v>5</v>
      </c>
      <c r="U3810" s="164">
        <f>IFERROR(IF(VLOOKUP($C3810,'MSCI Database'!$C:$R,8, FALSE)="","",VLOOKUP($C3810,'MSCI Database'!$C:$R,8, FALSE)),"")</f>
        <v>4.5999999999999996</v>
      </c>
      <c r="V3810" s="175">
        <f>IFERROR(IF(VLOOKUP($C3810,'MSCI Database'!$C:$R,9, FALSE)="","",VLOOKUP($C3810,'MSCI Database'!$C:$R,9, FALSE)),"")</f>
        <v>4.5999999999999996</v>
      </c>
      <c r="W3810" s="165">
        <f t="shared" ca="1" si="149"/>
        <v>0</v>
      </c>
      <c r="X3810" s="236">
        <f>IFERROR(IF(VLOOKUP($C3810,'MSCI Database'!$C:$R,10, FALSE)="","",VLOOKUP($C3810,'MSCI Database'!$C:$R,10, FALSE)),"")</f>
        <v>272265</v>
      </c>
      <c r="Y3810" s="133" t="str">
        <f>IFERROR(IF(VLOOKUP($C3810,'MSCI Database'!$C:$R,11, FALSE)="","",VLOOKUP($C3810,'MSCI Database'!$C:$R,11, FALSE)),"")</f>
        <v>2019</v>
      </c>
      <c r="Z3810" s="133" t="str">
        <f>IFERROR(IF(VLOOKUP($C3810,'MSCI Database'!$C:$R,12, FALSE)="","",VLOOKUP($C3810,'MSCI Database'!$C:$R,12, FALSE)),"")</f>
        <v>E.CSI</v>
      </c>
      <c r="AA3810" s="202" t="str">
        <f>IFERROR(IF(VLOOKUP($C3810,'MSCI Database'!$C:$R,13, FALSE)="","",VLOOKUP($C3810,'MSCI Database'!$C:$R,13, FALSE)),"")</f>
        <v>Strong labor management programs, but limited cleantech initiatives</v>
      </c>
    </row>
    <row r="3811" spans="1:27" s="130" customFormat="1" ht="15" hidden="1" customHeight="1" outlineLevel="1">
      <c r="A3811" s="130" t="s">
        <v>5706</v>
      </c>
      <c r="B3811" s="130" t="s">
        <v>5707</v>
      </c>
      <c r="C3811" s="130" t="s">
        <v>5708</v>
      </c>
      <c r="D3811" s="130" t="s">
        <v>18677</v>
      </c>
      <c r="E3811" s="130" t="s">
        <v>18673</v>
      </c>
      <c r="F3811" s="215">
        <v>2.41697754573411E-2</v>
      </c>
      <c r="G3811" s="132" t="str">
        <f ca="1">IFERROR(_xll.BQL($A3811, "cur_mkt_cap(currency=EUR)")/1000000, " ")</f>
        <v xml:space="preserve"> </v>
      </c>
      <c r="M3811" s="308"/>
      <c r="N3811" s="215">
        <f t="shared" si="148"/>
        <v>2.5664538741250481E-4</v>
      </c>
      <c r="O3811" s="172" t="str">
        <f>IFERROR(IF(VLOOKUP($C3811,'MSCI Database'!$C:$R,2, FALSE)="","",VLOOKUP($C3811,'MSCI Database'!$C:$R,2, FALSE)),"")</f>
        <v>Industrial Machinery</v>
      </c>
      <c r="P3811" s="186" t="str">
        <f>IFERROR(IF(VLOOKUP($C3811,'MSCI Database'!$C:$R,3, FALSE)="","",VLOOKUP($C3811,'MSCI Database'!$C:$R,3, FALSE)),"")</f>
        <v>AA</v>
      </c>
      <c r="Q3811" s="164" t="str">
        <f>IFERROR(IF(VLOOKUP($C3811,'MSCI Database'!$C:$R,4, FALSE)="","",VLOOKUP($C3811,'MSCI Database'!$C:$R,4, FALSE)),"")</f>
        <v>0</v>
      </c>
      <c r="R3811" s="164">
        <f>IFERROR(IF(VLOOKUP($C3811,'MSCI Database'!$C:$R,5, FALSE)="","",VLOOKUP($C3811,'MSCI Database'!$C:$R,5, FALSE)),"")</f>
        <v>8.1</v>
      </c>
      <c r="S3811" s="164">
        <f>IFERROR(IF(VLOOKUP($C3811,'MSCI Database'!$C:$R,6, FALSE)="","",VLOOKUP($C3811,'MSCI Database'!$C:$R,6, FALSE)),"")</f>
        <v>4.8</v>
      </c>
      <c r="T3811" s="211">
        <f>IFERROR(IF(VLOOKUP($C3811,'MSCI Database'!$C:$R,7, FALSE)="","",VLOOKUP($C3811,'MSCI Database'!$C:$R,7, FALSE)),"")</f>
        <v>6</v>
      </c>
      <c r="U3811" s="164">
        <f>IFERROR(IF(VLOOKUP($C3811,'MSCI Database'!$C:$R,8, FALSE)="","",VLOOKUP($C3811,'MSCI Database'!$C:$R,8, FALSE)),"")</f>
        <v>6.8</v>
      </c>
      <c r="V3811" s="175">
        <f>IFERROR(IF(VLOOKUP($C3811,'MSCI Database'!$C:$R,9, FALSE)="","",VLOOKUP($C3811,'MSCI Database'!$C:$R,9, FALSE)),"")</f>
        <v>6</v>
      </c>
      <c r="W3811" s="165">
        <f t="shared" ca="1" si="149"/>
        <v>0</v>
      </c>
      <c r="X3811" s="236">
        <f>IFERROR(IF(VLOOKUP($C3811,'MSCI Database'!$C:$R,10, FALSE)="","",VLOOKUP($C3811,'MSCI Database'!$C:$R,10, FALSE)),"")</f>
        <v>576379</v>
      </c>
      <c r="Y3811" s="133" t="str">
        <f>IFERROR(IF(VLOOKUP($C3811,'MSCI Database'!$C:$R,11, FALSE)="","",VLOOKUP($C3811,'MSCI Database'!$C:$R,11, FALSE)),"")</f>
        <v>2019</v>
      </c>
      <c r="Z3811" s="133" t="str">
        <f>IFERROR(IF(VLOOKUP($C3811,'MSCI Database'!$C:$R,12, FALSE)="","",VLOOKUP($C3811,'MSCI Database'!$C:$R,12, FALSE)),"")</f>
        <v>Reported</v>
      </c>
      <c r="AA3811" s="202" t="str">
        <f>IFERROR(IF(VLOOKUP($C3811,'MSCI Database'!$C:$R,13, FALSE)="","",VLOOKUP($C3811,'MSCI Database'!$C:$R,13, FALSE)),"")</f>
        <v>COVID-19 linked slowdown, closures and staff reduction may exacerbate labor risks</v>
      </c>
    </row>
    <row r="3812" spans="1:27" s="130" customFormat="1" ht="15" hidden="1" customHeight="1" outlineLevel="1">
      <c r="A3812" s="130" t="s">
        <v>1975</v>
      </c>
      <c r="B3812" s="130" t="s">
        <v>1976</v>
      </c>
      <c r="C3812" s="130" t="s">
        <v>1977</v>
      </c>
      <c r="D3812" s="130" t="s">
        <v>12127</v>
      </c>
      <c r="E3812" s="130" t="s">
        <v>18674</v>
      </c>
      <c r="F3812" s="215">
        <v>3.3066703523518842E-2</v>
      </c>
      <c r="G3812" s="132" t="str">
        <f ca="1">IFERROR(_xll.BQL($A3812, "cur_mkt_cap(currency=EUR)")/1000000, " ")</f>
        <v xml:space="preserve"> </v>
      </c>
      <c r="M3812" s="308"/>
      <c r="N3812" s="215">
        <f t="shared" si="148"/>
        <v>3.5111691257646113E-4</v>
      </c>
      <c r="O3812" s="172" t="str">
        <f>IFERROR(IF(VLOOKUP($C3812,'MSCI Database'!$C:$R,2, FALSE)="","",VLOOKUP($C3812,'MSCI Database'!$C:$R,2, FALSE)),"")</f>
        <v>Beverages</v>
      </c>
      <c r="P3812" s="186" t="str">
        <f>IFERROR(IF(VLOOKUP($C3812,'MSCI Database'!$C:$R,3, FALSE)="","",VLOOKUP($C3812,'MSCI Database'!$C:$R,3, FALSE)),"")</f>
        <v>AAA</v>
      </c>
      <c r="Q3812" s="164" t="str">
        <f>IFERROR(IF(VLOOKUP($C3812,'MSCI Database'!$C:$R,4, FALSE)="","",VLOOKUP($C3812,'MSCI Database'!$C:$R,4, FALSE)),"")</f>
        <v>1</v>
      </c>
      <c r="R3812" s="164">
        <f>IFERROR(IF(VLOOKUP($C3812,'MSCI Database'!$C:$R,5, FALSE)="","",VLOOKUP($C3812,'MSCI Database'!$C:$R,5, FALSE)),"")</f>
        <v>10</v>
      </c>
      <c r="S3812" s="164">
        <f>IFERROR(IF(VLOOKUP($C3812,'MSCI Database'!$C:$R,6, FALSE)="","",VLOOKUP($C3812,'MSCI Database'!$C:$R,6, FALSE)),"")</f>
        <v>5.7</v>
      </c>
      <c r="T3812" s="211">
        <f>IFERROR(IF(VLOOKUP($C3812,'MSCI Database'!$C:$R,7, FALSE)="","",VLOOKUP($C3812,'MSCI Database'!$C:$R,7, FALSE)),"")</f>
        <v>8.3000000000000007</v>
      </c>
      <c r="U3812" s="164">
        <f>IFERROR(IF(VLOOKUP($C3812,'MSCI Database'!$C:$R,8, FALSE)="","",VLOOKUP($C3812,'MSCI Database'!$C:$R,8, FALSE)),"")</f>
        <v>5.9</v>
      </c>
      <c r="V3812" s="175">
        <f>IFERROR(IF(VLOOKUP($C3812,'MSCI Database'!$C:$R,9, FALSE)="","",VLOOKUP($C3812,'MSCI Database'!$C:$R,9, FALSE)),"")</f>
        <v>6.5</v>
      </c>
      <c r="W3812" s="165">
        <f t="shared" ca="1" si="149"/>
        <v>0</v>
      </c>
      <c r="X3812" s="236">
        <f>IFERROR(IF(VLOOKUP($C3812,'MSCI Database'!$C:$R,10, FALSE)="","",VLOOKUP($C3812,'MSCI Database'!$C:$R,10, FALSE)),"")</f>
        <v>563000</v>
      </c>
      <c r="Y3812" s="133" t="str">
        <f>IFERROR(IF(VLOOKUP($C3812,'MSCI Database'!$C:$R,11, FALSE)="","",VLOOKUP($C3812,'MSCI Database'!$C:$R,11, FALSE)),"")</f>
        <v>2020</v>
      </c>
      <c r="Z3812" s="133" t="str">
        <f>IFERROR(IF(VLOOKUP($C3812,'MSCI Database'!$C:$R,12, FALSE)="","",VLOOKUP($C3812,'MSCI Database'!$C:$R,12, FALSE)),"")</f>
        <v>Reported</v>
      </c>
      <c r="AA3812" s="202" t="str">
        <f>IFERROR(IF(VLOOKUP($C3812,'MSCI Database'!$C:$R,13, FALSE)="","",VLOOKUP($C3812,'MSCI Database'!$C:$R,13, FALSE)),"")</f>
        <v>Improved workplace safety performance and corporate governance</v>
      </c>
    </row>
    <row r="3813" spans="1:27" s="130" customFormat="1" ht="15" hidden="1" customHeight="1" outlineLevel="1">
      <c r="A3813" s="130" t="s">
        <v>1979</v>
      </c>
      <c r="B3813" s="130" t="s">
        <v>110</v>
      </c>
      <c r="C3813" s="130" t="s">
        <v>1980</v>
      </c>
      <c r="D3813" s="130" t="s">
        <v>12127</v>
      </c>
      <c r="E3813" s="130" t="s">
        <v>18673</v>
      </c>
      <c r="F3813" s="215">
        <v>3.3854590154213347E-2</v>
      </c>
      <c r="G3813" s="132" t="str">
        <f ca="1">IFERROR(_xll.BQL($A3813, "cur_mkt_cap(currency=EUR)")/1000000, " ")</f>
        <v xml:space="preserve"> </v>
      </c>
      <c r="M3813" s="308"/>
      <c r="N3813" s="215">
        <f t="shared" si="148"/>
        <v>3.5948304199825135E-4</v>
      </c>
      <c r="O3813" s="172" t="str">
        <f>IFERROR(IF(VLOOKUP($C3813,'MSCI Database'!$C:$R,2, FALSE)="","",VLOOKUP($C3813,'MSCI Database'!$C:$R,2, FALSE)),"")</f>
        <v>Marine Transport</v>
      </c>
      <c r="P3813" s="186" t="str">
        <f>IFERROR(IF(VLOOKUP($C3813,'MSCI Database'!$C:$R,3, FALSE)="","",VLOOKUP($C3813,'MSCI Database'!$C:$R,3, FALSE)),"")</f>
        <v>A</v>
      </c>
      <c r="Q3813" s="164" t="str">
        <f>IFERROR(IF(VLOOKUP($C3813,'MSCI Database'!$C:$R,4, FALSE)="","",VLOOKUP($C3813,'MSCI Database'!$C:$R,4, FALSE)),"")</f>
        <v>0</v>
      </c>
      <c r="R3813" s="164">
        <f>IFERROR(IF(VLOOKUP($C3813,'MSCI Database'!$C:$R,5, FALSE)="","",VLOOKUP($C3813,'MSCI Database'!$C:$R,5, FALSE)),"")</f>
        <v>6.9</v>
      </c>
      <c r="S3813" s="164">
        <f>IFERROR(IF(VLOOKUP($C3813,'MSCI Database'!$C:$R,6, FALSE)="","",VLOOKUP($C3813,'MSCI Database'!$C:$R,6, FALSE)),"")</f>
        <v>5.5</v>
      </c>
      <c r="T3813" s="211">
        <f>IFERROR(IF(VLOOKUP($C3813,'MSCI Database'!$C:$R,7, FALSE)="","",VLOOKUP($C3813,'MSCI Database'!$C:$R,7, FALSE)),"")</f>
        <v>5.9</v>
      </c>
      <c r="U3813" s="164">
        <f>IFERROR(IF(VLOOKUP($C3813,'MSCI Database'!$C:$R,8, FALSE)="","",VLOOKUP($C3813,'MSCI Database'!$C:$R,8, FALSE)),"")</f>
        <v>6.1</v>
      </c>
      <c r="V3813" s="175">
        <f>IFERROR(IF(VLOOKUP($C3813,'MSCI Database'!$C:$R,9, FALSE)="","",VLOOKUP($C3813,'MSCI Database'!$C:$R,9, FALSE)),"")</f>
        <v>5.8</v>
      </c>
      <c r="W3813" s="165">
        <f t="shared" ca="1" si="149"/>
        <v>0</v>
      </c>
      <c r="X3813" s="236">
        <f>IFERROR(IF(VLOOKUP($C3813,'MSCI Database'!$C:$R,10, FALSE)="","",VLOOKUP($C3813,'MSCI Database'!$C:$R,10, FALSE)),"")</f>
        <v>36491000</v>
      </c>
      <c r="Y3813" s="133" t="str">
        <f>IFERROR(IF(VLOOKUP($C3813,'MSCI Database'!$C:$R,11, FALSE)="","",VLOOKUP($C3813,'MSCI Database'!$C:$R,11, FALSE)),"")</f>
        <v>2019</v>
      </c>
      <c r="Z3813" s="133" t="str">
        <f>IFERROR(IF(VLOOKUP($C3813,'MSCI Database'!$C:$R,12, FALSE)="","",VLOOKUP($C3813,'MSCI Database'!$C:$R,12, FALSE)),"")</f>
        <v>Reported</v>
      </c>
      <c r="AA3813" s="202" t="str">
        <f>IFERROR(IF(VLOOKUP($C3813,'MSCI Database'!$C:$R,13, FALSE)="","",VLOOKUP($C3813,'MSCI Database'!$C:$R,13, FALSE)),"")</f>
        <v>Credit line linked to progress in reduction of carbon emission</v>
      </c>
    </row>
    <row r="3814" spans="1:27" s="130" customFormat="1" ht="15" hidden="1" customHeight="1" outlineLevel="1">
      <c r="A3814" s="130" t="s">
        <v>6157</v>
      </c>
      <c r="B3814" s="130" t="s">
        <v>6158</v>
      </c>
      <c r="C3814" s="130" t="s">
        <v>6159</v>
      </c>
      <c r="D3814" s="130" t="s">
        <v>12137</v>
      </c>
      <c r="E3814" s="130" t="s">
        <v>18689</v>
      </c>
      <c r="F3814" s="215">
        <v>7.3607466544065477E-3</v>
      </c>
      <c r="G3814" s="132" t="str">
        <f ca="1">IFERROR(_xll.BQL($A3814, "cur_mkt_cap(currency=EUR)")/1000000, " ")</f>
        <v xml:space="preserve"> </v>
      </c>
      <c r="M3814" s="308"/>
      <c r="N3814" s="215">
        <f t="shared" si="148"/>
        <v>7.8159670126008105E-5</v>
      </c>
      <c r="O3814" s="172" t="str">
        <f>IFERROR(IF(VLOOKUP($C3814,'MSCI Database'!$C:$R,2, FALSE)="","",VLOOKUP($C3814,'MSCI Database'!$C:$R,2, FALSE)),"")</f>
        <v>Semiconductors &amp; Semiconductor Equipment</v>
      </c>
      <c r="P3814" s="186" t="str">
        <f>IFERROR(IF(VLOOKUP($C3814,'MSCI Database'!$C:$R,3, FALSE)="","",VLOOKUP($C3814,'MSCI Database'!$C:$R,3, FALSE)),"")</f>
        <v>BBB</v>
      </c>
      <c r="Q3814" s="164" t="str">
        <f>IFERROR(IF(VLOOKUP($C3814,'MSCI Database'!$C:$R,4, FALSE)="","",VLOOKUP($C3814,'MSCI Database'!$C:$R,4, FALSE)),"")</f>
        <v>0</v>
      </c>
      <c r="R3814" s="164">
        <f>IFERROR(IF(VLOOKUP($C3814,'MSCI Database'!$C:$R,5, FALSE)="","",VLOOKUP($C3814,'MSCI Database'!$C:$R,5, FALSE)),"")</f>
        <v>5.2</v>
      </c>
      <c r="S3814" s="164">
        <f>IFERROR(IF(VLOOKUP($C3814,'MSCI Database'!$C:$R,6, FALSE)="","",VLOOKUP($C3814,'MSCI Database'!$C:$R,6, FALSE)),"")</f>
        <v>5.5</v>
      </c>
      <c r="T3814" s="211">
        <f>IFERROR(IF(VLOOKUP($C3814,'MSCI Database'!$C:$R,7, FALSE)="","",VLOOKUP($C3814,'MSCI Database'!$C:$R,7, FALSE)),"")</f>
        <v>6.4</v>
      </c>
      <c r="U3814" s="164">
        <f>IFERROR(IF(VLOOKUP($C3814,'MSCI Database'!$C:$R,8, FALSE)="","",VLOOKUP($C3814,'MSCI Database'!$C:$R,8, FALSE)),"")</f>
        <v>4</v>
      </c>
      <c r="V3814" s="175">
        <f>IFERROR(IF(VLOOKUP($C3814,'MSCI Database'!$C:$R,9, FALSE)="","",VLOOKUP($C3814,'MSCI Database'!$C:$R,9, FALSE)),"")</f>
        <v>5.2</v>
      </c>
      <c r="W3814" s="165">
        <f t="shared" ca="1" si="149"/>
        <v>0</v>
      </c>
      <c r="X3814" s="236">
        <f>IFERROR(IF(VLOOKUP($C3814,'MSCI Database'!$C:$R,10, FALSE)="","",VLOOKUP($C3814,'MSCI Database'!$C:$R,10, FALSE)),"")</f>
        <v>170493</v>
      </c>
      <c r="Y3814" s="133" t="str">
        <f>IFERROR(IF(VLOOKUP($C3814,'MSCI Database'!$C:$R,11, FALSE)="","",VLOOKUP($C3814,'MSCI Database'!$C:$R,11, FALSE)),"")</f>
        <v>2019</v>
      </c>
      <c r="Z3814" s="133" t="str">
        <f>IFERROR(IF(VLOOKUP($C3814,'MSCI Database'!$C:$R,12, FALSE)="","",VLOOKUP($C3814,'MSCI Database'!$C:$R,12, FALSE)),"")</f>
        <v>Reported</v>
      </c>
      <c r="AA3814" s="202" t="str">
        <f>IFERROR(IF(VLOOKUP($C3814,'MSCI Database'!$C:$R,13, FALSE)="","",VLOOKUP($C3814,'MSCI Database'!$C:$R,13, FALSE)),"")</f>
        <v>Strong talent management strategy; limited measures for responsible sourcing of conflict minerals</v>
      </c>
    </row>
    <row r="3815" spans="1:27" s="130" customFormat="1" ht="15" hidden="1" customHeight="1" outlineLevel="1">
      <c r="A3815" s="130" t="s">
        <v>349</v>
      </c>
      <c r="B3815" s="130" t="s">
        <v>350</v>
      </c>
      <c r="C3815" s="130" t="s">
        <v>351</v>
      </c>
      <c r="D3815" s="130" t="s">
        <v>18679</v>
      </c>
      <c r="E3815" s="130" t="s">
        <v>18684</v>
      </c>
      <c r="F3815" s="215">
        <v>0.15902646492269221</v>
      </c>
      <c r="G3815" s="132" t="str">
        <f ca="1">IFERROR(_xll.BQL($A3815, "cur_mkt_cap(currency=EUR)")/1000000, " ")</f>
        <v xml:space="preserve"> </v>
      </c>
      <c r="M3815" s="308"/>
      <c r="N3815" s="215">
        <f t="shared" si="148"/>
        <v>1.6886134821963838E-3</v>
      </c>
      <c r="O3815" s="172" t="str">
        <f>IFERROR(IF(VLOOKUP($C3815,'MSCI Database'!$C:$R,2, FALSE)="","",VLOOKUP($C3815,'MSCI Database'!$C:$R,2, FALSE)),"")</f>
        <v>Metals and Mining - Non-Precious Metals</v>
      </c>
      <c r="P3815" s="186" t="str">
        <f>IFERROR(IF(VLOOKUP($C3815,'MSCI Database'!$C:$R,3, FALSE)="","",VLOOKUP($C3815,'MSCI Database'!$C:$R,3, FALSE)),"")</f>
        <v>A</v>
      </c>
      <c r="Q3815" s="164" t="str">
        <f>IFERROR(IF(VLOOKUP($C3815,'MSCI Database'!$C:$R,4, FALSE)="","",VLOOKUP($C3815,'MSCI Database'!$C:$R,4, FALSE)),"")</f>
        <v>1</v>
      </c>
      <c r="R3815" s="164">
        <f>IFERROR(IF(VLOOKUP($C3815,'MSCI Database'!$C:$R,5, FALSE)="","",VLOOKUP($C3815,'MSCI Database'!$C:$R,5, FALSE)),"")</f>
        <v>5.8</v>
      </c>
      <c r="S3815" s="164">
        <f>IFERROR(IF(VLOOKUP($C3815,'MSCI Database'!$C:$R,6, FALSE)="","",VLOOKUP($C3815,'MSCI Database'!$C:$R,6, FALSE)),"")</f>
        <v>1.9</v>
      </c>
      <c r="T3815" s="211">
        <f>IFERROR(IF(VLOOKUP($C3815,'MSCI Database'!$C:$R,7, FALSE)="","",VLOOKUP($C3815,'MSCI Database'!$C:$R,7, FALSE)),"")</f>
        <v>4.3</v>
      </c>
      <c r="U3815" s="164">
        <f>IFERROR(IF(VLOOKUP($C3815,'MSCI Database'!$C:$R,8, FALSE)="","",VLOOKUP($C3815,'MSCI Database'!$C:$R,8, FALSE)),"")</f>
        <v>7.2</v>
      </c>
      <c r="V3815" s="175">
        <f>IFERROR(IF(VLOOKUP($C3815,'MSCI Database'!$C:$R,9, FALSE)="","",VLOOKUP($C3815,'MSCI Database'!$C:$R,9, FALSE)),"")</f>
        <v>4.4000000000000004</v>
      </c>
      <c r="W3815" s="165">
        <f t="shared" ca="1" si="149"/>
        <v>0</v>
      </c>
      <c r="X3815" s="236">
        <f>IFERROR(IF(VLOOKUP($C3815,'MSCI Database'!$C:$R,10, FALSE)="","",VLOOKUP($C3815,'MSCI Database'!$C:$R,10, FALSE)),"")</f>
        <v>15800000</v>
      </c>
      <c r="Y3815" s="133" t="str">
        <f>IFERROR(IF(VLOOKUP($C3815,'MSCI Database'!$C:$R,11, FALSE)="","",VLOOKUP($C3815,'MSCI Database'!$C:$R,11, FALSE)),"")</f>
        <v>2020</v>
      </c>
      <c r="Z3815" s="133" t="str">
        <f>IFERROR(IF(VLOOKUP($C3815,'MSCI Database'!$C:$R,12, FALSE)="","",VLOOKUP($C3815,'MSCI Database'!$C:$R,12, FALSE)),"")</f>
        <v>Reported</v>
      </c>
      <c r="AA3815" s="202" t="str">
        <f>IFERROR(IF(VLOOKUP($C3815,'MSCI Database'!$C:$R,13, FALSE)="","",VLOOKUP($C3815,'MSCI Database'!$C:$R,13, FALSE)),"")</f>
        <v>Strong governance and business ethics practices; expansion projects face community opposition</v>
      </c>
    </row>
    <row r="3816" spans="1:27" s="130" customFormat="1" ht="15" hidden="1" customHeight="1" outlineLevel="1">
      <c r="A3816" s="130" t="s">
        <v>2772</v>
      </c>
      <c r="B3816" s="130" t="s">
        <v>2773</v>
      </c>
      <c r="C3816" s="130" t="s">
        <v>2774</v>
      </c>
      <c r="D3816" s="130" t="s">
        <v>18675</v>
      </c>
      <c r="E3816" s="130" t="s">
        <v>18704</v>
      </c>
      <c r="F3816" s="215">
        <v>2.6827636676652701E-2</v>
      </c>
      <c r="G3816" s="132" t="str">
        <f ca="1">IFERROR(_xll.BQL($A3816, "cur_mkt_cap(currency=EUR)")/1000000, " ")</f>
        <v xml:space="preserve"> </v>
      </c>
      <c r="M3816" s="308"/>
      <c r="N3816" s="215">
        <f t="shared" si="148"/>
        <v>2.848677357550797E-4</v>
      </c>
      <c r="O3816" s="172" t="str">
        <f>IFERROR(IF(VLOOKUP($C3816,'MSCI Database'!$C:$R,2, FALSE)="","",VLOOKUP($C3816,'MSCI Database'!$C:$R,2, FALSE)),"")</f>
        <v>Real Estate Development &amp; Diversified Activities</v>
      </c>
      <c r="P3816" s="186" t="str">
        <f>IFERROR(IF(VLOOKUP($C3816,'MSCI Database'!$C:$R,3, FALSE)="","",VLOOKUP($C3816,'MSCI Database'!$C:$R,3, FALSE)),"")</f>
        <v>BBB</v>
      </c>
      <c r="Q3816" s="164" t="str">
        <f>IFERROR(IF(VLOOKUP($C3816,'MSCI Database'!$C:$R,4, FALSE)="","",VLOOKUP($C3816,'MSCI Database'!$C:$R,4, FALSE)),"")</f>
        <v>0</v>
      </c>
      <c r="R3816" s="164">
        <f>IFERROR(IF(VLOOKUP($C3816,'MSCI Database'!$C:$R,5, FALSE)="","",VLOOKUP($C3816,'MSCI Database'!$C:$R,5, FALSE)),"")</f>
        <v>5.7</v>
      </c>
      <c r="S3816" s="164">
        <f>IFERROR(IF(VLOOKUP($C3816,'MSCI Database'!$C:$R,6, FALSE)="","",VLOOKUP($C3816,'MSCI Database'!$C:$R,6, FALSE)),"")</f>
        <v>6</v>
      </c>
      <c r="T3816" s="211">
        <f>IFERROR(IF(VLOOKUP($C3816,'MSCI Database'!$C:$R,7, FALSE)="","",VLOOKUP($C3816,'MSCI Database'!$C:$R,7, FALSE)),"")</f>
        <v>4.3</v>
      </c>
      <c r="U3816" s="164">
        <f>IFERROR(IF(VLOOKUP($C3816,'MSCI Database'!$C:$R,8, FALSE)="","",VLOOKUP($C3816,'MSCI Database'!$C:$R,8, FALSE)),"")</f>
        <v>4.5999999999999996</v>
      </c>
      <c r="V3816" s="175">
        <f>IFERROR(IF(VLOOKUP($C3816,'MSCI Database'!$C:$R,9, FALSE)="","",VLOOKUP($C3816,'MSCI Database'!$C:$R,9, FALSE)),"")</f>
        <v>4.8</v>
      </c>
      <c r="W3816" s="165">
        <f t="shared" ca="1" si="149"/>
        <v>0</v>
      </c>
      <c r="X3816" s="236">
        <f>IFERROR(IF(VLOOKUP($C3816,'MSCI Database'!$C:$R,10, FALSE)="","",VLOOKUP($C3816,'MSCI Database'!$C:$R,10, FALSE)),"")</f>
        <v>378402</v>
      </c>
      <c r="Y3816" s="133" t="str">
        <f>IFERROR(IF(VLOOKUP($C3816,'MSCI Database'!$C:$R,11, FALSE)="","",VLOOKUP($C3816,'MSCI Database'!$C:$R,11, FALSE)),"")</f>
        <v>2019</v>
      </c>
      <c r="Z3816" s="133" t="str">
        <f>IFERROR(IF(VLOOKUP($C3816,'MSCI Database'!$C:$R,12, FALSE)="","",VLOOKUP($C3816,'MSCI Database'!$C:$R,12, FALSE)),"")</f>
        <v>Reported</v>
      </c>
      <c r="AA3816" s="202" t="str">
        <f>IFERROR(IF(VLOOKUP($C3816,'MSCI Database'!$C:$R,13, FALSE)="","",VLOOKUP($C3816,'MSCI Database'!$C:$R,13, FALSE)),"")</f>
        <v>Defined strategy on harnessing property energy efficiency</v>
      </c>
    </row>
    <row r="3817" spans="1:27" s="130" customFormat="1" ht="15" hidden="1" customHeight="1" outlineLevel="1">
      <c r="A3817" s="130" t="s">
        <v>8044</v>
      </c>
      <c r="B3817" s="130" t="s">
        <v>8045</v>
      </c>
      <c r="C3817" s="130" t="s">
        <v>8046</v>
      </c>
      <c r="D3817" s="130" t="s">
        <v>12128</v>
      </c>
      <c r="E3817" s="130" t="s">
        <v>18682</v>
      </c>
      <c r="F3817" s="215">
        <v>0.20830385832058779</v>
      </c>
      <c r="G3817" s="132" t="str">
        <f ca="1">IFERROR(_xll.BQL($A3817, "cur_mkt_cap(currency=EUR)")/1000000, " ")</f>
        <v xml:space="preserve"> </v>
      </c>
      <c r="M3817" s="308"/>
      <c r="N3817" s="215">
        <f t="shared" si="148"/>
        <v>2.2118626841429452E-3</v>
      </c>
      <c r="O3817" s="172" t="str">
        <f>IFERROR(IF(VLOOKUP($C3817,'MSCI Database'!$C:$R,2, FALSE)="","",VLOOKUP($C3817,'MSCI Database'!$C:$R,2, FALSE)),"")</f>
        <v>Restaurants</v>
      </c>
      <c r="P3817" s="186" t="str">
        <f>IFERROR(IF(VLOOKUP($C3817,'MSCI Database'!$C:$R,3, FALSE)="","",VLOOKUP($C3817,'MSCI Database'!$C:$R,3, FALSE)),"")</f>
        <v>BBB</v>
      </c>
      <c r="Q3817" s="164" t="str">
        <f>IFERROR(IF(VLOOKUP($C3817,'MSCI Database'!$C:$R,4, FALSE)="","",VLOOKUP($C3817,'MSCI Database'!$C:$R,4, FALSE)),"")</f>
        <v>0</v>
      </c>
      <c r="R3817" s="164">
        <f>IFERROR(IF(VLOOKUP($C3817,'MSCI Database'!$C:$R,5, FALSE)="","",VLOOKUP($C3817,'MSCI Database'!$C:$R,5, FALSE)),"")</f>
        <v>4.5999999999999996</v>
      </c>
      <c r="S3817" s="164">
        <f>IFERROR(IF(VLOOKUP($C3817,'MSCI Database'!$C:$R,6, FALSE)="","",VLOOKUP($C3817,'MSCI Database'!$C:$R,6, FALSE)),"")</f>
        <v>5</v>
      </c>
      <c r="T3817" s="211">
        <f>IFERROR(IF(VLOOKUP($C3817,'MSCI Database'!$C:$R,7, FALSE)="","",VLOOKUP($C3817,'MSCI Database'!$C:$R,7, FALSE)),"")</f>
        <v>4</v>
      </c>
      <c r="U3817" s="164">
        <f>IFERROR(IF(VLOOKUP($C3817,'MSCI Database'!$C:$R,8, FALSE)="","",VLOOKUP($C3817,'MSCI Database'!$C:$R,8, FALSE)),"")</f>
        <v>4.9000000000000004</v>
      </c>
      <c r="V3817" s="175">
        <f>IFERROR(IF(VLOOKUP($C3817,'MSCI Database'!$C:$R,9, FALSE)="","",VLOOKUP($C3817,'MSCI Database'!$C:$R,9, FALSE)),"")</f>
        <v>4.5</v>
      </c>
      <c r="W3817" s="165">
        <f t="shared" ca="1" si="149"/>
        <v>0</v>
      </c>
      <c r="X3817" s="236">
        <f>IFERROR(IF(VLOOKUP($C3817,'MSCI Database'!$C:$R,10, FALSE)="","",VLOOKUP($C3817,'MSCI Database'!$C:$R,10, FALSE)),"")</f>
        <v>1171571</v>
      </c>
      <c r="Y3817" s="133" t="str">
        <f>IFERROR(IF(VLOOKUP($C3817,'MSCI Database'!$C:$R,11, FALSE)="","",VLOOKUP($C3817,'MSCI Database'!$C:$R,11, FALSE)),"")</f>
        <v>2019</v>
      </c>
      <c r="Z3817" s="133" t="str">
        <f>IFERROR(IF(VLOOKUP($C3817,'MSCI Database'!$C:$R,12, FALSE)="","",VLOOKUP($C3817,'MSCI Database'!$C:$R,12, FALSE)),"")</f>
        <v>Reported</v>
      </c>
      <c r="AA3817" s="202" t="str">
        <f>IFERROR(IF(VLOOKUP($C3817,'MSCI Database'!$C:$R,13, FALSE)="","",VLOOKUP($C3817,'MSCI Database'!$C:$R,13, FALSE)),"")</f>
        <v>Strong packaging improvement initiatives</v>
      </c>
    </row>
    <row r="3818" spans="1:27" s="130" customFormat="1" ht="15" hidden="1" customHeight="1" outlineLevel="1">
      <c r="A3818" s="130" t="s">
        <v>20663</v>
      </c>
      <c r="B3818" s="130" t="s">
        <v>20664</v>
      </c>
      <c r="C3818" s="130" t="s">
        <v>5680</v>
      </c>
      <c r="D3818" s="130" t="s">
        <v>18733</v>
      </c>
      <c r="E3818" s="130" t="s">
        <v>18688</v>
      </c>
      <c r="F3818" s="215">
        <v>5.6213658831443712E-2</v>
      </c>
      <c r="G3818" s="132" t="str">
        <f ca="1">IFERROR(_xll.BQL($A3818, "cur_mkt_cap(currency=EUR)")/1000000, " ")</f>
        <v xml:space="preserve"> </v>
      </c>
      <c r="M3818" s="308"/>
      <c r="N3818" s="215">
        <f t="shared" si="148"/>
        <v>5.9690154234711063E-4</v>
      </c>
      <c r="O3818" s="172" t="str">
        <f>IFERROR(IF(VLOOKUP($C3818,'MSCI Database'!$C:$R,2, FALSE)="","",VLOOKUP($C3818,'MSCI Database'!$C:$R,2, FALSE)),"")</f>
        <v>Banks</v>
      </c>
      <c r="P3818" s="186" t="str">
        <f>IFERROR(IF(VLOOKUP($C3818,'MSCI Database'!$C:$R,3, FALSE)="","",VLOOKUP($C3818,'MSCI Database'!$C:$R,3, FALSE)),"")</f>
        <v>BB</v>
      </c>
      <c r="Q3818" s="164" t="str">
        <f>IFERROR(IF(VLOOKUP($C3818,'MSCI Database'!$C:$R,4, FALSE)="","",VLOOKUP($C3818,'MSCI Database'!$C:$R,4, FALSE)),"")</f>
        <v>0</v>
      </c>
      <c r="R3818" s="164">
        <f>IFERROR(IF(VLOOKUP($C3818,'MSCI Database'!$C:$R,5, FALSE)="","",VLOOKUP($C3818,'MSCI Database'!$C:$R,5, FALSE)),"")</f>
        <v>3.3</v>
      </c>
      <c r="S3818" s="164">
        <f>IFERROR(IF(VLOOKUP($C3818,'MSCI Database'!$C:$R,6, FALSE)="","",VLOOKUP($C3818,'MSCI Database'!$C:$R,6, FALSE)),"")</f>
        <v>1.5</v>
      </c>
      <c r="T3818" s="211">
        <f>IFERROR(IF(VLOOKUP($C3818,'MSCI Database'!$C:$R,7, FALSE)="","",VLOOKUP($C3818,'MSCI Database'!$C:$R,7, FALSE)),"")</f>
        <v>4.0999999999999996</v>
      </c>
      <c r="U3818" s="164">
        <f>IFERROR(IF(VLOOKUP($C3818,'MSCI Database'!$C:$R,8, FALSE)="","",VLOOKUP($C3818,'MSCI Database'!$C:$R,8, FALSE)),"")</f>
        <v>1.4</v>
      </c>
      <c r="V3818" s="175">
        <f>IFERROR(IF(VLOOKUP($C3818,'MSCI Database'!$C:$R,9, FALSE)="","",VLOOKUP($C3818,'MSCI Database'!$C:$R,9, FALSE)),"")</f>
        <v>2.9</v>
      </c>
      <c r="W3818" s="165">
        <f t="shared" ca="1" si="149"/>
        <v>0</v>
      </c>
      <c r="X3818" s="236">
        <f>IFERROR(IF(VLOOKUP($C3818,'MSCI Database'!$C:$R,10, FALSE)="","",VLOOKUP($C3818,'MSCI Database'!$C:$R,10, FALSE)),"")</f>
        <v>40086</v>
      </c>
      <c r="Y3818" s="133" t="str">
        <f>IFERROR(IF(VLOOKUP($C3818,'MSCI Database'!$C:$R,11, FALSE)="","",VLOOKUP($C3818,'MSCI Database'!$C:$R,11, FALSE)),"")</f>
        <v>2019</v>
      </c>
      <c r="Z3818" s="133" t="str">
        <f>IFERROR(IF(VLOOKUP($C3818,'MSCI Database'!$C:$R,12, FALSE)="","",VLOOKUP($C3818,'MSCI Database'!$C:$R,12, FALSE)),"")</f>
        <v>E.Segmt-Moderate</v>
      </c>
      <c r="AA3818" s="202" t="str">
        <f>IFERROR(IF(VLOOKUP($C3818,'MSCI Database'!$C:$R,13, FALSE)="","",VLOOKUP($C3818,'MSCI Database'!$C:$R,13, FALSE)),"")</f>
        <v>Limited disclosure on policies to mitigate risks related to privacy and data security</v>
      </c>
    </row>
    <row r="3819" spans="1:27" s="130" customFormat="1" ht="15" hidden="1" customHeight="1" outlineLevel="1">
      <c r="A3819" s="130" t="s">
        <v>8452</v>
      </c>
      <c r="B3819" s="130" t="s">
        <v>8453</v>
      </c>
      <c r="C3819" s="130" t="s">
        <v>8454</v>
      </c>
      <c r="D3819" s="130" t="s">
        <v>18703</v>
      </c>
      <c r="E3819" s="130" t="s">
        <v>18688</v>
      </c>
      <c r="F3819" s="215">
        <v>1.425254420415391E-2</v>
      </c>
      <c r="G3819" s="132" t="str">
        <f ca="1">IFERROR(_xll.BQL($A3819, "cur_mkt_cap(currency=EUR)")/1000000, " ")</f>
        <v xml:space="preserve"> </v>
      </c>
      <c r="M3819" s="308"/>
      <c r="N3819" s="215">
        <f t="shared" si="148"/>
        <v>1.513398308290005E-4</v>
      </c>
      <c r="O3819" s="172" t="str">
        <f>IFERROR(IF(VLOOKUP($C3819,'MSCI Database'!$C:$R,2, FALSE)="","",VLOOKUP($C3819,'MSCI Database'!$C:$R,2, FALSE)),"")</f>
        <v>Banks</v>
      </c>
      <c r="P3819" s="186" t="str">
        <f>IFERROR(IF(VLOOKUP($C3819,'MSCI Database'!$C:$R,3, FALSE)="","",VLOOKUP($C3819,'MSCI Database'!$C:$R,3, FALSE)),"")</f>
        <v>BBB</v>
      </c>
      <c r="Q3819" s="164" t="str">
        <f>IFERROR(IF(VLOOKUP($C3819,'MSCI Database'!$C:$R,4, FALSE)="","",VLOOKUP($C3819,'MSCI Database'!$C:$R,4, FALSE)),"")</f>
        <v>1</v>
      </c>
      <c r="R3819" s="164">
        <f>IFERROR(IF(VLOOKUP($C3819,'MSCI Database'!$C:$R,5, FALSE)="","",VLOOKUP($C3819,'MSCI Database'!$C:$R,5, FALSE)),"")</f>
        <v>4.5999999999999996</v>
      </c>
      <c r="S3819" s="164">
        <f>IFERROR(IF(VLOOKUP($C3819,'MSCI Database'!$C:$R,6, FALSE)="","",VLOOKUP($C3819,'MSCI Database'!$C:$R,6, FALSE)),"")</f>
        <v>3.5</v>
      </c>
      <c r="T3819" s="211">
        <f>IFERROR(IF(VLOOKUP($C3819,'MSCI Database'!$C:$R,7, FALSE)="","",VLOOKUP($C3819,'MSCI Database'!$C:$R,7, FALSE)),"")</f>
        <v>3.7</v>
      </c>
      <c r="U3819" s="164">
        <f>IFERROR(IF(VLOOKUP($C3819,'MSCI Database'!$C:$R,8, FALSE)="","",VLOOKUP($C3819,'MSCI Database'!$C:$R,8, FALSE)),"")</f>
        <v>4.4000000000000004</v>
      </c>
      <c r="V3819" s="175">
        <f>IFERROR(IF(VLOOKUP($C3819,'MSCI Database'!$C:$R,9, FALSE)="","",VLOOKUP($C3819,'MSCI Database'!$C:$R,9, FALSE)),"")</f>
        <v>3.9</v>
      </c>
      <c r="W3819" s="165">
        <f t="shared" ca="1" si="149"/>
        <v>0</v>
      </c>
      <c r="X3819" s="236">
        <f>IFERROR(IF(VLOOKUP($C3819,'MSCI Database'!$C:$R,10, FALSE)="","",VLOOKUP($C3819,'MSCI Database'!$C:$R,10, FALSE)),"")</f>
        <v>31765</v>
      </c>
      <c r="Y3819" s="133" t="str">
        <f>IFERROR(IF(VLOOKUP($C3819,'MSCI Database'!$C:$R,11, FALSE)="","",VLOOKUP($C3819,'MSCI Database'!$C:$R,11, FALSE)),"")</f>
        <v>2019</v>
      </c>
      <c r="Z3819" s="133" t="str">
        <f>IFERROR(IF(VLOOKUP($C3819,'MSCI Database'!$C:$R,12, FALSE)="","",VLOOKUP($C3819,'MSCI Database'!$C:$R,12, FALSE)),"")</f>
        <v>Reported</v>
      </c>
      <c r="AA3819" s="202" t="str">
        <f>IFERROR(IF(VLOOKUP($C3819,'MSCI Database'!$C:$R,13, FALSE)="","",VLOOKUP($C3819,'MSCI Database'!$C:$R,13, FALSE)),"")</f>
        <v>Corporate governance improvements drive upgrade</v>
      </c>
    </row>
    <row r="3820" spans="1:27" s="130" customFormat="1" ht="15" hidden="1" customHeight="1" outlineLevel="1">
      <c r="A3820" s="130" t="s">
        <v>6626</v>
      </c>
      <c r="B3820" s="130" t="s">
        <v>6627</v>
      </c>
      <c r="C3820" s="130" t="s">
        <v>6628</v>
      </c>
      <c r="D3820" s="130" t="s">
        <v>12128</v>
      </c>
      <c r="E3820" s="130" t="s">
        <v>18673</v>
      </c>
      <c r="F3820" s="215">
        <v>0.20233260803820449</v>
      </c>
      <c r="G3820" s="132" t="str">
        <f ca="1">IFERROR(_xll.BQL($A3820, "cur_mkt_cap(currency=EUR)")/1000000, " ")</f>
        <v xml:space="preserve"> </v>
      </c>
      <c r="M3820" s="308"/>
      <c r="N3820" s="215">
        <f t="shared" si="148"/>
        <v>2.1484573022946905E-3</v>
      </c>
      <c r="O3820" s="172" t="str">
        <f>IFERROR(IF(VLOOKUP($C3820,'MSCI Database'!$C:$R,2, FALSE)="","",VLOOKUP($C3820,'MSCI Database'!$C:$R,2, FALSE)),"")</f>
        <v>Construction &amp; Farm Machinery &amp; Heavy Trucks</v>
      </c>
      <c r="P3820" s="186" t="str">
        <f>IFERROR(IF(VLOOKUP($C3820,'MSCI Database'!$C:$R,3, FALSE)="","",VLOOKUP($C3820,'MSCI Database'!$C:$R,3, FALSE)),"")</f>
        <v>A</v>
      </c>
      <c r="Q3820" s="164" t="str">
        <f>IFERROR(IF(VLOOKUP($C3820,'MSCI Database'!$C:$R,4, FALSE)="","",VLOOKUP($C3820,'MSCI Database'!$C:$R,4, FALSE)),"")</f>
        <v>0</v>
      </c>
      <c r="R3820" s="164">
        <f>IFERROR(IF(VLOOKUP($C3820,'MSCI Database'!$C:$R,5, FALSE)="","",VLOOKUP($C3820,'MSCI Database'!$C:$R,5, FALSE)),"")</f>
        <v>6.9</v>
      </c>
      <c r="S3820" s="164">
        <f>IFERROR(IF(VLOOKUP($C3820,'MSCI Database'!$C:$R,6, FALSE)="","",VLOOKUP($C3820,'MSCI Database'!$C:$R,6, FALSE)),"")</f>
        <v>5.6</v>
      </c>
      <c r="T3820" s="211">
        <f>IFERROR(IF(VLOOKUP($C3820,'MSCI Database'!$C:$R,7, FALSE)="","",VLOOKUP($C3820,'MSCI Database'!$C:$R,7, FALSE)),"")</f>
        <v>6.2</v>
      </c>
      <c r="U3820" s="164">
        <f>IFERROR(IF(VLOOKUP($C3820,'MSCI Database'!$C:$R,8, FALSE)="","",VLOOKUP($C3820,'MSCI Database'!$C:$R,8, FALSE)),"")</f>
        <v>3</v>
      </c>
      <c r="V3820" s="175">
        <f>IFERROR(IF(VLOOKUP($C3820,'MSCI Database'!$C:$R,9, FALSE)="","",VLOOKUP($C3820,'MSCI Database'!$C:$R,9, FALSE)),"")</f>
        <v>4.7</v>
      </c>
      <c r="W3820" s="165">
        <f t="shared" ca="1" si="149"/>
        <v>0</v>
      </c>
      <c r="X3820" s="236">
        <f>IFERROR(IF(VLOOKUP($C3820,'MSCI Database'!$C:$R,10, FALSE)="","",VLOOKUP($C3820,'MSCI Database'!$C:$R,10, FALSE)),"")</f>
        <v>1831000</v>
      </c>
      <c r="Y3820" s="133" t="str">
        <f>IFERROR(IF(VLOOKUP($C3820,'MSCI Database'!$C:$R,11, FALSE)="","",VLOOKUP($C3820,'MSCI Database'!$C:$R,11, FALSE)),"")</f>
        <v>2019</v>
      </c>
      <c r="Z3820" s="133" t="str">
        <f>IFERROR(IF(VLOOKUP($C3820,'MSCI Database'!$C:$R,12, FALSE)="","",VLOOKUP($C3820,'MSCI Database'!$C:$R,12, FALSE)),"")</f>
        <v>Reported</v>
      </c>
      <c r="AA3820" s="202" t="str">
        <f>IFERROR(IF(VLOOKUP($C3820,'MSCI Database'!$C:$R,13, FALSE)="","",VLOOKUP($C3820,'MSCI Database'!$C:$R,13, FALSE)),"")</f>
        <v>Continued focus on improving safety performance, but COVID-19 related layoffs persist</v>
      </c>
    </row>
    <row r="3821" spans="1:27" s="130" customFormat="1" ht="15" hidden="1" customHeight="1" outlineLevel="1">
      <c r="A3821" s="130" t="s">
        <v>1477</v>
      </c>
      <c r="B3821" s="130" t="s">
        <v>1478</v>
      </c>
      <c r="C3821" s="130" t="s">
        <v>1479</v>
      </c>
      <c r="D3821" s="130" t="s">
        <v>18678</v>
      </c>
      <c r="E3821" s="130" t="s">
        <v>18688</v>
      </c>
      <c r="F3821" s="215">
        <v>2.5961273758665929E-2</v>
      </c>
      <c r="G3821" s="132" t="str">
        <f ca="1">IFERROR(_xll.BQL($A3821, "cur_mkt_cap(currency=EUR)")/1000000, " ")</f>
        <v xml:space="preserve"> </v>
      </c>
      <c r="M3821" s="308"/>
      <c r="N3821" s="215">
        <f t="shared" si="148"/>
        <v>2.7566831033555192E-4</v>
      </c>
      <c r="O3821" s="172" t="str">
        <f>IFERROR(IF(VLOOKUP($C3821,'MSCI Database'!$C:$R,2, FALSE)="","",VLOOKUP($C3821,'MSCI Database'!$C:$R,2, FALSE)),"")</f>
        <v>Life &amp; Health Insurance</v>
      </c>
      <c r="P3821" s="186" t="str">
        <f>IFERROR(IF(VLOOKUP($C3821,'MSCI Database'!$C:$R,3, FALSE)="","",VLOOKUP($C3821,'MSCI Database'!$C:$R,3, FALSE)),"")</f>
        <v>BB</v>
      </c>
      <c r="Q3821" s="164" t="str">
        <f>IFERROR(IF(VLOOKUP($C3821,'MSCI Database'!$C:$R,4, FALSE)="","",VLOOKUP($C3821,'MSCI Database'!$C:$R,4, FALSE)),"")</f>
        <v>0</v>
      </c>
      <c r="R3821" s="164">
        <f>IFERROR(IF(VLOOKUP($C3821,'MSCI Database'!$C:$R,5, FALSE)="","",VLOOKUP($C3821,'MSCI Database'!$C:$R,5, FALSE)),"")</f>
        <v>3.4</v>
      </c>
      <c r="S3821" s="164">
        <f>IFERROR(IF(VLOOKUP($C3821,'MSCI Database'!$C:$R,6, FALSE)="","",VLOOKUP($C3821,'MSCI Database'!$C:$R,6, FALSE)),"")</f>
        <v>4.2</v>
      </c>
      <c r="T3821" s="211">
        <f>IFERROR(IF(VLOOKUP($C3821,'MSCI Database'!$C:$R,7, FALSE)="","",VLOOKUP($C3821,'MSCI Database'!$C:$R,7, FALSE)),"")</f>
        <v>3.5</v>
      </c>
      <c r="U3821" s="164">
        <f>IFERROR(IF(VLOOKUP($C3821,'MSCI Database'!$C:$R,8, FALSE)="","",VLOOKUP($C3821,'MSCI Database'!$C:$R,8, FALSE)),"")</f>
        <v>5.0999999999999996</v>
      </c>
      <c r="V3821" s="175">
        <f>IFERROR(IF(VLOOKUP($C3821,'MSCI Database'!$C:$R,9, FALSE)="","",VLOOKUP($C3821,'MSCI Database'!$C:$R,9, FALSE)),"")</f>
        <v>4.0999999999999996</v>
      </c>
      <c r="W3821" s="165">
        <f t="shared" ca="1" si="149"/>
        <v>0</v>
      </c>
      <c r="X3821" s="236">
        <f>IFERROR(IF(VLOOKUP($C3821,'MSCI Database'!$C:$R,10, FALSE)="","",VLOOKUP($C3821,'MSCI Database'!$C:$R,10, FALSE)),"")</f>
        <v>142055</v>
      </c>
      <c r="Y3821" s="133" t="str">
        <f>IFERROR(IF(VLOOKUP($C3821,'MSCI Database'!$C:$R,11, FALSE)="","",VLOOKUP($C3821,'MSCI Database'!$C:$R,11, FALSE)),"")</f>
        <v>2019</v>
      </c>
      <c r="Z3821" s="133" t="str">
        <f>IFERROR(IF(VLOOKUP($C3821,'MSCI Database'!$C:$R,12, FALSE)="","",VLOOKUP($C3821,'MSCI Database'!$C:$R,12, FALSE)),"")</f>
        <v>Reported</v>
      </c>
      <c r="AA3821" s="202" t="str">
        <f>IFERROR(IF(VLOOKUP($C3821,'MSCI Database'!$C:$R,13, FALSE)="","",VLOOKUP($C3821,'MSCI Database'!$C:$R,13, FALSE)),"")</f>
        <v>Weak data protection mechanisms relative to industry leading peers</v>
      </c>
    </row>
    <row r="3822" spans="1:27" s="130" customFormat="1" ht="15" hidden="1" customHeight="1" outlineLevel="1">
      <c r="A3822" s="130" t="s">
        <v>6377</v>
      </c>
      <c r="B3822" s="130" t="s">
        <v>6378</v>
      </c>
      <c r="C3822" s="130" t="s">
        <v>6379</v>
      </c>
      <c r="D3822" s="130" t="s">
        <v>12128</v>
      </c>
      <c r="E3822" s="130" t="s">
        <v>18689</v>
      </c>
      <c r="F3822" s="215">
        <v>0.19969172315758621</v>
      </c>
      <c r="G3822" s="132" t="str">
        <f ca="1">IFERROR(_xll.BQL($A3822, "cur_mkt_cap(currency=EUR)")/1000000, " ")</f>
        <v xml:space="preserve"> </v>
      </c>
      <c r="M3822" s="308"/>
      <c r="N3822" s="215">
        <f t="shared" si="148"/>
        <v>2.120415216239967E-3</v>
      </c>
      <c r="O3822" s="172" t="str">
        <f>IFERROR(IF(VLOOKUP($C3822,'MSCI Database'!$C:$R,2, FALSE)="","",VLOOKUP($C3822,'MSCI Database'!$C:$R,2, FALSE)),"")</f>
        <v>Semiconductors &amp; Semiconductor Equipment</v>
      </c>
      <c r="P3822" s="186" t="str">
        <f>IFERROR(IF(VLOOKUP($C3822,'MSCI Database'!$C:$R,3, FALSE)="","",VLOOKUP($C3822,'MSCI Database'!$C:$R,3, FALSE)),"")</f>
        <v>AA</v>
      </c>
      <c r="Q3822" s="164" t="str">
        <f>IFERROR(IF(VLOOKUP($C3822,'MSCI Database'!$C:$R,4, FALSE)="","",VLOOKUP($C3822,'MSCI Database'!$C:$R,4, FALSE)),"")</f>
        <v>0</v>
      </c>
      <c r="R3822" s="164">
        <f>IFERROR(IF(VLOOKUP($C3822,'MSCI Database'!$C:$R,5, FALSE)="","",VLOOKUP($C3822,'MSCI Database'!$C:$R,5, FALSE)),"")</f>
        <v>8.5</v>
      </c>
      <c r="S3822" s="164">
        <f>IFERROR(IF(VLOOKUP($C3822,'MSCI Database'!$C:$R,6, FALSE)="","",VLOOKUP($C3822,'MSCI Database'!$C:$R,6, FALSE)),"")</f>
        <v>3.4</v>
      </c>
      <c r="T3822" s="211">
        <f>IFERROR(IF(VLOOKUP($C3822,'MSCI Database'!$C:$R,7, FALSE)="","",VLOOKUP($C3822,'MSCI Database'!$C:$R,7, FALSE)),"")</f>
        <v>8.1999999999999993</v>
      </c>
      <c r="U3822" s="164">
        <f>IFERROR(IF(VLOOKUP($C3822,'MSCI Database'!$C:$R,8, FALSE)="","",VLOOKUP($C3822,'MSCI Database'!$C:$R,8, FALSE)),"")</f>
        <v>6.2</v>
      </c>
      <c r="V3822" s="175">
        <f>IFERROR(IF(VLOOKUP($C3822,'MSCI Database'!$C:$R,9, FALSE)="","",VLOOKUP($C3822,'MSCI Database'!$C:$R,9, FALSE)),"")</f>
        <v>6.4</v>
      </c>
      <c r="W3822" s="165">
        <f t="shared" ca="1" si="149"/>
        <v>0</v>
      </c>
      <c r="X3822" s="236">
        <f>IFERROR(IF(VLOOKUP($C3822,'MSCI Database'!$C:$R,10, FALSE)="","",VLOOKUP($C3822,'MSCI Database'!$C:$R,10, FALSE)),"")</f>
        <v>145386</v>
      </c>
      <c r="Y3822" s="133" t="str">
        <f>IFERROR(IF(VLOOKUP($C3822,'MSCI Database'!$C:$R,11, FALSE)="","",VLOOKUP($C3822,'MSCI Database'!$C:$R,11, FALSE)),"")</f>
        <v>2019</v>
      </c>
      <c r="Z3822" s="133" t="str">
        <f>IFERROR(IF(VLOOKUP($C3822,'MSCI Database'!$C:$R,12, FALSE)="","",VLOOKUP($C3822,'MSCI Database'!$C:$R,12, FALSE)),"")</f>
        <v>Reported</v>
      </c>
      <c r="AA3822" s="202" t="str">
        <f>IFERROR(IF(VLOOKUP($C3822,'MSCI Database'!$C:$R,13, FALSE)="","",VLOOKUP($C3822,'MSCI Database'!$C:$R,13, FALSE)),"")</f>
        <v>Leads global peers in governance practices and human capital management</v>
      </c>
    </row>
    <row r="3823" spans="1:27" s="130" customFormat="1" ht="15" hidden="1" customHeight="1" outlineLevel="1">
      <c r="A3823" s="130" t="s">
        <v>6069</v>
      </c>
      <c r="B3823" s="130" t="s">
        <v>6070</v>
      </c>
      <c r="C3823" s="130" t="s">
        <v>6071</v>
      </c>
      <c r="D3823" s="130" t="s">
        <v>12137</v>
      </c>
      <c r="E3823" s="130" t="s">
        <v>18689</v>
      </c>
      <c r="F3823" s="215">
        <v>7.1041039788983266E-3</v>
      </c>
      <c r="G3823" s="132" t="str">
        <f ca="1">IFERROR(_xll.BQL($A3823, "cur_mkt_cap(currency=EUR)")/1000000, " ")</f>
        <v xml:space="preserve"> </v>
      </c>
      <c r="M3823" s="308"/>
      <c r="N3823" s="215">
        <f t="shared" si="148"/>
        <v>7.5434524458079134E-5</v>
      </c>
      <c r="O3823" s="172" t="str">
        <f>IFERROR(IF(VLOOKUP($C3823,'MSCI Database'!$C:$R,2, FALSE)="","",VLOOKUP($C3823,'MSCI Database'!$C:$R,2, FALSE)),"")</f>
        <v>Technology Hardware, Storage &amp; Peripherals</v>
      </c>
      <c r="P3823" s="186" t="str">
        <f>IFERROR(IF(VLOOKUP($C3823,'MSCI Database'!$C:$R,3, FALSE)="","",VLOOKUP($C3823,'MSCI Database'!$C:$R,3, FALSE)),"")</f>
        <v>BBB</v>
      </c>
      <c r="Q3823" s="164" t="str">
        <f>IFERROR(IF(VLOOKUP($C3823,'MSCI Database'!$C:$R,4, FALSE)="","",VLOOKUP($C3823,'MSCI Database'!$C:$R,4, FALSE)),"")</f>
        <v>0</v>
      </c>
      <c r="R3823" s="164">
        <f>IFERROR(IF(VLOOKUP($C3823,'MSCI Database'!$C:$R,5, FALSE)="","",VLOOKUP($C3823,'MSCI Database'!$C:$R,5, FALSE)),"")</f>
        <v>5.2</v>
      </c>
      <c r="S3823" s="164">
        <f>IFERROR(IF(VLOOKUP($C3823,'MSCI Database'!$C:$R,6, FALSE)="","",VLOOKUP($C3823,'MSCI Database'!$C:$R,6, FALSE)),"")</f>
        <v>2.5</v>
      </c>
      <c r="T3823" s="211">
        <f>IFERROR(IF(VLOOKUP($C3823,'MSCI Database'!$C:$R,7, FALSE)="","",VLOOKUP($C3823,'MSCI Database'!$C:$R,7, FALSE)),"")</f>
        <v>5.7</v>
      </c>
      <c r="U3823" s="164">
        <f>IFERROR(IF(VLOOKUP($C3823,'MSCI Database'!$C:$R,8, FALSE)="","",VLOOKUP($C3823,'MSCI Database'!$C:$R,8, FALSE)),"")</f>
        <v>4.5999999999999996</v>
      </c>
      <c r="V3823" s="175">
        <f>IFERROR(IF(VLOOKUP($C3823,'MSCI Database'!$C:$R,9, FALSE)="","",VLOOKUP($C3823,'MSCI Database'!$C:$R,9, FALSE)),"")</f>
        <v>4.5</v>
      </c>
      <c r="W3823" s="165">
        <f t="shared" ca="1" si="149"/>
        <v>0</v>
      </c>
      <c r="X3823" s="236">
        <f>IFERROR(IF(VLOOKUP($C3823,'MSCI Database'!$C:$R,10, FALSE)="","",VLOOKUP($C3823,'MSCI Database'!$C:$R,10, FALSE)),"")</f>
        <v>70064</v>
      </c>
      <c r="Y3823" s="133" t="str">
        <f>IFERROR(IF(VLOOKUP($C3823,'MSCI Database'!$C:$R,11, FALSE)="","",VLOOKUP($C3823,'MSCI Database'!$C:$R,11, FALSE)),"")</f>
        <v>2019</v>
      </c>
      <c r="Z3823" s="133" t="str">
        <f>IFERROR(IF(VLOOKUP($C3823,'MSCI Database'!$C:$R,12, FALSE)="","",VLOOKUP($C3823,'MSCI Database'!$C:$R,12, FALSE)),"")</f>
        <v>Reported</v>
      </c>
      <c r="AA3823" s="202" t="str">
        <f>IFERROR(IF(VLOOKUP($C3823,'MSCI Database'!$C:$R,13, FALSE)="","",VLOOKUP($C3823,'MSCI Database'!$C:$R,13, FALSE)),"")</f>
        <v>Continued labor rights allegations at units in developing markets</v>
      </c>
    </row>
    <row r="3824" spans="1:27" s="130" customFormat="1" ht="15" hidden="1" customHeight="1" outlineLevel="1">
      <c r="A3824" s="130" t="s">
        <v>8460</v>
      </c>
      <c r="B3824" s="130" t="s">
        <v>8461</v>
      </c>
      <c r="C3824" s="130" t="s">
        <v>8462</v>
      </c>
      <c r="D3824" s="130" t="s">
        <v>18703</v>
      </c>
      <c r="E3824" s="130" t="s">
        <v>18684</v>
      </c>
      <c r="F3824" s="215">
        <v>1.3566902592459131E-2</v>
      </c>
      <c r="G3824" s="132" t="str">
        <f ca="1">IFERROR(_xll.BQL($A3824, "cur_mkt_cap(currency=EUR)")/1000000, " ")</f>
        <v xml:space="preserve"> </v>
      </c>
      <c r="M3824" s="308"/>
      <c r="N3824" s="215">
        <f t="shared" si="148"/>
        <v>1.4405938433208882E-4</v>
      </c>
      <c r="O3824" s="172" t="str">
        <f>IFERROR(IF(VLOOKUP($C3824,'MSCI Database'!$C:$R,2, FALSE)="","",VLOOKUP($C3824,'MSCI Database'!$C:$R,2, FALSE)),"")</f>
        <v>Metals and Mining - Precious Metals</v>
      </c>
      <c r="P3824" s="186" t="str">
        <f>IFERROR(IF(VLOOKUP($C3824,'MSCI Database'!$C:$R,3, FALSE)="","",VLOOKUP($C3824,'MSCI Database'!$C:$R,3, FALSE)),"")</f>
        <v>B</v>
      </c>
      <c r="Q3824" s="164" t="str">
        <f>IFERROR(IF(VLOOKUP($C3824,'MSCI Database'!$C:$R,4, FALSE)="","",VLOOKUP($C3824,'MSCI Database'!$C:$R,4, FALSE)),"")</f>
        <v>0</v>
      </c>
      <c r="R3824" s="164">
        <f>IFERROR(IF(VLOOKUP($C3824,'MSCI Database'!$C:$R,5, FALSE)="","",VLOOKUP($C3824,'MSCI Database'!$C:$R,5, FALSE)),"")</f>
        <v>2.6</v>
      </c>
      <c r="S3824" s="164">
        <f>IFERROR(IF(VLOOKUP($C3824,'MSCI Database'!$C:$R,6, FALSE)="","",VLOOKUP($C3824,'MSCI Database'!$C:$R,6, FALSE)),"")</f>
        <v>2.9</v>
      </c>
      <c r="T3824" s="211">
        <f>IFERROR(IF(VLOOKUP($C3824,'MSCI Database'!$C:$R,7, FALSE)="","",VLOOKUP($C3824,'MSCI Database'!$C:$R,7, FALSE)),"")</f>
        <v>3.4</v>
      </c>
      <c r="U3824" s="164">
        <f>IFERROR(IF(VLOOKUP($C3824,'MSCI Database'!$C:$R,8, FALSE)="","",VLOOKUP($C3824,'MSCI Database'!$C:$R,8, FALSE)),"")</f>
        <v>5.9</v>
      </c>
      <c r="V3824" s="175">
        <f>IFERROR(IF(VLOOKUP($C3824,'MSCI Database'!$C:$R,9, FALSE)="","",VLOOKUP($C3824,'MSCI Database'!$C:$R,9, FALSE)),"")</f>
        <v>4.0999999999999996</v>
      </c>
      <c r="W3824" s="165">
        <f t="shared" ca="1" si="149"/>
        <v>0</v>
      </c>
      <c r="X3824" s="236">
        <f>IFERROR(IF(VLOOKUP($C3824,'MSCI Database'!$C:$R,10, FALSE)="","",VLOOKUP($C3824,'MSCI Database'!$C:$R,10, FALSE)),"")</f>
        <v>2570000</v>
      </c>
      <c r="Y3824" s="133" t="str">
        <f>IFERROR(IF(VLOOKUP($C3824,'MSCI Database'!$C:$R,11, FALSE)="","",VLOOKUP($C3824,'MSCI Database'!$C:$R,11, FALSE)),"")</f>
        <v>2019</v>
      </c>
      <c r="Z3824" s="133" t="str">
        <f>IFERROR(IF(VLOOKUP($C3824,'MSCI Database'!$C:$R,12, FALSE)="","",VLOOKUP($C3824,'MSCI Database'!$C:$R,12, FALSE)),"")</f>
        <v>Reported</v>
      </c>
      <c r="AA3824" s="202" t="str">
        <f>IFERROR(IF(VLOOKUP($C3824,'MSCI Database'!$C:$R,13, FALSE)="","",VLOOKUP($C3824,'MSCI Database'!$C:$R,13, FALSE)),"")</f>
        <v>Business restructuring poses labor-related issues; mine sale may lower exposure to safety risks</v>
      </c>
    </row>
    <row r="3825" spans="1:27" s="130" customFormat="1" ht="15" hidden="1" customHeight="1" outlineLevel="1">
      <c r="A3825" s="130" t="s">
        <v>5059</v>
      </c>
      <c r="B3825" s="130" t="s">
        <v>5060</v>
      </c>
      <c r="C3825" s="130" t="s">
        <v>5061</v>
      </c>
      <c r="D3825" s="130" t="s">
        <v>18702</v>
      </c>
      <c r="E3825" s="130" t="s">
        <v>18684</v>
      </c>
      <c r="F3825" s="215">
        <v>9.7464532177188624E-3</v>
      </c>
      <c r="G3825" s="132" t="str">
        <f ca="1">IFERROR(_xll.BQL($A3825, "cur_mkt_cap(currency=EUR)")/1000000, " ")</f>
        <v xml:space="preserve"> </v>
      </c>
      <c r="M3825" s="308"/>
      <c r="N3825" s="215">
        <f t="shared" ca="1" si="148"/>
        <v>1.0349215971717128E-4</v>
      </c>
      <c r="O3825" s="172" t="str">
        <f>IFERROR(IF(VLOOKUP($C3825,'MSCI Database'!$C:$R,2, FALSE)="","",VLOOKUP($C3825,'MSCI Database'!$C:$R,2, FALSE)),"")</f>
        <v>Commodity Chemicals</v>
      </c>
      <c r="P3825" s="186" t="str">
        <f>IFERROR(IF(VLOOKUP($C3825,'MSCI Database'!$C:$R,3, FALSE)="","",VLOOKUP($C3825,'MSCI Database'!$C:$R,3, FALSE)),"")</f>
        <v>CCC</v>
      </c>
      <c r="Q3825" s="164" t="str">
        <f>IFERROR(IF(VLOOKUP($C3825,'MSCI Database'!$C:$R,4, FALSE)="","",VLOOKUP($C3825,'MSCI Database'!$C:$R,4, FALSE)),"")</f>
        <v>0</v>
      </c>
      <c r="R3825" s="164">
        <f>IFERROR(IF(VLOOKUP($C3825,'MSCI Database'!$C:$R,5, FALSE)="","",VLOOKUP($C3825,'MSCI Database'!$C:$R,5, FALSE)),"")</f>
        <v>0.8</v>
      </c>
      <c r="S3825" s="164">
        <f>IFERROR(IF(VLOOKUP($C3825,'MSCI Database'!$C:$R,6, FALSE)="","",VLOOKUP($C3825,'MSCI Database'!$C:$R,6, FALSE)),"")</f>
        <v>2.8</v>
      </c>
      <c r="T3825" s="211">
        <f>IFERROR(IF(VLOOKUP($C3825,'MSCI Database'!$C:$R,7, FALSE)="","",VLOOKUP($C3825,'MSCI Database'!$C:$R,7, FALSE)),"")</f>
        <v>2</v>
      </c>
      <c r="U3825" s="164">
        <f>IFERROR(IF(VLOOKUP($C3825,'MSCI Database'!$C:$R,8, FALSE)="","",VLOOKUP($C3825,'MSCI Database'!$C:$R,8, FALSE)),"")</f>
        <v>4</v>
      </c>
      <c r="V3825" s="175">
        <f>IFERROR(IF(VLOOKUP($C3825,'MSCI Database'!$C:$R,9, FALSE)="","",VLOOKUP($C3825,'MSCI Database'!$C:$R,9, FALSE)),"")</f>
        <v>3</v>
      </c>
      <c r="W3825" s="165">
        <f t="shared" ca="1" si="149"/>
        <v>0</v>
      </c>
      <c r="X3825" s="236">
        <f>IFERROR(IF(VLOOKUP($C3825,'MSCI Database'!$C:$R,10, FALSE)="","",VLOOKUP($C3825,'MSCI Database'!$C:$R,10, FALSE)),"")</f>
        <v>1634744</v>
      </c>
      <c r="Y3825" s="133" t="str">
        <f>IFERROR(IF(VLOOKUP($C3825,'MSCI Database'!$C:$R,11, FALSE)="","",VLOOKUP($C3825,'MSCI Database'!$C:$R,11, FALSE)),"")</f>
        <v>2019</v>
      </c>
      <c r="Z3825" s="133" t="str">
        <f>IFERROR(IF(VLOOKUP($C3825,'MSCI Database'!$C:$R,12, FALSE)="","",VLOOKUP($C3825,'MSCI Database'!$C:$R,12, FALSE)),"")</f>
        <v>Reported</v>
      </c>
      <c r="AA3825" s="202" t="str">
        <f>IFERROR(IF(VLOOKUP($C3825,'MSCI Database'!$C:$R,13, FALSE)="","",VLOOKUP($C3825,'MSCI Database'!$C:$R,13, FALSE)),"")</f>
        <v>Persistent data discrepancies may cast doubts on ESG-risk management systems</v>
      </c>
    </row>
    <row r="3826" spans="1:27" s="130" customFormat="1" ht="15" hidden="1" customHeight="1" outlineLevel="1">
      <c r="A3826" s="130" t="s">
        <v>6149</v>
      </c>
      <c r="B3826" s="130" t="s">
        <v>6150</v>
      </c>
      <c r="C3826" s="130" t="s">
        <v>6151</v>
      </c>
      <c r="D3826" s="130" t="s">
        <v>12137</v>
      </c>
      <c r="E3826" s="130" t="s">
        <v>18689</v>
      </c>
      <c r="F3826" s="215">
        <v>6.7650268527813077E-3</v>
      </c>
      <c r="G3826" s="132" t="str">
        <f ca="1">IFERROR(_xll.BQL($A3826, "cur_mkt_cap(currency=EUR)")/1000000, " ")</f>
        <v xml:space="preserve"> </v>
      </c>
      <c r="M3826" s="308"/>
      <c r="N3826" s="215">
        <f t="shared" si="148"/>
        <v>7.1834053260131376E-5</v>
      </c>
      <c r="O3826" s="172" t="str">
        <f>IFERROR(IF(VLOOKUP($C3826,'MSCI Database'!$C:$R,2, FALSE)="","",VLOOKUP($C3826,'MSCI Database'!$C:$R,2, FALSE)),"")</f>
        <v>Electronic Equipment, Instruments &amp; Components</v>
      </c>
      <c r="P3826" s="186" t="str">
        <f>IFERROR(IF(VLOOKUP($C3826,'MSCI Database'!$C:$R,3, FALSE)="","",VLOOKUP($C3826,'MSCI Database'!$C:$R,3, FALSE)),"")</f>
        <v>BBB</v>
      </c>
      <c r="Q3826" s="164" t="str">
        <f>IFERROR(IF(VLOOKUP($C3826,'MSCI Database'!$C:$R,4, FALSE)="","",VLOOKUP($C3826,'MSCI Database'!$C:$R,4, FALSE)),"")</f>
        <v>0</v>
      </c>
      <c r="R3826" s="164">
        <f>IFERROR(IF(VLOOKUP($C3826,'MSCI Database'!$C:$R,5, FALSE)="","",VLOOKUP($C3826,'MSCI Database'!$C:$R,5, FALSE)),"")</f>
        <v>5.4</v>
      </c>
      <c r="S3826" s="164">
        <f>IFERROR(IF(VLOOKUP($C3826,'MSCI Database'!$C:$R,6, FALSE)="","",VLOOKUP($C3826,'MSCI Database'!$C:$R,6, FALSE)),"")</f>
        <v>3.1</v>
      </c>
      <c r="T3826" s="211">
        <f>IFERROR(IF(VLOOKUP($C3826,'MSCI Database'!$C:$R,7, FALSE)="","",VLOOKUP($C3826,'MSCI Database'!$C:$R,7, FALSE)),"")</f>
        <v>4.8</v>
      </c>
      <c r="U3826" s="164">
        <f>IFERROR(IF(VLOOKUP($C3826,'MSCI Database'!$C:$R,8, FALSE)="","",VLOOKUP($C3826,'MSCI Database'!$C:$R,8, FALSE)),"")</f>
        <v>4.5999999999999996</v>
      </c>
      <c r="V3826" s="175">
        <f>IFERROR(IF(VLOOKUP($C3826,'MSCI Database'!$C:$R,9, FALSE)="","",VLOOKUP($C3826,'MSCI Database'!$C:$R,9, FALSE)),"")</f>
        <v>4.5</v>
      </c>
      <c r="W3826" s="165">
        <f t="shared" ca="1" si="149"/>
        <v>0</v>
      </c>
      <c r="X3826" s="236">
        <f>IFERROR(IF(VLOOKUP($C3826,'MSCI Database'!$C:$R,10, FALSE)="","",VLOOKUP($C3826,'MSCI Database'!$C:$R,10, FALSE)),"")</f>
        <v>887810</v>
      </c>
      <c r="Y3826" s="133" t="str">
        <f>IFERROR(IF(VLOOKUP($C3826,'MSCI Database'!$C:$R,11, FALSE)="","",VLOOKUP($C3826,'MSCI Database'!$C:$R,11, FALSE)),"")</f>
        <v>2019</v>
      </c>
      <c r="Z3826" s="133" t="str">
        <f>IFERROR(IF(VLOOKUP($C3826,'MSCI Database'!$C:$R,12, FALSE)="","",VLOOKUP($C3826,'MSCI Database'!$C:$R,12, FALSE)),"")</f>
        <v>Reported</v>
      </c>
      <c r="AA3826" s="202" t="str">
        <f>IFERROR(IF(VLOOKUP($C3826,'MSCI Database'!$C:$R,13, FALSE)="","",VLOOKUP($C3826,'MSCI Database'!$C:$R,13, FALSE)),"")</f>
        <v/>
      </c>
    </row>
    <row r="3827" spans="1:27" s="130" customFormat="1" ht="15" hidden="1" customHeight="1" outlineLevel="1">
      <c r="A3827" s="130" t="s">
        <v>4695</v>
      </c>
      <c r="B3827" s="130" t="s">
        <v>4696</v>
      </c>
      <c r="C3827" s="130" t="s">
        <v>4697</v>
      </c>
      <c r="D3827" s="130" t="s">
        <v>18678</v>
      </c>
      <c r="E3827" s="130" t="s">
        <v>18673</v>
      </c>
      <c r="F3827" s="215">
        <v>6.7446086840927668E-3</v>
      </c>
      <c r="G3827" s="132" t="str">
        <f ca="1">IFERROR(_xll.BQL($A3827, "cur_mkt_cap(currency=EUR)")/1000000, " ")</f>
        <v xml:space="preserve"> </v>
      </c>
      <c r="M3827" s="308"/>
      <c r="N3827" s="215">
        <f t="shared" si="148"/>
        <v>7.1617244096034132E-5</v>
      </c>
      <c r="O3827" s="172" t="str">
        <f>IFERROR(IF(VLOOKUP($C3827,'MSCI Database'!$C:$R,2, FALSE)="","",VLOOKUP($C3827,'MSCI Database'!$C:$R,2, FALSE)),"")</f>
        <v>Industrial Machinery</v>
      </c>
      <c r="P3827" s="186" t="str">
        <f>IFERROR(IF(VLOOKUP($C3827,'MSCI Database'!$C:$R,3, FALSE)="","",VLOOKUP($C3827,'MSCI Database'!$C:$R,3, FALSE)),"")</f>
        <v>B</v>
      </c>
      <c r="Q3827" s="164" t="str">
        <f>IFERROR(IF(VLOOKUP($C3827,'MSCI Database'!$C:$R,4, FALSE)="","",VLOOKUP($C3827,'MSCI Database'!$C:$R,4, FALSE)),"")</f>
        <v>0</v>
      </c>
      <c r="R3827" s="164">
        <f>IFERROR(IF(VLOOKUP($C3827,'MSCI Database'!$C:$R,5, FALSE)="","",VLOOKUP($C3827,'MSCI Database'!$C:$R,5, FALSE)),"")</f>
        <v>1.9</v>
      </c>
      <c r="S3827" s="164">
        <f>IFERROR(IF(VLOOKUP($C3827,'MSCI Database'!$C:$R,6, FALSE)="","",VLOOKUP($C3827,'MSCI Database'!$C:$R,6, FALSE)),"")</f>
        <v>3.3</v>
      </c>
      <c r="T3827" s="211">
        <f>IFERROR(IF(VLOOKUP($C3827,'MSCI Database'!$C:$R,7, FALSE)="","",VLOOKUP($C3827,'MSCI Database'!$C:$R,7, FALSE)),"")</f>
        <v>5</v>
      </c>
      <c r="U3827" s="164">
        <f>IFERROR(IF(VLOOKUP($C3827,'MSCI Database'!$C:$R,8, FALSE)="","",VLOOKUP($C3827,'MSCI Database'!$C:$R,8, FALSE)),"")</f>
        <v>4</v>
      </c>
      <c r="V3827" s="175">
        <f>IFERROR(IF(VLOOKUP($C3827,'MSCI Database'!$C:$R,9, FALSE)="","",VLOOKUP($C3827,'MSCI Database'!$C:$R,9, FALSE)),"")</f>
        <v>4</v>
      </c>
      <c r="W3827" s="165">
        <f t="shared" ca="1" si="149"/>
        <v>0</v>
      </c>
      <c r="X3827" s="236">
        <f>IFERROR(IF(VLOOKUP($C3827,'MSCI Database'!$C:$R,10, FALSE)="","",VLOOKUP($C3827,'MSCI Database'!$C:$R,10, FALSE)),"")</f>
        <v>21720</v>
      </c>
      <c r="Y3827" s="133" t="str">
        <f>IFERROR(IF(VLOOKUP($C3827,'MSCI Database'!$C:$R,11, FALSE)="","",VLOOKUP($C3827,'MSCI Database'!$C:$R,11, FALSE)),"")</f>
        <v>2019</v>
      </c>
      <c r="Z3827" s="133" t="str">
        <f>IFERROR(IF(VLOOKUP($C3827,'MSCI Database'!$C:$R,12, FALSE)="","",VLOOKUP($C3827,'MSCI Database'!$C:$R,12, FALSE)),"")</f>
        <v>E.Segmt-Moderately Low</v>
      </c>
      <c r="AA3827" s="202" t="str">
        <f>IFERROR(IF(VLOOKUP($C3827,'MSCI Database'!$C:$R,13, FALSE)="","",VLOOKUP($C3827,'MSCI Database'!$C:$R,13, FALSE)),"")</f>
        <v>On par with peers on corporate governance, but lags on anti-corruption measures</v>
      </c>
    </row>
    <row r="3828" spans="1:27" s="130" customFormat="1" ht="15" hidden="1" customHeight="1" outlineLevel="1">
      <c r="A3828" s="130" t="s">
        <v>8207</v>
      </c>
      <c r="B3828" s="130" t="s">
        <v>8208</v>
      </c>
      <c r="C3828" s="130" t="s">
        <v>8209</v>
      </c>
      <c r="D3828" s="130" t="s">
        <v>12128</v>
      </c>
      <c r="E3828" s="130" t="s">
        <v>18673</v>
      </c>
      <c r="F3828" s="215">
        <v>0.1933381051102111</v>
      </c>
      <c r="G3828" s="132" t="str">
        <f ca="1">IFERROR(_xll.BQL($A3828, "cur_mkt_cap(currency=EUR)")/1000000, " ")</f>
        <v xml:space="preserve"> </v>
      </c>
      <c r="M3828" s="308"/>
      <c r="N3828" s="215">
        <f t="shared" si="148"/>
        <v>2.0529496840045653E-3</v>
      </c>
      <c r="O3828" s="172" t="str">
        <f>IFERROR(IF(VLOOKUP($C3828,'MSCI Database'!$C:$R,2, FALSE)="","",VLOOKUP($C3828,'MSCI Database'!$C:$R,2, FALSE)),"")</f>
        <v>Air Freight &amp; Logistics</v>
      </c>
      <c r="P3828" s="186" t="str">
        <f>IFERROR(IF(VLOOKUP($C3828,'MSCI Database'!$C:$R,3, FALSE)="","",VLOOKUP($C3828,'MSCI Database'!$C:$R,3, FALSE)),"")</f>
        <v>BBB</v>
      </c>
      <c r="Q3828" s="164" t="str">
        <f>IFERROR(IF(VLOOKUP($C3828,'MSCI Database'!$C:$R,4, FALSE)="","",VLOOKUP($C3828,'MSCI Database'!$C:$R,4, FALSE)),"")</f>
        <v>0</v>
      </c>
      <c r="R3828" s="164">
        <f>IFERROR(IF(VLOOKUP($C3828,'MSCI Database'!$C:$R,5, FALSE)="","",VLOOKUP($C3828,'MSCI Database'!$C:$R,5, FALSE)),"")</f>
        <v>5.0999999999999996</v>
      </c>
      <c r="S3828" s="164">
        <f>IFERROR(IF(VLOOKUP($C3828,'MSCI Database'!$C:$R,6, FALSE)="","",VLOOKUP($C3828,'MSCI Database'!$C:$R,6, FALSE)),"")</f>
        <v>9.3000000000000007</v>
      </c>
      <c r="T3828" s="211">
        <f>IFERROR(IF(VLOOKUP($C3828,'MSCI Database'!$C:$R,7, FALSE)="","",VLOOKUP($C3828,'MSCI Database'!$C:$R,7, FALSE)),"")</f>
        <v>3.3</v>
      </c>
      <c r="U3828" s="164">
        <f>IFERROR(IF(VLOOKUP($C3828,'MSCI Database'!$C:$R,8, FALSE)="","",VLOOKUP($C3828,'MSCI Database'!$C:$R,8, FALSE)),"")</f>
        <v>4.0999999999999996</v>
      </c>
      <c r="V3828" s="175">
        <f>IFERROR(IF(VLOOKUP($C3828,'MSCI Database'!$C:$R,9, FALSE)="","",VLOOKUP($C3828,'MSCI Database'!$C:$R,9, FALSE)),"")</f>
        <v>4.5</v>
      </c>
      <c r="W3828" s="165">
        <f t="shared" ca="1" si="149"/>
        <v>0</v>
      </c>
      <c r="X3828" s="236">
        <f>IFERROR(IF(VLOOKUP($C3828,'MSCI Database'!$C:$R,10, FALSE)="","",VLOOKUP($C3828,'MSCI Database'!$C:$R,10, FALSE)),"")</f>
        <v>14977000</v>
      </c>
      <c r="Y3828" s="133" t="str">
        <f>IFERROR(IF(VLOOKUP($C3828,'MSCI Database'!$C:$R,11, FALSE)="","",VLOOKUP($C3828,'MSCI Database'!$C:$R,11, FALSE)),"")</f>
        <v>2019</v>
      </c>
      <c r="Z3828" s="133" t="str">
        <f>IFERROR(IF(VLOOKUP($C3828,'MSCI Database'!$C:$R,12, FALSE)="","",VLOOKUP($C3828,'MSCI Database'!$C:$R,12, FALSE)),"")</f>
        <v>Reported</v>
      </c>
      <c r="AA3828" s="202" t="str">
        <f>IFERROR(IF(VLOOKUP($C3828,'MSCI Database'!$C:$R,13, FALSE)="","",VLOOKUP($C3828,'MSCI Database'!$C:$R,13, FALSE)),"")</f>
        <v>Improved board structure; elevated labor risks amid employee lawsuits and COVID-19 safety concerns</v>
      </c>
    </row>
    <row r="3829" spans="1:27" s="130" customFormat="1" ht="15" hidden="1" customHeight="1" outlineLevel="1">
      <c r="A3829" s="130" t="s">
        <v>7269</v>
      </c>
      <c r="B3829" s="130" t="s">
        <v>7270</v>
      </c>
      <c r="C3829" s="130" t="s">
        <v>7271</v>
      </c>
      <c r="D3829" s="130" t="s">
        <v>12128</v>
      </c>
      <c r="E3829" s="130" t="s">
        <v>18689</v>
      </c>
      <c r="F3829" s="215">
        <v>0.19298865289787501</v>
      </c>
      <c r="G3829" s="132" t="str">
        <f ca="1">IFERROR(_xll.BQL($A3829, "cur_mkt_cap(currency=EUR)")/1000000, " ")</f>
        <v xml:space="preserve"> </v>
      </c>
      <c r="M3829" s="308"/>
      <c r="N3829" s="215">
        <f t="shared" si="148"/>
        <v>2.0492390455430932E-3</v>
      </c>
      <c r="O3829" s="172" t="str">
        <f>IFERROR(IF(VLOOKUP($C3829,'MSCI Database'!$C:$R,2, FALSE)="","",VLOOKUP($C3829,'MSCI Database'!$C:$R,2, FALSE)),"")</f>
        <v>Software &amp; Services</v>
      </c>
      <c r="P3829" s="186" t="str">
        <f>IFERROR(IF(VLOOKUP($C3829,'MSCI Database'!$C:$R,3, FALSE)="","",VLOOKUP($C3829,'MSCI Database'!$C:$R,3, FALSE)),"")</f>
        <v>AA</v>
      </c>
      <c r="Q3829" s="164" t="str">
        <f>IFERROR(IF(VLOOKUP($C3829,'MSCI Database'!$C:$R,4, FALSE)="","",VLOOKUP($C3829,'MSCI Database'!$C:$R,4, FALSE)),"")</f>
        <v>0</v>
      </c>
      <c r="R3829" s="164">
        <f>IFERROR(IF(VLOOKUP($C3829,'MSCI Database'!$C:$R,5, FALSE)="","",VLOOKUP($C3829,'MSCI Database'!$C:$R,5, FALSE)),"")</f>
        <v>8.5</v>
      </c>
      <c r="S3829" s="164">
        <f>IFERROR(IF(VLOOKUP($C3829,'MSCI Database'!$C:$R,6, FALSE)="","",VLOOKUP($C3829,'MSCI Database'!$C:$R,6, FALSE)),"")</f>
        <v>8.1</v>
      </c>
      <c r="T3829" s="211">
        <f>IFERROR(IF(VLOOKUP($C3829,'MSCI Database'!$C:$R,7, FALSE)="","",VLOOKUP($C3829,'MSCI Database'!$C:$R,7, FALSE)),"")</f>
        <v>4.9000000000000004</v>
      </c>
      <c r="U3829" s="164">
        <f>IFERROR(IF(VLOOKUP($C3829,'MSCI Database'!$C:$R,8, FALSE)="","",VLOOKUP($C3829,'MSCI Database'!$C:$R,8, FALSE)),"")</f>
        <v>4.4000000000000004</v>
      </c>
      <c r="V3829" s="175">
        <f>IFERROR(IF(VLOOKUP($C3829,'MSCI Database'!$C:$R,9, FALSE)="","",VLOOKUP($C3829,'MSCI Database'!$C:$R,9, FALSE)),"")</f>
        <v>5.2</v>
      </c>
      <c r="W3829" s="165">
        <f t="shared" ca="1" si="149"/>
        <v>0</v>
      </c>
      <c r="X3829" s="236">
        <f>IFERROR(IF(VLOOKUP($C3829,'MSCI Database'!$C:$R,10, FALSE)="","",VLOOKUP($C3829,'MSCI Database'!$C:$R,10, FALSE)),"")</f>
        <v>1104789</v>
      </c>
      <c r="Y3829" s="133" t="str">
        <f>IFERROR(IF(VLOOKUP($C3829,'MSCI Database'!$C:$R,11, FALSE)="","",VLOOKUP($C3829,'MSCI Database'!$C:$R,11, FALSE)),"")</f>
        <v>2019</v>
      </c>
      <c r="Z3829" s="133" t="str">
        <f>IFERROR(IF(VLOOKUP($C3829,'MSCI Database'!$C:$R,12, FALSE)="","",VLOOKUP($C3829,'MSCI Database'!$C:$R,12, FALSE)),"")</f>
        <v>Reported</v>
      </c>
      <c r="AA3829" s="202" t="str">
        <f>IFERROR(IF(VLOOKUP($C3829,'MSCI Database'!$C:$R,13, FALSE)="","",VLOOKUP($C3829,'MSCI Database'!$C:$R,13, FALSE)),"")</f>
        <v>Deploying investment and resources towards emerging technologies, including clean technologies</v>
      </c>
    </row>
    <row r="3830" spans="1:27" s="130" customFormat="1" ht="15" hidden="1" customHeight="1" outlineLevel="1">
      <c r="A3830" s="130" t="s">
        <v>2748</v>
      </c>
      <c r="B3830" s="130" t="s">
        <v>2749</v>
      </c>
      <c r="C3830" s="130" t="s">
        <v>2750</v>
      </c>
      <c r="D3830" s="130" t="s">
        <v>18675</v>
      </c>
      <c r="E3830" s="130" t="s">
        <v>100</v>
      </c>
      <c r="F3830" s="215">
        <v>2.4711736595112992E-2</v>
      </c>
      <c r="G3830" s="132" t="str">
        <f ca="1">IFERROR(_xll.BQL($A3830, "cur_mkt_cap(currency=EUR)")/1000000, " ")</f>
        <v xml:space="preserve"> </v>
      </c>
      <c r="M3830" s="308"/>
      <c r="N3830" s="215">
        <f t="shared" si="148"/>
        <v>2.6240017096072115E-4</v>
      </c>
      <c r="O3830" s="172" t="str">
        <f>IFERROR(IF(VLOOKUP($C3830,'MSCI Database'!$C:$R,2, FALSE)="","",VLOOKUP($C3830,'MSCI Database'!$C:$R,2, FALSE)),"")</f>
        <v>Utilities</v>
      </c>
      <c r="P3830" s="186" t="str">
        <f>IFERROR(IF(VLOOKUP($C3830,'MSCI Database'!$C:$R,3, FALSE)="","",VLOOKUP($C3830,'MSCI Database'!$C:$R,3, FALSE)),"")</f>
        <v>AA</v>
      </c>
      <c r="Q3830" s="164" t="str">
        <f>IFERROR(IF(VLOOKUP($C3830,'MSCI Database'!$C:$R,4, FALSE)="","",VLOOKUP($C3830,'MSCI Database'!$C:$R,4, FALSE)),"")</f>
        <v>0</v>
      </c>
      <c r="R3830" s="164">
        <f>IFERROR(IF(VLOOKUP($C3830,'MSCI Database'!$C:$R,5, FALSE)="","",VLOOKUP($C3830,'MSCI Database'!$C:$R,5, FALSE)),"")</f>
        <v>8.1</v>
      </c>
      <c r="S3830" s="164">
        <f>IFERROR(IF(VLOOKUP($C3830,'MSCI Database'!$C:$R,6, FALSE)="","",VLOOKUP($C3830,'MSCI Database'!$C:$R,6, FALSE)),"")</f>
        <v>6.2</v>
      </c>
      <c r="T3830" s="211">
        <f>IFERROR(IF(VLOOKUP($C3830,'MSCI Database'!$C:$R,7, FALSE)="","",VLOOKUP($C3830,'MSCI Database'!$C:$R,7, FALSE)),"")</f>
        <v>8</v>
      </c>
      <c r="U3830" s="164">
        <f>IFERROR(IF(VLOOKUP($C3830,'MSCI Database'!$C:$R,8, FALSE)="","",VLOOKUP($C3830,'MSCI Database'!$C:$R,8, FALSE)),"")</f>
        <v>5.3</v>
      </c>
      <c r="V3830" s="175">
        <f>IFERROR(IF(VLOOKUP($C3830,'MSCI Database'!$C:$R,9, FALSE)="","",VLOOKUP($C3830,'MSCI Database'!$C:$R,9, FALSE)),"")</f>
        <v>6.2</v>
      </c>
      <c r="W3830" s="165">
        <f t="shared" ca="1" si="149"/>
        <v>0</v>
      </c>
      <c r="X3830" s="236">
        <f>IFERROR(IF(VLOOKUP($C3830,'MSCI Database'!$C:$R,10, FALSE)="","",VLOOKUP($C3830,'MSCI Database'!$C:$R,10, FALSE)),"")</f>
        <v>50297000</v>
      </c>
      <c r="Y3830" s="133" t="str">
        <f>IFERROR(IF(VLOOKUP($C3830,'MSCI Database'!$C:$R,11, FALSE)="","",VLOOKUP($C3830,'MSCI Database'!$C:$R,11, FALSE)),"")</f>
        <v>2019</v>
      </c>
      <c r="Z3830" s="133" t="str">
        <f>IFERROR(IF(VLOOKUP($C3830,'MSCI Database'!$C:$R,12, FALSE)="","",VLOOKUP($C3830,'MSCI Database'!$C:$R,12, FALSE)),"")</f>
        <v>Reported</v>
      </c>
      <c r="AA3830" s="202" t="str">
        <f>IFERROR(IF(VLOOKUP($C3830,'MSCI Database'!$C:$R,13, FALSE)="","",VLOOKUP($C3830,'MSCI Database'!$C:$R,13, FALSE)),"")</f>
        <v>Strong governance practices and workforce management programs</v>
      </c>
    </row>
    <row r="3831" spans="1:27" s="130" customFormat="1" ht="15" hidden="1" customHeight="1" outlineLevel="1">
      <c r="A3831" s="130" t="s">
        <v>6492</v>
      </c>
      <c r="B3831" s="130" t="s">
        <v>6493</v>
      </c>
      <c r="C3831" s="130" t="s">
        <v>6494</v>
      </c>
      <c r="D3831" s="130" t="s">
        <v>12128</v>
      </c>
      <c r="E3831" s="130" t="s">
        <v>18688</v>
      </c>
      <c r="F3831" s="215">
        <v>0.19040267680599821</v>
      </c>
      <c r="G3831" s="132" t="str">
        <f ca="1">IFERROR(_xll.BQL($A3831, "cur_mkt_cap(currency=EUR)")/1000000, " ")</f>
        <v xml:space="preserve"> </v>
      </c>
      <c r="M3831" s="308"/>
      <c r="N3831" s="215">
        <f t="shared" si="148"/>
        <v>2.0217800053418064E-3</v>
      </c>
      <c r="O3831" s="172" t="str">
        <f>IFERROR(IF(VLOOKUP($C3831,'MSCI Database'!$C:$R,2, FALSE)="","",VLOOKUP($C3831,'MSCI Database'!$C:$R,2, FALSE)),"")</f>
        <v>Asset Management &amp; Custody Banks</v>
      </c>
      <c r="P3831" s="186" t="str">
        <f>IFERROR(IF(VLOOKUP($C3831,'MSCI Database'!$C:$R,3, FALSE)="","",VLOOKUP($C3831,'MSCI Database'!$C:$R,3, FALSE)),"")</f>
        <v>AA</v>
      </c>
      <c r="Q3831" s="164" t="str">
        <f>IFERROR(IF(VLOOKUP($C3831,'MSCI Database'!$C:$R,4, FALSE)="","",VLOOKUP($C3831,'MSCI Database'!$C:$R,4, FALSE)),"")</f>
        <v>0</v>
      </c>
      <c r="R3831" s="164">
        <f>IFERROR(IF(VLOOKUP($C3831,'MSCI Database'!$C:$R,5, FALSE)="","",VLOOKUP($C3831,'MSCI Database'!$C:$R,5, FALSE)),"")</f>
        <v>8.5</v>
      </c>
      <c r="S3831" s="164">
        <f>IFERROR(IF(VLOOKUP($C3831,'MSCI Database'!$C:$R,6, FALSE)="","",VLOOKUP($C3831,'MSCI Database'!$C:$R,6, FALSE)),"")</f>
        <v>10</v>
      </c>
      <c r="T3831" s="211">
        <f>IFERROR(IF(VLOOKUP($C3831,'MSCI Database'!$C:$R,7, FALSE)="","",VLOOKUP($C3831,'MSCI Database'!$C:$R,7, FALSE)),"")</f>
        <v>5.5</v>
      </c>
      <c r="U3831" s="164">
        <f>IFERROR(IF(VLOOKUP($C3831,'MSCI Database'!$C:$R,8, FALSE)="","",VLOOKUP($C3831,'MSCI Database'!$C:$R,8, FALSE)),"")</f>
        <v>5.6</v>
      </c>
      <c r="V3831" s="175">
        <f>IFERROR(IF(VLOOKUP($C3831,'MSCI Database'!$C:$R,9, FALSE)="","",VLOOKUP($C3831,'MSCI Database'!$C:$R,9, FALSE)),"")</f>
        <v>5.8</v>
      </c>
      <c r="W3831" s="165">
        <f t="shared" ca="1" si="149"/>
        <v>0</v>
      </c>
      <c r="X3831" s="236">
        <f>IFERROR(IF(VLOOKUP($C3831,'MSCI Database'!$C:$R,10, FALSE)="","",VLOOKUP($C3831,'MSCI Database'!$C:$R,10, FALSE)),"")</f>
        <v>25958</v>
      </c>
      <c r="Y3831" s="133" t="str">
        <f>IFERROR(IF(VLOOKUP($C3831,'MSCI Database'!$C:$R,11, FALSE)="","",VLOOKUP($C3831,'MSCI Database'!$C:$R,11, FALSE)),"")</f>
        <v>2019</v>
      </c>
      <c r="Z3831" s="133" t="str">
        <f>IFERROR(IF(VLOOKUP($C3831,'MSCI Database'!$C:$R,12, FALSE)="","",VLOOKUP($C3831,'MSCI Database'!$C:$R,12, FALSE)),"")</f>
        <v>Reported</v>
      </c>
      <c r="AA3831" s="202" t="str">
        <f>IFERROR(IF(VLOOKUP($C3831,'MSCI Database'!$C:$R,13, FALSE)="","",VLOOKUP($C3831,'MSCI Database'!$C:$R,13, FALSE)),"")</f>
        <v>Industry leader in integrating ESG signals into its investment process and products</v>
      </c>
    </row>
    <row r="3832" spans="1:27" s="130" customFormat="1" ht="15" hidden="1" customHeight="1" outlineLevel="1">
      <c r="A3832" s="130" t="s">
        <v>377</v>
      </c>
      <c r="B3832" s="130" t="s">
        <v>378</v>
      </c>
      <c r="C3832" s="130" t="s">
        <v>379</v>
      </c>
      <c r="D3832" s="130" t="s">
        <v>18679</v>
      </c>
      <c r="E3832" s="130" t="s">
        <v>12133</v>
      </c>
      <c r="F3832" s="215">
        <v>0.14497464460061171</v>
      </c>
      <c r="G3832" s="132" t="str">
        <f ca="1">IFERROR(_xll.BQL($A3832, "cur_mkt_cap(currency=EUR)")/1000000, " ")</f>
        <v xml:space="preserve"> </v>
      </c>
      <c r="M3832" s="308"/>
      <c r="N3832" s="215">
        <f t="shared" si="148"/>
        <v>1.5394050265044256E-3</v>
      </c>
      <c r="O3832" s="172" t="str">
        <f>IFERROR(IF(VLOOKUP($C3832,'MSCI Database'!$C:$R,2, FALSE)="","",VLOOKUP($C3832,'MSCI Database'!$C:$R,2, FALSE)),"")</f>
        <v>Biotechnology</v>
      </c>
      <c r="P3832" s="186" t="str">
        <f>IFERROR(IF(VLOOKUP($C3832,'MSCI Database'!$C:$R,3, FALSE)="","",VLOOKUP($C3832,'MSCI Database'!$C:$R,3, FALSE)),"")</f>
        <v>A</v>
      </c>
      <c r="Q3832" s="164" t="str">
        <f>IFERROR(IF(VLOOKUP($C3832,'MSCI Database'!$C:$R,4, FALSE)="","",VLOOKUP($C3832,'MSCI Database'!$C:$R,4, FALSE)),"")</f>
        <v>0</v>
      </c>
      <c r="R3832" s="164">
        <f>IFERROR(IF(VLOOKUP($C3832,'MSCI Database'!$C:$R,5, FALSE)="","",VLOOKUP($C3832,'MSCI Database'!$C:$R,5, FALSE)),"")</f>
        <v>6.2</v>
      </c>
      <c r="S3832" s="164">
        <f>IFERROR(IF(VLOOKUP($C3832,'MSCI Database'!$C:$R,6, FALSE)="","",VLOOKUP($C3832,'MSCI Database'!$C:$R,6, FALSE)),"")</f>
        <v>5.3</v>
      </c>
      <c r="T3832" s="211">
        <f>IFERROR(IF(VLOOKUP($C3832,'MSCI Database'!$C:$R,7, FALSE)="","",VLOOKUP($C3832,'MSCI Database'!$C:$R,7, FALSE)),"")</f>
        <v>4.3</v>
      </c>
      <c r="U3832" s="164">
        <f>IFERROR(IF(VLOOKUP($C3832,'MSCI Database'!$C:$R,8, FALSE)="","",VLOOKUP($C3832,'MSCI Database'!$C:$R,8, FALSE)),"")</f>
        <v>6.5</v>
      </c>
      <c r="V3832" s="175">
        <f>IFERROR(IF(VLOOKUP($C3832,'MSCI Database'!$C:$R,9, FALSE)="","",VLOOKUP($C3832,'MSCI Database'!$C:$R,9, FALSE)),"")</f>
        <v>5.2</v>
      </c>
      <c r="W3832" s="165">
        <f t="shared" ca="1" si="149"/>
        <v>0</v>
      </c>
      <c r="X3832" s="236">
        <f>IFERROR(IF(VLOOKUP($C3832,'MSCI Database'!$C:$R,10, FALSE)="","",VLOOKUP($C3832,'MSCI Database'!$C:$R,10, FALSE)),"")</f>
        <v>308172</v>
      </c>
      <c r="Y3832" s="133" t="str">
        <f>IFERROR(IF(VLOOKUP($C3832,'MSCI Database'!$C:$R,11, FALSE)="","",VLOOKUP($C3832,'MSCI Database'!$C:$R,11, FALSE)),"")</f>
        <v>2019</v>
      </c>
      <c r="Z3832" s="133" t="str">
        <f>IFERROR(IF(VLOOKUP($C3832,'MSCI Database'!$C:$R,12, FALSE)="","",VLOOKUP($C3832,'MSCI Database'!$C:$R,12, FALSE)),"")</f>
        <v>Reported</v>
      </c>
      <c r="AA3832" s="202" t="str">
        <f>IFERROR(IF(VLOOKUP($C3832,'MSCI Database'!$C:$R,13, FALSE)="","",VLOOKUP($C3832,'MSCI Database'!$C:$R,13, FALSE)),"")</f>
        <v>Numerous product recalls in line with the high exposure to product quality and safety risks</v>
      </c>
    </row>
    <row r="3833" spans="1:27" s="130" customFormat="1" ht="15" hidden="1" customHeight="1" outlineLevel="1">
      <c r="A3833" s="130" t="s">
        <v>6204</v>
      </c>
      <c r="B3833" s="130" t="s">
        <v>6205</v>
      </c>
      <c r="C3833" s="130" t="s">
        <v>6206</v>
      </c>
      <c r="D3833" s="130" t="s">
        <v>12137</v>
      </c>
      <c r="E3833" s="130" t="s">
        <v>18682</v>
      </c>
      <c r="F3833" s="215">
        <v>6.6910643799897801E-3</v>
      </c>
      <c r="G3833" s="132" t="str">
        <f ca="1">IFERROR(_xll.BQL($A3833, "cur_mkt_cap(currency=EUR)")/1000000, " ")</f>
        <v xml:space="preserve"> </v>
      </c>
      <c r="M3833" s="308"/>
      <c r="N3833" s="215">
        <f t="shared" si="148"/>
        <v>7.1048686945203413E-5</v>
      </c>
      <c r="O3833" s="172" t="str">
        <f>IFERROR(IF(VLOOKUP($C3833,'MSCI Database'!$C:$R,2, FALSE)="","",VLOOKUP($C3833,'MSCI Database'!$C:$R,2, FALSE)),"")</f>
        <v>Leisure Products</v>
      </c>
      <c r="P3833" s="186" t="str">
        <f>IFERROR(IF(VLOOKUP($C3833,'MSCI Database'!$C:$R,3, FALSE)="","",VLOOKUP($C3833,'MSCI Database'!$C:$R,3, FALSE)),"")</f>
        <v>BB</v>
      </c>
      <c r="Q3833" s="164" t="str">
        <f>IFERROR(IF(VLOOKUP($C3833,'MSCI Database'!$C:$R,4, FALSE)="","",VLOOKUP($C3833,'MSCI Database'!$C:$R,4, FALSE)),"")</f>
        <v>0</v>
      </c>
      <c r="R3833" s="164">
        <f>IFERROR(IF(VLOOKUP($C3833,'MSCI Database'!$C:$R,5, FALSE)="","",VLOOKUP($C3833,'MSCI Database'!$C:$R,5, FALSE)),"")</f>
        <v>3.2</v>
      </c>
      <c r="S3833" s="164">
        <f>IFERROR(IF(VLOOKUP($C3833,'MSCI Database'!$C:$R,6, FALSE)="","",VLOOKUP($C3833,'MSCI Database'!$C:$R,6, FALSE)),"")</f>
        <v>0.7</v>
      </c>
      <c r="T3833" s="211">
        <f>IFERROR(IF(VLOOKUP($C3833,'MSCI Database'!$C:$R,7, FALSE)="","",VLOOKUP($C3833,'MSCI Database'!$C:$R,7, FALSE)),"")</f>
        <v>4.7</v>
      </c>
      <c r="U3833" s="164">
        <f>IFERROR(IF(VLOOKUP($C3833,'MSCI Database'!$C:$R,8, FALSE)="","",VLOOKUP($C3833,'MSCI Database'!$C:$R,8, FALSE)),"")</f>
        <v>4.9000000000000004</v>
      </c>
      <c r="V3833" s="175">
        <f>IFERROR(IF(VLOOKUP($C3833,'MSCI Database'!$C:$R,9, FALSE)="","",VLOOKUP($C3833,'MSCI Database'!$C:$R,9, FALSE)),"")</f>
        <v>4.3</v>
      </c>
      <c r="W3833" s="165">
        <f t="shared" ca="1" si="149"/>
        <v>0</v>
      </c>
      <c r="X3833" s="236">
        <f>IFERROR(IF(VLOOKUP($C3833,'MSCI Database'!$C:$R,10, FALSE)="","",VLOOKUP($C3833,'MSCI Database'!$C:$R,10, FALSE)),"")</f>
        <v>67036</v>
      </c>
      <c r="Y3833" s="133" t="str">
        <f>IFERROR(IF(VLOOKUP($C3833,'MSCI Database'!$C:$R,11, FALSE)="","",VLOOKUP($C3833,'MSCI Database'!$C:$R,11, FALSE)),"")</f>
        <v>2019</v>
      </c>
      <c r="Z3833" s="133" t="str">
        <f>IFERROR(IF(VLOOKUP($C3833,'MSCI Database'!$C:$R,12, FALSE)="","",VLOOKUP($C3833,'MSCI Database'!$C:$R,12, FALSE)),"")</f>
        <v>E.Segmt-Moderately High</v>
      </c>
      <c r="AA3833" s="202" t="str">
        <f>IFERROR(IF(VLOOKUP($C3833,'MSCI Database'!$C:$R,13, FALSE)="","",VLOOKUP($C3833,'MSCI Database'!$C:$R,13, FALSE)),"")</f>
        <v>Limited product safety and supply chain management systems</v>
      </c>
    </row>
    <row r="3834" spans="1:27" s="130" customFormat="1" ht="15" hidden="1" customHeight="1" outlineLevel="1">
      <c r="A3834" s="130" t="s">
        <v>4803</v>
      </c>
      <c r="B3834" s="130" t="s">
        <v>4804</v>
      </c>
      <c r="C3834" s="130" t="s">
        <v>4805</v>
      </c>
      <c r="D3834" s="130" t="s">
        <v>18678</v>
      </c>
      <c r="E3834" s="130" t="s">
        <v>18673</v>
      </c>
      <c r="F3834" s="215">
        <v>2.423846097758358E-2</v>
      </c>
      <c r="G3834" s="132" t="str">
        <f ca="1">IFERROR(_xll.BQL($A3834, "cur_mkt_cap(currency=EUR)")/1000000, " ")</f>
        <v xml:space="preserve"> </v>
      </c>
      <c r="M3834" s="308"/>
      <c r="N3834" s="215">
        <f t="shared" si="148"/>
        <v>2.5737472070661726E-4</v>
      </c>
      <c r="O3834" s="172" t="str">
        <f>IFERROR(IF(VLOOKUP($C3834,'MSCI Database'!$C:$R,2, FALSE)="","",VLOOKUP($C3834,'MSCI Database'!$C:$R,2, FALSE)),"")</f>
        <v>Commercial Services &amp; Supplies</v>
      </c>
      <c r="P3834" s="186" t="str">
        <f>IFERROR(IF(VLOOKUP($C3834,'MSCI Database'!$C:$R,3, FALSE)="","",VLOOKUP($C3834,'MSCI Database'!$C:$R,3, FALSE)),"")</f>
        <v>A</v>
      </c>
      <c r="Q3834" s="164" t="str">
        <f>IFERROR(IF(VLOOKUP($C3834,'MSCI Database'!$C:$R,4, FALSE)="","",VLOOKUP($C3834,'MSCI Database'!$C:$R,4, FALSE)),"")</f>
        <v>0</v>
      </c>
      <c r="R3834" s="164">
        <f>IFERROR(IF(VLOOKUP($C3834,'MSCI Database'!$C:$R,5, FALSE)="","",VLOOKUP($C3834,'MSCI Database'!$C:$R,5, FALSE)),"")</f>
        <v>5.9</v>
      </c>
      <c r="S3834" s="164">
        <f>IFERROR(IF(VLOOKUP($C3834,'MSCI Database'!$C:$R,6, FALSE)="","",VLOOKUP($C3834,'MSCI Database'!$C:$R,6, FALSE)),"")</f>
        <v>7.3</v>
      </c>
      <c r="T3834" s="211">
        <f>IFERROR(IF(VLOOKUP($C3834,'MSCI Database'!$C:$R,7, FALSE)="","",VLOOKUP($C3834,'MSCI Database'!$C:$R,7, FALSE)),"")</f>
        <v>6.3</v>
      </c>
      <c r="U3834" s="164">
        <f>IFERROR(IF(VLOOKUP($C3834,'MSCI Database'!$C:$R,8, FALSE)="","",VLOOKUP($C3834,'MSCI Database'!$C:$R,8, FALSE)),"")</f>
        <v>4.5</v>
      </c>
      <c r="V3834" s="175">
        <f>IFERROR(IF(VLOOKUP($C3834,'MSCI Database'!$C:$R,9, FALSE)="","",VLOOKUP($C3834,'MSCI Database'!$C:$R,9, FALSE)),"")</f>
        <v>5.4</v>
      </c>
      <c r="W3834" s="165">
        <f t="shared" ca="1" si="149"/>
        <v>0</v>
      </c>
      <c r="X3834" s="236">
        <f>IFERROR(IF(VLOOKUP($C3834,'MSCI Database'!$C:$R,10, FALSE)="","",VLOOKUP($C3834,'MSCI Database'!$C:$R,10, FALSE)),"")</f>
        <v>18762</v>
      </c>
      <c r="Y3834" s="133" t="str">
        <f>IFERROR(IF(VLOOKUP($C3834,'MSCI Database'!$C:$R,11, FALSE)="","",VLOOKUP($C3834,'MSCI Database'!$C:$R,11, FALSE)),"")</f>
        <v>2019</v>
      </c>
      <c r="Z3834" s="133" t="str">
        <f>IFERROR(IF(VLOOKUP($C3834,'MSCI Database'!$C:$R,12, FALSE)="","",VLOOKUP($C3834,'MSCI Database'!$C:$R,12, FALSE)),"")</f>
        <v>E.Segmt-Moderately High</v>
      </c>
      <c r="AA3834" s="202" t="str">
        <f>IFERROR(IF(VLOOKUP($C3834,'MSCI Database'!$C:$R,13, FALSE)="","",VLOOKUP($C3834,'MSCI Database'!$C:$R,13, FALSE)),"")</f>
        <v>Acquisitions may increase exposure to labor management challenges</v>
      </c>
    </row>
    <row r="3835" spans="1:27" s="130" customFormat="1" ht="15" hidden="1" customHeight="1" outlineLevel="1">
      <c r="A3835" s="130" t="s">
        <v>7092</v>
      </c>
      <c r="B3835" s="130" t="s">
        <v>7093</v>
      </c>
      <c r="C3835" s="130" t="s">
        <v>7094</v>
      </c>
      <c r="D3835" s="130" t="s">
        <v>12128</v>
      </c>
      <c r="E3835" s="130" t="s">
        <v>18673</v>
      </c>
      <c r="F3835" s="215">
        <v>0.18704070851093851</v>
      </c>
      <c r="G3835" s="132" t="str">
        <f ca="1">IFERROR(_xll.BQL($A3835, "cur_mkt_cap(currency=EUR)")/1000000, " ")</f>
        <v xml:space="preserve"> </v>
      </c>
      <c r="M3835" s="308"/>
      <c r="N3835" s="215">
        <f t="shared" si="148"/>
        <v>1.986081136021443E-3</v>
      </c>
      <c r="O3835" s="172" t="str">
        <f>IFERROR(IF(VLOOKUP($C3835,'MSCI Database'!$C:$R,2, FALSE)="","",VLOOKUP($C3835,'MSCI Database'!$C:$R,2, FALSE)),"")</f>
        <v>Industrial Conglomerates</v>
      </c>
      <c r="P3835" s="186" t="str">
        <f>IFERROR(IF(VLOOKUP($C3835,'MSCI Database'!$C:$R,3, FALSE)="","",VLOOKUP($C3835,'MSCI Database'!$C:$R,3, FALSE)),"")</f>
        <v>BB</v>
      </c>
      <c r="Q3835" s="164" t="str">
        <f>IFERROR(IF(VLOOKUP($C3835,'MSCI Database'!$C:$R,4, FALSE)="","",VLOOKUP($C3835,'MSCI Database'!$C:$R,4, FALSE)),"")</f>
        <v>-2</v>
      </c>
      <c r="R3835" s="164">
        <f>IFERROR(IF(VLOOKUP($C3835,'MSCI Database'!$C:$R,5, FALSE)="","",VLOOKUP($C3835,'MSCI Database'!$C:$R,5, FALSE)),"")</f>
        <v>2.9</v>
      </c>
      <c r="S3835" s="164">
        <f>IFERROR(IF(VLOOKUP($C3835,'MSCI Database'!$C:$R,6, FALSE)="","",VLOOKUP($C3835,'MSCI Database'!$C:$R,6, FALSE)),"")</f>
        <v>6.3</v>
      </c>
      <c r="T3835" s="211">
        <f>IFERROR(IF(VLOOKUP($C3835,'MSCI Database'!$C:$R,7, FALSE)="","",VLOOKUP($C3835,'MSCI Database'!$C:$R,7, FALSE)),"")</f>
        <v>1.1000000000000001</v>
      </c>
      <c r="U3835" s="164">
        <f>IFERROR(IF(VLOOKUP($C3835,'MSCI Database'!$C:$R,8, FALSE)="","",VLOOKUP($C3835,'MSCI Database'!$C:$R,8, FALSE)),"")</f>
        <v>2.1</v>
      </c>
      <c r="V3835" s="175">
        <f>IFERROR(IF(VLOOKUP($C3835,'MSCI Database'!$C:$R,9, FALSE)="","",VLOOKUP($C3835,'MSCI Database'!$C:$R,9, FALSE)),"")</f>
        <v>2.6</v>
      </c>
      <c r="W3835" s="165">
        <f t="shared" ca="1" si="149"/>
        <v>0</v>
      </c>
      <c r="X3835" s="236">
        <f>IFERROR(IF(VLOOKUP($C3835,'MSCI Database'!$C:$R,10, FALSE)="","",VLOOKUP($C3835,'MSCI Database'!$C:$R,10, FALSE)),"")</f>
        <v>2413987</v>
      </c>
      <c r="Y3835" s="133" t="str">
        <f>IFERROR(IF(VLOOKUP($C3835,'MSCI Database'!$C:$R,11, FALSE)="","",VLOOKUP($C3835,'MSCI Database'!$C:$R,11, FALSE)),"")</f>
        <v>2019</v>
      </c>
      <c r="Z3835" s="133" t="str">
        <f>IFERROR(IF(VLOOKUP($C3835,'MSCI Database'!$C:$R,12, FALSE)="","",VLOOKUP($C3835,'MSCI Database'!$C:$R,12, FALSE)),"")</f>
        <v>Reported</v>
      </c>
      <c r="AA3835" s="202" t="str">
        <f>IFERROR(IF(VLOOKUP($C3835,'MSCI Database'!$C:$R,13, FALSE)="","",VLOOKUP($C3835,'MSCI Database'!$C:$R,13, FALSE)),"")</f>
        <v>Covid-19 crisis may add to labor management challenges from strategic restructuring, asset sale</v>
      </c>
    </row>
    <row r="3836" spans="1:27" s="130" customFormat="1" ht="15" hidden="1" customHeight="1" outlineLevel="1">
      <c r="A3836" s="130" t="s">
        <v>4727</v>
      </c>
      <c r="B3836" s="130" t="s">
        <v>4728</v>
      </c>
      <c r="C3836" s="130" t="s">
        <v>4729</v>
      </c>
      <c r="D3836" s="130" t="s">
        <v>18675</v>
      </c>
      <c r="E3836" s="130" t="s">
        <v>18674</v>
      </c>
      <c r="F3836" s="215">
        <v>2.4053044746949751E-2</v>
      </c>
      <c r="G3836" s="132" t="str">
        <f ca="1">IFERROR(_xll.BQL($A3836, "cur_mkt_cap(currency=EUR)")/1000000, " ")</f>
        <v xml:space="preserve"> </v>
      </c>
      <c r="M3836" s="308"/>
      <c r="N3836" s="215">
        <f t="shared" si="148"/>
        <v>2.5540588899663412E-4</v>
      </c>
      <c r="O3836" s="172" t="str">
        <f>IFERROR(IF(VLOOKUP($C3836,'MSCI Database'!$C:$R,2, FALSE)="","",VLOOKUP($C3836,'MSCI Database'!$C:$R,2, FALSE)),"")</f>
        <v>Food Products</v>
      </c>
      <c r="P3836" s="186" t="str">
        <f>IFERROR(IF(VLOOKUP($C3836,'MSCI Database'!$C:$R,3, FALSE)="","",VLOOKUP($C3836,'MSCI Database'!$C:$R,3, FALSE)),"")</f>
        <v>BB</v>
      </c>
      <c r="Q3836" s="164" t="str">
        <f>IFERROR(IF(VLOOKUP($C3836,'MSCI Database'!$C:$R,4, FALSE)="","",VLOOKUP($C3836,'MSCI Database'!$C:$R,4, FALSE)),"")</f>
        <v>0</v>
      </c>
      <c r="R3836" s="164">
        <f>IFERROR(IF(VLOOKUP($C3836,'MSCI Database'!$C:$R,5, FALSE)="","",VLOOKUP($C3836,'MSCI Database'!$C:$R,5, FALSE)),"")</f>
        <v>4.0999999999999996</v>
      </c>
      <c r="S3836" s="164">
        <f>IFERROR(IF(VLOOKUP($C3836,'MSCI Database'!$C:$R,6, FALSE)="","",VLOOKUP($C3836,'MSCI Database'!$C:$R,6, FALSE)),"")</f>
        <v>2.2999999999999998</v>
      </c>
      <c r="T3836" s="211">
        <f>IFERROR(IF(VLOOKUP($C3836,'MSCI Database'!$C:$R,7, FALSE)="","",VLOOKUP($C3836,'MSCI Database'!$C:$R,7, FALSE)),"")</f>
        <v>5.9</v>
      </c>
      <c r="U3836" s="164">
        <f>IFERROR(IF(VLOOKUP($C3836,'MSCI Database'!$C:$R,8, FALSE)="","",VLOOKUP($C3836,'MSCI Database'!$C:$R,8, FALSE)),"")</f>
        <v>4.0999999999999996</v>
      </c>
      <c r="V3836" s="175">
        <f>IFERROR(IF(VLOOKUP($C3836,'MSCI Database'!$C:$R,9, FALSE)="","",VLOOKUP($C3836,'MSCI Database'!$C:$R,9, FALSE)),"")</f>
        <v>3.8</v>
      </c>
      <c r="W3836" s="165">
        <f t="shared" ca="1" si="149"/>
        <v>0</v>
      </c>
      <c r="X3836" s="236">
        <f>IFERROR(IF(VLOOKUP($C3836,'MSCI Database'!$C:$R,10, FALSE)="","",VLOOKUP($C3836,'MSCI Database'!$C:$R,10, FALSE)),"")</f>
        <v>985270</v>
      </c>
      <c r="Y3836" s="133" t="str">
        <f>IFERROR(IF(VLOOKUP($C3836,'MSCI Database'!$C:$R,11, FALSE)="","",VLOOKUP($C3836,'MSCI Database'!$C:$R,11, FALSE)),"")</f>
        <v>2019</v>
      </c>
      <c r="Z3836" s="133" t="str">
        <f>IFERROR(IF(VLOOKUP($C3836,'MSCI Database'!$C:$R,12, FALSE)="","",VLOOKUP($C3836,'MSCI Database'!$C:$R,12, FALSE)),"")</f>
        <v>E.Segmt-Moderate</v>
      </c>
      <c r="AA3836" s="202" t="str">
        <f>IFERROR(IF(VLOOKUP($C3836,'MSCI Database'!$C:$R,13, FALSE)="","",VLOOKUP($C3836,'MSCI Database'!$C:$R,13, FALSE)),"")</f>
        <v>Weak efforts to address environmental risks</v>
      </c>
    </row>
    <row r="3837" spans="1:27" s="130" customFormat="1" ht="15" hidden="1" customHeight="1" outlineLevel="1">
      <c r="A3837" s="130" t="s">
        <v>7881</v>
      </c>
      <c r="B3837" s="130" t="s">
        <v>7882</v>
      </c>
      <c r="C3837" s="130" t="s">
        <v>7883</v>
      </c>
      <c r="D3837" s="130" t="s">
        <v>12128</v>
      </c>
      <c r="E3837" s="130" t="s">
        <v>18673</v>
      </c>
      <c r="F3837" s="215">
        <v>0.18613252160324131</v>
      </c>
      <c r="G3837" s="132" t="str">
        <f ca="1">IFERROR(_xll.BQL($A3837, "cur_mkt_cap(currency=EUR)")/1000000, " ")</f>
        <v xml:space="preserve"> </v>
      </c>
      <c r="M3837" s="308"/>
      <c r="N3837" s="215">
        <f t="shared" si="148"/>
        <v>1.9764376049435355E-3</v>
      </c>
      <c r="O3837" s="172" t="str">
        <f>IFERROR(IF(VLOOKUP($C3837,'MSCI Database'!$C:$R,2, FALSE)="","",VLOOKUP($C3837,'MSCI Database'!$C:$R,2, FALSE)),"")</f>
        <v>Aerospace &amp; Defense</v>
      </c>
      <c r="P3837" s="186" t="str">
        <f>IFERROR(IF(VLOOKUP($C3837,'MSCI Database'!$C:$R,3, FALSE)="","",VLOOKUP($C3837,'MSCI Database'!$C:$R,3, FALSE)),"")</f>
        <v>A</v>
      </c>
      <c r="Q3837" s="164" t="str">
        <f>IFERROR(IF(VLOOKUP($C3837,'MSCI Database'!$C:$R,4, FALSE)="","",VLOOKUP($C3837,'MSCI Database'!$C:$R,4, FALSE)),"")</f>
        <v>0</v>
      </c>
      <c r="R3837" s="164">
        <f>IFERROR(IF(VLOOKUP($C3837,'MSCI Database'!$C:$R,5, FALSE)="","",VLOOKUP($C3837,'MSCI Database'!$C:$R,5, FALSE)),"")</f>
        <v>6.5</v>
      </c>
      <c r="S3837" s="164">
        <f>IFERROR(IF(VLOOKUP($C3837,'MSCI Database'!$C:$R,6, FALSE)="","",VLOOKUP($C3837,'MSCI Database'!$C:$R,6, FALSE)),"")</f>
        <v>5.0999999999999996</v>
      </c>
      <c r="T3837" s="211">
        <f>IFERROR(IF(VLOOKUP($C3837,'MSCI Database'!$C:$R,7, FALSE)="","",VLOOKUP($C3837,'MSCI Database'!$C:$R,7, FALSE)),"")</f>
        <v>4</v>
      </c>
      <c r="U3837" s="164">
        <f>IFERROR(IF(VLOOKUP($C3837,'MSCI Database'!$C:$R,8, FALSE)="","",VLOOKUP($C3837,'MSCI Database'!$C:$R,8, FALSE)),"")</f>
        <v>5.4</v>
      </c>
      <c r="V3837" s="175">
        <f>IFERROR(IF(VLOOKUP($C3837,'MSCI Database'!$C:$R,9, FALSE)="","",VLOOKUP($C3837,'MSCI Database'!$C:$R,9, FALSE)),"")</f>
        <v>4.8</v>
      </c>
      <c r="W3837" s="165">
        <f t="shared" ca="1" si="149"/>
        <v>0</v>
      </c>
      <c r="X3837" s="236">
        <f>IFERROR(IF(VLOOKUP($C3837,'MSCI Database'!$C:$R,10, FALSE)="","",VLOOKUP($C3837,'MSCI Database'!$C:$R,10, FALSE)),"")</f>
        <v>1758103</v>
      </c>
      <c r="Y3837" s="133" t="str">
        <f>IFERROR(IF(VLOOKUP($C3837,'MSCI Database'!$C:$R,11, FALSE)="","",VLOOKUP($C3837,'MSCI Database'!$C:$R,11, FALSE)),"")</f>
        <v>2019</v>
      </c>
      <c r="Z3837" s="133" t="str">
        <f>IFERROR(IF(VLOOKUP($C3837,'MSCI Database'!$C:$R,12, FALSE)="","",VLOOKUP($C3837,'MSCI Database'!$C:$R,12, FALSE)),"")</f>
        <v>Reported</v>
      </c>
      <c r="AA3837" s="202" t="str">
        <f>IFERROR(IF(VLOOKUP($C3837,'MSCI Database'!$C:$R,13, FALSE)="","",VLOOKUP($C3837,'MSCI Database'!$C:$R,13, FALSE)),"")</f>
        <v>Large scale restructurings may increase labor management challenges</v>
      </c>
    </row>
    <row r="3838" spans="1:27" s="130" customFormat="1" ht="15" hidden="1" customHeight="1" outlineLevel="1">
      <c r="A3838" s="130" t="s">
        <v>4823</v>
      </c>
      <c r="B3838" s="130" t="s">
        <v>4824</v>
      </c>
      <c r="C3838" s="130" t="s">
        <v>4825</v>
      </c>
      <c r="D3838" s="130" t="s">
        <v>18675</v>
      </c>
      <c r="E3838" s="130" t="s">
        <v>18682</v>
      </c>
      <c r="F3838" s="215">
        <v>2.3727441759583769E-2</v>
      </c>
      <c r="G3838" s="132" t="str">
        <f ca="1">IFERROR(_xll.BQL($A3838, "cur_mkt_cap(currency=EUR)")/1000000, " ")</f>
        <v xml:space="preserve"> </v>
      </c>
      <c r="M3838" s="308"/>
      <c r="N3838" s="215">
        <f t="shared" si="148"/>
        <v>2.5194849217543896E-4</v>
      </c>
      <c r="O3838" s="172" t="str">
        <f>IFERROR(IF(VLOOKUP($C3838,'MSCI Database'!$C:$R,2, FALSE)="","",VLOOKUP($C3838,'MSCI Database'!$C:$R,2, FALSE)),"")</f>
        <v>Automobiles</v>
      </c>
      <c r="P3838" s="186" t="str">
        <f>IFERROR(IF(VLOOKUP($C3838,'MSCI Database'!$C:$R,3, FALSE)="","",VLOOKUP($C3838,'MSCI Database'!$C:$R,3, FALSE)),"")</f>
        <v>BBB</v>
      </c>
      <c r="Q3838" s="164" t="str">
        <f>IFERROR(IF(VLOOKUP($C3838,'MSCI Database'!$C:$R,4, FALSE)="","",VLOOKUP($C3838,'MSCI Database'!$C:$R,4, FALSE)),"")</f>
        <v>-2</v>
      </c>
      <c r="R3838" s="164">
        <f>IFERROR(IF(VLOOKUP($C3838,'MSCI Database'!$C:$R,5, FALSE)="","",VLOOKUP($C3838,'MSCI Database'!$C:$R,5, FALSE)),"")</f>
        <v>5.0999999999999996</v>
      </c>
      <c r="S3838" s="164">
        <f>IFERROR(IF(VLOOKUP($C3838,'MSCI Database'!$C:$R,6, FALSE)="","",VLOOKUP($C3838,'MSCI Database'!$C:$R,6, FALSE)),"")</f>
        <v>5.4</v>
      </c>
      <c r="T3838" s="211">
        <f>IFERROR(IF(VLOOKUP($C3838,'MSCI Database'!$C:$R,7, FALSE)="","",VLOOKUP($C3838,'MSCI Database'!$C:$R,7, FALSE)),"")</f>
        <v>5.9</v>
      </c>
      <c r="U3838" s="164">
        <f>IFERROR(IF(VLOOKUP($C3838,'MSCI Database'!$C:$R,8, FALSE)="","",VLOOKUP($C3838,'MSCI Database'!$C:$R,8, FALSE)),"")</f>
        <v>1.2</v>
      </c>
      <c r="V3838" s="175">
        <f>IFERROR(IF(VLOOKUP($C3838,'MSCI Database'!$C:$R,9, FALSE)="","",VLOOKUP($C3838,'MSCI Database'!$C:$R,9, FALSE)),"")</f>
        <v>4.2</v>
      </c>
      <c r="W3838" s="165">
        <f t="shared" ca="1" si="149"/>
        <v>0</v>
      </c>
      <c r="X3838" s="236">
        <f>IFERROR(IF(VLOOKUP($C3838,'MSCI Database'!$C:$R,10, FALSE)="","",VLOOKUP($C3838,'MSCI Database'!$C:$R,10, FALSE)),"")</f>
        <v>559278</v>
      </c>
      <c r="Y3838" s="133" t="str">
        <f>IFERROR(IF(VLOOKUP($C3838,'MSCI Database'!$C:$R,11, FALSE)="","",VLOOKUP($C3838,'MSCI Database'!$C:$R,11, FALSE)),"")</f>
        <v>2019</v>
      </c>
      <c r="Z3838" s="133" t="str">
        <f>IFERROR(IF(VLOOKUP($C3838,'MSCI Database'!$C:$R,12, FALSE)="","",VLOOKUP($C3838,'MSCI Database'!$C:$R,12, FALSE)),"")</f>
        <v>Reported</v>
      </c>
      <c r="AA3838" s="202" t="str">
        <f>IFERROR(IF(VLOOKUP($C3838,'MSCI Database'!$C:$R,13, FALSE)="","",VLOOKUP($C3838,'MSCI Database'!$C:$R,13, FALSE)),"")</f>
        <v>Weak corporate behavior practices, fewer vehicle recalls</v>
      </c>
    </row>
    <row r="3839" spans="1:27" s="130" customFormat="1" ht="15" hidden="1" customHeight="1" outlineLevel="1">
      <c r="A3839" s="130" t="s">
        <v>5347</v>
      </c>
      <c r="B3839" s="130" t="s">
        <v>5348</v>
      </c>
      <c r="C3839" s="130" t="s">
        <v>5349</v>
      </c>
      <c r="D3839" s="130" t="s">
        <v>18676</v>
      </c>
      <c r="E3839" s="130" t="s">
        <v>18690</v>
      </c>
      <c r="F3839" s="215">
        <v>2.160747057648817E-2</v>
      </c>
      <c r="G3839" s="132" t="str">
        <f ca="1">IFERROR(_xll.BQL($A3839, "cur_mkt_cap(currency=EUR)")/1000000, " ")</f>
        <v xml:space="preserve"> </v>
      </c>
      <c r="M3839" s="308"/>
      <c r="N3839" s="215">
        <f t="shared" si="148"/>
        <v>2.2943769862052152E-4</v>
      </c>
      <c r="O3839" s="172" t="str">
        <f>IFERROR(IF(VLOOKUP($C3839,'MSCI Database'!$C:$R,2, FALSE)="","",VLOOKUP($C3839,'MSCI Database'!$C:$R,2, FALSE)),"")</f>
        <v>Telecommunication Services</v>
      </c>
      <c r="P3839" s="186" t="str">
        <f>IFERROR(IF(VLOOKUP($C3839,'MSCI Database'!$C:$R,3, FALSE)="","",VLOOKUP($C3839,'MSCI Database'!$C:$R,3, FALSE)),"")</f>
        <v>AAA</v>
      </c>
      <c r="Q3839" s="164" t="str">
        <f>IFERROR(IF(VLOOKUP($C3839,'MSCI Database'!$C:$R,4, FALSE)="","",VLOOKUP($C3839,'MSCI Database'!$C:$R,4, FALSE)),"")</f>
        <v>0</v>
      </c>
      <c r="R3839" s="164">
        <f>IFERROR(IF(VLOOKUP($C3839,'MSCI Database'!$C:$R,5, FALSE)="","",VLOOKUP($C3839,'MSCI Database'!$C:$R,5, FALSE)),"")</f>
        <v>10</v>
      </c>
      <c r="S3839" s="164">
        <f>IFERROR(IF(VLOOKUP($C3839,'MSCI Database'!$C:$R,6, FALSE)="","",VLOOKUP($C3839,'MSCI Database'!$C:$R,6, FALSE)),"")</f>
        <v>10</v>
      </c>
      <c r="T3839" s="211">
        <f>IFERROR(IF(VLOOKUP($C3839,'MSCI Database'!$C:$R,7, FALSE)="","",VLOOKUP($C3839,'MSCI Database'!$C:$R,7, FALSE)),"")</f>
        <v>8.9</v>
      </c>
      <c r="U3839" s="164">
        <f>IFERROR(IF(VLOOKUP($C3839,'MSCI Database'!$C:$R,8, FALSE)="","",VLOOKUP($C3839,'MSCI Database'!$C:$R,8, FALSE)),"")</f>
        <v>6</v>
      </c>
      <c r="V3839" s="175">
        <f>IFERROR(IF(VLOOKUP($C3839,'MSCI Database'!$C:$R,9, FALSE)="","",VLOOKUP($C3839,'MSCI Database'!$C:$R,9, FALSE)),"")</f>
        <v>7.8</v>
      </c>
      <c r="W3839" s="165">
        <f t="shared" ca="1" si="149"/>
        <v>0</v>
      </c>
      <c r="X3839" s="236">
        <f>IFERROR(IF(VLOOKUP($C3839,'MSCI Database'!$C:$R,10, FALSE)="","",VLOOKUP($C3839,'MSCI Database'!$C:$R,10, FALSE)),"")</f>
        <v>1061000</v>
      </c>
      <c r="Y3839" s="133" t="str">
        <f>IFERROR(IF(VLOOKUP($C3839,'MSCI Database'!$C:$R,11, FALSE)="","",VLOOKUP($C3839,'MSCI Database'!$C:$R,11, FALSE)),"")</f>
        <v>2019</v>
      </c>
      <c r="Z3839" s="133" t="str">
        <f>IFERROR(IF(VLOOKUP($C3839,'MSCI Database'!$C:$R,12, FALSE)="","",VLOOKUP($C3839,'MSCI Database'!$C:$R,12, FALSE)),"")</f>
        <v>Reported</v>
      </c>
      <c r="AA3839" s="202" t="str">
        <f>IFERROR(IF(VLOOKUP($C3839,'MSCI Database'!$C:$R,13, FALSE)="","",VLOOKUP($C3839,'MSCI Database'!$C:$R,13, FALSE)),"")</f>
        <v>Strong policies to preempt and address ESG risks continue</v>
      </c>
    </row>
    <row r="3840" spans="1:27" s="130" customFormat="1" ht="15" hidden="1" customHeight="1" outlineLevel="1">
      <c r="A3840" s="130" t="s">
        <v>4815</v>
      </c>
      <c r="B3840" s="130" t="s">
        <v>4816</v>
      </c>
      <c r="C3840" s="130" t="s">
        <v>4817</v>
      </c>
      <c r="D3840" s="130" t="s">
        <v>18678</v>
      </c>
      <c r="E3840" s="130" t="s">
        <v>100</v>
      </c>
      <c r="F3840" s="215">
        <v>2.3649804459760421E-2</v>
      </c>
      <c r="G3840" s="132" t="str">
        <f ca="1">IFERROR(_xll.BQL($A3840, "cur_mkt_cap(currency=EUR)")/1000000, " ")</f>
        <v xml:space="preserve"> </v>
      </c>
      <c r="M3840" s="308"/>
      <c r="N3840" s="215">
        <f t="shared" si="148"/>
        <v>2.5112410491847043E-4</v>
      </c>
      <c r="O3840" s="172" t="str">
        <f>IFERROR(IF(VLOOKUP($C3840,'MSCI Database'!$C:$R,2, FALSE)="","",VLOOKUP($C3840,'MSCI Database'!$C:$R,2, FALSE)),"")</f>
        <v>Utilities</v>
      </c>
      <c r="P3840" s="186" t="str">
        <f>IFERROR(IF(VLOOKUP($C3840,'MSCI Database'!$C:$R,3, FALSE)="","",VLOOKUP($C3840,'MSCI Database'!$C:$R,3, FALSE)),"")</f>
        <v>BBB</v>
      </c>
      <c r="Q3840" s="164" t="str">
        <f>IFERROR(IF(VLOOKUP($C3840,'MSCI Database'!$C:$R,4, FALSE)="","",VLOOKUP($C3840,'MSCI Database'!$C:$R,4, FALSE)),"")</f>
        <v>1</v>
      </c>
      <c r="R3840" s="164">
        <f>IFERROR(IF(VLOOKUP($C3840,'MSCI Database'!$C:$R,5, FALSE)="","",VLOOKUP($C3840,'MSCI Database'!$C:$R,5, FALSE)),"")</f>
        <v>4.8</v>
      </c>
      <c r="S3840" s="164">
        <f>IFERROR(IF(VLOOKUP($C3840,'MSCI Database'!$C:$R,6, FALSE)="","",VLOOKUP($C3840,'MSCI Database'!$C:$R,6, FALSE)),"")</f>
        <v>6.9</v>
      </c>
      <c r="T3840" s="211">
        <f>IFERROR(IF(VLOOKUP($C3840,'MSCI Database'!$C:$R,7, FALSE)="","",VLOOKUP($C3840,'MSCI Database'!$C:$R,7, FALSE)),"")</f>
        <v>4.9000000000000004</v>
      </c>
      <c r="U3840" s="164">
        <f>IFERROR(IF(VLOOKUP($C3840,'MSCI Database'!$C:$R,8, FALSE)="","",VLOOKUP($C3840,'MSCI Database'!$C:$R,8, FALSE)),"")</f>
        <v>4.0999999999999996</v>
      </c>
      <c r="V3840" s="175">
        <f>IFERROR(IF(VLOOKUP($C3840,'MSCI Database'!$C:$R,9, FALSE)="","",VLOOKUP($C3840,'MSCI Database'!$C:$R,9, FALSE)),"")</f>
        <v>5.4</v>
      </c>
      <c r="W3840" s="165">
        <f t="shared" ca="1" si="149"/>
        <v>0</v>
      </c>
      <c r="X3840" s="236">
        <f>IFERROR(IF(VLOOKUP($C3840,'MSCI Database'!$C:$R,10, FALSE)="","",VLOOKUP($C3840,'MSCI Database'!$C:$R,10, FALSE)),"")</f>
        <v>262918</v>
      </c>
      <c r="Y3840" s="133" t="str">
        <f>IFERROR(IF(VLOOKUP($C3840,'MSCI Database'!$C:$R,11, FALSE)="","",VLOOKUP($C3840,'MSCI Database'!$C:$R,11, FALSE)),"")</f>
        <v>2019</v>
      </c>
      <c r="Z3840" s="133" t="str">
        <f>IFERROR(IF(VLOOKUP($C3840,'MSCI Database'!$C:$R,12, FALSE)="","",VLOOKUP($C3840,'MSCI Database'!$C:$R,12, FALSE)),"")</f>
        <v>Reported</v>
      </c>
      <c r="AA3840" s="202" t="str">
        <f>IFERROR(IF(VLOOKUP($C3840,'MSCI Database'!$C:$R,13, FALSE)="","",VLOOKUP($C3840,'MSCI Database'!$C:$R,13, FALSE)),"")</f>
        <v>Pipeline expansion could heighten H&amp;S and biodiversity-related risks</v>
      </c>
    </row>
    <row r="3841" spans="1:27" s="130" customFormat="1" ht="15" hidden="1" customHeight="1" outlineLevel="1">
      <c r="A3841" s="130" t="s">
        <v>5544</v>
      </c>
      <c r="B3841" s="130" t="s">
        <v>5545</v>
      </c>
      <c r="C3841" s="130" t="s">
        <v>5546</v>
      </c>
      <c r="D3841" s="130" t="s">
        <v>18701</v>
      </c>
      <c r="E3841" s="130" t="s">
        <v>18684</v>
      </c>
      <c r="F3841" s="215">
        <v>2.3977199350989939E-3</v>
      </c>
      <c r="G3841" s="132" t="str">
        <f ca="1">IFERROR(_xll.BQL($A3841, "cur_mkt_cap(currency=EUR)")/1000000, " ")</f>
        <v xml:space="preserve"> </v>
      </c>
      <c r="M3841" s="308"/>
      <c r="N3841" s="215">
        <f t="shared" si="148"/>
        <v>2.5460052896902787E-5</v>
      </c>
      <c r="O3841" s="172" t="str">
        <f>IFERROR(IF(VLOOKUP($C3841,'MSCI Database'!$C:$R,2, FALSE)="","",VLOOKUP($C3841,'MSCI Database'!$C:$R,2, FALSE)),"")</f>
        <v>Metals and Mining - Precious Metals</v>
      </c>
      <c r="P3841" s="186" t="str">
        <f>IFERROR(IF(VLOOKUP($C3841,'MSCI Database'!$C:$R,3, FALSE)="","",VLOOKUP($C3841,'MSCI Database'!$C:$R,3, FALSE)),"")</f>
        <v>BB</v>
      </c>
      <c r="Q3841" s="164" t="str">
        <f>IFERROR(IF(VLOOKUP($C3841,'MSCI Database'!$C:$R,4, FALSE)="","",VLOOKUP($C3841,'MSCI Database'!$C:$R,4, FALSE)),"")</f>
        <v>0</v>
      </c>
      <c r="R3841" s="164">
        <f>IFERROR(IF(VLOOKUP($C3841,'MSCI Database'!$C:$R,5, FALSE)="","",VLOOKUP($C3841,'MSCI Database'!$C:$R,5, FALSE)),"")</f>
        <v>3.1</v>
      </c>
      <c r="S3841" s="164">
        <f>IFERROR(IF(VLOOKUP($C3841,'MSCI Database'!$C:$R,6, FALSE)="","",VLOOKUP($C3841,'MSCI Database'!$C:$R,6, FALSE)),"")</f>
        <v>4.7</v>
      </c>
      <c r="T3841" s="211">
        <f>IFERROR(IF(VLOOKUP($C3841,'MSCI Database'!$C:$R,7, FALSE)="","",VLOOKUP($C3841,'MSCI Database'!$C:$R,7, FALSE)),"")</f>
        <v>1.7</v>
      </c>
      <c r="U3841" s="164">
        <f>IFERROR(IF(VLOOKUP($C3841,'MSCI Database'!$C:$R,8, FALSE)="","",VLOOKUP($C3841,'MSCI Database'!$C:$R,8, FALSE)),"")</f>
        <v>2.9</v>
      </c>
      <c r="V3841" s="175">
        <f>IFERROR(IF(VLOOKUP($C3841,'MSCI Database'!$C:$R,9, FALSE)="","",VLOOKUP($C3841,'MSCI Database'!$C:$R,9, FALSE)),"")</f>
        <v>3.1</v>
      </c>
      <c r="W3841" s="165">
        <f t="shared" ca="1" si="149"/>
        <v>0</v>
      </c>
      <c r="X3841" s="236">
        <f>IFERROR(IF(VLOOKUP($C3841,'MSCI Database'!$C:$R,10, FALSE)="","",VLOOKUP($C3841,'MSCI Database'!$C:$R,10, FALSE)),"")</f>
        <v>1397841</v>
      </c>
      <c r="Y3841" s="133" t="str">
        <f>IFERROR(IF(VLOOKUP($C3841,'MSCI Database'!$C:$R,11, FALSE)="","",VLOOKUP($C3841,'MSCI Database'!$C:$R,11, FALSE)),"")</f>
        <v>2019</v>
      </c>
      <c r="Z3841" s="133" t="str">
        <f>IFERROR(IF(VLOOKUP($C3841,'MSCI Database'!$C:$R,12, FALSE)="","",VLOOKUP($C3841,'MSCI Database'!$C:$R,12, FALSE)),"")</f>
        <v>E.Segmt-Moderately High</v>
      </c>
      <c r="AA3841" s="202" t="str">
        <f>IFERROR(IF(VLOOKUP($C3841,'MSCI Database'!$C:$R,13, FALSE)="","",VLOOKUP($C3841,'MSCI Database'!$C:$R,13, FALSE)),"")</f>
        <v>Poor corporate governance practices, strong toxic emission performance</v>
      </c>
    </row>
    <row r="3842" spans="1:27" s="130" customFormat="1" ht="15" hidden="1" customHeight="1" outlineLevel="1">
      <c r="A3842" s="130" t="s">
        <v>2764</v>
      </c>
      <c r="B3842" s="130" t="s">
        <v>2765</v>
      </c>
      <c r="C3842" s="130" t="s">
        <v>2766</v>
      </c>
      <c r="D3842" s="130" t="s">
        <v>18675</v>
      </c>
      <c r="E3842" s="130" t="s">
        <v>18688</v>
      </c>
      <c r="F3842" s="215">
        <v>2.3316166077650489E-2</v>
      </c>
      <c r="G3842" s="132" t="str">
        <f ca="1">IFERROR(_xll.BQL($A3842, "cur_mkt_cap(currency=EUR)")/1000000, " ")</f>
        <v xml:space="preserve"> </v>
      </c>
      <c r="M3842" s="308"/>
      <c r="N3842" s="215">
        <f t="shared" si="148"/>
        <v>2.4758138471474267E-4</v>
      </c>
      <c r="O3842" s="172" t="str">
        <f>IFERROR(IF(VLOOKUP($C3842,'MSCI Database'!$C:$R,2, FALSE)="","",VLOOKUP($C3842,'MSCI Database'!$C:$R,2, FALSE)),"")</f>
        <v>Banks</v>
      </c>
      <c r="P3842" s="186" t="str">
        <f>IFERROR(IF(VLOOKUP($C3842,'MSCI Database'!$C:$R,3, FALSE)="","",VLOOKUP($C3842,'MSCI Database'!$C:$R,3, FALSE)),"")</f>
        <v>AA</v>
      </c>
      <c r="Q3842" s="164" t="str">
        <f>IFERROR(IF(VLOOKUP($C3842,'MSCI Database'!$C:$R,4, FALSE)="","",VLOOKUP($C3842,'MSCI Database'!$C:$R,4, FALSE)),"")</f>
        <v>0</v>
      </c>
      <c r="R3842" s="164">
        <f>IFERROR(IF(VLOOKUP($C3842,'MSCI Database'!$C:$R,5, FALSE)="","",VLOOKUP($C3842,'MSCI Database'!$C:$R,5, FALSE)),"")</f>
        <v>7.9</v>
      </c>
      <c r="S3842" s="164">
        <f>IFERROR(IF(VLOOKUP($C3842,'MSCI Database'!$C:$R,6, FALSE)="","",VLOOKUP($C3842,'MSCI Database'!$C:$R,6, FALSE)),"")</f>
        <v>5.6</v>
      </c>
      <c r="T3842" s="211">
        <f>IFERROR(IF(VLOOKUP($C3842,'MSCI Database'!$C:$R,7, FALSE)="","",VLOOKUP($C3842,'MSCI Database'!$C:$R,7, FALSE)),"")</f>
        <v>4.5</v>
      </c>
      <c r="U3842" s="164">
        <f>IFERROR(IF(VLOOKUP($C3842,'MSCI Database'!$C:$R,8, FALSE)="","",VLOOKUP($C3842,'MSCI Database'!$C:$R,8, FALSE)),"")</f>
        <v>6.1</v>
      </c>
      <c r="V3842" s="175">
        <f>IFERROR(IF(VLOOKUP($C3842,'MSCI Database'!$C:$R,9, FALSE)="","",VLOOKUP($C3842,'MSCI Database'!$C:$R,9, FALSE)),"")</f>
        <v>5.2</v>
      </c>
      <c r="W3842" s="165">
        <f t="shared" ca="1" si="149"/>
        <v>0</v>
      </c>
      <c r="X3842" s="236">
        <f>IFERROR(IF(VLOOKUP($C3842,'MSCI Database'!$C:$R,10, FALSE)="","",VLOOKUP($C3842,'MSCI Database'!$C:$R,10, FALSE)),"")</f>
        <v>20058</v>
      </c>
      <c r="Y3842" s="133" t="str">
        <f>IFERROR(IF(VLOOKUP($C3842,'MSCI Database'!$C:$R,11, FALSE)="","",VLOOKUP($C3842,'MSCI Database'!$C:$R,11, FALSE)),"")</f>
        <v>2019</v>
      </c>
      <c r="Z3842" s="133" t="str">
        <f>IFERROR(IF(VLOOKUP($C3842,'MSCI Database'!$C:$R,12, FALSE)="","",VLOOKUP($C3842,'MSCI Database'!$C:$R,12, FALSE)),"")</f>
        <v>Reported</v>
      </c>
      <c r="AA3842" s="202" t="str">
        <f>IFERROR(IF(VLOOKUP($C3842,'MSCI Database'!$C:$R,13, FALSE)="","",VLOOKUP($C3842,'MSCI Database'!$C:$R,13, FALSE)),"")</f>
        <v>Well-placed to address risks associated with increasing digitalization of services</v>
      </c>
    </row>
    <row r="3843" spans="1:27" s="130" customFormat="1" ht="15" hidden="1" customHeight="1" outlineLevel="1">
      <c r="A3843" s="130" t="s">
        <v>692</v>
      </c>
      <c r="B3843" s="130" t="s">
        <v>693</v>
      </c>
      <c r="C3843" s="130" t="s">
        <v>694</v>
      </c>
      <c r="D3843" s="130" t="s">
        <v>12138</v>
      </c>
      <c r="E3843" s="130" t="s">
        <v>18688</v>
      </c>
      <c r="F3843" s="215">
        <v>3.2062506728786577E-2</v>
      </c>
      <c r="G3843" s="132" t="str">
        <f ca="1">IFERROR(_xll.BQL($A3843, "cur_mkt_cap(currency=EUR)")/1000000, " ")</f>
        <v xml:space="preserve"> </v>
      </c>
      <c r="M3843" s="308"/>
      <c r="N3843" s="215">
        <f t="shared" si="148"/>
        <v>3.4045390596817348E-4</v>
      </c>
      <c r="O3843" s="172" t="str">
        <f>IFERROR(IF(VLOOKUP($C3843,'MSCI Database'!$C:$R,2, FALSE)="","",VLOOKUP($C3843,'MSCI Database'!$C:$R,2, FALSE)),"")</f>
        <v>Diversified Financials</v>
      </c>
      <c r="P3843" s="186" t="str">
        <f>IFERROR(IF(VLOOKUP($C3843,'MSCI Database'!$C:$R,3, FALSE)="","",VLOOKUP($C3843,'MSCI Database'!$C:$R,3, FALSE)),"")</f>
        <v>AA</v>
      </c>
      <c r="Q3843" s="164" t="str">
        <f>IFERROR(IF(VLOOKUP($C3843,'MSCI Database'!$C:$R,4, FALSE)="","",VLOOKUP($C3843,'MSCI Database'!$C:$R,4, FALSE)),"")</f>
        <v>0</v>
      </c>
      <c r="R3843" s="164">
        <f>IFERROR(IF(VLOOKUP($C3843,'MSCI Database'!$C:$R,5, FALSE)="","",VLOOKUP($C3843,'MSCI Database'!$C:$R,5, FALSE)),"")</f>
        <v>7.9</v>
      </c>
      <c r="S3843" s="164">
        <f>IFERROR(IF(VLOOKUP($C3843,'MSCI Database'!$C:$R,6, FALSE)="","",VLOOKUP($C3843,'MSCI Database'!$C:$R,6, FALSE)),"")</f>
        <v>9</v>
      </c>
      <c r="T3843" s="211">
        <f>IFERROR(IF(VLOOKUP($C3843,'MSCI Database'!$C:$R,7, FALSE)="","",VLOOKUP($C3843,'MSCI Database'!$C:$R,7, FALSE)),"")</f>
        <v>3.7</v>
      </c>
      <c r="U3843" s="164">
        <f>IFERROR(IF(VLOOKUP($C3843,'MSCI Database'!$C:$R,8, FALSE)="","",VLOOKUP($C3843,'MSCI Database'!$C:$R,8, FALSE)),"")</f>
        <v>5.5</v>
      </c>
      <c r="V3843" s="175">
        <f>IFERROR(IF(VLOOKUP($C3843,'MSCI Database'!$C:$R,9, FALSE)="","",VLOOKUP($C3843,'MSCI Database'!$C:$R,9, FALSE)),"")</f>
        <v>5</v>
      </c>
      <c r="W3843" s="165">
        <f t="shared" ca="1" si="149"/>
        <v>0</v>
      </c>
      <c r="X3843" s="236">
        <f>IFERROR(IF(VLOOKUP($C3843,'MSCI Database'!$C:$R,10, FALSE)="","",VLOOKUP($C3843,'MSCI Database'!$C:$R,10, FALSE)),"")</f>
        <v>3318</v>
      </c>
      <c r="Y3843" s="133" t="str">
        <f>IFERROR(IF(VLOOKUP($C3843,'MSCI Database'!$C:$R,11, FALSE)="","",VLOOKUP($C3843,'MSCI Database'!$C:$R,11, FALSE)),"")</f>
        <v>2019</v>
      </c>
      <c r="Z3843" s="133" t="str">
        <f>IFERROR(IF(VLOOKUP($C3843,'MSCI Database'!$C:$R,12, FALSE)="","",VLOOKUP($C3843,'MSCI Database'!$C:$R,12, FALSE)),"")</f>
        <v>Reported</v>
      </c>
      <c r="AA3843" s="202" t="str">
        <f>IFERROR(IF(VLOOKUP($C3843,'MSCI Database'!$C:$R,13, FALSE)="","",VLOOKUP($C3843,'MSCI Database'!$C:$R,13, FALSE)),"")</f>
        <v>Strong ethical and corporate governance practices</v>
      </c>
    </row>
    <row r="3844" spans="1:27" s="130" customFormat="1" ht="15" hidden="1" customHeight="1" outlineLevel="1">
      <c r="A3844" s="130" t="s">
        <v>1865</v>
      </c>
      <c r="B3844" s="130" t="s">
        <v>1866</v>
      </c>
      <c r="C3844" s="130" t="s">
        <v>1867</v>
      </c>
      <c r="D3844" s="130" t="s">
        <v>12129</v>
      </c>
      <c r="E3844" s="130" t="s">
        <v>18689</v>
      </c>
      <c r="F3844" s="215">
        <v>0.20796868437469709</v>
      </c>
      <c r="G3844" s="132" t="str">
        <f ca="1">IFERROR(_xll.BQL($A3844, "cur_mkt_cap(currency=EUR)")/1000000, " ")</f>
        <v xml:space="preserve"> </v>
      </c>
      <c r="M3844" s="308"/>
      <c r="N3844" s="215">
        <f t="shared" si="148"/>
        <v>2.2083036586424592E-3</v>
      </c>
      <c r="O3844" s="172" t="str">
        <f>IFERROR(IF(VLOOKUP($C3844,'MSCI Database'!$C:$R,2, FALSE)="","",VLOOKUP($C3844,'MSCI Database'!$C:$R,2, FALSE)),"")</f>
        <v>Software &amp; Services</v>
      </c>
      <c r="P3844" s="186" t="str">
        <f>IFERROR(IF(VLOOKUP($C3844,'MSCI Database'!$C:$R,3, FALSE)="","",VLOOKUP($C3844,'MSCI Database'!$C:$R,3, FALSE)),"")</f>
        <v>AAA</v>
      </c>
      <c r="Q3844" s="164" t="str">
        <f>IFERROR(IF(VLOOKUP($C3844,'MSCI Database'!$C:$R,4, FALSE)="","",VLOOKUP($C3844,'MSCI Database'!$C:$R,4, FALSE)),"")</f>
        <v>0</v>
      </c>
      <c r="R3844" s="164">
        <f>IFERROR(IF(VLOOKUP($C3844,'MSCI Database'!$C:$R,5, FALSE)="","",VLOOKUP($C3844,'MSCI Database'!$C:$R,5, FALSE)),"")</f>
        <v>10</v>
      </c>
      <c r="S3844" s="164">
        <f>IFERROR(IF(VLOOKUP($C3844,'MSCI Database'!$C:$R,6, FALSE)="","",VLOOKUP($C3844,'MSCI Database'!$C:$R,6, FALSE)),"")</f>
        <v>6.7</v>
      </c>
      <c r="T3844" s="211">
        <f>IFERROR(IF(VLOOKUP($C3844,'MSCI Database'!$C:$R,7, FALSE)="","",VLOOKUP($C3844,'MSCI Database'!$C:$R,7, FALSE)),"")</f>
        <v>8.1999999999999993</v>
      </c>
      <c r="U3844" s="164">
        <f>IFERROR(IF(VLOOKUP($C3844,'MSCI Database'!$C:$R,8, FALSE)="","",VLOOKUP($C3844,'MSCI Database'!$C:$R,8, FALSE)),"")</f>
        <v>5.9</v>
      </c>
      <c r="V3844" s="175">
        <f>IFERROR(IF(VLOOKUP($C3844,'MSCI Database'!$C:$R,9, FALSE)="","",VLOOKUP($C3844,'MSCI Database'!$C:$R,9, FALSE)),"")</f>
        <v>7.1</v>
      </c>
      <c r="W3844" s="165">
        <f t="shared" ca="1" si="149"/>
        <v>0</v>
      </c>
      <c r="X3844" s="236">
        <f>IFERROR(IF(VLOOKUP($C3844,'MSCI Database'!$C:$R,10, FALSE)="","",VLOOKUP($C3844,'MSCI Database'!$C:$R,10, FALSE)),"")</f>
        <v>306527</v>
      </c>
      <c r="Y3844" s="133" t="str">
        <f>IFERROR(IF(VLOOKUP($C3844,'MSCI Database'!$C:$R,11, FALSE)="","",VLOOKUP($C3844,'MSCI Database'!$C:$R,11, FALSE)),"")</f>
        <v>2019</v>
      </c>
      <c r="Z3844" s="133" t="str">
        <f>IFERROR(IF(VLOOKUP($C3844,'MSCI Database'!$C:$R,12, FALSE)="","",VLOOKUP($C3844,'MSCI Database'!$C:$R,12, FALSE)),"")</f>
        <v>Reported</v>
      </c>
      <c r="AA3844" s="202" t="str">
        <f>IFERROR(IF(VLOOKUP($C3844,'MSCI Database'!$C:$R,13, FALSE)="","",VLOOKUP($C3844,'MSCI Database'!$C:$R,13, FALSE)),"")</f>
        <v>Industry-leading employee-centered programs</v>
      </c>
    </row>
    <row r="3845" spans="1:27" s="130" customFormat="1" ht="15" hidden="1" customHeight="1" outlineLevel="1">
      <c r="A3845" s="130" t="s">
        <v>1491</v>
      </c>
      <c r="B3845" s="130" t="s">
        <v>1492</v>
      </c>
      <c r="C3845" s="130" t="s">
        <v>1493</v>
      </c>
      <c r="D3845" s="130" t="s">
        <v>18678</v>
      </c>
      <c r="E3845" s="130" t="s">
        <v>18707</v>
      </c>
      <c r="F3845" s="215">
        <v>2.3214475223805521E-2</v>
      </c>
      <c r="G3845" s="132" t="str">
        <f ca="1">IFERROR(_xll.BQL($A3845, "cur_mkt_cap(currency=EUR)")/1000000, " ")</f>
        <v xml:space="preserve"> </v>
      </c>
      <c r="M3845" s="308"/>
      <c r="N3845" s="215">
        <f t="shared" si="148"/>
        <v>2.4650158616107334E-4</v>
      </c>
      <c r="O3845" s="172" t="str">
        <f>IFERROR(IF(VLOOKUP($C3845,'MSCI Database'!$C:$R,2, FALSE)="","",VLOOKUP($C3845,'MSCI Database'!$C:$R,2, FALSE)),"")</f>
        <v>Integrated Oil &amp; Gas</v>
      </c>
      <c r="P3845" s="186" t="str">
        <f>IFERROR(IF(VLOOKUP($C3845,'MSCI Database'!$C:$R,3, FALSE)="","",VLOOKUP($C3845,'MSCI Database'!$C:$R,3, FALSE)),"")</f>
        <v>B</v>
      </c>
      <c r="Q3845" s="164" t="str">
        <f>IFERROR(IF(VLOOKUP($C3845,'MSCI Database'!$C:$R,4, FALSE)="","",VLOOKUP($C3845,'MSCI Database'!$C:$R,4, FALSE)),"")</f>
        <v>0</v>
      </c>
      <c r="R3845" s="164">
        <f>IFERROR(IF(VLOOKUP($C3845,'MSCI Database'!$C:$R,5, FALSE)="","",VLOOKUP($C3845,'MSCI Database'!$C:$R,5, FALSE)),"")</f>
        <v>2.2999999999999998</v>
      </c>
      <c r="S3845" s="164">
        <f>IFERROR(IF(VLOOKUP($C3845,'MSCI Database'!$C:$R,6, FALSE)="","",VLOOKUP($C3845,'MSCI Database'!$C:$R,6, FALSE)),"")</f>
        <v>4.8</v>
      </c>
      <c r="T3845" s="211">
        <f>IFERROR(IF(VLOOKUP($C3845,'MSCI Database'!$C:$R,7, FALSE)="","",VLOOKUP($C3845,'MSCI Database'!$C:$R,7, FALSE)),"")</f>
        <v>5.9</v>
      </c>
      <c r="U3845" s="164">
        <f>IFERROR(IF(VLOOKUP($C3845,'MSCI Database'!$C:$R,8, FALSE)="","",VLOOKUP($C3845,'MSCI Database'!$C:$R,8, FALSE)),"")</f>
        <v>3.1</v>
      </c>
      <c r="V3845" s="175">
        <f>IFERROR(IF(VLOOKUP($C3845,'MSCI Database'!$C:$R,9, FALSE)="","",VLOOKUP($C3845,'MSCI Database'!$C:$R,9, FALSE)),"")</f>
        <v>4.5</v>
      </c>
      <c r="W3845" s="165">
        <f t="shared" ca="1" si="149"/>
        <v>0</v>
      </c>
      <c r="X3845" s="236">
        <f>IFERROR(IF(VLOOKUP($C3845,'MSCI Database'!$C:$R,10, FALSE)="","",VLOOKUP($C3845,'MSCI Database'!$C:$R,10, FALSE)),"")</f>
        <v>170690000</v>
      </c>
      <c r="Y3845" s="133" t="str">
        <f>IFERROR(IF(VLOOKUP($C3845,'MSCI Database'!$C:$R,11, FALSE)="","",VLOOKUP($C3845,'MSCI Database'!$C:$R,11, FALSE)),"")</f>
        <v>2019</v>
      </c>
      <c r="Z3845" s="133" t="str">
        <f>IFERROR(IF(VLOOKUP($C3845,'MSCI Database'!$C:$R,12, FALSE)="","",VLOOKUP($C3845,'MSCI Database'!$C:$R,12, FALSE)),"")</f>
        <v>Reported</v>
      </c>
      <c r="AA3845" s="202" t="str">
        <f>IFERROR(IF(VLOOKUP($C3845,'MSCI Database'!$C:$R,13, FALSE)="","",VLOOKUP($C3845,'MSCI Database'!$C:$R,13, FALSE)),"")</f>
        <v>Apprehensions over business ethics and safety management remain</v>
      </c>
    </row>
    <row r="3846" spans="1:27" s="130" customFormat="1" ht="15" hidden="1" customHeight="1" outlineLevel="1">
      <c r="A3846" s="130" t="s">
        <v>5406</v>
      </c>
      <c r="B3846" s="130" t="s">
        <v>5407</v>
      </c>
      <c r="C3846" s="130" t="s">
        <v>5408</v>
      </c>
      <c r="D3846" s="130" t="s">
        <v>12153</v>
      </c>
      <c r="E3846" s="130" t="s">
        <v>18673</v>
      </c>
      <c r="F3846" s="215">
        <v>3.6473389541083101E-3</v>
      </c>
      <c r="G3846" s="132" t="str">
        <f ca="1">IFERROR(_xll.BQL($A3846, "cur_mkt_cap(currency=EUR)")/1000000, " ")</f>
        <v xml:space="preserve"> </v>
      </c>
      <c r="M3846" s="308"/>
      <c r="N3846" s="215">
        <f t="shared" si="148"/>
        <v>3.8729061449246253E-5</v>
      </c>
      <c r="O3846" s="172" t="str">
        <f>IFERROR(IF(VLOOKUP($C3846,'MSCI Database'!$C:$R,2, FALSE)="","",VLOOKUP($C3846,'MSCI Database'!$C:$R,2, FALSE)),"")</f>
        <v>Industrial Conglomerates</v>
      </c>
      <c r="P3846" s="186" t="str">
        <f>IFERROR(IF(VLOOKUP($C3846,'MSCI Database'!$C:$R,3, FALSE)="","",VLOOKUP($C3846,'MSCI Database'!$C:$R,3, FALSE)),"")</f>
        <v>BBB</v>
      </c>
      <c r="Q3846" s="164" t="str">
        <f>IFERROR(IF(VLOOKUP($C3846,'MSCI Database'!$C:$R,4, FALSE)="","",VLOOKUP($C3846,'MSCI Database'!$C:$R,4, FALSE)),"")</f>
        <v>1</v>
      </c>
      <c r="R3846" s="164">
        <f>IFERROR(IF(VLOOKUP($C3846,'MSCI Database'!$C:$R,5, FALSE)="","",VLOOKUP($C3846,'MSCI Database'!$C:$R,5, FALSE)),"")</f>
        <v>5.0999999999999996</v>
      </c>
      <c r="S3846" s="164">
        <f>IFERROR(IF(VLOOKUP($C3846,'MSCI Database'!$C:$R,6, FALSE)="","",VLOOKUP($C3846,'MSCI Database'!$C:$R,6, FALSE)),"")</f>
        <v>4.5999999999999996</v>
      </c>
      <c r="T3846" s="211">
        <f>IFERROR(IF(VLOOKUP($C3846,'MSCI Database'!$C:$R,7, FALSE)="","",VLOOKUP($C3846,'MSCI Database'!$C:$R,7, FALSE)),"")</f>
        <v>4.8</v>
      </c>
      <c r="U3846" s="164">
        <f>IFERROR(IF(VLOOKUP($C3846,'MSCI Database'!$C:$R,8, FALSE)="","",VLOOKUP($C3846,'MSCI Database'!$C:$R,8, FALSE)),"")</f>
        <v>4.5</v>
      </c>
      <c r="V3846" s="175">
        <f>IFERROR(IF(VLOOKUP($C3846,'MSCI Database'!$C:$R,9, FALSE)="","",VLOOKUP($C3846,'MSCI Database'!$C:$R,9, FALSE)),"")</f>
        <v>4.5999999999999996</v>
      </c>
      <c r="W3846" s="165">
        <f t="shared" ca="1" si="149"/>
        <v>0</v>
      </c>
      <c r="X3846" s="236">
        <f>IFERROR(IF(VLOOKUP($C3846,'MSCI Database'!$C:$R,10, FALSE)="","",VLOOKUP($C3846,'MSCI Database'!$C:$R,10, FALSE)),"")</f>
        <v>8127790</v>
      </c>
      <c r="Y3846" s="133" t="str">
        <f>IFERROR(IF(VLOOKUP($C3846,'MSCI Database'!$C:$R,11, FALSE)="","",VLOOKUP($C3846,'MSCI Database'!$C:$R,11, FALSE)),"")</f>
        <v>2019</v>
      </c>
      <c r="Z3846" s="133" t="str">
        <f>IFERROR(IF(VLOOKUP($C3846,'MSCI Database'!$C:$R,12, FALSE)="","",VLOOKUP($C3846,'MSCI Database'!$C:$R,12, FALSE)),"")</f>
        <v>E.Segmt-Moderate</v>
      </c>
      <c r="AA3846" s="202" t="str">
        <f>IFERROR(IF(VLOOKUP($C3846,'MSCI Database'!$C:$R,13, FALSE)="","",VLOOKUP($C3846,'MSCI Database'!$C:$R,13, FALSE)),"")</f>
        <v>Improvements across social and governance pillar lag decarbonization strategy</v>
      </c>
    </row>
    <row r="3847" spans="1:27" s="130" customFormat="1" ht="15" hidden="1" customHeight="1" outlineLevel="1">
      <c r="A3847" s="130" t="s">
        <v>6804</v>
      </c>
      <c r="B3847" s="130" t="s">
        <v>6805</v>
      </c>
      <c r="C3847" s="130" t="s">
        <v>6806</v>
      </c>
      <c r="D3847" s="130" t="s">
        <v>12128</v>
      </c>
      <c r="E3847" s="130" t="s">
        <v>18673</v>
      </c>
      <c r="F3847" s="215">
        <v>0.17922182826007471</v>
      </c>
      <c r="G3847" s="132" t="str">
        <f ca="1">IFERROR(_xll.BQL($A3847, "cur_mkt_cap(currency=EUR)")/1000000, " ")</f>
        <v xml:space="preserve"> </v>
      </c>
      <c r="M3847" s="308"/>
      <c r="N3847" s="215">
        <f t="shared" si="148"/>
        <v>1.9030568003317444E-3</v>
      </c>
      <c r="O3847" s="172" t="str">
        <f>IFERROR(IF(VLOOKUP($C3847,'MSCI Database'!$C:$R,2, FALSE)="","",VLOOKUP($C3847,'MSCI Database'!$C:$R,2, FALSE)),"")</f>
        <v>Construction &amp; Farm Machinery &amp; Heavy Trucks</v>
      </c>
      <c r="P3847" s="186" t="str">
        <f>IFERROR(IF(VLOOKUP($C3847,'MSCI Database'!$C:$R,3, FALSE)="","",VLOOKUP($C3847,'MSCI Database'!$C:$R,3, FALSE)),"")</f>
        <v>A</v>
      </c>
      <c r="Q3847" s="164" t="str">
        <f>IFERROR(IF(VLOOKUP($C3847,'MSCI Database'!$C:$R,4, FALSE)="","",VLOOKUP($C3847,'MSCI Database'!$C:$R,4, FALSE)),"")</f>
        <v>0</v>
      </c>
      <c r="R3847" s="164">
        <f>IFERROR(IF(VLOOKUP($C3847,'MSCI Database'!$C:$R,5, FALSE)="","",VLOOKUP($C3847,'MSCI Database'!$C:$R,5, FALSE)),"")</f>
        <v>6.2</v>
      </c>
      <c r="S3847" s="164">
        <f>IFERROR(IF(VLOOKUP($C3847,'MSCI Database'!$C:$R,6, FALSE)="","",VLOOKUP($C3847,'MSCI Database'!$C:$R,6, FALSE)),"")</f>
        <v>4.9000000000000004</v>
      </c>
      <c r="T3847" s="211">
        <f>IFERROR(IF(VLOOKUP($C3847,'MSCI Database'!$C:$R,7, FALSE)="","",VLOOKUP($C3847,'MSCI Database'!$C:$R,7, FALSE)),"")</f>
        <v>5.3</v>
      </c>
      <c r="U3847" s="164">
        <f>IFERROR(IF(VLOOKUP($C3847,'MSCI Database'!$C:$R,8, FALSE)="","",VLOOKUP($C3847,'MSCI Database'!$C:$R,8, FALSE)),"")</f>
        <v>5.0999999999999996</v>
      </c>
      <c r="V3847" s="175">
        <f>IFERROR(IF(VLOOKUP($C3847,'MSCI Database'!$C:$R,9, FALSE)="","",VLOOKUP($C3847,'MSCI Database'!$C:$R,9, FALSE)),"")</f>
        <v>5.0999999999999996</v>
      </c>
      <c r="W3847" s="165">
        <f t="shared" ca="1" si="149"/>
        <v>0</v>
      </c>
      <c r="X3847" s="236">
        <f>IFERROR(IF(VLOOKUP($C3847,'MSCI Database'!$C:$R,10, FALSE)="","",VLOOKUP($C3847,'MSCI Database'!$C:$R,10, FALSE)),"")</f>
        <v>1112391</v>
      </c>
      <c r="Y3847" s="133" t="str">
        <f>IFERROR(IF(VLOOKUP($C3847,'MSCI Database'!$C:$R,11, FALSE)="","",VLOOKUP($C3847,'MSCI Database'!$C:$R,11, FALSE)),"")</f>
        <v>2019</v>
      </c>
      <c r="Z3847" s="133" t="str">
        <f>IFERROR(IF(VLOOKUP($C3847,'MSCI Database'!$C:$R,12, FALSE)="","",VLOOKUP($C3847,'MSCI Database'!$C:$R,12, FALSE)),"")</f>
        <v>Reported</v>
      </c>
      <c r="AA3847" s="202" t="str">
        <f>IFERROR(IF(VLOOKUP($C3847,'MSCI Database'!$C:$R,13, FALSE)="","",VLOOKUP($C3847,'MSCI Database'!$C:$R,13, FALSE)),"")</f>
        <v>Leads peers in corporate governance, but labor-related risks from business restructuring persist</v>
      </c>
    </row>
    <row r="3848" spans="1:27" s="130" customFormat="1" ht="15" hidden="1" customHeight="1" outlineLevel="1">
      <c r="A3848" s="130" t="s">
        <v>4922</v>
      </c>
      <c r="B3848" s="130" t="s">
        <v>4923</v>
      </c>
      <c r="C3848" s="130" t="s">
        <v>4924</v>
      </c>
      <c r="D3848" s="130" t="s">
        <v>18678</v>
      </c>
      <c r="E3848" s="130" t="s">
        <v>18682</v>
      </c>
      <c r="F3848" s="215">
        <v>2.3003033354213869E-2</v>
      </c>
      <c r="G3848" s="132" t="str">
        <f ca="1">IFERROR(_xll.BQL($A3848, "cur_mkt_cap(currency=EUR)")/1000000, " ")</f>
        <v xml:space="preserve"> </v>
      </c>
      <c r="M3848" s="308"/>
      <c r="N3848" s="215">
        <f t="shared" si="148"/>
        <v>2.4425640268254447E-4</v>
      </c>
      <c r="O3848" s="172" t="str">
        <f>IFERROR(IF(VLOOKUP($C3848,'MSCI Database'!$C:$R,2, FALSE)="","",VLOOKUP($C3848,'MSCI Database'!$C:$R,2, FALSE)),"")</f>
        <v>Textiles, Apparel &amp; Luxury Goods</v>
      </c>
      <c r="P3848" s="186" t="str">
        <f>IFERROR(IF(VLOOKUP($C3848,'MSCI Database'!$C:$R,3, FALSE)="","",VLOOKUP($C3848,'MSCI Database'!$C:$R,3, FALSE)),"")</f>
        <v>BBB</v>
      </c>
      <c r="Q3848" s="164" t="str">
        <f>IFERROR(IF(VLOOKUP($C3848,'MSCI Database'!$C:$R,4, FALSE)="","",VLOOKUP($C3848,'MSCI Database'!$C:$R,4, FALSE)),"")</f>
        <v>0</v>
      </c>
      <c r="R3848" s="164">
        <f>IFERROR(IF(VLOOKUP($C3848,'MSCI Database'!$C:$R,5, FALSE)="","",VLOOKUP($C3848,'MSCI Database'!$C:$R,5, FALSE)),"")</f>
        <v>4.4000000000000004</v>
      </c>
      <c r="S3848" s="164">
        <f>IFERROR(IF(VLOOKUP($C3848,'MSCI Database'!$C:$R,6, FALSE)="","",VLOOKUP($C3848,'MSCI Database'!$C:$R,6, FALSE)),"")</f>
        <v>3.8</v>
      </c>
      <c r="T3848" s="211">
        <f>IFERROR(IF(VLOOKUP($C3848,'MSCI Database'!$C:$R,7, FALSE)="","",VLOOKUP($C3848,'MSCI Database'!$C:$R,7, FALSE)),"")</f>
        <v>4</v>
      </c>
      <c r="U3848" s="164">
        <f>IFERROR(IF(VLOOKUP($C3848,'MSCI Database'!$C:$R,8, FALSE)="","",VLOOKUP($C3848,'MSCI Database'!$C:$R,8, FALSE)),"")</f>
        <v>4.8</v>
      </c>
      <c r="V3848" s="175">
        <f>IFERROR(IF(VLOOKUP($C3848,'MSCI Database'!$C:$R,9, FALSE)="","",VLOOKUP($C3848,'MSCI Database'!$C:$R,9, FALSE)),"")</f>
        <v>4.2</v>
      </c>
      <c r="W3848" s="165">
        <f t="shared" ca="1" si="149"/>
        <v>0</v>
      </c>
      <c r="X3848" s="236">
        <f>IFERROR(IF(VLOOKUP($C3848,'MSCI Database'!$C:$R,10, FALSE)="","",VLOOKUP($C3848,'MSCI Database'!$C:$R,10, FALSE)),"")</f>
        <v>103967</v>
      </c>
      <c r="Y3848" s="133" t="str">
        <f>IFERROR(IF(VLOOKUP($C3848,'MSCI Database'!$C:$R,11, FALSE)="","",VLOOKUP($C3848,'MSCI Database'!$C:$R,11, FALSE)),"")</f>
        <v>2019</v>
      </c>
      <c r="Z3848" s="133" t="str">
        <f>IFERROR(IF(VLOOKUP($C3848,'MSCI Database'!$C:$R,12, FALSE)="","",VLOOKUP($C3848,'MSCI Database'!$C:$R,12, FALSE)),"")</f>
        <v>E.Segmt-Low</v>
      </c>
      <c r="AA3848" s="202" t="str">
        <f>IFERROR(IF(VLOOKUP($C3848,'MSCI Database'!$C:$R,13, FALSE)="","",VLOOKUP($C3848,'MSCI Database'!$C:$R,13, FALSE)),"")</f>
        <v>Leads peers in chemical management system</v>
      </c>
    </row>
    <row r="3849" spans="1:27" s="130" customFormat="1" ht="15" hidden="1" customHeight="1" outlineLevel="1">
      <c r="A3849" s="130" t="s">
        <v>6054</v>
      </c>
      <c r="B3849" s="130" t="s">
        <v>6055</v>
      </c>
      <c r="C3849" s="130" t="s">
        <v>6056</v>
      </c>
      <c r="D3849" s="130" t="s">
        <v>12137</v>
      </c>
      <c r="E3849" s="130" t="s">
        <v>18689</v>
      </c>
      <c r="F3849" s="215">
        <v>6.4399606316417604E-3</v>
      </c>
      <c r="G3849" s="132" t="str">
        <f ca="1">IFERROR(_xll.BQL($A3849, "cur_mkt_cap(currency=EUR)")/1000000, " ")</f>
        <v xml:space="preserve"> </v>
      </c>
      <c r="M3849" s="308"/>
      <c r="N3849" s="215">
        <f t="shared" si="148"/>
        <v>6.8382356060613594E-5</v>
      </c>
      <c r="O3849" s="172" t="str">
        <f>IFERROR(IF(VLOOKUP($C3849,'MSCI Database'!$C:$R,2, FALSE)="","",VLOOKUP($C3849,'MSCI Database'!$C:$R,2, FALSE)),"")</f>
        <v>Semiconductors &amp; Semiconductor Equipment</v>
      </c>
      <c r="P3849" s="186" t="str">
        <f>IFERROR(IF(VLOOKUP($C3849,'MSCI Database'!$C:$R,3, FALSE)="","",VLOOKUP($C3849,'MSCI Database'!$C:$R,3, FALSE)),"")</f>
        <v>BB</v>
      </c>
      <c r="Q3849" s="164" t="str">
        <f>IFERROR(IF(VLOOKUP($C3849,'MSCI Database'!$C:$R,4, FALSE)="","",VLOOKUP($C3849,'MSCI Database'!$C:$R,4, FALSE)),"")</f>
        <v>0</v>
      </c>
      <c r="R3849" s="164">
        <f>IFERROR(IF(VLOOKUP($C3849,'MSCI Database'!$C:$R,5, FALSE)="","",VLOOKUP($C3849,'MSCI Database'!$C:$R,5, FALSE)),"")</f>
        <v>3.5</v>
      </c>
      <c r="S3849" s="164">
        <f>IFERROR(IF(VLOOKUP($C3849,'MSCI Database'!$C:$R,6, FALSE)="","",VLOOKUP($C3849,'MSCI Database'!$C:$R,6, FALSE)),"")</f>
        <v>4.0999999999999996</v>
      </c>
      <c r="T3849" s="211">
        <f>IFERROR(IF(VLOOKUP($C3849,'MSCI Database'!$C:$R,7, FALSE)="","",VLOOKUP($C3849,'MSCI Database'!$C:$R,7, FALSE)),"")</f>
        <v>6.3</v>
      </c>
      <c r="U3849" s="164">
        <f>IFERROR(IF(VLOOKUP($C3849,'MSCI Database'!$C:$R,8, FALSE)="","",VLOOKUP($C3849,'MSCI Database'!$C:$R,8, FALSE)),"")</f>
        <v>4.4000000000000004</v>
      </c>
      <c r="V3849" s="175">
        <f>IFERROR(IF(VLOOKUP($C3849,'MSCI Database'!$C:$R,9, FALSE)="","",VLOOKUP($C3849,'MSCI Database'!$C:$R,9, FALSE)),"")</f>
        <v>4.8</v>
      </c>
      <c r="W3849" s="165">
        <f t="shared" ca="1" si="149"/>
        <v>0</v>
      </c>
      <c r="X3849" s="236">
        <f>IFERROR(IF(VLOOKUP($C3849,'MSCI Database'!$C:$R,10, FALSE)="","",VLOOKUP($C3849,'MSCI Database'!$C:$R,10, FALSE)),"")</f>
        <v>478721</v>
      </c>
      <c r="Y3849" s="133" t="str">
        <f>IFERROR(IF(VLOOKUP($C3849,'MSCI Database'!$C:$R,11, FALSE)="","",VLOOKUP($C3849,'MSCI Database'!$C:$R,11, FALSE)),"")</f>
        <v>2019</v>
      </c>
      <c r="Z3849" s="133" t="str">
        <f>IFERROR(IF(VLOOKUP($C3849,'MSCI Database'!$C:$R,12, FALSE)="","",VLOOKUP($C3849,'MSCI Database'!$C:$R,12, FALSE)),"")</f>
        <v>Reported</v>
      </c>
      <c r="AA3849" s="202" t="str">
        <f>IFERROR(IF(VLOOKUP($C3849,'MSCI Database'!$C:$R,13, FALSE)="","",VLOOKUP($C3849,'MSCI Database'!$C:$R,13, FALSE)),"")</f>
        <v>Limited cleantech portfolio; continues to improve water recycling rate</v>
      </c>
    </row>
    <row r="3850" spans="1:27" s="130" customFormat="1" ht="15" hidden="1" customHeight="1" outlineLevel="1">
      <c r="A3850" s="130" t="s">
        <v>8139</v>
      </c>
      <c r="B3850" s="130" t="s">
        <v>8140</v>
      </c>
      <c r="C3850" s="130" t="s">
        <v>8141</v>
      </c>
      <c r="D3850" s="130" t="s">
        <v>12128</v>
      </c>
      <c r="E3850" s="130" t="s">
        <v>18673</v>
      </c>
      <c r="F3850" s="215">
        <v>0.1770704043345783</v>
      </c>
      <c r="G3850" s="132" t="str">
        <f ca="1">IFERROR(_xll.BQL($A3850, "cur_mkt_cap(currency=EUR)")/1000000, " ")</f>
        <v xml:space="preserve"> </v>
      </c>
      <c r="M3850" s="308"/>
      <c r="N3850" s="215">
        <f t="shared" si="148"/>
        <v>1.8802120276187296E-3</v>
      </c>
      <c r="O3850" s="172" t="str">
        <f>IFERROR(IF(VLOOKUP($C3850,'MSCI Database'!$C:$R,2, FALSE)="","",VLOOKUP($C3850,'MSCI Database'!$C:$R,2, FALSE)),"")</f>
        <v>Industrial Conglomerates</v>
      </c>
      <c r="P3850" s="186" t="str">
        <f>IFERROR(IF(VLOOKUP($C3850,'MSCI Database'!$C:$R,3, FALSE)="","",VLOOKUP($C3850,'MSCI Database'!$C:$R,3, FALSE)),"")</f>
        <v>AAA</v>
      </c>
      <c r="Q3850" s="164" t="str">
        <f>IFERROR(IF(VLOOKUP($C3850,'MSCI Database'!$C:$R,4, FALSE)="","",VLOOKUP($C3850,'MSCI Database'!$C:$R,4, FALSE)),"")</f>
        <v>0</v>
      </c>
      <c r="R3850" s="164">
        <f>IFERROR(IF(VLOOKUP($C3850,'MSCI Database'!$C:$R,5, FALSE)="","",VLOOKUP($C3850,'MSCI Database'!$C:$R,5, FALSE)),"")</f>
        <v>10</v>
      </c>
      <c r="S3850" s="164">
        <f>IFERROR(IF(VLOOKUP($C3850,'MSCI Database'!$C:$R,6, FALSE)="","",VLOOKUP($C3850,'MSCI Database'!$C:$R,6, FALSE)),"")</f>
        <v>5.6</v>
      </c>
      <c r="T3850" s="211">
        <f>IFERROR(IF(VLOOKUP($C3850,'MSCI Database'!$C:$R,7, FALSE)="","",VLOOKUP($C3850,'MSCI Database'!$C:$R,7, FALSE)),"")</f>
        <v>5.7</v>
      </c>
      <c r="U3850" s="164">
        <f>IFERROR(IF(VLOOKUP($C3850,'MSCI Database'!$C:$R,8, FALSE)="","",VLOOKUP($C3850,'MSCI Database'!$C:$R,8, FALSE)),"")</f>
        <v>5.3</v>
      </c>
      <c r="V3850" s="175">
        <f>IFERROR(IF(VLOOKUP($C3850,'MSCI Database'!$C:$R,9, FALSE)="","",VLOOKUP($C3850,'MSCI Database'!$C:$R,9, FALSE)),"")</f>
        <v>5.5</v>
      </c>
      <c r="W3850" s="165">
        <f t="shared" ca="1" si="149"/>
        <v>0</v>
      </c>
      <c r="X3850" s="236">
        <f>IFERROR(IF(VLOOKUP($C3850,'MSCI Database'!$C:$R,10, FALSE)="","",VLOOKUP($C3850,'MSCI Database'!$C:$R,10, FALSE)),"")</f>
        <v>5830000</v>
      </c>
      <c r="Y3850" s="133" t="str">
        <f>IFERROR(IF(VLOOKUP($C3850,'MSCI Database'!$C:$R,11, FALSE)="","",VLOOKUP($C3850,'MSCI Database'!$C:$R,11, FALSE)),"")</f>
        <v>2019</v>
      </c>
      <c r="Z3850" s="133" t="str">
        <f>IFERROR(IF(VLOOKUP($C3850,'MSCI Database'!$C:$R,12, FALSE)="","",VLOOKUP($C3850,'MSCI Database'!$C:$R,12, FALSE)),"")</f>
        <v>Reported</v>
      </c>
      <c r="AA3850" s="202" t="str">
        <f>IFERROR(IF(VLOOKUP($C3850,'MSCI Database'!$C:$R,13, FALSE)="","",VLOOKUP($C3850,'MSCI Database'!$C:$R,13, FALSE)),"")</f>
        <v>Continued focus on innovation, but COVID-19 may exacerbate restructuring-related labor risks</v>
      </c>
    </row>
    <row r="3851" spans="1:27" s="130" customFormat="1" ht="15" hidden="1" customHeight="1" outlineLevel="1">
      <c r="A3851" s="130" t="s">
        <v>1377</v>
      </c>
      <c r="B3851" s="130" t="s">
        <v>1378</v>
      </c>
      <c r="C3851" s="130" t="s">
        <v>1379</v>
      </c>
      <c r="D3851" s="130" t="s">
        <v>18678</v>
      </c>
      <c r="E3851" s="130" t="s">
        <v>18674</v>
      </c>
      <c r="F3851" s="215">
        <v>2.6963537167145991E-2</v>
      </c>
      <c r="G3851" s="132" t="str">
        <f ca="1">IFERROR(_xll.BQL($A3851, "cur_mkt_cap(currency=EUR)")/1000000, " ")</f>
        <v xml:space="preserve"> </v>
      </c>
      <c r="M3851" s="308"/>
      <c r="N3851" s="215">
        <f t="shared" si="148"/>
        <v>2.8631078739177197E-4</v>
      </c>
      <c r="O3851" s="172" t="str">
        <f>IFERROR(IF(VLOOKUP($C3851,'MSCI Database'!$C:$R,2, FALSE)="","",VLOOKUP($C3851,'MSCI Database'!$C:$R,2, FALSE)),"")</f>
        <v>Beverages</v>
      </c>
      <c r="P3851" s="186" t="str">
        <f>IFERROR(IF(VLOOKUP($C3851,'MSCI Database'!$C:$R,3, FALSE)="","",VLOOKUP($C3851,'MSCI Database'!$C:$R,3, FALSE)),"")</f>
        <v>B</v>
      </c>
      <c r="Q3851" s="164" t="str">
        <f>IFERROR(IF(VLOOKUP($C3851,'MSCI Database'!$C:$R,4, FALSE)="","",VLOOKUP($C3851,'MSCI Database'!$C:$R,4, FALSE)),"")</f>
        <v>0</v>
      </c>
      <c r="R3851" s="164">
        <f>IFERROR(IF(VLOOKUP($C3851,'MSCI Database'!$C:$R,5, FALSE)="","",VLOOKUP($C3851,'MSCI Database'!$C:$R,5, FALSE)),"")</f>
        <v>2.6</v>
      </c>
      <c r="S3851" s="164">
        <f>IFERROR(IF(VLOOKUP($C3851,'MSCI Database'!$C:$R,6, FALSE)="","",VLOOKUP($C3851,'MSCI Database'!$C:$R,6, FALSE)),"")</f>
        <v>3.7</v>
      </c>
      <c r="T3851" s="211">
        <f>IFERROR(IF(VLOOKUP($C3851,'MSCI Database'!$C:$R,7, FALSE)="","",VLOOKUP($C3851,'MSCI Database'!$C:$R,7, FALSE)),"")</f>
        <v>3.8</v>
      </c>
      <c r="U3851" s="164">
        <f>IFERROR(IF(VLOOKUP($C3851,'MSCI Database'!$C:$R,8, FALSE)="","",VLOOKUP($C3851,'MSCI Database'!$C:$R,8, FALSE)),"")</f>
        <v>3.3</v>
      </c>
      <c r="V3851" s="175">
        <f>IFERROR(IF(VLOOKUP($C3851,'MSCI Database'!$C:$R,9, FALSE)="","",VLOOKUP($C3851,'MSCI Database'!$C:$R,9, FALSE)),"")</f>
        <v>3.6</v>
      </c>
      <c r="W3851" s="165">
        <f t="shared" ca="1" si="149"/>
        <v>0</v>
      </c>
      <c r="X3851" s="236">
        <f>IFERROR(IF(VLOOKUP($C3851,'MSCI Database'!$C:$R,10, FALSE)="","",VLOOKUP($C3851,'MSCI Database'!$C:$R,10, FALSE)),"")</f>
        <v>302336</v>
      </c>
      <c r="Y3851" s="133" t="str">
        <f>IFERROR(IF(VLOOKUP($C3851,'MSCI Database'!$C:$R,11, FALSE)="","",VLOOKUP($C3851,'MSCI Database'!$C:$R,11, FALSE)),"")</f>
        <v>2019</v>
      </c>
      <c r="Z3851" s="133" t="str">
        <f>IFERROR(IF(VLOOKUP($C3851,'MSCI Database'!$C:$R,12, FALSE)="","",VLOOKUP($C3851,'MSCI Database'!$C:$R,12, FALSE)),"")</f>
        <v>E.Segmt-Moderately High</v>
      </c>
      <c r="AA3851" s="202" t="str">
        <f>IFERROR(IF(VLOOKUP($C3851,'MSCI Database'!$C:$R,13, FALSE)="","",VLOOKUP($C3851,'MSCI Database'!$C:$R,13, FALSE)),"")</f>
        <v>Weak practices to mitigate water-related risks; lack of a responsible marketing policy</v>
      </c>
    </row>
    <row r="3852" spans="1:27" s="130" customFormat="1" ht="15" hidden="1" customHeight="1" outlineLevel="1">
      <c r="A3852" s="130" t="s">
        <v>8424</v>
      </c>
      <c r="B3852" s="130" t="s">
        <v>8425</v>
      </c>
      <c r="C3852" s="130" t="s">
        <v>8426</v>
      </c>
      <c r="D3852" s="130" t="s">
        <v>18703</v>
      </c>
      <c r="E3852" s="130" t="s">
        <v>18684</v>
      </c>
      <c r="F3852" s="215">
        <v>1.193825454515912E-2</v>
      </c>
      <c r="G3852" s="132" t="str">
        <f ca="1">IFERROR(_xll.BQL($A3852, "cur_mkt_cap(currency=EUR)")/1000000, " ")</f>
        <v xml:space="preserve"> </v>
      </c>
      <c r="M3852" s="308"/>
      <c r="N3852" s="215">
        <f t="shared" si="148"/>
        <v>1.2676567757855851E-4</v>
      </c>
      <c r="O3852" s="172" t="str">
        <f>IFERROR(IF(VLOOKUP($C3852,'MSCI Database'!$C:$R,2, FALSE)="","",VLOOKUP($C3852,'MSCI Database'!$C:$R,2, FALSE)),"")</f>
        <v>Metals and Mining - Precious Metals</v>
      </c>
      <c r="P3852" s="186" t="str">
        <f>IFERROR(IF(VLOOKUP($C3852,'MSCI Database'!$C:$R,3, FALSE)="","",VLOOKUP($C3852,'MSCI Database'!$C:$R,3, FALSE)),"")</f>
        <v>BB</v>
      </c>
      <c r="Q3852" s="164" t="str">
        <f>IFERROR(IF(VLOOKUP($C3852,'MSCI Database'!$C:$R,4, FALSE)="","",VLOOKUP($C3852,'MSCI Database'!$C:$R,4, FALSE)),"")</f>
        <v>0</v>
      </c>
      <c r="R3852" s="164">
        <f>IFERROR(IF(VLOOKUP($C3852,'MSCI Database'!$C:$R,5, FALSE)="","",VLOOKUP($C3852,'MSCI Database'!$C:$R,5, FALSE)),"")</f>
        <v>3.3</v>
      </c>
      <c r="S3852" s="164">
        <f>IFERROR(IF(VLOOKUP($C3852,'MSCI Database'!$C:$R,6, FALSE)="","",VLOOKUP($C3852,'MSCI Database'!$C:$R,6, FALSE)),"")</f>
        <v>2.8</v>
      </c>
      <c r="T3852" s="211">
        <f>IFERROR(IF(VLOOKUP($C3852,'MSCI Database'!$C:$R,7, FALSE)="","",VLOOKUP($C3852,'MSCI Database'!$C:$R,7, FALSE)),"")</f>
        <v>5.9</v>
      </c>
      <c r="U3852" s="164">
        <f>IFERROR(IF(VLOOKUP($C3852,'MSCI Database'!$C:$R,8, FALSE)="","",VLOOKUP($C3852,'MSCI Database'!$C:$R,8, FALSE)),"")</f>
        <v>4.0999999999999996</v>
      </c>
      <c r="V3852" s="175">
        <f>IFERROR(IF(VLOOKUP($C3852,'MSCI Database'!$C:$R,9, FALSE)="","",VLOOKUP($C3852,'MSCI Database'!$C:$R,9, FALSE)),"")</f>
        <v>4.3</v>
      </c>
      <c r="W3852" s="165">
        <f t="shared" ca="1" si="149"/>
        <v>0</v>
      </c>
      <c r="X3852" s="236">
        <f>IFERROR(IF(VLOOKUP($C3852,'MSCI Database'!$C:$R,10, FALSE)="","",VLOOKUP($C3852,'MSCI Database'!$C:$R,10, FALSE)),"")</f>
        <v>4436000</v>
      </c>
      <c r="Y3852" s="133" t="str">
        <f>IFERROR(IF(VLOOKUP($C3852,'MSCI Database'!$C:$R,11, FALSE)="","",VLOOKUP($C3852,'MSCI Database'!$C:$R,11, FALSE)),"")</f>
        <v>2019</v>
      </c>
      <c r="Z3852" s="133" t="str">
        <f>IFERROR(IF(VLOOKUP($C3852,'MSCI Database'!$C:$R,12, FALSE)="","",VLOOKUP($C3852,'MSCI Database'!$C:$R,12, FALSE)),"")</f>
        <v>Reported</v>
      </c>
      <c r="AA3852" s="202" t="str">
        <f>IFERROR(IF(VLOOKUP($C3852,'MSCI Database'!$C:$R,13, FALSE)="","",VLOOKUP($C3852,'MSCI Database'!$C:$R,13, FALSE)),"")</f>
        <v>Improved overall safety performance but lagging corporate governance practices</v>
      </c>
    </row>
    <row r="3853" spans="1:27" s="130" customFormat="1" ht="15" hidden="1" customHeight="1" outlineLevel="1">
      <c r="A3853" s="130" t="s">
        <v>4795</v>
      </c>
      <c r="B3853" s="130" t="s">
        <v>4796</v>
      </c>
      <c r="C3853" s="130" t="s">
        <v>4797</v>
      </c>
      <c r="D3853" s="130" t="s">
        <v>18675</v>
      </c>
      <c r="E3853" s="130" t="s">
        <v>18704</v>
      </c>
      <c r="F3853" s="215">
        <v>2.2560004628092049E-2</v>
      </c>
      <c r="G3853" s="132" t="str">
        <f ca="1">IFERROR(_xll.BQL($A3853, "cur_mkt_cap(currency=EUR)")/1000000, " ")</f>
        <v xml:space="preserve"> </v>
      </c>
      <c r="M3853" s="308"/>
      <c r="N3853" s="215">
        <f t="shared" si="148"/>
        <v>2.3955212732628054E-4</v>
      </c>
      <c r="O3853" s="172" t="str">
        <f>IFERROR(IF(VLOOKUP($C3853,'MSCI Database'!$C:$R,2, FALSE)="","",VLOOKUP($C3853,'MSCI Database'!$C:$R,2, FALSE)),"")</f>
        <v>Real Estate Development &amp; Diversified Activities</v>
      </c>
      <c r="P3853" s="186" t="str">
        <f>IFERROR(IF(VLOOKUP($C3853,'MSCI Database'!$C:$R,3, FALSE)="","",VLOOKUP($C3853,'MSCI Database'!$C:$R,3, FALSE)),"")</f>
        <v>BB</v>
      </c>
      <c r="Q3853" s="164" t="str">
        <f>IFERROR(IF(VLOOKUP($C3853,'MSCI Database'!$C:$R,4, FALSE)="","",VLOOKUP($C3853,'MSCI Database'!$C:$R,4, FALSE)),"")</f>
        <v>0</v>
      </c>
      <c r="R3853" s="164">
        <f>IFERROR(IF(VLOOKUP($C3853,'MSCI Database'!$C:$R,5, FALSE)="","",VLOOKUP($C3853,'MSCI Database'!$C:$R,5, FALSE)),"")</f>
        <v>3.3</v>
      </c>
      <c r="S3853" s="164">
        <f>IFERROR(IF(VLOOKUP($C3853,'MSCI Database'!$C:$R,6, FALSE)="","",VLOOKUP($C3853,'MSCI Database'!$C:$R,6, FALSE)),"")</f>
        <v>4.9000000000000004</v>
      </c>
      <c r="T3853" s="211">
        <f>IFERROR(IF(VLOOKUP($C3853,'MSCI Database'!$C:$R,7, FALSE)="","",VLOOKUP($C3853,'MSCI Database'!$C:$R,7, FALSE)),"")</f>
        <v>2.7</v>
      </c>
      <c r="U3853" s="164">
        <f>IFERROR(IF(VLOOKUP($C3853,'MSCI Database'!$C:$R,8, FALSE)="","",VLOOKUP($C3853,'MSCI Database'!$C:$R,8, FALSE)),"")</f>
        <v>3.3</v>
      </c>
      <c r="V3853" s="175">
        <f>IFERROR(IF(VLOOKUP($C3853,'MSCI Database'!$C:$R,9, FALSE)="","",VLOOKUP($C3853,'MSCI Database'!$C:$R,9, FALSE)),"")</f>
        <v>3.5</v>
      </c>
      <c r="W3853" s="165">
        <f t="shared" ca="1" si="149"/>
        <v>0</v>
      </c>
      <c r="X3853" s="236">
        <f>IFERROR(IF(VLOOKUP($C3853,'MSCI Database'!$C:$R,10, FALSE)="","",VLOOKUP($C3853,'MSCI Database'!$C:$R,10, FALSE)),"")</f>
        <v>404780</v>
      </c>
      <c r="Y3853" s="133" t="str">
        <f>IFERROR(IF(VLOOKUP($C3853,'MSCI Database'!$C:$R,11, FALSE)="","",VLOOKUP($C3853,'MSCI Database'!$C:$R,11, FALSE)),"")</f>
        <v>2019</v>
      </c>
      <c r="Z3853" s="133" t="str">
        <f>IFERROR(IF(VLOOKUP($C3853,'MSCI Database'!$C:$R,12, FALSE)="","",VLOOKUP($C3853,'MSCI Database'!$C:$R,12, FALSE)),"")</f>
        <v>Reported</v>
      </c>
      <c r="AA3853" s="202" t="str">
        <f>IFERROR(IF(VLOOKUP($C3853,'MSCI Database'!$C:$R,13, FALSE)="","",VLOOKUP($C3853,'MSCI Database'!$C:$R,13, FALSE)),"")</f>
        <v>Lags peers in governance practices, employee safety programs</v>
      </c>
    </row>
    <row r="3854" spans="1:27" s="130" customFormat="1" ht="15" hidden="1" customHeight="1" outlineLevel="1">
      <c r="A3854" s="130" t="s">
        <v>6177</v>
      </c>
      <c r="B3854" s="130" t="s">
        <v>6178</v>
      </c>
      <c r="C3854" s="130" t="s">
        <v>6179</v>
      </c>
      <c r="D3854" s="130" t="s">
        <v>12137</v>
      </c>
      <c r="E3854" s="130" t="s">
        <v>18689</v>
      </c>
      <c r="F3854" s="215">
        <v>6.0988200916943236E-3</v>
      </c>
      <c r="G3854" s="132" t="str">
        <f ca="1">IFERROR(_xll.BQL($A3854, "cur_mkt_cap(currency=EUR)")/1000000, " ")</f>
        <v xml:space="preserve"> </v>
      </c>
      <c r="M3854" s="308"/>
      <c r="N3854" s="215">
        <f t="shared" si="148"/>
        <v>6.4759974620146843E-5</v>
      </c>
      <c r="O3854" s="172" t="str">
        <f>IFERROR(IF(VLOOKUP($C3854,'MSCI Database'!$C:$R,2, FALSE)="","",VLOOKUP($C3854,'MSCI Database'!$C:$R,2, FALSE)),"")</f>
        <v>Technology Hardware, Storage &amp; Peripherals</v>
      </c>
      <c r="P3854" s="186" t="str">
        <f>IFERROR(IF(VLOOKUP($C3854,'MSCI Database'!$C:$R,3, FALSE)="","",VLOOKUP($C3854,'MSCI Database'!$C:$R,3, FALSE)),"")</f>
        <v>BB</v>
      </c>
      <c r="Q3854" s="164" t="str">
        <f>IFERROR(IF(VLOOKUP($C3854,'MSCI Database'!$C:$R,4, FALSE)="","",VLOOKUP($C3854,'MSCI Database'!$C:$R,4, FALSE)),"")</f>
        <v>0</v>
      </c>
      <c r="R3854" s="164">
        <f>IFERROR(IF(VLOOKUP($C3854,'MSCI Database'!$C:$R,5, FALSE)="","",VLOOKUP($C3854,'MSCI Database'!$C:$R,5, FALSE)),"")</f>
        <v>4.2</v>
      </c>
      <c r="S3854" s="164">
        <f>IFERROR(IF(VLOOKUP($C3854,'MSCI Database'!$C:$R,6, FALSE)="","",VLOOKUP($C3854,'MSCI Database'!$C:$R,6, FALSE)),"")</f>
        <v>3.2</v>
      </c>
      <c r="T3854" s="211">
        <f>IFERROR(IF(VLOOKUP($C3854,'MSCI Database'!$C:$R,7, FALSE)="","",VLOOKUP($C3854,'MSCI Database'!$C:$R,7, FALSE)),"")</f>
        <v>3.6</v>
      </c>
      <c r="U3854" s="164">
        <f>IFERROR(IF(VLOOKUP($C3854,'MSCI Database'!$C:$R,8, FALSE)="","",VLOOKUP($C3854,'MSCI Database'!$C:$R,8, FALSE)),"")</f>
        <v>4.5999999999999996</v>
      </c>
      <c r="V3854" s="175">
        <f>IFERROR(IF(VLOOKUP($C3854,'MSCI Database'!$C:$R,9, FALSE)="","",VLOOKUP($C3854,'MSCI Database'!$C:$R,9, FALSE)),"")</f>
        <v>3.9</v>
      </c>
      <c r="W3854" s="165">
        <f t="shared" ca="1" si="149"/>
        <v>0</v>
      </c>
      <c r="X3854" s="236">
        <f>IFERROR(IF(VLOOKUP($C3854,'MSCI Database'!$C:$R,10, FALSE)="","",VLOOKUP($C3854,'MSCI Database'!$C:$R,10, FALSE)),"")</f>
        <v>602955</v>
      </c>
      <c r="Y3854" s="133" t="str">
        <f>IFERROR(IF(VLOOKUP($C3854,'MSCI Database'!$C:$R,11, FALSE)="","",VLOOKUP($C3854,'MSCI Database'!$C:$R,11, FALSE)),"")</f>
        <v>2019</v>
      </c>
      <c r="Z3854" s="133" t="str">
        <f>IFERROR(IF(VLOOKUP($C3854,'MSCI Database'!$C:$R,12, FALSE)="","",VLOOKUP($C3854,'MSCI Database'!$C:$R,12, FALSE)),"")</f>
        <v>Reported</v>
      </c>
      <c r="AA3854" s="202" t="str">
        <f>IFERROR(IF(VLOOKUP($C3854,'MSCI Database'!$C:$R,13, FALSE)="","",VLOOKUP($C3854,'MSCI Database'!$C:$R,13, FALSE)),"")</f>
        <v>Labor related controversies and weak programs exacerbate associated labor risks</v>
      </c>
    </row>
    <row r="3855" spans="1:27" s="130" customFormat="1" ht="15" hidden="1" customHeight="1" outlineLevel="1">
      <c r="A3855" s="130" t="s">
        <v>5804</v>
      </c>
      <c r="B3855" s="130" t="s">
        <v>5805</v>
      </c>
      <c r="C3855" s="130" t="s">
        <v>5806</v>
      </c>
      <c r="D3855" s="130" t="s">
        <v>18677</v>
      </c>
      <c r="E3855" s="130" t="s">
        <v>18684</v>
      </c>
      <c r="F3855" s="215">
        <v>1.9270314639096599E-2</v>
      </c>
      <c r="G3855" s="132" t="str">
        <f ca="1">IFERROR(_xll.BQL($A3855, "cur_mkt_cap(currency=EUR)")/1000000, " ")</f>
        <v xml:space="preserve"> </v>
      </c>
      <c r="M3855" s="308"/>
      <c r="N3855" s="215">
        <f t="shared" si="148"/>
        <v>2.0462074109214235E-4</v>
      </c>
      <c r="O3855" s="172" t="str">
        <f>IFERROR(IF(VLOOKUP($C3855,'MSCI Database'!$C:$R,2, FALSE)="","",VLOOKUP($C3855,'MSCI Database'!$C:$R,2, FALSE)),"")</f>
        <v>Metals and Mining - Non-Precious Metals</v>
      </c>
      <c r="P3855" s="186" t="str">
        <f>IFERROR(IF(VLOOKUP($C3855,'MSCI Database'!$C:$R,3, FALSE)="","",VLOOKUP($C3855,'MSCI Database'!$C:$R,3, FALSE)),"")</f>
        <v>AAA</v>
      </c>
      <c r="Q3855" s="164" t="str">
        <f>IFERROR(IF(VLOOKUP($C3855,'MSCI Database'!$C:$R,4, FALSE)="","",VLOOKUP($C3855,'MSCI Database'!$C:$R,4, FALSE)),"")</f>
        <v>0</v>
      </c>
      <c r="R3855" s="164">
        <f>IFERROR(IF(VLOOKUP($C3855,'MSCI Database'!$C:$R,5, FALSE)="","",VLOOKUP($C3855,'MSCI Database'!$C:$R,5, FALSE)),"")</f>
        <v>10</v>
      </c>
      <c r="S3855" s="164">
        <f>IFERROR(IF(VLOOKUP($C3855,'MSCI Database'!$C:$R,6, FALSE)="","",VLOOKUP($C3855,'MSCI Database'!$C:$R,6, FALSE)),"")</f>
        <v>5.7</v>
      </c>
      <c r="T3855" s="211">
        <f>IFERROR(IF(VLOOKUP($C3855,'MSCI Database'!$C:$R,7, FALSE)="","",VLOOKUP($C3855,'MSCI Database'!$C:$R,7, FALSE)),"")</f>
        <v>6.4</v>
      </c>
      <c r="U3855" s="164">
        <f>IFERROR(IF(VLOOKUP($C3855,'MSCI Database'!$C:$R,8, FALSE)="","",VLOOKUP($C3855,'MSCI Database'!$C:$R,8, FALSE)),"")</f>
        <v>7.1</v>
      </c>
      <c r="V3855" s="175">
        <f>IFERROR(IF(VLOOKUP($C3855,'MSCI Database'!$C:$R,9, FALSE)="","",VLOOKUP($C3855,'MSCI Database'!$C:$R,9, FALSE)),"")</f>
        <v>6.4</v>
      </c>
      <c r="W3855" s="165">
        <f t="shared" ca="1" si="149"/>
        <v>0</v>
      </c>
      <c r="X3855" s="236">
        <f>IFERROR(IF(VLOOKUP($C3855,'MSCI Database'!$C:$R,10, FALSE)="","",VLOOKUP($C3855,'MSCI Database'!$C:$R,10, FALSE)),"")</f>
        <v>917000</v>
      </c>
      <c r="Y3855" s="133" t="str">
        <f>IFERROR(IF(VLOOKUP($C3855,'MSCI Database'!$C:$R,11, FALSE)="","",VLOOKUP($C3855,'MSCI Database'!$C:$R,11, FALSE)),"")</f>
        <v>2019</v>
      </c>
      <c r="Z3855" s="133" t="str">
        <f>IFERROR(IF(VLOOKUP($C3855,'MSCI Database'!$C:$R,12, FALSE)="","",VLOOKUP($C3855,'MSCI Database'!$C:$R,12, FALSE)),"")</f>
        <v>Reported</v>
      </c>
      <c r="AA3855" s="202" t="str">
        <f>IFERROR(IF(VLOOKUP($C3855,'MSCI Database'!$C:$R,13, FALSE)="","",VLOOKUP($C3855,'MSCI Database'!$C:$R,13, FALSE)),"")</f>
        <v>Continued focus on maintaining strong safety performance and commitment to reducing emissions</v>
      </c>
    </row>
    <row r="3856" spans="1:27" s="130" customFormat="1" ht="15" hidden="1" customHeight="1" outlineLevel="1">
      <c r="A3856" s="130" t="s">
        <v>5611</v>
      </c>
      <c r="B3856" s="130" t="s">
        <v>5612</v>
      </c>
      <c r="C3856" s="130" t="s">
        <v>5613</v>
      </c>
      <c r="D3856" s="130" t="s">
        <v>18733</v>
      </c>
      <c r="E3856" s="130" t="s">
        <v>18688</v>
      </c>
      <c r="F3856" s="215">
        <v>4.6432427137380813E-2</v>
      </c>
      <c r="G3856" s="132" t="str">
        <f ca="1">IFERROR(_xll.BQL($A3856, "cur_mkt_cap(currency=EUR)")/1000000, " ")</f>
        <v xml:space="preserve"> </v>
      </c>
      <c r="M3856" s="308"/>
      <c r="N3856" s="215">
        <f t="shared" si="148"/>
        <v>4.9304008935492801E-4</v>
      </c>
      <c r="O3856" s="172" t="str">
        <f>IFERROR(IF(VLOOKUP($C3856,'MSCI Database'!$C:$R,2, FALSE)="","",VLOOKUP($C3856,'MSCI Database'!$C:$R,2, FALSE)),"")</f>
        <v>Banks</v>
      </c>
      <c r="P3856" s="186" t="str">
        <f>IFERROR(IF(VLOOKUP($C3856,'MSCI Database'!$C:$R,3, FALSE)="","",VLOOKUP($C3856,'MSCI Database'!$C:$R,3, FALSE)),"")</f>
        <v>BB</v>
      </c>
      <c r="Q3856" s="164" t="str">
        <f>IFERROR(IF(VLOOKUP($C3856,'MSCI Database'!$C:$R,4, FALSE)="","",VLOOKUP($C3856,'MSCI Database'!$C:$R,4, FALSE)),"")</f>
        <v>0</v>
      </c>
      <c r="R3856" s="164">
        <f>IFERROR(IF(VLOOKUP($C3856,'MSCI Database'!$C:$R,5, FALSE)="","",VLOOKUP($C3856,'MSCI Database'!$C:$R,5, FALSE)),"")</f>
        <v>4.2</v>
      </c>
      <c r="S3856" s="164">
        <f>IFERROR(IF(VLOOKUP($C3856,'MSCI Database'!$C:$R,6, FALSE)="","",VLOOKUP($C3856,'MSCI Database'!$C:$R,6, FALSE)),"")</f>
        <v>4.3</v>
      </c>
      <c r="T3856" s="211">
        <f>IFERROR(IF(VLOOKUP($C3856,'MSCI Database'!$C:$R,7, FALSE)="","",VLOOKUP($C3856,'MSCI Database'!$C:$R,7, FALSE)),"")</f>
        <v>4.9000000000000004</v>
      </c>
      <c r="U3856" s="164">
        <f>IFERROR(IF(VLOOKUP($C3856,'MSCI Database'!$C:$R,8, FALSE)="","",VLOOKUP($C3856,'MSCI Database'!$C:$R,8, FALSE)),"")</f>
        <v>2.2999999999999998</v>
      </c>
      <c r="V3856" s="175">
        <f>IFERROR(IF(VLOOKUP($C3856,'MSCI Database'!$C:$R,9, FALSE)="","",VLOOKUP($C3856,'MSCI Database'!$C:$R,9, FALSE)),"")</f>
        <v>4</v>
      </c>
      <c r="W3856" s="165">
        <f t="shared" ca="1" si="149"/>
        <v>0</v>
      </c>
      <c r="X3856" s="236">
        <f>IFERROR(IF(VLOOKUP($C3856,'MSCI Database'!$C:$R,10, FALSE)="","",VLOOKUP($C3856,'MSCI Database'!$C:$R,10, FALSE)),"")</f>
        <v>31376</v>
      </c>
      <c r="Y3856" s="133" t="str">
        <f>IFERROR(IF(VLOOKUP($C3856,'MSCI Database'!$C:$R,11, FALSE)="","",VLOOKUP($C3856,'MSCI Database'!$C:$R,11, FALSE)),"")</f>
        <v>2019</v>
      </c>
      <c r="Z3856" s="133" t="str">
        <f>IFERROR(IF(VLOOKUP($C3856,'MSCI Database'!$C:$R,12, FALSE)="","",VLOOKUP($C3856,'MSCI Database'!$C:$R,12, FALSE)),"")</f>
        <v>E.Segmt-Moderate</v>
      </c>
      <c r="AA3856" s="202" t="str">
        <f>IFERROR(IF(VLOOKUP($C3856,'MSCI Database'!$C:$R,13, FALSE)="","",VLOOKUP($C3856,'MSCI Database'!$C:$R,13, FALSE)),"")</f>
        <v>Weak governance performance pertaining to board structure and pay practices</v>
      </c>
    </row>
    <row r="3857" spans="1:27" s="130" customFormat="1" ht="15" hidden="1" customHeight="1" outlineLevel="1">
      <c r="A3857" s="130" t="s">
        <v>5449</v>
      </c>
      <c r="B3857" s="130" t="s">
        <v>5450</v>
      </c>
      <c r="C3857" s="130" t="s">
        <v>5451</v>
      </c>
      <c r="D3857" s="130" t="s">
        <v>12153</v>
      </c>
      <c r="E3857" s="130" t="s">
        <v>18673</v>
      </c>
      <c r="F3857" s="215">
        <v>3.493009778791007E-3</v>
      </c>
      <c r="G3857" s="132" t="str">
        <f ca="1">IFERROR(_xll.BQL($A3857, "cur_mkt_cap(currency=EUR)")/1000000, " ")</f>
        <v xml:space="preserve"> </v>
      </c>
      <c r="M3857" s="308"/>
      <c r="N3857" s="215">
        <f t="shared" si="148"/>
        <v>3.709032586983351E-5</v>
      </c>
      <c r="O3857" s="172" t="str">
        <f>IFERROR(IF(VLOOKUP($C3857,'MSCI Database'!$C:$R,2, FALSE)="","",VLOOKUP($C3857,'MSCI Database'!$C:$R,2, FALSE)),"")</f>
        <v>Industrial Conglomerates</v>
      </c>
      <c r="P3857" s="186" t="str">
        <f>IFERROR(IF(VLOOKUP($C3857,'MSCI Database'!$C:$R,3, FALSE)="","",VLOOKUP($C3857,'MSCI Database'!$C:$R,3, FALSE)),"")</f>
        <v>BB</v>
      </c>
      <c r="Q3857" s="164" t="str">
        <f>IFERROR(IF(VLOOKUP($C3857,'MSCI Database'!$C:$R,4, FALSE)="","",VLOOKUP($C3857,'MSCI Database'!$C:$R,4, FALSE)),"")</f>
        <v>0</v>
      </c>
      <c r="R3857" s="164">
        <f>IFERROR(IF(VLOOKUP($C3857,'MSCI Database'!$C:$R,5, FALSE)="","",VLOOKUP($C3857,'MSCI Database'!$C:$R,5, FALSE)),"")</f>
        <v>3.4</v>
      </c>
      <c r="S3857" s="164">
        <f>IFERROR(IF(VLOOKUP($C3857,'MSCI Database'!$C:$R,6, FALSE)="","",VLOOKUP($C3857,'MSCI Database'!$C:$R,6, FALSE)),"")</f>
        <v>4.8</v>
      </c>
      <c r="T3857" s="211">
        <f>IFERROR(IF(VLOOKUP($C3857,'MSCI Database'!$C:$R,7, FALSE)="","",VLOOKUP($C3857,'MSCI Database'!$C:$R,7, FALSE)),"")</f>
        <v>4.5999999999999996</v>
      </c>
      <c r="U3857" s="164">
        <f>IFERROR(IF(VLOOKUP($C3857,'MSCI Database'!$C:$R,8, FALSE)="","",VLOOKUP($C3857,'MSCI Database'!$C:$R,8, FALSE)),"")</f>
        <v>2</v>
      </c>
      <c r="V3857" s="175">
        <f>IFERROR(IF(VLOOKUP($C3857,'MSCI Database'!$C:$R,9, FALSE)="","",VLOOKUP($C3857,'MSCI Database'!$C:$R,9, FALSE)),"")</f>
        <v>3.3</v>
      </c>
      <c r="W3857" s="165">
        <f t="shared" ca="1" si="149"/>
        <v>0</v>
      </c>
      <c r="X3857" s="236">
        <f>IFERROR(IF(VLOOKUP($C3857,'MSCI Database'!$C:$R,10, FALSE)="","",VLOOKUP($C3857,'MSCI Database'!$C:$R,10, FALSE)),"")</f>
        <v>1751315</v>
      </c>
      <c r="Y3857" s="133" t="str">
        <f>IFERROR(IF(VLOOKUP($C3857,'MSCI Database'!$C:$R,11, FALSE)="","",VLOOKUP($C3857,'MSCI Database'!$C:$R,11, FALSE)),"")</f>
        <v>2019</v>
      </c>
      <c r="Z3857" s="133" t="str">
        <f>IFERROR(IF(VLOOKUP($C3857,'MSCI Database'!$C:$R,12, FALSE)="","",VLOOKUP($C3857,'MSCI Database'!$C:$R,12, FALSE)),"")</f>
        <v>Reported</v>
      </c>
      <c r="AA3857" s="202" t="str">
        <f>IFERROR(IF(VLOOKUP($C3857,'MSCI Database'!$C:$R,13, FALSE)="","",VLOOKUP($C3857,'MSCI Database'!$C:$R,13, FALSE)),"")</f>
        <v>Supports workforce needs during COVID-19 crisis, but lags peers in governance practices</v>
      </c>
    </row>
    <row r="3858" spans="1:27" s="130" customFormat="1" ht="15" hidden="1" customHeight="1" outlineLevel="1">
      <c r="A3858" s="130" t="s">
        <v>90</v>
      </c>
      <c r="B3858" s="130" t="s">
        <v>91</v>
      </c>
      <c r="C3858" s="130" t="s">
        <v>92</v>
      </c>
      <c r="D3858" s="130" t="s">
        <v>12129</v>
      </c>
      <c r="E3858" s="130" t="s">
        <v>18673</v>
      </c>
      <c r="F3858" s="215">
        <v>0.20081830686236199</v>
      </c>
      <c r="G3858" s="132" t="str">
        <f ca="1">IFERROR(_xll.BQL($A3858, "cur_mkt_cap(currency=EUR)")/1000000, " ")</f>
        <v xml:space="preserve"> </v>
      </c>
      <c r="M3858" s="308"/>
      <c r="N3858" s="215">
        <f t="shared" si="148"/>
        <v>2.132377781298757E-3</v>
      </c>
      <c r="O3858" s="172" t="str">
        <f>IFERROR(IF(VLOOKUP($C3858,'MSCI Database'!$C:$R,2, FALSE)="","",VLOOKUP($C3858,'MSCI Database'!$C:$R,2, FALSE)),"")</f>
        <v>Industrial Conglomerates</v>
      </c>
      <c r="P3858" s="186" t="str">
        <f>IFERROR(IF(VLOOKUP($C3858,'MSCI Database'!$C:$R,3, FALSE)="","",VLOOKUP($C3858,'MSCI Database'!$C:$R,3, FALSE)),"")</f>
        <v>AA</v>
      </c>
      <c r="Q3858" s="164" t="str">
        <f>IFERROR(IF(VLOOKUP($C3858,'MSCI Database'!$C:$R,4, FALSE)="","",VLOOKUP($C3858,'MSCI Database'!$C:$R,4, FALSE)),"")</f>
        <v>-1</v>
      </c>
      <c r="R3858" s="164">
        <f>IFERROR(IF(VLOOKUP($C3858,'MSCI Database'!$C:$R,5, FALSE)="","",VLOOKUP($C3858,'MSCI Database'!$C:$R,5, FALSE)),"")</f>
        <v>7.4</v>
      </c>
      <c r="S3858" s="164">
        <f>IFERROR(IF(VLOOKUP($C3858,'MSCI Database'!$C:$R,6, FALSE)="","",VLOOKUP($C3858,'MSCI Database'!$C:$R,6, FALSE)),"")</f>
        <v>7.6</v>
      </c>
      <c r="T3858" s="211">
        <f>IFERROR(IF(VLOOKUP($C3858,'MSCI Database'!$C:$R,7, FALSE)="","",VLOOKUP($C3858,'MSCI Database'!$C:$R,7, FALSE)),"")</f>
        <v>4.2</v>
      </c>
      <c r="U3858" s="164">
        <f>IFERROR(IF(VLOOKUP($C3858,'MSCI Database'!$C:$R,8, FALSE)="","",VLOOKUP($C3858,'MSCI Database'!$C:$R,8, FALSE)),"")</f>
        <v>4.8</v>
      </c>
      <c r="V3858" s="175">
        <f>IFERROR(IF(VLOOKUP($C3858,'MSCI Database'!$C:$R,9, FALSE)="","",VLOOKUP($C3858,'MSCI Database'!$C:$R,9, FALSE)),"")</f>
        <v>5.2</v>
      </c>
      <c r="W3858" s="165">
        <f t="shared" ca="1" si="149"/>
        <v>0</v>
      </c>
      <c r="X3858" s="236">
        <f>IFERROR(IF(VLOOKUP($C3858,'MSCI Database'!$C:$R,10, FALSE)="","",VLOOKUP($C3858,'MSCI Database'!$C:$R,10, FALSE)),"")</f>
        <v>1280000</v>
      </c>
      <c r="Y3858" s="133" t="str">
        <f>IFERROR(IF(VLOOKUP($C3858,'MSCI Database'!$C:$R,11, FALSE)="","",VLOOKUP($C3858,'MSCI Database'!$C:$R,11, FALSE)),"")</f>
        <v>2019</v>
      </c>
      <c r="Z3858" s="133" t="str">
        <f>IFERROR(IF(VLOOKUP($C3858,'MSCI Database'!$C:$R,12, FALSE)="","",VLOOKUP($C3858,'MSCI Database'!$C:$R,12, FALSE)),"")</f>
        <v>Reported</v>
      </c>
      <c r="AA3858" s="202" t="str">
        <f>IFERROR(IF(VLOOKUP($C3858,'MSCI Database'!$C:$R,13, FALSE)="","",VLOOKUP($C3858,'MSCI Database'!$C:$R,13, FALSE)),"")</f>
        <v>Relatively strong governance practices and cleantech strategy; but bribery probes drive downgrade</v>
      </c>
    </row>
    <row r="3859" spans="1:27" s="130" customFormat="1" ht="15" hidden="1" customHeight="1" outlineLevel="1">
      <c r="A3859" s="130" t="s">
        <v>7283</v>
      </c>
      <c r="B3859" s="130" t="s">
        <v>7284</v>
      </c>
      <c r="C3859" s="130" t="s">
        <v>7285</v>
      </c>
      <c r="D3859" s="130" t="s">
        <v>12128</v>
      </c>
      <c r="E3859" s="130" t="s">
        <v>18689</v>
      </c>
      <c r="F3859" s="215">
        <v>0.16951939327840751</v>
      </c>
      <c r="G3859" s="132" t="str">
        <f ca="1">IFERROR(_xll.BQL($A3859, "cur_mkt_cap(currency=EUR)")/1000000, " ")</f>
        <v xml:space="preserve"> </v>
      </c>
      <c r="M3859" s="308"/>
      <c r="N3859" s="215">
        <f t="shared" si="148"/>
        <v>1.8000320457530541E-3</v>
      </c>
      <c r="O3859" s="172" t="str">
        <f>IFERROR(IF(VLOOKUP($C3859,'MSCI Database'!$C:$R,2, FALSE)="","",VLOOKUP($C3859,'MSCI Database'!$C:$R,2, FALSE)),"")</f>
        <v>Software &amp; Services</v>
      </c>
      <c r="P3859" s="186" t="str">
        <f>IFERROR(IF(VLOOKUP($C3859,'MSCI Database'!$C:$R,3, FALSE)="","",VLOOKUP($C3859,'MSCI Database'!$C:$R,3, FALSE)),"")</f>
        <v>AA</v>
      </c>
      <c r="Q3859" s="164" t="str">
        <f>IFERROR(IF(VLOOKUP($C3859,'MSCI Database'!$C:$R,4, FALSE)="","",VLOOKUP($C3859,'MSCI Database'!$C:$R,4, FALSE)),"")</f>
        <v>0</v>
      </c>
      <c r="R3859" s="164">
        <f>IFERROR(IF(VLOOKUP($C3859,'MSCI Database'!$C:$R,5, FALSE)="","",VLOOKUP($C3859,'MSCI Database'!$C:$R,5, FALSE)),"")</f>
        <v>8.3000000000000007</v>
      </c>
      <c r="S3859" s="164">
        <f>IFERROR(IF(VLOOKUP($C3859,'MSCI Database'!$C:$R,6, FALSE)="","",VLOOKUP($C3859,'MSCI Database'!$C:$R,6, FALSE)),"")</f>
        <v>5.6</v>
      </c>
      <c r="T3859" s="211">
        <f>IFERROR(IF(VLOOKUP($C3859,'MSCI Database'!$C:$R,7, FALSE)="","",VLOOKUP($C3859,'MSCI Database'!$C:$R,7, FALSE)),"")</f>
        <v>6.1</v>
      </c>
      <c r="U3859" s="164">
        <f>IFERROR(IF(VLOOKUP($C3859,'MSCI Database'!$C:$R,8, FALSE)="","",VLOOKUP($C3859,'MSCI Database'!$C:$R,8, FALSE)),"")</f>
        <v>5.8</v>
      </c>
      <c r="V3859" s="175">
        <f>IFERROR(IF(VLOOKUP($C3859,'MSCI Database'!$C:$R,9, FALSE)="","",VLOOKUP($C3859,'MSCI Database'!$C:$R,9, FALSE)),"")</f>
        <v>5.9</v>
      </c>
      <c r="W3859" s="165">
        <f t="shared" ca="1" si="149"/>
        <v>0</v>
      </c>
      <c r="X3859" s="236">
        <f>IFERROR(IF(VLOOKUP($C3859,'MSCI Database'!$C:$R,10, FALSE)="","",VLOOKUP($C3859,'MSCI Database'!$C:$R,10, FALSE)),"")</f>
        <v>13436</v>
      </c>
      <c r="Y3859" s="133" t="str">
        <f>IFERROR(IF(VLOOKUP($C3859,'MSCI Database'!$C:$R,11, FALSE)="","",VLOOKUP($C3859,'MSCI Database'!$C:$R,11, FALSE)),"")</f>
        <v>2019</v>
      </c>
      <c r="Z3859" s="133" t="str">
        <f>IFERROR(IF(VLOOKUP($C3859,'MSCI Database'!$C:$R,12, FALSE)="","",VLOOKUP($C3859,'MSCI Database'!$C:$R,12, FALSE)),"")</f>
        <v>Reported</v>
      </c>
      <c r="AA3859" s="202" t="str">
        <f>IFERROR(IF(VLOOKUP($C3859,'MSCI Database'!$C:$R,13, FALSE)="","",VLOOKUP($C3859,'MSCI Database'!$C:$R,13, FALSE)),"")</f>
        <v>Strong ESG programs, but recent controversies indicate potential gaps in policies</v>
      </c>
    </row>
    <row r="3860" spans="1:27" s="130" customFormat="1" ht="15" hidden="1" customHeight="1" outlineLevel="1">
      <c r="A3860" s="130" t="s">
        <v>7597</v>
      </c>
      <c r="B3860" s="130" t="s">
        <v>7598</v>
      </c>
      <c r="C3860" s="130" t="s">
        <v>7599</v>
      </c>
      <c r="D3860" s="130" t="s">
        <v>12128</v>
      </c>
      <c r="E3860" s="130" t="s">
        <v>18688</v>
      </c>
      <c r="F3860" s="215">
        <v>0.16926042787692719</v>
      </c>
      <c r="G3860" s="132" t="str">
        <f ca="1">IFERROR(_xll.BQL($A3860, "cur_mkt_cap(currency=EUR)")/1000000, " ")</f>
        <v xml:space="preserve"> </v>
      </c>
      <c r="M3860" s="308"/>
      <c r="N3860" s="215">
        <f t="shared" si="148"/>
        <v>1.7972822363513633E-3</v>
      </c>
      <c r="O3860" s="172" t="str">
        <f>IFERROR(IF(VLOOKUP($C3860,'MSCI Database'!$C:$R,2, FALSE)="","",VLOOKUP($C3860,'MSCI Database'!$C:$R,2, FALSE)),"")</f>
        <v>Investment Banking &amp; Brokerage</v>
      </c>
      <c r="P3860" s="186" t="str">
        <f>IFERROR(IF(VLOOKUP($C3860,'MSCI Database'!$C:$R,3, FALSE)="","",VLOOKUP($C3860,'MSCI Database'!$C:$R,3, FALSE)),"")</f>
        <v>AA</v>
      </c>
      <c r="Q3860" s="164" t="str">
        <f>IFERROR(IF(VLOOKUP($C3860,'MSCI Database'!$C:$R,4, FALSE)="","",VLOOKUP($C3860,'MSCI Database'!$C:$R,4, FALSE)),"")</f>
        <v>1</v>
      </c>
      <c r="R3860" s="164">
        <f>IFERROR(IF(VLOOKUP($C3860,'MSCI Database'!$C:$R,5, FALSE)="","",VLOOKUP($C3860,'MSCI Database'!$C:$R,5, FALSE)),"")</f>
        <v>8.4</v>
      </c>
      <c r="S3860" s="164">
        <f>IFERROR(IF(VLOOKUP($C3860,'MSCI Database'!$C:$R,6, FALSE)="","",VLOOKUP($C3860,'MSCI Database'!$C:$R,6, FALSE)),"")</f>
        <v>10</v>
      </c>
      <c r="T3860" s="211">
        <f>IFERROR(IF(VLOOKUP($C3860,'MSCI Database'!$C:$R,7, FALSE)="","",VLOOKUP($C3860,'MSCI Database'!$C:$R,7, FALSE)),"")</f>
        <v>5.5</v>
      </c>
      <c r="U3860" s="164">
        <f>IFERROR(IF(VLOOKUP($C3860,'MSCI Database'!$C:$R,8, FALSE)="","",VLOOKUP($C3860,'MSCI Database'!$C:$R,8, FALSE)),"")</f>
        <v>5</v>
      </c>
      <c r="V3860" s="175">
        <f>IFERROR(IF(VLOOKUP($C3860,'MSCI Database'!$C:$R,9, FALSE)="","",VLOOKUP($C3860,'MSCI Database'!$C:$R,9, FALSE)),"")</f>
        <v>5.8</v>
      </c>
      <c r="W3860" s="165">
        <f t="shared" ca="1" si="149"/>
        <v>0</v>
      </c>
      <c r="X3860" s="236">
        <f>IFERROR(IF(VLOOKUP($C3860,'MSCI Database'!$C:$R,10, FALSE)="","",VLOOKUP($C3860,'MSCI Database'!$C:$R,10, FALSE)),"")</f>
        <v>228100</v>
      </c>
      <c r="Y3860" s="133" t="str">
        <f>IFERROR(IF(VLOOKUP($C3860,'MSCI Database'!$C:$R,11, FALSE)="","",VLOOKUP($C3860,'MSCI Database'!$C:$R,11, FALSE)),"")</f>
        <v>2019</v>
      </c>
      <c r="Z3860" s="133" t="str">
        <f>IFERROR(IF(VLOOKUP($C3860,'MSCI Database'!$C:$R,12, FALSE)="","",VLOOKUP($C3860,'MSCI Database'!$C:$R,12, FALSE)),"")</f>
        <v>Reported</v>
      </c>
      <c r="AA3860" s="202" t="str">
        <f>IFERROR(IF(VLOOKUP($C3860,'MSCI Database'!$C:$R,13, FALSE)="","",VLOOKUP($C3860,'MSCI Database'!$C:$R,13, FALSE)),"")</f>
        <v>Enhanced assessment of environmental risk exposure drives upgrade</v>
      </c>
    </row>
    <row r="3861" spans="1:27" s="130" customFormat="1" ht="15" hidden="1" customHeight="1" outlineLevel="1">
      <c r="A3861" s="130" t="s">
        <v>2552</v>
      </c>
      <c r="B3861" s="130" t="s">
        <v>2553</v>
      </c>
      <c r="C3861" s="130" t="s">
        <v>2554</v>
      </c>
      <c r="D3861" s="130" t="s">
        <v>18686</v>
      </c>
      <c r="E3861" s="130" t="s">
        <v>18674</v>
      </c>
      <c r="F3861" s="215">
        <v>0.23227722866898889</v>
      </c>
      <c r="G3861" s="132" t="str">
        <f ca="1">IFERROR(_xll.BQL($A3861, "cur_mkt_cap(currency=EUR)")/1000000, " ")</f>
        <v xml:space="preserve"> </v>
      </c>
      <c r="M3861" s="308"/>
      <c r="N3861" s="215">
        <f t="shared" si="148"/>
        <v>2.4664225550655402E-3</v>
      </c>
      <c r="O3861" s="172" t="str">
        <f>IFERROR(IF(VLOOKUP($C3861,'MSCI Database'!$C:$R,2, FALSE)="","",VLOOKUP($C3861,'MSCI Database'!$C:$R,2, FALSE)),"")</f>
        <v>Household &amp; Personal Products</v>
      </c>
      <c r="P3861" s="186" t="str">
        <f>IFERROR(IF(VLOOKUP($C3861,'MSCI Database'!$C:$R,3, FALSE)="","",VLOOKUP($C3861,'MSCI Database'!$C:$R,3, FALSE)),"")</f>
        <v>A</v>
      </c>
      <c r="Q3861" s="164" t="str">
        <f>IFERROR(IF(VLOOKUP($C3861,'MSCI Database'!$C:$R,4, FALSE)="","",VLOOKUP($C3861,'MSCI Database'!$C:$R,4, FALSE)),"")</f>
        <v>0</v>
      </c>
      <c r="R3861" s="164">
        <f>IFERROR(IF(VLOOKUP($C3861,'MSCI Database'!$C:$R,5, FALSE)="","",VLOOKUP($C3861,'MSCI Database'!$C:$R,5, FALSE)),"")</f>
        <v>6.7</v>
      </c>
      <c r="S3861" s="164">
        <f>IFERROR(IF(VLOOKUP($C3861,'MSCI Database'!$C:$R,6, FALSE)="","",VLOOKUP($C3861,'MSCI Database'!$C:$R,6, FALSE)),"")</f>
        <v>7.2</v>
      </c>
      <c r="T3861" s="211">
        <f>IFERROR(IF(VLOOKUP($C3861,'MSCI Database'!$C:$R,7, FALSE)="","",VLOOKUP($C3861,'MSCI Database'!$C:$R,7, FALSE)),"")</f>
        <v>5</v>
      </c>
      <c r="U3861" s="164">
        <f>IFERROR(IF(VLOOKUP($C3861,'MSCI Database'!$C:$R,8, FALSE)="","",VLOOKUP($C3861,'MSCI Database'!$C:$R,8, FALSE)),"")</f>
        <v>4.9000000000000004</v>
      </c>
      <c r="V3861" s="175">
        <f>IFERROR(IF(VLOOKUP($C3861,'MSCI Database'!$C:$R,9, FALSE)="","",VLOOKUP($C3861,'MSCI Database'!$C:$R,9, FALSE)),"")</f>
        <v>5.7</v>
      </c>
      <c r="W3861" s="165">
        <f t="shared" ca="1" si="149"/>
        <v>0</v>
      </c>
      <c r="X3861" s="236">
        <f>IFERROR(IF(VLOOKUP($C3861,'MSCI Database'!$C:$R,10, FALSE)="","",VLOOKUP($C3861,'MSCI Database'!$C:$R,10, FALSE)),"")</f>
        <v>1036831</v>
      </c>
      <c r="Y3861" s="133" t="str">
        <f>IFERROR(IF(VLOOKUP($C3861,'MSCI Database'!$C:$R,11, FALSE)="","",VLOOKUP($C3861,'MSCI Database'!$C:$R,11, FALSE)),"")</f>
        <v>2019</v>
      </c>
      <c r="Z3861" s="133" t="str">
        <f>IFERROR(IF(VLOOKUP($C3861,'MSCI Database'!$C:$R,12, FALSE)="","",VLOOKUP($C3861,'MSCI Database'!$C:$R,12, FALSE)),"")</f>
        <v>Reported</v>
      </c>
      <c r="AA3861" s="202" t="str">
        <f>IFERROR(IF(VLOOKUP($C3861,'MSCI Database'!$C:$R,13, FALSE)="","",VLOOKUP($C3861,'MSCI Database'!$C:$R,13, FALSE)),"")</f>
        <v>Strong environmental stewardship, continued expansion in natural and healthy products market</v>
      </c>
    </row>
    <row r="3862" spans="1:27" s="130" customFormat="1" ht="15" hidden="1" customHeight="1" outlineLevel="1">
      <c r="A3862" s="130" t="s">
        <v>8448</v>
      </c>
      <c r="B3862" s="130" t="s">
        <v>8449</v>
      </c>
      <c r="C3862" s="130" t="s">
        <v>8450</v>
      </c>
      <c r="D3862" s="130" t="s">
        <v>18703</v>
      </c>
      <c r="E3862" s="130" t="s">
        <v>18684</v>
      </c>
      <c r="F3862" s="215">
        <v>1.138381156481163E-2</v>
      </c>
      <c r="G3862" s="132" t="str">
        <f ca="1">IFERROR(_xll.BQL($A3862, "cur_mkt_cap(currency=EUR)")/1000000, " ")</f>
        <v xml:space="preserve"> </v>
      </c>
      <c r="M3862" s="308"/>
      <c r="N3862" s="215">
        <f t="shared" si="148"/>
        <v>1.2087835629414809E-4</v>
      </c>
      <c r="O3862" s="172" t="str">
        <f>IFERROR(IF(VLOOKUP($C3862,'MSCI Database'!$C:$R,2, FALSE)="","",VLOOKUP($C3862,'MSCI Database'!$C:$R,2, FALSE)),"")</f>
        <v>Metals and Mining - Precious Metals</v>
      </c>
      <c r="P3862" s="186" t="str">
        <f>IFERROR(IF(VLOOKUP($C3862,'MSCI Database'!$C:$R,3, FALSE)="","",VLOOKUP($C3862,'MSCI Database'!$C:$R,3, FALSE)),"")</f>
        <v>BB</v>
      </c>
      <c r="Q3862" s="164" t="str">
        <f>IFERROR(IF(VLOOKUP($C3862,'MSCI Database'!$C:$R,4, FALSE)="","",VLOOKUP($C3862,'MSCI Database'!$C:$R,4, FALSE)),"")</f>
        <v>0</v>
      </c>
      <c r="R3862" s="164">
        <f>IFERROR(IF(VLOOKUP($C3862,'MSCI Database'!$C:$R,5, FALSE)="","",VLOOKUP($C3862,'MSCI Database'!$C:$R,5, FALSE)),"")</f>
        <v>4.0999999999999996</v>
      </c>
      <c r="S3862" s="164">
        <f>IFERROR(IF(VLOOKUP($C3862,'MSCI Database'!$C:$R,6, FALSE)="","",VLOOKUP($C3862,'MSCI Database'!$C:$R,6, FALSE)),"")</f>
        <v>1.6</v>
      </c>
      <c r="T3862" s="211">
        <f>IFERROR(IF(VLOOKUP($C3862,'MSCI Database'!$C:$R,7, FALSE)="","",VLOOKUP($C3862,'MSCI Database'!$C:$R,7, FALSE)),"")</f>
        <v>4</v>
      </c>
      <c r="U3862" s="164">
        <f>IFERROR(IF(VLOOKUP($C3862,'MSCI Database'!$C:$R,8, FALSE)="","",VLOOKUP($C3862,'MSCI Database'!$C:$R,8, FALSE)),"")</f>
        <v>6.5</v>
      </c>
      <c r="V3862" s="175">
        <f>IFERROR(IF(VLOOKUP($C3862,'MSCI Database'!$C:$R,9, FALSE)="","",VLOOKUP($C3862,'MSCI Database'!$C:$R,9, FALSE)),"")</f>
        <v>4</v>
      </c>
      <c r="W3862" s="165">
        <f t="shared" ca="1" si="149"/>
        <v>0</v>
      </c>
      <c r="X3862" s="236">
        <f>IFERROR(IF(VLOOKUP($C3862,'MSCI Database'!$C:$R,10, FALSE)="","",VLOOKUP($C3862,'MSCI Database'!$C:$R,10, FALSE)),"")</f>
        <v>1077362</v>
      </c>
      <c r="Y3862" s="133" t="str">
        <f>IFERROR(IF(VLOOKUP($C3862,'MSCI Database'!$C:$R,11, FALSE)="","",VLOOKUP($C3862,'MSCI Database'!$C:$R,11, FALSE)),"")</f>
        <v>2020</v>
      </c>
      <c r="Z3862" s="133" t="str">
        <f>IFERROR(IF(VLOOKUP($C3862,'MSCI Database'!$C:$R,12, FALSE)="","",VLOOKUP($C3862,'MSCI Database'!$C:$R,12, FALSE)),"")</f>
        <v>Reported</v>
      </c>
      <c r="AA3862" s="202" t="str">
        <f>IFERROR(IF(VLOOKUP($C3862,'MSCI Database'!$C:$R,13, FALSE)="","",VLOOKUP($C3862,'MSCI Database'!$C:$R,13, FALSE)),"")</f>
        <v>Safety incidents persist; strong governance initiatives</v>
      </c>
    </row>
    <row r="3863" spans="1:27" s="130" customFormat="1" ht="15" hidden="1" customHeight="1" outlineLevel="1">
      <c r="A3863" s="130" t="s">
        <v>7553</v>
      </c>
      <c r="B3863" s="130" t="s">
        <v>7554</v>
      </c>
      <c r="C3863" s="130" t="s">
        <v>7555</v>
      </c>
      <c r="D3863" s="130" t="s">
        <v>12128</v>
      </c>
      <c r="E3863" s="130" t="s">
        <v>18689</v>
      </c>
      <c r="F3863" s="215">
        <v>0.16802582221360551</v>
      </c>
      <c r="G3863" s="132" t="str">
        <f ca="1">IFERROR(_xll.BQL($A3863, "cur_mkt_cap(currency=EUR)")/1000000, " ")</f>
        <v xml:space="preserve"> </v>
      </c>
      <c r="M3863" s="308"/>
      <c r="N3863" s="215">
        <f t="shared" si="148"/>
        <v>1.7841726462633585E-3</v>
      </c>
      <c r="O3863" s="172" t="str">
        <f>IFERROR(IF(VLOOKUP($C3863,'MSCI Database'!$C:$R,2, FALSE)="","",VLOOKUP($C3863,'MSCI Database'!$C:$R,2, FALSE)),"")</f>
        <v>Semiconductors &amp; Semiconductor Equipment</v>
      </c>
      <c r="P3863" s="186" t="str">
        <f>IFERROR(IF(VLOOKUP($C3863,'MSCI Database'!$C:$R,3, FALSE)="","",VLOOKUP($C3863,'MSCI Database'!$C:$R,3, FALSE)),"")</f>
        <v>BBB</v>
      </c>
      <c r="Q3863" s="164" t="str">
        <f>IFERROR(IF(VLOOKUP($C3863,'MSCI Database'!$C:$R,4, FALSE)="","",VLOOKUP($C3863,'MSCI Database'!$C:$R,4, FALSE)),"")</f>
        <v>0</v>
      </c>
      <c r="R3863" s="164">
        <f>IFERROR(IF(VLOOKUP($C3863,'MSCI Database'!$C:$R,5, FALSE)="","",VLOOKUP($C3863,'MSCI Database'!$C:$R,5, FALSE)),"")</f>
        <v>5.5</v>
      </c>
      <c r="S3863" s="164">
        <f>IFERROR(IF(VLOOKUP($C3863,'MSCI Database'!$C:$R,6, FALSE)="","",VLOOKUP($C3863,'MSCI Database'!$C:$R,6, FALSE)),"")</f>
        <v>4.5</v>
      </c>
      <c r="T3863" s="211">
        <f>IFERROR(IF(VLOOKUP($C3863,'MSCI Database'!$C:$R,7, FALSE)="","",VLOOKUP($C3863,'MSCI Database'!$C:$R,7, FALSE)),"")</f>
        <v>6.5</v>
      </c>
      <c r="U3863" s="164">
        <f>IFERROR(IF(VLOOKUP($C3863,'MSCI Database'!$C:$R,8, FALSE)="","",VLOOKUP($C3863,'MSCI Database'!$C:$R,8, FALSE)),"")</f>
        <v>4.7</v>
      </c>
      <c r="V3863" s="175">
        <f>IFERROR(IF(VLOOKUP($C3863,'MSCI Database'!$C:$R,9, FALSE)="","",VLOOKUP($C3863,'MSCI Database'!$C:$R,9, FALSE)),"")</f>
        <v>5.2</v>
      </c>
      <c r="W3863" s="165">
        <f t="shared" ca="1" si="149"/>
        <v>0</v>
      </c>
      <c r="X3863" s="236">
        <f>IFERROR(IF(VLOOKUP($C3863,'MSCI Database'!$C:$R,10, FALSE)="","",VLOOKUP($C3863,'MSCI Database'!$C:$R,10, FALSE)),"")</f>
        <v>6050065</v>
      </c>
      <c r="Y3863" s="133" t="str">
        <f>IFERROR(IF(VLOOKUP($C3863,'MSCI Database'!$C:$R,11, FALSE)="","",VLOOKUP($C3863,'MSCI Database'!$C:$R,11, FALSE)),"")</f>
        <v>2019</v>
      </c>
      <c r="Z3863" s="133" t="str">
        <f>IFERROR(IF(VLOOKUP($C3863,'MSCI Database'!$C:$R,12, FALSE)="","",VLOOKUP($C3863,'MSCI Database'!$C:$R,12, FALSE)),"")</f>
        <v>Reported</v>
      </c>
      <c r="AA3863" s="202" t="str">
        <f>IFERROR(IF(VLOOKUP($C3863,'MSCI Database'!$C:$R,13, FALSE)="","",VLOOKUP($C3863,'MSCI Database'!$C:$R,13, FALSE)),"")</f>
        <v>Sustained efforts toward talent retention; but limited clean technology portfolio</v>
      </c>
    </row>
    <row r="3864" spans="1:27" s="130" customFormat="1" ht="15" hidden="1" customHeight="1" outlineLevel="1">
      <c r="A3864" s="130" t="s">
        <v>929</v>
      </c>
      <c r="B3864" s="130" t="s">
        <v>930</v>
      </c>
      <c r="C3864" s="130" t="s">
        <v>931</v>
      </c>
      <c r="D3864" s="130" t="s">
        <v>12135</v>
      </c>
      <c r="E3864" s="130" t="s">
        <v>18673</v>
      </c>
      <c r="F3864" s="215">
        <v>0.13327823051529311</v>
      </c>
      <c r="G3864" s="132" t="str">
        <f ca="1">IFERROR(_xll.BQL($A3864, "cur_mkt_cap(currency=EUR)")/1000000, " ")</f>
        <v xml:space="preserve"> </v>
      </c>
      <c r="M3864" s="308"/>
      <c r="N3864" s="215">
        <f t="shared" si="148"/>
        <v>1.4152073181077627E-3</v>
      </c>
      <c r="O3864" s="172" t="str">
        <f>IFERROR(IF(VLOOKUP($C3864,'MSCI Database'!$C:$R,2, FALSE)="","",VLOOKUP($C3864,'MSCI Database'!$C:$R,2, FALSE)),"")</f>
        <v>Road &amp; Rail Transport</v>
      </c>
      <c r="P3864" s="186" t="str">
        <f>IFERROR(IF(VLOOKUP($C3864,'MSCI Database'!$C:$R,3, FALSE)="","",VLOOKUP($C3864,'MSCI Database'!$C:$R,3, FALSE)),"")</f>
        <v>BBB</v>
      </c>
      <c r="Q3864" s="164" t="str">
        <f>IFERROR(IF(VLOOKUP($C3864,'MSCI Database'!$C:$R,4, FALSE)="","",VLOOKUP($C3864,'MSCI Database'!$C:$R,4, FALSE)),"")</f>
        <v>-1</v>
      </c>
      <c r="R3864" s="164">
        <f>IFERROR(IF(VLOOKUP($C3864,'MSCI Database'!$C:$R,5, FALSE)="","",VLOOKUP($C3864,'MSCI Database'!$C:$R,5, FALSE)),"")</f>
        <v>4.9000000000000004</v>
      </c>
      <c r="S3864" s="164">
        <f>IFERROR(IF(VLOOKUP($C3864,'MSCI Database'!$C:$R,6, FALSE)="","",VLOOKUP($C3864,'MSCI Database'!$C:$R,6, FALSE)),"")</f>
        <v>5.6</v>
      </c>
      <c r="T3864" s="211">
        <f>IFERROR(IF(VLOOKUP($C3864,'MSCI Database'!$C:$R,7, FALSE)="","",VLOOKUP($C3864,'MSCI Database'!$C:$R,7, FALSE)),"")</f>
        <v>3.4</v>
      </c>
      <c r="U3864" s="164">
        <f>IFERROR(IF(VLOOKUP($C3864,'MSCI Database'!$C:$R,8, FALSE)="","",VLOOKUP($C3864,'MSCI Database'!$C:$R,8, FALSE)),"")</f>
        <v>4.5</v>
      </c>
      <c r="V3864" s="175">
        <f>IFERROR(IF(VLOOKUP($C3864,'MSCI Database'!$C:$R,9, FALSE)="","",VLOOKUP($C3864,'MSCI Database'!$C:$R,9, FALSE)),"")</f>
        <v>4.2</v>
      </c>
      <c r="W3864" s="165">
        <f t="shared" ca="1" si="149"/>
        <v>0</v>
      </c>
      <c r="X3864" s="236">
        <f>IFERROR(IF(VLOOKUP($C3864,'MSCI Database'!$C:$R,10, FALSE)="","",VLOOKUP($C3864,'MSCI Database'!$C:$R,10, FALSE)),"")</f>
        <v>5934096</v>
      </c>
      <c r="Y3864" s="133" t="str">
        <f>IFERROR(IF(VLOOKUP($C3864,'MSCI Database'!$C:$R,11, FALSE)="","",VLOOKUP($C3864,'MSCI Database'!$C:$R,11, FALSE)),"")</f>
        <v>2019</v>
      </c>
      <c r="Z3864" s="133" t="str">
        <f>IFERROR(IF(VLOOKUP($C3864,'MSCI Database'!$C:$R,12, FALSE)="","",VLOOKUP($C3864,'MSCI Database'!$C:$R,12, FALSE)),"")</f>
        <v>Reported</v>
      </c>
      <c r="AA3864" s="202" t="str">
        <f>IFERROR(IF(VLOOKUP($C3864,'MSCI Database'!$C:$R,13, FALSE)="","",VLOOKUP($C3864,'MSCI Database'!$C:$R,13, FALSE)),"")</f>
        <v>Community impact risks and gaps in ethics compliance contribute to downgrade</v>
      </c>
    </row>
    <row r="3865" spans="1:27" s="130" customFormat="1" ht="15" hidden="1" customHeight="1" outlineLevel="1">
      <c r="A3865" s="130" t="s">
        <v>7123</v>
      </c>
      <c r="B3865" s="130" t="s">
        <v>7124</v>
      </c>
      <c r="C3865" s="130" t="s">
        <v>7125</v>
      </c>
      <c r="D3865" s="130" t="s">
        <v>12128</v>
      </c>
      <c r="E3865" s="130" t="s">
        <v>18688</v>
      </c>
      <c r="F3865" s="215">
        <v>0.1662411503601367</v>
      </c>
      <c r="G3865" s="132" t="str">
        <f ca="1">IFERROR(_xll.BQL($A3865, "cur_mkt_cap(currency=EUR)")/1000000, " ")</f>
        <v xml:space="preserve"> </v>
      </c>
      <c r="M3865" s="308"/>
      <c r="N3865" s="215">
        <f t="shared" ref="N3865:N3928" si="150">IF($A3865&lt;&gt;"",VLOOKUP($A3865,$A$3224:$V$5286,6,FALSE)/SUMIF($V$3224:$V$5286,"&lt;&gt;",$F$3224:$F$5286),0)</f>
        <v>1.7652222095890045E-3</v>
      </c>
      <c r="O3865" s="172" t="str">
        <f>IFERROR(IF(VLOOKUP($C3865,'MSCI Database'!$C:$R,2, FALSE)="","",VLOOKUP($C3865,'MSCI Database'!$C:$R,2, FALSE)),"")</f>
        <v>Investment Banking &amp; Brokerage</v>
      </c>
      <c r="P3865" s="186" t="str">
        <f>IFERROR(IF(VLOOKUP($C3865,'MSCI Database'!$C:$R,3, FALSE)="","",VLOOKUP($C3865,'MSCI Database'!$C:$R,3, FALSE)),"")</f>
        <v>BBB</v>
      </c>
      <c r="Q3865" s="164" t="str">
        <f>IFERROR(IF(VLOOKUP($C3865,'MSCI Database'!$C:$R,4, FALSE)="","",VLOOKUP($C3865,'MSCI Database'!$C:$R,4, FALSE)),"")</f>
        <v>0</v>
      </c>
      <c r="R3865" s="164">
        <f>IFERROR(IF(VLOOKUP($C3865,'MSCI Database'!$C:$R,5, FALSE)="","",VLOOKUP($C3865,'MSCI Database'!$C:$R,5, FALSE)),"")</f>
        <v>4.9000000000000004</v>
      </c>
      <c r="S3865" s="164">
        <f>IFERROR(IF(VLOOKUP($C3865,'MSCI Database'!$C:$R,6, FALSE)="","",VLOOKUP($C3865,'MSCI Database'!$C:$R,6, FALSE)),"")</f>
        <v>10</v>
      </c>
      <c r="T3865" s="211">
        <f>IFERROR(IF(VLOOKUP($C3865,'MSCI Database'!$C:$R,7, FALSE)="","",VLOOKUP($C3865,'MSCI Database'!$C:$R,7, FALSE)),"")</f>
        <v>5.7</v>
      </c>
      <c r="U3865" s="164">
        <f>IFERROR(IF(VLOOKUP($C3865,'MSCI Database'!$C:$R,8, FALSE)="","",VLOOKUP($C3865,'MSCI Database'!$C:$R,8, FALSE)),"")</f>
        <v>2.9</v>
      </c>
      <c r="V3865" s="175">
        <f>IFERROR(IF(VLOOKUP($C3865,'MSCI Database'!$C:$R,9, FALSE)="","",VLOOKUP($C3865,'MSCI Database'!$C:$R,9, FALSE)),"")</f>
        <v>5</v>
      </c>
      <c r="W3865" s="165">
        <f t="shared" ref="W3865:W3928" ca="1" si="151">IFERROR(IF(X3865&lt;&gt;"",VLOOKUP($A3865,$A$3224:$X$5286,6,FALSE)/100,0)*$G$3222/$G3865, 0)</f>
        <v>0</v>
      </c>
      <c r="X3865" s="236">
        <f>IFERROR(IF(VLOOKUP($C3865,'MSCI Database'!$C:$R,10, FALSE)="","",VLOOKUP($C3865,'MSCI Database'!$C:$R,10, FALSE)),"")</f>
        <v>178922</v>
      </c>
      <c r="Y3865" s="133" t="str">
        <f>IFERROR(IF(VLOOKUP($C3865,'MSCI Database'!$C:$R,11, FALSE)="","",VLOOKUP($C3865,'MSCI Database'!$C:$R,11, FALSE)),"")</f>
        <v>2019</v>
      </c>
      <c r="Z3865" s="133" t="str">
        <f>IFERROR(IF(VLOOKUP($C3865,'MSCI Database'!$C:$R,12, FALSE)="","",VLOOKUP($C3865,'MSCI Database'!$C:$R,12, FALSE)),"")</f>
        <v>Reported</v>
      </c>
      <c r="AA3865" s="202" t="str">
        <f>IFERROR(IF(VLOOKUP($C3865,'MSCI Database'!$C:$R,13, FALSE)="","",VLOOKUP($C3865,'MSCI Database'!$C:$R,13, FALSE)),"")</f>
        <v>Relatively robust ESG integration in its investments helps maintain rating</v>
      </c>
    </row>
    <row r="3866" spans="1:27" s="130" customFormat="1" ht="15" hidden="1" customHeight="1" outlineLevel="1">
      <c r="A3866" s="130" t="s">
        <v>4914</v>
      </c>
      <c r="B3866" s="130" t="s">
        <v>4915</v>
      </c>
      <c r="C3866" s="130" t="s">
        <v>4916</v>
      </c>
      <c r="D3866" s="130" t="s">
        <v>12154</v>
      </c>
      <c r="E3866" s="130" t="s">
        <v>18682</v>
      </c>
      <c r="F3866" s="215">
        <v>2.1360933644358489E-2</v>
      </c>
      <c r="G3866" s="132" t="str">
        <f ca="1">IFERROR(_xll.BQL($A3866, "cur_mkt_cap(currency=EUR)")/1000000, " ")</f>
        <v xml:space="preserve"> </v>
      </c>
      <c r="M3866" s="308"/>
      <c r="N3866" s="215">
        <f t="shared" si="150"/>
        <v>2.2681986021446822E-4</v>
      </c>
      <c r="O3866" s="172" t="str">
        <f>IFERROR(IF(VLOOKUP($C3866,'MSCI Database'!$C:$R,2, FALSE)="","",VLOOKUP($C3866,'MSCI Database'!$C:$R,2, FALSE)),"")</f>
        <v>Casinos &amp; Gaming</v>
      </c>
      <c r="P3866" s="186" t="str">
        <f>IFERROR(IF(VLOOKUP($C3866,'MSCI Database'!$C:$R,3, FALSE)="","",VLOOKUP($C3866,'MSCI Database'!$C:$R,3, FALSE)),"")</f>
        <v>AA</v>
      </c>
      <c r="Q3866" s="164" t="str">
        <f>IFERROR(IF(VLOOKUP($C3866,'MSCI Database'!$C:$R,4, FALSE)="","",VLOOKUP($C3866,'MSCI Database'!$C:$R,4, FALSE)),"")</f>
        <v>0</v>
      </c>
      <c r="R3866" s="164">
        <f>IFERROR(IF(VLOOKUP($C3866,'MSCI Database'!$C:$R,5, FALSE)="","",VLOOKUP($C3866,'MSCI Database'!$C:$R,5, FALSE)),"")</f>
        <v>8.1</v>
      </c>
      <c r="S3866" s="164">
        <f>IFERROR(IF(VLOOKUP($C3866,'MSCI Database'!$C:$R,6, FALSE)="","",VLOOKUP($C3866,'MSCI Database'!$C:$R,6, FALSE)),"")</f>
        <v>6.3</v>
      </c>
      <c r="T3866" s="211">
        <f>IFERROR(IF(VLOOKUP($C3866,'MSCI Database'!$C:$R,7, FALSE)="","",VLOOKUP($C3866,'MSCI Database'!$C:$R,7, FALSE)),"")</f>
        <v>5.3</v>
      </c>
      <c r="U3866" s="164">
        <f>IFERROR(IF(VLOOKUP($C3866,'MSCI Database'!$C:$R,8, FALSE)="","",VLOOKUP($C3866,'MSCI Database'!$C:$R,8, FALSE)),"")</f>
        <v>5.3</v>
      </c>
      <c r="V3866" s="175">
        <f>IFERROR(IF(VLOOKUP($C3866,'MSCI Database'!$C:$R,9, FALSE)="","",VLOOKUP($C3866,'MSCI Database'!$C:$R,9, FALSE)),"")</f>
        <v>5.6</v>
      </c>
      <c r="W3866" s="165">
        <f t="shared" ca="1" si="151"/>
        <v>0</v>
      </c>
      <c r="X3866" s="236">
        <f>IFERROR(IF(VLOOKUP($C3866,'MSCI Database'!$C:$R,10, FALSE)="","",VLOOKUP($C3866,'MSCI Database'!$C:$R,10, FALSE)),"")</f>
        <v>744246</v>
      </c>
      <c r="Y3866" s="133" t="str">
        <f>IFERROR(IF(VLOOKUP($C3866,'MSCI Database'!$C:$R,11, FALSE)="","",VLOOKUP($C3866,'MSCI Database'!$C:$R,11, FALSE)),"")</f>
        <v>2019</v>
      </c>
      <c r="Z3866" s="133" t="str">
        <f>IFERROR(IF(VLOOKUP($C3866,'MSCI Database'!$C:$R,12, FALSE)="","",VLOOKUP($C3866,'MSCI Database'!$C:$R,12, FALSE)),"")</f>
        <v>Reported</v>
      </c>
      <c r="AA3866" s="202" t="str">
        <f>IFERROR(IF(VLOOKUP($C3866,'MSCI Database'!$C:$R,13, FALSE)="","",VLOOKUP($C3866,'MSCI Database'!$C:$R,13, FALSE)),"")</f>
        <v>Local workforce unaffected amid COVID-19 challenges</v>
      </c>
    </row>
    <row r="3867" spans="1:27" s="130" customFormat="1" ht="15" hidden="1" customHeight="1" outlineLevel="1">
      <c r="A3867" s="130" t="s">
        <v>4886</v>
      </c>
      <c r="B3867" s="130" t="s">
        <v>4887</v>
      </c>
      <c r="C3867" s="130" t="s">
        <v>4888</v>
      </c>
      <c r="D3867" s="130" t="s">
        <v>18678</v>
      </c>
      <c r="E3867" s="130" t="s">
        <v>18682</v>
      </c>
      <c r="F3867" s="215">
        <v>2.1222236012986308E-2</v>
      </c>
      <c r="G3867" s="132" t="str">
        <f ca="1">IFERROR(_xll.BQL($A3867, "cur_mkt_cap(currency=EUR)")/1000000, " ")</f>
        <v xml:space="preserve"> </v>
      </c>
      <c r="M3867" s="308"/>
      <c r="N3867" s="215">
        <f t="shared" si="150"/>
        <v>2.2534710729628176E-4</v>
      </c>
      <c r="O3867" s="172" t="str">
        <f>IFERROR(IF(VLOOKUP($C3867,'MSCI Database'!$C:$R,2, FALSE)="","",VLOOKUP($C3867,'MSCI Database'!$C:$R,2, FALSE)),"")</f>
        <v>Textiles, Apparel &amp; Luxury Goods</v>
      </c>
      <c r="P3867" s="186" t="str">
        <f>IFERROR(IF(VLOOKUP($C3867,'MSCI Database'!$C:$R,3, FALSE)="","",VLOOKUP($C3867,'MSCI Database'!$C:$R,3, FALSE)),"")</f>
        <v>BB</v>
      </c>
      <c r="Q3867" s="164" t="str">
        <f>IFERROR(IF(VLOOKUP($C3867,'MSCI Database'!$C:$R,4, FALSE)="","",VLOOKUP($C3867,'MSCI Database'!$C:$R,4, FALSE)),"")</f>
        <v>0</v>
      </c>
      <c r="R3867" s="164">
        <f>IFERROR(IF(VLOOKUP($C3867,'MSCI Database'!$C:$R,5, FALSE)="","",VLOOKUP($C3867,'MSCI Database'!$C:$R,5, FALSE)),"")</f>
        <v>3.5</v>
      </c>
      <c r="S3867" s="164">
        <f>IFERROR(IF(VLOOKUP($C3867,'MSCI Database'!$C:$R,6, FALSE)="","",VLOOKUP($C3867,'MSCI Database'!$C:$R,6, FALSE)),"")</f>
        <v>1.8</v>
      </c>
      <c r="T3867" s="211">
        <f>IFERROR(IF(VLOOKUP($C3867,'MSCI Database'!$C:$R,7, FALSE)="","",VLOOKUP($C3867,'MSCI Database'!$C:$R,7, FALSE)),"")</f>
        <v>4.8</v>
      </c>
      <c r="U3867" s="164">
        <f>IFERROR(IF(VLOOKUP($C3867,'MSCI Database'!$C:$R,8, FALSE)="","",VLOOKUP($C3867,'MSCI Database'!$C:$R,8, FALSE)),"")</f>
        <v>5.3</v>
      </c>
      <c r="V3867" s="175">
        <f>IFERROR(IF(VLOOKUP($C3867,'MSCI Database'!$C:$R,9, FALSE)="","",VLOOKUP($C3867,'MSCI Database'!$C:$R,9, FALSE)),"")</f>
        <v>4.2</v>
      </c>
      <c r="W3867" s="165">
        <f t="shared" ca="1" si="151"/>
        <v>0</v>
      </c>
      <c r="X3867" s="236">
        <f>IFERROR(IF(VLOOKUP($C3867,'MSCI Database'!$C:$R,10, FALSE)="","",VLOOKUP($C3867,'MSCI Database'!$C:$R,10, FALSE)),"")</f>
        <v>6711</v>
      </c>
      <c r="Y3867" s="133" t="str">
        <f>IFERROR(IF(VLOOKUP($C3867,'MSCI Database'!$C:$R,11, FALSE)="","",VLOOKUP($C3867,'MSCI Database'!$C:$R,11, FALSE)),"")</f>
        <v>2019</v>
      </c>
      <c r="Z3867" s="133" t="str">
        <f>IFERROR(IF(VLOOKUP($C3867,'MSCI Database'!$C:$R,12, FALSE)="","",VLOOKUP($C3867,'MSCI Database'!$C:$R,12, FALSE)),"")</f>
        <v>Reported</v>
      </c>
      <c r="AA3867" s="202" t="str">
        <f>IFERROR(IF(VLOOKUP($C3867,'MSCI Database'!$C:$R,13, FALSE)="","",VLOOKUP($C3867,'MSCI Database'!$C:$R,13, FALSE)),"")</f>
        <v>Lacks programs to sustainably source raw materials</v>
      </c>
    </row>
    <row r="3868" spans="1:27" s="130" customFormat="1" ht="15" hidden="1" customHeight="1" outlineLevel="1">
      <c r="A3868" s="130" t="s">
        <v>8090</v>
      </c>
      <c r="B3868" s="130" t="s">
        <v>8091</v>
      </c>
      <c r="C3868" s="130" t="s">
        <v>8092</v>
      </c>
      <c r="D3868" s="130" t="s">
        <v>12128</v>
      </c>
      <c r="E3868" s="130" t="s">
        <v>18682</v>
      </c>
      <c r="F3868" s="215">
        <v>0.1649966626008709</v>
      </c>
      <c r="G3868" s="132" t="str">
        <f ca="1">IFERROR(_xll.BQL($A3868, "cur_mkt_cap(currency=EUR)")/1000000, " ")</f>
        <v xml:space="preserve"> </v>
      </c>
      <c r="M3868" s="308"/>
      <c r="N3868" s="215">
        <f t="shared" si="150"/>
        <v>1.7520076870266989E-3</v>
      </c>
      <c r="O3868" s="172" t="str">
        <f>IFERROR(IF(VLOOKUP($C3868,'MSCI Database'!$C:$R,2, FALSE)="","",VLOOKUP($C3868,'MSCI Database'!$C:$R,2, FALSE)),"")</f>
        <v>Retail - Consumer Discretionary</v>
      </c>
      <c r="P3868" s="186" t="str">
        <f>IFERROR(IF(VLOOKUP($C3868,'MSCI Database'!$C:$R,3, FALSE)="","",VLOOKUP($C3868,'MSCI Database'!$C:$R,3, FALSE)),"")</f>
        <v>AA</v>
      </c>
      <c r="Q3868" s="164" t="str">
        <f>IFERROR(IF(VLOOKUP($C3868,'MSCI Database'!$C:$R,4, FALSE)="","",VLOOKUP($C3868,'MSCI Database'!$C:$R,4, FALSE)),"")</f>
        <v>1</v>
      </c>
      <c r="R3868" s="164">
        <f>IFERROR(IF(VLOOKUP($C3868,'MSCI Database'!$C:$R,5, FALSE)="","",VLOOKUP($C3868,'MSCI Database'!$C:$R,5, FALSE)),"")</f>
        <v>8.5</v>
      </c>
      <c r="S3868" s="164">
        <f>IFERROR(IF(VLOOKUP($C3868,'MSCI Database'!$C:$R,6, FALSE)="","",VLOOKUP($C3868,'MSCI Database'!$C:$R,6, FALSE)),"")</f>
        <v>6.5</v>
      </c>
      <c r="T3868" s="211">
        <f>IFERROR(IF(VLOOKUP($C3868,'MSCI Database'!$C:$R,7, FALSE)="","",VLOOKUP($C3868,'MSCI Database'!$C:$R,7, FALSE)),"")</f>
        <v>5.6</v>
      </c>
      <c r="U3868" s="164">
        <f>IFERROR(IF(VLOOKUP($C3868,'MSCI Database'!$C:$R,8, FALSE)="","",VLOOKUP($C3868,'MSCI Database'!$C:$R,8, FALSE)),"")</f>
        <v>6.1</v>
      </c>
      <c r="V3868" s="175">
        <f>IFERROR(IF(VLOOKUP($C3868,'MSCI Database'!$C:$R,9, FALSE)="","",VLOOKUP($C3868,'MSCI Database'!$C:$R,9, FALSE)),"")</f>
        <v>5.9</v>
      </c>
      <c r="W3868" s="165">
        <f t="shared" ca="1" si="151"/>
        <v>0</v>
      </c>
      <c r="X3868" s="236">
        <f>IFERROR(IF(VLOOKUP($C3868,'MSCI Database'!$C:$R,10, FALSE)="","",VLOOKUP($C3868,'MSCI Database'!$C:$R,10, FALSE)),"")</f>
        <v>2433234</v>
      </c>
      <c r="Y3868" s="133" t="str">
        <f>IFERROR(IF(VLOOKUP($C3868,'MSCI Database'!$C:$R,11, FALSE)="","",VLOOKUP($C3868,'MSCI Database'!$C:$R,11, FALSE)),"")</f>
        <v>2019</v>
      </c>
      <c r="Z3868" s="133" t="str">
        <f>IFERROR(IF(VLOOKUP($C3868,'MSCI Database'!$C:$R,12, FALSE)="","",VLOOKUP($C3868,'MSCI Database'!$C:$R,12, FALSE)),"")</f>
        <v>Reported</v>
      </c>
      <c r="AA3868" s="202" t="str">
        <f>IFERROR(IF(VLOOKUP($C3868,'MSCI Database'!$C:$R,13, FALSE)="","",VLOOKUP($C3868,'MSCI Database'!$C:$R,13, FALSE)),"")</f>
        <v>Strong business ethics framework, continued focus on chemical safety programs drive the upgrade</v>
      </c>
    </row>
    <row r="3869" spans="1:27" s="130" customFormat="1" ht="15" hidden="1" customHeight="1" outlineLevel="1">
      <c r="A3869" s="130" t="s">
        <v>6137</v>
      </c>
      <c r="B3869" s="130" t="s">
        <v>6138</v>
      </c>
      <c r="C3869" s="130" t="s">
        <v>6139</v>
      </c>
      <c r="D3869" s="130" t="s">
        <v>12137</v>
      </c>
      <c r="E3869" s="130" t="s">
        <v>18674</v>
      </c>
      <c r="F3869" s="215">
        <v>5.804816158713544E-3</v>
      </c>
      <c r="G3869" s="132" t="str">
        <f ca="1">IFERROR(_xll.BQL($A3869, "cur_mkt_cap(currency=EUR)")/1000000, " ")</f>
        <v xml:space="preserve"> </v>
      </c>
      <c r="M3869" s="308"/>
      <c r="N3869" s="215">
        <f t="shared" si="150"/>
        <v>6.1638110562542027E-5</v>
      </c>
      <c r="O3869" s="172" t="str">
        <f>IFERROR(IF(VLOOKUP($C3869,'MSCI Database'!$C:$R,2, FALSE)="","",VLOOKUP($C3869,'MSCI Database'!$C:$R,2, FALSE)),"")</f>
        <v>Retail - Food &amp; Staples</v>
      </c>
      <c r="P3869" s="186" t="str">
        <f>IFERROR(IF(VLOOKUP($C3869,'MSCI Database'!$C:$R,3, FALSE)="","",VLOOKUP($C3869,'MSCI Database'!$C:$R,3, FALSE)),"")</f>
        <v>AA</v>
      </c>
      <c r="Q3869" s="164" t="str">
        <f>IFERROR(IF(VLOOKUP($C3869,'MSCI Database'!$C:$R,4, FALSE)="","",VLOOKUP($C3869,'MSCI Database'!$C:$R,4, FALSE)),"")</f>
        <v>0</v>
      </c>
      <c r="R3869" s="164">
        <f>IFERROR(IF(VLOOKUP($C3869,'MSCI Database'!$C:$R,5, FALSE)="","",VLOOKUP($C3869,'MSCI Database'!$C:$R,5, FALSE)),"")</f>
        <v>8.1</v>
      </c>
      <c r="S3869" s="164">
        <f>IFERROR(IF(VLOOKUP($C3869,'MSCI Database'!$C:$R,6, FALSE)="","",VLOOKUP($C3869,'MSCI Database'!$C:$R,6, FALSE)),"")</f>
        <v>3.2</v>
      </c>
      <c r="T3869" s="211">
        <f>IFERROR(IF(VLOOKUP($C3869,'MSCI Database'!$C:$R,7, FALSE)="","",VLOOKUP($C3869,'MSCI Database'!$C:$R,7, FALSE)),"")</f>
        <v>6.2</v>
      </c>
      <c r="U3869" s="164">
        <f>IFERROR(IF(VLOOKUP($C3869,'MSCI Database'!$C:$R,8, FALSE)="","",VLOOKUP($C3869,'MSCI Database'!$C:$R,8, FALSE)),"")</f>
        <v>4.5</v>
      </c>
      <c r="V3869" s="175">
        <f>IFERROR(IF(VLOOKUP($C3869,'MSCI Database'!$C:$R,9, FALSE)="","",VLOOKUP($C3869,'MSCI Database'!$C:$R,9, FALSE)),"")</f>
        <v>5.2</v>
      </c>
      <c r="W3869" s="165">
        <f t="shared" ca="1" si="151"/>
        <v>0</v>
      </c>
      <c r="X3869" s="236">
        <f>IFERROR(IF(VLOOKUP($C3869,'MSCI Database'!$C:$R,10, FALSE)="","",VLOOKUP($C3869,'MSCI Database'!$C:$R,10, FALSE)),"")</f>
        <v>476766</v>
      </c>
      <c r="Y3869" s="133" t="str">
        <f>IFERROR(IF(VLOOKUP($C3869,'MSCI Database'!$C:$R,11, FALSE)="","",VLOOKUP($C3869,'MSCI Database'!$C:$R,11, FALSE)),"")</f>
        <v>2019</v>
      </c>
      <c r="Z3869" s="133" t="str">
        <f>IFERROR(IF(VLOOKUP($C3869,'MSCI Database'!$C:$R,12, FALSE)="","",VLOOKUP($C3869,'MSCI Database'!$C:$R,12, FALSE)),"")</f>
        <v>Reported</v>
      </c>
      <c r="AA3869" s="202" t="str">
        <f>IFERROR(IF(VLOOKUP($C3869,'MSCI Database'!$C:$R,13, FALSE)="","",VLOOKUP($C3869,'MSCI Database'!$C:$R,13, FALSE)),"")</f>
        <v>Strong labor management programs and quality assurance measures</v>
      </c>
    </row>
    <row r="3870" spans="1:27" s="130" customFormat="1" ht="15" hidden="1" customHeight="1" outlineLevel="1">
      <c r="A3870" s="130" t="s">
        <v>5816</v>
      </c>
      <c r="B3870" s="130" t="s">
        <v>5817</v>
      </c>
      <c r="C3870" s="130" t="s">
        <v>5818</v>
      </c>
      <c r="D3870" s="130" t="s">
        <v>18677</v>
      </c>
      <c r="E3870" s="130" t="s">
        <v>18688</v>
      </c>
      <c r="F3870" s="215">
        <v>1.8393482953116491E-2</v>
      </c>
      <c r="G3870" s="132" t="str">
        <f ca="1">IFERROR(_xll.BQL($A3870, "cur_mkt_cap(currency=EUR)")/1000000, " ")</f>
        <v xml:space="preserve"> </v>
      </c>
      <c r="M3870" s="308"/>
      <c r="N3870" s="215">
        <f t="shared" si="150"/>
        <v>1.9531015365449304E-4</v>
      </c>
      <c r="O3870" s="172" t="str">
        <f>IFERROR(IF(VLOOKUP($C3870,'MSCI Database'!$C:$R,2, FALSE)="","",VLOOKUP($C3870,'MSCI Database'!$C:$R,2, FALSE)),"")</f>
        <v>Diversified Financials</v>
      </c>
      <c r="P3870" s="186" t="str">
        <f>IFERROR(IF(VLOOKUP($C3870,'MSCI Database'!$C:$R,3, FALSE)="","",VLOOKUP($C3870,'MSCI Database'!$C:$R,3, FALSE)),"")</f>
        <v>AA</v>
      </c>
      <c r="Q3870" s="164" t="str">
        <f>IFERROR(IF(VLOOKUP($C3870,'MSCI Database'!$C:$R,4, FALSE)="","",VLOOKUP($C3870,'MSCI Database'!$C:$R,4, FALSE)),"")</f>
        <v>0</v>
      </c>
      <c r="R3870" s="164">
        <f>IFERROR(IF(VLOOKUP($C3870,'MSCI Database'!$C:$R,5, FALSE)="","",VLOOKUP($C3870,'MSCI Database'!$C:$R,5, FALSE)),"")</f>
        <v>7.9</v>
      </c>
      <c r="S3870" s="164">
        <f>IFERROR(IF(VLOOKUP($C3870,'MSCI Database'!$C:$R,6, FALSE)="","",VLOOKUP($C3870,'MSCI Database'!$C:$R,6, FALSE)),"")</f>
        <v>5.8</v>
      </c>
      <c r="T3870" s="211">
        <f>IFERROR(IF(VLOOKUP($C3870,'MSCI Database'!$C:$R,7, FALSE)="","",VLOOKUP($C3870,'MSCI Database'!$C:$R,7, FALSE)),"")</f>
        <v>4.5999999999999996</v>
      </c>
      <c r="U3870" s="164">
        <f>IFERROR(IF(VLOOKUP($C3870,'MSCI Database'!$C:$R,8, FALSE)="","",VLOOKUP($C3870,'MSCI Database'!$C:$R,8, FALSE)),"")</f>
        <v>6.8</v>
      </c>
      <c r="V3870" s="175">
        <f>IFERROR(IF(VLOOKUP($C3870,'MSCI Database'!$C:$R,9, FALSE)="","",VLOOKUP($C3870,'MSCI Database'!$C:$R,9, FALSE)),"")</f>
        <v>5.8</v>
      </c>
      <c r="W3870" s="165">
        <f t="shared" ca="1" si="151"/>
        <v>0</v>
      </c>
      <c r="X3870" s="236">
        <f>IFERROR(IF(VLOOKUP($C3870,'MSCI Database'!$C:$R,10, FALSE)="","",VLOOKUP($C3870,'MSCI Database'!$C:$R,10, FALSE)),"")</f>
        <v>28</v>
      </c>
      <c r="Y3870" s="133" t="str">
        <f>IFERROR(IF(VLOOKUP($C3870,'MSCI Database'!$C:$R,11, FALSE)="","",VLOOKUP($C3870,'MSCI Database'!$C:$R,11, FALSE)),"")</f>
        <v>2019</v>
      </c>
      <c r="Z3870" s="133" t="str">
        <f>IFERROR(IF(VLOOKUP($C3870,'MSCI Database'!$C:$R,12, FALSE)="","",VLOOKUP($C3870,'MSCI Database'!$C:$R,12, FALSE)),"")</f>
        <v>Reported</v>
      </c>
      <c r="AA3870" s="202" t="str">
        <f>IFERROR(IF(VLOOKUP($C3870,'MSCI Database'!$C:$R,13, FALSE)="","",VLOOKUP($C3870,'MSCI Database'!$C:$R,13, FALSE)),"")</f>
        <v>Strong corporate governance performance relative to peers</v>
      </c>
    </row>
    <row r="3871" spans="1:27" s="130" customFormat="1" ht="15" hidden="1" customHeight="1" outlineLevel="1">
      <c r="A3871" s="130" t="s">
        <v>6196</v>
      </c>
      <c r="B3871" s="130" t="s">
        <v>6197</v>
      </c>
      <c r="C3871" s="130" t="s">
        <v>6198</v>
      </c>
      <c r="D3871" s="130" t="s">
        <v>12137</v>
      </c>
      <c r="E3871" s="130" t="s">
        <v>18689</v>
      </c>
      <c r="F3871" s="215">
        <v>5.6900164816944127E-3</v>
      </c>
      <c r="G3871" s="132" t="str">
        <f ca="1">IFERROR(_xll.BQL($A3871, "cur_mkt_cap(currency=EUR)")/1000000, " ")</f>
        <v xml:space="preserve"> </v>
      </c>
      <c r="M3871" s="308"/>
      <c r="N3871" s="215">
        <f t="shared" si="150"/>
        <v>6.0419116714816535E-5</v>
      </c>
      <c r="O3871" s="172" t="str">
        <f>IFERROR(IF(VLOOKUP($C3871,'MSCI Database'!$C:$R,2, FALSE)="","",VLOOKUP($C3871,'MSCI Database'!$C:$R,2, FALSE)),"")</f>
        <v>Technology Hardware, Storage &amp; Peripherals</v>
      </c>
      <c r="P3871" s="186" t="str">
        <f>IFERROR(IF(VLOOKUP($C3871,'MSCI Database'!$C:$R,3, FALSE)="","",VLOOKUP($C3871,'MSCI Database'!$C:$R,3, FALSE)),"")</f>
        <v>BB</v>
      </c>
      <c r="Q3871" s="164" t="str">
        <f>IFERROR(IF(VLOOKUP($C3871,'MSCI Database'!$C:$R,4, FALSE)="","",VLOOKUP($C3871,'MSCI Database'!$C:$R,4, FALSE)),"")</f>
        <v>1</v>
      </c>
      <c r="R3871" s="164">
        <f>IFERROR(IF(VLOOKUP($C3871,'MSCI Database'!$C:$R,5, FALSE)="","",VLOOKUP($C3871,'MSCI Database'!$C:$R,5, FALSE)),"")</f>
        <v>4.2</v>
      </c>
      <c r="S3871" s="164">
        <f>IFERROR(IF(VLOOKUP($C3871,'MSCI Database'!$C:$R,6, FALSE)="","",VLOOKUP($C3871,'MSCI Database'!$C:$R,6, FALSE)),"")</f>
        <v>3.6</v>
      </c>
      <c r="T3871" s="211">
        <f>IFERROR(IF(VLOOKUP($C3871,'MSCI Database'!$C:$R,7, FALSE)="","",VLOOKUP($C3871,'MSCI Database'!$C:$R,7, FALSE)),"")</f>
        <v>3.6</v>
      </c>
      <c r="U3871" s="164">
        <f>IFERROR(IF(VLOOKUP($C3871,'MSCI Database'!$C:$R,8, FALSE)="","",VLOOKUP($C3871,'MSCI Database'!$C:$R,8, FALSE)),"")</f>
        <v>4.8</v>
      </c>
      <c r="V3871" s="175">
        <f>IFERROR(IF(VLOOKUP($C3871,'MSCI Database'!$C:$R,9, FALSE)="","",VLOOKUP($C3871,'MSCI Database'!$C:$R,9, FALSE)),"")</f>
        <v>4.0999999999999996</v>
      </c>
      <c r="W3871" s="165">
        <f t="shared" ca="1" si="151"/>
        <v>0</v>
      </c>
      <c r="X3871" s="236">
        <f>IFERROR(IF(VLOOKUP($C3871,'MSCI Database'!$C:$R,10, FALSE)="","",VLOOKUP($C3871,'MSCI Database'!$C:$R,10, FALSE)),"")</f>
        <v>116040</v>
      </c>
      <c r="Y3871" s="133" t="str">
        <f>IFERROR(IF(VLOOKUP($C3871,'MSCI Database'!$C:$R,11, FALSE)="","",VLOOKUP($C3871,'MSCI Database'!$C:$R,11, FALSE)),"")</f>
        <v>2019</v>
      </c>
      <c r="Z3871" s="133" t="str">
        <f>IFERROR(IF(VLOOKUP($C3871,'MSCI Database'!$C:$R,12, FALSE)="","",VLOOKUP($C3871,'MSCI Database'!$C:$R,12, FALSE)),"")</f>
        <v>E.Segmt-Low</v>
      </c>
      <c r="AA3871" s="202" t="str">
        <f>IFERROR(IF(VLOOKUP($C3871,'MSCI Database'!$C:$R,13, FALSE)="","",VLOOKUP($C3871,'MSCI Database'!$C:$R,13, FALSE)),"")</f>
        <v>Enhanced labor management policies and programs across in-house operations and supply chain</v>
      </c>
    </row>
    <row r="3872" spans="1:27" s="130" customFormat="1" ht="15" hidden="1" customHeight="1" outlineLevel="1">
      <c r="A3872" s="130" t="s">
        <v>7960</v>
      </c>
      <c r="B3872" s="130" t="s">
        <v>7961</v>
      </c>
      <c r="C3872" s="130" t="s">
        <v>7962</v>
      </c>
      <c r="D3872" s="130" t="s">
        <v>12128</v>
      </c>
      <c r="E3872" s="130" t="s">
        <v>18688</v>
      </c>
      <c r="F3872" s="215">
        <v>0.1626071519878812</v>
      </c>
      <c r="G3872" s="132" t="str">
        <f ca="1">IFERROR(_xll.BQL($A3872, "cur_mkt_cap(currency=EUR)")/1000000, " ")</f>
        <v xml:space="preserve"> </v>
      </c>
      <c r="M3872" s="308"/>
      <c r="N3872" s="215">
        <f t="shared" si="150"/>
        <v>1.7266348043501756E-3</v>
      </c>
      <c r="O3872" s="172" t="str">
        <f>IFERROR(IF(VLOOKUP($C3872,'MSCI Database'!$C:$R,2, FALSE)="","",VLOOKUP($C3872,'MSCI Database'!$C:$R,2, FALSE)),"")</f>
        <v>Investment Banking &amp; Brokerage</v>
      </c>
      <c r="P3872" s="186" t="str">
        <f>IFERROR(IF(VLOOKUP($C3872,'MSCI Database'!$C:$R,3, FALSE)="","",VLOOKUP($C3872,'MSCI Database'!$C:$R,3, FALSE)),"")</f>
        <v>BBB</v>
      </c>
      <c r="Q3872" s="164" t="str">
        <f>IFERROR(IF(VLOOKUP($C3872,'MSCI Database'!$C:$R,4, FALSE)="","",VLOOKUP($C3872,'MSCI Database'!$C:$R,4, FALSE)),"")</f>
        <v>1</v>
      </c>
      <c r="R3872" s="164">
        <f>IFERROR(IF(VLOOKUP($C3872,'MSCI Database'!$C:$R,5, FALSE)="","",VLOOKUP($C3872,'MSCI Database'!$C:$R,5, FALSE)),"")</f>
        <v>4.5999999999999996</v>
      </c>
      <c r="S3872" s="164">
        <f>IFERROR(IF(VLOOKUP($C3872,'MSCI Database'!$C:$R,6, FALSE)="","",VLOOKUP($C3872,'MSCI Database'!$C:$R,6, FALSE)),"")</f>
        <v>10</v>
      </c>
      <c r="T3872" s="211">
        <f>IFERROR(IF(VLOOKUP($C3872,'MSCI Database'!$C:$R,7, FALSE)="","",VLOOKUP($C3872,'MSCI Database'!$C:$R,7, FALSE)),"")</f>
        <v>3.5</v>
      </c>
      <c r="U3872" s="164">
        <f>IFERROR(IF(VLOOKUP($C3872,'MSCI Database'!$C:$R,8, FALSE)="","",VLOOKUP($C3872,'MSCI Database'!$C:$R,8, FALSE)),"")</f>
        <v>3.4</v>
      </c>
      <c r="V3872" s="175">
        <f>IFERROR(IF(VLOOKUP($C3872,'MSCI Database'!$C:$R,9, FALSE)="","",VLOOKUP($C3872,'MSCI Database'!$C:$R,9, FALSE)),"")</f>
        <v>3.8</v>
      </c>
      <c r="W3872" s="165">
        <f t="shared" ca="1" si="151"/>
        <v>0</v>
      </c>
      <c r="X3872" s="236">
        <f>IFERROR(IF(VLOOKUP($C3872,'MSCI Database'!$C:$R,10, FALSE)="","",VLOOKUP($C3872,'MSCI Database'!$C:$R,10, FALSE)),"")</f>
        <v>57238</v>
      </c>
      <c r="Y3872" s="133" t="str">
        <f>IFERROR(IF(VLOOKUP($C3872,'MSCI Database'!$C:$R,11, FALSE)="","",VLOOKUP($C3872,'MSCI Database'!$C:$R,11, FALSE)),"")</f>
        <v>2019</v>
      </c>
      <c r="Z3872" s="133" t="str">
        <f>IFERROR(IF(VLOOKUP($C3872,'MSCI Database'!$C:$R,12, FALSE)="","",VLOOKUP($C3872,'MSCI Database'!$C:$R,12, FALSE)),"")</f>
        <v>Reported</v>
      </c>
      <c r="AA3872" s="202" t="str">
        <f>IFERROR(IF(VLOOKUP($C3872,'MSCI Database'!$C:$R,13, FALSE)="","",VLOOKUP($C3872,'MSCI Database'!$C:$R,13, FALSE)),"")</f>
        <v>Re-assessment of controversy drives upgrade for Charles Schwab</v>
      </c>
    </row>
    <row r="3873" spans="1:27" s="130" customFormat="1" ht="15" hidden="1" customHeight="1" outlineLevel="1">
      <c r="A3873" s="130" t="s">
        <v>4847</v>
      </c>
      <c r="B3873" s="130" t="s">
        <v>4848</v>
      </c>
      <c r="C3873" s="130" t="s">
        <v>4849</v>
      </c>
      <c r="D3873" s="130" t="s">
        <v>18678</v>
      </c>
      <c r="E3873" s="130" t="s">
        <v>12133</v>
      </c>
      <c r="F3873" s="215">
        <v>2.0569417077105589E-2</v>
      </c>
      <c r="G3873" s="132" t="str">
        <f ca="1">IFERROR(_xll.BQL($A3873, "cur_mkt_cap(currency=EUR)")/1000000, " ")</f>
        <v xml:space="preserve"> </v>
      </c>
      <c r="M3873" s="308"/>
      <c r="N3873" s="215">
        <f t="shared" si="150"/>
        <v>2.1841518651757885E-4</v>
      </c>
      <c r="O3873" s="172" t="str">
        <f>IFERROR(IF(VLOOKUP($C3873,'MSCI Database'!$C:$R,2, FALSE)="","",VLOOKUP($C3873,'MSCI Database'!$C:$R,2, FALSE)),"")</f>
        <v>Biotechnology</v>
      </c>
      <c r="P3873" s="186" t="str">
        <f>IFERROR(IF(VLOOKUP($C3873,'MSCI Database'!$C:$R,3, FALSE)="","",VLOOKUP($C3873,'MSCI Database'!$C:$R,3, FALSE)),"")</f>
        <v>B</v>
      </c>
      <c r="Q3873" s="164" t="str">
        <f>IFERROR(IF(VLOOKUP($C3873,'MSCI Database'!$C:$R,4, FALSE)="","",VLOOKUP($C3873,'MSCI Database'!$C:$R,4, FALSE)),"")</f>
        <v>0</v>
      </c>
      <c r="R3873" s="164">
        <f>IFERROR(IF(VLOOKUP($C3873,'MSCI Database'!$C:$R,5, FALSE)="","",VLOOKUP($C3873,'MSCI Database'!$C:$R,5, FALSE)),"")</f>
        <v>2</v>
      </c>
      <c r="S3873" s="164">
        <f>IFERROR(IF(VLOOKUP($C3873,'MSCI Database'!$C:$R,6, FALSE)="","",VLOOKUP($C3873,'MSCI Database'!$C:$R,6, FALSE)),"")</f>
        <v>6.4</v>
      </c>
      <c r="T3873" s="211">
        <f>IFERROR(IF(VLOOKUP($C3873,'MSCI Database'!$C:$R,7, FALSE)="","",VLOOKUP($C3873,'MSCI Database'!$C:$R,7, FALSE)),"")</f>
        <v>3.9</v>
      </c>
      <c r="U3873" s="164">
        <f>IFERROR(IF(VLOOKUP($C3873,'MSCI Database'!$C:$R,8, FALSE)="","",VLOOKUP($C3873,'MSCI Database'!$C:$R,8, FALSE)),"")</f>
        <v>3.6</v>
      </c>
      <c r="V3873" s="175">
        <f>IFERROR(IF(VLOOKUP($C3873,'MSCI Database'!$C:$R,9, FALSE)="","",VLOOKUP($C3873,'MSCI Database'!$C:$R,9, FALSE)),"")</f>
        <v>4</v>
      </c>
      <c r="W3873" s="165">
        <f t="shared" ca="1" si="151"/>
        <v>0</v>
      </c>
      <c r="X3873" s="236">
        <f>IFERROR(IF(VLOOKUP($C3873,'MSCI Database'!$C:$R,10, FALSE)="","",VLOOKUP($C3873,'MSCI Database'!$C:$R,10, FALSE)),"")</f>
        <v>3451</v>
      </c>
      <c r="Y3873" s="133" t="str">
        <f>IFERROR(IF(VLOOKUP($C3873,'MSCI Database'!$C:$R,11, FALSE)="","",VLOOKUP($C3873,'MSCI Database'!$C:$R,11, FALSE)),"")</f>
        <v>2019</v>
      </c>
      <c r="Z3873" s="133" t="str">
        <f>IFERROR(IF(VLOOKUP($C3873,'MSCI Database'!$C:$R,12, FALSE)="","",VLOOKUP($C3873,'MSCI Database'!$C:$R,12, FALSE)),"")</f>
        <v>E.Segmt-Moderate</v>
      </c>
      <c r="AA3873" s="202" t="str">
        <f>IFERROR(IF(VLOOKUP($C3873,'MSCI Database'!$C:$R,13, FALSE)="","",VLOOKUP($C3873,'MSCI Database'!$C:$R,13, FALSE)),"")</f>
        <v>Weak focus on ESG integration in operations</v>
      </c>
    </row>
    <row r="3874" spans="1:27" s="130" customFormat="1" ht="15" hidden="1" customHeight="1" outlineLevel="1">
      <c r="A3874" s="130" t="s">
        <v>7975</v>
      </c>
      <c r="B3874" s="130" t="s">
        <v>7976</v>
      </c>
      <c r="C3874" s="130" t="s">
        <v>7977</v>
      </c>
      <c r="D3874" s="130" t="s">
        <v>12128</v>
      </c>
      <c r="E3874" s="130" t="s">
        <v>18689</v>
      </c>
      <c r="F3874" s="215">
        <v>0.15925611839297019</v>
      </c>
      <c r="G3874" s="132" t="str">
        <f ca="1">IFERROR(_xll.BQL($A3874, "cur_mkt_cap(currency=EUR)")/1000000, " ")</f>
        <v xml:space="preserve"> </v>
      </c>
      <c r="M3874" s="308"/>
      <c r="N3874" s="215">
        <f t="shared" si="150"/>
        <v>1.6910520445220514E-3</v>
      </c>
      <c r="O3874" s="172" t="str">
        <f>IFERROR(IF(VLOOKUP($C3874,'MSCI Database'!$C:$R,2, FALSE)="","",VLOOKUP($C3874,'MSCI Database'!$C:$R,2, FALSE)),"")</f>
        <v>Software &amp; Services</v>
      </c>
      <c r="P3874" s="186" t="str">
        <f>IFERROR(IF(VLOOKUP($C3874,'MSCI Database'!$C:$R,3, FALSE)="","",VLOOKUP($C3874,'MSCI Database'!$C:$R,3, FALSE)),"")</f>
        <v>A</v>
      </c>
      <c r="Q3874" s="164" t="str">
        <f>IFERROR(IF(VLOOKUP($C3874,'MSCI Database'!$C:$R,4, FALSE)="","",VLOOKUP($C3874,'MSCI Database'!$C:$R,4, FALSE)),"")</f>
        <v>0</v>
      </c>
      <c r="R3874" s="164">
        <f>IFERROR(IF(VLOOKUP($C3874,'MSCI Database'!$C:$R,5, FALSE)="","",VLOOKUP($C3874,'MSCI Database'!$C:$R,5, FALSE)),"")</f>
        <v>7.1</v>
      </c>
      <c r="S3874" s="164">
        <f>IFERROR(IF(VLOOKUP($C3874,'MSCI Database'!$C:$R,6, FALSE)="","",VLOOKUP($C3874,'MSCI Database'!$C:$R,6, FALSE)),"")</f>
        <v>5.9</v>
      </c>
      <c r="T3874" s="211">
        <f>IFERROR(IF(VLOOKUP($C3874,'MSCI Database'!$C:$R,7, FALSE)="","",VLOOKUP($C3874,'MSCI Database'!$C:$R,7, FALSE)),"")</f>
        <v>4.5</v>
      </c>
      <c r="U3874" s="164">
        <f>IFERROR(IF(VLOOKUP($C3874,'MSCI Database'!$C:$R,8, FALSE)="","",VLOOKUP($C3874,'MSCI Database'!$C:$R,8, FALSE)),"")</f>
        <v>5.2</v>
      </c>
      <c r="V3874" s="175">
        <f>IFERROR(IF(VLOOKUP($C3874,'MSCI Database'!$C:$R,9, FALSE)="","",VLOOKUP($C3874,'MSCI Database'!$C:$R,9, FALSE)),"")</f>
        <v>5</v>
      </c>
      <c r="W3874" s="165">
        <f t="shared" ca="1" si="151"/>
        <v>0</v>
      </c>
      <c r="X3874" s="236">
        <f>IFERROR(IF(VLOOKUP($C3874,'MSCI Database'!$C:$R,10, FALSE)="","",VLOOKUP($C3874,'MSCI Database'!$C:$R,10, FALSE)),"")</f>
        <v>24274</v>
      </c>
      <c r="Y3874" s="133" t="str">
        <f>IFERROR(IF(VLOOKUP($C3874,'MSCI Database'!$C:$R,11, FALSE)="","",VLOOKUP($C3874,'MSCI Database'!$C:$R,11, FALSE)),"")</f>
        <v>2019</v>
      </c>
      <c r="Z3874" s="133" t="str">
        <f>IFERROR(IF(VLOOKUP($C3874,'MSCI Database'!$C:$R,12, FALSE)="","",VLOOKUP($C3874,'MSCI Database'!$C:$R,12, FALSE)),"")</f>
        <v>Reported</v>
      </c>
      <c r="AA3874" s="202" t="str">
        <f>IFERROR(IF(VLOOKUP($C3874,'MSCI Database'!$C:$R,13, FALSE)="","",VLOOKUP($C3874,'MSCI Database'!$C:$R,13, FALSE)),"")</f>
        <v>Leads peers in governance and data security management</v>
      </c>
    </row>
    <row r="3875" spans="1:27" s="130" customFormat="1" ht="15" hidden="1" customHeight="1" outlineLevel="1">
      <c r="A3875" s="130" t="s">
        <v>5757</v>
      </c>
      <c r="B3875" s="130" t="s">
        <v>5758</v>
      </c>
      <c r="C3875" s="130" t="s">
        <v>5759</v>
      </c>
      <c r="D3875" s="130" t="s">
        <v>18677</v>
      </c>
      <c r="E3875" s="130" t="s">
        <v>18690</v>
      </c>
      <c r="F3875" s="215">
        <v>1.82686781492972E-2</v>
      </c>
      <c r="G3875" s="132" t="str">
        <f ca="1">IFERROR(_xll.BQL($A3875, "cur_mkt_cap(currency=EUR)")/1000000, " ")</f>
        <v xml:space="preserve"> </v>
      </c>
      <c r="M3875" s="308"/>
      <c r="N3875" s="215">
        <f t="shared" si="150"/>
        <v>1.9398492093631258E-4</v>
      </c>
      <c r="O3875" s="172" t="str">
        <f>IFERROR(IF(VLOOKUP($C3875,'MSCI Database'!$C:$R,2, FALSE)="","",VLOOKUP($C3875,'MSCI Database'!$C:$R,2, FALSE)),"")</f>
        <v>Telecommunication Services</v>
      </c>
      <c r="P3875" s="186" t="str">
        <f>IFERROR(IF(VLOOKUP($C3875,'MSCI Database'!$C:$R,3, FALSE)="","",VLOOKUP($C3875,'MSCI Database'!$C:$R,3, FALSE)),"")</f>
        <v>AAA</v>
      </c>
      <c r="Q3875" s="164" t="str">
        <f>IFERROR(IF(VLOOKUP($C3875,'MSCI Database'!$C:$R,4, FALSE)="","",VLOOKUP($C3875,'MSCI Database'!$C:$R,4, FALSE)),"")</f>
        <v>0</v>
      </c>
      <c r="R3875" s="164">
        <f>IFERROR(IF(VLOOKUP($C3875,'MSCI Database'!$C:$R,5, FALSE)="","",VLOOKUP($C3875,'MSCI Database'!$C:$R,5, FALSE)),"")</f>
        <v>10</v>
      </c>
      <c r="S3875" s="164">
        <f>IFERROR(IF(VLOOKUP($C3875,'MSCI Database'!$C:$R,6, FALSE)="","",VLOOKUP($C3875,'MSCI Database'!$C:$R,6, FALSE)),"")</f>
        <v>10</v>
      </c>
      <c r="T3875" s="211">
        <f>IFERROR(IF(VLOOKUP($C3875,'MSCI Database'!$C:$R,7, FALSE)="","",VLOOKUP($C3875,'MSCI Database'!$C:$R,7, FALSE)),"")</f>
        <v>6.3</v>
      </c>
      <c r="U3875" s="164">
        <f>IFERROR(IF(VLOOKUP($C3875,'MSCI Database'!$C:$R,8, FALSE)="","",VLOOKUP($C3875,'MSCI Database'!$C:$R,8, FALSE)),"")</f>
        <v>7.3</v>
      </c>
      <c r="V3875" s="175">
        <f>IFERROR(IF(VLOOKUP($C3875,'MSCI Database'!$C:$R,9, FALSE)="","",VLOOKUP($C3875,'MSCI Database'!$C:$R,9, FALSE)),"")</f>
        <v>6.9</v>
      </c>
      <c r="W3875" s="165">
        <f t="shared" ca="1" si="151"/>
        <v>0</v>
      </c>
      <c r="X3875" s="236">
        <f>IFERROR(IF(VLOOKUP($C3875,'MSCI Database'!$C:$R,10, FALSE)="","",VLOOKUP($C3875,'MSCI Database'!$C:$R,10, FALSE)),"")</f>
        <v>156000</v>
      </c>
      <c r="Y3875" s="133" t="str">
        <f>IFERROR(IF(VLOOKUP($C3875,'MSCI Database'!$C:$R,11, FALSE)="","",VLOOKUP($C3875,'MSCI Database'!$C:$R,11, FALSE)),"")</f>
        <v>2019</v>
      </c>
      <c r="Z3875" s="133" t="str">
        <f>IFERROR(IF(VLOOKUP($C3875,'MSCI Database'!$C:$R,12, FALSE)="","",VLOOKUP($C3875,'MSCI Database'!$C:$R,12, FALSE)),"")</f>
        <v>Reported</v>
      </c>
      <c r="AA3875" s="202" t="str">
        <f>IFERROR(IF(VLOOKUP($C3875,'MSCI Database'!$C:$R,13, FALSE)="","",VLOOKUP($C3875,'MSCI Database'!$C:$R,13, FALSE)),"")</f>
        <v>Industry-leading anti-corruption and human rights programs underpin the rating</v>
      </c>
    </row>
    <row r="3876" spans="1:27" s="130" customFormat="1" ht="15" hidden="1" customHeight="1" outlineLevel="1">
      <c r="A3876" s="130" t="s">
        <v>4723</v>
      </c>
      <c r="B3876" s="130" t="s">
        <v>4724</v>
      </c>
      <c r="C3876" s="130" t="s">
        <v>4725</v>
      </c>
      <c r="D3876" s="130" t="s">
        <v>18675</v>
      </c>
      <c r="E3876" s="130" t="s">
        <v>18704</v>
      </c>
      <c r="F3876" s="215">
        <v>2.020218823729121E-2</v>
      </c>
      <c r="G3876" s="132" t="str">
        <f ca="1">IFERROR(_xll.BQL($A3876, "cur_mkt_cap(currency=EUR)")/1000000, " ")</f>
        <v xml:space="preserve"> </v>
      </c>
      <c r="M3876" s="308"/>
      <c r="N3876" s="215">
        <f t="shared" si="150"/>
        <v>2.1451578794726324E-4</v>
      </c>
      <c r="O3876" s="172" t="str">
        <f>IFERROR(IF(VLOOKUP($C3876,'MSCI Database'!$C:$R,2, FALSE)="","",VLOOKUP($C3876,'MSCI Database'!$C:$R,2, FALSE)),"")</f>
        <v>Real Estate Development &amp; Diversified Activities</v>
      </c>
      <c r="P3876" s="186" t="str">
        <f>IFERROR(IF(VLOOKUP($C3876,'MSCI Database'!$C:$R,3, FALSE)="","",VLOOKUP($C3876,'MSCI Database'!$C:$R,3, FALSE)),"")</f>
        <v>BB</v>
      </c>
      <c r="Q3876" s="164" t="str">
        <f>IFERROR(IF(VLOOKUP($C3876,'MSCI Database'!$C:$R,4, FALSE)="","",VLOOKUP($C3876,'MSCI Database'!$C:$R,4, FALSE)),"")</f>
        <v>0</v>
      </c>
      <c r="R3876" s="164">
        <f>IFERROR(IF(VLOOKUP($C3876,'MSCI Database'!$C:$R,5, FALSE)="","",VLOOKUP($C3876,'MSCI Database'!$C:$R,5, FALSE)),"")</f>
        <v>3.7</v>
      </c>
      <c r="S3876" s="164">
        <f>IFERROR(IF(VLOOKUP($C3876,'MSCI Database'!$C:$R,6, FALSE)="","",VLOOKUP($C3876,'MSCI Database'!$C:$R,6, FALSE)),"")</f>
        <v>5</v>
      </c>
      <c r="T3876" s="211">
        <f>IFERROR(IF(VLOOKUP($C3876,'MSCI Database'!$C:$R,7, FALSE)="","",VLOOKUP($C3876,'MSCI Database'!$C:$R,7, FALSE)),"")</f>
        <v>3.1</v>
      </c>
      <c r="U3876" s="164">
        <f>IFERROR(IF(VLOOKUP($C3876,'MSCI Database'!$C:$R,8, FALSE)="","",VLOOKUP($C3876,'MSCI Database'!$C:$R,8, FALSE)),"")</f>
        <v>3.6</v>
      </c>
      <c r="V3876" s="175">
        <f>IFERROR(IF(VLOOKUP($C3876,'MSCI Database'!$C:$R,9, FALSE)="","",VLOOKUP($C3876,'MSCI Database'!$C:$R,9, FALSE)),"")</f>
        <v>3.8</v>
      </c>
      <c r="W3876" s="165">
        <f t="shared" ca="1" si="151"/>
        <v>0</v>
      </c>
      <c r="X3876" s="236">
        <f>IFERROR(IF(VLOOKUP($C3876,'MSCI Database'!$C:$R,10, FALSE)="","",VLOOKUP($C3876,'MSCI Database'!$C:$R,10, FALSE)),"")</f>
        <v>640627</v>
      </c>
      <c r="Y3876" s="133" t="str">
        <f>IFERROR(IF(VLOOKUP($C3876,'MSCI Database'!$C:$R,11, FALSE)="","",VLOOKUP($C3876,'MSCI Database'!$C:$R,11, FALSE)),"")</f>
        <v>2019</v>
      </c>
      <c r="Z3876" s="133" t="str">
        <f>IFERROR(IF(VLOOKUP($C3876,'MSCI Database'!$C:$R,12, FALSE)="","",VLOOKUP($C3876,'MSCI Database'!$C:$R,12, FALSE)),"")</f>
        <v>Reported</v>
      </c>
      <c r="AA3876" s="202" t="str">
        <f>IFERROR(IF(VLOOKUP($C3876,'MSCI Database'!$C:$R,13, FALSE)="","",VLOOKUP($C3876,'MSCI Database'!$C:$R,13, FALSE)),"")</f>
        <v>Relatively weak programs to improve occupational safety and encourage ethical business conduct</v>
      </c>
    </row>
    <row r="3877" spans="1:27" s="130" customFormat="1" ht="15" hidden="1" customHeight="1" outlineLevel="1">
      <c r="A3877" s="130" t="s">
        <v>2014</v>
      </c>
      <c r="B3877" s="130" t="s">
        <v>2015</v>
      </c>
      <c r="C3877" s="130" t="s">
        <v>2016</v>
      </c>
      <c r="D3877" s="130" t="s">
        <v>12127</v>
      </c>
      <c r="E3877" s="130" t="s">
        <v>12133</v>
      </c>
      <c r="F3877" s="215">
        <v>2.4784332230385949E-2</v>
      </c>
      <c r="G3877" s="132" t="str">
        <f ca="1">IFERROR(_xll.BQL($A3877, "cur_mkt_cap(currency=EUR)")/1000000, " ")</f>
        <v xml:space="preserve"> </v>
      </c>
      <c r="M3877" s="308"/>
      <c r="N3877" s="215">
        <f t="shared" si="150"/>
        <v>2.631710235891193E-4</v>
      </c>
      <c r="O3877" s="172" t="str">
        <f>IFERROR(IF(VLOOKUP($C3877,'MSCI Database'!$C:$R,2, FALSE)="","",VLOOKUP($C3877,'MSCI Database'!$C:$R,2, FALSE)),"")</f>
        <v>Health Care Equipment &amp; Supplies</v>
      </c>
      <c r="P3877" s="186" t="str">
        <f>IFERROR(IF(VLOOKUP($C3877,'MSCI Database'!$C:$R,3, FALSE)="","",VLOOKUP($C3877,'MSCI Database'!$C:$R,3, FALSE)),"")</f>
        <v>AA</v>
      </c>
      <c r="Q3877" s="164" t="str">
        <f>IFERROR(IF(VLOOKUP($C3877,'MSCI Database'!$C:$R,4, FALSE)="","",VLOOKUP($C3877,'MSCI Database'!$C:$R,4, FALSE)),"")</f>
        <v>0</v>
      </c>
      <c r="R3877" s="164">
        <f>IFERROR(IF(VLOOKUP($C3877,'MSCI Database'!$C:$R,5, FALSE)="","",VLOOKUP($C3877,'MSCI Database'!$C:$R,5, FALSE)),"")</f>
        <v>7.9</v>
      </c>
      <c r="S3877" s="164">
        <f>IFERROR(IF(VLOOKUP($C3877,'MSCI Database'!$C:$R,6, FALSE)="","",VLOOKUP($C3877,'MSCI Database'!$C:$R,6, FALSE)),"")</f>
        <v>10</v>
      </c>
      <c r="T3877" s="211">
        <f>IFERROR(IF(VLOOKUP($C3877,'MSCI Database'!$C:$R,7, FALSE)="","",VLOOKUP($C3877,'MSCI Database'!$C:$R,7, FALSE)),"")</f>
        <v>6.7</v>
      </c>
      <c r="U3877" s="164">
        <f>IFERROR(IF(VLOOKUP($C3877,'MSCI Database'!$C:$R,8, FALSE)="","",VLOOKUP($C3877,'MSCI Database'!$C:$R,8, FALSE)),"")</f>
        <v>5.7</v>
      </c>
      <c r="V3877" s="175">
        <f>IFERROR(IF(VLOOKUP($C3877,'MSCI Database'!$C:$R,9, FALSE)="","",VLOOKUP($C3877,'MSCI Database'!$C:$R,9, FALSE)),"")</f>
        <v>6.4</v>
      </c>
      <c r="W3877" s="165">
        <f t="shared" ca="1" si="151"/>
        <v>0</v>
      </c>
      <c r="X3877" s="236">
        <f>IFERROR(IF(VLOOKUP($C3877,'MSCI Database'!$C:$R,10, FALSE)="","",VLOOKUP($C3877,'MSCI Database'!$C:$R,10, FALSE)),"")</f>
        <v>45100</v>
      </c>
      <c r="Y3877" s="133" t="str">
        <f>IFERROR(IF(VLOOKUP($C3877,'MSCI Database'!$C:$R,11, FALSE)="","",VLOOKUP($C3877,'MSCI Database'!$C:$R,11, FALSE)),"")</f>
        <v>2019</v>
      </c>
      <c r="Z3877" s="133" t="str">
        <f>IFERROR(IF(VLOOKUP($C3877,'MSCI Database'!$C:$R,12, FALSE)="","",VLOOKUP($C3877,'MSCI Database'!$C:$R,12, FALSE)),"")</f>
        <v>Reported</v>
      </c>
      <c r="AA3877" s="202" t="str">
        <f>IFERROR(IF(VLOOKUP($C3877,'MSCI Database'!$C:$R,13, FALSE)="","",VLOOKUP($C3877,'MSCI Database'!$C:$R,13, FALSE)),"")</f>
        <v>Robust talent management programs, but product safety litigations continue</v>
      </c>
    </row>
    <row r="3878" spans="1:27" s="130" customFormat="1" ht="15" hidden="1" customHeight="1" outlineLevel="1">
      <c r="A3878" s="130" t="s">
        <v>6580</v>
      </c>
      <c r="B3878" s="130" t="s">
        <v>6581</v>
      </c>
      <c r="C3878" s="130" t="s">
        <v>6582</v>
      </c>
      <c r="D3878" s="130" t="s">
        <v>12128</v>
      </c>
      <c r="E3878" s="130" t="s">
        <v>12133</v>
      </c>
      <c r="F3878" s="215">
        <v>0.15577202324302339</v>
      </c>
      <c r="G3878" s="132" t="str">
        <f ca="1">IFERROR(_xll.BQL($A3878, "cur_mkt_cap(currency=EUR)")/1000000, " ")</f>
        <v xml:space="preserve"> </v>
      </c>
      <c r="M3878" s="308"/>
      <c r="N3878" s="215">
        <f t="shared" si="150"/>
        <v>1.6540563781320876E-3</v>
      </c>
      <c r="O3878" s="172" t="str">
        <f>IFERROR(IF(VLOOKUP($C3878,'MSCI Database'!$C:$R,2, FALSE)="","",VLOOKUP($C3878,'MSCI Database'!$C:$R,2, FALSE)),"")</f>
        <v>Health Care Providers &amp; Services</v>
      </c>
      <c r="P3878" s="186" t="str">
        <f>IFERROR(IF(VLOOKUP($C3878,'MSCI Database'!$C:$R,3, FALSE)="","",VLOOKUP($C3878,'MSCI Database'!$C:$R,3, FALSE)),"")</f>
        <v>BBB</v>
      </c>
      <c r="Q3878" s="164" t="str">
        <f>IFERROR(IF(VLOOKUP($C3878,'MSCI Database'!$C:$R,4, FALSE)="","",VLOOKUP($C3878,'MSCI Database'!$C:$R,4, FALSE)),"")</f>
        <v>0</v>
      </c>
      <c r="R3878" s="164">
        <f>IFERROR(IF(VLOOKUP($C3878,'MSCI Database'!$C:$R,5, FALSE)="","",VLOOKUP($C3878,'MSCI Database'!$C:$R,5, FALSE)),"")</f>
        <v>4.9000000000000004</v>
      </c>
      <c r="S3878" s="164">
        <f>IFERROR(IF(VLOOKUP($C3878,'MSCI Database'!$C:$R,6, FALSE)="","",VLOOKUP($C3878,'MSCI Database'!$C:$R,6, FALSE)),"")</f>
        <v>10</v>
      </c>
      <c r="T3878" s="211">
        <f>IFERROR(IF(VLOOKUP($C3878,'MSCI Database'!$C:$R,7, FALSE)="","",VLOOKUP($C3878,'MSCI Database'!$C:$R,7, FALSE)),"")</f>
        <v>4.5</v>
      </c>
      <c r="U3878" s="164">
        <f>IFERROR(IF(VLOOKUP($C3878,'MSCI Database'!$C:$R,8, FALSE)="","",VLOOKUP($C3878,'MSCI Database'!$C:$R,8, FALSE)),"")</f>
        <v>5.9</v>
      </c>
      <c r="V3878" s="175">
        <f>IFERROR(IF(VLOOKUP($C3878,'MSCI Database'!$C:$R,9, FALSE)="","",VLOOKUP($C3878,'MSCI Database'!$C:$R,9, FALSE)),"")</f>
        <v>5.2</v>
      </c>
      <c r="W3878" s="165">
        <f t="shared" ca="1" si="151"/>
        <v>0</v>
      </c>
      <c r="X3878" s="236">
        <f>IFERROR(IF(VLOOKUP($C3878,'MSCI Database'!$C:$R,10, FALSE)="","",VLOOKUP($C3878,'MSCI Database'!$C:$R,10, FALSE)),"")</f>
        <v>1181796</v>
      </c>
      <c r="Y3878" s="133" t="str">
        <f>IFERROR(IF(VLOOKUP($C3878,'MSCI Database'!$C:$R,11, FALSE)="","",VLOOKUP($C3878,'MSCI Database'!$C:$R,11, FALSE)),"")</f>
        <v>2019</v>
      </c>
      <c r="Z3878" s="133" t="str">
        <f>IFERROR(IF(VLOOKUP($C3878,'MSCI Database'!$C:$R,12, FALSE)="","",VLOOKUP($C3878,'MSCI Database'!$C:$R,12, FALSE)),"")</f>
        <v>Reported</v>
      </c>
      <c r="AA3878" s="202" t="str">
        <f>IFERROR(IF(VLOOKUP($C3878,'MSCI Database'!$C:$R,13, FALSE)="","",VLOOKUP($C3878,'MSCI Database'!$C:$R,13, FALSE)),"")</f>
        <v>Ongoing controversies related to business ethics and service quality</v>
      </c>
    </row>
    <row r="3879" spans="1:27" s="130" customFormat="1" ht="15" hidden="1" customHeight="1" outlineLevel="1">
      <c r="A3879" s="130" t="s">
        <v>6327</v>
      </c>
      <c r="B3879" s="130" t="s">
        <v>6328</v>
      </c>
      <c r="C3879" s="130" t="s">
        <v>6329</v>
      </c>
      <c r="D3879" s="130" t="s">
        <v>12128</v>
      </c>
      <c r="E3879" s="130" t="s">
        <v>18688</v>
      </c>
      <c r="F3879" s="215">
        <v>0.15560728449321981</v>
      </c>
      <c r="G3879" s="132" t="str">
        <f ca="1">IFERROR(_xll.BQL($A3879, "cur_mkt_cap(currency=EUR)")/1000000, " ")</f>
        <v xml:space="preserve"> </v>
      </c>
      <c r="M3879" s="308"/>
      <c r="N3879" s="215">
        <f t="shared" si="150"/>
        <v>1.652307109077445E-3</v>
      </c>
      <c r="O3879" s="172" t="str">
        <f>IFERROR(IF(VLOOKUP($C3879,'MSCI Database'!$C:$R,2, FALSE)="","",VLOOKUP($C3879,'MSCI Database'!$C:$R,2, FALSE)),"")</f>
        <v>Consumer Finance</v>
      </c>
      <c r="P3879" s="186" t="str">
        <f>IFERROR(IF(VLOOKUP($C3879,'MSCI Database'!$C:$R,3, FALSE)="","",VLOOKUP($C3879,'MSCI Database'!$C:$R,3, FALSE)),"")</f>
        <v>AA</v>
      </c>
      <c r="Q3879" s="164" t="str">
        <f>IFERROR(IF(VLOOKUP($C3879,'MSCI Database'!$C:$R,4, FALSE)="","",VLOOKUP($C3879,'MSCI Database'!$C:$R,4, FALSE)),"")</f>
        <v>0</v>
      </c>
      <c r="R3879" s="164">
        <f>IFERROR(IF(VLOOKUP($C3879,'MSCI Database'!$C:$R,5, FALSE)="","",VLOOKUP($C3879,'MSCI Database'!$C:$R,5, FALSE)),"")</f>
        <v>8.4</v>
      </c>
      <c r="S3879" s="164">
        <f>IFERROR(IF(VLOOKUP($C3879,'MSCI Database'!$C:$R,6, FALSE)="","",VLOOKUP($C3879,'MSCI Database'!$C:$R,6, FALSE)),"")</f>
        <v>10</v>
      </c>
      <c r="T3879" s="211">
        <f>IFERROR(IF(VLOOKUP($C3879,'MSCI Database'!$C:$R,7, FALSE)="","",VLOOKUP($C3879,'MSCI Database'!$C:$R,7, FALSE)),"")</f>
        <v>5.0999999999999996</v>
      </c>
      <c r="U3879" s="164">
        <f>IFERROR(IF(VLOOKUP($C3879,'MSCI Database'!$C:$R,8, FALSE)="","",VLOOKUP($C3879,'MSCI Database'!$C:$R,8, FALSE)),"")</f>
        <v>5.6</v>
      </c>
      <c r="V3879" s="175">
        <f>IFERROR(IF(VLOOKUP($C3879,'MSCI Database'!$C:$R,9, FALSE)="","",VLOOKUP($C3879,'MSCI Database'!$C:$R,9, FALSE)),"")</f>
        <v>5.5</v>
      </c>
      <c r="W3879" s="165">
        <f t="shared" ca="1" si="151"/>
        <v>0</v>
      </c>
      <c r="X3879" s="236">
        <f>IFERROR(IF(VLOOKUP($C3879,'MSCI Database'!$C:$R,10, FALSE)="","",VLOOKUP($C3879,'MSCI Database'!$C:$R,10, FALSE)),"")</f>
        <v>138327</v>
      </c>
      <c r="Y3879" s="133" t="str">
        <f>IFERROR(IF(VLOOKUP($C3879,'MSCI Database'!$C:$R,11, FALSE)="","",VLOOKUP($C3879,'MSCI Database'!$C:$R,11, FALSE)),"")</f>
        <v>2019</v>
      </c>
      <c r="Z3879" s="133" t="str">
        <f>IFERROR(IF(VLOOKUP($C3879,'MSCI Database'!$C:$R,12, FALSE)="","",VLOOKUP($C3879,'MSCI Database'!$C:$R,12, FALSE)),"")</f>
        <v>Reported</v>
      </c>
      <c r="AA3879" s="202" t="str">
        <f>IFERROR(IF(VLOOKUP($C3879,'MSCI Database'!$C:$R,13, FALSE)="","",VLOOKUP($C3879,'MSCI Database'!$C:$R,13, FALSE)),"")</f>
        <v>Continues to lead global peers across governance and environmental pillars</v>
      </c>
    </row>
    <row r="3880" spans="1:27" s="130" customFormat="1" ht="15" hidden="1" customHeight="1" outlineLevel="1">
      <c r="A3880" s="130" t="s">
        <v>6504</v>
      </c>
      <c r="B3880" s="130" t="s">
        <v>6505</v>
      </c>
      <c r="C3880" s="130" t="s">
        <v>6506</v>
      </c>
      <c r="D3880" s="130" t="s">
        <v>12128</v>
      </c>
      <c r="E3880" s="130" t="s">
        <v>18682</v>
      </c>
      <c r="F3880" s="215">
        <v>0.15536196579566211</v>
      </c>
      <c r="G3880" s="132" t="str">
        <f ca="1">IFERROR(_xll.BQL($A3880, "cur_mkt_cap(currency=EUR)")/1000000, " ")</f>
        <v xml:space="preserve"> </v>
      </c>
      <c r="M3880" s="308"/>
      <c r="N3880" s="215">
        <f t="shared" si="150"/>
        <v>1.6497022064259764E-3</v>
      </c>
      <c r="O3880" s="172" t="str">
        <f>IFERROR(IF(VLOOKUP($C3880,'MSCI Database'!$C:$R,2, FALSE)="","",VLOOKUP($C3880,'MSCI Database'!$C:$R,2, FALSE)),"")</f>
        <v>Retail - Consumer Discretionary</v>
      </c>
      <c r="P3880" s="186" t="str">
        <f>IFERROR(IF(VLOOKUP($C3880,'MSCI Database'!$C:$R,3, FALSE)="","",VLOOKUP($C3880,'MSCI Database'!$C:$R,3, FALSE)),"")</f>
        <v>BBB</v>
      </c>
      <c r="Q3880" s="164" t="str">
        <f>IFERROR(IF(VLOOKUP($C3880,'MSCI Database'!$C:$R,4, FALSE)="","",VLOOKUP($C3880,'MSCI Database'!$C:$R,4, FALSE)),"")</f>
        <v>0</v>
      </c>
      <c r="R3880" s="164">
        <f>IFERROR(IF(VLOOKUP($C3880,'MSCI Database'!$C:$R,5, FALSE)="","",VLOOKUP($C3880,'MSCI Database'!$C:$R,5, FALSE)),"")</f>
        <v>5</v>
      </c>
      <c r="S3880" s="164">
        <f>IFERROR(IF(VLOOKUP($C3880,'MSCI Database'!$C:$R,6, FALSE)="","",VLOOKUP($C3880,'MSCI Database'!$C:$R,6, FALSE)),"")</f>
        <v>5.4</v>
      </c>
      <c r="T3880" s="211">
        <f>IFERROR(IF(VLOOKUP($C3880,'MSCI Database'!$C:$R,7, FALSE)="","",VLOOKUP($C3880,'MSCI Database'!$C:$R,7, FALSE)),"")</f>
        <v>3</v>
      </c>
      <c r="U3880" s="164">
        <f>IFERROR(IF(VLOOKUP($C3880,'MSCI Database'!$C:$R,8, FALSE)="","",VLOOKUP($C3880,'MSCI Database'!$C:$R,8, FALSE)),"")</f>
        <v>4.5</v>
      </c>
      <c r="V3880" s="175">
        <f>IFERROR(IF(VLOOKUP($C3880,'MSCI Database'!$C:$R,9, FALSE)="","",VLOOKUP($C3880,'MSCI Database'!$C:$R,9, FALSE)),"")</f>
        <v>3.8</v>
      </c>
      <c r="W3880" s="165">
        <f t="shared" ca="1" si="151"/>
        <v>0</v>
      </c>
      <c r="X3880" s="236">
        <f>IFERROR(IF(VLOOKUP($C3880,'MSCI Database'!$C:$R,10, FALSE)="","",VLOOKUP($C3880,'MSCI Database'!$C:$R,10, FALSE)),"")</f>
        <v>44367</v>
      </c>
      <c r="Y3880" s="133" t="str">
        <f>IFERROR(IF(VLOOKUP($C3880,'MSCI Database'!$C:$R,11, FALSE)="","",VLOOKUP($C3880,'MSCI Database'!$C:$R,11, FALSE)),"")</f>
        <v>2020</v>
      </c>
      <c r="Z3880" s="133" t="str">
        <f>IFERROR(IF(VLOOKUP($C3880,'MSCI Database'!$C:$R,12, FALSE)="","",VLOOKUP($C3880,'MSCI Database'!$C:$R,12, FALSE)),"")</f>
        <v>Reported</v>
      </c>
      <c r="AA3880" s="202" t="str">
        <f>IFERROR(IF(VLOOKUP($C3880,'MSCI Database'!$C:$R,13, FALSE)="","",VLOOKUP($C3880,'MSCI Database'!$C:$R,13, FALSE)),"")</f>
        <v>Potential labor challenges amid COVID-19</v>
      </c>
    </row>
    <row r="3881" spans="1:27" s="130" customFormat="1" ht="15" hidden="1" customHeight="1" outlineLevel="1">
      <c r="A3881" s="130" t="s">
        <v>1578</v>
      </c>
      <c r="B3881" s="130" t="s">
        <v>1579</v>
      </c>
      <c r="C3881" s="130" t="s">
        <v>1580</v>
      </c>
      <c r="D3881" s="130" t="s">
        <v>18678</v>
      </c>
      <c r="E3881" s="130" t="s">
        <v>18673</v>
      </c>
      <c r="F3881" s="215">
        <v>2.3709576899106029E-2</v>
      </c>
      <c r="G3881" s="132" t="str">
        <f ca="1">IFERROR(_xll.BQL($A3881, "cur_mkt_cap(currency=EUR)")/1000000, " ")</f>
        <v xml:space="preserve"> </v>
      </c>
      <c r="M3881" s="308"/>
      <c r="N3881" s="215">
        <f t="shared" si="150"/>
        <v>2.5175879516950396E-4</v>
      </c>
      <c r="O3881" s="172" t="str">
        <f>IFERROR(IF(VLOOKUP($C3881,'MSCI Database'!$C:$R,2, FALSE)="","",VLOOKUP($C3881,'MSCI Database'!$C:$R,2, FALSE)),"")</f>
        <v>Construction &amp; Engineering</v>
      </c>
      <c r="P3881" s="186" t="str">
        <f>IFERROR(IF(VLOOKUP($C3881,'MSCI Database'!$C:$R,3, FALSE)="","",VLOOKUP($C3881,'MSCI Database'!$C:$R,3, FALSE)),"")</f>
        <v>B</v>
      </c>
      <c r="Q3881" s="164" t="str">
        <f>IFERROR(IF(VLOOKUP($C3881,'MSCI Database'!$C:$R,4, FALSE)="","",VLOOKUP($C3881,'MSCI Database'!$C:$R,4, FALSE)),"")</f>
        <v>0</v>
      </c>
      <c r="R3881" s="164">
        <f>IFERROR(IF(VLOOKUP($C3881,'MSCI Database'!$C:$R,5, FALSE)="","",VLOOKUP($C3881,'MSCI Database'!$C:$R,5, FALSE)),"")</f>
        <v>1.5</v>
      </c>
      <c r="S3881" s="164">
        <f>IFERROR(IF(VLOOKUP($C3881,'MSCI Database'!$C:$R,6, FALSE)="","",VLOOKUP($C3881,'MSCI Database'!$C:$R,6, FALSE)),"")</f>
        <v>5</v>
      </c>
      <c r="T3881" s="211">
        <f>IFERROR(IF(VLOOKUP($C3881,'MSCI Database'!$C:$R,7, FALSE)="","",VLOOKUP($C3881,'MSCI Database'!$C:$R,7, FALSE)),"")</f>
        <v>2.2000000000000002</v>
      </c>
      <c r="U3881" s="164">
        <f>IFERROR(IF(VLOOKUP($C3881,'MSCI Database'!$C:$R,8, FALSE)="","",VLOOKUP($C3881,'MSCI Database'!$C:$R,8, FALSE)),"")</f>
        <v>2.2000000000000002</v>
      </c>
      <c r="V3881" s="175">
        <f>IFERROR(IF(VLOOKUP($C3881,'MSCI Database'!$C:$R,9, FALSE)="","",VLOOKUP($C3881,'MSCI Database'!$C:$R,9, FALSE)),"")</f>
        <v>2.7</v>
      </c>
      <c r="W3881" s="165">
        <f t="shared" ca="1" si="151"/>
        <v>0</v>
      </c>
      <c r="X3881" s="236">
        <f>IFERROR(IF(VLOOKUP($C3881,'MSCI Database'!$C:$R,10, FALSE)="","",VLOOKUP($C3881,'MSCI Database'!$C:$R,10, FALSE)),"")</f>
        <v>5660364</v>
      </c>
      <c r="Y3881" s="133" t="str">
        <f>IFERROR(IF(VLOOKUP($C3881,'MSCI Database'!$C:$R,11, FALSE)="","",VLOOKUP($C3881,'MSCI Database'!$C:$R,11, FALSE)),"")</f>
        <v>2019</v>
      </c>
      <c r="Z3881" s="133" t="str">
        <f>IFERROR(IF(VLOOKUP($C3881,'MSCI Database'!$C:$R,12, FALSE)="","",VLOOKUP($C3881,'MSCI Database'!$C:$R,12, FALSE)),"")</f>
        <v>E.Segmt-Moderate</v>
      </c>
      <c r="AA3881" s="202" t="str">
        <f>IFERROR(IF(VLOOKUP($C3881,'MSCI Database'!$C:$R,13, FALSE)="","",VLOOKUP($C3881,'MSCI Database'!$C:$R,13, FALSE)),"")</f>
        <v>Lacks proactive measures to preempt corruption</v>
      </c>
    </row>
    <row r="3882" spans="1:27" s="130" customFormat="1" ht="15" hidden="1" customHeight="1" outlineLevel="1">
      <c r="A3882" s="130" t="s">
        <v>5355</v>
      </c>
      <c r="B3882" s="130" t="s">
        <v>5356</v>
      </c>
      <c r="C3882" s="130" t="s">
        <v>5357</v>
      </c>
      <c r="D3882" s="130" t="s">
        <v>18676</v>
      </c>
      <c r="E3882" s="130" t="s">
        <v>18684</v>
      </c>
      <c r="F3882" s="215">
        <v>1.8069780845108172E-2</v>
      </c>
      <c r="G3882" s="132" t="str">
        <f ca="1">IFERROR(_xll.BQL($A3882, "cur_mkt_cap(currency=EUR)")/1000000, " ")</f>
        <v xml:space="preserve"> </v>
      </c>
      <c r="M3882" s="308"/>
      <c r="N3882" s="215">
        <f t="shared" si="150"/>
        <v>1.9187294121275283E-4</v>
      </c>
      <c r="O3882" s="172" t="str">
        <f>IFERROR(IF(VLOOKUP($C3882,'MSCI Database'!$C:$R,2, FALSE)="","",VLOOKUP($C3882,'MSCI Database'!$C:$R,2, FALSE)),"")</f>
        <v>Specialty Chemicals</v>
      </c>
      <c r="P3882" s="186" t="str">
        <f>IFERROR(IF(VLOOKUP($C3882,'MSCI Database'!$C:$R,3, FALSE)="","",VLOOKUP($C3882,'MSCI Database'!$C:$R,3, FALSE)),"")</f>
        <v>BBB</v>
      </c>
      <c r="Q3882" s="164" t="str">
        <f>IFERROR(IF(VLOOKUP($C3882,'MSCI Database'!$C:$R,4, FALSE)="","",VLOOKUP($C3882,'MSCI Database'!$C:$R,4, FALSE)),"")</f>
        <v>1</v>
      </c>
      <c r="R3882" s="164">
        <f>IFERROR(IF(VLOOKUP($C3882,'MSCI Database'!$C:$R,5, FALSE)="","",VLOOKUP($C3882,'MSCI Database'!$C:$R,5, FALSE)),"")</f>
        <v>4.8</v>
      </c>
      <c r="S3882" s="164">
        <f>IFERROR(IF(VLOOKUP($C3882,'MSCI Database'!$C:$R,6, FALSE)="","",VLOOKUP($C3882,'MSCI Database'!$C:$R,6, FALSE)),"")</f>
        <v>4</v>
      </c>
      <c r="T3882" s="211">
        <f>IFERROR(IF(VLOOKUP($C3882,'MSCI Database'!$C:$R,7, FALSE)="","",VLOOKUP($C3882,'MSCI Database'!$C:$R,7, FALSE)),"")</f>
        <v>6</v>
      </c>
      <c r="U3882" s="164">
        <f>IFERROR(IF(VLOOKUP($C3882,'MSCI Database'!$C:$R,8, FALSE)="","",VLOOKUP($C3882,'MSCI Database'!$C:$R,8, FALSE)),"")</f>
        <v>7</v>
      </c>
      <c r="V3882" s="175">
        <f>IFERROR(IF(VLOOKUP($C3882,'MSCI Database'!$C:$R,9, FALSE)="","",VLOOKUP($C3882,'MSCI Database'!$C:$R,9, FALSE)),"")</f>
        <v>5.2</v>
      </c>
      <c r="W3882" s="165">
        <f t="shared" ca="1" si="151"/>
        <v>0</v>
      </c>
      <c r="X3882" s="236">
        <f>IFERROR(IF(VLOOKUP($C3882,'MSCI Database'!$C:$R,10, FALSE)="","",VLOOKUP($C3882,'MSCI Database'!$C:$R,10, FALSE)),"")</f>
        <v>18000000</v>
      </c>
      <c r="Y3882" s="133" t="str">
        <f>IFERROR(IF(VLOOKUP($C3882,'MSCI Database'!$C:$R,11, FALSE)="","",VLOOKUP($C3882,'MSCI Database'!$C:$R,11, FALSE)),"")</f>
        <v>2019</v>
      </c>
      <c r="Z3882" s="133" t="str">
        <f>IFERROR(IF(VLOOKUP($C3882,'MSCI Database'!$C:$R,12, FALSE)="","",VLOOKUP($C3882,'MSCI Database'!$C:$R,12, FALSE)),"")</f>
        <v>Reported</v>
      </c>
      <c r="AA3882" s="202" t="str">
        <f>IFERROR(IF(VLOOKUP($C3882,'MSCI Database'!$C:$R,13, FALSE)="","",VLOOKUP($C3882,'MSCI Database'!$C:$R,13, FALSE)),"")</f>
        <v>New carbon reduction targets; lags peers in managing water-related risks</v>
      </c>
    </row>
    <row r="3883" spans="1:27" s="130" customFormat="1" ht="15" hidden="1" customHeight="1" outlineLevel="1">
      <c r="A3883" s="130" t="s">
        <v>2188</v>
      </c>
      <c r="B3883" s="130" t="s">
        <v>2189</v>
      </c>
      <c r="C3883" s="130" t="s">
        <v>2190</v>
      </c>
      <c r="D3883" s="130" t="s">
        <v>12131</v>
      </c>
      <c r="E3883" s="130" t="s">
        <v>18707</v>
      </c>
      <c r="F3883" s="215">
        <v>0.18194698339495241</v>
      </c>
      <c r="G3883" s="132" t="str">
        <f ca="1">IFERROR(_xll.BQL($A3883, "cur_mkt_cap(currency=EUR)")/1000000, " ")</f>
        <v xml:space="preserve"> </v>
      </c>
      <c r="M3883" s="308"/>
      <c r="N3883" s="215">
        <f t="shared" si="150"/>
        <v>1.9319937052932441E-3</v>
      </c>
      <c r="O3883" s="172" t="str">
        <f>IFERROR(IF(VLOOKUP($C3883,'MSCI Database'!$C:$R,2, FALSE)="","",VLOOKUP($C3883,'MSCI Database'!$C:$R,2, FALSE)),"")</f>
        <v>Integrated Oil &amp; Gas</v>
      </c>
      <c r="P3883" s="186" t="str">
        <f>IFERROR(IF(VLOOKUP($C3883,'MSCI Database'!$C:$R,3, FALSE)="","",VLOOKUP($C3883,'MSCI Database'!$C:$R,3, FALSE)),"")</f>
        <v>A</v>
      </c>
      <c r="Q3883" s="164" t="str">
        <f>IFERROR(IF(VLOOKUP($C3883,'MSCI Database'!$C:$R,4, FALSE)="","",VLOOKUP($C3883,'MSCI Database'!$C:$R,4, FALSE)),"")</f>
        <v>0</v>
      </c>
      <c r="R3883" s="164">
        <f>IFERROR(IF(VLOOKUP($C3883,'MSCI Database'!$C:$R,5, FALSE)="","",VLOOKUP($C3883,'MSCI Database'!$C:$R,5, FALSE)),"")</f>
        <v>7</v>
      </c>
      <c r="S3883" s="164">
        <f>IFERROR(IF(VLOOKUP($C3883,'MSCI Database'!$C:$R,6, FALSE)="","",VLOOKUP($C3883,'MSCI Database'!$C:$R,6, FALSE)),"")</f>
        <v>5.9</v>
      </c>
      <c r="T3883" s="211">
        <f>IFERROR(IF(VLOOKUP($C3883,'MSCI Database'!$C:$R,7, FALSE)="","",VLOOKUP($C3883,'MSCI Database'!$C:$R,7, FALSE)),"")</f>
        <v>5.0999999999999996</v>
      </c>
      <c r="U3883" s="164">
        <f>IFERROR(IF(VLOOKUP($C3883,'MSCI Database'!$C:$R,8, FALSE)="","",VLOOKUP($C3883,'MSCI Database'!$C:$R,8, FALSE)),"")</f>
        <v>5</v>
      </c>
      <c r="V3883" s="175">
        <f>IFERROR(IF(VLOOKUP($C3883,'MSCI Database'!$C:$R,9, FALSE)="","",VLOOKUP($C3883,'MSCI Database'!$C:$R,9, FALSE)),"")</f>
        <v>5.4</v>
      </c>
      <c r="W3883" s="165">
        <f t="shared" ca="1" si="151"/>
        <v>0</v>
      </c>
      <c r="X3883" s="236">
        <f>IFERROR(IF(VLOOKUP($C3883,'MSCI Database'!$C:$R,10, FALSE)="","",VLOOKUP($C3883,'MSCI Database'!$C:$R,10, FALSE)),"")</f>
        <v>45000000</v>
      </c>
      <c r="Y3883" s="133" t="str">
        <f>IFERROR(IF(VLOOKUP($C3883,'MSCI Database'!$C:$R,11, FALSE)="","",VLOOKUP($C3883,'MSCI Database'!$C:$R,11, FALSE)),"")</f>
        <v>2019</v>
      </c>
      <c r="Z3883" s="133" t="str">
        <f>IFERROR(IF(VLOOKUP($C3883,'MSCI Database'!$C:$R,12, FALSE)="","",VLOOKUP($C3883,'MSCI Database'!$C:$R,12, FALSE)),"")</f>
        <v>Reported</v>
      </c>
      <c r="AA3883" s="202" t="str">
        <f>IFERROR(IF(VLOOKUP($C3883,'MSCI Database'!$C:$R,13, FALSE)="","",VLOOKUP($C3883,'MSCI Database'!$C:$R,13, FALSE)),"")</f>
        <v>Environment management efforts continue to improve</v>
      </c>
    </row>
    <row r="3884" spans="1:27" s="130" customFormat="1" ht="15" hidden="1" customHeight="1" outlineLevel="1">
      <c r="A3884" s="130" t="s">
        <v>5742</v>
      </c>
      <c r="B3884" s="130" t="s">
        <v>5743</v>
      </c>
      <c r="C3884" s="130" t="s">
        <v>5744</v>
      </c>
      <c r="D3884" s="130" t="s">
        <v>18677</v>
      </c>
      <c r="E3884" s="130" t="s">
        <v>18674</v>
      </c>
      <c r="F3884" s="215">
        <v>1.7760177441651551E-2</v>
      </c>
      <c r="G3884" s="132" t="str">
        <f ca="1">IFERROR(_xll.BQL($A3884, "cur_mkt_cap(currency=EUR)")/1000000, " ")</f>
        <v xml:space="preserve"> </v>
      </c>
      <c r="M3884" s="308"/>
      <c r="N3884" s="215">
        <f t="shared" si="150"/>
        <v>1.8858543506423294E-4</v>
      </c>
      <c r="O3884" s="172" t="str">
        <f>IFERROR(IF(VLOOKUP($C3884,'MSCI Database'!$C:$R,2, FALSE)="","",VLOOKUP($C3884,'MSCI Database'!$C:$R,2, FALSE)),"")</f>
        <v>Tobacco</v>
      </c>
      <c r="P3884" s="186" t="str">
        <f>IFERROR(IF(VLOOKUP($C3884,'MSCI Database'!$C:$R,3, FALSE)="","",VLOOKUP($C3884,'MSCI Database'!$C:$R,3, FALSE)),"")</f>
        <v>AA</v>
      </c>
      <c r="Q3884" s="164" t="str">
        <f>IFERROR(IF(VLOOKUP($C3884,'MSCI Database'!$C:$R,4, FALSE)="","",VLOOKUP($C3884,'MSCI Database'!$C:$R,4, FALSE)),"")</f>
        <v>0</v>
      </c>
      <c r="R3884" s="164">
        <f>IFERROR(IF(VLOOKUP($C3884,'MSCI Database'!$C:$R,5, FALSE)="","",VLOOKUP($C3884,'MSCI Database'!$C:$R,5, FALSE)),"")</f>
        <v>8.3000000000000007</v>
      </c>
      <c r="S3884" s="164">
        <f>IFERROR(IF(VLOOKUP($C3884,'MSCI Database'!$C:$R,6, FALSE)="","",VLOOKUP($C3884,'MSCI Database'!$C:$R,6, FALSE)),"")</f>
        <v>3.6</v>
      </c>
      <c r="T3884" s="211">
        <f>IFERROR(IF(VLOOKUP($C3884,'MSCI Database'!$C:$R,7, FALSE)="","",VLOOKUP($C3884,'MSCI Database'!$C:$R,7, FALSE)),"")</f>
        <v>5.2</v>
      </c>
      <c r="U3884" s="164">
        <f>IFERROR(IF(VLOOKUP($C3884,'MSCI Database'!$C:$R,8, FALSE)="","",VLOOKUP($C3884,'MSCI Database'!$C:$R,8, FALSE)),"")</f>
        <v>7.5</v>
      </c>
      <c r="V3884" s="175">
        <f>IFERROR(IF(VLOOKUP($C3884,'MSCI Database'!$C:$R,9, FALSE)="","",VLOOKUP($C3884,'MSCI Database'!$C:$R,9, FALSE)),"")</f>
        <v>5.8</v>
      </c>
      <c r="W3884" s="165">
        <f t="shared" ca="1" si="151"/>
        <v>0</v>
      </c>
      <c r="X3884" s="236">
        <f>IFERROR(IF(VLOOKUP($C3884,'MSCI Database'!$C:$R,10, FALSE)="","",VLOOKUP($C3884,'MSCI Database'!$C:$R,10, FALSE)),"")</f>
        <v>31593</v>
      </c>
      <c r="Y3884" s="133" t="str">
        <f>IFERROR(IF(VLOOKUP($C3884,'MSCI Database'!$C:$R,11, FALSE)="","",VLOOKUP($C3884,'MSCI Database'!$C:$R,11, FALSE)),"")</f>
        <v>2019</v>
      </c>
      <c r="Z3884" s="133" t="str">
        <f>IFERROR(IF(VLOOKUP($C3884,'MSCI Database'!$C:$R,12, FALSE)="","",VLOOKUP($C3884,'MSCI Database'!$C:$R,12, FALSE)),"")</f>
        <v>Reported</v>
      </c>
      <c r="AA3884" s="202" t="str">
        <f>IFERROR(IF(VLOOKUP($C3884,'MSCI Database'!$C:$R,13, FALSE)="","",VLOOKUP($C3884,'MSCI Database'!$C:$R,13, FALSE)),"")</f>
        <v>Better supply chain oversight, but limited market growth opportunities</v>
      </c>
    </row>
    <row r="3885" spans="1:27" s="130" customFormat="1" ht="15" hidden="1" customHeight="1" outlineLevel="1">
      <c r="A3885" s="130" t="s">
        <v>6246</v>
      </c>
      <c r="B3885" s="130" t="s">
        <v>6247</v>
      </c>
      <c r="C3885" s="130" t="s">
        <v>6248</v>
      </c>
      <c r="D3885" s="130" t="s">
        <v>12128</v>
      </c>
      <c r="E3885" s="130" t="s">
        <v>18689</v>
      </c>
      <c r="F3885" s="215">
        <v>0.15264929330829261</v>
      </c>
      <c r="G3885" s="132" t="str">
        <f ca="1">IFERROR(_xll.BQL($A3885, "cur_mkt_cap(currency=EUR)")/1000000, " ")</f>
        <v xml:space="preserve"> </v>
      </c>
      <c r="M3885" s="308"/>
      <c r="N3885" s="215">
        <f t="shared" si="150"/>
        <v>1.6208978477478019E-3</v>
      </c>
      <c r="O3885" s="172" t="str">
        <f>IFERROR(IF(VLOOKUP($C3885,'MSCI Database'!$C:$R,2, FALSE)="","",VLOOKUP($C3885,'MSCI Database'!$C:$R,2, FALSE)),"")</f>
        <v>Semiconductors &amp; Semiconductor Equipment</v>
      </c>
      <c r="P3885" s="186" t="str">
        <f>IFERROR(IF(VLOOKUP($C3885,'MSCI Database'!$C:$R,3, FALSE)="","",VLOOKUP($C3885,'MSCI Database'!$C:$R,3, FALSE)),"")</f>
        <v>BBB</v>
      </c>
      <c r="Q3885" s="164" t="str">
        <f>IFERROR(IF(VLOOKUP($C3885,'MSCI Database'!$C:$R,4, FALSE)="","",VLOOKUP($C3885,'MSCI Database'!$C:$R,4, FALSE)),"")</f>
        <v>0</v>
      </c>
      <c r="R3885" s="164">
        <f>IFERROR(IF(VLOOKUP($C3885,'MSCI Database'!$C:$R,5, FALSE)="","",VLOOKUP($C3885,'MSCI Database'!$C:$R,5, FALSE)),"")</f>
        <v>4.5</v>
      </c>
      <c r="S3885" s="164">
        <f>IFERROR(IF(VLOOKUP($C3885,'MSCI Database'!$C:$R,6, FALSE)="","",VLOOKUP($C3885,'MSCI Database'!$C:$R,6, FALSE)),"")</f>
        <v>4.3</v>
      </c>
      <c r="T3885" s="211">
        <f>IFERROR(IF(VLOOKUP($C3885,'MSCI Database'!$C:$R,7, FALSE)="","",VLOOKUP($C3885,'MSCI Database'!$C:$R,7, FALSE)),"")</f>
        <v>5.5</v>
      </c>
      <c r="U3885" s="164">
        <f>IFERROR(IF(VLOOKUP($C3885,'MSCI Database'!$C:$R,8, FALSE)="","",VLOOKUP($C3885,'MSCI Database'!$C:$R,8, FALSE)),"")</f>
        <v>4.5</v>
      </c>
      <c r="V3885" s="175">
        <f>IFERROR(IF(VLOOKUP($C3885,'MSCI Database'!$C:$R,9, FALSE)="","",VLOOKUP($C3885,'MSCI Database'!$C:$R,9, FALSE)),"")</f>
        <v>5</v>
      </c>
      <c r="W3885" s="165">
        <f t="shared" ca="1" si="151"/>
        <v>0</v>
      </c>
      <c r="X3885" s="236">
        <f>IFERROR(IF(VLOOKUP($C3885,'MSCI Database'!$C:$R,10, FALSE)="","",VLOOKUP($C3885,'MSCI Database'!$C:$R,10, FALSE)),"")</f>
        <v>62278</v>
      </c>
      <c r="Y3885" s="133" t="str">
        <f>IFERROR(IF(VLOOKUP($C3885,'MSCI Database'!$C:$R,11, FALSE)="","",VLOOKUP($C3885,'MSCI Database'!$C:$R,11, FALSE)),"")</f>
        <v>2019</v>
      </c>
      <c r="Z3885" s="133" t="str">
        <f>IFERROR(IF(VLOOKUP($C3885,'MSCI Database'!$C:$R,12, FALSE)="","",VLOOKUP($C3885,'MSCI Database'!$C:$R,12, FALSE)),"")</f>
        <v>Reported</v>
      </c>
      <c r="AA3885" s="202" t="str">
        <f>IFERROR(IF(VLOOKUP($C3885,'MSCI Database'!$C:$R,13, FALSE)="","",VLOOKUP($C3885,'MSCI Database'!$C:$R,13, FALSE)),"")</f>
        <v>Comprehensive talent retention strategy and conflict minerals program</v>
      </c>
    </row>
    <row r="3886" spans="1:27" s="130" customFormat="1" ht="15" hidden="1" customHeight="1" outlineLevel="1">
      <c r="A3886" s="130" t="s">
        <v>6307</v>
      </c>
      <c r="B3886" s="130" t="s">
        <v>6308</v>
      </c>
      <c r="C3886" s="130" t="s">
        <v>6309</v>
      </c>
      <c r="D3886" s="130" t="s">
        <v>12128</v>
      </c>
      <c r="E3886" s="130" t="s">
        <v>18674</v>
      </c>
      <c r="F3886" s="215">
        <v>0.15197156480350041</v>
      </c>
      <c r="G3886" s="132" t="str">
        <f ca="1">IFERROR(_xll.BQL($A3886, "cur_mkt_cap(currency=EUR)")/1000000, " ")</f>
        <v xml:space="preserve"> </v>
      </c>
      <c r="M3886" s="308"/>
      <c r="N3886" s="215">
        <f t="shared" si="150"/>
        <v>1.6137014261269275E-3</v>
      </c>
      <c r="O3886" s="172" t="str">
        <f>IFERROR(IF(VLOOKUP($C3886,'MSCI Database'!$C:$R,2, FALSE)="","",VLOOKUP($C3886,'MSCI Database'!$C:$R,2, FALSE)),"")</f>
        <v>Tobacco</v>
      </c>
      <c r="P3886" s="186" t="str">
        <f>IFERROR(IF(VLOOKUP($C3886,'MSCI Database'!$C:$R,3, FALSE)="","",VLOOKUP($C3886,'MSCI Database'!$C:$R,3, FALSE)),"")</f>
        <v>BB</v>
      </c>
      <c r="Q3886" s="164" t="str">
        <f>IFERROR(IF(VLOOKUP($C3886,'MSCI Database'!$C:$R,4, FALSE)="","",VLOOKUP($C3886,'MSCI Database'!$C:$R,4, FALSE)),"")</f>
        <v>0</v>
      </c>
      <c r="R3886" s="164">
        <f>IFERROR(IF(VLOOKUP($C3886,'MSCI Database'!$C:$R,5, FALSE)="","",VLOOKUP($C3886,'MSCI Database'!$C:$R,5, FALSE)),"")</f>
        <v>3.6</v>
      </c>
      <c r="S3886" s="164">
        <f>IFERROR(IF(VLOOKUP($C3886,'MSCI Database'!$C:$R,6, FALSE)="","",VLOOKUP($C3886,'MSCI Database'!$C:$R,6, FALSE)),"")</f>
        <v>3</v>
      </c>
      <c r="T3886" s="211">
        <f>IFERROR(IF(VLOOKUP($C3886,'MSCI Database'!$C:$R,7, FALSE)="","",VLOOKUP($C3886,'MSCI Database'!$C:$R,7, FALSE)),"")</f>
        <v>3.2</v>
      </c>
      <c r="U3886" s="164">
        <f>IFERROR(IF(VLOOKUP($C3886,'MSCI Database'!$C:$R,8, FALSE)="","",VLOOKUP($C3886,'MSCI Database'!$C:$R,8, FALSE)),"")</f>
        <v>3.9</v>
      </c>
      <c r="V3886" s="175">
        <f>IFERROR(IF(VLOOKUP($C3886,'MSCI Database'!$C:$R,9, FALSE)="","",VLOOKUP($C3886,'MSCI Database'!$C:$R,9, FALSE)),"")</f>
        <v>3.4</v>
      </c>
      <c r="W3886" s="165">
        <f t="shared" ca="1" si="151"/>
        <v>0</v>
      </c>
      <c r="X3886" s="236">
        <f>IFERROR(IF(VLOOKUP($C3886,'MSCI Database'!$C:$R,10, FALSE)="","",VLOOKUP($C3886,'MSCI Database'!$C:$R,10, FALSE)),"")</f>
        <v>305766</v>
      </c>
      <c r="Y3886" s="133" t="str">
        <f>IFERROR(IF(VLOOKUP($C3886,'MSCI Database'!$C:$R,11, FALSE)="","",VLOOKUP($C3886,'MSCI Database'!$C:$R,11, FALSE)),"")</f>
        <v>2019</v>
      </c>
      <c r="Z3886" s="133" t="str">
        <f>IFERROR(IF(VLOOKUP($C3886,'MSCI Database'!$C:$R,12, FALSE)="","",VLOOKUP($C3886,'MSCI Database'!$C:$R,12, FALSE)),"")</f>
        <v>Reported</v>
      </c>
      <c r="AA3886" s="202" t="str">
        <f>IFERROR(IF(VLOOKUP($C3886,'MSCI Database'!$C:$R,13, FALSE)="","",VLOOKUP($C3886,'MSCI Database'!$C:$R,13, FALSE)),"")</f>
        <v>Lacks notable programs to mitigate water stress risks</v>
      </c>
    </row>
    <row r="3887" spans="1:27" s="130" customFormat="1" ht="15" hidden="1" customHeight="1" outlineLevel="1">
      <c r="A3887" s="130" t="s">
        <v>2204</v>
      </c>
      <c r="B3887" s="130" t="s">
        <v>2205</v>
      </c>
      <c r="C3887" s="130" t="s">
        <v>2206</v>
      </c>
      <c r="D3887" s="130" t="s">
        <v>12131</v>
      </c>
      <c r="E3887" s="130" t="s">
        <v>12133</v>
      </c>
      <c r="F3887" s="215">
        <v>0.17897826803071759</v>
      </c>
      <c r="G3887" s="132" t="str">
        <f ca="1">IFERROR(_xll.BQL($A3887, "cur_mkt_cap(currency=EUR)")/1000000, " ")</f>
        <v xml:space="preserve"> </v>
      </c>
      <c r="M3887" s="308"/>
      <c r="N3887" s="215">
        <f t="shared" si="150"/>
        <v>1.9004705698749509E-3</v>
      </c>
      <c r="O3887" s="172" t="str">
        <f>IFERROR(IF(VLOOKUP($C3887,'MSCI Database'!$C:$R,2, FALSE)="","",VLOOKUP($C3887,'MSCI Database'!$C:$R,2, FALSE)),"")</f>
        <v>Pharmaceuticals</v>
      </c>
      <c r="P3887" s="186" t="str">
        <f>IFERROR(IF(VLOOKUP($C3887,'MSCI Database'!$C:$R,3, FALSE)="","",VLOOKUP($C3887,'MSCI Database'!$C:$R,3, FALSE)),"")</f>
        <v>BBB</v>
      </c>
      <c r="Q3887" s="164" t="str">
        <f>IFERROR(IF(VLOOKUP($C3887,'MSCI Database'!$C:$R,4, FALSE)="","",VLOOKUP($C3887,'MSCI Database'!$C:$R,4, FALSE)),"")</f>
        <v>-1</v>
      </c>
      <c r="R3887" s="164">
        <f>IFERROR(IF(VLOOKUP($C3887,'MSCI Database'!$C:$R,5, FALSE)="","",VLOOKUP($C3887,'MSCI Database'!$C:$R,5, FALSE)),"")</f>
        <v>4.4000000000000004</v>
      </c>
      <c r="S3887" s="164">
        <f>IFERROR(IF(VLOOKUP($C3887,'MSCI Database'!$C:$R,6, FALSE)="","",VLOOKUP($C3887,'MSCI Database'!$C:$R,6, FALSE)),"")</f>
        <v>6.3</v>
      </c>
      <c r="T3887" s="211">
        <f>IFERROR(IF(VLOOKUP($C3887,'MSCI Database'!$C:$R,7, FALSE)="","",VLOOKUP($C3887,'MSCI Database'!$C:$R,7, FALSE)),"")</f>
        <v>3.9</v>
      </c>
      <c r="U3887" s="164">
        <f>IFERROR(IF(VLOOKUP($C3887,'MSCI Database'!$C:$R,8, FALSE)="","",VLOOKUP($C3887,'MSCI Database'!$C:$R,8, FALSE)),"")</f>
        <v>4.5</v>
      </c>
      <c r="V3887" s="175">
        <f>IFERROR(IF(VLOOKUP($C3887,'MSCI Database'!$C:$R,9, FALSE)="","",VLOOKUP($C3887,'MSCI Database'!$C:$R,9, FALSE)),"")</f>
        <v>4.3</v>
      </c>
      <c r="W3887" s="165">
        <f t="shared" ca="1" si="151"/>
        <v>0</v>
      </c>
      <c r="X3887" s="236">
        <f>IFERROR(IF(VLOOKUP($C3887,'MSCI Database'!$C:$R,10, FALSE)="","",VLOOKUP($C3887,'MSCI Database'!$C:$R,10, FALSE)),"")</f>
        <v>830616</v>
      </c>
      <c r="Y3887" s="133" t="str">
        <f>IFERROR(IF(VLOOKUP($C3887,'MSCI Database'!$C:$R,11, FALSE)="","",VLOOKUP($C3887,'MSCI Database'!$C:$R,11, FALSE)),"")</f>
        <v>2019</v>
      </c>
      <c r="Z3887" s="133" t="str">
        <f>IFERROR(IF(VLOOKUP($C3887,'MSCI Database'!$C:$R,12, FALSE)="","",VLOOKUP($C3887,'MSCI Database'!$C:$R,12, FALSE)),"")</f>
        <v>Reported</v>
      </c>
      <c r="AA3887" s="202" t="str">
        <f>IFERROR(IF(VLOOKUP($C3887,'MSCI Database'!$C:$R,13, FALSE)="","",VLOOKUP($C3887,'MSCI Database'!$C:$R,13, FALSE)),"")</f>
        <v>Ongoing quality-related controversies persist; robust efforts to improve access to healthcare</v>
      </c>
    </row>
    <row r="3888" spans="1:27" s="130" customFormat="1" ht="15" hidden="1" customHeight="1" outlineLevel="1">
      <c r="A3888" s="130" t="s">
        <v>972</v>
      </c>
      <c r="B3888" s="130" t="s">
        <v>973</v>
      </c>
      <c r="C3888" s="130" t="s">
        <v>974</v>
      </c>
      <c r="D3888" s="130" t="s">
        <v>12135</v>
      </c>
      <c r="E3888" s="130" t="s">
        <v>18707</v>
      </c>
      <c r="F3888" s="215">
        <v>0.12010638730822749</v>
      </c>
      <c r="G3888" s="132" t="str">
        <f ca="1">IFERROR(_xll.BQL($A3888, "cur_mkt_cap(currency=EUR)")/1000000, " ")</f>
        <v xml:space="preserve"> </v>
      </c>
      <c r="M3888" s="308"/>
      <c r="N3888" s="215">
        <f t="shared" si="150"/>
        <v>1.2753428494129422E-3</v>
      </c>
      <c r="O3888" s="172" t="str">
        <f>IFERROR(IF(VLOOKUP($C3888,'MSCI Database'!$C:$R,2, FALSE)="","",VLOOKUP($C3888,'MSCI Database'!$C:$R,2, FALSE)),"")</f>
        <v>Oil &amp; Gas Refining, Marketing, Transportation &amp; Storage</v>
      </c>
      <c r="P3888" s="186" t="str">
        <f>IFERROR(IF(VLOOKUP($C3888,'MSCI Database'!$C:$R,3, FALSE)="","",VLOOKUP($C3888,'MSCI Database'!$C:$R,3, FALSE)),"")</f>
        <v>A</v>
      </c>
      <c r="Q3888" s="164" t="str">
        <f>IFERROR(IF(VLOOKUP($C3888,'MSCI Database'!$C:$R,4, FALSE)="","",VLOOKUP($C3888,'MSCI Database'!$C:$R,4, FALSE)),"")</f>
        <v>0</v>
      </c>
      <c r="R3888" s="164">
        <f>IFERROR(IF(VLOOKUP($C3888,'MSCI Database'!$C:$R,5, FALSE)="","",VLOOKUP($C3888,'MSCI Database'!$C:$R,5, FALSE)),"")</f>
        <v>5.8</v>
      </c>
      <c r="S3888" s="164">
        <f>IFERROR(IF(VLOOKUP($C3888,'MSCI Database'!$C:$R,6, FALSE)="","",VLOOKUP($C3888,'MSCI Database'!$C:$R,6, FALSE)),"")</f>
        <v>5</v>
      </c>
      <c r="T3888" s="211">
        <f>IFERROR(IF(VLOOKUP($C3888,'MSCI Database'!$C:$R,7, FALSE)="","",VLOOKUP($C3888,'MSCI Database'!$C:$R,7, FALSE)),"")</f>
        <v>3.3</v>
      </c>
      <c r="U3888" s="164">
        <f>IFERROR(IF(VLOOKUP($C3888,'MSCI Database'!$C:$R,8, FALSE)="","",VLOOKUP($C3888,'MSCI Database'!$C:$R,8, FALSE)),"")</f>
        <v>6</v>
      </c>
      <c r="V3888" s="175">
        <f>IFERROR(IF(VLOOKUP($C3888,'MSCI Database'!$C:$R,9, FALSE)="","",VLOOKUP($C3888,'MSCI Database'!$C:$R,9, FALSE)),"")</f>
        <v>4.8</v>
      </c>
      <c r="W3888" s="165">
        <f t="shared" ca="1" si="151"/>
        <v>0</v>
      </c>
      <c r="X3888" s="236">
        <f>IFERROR(IF(VLOOKUP($C3888,'MSCI Database'!$C:$R,10, FALSE)="","",VLOOKUP($C3888,'MSCI Database'!$C:$R,10, FALSE)),"")</f>
        <v>14004255</v>
      </c>
      <c r="Y3888" s="133" t="str">
        <f>IFERROR(IF(VLOOKUP($C3888,'MSCI Database'!$C:$R,11, FALSE)="","",VLOOKUP($C3888,'MSCI Database'!$C:$R,11, FALSE)),"")</f>
        <v>2019</v>
      </c>
      <c r="Z3888" s="133" t="str">
        <f>IFERROR(IF(VLOOKUP($C3888,'MSCI Database'!$C:$R,12, FALSE)="","",VLOOKUP($C3888,'MSCI Database'!$C:$R,12, FALSE)),"")</f>
        <v>Reported</v>
      </c>
      <c r="AA3888" s="202" t="str">
        <f>IFERROR(IF(VLOOKUP($C3888,'MSCI Database'!$C:$R,13, FALSE)="","",VLOOKUP($C3888,'MSCI Database'!$C:$R,13, FALSE)),"")</f>
        <v>Community opposition causes delays to pipeline projects</v>
      </c>
    </row>
    <row r="3889" spans="1:27" s="130" customFormat="1" ht="15" hidden="1" customHeight="1" outlineLevel="1">
      <c r="A3889" s="130" t="s">
        <v>7388</v>
      </c>
      <c r="B3889" s="130" t="s">
        <v>7389</v>
      </c>
      <c r="C3889" s="130" t="s">
        <v>7390</v>
      </c>
      <c r="D3889" s="130" t="s">
        <v>12128</v>
      </c>
      <c r="E3889" s="130" t="s">
        <v>18689</v>
      </c>
      <c r="F3889" s="215">
        <v>0.15001611101373591</v>
      </c>
      <c r="G3889" s="132" t="str">
        <f ca="1">IFERROR(_xll.BQL($A3889, "cur_mkt_cap(currency=EUR)")/1000000, " ")</f>
        <v xml:space="preserve"> </v>
      </c>
      <c r="M3889" s="308"/>
      <c r="N3889" s="215">
        <f t="shared" si="150"/>
        <v>1.5929375511655268E-3</v>
      </c>
      <c r="O3889" s="172" t="str">
        <f>IFERROR(IF(VLOOKUP($C3889,'MSCI Database'!$C:$R,2, FALSE)="","",VLOOKUP($C3889,'MSCI Database'!$C:$R,2, FALSE)),"")</f>
        <v>Semiconductors &amp; Semiconductor Equipment</v>
      </c>
      <c r="P3889" s="186" t="str">
        <f>IFERROR(IF(VLOOKUP($C3889,'MSCI Database'!$C:$R,3, FALSE)="","",VLOOKUP($C3889,'MSCI Database'!$C:$R,3, FALSE)),"")</f>
        <v>AA</v>
      </c>
      <c r="Q3889" s="164" t="str">
        <f>IFERROR(IF(VLOOKUP($C3889,'MSCI Database'!$C:$R,4, FALSE)="","",VLOOKUP($C3889,'MSCI Database'!$C:$R,4, FALSE)),"")</f>
        <v>0</v>
      </c>
      <c r="R3889" s="164">
        <f>IFERROR(IF(VLOOKUP($C3889,'MSCI Database'!$C:$R,5, FALSE)="","",VLOOKUP($C3889,'MSCI Database'!$C:$R,5, FALSE)),"")</f>
        <v>8.5</v>
      </c>
      <c r="S3889" s="164">
        <f>IFERROR(IF(VLOOKUP($C3889,'MSCI Database'!$C:$R,6, FALSE)="","",VLOOKUP($C3889,'MSCI Database'!$C:$R,6, FALSE)),"")</f>
        <v>2.9</v>
      </c>
      <c r="T3889" s="211">
        <f>IFERROR(IF(VLOOKUP($C3889,'MSCI Database'!$C:$R,7, FALSE)="","",VLOOKUP($C3889,'MSCI Database'!$C:$R,7, FALSE)),"")</f>
        <v>8.1</v>
      </c>
      <c r="U3889" s="164">
        <f>IFERROR(IF(VLOOKUP($C3889,'MSCI Database'!$C:$R,8, FALSE)="","",VLOOKUP($C3889,'MSCI Database'!$C:$R,8, FALSE)),"")</f>
        <v>6.3</v>
      </c>
      <c r="V3889" s="175">
        <f>IFERROR(IF(VLOOKUP($C3889,'MSCI Database'!$C:$R,9, FALSE)="","",VLOOKUP($C3889,'MSCI Database'!$C:$R,9, FALSE)),"")</f>
        <v>6.3</v>
      </c>
      <c r="W3889" s="165">
        <f t="shared" ca="1" si="151"/>
        <v>0</v>
      </c>
      <c r="X3889" s="236">
        <f>IFERROR(IF(VLOOKUP($C3889,'MSCI Database'!$C:$R,10, FALSE)="","",VLOOKUP($C3889,'MSCI Database'!$C:$R,10, FALSE)),"")</f>
        <v>112767</v>
      </c>
      <c r="Y3889" s="133" t="str">
        <f>IFERROR(IF(VLOOKUP($C3889,'MSCI Database'!$C:$R,11, FALSE)="","",VLOOKUP($C3889,'MSCI Database'!$C:$R,11, FALSE)),"")</f>
        <v>2019</v>
      </c>
      <c r="Z3889" s="133" t="str">
        <f>IFERROR(IF(VLOOKUP($C3889,'MSCI Database'!$C:$R,12, FALSE)="","",VLOOKUP($C3889,'MSCI Database'!$C:$R,12, FALSE)),"")</f>
        <v>Reported</v>
      </c>
      <c r="AA3889" s="202" t="str">
        <f>IFERROR(IF(VLOOKUP($C3889,'MSCI Database'!$C:$R,13, FALSE)="","",VLOOKUP($C3889,'MSCI Database'!$C:$R,13, FALSE)),"")</f>
        <v>Strong governance structure and strategic focus on inclusion and talent development initiatives</v>
      </c>
    </row>
    <row r="3890" spans="1:27" s="130" customFormat="1" ht="15" hidden="1" customHeight="1" outlineLevel="1">
      <c r="A3890" s="130" t="s">
        <v>7440</v>
      </c>
      <c r="B3890" s="130" t="s">
        <v>7441</v>
      </c>
      <c r="C3890" s="130" t="s">
        <v>7442</v>
      </c>
      <c r="D3890" s="130" t="s">
        <v>12128</v>
      </c>
      <c r="E3890" s="130" t="s">
        <v>18673</v>
      </c>
      <c r="F3890" s="215">
        <v>0.14971375355186989</v>
      </c>
      <c r="G3890" s="132" t="str">
        <f ca="1">IFERROR(_xll.BQL($A3890, "cur_mkt_cap(currency=EUR)")/1000000, " ")</f>
        <v xml:space="preserve"> </v>
      </c>
      <c r="M3890" s="308"/>
      <c r="N3890" s="215">
        <f t="shared" si="150"/>
        <v>1.5897269856360858E-3</v>
      </c>
      <c r="O3890" s="172" t="str">
        <f>IFERROR(IF(VLOOKUP($C3890,'MSCI Database'!$C:$R,2, FALSE)="","",VLOOKUP($C3890,'MSCI Database'!$C:$R,2, FALSE)),"")</f>
        <v>Aerospace &amp; Defense</v>
      </c>
      <c r="P3890" s="186" t="str">
        <f>IFERROR(IF(VLOOKUP($C3890,'MSCI Database'!$C:$R,3, FALSE)="","",VLOOKUP($C3890,'MSCI Database'!$C:$R,3, FALSE)),"")</f>
        <v>A</v>
      </c>
      <c r="Q3890" s="164" t="str">
        <f>IFERROR(IF(VLOOKUP($C3890,'MSCI Database'!$C:$R,4, FALSE)="","",VLOOKUP($C3890,'MSCI Database'!$C:$R,4, FALSE)),"")</f>
        <v>0</v>
      </c>
      <c r="R3890" s="164">
        <f>IFERROR(IF(VLOOKUP($C3890,'MSCI Database'!$C:$R,5, FALSE)="","",VLOOKUP($C3890,'MSCI Database'!$C:$R,5, FALSE)),"")</f>
        <v>6.8</v>
      </c>
      <c r="S3890" s="164">
        <f>IFERROR(IF(VLOOKUP($C3890,'MSCI Database'!$C:$R,6, FALSE)="","",VLOOKUP($C3890,'MSCI Database'!$C:$R,6, FALSE)),"")</f>
        <v>4.5</v>
      </c>
      <c r="T3890" s="211">
        <f>IFERROR(IF(VLOOKUP($C3890,'MSCI Database'!$C:$R,7, FALSE)="","",VLOOKUP($C3890,'MSCI Database'!$C:$R,7, FALSE)),"")</f>
        <v>4.9000000000000004</v>
      </c>
      <c r="U3890" s="164">
        <f>IFERROR(IF(VLOOKUP($C3890,'MSCI Database'!$C:$R,8, FALSE)="","",VLOOKUP($C3890,'MSCI Database'!$C:$R,8, FALSE)),"")</f>
        <v>5.0999999999999996</v>
      </c>
      <c r="V3890" s="175">
        <f>IFERROR(IF(VLOOKUP($C3890,'MSCI Database'!$C:$R,9, FALSE)="","",VLOOKUP($C3890,'MSCI Database'!$C:$R,9, FALSE)),"")</f>
        <v>4.9000000000000004</v>
      </c>
      <c r="W3890" s="165">
        <f t="shared" ca="1" si="151"/>
        <v>0</v>
      </c>
      <c r="X3890" s="236">
        <f>IFERROR(IF(VLOOKUP($C3890,'MSCI Database'!$C:$R,10, FALSE)="","",VLOOKUP($C3890,'MSCI Database'!$C:$R,10, FALSE)),"")</f>
        <v>968021</v>
      </c>
      <c r="Y3890" s="133" t="str">
        <f>IFERROR(IF(VLOOKUP($C3890,'MSCI Database'!$C:$R,11, FALSE)="","",VLOOKUP($C3890,'MSCI Database'!$C:$R,11, FALSE)),"")</f>
        <v>2019</v>
      </c>
      <c r="Z3890" s="133" t="str">
        <f>IFERROR(IF(VLOOKUP($C3890,'MSCI Database'!$C:$R,12, FALSE)="","",VLOOKUP($C3890,'MSCI Database'!$C:$R,12, FALSE)),"")</f>
        <v>Reported</v>
      </c>
      <c r="AA3890" s="202" t="str">
        <f>IFERROR(IF(VLOOKUP($C3890,'MSCI Database'!$C:$R,13, FALSE)="","",VLOOKUP($C3890,'MSCI Database'!$C:$R,13, FALSE)),"")</f>
        <v>Robust workforce management and COVID-19 measures, but product quality issues persist</v>
      </c>
    </row>
    <row r="3891" spans="1:27" s="130" customFormat="1" ht="15" hidden="1" customHeight="1" outlineLevel="1">
      <c r="A3891" s="130" t="s">
        <v>2490</v>
      </c>
      <c r="B3891" s="130" t="s">
        <v>2491</v>
      </c>
      <c r="C3891" s="130" t="s">
        <v>2492</v>
      </c>
      <c r="D3891" s="130" t="s">
        <v>18686</v>
      </c>
      <c r="E3891" s="130" t="s">
        <v>12133</v>
      </c>
      <c r="F3891" s="215">
        <v>0.20823550096518559</v>
      </c>
      <c r="G3891" s="132" t="str">
        <f ca="1">IFERROR(_xll.BQL($A3891, "cur_mkt_cap(currency=EUR)")/1000000, " ")</f>
        <v xml:space="preserve"> </v>
      </c>
      <c r="M3891" s="308"/>
      <c r="N3891" s="215">
        <f t="shared" si="150"/>
        <v>2.2111368354485435E-3</v>
      </c>
      <c r="O3891" s="172" t="str">
        <f>IFERROR(IF(VLOOKUP($C3891,'MSCI Database'!$C:$R,2, FALSE)="","",VLOOKUP($C3891,'MSCI Database'!$C:$R,2, FALSE)),"")</f>
        <v>Pharmaceuticals</v>
      </c>
      <c r="P3891" s="186" t="str">
        <f>IFERROR(IF(VLOOKUP($C3891,'MSCI Database'!$C:$R,3, FALSE)="","",VLOOKUP($C3891,'MSCI Database'!$C:$R,3, FALSE)),"")</f>
        <v>AA</v>
      </c>
      <c r="Q3891" s="164" t="str">
        <f>IFERROR(IF(VLOOKUP($C3891,'MSCI Database'!$C:$R,4, FALSE)="","",VLOOKUP($C3891,'MSCI Database'!$C:$R,4, FALSE)),"")</f>
        <v>0</v>
      </c>
      <c r="R3891" s="164">
        <f>IFERROR(IF(VLOOKUP($C3891,'MSCI Database'!$C:$R,5, FALSE)="","",VLOOKUP($C3891,'MSCI Database'!$C:$R,5, FALSE)),"")</f>
        <v>8.5</v>
      </c>
      <c r="S3891" s="164">
        <f>IFERROR(IF(VLOOKUP($C3891,'MSCI Database'!$C:$R,6, FALSE)="","",VLOOKUP($C3891,'MSCI Database'!$C:$R,6, FALSE)),"")</f>
        <v>5.4</v>
      </c>
      <c r="T3891" s="211">
        <f>IFERROR(IF(VLOOKUP($C3891,'MSCI Database'!$C:$R,7, FALSE)="","",VLOOKUP($C3891,'MSCI Database'!$C:$R,7, FALSE)),"")</f>
        <v>5.4</v>
      </c>
      <c r="U3891" s="164">
        <f>IFERROR(IF(VLOOKUP($C3891,'MSCI Database'!$C:$R,8, FALSE)="","",VLOOKUP($C3891,'MSCI Database'!$C:$R,8, FALSE)),"")</f>
        <v>5.9</v>
      </c>
      <c r="V3891" s="175">
        <f>IFERROR(IF(VLOOKUP($C3891,'MSCI Database'!$C:$R,9, FALSE)="","",VLOOKUP($C3891,'MSCI Database'!$C:$R,9, FALSE)),"")</f>
        <v>5.6</v>
      </c>
      <c r="W3891" s="165">
        <f t="shared" ca="1" si="151"/>
        <v>0</v>
      </c>
      <c r="X3891" s="236">
        <f>IFERROR(IF(VLOOKUP($C3891,'MSCI Database'!$C:$R,10, FALSE)="","",VLOOKUP($C3891,'MSCI Database'!$C:$R,10, FALSE)),"")</f>
        <v>499516</v>
      </c>
      <c r="Y3891" s="133" t="str">
        <f>IFERROR(IF(VLOOKUP($C3891,'MSCI Database'!$C:$R,11, FALSE)="","",VLOOKUP($C3891,'MSCI Database'!$C:$R,11, FALSE)),"")</f>
        <v>2019</v>
      </c>
      <c r="Z3891" s="133" t="str">
        <f>IFERROR(IF(VLOOKUP($C3891,'MSCI Database'!$C:$R,12, FALSE)="","",VLOOKUP($C3891,'MSCI Database'!$C:$R,12, FALSE)),"")</f>
        <v>Reported</v>
      </c>
      <c r="AA3891" s="202" t="str">
        <f>IFERROR(IF(VLOOKUP($C3891,'MSCI Database'!$C:$R,13, FALSE)="","",VLOOKUP($C3891,'MSCI Database'!$C:$R,13, FALSE)),"")</f>
        <v>Employee programs appear robust, but product quality issues persist</v>
      </c>
    </row>
    <row r="3892" spans="1:27" s="130" customFormat="1" ht="15" hidden="1" customHeight="1" outlineLevel="1">
      <c r="A3892" s="130" t="s">
        <v>2824</v>
      </c>
      <c r="B3892" s="130" t="s">
        <v>2825</v>
      </c>
      <c r="C3892" s="130" t="s">
        <v>2826</v>
      </c>
      <c r="D3892" s="130" t="s">
        <v>18675</v>
      </c>
      <c r="E3892" s="130" t="s">
        <v>18674</v>
      </c>
      <c r="F3892" s="215">
        <v>1.9093752667359989E-2</v>
      </c>
      <c r="G3892" s="132" t="str">
        <f ca="1">IFERROR(_xll.BQL($A3892, "cur_mkt_cap(currency=EUR)")/1000000, " ")</f>
        <v xml:space="preserve"> </v>
      </c>
      <c r="M3892" s="308"/>
      <c r="N3892" s="215">
        <f t="shared" si="150"/>
        <v>2.0274592782717696E-4</v>
      </c>
      <c r="O3892" s="172" t="str">
        <f>IFERROR(IF(VLOOKUP($C3892,'MSCI Database'!$C:$R,2, FALSE)="","",VLOOKUP($C3892,'MSCI Database'!$C:$R,2, FALSE)),"")</f>
        <v>Beverages</v>
      </c>
      <c r="P3892" s="186" t="str">
        <f>IFERROR(IF(VLOOKUP($C3892,'MSCI Database'!$C:$R,3, FALSE)="","",VLOOKUP($C3892,'MSCI Database'!$C:$R,3, FALSE)),"")</f>
        <v>BB</v>
      </c>
      <c r="Q3892" s="164" t="str">
        <f>IFERROR(IF(VLOOKUP($C3892,'MSCI Database'!$C:$R,4, FALSE)="","",VLOOKUP($C3892,'MSCI Database'!$C:$R,4, FALSE)),"")</f>
        <v>1</v>
      </c>
      <c r="R3892" s="164">
        <f>IFERROR(IF(VLOOKUP($C3892,'MSCI Database'!$C:$R,5, FALSE)="","",VLOOKUP($C3892,'MSCI Database'!$C:$R,5, FALSE)),"")</f>
        <v>3.5</v>
      </c>
      <c r="S3892" s="164">
        <f>IFERROR(IF(VLOOKUP($C3892,'MSCI Database'!$C:$R,6, FALSE)="","",VLOOKUP($C3892,'MSCI Database'!$C:$R,6, FALSE)),"")</f>
        <v>3</v>
      </c>
      <c r="T3892" s="211">
        <f>IFERROR(IF(VLOOKUP($C3892,'MSCI Database'!$C:$R,7, FALSE)="","",VLOOKUP($C3892,'MSCI Database'!$C:$R,7, FALSE)),"")</f>
        <v>3.8</v>
      </c>
      <c r="U3892" s="164">
        <f>IFERROR(IF(VLOOKUP($C3892,'MSCI Database'!$C:$R,8, FALSE)="","",VLOOKUP($C3892,'MSCI Database'!$C:$R,8, FALSE)),"")</f>
        <v>5.0999999999999996</v>
      </c>
      <c r="V3892" s="175">
        <f>IFERROR(IF(VLOOKUP($C3892,'MSCI Database'!$C:$R,9, FALSE)="","",VLOOKUP($C3892,'MSCI Database'!$C:$R,9, FALSE)),"")</f>
        <v>3.9</v>
      </c>
      <c r="W3892" s="165">
        <f t="shared" ca="1" si="151"/>
        <v>0</v>
      </c>
      <c r="X3892" s="236">
        <f>IFERROR(IF(VLOOKUP($C3892,'MSCI Database'!$C:$R,10, FALSE)="","",VLOOKUP($C3892,'MSCI Database'!$C:$R,10, FALSE)),"")</f>
        <v>912000</v>
      </c>
      <c r="Y3892" s="133" t="str">
        <f>IFERROR(IF(VLOOKUP($C3892,'MSCI Database'!$C:$R,11, FALSE)="","",VLOOKUP($C3892,'MSCI Database'!$C:$R,11, FALSE)),"")</f>
        <v>2019</v>
      </c>
      <c r="Z3892" s="133" t="str">
        <f>IFERROR(IF(VLOOKUP($C3892,'MSCI Database'!$C:$R,12, FALSE)="","",VLOOKUP($C3892,'MSCI Database'!$C:$R,12, FALSE)),"")</f>
        <v>Reported</v>
      </c>
      <c r="AA3892" s="202" t="str">
        <f>IFERROR(IF(VLOOKUP($C3892,'MSCI Database'!$C:$R,13, FALSE)="","",VLOOKUP($C3892,'MSCI Database'!$C:$R,13, FALSE)),"")</f>
        <v>Improved board composition drives upgrade, though overall ESG initiatives lag those of its peers</v>
      </c>
    </row>
    <row r="3893" spans="1:27" s="130" customFormat="1" ht="15" hidden="1" customHeight="1" outlineLevel="1">
      <c r="A3893" s="130" t="s">
        <v>6113</v>
      </c>
      <c r="B3893" s="130" t="s">
        <v>6114</v>
      </c>
      <c r="C3893" s="130" t="s">
        <v>6115</v>
      </c>
      <c r="D3893" s="130" t="s">
        <v>12137</v>
      </c>
      <c r="E3893" s="130" t="s">
        <v>18688</v>
      </c>
      <c r="F3893" s="215">
        <v>5.1665687943439611E-3</v>
      </c>
      <c r="G3893" s="132" t="str">
        <f ca="1">IFERROR(_xll.BQL($A3893, "cur_mkt_cap(currency=EUR)")/1000000, " ")</f>
        <v xml:space="preserve"> </v>
      </c>
      <c r="M3893" s="308"/>
      <c r="N3893" s="215">
        <f t="shared" si="150"/>
        <v>5.486091718800078E-5</v>
      </c>
      <c r="O3893" s="172" t="str">
        <f>IFERROR(IF(VLOOKUP($C3893,'MSCI Database'!$C:$R,2, FALSE)="","",VLOOKUP($C3893,'MSCI Database'!$C:$R,2, FALSE)),"")</f>
        <v>Diversified Financials</v>
      </c>
      <c r="P3893" s="186" t="str">
        <f>IFERROR(IF(VLOOKUP($C3893,'MSCI Database'!$C:$R,3, FALSE)="","",VLOOKUP($C3893,'MSCI Database'!$C:$R,3, FALSE)),"")</f>
        <v>A</v>
      </c>
      <c r="Q3893" s="164" t="str">
        <f>IFERROR(IF(VLOOKUP($C3893,'MSCI Database'!$C:$R,4, FALSE)="","",VLOOKUP($C3893,'MSCI Database'!$C:$R,4, FALSE)),"")</f>
        <v>0</v>
      </c>
      <c r="R3893" s="164">
        <f>IFERROR(IF(VLOOKUP($C3893,'MSCI Database'!$C:$R,5, FALSE)="","",VLOOKUP($C3893,'MSCI Database'!$C:$R,5, FALSE)),"")</f>
        <v>6.5</v>
      </c>
      <c r="S3893" s="164">
        <f>IFERROR(IF(VLOOKUP($C3893,'MSCI Database'!$C:$R,6, FALSE)="","",VLOOKUP($C3893,'MSCI Database'!$C:$R,6, FALSE)),"")</f>
        <v>9.6</v>
      </c>
      <c r="T3893" s="211">
        <f>IFERROR(IF(VLOOKUP($C3893,'MSCI Database'!$C:$R,7, FALSE)="","",VLOOKUP($C3893,'MSCI Database'!$C:$R,7, FALSE)),"")</f>
        <v>4.4000000000000004</v>
      </c>
      <c r="U3893" s="164">
        <f>IFERROR(IF(VLOOKUP($C3893,'MSCI Database'!$C:$R,8, FALSE)="","",VLOOKUP($C3893,'MSCI Database'!$C:$R,8, FALSE)),"")</f>
        <v>5.5</v>
      </c>
      <c r="V3893" s="175">
        <f>IFERROR(IF(VLOOKUP($C3893,'MSCI Database'!$C:$R,9, FALSE)="","",VLOOKUP($C3893,'MSCI Database'!$C:$R,9, FALSE)),"")</f>
        <v>5</v>
      </c>
      <c r="W3893" s="165">
        <f t="shared" ca="1" si="151"/>
        <v>0</v>
      </c>
      <c r="X3893" s="236">
        <f>IFERROR(IF(VLOOKUP($C3893,'MSCI Database'!$C:$R,10, FALSE)="","",VLOOKUP($C3893,'MSCI Database'!$C:$R,10, FALSE)),"")</f>
        <v>21511</v>
      </c>
      <c r="Y3893" s="133" t="str">
        <f>IFERROR(IF(VLOOKUP($C3893,'MSCI Database'!$C:$R,11, FALSE)="","",VLOOKUP($C3893,'MSCI Database'!$C:$R,11, FALSE)),"")</f>
        <v>2019</v>
      </c>
      <c r="Z3893" s="133" t="str">
        <f>IFERROR(IF(VLOOKUP($C3893,'MSCI Database'!$C:$R,12, FALSE)="","",VLOOKUP($C3893,'MSCI Database'!$C:$R,12, FALSE)),"")</f>
        <v>Reported</v>
      </c>
      <c r="AA3893" s="202" t="str">
        <f>IFERROR(IF(VLOOKUP($C3893,'MSCI Database'!$C:$R,13, FALSE)="","",VLOOKUP($C3893,'MSCI Database'!$C:$R,13, FALSE)),"")</f>
        <v>Lagging consumer protection and corporate governance practices</v>
      </c>
    </row>
    <row r="3894" spans="1:27" s="130" customFormat="1" ht="15" hidden="1" customHeight="1" outlineLevel="1">
      <c r="A3894" s="130" t="s">
        <v>5433</v>
      </c>
      <c r="B3894" s="130" t="s">
        <v>5434</v>
      </c>
      <c r="C3894" s="130" t="s">
        <v>5435</v>
      </c>
      <c r="D3894" s="130" t="s">
        <v>12153</v>
      </c>
      <c r="E3894" s="130" t="s">
        <v>18673</v>
      </c>
      <c r="F3894" s="215">
        <v>2.944936601828479E-3</v>
      </c>
      <c r="G3894" s="132" t="str">
        <f ca="1">IFERROR(_xll.BQL($A3894, "cur_mkt_cap(currency=EUR)")/1000000, " ")</f>
        <v xml:space="preserve"> </v>
      </c>
      <c r="M3894" s="308"/>
      <c r="N3894" s="215">
        <f t="shared" si="150"/>
        <v>3.127064198074602E-5</v>
      </c>
      <c r="O3894" s="172" t="str">
        <f>IFERROR(IF(VLOOKUP($C3894,'MSCI Database'!$C:$R,2, FALSE)="","",VLOOKUP($C3894,'MSCI Database'!$C:$R,2, FALSE)),"")</f>
        <v>Industrial Conglomerates</v>
      </c>
      <c r="P3894" s="186" t="str">
        <f>IFERROR(IF(VLOOKUP($C3894,'MSCI Database'!$C:$R,3, FALSE)="","",VLOOKUP($C3894,'MSCI Database'!$C:$R,3, FALSE)),"")</f>
        <v>BB</v>
      </c>
      <c r="Q3894" s="164" t="str">
        <f>IFERROR(IF(VLOOKUP($C3894,'MSCI Database'!$C:$R,4, FALSE)="","",VLOOKUP($C3894,'MSCI Database'!$C:$R,4, FALSE)),"")</f>
        <v>0</v>
      </c>
      <c r="R3894" s="164">
        <f>IFERROR(IF(VLOOKUP($C3894,'MSCI Database'!$C:$R,5, FALSE)="","",VLOOKUP($C3894,'MSCI Database'!$C:$R,5, FALSE)),"")</f>
        <v>3.9</v>
      </c>
      <c r="S3894" s="164">
        <f>IFERROR(IF(VLOOKUP($C3894,'MSCI Database'!$C:$R,6, FALSE)="","",VLOOKUP($C3894,'MSCI Database'!$C:$R,6, FALSE)),"")</f>
        <v>3.4</v>
      </c>
      <c r="T3894" s="211">
        <f>IFERROR(IF(VLOOKUP($C3894,'MSCI Database'!$C:$R,7, FALSE)="","",VLOOKUP($C3894,'MSCI Database'!$C:$R,7, FALSE)),"")</f>
        <v>5</v>
      </c>
      <c r="U3894" s="164">
        <f>IFERROR(IF(VLOOKUP($C3894,'MSCI Database'!$C:$R,8, FALSE)="","",VLOOKUP($C3894,'MSCI Database'!$C:$R,8, FALSE)),"")</f>
        <v>2.2999999999999998</v>
      </c>
      <c r="V3894" s="175">
        <f>IFERROR(IF(VLOOKUP($C3894,'MSCI Database'!$C:$R,9, FALSE)="","",VLOOKUP($C3894,'MSCI Database'!$C:$R,9, FALSE)),"")</f>
        <v>3.6</v>
      </c>
      <c r="W3894" s="165">
        <f t="shared" ca="1" si="151"/>
        <v>0</v>
      </c>
      <c r="X3894" s="236">
        <f>IFERROR(IF(VLOOKUP($C3894,'MSCI Database'!$C:$R,10, FALSE)="","",VLOOKUP($C3894,'MSCI Database'!$C:$R,10, FALSE)),"")</f>
        <v>2979600</v>
      </c>
      <c r="Y3894" s="133" t="str">
        <f>IFERROR(IF(VLOOKUP($C3894,'MSCI Database'!$C:$R,11, FALSE)="","",VLOOKUP($C3894,'MSCI Database'!$C:$R,11, FALSE)),"")</f>
        <v>2019</v>
      </c>
      <c r="Z3894" s="133" t="str">
        <f>IFERROR(IF(VLOOKUP($C3894,'MSCI Database'!$C:$R,12, FALSE)="","",VLOOKUP($C3894,'MSCI Database'!$C:$R,12, FALSE)),"")</f>
        <v>Reported</v>
      </c>
      <c r="AA3894" s="202" t="str">
        <f>IFERROR(IF(VLOOKUP($C3894,'MSCI Database'!$C:$R,13, FALSE)="","",VLOOKUP($C3894,'MSCI Database'!$C:$R,13, FALSE)),"")</f>
        <v>COVID-19 headwinds impact diversified businesses; relatively weak governance practices</v>
      </c>
    </row>
    <row r="3895" spans="1:27" s="130" customFormat="1" ht="15" hidden="1" customHeight="1" outlineLevel="1">
      <c r="A3895" s="130" t="s">
        <v>7016</v>
      </c>
      <c r="B3895" s="130" t="s">
        <v>7017</v>
      </c>
      <c r="C3895" s="130" t="s">
        <v>7018</v>
      </c>
      <c r="D3895" s="130" t="s">
        <v>12128</v>
      </c>
      <c r="E3895" s="130" t="s">
        <v>18689</v>
      </c>
      <c r="F3895" s="215">
        <v>0.146688457615745</v>
      </c>
      <c r="G3895" s="132" t="str">
        <f ca="1">IFERROR(_xll.BQL($A3895, "cur_mkt_cap(currency=EUR)")/1000000, " ")</f>
        <v xml:space="preserve"> </v>
      </c>
      <c r="M3895" s="308"/>
      <c r="N3895" s="215">
        <f t="shared" si="150"/>
        <v>1.5576030526299801E-3</v>
      </c>
      <c r="O3895" s="172" t="str">
        <f>IFERROR(IF(VLOOKUP($C3895,'MSCI Database'!$C:$R,2, FALSE)="","",VLOOKUP($C3895,'MSCI Database'!$C:$R,2, FALSE)),"")</f>
        <v>Software &amp; Services</v>
      </c>
      <c r="P3895" s="186" t="str">
        <f>IFERROR(IF(VLOOKUP($C3895,'MSCI Database'!$C:$R,3, FALSE)="","",VLOOKUP($C3895,'MSCI Database'!$C:$R,3, FALSE)),"")</f>
        <v>BBB</v>
      </c>
      <c r="Q3895" s="164" t="str">
        <f>IFERROR(IF(VLOOKUP($C3895,'MSCI Database'!$C:$R,4, FALSE)="","",VLOOKUP($C3895,'MSCI Database'!$C:$R,4, FALSE)),"")</f>
        <v>1</v>
      </c>
      <c r="R3895" s="164">
        <f>IFERROR(IF(VLOOKUP($C3895,'MSCI Database'!$C:$R,5, FALSE)="","",VLOOKUP($C3895,'MSCI Database'!$C:$R,5, FALSE)),"")</f>
        <v>5</v>
      </c>
      <c r="S3895" s="164">
        <f>IFERROR(IF(VLOOKUP($C3895,'MSCI Database'!$C:$R,6, FALSE)="","",VLOOKUP($C3895,'MSCI Database'!$C:$R,6, FALSE)),"")</f>
        <v>8.6999999999999993</v>
      </c>
      <c r="T3895" s="211">
        <f>IFERROR(IF(VLOOKUP($C3895,'MSCI Database'!$C:$R,7, FALSE)="","",VLOOKUP($C3895,'MSCI Database'!$C:$R,7, FALSE)),"")</f>
        <v>4.3</v>
      </c>
      <c r="U3895" s="164">
        <f>IFERROR(IF(VLOOKUP($C3895,'MSCI Database'!$C:$R,8, FALSE)="","",VLOOKUP($C3895,'MSCI Database'!$C:$R,8, FALSE)),"")</f>
        <v>3.8</v>
      </c>
      <c r="V3895" s="175">
        <f>IFERROR(IF(VLOOKUP($C3895,'MSCI Database'!$C:$R,9, FALSE)="","",VLOOKUP($C3895,'MSCI Database'!$C:$R,9, FALSE)),"")</f>
        <v>4.3</v>
      </c>
      <c r="W3895" s="165">
        <f t="shared" ca="1" si="151"/>
        <v>0</v>
      </c>
      <c r="X3895" s="236">
        <f>IFERROR(IF(VLOOKUP($C3895,'MSCI Database'!$C:$R,10, FALSE)="","",VLOOKUP($C3895,'MSCI Database'!$C:$R,10, FALSE)),"")</f>
        <v>110198</v>
      </c>
      <c r="Y3895" s="133" t="str">
        <f>IFERROR(IF(VLOOKUP($C3895,'MSCI Database'!$C:$R,11, FALSE)="","",VLOOKUP($C3895,'MSCI Database'!$C:$R,11, FALSE)),"")</f>
        <v>2019</v>
      </c>
      <c r="Z3895" s="133" t="str">
        <f>IFERROR(IF(VLOOKUP($C3895,'MSCI Database'!$C:$R,12, FALSE)="","",VLOOKUP($C3895,'MSCI Database'!$C:$R,12, FALSE)),"")</f>
        <v>Reported</v>
      </c>
      <c r="AA3895" s="202" t="str">
        <f>IFERROR(IF(VLOOKUP($C3895,'MSCI Database'!$C:$R,13, FALSE)="","",VLOOKUP($C3895,'MSCI Database'!$C:$R,13, FALSE)),"")</f>
        <v>Enhancements in talent management drive the upgrade</v>
      </c>
    </row>
    <row r="3896" spans="1:27" s="130" customFormat="1" ht="15" hidden="1" customHeight="1" outlineLevel="1">
      <c r="A3896" s="130" t="s">
        <v>5005</v>
      </c>
      <c r="B3896" s="130" t="s">
        <v>5006</v>
      </c>
      <c r="C3896" s="130" t="s">
        <v>5007</v>
      </c>
      <c r="D3896" s="130" t="s">
        <v>12137</v>
      </c>
      <c r="E3896" s="130" t="s">
        <v>18689</v>
      </c>
      <c r="F3896" s="215">
        <v>5.0750735267422811E-3</v>
      </c>
      <c r="G3896" s="132" t="str">
        <f ca="1">IFERROR(_xll.BQL($A3896, "cur_mkt_cap(currency=EUR)")/1000000, " ")</f>
        <v xml:space="preserve"> </v>
      </c>
      <c r="M3896" s="308"/>
      <c r="N3896" s="215">
        <f t="shared" si="150"/>
        <v>5.38893798875617E-5</v>
      </c>
      <c r="O3896" s="172" t="str">
        <f>IFERROR(IF(VLOOKUP($C3896,'MSCI Database'!$C:$R,2, FALSE)="","",VLOOKUP($C3896,'MSCI Database'!$C:$R,2, FALSE)),"")</f>
        <v>Electronic Equipment, Instruments &amp; Components</v>
      </c>
      <c r="P3896" s="186" t="str">
        <f>IFERROR(IF(VLOOKUP($C3896,'MSCI Database'!$C:$R,3, FALSE)="","",VLOOKUP($C3896,'MSCI Database'!$C:$R,3, FALSE)),"")</f>
        <v>B</v>
      </c>
      <c r="Q3896" s="164" t="str">
        <f>IFERROR(IF(VLOOKUP($C3896,'MSCI Database'!$C:$R,4, FALSE)="","",VLOOKUP($C3896,'MSCI Database'!$C:$R,4, FALSE)),"")</f>
        <v>0</v>
      </c>
      <c r="R3896" s="164">
        <f>IFERROR(IF(VLOOKUP($C3896,'MSCI Database'!$C:$R,5, FALSE)="","",VLOOKUP($C3896,'MSCI Database'!$C:$R,5, FALSE)),"")</f>
        <v>1.5</v>
      </c>
      <c r="S3896" s="164">
        <f>IFERROR(IF(VLOOKUP($C3896,'MSCI Database'!$C:$R,6, FALSE)="","",VLOOKUP($C3896,'MSCI Database'!$C:$R,6, FALSE)),"")</f>
        <v>4.4000000000000004</v>
      </c>
      <c r="T3896" s="211">
        <f>IFERROR(IF(VLOOKUP($C3896,'MSCI Database'!$C:$R,7, FALSE)="","",VLOOKUP($C3896,'MSCI Database'!$C:$R,7, FALSE)),"")</f>
        <v>3</v>
      </c>
      <c r="U3896" s="164">
        <f>IFERROR(IF(VLOOKUP($C3896,'MSCI Database'!$C:$R,8, FALSE)="","",VLOOKUP($C3896,'MSCI Database'!$C:$R,8, FALSE)),"")</f>
        <v>3.9</v>
      </c>
      <c r="V3896" s="175">
        <f>IFERROR(IF(VLOOKUP($C3896,'MSCI Database'!$C:$R,9, FALSE)="","",VLOOKUP($C3896,'MSCI Database'!$C:$R,9, FALSE)),"")</f>
        <v>3.5</v>
      </c>
      <c r="W3896" s="165">
        <f t="shared" ca="1" si="151"/>
        <v>0</v>
      </c>
      <c r="X3896" s="236">
        <f>IFERROR(IF(VLOOKUP($C3896,'MSCI Database'!$C:$R,10, FALSE)="","",VLOOKUP($C3896,'MSCI Database'!$C:$R,10, FALSE)),"")</f>
        <v>732672</v>
      </c>
      <c r="Y3896" s="133" t="str">
        <f>IFERROR(IF(VLOOKUP($C3896,'MSCI Database'!$C:$R,11, FALSE)="","",VLOOKUP($C3896,'MSCI Database'!$C:$R,11, FALSE)),"")</f>
        <v>2019</v>
      </c>
      <c r="Z3896" s="133" t="str">
        <f>IFERROR(IF(VLOOKUP($C3896,'MSCI Database'!$C:$R,12, FALSE)="","",VLOOKUP($C3896,'MSCI Database'!$C:$R,12, FALSE)),"")</f>
        <v>Reported</v>
      </c>
      <c r="AA3896" s="202" t="str">
        <f>IFERROR(IF(VLOOKUP($C3896,'MSCI Database'!$C:$R,13, FALSE)="","",VLOOKUP($C3896,'MSCI Database'!$C:$R,13, FALSE)),"")</f>
        <v>Poor relative chemical safety management, ongoing labor controversy</v>
      </c>
    </row>
    <row r="3897" spans="1:27" s="130" customFormat="1" ht="15" hidden="1" customHeight="1" outlineLevel="1">
      <c r="A3897" s="130" t="s">
        <v>6185</v>
      </c>
      <c r="B3897" s="130" t="s">
        <v>6186</v>
      </c>
      <c r="C3897" s="130" t="s">
        <v>6187</v>
      </c>
      <c r="D3897" s="130" t="s">
        <v>12137</v>
      </c>
      <c r="E3897" s="130" t="s">
        <v>18688</v>
      </c>
      <c r="F3897" s="215">
        <v>5.0903219846748461E-3</v>
      </c>
      <c r="G3897" s="132" t="str">
        <f ca="1">IFERROR(_xll.BQL($A3897, "cur_mkt_cap(currency=EUR)")/1000000, " ")</f>
        <v xml:space="preserve"> </v>
      </c>
      <c r="M3897" s="308"/>
      <c r="N3897" s="215">
        <f t="shared" si="150"/>
        <v>5.4051294771729888E-5</v>
      </c>
      <c r="O3897" s="172" t="str">
        <f>IFERROR(IF(VLOOKUP($C3897,'MSCI Database'!$C:$R,2, FALSE)="","",VLOOKUP($C3897,'MSCI Database'!$C:$R,2, FALSE)),"")</f>
        <v>Banks</v>
      </c>
      <c r="P3897" s="186" t="str">
        <f>IFERROR(IF(VLOOKUP($C3897,'MSCI Database'!$C:$R,3, FALSE)="","",VLOOKUP($C3897,'MSCI Database'!$C:$R,3, FALSE)),"")</f>
        <v>A</v>
      </c>
      <c r="Q3897" s="164" t="str">
        <f>IFERROR(IF(VLOOKUP($C3897,'MSCI Database'!$C:$R,4, FALSE)="","",VLOOKUP($C3897,'MSCI Database'!$C:$R,4, FALSE)),"")</f>
        <v>1</v>
      </c>
      <c r="R3897" s="164">
        <f>IFERROR(IF(VLOOKUP($C3897,'MSCI Database'!$C:$R,5, FALSE)="","",VLOOKUP($C3897,'MSCI Database'!$C:$R,5, FALSE)),"")</f>
        <v>6.7</v>
      </c>
      <c r="S3897" s="164">
        <f>IFERROR(IF(VLOOKUP($C3897,'MSCI Database'!$C:$R,6, FALSE)="","",VLOOKUP($C3897,'MSCI Database'!$C:$R,6, FALSE)),"")</f>
        <v>3.1</v>
      </c>
      <c r="T3897" s="211">
        <f>IFERROR(IF(VLOOKUP($C3897,'MSCI Database'!$C:$R,7, FALSE)="","",VLOOKUP($C3897,'MSCI Database'!$C:$R,7, FALSE)),"")</f>
        <v>4.3</v>
      </c>
      <c r="U3897" s="164">
        <f>IFERROR(IF(VLOOKUP($C3897,'MSCI Database'!$C:$R,8, FALSE)="","",VLOOKUP($C3897,'MSCI Database'!$C:$R,8, FALSE)),"")</f>
        <v>4.5999999999999996</v>
      </c>
      <c r="V3897" s="175">
        <f>IFERROR(IF(VLOOKUP($C3897,'MSCI Database'!$C:$R,9, FALSE)="","",VLOOKUP($C3897,'MSCI Database'!$C:$R,9, FALSE)),"")</f>
        <v>4.3</v>
      </c>
      <c r="W3897" s="165">
        <f t="shared" ca="1" si="151"/>
        <v>0</v>
      </c>
      <c r="X3897" s="236">
        <f>IFERROR(IF(VLOOKUP($C3897,'MSCI Database'!$C:$R,10, FALSE)="","",VLOOKUP($C3897,'MSCI Database'!$C:$R,10, FALSE)),"")</f>
        <v>8741</v>
      </c>
      <c r="Y3897" s="133" t="str">
        <f>IFERROR(IF(VLOOKUP($C3897,'MSCI Database'!$C:$R,11, FALSE)="","",VLOOKUP($C3897,'MSCI Database'!$C:$R,11, FALSE)),"")</f>
        <v>2019</v>
      </c>
      <c r="Z3897" s="133" t="str">
        <f>IFERROR(IF(VLOOKUP($C3897,'MSCI Database'!$C:$R,12, FALSE)="","",VLOOKUP($C3897,'MSCI Database'!$C:$R,12, FALSE)),"")</f>
        <v>Reported</v>
      </c>
      <c r="AA3897" s="202" t="str">
        <f>IFERROR(IF(VLOOKUP($C3897,'MSCI Database'!$C:$R,13, FALSE)="","",VLOOKUP($C3897,'MSCI Database'!$C:$R,13, FALSE)),"")</f>
        <v>Increased focus on anti-money laundering efforts and whistleblower protection</v>
      </c>
    </row>
    <row r="3898" spans="1:27" s="130" customFormat="1" ht="15" hidden="1" customHeight="1" outlineLevel="1">
      <c r="A3898" s="130" t="s">
        <v>7287</v>
      </c>
      <c r="B3898" s="130" t="s">
        <v>7288</v>
      </c>
      <c r="C3898" s="130" t="s">
        <v>7289</v>
      </c>
      <c r="D3898" s="130" t="s">
        <v>12128</v>
      </c>
      <c r="E3898" s="130" t="s">
        <v>12133</v>
      </c>
      <c r="F3898" s="215">
        <v>0.1432560143732951</v>
      </c>
      <c r="G3898" s="132" t="str">
        <f ca="1">IFERROR(_xll.BQL($A3898, "cur_mkt_cap(currency=EUR)")/1000000, " ")</f>
        <v xml:space="preserve"> </v>
      </c>
      <c r="M3898" s="308"/>
      <c r="N3898" s="215">
        <f t="shared" si="150"/>
        <v>1.5211558490850078E-3</v>
      </c>
      <c r="O3898" s="172" t="str">
        <f>IFERROR(IF(VLOOKUP($C3898,'MSCI Database'!$C:$R,2, FALSE)="","",VLOOKUP($C3898,'MSCI Database'!$C:$R,2, FALSE)),"")</f>
        <v>Health Care Equipment &amp; Supplies</v>
      </c>
      <c r="P3898" s="186" t="str">
        <f>IFERROR(IF(VLOOKUP($C3898,'MSCI Database'!$C:$R,3, FALSE)="","",VLOOKUP($C3898,'MSCI Database'!$C:$R,3, FALSE)),"")</f>
        <v>BBB</v>
      </c>
      <c r="Q3898" s="164" t="str">
        <f>IFERROR(IF(VLOOKUP($C3898,'MSCI Database'!$C:$R,4, FALSE)="","",VLOOKUP($C3898,'MSCI Database'!$C:$R,4, FALSE)),"")</f>
        <v>1</v>
      </c>
      <c r="R3898" s="164">
        <f>IFERROR(IF(VLOOKUP($C3898,'MSCI Database'!$C:$R,5, FALSE)="","",VLOOKUP($C3898,'MSCI Database'!$C:$R,5, FALSE)),"")</f>
        <v>5.3</v>
      </c>
      <c r="S3898" s="164">
        <f>IFERROR(IF(VLOOKUP($C3898,'MSCI Database'!$C:$R,6, FALSE)="","",VLOOKUP($C3898,'MSCI Database'!$C:$R,6, FALSE)),"")</f>
        <v>8</v>
      </c>
      <c r="T3898" s="211">
        <f>IFERROR(IF(VLOOKUP($C3898,'MSCI Database'!$C:$R,7, FALSE)="","",VLOOKUP($C3898,'MSCI Database'!$C:$R,7, FALSE)),"")</f>
        <v>4.3</v>
      </c>
      <c r="U3898" s="164">
        <f>IFERROR(IF(VLOOKUP($C3898,'MSCI Database'!$C:$R,8, FALSE)="","",VLOOKUP($C3898,'MSCI Database'!$C:$R,8, FALSE)),"")</f>
        <v>6.7</v>
      </c>
      <c r="V3898" s="175">
        <f>IFERROR(IF(VLOOKUP($C3898,'MSCI Database'!$C:$R,9, FALSE)="","",VLOOKUP($C3898,'MSCI Database'!$C:$R,9, FALSE)),"")</f>
        <v>5.4</v>
      </c>
      <c r="W3898" s="165">
        <f t="shared" ca="1" si="151"/>
        <v>0</v>
      </c>
      <c r="X3898" s="236">
        <f>IFERROR(IF(VLOOKUP($C3898,'MSCI Database'!$C:$R,10, FALSE)="","",VLOOKUP($C3898,'MSCI Database'!$C:$R,10, FALSE)),"")</f>
        <v>83824</v>
      </c>
      <c r="Y3898" s="133" t="str">
        <f>IFERROR(IF(VLOOKUP($C3898,'MSCI Database'!$C:$R,11, FALSE)="","",VLOOKUP($C3898,'MSCI Database'!$C:$R,11, FALSE)),"")</f>
        <v>2019</v>
      </c>
      <c r="Z3898" s="133" t="str">
        <f>IFERROR(IF(VLOOKUP($C3898,'MSCI Database'!$C:$R,12, FALSE)="","",VLOOKUP($C3898,'MSCI Database'!$C:$R,12, FALSE)),"")</f>
        <v>E.Segmt-Moderately Low</v>
      </c>
      <c r="AA3898" s="202" t="str">
        <f>IFERROR(IF(VLOOKUP($C3898,'MSCI Database'!$C:$R,13, FALSE)="","",VLOOKUP($C3898,'MSCI Database'!$C:$R,13, FALSE)),"")</f>
        <v>Strong corporate governance practices, but ongoing product liability lawsuits</v>
      </c>
    </row>
    <row r="3899" spans="1:27" s="130" customFormat="1" ht="15" hidden="1" customHeight="1" outlineLevel="1">
      <c r="A3899" s="130" t="s">
        <v>879</v>
      </c>
      <c r="B3899" s="130" t="s">
        <v>880</v>
      </c>
      <c r="C3899" s="130" t="s">
        <v>881</v>
      </c>
      <c r="D3899" s="130" t="s">
        <v>12135</v>
      </c>
      <c r="E3899" s="130" t="s">
        <v>18688</v>
      </c>
      <c r="F3899" s="215">
        <v>0.11397417526759809</v>
      </c>
      <c r="G3899" s="132" t="str">
        <f ca="1">IFERROR(_xll.BQL($A3899, "cur_mkt_cap(currency=EUR)")/1000000, " ")</f>
        <v xml:space="preserve"> </v>
      </c>
      <c r="M3899" s="308"/>
      <c r="N3899" s="215">
        <f t="shared" si="150"/>
        <v>1.2102283042802961E-3</v>
      </c>
      <c r="O3899" s="172" t="str">
        <f>IFERROR(IF(VLOOKUP($C3899,'MSCI Database'!$C:$R,2, FALSE)="","",VLOOKUP($C3899,'MSCI Database'!$C:$R,2, FALSE)),"")</f>
        <v>Banks</v>
      </c>
      <c r="P3899" s="186" t="str">
        <f>IFERROR(IF(VLOOKUP($C3899,'MSCI Database'!$C:$R,3, FALSE)="","",VLOOKUP($C3899,'MSCI Database'!$C:$R,3, FALSE)),"")</f>
        <v>AA</v>
      </c>
      <c r="Q3899" s="164" t="str">
        <f>IFERROR(IF(VLOOKUP($C3899,'MSCI Database'!$C:$R,4, FALSE)="","",VLOOKUP($C3899,'MSCI Database'!$C:$R,4, FALSE)),"")</f>
        <v>0</v>
      </c>
      <c r="R3899" s="164">
        <f>IFERROR(IF(VLOOKUP($C3899,'MSCI Database'!$C:$R,5, FALSE)="","",VLOOKUP($C3899,'MSCI Database'!$C:$R,5, FALSE)),"")</f>
        <v>7.9</v>
      </c>
      <c r="S3899" s="164">
        <f>IFERROR(IF(VLOOKUP($C3899,'MSCI Database'!$C:$R,6, FALSE)="","",VLOOKUP($C3899,'MSCI Database'!$C:$R,6, FALSE)),"")</f>
        <v>9.5</v>
      </c>
      <c r="T3899" s="211">
        <f>IFERROR(IF(VLOOKUP($C3899,'MSCI Database'!$C:$R,7, FALSE)="","",VLOOKUP($C3899,'MSCI Database'!$C:$R,7, FALSE)),"")</f>
        <v>5.6</v>
      </c>
      <c r="U3899" s="164">
        <f>IFERROR(IF(VLOOKUP($C3899,'MSCI Database'!$C:$R,8, FALSE)="","",VLOOKUP($C3899,'MSCI Database'!$C:$R,8, FALSE)),"")</f>
        <v>5.4</v>
      </c>
      <c r="V3899" s="175">
        <f>IFERROR(IF(VLOOKUP($C3899,'MSCI Database'!$C:$R,9, FALSE)="","",VLOOKUP($C3899,'MSCI Database'!$C:$R,9, FALSE)),"")</f>
        <v>6</v>
      </c>
      <c r="W3899" s="165">
        <f t="shared" ca="1" si="151"/>
        <v>0</v>
      </c>
      <c r="X3899" s="236">
        <f>IFERROR(IF(VLOOKUP($C3899,'MSCI Database'!$C:$R,10, FALSE)="","",VLOOKUP($C3899,'MSCI Database'!$C:$R,10, FALSE)),"")</f>
        <v>114614</v>
      </c>
      <c r="Y3899" s="133" t="str">
        <f>IFERROR(IF(VLOOKUP($C3899,'MSCI Database'!$C:$R,11, FALSE)="","",VLOOKUP($C3899,'MSCI Database'!$C:$R,11, FALSE)),"")</f>
        <v>2019</v>
      </c>
      <c r="Z3899" s="133" t="str">
        <f>IFERROR(IF(VLOOKUP($C3899,'MSCI Database'!$C:$R,12, FALSE)="","",VLOOKUP($C3899,'MSCI Database'!$C:$R,12, FALSE)),"")</f>
        <v>Reported</v>
      </c>
      <c r="AA3899" s="202" t="str">
        <f>IFERROR(IF(VLOOKUP($C3899,'MSCI Database'!$C:$R,13, FALSE)="","",VLOOKUP($C3899,'MSCI Database'!$C:$R,13, FALSE)),"")</f>
        <v>Corporate governance continues to lead peers; improved ESG focus in lending and employee engagement</v>
      </c>
    </row>
    <row r="3900" spans="1:27" s="130" customFormat="1" ht="15" hidden="1" customHeight="1" outlineLevel="1">
      <c r="A3900" s="130" t="s">
        <v>6367</v>
      </c>
      <c r="B3900" s="130" t="s">
        <v>6368</v>
      </c>
      <c r="C3900" s="130" t="s">
        <v>6369</v>
      </c>
      <c r="D3900" s="130" t="s">
        <v>12128</v>
      </c>
      <c r="E3900" s="130" t="s">
        <v>12133</v>
      </c>
      <c r="F3900" s="215">
        <v>0.14241596191658029</v>
      </c>
      <c r="G3900" s="132" t="str">
        <f ca="1">IFERROR(_xll.BQL($A3900, "cur_mkt_cap(currency=EUR)")/1000000, " ")</f>
        <v xml:space="preserve"> </v>
      </c>
      <c r="M3900" s="308"/>
      <c r="N3900" s="215">
        <f t="shared" si="150"/>
        <v>1.5122357998035851E-3</v>
      </c>
      <c r="O3900" s="172" t="str">
        <f>IFERROR(IF(VLOOKUP($C3900,'MSCI Database'!$C:$R,2, FALSE)="","",VLOOKUP($C3900,'MSCI Database'!$C:$R,2, FALSE)),"")</f>
        <v>Health Care Providers &amp; Services</v>
      </c>
      <c r="P3900" s="186" t="str">
        <f>IFERROR(IF(VLOOKUP($C3900,'MSCI Database'!$C:$R,3, FALSE)="","",VLOOKUP($C3900,'MSCI Database'!$C:$R,3, FALSE)),"")</f>
        <v>BBB</v>
      </c>
      <c r="Q3900" s="164" t="str">
        <f>IFERROR(IF(VLOOKUP($C3900,'MSCI Database'!$C:$R,4, FALSE)="","",VLOOKUP($C3900,'MSCI Database'!$C:$R,4, FALSE)),"")</f>
        <v>1</v>
      </c>
      <c r="R3900" s="164">
        <f>IFERROR(IF(VLOOKUP($C3900,'MSCI Database'!$C:$R,5, FALSE)="","",VLOOKUP($C3900,'MSCI Database'!$C:$R,5, FALSE)),"")</f>
        <v>5.2</v>
      </c>
      <c r="S3900" s="164">
        <f>IFERROR(IF(VLOOKUP($C3900,'MSCI Database'!$C:$R,6, FALSE)="","",VLOOKUP($C3900,'MSCI Database'!$C:$R,6, FALSE)),"")</f>
        <v>10</v>
      </c>
      <c r="T3900" s="211">
        <f>IFERROR(IF(VLOOKUP($C3900,'MSCI Database'!$C:$R,7, FALSE)="","",VLOOKUP($C3900,'MSCI Database'!$C:$R,7, FALSE)),"")</f>
        <v>3.2</v>
      </c>
      <c r="U3900" s="164">
        <f>IFERROR(IF(VLOOKUP($C3900,'MSCI Database'!$C:$R,8, FALSE)="","",VLOOKUP($C3900,'MSCI Database'!$C:$R,8, FALSE)),"")</f>
        <v>6.2</v>
      </c>
      <c r="V3900" s="175">
        <f>IFERROR(IF(VLOOKUP($C3900,'MSCI Database'!$C:$R,9, FALSE)="","",VLOOKUP($C3900,'MSCI Database'!$C:$R,9, FALSE)),"")</f>
        <v>4.5999999999999996</v>
      </c>
      <c r="W3900" s="165">
        <f t="shared" ca="1" si="151"/>
        <v>0</v>
      </c>
      <c r="X3900" s="236">
        <f>IFERROR(IF(VLOOKUP($C3900,'MSCI Database'!$C:$R,10, FALSE)="","",VLOOKUP($C3900,'MSCI Database'!$C:$R,10, FALSE)),"")</f>
        <v>118736</v>
      </c>
      <c r="Y3900" s="133" t="str">
        <f>IFERROR(IF(VLOOKUP($C3900,'MSCI Database'!$C:$R,11, FALSE)="","",VLOOKUP($C3900,'MSCI Database'!$C:$R,11, FALSE)),"")</f>
        <v>2019</v>
      </c>
      <c r="Z3900" s="133" t="str">
        <f>IFERROR(IF(VLOOKUP($C3900,'MSCI Database'!$C:$R,12, FALSE)="","",VLOOKUP($C3900,'MSCI Database'!$C:$R,12, FALSE)),"")</f>
        <v>Reported</v>
      </c>
      <c r="AA3900" s="202" t="str">
        <f>IFERROR(IF(VLOOKUP($C3900,'MSCI Database'!$C:$R,13, FALSE)="","",VLOOKUP($C3900,'MSCI Database'!$C:$R,13, FALSE)),"")</f>
        <v>Improved programs to address challenges related to data security</v>
      </c>
    </row>
    <row r="3901" spans="1:27" s="130" customFormat="1" ht="15" hidden="1" customHeight="1" outlineLevel="1">
      <c r="A3901" s="130" t="s">
        <v>6564</v>
      </c>
      <c r="B3901" s="130" t="s">
        <v>6565</v>
      </c>
      <c r="C3901" s="130" t="s">
        <v>6566</v>
      </c>
      <c r="D3901" s="130" t="s">
        <v>12128</v>
      </c>
      <c r="E3901" s="130" t="s">
        <v>12133</v>
      </c>
      <c r="F3901" s="215">
        <v>0.1423976589869998</v>
      </c>
      <c r="G3901" s="132" t="str">
        <f ca="1">IFERROR(_xll.BQL($A3901, "cur_mkt_cap(currency=EUR)")/1000000, " ")</f>
        <v xml:space="preserve"> </v>
      </c>
      <c r="M3901" s="308"/>
      <c r="N3901" s="215">
        <f t="shared" si="150"/>
        <v>1.5120414511857728E-3</v>
      </c>
      <c r="O3901" s="172" t="str">
        <f>IFERROR(IF(VLOOKUP($C3901,'MSCI Database'!$C:$R,2, FALSE)="","",VLOOKUP($C3901,'MSCI Database'!$C:$R,2, FALSE)),"")</f>
        <v>Health Care Providers &amp; Services</v>
      </c>
      <c r="P3901" s="186" t="str">
        <f>IFERROR(IF(VLOOKUP($C3901,'MSCI Database'!$C:$R,3, FALSE)="","",VLOOKUP($C3901,'MSCI Database'!$C:$R,3, FALSE)),"")</f>
        <v>AA</v>
      </c>
      <c r="Q3901" s="164" t="str">
        <f>IFERROR(IF(VLOOKUP($C3901,'MSCI Database'!$C:$R,4, FALSE)="","",VLOOKUP($C3901,'MSCI Database'!$C:$R,4, FALSE)),"")</f>
        <v>1</v>
      </c>
      <c r="R3901" s="164">
        <f>IFERROR(IF(VLOOKUP($C3901,'MSCI Database'!$C:$R,5, FALSE)="","",VLOOKUP($C3901,'MSCI Database'!$C:$R,5, FALSE)),"")</f>
        <v>7.4</v>
      </c>
      <c r="S3901" s="164">
        <f>IFERROR(IF(VLOOKUP($C3901,'MSCI Database'!$C:$R,6, FALSE)="","",VLOOKUP($C3901,'MSCI Database'!$C:$R,6, FALSE)),"")</f>
        <v>10</v>
      </c>
      <c r="T3901" s="211">
        <f>IFERROR(IF(VLOOKUP($C3901,'MSCI Database'!$C:$R,7, FALSE)="","",VLOOKUP($C3901,'MSCI Database'!$C:$R,7, FALSE)),"")</f>
        <v>4.5999999999999996</v>
      </c>
      <c r="U3901" s="164">
        <f>IFERROR(IF(VLOOKUP($C3901,'MSCI Database'!$C:$R,8, FALSE)="","",VLOOKUP($C3901,'MSCI Database'!$C:$R,8, FALSE)),"")</f>
        <v>6.2</v>
      </c>
      <c r="V3901" s="175">
        <f>IFERROR(IF(VLOOKUP($C3901,'MSCI Database'!$C:$R,9, FALSE)="","",VLOOKUP($C3901,'MSCI Database'!$C:$R,9, FALSE)),"")</f>
        <v>5.4</v>
      </c>
      <c r="W3901" s="165">
        <f t="shared" ca="1" si="151"/>
        <v>0</v>
      </c>
      <c r="X3901" s="236">
        <f>IFERROR(IF(VLOOKUP($C3901,'MSCI Database'!$C:$R,10, FALSE)="","",VLOOKUP($C3901,'MSCI Database'!$C:$R,10, FALSE)),"")</f>
        <v>136321</v>
      </c>
      <c r="Y3901" s="133" t="str">
        <f>IFERROR(IF(VLOOKUP($C3901,'MSCI Database'!$C:$R,11, FALSE)="","",VLOOKUP($C3901,'MSCI Database'!$C:$R,11, FALSE)),"")</f>
        <v>2019</v>
      </c>
      <c r="Z3901" s="133" t="str">
        <f>IFERROR(IF(VLOOKUP($C3901,'MSCI Database'!$C:$R,12, FALSE)="","",VLOOKUP($C3901,'MSCI Database'!$C:$R,12, FALSE)),"")</f>
        <v>Reported</v>
      </c>
      <c r="AA3901" s="202" t="str">
        <f>IFERROR(IF(VLOOKUP($C3901,'MSCI Database'!$C:$R,13, FALSE)="","",VLOOKUP($C3901,'MSCI Database'!$C:$R,13, FALSE)),"")</f>
        <v>Express Scripts business integration strengthens ESG performance</v>
      </c>
    </row>
    <row r="3902" spans="1:27" s="130" customFormat="1" ht="15" hidden="1" customHeight="1" outlineLevel="1">
      <c r="A3902" s="130" t="s">
        <v>7933</v>
      </c>
      <c r="B3902" s="130" t="s">
        <v>7934</v>
      </c>
      <c r="C3902" s="130" t="s">
        <v>7935</v>
      </c>
      <c r="D3902" s="130" t="s">
        <v>12128</v>
      </c>
      <c r="E3902" s="130" t="s">
        <v>18688</v>
      </c>
      <c r="F3902" s="215">
        <v>0.14158752525685239</v>
      </c>
      <c r="G3902" s="132" t="str">
        <f ca="1">IFERROR(_xll.BQL($A3902, "cur_mkt_cap(currency=EUR)")/1000000, " ")</f>
        <v xml:space="preserve"> </v>
      </c>
      <c r="M3902" s="308"/>
      <c r="N3902" s="215">
        <f t="shared" si="150"/>
        <v>1.5034390922024803E-3</v>
      </c>
      <c r="O3902" s="172" t="str">
        <f>IFERROR(IF(VLOOKUP($C3902,'MSCI Database'!$C:$R,2, FALSE)="","",VLOOKUP($C3902,'MSCI Database'!$C:$R,2, FALSE)),"")</f>
        <v>Diversified Financials</v>
      </c>
      <c r="P3902" s="186" t="str">
        <f>IFERROR(IF(VLOOKUP($C3902,'MSCI Database'!$C:$R,3, FALSE)="","",VLOOKUP($C3902,'MSCI Database'!$C:$R,3, FALSE)),"")</f>
        <v>A</v>
      </c>
      <c r="Q3902" s="164" t="str">
        <f>IFERROR(IF(VLOOKUP($C3902,'MSCI Database'!$C:$R,4, FALSE)="","",VLOOKUP($C3902,'MSCI Database'!$C:$R,4, FALSE)),"")</f>
        <v>0</v>
      </c>
      <c r="R3902" s="164">
        <f>IFERROR(IF(VLOOKUP($C3902,'MSCI Database'!$C:$R,5, FALSE)="","",VLOOKUP($C3902,'MSCI Database'!$C:$R,5, FALSE)),"")</f>
        <v>6.6</v>
      </c>
      <c r="S3902" s="164">
        <f>IFERROR(IF(VLOOKUP($C3902,'MSCI Database'!$C:$R,6, FALSE)="","",VLOOKUP($C3902,'MSCI Database'!$C:$R,6, FALSE)),"")</f>
        <v>10</v>
      </c>
      <c r="T3902" s="211">
        <f>IFERROR(IF(VLOOKUP($C3902,'MSCI Database'!$C:$R,7, FALSE)="","",VLOOKUP($C3902,'MSCI Database'!$C:$R,7, FALSE)),"")</f>
        <v>2.2000000000000002</v>
      </c>
      <c r="U3902" s="164">
        <f>IFERROR(IF(VLOOKUP($C3902,'MSCI Database'!$C:$R,8, FALSE)="","",VLOOKUP($C3902,'MSCI Database'!$C:$R,8, FALSE)),"")</f>
        <v>5.7</v>
      </c>
      <c r="V3902" s="175">
        <f>IFERROR(IF(VLOOKUP($C3902,'MSCI Database'!$C:$R,9, FALSE)="","",VLOOKUP($C3902,'MSCI Database'!$C:$R,9, FALSE)),"")</f>
        <v>4.7</v>
      </c>
      <c r="W3902" s="165">
        <f t="shared" ca="1" si="151"/>
        <v>0</v>
      </c>
      <c r="X3902" s="236">
        <f>IFERROR(IF(VLOOKUP($C3902,'MSCI Database'!$C:$R,10, FALSE)="","",VLOOKUP($C3902,'MSCI Database'!$C:$R,10, FALSE)),"")</f>
        <v>33110</v>
      </c>
      <c r="Y3902" s="133" t="str">
        <f>IFERROR(IF(VLOOKUP($C3902,'MSCI Database'!$C:$R,11, FALSE)="","",VLOOKUP($C3902,'MSCI Database'!$C:$R,11, FALSE)),"")</f>
        <v>2019</v>
      </c>
      <c r="Z3902" s="133" t="str">
        <f>IFERROR(IF(VLOOKUP($C3902,'MSCI Database'!$C:$R,12, FALSE)="","",VLOOKUP($C3902,'MSCI Database'!$C:$R,12, FALSE)),"")</f>
        <v>Reported</v>
      </c>
      <c r="AA3902" s="202" t="str">
        <f>IFERROR(IF(VLOOKUP($C3902,'MSCI Database'!$C:$R,13, FALSE)="","",VLOOKUP($C3902,'MSCI Database'!$C:$R,13, FALSE)),"")</f>
        <v>Leads global peers in internal controls framework and corporate governance</v>
      </c>
    </row>
    <row r="3903" spans="1:27" s="130" customFormat="1" ht="15" hidden="1" customHeight="1" outlineLevel="1">
      <c r="A3903" s="130" t="s">
        <v>1882</v>
      </c>
      <c r="B3903" s="130" t="s">
        <v>1883</v>
      </c>
      <c r="C3903" s="130" t="s">
        <v>1884</v>
      </c>
      <c r="D3903" s="130" t="s">
        <v>12129</v>
      </c>
      <c r="E3903" s="130" t="s">
        <v>18688</v>
      </c>
      <c r="F3903" s="215">
        <v>0.1656513452653727</v>
      </c>
      <c r="G3903" s="132" t="str">
        <f ca="1">IFERROR(_xll.BQL($A3903, "cur_mkt_cap(currency=EUR)")/1000000, " ")</f>
        <v xml:space="preserve"> </v>
      </c>
      <c r="M3903" s="308"/>
      <c r="N3903" s="215">
        <f t="shared" si="150"/>
        <v>1.7589593977018713E-3</v>
      </c>
      <c r="O3903" s="172" t="str">
        <f>IFERROR(IF(VLOOKUP($C3903,'MSCI Database'!$C:$R,2, FALSE)="","",VLOOKUP($C3903,'MSCI Database'!$C:$R,2, FALSE)),"")</f>
        <v>Multi-Line Insurance &amp; Brokerage</v>
      </c>
      <c r="P3903" s="186" t="str">
        <f>IFERROR(IF(VLOOKUP($C3903,'MSCI Database'!$C:$R,3, FALSE)="","",VLOOKUP($C3903,'MSCI Database'!$C:$R,3, FALSE)),"")</f>
        <v>AAA</v>
      </c>
      <c r="Q3903" s="164" t="str">
        <f>IFERROR(IF(VLOOKUP($C3903,'MSCI Database'!$C:$R,4, FALSE)="","",VLOOKUP($C3903,'MSCI Database'!$C:$R,4, FALSE)),"")</f>
        <v>0</v>
      </c>
      <c r="R3903" s="164">
        <f>IFERROR(IF(VLOOKUP($C3903,'MSCI Database'!$C:$R,5, FALSE)="","",VLOOKUP($C3903,'MSCI Database'!$C:$R,5, FALSE)),"")</f>
        <v>9.3000000000000007</v>
      </c>
      <c r="S3903" s="164">
        <f>IFERROR(IF(VLOOKUP($C3903,'MSCI Database'!$C:$R,6, FALSE)="","",VLOOKUP($C3903,'MSCI Database'!$C:$R,6, FALSE)),"")</f>
        <v>7.9</v>
      </c>
      <c r="T3903" s="211">
        <f>IFERROR(IF(VLOOKUP($C3903,'MSCI Database'!$C:$R,7, FALSE)="","",VLOOKUP($C3903,'MSCI Database'!$C:$R,7, FALSE)),"")</f>
        <v>7.7</v>
      </c>
      <c r="U3903" s="164">
        <f>IFERROR(IF(VLOOKUP($C3903,'MSCI Database'!$C:$R,8, FALSE)="","",VLOOKUP($C3903,'MSCI Database'!$C:$R,8, FALSE)),"")</f>
        <v>5.5</v>
      </c>
      <c r="V3903" s="175">
        <f>IFERROR(IF(VLOOKUP($C3903,'MSCI Database'!$C:$R,9, FALSE)="","",VLOOKUP($C3903,'MSCI Database'!$C:$R,9, FALSE)),"")</f>
        <v>7</v>
      </c>
      <c r="W3903" s="165">
        <f t="shared" ca="1" si="151"/>
        <v>0</v>
      </c>
      <c r="X3903" s="236">
        <f>IFERROR(IF(VLOOKUP($C3903,'MSCI Database'!$C:$R,10, FALSE)="","",VLOOKUP($C3903,'MSCI Database'!$C:$R,10, FALSE)),"")</f>
        <v>266326</v>
      </c>
      <c r="Y3903" s="133" t="str">
        <f>IFERROR(IF(VLOOKUP($C3903,'MSCI Database'!$C:$R,11, FALSE)="","",VLOOKUP($C3903,'MSCI Database'!$C:$R,11, FALSE)),"")</f>
        <v>2019</v>
      </c>
      <c r="Z3903" s="133" t="str">
        <f>IFERROR(IF(VLOOKUP($C3903,'MSCI Database'!$C:$R,12, FALSE)="","",VLOOKUP($C3903,'MSCI Database'!$C:$R,12, FALSE)),"")</f>
        <v>Reported</v>
      </c>
      <c r="AA3903" s="202" t="str">
        <f>IFERROR(IF(VLOOKUP($C3903,'MSCI Database'!$C:$R,13, FALSE)="","",VLOOKUP($C3903,'MSCI Database'!$C:$R,13, FALSE)),"")</f>
        <v>Leads in ESG integration into its investment and talent management initiatives</v>
      </c>
    </row>
    <row r="3904" spans="1:27" s="130" customFormat="1" ht="15" hidden="1" customHeight="1" outlineLevel="1">
      <c r="A3904" s="130" t="s">
        <v>5690</v>
      </c>
      <c r="B3904" s="130" t="s">
        <v>5691</v>
      </c>
      <c r="C3904" s="130" t="s">
        <v>5692</v>
      </c>
      <c r="D3904" s="130" t="s">
        <v>18677</v>
      </c>
      <c r="E3904" s="130" t="s">
        <v>18682</v>
      </c>
      <c r="F3904" s="215">
        <v>1.5817727957655549E-2</v>
      </c>
      <c r="G3904" s="132" t="str">
        <f ca="1">IFERROR(_xll.BQL($A3904, "cur_mkt_cap(currency=EUR)")/1000000, " ")</f>
        <v xml:space="preserve"> </v>
      </c>
      <c r="M3904" s="308"/>
      <c r="N3904" s="215">
        <f t="shared" si="150"/>
        <v>1.6795964558475484E-4</v>
      </c>
      <c r="O3904" s="172" t="str">
        <f>IFERROR(IF(VLOOKUP($C3904,'MSCI Database'!$C:$R,2, FALSE)="","",VLOOKUP($C3904,'MSCI Database'!$C:$R,2, FALSE)),"")</f>
        <v>Household Durables</v>
      </c>
      <c r="P3904" s="186" t="str">
        <f>IFERROR(IF(VLOOKUP($C3904,'MSCI Database'!$C:$R,3, FALSE)="","",VLOOKUP($C3904,'MSCI Database'!$C:$R,3, FALSE)),"")</f>
        <v>AA</v>
      </c>
      <c r="Q3904" s="164" t="str">
        <f>IFERROR(IF(VLOOKUP($C3904,'MSCI Database'!$C:$R,4, FALSE)="","",VLOOKUP($C3904,'MSCI Database'!$C:$R,4, FALSE)),"")</f>
        <v>0</v>
      </c>
      <c r="R3904" s="164">
        <f>IFERROR(IF(VLOOKUP($C3904,'MSCI Database'!$C:$R,5, FALSE)="","",VLOOKUP($C3904,'MSCI Database'!$C:$R,5, FALSE)),"")</f>
        <v>7.4</v>
      </c>
      <c r="S3904" s="164">
        <f>IFERROR(IF(VLOOKUP($C3904,'MSCI Database'!$C:$R,6, FALSE)="","",VLOOKUP($C3904,'MSCI Database'!$C:$R,6, FALSE)),"")</f>
        <v>4.9000000000000004</v>
      </c>
      <c r="T3904" s="211">
        <f>IFERROR(IF(VLOOKUP($C3904,'MSCI Database'!$C:$R,7, FALSE)="","",VLOOKUP($C3904,'MSCI Database'!$C:$R,7, FALSE)),"")</f>
        <v>4.8</v>
      </c>
      <c r="U3904" s="164">
        <f>IFERROR(IF(VLOOKUP($C3904,'MSCI Database'!$C:$R,8, FALSE)="","",VLOOKUP($C3904,'MSCI Database'!$C:$R,8, FALSE)),"")</f>
        <v>6.3</v>
      </c>
      <c r="V3904" s="175">
        <f>IFERROR(IF(VLOOKUP($C3904,'MSCI Database'!$C:$R,9, FALSE)="","",VLOOKUP($C3904,'MSCI Database'!$C:$R,9, FALSE)),"")</f>
        <v>5.6</v>
      </c>
      <c r="W3904" s="165">
        <f t="shared" ca="1" si="151"/>
        <v>0</v>
      </c>
      <c r="X3904" s="236">
        <f>IFERROR(IF(VLOOKUP($C3904,'MSCI Database'!$C:$R,10, FALSE)="","",VLOOKUP($C3904,'MSCI Database'!$C:$R,10, FALSE)),"")</f>
        <v>356536</v>
      </c>
      <c r="Y3904" s="133" t="str">
        <f>IFERROR(IF(VLOOKUP($C3904,'MSCI Database'!$C:$R,11, FALSE)="","",VLOOKUP($C3904,'MSCI Database'!$C:$R,11, FALSE)),"")</f>
        <v>2019</v>
      </c>
      <c r="Z3904" s="133" t="str">
        <f>IFERROR(IF(VLOOKUP($C3904,'MSCI Database'!$C:$R,12, FALSE)="","",VLOOKUP($C3904,'MSCI Database'!$C:$R,12, FALSE)),"")</f>
        <v>Reported</v>
      </c>
      <c r="AA3904" s="202" t="str">
        <f>IFERROR(IF(VLOOKUP($C3904,'MSCI Database'!$C:$R,13, FALSE)="","",VLOOKUP($C3904,'MSCI Database'!$C:$R,13, FALSE)),"")</f>
        <v>Strong supply chain management program could mitigate pandemic led disruption</v>
      </c>
    </row>
    <row r="3905" spans="1:27" s="130" customFormat="1" ht="15" hidden="1" customHeight="1" outlineLevel="1">
      <c r="A3905" s="130" t="s">
        <v>5993</v>
      </c>
      <c r="B3905" s="130" t="s">
        <v>5994</v>
      </c>
      <c r="C3905" s="130" t="s">
        <v>5995</v>
      </c>
      <c r="D3905" s="130" t="s">
        <v>12137</v>
      </c>
      <c r="E3905" s="130" t="s">
        <v>18673</v>
      </c>
      <c r="F3905" s="215">
        <v>4.8947581541658753E-3</v>
      </c>
      <c r="G3905" s="132" t="str">
        <f ca="1">IFERROR(_xll.BQL($A3905, "cur_mkt_cap(currency=EUR)")/1000000, " ")</f>
        <v xml:space="preserve"> </v>
      </c>
      <c r="M3905" s="308"/>
      <c r="N3905" s="215">
        <f t="shared" si="150"/>
        <v>5.1974711349040132E-5</v>
      </c>
      <c r="O3905" s="172" t="str">
        <f>IFERROR(IF(VLOOKUP($C3905,'MSCI Database'!$C:$R,2, FALSE)="","",VLOOKUP($C3905,'MSCI Database'!$C:$R,2, FALSE)),"")</f>
        <v>Industrial Machinery</v>
      </c>
      <c r="P3905" s="186" t="str">
        <f>IFERROR(IF(VLOOKUP($C3905,'MSCI Database'!$C:$R,3, FALSE)="","",VLOOKUP($C3905,'MSCI Database'!$C:$R,3, FALSE)),"")</f>
        <v>A</v>
      </c>
      <c r="Q3905" s="164" t="str">
        <f>IFERROR(IF(VLOOKUP($C3905,'MSCI Database'!$C:$R,4, FALSE)="","",VLOOKUP($C3905,'MSCI Database'!$C:$R,4, FALSE)),"")</f>
        <v>1</v>
      </c>
      <c r="R3905" s="164">
        <f>IFERROR(IF(VLOOKUP($C3905,'MSCI Database'!$C:$R,5, FALSE)="","",VLOOKUP($C3905,'MSCI Database'!$C:$R,5, FALSE)),"")</f>
        <v>5.9</v>
      </c>
      <c r="S3905" s="164">
        <f>IFERROR(IF(VLOOKUP($C3905,'MSCI Database'!$C:$R,6, FALSE)="","",VLOOKUP($C3905,'MSCI Database'!$C:$R,6, FALSE)),"")</f>
        <v>5.3</v>
      </c>
      <c r="T3905" s="211">
        <f>IFERROR(IF(VLOOKUP($C3905,'MSCI Database'!$C:$R,7, FALSE)="","",VLOOKUP($C3905,'MSCI Database'!$C:$R,7, FALSE)),"")</f>
        <v>5.3</v>
      </c>
      <c r="U3905" s="164">
        <f>IFERROR(IF(VLOOKUP($C3905,'MSCI Database'!$C:$R,8, FALSE)="","",VLOOKUP($C3905,'MSCI Database'!$C:$R,8, FALSE)),"")</f>
        <v>4.5</v>
      </c>
      <c r="V3905" s="175">
        <f>IFERROR(IF(VLOOKUP($C3905,'MSCI Database'!$C:$R,9, FALSE)="","",VLOOKUP($C3905,'MSCI Database'!$C:$R,9, FALSE)),"")</f>
        <v>4.9000000000000004</v>
      </c>
      <c r="W3905" s="165">
        <f t="shared" ca="1" si="151"/>
        <v>0</v>
      </c>
      <c r="X3905" s="236">
        <f>IFERROR(IF(VLOOKUP($C3905,'MSCI Database'!$C:$R,10, FALSE)="","",VLOOKUP($C3905,'MSCI Database'!$C:$R,10, FALSE)),"")</f>
        <v>119748</v>
      </c>
      <c r="Y3905" s="133" t="str">
        <f>IFERROR(IF(VLOOKUP($C3905,'MSCI Database'!$C:$R,11, FALSE)="","",VLOOKUP($C3905,'MSCI Database'!$C:$R,11, FALSE)),"")</f>
        <v>2019</v>
      </c>
      <c r="Z3905" s="133" t="str">
        <f>IFERROR(IF(VLOOKUP($C3905,'MSCI Database'!$C:$R,12, FALSE)="","",VLOOKUP($C3905,'MSCI Database'!$C:$R,12, FALSE)),"")</f>
        <v>Reported</v>
      </c>
      <c r="AA3905" s="202" t="str">
        <f>IFERROR(IF(VLOOKUP($C3905,'MSCI Database'!$C:$R,13, FALSE)="","",VLOOKUP($C3905,'MSCI Database'!$C:$R,13, FALSE)),"")</f>
        <v>Leads peers in anti-corruption measures, but continues to lag on corporate governance practices</v>
      </c>
    </row>
    <row r="3906" spans="1:27" s="130" customFormat="1" ht="15" hidden="1" customHeight="1" outlineLevel="1">
      <c r="A3906" s="130" t="s">
        <v>6001</v>
      </c>
      <c r="B3906" s="130" t="s">
        <v>6002</v>
      </c>
      <c r="C3906" s="130" t="s">
        <v>6003</v>
      </c>
      <c r="D3906" s="130" t="s">
        <v>12137</v>
      </c>
      <c r="E3906" s="130" t="s">
        <v>18689</v>
      </c>
      <c r="F3906" s="215">
        <v>4.9146798651772284E-3</v>
      </c>
      <c r="G3906" s="132" t="str">
        <f ca="1">IFERROR(_xll.BQL($A3906, "cur_mkt_cap(currency=EUR)")/1000000, " ")</f>
        <v xml:space="preserve"> </v>
      </c>
      <c r="M3906" s="308"/>
      <c r="N3906" s="215">
        <f t="shared" si="150"/>
        <v>5.2186248905499955E-5</v>
      </c>
      <c r="O3906" s="172" t="str">
        <f>IFERROR(IF(VLOOKUP($C3906,'MSCI Database'!$C:$R,2, FALSE)="","",VLOOKUP($C3906,'MSCI Database'!$C:$R,2, FALSE)),"")</f>
        <v>Technology Hardware, Storage &amp; Peripherals</v>
      </c>
      <c r="P3906" s="186" t="str">
        <f>IFERROR(IF(VLOOKUP($C3906,'MSCI Database'!$C:$R,3, FALSE)="","",VLOOKUP($C3906,'MSCI Database'!$C:$R,3, FALSE)),"")</f>
        <v>A</v>
      </c>
      <c r="Q3906" s="164" t="str">
        <f>IFERROR(IF(VLOOKUP($C3906,'MSCI Database'!$C:$R,4, FALSE)="","",VLOOKUP($C3906,'MSCI Database'!$C:$R,4, FALSE)),"")</f>
        <v>0</v>
      </c>
      <c r="R3906" s="164">
        <f>IFERROR(IF(VLOOKUP($C3906,'MSCI Database'!$C:$R,5, FALSE)="","",VLOOKUP($C3906,'MSCI Database'!$C:$R,5, FALSE)),"")</f>
        <v>6.7</v>
      </c>
      <c r="S3906" s="164">
        <f>IFERROR(IF(VLOOKUP($C3906,'MSCI Database'!$C:$R,6, FALSE)="","",VLOOKUP($C3906,'MSCI Database'!$C:$R,6, FALSE)),"")</f>
        <v>4.5999999999999996</v>
      </c>
      <c r="T3906" s="211">
        <f>IFERROR(IF(VLOOKUP($C3906,'MSCI Database'!$C:$R,7, FALSE)="","",VLOOKUP($C3906,'MSCI Database'!$C:$R,7, FALSE)),"")</f>
        <v>5.2</v>
      </c>
      <c r="U3906" s="164">
        <f>IFERROR(IF(VLOOKUP($C3906,'MSCI Database'!$C:$R,8, FALSE)="","",VLOOKUP($C3906,'MSCI Database'!$C:$R,8, FALSE)),"")</f>
        <v>4.4000000000000004</v>
      </c>
      <c r="V3906" s="175">
        <f>IFERROR(IF(VLOOKUP($C3906,'MSCI Database'!$C:$R,9, FALSE)="","",VLOOKUP($C3906,'MSCI Database'!$C:$R,9, FALSE)),"")</f>
        <v>4.8</v>
      </c>
      <c r="W3906" s="165">
        <f t="shared" ca="1" si="151"/>
        <v>0</v>
      </c>
      <c r="X3906" s="236">
        <f>IFERROR(IF(VLOOKUP($C3906,'MSCI Database'!$C:$R,10, FALSE)="","",VLOOKUP($C3906,'MSCI Database'!$C:$R,10, FALSE)),"")</f>
        <v>278524</v>
      </c>
      <c r="Y3906" s="133" t="str">
        <f>IFERROR(IF(VLOOKUP($C3906,'MSCI Database'!$C:$R,11, FALSE)="","",VLOOKUP($C3906,'MSCI Database'!$C:$R,11, FALSE)),"")</f>
        <v>2019</v>
      </c>
      <c r="Z3906" s="133" t="str">
        <f>IFERROR(IF(VLOOKUP($C3906,'MSCI Database'!$C:$R,12, FALSE)="","",VLOOKUP($C3906,'MSCI Database'!$C:$R,12, FALSE)),"")</f>
        <v>Reported</v>
      </c>
      <c r="AA3906" s="202" t="str">
        <f>IFERROR(IF(VLOOKUP($C3906,'MSCI Database'!$C:$R,13, FALSE)="","",VLOOKUP($C3906,'MSCI Database'!$C:$R,13, FALSE)),"")</f>
        <v>Strong human capital development focus; corporate governance practices lag those of leading peers</v>
      </c>
    </row>
    <row r="3907" spans="1:27" s="130" customFormat="1" ht="15" hidden="1" customHeight="1" outlineLevel="1">
      <c r="A3907" s="130" t="s">
        <v>1405</v>
      </c>
      <c r="B3907" s="130" t="s">
        <v>1406</v>
      </c>
      <c r="C3907" s="130" t="s">
        <v>1407</v>
      </c>
      <c r="D3907" s="130" t="s">
        <v>18678</v>
      </c>
      <c r="E3907" s="130" t="s">
        <v>18688</v>
      </c>
      <c r="F3907" s="215">
        <v>2.120086505173896E-2</v>
      </c>
      <c r="G3907" s="132" t="str">
        <f ca="1">IFERROR(_xll.BQL($A3907, "cur_mkt_cap(currency=EUR)")/1000000, " ")</f>
        <v xml:space="preserve"> </v>
      </c>
      <c r="M3907" s="308"/>
      <c r="N3907" s="215">
        <f t="shared" si="150"/>
        <v>2.2512018095853471E-4</v>
      </c>
      <c r="O3907" s="172" t="str">
        <f>IFERROR(IF(VLOOKUP($C3907,'MSCI Database'!$C:$R,2, FALSE)="","",VLOOKUP($C3907,'MSCI Database'!$C:$R,2, FALSE)),"")</f>
        <v>Banks</v>
      </c>
      <c r="P3907" s="186" t="str">
        <f>IFERROR(IF(VLOOKUP($C3907,'MSCI Database'!$C:$R,3, FALSE)="","",VLOOKUP($C3907,'MSCI Database'!$C:$R,3, FALSE)),"")</f>
        <v>BBB</v>
      </c>
      <c r="Q3907" s="164" t="str">
        <f>IFERROR(IF(VLOOKUP($C3907,'MSCI Database'!$C:$R,4, FALSE)="","",VLOOKUP($C3907,'MSCI Database'!$C:$R,4, FALSE)),"")</f>
        <v>0</v>
      </c>
      <c r="R3907" s="164">
        <f>IFERROR(IF(VLOOKUP($C3907,'MSCI Database'!$C:$R,5, FALSE)="","",VLOOKUP($C3907,'MSCI Database'!$C:$R,5, FALSE)),"")</f>
        <v>5.7</v>
      </c>
      <c r="S3907" s="164">
        <f>IFERROR(IF(VLOOKUP($C3907,'MSCI Database'!$C:$R,6, FALSE)="","",VLOOKUP($C3907,'MSCI Database'!$C:$R,6, FALSE)),"")</f>
        <v>5.5</v>
      </c>
      <c r="T3907" s="211">
        <f>IFERROR(IF(VLOOKUP($C3907,'MSCI Database'!$C:$R,7, FALSE)="","",VLOOKUP($C3907,'MSCI Database'!$C:$R,7, FALSE)),"")</f>
        <v>3.3</v>
      </c>
      <c r="U3907" s="164">
        <f>IFERROR(IF(VLOOKUP($C3907,'MSCI Database'!$C:$R,8, FALSE)="","",VLOOKUP($C3907,'MSCI Database'!$C:$R,8, FALSE)),"")</f>
        <v>5.8</v>
      </c>
      <c r="V3907" s="175">
        <f>IFERROR(IF(VLOOKUP($C3907,'MSCI Database'!$C:$R,9, FALSE)="","",VLOOKUP($C3907,'MSCI Database'!$C:$R,9, FALSE)),"")</f>
        <v>4.4000000000000004</v>
      </c>
      <c r="W3907" s="165">
        <f t="shared" ca="1" si="151"/>
        <v>0</v>
      </c>
      <c r="X3907" s="236">
        <f>IFERROR(IF(VLOOKUP($C3907,'MSCI Database'!$C:$R,10, FALSE)="","",VLOOKUP($C3907,'MSCI Database'!$C:$R,10, FALSE)),"")</f>
        <v>305892</v>
      </c>
      <c r="Y3907" s="133" t="str">
        <f>IFERROR(IF(VLOOKUP($C3907,'MSCI Database'!$C:$R,11, FALSE)="","",VLOOKUP($C3907,'MSCI Database'!$C:$R,11, FALSE)),"")</f>
        <v>2019</v>
      </c>
      <c r="Z3907" s="133" t="str">
        <f>IFERROR(IF(VLOOKUP($C3907,'MSCI Database'!$C:$R,12, FALSE)="","",VLOOKUP($C3907,'MSCI Database'!$C:$R,12, FALSE)),"")</f>
        <v>E.Segmt-Moderate</v>
      </c>
      <c r="AA3907" s="202" t="str">
        <f>IFERROR(IF(VLOOKUP($C3907,'MSCI Database'!$C:$R,13, FALSE)="","",VLOOKUP($C3907,'MSCI Database'!$C:$R,13, FALSE)),"")</f>
        <v>Corporate governance practices lead peers; limited evidence of policies related to ethics, conduct</v>
      </c>
    </row>
    <row r="3908" spans="1:27" s="130" customFormat="1" ht="15" hidden="1" customHeight="1" outlineLevel="1">
      <c r="A3908" s="130" t="s">
        <v>5718</v>
      </c>
      <c r="B3908" s="130" t="s">
        <v>5719</v>
      </c>
      <c r="C3908" s="130" t="s">
        <v>5720</v>
      </c>
      <c r="D3908" s="130" t="s">
        <v>18677</v>
      </c>
      <c r="E3908" s="130" t="s">
        <v>18684</v>
      </c>
      <c r="F3908" s="215">
        <v>1.5726061610911678E-2</v>
      </c>
      <c r="G3908" s="132" t="str">
        <f ca="1">IFERROR(_xll.BQL($A3908, "cur_mkt_cap(currency=EUR)")/1000000, " ")</f>
        <v xml:space="preserve"> </v>
      </c>
      <c r="M3908" s="308"/>
      <c r="N3908" s="215">
        <f t="shared" si="150"/>
        <v>1.669862916901648E-4</v>
      </c>
      <c r="O3908" s="172" t="str">
        <f>IFERROR(IF(VLOOKUP($C3908,'MSCI Database'!$C:$R,2, FALSE)="","",VLOOKUP($C3908,'MSCI Database'!$C:$R,2, FALSE)),"")</f>
        <v>Paper &amp; Forest Products</v>
      </c>
      <c r="P3908" s="186" t="str">
        <f>IFERROR(IF(VLOOKUP($C3908,'MSCI Database'!$C:$R,3, FALSE)="","",VLOOKUP($C3908,'MSCI Database'!$C:$R,3, FALSE)),"")</f>
        <v>AAA</v>
      </c>
      <c r="Q3908" s="164" t="str">
        <f>IFERROR(IF(VLOOKUP($C3908,'MSCI Database'!$C:$R,4, FALSE)="","",VLOOKUP($C3908,'MSCI Database'!$C:$R,4, FALSE)),"")</f>
        <v>0</v>
      </c>
      <c r="R3908" s="164">
        <f>IFERROR(IF(VLOOKUP($C3908,'MSCI Database'!$C:$R,5, FALSE)="","",VLOOKUP($C3908,'MSCI Database'!$C:$R,5, FALSE)),"")</f>
        <v>10</v>
      </c>
      <c r="S3908" s="164">
        <f>IFERROR(IF(VLOOKUP($C3908,'MSCI Database'!$C:$R,6, FALSE)="","",VLOOKUP($C3908,'MSCI Database'!$C:$R,6, FALSE)),"")</f>
        <v>6.1</v>
      </c>
      <c r="T3908" s="211">
        <f>IFERROR(IF(VLOOKUP($C3908,'MSCI Database'!$C:$R,7, FALSE)="","",VLOOKUP($C3908,'MSCI Database'!$C:$R,7, FALSE)),"")</f>
        <v>7.9</v>
      </c>
      <c r="U3908" s="164">
        <f>IFERROR(IF(VLOOKUP($C3908,'MSCI Database'!$C:$R,8, FALSE)="","",VLOOKUP($C3908,'MSCI Database'!$C:$R,8, FALSE)),"")</f>
        <v>6.6</v>
      </c>
      <c r="V3908" s="175">
        <f>IFERROR(IF(VLOOKUP($C3908,'MSCI Database'!$C:$R,9, FALSE)="","",VLOOKUP($C3908,'MSCI Database'!$C:$R,9, FALSE)),"")</f>
        <v>6.6</v>
      </c>
      <c r="W3908" s="165">
        <f t="shared" ca="1" si="151"/>
        <v>0</v>
      </c>
      <c r="X3908" s="236">
        <f>IFERROR(IF(VLOOKUP($C3908,'MSCI Database'!$C:$R,10, FALSE)="","",VLOOKUP($C3908,'MSCI Database'!$C:$R,10, FALSE)),"")</f>
        <v>340000</v>
      </c>
      <c r="Y3908" s="133" t="str">
        <f>IFERROR(IF(VLOOKUP($C3908,'MSCI Database'!$C:$R,11, FALSE)="","",VLOOKUP($C3908,'MSCI Database'!$C:$R,11, FALSE)),"")</f>
        <v>2019</v>
      </c>
      <c r="Z3908" s="133" t="str">
        <f>IFERROR(IF(VLOOKUP($C3908,'MSCI Database'!$C:$R,12, FALSE)="","",VLOOKUP($C3908,'MSCI Database'!$C:$R,12, FALSE)),"")</f>
        <v>Reported</v>
      </c>
      <c r="AA3908" s="202" t="str">
        <f>IFERROR(IF(VLOOKUP($C3908,'MSCI Database'!$C:$R,13, FALSE)="","",VLOOKUP($C3908,'MSCI Database'!$C:$R,13, FALSE)),"")</f>
        <v>Strong governance structure, environmental management and employee safety programs drive performance</v>
      </c>
    </row>
    <row r="3909" spans="1:27" s="130" customFormat="1" ht="15" hidden="1" customHeight="1" outlineLevel="1">
      <c r="A3909" s="130" t="s">
        <v>1990</v>
      </c>
      <c r="B3909" s="130" t="s">
        <v>1991</v>
      </c>
      <c r="C3909" s="130" t="s">
        <v>1992</v>
      </c>
      <c r="D3909" s="130" t="s">
        <v>12127</v>
      </c>
      <c r="E3909" s="130" t="s">
        <v>18688</v>
      </c>
      <c r="F3909" s="215">
        <v>2.174596697470358E-2</v>
      </c>
      <c r="G3909" s="132" t="str">
        <f ca="1">IFERROR(_xll.BQL($A3909, "cur_mkt_cap(currency=EUR)")/1000000, " ")</f>
        <v xml:space="preserve"> </v>
      </c>
      <c r="M3909" s="308"/>
      <c r="N3909" s="215">
        <f t="shared" si="150"/>
        <v>2.3090831475586649E-4</v>
      </c>
      <c r="O3909" s="172" t="str">
        <f>IFERROR(IF(VLOOKUP($C3909,'MSCI Database'!$C:$R,2, FALSE)="","",VLOOKUP($C3909,'MSCI Database'!$C:$R,2, FALSE)),"")</f>
        <v>Banks</v>
      </c>
      <c r="P3909" s="186" t="str">
        <f>IFERROR(IF(VLOOKUP($C3909,'MSCI Database'!$C:$R,3, FALSE)="","",VLOOKUP($C3909,'MSCI Database'!$C:$R,3, FALSE)),"")</f>
        <v>BB</v>
      </c>
      <c r="Q3909" s="164" t="str">
        <f>IFERROR(IF(VLOOKUP($C3909,'MSCI Database'!$C:$R,4, FALSE)="","",VLOOKUP($C3909,'MSCI Database'!$C:$R,4, FALSE)),"")</f>
        <v>1</v>
      </c>
      <c r="R3909" s="164">
        <f>IFERROR(IF(VLOOKUP($C3909,'MSCI Database'!$C:$R,5, FALSE)="","",VLOOKUP($C3909,'MSCI Database'!$C:$R,5, FALSE)),"")</f>
        <v>4.2</v>
      </c>
      <c r="S3909" s="164">
        <f>IFERROR(IF(VLOOKUP($C3909,'MSCI Database'!$C:$R,6, FALSE)="","",VLOOKUP($C3909,'MSCI Database'!$C:$R,6, FALSE)),"")</f>
        <v>6.8</v>
      </c>
      <c r="T3909" s="211">
        <f>IFERROR(IF(VLOOKUP($C3909,'MSCI Database'!$C:$R,7, FALSE)="","",VLOOKUP($C3909,'MSCI Database'!$C:$R,7, FALSE)),"")</f>
        <v>3.4</v>
      </c>
      <c r="U3909" s="164">
        <f>IFERROR(IF(VLOOKUP($C3909,'MSCI Database'!$C:$R,8, FALSE)="","",VLOOKUP($C3909,'MSCI Database'!$C:$R,8, FALSE)),"")</f>
        <v>5.9</v>
      </c>
      <c r="V3909" s="175">
        <f>IFERROR(IF(VLOOKUP($C3909,'MSCI Database'!$C:$R,9, FALSE)="","",VLOOKUP($C3909,'MSCI Database'!$C:$R,9, FALSE)),"")</f>
        <v>4.7</v>
      </c>
      <c r="W3909" s="165">
        <f t="shared" ca="1" si="151"/>
        <v>0</v>
      </c>
      <c r="X3909" s="236">
        <f>IFERROR(IF(VLOOKUP($C3909,'MSCI Database'!$C:$R,10, FALSE)="","",VLOOKUP($C3909,'MSCI Database'!$C:$R,10, FALSE)),"")</f>
        <v>15563</v>
      </c>
      <c r="Y3909" s="133" t="str">
        <f>IFERROR(IF(VLOOKUP($C3909,'MSCI Database'!$C:$R,11, FALSE)="","",VLOOKUP($C3909,'MSCI Database'!$C:$R,11, FALSE)),"")</f>
        <v>2019</v>
      </c>
      <c r="Z3909" s="133" t="str">
        <f>IFERROR(IF(VLOOKUP($C3909,'MSCI Database'!$C:$R,12, FALSE)="","",VLOOKUP($C3909,'MSCI Database'!$C:$R,12, FALSE)),"")</f>
        <v>Reported</v>
      </c>
      <c r="AA3909" s="202" t="str">
        <f>IFERROR(IF(VLOOKUP($C3909,'MSCI Database'!$C:$R,13, FALSE)="","",VLOOKUP($C3909,'MSCI Database'!$C:$R,13, FALSE)),"")</f>
        <v>Strong performance in green financing practice drives upgrade, but ongoing controversies remain</v>
      </c>
    </row>
    <row r="3910" spans="1:27" s="130" customFormat="1" ht="15" hidden="1" customHeight="1" outlineLevel="1">
      <c r="A3910" s="130" t="s">
        <v>2437</v>
      </c>
      <c r="B3910" s="130" t="s">
        <v>2438</v>
      </c>
      <c r="C3910" s="130" t="s">
        <v>2439</v>
      </c>
      <c r="D3910" s="130" t="s">
        <v>18686</v>
      </c>
      <c r="E3910" s="130" t="s">
        <v>18688</v>
      </c>
      <c r="F3910" s="215">
        <v>0.18787390046495531</v>
      </c>
      <c r="G3910" s="132" t="str">
        <f ca="1">IFERROR(_xll.BQL($A3910, "cur_mkt_cap(currency=EUR)")/1000000, " ")</f>
        <v xml:space="preserve"> </v>
      </c>
      <c r="M3910" s="308"/>
      <c r="N3910" s="215">
        <f t="shared" si="150"/>
        <v>1.9949283374447674E-3</v>
      </c>
      <c r="O3910" s="172" t="str">
        <f>IFERROR(IF(VLOOKUP($C3910,'MSCI Database'!$C:$R,2, FALSE)="","",VLOOKUP($C3910,'MSCI Database'!$C:$R,2, FALSE)),"")</f>
        <v>Banks</v>
      </c>
      <c r="P3910" s="186" t="str">
        <f>IFERROR(IF(VLOOKUP($C3910,'MSCI Database'!$C:$R,3, FALSE)="","",VLOOKUP($C3910,'MSCI Database'!$C:$R,3, FALSE)),"")</f>
        <v>BBB</v>
      </c>
      <c r="Q3910" s="164" t="str">
        <f>IFERROR(IF(VLOOKUP($C3910,'MSCI Database'!$C:$R,4, FALSE)="","",VLOOKUP($C3910,'MSCI Database'!$C:$R,4, FALSE)),"")</f>
        <v>0</v>
      </c>
      <c r="R3910" s="164">
        <f>IFERROR(IF(VLOOKUP($C3910,'MSCI Database'!$C:$R,5, FALSE)="","",VLOOKUP($C3910,'MSCI Database'!$C:$R,5, FALSE)),"")</f>
        <v>5.4</v>
      </c>
      <c r="S3910" s="164">
        <f>IFERROR(IF(VLOOKUP($C3910,'MSCI Database'!$C:$R,6, FALSE)="","",VLOOKUP($C3910,'MSCI Database'!$C:$R,6, FALSE)),"")</f>
        <v>5.2</v>
      </c>
      <c r="T3910" s="211">
        <f>IFERROR(IF(VLOOKUP($C3910,'MSCI Database'!$C:$R,7, FALSE)="","",VLOOKUP($C3910,'MSCI Database'!$C:$R,7, FALSE)),"")</f>
        <v>3.2</v>
      </c>
      <c r="U3910" s="164">
        <f>IFERROR(IF(VLOOKUP($C3910,'MSCI Database'!$C:$R,8, FALSE)="","",VLOOKUP($C3910,'MSCI Database'!$C:$R,8, FALSE)),"")</f>
        <v>6.9</v>
      </c>
      <c r="V3910" s="175">
        <f>IFERROR(IF(VLOOKUP($C3910,'MSCI Database'!$C:$R,9, FALSE)="","",VLOOKUP($C3910,'MSCI Database'!$C:$R,9, FALSE)),"")</f>
        <v>4.7</v>
      </c>
      <c r="W3910" s="165">
        <f t="shared" ca="1" si="151"/>
        <v>0</v>
      </c>
      <c r="X3910" s="236">
        <f>IFERROR(IF(VLOOKUP($C3910,'MSCI Database'!$C:$R,10, FALSE)="","",VLOOKUP($C3910,'MSCI Database'!$C:$R,10, FALSE)),"")</f>
        <v>414955</v>
      </c>
      <c r="Y3910" s="133" t="str">
        <f>IFERROR(IF(VLOOKUP($C3910,'MSCI Database'!$C:$R,11, FALSE)="","",VLOOKUP($C3910,'MSCI Database'!$C:$R,11, FALSE)),"")</f>
        <v>2020</v>
      </c>
      <c r="Z3910" s="133" t="str">
        <f>IFERROR(IF(VLOOKUP($C3910,'MSCI Database'!$C:$R,12, FALSE)="","",VLOOKUP($C3910,'MSCI Database'!$C:$R,12, FALSE)),"")</f>
        <v>Reported</v>
      </c>
      <c r="AA3910" s="202" t="str">
        <f>IFERROR(IF(VLOOKUP($C3910,'MSCI Database'!$C:$R,13, FALSE)="","",VLOOKUP($C3910,'MSCI Database'!$C:$R,13, FALSE)),"")</f>
        <v>2020-22 business plan likely to increase human capital challenges</v>
      </c>
    </row>
    <row r="3911" spans="1:27" s="130" customFormat="1" ht="15" hidden="1" customHeight="1" outlineLevel="1">
      <c r="A3911" s="130" t="s">
        <v>2865</v>
      </c>
      <c r="B3911" s="130" t="s">
        <v>2866</v>
      </c>
      <c r="C3911" s="130" t="s">
        <v>2867</v>
      </c>
      <c r="D3911" s="130" t="s">
        <v>18678</v>
      </c>
      <c r="E3911" s="130" t="s">
        <v>12133</v>
      </c>
      <c r="F3911" s="215">
        <v>1.7699335370680431E-2</v>
      </c>
      <c r="G3911" s="132" t="str">
        <f ca="1">IFERROR(_xll.BQL($A3911, "cur_mkt_cap(currency=EUR)")/1000000, " ")</f>
        <v xml:space="preserve"> </v>
      </c>
      <c r="M3911" s="308"/>
      <c r="N3911" s="215">
        <f t="shared" si="150"/>
        <v>1.8793938699055836E-4</v>
      </c>
      <c r="O3911" s="172" t="str">
        <f>IFERROR(IF(VLOOKUP($C3911,'MSCI Database'!$C:$R,2, FALSE)="","",VLOOKUP($C3911,'MSCI Database'!$C:$R,2, FALSE)),"")</f>
        <v>Pharmaceuticals</v>
      </c>
      <c r="P3911" s="186" t="str">
        <f>IFERROR(IF(VLOOKUP($C3911,'MSCI Database'!$C:$R,3, FALSE)="","",VLOOKUP($C3911,'MSCI Database'!$C:$R,3, FALSE)),"")</f>
        <v>BB</v>
      </c>
      <c r="Q3911" s="164" t="str">
        <f>IFERROR(IF(VLOOKUP($C3911,'MSCI Database'!$C:$R,4, FALSE)="","",VLOOKUP($C3911,'MSCI Database'!$C:$R,4, FALSE)),"")</f>
        <v>0</v>
      </c>
      <c r="R3911" s="164">
        <f>IFERROR(IF(VLOOKUP($C3911,'MSCI Database'!$C:$R,5, FALSE)="","",VLOOKUP($C3911,'MSCI Database'!$C:$R,5, FALSE)),"")</f>
        <v>4.0999999999999996</v>
      </c>
      <c r="S3911" s="164">
        <f>IFERROR(IF(VLOOKUP($C3911,'MSCI Database'!$C:$R,6, FALSE)="","",VLOOKUP($C3911,'MSCI Database'!$C:$R,6, FALSE)),"")</f>
        <v>5.4</v>
      </c>
      <c r="T3911" s="211">
        <f>IFERROR(IF(VLOOKUP($C3911,'MSCI Database'!$C:$R,7, FALSE)="","",VLOOKUP($C3911,'MSCI Database'!$C:$R,7, FALSE)),"")</f>
        <v>4.5999999999999996</v>
      </c>
      <c r="U3911" s="164">
        <f>IFERROR(IF(VLOOKUP($C3911,'MSCI Database'!$C:$R,8, FALSE)="","",VLOOKUP($C3911,'MSCI Database'!$C:$R,8, FALSE)),"")</f>
        <v>4.9000000000000004</v>
      </c>
      <c r="V3911" s="175">
        <f>IFERROR(IF(VLOOKUP($C3911,'MSCI Database'!$C:$R,9, FALSE)="","",VLOOKUP($C3911,'MSCI Database'!$C:$R,9, FALSE)),"")</f>
        <v>4.8</v>
      </c>
      <c r="W3911" s="165">
        <f t="shared" ca="1" si="151"/>
        <v>0</v>
      </c>
      <c r="X3911" s="236">
        <f>IFERROR(IF(VLOOKUP($C3911,'MSCI Database'!$C:$R,10, FALSE)="","",VLOOKUP($C3911,'MSCI Database'!$C:$R,10, FALSE)),"")</f>
        <v>111579</v>
      </c>
      <c r="Y3911" s="133" t="str">
        <f>IFERROR(IF(VLOOKUP($C3911,'MSCI Database'!$C:$R,11, FALSE)="","",VLOOKUP($C3911,'MSCI Database'!$C:$R,11, FALSE)),"")</f>
        <v>2019</v>
      </c>
      <c r="Z3911" s="133" t="str">
        <f>IFERROR(IF(VLOOKUP($C3911,'MSCI Database'!$C:$R,12, FALSE)="","",VLOOKUP($C3911,'MSCI Database'!$C:$R,12, FALSE)),"")</f>
        <v>E.Segmt-Moderate</v>
      </c>
      <c r="AA3911" s="202" t="str">
        <f>IFERROR(IF(VLOOKUP($C3911,'MSCI Database'!$C:$R,13, FALSE)="","",VLOOKUP($C3911,'MSCI Database'!$C:$R,13, FALSE)),"")</f>
        <v>Limited anti-corruption controls; modest talent retention initiatives</v>
      </c>
    </row>
    <row r="3912" spans="1:27" s="130" customFormat="1" ht="15" hidden="1" customHeight="1" outlineLevel="1">
      <c r="A3912" s="130" t="s">
        <v>5441</v>
      </c>
      <c r="B3912" s="130" t="s">
        <v>5442</v>
      </c>
      <c r="C3912" s="130" t="s">
        <v>5443</v>
      </c>
      <c r="D3912" s="130" t="s">
        <v>12153</v>
      </c>
      <c r="E3912" s="130" t="s">
        <v>18688</v>
      </c>
      <c r="F3912" s="215">
        <v>2.816122985855052E-3</v>
      </c>
      <c r="G3912" s="132" t="str">
        <f ca="1">IFERROR(_xll.BQL($A3912, "cur_mkt_cap(currency=EUR)")/1000000, " ")</f>
        <v xml:space="preserve"> </v>
      </c>
      <c r="M3912" s="308"/>
      <c r="N3912" s="215">
        <f t="shared" si="150"/>
        <v>2.9902841918480044E-5</v>
      </c>
      <c r="O3912" s="172" t="str">
        <f>IFERROR(IF(VLOOKUP($C3912,'MSCI Database'!$C:$R,2, FALSE)="","",VLOOKUP($C3912,'MSCI Database'!$C:$R,2, FALSE)),"")</f>
        <v>Banks</v>
      </c>
      <c r="P3912" s="186" t="str">
        <f>IFERROR(IF(VLOOKUP($C3912,'MSCI Database'!$C:$R,3, FALSE)="","",VLOOKUP($C3912,'MSCI Database'!$C:$R,3, FALSE)),"")</f>
        <v>BB</v>
      </c>
      <c r="Q3912" s="164" t="str">
        <f>IFERROR(IF(VLOOKUP($C3912,'MSCI Database'!$C:$R,4, FALSE)="","",VLOOKUP($C3912,'MSCI Database'!$C:$R,4, FALSE)),"")</f>
        <v>-1</v>
      </c>
      <c r="R3912" s="164">
        <f>IFERROR(IF(VLOOKUP($C3912,'MSCI Database'!$C:$R,5, FALSE)="","",VLOOKUP($C3912,'MSCI Database'!$C:$R,5, FALSE)),"")</f>
        <v>3.5</v>
      </c>
      <c r="S3912" s="164">
        <f>IFERROR(IF(VLOOKUP($C3912,'MSCI Database'!$C:$R,6, FALSE)="","",VLOOKUP($C3912,'MSCI Database'!$C:$R,6, FALSE)),"")</f>
        <v>0</v>
      </c>
      <c r="T3912" s="211">
        <f>IFERROR(IF(VLOOKUP($C3912,'MSCI Database'!$C:$R,7, FALSE)="","",VLOOKUP($C3912,'MSCI Database'!$C:$R,7, FALSE)),"")</f>
        <v>5.4</v>
      </c>
      <c r="U3912" s="164">
        <f>IFERROR(IF(VLOOKUP($C3912,'MSCI Database'!$C:$R,8, FALSE)="","",VLOOKUP($C3912,'MSCI Database'!$C:$R,8, FALSE)),"")</f>
        <v>2.1</v>
      </c>
      <c r="V3912" s="175">
        <f>IFERROR(IF(VLOOKUP($C3912,'MSCI Database'!$C:$R,9, FALSE)="","",VLOOKUP($C3912,'MSCI Database'!$C:$R,9, FALSE)),"")</f>
        <v>3.6</v>
      </c>
      <c r="W3912" s="165">
        <f t="shared" ca="1" si="151"/>
        <v>0</v>
      </c>
      <c r="X3912" s="236">
        <f>IFERROR(IF(VLOOKUP($C3912,'MSCI Database'!$C:$R,10, FALSE)="","",VLOOKUP($C3912,'MSCI Database'!$C:$R,10, FALSE)),"")</f>
        <v>16939</v>
      </c>
      <c r="Y3912" s="133" t="str">
        <f>IFERROR(IF(VLOOKUP($C3912,'MSCI Database'!$C:$R,11, FALSE)="","",VLOOKUP($C3912,'MSCI Database'!$C:$R,11, FALSE)),"")</f>
        <v>2019</v>
      </c>
      <c r="Z3912" s="133" t="str">
        <f>IFERROR(IF(VLOOKUP($C3912,'MSCI Database'!$C:$R,12, FALSE)="","",VLOOKUP($C3912,'MSCI Database'!$C:$R,12, FALSE)),"")</f>
        <v>E.Segmt-Moderately High</v>
      </c>
      <c r="AA3912" s="202" t="str">
        <f>IFERROR(IF(VLOOKUP($C3912,'MSCI Database'!$C:$R,13, FALSE)="","",VLOOKUP($C3912,'MSCI Database'!$C:$R,13, FALSE)),"")</f>
        <v>Relatively weak practices to mitigate ethical risk drive downgrade</v>
      </c>
    </row>
    <row r="3913" spans="1:27" s="130" customFormat="1" ht="15" hidden="1" customHeight="1" outlineLevel="1">
      <c r="A3913" s="130" t="s">
        <v>4932</v>
      </c>
      <c r="B3913" s="130" t="s">
        <v>4933</v>
      </c>
      <c r="C3913" s="130" t="s">
        <v>4934</v>
      </c>
      <c r="D3913" s="130" t="s">
        <v>18675</v>
      </c>
      <c r="E3913" s="130" t="s">
        <v>12133</v>
      </c>
      <c r="F3913" s="215">
        <v>1.7518055255391591E-2</v>
      </c>
      <c r="G3913" s="132" t="str">
        <f ca="1">IFERROR(_xll.BQL($A3913, "cur_mkt_cap(currency=EUR)")/1000000, " ")</f>
        <v xml:space="preserve"> </v>
      </c>
      <c r="M3913" s="308"/>
      <c r="N3913" s="215">
        <f t="shared" si="150"/>
        <v>1.8601447438635967E-4</v>
      </c>
      <c r="O3913" s="172" t="str">
        <f>IFERROR(IF(VLOOKUP($C3913,'MSCI Database'!$C:$R,2, FALSE)="","",VLOOKUP($C3913,'MSCI Database'!$C:$R,2, FALSE)),"")</f>
        <v>Pharmaceuticals</v>
      </c>
      <c r="P3913" s="186" t="str">
        <f>IFERROR(IF(VLOOKUP($C3913,'MSCI Database'!$C:$R,3, FALSE)="","",VLOOKUP($C3913,'MSCI Database'!$C:$R,3, FALSE)),"")</f>
        <v>BB</v>
      </c>
      <c r="Q3913" s="164" t="str">
        <f>IFERROR(IF(VLOOKUP($C3913,'MSCI Database'!$C:$R,4, FALSE)="","",VLOOKUP($C3913,'MSCI Database'!$C:$R,4, FALSE)),"")</f>
        <v>0</v>
      </c>
      <c r="R3913" s="164">
        <f>IFERROR(IF(VLOOKUP($C3913,'MSCI Database'!$C:$R,5, FALSE)="","",VLOOKUP($C3913,'MSCI Database'!$C:$R,5, FALSE)),"")</f>
        <v>3.3</v>
      </c>
      <c r="S3913" s="164">
        <f>IFERROR(IF(VLOOKUP($C3913,'MSCI Database'!$C:$R,6, FALSE)="","",VLOOKUP($C3913,'MSCI Database'!$C:$R,6, FALSE)),"")</f>
        <v>3.4</v>
      </c>
      <c r="T3913" s="211">
        <f>IFERROR(IF(VLOOKUP($C3913,'MSCI Database'!$C:$R,7, FALSE)="","",VLOOKUP($C3913,'MSCI Database'!$C:$R,7, FALSE)),"")</f>
        <v>4</v>
      </c>
      <c r="U3913" s="164">
        <f>IFERROR(IF(VLOOKUP($C3913,'MSCI Database'!$C:$R,8, FALSE)="","",VLOOKUP($C3913,'MSCI Database'!$C:$R,8, FALSE)),"")</f>
        <v>4</v>
      </c>
      <c r="V3913" s="175">
        <f>IFERROR(IF(VLOOKUP($C3913,'MSCI Database'!$C:$R,9, FALSE)="","",VLOOKUP($C3913,'MSCI Database'!$C:$R,9, FALSE)),"")</f>
        <v>3.9</v>
      </c>
      <c r="W3913" s="165">
        <f t="shared" ca="1" si="151"/>
        <v>0</v>
      </c>
      <c r="X3913" s="236">
        <f>IFERROR(IF(VLOOKUP($C3913,'MSCI Database'!$C:$R,10, FALSE)="","",VLOOKUP($C3913,'MSCI Database'!$C:$R,10, FALSE)),"")</f>
        <v>126812</v>
      </c>
      <c r="Y3913" s="133" t="str">
        <f>IFERROR(IF(VLOOKUP($C3913,'MSCI Database'!$C:$R,11, FALSE)="","",VLOOKUP($C3913,'MSCI Database'!$C:$R,11, FALSE)),"")</f>
        <v>2019</v>
      </c>
      <c r="Z3913" s="133" t="str">
        <f>IFERROR(IF(VLOOKUP($C3913,'MSCI Database'!$C:$R,12, FALSE)="","",VLOOKUP($C3913,'MSCI Database'!$C:$R,12, FALSE)),"")</f>
        <v>E.Segmt-Moderate</v>
      </c>
      <c r="AA3913" s="202" t="str">
        <f>IFERROR(IF(VLOOKUP($C3913,'MSCI Database'!$C:$R,13, FALSE)="","",VLOOKUP($C3913,'MSCI Database'!$C:$R,13, FALSE)),"")</f>
        <v>Lags its peers with robust talent management initiatives</v>
      </c>
    </row>
    <row r="3914" spans="1:27" s="130" customFormat="1" ht="15" hidden="1" customHeight="1" outlineLevel="1">
      <c r="A3914" s="130" t="s">
        <v>7578</v>
      </c>
      <c r="B3914" s="130" t="s">
        <v>7579</v>
      </c>
      <c r="C3914" s="130" t="s">
        <v>7580</v>
      </c>
      <c r="D3914" s="130" t="s">
        <v>12128</v>
      </c>
      <c r="E3914" s="130" t="s">
        <v>18674</v>
      </c>
      <c r="F3914" s="215">
        <v>0.1359034501686317</v>
      </c>
      <c r="G3914" s="132" t="str">
        <f ca="1">IFERROR(_xll.BQL($A3914, "cur_mkt_cap(currency=EUR)")/1000000, " ")</f>
        <v xml:space="preserve"> </v>
      </c>
      <c r="M3914" s="308"/>
      <c r="N3914" s="215">
        <f t="shared" si="150"/>
        <v>1.4430830638366857E-3</v>
      </c>
      <c r="O3914" s="172" t="str">
        <f>IFERROR(IF(VLOOKUP($C3914,'MSCI Database'!$C:$R,2, FALSE)="","",VLOOKUP($C3914,'MSCI Database'!$C:$R,2, FALSE)),"")</f>
        <v>Food Products</v>
      </c>
      <c r="P3914" s="186" t="str">
        <f>IFERROR(IF(VLOOKUP($C3914,'MSCI Database'!$C:$R,3, FALSE)="","",VLOOKUP($C3914,'MSCI Database'!$C:$R,3, FALSE)),"")</f>
        <v>BBB</v>
      </c>
      <c r="Q3914" s="164" t="str">
        <f>IFERROR(IF(VLOOKUP($C3914,'MSCI Database'!$C:$R,4, FALSE)="","",VLOOKUP($C3914,'MSCI Database'!$C:$R,4, FALSE)),"")</f>
        <v>0</v>
      </c>
      <c r="R3914" s="164">
        <f>IFERROR(IF(VLOOKUP($C3914,'MSCI Database'!$C:$R,5, FALSE)="","",VLOOKUP($C3914,'MSCI Database'!$C:$R,5, FALSE)),"")</f>
        <v>5.7</v>
      </c>
      <c r="S3914" s="164">
        <f>IFERROR(IF(VLOOKUP($C3914,'MSCI Database'!$C:$R,6, FALSE)="","",VLOOKUP($C3914,'MSCI Database'!$C:$R,6, FALSE)),"")</f>
        <v>5</v>
      </c>
      <c r="T3914" s="211">
        <f>IFERROR(IF(VLOOKUP($C3914,'MSCI Database'!$C:$R,7, FALSE)="","",VLOOKUP($C3914,'MSCI Database'!$C:$R,7, FALSE)),"")</f>
        <v>4.2</v>
      </c>
      <c r="U3914" s="164">
        <f>IFERROR(IF(VLOOKUP($C3914,'MSCI Database'!$C:$R,8, FALSE)="","",VLOOKUP($C3914,'MSCI Database'!$C:$R,8, FALSE)),"")</f>
        <v>4.7</v>
      </c>
      <c r="V3914" s="175">
        <f>IFERROR(IF(VLOOKUP($C3914,'MSCI Database'!$C:$R,9, FALSE)="","",VLOOKUP($C3914,'MSCI Database'!$C:$R,9, FALSE)),"")</f>
        <v>4.5999999999999996</v>
      </c>
      <c r="W3914" s="165">
        <f t="shared" ca="1" si="151"/>
        <v>0</v>
      </c>
      <c r="X3914" s="236">
        <f>IFERROR(IF(VLOOKUP($C3914,'MSCI Database'!$C:$R,10, FALSE)="","",VLOOKUP($C3914,'MSCI Database'!$C:$R,10, FALSE)),"")</f>
        <v>1795191</v>
      </c>
      <c r="Y3914" s="133" t="str">
        <f>IFERROR(IF(VLOOKUP($C3914,'MSCI Database'!$C:$R,11, FALSE)="","",VLOOKUP($C3914,'MSCI Database'!$C:$R,11, FALSE)),"")</f>
        <v>2019</v>
      </c>
      <c r="Z3914" s="133" t="str">
        <f>IFERROR(IF(VLOOKUP($C3914,'MSCI Database'!$C:$R,12, FALSE)="","",VLOOKUP($C3914,'MSCI Database'!$C:$R,12, FALSE)),"")</f>
        <v>Reported</v>
      </c>
      <c r="AA3914" s="202" t="str">
        <f>IFERROR(IF(VLOOKUP($C3914,'MSCI Database'!$C:$R,13, FALSE)="","",VLOOKUP($C3914,'MSCI Database'!$C:$R,13, FALSE)),"")</f>
        <v>Robust environmental programs; limited product reformulation efforts</v>
      </c>
    </row>
    <row r="3915" spans="1:27" s="130" customFormat="1" ht="15" hidden="1" customHeight="1" outlineLevel="1">
      <c r="A3915" s="130" t="s">
        <v>5615</v>
      </c>
      <c r="B3915" s="130" t="s">
        <v>5616</v>
      </c>
      <c r="C3915" s="130" t="s">
        <v>5617</v>
      </c>
      <c r="D3915" s="130" t="s">
        <v>18733</v>
      </c>
      <c r="E3915" s="130" t="s">
        <v>18684</v>
      </c>
      <c r="F3915" s="215">
        <v>3.6149059895215163E-2</v>
      </c>
      <c r="G3915" s="132" t="str">
        <f ca="1">IFERROR(_xll.BQL($A3915, "cur_mkt_cap(currency=EUR)")/1000000, " ")</f>
        <v xml:space="preserve"> </v>
      </c>
      <c r="M3915" s="308"/>
      <c r="N3915" s="215">
        <f t="shared" si="150"/>
        <v>3.8384673857561546E-4</v>
      </c>
      <c r="O3915" s="172" t="str">
        <f>IFERROR(IF(VLOOKUP($C3915,'MSCI Database'!$C:$R,2, FALSE)="","",VLOOKUP($C3915,'MSCI Database'!$C:$R,2, FALSE)),"")</f>
        <v>Commodity Chemicals</v>
      </c>
      <c r="P3915" s="186" t="str">
        <f>IFERROR(IF(VLOOKUP($C3915,'MSCI Database'!$C:$R,3, FALSE)="","",VLOOKUP($C3915,'MSCI Database'!$C:$R,3, FALSE)),"")</f>
        <v>BBB</v>
      </c>
      <c r="Q3915" s="164" t="str">
        <f>IFERROR(IF(VLOOKUP($C3915,'MSCI Database'!$C:$R,4, FALSE)="","",VLOOKUP($C3915,'MSCI Database'!$C:$R,4, FALSE)),"")</f>
        <v>0</v>
      </c>
      <c r="R3915" s="164">
        <f>IFERROR(IF(VLOOKUP($C3915,'MSCI Database'!$C:$R,5, FALSE)="","",VLOOKUP($C3915,'MSCI Database'!$C:$R,5, FALSE)),"")</f>
        <v>5.4</v>
      </c>
      <c r="S3915" s="164">
        <f>IFERROR(IF(VLOOKUP($C3915,'MSCI Database'!$C:$R,6, FALSE)="","",VLOOKUP($C3915,'MSCI Database'!$C:$R,6, FALSE)),"")</f>
        <v>4.7</v>
      </c>
      <c r="T3915" s="211">
        <f>IFERROR(IF(VLOOKUP($C3915,'MSCI Database'!$C:$R,7, FALSE)="","",VLOOKUP($C3915,'MSCI Database'!$C:$R,7, FALSE)),"")</f>
        <v>3.2</v>
      </c>
      <c r="U3915" s="164">
        <f>IFERROR(IF(VLOOKUP($C3915,'MSCI Database'!$C:$R,8, FALSE)="","",VLOOKUP($C3915,'MSCI Database'!$C:$R,8, FALSE)),"")</f>
        <v>3.7</v>
      </c>
      <c r="V3915" s="175">
        <f>IFERROR(IF(VLOOKUP($C3915,'MSCI Database'!$C:$R,9, FALSE)="","",VLOOKUP($C3915,'MSCI Database'!$C:$R,9, FALSE)),"")</f>
        <v>4.2</v>
      </c>
      <c r="W3915" s="165">
        <f t="shared" ca="1" si="151"/>
        <v>0</v>
      </c>
      <c r="X3915" s="236">
        <f>IFERROR(IF(VLOOKUP($C3915,'MSCI Database'!$C:$R,10, FALSE)="","",VLOOKUP($C3915,'MSCI Database'!$C:$R,10, FALSE)),"")</f>
        <v>55000000</v>
      </c>
      <c r="Y3915" s="133" t="str">
        <f>IFERROR(IF(VLOOKUP($C3915,'MSCI Database'!$C:$R,11, FALSE)="","",VLOOKUP($C3915,'MSCI Database'!$C:$R,11, FALSE)),"")</f>
        <v>2019</v>
      </c>
      <c r="Z3915" s="133" t="str">
        <f>IFERROR(IF(VLOOKUP($C3915,'MSCI Database'!$C:$R,12, FALSE)="","",VLOOKUP($C3915,'MSCI Database'!$C:$R,12, FALSE)),"")</f>
        <v>Reported</v>
      </c>
      <c r="AA3915" s="202" t="str">
        <f>IFERROR(IF(VLOOKUP($C3915,'MSCI Database'!$C:$R,13, FALSE)="","",VLOOKUP($C3915,'MSCI Database'!$C:$R,13, FALSE)),"")</f>
        <v>Comprehensive environmental strategy, but concerns over corporate governance persist</v>
      </c>
    </row>
    <row r="3916" spans="1:27" s="130" customFormat="1" ht="15" hidden="1" customHeight="1" outlineLevel="1">
      <c r="A3916" s="130" t="s">
        <v>8036</v>
      </c>
      <c r="B3916" s="130" t="s">
        <v>8037</v>
      </c>
      <c r="C3916" s="130" t="s">
        <v>8038</v>
      </c>
      <c r="D3916" s="130" t="s">
        <v>12128</v>
      </c>
      <c r="E3916" s="130" t="s">
        <v>18689</v>
      </c>
      <c r="F3916" s="215">
        <v>0.1354747554350603</v>
      </c>
      <c r="G3916" s="132" t="str">
        <f ca="1">IFERROR(_xll.BQL($A3916, "cur_mkt_cap(currency=EUR)")/1000000, " ")</f>
        <v xml:space="preserve"> </v>
      </c>
      <c r="M3916" s="308"/>
      <c r="N3916" s="215">
        <f t="shared" si="150"/>
        <v>1.4385309931658878E-3</v>
      </c>
      <c r="O3916" s="172" t="str">
        <f>IFERROR(IF(VLOOKUP($C3916,'MSCI Database'!$C:$R,2, FALSE)="","",VLOOKUP($C3916,'MSCI Database'!$C:$R,2, FALSE)),"")</f>
        <v>Software &amp; Services</v>
      </c>
      <c r="P3916" s="186" t="str">
        <f>IFERROR(IF(VLOOKUP($C3916,'MSCI Database'!$C:$R,3, FALSE)="","",VLOOKUP($C3916,'MSCI Database'!$C:$R,3, FALSE)),"")</f>
        <v>BBB</v>
      </c>
      <c r="Q3916" s="164" t="str">
        <f>IFERROR(IF(VLOOKUP($C3916,'MSCI Database'!$C:$R,4, FALSE)="","",VLOOKUP($C3916,'MSCI Database'!$C:$R,4, FALSE)),"")</f>
        <v>0</v>
      </c>
      <c r="R3916" s="164">
        <f>IFERROR(IF(VLOOKUP($C3916,'MSCI Database'!$C:$R,5, FALSE)="","",VLOOKUP($C3916,'MSCI Database'!$C:$R,5, FALSE)),"")</f>
        <v>5.3</v>
      </c>
      <c r="S3916" s="164">
        <f>IFERROR(IF(VLOOKUP($C3916,'MSCI Database'!$C:$R,6, FALSE)="","",VLOOKUP($C3916,'MSCI Database'!$C:$R,6, FALSE)),"")</f>
        <v>7</v>
      </c>
      <c r="T3916" s="211">
        <f>IFERROR(IF(VLOOKUP($C3916,'MSCI Database'!$C:$R,7, FALSE)="","",VLOOKUP($C3916,'MSCI Database'!$C:$R,7, FALSE)),"")</f>
        <v>4.8</v>
      </c>
      <c r="U3916" s="164">
        <f>IFERROR(IF(VLOOKUP($C3916,'MSCI Database'!$C:$R,8, FALSE)="","",VLOOKUP($C3916,'MSCI Database'!$C:$R,8, FALSE)),"")</f>
        <v>3.7</v>
      </c>
      <c r="V3916" s="175">
        <f>IFERROR(IF(VLOOKUP($C3916,'MSCI Database'!$C:$R,9, FALSE)="","",VLOOKUP($C3916,'MSCI Database'!$C:$R,9, FALSE)),"")</f>
        <v>4.5</v>
      </c>
      <c r="W3916" s="165">
        <f t="shared" ca="1" si="151"/>
        <v>0</v>
      </c>
      <c r="X3916" s="236">
        <f>IFERROR(IF(VLOOKUP($C3916,'MSCI Database'!$C:$R,10, FALSE)="","",VLOOKUP($C3916,'MSCI Database'!$C:$R,10, FALSE)),"")</f>
        <v>38406</v>
      </c>
      <c r="Y3916" s="133" t="str">
        <f>IFERROR(IF(VLOOKUP($C3916,'MSCI Database'!$C:$R,11, FALSE)="","",VLOOKUP($C3916,'MSCI Database'!$C:$R,11, FALSE)),"")</f>
        <v>2019</v>
      </c>
      <c r="Z3916" s="133" t="str">
        <f>IFERROR(IF(VLOOKUP($C3916,'MSCI Database'!$C:$R,12, FALSE)="","",VLOOKUP($C3916,'MSCI Database'!$C:$R,12, FALSE)),"")</f>
        <v>E.Segmt-Moderate</v>
      </c>
      <c r="AA3916" s="202" t="str">
        <f>IFERROR(IF(VLOOKUP($C3916,'MSCI Database'!$C:$R,13, FALSE)="","",VLOOKUP($C3916,'MSCI Database'!$C:$R,13, FALSE)),"")</f>
        <v>Improvements in talent management does not subvert weak corporate governance practices</v>
      </c>
    </row>
    <row r="3917" spans="1:27" s="130" customFormat="1" ht="15" hidden="1" customHeight="1" outlineLevel="1">
      <c r="A3917" s="130" t="s">
        <v>2011</v>
      </c>
      <c r="B3917" s="130" t="s">
        <v>2012</v>
      </c>
      <c r="C3917" s="130" t="s">
        <v>2013</v>
      </c>
      <c r="D3917" s="130" t="s">
        <v>12127</v>
      </c>
      <c r="E3917" s="130" t="s">
        <v>18684</v>
      </c>
      <c r="F3917" s="215">
        <v>2.1514322844121109E-2</v>
      </c>
      <c r="G3917" s="132" t="str">
        <f ca="1">IFERROR(_xll.BQL($A3917, "cur_mkt_cap(currency=EUR)")/1000000, " ")</f>
        <v xml:space="preserve"> </v>
      </c>
      <c r="M3917" s="308"/>
      <c r="N3917" s="215">
        <f t="shared" si="150"/>
        <v>2.284486147168612E-4</v>
      </c>
      <c r="O3917" s="172" t="str">
        <f>IFERROR(IF(VLOOKUP($C3917,'MSCI Database'!$C:$R,2, FALSE)="","",VLOOKUP($C3917,'MSCI Database'!$C:$R,2, FALSE)),"")</f>
        <v>Specialty Chemicals</v>
      </c>
      <c r="P3917" s="186" t="str">
        <f>IFERROR(IF(VLOOKUP($C3917,'MSCI Database'!$C:$R,3, FALSE)="","",VLOOKUP($C3917,'MSCI Database'!$C:$R,3, FALSE)),"")</f>
        <v>AAA</v>
      </c>
      <c r="Q3917" s="164" t="str">
        <f>IFERROR(IF(VLOOKUP($C3917,'MSCI Database'!$C:$R,4, FALSE)="","",VLOOKUP($C3917,'MSCI Database'!$C:$R,4, FALSE)),"")</f>
        <v>0</v>
      </c>
      <c r="R3917" s="164">
        <f>IFERROR(IF(VLOOKUP($C3917,'MSCI Database'!$C:$R,5, FALSE)="","",VLOOKUP($C3917,'MSCI Database'!$C:$R,5, FALSE)),"")</f>
        <v>8.9</v>
      </c>
      <c r="S3917" s="164">
        <f>IFERROR(IF(VLOOKUP($C3917,'MSCI Database'!$C:$R,6, FALSE)="","",VLOOKUP($C3917,'MSCI Database'!$C:$R,6, FALSE)),"")</f>
        <v>6.8</v>
      </c>
      <c r="T3917" s="211">
        <f>IFERROR(IF(VLOOKUP($C3917,'MSCI Database'!$C:$R,7, FALSE)="","",VLOOKUP($C3917,'MSCI Database'!$C:$R,7, FALSE)),"")</f>
        <v>6.2</v>
      </c>
      <c r="U3917" s="164">
        <f>IFERROR(IF(VLOOKUP($C3917,'MSCI Database'!$C:$R,8, FALSE)="","",VLOOKUP($C3917,'MSCI Database'!$C:$R,8, FALSE)),"")</f>
        <v>6.7</v>
      </c>
      <c r="V3917" s="175">
        <f>IFERROR(IF(VLOOKUP($C3917,'MSCI Database'!$C:$R,9, FALSE)="","",VLOOKUP($C3917,'MSCI Database'!$C:$R,9, FALSE)),"")</f>
        <v>6.7</v>
      </c>
      <c r="W3917" s="165">
        <f t="shared" ca="1" si="151"/>
        <v>0</v>
      </c>
      <c r="X3917" s="236">
        <f>IFERROR(IF(VLOOKUP($C3917,'MSCI Database'!$C:$R,10, FALSE)="","",VLOOKUP($C3917,'MSCI Database'!$C:$R,10, FALSE)),"")</f>
        <v>330000</v>
      </c>
      <c r="Y3917" s="133" t="str">
        <f>IFERROR(IF(VLOOKUP($C3917,'MSCI Database'!$C:$R,11, FALSE)="","",VLOOKUP($C3917,'MSCI Database'!$C:$R,11, FALSE)),"")</f>
        <v>2019</v>
      </c>
      <c r="Z3917" s="133" t="str">
        <f>IFERROR(IF(VLOOKUP($C3917,'MSCI Database'!$C:$R,12, FALSE)="","",VLOOKUP($C3917,'MSCI Database'!$C:$R,12, FALSE)),"")</f>
        <v>Reported</v>
      </c>
      <c r="AA3917" s="202" t="str">
        <f>IFERROR(IF(VLOOKUP($C3917,'MSCI Database'!$C:$R,13, FALSE)="","",VLOOKUP($C3917,'MSCI Database'!$C:$R,13, FALSE)),"")</f>
        <v>Monetizing cleantech opportunities with products in bioenergy and strong chemical management system</v>
      </c>
    </row>
    <row r="3918" spans="1:27" s="130" customFormat="1" ht="15" hidden="1" customHeight="1" outlineLevel="1">
      <c r="A3918" s="130" t="s">
        <v>5782</v>
      </c>
      <c r="B3918" s="130" t="s">
        <v>5783</v>
      </c>
      <c r="C3918" s="130" t="s">
        <v>5784</v>
      </c>
      <c r="D3918" s="130" t="s">
        <v>18677</v>
      </c>
      <c r="E3918" s="130" t="s">
        <v>18673</v>
      </c>
      <c r="F3918" s="215">
        <v>1.551963354281794E-2</v>
      </c>
      <c r="G3918" s="132" t="str">
        <f ca="1">IFERROR(_xll.BQL($A3918, "cur_mkt_cap(currency=EUR)")/1000000, " ")</f>
        <v xml:space="preserve"> </v>
      </c>
      <c r="M3918" s="308"/>
      <c r="N3918" s="215">
        <f t="shared" si="150"/>
        <v>1.6479434697796677E-4</v>
      </c>
      <c r="O3918" s="172" t="str">
        <f>IFERROR(IF(VLOOKUP($C3918,'MSCI Database'!$C:$R,2, FALSE)="","",VLOOKUP($C3918,'MSCI Database'!$C:$R,2, FALSE)),"")</f>
        <v>Building Products</v>
      </c>
      <c r="P3918" s="186" t="str">
        <f>IFERROR(IF(VLOOKUP($C3918,'MSCI Database'!$C:$R,3, FALSE)="","",VLOOKUP($C3918,'MSCI Database'!$C:$R,3, FALSE)),"")</f>
        <v>AA</v>
      </c>
      <c r="Q3918" s="164" t="str">
        <f>IFERROR(IF(VLOOKUP($C3918,'MSCI Database'!$C:$R,4, FALSE)="","",VLOOKUP($C3918,'MSCI Database'!$C:$R,4, FALSE)),"")</f>
        <v>0</v>
      </c>
      <c r="R3918" s="164">
        <f>IFERROR(IF(VLOOKUP($C3918,'MSCI Database'!$C:$R,5, FALSE)="","",VLOOKUP($C3918,'MSCI Database'!$C:$R,5, FALSE)),"")</f>
        <v>8.1999999999999993</v>
      </c>
      <c r="S3918" s="164">
        <f>IFERROR(IF(VLOOKUP($C3918,'MSCI Database'!$C:$R,6, FALSE)="","",VLOOKUP($C3918,'MSCI Database'!$C:$R,6, FALSE)),"")</f>
        <v>8</v>
      </c>
      <c r="T3918" s="211">
        <f>IFERROR(IF(VLOOKUP($C3918,'MSCI Database'!$C:$R,7, FALSE)="","",VLOOKUP($C3918,'MSCI Database'!$C:$R,7, FALSE)),"")</f>
        <v>4.8</v>
      </c>
      <c r="U3918" s="164">
        <f>IFERROR(IF(VLOOKUP($C3918,'MSCI Database'!$C:$R,8, FALSE)="","",VLOOKUP($C3918,'MSCI Database'!$C:$R,8, FALSE)),"")</f>
        <v>3.2</v>
      </c>
      <c r="V3918" s="175">
        <f>IFERROR(IF(VLOOKUP($C3918,'MSCI Database'!$C:$R,9, FALSE)="","",VLOOKUP($C3918,'MSCI Database'!$C:$R,9, FALSE)),"")</f>
        <v>5.5</v>
      </c>
      <c r="W3918" s="165">
        <f t="shared" ca="1" si="151"/>
        <v>0</v>
      </c>
      <c r="X3918" s="236">
        <f>IFERROR(IF(VLOOKUP($C3918,'MSCI Database'!$C:$R,10, FALSE)="","",VLOOKUP($C3918,'MSCI Database'!$C:$R,10, FALSE)),"")</f>
        <v>33029</v>
      </c>
      <c r="Y3918" s="133" t="str">
        <f>IFERROR(IF(VLOOKUP($C3918,'MSCI Database'!$C:$R,11, FALSE)="","",VLOOKUP($C3918,'MSCI Database'!$C:$R,11, FALSE)),"")</f>
        <v>2019</v>
      </c>
      <c r="Z3918" s="133" t="str">
        <f>IFERROR(IF(VLOOKUP($C3918,'MSCI Database'!$C:$R,12, FALSE)="","",VLOOKUP($C3918,'MSCI Database'!$C:$R,12, FALSE)),"")</f>
        <v>Reported</v>
      </c>
      <c r="AA3918" s="202" t="str">
        <f>IFERROR(IF(VLOOKUP($C3918,'MSCI Database'!$C:$R,13, FALSE)="","",VLOOKUP($C3918,'MSCI Database'!$C:$R,13, FALSE)),"")</f>
        <v/>
      </c>
    </row>
    <row r="3919" spans="1:27" s="130" customFormat="1" ht="15" hidden="1" customHeight="1" outlineLevel="1">
      <c r="A3919" s="130" t="s">
        <v>8056</v>
      </c>
      <c r="B3919" s="130" t="s">
        <v>8057</v>
      </c>
      <c r="C3919" s="130" t="s">
        <v>8058</v>
      </c>
      <c r="D3919" s="130" t="s">
        <v>12128</v>
      </c>
      <c r="E3919" s="130" t="s">
        <v>12133</v>
      </c>
      <c r="F3919" s="215">
        <v>0.13438033188462861</v>
      </c>
      <c r="G3919" s="132" t="str">
        <f ca="1">IFERROR(_xll.BQL($A3919, "cur_mkt_cap(currency=EUR)")/1000000, " ")</f>
        <v xml:space="preserve"> </v>
      </c>
      <c r="M3919" s="308"/>
      <c r="N3919" s="215">
        <f t="shared" si="150"/>
        <v>1.4269099188787208E-3</v>
      </c>
      <c r="O3919" s="172" t="str">
        <f>IFERROR(IF(VLOOKUP($C3919,'MSCI Database'!$C:$R,2, FALSE)="","",VLOOKUP($C3919,'MSCI Database'!$C:$R,2, FALSE)),"")</f>
        <v>Health Care Equipment &amp; Supplies</v>
      </c>
      <c r="P3919" s="186" t="str">
        <f>IFERROR(IF(VLOOKUP($C3919,'MSCI Database'!$C:$R,3, FALSE)="","",VLOOKUP($C3919,'MSCI Database'!$C:$R,3, FALSE)),"")</f>
        <v>B</v>
      </c>
      <c r="Q3919" s="164" t="str">
        <f>IFERROR(IF(VLOOKUP($C3919,'MSCI Database'!$C:$R,4, FALSE)="","",VLOOKUP($C3919,'MSCI Database'!$C:$R,4, FALSE)),"")</f>
        <v>0</v>
      </c>
      <c r="R3919" s="164">
        <f>IFERROR(IF(VLOOKUP($C3919,'MSCI Database'!$C:$R,5, FALSE)="","",VLOOKUP($C3919,'MSCI Database'!$C:$R,5, FALSE)),"")</f>
        <v>2.7</v>
      </c>
      <c r="S3919" s="164">
        <f>IFERROR(IF(VLOOKUP($C3919,'MSCI Database'!$C:$R,6, FALSE)="","",VLOOKUP($C3919,'MSCI Database'!$C:$R,6, FALSE)),"")</f>
        <v>8.9</v>
      </c>
      <c r="T3919" s="211">
        <f>IFERROR(IF(VLOOKUP($C3919,'MSCI Database'!$C:$R,7, FALSE)="","",VLOOKUP($C3919,'MSCI Database'!$C:$R,7, FALSE)),"")</f>
        <v>3.5</v>
      </c>
      <c r="U3919" s="164">
        <f>IFERROR(IF(VLOOKUP($C3919,'MSCI Database'!$C:$R,8, FALSE)="","",VLOOKUP($C3919,'MSCI Database'!$C:$R,8, FALSE)),"")</f>
        <v>5.7</v>
      </c>
      <c r="V3919" s="175">
        <f>IFERROR(IF(VLOOKUP($C3919,'MSCI Database'!$C:$R,9, FALSE)="","",VLOOKUP($C3919,'MSCI Database'!$C:$R,9, FALSE)),"")</f>
        <v>4.7</v>
      </c>
      <c r="W3919" s="165">
        <f t="shared" ca="1" si="151"/>
        <v>0</v>
      </c>
      <c r="X3919" s="236">
        <f>IFERROR(IF(VLOOKUP($C3919,'MSCI Database'!$C:$R,10, FALSE)="","",VLOOKUP($C3919,'MSCI Database'!$C:$R,10, FALSE)),"")</f>
        <v>107407</v>
      </c>
      <c r="Y3919" s="133" t="str">
        <f>IFERROR(IF(VLOOKUP($C3919,'MSCI Database'!$C:$R,11, FALSE)="","",VLOOKUP($C3919,'MSCI Database'!$C:$R,11, FALSE)),"")</f>
        <v>2019</v>
      </c>
      <c r="Z3919" s="133" t="str">
        <f>IFERROR(IF(VLOOKUP($C3919,'MSCI Database'!$C:$R,12, FALSE)="","",VLOOKUP($C3919,'MSCI Database'!$C:$R,12, FALSE)),"")</f>
        <v>Reported</v>
      </c>
      <c r="AA3919" s="202" t="str">
        <f>IFERROR(IF(VLOOKUP($C3919,'MSCI Database'!$C:$R,13, FALSE)="","",VLOOKUP($C3919,'MSCI Database'!$C:$R,13, FALSE)),"")</f>
        <v>Product quality controls lag peers; large number of product recalls persists</v>
      </c>
    </row>
    <row r="3920" spans="1:27" s="130" customFormat="1" ht="15" hidden="1" customHeight="1" outlineLevel="1">
      <c r="A3920" s="130" t="s">
        <v>1506</v>
      </c>
      <c r="B3920" s="130" t="s">
        <v>1507</v>
      </c>
      <c r="C3920" s="130" t="s">
        <v>1508</v>
      </c>
      <c r="D3920" s="130" t="s">
        <v>18678</v>
      </c>
      <c r="E3920" s="130" t="s">
        <v>18682</v>
      </c>
      <c r="F3920" s="215">
        <v>1.7253786586257099E-2</v>
      </c>
      <c r="G3920" s="132" t="str">
        <f ca="1">IFERROR(_xll.BQL($A3920, "cur_mkt_cap(currency=EUR)")/1000000, " ")</f>
        <v xml:space="preserve"> </v>
      </c>
      <c r="M3920" s="308"/>
      <c r="N3920" s="215">
        <f t="shared" si="150"/>
        <v>1.8320835253840477E-4</v>
      </c>
      <c r="O3920" s="172" t="str">
        <f>IFERROR(IF(VLOOKUP($C3920,'MSCI Database'!$C:$R,2, FALSE)="","",VLOOKUP($C3920,'MSCI Database'!$C:$R,2, FALSE)),"")</f>
        <v>Automobiles</v>
      </c>
      <c r="P3920" s="186" t="str">
        <f>IFERROR(IF(VLOOKUP($C3920,'MSCI Database'!$C:$R,3, FALSE)="","",VLOOKUP($C3920,'MSCI Database'!$C:$R,3, FALSE)),"")</f>
        <v>BB</v>
      </c>
      <c r="Q3920" s="164" t="str">
        <f>IFERROR(IF(VLOOKUP($C3920,'MSCI Database'!$C:$R,4, FALSE)="","",VLOOKUP($C3920,'MSCI Database'!$C:$R,4, FALSE)),"")</f>
        <v>1</v>
      </c>
      <c r="R3920" s="164">
        <f>IFERROR(IF(VLOOKUP($C3920,'MSCI Database'!$C:$R,5, FALSE)="","",VLOOKUP($C3920,'MSCI Database'!$C:$R,5, FALSE)),"")</f>
        <v>4.2</v>
      </c>
      <c r="S3920" s="164">
        <f>IFERROR(IF(VLOOKUP($C3920,'MSCI Database'!$C:$R,6, FALSE)="","",VLOOKUP($C3920,'MSCI Database'!$C:$R,6, FALSE)),"")</f>
        <v>4.9000000000000004</v>
      </c>
      <c r="T3920" s="211">
        <f>IFERROR(IF(VLOOKUP($C3920,'MSCI Database'!$C:$R,7, FALSE)="","",VLOOKUP($C3920,'MSCI Database'!$C:$R,7, FALSE)),"")</f>
        <v>3.8</v>
      </c>
      <c r="U3920" s="164">
        <f>IFERROR(IF(VLOOKUP($C3920,'MSCI Database'!$C:$R,8, FALSE)="","",VLOOKUP($C3920,'MSCI Database'!$C:$R,8, FALSE)),"")</f>
        <v>3.4</v>
      </c>
      <c r="V3920" s="175">
        <f>IFERROR(IF(VLOOKUP($C3920,'MSCI Database'!$C:$R,9, FALSE)="","",VLOOKUP($C3920,'MSCI Database'!$C:$R,9, FALSE)),"")</f>
        <v>4</v>
      </c>
      <c r="W3920" s="165">
        <f t="shared" ca="1" si="151"/>
        <v>0</v>
      </c>
      <c r="X3920" s="236">
        <f>IFERROR(IF(VLOOKUP($C3920,'MSCI Database'!$C:$R,10, FALSE)="","",VLOOKUP($C3920,'MSCI Database'!$C:$R,10, FALSE)),"")</f>
        <v>370490</v>
      </c>
      <c r="Y3920" s="133" t="str">
        <f>IFERROR(IF(VLOOKUP($C3920,'MSCI Database'!$C:$R,11, FALSE)="","",VLOOKUP($C3920,'MSCI Database'!$C:$R,11, FALSE)),"")</f>
        <v>2019</v>
      </c>
      <c r="Z3920" s="133" t="str">
        <f>IFERROR(IF(VLOOKUP($C3920,'MSCI Database'!$C:$R,12, FALSE)="","",VLOOKUP($C3920,'MSCI Database'!$C:$R,12, FALSE)),"")</f>
        <v>E.Segmt-Moderately High</v>
      </c>
      <c r="AA3920" s="202" t="str">
        <f>IFERROR(IF(VLOOKUP($C3920,'MSCI Database'!$C:$R,13, FALSE)="","",VLOOKUP($C3920,'MSCI Database'!$C:$R,13, FALSE)),"")</f>
        <v>Improved employee management and governance practices, yet restructuring risks persist</v>
      </c>
    </row>
    <row r="3921" spans="1:27" s="130" customFormat="1" ht="15" hidden="1" customHeight="1" outlineLevel="1">
      <c r="A3921" s="130" t="s">
        <v>6648</v>
      </c>
      <c r="B3921" s="130" t="s">
        <v>6649</v>
      </c>
      <c r="C3921" s="130" t="s">
        <v>6650</v>
      </c>
      <c r="D3921" s="130" t="s">
        <v>12128</v>
      </c>
      <c r="E3921" s="130" t="s">
        <v>18690</v>
      </c>
      <c r="F3921" s="215">
        <v>0.13396761196780879</v>
      </c>
      <c r="G3921" s="132" t="str">
        <f ca="1">IFERROR(_xll.BQL($A3921, "cur_mkt_cap(currency=EUR)")/1000000, " ")</f>
        <v xml:space="preserve"> </v>
      </c>
      <c r="M3921" s="308"/>
      <c r="N3921" s="215">
        <f t="shared" si="150"/>
        <v>1.4225274758919405E-3</v>
      </c>
      <c r="O3921" s="172" t="str">
        <f>IFERROR(IF(VLOOKUP($C3921,'MSCI Database'!$C:$R,2, FALSE)="","",VLOOKUP($C3921,'MSCI Database'!$C:$R,2, FALSE)),"")</f>
        <v>Media &amp; Entertainment</v>
      </c>
      <c r="P3921" s="186" t="str">
        <f>IFERROR(IF(VLOOKUP($C3921,'MSCI Database'!$C:$R,3, FALSE)="","",VLOOKUP($C3921,'MSCI Database'!$C:$R,3, FALSE)),"")</f>
        <v>B</v>
      </c>
      <c r="Q3921" s="164" t="str">
        <f>IFERROR(IF(VLOOKUP($C3921,'MSCI Database'!$C:$R,4, FALSE)="","",VLOOKUP($C3921,'MSCI Database'!$C:$R,4, FALSE)),"")</f>
        <v>0</v>
      </c>
      <c r="R3921" s="164">
        <f>IFERROR(IF(VLOOKUP($C3921,'MSCI Database'!$C:$R,5, FALSE)="","",VLOOKUP($C3921,'MSCI Database'!$C:$R,5, FALSE)),"")</f>
        <v>1.9</v>
      </c>
      <c r="S3921" s="164">
        <f>IFERROR(IF(VLOOKUP($C3921,'MSCI Database'!$C:$R,6, FALSE)="","",VLOOKUP($C3921,'MSCI Database'!$C:$R,6, FALSE)),"")</f>
        <v>8</v>
      </c>
      <c r="T3921" s="211">
        <f>IFERROR(IF(VLOOKUP($C3921,'MSCI Database'!$C:$R,7, FALSE)="","",VLOOKUP($C3921,'MSCI Database'!$C:$R,7, FALSE)),"")</f>
        <v>4.0999999999999996</v>
      </c>
      <c r="U3921" s="164">
        <f>IFERROR(IF(VLOOKUP($C3921,'MSCI Database'!$C:$R,8, FALSE)="","",VLOOKUP($C3921,'MSCI Database'!$C:$R,8, FALSE)),"")</f>
        <v>2.9</v>
      </c>
      <c r="V3921" s="175">
        <f>IFERROR(IF(VLOOKUP($C3921,'MSCI Database'!$C:$R,9, FALSE)="","",VLOOKUP($C3921,'MSCI Database'!$C:$R,9, FALSE)),"")</f>
        <v>3.7</v>
      </c>
      <c r="W3921" s="165">
        <f t="shared" ca="1" si="151"/>
        <v>0</v>
      </c>
      <c r="X3921" s="236">
        <f>IFERROR(IF(VLOOKUP($C3921,'MSCI Database'!$C:$R,10, FALSE)="","",VLOOKUP($C3921,'MSCI Database'!$C:$R,10, FALSE)),"")</f>
        <v>830358</v>
      </c>
      <c r="Y3921" s="133" t="str">
        <f>IFERROR(IF(VLOOKUP($C3921,'MSCI Database'!$C:$R,11, FALSE)="","",VLOOKUP($C3921,'MSCI Database'!$C:$R,11, FALSE)),"")</f>
        <v>2019</v>
      </c>
      <c r="Z3921" s="133" t="str">
        <f>IFERROR(IF(VLOOKUP($C3921,'MSCI Database'!$C:$R,12, FALSE)="","",VLOOKUP($C3921,'MSCI Database'!$C:$R,12, FALSE)),"")</f>
        <v>E.Segmt-Moderate</v>
      </c>
      <c r="AA3921" s="202" t="str">
        <f>IFERROR(IF(VLOOKUP($C3921,'MSCI Database'!$C:$R,13, FALSE)="","",VLOOKUP($C3921,'MSCI Database'!$C:$R,13, FALSE)),"")</f>
        <v>Rise in broadband service demand to raise data protection risks during Covid-19 outbreak</v>
      </c>
    </row>
    <row r="3922" spans="1:27" s="130" customFormat="1" ht="15" hidden="1" customHeight="1" outlineLevel="1">
      <c r="A3922" s="130" t="s">
        <v>1428</v>
      </c>
      <c r="B3922" s="130" t="s">
        <v>1429</v>
      </c>
      <c r="C3922" s="130" t="s">
        <v>1430</v>
      </c>
      <c r="D3922" s="130" t="s">
        <v>18678</v>
      </c>
      <c r="E3922" s="130" t="s">
        <v>18688</v>
      </c>
      <c r="F3922" s="215">
        <v>2.027140470347805E-2</v>
      </c>
      <c r="G3922" s="132" t="str">
        <f ca="1">IFERROR(_xll.BQL($A3922, "cur_mkt_cap(currency=EUR)")/1000000, " ")</f>
        <v xml:space="preserve"> </v>
      </c>
      <c r="M3922" s="308"/>
      <c r="N3922" s="215">
        <f t="shared" si="150"/>
        <v>2.152507590607185E-4</v>
      </c>
      <c r="O3922" s="172" t="str">
        <f>IFERROR(IF(VLOOKUP($C3922,'MSCI Database'!$C:$R,2, FALSE)="","",VLOOKUP($C3922,'MSCI Database'!$C:$R,2, FALSE)),"")</f>
        <v>Life &amp; Health Insurance</v>
      </c>
      <c r="P3922" s="186" t="str">
        <f>IFERROR(IF(VLOOKUP($C3922,'MSCI Database'!$C:$R,3, FALSE)="","",VLOOKUP($C3922,'MSCI Database'!$C:$R,3, FALSE)),"")</f>
        <v>A</v>
      </c>
      <c r="Q3922" s="164" t="str">
        <f>IFERROR(IF(VLOOKUP($C3922,'MSCI Database'!$C:$R,4, FALSE)="","",VLOOKUP($C3922,'MSCI Database'!$C:$R,4, FALSE)),"")</f>
        <v>1</v>
      </c>
      <c r="R3922" s="164">
        <f>IFERROR(IF(VLOOKUP($C3922,'MSCI Database'!$C:$R,5, FALSE)="","",VLOOKUP($C3922,'MSCI Database'!$C:$R,5, FALSE)),"")</f>
        <v>6.3</v>
      </c>
      <c r="S3922" s="164">
        <f>IFERROR(IF(VLOOKUP($C3922,'MSCI Database'!$C:$R,6, FALSE)="","",VLOOKUP($C3922,'MSCI Database'!$C:$R,6, FALSE)),"")</f>
        <v>3.9</v>
      </c>
      <c r="T3922" s="211">
        <f>IFERROR(IF(VLOOKUP($C3922,'MSCI Database'!$C:$R,7, FALSE)="","",VLOOKUP($C3922,'MSCI Database'!$C:$R,7, FALSE)),"")</f>
        <v>4.9000000000000004</v>
      </c>
      <c r="U3922" s="164">
        <f>IFERROR(IF(VLOOKUP($C3922,'MSCI Database'!$C:$R,8, FALSE)="","",VLOOKUP($C3922,'MSCI Database'!$C:$R,8, FALSE)),"")</f>
        <v>4.4000000000000004</v>
      </c>
      <c r="V3922" s="175">
        <f>IFERROR(IF(VLOOKUP($C3922,'MSCI Database'!$C:$R,9, FALSE)="","",VLOOKUP($C3922,'MSCI Database'!$C:$R,9, FALSE)),"")</f>
        <v>4.7</v>
      </c>
      <c r="W3922" s="165">
        <f t="shared" ca="1" si="151"/>
        <v>0</v>
      </c>
      <c r="X3922" s="236">
        <f>IFERROR(IF(VLOOKUP($C3922,'MSCI Database'!$C:$R,10, FALSE)="","",VLOOKUP($C3922,'MSCI Database'!$C:$R,10, FALSE)),"")</f>
        <v>480401</v>
      </c>
      <c r="Y3922" s="133" t="str">
        <f>IFERROR(IF(VLOOKUP($C3922,'MSCI Database'!$C:$R,11, FALSE)="","",VLOOKUP($C3922,'MSCI Database'!$C:$R,11, FALSE)),"")</f>
        <v>2020</v>
      </c>
      <c r="Z3922" s="133" t="str">
        <f>IFERROR(IF(VLOOKUP($C3922,'MSCI Database'!$C:$R,12, FALSE)="","",VLOOKUP($C3922,'MSCI Database'!$C:$R,12, FALSE)),"")</f>
        <v>Reported</v>
      </c>
      <c r="AA3922" s="202" t="str">
        <f>IFERROR(IF(VLOOKUP($C3922,'MSCI Database'!$C:$R,13, FALSE)="","",VLOOKUP($C3922,'MSCI Database'!$C:$R,13, FALSE)),"")</f>
        <v>Improvements in ESG integration and data protection drive upgrade</v>
      </c>
    </row>
    <row r="3923" spans="1:27" s="130" customFormat="1" ht="15" hidden="1" customHeight="1" outlineLevel="1">
      <c r="A3923" s="130" t="s">
        <v>1738</v>
      </c>
      <c r="B3923" s="130" t="s">
        <v>1739</v>
      </c>
      <c r="C3923" s="130" t="s">
        <v>1740</v>
      </c>
      <c r="D3923" s="130" t="s">
        <v>18678</v>
      </c>
      <c r="E3923" s="130" t="s">
        <v>18682</v>
      </c>
      <c r="F3923" s="215">
        <v>1.713217210194605E-2</v>
      </c>
      <c r="G3923" s="132" t="str">
        <f ca="1">IFERROR(_xll.BQL($A3923, "cur_mkt_cap(currency=EUR)")/1000000, " ")</f>
        <v xml:space="preserve"> </v>
      </c>
      <c r="M3923" s="308"/>
      <c r="N3923" s="215">
        <f t="shared" si="150"/>
        <v>1.8191699604665462E-4</v>
      </c>
      <c r="O3923" s="172" t="str">
        <f>IFERROR(IF(VLOOKUP($C3923,'MSCI Database'!$C:$R,2, FALSE)="","",VLOOKUP($C3923,'MSCI Database'!$C:$R,2, FALSE)),"")</f>
        <v>Household Durables</v>
      </c>
      <c r="P3923" s="186" t="str">
        <f>IFERROR(IF(VLOOKUP($C3923,'MSCI Database'!$C:$R,3, FALSE)="","",VLOOKUP($C3923,'MSCI Database'!$C:$R,3, FALSE)),"")</f>
        <v>B</v>
      </c>
      <c r="Q3923" s="164" t="str">
        <f>IFERROR(IF(VLOOKUP($C3923,'MSCI Database'!$C:$R,4, FALSE)="","",VLOOKUP($C3923,'MSCI Database'!$C:$R,4, FALSE)),"")</f>
        <v>-1</v>
      </c>
      <c r="R3923" s="164">
        <f>IFERROR(IF(VLOOKUP($C3923,'MSCI Database'!$C:$R,5, FALSE)="","",VLOOKUP($C3923,'MSCI Database'!$C:$R,5, FALSE)),"")</f>
        <v>2.2000000000000002</v>
      </c>
      <c r="S3923" s="164">
        <f>IFERROR(IF(VLOOKUP($C3923,'MSCI Database'!$C:$R,6, FALSE)="","",VLOOKUP($C3923,'MSCI Database'!$C:$R,6, FALSE)),"")</f>
        <v>6</v>
      </c>
      <c r="T3923" s="211">
        <f>IFERROR(IF(VLOOKUP($C3923,'MSCI Database'!$C:$R,7, FALSE)="","",VLOOKUP($C3923,'MSCI Database'!$C:$R,7, FALSE)),"")</f>
        <v>4.8</v>
      </c>
      <c r="U3923" s="164">
        <f>IFERROR(IF(VLOOKUP($C3923,'MSCI Database'!$C:$R,8, FALSE)="","",VLOOKUP($C3923,'MSCI Database'!$C:$R,8, FALSE)),"")</f>
        <v>1.1000000000000001</v>
      </c>
      <c r="V3923" s="175">
        <f>IFERROR(IF(VLOOKUP($C3923,'MSCI Database'!$C:$R,9, FALSE)="","",VLOOKUP($C3923,'MSCI Database'!$C:$R,9, FALSE)),"")</f>
        <v>3.1</v>
      </c>
      <c r="W3923" s="165">
        <f t="shared" ca="1" si="151"/>
        <v>0</v>
      </c>
      <c r="X3923" s="236">
        <f>IFERROR(IF(VLOOKUP($C3923,'MSCI Database'!$C:$R,10, FALSE)="","",VLOOKUP($C3923,'MSCI Database'!$C:$R,10, FALSE)),"")</f>
        <v>1144904</v>
      </c>
      <c r="Y3923" s="133" t="str">
        <f>IFERROR(IF(VLOOKUP($C3923,'MSCI Database'!$C:$R,11, FALSE)="","",VLOOKUP($C3923,'MSCI Database'!$C:$R,11, FALSE)),"")</f>
        <v>2019</v>
      </c>
      <c r="Z3923" s="133" t="str">
        <f>IFERROR(IF(VLOOKUP($C3923,'MSCI Database'!$C:$R,12, FALSE)="","",VLOOKUP($C3923,'MSCI Database'!$C:$R,12, FALSE)),"")</f>
        <v>E.Segmt-Moderate</v>
      </c>
      <c r="AA3923" s="202" t="str">
        <f>IFERROR(IF(VLOOKUP($C3923,'MSCI Database'!$C:$R,13, FALSE)="","",VLOOKUP($C3923,'MSCI Database'!$C:$R,13, FALSE)),"")</f>
        <v>Issues in corporate governance practices drive downgrade</v>
      </c>
    </row>
    <row r="3924" spans="1:27" s="130" customFormat="1" ht="15" hidden="1" customHeight="1" outlineLevel="1">
      <c r="A3924" s="130" t="s">
        <v>506</v>
      </c>
      <c r="B3924" s="130" t="s">
        <v>507</v>
      </c>
      <c r="C3924" s="130" t="s">
        <v>508</v>
      </c>
      <c r="D3924" s="130" t="s">
        <v>18679</v>
      </c>
      <c r="E3924" s="130" t="s">
        <v>18688</v>
      </c>
      <c r="F3924" s="215">
        <v>0.1011964084993528</v>
      </c>
      <c r="G3924" s="132" t="str">
        <f ca="1">IFERROR(_xll.BQL($A3924, "cur_mkt_cap(currency=EUR)")/1000000, " ")</f>
        <v xml:space="preserve"> </v>
      </c>
      <c r="M3924" s="308"/>
      <c r="N3924" s="215">
        <f t="shared" si="150"/>
        <v>1.0745483138604056E-3</v>
      </c>
      <c r="O3924" s="172" t="str">
        <f>IFERROR(IF(VLOOKUP($C3924,'MSCI Database'!$C:$R,2, FALSE)="","",VLOOKUP($C3924,'MSCI Database'!$C:$R,2, FALSE)),"")</f>
        <v>Banks</v>
      </c>
      <c r="P3924" s="186" t="str">
        <f>IFERROR(IF(VLOOKUP($C3924,'MSCI Database'!$C:$R,3, FALSE)="","",VLOOKUP($C3924,'MSCI Database'!$C:$R,3, FALSE)),"")</f>
        <v>A</v>
      </c>
      <c r="Q3924" s="164" t="str">
        <f>IFERROR(IF(VLOOKUP($C3924,'MSCI Database'!$C:$R,4, FALSE)="","",VLOOKUP($C3924,'MSCI Database'!$C:$R,4, FALSE)),"")</f>
        <v>0</v>
      </c>
      <c r="R3924" s="164">
        <f>IFERROR(IF(VLOOKUP($C3924,'MSCI Database'!$C:$R,5, FALSE)="","",VLOOKUP($C3924,'MSCI Database'!$C:$R,5, FALSE)),"")</f>
        <v>6.8</v>
      </c>
      <c r="S3924" s="164">
        <f>IFERROR(IF(VLOOKUP($C3924,'MSCI Database'!$C:$R,6, FALSE)="","",VLOOKUP($C3924,'MSCI Database'!$C:$R,6, FALSE)),"")</f>
        <v>8.5</v>
      </c>
      <c r="T3924" s="211">
        <f>IFERROR(IF(VLOOKUP($C3924,'MSCI Database'!$C:$R,7, FALSE)="","",VLOOKUP($C3924,'MSCI Database'!$C:$R,7, FALSE)),"")</f>
        <v>3.8</v>
      </c>
      <c r="U3924" s="164">
        <f>IFERROR(IF(VLOOKUP($C3924,'MSCI Database'!$C:$R,8, FALSE)="","",VLOOKUP($C3924,'MSCI Database'!$C:$R,8, FALSE)),"")</f>
        <v>5.3</v>
      </c>
      <c r="V3924" s="175">
        <f>IFERROR(IF(VLOOKUP($C3924,'MSCI Database'!$C:$R,9, FALSE)="","",VLOOKUP($C3924,'MSCI Database'!$C:$R,9, FALSE)),"")</f>
        <v>4.9000000000000004</v>
      </c>
      <c r="W3924" s="165">
        <f t="shared" ca="1" si="151"/>
        <v>0</v>
      </c>
      <c r="X3924" s="236">
        <f>IFERROR(IF(VLOOKUP($C3924,'MSCI Database'!$C:$R,10, FALSE)="","",VLOOKUP($C3924,'MSCI Database'!$C:$R,10, FALSE)),"")</f>
        <v>121168</v>
      </c>
      <c r="Y3924" s="133" t="str">
        <f>IFERROR(IF(VLOOKUP($C3924,'MSCI Database'!$C:$R,11, FALSE)="","",VLOOKUP($C3924,'MSCI Database'!$C:$R,11, FALSE)),"")</f>
        <v>2019</v>
      </c>
      <c r="Z3924" s="133" t="str">
        <f>IFERROR(IF(VLOOKUP($C3924,'MSCI Database'!$C:$R,12, FALSE)="","",VLOOKUP($C3924,'MSCI Database'!$C:$R,12, FALSE)),"")</f>
        <v>Reported</v>
      </c>
      <c r="AA3924" s="202" t="str">
        <f>IFERROR(IF(VLOOKUP($C3924,'MSCI Database'!$C:$R,13, FALSE)="","",VLOOKUP($C3924,'MSCI Database'!$C:$R,13, FALSE)),"")</f>
        <v>Concerns regarding allegations of money laundering and weak consumer protection practices persist</v>
      </c>
    </row>
    <row r="3925" spans="1:27" s="130" customFormat="1" ht="15" hidden="1" customHeight="1" outlineLevel="1">
      <c r="A3925" s="130" t="s">
        <v>4970</v>
      </c>
      <c r="B3925" s="130" t="s">
        <v>4971</v>
      </c>
      <c r="C3925" s="130" t="s">
        <v>4972</v>
      </c>
      <c r="D3925" s="130" t="s">
        <v>18675</v>
      </c>
      <c r="E3925" s="130" t="s">
        <v>18704</v>
      </c>
      <c r="F3925" s="215">
        <v>1.699492489724987E-2</v>
      </c>
      <c r="G3925" s="132" t="str">
        <f ca="1">IFERROR(_xll.BQL($A3925, "cur_mkt_cap(currency=EUR)")/1000000, " ")</f>
        <v xml:space="preserve"> </v>
      </c>
      <c r="M3925" s="308"/>
      <c r="N3925" s="215">
        <f t="shared" si="150"/>
        <v>1.8045964440171678E-4</v>
      </c>
      <c r="O3925" s="172" t="str">
        <f>IFERROR(IF(VLOOKUP($C3925,'MSCI Database'!$C:$R,2, FALSE)="","",VLOOKUP($C3925,'MSCI Database'!$C:$R,2, FALSE)),"")</f>
        <v>Real Estate Management &amp; Services</v>
      </c>
      <c r="P3925" s="186" t="str">
        <f>IFERROR(IF(VLOOKUP($C3925,'MSCI Database'!$C:$R,3, FALSE)="","",VLOOKUP($C3925,'MSCI Database'!$C:$R,3, FALSE)),"")</f>
        <v>BBB</v>
      </c>
      <c r="Q3925" s="164" t="str">
        <f>IFERROR(IF(VLOOKUP($C3925,'MSCI Database'!$C:$R,4, FALSE)="","",VLOOKUP($C3925,'MSCI Database'!$C:$R,4, FALSE)),"")</f>
        <v>0</v>
      </c>
      <c r="R3925" s="164">
        <f>IFERROR(IF(VLOOKUP($C3925,'MSCI Database'!$C:$R,5, FALSE)="","",VLOOKUP($C3925,'MSCI Database'!$C:$R,5, FALSE)),"")</f>
        <v>5.4</v>
      </c>
      <c r="S3925" s="164">
        <f>IFERROR(IF(VLOOKUP($C3925,'MSCI Database'!$C:$R,6, FALSE)="","",VLOOKUP($C3925,'MSCI Database'!$C:$R,6, FALSE)),"")</f>
        <v>3.8</v>
      </c>
      <c r="T3925" s="211">
        <f>IFERROR(IF(VLOOKUP($C3925,'MSCI Database'!$C:$R,7, FALSE)="","",VLOOKUP($C3925,'MSCI Database'!$C:$R,7, FALSE)),"")</f>
        <v>7.6</v>
      </c>
      <c r="U3925" s="164">
        <f>IFERROR(IF(VLOOKUP($C3925,'MSCI Database'!$C:$R,8, FALSE)="","",VLOOKUP($C3925,'MSCI Database'!$C:$R,8, FALSE)),"")</f>
        <v>5.2</v>
      </c>
      <c r="V3925" s="175">
        <f>IFERROR(IF(VLOOKUP($C3925,'MSCI Database'!$C:$R,9, FALSE)="","",VLOOKUP($C3925,'MSCI Database'!$C:$R,9, FALSE)),"")</f>
        <v>5.4</v>
      </c>
      <c r="W3925" s="165">
        <f t="shared" ca="1" si="151"/>
        <v>0</v>
      </c>
      <c r="X3925" s="236">
        <f>IFERROR(IF(VLOOKUP($C3925,'MSCI Database'!$C:$R,10, FALSE)="","",VLOOKUP($C3925,'MSCI Database'!$C:$R,10, FALSE)),"")</f>
        <v>130766</v>
      </c>
      <c r="Y3925" s="133" t="str">
        <f>IFERROR(IF(VLOOKUP($C3925,'MSCI Database'!$C:$R,11, FALSE)="","",VLOOKUP($C3925,'MSCI Database'!$C:$R,11, FALSE)),"")</f>
        <v>2019</v>
      </c>
      <c r="Z3925" s="133" t="str">
        <f>IFERROR(IF(VLOOKUP($C3925,'MSCI Database'!$C:$R,12, FALSE)="","",VLOOKUP($C3925,'MSCI Database'!$C:$R,12, FALSE)),"")</f>
        <v>Reported</v>
      </c>
      <c r="AA3925" s="202" t="str">
        <f>IFERROR(IF(VLOOKUP($C3925,'MSCI Database'!$C:$R,13, FALSE)="","",VLOOKUP($C3925,'MSCI Database'!$C:$R,13, FALSE)),"")</f>
        <v>Limited perceived efforts in green building investments</v>
      </c>
    </row>
    <row r="3926" spans="1:27" s="130" customFormat="1" ht="15" hidden="1" customHeight="1" outlineLevel="1">
      <c r="A3926" s="130" t="s">
        <v>6414</v>
      </c>
      <c r="B3926" s="130" t="s">
        <v>6415</v>
      </c>
      <c r="C3926" s="130" t="s">
        <v>6416</v>
      </c>
      <c r="D3926" s="130" t="s">
        <v>12128</v>
      </c>
      <c r="E3926" s="130" t="s">
        <v>18689</v>
      </c>
      <c r="F3926" s="215">
        <v>0.13188668775686041</v>
      </c>
      <c r="G3926" s="132" t="str">
        <f ca="1">IFERROR(_xll.BQL($A3926, "cur_mkt_cap(currency=EUR)")/1000000, " ")</f>
        <v xml:space="preserve"> </v>
      </c>
      <c r="M3926" s="308"/>
      <c r="N3926" s="215">
        <f t="shared" si="150"/>
        <v>1.4004313003921924E-3</v>
      </c>
      <c r="O3926" s="172" t="str">
        <f>IFERROR(IF(VLOOKUP($C3926,'MSCI Database'!$C:$R,2, FALSE)="","",VLOOKUP($C3926,'MSCI Database'!$C:$R,2, FALSE)),"")</f>
        <v>Software &amp; Services</v>
      </c>
      <c r="P3926" s="186" t="str">
        <f>IFERROR(IF(VLOOKUP($C3926,'MSCI Database'!$C:$R,3, FALSE)="","",VLOOKUP($C3926,'MSCI Database'!$C:$R,3, FALSE)),"")</f>
        <v>AAA</v>
      </c>
      <c r="Q3926" s="164" t="str">
        <f>IFERROR(IF(VLOOKUP($C3926,'MSCI Database'!$C:$R,4, FALSE)="","",VLOOKUP($C3926,'MSCI Database'!$C:$R,4, FALSE)),"")</f>
        <v>2</v>
      </c>
      <c r="R3926" s="164">
        <f>IFERROR(IF(VLOOKUP($C3926,'MSCI Database'!$C:$R,5, FALSE)="","",VLOOKUP($C3926,'MSCI Database'!$C:$R,5, FALSE)),"")</f>
        <v>9.4</v>
      </c>
      <c r="S3926" s="164">
        <f>IFERROR(IF(VLOOKUP($C3926,'MSCI Database'!$C:$R,6, FALSE)="","",VLOOKUP($C3926,'MSCI Database'!$C:$R,6, FALSE)),"")</f>
        <v>10</v>
      </c>
      <c r="T3926" s="211">
        <f>IFERROR(IF(VLOOKUP($C3926,'MSCI Database'!$C:$R,7, FALSE)="","",VLOOKUP($C3926,'MSCI Database'!$C:$R,7, FALSE)),"")</f>
        <v>5.5</v>
      </c>
      <c r="U3926" s="164">
        <f>IFERROR(IF(VLOOKUP($C3926,'MSCI Database'!$C:$R,8, FALSE)="","",VLOOKUP($C3926,'MSCI Database'!$C:$R,8, FALSE)),"")</f>
        <v>6.3</v>
      </c>
      <c r="V3926" s="175">
        <f>IFERROR(IF(VLOOKUP($C3926,'MSCI Database'!$C:$R,9, FALSE)="","",VLOOKUP($C3926,'MSCI Database'!$C:$R,9, FALSE)),"")</f>
        <v>6.1</v>
      </c>
      <c r="W3926" s="165">
        <f t="shared" ca="1" si="151"/>
        <v>0</v>
      </c>
      <c r="X3926" s="236">
        <f>IFERROR(IF(VLOOKUP($C3926,'MSCI Database'!$C:$R,10, FALSE)="","",VLOOKUP($C3926,'MSCI Database'!$C:$R,10, FALSE)),"")</f>
        <v>131962</v>
      </c>
      <c r="Y3926" s="133" t="str">
        <f>IFERROR(IF(VLOOKUP($C3926,'MSCI Database'!$C:$R,11, FALSE)="","",VLOOKUP($C3926,'MSCI Database'!$C:$R,11, FALSE)),"")</f>
        <v>2019</v>
      </c>
      <c r="Z3926" s="133" t="str">
        <f>IFERROR(IF(VLOOKUP($C3926,'MSCI Database'!$C:$R,12, FALSE)="","",VLOOKUP($C3926,'MSCI Database'!$C:$R,12, FALSE)),"")</f>
        <v>Reported</v>
      </c>
      <c r="AA3926" s="202" t="str">
        <f>IFERROR(IF(VLOOKUP($C3926,'MSCI Database'!$C:$R,13, FALSE)="","",VLOOKUP($C3926,'MSCI Database'!$C:$R,13, FALSE)),"")</f>
        <v>Improvements in data security drive the upgrade</v>
      </c>
    </row>
    <row r="3927" spans="1:27" s="130" customFormat="1" ht="15" hidden="1" customHeight="1" outlineLevel="1">
      <c r="A3927" s="130" t="s">
        <v>7107</v>
      </c>
      <c r="B3927" s="130" t="s">
        <v>7108</v>
      </c>
      <c r="C3927" s="130" t="s">
        <v>7109</v>
      </c>
      <c r="D3927" s="130" t="s">
        <v>12128</v>
      </c>
      <c r="E3927" s="130" t="s">
        <v>12133</v>
      </c>
      <c r="F3927" s="215">
        <v>0.13157981028870411</v>
      </c>
      <c r="G3927" s="132" t="str">
        <f ca="1">IFERROR(_xll.BQL($A3927, "cur_mkt_cap(currency=EUR)")/1000000, " ")</f>
        <v xml:space="preserve"> </v>
      </c>
      <c r="M3927" s="308"/>
      <c r="N3927" s="215">
        <f t="shared" si="150"/>
        <v>1.3971727394327764E-3</v>
      </c>
      <c r="O3927" s="172" t="str">
        <f>IFERROR(IF(VLOOKUP($C3927,'MSCI Database'!$C:$R,2, FALSE)="","",VLOOKUP($C3927,'MSCI Database'!$C:$R,2, FALSE)),"")</f>
        <v>Biotechnology</v>
      </c>
      <c r="P3927" s="186" t="str">
        <f>IFERROR(IF(VLOOKUP($C3927,'MSCI Database'!$C:$R,3, FALSE)="","",VLOOKUP($C3927,'MSCI Database'!$C:$R,3, FALSE)),"")</f>
        <v>AA</v>
      </c>
      <c r="Q3927" s="164" t="str">
        <f>IFERROR(IF(VLOOKUP($C3927,'MSCI Database'!$C:$R,4, FALSE)="","",VLOOKUP($C3927,'MSCI Database'!$C:$R,4, FALSE)),"")</f>
        <v>0</v>
      </c>
      <c r="R3927" s="164">
        <f>IFERROR(IF(VLOOKUP($C3927,'MSCI Database'!$C:$R,5, FALSE)="","",VLOOKUP($C3927,'MSCI Database'!$C:$R,5, FALSE)),"")</f>
        <v>8.57</v>
      </c>
      <c r="S3927" s="164">
        <f>IFERROR(IF(VLOOKUP($C3927,'MSCI Database'!$C:$R,6, FALSE)="","",VLOOKUP($C3927,'MSCI Database'!$C:$R,6, FALSE)),"")</f>
        <v>6.6</v>
      </c>
      <c r="T3927" s="211">
        <f>IFERROR(IF(VLOOKUP($C3927,'MSCI Database'!$C:$R,7, FALSE)="","",VLOOKUP($C3927,'MSCI Database'!$C:$R,7, FALSE)),"")</f>
        <v>5.6</v>
      </c>
      <c r="U3927" s="164">
        <f>IFERROR(IF(VLOOKUP($C3927,'MSCI Database'!$C:$R,8, FALSE)="","",VLOOKUP($C3927,'MSCI Database'!$C:$R,8, FALSE)),"")</f>
        <v>5.5</v>
      </c>
      <c r="V3927" s="175">
        <f>IFERROR(IF(VLOOKUP($C3927,'MSCI Database'!$C:$R,9, FALSE)="","",VLOOKUP($C3927,'MSCI Database'!$C:$R,9, FALSE)),"")</f>
        <v>5.7</v>
      </c>
      <c r="W3927" s="165">
        <f t="shared" ca="1" si="151"/>
        <v>0</v>
      </c>
      <c r="X3927" s="236">
        <f>IFERROR(IF(VLOOKUP($C3927,'MSCI Database'!$C:$R,10, FALSE)="","",VLOOKUP($C3927,'MSCI Database'!$C:$R,10, FALSE)),"")</f>
        <v>94565</v>
      </c>
      <c r="Y3927" s="133" t="str">
        <f>IFERROR(IF(VLOOKUP($C3927,'MSCI Database'!$C:$R,11, FALSE)="","",VLOOKUP($C3927,'MSCI Database'!$C:$R,11, FALSE)),"")</f>
        <v>2019</v>
      </c>
      <c r="Z3927" s="133" t="str">
        <f>IFERROR(IF(VLOOKUP($C3927,'MSCI Database'!$C:$R,12, FALSE)="","",VLOOKUP($C3927,'MSCI Database'!$C:$R,12, FALSE)),"")</f>
        <v>Reported</v>
      </c>
      <c r="AA3927" s="202" t="str">
        <f>IFERROR(IF(VLOOKUP($C3927,'MSCI Database'!$C:$R,13, FALSE)="","",VLOOKUP($C3927,'MSCI Database'!$C:$R,13, FALSE)),"")</f>
        <v>Leading access to healthcare programs; risk of public scrutiny on drug pricing continues</v>
      </c>
    </row>
    <row r="3928" spans="1:27" s="130" customFormat="1" ht="15" hidden="1" customHeight="1" outlineLevel="1">
      <c r="A3928" s="130" t="s">
        <v>8076</v>
      </c>
      <c r="B3928" s="130" t="s">
        <v>8077</v>
      </c>
      <c r="C3928" s="130" t="s">
        <v>8078</v>
      </c>
      <c r="D3928" s="130" t="s">
        <v>12128</v>
      </c>
      <c r="E3928" s="130" t="s">
        <v>18682</v>
      </c>
      <c r="F3928" s="215">
        <v>0.13116609968557411</v>
      </c>
      <c r="G3928" s="132" t="str">
        <f ca="1">IFERROR(_xll.BQL($A3928, "cur_mkt_cap(currency=EUR)")/1000000, " ")</f>
        <v xml:space="preserve"> </v>
      </c>
      <c r="M3928" s="308"/>
      <c r="N3928" s="215">
        <f t="shared" si="150"/>
        <v>1.3927797768997004E-3</v>
      </c>
      <c r="O3928" s="172" t="str">
        <f>IFERROR(IF(VLOOKUP($C3928,'MSCI Database'!$C:$R,2, FALSE)="","",VLOOKUP($C3928,'MSCI Database'!$C:$R,2, FALSE)),"")</f>
        <v>Retail - Consumer Discretionary</v>
      </c>
      <c r="P3928" s="186" t="str">
        <f>IFERROR(IF(VLOOKUP($C3928,'MSCI Database'!$C:$R,3, FALSE)="","",VLOOKUP($C3928,'MSCI Database'!$C:$R,3, FALSE)),"")</f>
        <v>BBB</v>
      </c>
      <c r="Q3928" s="164" t="str">
        <f>IFERROR(IF(VLOOKUP($C3928,'MSCI Database'!$C:$R,4, FALSE)="","",VLOOKUP($C3928,'MSCI Database'!$C:$R,4, FALSE)),"")</f>
        <v>0</v>
      </c>
      <c r="R3928" s="164">
        <f>IFERROR(IF(VLOOKUP($C3928,'MSCI Database'!$C:$R,5, FALSE)="","",VLOOKUP($C3928,'MSCI Database'!$C:$R,5, FALSE)),"")</f>
        <v>5.4</v>
      </c>
      <c r="S3928" s="164">
        <f>IFERROR(IF(VLOOKUP($C3928,'MSCI Database'!$C:$R,6, FALSE)="","",VLOOKUP($C3928,'MSCI Database'!$C:$R,6, FALSE)),"")</f>
        <v>3.7</v>
      </c>
      <c r="T3928" s="211">
        <f>IFERROR(IF(VLOOKUP($C3928,'MSCI Database'!$C:$R,7, FALSE)="","",VLOOKUP($C3928,'MSCI Database'!$C:$R,7, FALSE)),"")</f>
        <v>4.3</v>
      </c>
      <c r="U3928" s="164">
        <f>IFERROR(IF(VLOOKUP($C3928,'MSCI Database'!$C:$R,8, FALSE)="","",VLOOKUP($C3928,'MSCI Database'!$C:$R,8, FALSE)),"")</f>
        <v>5.6</v>
      </c>
      <c r="V3928" s="175">
        <f>IFERROR(IF(VLOOKUP($C3928,'MSCI Database'!$C:$R,9, FALSE)="","",VLOOKUP($C3928,'MSCI Database'!$C:$R,9, FALSE)),"")</f>
        <v>4.5999999999999996</v>
      </c>
      <c r="W3928" s="165">
        <f t="shared" ca="1" si="151"/>
        <v>0</v>
      </c>
      <c r="X3928" s="236">
        <f>IFERROR(IF(VLOOKUP($C3928,'MSCI Database'!$C:$R,10, FALSE)="","",VLOOKUP($C3928,'MSCI Database'!$C:$R,10, FALSE)),"")</f>
        <v>760257</v>
      </c>
      <c r="Y3928" s="133" t="str">
        <f>IFERROR(IF(VLOOKUP($C3928,'MSCI Database'!$C:$R,11, FALSE)="","",VLOOKUP($C3928,'MSCI Database'!$C:$R,11, FALSE)),"")</f>
        <v>2019</v>
      </c>
      <c r="Z3928" s="133" t="str">
        <f>IFERROR(IF(VLOOKUP($C3928,'MSCI Database'!$C:$R,12, FALSE)="","",VLOOKUP($C3928,'MSCI Database'!$C:$R,12, FALSE)),"")</f>
        <v>Reported</v>
      </c>
      <c r="AA3928" s="202" t="str">
        <f>IFERROR(IF(VLOOKUP($C3928,'MSCI Database'!$C:$R,13, FALSE)="","",VLOOKUP($C3928,'MSCI Database'!$C:$R,13, FALSE)),"")</f>
        <v>Strong supply chain labor oversight; but labor management programs seem limited</v>
      </c>
    </row>
    <row r="3929" spans="1:27" s="130" customFormat="1" ht="15" hidden="1" customHeight="1" outlineLevel="1">
      <c r="A3929" s="130" t="s">
        <v>616</v>
      </c>
      <c r="B3929" s="130" t="s">
        <v>617</v>
      </c>
      <c r="C3929" s="130" t="s">
        <v>618</v>
      </c>
      <c r="D3929" s="130" t="s">
        <v>18675</v>
      </c>
      <c r="E3929" s="130" t="s">
        <v>100</v>
      </c>
      <c r="F3929" s="215">
        <v>1.68540137011534E-2</v>
      </c>
      <c r="G3929" s="132" t="str">
        <f ca="1">IFERROR(_xll.BQL($A3929, "cur_mkt_cap(currency=EUR)")/1000000, " ")</f>
        <v xml:space="preserve"> </v>
      </c>
      <c r="M3929" s="308"/>
      <c r="N3929" s="215">
        <f t="shared" ref="N3929:N3992" si="152">IF($A3929&lt;&gt;"",VLOOKUP($A3929,$A$3224:$V$5286,6,FALSE)/SUMIF($V$3224:$V$5286,"&lt;&gt;",$F$3224:$F$5286),0)</f>
        <v>1.7896338687227608E-4</v>
      </c>
      <c r="O3929" s="172" t="str">
        <f>IFERROR(IF(VLOOKUP($C3929,'MSCI Database'!$C:$R,2, FALSE)="","",VLOOKUP($C3929,'MSCI Database'!$C:$R,2, FALSE)),"")</f>
        <v>Utilities</v>
      </c>
      <c r="P3929" s="186" t="str">
        <f>IFERROR(IF(VLOOKUP($C3929,'MSCI Database'!$C:$R,3, FALSE)="","",VLOOKUP($C3929,'MSCI Database'!$C:$R,3, FALSE)),"")</f>
        <v>BBB</v>
      </c>
      <c r="Q3929" s="164" t="str">
        <f>IFERROR(IF(VLOOKUP($C3929,'MSCI Database'!$C:$R,4, FALSE)="","",VLOOKUP($C3929,'MSCI Database'!$C:$R,4, FALSE)),"")</f>
        <v>1</v>
      </c>
      <c r="R3929" s="164">
        <f>IFERROR(IF(VLOOKUP($C3929,'MSCI Database'!$C:$R,5, FALSE)="","",VLOOKUP($C3929,'MSCI Database'!$C:$R,5, FALSE)),"")</f>
        <v>5</v>
      </c>
      <c r="S3929" s="164">
        <f>IFERROR(IF(VLOOKUP($C3929,'MSCI Database'!$C:$R,6, FALSE)="","",VLOOKUP($C3929,'MSCI Database'!$C:$R,6, FALSE)),"")</f>
        <v>5.8</v>
      </c>
      <c r="T3929" s="211">
        <f>IFERROR(IF(VLOOKUP($C3929,'MSCI Database'!$C:$R,7, FALSE)="","",VLOOKUP($C3929,'MSCI Database'!$C:$R,7, FALSE)),"")</f>
        <v>4.7</v>
      </c>
      <c r="U3929" s="164">
        <f>IFERROR(IF(VLOOKUP($C3929,'MSCI Database'!$C:$R,8, FALSE)="","",VLOOKUP($C3929,'MSCI Database'!$C:$R,8, FALSE)),"")</f>
        <v>4.3</v>
      </c>
      <c r="V3929" s="175">
        <f>IFERROR(IF(VLOOKUP($C3929,'MSCI Database'!$C:$R,9, FALSE)="","",VLOOKUP($C3929,'MSCI Database'!$C:$R,9, FALSE)),"")</f>
        <v>5</v>
      </c>
      <c r="W3929" s="165">
        <f t="shared" ref="W3929:W3992" ca="1" si="153">IFERROR(IF(X3929&lt;&gt;"",VLOOKUP($A3929,$A$3224:$X$5286,6,FALSE)/100,0)*$G$3222/$G3929, 0)</f>
        <v>0</v>
      </c>
      <c r="X3929" s="236">
        <f>IFERROR(IF(VLOOKUP($C3929,'MSCI Database'!$C:$R,10, FALSE)="","",VLOOKUP($C3929,'MSCI Database'!$C:$R,10, FALSE)),"")</f>
        <v>1703599</v>
      </c>
      <c r="Y3929" s="133" t="str">
        <f>IFERROR(IF(VLOOKUP($C3929,'MSCI Database'!$C:$R,11, FALSE)="","",VLOOKUP($C3929,'MSCI Database'!$C:$R,11, FALSE)),"")</f>
        <v>2018</v>
      </c>
      <c r="Z3929" s="133" t="str">
        <f>IFERROR(IF(VLOOKUP($C3929,'MSCI Database'!$C:$R,12, FALSE)="","",VLOOKUP($C3929,'MSCI Database'!$C:$R,12, FALSE)),"")</f>
        <v>E.Segmt-Moderately Low</v>
      </c>
      <c r="AA3929" s="202" t="str">
        <f>IFERROR(IF(VLOOKUP($C3929,'MSCI Database'!$C:$R,13, FALSE)="","",VLOOKUP($C3929,'MSCI Database'!$C:$R,13, FALSE)),"")</f>
        <v>Improved governance and anti-corruption practices drive upgrade</v>
      </c>
    </row>
    <row r="3930" spans="1:27" s="130" customFormat="1" ht="15" hidden="1" customHeight="1" outlineLevel="1">
      <c r="A3930" s="130" t="s">
        <v>585</v>
      </c>
      <c r="B3930" s="130" t="s">
        <v>586</v>
      </c>
      <c r="C3930" s="130" t="s">
        <v>587</v>
      </c>
      <c r="D3930" s="130" t="s">
        <v>18675</v>
      </c>
      <c r="E3930" s="130" t="s">
        <v>12133</v>
      </c>
      <c r="F3930" s="215">
        <v>1.670130095438694E-2</v>
      </c>
      <c r="G3930" s="132" t="str">
        <f ca="1">IFERROR(_xll.BQL($A3930, "cur_mkt_cap(currency=EUR)")/1000000, " ")</f>
        <v xml:space="preserve"> </v>
      </c>
      <c r="M3930" s="308"/>
      <c r="N3930" s="215">
        <f t="shared" si="152"/>
        <v>1.7734181524758802E-4</v>
      </c>
      <c r="O3930" s="172" t="str">
        <f>IFERROR(IF(VLOOKUP($C3930,'MSCI Database'!$C:$R,2, FALSE)="","",VLOOKUP($C3930,'MSCI Database'!$C:$R,2, FALSE)),"")</f>
        <v>Health Care Equipment &amp; Supplies</v>
      </c>
      <c r="P3930" s="186" t="str">
        <f>IFERROR(IF(VLOOKUP($C3930,'MSCI Database'!$C:$R,3, FALSE)="","",VLOOKUP($C3930,'MSCI Database'!$C:$R,3, FALSE)),"")</f>
        <v>BBB</v>
      </c>
      <c r="Q3930" s="164" t="str">
        <f>IFERROR(IF(VLOOKUP($C3930,'MSCI Database'!$C:$R,4, FALSE)="","",VLOOKUP($C3930,'MSCI Database'!$C:$R,4, FALSE)),"")</f>
        <v>0</v>
      </c>
      <c r="R3930" s="164">
        <f>IFERROR(IF(VLOOKUP($C3930,'MSCI Database'!$C:$R,5, FALSE)="","",VLOOKUP($C3930,'MSCI Database'!$C:$R,5, FALSE)),"")</f>
        <v>4.7</v>
      </c>
      <c r="S3930" s="164">
        <f>IFERROR(IF(VLOOKUP($C3930,'MSCI Database'!$C:$R,6, FALSE)="","",VLOOKUP($C3930,'MSCI Database'!$C:$R,6, FALSE)),"")</f>
        <v>7</v>
      </c>
      <c r="T3930" s="211">
        <f>IFERROR(IF(VLOOKUP($C3930,'MSCI Database'!$C:$R,7, FALSE)="","",VLOOKUP($C3930,'MSCI Database'!$C:$R,7, FALSE)),"")</f>
        <v>7.4</v>
      </c>
      <c r="U3930" s="164">
        <f>IFERROR(IF(VLOOKUP($C3930,'MSCI Database'!$C:$R,8, FALSE)="","",VLOOKUP($C3930,'MSCI Database'!$C:$R,8, FALSE)),"")</f>
        <v>1.8</v>
      </c>
      <c r="V3930" s="175">
        <f>IFERROR(IF(VLOOKUP($C3930,'MSCI Database'!$C:$R,9, FALSE)="","",VLOOKUP($C3930,'MSCI Database'!$C:$R,9, FALSE)),"")</f>
        <v>4.7</v>
      </c>
      <c r="W3930" s="165">
        <f t="shared" ca="1" si="153"/>
        <v>0</v>
      </c>
      <c r="X3930" s="236">
        <f>IFERROR(IF(VLOOKUP($C3930,'MSCI Database'!$C:$R,10, FALSE)="","",VLOOKUP($C3930,'MSCI Database'!$C:$R,10, FALSE)),"")</f>
        <v>13039</v>
      </c>
      <c r="Y3930" s="133" t="str">
        <f>IFERROR(IF(VLOOKUP($C3930,'MSCI Database'!$C:$R,11, FALSE)="","",VLOOKUP($C3930,'MSCI Database'!$C:$R,11, FALSE)),"")</f>
        <v>2019</v>
      </c>
      <c r="Z3930" s="133" t="str">
        <f>IFERROR(IF(VLOOKUP($C3930,'MSCI Database'!$C:$R,12, FALSE)="","",VLOOKUP($C3930,'MSCI Database'!$C:$R,12, FALSE)),"")</f>
        <v>E.Segmt-Moderate</v>
      </c>
      <c r="AA3930" s="202" t="str">
        <f>IFERROR(IF(VLOOKUP($C3930,'MSCI Database'!$C:$R,13, FALSE)="","",VLOOKUP($C3930,'MSCI Database'!$C:$R,13, FALSE)),"")</f>
        <v>Improved talent management initiatives, but weak governance practices relative to peers</v>
      </c>
    </row>
    <row r="3931" spans="1:27" s="130" customFormat="1" ht="15" hidden="1" customHeight="1" outlineLevel="1">
      <c r="A3931" s="130" t="s">
        <v>6073</v>
      </c>
      <c r="B3931" s="130" t="s">
        <v>6074</v>
      </c>
      <c r="C3931" s="130" t="s">
        <v>6075</v>
      </c>
      <c r="D3931" s="130" t="s">
        <v>12137</v>
      </c>
      <c r="E3931" s="130" t="s">
        <v>18689</v>
      </c>
      <c r="F3931" s="215">
        <v>4.515303626104963E-3</v>
      </c>
      <c r="G3931" s="132" t="str">
        <f ca="1">IFERROR(_xll.BQL($A3931, "cur_mkt_cap(currency=EUR)")/1000000, " ")</f>
        <v xml:space="preserve"> </v>
      </c>
      <c r="M3931" s="308"/>
      <c r="N3931" s="215">
        <f t="shared" si="152"/>
        <v>4.7945495002719331E-5</v>
      </c>
      <c r="O3931" s="172" t="str">
        <f>IFERROR(IF(VLOOKUP($C3931,'MSCI Database'!$C:$R,2, FALSE)="","",VLOOKUP($C3931,'MSCI Database'!$C:$R,2, FALSE)),"")</f>
        <v>Electronic Equipment, Instruments &amp; Components</v>
      </c>
      <c r="P3931" s="186" t="str">
        <f>IFERROR(IF(VLOOKUP($C3931,'MSCI Database'!$C:$R,3, FALSE)="","",VLOOKUP($C3931,'MSCI Database'!$C:$R,3, FALSE)),"")</f>
        <v>BB</v>
      </c>
      <c r="Q3931" s="164" t="str">
        <f>IFERROR(IF(VLOOKUP($C3931,'MSCI Database'!$C:$R,4, FALSE)="","",VLOOKUP($C3931,'MSCI Database'!$C:$R,4, FALSE)),"")</f>
        <v>0</v>
      </c>
      <c r="R3931" s="164">
        <f>IFERROR(IF(VLOOKUP($C3931,'MSCI Database'!$C:$R,5, FALSE)="","",VLOOKUP($C3931,'MSCI Database'!$C:$R,5, FALSE)),"")</f>
        <v>4.2</v>
      </c>
      <c r="S3931" s="164">
        <f>IFERROR(IF(VLOOKUP($C3931,'MSCI Database'!$C:$R,6, FALSE)="","",VLOOKUP($C3931,'MSCI Database'!$C:$R,6, FALSE)),"")</f>
        <v>2.1</v>
      </c>
      <c r="T3931" s="211">
        <f>IFERROR(IF(VLOOKUP($C3931,'MSCI Database'!$C:$R,7, FALSE)="","",VLOOKUP($C3931,'MSCI Database'!$C:$R,7, FALSE)),"")</f>
        <v>5.2</v>
      </c>
      <c r="U3931" s="164">
        <f>IFERROR(IF(VLOOKUP($C3931,'MSCI Database'!$C:$R,8, FALSE)="","",VLOOKUP($C3931,'MSCI Database'!$C:$R,8, FALSE)),"")</f>
        <v>4.0999999999999996</v>
      </c>
      <c r="V3931" s="175">
        <f>IFERROR(IF(VLOOKUP($C3931,'MSCI Database'!$C:$R,9, FALSE)="","",VLOOKUP($C3931,'MSCI Database'!$C:$R,9, FALSE)),"")</f>
        <v>4.4000000000000004</v>
      </c>
      <c r="W3931" s="165">
        <f t="shared" ca="1" si="153"/>
        <v>0</v>
      </c>
      <c r="X3931" s="236">
        <f>IFERROR(IF(VLOOKUP($C3931,'MSCI Database'!$C:$R,10, FALSE)="","",VLOOKUP($C3931,'MSCI Database'!$C:$R,10, FALSE)),"")</f>
        <v>189069</v>
      </c>
      <c r="Y3931" s="133" t="str">
        <f>IFERROR(IF(VLOOKUP($C3931,'MSCI Database'!$C:$R,11, FALSE)="","",VLOOKUP($C3931,'MSCI Database'!$C:$R,11, FALSE)),"")</f>
        <v>2019</v>
      </c>
      <c r="Z3931" s="133" t="str">
        <f>IFERROR(IF(VLOOKUP($C3931,'MSCI Database'!$C:$R,12, FALSE)="","",VLOOKUP($C3931,'MSCI Database'!$C:$R,12, FALSE)),"")</f>
        <v>Reported</v>
      </c>
      <c r="AA3931" s="202" t="str">
        <f>IFERROR(IF(VLOOKUP($C3931,'MSCI Database'!$C:$R,13, FALSE)="","",VLOOKUP($C3931,'MSCI Database'!$C:$R,13, FALSE)),"")</f>
        <v>Weak environmental policies drive overall rating</v>
      </c>
    </row>
    <row r="3932" spans="1:27" s="130" customFormat="1" ht="15" hidden="1" customHeight="1" outlineLevel="1">
      <c r="A3932" s="130" t="s">
        <v>2192</v>
      </c>
      <c r="B3932" s="130" t="s">
        <v>2193</v>
      </c>
      <c r="C3932" s="130" t="s">
        <v>2194</v>
      </c>
      <c r="D3932" s="130" t="s">
        <v>12131</v>
      </c>
      <c r="E3932" s="130" t="s">
        <v>18674</v>
      </c>
      <c r="F3932" s="215">
        <v>0.15139535687834349</v>
      </c>
      <c r="G3932" s="132" t="str">
        <f ca="1">IFERROR(_xll.BQL($A3932, "cur_mkt_cap(currency=EUR)")/1000000, " ")</f>
        <v xml:space="preserve"> </v>
      </c>
      <c r="M3932" s="308"/>
      <c r="N3932" s="215">
        <f t="shared" si="152"/>
        <v>1.6075829950127013E-3</v>
      </c>
      <c r="O3932" s="172" t="str">
        <f>IFERROR(IF(VLOOKUP($C3932,'MSCI Database'!$C:$R,2, FALSE)="","",VLOOKUP($C3932,'MSCI Database'!$C:$R,2, FALSE)),"")</f>
        <v>Household &amp; Personal Products</v>
      </c>
      <c r="P3932" s="186" t="str">
        <f>IFERROR(IF(VLOOKUP($C3932,'MSCI Database'!$C:$R,3, FALSE)="","",VLOOKUP($C3932,'MSCI Database'!$C:$R,3, FALSE)),"")</f>
        <v>AAA</v>
      </c>
      <c r="Q3932" s="164" t="str">
        <f>IFERROR(IF(VLOOKUP($C3932,'MSCI Database'!$C:$R,4, FALSE)="","",VLOOKUP($C3932,'MSCI Database'!$C:$R,4, FALSE)),"")</f>
        <v>0</v>
      </c>
      <c r="R3932" s="164">
        <f>IFERROR(IF(VLOOKUP($C3932,'MSCI Database'!$C:$R,5, FALSE)="","",VLOOKUP($C3932,'MSCI Database'!$C:$R,5, FALSE)),"")</f>
        <v>10</v>
      </c>
      <c r="S3932" s="164">
        <f>IFERROR(IF(VLOOKUP($C3932,'MSCI Database'!$C:$R,6, FALSE)="","",VLOOKUP($C3932,'MSCI Database'!$C:$R,6, FALSE)),"")</f>
        <v>8</v>
      </c>
      <c r="T3932" s="211">
        <f>IFERROR(IF(VLOOKUP($C3932,'MSCI Database'!$C:$R,7, FALSE)="","",VLOOKUP($C3932,'MSCI Database'!$C:$R,7, FALSE)),"")</f>
        <v>5.9</v>
      </c>
      <c r="U3932" s="164">
        <f>IFERROR(IF(VLOOKUP($C3932,'MSCI Database'!$C:$R,8, FALSE)="","",VLOOKUP($C3932,'MSCI Database'!$C:$R,8, FALSE)),"")</f>
        <v>6.5</v>
      </c>
      <c r="V3932" s="175">
        <f>IFERROR(IF(VLOOKUP($C3932,'MSCI Database'!$C:$R,9, FALSE)="","",VLOOKUP($C3932,'MSCI Database'!$C:$R,9, FALSE)),"")</f>
        <v>6.8</v>
      </c>
      <c r="W3932" s="165">
        <f t="shared" ca="1" si="153"/>
        <v>0</v>
      </c>
      <c r="X3932" s="236">
        <f>IFERROR(IF(VLOOKUP($C3932,'MSCI Database'!$C:$R,10, FALSE)="","",VLOOKUP($C3932,'MSCI Database'!$C:$R,10, FALSE)),"")</f>
        <v>210375</v>
      </c>
      <c r="Y3932" s="133" t="str">
        <f>IFERROR(IF(VLOOKUP($C3932,'MSCI Database'!$C:$R,11, FALSE)="","",VLOOKUP($C3932,'MSCI Database'!$C:$R,11, FALSE)),"")</f>
        <v>2019</v>
      </c>
      <c r="Z3932" s="133" t="str">
        <f>IFERROR(IF(VLOOKUP($C3932,'MSCI Database'!$C:$R,12, FALSE)="","",VLOOKUP($C3932,'MSCI Database'!$C:$R,12, FALSE)),"")</f>
        <v>Reported</v>
      </c>
      <c r="AA3932" s="202" t="str">
        <f>IFERROR(IF(VLOOKUP($C3932,'MSCI Database'!$C:$R,13, FALSE)="","",VLOOKUP($C3932,'MSCI Database'!$C:$R,13, FALSE)),"")</f>
        <v>Robust environmental product stewardship, strong corporate governance structure</v>
      </c>
    </row>
    <row r="3933" spans="1:27" s="130" customFormat="1" ht="15" hidden="1" customHeight="1" outlineLevel="1">
      <c r="A3933" s="130" t="s">
        <v>8512</v>
      </c>
      <c r="B3933" s="130" t="s">
        <v>8513</v>
      </c>
      <c r="C3933" s="130" t="s">
        <v>8514</v>
      </c>
      <c r="D3933" s="130" t="s">
        <v>18703</v>
      </c>
      <c r="E3933" s="130" t="s">
        <v>18682</v>
      </c>
      <c r="F3933" s="215">
        <v>8.7298410802295594E-3</v>
      </c>
      <c r="G3933" s="132" t="str">
        <f ca="1">IFERROR(_xll.BQL($A3933, "cur_mkt_cap(currency=EUR)")/1000000, " ")</f>
        <v xml:space="preserve"> </v>
      </c>
      <c r="M3933" s="308"/>
      <c r="N3933" s="215">
        <f t="shared" si="152"/>
        <v>9.2697321497234458E-5</v>
      </c>
      <c r="O3933" s="172" t="str">
        <f>IFERROR(IF(VLOOKUP($C3933,'MSCI Database'!$C:$R,2, FALSE)="","",VLOOKUP($C3933,'MSCI Database'!$C:$R,2, FALSE)),"")</f>
        <v>Retail - Consumer Discretionary</v>
      </c>
      <c r="P3933" s="186" t="str">
        <f>IFERROR(IF(VLOOKUP($C3933,'MSCI Database'!$C:$R,3, FALSE)="","",VLOOKUP($C3933,'MSCI Database'!$C:$R,3, FALSE)),"")</f>
        <v>A</v>
      </c>
      <c r="Q3933" s="164" t="str">
        <f>IFERROR(IF(VLOOKUP($C3933,'MSCI Database'!$C:$R,4, FALSE)="","",VLOOKUP($C3933,'MSCI Database'!$C:$R,4, FALSE)),"")</f>
        <v>0</v>
      </c>
      <c r="R3933" s="164">
        <f>IFERROR(IF(VLOOKUP($C3933,'MSCI Database'!$C:$R,5, FALSE)="","",VLOOKUP($C3933,'MSCI Database'!$C:$R,5, FALSE)),"")</f>
        <v>6.8</v>
      </c>
      <c r="S3933" s="164">
        <f>IFERROR(IF(VLOOKUP($C3933,'MSCI Database'!$C:$R,6, FALSE)="","",VLOOKUP($C3933,'MSCI Database'!$C:$R,6, FALSE)),"")</f>
        <v>6</v>
      </c>
      <c r="T3933" s="211">
        <f>IFERROR(IF(VLOOKUP($C3933,'MSCI Database'!$C:$R,7, FALSE)="","",VLOOKUP($C3933,'MSCI Database'!$C:$R,7, FALSE)),"")</f>
        <v>5.2</v>
      </c>
      <c r="U3933" s="164">
        <f>IFERROR(IF(VLOOKUP($C3933,'MSCI Database'!$C:$R,8, FALSE)="","",VLOOKUP($C3933,'MSCI Database'!$C:$R,8, FALSE)),"")</f>
        <v>4.8</v>
      </c>
      <c r="V3933" s="175">
        <f>IFERROR(IF(VLOOKUP($C3933,'MSCI Database'!$C:$R,9, FALSE)="","",VLOOKUP($C3933,'MSCI Database'!$C:$R,9, FALSE)),"")</f>
        <v>5.2</v>
      </c>
      <c r="W3933" s="165">
        <f t="shared" ca="1" si="153"/>
        <v>0</v>
      </c>
      <c r="X3933" s="236">
        <f>IFERROR(IF(VLOOKUP($C3933,'MSCI Database'!$C:$R,10, FALSE)="","",VLOOKUP($C3933,'MSCI Database'!$C:$R,10, FALSE)),"")</f>
        <v>115820</v>
      </c>
      <c r="Y3933" s="133" t="str">
        <f>IFERROR(IF(VLOOKUP($C3933,'MSCI Database'!$C:$R,11, FALSE)="","",VLOOKUP($C3933,'MSCI Database'!$C:$R,11, FALSE)),"")</f>
        <v>2019</v>
      </c>
      <c r="Z3933" s="133" t="str">
        <f>IFERROR(IF(VLOOKUP($C3933,'MSCI Database'!$C:$R,12, FALSE)="","",VLOOKUP($C3933,'MSCI Database'!$C:$R,12, FALSE)),"")</f>
        <v>Reported</v>
      </c>
      <c r="AA3933" s="202" t="str">
        <f>IFERROR(IF(VLOOKUP($C3933,'MSCI Database'!$C:$R,13, FALSE)="","",VLOOKUP($C3933,'MSCI Database'!$C:$R,13, FALSE)),"")</f>
        <v>Strong labor practices in the supply chain; robust governance</v>
      </c>
    </row>
    <row r="3934" spans="1:27" s="130" customFormat="1" ht="15" hidden="1" customHeight="1" outlineLevel="1">
      <c r="A3934" s="130" t="s">
        <v>1451</v>
      </c>
      <c r="B3934" s="130" t="s">
        <v>1402</v>
      </c>
      <c r="C3934" s="130" t="s">
        <v>1452</v>
      </c>
      <c r="D3934" s="130" t="s">
        <v>18678</v>
      </c>
      <c r="E3934" s="130" t="s">
        <v>18684</v>
      </c>
      <c r="F3934" s="215">
        <v>1.656011886750252E-2</v>
      </c>
      <c r="G3934" s="132" t="str">
        <f ca="1">IFERROR(_xll.BQL($A3934, "cur_mkt_cap(currency=EUR)")/1000000, " ")</f>
        <v xml:space="preserve"> </v>
      </c>
      <c r="M3934" s="308"/>
      <c r="N3934" s="215">
        <f t="shared" si="152"/>
        <v>1.7584268127970697E-4</v>
      </c>
      <c r="O3934" s="172" t="str">
        <f>IFERROR(IF(VLOOKUP($C3934,'MSCI Database'!$C:$R,2, FALSE)="","",VLOOKUP($C3934,'MSCI Database'!$C:$R,2, FALSE)),"")</f>
        <v>Construction Materials</v>
      </c>
      <c r="P3934" s="186" t="str">
        <f>IFERROR(IF(VLOOKUP($C3934,'MSCI Database'!$C:$R,3, FALSE)="","",VLOOKUP($C3934,'MSCI Database'!$C:$R,3, FALSE)),"")</f>
        <v>CCC</v>
      </c>
      <c r="Q3934" s="164" t="str">
        <f>IFERROR(IF(VLOOKUP($C3934,'MSCI Database'!$C:$R,4, FALSE)="","",VLOOKUP($C3934,'MSCI Database'!$C:$R,4, FALSE)),"")</f>
        <v>0</v>
      </c>
      <c r="R3934" s="164">
        <f>IFERROR(IF(VLOOKUP($C3934,'MSCI Database'!$C:$R,5, FALSE)="","",VLOOKUP($C3934,'MSCI Database'!$C:$R,5, FALSE)),"")</f>
        <v>0.9</v>
      </c>
      <c r="S3934" s="164">
        <f>IFERROR(IF(VLOOKUP($C3934,'MSCI Database'!$C:$R,6, FALSE)="","",VLOOKUP($C3934,'MSCI Database'!$C:$R,6, FALSE)),"")</f>
        <v>2</v>
      </c>
      <c r="T3934" s="211">
        <f>IFERROR(IF(VLOOKUP($C3934,'MSCI Database'!$C:$R,7, FALSE)="","",VLOOKUP($C3934,'MSCI Database'!$C:$R,7, FALSE)),"")</f>
        <v>2.8</v>
      </c>
      <c r="U3934" s="164">
        <f>IFERROR(IF(VLOOKUP($C3934,'MSCI Database'!$C:$R,8, FALSE)="","",VLOOKUP($C3934,'MSCI Database'!$C:$R,8, FALSE)),"")</f>
        <v>2.7</v>
      </c>
      <c r="V3934" s="175">
        <f>IFERROR(IF(VLOOKUP($C3934,'MSCI Database'!$C:$R,9, FALSE)="","",VLOOKUP($C3934,'MSCI Database'!$C:$R,9, FALSE)),"")</f>
        <v>2.4</v>
      </c>
      <c r="W3934" s="165">
        <f t="shared" ca="1" si="153"/>
        <v>0</v>
      </c>
      <c r="X3934" s="236">
        <f>IFERROR(IF(VLOOKUP($C3934,'MSCI Database'!$C:$R,10, FALSE)="","",VLOOKUP($C3934,'MSCI Database'!$C:$R,10, FALSE)),"")</f>
        <v>199700000</v>
      </c>
      <c r="Y3934" s="133" t="str">
        <f>IFERROR(IF(VLOOKUP($C3934,'MSCI Database'!$C:$R,11, FALSE)="","",VLOOKUP($C3934,'MSCI Database'!$C:$R,11, FALSE)),"")</f>
        <v>2019</v>
      </c>
      <c r="Z3934" s="133" t="str">
        <f>IFERROR(IF(VLOOKUP($C3934,'MSCI Database'!$C:$R,12, FALSE)="","",VLOOKUP($C3934,'MSCI Database'!$C:$R,12, FALSE)),"")</f>
        <v>Reported</v>
      </c>
      <c r="AA3934" s="202" t="str">
        <f>IFERROR(IF(VLOOKUP($C3934,'MSCI Database'!$C:$R,13, FALSE)="","",VLOOKUP($C3934,'MSCI Database'!$C:$R,13, FALSE)),"")</f>
        <v>Continued lack of evidence on robust policies and program aimed at managing ESG-related risks</v>
      </c>
    </row>
    <row r="3935" spans="1:27" s="130" customFormat="1" ht="15" hidden="1" customHeight="1" outlineLevel="1">
      <c r="A3935" s="130" t="s">
        <v>8168</v>
      </c>
      <c r="B3935" s="130" t="s">
        <v>8169</v>
      </c>
      <c r="C3935" s="130" t="s">
        <v>8170</v>
      </c>
      <c r="D3935" s="130" t="s">
        <v>12128</v>
      </c>
      <c r="E3935" s="130" t="s">
        <v>18688</v>
      </c>
      <c r="F3935" s="215">
        <v>0.12753799589686421</v>
      </c>
      <c r="G3935" s="132" t="str">
        <f ca="1">IFERROR(_xll.BQL($A3935, "cur_mkt_cap(currency=EUR)")/1000000, " ")</f>
        <v xml:space="preserve"> </v>
      </c>
      <c r="M3935" s="308"/>
      <c r="N3935" s="215">
        <f t="shared" si="152"/>
        <v>1.3542549629613312E-3</v>
      </c>
      <c r="O3935" s="172" t="str">
        <f>IFERROR(IF(VLOOKUP($C3935,'MSCI Database'!$C:$R,2, FALSE)="","",VLOOKUP($C3935,'MSCI Database'!$C:$R,2, FALSE)),"")</f>
        <v>Banks</v>
      </c>
      <c r="P3935" s="186" t="str">
        <f>IFERROR(IF(VLOOKUP($C3935,'MSCI Database'!$C:$R,3, FALSE)="","",VLOOKUP($C3935,'MSCI Database'!$C:$R,3, FALSE)),"")</f>
        <v>A</v>
      </c>
      <c r="Q3935" s="164" t="str">
        <f>IFERROR(IF(VLOOKUP($C3935,'MSCI Database'!$C:$R,4, FALSE)="","",VLOOKUP($C3935,'MSCI Database'!$C:$R,4, FALSE)),"")</f>
        <v>1</v>
      </c>
      <c r="R3935" s="164">
        <f>IFERROR(IF(VLOOKUP($C3935,'MSCI Database'!$C:$R,5, FALSE)="","",VLOOKUP($C3935,'MSCI Database'!$C:$R,5, FALSE)),"")</f>
        <v>6.8</v>
      </c>
      <c r="S3935" s="164">
        <f>IFERROR(IF(VLOOKUP($C3935,'MSCI Database'!$C:$R,6, FALSE)="","",VLOOKUP($C3935,'MSCI Database'!$C:$R,6, FALSE)),"")</f>
        <v>4.2</v>
      </c>
      <c r="T3935" s="211">
        <f>IFERROR(IF(VLOOKUP($C3935,'MSCI Database'!$C:$R,7, FALSE)="","",VLOOKUP($C3935,'MSCI Database'!$C:$R,7, FALSE)),"")</f>
        <v>4.3</v>
      </c>
      <c r="U3935" s="164">
        <f>IFERROR(IF(VLOOKUP($C3935,'MSCI Database'!$C:$R,8, FALSE)="","",VLOOKUP($C3935,'MSCI Database'!$C:$R,8, FALSE)),"")</f>
        <v>5.7</v>
      </c>
      <c r="V3935" s="175">
        <f>IFERROR(IF(VLOOKUP($C3935,'MSCI Database'!$C:$R,9, FALSE)="","",VLOOKUP($C3935,'MSCI Database'!$C:$R,9, FALSE)),"")</f>
        <v>4.8</v>
      </c>
      <c r="W3935" s="165">
        <f t="shared" ca="1" si="153"/>
        <v>0</v>
      </c>
      <c r="X3935" s="236">
        <f>IFERROR(IF(VLOOKUP($C3935,'MSCI Database'!$C:$R,10, FALSE)="","",VLOOKUP($C3935,'MSCI Database'!$C:$R,10, FALSE)),"")</f>
        <v>101264</v>
      </c>
      <c r="Y3935" s="133" t="str">
        <f>IFERROR(IF(VLOOKUP($C3935,'MSCI Database'!$C:$R,11, FALSE)="","",VLOOKUP($C3935,'MSCI Database'!$C:$R,11, FALSE)),"")</f>
        <v>2019</v>
      </c>
      <c r="Z3935" s="133" t="str">
        <f>IFERROR(IF(VLOOKUP($C3935,'MSCI Database'!$C:$R,12, FALSE)="","",VLOOKUP($C3935,'MSCI Database'!$C:$R,12, FALSE)),"")</f>
        <v>E.Segmt-Moderately High</v>
      </c>
      <c r="AA3935" s="202" t="str">
        <f>IFERROR(IF(VLOOKUP($C3935,'MSCI Database'!$C:$R,13, FALSE)="","",VLOOKUP($C3935,'MSCI Database'!$C:$R,13, FALSE)),"")</f>
        <v>Robust talent retention programs and governance practices relative to peers</v>
      </c>
    </row>
    <row r="3936" spans="1:27" s="130" customFormat="1" ht="15" hidden="1" customHeight="1" outlineLevel="1">
      <c r="A3936" s="130" t="s">
        <v>5445</v>
      </c>
      <c r="B3936" s="130" t="s">
        <v>5446</v>
      </c>
      <c r="C3936" s="130" t="s">
        <v>5447</v>
      </c>
      <c r="D3936" s="130" t="s">
        <v>12153</v>
      </c>
      <c r="E3936" s="130" t="s">
        <v>18690</v>
      </c>
      <c r="F3936" s="215">
        <v>2.6705100544483721E-3</v>
      </c>
      <c r="G3936" s="132" t="str">
        <f ca="1">IFERROR(_xll.BQL($A3936, "cur_mkt_cap(currency=EUR)")/1000000, " ")</f>
        <v xml:space="preserve"> </v>
      </c>
      <c r="M3936" s="308"/>
      <c r="N3936" s="215">
        <f t="shared" si="152"/>
        <v>2.8356659279791642E-5</v>
      </c>
      <c r="O3936" s="172" t="str">
        <f>IFERROR(IF(VLOOKUP($C3936,'MSCI Database'!$C:$R,2, FALSE)="","",VLOOKUP($C3936,'MSCI Database'!$C:$R,2, FALSE)),"")</f>
        <v>Telecommunication Services</v>
      </c>
      <c r="P3936" s="186" t="str">
        <f>IFERROR(IF(VLOOKUP($C3936,'MSCI Database'!$C:$R,3, FALSE)="","",VLOOKUP($C3936,'MSCI Database'!$C:$R,3, FALSE)),"")</f>
        <v>BB</v>
      </c>
      <c r="Q3936" s="164" t="str">
        <f>IFERROR(IF(VLOOKUP($C3936,'MSCI Database'!$C:$R,4, FALSE)="","",VLOOKUP($C3936,'MSCI Database'!$C:$R,4, FALSE)),"")</f>
        <v>0</v>
      </c>
      <c r="R3936" s="164">
        <f>IFERROR(IF(VLOOKUP($C3936,'MSCI Database'!$C:$R,5, FALSE)="","",VLOOKUP($C3936,'MSCI Database'!$C:$R,5, FALSE)),"")</f>
        <v>3.8</v>
      </c>
      <c r="S3936" s="164">
        <f>IFERROR(IF(VLOOKUP($C3936,'MSCI Database'!$C:$R,6, FALSE)="","",VLOOKUP($C3936,'MSCI Database'!$C:$R,6, FALSE)),"")</f>
        <v>7</v>
      </c>
      <c r="T3936" s="211">
        <f>IFERROR(IF(VLOOKUP($C3936,'MSCI Database'!$C:$R,7, FALSE)="","",VLOOKUP($C3936,'MSCI Database'!$C:$R,7, FALSE)),"")</f>
        <v>6.7</v>
      </c>
      <c r="U3936" s="164">
        <f>IFERROR(IF(VLOOKUP($C3936,'MSCI Database'!$C:$R,8, FALSE)="","",VLOOKUP($C3936,'MSCI Database'!$C:$R,8, FALSE)),"")</f>
        <v>0.3</v>
      </c>
      <c r="V3936" s="175">
        <f>IFERROR(IF(VLOOKUP($C3936,'MSCI Database'!$C:$R,9, FALSE)="","",VLOOKUP($C3936,'MSCI Database'!$C:$R,9, FALSE)),"")</f>
        <v>4.2</v>
      </c>
      <c r="W3936" s="165">
        <f t="shared" ca="1" si="153"/>
        <v>0</v>
      </c>
      <c r="X3936" s="236">
        <f>IFERROR(IF(VLOOKUP($C3936,'MSCI Database'!$C:$R,10, FALSE)="","",VLOOKUP($C3936,'MSCI Database'!$C:$R,10, FALSE)),"")</f>
        <v>463863</v>
      </c>
      <c r="Y3936" s="133" t="str">
        <f>IFERROR(IF(VLOOKUP($C3936,'MSCI Database'!$C:$R,11, FALSE)="","",VLOOKUP($C3936,'MSCI Database'!$C:$R,11, FALSE)),"")</f>
        <v>2019</v>
      </c>
      <c r="Z3936" s="133" t="str">
        <f>IFERROR(IF(VLOOKUP($C3936,'MSCI Database'!$C:$R,12, FALSE)="","",VLOOKUP($C3936,'MSCI Database'!$C:$R,12, FALSE)),"")</f>
        <v>Reported</v>
      </c>
      <c r="AA3936" s="202" t="str">
        <f>IFERROR(IF(VLOOKUP($C3936,'MSCI Database'!$C:$R,13, FALSE)="","",VLOOKUP($C3936,'MSCI Database'!$C:$R,13, FALSE)),"")</f>
        <v>Weak governance framework weighs on rating</v>
      </c>
    </row>
    <row r="3937" spans="1:27" s="130" customFormat="1" ht="15" hidden="1" customHeight="1" outlineLevel="1">
      <c r="A3937" s="130" t="s">
        <v>8520</v>
      </c>
      <c r="B3937" s="130" t="s">
        <v>8521</v>
      </c>
      <c r="C3937" s="130" t="s">
        <v>8522</v>
      </c>
      <c r="D3937" s="130" t="s">
        <v>18703</v>
      </c>
      <c r="E3937" s="130" t="s">
        <v>18688</v>
      </c>
      <c r="F3937" s="215">
        <v>8.6043389570836896E-3</v>
      </c>
      <c r="G3937" s="132" t="str">
        <f ca="1">IFERROR(_xll.BQL($A3937, "cur_mkt_cap(currency=EUR)")/1000000, " ")</f>
        <v xml:space="preserve"> </v>
      </c>
      <c r="M3937" s="308"/>
      <c r="N3937" s="215">
        <f t="shared" si="152"/>
        <v>9.1364684333405089E-5</v>
      </c>
      <c r="O3937" s="172" t="str">
        <f>IFERROR(IF(VLOOKUP($C3937,'MSCI Database'!$C:$R,2, FALSE)="","",VLOOKUP($C3937,'MSCI Database'!$C:$R,2, FALSE)),"")</f>
        <v>Life &amp; Health Insurance</v>
      </c>
      <c r="P3937" s="186" t="str">
        <f>IFERROR(IF(VLOOKUP($C3937,'MSCI Database'!$C:$R,3, FALSE)="","",VLOOKUP($C3937,'MSCI Database'!$C:$R,3, FALSE)),"")</f>
        <v>AAA</v>
      </c>
      <c r="Q3937" s="164" t="str">
        <f>IFERROR(IF(VLOOKUP($C3937,'MSCI Database'!$C:$R,4, FALSE)="","",VLOOKUP($C3937,'MSCI Database'!$C:$R,4, FALSE)),"")</f>
        <v>0</v>
      </c>
      <c r="R3937" s="164">
        <f>IFERROR(IF(VLOOKUP($C3937,'MSCI Database'!$C:$R,5, FALSE)="","",VLOOKUP($C3937,'MSCI Database'!$C:$R,5, FALSE)),"")</f>
        <v>9.6999999999999993</v>
      </c>
      <c r="S3937" s="164">
        <f>IFERROR(IF(VLOOKUP($C3937,'MSCI Database'!$C:$R,6, FALSE)="","",VLOOKUP($C3937,'MSCI Database'!$C:$R,6, FALSE)),"")</f>
        <v>10</v>
      </c>
      <c r="T3937" s="211">
        <f>IFERROR(IF(VLOOKUP($C3937,'MSCI Database'!$C:$R,7, FALSE)="","",VLOOKUP($C3937,'MSCI Database'!$C:$R,7, FALSE)),"")</f>
        <v>5.6</v>
      </c>
      <c r="U3937" s="164">
        <f>IFERROR(IF(VLOOKUP($C3937,'MSCI Database'!$C:$R,8, FALSE)="","",VLOOKUP($C3937,'MSCI Database'!$C:$R,8, FALSE)),"")</f>
        <v>6.2</v>
      </c>
      <c r="V3937" s="175">
        <f>IFERROR(IF(VLOOKUP($C3937,'MSCI Database'!$C:$R,9, FALSE)="","",VLOOKUP($C3937,'MSCI Database'!$C:$R,9, FALSE)),"")</f>
        <v>6</v>
      </c>
      <c r="W3937" s="165">
        <f t="shared" ca="1" si="153"/>
        <v>0</v>
      </c>
      <c r="X3937" s="236">
        <f>IFERROR(IF(VLOOKUP($C3937,'MSCI Database'!$C:$R,10, FALSE)="","",VLOOKUP($C3937,'MSCI Database'!$C:$R,10, FALSE)),"")</f>
        <v>85730</v>
      </c>
      <c r="Y3937" s="133" t="str">
        <f>IFERROR(IF(VLOOKUP($C3937,'MSCI Database'!$C:$R,11, FALSE)="","",VLOOKUP($C3937,'MSCI Database'!$C:$R,11, FALSE)),"")</f>
        <v>2019</v>
      </c>
      <c r="Z3937" s="133" t="str">
        <f>IFERROR(IF(VLOOKUP($C3937,'MSCI Database'!$C:$R,12, FALSE)="","",VLOOKUP($C3937,'MSCI Database'!$C:$R,12, FALSE)),"")</f>
        <v>Reported</v>
      </c>
      <c r="AA3937" s="202" t="str">
        <f>IFERROR(IF(VLOOKUP($C3937,'MSCI Database'!$C:$R,13, FALSE)="","",VLOOKUP($C3937,'MSCI Database'!$C:$R,13, FALSE)),"")</f>
        <v>Strong corporate governance and ESG integration in investment</v>
      </c>
    </row>
    <row r="3938" spans="1:27" s="130" customFormat="1" ht="15" hidden="1" customHeight="1" outlineLevel="1">
      <c r="A3938" s="130" t="s">
        <v>421</v>
      </c>
      <c r="B3938" s="130" t="s">
        <v>422</v>
      </c>
      <c r="C3938" s="130" t="s">
        <v>423</v>
      </c>
      <c r="D3938" s="130" t="s">
        <v>18679</v>
      </c>
      <c r="E3938" s="130" t="s">
        <v>18688</v>
      </c>
      <c r="F3938" s="215">
        <v>9.6486716739717426E-2</v>
      </c>
      <c r="G3938" s="132" t="str">
        <f ca="1">IFERROR(_xll.BQL($A3938, "cur_mkt_cap(currency=EUR)")/1000000, " ")</f>
        <v xml:space="preserve"> </v>
      </c>
      <c r="M3938" s="308"/>
      <c r="N3938" s="215">
        <f t="shared" si="152"/>
        <v>1.0245387195065626E-3</v>
      </c>
      <c r="O3938" s="172" t="str">
        <f>IFERROR(IF(VLOOKUP($C3938,'MSCI Database'!$C:$R,2, FALSE)="","",VLOOKUP($C3938,'MSCI Database'!$C:$R,2, FALSE)),"")</f>
        <v>Banks</v>
      </c>
      <c r="P3938" s="186" t="str">
        <f>IFERROR(IF(VLOOKUP($C3938,'MSCI Database'!$C:$R,3, FALSE)="","",VLOOKUP($C3938,'MSCI Database'!$C:$R,3, FALSE)),"")</f>
        <v>A</v>
      </c>
      <c r="Q3938" s="164" t="str">
        <f>IFERROR(IF(VLOOKUP($C3938,'MSCI Database'!$C:$R,4, FALSE)="","",VLOOKUP($C3938,'MSCI Database'!$C:$R,4, FALSE)),"")</f>
        <v>0</v>
      </c>
      <c r="R3938" s="164">
        <f>IFERROR(IF(VLOOKUP($C3938,'MSCI Database'!$C:$R,5, FALSE)="","",VLOOKUP($C3938,'MSCI Database'!$C:$R,5, FALSE)),"")</f>
        <v>6.5</v>
      </c>
      <c r="S3938" s="164">
        <f>IFERROR(IF(VLOOKUP($C3938,'MSCI Database'!$C:$R,6, FALSE)="","",VLOOKUP($C3938,'MSCI Database'!$C:$R,6, FALSE)),"")</f>
        <v>7.9</v>
      </c>
      <c r="T3938" s="211">
        <f>IFERROR(IF(VLOOKUP($C3938,'MSCI Database'!$C:$R,7, FALSE)="","",VLOOKUP($C3938,'MSCI Database'!$C:$R,7, FALSE)),"")</f>
        <v>3.5</v>
      </c>
      <c r="U3938" s="164">
        <f>IFERROR(IF(VLOOKUP($C3938,'MSCI Database'!$C:$R,8, FALSE)="","",VLOOKUP($C3938,'MSCI Database'!$C:$R,8, FALSE)),"")</f>
        <v>5.5</v>
      </c>
      <c r="V3938" s="175">
        <f>IFERROR(IF(VLOOKUP($C3938,'MSCI Database'!$C:$R,9, FALSE)="","",VLOOKUP($C3938,'MSCI Database'!$C:$R,9, FALSE)),"")</f>
        <v>4.7</v>
      </c>
      <c r="W3938" s="165">
        <f t="shared" ca="1" si="153"/>
        <v>0</v>
      </c>
      <c r="X3938" s="236">
        <f>IFERROR(IF(VLOOKUP($C3938,'MSCI Database'!$C:$R,10, FALSE)="","",VLOOKUP($C3938,'MSCI Database'!$C:$R,10, FALSE)),"")</f>
        <v>109641</v>
      </c>
      <c r="Y3938" s="133" t="str">
        <f>IFERROR(IF(VLOOKUP($C3938,'MSCI Database'!$C:$R,11, FALSE)="","",VLOOKUP($C3938,'MSCI Database'!$C:$R,11, FALSE)),"")</f>
        <v>2019</v>
      </c>
      <c r="Z3938" s="133" t="str">
        <f>IFERROR(IF(VLOOKUP($C3938,'MSCI Database'!$C:$R,12, FALSE)="","",VLOOKUP($C3938,'MSCI Database'!$C:$R,12, FALSE)),"")</f>
        <v>Reported</v>
      </c>
      <c r="AA3938" s="202" t="str">
        <f>IFERROR(IF(VLOOKUP($C3938,'MSCI Database'!$C:$R,13, FALSE)="","",VLOOKUP($C3938,'MSCI Database'!$C:$R,13, FALSE)),"")</f>
        <v>Strong governance and ESG risk management in corporate lending, but sales controversies persist</v>
      </c>
    </row>
    <row r="3939" spans="1:27" s="130" customFormat="1" ht="15" hidden="1" customHeight="1" outlineLevel="1">
      <c r="A3939" s="130" t="s">
        <v>1361</v>
      </c>
      <c r="B3939" s="130" t="s">
        <v>1362</v>
      </c>
      <c r="C3939" s="130" t="s">
        <v>1363</v>
      </c>
      <c r="D3939" s="130" t="s">
        <v>18678</v>
      </c>
      <c r="E3939" s="130" t="s">
        <v>18688</v>
      </c>
      <c r="F3939" s="215">
        <v>1.915083632214187E-2</v>
      </c>
      <c r="G3939" s="132" t="str">
        <f ca="1">IFERROR(_xll.BQL($A3939, "cur_mkt_cap(currency=EUR)")/1000000, " ")</f>
        <v xml:space="preserve"> </v>
      </c>
      <c r="M3939" s="308"/>
      <c r="N3939" s="215">
        <f t="shared" si="152"/>
        <v>2.0335206737209224E-4</v>
      </c>
      <c r="O3939" s="172" t="str">
        <f>IFERROR(IF(VLOOKUP($C3939,'MSCI Database'!$C:$R,2, FALSE)="","",VLOOKUP($C3939,'MSCI Database'!$C:$R,2, FALSE)),"")</f>
        <v>Banks</v>
      </c>
      <c r="P3939" s="186" t="str">
        <f>IFERROR(IF(VLOOKUP($C3939,'MSCI Database'!$C:$R,3, FALSE)="","",VLOOKUP($C3939,'MSCI Database'!$C:$R,3, FALSE)),"")</f>
        <v>BB</v>
      </c>
      <c r="Q3939" s="164" t="str">
        <f>IFERROR(IF(VLOOKUP($C3939,'MSCI Database'!$C:$R,4, FALSE)="","",VLOOKUP($C3939,'MSCI Database'!$C:$R,4, FALSE)),"")</f>
        <v>0</v>
      </c>
      <c r="R3939" s="164">
        <f>IFERROR(IF(VLOOKUP($C3939,'MSCI Database'!$C:$R,5, FALSE)="","",VLOOKUP($C3939,'MSCI Database'!$C:$R,5, FALSE)),"")</f>
        <v>4.2</v>
      </c>
      <c r="S3939" s="164">
        <f>IFERROR(IF(VLOOKUP($C3939,'MSCI Database'!$C:$R,6, FALSE)="","",VLOOKUP($C3939,'MSCI Database'!$C:$R,6, FALSE)),"")</f>
        <v>5.9</v>
      </c>
      <c r="T3939" s="211">
        <f>IFERROR(IF(VLOOKUP($C3939,'MSCI Database'!$C:$R,7, FALSE)="","",VLOOKUP($C3939,'MSCI Database'!$C:$R,7, FALSE)),"")</f>
        <v>3.7</v>
      </c>
      <c r="U3939" s="164">
        <f>IFERROR(IF(VLOOKUP($C3939,'MSCI Database'!$C:$R,8, FALSE)="","",VLOOKUP($C3939,'MSCI Database'!$C:$R,8, FALSE)),"")</f>
        <v>4.2</v>
      </c>
      <c r="V3939" s="175">
        <f>IFERROR(IF(VLOOKUP($C3939,'MSCI Database'!$C:$R,9, FALSE)="","",VLOOKUP($C3939,'MSCI Database'!$C:$R,9, FALSE)),"")</f>
        <v>4.2</v>
      </c>
      <c r="W3939" s="165">
        <f t="shared" ca="1" si="153"/>
        <v>0</v>
      </c>
      <c r="X3939" s="236">
        <f>IFERROR(IF(VLOOKUP($C3939,'MSCI Database'!$C:$R,10, FALSE)="","",VLOOKUP($C3939,'MSCI Database'!$C:$R,10, FALSE)),"")</f>
        <v>138428</v>
      </c>
      <c r="Y3939" s="133" t="str">
        <f>IFERROR(IF(VLOOKUP($C3939,'MSCI Database'!$C:$R,11, FALSE)="","",VLOOKUP($C3939,'MSCI Database'!$C:$R,11, FALSE)),"")</f>
        <v>2019</v>
      </c>
      <c r="Z3939" s="133" t="str">
        <f>IFERROR(IF(VLOOKUP($C3939,'MSCI Database'!$C:$R,12, FALSE)="","",VLOOKUP($C3939,'MSCI Database'!$C:$R,12, FALSE)),"")</f>
        <v>E.CSI</v>
      </c>
      <c r="AA3939" s="202" t="str">
        <f>IFERROR(IF(VLOOKUP($C3939,'MSCI Database'!$C:$R,13, FALSE)="","",VLOOKUP($C3939,'MSCI Database'!$C:$R,13, FALSE)),"")</f>
        <v>Lags peers in governance and social risk mitigation</v>
      </c>
    </row>
    <row r="3940" spans="1:27" s="130" customFormat="1" ht="15" hidden="1" customHeight="1" outlineLevel="1">
      <c r="A3940" s="130" t="s">
        <v>8531</v>
      </c>
      <c r="B3940" s="130" t="s">
        <v>8532</v>
      </c>
      <c r="C3940" s="130" t="s">
        <v>8533</v>
      </c>
      <c r="D3940" s="130" t="s">
        <v>18703</v>
      </c>
      <c r="E3940" s="130" t="s">
        <v>18690</v>
      </c>
      <c r="F3940" s="215">
        <v>8.6078674721310686E-3</v>
      </c>
      <c r="G3940" s="132" t="str">
        <f ca="1">IFERROR(_xll.BQL($A3940, "cur_mkt_cap(currency=EUR)")/1000000, " ")</f>
        <v xml:space="preserve"> </v>
      </c>
      <c r="M3940" s="308"/>
      <c r="N3940" s="215">
        <f t="shared" si="152"/>
        <v>9.1402151669952073E-5</v>
      </c>
      <c r="O3940" s="172" t="str">
        <f>IFERROR(IF(VLOOKUP($C3940,'MSCI Database'!$C:$R,2, FALSE)="","",VLOOKUP($C3940,'MSCI Database'!$C:$R,2, FALSE)),"")</f>
        <v>Media &amp; Entertainment</v>
      </c>
      <c r="P3940" s="186" t="str">
        <f>IFERROR(IF(VLOOKUP($C3940,'MSCI Database'!$C:$R,3, FALSE)="","",VLOOKUP($C3940,'MSCI Database'!$C:$R,3, FALSE)),"")</f>
        <v>AA</v>
      </c>
      <c r="Q3940" s="164" t="str">
        <f>IFERROR(IF(VLOOKUP($C3940,'MSCI Database'!$C:$R,4, FALSE)="","",VLOOKUP($C3940,'MSCI Database'!$C:$R,4, FALSE)),"")</f>
        <v>0</v>
      </c>
      <c r="R3940" s="164">
        <f>IFERROR(IF(VLOOKUP($C3940,'MSCI Database'!$C:$R,5, FALSE)="","",VLOOKUP($C3940,'MSCI Database'!$C:$R,5, FALSE)),"")</f>
        <v>8.3000000000000007</v>
      </c>
      <c r="S3940" s="164">
        <f>IFERROR(IF(VLOOKUP($C3940,'MSCI Database'!$C:$R,6, FALSE)="","",VLOOKUP($C3940,'MSCI Database'!$C:$R,6, FALSE)),"")</f>
        <v>8.6999999999999993</v>
      </c>
      <c r="T3940" s="211">
        <f>IFERROR(IF(VLOOKUP($C3940,'MSCI Database'!$C:$R,7, FALSE)="","",VLOOKUP($C3940,'MSCI Database'!$C:$R,7, FALSE)),"")</f>
        <v>6.5</v>
      </c>
      <c r="U3940" s="164">
        <f>IFERROR(IF(VLOOKUP($C3940,'MSCI Database'!$C:$R,8, FALSE)="","",VLOOKUP($C3940,'MSCI Database'!$C:$R,8, FALSE)),"")</f>
        <v>6</v>
      </c>
      <c r="V3940" s="175">
        <f>IFERROR(IF(VLOOKUP($C3940,'MSCI Database'!$C:$R,9, FALSE)="","",VLOOKUP($C3940,'MSCI Database'!$C:$R,9, FALSE)),"")</f>
        <v>6.3</v>
      </c>
      <c r="W3940" s="165">
        <f t="shared" ca="1" si="153"/>
        <v>0</v>
      </c>
      <c r="X3940" s="236">
        <f>IFERROR(IF(VLOOKUP($C3940,'MSCI Database'!$C:$R,10, FALSE)="","",VLOOKUP($C3940,'MSCI Database'!$C:$R,10, FALSE)),"")</f>
        <v>76721</v>
      </c>
      <c r="Y3940" s="133" t="str">
        <f>IFERROR(IF(VLOOKUP($C3940,'MSCI Database'!$C:$R,11, FALSE)="","",VLOOKUP($C3940,'MSCI Database'!$C:$R,11, FALSE)),"")</f>
        <v>2019</v>
      </c>
      <c r="Z3940" s="133" t="str">
        <f>IFERROR(IF(VLOOKUP($C3940,'MSCI Database'!$C:$R,12, FALSE)="","",VLOOKUP($C3940,'MSCI Database'!$C:$R,12, FALSE)),"")</f>
        <v>Reported</v>
      </c>
      <c r="AA3940" s="202" t="str">
        <f>IFERROR(IF(VLOOKUP($C3940,'MSCI Database'!$C:$R,13, FALSE)="","",VLOOKUP($C3940,'MSCI Database'!$C:$R,13, FALSE)),"")</f>
        <v>Strong governance and labor management policies</v>
      </c>
    </row>
    <row r="3941" spans="1:27" s="130" customFormat="1" ht="15" hidden="1" customHeight="1" outlineLevel="1">
      <c r="A3941" s="130" t="s">
        <v>4894</v>
      </c>
      <c r="B3941" s="130" t="s">
        <v>4895</v>
      </c>
      <c r="C3941" s="130" t="s">
        <v>4896</v>
      </c>
      <c r="D3941" s="130" t="s">
        <v>18678</v>
      </c>
      <c r="E3941" s="130" t="s">
        <v>18704</v>
      </c>
      <c r="F3941" s="215">
        <v>1.6269990189777681E-2</v>
      </c>
      <c r="G3941" s="132" t="str">
        <f ca="1">IFERROR(_xll.BQL($A3941, "cur_mkt_cap(currency=EUR)")/1000000, " ")</f>
        <v xml:space="preserve"> </v>
      </c>
      <c r="M3941" s="308"/>
      <c r="N3941" s="215">
        <f t="shared" si="152"/>
        <v>1.7276196639985262E-4</v>
      </c>
      <c r="O3941" s="172" t="str">
        <f>IFERROR(IF(VLOOKUP($C3941,'MSCI Database'!$C:$R,2, FALSE)="","",VLOOKUP($C3941,'MSCI Database'!$C:$R,2, FALSE)),"")</f>
        <v>Real Estate Development &amp; Diversified Activities</v>
      </c>
      <c r="P3941" s="186" t="str">
        <f>IFERROR(IF(VLOOKUP($C3941,'MSCI Database'!$C:$R,3, FALSE)="","",VLOOKUP($C3941,'MSCI Database'!$C:$R,3, FALSE)),"")</f>
        <v>BB</v>
      </c>
      <c r="Q3941" s="164" t="str">
        <f>IFERROR(IF(VLOOKUP($C3941,'MSCI Database'!$C:$R,4, FALSE)="","",VLOOKUP($C3941,'MSCI Database'!$C:$R,4, FALSE)),"")</f>
        <v>1</v>
      </c>
      <c r="R3941" s="164">
        <f>IFERROR(IF(VLOOKUP($C3941,'MSCI Database'!$C:$R,5, FALSE)="","",VLOOKUP($C3941,'MSCI Database'!$C:$R,5, FALSE)),"")</f>
        <v>3.9</v>
      </c>
      <c r="S3941" s="164">
        <f>IFERROR(IF(VLOOKUP($C3941,'MSCI Database'!$C:$R,6, FALSE)="","",VLOOKUP($C3941,'MSCI Database'!$C:$R,6, FALSE)),"")</f>
        <v>4.3</v>
      </c>
      <c r="T3941" s="211">
        <f>IFERROR(IF(VLOOKUP($C3941,'MSCI Database'!$C:$R,7, FALSE)="","",VLOOKUP($C3941,'MSCI Database'!$C:$R,7, FALSE)),"")</f>
        <v>0.9</v>
      </c>
      <c r="U3941" s="164">
        <f>IFERROR(IF(VLOOKUP($C3941,'MSCI Database'!$C:$R,8, FALSE)="","",VLOOKUP($C3941,'MSCI Database'!$C:$R,8, FALSE)),"")</f>
        <v>4.2</v>
      </c>
      <c r="V3941" s="175">
        <f>IFERROR(IF(VLOOKUP($C3941,'MSCI Database'!$C:$R,9, FALSE)="","",VLOOKUP($C3941,'MSCI Database'!$C:$R,9, FALSE)),"")</f>
        <v>3.6</v>
      </c>
      <c r="W3941" s="165">
        <f t="shared" ca="1" si="153"/>
        <v>0</v>
      </c>
      <c r="X3941" s="236">
        <f>IFERROR(IF(VLOOKUP($C3941,'MSCI Database'!$C:$R,10, FALSE)="","",VLOOKUP($C3941,'MSCI Database'!$C:$R,10, FALSE)),"")</f>
        <v>771826</v>
      </c>
      <c r="Y3941" s="133" t="str">
        <f>IFERROR(IF(VLOOKUP($C3941,'MSCI Database'!$C:$R,11, FALSE)="","",VLOOKUP($C3941,'MSCI Database'!$C:$R,11, FALSE)),"")</f>
        <v>2019</v>
      </c>
      <c r="Z3941" s="133" t="str">
        <f>IFERROR(IF(VLOOKUP($C3941,'MSCI Database'!$C:$R,12, FALSE)="","",VLOOKUP($C3941,'MSCI Database'!$C:$R,12, FALSE)),"")</f>
        <v>Reported</v>
      </c>
      <c r="AA3941" s="202" t="str">
        <f>IFERROR(IF(VLOOKUP($C3941,'MSCI Database'!$C:$R,13, FALSE)="","",VLOOKUP($C3941,'MSCI Database'!$C:$R,13, FALSE)),"")</f>
        <v>Leads industry peers in adopting programs on encouraging ethical business conduct</v>
      </c>
    </row>
    <row r="3942" spans="1:27" s="130" customFormat="1" ht="15" hidden="1" customHeight="1" outlineLevel="1">
      <c r="A3942" s="130" t="s">
        <v>7100</v>
      </c>
      <c r="B3942" s="130" t="s">
        <v>7101</v>
      </c>
      <c r="C3942" s="130" t="s">
        <v>7102</v>
      </c>
      <c r="D3942" s="130" t="s">
        <v>12128</v>
      </c>
      <c r="E3942" s="130" t="s">
        <v>18682</v>
      </c>
      <c r="F3942" s="215">
        <v>0.12592167879823121</v>
      </c>
      <c r="G3942" s="132" t="str">
        <f ca="1">IFERROR(_xll.BQL($A3942, "cur_mkt_cap(currency=EUR)")/1000000, " ")</f>
        <v xml:space="preserve"> </v>
      </c>
      <c r="M3942" s="308"/>
      <c r="N3942" s="215">
        <f t="shared" si="152"/>
        <v>1.3370921916856003E-3</v>
      </c>
      <c r="O3942" s="172" t="str">
        <f>IFERROR(IF(VLOOKUP($C3942,'MSCI Database'!$C:$R,2, FALSE)="","",VLOOKUP($C3942,'MSCI Database'!$C:$R,2, FALSE)),"")</f>
        <v>Automobiles</v>
      </c>
      <c r="P3942" s="186" t="str">
        <f>IFERROR(IF(VLOOKUP($C3942,'MSCI Database'!$C:$R,3, FALSE)="","",VLOOKUP($C3942,'MSCI Database'!$C:$R,3, FALSE)),"")</f>
        <v>B</v>
      </c>
      <c r="Q3942" s="164" t="str">
        <f>IFERROR(IF(VLOOKUP($C3942,'MSCI Database'!$C:$R,4, FALSE)="","",VLOOKUP($C3942,'MSCI Database'!$C:$R,4, FALSE)),"")</f>
        <v>1</v>
      </c>
      <c r="R3942" s="164">
        <f>IFERROR(IF(VLOOKUP($C3942,'MSCI Database'!$C:$R,5, FALSE)="","",VLOOKUP($C3942,'MSCI Database'!$C:$R,5, FALSE)),"")</f>
        <v>2</v>
      </c>
      <c r="S3942" s="164">
        <f>IFERROR(IF(VLOOKUP($C3942,'MSCI Database'!$C:$R,6, FALSE)="","",VLOOKUP($C3942,'MSCI Database'!$C:$R,6, FALSE)),"")</f>
        <v>5.2</v>
      </c>
      <c r="T3942" s="211">
        <f>IFERROR(IF(VLOOKUP($C3942,'MSCI Database'!$C:$R,7, FALSE)="","",VLOOKUP($C3942,'MSCI Database'!$C:$R,7, FALSE)),"")</f>
        <v>0.8</v>
      </c>
      <c r="U3942" s="164">
        <f>IFERROR(IF(VLOOKUP($C3942,'MSCI Database'!$C:$R,8, FALSE)="","",VLOOKUP($C3942,'MSCI Database'!$C:$R,8, FALSE)),"")</f>
        <v>4.9000000000000004</v>
      </c>
      <c r="V3942" s="175">
        <f>IFERROR(IF(VLOOKUP($C3942,'MSCI Database'!$C:$R,9, FALSE)="","",VLOOKUP($C3942,'MSCI Database'!$C:$R,9, FALSE)),"")</f>
        <v>3.5</v>
      </c>
      <c r="W3942" s="165">
        <f t="shared" ca="1" si="153"/>
        <v>0</v>
      </c>
      <c r="X3942" s="236">
        <f>IFERROR(IF(VLOOKUP($C3942,'MSCI Database'!$C:$R,10, FALSE)="","",VLOOKUP($C3942,'MSCI Database'!$C:$R,10, FALSE)),"")</f>
        <v>5971670</v>
      </c>
      <c r="Y3942" s="133" t="str">
        <f>IFERROR(IF(VLOOKUP($C3942,'MSCI Database'!$C:$R,11, FALSE)="","",VLOOKUP($C3942,'MSCI Database'!$C:$R,11, FALSE)),"")</f>
        <v>2019</v>
      </c>
      <c r="Z3942" s="133" t="str">
        <f>IFERROR(IF(VLOOKUP($C3942,'MSCI Database'!$C:$R,12, FALSE)="","",VLOOKUP($C3942,'MSCI Database'!$C:$R,12, FALSE)),"")</f>
        <v>Reported</v>
      </c>
      <c r="AA3942" s="202" t="str">
        <f>IFERROR(IF(VLOOKUP($C3942,'MSCI Database'!$C:$R,13, FALSE)="","",VLOOKUP($C3942,'MSCI Database'!$C:$R,13, FALSE)),"")</f>
        <v>Improved electrification strategy; labor risks persist</v>
      </c>
    </row>
    <row r="3943" spans="1:27" s="130" customFormat="1" ht="15" hidden="1" customHeight="1" outlineLevel="1">
      <c r="A3943" s="130" t="s">
        <v>4943</v>
      </c>
      <c r="B3943" s="130" t="s">
        <v>4944</v>
      </c>
      <c r="C3943" s="130" t="s">
        <v>4945</v>
      </c>
      <c r="D3943" s="130" t="s">
        <v>18678</v>
      </c>
      <c r="E3943" s="130" t="s">
        <v>18704</v>
      </c>
      <c r="F3943" s="215">
        <v>1.6141349572401171E-2</v>
      </c>
      <c r="G3943" s="132" t="str">
        <f ca="1">IFERROR(_xll.BQL($A3943, "cur_mkt_cap(currency=EUR)")/1000000, " ")</f>
        <v xml:space="preserve"> </v>
      </c>
      <c r="M3943" s="308"/>
      <c r="N3943" s="215">
        <f t="shared" si="152"/>
        <v>1.7139600331335855E-4</v>
      </c>
      <c r="O3943" s="172" t="str">
        <f>IFERROR(IF(VLOOKUP($C3943,'MSCI Database'!$C:$R,2, FALSE)="","",VLOOKUP($C3943,'MSCI Database'!$C:$R,2, FALSE)),"")</f>
        <v>Real Estate Development &amp; Diversified Activities</v>
      </c>
      <c r="P3943" s="186" t="str">
        <f>IFERROR(IF(VLOOKUP($C3943,'MSCI Database'!$C:$R,3, FALSE)="","",VLOOKUP($C3943,'MSCI Database'!$C:$R,3, FALSE)),"")</f>
        <v>B</v>
      </c>
      <c r="Q3943" s="164" t="str">
        <f>IFERROR(IF(VLOOKUP($C3943,'MSCI Database'!$C:$R,4, FALSE)="","",VLOOKUP($C3943,'MSCI Database'!$C:$R,4, FALSE)),"")</f>
        <v>0</v>
      </c>
      <c r="R3943" s="164">
        <f>IFERROR(IF(VLOOKUP($C3943,'MSCI Database'!$C:$R,5, FALSE)="","",VLOOKUP($C3943,'MSCI Database'!$C:$R,5, FALSE)),"")</f>
        <v>2.7</v>
      </c>
      <c r="S3943" s="164">
        <f>IFERROR(IF(VLOOKUP($C3943,'MSCI Database'!$C:$R,6, FALSE)="","",VLOOKUP($C3943,'MSCI Database'!$C:$R,6, FALSE)),"")</f>
        <v>4.2</v>
      </c>
      <c r="T3943" s="211">
        <f>IFERROR(IF(VLOOKUP($C3943,'MSCI Database'!$C:$R,7, FALSE)="","",VLOOKUP($C3943,'MSCI Database'!$C:$R,7, FALSE)),"")</f>
        <v>1.1000000000000001</v>
      </c>
      <c r="U3943" s="164">
        <f>IFERROR(IF(VLOOKUP($C3943,'MSCI Database'!$C:$R,8, FALSE)="","",VLOOKUP($C3943,'MSCI Database'!$C:$R,8, FALSE)),"")</f>
        <v>4.0999999999999996</v>
      </c>
      <c r="V3943" s="175">
        <f>IFERROR(IF(VLOOKUP($C3943,'MSCI Database'!$C:$R,9, FALSE)="","",VLOOKUP($C3943,'MSCI Database'!$C:$R,9, FALSE)),"")</f>
        <v>3.5</v>
      </c>
      <c r="W3943" s="165">
        <f t="shared" ca="1" si="153"/>
        <v>0</v>
      </c>
      <c r="X3943" s="236">
        <f>IFERROR(IF(VLOOKUP($C3943,'MSCI Database'!$C:$R,10, FALSE)="","",VLOOKUP($C3943,'MSCI Database'!$C:$R,10, FALSE)),"")</f>
        <v>85488</v>
      </c>
      <c r="Y3943" s="133" t="str">
        <f>IFERROR(IF(VLOOKUP($C3943,'MSCI Database'!$C:$R,11, FALSE)="","",VLOOKUP($C3943,'MSCI Database'!$C:$R,11, FALSE)),"")</f>
        <v>2019</v>
      </c>
      <c r="Z3943" s="133" t="str">
        <f>IFERROR(IF(VLOOKUP($C3943,'MSCI Database'!$C:$R,12, FALSE)="","",VLOOKUP($C3943,'MSCI Database'!$C:$R,12, FALSE)),"")</f>
        <v>Reported</v>
      </c>
      <c r="AA3943" s="202" t="str">
        <f>IFERROR(IF(VLOOKUP($C3943,'MSCI Database'!$C:$R,13, FALSE)="","",VLOOKUP($C3943,'MSCI Database'!$C:$R,13, FALSE)),"")</f>
        <v>Lacks strong efforts on green investments</v>
      </c>
    </row>
    <row r="3944" spans="1:27" s="130" customFormat="1" ht="15" hidden="1" customHeight="1" outlineLevel="1">
      <c r="A3944" s="130" t="s">
        <v>2844</v>
      </c>
      <c r="B3944" s="130" t="s">
        <v>2845</v>
      </c>
      <c r="C3944" s="130" t="s">
        <v>2846</v>
      </c>
      <c r="D3944" s="130" t="s">
        <v>18675</v>
      </c>
      <c r="E3944" s="130" t="s">
        <v>18704</v>
      </c>
      <c r="F3944" s="215">
        <v>1.6068967553863851E-2</v>
      </c>
      <c r="G3944" s="132" t="str">
        <f ca="1">IFERROR(_xll.BQL($A3944, "cur_mkt_cap(currency=EUR)")/1000000, " ")</f>
        <v xml:space="preserve"> </v>
      </c>
      <c r="M3944" s="308"/>
      <c r="N3944" s="215">
        <f t="shared" si="152"/>
        <v>1.7062741896213044E-4</v>
      </c>
      <c r="O3944" s="172" t="str">
        <f>IFERROR(IF(VLOOKUP($C3944,'MSCI Database'!$C:$R,2, FALSE)="","",VLOOKUP($C3944,'MSCI Database'!$C:$R,2, FALSE)),"")</f>
        <v>Real Estate Development &amp; Diversified Activities</v>
      </c>
      <c r="P3944" s="186" t="str">
        <f>IFERROR(IF(VLOOKUP($C3944,'MSCI Database'!$C:$R,3, FALSE)="","",VLOOKUP($C3944,'MSCI Database'!$C:$R,3, FALSE)),"")</f>
        <v>BB</v>
      </c>
      <c r="Q3944" s="164" t="str">
        <f>IFERROR(IF(VLOOKUP($C3944,'MSCI Database'!$C:$R,4, FALSE)="","",VLOOKUP($C3944,'MSCI Database'!$C:$R,4, FALSE)),"")</f>
        <v>0</v>
      </c>
      <c r="R3944" s="164">
        <f>IFERROR(IF(VLOOKUP($C3944,'MSCI Database'!$C:$R,5, FALSE)="","",VLOOKUP($C3944,'MSCI Database'!$C:$R,5, FALSE)),"")</f>
        <v>4.0999999999999996</v>
      </c>
      <c r="S3944" s="164">
        <f>IFERROR(IF(VLOOKUP($C3944,'MSCI Database'!$C:$R,6, FALSE)="","",VLOOKUP($C3944,'MSCI Database'!$C:$R,6, FALSE)),"")</f>
        <v>6.5</v>
      </c>
      <c r="T3944" s="211">
        <f>IFERROR(IF(VLOOKUP($C3944,'MSCI Database'!$C:$R,7, FALSE)="","",VLOOKUP($C3944,'MSCI Database'!$C:$R,7, FALSE)),"")</f>
        <v>2.8</v>
      </c>
      <c r="U3944" s="164">
        <f>IFERROR(IF(VLOOKUP($C3944,'MSCI Database'!$C:$R,8, FALSE)="","",VLOOKUP($C3944,'MSCI Database'!$C:$R,8, FALSE)),"")</f>
        <v>2</v>
      </c>
      <c r="V3944" s="175">
        <f>IFERROR(IF(VLOOKUP($C3944,'MSCI Database'!$C:$R,9, FALSE)="","",VLOOKUP($C3944,'MSCI Database'!$C:$R,9, FALSE)),"")</f>
        <v>3.4</v>
      </c>
      <c r="W3944" s="165">
        <f t="shared" ca="1" si="153"/>
        <v>0</v>
      </c>
      <c r="X3944" s="236">
        <f>IFERROR(IF(VLOOKUP($C3944,'MSCI Database'!$C:$R,10, FALSE)="","",VLOOKUP($C3944,'MSCI Database'!$C:$R,10, FALSE)),"")</f>
        <v>386354</v>
      </c>
      <c r="Y3944" s="133" t="str">
        <f>IFERROR(IF(VLOOKUP($C3944,'MSCI Database'!$C:$R,11, FALSE)="","",VLOOKUP($C3944,'MSCI Database'!$C:$R,11, FALSE)),"")</f>
        <v>2019</v>
      </c>
      <c r="Z3944" s="133" t="str">
        <f>IFERROR(IF(VLOOKUP($C3944,'MSCI Database'!$C:$R,12, FALSE)="","",VLOOKUP($C3944,'MSCI Database'!$C:$R,12, FALSE)),"")</f>
        <v>Reported</v>
      </c>
      <c r="AA3944" s="202" t="str">
        <f>IFERROR(IF(VLOOKUP($C3944,'MSCI Database'!$C:$R,13, FALSE)="","",VLOOKUP($C3944,'MSCI Database'!$C:$R,13, FALSE)),"")</f>
        <v>Strong green building focus, lags peers on corporate governance</v>
      </c>
    </row>
    <row r="3945" spans="1:27" s="130" customFormat="1" ht="15" hidden="1" customHeight="1" outlineLevel="1">
      <c r="A3945" s="130" t="s">
        <v>2861</v>
      </c>
      <c r="B3945" s="130" t="s">
        <v>2862</v>
      </c>
      <c r="C3945" s="130" t="s">
        <v>2863</v>
      </c>
      <c r="D3945" s="130" t="s">
        <v>18678</v>
      </c>
      <c r="E3945" s="130" t="s">
        <v>18689</v>
      </c>
      <c r="F3945" s="215">
        <v>1.6064667356098739E-2</v>
      </c>
      <c r="G3945" s="132" t="str">
        <f ca="1">IFERROR(_xll.BQL($A3945, "cur_mkt_cap(currency=EUR)")/1000000, " ")</f>
        <v xml:space="preserve"> </v>
      </c>
      <c r="M3945" s="308"/>
      <c r="N3945" s="215">
        <f t="shared" si="152"/>
        <v>1.7058175755649076E-4</v>
      </c>
      <c r="O3945" s="172" t="str">
        <f>IFERROR(IF(VLOOKUP($C3945,'MSCI Database'!$C:$R,2, FALSE)="","",VLOOKUP($C3945,'MSCI Database'!$C:$R,2, FALSE)),"")</f>
        <v>Technology Hardware, Storage &amp; Peripherals</v>
      </c>
      <c r="P3945" s="186" t="str">
        <f>IFERROR(IF(VLOOKUP($C3945,'MSCI Database'!$C:$R,3, FALSE)="","",VLOOKUP($C3945,'MSCI Database'!$C:$R,3, FALSE)),"")</f>
        <v>AA</v>
      </c>
      <c r="Q3945" s="164" t="str">
        <f>IFERROR(IF(VLOOKUP($C3945,'MSCI Database'!$C:$R,4, FALSE)="","",VLOOKUP($C3945,'MSCI Database'!$C:$R,4, FALSE)),"")</f>
        <v>1</v>
      </c>
      <c r="R3945" s="164">
        <f>IFERROR(IF(VLOOKUP($C3945,'MSCI Database'!$C:$R,5, FALSE)="","",VLOOKUP($C3945,'MSCI Database'!$C:$R,5, FALSE)),"")</f>
        <v>8.1999999999999993</v>
      </c>
      <c r="S3945" s="164">
        <f>IFERROR(IF(VLOOKUP($C3945,'MSCI Database'!$C:$R,6, FALSE)="","",VLOOKUP($C3945,'MSCI Database'!$C:$R,6, FALSE)),"")</f>
        <v>4.4000000000000004</v>
      </c>
      <c r="T3945" s="211">
        <f>IFERROR(IF(VLOOKUP($C3945,'MSCI Database'!$C:$R,7, FALSE)="","",VLOOKUP($C3945,'MSCI Database'!$C:$R,7, FALSE)),"")</f>
        <v>5.6</v>
      </c>
      <c r="U3945" s="164">
        <f>IFERROR(IF(VLOOKUP($C3945,'MSCI Database'!$C:$R,8, FALSE)="","",VLOOKUP($C3945,'MSCI Database'!$C:$R,8, FALSE)),"")</f>
        <v>5.7</v>
      </c>
      <c r="V3945" s="175">
        <f>IFERROR(IF(VLOOKUP($C3945,'MSCI Database'!$C:$R,9, FALSE)="","",VLOOKUP($C3945,'MSCI Database'!$C:$R,9, FALSE)),"")</f>
        <v>5.4</v>
      </c>
      <c r="W3945" s="165">
        <f t="shared" ca="1" si="153"/>
        <v>0</v>
      </c>
      <c r="X3945" s="236">
        <f>IFERROR(IF(VLOOKUP($C3945,'MSCI Database'!$C:$R,10, FALSE)="","",VLOOKUP($C3945,'MSCI Database'!$C:$R,10, FALSE)),"")</f>
        <v>170363</v>
      </c>
      <c r="Y3945" s="133" t="str">
        <f>IFERROR(IF(VLOOKUP($C3945,'MSCI Database'!$C:$R,11, FALSE)="","",VLOOKUP($C3945,'MSCI Database'!$C:$R,11, FALSE)),"")</f>
        <v>2019</v>
      </c>
      <c r="Z3945" s="133" t="str">
        <f>IFERROR(IF(VLOOKUP($C3945,'MSCI Database'!$C:$R,12, FALSE)="","",VLOOKUP($C3945,'MSCI Database'!$C:$R,12, FALSE)),"")</f>
        <v>Reported</v>
      </c>
      <c r="AA3945" s="202" t="str">
        <f>IFERROR(IF(VLOOKUP($C3945,'MSCI Database'!$C:$R,13, FALSE)="","",VLOOKUP($C3945,'MSCI Database'!$C:$R,13, FALSE)),"")</f>
        <v>Improved performance in overall ESG parameters</v>
      </c>
    </row>
    <row r="3946" spans="1:27" s="130" customFormat="1" ht="15" hidden="1" customHeight="1" outlineLevel="1">
      <c r="A3946" s="130" t="s">
        <v>6161</v>
      </c>
      <c r="B3946" s="130" t="s">
        <v>6162</v>
      </c>
      <c r="C3946" s="130" t="s">
        <v>6163</v>
      </c>
      <c r="D3946" s="130" t="s">
        <v>12137</v>
      </c>
      <c r="E3946" s="130" t="s">
        <v>18689</v>
      </c>
      <c r="F3946" s="215">
        <v>4.3530419635841788E-3</v>
      </c>
      <c r="G3946" s="132" t="str">
        <f ca="1">IFERROR(_xll.BQL($A3946, "cur_mkt_cap(currency=EUR)")/1000000, " ")</f>
        <v xml:space="preserve"> </v>
      </c>
      <c r="M3946" s="308"/>
      <c r="N3946" s="215">
        <f t="shared" si="152"/>
        <v>4.6222528758645462E-5</v>
      </c>
      <c r="O3946" s="172" t="str">
        <f>IFERROR(IF(VLOOKUP($C3946,'MSCI Database'!$C:$R,2, FALSE)="","",VLOOKUP($C3946,'MSCI Database'!$C:$R,2, FALSE)),"")</f>
        <v>Technology Hardware, Storage &amp; Peripherals</v>
      </c>
      <c r="P3946" s="186" t="str">
        <f>IFERROR(IF(VLOOKUP($C3946,'MSCI Database'!$C:$R,3, FALSE)="","",VLOOKUP($C3946,'MSCI Database'!$C:$R,3, FALSE)),"")</f>
        <v>AA</v>
      </c>
      <c r="Q3946" s="164" t="str">
        <f>IFERROR(IF(VLOOKUP($C3946,'MSCI Database'!$C:$R,4, FALSE)="","",VLOOKUP($C3946,'MSCI Database'!$C:$R,4, FALSE)),"")</f>
        <v>0</v>
      </c>
      <c r="R3946" s="164">
        <f>IFERROR(IF(VLOOKUP($C3946,'MSCI Database'!$C:$R,5, FALSE)="","",VLOOKUP($C3946,'MSCI Database'!$C:$R,5, FALSE)),"")</f>
        <v>7.8</v>
      </c>
      <c r="S3946" s="164">
        <f>IFERROR(IF(VLOOKUP($C3946,'MSCI Database'!$C:$R,6, FALSE)="","",VLOOKUP($C3946,'MSCI Database'!$C:$R,6, FALSE)),"")</f>
        <v>4.2</v>
      </c>
      <c r="T3946" s="211">
        <f>IFERROR(IF(VLOOKUP($C3946,'MSCI Database'!$C:$R,7, FALSE)="","",VLOOKUP($C3946,'MSCI Database'!$C:$R,7, FALSE)),"")</f>
        <v>5.2</v>
      </c>
      <c r="U3946" s="164">
        <f>IFERROR(IF(VLOOKUP($C3946,'MSCI Database'!$C:$R,8, FALSE)="","",VLOOKUP($C3946,'MSCI Database'!$C:$R,8, FALSE)),"")</f>
        <v>4.9000000000000004</v>
      </c>
      <c r="V3946" s="175">
        <f>IFERROR(IF(VLOOKUP($C3946,'MSCI Database'!$C:$R,9, FALSE)="","",VLOOKUP($C3946,'MSCI Database'!$C:$R,9, FALSE)),"")</f>
        <v>4.9000000000000004</v>
      </c>
      <c r="W3946" s="165">
        <f t="shared" ca="1" si="153"/>
        <v>0</v>
      </c>
      <c r="X3946" s="236">
        <f>IFERROR(IF(VLOOKUP($C3946,'MSCI Database'!$C:$R,10, FALSE)="","",VLOOKUP($C3946,'MSCI Database'!$C:$R,10, FALSE)),"")</f>
        <v>431593</v>
      </c>
      <c r="Y3946" s="133" t="str">
        <f>IFERROR(IF(VLOOKUP($C3946,'MSCI Database'!$C:$R,11, FALSE)="","",VLOOKUP($C3946,'MSCI Database'!$C:$R,11, FALSE)),"")</f>
        <v>2019</v>
      </c>
      <c r="Z3946" s="133" t="str">
        <f>IFERROR(IF(VLOOKUP($C3946,'MSCI Database'!$C:$R,12, FALSE)="","",VLOOKUP($C3946,'MSCI Database'!$C:$R,12, FALSE)),"")</f>
        <v>Reported</v>
      </c>
      <c r="AA3946" s="202" t="str">
        <f>IFERROR(IF(VLOOKUP($C3946,'MSCI Database'!$C:$R,13, FALSE)="","",VLOOKUP($C3946,'MSCI Database'!$C:$R,13, FALSE)),"")</f>
        <v>Outperforms peers with target-driven focus on mineral tracing</v>
      </c>
    </row>
    <row r="3947" spans="1:27" s="130" customFormat="1" ht="15" hidden="1" customHeight="1" outlineLevel="1">
      <c r="A3947" s="130" t="s">
        <v>4799</v>
      </c>
      <c r="B3947" s="130" t="s">
        <v>4800</v>
      </c>
      <c r="C3947" s="130" t="s">
        <v>4801</v>
      </c>
      <c r="D3947" s="130" t="s">
        <v>18678</v>
      </c>
      <c r="E3947" s="130" t="s">
        <v>18704</v>
      </c>
      <c r="F3947" s="215">
        <v>1.5804547185888109E-2</v>
      </c>
      <c r="G3947" s="132" t="str">
        <f ca="1">IFERROR(_xll.BQL($A3947, "cur_mkt_cap(currency=EUR)")/1000000, " ")</f>
        <v xml:space="preserve"> </v>
      </c>
      <c r="M3947" s="308"/>
      <c r="N3947" s="215">
        <f t="shared" si="152"/>
        <v>1.6781968630864898E-4</v>
      </c>
      <c r="O3947" s="172" t="str">
        <f>IFERROR(IF(VLOOKUP($C3947,'MSCI Database'!$C:$R,2, FALSE)="","",VLOOKUP($C3947,'MSCI Database'!$C:$R,2, FALSE)),"")</f>
        <v>Real Estate Development &amp; Diversified Activities</v>
      </c>
      <c r="P3947" s="186" t="str">
        <f>IFERROR(IF(VLOOKUP($C3947,'MSCI Database'!$C:$R,3, FALSE)="","",VLOOKUP($C3947,'MSCI Database'!$C:$R,3, FALSE)),"")</f>
        <v>CCC</v>
      </c>
      <c r="Q3947" s="164" t="str">
        <f>IFERROR(IF(VLOOKUP($C3947,'MSCI Database'!$C:$R,4, FALSE)="","",VLOOKUP($C3947,'MSCI Database'!$C:$R,4, FALSE)),"")</f>
        <v>0</v>
      </c>
      <c r="R3947" s="164">
        <f>IFERROR(IF(VLOOKUP($C3947,'MSCI Database'!$C:$R,5, FALSE)="","",VLOOKUP($C3947,'MSCI Database'!$C:$R,5, FALSE)),"")</f>
        <v>1.2</v>
      </c>
      <c r="S3947" s="164">
        <f>IFERROR(IF(VLOOKUP($C3947,'MSCI Database'!$C:$R,6, FALSE)="","",VLOOKUP($C3947,'MSCI Database'!$C:$R,6, FALSE)),"")</f>
        <v>5.9</v>
      </c>
      <c r="T3947" s="211">
        <f>IFERROR(IF(VLOOKUP($C3947,'MSCI Database'!$C:$R,7, FALSE)="","",VLOOKUP($C3947,'MSCI Database'!$C:$R,7, FALSE)),"")</f>
        <v>0.8</v>
      </c>
      <c r="U3947" s="164">
        <f>IFERROR(IF(VLOOKUP($C3947,'MSCI Database'!$C:$R,8, FALSE)="","",VLOOKUP($C3947,'MSCI Database'!$C:$R,8, FALSE)),"")</f>
        <v>4.2</v>
      </c>
      <c r="V3947" s="175">
        <f>IFERROR(IF(VLOOKUP($C3947,'MSCI Database'!$C:$R,9, FALSE)="","",VLOOKUP($C3947,'MSCI Database'!$C:$R,9, FALSE)),"")</f>
        <v>3.4</v>
      </c>
      <c r="W3947" s="165">
        <f t="shared" ca="1" si="153"/>
        <v>0</v>
      </c>
      <c r="X3947" s="236">
        <f>IFERROR(IF(VLOOKUP($C3947,'MSCI Database'!$C:$R,10, FALSE)="","",VLOOKUP($C3947,'MSCI Database'!$C:$R,10, FALSE)),"")</f>
        <v>550405</v>
      </c>
      <c r="Y3947" s="133" t="str">
        <f>IFERROR(IF(VLOOKUP($C3947,'MSCI Database'!$C:$R,11, FALSE)="","",VLOOKUP($C3947,'MSCI Database'!$C:$R,11, FALSE)),"")</f>
        <v>2019</v>
      </c>
      <c r="Z3947" s="133" t="str">
        <f>IFERROR(IF(VLOOKUP($C3947,'MSCI Database'!$C:$R,12, FALSE)="","",VLOOKUP($C3947,'MSCI Database'!$C:$R,12, FALSE)),"")</f>
        <v>Reported</v>
      </c>
      <c r="AA3947" s="202" t="str">
        <f>IFERROR(IF(VLOOKUP($C3947,'MSCI Database'!$C:$R,13, FALSE)="","",VLOOKUP($C3947,'MSCI Database'!$C:$R,13, FALSE)),"")</f>
        <v>Appears to lack strong programs to manage ESG risks and opportunities</v>
      </c>
    </row>
    <row r="3948" spans="1:27" s="130" customFormat="1" ht="15" hidden="1" customHeight="1" outlineLevel="1">
      <c r="A3948" s="130" t="s">
        <v>2007</v>
      </c>
      <c r="B3948" s="130" t="s">
        <v>2008</v>
      </c>
      <c r="C3948" s="130" t="s">
        <v>2009</v>
      </c>
      <c r="D3948" s="130" t="s">
        <v>12127</v>
      </c>
      <c r="E3948" s="130" t="s">
        <v>18682</v>
      </c>
      <c r="F3948" s="215">
        <v>1.887408964934122E-2</v>
      </c>
      <c r="G3948" s="132" t="str">
        <f ca="1">IFERROR(_xll.BQL($A3948, "cur_mkt_cap(currency=EUR)")/1000000, " ")</f>
        <v xml:space="preserve"> </v>
      </c>
      <c r="M3948" s="308"/>
      <c r="N3948" s="215">
        <f t="shared" si="152"/>
        <v>2.00413448551185E-4</v>
      </c>
      <c r="O3948" s="172" t="str">
        <f>IFERROR(IF(VLOOKUP($C3948,'MSCI Database'!$C:$R,2, FALSE)="","",VLOOKUP($C3948,'MSCI Database'!$C:$R,2, FALSE)),"")</f>
        <v>Textiles, Apparel &amp; Luxury Goods</v>
      </c>
      <c r="P3948" s="186" t="str">
        <f>IFERROR(IF(VLOOKUP($C3948,'MSCI Database'!$C:$R,3, FALSE)="","",VLOOKUP($C3948,'MSCI Database'!$C:$R,3, FALSE)),"")</f>
        <v>AAA</v>
      </c>
      <c r="Q3948" s="164" t="str">
        <f>IFERROR(IF(VLOOKUP($C3948,'MSCI Database'!$C:$R,4, FALSE)="","",VLOOKUP($C3948,'MSCI Database'!$C:$R,4, FALSE)),"")</f>
        <v>0</v>
      </c>
      <c r="R3948" s="164">
        <f>IFERROR(IF(VLOOKUP($C3948,'MSCI Database'!$C:$R,5, FALSE)="","",VLOOKUP($C3948,'MSCI Database'!$C:$R,5, FALSE)),"")</f>
        <v>10</v>
      </c>
      <c r="S3948" s="164">
        <f>IFERROR(IF(VLOOKUP($C3948,'MSCI Database'!$C:$R,6, FALSE)="","",VLOOKUP($C3948,'MSCI Database'!$C:$R,6, FALSE)),"")</f>
        <v>5.6</v>
      </c>
      <c r="T3948" s="211">
        <f>IFERROR(IF(VLOOKUP($C3948,'MSCI Database'!$C:$R,7, FALSE)="","",VLOOKUP($C3948,'MSCI Database'!$C:$R,7, FALSE)),"")</f>
        <v>6.7</v>
      </c>
      <c r="U3948" s="164">
        <f>IFERROR(IF(VLOOKUP($C3948,'MSCI Database'!$C:$R,8, FALSE)="","",VLOOKUP($C3948,'MSCI Database'!$C:$R,8, FALSE)),"")</f>
        <v>7.1</v>
      </c>
      <c r="V3948" s="175">
        <f>IFERROR(IF(VLOOKUP($C3948,'MSCI Database'!$C:$R,9, FALSE)="","",VLOOKUP($C3948,'MSCI Database'!$C:$R,9, FALSE)),"")</f>
        <v>6.7</v>
      </c>
      <c r="W3948" s="165">
        <f t="shared" ca="1" si="153"/>
        <v>0</v>
      </c>
      <c r="X3948" s="236">
        <f>IFERROR(IF(VLOOKUP($C3948,'MSCI Database'!$C:$R,10, FALSE)="","",VLOOKUP($C3948,'MSCI Database'!$C:$R,10, FALSE)),"")</f>
        <v>71670</v>
      </c>
      <c r="Y3948" s="133" t="str">
        <f>IFERROR(IF(VLOOKUP($C3948,'MSCI Database'!$C:$R,11, FALSE)="","",VLOOKUP($C3948,'MSCI Database'!$C:$R,11, FALSE)),"")</f>
        <v>2019</v>
      </c>
      <c r="Z3948" s="133" t="str">
        <f>IFERROR(IF(VLOOKUP($C3948,'MSCI Database'!$C:$R,12, FALSE)="","",VLOOKUP($C3948,'MSCI Database'!$C:$R,12, FALSE)),"")</f>
        <v>Reported</v>
      </c>
      <c r="AA3948" s="202" t="str">
        <f>IFERROR(IF(VLOOKUP($C3948,'MSCI Database'!$C:$R,13, FALSE)="","",VLOOKUP($C3948,'MSCI Database'!$C:$R,13, FALSE)),"")</f>
        <v>Outperforms peers in responsible sourcing and corporate governance practices</v>
      </c>
    </row>
    <row r="3949" spans="1:27" s="130" customFormat="1" ht="15" hidden="1" customHeight="1" outlineLevel="1">
      <c r="A3949" s="130" t="s">
        <v>6234</v>
      </c>
      <c r="B3949" s="130" t="s">
        <v>6235</v>
      </c>
      <c r="C3949" s="130" t="s">
        <v>6236</v>
      </c>
      <c r="D3949" s="130" t="s">
        <v>12128</v>
      </c>
      <c r="E3949" s="130" t="s">
        <v>18690</v>
      </c>
      <c r="F3949" s="215">
        <v>0.1225821743152548</v>
      </c>
      <c r="G3949" s="132" t="str">
        <f ca="1">IFERROR(_xll.BQL($A3949, "cur_mkt_cap(currency=EUR)")/1000000, " ")</f>
        <v xml:space="preserve"> </v>
      </c>
      <c r="M3949" s="308"/>
      <c r="N3949" s="215">
        <f t="shared" si="152"/>
        <v>1.3016318530774912E-3</v>
      </c>
      <c r="O3949" s="172" t="str">
        <f>IFERROR(IF(VLOOKUP($C3949,'MSCI Database'!$C:$R,2, FALSE)="","",VLOOKUP($C3949,'MSCI Database'!$C:$R,2, FALSE)),"")</f>
        <v>Media &amp; Entertainment</v>
      </c>
      <c r="P3949" s="186" t="str">
        <f>IFERROR(IF(VLOOKUP($C3949,'MSCI Database'!$C:$R,3, FALSE)="","",VLOOKUP($C3949,'MSCI Database'!$C:$R,3, FALSE)),"")</f>
        <v>BBB</v>
      </c>
      <c r="Q3949" s="164" t="str">
        <f>IFERROR(IF(VLOOKUP($C3949,'MSCI Database'!$C:$R,4, FALSE)="","",VLOOKUP($C3949,'MSCI Database'!$C:$R,4, FALSE)),"")</f>
        <v>0</v>
      </c>
      <c r="R3949" s="164">
        <f>IFERROR(IF(VLOOKUP($C3949,'MSCI Database'!$C:$R,5, FALSE)="","",VLOOKUP($C3949,'MSCI Database'!$C:$R,5, FALSE)),"")</f>
        <v>5.3</v>
      </c>
      <c r="S3949" s="164">
        <f>IFERROR(IF(VLOOKUP($C3949,'MSCI Database'!$C:$R,6, FALSE)="","",VLOOKUP($C3949,'MSCI Database'!$C:$R,6, FALSE)),"")</f>
        <v>6</v>
      </c>
      <c r="T3949" s="211">
        <f>IFERROR(IF(VLOOKUP($C3949,'MSCI Database'!$C:$R,7, FALSE)="","",VLOOKUP($C3949,'MSCI Database'!$C:$R,7, FALSE)),"")</f>
        <v>5.0999999999999996</v>
      </c>
      <c r="U3949" s="164">
        <f>IFERROR(IF(VLOOKUP($C3949,'MSCI Database'!$C:$R,8, FALSE)="","",VLOOKUP($C3949,'MSCI Database'!$C:$R,8, FALSE)),"")</f>
        <v>4.5999999999999996</v>
      </c>
      <c r="V3949" s="175">
        <f>IFERROR(IF(VLOOKUP($C3949,'MSCI Database'!$C:$R,9, FALSE)="","",VLOOKUP($C3949,'MSCI Database'!$C:$R,9, FALSE)),"")</f>
        <v>4.9000000000000004</v>
      </c>
      <c r="W3949" s="165">
        <f t="shared" ca="1" si="153"/>
        <v>0</v>
      </c>
      <c r="X3949" s="236">
        <f>IFERROR(IF(VLOOKUP($C3949,'MSCI Database'!$C:$R,10, FALSE)="","",VLOOKUP($C3949,'MSCI Database'!$C:$R,10, FALSE)),"")</f>
        <v>82315</v>
      </c>
      <c r="Y3949" s="133" t="str">
        <f>IFERROR(IF(VLOOKUP($C3949,'MSCI Database'!$C:$R,11, FALSE)="","",VLOOKUP($C3949,'MSCI Database'!$C:$R,11, FALSE)),"")</f>
        <v>2019</v>
      </c>
      <c r="Z3949" s="133" t="str">
        <f>IFERROR(IF(VLOOKUP($C3949,'MSCI Database'!$C:$R,12, FALSE)="","",VLOOKUP($C3949,'MSCI Database'!$C:$R,12, FALSE)),"")</f>
        <v>E.Segmt-High</v>
      </c>
      <c r="AA3949" s="202" t="str">
        <f>IFERROR(IF(VLOOKUP($C3949,'MSCI Database'!$C:$R,13, FALSE)="","",VLOOKUP($C3949,'MSCI Database'!$C:$R,13, FALSE)),"")</f>
        <v>Limited initiatives to improve workforce morale and facilitate skill development</v>
      </c>
    </row>
    <row r="3950" spans="1:27" s="130" customFormat="1" ht="15" hidden="1" customHeight="1" outlineLevel="1">
      <c r="A3950" s="130" t="s">
        <v>8399</v>
      </c>
      <c r="B3950" s="130" t="s">
        <v>8400</v>
      </c>
      <c r="C3950" s="130" t="s">
        <v>8401</v>
      </c>
      <c r="D3950" s="130" t="s">
        <v>12128</v>
      </c>
      <c r="E3950" s="130" t="s">
        <v>12133</v>
      </c>
      <c r="F3950" s="215">
        <v>0.1223423043924031</v>
      </c>
      <c r="G3950" s="132" t="str">
        <f ca="1">IFERROR(_xll.BQL($A3950, "cur_mkt_cap(currency=EUR)")/1000000, " ")</f>
        <v xml:space="preserve"> </v>
      </c>
      <c r="M3950" s="308"/>
      <c r="N3950" s="215">
        <f t="shared" si="152"/>
        <v>1.2990848079306493E-3</v>
      </c>
      <c r="O3950" s="172" t="str">
        <f>IFERROR(IF(VLOOKUP($C3950,'MSCI Database'!$C:$R,2, FALSE)="","",VLOOKUP($C3950,'MSCI Database'!$C:$R,2, FALSE)),"")</f>
        <v>Pharmaceuticals</v>
      </c>
      <c r="P3950" s="186" t="str">
        <f>IFERROR(IF(VLOOKUP($C3950,'MSCI Database'!$C:$R,3, FALSE)="","",VLOOKUP($C3950,'MSCI Database'!$C:$R,3, FALSE)),"")</f>
        <v>AA</v>
      </c>
      <c r="Q3950" s="164" t="str">
        <f>IFERROR(IF(VLOOKUP($C3950,'MSCI Database'!$C:$R,4, FALSE)="","",VLOOKUP($C3950,'MSCI Database'!$C:$R,4, FALSE)),"")</f>
        <v>1</v>
      </c>
      <c r="R3950" s="164">
        <f>IFERROR(IF(VLOOKUP($C3950,'MSCI Database'!$C:$R,5, FALSE)="","",VLOOKUP($C3950,'MSCI Database'!$C:$R,5, FALSE)),"")</f>
        <v>7.9</v>
      </c>
      <c r="S3950" s="164">
        <f>IFERROR(IF(VLOOKUP($C3950,'MSCI Database'!$C:$R,6, FALSE)="","",VLOOKUP($C3950,'MSCI Database'!$C:$R,6, FALSE)),"")</f>
        <v>4.7</v>
      </c>
      <c r="T3950" s="211">
        <f>IFERROR(IF(VLOOKUP($C3950,'MSCI Database'!$C:$R,7, FALSE)="","",VLOOKUP($C3950,'MSCI Database'!$C:$R,7, FALSE)),"")</f>
        <v>5.7</v>
      </c>
      <c r="U3950" s="164">
        <f>IFERROR(IF(VLOOKUP($C3950,'MSCI Database'!$C:$R,8, FALSE)="","",VLOOKUP($C3950,'MSCI Database'!$C:$R,8, FALSE)),"")</f>
        <v>5.8</v>
      </c>
      <c r="V3950" s="175">
        <f>IFERROR(IF(VLOOKUP($C3950,'MSCI Database'!$C:$R,9, FALSE)="","",VLOOKUP($C3950,'MSCI Database'!$C:$R,9, FALSE)),"")</f>
        <v>5.6</v>
      </c>
      <c r="W3950" s="165">
        <f t="shared" ca="1" si="153"/>
        <v>0</v>
      </c>
      <c r="X3950" s="236">
        <f>IFERROR(IF(VLOOKUP($C3950,'MSCI Database'!$C:$R,10, FALSE)="","",VLOOKUP($C3950,'MSCI Database'!$C:$R,10, FALSE)),"")</f>
        <v>137765</v>
      </c>
      <c r="Y3950" s="133" t="str">
        <f>IFERROR(IF(VLOOKUP($C3950,'MSCI Database'!$C:$R,11, FALSE)="","",VLOOKUP($C3950,'MSCI Database'!$C:$R,11, FALSE)),"")</f>
        <v>2019</v>
      </c>
      <c r="Z3950" s="133" t="str">
        <f>IFERROR(IF(VLOOKUP($C3950,'MSCI Database'!$C:$R,12, FALSE)="","",VLOOKUP($C3950,'MSCI Database'!$C:$R,12, FALSE)),"")</f>
        <v>E.Segmt-Moderately High</v>
      </c>
      <c r="AA3950" s="202" t="str">
        <f>IFERROR(IF(VLOOKUP($C3950,'MSCI Database'!$C:$R,13, FALSE)="","",VLOOKUP($C3950,'MSCI Database'!$C:$R,13, FALSE)),"")</f>
        <v>Improved quality management system drives upgrade, but safety and quality issues persist</v>
      </c>
    </row>
    <row r="3951" spans="1:27" s="130" customFormat="1" ht="15" hidden="1" customHeight="1" outlineLevel="1">
      <c r="A3951" s="130" t="s">
        <v>1655</v>
      </c>
      <c r="B3951" s="130" t="s">
        <v>1656</v>
      </c>
      <c r="C3951" s="130" t="s">
        <v>1657</v>
      </c>
      <c r="D3951" s="130" t="s">
        <v>18678</v>
      </c>
      <c r="E3951" s="130" t="s">
        <v>18682</v>
      </c>
      <c r="F3951" s="215">
        <v>1.914726830347787E-2</v>
      </c>
      <c r="G3951" s="132" t="str">
        <f ca="1">IFERROR(_xll.BQL($A3951, "cur_mkt_cap(currency=EUR)")/1000000, " ")</f>
        <v xml:space="preserve"> </v>
      </c>
      <c r="M3951" s="308"/>
      <c r="N3951" s="215">
        <f t="shared" si="152"/>
        <v>2.0331418056863669E-4</v>
      </c>
      <c r="O3951" s="172" t="str">
        <f>IFERROR(IF(VLOOKUP($C3951,'MSCI Database'!$C:$R,2, FALSE)="","",VLOOKUP($C3951,'MSCI Database'!$C:$R,2, FALSE)),"")</f>
        <v>Household Durables</v>
      </c>
      <c r="P3951" s="186" t="str">
        <f>IFERROR(IF(VLOOKUP($C3951,'MSCI Database'!$C:$R,3, FALSE)="","",VLOOKUP($C3951,'MSCI Database'!$C:$R,3, FALSE)),"")</f>
        <v/>
      </c>
      <c r="Q3951" s="164" t="str">
        <f>IFERROR(IF(VLOOKUP($C3951,'MSCI Database'!$C:$R,4, FALSE)="","",VLOOKUP($C3951,'MSCI Database'!$C:$R,4, FALSE)),"")</f>
        <v/>
      </c>
      <c r="R3951" s="164" t="str">
        <f>IFERROR(IF(VLOOKUP($C3951,'MSCI Database'!$C:$R,5, FALSE)="","",VLOOKUP($C3951,'MSCI Database'!$C:$R,5, FALSE)),"")</f>
        <v/>
      </c>
      <c r="S3951" s="164" t="str">
        <f>IFERROR(IF(VLOOKUP($C3951,'MSCI Database'!$C:$R,6, FALSE)="","",VLOOKUP($C3951,'MSCI Database'!$C:$R,6, FALSE)),"")</f>
        <v/>
      </c>
      <c r="T3951" s="211" t="str">
        <f>IFERROR(IF(VLOOKUP($C3951,'MSCI Database'!$C:$R,7, FALSE)="","",VLOOKUP($C3951,'MSCI Database'!$C:$R,7, FALSE)),"")</f>
        <v/>
      </c>
      <c r="U3951" s="164" t="str">
        <f>IFERROR(IF(VLOOKUP($C3951,'MSCI Database'!$C:$R,8, FALSE)="","",VLOOKUP($C3951,'MSCI Database'!$C:$R,8, FALSE)),"")</f>
        <v/>
      </c>
      <c r="V3951" s="175" t="str">
        <f>IFERROR(IF(VLOOKUP($C3951,'MSCI Database'!$C:$R,9, FALSE)="","",VLOOKUP($C3951,'MSCI Database'!$C:$R,9, FALSE)),"")</f>
        <v/>
      </c>
      <c r="W3951" s="165">
        <f t="shared" ca="1" si="153"/>
        <v>0</v>
      </c>
      <c r="X3951" s="236">
        <f>IFERROR(IF(VLOOKUP($C3951,'MSCI Database'!$C:$R,10, FALSE)="","",VLOOKUP($C3951,'MSCI Database'!$C:$R,10, FALSE)),"")</f>
        <v>1514069</v>
      </c>
      <c r="Y3951" s="133" t="str">
        <f>IFERROR(IF(VLOOKUP($C3951,'MSCI Database'!$C:$R,11, FALSE)="","",VLOOKUP($C3951,'MSCI Database'!$C:$R,11, FALSE)),"")</f>
        <v>2019</v>
      </c>
      <c r="Z3951" s="133" t="str">
        <f>IFERROR(IF(VLOOKUP($C3951,'MSCI Database'!$C:$R,12, FALSE)="","",VLOOKUP($C3951,'MSCI Database'!$C:$R,12, FALSE)),"")</f>
        <v>E.Segmt-Moderately High</v>
      </c>
      <c r="AA3951" s="202" t="str">
        <f>IFERROR(IF(VLOOKUP($C3951,'MSCI Database'!$C:$R,13, FALSE)="","",VLOOKUP($C3951,'MSCI Database'!$C:$R,13, FALSE)),"")</f>
        <v/>
      </c>
    </row>
    <row r="3952" spans="1:27" s="130" customFormat="1" ht="15" hidden="1" customHeight="1" outlineLevel="1">
      <c r="A3952" s="130" t="s">
        <v>2744</v>
      </c>
      <c r="B3952" s="130" t="s">
        <v>2745</v>
      </c>
      <c r="C3952" s="130" t="s">
        <v>2746</v>
      </c>
      <c r="D3952" s="130" t="s">
        <v>18675</v>
      </c>
      <c r="E3952" s="130" t="s">
        <v>18704</v>
      </c>
      <c r="F3952" s="215">
        <v>1.558689495148953E-2</v>
      </c>
      <c r="G3952" s="132" t="str">
        <f ca="1">IFERROR(_xll.BQL($A3952, "cur_mkt_cap(currency=EUR)")/1000000, " ")</f>
        <v xml:space="preserve"> </v>
      </c>
      <c r="M3952" s="308"/>
      <c r="N3952" s="215">
        <f t="shared" si="152"/>
        <v>1.6550855842427907E-4</v>
      </c>
      <c r="O3952" s="172" t="str">
        <f>IFERROR(IF(VLOOKUP($C3952,'MSCI Database'!$C:$R,2, FALSE)="","",VLOOKUP($C3952,'MSCI Database'!$C:$R,2, FALSE)),"")</f>
        <v>Real Estate Development &amp; Diversified Activities</v>
      </c>
      <c r="P3952" s="186" t="str">
        <f>IFERROR(IF(VLOOKUP($C3952,'MSCI Database'!$C:$R,3, FALSE)="","",VLOOKUP($C3952,'MSCI Database'!$C:$R,3, FALSE)),"")</f>
        <v>BB</v>
      </c>
      <c r="Q3952" s="164" t="str">
        <f>IFERROR(IF(VLOOKUP($C3952,'MSCI Database'!$C:$R,4, FALSE)="","",VLOOKUP($C3952,'MSCI Database'!$C:$R,4, FALSE)),"")</f>
        <v>0</v>
      </c>
      <c r="R3952" s="164">
        <f>IFERROR(IF(VLOOKUP($C3952,'MSCI Database'!$C:$R,5, FALSE)="","",VLOOKUP($C3952,'MSCI Database'!$C:$R,5, FALSE)),"")</f>
        <v>4.0999999999999996</v>
      </c>
      <c r="S3952" s="164">
        <f>IFERROR(IF(VLOOKUP($C3952,'MSCI Database'!$C:$R,6, FALSE)="","",VLOOKUP($C3952,'MSCI Database'!$C:$R,6, FALSE)),"")</f>
        <v>5.2</v>
      </c>
      <c r="T3952" s="211">
        <f>IFERROR(IF(VLOOKUP($C3952,'MSCI Database'!$C:$R,7, FALSE)="","",VLOOKUP($C3952,'MSCI Database'!$C:$R,7, FALSE)),"")</f>
        <v>3.8</v>
      </c>
      <c r="U3952" s="164">
        <f>IFERROR(IF(VLOOKUP($C3952,'MSCI Database'!$C:$R,8, FALSE)="","",VLOOKUP($C3952,'MSCI Database'!$C:$R,8, FALSE)),"")</f>
        <v>3.1</v>
      </c>
      <c r="V3952" s="175">
        <f>IFERROR(IF(VLOOKUP($C3952,'MSCI Database'!$C:$R,9, FALSE)="","",VLOOKUP($C3952,'MSCI Database'!$C:$R,9, FALSE)),"")</f>
        <v>3.9</v>
      </c>
      <c r="W3952" s="165">
        <f t="shared" ca="1" si="153"/>
        <v>0</v>
      </c>
      <c r="X3952" s="236">
        <f>IFERROR(IF(VLOOKUP($C3952,'MSCI Database'!$C:$R,10, FALSE)="","",VLOOKUP($C3952,'MSCI Database'!$C:$R,10, FALSE)),"")</f>
        <v>616569</v>
      </c>
      <c r="Y3952" s="133" t="str">
        <f>IFERROR(IF(VLOOKUP($C3952,'MSCI Database'!$C:$R,11, FALSE)="","",VLOOKUP($C3952,'MSCI Database'!$C:$R,11, FALSE)),"")</f>
        <v>2019</v>
      </c>
      <c r="Z3952" s="133" t="str">
        <f>IFERROR(IF(VLOOKUP($C3952,'MSCI Database'!$C:$R,12, FALSE)="","",VLOOKUP($C3952,'MSCI Database'!$C:$R,12, FALSE)),"")</f>
        <v>Reported</v>
      </c>
      <c r="AA3952" s="202" t="str">
        <f>IFERROR(IF(VLOOKUP($C3952,'MSCI Database'!$C:$R,13, FALSE)="","",VLOOKUP($C3952,'MSCI Database'!$C:$R,13, FALSE)),"")</f>
        <v>Group-wide approach towards sustainability, but governance practices lag those of peers</v>
      </c>
    </row>
    <row r="3953" spans="1:27" s="130" customFormat="1" ht="15" hidden="1" customHeight="1" outlineLevel="1">
      <c r="A3953" s="130" t="s">
        <v>895</v>
      </c>
      <c r="B3953" s="130" t="s">
        <v>896</v>
      </c>
      <c r="C3953" s="130" t="s">
        <v>897</v>
      </c>
      <c r="D3953" s="130" t="s">
        <v>12135</v>
      </c>
      <c r="E3953" s="130" t="s">
        <v>18688</v>
      </c>
      <c r="F3953" s="215">
        <v>9.6689305898359224E-2</v>
      </c>
      <c r="G3953" s="132" t="str">
        <f ca="1">IFERROR(_xll.BQL($A3953, "cur_mkt_cap(currency=EUR)")/1000000, " ")</f>
        <v xml:space="preserve"> </v>
      </c>
      <c r="M3953" s="308"/>
      <c r="N3953" s="215">
        <f t="shared" si="152"/>
        <v>1.0266899009768648E-3</v>
      </c>
      <c r="O3953" s="172" t="str">
        <f>IFERROR(IF(VLOOKUP($C3953,'MSCI Database'!$C:$R,2, FALSE)="","",VLOOKUP($C3953,'MSCI Database'!$C:$R,2, FALSE)),"")</f>
        <v>Asset Management &amp; Custody Banks</v>
      </c>
      <c r="P3953" s="186" t="str">
        <f>IFERROR(IF(VLOOKUP($C3953,'MSCI Database'!$C:$R,3, FALSE)="","",VLOOKUP($C3953,'MSCI Database'!$C:$R,3, FALSE)),"")</f>
        <v>AA</v>
      </c>
      <c r="Q3953" s="164" t="str">
        <f>IFERROR(IF(VLOOKUP($C3953,'MSCI Database'!$C:$R,4, FALSE)="","",VLOOKUP($C3953,'MSCI Database'!$C:$R,4, FALSE)),"")</f>
        <v>1</v>
      </c>
      <c r="R3953" s="164">
        <f>IFERROR(IF(VLOOKUP($C3953,'MSCI Database'!$C:$R,5, FALSE)="","",VLOOKUP($C3953,'MSCI Database'!$C:$R,5, FALSE)),"")</f>
        <v>8.1</v>
      </c>
      <c r="S3953" s="164">
        <f>IFERROR(IF(VLOOKUP($C3953,'MSCI Database'!$C:$R,6, FALSE)="","",VLOOKUP($C3953,'MSCI Database'!$C:$R,6, FALSE)),"")</f>
        <v>6.8</v>
      </c>
      <c r="T3953" s="211">
        <f>IFERROR(IF(VLOOKUP($C3953,'MSCI Database'!$C:$R,7, FALSE)="","",VLOOKUP($C3953,'MSCI Database'!$C:$R,7, FALSE)),"")</f>
        <v>6.4</v>
      </c>
      <c r="U3953" s="164">
        <f>IFERROR(IF(VLOOKUP($C3953,'MSCI Database'!$C:$R,8, FALSE)="","",VLOOKUP($C3953,'MSCI Database'!$C:$R,8, FALSE)),"")</f>
        <v>4.4000000000000004</v>
      </c>
      <c r="V3953" s="175">
        <f>IFERROR(IF(VLOOKUP($C3953,'MSCI Database'!$C:$R,9, FALSE)="","",VLOOKUP($C3953,'MSCI Database'!$C:$R,9, FALSE)),"")</f>
        <v>5.9</v>
      </c>
      <c r="W3953" s="165">
        <f t="shared" ca="1" si="153"/>
        <v>0</v>
      </c>
      <c r="X3953" s="236">
        <f>IFERROR(IF(VLOOKUP($C3953,'MSCI Database'!$C:$R,10, FALSE)="","",VLOOKUP($C3953,'MSCI Database'!$C:$R,10, FALSE)),"")</f>
        <v>1346</v>
      </c>
      <c r="Y3953" s="133" t="str">
        <f>IFERROR(IF(VLOOKUP($C3953,'MSCI Database'!$C:$R,11, FALSE)="","",VLOOKUP($C3953,'MSCI Database'!$C:$R,11, FALSE)),"")</f>
        <v>2019</v>
      </c>
      <c r="Z3953" s="133" t="str">
        <f>IFERROR(IF(VLOOKUP($C3953,'MSCI Database'!$C:$R,12, FALSE)="","",VLOOKUP($C3953,'MSCI Database'!$C:$R,12, FALSE)),"")</f>
        <v>Reported</v>
      </c>
      <c r="AA3953" s="202" t="str">
        <f>IFERROR(IF(VLOOKUP($C3953,'MSCI Database'!$C:$R,13, FALSE)="","",VLOOKUP($C3953,'MSCI Database'!$C:$R,13, FALSE)),"")</f>
        <v>Improvement in responsible investing practices drives upgrade</v>
      </c>
    </row>
    <row r="3954" spans="1:27" s="130" customFormat="1" ht="15" hidden="1" customHeight="1" outlineLevel="1">
      <c r="A3954" s="130" t="s">
        <v>6181</v>
      </c>
      <c r="B3954" s="130" t="s">
        <v>6182</v>
      </c>
      <c r="C3954" s="130" t="s">
        <v>6183</v>
      </c>
      <c r="D3954" s="130" t="s">
        <v>12137</v>
      </c>
      <c r="E3954" s="130" t="s">
        <v>18689</v>
      </c>
      <c r="F3954" s="215">
        <v>4.1792678450422952E-3</v>
      </c>
      <c r="G3954" s="132" t="str">
        <f ca="1">IFERROR(_xll.BQL($A3954, "cur_mkt_cap(currency=EUR)")/1000000, " ")</f>
        <v xml:space="preserve"> </v>
      </c>
      <c r="M3954" s="308"/>
      <c r="N3954" s="215">
        <f t="shared" si="152"/>
        <v>4.4377318154427688E-5</v>
      </c>
      <c r="O3954" s="172" t="str">
        <f>IFERROR(IF(VLOOKUP($C3954,'MSCI Database'!$C:$R,2, FALSE)="","",VLOOKUP($C3954,'MSCI Database'!$C:$R,2, FALSE)),"")</f>
        <v>Semiconductors &amp; Semiconductor Equipment</v>
      </c>
      <c r="P3954" s="186" t="str">
        <f>IFERROR(IF(VLOOKUP($C3954,'MSCI Database'!$C:$R,3, FALSE)="","",VLOOKUP($C3954,'MSCI Database'!$C:$R,3, FALSE)),"")</f>
        <v>CCC</v>
      </c>
      <c r="Q3954" s="164" t="str">
        <f>IFERROR(IF(VLOOKUP($C3954,'MSCI Database'!$C:$R,4, FALSE)="","",VLOOKUP($C3954,'MSCI Database'!$C:$R,4, FALSE)),"")</f>
        <v/>
      </c>
      <c r="R3954" s="164">
        <f>IFERROR(IF(VLOOKUP($C3954,'MSCI Database'!$C:$R,5, FALSE)="","",VLOOKUP($C3954,'MSCI Database'!$C:$R,5, FALSE)),"")</f>
        <v>1.3</v>
      </c>
      <c r="S3954" s="164">
        <f>IFERROR(IF(VLOOKUP($C3954,'MSCI Database'!$C:$R,6, FALSE)="","",VLOOKUP($C3954,'MSCI Database'!$C:$R,6, FALSE)),"")</f>
        <v>2.2999999999999998</v>
      </c>
      <c r="T3954" s="211">
        <f>IFERROR(IF(VLOOKUP($C3954,'MSCI Database'!$C:$R,7, FALSE)="","",VLOOKUP($C3954,'MSCI Database'!$C:$R,7, FALSE)),"")</f>
        <v>5.6</v>
      </c>
      <c r="U3954" s="164">
        <f>IFERROR(IF(VLOOKUP($C3954,'MSCI Database'!$C:$R,8, FALSE)="","",VLOOKUP($C3954,'MSCI Database'!$C:$R,8, FALSE)),"")</f>
        <v>4.3</v>
      </c>
      <c r="V3954" s="175">
        <f>IFERROR(IF(VLOOKUP($C3954,'MSCI Database'!$C:$R,9, FALSE)="","",VLOOKUP($C3954,'MSCI Database'!$C:$R,9, FALSE)),"")</f>
        <v>4.4000000000000004</v>
      </c>
      <c r="W3954" s="165">
        <f t="shared" ca="1" si="153"/>
        <v>0</v>
      </c>
      <c r="X3954" s="236">
        <f>IFERROR(IF(VLOOKUP($C3954,'MSCI Database'!$C:$R,10, FALSE)="","",VLOOKUP($C3954,'MSCI Database'!$C:$R,10, FALSE)),"")</f>
        <v>3852</v>
      </c>
      <c r="Y3954" s="133" t="str">
        <f>IFERROR(IF(VLOOKUP($C3954,'MSCI Database'!$C:$R,11, FALSE)="","",VLOOKUP($C3954,'MSCI Database'!$C:$R,11, FALSE)),"")</f>
        <v>2019</v>
      </c>
      <c r="Z3954" s="133" t="str">
        <f>IFERROR(IF(VLOOKUP($C3954,'MSCI Database'!$C:$R,12, FALSE)="","",VLOOKUP($C3954,'MSCI Database'!$C:$R,12, FALSE)),"")</f>
        <v>E.Segmt-Low</v>
      </c>
      <c r="AA3954" s="202" t="str">
        <f>IFERROR(IF(VLOOKUP($C3954,'MSCI Database'!$C:$R,13, FALSE)="","",VLOOKUP($C3954,'MSCI Database'!$C:$R,13, FALSE)),"")</f>
        <v>Weak perceived performance across ESG parameters</v>
      </c>
    </row>
    <row r="3955" spans="1:27" s="130" customFormat="1" ht="15" hidden="1" customHeight="1" outlineLevel="1">
      <c r="A3955" s="130" t="s">
        <v>5812</v>
      </c>
      <c r="B3955" s="130" t="s">
        <v>5813</v>
      </c>
      <c r="C3955" s="130" t="s">
        <v>5814</v>
      </c>
      <c r="D3955" s="130" t="s">
        <v>18677</v>
      </c>
      <c r="E3955" s="130" t="s">
        <v>18688</v>
      </c>
      <c r="F3955" s="215">
        <v>1.378603930837561E-2</v>
      </c>
      <c r="G3955" s="132" t="str">
        <f ca="1">IFERROR(_xll.BQL($A3955, "cur_mkt_cap(currency=EUR)")/1000000, " ")</f>
        <v xml:space="preserve"> </v>
      </c>
      <c r="M3955" s="308"/>
      <c r="N3955" s="215">
        <f t="shared" si="152"/>
        <v>1.4638627509911111E-4</v>
      </c>
      <c r="O3955" s="172" t="str">
        <f>IFERROR(IF(VLOOKUP($C3955,'MSCI Database'!$C:$R,2, FALSE)="","",VLOOKUP($C3955,'MSCI Database'!$C:$R,2, FALSE)),"")</f>
        <v>Asset Management &amp; Custody Banks</v>
      </c>
      <c r="P3955" s="186" t="str">
        <f>IFERROR(IF(VLOOKUP($C3955,'MSCI Database'!$C:$R,3, FALSE)="","",VLOOKUP($C3955,'MSCI Database'!$C:$R,3, FALSE)),"")</f>
        <v>A</v>
      </c>
      <c r="Q3955" s="164" t="str">
        <f>IFERROR(IF(VLOOKUP($C3955,'MSCI Database'!$C:$R,4, FALSE)="","",VLOOKUP($C3955,'MSCI Database'!$C:$R,4, FALSE)),"")</f>
        <v>0</v>
      </c>
      <c r="R3955" s="164">
        <f>IFERROR(IF(VLOOKUP($C3955,'MSCI Database'!$C:$R,5, FALSE)="","",VLOOKUP($C3955,'MSCI Database'!$C:$R,5, FALSE)),"")</f>
        <v>5.9</v>
      </c>
      <c r="S3955" s="164">
        <f>IFERROR(IF(VLOOKUP($C3955,'MSCI Database'!$C:$R,6, FALSE)="","",VLOOKUP($C3955,'MSCI Database'!$C:$R,6, FALSE)),"")</f>
        <v>8.3000000000000007</v>
      </c>
      <c r="T3955" s="211">
        <f>IFERROR(IF(VLOOKUP($C3955,'MSCI Database'!$C:$R,7, FALSE)="","",VLOOKUP($C3955,'MSCI Database'!$C:$R,7, FALSE)),"")</f>
        <v>4.3</v>
      </c>
      <c r="U3955" s="164">
        <f>IFERROR(IF(VLOOKUP($C3955,'MSCI Database'!$C:$R,8, FALSE)="","",VLOOKUP($C3955,'MSCI Database'!$C:$R,8, FALSE)),"")</f>
        <v>5.4</v>
      </c>
      <c r="V3955" s="175">
        <f>IFERROR(IF(VLOOKUP($C3955,'MSCI Database'!$C:$R,9, FALSE)="","",VLOOKUP($C3955,'MSCI Database'!$C:$R,9, FALSE)),"")</f>
        <v>5</v>
      </c>
      <c r="W3955" s="165">
        <f t="shared" ca="1" si="153"/>
        <v>0</v>
      </c>
      <c r="X3955" s="236">
        <f>IFERROR(IF(VLOOKUP($C3955,'MSCI Database'!$C:$R,10, FALSE)="","",VLOOKUP($C3955,'MSCI Database'!$C:$R,10, FALSE)),"")</f>
        <v>2115</v>
      </c>
      <c r="Y3955" s="133" t="str">
        <f>IFERROR(IF(VLOOKUP($C3955,'MSCI Database'!$C:$R,11, FALSE)="","",VLOOKUP($C3955,'MSCI Database'!$C:$R,11, FALSE)),"")</f>
        <v>2019</v>
      </c>
      <c r="Z3955" s="133" t="str">
        <f>IFERROR(IF(VLOOKUP($C3955,'MSCI Database'!$C:$R,12, FALSE)="","",VLOOKUP($C3955,'MSCI Database'!$C:$R,12, FALSE)),"")</f>
        <v>E.Segmt-Moderate</v>
      </c>
      <c r="AA3955" s="202" t="str">
        <f>IFERROR(IF(VLOOKUP($C3955,'MSCI Database'!$C:$R,13, FALSE)="","",VLOOKUP($C3955,'MSCI Database'!$C:$R,13, FALSE)),"")</f>
        <v>Strong data privacy measures and ESG integration in its investment process</v>
      </c>
    </row>
    <row r="3956" spans="1:27" s="130" customFormat="1" ht="15" hidden="1" customHeight="1" outlineLevel="1">
      <c r="A3956" s="130" t="s">
        <v>5335</v>
      </c>
      <c r="B3956" s="130" t="s">
        <v>5336</v>
      </c>
      <c r="C3956" s="130" t="s">
        <v>5337</v>
      </c>
      <c r="D3956" s="130" t="s">
        <v>18676</v>
      </c>
      <c r="E3956" s="130" t="s">
        <v>18674</v>
      </c>
      <c r="F3956" s="215">
        <v>1.378102860277242E-2</v>
      </c>
      <c r="G3956" s="132" t="str">
        <f ca="1">IFERROR(_xll.BQL($A3956, "cur_mkt_cap(currency=EUR)")/1000000, " ")</f>
        <v xml:space="preserve"> </v>
      </c>
      <c r="M3956" s="308"/>
      <c r="N3956" s="215">
        <f t="shared" si="152"/>
        <v>1.4633306920636252E-4</v>
      </c>
      <c r="O3956" s="172" t="str">
        <f>IFERROR(IF(VLOOKUP($C3956,'MSCI Database'!$C:$R,2, FALSE)="","",VLOOKUP($C3956,'MSCI Database'!$C:$R,2, FALSE)),"")</f>
        <v>Food Products</v>
      </c>
      <c r="P3956" s="186" t="str">
        <f>IFERROR(IF(VLOOKUP($C3956,'MSCI Database'!$C:$R,3, FALSE)="","",VLOOKUP($C3956,'MSCI Database'!$C:$R,3, FALSE)),"")</f>
        <v>AAA</v>
      </c>
      <c r="Q3956" s="164" t="str">
        <f>IFERROR(IF(VLOOKUP($C3956,'MSCI Database'!$C:$R,4, FALSE)="","",VLOOKUP($C3956,'MSCI Database'!$C:$R,4, FALSE)),"")</f>
        <v>0</v>
      </c>
      <c r="R3956" s="164">
        <f>IFERROR(IF(VLOOKUP($C3956,'MSCI Database'!$C:$R,5, FALSE)="","",VLOOKUP($C3956,'MSCI Database'!$C:$R,5, FALSE)),"")</f>
        <v>10</v>
      </c>
      <c r="S3956" s="164">
        <f>IFERROR(IF(VLOOKUP($C3956,'MSCI Database'!$C:$R,6, FALSE)="","",VLOOKUP($C3956,'MSCI Database'!$C:$R,6, FALSE)),"")</f>
        <v>6.3</v>
      </c>
      <c r="T3956" s="211">
        <f>IFERROR(IF(VLOOKUP($C3956,'MSCI Database'!$C:$R,7, FALSE)="","",VLOOKUP($C3956,'MSCI Database'!$C:$R,7, FALSE)),"")</f>
        <v>5.7</v>
      </c>
      <c r="U3956" s="164">
        <f>IFERROR(IF(VLOOKUP($C3956,'MSCI Database'!$C:$R,8, FALSE)="","",VLOOKUP($C3956,'MSCI Database'!$C:$R,8, FALSE)),"")</f>
        <v>6.5</v>
      </c>
      <c r="V3956" s="175">
        <f>IFERROR(IF(VLOOKUP($C3956,'MSCI Database'!$C:$R,9, FALSE)="","",VLOOKUP($C3956,'MSCI Database'!$C:$R,9, FALSE)),"")</f>
        <v>6.2</v>
      </c>
      <c r="W3956" s="165">
        <f t="shared" ca="1" si="153"/>
        <v>0</v>
      </c>
      <c r="X3956" s="236">
        <f>IFERROR(IF(VLOOKUP($C3956,'MSCI Database'!$C:$R,10, FALSE)="","",VLOOKUP($C3956,'MSCI Database'!$C:$R,10, FALSE)),"")</f>
        <v>185600</v>
      </c>
      <c r="Y3956" s="133" t="str">
        <f>IFERROR(IF(VLOOKUP($C3956,'MSCI Database'!$C:$R,11, FALSE)="","",VLOOKUP($C3956,'MSCI Database'!$C:$R,11, FALSE)),"")</f>
        <v>2019</v>
      </c>
      <c r="Z3956" s="133" t="str">
        <f>IFERROR(IF(VLOOKUP($C3956,'MSCI Database'!$C:$R,12, FALSE)="","",VLOOKUP($C3956,'MSCI Database'!$C:$R,12, FALSE)),"")</f>
        <v>Reported</v>
      </c>
      <c r="AA3956" s="202" t="str">
        <f>IFERROR(IF(VLOOKUP($C3956,'MSCI Database'!$C:$R,13, FALSE)="","",VLOOKUP($C3956,'MSCI Database'!$C:$R,13, FALSE)),"")</f>
        <v>Sustained supply chain oversight and product innovations to achieve 2025 sustainability targets</v>
      </c>
    </row>
    <row r="3957" spans="1:27" s="130" customFormat="1" ht="15" hidden="1" customHeight="1" outlineLevel="1">
      <c r="A3957" s="130" t="s">
        <v>2265</v>
      </c>
      <c r="B3957" s="130" t="s">
        <v>2266</v>
      </c>
      <c r="C3957" s="130" t="s">
        <v>2267</v>
      </c>
      <c r="D3957" s="130" t="s">
        <v>12131</v>
      </c>
      <c r="E3957" s="130" t="s">
        <v>18673</v>
      </c>
      <c r="F3957" s="215">
        <v>0.1414999981213482</v>
      </c>
      <c r="G3957" s="132" t="str">
        <f ca="1">IFERROR(_xll.BQL($A3957, "cur_mkt_cap(currency=EUR)")/1000000, " ")</f>
        <v xml:space="preserve"> </v>
      </c>
      <c r="M3957" s="308"/>
      <c r="N3957" s="215">
        <f t="shared" si="152"/>
        <v>1.5025096902872566E-3</v>
      </c>
      <c r="O3957" s="172" t="str">
        <f>IFERROR(IF(VLOOKUP($C3957,'MSCI Database'!$C:$R,2, FALSE)="","",VLOOKUP($C3957,'MSCI Database'!$C:$R,2, FALSE)),"")</f>
        <v>Electrical Equipment</v>
      </c>
      <c r="P3957" s="186" t="str">
        <f>IFERROR(IF(VLOOKUP($C3957,'MSCI Database'!$C:$R,3, FALSE)="","",VLOOKUP($C3957,'MSCI Database'!$C:$R,3, FALSE)),"")</f>
        <v>AAA</v>
      </c>
      <c r="Q3957" s="164" t="str">
        <f>IFERROR(IF(VLOOKUP($C3957,'MSCI Database'!$C:$R,4, FALSE)="","",VLOOKUP($C3957,'MSCI Database'!$C:$R,4, FALSE)),"")</f>
        <v>0</v>
      </c>
      <c r="R3957" s="164">
        <f>IFERROR(IF(VLOOKUP($C3957,'MSCI Database'!$C:$R,5, FALSE)="","",VLOOKUP($C3957,'MSCI Database'!$C:$R,5, FALSE)),"")</f>
        <v>8.9</v>
      </c>
      <c r="S3957" s="164">
        <f>IFERROR(IF(VLOOKUP($C3957,'MSCI Database'!$C:$R,6, FALSE)="","",VLOOKUP($C3957,'MSCI Database'!$C:$R,6, FALSE)),"")</f>
        <v>8.6</v>
      </c>
      <c r="T3957" s="211">
        <f>IFERROR(IF(VLOOKUP($C3957,'MSCI Database'!$C:$R,7, FALSE)="","",VLOOKUP($C3957,'MSCI Database'!$C:$R,7, FALSE)),"")</f>
        <v>4.4000000000000004</v>
      </c>
      <c r="U3957" s="164">
        <f>IFERROR(IF(VLOOKUP($C3957,'MSCI Database'!$C:$R,8, FALSE)="","",VLOOKUP($C3957,'MSCI Database'!$C:$R,8, FALSE)),"")</f>
        <v>5.3</v>
      </c>
      <c r="V3957" s="175">
        <f>IFERROR(IF(VLOOKUP($C3957,'MSCI Database'!$C:$R,9, FALSE)="","",VLOOKUP($C3957,'MSCI Database'!$C:$R,9, FALSE)),"")</f>
        <v>6.2</v>
      </c>
      <c r="W3957" s="165">
        <f t="shared" ca="1" si="153"/>
        <v>0</v>
      </c>
      <c r="X3957" s="236">
        <f>IFERROR(IF(VLOOKUP($C3957,'MSCI Database'!$C:$R,10, FALSE)="","",VLOOKUP($C3957,'MSCI Database'!$C:$R,10, FALSE)),"")</f>
        <v>544658</v>
      </c>
      <c r="Y3957" s="133" t="str">
        <f>IFERROR(IF(VLOOKUP($C3957,'MSCI Database'!$C:$R,11, FALSE)="","",VLOOKUP($C3957,'MSCI Database'!$C:$R,11, FALSE)),"")</f>
        <v>2019</v>
      </c>
      <c r="Z3957" s="133" t="str">
        <f>IFERROR(IF(VLOOKUP($C3957,'MSCI Database'!$C:$R,12, FALSE)="","",VLOOKUP($C3957,'MSCI Database'!$C:$R,12, FALSE)),"")</f>
        <v>Reported</v>
      </c>
      <c r="AA3957" s="202" t="str">
        <f>IFERROR(IF(VLOOKUP($C3957,'MSCI Database'!$C:$R,13, FALSE)="","",VLOOKUP($C3957,'MSCI Database'!$C:$R,13, FALSE)),"")</f>
        <v>Strong efforts towards clean tech initiatives</v>
      </c>
    </row>
    <row r="3958" spans="1:27" s="130" customFormat="1" ht="15" hidden="1" customHeight="1" outlineLevel="1">
      <c r="A3958" s="130" t="s">
        <v>326</v>
      </c>
      <c r="B3958" s="130" t="s">
        <v>327</v>
      </c>
      <c r="C3958" s="130" t="s">
        <v>328</v>
      </c>
      <c r="D3958" s="130" t="s">
        <v>18679</v>
      </c>
      <c r="E3958" s="130" t="s">
        <v>18688</v>
      </c>
      <c r="F3958" s="215">
        <v>9.1552300174197271E-2</v>
      </c>
      <c r="G3958" s="132" t="str">
        <f ca="1">IFERROR(_xll.BQL($A3958, "cur_mkt_cap(currency=EUR)")/1000000, " ")</f>
        <v xml:space="preserve"> </v>
      </c>
      <c r="M3958" s="308"/>
      <c r="N3958" s="215">
        <f t="shared" si="152"/>
        <v>9.7214289756987352E-4</v>
      </c>
      <c r="O3958" s="172" t="str">
        <f>IFERROR(IF(VLOOKUP($C3958,'MSCI Database'!$C:$R,2, FALSE)="","",VLOOKUP($C3958,'MSCI Database'!$C:$R,2, FALSE)),"")</f>
        <v>Banks</v>
      </c>
      <c r="P3958" s="186" t="str">
        <f>IFERROR(IF(VLOOKUP($C3958,'MSCI Database'!$C:$R,3, FALSE)="","",VLOOKUP($C3958,'MSCI Database'!$C:$R,3, FALSE)),"")</f>
        <v>A</v>
      </c>
      <c r="Q3958" s="164" t="str">
        <f>IFERROR(IF(VLOOKUP($C3958,'MSCI Database'!$C:$R,4, FALSE)="","",VLOOKUP($C3958,'MSCI Database'!$C:$R,4, FALSE)),"")</f>
        <v>0</v>
      </c>
      <c r="R3958" s="164">
        <f>IFERROR(IF(VLOOKUP($C3958,'MSCI Database'!$C:$R,5, FALSE)="","",VLOOKUP($C3958,'MSCI Database'!$C:$R,5, FALSE)),"")</f>
        <v>7.1</v>
      </c>
      <c r="S3958" s="164">
        <f>IFERROR(IF(VLOOKUP($C3958,'MSCI Database'!$C:$R,6, FALSE)="","",VLOOKUP($C3958,'MSCI Database'!$C:$R,6, FALSE)),"")</f>
        <v>7.9</v>
      </c>
      <c r="T3958" s="211">
        <f>IFERROR(IF(VLOOKUP($C3958,'MSCI Database'!$C:$R,7, FALSE)="","",VLOOKUP($C3958,'MSCI Database'!$C:$R,7, FALSE)),"")</f>
        <v>4.0999999999999996</v>
      </c>
      <c r="U3958" s="164">
        <f>IFERROR(IF(VLOOKUP($C3958,'MSCI Database'!$C:$R,8, FALSE)="","",VLOOKUP($C3958,'MSCI Database'!$C:$R,8, FALSE)),"")</f>
        <v>6.8</v>
      </c>
      <c r="V3958" s="175">
        <f>IFERROR(IF(VLOOKUP($C3958,'MSCI Database'!$C:$R,9, FALSE)="","",VLOOKUP($C3958,'MSCI Database'!$C:$R,9, FALSE)),"")</f>
        <v>5.5</v>
      </c>
      <c r="W3958" s="165">
        <f t="shared" ca="1" si="153"/>
        <v>0</v>
      </c>
      <c r="X3958" s="236">
        <f>IFERROR(IF(VLOOKUP($C3958,'MSCI Database'!$C:$R,10, FALSE)="","",VLOOKUP($C3958,'MSCI Database'!$C:$R,10, FALSE)),"")</f>
        <v>134093</v>
      </c>
      <c r="Y3958" s="133" t="str">
        <f>IFERROR(IF(VLOOKUP($C3958,'MSCI Database'!$C:$R,11, FALSE)="","",VLOOKUP($C3958,'MSCI Database'!$C:$R,11, FALSE)),"")</f>
        <v>2020</v>
      </c>
      <c r="Z3958" s="133" t="str">
        <f>IFERROR(IF(VLOOKUP($C3958,'MSCI Database'!$C:$R,12, FALSE)="","",VLOOKUP($C3958,'MSCI Database'!$C:$R,12, FALSE)),"")</f>
        <v>Reported</v>
      </c>
      <c r="AA3958" s="202" t="str">
        <f>IFERROR(IF(VLOOKUP($C3958,'MSCI Database'!$C:$R,13, FALSE)="","",VLOOKUP($C3958,'MSCI Database'!$C:$R,13, FALSE)),"")</f>
        <v>Involvement in controversies constrain the company's strong ESG performance</v>
      </c>
    </row>
    <row r="3959" spans="1:27" s="130" customFormat="1" ht="15" hidden="1" customHeight="1" outlineLevel="1">
      <c r="A3959" s="130" t="s">
        <v>6568</v>
      </c>
      <c r="B3959" s="130" t="s">
        <v>6569</v>
      </c>
      <c r="C3959" s="130" t="s">
        <v>6570</v>
      </c>
      <c r="D3959" s="130" t="s">
        <v>12128</v>
      </c>
      <c r="E3959" s="130" t="s">
        <v>18688</v>
      </c>
      <c r="F3959" s="215">
        <v>0.1199241753286282</v>
      </c>
      <c r="G3959" s="132" t="str">
        <f ca="1">IFERROR(_xll.BQL($A3959, "cur_mkt_cap(currency=EUR)")/1000000, " ")</f>
        <v xml:space="preserve"> </v>
      </c>
      <c r="M3959" s="308"/>
      <c r="N3959" s="215">
        <f t="shared" si="152"/>
        <v>1.2734080418605098E-3</v>
      </c>
      <c r="O3959" s="172" t="str">
        <f>IFERROR(IF(VLOOKUP($C3959,'MSCI Database'!$C:$R,2, FALSE)="","",VLOOKUP($C3959,'MSCI Database'!$C:$R,2, FALSE)),"")</f>
        <v>Diversified Financials</v>
      </c>
      <c r="P3959" s="186" t="str">
        <f>IFERROR(IF(VLOOKUP($C3959,'MSCI Database'!$C:$R,3, FALSE)="","",VLOOKUP($C3959,'MSCI Database'!$C:$R,3, FALSE)),"")</f>
        <v>BBB</v>
      </c>
      <c r="Q3959" s="164" t="str">
        <f>IFERROR(IF(VLOOKUP($C3959,'MSCI Database'!$C:$R,4, FALSE)="","",VLOOKUP($C3959,'MSCI Database'!$C:$R,4, FALSE)),"")</f>
        <v>0</v>
      </c>
      <c r="R3959" s="164">
        <f>IFERROR(IF(VLOOKUP($C3959,'MSCI Database'!$C:$R,5, FALSE)="","",VLOOKUP($C3959,'MSCI Database'!$C:$R,5, FALSE)),"")</f>
        <v>5.2</v>
      </c>
      <c r="S3959" s="164">
        <f>IFERROR(IF(VLOOKUP($C3959,'MSCI Database'!$C:$R,6, FALSE)="","",VLOOKUP($C3959,'MSCI Database'!$C:$R,6, FALSE)),"")</f>
        <v>8</v>
      </c>
      <c r="T3959" s="211">
        <f>IFERROR(IF(VLOOKUP($C3959,'MSCI Database'!$C:$R,7, FALSE)="","",VLOOKUP($C3959,'MSCI Database'!$C:$R,7, FALSE)),"")</f>
        <v>3</v>
      </c>
      <c r="U3959" s="164">
        <f>IFERROR(IF(VLOOKUP($C3959,'MSCI Database'!$C:$R,8, FALSE)="","",VLOOKUP($C3959,'MSCI Database'!$C:$R,8, FALSE)),"")</f>
        <v>4.5999999999999996</v>
      </c>
      <c r="V3959" s="175">
        <f>IFERROR(IF(VLOOKUP($C3959,'MSCI Database'!$C:$R,9, FALSE)="","",VLOOKUP($C3959,'MSCI Database'!$C:$R,9, FALSE)),"")</f>
        <v>4.2</v>
      </c>
      <c r="W3959" s="165">
        <f t="shared" ca="1" si="153"/>
        <v>0</v>
      </c>
      <c r="X3959" s="236">
        <f>IFERROR(IF(VLOOKUP($C3959,'MSCI Database'!$C:$R,10, FALSE)="","",VLOOKUP($C3959,'MSCI Database'!$C:$R,10, FALSE)),"")</f>
        <v>42265</v>
      </c>
      <c r="Y3959" s="133" t="str">
        <f>IFERROR(IF(VLOOKUP($C3959,'MSCI Database'!$C:$R,11, FALSE)="","",VLOOKUP($C3959,'MSCI Database'!$C:$R,11, FALSE)),"")</f>
        <v>2019</v>
      </c>
      <c r="Z3959" s="133" t="str">
        <f>IFERROR(IF(VLOOKUP($C3959,'MSCI Database'!$C:$R,12, FALSE)="","",VLOOKUP($C3959,'MSCI Database'!$C:$R,12, FALSE)),"")</f>
        <v>E.Segmt-Low</v>
      </c>
      <c r="AA3959" s="202" t="str">
        <f>IFERROR(IF(VLOOKUP($C3959,'MSCI Database'!$C:$R,13, FALSE)="","",VLOOKUP($C3959,'MSCI Database'!$C:$R,13, FALSE)),"")</f>
        <v>Strong ethical business practices, but may face increased governance risks.</v>
      </c>
    </row>
    <row r="3960" spans="1:27" s="130" customFormat="1" ht="15" hidden="1" customHeight="1" outlineLevel="1">
      <c r="A3960" s="130" t="s">
        <v>1393</v>
      </c>
      <c r="B3960" s="130" t="s">
        <v>1394</v>
      </c>
      <c r="C3960" s="130" t="s">
        <v>1395</v>
      </c>
      <c r="D3960" s="130" t="s">
        <v>18678</v>
      </c>
      <c r="E3960" s="130" t="s">
        <v>18684</v>
      </c>
      <c r="F3960" s="215">
        <v>1.8968224972123731E-2</v>
      </c>
      <c r="G3960" s="132" t="str">
        <f ca="1">IFERROR(_xll.BQL($A3960, "cur_mkt_cap(currency=EUR)")/1000000, " ")</f>
        <v xml:space="preserve"> </v>
      </c>
      <c r="M3960" s="308"/>
      <c r="N3960" s="215">
        <f t="shared" si="152"/>
        <v>2.0141301912755875E-4</v>
      </c>
      <c r="O3960" s="172" t="str">
        <f>IFERROR(IF(VLOOKUP($C3960,'MSCI Database'!$C:$R,2, FALSE)="","",VLOOKUP($C3960,'MSCI Database'!$C:$R,2, FALSE)),"")</f>
        <v>Specialty Chemicals</v>
      </c>
      <c r="P3960" s="186" t="str">
        <f>IFERROR(IF(VLOOKUP($C3960,'MSCI Database'!$C:$R,3, FALSE)="","",VLOOKUP($C3960,'MSCI Database'!$C:$R,3, FALSE)),"")</f>
        <v>B</v>
      </c>
      <c r="Q3960" s="164" t="str">
        <f>IFERROR(IF(VLOOKUP($C3960,'MSCI Database'!$C:$R,4, FALSE)="","",VLOOKUP($C3960,'MSCI Database'!$C:$R,4, FALSE)),"")</f>
        <v>0</v>
      </c>
      <c r="R3960" s="164">
        <f>IFERROR(IF(VLOOKUP($C3960,'MSCI Database'!$C:$R,5, FALSE)="","",VLOOKUP($C3960,'MSCI Database'!$C:$R,5, FALSE)),"")</f>
        <v>1.5</v>
      </c>
      <c r="S3960" s="164">
        <f>IFERROR(IF(VLOOKUP($C3960,'MSCI Database'!$C:$R,6, FALSE)="","",VLOOKUP($C3960,'MSCI Database'!$C:$R,6, FALSE)),"")</f>
        <v>2.5</v>
      </c>
      <c r="T3960" s="211">
        <f>IFERROR(IF(VLOOKUP($C3960,'MSCI Database'!$C:$R,7, FALSE)="","",VLOOKUP($C3960,'MSCI Database'!$C:$R,7, FALSE)),"")</f>
        <v>0.7</v>
      </c>
      <c r="U3960" s="164">
        <f>IFERROR(IF(VLOOKUP($C3960,'MSCI Database'!$C:$R,8, FALSE)="","",VLOOKUP($C3960,'MSCI Database'!$C:$R,8, FALSE)),"")</f>
        <v>4.4000000000000004</v>
      </c>
      <c r="V3960" s="175">
        <f>IFERROR(IF(VLOOKUP($C3960,'MSCI Database'!$C:$R,9, FALSE)="","",VLOOKUP($C3960,'MSCI Database'!$C:$R,9, FALSE)),"")</f>
        <v>2.9</v>
      </c>
      <c r="W3960" s="165">
        <f t="shared" ca="1" si="153"/>
        <v>0</v>
      </c>
      <c r="X3960" s="236">
        <f>IFERROR(IF(VLOOKUP($C3960,'MSCI Database'!$C:$R,10, FALSE)="","",VLOOKUP($C3960,'MSCI Database'!$C:$R,10, FALSE)),"")</f>
        <v>25383816</v>
      </c>
      <c r="Y3960" s="133" t="str">
        <f>IFERROR(IF(VLOOKUP($C3960,'MSCI Database'!$C:$R,11, FALSE)="","",VLOOKUP($C3960,'MSCI Database'!$C:$R,11, FALSE)),"")</f>
        <v>2019</v>
      </c>
      <c r="Z3960" s="133" t="str">
        <f>IFERROR(IF(VLOOKUP($C3960,'MSCI Database'!$C:$R,12, FALSE)="","",VLOOKUP($C3960,'MSCI Database'!$C:$R,12, FALSE)),"")</f>
        <v>E.CSI</v>
      </c>
      <c r="AA3960" s="202" t="str">
        <f>IFERROR(IF(VLOOKUP($C3960,'MSCI Database'!$C:$R,13, FALSE)="","",VLOOKUP($C3960,'MSCI Database'!$C:$R,13, FALSE)),"")</f>
        <v>Lacks comprehensive chemical management system; relatively high carbon emission intensity</v>
      </c>
    </row>
    <row r="3961" spans="1:27" s="130" customFormat="1" ht="15" hidden="1" customHeight="1" outlineLevel="1">
      <c r="A3961" s="130" t="s">
        <v>6576</v>
      </c>
      <c r="B3961" s="130" t="s">
        <v>6577</v>
      </c>
      <c r="C3961" s="130" t="s">
        <v>6578</v>
      </c>
      <c r="D3961" s="130" t="s">
        <v>12128</v>
      </c>
      <c r="E3961" s="130" t="s">
        <v>18673</v>
      </c>
      <c r="F3961" s="215">
        <v>0.1196413343870726</v>
      </c>
      <c r="G3961" s="132" t="str">
        <f ca="1">IFERROR(_xll.BQL($A3961, "cur_mkt_cap(currency=EUR)")/1000000, " ")</f>
        <v xml:space="preserve"> </v>
      </c>
      <c r="M3961" s="308"/>
      <c r="N3961" s="215">
        <f t="shared" si="152"/>
        <v>1.270404711393093E-3</v>
      </c>
      <c r="O3961" s="172" t="str">
        <f>IFERROR(IF(VLOOKUP($C3961,'MSCI Database'!$C:$R,2, FALSE)="","",VLOOKUP($C3961,'MSCI Database'!$C:$R,2, FALSE)),"")</f>
        <v>Road &amp; Rail Transport</v>
      </c>
      <c r="P3961" s="186" t="str">
        <f>IFERROR(IF(VLOOKUP($C3961,'MSCI Database'!$C:$R,3, FALSE)="","",VLOOKUP($C3961,'MSCI Database'!$C:$R,3, FALSE)),"")</f>
        <v>A</v>
      </c>
      <c r="Q3961" s="164" t="str">
        <f>IFERROR(IF(VLOOKUP($C3961,'MSCI Database'!$C:$R,4, FALSE)="","",VLOOKUP($C3961,'MSCI Database'!$C:$R,4, FALSE)),"")</f>
        <v>0</v>
      </c>
      <c r="R3961" s="164">
        <f>IFERROR(IF(VLOOKUP($C3961,'MSCI Database'!$C:$R,5, FALSE)="","",VLOOKUP($C3961,'MSCI Database'!$C:$R,5, FALSE)),"")</f>
        <v>6.8</v>
      </c>
      <c r="S3961" s="164">
        <f>IFERROR(IF(VLOOKUP($C3961,'MSCI Database'!$C:$R,6, FALSE)="","",VLOOKUP($C3961,'MSCI Database'!$C:$R,6, FALSE)),"")</f>
        <v>5.6</v>
      </c>
      <c r="T3961" s="211">
        <f>IFERROR(IF(VLOOKUP($C3961,'MSCI Database'!$C:$R,7, FALSE)="","",VLOOKUP($C3961,'MSCI Database'!$C:$R,7, FALSE)),"")</f>
        <v>2.7</v>
      </c>
      <c r="U3961" s="164">
        <f>IFERROR(IF(VLOOKUP($C3961,'MSCI Database'!$C:$R,8, FALSE)="","",VLOOKUP($C3961,'MSCI Database'!$C:$R,8, FALSE)),"")</f>
        <v>5.8</v>
      </c>
      <c r="V3961" s="175">
        <f>IFERROR(IF(VLOOKUP($C3961,'MSCI Database'!$C:$R,9, FALSE)="","",VLOOKUP($C3961,'MSCI Database'!$C:$R,9, FALSE)),"")</f>
        <v>4.2</v>
      </c>
      <c r="W3961" s="165">
        <f t="shared" ca="1" si="153"/>
        <v>0</v>
      </c>
      <c r="X3961" s="236">
        <f>IFERROR(IF(VLOOKUP($C3961,'MSCI Database'!$C:$R,10, FALSE)="","",VLOOKUP($C3961,'MSCI Database'!$C:$R,10, FALSE)),"")</f>
        <v>4504923</v>
      </c>
      <c r="Y3961" s="133" t="str">
        <f>IFERROR(IF(VLOOKUP($C3961,'MSCI Database'!$C:$R,11, FALSE)="","",VLOOKUP($C3961,'MSCI Database'!$C:$R,11, FALSE)),"")</f>
        <v>2019</v>
      </c>
      <c r="Z3961" s="133" t="str">
        <f>IFERROR(IF(VLOOKUP($C3961,'MSCI Database'!$C:$R,12, FALSE)="","",VLOOKUP($C3961,'MSCI Database'!$C:$R,12, FALSE)),"")</f>
        <v>Reported</v>
      </c>
      <c r="AA3961" s="202" t="str">
        <f>IFERROR(IF(VLOOKUP($C3961,'MSCI Database'!$C:$R,13, FALSE)="","",VLOOKUP($C3961,'MSCI Database'!$C:$R,13, FALSE)),"")</f>
        <v>Negative shareholder votes and persistent safety concerns may indicate challenges ahead</v>
      </c>
    </row>
    <row r="3962" spans="1:27" s="130" customFormat="1" ht="15" hidden="1" customHeight="1" outlineLevel="1">
      <c r="A3962" s="130" t="s">
        <v>5526</v>
      </c>
      <c r="B3962" s="130" t="s">
        <v>5527</v>
      </c>
      <c r="C3962" s="130" t="s">
        <v>5528</v>
      </c>
      <c r="D3962" s="130" t="s">
        <v>18716</v>
      </c>
      <c r="E3962" s="130" t="s">
        <v>18688</v>
      </c>
      <c r="F3962" s="215">
        <v>3.2991445418787291E-2</v>
      </c>
      <c r="G3962" s="132" t="str">
        <f ca="1">IFERROR(_xll.BQL($A3962, "cur_mkt_cap(currency=EUR)")/1000000, " ")</f>
        <v xml:space="preserve"> </v>
      </c>
      <c r="M3962" s="308"/>
      <c r="N3962" s="215">
        <f t="shared" si="152"/>
        <v>3.5031778866739344E-4</v>
      </c>
      <c r="O3962" s="172" t="str">
        <f>IFERROR(IF(VLOOKUP($C3962,'MSCI Database'!$C:$R,2, FALSE)="","",VLOOKUP($C3962,'MSCI Database'!$C:$R,2, FALSE)),"")</f>
        <v>Banks</v>
      </c>
      <c r="P3962" s="186" t="str">
        <f>IFERROR(IF(VLOOKUP($C3962,'MSCI Database'!$C:$R,3, FALSE)="","",VLOOKUP($C3962,'MSCI Database'!$C:$R,3, FALSE)),"")</f>
        <v>AA</v>
      </c>
      <c r="Q3962" s="164" t="str">
        <f>IFERROR(IF(VLOOKUP($C3962,'MSCI Database'!$C:$R,4, FALSE)="","",VLOOKUP($C3962,'MSCI Database'!$C:$R,4, FALSE)),"")</f>
        <v>1</v>
      </c>
      <c r="R3962" s="164">
        <f>IFERROR(IF(VLOOKUP($C3962,'MSCI Database'!$C:$R,5, FALSE)="","",VLOOKUP($C3962,'MSCI Database'!$C:$R,5, FALSE)),"")</f>
        <v>7.6</v>
      </c>
      <c r="S3962" s="164">
        <f>IFERROR(IF(VLOOKUP($C3962,'MSCI Database'!$C:$R,6, FALSE)="","",VLOOKUP($C3962,'MSCI Database'!$C:$R,6, FALSE)),"")</f>
        <v>5.0999999999999996</v>
      </c>
      <c r="T3962" s="211">
        <f>IFERROR(IF(VLOOKUP($C3962,'MSCI Database'!$C:$R,7, FALSE)="","",VLOOKUP($C3962,'MSCI Database'!$C:$R,7, FALSE)),"")</f>
        <v>6</v>
      </c>
      <c r="U3962" s="164">
        <f>IFERROR(IF(VLOOKUP($C3962,'MSCI Database'!$C:$R,8, FALSE)="","",VLOOKUP($C3962,'MSCI Database'!$C:$R,8, FALSE)),"")</f>
        <v>3.7</v>
      </c>
      <c r="V3962" s="175">
        <f>IFERROR(IF(VLOOKUP($C3962,'MSCI Database'!$C:$R,9, FALSE)="","",VLOOKUP($C3962,'MSCI Database'!$C:$R,9, FALSE)),"")</f>
        <v>5.0999999999999996</v>
      </c>
      <c r="W3962" s="165">
        <f t="shared" ca="1" si="153"/>
        <v>0</v>
      </c>
      <c r="X3962" s="236">
        <f>IFERROR(IF(VLOOKUP($C3962,'MSCI Database'!$C:$R,10, FALSE)="","",VLOOKUP($C3962,'MSCI Database'!$C:$R,10, FALSE)),"")</f>
        <v>88626</v>
      </c>
      <c r="Y3962" s="133" t="str">
        <f>IFERROR(IF(VLOOKUP($C3962,'MSCI Database'!$C:$R,11, FALSE)="","",VLOOKUP($C3962,'MSCI Database'!$C:$R,11, FALSE)),"")</f>
        <v>2019</v>
      </c>
      <c r="Z3962" s="133" t="str">
        <f>IFERROR(IF(VLOOKUP($C3962,'MSCI Database'!$C:$R,12, FALSE)="","",VLOOKUP($C3962,'MSCI Database'!$C:$R,12, FALSE)),"")</f>
        <v>Reported</v>
      </c>
      <c r="AA3962" s="202" t="str">
        <f>IFERROR(IF(VLOOKUP($C3962,'MSCI Database'!$C:$R,13, FALSE)="","",VLOOKUP($C3962,'MSCI Database'!$C:$R,13, FALSE)),"")</f>
        <v>Strong talent retention programs, robust data privacy and cybersecurity mechanisms</v>
      </c>
    </row>
    <row r="3963" spans="1:27" s="130" customFormat="1" ht="15" hidden="1" customHeight="1" outlineLevel="1">
      <c r="A3963" s="130" t="s">
        <v>5047</v>
      </c>
      <c r="B3963" s="130" t="s">
        <v>5048</v>
      </c>
      <c r="C3963" s="130" t="s">
        <v>5049</v>
      </c>
      <c r="D3963" s="130" t="s">
        <v>18702</v>
      </c>
      <c r="E3963" s="130" t="s">
        <v>18673</v>
      </c>
      <c r="F3963" s="215">
        <v>5.861449360813769E-3</v>
      </c>
      <c r="G3963" s="132" t="str">
        <f ca="1">IFERROR(_xll.BQL($A3963, "cur_mkt_cap(currency=EUR)")/1000000, " ")</f>
        <v xml:space="preserve"> </v>
      </c>
      <c r="M3963" s="308"/>
      <c r="N3963" s="215">
        <f t="shared" si="152"/>
        <v>6.2239467001251036E-5</v>
      </c>
      <c r="O3963" s="172" t="str">
        <f>IFERROR(IF(VLOOKUP($C3963,'MSCI Database'!$C:$R,2, FALSE)="","",VLOOKUP($C3963,'MSCI Database'!$C:$R,2, FALSE)),"")</f>
        <v>Transportation Infrastructure</v>
      </c>
      <c r="P3963" s="186" t="str">
        <f>IFERROR(IF(VLOOKUP($C3963,'MSCI Database'!$C:$R,3, FALSE)="","",VLOOKUP($C3963,'MSCI Database'!$C:$R,3, FALSE)),"")</f>
        <v>BB</v>
      </c>
      <c r="Q3963" s="164" t="str">
        <f>IFERROR(IF(VLOOKUP($C3963,'MSCI Database'!$C:$R,4, FALSE)="","",VLOOKUP($C3963,'MSCI Database'!$C:$R,4, FALSE)),"")</f>
        <v>1</v>
      </c>
      <c r="R3963" s="164">
        <f>IFERROR(IF(VLOOKUP($C3963,'MSCI Database'!$C:$R,5, FALSE)="","",VLOOKUP($C3963,'MSCI Database'!$C:$R,5, FALSE)),"")</f>
        <v>4.0999999999999996</v>
      </c>
      <c r="S3963" s="164">
        <f>IFERROR(IF(VLOOKUP($C3963,'MSCI Database'!$C:$R,6, FALSE)="","",VLOOKUP($C3963,'MSCI Database'!$C:$R,6, FALSE)),"")</f>
        <v>5.4</v>
      </c>
      <c r="T3963" s="211">
        <f>IFERROR(IF(VLOOKUP($C3963,'MSCI Database'!$C:$R,7, FALSE)="","",VLOOKUP($C3963,'MSCI Database'!$C:$R,7, FALSE)),"")</f>
        <v>4.5</v>
      </c>
      <c r="U3963" s="164">
        <f>IFERROR(IF(VLOOKUP($C3963,'MSCI Database'!$C:$R,8, FALSE)="","",VLOOKUP($C3963,'MSCI Database'!$C:$R,8, FALSE)),"")</f>
        <v>4.2</v>
      </c>
      <c r="V3963" s="175">
        <f>IFERROR(IF(VLOOKUP($C3963,'MSCI Database'!$C:$R,9, FALSE)="","",VLOOKUP($C3963,'MSCI Database'!$C:$R,9, FALSE)),"")</f>
        <v>4.5999999999999996</v>
      </c>
      <c r="W3963" s="165">
        <f t="shared" ca="1" si="153"/>
        <v>0</v>
      </c>
      <c r="X3963" s="236">
        <f>IFERROR(IF(VLOOKUP($C3963,'MSCI Database'!$C:$R,10, FALSE)="","",VLOOKUP($C3963,'MSCI Database'!$C:$R,10, FALSE)),"")</f>
        <v>54440</v>
      </c>
      <c r="Y3963" s="133" t="str">
        <f>IFERROR(IF(VLOOKUP($C3963,'MSCI Database'!$C:$R,11, FALSE)="","",VLOOKUP($C3963,'MSCI Database'!$C:$R,11, FALSE)),"")</f>
        <v>2019</v>
      </c>
      <c r="Z3963" s="133" t="str">
        <f>IFERROR(IF(VLOOKUP($C3963,'MSCI Database'!$C:$R,12, FALSE)="","",VLOOKUP($C3963,'MSCI Database'!$C:$R,12, FALSE)),"")</f>
        <v>Reported</v>
      </c>
      <c r="AA3963" s="202" t="str">
        <f>IFERROR(IF(VLOOKUP($C3963,'MSCI Database'!$C:$R,13, FALSE)="","",VLOOKUP($C3963,'MSCI Database'!$C:$R,13, FALSE)),"")</f>
        <v>As a pureplay intelligence and signaling systems provider, the company has less exposure to risks as</v>
      </c>
    </row>
    <row r="3964" spans="1:27" s="130" customFormat="1" ht="15" hidden="1" customHeight="1" outlineLevel="1">
      <c r="A3964" s="130" t="s">
        <v>212</v>
      </c>
      <c r="B3964" s="130" t="s">
        <v>213</v>
      </c>
      <c r="C3964" s="130" t="s">
        <v>214</v>
      </c>
      <c r="D3964" s="130" t="s">
        <v>18676</v>
      </c>
      <c r="E3964" s="130" t="s">
        <v>18674</v>
      </c>
      <c r="F3964" s="215">
        <v>1.3908206409894061E-2</v>
      </c>
      <c r="G3964" s="132" t="str">
        <f ca="1">IFERROR(_xll.BQL($A3964, "cur_mkt_cap(currency=EUR)")/1000000, " ")</f>
        <v xml:space="preserve"> </v>
      </c>
      <c r="M3964" s="308"/>
      <c r="N3964" s="215">
        <f t="shared" si="152"/>
        <v>1.4768349952527939E-4</v>
      </c>
      <c r="O3964" s="172" t="str">
        <f>IFERROR(IF(VLOOKUP($C3964,'MSCI Database'!$C:$R,2, FALSE)="","",VLOOKUP($C3964,'MSCI Database'!$C:$R,2, FALSE)),"")</f>
        <v>Food Products</v>
      </c>
      <c r="P3964" s="186" t="str">
        <f>IFERROR(IF(VLOOKUP($C3964,'MSCI Database'!$C:$R,3, FALSE)="","",VLOOKUP($C3964,'MSCI Database'!$C:$R,3, FALSE)),"")</f>
        <v>AA</v>
      </c>
      <c r="Q3964" s="164" t="str">
        <f>IFERROR(IF(VLOOKUP($C3964,'MSCI Database'!$C:$R,4, FALSE)="","",VLOOKUP($C3964,'MSCI Database'!$C:$R,4, FALSE)),"")</f>
        <v>0</v>
      </c>
      <c r="R3964" s="164">
        <f>IFERROR(IF(VLOOKUP($C3964,'MSCI Database'!$C:$R,5, FALSE)="","",VLOOKUP($C3964,'MSCI Database'!$C:$R,5, FALSE)),"")</f>
        <v>7.4</v>
      </c>
      <c r="S3964" s="164">
        <f>IFERROR(IF(VLOOKUP($C3964,'MSCI Database'!$C:$R,6, FALSE)="","",VLOOKUP($C3964,'MSCI Database'!$C:$R,6, FALSE)),"")</f>
        <v>4</v>
      </c>
      <c r="T3964" s="211">
        <f>IFERROR(IF(VLOOKUP($C3964,'MSCI Database'!$C:$R,7, FALSE)="","",VLOOKUP($C3964,'MSCI Database'!$C:$R,7, FALSE)),"")</f>
        <v>6.5</v>
      </c>
      <c r="U3964" s="164">
        <f>IFERROR(IF(VLOOKUP($C3964,'MSCI Database'!$C:$R,8, FALSE)="","",VLOOKUP($C3964,'MSCI Database'!$C:$R,8, FALSE)),"")</f>
        <v>6.5</v>
      </c>
      <c r="V3964" s="175">
        <f>IFERROR(IF(VLOOKUP($C3964,'MSCI Database'!$C:$R,9, FALSE)="","",VLOOKUP($C3964,'MSCI Database'!$C:$R,9, FALSE)),"")</f>
        <v>5.3</v>
      </c>
      <c r="W3964" s="165">
        <f t="shared" ca="1" si="153"/>
        <v>0</v>
      </c>
      <c r="X3964" s="236">
        <f>IFERROR(IF(VLOOKUP($C3964,'MSCI Database'!$C:$R,10, FALSE)="","",VLOOKUP($C3964,'MSCI Database'!$C:$R,10, FALSE)),"")</f>
        <v>249447</v>
      </c>
      <c r="Y3964" s="133" t="str">
        <f>IFERROR(IF(VLOOKUP($C3964,'MSCI Database'!$C:$R,11, FALSE)="","",VLOOKUP($C3964,'MSCI Database'!$C:$R,11, FALSE)),"")</f>
        <v>2019</v>
      </c>
      <c r="Z3964" s="133" t="str">
        <f>IFERROR(IF(VLOOKUP($C3964,'MSCI Database'!$C:$R,12, FALSE)="","",VLOOKUP($C3964,'MSCI Database'!$C:$R,12, FALSE)),"")</f>
        <v>Reported</v>
      </c>
      <c r="AA3964" s="202" t="str">
        <f>IFERROR(IF(VLOOKUP($C3964,'MSCI Database'!$C:$R,13, FALSE)="","",VLOOKUP($C3964,'MSCI Database'!$C:$R,13, FALSE)),"")</f>
        <v>Industry-leading sustainable seafood sourcing programs; water use is among highest in peer set</v>
      </c>
    </row>
    <row r="3965" spans="1:27" s="130" customFormat="1" ht="15" hidden="1" customHeight="1" outlineLevel="1">
      <c r="A3965" s="130" t="s">
        <v>8191</v>
      </c>
      <c r="B3965" s="130" t="s">
        <v>8192</v>
      </c>
      <c r="C3965" s="130" t="s">
        <v>8193</v>
      </c>
      <c r="D3965" s="130" t="s">
        <v>12128</v>
      </c>
      <c r="E3965" s="130" t="s">
        <v>18688</v>
      </c>
      <c r="F3965" s="215">
        <v>0.11856030986898609</v>
      </c>
      <c r="G3965" s="132" t="str">
        <f ca="1">IFERROR(_xll.BQL($A3965, "cur_mkt_cap(currency=EUR)")/1000000, " ")</f>
        <v xml:space="preserve"> </v>
      </c>
      <c r="M3965" s="308"/>
      <c r="N3965" s="215">
        <f t="shared" si="152"/>
        <v>1.2589259139695753E-3</v>
      </c>
      <c r="O3965" s="172" t="str">
        <f>IFERROR(IF(VLOOKUP($C3965,'MSCI Database'!$C:$R,2, FALSE)="","",VLOOKUP($C3965,'MSCI Database'!$C:$R,2, FALSE)),"")</f>
        <v>Banks</v>
      </c>
      <c r="P3965" s="186" t="str">
        <f>IFERROR(IF(VLOOKUP($C3965,'MSCI Database'!$C:$R,3, FALSE)="","",VLOOKUP($C3965,'MSCI Database'!$C:$R,3, FALSE)),"")</f>
        <v>BB</v>
      </c>
      <c r="Q3965" s="164" t="str">
        <f>IFERROR(IF(VLOOKUP($C3965,'MSCI Database'!$C:$R,4, FALSE)="","",VLOOKUP($C3965,'MSCI Database'!$C:$R,4, FALSE)),"")</f>
        <v>0</v>
      </c>
      <c r="R3965" s="164">
        <f>IFERROR(IF(VLOOKUP($C3965,'MSCI Database'!$C:$R,5, FALSE)="","",VLOOKUP($C3965,'MSCI Database'!$C:$R,5, FALSE)),"")</f>
        <v>3.7</v>
      </c>
      <c r="S3965" s="164">
        <f>IFERROR(IF(VLOOKUP($C3965,'MSCI Database'!$C:$R,6, FALSE)="","",VLOOKUP($C3965,'MSCI Database'!$C:$R,6, FALSE)),"")</f>
        <v>5.3</v>
      </c>
      <c r="T3965" s="211">
        <f>IFERROR(IF(VLOOKUP($C3965,'MSCI Database'!$C:$R,7, FALSE)="","",VLOOKUP($C3965,'MSCI Database'!$C:$R,7, FALSE)),"")</f>
        <v>3.6</v>
      </c>
      <c r="U3965" s="164">
        <f>IFERROR(IF(VLOOKUP($C3965,'MSCI Database'!$C:$R,8, FALSE)="","",VLOOKUP($C3965,'MSCI Database'!$C:$R,8, FALSE)),"")</f>
        <v>4.2</v>
      </c>
      <c r="V3965" s="175">
        <f>IFERROR(IF(VLOOKUP($C3965,'MSCI Database'!$C:$R,9, FALSE)="","",VLOOKUP($C3965,'MSCI Database'!$C:$R,9, FALSE)),"")</f>
        <v>4</v>
      </c>
      <c r="W3965" s="165">
        <f t="shared" ca="1" si="153"/>
        <v>0</v>
      </c>
      <c r="X3965" s="236">
        <f>IFERROR(IF(VLOOKUP($C3965,'MSCI Database'!$C:$R,10, FALSE)="","",VLOOKUP($C3965,'MSCI Database'!$C:$R,10, FALSE)),"")</f>
        <v>312411</v>
      </c>
      <c r="Y3965" s="133" t="str">
        <f>IFERROR(IF(VLOOKUP($C3965,'MSCI Database'!$C:$R,11, FALSE)="","",VLOOKUP($C3965,'MSCI Database'!$C:$R,11, FALSE)),"")</f>
        <v>2019</v>
      </c>
      <c r="Z3965" s="133" t="str">
        <f>IFERROR(IF(VLOOKUP($C3965,'MSCI Database'!$C:$R,12, FALSE)="","",VLOOKUP($C3965,'MSCI Database'!$C:$R,12, FALSE)),"")</f>
        <v>Reported</v>
      </c>
      <c r="AA3965" s="202" t="str">
        <f>IFERROR(IF(VLOOKUP($C3965,'MSCI Database'!$C:$R,13, FALSE)="","",VLOOKUP($C3965,'MSCI Database'!$C:$R,13, FALSE)),"")</f>
        <v>Data protection practices and customer management processes continue to lag global peers</v>
      </c>
    </row>
    <row r="3966" spans="1:27" s="130" customFormat="1" ht="15" hidden="1" customHeight="1" outlineLevel="1">
      <c r="A3966" s="130" t="s">
        <v>1717</v>
      </c>
      <c r="B3966" s="130" t="s">
        <v>1718</v>
      </c>
      <c r="C3966" s="130" t="s">
        <v>1719</v>
      </c>
      <c r="D3966" s="130" t="s">
        <v>18678</v>
      </c>
      <c r="E3966" s="130" t="s">
        <v>18673</v>
      </c>
      <c r="F3966" s="215">
        <v>1.8352117155824521E-2</v>
      </c>
      <c r="G3966" s="132" t="str">
        <f ca="1">IFERROR(_xll.BQL($A3966, "cur_mkt_cap(currency=EUR)")/1000000, " ")</f>
        <v xml:space="preserve"> </v>
      </c>
      <c r="M3966" s="308"/>
      <c r="N3966" s="215">
        <f t="shared" si="152"/>
        <v>1.948709132862752E-4</v>
      </c>
      <c r="O3966" s="172" t="str">
        <f>IFERROR(IF(VLOOKUP($C3966,'MSCI Database'!$C:$R,2, FALSE)="","",VLOOKUP($C3966,'MSCI Database'!$C:$R,2, FALSE)),"")</f>
        <v>Auto Components</v>
      </c>
      <c r="P3966" s="186" t="str">
        <f>IFERROR(IF(VLOOKUP($C3966,'MSCI Database'!$C:$R,3, FALSE)="","",VLOOKUP($C3966,'MSCI Database'!$C:$R,3, FALSE)),"")</f>
        <v>A</v>
      </c>
      <c r="Q3966" s="164" t="str">
        <f>IFERROR(IF(VLOOKUP($C3966,'MSCI Database'!$C:$R,4, FALSE)="","",VLOOKUP($C3966,'MSCI Database'!$C:$R,4, FALSE)),"")</f>
        <v>2</v>
      </c>
      <c r="R3966" s="164">
        <f>IFERROR(IF(VLOOKUP($C3966,'MSCI Database'!$C:$R,5, FALSE)="","",VLOOKUP($C3966,'MSCI Database'!$C:$R,5, FALSE)),"")</f>
        <v>6.8</v>
      </c>
      <c r="S3966" s="164">
        <f>IFERROR(IF(VLOOKUP($C3966,'MSCI Database'!$C:$R,6, FALSE)="","",VLOOKUP($C3966,'MSCI Database'!$C:$R,6, FALSE)),"")</f>
        <v>6.9</v>
      </c>
      <c r="T3966" s="211">
        <f>IFERROR(IF(VLOOKUP($C3966,'MSCI Database'!$C:$R,7, FALSE)="","",VLOOKUP($C3966,'MSCI Database'!$C:$R,7, FALSE)),"")</f>
        <v>3.1</v>
      </c>
      <c r="U3966" s="164">
        <f>IFERROR(IF(VLOOKUP($C3966,'MSCI Database'!$C:$R,8, FALSE)="","",VLOOKUP($C3966,'MSCI Database'!$C:$R,8, FALSE)),"")</f>
        <v>4.5999999999999996</v>
      </c>
      <c r="V3966" s="175">
        <f>IFERROR(IF(VLOOKUP($C3966,'MSCI Database'!$C:$R,9, FALSE)="","",VLOOKUP($C3966,'MSCI Database'!$C:$R,9, FALSE)),"")</f>
        <v>4.7</v>
      </c>
      <c r="W3966" s="165">
        <f t="shared" ca="1" si="153"/>
        <v>0</v>
      </c>
      <c r="X3966" s="236">
        <f>IFERROR(IF(VLOOKUP($C3966,'MSCI Database'!$C:$R,10, FALSE)="","",VLOOKUP($C3966,'MSCI Database'!$C:$R,10, FALSE)),"")</f>
        <v>277865</v>
      </c>
      <c r="Y3966" s="133" t="str">
        <f>IFERROR(IF(VLOOKUP($C3966,'MSCI Database'!$C:$R,11, FALSE)="","",VLOOKUP($C3966,'MSCI Database'!$C:$R,11, FALSE)),"")</f>
        <v>2019</v>
      </c>
      <c r="Z3966" s="133" t="str">
        <f>IFERROR(IF(VLOOKUP($C3966,'MSCI Database'!$C:$R,12, FALSE)="","",VLOOKUP($C3966,'MSCI Database'!$C:$R,12, FALSE)),"")</f>
        <v>E.Segmt-Moderate</v>
      </c>
      <c r="AA3966" s="202" t="str">
        <f>IFERROR(IF(VLOOKUP($C3966,'MSCI Database'!$C:$R,13, FALSE)="","",VLOOKUP($C3966,'MSCI Database'!$C:$R,13, FALSE)),"")</f>
        <v>Strong clean technology initiatives but high exposure to risks related to product safety</v>
      </c>
    </row>
    <row r="3967" spans="1:27" s="130" customFormat="1" ht="15" hidden="1" customHeight="1" outlineLevel="1">
      <c r="A3967" s="130" t="s">
        <v>7740</v>
      </c>
      <c r="B3967" s="130" t="s">
        <v>7741</v>
      </c>
      <c r="C3967" s="130" t="s">
        <v>7742</v>
      </c>
      <c r="D3967" s="130" t="s">
        <v>12128</v>
      </c>
      <c r="E3967" s="130" t="s">
        <v>18688</v>
      </c>
      <c r="F3967" s="215">
        <v>0.11783464453036011</v>
      </c>
      <c r="G3967" s="132" t="str">
        <f ca="1">IFERROR(_xll.BQL($A3967, "cur_mkt_cap(currency=EUR)")/1000000, " ")</f>
        <v xml:space="preserve"> </v>
      </c>
      <c r="M3967" s="308"/>
      <c r="N3967" s="215">
        <f t="shared" si="152"/>
        <v>1.2512204778023176E-3</v>
      </c>
      <c r="O3967" s="172" t="str">
        <f>IFERROR(IF(VLOOKUP($C3967,'MSCI Database'!$C:$R,2, FALSE)="","",VLOOKUP($C3967,'MSCI Database'!$C:$R,2, FALSE)),"")</f>
        <v>Banks</v>
      </c>
      <c r="P3967" s="186" t="str">
        <f>IFERROR(IF(VLOOKUP($C3967,'MSCI Database'!$C:$R,3, FALSE)="","",VLOOKUP($C3967,'MSCI Database'!$C:$R,3, FALSE)),"")</f>
        <v>A</v>
      </c>
      <c r="Q3967" s="164" t="str">
        <f>IFERROR(IF(VLOOKUP($C3967,'MSCI Database'!$C:$R,4, FALSE)="","",VLOOKUP($C3967,'MSCI Database'!$C:$R,4, FALSE)),"")</f>
        <v>0</v>
      </c>
      <c r="R3967" s="164">
        <f>IFERROR(IF(VLOOKUP($C3967,'MSCI Database'!$C:$R,5, FALSE)="","",VLOOKUP($C3967,'MSCI Database'!$C:$R,5, FALSE)),"")</f>
        <v>5.9</v>
      </c>
      <c r="S3967" s="164">
        <f>IFERROR(IF(VLOOKUP($C3967,'MSCI Database'!$C:$R,6, FALSE)="","",VLOOKUP($C3967,'MSCI Database'!$C:$R,6, FALSE)),"")</f>
        <v>4.0999999999999996</v>
      </c>
      <c r="T3967" s="211">
        <f>IFERROR(IF(VLOOKUP($C3967,'MSCI Database'!$C:$R,7, FALSE)="","",VLOOKUP($C3967,'MSCI Database'!$C:$R,7, FALSE)),"")</f>
        <v>3.9</v>
      </c>
      <c r="U3967" s="164">
        <f>IFERROR(IF(VLOOKUP($C3967,'MSCI Database'!$C:$R,8, FALSE)="","",VLOOKUP($C3967,'MSCI Database'!$C:$R,8, FALSE)),"")</f>
        <v>5.5</v>
      </c>
      <c r="V3967" s="175">
        <f>IFERROR(IF(VLOOKUP($C3967,'MSCI Database'!$C:$R,9, FALSE)="","",VLOOKUP($C3967,'MSCI Database'!$C:$R,9, FALSE)),"")</f>
        <v>4.5</v>
      </c>
      <c r="W3967" s="165">
        <f t="shared" ca="1" si="153"/>
        <v>0</v>
      </c>
      <c r="X3967" s="236">
        <f>IFERROR(IF(VLOOKUP($C3967,'MSCI Database'!$C:$R,10, FALSE)="","",VLOOKUP($C3967,'MSCI Database'!$C:$R,10, FALSE)),"")</f>
        <v>212218</v>
      </c>
      <c r="Y3967" s="133" t="str">
        <f>IFERROR(IF(VLOOKUP($C3967,'MSCI Database'!$C:$R,11, FALSE)="","",VLOOKUP($C3967,'MSCI Database'!$C:$R,11, FALSE)),"")</f>
        <v>2019</v>
      </c>
      <c r="Z3967" s="133" t="str">
        <f>IFERROR(IF(VLOOKUP($C3967,'MSCI Database'!$C:$R,12, FALSE)="","",VLOOKUP($C3967,'MSCI Database'!$C:$R,12, FALSE)),"")</f>
        <v>Reported</v>
      </c>
      <c r="AA3967" s="202" t="str">
        <f>IFERROR(IF(VLOOKUP($C3967,'MSCI Database'!$C:$R,13, FALSE)="","",VLOOKUP($C3967,'MSCI Database'!$C:$R,13, FALSE)),"")</f>
        <v>Governance structure and talent management initiatives leads most industry peers</v>
      </c>
    </row>
    <row r="3968" spans="1:27" s="130" customFormat="1" ht="15" hidden="1" customHeight="1" outlineLevel="1">
      <c r="A3968" s="130" t="s">
        <v>875</v>
      </c>
      <c r="B3968" s="130" t="s">
        <v>876</v>
      </c>
      <c r="C3968" s="130" t="s">
        <v>877</v>
      </c>
      <c r="D3968" s="130" t="s">
        <v>12135</v>
      </c>
      <c r="E3968" s="130" t="s">
        <v>18688</v>
      </c>
      <c r="F3968" s="215">
        <v>9.2967885651020057E-2</v>
      </c>
      <c r="G3968" s="132" t="str">
        <f ca="1">IFERROR(_xll.BQL($A3968, "cur_mkt_cap(currency=EUR)")/1000000, " ")</f>
        <v xml:space="preserve"> </v>
      </c>
      <c r="M3968" s="308"/>
      <c r="N3968" s="215">
        <f t="shared" si="152"/>
        <v>9.8717421152460659E-4</v>
      </c>
      <c r="O3968" s="172" t="str">
        <f>IFERROR(IF(VLOOKUP($C3968,'MSCI Database'!$C:$R,2, FALSE)="","",VLOOKUP($C3968,'MSCI Database'!$C:$R,2, FALSE)),"")</f>
        <v>Banks</v>
      </c>
      <c r="P3968" s="186" t="str">
        <f>IFERROR(IF(VLOOKUP($C3968,'MSCI Database'!$C:$R,3, FALSE)="","",VLOOKUP($C3968,'MSCI Database'!$C:$R,3, FALSE)),"")</f>
        <v>AA</v>
      </c>
      <c r="Q3968" s="164" t="str">
        <f>IFERROR(IF(VLOOKUP($C3968,'MSCI Database'!$C:$R,4, FALSE)="","",VLOOKUP($C3968,'MSCI Database'!$C:$R,4, FALSE)),"")</f>
        <v>0</v>
      </c>
      <c r="R3968" s="164">
        <f>IFERROR(IF(VLOOKUP($C3968,'MSCI Database'!$C:$R,5, FALSE)="","",VLOOKUP($C3968,'MSCI Database'!$C:$R,5, FALSE)),"")</f>
        <v>7.9</v>
      </c>
      <c r="S3968" s="164">
        <f>IFERROR(IF(VLOOKUP($C3968,'MSCI Database'!$C:$R,6, FALSE)="","",VLOOKUP($C3968,'MSCI Database'!$C:$R,6, FALSE)),"")</f>
        <v>7.4</v>
      </c>
      <c r="T3968" s="211">
        <f>IFERROR(IF(VLOOKUP($C3968,'MSCI Database'!$C:$R,7, FALSE)="","",VLOOKUP($C3968,'MSCI Database'!$C:$R,7, FALSE)),"")</f>
        <v>4.8</v>
      </c>
      <c r="U3968" s="164">
        <f>IFERROR(IF(VLOOKUP($C3968,'MSCI Database'!$C:$R,8, FALSE)="","",VLOOKUP($C3968,'MSCI Database'!$C:$R,8, FALSE)),"")</f>
        <v>5.8</v>
      </c>
      <c r="V3968" s="175">
        <f>IFERROR(IF(VLOOKUP($C3968,'MSCI Database'!$C:$R,9, FALSE)="","",VLOOKUP($C3968,'MSCI Database'!$C:$R,9, FALSE)),"")</f>
        <v>5.5</v>
      </c>
      <c r="W3968" s="165">
        <f t="shared" ca="1" si="153"/>
        <v>0</v>
      </c>
      <c r="X3968" s="236">
        <f>IFERROR(IF(VLOOKUP($C3968,'MSCI Database'!$C:$R,10, FALSE)="","",VLOOKUP($C3968,'MSCI Database'!$C:$R,10, FALSE)),"")</f>
        <v>136129</v>
      </c>
      <c r="Y3968" s="133" t="str">
        <f>IFERROR(IF(VLOOKUP($C3968,'MSCI Database'!$C:$R,11, FALSE)="","",VLOOKUP($C3968,'MSCI Database'!$C:$R,11, FALSE)),"")</f>
        <v>2019</v>
      </c>
      <c r="Z3968" s="133" t="str">
        <f>IFERROR(IF(VLOOKUP($C3968,'MSCI Database'!$C:$R,12, FALSE)="","",VLOOKUP($C3968,'MSCI Database'!$C:$R,12, FALSE)),"")</f>
        <v>Reported</v>
      </c>
      <c r="AA3968" s="202" t="str">
        <f>IFERROR(IF(VLOOKUP($C3968,'MSCI Database'!$C:$R,13, FALSE)="","",VLOOKUP($C3968,'MSCI Database'!$C:$R,13, FALSE)),"")</f>
        <v>Strong corporate governance framework and data security measures</v>
      </c>
    </row>
    <row r="3969" spans="1:27" s="130" customFormat="1" ht="15" hidden="1" customHeight="1" outlineLevel="1">
      <c r="A3969" s="130" t="s">
        <v>6726</v>
      </c>
      <c r="B3969" s="130" t="s">
        <v>6727</v>
      </c>
      <c r="C3969" s="130" t="s">
        <v>6728</v>
      </c>
      <c r="D3969" s="130" t="s">
        <v>12128</v>
      </c>
      <c r="E3969" s="130" t="s">
        <v>18707</v>
      </c>
      <c r="F3969" s="215">
        <v>0.1161317414482176</v>
      </c>
      <c r="G3969" s="132" t="str">
        <f ca="1">IFERROR(_xll.BQL($A3969, "cur_mkt_cap(currency=EUR)")/1000000, " ")</f>
        <v xml:space="preserve"> </v>
      </c>
      <c r="M3969" s="308"/>
      <c r="N3969" s="215">
        <f t="shared" si="152"/>
        <v>1.2331382981803439E-3</v>
      </c>
      <c r="O3969" s="172" t="str">
        <f>IFERROR(IF(VLOOKUP($C3969,'MSCI Database'!$C:$R,2, FALSE)="","",VLOOKUP($C3969,'MSCI Database'!$C:$R,2, FALSE)),"")</f>
        <v>Oil &amp; Gas Exploration &amp; Production</v>
      </c>
      <c r="P3969" s="186" t="str">
        <f>IFERROR(IF(VLOOKUP($C3969,'MSCI Database'!$C:$R,3, FALSE)="","",VLOOKUP($C3969,'MSCI Database'!$C:$R,3, FALSE)),"")</f>
        <v>A</v>
      </c>
      <c r="Q3969" s="164" t="str">
        <f>IFERROR(IF(VLOOKUP($C3969,'MSCI Database'!$C:$R,4, FALSE)="","",VLOOKUP($C3969,'MSCI Database'!$C:$R,4, FALSE)),"")</f>
        <v>-1</v>
      </c>
      <c r="R3969" s="164">
        <f>IFERROR(IF(VLOOKUP($C3969,'MSCI Database'!$C:$R,5, FALSE)="","",VLOOKUP($C3969,'MSCI Database'!$C:$R,5, FALSE)),"")</f>
        <v>6.8</v>
      </c>
      <c r="S3969" s="164">
        <f>IFERROR(IF(VLOOKUP($C3969,'MSCI Database'!$C:$R,6, FALSE)="","",VLOOKUP($C3969,'MSCI Database'!$C:$R,6, FALSE)),"")</f>
        <v>4.4000000000000004</v>
      </c>
      <c r="T3969" s="211">
        <f>IFERROR(IF(VLOOKUP($C3969,'MSCI Database'!$C:$R,7, FALSE)="","",VLOOKUP($C3969,'MSCI Database'!$C:$R,7, FALSE)),"")</f>
        <v>6.6</v>
      </c>
      <c r="U3969" s="164">
        <f>IFERROR(IF(VLOOKUP($C3969,'MSCI Database'!$C:$R,8, FALSE)="","",VLOOKUP($C3969,'MSCI Database'!$C:$R,8, FALSE)),"")</f>
        <v>4.7</v>
      </c>
      <c r="V3969" s="175">
        <f>IFERROR(IF(VLOOKUP($C3969,'MSCI Database'!$C:$R,9, FALSE)="","",VLOOKUP($C3969,'MSCI Database'!$C:$R,9, FALSE)),"")</f>
        <v>5</v>
      </c>
      <c r="W3969" s="165">
        <f t="shared" ca="1" si="153"/>
        <v>0</v>
      </c>
      <c r="X3969" s="236">
        <f>IFERROR(IF(VLOOKUP($C3969,'MSCI Database'!$C:$R,10, FALSE)="","",VLOOKUP($C3969,'MSCI Database'!$C:$R,10, FALSE)),"")</f>
        <v>20457175</v>
      </c>
      <c r="Y3969" s="133" t="str">
        <f>IFERROR(IF(VLOOKUP($C3969,'MSCI Database'!$C:$R,11, FALSE)="","",VLOOKUP($C3969,'MSCI Database'!$C:$R,11, FALSE)),"")</f>
        <v>2019</v>
      </c>
      <c r="Z3969" s="133" t="str">
        <f>IFERROR(IF(VLOOKUP($C3969,'MSCI Database'!$C:$R,12, FALSE)="","",VLOOKUP($C3969,'MSCI Database'!$C:$R,12, FALSE)),"")</f>
        <v>Reported</v>
      </c>
      <c r="AA3969" s="202" t="str">
        <f>IFERROR(IF(VLOOKUP($C3969,'MSCI Database'!$C:$R,13, FALSE)="","",VLOOKUP($C3969,'MSCI Database'!$C:$R,13, FALSE)),"")</f>
        <v>Governance practices on par with peers; robust environmental management</v>
      </c>
    </row>
    <row r="3970" spans="1:27" s="130" customFormat="1" ht="15" hidden="1" customHeight="1" outlineLevel="1">
      <c r="A3970" s="130" t="s">
        <v>4973</v>
      </c>
      <c r="B3970" s="130" t="s">
        <v>4974</v>
      </c>
      <c r="C3970" s="130" t="s">
        <v>4975</v>
      </c>
      <c r="D3970" s="130" t="s">
        <v>18675</v>
      </c>
      <c r="E3970" s="130" t="s">
        <v>18674</v>
      </c>
      <c r="F3970" s="215">
        <v>1.4922389013043441E-2</v>
      </c>
      <c r="G3970" s="132" t="str">
        <f ca="1">IFERROR(_xll.BQL($A3970, "cur_mkt_cap(currency=EUR)")/1000000, " ")</f>
        <v xml:space="preserve"> </v>
      </c>
      <c r="M3970" s="308"/>
      <c r="N3970" s="215">
        <f t="shared" si="152"/>
        <v>1.5845253987286934E-4</v>
      </c>
      <c r="O3970" s="172" t="str">
        <f>IFERROR(IF(VLOOKUP($C3970,'MSCI Database'!$C:$R,2, FALSE)="","",VLOOKUP($C3970,'MSCI Database'!$C:$R,2, FALSE)),"")</f>
        <v>Food Products</v>
      </c>
      <c r="P3970" s="186" t="str">
        <f>IFERROR(IF(VLOOKUP($C3970,'MSCI Database'!$C:$R,3, FALSE)="","",VLOOKUP($C3970,'MSCI Database'!$C:$R,3, FALSE)),"")</f>
        <v>BB</v>
      </c>
      <c r="Q3970" s="164" t="str">
        <f>IFERROR(IF(VLOOKUP($C3970,'MSCI Database'!$C:$R,4, FALSE)="","",VLOOKUP($C3970,'MSCI Database'!$C:$R,4, FALSE)),"")</f>
        <v>0</v>
      </c>
      <c r="R3970" s="164">
        <f>IFERROR(IF(VLOOKUP($C3970,'MSCI Database'!$C:$R,5, FALSE)="","",VLOOKUP($C3970,'MSCI Database'!$C:$R,5, FALSE)),"")</f>
        <v>4</v>
      </c>
      <c r="S3970" s="164">
        <f>IFERROR(IF(VLOOKUP($C3970,'MSCI Database'!$C:$R,6, FALSE)="","",VLOOKUP($C3970,'MSCI Database'!$C:$R,6, FALSE)),"")</f>
        <v>3</v>
      </c>
      <c r="T3970" s="211">
        <f>IFERROR(IF(VLOOKUP($C3970,'MSCI Database'!$C:$R,7, FALSE)="","",VLOOKUP($C3970,'MSCI Database'!$C:$R,7, FALSE)),"")</f>
        <v>4.9000000000000004</v>
      </c>
      <c r="U3970" s="164">
        <f>IFERROR(IF(VLOOKUP($C3970,'MSCI Database'!$C:$R,8, FALSE)="","",VLOOKUP($C3970,'MSCI Database'!$C:$R,8, FALSE)),"")</f>
        <v>4.7</v>
      </c>
      <c r="V3970" s="175">
        <f>IFERROR(IF(VLOOKUP($C3970,'MSCI Database'!$C:$R,9, FALSE)="","",VLOOKUP($C3970,'MSCI Database'!$C:$R,9, FALSE)),"")</f>
        <v>4.2</v>
      </c>
      <c r="W3970" s="165">
        <f t="shared" ca="1" si="153"/>
        <v>0</v>
      </c>
      <c r="X3970" s="236">
        <f>IFERROR(IF(VLOOKUP($C3970,'MSCI Database'!$C:$R,10, FALSE)="","",VLOOKUP($C3970,'MSCI Database'!$C:$R,10, FALSE)),"")</f>
        <v>2616317</v>
      </c>
      <c r="Y3970" s="133" t="str">
        <f>IFERROR(IF(VLOOKUP($C3970,'MSCI Database'!$C:$R,11, FALSE)="","",VLOOKUP($C3970,'MSCI Database'!$C:$R,11, FALSE)),"")</f>
        <v>2019</v>
      </c>
      <c r="Z3970" s="133" t="str">
        <f>IFERROR(IF(VLOOKUP($C3970,'MSCI Database'!$C:$R,12, FALSE)="","",VLOOKUP($C3970,'MSCI Database'!$C:$R,12, FALSE)),"")</f>
        <v>Reported</v>
      </c>
      <c r="AA3970" s="202" t="str">
        <f>IFERROR(IF(VLOOKUP($C3970,'MSCI Database'!$C:$R,13, FALSE)="","",VLOOKUP($C3970,'MSCI Database'!$C:$R,13, FALSE)),"")</f>
        <v>Evidence of limited sustainability measures in supply chain; increased social risks due to COVID-19</v>
      </c>
    </row>
    <row r="3971" spans="1:27" s="130" customFormat="1" ht="15" hidden="1" customHeight="1" outlineLevel="1">
      <c r="A3971" s="130" t="s">
        <v>8413</v>
      </c>
      <c r="B3971" s="130" t="s">
        <v>8414</v>
      </c>
      <c r="C3971" s="130" t="s">
        <v>8415</v>
      </c>
      <c r="D3971" s="130" t="s">
        <v>18703</v>
      </c>
      <c r="E3971" s="130" t="s">
        <v>18688</v>
      </c>
      <c r="F3971" s="215">
        <v>7.8934224609005128E-3</v>
      </c>
      <c r="G3971" s="132" t="str">
        <f ca="1">IFERROR(_xll.BQL($A3971, "cur_mkt_cap(currency=EUR)")/1000000, " ")</f>
        <v xml:space="preserve"> </v>
      </c>
      <c r="M3971" s="308"/>
      <c r="N3971" s="215">
        <f t="shared" si="152"/>
        <v>8.3815857911624848E-5</v>
      </c>
      <c r="O3971" s="172" t="str">
        <f>IFERROR(IF(VLOOKUP($C3971,'MSCI Database'!$C:$R,2, FALSE)="","",VLOOKUP($C3971,'MSCI Database'!$C:$R,2, FALSE)),"")</f>
        <v>Banks</v>
      </c>
      <c r="P3971" s="186" t="str">
        <f>IFERROR(IF(VLOOKUP($C3971,'MSCI Database'!$C:$R,3, FALSE)="","",VLOOKUP($C3971,'MSCI Database'!$C:$R,3, FALSE)),"")</f>
        <v>AA</v>
      </c>
      <c r="Q3971" s="164" t="str">
        <f>IFERROR(IF(VLOOKUP($C3971,'MSCI Database'!$C:$R,4, FALSE)="","",VLOOKUP($C3971,'MSCI Database'!$C:$R,4, FALSE)),"")</f>
        <v>0</v>
      </c>
      <c r="R3971" s="164">
        <f>IFERROR(IF(VLOOKUP($C3971,'MSCI Database'!$C:$R,5, FALSE)="","",VLOOKUP($C3971,'MSCI Database'!$C:$R,5, FALSE)),"")</f>
        <v>7.5</v>
      </c>
      <c r="S3971" s="164">
        <f>IFERROR(IF(VLOOKUP($C3971,'MSCI Database'!$C:$R,6, FALSE)="","",VLOOKUP($C3971,'MSCI Database'!$C:$R,6, FALSE)),"")</f>
        <v>7.2</v>
      </c>
      <c r="T3971" s="211">
        <f>IFERROR(IF(VLOOKUP($C3971,'MSCI Database'!$C:$R,7, FALSE)="","",VLOOKUP($C3971,'MSCI Database'!$C:$R,7, FALSE)),"")</f>
        <v>4.4000000000000004</v>
      </c>
      <c r="U3971" s="164">
        <f>IFERROR(IF(VLOOKUP($C3971,'MSCI Database'!$C:$R,8, FALSE)="","",VLOOKUP($C3971,'MSCI Database'!$C:$R,8, FALSE)),"")</f>
        <v>4.9000000000000004</v>
      </c>
      <c r="V3971" s="175">
        <f>IFERROR(IF(VLOOKUP($C3971,'MSCI Database'!$C:$R,9, FALSE)="","",VLOOKUP($C3971,'MSCI Database'!$C:$R,9, FALSE)),"")</f>
        <v>4.9000000000000004</v>
      </c>
      <c r="W3971" s="165">
        <f t="shared" ca="1" si="153"/>
        <v>0</v>
      </c>
      <c r="X3971" s="236">
        <f>IFERROR(IF(VLOOKUP($C3971,'MSCI Database'!$C:$R,10, FALSE)="","",VLOOKUP($C3971,'MSCI Database'!$C:$R,10, FALSE)),"")</f>
        <v>138569</v>
      </c>
      <c r="Y3971" s="133" t="str">
        <f>IFERROR(IF(VLOOKUP($C3971,'MSCI Database'!$C:$R,11, FALSE)="","",VLOOKUP($C3971,'MSCI Database'!$C:$R,11, FALSE)),"")</f>
        <v>2019</v>
      </c>
      <c r="Z3971" s="133" t="str">
        <f>IFERROR(IF(VLOOKUP($C3971,'MSCI Database'!$C:$R,12, FALSE)="","",VLOOKUP($C3971,'MSCI Database'!$C:$R,12, FALSE)),"")</f>
        <v>Reported</v>
      </c>
      <c r="AA3971" s="202" t="str">
        <f>IFERROR(IF(VLOOKUP($C3971,'MSCI Database'!$C:$R,13, FALSE)="","",VLOOKUP($C3971,'MSCI Database'!$C:$R,13, FALSE)),"")</f>
        <v>Investigation into alleged forex manipulation; greater participation in sustainable finance</v>
      </c>
    </row>
    <row r="3972" spans="1:27" s="130" customFormat="1" ht="15" hidden="1" customHeight="1" outlineLevel="1">
      <c r="A3972" s="130" t="s">
        <v>5631</v>
      </c>
      <c r="B3972" s="130" t="s">
        <v>5632</v>
      </c>
      <c r="C3972" s="130" t="s">
        <v>5633</v>
      </c>
      <c r="D3972" s="130" t="s">
        <v>18733</v>
      </c>
      <c r="E3972" s="130" t="s">
        <v>18690</v>
      </c>
      <c r="F3972" s="215">
        <v>3.0961439388287298E-2</v>
      </c>
      <c r="G3972" s="132" t="str">
        <f ca="1">IFERROR(_xll.BQL($A3972, "cur_mkt_cap(currency=EUR)")/1000000, " ")</f>
        <v xml:space="preserve"> </v>
      </c>
      <c r="M3972" s="308"/>
      <c r="N3972" s="215">
        <f t="shared" si="152"/>
        <v>3.2876228497366133E-4</v>
      </c>
      <c r="O3972" s="172" t="str">
        <f>IFERROR(IF(VLOOKUP($C3972,'MSCI Database'!$C:$R,2, FALSE)="","",VLOOKUP($C3972,'MSCI Database'!$C:$R,2, FALSE)),"")</f>
        <v>Telecommunication Services</v>
      </c>
      <c r="P3972" s="186" t="str">
        <f>IFERROR(IF(VLOOKUP($C3972,'MSCI Database'!$C:$R,3, FALSE)="","",VLOOKUP($C3972,'MSCI Database'!$C:$R,3, FALSE)),"")</f>
        <v>CCC</v>
      </c>
      <c r="Q3972" s="164" t="str">
        <f>IFERROR(IF(VLOOKUP($C3972,'MSCI Database'!$C:$R,4, FALSE)="","",VLOOKUP($C3972,'MSCI Database'!$C:$R,4, FALSE)),"")</f>
        <v>0</v>
      </c>
      <c r="R3972" s="164">
        <f>IFERROR(IF(VLOOKUP($C3972,'MSCI Database'!$C:$R,5, FALSE)="","",VLOOKUP($C3972,'MSCI Database'!$C:$R,5, FALSE)),"")</f>
        <v>0</v>
      </c>
      <c r="S3972" s="164">
        <f>IFERROR(IF(VLOOKUP($C3972,'MSCI Database'!$C:$R,6, FALSE)="","",VLOOKUP($C3972,'MSCI Database'!$C:$R,6, FALSE)),"")</f>
        <v>8.3000000000000007</v>
      </c>
      <c r="T3972" s="211">
        <f>IFERROR(IF(VLOOKUP($C3972,'MSCI Database'!$C:$R,7, FALSE)="","",VLOOKUP($C3972,'MSCI Database'!$C:$R,7, FALSE)),"")</f>
        <v>4.2</v>
      </c>
      <c r="U3972" s="164">
        <f>IFERROR(IF(VLOOKUP($C3972,'MSCI Database'!$C:$R,8, FALSE)="","",VLOOKUP($C3972,'MSCI Database'!$C:$R,8, FALSE)),"")</f>
        <v>1.5</v>
      </c>
      <c r="V3972" s="175">
        <f>IFERROR(IF(VLOOKUP($C3972,'MSCI Database'!$C:$R,9, FALSE)="","",VLOOKUP($C3972,'MSCI Database'!$C:$R,9, FALSE)),"")</f>
        <v>3.3</v>
      </c>
      <c r="W3972" s="165">
        <f t="shared" ca="1" si="153"/>
        <v>0</v>
      </c>
      <c r="X3972" s="236">
        <f>IFERROR(IF(VLOOKUP($C3972,'MSCI Database'!$C:$R,10, FALSE)="","",VLOOKUP($C3972,'MSCI Database'!$C:$R,10, FALSE)),"")</f>
        <v>250303</v>
      </c>
      <c r="Y3972" s="133" t="str">
        <f>IFERROR(IF(VLOOKUP($C3972,'MSCI Database'!$C:$R,11, FALSE)="","",VLOOKUP($C3972,'MSCI Database'!$C:$R,11, FALSE)),"")</f>
        <v>2019</v>
      </c>
      <c r="Z3972" s="133" t="str">
        <f>IFERROR(IF(VLOOKUP($C3972,'MSCI Database'!$C:$R,12, FALSE)="","",VLOOKUP($C3972,'MSCI Database'!$C:$R,12, FALSE)),"")</f>
        <v>Reported</v>
      </c>
      <c r="AA3972" s="202" t="str">
        <f>IFERROR(IF(VLOOKUP($C3972,'MSCI Database'!$C:$R,13, FALSE)="","",VLOOKUP($C3972,'MSCI Database'!$C:$R,13, FALSE)),"")</f>
        <v>Limited measures to address key ESG risks</v>
      </c>
    </row>
    <row r="3973" spans="1:27" s="130" customFormat="1" ht="15" hidden="1" customHeight="1" outlineLevel="1">
      <c r="A3973" s="130" t="s">
        <v>1517</v>
      </c>
      <c r="B3973" s="130" t="s">
        <v>1518</v>
      </c>
      <c r="C3973" s="130" t="s">
        <v>1519</v>
      </c>
      <c r="D3973" s="130" t="s">
        <v>18678</v>
      </c>
      <c r="E3973" s="130" t="s">
        <v>18707</v>
      </c>
      <c r="F3973" s="215">
        <v>1.486704679904117E-2</v>
      </c>
      <c r="G3973" s="132" t="str">
        <f ca="1">IFERROR(_xll.BQL($A3973, "cur_mkt_cap(currency=EUR)")/1000000, " ")</f>
        <v xml:space="preserve"> </v>
      </c>
      <c r="M3973" s="308"/>
      <c r="N3973" s="215">
        <f t="shared" si="152"/>
        <v>1.5786489171792695E-4</v>
      </c>
      <c r="O3973" s="172" t="str">
        <f>IFERROR(IF(VLOOKUP($C3973,'MSCI Database'!$C:$R,2, FALSE)="","",VLOOKUP($C3973,'MSCI Database'!$C:$R,2, FALSE)),"")</f>
        <v>Integrated Oil &amp; Gas</v>
      </c>
      <c r="P3973" s="186" t="str">
        <f>IFERROR(IF(VLOOKUP($C3973,'MSCI Database'!$C:$R,3, FALSE)="","",VLOOKUP($C3973,'MSCI Database'!$C:$R,3, FALSE)),"")</f>
        <v>CCC</v>
      </c>
      <c r="Q3973" s="164" t="str">
        <f>IFERROR(IF(VLOOKUP($C3973,'MSCI Database'!$C:$R,4, FALSE)="","",VLOOKUP($C3973,'MSCI Database'!$C:$R,4, FALSE)),"")</f>
        <v>0</v>
      </c>
      <c r="R3973" s="164">
        <f>IFERROR(IF(VLOOKUP($C3973,'MSCI Database'!$C:$R,5, FALSE)="","",VLOOKUP($C3973,'MSCI Database'!$C:$R,5, FALSE)),"")</f>
        <v>1.4</v>
      </c>
      <c r="S3973" s="164">
        <f>IFERROR(IF(VLOOKUP($C3973,'MSCI Database'!$C:$R,6, FALSE)="","",VLOOKUP($C3973,'MSCI Database'!$C:$R,6, FALSE)),"")</f>
        <v>4.2</v>
      </c>
      <c r="T3973" s="211">
        <f>IFERROR(IF(VLOOKUP($C3973,'MSCI Database'!$C:$R,7, FALSE)="","",VLOOKUP($C3973,'MSCI Database'!$C:$R,7, FALSE)),"")</f>
        <v>4</v>
      </c>
      <c r="U3973" s="164">
        <f>IFERROR(IF(VLOOKUP($C3973,'MSCI Database'!$C:$R,8, FALSE)="","",VLOOKUP($C3973,'MSCI Database'!$C:$R,8, FALSE)),"")</f>
        <v>2</v>
      </c>
      <c r="V3973" s="175">
        <f>IFERROR(IF(VLOOKUP($C3973,'MSCI Database'!$C:$R,9, FALSE)="","",VLOOKUP($C3973,'MSCI Database'!$C:$R,9, FALSE)),"")</f>
        <v>3.4</v>
      </c>
      <c r="W3973" s="165">
        <f t="shared" ca="1" si="153"/>
        <v>0</v>
      </c>
      <c r="X3973" s="236">
        <f>IFERROR(IF(VLOOKUP($C3973,'MSCI Database'!$C:$R,10, FALSE)="","",VLOOKUP($C3973,'MSCI Database'!$C:$R,10, FALSE)),"")</f>
        <v>174080000</v>
      </c>
      <c r="Y3973" s="133" t="str">
        <f>IFERROR(IF(VLOOKUP($C3973,'MSCI Database'!$C:$R,11, FALSE)="","",VLOOKUP($C3973,'MSCI Database'!$C:$R,11, FALSE)),"")</f>
        <v>2019</v>
      </c>
      <c r="Z3973" s="133" t="str">
        <f>IFERROR(IF(VLOOKUP($C3973,'MSCI Database'!$C:$R,12, FALSE)="","",VLOOKUP($C3973,'MSCI Database'!$C:$R,12, FALSE)),"")</f>
        <v>Reported</v>
      </c>
      <c r="AA3973" s="202" t="str">
        <f>IFERROR(IF(VLOOKUP($C3973,'MSCI Database'!$C:$R,13, FALSE)="","",VLOOKUP($C3973,'MSCI Database'!$C:$R,13, FALSE)),"")</f>
        <v>Corruption allegations and safety accidents continue to cloud business ethics and safety management</v>
      </c>
    </row>
    <row r="3974" spans="1:27" s="130" customFormat="1" ht="15" hidden="1" customHeight="1" outlineLevel="1">
      <c r="A3974" s="130" t="s">
        <v>1495</v>
      </c>
      <c r="B3974" s="130" t="s">
        <v>1496</v>
      </c>
      <c r="C3974" s="130" t="s">
        <v>1497</v>
      </c>
      <c r="D3974" s="130" t="s">
        <v>18678</v>
      </c>
      <c r="E3974" s="130" t="s">
        <v>18707</v>
      </c>
      <c r="F3974" s="215">
        <v>1.482312379271104E-2</v>
      </c>
      <c r="G3974" s="132" t="str">
        <f ca="1">IFERROR(_xll.BQL($A3974, "cur_mkt_cap(currency=EUR)")/1000000, " ")</f>
        <v xml:space="preserve"> </v>
      </c>
      <c r="M3974" s="308"/>
      <c r="N3974" s="215">
        <f t="shared" si="152"/>
        <v>1.5739849777083321E-4</v>
      </c>
      <c r="O3974" s="172" t="str">
        <f>IFERROR(IF(VLOOKUP($C3974,'MSCI Database'!$C:$R,2, FALSE)="","",VLOOKUP($C3974,'MSCI Database'!$C:$R,2, FALSE)),"")</f>
        <v>Metals and Mining - Non-Precious Metals</v>
      </c>
      <c r="P3974" s="186" t="str">
        <f>IFERROR(IF(VLOOKUP($C3974,'MSCI Database'!$C:$R,3, FALSE)="","",VLOOKUP($C3974,'MSCI Database'!$C:$R,3, FALSE)),"")</f>
        <v>BB</v>
      </c>
      <c r="Q3974" s="164" t="str">
        <f>IFERROR(IF(VLOOKUP($C3974,'MSCI Database'!$C:$R,4, FALSE)="","",VLOOKUP($C3974,'MSCI Database'!$C:$R,4, FALSE)),"")</f>
        <v>0</v>
      </c>
      <c r="R3974" s="164">
        <f>IFERROR(IF(VLOOKUP($C3974,'MSCI Database'!$C:$R,5, FALSE)="","",VLOOKUP($C3974,'MSCI Database'!$C:$R,5, FALSE)),"")</f>
        <v>3</v>
      </c>
      <c r="S3974" s="164">
        <f>IFERROR(IF(VLOOKUP($C3974,'MSCI Database'!$C:$R,6, FALSE)="","",VLOOKUP($C3974,'MSCI Database'!$C:$R,6, FALSE)),"")</f>
        <v>2.7</v>
      </c>
      <c r="T3974" s="211">
        <f>IFERROR(IF(VLOOKUP($C3974,'MSCI Database'!$C:$R,7, FALSE)="","",VLOOKUP($C3974,'MSCI Database'!$C:$R,7, FALSE)),"")</f>
        <v>2.8</v>
      </c>
      <c r="U3974" s="164">
        <f>IFERROR(IF(VLOOKUP($C3974,'MSCI Database'!$C:$R,8, FALSE)="","",VLOOKUP($C3974,'MSCI Database'!$C:$R,8, FALSE)),"")</f>
        <v>2.6</v>
      </c>
      <c r="V3974" s="175">
        <f>IFERROR(IF(VLOOKUP($C3974,'MSCI Database'!$C:$R,9, FALSE)="","",VLOOKUP($C3974,'MSCI Database'!$C:$R,9, FALSE)),"")</f>
        <v>2.7</v>
      </c>
      <c r="W3974" s="165">
        <f t="shared" ca="1" si="153"/>
        <v>0</v>
      </c>
      <c r="X3974" s="236">
        <f>IFERROR(IF(VLOOKUP($C3974,'MSCI Database'!$C:$R,10, FALSE)="","",VLOOKUP($C3974,'MSCI Database'!$C:$R,10, FALSE)),"")</f>
        <v>112765088</v>
      </c>
      <c r="Y3974" s="133" t="str">
        <f>IFERROR(IF(VLOOKUP($C3974,'MSCI Database'!$C:$R,11, FALSE)="","",VLOOKUP($C3974,'MSCI Database'!$C:$R,11, FALSE)),"")</f>
        <v>2019</v>
      </c>
      <c r="Z3974" s="133" t="str">
        <f>IFERROR(IF(VLOOKUP($C3974,'MSCI Database'!$C:$R,12, FALSE)="","",VLOOKUP($C3974,'MSCI Database'!$C:$R,12, FALSE)),"")</f>
        <v>E.Segmt-Moderately High</v>
      </c>
      <c r="AA3974" s="202" t="str">
        <f>IFERROR(IF(VLOOKUP($C3974,'MSCI Database'!$C:$R,13, FALSE)="","",VLOOKUP($C3974,'MSCI Database'!$C:$R,13, FALSE)),"")</f>
        <v>Limited initiatives for carbon emissions and safety risk management</v>
      </c>
    </row>
    <row r="3975" spans="1:27" s="130" customFormat="1" ht="15" hidden="1" customHeight="1" outlineLevel="1">
      <c r="A3975" s="130" t="s">
        <v>4859</v>
      </c>
      <c r="B3975" s="130" t="s">
        <v>4860</v>
      </c>
      <c r="C3975" s="130" t="s">
        <v>4861</v>
      </c>
      <c r="D3975" s="130" t="s">
        <v>18678</v>
      </c>
      <c r="E3975" s="130" t="s">
        <v>18689</v>
      </c>
      <c r="F3975" s="215">
        <v>1.48206625564092E-2</v>
      </c>
      <c r="G3975" s="132" t="str">
        <f ca="1">IFERROR(_xll.BQL($A3975, "cur_mkt_cap(currency=EUR)")/1000000, " ")</f>
        <v xml:space="preserve"> </v>
      </c>
      <c r="M3975" s="308"/>
      <c r="N3975" s="215">
        <f t="shared" si="152"/>
        <v>1.5737236327300496E-4</v>
      </c>
      <c r="O3975" s="172" t="str">
        <f>IFERROR(IF(VLOOKUP($C3975,'MSCI Database'!$C:$R,2, FALSE)="","",VLOOKUP($C3975,'MSCI Database'!$C:$R,2, FALSE)),"")</f>
        <v>Software &amp; Services</v>
      </c>
      <c r="P3975" s="186" t="str">
        <f>IFERROR(IF(VLOOKUP($C3975,'MSCI Database'!$C:$R,3, FALSE)="","",VLOOKUP($C3975,'MSCI Database'!$C:$R,3, FALSE)),"")</f>
        <v>AA</v>
      </c>
      <c r="Q3975" s="164" t="str">
        <f>IFERROR(IF(VLOOKUP($C3975,'MSCI Database'!$C:$R,4, FALSE)="","",VLOOKUP($C3975,'MSCI Database'!$C:$R,4, FALSE)),"")</f>
        <v>0</v>
      </c>
      <c r="R3975" s="164">
        <f>IFERROR(IF(VLOOKUP($C3975,'MSCI Database'!$C:$R,5, FALSE)="","",VLOOKUP($C3975,'MSCI Database'!$C:$R,5, FALSE)),"")</f>
        <v>7.9</v>
      </c>
      <c r="S3975" s="164">
        <f>IFERROR(IF(VLOOKUP($C3975,'MSCI Database'!$C:$R,6, FALSE)="","",VLOOKUP($C3975,'MSCI Database'!$C:$R,6, FALSE)),"")</f>
        <v>6.8</v>
      </c>
      <c r="T3975" s="211">
        <f>IFERROR(IF(VLOOKUP($C3975,'MSCI Database'!$C:$R,7, FALSE)="","",VLOOKUP($C3975,'MSCI Database'!$C:$R,7, FALSE)),"")</f>
        <v>4.5</v>
      </c>
      <c r="U3975" s="164">
        <f>IFERROR(IF(VLOOKUP($C3975,'MSCI Database'!$C:$R,8, FALSE)="","",VLOOKUP($C3975,'MSCI Database'!$C:$R,8, FALSE)),"")</f>
        <v>5.2</v>
      </c>
      <c r="V3975" s="175">
        <f>IFERROR(IF(VLOOKUP($C3975,'MSCI Database'!$C:$R,9, FALSE)="","",VLOOKUP($C3975,'MSCI Database'!$C:$R,9, FALSE)),"")</f>
        <v>5.0999999999999996</v>
      </c>
      <c r="W3975" s="165">
        <f t="shared" ca="1" si="153"/>
        <v>0</v>
      </c>
      <c r="X3975" s="236">
        <f>IFERROR(IF(VLOOKUP($C3975,'MSCI Database'!$C:$R,10, FALSE)="","",VLOOKUP($C3975,'MSCI Database'!$C:$R,10, FALSE)),"")</f>
        <v>9726</v>
      </c>
      <c r="Y3975" s="133" t="str">
        <f>IFERROR(IF(VLOOKUP($C3975,'MSCI Database'!$C:$R,11, FALSE)="","",VLOOKUP($C3975,'MSCI Database'!$C:$R,11, FALSE)),"")</f>
        <v>2019</v>
      </c>
      <c r="Z3975" s="133" t="str">
        <f>IFERROR(IF(VLOOKUP($C3975,'MSCI Database'!$C:$R,12, FALSE)="","",VLOOKUP($C3975,'MSCI Database'!$C:$R,12, FALSE)),"")</f>
        <v>Reported</v>
      </c>
      <c r="AA3975" s="202" t="str">
        <f>IFERROR(IF(VLOOKUP($C3975,'MSCI Database'!$C:$R,13, FALSE)="","",VLOOKUP($C3975,'MSCI Database'!$C:$R,13, FALSE)),"")</f>
        <v>Strong employee management and data security initiatives</v>
      </c>
    </row>
    <row r="3976" spans="1:27" s="130" customFormat="1" ht="15" hidden="1" customHeight="1" outlineLevel="1">
      <c r="A3976" s="130" t="s">
        <v>8080</v>
      </c>
      <c r="B3976" s="130" t="s">
        <v>8081</v>
      </c>
      <c r="C3976" s="130" t="s">
        <v>8082</v>
      </c>
      <c r="D3976" s="130" t="s">
        <v>12128</v>
      </c>
      <c r="E3976" s="130" t="s">
        <v>18690</v>
      </c>
      <c r="F3976" s="215">
        <v>0.1150643512504749</v>
      </c>
      <c r="G3976" s="132" t="str">
        <f ca="1">IFERROR(_xll.BQL($A3976, "cur_mkt_cap(currency=EUR)")/1000000, " ")</f>
        <v xml:space="preserve"> </v>
      </c>
      <c r="M3976" s="308"/>
      <c r="N3976" s="215">
        <f t="shared" si="152"/>
        <v>1.2218042760127204E-3</v>
      </c>
      <c r="O3976" s="172" t="str">
        <f>IFERROR(IF(VLOOKUP($C3976,'MSCI Database'!$C:$R,2, FALSE)="","",VLOOKUP($C3976,'MSCI Database'!$C:$R,2, FALSE)),"")</f>
        <v>Telecommunication Services</v>
      </c>
      <c r="P3976" s="186" t="str">
        <f>IFERROR(IF(VLOOKUP($C3976,'MSCI Database'!$C:$R,3, FALSE)="","",VLOOKUP($C3976,'MSCI Database'!$C:$R,3, FALSE)),"")</f>
        <v>BB</v>
      </c>
      <c r="Q3976" s="164" t="str">
        <f>IFERROR(IF(VLOOKUP($C3976,'MSCI Database'!$C:$R,4, FALSE)="","",VLOOKUP($C3976,'MSCI Database'!$C:$R,4, FALSE)),"")</f>
        <v>0</v>
      </c>
      <c r="R3976" s="164">
        <f>IFERROR(IF(VLOOKUP($C3976,'MSCI Database'!$C:$R,5, FALSE)="","",VLOOKUP($C3976,'MSCI Database'!$C:$R,5, FALSE)),"")</f>
        <v>3.2</v>
      </c>
      <c r="S3976" s="164">
        <f>IFERROR(IF(VLOOKUP($C3976,'MSCI Database'!$C:$R,6, FALSE)="","",VLOOKUP($C3976,'MSCI Database'!$C:$R,6, FALSE)),"")</f>
        <v>9.1999999999999993</v>
      </c>
      <c r="T3976" s="211">
        <f>IFERROR(IF(VLOOKUP($C3976,'MSCI Database'!$C:$R,7, FALSE)="","",VLOOKUP($C3976,'MSCI Database'!$C:$R,7, FALSE)),"")</f>
        <v>4.8</v>
      </c>
      <c r="U3976" s="164">
        <f>IFERROR(IF(VLOOKUP($C3976,'MSCI Database'!$C:$R,8, FALSE)="","",VLOOKUP($C3976,'MSCI Database'!$C:$R,8, FALSE)),"")</f>
        <v>3</v>
      </c>
      <c r="V3976" s="175">
        <f>IFERROR(IF(VLOOKUP($C3976,'MSCI Database'!$C:$R,9, FALSE)="","",VLOOKUP($C3976,'MSCI Database'!$C:$R,9, FALSE)),"")</f>
        <v>4.3</v>
      </c>
      <c r="W3976" s="165">
        <f t="shared" ca="1" si="153"/>
        <v>0</v>
      </c>
      <c r="X3976" s="236">
        <f>IFERROR(IF(VLOOKUP($C3976,'MSCI Database'!$C:$R,10, FALSE)="","",VLOOKUP($C3976,'MSCI Database'!$C:$R,10, FALSE)),"")</f>
        <v>1430905</v>
      </c>
      <c r="Y3976" s="133" t="str">
        <f>IFERROR(IF(VLOOKUP($C3976,'MSCI Database'!$C:$R,11, FALSE)="","",VLOOKUP($C3976,'MSCI Database'!$C:$R,11, FALSE)),"")</f>
        <v>2019</v>
      </c>
      <c r="Z3976" s="133" t="str">
        <f>IFERROR(IF(VLOOKUP($C3976,'MSCI Database'!$C:$R,12, FALSE)="","",VLOOKUP($C3976,'MSCI Database'!$C:$R,12, FALSE)),"")</f>
        <v>Reported</v>
      </c>
      <c r="AA3976" s="202" t="str">
        <f>IFERROR(IF(VLOOKUP($C3976,'MSCI Database'!$C:$R,13, FALSE)="","",VLOOKUP($C3976,'MSCI Database'!$C:$R,13, FALSE)),"")</f>
        <v>Labor management policies and ownership structure under focus post the merger with Sprint</v>
      </c>
    </row>
    <row r="3977" spans="1:27" s="130" customFormat="1" ht="15" hidden="1" customHeight="1" outlineLevel="1">
      <c r="A3977" s="130" t="s">
        <v>2869</v>
      </c>
      <c r="B3977" s="130" t="s">
        <v>2870</v>
      </c>
      <c r="C3977" s="130" t="s">
        <v>2871</v>
      </c>
      <c r="D3977" s="130" t="s">
        <v>18675</v>
      </c>
      <c r="E3977" s="130" t="s">
        <v>18688</v>
      </c>
      <c r="F3977" s="215">
        <v>1.474302525658585E-2</v>
      </c>
      <c r="G3977" s="132" t="str">
        <f ca="1">IFERROR(_xll.BQL($A3977, "cur_mkt_cap(currency=EUR)")/1000000, " ")</f>
        <v xml:space="preserve"> </v>
      </c>
      <c r="M3977" s="308"/>
      <c r="N3977" s="215">
        <f t="shared" si="152"/>
        <v>1.5654797601603635E-4</v>
      </c>
      <c r="O3977" s="172" t="str">
        <f>IFERROR(IF(VLOOKUP($C3977,'MSCI Database'!$C:$R,2, FALSE)="","",VLOOKUP($C3977,'MSCI Database'!$C:$R,2, FALSE)),"")</f>
        <v>Banks</v>
      </c>
      <c r="P3977" s="186" t="str">
        <f>IFERROR(IF(VLOOKUP($C3977,'MSCI Database'!$C:$R,3, FALSE)="","",VLOOKUP($C3977,'MSCI Database'!$C:$R,3, FALSE)),"")</f>
        <v>AA</v>
      </c>
      <c r="Q3977" s="164" t="str">
        <f>IFERROR(IF(VLOOKUP($C3977,'MSCI Database'!$C:$R,4, FALSE)="","",VLOOKUP($C3977,'MSCI Database'!$C:$R,4, FALSE)),"")</f>
        <v>0</v>
      </c>
      <c r="R3977" s="164">
        <f>IFERROR(IF(VLOOKUP($C3977,'MSCI Database'!$C:$R,5, FALSE)="","",VLOOKUP($C3977,'MSCI Database'!$C:$R,5, FALSE)),"")</f>
        <v>8.3000000000000007</v>
      </c>
      <c r="S3977" s="164">
        <f>IFERROR(IF(VLOOKUP($C3977,'MSCI Database'!$C:$R,6, FALSE)="","",VLOOKUP($C3977,'MSCI Database'!$C:$R,6, FALSE)),"")</f>
        <v>4.9000000000000004</v>
      </c>
      <c r="T3977" s="211">
        <f>IFERROR(IF(VLOOKUP($C3977,'MSCI Database'!$C:$R,7, FALSE)="","",VLOOKUP($C3977,'MSCI Database'!$C:$R,7, FALSE)),"")</f>
        <v>4.4000000000000004</v>
      </c>
      <c r="U3977" s="164">
        <f>IFERROR(IF(VLOOKUP($C3977,'MSCI Database'!$C:$R,8, FALSE)="","",VLOOKUP($C3977,'MSCI Database'!$C:$R,8, FALSE)),"")</f>
        <v>5.5</v>
      </c>
      <c r="V3977" s="175">
        <f>IFERROR(IF(VLOOKUP($C3977,'MSCI Database'!$C:$R,9, FALSE)="","",VLOOKUP($C3977,'MSCI Database'!$C:$R,9, FALSE)),"")</f>
        <v>4.8</v>
      </c>
      <c r="W3977" s="165">
        <f t="shared" ca="1" si="153"/>
        <v>0</v>
      </c>
      <c r="X3977" s="236">
        <f>IFERROR(IF(VLOOKUP($C3977,'MSCI Database'!$C:$R,10, FALSE)="","",VLOOKUP($C3977,'MSCI Database'!$C:$R,10, FALSE)),"")</f>
        <v>65433</v>
      </c>
      <c r="Y3977" s="133" t="str">
        <f>IFERROR(IF(VLOOKUP($C3977,'MSCI Database'!$C:$R,11, FALSE)="","",VLOOKUP($C3977,'MSCI Database'!$C:$R,11, FALSE)),"")</f>
        <v>2019</v>
      </c>
      <c r="Z3977" s="133" t="str">
        <f>IFERROR(IF(VLOOKUP($C3977,'MSCI Database'!$C:$R,12, FALSE)="","",VLOOKUP($C3977,'MSCI Database'!$C:$R,12, FALSE)),"")</f>
        <v>Reported</v>
      </c>
      <c r="AA3977" s="202" t="str">
        <f>IFERROR(IF(VLOOKUP($C3977,'MSCI Database'!$C:$R,13, FALSE)="","",VLOOKUP($C3977,'MSCI Database'!$C:$R,13, FALSE)),"")</f>
        <v>Strong corporate governance relative to peers, however, employee attrition remains high</v>
      </c>
    </row>
    <row r="3978" spans="1:27" s="130" customFormat="1" ht="15" hidden="1" customHeight="1" outlineLevel="1">
      <c r="A3978" s="130" t="s">
        <v>1274</v>
      </c>
      <c r="B3978" s="130" t="s">
        <v>1275</v>
      </c>
      <c r="C3978" s="130" t="s">
        <v>1276</v>
      </c>
      <c r="D3978" s="130" t="s">
        <v>18681</v>
      </c>
      <c r="E3978" s="130" t="s">
        <v>18688</v>
      </c>
      <c r="F3978" s="215">
        <v>0.1146015026063601</v>
      </c>
      <c r="G3978" s="132" t="str">
        <f ca="1">IFERROR(_xll.BQL($A3978, "cur_mkt_cap(currency=EUR)")/1000000, " ")</f>
        <v xml:space="preserve"> </v>
      </c>
      <c r="M3978" s="308"/>
      <c r="N3978" s="215">
        <f t="shared" si="152"/>
        <v>1.2168895439833786E-3</v>
      </c>
      <c r="O3978" s="172" t="str">
        <f>IFERROR(IF(VLOOKUP($C3978,'MSCI Database'!$C:$R,2, FALSE)="","",VLOOKUP($C3978,'MSCI Database'!$C:$R,2, FALSE)),"")</f>
        <v>Property &amp; Casualty Insurance</v>
      </c>
      <c r="P3978" s="186" t="str">
        <f>IFERROR(IF(VLOOKUP($C3978,'MSCI Database'!$C:$R,3, FALSE)="","",VLOOKUP($C3978,'MSCI Database'!$C:$R,3, FALSE)),"")</f>
        <v>BBB</v>
      </c>
      <c r="Q3978" s="164" t="str">
        <f>IFERROR(IF(VLOOKUP($C3978,'MSCI Database'!$C:$R,4, FALSE)="","",VLOOKUP($C3978,'MSCI Database'!$C:$R,4, FALSE)),"")</f>
        <v>0</v>
      </c>
      <c r="R3978" s="164">
        <f>IFERROR(IF(VLOOKUP($C3978,'MSCI Database'!$C:$R,5, FALSE)="","",VLOOKUP($C3978,'MSCI Database'!$C:$R,5, FALSE)),"")</f>
        <v>5.5</v>
      </c>
      <c r="S3978" s="164">
        <f>IFERROR(IF(VLOOKUP($C3978,'MSCI Database'!$C:$R,6, FALSE)="","",VLOOKUP($C3978,'MSCI Database'!$C:$R,6, FALSE)),"")</f>
        <v>6.4</v>
      </c>
      <c r="T3978" s="211">
        <f>IFERROR(IF(VLOOKUP($C3978,'MSCI Database'!$C:$R,7, FALSE)="","",VLOOKUP($C3978,'MSCI Database'!$C:$R,7, FALSE)),"")</f>
        <v>4.0999999999999996</v>
      </c>
      <c r="U3978" s="164">
        <f>IFERROR(IF(VLOOKUP($C3978,'MSCI Database'!$C:$R,8, FALSE)="","",VLOOKUP($C3978,'MSCI Database'!$C:$R,8, FALSE)),"")</f>
        <v>3.7</v>
      </c>
      <c r="V3978" s="175">
        <f>IFERROR(IF(VLOOKUP($C3978,'MSCI Database'!$C:$R,9, FALSE)="","",VLOOKUP($C3978,'MSCI Database'!$C:$R,9, FALSE)),"")</f>
        <v>4.4000000000000004</v>
      </c>
      <c r="W3978" s="165">
        <f t="shared" ca="1" si="153"/>
        <v>0</v>
      </c>
      <c r="X3978" s="236">
        <f>IFERROR(IF(VLOOKUP($C3978,'MSCI Database'!$C:$R,10, FALSE)="","",VLOOKUP($C3978,'MSCI Database'!$C:$R,10, FALSE)),"")</f>
        <v>70625</v>
      </c>
      <c r="Y3978" s="133" t="str">
        <f>IFERROR(IF(VLOOKUP($C3978,'MSCI Database'!$C:$R,11, FALSE)="","",VLOOKUP($C3978,'MSCI Database'!$C:$R,11, FALSE)),"")</f>
        <v>2019</v>
      </c>
      <c r="Z3978" s="133" t="str">
        <f>IFERROR(IF(VLOOKUP($C3978,'MSCI Database'!$C:$R,12, FALSE)="","",VLOOKUP($C3978,'MSCI Database'!$C:$R,12, FALSE)),"")</f>
        <v>Reported</v>
      </c>
      <c r="AA3978" s="202" t="str">
        <f>IFERROR(IF(VLOOKUP($C3978,'MSCI Database'!$C:$R,13, FALSE)="","",VLOOKUP($C3978,'MSCI Database'!$C:$R,13, FALSE)),"")</f>
        <v>Strong data privacy measures and ESG integration; corporate governance challenges persist</v>
      </c>
    </row>
    <row r="3979" spans="1:27" s="130" customFormat="1" ht="15" hidden="1" customHeight="1" outlineLevel="1">
      <c r="A3979" s="130" t="s">
        <v>8464</v>
      </c>
      <c r="B3979" s="130" t="s">
        <v>8465</v>
      </c>
      <c r="C3979" s="130" t="s">
        <v>8466</v>
      </c>
      <c r="D3979" s="130" t="s">
        <v>18703</v>
      </c>
      <c r="E3979" s="130" t="s">
        <v>18682</v>
      </c>
      <c r="F3979" s="215">
        <v>7.6946845952895237E-3</v>
      </c>
      <c r="G3979" s="132" t="str">
        <f ca="1">IFERROR(_xll.BQL($A3979, "cur_mkt_cap(currency=EUR)")/1000000, " ")</f>
        <v xml:space="preserve"> </v>
      </c>
      <c r="M3979" s="308"/>
      <c r="N3979" s="215">
        <f t="shared" si="152"/>
        <v>8.1705571177547037E-5</v>
      </c>
      <c r="O3979" s="172" t="str">
        <f>IFERROR(IF(VLOOKUP($C3979,'MSCI Database'!$C:$R,2, FALSE)="","",VLOOKUP($C3979,'MSCI Database'!$C:$R,2, FALSE)),"")</f>
        <v>Retail - Consumer Discretionary</v>
      </c>
      <c r="P3979" s="186" t="str">
        <f>IFERROR(IF(VLOOKUP($C3979,'MSCI Database'!$C:$R,3, FALSE)="","",VLOOKUP($C3979,'MSCI Database'!$C:$R,3, FALSE)),"")</f>
        <v>AA</v>
      </c>
      <c r="Q3979" s="164" t="str">
        <f>IFERROR(IF(VLOOKUP($C3979,'MSCI Database'!$C:$R,4, FALSE)="","",VLOOKUP($C3979,'MSCI Database'!$C:$R,4, FALSE)),"")</f>
        <v>0</v>
      </c>
      <c r="R3979" s="164">
        <f>IFERROR(IF(VLOOKUP($C3979,'MSCI Database'!$C:$R,5, FALSE)="","",VLOOKUP($C3979,'MSCI Database'!$C:$R,5, FALSE)),"")</f>
        <v>8.5</v>
      </c>
      <c r="S3979" s="164">
        <f>IFERROR(IF(VLOOKUP($C3979,'MSCI Database'!$C:$R,6, FALSE)="","",VLOOKUP($C3979,'MSCI Database'!$C:$R,6, FALSE)),"")</f>
        <v>8.6999999999999993</v>
      </c>
      <c r="T3979" s="211">
        <f>IFERROR(IF(VLOOKUP($C3979,'MSCI Database'!$C:$R,7, FALSE)="","",VLOOKUP($C3979,'MSCI Database'!$C:$R,7, FALSE)),"")</f>
        <v>4.7</v>
      </c>
      <c r="U3979" s="164">
        <f>IFERROR(IF(VLOOKUP($C3979,'MSCI Database'!$C:$R,8, FALSE)="","",VLOOKUP($C3979,'MSCI Database'!$C:$R,8, FALSE)),"")</f>
        <v>6.5</v>
      </c>
      <c r="V3979" s="175">
        <f>IFERROR(IF(VLOOKUP($C3979,'MSCI Database'!$C:$R,9, FALSE)="","",VLOOKUP($C3979,'MSCI Database'!$C:$R,9, FALSE)),"")</f>
        <v>5.9</v>
      </c>
      <c r="W3979" s="165">
        <f t="shared" ca="1" si="153"/>
        <v>0</v>
      </c>
      <c r="X3979" s="236">
        <f>IFERROR(IF(VLOOKUP($C3979,'MSCI Database'!$C:$R,10, FALSE)="","",VLOOKUP($C3979,'MSCI Database'!$C:$R,10, FALSE)),"")</f>
        <v>536561</v>
      </c>
      <c r="Y3979" s="133" t="str">
        <f>IFERROR(IF(VLOOKUP($C3979,'MSCI Database'!$C:$R,11, FALSE)="","",VLOOKUP($C3979,'MSCI Database'!$C:$R,11, FALSE)),"")</f>
        <v>2019</v>
      </c>
      <c r="Z3979" s="133" t="str">
        <f>IFERROR(IF(VLOOKUP($C3979,'MSCI Database'!$C:$R,12, FALSE)="","",VLOOKUP($C3979,'MSCI Database'!$C:$R,12, FALSE)),"")</f>
        <v>Reported</v>
      </c>
      <c r="AA3979" s="202" t="str">
        <f>IFERROR(IF(VLOOKUP($C3979,'MSCI Database'!$C:$R,13, FALSE)="","",VLOOKUP($C3979,'MSCI Database'!$C:$R,13, FALSE)),"")</f>
        <v>Strong governance performance helps uphold industry leading position</v>
      </c>
    </row>
    <row r="3980" spans="1:27" s="130" customFormat="1" ht="15" hidden="1" customHeight="1" outlineLevel="1">
      <c r="A3980" s="130" t="s">
        <v>1424</v>
      </c>
      <c r="B3980" s="130" t="s">
        <v>1425</v>
      </c>
      <c r="C3980" s="130" t="s">
        <v>1426</v>
      </c>
      <c r="D3980" s="130" t="s">
        <v>18678</v>
      </c>
      <c r="E3980" s="130" t="s">
        <v>18688</v>
      </c>
      <c r="F3980" s="215">
        <v>1.6968371408242401E-2</v>
      </c>
      <c r="G3980" s="132" t="str">
        <f ca="1">IFERROR(_xll.BQL($A3980, "cur_mkt_cap(currency=EUR)")/1000000, " ")</f>
        <v xml:space="preserve"> </v>
      </c>
      <c r="M3980" s="308"/>
      <c r="N3980" s="215">
        <f t="shared" si="152"/>
        <v>1.8017768768741039E-4</v>
      </c>
      <c r="O3980" s="172" t="str">
        <f>IFERROR(IF(VLOOKUP($C3980,'MSCI Database'!$C:$R,2, FALSE)="","",VLOOKUP($C3980,'MSCI Database'!$C:$R,2, FALSE)),"")</f>
        <v>Banks</v>
      </c>
      <c r="P3980" s="186" t="str">
        <f>IFERROR(IF(VLOOKUP($C3980,'MSCI Database'!$C:$R,3, FALSE)="","",VLOOKUP($C3980,'MSCI Database'!$C:$R,3, FALSE)),"")</f>
        <v>A</v>
      </c>
      <c r="Q3980" s="164" t="str">
        <f>IFERROR(IF(VLOOKUP($C3980,'MSCI Database'!$C:$R,4, FALSE)="","",VLOOKUP($C3980,'MSCI Database'!$C:$R,4, FALSE)),"")</f>
        <v>0</v>
      </c>
      <c r="R3980" s="164">
        <f>IFERROR(IF(VLOOKUP($C3980,'MSCI Database'!$C:$R,5, FALSE)="","",VLOOKUP($C3980,'MSCI Database'!$C:$R,5, FALSE)),"")</f>
        <v>6.5</v>
      </c>
      <c r="S3980" s="164">
        <f>IFERROR(IF(VLOOKUP($C3980,'MSCI Database'!$C:$R,6, FALSE)="","",VLOOKUP($C3980,'MSCI Database'!$C:$R,6, FALSE)),"")</f>
        <v>6</v>
      </c>
      <c r="T3980" s="211">
        <f>IFERROR(IF(VLOOKUP($C3980,'MSCI Database'!$C:$R,7, FALSE)="","",VLOOKUP($C3980,'MSCI Database'!$C:$R,7, FALSE)),"")</f>
        <v>4.4000000000000004</v>
      </c>
      <c r="U3980" s="164">
        <f>IFERROR(IF(VLOOKUP($C3980,'MSCI Database'!$C:$R,8, FALSE)="","",VLOOKUP($C3980,'MSCI Database'!$C:$R,8, FALSE)),"")</f>
        <v>4.5999999999999996</v>
      </c>
      <c r="V3980" s="175">
        <f>IFERROR(IF(VLOOKUP($C3980,'MSCI Database'!$C:$R,9, FALSE)="","",VLOOKUP($C3980,'MSCI Database'!$C:$R,9, FALSE)),"")</f>
        <v>4.7</v>
      </c>
      <c r="W3980" s="165">
        <f t="shared" ca="1" si="153"/>
        <v>0</v>
      </c>
      <c r="X3980" s="236">
        <f>IFERROR(IF(VLOOKUP($C3980,'MSCI Database'!$C:$R,10, FALSE)="","",VLOOKUP($C3980,'MSCI Database'!$C:$R,10, FALSE)),"")</f>
        <v>312536</v>
      </c>
      <c r="Y3980" s="133" t="str">
        <f>IFERROR(IF(VLOOKUP($C3980,'MSCI Database'!$C:$R,11, FALSE)="","",VLOOKUP($C3980,'MSCI Database'!$C:$R,11, FALSE)),"")</f>
        <v>2019</v>
      </c>
      <c r="Z3980" s="133" t="str">
        <f>IFERROR(IF(VLOOKUP($C3980,'MSCI Database'!$C:$R,12, FALSE)="","",VLOOKUP($C3980,'MSCI Database'!$C:$R,12, FALSE)),"")</f>
        <v>E.Segmt-Moderately Low</v>
      </c>
      <c r="AA3980" s="202" t="str">
        <f>IFERROR(IF(VLOOKUP($C3980,'MSCI Database'!$C:$R,13, FALSE)="","",VLOOKUP($C3980,'MSCI Database'!$C:$R,13, FALSE)),"")</f>
        <v>Weak consumer protection practices; expanding green financing portfolio</v>
      </c>
    </row>
    <row r="3981" spans="1:27" s="130" customFormat="1" ht="15" hidden="1" customHeight="1" outlineLevel="1">
      <c r="A3981" s="130" t="s">
        <v>7008</v>
      </c>
      <c r="B3981" s="130" t="s">
        <v>7009</v>
      </c>
      <c r="C3981" s="130" t="s">
        <v>7010</v>
      </c>
      <c r="D3981" s="130" t="s">
        <v>12128</v>
      </c>
      <c r="E3981" s="130" t="s">
        <v>18673</v>
      </c>
      <c r="F3981" s="215">
        <v>0.1125971708307673</v>
      </c>
      <c r="G3981" s="132" t="str">
        <f ca="1">IFERROR(_xll.BQL($A3981, "cur_mkt_cap(currency=EUR)")/1000000, " ")</f>
        <v xml:space="preserve"> </v>
      </c>
      <c r="M3981" s="308"/>
      <c r="N3981" s="215">
        <f t="shared" si="152"/>
        <v>1.1956066609066156E-3</v>
      </c>
      <c r="O3981" s="172" t="str">
        <f>IFERROR(IF(VLOOKUP($C3981,'MSCI Database'!$C:$R,2, FALSE)="","",VLOOKUP($C3981,'MSCI Database'!$C:$R,2, FALSE)),"")</f>
        <v>Air Freight &amp; Logistics</v>
      </c>
      <c r="P3981" s="186" t="str">
        <f>IFERROR(IF(VLOOKUP($C3981,'MSCI Database'!$C:$R,3, FALSE)="","",VLOOKUP($C3981,'MSCI Database'!$C:$R,3, FALSE)),"")</f>
        <v>BBB</v>
      </c>
      <c r="Q3981" s="164" t="str">
        <f>IFERROR(IF(VLOOKUP($C3981,'MSCI Database'!$C:$R,4, FALSE)="","",VLOOKUP($C3981,'MSCI Database'!$C:$R,4, FALSE)),"")</f>
        <v>1</v>
      </c>
      <c r="R3981" s="164">
        <f>IFERROR(IF(VLOOKUP($C3981,'MSCI Database'!$C:$R,5, FALSE)="","",VLOOKUP($C3981,'MSCI Database'!$C:$R,5, FALSE)),"")</f>
        <v>5</v>
      </c>
      <c r="S3981" s="164">
        <f>IFERROR(IF(VLOOKUP($C3981,'MSCI Database'!$C:$R,6, FALSE)="","",VLOOKUP($C3981,'MSCI Database'!$C:$R,6, FALSE)),"")</f>
        <v>9</v>
      </c>
      <c r="T3981" s="211">
        <f>IFERROR(IF(VLOOKUP($C3981,'MSCI Database'!$C:$R,7, FALSE)="","",VLOOKUP($C3981,'MSCI Database'!$C:$R,7, FALSE)),"")</f>
        <v>1.5</v>
      </c>
      <c r="U3981" s="164">
        <f>IFERROR(IF(VLOOKUP($C3981,'MSCI Database'!$C:$R,8, FALSE)="","",VLOOKUP($C3981,'MSCI Database'!$C:$R,8, FALSE)),"")</f>
        <v>5.6</v>
      </c>
      <c r="V3981" s="175">
        <f>IFERROR(IF(VLOOKUP($C3981,'MSCI Database'!$C:$R,9, FALSE)="","",VLOOKUP($C3981,'MSCI Database'!$C:$R,9, FALSE)),"")</f>
        <v>4.9000000000000004</v>
      </c>
      <c r="W3981" s="165">
        <f t="shared" ca="1" si="153"/>
        <v>0</v>
      </c>
      <c r="X3981" s="236">
        <f>IFERROR(IF(VLOOKUP($C3981,'MSCI Database'!$C:$R,10, FALSE)="","",VLOOKUP($C3981,'MSCI Database'!$C:$R,10, FALSE)),"")</f>
        <v>16402161</v>
      </c>
      <c r="Y3981" s="133" t="str">
        <f>IFERROR(IF(VLOOKUP($C3981,'MSCI Database'!$C:$R,11, FALSE)="","",VLOOKUP($C3981,'MSCI Database'!$C:$R,11, FALSE)),"")</f>
        <v>2019</v>
      </c>
      <c r="Z3981" s="133" t="str">
        <f>IFERROR(IF(VLOOKUP($C3981,'MSCI Database'!$C:$R,12, FALSE)="","",VLOOKUP($C3981,'MSCI Database'!$C:$R,12, FALSE)),"")</f>
        <v>Reported</v>
      </c>
      <c r="AA3981" s="202" t="str">
        <f>IFERROR(IF(VLOOKUP($C3981,'MSCI Database'!$C:$R,13, FALSE)="","",VLOOKUP($C3981,'MSCI Database'!$C:$R,13, FALSE)),"")</f>
        <v>Improved board structure and strong carbon strategy, but labor risks persist with employee lawsuits</v>
      </c>
    </row>
    <row r="3982" spans="1:27" s="130" customFormat="1" ht="15" hidden="1" customHeight="1" outlineLevel="1">
      <c r="A3982" s="130" t="s">
        <v>6457</v>
      </c>
      <c r="B3982" s="130" t="s">
        <v>6458</v>
      </c>
      <c r="C3982" s="130" t="s">
        <v>6459</v>
      </c>
      <c r="D3982" s="130" t="s">
        <v>12128</v>
      </c>
      <c r="E3982" s="130" t="s">
        <v>12133</v>
      </c>
      <c r="F3982" s="215">
        <v>0.1123090049502945</v>
      </c>
      <c r="G3982" s="132" t="str">
        <f ca="1">IFERROR(_xll.BQL($A3982, "cur_mkt_cap(currency=EUR)")/1000000, " ")</f>
        <v xml:space="preserve"> </v>
      </c>
      <c r="M3982" s="308"/>
      <c r="N3982" s="215">
        <f t="shared" si="152"/>
        <v>1.1925467878778596E-3</v>
      </c>
      <c r="O3982" s="172" t="str">
        <f>IFERROR(IF(VLOOKUP($C3982,'MSCI Database'!$C:$R,2, FALSE)="","",VLOOKUP($C3982,'MSCI Database'!$C:$R,2, FALSE)),"")</f>
        <v>Health Care Equipment &amp; Supplies</v>
      </c>
      <c r="P3982" s="186" t="str">
        <f>IFERROR(IF(VLOOKUP($C3982,'MSCI Database'!$C:$R,3, FALSE)="","",VLOOKUP($C3982,'MSCI Database'!$C:$R,3, FALSE)),"")</f>
        <v>A</v>
      </c>
      <c r="Q3982" s="164" t="str">
        <f>IFERROR(IF(VLOOKUP($C3982,'MSCI Database'!$C:$R,4, FALSE)="","",VLOOKUP($C3982,'MSCI Database'!$C:$R,4, FALSE)),"")</f>
        <v>1</v>
      </c>
      <c r="R3982" s="164">
        <f>IFERROR(IF(VLOOKUP($C3982,'MSCI Database'!$C:$R,5, FALSE)="","",VLOOKUP($C3982,'MSCI Database'!$C:$R,5, FALSE)),"")</f>
        <v>6</v>
      </c>
      <c r="S3982" s="164">
        <f>IFERROR(IF(VLOOKUP($C3982,'MSCI Database'!$C:$R,6, FALSE)="","",VLOOKUP($C3982,'MSCI Database'!$C:$R,6, FALSE)),"")</f>
        <v>10</v>
      </c>
      <c r="T3982" s="211">
        <f>IFERROR(IF(VLOOKUP($C3982,'MSCI Database'!$C:$R,7, FALSE)="","",VLOOKUP($C3982,'MSCI Database'!$C:$R,7, FALSE)),"")</f>
        <v>4.5999999999999996</v>
      </c>
      <c r="U3982" s="164">
        <f>IFERROR(IF(VLOOKUP($C3982,'MSCI Database'!$C:$R,8, FALSE)="","",VLOOKUP($C3982,'MSCI Database'!$C:$R,8, FALSE)),"")</f>
        <v>5.6</v>
      </c>
      <c r="V3982" s="175">
        <f>IFERROR(IF(VLOOKUP($C3982,'MSCI Database'!$C:$R,9, FALSE)="","",VLOOKUP($C3982,'MSCI Database'!$C:$R,9, FALSE)),"")</f>
        <v>5.3</v>
      </c>
      <c r="W3982" s="165">
        <f t="shared" ca="1" si="153"/>
        <v>0</v>
      </c>
      <c r="X3982" s="236">
        <f>IFERROR(IF(VLOOKUP($C3982,'MSCI Database'!$C:$R,10, FALSE)="","",VLOOKUP($C3982,'MSCI Database'!$C:$R,10, FALSE)),"")</f>
        <v>359570</v>
      </c>
      <c r="Y3982" s="133" t="str">
        <f>IFERROR(IF(VLOOKUP($C3982,'MSCI Database'!$C:$R,11, FALSE)="","",VLOOKUP($C3982,'MSCI Database'!$C:$R,11, FALSE)),"")</f>
        <v>2019</v>
      </c>
      <c r="Z3982" s="133" t="str">
        <f>IFERROR(IF(VLOOKUP($C3982,'MSCI Database'!$C:$R,12, FALSE)="","",VLOOKUP($C3982,'MSCI Database'!$C:$R,12, FALSE)),"")</f>
        <v>Reported</v>
      </c>
      <c r="AA3982" s="202" t="str">
        <f>IFERROR(IF(VLOOKUP($C3982,'MSCI Database'!$C:$R,13, FALSE)="","",VLOOKUP($C3982,'MSCI Database'!$C:$R,13, FALSE)),"")</f>
        <v>Improved ethical compliance efforts; product quality concerns persist</v>
      </c>
    </row>
    <row r="3983" spans="1:27" s="130" customFormat="1" ht="15" hidden="1" customHeight="1" outlineLevel="1">
      <c r="A3983" s="130" t="s">
        <v>1365</v>
      </c>
      <c r="B3983" s="130" t="s">
        <v>1366</v>
      </c>
      <c r="C3983" s="130" t="s">
        <v>1367</v>
      </c>
      <c r="D3983" s="130" t="s">
        <v>18678</v>
      </c>
      <c r="E3983" s="130" t="s">
        <v>18704</v>
      </c>
      <c r="F3983" s="215">
        <v>1.7384255329465359E-2</v>
      </c>
      <c r="G3983" s="132" t="str">
        <f ca="1">IFERROR(_xll.BQL($A3983, "cur_mkt_cap(currency=EUR)")/1000000, " ")</f>
        <v xml:space="preserve"> </v>
      </c>
      <c r="M3983" s="308"/>
      <c r="N3983" s="215">
        <f t="shared" si="152"/>
        <v>1.8459372747517262E-4</v>
      </c>
      <c r="O3983" s="172" t="str">
        <f>IFERROR(IF(VLOOKUP($C3983,'MSCI Database'!$C:$R,2, FALSE)="","",VLOOKUP($C3983,'MSCI Database'!$C:$R,2, FALSE)),"")</f>
        <v>Real Estate Development &amp; Diversified Activities</v>
      </c>
      <c r="P3983" s="186" t="str">
        <f>IFERROR(IF(VLOOKUP($C3983,'MSCI Database'!$C:$R,3, FALSE)="","",VLOOKUP($C3983,'MSCI Database'!$C:$R,3, FALSE)),"")</f>
        <v>BBB</v>
      </c>
      <c r="Q3983" s="164" t="str">
        <f>IFERROR(IF(VLOOKUP($C3983,'MSCI Database'!$C:$R,4, FALSE)="","",VLOOKUP($C3983,'MSCI Database'!$C:$R,4, FALSE)),"")</f>
        <v>0</v>
      </c>
      <c r="R3983" s="164">
        <f>IFERROR(IF(VLOOKUP($C3983,'MSCI Database'!$C:$R,5, FALSE)="","",VLOOKUP($C3983,'MSCI Database'!$C:$R,5, FALSE)),"")</f>
        <v>5.0999999999999996</v>
      </c>
      <c r="S3983" s="164">
        <f>IFERROR(IF(VLOOKUP($C3983,'MSCI Database'!$C:$R,6, FALSE)="","",VLOOKUP($C3983,'MSCI Database'!$C:$R,6, FALSE)),"")</f>
        <v>6.3</v>
      </c>
      <c r="T3983" s="211">
        <f>IFERROR(IF(VLOOKUP($C3983,'MSCI Database'!$C:$R,7, FALSE)="","",VLOOKUP($C3983,'MSCI Database'!$C:$R,7, FALSE)),"")</f>
        <v>2.6</v>
      </c>
      <c r="U3983" s="164">
        <f>IFERROR(IF(VLOOKUP($C3983,'MSCI Database'!$C:$R,8, FALSE)="","",VLOOKUP($C3983,'MSCI Database'!$C:$R,8, FALSE)),"")</f>
        <v>5.2</v>
      </c>
      <c r="V3983" s="175">
        <f>IFERROR(IF(VLOOKUP($C3983,'MSCI Database'!$C:$R,9, FALSE)="","",VLOOKUP($C3983,'MSCI Database'!$C:$R,9, FALSE)),"")</f>
        <v>4.5</v>
      </c>
      <c r="W3983" s="165">
        <f t="shared" ca="1" si="153"/>
        <v>0</v>
      </c>
      <c r="X3983" s="236">
        <f>IFERROR(IF(VLOOKUP($C3983,'MSCI Database'!$C:$R,10, FALSE)="","",VLOOKUP($C3983,'MSCI Database'!$C:$R,10, FALSE)),"")</f>
        <v>23074</v>
      </c>
      <c r="Y3983" s="133" t="str">
        <f>IFERROR(IF(VLOOKUP($C3983,'MSCI Database'!$C:$R,11, FALSE)="","",VLOOKUP($C3983,'MSCI Database'!$C:$R,11, FALSE)),"")</f>
        <v>2019</v>
      </c>
      <c r="Z3983" s="133" t="str">
        <f>IFERROR(IF(VLOOKUP($C3983,'MSCI Database'!$C:$R,12, FALSE)="","",VLOOKUP($C3983,'MSCI Database'!$C:$R,12, FALSE)),"")</f>
        <v>Reported</v>
      </c>
      <c r="AA3983" s="202" t="str">
        <f>IFERROR(IF(VLOOKUP($C3983,'MSCI Database'!$C:$R,13, FALSE)="","",VLOOKUP($C3983,'MSCI Database'!$C:$R,13, FALSE)),"")</f>
        <v>Strong corporate governance, but relatively weak business ethics and construction quality strategies</v>
      </c>
    </row>
    <row r="3984" spans="1:27" s="130" customFormat="1" ht="15" hidden="1" customHeight="1" outlineLevel="1">
      <c r="A3984" s="130" t="s">
        <v>6879</v>
      </c>
      <c r="B3984" s="130" t="s">
        <v>6880</v>
      </c>
      <c r="C3984" s="130" t="s">
        <v>6881</v>
      </c>
      <c r="D3984" s="130" t="s">
        <v>12128</v>
      </c>
      <c r="E3984" s="130" t="s">
        <v>100</v>
      </c>
      <c r="F3984" s="215">
        <v>0.1115806276078944</v>
      </c>
      <c r="G3984" s="132" t="str">
        <f ca="1">IFERROR(_xll.BQL($A3984, "cur_mkt_cap(currency=EUR)")/1000000, " ")</f>
        <v xml:space="preserve"> </v>
      </c>
      <c r="M3984" s="308"/>
      <c r="N3984" s="215">
        <f t="shared" si="152"/>
        <v>1.1848125544526174E-3</v>
      </c>
      <c r="O3984" s="172" t="str">
        <f>IFERROR(IF(VLOOKUP($C3984,'MSCI Database'!$C:$R,2, FALSE)="","",VLOOKUP($C3984,'MSCI Database'!$C:$R,2, FALSE)),"")</f>
        <v>Utilities</v>
      </c>
      <c r="P3984" s="186" t="str">
        <f>IFERROR(IF(VLOOKUP($C3984,'MSCI Database'!$C:$R,3, FALSE)="","",VLOOKUP($C3984,'MSCI Database'!$C:$R,3, FALSE)),"")</f>
        <v>A</v>
      </c>
      <c r="Q3984" s="164" t="str">
        <f>IFERROR(IF(VLOOKUP($C3984,'MSCI Database'!$C:$R,4, FALSE)="","",VLOOKUP($C3984,'MSCI Database'!$C:$R,4, FALSE)),"")</f>
        <v>1</v>
      </c>
      <c r="R3984" s="164">
        <f>IFERROR(IF(VLOOKUP($C3984,'MSCI Database'!$C:$R,5, FALSE)="","",VLOOKUP($C3984,'MSCI Database'!$C:$R,5, FALSE)),"")</f>
        <v>6.7</v>
      </c>
      <c r="S3984" s="164">
        <f>IFERROR(IF(VLOOKUP($C3984,'MSCI Database'!$C:$R,6, FALSE)="","",VLOOKUP($C3984,'MSCI Database'!$C:$R,6, FALSE)),"")</f>
        <v>6.3</v>
      </c>
      <c r="T3984" s="211">
        <f>IFERROR(IF(VLOOKUP($C3984,'MSCI Database'!$C:$R,7, FALSE)="","",VLOOKUP($C3984,'MSCI Database'!$C:$R,7, FALSE)),"")</f>
        <v>6.7</v>
      </c>
      <c r="U3984" s="164">
        <f>IFERROR(IF(VLOOKUP($C3984,'MSCI Database'!$C:$R,8, FALSE)="","",VLOOKUP($C3984,'MSCI Database'!$C:$R,8, FALSE)),"")</f>
        <v>5.2</v>
      </c>
      <c r="V3984" s="175">
        <f>IFERROR(IF(VLOOKUP($C3984,'MSCI Database'!$C:$R,9, FALSE)="","",VLOOKUP($C3984,'MSCI Database'!$C:$R,9, FALSE)),"")</f>
        <v>6</v>
      </c>
      <c r="W3984" s="165">
        <f t="shared" ca="1" si="153"/>
        <v>0</v>
      </c>
      <c r="X3984" s="236">
        <f>IFERROR(IF(VLOOKUP($C3984,'MSCI Database'!$C:$R,10, FALSE)="","",VLOOKUP($C3984,'MSCI Database'!$C:$R,10, FALSE)),"")</f>
        <v>96812099</v>
      </c>
      <c r="Y3984" s="133" t="str">
        <f>IFERROR(IF(VLOOKUP($C3984,'MSCI Database'!$C:$R,11, FALSE)="","",VLOOKUP($C3984,'MSCI Database'!$C:$R,11, FALSE)),"")</f>
        <v>2019</v>
      </c>
      <c r="Z3984" s="133" t="str">
        <f>IFERROR(IF(VLOOKUP($C3984,'MSCI Database'!$C:$R,12, FALSE)="","",VLOOKUP($C3984,'MSCI Database'!$C:$R,12, FALSE)),"")</f>
        <v>E.Segmt-Moderate</v>
      </c>
      <c r="AA3984" s="202" t="str">
        <f>IFERROR(IF(VLOOKUP($C3984,'MSCI Database'!$C:$R,13, FALSE)="","",VLOOKUP($C3984,'MSCI Database'!$C:$R,13, FALSE)),"")</f>
        <v>Coal ash litigation settlement for North Carolina basins</v>
      </c>
    </row>
    <row r="3985" spans="1:27" s="130" customFormat="1" ht="15" hidden="1" customHeight="1" outlineLevel="1">
      <c r="A3985" s="130" t="s">
        <v>7665</v>
      </c>
      <c r="B3985" s="130" t="s">
        <v>7666</v>
      </c>
      <c r="C3985" s="130" t="s">
        <v>7667</v>
      </c>
      <c r="D3985" s="130" t="s">
        <v>12128</v>
      </c>
      <c r="E3985" s="130" t="s">
        <v>18673</v>
      </c>
      <c r="F3985" s="215">
        <v>0.1112350143050103</v>
      </c>
      <c r="G3985" s="132" t="str">
        <f ca="1">IFERROR(_xll.BQL($A3985, "cur_mkt_cap(currency=EUR)")/1000000, " ")</f>
        <v xml:space="preserve"> </v>
      </c>
      <c r="M3985" s="308"/>
      <c r="N3985" s="215">
        <f t="shared" si="152"/>
        <v>1.1811426792330418E-3</v>
      </c>
      <c r="O3985" s="172" t="str">
        <f>IFERROR(IF(VLOOKUP($C3985,'MSCI Database'!$C:$R,2, FALSE)="","",VLOOKUP($C3985,'MSCI Database'!$C:$R,2, FALSE)),"")</f>
        <v>Road &amp; Rail Transport</v>
      </c>
      <c r="P3985" s="186" t="str">
        <f>IFERROR(IF(VLOOKUP($C3985,'MSCI Database'!$C:$R,3, FALSE)="","",VLOOKUP($C3985,'MSCI Database'!$C:$R,3, FALSE)),"")</f>
        <v>A</v>
      </c>
      <c r="Q3985" s="164" t="str">
        <f>IFERROR(IF(VLOOKUP($C3985,'MSCI Database'!$C:$R,4, FALSE)="","",VLOOKUP($C3985,'MSCI Database'!$C:$R,4, FALSE)),"")</f>
        <v>0</v>
      </c>
      <c r="R3985" s="164">
        <f>IFERROR(IF(VLOOKUP($C3985,'MSCI Database'!$C:$R,5, FALSE)="","",VLOOKUP($C3985,'MSCI Database'!$C:$R,5, FALSE)),"")</f>
        <v>6.7</v>
      </c>
      <c r="S3985" s="164">
        <f>IFERROR(IF(VLOOKUP($C3985,'MSCI Database'!$C:$R,6, FALSE)="","",VLOOKUP($C3985,'MSCI Database'!$C:$R,6, FALSE)),"")</f>
        <v>5.6</v>
      </c>
      <c r="T3985" s="211">
        <f>IFERROR(IF(VLOOKUP($C3985,'MSCI Database'!$C:$R,7, FALSE)="","",VLOOKUP($C3985,'MSCI Database'!$C:$R,7, FALSE)),"")</f>
        <v>3.8</v>
      </c>
      <c r="U3985" s="164">
        <f>IFERROR(IF(VLOOKUP($C3985,'MSCI Database'!$C:$R,8, FALSE)="","",VLOOKUP($C3985,'MSCI Database'!$C:$R,8, FALSE)),"")</f>
        <v>5.6</v>
      </c>
      <c r="V3985" s="175">
        <f>IFERROR(IF(VLOOKUP($C3985,'MSCI Database'!$C:$R,9, FALSE)="","",VLOOKUP($C3985,'MSCI Database'!$C:$R,9, FALSE)),"")</f>
        <v>4.7</v>
      </c>
      <c r="W3985" s="165">
        <f t="shared" ca="1" si="153"/>
        <v>0</v>
      </c>
      <c r="X3985" s="236">
        <f>IFERROR(IF(VLOOKUP($C3985,'MSCI Database'!$C:$R,10, FALSE)="","",VLOOKUP($C3985,'MSCI Database'!$C:$R,10, FALSE)),"")</f>
        <v>4985521</v>
      </c>
      <c r="Y3985" s="133" t="str">
        <f>IFERROR(IF(VLOOKUP($C3985,'MSCI Database'!$C:$R,11, FALSE)="","",VLOOKUP($C3985,'MSCI Database'!$C:$R,11, FALSE)),"")</f>
        <v>2019</v>
      </c>
      <c r="Z3985" s="133" t="str">
        <f>IFERROR(IF(VLOOKUP($C3985,'MSCI Database'!$C:$R,12, FALSE)="","",VLOOKUP($C3985,'MSCI Database'!$C:$R,12, FALSE)),"")</f>
        <v>Reported</v>
      </c>
      <c r="AA3985" s="202" t="str">
        <f>IFERROR(IF(VLOOKUP($C3985,'MSCI Database'!$C:$R,13, FALSE)="","",VLOOKUP($C3985,'MSCI Database'!$C:$R,13, FALSE)),"")</f>
        <v>Increasing injury rates amid restructuring and efforts to boost efficiency</v>
      </c>
    </row>
    <row r="3986" spans="1:27" s="130" customFormat="1" ht="15" hidden="1" customHeight="1" outlineLevel="1">
      <c r="A3986" s="130" t="s">
        <v>7032</v>
      </c>
      <c r="B3986" s="130" t="s">
        <v>7033</v>
      </c>
      <c r="C3986" s="130" t="s">
        <v>7034</v>
      </c>
      <c r="D3986" s="130" t="s">
        <v>12128</v>
      </c>
      <c r="E3986" s="130" t="s">
        <v>18689</v>
      </c>
      <c r="F3986" s="215">
        <v>0.1110578919763295</v>
      </c>
      <c r="G3986" s="132" t="str">
        <f ca="1">IFERROR(_xll.BQL($A3986, "cur_mkt_cap(currency=EUR)")/1000000, " ")</f>
        <v xml:space="preserve"> </v>
      </c>
      <c r="M3986" s="308"/>
      <c r="N3986" s="215">
        <f t="shared" si="152"/>
        <v>1.1792619158497027E-3</v>
      </c>
      <c r="O3986" s="172" t="str">
        <f>IFERROR(IF(VLOOKUP($C3986,'MSCI Database'!$C:$R,2, FALSE)="","",VLOOKUP($C3986,'MSCI Database'!$C:$R,2, FALSE)),"")</f>
        <v>Software &amp; Services</v>
      </c>
      <c r="P3986" s="186" t="str">
        <f>IFERROR(IF(VLOOKUP($C3986,'MSCI Database'!$C:$R,3, FALSE)="","",VLOOKUP($C3986,'MSCI Database'!$C:$R,3, FALSE)),"")</f>
        <v>BBB</v>
      </c>
      <c r="Q3986" s="164" t="str">
        <f>IFERROR(IF(VLOOKUP($C3986,'MSCI Database'!$C:$R,4, FALSE)="","",VLOOKUP($C3986,'MSCI Database'!$C:$R,4, FALSE)),"")</f>
        <v>0</v>
      </c>
      <c r="R3986" s="164">
        <f>IFERROR(IF(VLOOKUP($C3986,'MSCI Database'!$C:$R,5, FALSE)="","",VLOOKUP($C3986,'MSCI Database'!$C:$R,5, FALSE)),"")</f>
        <v>5.7</v>
      </c>
      <c r="S3986" s="164">
        <f>IFERROR(IF(VLOOKUP($C3986,'MSCI Database'!$C:$R,6, FALSE)="","",VLOOKUP($C3986,'MSCI Database'!$C:$R,6, FALSE)),"")</f>
        <v>8.6999999999999993</v>
      </c>
      <c r="T3986" s="211">
        <f>IFERROR(IF(VLOOKUP($C3986,'MSCI Database'!$C:$R,7, FALSE)="","",VLOOKUP($C3986,'MSCI Database'!$C:$R,7, FALSE)),"")</f>
        <v>4.2</v>
      </c>
      <c r="U3986" s="164">
        <f>IFERROR(IF(VLOOKUP($C3986,'MSCI Database'!$C:$R,8, FALSE)="","",VLOOKUP($C3986,'MSCI Database'!$C:$R,8, FALSE)),"")</f>
        <v>5.3</v>
      </c>
      <c r="V3986" s="175">
        <f>IFERROR(IF(VLOOKUP($C3986,'MSCI Database'!$C:$R,9, FALSE)="","",VLOOKUP($C3986,'MSCI Database'!$C:$R,9, FALSE)),"")</f>
        <v>4.8</v>
      </c>
      <c r="W3986" s="165">
        <f t="shared" ca="1" si="153"/>
        <v>0</v>
      </c>
      <c r="X3986" s="236">
        <f>IFERROR(IF(VLOOKUP($C3986,'MSCI Database'!$C:$R,10, FALSE)="","",VLOOKUP($C3986,'MSCI Database'!$C:$R,10, FALSE)),"")</f>
        <v>158837</v>
      </c>
      <c r="Y3986" s="133" t="str">
        <f>IFERROR(IF(VLOOKUP($C3986,'MSCI Database'!$C:$R,11, FALSE)="","",VLOOKUP($C3986,'MSCI Database'!$C:$R,11, FALSE)),"")</f>
        <v>2019</v>
      </c>
      <c r="Z3986" s="133" t="str">
        <f>IFERROR(IF(VLOOKUP($C3986,'MSCI Database'!$C:$R,12, FALSE)="","",VLOOKUP($C3986,'MSCI Database'!$C:$R,12, FALSE)),"")</f>
        <v>E.CSI</v>
      </c>
      <c r="AA3986" s="202" t="str">
        <f>IFERROR(IF(VLOOKUP($C3986,'MSCI Database'!$C:$R,13, FALSE)="","",VLOOKUP($C3986,'MSCI Database'!$C:$R,13, FALSE)),"")</f>
        <v>Business consolidation opens up opportunities, but may elevate workforce-related challenges</v>
      </c>
    </row>
    <row r="3987" spans="1:27" s="130" customFormat="1" ht="15" hidden="1" customHeight="1" outlineLevel="1">
      <c r="A3987" s="130" t="s">
        <v>5410</v>
      </c>
      <c r="B3987" s="130" t="s">
        <v>5411</v>
      </c>
      <c r="C3987" s="130" t="s">
        <v>5412</v>
      </c>
      <c r="D3987" s="130" t="s">
        <v>12153</v>
      </c>
      <c r="E3987" s="130" t="s">
        <v>100</v>
      </c>
      <c r="F3987" s="215">
        <v>2.249685332924981E-3</v>
      </c>
      <c r="G3987" s="132" t="str">
        <f ca="1">IFERROR(_xll.BQL($A3987, "cur_mkt_cap(currency=EUR)")/1000000, " ")</f>
        <v xml:space="preserve"> </v>
      </c>
      <c r="M3987" s="308"/>
      <c r="N3987" s="215">
        <f t="shared" si="152"/>
        <v>2.3888155884766249E-5</v>
      </c>
      <c r="O3987" s="172" t="str">
        <f>IFERROR(IF(VLOOKUP($C3987,'MSCI Database'!$C:$R,2, FALSE)="","",VLOOKUP($C3987,'MSCI Database'!$C:$R,2, FALSE)),"")</f>
        <v>Utilities</v>
      </c>
      <c r="P3987" s="186" t="str">
        <f>IFERROR(IF(VLOOKUP($C3987,'MSCI Database'!$C:$R,3, FALSE)="","",VLOOKUP($C3987,'MSCI Database'!$C:$R,3, FALSE)),"")</f>
        <v>BB</v>
      </c>
      <c r="Q3987" s="164" t="str">
        <f>IFERROR(IF(VLOOKUP($C3987,'MSCI Database'!$C:$R,4, FALSE)="","",VLOOKUP($C3987,'MSCI Database'!$C:$R,4, FALSE)),"")</f>
        <v>0</v>
      </c>
      <c r="R3987" s="164">
        <f>IFERROR(IF(VLOOKUP($C3987,'MSCI Database'!$C:$R,5, FALSE)="","",VLOOKUP($C3987,'MSCI Database'!$C:$R,5, FALSE)),"")</f>
        <v>3.5</v>
      </c>
      <c r="S3987" s="164">
        <f>IFERROR(IF(VLOOKUP($C3987,'MSCI Database'!$C:$R,6, FALSE)="","",VLOOKUP($C3987,'MSCI Database'!$C:$R,6, FALSE)),"")</f>
        <v>5.0999999999999996</v>
      </c>
      <c r="T3987" s="211">
        <f>IFERROR(IF(VLOOKUP($C3987,'MSCI Database'!$C:$R,7, FALSE)="","",VLOOKUP($C3987,'MSCI Database'!$C:$R,7, FALSE)),"")</f>
        <v>5.7</v>
      </c>
      <c r="U3987" s="164">
        <f>IFERROR(IF(VLOOKUP($C3987,'MSCI Database'!$C:$R,8, FALSE)="","",VLOOKUP($C3987,'MSCI Database'!$C:$R,8, FALSE)),"")</f>
        <v>2.2999999999999998</v>
      </c>
      <c r="V3987" s="175">
        <f>IFERROR(IF(VLOOKUP($C3987,'MSCI Database'!$C:$R,9, FALSE)="","",VLOOKUP($C3987,'MSCI Database'!$C:$R,9, FALSE)),"")</f>
        <v>4.3</v>
      </c>
      <c r="W3987" s="165">
        <f t="shared" ca="1" si="153"/>
        <v>0</v>
      </c>
      <c r="X3987" s="236">
        <f>IFERROR(IF(VLOOKUP($C3987,'MSCI Database'!$C:$R,10, FALSE)="","",VLOOKUP($C3987,'MSCI Database'!$C:$R,10, FALSE)),"")</f>
        <v>9231367</v>
      </c>
      <c r="Y3987" s="133" t="str">
        <f>IFERROR(IF(VLOOKUP($C3987,'MSCI Database'!$C:$R,11, FALSE)="","",VLOOKUP($C3987,'MSCI Database'!$C:$R,11, FALSE)),"")</f>
        <v>2019</v>
      </c>
      <c r="Z3987" s="133" t="str">
        <f>IFERROR(IF(VLOOKUP($C3987,'MSCI Database'!$C:$R,12, FALSE)="","",VLOOKUP($C3987,'MSCI Database'!$C:$R,12, FALSE)),"")</f>
        <v>E.Segmt-Moderately Low</v>
      </c>
      <c r="AA3987" s="202" t="str">
        <f>IFERROR(IF(VLOOKUP($C3987,'MSCI Database'!$C:$R,13, FALSE)="","",VLOOKUP($C3987,'MSCI Database'!$C:$R,13, FALSE)),"")</f>
        <v>Business mix dominated by coal power generation; governance issues persist</v>
      </c>
    </row>
    <row r="3988" spans="1:27" s="130" customFormat="1" ht="15" hidden="1" customHeight="1" outlineLevel="1">
      <c r="A3988" s="130" t="s">
        <v>7244</v>
      </c>
      <c r="B3988" s="130" t="s">
        <v>7245</v>
      </c>
      <c r="C3988" s="130" t="s">
        <v>7246</v>
      </c>
      <c r="D3988" s="130" t="s">
        <v>12128</v>
      </c>
      <c r="E3988" s="130" t="s">
        <v>18673</v>
      </c>
      <c r="F3988" s="215">
        <v>0.1109888163733523</v>
      </c>
      <c r="G3988" s="132" t="str">
        <f ca="1">IFERROR(_xll.BQL($A3988, "cur_mkt_cap(currency=EUR)")/1000000, " ")</f>
        <v xml:space="preserve"> </v>
      </c>
      <c r="M3988" s="308"/>
      <c r="N3988" s="215">
        <f t="shared" si="152"/>
        <v>1.1785284404842355E-3</v>
      </c>
      <c r="O3988" s="172" t="str">
        <f>IFERROR(IF(VLOOKUP($C3988,'MSCI Database'!$C:$R,2, FALSE)="","",VLOOKUP($C3988,'MSCI Database'!$C:$R,2, FALSE)),"")</f>
        <v>Industrial Machinery</v>
      </c>
      <c r="P3988" s="186" t="str">
        <f>IFERROR(IF(VLOOKUP($C3988,'MSCI Database'!$C:$R,3, FALSE)="","",VLOOKUP($C3988,'MSCI Database'!$C:$R,3, FALSE)),"")</f>
        <v>A</v>
      </c>
      <c r="Q3988" s="164" t="str">
        <f>IFERROR(IF(VLOOKUP($C3988,'MSCI Database'!$C:$R,4, FALSE)="","",VLOOKUP($C3988,'MSCI Database'!$C:$R,4, FALSE)),"")</f>
        <v>0</v>
      </c>
      <c r="R3988" s="164">
        <f>IFERROR(IF(VLOOKUP($C3988,'MSCI Database'!$C:$R,5, FALSE)="","",VLOOKUP($C3988,'MSCI Database'!$C:$R,5, FALSE)),"")</f>
        <v>6.3</v>
      </c>
      <c r="S3988" s="164">
        <f>IFERROR(IF(VLOOKUP($C3988,'MSCI Database'!$C:$R,6, FALSE)="","",VLOOKUP($C3988,'MSCI Database'!$C:$R,6, FALSE)),"")</f>
        <v>4.2</v>
      </c>
      <c r="T3988" s="211">
        <f>IFERROR(IF(VLOOKUP($C3988,'MSCI Database'!$C:$R,7, FALSE)="","",VLOOKUP($C3988,'MSCI Database'!$C:$R,7, FALSE)),"")</f>
        <v>4.2</v>
      </c>
      <c r="U3988" s="164">
        <f>IFERROR(IF(VLOOKUP($C3988,'MSCI Database'!$C:$R,8, FALSE)="","",VLOOKUP($C3988,'MSCI Database'!$C:$R,8, FALSE)),"")</f>
        <v>6</v>
      </c>
      <c r="V3988" s="175">
        <f>IFERROR(IF(VLOOKUP($C3988,'MSCI Database'!$C:$R,9, FALSE)="","",VLOOKUP($C3988,'MSCI Database'!$C:$R,9, FALSE)),"")</f>
        <v>5.0999999999999996</v>
      </c>
      <c r="W3988" s="165">
        <f t="shared" ca="1" si="153"/>
        <v>0</v>
      </c>
      <c r="X3988" s="236">
        <f>IFERROR(IF(VLOOKUP($C3988,'MSCI Database'!$C:$R,10, FALSE)="","",VLOOKUP($C3988,'MSCI Database'!$C:$R,10, FALSE)),"")</f>
        <v>603937</v>
      </c>
      <c r="Y3988" s="133" t="str">
        <f>IFERROR(IF(VLOOKUP($C3988,'MSCI Database'!$C:$R,11, FALSE)="","",VLOOKUP($C3988,'MSCI Database'!$C:$R,11, FALSE)),"")</f>
        <v>2019</v>
      </c>
      <c r="Z3988" s="133" t="str">
        <f>IFERROR(IF(VLOOKUP($C3988,'MSCI Database'!$C:$R,12, FALSE)="","",VLOOKUP($C3988,'MSCI Database'!$C:$R,12, FALSE)),"")</f>
        <v>Reported</v>
      </c>
      <c r="AA3988" s="202" t="str">
        <f>IFERROR(IF(VLOOKUP($C3988,'MSCI Database'!$C:$R,13, FALSE)="","",VLOOKUP($C3988,'MSCI Database'!$C:$R,13, FALSE)),"")</f>
        <v>Strong corporate governance practices; workforce engagement risks persist</v>
      </c>
    </row>
    <row r="3989" spans="1:27" s="130" customFormat="1" ht="15" hidden="1" customHeight="1" outlineLevel="1">
      <c r="A3989" s="130" t="s">
        <v>3157</v>
      </c>
      <c r="B3989" s="130" t="s">
        <v>3158</v>
      </c>
      <c r="C3989" s="130" t="s">
        <v>3159</v>
      </c>
      <c r="D3989" s="130" t="s">
        <v>12155</v>
      </c>
      <c r="E3989" s="130" t="s">
        <v>100</v>
      </c>
      <c r="F3989" s="215">
        <v>0.126823649149332</v>
      </c>
      <c r="G3989" s="132" t="str">
        <f ca="1">IFERROR(_xll.BQL($A3989, "cur_mkt_cap(currency=EUR)")/1000000, " ")</f>
        <v xml:space="preserve"> </v>
      </c>
      <c r="M3989" s="308"/>
      <c r="N3989" s="215">
        <f t="shared" si="152"/>
        <v>1.3466697126105018E-3</v>
      </c>
      <c r="O3989" s="172" t="str">
        <f>IFERROR(IF(VLOOKUP($C3989,'MSCI Database'!$C:$R,2, FALSE)="","",VLOOKUP($C3989,'MSCI Database'!$C:$R,2, FALSE)),"")</f>
        <v>Utilities</v>
      </c>
      <c r="P3989" s="186" t="str">
        <f>IFERROR(IF(VLOOKUP($C3989,'MSCI Database'!$C:$R,3, FALSE)="","",VLOOKUP($C3989,'MSCI Database'!$C:$R,3, FALSE)),"")</f>
        <v>AAA</v>
      </c>
      <c r="Q3989" s="164" t="str">
        <f>IFERROR(IF(VLOOKUP($C3989,'MSCI Database'!$C:$R,4, FALSE)="","",VLOOKUP($C3989,'MSCI Database'!$C:$R,4, FALSE)),"")</f>
        <v>0</v>
      </c>
      <c r="R3989" s="164">
        <f>IFERROR(IF(VLOOKUP($C3989,'MSCI Database'!$C:$R,5, FALSE)="","",VLOOKUP($C3989,'MSCI Database'!$C:$R,5, FALSE)),"")</f>
        <v>10</v>
      </c>
      <c r="S3989" s="164">
        <f>IFERROR(IF(VLOOKUP($C3989,'MSCI Database'!$C:$R,6, FALSE)="","",VLOOKUP($C3989,'MSCI Database'!$C:$R,6, FALSE)),"")</f>
        <v>9.4</v>
      </c>
      <c r="T3989" s="211">
        <f>IFERROR(IF(VLOOKUP($C3989,'MSCI Database'!$C:$R,7, FALSE)="","",VLOOKUP($C3989,'MSCI Database'!$C:$R,7, FALSE)),"")</f>
        <v>6</v>
      </c>
      <c r="U3989" s="164">
        <f>IFERROR(IF(VLOOKUP($C3989,'MSCI Database'!$C:$R,8, FALSE)="","",VLOOKUP($C3989,'MSCI Database'!$C:$R,8, FALSE)),"")</f>
        <v>5.6</v>
      </c>
      <c r="V3989" s="175">
        <f>IFERROR(IF(VLOOKUP($C3989,'MSCI Database'!$C:$R,9, FALSE)="","",VLOOKUP($C3989,'MSCI Database'!$C:$R,9, FALSE)),"")</f>
        <v>7.8</v>
      </c>
      <c r="W3989" s="165">
        <f t="shared" ca="1" si="153"/>
        <v>0</v>
      </c>
      <c r="X3989" s="236">
        <f>IFERROR(IF(VLOOKUP($C3989,'MSCI Database'!$C:$R,10, FALSE)="","",VLOOKUP($C3989,'MSCI Database'!$C:$R,10, FALSE)),"")</f>
        <v>75350000</v>
      </c>
      <c r="Y3989" s="133" t="str">
        <f>IFERROR(IF(VLOOKUP($C3989,'MSCI Database'!$C:$R,11, FALSE)="","",VLOOKUP($C3989,'MSCI Database'!$C:$R,11, FALSE)),"")</f>
        <v>2019</v>
      </c>
      <c r="Z3989" s="133" t="str">
        <f>IFERROR(IF(VLOOKUP($C3989,'MSCI Database'!$C:$R,12, FALSE)="","",VLOOKUP($C3989,'MSCI Database'!$C:$R,12, FALSE)),"")</f>
        <v>Reported</v>
      </c>
      <c r="AA3989" s="202" t="str">
        <f>IFERROR(IF(VLOOKUP($C3989,'MSCI Database'!$C:$R,13, FALSE)="","",VLOOKUP($C3989,'MSCI Database'!$C:$R,13, FALSE)),"")</f>
        <v>Committed to a sustainable future</v>
      </c>
    </row>
    <row r="3990" spans="1:27" s="130" customFormat="1" ht="15" hidden="1" customHeight="1" outlineLevel="1">
      <c r="A3990" s="130" t="s">
        <v>688</v>
      </c>
      <c r="B3990" s="130" t="s">
        <v>689</v>
      </c>
      <c r="C3990" s="130" t="s">
        <v>690</v>
      </c>
      <c r="D3990" s="130" t="s">
        <v>12138</v>
      </c>
      <c r="E3990" s="130" t="s">
        <v>18674</v>
      </c>
      <c r="F3990" s="215">
        <v>1.9302346313809879E-2</v>
      </c>
      <c r="G3990" s="132" t="str">
        <f ca="1">IFERROR(_xll.BQL($A3990, "cur_mkt_cap(currency=EUR)")/1000000, " ")</f>
        <v xml:space="preserve"> </v>
      </c>
      <c r="M3990" s="308"/>
      <c r="N3990" s="215">
        <f t="shared" si="152"/>
        <v>2.0496086761010568E-4</v>
      </c>
      <c r="O3990" s="172" t="str">
        <f>IFERROR(IF(VLOOKUP($C3990,'MSCI Database'!$C:$R,2, FALSE)="","",VLOOKUP($C3990,'MSCI Database'!$C:$R,2, FALSE)),"")</f>
        <v>Beverages</v>
      </c>
      <c r="P3990" s="186" t="str">
        <f>IFERROR(IF(VLOOKUP($C3990,'MSCI Database'!$C:$R,3, FALSE)="","",VLOOKUP($C3990,'MSCI Database'!$C:$R,3, FALSE)),"")</f>
        <v>AA</v>
      </c>
      <c r="Q3990" s="164" t="str">
        <f>IFERROR(IF(VLOOKUP($C3990,'MSCI Database'!$C:$R,4, FALSE)="","",VLOOKUP($C3990,'MSCI Database'!$C:$R,4, FALSE)),"")</f>
        <v>0</v>
      </c>
      <c r="R3990" s="164">
        <f>IFERROR(IF(VLOOKUP($C3990,'MSCI Database'!$C:$R,5, FALSE)="","",VLOOKUP($C3990,'MSCI Database'!$C:$R,5, FALSE)),"")</f>
        <v>7.9</v>
      </c>
      <c r="S3990" s="164">
        <f>IFERROR(IF(VLOOKUP($C3990,'MSCI Database'!$C:$R,6, FALSE)="","",VLOOKUP($C3990,'MSCI Database'!$C:$R,6, FALSE)),"")</f>
        <v>6.9</v>
      </c>
      <c r="T3990" s="211">
        <f>IFERROR(IF(VLOOKUP($C3990,'MSCI Database'!$C:$R,7, FALSE)="","",VLOOKUP($C3990,'MSCI Database'!$C:$R,7, FALSE)),"")</f>
        <v>6.5</v>
      </c>
      <c r="U3990" s="164">
        <f>IFERROR(IF(VLOOKUP($C3990,'MSCI Database'!$C:$R,8, FALSE)="","",VLOOKUP($C3990,'MSCI Database'!$C:$R,8, FALSE)),"")</f>
        <v>2.6</v>
      </c>
      <c r="V3990" s="175">
        <f>IFERROR(IF(VLOOKUP($C3990,'MSCI Database'!$C:$R,9, FALSE)="","",VLOOKUP($C3990,'MSCI Database'!$C:$R,9, FALSE)),"")</f>
        <v>5.4</v>
      </c>
      <c r="W3990" s="165">
        <f t="shared" ca="1" si="153"/>
        <v>0</v>
      </c>
      <c r="X3990" s="236">
        <f>IFERROR(IF(VLOOKUP($C3990,'MSCI Database'!$C:$R,10, FALSE)="","",VLOOKUP($C3990,'MSCI Database'!$C:$R,10, FALSE)),"")</f>
        <v>682919</v>
      </c>
      <c r="Y3990" s="133" t="str">
        <f>IFERROR(IF(VLOOKUP($C3990,'MSCI Database'!$C:$R,11, FALSE)="","",VLOOKUP($C3990,'MSCI Database'!$C:$R,11, FALSE)),"")</f>
        <v>2019</v>
      </c>
      <c r="Z3990" s="133" t="str">
        <f>IFERROR(IF(VLOOKUP($C3990,'MSCI Database'!$C:$R,12, FALSE)="","",VLOOKUP($C3990,'MSCI Database'!$C:$R,12, FALSE)),"")</f>
        <v>Reported</v>
      </c>
      <c r="AA3990" s="202" t="str">
        <f>IFERROR(IF(VLOOKUP($C3990,'MSCI Database'!$C:$R,13, FALSE)="","",VLOOKUP($C3990,'MSCI Database'!$C:$R,13, FALSE)),"")</f>
        <v>Robust responsible marketing programs; improvement in workplace safety performance</v>
      </c>
    </row>
    <row r="3991" spans="1:27" s="130" customFormat="1" ht="15" hidden="1" customHeight="1" outlineLevel="1">
      <c r="A3991" s="130" t="s">
        <v>1552</v>
      </c>
      <c r="B3991" s="130" t="s">
        <v>1553</v>
      </c>
      <c r="C3991" s="130" t="s">
        <v>1554</v>
      </c>
      <c r="D3991" s="130" t="s">
        <v>18678</v>
      </c>
      <c r="E3991" s="130" t="s">
        <v>18684</v>
      </c>
      <c r="F3991" s="215">
        <v>1.400985701710768E-2</v>
      </c>
      <c r="G3991" s="132" t="str">
        <f ca="1">IFERROR(_xll.BQL($A3991, "cur_mkt_cap(currency=EUR)")/1000000, " ")</f>
        <v xml:space="preserve"> </v>
      </c>
      <c r="M3991" s="308"/>
      <c r="N3991" s="215">
        <f t="shared" si="152"/>
        <v>1.4876287072238052E-4</v>
      </c>
      <c r="O3991" s="172" t="str">
        <f>IFERROR(IF(VLOOKUP($C3991,'MSCI Database'!$C:$R,2, FALSE)="","",VLOOKUP($C3991,'MSCI Database'!$C:$R,2, FALSE)),"")</f>
        <v>Metals and Mining - Precious Metals</v>
      </c>
      <c r="P3991" s="186" t="str">
        <f>IFERROR(IF(VLOOKUP($C3991,'MSCI Database'!$C:$R,3, FALSE)="","",VLOOKUP($C3991,'MSCI Database'!$C:$R,3, FALSE)),"")</f>
        <v>CCC</v>
      </c>
      <c r="Q3991" s="164" t="str">
        <f>IFERROR(IF(VLOOKUP($C3991,'MSCI Database'!$C:$R,4, FALSE)="","",VLOOKUP($C3991,'MSCI Database'!$C:$R,4, FALSE)),"")</f>
        <v>0</v>
      </c>
      <c r="R3991" s="164">
        <f>IFERROR(IF(VLOOKUP($C3991,'MSCI Database'!$C:$R,5, FALSE)="","",VLOOKUP($C3991,'MSCI Database'!$C:$R,5, FALSE)),"")</f>
        <v>0</v>
      </c>
      <c r="S3991" s="164">
        <f>IFERROR(IF(VLOOKUP($C3991,'MSCI Database'!$C:$R,6, FALSE)="","",VLOOKUP($C3991,'MSCI Database'!$C:$R,6, FALSE)),"")</f>
        <v>3.6</v>
      </c>
      <c r="T3991" s="211">
        <f>IFERROR(IF(VLOOKUP($C3991,'MSCI Database'!$C:$R,7, FALSE)="","",VLOOKUP($C3991,'MSCI Database'!$C:$R,7, FALSE)),"")</f>
        <v>2.8</v>
      </c>
      <c r="U3991" s="164">
        <f>IFERROR(IF(VLOOKUP($C3991,'MSCI Database'!$C:$R,8, FALSE)="","",VLOOKUP($C3991,'MSCI Database'!$C:$R,8, FALSE)),"")</f>
        <v>2.8</v>
      </c>
      <c r="V3991" s="175">
        <f>IFERROR(IF(VLOOKUP($C3991,'MSCI Database'!$C:$R,9, FALSE)="","",VLOOKUP($C3991,'MSCI Database'!$C:$R,9, FALSE)),"")</f>
        <v>3.1</v>
      </c>
      <c r="W3991" s="165">
        <f t="shared" ca="1" si="153"/>
        <v>0</v>
      </c>
      <c r="X3991" s="236">
        <f>IFERROR(IF(VLOOKUP($C3991,'MSCI Database'!$C:$R,10, FALSE)="","",VLOOKUP($C3991,'MSCI Database'!$C:$R,10, FALSE)),"")</f>
        <v>4030157</v>
      </c>
      <c r="Y3991" s="133" t="str">
        <f>IFERROR(IF(VLOOKUP($C3991,'MSCI Database'!$C:$R,11, FALSE)="","",VLOOKUP($C3991,'MSCI Database'!$C:$R,11, FALSE)),"")</f>
        <v>2019</v>
      </c>
      <c r="Z3991" s="133" t="str">
        <f>IFERROR(IF(VLOOKUP($C3991,'MSCI Database'!$C:$R,12, FALSE)="","",VLOOKUP($C3991,'MSCI Database'!$C:$R,12, FALSE)),"")</f>
        <v>Reported</v>
      </c>
      <c r="AA3991" s="202" t="str">
        <f>IFERROR(IF(VLOOKUP($C3991,'MSCI Database'!$C:$R,13, FALSE)="","",VLOOKUP($C3991,'MSCI Database'!$C:$R,13, FALSE)),"")</f>
        <v>Disputes over the Porgera mine lease extension may elevate labor-related risks</v>
      </c>
    </row>
    <row r="3992" spans="1:27" s="130" customFormat="1" ht="15" hidden="1" customHeight="1" outlineLevel="1">
      <c r="A3992" s="130" t="s">
        <v>1586</v>
      </c>
      <c r="B3992" s="130" t="s">
        <v>1587</v>
      </c>
      <c r="C3992" s="130" t="s">
        <v>1588</v>
      </c>
      <c r="D3992" s="130" t="s">
        <v>18678</v>
      </c>
      <c r="E3992" s="130" t="s">
        <v>18682</v>
      </c>
      <c r="F3992" s="215">
        <v>1.7403132547516319E-2</v>
      </c>
      <c r="G3992" s="132" t="str">
        <f ca="1">IFERROR(_xll.BQL($A3992, "cur_mkt_cap(currency=EUR)")/1000000, " ")</f>
        <v xml:space="preserve"> </v>
      </c>
      <c r="M3992" s="308"/>
      <c r="N3992" s="215">
        <f t="shared" si="152"/>
        <v>1.8479417414247863E-4</v>
      </c>
      <c r="O3992" s="172" t="str">
        <f>IFERROR(IF(VLOOKUP($C3992,'MSCI Database'!$C:$R,2, FALSE)="","",VLOOKUP($C3992,'MSCI Database'!$C:$R,2, FALSE)),"")</f>
        <v>Retail - Consumer Discretionary</v>
      </c>
      <c r="P3992" s="186" t="str">
        <f>IFERROR(IF(VLOOKUP($C3992,'MSCI Database'!$C:$R,3, FALSE)="","",VLOOKUP($C3992,'MSCI Database'!$C:$R,3, FALSE)),"")</f>
        <v>BB</v>
      </c>
      <c r="Q3992" s="164" t="str">
        <f>IFERROR(IF(VLOOKUP($C3992,'MSCI Database'!$C:$R,4, FALSE)="","",VLOOKUP($C3992,'MSCI Database'!$C:$R,4, FALSE)),"")</f>
        <v>0</v>
      </c>
      <c r="R3992" s="164">
        <f>IFERROR(IF(VLOOKUP($C3992,'MSCI Database'!$C:$R,5, FALSE)="","",VLOOKUP($C3992,'MSCI Database'!$C:$R,5, FALSE)),"")</f>
        <v>3.4</v>
      </c>
      <c r="S3992" s="164">
        <f>IFERROR(IF(VLOOKUP($C3992,'MSCI Database'!$C:$R,6, FALSE)="","",VLOOKUP($C3992,'MSCI Database'!$C:$R,6, FALSE)),"")</f>
        <v>2</v>
      </c>
      <c r="T3992" s="211">
        <f>IFERROR(IF(VLOOKUP($C3992,'MSCI Database'!$C:$R,7, FALSE)="","",VLOOKUP($C3992,'MSCI Database'!$C:$R,7, FALSE)),"")</f>
        <v>4.3</v>
      </c>
      <c r="U3992" s="164">
        <f>IFERROR(IF(VLOOKUP($C3992,'MSCI Database'!$C:$R,8, FALSE)="","",VLOOKUP($C3992,'MSCI Database'!$C:$R,8, FALSE)),"")</f>
        <v>3.8</v>
      </c>
      <c r="V3992" s="175">
        <f>IFERROR(IF(VLOOKUP($C3992,'MSCI Database'!$C:$R,9, FALSE)="","",VLOOKUP($C3992,'MSCI Database'!$C:$R,9, FALSE)),"")</f>
        <v>3.8</v>
      </c>
      <c r="W3992" s="165">
        <f t="shared" ca="1" si="153"/>
        <v>0</v>
      </c>
      <c r="X3992" s="236">
        <f>IFERROR(IF(VLOOKUP($C3992,'MSCI Database'!$C:$R,10, FALSE)="","",VLOOKUP($C3992,'MSCI Database'!$C:$R,10, FALSE)),"")</f>
        <v>228123</v>
      </c>
      <c r="Y3992" s="133" t="str">
        <f>IFERROR(IF(VLOOKUP($C3992,'MSCI Database'!$C:$R,11, FALSE)="","",VLOOKUP($C3992,'MSCI Database'!$C:$R,11, FALSE)),"")</f>
        <v>2019</v>
      </c>
      <c r="Z3992" s="133" t="str">
        <f>IFERROR(IF(VLOOKUP($C3992,'MSCI Database'!$C:$R,12, FALSE)="","",VLOOKUP($C3992,'MSCI Database'!$C:$R,12, FALSE)),"")</f>
        <v>E.Segmt-Moderate</v>
      </c>
      <c r="AA3992" s="202" t="str">
        <f>IFERROR(IF(VLOOKUP($C3992,'MSCI Database'!$C:$R,13, FALSE)="","",VLOOKUP($C3992,'MSCI Database'!$C:$R,13, FALSE)),"")</f>
        <v>Labor management and data security programs continue to trail those of industry peers</v>
      </c>
    </row>
    <row r="3993" spans="1:27" s="130" customFormat="1" ht="15" hidden="1" customHeight="1" outlineLevel="1">
      <c r="A3993" s="130" t="s">
        <v>127</v>
      </c>
      <c r="B3993" s="130" t="s">
        <v>128</v>
      </c>
      <c r="C3993" s="130" t="s">
        <v>129</v>
      </c>
      <c r="D3993" s="130" t="s">
        <v>12130</v>
      </c>
      <c r="E3993" s="130" t="s">
        <v>100</v>
      </c>
      <c r="F3993" s="215">
        <v>0.12538598994316061</v>
      </c>
      <c r="G3993" s="132" t="str">
        <f ca="1">IFERROR(_xll.BQL($A3993, "cur_mkt_cap(currency=EUR)")/1000000, " ")</f>
        <v xml:space="preserve"> </v>
      </c>
      <c r="M3993" s="308"/>
      <c r="N3993" s="215">
        <f t="shared" ref="N3993:N4056" si="154">IF($A3993&lt;&gt;"",VLOOKUP($A3993,$A$3224:$V$5286,6,FALSE)/SUMIF($V$3224:$V$5286,"&lt;&gt;",$F$3224:$F$5286),0)</f>
        <v>1.3314040100148683E-3</v>
      </c>
      <c r="O3993" s="172" t="str">
        <f>IFERROR(IF(VLOOKUP($C3993,'MSCI Database'!$C:$R,2, FALSE)="","",VLOOKUP($C3993,'MSCI Database'!$C:$R,2, FALSE)),"")</f>
        <v>Utilities</v>
      </c>
      <c r="P3993" s="186" t="str">
        <f>IFERROR(IF(VLOOKUP($C3993,'MSCI Database'!$C:$R,3, FALSE)="","",VLOOKUP($C3993,'MSCI Database'!$C:$R,3, FALSE)),"")</f>
        <v>AAA</v>
      </c>
      <c r="Q3993" s="164" t="str">
        <f>IFERROR(IF(VLOOKUP($C3993,'MSCI Database'!$C:$R,4, FALSE)="","",VLOOKUP($C3993,'MSCI Database'!$C:$R,4, FALSE)),"")</f>
        <v>0</v>
      </c>
      <c r="R3993" s="164">
        <f>IFERROR(IF(VLOOKUP($C3993,'MSCI Database'!$C:$R,5, FALSE)="","",VLOOKUP($C3993,'MSCI Database'!$C:$R,5, FALSE)),"")</f>
        <v>9.6</v>
      </c>
      <c r="S3993" s="164">
        <f>IFERROR(IF(VLOOKUP($C3993,'MSCI Database'!$C:$R,6, FALSE)="","",VLOOKUP($C3993,'MSCI Database'!$C:$R,6, FALSE)),"")</f>
        <v>9.1999999999999993</v>
      </c>
      <c r="T3993" s="211">
        <f>IFERROR(IF(VLOOKUP($C3993,'MSCI Database'!$C:$R,7, FALSE)="","",VLOOKUP($C3993,'MSCI Database'!$C:$R,7, FALSE)),"")</f>
        <v>8.1</v>
      </c>
      <c r="U3993" s="164">
        <f>IFERROR(IF(VLOOKUP($C3993,'MSCI Database'!$C:$R,8, FALSE)="","",VLOOKUP($C3993,'MSCI Database'!$C:$R,8, FALSE)),"")</f>
        <v>4.4000000000000004</v>
      </c>
      <c r="V3993" s="175">
        <f>IFERROR(IF(VLOOKUP($C3993,'MSCI Database'!$C:$R,9, FALSE)="","",VLOOKUP($C3993,'MSCI Database'!$C:$R,9, FALSE)),"")</f>
        <v>7.4</v>
      </c>
      <c r="W3993" s="165">
        <f t="shared" ref="W3993:W4056" ca="1" si="155">IFERROR(IF(X3993&lt;&gt;"",VLOOKUP($A3993,$A$3224:$X$5286,6,FALSE)/100,0)*$G$3222/$G3993, 0)</f>
        <v>0</v>
      </c>
      <c r="X3993" s="236">
        <f>IFERROR(IF(VLOOKUP($C3993,'MSCI Database'!$C:$R,10, FALSE)="","",VLOOKUP($C3993,'MSCI Database'!$C:$R,10, FALSE)),"")</f>
        <v>28684522</v>
      </c>
      <c r="Y3993" s="133" t="str">
        <f>IFERROR(IF(VLOOKUP($C3993,'MSCI Database'!$C:$R,11, FALSE)="","",VLOOKUP($C3993,'MSCI Database'!$C:$R,11, FALSE)),"")</f>
        <v>2019</v>
      </c>
      <c r="Z3993" s="133" t="str">
        <f>IFERROR(IF(VLOOKUP($C3993,'MSCI Database'!$C:$R,12, FALSE)="","",VLOOKUP($C3993,'MSCI Database'!$C:$R,12, FALSE)),"")</f>
        <v>Reported</v>
      </c>
      <c r="AA3993" s="202" t="str">
        <f>IFERROR(IF(VLOOKUP($C3993,'MSCI Database'!$C:$R,13, FALSE)="","",VLOOKUP($C3993,'MSCI Database'!$C:$R,13, FALSE)),"")</f>
        <v>Strong ESG performance along with a continued focus on decarbonization</v>
      </c>
    </row>
    <row r="3994" spans="1:27" s="130" customFormat="1" ht="15" hidden="1" customHeight="1" outlineLevel="1">
      <c r="A3994" s="130" t="s">
        <v>2463</v>
      </c>
      <c r="B3994" s="130" t="s">
        <v>2464</v>
      </c>
      <c r="C3994" s="130" t="s">
        <v>2465</v>
      </c>
      <c r="D3994" s="130" t="s">
        <v>18686</v>
      </c>
      <c r="E3994" s="130" t="s">
        <v>18684</v>
      </c>
      <c r="F3994" s="215">
        <v>0.14551900196089629</v>
      </c>
      <c r="G3994" s="132" t="str">
        <f ca="1">IFERROR(_xll.BQL($A3994, "cur_mkt_cap(currency=EUR)")/1000000, " ")</f>
        <v xml:space="preserve"> </v>
      </c>
      <c r="M3994" s="308"/>
      <c r="N3994" s="215">
        <f t="shared" si="154"/>
        <v>1.545185254205244E-3</v>
      </c>
      <c r="O3994" s="172" t="str">
        <f>IFERROR(IF(VLOOKUP($C3994,'MSCI Database'!$C:$R,2, FALSE)="","",VLOOKUP($C3994,'MSCI Database'!$C:$R,2, FALSE)),"")</f>
        <v>Metals and Mining - Non-Precious Metals</v>
      </c>
      <c r="P3994" s="186" t="str">
        <f>IFERROR(IF(VLOOKUP($C3994,'MSCI Database'!$C:$R,3, FALSE)="","",VLOOKUP($C3994,'MSCI Database'!$C:$R,3, FALSE)),"")</f>
        <v>A</v>
      </c>
      <c r="Q3994" s="164" t="str">
        <f>IFERROR(IF(VLOOKUP($C3994,'MSCI Database'!$C:$R,4, FALSE)="","",VLOOKUP($C3994,'MSCI Database'!$C:$R,4, FALSE)),"")</f>
        <v>0</v>
      </c>
      <c r="R3994" s="164">
        <f>IFERROR(IF(VLOOKUP($C3994,'MSCI Database'!$C:$R,5, FALSE)="","",VLOOKUP($C3994,'MSCI Database'!$C:$R,5, FALSE)),"")</f>
        <v>7</v>
      </c>
      <c r="S3994" s="164">
        <f>IFERROR(IF(VLOOKUP($C3994,'MSCI Database'!$C:$R,6, FALSE)="","",VLOOKUP($C3994,'MSCI Database'!$C:$R,6, FALSE)),"")</f>
        <v>3.6</v>
      </c>
      <c r="T3994" s="211">
        <f>IFERROR(IF(VLOOKUP($C3994,'MSCI Database'!$C:$R,7, FALSE)="","",VLOOKUP($C3994,'MSCI Database'!$C:$R,7, FALSE)),"")</f>
        <v>4.8</v>
      </c>
      <c r="U3994" s="164">
        <f>IFERROR(IF(VLOOKUP($C3994,'MSCI Database'!$C:$R,8, FALSE)="","",VLOOKUP($C3994,'MSCI Database'!$C:$R,8, FALSE)),"")</f>
        <v>5.6</v>
      </c>
      <c r="V3994" s="175">
        <f>IFERROR(IF(VLOOKUP($C3994,'MSCI Database'!$C:$R,9, FALSE)="","",VLOOKUP($C3994,'MSCI Database'!$C:$R,9, FALSE)),"")</f>
        <v>4.5999999999999996</v>
      </c>
      <c r="W3994" s="165">
        <f t="shared" ca="1" si="155"/>
        <v>0</v>
      </c>
      <c r="X3994" s="236">
        <f>IFERROR(IF(VLOOKUP($C3994,'MSCI Database'!$C:$R,10, FALSE)="","",VLOOKUP($C3994,'MSCI Database'!$C:$R,10, FALSE)),"")</f>
        <v>26800000</v>
      </c>
      <c r="Y3994" s="133" t="str">
        <f>IFERROR(IF(VLOOKUP($C3994,'MSCI Database'!$C:$R,11, FALSE)="","",VLOOKUP($C3994,'MSCI Database'!$C:$R,11, FALSE)),"")</f>
        <v>2019</v>
      </c>
      <c r="Z3994" s="133" t="str">
        <f>IFERROR(IF(VLOOKUP($C3994,'MSCI Database'!$C:$R,12, FALSE)="","",VLOOKUP($C3994,'MSCI Database'!$C:$R,12, FALSE)),"")</f>
        <v>Reported</v>
      </c>
      <c r="AA3994" s="202" t="str">
        <f>IFERROR(IF(VLOOKUP($C3994,'MSCI Database'!$C:$R,13, FALSE)="","",VLOOKUP($C3994,'MSCI Database'!$C:$R,13, FALSE)),"")</f>
        <v>Strong safety and environmental measures;  stakeholder backlash over impact of expansion activity</v>
      </c>
    </row>
    <row r="3995" spans="1:27" s="130" customFormat="1" ht="15" hidden="1" customHeight="1" outlineLevel="1">
      <c r="A3995" s="130" t="s">
        <v>1576</v>
      </c>
      <c r="B3995" s="130" t="s">
        <v>1573</v>
      </c>
      <c r="C3995" s="130" t="s">
        <v>1577</v>
      </c>
      <c r="D3995" s="130" t="s">
        <v>18678</v>
      </c>
      <c r="E3995" s="130" t="s">
        <v>18688</v>
      </c>
      <c r="F3995" s="215">
        <v>1.3857701531390701E-2</v>
      </c>
      <c r="G3995" s="132" t="str">
        <f ca="1">IFERROR(_xll.BQL($A3995, "cur_mkt_cap(currency=EUR)")/1000000, " ")</f>
        <v xml:space="preserve"> </v>
      </c>
      <c r="M3995" s="308"/>
      <c r="N3995" s="215">
        <f t="shared" si="154"/>
        <v>1.4714721634248386E-4</v>
      </c>
      <c r="O3995" s="172" t="str">
        <f>IFERROR(IF(VLOOKUP($C3995,'MSCI Database'!$C:$R,2, FALSE)="","",VLOOKUP($C3995,'MSCI Database'!$C:$R,2, FALSE)),"")</f>
        <v>Multi-Line Insurance &amp; Brokerage</v>
      </c>
      <c r="P3995" s="186" t="str">
        <f>IFERROR(IF(VLOOKUP($C3995,'MSCI Database'!$C:$R,3, FALSE)="","",VLOOKUP($C3995,'MSCI Database'!$C:$R,3, FALSE)),"")</f>
        <v>BB</v>
      </c>
      <c r="Q3995" s="164" t="str">
        <f>IFERROR(IF(VLOOKUP($C3995,'MSCI Database'!$C:$R,4, FALSE)="","",VLOOKUP($C3995,'MSCI Database'!$C:$R,4, FALSE)),"")</f>
        <v>0</v>
      </c>
      <c r="R3995" s="164">
        <f>IFERROR(IF(VLOOKUP($C3995,'MSCI Database'!$C:$R,5, FALSE)="","",VLOOKUP($C3995,'MSCI Database'!$C:$R,5, FALSE)),"")</f>
        <v>3.6</v>
      </c>
      <c r="S3995" s="164">
        <f>IFERROR(IF(VLOOKUP($C3995,'MSCI Database'!$C:$R,6, FALSE)="","",VLOOKUP($C3995,'MSCI Database'!$C:$R,6, FALSE)),"")</f>
        <v>6.3</v>
      </c>
      <c r="T3995" s="211">
        <f>IFERROR(IF(VLOOKUP($C3995,'MSCI Database'!$C:$R,7, FALSE)="","",VLOOKUP($C3995,'MSCI Database'!$C:$R,7, FALSE)),"")</f>
        <v>4.0999999999999996</v>
      </c>
      <c r="U3995" s="164">
        <f>IFERROR(IF(VLOOKUP($C3995,'MSCI Database'!$C:$R,8, FALSE)="","",VLOOKUP($C3995,'MSCI Database'!$C:$R,8, FALSE)),"")</f>
        <v>5.2</v>
      </c>
      <c r="V3995" s="175">
        <f>IFERROR(IF(VLOOKUP($C3995,'MSCI Database'!$C:$R,9, FALSE)="","",VLOOKUP($C3995,'MSCI Database'!$C:$R,9, FALSE)),"")</f>
        <v>4.8</v>
      </c>
      <c r="W3995" s="165">
        <f t="shared" ca="1" si="155"/>
        <v>0</v>
      </c>
      <c r="X3995" s="236">
        <f>IFERROR(IF(VLOOKUP($C3995,'MSCI Database'!$C:$R,10, FALSE)="","",VLOOKUP($C3995,'MSCI Database'!$C:$R,10, FALSE)),"")</f>
        <v>149625</v>
      </c>
      <c r="Y3995" s="133" t="str">
        <f>IFERROR(IF(VLOOKUP($C3995,'MSCI Database'!$C:$R,11, FALSE)="","",VLOOKUP($C3995,'MSCI Database'!$C:$R,11, FALSE)),"")</f>
        <v>2019</v>
      </c>
      <c r="Z3995" s="133" t="str">
        <f>IFERROR(IF(VLOOKUP($C3995,'MSCI Database'!$C:$R,12, FALSE)="","",VLOOKUP($C3995,'MSCI Database'!$C:$R,12, FALSE)),"")</f>
        <v>Reported</v>
      </c>
      <c r="AA3995" s="202" t="str">
        <f>IFERROR(IF(VLOOKUP($C3995,'MSCI Database'!$C:$R,13, FALSE)="","",VLOOKUP($C3995,'MSCI Database'!$C:$R,13, FALSE)),"")</f>
        <v>Lags peers in talent management initiatives; leads peers in data privacy mechanisms</v>
      </c>
    </row>
    <row r="3996" spans="1:27" s="130" customFormat="1" ht="15" hidden="1" customHeight="1" outlineLevel="1">
      <c r="A3996" s="130" t="s">
        <v>7529</v>
      </c>
      <c r="B3996" s="130" t="s">
        <v>7530</v>
      </c>
      <c r="C3996" s="130" t="s">
        <v>7531</v>
      </c>
      <c r="D3996" s="130" t="s">
        <v>12139</v>
      </c>
      <c r="E3996" s="130" t="s">
        <v>18682</v>
      </c>
      <c r="F3996" s="215">
        <v>0.107742894595951</v>
      </c>
      <c r="G3996" s="132" t="str">
        <f ca="1">IFERROR(_xll.BQL($A3996, "cur_mkt_cap(currency=EUR)")/1000000, " ")</f>
        <v xml:space="preserve"> </v>
      </c>
      <c r="M3996" s="308"/>
      <c r="N3996" s="215">
        <f t="shared" si="154"/>
        <v>1.1440618045180822E-3</v>
      </c>
      <c r="O3996" s="172" t="str">
        <f>IFERROR(IF(VLOOKUP($C3996,'MSCI Database'!$C:$R,2, FALSE)="","",VLOOKUP($C3996,'MSCI Database'!$C:$R,2, FALSE)),"")</f>
        <v>Retail - Consumer Discretionary</v>
      </c>
      <c r="P3996" s="186" t="str">
        <f>IFERROR(IF(VLOOKUP($C3996,'MSCI Database'!$C:$R,3, FALSE)="","",VLOOKUP($C3996,'MSCI Database'!$C:$R,3, FALSE)),"")</f>
        <v>A</v>
      </c>
      <c r="Q3996" s="164" t="str">
        <f>IFERROR(IF(VLOOKUP($C3996,'MSCI Database'!$C:$R,4, FALSE)="","",VLOOKUP($C3996,'MSCI Database'!$C:$R,4, FALSE)),"")</f>
        <v>0</v>
      </c>
      <c r="R3996" s="164">
        <f>IFERROR(IF(VLOOKUP($C3996,'MSCI Database'!$C:$R,5, FALSE)="","",VLOOKUP($C3996,'MSCI Database'!$C:$R,5, FALSE)),"")</f>
        <v>6.3</v>
      </c>
      <c r="S3996" s="164">
        <f>IFERROR(IF(VLOOKUP($C3996,'MSCI Database'!$C:$R,6, FALSE)="","",VLOOKUP($C3996,'MSCI Database'!$C:$R,6, FALSE)),"")</f>
        <v>9</v>
      </c>
      <c r="T3996" s="211">
        <f>IFERROR(IF(VLOOKUP($C3996,'MSCI Database'!$C:$R,7, FALSE)="","",VLOOKUP($C3996,'MSCI Database'!$C:$R,7, FALSE)),"")</f>
        <v>4.5999999999999996</v>
      </c>
      <c r="U3996" s="164">
        <f>IFERROR(IF(VLOOKUP($C3996,'MSCI Database'!$C:$R,8, FALSE)="","",VLOOKUP($C3996,'MSCI Database'!$C:$R,8, FALSE)),"")</f>
        <v>5.2</v>
      </c>
      <c r="V3996" s="175">
        <f>IFERROR(IF(VLOOKUP($C3996,'MSCI Database'!$C:$R,9, FALSE)="","",VLOOKUP($C3996,'MSCI Database'!$C:$R,9, FALSE)),"")</f>
        <v>5.0999999999999996</v>
      </c>
      <c r="W3996" s="165">
        <f t="shared" ca="1" si="155"/>
        <v>0</v>
      </c>
      <c r="X3996" s="236">
        <f>IFERROR(IF(VLOOKUP($C3996,'MSCI Database'!$C:$R,10, FALSE)="","",VLOOKUP($C3996,'MSCI Database'!$C:$R,10, FALSE)),"")</f>
        <v>13161</v>
      </c>
      <c r="Y3996" s="133" t="str">
        <f>IFERROR(IF(VLOOKUP($C3996,'MSCI Database'!$C:$R,11, FALSE)="","",VLOOKUP($C3996,'MSCI Database'!$C:$R,11, FALSE)),"")</f>
        <v>2019</v>
      </c>
      <c r="Z3996" s="133" t="str">
        <f>IFERROR(IF(VLOOKUP($C3996,'MSCI Database'!$C:$R,12, FALSE)="","",VLOOKUP($C3996,'MSCI Database'!$C:$R,12, FALSE)),"")</f>
        <v>Reported</v>
      </c>
      <c r="AA3996" s="202" t="str">
        <f>IFERROR(IF(VLOOKUP($C3996,'MSCI Database'!$C:$R,13, FALSE)="","",VLOOKUP($C3996,'MSCI Database'!$C:$R,13, FALSE)),"")</f>
        <v>Strong employee initiatives, limited measures to mitigate data protection risks</v>
      </c>
    </row>
    <row r="3997" spans="1:27" s="130" customFormat="1" ht="15" hidden="1" customHeight="1" outlineLevel="1">
      <c r="A3997" s="130" t="s">
        <v>2036</v>
      </c>
      <c r="B3997" s="130" t="s">
        <v>2037</v>
      </c>
      <c r="C3997" s="130" t="s">
        <v>2038</v>
      </c>
      <c r="D3997" s="130" t="s">
        <v>18734</v>
      </c>
      <c r="E3997" s="130" t="s">
        <v>18688</v>
      </c>
      <c r="F3997" s="215">
        <v>6.8254215669654866E-3</v>
      </c>
      <c r="G3997" s="132" t="str">
        <f ca="1">IFERROR(_xll.BQL($A3997, "cur_mkt_cap(currency=EUR)")/1000000, " ")</f>
        <v xml:space="preserve"> </v>
      </c>
      <c r="M3997" s="308"/>
      <c r="N3997" s="215">
        <f t="shared" si="154"/>
        <v>7.2475351101181792E-5</v>
      </c>
      <c r="O3997" s="172" t="str">
        <f>IFERROR(IF(VLOOKUP($C3997,'MSCI Database'!$C:$R,2, FALSE)="","",VLOOKUP($C3997,'MSCI Database'!$C:$R,2, FALSE)),"")</f>
        <v>Banks</v>
      </c>
      <c r="P3997" s="186" t="str">
        <f>IFERROR(IF(VLOOKUP($C3997,'MSCI Database'!$C:$R,3, FALSE)="","",VLOOKUP($C3997,'MSCI Database'!$C:$R,3, FALSE)),"")</f>
        <v>BBB</v>
      </c>
      <c r="Q3997" s="164" t="str">
        <f>IFERROR(IF(VLOOKUP($C3997,'MSCI Database'!$C:$R,4, FALSE)="","",VLOOKUP($C3997,'MSCI Database'!$C:$R,4, FALSE)),"")</f>
        <v>-1</v>
      </c>
      <c r="R3997" s="164">
        <f>IFERROR(IF(VLOOKUP($C3997,'MSCI Database'!$C:$R,5, FALSE)="","",VLOOKUP($C3997,'MSCI Database'!$C:$R,5, FALSE)),"")</f>
        <v>4.9000000000000004</v>
      </c>
      <c r="S3997" s="164">
        <f>IFERROR(IF(VLOOKUP($C3997,'MSCI Database'!$C:$R,6, FALSE)="","",VLOOKUP($C3997,'MSCI Database'!$C:$R,6, FALSE)),"")</f>
        <v>2.6</v>
      </c>
      <c r="T3997" s="211">
        <f>IFERROR(IF(VLOOKUP($C3997,'MSCI Database'!$C:$R,7, FALSE)="","",VLOOKUP($C3997,'MSCI Database'!$C:$R,7, FALSE)),"")</f>
        <v>3.9</v>
      </c>
      <c r="U3997" s="164">
        <f>IFERROR(IF(VLOOKUP($C3997,'MSCI Database'!$C:$R,8, FALSE)="","",VLOOKUP($C3997,'MSCI Database'!$C:$R,8, FALSE)),"")</f>
        <v>5</v>
      </c>
      <c r="V3997" s="175">
        <f>IFERROR(IF(VLOOKUP($C3997,'MSCI Database'!$C:$R,9, FALSE)="","",VLOOKUP($C3997,'MSCI Database'!$C:$R,9, FALSE)),"")</f>
        <v>4.0999999999999996</v>
      </c>
      <c r="W3997" s="165">
        <f t="shared" ca="1" si="155"/>
        <v>0</v>
      </c>
      <c r="X3997" s="236">
        <f>IFERROR(IF(VLOOKUP($C3997,'MSCI Database'!$C:$R,10, FALSE)="","",VLOOKUP($C3997,'MSCI Database'!$C:$R,10, FALSE)),"")</f>
        <v>10860</v>
      </c>
      <c r="Y3997" s="133" t="str">
        <f>IFERROR(IF(VLOOKUP($C3997,'MSCI Database'!$C:$R,11, FALSE)="","",VLOOKUP($C3997,'MSCI Database'!$C:$R,11, FALSE)),"")</f>
        <v>2019</v>
      </c>
      <c r="Z3997" s="133" t="str">
        <f>IFERROR(IF(VLOOKUP($C3997,'MSCI Database'!$C:$R,12, FALSE)="","",VLOOKUP($C3997,'MSCI Database'!$C:$R,12, FALSE)),"")</f>
        <v>E.CSI</v>
      </c>
      <c r="AA3997" s="202" t="str">
        <f>IFERROR(IF(VLOOKUP($C3997,'MSCI Database'!$C:$R,13, FALSE)="","",VLOOKUP($C3997,'MSCI Database'!$C:$R,13, FALSE)),"")</f>
        <v>Enhanced assessment of customer protection practices drives downgrade</v>
      </c>
    </row>
    <row r="3998" spans="1:27" s="130" customFormat="1" ht="15" hidden="1" customHeight="1" outlineLevel="1">
      <c r="A3998" s="130" t="s">
        <v>2410</v>
      </c>
      <c r="B3998" s="130" t="s">
        <v>2411</v>
      </c>
      <c r="C3998" s="130" t="s">
        <v>2412</v>
      </c>
      <c r="D3998" s="130" t="s">
        <v>18686</v>
      </c>
      <c r="E3998" s="130" t="s">
        <v>18674</v>
      </c>
      <c r="F3998" s="215">
        <v>0.14747500062813129</v>
      </c>
      <c r="G3998" s="132" t="str">
        <f ca="1">IFERROR(_xll.BQL($A3998, "cur_mkt_cap(currency=EUR)")/1000000, " ")</f>
        <v xml:space="preserve"> </v>
      </c>
      <c r="M3998" s="308"/>
      <c r="N3998" s="215">
        <f t="shared" si="154"/>
        <v>1.5659549149171063E-3</v>
      </c>
      <c r="O3998" s="172" t="str">
        <f>IFERROR(IF(VLOOKUP($C3998,'MSCI Database'!$C:$R,2, FALSE)="","",VLOOKUP($C3998,'MSCI Database'!$C:$R,2, FALSE)),"")</f>
        <v>Beverages</v>
      </c>
      <c r="P3998" s="186" t="str">
        <f>IFERROR(IF(VLOOKUP($C3998,'MSCI Database'!$C:$R,3, FALSE)="","",VLOOKUP($C3998,'MSCI Database'!$C:$R,3, FALSE)),"")</f>
        <v>AAA</v>
      </c>
      <c r="Q3998" s="164" t="str">
        <f>IFERROR(IF(VLOOKUP($C3998,'MSCI Database'!$C:$R,4, FALSE)="","",VLOOKUP($C3998,'MSCI Database'!$C:$R,4, FALSE)),"")</f>
        <v>0</v>
      </c>
      <c r="R3998" s="164">
        <f>IFERROR(IF(VLOOKUP($C3998,'MSCI Database'!$C:$R,5, FALSE)="","",VLOOKUP($C3998,'MSCI Database'!$C:$R,5, FALSE)),"")</f>
        <v>10</v>
      </c>
      <c r="S3998" s="164">
        <f>IFERROR(IF(VLOOKUP($C3998,'MSCI Database'!$C:$R,6, FALSE)="","",VLOOKUP($C3998,'MSCI Database'!$C:$R,6, FALSE)),"")</f>
        <v>7.7</v>
      </c>
      <c r="T3998" s="211">
        <f>IFERROR(IF(VLOOKUP($C3998,'MSCI Database'!$C:$R,7, FALSE)="","",VLOOKUP($C3998,'MSCI Database'!$C:$R,7, FALSE)),"")</f>
        <v>8.5</v>
      </c>
      <c r="U3998" s="164">
        <f>IFERROR(IF(VLOOKUP($C3998,'MSCI Database'!$C:$R,8, FALSE)="","",VLOOKUP($C3998,'MSCI Database'!$C:$R,8, FALSE)),"")</f>
        <v>6.3</v>
      </c>
      <c r="V3998" s="175">
        <f>IFERROR(IF(VLOOKUP($C3998,'MSCI Database'!$C:$R,9, FALSE)="","",VLOOKUP($C3998,'MSCI Database'!$C:$R,9, FALSE)),"")</f>
        <v>7.5</v>
      </c>
      <c r="W3998" s="165">
        <f t="shared" ca="1" si="155"/>
        <v>0</v>
      </c>
      <c r="X3998" s="236">
        <f>IFERROR(IF(VLOOKUP($C3998,'MSCI Database'!$C:$R,10, FALSE)="","",VLOOKUP($C3998,'MSCI Database'!$C:$R,10, FALSE)),"")</f>
        <v>710986</v>
      </c>
      <c r="Y3998" s="133" t="str">
        <f>IFERROR(IF(VLOOKUP($C3998,'MSCI Database'!$C:$R,11, FALSE)="","",VLOOKUP($C3998,'MSCI Database'!$C:$R,11, FALSE)),"")</f>
        <v>2020</v>
      </c>
      <c r="Z3998" s="133" t="str">
        <f>IFERROR(IF(VLOOKUP($C3998,'MSCI Database'!$C:$R,12, FALSE)="","",VLOOKUP($C3998,'MSCI Database'!$C:$R,12, FALSE)),"")</f>
        <v>Reported</v>
      </c>
      <c r="AA3998" s="202" t="str">
        <f>IFERROR(IF(VLOOKUP($C3998,'MSCI Database'!$C:$R,13, FALSE)="","",VLOOKUP($C3998,'MSCI Database'!$C:$R,13, FALSE)),"")</f>
        <v>Strong safety and water performance among distillers &amp; vintners</v>
      </c>
    </row>
    <row r="3999" spans="1:27" s="130" customFormat="1" ht="15" hidden="1" customHeight="1" outlineLevel="1">
      <c r="A3999" s="130" t="s">
        <v>5465</v>
      </c>
      <c r="B3999" s="130" t="s">
        <v>5466</v>
      </c>
      <c r="C3999" s="130" t="s">
        <v>5467</v>
      </c>
      <c r="D3999" s="130" t="s">
        <v>12157</v>
      </c>
      <c r="E3999" s="130" t="s">
        <v>18688</v>
      </c>
      <c r="F3999" s="215">
        <v>6.9039145720892431E-4</v>
      </c>
      <c r="G3999" s="132" t="str">
        <f ca="1">IFERROR(_xll.BQL($A3999, "cur_mkt_cap(currency=EUR)")/1000000, " ")</f>
        <v xml:space="preserve"> </v>
      </c>
      <c r="M3999" s="308"/>
      <c r="N3999" s="215">
        <f t="shared" si="154"/>
        <v>7.3308824616263192E-6</v>
      </c>
      <c r="O3999" s="172" t="str">
        <f>IFERROR(IF(VLOOKUP($C3999,'MSCI Database'!$C:$R,2, FALSE)="","",VLOOKUP($C3999,'MSCI Database'!$C:$R,2, FALSE)),"")</f>
        <v>Banks</v>
      </c>
      <c r="P3999" s="186" t="str">
        <f>IFERROR(IF(VLOOKUP($C3999,'MSCI Database'!$C:$R,3, FALSE)="","",VLOOKUP($C3999,'MSCI Database'!$C:$R,3, FALSE)),"")</f>
        <v>BBB</v>
      </c>
      <c r="Q3999" s="164" t="str">
        <f>IFERROR(IF(VLOOKUP($C3999,'MSCI Database'!$C:$R,4, FALSE)="","",VLOOKUP($C3999,'MSCI Database'!$C:$R,4, FALSE)),"")</f>
        <v>0</v>
      </c>
      <c r="R3999" s="164">
        <f>IFERROR(IF(VLOOKUP($C3999,'MSCI Database'!$C:$R,5, FALSE)="","",VLOOKUP($C3999,'MSCI Database'!$C:$R,5, FALSE)),"")</f>
        <v>4.5999999999999996</v>
      </c>
      <c r="S3999" s="164">
        <f>IFERROR(IF(VLOOKUP($C3999,'MSCI Database'!$C:$R,6, FALSE)="","",VLOOKUP($C3999,'MSCI Database'!$C:$R,6, FALSE)),"")</f>
        <v>0</v>
      </c>
      <c r="T3999" s="211">
        <f>IFERROR(IF(VLOOKUP($C3999,'MSCI Database'!$C:$R,7, FALSE)="","",VLOOKUP($C3999,'MSCI Database'!$C:$R,7, FALSE)),"")</f>
        <v>3.1</v>
      </c>
      <c r="U3999" s="164">
        <f>IFERROR(IF(VLOOKUP($C3999,'MSCI Database'!$C:$R,8, FALSE)="","",VLOOKUP($C3999,'MSCI Database'!$C:$R,8, FALSE)),"")</f>
        <v>5.6</v>
      </c>
      <c r="V3999" s="175">
        <f>IFERROR(IF(VLOOKUP($C3999,'MSCI Database'!$C:$R,9, FALSE)="","",VLOOKUP($C3999,'MSCI Database'!$C:$R,9, FALSE)),"")</f>
        <v>3.5</v>
      </c>
      <c r="W3999" s="165">
        <f t="shared" ca="1" si="155"/>
        <v>0</v>
      </c>
      <c r="X3999" s="236">
        <f>IFERROR(IF(VLOOKUP($C3999,'MSCI Database'!$C:$R,10, FALSE)="","",VLOOKUP($C3999,'MSCI Database'!$C:$R,10, FALSE)),"")</f>
        <v>10071</v>
      </c>
      <c r="Y3999" s="133" t="str">
        <f>IFERROR(IF(VLOOKUP($C3999,'MSCI Database'!$C:$R,11, FALSE)="","",VLOOKUP($C3999,'MSCI Database'!$C:$R,11, FALSE)),"")</f>
        <v>2019</v>
      </c>
      <c r="Z3999" s="133" t="str">
        <f>IFERROR(IF(VLOOKUP($C3999,'MSCI Database'!$C:$R,12, FALSE)="","",VLOOKUP($C3999,'MSCI Database'!$C:$R,12, FALSE)),"")</f>
        <v>E.Segmt-Moderate</v>
      </c>
      <c r="AA3999" s="202" t="str">
        <f>IFERROR(IF(VLOOKUP($C3999,'MSCI Database'!$C:$R,13, FALSE)="","",VLOOKUP($C3999,'MSCI Database'!$C:$R,13, FALSE)),"")</f>
        <v>Trails peers in managing most social risks; improved efforts at financial inclusion</v>
      </c>
    </row>
    <row r="4000" spans="1:27" s="130" customFormat="1" ht="15" hidden="1" customHeight="1" outlineLevel="1">
      <c r="A4000" s="130" t="s">
        <v>937</v>
      </c>
      <c r="B4000" s="130" t="s">
        <v>938</v>
      </c>
      <c r="C4000" s="130" t="s">
        <v>939</v>
      </c>
      <c r="D4000" s="130" t="s">
        <v>12135</v>
      </c>
      <c r="E4000" s="130" t="s">
        <v>18673</v>
      </c>
      <c r="F4000" s="215">
        <v>8.5263733066664169E-2</v>
      </c>
      <c r="G4000" s="132" t="str">
        <f ca="1">IFERROR(_xll.BQL($A4000, "cur_mkt_cap(currency=EUR)")/1000000, " ")</f>
        <v xml:space="preserve"> </v>
      </c>
      <c r="M4000" s="308"/>
      <c r="N4000" s="215">
        <f t="shared" si="154"/>
        <v>9.0536810504311183E-4</v>
      </c>
      <c r="O4000" s="172" t="str">
        <f>IFERROR(IF(VLOOKUP($C4000,'MSCI Database'!$C:$R,2, FALSE)="","",VLOOKUP($C4000,'MSCI Database'!$C:$R,2, FALSE)),"")</f>
        <v>Road &amp; Rail Transport</v>
      </c>
      <c r="P4000" s="186" t="str">
        <f>IFERROR(IF(VLOOKUP($C4000,'MSCI Database'!$C:$R,3, FALSE)="","",VLOOKUP($C4000,'MSCI Database'!$C:$R,3, FALSE)),"")</f>
        <v>BBB</v>
      </c>
      <c r="Q4000" s="164" t="str">
        <f>IFERROR(IF(VLOOKUP($C4000,'MSCI Database'!$C:$R,4, FALSE)="","",VLOOKUP($C4000,'MSCI Database'!$C:$R,4, FALSE)),"")</f>
        <v>0</v>
      </c>
      <c r="R4000" s="164">
        <f>IFERROR(IF(VLOOKUP($C4000,'MSCI Database'!$C:$R,5, FALSE)="","",VLOOKUP($C4000,'MSCI Database'!$C:$R,5, FALSE)),"")</f>
        <v>5.5</v>
      </c>
      <c r="S4000" s="164">
        <f>IFERROR(IF(VLOOKUP($C4000,'MSCI Database'!$C:$R,6, FALSE)="","",VLOOKUP($C4000,'MSCI Database'!$C:$R,6, FALSE)),"")</f>
        <v>5.6</v>
      </c>
      <c r="T4000" s="211">
        <f>IFERROR(IF(VLOOKUP($C4000,'MSCI Database'!$C:$R,7, FALSE)="","",VLOOKUP($C4000,'MSCI Database'!$C:$R,7, FALSE)),"")</f>
        <v>2.4</v>
      </c>
      <c r="U4000" s="164">
        <f>IFERROR(IF(VLOOKUP($C4000,'MSCI Database'!$C:$R,8, FALSE)="","",VLOOKUP($C4000,'MSCI Database'!$C:$R,8, FALSE)),"")</f>
        <v>6.4</v>
      </c>
      <c r="V4000" s="175">
        <f>IFERROR(IF(VLOOKUP($C4000,'MSCI Database'!$C:$R,9, FALSE)="","",VLOOKUP($C4000,'MSCI Database'!$C:$R,9, FALSE)),"")</f>
        <v>4.3</v>
      </c>
      <c r="W4000" s="165">
        <f t="shared" ca="1" si="155"/>
        <v>0</v>
      </c>
      <c r="X4000" s="236">
        <f>IFERROR(IF(VLOOKUP($C4000,'MSCI Database'!$C:$R,10, FALSE)="","",VLOOKUP($C4000,'MSCI Database'!$C:$R,10, FALSE)),"")</f>
        <v>3179000</v>
      </c>
      <c r="Y4000" s="133" t="str">
        <f>IFERROR(IF(VLOOKUP($C4000,'MSCI Database'!$C:$R,11, FALSE)="","",VLOOKUP($C4000,'MSCI Database'!$C:$R,11, FALSE)),"")</f>
        <v>2019</v>
      </c>
      <c r="Z4000" s="133" t="str">
        <f>IFERROR(IF(VLOOKUP($C4000,'MSCI Database'!$C:$R,12, FALSE)="","",VLOOKUP($C4000,'MSCI Database'!$C:$R,12, FALSE)),"")</f>
        <v>Reported</v>
      </c>
      <c r="AA4000" s="202" t="str">
        <f>IFERROR(IF(VLOOKUP($C4000,'MSCI Database'!$C:$R,13, FALSE)="","",VLOOKUP($C4000,'MSCI Database'!$C:$R,13, FALSE)),"")</f>
        <v>Derailments and fatalities raise safety concerns; labor risks persist amid union suits</v>
      </c>
    </row>
    <row r="4001" spans="1:27" s="130" customFormat="1" ht="15" hidden="1" customHeight="1" outlineLevel="1">
      <c r="A4001" s="130" t="s">
        <v>223</v>
      </c>
      <c r="B4001" s="130" t="s">
        <v>224</v>
      </c>
      <c r="C4001" s="130" t="s">
        <v>225</v>
      </c>
      <c r="D4001" s="130" t="s">
        <v>18677</v>
      </c>
      <c r="E4001" s="130" t="s">
        <v>18673</v>
      </c>
      <c r="F4001" s="215">
        <v>1.198245772996134E-2</v>
      </c>
      <c r="G4001" s="132" t="str">
        <f ca="1">IFERROR(_xll.BQL($A4001, "cur_mkt_cap(currency=EUR)")/1000000, " ")</f>
        <v xml:space="preserve"> </v>
      </c>
      <c r="M4001" s="308"/>
      <c r="N4001" s="215">
        <f t="shared" si="154"/>
        <v>1.2723504658483892E-4</v>
      </c>
      <c r="O4001" s="172" t="str">
        <f>IFERROR(IF(VLOOKUP($C4001,'MSCI Database'!$C:$R,2, FALSE)="","",VLOOKUP($C4001,'MSCI Database'!$C:$R,2, FALSE)),"")</f>
        <v>Industrial Machinery</v>
      </c>
      <c r="P4001" s="186" t="str">
        <f>IFERROR(IF(VLOOKUP($C4001,'MSCI Database'!$C:$R,3, FALSE)="","",VLOOKUP($C4001,'MSCI Database'!$C:$R,3, FALSE)),"")</f>
        <v>AA</v>
      </c>
      <c r="Q4001" s="164" t="str">
        <f>IFERROR(IF(VLOOKUP($C4001,'MSCI Database'!$C:$R,4, FALSE)="","",VLOOKUP($C4001,'MSCI Database'!$C:$R,4, FALSE)),"")</f>
        <v>0</v>
      </c>
      <c r="R4001" s="164">
        <f>IFERROR(IF(VLOOKUP($C4001,'MSCI Database'!$C:$R,5, FALSE)="","",VLOOKUP($C4001,'MSCI Database'!$C:$R,5, FALSE)),"")</f>
        <v>7.8</v>
      </c>
      <c r="S4001" s="164">
        <f>IFERROR(IF(VLOOKUP($C4001,'MSCI Database'!$C:$R,6, FALSE)="","",VLOOKUP($C4001,'MSCI Database'!$C:$R,6, FALSE)),"")</f>
        <v>5.2</v>
      </c>
      <c r="T4001" s="211">
        <f>IFERROR(IF(VLOOKUP($C4001,'MSCI Database'!$C:$R,7, FALSE)="","",VLOOKUP($C4001,'MSCI Database'!$C:$R,7, FALSE)),"")</f>
        <v>6.3</v>
      </c>
      <c r="U4001" s="164">
        <f>IFERROR(IF(VLOOKUP($C4001,'MSCI Database'!$C:$R,8, FALSE)="","",VLOOKUP($C4001,'MSCI Database'!$C:$R,8, FALSE)),"")</f>
        <v>7.4</v>
      </c>
      <c r="V4001" s="175">
        <f>IFERROR(IF(VLOOKUP($C4001,'MSCI Database'!$C:$R,9, FALSE)="","",VLOOKUP($C4001,'MSCI Database'!$C:$R,9, FALSE)),"")</f>
        <v>6.5</v>
      </c>
      <c r="W4001" s="165">
        <f t="shared" ca="1" si="155"/>
        <v>0</v>
      </c>
      <c r="X4001" s="236">
        <f>IFERROR(IF(VLOOKUP($C4001,'MSCI Database'!$C:$R,10, FALSE)="","",VLOOKUP($C4001,'MSCI Database'!$C:$R,10, FALSE)),"")</f>
        <v>44861</v>
      </c>
      <c r="Y4001" s="133" t="str">
        <f>IFERROR(IF(VLOOKUP($C4001,'MSCI Database'!$C:$R,11, FALSE)="","",VLOOKUP($C4001,'MSCI Database'!$C:$R,11, FALSE)),"")</f>
        <v>2019</v>
      </c>
      <c r="Z4001" s="133" t="str">
        <f>IFERROR(IF(VLOOKUP($C4001,'MSCI Database'!$C:$R,12, FALSE)="","",VLOOKUP($C4001,'MSCI Database'!$C:$R,12, FALSE)),"")</f>
        <v>Reported</v>
      </c>
      <c r="AA4001" s="202" t="str">
        <f>IFERROR(IF(VLOOKUP($C4001,'MSCI Database'!$C:$R,13, FALSE)="","",VLOOKUP($C4001,'MSCI Database'!$C:$R,13, FALSE)),"")</f>
        <v>Maintains niche focus on clean technology</v>
      </c>
    </row>
    <row r="4002" spans="1:27" s="130" customFormat="1" ht="15" hidden="1" customHeight="1" outlineLevel="1">
      <c r="A4002" s="130" t="s">
        <v>7399</v>
      </c>
      <c r="B4002" s="130" t="s">
        <v>7400</v>
      </c>
      <c r="C4002" s="130" t="s">
        <v>7401</v>
      </c>
      <c r="D4002" s="130" t="s">
        <v>12128</v>
      </c>
      <c r="E4002" s="130" t="s">
        <v>18674</v>
      </c>
      <c r="F4002" s="215">
        <v>0.1058227463895656</v>
      </c>
      <c r="G4002" s="132" t="str">
        <f ca="1">IFERROR(_xll.BQL($A4002, "cur_mkt_cap(currency=EUR)")/1000000, " ")</f>
        <v xml:space="preserve"> </v>
      </c>
      <c r="M4002" s="308"/>
      <c r="N4002" s="215">
        <f t="shared" si="154"/>
        <v>1.1236728198877955E-3</v>
      </c>
      <c r="O4002" s="172" t="str">
        <f>IFERROR(IF(VLOOKUP($C4002,'MSCI Database'!$C:$R,2, FALSE)="","",VLOOKUP($C4002,'MSCI Database'!$C:$R,2, FALSE)),"")</f>
        <v>Household &amp; Personal Products</v>
      </c>
      <c r="P4002" s="186" t="str">
        <f>IFERROR(IF(VLOOKUP($C4002,'MSCI Database'!$C:$R,3, FALSE)="","",VLOOKUP($C4002,'MSCI Database'!$C:$R,3, FALSE)),"")</f>
        <v>BBB</v>
      </c>
      <c r="Q4002" s="164" t="str">
        <f>IFERROR(IF(VLOOKUP($C4002,'MSCI Database'!$C:$R,4, FALSE)="","",VLOOKUP($C4002,'MSCI Database'!$C:$R,4, FALSE)),"")</f>
        <v>0</v>
      </c>
      <c r="R4002" s="164">
        <f>IFERROR(IF(VLOOKUP($C4002,'MSCI Database'!$C:$R,5, FALSE)="","",VLOOKUP($C4002,'MSCI Database'!$C:$R,5, FALSE)),"")</f>
        <v>4.4000000000000004</v>
      </c>
      <c r="S4002" s="164">
        <f>IFERROR(IF(VLOOKUP($C4002,'MSCI Database'!$C:$R,6, FALSE)="","",VLOOKUP($C4002,'MSCI Database'!$C:$R,6, FALSE)),"")</f>
        <v>7.2</v>
      </c>
      <c r="T4002" s="211">
        <f>IFERROR(IF(VLOOKUP($C4002,'MSCI Database'!$C:$R,7, FALSE)="","",VLOOKUP($C4002,'MSCI Database'!$C:$R,7, FALSE)),"")</f>
        <v>5</v>
      </c>
      <c r="U4002" s="164">
        <f>IFERROR(IF(VLOOKUP($C4002,'MSCI Database'!$C:$R,8, FALSE)="","",VLOOKUP($C4002,'MSCI Database'!$C:$R,8, FALSE)),"")</f>
        <v>1.8</v>
      </c>
      <c r="V4002" s="175">
        <f>IFERROR(IF(VLOOKUP($C4002,'MSCI Database'!$C:$R,9, FALSE)="","",VLOOKUP($C4002,'MSCI Database'!$C:$R,9, FALSE)),"")</f>
        <v>4.5999999999999996</v>
      </c>
      <c r="W4002" s="165">
        <f t="shared" ca="1" si="155"/>
        <v>0</v>
      </c>
      <c r="X4002" s="236">
        <f>IFERROR(IF(VLOOKUP($C4002,'MSCI Database'!$C:$R,10, FALSE)="","",VLOOKUP($C4002,'MSCI Database'!$C:$R,10, FALSE)),"")</f>
        <v>106930</v>
      </c>
      <c r="Y4002" s="133" t="str">
        <f>IFERROR(IF(VLOOKUP($C4002,'MSCI Database'!$C:$R,11, FALSE)="","",VLOOKUP($C4002,'MSCI Database'!$C:$R,11, FALSE)),"")</f>
        <v>2020</v>
      </c>
      <c r="Z4002" s="133" t="str">
        <f>IFERROR(IF(VLOOKUP($C4002,'MSCI Database'!$C:$R,12, FALSE)="","",VLOOKUP($C4002,'MSCI Database'!$C:$R,12, FALSE)),"")</f>
        <v>E.CSI</v>
      </c>
      <c r="AA4002" s="202" t="str">
        <f>IFERROR(IF(VLOOKUP($C4002,'MSCI Database'!$C:$R,13, FALSE)="","",VLOOKUP($C4002,'MSCI Database'!$C:$R,13, FALSE)),"")</f>
        <v>Strong packaging material waste management strategies; governance concerns persists</v>
      </c>
    </row>
    <row r="4003" spans="1:27" s="130" customFormat="1" ht="15" hidden="1" customHeight="1" outlineLevel="1">
      <c r="A4003" s="130" t="s">
        <v>2177</v>
      </c>
      <c r="B4003" s="130" t="s">
        <v>2178</v>
      </c>
      <c r="C4003" s="130" t="s">
        <v>2179</v>
      </c>
      <c r="D4003" s="130" t="s">
        <v>12131</v>
      </c>
      <c r="E4003" s="130" t="s">
        <v>18684</v>
      </c>
      <c r="F4003" s="215">
        <v>0.1237082255261388</v>
      </c>
      <c r="G4003" s="132" t="str">
        <f ca="1">IFERROR(_xll.BQL($A4003, "cur_mkt_cap(currency=EUR)")/1000000, " ")</f>
        <v xml:space="preserve"> </v>
      </c>
      <c r="M4003" s="308"/>
      <c r="N4003" s="215">
        <f t="shared" si="154"/>
        <v>1.3135887638801469E-3</v>
      </c>
      <c r="O4003" s="172" t="str">
        <f>IFERROR(IF(VLOOKUP($C4003,'MSCI Database'!$C:$R,2, FALSE)="","",VLOOKUP($C4003,'MSCI Database'!$C:$R,2, FALSE)),"")</f>
        <v>Specialty Chemicals</v>
      </c>
      <c r="P4003" s="186" t="str">
        <f>IFERROR(IF(VLOOKUP($C4003,'MSCI Database'!$C:$R,3, FALSE)="","",VLOOKUP($C4003,'MSCI Database'!$C:$R,3, FALSE)),"")</f>
        <v>A</v>
      </c>
      <c r="Q4003" s="164" t="str">
        <f>IFERROR(IF(VLOOKUP($C4003,'MSCI Database'!$C:$R,4, FALSE)="","",VLOOKUP($C4003,'MSCI Database'!$C:$R,4, FALSE)),"")</f>
        <v>0</v>
      </c>
      <c r="R4003" s="164">
        <f>IFERROR(IF(VLOOKUP($C4003,'MSCI Database'!$C:$R,5, FALSE)="","",VLOOKUP($C4003,'MSCI Database'!$C:$R,5, FALSE)),"")</f>
        <v>5.9</v>
      </c>
      <c r="S4003" s="164">
        <f>IFERROR(IF(VLOOKUP($C4003,'MSCI Database'!$C:$R,6, FALSE)="","",VLOOKUP($C4003,'MSCI Database'!$C:$R,6, FALSE)),"")</f>
        <v>5.4</v>
      </c>
      <c r="T4003" s="211">
        <f>IFERROR(IF(VLOOKUP($C4003,'MSCI Database'!$C:$R,7, FALSE)="","",VLOOKUP($C4003,'MSCI Database'!$C:$R,7, FALSE)),"")</f>
        <v>9.3000000000000007</v>
      </c>
      <c r="U4003" s="164">
        <f>IFERROR(IF(VLOOKUP($C4003,'MSCI Database'!$C:$R,8, FALSE)="","",VLOOKUP($C4003,'MSCI Database'!$C:$R,8, FALSE)),"")</f>
        <v>4.9000000000000004</v>
      </c>
      <c r="V4003" s="175">
        <f>IFERROR(IF(VLOOKUP($C4003,'MSCI Database'!$C:$R,9, FALSE)="","",VLOOKUP($C4003,'MSCI Database'!$C:$R,9, FALSE)),"")</f>
        <v>5.5</v>
      </c>
      <c r="W4003" s="165">
        <f t="shared" ca="1" si="155"/>
        <v>0</v>
      </c>
      <c r="X4003" s="236">
        <f>IFERROR(IF(VLOOKUP($C4003,'MSCI Database'!$C:$R,10, FALSE)="","",VLOOKUP($C4003,'MSCI Database'!$C:$R,10, FALSE)),"")</f>
        <v>27848000</v>
      </c>
      <c r="Y4003" s="133" t="str">
        <f>IFERROR(IF(VLOOKUP($C4003,'MSCI Database'!$C:$R,11, FALSE)="","",VLOOKUP($C4003,'MSCI Database'!$C:$R,11, FALSE)),"")</f>
        <v>2019</v>
      </c>
      <c r="Z4003" s="133" t="str">
        <f>IFERROR(IF(VLOOKUP($C4003,'MSCI Database'!$C:$R,12, FALSE)="","",VLOOKUP($C4003,'MSCI Database'!$C:$R,12, FALSE)),"")</f>
        <v>Reported</v>
      </c>
      <c r="AA4003" s="202" t="str">
        <f>IFERROR(IF(VLOOKUP($C4003,'MSCI Database'!$C:$R,13, FALSE)="","",VLOOKUP($C4003,'MSCI Database'!$C:$R,13, FALSE)),"")</f>
        <v>Strong effort on clean technology development supports sustained rating</v>
      </c>
    </row>
    <row r="4004" spans="1:27" s="130" customFormat="1" ht="15" hidden="1" customHeight="1" outlineLevel="1">
      <c r="A4004" s="130" t="s">
        <v>1613</v>
      </c>
      <c r="B4004" s="130" t="s">
        <v>1614</v>
      </c>
      <c r="C4004" s="130" t="s">
        <v>1615</v>
      </c>
      <c r="D4004" s="130" t="s">
        <v>18678</v>
      </c>
      <c r="E4004" s="130" t="s">
        <v>18688</v>
      </c>
      <c r="F4004" s="215">
        <v>1.3445701410093099E-2</v>
      </c>
      <c r="G4004" s="132" t="str">
        <f ca="1">IFERROR(_xll.BQL($A4004, "cur_mkt_cap(currency=EUR)")/1000000, " ")</f>
        <v xml:space="preserve"> </v>
      </c>
      <c r="M4004" s="308"/>
      <c r="N4004" s="215">
        <f t="shared" si="154"/>
        <v>1.4277241646355878E-4</v>
      </c>
      <c r="O4004" s="172" t="str">
        <f>IFERROR(IF(VLOOKUP($C4004,'MSCI Database'!$C:$R,2, FALSE)="","",VLOOKUP($C4004,'MSCI Database'!$C:$R,2, FALSE)),"")</f>
        <v>Banks</v>
      </c>
      <c r="P4004" s="186" t="str">
        <f>IFERROR(IF(VLOOKUP($C4004,'MSCI Database'!$C:$R,3, FALSE)="","",VLOOKUP($C4004,'MSCI Database'!$C:$R,3, FALSE)),"")</f>
        <v>BBB</v>
      </c>
      <c r="Q4004" s="164" t="str">
        <f>IFERROR(IF(VLOOKUP($C4004,'MSCI Database'!$C:$R,4, FALSE)="","",VLOOKUP($C4004,'MSCI Database'!$C:$R,4, FALSE)),"")</f>
        <v>1</v>
      </c>
      <c r="R4004" s="164">
        <f>IFERROR(IF(VLOOKUP($C4004,'MSCI Database'!$C:$R,5, FALSE)="","",VLOOKUP($C4004,'MSCI Database'!$C:$R,5, FALSE)),"")</f>
        <v>5.4</v>
      </c>
      <c r="S4004" s="164">
        <f>IFERROR(IF(VLOOKUP($C4004,'MSCI Database'!$C:$R,6, FALSE)="","",VLOOKUP($C4004,'MSCI Database'!$C:$R,6, FALSE)),"")</f>
        <v>4</v>
      </c>
      <c r="T4004" s="211">
        <f>IFERROR(IF(VLOOKUP($C4004,'MSCI Database'!$C:$R,7, FALSE)="","",VLOOKUP($C4004,'MSCI Database'!$C:$R,7, FALSE)),"")</f>
        <v>4.9000000000000004</v>
      </c>
      <c r="U4004" s="164">
        <f>IFERROR(IF(VLOOKUP($C4004,'MSCI Database'!$C:$R,8, FALSE)="","",VLOOKUP($C4004,'MSCI Database'!$C:$R,8, FALSE)),"")</f>
        <v>3.9</v>
      </c>
      <c r="V4004" s="175">
        <f>IFERROR(IF(VLOOKUP($C4004,'MSCI Database'!$C:$R,9, FALSE)="","",VLOOKUP($C4004,'MSCI Database'!$C:$R,9, FALSE)),"")</f>
        <v>4.4000000000000004</v>
      </c>
      <c r="W4004" s="165">
        <f t="shared" ca="1" si="155"/>
        <v>0</v>
      </c>
      <c r="X4004" s="236">
        <f>IFERROR(IF(VLOOKUP($C4004,'MSCI Database'!$C:$R,10, FALSE)="","",VLOOKUP($C4004,'MSCI Database'!$C:$R,10, FALSE)),"")</f>
        <v>58169</v>
      </c>
      <c r="Y4004" s="133" t="str">
        <f>IFERROR(IF(VLOOKUP($C4004,'MSCI Database'!$C:$R,11, FALSE)="","",VLOOKUP($C4004,'MSCI Database'!$C:$R,11, FALSE)),"")</f>
        <v>2019</v>
      </c>
      <c r="Z4004" s="133" t="str">
        <f>IFERROR(IF(VLOOKUP($C4004,'MSCI Database'!$C:$R,12, FALSE)="","",VLOOKUP($C4004,'MSCI Database'!$C:$R,12, FALSE)),"")</f>
        <v>Reported</v>
      </c>
      <c r="AA4004" s="202" t="str">
        <f>IFERROR(IF(VLOOKUP($C4004,'MSCI Database'!$C:$R,13, FALSE)="","",VLOOKUP($C4004,'MSCI Database'!$C:$R,13, FALSE)),"")</f>
        <v>Improved data privacy policy and financial inclusion opportunities drive upgrade</v>
      </c>
    </row>
    <row r="4005" spans="1:27" s="130" customFormat="1" ht="15" hidden="1" customHeight="1" outlineLevel="1">
      <c r="A4005" s="130" t="s">
        <v>5069</v>
      </c>
      <c r="B4005" s="130" t="s">
        <v>5070</v>
      </c>
      <c r="C4005" s="130" t="s">
        <v>5071</v>
      </c>
      <c r="D4005" s="130" t="s">
        <v>18702</v>
      </c>
      <c r="E4005" s="130" t="s">
        <v>18673</v>
      </c>
      <c r="F4005" s="215">
        <v>5.1391508076950717E-3</v>
      </c>
      <c r="G4005" s="132" t="str">
        <f ca="1">IFERROR(_xll.BQL($A4005, "cur_mkt_cap(currency=EUR)")/1000000, " ")</f>
        <v xml:space="preserve"> </v>
      </c>
      <c r="M4005" s="308"/>
      <c r="N4005" s="215">
        <f t="shared" si="154"/>
        <v>5.4569780854608084E-5</v>
      </c>
      <c r="O4005" s="172" t="str">
        <f>IFERROR(IF(VLOOKUP($C4005,'MSCI Database'!$C:$R,2, FALSE)="","",VLOOKUP($C4005,'MSCI Database'!$C:$R,2, FALSE)),"")</f>
        <v>Transportation Infrastructure</v>
      </c>
      <c r="P4005" s="186" t="str">
        <f>IFERROR(IF(VLOOKUP($C4005,'MSCI Database'!$C:$R,3, FALSE)="","",VLOOKUP($C4005,'MSCI Database'!$C:$R,3, FALSE)),"")</f>
        <v>BBB</v>
      </c>
      <c r="Q4005" s="164" t="str">
        <f>IFERROR(IF(VLOOKUP($C4005,'MSCI Database'!$C:$R,4, FALSE)="","",VLOOKUP($C4005,'MSCI Database'!$C:$R,4, FALSE)),"")</f>
        <v>0</v>
      </c>
      <c r="R4005" s="164">
        <f>IFERROR(IF(VLOOKUP($C4005,'MSCI Database'!$C:$R,5, FALSE)="","",VLOOKUP($C4005,'MSCI Database'!$C:$R,5, FALSE)),"")</f>
        <v>4.3</v>
      </c>
      <c r="S4005" s="164">
        <f>IFERROR(IF(VLOOKUP($C4005,'MSCI Database'!$C:$R,6, FALSE)="","",VLOOKUP($C4005,'MSCI Database'!$C:$R,6, FALSE)),"")</f>
        <v>9.1</v>
      </c>
      <c r="T4005" s="211">
        <f>IFERROR(IF(VLOOKUP($C4005,'MSCI Database'!$C:$R,7, FALSE)="","",VLOOKUP($C4005,'MSCI Database'!$C:$R,7, FALSE)),"")</f>
        <v>6.6</v>
      </c>
      <c r="U4005" s="164">
        <f>IFERROR(IF(VLOOKUP($C4005,'MSCI Database'!$C:$R,8, FALSE)="","",VLOOKUP($C4005,'MSCI Database'!$C:$R,8, FALSE)),"")</f>
        <v>3.2</v>
      </c>
      <c r="V4005" s="175">
        <f>IFERROR(IF(VLOOKUP($C4005,'MSCI Database'!$C:$R,9, FALSE)="","",VLOOKUP($C4005,'MSCI Database'!$C:$R,9, FALSE)),"")</f>
        <v>5.6</v>
      </c>
      <c r="W4005" s="165">
        <f t="shared" ca="1" si="155"/>
        <v>0</v>
      </c>
      <c r="X4005" s="236">
        <f>IFERROR(IF(VLOOKUP($C4005,'MSCI Database'!$C:$R,10, FALSE)="","",VLOOKUP($C4005,'MSCI Database'!$C:$R,10, FALSE)),"")</f>
        <v>63813</v>
      </c>
      <c r="Y4005" s="133" t="str">
        <f>IFERROR(IF(VLOOKUP($C4005,'MSCI Database'!$C:$R,11, FALSE)="","",VLOOKUP($C4005,'MSCI Database'!$C:$R,11, FALSE)),"")</f>
        <v>2019</v>
      </c>
      <c r="Z4005" s="133" t="str">
        <f>IFERROR(IF(VLOOKUP($C4005,'MSCI Database'!$C:$R,12, FALSE)="","",VLOOKUP($C4005,'MSCI Database'!$C:$R,12, FALSE)),"")</f>
        <v>Reported</v>
      </c>
      <c r="AA4005" s="202" t="str">
        <f>IFERROR(IF(VLOOKUP($C4005,'MSCI Database'!$C:$R,13, FALSE)="","",VLOOKUP($C4005,'MSCI Database'!$C:$R,13, FALSE)),"")</f>
        <v>Strong safety performance; limited community engagement programs</v>
      </c>
    </row>
    <row r="4006" spans="1:27" s="130" customFormat="1" ht="15" hidden="1" customHeight="1" outlineLevel="1">
      <c r="A4006" s="130" t="s">
        <v>1862</v>
      </c>
      <c r="B4006" s="130" t="s">
        <v>1863</v>
      </c>
      <c r="C4006" s="130" t="s">
        <v>1864</v>
      </c>
      <c r="D4006" s="130" t="s">
        <v>12129</v>
      </c>
      <c r="E4006" s="130" t="s">
        <v>18682</v>
      </c>
      <c r="F4006" s="215">
        <v>0.121318628228097</v>
      </c>
      <c r="G4006" s="132" t="str">
        <f ca="1">IFERROR(_xll.BQL($A4006, "cur_mkt_cap(currency=EUR)")/1000000, " ")</f>
        <v xml:space="preserve"> </v>
      </c>
      <c r="M4006" s="308"/>
      <c r="N4006" s="215">
        <f t="shared" si="154"/>
        <v>1.288214960743323E-3</v>
      </c>
      <c r="O4006" s="172" t="str">
        <f>IFERROR(IF(VLOOKUP($C4006,'MSCI Database'!$C:$R,2, FALSE)="","",VLOOKUP($C4006,'MSCI Database'!$C:$R,2, FALSE)),"")</f>
        <v>Automobiles</v>
      </c>
      <c r="P4006" s="186" t="str">
        <f>IFERROR(IF(VLOOKUP($C4006,'MSCI Database'!$C:$R,3, FALSE)="","",VLOOKUP($C4006,'MSCI Database'!$C:$R,3, FALSE)),"")</f>
        <v>BBB</v>
      </c>
      <c r="Q4006" s="164" t="str">
        <f>IFERROR(IF(VLOOKUP($C4006,'MSCI Database'!$C:$R,4, FALSE)="","",VLOOKUP($C4006,'MSCI Database'!$C:$R,4, FALSE)),"")</f>
        <v>0</v>
      </c>
      <c r="R4006" s="164">
        <f>IFERROR(IF(VLOOKUP($C4006,'MSCI Database'!$C:$R,5, FALSE)="","",VLOOKUP($C4006,'MSCI Database'!$C:$R,5, FALSE)),"")</f>
        <v>4.8</v>
      </c>
      <c r="S4006" s="164">
        <f>IFERROR(IF(VLOOKUP($C4006,'MSCI Database'!$C:$R,6, FALSE)="","",VLOOKUP($C4006,'MSCI Database'!$C:$R,6, FALSE)),"")</f>
        <v>6.6</v>
      </c>
      <c r="T4006" s="211">
        <f>IFERROR(IF(VLOOKUP($C4006,'MSCI Database'!$C:$R,7, FALSE)="","",VLOOKUP($C4006,'MSCI Database'!$C:$R,7, FALSE)),"")</f>
        <v>3.9</v>
      </c>
      <c r="U4006" s="164">
        <f>IFERROR(IF(VLOOKUP($C4006,'MSCI Database'!$C:$R,8, FALSE)="","",VLOOKUP($C4006,'MSCI Database'!$C:$R,8, FALSE)),"")</f>
        <v>2.9</v>
      </c>
      <c r="V4006" s="175">
        <f>IFERROR(IF(VLOOKUP($C4006,'MSCI Database'!$C:$R,9, FALSE)="","",VLOOKUP($C4006,'MSCI Database'!$C:$R,9, FALSE)),"")</f>
        <v>4.4000000000000004</v>
      </c>
      <c r="W4006" s="165">
        <f t="shared" ca="1" si="155"/>
        <v>0</v>
      </c>
      <c r="X4006" s="236">
        <f>IFERROR(IF(VLOOKUP($C4006,'MSCI Database'!$C:$R,10, FALSE)="","",VLOOKUP($C4006,'MSCI Database'!$C:$R,10, FALSE)),"")</f>
        <v>2515000</v>
      </c>
      <c r="Y4006" s="133" t="str">
        <f>IFERROR(IF(VLOOKUP($C4006,'MSCI Database'!$C:$R,11, FALSE)="","",VLOOKUP($C4006,'MSCI Database'!$C:$R,11, FALSE)),"")</f>
        <v>2019</v>
      </c>
      <c r="Z4006" s="133" t="str">
        <f>IFERROR(IF(VLOOKUP($C4006,'MSCI Database'!$C:$R,12, FALSE)="","",VLOOKUP($C4006,'MSCI Database'!$C:$R,12, FALSE)),"")</f>
        <v>Reported</v>
      </c>
      <c r="AA4006" s="202" t="str">
        <f>IFERROR(IF(VLOOKUP($C4006,'MSCI Database'!$C:$R,13, FALSE)="","",VLOOKUP($C4006,'MSCI Database'!$C:$R,13, FALSE)),"")</f>
        <v>Labor risks persist amidst proposed layoffs</v>
      </c>
    </row>
    <row r="4007" spans="1:27" s="130" customFormat="1" ht="15" hidden="1" customHeight="1" outlineLevel="1">
      <c r="A4007" s="130" t="s">
        <v>6712</v>
      </c>
      <c r="B4007" s="130" t="s">
        <v>6713</v>
      </c>
      <c r="C4007" s="130" t="s">
        <v>6714</v>
      </c>
      <c r="D4007" s="130" t="s">
        <v>12128</v>
      </c>
      <c r="E4007" s="130" t="s">
        <v>18674</v>
      </c>
      <c r="F4007" s="215">
        <v>0.1037940437307424</v>
      </c>
      <c r="G4007" s="132" t="str">
        <f ca="1">IFERROR(_xll.BQL($A4007, "cur_mkt_cap(currency=EUR)")/1000000, " ")</f>
        <v xml:space="preserve"> </v>
      </c>
      <c r="M4007" s="308"/>
      <c r="N4007" s="215">
        <f t="shared" si="154"/>
        <v>1.1021311559721585E-3</v>
      </c>
      <c r="O4007" s="172" t="str">
        <f>IFERROR(IF(VLOOKUP($C4007,'MSCI Database'!$C:$R,2, FALSE)="","",VLOOKUP($C4007,'MSCI Database'!$C:$R,2, FALSE)),"")</f>
        <v>Household &amp; Personal Products</v>
      </c>
      <c r="P4007" s="186" t="str">
        <f>IFERROR(IF(VLOOKUP($C4007,'MSCI Database'!$C:$R,3, FALSE)="","",VLOOKUP($C4007,'MSCI Database'!$C:$R,3, FALSE)),"")</f>
        <v>AA</v>
      </c>
      <c r="Q4007" s="164" t="str">
        <f>IFERROR(IF(VLOOKUP($C4007,'MSCI Database'!$C:$R,4, FALSE)="","",VLOOKUP($C4007,'MSCI Database'!$C:$R,4, FALSE)),"")</f>
        <v>0</v>
      </c>
      <c r="R4007" s="164">
        <f>IFERROR(IF(VLOOKUP($C4007,'MSCI Database'!$C:$R,5, FALSE)="","",VLOOKUP($C4007,'MSCI Database'!$C:$R,5, FALSE)),"")</f>
        <v>8.3000000000000007</v>
      </c>
      <c r="S4007" s="164">
        <f>IFERROR(IF(VLOOKUP($C4007,'MSCI Database'!$C:$R,6, FALSE)="","",VLOOKUP($C4007,'MSCI Database'!$C:$R,6, FALSE)),"")</f>
        <v>6.1</v>
      </c>
      <c r="T4007" s="211">
        <f>IFERROR(IF(VLOOKUP($C4007,'MSCI Database'!$C:$R,7, FALSE)="","",VLOOKUP($C4007,'MSCI Database'!$C:$R,7, FALSE)),"")</f>
        <v>5.0999999999999996</v>
      </c>
      <c r="U4007" s="164">
        <f>IFERROR(IF(VLOOKUP($C4007,'MSCI Database'!$C:$R,8, FALSE)="","",VLOOKUP($C4007,'MSCI Database'!$C:$R,8, FALSE)),"")</f>
        <v>6.2</v>
      </c>
      <c r="V4007" s="175">
        <f>IFERROR(IF(VLOOKUP($C4007,'MSCI Database'!$C:$R,9, FALSE)="","",VLOOKUP($C4007,'MSCI Database'!$C:$R,9, FALSE)),"")</f>
        <v>5.8</v>
      </c>
      <c r="W4007" s="165">
        <f t="shared" ca="1" si="155"/>
        <v>0</v>
      </c>
      <c r="X4007" s="236">
        <f>IFERROR(IF(VLOOKUP($C4007,'MSCI Database'!$C:$R,10, FALSE)="","",VLOOKUP($C4007,'MSCI Database'!$C:$R,10, FALSE)),"")</f>
        <v>596000</v>
      </c>
      <c r="Y4007" s="133" t="str">
        <f>IFERROR(IF(VLOOKUP($C4007,'MSCI Database'!$C:$R,11, FALSE)="","",VLOOKUP($C4007,'MSCI Database'!$C:$R,11, FALSE)),"")</f>
        <v>2019</v>
      </c>
      <c r="Z4007" s="133" t="str">
        <f>IFERROR(IF(VLOOKUP($C4007,'MSCI Database'!$C:$R,12, FALSE)="","",VLOOKUP($C4007,'MSCI Database'!$C:$R,12, FALSE)),"")</f>
        <v>Reported</v>
      </c>
      <c r="AA4007" s="202" t="str">
        <f>IFERROR(IF(VLOOKUP($C4007,'MSCI Database'!$C:$R,13, FALSE)="","",VLOOKUP($C4007,'MSCI Database'!$C:$R,13, FALSE)),"")</f>
        <v>Strong corporate governance structure supports industry leading position</v>
      </c>
    </row>
    <row r="4008" spans="1:27" s="130" customFormat="1" ht="15" hidden="1" customHeight="1" outlineLevel="1">
      <c r="A4008" s="130" t="s">
        <v>6404</v>
      </c>
      <c r="B4008" s="130" t="s">
        <v>6405</v>
      </c>
      <c r="C4008" s="130" t="s">
        <v>6406</v>
      </c>
      <c r="D4008" s="130" t="s">
        <v>12128</v>
      </c>
      <c r="E4008" s="130" t="s">
        <v>18689</v>
      </c>
      <c r="F4008" s="215">
        <v>0.10348365551797439</v>
      </c>
      <c r="G4008" s="132" t="str">
        <f ca="1">IFERROR(_xll.BQL($A4008, "cur_mkt_cap(currency=EUR)")/1000000, " ")</f>
        <v xml:space="preserve"> </v>
      </c>
      <c r="M4008" s="308"/>
      <c r="N4008" s="215">
        <f t="shared" si="154"/>
        <v>1.098835316370557E-3</v>
      </c>
      <c r="O4008" s="172" t="str">
        <f>IFERROR(IF(VLOOKUP($C4008,'MSCI Database'!$C:$R,2, FALSE)="","",VLOOKUP($C4008,'MSCI Database'!$C:$R,2, FALSE)),"")</f>
        <v>Software &amp; Services</v>
      </c>
      <c r="P4008" s="186" t="str">
        <f>IFERROR(IF(VLOOKUP($C4008,'MSCI Database'!$C:$R,3, FALSE)="","",VLOOKUP($C4008,'MSCI Database'!$C:$R,3, FALSE)),"")</f>
        <v>AA</v>
      </c>
      <c r="Q4008" s="164" t="str">
        <f>IFERROR(IF(VLOOKUP($C4008,'MSCI Database'!$C:$R,4, FALSE)="","",VLOOKUP($C4008,'MSCI Database'!$C:$R,4, FALSE)),"")</f>
        <v>0</v>
      </c>
      <c r="R4008" s="164">
        <f>IFERROR(IF(VLOOKUP($C4008,'MSCI Database'!$C:$R,5, FALSE)="","",VLOOKUP($C4008,'MSCI Database'!$C:$R,5, FALSE)),"")</f>
        <v>8.1</v>
      </c>
      <c r="S4008" s="164">
        <f>IFERROR(IF(VLOOKUP($C4008,'MSCI Database'!$C:$R,6, FALSE)="","",VLOOKUP($C4008,'MSCI Database'!$C:$R,6, FALSE)),"")</f>
        <v>5.9</v>
      </c>
      <c r="T4008" s="211">
        <f>IFERROR(IF(VLOOKUP($C4008,'MSCI Database'!$C:$R,7, FALSE)="","",VLOOKUP($C4008,'MSCI Database'!$C:$R,7, FALSE)),"")</f>
        <v>5.5</v>
      </c>
      <c r="U4008" s="164">
        <f>IFERROR(IF(VLOOKUP($C4008,'MSCI Database'!$C:$R,8, FALSE)="","",VLOOKUP($C4008,'MSCI Database'!$C:$R,8, FALSE)),"")</f>
        <v>6.3</v>
      </c>
      <c r="V4008" s="175">
        <f>IFERROR(IF(VLOOKUP($C4008,'MSCI Database'!$C:$R,9, FALSE)="","",VLOOKUP($C4008,'MSCI Database'!$C:$R,9, FALSE)),"")</f>
        <v>5.9</v>
      </c>
      <c r="W4008" s="165">
        <f t="shared" ca="1" si="155"/>
        <v>0</v>
      </c>
      <c r="X4008" s="236">
        <f>IFERROR(IF(VLOOKUP($C4008,'MSCI Database'!$C:$R,10, FALSE)="","",VLOOKUP($C4008,'MSCI Database'!$C:$R,10, FALSE)),"")</f>
        <v>3291</v>
      </c>
      <c r="Y4008" s="133" t="str">
        <f>IFERROR(IF(VLOOKUP($C4008,'MSCI Database'!$C:$R,11, FALSE)="","",VLOOKUP($C4008,'MSCI Database'!$C:$R,11, FALSE)),"")</f>
        <v>2019</v>
      </c>
      <c r="Z4008" s="133" t="str">
        <f>IFERROR(IF(VLOOKUP($C4008,'MSCI Database'!$C:$R,12, FALSE)="","",VLOOKUP($C4008,'MSCI Database'!$C:$R,12, FALSE)),"")</f>
        <v>Reported</v>
      </c>
      <c r="AA4008" s="202" t="str">
        <f>IFERROR(IF(VLOOKUP($C4008,'MSCI Database'!$C:$R,13, FALSE)="","",VLOOKUP($C4008,'MSCI Database'!$C:$R,13, FALSE)),"")</f>
        <v>Sets benchmark with strong corporate governance practices</v>
      </c>
    </row>
    <row r="4009" spans="1:27" s="130" customFormat="1" ht="15" hidden="1" customHeight="1" outlineLevel="1">
      <c r="A4009" s="130" t="s">
        <v>7979</v>
      </c>
      <c r="B4009" s="130" t="s">
        <v>7980</v>
      </c>
      <c r="C4009" s="130" t="s">
        <v>7981</v>
      </c>
      <c r="D4009" s="130" t="s">
        <v>12128</v>
      </c>
      <c r="E4009" s="130" t="s">
        <v>18684</v>
      </c>
      <c r="F4009" s="215">
        <v>0.102835851931539</v>
      </c>
      <c r="G4009" s="132" t="str">
        <f ca="1">IFERROR(_xll.BQL($A4009, "cur_mkt_cap(currency=EUR)")/1000000, " ")</f>
        <v xml:space="preserve"> </v>
      </c>
      <c r="M4009" s="308"/>
      <c r="N4009" s="215">
        <f t="shared" si="154"/>
        <v>1.0919566507949765E-3</v>
      </c>
      <c r="O4009" s="172" t="str">
        <f>IFERROR(IF(VLOOKUP($C4009,'MSCI Database'!$C:$R,2, FALSE)="","",VLOOKUP($C4009,'MSCI Database'!$C:$R,2, FALSE)),"")</f>
        <v>Specialty Chemicals</v>
      </c>
      <c r="P4009" s="186" t="str">
        <f>IFERROR(IF(VLOOKUP($C4009,'MSCI Database'!$C:$R,3, FALSE)="","",VLOOKUP($C4009,'MSCI Database'!$C:$R,3, FALSE)),"")</f>
        <v>BBB</v>
      </c>
      <c r="Q4009" s="164" t="str">
        <f>IFERROR(IF(VLOOKUP($C4009,'MSCI Database'!$C:$R,4, FALSE)="","",VLOOKUP($C4009,'MSCI Database'!$C:$R,4, FALSE)),"")</f>
        <v>0</v>
      </c>
      <c r="R4009" s="164">
        <f>IFERROR(IF(VLOOKUP($C4009,'MSCI Database'!$C:$R,5, FALSE)="","",VLOOKUP($C4009,'MSCI Database'!$C:$R,5, FALSE)),"")</f>
        <v>5.5</v>
      </c>
      <c r="S4009" s="164">
        <f>IFERROR(IF(VLOOKUP($C4009,'MSCI Database'!$C:$R,6, FALSE)="","",VLOOKUP($C4009,'MSCI Database'!$C:$R,6, FALSE)),"")</f>
        <v>6.4</v>
      </c>
      <c r="T4009" s="211">
        <f>IFERROR(IF(VLOOKUP($C4009,'MSCI Database'!$C:$R,7, FALSE)="","",VLOOKUP($C4009,'MSCI Database'!$C:$R,7, FALSE)),"")</f>
        <v>2.6</v>
      </c>
      <c r="U4009" s="164">
        <f>IFERROR(IF(VLOOKUP($C4009,'MSCI Database'!$C:$R,8, FALSE)="","",VLOOKUP($C4009,'MSCI Database'!$C:$R,8, FALSE)),"")</f>
        <v>4.9000000000000004</v>
      </c>
      <c r="V4009" s="175">
        <f>IFERROR(IF(VLOOKUP($C4009,'MSCI Database'!$C:$R,9, FALSE)="","",VLOOKUP($C4009,'MSCI Database'!$C:$R,9, FALSE)),"")</f>
        <v>5.0999999999999996</v>
      </c>
      <c r="W4009" s="165">
        <f t="shared" ca="1" si="155"/>
        <v>0</v>
      </c>
      <c r="X4009" s="236">
        <f>IFERROR(IF(VLOOKUP($C4009,'MSCI Database'!$C:$R,10, FALSE)="","",VLOOKUP($C4009,'MSCI Database'!$C:$R,10, FALSE)),"")</f>
        <v>692092</v>
      </c>
      <c r="Y4009" s="133" t="str">
        <f>IFERROR(IF(VLOOKUP($C4009,'MSCI Database'!$C:$R,11, FALSE)="","",VLOOKUP($C4009,'MSCI Database'!$C:$R,11, FALSE)),"")</f>
        <v>2019</v>
      </c>
      <c r="Z4009" s="133" t="str">
        <f>IFERROR(IF(VLOOKUP($C4009,'MSCI Database'!$C:$R,12, FALSE)="","",VLOOKUP($C4009,'MSCI Database'!$C:$R,12, FALSE)),"")</f>
        <v>Reported</v>
      </c>
      <c r="AA4009" s="202" t="str">
        <f>IFERROR(IF(VLOOKUP($C4009,'MSCI Database'!$C:$R,13, FALSE)="","",VLOOKUP($C4009,'MSCI Database'!$C:$R,13, FALSE)),"")</f>
        <v>Well-positioned to capture low-VOC coatings market; concerns over labor management</v>
      </c>
    </row>
    <row r="4010" spans="1:27" s="130" customFormat="1" ht="15" hidden="1" customHeight="1" outlineLevel="1">
      <c r="A4010" s="130" t="s">
        <v>1413</v>
      </c>
      <c r="B4010" s="130" t="s">
        <v>1414</v>
      </c>
      <c r="C4010" s="130" t="s">
        <v>1415</v>
      </c>
      <c r="D4010" s="130" t="s">
        <v>18678</v>
      </c>
      <c r="E4010" s="130" t="s">
        <v>100</v>
      </c>
      <c r="F4010" s="215">
        <v>1.5778818752823331E-2</v>
      </c>
      <c r="G4010" s="132" t="str">
        <f ca="1">IFERROR(_xll.BQL($A4010, "cur_mkt_cap(currency=EUR)")/1000000, " ")</f>
        <v xml:space="preserve"> </v>
      </c>
      <c r="M4010" s="308"/>
      <c r="N4010" s="215">
        <f t="shared" si="154"/>
        <v>1.6754649040399191E-4</v>
      </c>
      <c r="O4010" s="172" t="str">
        <f>IFERROR(IF(VLOOKUP($C4010,'MSCI Database'!$C:$R,2, FALSE)="","",VLOOKUP($C4010,'MSCI Database'!$C:$R,2, FALSE)),"")</f>
        <v>Utilities</v>
      </c>
      <c r="P4010" s="186" t="str">
        <f>IFERROR(IF(VLOOKUP($C4010,'MSCI Database'!$C:$R,3, FALSE)="","",VLOOKUP($C4010,'MSCI Database'!$C:$R,3, FALSE)),"")</f>
        <v>B</v>
      </c>
      <c r="Q4010" s="164" t="str">
        <f>IFERROR(IF(VLOOKUP($C4010,'MSCI Database'!$C:$R,4, FALSE)="","",VLOOKUP($C4010,'MSCI Database'!$C:$R,4, FALSE)),"")</f>
        <v>0</v>
      </c>
      <c r="R4010" s="164">
        <f>IFERROR(IF(VLOOKUP($C4010,'MSCI Database'!$C:$R,5, FALSE)="","",VLOOKUP($C4010,'MSCI Database'!$C:$R,5, FALSE)),"")</f>
        <v>2.2999999999999998</v>
      </c>
      <c r="S4010" s="164">
        <f>IFERROR(IF(VLOOKUP($C4010,'MSCI Database'!$C:$R,6, FALSE)="","",VLOOKUP($C4010,'MSCI Database'!$C:$R,6, FALSE)),"")</f>
        <v>4.0999999999999996</v>
      </c>
      <c r="T4010" s="211">
        <f>IFERROR(IF(VLOOKUP($C4010,'MSCI Database'!$C:$R,7, FALSE)="","",VLOOKUP($C4010,'MSCI Database'!$C:$R,7, FALSE)),"")</f>
        <v>3.4</v>
      </c>
      <c r="U4010" s="164">
        <f>IFERROR(IF(VLOOKUP($C4010,'MSCI Database'!$C:$R,8, FALSE)="","",VLOOKUP($C4010,'MSCI Database'!$C:$R,8, FALSE)),"")</f>
        <v>2.2000000000000002</v>
      </c>
      <c r="V4010" s="175">
        <f>IFERROR(IF(VLOOKUP($C4010,'MSCI Database'!$C:$R,9, FALSE)="","",VLOOKUP($C4010,'MSCI Database'!$C:$R,9, FALSE)),"")</f>
        <v>3.4</v>
      </c>
      <c r="W4010" s="165">
        <f t="shared" ca="1" si="155"/>
        <v>0</v>
      </c>
      <c r="X4010" s="236">
        <f>IFERROR(IF(VLOOKUP($C4010,'MSCI Database'!$C:$R,10, FALSE)="","",VLOOKUP($C4010,'MSCI Database'!$C:$R,10, FALSE)),"")</f>
        <v>64278</v>
      </c>
      <c r="Y4010" s="133" t="str">
        <f>IFERROR(IF(VLOOKUP($C4010,'MSCI Database'!$C:$R,11, FALSE)="","",VLOOKUP($C4010,'MSCI Database'!$C:$R,11, FALSE)),"")</f>
        <v>2019</v>
      </c>
      <c r="Z4010" s="133" t="str">
        <f>IFERROR(IF(VLOOKUP($C4010,'MSCI Database'!$C:$R,12, FALSE)="","",VLOOKUP($C4010,'MSCI Database'!$C:$R,12, FALSE)),"")</f>
        <v>E.Segmt-Low</v>
      </c>
      <c r="AA4010" s="202" t="str">
        <f>IFERROR(IF(VLOOKUP($C4010,'MSCI Database'!$C:$R,13, FALSE)="","",VLOOKUP($C4010,'MSCI Database'!$C:$R,13, FALSE)),"")</f>
        <v>Large-scale hydro plants could have significant impacts on biodiversity</v>
      </c>
    </row>
    <row r="4011" spans="1:27" s="130" customFormat="1" ht="15" hidden="1" customHeight="1" outlineLevel="1">
      <c r="A4011" s="130" t="s">
        <v>5965</v>
      </c>
      <c r="B4011" s="130" t="s">
        <v>5966</v>
      </c>
      <c r="C4011" s="130" t="s">
        <v>5967</v>
      </c>
      <c r="D4011" s="130" t="s">
        <v>12137</v>
      </c>
      <c r="E4011" s="130" t="s">
        <v>18684</v>
      </c>
      <c r="F4011" s="215">
        <v>3.6012948883880958E-3</v>
      </c>
      <c r="G4011" s="132" t="str">
        <f ca="1">IFERROR(_xll.BQL($A4011, "cur_mkt_cap(currency=EUR)")/1000000, " ")</f>
        <v xml:space="preserve"> </v>
      </c>
      <c r="M4011" s="308"/>
      <c r="N4011" s="215">
        <f t="shared" si="154"/>
        <v>3.8240145153533541E-5</v>
      </c>
      <c r="O4011" s="172" t="str">
        <f>IFERROR(IF(VLOOKUP($C4011,'MSCI Database'!$C:$R,2, FALSE)="","",VLOOKUP($C4011,'MSCI Database'!$C:$R,2, FALSE)),"")</f>
        <v>Construction Materials</v>
      </c>
      <c r="P4011" s="186" t="str">
        <f>IFERROR(IF(VLOOKUP($C4011,'MSCI Database'!$C:$R,3, FALSE)="","",VLOOKUP($C4011,'MSCI Database'!$C:$R,3, FALSE)),"")</f>
        <v>CCC</v>
      </c>
      <c r="Q4011" s="164" t="str">
        <f>IFERROR(IF(VLOOKUP($C4011,'MSCI Database'!$C:$R,4, FALSE)="","",VLOOKUP($C4011,'MSCI Database'!$C:$R,4, FALSE)),"")</f>
        <v>-1</v>
      </c>
      <c r="R4011" s="164">
        <f>IFERROR(IF(VLOOKUP($C4011,'MSCI Database'!$C:$R,5, FALSE)="","",VLOOKUP($C4011,'MSCI Database'!$C:$R,5, FALSE)),"")</f>
        <v>1.4</v>
      </c>
      <c r="S4011" s="164">
        <f>IFERROR(IF(VLOOKUP($C4011,'MSCI Database'!$C:$R,6, FALSE)="","",VLOOKUP($C4011,'MSCI Database'!$C:$R,6, FALSE)),"")</f>
        <v>2.6</v>
      </c>
      <c r="T4011" s="211">
        <f>IFERROR(IF(VLOOKUP($C4011,'MSCI Database'!$C:$R,7, FALSE)="","",VLOOKUP($C4011,'MSCI Database'!$C:$R,7, FALSE)),"")</f>
        <v>2.9</v>
      </c>
      <c r="U4011" s="164">
        <f>IFERROR(IF(VLOOKUP($C4011,'MSCI Database'!$C:$R,8, FALSE)="","",VLOOKUP($C4011,'MSCI Database'!$C:$R,8, FALSE)),"")</f>
        <v>1.5</v>
      </c>
      <c r="V4011" s="175">
        <f>IFERROR(IF(VLOOKUP($C4011,'MSCI Database'!$C:$R,9, FALSE)="","",VLOOKUP($C4011,'MSCI Database'!$C:$R,9, FALSE)),"")</f>
        <v>2.2999999999999998</v>
      </c>
      <c r="W4011" s="165">
        <f t="shared" ca="1" si="155"/>
        <v>0</v>
      </c>
      <c r="X4011" s="236">
        <f>IFERROR(IF(VLOOKUP($C4011,'MSCI Database'!$C:$R,10, FALSE)="","",VLOOKUP($C4011,'MSCI Database'!$C:$R,10, FALSE)),"")</f>
        <v>4060289</v>
      </c>
      <c r="Y4011" s="133" t="str">
        <f>IFERROR(IF(VLOOKUP($C4011,'MSCI Database'!$C:$R,11, FALSE)="","",VLOOKUP($C4011,'MSCI Database'!$C:$R,11, FALSE)),"")</f>
        <v>2019</v>
      </c>
      <c r="Z4011" s="133" t="str">
        <f>IFERROR(IF(VLOOKUP($C4011,'MSCI Database'!$C:$R,12, FALSE)="","",VLOOKUP($C4011,'MSCI Database'!$C:$R,12, FALSE)),"")</f>
        <v>Reported</v>
      </c>
      <c r="AA4011" s="202" t="str">
        <f>IFERROR(IF(VLOOKUP($C4011,'MSCI Database'!$C:$R,13, FALSE)="","",VLOOKUP($C4011,'MSCI Database'!$C:$R,13, FALSE)),"")</f>
        <v>Governance practices, controversies related to impact of Taroko mine extension weigh on rating</v>
      </c>
    </row>
    <row r="4012" spans="1:27" s="130" customFormat="1" ht="15" hidden="1" customHeight="1" outlineLevel="1">
      <c r="A4012" s="130" t="s">
        <v>8020</v>
      </c>
      <c r="B4012" s="130" t="s">
        <v>8021</v>
      </c>
      <c r="C4012" s="130" t="s">
        <v>8022</v>
      </c>
      <c r="D4012" s="130" t="s">
        <v>12128</v>
      </c>
      <c r="E4012" s="130" t="s">
        <v>100</v>
      </c>
      <c r="F4012" s="215">
        <v>0.10259988283603361</v>
      </c>
      <c r="G4012" s="132" t="str">
        <f ca="1">IFERROR(_xll.BQL($A4012, "cur_mkt_cap(currency=EUR)")/1000000, " ")</f>
        <v xml:space="preserve"> </v>
      </c>
      <c r="M4012" s="308"/>
      <c r="N4012" s="215">
        <f t="shared" si="154"/>
        <v>1.0894510263616734E-3</v>
      </c>
      <c r="O4012" s="172" t="str">
        <f>IFERROR(IF(VLOOKUP($C4012,'MSCI Database'!$C:$R,2, FALSE)="","",VLOOKUP($C4012,'MSCI Database'!$C:$R,2, FALSE)),"")</f>
        <v>Utilities</v>
      </c>
      <c r="P4012" s="186" t="str">
        <f>IFERROR(IF(VLOOKUP($C4012,'MSCI Database'!$C:$R,3, FALSE)="","",VLOOKUP($C4012,'MSCI Database'!$C:$R,3, FALSE)),"")</f>
        <v>AA</v>
      </c>
      <c r="Q4012" s="164" t="str">
        <f>IFERROR(IF(VLOOKUP($C4012,'MSCI Database'!$C:$R,4, FALSE)="","",VLOOKUP($C4012,'MSCI Database'!$C:$R,4, FALSE)),"")</f>
        <v>0</v>
      </c>
      <c r="R4012" s="164">
        <f>IFERROR(IF(VLOOKUP($C4012,'MSCI Database'!$C:$R,5, FALSE)="","",VLOOKUP($C4012,'MSCI Database'!$C:$R,5, FALSE)),"")</f>
        <v>7.7</v>
      </c>
      <c r="S4012" s="164">
        <f>IFERROR(IF(VLOOKUP($C4012,'MSCI Database'!$C:$R,6, FALSE)="","",VLOOKUP($C4012,'MSCI Database'!$C:$R,6, FALSE)),"")</f>
        <v>6.9</v>
      </c>
      <c r="T4012" s="211">
        <f>IFERROR(IF(VLOOKUP($C4012,'MSCI Database'!$C:$R,7, FALSE)="","",VLOOKUP($C4012,'MSCI Database'!$C:$R,7, FALSE)),"")</f>
        <v>6.9</v>
      </c>
      <c r="U4012" s="164">
        <f>IFERROR(IF(VLOOKUP($C4012,'MSCI Database'!$C:$R,8, FALSE)="","",VLOOKUP($C4012,'MSCI Database'!$C:$R,8, FALSE)),"")</f>
        <v>3.9</v>
      </c>
      <c r="V4012" s="175">
        <f>IFERROR(IF(VLOOKUP($C4012,'MSCI Database'!$C:$R,9, FALSE)="","",VLOOKUP($C4012,'MSCI Database'!$C:$R,9, FALSE)),"")</f>
        <v>5.9</v>
      </c>
      <c r="W4012" s="165">
        <f t="shared" ca="1" si="155"/>
        <v>0</v>
      </c>
      <c r="X4012" s="236">
        <f>IFERROR(IF(VLOOKUP($C4012,'MSCI Database'!$C:$R,10, FALSE)="","",VLOOKUP($C4012,'MSCI Database'!$C:$R,10, FALSE)),"")</f>
        <v>88250410</v>
      </c>
      <c r="Y4012" s="133" t="str">
        <f>IFERROR(IF(VLOOKUP($C4012,'MSCI Database'!$C:$R,11, FALSE)="","",VLOOKUP($C4012,'MSCI Database'!$C:$R,11, FALSE)),"")</f>
        <v>2019</v>
      </c>
      <c r="Z4012" s="133" t="str">
        <f>IFERROR(IF(VLOOKUP($C4012,'MSCI Database'!$C:$R,12, FALSE)="","",VLOOKUP($C4012,'MSCI Database'!$C:$R,12, FALSE)),"")</f>
        <v>Reported</v>
      </c>
      <c r="AA4012" s="202" t="str">
        <f>IFERROR(IF(VLOOKUP($C4012,'MSCI Database'!$C:$R,13, FALSE)="","",VLOOKUP($C4012,'MSCI Database'!$C:$R,13, FALSE)),"")</f>
        <v>Continued focus on decarbonization of generation fleet</v>
      </c>
    </row>
    <row r="4013" spans="1:27" s="130" customFormat="1" ht="15" hidden="1" customHeight="1" outlineLevel="1">
      <c r="A4013" s="130" t="s">
        <v>2421</v>
      </c>
      <c r="B4013" s="130" t="s">
        <v>2422</v>
      </c>
      <c r="C4013" s="130" t="s">
        <v>2423</v>
      </c>
      <c r="D4013" s="130" t="s">
        <v>18686</v>
      </c>
      <c r="E4013" s="130" t="s">
        <v>18674</v>
      </c>
      <c r="F4013" s="215">
        <v>0.1393037704074741</v>
      </c>
      <c r="G4013" s="132" t="str">
        <f ca="1">IFERROR(_xll.BQL($A4013, "cur_mkt_cap(currency=EUR)")/1000000, " ")</f>
        <v xml:space="preserve"> </v>
      </c>
      <c r="M4013" s="308"/>
      <c r="N4013" s="215">
        <f t="shared" si="154"/>
        <v>1.4791891710930207E-3</v>
      </c>
      <c r="O4013" s="172" t="str">
        <f>IFERROR(IF(VLOOKUP($C4013,'MSCI Database'!$C:$R,2, FALSE)="","",VLOOKUP($C4013,'MSCI Database'!$C:$R,2, FALSE)),"")</f>
        <v>Tobacco</v>
      </c>
      <c r="P4013" s="186" t="str">
        <f>IFERROR(IF(VLOOKUP($C4013,'MSCI Database'!$C:$R,3, FALSE)="","",VLOOKUP($C4013,'MSCI Database'!$C:$R,3, FALSE)),"")</f>
        <v>BBB</v>
      </c>
      <c r="Q4013" s="164" t="str">
        <f>IFERROR(IF(VLOOKUP($C4013,'MSCI Database'!$C:$R,4, FALSE)="","",VLOOKUP($C4013,'MSCI Database'!$C:$R,4, FALSE)),"")</f>
        <v>0</v>
      </c>
      <c r="R4013" s="164">
        <f>IFERROR(IF(VLOOKUP($C4013,'MSCI Database'!$C:$R,5, FALSE)="","",VLOOKUP($C4013,'MSCI Database'!$C:$R,5, FALSE)),"")</f>
        <v>5.0999999999999996</v>
      </c>
      <c r="S4013" s="164">
        <f>IFERROR(IF(VLOOKUP($C4013,'MSCI Database'!$C:$R,6, FALSE)="","",VLOOKUP($C4013,'MSCI Database'!$C:$R,6, FALSE)),"")</f>
        <v>3.9</v>
      </c>
      <c r="T4013" s="211">
        <f>IFERROR(IF(VLOOKUP($C4013,'MSCI Database'!$C:$R,7, FALSE)="","",VLOOKUP($C4013,'MSCI Database'!$C:$R,7, FALSE)),"")</f>
        <v>2.7</v>
      </c>
      <c r="U4013" s="164">
        <f>IFERROR(IF(VLOOKUP($C4013,'MSCI Database'!$C:$R,8, FALSE)="","",VLOOKUP($C4013,'MSCI Database'!$C:$R,8, FALSE)),"")</f>
        <v>4.4000000000000004</v>
      </c>
      <c r="V4013" s="175">
        <f>IFERROR(IF(VLOOKUP($C4013,'MSCI Database'!$C:$R,9, FALSE)="","",VLOOKUP($C4013,'MSCI Database'!$C:$R,9, FALSE)),"")</f>
        <v>3.5</v>
      </c>
      <c r="W4013" s="165">
        <f t="shared" ca="1" si="155"/>
        <v>0</v>
      </c>
      <c r="X4013" s="236">
        <f>IFERROR(IF(VLOOKUP($C4013,'MSCI Database'!$C:$R,10, FALSE)="","",VLOOKUP($C4013,'MSCI Database'!$C:$R,10, FALSE)),"")</f>
        <v>849242</v>
      </c>
      <c r="Y4013" s="133" t="str">
        <f>IFERROR(IF(VLOOKUP($C4013,'MSCI Database'!$C:$R,11, FALSE)="","",VLOOKUP($C4013,'MSCI Database'!$C:$R,11, FALSE)),"")</f>
        <v>2019</v>
      </c>
      <c r="Z4013" s="133" t="str">
        <f>IFERROR(IF(VLOOKUP($C4013,'MSCI Database'!$C:$R,12, FALSE)="","",VLOOKUP($C4013,'MSCI Database'!$C:$R,12, FALSE)),"")</f>
        <v>Reported</v>
      </c>
      <c r="AA4013" s="202" t="str">
        <f>IFERROR(IF(VLOOKUP($C4013,'MSCI Database'!$C:$R,13, FALSE)="","",VLOOKUP($C4013,'MSCI Database'!$C:$R,13, FALSE)),"")</f>
        <v>Numerous controversies continue to weigh on the rating</v>
      </c>
    </row>
    <row r="4014" spans="1:27" s="130" customFormat="1" ht="15" hidden="1" customHeight="1" outlineLevel="1">
      <c r="A4014" s="130" t="s">
        <v>192</v>
      </c>
      <c r="B4014" s="130" t="s">
        <v>193</v>
      </c>
      <c r="C4014" s="130" t="s">
        <v>194</v>
      </c>
      <c r="D4014" s="130" t="s">
        <v>18678</v>
      </c>
      <c r="E4014" s="130" t="s">
        <v>18673</v>
      </c>
      <c r="F4014" s="215">
        <v>1.3173657401371081E-2</v>
      </c>
      <c r="G4014" s="132" t="str">
        <f ca="1">IFERROR(_xll.BQL($A4014, "cur_mkt_cap(currency=EUR)")/1000000, " ")</f>
        <v xml:space="preserve"> </v>
      </c>
      <c r="M4014" s="308"/>
      <c r="N4014" s="215">
        <f t="shared" si="154"/>
        <v>1.3988373261397395E-4</v>
      </c>
      <c r="O4014" s="172" t="str">
        <f>IFERROR(IF(VLOOKUP($C4014,'MSCI Database'!$C:$R,2, FALSE)="","",VLOOKUP($C4014,'MSCI Database'!$C:$R,2, FALSE)),"")</f>
        <v>Construction &amp; Engineering</v>
      </c>
      <c r="P4014" s="186" t="str">
        <f>IFERROR(IF(VLOOKUP($C4014,'MSCI Database'!$C:$R,3, FALSE)="","",VLOOKUP($C4014,'MSCI Database'!$C:$R,3, FALSE)),"")</f>
        <v>BB</v>
      </c>
      <c r="Q4014" s="164" t="str">
        <f>IFERROR(IF(VLOOKUP($C4014,'MSCI Database'!$C:$R,4, FALSE)="","",VLOOKUP($C4014,'MSCI Database'!$C:$R,4, FALSE)),"")</f>
        <v>0</v>
      </c>
      <c r="R4014" s="164">
        <f>IFERROR(IF(VLOOKUP($C4014,'MSCI Database'!$C:$R,5, FALSE)="","",VLOOKUP($C4014,'MSCI Database'!$C:$R,5, FALSE)),"")</f>
        <v>3.8</v>
      </c>
      <c r="S4014" s="164">
        <f>IFERROR(IF(VLOOKUP($C4014,'MSCI Database'!$C:$R,6, FALSE)="","",VLOOKUP($C4014,'MSCI Database'!$C:$R,6, FALSE)),"")</f>
        <v>5.9</v>
      </c>
      <c r="T4014" s="211">
        <f>IFERROR(IF(VLOOKUP($C4014,'MSCI Database'!$C:$R,7, FALSE)="","",VLOOKUP($C4014,'MSCI Database'!$C:$R,7, FALSE)),"")</f>
        <v>1.7</v>
      </c>
      <c r="U4014" s="164">
        <f>IFERROR(IF(VLOOKUP($C4014,'MSCI Database'!$C:$R,8, FALSE)="","",VLOOKUP($C4014,'MSCI Database'!$C:$R,8, FALSE)),"")</f>
        <v>5.2</v>
      </c>
      <c r="V4014" s="175">
        <f>IFERROR(IF(VLOOKUP($C4014,'MSCI Database'!$C:$R,9, FALSE)="","",VLOOKUP($C4014,'MSCI Database'!$C:$R,9, FALSE)),"")</f>
        <v>4.4000000000000004</v>
      </c>
      <c r="W4014" s="165">
        <f t="shared" ca="1" si="155"/>
        <v>0</v>
      </c>
      <c r="X4014" s="236">
        <f>IFERROR(IF(VLOOKUP($C4014,'MSCI Database'!$C:$R,10, FALSE)="","",VLOOKUP($C4014,'MSCI Database'!$C:$R,10, FALSE)),"")</f>
        <v>22116</v>
      </c>
      <c r="Y4014" s="133" t="str">
        <f>IFERROR(IF(VLOOKUP($C4014,'MSCI Database'!$C:$R,11, FALSE)="","",VLOOKUP($C4014,'MSCI Database'!$C:$R,11, FALSE)),"")</f>
        <v>2019</v>
      </c>
      <c r="Z4014" s="133" t="str">
        <f>IFERROR(IF(VLOOKUP($C4014,'MSCI Database'!$C:$R,12, FALSE)="","",VLOOKUP($C4014,'MSCI Database'!$C:$R,12, FALSE)),"")</f>
        <v>E.Segmt-Moderate</v>
      </c>
      <c r="AA4014" s="202" t="str">
        <f>IFERROR(IF(VLOOKUP($C4014,'MSCI Database'!$C:$R,13, FALSE)="","",VLOOKUP($C4014,'MSCI Database'!$C:$R,13, FALSE)),"")</f>
        <v>Lags peers in health and safety management</v>
      </c>
    </row>
    <row r="4015" spans="1:27" s="130" customFormat="1" ht="15" hidden="1" customHeight="1" outlineLevel="1">
      <c r="A4015" s="130" t="s">
        <v>4883</v>
      </c>
      <c r="B4015" s="130" t="s">
        <v>4884</v>
      </c>
      <c r="C4015" s="130" t="s">
        <v>4885</v>
      </c>
      <c r="D4015" s="130" t="s">
        <v>18678</v>
      </c>
      <c r="E4015" s="130" t="s">
        <v>12133</v>
      </c>
      <c r="F4015" s="215">
        <v>1.31698355193401E-2</v>
      </c>
      <c r="G4015" s="132" t="str">
        <f ca="1">IFERROR(_xll.BQL($A4015, "cur_mkt_cap(currency=EUR)")/1000000, " ")</f>
        <v xml:space="preserve"> </v>
      </c>
      <c r="M4015" s="308"/>
      <c r="N4015" s="215">
        <f t="shared" si="154"/>
        <v>1.3984315017678015E-4</v>
      </c>
      <c r="O4015" s="172" t="str">
        <f>IFERROR(IF(VLOOKUP($C4015,'MSCI Database'!$C:$R,2, FALSE)="","",VLOOKUP($C4015,'MSCI Database'!$C:$R,2, FALSE)),"")</f>
        <v>Pharmaceuticals</v>
      </c>
      <c r="P4015" s="186" t="str">
        <f>IFERROR(IF(VLOOKUP($C4015,'MSCI Database'!$C:$R,3, FALSE)="","",VLOOKUP($C4015,'MSCI Database'!$C:$R,3, FALSE)),"")</f>
        <v>BBB</v>
      </c>
      <c r="Q4015" s="164" t="str">
        <f>IFERROR(IF(VLOOKUP($C4015,'MSCI Database'!$C:$R,4, FALSE)="","",VLOOKUP($C4015,'MSCI Database'!$C:$R,4, FALSE)),"")</f>
        <v>1</v>
      </c>
      <c r="R4015" s="164">
        <f>IFERROR(IF(VLOOKUP($C4015,'MSCI Database'!$C:$R,5, FALSE)="","",VLOOKUP($C4015,'MSCI Database'!$C:$R,5, FALSE)),"")</f>
        <v>4.7</v>
      </c>
      <c r="S4015" s="164">
        <f>IFERROR(IF(VLOOKUP($C4015,'MSCI Database'!$C:$R,6, FALSE)="","",VLOOKUP($C4015,'MSCI Database'!$C:$R,6, FALSE)),"")</f>
        <v>3</v>
      </c>
      <c r="T4015" s="211">
        <f>IFERROR(IF(VLOOKUP($C4015,'MSCI Database'!$C:$R,7, FALSE)="","",VLOOKUP($C4015,'MSCI Database'!$C:$R,7, FALSE)),"")</f>
        <v>4.8</v>
      </c>
      <c r="U4015" s="164">
        <f>IFERROR(IF(VLOOKUP($C4015,'MSCI Database'!$C:$R,8, FALSE)="","",VLOOKUP($C4015,'MSCI Database'!$C:$R,8, FALSE)),"")</f>
        <v>4.8</v>
      </c>
      <c r="V4015" s="175">
        <f>IFERROR(IF(VLOOKUP($C4015,'MSCI Database'!$C:$R,9, FALSE)="","",VLOOKUP($C4015,'MSCI Database'!$C:$R,9, FALSE)),"")</f>
        <v>4.5999999999999996</v>
      </c>
      <c r="W4015" s="165">
        <f t="shared" ca="1" si="155"/>
        <v>0</v>
      </c>
      <c r="X4015" s="236">
        <f>IFERROR(IF(VLOOKUP($C4015,'MSCI Database'!$C:$R,10, FALSE)="","",VLOOKUP($C4015,'MSCI Database'!$C:$R,10, FALSE)),"")</f>
        <v>95827</v>
      </c>
      <c r="Y4015" s="133" t="str">
        <f>IFERROR(IF(VLOOKUP($C4015,'MSCI Database'!$C:$R,11, FALSE)="","",VLOOKUP($C4015,'MSCI Database'!$C:$R,11, FALSE)),"")</f>
        <v>2019</v>
      </c>
      <c r="Z4015" s="133" t="str">
        <f>IFERROR(IF(VLOOKUP($C4015,'MSCI Database'!$C:$R,12, FALSE)="","",VLOOKUP($C4015,'MSCI Database'!$C:$R,12, FALSE)),"")</f>
        <v>Reported</v>
      </c>
      <c r="AA4015" s="202" t="str">
        <f>IFERROR(IF(VLOOKUP($C4015,'MSCI Database'!$C:$R,13, FALSE)="","",VLOOKUP($C4015,'MSCI Database'!$C:$R,13, FALSE)),"")</f>
        <v>Improved talent management practice, but weak on mitigation risk of unethical business behaviors.</v>
      </c>
    </row>
    <row r="4016" spans="1:27" s="130" customFormat="1" ht="15" hidden="1" customHeight="1" outlineLevel="1">
      <c r="A4016" s="130" t="s">
        <v>2003</v>
      </c>
      <c r="B4016" s="130" t="s">
        <v>2004</v>
      </c>
      <c r="C4016" s="130" t="s">
        <v>2005</v>
      </c>
      <c r="D4016" s="130" t="s">
        <v>12127</v>
      </c>
      <c r="E4016" s="130" t="s">
        <v>18684</v>
      </c>
      <c r="F4016" s="215">
        <v>1.5954202736619259E-2</v>
      </c>
      <c r="G4016" s="132" t="str">
        <f ca="1">IFERROR(_xll.BQL($A4016, "cur_mkt_cap(currency=EUR)")/1000000, " ")</f>
        <v xml:space="preserve"> </v>
      </c>
      <c r="M4016" s="308"/>
      <c r="N4016" s="215">
        <f t="shared" si="154"/>
        <v>1.6940879527094024E-4</v>
      </c>
      <c r="O4016" s="172" t="str">
        <f>IFERROR(IF(VLOOKUP($C4016,'MSCI Database'!$C:$R,2, FALSE)="","",VLOOKUP($C4016,'MSCI Database'!$C:$R,2, FALSE)),"")</f>
        <v>Specialty Chemicals</v>
      </c>
      <c r="P4016" s="186" t="str">
        <f>IFERROR(IF(VLOOKUP($C4016,'MSCI Database'!$C:$R,3, FALSE)="","",VLOOKUP($C4016,'MSCI Database'!$C:$R,3, FALSE)),"")</f>
        <v>AA</v>
      </c>
      <c r="Q4016" s="164" t="str">
        <f>IFERROR(IF(VLOOKUP($C4016,'MSCI Database'!$C:$R,4, FALSE)="","",VLOOKUP($C4016,'MSCI Database'!$C:$R,4, FALSE)),"")</f>
        <v>0</v>
      </c>
      <c r="R4016" s="164">
        <f>IFERROR(IF(VLOOKUP($C4016,'MSCI Database'!$C:$R,5, FALSE)="","",VLOOKUP($C4016,'MSCI Database'!$C:$R,5, FALSE)),"")</f>
        <v>8</v>
      </c>
      <c r="S4016" s="164">
        <f>IFERROR(IF(VLOOKUP($C4016,'MSCI Database'!$C:$R,6, FALSE)="","",VLOOKUP($C4016,'MSCI Database'!$C:$R,6, FALSE)),"")</f>
        <v>6.7</v>
      </c>
      <c r="T4016" s="211">
        <f>IFERROR(IF(VLOOKUP($C4016,'MSCI Database'!$C:$R,7, FALSE)="","",VLOOKUP($C4016,'MSCI Database'!$C:$R,7, FALSE)),"")</f>
        <v>4.2</v>
      </c>
      <c r="U4016" s="164">
        <f>IFERROR(IF(VLOOKUP($C4016,'MSCI Database'!$C:$R,8, FALSE)="","",VLOOKUP($C4016,'MSCI Database'!$C:$R,8, FALSE)),"")</f>
        <v>6.8</v>
      </c>
      <c r="V4016" s="175">
        <f>IFERROR(IF(VLOOKUP($C4016,'MSCI Database'!$C:$R,9, FALSE)="","",VLOOKUP($C4016,'MSCI Database'!$C:$R,9, FALSE)),"")</f>
        <v>6.1</v>
      </c>
      <c r="W4016" s="165">
        <f t="shared" ca="1" si="155"/>
        <v>0</v>
      </c>
      <c r="X4016" s="236">
        <f>IFERROR(IF(VLOOKUP($C4016,'MSCI Database'!$C:$R,10, FALSE)="","",VLOOKUP($C4016,'MSCI Database'!$C:$R,10, FALSE)),"")</f>
        <v>49439</v>
      </c>
      <c r="Y4016" s="133" t="str">
        <f>IFERROR(IF(VLOOKUP($C4016,'MSCI Database'!$C:$R,11, FALSE)="","",VLOOKUP($C4016,'MSCI Database'!$C:$R,11, FALSE)),"")</f>
        <v>2019</v>
      </c>
      <c r="Z4016" s="133" t="str">
        <f>IFERROR(IF(VLOOKUP($C4016,'MSCI Database'!$C:$R,12, FALSE)="","",VLOOKUP($C4016,'MSCI Database'!$C:$R,12, FALSE)),"")</f>
        <v>Reported</v>
      </c>
      <c r="AA4016" s="202" t="str">
        <f>IFERROR(IF(VLOOKUP($C4016,'MSCI Database'!$C:$R,13, FALSE)="","",VLOOKUP($C4016,'MSCI Database'!$C:$R,13, FALSE)),"")</f>
        <v>Robust governance and environmental practices</v>
      </c>
    </row>
    <row r="4017" spans="1:27" s="130" customFormat="1" ht="15" hidden="1" customHeight="1" outlineLevel="1">
      <c r="A4017" s="130" t="s">
        <v>790</v>
      </c>
      <c r="B4017" s="130" t="s">
        <v>791</v>
      </c>
      <c r="C4017" s="130" t="s">
        <v>792</v>
      </c>
      <c r="D4017" s="130" t="s">
        <v>12138</v>
      </c>
      <c r="E4017" s="130" t="s">
        <v>18707</v>
      </c>
      <c r="F4017" s="215">
        <v>1.7995324577108909E-2</v>
      </c>
      <c r="G4017" s="132" t="str">
        <f ca="1">IFERROR(_xll.BQL($A4017, "cur_mkt_cap(currency=EUR)")/1000000, " ")</f>
        <v xml:space="preserve"> </v>
      </c>
      <c r="M4017" s="308"/>
      <c r="N4017" s="215">
        <f t="shared" si="154"/>
        <v>1.9108233156146806E-4</v>
      </c>
      <c r="O4017" s="172" t="str">
        <f>IFERROR(IF(VLOOKUP($C4017,'MSCI Database'!$C:$R,2, FALSE)="","",VLOOKUP($C4017,'MSCI Database'!$C:$R,2, FALSE)),"")</f>
        <v>Integrated Oil &amp; Gas</v>
      </c>
      <c r="P4017" s="186" t="str">
        <f>IFERROR(IF(VLOOKUP($C4017,'MSCI Database'!$C:$R,3, FALSE)="","",VLOOKUP($C4017,'MSCI Database'!$C:$R,3, FALSE)),"")</f>
        <v>BB</v>
      </c>
      <c r="Q4017" s="164" t="str">
        <f>IFERROR(IF(VLOOKUP($C4017,'MSCI Database'!$C:$R,4, FALSE)="","",VLOOKUP($C4017,'MSCI Database'!$C:$R,4, FALSE)),"")</f>
        <v>0</v>
      </c>
      <c r="R4017" s="164">
        <f>IFERROR(IF(VLOOKUP($C4017,'MSCI Database'!$C:$R,5, FALSE)="","",VLOOKUP($C4017,'MSCI Database'!$C:$R,5, FALSE)),"")</f>
        <v>3.3</v>
      </c>
      <c r="S4017" s="164">
        <f>IFERROR(IF(VLOOKUP($C4017,'MSCI Database'!$C:$R,6, FALSE)="","",VLOOKUP($C4017,'MSCI Database'!$C:$R,6, FALSE)),"")</f>
        <v>5.9</v>
      </c>
      <c r="T4017" s="211">
        <f>IFERROR(IF(VLOOKUP($C4017,'MSCI Database'!$C:$R,7, FALSE)="","",VLOOKUP($C4017,'MSCI Database'!$C:$R,7, FALSE)),"")</f>
        <v>6.4</v>
      </c>
      <c r="U4017" s="164">
        <f>IFERROR(IF(VLOOKUP($C4017,'MSCI Database'!$C:$R,8, FALSE)="","",VLOOKUP($C4017,'MSCI Database'!$C:$R,8, FALSE)),"")</f>
        <v>0</v>
      </c>
      <c r="V4017" s="175">
        <f>IFERROR(IF(VLOOKUP($C4017,'MSCI Database'!$C:$R,9, FALSE)="","",VLOOKUP($C4017,'MSCI Database'!$C:$R,9, FALSE)),"")</f>
        <v>4.0999999999999996</v>
      </c>
      <c r="W4017" s="165">
        <f t="shared" ca="1" si="155"/>
        <v>0</v>
      </c>
      <c r="X4017" s="236">
        <f>IFERROR(IF(VLOOKUP($C4017,'MSCI Database'!$C:$R,10, FALSE)="","",VLOOKUP($C4017,'MSCI Database'!$C:$R,10, FALSE)),"")</f>
        <v>59064622</v>
      </c>
      <c r="Y4017" s="133" t="str">
        <f>IFERROR(IF(VLOOKUP($C4017,'MSCI Database'!$C:$R,11, FALSE)="","",VLOOKUP($C4017,'MSCI Database'!$C:$R,11, FALSE)),"")</f>
        <v>2019</v>
      </c>
      <c r="Z4017" s="133" t="str">
        <f>IFERROR(IF(VLOOKUP($C4017,'MSCI Database'!$C:$R,12, FALSE)="","",VLOOKUP($C4017,'MSCI Database'!$C:$R,12, FALSE)),"")</f>
        <v>Reported</v>
      </c>
      <c r="AA4017" s="202" t="str">
        <f>IFERROR(IF(VLOOKUP($C4017,'MSCI Database'!$C:$R,13, FALSE)="","",VLOOKUP($C4017,'MSCI Database'!$C:$R,13, FALSE)),"")</f>
        <v>Investigation into ethics-related controversies expose subpar overall governance practices</v>
      </c>
    </row>
    <row r="4018" spans="1:27" s="130" customFormat="1" ht="15" hidden="1" customHeight="1" outlineLevel="1">
      <c r="A4018" s="130" t="s">
        <v>6253</v>
      </c>
      <c r="B4018" s="130" t="s">
        <v>6254</v>
      </c>
      <c r="C4018" s="130" t="s">
        <v>6255</v>
      </c>
      <c r="D4018" s="130" t="s">
        <v>12128</v>
      </c>
      <c r="E4018" s="130" t="s">
        <v>18684</v>
      </c>
      <c r="F4018" s="215">
        <v>0.10166107752956249</v>
      </c>
      <c r="G4018" s="132" t="str">
        <f ca="1">IFERROR(_xll.BQL($A4018, "cur_mkt_cap(currency=EUR)")/1000000, " ")</f>
        <v xml:space="preserve"> </v>
      </c>
      <c r="M4018" s="308"/>
      <c r="N4018" s="215">
        <f t="shared" si="154"/>
        <v>1.0794823755560653E-3</v>
      </c>
      <c r="O4018" s="172" t="str">
        <f>IFERROR(IF(VLOOKUP($C4018,'MSCI Database'!$C:$R,2, FALSE)="","",VLOOKUP($C4018,'MSCI Database'!$C:$R,2, FALSE)),"")</f>
        <v>Specialty Chemicals</v>
      </c>
      <c r="P4018" s="186" t="str">
        <f>IFERROR(IF(VLOOKUP($C4018,'MSCI Database'!$C:$R,3, FALSE)="","",VLOOKUP($C4018,'MSCI Database'!$C:$R,3, FALSE)),"")</f>
        <v>BBB</v>
      </c>
      <c r="Q4018" s="164" t="str">
        <f>IFERROR(IF(VLOOKUP($C4018,'MSCI Database'!$C:$R,4, FALSE)="","",VLOOKUP($C4018,'MSCI Database'!$C:$R,4, FALSE)),"")</f>
        <v>0</v>
      </c>
      <c r="R4018" s="164">
        <f>IFERROR(IF(VLOOKUP($C4018,'MSCI Database'!$C:$R,5, FALSE)="","",VLOOKUP($C4018,'MSCI Database'!$C:$R,5, FALSE)),"")</f>
        <v>5.5</v>
      </c>
      <c r="S4018" s="164">
        <f>IFERROR(IF(VLOOKUP($C4018,'MSCI Database'!$C:$R,6, FALSE)="","",VLOOKUP($C4018,'MSCI Database'!$C:$R,6, FALSE)),"")</f>
        <v>4.2</v>
      </c>
      <c r="T4018" s="211">
        <f>IFERROR(IF(VLOOKUP($C4018,'MSCI Database'!$C:$R,7, FALSE)="","",VLOOKUP($C4018,'MSCI Database'!$C:$R,7, FALSE)),"")</f>
        <v>10</v>
      </c>
      <c r="U4018" s="164">
        <f>IFERROR(IF(VLOOKUP($C4018,'MSCI Database'!$C:$R,8, FALSE)="","",VLOOKUP($C4018,'MSCI Database'!$C:$R,8, FALSE)),"")</f>
        <v>6.2</v>
      </c>
      <c r="V4018" s="175">
        <f>IFERROR(IF(VLOOKUP($C4018,'MSCI Database'!$C:$R,9, FALSE)="","",VLOOKUP($C4018,'MSCI Database'!$C:$R,9, FALSE)),"")</f>
        <v>5.2</v>
      </c>
      <c r="W4018" s="165">
        <f t="shared" ca="1" si="155"/>
        <v>0</v>
      </c>
      <c r="X4018" s="236">
        <f>IFERROR(IF(VLOOKUP($C4018,'MSCI Database'!$C:$R,10, FALSE)="","",VLOOKUP($C4018,'MSCI Database'!$C:$R,10, FALSE)),"")</f>
        <v>27200000</v>
      </c>
      <c r="Y4018" s="133" t="str">
        <f>IFERROR(IF(VLOOKUP($C4018,'MSCI Database'!$C:$R,11, FALSE)="","",VLOOKUP($C4018,'MSCI Database'!$C:$R,11, FALSE)),"")</f>
        <v>2019</v>
      </c>
      <c r="Z4018" s="133" t="str">
        <f>IFERROR(IF(VLOOKUP($C4018,'MSCI Database'!$C:$R,12, FALSE)="","",VLOOKUP($C4018,'MSCI Database'!$C:$R,12, FALSE)),"")</f>
        <v>Reported</v>
      </c>
      <c r="AA4018" s="202" t="str">
        <f>IFERROR(IF(VLOOKUP($C4018,'MSCI Database'!$C:$R,13, FALSE)="","",VLOOKUP($C4018,'MSCI Database'!$C:$R,13, FALSE)),"")</f>
        <v>Industry-leading occupational safety measures; below-par carbon mitigation strategy</v>
      </c>
    </row>
    <row r="4019" spans="1:27" s="130" customFormat="1" ht="15" hidden="1" customHeight="1" outlineLevel="1">
      <c r="A4019" s="130" t="s">
        <v>2487</v>
      </c>
      <c r="B4019" s="130" t="s">
        <v>2488</v>
      </c>
      <c r="C4019" s="130" t="s">
        <v>2489</v>
      </c>
      <c r="D4019" s="130" t="s">
        <v>18686</v>
      </c>
      <c r="E4019" s="130" t="s">
        <v>12133</v>
      </c>
      <c r="F4019" s="215">
        <v>0.13986350817272419</v>
      </c>
      <c r="G4019" s="132" t="str">
        <f ca="1">IFERROR(_xll.BQL($A4019, "cur_mkt_cap(currency=EUR)")/1000000, " ")</f>
        <v xml:space="preserve"> </v>
      </c>
      <c r="M4019" s="308"/>
      <c r="N4019" s="215">
        <f t="shared" si="154"/>
        <v>1.4851327147500796E-3</v>
      </c>
      <c r="O4019" s="172" t="str">
        <f>IFERROR(IF(VLOOKUP($C4019,'MSCI Database'!$C:$R,2, FALSE)="","",VLOOKUP($C4019,'MSCI Database'!$C:$R,2, FALSE)),"")</f>
        <v>Pharmaceuticals</v>
      </c>
      <c r="P4019" s="186" t="str">
        <f>IFERROR(IF(VLOOKUP($C4019,'MSCI Database'!$C:$R,3, FALSE)="","",VLOOKUP($C4019,'MSCI Database'!$C:$R,3, FALSE)),"")</f>
        <v>AA</v>
      </c>
      <c r="Q4019" s="164" t="str">
        <f>IFERROR(IF(VLOOKUP($C4019,'MSCI Database'!$C:$R,4, FALSE)="","",VLOOKUP($C4019,'MSCI Database'!$C:$R,4, FALSE)),"")</f>
        <v>1</v>
      </c>
      <c r="R4019" s="164">
        <f>IFERROR(IF(VLOOKUP($C4019,'MSCI Database'!$C:$R,5, FALSE)="","",VLOOKUP($C4019,'MSCI Database'!$C:$R,5, FALSE)),"")</f>
        <v>7.9</v>
      </c>
      <c r="S4019" s="164">
        <f>IFERROR(IF(VLOOKUP($C4019,'MSCI Database'!$C:$R,6, FALSE)="","",VLOOKUP($C4019,'MSCI Database'!$C:$R,6, FALSE)),"")</f>
        <v>6.2</v>
      </c>
      <c r="T4019" s="211">
        <f>IFERROR(IF(VLOOKUP($C4019,'MSCI Database'!$C:$R,7, FALSE)="","",VLOOKUP($C4019,'MSCI Database'!$C:$R,7, FALSE)),"")</f>
        <v>4</v>
      </c>
      <c r="U4019" s="164">
        <f>IFERROR(IF(VLOOKUP($C4019,'MSCI Database'!$C:$R,8, FALSE)="","",VLOOKUP($C4019,'MSCI Database'!$C:$R,8, FALSE)),"")</f>
        <v>6</v>
      </c>
      <c r="V4019" s="175">
        <f>IFERROR(IF(VLOOKUP($C4019,'MSCI Database'!$C:$R,9, FALSE)="","",VLOOKUP($C4019,'MSCI Database'!$C:$R,9, FALSE)),"")</f>
        <v>4.8</v>
      </c>
      <c r="W4019" s="165">
        <f t="shared" ca="1" si="155"/>
        <v>0</v>
      </c>
      <c r="X4019" s="236">
        <f>IFERROR(IF(VLOOKUP($C4019,'MSCI Database'!$C:$R,10, FALSE)="","",VLOOKUP($C4019,'MSCI Database'!$C:$R,10, FALSE)),"")</f>
        <v>1323000</v>
      </c>
      <c r="Y4019" s="133" t="str">
        <f>IFERROR(IF(VLOOKUP($C4019,'MSCI Database'!$C:$R,11, FALSE)="","",VLOOKUP($C4019,'MSCI Database'!$C:$R,11, FALSE)),"")</f>
        <v>2019</v>
      </c>
      <c r="Z4019" s="133" t="str">
        <f>IFERROR(IF(VLOOKUP($C4019,'MSCI Database'!$C:$R,12, FALSE)="","",VLOOKUP($C4019,'MSCI Database'!$C:$R,12, FALSE)),"")</f>
        <v>Reported</v>
      </c>
      <c r="AA4019" s="202" t="str">
        <f>IFERROR(IF(VLOOKUP($C4019,'MSCI Database'!$C:$R,13, FALSE)="","",VLOOKUP($C4019,'MSCI Database'!$C:$R,13, FALSE)),"")</f>
        <v>Closure of China bribery allegation investigations; yet, multiple product-liability lawsuits remain</v>
      </c>
    </row>
    <row r="4020" spans="1:27" s="130" customFormat="1" ht="15" hidden="1" customHeight="1" outlineLevel="1">
      <c r="A4020" s="130" t="s">
        <v>7265</v>
      </c>
      <c r="B4020" s="130" t="s">
        <v>7266</v>
      </c>
      <c r="C4020" s="130" t="s">
        <v>7267</v>
      </c>
      <c r="D4020" s="130" t="s">
        <v>12128</v>
      </c>
      <c r="E4020" s="130" t="s">
        <v>18688</v>
      </c>
      <c r="F4020" s="215">
        <v>0.1010760710716134</v>
      </c>
      <c r="G4020" s="132" t="str">
        <f ca="1">IFERROR(_xll.BQL($A4020, "cur_mkt_cap(currency=EUR)")/1000000, " ")</f>
        <v xml:space="preserve"> </v>
      </c>
      <c r="M4020" s="308"/>
      <c r="N4020" s="215">
        <f t="shared" si="154"/>
        <v>1.0732705177213017E-3</v>
      </c>
      <c r="O4020" s="172" t="str">
        <f>IFERROR(IF(VLOOKUP($C4020,'MSCI Database'!$C:$R,2, FALSE)="","",VLOOKUP($C4020,'MSCI Database'!$C:$R,2, FALSE)),"")</f>
        <v>Diversified Financials</v>
      </c>
      <c r="P4020" s="186" t="str">
        <f>IFERROR(IF(VLOOKUP($C4020,'MSCI Database'!$C:$R,3, FALSE)="","",VLOOKUP($C4020,'MSCI Database'!$C:$R,3, FALSE)),"")</f>
        <v>BBB</v>
      </c>
      <c r="Q4020" s="164" t="str">
        <f>IFERROR(IF(VLOOKUP($C4020,'MSCI Database'!$C:$R,4, FALSE)="","",VLOOKUP($C4020,'MSCI Database'!$C:$R,4, FALSE)),"")</f>
        <v>0</v>
      </c>
      <c r="R4020" s="164">
        <f>IFERROR(IF(VLOOKUP($C4020,'MSCI Database'!$C:$R,5, FALSE)="","",VLOOKUP($C4020,'MSCI Database'!$C:$R,5, FALSE)),"")</f>
        <v>4.5</v>
      </c>
      <c r="S4020" s="164">
        <f>IFERROR(IF(VLOOKUP($C4020,'MSCI Database'!$C:$R,6, FALSE)="","",VLOOKUP($C4020,'MSCI Database'!$C:$R,6, FALSE)),"")</f>
        <v>8.3000000000000007</v>
      </c>
      <c r="T4020" s="211">
        <f>IFERROR(IF(VLOOKUP($C4020,'MSCI Database'!$C:$R,7, FALSE)="","",VLOOKUP($C4020,'MSCI Database'!$C:$R,7, FALSE)),"")</f>
        <v>2.7</v>
      </c>
      <c r="U4020" s="164">
        <f>IFERROR(IF(VLOOKUP($C4020,'MSCI Database'!$C:$R,8, FALSE)="","",VLOOKUP($C4020,'MSCI Database'!$C:$R,8, FALSE)),"")</f>
        <v>5.0999999999999996</v>
      </c>
      <c r="V4020" s="175">
        <f>IFERROR(IF(VLOOKUP($C4020,'MSCI Database'!$C:$R,9, FALSE)="","",VLOOKUP($C4020,'MSCI Database'!$C:$R,9, FALSE)),"")</f>
        <v>4.4000000000000004</v>
      </c>
      <c r="W4020" s="165">
        <f t="shared" ca="1" si="155"/>
        <v>0</v>
      </c>
      <c r="X4020" s="236">
        <f>IFERROR(IF(VLOOKUP($C4020,'MSCI Database'!$C:$R,10, FALSE)="","",VLOOKUP($C4020,'MSCI Database'!$C:$R,10, FALSE)),"")</f>
        <v>44680</v>
      </c>
      <c r="Y4020" s="133" t="str">
        <f>IFERROR(IF(VLOOKUP($C4020,'MSCI Database'!$C:$R,11, FALSE)="","",VLOOKUP($C4020,'MSCI Database'!$C:$R,11, FALSE)),"")</f>
        <v>2019</v>
      </c>
      <c r="Z4020" s="133" t="str">
        <f>IFERROR(IF(VLOOKUP($C4020,'MSCI Database'!$C:$R,12, FALSE)="","",VLOOKUP($C4020,'MSCI Database'!$C:$R,12, FALSE)),"")</f>
        <v>E.Segmt-Moderate</v>
      </c>
      <c r="AA4020" s="202" t="str">
        <f>IFERROR(IF(VLOOKUP($C4020,'MSCI Database'!$C:$R,13, FALSE)="","",VLOOKUP($C4020,'MSCI Database'!$C:$R,13, FALSE)),"")</f>
        <v>Strong internal controls and policies to promote ethical conduct, relative to peers</v>
      </c>
    </row>
    <row r="4021" spans="1:27" s="130" customFormat="1" ht="15" hidden="1" customHeight="1" outlineLevel="1">
      <c r="A4021" s="130" t="s">
        <v>4910</v>
      </c>
      <c r="B4021" s="130" t="s">
        <v>4911</v>
      </c>
      <c r="C4021" s="130" t="s">
        <v>4912</v>
      </c>
      <c r="D4021" s="130" t="s">
        <v>18678</v>
      </c>
      <c r="E4021" s="130" t="s">
        <v>12133</v>
      </c>
      <c r="F4021" s="215">
        <v>1.298833714347355E-2</v>
      </c>
      <c r="G4021" s="132" t="str">
        <f ca="1">IFERROR(_xll.BQL($A4021, "cur_mkt_cap(currency=EUR)")/1000000, " ")</f>
        <v xml:space="preserve"> </v>
      </c>
      <c r="M4021" s="308"/>
      <c r="N4021" s="215">
        <f t="shared" si="154"/>
        <v>1.3791591998503819E-4</v>
      </c>
      <c r="O4021" s="172" t="str">
        <f>IFERROR(IF(VLOOKUP($C4021,'MSCI Database'!$C:$R,2, FALSE)="","",VLOOKUP($C4021,'MSCI Database'!$C:$R,2, FALSE)),"")</f>
        <v>Health Care Equipment &amp; Supplies</v>
      </c>
      <c r="P4021" s="186" t="str">
        <f>IFERROR(IF(VLOOKUP($C4021,'MSCI Database'!$C:$R,3, FALSE)="","",VLOOKUP($C4021,'MSCI Database'!$C:$R,3, FALSE)),"")</f>
        <v>BB</v>
      </c>
      <c r="Q4021" s="164" t="str">
        <f>IFERROR(IF(VLOOKUP($C4021,'MSCI Database'!$C:$R,4, FALSE)="","",VLOOKUP($C4021,'MSCI Database'!$C:$R,4, FALSE)),"")</f>
        <v>-1</v>
      </c>
      <c r="R4021" s="164">
        <f>IFERROR(IF(VLOOKUP($C4021,'MSCI Database'!$C:$R,5, FALSE)="","",VLOOKUP($C4021,'MSCI Database'!$C:$R,5, FALSE)),"")</f>
        <v>3.4</v>
      </c>
      <c r="S4021" s="164">
        <f>IFERROR(IF(VLOOKUP($C4021,'MSCI Database'!$C:$R,6, FALSE)="","",VLOOKUP($C4021,'MSCI Database'!$C:$R,6, FALSE)),"")</f>
        <v>8.1999999999999993</v>
      </c>
      <c r="T4021" s="211">
        <f>IFERROR(IF(VLOOKUP($C4021,'MSCI Database'!$C:$R,7, FALSE)="","",VLOOKUP($C4021,'MSCI Database'!$C:$R,7, FALSE)),"")</f>
        <v>5.2</v>
      </c>
      <c r="U4021" s="164">
        <f>IFERROR(IF(VLOOKUP($C4021,'MSCI Database'!$C:$R,8, FALSE)="","",VLOOKUP($C4021,'MSCI Database'!$C:$R,8, FALSE)),"")</f>
        <v>3.9</v>
      </c>
      <c r="V4021" s="175">
        <f>IFERROR(IF(VLOOKUP($C4021,'MSCI Database'!$C:$R,9, FALSE)="","",VLOOKUP($C4021,'MSCI Database'!$C:$R,9, FALSE)),"")</f>
        <v>4.7</v>
      </c>
      <c r="W4021" s="165">
        <f t="shared" ca="1" si="155"/>
        <v>0</v>
      </c>
      <c r="X4021" s="236">
        <f>IFERROR(IF(VLOOKUP($C4021,'MSCI Database'!$C:$R,10, FALSE)="","",VLOOKUP($C4021,'MSCI Database'!$C:$R,10, FALSE)),"")</f>
        <v>11396</v>
      </c>
      <c r="Y4021" s="133" t="str">
        <f>IFERROR(IF(VLOOKUP($C4021,'MSCI Database'!$C:$R,11, FALSE)="","",VLOOKUP($C4021,'MSCI Database'!$C:$R,11, FALSE)),"")</f>
        <v>2019</v>
      </c>
      <c r="Z4021" s="133" t="str">
        <f>IFERROR(IF(VLOOKUP($C4021,'MSCI Database'!$C:$R,12, FALSE)="","",VLOOKUP($C4021,'MSCI Database'!$C:$R,12, FALSE)),"")</f>
        <v>E.Segmt-Moderate</v>
      </c>
      <c r="AA4021" s="202" t="str">
        <f>IFERROR(IF(VLOOKUP($C4021,'MSCI Database'!$C:$R,13, FALSE)="","",VLOOKUP($C4021,'MSCI Database'!$C:$R,13, FALSE)),"")</f>
        <v>Subpar privacy and data protection programs; business ethics programs lag better-performing peers</v>
      </c>
    </row>
    <row r="4022" spans="1:27" s="130" customFormat="1" ht="15" hidden="1" customHeight="1" outlineLevel="1">
      <c r="A4022" s="130" t="s">
        <v>1930</v>
      </c>
      <c r="B4022" s="130" t="s">
        <v>1931</v>
      </c>
      <c r="C4022" s="130" t="s">
        <v>1932</v>
      </c>
      <c r="D4022" s="130" t="s">
        <v>12129</v>
      </c>
      <c r="E4022" s="130" t="s">
        <v>18684</v>
      </c>
      <c r="F4022" s="215">
        <v>0.11689468135926399</v>
      </c>
      <c r="G4022" s="132" t="str">
        <f ca="1">IFERROR(_xll.BQL($A4022, "cur_mkt_cap(currency=EUR)")/1000000, " ")</f>
        <v xml:space="preserve"> </v>
      </c>
      <c r="M4022" s="308"/>
      <c r="N4022" s="215">
        <f t="shared" si="154"/>
        <v>1.2412395322769765E-3</v>
      </c>
      <c r="O4022" s="172" t="str">
        <f>IFERROR(IF(VLOOKUP($C4022,'MSCI Database'!$C:$R,2, FALSE)="","",VLOOKUP($C4022,'MSCI Database'!$C:$R,2, FALSE)),"")</f>
        <v>Diversified Chemicals</v>
      </c>
      <c r="P4022" s="186" t="str">
        <f>IFERROR(IF(VLOOKUP($C4022,'MSCI Database'!$C:$R,3, FALSE)="","",VLOOKUP($C4022,'MSCI Database'!$C:$R,3, FALSE)),"")</f>
        <v>AA</v>
      </c>
      <c r="Q4022" s="164" t="str">
        <f>IFERROR(IF(VLOOKUP($C4022,'MSCI Database'!$C:$R,4, FALSE)="","",VLOOKUP($C4022,'MSCI Database'!$C:$R,4, FALSE)),"")</f>
        <v>0</v>
      </c>
      <c r="R4022" s="164">
        <f>IFERROR(IF(VLOOKUP($C4022,'MSCI Database'!$C:$R,5, FALSE)="","",VLOOKUP($C4022,'MSCI Database'!$C:$R,5, FALSE)),"")</f>
        <v>7.3</v>
      </c>
      <c r="S4022" s="164">
        <f>IFERROR(IF(VLOOKUP($C4022,'MSCI Database'!$C:$R,6, FALSE)="","",VLOOKUP($C4022,'MSCI Database'!$C:$R,6, FALSE)),"")</f>
        <v>5.9</v>
      </c>
      <c r="T4022" s="211">
        <f>IFERROR(IF(VLOOKUP($C4022,'MSCI Database'!$C:$R,7, FALSE)="","",VLOOKUP($C4022,'MSCI Database'!$C:$R,7, FALSE)),"")</f>
        <v>2</v>
      </c>
      <c r="U4022" s="164">
        <f>IFERROR(IF(VLOOKUP($C4022,'MSCI Database'!$C:$R,8, FALSE)="","",VLOOKUP($C4022,'MSCI Database'!$C:$R,8, FALSE)),"")</f>
        <v>5.5</v>
      </c>
      <c r="V4022" s="175">
        <f>IFERROR(IF(VLOOKUP($C4022,'MSCI Database'!$C:$R,9, FALSE)="","",VLOOKUP($C4022,'MSCI Database'!$C:$R,9, FALSE)),"")</f>
        <v>5.2</v>
      </c>
      <c r="W4022" s="165">
        <f t="shared" ca="1" si="155"/>
        <v>0</v>
      </c>
      <c r="X4022" s="236">
        <f>IFERROR(IF(VLOOKUP($C4022,'MSCI Database'!$C:$R,10, FALSE)="","",VLOOKUP($C4022,'MSCI Database'!$C:$R,10, FALSE)),"")</f>
        <v>19374000</v>
      </c>
      <c r="Y4022" s="133" t="str">
        <f>IFERROR(IF(VLOOKUP($C4022,'MSCI Database'!$C:$R,11, FALSE)="","",VLOOKUP($C4022,'MSCI Database'!$C:$R,11, FALSE)),"")</f>
        <v>2019</v>
      </c>
      <c r="Z4022" s="133" t="str">
        <f>IFERROR(IF(VLOOKUP($C4022,'MSCI Database'!$C:$R,12, FALSE)="","",VLOOKUP($C4022,'MSCI Database'!$C:$R,12, FALSE)),"")</f>
        <v>Reported</v>
      </c>
      <c r="AA4022" s="202" t="str">
        <f>IFERROR(IF(VLOOKUP($C4022,'MSCI Database'!$C:$R,13, FALSE)="","",VLOOKUP($C4022,'MSCI Database'!$C:$R,13, FALSE)),"")</f>
        <v>Comprehensive environmental strategy and strong focus on monetizing clean tech opportunities</v>
      </c>
    </row>
    <row r="4023" spans="1:27" s="130" customFormat="1" ht="15" hidden="1" customHeight="1" outlineLevel="1">
      <c r="A4023" s="130" t="s">
        <v>783</v>
      </c>
      <c r="B4023" s="130" t="s">
        <v>784</v>
      </c>
      <c r="C4023" s="130" t="s">
        <v>785</v>
      </c>
      <c r="D4023" s="130" t="s">
        <v>12138</v>
      </c>
      <c r="E4023" s="130" t="s">
        <v>18682</v>
      </c>
      <c r="F4023" s="215">
        <v>1.7812155966041299E-2</v>
      </c>
      <c r="G4023" s="132" t="str">
        <f ca="1">IFERROR(_xll.BQL($A4023, "cur_mkt_cap(currency=EUR)")/1000000, " ")</f>
        <v xml:space="preserve"> </v>
      </c>
      <c r="M4023" s="308"/>
      <c r="N4023" s="215">
        <f t="shared" si="154"/>
        <v>1.8913736607214328E-4</v>
      </c>
      <c r="O4023" s="172" t="str">
        <f>IFERROR(IF(VLOOKUP($C4023,'MSCI Database'!$C:$R,2, FALSE)="","",VLOOKUP($C4023,'MSCI Database'!$C:$R,2, FALSE)),"")</f>
        <v>Retail - Consumer Discretionary</v>
      </c>
      <c r="P4023" s="186" t="str">
        <f>IFERROR(IF(VLOOKUP($C4023,'MSCI Database'!$C:$R,3, FALSE)="","",VLOOKUP($C4023,'MSCI Database'!$C:$R,3, FALSE)),"")</f>
        <v>B</v>
      </c>
      <c r="Q4023" s="164" t="str">
        <f>IFERROR(IF(VLOOKUP($C4023,'MSCI Database'!$C:$R,4, FALSE)="","",VLOOKUP($C4023,'MSCI Database'!$C:$R,4, FALSE)),"")</f>
        <v>0</v>
      </c>
      <c r="R4023" s="164">
        <f>IFERROR(IF(VLOOKUP($C4023,'MSCI Database'!$C:$R,5, FALSE)="","",VLOOKUP($C4023,'MSCI Database'!$C:$R,5, FALSE)),"")</f>
        <v>2.6</v>
      </c>
      <c r="S4023" s="164">
        <f>IFERROR(IF(VLOOKUP($C4023,'MSCI Database'!$C:$R,6, FALSE)="","",VLOOKUP($C4023,'MSCI Database'!$C:$R,6, FALSE)),"")</f>
        <v>2.9</v>
      </c>
      <c r="T4023" s="211">
        <f>IFERROR(IF(VLOOKUP($C4023,'MSCI Database'!$C:$R,7, FALSE)="","",VLOOKUP($C4023,'MSCI Database'!$C:$R,7, FALSE)),"")</f>
        <v>2.9</v>
      </c>
      <c r="U4023" s="164">
        <f>IFERROR(IF(VLOOKUP($C4023,'MSCI Database'!$C:$R,8, FALSE)="","",VLOOKUP($C4023,'MSCI Database'!$C:$R,8, FALSE)),"")</f>
        <v>5.6</v>
      </c>
      <c r="V4023" s="175">
        <f>IFERROR(IF(VLOOKUP($C4023,'MSCI Database'!$C:$R,9, FALSE)="","",VLOOKUP($C4023,'MSCI Database'!$C:$R,9, FALSE)),"")</f>
        <v>3.8</v>
      </c>
      <c r="W4023" s="165">
        <f t="shared" ca="1" si="155"/>
        <v>0</v>
      </c>
      <c r="X4023" s="236">
        <f>IFERROR(IF(VLOOKUP($C4023,'MSCI Database'!$C:$R,10, FALSE)="","",VLOOKUP($C4023,'MSCI Database'!$C:$R,10, FALSE)),"")</f>
        <v>154893</v>
      </c>
      <c r="Y4023" s="133" t="str">
        <f>IFERROR(IF(VLOOKUP($C4023,'MSCI Database'!$C:$R,11, FALSE)="","",VLOOKUP($C4023,'MSCI Database'!$C:$R,11, FALSE)),"")</f>
        <v>2019</v>
      </c>
      <c r="Z4023" s="133" t="str">
        <f>IFERROR(IF(VLOOKUP($C4023,'MSCI Database'!$C:$R,12, FALSE)="","",VLOOKUP($C4023,'MSCI Database'!$C:$R,12, FALSE)),"")</f>
        <v>E.Segmt-Moderate</v>
      </c>
      <c r="AA4023" s="202" t="str">
        <f>IFERROR(IF(VLOOKUP($C4023,'MSCI Database'!$C:$R,13, FALSE)="","",VLOOKUP($C4023,'MSCI Database'!$C:$R,13, FALSE)),"")</f>
        <v>Labor management and data privacy initiatives continue to trail those of peers</v>
      </c>
    </row>
    <row r="4024" spans="1:27" s="130" customFormat="1" ht="15" hidden="1" customHeight="1" outlineLevel="1">
      <c r="A4024" s="130" t="s">
        <v>7486</v>
      </c>
      <c r="B4024" s="130" t="s">
        <v>7487</v>
      </c>
      <c r="C4024" s="130" t="s">
        <v>7488</v>
      </c>
      <c r="D4024" s="130" t="s">
        <v>12128</v>
      </c>
      <c r="E4024" s="130" t="s">
        <v>18688</v>
      </c>
      <c r="F4024" s="215">
        <v>0.1006084609414203</v>
      </c>
      <c r="G4024" s="132" t="str">
        <f ca="1">IFERROR(_xll.BQL($A4024, "cur_mkt_cap(currency=EUR)")/1000000, " ")</f>
        <v xml:space="preserve"> </v>
      </c>
      <c r="M4024" s="308"/>
      <c r="N4024" s="215">
        <f t="shared" si="154"/>
        <v>1.068305226122576E-3</v>
      </c>
      <c r="O4024" s="172" t="str">
        <f>IFERROR(IF(VLOOKUP($C4024,'MSCI Database'!$C:$R,2, FALSE)="","",VLOOKUP($C4024,'MSCI Database'!$C:$R,2, FALSE)),"")</f>
        <v>Multi-Line Insurance &amp; Brokerage</v>
      </c>
      <c r="P4024" s="186" t="str">
        <f>IFERROR(IF(VLOOKUP($C4024,'MSCI Database'!$C:$R,3, FALSE)="","",VLOOKUP($C4024,'MSCI Database'!$C:$R,3, FALSE)),"")</f>
        <v>AA</v>
      </c>
      <c r="Q4024" s="164" t="str">
        <f>IFERROR(IF(VLOOKUP($C4024,'MSCI Database'!$C:$R,4, FALSE)="","",VLOOKUP($C4024,'MSCI Database'!$C:$R,4, FALSE)),"")</f>
        <v>0</v>
      </c>
      <c r="R4024" s="164">
        <f>IFERROR(IF(VLOOKUP($C4024,'MSCI Database'!$C:$R,5, FALSE)="","",VLOOKUP($C4024,'MSCI Database'!$C:$R,5, FALSE)),"")</f>
        <v>8</v>
      </c>
      <c r="S4024" s="164">
        <f>IFERROR(IF(VLOOKUP($C4024,'MSCI Database'!$C:$R,6, FALSE)="","",VLOOKUP($C4024,'MSCI Database'!$C:$R,6, FALSE)),"")</f>
        <v>10</v>
      </c>
      <c r="T4024" s="211">
        <f>IFERROR(IF(VLOOKUP($C4024,'MSCI Database'!$C:$R,7, FALSE)="","",VLOOKUP($C4024,'MSCI Database'!$C:$R,7, FALSE)),"")</f>
        <v>5.5</v>
      </c>
      <c r="U4024" s="164">
        <f>IFERROR(IF(VLOOKUP($C4024,'MSCI Database'!$C:$R,8, FALSE)="","",VLOOKUP($C4024,'MSCI Database'!$C:$R,8, FALSE)),"")</f>
        <v>3.9</v>
      </c>
      <c r="V4024" s="175">
        <f>IFERROR(IF(VLOOKUP($C4024,'MSCI Database'!$C:$R,9, FALSE)="","",VLOOKUP($C4024,'MSCI Database'!$C:$R,9, FALSE)),"")</f>
        <v>5</v>
      </c>
      <c r="W4024" s="165">
        <f t="shared" ca="1" si="155"/>
        <v>0</v>
      </c>
      <c r="X4024" s="236">
        <f>IFERROR(IF(VLOOKUP($C4024,'MSCI Database'!$C:$R,10, FALSE)="","",VLOOKUP($C4024,'MSCI Database'!$C:$R,10, FALSE)),"")</f>
        <v>105380</v>
      </c>
      <c r="Y4024" s="133" t="str">
        <f>IFERROR(IF(VLOOKUP($C4024,'MSCI Database'!$C:$R,11, FALSE)="","",VLOOKUP($C4024,'MSCI Database'!$C:$R,11, FALSE)),"")</f>
        <v>2019</v>
      </c>
      <c r="Z4024" s="133" t="str">
        <f>IFERROR(IF(VLOOKUP($C4024,'MSCI Database'!$C:$R,12, FALSE)="","",VLOOKUP($C4024,'MSCI Database'!$C:$R,12, FALSE)),"")</f>
        <v>Reported</v>
      </c>
      <c r="AA4024" s="202" t="str">
        <f>IFERROR(IF(VLOOKUP($C4024,'MSCI Database'!$C:$R,13, FALSE)="","",VLOOKUP($C4024,'MSCI Database'!$C:$R,13, FALSE)),"")</f>
        <v>Leveraging research capacity of climate change</v>
      </c>
    </row>
    <row r="4025" spans="1:27" s="130" customFormat="1" ht="15" hidden="1" customHeight="1" outlineLevel="1">
      <c r="A4025" s="130" t="s">
        <v>7111</v>
      </c>
      <c r="B4025" s="130" t="s">
        <v>7112</v>
      </c>
      <c r="C4025" s="130" t="s">
        <v>7113</v>
      </c>
      <c r="D4025" s="130" t="s">
        <v>12128</v>
      </c>
      <c r="E4025" s="130" t="s">
        <v>18689</v>
      </c>
      <c r="F4025" s="215">
        <v>0.10050983192745271</v>
      </c>
      <c r="G4025" s="132" t="str">
        <f ca="1">IFERROR(_xll.BQL($A4025, "cur_mkt_cap(currency=EUR)")/1000000, " ")</f>
        <v xml:space="preserve"> </v>
      </c>
      <c r="M4025" s="308"/>
      <c r="N4025" s="215">
        <f t="shared" si="154"/>
        <v>1.0672579395416765E-3</v>
      </c>
      <c r="O4025" s="172" t="str">
        <f>IFERROR(IF(VLOOKUP($C4025,'MSCI Database'!$C:$R,2, FALSE)="","",VLOOKUP($C4025,'MSCI Database'!$C:$R,2, FALSE)),"")</f>
        <v>Software &amp; Services</v>
      </c>
      <c r="P4025" s="186" t="str">
        <f>IFERROR(IF(VLOOKUP($C4025,'MSCI Database'!$C:$R,3, FALSE)="","",VLOOKUP($C4025,'MSCI Database'!$C:$R,3, FALSE)),"")</f>
        <v>BB</v>
      </c>
      <c r="Q4025" s="164" t="str">
        <f>IFERROR(IF(VLOOKUP($C4025,'MSCI Database'!$C:$R,4, FALSE)="","",VLOOKUP($C4025,'MSCI Database'!$C:$R,4, FALSE)),"")</f>
        <v>1</v>
      </c>
      <c r="R4025" s="164">
        <f>IFERROR(IF(VLOOKUP($C4025,'MSCI Database'!$C:$R,5, FALSE)="","",VLOOKUP($C4025,'MSCI Database'!$C:$R,5, FALSE)),"")</f>
        <v>4.0999999999999996</v>
      </c>
      <c r="S4025" s="164">
        <f>IFERROR(IF(VLOOKUP($C4025,'MSCI Database'!$C:$R,6, FALSE)="","",VLOOKUP($C4025,'MSCI Database'!$C:$R,6, FALSE)),"")</f>
        <v>8</v>
      </c>
      <c r="T4025" s="211">
        <f>IFERROR(IF(VLOOKUP($C4025,'MSCI Database'!$C:$R,7, FALSE)="","",VLOOKUP($C4025,'MSCI Database'!$C:$R,7, FALSE)),"")</f>
        <v>3.4</v>
      </c>
      <c r="U4025" s="164">
        <f>IFERROR(IF(VLOOKUP($C4025,'MSCI Database'!$C:$R,8, FALSE)="","",VLOOKUP($C4025,'MSCI Database'!$C:$R,8, FALSE)),"")</f>
        <v>4.4000000000000004</v>
      </c>
      <c r="V4025" s="175">
        <f>IFERROR(IF(VLOOKUP($C4025,'MSCI Database'!$C:$R,9, FALSE)="","",VLOOKUP($C4025,'MSCI Database'!$C:$R,9, FALSE)),"")</f>
        <v>4</v>
      </c>
      <c r="W4025" s="165">
        <f t="shared" ca="1" si="155"/>
        <v>0</v>
      </c>
      <c r="X4025" s="236">
        <f>IFERROR(IF(VLOOKUP($C4025,'MSCI Database'!$C:$R,10, FALSE)="","",VLOOKUP($C4025,'MSCI Database'!$C:$R,10, FALSE)),"")</f>
        <v>41746</v>
      </c>
      <c r="Y4025" s="133" t="str">
        <f>IFERROR(IF(VLOOKUP($C4025,'MSCI Database'!$C:$R,11, FALSE)="","",VLOOKUP($C4025,'MSCI Database'!$C:$R,11, FALSE)),"")</f>
        <v>2019</v>
      </c>
      <c r="Z4025" s="133" t="str">
        <f>IFERROR(IF(VLOOKUP($C4025,'MSCI Database'!$C:$R,12, FALSE)="","",VLOOKUP($C4025,'MSCI Database'!$C:$R,12, FALSE)),"")</f>
        <v>E.Segmt-Moderate</v>
      </c>
      <c r="AA4025" s="202" t="str">
        <f>IFERROR(IF(VLOOKUP($C4025,'MSCI Database'!$C:$R,13, FALSE)="","",VLOOKUP($C4025,'MSCI Database'!$C:$R,13, FALSE)),"")</f>
        <v>Enhanced employee management measures drive the upgrade</v>
      </c>
    </row>
    <row r="4026" spans="1:27" s="130" customFormat="1" ht="15" hidden="1" customHeight="1" outlineLevel="1">
      <c r="A4026" s="130" t="s">
        <v>2760</v>
      </c>
      <c r="B4026" s="130" t="s">
        <v>2761</v>
      </c>
      <c r="C4026" s="130" t="s">
        <v>2762</v>
      </c>
      <c r="D4026" s="130" t="s">
        <v>18675</v>
      </c>
      <c r="E4026" s="130" t="s">
        <v>100</v>
      </c>
      <c r="F4026" s="215">
        <v>1.2856734559783291E-2</v>
      </c>
      <c r="G4026" s="132" t="str">
        <f ca="1">IFERROR(_xll.BQL($A4026, "cur_mkt_cap(currency=EUR)")/1000000, " ")</f>
        <v xml:space="preserve"> </v>
      </c>
      <c r="M4026" s="308"/>
      <c r="N4026" s="215">
        <f t="shared" si="154"/>
        <v>1.3651850542753497E-4</v>
      </c>
      <c r="O4026" s="172" t="str">
        <f>IFERROR(IF(VLOOKUP($C4026,'MSCI Database'!$C:$R,2, FALSE)="","",VLOOKUP($C4026,'MSCI Database'!$C:$R,2, FALSE)),"")</f>
        <v>Utilities</v>
      </c>
      <c r="P4026" s="186" t="str">
        <f>IFERROR(IF(VLOOKUP($C4026,'MSCI Database'!$C:$R,3, FALSE)="","",VLOOKUP($C4026,'MSCI Database'!$C:$R,3, FALSE)),"")</f>
        <v>BBB</v>
      </c>
      <c r="Q4026" s="164" t="str">
        <f>IFERROR(IF(VLOOKUP($C4026,'MSCI Database'!$C:$R,4, FALSE)="","",VLOOKUP($C4026,'MSCI Database'!$C:$R,4, FALSE)),"")</f>
        <v>0</v>
      </c>
      <c r="R4026" s="164">
        <f>IFERROR(IF(VLOOKUP($C4026,'MSCI Database'!$C:$R,5, FALSE)="","",VLOOKUP($C4026,'MSCI Database'!$C:$R,5, FALSE)),"")</f>
        <v>5.6</v>
      </c>
      <c r="S4026" s="164">
        <f>IFERROR(IF(VLOOKUP($C4026,'MSCI Database'!$C:$R,6, FALSE)="","",VLOOKUP($C4026,'MSCI Database'!$C:$R,6, FALSE)),"")</f>
        <v>6.8</v>
      </c>
      <c r="T4026" s="211">
        <f>IFERROR(IF(VLOOKUP($C4026,'MSCI Database'!$C:$R,7, FALSE)="","",VLOOKUP($C4026,'MSCI Database'!$C:$R,7, FALSE)),"")</f>
        <v>4.2</v>
      </c>
      <c r="U4026" s="164">
        <f>IFERROR(IF(VLOOKUP($C4026,'MSCI Database'!$C:$R,8, FALSE)="","",VLOOKUP($C4026,'MSCI Database'!$C:$R,8, FALSE)),"")</f>
        <v>3.5</v>
      </c>
      <c r="V4026" s="175">
        <f>IFERROR(IF(VLOOKUP($C4026,'MSCI Database'!$C:$R,9, FALSE)="","",VLOOKUP($C4026,'MSCI Database'!$C:$R,9, FALSE)),"")</f>
        <v>5.4</v>
      </c>
      <c r="W4026" s="165">
        <f t="shared" ca="1" si="155"/>
        <v>0</v>
      </c>
      <c r="X4026" s="236">
        <f>IFERROR(IF(VLOOKUP($C4026,'MSCI Database'!$C:$R,10, FALSE)="","",VLOOKUP($C4026,'MSCI Database'!$C:$R,10, FALSE)),"")</f>
        <v>54294</v>
      </c>
      <c r="Y4026" s="133" t="str">
        <f>IFERROR(IF(VLOOKUP($C4026,'MSCI Database'!$C:$R,11, FALSE)="","",VLOOKUP($C4026,'MSCI Database'!$C:$R,11, FALSE)),"")</f>
        <v>2019</v>
      </c>
      <c r="Z4026" s="133" t="str">
        <f>IFERROR(IF(VLOOKUP($C4026,'MSCI Database'!$C:$R,12, FALSE)="","",VLOOKUP($C4026,'MSCI Database'!$C:$R,12, FALSE)),"")</f>
        <v>E.Segmt-Low</v>
      </c>
      <c r="AA4026" s="202" t="str">
        <f>IFERROR(IF(VLOOKUP($C4026,'MSCI Database'!$C:$R,13, FALSE)="","",VLOOKUP($C4026,'MSCI Database'!$C:$R,13, FALSE)),"")</f>
        <v>Energy network-dominated operations reduce environmental risks; weak governance oversight</v>
      </c>
    </row>
    <row r="4027" spans="1:27" s="130" customFormat="1" ht="15" hidden="1" customHeight="1" outlineLevel="1">
      <c r="A4027" s="130" t="s">
        <v>5265</v>
      </c>
      <c r="B4027" s="130" t="s">
        <v>5266</v>
      </c>
      <c r="C4027" s="130" t="s">
        <v>5267</v>
      </c>
      <c r="D4027" s="130" t="s">
        <v>18683</v>
      </c>
      <c r="E4027" s="130" t="s">
        <v>18689</v>
      </c>
      <c r="F4027" s="215">
        <v>9.9004038270298869E-2</v>
      </c>
      <c r="G4027" s="132" t="str">
        <f ca="1">IFERROR(_xll.BQL($A4027, "cur_mkt_cap(currency=EUR)")/1000000, " ")</f>
        <v xml:space="preserve"> </v>
      </c>
      <c r="M4027" s="308"/>
      <c r="N4027" s="215">
        <f t="shared" si="154"/>
        <v>1.0512687551495576E-3</v>
      </c>
      <c r="O4027" s="172" t="str">
        <f>IFERROR(IF(VLOOKUP($C4027,'MSCI Database'!$C:$R,2, FALSE)="","",VLOOKUP($C4027,'MSCI Database'!$C:$R,2, FALSE)),"")</f>
        <v>Semiconductors &amp; Semiconductor Equipment</v>
      </c>
      <c r="P4027" s="186" t="str">
        <f>IFERROR(IF(VLOOKUP($C4027,'MSCI Database'!$C:$R,3, FALSE)="","",VLOOKUP($C4027,'MSCI Database'!$C:$R,3, FALSE)),"")</f>
        <v>BBB</v>
      </c>
      <c r="Q4027" s="164" t="str">
        <f>IFERROR(IF(VLOOKUP($C4027,'MSCI Database'!$C:$R,4, FALSE)="","",VLOOKUP($C4027,'MSCI Database'!$C:$R,4, FALSE)),"")</f>
        <v>1</v>
      </c>
      <c r="R4027" s="164">
        <f>IFERROR(IF(VLOOKUP($C4027,'MSCI Database'!$C:$R,5, FALSE)="","",VLOOKUP($C4027,'MSCI Database'!$C:$R,5, FALSE)),"")</f>
        <v>5.5</v>
      </c>
      <c r="S4027" s="164">
        <f>IFERROR(IF(VLOOKUP($C4027,'MSCI Database'!$C:$R,6, FALSE)="","",VLOOKUP($C4027,'MSCI Database'!$C:$R,6, FALSE)),"")</f>
        <v>5.6</v>
      </c>
      <c r="T4027" s="211">
        <f>IFERROR(IF(VLOOKUP($C4027,'MSCI Database'!$C:$R,7, FALSE)="","",VLOOKUP($C4027,'MSCI Database'!$C:$R,7, FALSE)),"")</f>
        <v>5.0999999999999996</v>
      </c>
      <c r="U4027" s="164">
        <f>IFERROR(IF(VLOOKUP($C4027,'MSCI Database'!$C:$R,8, FALSE)="","",VLOOKUP($C4027,'MSCI Database'!$C:$R,8, FALSE)),"")</f>
        <v>5</v>
      </c>
      <c r="V4027" s="175">
        <f>IFERROR(IF(VLOOKUP($C4027,'MSCI Database'!$C:$R,9, FALSE)="","",VLOOKUP($C4027,'MSCI Database'!$C:$R,9, FALSE)),"")</f>
        <v>5.3</v>
      </c>
      <c r="W4027" s="165">
        <f t="shared" ca="1" si="155"/>
        <v>0</v>
      </c>
      <c r="X4027" s="236">
        <f>IFERROR(IF(VLOOKUP($C4027,'MSCI Database'!$C:$R,10, FALSE)="","",VLOOKUP($C4027,'MSCI Database'!$C:$R,10, FALSE)),"")</f>
        <v>1260833</v>
      </c>
      <c r="Y4027" s="133" t="str">
        <f>IFERROR(IF(VLOOKUP($C4027,'MSCI Database'!$C:$R,11, FALSE)="","",VLOOKUP($C4027,'MSCI Database'!$C:$R,11, FALSE)),"")</f>
        <v>2019</v>
      </c>
      <c r="Z4027" s="133" t="str">
        <f>IFERROR(IF(VLOOKUP($C4027,'MSCI Database'!$C:$R,12, FALSE)="","",VLOOKUP($C4027,'MSCI Database'!$C:$R,12, FALSE)),"")</f>
        <v>Reported</v>
      </c>
      <c r="AA4027" s="202" t="str">
        <f>IFERROR(IF(VLOOKUP($C4027,'MSCI Database'!$C:$R,13, FALSE)="","",VLOOKUP($C4027,'MSCI Database'!$C:$R,13, FALSE)),"")</f>
        <v>On par with global peers on business ethics; lags in talent management</v>
      </c>
    </row>
    <row r="4028" spans="1:27" s="130" customFormat="1" ht="15" hidden="1" customHeight="1" outlineLevel="1">
      <c r="A4028" s="130" t="s">
        <v>8409</v>
      </c>
      <c r="B4028" s="130" t="s">
        <v>8410</v>
      </c>
      <c r="C4028" s="130" t="s">
        <v>8411</v>
      </c>
      <c r="D4028" s="130" t="s">
        <v>12128</v>
      </c>
      <c r="E4028" s="130" t="s">
        <v>18689</v>
      </c>
      <c r="F4028" s="215">
        <v>9.8980744758430828E-2</v>
      </c>
      <c r="G4028" s="132" t="str">
        <f ca="1">IFERROR(_xll.BQL($A4028, "cur_mkt_cap(currency=EUR)")/1000000, " ")</f>
        <v xml:space="preserve"> </v>
      </c>
      <c r="M4028" s="308"/>
      <c r="N4028" s="215">
        <f t="shared" si="154"/>
        <v>1.0510214143172804E-3</v>
      </c>
      <c r="O4028" s="172" t="str">
        <f>IFERROR(IF(VLOOKUP($C4028,'MSCI Database'!$C:$R,2, FALSE)="","",VLOOKUP($C4028,'MSCI Database'!$C:$R,2, FALSE)),"")</f>
        <v>Software &amp; Services</v>
      </c>
      <c r="P4028" s="186" t="str">
        <f>IFERROR(IF(VLOOKUP($C4028,'MSCI Database'!$C:$R,3, FALSE)="","",VLOOKUP($C4028,'MSCI Database'!$C:$R,3, FALSE)),"")</f>
        <v>BB</v>
      </c>
      <c r="Q4028" s="164" t="str">
        <f>IFERROR(IF(VLOOKUP($C4028,'MSCI Database'!$C:$R,4, FALSE)="","",VLOOKUP($C4028,'MSCI Database'!$C:$R,4, FALSE)),"")</f>
        <v/>
      </c>
      <c r="R4028" s="164">
        <f>IFERROR(IF(VLOOKUP($C4028,'MSCI Database'!$C:$R,5, FALSE)="","",VLOOKUP($C4028,'MSCI Database'!$C:$R,5, FALSE)),"")</f>
        <v>3.8</v>
      </c>
      <c r="S4028" s="164">
        <f>IFERROR(IF(VLOOKUP($C4028,'MSCI Database'!$C:$R,6, FALSE)="","",VLOOKUP($C4028,'MSCI Database'!$C:$R,6, FALSE)),"")</f>
        <v>4.5999999999999996</v>
      </c>
      <c r="T4028" s="211">
        <f>IFERROR(IF(VLOOKUP($C4028,'MSCI Database'!$C:$R,7, FALSE)="","",VLOOKUP($C4028,'MSCI Database'!$C:$R,7, FALSE)),"")</f>
        <v>3.3</v>
      </c>
      <c r="U4028" s="164">
        <f>IFERROR(IF(VLOOKUP($C4028,'MSCI Database'!$C:$R,8, FALSE)="","",VLOOKUP($C4028,'MSCI Database'!$C:$R,8, FALSE)),"")</f>
        <v>4.8</v>
      </c>
      <c r="V4028" s="175">
        <f>IFERROR(IF(VLOOKUP($C4028,'MSCI Database'!$C:$R,9, FALSE)="","",VLOOKUP($C4028,'MSCI Database'!$C:$R,9, FALSE)),"")</f>
        <v>4.0999999999999996</v>
      </c>
      <c r="W4028" s="165">
        <f t="shared" ca="1" si="155"/>
        <v>0</v>
      </c>
      <c r="X4028" s="236">
        <f>IFERROR(IF(VLOOKUP($C4028,'MSCI Database'!$C:$R,10, FALSE)="","",VLOOKUP($C4028,'MSCI Database'!$C:$R,10, FALSE)),"")</f>
        <v>7896</v>
      </c>
      <c r="Y4028" s="133" t="str">
        <f>IFERROR(IF(VLOOKUP($C4028,'MSCI Database'!$C:$R,11, FALSE)="","",VLOOKUP($C4028,'MSCI Database'!$C:$R,11, FALSE)),"")</f>
        <v>2019</v>
      </c>
      <c r="Z4028" s="133" t="str">
        <f>IFERROR(IF(VLOOKUP($C4028,'MSCI Database'!$C:$R,12, FALSE)="","",VLOOKUP($C4028,'MSCI Database'!$C:$R,12, FALSE)),"")</f>
        <v>E.Segmt-Moderately High</v>
      </c>
      <c r="AA4028" s="202" t="str">
        <f>IFERROR(IF(VLOOKUP($C4028,'MSCI Database'!$C:$R,13, FALSE)="","",VLOOKUP($C4028,'MSCI Database'!$C:$R,13, FALSE)),"")</f>
        <v>Data security incidents expose risk management vulnerabilities</v>
      </c>
    </row>
    <row r="4029" spans="1:27" s="130" customFormat="1" ht="15" hidden="1" customHeight="1" outlineLevel="1">
      <c r="A4029" s="130" t="s">
        <v>5985</v>
      </c>
      <c r="B4029" s="130" t="s">
        <v>5986</v>
      </c>
      <c r="C4029" s="130" t="s">
        <v>5987</v>
      </c>
      <c r="D4029" s="130" t="s">
        <v>12137</v>
      </c>
      <c r="E4029" s="130" t="s">
        <v>18682</v>
      </c>
      <c r="F4029" s="215">
        <v>3.433559684003583E-3</v>
      </c>
      <c r="G4029" s="132" t="str">
        <f ca="1">IFERROR(_xll.BQL($A4029, "cur_mkt_cap(currency=EUR)")/1000000, " ")</f>
        <v xml:space="preserve"> </v>
      </c>
      <c r="M4029" s="308"/>
      <c r="N4029" s="215">
        <f t="shared" si="154"/>
        <v>3.6459058416176042E-5</v>
      </c>
      <c r="O4029" s="172" t="str">
        <f>IFERROR(IF(VLOOKUP($C4029,'MSCI Database'!$C:$R,2, FALSE)="","",VLOOKUP($C4029,'MSCI Database'!$C:$R,2, FALSE)),"")</f>
        <v>Textiles, Apparel &amp; Luxury Goods</v>
      </c>
      <c r="P4029" s="186" t="str">
        <f>IFERROR(IF(VLOOKUP($C4029,'MSCI Database'!$C:$R,3, FALSE)="","",VLOOKUP($C4029,'MSCI Database'!$C:$R,3, FALSE)),"")</f>
        <v>BBB</v>
      </c>
      <c r="Q4029" s="164" t="str">
        <f>IFERROR(IF(VLOOKUP($C4029,'MSCI Database'!$C:$R,4, FALSE)="","",VLOOKUP($C4029,'MSCI Database'!$C:$R,4, FALSE)),"")</f>
        <v>0</v>
      </c>
      <c r="R4029" s="164">
        <f>IFERROR(IF(VLOOKUP($C4029,'MSCI Database'!$C:$R,5, FALSE)="","",VLOOKUP($C4029,'MSCI Database'!$C:$R,5, FALSE)),"")</f>
        <v>4.9000000000000004</v>
      </c>
      <c r="S4029" s="164">
        <f>IFERROR(IF(VLOOKUP($C4029,'MSCI Database'!$C:$R,6, FALSE)="","",VLOOKUP($C4029,'MSCI Database'!$C:$R,6, FALSE)),"")</f>
        <v>5.6</v>
      </c>
      <c r="T4029" s="211">
        <f>IFERROR(IF(VLOOKUP($C4029,'MSCI Database'!$C:$R,7, FALSE)="","",VLOOKUP($C4029,'MSCI Database'!$C:$R,7, FALSE)),"")</f>
        <v>3.9</v>
      </c>
      <c r="U4029" s="164">
        <f>IFERROR(IF(VLOOKUP($C4029,'MSCI Database'!$C:$R,8, FALSE)="","",VLOOKUP($C4029,'MSCI Database'!$C:$R,8, FALSE)),"")</f>
        <v>3.8</v>
      </c>
      <c r="V4029" s="175">
        <f>IFERROR(IF(VLOOKUP($C4029,'MSCI Database'!$C:$R,9, FALSE)="","",VLOOKUP($C4029,'MSCI Database'!$C:$R,9, FALSE)),"")</f>
        <v>4.3</v>
      </c>
      <c r="W4029" s="165">
        <f t="shared" ca="1" si="155"/>
        <v>0</v>
      </c>
      <c r="X4029" s="236">
        <f>IFERROR(IF(VLOOKUP($C4029,'MSCI Database'!$C:$R,10, FALSE)="","",VLOOKUP($C4029,'MSCI Database'!$C:$R,10, FALSE)),"")</f>
        <v>124227</v>
      </c>
      <c r="Y4029" s="133" t="str">
        <f>IFERROR(IF(VLOOKUP($C4029,'MSCI Database'!$C:$R,11, FALSE)="","",VLOOKUP($C4029,'MSCI Database'!$C:$R,11, FALSE)),"")</f>
        <v>2019</v>
      </c>
      <c r="Z4029" s="133" t="str">
        <f>IFERROR(IF(VLOOKUP($C4029,'MSCI Database'!$C:$R,12, FALSE)="","",VLOOKUP($C4029,'MSCI Database'!$C:$R,12, FALSE)),"")</f>
        <v>Reported</v>
      </c>
      <c r="AA4029" s="202" t="str">
        <f>IFERROR(IF(VLOOKUP($C4029,'MSCI Database'!$C:$R,13, FALSE)="","",VLOOKUP($C4029,'MSCI Database'!$C:$R,13, FALSE)),"")</f>
        <v>Robust environmental programs; below-par corporate governance and business ethics practices</v>
      </c>
    </row>
    <row r="4030" spans="1:27" s="130" customFormat="1" ht="15" hidden="1" customHeight="1" outlineLevel="1">
      <c r="A4030" s="130" t="s">
        <v>1381</v>
      </c>
      <c r="B4030" s="130" t="s">
        <v>1382</v>
      </c>
      <c r="C4030" s="130" t="s">
        <v>1383</v>
      </c>
      <c r="D4030" s="130" t="s">
        <v>18678</v>
      </c>
      <c r="E4030" s="130" t="s">
        <v>18688</v>
      </c>
      <c r="F4030" s="215">
        <v>1.514575317319913E-2</v>
      </c>
      <c r="G4030" s="132" t="str">
        <f ca="1">IFERROR(_xll.BQL($A4030, "cur_mkt_cap(currency=EUR)")/1000000, " ")</f>
        <v xml:space="preserve"> </v>
      </c>
      <c r="M4030" s="308"/>
      <c r="N4030" s="215">
        <f t="shared" si="154"/>
        <v>1.6082431951635023E-4</v>
      </c>
      <c r="O4030" s="172" t="str">
        <f>IFERROR(IF(VLOOKUP($C4030,'MSCI Database'!$C:$R,2, FALSE)="","",VLOOKUP($C4030,'MSCI Database'!$C:$R,2, FALSE)),"")</f>
        <v>Banks</v>
      </c>
      <c r="P4030" s="186" t="str">
        <f>IFERROR(IF(VLOOKUP($C4030,'MSCI Database'!$C:$R,3, FALSE)="","",VLOOKUP($C4030,'MSCI Database'!$C:$R,3, FALSE)),"")</f>
        <v>BBB</v>
      </c>
      <c r="Q4030" s="164" t="str">
        <f>IFERROR(IF(VLOOKUP($C4030,'MSCI Database'!$C:$R,4, FALSE)="","",VLOOKUP($C4030,'MSCI Database'!$C:$R,4, FALSE)),"")</f>
        <v>0</v>
      </c>
      <c r="R4030" s="164">
        <f>IFERROR(IF(VLOOKUP($C4030,'MSCI Database'!$C:$R,5, FALSE)="","",VLOOKUP($C4030,'MSCI Database'!$C:$R,5, FALSE)),"")</f>
        <v>5.4</v>
      </c>
      <c r="S4030" s="164">
        <f>IFERROR(IF(VLOOKUP($C4030,'MSCI Database'!$C:$R,6, FALSE)="","",VLOOKUP($C4030,'MSCI Database'!$C:$R,6, FALSE)),"")</f>
        <v>3.9</v>
      </c>
      <c r="T4030" s="211">
        <f>IFERROR(IF(VLOOKUP($C4030,'MSCI Database'!$C:$R,7, FALSE)="","",VLOOKUP($C4030,'MSCI Database'!$C:$R,7, FALSE)),"")</f>
        <v>4.0999999999999996</v>
      </c>
      <c r="U4030" s="164">
        <f>IFERROR(IF(VLOOKUP($C4030,'MSCI Database'!$C:$R,8, FALSE)="","",VLOOKUP($C4030,'MSCI Database'!$C:$R,8, FALSE)),"")</f>
        <v>3.9</v>
      </c>
      <c r="V4030" s="175">
        <f>IFERROR(IF(VLOOKUP($C4030,'MSCI Database'!$C:$R,9, FALSE)="","",VLOOKUP($C4030,'MSCI Database'!$C:$R,9, FALSE)),"")</f>
        <v>4</v>
      </c>
      <c r="W4030" s="165">
        <f t="shared" ca="1" si="155"/>
        <v>0</v>
      </c>
      <c r="X4030" s="236">
        <f>IFERROR(IF(VLOOKUP($C4030,'MSCI Database'!$C:$R,10, FALSE)="","",VLOOKUP($C4030,'MSCI Database'!$C:$R,10, FALSE)),"")</f>
        <v>315350</v>
      </c>
      <c r="Y4030" s="133" t="str">
        <f>IFERROR(IF(VLOOKUP($C4030,'MSCI Database'!$C:$R,11, FALSE)="","",VLOOKUP($C4030,'MSCI Database'!$C:$R,11, FALSE)),"")</f>
        <v>2019</v>
      </c>
      <c r="Z4030" s="133" t="str">
        <f>IFERROR(IF(VLOOKUP($C4030,'MSCI Database'!$C:$R,12, FALSE)="","",VLOOKUP($C4030,'MSCI Database'!$C:$R,12, FALSE)),"")</f>
        <v>E.Segmt-Moderately Low</v>
      </c>
      <c r="AA4030" s="202" t="str">
        <f>IFERROR(IF(VLOOKUP($C4030,'MSCI Database'!$C:$R,13, FALSE)="","",VLOOKUP($C4030,'MSCI Database'!$C:$R,13, FALSE)),"")</f>
        <v>Strong employee training programs and financial inclusion</v>
      </c>
    </row>
    <row r="4031" spans="1:27" s="130" customFormat="1" ht="15" hidden="1" customHeight="1" outlineLevel="1">
      <c r="A4031" s="130" t="s">
        <v>1727</v>
      </c>
      <c r="B4031" s="130" t="s">
        <v>1728</v>
      </c>
      <c r="C4031" s="130" t="s">
        <v>1729</v>
      </c>
      <c r="D4031" s="130" t="s">
        <v>18678</v>
      </c>
      <c r="E4031" s="130" t="s">
        <v>12133</v>
      </c>
      <c r="F4031" s="215">
        <v>1.534698632995388E-2</v>
      </c>
      <c r="G4031" s="132" t="str">
        <f ca="1">IFERROR(_xll.BQL($A4031, "cur_mkt_cap(currency=EUR)")/1000000, " ")</f>
        <v xml:space="preserve"> </v>
      </c>
      <c r="M4031" s="308"/>
      <c r="N4031" s="215">
        <f t="shared" si="154"/>
        <v>1.6296110235766031E-4</v>
      </c>
      <c r="O4031" s="172" t="str">
        <f>IFERROR(IF(VLOOKUP($C4031,'MSCI Database'!$C:$R,2, FALSE)="","",VLOOKUP($C4031,'MSCI Database'!$C:$R,2, FALSE)),"")</f>
        <v>Health Care Equipment &amp; Supplies</v>
      </c>
      <c r="P4031" s="186" t="str">
        <f>IFERROR(IF(VLOOKUP($C4031,'MSCI Database'!$C:$R,3, FALSE)="","",VLOOKUP($C4031,'MSCI Database'!$C:$R,3, FALSE)),"")</f>
        <v>BB</v>
      </c>
      <c r="Q4031" s="164" t="str">
        <f>IFERROR(IF(VLOOKUP($C4031,'MSCI Database'!$C:$R,4, FALSE)="","",VLOOKUP($C4031,'MSCI Database'!$C:$R,4, FALSE)),"")</f>
        <v>-1</v>
      </c>
      <c r="R4031" s="164">
        <f>IFERROR(IF(VLOOKUP($C4031,'MSCI Database'!$C:$R,5, FALSE)="","",VLOOKUP($C4031,'MSCI Database'!$C:$R,5, FALSE)),"")</f>
        <v>4</v>
      </c>
      <c r="S4031" s="164">
        <f>IFERROR(IF(VLOOKUP($C4031,'MSCI Database'!$C:$R,6, FALSE)="","",VLOOKUP($C4031,'MSCI Database'!$C:$R,6, FALSE)),"")</f>
        <v>7.2</v>
      </c>
      <c r="T4031" s="211">
        <f>IFERROR(IF(VLOOKUP($C4031,'MSCI Database'!$C:$R,7, FALSE)="","",VLOOKUP($C4031,'MSCI Database'!$C:$R,7, FALSE)),"")</f>
        <v>5.3</v>
      </c>
      <c r="U4031" s="164">
        <f>IFERROR(IF(VLOOKUP($C4031,'MSCI Database'!$C:$R,8, FALSE)="","",VLOOKUP($C4031,'MSCI Database'!$C:$R,8, FALSE)),"")</f>
        <v>4.2</v>
      </c>
      <c r="V4031" s="175">
        <f>IFERROR(IF(VLOOKUP($C4031,'MSCI Database'!$C:$R,9, FALSE)="","",VLOOKUP($C4031,'MSCI Database'!$C:$R,9, FALSE)),"")</f>
        <v>5</v>
      </c>
      <c r="W4031" s="165">
        <f t="shared" ca="1" si="155"/>
        <v>0</v>
      </c>
      <c r="X4031" s="236">
        <f>IFERROR(IF(VLOOKUP($C4031,'MSCI Database'!$C:$R,10, FALSE)="","",VLOOKUP($C4031,'MSCI Database'!$C:$R,10, FALSE)),"")</f>
        <v>44486</v>
      </c>
      <c r="Y4031" s="133" t="str">
        <f>IFERROR(IF(VLOOKUP($C4031,'MSCI Database'!$C:$R,11, FALSE)="","",VLOOKUP($C4031,'MSCI Database'!$C:$R,11, FALSE)),"")</f>
        <v>2019</v>
      </c>
      <c r="Z4031" s="133" t="str">
        <f>IFERROR(IF(VLOOKUP($C4031,'MSCI Database'!$C:$R,12, FALSE)="","",VLOOKUP($C4031,'MSCI Database'!$C:$R,12, FALSE)),"")</f>
        <v>E.Segmt-Moderately Low</v>
      </c>
      <c r="AA4031" s="202" t="str">
        <f>IFERROR(IF(VLOOKUP($C4031,'MSCI Database'!$C:$R,13, FALSE)="","",VLOOKUP($C4031,'MSCI Database'!$C:$R,13, FALSE)),"")</f>
        <v>Maintains product quality standards but troubled with frequent recalls</v>
      </c>
    </row>
    <row r="4032" spans="1:27" s="130" customFormat="1" ht="15" hidden="1" customHeight="1" outlineLevel="1">
      <c r="A4032" s="130" t="s">
        <v>6854</v>
      </c>
      <c r="B4032" s="130" t="s">
        <v>6855</v>
      </c>
      <c r="C4032" s="130" t="s">
        <v>6856</v>
      </c>
      <c r="D4032" s="130" t="s">
        <v>12128</v>
      </c>
      <c r="E4032" s="130" t="s">
        <v>100</v>
      </c>
      <c r="F4032" s="215">
        <v>9.8600872284582808E-2</v>
      </c>
      <c r="G4032" s="132" t="str">
        <f ca="1">IFERROR(_xll.BQL($A4032, "cur_mkt_cap(currency=EUR)")/1000000, " ")</f>
        <v xml:space="preserve"> </v>
      </c>
      <c r="M4032" s="308"/>
      <c r="N4032" s="215">
        <f t="shared" si="154"/>
        <v>1.046987760037366E-3</v>
      </c>
      <c r="O4032" s="172" t="str">
        <f>IFERROR(IF(VLOOKUP($C4032,'MSCI Database'!$C:$R,2, FALSE)="","",VLOOKUP($C4032,'MSCI Database'!$C:$R,2, FALSE)),"")</f>
        <v>Utilities</v>
      </c>
      <c r="P4032" s="186" t="str">
        <f>IFERROR(IF(VLOOKUP($C4032,'MSCI Database'!$C:$R,3, FALSE)="","",VLOOKUP($C4032,'MSCI Database'!$C:$R,3, FALSE)),"")</f>
        <v>A</v>
      </c>
      <c r="Q4032" s="164" t="str">
        <f>IFERROR(IF(VLOOKUP($C4032,'MSCI Database'!$C:$R,4, FALSE)="","",VLOOKUP($C4032,'MSCI Database'!$C:$R,4, FALSE)),"")</f>
        <v>0</v>
      </c>
      <c r="R4032" s="164">
        <f>IFERROR(IF(VLOOKUP($C4032,'MSCI Database'!$C:$R,5, FALSE)="","",VLOOKUP($C4032,'MSCI Database'!$C:$R,5, FALSE)),"")</f>
        <v>6.9</v>
      </c>
      <c r="S4032" s="164">
        <f>IFERROR(IF(VLOOKUP($C4032,'MSCI Database'!$C:$R,6, FALSE)="","",VLOOKUP($C4032,'MSCI Database'!$C:$R,6, FALSE)),"")</f>
        <v>7.1</v>
      </c>
      <c r="T4032" s="211">
        <f>IFERROR(IF(VLOOKUP($C4032,'MSCI Database'!$C:$R,7, FALSE)="","",VLOOKUP($C4032,'MSCI Database'!$C:$R,7, FALSE)),"")</f>
        <v>3.8</v>
      </c>
      <c r="U4032" s="164">
        <f>IFERROR(IF(VLOOKUP($C4032,'MSCI Database'!$C:$R,8, FALSE)="","",VLOOKUP($C4032,'MSCI Database'!$C:$R,8, FALSE)),"")</f>
        <v>5.4</v>
      </c>
      <c r="V4032" s="175">
        <f>IFERROR(IF(VLOOKUP($C4032,'MSCI Database'!$C:$R,9, FALSE)="","",VLOOKUP($C4032,'MSCI Database'!$C:$R,9, FALSE)),"")</f>
        <v>6.1</v>
      </c>
      <c r="W4032" s="165">
        <f t="shared" ca="1" si="155"/>
        <v>0</v>
      </c>
      <c r="X4032" s="236">
        <f>IFERROR(IF(VLOOKUP($C4032,'MSCI Database'!$C:$R,10, FALSE)="","",VLOOKUP($C4032,'MSCI Database'!$C:$R,10, FALSE)),"")</f>
        <v>31976478</v>
      </c>
      <c r="Y4032" s="133" t="str">
        <f>IFERROR(IF(VLOOKUP($C4032,'MSCI Database'!$C:$R,11, FALSE)="","",VLOOKUP($C4032,'MSCI Database'!$C:$R,11, FALSE)),"")</f>
        <v>2019</v>
      </c>
      <c r="Z4032" s="133" t="str">
        <f>IFERROR(IF(VLOOKUP($C4032,'MSCI Database'!$C:$R,12, FALSE)="","",VLOOKUP($C4032,'MSCI Database'!$C:$R,12, FALSE)),"")</f>
        <v>Reported</v>
      </c>
      <c r="AA4032" s="202" t="str">
        <f>IFERROR(IF(VLOOKUP($C4032,'MSCI Database'!$C:$R,13, FALSE)="","",VLOOKUP($C4032,'MSCI Database'!$C:$R,13, FALSE)),"")</f>
        <v>Decarbonization focuses on methane emissions and generation portfolio</v>
      </c>
    </row>
    <row r="4033" spans="1:27" s="130" customFormat="1" ht="15" hidden="1" customHeight="1" outlineLevel="1">
      <c r="A4033" s="130" t="s">
        <v>4989</v>
      </c>
      <c r="B4033" s="130" t="s">
        <v>4990</v>
      </c>
      <c r="C4033" s="130" t="s">
        <v>4991</v>
      </c>
      <c r="D4033" s="130" t="s">
        <v>18678</v>
      </c>
      <c r="E4033" s="130" t="s">
        <v>18689</v>
      </c>
      <c r="F4033" s="215">
        <v>1.267486158065571E-2</v>
      </c>
      <c r="G4033" s="132" t="str">
        <f ca="1">IFERROR(_xll.BQL($A4033, "cur_mkt_cap(currency=EUR)")/1000000, " ")</f>
        <v xml:space="preserve"> </v>
      </c>
      <c r="M4033" s="308"/>
      <c r="N4033" s="215">
        <f t="shared" si="154"/>
        <v>1.3458729753235003E-4</v>
      </c>
      <c r="O4033" s="172" t="str">
        <f>IFERROR(IF(VLOOKUP($C4033,'MSCI Database'!$C:$R,2, FALSE)="","",VLOOKUP($C4033,'MSCI Database'!$C:$R,2, FALSE)),"")</f>
        <v>Semiconductors &amp; Semiconductor Equipment</v>
      </c>
      <c r="P4033" s="186" t="str">
        <f>IFERROR(IF(VLOOKUP($C4033,'MSCI Database'!$C:$R,3, FALSE)="","",VLOOKUP($C4033,'MSCI Database'!$C:$R,3, FALSE)),"")</f>
        <v>A</v>
      </c>
      <c r="Q4033" s="164" t="str">
        <f>IFERROR(IF(VLOOKUP($C4033,'MSCI Database'!$C:$R,4, FALSE)="","",VLOOKUP($C4033,'MSCI Database'!$C:$R,4, FALSE)),"")</f>
        <v>1</v>
      </c>
      <c r="R4033" s="164">
        <f>IFERROR(IF(VLOOKUP($C4033,'MSCI Database'!$C:$R,5, FALSE)="","",VLOOKUP($C4033,'MSCI Database'!$C:$R,5, FALSE)),"")</f>
        <v>6.7</v>
      </c>
      <c r="S4033" s="164">
        <f>IFERROR(IF(VLOOKUP($C4033,'MSCI Database'!$C:$R,6, FALSE)="","",VLOOKUP($C4033,'MSCI Database'!$C:$R,6, FALSE)),"")</f>
        <v>4.4000000000000004</v>
      </c>
      <c r="T4033" s="211">
        <f>IFERROR(IF(VLOOKUP($C4033,'MSCI Database'!$C:$R,7, FALSE)="","",VLOOKUP($C4033,'MSCI Database'!$C:$R,7, FALSE)),"")</f>
        <v>6.4</v>
      </c>
      <c r="U4033" s="164">
        <f>IFERROR(IF(VLOOKUP($C4033,'MSCI Database'!$C:$R,8, FALSE)="","",VLOOKUP($C4033,'MSCI Database'!$C:$R,8, FALSE)),"")</f>
        <v>2.9</v>
      </c>
      <c r="V4033" s="175">
        <f>IFERROR(IF(VLOOKUP($C4033,'MSCI Database'!$C:$R,9, FALSE)="","",VLOOKUP($C4033,'MSCI Database'!$C:$R,9, FALSE)),"")</f>
        <v>4.3</v>
      </c>
      <c r="W4033" s="165">
        <f t="shared" ca="1" si="155"/>
        <v>0</v>
      </c>
      <c r="X4033" s="236">
        <f>IFERROR(IF(VLOOKUP($C4033,'MSCI Database'!$C:$R,10, FALSE)="","",VLOOKUP($C4033,'MSCI Database'!$C:$R,10, FALSE)),"")</f>
        <v>1957214</v>
      </c>
      <c r="Y4033" s="133" t="str">
        <f>IFERROR(IF(VLOOKUP($C4033,'MSCI Database'!$C:$R,11, FALSE)="","",VLOOKUP($C4033,'MSCI Database'!$C:$R,11, FALSE)),"")</f>
        <v>2019</v>
      </c>
      <c r="Z4033" s="133" t="str">
        <f>IFERROR(IF(VLOOKUP($C4033,'MSCI Database'!$C:$R,12, FALSE)="","",VLOOKUP($C4033,'MSCI Database'!$C:$R,12, FALSE)),"")</f>
        <v>Reported</v>
      </c>
      <c r="AA4033" s="202" t="str">
        <f>IFERROR(IF(VLOOKUP($C4033,'MSCI Database'!$C:$R,13, FALSE)="","",VLOOKUP($C4033,'MSCI Database'!$C:$R,13, FALSE)),"")</f>
        <v>Well-positioned to capitalize on cleantech but lags peers in board practices</v>
      </c>
    </row>
    <row r="4034" spans="1:27" s="130" customFormat="1" ht="15" hidden="1" customHeight="1" outlineLevel="1">
      <c r="A4034" s="130" t="s">
        <v>5722</v>
      </c>
      <c r="B4034" s="130" t="s">
        <v>5723</v>
      </c>
      <c r="C4034" s="130" t="s">
        <v>5724</v>
      </c>
      <c r="D4034" s="130" t="s">
        <v>18677</v>
      </c>
      <c r="E4034" s="130" t="s">
        <v>18673</v>
      </c>
      <c r="F4034" s="215">
        <v>1.110685666213216E-2</v>
      </c>
      <c r="G4034" s="132" t="str">
        <f ca="1">IFERROR(_xll.BQL($A4034, "cur_mkt_cap(currency=EUR)")/1000000, " ")</f>
        <v xml:space="preserve"> </v>
      </c>
      <c r="M4034" s="308"/>
      <c r="N4034" s="215">
        <f t="shared" si="154"/>
        <v>1.1793752639610382E-4</v>
      </c>
      <c r="O4034" s="172" t="str">
        <f>IFERROR(IF(VLOOKUP($C4034,'MSCI Database'!$C:$R,2, FALSE)="","",VLOOKUP($C4034,'MSCI Database'!$C:$R,2, FALSE)),"")</f>
        <v>Construction &amp; Engineering</v>
      </c>
      <c r="P4034" s="186" t="str">
        <f>IFERROR(IF(VLOOKUP($C4034,'MSCI Database'!$C:$R,3, FALSE)="","",VLOOKUP($C4034,'MSCI Database'!$C:$R,3, FALSE)),"")</f>
        <v>AA</v>
      </c>
      <c r="Q4034" s="164" t="str">
        <f>IFERROR(IF(VLOOKUP($C4034,'MSCI Database'!$C:$R,4, FALSE)="","",VLOOKUP($C4034,'MSCI Database'!$C:$R,4, FALSE)),"")</f>
        <v>-1</v>
      </c>
      <c r="R4034" s="164">
        <f>IFERROR(IF(VLOOKUP($C4034,'MSCI Database'!$C:$R,5, FALSE)="","",VLOOKUP($C4034,'MSCI Database'!$C:$R,5, FALSE)),"")</f>
        <v>7.5</v>
      </c>
      <c r="S4034" s="164">
        <f>IFERROR(IF(VLOOKUP($C4034,'MSCI Database'!$C:$R,6, FALSE)="","",VLOOKUP($C4034,'MSCI Database'!$C:$R,6, FALSE)),"")</f>
        <v>5.5</v>
      </c>
      <c r="T4034" s="211">
        <f>IFERROR(IF(VLOOKUP($C4034,'MSCI Database'!$C:$R,7, FALSE)="","",VLOOKUP($C4034,'MSCI Database'!$C:$R,7, FALSE)),"")</f>
        <v>6.8</v>
      </c>
      <c r="U4034" s="164">
        <f>IFERROR(IF(VLOOKUP($C4034,'MSCI Database'!$C:$R,8, FALSE)="","",VLOOKUP($C4034,'MSCI Database'!$C:$R,8, FALSE)),"")</f>
        <v>4.8</v>
      </c>
      <c r="V4034" s="175">
        <f>IFERROR(IF(VLOOKUP($C4034,'MSCI Database'!$C:$R,9, FALSE)="","",VLOOKUP($C4034,'MSCI Database'!$C:$R,9, FALSE)),"")</f>
        <v>5.4</v>
      </c>
      <c r="W4034" s="165">
        <f t="shared" ca="1" si="155"/>
        <v>0</v>
      </c>
      <c r="X4034" s="236">
        <f>IFERROR(IF(VLOOKUP($C4034,'MSCI Database'!$C:$R,10, FALSE)="","",VLOOKUP($C4034,'MSCI Database'!$C:$R,10, FALSE)),"")</f>
        <v>255596</v>
      </c>
      <c r="Y4034" s="133" t="str">
        <f>IFERROR(IF(VLOOKUP($C4034,'MSCI Database'!$C:$R,11, FALSE)="","",VLOOKUP($C4034,'MSCI Database'!$C:$R,11, FALSE)),"")</f>
        <v>2019</v>
      </c>
      <c r="Z4034" s="133" t="str">
        <f>IFERROR(IF(VLOOKUP($C4034,'MSCI Database'!$C:$R,12, FALSE)="","",VLOOKUP($C4034,'MSCI Database'!$C:$R,12, FALSE)),"")</f>
        <v>Reported</v>
      </c>
      <c r="AA4034" s="202" t="str">
        <f>IFERROR(IF(VLOOKUP($C4034,'MSCI Database'!$C:$R,13, FALSE)="","",VLOOKUP($C4034,'MSCI Database'!$C:$R,13, FALSE)),"")</f>
        <v>Lags home market peers in corporate governance practices, particularly in board and ownership</v>
      </c>
    </row>
    <row r="4035" spans="1:27" s="130" customFormat="1" ht="15" hidden="1" customHeight="1" outlineLevel="1">
      <c r="A4035" s="130" t="s">
        <v>6357</v>
      </c>
      <c r="B4035" s="130" t="s">
        <v>6358</v>
      </c>
      <c r="C4035" s="130" t="s">
        <v>6359</v>
      </c>
      <c r="D4035" s="130" t="s">
        <v>12128</v>
      </c>
      <c r="E4035" s="130" t="s">
        <v>18689</v>
      </c>
      <c r="F4035" s="215">
        <v>9.8122828989185659E-2</v>
      </c>
      <c r="G4035" s="132" t="str">
        <f ca="1">IFERROR(_xll.BQL($A4035, "cur_mkt_cap(currency=EUR)")/1000000, " ")</f>
        <v xml:space="preserve"> </v>
      </c>
      <c r="M4035" s="308"/>
      <c r="N4035" s="215">
        <f t="shared" si="154"/>
        <v>1.0419116844667142E-3</v>
      </c>
      <c r="O4035" s="172" t="str">
        <f>IFERROR(IF(VLOOKUP($C4035,'MSCI Database'!$C:$R,2, FALSE)="","",VLOOKUP($C4035,'MSCI Database'!$C:$R,2, FALSE)),"")</f>
        <v>Semiconductors &amp; Semiconductor Equipment</v>
      </c>
      <c r="P4035" s="186" t="str">
        <f>IFERROR(IF(VLOOKUP($C4035,'MSCI Database'!$C:$R,3, FALSE)="","",VLOOKUP($C4035,'MSCI Database'!$C:$R,3, FALSE)),"")</f>
        <v>BBB</v>
      </c>
      <c r="Q4035" s="164" t="str">
        <f>IFERROR(IF(VLOOKUP($C4035,'MSCI Database'!$C:$R,4, FALSE)="","",VLOOKUP($C4035,'MSCI Database'!$C:$R,4, FALSE)),"")</f>
        <v>0</v>
      </c>
      <c r="R4035" s="164">
        <f>IFERROR(IF(VLOOKUP($C4035,'MSCI Database'!$C:$R,5, FALSE)="","",VLOOKUP($C4035,'MSCI Database'!$C:$R,5, FALSE)),"")</f>
        <v>5.2</v>
      </c>
      <c r="S4035" s="164">
        <f>IFERROR(IF(VLOOKUP($C4035,'MSCI Database'!$C:$R,6, FALSE)="","",VLOOKUP($C4035,'MSCI Database'!$C:$R,6, FALSE)),"")</f>
        <v>6.1</v>
      </c>
      <c r="T4035" s="211">
        <f>IFERROR(IF(VLOOKUP($C4035,'MSCI Database'!$C:$R,7, FALSE)="","",VLOOKUP($C4035,'MSCI Database'!$C:$R,7, FALSE)),"")</f>
        <v>6.1</v>
      </c>
      <c r="U4035" s="164">
        <f>IFERROR(IF(VLOOKUP($C4035,'MSCI Database'!$C:$R,8, FALSE)="","",VLOOKUP($C4035,'MSCI Database'!$C:$R,8, FALSE)),"")</f>
        <v>3.8</v>
      </c>
      <c r="V4035" s="175">
        <f>IFERROR(IF(VLOOKUP($C4035,'MSCI Database'!$C:$R,9, FALSE)="","",VLOOKUP($C4035,'MSCI Database'!$C:$R,9, FALSE)),"")</f>
        <v>5.3</v>
      </c>
      <c r="W4035" s="165">
        <f t="shared" ca="1" si="155"/>
        <v>0</v>
      </c>
      <c r="X4035" s="236">
        <f>IFERROR(IF(VLOOKUP($C4035,'MSCI Database'!$C:$R,10, FALSE)="","",VLOOKUP($C4035,'MSCI Database'!$C:$R,10, FALSE)),"")</f>
        <v>137321</v>
      </c>
      <c r="Y4035" s="133" t="str">
        <f>IFERROR(IF(VLOOKUP($C4035,'MSCI Database'!$C:$R,11, FALSE)="","",VLOOKUP($C4035,'MSCI Database'!$C:$R,11, FALSE)),"")</f>
        <v>2019</v>
      </c>
      <c r="Z4035" s="133" t="str">
        <f>IFERROR(IF(VLOOKUP($C4035,'MSCI Database'!$C:$R,12, FALSE)="","",VLOOKUP($C4035,'MSCI Database'!$C:$R,12, FALSE)),"")</f>
        <v>Reported</v>
      </c>
      <c r="AA4035" s="202" t="str">
        <f>IFERROR(IF(VLOOKUP($C4035,'MSCI Database'!$C:$R,13, FALSE)="","",VLOOKUP($C4035,'MSCI Database'!$C:$R,13, FALSE)),"")</f>
        <v>Strategic focus on cleantech; impending acquisition may pose staff integration challenges</v>
      </c>
    </row>
    <row r="4036" spans="1:27" s="130" customFormat="1" ht="15" hidden="1" customHeight="1" outlineLevel="1">
      <c r="A4036" s="130" t="s">
        <v>5672</v>
      </c>
      <c r="B4036" s="130" t="s">
        <v>5673</v>
      </c>
      <c r="C4036" s="130" t="s">
        <v>5674</v>
      </c>
      <c r="D4036" s="130" t="s">
        <v>18733</v>
      </c>
      <c r="E4036" s="130" t="s">
        <v>18688</v>
      </c>
      <c r="F4036" s="215">
        <v>2.5929638358476718E-2</v>
      </c>
      <c r="G4036" s="132" t="str">
        <f ca="1">IFERROR(_xll.BQL($A4036, "cur_mkt_cap(currency=EUR)")/1000000, " ")</f>
        <v xml:space="preserve"> </v>
      </c>
      <c r="M4036" s="308"/>
      <c r="N4036" s="215">
        <f t="shared" si="154"/>
        <v>2.7533239163610683E-4</v>
      </c>
      <c r="O4036" s="172" t="str">
        <f>IFERROR(IF(VLOOKUP($C4036,'MSCI Database'!$C:$R,2, FALSE)="","",VLOOKUP($C4036,'MSCI Database'!$C:$R,2, FALSE)),"")</f>
        <v>Banks</v>
      </c>
      <c r="P4036" s="186" t="str">
        <f>IFERROR(IF(VLOOKUP($C4036,'MSCI Database'!$C:$R,3, FALSE)="","",VLOOKUP($C4036,'MSCI Database'!$C:$R,3, FALSE)),"")</f>
        <v>BB</v>
      </c>
      <c r="Q4036" s="164" t="str">
        <f>IFERROR(IF(VLOOKUP($C4036,'MSCI Database'!$C:$R,4, FALSE)="","",VLOOKUP($C4036,'MSCI Database'!$C:$R,4, FALSE)),"")</f>
        <v>0</v>
      </c>
      <c r="R4036" s="164">
        <f>IFERROR(IF(VLOOKUP($C4036,'MSCI Database'!$C:$R,5, FALSE)="","",VLOOKUP($C4036,'MSCI Database'!$C:$R,5, FALSE)),"")</f>
        <v>3</v>
      </c>
      <c r="S4036" s="164">
        <f>IFERROR(IF(VLOOKUP($C4036,'MSCI Database'!$C:$R,6, FALSE)="","",VLOOKUP($C4036,'MSCI Database'!$C:$R,6, FALSE)),"")</f>
        <v>0.6</v>
      </c>
      <c r="T4036" s="211">
        <f>IFERROR(IF(VLOOKUP($C4036,'MSCI Database'!$C:$R,7, FALSE)="","",VLOOKUP($C4036,'MSCI Database'!$C:$R,7, FALSE)),"")</f>
        <v>4.2</v>
      </c>
      <c r="U4036" s="164">
        <f>IFERROR(IF(VLOOKUP($C4036,'MSCI Database'!$C:$R,8, FALSE)="","",VLOOKUP($C4036,'MSCI Database'!$C:$R,8, FALSE)),"")</f>
        <v>2.8</v>
      </c>
      <c r="V4036" s="175">
        <f>IFERROR(IF(VLOOKUP($C4036,'MSCI Database'!$C:$R,9, FALSE)="","",VLOOKUP($C4036,'MSCI Database'!$C:$R,9, FALSE)),"")</f>
        <v>3.3</v>
      </c>
      <c r="W4036" s="165">
        <f t="shared" ca="1" si="155"/>
        <v>0</v>
      </c>
      <c r="X4036" s="236">
        <f>IFERROR(IF(VLOOKUP($C4036,'MSCI Database'!$C:$R,10, FALSE)="","",VLOOKUP($C4036,'MSCI Database'!$C:$R,10, FALSE)),"")</f>
        <v>11064</v>
      </c>
      <c r="Y4036" s="133" t="str">
        <f>IFERROR(IF(VLOOKUP($C4036,'MSCI Database'!$C:$R,11, FALSE)="","",VLOOKUP($C4036,'MSCI Database'!$C:$R,11, FALSE)),"")</f>
        <v>2019</v>
      </c>
      <c r="Z4036" s="133" t="str">
        <f>IFERROR(IF(VLOOKUP($C4036,'MSCI Database'!$C:$R,12, FALSE)="","",VLOOKUP($C4036,'MSCI Database'!$C:$R,12, FALSE)),"")</f>
        <v>E.Segmt-Moderately High</v>
      </c>
      <c r="AA4036" s="202" t="str">
        <f>IFERROR(IF(VLOOKUP($C4036,'MSCI Database'!$C:$R,13, FALSE)="","",VLOOKUP($C4036,'MSCI Database'!$C:$R,13, FALSE)),"")</f>
        <v>Limited perceived efforts to improve corporate governance and talent management</v>
      </c>
    </row>
    <row r="4037" spans="1:27" s="130" customFormat="1" ht="15" hidden="1" customHeight="1" outlineLevel="1">
      <c r="A4037" s="130" t="s">
        <v>6602</v>
      </c>
      <c r="B4037" s="130" t="s">
        <v>6603</v>
      </c>
      <c r="C4037" s="130" t="s">
        <v>6604</v>
      </c>
      <c r="D4037" s="130" t="s">
        <v>12128</v>
      </c>
      <c r="E4037" s="130" t="s">
        <v>18688</v>
      </c>
      <c r="F4037" s="215">
        <v>9.6907962750594212E-2</v>
      </c>
      <c r="G4037" s="132" t="str">
        <f ca="1">IFERROR(_xll.BQL($A4037, "cur_mkt_cap(currency=EUR)")/1000000, " ")</f>
        <v xml:space="preserve"> </v>
      </c>
      <c r="M4037" s="308"/>
      <c r="N4037" s="215">
        <f t="shared" si="154"/>
        <v>1.0290116963386502E-3</v>
      </c>
      <c r="O4037" s="172" t="str">
        <f>IFERROR(IF(VLOOKUP($C4037,'MSCI Database'!$C:$R,2, FALSE)="","",VLOOKUP($C4037,'MSCI Database'!$C:$R,2, FALSE)),"")</f>
        <v>Consumer Finance</v>
      </c>
      <c r="P4037" s="186" t="str">
        <f>IFERROR(IF(VLOOKUP($C4037,'MSCI Database'!$C:$R,3, FALSE)="","",VLOOKUP($C4037,'MSCI Database'!$C:$R,3, FALSE)),"")</f>
        <v>B</v>
      </c>
      <c r="Q4037" s="164" t="str">
        <f>IFERROR(IF(VLOOKUP($C4037,'MSCI Database'!$C:$R,4, FALSE)="","",VLOOKUP($C4037,'MSCI Database'!$C:$R,4, FALSE)),"")</f>
        <v>0</v>
      </c>
      <c r="R4037" s="164">
        <f>IFERROR(IF(VLOOKUP($C4037,'MSCI Database'!$C:$R,5, FALSE)="","",VLOOKUP($C4037,'MSCI Database'!$C:$R,5, FALSE)),"")</f>
        <v>1.7</v>
      </c>
      <c r="S4037" s="164">
        <f>IFERROR(IF(VLOOKUP($C4037,'MSCI Database'!$C:$R,6, FALSE)="","",VLOOKUP($C4037,'MSCI Database'!$C:$R,6, FALSE)),"")</f>
        <v>10</v>
      </c>
      <c r="T4037" s="211">
        <f>IFERROR(IF(VLOOKUP($C4037,'MSCI Database'!$C:$R,7, FALSE)="","",VLOOKUP($C4037,'MSCI Database'!$C:$R,7, FALSE)),"")</f>
        <v>4.5</v>
      </c>
      <c r="U4037" s="164">
        <f>IFERROR(IF(VLOOKUP($C4037,'MSCI Database'!$C:$R,8, FALSE)="","",VLOOKUP($C4037,'MSCI Database'!$C:$R,8, FALSE)),"")</f>
        <v>5.2</v>
      </c>
      <c r="V4037" s="175">
        <f>IFERROR(IF(VLOOKUP($C4037,'MSCI Database'!$C:$R,9, FALSE)="","",VLOOKUP($C4037,'MSCI Database'!$C:$R,9, FALSE)),"")</f>
        <v>5</v>
      </c>
      <c r="W4037" s="165">
        <f t="shared" ca="1" si="155"/>
        <v>0</v>
      </c>
      <c r="X4037" s="236">
        <f>IFERROR(IF(VLOOKUP($C4037,'MSCI Database'!$C:$R,10, FALSE)="","",VLOOKUP($C4037,'MSCI Database'!$C:$R,10, FALSE)),"")</f>
        <v>156166</v>
      </c>
      <c r="Y4037" s="133" t="str">
        <f>IFERROR(IF(VLOOKUP($C4037,'MSCI Database'!$C:$R,11, FALSE)="","",VLOOKUP($C4037,'MSCI Database'!$C:$R,11, FALSE)),"")</f>
        <v>2019</v>
      </c>
      <c r="Z4037" s="133" t="str">
        <f>IFERROR(IF(VLOOKUP($C4037,'MSCI Database'!$C:$R,12, FALSE)="","",VLOOKUP($C4037,'MSCI Database'!$C:$R,12, FALSE)),"")</f>
        <v>Reported</v>
      </c>
      <c r="AA4037" s="202" t="str">
        <f>IFERROR(IF(VLOOKUP($C4037,'MSCI Database'!$C:$R,13, FALSE)="","",VLOOKUP($C4037,'MSCI Database'!$C:$R,13, FALSE)),"")</f>
        <v>Highest controversies among US consumer finance peers - 15 as of May 2020, weigh on rating</v>
      </c>
    </row>
    <row r="4038" spans="1:27" s="130" customFormat="1" ht="15" hidden="1" customHeight="1" outlineLevel="1">
      <c r="A4038" s="130" t="s">
        <v>4771</v>
      </c>
      <c r="B4038" s="130" t="s">
        <v>4772</v>
      </c>
      <c r="C4038" s="130" t="s">
        <v>4773</v>
      </c>
      <c r="D4038" s="130" t="s">
        <v>18678</v>
      </c>
      <c r="E4038" s="130" t="s">
        <v>18674</v>
      </c>
      <c r="F4038" s="215">
        <v>1.244783962088916E-2</v>
      </c>
      <c r="G4038" s="132" t="str">
        <f ca="1">IFERROR(_xll.BQL($A4038, "cur_mkt_cap(currency=EUR)")/1000000, " ")</f>
        <v xml:space="preserve"> </v>
      </c>
      <c r="M4038" s="308"/>
      <c r="N4038" s="215">
        <f t="shared" si="154"/>
        <v>1.3217667775153051E-4</v>
      </c>
      <c r="O4038" s="172" t="str">
        <f>IFERROR(IF(VLOOKUP($C4038,'MSCI Database'!$C:$R,2, FALSE)="","",VLOOKUP($C4038,'MSCI Database'!$C:$R,2, FALSE)),"")</f>
        <v>Food Products</v>
      </c>
      <c r="P4038" s="186" t="str">
        <f>IFERROR(IF(VLOOKUP($C4038,'MSCI Database'!$C:$R,3, FALSE)="","",VLOOKUP($C4038,'MSCI Database'!$C:$R,3, FALSE)),"")</f>
        <v>BBB</v>
      </c>
      <c r="Q4038" s="164" t="str">
        <f>IFERROR(IF(VLOOKUP($C4038,'MSCI Database'!$C:$R,4, FALSE)="","",VLOOKUP($C4038,'MSCI Database'!$C:$R,4, FALSE)),"")</f>
        <v/>
      </c>
      <c r="R4038" s="164">
        <f>IFERROR(IF(VLOOKUP($C4038,'MSCI Database'!$C:$R,5, FALSE)="","",VLOOKUP($C4038,'MSCI Database'!$C:$R,5, FALSE)),"")</f>
        <v>4.3</v>
      </c>
      <c r="S4038" s="164">
        <f>IFERROR(IF(VLOOKUP($C4038,'MSCI Database'!$C:$R,6, FALSE)="","",VLOOKUP($C4038,'MSCI Database'!$C:$R,6, FALSE)),"")</f>
        <v>1.6</v>
      </c>
      <c r="T4038" s="211">
        <f>IFERROR(IF(VLOOKUP($C4038,'MSCI Database'!$C:$R,7, FALSE)="","",VLOOKUP($C4038,'MSCI Database'!$C:$R,7, FALSE)),"")</f>
        <v>6.1</v>
      </c>
      <c r="U4038" s="164">
        <f>IFERROR(IF(VLOOKUP($C4038,'MSCI Database'!$C:$R,8, FALSE)="","",VLOOKUP($C4038,'MSCI Database'!$C:$R,8, FALSE)),"")</f>
        <v>6.2</v>
      </c>
      <c r="V4038" s="175">
        <f>IFERROR(IF(VLOOKUP($C4038,'MSCI Database'!$C:$R,9, FALSE)="","",VLOOKUP($C4038,'MSCI Database'!$C:$R,9, FALSE)),"")</f>
        <v>4.3</v>
      </c>
      <c r="W4038" s="165">
        <f t="shared" ca="1" si="155"/>
        <v>0</v>
      </c>
      <c r="X4038" s="236">
        <f>IFERROR(IF(VLOOKUP($C4038,'MSCI Database'!$C:$R,10, FALSE)="","",VLOOKUP($C4038,'MSCI Database'!$C:$R,10, FALSE)),"")</f>
        <v>362100</v>
      </c>
      <c r="Y4038" s="133" t="str">
        <f>IFERROR(IF(VLOOKUP($C4038,'MSCI Database'!$C:$R,11, FALSE)="","",VLOOKUP($C4038,'MSCI Database'!$C:$R,11, FALSE)),"")</f>
        <v>2019</v>
      </c>
      <c r="Z4038" s="133" t="str">
        <f>IFERROR(IF(VLOOKUP($C4038,'MSCI Database'!$C:$R,12, FALSE)="","",VLOOKUP($C4038,'MSCI Database'!$C:$R,12, FALSE)),"")</f>
        <v>Reported</v>
      </c>
      <c r="AA4038" s="202" t="str">
        <f>IFERROR(IF(VLOOKUP($C4038,'MSCI Database'!$C:$R,13, FALSE)="","",VLOOKUP($C4038,'MSCI Database'!$C:$R,13, FALSE)),"")</f>
        <v>Robust quality control procedures and governance practices offset subpar environmental management</v>
      </c>
    </row>
    <row r="4039" spans="1:27" s="130" customFormat="1" ht="15" hidden="1" customHeight="1" outlineLevel="1">
      <c r="A4039" s="130" t="s">
        <v>1188</v>
      </c>
      <c r="B4039" s="130" t="s">
        <v>1189</v>
      </c>
      <c r="C4039" s="130" t="s">
        <v>1190</v>
      </c>
      <c r="D4039" s="130" t="s">
        <v>18681</v>
      </c>
      <c r="E4039" s="130" t="s">
        <v>18688</v>
      </c>
      <c r="F4039" s="215">
        <v>0.1021954908760087</v>
      </c>
      <c r="G4039" s="132" t="str">
        <f ca="1">IFERROR(_xll.BQL($A4039, "cur_mkt_cap(currency=EUR)")/1000000, " ")</f>
        <v xml:space="preserve"> </v>
      </c>
      <c r="M4039" s="308"/>
      <c r="N4039" s="215">
        <f t="shared" si="154"/>
        <v>1.0851570133109411E-3</v>
      </c>
      <c r="O4039" s="172" t="str">
        <f>IFERROR(IF(VLOOKUP($C4039,'MSCI Database'!$C:$R,2, FALSE)="","",VLOOKUP($C4039,'MSCI Database'!$C:$R,2, FALSE)),"")</f>
        <v>Multi-Line Insurance &amp; Brokerage</v>
      </c>
      <c r="P4039" s="186" t="str">
        <f>IFERROR(IF(VLOOKUP($C4039,'MSCI Database'!$C:$R,3, FALSE)="","",VLOOKUP($C4039,'MSCI Database'!$C:$R,3, FALSE)),"")</f>
        <v>AA</v>
      </c>
      <c r="Q4039" s="164" t="str">
        <f>IFERROR(IF(VLOOKUP($C4039,'MSCI Database'!$C:$R,4, FALSE)="","",VLOOKUP($C4039,'MSCI Database'!$C:$R,4, FALSE)),"")</f>
        <v>0</v>
      </c>
      <c r="R4039" s="164">
        <f>IFERROR(IF(VLOOKUP($C4039,'MSCI Database'!$C:$R,5, FALSE)="","",VLOOKUP($C4039,'MSCI Database'!$C:$R,5, FALSE)),"")</f>
        <v>8.4</v>
      </c>
      <c r="S4039" s="164">
        <f>IFERROR(IF(VLOOKUP($C4039,'MSCI Database'!$C:$R,6, FALSE)="","",VLOOKUP($C4039,'MSCI Database'!$C:$R,6, FALSE)),"")</f>
        <v>7.1</v>
      </c>
      <c r="T4039" s="211">
        <f>IFERROR(IF(VLOOKUP($C4039,'MSCI Database'!$C:$R,7, FALSE)="","",VLOOKUP($C4039,'MSCI Database'!$C:$R,7, FALSE)),"")</f>
        <v>6.2</v>
      </c>
      <c r="U4039" s="164">
        <f>IFERROR(IF(VLOOKUP($C4039,'MSCI Database'!$C:$R,8, FALSE)="","",VLOOKUP($C4039,'MSCI Database'!$C:$R,8, FALSE)),"")</f>
        <v>5.8</v>
      </c>
      <c r="V4039" s="175">
        <f>IFERROR(IF(VLOOKUP($C4039,'MSCI Database'!$C:$R,9, FALSE)="","",VLOOKUP($C4039,'MSCI Database'!$C:$R,9, FALSE)),"")</f>
        <v>6.2</v>
      </c>
      <c r="W4039" s="165">
        <f t="shared" ca="1" si="155"/>
        <v>0</v>
      </c>
      <c r="X4039" s="236">
        <f>IFERROR(IF(VLOOKUP($C4039,'MSCI Database'!$C:$R,10, FALSE)="","",VLOOKUP($C4039,'MSCI Database'!$C:$R,10, FALSE)),"")</f>
        <v>45846</v>
      </c>
      <c r="Y4039" s="133" t="str">
        <f>IFERROR(IF(VLOOKUP($C4039,'MSCI Database'!$C:$R,11, FALSE)="","",VLOOKUP($C4039,'MSCI Database'!$C:$R,11, FALSE)),"")</f>
        <v>2019</v>
      </c>
      <c r="Z4039" s="133" t="str">
        <f>IFERROR(IF(VLOOKUP($C4039,'MSCI Database'!$C:$R,12, FALSE)="","",VLOOKUP($C4039,'MSCI Database'!$C:$R,12, FALSE)),"")</f>
        <v>Reported</v>
      </c>
      <c r="AA4039" s="202" t="str">
        <f>IFERROR(IF(VLOOKUP($C4039,'MSCI Database'!$C:$R,13, FALSE)="","",VLOOKUP($C4039,'MSCI Database'!$C:$R,13, FALSE)),"")</f>
        <v>Strong corporate governance strategy and ESG integration in investment decisions relative to peers</v>
      </c>
    </row>
    <row r="4040" spans="1:27" s="130" customFormat="1" ht="15" hidden="1" customHeight="1" outlineLevel="1">
      <c r="A4040" s="130" t="s">
        <v>1432</v>
      </c>
      <c r="B4040" s="130" t="s">
        <v>1433</v>
      </c>
      <c r="C4040" s="130" t="s">
        <v>1434</v>
      </c>
      <c r="D4040" s="130" t="s">
        <v>18678</v>
      </c>
      <c r="E4040" s="130" t="s">
        <v>18688</v>
      </c>
      <c r="F4040" s="215">
        <v>1.444647259731846E-2</v>
      </c>
      <c r="G4040" s="132" t="str">
        <f ca="1">IFERROR(_xll.BQL($A4040, "cur_mkt_cap(currency=EUR)")/1000000, " ")</f>
        <v xml:space="preserve"> </v>
      </c>
      <c r="M4040" s="308"/>
      <c r="N4040" s="215">
        <f t="shared" si="154"/>
        <v>1.53399048453171E-4</v>
      </c>
      <c r="O4040" s="172" t="str">
        <f>IFERROR(IF(VLOOKUP($C4040,'MSCI Database'!$C:$R,2, FALSE)="","",VLOOKUP($C4040,'MSCI Database'!$C:$R,2, FALSE)),"")</f>
        <v>Banks</v>
      </c>
      <c r="P4040" s="186" t="str">
        <f>IFERROR(IF(VLOOKUP($C4040,'MSCI Database'!$C:$R,3, FALSE)="","",VLOOKUP($C4040,'MSCI Database'!$C:$R,3, FALSE)),"")</f>
        <v>BBB</v>
      </c>
      <c r="Q4040" s="164" t="str">
        <f>IFERROR(IF(VLOOKUP($C4040,'MSCI Database'!$C:$R,4, FALSE)="","",VLOOKUP($C4040,'MSCI Database'!$C:$R,4, FALSE)),"")</f>
        <v>0</v>
      </c>
      <c r="R4040" s="164">
        <f>IFERROR(IF(VLOOKUP($C4040,'MSCI Database'!$C:$R,5, FALSE)="","",VLOOKUP($C4040,'MSCI Database'!$C:$R,5, FALSE)),"")</f>
        <v>5</v>
      </c>
      <c r="S4040" s="164">
        <f>IFERROR(IF(VLOOKUP($C4040,'MSCI Database'!$C:$R,6, FALSE)="","",VLOOKUP($C4040,'MSCI Database'!$C:$R,6, FALSE)),"")</f>
        <v>2.2000000000000002</v>
      </c>
      <c r="T4040" s="211">
        <f>IFERROR(IF(VLOOKUP($C4040,'MSCI Database'!$C:$R,7, FALSE)="","",VLOOKUP($C4040,'MSCI Database'!$C:$R,7, FALSE)),"")</f>
        <v>4.4000000000000004</v>
      </c>
      <c r="U4040" s="164">
        <f>IFERROR(IF(VLOOKUP($C4040,'MSCI Database'!$C:$R,8, FALSE)="","",VLOOKUP($C4040,'MSCI Database'!$C:$R,8, FALSE)),"")</f>
        <v>4.7</v>
      </c>
      <c r="V4040" s="175">
        <f>IFERROR(IF(VLOOKUP($C4040,'MSCI Database'!$C:$R,9, FALSE)="","",VLOOKUP($C4040,'MSCI Database'!$C:$R,9, FALSE)),"")</f>
        <v>4.2</v>
      </c>
      <c r="W4040" s="165">
        <f t="shared" ca="1" si="155"/>
        <v>0</v>
      </c>
      <c r="X4040" s="236">
        <f>IFERROR(IF(VLOOKUP($C4040,'MSCI Database'!$C:$R,10, FALSE)="","",VLOOKUP($C4040,'MSCI Database'!$C:$R,10, FALSE)),"")</f>
        <v>79605</v>
      </c>
      <c r="Y4040" s="133" t="str">
        <f>IFERROR(IF(VLOOKUP($C4040,'MSCI Database'!$C:$R,11, FALSE)="","",VLOOKUP($C4040,'MSCI Database'!$C:$R,11, FALSE)),"")</f>
        <v>2019</v>
      </c>
      <c r="Z4040" s="133" t="str">
        <f>IFERROR(IF(VLOOKUP($C4040,'MSCI Database'!$C:$R,12, FALSE)="","",VLOOKUP($C4040,'MSCI Database'!$C:$R,12, FALSE)),"")</f>
        <v>Reported</v>
      </c>
      <c r="AA4040" s="202" t="str">
        <f>IFERROR(IF(VLOOKUP($C4040,'MSCI Database'!$C:$R,13, FALSE)="","",VLOOKUP($C4040,'MSCI Database'!$C:$R,13, FALSE)),"")</f>
        <v>Controversy on alleged money laundering involvement weigh on rating</v>
      </c>
    </row>
    <row r="4041" spans="1:27" s="130" customFormat="1" ht="15" hidden="1" customHeight="1" outlineLevel="1">
      <c r="A4041" s="130" t="s">
        <v>2022</v>
      </c>
      <c r="B4041" s="130" t="s">
        <v>2023</v>
      </c>
      <c r="C4041" s="130" t="s">
        <v>2024</v>
      </c>
      <c r="D4041" s="130" t="s">
        <v>12127</v>
      </c>
      <c r="E4041" s="130" t="s">
        <v>18688</v>
      </c>
      <c r="F4041" s="215">
        <v>1.493074792878556E-2</v>
      </c>
      <c r="G4041" s="132" t="str">
        <f ca="1">IFERROR(_xll.BQL($A4041, "cur_mkt_cap(currency=EUR)")/1000000, " ")</f>
        <v xml:space="preserve"> </v>
      </c>
      <c r="M4041" s="308"/>
      <c r="N4041" s="215">
        <f t="shared" si="154"/>
        <v>1.5854129854473911E-4</v>
      </c>
      <c r="O4041" s="172" t="str">
        <f>IFERROR(IF(VLOOKUP($C4041,'MSCI Database'!$C:$R,2, FALSE)="","",VLOOKUP($C4041,'MSCI Database'!$C:$R,2, FALSE)),"")</f>
        <v>Property &amp; Casualty Insurance</v>
      </c>
      <c r="P4041" s="186" t="str">
        <f>IFERROR(IF(VLOOKUP($C4041,'MSCI Database'!$C:$R,3, FALSE)="","",VLOOKUP($C4041,'MSCI Database'!$C:$R,3, FALSE)),"")</f>
        <v>AA</v>
      </c>
      <c r="Q4041" s="164" t="str">
        <f>IFERROR(IF(VLOOKUP($C4041,'MSCI Database'!$C:$R,4, FALSE)="","",VLOOKUP($C4041,'MSCI Database'!$C:$R,4, FALSE)),"")</f>
        <v>0</v>
      </c>
      <c r="R4041" s="164">
        <f>IFERROR(IF(VLOOKUP($C4041,'MSCI Database'!$C:$R,5, FALSE)="","",VLOOKUP($C4041,'MSCI Database'!$C:$R,5, FALSE)),"")</f>
        <v>8.5</v>
      </c>
      <c r="S4041" s="164">
        <f>IFERROR(IF(VLOOKUP($C4041,'MSCI Database'!$C:$R,6, FALSE)="","",VLOOKUP($C4041,'MSCI Database'!$C:$R,6, FALSE)),"")</f>
        <v>4.2</v>
      </c>
      <c r="T4041" s="211">
        <f>IFERROR(IF(VLOOKUP($C4041,'MSCI Database'!$C:$R,7, FALSE)="","",VLOOKUP($C4041,'MSCI Database'!$C:$R,7, FALSE)),"")</f>
        <v>5.4</v>
      </c>
      <c r="U4041" s="164">
        <f>IFERROR(IF(VLOOKUP($C4041,'MSCI Database'!$C:$R,8, FALSE)="","",VLOOKUP($C4041,'MSCI Database'!$C:$R,8, FALSE)),"")</f>
        <v>6.3</v>
      </c>
      <c r="V4041" s="175">
        <f>IFERROR(IF(VLOOKUP($C4041,'MSCI Database'!$C:$R,9, FALSE)="","",VLOOKUP($C4041,'MSCI Database'!$C:$R,9, FALSE)),"")</f>
        <v>5.4</v>
      </c>
      <c r="W4041" s="165">
        <f t="shared" ca="1" si="155"/>
        <v>0</v>
      </c>
      <c r="X4041" s="236">
        <f>IFERROR(IF(VLOOKUP($C4041,'MSCI Database'!$C:$R,10, FALSE)="","",VLOOKUP($C4041,'MSCI Database'!$C:$R,10, FALSE)),"")</f>
        <v>1956</v>
      </c>
      <c r="Y4041" s="133" t="str">
        <f>IFERROR(IF(VLOOKUP($C4041,'MSCI Database'!$C:$R,11, FALSE)="","",VLOOKUP($C4041,'MSCI Database'!$C:$R,11, FALSE)),"")</f>
        <v>2020</v>
      </c>
      <c r="Z4041" s="133" t="str">
        <f>IFERROR(IF(VLOOKUP($C4041,'MSCI Database'!$C:$R,12, FALSE)="","",VLOOKUP($C4041,'MSCI Database'!$C:$R,12, FALSE)),"")</f>
        <v>Reported</v>
      </c>
      <c r="AA4041" s="202" t="str">
        <f>IFERROR(IF(VLOOKUP($C4041,'MSCI Database'!$C:$R,13, FALSE)="","",VLOOKUP($C4041,'MSCI Database'!$C:$R,13, FALSE)),"")</f>
        <v>Strong ESG Integration into investment management process</v>
      </c>
    </row>
    <row r="4042" spans="1:27" s="130" customFormat="1" ht="15" hidden="1" customHeight="1" outlineLevel="1">
      <c r="A4042" s="130" t="s">
        <v>5238</v>
      </c>
      <c r="B4042" s="130" t="s">
        <v>5239</v>
      </c>
      <c r="C4042" s="130" t="s">
        <v>5240</v>
      </c>
      <c r="D4042" s="130" t="s">
        <v>12131</v>
      </c>
      <c r="E4042" s="130" t="s">
        <v>18673</v>
      </c>
      <c r="F4042" s="215">
        <v>0.1108728936914827</v>
      </c>
      <c r="G4042" s="132" t="str">
        <f ca="1">IFERROR(_xll.BQL($A4042, "cur_mkt_cap(currency=EUR)")/1000000, " ")</f>
        <v xml:space="preserve"> </v>
      </c>
      <c r="M4042" s="308"/>
      <c r="N4042" s="215">
        <f t="shared" si="154"/>
        <v>1.1772975220733124E-3</v>
      </c>
      <c r="O4042" s="172" t="str">
        <f>IFERROR(IF(VLOOKUP($C4042,'MSCI Database'!$C:$R,2, FALSE)="","",VLOOKUP($C4042,'MSCI Database'!$C:$R,2, FALSE)),"")</f>
        <v>Aerospace &amp; Defense</v>
      </c>
      <c r="P4042" s="186" t="str">
        <f>IFERROR(IF(VLOOKUP($C4042,'MSCI Database'!$C:$R,3, FALSE)="","",VLOOKUP($C4042,'MSCI Database'!$C:$R,3, FALSE)),"")</f>
        <v>BB</v>
      </c>
      <c r="Q4042" s="164" t="str">
        <f>IFERROR(IF(VLOOKUP($C4042,'MSCI Database'!$C:$R,4, FALSE)="","",VLOOKUP($C4042,'MSCI Database'!$C:$R,4, FALSE)),"")</f>
        <v>-1</v>
      </c>
      <c r="R4042" s="164">
        <f>IFERROR(IF(VLOOKUP($C4042,'MSCI Database'!$C:$R,5, FALSE)="","",VLOOKUP($C4042,'MSCI Database'!$C:$R,5, FALSE)),"")</f>
        <v>4.0999999999999996</v>
      </c>
      <c r="S4042" s="164">
        <f>IFERROR(IF(VLOOKUP($C4042,'MSCI Database'!$C:$R,6, FALSE)="","",VLOOKUP($C4042,'MSCI Database'!$C:$R,6, FALSE)),"")</f>
        <v>5.0999999999999996</v>
      </c>
      <c r="T4042" s="211">
        <f>IFERROR(IF(VLOOKUP($C4042,'MSCI Database'!$C:$R,7, FALSE)="","",VLOOKUP($C4042,'MSCI Database'!$C:$R,7, FALSE)),"")</f>
        <v>1.8</v>
      </c>
      <c r="U4042" s="164">
        <f>IFERROR(IF(VLOOKUP($C4042,'MSCI Database'!$C:$R,8, FALSE)="","",VLOOKUP($C4042,'MSCI Database'!$C:$R,8, FALSE)),"")</f>
        <v>4.9000000000000004</v>
      </c>
      <c r="V4042" s="175">
        <f>IFERROR(IF(VLOOKUP($C4042,'MSCI Database'!$C:$R,9, FALSE)="","",VLOOKUP($C4042,'MSCI Database'!$C:$R,9, FALSE)),"")</f>
        <v>3.7</v>
      </c>
      <c r="W4042" s="165">
        <f t="shared" ca="1" si="155"/>
        <v>0</v>
      </c>
      <c r="X4042" s="236">
        <f>IFERROR(IF(VLOOKUP($C4042,'MSCI Database'!$C:$R,10, FALSE)="","",VLOOKUP($C4042,'MSCI Database'!$C:$R,10, FALSE)),"")</f>
        <v>927529</v>
      </c>
      <c r="Y4042" s="133" t="str">
        <f>IFERROR(IF(VLOOKUP($C4042,'MSCI Database'!$C:$R,11, FALSE)="","",VLOOKUP($C4042,'MSCI Database'!$C:$R,11, FALSE)),"")</f>
        <v>2019</v>
      </c>
      <c r="Z4042" s="133" t="str">
        <f>IFERROR(IF(VLOOKUP($C4042,'MSCI Database'!$C:$R,12, FALSE)="","",VLOOKUP($C4042,'MSCI Database'!$C:$R,12, FALSE)),"")</f>
        <v>Reported</v>
      </c>
      <c r="AA4042" s="202" t="str">
        <f>IFERROR(IF(VLOOKUP($C4042,'MSCI Database'!$C:$R,13, FALSE)="","",VLOOKUP($C4042,'MSCI Database'!$C:$R,13, FALSE)),"")</f>
        <v>Product quality issues and bribery investigation lead to financial liabilities</v>
      </c>
    </row>
    <row r="4043" spans="1:27" s="130" customFormat="1" ht="15" hidden="1" customHeight="1" outlineLevel="1">
      <c r="A4043" s="130" t="s">
        <v>840</v>
      </c>
      <c r="B4043" s="130" t="s">
        <v>841</v>
      </c>
      <c r="C4043" s="130" t="s">
        <v>842</v>
      </c>
      <c r="D4043" s="130" t="s">
        <v>12138</v>
      </c>
      <c r="E4043" s="130" t="s">
        <v>18673</v>
      </c>
      <c r="F4043" s="215">
        <v>1.679722260842249E-2</v>
      </c>
      <c r="G4043" s="132" t="str">
        <f ca="1">IFERROR(_xll.BQL($A4043, "cur_mkt_cap(currency=EUR)")/1000000, " ")</f>
        <v xml:space="preserve"> </v>
      </c>
      <c r="M4043" s="308"/>
      <c r="N4043" s="215">
        <f t="shared" si="154"/>
        <v>1.7836035388087617E-4</v>
      </c>
      <c r="O4043" s="172" t="str">
        <f>IFERROR(IF(VLOOKUP($C4043,'MSCI Database'!$C:$R,2, FALSE)="","",VLOOKUP($C4043,'MSCI Database'!$C:$R,2, FALSE)),"")</f>
        <v>Electrical Equipment</v>
      </c>
      <c r="P4043" s="186" t="str">
        <f>IFERROR(IF(VLOOKUP($C4043,'MSCI Database'!$C:$R,3, FALSE)="","",VLOOKUP($C4043,'MSCI Database'!$C:$R,3, FALSE)),"")</f>
        <v>BBB</v>
      </c>
      <c r="Q4043" s="164" t="str">
        <f>IFERROR(IF(VLOOKUP($C4043,'MSCI Database'!$C:$R,4, FALSE)="","",VLOOKUP($C4043,'MSCI Database'!$C:$R,4, FALSE)),"")</f>
        <v>0</v>
      </c>
      <c r="R4043" s="164">
        <f>IFERROR(IF(VLOOKUP($C4043,'MSCI Database'!$C:$R,5, FALSE)="","",VLOOKUP($C4043,'MSCI Database'!$C:$R,5, FALSE)),"")</f>
        <v>4.4000000000000004</v>
      </c>
      <c r="S4043" s="164">
        <f>IFERROR(IF(VLOOKUP($C4043,'MSCI Database'!$C:$R,6, FALSE)="","",VLOOKUP($C4043,'MSCI Database'!$C:$R,6, FALSE)),"")</f>
        <v>6</v>
      </c>
      <c r="T4043" s="211">
        <f>IFERROR(IF(VLOOKUP($C4043,'MSCI Database'!$C:$R,7, FALSE)="","",VLOOKUP($C4043,'MSCI Database'!$C:$R,7, FALSE)),"")</f>
        <v>4.5999999999999996</v>
      </c>
      <c r="U4043" s="164">
        <f>IFERROR(IF(VLOOKUP($C4043,'MSCI Database'!$C:$R,8, FALSE)="","",VLOOKUP($C4043,'MSCI Database'!$C:$R,8, FALSE)),"")</f>
        <v>5</v>
      </c>
      <c r="V4043" s="175">
        <f>IFERROR(IF(VLOOKUP($C4043,'MSCI Database'!$C:$R,9, FALSE)="","",VLOOKUP($C4043,'MSCI Database'!$C:$R,9, FALSE)),"")</f>
        <v>5.2</v>
      </c>
      <c r="W4043" s="165">
        <f t="shared" ca="1" si="155"/>
        <v>0</v>
      </c>
      <c r="X4043" s="236">
        <f>IFERROR(IF(VLOOKUP($C4043,'MSCI Database'!$C:$R,10, FALSE)="","",VLOOKUP($C4043,'MSCI Database'!$C:$R,10, FALSE)),"")</f>
        <v>130704</v>
      </c>
      <c r="Y4043" s="133" t="str">
        <f>IFERROR(IF(VLOOKUP($C4043,'MSCI Database'!$C:$R,11, FALSE)="","",VLOOKUP($C4043,'MSCI Database'!$C:$R,11, FALSE)),"")</f>
        <v>2019</v>
      </c>
      <c r="Z4043" s="133" t="str">
        <f>IFERROR(IF(VLOOKUP($C4043,'MSCI Database'!$C:$R,12, FALSE)="","",VLOOKUP($C4043,'MSCI Database'!$C:$R,12, FALSE)),"")</f>
        <v>Reported</v>
      </c>
      <c r="AA4043" s="202" t="str">
        <f>IFERROR(IF(VLOOKUP($C4043,'MSCI Database'!$C:$R,13, FALSE)="","",VLOOKUP($C4043,'MSCI Database'!$C:$R,13, FALSE)),"")</f>
        <v>Clean tech product line continues to indicate strong environmental focus</v>
      </c>
    </row>
    <row r="4044" spans="1:27" s="130" customFormat="1" ht="15" hidden="1" customHeight="1" outlineLevel="1">
      <c r="A4044" s="130" t="s">
        <v>2472</v>
      </c>
      <c r="B4044" s="130" t="s">
        <v>2473</v>
      </c>
      <c r="C4044" s="130" t="s">
        <v>2474</v>
      </c>
      <c r="D4044" s="130" t="s">
        <v>18686</v>
      </c>
      <c r="E4044" s="130" t="s">
        <v>18707</v>
      </c>
      <c r="F4044" s="215">
        <v>0.12783911500084261</v>
      </c>
      <c r="G4044" s="132" t="str">
        <f ca="1">IFERROR(_xll.BQL($A4044, "cur_mkt_cap(currency=EUR)")/1000000, " ")</f>
        <v xml:space="preserve"> </v>
      </c>
      <c r="M4044" s="308"/>
      <c r="N4044" s="215">
        <f t="shared" si="154"/>
        <v>1.3574523790579036E-3</v>
      </c>
      <c r="O4044" s="172" t="str">
        <f>IFERROR(IF(VLOOKUP($C4044,'MSCI Database'!$C:$R,2, FALSE)="","",VLOOKUP($C4044,'MSCI Database'!$C:$R,2, FALSE)),"")</f>
        <v>Integrated Oil &amp; Gas</v>
      </c>
      <c r="P4044" s="186" t="str">
        <f>IFERROR(IF(VLOOKUP($C4044,'MSCI Database'!$C:$R,3, FALSE)="","",VLOOKUP($C4044,'MSCI Database'!$C:$R,3, FALSE)),"")</f>
        <v>BBB</v>
      </c>
      <c r="Q4044" s="164" t="str">
        <f>IFERROR(IF(VLOOKUP($C4044,'MSCI Database'!$C:$R,4, FALSE)="","",VLOOKUP($C4044,'MSCI Database'!$C:$R,4, FALSE)),"")</f>
        <v>0</v>
      </c>
      <c r="R4044" s="164">
        <f>IFERROR(IF(VLOOKUP($C4044,'MSCI Database'!$C:$R,5, FALSE)="","",VLOOKUP($C4044,'MSCI Database'!$C:$R,5, FALSE)),"")</f>
        <v>5.3</v>
      </c>
      <c r="S4044" s="164">
        <f>IFERROR(IF(VLOOKUP($C4044,'MSCI Database'!$C:$R,6, FALSE)="","",VLOOKUP($C4044,'MSCI Database'!$C:$R,6, FALSE)),"")</f>
        <v>4.8</v>
      </c>
      <c r="T4044" s="211">
        <f>IFERROR(IF(VLOOKUP($C4044,'MSCI Database'!$C:$R,7, FALSE)="","",VLOOKUP($C4044,'MSCI Database'!$C:$R,7, FALSE)),"")</f>
        <v>5.9</v>
      </c>
      <c r="U4044" s="164">
        <f>IFERROR(IF(VLOOKUP($C4044,'MSCI Database'!$C:$R,8, FALSE)="","",VLOOKUP($C4044,'MSCI Database'!$C:$R,8, FALSE)),"")</f>
        <v>5.8</v>
      </c>
      <c r="V4044" s="175">
        <f>IFERROR(IF(VLOOKUP($C4044,'MSCI Database'!$C:$R,9, FALSE)="","",VLOOKUP($C4044,'MSCI Database'!$C:$R,9, FALSE)),"")</f>
        <v>5.4</v>
      </c>
      <c r="W4044" s="165">
        <f t="shared" ca="1" si="155"/>
        <v>0</v>
      </c>
      <c r="X4044" s="236">
        <f>IFERROR(IF(VLOOKUP($C4044,'MSCI Database'!$C:$R,10, FALSE)="","",VLOOKUP($C4044,'MSCI Database'!$C:$R,10, FALSE)),"")</f>
        <v>51700000</v>
      </c>
      <c r="Y4044" s="133" t="str">
        <f>IFERROR(IF(VLOOKUP($C4044,'MSCI Database'!$C:$R,11, FALSE)="","",VLOOKUP($C4044,'MSCI Database'!$C:$R,11, FALSE)),"")</f>
        <v>2019</v>
      </c>
      <c r="Z4044" s="133" t="str">
        <f>IFERROR(IF(VLOOKUP($C4044,'MSCI Database'!$C:$R,12, FALSE)="","",VLOOKUP($C4044,'MSCI Database'!$C:$R,12, FALSE)),"")</f>
        <v>Reported</v>
      </c>
      <c r="AA4044" s="202" t="str">
        <f>IFERROR(IF(VLOOKUP($C4044,'MSCI Database'!$C:$R,13, FALSE)="","",VLOOKUP($C4044,'MSCI Database'!$C:$R,13, FALSE)),"")</f>
        <v>BP introduces targets to manage the GHG footprint of its operations and products</v>
      </c>
    </row>
    <row r="4045" spans="1:27" s="130" customFormat="1" ht="15" hidden="1" customHeight="1" outlineLevel="1">
      <c r="A4045" s="130" t="s">
        <v>5339</v>
      </c>
      <c r="B4045" s="130" t="s">
        <v>5340</v>
      </c>
      <c r="C4045" s="130" t="s">
        <v>5341</v>
      </c>
      <c r="D4045" s="130" t="s">
        <v>18676</v>
      </c>
      <c r="E4045" s="130" t="s">
        <v>18684</v>
      </c>
      <c r="F4045" s="215">
        <v>1.105116851285395E-2</v>
      </c>
      <c r="G4045" s="132" t="str">
        <f ca="1">IFERROR(_xll.BQL($A4045, "cur_mkt_cap(currency=EUR)")/1000000, " ")</f>
        <v xml:space="preserve"> </v>
      </c>
      <c r="M4045" s="308"/>
      <c r="N4045" s="215">
        <f t="shared" si="154"/>
        <v>1.1734620494708926E-4</v>
      </c>
      <c r="O4045" s="172" t="str">
        <f>IFERROR(IF(VLOOKUP($C4045,'MSCI Database'!$C:$R,2, FALSE)="","",VLOOKUP($C4045,'MSCI Database'!$C:$R,2, FALSE)),"")</f>
        <v>Metals and Mining - Non-Precious Metals</v>
      </c>
      <c r="P4045" s="186" t="str">
        <f>IFERROR(IF(VLOOKUP($C4045,'MSCI Database'!$C:$R,3, FALSE)="","",VLOOKUP($C4045,'MSCI Database'!$C:$R,3, FALSE)),"")</f>
        <v>AA</v>
      </c>
      <c r="Q4045" s="164" t="str">
        <f>IFERROR(IF(VLOOKUP($C4045,'MSCI Database'!$C:$R,4, FALSE)="","",VLOOKUP($C4045,'MSCI Database'!$C:$R,4, FALSE)),"")</f>
        <v>0</v>
      </c>
      <c r="R4045" s="164">
        <f>IFERROR(IF(VLOOKUP($C4045,'MSCI Database'!$C:$R,5, FALSE)="","",VLOOKUP($C4045,'MSCI Database'!$C:$R,5, FALSE)),"")</f>
        <v>8.4</v>
      </c>
      <c r="S4045" s="164">
        <f>IFERROR(IF(VLOOKUP($C4045,'MSCI Database'!$C:$R,6, FALSE)="","",VLOOKUP($C4045,'MSCI Database'!$C:$R,6, FALSE)),"")</f>
        <v>3.5</v>
      </c>
      <c r="T4045" s="211">
        <f>IFERROR(IF(VLOOKUP($C4045,'MSCI Database'!$C:$R,7, FALSE)="","",VLOOKUP($C4045,'MSCI Database'!$C:$R,7, FALSE)),"")</f>
        <v>6.7</v>
      </c>
      <c r="U4045" s="164">
        <f>IFERROR(IF(VLOOKUP($C4045,'MSCI Database'!$C:$R,8, FALSE)="","",VLOOKUP($C4045,'MSCI Database'!$C:$R,8, FALSE)),"")</f>
        <v>5.3</v>
      </c>
      <c r="V4045" s="175">
        <f>IFERROR(IF(VLOOKUP($C4045,'MSCI Database'!$C:$R,9, FALSE)="","",VLOOKUP($C4045,'MSCI Database'!$C:$R,9, FALSE)),"")</f>
        <v>5</v>
      </c>
      <c r="W4045" s="165">
        <f t="shared" ca="1" si="155"/>
        <v>0</v>
      </c>
      <c r="X4045" s="236">
        <f>IFERROR(IF(VLOOKUP($C4045,'MSCI Database'!$C:$R,10, FALSE)="","",VLOOKUP($C4045,'MSCI Database'!$C:$R,10, FALSE)),"")</f>
        <v>12740000</v>
      </c>
      <c r="Y4045" s="133" t="str">
        <f>IFERROR(IF(VLOOKUP($C4045,'MSCI Database'!$C:$R,11, FALSE)="","",VLOOKUP($C4045,'MSCI Database'!$C:$R,11, FALSE)),"")</f>
        <v>2019</v>
      </c>
      <c r="Z4045" s="133" t="str">
        <f>IFERROR(IF(VLOOKUP($C4045,'MSCI Database'!$C:$R,12, FALSE)="","",VLOOKUP($C4045,'MSCI Database'!$C:$R,12, FALSE)),"")</f>
        <v>Reported</v>
      </c>
      <c r="AA4045" s="202" t="str">
        <f>IFERROR(IF(VLOOKUP($C4045,'MSCI Database'!$C:$R,13, FALSE)="","",VLOOKUP($C4045,'MSCI Database'!$C:$R,13, FALSE)),"")</f>
        <v>Demonstrated strong carbon emission and safety performance</v>
      </c>
    </row>
    <row r="4046" spans="1:27" s="130" customFormat="1" ht="15" hidden="1" customHeight="1" outlineLevel="1">
      <c r="A4046" s="130" t="s">
        <v>1987</v>
      </c>
      <c r="B4046" s="130" t="s">
        <v>1988</v>
      </c>
      <c r="C4046" s="130" t="s">
        <v>1989</v>
      </c>
      <c r="D4046" s="130" t="s">
        <v>12127</v>
      </c>
      <c r="E4046" s="130" t="s">
        <v>12133</v>
      </c>
      <c r="F4046" s="215">
        <v>1.4801438598149679E-2</v>
      </c>
      <c r="G4046" s="132" t="str">
        <f ca="1">IFERROR(_xll.BQL($A4046, "cur_mkt_cap(currency=EUR)")/1000000, " ")</f>
        <v xml:space="preserve"> </v>
      </c>
      <c r="M4046" s="308"/>
      <c r="N4046" s="215">
        <f t="shared" si="154"/>
        <v>1.5716823476449545E-4</v>
      </c>
      <c r="O4046" s="172" t="str">
        <f>IFERROR(IF(VLOOKUP($C4046,'MSCI Database'!$C:$R,2, FALSE)="","",VLOOKUP($C4046,'MSCI Database'!$C:$R,2, FALSE)),"")</f>
        <v>Health Care Equipment &amp; Supplies</v>
      </c>
      <c r="P4046" s="186" t="str">
        <f>IFERROR(IF(VLOOKUP($C4046,'MSCI Database'!$C:$R,3, FALSE)="","",VLOOKUP($C4046,'MSCI Database'!$C:$R,3, FALSE)),"")</f>
        <v>AA</v>
      </c>
      <c r="Q4046" s="164" t="str">
        <f>IFERROR(IF(VLOOKUP($C4046,'MSCI Database'!$C:$R,4, FALSE)="","",VLOOKUP($C4046,'MSCI Database'!$C:$R,4, FALSE)),"")</f>
        <v>0</v>
      </c>
      <c r="R4046" s="164">
        <f>IFERROR(IF(VLOOKUP($C4046,'MSCI Database'!$C:$R,5, FALSE)="","",VLOOKUP($C4046,'MSCI Database'!$C:$R,5, FALSE)),"")</f>
        <v>8.4</v>
      </c>
      <c r="S4046" s="164">
        <f>IFERROR(IF(VLOOKUP($C4046,'MSCI Database'!$C:$R,6, FALSE)="","",VLOOKUP($C4046,'MSCI Database'!$C:$R,6, FALSE)),"")</f>
        <v>7.9</v>
      </c>
      <c r="T4046" s="211">
        <f>IFERROR(IF(VLOOKUP($C4046,'MSCI Database'!$C:$R,7, FALSE)="","",VLOOKUP($C4046,'MSCI Database'!$C:$R,7, FALSE)),"")</f>
        <v>5.9</v>
      </c>
      <c r="U4046" s="164">
        <f>IFERROR(IF(VLOOKUP($C4046,'MSCI Database'!$C:$R,8, FALSE)="","",VLOOKUP($C4046,'MSCI Database'!$C:$R,8, FALSE)),"")</f>
        <v>7.3</v>
      </c>
      <c r="V4046" s="175">
        <f>IFERROR(IF(VLOOKUP($C4046,'MSCI Database'!$C:$R,9, FALSE)="","",VLOOKUP($C4046,'MSCI Database'!$C:$R,9, FALSE)),"")</f>
        <v>6.5</v>
      </c>
      <c r="W4046" s="165">
        <f t="shared" ca="1" si="155"/>
        <v>0</v>
      </c>
      <c r="X4046" s="236">
        <f>IFERROR(IF(VLOOKUP($C4046,'MSCI Database'!$C:$R,10, FALSE)="","",VLOOKUP($C4046,'MSCI Database'!$C:$R,10, FALSE)),"")</f>
        <v>59482</v>
      </c>
      <c r="Y4046" s="133" t="str">
        <f>IFERROR(IF(VLOOKUP($C4046,'MSCI Database'!$C:$R,11, FALSE)="","",VLOOKUP($C4046,'MSCI Database'!$C:$R,11, FALSE)),"")</f>
        <v>2019</v>
      </c>
      <c r="Z4046" s="133" t="str">
        <f>IFERROR(IF(VLOOKUP($C4046,'MSCI Database'!$C:$R,12, FALSE)="","",VLOOKUP($C4046,'MSCI Database'!$C:$R,12, FALSE)),"")</f>
        <v>E.Segmt-Moderately Low</v>
      </c>
      <c r="AA4046" s="202" t="str">
        <f>IFERROR(IF(VLOOKUP($C4046,'MSCI Database'!$C:$R,13, FALSE)="","",VLOOKUP($C4046,'MSCI Database'!$C:$R,13, FALSE)),"")</f>
        <v>Demonstrates robust governance framework; lags peers in talent development initiatives</v>
      </c>
    </row>
    <row r="4047" spans="1:27" s="130" customFormat="1" ht="15" hidden="1" customHeight="1" outlineLevel="1">
      <c r="A4047" s="130" t="s">
        <v>1713</v>
      </c>
      <c r="B4047" s="130" t="s">
        <v>1714</v>
      </c>
      <c r="C4047" s="130" t="s">
        <v>1715</v>
      </c>
      <c r="D4047" s="130" t="s">
        <v>18678</v>
      </c>
      <c r="E4047" s="130" t="s">
        <v>12133</v>
      </c>
      <c r="F4047" s="215">
        <v>1.485098374929006E-2</v>
      </c>
      <c r="G4047" s="132" t="str">
        <f ca="1">IFERROR(_xll.BQL($A4047, "cur_mkt_cap(currency=EUR)")/1000000, " ")</f>
        <v xml:space="preserve"> </v>
      </c>
      <c r="M4047" s="308"/>
      <c r="N4047" s="215">
        <f t="shared" si="154"/>
        <v>1.5769432713681712E-4</v>
      </c>
      <c r="O4047" s="172" t="str">
        <f>IFERROR(IF(VLOOKUP($C4047,'MSCI Database'!$C:$R,2, FALSE)="","",VLOOKUP($C4047,'MSCI Database'!$C:$R,2, FALSE)),"")</f>
        <v>Health Care Equipment &amp; Supplies</v>
      </c>
      <c r="P4047" s="186" t="str">
        <f>IFERROR(IF(VLOOKUP($C4047,'MSCI Database'!$C:$R,3, FALSE)="","",VLOOKUP($C4047,'MSCI Database'!$C:$R,3, FALSE)),"")</f>
        <v>BBB</v>
      </c>
      <c r="Q4047" s="164" t="str">
        <f>IFERROR(IF(VLOOKUP($C4047,'MSCI Database'!$C:$R,4, FALSE)="","",VLOOKUP($C4047,'MSCI Database'!$C:$R,4, FALSE)),"")</f>
        <v>-1</v>
      </c>
      <c r="R4047" s="164">
        <f>IFERROR(IF(VLOOKUP($C4047,'MSCI Database'!$C:$R,5, FALSE)="","",VLOOKUP($C4047,'MSCI Database'!$C:$R,5, FALSE)),"")</f>
        <v>5</v>
      </c>
      <c r="S4047" s="164">
        <f>IFERROR(IF(VLOOKUP($C4047,'MSCI Database'!$C:$R,6, FALSE)="","",VLOOKUP($C4047,'MSCI Database'!$C:$R,6, FALSE)),"")</f>
        <v>7.9</v>
      </c>
      <c r="T4047" s="211">
        <f>IFERROR(IF(VLOOKUP($C4047,'MSCI Database'!$C:$R,7, FALSE)="","",VLOOKUP($C4047,'MSCI Database'!$C:$R,7, FALSE)),"")</f>
        <v>5.7</v>
      </c>
      <c r="U4047" s="164">
        <f>IFERROR(IF(VLOOKUP($C4047,'MSCI Database'!$C:$R,8, FALSE)="","",VLOOKUP($C4047,'MSCI Database'!$C:$R,8, FALSE)),"")</f>
        <v>5.6</v>
      </c>
      <c r="V4047" s="175">
        <f>IFERROR(IF(VLOOKUP($C4047,'MSCI Database'!$C:$R,9, FALSE)="","",VLOOKUP($C4047,'MSCI Database'!$C:$R,9, FALSE)),"")</f>
        <v>5.8</v>
      </c>
      <c r="W4047" s="165">
        <f t="shared" ca="1" si="155"/>
        <v>0</v>
      </c>
      <c r="X4047" s="236">
        <f>IFERROR(IF(VLOOKUP($C4047,'MSCI Database'!$C:$R,10, FALSE)="","",VLOOKUP($C4047,'MSCI Database'!$C:$R,10, FALSE)),"")</f>
        <v>196633</v>
      </c>
      <c r="Y4047" s="133" t="str">
        <f>IFERROR(IF(VLOOKUP($C4047,'MSCI Database'!$C:$R,11, FALSE)="","",VLOOKUP($C4047,'MSCI Database'!$C:$R,11, FALSE)),"")</f>
        <v>2019</v>
      </c>
      <c r="Z4047" s="133" t="str">
        <f>IFERROR(IF(VLOOKUP($C4047,'MSCI Database'!$C:$R,12, FALSE)="","",VLOOKUP($C4047,'MSCI Database'!$C:$R,12, FALSE)),"")</f>
        <v>Reported</v>
      </c>
      <c r="AA4047" s="202" t="str">
        <f>IFERROR(IF(VLOOKUP($C4047,'MSCI Database'!$C:$R,13, FALSE)="","",VLOOKUP($C4047,'MSCI Database'!$C:$R,13, FALSE)),"")</f>
        <v>Ethical compliance efforts lag those of peers; minor improvement in employee engagement initiatives</v>
      </c>
    </row>
    <row r="4048" spans="1:27" s="130" customFormat="1" ht="15" hidden="1" customHeight="1" outlineLevel="1">
      <c r="A4048" s="130" t="s">
        <v>8502</v>
      </c>
      <c r="B4048" s="130" t="s">
        <v>8503</v>
      </c>
      <c r="C4048" s="130" t="s">
        <v>8504</v>
      </c>
      <c r="D4048" s="130" t="s">
        <v>18703</v>
      </c>
      <c r="E4048" s="130" t="s">
        <v>18690</v>
      </c>
      <c r="F4048" s="215">
        <v>6.406759080231951E-3</v>
      </c>
      <c r="G4048" s="132" t="str">
        <f ca="1">IFERROR(_xll.BQL($A4048, "cur_mkt_cap(currency=EUR)")/1000000, " ")</f>
        <v xml:space="preserve"> </v>
      </c>
      <c r="M4048" s="308"/>
      <c r="N4048" s="215">
        <f t="shared" si="154"/>
        <v>6.8029807273418356E-5</v>
      </c>
      <c r="O4048" s="172" t="str">
        <f>IFERROR(IF(VLOOKUP($C4048,'MSCI Database'!$C:$R,2, FALSE)="","",VLOOKUP($C4048,'MSCI Database'!$C:$R,2, FALSE)),"")</f>
        <v>Telecommunication Services</v>
      </c>
      <c r="P4048" s="186" t="str">
        <f>IFERROR(IF(VLOOKUP($C4048,'MSCI Database'!$C:$R,3, FALSE)="","",VLOOKUP($C4048,'MSCI Database'!$C:$R,3, FALSE)),"")</f>
        <v>AAA</v>
      </c>
      <c r="Q4048" s="164" t="str">
        <f>IFERROR(IF(VLOOKUP($C4048,'MSCI Database'!$C:$R,4, FALSE)="","",VLOOKUP($C4048,'MSCI Database'!$C:$R,4, FALSE)),"")</f>
        <v>0</v>
      </c>
      <c r="R4048" s="164">
        <f>IFERROR(IF(VLOOKUP($C4048,'MSCI Database'!$C:$R,5, FALSE)="","",VLOOKUP($C4048,'MSCI Database'!$C:$R,5, FALSE)),"")</f>
        <v>10</v>
      </c>
      <c r="S4048" s="164">
        <f>IFERROR(IF(VLOOKUP($C4048,'MSCI Database'!$C:$R,6, FALSE)="","",VLOOKUP($C4048,'MSCI Database'!$C:$R,6, FALSE)),"")</f>
        <v>9.6</v>
      </c>
      <c r="T4048" s="211">
        <f>IFERROR(IF(VLOOKUP($C4048,'MSCI Database'!$C:$R,7, FALSE)="","",VLOOKUP($C4048,'MSCI Database'!$C:$R,7, FALSE)),"")</f>
        <v>8.5</v>
      </c>
      <c r="U4048" s="164">
        <f>IFERROR(IF(VLOOKUP($C4048,'MSCI Database'!$C:$R,8, FALSE)="","",VLOOKUP($C4048,'MSCI Database'!$C:$R,8, FALSE)),"")</f>
        <v>5.4</v>
      </c>
      <c r="V4048" s="175">
        <f>IFERROR(IF(VLOOKUP($C4048,'MSCI Database'!$C:$R,9, FALSE)="","",VLOOKUP($C4048,'MSCI Database'!$C:$R,9, FALSE)),"")</f>
        <v>7.3</v>
      </c>
      <c r="W4048" s="165">
        <f t="shared" ca="1" si="155"/>
        <v>0</v>
      </c>
      <c r="X4048" s="236">
        <f>IFERROR(IF(VLOOKUP($C4048,'MSCI Database'!$C:$R,10, FALSE)="","",VLOOKUP($C4048,'MSCI Database'!$C:$R,10, FALSE)),"")</f>
        <v>610892</v>
      </c>
      <c r="Y4048" s="133" t="str">
        <f>IFERROR(IF(VLOOKUP($C4048,'MSCI Database'!$C:$R,11, FALSE)="","",VLOOKUP($C4048,'MSCI Database'!$C:$R,11, FALSE)),"")</f>
        <v>2019</v>
      </c>
      <c r="Z4048" s="133" t="str">
        <f>IFERROR(IF(VLOOKUP($C4048,'MSCI Database'!$C:$R,12, FALSE)="","",VLOOKUP($C4048,'MSCI Database'!$C:$R,12, FALSE)),"")</f>
        <v>Reported</v>
      </c>
      <c r="AA4048" s="202" t="str">
        <f>IFERROR(IF(VLOOKUP($C4048,'MSCI Database'!$C:$R,13, FALSE)="","",VLOOKUP($C4048,'MSCI Database'!$C:$R,13, FALSE)),"")</f>
        <v>Market-leading initiatives in labor management and cybersecurity policies</v>
      </c>
    </row>
    <row r="4049" spans="1:27" s="130" customFormat="1" ht="15" hidden="1" customHeight="1" outlineLevel="1">
      <c r="A4049" s="130" t="s">
        <v>2306</v>
      </c>
      <c r="B4049" s="130" t="s">
        <v>2307</v>
      </c>
      <c r="C4049" s="130" t="s">
        <v>2308</v>
      </c>
      <c r="D4049" s="130" t="s">
        <v>12131</v>
      </c>
      <c r="E4049" s="130" t="s">
        <v>18688</v>
      </c>
      <c r="F4049" s="215">
        <v>0.1088458999665446</v>
      </c>
      <c r="G4049" s="132" t="str">
        <f ca="1">IFERROR(_xll.BQL($A4049, "cur_mkt_cap(currency=EUR)")/1000000, " ")</f>
        <v xml:space="preserve"> </v>
      </c>
      <c r="M4049" s="308"/>
      <c r="N4049" s="215">
        <f t="shared" si="154"/>
        <v>1.1557740043750357E-3</v>
      </c>
      <c r="O4049" s="172" t="str">
        <f>IFERROR(IF(VLOOKUP($C4049,'MSCI Database'!$C:$R,2, FALSE)="","",VLOOKUP($C4049,'MSCI Database'!$C:$R,2, FALSE)),"")</f>
        <v>Banks</v>
      </c>
      <c r="P4049" s="186" t="str">
        <f>IFERROR(IF(VLOOKUP($C4049,'MSCI Database'!$C:$R,3, FALSE)="","",VLOOKUP($C4049,'MSCI Database'!$C:$R,3, FALSE)),"")</f>
        <v>AA</v>
      </c>
      <c r="Q4049" s="164" t="str">
        <f>IFERROR(IF(VLOOKUP($C4049,'MSCI Database'!$C:$R,4, FALSE)="","",VLOOKUP($C4049,'MSCI Database'!$C:$R,4, FALSE)),"")</f>
        <v>1</v>
      </c>
      <c r="R4049" s="164">
        <f>IFERROR(IF(VLOOKUP($C4049,'MSCI Database'!$C:$R,5, FALSE)="","",VLOOKUP($C4049,'MSCI Database'!$C:$R,5, FALSE)),"")</f>
        <v>7.9</v>
      </c>
      <c r="S4049" s="164">
        <f>IFERROR(IF(VLOOKUP($C4049,'MSCI Database'!$C:$R,6, FALSE)="","",VLOOKUP($C4049,'MSCI Database'!$C:$R,6, FALSE)),"")</f>
        <v>9.6999999999999993</v>
      </c>
      <c r="T4049" s="211">
        <f>IFERROR(IF(VLOOKUP($C4049,'MSCI Database'!$C:$R,7, FALSE)="","",VLOOKUP($C4049,'MSCI Database'!$C:$R,7, FALSE)),"")</f>
        <v>5</v>
      </c>
      <c r="U4049" s="164">
        <f>IFERROR(IF(VLOOKUP($C4049,'MSCI Database'!$C:$R,8, FALSE)="","",VLOOKUP($C4049,'MSCI Database'!$C:$R,8, FALSE)),"")</f>
        <v>5.4</v>
      </c>
      <c r="V4049" s="175">
        <f>IFERROR(IF(VLOOKUP($C4049,'MSCI Database'!$C:$R,9, FALSE)="","",VLOOKUP($C4049,'MSCI Database'!$C:$R,9, FALSE)),"")</f>
        <v>5.7</v>
      </c>
      <c r="W4049" s="165">
        <f t="shared" ca="1" si="155"/>
        <v>0</v>
      </c>
      <c r="X4049" s="236">
        <f>IFERROR(IF(VLOOKUP($C4049,'MSCI Database'!$C:$R,10, FALSE)="","",VLOOKUP($C4049,'MSCI Database'!$C:$R,10, FALSE)),"")</f>
        <v>341976</v>
      </c>
      <c r="Y4049" s="133" t="str">
        <f>IFERROR(IF(VLOOKUP($C4049,'MSCI Database'!$C:$R,11, FALSE)="","",VLOOKUP($C4049,'MSCI Database'!$C:$R,11, FALSE)),"")</f>
        <v>2019</v>
      </c>
      <c r="Z4049" s="133" t="str">
        <f>IFERROR(IF(VLOOKUP($C4049,'MSCI Database'!$C:$R,12, FALSE)="","",VLOOKUP($C4049,'MSCI Database'!$C:$R,12, FALSE)),"")</f>
        <v>Reported</v>
      </c>
      <c r="AA4049" s="202" t="str">
        <f>IFERROR(IF(VLOOKUP($C4049,'MSCI Database'!$C:$R,13, FALSE)="","",VLOOKUP($C4049,'MSCI Database'!$C:$R,13, FALSE)),"")</f>
        <v>Decreasing customer complaints and robust corporate governance practices drive upgrade</v>
      </c>
    </row>
    <row r="4050" spans="1:27" s="130" customFormat="1" ht="15" hidden="1" customHeight="1" outlineLevel="1">
      <c r="A4050" s="130" t="s">
        <v>1303</v>
      </c>
      <c r="B4050" s="130" t="s">
        <v>1304</v>
      </c>
      <c r="C4050" s="130" t="s">
        <v>1305</v>
      </c>
      <c r="D4050" s="130" t="s">
        <v>18681</v>
      </c>
      <c r="E4050" s="130" t="s">
        <v>18688</v>
      </c>
      <c r="F4050" s="215">
        <v>9.7414841209406952E-2</v>
      </c>
      <c r="G4050" s="132" t="str">
        <f ca="1">IFERROR(_xll.BQL($A4050, "cur_mkt_cap(currency=EUR)")/1000000, " ")</f>
        <v xml:space="preserve"> </v>
      </c>
      <c r="M4050" s="308"/>
      <c r="N4050" s="215">
        <f t="shared" si="154"/>
        <v>1.0343939564536706E-3</v>
      </c>
      <c r="O4050" s="172" t="str">
        <f>IFERROR(IF(VLOOKUP($C4050,'MSCI Database'!$C:$R,2, FALSE)="","",VLOOKUP($C4050,'MSCI Database'!$C:$R,2, FALSE)),"")</f>
        <v>Investment Banking &amp; Brokerage</v>
      </c>
      <c r="P4050" s="186" t="str">
        <f>IFERROR(IF(VLOOKUP($C4050,'MSCI Database'!$C:$R,3, FALSE)="","",VLOOKUP($C4050,'MSCI Database'!$C:$R,3, FALSE)),"")</f>
        <v>AA</v>
      </c>
      <c r="Q4050" s="164" t="str">
        <f>IFERROR(IF(VLOOKUP($C4050,'MSCI Database'!$C:$R,4, FALSE)="","",VLOOKUP($C4050,'MSCI Database'!$C:$R,4, FALSE)),"")</f>
        <v>0</v>
      </c>
      <c r="R4050" s="164">
        <f>IFERROR(IF(VLOOKUP($C4050,'MSCI Database'!$C:$R,5, FALSE)="","",VLOOKUP($C4050,'MSCI Database'!$C:$R,5, FALSE)),"")</f>
        <v>7.4</v>
      </c>
      <c r="S4050" s="164">
        <f>IFERROR(IF(VLOOKUP($C4050,'MSCI Database'!$C:$R,6, FALSE)="","",VLOOKUP($C4050,'MSCI Database'!$C:$R,6, FALSE)),"")</f>
        <v>9.4</v>
      </c>
      <c r="T4050" s="211">
        <f>IFERROR(IF(VLOOKUP($C4050,'MSCI Database'!$C:$R,7, FALSE)="","",VLOOKUP($C4050,'MSCI Database'!$C:$R,7, FALSE)),"")</f>
        <v>4.7</v>
      </c>
      <c r="U4050" s="164">
        <f>IFERROR(IF(VLOOKUP($C4050,'MSCI Database'!$C:$R,8, FALSE)="","",VLOOKUP($C4050,'MSCI Database'!$C:$R,8, FALSE)),"")</f>
        <v>3.9</v>
      </c>
      <c r="V4050" s="175">
        <f>IFERROR(IF(VLOOKUP($C4050,'MSCI Database'!$C:$R,9, FALSE)="","",VLOOKUP($C4050,'MSCI Database'!$C:$R,9, FALSE)),"")</f>
        <v>5.0999999999999996</v>
      </c>
      <c r="W4050" s="165">
        <f t="shared" ca="1" si="155"/>
        <v>0</v>
      </c>
      <c r="X4050" s="236">
        <f>IFERROR(IF(VLOOKUP($C4050,'MSCI Database'!$C:$R,10, FALSE)="","",VLOOKUP($C4050,'MSCI Database'!$C:$R,10, FALSE)),"")</f>
        <v>153210</v>
      </c>
      <c r="Y4050" s="133" t="str">
        <f>IFERROR(IF(VLOOKUP($C4050,'MSCI Database'!$C:$R,11, FALSE)="","",VLOOKUP($C4050,'MSCI Database'!$C:$R,11, FALSE)),"")</f>
        <v>2019</v>
      </c>
      <c r="Z4050" s="133" t="str">
        <f>IFERROR(IF(VLOOKUP($C4050,'MSCI Database'!$C:$R,12, FALSE)="","",VLOOKUP($C4050,'MSCI Database'!$C:$R,12, FALSE)),"")</f>
        <v>Reported</v>
      </c>
      <c r="AA4050" s="202" t="str">
        <f>IFERROR(IF(VLOOKUP($C4050,'MSCI Database'!$C:$R,13, FALSE)="","",VLOOKUP($C4050,'MSCI Database'!$C:$R,13, FALSE)),"")</f>
        <v>Relatively robust ESG risk management integration in financing, asset and wealth management</v>
      </c>
    </row>
    <row r="4051" spans="1:27" s="130" customFormat="1" ht="15" hidden="1" customHeight="1" outlineLevel="1">
      <c r="A4051" s="130" t="s">
        <v>2788</v>
      </c>
      <c r="B4051" s="130" t="s">
        <v>2789</v>
      </c>
      <c r="C4051" s="130" t="s">
        <v>2790</v>
      </c>
      <c r="D4051" s="130" t="s">
        <v>18675</v>
      </c>
      <c r="E4051" s="130" t="s">
        <v>18673</v>
      </c>
      <c r="F4051" s="215">
        <v>1.178986521536817E-2</v>
      </c>
      <c r="G4051" s="132" t="str">
        <f ca="1">IFERROR(_xll.BQL($A4051, "cur_mkt_cap(currency=EUR)")/1000000, " ")</f>
        <v xml:space="preserve"> </v>
      </c>
      <c r="M4051" s="308"/>
      <c r="N4051" s="215">
        <f t="shared" si="154"/>
        <v>1.2519001391137649E-4</v>
      </c>
      <c r="O4051" s="172" t="str">
        <f>IFERROR(IF(VLOOKUP($C4051,'MSCI Database'!$C:$R,2, FALSE)="","",VLOOKUP($C4051,'MSCI Database'!$C:$R,2, FALSE)),"")</f>
        <v>Road &amp; Rail Transport</v>
      </c>
      <c r="P4051" s="186" t="str">
        <f>IFERROR(IF(VLOOKUP($C4051,'MSCI Database'!$C:$R,3, FALSE)="","",VLOOKUP($C4051,'MSCI Database'!$C:$R,3, FALSE)),"")</f>
        <v>AAA</v>
      </c>
      <c r="Q4051" s="164" t="str">
        <f>IFERROR(IF(VLOOKUP($C4051,'MSCI Database'!$C:$R,4, FALSE)="","",VLOOKUP($C4051,'MSCI Database'!$C:$R,4, FALSE)),"")</f>
        <v>0</v>
      </c>
      <c r="R4051" s="164">
        <f>IFERROR(IF(VLOOKUP($C4051,'MSCI Database'!$C:$R,5, FALSE)="","",VLOOKUP($C4051,'MSCI Database'!$C:$R,5, FALSE)),"")</f>
        <v>9.4</v>
      </c>
      <c r="S4051" s="164">
        <f>IFERROR(IF(VLOOKUP($C4051,'MSCI Database'!$C:$R,6, FALSE)="","",VLOOKUP($C4051,'MSCI Database'!$C:$R,6, FALSE)),"")</f>
        <v>6.9</v>
      </c>
      <c r="T4051" s="211">
        <f>IFERROR(IF(VLOOKUP($C4051,'MSCI Database'!$C:$R,7, FALSE)="","",VLOOKUP($C4051,'MSCI Database'!$C:$R,7, FALSE)),"")</f>
        <v>6.3</v>
      </c>
      <c r="U4051" s="164">
        <f>IFERROR(IF(VLOOKUP($C4051,'MSCI Database'!$C:$R,8, FALSE)="","",VLOOKUP($C4051,'MSCI Database'!$C:$R,8, FALSE)),"")</f>
        <v>3.9</v>
      </c>
      <c r="V4051" s="175">
        <f>IFERROR(IF(VLOOKUP($C4051,'MSCI Database'!$C:$R,9, FALSE)="","",VLOOKUP($C4051,'MSCI Database'!$C:$R,9, FALSE)),"")</f>
        <v>5.7</v>
      </c>
      <c r="W4051" s="165">
        <f t="shared" ca="1" si="155"/>
        <v>0</v>
      </c>
      <c r="X4051" s="236">
        <f>IFERROR(IF(VLOOKUP($C4051,'MSCI Database'!$C:$R,10, FALSE)="","",VLOOKUP($C4051,'MSCI Database'!$C:$R,10, FALSE)),"")</f>
        <v>1378646</v>
      </c>
      <c r="Y4051" s="133" t="str">
        <f>IFERROR(IF(VLOOKUP($C4051,'MSCI Database'!$C:$R,11, FALSE)="","",VLOOKUP($C4051,'MSCI Database'!$C:$R,11, FALSE)),"")</f>
        <v>2019</v>
      </c>
      <c r="Z4051" s="133" t="str">
        <f>IFERROR(IF(VLOOKUP($C4051,'MSCI Database'!$C:$R,12, FALSE)="","",VLOOKUP($C4051,'MSCI Database'!$C:$R,12, FALSE)),"")</f>
        <v>Reported</v>
      </c>
      <c r="AA4051" s="202" t="str">
        <f>IFERROR(IF(VLOOKUP($C4051,'MSCI Database'!$C:$R,13, FALSE)="","",VLOOKUP($C4051,'MSCI Database'!$C:$R,13, FALSE)),"")</f>
        <v>Strong safety and labor management programs</v>
      </c>
    </row>
    <row r="4052" spans="1:27" s="130" customFormat="1" ht="15" hidden="1" customHeight="1" outlineLevel="1">
      <c r="A4052" s="130" t="s">
        <v>7323</v>
      </c>
      <c r="B4052" s="130" t="s">
        <v>7324</v>
      </c>
      <c r="C4052" s="130" t="s">
        <v>7325</v>
      </c>
      <c r="D4052" s="130" t="s">
        <v>12128</v>
      </c>
      <c r="E4052" s="130" t="s">
        <v>18689</v>
      </c>
      <c r="F4052" s="215">
        <v>9.1447764193105255E-2</v>
      </c>
      <c r="G4052" s="132" t="str">
        <f ca="1">IFERROR(_xll.BQL($A4052, "cur_mkt_cap(currency=EUR)")/1000000, " ")</f>
        <v xml:space="preserve"> </v>
      </c>
      <c r="M4052" s="308"/>
      <c r="N4052" s="215">
        <f t="shared" si="154"/>
        <v>9.710328881941861E-4</v>
      </c>
      <c r="O4052" s="172" t="str">
        <f>IFERROR(IF(VLOOKUP($C4052,'MSCI Database'!$C:$R,2, FALSE)="","",VLOOKUP($C4052,'MSCI Database'!$C:$R,2, FALSE)),"")</f>
        <v>Semiconductors &amp; Semiconductor Equipment</v>
      </c>
      <c r="P4052" s="186" t="str">
        <f>IFERROR(IF(VLOOKUP($C4052,'MSCI Database'!$C:$R,3, FALSE)="","",VLOOKUP($C4052,'MSCI Database'!$C:$R,3, FALSE)),"")</f>
        <v>BB</v>
      </c>
      <c r="Q4052" s="164" t="str">
        <f>IFERROR(IF(VLOOKUP($C4052,'MSCI Database'!$C:$R,4, FALSE)="","",VLOOKUP($C4052,'MSCI Database'!$C:$R,4, FALSE)),"")</f>
        <v>0</v>
      </c>
      <c r="R4052" s="164">
        <f>IFERROR(IF(VLOOKUP($C4052,'MSCI Database'!$C:$R,5, FALSE)="","",VLOOKUP($C4052,'MSCI Database'!$C:$R,5, FALSE)),"")</f>
        <v>2.9</v>
      </c>
      <c r="S4052" s="164">
        <f>IFERROR(IF(VLOOKUP($C4052,'MSCI Database'!$C:$R,6, FALSE)="","",VLOOKUP($C4052,'MSCI Database'!$C:$R,6, FALSE)),"")</f>
        <v>4.9000000000000004</v>
      </c>
      <c r="T4052" s="211">
        <f>IFERROR(IF(VLOOKUP($C4052,'MSCI Database'!$C:$R,7, FALSE)="","",VLOOKUP($C4052,'MSCI Database'!$C:$R,7, FALSE)),"")</f>
        <v>4.9000000000000004</v>
      </c>
      <c r="U4052" s="164">
        <f>IFERROR(IF(VLOOKUP($C4052,'MSCI Database'!$C:$R,8, FALSE)="","",VLOOKUP($C4052,'MSCI Database'!$C:$R,8, FALSE)),"")</f>
        <v>4.0999999999999996</v>
      </c>
      <c r="V4052" s="175">
        <f>IFERROR(IF(VLOOKUP($C4052,'MSCI Database'!$C:$R,9, FALSE)="","",VLOOKUP($C4052,'MSCI Database'!$C:$R,9, FALSE)),"")</f>
        <v>4.5</v>
      </c>
      <c r="W4052" s="165">
        <f t="shared" ca="1" si="155"/>
        <v>0</v>
      </c>
      <c r="X4052" s="236">
        <f>IFERROR(IF(VLOOKUP($C4052,'MSCI Database'!$C:$R,10, FALSE)="","",VLOOKUP($C4052,'MSCI Database'!$C:$R,10, FALSE)),"")</f>
        <v>54154</v>
      </c>
      <c r="Y4052" s="133" t="str">
        <f>IFERROR(IF(VLOOKUP($C4052,'MSCI Database'!$C:$R,11, FALSE)="","",VLOOKUP($C4052,'MSCI Database'!$C:$R,11, FALSE)),"")</f>
        <v>2019</v>
      </c>
      <c r="Z4052" s="133" t="str">
        <f>IFERROR(IF(VLOOKUP($C4052,'MSCI Database'!$C:$R,12, FALSE)="","",VLOOKUP($C4052,'MSCI Database'!$C:$R,12, FALSE)),"")</f>
        <v>Reported</v>
      </c>
      <c r="AA4052" s="202" t="str">
        <f>IFERROR(IF(VLOOKUP($C4052,'MSCI Database'!$C:$R,13, FALSE)="","",VLOOKUP($C4052,'MSCI Database'!$C:$R,13, FALSE)),"")</f>
        <v>Acquisitions could heighten employee integration risk</v>
      </c>
    </row>
    <row r="4053" spans="1:27" s="130" customFormat="1" ht="15" hidden="1" customHeight="1" outlineLevel="1">
      <c r="A4053" s="130" t="s">
        <v>3051</v>
      </c>
      <c r="B4053" s="130" t="s">
        <v>3052</v>
      </c>
      <c r="C4053" s="130" t="s">
        <v>3053</v>
      </c>
      <c r="D4053" s="130" t="s">
        <v>18706</v>
      </c>
      <c r="E4053" s="130" t="s">
        <v>18689</v>
      </c>
      <c r="F4053" s="215">
        <v>2.7755878790341571E-2</v>
      </c>
      <c r="G4053" s="132" t="str">
        <f ca="1">IFERROR(_xll.BQL($A4053, "cur_mkt_cap(currency=EUR)")/1000000, " ")</f>
        <v xml:space="preserve"> </v>
      </c>
      <c r="M4053" s="308"/>
      <c r="N4053" s="215">
        <f t="shared" si="154"/>
        <v>2.947242218983105E-4</v>
      </c>
      <c r="O4053" s="172" t="str">
        <f>IFERROR(IF(VLOOKUP($C4053,'MSCI Database'!$C:$R,2, FALSE)="","",VLOOKUP($C4053,'MSCI Database'!$C:$R,2, FALSE)),"")</f>
        <v>Software &amp; Services</v>
      </c>
      <c r="P4053" s="186" t="str">
        <f>IFERROR(IF(VLOOKUP($C4053,'MSCI Database'!$C:$R,3, FALSE)="","",VLOOKUP($C4053,'MSCI Database'!$C:$R,3, FALSE)),"")</f>
        <v>BBB</v>
      </c>
      <c r="Q4053" s="164" t="str">
        <f>IFERROR(IF(VLOOKUP($C4053,'MSCI Database'!$C:$R,4, FALSE)="","",VLOOKUP($C4053,'MSCI Database'!$C:$R,4, FALSE)),"")</f>
        <v>0</v>
      </c>
      <c r="R4053" s="164">
        <f>IFERROR(IF(VLOOKUP($C4053,'MSCI Database'!$C:$R,5, FALSE)="","",VLOOKUP($C4053,'MSCI Database'!$C:$R,5, FALSE)),"")</f>
        <v>4.4000000000000004</v>
      </c>
      <c r="S4053" s="164">
        <f>IFERROR(IF(VLOOKUP($C4053,'MSCI Database'!$C:$R,6, FALSE)="","",VLOOKUP($C4053,'MSCI Database'!$C:$R,6, FALSE)),"")</f>
        <v>4.8</v>
      </c>
      <c r="T4053" s="211">
        <f>IFERROR(IF(VLOOKUP($C4053,'MSCI Database'!$C:$R,7, FALSE)="","",VLOOKUP($C4053,'MSCI Database'!$C:$R,7, FALSE)),"")</f>
        <v>2.6</v>
      </c>
      <c r="U4053" s="164">
        <f>IFERROR(IF(VLOOKUP($C4053,'MSCI Database'!$C:$R,8, FALSE)="","",VLOOKUP($C4053,'MSCI Database'!$C:$R,8, FALSE)),"")</f>
        <v>6.9</v>
      </c>
      <c r="V4053" s="175">
        <f>IFERROR(IF(VLOOKUP($C4053,'MSCI Database'!$C:$R,9, FALSE)="","",VLOOKUP($C4053,'MSCI Database'!$C:$R,9, FALSE)),"")</f>
        <v>4.5999999999999996</v>
      </c>
      <c r="W4053" s="165">
        <f t="shared" ca="1" si="155"/>
        <v>0</v>
      </c>
      <c r="X4053" s="236">
        <f>IFERROR(IF(VLOOKUP($C4053,'MSCI Database'!$C:$R,10, FALSE)="","",VLOOKUP($C4053,'MSCI Database'!$C:$R,10, FALSE)),"")</f>
        <v>11359</v>
      </c>
      <c r="Y4053" s="133" t="str">
        <f>IFERROR(IF(VLOOKUP($C4053,'MSCI Database'!$C:$R,11, FALSE)="","",VLOOKUP($C4053,'MSCI Database'!$C:$R,11, FALSE)),"")</f>
        <v>2019</v>
      </c>
      <c r="Z4053" s="133" t="str">
        <f>IFERROR(IF(VLOOKUP($C4053,'MSCI Database'!$C:$R,12, FALSE)="","",VLOOKUP($C4053,'MSCI Database'!$C:$R,12, FALSE)),"")</f>
        <v>E.CSI</v>
      </c>
      <c r="AA4053" s="202" t="str">
        <f>IFERROR(IF(VLOOKUP($C4053,'MSCI Database'!$C:$R,13, FALSE)="","",VLOOKUP($C4053,'MSCI Database'!$C:$R,13, FALSE)),"")</f>
        <v>Talent management challenges continue</v>
      </c>
    </row>
    <row r="4054" spans="1:27" s="130" customFormat="1" ht="15" hidden="1" customHeight="1" outlineLevel="1">
      <c r="A4054" s="130" t="s">
        <v>5597</v>
      </c>
      <c r="B4054" s="130" t="s">
        <v>5598</v>
      </c>
      <c r="C4054" s="130" t="s">
        <v>5599</v>
      </c>
      <c r="D4054" s="130" t="s">
        <v>18733</v>
      </c>
      <c r="E4054" s="130" t="s">
        <v>18688</v>
      </c>
      <c r="F4054" s="215">
        <v>2.4191881693584289E-2</v>
      </c>
      <c r="G4054" s="132" t="str">
        <f ca="1">IFERROR(_xll.BQL($A4054, "cur_mkt_cap(currency=EUR)")/1000000, " ")</f>
        <v xml:space="preserve"> </v>
      </c>
      <c r="M4054" s="308"/>
      <c r="N4054" s="215">
        <f t="shared" si="154"/>
        <v>2.5688012122601829E-4</v>
      </c>
      <c r="O4054" s="172" t="str">
        <f>IFERROR(IF(VLOOKUP($C4054,'MSCI Database'!$C:$R,2, FALSE)="","",VLOOKUP($C4054,'MSCI Database'!$C:$R,2, FALSE)),"")</f>
        <v>Banks</v>
      </c>
      <c r="P4054" s="186" t="str">
        <f>IFERROR(IF(VLOOKUP($C4054,'MSCI Database'!$C:$R,3, FALSE)="","",VLOOKUP($C4054,'MSCI Database'!$C:$R,3, FALSE)),"")</f>
        <v>BB</v>
      </c>
      <c r="Q4054" s="164" t="str">
        <f>IFERROR(IF(VLOOKUP($C4054,'MSCI Database'!$C:$R,4, FALSE)="","",VLOOKUP($C4054,'MSCI Database'!$C:$R,4, FALSE)),"")</f>
        <v>0</v>
      </c>
      <c r="R4054" s="164">
        <f>IFERROR(IF(VLOOKUP($C4054,'MSCI Database'!$C:$R,5, FALSE)="","",VLOOKUP($C4054,'MSCI Database'!$C:$R,5, FALSE)),"")</f>
        <v>4.2</v>
      </c>
      <c r="S4054" s="164">
        <f>IFERROR(IF(VLOOKUP($C4054,'MSCI Database'!$C:$R,6, FALSE)="","",VLOOKUP($C4054,'MSCI Database'!$C:$R,6, FALSE)),"")</f>
        <v>2.4</v>
      </c>
      <c r="T4054" s="211">
        <f>IFERROR(IF(VLOOKUP($C4054,'MSCI Database'!$C:$R,7, FALSE)="","",VLOOKUP($C4054,'MSCI Database'!$C:$R,7, FALSE)),"")</f>
        <v>4.0999999999999996</v>
      </c>
      <c r="U4054" s="164">
        <f>IFERROR(IF(VLOOKUP($C4054,'MSCI Database'!$C:$R,8, FALSE)="","",VLOOKUP($C4054,'MSCI Database'!$C:$R,8, FALSE)),"")</f>
        <v>3.1</v>
      </c>
      <c r="V4054" s="175">
        <f>IFERROR(IF(VLOOKUP($C4054,'MSCI Database'!$C:$R,9, FALSE)="","",VLOOKUP($C4054,'MSCI Database'!$C:$R,9, FALSE)),"")</f>
        <v>3.6</v>
      </c>
      <c r="W4054" s="165">
        <f t="shared" ca="1" si="155"/>
        <v>0</v>
      </c>
      <c r="X4054" s="236">
        <f>IFERROR(IF(VLOOKUP($C4054,'MSCI Database'!$C:$R,10, FALSE)="","",VLOOKUP($C4054,'MSCI Database'!$C:$R,10, FALSE)),"")</f>
        <v>6375</v>
      </c>
      <c r="Y4054" s="133" t="str">
        <f>IFERROR(IF(VLOOKUP($C4054,'MSCI Database'!$C:$R,11, FALSE)="","",VLOOKUP($C4054,'MSCI Database'!$C:$R,11, FALSE)),"")</f>
        <v>2019</v>
      </c>
      <c r="Z4054" s="133" t="str">
        <f>IFERROR(IF(VLOOKUP($C4054,'MSCI Database'!$C:$R,12, FALSE)="","",VLOOKUP($C4054,'MSCI Database'!$C:$R,12, FALSE)),"")</f>
        <v>E.Segmt-Moderately High</v>
      </c>
      <c r="AA4054" s="202" t="str">
        <f>IFERROR(IF(VLOOKUP($C4054,'MSCI Database'!$C:$R,13, FALSE)="","",VLOOKUP($C4054,'MSCI Database'!$C:$R,13, FALSE)),"")</f>
        <v>Limited talent management programs weigh on rating</v>
      </c>
    </row>
    <row r="4055" spans="1:27" s="130" customFormat="1" ht="15" hidden="1" customHeight="1" outlineLevel="1">
      <c r="A4055" s="130" t="s">
        <v>6903</v>
      </c>
      <c r="B4055" s="130" t="s">
        <v>6904</v>
      </c>
      <c r="C4055" s="130" t="s">
        <v>6905</v>
      </c>
      <c r="D4055" s="130" t="s">
        <v>12128</v>
      </c>
      <c r="E4055" s="130" t="s">
        <v>18684</v>
      </c>
      <c r="F4055" s="215">
        <v>9.1050356571567098E-2</v>
      </c>
      <c r="G4055" s="132" t="str">
        <f ca="1">IFERROR(_xll.BQL($A4055, "cur_mkt_cap(currency=EUR)")/1000000, " ")</f>
        <v xml:space="preserve"> </v>
      </c>
      <c r="M4055" s="308"/>
      <c r="N4055" s="215">
        <f t="shared" si="154"/>
        <v>9.6681303794483831E-4</v>
      </c>
      <c r="O4055" s="172" t="str">
        <f>IFERROR(IF(VLOOKUP($C4055,'MSCI Database'!$C:$R,2, FALSE)="","",VLOOKUP($C4055,'MSCI Database'!$C:$R,2, FALSE)),"")</f>
        <v>Specialty Chemicals</v>
      </c>
      <c r="P4055" s="186" t="str">
        <f>IFERROR(IF(VLOOKUP($C4055,'MSCI Database'!$C:$R,3, FALSE)="","",VLOOKUP($C4055,'MSCI Database'!$C:$R,3, FALSE)),"")</f>
        <v>AAA</v>
      </c>
      <c r="Q4055" s="164" t="str">
        <f>IFERROR(IF(VLOOKUP($C4055,'MSCI Database'!$C:$R,4, FALSE)="","",VLOOKUP($C4055,'MSCI Database'!$C:$R,4, FALSE)),"")</f>
        <v>0</v>
      </c>
      <c r="R4055" s="164">
        <f>IFERROR(IF(VLOOKUP($C4055,'MSCI Database'!$C:$R,5, FALSE)="","",VLOOKUP($C4055,'MSCI Database'!$C:$R,5, FALSE)),"")</f>
        <v>9.1999999999999993</v>
      </c>
      <c r="S4055" s="164">
        <f>IFERROR(IF(VLOOKUP($C4055,'MSCI Database'!$C:$R,6, FALSE)="","",VLOOKUP($C4055,'MSCI Database'!$C:$R,6, FALSE)),"")</f>
        <v>8.9</v>
      </c>
      <c r="T4055" s="211">
        <f>IFERROR(IF(VLOOKUP($C4055,'MSCI Database'!$C:$R,7, FALSE)="","",VLOOKUP($C4055,'MSCI Database'!$C:$R,7, FALSE)),"")</f>
        <v>3.8</v>
      </c>
      <c r="U4055" s="164">
        <f>IFERROR(IF(VLOOKUP($C4055,'MSCI Database'!$C:$R,8, FALSE)="","",VLOOKUP($C4055,'MSCI Database'!$C:$R,8, FALSE)),"")</f>
        <v>4.5</v>
      </c>
      <c r="V4055" s="175">
        <f>IFERROR(IF(VLOOKUP($C4055,'MSCI Database'!$C:$R,9, FALSE)="","",VLOOKUP($C4055,'MSCI Database'!$C:$R,9, FALSE)),"")</f>
        <v>6.7</v>
      </c>
      <c r="W4055" s="165">
        <f t="shared" ca="1" si="155"/>
        <v>0</v>
      </c>
      <c r="X4055" s="236">
        <f>IFERROR(IF(VLOOKUP($C4055,'MSCI Database'!$C:$R,10, FALSE)="","",VLOOKUP($C4055,'MSCI Database'!$C:$R,10, FALSE)),"")</f>
        <v>629455</v>
      </c>
      <c r="Y4055" s="133" t="str">
        <f>IFERROR(IF(VLOOKUP($C4055,'MSCI Database'!$C:$R,11, FALSE)="","",VLOOKUP($C4055,'MSCI Database'!$C:$R,11, FALSE)),"")</f>
        <v>2019</v>
      </c>
      <c r="Z4055" s="133" t="str">
        <f>IFERROR(IF(VLOOKUP($C4055,'MSCI Database'!$C:$R,12, FALSE)="","",VLOOKUP($C4055,'MSCI Database'!$C:$R,12, FALSE)),"")</f>
        <v>Reported</v>
      </c>
      <c r="AA4055" s="202" t="str">
        <f>IFERROR(IF(VLOOKUP($C4055,'MSCI Database'!$C:$R,13, FALSE)="","",VLOOKUP($C4055,'MSCI Database'!$C:$R,13, FALSE)),"")</f>
        <v>Robust environmental management; governance practices lag those of peers</v>
      </c>
    </row>
    <row r="4056" spans="1:27" s="130" customFormat="1" ht="15" hidden="1" customHeight="1" outlineLevel="1">
      <c r="A4056" s="130" t="s">
        <v>1409</v>
      </c>
      <c r="B4056" s="130" t="s">
        <v>1410</v>
      </c>
      <c r="C4056" s="130" t="s">
        <v>1411</v>
      </c>
      <c r="D4056" s="130" t="s">
        <v>18678</v>
      </c>
      <c r="E4056" s="130" t="s">
        <v>18688</v>
      </c>
      <c r="F4056" s="215">
        <v>1.383477797894161E-2</v>
      </c>
      <c r="G4056" s="132" t="str">
        <f ca="1">IFERROR(_xll.BQL($A4056, "cur_mkt_cap(currency=EUR)")/1000000, " ")</f>
        <v xml:space="preserve"> </v>
      </c>
      <c r="M4056" s="308"/>
      <c r="N4056" s="215">
        <f t="shared" si="154"/>
        <v>1.469038039032764E-4</v>
      </c>
      <c r="O4056" s="172" t="str">
        <f>IFERROR(IF(VLOOKUP($C4056,'MSCI Database'!$C:$R,2, FALSE)="","",VLOOKUP($C4056,'MSCI Database'!$C:$R,2, FALSE)),"")</f>
        <v>Investment Banking &amp; Brokerage</v>
      </c>
      <c r="P4056" s="186" t="str">
        <f>IFERROR(IF(VLOOKUP($C4056,'MSCI Database'!$C:$R,3, FALSE)="","",VLOOKUP($C4056,'MSCI Database'!$C:$R,3, FALSE)),"")</f>
        <v>BB</v>
      </c>
      <c r="Q4056" s="164" t="str">
        <f>IFERROR(IF(VLOOKUP($C4056,'MSCI Database'!$C:$R,4, FALSE)="","",VLOOKUP($C4056,'MSCI Database'!$C:$R,4, FALSE)),"")</f>
        <v>0</v>
      </c>
      <c r="R4056" s="164">
        <f>IFERROR(IF(VLOOKUP($C4056,'MSCI Database'!$C:$R,5, FALSE)="","",VLOOKUP($C4056,'MSCI Database'!$C:$R,5, FALSE)),"")</f>
        <v>3.7</v>
      </c>
      <c r="S4056" s="164">
        <f>IFERROR(IF(VLOOKUP($C4056,'MSCI Database'!$C:$R,6, FALSE)="","",VLOOKUP($C4056,'MSCI Database'!$C:$R,6, FALSE)),"")</f>
        <v>4.3</v>
      </c>
      <c r="T4056" s="211">
        <f>IFERROR(IF(VLOOKUP($C4056,'MSCI Database'!$C:$R,7, FALSE)="","",VLOOKUP($C4056,'MSCI Database'!$C:$R,7, FALSE)),"")</f>
        <v>2.2000000000000002</v>
      </c>
      <c r="U4056" s="164">
        <f>IFERROR(IF(VLOOKUP($C4056,'MSCI Database'!$C:$R,8, FALSE)="","",VLOOKUP($C4056,'MSCI Database'!$C:$R,8, FALSE)),"")</f>
        <v>4.9000000000000004</v>
      </c>
      <c r="V4056" s="175">
        <f>IFERROR(IF(VLOOKUP($C4056,'MSCI Database'!$C:$R,9, FALSE)="","",VLOOKUP($C4056,'MSCI Database'!$C:$R,9, FALSE)),"")</f>
        <v>3.7</v>
      </c>
      <c r="W4056" s="165">
        <f t="shared" ca="1" si="155"/>
        <v>0</v>
      </c>
      <c r="X4056" s="236">
        <f>IFERROR(IF(VLOOKUP($C4056,'MSCI Database'!$C:$R,10, FALSE)="","",VLOOKUP($C4056,'MSCI Database'!$C:$R,10, FALSE)),"")</f>
        <v>23630</v>
      </c>
      <c r="Y4056" s="133" t="str">
        <f>IFERROR(IF(VLOOKUP($C4056,'MSCI Database'!$C:$R,11, FALSE)="","",VLOOKUP($C4056,'MSCI Database'!$C:$R,11, FALSE)),"")</f>
        <v>2019</v>
      </c>
      <c r="Z4056" s="133" t="str">
        <f>IFERROR(IF(VLOOKUP($C4056,'MSCI Database'!$C:$R,12, FALSE)="","",VLOOKUP($C4056,'MSCI Database'!$C:$R,12, FALSE)),"")</f>
        <v>Reported</v>
      </c>
      <c r="AA4056" s="202" t="str">
        <f>IFERROR(IF(VLOOKUP($C4056,'MSCI Database'!$C:$R,13, FALSE)="","",VLOOKUP($C4056,'MSCI Database'!$C:$R,13, FALSE)),"")</f>
        <v>Limited ESG due diligence, enhanced opportunities in green bonds</v>
      </c>
    </row>
    <row r="4057" spans="1:27" s="130" customFormat="1" ht="15" hidden="1" customHeight="1" outlineLevel="1">
      <c r="A4057" s="130" t="s">
        <v>7844</v>
      </c>
      <c r="B4057" s="130" t="s">
        <v>7845</v>
      </c>
      <c r="C4057" s="130" t="s">
        <v>7846</v>
      </c>
      <c r="D4057" s="130" t="s">
        <v>12128</v>
      </c>
      <c r="E4057" s="130" t="s">
        <v>18688</v>
      </c>
      <c r="F4057" s="215">
        <v>9.0837780056560818E-2</v>
      </c>
      <c r="G4057" s="132" t="str">
        <f ca="1">IFERROR(_xll.BQL($A4057, "cur_mkt_cap(currency=EUR)")/1000000, " ")</f>
        <v xml:space="preserve"> </v>
      </c>
      <c r="M4057" s="308"/>
      <c r="N4057" s="215">
        <f t="shared" ref="N4057:N4120" si="156">IF($A4057&lt;&gt;"",VLOOKUP($A4057,$A$3224:$V$5286,6,FALSE)/SUMIF($V$3224:$V$5286,"&lt;&gt;",$F$3224:$F$5286),0)</f>
        <v>9.6455580629844259E-4</v>
      </c>
      <c r="O4057" s="172" t="str">
        <f>IFERROR(IF(VLOOKUP($C4057,'MSCI Database'!$C:$R,2, FALSE)="","",VLOOKUP($C4057,'MSCI Database'!$C:$R,2, FALSE)),"")</f>
        <v>Property &amp; Casualty Insurance</v>
      </c>
      <c r="P4057" s="186" t="str">
        <f>IFERROR(IF(VLOOKUP($C4057,'MSCI Database'!$C:$R,3, FALSE)="","",VLOOKUP($C4057,'MSCI Database'!$C:$R,3, FALSE)),"")</f>
        <v>BBB</v>
      </c>
      <c r="Q4057" s="164" t="str">
        <f>IFERROR(IF(VLOOKUP($C4057,'MSCI Database'!$C:$R,4, FALSE)="","",VLOOKUP($C4057,'MSCI Database'!$C:$R,4, FALSE)),"")</f>
        <v>0</v>
      </c>
      <c r="R4057" s="164">
        <f>IFERROR(IF(VLOOKUP($C4057,'MSCI Database'!$C:$R,5, FALSE)="","",VLOOKUP($C4057,'MSCI Database'!$C:$R,5, FALSE)),"")</f>
        <v>5.2</v>
      </c>
      <c r="S4057" s="164">
        <f>IFERROR(IF(VLOOKUP($C4057,'MSCI Database'!$C:$R,6, FALSE)="","",VLOOKUP($C4057,'MSCI Database'!$C:$R,6, FALSE)),"")</f>
        <v>4.3</v>
      </c>
      <c r="T4057" s="211">
        <f>IFERROR(IF(VLOOKUP($C4057,'MSCI Database'!$C:$R,7, FALSE)="","",VLOOKUP($C4057,'MSCI Database'!$C:$R,7, FALSE)),"")</f>
        <v>3.4</v>
      </c>
      <c r="U4057" s="164">
        <f>IFERROR(IF(VLOOKUP($C4057,'MSCI Database'!$C:$R,8, FALSE)="","",VLOOKUP($C4057,'MSCI Database'!$C:$R,8, FALSE)),"")</f>
        <v>6.4</v>
      </c>
      <c r="V4057" s="175">
        <f>IFERROR(IF(VLOOKUP($C4057,'MSCI Database'!$C:$R,9, FALSE)="","",VLOOKUP($C4057,'MSCI Database'!$C:$R,9, FALSE)),"")</f>
        <v>4.5999999999999996</v>
      </c>
      <c r="W4057" s="165">
        <f t="shared" ref="W4057:W4120" ca="1" si="157">IFERROR(IF(X4057&lt;&gt;"",VLOOKUP($A4057,$A$3224:$X$5286,6,FALSE)/100,0)*$G$3222/$G4057, 0)</f>
        <v>0</v>
      </c>
      <c r="X4057" s="236">
        <f>IFERROR(IF(VLOOKUP($C4057,'MSCI Database'!$C:$R,10, FALSE)="","",VLOOKUP($C4057,'MSCI Database'!$C:$R,10, FALSE)),"")</f>
        <v>68955</v>
      </c>
      <c r="Y4057" s="133" t="str">
        <f>IFERROR(IF(VLOOKUP($C4057,'MSCI Database'!$C:$R,11, FALSE)="","",VLOOKUP($C4057,'MSCI Database'!$C:$R,11, FALSE)),"")</f>
        <v>2019</v>
      </c>
      <c r="Z4057" s="133" t="str">
        <f>IFERROR(IF(VLOOKUP($C4057,'MSCI Database'!$C:$R,12, FALSE)="","",VLOOKUP($C4057,'MSCI Database'!$C:$R,12, FALSE)),"")</f>
        <v>E.Segmt-Moderate</v>
      </c>
      <c r="AA4057" s="202" t="str">
        <f>IFERROR(IF(VLOOKUP($C4057,'MSCI Database'!$C:$R,13, FALSE)="","",VLOOKUP($C4057,'MSCI Database'!$C:$R,13, FALSE)),"")</f>
        <v>Strong corporate governance, but lags peers in responsible investment practices</v>
      </c>
    </row>
    <row r="4058" spans="1:27" s="130" customFormat="1" ht="15" hidden="1" customHeight="1" outlineLevel="1">
      <c r="A4058" s="130" t="s">
        <v>1662</v>
      </c>
      <c r="B4058" s="130" t="s">
        <v>1663</v>
      </c>
      <c r="C4058" s="130" t="s">
        <v>1664</v>
      </c>
      <c r="D4058" s="130" t="s">
        <v>18678</v>
      </c>
      <c r="E4058" s="130" t="s">
        <v>18674</v>
      </c>
      <c r="F4058" s="215">
        <v>1.39204738927193E-2</v>
      </c>
      <c r="G4058" s="132" t="str">
        <f ca="1">IFERROR(_xll.BQL($A4058, "cur_mkt_cap(currency=EUR)")/1000000, " ")</f>
        <v xml:space="preserve"> </v>
      </c>
      <c r="M4058" s="308"/>
      <c r="N4058" s="215">
        <f t="shared" si="156"/>
        <v>1.4781376109464385E-4</v>
      </c>
      <c r="O4058" s="172" t="str">
        <f>IFERROR(IF(VLOOKUP($C4058,'MSCI Database'!$C:$R,2, FALSE)="","",VLOOKUP($C4058,'MSCI Database'!$C:$R,2, FALSE)),"")</f>
        <v>Food Products</v>
      </c>
      <c r="P4058" s="186" t="str">
        <f>IFERROR(IF(VLOOKUP($C4058,'MSCI Database'!$C:$R,3, FALSE)="","",VLOOKUP($C4058,'MSCI Database'!$C:$R,3, FALSE)),"")</f>
        <v>CCC</v>
      </c>
      <c r="Q4058" s="164" t="str">
        <f>IFERROR(IF(VLOOKUP($C4058,'MSCI Database'!$C:$R,4, FALSE)="","",VLOOKUP($C4058,'MSCI Database'!$C:$R,4, FALSE)),"")</f>
        <v>0</v>
      </c>
      <c r="R4058" s="164">
        <f>IFERROR(IF(VLOOKUP($C4058,'MSCI Database'!$C:$R,5, FALSE)="","",VLOOKUP($C4058,'MSCI Database'!$C:$R,5, FALSE)),"")</f>
        <v>1.4</v>
      </c>
      <c r="S4058" s="164">
        <f>IFERROR(IF(VLOOKUP($C4058,'MSCI Database'!$C:$R,6, FALSE)="","",VLOOKUP($C4058,'MSCI Database'!$C:$R,6, FALSE)),"")</f>
        <v>2.5</v>
      </c>
      <c r="T4058" s="211">
        <f>IFERROR(IF(VLOOKUP($C4058,'MSCI Database'!$C:$R,7, FALSE)="","",VLOOKUP($C4058,'MSCI Database'!$C:$R,7, FALSE)),"")</f>
        <v>3.3</v>
      </c>
      <c r="U4058" s="164">
        <f>IFERROR(IF(VLOOKUP($C4058,'MSCI Database'!$C:$R,8, FALSE)="","",VLOOKUP($C4058,'MSCI Database'!$C:$R,8, FALSE)),"")</f>
        <v>2.4</v>
      </c>
      <c r="V4058" s="175">
        <f>IFERROR(IF(VLOOKUP($C4058,'MSCI Database'!$C:$R,9, FALSE)="","",VLOOKUP($C4058,'MSCI Database'!$C:$R,9, FALSE)),"")</f>
        <v>2.7</v>
      </c>
      <c r="W4058" s="165">
        <f t="shared" ca="1" si="157"/>
        <v>0</v>
      </c>
      <c r="X4058" s="236">
        <f>IFERROR(IF(VLOOKUP($C4058,'MSCI Database'!$C:$R,10, FALSE)="","",VLOOKUP($C4058,'MSCI Database'!$C:$R,10, FALSE)),"")</f>
        <v>252075</v>
      </c>
      <c r="Y4058" s="133" t="str">
        <f>IFERROR(IF(VLOOKUP($C4058,'MSCI Database'!$C:$R,11, FALSE)="","",VLOOKUP($C4058,'MSCI Database'!$C:$R,11, FALSE)),"")</f>
        <v>2019</v>
      </c>
      <c r="Z4058" s="133" t="str">
        <f>IFERROR(IF(VLOOKUP($C4058,'MSCI Database'!$C:$R,12, FALSE)="","",VLOOKUP($C4058,'MSCI Database'!$C:$R,12, FALSE)),"")</f>
        <v>E.Segmt-Moderate</v>
      </c>
      <c r="AA4058" s="202" t="str">
        <f>IFERROR(IF(VLOOKUP($C4058,'MSCI Database'!$C:$R,13, FALSE)="","",VLOOKUP($C4058,'MSCI Database'!$C:$R,13, FALSE)),"")</f>
        <v>Limited perceived efforts to address key ESG risks</v>
      </c>
    </row>
    <row r="4059" spans="1:27" s="130" customFormat="1" ht="15" hidden="1" customHeight="1" outlineLevel="1">
      <c r="A4059" s="130" t="s">
        <v>6923</v>
      </c>
      <c r="B4059" s="130" t="s">
        <v>6924</v>
      </c>
      <c r="C4059" s="130" t="s">
        <v>6925</v>
      </c>
      <c r="D4059" s="130" t="s">
        <v>12128</v>
      </c>
      <c r="E4059" s="130" t="s">
        <v>18673</v>
      </c>
      <c r="F4059" s="215">
        <v>9.0121476703566059E-2</v>
      </c>
      <c r="G4059" s="132" t="str">
        <f ca="1">IFERROR(_xll.BQL($A4059, "cur_mkt_cap(currency=EUR)")/1000000, " ")</f>
        <v xml:space="preserve"> </v>
      </c>
      <c r="M4059" s="308"/>
      <c r="N4059" s="215">
        <f t="shared" si="156"/>
        <v>9.5694977984367967E-4</v>
      </c>
      <c r="O4059" s="172" t="str">
        <f>IFERROR(IF(VLOOKUP($C4059,'MSCI Database'!$C:$R,2, FALSE)="","",VLOOKUP($C4059,'MSCI Database'!$C:$R,2, FALSE)),"")</f>
        <v>Electrical Equipment</v>
      </c>
      <c r="P4059" s="186" t="str">
        <f>IFERROR(IF(VLOOKUP($C4059,'MSCI Database'!$C:$R,3, FALSE)="","",VLOOKUP($C4059,'MSCI Database'!$C:$R,3, FALSE)),"")</f>
        <v>BBB</v>
      </c>
      <c r="Q4059" s="164" t="str">
        <f>IFERROR(IF(VLOOKUP($C4059,'MSCI Database'!$C:$R,4, FALSE)="","",VLOOKUP($C4059,'MSCI Database'!$C:$R,4, FALSE)),"")</f>
        <v>1</v>
      </c>
      <c r="R4059" s="164">
        <f>IFERROR(IF(VLOOKUP($C4059,'MSCI Database'!$C:$R,5, FALSE)="","",VLOOKUP($C4059,'MSCI Database'!$C:$R,5, FALSE)),"")</f>
        <v>5.6</v>
      </c>
      <c r="S4059" s="164">
        <f>IFERROR(IF(VLOOKUP($C4059,'MSCI Database'!$C:$R,6, FALSE)="","",VLOOKUP($C4059,'MSCI Database'!$C:$R,6, FALSE)),"")</f>
        <v>5.8</v>
      </c>
      <c r="T4059" s="211">
        <f>IFERROR(IF(VLOOKUP($C4059,'MSCI Database'!$C:$R,7, FALSE)="","",VLOOKUP($C4059,'MSCI Database'!$C:$R,7, FALSE)),"")</f>
        <v>5.4</v>
      </c>
      <c r="U4059" s="164">
        <f>IFERROR(IF(VLOOKUP($C4059,'MSCI Database'!$C:$R,8, FALSE)="","",VLOOKUP($C4059,'MSCI Database'!$C:$R,8, FALSE)),"")</f>
        <v>4.5999999999999996</v>
      </c>
      <c r="V4059" s="175">
        <f>IFERROR(IF(VLOOKUP($C4059,'MSCI Database'!$C:$R,9, FALSE)="","",VLOOKUP($C4059,'MSCI Database'!$C:$R,9, FALSE)),"")</f>
        <v>5.2</v>
      </c>
      <c r="W4059" s="165">
        <f t="shared" ca="1" si="157"/>
        <v>0</v>
      </c>
      <c r="X4059" s="236">
        <f>IFERROR(IF(VLOOKUP($C4059,'MSCI Database'!$C:$R,10, FALSE)="","",VLOOKUP($C4059,'MSCI Database'!$C:$R,10, FALSE)),"")</f>
        <v>851297</v>
      </c>
      <c r="Y4059" s="133" t="str">
        <f>IFERROR(IF(VLOOKUP($C4059,'MSCI Database'!$C:$R,11, FALSE)="","",VLOOKUP($C4059,'MSCI Database'!$C:$R,11, FALSE)),"")</f>
        <v>2019</v>
      </c>
      <c r="Z4059" s="133" t="str">
        <f>IFERROR(IF(VLOOKUP($C4059,'MSCI Database'!$C:$R,12, FALSE)="","",VLOOKUP($C4059,'MSCI Database'!$C:$R,12, FALSE)),"")</f>
        <v>Reported</v>
      </c>
      <c r="AA4059" s="202" t="str">
        <f>IFERROR(IF(VLOOKUP($C4059,'MSCI Database'!$C:$R,13, FALSE)="","",VLOOKUP($C4059,'MSCI Database'!$C:$R,13, FALSE)),"")</f>
        <v>Transformation of core business drive initiatives centered on labor management and energy-efficiency</v>
      </c>
    </row>
    <row r="4060" spans="1:27" s="130" customFormat="1" ht="15" hidden="1" customHeight="1" outlineLevel="1">
      <c r="A4060" s="130" t="s">
        <v>7248</v>
      </c>
      <c r="B4060" s="130" t="s">
        <v>7249</v>
      </c>
      <c r="C4060" s="130" t="s">
        <v>7250</v>
      </c>
      <c r="D4060" s="130" t="s">
        <v>12128</v>
      </c>
      <c r="E4060" s="130" t="s">
        <v>12133</v>
      </c>
      <c r="F4060" s="215">
        <v>9.0072877348262428E-2</v>
      </c>
      <c r="G4060" s="132" t="str">
        <f ca="1">IFERROR(_xll.BQL($A4060, "cur_mkt_cap(currency=EUR)")/1000000, " ")</f>
        <v xml:space="preserve"> </v>
      </c>
      <c r="M4060" s="308"/>
      <c r="N4060" s="215">
        <f t="shared" si="156"/>
        <v>9.5643373035071222E-4</v>
      </c>
      <c r="O4060" s="172" t="str">
        <f>IFERROR(IF(VLOOKUP($C4060,'MSCI Database'!$C:$R,2, FALSE)="","",VLOOKUP($C4060,'MSCI Database'!$C:$R,2, FALSE)),"")</f>
        <v>Health Care Equipment &amp; Supplies</v>
      </c>
      <c r="P4060" s="186" t="str">
        <f>IFERROR(IF(VLOOKUP($C4060,'MSCI Database'!$C:$R,3, FALSE)="","",VLOOKUP($C4060,'MSCI Database'!$C:$R,3, FALSE)),"")</f>
        <v>A</v>
      </c>
      <c r="Q4060" s="164" t="str">
        <f>IFERROR(IF(VLOOKUP($C4060,'MSCI Database'!$C:$R,4, FALSE)="","",VLOOKUP($C4060,'MSCI Database'!$C:$R,4, FALSE)),"")</f>
        <v>2</v>
      </c>
      <c r="R4060" s="164">
        <f>IFERROR(IF(VLOOKUP($C4060,'MSCI Database'!$C:$R,5, FALSE)="","",VLOOKUP($C4060,'MSCI Database'!$C:$R,5, FALSE)),"")</f>
        <v>7</v>
      </c>
      <c r="S4060" s="164">
        <f>IFERROR(IF(VLOOKUP($C4060,'MSCI Database'!$C:$R,6, FALSE)="","",VLOOKUP($C4060,'MSCI Database'!$C:$R,6, FALSE)),"")</f>
        <v>10</v>
      </c>
      <c r="T4060" s="211">
        <f>IFERROR(IF(VLOOKUP($C4060,'MSCI Database'!$C:$R,7, FALSE)="","",VLOOKUP($C4060,'MSCI Database'!$C:$R,7, FALSE)),"")</f>
        <v>4.5999999999999996</v>
      </c>
      <c r="U4060" s="164">
        <f>IFERROR(IF(VLOOKUP($C4060,'MSCI Database'!$C:$R,8, FALSE)="","",VLOOKUP($C4060,'MSCI Database'!$C:$R,8, FALSE)),"")</f>
        <v>5.9</v>
      </c>
      <c r="V4060" s="175">
        <f>IFERROR(IF(VLOOKUP($C4060,'MSCI Database'!$C:$R,9, FALSE)="","",VLOOKUP($C4060,'MSCI Database'!$C:$R,9, FALSE)),"")</f>
        <v>5.6</v>
      </c>
      <c r="W4060" s="165">
        <f t="shared" ca="1" si="157"/>
        <v>0</v>
      </c>
      <c r="X4060" s="236">
        <f>IFERROR(IF(VLOOKUP($C4060,'MSCI Database'!$C:$R,10, FALSE)="","",VLOOKUP($C4060,'MSCI Database'!$C:$R,10, FALSE)),"")</f>
        <v>42054</v>
      </c>
      <c r="Y4060" s="133" t="str">
        <f>IFERROR(IF(VLOOKUP($C4060,'MSCI Database'!$C:$R,11, FALSE)="","",VLOOKUP($C4060,'MSCI Database'!$C:$R,11, FALSE)),"")</f>
        <v>2019</v>
      </c>
      <c r="Z4060" s="133" t="str">
        <f>IFERROR(IF(VLOOKUP($C4060,'MSCI Database'!$C:$R,12, FALSE)="","",VLOOKUP($C4060,'MSCI Database'!$C:$R,12, FALSE)),"")</f>
        <v>Reported</v>
      </c>
      <c r="AA4060" s="202" t="str">
        <f>IFERROR(IF(VLOOKUP($C4060,'MSCI Database'!$C:$R,13, FALSE)="","",VLOOKUP($C4060,'MSCI Database'!$C:$R,13, FALSE)),"")</f>
        <v>Improved ESG integration efforts drive upgrade</v>
      </c>
    </row>
    <row r="4061" spans="1:27" s="130" customFormat="1" ht="15" hidden="1" customHeight="1" outlineLevel="1">
      <c r="A4061" s="130" t="s">
        <v>2836</v>
      </c>
      <c r="B4061" s="130" t="s">
        <v>2837</v>
      </c>
      <c r="C4061" s="130" t="s">
        <v>2838</v>
      </c>
      <c r="D4061" s="130" t="s">
        <v>18678</v>
      </c>
      <c r="E4061" s="130" t="s">
        <v>18673</v>
      </c>
      <c r="F4061" s="215">
        <v>1.152944709624976E-2</v>
      </c>
      <c r="G4061" s="132" t="str">
        <f ca="1">IFERROR(_xll.BQL($A4061, "cur_mkt_cap(currency=EUR)")/1000000, " ")</f>
        <v xml:space="preserve"> </v>
      </c>
      <c r="M4061" s="308"/>
      <c r="N4061" s="215">
        <f t="shared" si="156"/>
        <v>1.2242477890998633E-4</v>
      </c>
      <c r="O4061" s="172" t="str">
        <f>IFERROR(IF(VLOOKUP($C4061,'MSCI Database'!$C:$R,2, FALSE)="","",VLOOKUP($C4061,'MSCI Database'!$C:$R,2, FALSE)),"")</f>
        <v>Industrial Conglomerates</v>
      </c>
      <c r="P4061" s="186" t="str">
        <f>IFERROR(IF(VLOOKUP($C4061,'MSCI Database'!$C:$R,3, FALSE)="","",VLOOKUP($C4061,'MSCI Database'!$C:$R,3, FALSE)),"")</f>
        <v>A</v>
      </c>
      <c r="Q4061" s="164" t="str">
        <f>IFERROR(IF(VLOOKUP($C4061,'MSCI Database'!$C:$R,4, FALSE)="","",VLOOKUP($C4061,'MSCI Database'!$C:$R,4, FALSE)),"")</f>
        <v>1</v>
      </c>
      <c r="R4061" s="164">
        <f>IFERROR(IF(VLOOKUP($C4061,'MSCI Database'!$C:$R,5, FALSE)="","",VLOOKUP($C4061,'MSCI Database'!$C:$R,5, FALSE)),"")</f>
        <v>7.1</v>
      </c>
      <c r="S4061" s="164">
        <f>IFERROR(IF(VLOOKUP($C4061,'MSCI Database'!$C:$R,6, FALSE)="","",VLOOKUP($C4061,'MSCI Database'!$C:$R,6, FALSE)),"")</f>
        <v>3.4</v>
      </c>
      <c r="T4061" s="211">
        <f>IFERROR(IF(VLOOKUP($C4061,'MSCI Database'!$C:$R,7, FALSE)="","",VLOOKUP($C4061,'MSCI Database'!$C:$R,7, FALSE)),"")</f>
        <v>4.9000000000000004</v>
      </c>
      <c r="U4061" s="164">
        <f>IFERROR(IF(VLOOKUP($C4061,'MSCI Database'!$C:$R,8, FALSE)="","",VLOOKUP($C4061,'MSCI Database'!$C:$R,8, FALSE)),"")</f>
        <v>5.0999999999999996</v>
      </c>
      <c r="V4061" s="175">
        <f>IFERROR(IF(VLOOKUP($C4061,'MSCI Database'!$C:$R,9, FALSE)="","",VLOOKUP($C4061,'MSCI Database'!$C:$R,9, FALSE)),"")</f>
        <v>4.8</v>
      </c>
      <c r="W4061" s="165">
        <f t="shared" ca="1" si="157"/>
        <v>0</v>
      </c>
      <c r="X4061" s="236">
        <f>IFERROR(IF(VLOOKUP($C4061,'MSCI Database'!$C:$R,10, FALSE)="","",VLOOKUP($C4061,'MSCI Database'!$C:$R,10, FALSE)),"")</f>
        <v>547492</v>
      </c>
      <c r="Y4061" s="133" t="str">
        <f>IFERROR(IF(VLOOKUP($C4061,'MSCI Database'!$C:$R,11, FALSE)="","",VLOOKUP($C4061,'MSCI Database'!$C:$R,11, FALSE)),"")</f>
        <v>2019</v>
      </c>
      <c r="Z4061" s="133" t="str">
        <f>IFERROR(IF(VLOOKUP($C4061,'MSCI Database'!$C:$R,12, FALSE)="","",VLOOKUP($C4061,'MSCI Database'!$C:$R,12, FALSE)),"")</f>
        <v>E.CSI</v>
      </c>
      <c r="AA4061" s="202" t="str">
        <f>IFERROR(IF(VLOOKUP($C4061,'MSCI Database'!$C:$R,13, FALSE)="","",VLOOKUP($C4061,'MSCI Database'!$C:$R,13, FALSE)),"")</f>
        <v>Enhancements in responsible investment management and anti-corruption policies</v>
      </c>
    </row>
    <row r="4062" spans="1:27" s="130" customFormat="1" ht="15" hidden="1" customHeight="1" outlineLevel="1">
      <c r="A4062" s="130" t="s">
        <v>1136</v>
      </c>
      <c r="B4062" s="130" t="s">
        <v>1137</v>
      </c>
      <c r="C4062" s="130" t="s">
        <v>1138</v>
      </c>
      <c r="D4062" s="130" t="s">
        <v>12135</v>
      </c>
      <c r="E4062" s="130" t="s">
        <v>18707</v>
      </c>
      <c r="F4062" s="215">
        <v>7.155121042224051E-2</v>
      </c>
      <c r="G4062" s="132" t="str">
        <f ca="1">IFERROR(_xll.BQL($A4062, "cur_mkt_cap(currency=EUR)")/1000000, " ")</f>
        <v xml:space="preserve"> </v>
      </c>
      <c r="M4062" s="308"/>
      <c r="N4062" s="215">
        <f t="shared" si="156"/>
        <v>7.5976246246309569E-4</v>
      </c>
      <c r="O4062" s="172" t="str">
        <f>IFERROR(IF(VLOOKUP($C4062,'MSCI Database'!$C:$R,2, FALSE)="","",VLOOKUP($C4062,'MSCI Database'!$C:$R,2, FALSE)),"")</f>
        <v>Oil &amp; Gas Refining, Marketing, Transportation &amp; Storage</v>
      </c>
      <c r="P4062" s="186" t="str">
        <f>IFERROR(IF(VLOOKUP($C4062,'MSCI Database'!$C:$R,3, FALSE)="","",VLOOKUP($C4062,'MSCI Database'!$C:$R,3, FALSE)),"")</f>
        <v>BBB</v>
      </c>
      <c r="Q4062" s="164" t="str">
        <f>IFERROR(IF(VLOOKUP($C4062,'MSCI Database'!$C:$R,4, FALSE)="","",VLOOKUP($C4062,'MSCI Database'!$C:$R,4, FALSE)),"")</f>
        <v>0</v>
      </c>
      <c r="R4062" s="164">
        <f>IFERROR(IF(VLOOKUP($C4062,'MSCI Database'!$C:$R,5, FALSE)="","",VLOOKUP($C4062,'MSCI Database'!$C:$R,5, FALSE)),"")</f>
        <v>5.3</v>
      </c>
      <c r="S4062" s="164">
        <f>IFERROR(IF(VLOOKUP($C4062,'MSCI Database'!$C:$R,6, FALSE)="","",VLOOKUP($C4062,'MSCI Database'!$C:$R,6, FALSE)),"")</f>
        <v>4.4000000000000004</v>
      </c>
      <c r="T4062" s="211">
        <f>IFERROR(IF(VLOOKUP($C4062,'MSCI Database'!$C:$R,7, FALSE)="","",VLOOKUP($C4062,'MSCI Database'!$C:$R,7, FALSE)),"")</f>
        <v>4</v>
      </c>
      <c r="U4062" s="164">
        <f>IFERROR(IF(VLOOKUP($C4062,'MSCI Database'!$C:$R,8, FALSE)="","",VLOOKUP($C4062,'MSCI Database'!$C:$R,8, FALSE)),"")</f>
        <v>6.1</v>
      </c>
      <c r="V4062" s="175">
        <f>IFERROR(IF(VLOOKUP($C4062,'MSCI Database'!$C:$R,9, FALSE)="","",VLOOKUP($C4062,'MSCI Database'!$C:$R,9, FALSE)),"")</f>
        <v>4.8</v>
      </c>
      <c r="W4062" s="165">
        <f t="shared" ca="1" si="157"/>
        <v>0</v>
      </c>
      <c r="X4062" s="236">
        <f>IFERROR(IF(VLOOKUP($C4062,'MSCI Database'!$C:$R,10, FALSE)="","",VLOOKUP($C4062,'MSCI Database'!$C:$R,10, FALSE)),"")</f>
        <v>16437892</v>
      </c>
      <c r="Y4062" s="133" t="str">
        <f>IFERROR(IF(VLOOKUP($C4062,'MSCI Database'!$C:$R,11, FALSE)="","",VLOOKUP($C4062,'MSCI Database'!$C:$R,11, FALSE)),"")</f>
        <v>2019</v>
      </c>
      <c r="Z4062" s="133" t="str">
        <f>IFERROR(IF(VLOOKUP($C4062,'MSCI Database'!$C:$R,12, FALSE)="","",VLOOKUP($C4062,'MSCI Database'!$C:$R,12, FALSE)),"")</f>
        <v>Reported</v>
      </c>
      <c r="AA4062" s="202" t="str">
        <f>IFERROR(IF(VLOOKUP($C4062,'MSCI Database'!$C:$R,13, FALSE)="","",VLOOKUP($C4062,'MSCI Database'!$C:$R,13, FALSE)),"")</f>
        <v>Overall governance performance appears strong, but community opposition remains a challenge</v>
      </c>
    </row>
    <row r="4063" spans="1:27" s="130" customFormat="1" ht="15" hidden="1" customHeight="1" outlineLevel="1">
      <c r="A4063" s="130" t="s">
        <v>8257</v>
      </c>
      <c r="B4063" s="130" t="s">
        <v>8258</v>
      </c>
      <c r="C4063" s="130" t="s">
        <v>8259</v>
      </c>
      <c r="D4063" s="130" t="s">
        <v>12128</v>
      </c>
      <c r="E4063" s="130" t="s">
        <v>12133</v>
      </c>
      <c r="F4063" s="215">
        <v>8.9492130841447096E-2</v>
      </c>
      <c r="G4063" s="132" t="str">
        <f ca="1">IFERROR(_xll.BQL($A4063, "cur_mkt_cap(currency=EUR)")/1000000, " ")</f>
        <v xml:space="preserve"> </v>
      </c>
      <c r="M4063" s="308"/>
      <c r="N4063" s="215">
        <f t="shared" si="156"/>
        <v>9.5026710656502002E-4</v>
      </c>
      <c r="O4063" s="172" t="str">
        <f>IFERROR(IF(VLOOKUP($C4063,'MSCI Database'!$C:$R,2, FALSE)="","",VLOOKUP($C4063,'MSCI Database'!$C:$R,2, FALSE)),"")</f>
        <v>Biotechnology</v>
      </c>
      <c r="P4063" s="186" t="str">
        <f>IFERROR(IF(VLOOKUP($C4063,'MSCI Database'!$C:$R,3, FALSE)="","",VLOOKUP($C4063,'MSCI Database'!$C:$R,3, FALSE)),"")</f>
        <v>AA</v>
      </c>
      <c r="Q4063" s="164" t="str">
        <f>IFERROR(IF(VLOOKUP($C4063,'MSCI Database'!$C:$R,4, FALSE)="","",VLOOKUP($C4063,'MSCI Database'!$C:$R,4, FALSE)),"")</f>
        <v>0</v>
      </c>
      <c r="R4063" s="164">
        <f>IFERROR(IF(VLOOKUP($C4063,'MSCI Database'!$C:$R,5, FALSE)="","",VLOOKUP($C4063,'MSCI Database'!$C:$R,5, FALSE)),"")</f>
        <v>7.6</v>
      </c>
      <c r="S4063" s="164">
        <f>IFERROR(IF(VLOOKUP($C4063,'MSCI Database'!$C:$R,6, FALSE)="","",VLOOKUP($C4063,'MSCI Database'!$C:$R,6, FALSE)),"")</f>
        <v>5.3</v>
      </c>
      <c r="T4063" s="211">
        <f>IFERROR(IF(VLOOKUP($C4063,'MSCI Database'!$C:$R,7, FALSE)="","",VLOOKUP($C4063,'MSCI Database'!$C:$R,7, FALSE)),"")</f>
        <v>5.4</v>
      </c>
      <c r="U4063" s="164">
        <f>IFERROR(IF(VLOOKUP($C4063,'MSCI Database'!$C:$R,8, FALSE)="","",VLOOKUP($C4063,'MSCI Database'!$C:$R,8, FALSE)),"")</f>
        <v>5.9</v>
      </c>
      <c r="V4063" s="175">
        <f>IFERROR(IF(VLOOKUP($C4063,'MSCI Database'!$C:$R,9, FALSE)="","",VLOOKUP($C4063,'MSCI Database'!$C:$R,9, FALSE)),"")</f>
        <v>5.6</v>
      </c>
      <c r="W4063" s="165">
        <f t="shared" ca="1" si="157"/>
        <v>0</v>
      </c>
      <c r="X4063" s="236">
        <f>IFERROR(IF(VLOOKUP($C4063,'MSCI Database'!$C:$R,10, FALSE)="","",VLOOKUP($C4063,'MSCI Database'!$C:$R,10, FALSE)),"")</f>
        <v>91602</v>
      </c>
      <c r="Y4063" s="133" t="str">
        <f>IFERROR(IF(VLOOKUP($C4063,'MSCI Database'!$C:$R,11, FALSE)="","",VLOOKUP($C4063,'MSCI Database'!$C:$R,11, FALSE)),"")</f>
        <v>2019</v>
      </c>
      <c r="Z4063" s="133" t="str">
        <f>IFERROR(IF(VLOOKUP($C4063,'MSCI Database'!$C:$R,12, FALSE)="","",VLOOKUP($C4063,'MSCI Database'!$C:$R,12, FALSE)),"")</f>
        <v>E.Segmt-Moderately High</v>
      </c>
      <c r="AA4063" s="202" t="str">
        <f>IFERROR(IF(VLOOKUP($C4063,'MSCI Database'!$C:$R,13, FALSE)="","",VLOOKUP($C4063,'MSCI Database'!$C:$R,13, FALSE)),"")</f>
        <v>Industry-leading talent management and anti-corruption programs</v>
      </c>
    </row>
    <row r="4064" spans="1:27" s="130" customFormat="1" ht="15" hidden="1" customHeight="1" outlineLevel="1">
      <c r="A4064" s="130" t="s">
        <v>4867</v>
      </c>
      <c r="B4064" s="130" t="s">
        <v>4868</v>
      </c>
      <c r="C4064" s="130" t="s">
        <v>4869</v>
      </c>
      <c r="D4064" s="130" t="s">
        <v>18678</v>
      </c>
      <c r="E4064" s="130" t="s">
        <v>18689</v>
      </c>
      <c r="F4064" s="215">
        <v>1.149046049404957E-2</v>
      </c>
      <c r="G4064" s="132" t="str">
        <f ca="1">IFERROR(_xll.BQL($A4064, "cur_mkt_cap(currency=EUR)")/1000000, " ")</f>
        <v xml:space="preserve"> </v>
      </c>
      <c r="M4064" s="308"/>
      <c r="N4064" s="215">
        <f t="shared" si="156"/>
        <v>1.2201080188966917E-4</v>
      </c>
      <c r="O4064" s="172" t="str">
        <f>IFERROR(IF(VLOOKUP($C4064,'MSCI Database'!$C:$R,2, FALSE)="","",VLOOKUP($C4064,'MSCI Database'!$C:$R,2, FALSE)),"")</f>
        <v>Software &amp; Services</v>
      </c>
      <c r="P4064" s="186" t="str">
        <f>IFERROR(IF(VLOOKUP($C4064,'MSCI Database'!$C:$R,3, FALSE)="","",VLOOKUP($C4064,'MSCI Database'!$C:$R,3, FALSE)),"")</f>
        <v>BBB</v>
      </c>
      <c r="Q4064" s="164" t="str">
        <f>IFERROR(IF(VLOOKUP($C4064,'MSCI Database'!$C:$R,4, FALSE)="","",VLOOKUP($C4064,'MSCI Database'!$C:$R,4, FALSE)),"")</f>
        <v>1</v>
      </c>
      <c r="R4064" s="164">
        <f>IFERROR(IF(VLOOKUP($C4064,'MSCI Database'!$C:$R,5, FALSE)="","",VLOOKUP($C4064,'MSCI Database'!$C:$R,5, FALSE)),"")</f>
        <v>4.4000000000000004</v>
      </c>
      <c r="S4064" s="164">
        <f>IFERROR(IF(VLOOKUP($C4064,'MSCI Database'!$C:$R,6, FALSE)="","",VLOOKUP($C4064,'MSCI Database'!$C:$R,6, FALSE)),"")</f>
        <v>5.5</v>
      </c>
      <c r="T4064" s="211">
        <f>IFERROR(IF(VLOOKUP($C4064,'MSCI Database'!$C:$R,7, FALSE)="","",VLOOKUP($C4064,'MSCI Database'!$C:$R,7, FALSE)),"")</f>
        <v>4.4000000000000004</v>
      </c>
      <c r="U4064" s="164">
        <f>IFERROR(IF(VLOOKUP($C4064,'MSCI Database'!$C:$R,8, FALSE)="","",VLOOKUP($C4064,'MSCI Database'!$C:$R,8, FALSE)),"")</f>
        <v>2.4</v>
      </c>
      <c r="V4064" s="175">
        <f>IFERROR(IF(VLOOKUP($C4064,'MSCI Database'!$C:$R,9, FALSE)="","",VLOOKUP($C4064,'MSCI Database'!$C:$R,9, FALSE)),"")</f>
        <v>3.8</v>
      </c>
      <c r="W4064" s="165">
        <f t="shared" ca="1" si="157"/>
        <v>0</v>
      </c>
      <c r="X4064" s="236">
        <f>IFERROR(IF(VLOOKUP($C4064,'MSCI Database'!$C:$R,10, FALSE)="","",VLOOKUP($C4064,'MSCI Database'!$C:$R,10, FALSE)),"")</f>
        <v>9936</v>
      </c>
      <c r="Y4064" s="133" t="str">
        <f>IFERROR(IF(VLOOKUP($C4064,'MSCI Database'!$C:$R,11, FALSE)="","",VLOOKUP($C4064,'MSCI Database'!$C:$R,11, FALSE)),"")</f>
        <v>2019</v>
      </c>
      <c r="Z4064" s="133" t="str">
        <f>IFERROR(IF(VLOOKUP($C4064,'MSCI Database'!$C:$R,12, FALSE)="","",VLOOKUP($C4064,'MSCI Database'!$C:$R,12, FALSE)),"")</f>
        <v>Reported</v>
      </c>
      <c r="AA4064" s="202" t="str">
        <f>IFERROR(IF(VLOOKUP($C4064,'MSCI Database'!$C:$R,13, FALSE)="","",VLOOKUP($C4064,'MSCI Database'!$C:$R,13, FALSE)),"")</f>
        <v>Enhanced privacy and data protection measures drive upgrade</v>
      </c>
    </row>
    <row r="4065" spans="1:27" s="130" customFormat="1" ht="15" hidden="1" customHeight="1" outlineLevel="1">
      <c r="A4065" s="130" t="s">
        <v>254</v>
      </c>
      <c r="B4065" s="130" t="s">
        <v>255</v>
      </c>
      <c r="C4065" s="130" t="s">
        <v>256</v>
      </c>
      <c r="D4065" s="130" t="s">
        <v>12128</v>
      </c>
      <c r="E4065" s="130" t="s">
        <v>18673</v>
      </c>
      <c r="F4065" s="215">
        <v>8.8982478460965866E-2</v>
      </c>
      <c r="G4065" s="132" t="str">
        <f ca="1">IFERROR(_xll.BQL($A4065, "cur_mkt_cap(currency=EUR)")/1000000, " ")</f>
        <v xml:space="preserve"> </v>
      </c>
      <c r="M4065" s="308"/>
      <c r="N4065" s="215">
        <f t="shared" si="156"/>
        <v>9.4485539172037161E-4</v>
      </c>
      <c r="O4065" s="172" t="str">
        <f>IFERROR(IF(VLOOKUP($C4065,'MSCI Database'!$C:$R,2, FALSE)="","",VLOOKUP($C4065,'MSCI Database'!$C:$R,2, FALSE)),"")</f>
        <v>Commercial Services &amp; Supplies</v>
      </c>
      <c r="P4065" s="186" t="str">
        <f>IFERROR(IF(VLOOKUP($C4065,'MSCI Database'!$C:$R,3, FALSE)="","",VLOOKUP($C4065,'MSCI Database'!$C:$R,3, FALSE)),"")</f>
        <v>BBB</v>
      </c>
      <c r="Q4065" s="164" t="str">
        <f>IFERROR(IF(VLOOKUP($C4065,'MSCI Database'!$C:$R,4, FALSE)="","",VLOOKUP($C4065,'MSCI Database'!$C:$R,4, FALSE)),"")</f>
        <v>0</v>
      </c>
      <c r="R4065" s="164">
        <f>IFERROR(IF(VLOOKUP($C4065,'MSCI Database'!$C:$R,5, FALSE)="","",VLOOKUP($C4065,'MSCI Database'!$C:$R,5, FALSE)),"")</f>
        <v>5.5</v>
      </c>
      <c r="S4065" s="164">
        <f>IFERROR(IF(VLOOKUP($C4065,'MSCI Database'!$C:$R,6, FALSE)="","",VLOOKUP($C4065,'MSCI Database'!$C:$R,6, FALSE)),"")</f>
        <v>6.2</v>
      </c>
      <c r="T4065" s="211">
        <f>IFERROR(IF(VLOOKUP($C4065,'MSCI Database'!$C:$R,7, FALSE)="","",VLOOKUP($C4065,'MSCI Database'!$C:$R,7, FALSE)),"")</f>
        <v>5.3</v>
      </c>
      <c r="U4065" s="164">
        <f>IFERROR(IF(VLOOKUP($C4065,'MSCI Database'!$C:$R,8, FALSE)="","",VLOOKUP($C4065,'MSCI Database'!$C:$R,8, FALSE)),"")</f>
        <v>5.0999999999999996</v>
      </c>
      <c r="V4065" s="175">
        <f>IFERROR(IF(VLOOKUP($C4065,'MSCI Database'!$C:$R,9, FALSE)="","",VLOOKUP($C4065,'MSCI Database'!$C:$R,9, FALSE)),"")</f>
        <v>5.6</v>
      </c>
      <c r="W4065" s="165">
        <f t="shared" ca="1" si="157"/>
        <v>0</v>
      </c>
      <c r="X4065" s="236">
        <f>IFERROR(IF(VLOOKUP($C4065,'MSCI Database'!$C:$R,10, FALSE)="","",VLOOKUP($C4065,'MSCI Database'!$C:$R,10, FALSE)),"")</f>
        <v>15862973</v>
      </c>
      <c r="Y4065" s="133" t="str">
        <f>IFERROR(IF(VLOOKUP($C4065,'MSCI Database'!$C:$R,11, FALSE)="","",VLOOKUP($C4065,'MSCI Database'!$C:$R,11, FALSE)),"")</f>
        <v>2019</v>
      </c>
      <c r="Z4065" s="133" t="str">
        <f>IFERROR(IF(VLOOKUP($C4065,'MSCI Database'!$C:$R,12, FALSE)="","",VLOOKUP($C4065,'MSCI Database'!$C:$R,12, FALSE)),"")</f>
        <v>Reported</v>
      </c>
      <c r="AA4065" s="202" t="str">
        <f>IFERROR(IF(VLOOKUP($C4065,'MSCI Database'!$C:$R,13, FALSE)="","",VLOOKUP($C4065,'MSCI Database'!$C:$R,13, FALSE)),"")</f>
        <v>Sustained efforts toward waste management; health and safety risk persist</v>
      </c>
    </row>
    <row r="4066" spans="1:27" s="130" customFormat="1" ht="15" hidden="1" customHeight="1" outlineLevel="1">
      <c r="A4066" s="130" t="s">
        <v>6517</v>
      </c>
      <c r="B4066" s="130" t="s">
        <v>6518</v>
      </c>
      <c r="C4066" s="130" t="s">
        <v>6519</v>
      </c>
      <c r="D4066" s="130" t="s">
        <v>12128</v>
      </c>
      <c r="E4066" s="130" t="s">
        <v>12133</v>
      </c>
      <c r="F4066" s="215">
        <v>8.8240194359486698E-2</v>
      </c>
      <c r="G4066" s="132" t="str">
        <f ca="1">IFERROR(_xll.BQL($A4066, "cur_mkt_cap(currency=EUR)")/1000000, " ")</f>
        <v xml:space="preserve"> </v>
      </c>
      <c r="M4066" s="308"/>
      <c r="N4066" s="215">
        <f t="shared" si="156"/>
        <v>9.3697349016400434E-4</v>
      </c>
      <c r="O4066" s="172" t="str">
        <f>IFERROR(IF(VLOOKUP($C4066,'MSCI Database'!$C:$R,2, FALSE)="","",VLOOKUP($C4066,'MSCI Database'!$C:$R,2, FALSE)),"")</f>
        <v>Health Care Equipment &amp; Supplies</v>
      </c>
      <c r="P4066" s="186" t="str">
        <f>IFERROR(IF(VLOOKUP($C4066,'MSCI Database'!$C:$R,3, FALSE)="","",VLOOKUP($C4066,'MSCI Database'!$C:$R,3, FALSE)),"")</f>
        <v>BB</v>
      </c>
      <c r="Q4066" s="164" t="str">
        <f>IFERROR(IF(VLOOKUP($C4066,'MSCI Database'!$C:$R,4, FALSE)="","",VLOOKUP($C4066,'MSCI Database'!$C:$R,4, FALSE)),"")</f>
        <v>1</v>
      </c>
      <c r="R4066" s="164">
        <f>IFERROR(IF(VLOOKUP($C4066,'MSCI Database'!$C:$R,5, FALSE)="","",VLOOKUP($C4066,'MSCI Database'!$C:$R,5, FALSE)),"")</f>
        <v>3.3</v>
      </c>
      <c r="S4066" s="164">
        <f>IFERROR(IF(VLOOKUP($C4066,'MSCI Database'!$C:$R,6, FALSE)="","",VLOOKUP($C4066,'MSCI Database'!$C:$R,6, FALSE)),"")</f>
        <v>10</v>
      </c>
      <c r="T4066" s="211">
        <f>IFERROR(IF(VLOOKUP($C4066,'MSCI Database'!$C:$R,7, FALSE)="","",VLOOKUP($C4066,'MSCI Database'!$C:$R,7, FALSE)),"")</f>
        <v>3.8</v>
      </c>
      <c r="U4066" s="164">
        <f>IFERROR(IF(VLOOKUP($C4066,'MSCI Database'!$C:$R,8, FALSE)="","",VLOOKUP($C4066,'MSCI Database'!$C:$R,8, FALSE)),"")</f>
        <v>3.8</v>
      </c>
      <c r="V4066" s="175">
        <f>IFERROR(IF(VLOOKUP($C4066,'MSCI Database'!$C:$R,9, FALSE)="","",VLOOKUP($C4066,'MSCI Database'!$C:$R,9, FALSE)),"")</f>
        <v>4.0999999999999996</v>
      </c>
      <c r="W4066" s="165">
        <f t="shared" ca="1" si="157"/>
        <v>0</v>
      </c>
      <c r="X4066" s="236">
        <f>IFERROR(IF(VLOOKUP($C4066,'MSCI Database'!$C:$R,10, FALSE)="","",VLOOKUP($C4066,'MSCI Database'!$C:$R,10, FALSE)),"")</f>
        <v>124124</v>
      </c>
      <c r="Y4066" s="133" t="str">
        <f>IFERROR(IF(VLOOKUP($C4066,'MSCI Database'!$C:$R,11, FALSE)="","",VLOOKUP($C4066,'MSCI Database'!$C:$R,11, FALSE)),"")</f>
        <v>2019</v>
      </c>
      <c r="Z4066" s="133" t="str">
        <f>IFERROR(IF(VLOOKUP($C4066,'MSCI Database'!$C:$R,12, FALSE)="","",VLOOKUP($C4066,'MSCI Database'!$C:$R,12, FALSE)),"")</f>
        <v>Reported</v>
      </c>
      <c r="AA4066" s="202" t="str">
        <f>IFERROR(IF(VLOOKUP($C4066,'MSCI Database'!$C:$R,13, FALSE)="","",VLOOKUP($C4066,'MSCI Database'!$C:$R,13, FALSE)),"")</f>
        <v>Enhanced human capital development initiatives drive upgrade</v>
      </c>
    </row>
    <row r="4067" spans="1:27" s="130" customFormat="1" ht="15" hidden="1" customHeight="1" outlineLevel="1">
      <c r="A4067" s="130" t="s">
        <v>7208</v>
      </c>
      <c r="B4067" s="130" t="s">
        <v>7209</v>
      </c>
      <c r="C4067" s="130" t="s">
        <v>7210</v>
      </c>
      <c r="D4067" s="130" t="s">
        <v>12128</v>
      </c>
      <c r="E4067" s="130" t="s">
        <v>12133</v>
      </c>
      <c r="F4067" s="215">
        <v>8.8168778260101804E-2</v>
      </c>
      <c r="G4067" s="132" t="str">
        <f ca="1">IFERROR(_xll.BQL($A4067, "cur_mkt_cap(currency=EUR)")/1000000, " ")</f>
        <v xml:space="preserve"> </v>
      </c>
      <c r="M4067" s="308"/>
      <c r="N4067" s="215">
        <f t="shared" si="156"/>
        <v>9.3621516237041465E-4</v>
      </c>
      <c r="O4067" s="172" t="str">
        <f>IFERROR(IF(VLOOKUP($C4067,'MSCI Database'!$C:$R,2, FALSE)="","",VLOOKUP($C4067,'MSCI Database'!$C:$R,2, FALSE)),"")</f>
        <v>Health Care Providers &amp; Services</v>
      </c>
      <c r="P4067" s="186" t="str">
        <f>IFERROR(IF(VLOOKUP($C4067,'MSCI Database'!$C:$R,3, FALSE)="","",VLOOKUP($C4067,'MSCI Database'!$C:$R,3, FALSE)),"")</f>
        <v>A</v>
      </c>
      <c r="Q4067" s="164" t="str">
        <f>IFERROR(IF(VLOOKUP($C4067,'MSCI Database'!$C:$R,4, FALSE)="","",VLOOKUP($C4067,'MSCI Database'!$C:$R,4, FALSE)),"")</f>
        <v>0</v>
      </c>
      <c r="R4067" s="164">
        <f>IFERROR(IF(VLOOKUP($C4067,'MSCI Database'!$C:$R,5, FALSE)="","",VLOOKUP($C4067,'MSCI Database'!$C:$R,5, FALSE)),"")</f>
        <v>5.8</v>
      </c>
      <c r="S4067" s="164">
        <f>IFERROR(IF(VLOOKUP($C4067,'MSCI Database'!$C:$R,6, FALSE)="","",VLOOKUP($C4067,'MSCI Database'!$C:$R,6, FALSE)),"")</f>
        <v>10</v>
      </c>
      <c r="T4067" s="211">
        <f>IFERROR(IF(VLOOKUP($C4067,'MSCI Database'!$C:$R,7, FALSE)="","",VLOOKUP($C4067,'MSCI Database'!$C:$R,7, FALSE)),"")</f>
        <v>4.5999999999999996</v>
      </c>
      <c r="U4067" s="164">
        <f>IFERROR(IF(VLOOKUP($C4067,'MSCI Database'!$C:$R,8, FALSE)="","",VLOOKUP($C4067,'MSCI Database'!$C:$R,8, FALSE)),"")</f>
        <v>6</v>
      </c>
      <c r="V4067" s="175">
        <f>IFERROR(IF(VLOOKUP($C4067,'MSCI Database'!$C:$R,9, FALSE)="","",VLOOKUP($C4067,'MSCI Database'!$C:$R,9, FALSE)),"")</f>
        <v>5.4</v>
      </c>
      <c r="W4067" s="165">
        <f t="shared" ca="1" si="157"/>
        <v>0</v>
      </c>
      <c r="X4067" s="236">
        <f>IFERROR(IF(VLOOKUP($C4067,'MSCI Database'!$C:$R,10, FALSE)="","",VLOOKUP($C4067,'MSCI Database'!$C:$R,10, FALSE)),"")</f>
        <v>85059</v>
      </c>
      <c r="Y4067" s="133" t="str">
        <f>IFERROR(IF(VLOOKUP($C4067,'MSCI Database'!$C:$R,11, FALSE)="","",VLOOKUP($C4067,'MSCI Database'!$C:$R,11, FALSE)),"")</f>
        <v>2019</v>
      </c>
      <c r="Z4067" s="133" t="str">
        <f>IFERROR(IF(VLOOKUP($C4067,'MSCI Database'!$C:$R,12, FALSE)="","",VLOOKUP($C4067,'MSCI Database'!$C:$R,12, FALSE)),"")</f>
        <v>Reported</v>
      </c>
      <c r="AA4067" s="202" t="str">
        <f>IFERROR(IF(VLOOKUP($C4067,'MSCI Database'!$C:$R,13, FALSE)="","",VLOOKUP($C4067,'MSCI Database'!$C:$R,13, FALSE)),"")</f>
        <v>Governance framework compares favorably to peers; lags in efforts to insure evolving health risks</v>
      </c>
    </row>
    <row r="4068" spans="1:27" s="130" customFormat="1" ht="15" hidden="1" customHeight="1" outlineLevel="1">
      <c r="A4068" s="130" t="s">
        <v>1803</v>
      </c>
      <c r="B4068" s="130" t="s">
        <v>1804</v>
      </c>
      <c r="C4068" s="130" t="s">
        <v>1805</v>
      </c>
      <c r="D4068" s="130" t="s">
        <v>12129</v>
      </c>
      <c r="E4068" s="130" t="s">
        <v>18690</v>
      </c>
      <c r="F4068" s="215">
        <v>0.1073951884682366</v>
      </c>
      <c r="G4068" s="132" t="str">
        <f ca="1">IFERROR(_xll.BQL($A4068, "cur_mkt_cap(currency=EUR)")/1000000, " ")</f>
        <v xml:space="preserve"> </v>
      </c>
      <c r="M4068" s="308"/>
      <c r="N4068" s="215">
        <f t="shared" si="156"/>
        <v>1.1403697067569564E-3</v>
      </c>
      <c r="O4068" s="172" t="str">
        <f>IFERROR(IF(VLOOKUP($C4068,'MSCI Database'!$C:$R,2, FALSE)="","",VLOOKUP($C4068,'MSCI Database'!$C:$R,2, FALSE)),"")</f>
        <v>Telecommunication Services</v>
      </c>
      <c r="P4068" s="186" t="str">
        <f>IFERROR(IF(VLOOKUP($C4068,'MSCI Database'!$C:$R,3, FALSE)="","",VLOOKUP($C4068,'MSCI Database'!$C:$R,3, FALSE)),"")</f>
        <v>BBB</v>
      </c>
      <c r="Q4068" s="164" t="str">
        <f>IFERROR(IF(VLOOKUP($C4068,'MSCI Database'!$C:$R,4, FALSE)="","",VLOOKUP($C4068,'MSCI Database'!$C:$R,4, FALSE)),"")</f>
        <v>0</v>
      </c>
      <c r="R4068" s="164">
        <f>IFERROR(IF(VLOOKUP($C4068,'MSCI Database'!$C:$R,5, FALSE)="","",VLOOKUP($C4068,'MSCI Database'!$C:$R,5, FALSE)),"")</f>
        <v>5.3</v>
      </c>
      <c r="S4068" s="164">
        <f>IFERROR(IF(VLOOKUP($C4068,'MSCI Database'!$C:$R,6, FALSE)="","",VLOOKUP($C4068,'MSCI Database'!$C:$R,6, FALSE)),"")</f>
        <v>10</v>
      </c>
      <c r="T4068" s="211">
        <f>IFERROR(IF(VLOOKUP($C4068,'MSCI Database'!$C:$R,7, FALSE)="","",VLOOKUP($C4068,'MSCI Database'!$C:$R,7, FALSE)),"")</f>
        <v>5.8</v>
      </c>
      <c r="U4068" s="164">
        <f>IFERROR(IF(VLOOKUP($C4068,'MSCI Database'!$C:$R,8, FALSE)="","",VLOOKUP($C4068,'MSCI Database'!$C:$R,8, FALSE)),"")</f>
        <v>3.4</v>
      </c>
      <c r="V4068" s="175">
        <f>IFERROR(IF(VLOOKUP($C4068,'MSCI Database'!$C:$R,9, FALSE)="","",VLOOKUP($C4068,'MSCI Database'!$C:$R,9, FALSE)),"")</f>
        <v>5.0999999999999996</v>
      </c>
      <c r="W4068" s="165">
        <f t="shared" ca="1" si="157"/>
        <v>0</v>
      </c>
      <c r="X4068" s="236">
        <f>IFERROR(IF(VLOOKUP($C4068,'MSCI Database'!$C:$R,10, FALSE)="","",VLOOKUP($C4068,'MSCI Database'!$C:$R,10, FALSE)),"")</f>
        <v>3697294</v>
      </c>
      <c r="Y4068" s="133" t="str">
        <f>IFERROR(IF(VLOOKUP($C4068,'MSCI Database'!$C:$R,11, FALSE)="","",VLOOKUP($C4068,'MSCI Database'!$C:$R,11, FALSE)),"")</f>
        <v>2019</v>
      </c>
      <c r="Z4068" s="133" t="str">
        <f>IFERROR(IF(VLOOKUP($C4068,'MSCI Database'!$C:$R,12, FALSE)="","",VLOOKUP($C4068,'MSCI Database'!$C:$R,12, FALSE)),"")</f>
        <v>Reported</v>
      </c>
      <c r="AA4068" s="202" t="str">
        <f>IFERROR(IF(VLOOKUP($C4068,'MSCI Database'!$C:$R,13, FALSE)="","",VLOOKUP($C4068,'MSCI Database'!$C:$R,13, FALSE)),"")</f>
        <v>5G network expansion in Germany may continue to face challenges</v>
      </c>
    </row>
    <row r="4069" spans="1:27" s="130" customFormat="1" ht="15" hidden="1" customHeight="1" outlineLevel="1">
      <c r="A4069" s="130" t="s">
        <v>1385</v>
      </c>
      <c r="B4069" s="130" t="s">
        <v>1386</v>
      </c>
      <c r="C4069" s="130" t="s">
        <v>1387</v>
      </c>
      <c r="D4069" s="130" t="s">
        <v>18678</v>
      </c>
      <c r="E4069" s="130" t="s">
        <v>12133</v>
      </c>
      <c r="F4069" s="215">
        <v>1.365386008333493E-2</v>
      </c>
      <c r="G4069" s="132" t="str">
        <f ca="1">IFERROR(_xll.BQL($A4069, "cur_mkt_cap(currency=EUR)")/1000000, " ")</f>
        <v xml:space="preserve"> </v>
      </c>
      <c r="M4069" s="308"/>
      <c r="N4069" s="215">
        <f t="shared" si="156"/>
        <v>1.4498273750819209E-4</v>
      </c>
      <c r="O4069" s="172" t="str">
        <f>IFERROR(IF(VLOOKUP($C4069,'MSCI Database'!$C:$R,2, FALSE)="","",VLOOKUP($C4069,'MSCI Database'!$C:$R,2, FALSE)),"")</f>
        <v>Pharmaceuticals</v>
      </c>
      <c r="P4069" s="186" t="str">
        <f>IFERROR(IF(VLOOKUP($C4069,'MSCI Database'!$C:$R,3, FALSE)="","",VLOOKUP($C4069,'MSCI Database'!$C:$R,3, FALSE)),"")</f>
        <v>B</v>
      </c>
      <c r="Q4069" s="164" t="str">
        <f>IFERROR(IF(VLOOKUP($C4069,'MSCI Database'!$C:$R,4, FALSE)="","",VLOOKUP($C4069,'MSCI Database'!$C:$R,4, FALSE)),"")</f>
        <v>0</v>
      </c>
      <c r="R4069" s="164">
        <f>IFERROR(IF(VLOOKUP($C4069,'MSCI Database'!$C:$R,5, FALSE)="","",VLOOKUP($C4069,'MSCI Database'!$C:$R,5, FALSE)),"")</f>
        <v>2.1</v>
      </c>
      <c r="S4069" s="164">
        <f>IFERROR(IF(VLOOKUP($C4069,'MSCI Database'!$C:$R,6, FALSE)="","",VLOOKUP($C4069,'MSCI Database'!$C:$R,6, FALSE)),"")</f>
        <v>3.7</v>
      </c>
      <c r="T4069" s="211">
        <f>IFERROR(IF(VLOOKUP($C4069,'MSCI Database'!$C:$R,7, FALSE)="","",VLOOKUP($C4069,'MSCI Database'!$C:$R,7, FALSE)),"")</f>
        <v>3.7</v>
      </c>
      <c r="U4069" s="164">
        <f>IFERROR(IF(VLOOKUP($C4069,'MSCI Database'!$C:$R,8, FALSE)="","",VLOOKUP($C4069,'MSCI Database'!$C:$R,8, FALSE)),"")</f>
        <v>3.8</v>
      </c>
      <c r="V4069" s="175">
        <f>IFERROR(IF(VLOOKUP($C4069,'MSCI Database'!$C:$R,9, FALSE)="","",VLOOKUP($C4069,'MSCI Database'!$C:$R,9, FALSE)),"")</f>
        <v>3.7</v>
      </c>
      <c r="W4069" s="165">
        <f t="shared" ca="1" si="157"/>
        <v>0</v>
      </c>
      <c r="X4069" s="236">
        <f>IFERROR(IF(VLOOKUP($C4069,'MSCI Database'!$C:$R,10, FALSE)="","",VLOOKUP($C4069,'MSCI Database'!$C:$R,10, FALSE)),"")</f>
        <v>121476</v>
      </c>
      <c r="Y4069" s="133" t="str">
        <f>IFERROR(IF(VLOOKUP($C4069,'MSCI Database'!$C:$R,11, FALSE)="","",VLOOKUP($C4069,'MSCI Database'!$C:$R,11, FALSE)),"")</f>
        <v>2019</v>
      </c>
      <c r="Z4069" s="133" t="str">
        <f>IFERROR(IF(VLOOKUP($C4069,'MSCI Database'!$C:$R,12, FALSE)="","",VLOOKUP($C4069,'MSCI Database'!$C:$R,12, FALSE)),"")</f>
        <v>E.Segmt-Moderately Low</v>
      </c>
      <c r="AA4069" s="202" t="str">
        <f>IFERROR(IF(VLOOKUP($C4069,'MSCI Database'!$C:$R,13, FALSE)="","",VLOOKUP($C4069,'MSCI Database'!$C:$R,13, FALSE)),"")</f>
        <v>Lag peers in mitigating unethical business practices risks</v>
      </c>
    </row>
    <row r="4070" spans="1:27" s="130" customFormat="1" ht="15" hidden="1" customHeight="1" outlineLevel="1">
      <c r="A4070" s="130" t="s">
        <v>510</v>
      </c>
      <c r="B4070" s="130" t="s">
        <v>511</v>
      </c>
      <c r="C4070" s="130" t="s">
        <v>512</v>
      </c>
      <c r="D4070" s="130" t="s">
        <v>18679</v>
      </c>
      <c r="E4070" s="130" t="s">
        <v>18682</v>
      </c>
      <c r="F4070" s="215">
        <v>6.6641362877212756E-2</v>
      </c>
      <c r="G4070" s="132" t="str">
        <f ca="1">IFERROR(_xll.BQL($A4070, "cur_mkt_cap(currency=EUR)")/1000000, " ")</f>
        <v xml:space="preserve"> </v>
      </c>
      <c r="M4070" s="308"/>
      <c r="N4070" s="215">
        <f t="shared" si="156"/>
        <v>7.0762752527453953E-4</v>
      </c>
      <c r="O4070" s="172" t="str">
        <f>IFERROR(IF(VLOOKUP($C4070,'MSCI Database'!$C:$R,2, FALSE)="","",VLOOKUP($C4070,'MSCI Database'!$C:$R,2, FALSE)),"")</f>
        <v>Retail - Consumer Discretionary</v>
      </c>
      <c r="P4070" s="186" t="str">
        <f>IFERROR(IF(VLOOKUP($C4070,'MSCI Database'!$C:$R,3, FALSE)="","",VLOOKUP($C4070,'MSCI Database'!$C:$R,3, FALSE)),"")</f>
        <v>A</v>
      </c>
      <c r="Q4070" s="164" t="str">
        <f>IFERROR(IF(VLOOKUP($C4070,'MSCI Database'!$C:$R,4, FALSE)="","",VLOOKUP($C4070,'MSCI Database'!$C:$R,4, FALSE)),"")</f>
        <v>1</v>
      </c>
      <c r="R4070" s="164">
        <f>IFERROR(IF(VLOOKUP($C4070,'MSCI Database'!$C:$R,5, FALSE)="","",VLOOKUP($C4070,'MSCI Database'!$C:$R,5, FALSE)),"")</f>
        <v>7.1</v>
      </c>
      <c r="S4070" s="164">
        <f>IFERROR(IF(VLOOKUP($C4070,'MSCI Database'!$C:$R,6, FALSE)="","",VLOOKUP($C4070,'MSCI Database'!$C:$R,6, FALSE)),"")</f>
        <v>7.6</v>
      </c>
      <c r="T4070" s="211">
        <f>IFERROR(IF(VLOOKUP($C4070,'MSCI Database'!$C:$R,7, FALSE)="","",VLOOKUP($C4070,'MSCI Database'!$C:$R,7, FALSE)),"")</f>
        <v>3.7</v>
      </c>
      <c r="U4070" s="164">
        <f>IFERROR(IF(VLOOKUP($C4070,'MSCI Database'!$C:$R,8, FALSE)="","",VLOOKUP($C4070,'MSCI Database'!$C:$R,8, FALSE)),"")</f>
        <v>7.6</v>
      </c>
      <c r="V4070" s="175">
        <f>IFERROR(IF(VLOOKUP($C4070,'MSCI Database'!$C:$R,9, FALSE)="","",VLOOKUP($C4070,'MSCI Database'!$C:$R,9, FALSE)),"")</f>
        <v>5.5</v>
      </c>
      <c r="W4070" s="165">
        <f t="shared" ca="1" si="157"/>
        <v>0</v>
      </c>
      <c r="X4070" s="236">
        <f>IFERROR(IF(VLOOKUP($C4070,'MSCI Database'!$C:$R,10, FALSE)="","",VLOOKUP($C4070,'MSCI Database'!$C:$R,10, FALSE)),"")</f>
        <v>1601855</v>
      </c>
      <c r="Y4070" s="133" t="str">
        <f>IFERROR(IF(VLOOKUP($C4070,'MSCI Database'!$C:$R,11, FALSE)="","",VLOOKUP($C4070,'MSCI Database'!$C:$R,11, FALSE)),"")</f>
        <v>2020</v>
      </c>
      <c r="Z4070" s="133" t="str">
        <f>IFERROR(IF(VLOOKUP($C4070,'MSCI Database'!$C:$R,12, FALSE)="","",VLOOKUP($C4070,'MSCI Database'!$C:$R,12, FALSE)),"")</f>
        <v>Reported</v>
      </c>
      <c r="AA4070" s="202" t="str">
        <f>IFERROR(IF(VLOOKUP($C4070,'MSCI Database'!$C:$R,13, FALSE)="","",VLOOKUP($C4070,'MSCI Database'!$C:$R,13, FALSE)),"")</f>
        <v>Strong business ethics policies and improvement in corporate governance practices drive upgrade</v>
      </c>
    </row>
    <row r="4071" spans="1:27" s="130" customFormat="1" ht="15" hidden="1" customHeight="1" outlineLevel="1">
      <c r="A4071" s="130" t="s">
        <v>925</v>
      </c>
      <c r="B4071" s="130" t="s">
        <v>926</v>
      </c>
      <c r="C4071" s="130" t="s">
        <v>927</v>
      </c>
      <c r="D4071" s="130" t="s">
        <v>12135</v>
      </c>
      <c r="E4071" s="130" t="s">
        <v>18688</v>
      </c>
      <c r="F4071" s="215">
        <v>7.0003256870799155E-2</v>
      </c>
      <c r="G4071" s="132" t="str">
        <f ca="1">IFERROR(_xll.BQL($A4071, "cur_mkt_cap(currency=EUR)")/1000000, " ")</f>
        <v xml:space="preserve"> </v>
      </c>
      <c r="M4071" s="308"/>
      <c r="N4071" s="215">
        <f t="shared" si="156"/>
        <v>7.4332560562893066E-4</v>
      </c>
      <c r="O4071" s="172" t="str">
        <f>IFERROR(IF(VLOOKUP($C4071,'MSCI Database'!$C:$R,2, FALSE)="","",VLOOKUP($C4071,'MSCI Database'!$C:$R,2, FALSE)),"")</f>
        <v>Banks</v>
      </c>
      <c r="P4071" s="186" t="str">
        <f>IFERROR(IF(VLOOKUP($C4071,'MSCI Database'!$C:$R,3, FALSE)="","",VLOOKUP($C4071,'MSCI Database'!$C:$R,3, FALSE)),"")</f>
        <v>AA</v>
      </c>
      <c r="Q4071" s="164" t="str">
        <f>IFERROR(IF(VLOOKUP($C4071,'MSCI Database'!$C:$R,4, FALSE)="","",VLOOKUP($C4071,'MSCI Database'!$C:$R,4, FALSE)),"")</f>
        <v>0</v>
      </c>
      <c r="R4071" s="164">
        <f>IFERROR(IF(VLOOKUP($C4071,'MSCI Database'!$C:$R,5, FALSE)="","",VLOOKUP($C4071,'MSCI Database'!$C:$R,5, FALSE)),"")</f>
        <v>7.5</v>
      </c>
      <c r="S4071" s="164">
        <f>IFERROR(IF(VLOOKUP($C4071,'MSCI Database'!$C:$R,6, FALSE)="","",VLOOKUP($C4071,'MSCI Database'!$C:$R,6, FALSE)),"")</f>
        <v>10</v>
      </c>
      <c r="T4071" s="211">
        <f>IFERROR(IF(VLOOKUP($C4071,'MSCI Database'!$C:$R,7, FALSE)="","",VLOOKUP($C4071,'MSCI Database'!$C:$R,7, FALSE)),"")</f>
        <v>4</v>
      </c>
      <c r="U4071" s="164">
        <f>IFERROR(IF(VLOOKUP($C4071,'MSCI Database'!$C:$R,8, FALSE)="","",VLOOKUP($C4071,'MSCI Database'!$C:$R,8, FALSE)),"")</f>
        <v>5.3</v>
      </c>
      <c r="V4071" s="175">
        <f>IFERROR(IF(VLOOKUP($C4071,'MSCI Database'!$C:$R,9, FALSE)="","",VLOOKUP($C4071,'MSCI Database'!$C:$R,9, FALSE)),"")</f>
        <v>5.2</v>
      </c>
      <c r="W4071" s="165">
        <f t="shared" ca="1" si="157"/>
        <v>0</v>
      </c>
      <c r="X4071" s="236">
        <f>IFERROR(IF(VLOOKUP($C4071,'MSCI Database'!$C:$R,10, FALSE)="","",VLOOKUP($C4071,'MSCI Database'!$C:$R,10, FALSE)),"")</f>
        <v>60282</v>
      </c>
      <c r="Y4071" s="133" t="str">
        <f>IFERROR(IF(VLOOKUP($C4071,'MSCI Database'!$C:$R,11, FALSE)="","",VLOOKUP($C4071,'MSCI Database'!$C:$R,11, FALSE)),"")</f>
        <v>2019</v>
      </c>
      <c r="Z4071" s="133" t="str">
        <f>IFERROR(IF(VLOOKUP($C4071,'MSCI Database'!$C:$R,12, FALSE)="","",VLOOKUP($C4071,'MSCI Database'!$C:$R,12, FALSE)),"")</f>
        <v>Reported</v>
      </c>
      <c r="AA4071" s="202" t="str">
        <f>IFERROR(IF(VLOOKUP($C4071,'MSCI Database'!$C:$R,13, FALSE)="","",VLOOKUP($C4071,'MSCI Database'!$C:$R,13, FALSE)),"")</f>
        <v>Robust corporate governance framework and product safety programs</v>
      </c>
    </row>
    <row r="4072" spans="1:27" s="130" customFormat="1" ht="15" hidden="1" customHeight="1" outlineLevel="1">
      <c r="A4072" s="130" t="s">
        <v>4879</v>
      </c>
      <c r="B4072" s="130" t="s">
        <v>4880</v>
      </c>
      <c r="C4072" s="130" t="s">
        <v>4881</v>
      </c>
      <c r="D4072" s="130" t="s">
        <v>18678</v>
      </c>
      <c r="E4072" s="130" t="s">
        <v>18690</v>
      </c>
      <c r="F4072" s="215">
        <v>1.1256351226337899E-2</v>
      </c>
      <c r="G4072" s="132" t="str">
        <f ca="1">IFERROR(_xll.BQL($A4072, "cur_mkt_cap(currency=EUR)")/1000000, " ")</f>
        <v xml:space="preserve"> </v>
      </c>
      <c r="M4072" s="308"/>
      <c r="N4072" s="215">
        <f t="shared" si="156"/>
        <v>1.1952492593212195E-4</v>
      </c>
      <c r="O4072" s="172" t="str">
        <f>IFERROR(IF(VLOOKUP($C4072,'MSCI Database'!$C:$R,2, FALSE)="","",VLOOKUP($C4072,'MSCI Database'!$C:$R,2, FALSE)),"")</f>
        <v>Interactive Media &amp; Services</v>
      </c>
      <c r="P4072" s="186" t="str">
        <f>IFERROR(IF(VLOOKUP($C4072,'MSCI Database'!$C:$R,3, FALSE)="","",VLOOKUP($C4072,'MSCI Database'!$C:$R,3, FALSE)),"")</f>
        <v/>
      </c>
      <c r="Q4072" s="164" t="str">
        <f>IFERROR(IF(VLOOKUP($C4072,'MSCI Database'!$C:$R,4, FALSE)="","",VLOOKUP($C4072,'MSCI Database'!$C:$R,4, FALSE)),"")</f>
        <v/>
      </c>
      <c r="R4072" s="164" t="str">
        <f>IFERROR(IF(VLOOKUP($C4072,'MSCI Database'!$C:$R,5, FALSE)="","",VLOOKUP($C4072,'MSCI Database'!$C:$R,5, FALSE)),"")</f>
        <v/>
      </c>
      <c r="S4072" s="164" t="str">
        <f>IFERROR(IF(VLOOKUP($C4072,'MSCI Database'!$C:$R,6, FALSE)="","",VLOOKUP($C4072,'MSCI Database'!$C:$R,6, FALSE)),"")</f>
        <v/>
      </c>
      <c r="T4072" s="211" t="str">
        <f>IFERROR(IF(VLOOKUP($C4072,'MSCI Database'!$C:$R,7, FALSE)="","",VLOOKUP($C4072,'MSCI Database'!$C:$R,7, FALSE)),"")</f>
        <v/>
      </c>
      <c r="U4072" s="164" t="str">
        <f>IFERROR(IF(VLOOKUP($C4072,'MSCI Database'!$C:$R,8, FALSE)="","",VLOOKUP($C4072,'MSCI Database'!$C:$R,8, FALSE)),"")</f>
        <v/>
      </c>
      <c r="V4072" s="175" t="str">
        <f>IFERROR(IF(VLOOKUP($C4072,'MSCI Database'!$C:$R,9, FALSE)="","",VLOOKUP($C4072,'MSCI Database'!$C:$R,9, FALSE)),"")</f>
        <v/>
      </c>
      <c r="W4072" s="165">
        <f t="shared" ca="1" si="157"/>
        <v>0</v>
      </c>
      <c r="X4072" s="236">
        <f>IFERROR(IF(VLOOKUP($C4072,'MSCI Database'!$C:$R,10, FALSE)="","",VLOOKUP($C4072,'MSCI Database'!$C:$R,10, FALSE)),"")</f>
        <v>40957</v>
      </c>
      <c r="Y4072" s="133" t="str">
        <f>IFERROR(IF(VLOOKUP($C4072,'MSCI Database'!$C:$R,11, FALSE)="","",VLOOKUP($C4072,'MSCI Database'!$C:$R,11, FALSE)),"")</f>
        <v>2019</v>
      </c>
      <c r="Z4072" s="133" t="str">
        <f>IFERROR(IF(VLOOKUP($C4072,'MSCI Database'!$C:$R,12, FALSE)="","",VLOOKUP($C4072,'MSCI Database'!$C:$R,12, FALSE)),"")</f>
        <v>E.Segmt-Moderate</v>
      </c>
      <c r="AA4072" s="202" t="str">
        <f>IFERROR(IF(VLOOKUP($C4072,'MSCI Database'!$C:$R,13, FALSE)="","",VLOOKUP($C4072,'MSCI Database'!$C:$R,13, FALSE)),"")</f>
        <v/>
      </c>
    </row>
    <row r="4073" spans="1:27" s="130" customFormat="1" ht="15" hidden="1" customHeight="1" outlineLevel="1">
      <c r="A4073" s="130" t="s">
        <v>5536</v>
      </c>
      <c r="B4073" s="130" t="s">
        <v>5537</v>
      </c>
      <c r="C4073" s="130" t="s">
        <v>5538</v>
      </c>
      <c r="D4073" s="130" t="s">
        <v>18716</v>
      </c>
      <c r="E4073" s="130" t="s">
        <v>18688</v>
      </c>
      <c r="F4073" s="215">
        <v>2.4052198019744019E-2</v>
      </c>
      <c r="G4073" s="132" t="str">
        <f ca="1">IFERROR(_xll.BQL($A4073, "cur_mkt_cap(currency=EUR)")/1000000, " ")</f>
        <v xml:space="preserve"> </v>
      </c>
      <c r="M4073" s="308"/>
      <c r="N4073" s="215">
        <f t="shared" si="156"/>
        <v>2.553968980719095E-4</v>
      </c>
      <c r="O4073" s="172" t="str">
        <f>IFERROR(IF(VLOOKUP($C4073,'MSCI Database'!$C:$R,2, FALSE)="","",VLOOKUP($C4073,'MSCI Database'!$C:$R,2, FALSE)),"")</f>
        <v>Banks</v>
      </c>
      <c r="P4073" s="186" t="str">
        <f>IFERROR(IF(VLOOKUP($C4073,'MSCI Database'!$C:$R,3, FALSE)="","",VLOOKUP($C4073,'MSCI Database'!$C:$R,3, FALSE)),"")</f>
        <v>BB</v>
      </c>
      <c r="Q4073" s="164" t="str">
        <f>IFERROR(IF(VLOOKUP($C4073,'MSCI Database'!$C:$R,4, FALSE)="","",VLOOKUP($C4073,'MSCI Database'!$C:$R,4, FALSE)),"")</f>
        <v>1</v>
      </c>
      <c r="R4073" s="164">
        <f>IFERROR(IF(VLOOKUP($C4073,'MSCI Database'!$C:$R,5, FALSE)="","",VLOOKUP($C4073,'MSCI Database'!$C:$R,5, FALSE)),"")</f>
        <v>3.2</v>
      </c>
      <c r="S4073" s="164">
        <f>IFERROR(IF(VLOOKUP($C4073,'MSCI Database'!$C:$R,6, FALSE)="","",VLOOKUP($C4073,'MSCI Database'!$C:$R,6, FALSE)),"")</f>
        <v>3.1</v>
      </c>
      <c r="T4073" s="211">
        <f>IFERROR(IF(VLOOKUP($C4073,'MSCI Database'!$C:$R,7, FALSE)="","",VLOOKUP($C4073,'MSCI Database'!$C:$R,7, FALSE)),"")</f>
        <v>3.8</v>
      </c>
      <c r="U4073" s="164">
        <f>IFERROR(IF(VLOOKUP($C4073,'MSCI Database'!$C:$R,8, FALSE)="","",VLOOKUP($C4073,'MSCI Database'!$C:$R,8, FALSE)),"")</f>
        <v>2.1</v>
      </c>
      <c r="V4073" s="175">
        <f>IFERROR(IF(VLOOKUP($C4073,'MSCI Database'!$C:$R,9, FALSE)="","",VLOOKUP($C4073,'MSCI Database'!$C:$R,9, FALSE)),"")</f>
        <v>3.1</v>
      </c>
      <c r="W4073" s="165">
        <f t="shared" ca="1" si="157"/>
        <v>0</v>
      </c>
      <c r="X4073" s="236">
        <f>IFERROR(IF(VLOOKUP($C4073,'MSCI Database'!$C:$R,10, FALSE)="","",VLOOKUP($C4073,'MSCI Database'!$C:$R,10, FALSE)),"")</f>
        <v>8806</v>
      </c>
      <c r="Y4073" s="133" t="str">
        <f>IFERROR(IF(VLOOKUP($C4073,'MSCI Database'!$C:$R,11, FALSE)="","",VLOOKUP($C4073,'MSCI Database'!$C:$R,11, FALSE)),"")</f>
        <v>2019</v>
      </c>
      <c r="Z4073" s="133" t="str">
        <f>IFERROR(IF(VLOOKUP($C4073,'MSCI Database'!$C:$R,12, FALSE)="","",VLOOKUP($C4073,'MSCI Database'!$C:$R,12, FALSE)),"")</f>
        <v>E.Segmt-Moderate</v>
      </c>
      <c r="AA4073" s="202" t="str">
        <f>IFERROR(IF(VLOOKUP($C4073,'MSCI Database'!$C:$R,13, FALSE)="","",VLOOKUP($C4073,'MSCI Database'!$C:$R,13, FALSE)),"")</f>
        <v>Improvement in responsible commercial lending performance drives upgrade</v>
      </c>
    </row>
    <row r="4074" spans="1:27" s="130" customFormat="1" ht="15" hidden="1" customHeight="1" outlineLevel="1">
      <c r="A4074" s="130" t="s">
        <v>4839</v>
      </c>
      <c r="B4074" s="130" t="s">
        <v>4840</v>
      </c>
      <c r="C4074" s="130" t="s">
        <v>4841</v>
      </c>
      <c r="D4074" s="130" t="s">
        <v>18678</v>
      </c>
      <c r="E4074" s="130" t="s">
        <v>18682</v>
      </c>
      <c r="F4074" s="215">
        <v>1.104326388870294E-2</v>
      </c>
      <c r="G4074" s="132" t="str">
        <f ca="1">IFERROR(_xll.BQL($A4074, "cur_mkt_cap(currency=EUR)")/1000000, " ")</f>
        <v xml:space="preserve"> </v>
      </c>
      <c r="M4074" s="308"/>
      <c r="N4074" s="215">
        <f t="shared" si="156"/>
        <v>1.1726227014466767E-4</v>
      </c>
      <c r="O4074" s="172" t="str">
        <f>IFERROR(IF(VLOOKUP($C4074,'MSCI Database'!$C:$R,2, FALSE)="","",VLOOKUP($C4074,'MSCI Database'!$C:$R,2, FALSE)),"")</f>
        <v>Restaurants</v>
      </c>
      <c r="P4074" s="186" t="str">
        <f>IFERROR(IF(VLOOKUP($C4074,'MSCI Database'!$C:$R,3, FALSE)="","",VLOOKUP($C4074,'MSCI Database'!$C:$R,3, FALSE)),"")</f>
        <v>B</v>
      </c>
      <c r="Q4074" s="164" t="str">
        <f>IFERROR(IF(VLOOKUP($C4074,'MSCI Database'!$C:$R,4, FALSE)="","",VLOOKUP($C4074,'MSCI Database'!$C:$R,4, FALSE)),"")</f>
        <v>0</v>
      </c>
      <c r="R4074" s="164">
        <f>IFERROR(IF(VLOOKUP($C4074,'MSCI Database'!$C:$R,5, FALSE)="","",VLOOKUP($C4074,'MSCI Database'!$C:$R,5, FALSE)),"")</f>
        <v>2.7</v>
      </c>
      <c r="S4074" s="164">
        <f>IFERROR(IF(VLOOKUP($C4074,'MSCI Database'!$C:$R,6, FALSE)="","",VLOOKUP($C4074,'MSCI Database'!$C:$R,6, FALSE)),"")</f>
        <v>4.9000000000000004</v>
      </c>
      <c r="T4074" s="211">
        <f>IFERROR(IF(VLOOKUP($C4074,'MSCI Database'!$C:$R,7, FALSE)="","",VLOOKUP($C4074,'MSCI Database'!$C:$R,7, FALSE)),"")</f>
        <v>4.5</v>
      </c>
      <c r="U4074" s="164">
        <f>IFERROR(IF(VLOOKUP($C4074,'MSCI Database'!$C:$R,8, FALSE)="","",VLOOKUP($C4074,'MSCI Database'!$C:$R,8, FALSE)),"")</f>
        <v>3.9</v>
      </c>
      <c r="V4074" s="175">
        <f>IFERROR(IF(VLOOKUP($C4074,'MSCI Database'!$C:$R,9, FALSE)="","",VLOOKUP($C4074,'MSCI Database'!$C:$R,9, FALSE)),"")</f>
        <v>4.4000000000000004</v>
      </c>
      <c r="W4074" s="165">
        <f t="shared" ca="1" si="157"/>
        <v>0</v>
      </c>
      <c r="X4074" s="236">
        <f>IFERROR(IF(VLOOKUP($C4074,'MSCI Database'!$C:$R,10, FALSE)="","",VLOOKUP($C4074,'MSCI Database'!$C:$R,10, FALSE)),"")</f>
        <v>532926</v>
      </c>
      <c r="Y4074" s="133" t="str">
        <f>IFERROR(IF(VLOOKUP($C4074,'MSCI Database'!$C:$R,11, FALSE)="","",VLOOKUP($C4074,'MSCI Database'!$C:$R,11, FALSE)),"")</f>
        <v>2019</v>
      </c>
      <c r="Z4074" s="133" t="str">
        <f>IFERROR(IF(VLOOKUP($C4074,'MSCI Database'!$C:$R,12, FALSE)="","",VLOOKUP($C4074,'MSCI Database'!$C:$R,12, FALSE)),"")</f>
        <v>Reported</v>
      </c>
      <c r="AA4074" s="202" t="str">
        <f>IFERROR(IF(VLOOKUP($C4074,'MSCI Database'!$C:$R,13, FALSE)="","",VLOOKUP($C4074,'MSCI Database'!$C:$R,13, FALSE)),"")</f>
        <v>Limited efforts to offset workforce-related risks</v>
      </c>
    </row>
    <row r="4075" spans="1:27" s="130" customFormat="1" ht="15" hidden="1" customHeight="1" outlineLevel="1">
      <c r="A4075" s="130" t="s">
        <v>3024</v>
      </c>
      <c r="B4075" s="130" t="s">
        <v>3025</v>
      </c>
      <c r="C4075" s="130" t="s">
        <v>3026</v>
      </c>
      <c r="D4075" s="130" t="s">
        <v>12128</v>
      </c>
      <c r="E4075" s="130" t="s">
        <v>18688</v>
      </c>
      <c r="F4075" s="215">
        <v>8.5637351833179193E-2</v>
      </c>
      <c r="G4075" s="132" t="str">
        <f ca="1">IFERROR(_xll.BQL($A4075, "cur_mkt_cap(currency=EUR)")/1000000, " ")</f>
        <v xml:space="preserve"> </v>
      </c>
      <c r="M4075" s="308"/>
      <c r="N4075" s="215">
        <f t="shared" si="156"/>
        <v>9.0933535468703456E-4</v>
      </c>
      <c r="O4075" s="172" t="str">
        <f>IFERROR(IF(VLOOKUP($C4075,'MSCI Database'!$C:$R,2, FALSE)="","",VLOOKUP($C4075,'MSCI Database'!$C:$R,2, FALSE)),"")</f>
        <v>Multi-Line Insurance &amp; Brokerage</v>
      </c>
      <c r="P4075" s="186" t="str">
        <f>IFERROR(IF(VLOOKUP($C4075,'MSCI Database'!$C:$R,3, FALSE)="","",VLOOKUP($C4075,'MSCI Database'!$C:$R,3, FALSE)),"")</f>
        <v>BB</v>
      </c>
      <c r="Q4075" s="164" t="str">
        <f>IFERROR(IF(VLOOKUP($C4075,'MSCI Database'!$C:$R,4, FALSE)="","",VLOOKUP($C4075,'MSCI Database'!$C:$R,4, FALSE)),"")</f>
        <v>0</v>
      </c>
      <c r="R4075" s="164">
        <f>IFERROR(IF(VLOOKUP($C4075,'MSCI Database'!$C:$R,5, FALSE)="","",VLOOKUP($C4075,'MSCI Database'!$C:$R,5, FALSE)),"")</f>
        <v>4.0999999999999996</v>
      </c>
      <c r="S4075" s="164">
        <f>IFERROR(IF(VLOOKUP($C4075,'MSCI Database'!$C:$R,6, FALSE)="","",VLOOKUP($C4075,'MSCI Database'!$C:$R,6, FALSE)),"")</f>
        <v>7</v>
      </c>
      <c r="T4075" s="211">
        <f>IFERROR(IF(VLOOKUP($C4075,'MSCI Database'!$C:$R,7, FALSE)="","",VLOOKUP($C4075,'MSCI Database'!$C:$R,7, FALSE)),"")</f>
        <v>3.3</v>
      </c>
      <c r="U4075" s="164">
        <f>IFERROR(IF(VLOOKUP($C4075,'MSCI Database'!$C:$R,8, FALSE)="","",VLOOKUP($C4075,'MSCI Database'!$C:$R,8, FALSE)),"")</f>
        <v>4.9000000000000004</v>
      </c>
      <c r="V4075" s="175">
        <f>IFERROR(IF(VLOOKUP($C4075,'MSCI Database'!$C:$R,9, FALSE)="","",VLOOKUP($C4075,'MSCI Database'!$C:$R,9, FALSE)),"")</f>
        <v>4.2</v>
      </c>
      <c r="W4075" s="165">
        <f t="shared" ca="1" si="157"/>
        <v>0</v>
      </c>
      <c r="X4075" s="236">
        <f>IFERROR(IF(VLOOKUP($C4075,'MSCI Database'!$C:$R,10, FALSE)="","",VLOOKUP($C4075,'MSCI Database'!$C:$R,10, FALSE)),"")</f>
        <v>51730</v>
      </c>
      <c r="Y4075" s="133" t="str">
        <f>IFERROR(IF(VLOOKUP($C4075,'MSCI Database'!$C:$R,11, FALSE)="","",VLOOKUP($C4075,'MSCI Database'!$C:$R,11, FALSE)),"")</f>
        <v>2019</v>
      </c>
      <c r="Z4075" s="133" t="str">
        <f>IFERROR(IF(VLOOKUP($C4075,'MSCI Database'!$C:$R,12, FALSE)="","",VLOOKUP($C4075,'MSCI Database'!$C:$R,12, FALSE)),"")</f>
        <v>Reported</v>
      </c>
      <c r="AA4075" s="202" t="str">
        <f>IFERROR(IF(VLOOKUP($C4075,'MSCI Database'!$C:$R,13, FALSE)="","",VLOOKUP($C4075,'MSCI Database'!$C:$R,13, FALSE)),"")</f>
        <v>Apprehensions over weak human capital initiatives and corporate governance practices persist</v>
      </c>
    </row>
    <row r="4076" spans="1:27" s="130" customFormat="1" ht="15" hidden="1" customHeight="1" outlineLevel="1">
      <c r="A4076" s="130" t="s">
        <v>6911</v>
      </c>
      <c r="B4076" s="130" t="s">
        <v>6912</v>
      </c>
      <c r="C4076" s="130" t="s">
        <v>6913</v>
      </c>
      <c r="D4076" s="130" t="s">
        <v>12128</v>
      </c>
      <c r="E4076" s="130" t="s">
        <v>12133</v>
      </c>
      <c r="F4076" s="215">
        <v>8.5490377327274977E-2</v>
      </c>
      <c r="G4076" s="132" t="str">
        <f ca="1">IFERROR(_xll.BQL($A4076, "cur_mkt_cap(currency=EUR)")/1000000, " ")</f>
        <v xml:space="preserve"> </v>
      </c>
      <c r="M4076" s="308"/>
      <c r="N4076" s="215">
        <f t="shared" si="156"/>
        <v>9.0777471424690627E-4</v>
      </c>
      <c r="O4076" s="172" t="str">
        <f>IFERROR(IF(VLOOKUP($C4076,'MSCI Database'!$C:$R,2, FALSE)="","",VLOOKUP($C4076,'MSCI Database'!$C:$R,2, FALSE)),"")</f>
        <v>Health Care Equipment &amp; Supplies</v>
      </c>
      <c r="P4076" s="186" t="str">
        <f>IFERROR(IF(VLOOKUP($C4076,'MSCI Database'!$C:$R,3, FALSE)="","",VLOOKUP($C4076,'MSCI Database'!$C:$R,3, FALSE)),"")</f>
        <v>AA</v>
      </c>
      <c r="Q4076" s="164" t="str">
        <f>IFERROR(IF(VLOOKUP($C4076,'MSCI Database'!$C:$R,4, FALSE)="","",VLOOKUP($C4076,'MSCI Database'!$C:$R,4, FALSE)),"")</f>
        <v>0</v>
      </c>
      <c r="R4076" s="164">
        <f>IFERROR(IF(VLOOKUP($C4076,'MSCI Database'!$C:$R,5, FALSE)="","",VLOOKUP($C4076,'MSCI Database'!$C:$R,5, FALSE)),"")</f>
        <v>7.4</v>
      </c>
      <c r="S4076" s="164">
        <f>IFERROR(IF(VLOOKUP($C4076,'MSCI Database'!$C:$R,6, FALSE)="","",VLOOKUP($C4076,'MSCI Database'!$C:$R,6, FALSE)),"")</f>
        <v>10</v>
      </c>
      <c r="T4076" s="211">
        <f>IFERROR(IF(VLOOKUP($C4076,'MSCI Database'!$C:$R,7, FALSE)="","",VLOOKUP($C4076,'MSCI Database'!$C:$R,7, FALSE)),"")</f>
        <v>5.9</v>
      </c>
      <c r="U4076" s="164">
        <f>IFERROR(IF(VLOOKUP($C4076,'MSCI Database'!$C:$R,8, FALSE)="","",VLOOKUP($C4076,'MSCI Database'!$C:$R,8, FALSE)),"")</f>
        <v>6.5</v>
      </c>
      <c r="V4076" s="175">
        <f>IFERROR(IF(VLOOKUP($C4076,'MSCI Database'!$C:$R,9, FALSE)="","",VLOOKUP($C4076,'MSCI Database'!$C:$R,9, FALSE)),"")</f>
        <v>6.3</v>
      </c>
      <c r="W4076" s="165">
        <f t="shared" ca="1" si="157"/>
        <v>0</v>
      </c>
      <c r="X4076" s="236">
        <f>IFERROR(IF(VLOOKUP($C4076,'MSCI Database'!$C:$R,10, FALSE)="","",VLOOKUP($C4076,'MSCI Database'!$C:$R,10, FALSE)),"")</f>
        <v>41731</v>
      </c>
      <c r="Y4076" s="133" t="str">
        <f>IFERROR(IF(VLOOKUP($C4076,'MSCI Database'!$C:$R,11, FALSE)="","",VLOOKUP($C4076,'MSCI Database'!$C:$R,11, FALSE)),"")</f>
        <v>2019</v>
      </c>
      <c r="Z4076" s="133" t="str">
        <f>IFERROR(IF(VLOOKUP($C4076,'MSCI Database'!$C:$R,12, FALSE)="","",VLOOKUP($C4076,'MSCI Database'!$C:$R,12, FALSE)),"")</f>
        <v>Reported</v>
      </c>
      <c r="AA4076" s="202" t="str">
        <f>IFERROR(IF(VLOOKUP($C4076,'MSCI Database'!$C:$R,13, FALSE)="","",VLOOKUP($C4076,'MSCI Database'!$C:$R,13, FALSE)),"")</f>
        <v>Strong talent management practices; continues to face product recalls</v>
      </c>
    </row>
    <row r="4077" spans="1:27" s="130" customFormat="1" ht="15" hidden="1" customHeight="1" outlineLevel="1">
      <c r="A4077" s="130" t="s">
        <v>7593</v>
      </c>
      <c r="B4077" s="130" t="s">
        <v>7594</v>
      </c>
      <c r="C4077" s="130" t="s">
        <v>7595</v>
      </c>
      <c r="D4077" s="130" t="s">
        <v>12128</v>
      </c>
      <c r="E4077" s="130" t="s">
        <v>18688</v>
      </c>
      <c r="F4077" s="215">
        <v>8.5379915803690212E-2</v>
      </c>
      <c r="G4077" s="132" t="str">
        <f ca="1">IFERROR(_xll.BQL($A4077, "cur_mkt_cap(currency=EUR)")/1000000, " ")</f>
        <v xml:space="preserve"> </v>
      </c>
      <c r="M4077" s="308"/>
      <c r="N4077" s="215">
        <f t="shared" si="156"/>
        <v>9.0660178483493786E-4</v>
      </c>
      <c r="O4077" s="172" t="str">
        <f>IFERROR(IF(VLOOKUP($C4077,'MSCI Database'!$C:$R,2, FALSE)="","",VLOOKUP($C4077,'MSCI Database'!$C:$R,2, FALSE)),"")</f>
        <v>Diversified Financials</v>
      </c>
      <c r="P4077" s="186" t="str">
        <f>IFERROR(IF(VLOOKUP($C4077,'MSCI Database'!$C:$R,3, FALSE)="","",VLOOKUP($C4077,'MSCI Database'!$C:$R,3, FALSE)),"")</f>
        <v>A</v>
      </c>
      <c r="Q4077" s="164" t="str">
        <f>IFERROR(IF(VLOOKUP($C4077,'MSCI Database'!$C:$R,4, FALSE)="","",VLOOKUP($C4077,'MSCI Database'!$C:$R,4, FALSE)),"")</f>
        <v>0</v>
      </c>
      <c r="R4077" s="164">
        <f>IFERROR(IF(VLOOKUP($C4077,'MSCI Database'!$C:$R,5, FALSE)="","",VLOOKUP($C4077,'MSCI Database'!$C:$R,5, FALSE)),"")</f>
        <v>6.9</v>
      </c>
      <c r="S4077" s="164">
        <f>IFERROR(IF(VLOOKUP($C4077,'MSCI Database'!$C:$R,6, FALSE)="","",VLOOKUP($C4077,'MSCI Database'!$C:$R,6, FALSE)),"")</f>
        <v>10</v>
      </c>
      <c r="T4077" s="211">
        <f>IFERROR(IF(VLOOKUP($C4077,'MSCI Database'!$C:$R,7, FALSE)="","",VLOOKUP($C4077,'MSCI Database'!$C:$R,7, FALSE)),"")</f>
        <v>4.0999999999999996</v>
      </c>
      <c r="U4077" s="164">
        <f>IFERROR(IF(VLOOKUP($C4077,'MSCI Database'!$C:$R,8, FALSE)="","",VLOOKUP($C4077,'MSCI Database'!$C:$R,8, FALSE)),"")</f>
        <v>5.9</v>
      </c>
      <c r="V4077" s="175">
        <f>IFERROR(IF(VLOOKUP($C4077,'MSCI Database'!$C:$R,9, FALSE)="","",VLOOKUP($C4077,'MSCI Database'!$C:$R,9, FALSE)),"")</f>
        <v>5.5</v>
      </c>
      <c r="W4077" s="165">
        <f t="shared" ca="1" si="157"/>
        <v>0</v>
      </c>
      <c r="X4077" s="236">
        <f>IFERROR(IF(VLOOKUP($C4077,'MSCI Database'!$C:$R,10, FALSE)="","",VLOOKUP($C4077,'MSCI Database'!$C:$R,10, FALSE)),"")</f>
        <v>12779</v>
      </c>
      <c r="Y4077" s="133" t="str">
        <f>IFERROR(IF(VLOOKUP($C4077,'MSCI Database'!$C:$R,11, FALSE)="","",VLOOKUP($C4077,'MSCI Database'!$C:$R,11, FALSE)),"")</f>
        <v>2019</v>
      </c>
      <c r="Z4077" s="133" t="str">
        <f>IFERROR(IF(VLOOKUP($C4077,'MSCI Database'!$C:$R,12, FALSE)="","",VLOOKUP($C4077,'MSCI Database'!$C:$R,12, FALSE)),"")</f>
        <v>Reported</v>
      </c>
      <c r="AA4077" s="202" t="str">
        <f>IFERROR(IF(VLOOKUP($C4077,'MSCI Database'!$C:$R,13, FALSE)="","",VLOOKUP($C4077,'MSCI Database'!$C:$R,13, FALSE)),"")</f>
        <v>Internal controls framework and human capital management leads global peers</v>
      </c>
    </row>
    <row r="4078" spans="1:27" s="130" customFormat="1" ht="15" hidden="1" customHeight="1" outlineLevel="1">
      <c r="A4078" s="130" t="s">
        <v>2529</v>
      </c>
      <c r="B4078" s="130" t="s">
        <v>2530</v>
      </c>
      <c r="C4078" s="130" t="s">
        <v>2531</v>
      </c>
      <c r="D4078" s="130" t="s">
        <v>18683</v>
      </c>
      <c r="E4078" s="130" t="s">
        <v>18707</v>
      </c>
      <c r="F4078" s="215">
        <v>0.117272888241753</v>
      </c>
      <c r="G4078" s="132" t="str">
        <f ca="1">IFERROR(_xll.BQL($A4078, "cur_mkt_cap(currency=EUR)")/1000000, " ")</f>
        <v xml:space="preserve"> </v>
      </c>
      <c r="M4078" s="308"/>
      <c r="N4078" s="215">
        <f t="shared" si="156"/>
        <v>1.2452555005696808E-3</v>
      </c>
      <c r="O4078" s="172" t="str">
        <f>IFERROR(IF(VLOOKUP($C4078,'MSCI Database'!$C:$R,2, FALSE)="","",VLOOKUP($C4078,'MSCI Database'!$C:$R,2, FALSE)),"")</f>
        <v>Integrated Oil &amp; Gas</v>
      </c>
      <c r="P4078" s="186" t="str">
        <f>IFERROR(IF(VLOOKUP($C4078,'MSCI Database'!$C:$R,3, FALSE)="","",VLOOKUP($C4078,'MSCI Database'!$C:$R,3, FALSE)),"")</f>
        <v>A</v>
      </c>
      <c r="Q4078" s="164" t="str">
        <f>IFERROR(IF(VLOOKUP($C4078,'MSCI Database'!$C:$R,4, FALSE)="","",VLOOKUP($C4078,'MSCI Database'!$C:$R,4, FALSE)),"")</f>
        <v>0</v>
      </c>
      <c r="R4078" s="164">
        <f>IFERROR(IF(VLOOKUP($C4078,'MSCI Database'!$C:$R,5, FALSE)="","",VLOOKUP($C4078,'MSCI Database'!$C:$R,5, FALSE)),"")</f>
        <v>7</v>
      </c>
      <c r="S4078" s="164">
        <f>IFERROR(IF(VLOOKUP($C4078,'MSCI Database'!$C:$R,6, FALSE)="","",VLOOKUP($C4078,'MSCI Database'!$C:$R,6, FALSE)),"")</f>
        <v>4.8</v>
      </c>
      <c r="T4078" s="211">
        <f>IFERROR(IF(VLOOKUP($C4078,'MSCI Database'!$C:$R,7, FALSE)="","",VLOOKUP($C4078,'MSCI Database'!$C:$R,7, FALSE)),"")</f>
        <v>6.2</v>
      </c>
      <c r="U4078" s="164">
        <f>IFERROR(IF(VLOOKUP($C4078,'MSCI Database'!$C:$R,8, FALSE)="","",VLOOKUP($C4078,'MSCI Database'!$C:$R,8, FALSE)),"")</f>
        <v>6.8</v>
      </c>
      <c r="V4078" s="175">
        <f>IFERROR(IF(VLOOKUP($C4078,'MSCI Database'!$C:$R,9, FALSE)="","",VLOOKUP($C4078,'MSCI Database'!$C:$R,9, FALSE)),"")</f>
        <v>5.8</v>
      </c>
      <c r="W4078" s="165">
        <f t="shared" ca="1" si="157"/>
        <v>0</v>
      </c>
      <c r="X4078" s="236">
        <f>IFERROR(IF(VLOOKUP($C4078,'MSCI Database'!$C:$R,10, FALSE)="","",VLOOKUP($C4078,'MSCI Database'!$C:$R,10, FALSE)),"")</f>
        <v>80000000</v>
      </c>
      <c r="Y4078" s="133" t="str">
        <f>IFERROR(IF(VLOOKUP($C4078,'MSCI Database'!$C:$R,11, FALSE)="","",VLOOKUP($C4078,'MSCI Database'!$C:$R,11, FALSE)),"")</f>
        <v>2019</v>
      </c>
      <c r="Z4078" s="133" t="str">
        <f>IFERROR(IF(VLOOKUP($C4078,'MSCI Database'!$C:$R,12, FALSE)="","",VLOOKUP($C4078,'MSCI Database'!$C:$R,12, FALSE)),"")</f>
        <v>Reported</v>
      </c>
      <c r="AA4078" s="202" t="str">
        <f>IFERROR(IF(VLOOKUP($C4078,'MSCI Database'!$C:$R,13, FALSE)="","",VLOOKUP($C4078,'MSCI Database'!$C:$R,13, FALSE)),"")</f>
        <v>Cost cuts introduced; focus on managing the carbon footprint</v>
      </c>
    </row>
    <row r="4079" spans="1:27" s="130" customFormat="1" ht="15" hidden="1" customHeight="1" outlineLevel="1">
      <c r="A4079" s="130" t="s">
        <v>2756</v>
      </c>
      <c r="B4079" s="130" t="s">
        <v>2757</v>
      </c>
      <c r="C4079" s="130" t="s">
        <v>2758</v>
      </c>
      <c r="D4079" s="130" t="s">
        <v>18675</v>
      </c>
      <c r="E4079" s="130" t="s">
        <v>18704</v>
      </c>
      <c r="F4079" s="215">
        <v>1.0951913323220441E-2</v>
      </c>
      <c r="G4079" s="132" t="str">
        <f ca="1">IFERROR(_xll.BQL($A4079, "cur_mkt_cap(currency=EUR)")/1000000, " ")</f>
        <v xml:space="preserve"> </v>
      </c>
      <c r="M4079" s="308"/>
      <c r="N4079" s="215">
        <f t="shared" si="156"/>
        <v>1.162922693554594E-4</v>
      </c>
      <c r="O4079" s="172" t="str">
        <f>IFERROR(IF(VLOOKUP($C4079,'MSCI Database'!$C:$R,2, FALSE)="","",VLOOKUP($C4079,'MSCI Database'!$C:$R,2, FALSE)),"")</f>
        <v>Real Estate Development &amp; Diversified Activities</v>
      </c>
      <c r="P4079" s="186" t="str">
        <f>IFERROR(IF(VLOOKUP($C4079,'MSCI Database'!$C:$R,3, FALSE)="","",VLOOKUP($C4079,'MSCI Database'!$C:$R,3, FALSE)),"")</f>
        <v>BB</v>
      </c>
      <c r="Q4079" s="164" t="str">
        <f>IFERROR(IF(VLOOKUP($C4079,'MSCI Database'!$C:$R,4, FALSE)="","",VLOOKUP($C4079,'MSCI Database'!$C:$R,4, FALSE)),"")</f>
        <v>-1</v>
      </c>
      <c r="R4079" s="164">
        <f>IFERROR(IF(VLOOKUP($C4079,'MSCI Database'!$C:$R,5, FALSE)="","",VLOOKUP($C4079,'MSCI Database'!$C:$R,5, FALSE)),"")</f>
        <v>3.9</v>
      </c>
      <c r="S4079" s="164">
        <f>IFERROR(IF(VLOOKUP($C4079,'MSCI Database'!$C:$R,6, FALSE)="","",VLOOKUP($C4079,'MSCI Database'!$C:$R,6, FALSE)),"")</f>
        <v>5.0999999999999996</v>
      </c>
      <c r="T4079" s="211">
        <f>IFERROR(IF(VLOOKUP($C4079,'MSCI Database'!$C:$R,7, FALSE)="","",VLOOKUP($C4079,'MSCI Database'!$C:$R,7, FALSE)),"")</f>
        <v>5</v>
      </c>
      <c r="U4079" s="164">
        <f>IFERROR(IF(VLOOKUP($C4079,'MSCI Database'!$C:$R,8, FALSE)="","",VLOOKUP($C4079,'MSCI Database'!$C:$R,8, FALSE)),"")</f>
        <v>2.8</v>
      </c>
      <c r="V4079" s="175">
        <f>IFERROR(IF(VLOOKUP($C4079,'MSCI Database'!$C:$R,9, FALSE)="","",VLOOKUP($C4079,'MSCI Database'!$C:$R,9, FALSE)),"")</f>
        <v>4.2</v>
      </c>
      <c r="W4079" s="165">
        <f t="shared" ca="1" si="157"/>
        <v>0</v>
      </c>
      <c r="X4079" s="236">
        <f>IFERROR(IF(VLOOKUP($C4079,'MSCI Database'!$C:$R,10, FALSE)="","",VLOOKUP($C4079,'MSCI Database'!$C:$R,10, FALSE)),"")</f>
        <v>188928</v>
      </c>
      <c r="Y4079" s="133" t="str">
        <f>IFERROR(IF(VLOOKUP($C4079,'MSCI Database'!$C:$R,11, FALSE)="","",VLOOKUP($C4079,'MSCI Database'!$C:$R,11, FALSE)),"")</f>
        <v>2019</v>
      </c>
      <c r="Z4079" s="133" t="str">
        <f>IFERROR(IF(VLOOKUP($C4079,'MSCI Database'!$C:$R,12, FALSE)="","",VLOOKUP($C4079,'MSCI Database'!$C:$R,12, FALSE)),"")</f>
        <v>Reported</v>
      </c>
      <c r="AA4079" s="202" t="str">
        <f>IFERROR(IF(VLOOKUP($C4079,'MSCI Database'!$C:$R,13, FALSE)="","",VLOOKUP($C4079,'MSCI Database'!$C:$R,13, FALSE)),"")</f>
        <v>Ongoing antitrust investigation; risks in governance practices persist</v>
      </c>
    </row>
    <row r="4080" spans="1:27" s="130" customFormat="1" ht="15" hidden="1" customHeight="1" outlineLevel="1">
      <c r="A4080" s="130" t="s">
        <v>5001</v>
      </c>
      <c r="B4080" s="130" t="s">
        <v>5002</v>
      </c>
      <c r="C4080" s="130" t="s">
        <v>5003</v>
      </c>
      <c r="D4080" s="130" t="s">
        <v>18678</v>
      </c>
      <c r="E4080" s="130" t="s">
        <v>18674</v>
      </c>
      <c r="F4080" s="215">
        <v>1.09505758967017E-2</v>
      </c>
      <c r="G4080" s="132" t="str">
        <f ca="1">IFERROR(_xll.BQL($A4080, "cur_mkt_cap(currency=EUR)")/1000000, " ")</f>
        <v xml:space="preserve"> </v>
      </c>
      <c r="M4080" s="308"/>
      <c r="N4080" s="215">
        <f t="shared" si="156"/>
        <v>1.1627806796796021E-4</v>
      </c>
      <c r="O4080" s="172" t="str">
        <f>IFERROR(IF(VLOOKUP($C4080,'MSCI Database'!$C:$R,2, FALSE)="","",VLOOKUP($C4080,'MSCI Database'!$C:$R,2, FALSE)),"")</f>
        <v>Food Products</v>
      </c>
      <c r="P4080" s="186" t="str">
        <f>IFERROR(IF(VLOOKUP($C4080,'MSCI Database'!$C:$R,3, FALSE)="","",VLOOKUP($C4080,'MSCI Database'!$C:$R,3, FALSE)),"")</f>
        <v>B</v>
      </c>
      <c r="Q4080" s="164" t="str">
        <f>IFERROR(IF(VLOOKUP($C4080,'MSCI Database'!$C:$R,4, FALSE)="","",VLOOKUP($C4080,'MSCI Database'!$C:$R,4, FALSE)),"")</f>
        <v>0</v>
      </c>
      <c r="R4080" s="164">
        <f>IFERROR(IF(VLOOKUP($C4080,'MSCI Database'!$C:$R,5, FALSE)="","",VLOOKUP($C4080,'MSCI Database'!$C:$R,5, FALSE)),"")</f>
        <v>2.2999999999999998</v>
      </c>
      <c r="S4080" s="164">
        <f>IFERROR(IF(VLOOKUP($C4080,'MSCI Database'!$C:$R,6, FALSE)="","",VLOOKUP($C4080,'MSCI Database'!$C:$R,6, FALSE)),"")</f>
        <v>1.9</v>
      </c>
      <c r="T4080" s="211">
        <f>IFERROR(IF(VLOOKUP($C4080,'MSCI Database'!$C:$R,7, FALSE)="","",VLOOKUP($C4080,'MSCI Database'!$C:$R,7, FALSE)),"")</f>
        <v>5.0999999999999996</v>
      </c>
      <c r="U4080" s="164">
        <f>IFERROR(IF(VLOOKUP($C4080,'MSCI Database'!$C:$R,8, FALSE)="","",VLOOKUP($C4080,'MSCI Database'!$C:$R,8, FALSE)),"")</f>
        <v>3.3</v>
      </c>
      <c r="V4080" s="175">
        <f>IFERROR(IF(VLOOKUP($C4080,'MSCI Database'!$C:$R,9, FALSE)="","",VLOOKUP($C4080,'MSCI Database'!$C:$R,9, FALSE)),"")</f>
        <v>3.2</v>
      </c>
      <c r="W4080" s="165">
        <f t="shared" ca="1" si="157"/>
        <v>0</v>
      </c>
      <c r="X4080" s="236">
        <f>IFERROR(IF(VLOOKUP($C4080,'MSCI Database'!$C:$R,10, FALSE)="","",VLOOKUP($C4080,'MSCI Database'!$C:$R,10, FALSE)),"")</f>
        <v>27726</v>
      </c>
      <c r="Y4080" s="133" t="str">
        <f>IFERROR(IF(VLOOKUP($C4080,'MSCI Database'!$C:$R,11, FALSE)="","",VLOOKUP($C4080,'MSCI Database'!$C:$R,11, FALSE)),"")</f>
        <v>2019</v>
      </c>
      <c r="Z4080" s="133" t="str">
        <f>IFERROR(IF(VLOOKUP($C4080,'MSCI Database'!$C:$R,12, FALSE)="","",VLOOKUP($C4080,'MSCI Database'!$C:$R,12, FALSE)),"")</f>
        <v>Reported</v>
      </c>
      <c r="AA4080" s="202" t="str">
        <f>IFERROR(IF(VLOOKUP($C4080,'MSCI Database'!$C:$R,13, FALSE)="","",VLOOKUP($C4080,'MSCI Database'!$C:$R,13, FALSE)),"")</f>
        <v>Limited efforts to manage water stress risks, lagging governance practices</v>
      </c>
    </row>
    <row r="4081" spans="1:27" s="130" customFormat="1" ht="15" hidden="1" customHeight="1" outlineLevel="1">
      <c r="A4081" s="130" t="s">
        <v>4985</v>
      </c>
      <c r="B4081" s="130" t="s">
        <v>4986</v>
      </c>
      <c r="C4081" s="130" t="s">
        <v>4987</v>
      </c>
      <c r="D4081" s="130" t="s">
        <v>18675</v>
      </c>
      <c r="E4081" s="130" t="s">
        <v>18673</v>
      </c>
      <c r="F4081" s="215">
        <v>1.092429874725688E-2</v>
      </c>
      <c r="G4081" s="132" t="str">
        <f ca="1">IFERROR(_xll.BQL($A4081, "cur_mkt_cap(currency=EUR)")/1000000, " ")</f>
        <v xml:space="preserve"> </v>
      </c>
      <c r="M4081" s="308"/>
      <c r="N4081" s="215">
        <f t="shared" si="156"/>
        <v>1.1599904554959871E-4</v>
      </c>
      <c r="O4081" s="172" t="str">
        <f>IFERROR(IF(VLOOKUP($C4081,'MSCI Database'!$C:$R,2, FALSE)="","",VLOOKUP($C4081,'MSCI Database'!$C:$R,2, FALSE)),"")</f>
        <v>Building Products</v>
      </c>
      <c r="P4081" s="186" t="str">
        <f>IFERROR(IF(VLOOKUP($C4081,'MSCI Database'!$C:$R,3, FALSE)="","",VLOOKUP($C4081,'MSCI Database'!$C:$R,3, FALSE)),"")</f>
        <v>BB</v>
      </c>
      <c r="Q4081" s="164" t="str">
        <f>IFERROR(IF(VLOOKUP($C4081,'MSCI Database'!$C:$R,4, FALSE)="","",VLOOKUP($C4081,'MSCI Database'!$C:$R,4, FALSE)),"")</f>
        <v>0</v>
      </c>
      <c r="R4081" s="164">
        <f>IFERROR(IF(VLOOKUP($C4081,'MSCI Database'!$C:$R,5, FALSE)="","",VLOOKUP($C4081,'MSCI Database'!$C:$R,5, FALSE)),"")</f>
        <v>2.9</v>
      </c>
      <c r="S4081" s="164">
        <f>IFERROR(IF(VLOOKUP($C4081,'MSCI Database'!$C:$R,6, FALSE)="","",VLOOKUP($C4081,'MSCI Database'!$C:$R,6, FALSE)),"")</f>
        <v>5.0999999999999996</v>
      </c>
      <c r="T4081" s="211">
        <f>IFERROR(IF(VLOOKUP($C4081,'MSCI Database'!$C:$R,7, FALSE)="","",VLOOKUP($C4081,'MSCI Database'!$C:$R,7, FALSE)),"")</f>
        <v>5.6</v>
      </c>
      <c r="U4081" s="164">
        <f>IFERROR(IF(VLOOKUP($C4081,'MSCI Database'!$C:$R,8, FALSE)="","",VLOOKUP($C4081,'MSCI Database'!$C:$R,8, FALSE)),"")</f>
        <v>3.9</v>
      </c>
      <c r="V4081" s="175">
        <f>IFERROR(IF(VLOOKUP($C4081,'MSCI Database'!$C:$R,9, FALSE)="","",VLOOKUP($C4081,'MSCI Database'!$C:$R,9, FALSE)),"")</f>
        <v>4.8</v>
      </c>
      <c r="W4081" s="165">
        <f t="shared" ca="1" si="157"/>
        <v>0</v>
      </c>
      <c r="X4081" s="236">
        <f>IFERROR(IF(VLOOKUP($C4081,'MSCI Database'!$C:$R,10, FALSE)="","",VLOOKUP($C4081,'MSCI Database'!$C:$R,10, FALSE)),"")</f>
        <v>195429</v>
      </c>
      <c r="Y4081" s="133" t="str">
        <f>IFERROR(IF(VLOOKUP($C4081,'MSCI Database'!$C:$R,11, FALSE)="","",VLOOKUP($C4081,'MSCI Database'!$C:$R,11, FALSE)),"")</f>
        <v>2019</v>
      </c>
      <c r="Z4081" s="133" t="str">
        <f>IFERROR(IF(VLOOKUP($C4081,'MSCI Database'!$C:$R,12, FALSE)="","",VLOOKUP($C4081,'MSCI Database'!$C:$R,12, FALSE)),"")</f>
        <v>E.Segmt-Moderately Low</v>
      </c>
      <c r="AA4081" s="202" t="str">
        <f>IFERROR(IF(VLOOKUP($C4081,'MSCI Database'!$C:$R,13, FALSE)="","",VLOOKUP($C4081,'MSCI Database'!$C:$R,13, FALSE)),"")</f>
        <v>Limited carbon mitigation programs, strong in labor management and business ethics</v>
      </c>
    </row>
    <row r="4082" spans="1:27" s="130" customFormat="1" ht="15" hidden="1" customHeight="1" outlineLevel="1">
      <c r="A4082" s="130" t="s">
        <v>8471</v>
      </c>
      <c r="B4082" s="130" t="s">
        <v>8472</v>
      </c>
      <c r="C4082" s="130" t="s">
        <v>8473</v>
      </c>
      <c r="D4082" s="130" t="s">
        <v>18703</v>
      </c>
      <c r="E4082" s="130" t="s">
        <v>12133</v>
      </c>
      <c r="F4082" s="215">
        <v>5.8778371080030374E-3</v>
      </c>
      <c r="G4082" s="132" t="str">
        <f ca="1">IFERROR(_xll.BQL($A4082, "cur_mkt_cap(currency=EUR)")/1000000, " ")</f>
        <v xml:space="preserve"> </v>
      </c>
      <c r="M4082" s="308"/>
      <c r="N4082" s="215">
        <f t="shared" si="156"/>
        <v>6.2413479363659241E-5</v>
      </c>
      <c r="O4082" s="172" t="str">
        <f>IFERROR(IF(VLOOKUP($C4082,'MSCI Database'!$C:$R,2, FALSE)="","",VLOOKUP($C4082,'MSCI Database'!$C:$R,2, FALSE)),"")</f>
        <v>Pharmaceuticals</v>
      </c>
      <c r="P4082" s="186" t="str">
        <f>IFERROR(IF(VLOOKUP($C4082,'MSCI Database'!$C:$R,3, FALSE)="","",VLOOKUP($C4082,'MSCI Database'!$C:$R,3, FALSE)),"")</f>
        <v>A</v>
      </c>
      <c r="Q4082" s="164" t="str">
        <f>IFERROR(IF(VLOOKUP($C4082,'MSCI Database'!$C:$R,4, FALSE)="","",VLOOKUP($C4082,'MSCI Database'!$C:$R,4, FALSE)),"")</f>
        <v>1</v>
      </c>
      <c r="R4082" s="164">
        <f>IFERROR(IF(VLOOKUP($C4082,'MSCI Database'!$C:$R,5, FALSE)="","",VLOOKUP($C4082,'MSCI Database'!$C:$R,5, FALSE)),"")</f>
        <v>6.9</v>
      </c>
      <c r="S4082" s="164">
        <f>IFERROR(IF(VLOOKUP($C4082,'MSCI Database'!$C:$R,6, FALSE)="","",VLOOKUP($C4082,'MSCI Database'!$C:$R,6, FALSE)),"")</f>
        <v>3.8</v>
      </c>
      <c r="T4082" s="211">
        <f>IFERROR(IF(VLOOKUP($C4082,'MSCI Database'!$C:$R,7, FALSE)="","",VLOOKUP($C4082,'MSCI Database'!$C:$R,7, FALSE)),"")</f>
        <v>5.4</v>
      </c>
      <c r="U4082" s="164">
        <f>IFERROR(IF(VLOOKUP($C4082,'MSCI Database'!$C:$R,8, FALSE)="","",VLOOKUP($C4082,'MSCI Database'!$C:$R,8, FALSE)),"")</f>
        <v>5.3</v>
      </c>
      <c r="V4082" s="175">
        <f>IFERROR(IF(VLOOKUP($C4082,'MSCI Database'!$C:$R,9, FALSE)="","",VLOOKUP($C4082,'MSCI Database'!$C:$R,9, FALSE)),"")</f>
        <v>5.2</v>
      </c>
      <c r="W4082" s="165">
        <f t="shared" ca="1" si="157"/>
        <v>0</v>
      </c>
      <c r="X4082" s="236">
        <f>IFERROR(IF(VLOOKUP($C4082,'MSCI Database'!$C:$R,10, FALSE)="","",VLOOKUP($C4082,'MSCI Database'!$C:$R,10, FALSE)),"")</f>
        <v>197149</v>
      </c>
      <c r="Y4082" s="133" t="str">
        <f>IFERROR(IF(VLOOKUP($C4082,'MSCI Database'!$C:$R,11, FALSE)="","",VLOOKUP($C4082,'MSCI Database'!$C:$R,11, FALSE)),"")</f>
        <v>2020</v>
      </c>
      <c r="Z4082" s="133" t="str">
        <f>IFERROR(IF(VLOOKUP($C4082,'MSCI Database'!$C:$R,12, FALSE)="","",VLOOKUP($C4082,'MSCI Database'!$C:$R,12, FALSE)),"")</f>
        <v>Reported</v>
      </c>
      <c r="AA4082" s="202" t="str">
        <f>IFERROR(IF(VLOOKUP($C4082,'MSCI Database'!$C:$R,13, FALSE)="","",VLOOKUP($C4082,'MSCI Database'!$C:$R,13, FALSE)),"")</f>
        <v>Settlement reached over drug pricing investigations by EU and UK authorities</v>
      </c>
    </row>
    <row r="4083" spans="1:27" s="130" customFormat="1" ht="15" hidden="1" customHeight="1" outlineLevel="1">
      <c r="A4083" s="130" t="s">
        <v>5101</v>
      </c>
      <c r="B4083" s="130" t="s">
        <v>5102</v>
      </c>
      <c r="C4083" s="130" t="s">
        <v>5103</v>
      </c>
      <c r="D4083" s="130" t="s">
        <v>18702</v>
      </c>
      <c r="E4083" s="130" t="s">
        <v>18674</v>
      </c>
      <c r="F4083" s="215">
        <v>4.1783402530664957E-3</v>
      </c>
      <c r="G4083" s="132" t="str">
        <f ca="1">IFERROR(_xll.BQL($A4083, "cur_mkt_cap(currency=EUR)")/1000000, " ")</f>
        <v xml:space="preserve"> </v>
      </c>
      <c r="M4083" s="308"/>
      <c r="N4083" s="215">
        <f t="shared" si="156"/>
        <v>4.43674685717367E-5</v>
      </c>
      <c r="O4083" s="172" t="str">
        <f>IFERROR(IF(VLOOKUP($C4083,'MSCI Database'!$C:$R,2, FALSE)="","",VLOOKUP($C4083,'MSCI Database'!$C:$R,2, FALSE)),"")</f>
        <v>Food Products</v>
      </c>
      <c r="P4083" s="186" t="str">
        <f>IFERROR(IF(VLOOKUP($C4083,'MSCI Database'!$C:$R,3, FALSE)="","",VLOOKUP($C4083,'MSCI Database'!$C:$R,3, FALSE)),"")</f>
        <v>A</v>
      </c>
      <c r="Q4083" s="164" t="str">
        <f>IFERROR(IF(VLOOKUP($C4083,'MSCI Database'!$C:$R,4, FALSE)="","",VLOOKUP($C4083,'MSCI Database'!$C:$R,4, FALSE)),"")</f>
        <v>1</v>
      </c>
      <c r="R4083" s="164">
        <f>IFERROR(IF(VLOOKUP($C4083,'MSCI Database'!$C:$R,5, FALSE)="","",VLOOKUP($C4083,'MSCI Database'!$C:$R,5, FALSE)),"")</f>
        <v>6.9</v>
      </c>
      <c r="S4083" s="164">
        <f>IFERROR(IF(VLOOKUP($C4083,'MSCI Database'!$C:$R,6, FALSE)="","",VLOOKUP($C4083,'MSCI Database'!$C:$R,6, FALSE)),"")</f>
        <v>4.4000000000000004</v>
      </c>
      <c r="T4083" s="211">
        <f>IFERROR(IF(VLOOKUP($C4083,'MSCI Database'!$C:$R,7, FALSE)="","",VLOOKUP($C4083,'MSCI Database'!$C:$R,7, FALSE)),"")</f>
        <v>5.6</v>
      </c>
      <c r="U4083" s="164">
        <f>IFERROR(IF(VLOOKUP($C4083,'MSCI Database'!$C:$R,8, FALSE)="","",VLOOKUP($C4083,'MSCI Database'!$C:$R,8, FALSE)),"")</f>
        <v>2.4</v>
      </c>
      <c r="V4083" s="175">
        <f>IFERROR(IF(VLOOKUP($C4083,'MSCI Database'!$C:$R,9, FALSE)="","",VLOOKUP($C4083,'MSCI Database'!$C:$R,9, FALSE)),"")</f>
        <v>4.0999999999999996</v>
      </c>
      <c r="W4083" s="165">
        <f t="shared" ca="1" si="157"/>
        <v>0</v>
      </c>
      <c r="X4083" s="236">
        <f>IFERROR(IF(VLOOKUP($C4083,'MSCI Database'!$C:$R,10, FALSE)="","",VLOOKUP($C4083,'MSCI Database'!$C:$R,10, FALSE)),"")</f>
        <v>1357313</v>
      </c>
      <c r="Y4083" s="133" t="str">
        <f>IFERROR(IF(VLOOKUP($C4083,'MSCI Database'!$C:$R,11, FALSE)="","",VLOOKUP($C4083,'MSCI Database'!$C:$R,11, FALSE)),"")</f>
        <v>2019</v>
      </c>
      <c r="Z4083" s="133" t="str">
        <f>IFERROR(IF(VLOOKUP($C4083,'MSCI Database'!$C:$R,12, FALSE)="","",VLOOKUP($C4083,'MSCI Database'!$C:$R,12, FALSE)),"")</f>
        <v>Reported</v>
      </c>
      <c r="AA4083" s="202" t="str">
        <f>IFERROR(IF(VLOOKUP($C4083,'MSCI Database'!$C:$R,13, FALSE)="","",VLOOKUP($C4083,'MSCI Database'!$C:$R,13, FALSE)),"")</f>
        <v>Efforts to improve product packaging drive upgrade; weak water risk mitigation programs</v>
      </c>
    </row>
    <row r="4084" spans="1:27" s="130" customFormat="1" ht="15" hidden="1" customHeight="1" outlineLevel="1">
      <c r="A4084" s="130" t="s">
        <v>2533</v>
      </c>
      <c r="B4084" s="130" t="s">
        <v>2530</v>
      </c>
      <c r="C4084" s="130" t="s">
        <v>2534</v>
      </c>
      <c r="D4084" s="130" t="s">
        <v>18683</v>
      </c>
      <c r="E4084" s="130" t="s">
        <v>18707</v>
      </c>
      <c r="F4084" s="215">
        <v>0.11618398776750059</v>
      </c>
      <c r="G4084" s="132" t="str">
        <f ca="1">IFERROR(_xll.BQL($A4084, "cur_mkt_cap(currency=EUR)")/1000000, " ")</f>
        <v xml:space="preserve"> </v>
      </c>
      <c r="M4084" s="308"/>
      <c r="N4084" s="215">
        <f t="shared" si="156"/>
        <v>1.2336930727531127E-3</v>
      </c>
      <c r="O4084" s="172" t="str">
        <f>IFERROR(IF(VLOOKUP($C4084,'MSCI Database'!$C:$R,2, FALSE)="","",VLOOKUP($C4084,'MSCI Database'!$C:$R,2, FALSE)),"")</f>
        <v>Integrated Oil &amp; Gas</v>
      </c>
      <c r="P4084" s="186" t="str">
        <f>IFERROR(IF(VLOOKUP($C4084,'MSCI Database'!$C:$R,3, FALSE)="","",VLOOKUP($C4084,'MSCI Database'!$C:$R,3, FALSE)),"")</f>
        <v>A</v>
      </c>
      <c r="Q4084" s="164" t="str">
        <f>IFERROR(IF(VLOOKUP($C4084,'MSCI Database'!$C:$R,4, FALSE)="","",VLOOKUP($C4084,'MSCI Database'!$C:$R,4, FALSE)),"")</f>
        <v>0</v>
      </c>
      <c r="R4084" s="164">
        <f>IFERROR(IF(VLOOKUP($C4084,'MSCI Database'!$C:$R,5, FALSE)="","",VLOOKUP($C4084,'MSCI Database'!$C:$R,5, FALSE)),"")</f>
        <v>7</v>
      </c>
      <c r="S4084" s="164">
        <f>IFERROR(IF(VLOOKUP($C4084,'MSCI Database'!$C:$R,6, FALSE)="","",VLOOKUP($C4084,'MSCI Database'!$C:$R,6, FALSE)),"")</f>
        <v>4.8</v>
      </c>
      <c r="T4084" s="211">
        <f>IFERROR(IF(VLOOKUP($C4084,'MSCI Database'!$C:$R,7, FALSE)="","",VLOOKUP($C4084,'MSCI Database'!$C:$R,7, FALSE)),"")</f>
        <v>6.2</v>
      </c>
      <c r="U4084" s="164">
        <f>IFERROR(IF(VLOOKUP($C4084,'MSCI Database'!$C:$R,8, FALSE)="","",VLOOKUP($C4084,'MSCI Database'!$C:$R,8, FALSE)),"")</f>
        <v>6.8</v>
      </c>
      <c r="V4084" s="175">
        <f>IFERROR(IF(VLOOKUP($C4084,'MSCI Database'!$C:$R,9, FALSE)="","",VLOOKUP($C4084,'MSCI Database'!$C:$R,9, FALSE)),"")</f>
        <v>5.8</v>
      </c>
      <c r="W4084" s="165">
        <f t="shared" ca="1" si="157"/>
        <v>0</v>
      </c>
      <c r="X4084" s="236">
        <f>IFERROR(IF(VLOOKUP($C4084,'MSCI Database'!$C:$R,10, FALSE)="","",VLOOKUP($C4084,'MSCI Database'!$C:$R,10, FALSE)),"")</f>
        <v>80000000</v>
      </c>
      <c r="Y4084" s="133" t="str">
        <f>IFERROR(IF(VLOOKUP($C4084,'MSCI Database'!$C:$R,11, FALSE)="","",VLOOKUP($C4084,'MSCI Database'!$C:$R,11, FALSE)),"")</f>
        <v>2019</v>
      </c>
      <c r="Z4084" s="133" t="str">
        <f>IFERROR(IF(VLOOKUP($C4084,'MSCI Database'!$C:$R,12, FALSE)="","",VLOOKUP($C4084,'MSCI Database'!$C:$R,12, FALSE)),"")</f>
        <v>Reported</v>
      </c>
      <c r="AA4084" s="202" t="str">
        <f>IFERROR(IF(VLOOKUP($C4084,'MSCI Database'!$C:$R,13, FALSE)="","",VLOOKUP($C4084,'MSCI Database'!$C:$R,13, FALSE)),"")</f>
        <v>Cost cuts introduced; focus on managing the carbon footprint</v>
      </c>
    </row>
    <row r="4085" spans="1:27" s="130" customFormat="1" ht="15" hidden="1" customHeight="1" outlineLevel="1">
      <c r="A4085" s="130" t="s">
        <v>6847</v>
      </c>
      <c r="B4085" s="130" t="s">
        <v>6848</v>
      </c>
      <c r="C4085" s="130" t="s">
        <v>6849</v>
      </c>
      <c r="D4085" s="130" t="s">
        <v>12128</v>
      </c>
      <c r="E4085" s="130" t="s">
        <v>18682</v>
      </c>
      <c r="F4085" s="215">
        <v>8.4564902943465164E-2</v>
      </c>
      <c r="G4085" s="132" t="str">
        <f ca="1">IFERROR(_xll.BQL($A4085, "cur_mkt_cap(currency=EUR)")/1000000, " ")</f>
        <v xml:space="preserve"> </v>
      </c>
      <c r="M4085" s="308"/>
      <c r="N4085" s="215">
        <f t="shared" si="156"/>
        <v>8.9794761708613898E-4</v>
      </c>
      <c r="O4085" s="172" t="str">
        <f>IFERROR(IF(VLOOKUP($C4085,'MSCI Database'!$C:$R,2, FALSE)="","",VLOOKUP($C4085,'MSCI Database'!$C:$R,2, FALSE)),"")</f>
        <v>Retail - Consumer Discretionary</v>
      </c>
      <c r="P4085" s="186" t="str">
        <f>IFERROR(IF(VLOOKUP($C4085,'MSCI Database'!$C:$R,3, FALSE)="","",VLOOKUP($C4085,'MSCI Database'!$C:$R,3, FALSE)),"")</f>
        <v>B</v>
      </c>
      <c r="Q4085" s="164" t="str">
        <f>IFERROR(IF(VLOOKUP($C4085,'MSCI Database'!$C:$R,4, FALSE)="","",VLOOKUP($C4085,'MSCI Database'!$C:$R,4, FALSE)),"")</f>
        <v>0</v>
      </c>
      <c r="R4085" s="164">
        <f>IFERROR(IF(VLOOKUP($C4085,'MSCI Database'!$C:$R,5, FALSE)="","",VLOOKUP($C4085,'MSCI Database'!$C:$R,5, FALSE)),"")</f>
        <v>2.4</v>
      </c>
      <c r="S4085" s="164">
        <f>IFERROR(IF(VLOOKUP($C4085,'MSCI Database'!$C:$R,6, FALSE)="","",VLOOKUP($C4085,'MSCI Database'!$C:$R,6, FALSE)),"")</f>
        <v>1.4</v>
      </c>
      <c r="T4085" s="211">
        <f>IFERROR(IF(VLOOKUP($C4085,'MSCI Database'!$C:$R,7, FALSE)="","",VLOOKUP($C4085,'MSCI Database'!$C:$R,7, FALSE)),"")</f>
        <v>3.3</v>
      </c>
      <c r="U4085" s="164">
        <f>IFERROR(IF(VLOOKUP($C4085,'MSCI Database'!$C:$R,8, FALSE)="","",VLOOKUP($C4085,'MSCI Database'!$C:$R,8, FALSE)),"")</f>
        <v>6.5</v>
      </c>
      <c r="V4085" s="175">
        <f>IFERROR(IF(VLOOKUP($C4085,'MSCI Database'!$C:$R,9, FALSE)="","",VLOOKUP($C4085,'MSCI Database'!$C:$R,9, FALSE)),"")</f>
        <v>4.0999999999999996</v>
      </c>
      <c r="W4085" s="165">
        <f t="shared" ca="1" si="157"/>
        <v>0</v>
      </c>
      <c r="X4085" s="236">
        <f>IFERROR(IF(VLOOKUP($C4085,'MSCI Database'!$C:$R,10, FALSE)="","",VLOOKUP($C4085,'MSCI Database'!$C:$R,10, FALSE)),"")</f>
        <v>829627</v>
      </c>
      <c r="Y4085" s="133" t="str">
        <f>IFERROR(IF(VLOOKUP($C4085,'MSCI Database'!$C:$R,11, FALSE)="","",VLOOKUP($C4085,'MSCI Database'!$C:$R,11, FALSE)),"")</f>
        <v>2019</v>
      </c>
      <c r="Z4085" s="133" t="str">
        <f>IFERROR(IF(VLOOKUP($C4085,'MSCI Database'!$C:$R,12, FALSE)="","",VLOOKUP($C4085,'MSCI Database'!$C:$R,12, FALSE)),"")</f>
        <v>E.Segmt-Moderate</v>
      </c>
      <c r="AA4085" s="202" t="str">
        <f>IFERROR(IF(VLOOKUP($C4085,'MSCI Database'!$C:$R,13, FALSE)="","",VLOOKUP($C4085,'MSCI Database'!$C:$R,13, FALSE)),"")</f>
        <v>Poor labor-management programs despite involvement in related controversies</v>
      </c>
    </row>
    <row r="4086" spans="1:27" s="130" customFormat="1" ht="15" hidden="1" customHeight="1" outlineLevel="1">
      <c r="A4086" s="130" t="s">
        <v>1369</v>
      </c>
      <c r="B4086" s="130" t="s">
        <v>1370</v>
      </c>
      <c r="C4086" s="130" t="s">
        <v>1371</v>
      </c>
      <c r="D4086" s="130" t="s">
        <v>18678</v>
      </c>
      <c r="E4086" s="130" t="s">
        <v>18674</v>
      </c>
      <c r="F4086" s="215">
        <v>1.2797047257542471E-2</v>
      </c>
      <c r="G4086" s="132" t="str">
        <f ca="1">IFERROR(_xll.BQL($A4086, "cur_mkt_cap(currency=EUR)")/1000000, " ")</f>
        <v xml:space="preserve"> </v>
      </c>
      <c r="M4086" s="308"/>
      <c r="N4086" s="215">
        <f t="shared" si="156"/>
        <v>1.3588471920001127E-4</v>
      </c>
      <c r="O4086" s="172" t="str">
        <f>IFERROR(IF(VLOOKUP($C4086,'MSCI Database'!$C:$R,2, FALSE)="","",VLOOKUP($C4086,'MSCI Database'!$C:$R,2, FALSE)),"")</f>
        <v>Food Products</v>
      </c>
      <c r="P4086" s="186" t="str">
        <f>IFERROR(IF(VLOOKUP($C4086,'MSCI Database'!$C:$R,3, FALSE)="","",VLOOKUP($C4086,'MSCI Database'!$C:$R,3, FALSE)),"")</f>
        <v>BBB</v>
      </c>
      <c r="Q4086" s="164" t="str">
        <f>IFERROR(IF(VLOOKUP($C4086,'MSCI Database'!$C:$R,4, FALSE)="","",VLOOKUP($C4086,'MSCI Database'!$C:$R,4, FALSE)),"")</f>
        <v>1</v>
      </c>
      <c r="R4086" s="164">
        <f>IFERROR(IF(VLOOKUP($C4086,'MSCI Database'!$C:$R,5, FALSE)="","",VLOOKUP($C4086,'MSCI Database'!$C:$R,5, FALSE)),"")</f>
        <v>4.5999999999999996</v>
      </c>
      <c r="S4086" s="164">
        <f>IFERROR(IF(VLOOKUP($C4086,'MSCI Database'!$C:$R,6, FALSE)="","",VLOOKUP($C4086,'MSCI Database'!$C:$R,6, FALSE)),"")</f>
        <v>2.4</v>
      </c>
      <c r="T4086" s="211">
        <f>IFERROR(IF(VLOOKUP($C4086,'MSCI Database'!$C:$R,7, FALSE)="","",VLOOKUP($C4086,'MSCI Database'!$C:$R,7, FALSE)),"")</f>
        <v>6.4</v>
      </c>
      <c r="U4086" s="164">
        <f>IFERROR(IF(VLOOKUP($C4086,'MSCI Database'!$C:$R,8, FALSE)="","",VLOOKUP($C4086,'MSCI Database'!$C:$R,8, FALSE)),"")</f>
        <v>4.8</v>
      </c>
      <c r="V4086" s="175">
        <f>IFERROR(IF(VLOOKUP($C4086,'MSCI Database'!$C:$R,9, FALSE)="","",VLOOKUP($C4086,'MSCI Database'!$C:$R,9, FALSE)),"")</f>
        <v>4.2</v>
      </c>
      <c r="W4086" s="165">
        <f t="shared" ca="1" si="157"/>
        <v>0</v>
      </c>
      <c r="X4086" s="236">
        <f>IFERROR(IF(VLOOKUP($C4086,'MSCI Database'!$C:$R,10, FALSE)="","",VLOOKUP($C4086,'MSCI Database'!$C:$R,10, FALSE)),"")</f>
        <v>1124155</v>
      </c>
      <c r="Y4086" s="133" t="str">
        <f>IFERROR(IF(VLOOKUP($C4086,'MSCI Database'!$C:$R,11, FALSE)="","",VLOOKUP($C4086,'MSCI Database'!$C:$R,11, FALSE)),"")</f>
        <v>2019</v>
      </c>
      <c r="Z4086" s="133" t="str">
        <f>IFERROR(IF(VLOOKUP($C4086,'MSCI Database'!$C:$R,12, FALSE)="","",VLOOKUP($C4086,'MSCI Database'!$C:$R,12, FALSE)),"")</f>
        <v>E.Segmt-Moderately High</v>
      </c>
      <c r="AA4086" s="202" t="str">
        <f>IFERROR(IF(VLOOKUP($C4086,'MSCI Database'!$C:$R,13, FALSE)="","",VLOOKUP($C4086,'MSCI Database'!$C:$R,13, FALSE)),"")</f>
        <v>Strong quality management and anti-corruption initiatives; limited water conservation efforts</v>
      </c>
    </row>
    <row r="4087" spans="1:27" s="130" customFormat="1" ht="15" hidden="1" customHeight="1" outlineLevel="1">
      <c r="A4087" s="130" t="s">
        <v>5682</v>
      </c>
      <c r="B4087" s="130" t="s">
        <v>5683</v>
      </c>
      <c r="C4087" s="130" t="s">
        <v>5684</v>
      </c>
      <c r="D4087" s="130" t="s">
        <v>18733</v>
      </c>
      <c r="E4087" s="130" t="s">
        <v>18707</v>
      </c>
      <c r="F4087" s="215">
        <v>2.2577442255098529E-2</v>
      </c>
      <c r="G4087" s="132" t="str">
        <f ca="1">IFERROR(_xll.BQL($A4087, "cur_mkt_cap(currency=EUR)")/1000000, " ")</f>
        <v xml:space="preserve"> </v>
      </c>
      <c r="M4087" s="308"/>
      <c r="N4087" s="215">
        <f t="shared" si="156"/>
        <v>2.397372877778756E-4</v>
      </c>
      <c r="O4087" s="172" t="str">
        <f>IFERROR(IF(VLOOKUP($C4087,'MSCI Database'!$C:$R,2, FALSE)="","",VLOOKUP($C4087,'MSCI Database'!$C:$R,2, FALSE)),"")</f>
        <v>Integrated Oil &amp; Gas</v>
      </c>
      <c r="P4087" s="186" t="str">
        <f>IFERROR(IF(VLOOKUP($C4087,'MSCI Database'!$C:$R,3, FALSE)="","",VLOOKUP($C4087,'MSCI Database'!$C:$R,3, FALSE)),"")</f>
        <v>BB</v>
      </c>
      <c r="Q4087" s="164" t="str">
        <f>IFERROR(IF(VLOOKUP($C4087,'MSCI Database'!$C:$R,4, FALSE)="","",VLOOKUP($C4087,'MSCI Database'!$C:$R,4, FALSE)),"")</f>
        <v>0</v>
      </c>
      <c r="R4087" s="164">
        <f>IFERROR(IF(VLOOKUP($C4087,'MSCI Database'!$C:$R,5, FALSE)="","",VLOOKUP($C4087,'MSCI Database'!$C:$R,5, FALSE)),"")</f>
        <v>3.7</v>
      </c>
      <c r="S4087" s="164">
        <f>IFERROR(IF(VLOOKUP($C4087,'MSCI Database'!$C:$R,6, FALSE)="","",VLOOKUP($C4087,'MSCI Database'!$C:$R,6, FALSE)),"")</f>
        <v>5.4</v>
      </c>
      <c r="T4087" s="211">
        <f>IFERROR(IF(VLOOKUP($C4087,'MSCI Database'!$C:$R,7, FALSE)="","",VLOOKUP($C4087,'MSCI Database'!$C:$R,7, FALSE)),"")</f>
        <v>4.2</v>
      </c>
      <c r="U4087" s="164">
        <f>IFERROR(IF(VLOOKUP($C4087,'MSCI Database'!$C:$R,8, FALSE)="","",VLOOKUP($C4087,'MSCI Database'!$C:$R,8, FALSE)),"")</f>
        <v>1.7</v>
      </c>
      <c r="V4087" s="175">
        <f>IFERROR(IF(VLOOKUP($C4087,'MSCI Database'!$C:$R,9, FALSE)="","",VLOOKUP($C4087,'MSCI Database'!$C:$R,9, FALSE)),"")</f>
        <v>3.9</v>
      </c>
      <c r="W4087" s="165">
        <f t="shared" ca="1" si="157"/>
        <v>0</v>
      </c>
      <c r="X4087" s="236">
        <f>IFERROR(IF(VLOOKUP($C4087,'MSCI Database'!$C:$R,10, FALSE)="","",VLOOKUP($C4087,'MSCI Database'!$C:$R,10, FALSE)),"")</f>
        <v>154235898</v>
      </c>
      <c r="Y4087" s="133" t="str">
        <f>IFERROR(IF(VLOOKUP($C4087,'MSCI Database'!$C:$R,11, FALSE)="","",VLOOKUP($C4087,'MSCI Database'!$C:$R,11, FALSE)),"")</f>
        <v>2019</v>
      </c>
      <c r="Z4087" s="133" t="str">
        <f>IFERROR(IF(VLOOKUP($C4087,'MSCI Database'!$C:$R,12, FALSE)="","",VLOOKUP($C4087,'MSCI Database'!$C:$R,12, FALSE)),"")</f>
        <v>E.Segmt-Low</v>
      </c>
      <c r="AA4087" s="202" t="str">
        <f>IFERROR(IF(VLOOKUP($C4087,'MSCI Database'!$C:$R,13, FALSE)="","",VLOOKUP($C4087,'MSCI Database'!$C:$R,13, FALSE)),"")</f>
        <v>Contractor fatalities and governance risk continue to weigh on rating</v>
      </c>
    </row>
    <row r="4088" spans="1:27" s="130" customFormat="1" ht="15" hidden="1" customHeight="1" outlineLevel="1">
      <c r="A4088" s="130" t="s">
        <v>3006</v>
      </c>
      <c r="B4088" s="130" t="s">
        <v>3007</v>
      </c>
      <c r="C4088" s="130" t="s">
        <v>3008</v>
      </c>
      <c r="D4088" s="130" t="s">
        <v>12128</v>
      </c>
      <c r="E4088" s="130" t="s">
        <v>18673</v>
      </c>
      <c r="F4088" s="215">
        <v>8.3913526694523635E-2</v>
      </c>
      <c r="G4088" s="132" t="str">
        <f ca="1">IFERROR(_xll.BQL($A4088, "cur_mkt_cap(currency=EUR)")/1000000, " ")</f>
        <v xml:space="preserve"> </v>
      </c>
      <c r="M4088" s="308"/>
      <c r="N4088" s="215">
        <f t="shared" si="156"/>
        <v>8.9103101539672906E-4</v>
      </c>
      <c r="O4088" s="172" t="str">
        <f>IFERROR(IF(VLOOKUP($C4088,'MSCI Database'!$C:$R,2, FALSE)="","",VLOOKUP($C4088,'MSCI Database'!$C:$R,2, FALSE)),"")</f>
        <v>Electrical Equipment</v>
      </c>
      <c r="P4088" s="186" t="str">
        <f>IFERROR(IF(VLOOKUP($C4088,'MSCI Database'!$C:$R,3, FALSE)="","",VLOOKUP($C4088,'MSCI Database'!$C:$R,3, FALSE)),"")</f>
        <v>BBB</v>
      </c>
      <c r="Q4088" s="164" t="str">
        <f>IFERROR(IF(VLOOKUP($C4088,'MSCI Database'!$C:$R,4, FALSE)="","",VLOOKUP($C4088,'MSCI Database'!$C:$R,4, FALSE)),"")</f>
        <v>0</v>
      </c>
      <c r="R4088" s="164">
        <f>IFERROR(IF(VLOOKUP($C4088,'MSCI Database'!$C:$R,5, FALSE)="","",VLOOKUP($C4088,'MSCI Database'!$C:$R,5, FALSE)),"")</f>
        <v>5.6</v>
      </c>
      <c r="S4088" s="164">
        <f>IFERROR(IF(VLOOKUP($C4088,'MSCI Database'!$C:$R,6, FALSE)="","",VLOOKUP($C4088,'MSCI Database'!$C:$R,6, FALSE)),"")</f>
        <v>5.0999999999999996</v>
      </c>
      <c r="T4088" s="211">
        <f>IFERROR(IF(VLOOKUP($C4088,'MSCI Database'!$C:$R,7, FALSE)="","",VLOOKUP($C4088,'MSCI Database'!$C:$R,7, FALSE)),"")</f>
        <v>5.2</v>
      </c>
      <c r="U4088" s="164">
        <f>IFERROR(IF(VLOOKUP($C4088,'MSCI Database'!$C:$R,8, FALSE)="","",VLOOKUP($C4088,'MSCI Database'!$C:$R,8, FALSE)),"")</f>
        <v>4.8</v>
      </c>
      <c r="V4088" s="175">
        <f>IFERROR(IF(VLOOKUP($C4088,'MSCI Database'!$C:$R,9, FALSE)="","",VLOOKUP($C4088,'MSCI Database'!$C:$R,9, FALSE)),"")</f>
        <v>5</v>
      </c>
      <c r="W4088" s="165">
        <f t="shared" ca="1" si="157"/>
        <v>0</v>
      </c>
      <c r="X4088" s="236">
        <f>IFERROR(IF(VLOOKUP($C4088,'MSCI Database'!$C:$R,10, FALSE)="","",VLOOKUP($C4088,'MSCI Database'!$C:$R,10, FALSE)),"")</f>
        <v>1120395</v>
      </c>
      <c r="Y4088" s="133" t="str">
        <f>IFERROR(IF(VLOOKUP($C4088,'MSCI Database'!$C:$R,11, FALSE)="","",VLOOKUP($C4088,'MSCI Database'!$C:$R,11, FALSE)),"")</f>
        <v>2019</v>
      </c>
      <c r="Z4088" s="133" t="str">
        <f>IFERROR(IF(VLOOKUP($C4088,'MSCI Database'!$C:$R,12, FALSE)="","",VLOOKUP($C4088,'MSCI Database'!$C:$R,12, FALSE)),"")</f>
        <v>Reported</v>
      </c>
      <c r="AA4088" s="202" t="str">
        <f>IFERROR(IF(VLOOKUP($C4088,'MSCI Database'!$C:$R,13, FALSE)="","",VLOOKUP($C4088,'MSCI Database'!$C:$R,13, FALSE)),"")</f>
        <v>Ongoing business restructuring, COVID-19 linked slowdown elevate risks of potential layoffs</v>
      </c>
    </row>
    <row r="4089" spans="1:27" s="130" customFormat="1" ht="15" hidden="1" customHeight="1" outlineLevel="1">
      <c r="A4089" s="130" t="s">
        <v>1698</v>
      </c>
      <c r="B4089" s="130" t="s">
        <v>1699</v>
      </c>
      <c r="C4089" s="130" t="s">
        <v>1700</v>
      </c>
      <c r="D4089" s="130" t="s">
        <v>18678</v>
      </c>
      <c r="E4089" s="130" t="s">
        <v>18704</v>
      </c>
      <c r="F4089" s="215">
        <v>1.2825246957607979E-2</v>
      </c>
      <c r="G4089" s="132" t="str">
        <f ca="1">IFERROR(_xll.BQL($A4089, "cur_mkt_cap(currency=EUR)")/1000000, " ")</f>
        <v xml:space="preserve"> </v>
      </c>
      <c r="M4089" s="308"/>
      <c r="N4089" s="215">
        <f t="shared" si="156"/>
        <v>1.3618415611290287E-4</v>
      </c>
      <c r="O4089" s="172" t="str">
        <f>IFERROR(IF(VLOOKUP($C4089,'MSCI Database'!$C:$R,2, FALSE)="","",VLOOKUP($C4089,'MSCI Database'!$C:$R,2, FALSE)),"")</f>
        <v>Real Estate Development &amp; Diversified Activities</v>
      </c>
      <c r="P4089" s="186" t="str">
        <f>IFERROR(IF(VLOOKUP($C4089,'MSCI Database'!$C:$R,3, FALSE)="","",VLOOKUP($C4089,'MSCI Database'!$C:$R,3, FALSE)),"")</f>
        <v>BBB</v>
      </c>
      <c r="Q4089" s="164" t="str">
        <f>IFERROR(IF(VLOOKUP($C4089,'MSCI Database'!$C:$R,4, FALSE)="","",VLOOKUP($C4089,'MSCI Database'!$C:$R,4, FALSE)),"")</f>
        <v>0</v>
      </c>
      <c r="R4089" s="164">
        <f>IFERROR(IF(VLOOKUP($C4089,'MSCI Database'!$C:$R,5, FALSE)="","",VLOOKUP($C4089,'MSCI Database'!$C:$R,5, FALSE)),"")</f>
        <v>5.5</v>
      </c>
      <c r="S4089" s="164">
        <f>IFERROR(IF(VLOOKUP($C4089,'MSCI Database'!$C:$R,6, FALSE)="","",VLOOKUP($C4089,'MSCI Database'!$C:$R,6, FALSE)),"")</f>
        <v>5.6</v>
      </c>
      <c r="T4089" s="211">
        <f>IFERROR(IF(VLOOKUP($C4089,'MSCI Database'!$C:$R,7, FALSE)="","",VLOOKUP($C4089,'MSCI Database'!$C:$R,7, FALSE)),"")</f>
        <v>4.4000000000000004</v>
      </c>
      <c r="U4089" s="164">
        <f>IFERROR(IF(VLOOKUP($C4089,'MSCI Database'!$C:$R,8, FALSE)="","",VLOOKUP($C4089,'MSCI Database'!$C:$R,8, FALSE)),"")</f>
        <v>2.8</v>
      </c>
      <c r="V4089" s="175">
        <f>IFERROR(IF(VLOOKUP($C4089,'MSCI Database'!$C:$R,9, FALSE)="","",VLOOKUP($C4089,'MSCI Database'!$C:$R,9, FALSE)),"")</f>
        <v>4.0999999999999996</v>
      </c>
      <c r="W4089" s="165">
        <f t="shared" ca="1" si="157"/>
        <v>0</v>
      </c>
      <c r="X4089" s="236">
        <f>IFERROR(IF(VLOOKUP($C4089,'MSCI Database'!$C:$R,10, FALSE)="","",VLOOKUP($C4089,'MSCI Database'!$C:$R,10, FALSE)),"")</f>
        <v>186398</v>
      </c>
      <c r="Y4089" s="133" t="str">
        <f>IFERROR(IF(VLOOKUP($C4089,'MSCI Database'!$C:$R,11, FALSE)="","",VLOOKUP($C4089,'MSCI Database'!$C:$R,11, FALSE)),"")</f>
        <v>2019</v>
      </c>
      <c r="Z4089" s="133" t="str">
        <f>IFERROR(IF(VLOOKUP($C4089,'MSCI Database'!$C:$R,12, FALSE)="","",VLOOKUP($C4089,'MSCI Database'!$C:$R,12, FALSE)),"")</f>
        <v>E.Segmt-Moderately Low</v>
      </c>
      <c r="AA4089" s="202" t="str">
        <f>IFERROR(IF(VLOOKUP($C4089,'MSCI Database'!$C:$R,13, FALSE)="","",VLOOKUP($C4089,'MSCI Database'!$C:$R,13, FALSE)),"")</f>
        <v>Potential government influence on board decisions, relatively weak health and safety management</v>
      </c>
    </row>
    <row r="4090" spans="1:27" s="130" customFormat="1" ht="15" hidden="1" customHeight="1" outlineLevel="1">
      <c r="A4090" s="130" t="s">
        <v>8195</v>
      </c>
      <c r="B4090" s="130" t="s">
        <v>8196</v>
      </c>
      <c r="C4090" s="130" t="s">
        <v>8197</v>
      </c>
      <c r="D4090" s="130" t="s">
        <v>12128</v>
      </c>
      <c r="E4090" s="130" t="s">
        <v>18673</v>
      </c>
      <c r="F4090" s="215">
        <v>8.3778006999080834E-2</v>
      </c>
      <c r="G4090" s="132" t="str">
        <f ca="1">IFERROR(_xll.BQL($A4090, "cur_mkt_cap(currency=EUR)")/1000000, " ")</f>
        <v xml:space="preserve"> </v>
      </c>
      <c r="M4090" s="308"/>
      <c r="N4090" s="215">
        <f t="shared" si="156"/>
        <v>8.8959200721064444E-4</v>
      </c>
      <c r="O4090" s="172" t="str">
        <f>IFERROR(IF(VLOOKUP($C4090,'MSCI Database'!$C:$R,2, FALSE)="","",VLOOKUP($C4090,'MSCI Database'!$C:$R,2, FALSE)),"")</f>
        <v>Road &amp; Rail Transport</v>
      </c>
      <c r="P4090" s="186" t="str">
        <f>IFERROR(IF(VLOOKUP($C4090,'MSCI Database'!$C:$R,3, FALSE)="","",VLOOKUP($C4090,'MSCI Database'!$C:$R,3, FALSE)),"")</f>
        <v>BB</v>
      </c>
      <c r="Q4090" s="164" t="str">
        <f>IFERROR(IF(VLOOKUP($C4090,'MSCI Database'!$C:$R,4, FALSE)="","",VLOOKUP($C4090,'MSCI Database'!$C:$R,4, FALSE)),"")</f>
        <v>-1</v>
      </c>
      <c r="R4090" s="164">
        <f>IFERROR(IF(VLOOKUP($C4090,'MSCI Database'!$C:$R,5, FALSE)="","",VLOOKUP($C4090,'MSCI Database'!$C:$R,5, FALSE)),"")</f>
        <v>2.9</v>
      </c>
      <c r="S4090" s="164">
        <f>IFERROR(IF(VLOOKUP($C4090,'MSCI Database'!$C:$R,6, FALSE)="","",VLOOKUP($C4090,'MSCI Database'!$C:$R,6, FALSE)),"")</f>
        <v>4.2</v>
      </c>
      <c r="T4090" s="211">
        <f>IFERROR(IF(VLOOKUP($C4090,'MSCI Database'!$C:$R,7, FALSE)="","",VLOOKUP($C4090,'MSCI Database'!$C:$R,7, FALSE)),"")</f>
        <v>3.2</v>
      </c>
      <c r="U4090" s="164">
        <f>IFERROR(IF(VLOOKUP($C4090,'MSCI Database'!$C:$R,8, FALSE)="","",VLOOKUP($C4090,'MSCI Database'!$C:$R,8, FALSE)),"")</f>
        <v>5.9</v>
      </c>
      <c r="V4090" s="175">
        <f>IFERROR(IF(VLOOKUP($C4090,'MSCI Database'!$C:$R,9, FALSE)="","",VLOOKUP($C4090,'MSCI Database'!$C:$R,9, FALSE)),"")</f>
        <v>4.3</v>
      </c>
      <c r="W4090" s="165">
        <f t="shared" ca="1" si="157"/>
        <v>0</v>
      </c>
      <c r="X4090" s="236">
        <f>IFERROR(IF(VLOOKUP($C4090,'MSCI Database'!$C:$R,10, FALSE)="","",VLOOKUP($C4090,'MSCI Database'!$C:$R,10, FALSE)),"")</f>
        <v>17238</v>
      </c>
      <c r="Y4090" s="133" t="str">
        <f>IFERROR(IF(VLOOKUP($C4090,'MSCI Database'!$C:$R,11, FALSE)="","",VLOOKUP($C4090,'MSCI Database'!$C:$R,11, FALSE)),"")</f>
        <v>2019</v>
      </c>
      <c r="Z4090" s="133" t="str">
        <f>IFERROR(IF(VLOOKUP($C4090,'MSCI Database'!$C:$R,12, FALSE)="","",VLOOKUP($C4090,'MSCI Database'!$C:$R,12, FALSE)),"")</f>
        <v>E.Segmt-Moderately Low</v>
      </c>
      <c r="AA4090" s="202" t="str">
        <f>IFERROR(IF(VLOOKUP($C4090,'MSCI Database'!$C:$R,13, FALSE)="","",VLOOKUP($C4090,'MSCI Database'!$C:$R,13, FALSE)),"")</f>
        <v>Perceived legal and regulatory risks, and COVID-19 impact continue to pose operational challenges</v>
      </c>
    </row>
    <row r="4091" spans="1:27" s="130" customFormat="1" ht="15" hidden="1" customHeight="1" outlineLevel="1">
      <c r="A4091" s="130" t="s">
        <v>1051</v>
      </c>
      <c r="B4091" s="130" t="s">
        <v>1052</v>
      </c>
      <c r="C4091" s="130" t="s">
        <v>1053</v>
      </c>
      <c r="D4091" s="130" t="s">
        <v>12135</v>
      </c>
      <c r="E4091" s="130" t="s">
        <v>18688</v>
      </c>
      <c r="F4091" s="215">
        <v>6.6667349817486579E-2</v>
      </c>
      <c r="G4091" s="132" t="str">
        <f ca="1">IFERROR(_xll.BQL($A4091, "cur_mkt_cap(currency=EUR)")/1000000, " ")</f>
        <v xml:space="preserve"> </v>
      </c>
      <c r="M4091" s="308"/>
      <c r="N4091" s="215">
        <f t="shared" si="156"/>
        <v>7.0790346612330799E-4</v>
      </c>
      <c r="O4091" s="172" t="str">
        <f>IFERROR(IF(VLOOKUP($C4091,'MSCI Database'!$C:$R,2, FALSE)="","",VLOOKUP($C4091,'MSCI Database'!$C:$R,2, FALSE)),"")</f>
        <v>Life &amp; Health Insurance</v>
      </c>
      <c r="P4091" s="186" t="str">
        <f>IFERROR(IF(VLOOKUP($C4091,'MSCI Database'!$C:$R,3, FALSE)="","",VLOOKUP($C4091,'MSCI Database'!$C:$R,3, FALSE)),"")</f>
        <v>AA</v>
      </c>
      <c r="Q4091" s="164" t="str">
        <f>IFERROR(IF(VLOOKUP($C4091,'MSCI Database'!$C:$R,4, FALSE)="","",VLOOKUP($C4091,'MSCI Database'!$C:$R,4, FALSE)),"")</f>
        <v>0</v>
      </c>
      <c r="R4091" s="164">
        <f>IFERROR(IF(VLOOKUP($C4091,'MSCI Database'!$C:$R,5, FALSE)="","",VLOOKUP($C4091,'MSCI Database'!$C:$R,5, FALSE)),"")</f>
        <v>7.5</v>
      </c>
      <c r="S4091" s="164">
        <f>IFERROR(IF(VLOOKUP($C4091,'MSCI Database'!$C:$R,6, FALSE)="","",VLOOKUP($C4091,'MSCI Database'!$C:$R,6, FALSE)),"")</f>
        <v>7.7</v>
      </c>
      <c r="T4091" s="211">
        <f>IFERROR(IF(VLOOKUP($C4091,'MSCI Database'!$C:$R,7, FALSE)="","",VLOOKUP($C4091,'MSCI Database'!$C:$R,7, FALSE)),"")</f>
        <v>5.3</v>
      </c>
      <c r="U4091" s="164">
        <f>IFERROR(IF(VLOOKUP($C4091,'MSCI Database'!$C:$R,8, FALSE)="","",VLOOKUP($C4091,'MSCI Database'!$C:$R,8, FALSE)),"")</f>
        <v>5.6</v>
      </c>
      <c r="V4091" s="175">
        <f>IFERROR(IF(VLOOKUP($C4091,'MSCI Database'!$C:$R,9, FALSE)="","",VLOOKUP($C4091,'MSCI Database'!$C:$R,9, FALSE)),"")</f>
        <v>5.5</v>
      </c>
      <c r="W4091" s="165">
        <f t="shared" ca="1" si="157"/>
        <v>0</v>
      </c>
      <c r="X4091" s="236">
        <f>IFERROR(IF(VLOOKUP($C4091,'MSCI Database'!$C:$R,10, FALSE)="","",VLOOKUP($C4091,'MSCI Database'!$C:$R,10, FALSE)),"")</f>
        <v>1046313</v>
      </c>
      <c r="Y4091" s="133" t="str">
        <f>IFERROR(IF(VLOOKUP($C4091,'MSCI Database'!$C:$R,11, FALSE)="","",VLOOKUP($C4091,'MSCI Database'!$C:$R,11, FALSE)),"")</f>
        <v>2019</v>
      </c>
      <c r="Z4091" s="133" t="str">
        <f>IFERROR(IF(VLOOKUP($C4091,'MSCI Database'!$C:$R,12, FALSE)="","",VLOOKUP($C4091,'MSCI Database'!$C:$R,12, FALSE)),"")</f>
        <v>Reported</v>
      </c>
      <c r="AA4091" s="202" t="str">
        <f>IFERROR(IF(VLOOKUP($C4091,'MSCI Database'!$C:$R,13, FALSE)="","",VLOOKUP($C4091,'MSCI Database'!$C:$R,13, FALSE)),"")</f>
        <v>Strong ESG integration into investment activities and focus on emerging health risks</v>
      </c>
    </row>
    <row r="4092" spans="1:27" s="130" customFormat="1" ht="15" hidden="1" customHeight="1" outlineLevel="1">
      <c r="A4092" s="130" t="s">
        <v>1216</v>
      </c>
      <c r="B4092" s="130" t="s">
        <v>1217</v>
      </c>
      <c r="C4092" s="130" t="s">
        <v>1218</v>
      </c>
      <c r="D4092" s="130" t="s">
        <v>18681</v>
      </c>
      <c r="E4092" s="130" t="s">
        <v>18673</v>
      </c>
      <c r="F4092" s="215">
        <v>8.8079449313871003E-2</v>
      </c>
      <c r="G4092" s="132" t="str">
        <f ca="1">IFERROR(_xll.BQL($A4092, "cur_mkt_cap(currency=EUR)")/1000000, " ")</f>
        <v xml:space="preserve"> </v>
      </c>
      <c r="M4092" s="308"/>
      <c r="N4092" s="215">
        <f t="shared" si="156"/>
        <v>9.3526662803036591E-4</v>
      </c>
      <c r="O4092" s="172" t="str">
        <f>IFERROR(IF(VLOOKUP($C4092,'MSCI Database'!$C:$R,2, FALSE)="","",VLOOKUP($C4092,'MSCI Database'!$C:$R,2, FALSE)),"")</f>
        <v>Electrical Equipment</v>
      </c>
      <c r="P4092" s="186" t="str">
        <f>IFERROR(IF(VLOOKUP($C4092,'MSCI Database'!$C:$R,3, FALSE)="","",VLOOKUP($C4092,'MSCI Database'!$C:$R,3, FALSE)),"")</f>
        <v>AA</v>
      </c>
      <c r="Q4092" s="164" t="str">
        <f>IFERROR(IF(VLOOKUP($C4092,'MSCI Database'!$C:$R,4, FALSE)="","",VLOOKUP($C4092,'MSCI Database'!$C:$R,4, FALSE)),"")</f>
        <v>0</v>
      </c>
      <c r="R4092" s="164">
        <f>IFERROR(IF(VLOOKUP($C4092,'MSCI Database'!$C:$R,5, FALSE)="","",VLOOKUP($C4092,'MSCI Database'!$C:$R,5, FALSE)),"")</f>
        <v>7.5</v>
      </c>
      <c r="S4092" s="164">
        <f>IFERROR(IF(VLOOKUP($C4092,'MSCI Database'!$C:$R,6, FALSE)="","",VLOOKUP($C4092,'MSCI Database'!$C:$R,6, FALSE)),"")</f>
        <v>7.8</v>
      </c>
      <c r="T4092" s="211">
        <f>IFERROR(IF(VLOOKUP($C4092,'MSCI Database'!$C:$R,7, FALSE)="","",VLOOKUP($C4092,'MSCI Database'!$C:$R,7, FALSE)),"")</f>
        <v>4.3</v>
      </c>
      <c r="U4092" s="164">
        <f>IFERROR(IF(VLOOKUP($C4092,'MSCI Database'!$C:$R,8, FALSE)="","",VLOOKUP($C4092,'MSCI Database'!$C:$R,8, FALSE)),"")</f>
        <v>5.2</v>
      </c>
      <c r="V4092" s="175">
        <f>IFERROR(IF(VLOOKUP($C4092,'MSCI Database'!$C:$R,9, FALSE)="","",VLOOKUP($C4092,'MSCI Database'!$C:$R,9, FALSE)),"")</f>
        <v>5.8</v>
      </c>
      <c r="W4092" s="165">
        <f t="shared" ca="1" si="157"/>
        <v>0</v>
      </c>
      <c r="X4092" s="236">
        <f>IFERROR(IF(VLOOKUP($C4092,'MSCI Database'!$C:$R,10, FALSE)="","",VLOOKUP($C4092,'MSCI Database'!$C:$R,10, FALSE)),"")</f>
        <v>998000</v>
      </c>
      <c r="Y4092" s="133" t="str">
        <f>IFERROR(IF(VLOOKUP($C4092,'MSCI Database'!$C:$R,11, FALSE)="","",VLOOKUP($C4092,'MSCI Database'!$C:$R,11, FALSE)),"")</f>
        <v>2019</v>
      </c>
      <c r="Z4092" s="133" t="str">
        <f>IFERROR(IF(VLOOKUP($C4092,'MSCI Database'!$C:$R,12, FALSE)="","",VLOOKUP($C4092,'MSCI Database'!$C:$R,12, FALSE)),"")</f>
        <v>Reported</v>
      </c>
      <c r="AA4092" s="202" t="str">
        <f>IFERROR(IF(VLOOKUP($C4092,'MSCI Database'!$C:$R,13, FALSE)="","",VLOOKUP($C4092,'MSCI Database'!$C:$R,13, FALSE)),"")</f>
        <v>Cleantech commitment realized through new business model, targets IoT infrastructure</v>
      </c>
    </row>
    <row r="4093" spans="1:27" s="130" customFormat="1" ht="15" hidden="1" customHeight="1" outlineLevel="1">
      <c r="A4093" s="130" t="s">
        <v>7067</v>
      </c>
      <c r="B4093" s="130" t="s">
        <v>7068</v>
      </c>
      <c r="C4093" s="130" t="s">
        <v>7069</v>
      </c>
      <c r="D4093" s="130" t="s">
        <v>12128</v>
      </c>
      <c r="E4093" s="130" t="s">
        <v>18684</v>
      </c>
      <c r="F4093" s="215">
        <v>8.3277314137917252E-2</v>
      </c>
      <c r="G4093" s="132" t="str">
        <f ca="1">IFERROR(_xll.BQL($A4093, "cur_mkt_cap(currency=EUR)")/1000000, " ")</f>
        <v xml:space="preserve"> </v>
      </c>
      <c r="M4093" s="308"/>
      <c r="N4093" s="215">
        <f t="shared" si="156"/>
        <v>8.8427542851280739E-4</v>
      </c>
      <c r="O4093" s="172" t="str">
        <f>IFERROR(IF(VLOOKUP($C4093,'MSCI Database'!$C:$R,2, FALSE)="","",VLOOKUP($C4093,'MSCI Database'!$C:$R,2, FALSE)),"")</f>
        <v>Metals and Mining - Non-Precious Metals</v>
      </c>
      <c r="P4093" s="186" t="str">
        <f>IFERROR(IF(VLOOKUP($C4093,'MSCI Database'!$C:$R,3, FALSE)="","",VLOOKUP($C4093,'MSCI Database'!$C:$R,3, FALSE)),"")</f>
        <v>BB</v>
      </c>
      <c r="Q4093" s="164" t="str">
        <f>IFERROR(IF(VLOOKUP($C4093,'MSCI Database'!$C:$R,4, FALSE)="","",VLOOKUP($C4093,'MSCI Database'!$C:$R,4, FALSE)),"")</f>
        <v>0</v>
      </c>
      <c r="R4093" s="164">
        <f>IFERROR(IF(VLOOKUP($C4093,'MSCI Database'!$C:$R,5, FALSE)="","",VLOOKUP($C4093,'MSCI Database'!$C:$R,5, FALSE)),"")</f>
        <v>3.2</v>
      </c>
      <c r="S4093" s="164">
        <f>IFERROR(IF(VLOOKUP($C4093,'MSCI Database'!$C:$R,6, FALSE)="","",VLOOKUP($C4093,'MSCI Database'!$C:$R,6, FALSE)),"")</f>
        <v>3.1</v>
      </c>
      <c r="T4093" s="211">
        <f>IFERROR(IF(VLOOKUP($C4093,'MSCI Database'!$C:$R,7, FALSE)="","",VLOOKUP($C4093,'MSCI Database'!$C:$R,7, FALSE)),"")</f>
        <v>3.2</v>
      </c>
      <c r="U4093" s="164">
        <f>IFERROR(IF(VLOOKUP($C4093,'MSCI Database'!$C:$R,8, FALSE)="","",VLOOKUP($C4093,'MSCI Database'!$C:$R,8, FALSE)),"")</f>
        <v>4.7</v>
      </c>
      <c r="V4093" s="175">
        <f>IFERROR(IF(VLOOKUP($C4093,'MSCI Database'!$C:$R,9, FALSE)="","",VLOOKUP($C4093,'MSCI Database'!$C:$R,9, FALSE)),"")</f>
        <v>3.7</v>
      </c>
      <c r="W4093" s="165">
        <f t="shared" ca="1" si="157"/>
        <v>0</v>
      </c>
      <c r="X4093" s="236">
        <f>IFERROR(IF(VLOOKUP($C4093,'MSCI Database'!$C:$R,10, FALSE)="","",VLOOKUP($C4093,'MSCI Database'!$C:$R,10, FALSE)),"")</f>
        <v>8012451</v>
      </c>
      <c r="Y4093" s="133" t="str">
        <f>IFERROR(IF(VLOOKUP($C4093,'MSCI Database'!$C:$R,11, FALSE)="","",VLOOKUP($C4093,'MSCI Database'!$C:$R,11, FALSE)),"")</f>
        <v>2019</v>
      </c>
      <c r="Z4093" s="133" t="str">
        <f>IFERROR(IF(VLOOKUP($C4093,'MSCI Database'!$C:$R,12, FALSE)="","",VLOOKUP($C4093,'MSCI Database'!$C:$R,12, FALSE)),"")</f>
        <v>Reported</v>
      </c>
      <c r="AA4093" s="202" t="str">
        <f>IFERROR(IF(VLOOKUP($C4093,'MSCI Database'!$C:$R,13, FALSE)="","",VLOOKUP($C4093,'MSCI Database'!$C:$R,13, FALSE)),"")</f>
        <v>Labor unrest at Grasberg mine in 2020</v>
      </c>
    </row>
    <row r="4094" spans="1:27" s="130" customFormat="1" ht="15" hidden="1" customHeight="1" outlineLevel="1">
      <c r="A4094" s="130" t="s">
        <v>7673</v>
      </c>
      <c r="B4094" s="130" t="s">
        <v>7674</v>
      </c>
      <c r="C4094" s="130" t="s">
        <v>7675</v>
      </c>
      <c r="D4094" s="130" t="s">
        <v>12128</v>
      </c>
      <c r="E4094" s="130" t="s">
        <v>18673</v>
      </c>
      <c r="F4094" s="215">
        <v>8.3227457849357589E-2</v>
      </c>
      <c r="G4094" s="132" t="str">
        <f ca="1">IFERROR(_xll.BQL($A4094, "cur_mkt_cap(currency=EUR)")/1000000, " ")</f>
        <v xml:space="preserve"> </v>
      </c>
      <c r="M4094" s="308"/>
      <c r="N4094" s="215">
        <f t="shared" si="156"/>
        <v>8.8374603234547735E-4</v>
      </c>
      <c r="O4094" s="172" t="str">
        <f>IFERROR(IF(VLOOKUP($C4094,'MSCI Database'!$C:$R,2, FALSE)="","",VLOOKUP($C4094,'MSCI Database'!$C:$R,2, FALSE)),"")</f>
        <v>Aerospace &amp; Defense</v>
      </c>
      <c r="P4094" s="186" t="str">
        <f>IFERROR(IF(VLOOKUP($C4094,'MSCI Database'!$C:$R,3, FALSE)="","",VLOOKUP($C4094,'MSCI Database'!$C:$R,3, FALSE)),"")</f>
        <v>AA</v>
      </c>
      <c r="Q4094" s="164" t="str">
        <f>IFERROR(IF(VLOOKUP($C4094,'MSCI Database'!$C:$R,4, FALSE)="","",VLOOKUP($C4094,'MSCI Database'!$C:$R,4, FALSE)),"")</f>
        <v>0</v>
      </c>
      <c r="R4094" s="164">
        <f>IFERROR(IF(VLOOKUP($C4094,'MSCI Database'!$C:$R,5, FALSE)="","",VLOOKUP($C4094,'MSCI Database'!$C:$R,5, FALSE)),"")</f>
        <v>7.8</v>
      </c>
      <c r="S4094" s="164">
        <f>IFERROR(IF(VLOOKUP($C4094,'MSCI Database'!$C:$R,6, FALSE)="","",VLOOKUP($C4094,'MSCI Database'!$C:$R,6, FALSE)),"")</f>
        <v>3.1</v>
      </c>
      <c r="T4094" s="211">
        <f>IFERROR(IF(VLOOKUP($C4094,'MSCI Database'!$C:$R,7, FALSE)="","",VLOOKUP($C4094,'MSCI Database'!$C:$R,7, FALSE)),"")</f>
        <v>5.5</v>
      </c>
      <c r="U4094" s="164">
        <f>IFERROR(IF(VLOOKUP($C4094,'MSCI Database'!$C:$R,8, FALSE)="","",VLOOKUP($C4094,'MSCI Database'!$C:$R,8, FALSE)),"")</f>
        <v>6.3</v>
      </c>
      <c r="V4094" s="175">
        <f>IFERROR(IF(VLOOKUP($C4094,'MSCI Database'!$C:$R,9, FALSE)="","",VLOOKUP($C4094,'MSCI Database'!$C:$R,9, FALSE)),"")</f>
        <v>5.6</v>
      </c>
      <c r="W4094" s="165">
        <f t="shared" ca="1" si="157"/>
        <v>0</v>
      </c>
      <c r="X4094" s="236">
        <f>IFERROR(IF(VLOOKUP($C4094,'MSCI Database'!$C:$R,10, FALSE)="","",VLOOKUP($C4094,'MSCI Database'!$C:$R,10, FALSE)),"")</f>
        <v>484959</v>
      </c>
      <c r="Y4094" s="133" t="str">
        <f>IFERROR(IF(VLOOKUP($C4094,'MSCI Database'!$C:$R,11, FALSE)="","",VLOOKUP($C4094,'MSCI Database'!$C:$R,11, FALSE)),"")</f>
        <v>2019</v>
      </c>
      <c r="Z4094" s="133" t="str">
        <f>IFERROR(IF(VLOOKUP($C4094,'MSCI Database'!$C:$R,12, FALSE)="","",VLOOKUP($C4094,'MSCI Database'!$C:$R,12, FALSE)),"")</f>
        <v>Reported</v>
      </c>
      <c r="AA4094" s="202" t="str">
        <f>IFERROR(IF(VLOOKUP($C4094,'MSCI Database'!$C:$R,13, FALSE)="","",VLOOKUP($C4094,'MSCI Database'!$C:$R,13, FALSE)),"")</f>
        <v>Robust anti-corruption and quality control programs, but labor-related lawsuits persist</v>
      </c>
    </row>
    <row r="4095" spans="1:27" s="130" customFormat="1" ht="15" hidden="1" customHeight="1" outlineLevel="1">
      <c r="A4095" s="130" t="s">
        <v>8421</v>
      </c>
      <c r="B4095" s="130" t="s">
        <v>8422</v>
      </c>
      <c r="C4095" s="130" t="s">
        <v>8423</v>
      </c>
      <c r="D4095" s="130" t="s">
        <v>18703</v>
      </c>
      <c r="E4095" s="130" t="s">
        <v>18674</v>
      </c>
      <c r="F4095" s="215">
        <v>5.6786336817441592E-3</v>
      </c>
      <c r="G4095" s="132" t="str">
        <f ca="1">IFERROR(_xll.BQL($A4095, "cur_mkt_cap(currency=EUR)")/1000000, " ")</f>
        <v xml:space="preserve"> </v>
      </c>
      <c r="M4095" s="308"/>
      <c r="N4095" s="215">
        <f t="shared" si="156"/>
        <v>6.0298249100294094E-5</v>
      </c>
      <c r="O4095" s="172" t="str">
        <f>IFERROR(IF(VLOOKUP($C4095,'MSCI Database'!$C:$R,2, FALSE)="","",VLOOKUP($C4095,'MSCI Database'!$C:$R,2, FALSE)),"")</f>
        <v>Retail - Food &amp; Staples</v>
      </c>
      <c r="P4095" s="186" t="str">
        <f>IFERROR(IF(VLOOKUP($C4095,'MSCI Database'!$C:$R,3, FALSE)="","",VLOOKUP($C4095,'MSCI Database'!$C:$R,3, FALSE)),"")</f>
        <v>A</v>
      </c>
      <c r="Q4095" s="164" t="str">
        <f>IFERROR(IF(VLOOKUP($C4095,'MSCI Database'!$C:$R,4, FALSE)="","",VLOOKUP($C4095,'MSCI Database'!$C:$R,4, FALSE)),"")</f>
        <v>1</v>
      </c>
      <c r="R4095" s="164">
        <f>IFERROR(IF(VLOOKUP($C4095,'MSCI Database'!$C:$R,5, FALSE)="","",VLOOKUP($C4095,'MSCI Database'!$C:$R,5, FALSE)),"")</f>
        <v>6.5</v>
      </c>
      <c r="S4095" s="164">
        <f>IFERROR(IF(VLOOKUP($C4095,'MSCI Database'!$C:$R,6, FALSE)="","",VLOOKUP($C4095,'MSCI Database'!$C:$R,6, FALSE)),"")</f>
        <v>3.1</v>
      </c>
      <c r="T4095" s="211">
        <f>IFERROR(IF(VLOOKUP($C4095,'MSCI Database'!$C:$R,7, FALSE)="","",VLOOKUP($C4095,'MSCI Database'!$C:$R,7, FALSE)),"")</f>
        <v>5</v>
      </c>
      <c r="U4095" s="164">
        <f>IFERROR(IF(VLOOKUP($C4095,'MSCI Database'!$C:$R,8, FALSE)="","",VLOOKUP($C4095,'MSCI Database'!$C:$R,8, FALSE)),"")</f>
        <v>5.6</v>
      </c>
      <c r="V4095" s="175">
        <f>IFERROR(IF(VLOOKUP($C4095,'MSCI Database'!$C:$R,9, FALSE)="","",VLOOKUP($C4095,'MSCI Database'!$C:$R,9, FALSE)),"")</f>
        <v>4.9000000000000004</v>
      </c>
      <c r="W4095" s="165">
        <f t="shared" ca="1" si="157"/>
        <v>0</v>
      </c>
      <c r="X4095" s="236">
        <f>IFERROR(IF(VLOOKUP($C4095,'MSCI Database'!$C:$R,10, FALSE)="","",VLOOKUP($C4095,'MSCI Database'!$C:$R,10, FALSE)),"")</f>
        <v>2569711</v>
      </c>
      <c r="Y4095" s="133" t="str">
        <f>IFERROR(IF(VLOOKUP($C4095,'MSCI Database'!$C:$R,11, FALSE)="","",VLOOKUP($C4095,'MSCI Database'!$C:$R,11, FALSE)),"")</f>
        <v>2020</v>
      </c>
      <c r="Z4095" s="133" t="str">
        <f>IFERROR(IF(VLOOKUP($C4095,'MSCI Database'!$C:$R,12, FALSE)="","",VLOOKUP($C4095,'MSCI Database'!$C:$R,12, FALSE)),"")</f>
        <v>Reported</v>
      </c>
      <c r="AA4095" s="202" t="str">
        <f>IFERROR(IF(VLOOKUP($C4095,'MSCI Database'!$C:$R,13, FALSE)="","",VLOOKUP($C4095,'MSCI Database'!$C:$R,13, FALSE)),"")</f>
        <v>Improved board performance leads to upgrade</v>
      </c>
    </row>
    <row r="4096" spans="1:27" s="130" customFormat="1" ht="15" hidden="1" customHeight="1" outlineLevel="1">
      <c r="A4096" s="130" t="s">
        <v>1933</v>
      </c>
      <c r="B4096" s="130" t="s">
        <v>1934</v>
      </c>
      <c r="C4096" s="130" t="s">
        <v>1935</v>
      </c>
      <c r="D4096" s="130" t="s">
        <v>12129</v>
      </c>
      <c r="E4096" s="130" t="s">
        <v>12133</v>
      </c>
      <c r="F4096" s="215">
        <v>9.7326038565278439E-2</v>
      </c>
      <c r="G4096" s="132" t="str">
        <f ca="1">IFERROR(_xll.BQL($A4096, "cur_mkt_cap(currency=EUR)")/1000000, " ")</f>
        <v xml:space="preserve"> </v>
      </c>
      <c r="M4096" s="308"/>
      <c r="N4096" s="215">
        <f t="shared" si="156"/>
        <v>1.0334510106225915E-3</v>
      </c>
      <c r="O4096" s="172" t="str">
        <f>IFERROR(IF(VLOOKUP($C4096,'MSCI Database'!$C:$R,2, FALSE)="","",VLOOKUP($C4096,'MSCI Database'!$C:$R,2, FALSE)),"")</f>
        <v>Pharmaceuticals</v>
      </c>
      <c r="P4096" s="186" t="str">
        <f>IFERROR(IF(VLOOKUP($C4096,'MSCI Database'!$C:$R,3, FALSE)="","",VLOOKUP($C4096,'MSCI Database'!$C:$R,3, FALSE)),"")</f>
        <v>BB</v>
      </c>
      <c r="Q4096" s="164" t="str">
        <f>IFERROR(IF(VLOOKUP($C4096,'MSCI Database'!$C:$R,4, FALSE)="","",VLOOKUP($C4096,'MSCI Database'!$C:$R,4, FALSE)),"")</f>
        <v>0</v>
      </c>
      <c r="R4096" s="164">
        <f>IFERROR(IF(VLOOKUP($C4096,'MSCI Database'!$C:$R,5, FALSE)="","",VLOOKUP($C4096,'MSCI Database'!$C:$R,5, FALSE)),"")</f>
        <v>3.8</v>
      </c>
      <c r="S4096" s="164">
        <f>IFERROR(IF(VLOOKUP($C4096,'MSCI Database'!$C:$R,6, FALSE)="","",VLOOKUP($C4096,'MSCI Database'!$C:$R,6, FALSE)),"")</f>
        <v>3.2</v>
      </c>
      <c r="T4096" s="211">
        <f>IFERROR(IF(VLOOKUP($C4096,'MSCI Database'!$C:$R,7, FALSE)="","",VLOOKUP($C4096,'MSCI Database'!$C:$R,7, FALSE)),"")</f>
        <v>4.0999999999999996</v>
      </c>
      <c r="U4096" s="164">
        <f>IFERROR(IF(VLOOKUP($C4096,'MSCI Database'!$C:$R,8, FALSE)="","",VLOOKUP($C4096,'MSCI Database'!$C:$R,8, FALSE)),"")</f>
        <v>3.3</v>
      </c>
      <c r="V4096" s="175">
        <f>IFERROR(IF(VLOOKUP($C4096,'MSCI Database'!$C:$R,9, FALSE)="","",VLOOKUP($C4096,'MSCI Database'!$C:$R,9, FALSE)),"")</f>
        <v>3.8</v>
      </c>
      <c r="W4096" s="165">
        <f t="shared" ca="1" si="157"/>
        <v>0</v>
      </c>
      <c r="X4096" s="236">
        <f>IFERROR(IF(VLOOKUP($C4096,'MSCI Database'!$C:$R,10, FALSE)="","",VLOOKUP($C4096,'MSCI Database'!$C:$R,10, FALSE)),"")</f>
        <v>3800000</v>
      </c>
      <c r="Y4096" s="133" t="str">
        <f>IFERROR(IF(VLOOKUP($C4096,'MSCI Database'!$C:$R,11, FALSE)="","",VLOOKUP($C4096,'MSCI Database'!$C:$R,11, FALSE)),"")</f>
        <v>2019</v>
      </c>
      <c r="Z4096" s="133" t="str">
        <f>IFERROR(IF(VLOOKUP($C4096,'MSCI Database'!$C:$R,12, FALSE)="","",VLOOKUP($C4096,'MSCI Database'!$C:$R,12, FALSE)),"")</f>
        <v>Reported</v>
      </c>
      <c r="AA4096" s="202" t="str">
        <f>IFERROR(IF(VLOOKUP($C4096,'MSCI Database'!$C:$R,13, FALSE)="","",VLOOKUP($C4096,'MSCI Database'!$C:$R,13, FALSE)),"")</f>
        <v>Mounting glyphosate-related litigations</v>
      </c>
    </row>
    <row r="4097" spans="1:27" s="130" customFormat="1" ht="15" hidden="1" customHeight="1" outlineLevel="1">
      <c r="A4097" s="130" t="s">
        <v>2030</v>
      </c>
      <c r="B4097" s="130" t="s">
        <v>2031</v>
      </c>
      <c r="C4097" s="130" t="s">
        <v>2032</v>
      </c>
      <c r="D4097" s="130" t="s">
        <v>12127</v>
      </c>
      <c r="E4097" s="130" t="s">
        <v>12133</v>
      </c>
      <c r="F4097" s="215">
        <v>1.2998021102155531E-2</v>
      </c>
      <c r="G4097" s="132" t="str">
        <f ca="1">IFERROR(_xll.BQL($A4097, "cur_mkt_cap(currency=EUR)")/1000000, " ")</f>
        <v xml:space="preserve"> </v>
      </c>
      <c r="M4097" s="308"/>
      <c r="N4097" s="215">
        <f t="shared" si="156"/>
        <v>1.3801874855007845E-4</v>
      </c>
      <c r="O4097" s="172" t="str">
        <f>IFERROR(IF(VLOOKUP($C4097,'MSCI Database'!$C:$R,2, FALSE)="","",VLOOKUP($C4097,'MSCI Database'!$C:$R,2, FALSE)),"")</f>
        <v>Health Care Equipment &amp; Supplies</v>
      </c>
      <c r="P4097" s="186" t="str">
        <f>IFERROR(IF(VLOOKUP($C4097,'MSCI Database'!$C:$R,3, FALSE)="","",VLOOKUP($C4097,'MSCI Database'!$C:$R,3, FALSE)),"")</f>
        <v>AA</v>
      </c>
      <c r="Q4097" s="164" t="str">
        <f>IFERROR(IF(VLOOKUP($C4097,'MSCI Database'!$C:$R,4, FALSE)="","",VLOOKUP($C4097,'MSCI Database'!$C:$R,4, FALSE)),"")</f>
        <v>1</v>
      </c>
      <c r="R4097" s="164">
        <f>IFERROR(IF(VLOOKUP($C4097,'MSCI Database'!$C:$R,5, FALSE)="","",VLOOKUP($C4097,'MSCI Database'!$C:$R,5, FALSE)),"")</f>
        <v>7.6</v>
      </c>
      <c r="S4097" s="164">
        <f>IFERROR(IF(VLOOKUP($C4097,'MSCI Database'!$C:$R,6, FALSE)="","",VLOOKUP($C4097,'MSCI Database'!$C:$R,6, FALSE)),"")</f>
        <v>10</v>
      </c>
      <c r="T4097" s="211">
        <f>IFERROR(IF(VLOOKUP($C4097,'MSCI Database'!$C:$R,7, FALSE)="","",VLOOKUP($C4097,'MSCI Database'!$C:$R,7, FALSE)),"")</f>
        <v>6.4</v>
      </c>
      <c r="U4097" s="164">
        <f>IFERROR(IF(VLOOKUP($C4097,'MSCI Database'!$C:$R,8, FALSE)="","",VLOOKUP($C4097,'MSCI Database'!$C:$R,8, FALSE)),"")</f>
        <v>5.9</v>
      </c>
      <c r="V4097" s="175">
        <f>IFERROR(IF(VLOOKUP($C4097,'MSCI Database'!$C:$R,9, FALSE)="","",VLOOKUP($C4097,'MSCI Database'!$C:$R,9, FALSE)),"")</f>
        <v>6.4</v>
      </c>
      <c r="W4097" s="165">
        <f t="shared" ca="1" si="157"/>
        <v>0</v>
      </c>
      <c r="X4097" s="236">
        <f>IFERROR(IF(VLOOKUP($C4097,'MSCI Database'!$C:$R,10, FALSE)="","",VLOOKUP($C4097,'MSCI Database'!$C:$R,10, FALSE)),"")</f>
        <v>19206</v>
      </c>
      <c r="Y4097" s="133" t="str">
        <f>IFERROR(IF(VLOOKUP($C4097,'MSCI Database'!$C:$R,11, FALSE)="","",VLOOKUP($C4097,'MSCI Database'!$C:$R,11, FALSE)),"")</f>
        <v>2020</v>
      </c>
      <c r="Z4097" s="133" t="str">
        <f>IFERROR(IF(VLOOKUP($C4097,'MSCI Database'!$C:$R,12, FALSE)="","",VLOOKUP($C4097,'MSCI Database'!$C:$R,12, FALSE)),"")</f>
        <v>Reported</v>
      </c>
      <c r="AA4097" s="202" t="str">
        <f>IFERROR(IF(VLOOKUP($C4097,'MSCI Database'!$C:$R,13, FALSE)="","",VLOOKUP($C4097,'MSCI Database'!$C:$R,13, FALSE)),"")</f>
        <v>Strong corporate governance practices compared to home market peers, notably board structure</v>
      </c>
    </row>
    <row r="4098" spans="1:27" s="130" customFormat="1" ht="15" hidden="1" customHeight="1" outlineLevel="1">
      <c r="A4098" s="130" t="s">
        <v>624</v>
      </c>
      <c r="B4098" s="130" t="s">
        <v>625</v>
      </c>
      <c r="C4098" s="130" t="s">
        <v>626</v>
      </c>
      <c r="D4098" s="130" t="s">
        <v>18675</v>
      </c>
      <c r="E4098" s="130" t="s">
        <v>18689</v>
      </c>
      <c r="F4098" s="215">
        <v>1.05951122617533E-2</v>
      </c>
      <c r="G4098" s="132" t="str">
        <f ca="1">IFERROR(_xll.BQL($A4098, "cur_mkt_cap(currency=EUR)")/1000000, " ")</f>
        <v xml:space="preserve"> </v>
      </c>
      <c r="M4098" s="308"/>
      <c r="N4098" s="215">
        <f t="shared" si="156"/>
        <v>1.1250359755703711E-4</v>
      </c>
      <c r="O4098" s="172" t="str">
        <f>IFERROR(IF(VLOOKUP($C4098,'MSCI Database'!$C:$R,2, FALSE)="","",VLOOKUP($C4098,'MSCI Database'!$C:$R,2, FALSE)),"")</f>
        <v>Software &amp; Services</v>
      </c>
      <c r="P4098" s="186" t="str">
        <f>IFERROR(IF(VLOOKUP($C4098,'MSCI Database'!$C:$R,3, FALSE)="","",VLOOKUP($C4098,'MSCI Database'!$C:$R,3, FALSE)),"")</f>
        <v>BB</v>
      </c>
      <c r="Q4098" s="164" t="str">
        <f>IFERROR(IF(VLOOKUP($C4098,'MSCI Database'!$C:$R,4, FALSE)="","",VLOOKUP($C4098,'MSCI Database'!$C:$R,4, FALSE)),"")</f>
        <v>-1</v>
      </c>
      <c r="R4098" s="164">
        <f>IFERROR(IF(VLOOKUP($C4098,'MSCI Database'!$C:$R,5, FALSE)="","",VLOOKUP($C4098,'MSCI Database'!$C:$R,5, FALSE)),"")</f>
        <v>2.9</v>
      </c>
      <c r="S4098" s="164">
        <f>IFERROR(IF(VLOOKUP($C4098,'MSCI Database'!$C:$R,6, FALSE)="","",VLOOKUP($C4098,'MSCI Database'!$C:$R,6, FALSE)),"")</f>
        <v>5.8</v>
      </c>
      <c r="T4098" s="211">
        <f>IFERROR(IF(VLOOKUP($C4098,'MSCI Database'!$C:$R,7, FALSE)="","",VLOOKUP($C4098,'MSCI Database'!$C:$R,7, FALSE)),"")</f>
        <v>3.4</v>
      </c>
      <c r="U4098" s="164">
        <f>IFERROR(IF(VLOOKUP($C4098,'MSCI Database'!$C:$R,8, FALSE)="","",VLOOKUP($C4098,'MSCI Database'!$C:$R,8, FALSE)),"")</f>
        <v>2.7</v>
      </c>
      <c r="V4098" s="175">
        <f>IFERROR(IF(VLOOKUP($C4098,'MSCI Database'!$C:$R,9, FALSE)="","",VLOOKUP($C4098,'MSCI Database'!$C:$R,9, FALSE)),"")</f>
        <v>3.5</v>
      </c>
      <c r="W4098" s="165">
        <f t="shared" ca="1" si="157"/>
        <v>0</v>
      </c>
      <c r="X4098" s="236">
        <f>IFERROR(IF(VLOOKUP($C4098,'MSCI Database'!$C:$R,10, FALSE)="","",VLOOKUP($C4098,'MSCI Database'!$C:$R,10, FALSE)),"")</f>
        <v>1468</v>
      </c>
      <c r="Y4098" s="133" t="str">
        <f>IFERROR(IF(VLOOKUP($C4098,'MSCI Database'!$C:$R,11, FALSE)="","",VLOOKUP($C4098,'MSCI Database'!$C:$R,11, FALSE)),"")</f>
        <v>2019</v>
      </c>
      <c r="Z4098" s="133" t="str">
        <f>IFERROR(IF(VLOOKUP($C4098,'MSCI Database'!$C:$R,12, FALSE)="","",VLOOKUP($C4098,'MSCI Database'!$C:$R,12, FALSE)),"")</f>
        <v>E.Segmt-Moderately High</v>
      </c>
      <c r="AA4098" s="202" t="str">
        <f>IFERROR(IF(VLOOKUP($C4098,'MSCI Database'!$C:$R,13, FALSE)="","",VLOOKUP($C4098,'MSCI Database'!$C:$R,13, FALSE)),"")</f>
        <v/>
      </c>
    </row>
    <row r="4099" spans="1:27" s="130" customFormat="1" ht="15" hidden="1" customHeight="1" outlineLevel="1">
      <c r="A4099" s="130" t="s">
        <v>2796</v>
      </c>
      <c r="B4099" s="130" t="s">
        <v>2797</v>
      </c>
      <c r="C4099" s="130" t="s">
        <v>2798</v>
      </c>
      <c r="D4099" s="130" t="s">
        <v>18675</v>
      </c>
      <c r="E4099" s="130" t="s">
        <v>18704</v>
      </c>
      <c r="F4099" s="215">
        <v>1.0591290379722319E-2</v>
      </c>
      <c r="G4099" s="132" t="str">
        <f ca="1">IFERROR(_xll.BQL($A4099, "cur_mkt_cap(currency=EUR)")/1000000, " ")</f>
        <v xml:space="preserve"> </v>
      </c>
      <c r="M4099" s="308"/>
      <c r="N4099" s="215">
        <f t="shared" si="156"/>
        <v>1.1246301511984331E-4</v>
      </c>
      <c r="O4099" s="172" t="str">
        <f>IFERROR(IF(VLOOKUP($C4099,'MSCI Database'!$C:$R,2, FALSE)="","",VLOOKUP($C4099,'MSCI Database'!$C:$R,2, FALSE)),"")</f>
        <v>Real Estate Development &amp; Diversified Activities</v>
      </c>
      <c r="P4099" s="186" t="str">
        <f>IFERROR(IF(VLOOKUP($C4099,'MSCI Database'!$C:$R,3, FALSE)="","",VLOOKUP($C4099,'MSCI Database'!$C:$R,3, FALSE)),"")</f>
        <v>BBB</v>
      </c>
      <c r="Q4099" s="164" t="str">
        <f>IFERROR(IF(VLOOKUP($C4099,'MSCI Database'!$C:$R,4, FALSE)="","",VLOOKUP($C4099,'MSCI Database'!$C:$R,4, FALSE)),"")</f>
        <v>0</v>
      </c>
      <c r="R4099" s="164">
        <f>IFERROR(IF(VLOOKUP($C4099,'MSCI Database'!$C:$R,5, FALSE)="","",VLOOKUP($C4099,'MSCI Database'!$C:$R,5, FALSE)),"")</f>
        <v>5.3</v>
      </c>
      <c r="S4099" s="164">
        <f>IFERROR(IF(VLOOKUP($C4099,'MSCI Database'!$C:$R,6, FALSE)="","",VLOOKUP($C4099,'MSCI Database'!$C:$R,6, FALSE)),"")</f>
        <v>5.7</v>
      </c>
      <c r="T4099" s="211">
        <f>IFERROR(IF(VLOOKUP($C4099,'MSCI Database'!$C:$R,7, FALSE)="","",VLOOKUP($C4099,'MSCI Database'!$C:$R,7, FALSE)),"")</f>
        <v>2.8</v>
      </c>
      <c r="U4099" s="164">
        <f>IFERROR(IF(VLOOKUP($C4099,'MSCI Database'!$C:$R,8, FALSE)="","",VLOOKUP($C4099,'MSCI Database'!$C:$R,8, FALSE)),"")</f>
        <v>5.0999999999999996</v>
      </c>
      <c r="V4099" s="175">
        <f>IFERROR(IF(VLOOKUP($C4099,'MSCI Database'!$C:$R,9, FALSE)="","",VLOOKUP($C4099,'MSCI Database'!$C:$R,9, FALSE)),"")</f>
        <v>4.8</v>
      </c>
      <c r="W4099" s="165">
        <f t="shared" ca="1" si="157"/>
        <v>0</v>
      </c>
      <c r="X4099" s="236">
        <f>IFERROR(IF(VLOOKUP($C4099,'MSCI Database'!$C:$R,10, FALSE)="","",VLOOKUP($C4099,'MSCI Database'!$C:$R,10, FALSE)),"")</f>
        <v>257058</v>
      </c>
      <c r="Y4099" s="133" t="str">
        <f>IFERROR(IF(VLOOKUP($C4099,'MSCI Database'!$C:$R,11, FALSE)="","",VLOOKUP($C4099,'MSCI Database'!$C:$R,11, FALSE)),"")</f>
        <v>2019</v>
      </c>
      <c r="Z4099" s="133" t="str">
        <f>IFERROR(IF(VLOOKUP($C4099,'MSCI Database'!$C:$R,12, FALSE)="","",VLOOKUP($C4099,'MSCI Database'!$C:$R,12, FALSE)),"")</f>
        <v>Reported</v>
      </c>
      <c r="AA4099" s="202" t="str">
        <f>IFERROR(IF(VLOOKUP($C4099,'MSCI Database'!$C:$R,13, FALSE)="","",VLOOKUP($C4099,'MSCI Database'!$C:$R,13, FALSE)),"")</f>
        <v>Lags leading peers on employee health and safety measures; above average green building focus</v>
      </c>
    </row>
    <row r="4100" spans="1:27" s="130" customFormat="1" ht="15" hidden="1" customHeight="1" outlineLevel="1">
      <c r="A4100" s="130" t="s">
        <v>1910</v>
      </c>
      <c r="B4100" s="130" t="s">
        <v>1911</v>
      </c>
      <c r="C4100" s="130" t="s">
        <v>1912</v>
      </c>
      <c r="D4100" s="130" t="s">
        <v>12129</v>
      </c>
      <c r="E4100" s="130" t="s">
        <v>18682</v>
      </c>
      <c r="F4100" s="215">
        <v>9.6145313853651479E-2</v>
      </c>
      <c r="G4100" s="132" t="str">
        <f ca="1">IFERROR(_xll.BQL($A4100, "cur_mkt_cap(currency=EUR)")/1000000, " ")</f>
        <v xml:space="preserve"> </v>
      </c>
      <c r="M4100" s="308"/>
      <c r="N4100" s="215">
        <f t="shared" si="156"/>
        <v>1.0209135523587423E-3</v>
      </c>
      <c r="O4100" s="172" t="str">
        <f>IFERROR(IF(VLOOKUP($C4100,'MSCI Database'!$C:$R,2, FALSE)="","",VLOOKUP($C4100,'MSCI Database'!$C:$R,2, FALSE)),"")</f>
        <v>Textiles, Apparel &amp; Luxury Goods</v>
      </c>
      <c r="P4100" s="186" t="str">
        <f>IFERROR(IF(VLOOKUP($C4100,'MSCI Database'!$C:$R,3, FALSE)="","",VLOOKUP($C4100,'MSCI Database'!$C:$R,3, FALSE)),"")</f>
        <v>AAA</v>
      </c>
      <c r="Q4100" s="164" t="str">
        <f>IFERROR(IF(VLOOKUP($C4100,'MSCI Database'!$C:$R,4, FALSE)="","",VLOOKUP($C4100,'MSCI Database'!$C:$R,4, FALSE)),"")</f>
        <v>0</v>
      </c>
      <c r="R4100" s="164">
        <f>IFERROR(IF(VLOOKUP($C4100,'MSCI Database'!$C:$R,5, FALSE)="","",VLOOKUP($C4100,'MSCI Database'!$C:$R,5, FALSE)),"")</f>
        <v>9.6999999999999993</v>
      </c>
      <c r="S4100" s="164">
        <f>IFERROR(IF(VLOOKUP($C4100,'MSCI Database'!$C:$R,6, FALSE)="","",VLOOKUP($C4100,'MSCI Database'!$C:$R,6, FALSE)),"")</f>
        <v>7.7</v>
      </c>
      <c r="T4100" s="211">
        <f>IFERROR(IF(VLOOKUP($C4100,'MSCI Database'!$C:$R,7, FALSE)="","",VLOOKUP($C4100,'MSCI Database'!$C:$R,7, FALSE)),"")</f>
        <v>5.3</v>
      </c>
      <c r="U4100" s="164">
        <f>IFERROR(IF(VLOOKUP($C4100,'MSCI Database'!$C:$R,8, FALSE)="","",VLOOKUP($C4100,'MSCI Database'!$C:$R,8, FALSE)),"")</f>
        <v>7</v>
      </c>
      <c r="V4100" s="175">
        <f>IFERROR(IF(VLOOKUP($C4100,'MSCI Database'!$C:$R,9, FALSE)="","",VLOOKUP($C4100,'MSCI Database'!$C:$R,9, FALSE)),"")</f>
        <v>6.4</v>
      </c>
      <c r="W4100" s="165">
        <f t="shared" ca="1" si="157"/>
        <v>0</v>
      </c>
      <c r="X4100" s="236">
        <f>IFERROR(IF(VLOOKUP($C4100,'MSCI Database'!$C:$R,10, FALSE)="","",VLOOKUP($C4100,'MSCI Database'!$C:$R,10, FALSE)),"")</f>
        <v>28310</v>
      </c>
      <c r="Y4100" s="133" t="str">
        <f>IFERROR(IF(VLOOKUP($C4100,'MSCI Database'!$C:$R,11, FALSE)="","",VLOOKUP($C4100,'MSCI Database'!$C:$R,11, FALSE)),"")</f>
        <v>2019</v>
      </c>
      <c r="Z4100" s="133" t="str">
        <f>IFERROR(IF(VLOOKUP($C4100,'MSCI Database'!$C:$R,12, FALSE)="","",VLOOKUP($C4100,'MSCI Database'!$C:$R,12, FALSE)),"")</f>
        <v>Reported</v>
      </c>
      <c r="AA4100" s="202" t="str">
        <f>IFERROR(IF(VLOOKUP($C4100,'MSCI Database'!$C:$R,13, FALSE)="","",VLOOKUP($C4100,'MSCI Database'!$C:$R,13, FALSE)),"")</f>
        <v>Industry-leading product stewardship and supplier engagement</v>
      </c>
    </row>
    <row r="4101" spans="1:27" s="130" customFormat="1" ht="15" hidden="1" customHeight="1" outlineLevel="1">
      <c r="A4101" s="130" t="s">
        <v>6496</v>
      </c>
      <c r="B4101" s="130" t="s">
        <v>6497</v>
      </c>
      <c r="C4101" s="130" t="s">
        <v>6498</v>
      </c>
      <c r="D4101" s="130" t="s">
        <v>12128</v>
      </c>
      <c r="E4101" s="130" t="s">
        <v>18688</v>
      </c>
      <c r="F4101" s="215">
        <v>8.2164426671379673E-2</v>
      </c>
      <c r="G4101" s="132" t="str">
        <f ca="1">IFERROR(_xll.BQL($A4101, "cur_mkt_cap(currency=EUR)")/1000000, " ")</f>
        <v xml:space="preserve"> </v>
      </c>
      <c r="M4101" s="308"/>
      <c r="N4101" s="215">
        <f t="shared" si="156"/>
        <v>8.7245829618155498E-4</v>
      </c>
      <c r="O4101" s="172" t="str">
        <f>IFERROR(IF(VLOOKUP($C4101,'MSCI Database'!$C:$R,2, FALSE)="","",VLOOKUP($C4101,'MSCI Database'!$C:$R,2, FALSE)),"")</f>
        <v>Asset Management &amp; Custody Banks</v>
      </c>
      <c r="P4101" s="186" t="str">
        <f>IFERROR(IF(VLOOKUP($C4101,'MSCI Database'!$C:$R,3, FALSE)="","",VLOOKUP($C4101,'MSCI Database'!$C:$R,3, FALSE)),"")</f>
        <v>B</v>
      </c>
      <c r="Q4101" s="164" t="str">
        <f>IFERROR(IF(VLOOKUP($C4101,'MSCI Database'!$C:$R,4, FALSE)="","",VLOOKUP($C4101,'MSCI Database'!$C:$R,4, FALSE)),"")</f>
        <v>-2</v>
      </c>
      <c r="R4101" s="164">
        <f>IFERROR(IF(VLOOKUP($C4101,'MSCI Database'!$C:$R,5, FALSE)="","",VLOOKUP($C4101,'MSCI Database'!$C:$R,5, FALSE)),"")</f>
        <v>1.7</v>
      </c>
      <c r="S4101" s="164">
        <f>IFERROR(IF(VLOOKUP($C4101,'MSCI Database'!$C:$R,6, FALSE)="","",VLOOKUP($C4101,'MSCI Database'!$C:$R,6, FALSE)),"")</f>
        <v>8.3000000000000007</v>
      </c>
      <c r="T4101" s="211">
        <f>IFERROR(IF(VLOOKUP($C4101,'MSCI Database'!$C:$R,7, FALSE)="","",VLOOKUP($C4101,'MSCI Database'!$C:$R,7, FALSE)),"")</f>
        <v>5.0999999999999996</v>
      </c>
      <c r="U4101" s="164">
        <f>IFERROR(IF(VLOOKUP($C4101,'MSCI Database'!$C:$R,8, FALSE)="","",VLOOKUP($C4101,'MSCI Database'!$C:$R,8, FALSE)),"")</f>
        <v>2.2000000000000002</v>
      </c>
      <c r="V4101" s="175">
        <f>IFERROR(IF(VLOOKUP($C4101,'MSCI Database'!$C:$R,9, FALSE)="","",VLOOKUP($C4101,'MSCI Database'!$C:$R,9, FALSE)),"")</f>
        <v>4</v>
      </c>
      <c r="W4101" s="165">
        <f t="shared" ca="1" si="157"/>
        <v>0</v>
      </c>
      <c r="X4101" s="236">
        <f>IFERROR(IF(VLOOKUP($C4101,'MSCI Database'!$C:$R,10, FALSE)="","",VLOOKUP($C4101,'MSCI Database'!$C:$R,10, FALSE)),"")</f>
        <v>19580</v>
      </c>
      <c r="Y4101" s="133" t="str">
        <f>IFERROR(IF(VLOOKUP($C4101,'MSCI Database'!$C:$R,11, FALSE)="","",VLOOKUP($C4101,'MSCI Database'!$C:$R,11, FALSE)),"")</f>
        <v>2019</v>
      </c>
      <c r="Z4101" s="133" t="str">
        <f>IFERROR(IF(VLOOKUP($C4101,'MSCI Database'!$C:$R,12, FALSE)="","",VLOOKUP($C4101,'MSCI Database'!$C:$R,12, FALSE)),"")</f>
        <v>E.Segmt-Moderately High</v>
      </c>
      <c r="AA4101" s="202" t="str">
        <f>IFERROR(IF(VLOOKUP($C4101,'MSCI Database'!$C:$R,13, FALSE)="","",VLOOKUP($C4101,'MSCI Database'!$C:$R,13, FALSE)),"")</f>
        <v>Corporate governance practices drive downgrade</v>
      </c>
    </row>
    <row r="4102" spans="1:27" s="130" customFormat="1" ht="15" hidden="1" customHeight="1" outlineLevel="1">
      <c r="A4102" s="130" t="s">
        <v>514</v>
      </c>
      <c r="B4102" s="130" t="s">
        <v>515</v>
      </c>
      <c r="C4102" s="130" t="s">
        <v>516</v>
      </c>
      <c r="D4102" s="130" t="s">
        <v>18679</v>
      </c>
      <c r="E4102" s="130" t="s">
        <v>18674</v>
      </c>
      <c r="F4102" s="215">
        <v>6.2307066927661331E-2</v>
      </c>
      <c r="G4102" s="132" t="str">
        <f ca="1">IFERROR(_xll.BQL($A4102, "cur_mkt_cap(currency=EUR)")/1000000, " ")</f>
        <v xml:space="preserve"> </v>
      </c>
      <c r="M4102" s="308"/>
      <c r="N4102" s="215">
        <f t="shared" si="156"/>
        <v>6.6160405000078757E-4</v>
      </c>
      <c r="O4102" s="172" t="str">
        <f>IFERROR(IF(VLOOKUP($C4102,'MSCI Database'!$C:$R,2, FALSE)="","",VLOOKUP($C4102,'MSCI Database'!$C:$R,2, FALSE)),"")</f>
        <v>Retail - Food &amp; Staples</v>
      </c>
      <c r="P4102" s="186" t="str">
        <f>IFERROR(IF(VLOOKUP($C4102,'MSCI Database'!$C:$R,3, FALSE)="","",VLOOKUP($C4102,'MSCI Database'!$C:$R,3, FALSE)),"")</f>
        <v>A</v>
      </c>
      <c r="Q4102" s="164" t="str">
        <f>IFERROR(IF(VLOOKUP($C4102,'MSCI Database'!$C:$R,4, FALSE)="","",VLOOKUP($C4102,'MSCI Database'!$C:$R,4, FALSE)),"")</f>
        <v>1</v>
      </c>
      <c r="R4102" s="164">
        <f>IFERROR(IF(VLOOKUP($C4102,'MSCI Database'!$C:$R,5, FALSE)="","",VLOOKUP($C4102,'MSCI Database'!$C:$R,5, FALSE)),"")</f>
        <v>6.5</v>
      </c>
      <c r="S4102" s="164">
        <f>IFERROR(IF(VLOOKUP($C4102,'MSCI Database'!$C:$R,6, FALSE)="","",VLOOKUP($C4102,'MSCI Database'!$C:$R,6, FALSE)),"")</f>
        <v>4.5999999999999996</v>
      </c>
      <c r="T4102" s="211">
        <f>IFERROR(IF(VLOOKUP($C4102,'MSCI Database'!$C:$R,7, FALSE)="","",VLOOKUP($C4102,'MSCI Database'!$C:$R,7, FALSE)),"")</f>
        <v>3.1</v>
      </c>
      <c r="U4102" s="164">
        <f>IFERROR(IF(VLOOKUP($C4102,'MSCI Database'!$C:$R,8, FALSE)="","",VLOOKUP($C4102,'MSCI Database'!$C:$R,8, FALSE)),"")</f>
        <v>7.7</v>
      </c>
      <c r="V4102" s="175">
        <f>IFERROR(IF(VLOOKUP($C4102,'MSCI Database'!$C:$R,9, FALSE)="","",VLOOKUP($C4102,'MSCI Database'!$C:$R,9, FALSE)),"")</f>
        <v>4.9000000000000004</v>
      </c>
      <c r="W4102" s="165">
        <f t="shared" ca="1" si="157"/>
        <v>0</v>
      </c>
      <c r="X4102" s="236">
        <f>IFERROR(IF(VLOOKUP($C4102,'MSCI Database'!$C:$R,10, FALSE)="","",VLOOKUP($C4102,'MSCI Database'!$C:$R,10, FALSE)),"")</f>
        <v>2423888</v>
      </c>
      <c r="Y4102" s="133" t="str">
        <f>IFERROR(IF(VLOOKUP($C4102,'MSCI Database'!$C:$R,11, FALSE)="","",VLOOKUP($C4102,'MSCI Database'!$C:$R,11, FALSE)),"")</f>
        <v>2020</v>
      </c>
      <c r="Z4102" s="133" t="str">
        <f>IFERROR(IF(VLOOKUP($C4102,'MSCI Database'!$C:$R,12, FALSE)="","",VLOOKUP($C4102,'MSCI Database'!$C:$R,12, FALSE)),"")</f>
        <v>Reported</v>
      </c>
      <c r="AA4102" s="202" t="str">
        <f>IFERROR(IF(VLOOKUP($C4102,'MSCI Database'!$C:$R,13, FALSE)="","",VLOOKUP($C4102,'MSCI Database'!$C:$R,13, FALSE)),"")</f>
        <v>Strong governance performance; labor management challenges persist</v>
      </c>
    </row>
    <row r="4103" spans="1:27" s="130" customFormat="1" ht="15" hidden="1" customHeight="1" outlineLevel="1">
      <c r="A4103" s="130" t="s">
        <v>7133</v>
      </c>
      <c r="B4103" s="130" t="s">
        <v>7134</v>
      </c>
      <c r="C4103" s="130" t="s">
        <v>7135</v>
      </c>
      <c r="D4103" s="130" t="s">
        <v>12128</v>
      </c>
      <c r="E4103" s="130" t="s">
        <v>12133</v>
      </c>
      <c r="F4103" s="215">
        <v>8.1493261463392364E-2</v>
      </c>
      <c r="G4103" s="132" t="str">
        <f ca="1">IFERROR(_xll.BQL($A4103, "cur_mkt_cap(currency=EUR)")/1000000, " ")</f>
        <v xml:space="preserve"> </v>
      </c>
      <c r="M4103" s="308"/>
      <c r="N4103" s="215">
        <f t="shared" si="156"/>
        <v>8.6533156655488894E-4</v>
      </c>
      <c r="O4103" s="172" t="str">
        <f>IFERROR(IF(VLOOKUP($C4103,'MSCI Database'!$C:$R,2, FALSE)="","",VLOOKUP($C4103,'MSCI Database'!$C:$R,2, FALSE)),"")</f>
        <v>Health Care Providers &amp; Services</v>
      </c>
      <c r="P4103" s="186" t="str">
        <f>IFERROR(IF(VLOOKUP($C4103,'MSCI Database'!$C:$R,3, FALSE)="","",VLOOKUP($C4103,'MSCI Database'!$C:$R,3, FALSE)),"")</f>
        <v>AA</v>
      </c>
      <c r="Q4103" s="164" t="str">
        <f>IFERROR(IF(VLOOKUP($C4103,'MSCI Database'!$C:$R,4, FALSE)="","",VLOOKUP($C4103,'MSCI Database'!$C:$R,4, FALSE)),"")</f>
        <v>1</v>
      </c>
      <c r="R4103" s="164">
        <f>IFERROR(IF(VLOOKUP($C4103,'MSCI Database'!$C:$R,5, FALSE)="","",VLOOKUP($C4103,'MSCI Database'!$C:$R,5, FALSE)),"")</f>
        <v>7.4</v>
      </c>
      <c r="S4103" s="164">
        <f>IFERROR(IF(VLOOKUP($C4103,'MSCI Database'!$C:$R,6, FALSE)="","",VLOOKUP($C4103,'MSCI Database'!$C:$R,6, FALSE)),"")</f>
        <v>6.5</v>
      </c>
      <c r="T4103" s="211">
        <f>IFERROR(IF(VLOOKUP($C4103,'MSCI Database'!$C:$R,7, FALSE)="","",VLOOKUP($C4103,'MSCI Database'!$C:$R,7, FALSE)),"")</f>
        <v>4.7</v>
      </c>
      <c r="U4103" s="164">
        <f>IFERROR(IF(VLOOKUP($C4103,'MSCI Database'!$C:$R,8, FALSE)="","",VLOOKUP($C4103,'MSCI Database'!$C:$R,8, FALSE)),"")</f>
        <v>6.5</v>
      </c>
      <c r="V4103" s="175">
        <f>IFERROR(IF(VLOOKUP($C4103,'MSCI Database'!$C:$R,9, FALSE)="","",VLOOKUP($C4103,'MSCI Database'!$C:$R,9, FALSE)),"")</f>
        <v>5.4</v>
      </c>
      <c r="W4103" s="165">
        <f t="shared" ca="1" si="157"/>
        <v>0</v>
      </c>
      <c r="X4103" s="236">
        <f>IFERROR(IF(VLOOKUP($C4103,'MSCI Database'!$C:$R,10, FALSE)="","",VLOOKUP($C4103,'MSCI Database'!$C:$R,10, FALSE)),"")</f>
        <v>2458256</v>
      </c>
      <c r="Y4103" s="133" t="str">
        <f>IFERROR(IF(VLOOKUP($C4103,'MSCI Database'!$C:$R,11, FALSE)="","",VLOOKUP($C4103,'MSCI Database'!$C:$R,11, FALSE)),"")</f>
        <v>2019</v>
      </c>
      <c r="Z4103" s="133" t="str">
        <f>IFERROR(IF(VLOOKUP($C4103,'MSCI Database'!$C:$R,12, FALSE)="","",VLOOKUP($C4103,'MSCI Database'!$C:$R,12, FALSE)),"")</f>
        <v>E.Segmt-Moderately Low</v>
      </c>
      <c r="AA4103" s="202" t="str">
        <f>IFERROR(IF(VLOOKUP($C4103,'MSCI Database'!$C:$R,13, FALSE)="","",VLOOKUP($C4103,'MSCI Database'!$C:$R,13, FALSE)),"")</f>
        <v>Robust anti-corruption programs; labor protests over personal safety issues amid COVID-19 pandemic</v>
      </c>
    </row>
    <row r="4104" spans="1:27" s="130" customFormat="1" ht="15" hidden="1" customHeight="1" outlineLevel="1">
      <c r="A4104" s="130" t="s">
        <v>1420</v>
      </c>
      <c r="B4104" s="130" t="s">
        <v>1421</v>
      </c>
      <c r="C4104" s="130" t="s">
        <v>1422</v>
      </c>
      <c r="D4104" s="130" t="s">
        <v>18678</v>
      </c>
      <c r="E4104" s="130" t="s">
        <v>18688</v>
      </c>
      <c r="F4104" s="215">
        <v>1.237328118836417E-2</v>
      </c>
      <c r="G4104" s="132" t="str">
        <f ca="1">IFERROR(_xll.BQL($A4104, "cur_mkt_cap(currency=EUR)")/1000000, " ")</f>
        <v xml:space="preserve"> </v>
      </c>
      <c r="M4104" s="308"/>
      <c r="N4104" s="215">
        <f t="shared" si="156"/>
        <v>1.3138498327203407E-4</v>
      </c>
      <c r="O4104" s="172" t="str">
        <f>IFERROR(IF(VLOOKUP($C4104,'MSCI Database'!$C:$R,2, FALSE)="","",VLOOKUP($C4104,'MSCI Database'!$C:$R,2, FALSE)),"")</f>
        <v>Banks</v>
      </c>
      <c r="P4104" s="186" t="str">
        <f>IFERROR(IF(VLOOKUP($C4104,'MSCI Database'!$C:$R,3, FALSE)="","",VLOOKUP($C4104,'MSCI Database'!$C:$R,3, FALSE)),"")</f>
        <v>BB</v>
      </c>
      <c r="Q4104" s="164" t="str">
        <f>IFERROR(IF(VLOOKUP($C4104,'MSCI Database'!$C:$R,4, FALSE)="","",VLOOKUP($C4104,'MSCI Database'!$C:$R,4, FALSE)),"")</f>
        <v>0</v>
      </c>
      <c r="R4104" s="164">
        <f>IFERROR(IF(VLOOKUP($C4104,'MSCI Database'!$C:$R,5, FALSE)="","",VLOOKUP($C4104,'MSCI Database'!$C:$R,5, FALSE)),"")</f>
        <v>4.2</v>
      </c>
      <c r="S4104" s="164">
        <f>IFERROR(IF(VLOOKUP($C4104,'MSCI Database'!$C:$R,6, FALSE)="","",VLOOKUP($C4104,'MSCI Database'!$C:$R,6, FALSE)),"")</f>
        <v>4.0999999999999996</v>
      </c>
      <c r="T4104" s="211">
        <f>IFERROR(IF(VLOOKUP($C4104,'MSCI Database'!$C:$R,7, FALSE)="","",VLOOKUP($C4104,'MSCI Database'!$C:$R,7, FALSE)),"")</f>
        <v>3.6</v>
      </c>
      <c r="U4104" s="164">
        <f>IFERROR(IF(VLOOKUP($C4104,'MSCI Database'!$C:$R,8, FALSE)="","",VLOOKUP($C4104,'MSCI Database'!$C:$R,8, FALSE)),"")</f>
        <v>4.5</v>
      </c>
      <c r="V4104" s="175">
        <f>IFERROR(IF(VLOOKUP($C4104,'MSCI Database'!$C:$R,9, FALSE)="","",VLOOKUP($C4104,'MSCI Database'!$C:$R,9, FALSE)),"")</f>
        <v>3.9</v>
      </c>
      <c r="W4104" s="165">
        <f t="shared" ca="1" si="157"/>
        <v>0</v>
      </c>
      <c r="X4104" s="236">
        <f>IFERROR(IF(VLOOKUP($C4104,'MSCI Database'!$C:$R,10, FALSE)="","",VLOOKUP($C4104,'MSCI Database'!$C:$R,10, FALSE)),"")</f>
        <v>50077</v>
      </c>
      <c r="Y4104" s="133" t="str">
        <f>IFERROR(IF(VLOOKUP($C4104,'MSCI Database'!$C:$R,11, FALSE)="","",VLOOKUP($C4104,'MSCI Database'!$C:$R,11, FALSE)),"")</f>
        <v>2019</v>
      </c>
      <c r="Z4104" s="133" t="str">
        <f>IFERROR(IF(VLOOKUP($C4104,'MSCI Database'!$C:$R,12, FALSE)="","",VLOOKUP($C4104,'MSCI Database'!$C:$R,12, FALSE)),"")</f>
        <v>Reported</v>
      </c>
      <c r="AA4104" s="202" t="str">
        <f>IFERROR(IF(VLOOKUP($C4104,'MSCI Database'!$C:$R,13, FALSE)="","",VLOOKUP($C4104,'MSCI Database'!$C:$R,13, FALSE)),"")</f>
        <v>Challenges on risk controls and talent management practices weigh on ESG performance</v>
      </c>
    </row>
    <row r="4105" spans="1:27" s="130" customFormat="1" ht="15" hidden="1" customHeight="1" outlineLevel="1">
      <c r="A4105" s="130" t="s">
        <v>7640</v>
      </c>
      <c r="B4105" s="130" t="s">
        <v>7641</v>
      </c>
      <c r="C4105" s="130" t="s">
        <v>7642</v>
      </c>
      <c r="D4105" s="130" t="s">
        <v>12128</v>
      </c>
      <c r="E4105" s="130" t="s">
        <v>18684</v>
      </c>
      <c r="F4105" s="215">
        <v>8.1066188978653836E-2</v>
      </c>
      <c r="G4105" s="132" t="str">
        <f ca="1">IFERROR(_xll.BQL($A4105, "cur_mkt_cap(currency=EUR)")/1000000, " ")</f>
        <v xml:space="preserve"> </v>
      </c>
      <c r="M4105" s="308"/>
      <c r="N4105" s="215">
        <f t="shared" si="156"/>
        <v>8.6079672164114988E-4</v>
      </c>
      <c r="O4105" s="172" t="str">
        <f>IFERROR(IF(VLOOKUP($C4105,'MSCI Database'!$C:$R,2, FALSE)="","",VLOOKUP($C4105,'MSCI Database'!$C:$R,2, FALSE)),"")</f>
        <v>Metals and Mining - Precious Metals</v>
      </c>
      <c r="P4105" s="186" t="str">
        <f>IFERROR(IF(VLOOKUP($C4105,'MSCI Database'!$C:$R,3, FALSE)="","",VLOOKUP($C4105,'MSCI Database'!$C:$R,3, FALSE)),"")</f>
        <v>A</v>
      </c>
      <c r="Q4105" s="164" t="str">
        <f>IFERROR(IF(VLOOKUP($C4105,'MSCI Database'!$C:$R,4, FALSE)="","",VLOOKUP($C4105,'MSCI Database'!$C:$R,4, FALSE)),"")</f>
        <v>0</v>
      </c>
      <c r="R4105" s="164">
        <f>IFERROR(IF(VLOOKUP($C4105,'MSCI Database'!$C:$R,5, FALSE)="","",VLOOKUP($C4105,'MSCI Database'!$C:$R,5, FALSE)),"")</f>
        <v>6.2</v>
      </c>
      <c r="S4105" s="164">
        <f>IFERROR(IF(VLOOKUP($C4105,'MSCI Database'!$C:$R,6, FALSE)="","",VLOOKUP($C4105,'MSCI Database'!$C:$R,6, FALSE)),"")</f>
        <v>3.1</v>
      </c>
      <c r="T4105" s="211">
        <f>IFERROR(IF(VLOOKUP($C4105,'MSCI Database'!$C:$R,7, FALSE)="","",VLOOKUP($C4105,'MSCI Database'!$C:$R,7, FALSE)),"")</f>
        <v>6</v>
      </c>
      <c r="U4105" s="164">
        <f>IFERROR(IF(VLOOKUP($C4105,'MSCI Database'!$C:$R,8, FALSE)="","",VLOOKUP($C4105,'MSCI Database'!$C:$R,8, FALSE)),"")</f>
        <v>7.4</v>
      </c>
      <c r="V4105" s="175">
        <f>IFERROR(IF(VLOOKUP($C4105,'MSCI Database'!$C:$R,9, FALSE)="","",VLOOKUP($C4105,'MSCI Database'!$C:$R,9, FALSE)),"")</f>
        <v>5.5</v>
      </c>
      <c r="W4105" s="165">
        <f t="shared" ca="1" si="157"/>
        <v>0</v>
      </c>
      <c r="X4105" s="236">
        <f>IFERROR(IF(VLOOKUP($C4105,'MSCI Database'!$C:$R,10, FALSE)="","",VLOOKUP($C4105,'MSCI Database'!$C:$R,10, FALSE)),"")</f>
        <v>3553669</v>
      </c>
      <c r="Y4105" s="133" t="str">
        <f>IFERROR(IF(VLOOKUP($C4105,'MSCI Database'!$C:$R,11, FALSE)="","",VLOOKUP($C4105,'MSCI Database'!$C:$R,11, FALSE)),"")</f>
        <v>2019</v>
      </c>
      <c r="Z4105" s="133" t="str">
        <f>IFERROR(IF(VLOOKUP($C4105,'MSCI Database'!$C:$R,12, FALSE)="","",VLOOKUP($C4105,'MSCI Database'!$C:$R,12, FALSE)),"")</f>
        <v>Reported</v>
      </c>
      <c r="AA4105" s="202" t="str">
        <f>IFERROR(IF(VLOOKUP($C4105,'MSCI Database'!$C:$R,13, FALSE)="","",VLOOKUP($C4105,'MSCI Database'!$C:$R,13, FALSE)),"")</f>
        <v>Industry leader in mine safety; community opposition over alleged excessive water use</v>
      </c>
    </row>
    <row r="4106" spans="1:27" s="130" customFormat="1" ht="15" hidden="1" customHeight="1" outlineLevel="1">
      <c r="A4106" s="130" t="s">
        <v>1627</v>
      </c>
      <c r="B4106" s="130" t="s">
        <v>1628</v>
      </c>
      <c r="C4106" s="130" t="s">
        <v>1629</v>
      </c>
      <c r="D4106" s="130" t="s">
        <v>18678</v>
      </c>
      <c r="E4106" s="130" t="s">
        <v>12133</v>
      </c>
      <c r="F4106" s="215">
        <v>1.2211989717330521E-2</v>
      </c>
      <c r="G4106" s="132" t="str">
        <f ca="1">IFERROR(_xll.BQL($A4106, "cur_mkt_cap(currency=EUR)")/1000000, " ")</f>
        <v xml:space="preserve"> </v>
      </c>
      <c r="M4106" s="308"/>
      <c r="N4106" s="215">
        <f t="shared" si="156"/>
        <v>1.2967231895114189E-4</v>
      </c>
      <c r="O4106" s="172" t="str">
        <f>IFERROR(IF(VLOOKUP($C4106,'MSCI Database'!$C:$R,2, FALSE)="","",VLOOKUP($C4106,'MSCI Database'!$C:$R,2, FALSE)),"")</f>
        <v>Biotechnology</v>
      </c>
      <c r="P4106" s="186" t="str">
        <f>IFERROR(IF(VLOOKUP($C4106,'MSCI Database'!$C:$R,3, FALSE)="","",VLOOKUP($C4106,'MSCI Database'!$C:$R,3, FALSE)),"")</f>
        <v>B</v>
      </c>
      <c r="Q4106" s="164" t="str">
        <f>IFERROR(IF(VLOOKUP($C4106,'MSCI Database'!$C:$R,4, FALSE)="","",VLOOKUP($C4106,'MSCI Database'!$C:$R,4, FALSE)),"")</f>
        <v>0</v>
      </c>
      <c r="R4106" s="164">
        <f>IFERROR(IF(VLOOKUP($C4106,'MSCI Database'!$C:$R,5, FALSE)="","",VLOOKUP($C4106,'MSCI Database'!$C:$R,5, FALSE)),"")</f>
        <v>2.4</v>
      </c>
      <c r="S4106" s="164">
        <f>IFERROR(IF(VLOOKUP($C4106,'MSCI Database'!$C:$R,6, FALSE)="","",VLOOKUP($C4106,'MSCI Database'!$C:$R,6, FALSE)),"")</f>
        <v>5.7</v>
      </c>
      <c r="T4106" s="211">
        <f>IFERROR(IF(VLOOKUP($C4106,'MSCI Database'!$C:$R,7, FALSE)="","",VLOOKUP($C4106,'MSCI Database'!$C:$R,7, FALSE)),"")</f>
        <v>3.8</v>
      </c>
      <c r="U4106" s="164">
        <f>IFERROR(IF(VLOOKUP($C4106,'MSCI Database'!$C:$R,8, FALSE)="","",VLOOKUP($C4106,'MSCI Database'!$C:$R,8, FALSE)),"")</f>
        <v>4.0999999999999996</v>
      </c>
      <c r="V4106" s="175">
        <f>IFERROR(IF(VLOOKUP($C4106,'MSCI Database'!$C:$R,9, FALSE)="","",VLOOKUP($C4106,'MSCI Database'!$C:$R,9, FALSE)),"")</f>
        <v>4.0999999999999996</v>
      </c>
      <c r="W4106" s="165">
        <f t="shared" ca="1" si="157"/>
        <v>0</v>
      </c>
      <c r="X4106" s="236">
        <f>IFERROR(IF(VLOOKUP($C4106,'MSCI Database'!$C:$R,10, FALSE)="","",VLOOKUP($C4106,'MSCI Database'!$C:$R,10, FALSE)),"")</f>
        <v>33445</v>
      </c>
      <c r="Y4106" s="133" t="str">
        <f>IFERROR(IF(VLOOKUP($C4106,'MSCI Database'!$C:$R,11, FALSE)="","",VLOOKUP($C4106,'MSCI Database'!$C:$R,11, FALSE)),"")</f>
        <v>2019</v>
      </c>
      <c r="Z4106" s="133" t="str">
        <f>IFERROR(IF(VLOOKUP($C4106,'MSCI Database'!$C:$R,12, FALSE)="","",VLOOKUP($C4106,'MSCI Database'!$C:$R,12, FALSE)),"")</f>
        <v>E.Segmt-Moderate</v>
      </c>
      <c r="AA4106" s="202" t="str">
        <f>IFERROR(IF(VLOOKUP($C4106,'MSCI Database'!$C:$R,13, FALSE)="","",VLOOKUP($C4106,'MSCI Database'!$C:$R,13, FALSE)),"")</f>
        <v>Increased regulatory scrutiny over vaccine safety management and ethical conduct</v>
      </c>
    </row>
    <row r="4107" spans="1:27" s="130" customFormat="1" ht="15" hidden="1" customHeight="1" outlineLevel="1">
      <c r="A4107" s="130" t="s">
        <v>5127</v>
      </c>
      <c r="B4107" s="130" t="s">
        <v>5128</v>
      </c>
      <c r="C4107" s="130" t="s">
        <v>5129</v>
      </c>
      <c r="D4107" s="130" t="s">
        <v>18719</v>
      </c>
      <c r="E4107" s="130" t="s">
        <v>18688</v>
      </c>
      <c r="F4107" s="215">
        <v>1.9570994126024831E-2</v>
      </c>
      <c r="G4107" s="132" t="str">
        <f ca="1">IFERROR(_xll.BQL($A4107, "cur_mkt_cap(currency=EUR)")/1000000, " ")</f>
        <v xml:space="preserve"> </v>
      </c>
      <c r="M4107" s="308"/>
      <c r="N4107" s="215">
        <f t="shared" si="156"/>
        <v>2.0781348914004574E-4</v>
      </c>
      <c r="O4107" s="172" t="str">
        <f>IFERROR(IF(VLOOKUP($C4107,'MSCI Database'!$C:$R,2, FALSE)="","",VLOOKUP($C4107,'MSCI Database'!$C:$R,2, FALSE)),"")</f>
        <v>Banks</v>
      </c>
      <c r="P4107" s="186" t="str">
        <f>IFERROR(IF(VLOOKUP($C4107,'MSCI Database'!$C:$R,3, FALSE)="","",VLOOKUP($C4107,'MSCI Database'!$C:$R,3, FALSE)),"")</f>
        <v>AA</v>
      </c>
      <c r="Q4107" s="164" t="str">
        <f>IFERROR(IF(VLOOKUP($C4107,'MSCI Database'!$C:$R,4, FALSE)="","",VLOOKUP($C4107,'MSCI Database'!$C:$R,4, FALSE)),"")</f>
        <v>0</v>
      </c>
      <c r="R4107" s="164">
        <f>IFERROR(IF(VLOOKUP($C4107,'MSCI Database'!$C:$R,5, FALSE)="","",VLOOKUP($C4107,'MSCI Database'!$C:$R,5, FALSE)),"")</f>
        <v>8.3000000000000007</v>
      </c>
      <c r="S4107" s="164">
        <f>IFERROR(IF(VLOOKUP($C4107,'MSCI Database'!$C:$R,6, FALSE)="","",VLOOKUP($C4107,'MSCI Database'!$C:$R,6, FALSE)),"")</f>
        <v>5</v>
      </c>
      <c r="T4107" s="211">
        <f>IFERROR(IF(VLOOKUP($C4107,'MSCI Database'!$C:$R,7, FALSE)="","",VLOOKUP($C4107,'MSCI Database'!$C:$R,7, FALSE)),"")</f>
        <v>4.4000000000000004</v>
      </c>
      <c r="U4107" s="164">
        <f>IFERROR(IF(VLOOKUP($C4107,'MSCI Database'!$C:$R,8, FALSE)="","",VLOOKUP($C4107,'MSCI Database'!$C:$R,8, FALSE)),"")</f>
        <v>5.0999999999999996</v>
      </c>
      <c r="V4107" s="175">
        <f>IFERROR(IF(VLOOKUP($C4107,'MSCI Database'!$C:$R,9, FALSE)="","",VLOOKUP($C4107,'MSCI Database'!$C:$R,9, FALSE)),"")</f>
        <v>4.7</v>
      </c>
      <c r="W4107" s="165">
        <f t="shared" ca="1" si="157"/>
        <v>0</v>
      </c>
      <c r="X4107" s="236">
        <f>IFERROR(IF(VLOOKUP($C4107,'MSCI Database'!$C:$R,10, FALSE)="","",VLOOKUP($C4107,'MSCI Database'!$C:$R,10, FALSE)),"")</f>
        <v>21326</v>
      </c>
      <c r="Y4107" s="133" t="str">
        <f>IFERROR(IF(VLOOKUP($C4107,'MSCI Database'!$C:$R,11, FALSE)="","",VLOOKUP($C4107,'MSCI Database'!$C:$R,11, FALSE)),"")</f>
        <v>2019</v>
      </c>
      <c r="Z4107" s="133" t="str">
        <f>IFERROR(IF(VLOOKUP($C4107,'MSCI Database'!$C:$R,12, FALSE)="","",VLOOKUP($C4107,'MSCI Database'!$C:$R,12, FALSE)),"")</f>
        <v>E.Segmt-Moderate</v>
      </c>
      <c r="AA4107" s="202" t="str">
        <f>IFERROR(IF(VLOOKUP($C4107,'MSCI Database'!$C:$R,13, FALSE)="","",VLOOKUP($C4107,'MSCI Database'!$C:$R,13, FALSE)),"")</f>
        <v>Leader in human capital management and data security framework</v>
      </c>
    </row>
    <row r="4108" spans="1:27" s="130" customFormat="1" ht="15" hidden="1" customHeight="1" outlineLevel="1">
      <c r="A4108" s="130" t="s">
        <v>8175</v>
      </c>
      <c r="B4108" s="130" t="s">
        <v>8176</v>
      </c>
      <c r="C4108" s="130" t="s">
        <v>8177</v>
      </c>
      <c r="D4108" s="130" t="s">
        <v>12128</v>
      </c>
      <c r="E4108" s="130" t="s">
        <v>18690</v>
      </c>
      <c r="F4108" s="215">
        <v>8.0587879436310836E-2</v>
      </c>
      <c r="G4108" s="132" t="str">
        <f ca="1">IFERROR(_xll.BQL($A4108, "cur_mkt_cap(currency=EUR)")/1000000, " ")</f>
        <v xml:space="preserve"> </v>
      </c>
      <c r="M4108" s="308"/>
      <c r="N4108" s="215">
        <f t="shared" si="156"/>
        <v>8.5571781894243099E-4</v>
      </c>
      <c r="O4108" s="172" t="str">
        <f>IFERROR(IF(VLOOKUP($C4108,'MSCI Database'!$C:$R,2, FALSE)="","",VLOOKUP($C4108,'MSCI Database'!$C:$R,2, FALSE)),"")</f>
        <v>Interactive Media &amp; Services</v>
      </c>
      <c r="P4108" s="186" t="str">
        <f>IFERROR(IF(VLOOKUP($C4108,'MSCI Database'!$C:$R,3, FALSE)="","",VLOOKUP($C4108,'MSCI Database'!$C:$R,3, FALSE)),"")</f>
        <v>BB</v>
      </c>
      <c r="Q4108" s="164" t="str">
        <f>IFERROR(IF(VLOOKUP($C4108,'MSCI Database'!$C:$R,4, FALSE)="","",VLOOKUP($C4108,'MSCI Database'!$C:$R,4, FALSE)),"")</f>
        <v>0</v>
      </c>
      <c r="R4108" s="164">
        <f>IFERROR(IF(VLOOKUP($C4108,'MSCI Database'!$C:$R,5, FALSE)="","",VLOOKUP($C4108,'MSCI Database'!$C:$R,5, FALSE)),"")</f>
        <v>3.2</v>
      </c>
      <c r="S4108" s="164">
        <f>IFERROR(IF(VLOOKUP($C4108,'MSCI Database'!$C:$R,6, FALSE)="","",VLOOKUP($C4108,'MSCI Database'!$C:$R,6, FALSE)),"")</f>
        <v>5.5</v>
      </c>
      <c r="T4108" s="211">
        <f>IFERROR(IF(VLOOKUP($C4108,'MSCI Database'!$C:$R,7, FALSE)="","",VLOOKUP($C4108,'MSCI Database'!$C:$R,7, FALSE)),"")</f>
        <v>2.4</v>
      </c>
      <c r="U4108" s="164">
        <f>IFERROR(IF(VLOOKUP($C4108,'MSCI Database'!$C:$R,8, FALSE)="","",VLOOKUP($C4108,'MSCI Database'!$C:$R,8, FALSE)),"")</f>
        <v>4.7</v>
      </c>
      <c r="V4108" s="175">
        <f>IFERROR(IF(VLOOKUP($C4108,'MSCI Database'!$C:$R,9, FALSE)="","",VLOOKUP($C4108,'MSCI Database'!$C:$R,9, FALSE)),"")</f>
        <v>3.5</v>
      </c>
      <c r="W4108" s="165">
        <f t="shared" ca="1" si="157"/>
        <v>0</v>
      </c>
      <c r="X4108" s="236">
        <f>IFERROR(IF(VLOOKUP($C4108,'MSCI Database'!$C:$R,10, FALSE)="","",VLOOKUP($C4108,'MSCI Database'!$C:$R,10, FALSE)),"")</f>
        <v>28411</v>
      </c>
      <c r="Y4108" s="133" t="str">
        <f>IFERROR(IF(VLOOKUP($C4108,'MSCI Database'!$C:$R,11, FALSE)="","",VLOOKUP($C4108,'MSCI Database'!$C:$R,11, FALSE)),"")</f>
        <v>2019</v>
      </c>
      <c r="Z4108" s="133" t="str">
        <f>IFERROR(IF(VLOOKUP($C4108,'MSCI Database'!$C:$R,12, FALSE)="","",VLOOKUP($C4108,'MSCI Database'!$C:$R,12, FALSE)),"")</f>
        <v>E.Segmt-Moderately Low</v>
      </c>
      <c r="AA4108" s="202" t="str">
        <f>IFERROR(IF(VLOOKUP($C4108,'MSCI Database'!$C:$R,13, FALSE)="","",VLOOKUP($C4108,'MSCI Database'!$C:$R,13, FALSE)),"")</f>
        <v>Increased focus on business ethics, including content integrity</v>
      </c>
    </row>
    <row r="4109" spans="1:27" s="130" customFormat="1" ht="15" hidden="1" customHeight="1" outlineLevel="1">
      <c r="A4109" s="130" t="s">
        <v>417</v>
      </c>
      <c r="B4109" s="130" t="s">
        <v>418</v>
      </c>
      <c r="C4109" s="130" t="s">
        <v>419</v>
      </c>
      <c r="D4109" s="130" t="s">
        <v>18679</v>
      </c>
      <c r="E4109" s="130" t="s">
        <v>18688</v>
      </c>
      <c r="F4109" s="215">
        <v>6.1344739013112923E-2</v>
      </c>
      <c r="G4109" s="132" t="str">
        <f ca="1">IFERROR(_xll.BQL($A4109, "cur_mkt_cap(currency=EUR)")/1000000, " ")</f>
        <v xml:space="preserve"> </v>
      </c>
      <c r="M4109" s="308"/>
      <c r="N4109" s="215">
        <f t="shared" si="156"/>
        <v>6.5138562571782097E-4</v>
      </c>
      <c r="O4109" s="172" t="str">
        <f>IFERROR(IF(VLOOKUP($C4109,'MSCI Database'!$C:$R,2, FALSE)="","",VLOOKUP($C4109,'MSCI Database'!$C:$R,2, FALSE)),"")</f>
        <v>Investment Banking &amp; Brokerage</v>
      </c>
      <c r="P4109" s="186" t="str">
        <f>IFERROR(IF(VLOOKUP($C4109,'MSCI Database'!$C:$R,3, FALSE)="","",VLOOKUP($C4109,'MSCI Database'!$C:$R,3, FALSE)),"")</f>
        <v>AA</v>
      </c>
      <c r="Q4109" s="164" t="str">
        <f>IFERROR(IF(VLOOKUP($C4109,'MSCI Database'!$C:$R,4, FALSE)="","",VLOOKUP($C4109,'MSCI Database'!$C:$R,4, FALSE)),"")</f>
        <v>0</v>
      </c>
      <c r="R4109" s="164">
        <f>IFERROR(IF(VLOOKUP($C4109,'MSCI Database'!$C:$R,5, FALSE)="","",VLOOKUP($C4109,'MSCI Database'!$C:$R,5, FALSE)),"")</f>
        <v>8.3000000000000007</v>
      </c>
      <c r="S4109" s="164">
        <f>IFERROR(IF(VLOOKUP($C4109,'MSCI Database'!$C:$R,6, FALSE)="","",VLOOKUP($C4109,'MSCI Database'!$C:$R,6, FALSE)),"")</f>
        <v>8.6999999999999993</v>
      </c>
      <c r="T4109" s="211">
        <f>IFERROR(IF(VLOOKUP($C4109,'MSCI Database'!$C:$R,7, FALSE)="","",VLOOKUP($C4109,'MSCI Database'!$C:$R,7, FALSE)),"")</f>
        <v>4.7</v>
      </c>
      <c r="U4109" s="164">
        <f>IFERROR(IF(VLOOKUP($C4109,'MSCI Database'!$C:$R,8, FALSE)="","",VLOOKUP($C4109,'MSCI Database'!$C:$R,8, FALSE)),"")</f>
        <v>6.1</v>
      </c>
      <c r="V4109" s="175">
        <f>IFERROR(IF(VLOOKUP($C4109,'MSCI Database'!$C:$R,9, FALSE)="","",VLOOKUP($C4109,'MSCI Database'!$C:$R,9, FALSE)),"")</f>
        <v>5.8</v>
      </c>
      <c r="W4109" s="165">
        <f t="shared" ca="1" si="157"/>
        <v>0</v>
      </c>
      <c r="X4109" s="236">
        <f>IFERROR(IF(VLOOKUP($C4109,'MSCI Database'!$C:$R,10, FALSE)="","",VLOOKUP($C4109,'MSCI Database'!$C:$R,10, FALSE)),"")</f>
        <v>30337</v>
      </c>
      <c r="Y4109" s="133" t="str">
        <f>IFERROR(IF(VLOOKUP($C4109,'MSCI Database'!$C:$R,11, FALSE)="","",VLOOKUP($C4109,'MSCI Database'!$C:$R,11, FALSE)),"")</f>
        <v>2019</v>
      </c>
      <c r="Z4109" s="133" t="str">
        <f>IFERROR(IF(VLOOKUP($C4109,'MSCI Database'!$C:$R,12, FALSE)="","",VLOOKUP($C4109,'MSCI Database'!$C:$R,12, FALSE)),"")</f>
        <v>Reported</v>
      </c>
      <c r="AA4109" s="202" t="str">
        <f>IFERROR(IF(VLOOKUP($C4109,'MSCI Database'!$C:$R,13, FALSE)="","",VLOOKUP($C4109,'MSCI Database'!$C:$R,13, FALSE)),"")</f>
        <v>Strong responsible investment strategies, but faces multiple regulatory investigations</v>
      </c>
    </row>
    <row r="4110" spans="1:27" s="130" customFormat="1" ht="15" hidden="1" customHeight="1" outlineLevel="1">
      <c r="A4110" s="130" t="s">
        <v>7889</v>
      </c>
      <c r="B4110" s="130" t="s">
        <v>7890</v>
      </c>
      <c r="C4110" s="130" t="s">
        <v>7891</v>
      </c>
      <c r="D4110" s="130" t="s">
        <v>12128</v>
      </c>
      <c r="E4110" s="130" t="s">
        <v>12133</v>
      </c>
      <c r="F4110" s="215">
        <v>7.9519777182782705E-2</v>
      </c>
      <c r="G4110" s="132" t="str">
        <f ca="1">IFERROR(_xll.BQL($A4110, "cur_mkt_cap(currency=EUR)")/1000000, " ")</f>
        <v xml:space="preserve"> </v>
      </c>
      <c r="M4110" s="308"/>
      <c r="N4110" s="215">
        <f t="shared" si="156"/>
        <v>8.4437623585090769E-4</v>
      </c>
      <c r="O4110" s="172" t="str">
        <f>IFERROR(IF(VLOOKUP($C4110,'MSCI Database'!$C:$R,2, FALSE)="","",VLOOKUP($C4110,'MSCI Database'!$C:$R,2, FALSE)),"")</f>
        <v>Biotechnology</v>
      </c>
      <c r="P4110" s="186" t="str">
        <f>IFERROR(IF(VLOOKUP($C4110,'MSCI Database'!$C:$R,3, FALSE)="","",VLOOKUP($C4110,'MSCI Database'!$C:$R,3, FALSE)),"")</f>
        <v>BBB</v>
      </c>
      <c r="Q4110" s="164" t="str">
        <f>IFERROR(IF(VLOOKUP($C4110,'MSCI Database'!$C:$R,4, FALSE)="","",VLOOKUP($C4110,'MSCI Database'!$C:$R,4, FALSE)),"")</f>
        <v>0</v>
      </c>
      <c r="R4110" s="164">
        <f>IFERROR(IF(VLOOKUP($C4110,'MSCI Database'!$C:$R,5, FALSE)="","",VLOOKUP($C4110,'MSCI Database'!$C:$R,5, FALSE)),"")</f>
        <v>4.8</v>
      </c>
      <c r="S4110" s="164">
        <f>IFERROR(IF(VLOOKUP($C4110,'MSCI Database'!$C:$R,6, FALSE)="","",VLOOKUP($C4110,'MSCI Database'!$C:$R,6, FALSE)),"")</f>
        <v>5.8</v>
      </c>
      <c r="T4110" s="211">
        <f>IFERROR(IF(VLOOKUP($C4110,'MSCI Database'!$C:$R,7, FALSE)="","",VLOOKUP($C4110,'MSCI Database'!$C:$R,7, FALSE)),"")</f>
        <v>5.5</v>
      </c>
      <c r="U4110" s="164">
        <f>IFERROR(IF(VLOOKUP($C4110,'MSCI Database'!$C:$R,8, FALSE)="","",VLOOKUP($C4110,'MSCI Database'!$C:$R,8, FALSE)),"")</f>
        <v>3.4</v>
      </c>
      <c r="V4110" s="175">
        <f>IFERROR(IF(VLOOKUP($C4110,'MSCI Database'!$C:$R,9, FALSE)="","",VLOOKUP($C4110,'MSCI Database'!$C:$R,9, FALSE)),"")</f>
        <v>4.8</v>
      </c>
      <c r="W4110" s="165">
        <f t="shared" ca="1" si="157"/>
        <v>0</v>
      </c>
      <c r="X4110" s="236">
        <f>IFERROR(IF(VLOOKUP($C4110,'MSCI Database'!$C:$R,10, FALSE)="","",VLOOKUP($C4110,'MSCI Database'!$C:$R,10, FALSE)),"")</f>
        <v>94000</v>
      </c>
      <c r="Y4110" s="133" t="str">
        <f>IFERROR(IF(VLOOKUP($C4110,'MSCI Database'!$C:$R,11, FALSE)="","",VLOOKUP($C4110,'MSCI Database'!$C:$R,11, FALSE)),"")</f>
        <v>2019</v>
      </c>
      <c r="Z4110" s="133" t="str">
        <f>IFERROR(IF(VLOOKUP($C4110,'MSCI Database'!$C:$R,12, FALSE)="","",VLOOKUP($C4110,'MSCI Database'!$C:$R,12, FALSE)),"")</f>
        <v>Reported</v>
      </c>
      <c r="AA4110" s="202" t="str">
        <f>IFERROR(IF(VLOOKUP($C4110,'MSCI Database'!$C:$R,13, FALSE)="","",VLOOKUP($C4110,'MSCI Database'!$C:$R,13, FALSE)),"")</f>
        <v>Strong talent management efforts; allegation of unethical business</v>
      </c>
    </row>
    <row r="4111" spans="1:27" s="130" customFormat="1" ht="15" hidden="1" customHeight="1" outlineLevel="1">
      <c r="A4111" s="130" t="s">
        <v>1702</v>
      </c>
      <c r="B4111" s="130" t="s">
        <v>1703</v>
      </c>
      <c r="C4111" s="130" t="s">
        <v>1704</v>
      </c>
      <c r="D4111" s="130" t="s">
        <v>18678</v>
      </c>
      <c r="E4111" s="130" t="s">
        <v>18688</v>
      </c>
      <c r="F4111" s="215">
        <v>1.197074986106556E-2</v>
      </c>
      <c r="G4111" s="132" t="str">
        <f ca="1">IFERROR(_xll.BQL($A4111, "cur_mkt_cap(currency=EUR)")/1000000, " ")</f>
        <v xml:space="preserve"> </v>
      </c>
      <c r="M4111" s="308"/>
      <c r="N4111" s="215">
        <f t="shared" si="156"/>
        <v>1.271107272441882E-4</v>
      </c>
      <c r="O4111" s="172" t="str">
        <f>IFERROR(IF(VLOOKUP($C4111,'MSCI Database'!$C:$R,2, FALSE)="","",VLOOKUP($C4111,'MSCI Database'!$C:$R,2, FALSE)),"")</f>
        <v>Banks</v>
      </c>
      <c r="P4111" s="186" t="str">
        <f>IFERROR(IF(VLOOKUP($C4111,'MSCI Database'!$C:$R,3, FALSE)="","",VLOOKUP($C4111,'MSCI Database'!$C:$R,3, FALSE)),"")</f>
        <v>BBB</v>
      </c>
      <c r="Q4111" s="164" t="str">
        <f>IFERROR(IF(VLOOKUP($C4111,'MSCI Database'!$C:$R,4, FALSE)="","",VLOOKUP($C4111,'MSCI Database'!$C:$R,4, FALSE)),"")</f>
        <v>0</v>
      </c>
      <c r="R4111" s="164">
        <f>IFERROR(IF(VLOOKUP($C4111,'MSCI Database'!$C:$R,5, FALSE)="","",VLOOKUP($C4111,'MSCI Database'!$C:$R,5, FALSE)),"")</f>
        <v>5.4</v>
      </c>
      <c r="S4111" s="164">
        <f>IFERROR(IF(VLOOKUP($C4111,'MSCI Database'!$C:$R,6, FALSE)="","",VLOOKUP($C4111,'MSCI Database'!$C:$R,6, FALSE)),"")</f>
        <v>1.7</v>
      </c>
      <c r="T4111" s="211">
        <f>IFERROR(IF(VLOOKUP($C4111,'MSCI Database'!$C:$R,7, FALSE)="","",VLOOKUP($C4111,'MSCI Database'!$C:$R,7, FALSE)),"")</f>
        <v>4.5</v>
      </c>
      <c r="U4111" s="164">
        <f>IFERROR(IF(VLOOKUP($C4111,'MSCI Database'!$C:$R,8, FALSE)="","",VLOOKUP($C4111,'MSCI Database'!$C:$R,8, FALSE)),"")</f>
        <v>4.4000000000000004</v>
      </c>
      <c r="V4111" s="175">
        <f>IFERROR(IF(VLOOKUP($C4111,'MSCI Database'!$C:$R,9, FALSE)="","",VLOOKUP($C4111,'MSCI Database'!$C:$R,9, FALSE)),"")</f>
        <v>4.0999999999999996</v>
      </c>
      <c r="W4111" s="165">
        <f t="shared" ca="1" si="157"/>
        <v>0</v>
      </c>
      <c r="X4111" s="236">
        <f>IFERROR(IF(VLOOKUP($C4111,'MSCI Database'!$C:$R,10, FALSE)="","",VLOOKUP($C4111,'MSCI Database'!$C:$R,10, FALSE)),"")</f>
        <v>84082</v>
      </c>
      <c r="Y4111" s="133" t="str">
        <f>IFERROR(IF(VLOOKUP($C4111,'MSCI Database'!$C:$R,11, FALSE)="","",VLOOKUP($C4111,'MSCI Database'!$C:$R,11, FALSE)),"")</f>
        <v>2019</v>
      </c>
      <c r="Z4111" s="133" t="str">
        <f>IFERROR(IF(VLOOKUP($C4111,'MSCI Database'!$C:$R,12, FALSE)="","",VLOOKUP($C4111,'MSCI Database'!$C:$R,12, FALSE)),"")</f>
        <v>E.Segmt-Moderate</v>
      </c>
      <c r="AA4111" s="202" t="str">
        <f>IFERROR(IF(VLOOKUP($C4111,'MSCI Database'!$C:$R,13, FALSE)="","",VLOOKUP($C4111,'MSCI Database'!$C:$R,13, FALSE)),"")</f>
        <v>Leads peers in governance and employee management practices; lags in data security measures</v>
      </c>
    </row>
    <row r="4112" spans="1:27" s="130" customFormat="1" ht="15" hidden="1" customHeight="1" outlineLevel="1">
      <c r="A4112" s="130" t="s">
        <v>1721</v>
      </c>
      <c r="B4112" s="130" t="s">
        <v>1722</v>
      </c>
      <c r="C4112" s="130" t="s">
        <v>1723</v>
      </c>
      <c r="D4112" s="130" t="s">
        <v>18678</v>
      </c>
      <c r="E4112" s="130" t="s">
        <v>18690</v>
      </c>
      <c r="F4112" s="215">
        <v>1.013664040783897E-2</v>
      </c>
      <c r="G4112" s="132" t="str">
        <f ca="1">IFERROR(_xll.BQL($A4112, "cur_mkt_cap(currency=EUR)")/1000000, " ")</f>
        <v xml:space="preserve"> </v>
      </c>
      <c r="M4112" s="308"/>
      <c r="N4112" s="215">
        <f t="shared" si="156"/>
        <v>1.0763534022575792E-4</v>
      </c>
      <c r="O4112" s="172" t="str">
        <f>IFERROR(IF(VLOOKUP($C4112,'MSCI Database'!$C:$R,2, FALSE)="","",VLOOKUP($C4112,'MSCI Database'!$C:$R,2, FALSE)),"")</f>
        <v>Telecommunication Services</v>
      </c>
      <c r="P4112" s="186" t="str">
        <f>IFERROR(IF(VLOOKUP($C4112,'MSCI Database'!$C:$R,3, FALSE)="","",VLOOKUP($C4112,'MSCI Database'!$C:$R,3, FALSE)),"")</f>
        <v>B</v>
      </c>
      <c r="Q4112" s="164" t="str">
        <f>IFERROR(IF(VLOOKUP($C4112,'MSCI Database'!$C:$R,4, FALSE)="","",VLOOKUP($C4112,'MSCI Database'!$C:$R,4, FALSE)),"")</f>
        <v>-1</v>
      </c>
      <c r="R4112" s="164">
        <f>IFERROR(IF(VLOOKUP($C4112,'MSCI Database'!$C:$R,5, FALSE)="","",VLOOKUP($C4112,'MSCI Database'!$C:$R,5, FALSE)),"")</f>
        <v>1.8</v>
      </c>
      <c r="S4112" s="164">
        <f>IFERROR(IF(VLOOKUP($C4112,'MSCI Database'!$C:$R,6, FALSE)="","",VLOOKUP($C4112,'MSCI Database'!$C:$R,6, FALSE)),"")</f>
        <v>8.5</v>
      </c>
      <c r="T4112" s="211">
        <f>IFERROR(IF(VLOOKUP($C4112,'MSCI Database'!$C:$R,7, FALSE)="","",VLOOKUP($C4112,'MSCI Database'!$C:$R,7, FALSE)),"")</f>
        <v>4.3</v>
      </c>
      <c r="U4112" s="164">
        <f>IFERROR(IF(VLOOKUP($C4112,'MSCI Database'!$C:$R,8, FALSE)="","",VLOOKUP($C4112,'MSCI Database'!$C:$R,8, FALSE)),"")</f>
        <v>1.3</v>
      </c>
      <c r="V4112" s="175">
        <f>IFERROR(IF(VLOOKUP($C4112,'MSCI Database'!$C:$R,9, FALSE)="","",VLOOKUP($C4112,'MSCI Database'!$C:$R,9, FALSE)),"")</f>
        <v>2.8</v>
      </c>
      <c r="W4112" s="165">
        <f t="shared" ca="1" si="157"/>
        <v>0</v>
      </c>
      <c r="X4112" s="236">
        <f>IFERROR(IF(VLOOKUP($C4112,'MSCI Database'!$C:$R,10, FALSE)="","",VLOOKUP($C4112,'MSCI Database'!$C:$R,10, FALSE)),"")</f>
        <v>36208</v>
      </c>
      <c r="Y4112" s="133" t="str">
        <f>IFERROR(IF(VLOOKUP($C4112,'MSCI Database'!$C:$R,11, FALSE)="","",VLOOKUP($C4112,'MSCI Database'!$C:$R,11, FALSE)),"")</f>
        <v>2019</v>
      </c>
      <c r="Z4112" s="133" t="str">
        <f>IFERROR(IF(VLOOKUP($C4112,'MSCI Database'!$C:$R,12, FALSE)="","",VLOOKUP($C4112,'MSCI Database'!$C:$R,12, FALSE)),"")</f>
        <v>Reported</v>
      </c>
      <c r="AA4112" s="202" t="str">
        <f>IFERROR(IF(VLOOKUP($C4112,'MSCI Database'!$C:$R,13, FALSE)="","",VLOOKUP($C4112,'MSCI Database'!$C:$R,13, FALSE)),"")</f>
        <v>Board and ownership structure related risks weigh on the rating</v>
      </c>
    </row>
    <row r="4113" spans="1:27" s="130" customFormat="1" ht="15" hidden="1" customHeight="1" outlineLevel="1">
      <c r="A4113" s="130" t="s">
        <v>8008</v>
      </c>
      <c r="B4113" s="130" t="s">
        <v>8009</v>
      </c>
      <c r="C4113" s="130" t="s">
        <v>8010</v>
      </c>
      <c r="D4113" s="130" t="s">
        <v>12128</v>
      </c>
      <c r="E4113" s="130" t="s">
        <v>18690</v>
      </c>
      <c r="F4113" s="215">
        <v>7.8652115536961165E-2</v>
      </c>
      <c r="G4113" s="132" t="str">
        <f ca="1">IFERROR(_xll.BQL($A4113, "cur_mkt_cap(currency=EUR)")/1000000, " ")</f>
        <v xml:space="preserve"> </v>
      </c>
      <c r="M4113" s="308"/>
      <c r="N4113" s="215">
        <f t="shared" si="156"/>
        <v>8.3516301996365767E-4</v>
      </c>
      <c r="O4113" s="172" t="str">
        <f>IFERROR(IF(VLOOKUP($C4113,'MSCI Database'!$C:$R,2, FALSE)="","",VLOOKUP($C4113,'MSCI Database'!$C:$R,2, FALSE)),"")</f>
        <v>Interactive Media &amp; Services</v>
      </c>
      <c r="P4113" s="186" t="str">
        <f>IFERROR(IF(VLOOKUP($C4113,'MSCI Database'!$C:$R,3, FALSE)="","",VLOOKUP($C4113,'MSCI Database'!$C:$R,3, FALSE)),"")</f>
        <v>BB</v>
      </c>
      <c r="Q4113" s="164" t="str">
        <f>IFERROR(IF(VLOOKUP($C4113,'MSCI Database'!$C:$R,4, FALSE)="","",VLOOKUP($C4113,'MSCI Database'!$C:$R,4, FALSE)),"")</f>
        <v>0</v>
      </c>
      <c r="R4113" s="164">
        <f>IFERROR(IF(VLOOKUP($C4113,'MSCI Database'!$C:$R,5, FALSE)="","",VLOOKUP($C4113,'MSCI Database'!$C:$R,5, FALSE)),"")</f>
        <v>3.2</v>
      </c>
      <c r="S4113" s="164">
        <f>IFERROR(IF(VLOOKUP($C4113,'MSCI Database'!$C:$R,6, FALSE)="","",VLOOKUP($C4113,'MSCI Database'!$C:$R,6, FALSE)),"")</f>
        <v>6.2</v>
      </c>
      <c r="T4113" s="211">
        <f>IFERROR(IF(VLOOKUP($C4113,'MSCI Database'!$C:$R,7, FALSE)="","",VLOOKUP($C4113,'MSCI Database'!$C:$R,7, FALSE)),"")</f>
        <v>2.1</v>
      </c>
      <c r="U4113" s="164">
        <f>IFERROR(IF(VLOOKUP($C4113,'MSCI Database'!$C:$R,8, FALSE)="","",VLOOKUP($C4113,'MSCI Database'!$C:$R,8, FALSE)),"")</f>
        <v>4.2</v>
      </c>
      <c r="V4113" s="175">
        <f>IFERROR(IF(VLOOKUP($C4113,'MSCI Database'!$C:$R,9, FALSE)="","",VLOOKUP($C4113,'MSCI Database'!$C:$R,9, FALSE)),"")</f>
        <v>3.2</v>
      </c>
      <c r="W4113" s="165">
        <f t="shared" ca="1" si="157"/>
        <v>0</v>
      </c>
      <c r="X4113" s="236">
        <f>IFERROR(IF(VLOOKUP($C4113,'MSCI Database'!$C:$R,10, FALSE)="","",VLOOKUP($C4113,'MSCI Database'!$C:$R,10, FALSE)),"")</f>
        <v>14088</v>
      </c>
      <c r="Y4113" s="133" t="str">
        <f>IFERROR(IF(VLOOKUP($C4113,'MSCI Database'!$C:$R,11, FALSE)="","",VLOOKUP($C4113,'MSCI Database'!$C:$R,11, FALSE)),"")</f>
        <v>2019</v>
      </c>
      <c r="Z4113" s="133" t="str">
        <f>IFERROR(IF(VLOOKUP($C4113,'MSCI Database'!$C:$R,12, FALSE)="","",VLOOKUP($C4113,'MSCI Database'!$C:$R,12, FALSE)),"")</f>
        <v>E.Segmt-Moderately Low</v>
      </c>
      <c r="AA4113" s="202" t="str">
        <f>IFERROR(IF(VLOOKUP($C4113,'MSCI Database'!$C:$R,13, FALSE)="","",VLOOKUP($C4113,'MSCI Database'!$C:$R,13, FALSE)),"")</f>
        <v>Control disproportionately concentrated with co-founders</v>
      </c>
    </row>
    <row r="4114" spans="1:27" s="130" customFormat="1" ht="15" hidden="1" customHeight="1" outlineLevel="1">
      <c r="A4114" s="130" t="s">
        <v>6169</v>
      </c>
      <c r="B4114" s="130" t="s">
        <v>6170</v>
      </c>
      <c r="C4114" s="130" t="s">
        <v>6171</v>
      </c>
      <c r="D4114" s="130" t="s">
        <v>12137</v>
      </c>
      <c r="E4114" s="130" t="s">
        <v>12133</v>
      </c>
      <c r="F4114" s="215">
        <v>2.8418587871492582E-3</v>
      </c>
      <c r="G4114" s="132" t="str">
        <f ca="1">IFERROR(_xll.BQL($A4114, "cur_mkt_cap(currency=EUR)")/1000000, " ")</f>
        <v xml:space="preserve"> </v>
      </c>
      <c r="M4114" s="308"/>
      <c r="N4114" s="215">
        <f t="shared" si="156"/>
        <v>3.0176116062262652E-5</v>
      </c>
      <c r="O4114" s="172" t="str">
        <f>IFERROR(IF(VLOOKUP($C4114,'MSCI Database'!$C:$R,2, FALSE)="","",VLOOKUP($C4114,'MSCI Database'!$C:$R,2, FALSE)),"")</f>
        <v>Pharmaceuticals</v>
      </c>
      <c r="P4114" s="186" t="str">
        <f>IFERROR(IF(VLOOKUP($C4114,'MSCI Database'!$C:$R,3, FALSE)="","",VLOOKUP($C4114,'MSCI Database'!$C:$R,3, FALSE)),"")</f>
        <v>BBB</v>
      </c>
      <c r="Q4114" s="164" t="str">
        <f>IFERROR(IF(VLOOKUP($C4114,'MSCI Database'!$C:$R,4, FALSE)="","",VLOOKUP($C4114,'MSCI Database'!$C:$R,4, FALSE)),"")</f>
        <v/>
      </c>
      <c r="R4114" s="164">
        <f>IFERROR(IF(VLOOKUP($C4114,'MSCI Database'!$C:$R,5, FALSE)="","",VLOOKUP($C4114,'MSCI Database'!$C:$R,5, FALSE)),"")</f>
        <v>5.4</v>
      </c>
      <c r="S4114" s="164">
        <f>IFERROR(IF(VLOOKUP($C4114,'MSCI Database'!$C:$R,6, FALSE)="","",VLOOKUP($C4114,'MSCI Database'!$C:$R,6, FALSE)),"")</f>
        <v>0.7</v>
      </c>
      <c r="T4114" s="211">
        <f>IFERROR(IF(VLOOKUP($C4114,'MSCI Database'!$C:$R,7, FALSE)="","",VLOOKUP($C4114,'MSCI Database'!$C:$R,7, FALSE)),"")</f>
        <v>5.5</v>
      </c>
      <c r="U4114" s="164">
        <f>IFERROR(IF(VLOOKUP($C4114,'MSCI Database'!$C:$R,8, FALSE)="","",VLOOKUP($C4114,'MSCI Database'!$C:$R,8, FALSE)),"")</f>
        <v>3.9</v>
      </c>
      <c r="V4114" s="175">
        <f>IFERROR(IF(VLOOKUP($C4114,'MSCI Database'!$C:$R,9, FALSE)="","",VLOOKUP($C4114,'MSCI Database'!$C:$R,9, FALSE)),"")</f>
        <v>4.5999999999999996</v>
      </c>
      <c r="W4114" s="165">
        <f t="shared" ca="1" si="157"/>
        <v>0</v>
      </c>
      <c r="X4114" s="236">
        <f>IFERROR(IF(VLOOKUP($C4114,'MSCI Database'!$C:$R,10, FALSE)="","",VLOOKUP($C4114,'MSCI Database'!$C:$R,10, FALSE)),"")</f>
        <v>58</v>
      </c>
      <c r="Y4114" s="133" t="str">
        <f>IFERROR(IF(VLOOKUP($C4114,'MSCI Database'!$C:$R,11, FALSE)="","",VLOOKUP($C4114,'MSCI Database'!$C:$R,11, FALSE)),"")</f>
        <v>2019</v>
      </c>
      <c r="Z4114" s="133" t="str">
        <f>IFERROR(IF(VLOOKUP($C4114,'MSCI Database'!$C:$R,12, FALSE)="","",VLOOKUP($C4114,'MSCI Database'!$C:$R,12, FALSE)),"")</f>
        <v>E.Segmt-Moderate</v>
      </c>
      <c r="AA4114" s="202" t="str">
        <f>IFERROR(IF(VLOOKUP($C4114,'MSCI Database'!$C:$R,13, FALSE)="","",VLOOKUP($C4114,'MSCI Database'!$C:$R,13, FALSE)),"")</f>
        <v>Talent retention programs lag those of peers; quality management performance appears strong</v>
      </c>
    </row>
    <row r="4115" spans="1:27" s="130" customFormat="1" ht="15" hidden="1" customHeight="1" outlineLevel="1">
      <c r="A4115" s="130" t="s">
        <v>5013</v>
      </c>
      <c r="B4115" s="130" t="s">
        <v>5014</v>
      </c>
      <c r="C4115" s="130" t="s">
        <v>5015</v>
      </c>
      <c r="D4115" s="130" t="s">
        <v>18678</v>
      </c>
      <c r="E4115" s="130" t="s">
        <v>18689</v>
      </c>
      <c r="F4115" s="215">
        <v>1.0044429988557139E-2</v>
      </c>
      <c r="G4115" s="132" t="str">
        <f ca="1">IFERROR(_xll.BQL($A4115, "cur_mkt_cap(currency=EUR)")/1000000, " ")</f>
        <v xml:space="preserve"> </v>
      </c>
      <c r="M4115" s="308"/>
      <c r="N4115" s="215">
        <f t="shared" si="156"/>
        <v>1.0665620912783674E-4</v>
      </c>
      <c r="O4115" s="172" t="str">
        <f>IFERROR(IF(VLOOKUP($C4115,'MSCI Database'!$C:$R,2, FALSE)="","",VLOOKUP($C4115,'MSCI Database'!$C:$R,2, FALSE)),"")</f>
        <v>Software &amp; Services</v>
      </c>
      <c r="P4115" s="186" t="str">
        <f>IFERROR(IF(VLOOKUP($C4115,'MSCI Database'!$C:$R,3, FALSE)="","",VLOOKUP($C4115,'MSCI Database'!$C:$R,3, FALSE)),"")</f>
        <v/>
      </c>
      <c r="Q4115" s="164" t="str">
        <f>IFERROR(IF(VLOOKUP($C4115,'MSCI Database'!$C:$R,4, FALSE)="","",VLOOKUP($C4115,'MSCI Database'!$C:$R,4, FALSE)),"")</f>
        <v/>
      </c>
      <c r="R4115" s="164" t="str">
        <f>IFERROR(IF(VLOOKUP($C4115,'MSCI Database'!$C:$R,5, FALSE)="","",VLOOKUP($C4115,'MSCI Database'!$C:$R,5, FALSE)),"")</f>
        <v/>
      </c>
      <c r="S4115" s="164" t="str">
        <f>IFERROR(IF(VLOOKUP($C4115,'MSCI Database'!$C:$R,6, FALSE)="","",VLOOKUP($C4115,'MSCI Database'!$C:$R,6, FALSE)),"")</f>
        <v/>
      </c>
      <c r="T4115" s="211" t="str">
        <f>IFERROR(IF(VLOOKUP($C4115,'MSCI Database'!$C:$R,7, FALSE)="","",VLOOKUP($C4115,'MSCI Database'!$C:$R,7, FALSE)),"")</f>
        <v/>
      </c>
      <c r="U4115" s="164" t="str">
        <f>IFERROR(IF(VLOOKUP($C4115,'MSCI Database'!$C:$R,8, FALSE)="","",VLOOKUP($C4115,'MSCI Database'!$C:$R,8, FALSE)),"")</f>
        <v/>
      </c>
      <c r="V4115" s="175" t="str">
        <f>IFERROR(IF(VLOOKUP($C4115,'MSCI Database'!$C:$R,9, FALSE)="","",VLOOKUP($C4115,'MSCI Database'!$C:$R,9, FALSE)),"")</f>
        <v/>
      </c>
      <c r="W4115" s="165">
        <f t="shared" ca="1" si="157"/>
        <v>0</v>
      </c>
      <c r="X4115" s="236">
        <f>IFERROR(IF(VLOOKUP($C4115,'MSCI Database'!$C:$R,10, FALSE)="","",VLOOKUP($C4115,'MSCI Database'!$C:$R,10, FALSE)),"")</f>
        <v>1987</v>
      </c>
      <c r="Y4115" s="133" t="str">
        <f>IFERROR(IF(VLOOKUP($C4115,'MSCI Database'!$C:$R,11, FALSE)="","",VLOOKUP($C4115,'MSCI Database'!$C:$R,11, FALSE)),"")</f>
        <v>2019</v>
      </c>
      <c r="Z4115" s="133" t="str">
        <f>IFERROR(IF(VLOOKUP($C4115,'MSCI Database'!$C:$R,12, FALSE)="","",VLOOKUP($C4115,'MSCI Database'!$C:$R,12, FALSE)),"")</f>
        <v>E.Segmt-Moderately High</v>
      </c>
      <c r="AA4115" s="202" t="str">
        <f>IFERROR(IF(VLOOKUP($C4115,'MSCI Database'!$C:$R,13, FALSE)="","",VLOOKUP($C4115,'MSCI Database'!$C:$R,13, FALSE)),"")</f>
        <v/>
      </c>
    </row>
    <row r="4116" spans="1:27" s="130" customFormat="1" ht="15" hidden="1" customHeight="1" outlineLevel="1">
      <c r="A4116" s="130" t="s">
        <v>5770</v>
      </c>
      <c r="B4116" s="130" t="s">
        <v>5771</v>
      </c>
      <c r="C4116" s="130" t="s">
        <v>5772</v>
      </c>
      <c r="D4116" s="130" t="s">
        <v>18677</v>
      </c>
      <c r="E4116" s="130" t="s">
        <v>18690</v>
      </c>
      <c r="F4116" s="215">
        <v>8.9553112537270052E-3</v>
      </c>
      <c r="G4116" s="132" t="str">
        <f ca="1">IFERROR(_xll.BQL($A4116, "cur_mkt_cap(currency=EUR)")/1000000, " ")</f>
        <v xml:space="preserve"> </v>
      </c>
      <c r="M4116" s="308"/>
      <c r="N4116" s="215">
        <f t="shared" si="156"/>
        <v>9.5091463723725057E-5</v>
      </c>
      <c r="O4116" s="172" t="str">
        <f>IFERROR(IF(VLOOKUP($C4116,'MSCI Database'!$C:$R,2, FALSE)="","",VLOOKUP($C4116,'MSCI Database'!$C:$R,2, FALSE)),"")</f>
        <v>Telecommunication Services</v>
      </c>
      <c r="P4116" s="186" t="str">
        <f>IFERROR(IF(VLOOKUP($C4116,'MSCI Database'!$C:$R,3, FALSE)="","",VLOOKUP($C4116,'MSCI Database'!$C:$R,3, FALSE)),"")</f>
        <v>AAA</v>
      </c>
      <c r="Q4116" s="164" t="str">
        <f>IFERROR(IF(VLOOKUP($C4116,'MSCI Database'!$C:$R,4, FALSE)="","",VLOOKUP($C4116,'MSCI Database'!$C:$R,4, FALSE)),"")</f>
        <v>0</v>
      </c>
      <c r="R4116" s="164">
        <f>IFERROR(IF(VLOOKUP($C4116,'MSCI Database'!$C:$R,5, FALSE)="","",VLOOKUP($C4116,'MSCI Database'!$C:$R,5, FALSE)),"")</f>
        <v>10</v>
      </c>
      <c r="S4116" s="164">
        <f>IFERROR(IF(VLOOKUP($C4116,'MSCI Database'!$C:$R,6, FALSE)="","",VLOOKUP($C4116,'MSCI Database'!$C:$R,6, FALSE)),"")</f>
        <v>9.3000000000000007</v>
      </c>
      <c r="T4116" s="211">
        <f>IFERROR(IF(VLOOKUP($C4116,'MSCI Database'!$C:$R,7, FALSE)="","",VLOOKUP($C4116,'MSCI Database'!$C:$R,7, FALSE)),"")</f>
        <v>8.6999999999999993</v>
      </c>
      <c r="U4116" s="164">
        <f>IFERROR(IF(VLOOKUP($C4116,'MSCI Database'!$C:$R,8, FALSE)="","",VLOOKUP($C4116,'MSCI Database'!$C:$R,8, FALSE)),"")</f>
        <v>5.4</v>
      </c>
      <c r="V4116" s="175">
        <f>IFERROR(IF(VLOOKUP($C4116,'MSCI Database'!$C:$R,9, FALSE)="","",VLOOKUP($C4116,'MSCI Database'!$C:$R,9, FALSE)),"")</f>
        <v>7.4</v>
      </c>
      <c r="W4116" s="165">
        <f t="shared" ca="1" si="157"/>
        <v>0</v>
      </c>
      <c r="X4116" s="236">
        <f>IFERROR(IF(VLOOKUP($C4116,'MSCI Database'!$C:$R,10, FALSE)="","",VLOOKUP($C4116,'MSCI Database'!$C:$R,10, FALSE)),"")</f>
        <v>151374</v>
      </c>
      <c r="Y4116" s="133" t="str">
        <f>IFERROR(IF(VLOOKUP($C4116,'MSCI Database'!$C:$R,11, FALSE)="","",VLOOKUP($C4116,'MSCI Database'!$C:$R,11, FALSE)),"")</f>
        <v>2019</v>
      </c>
      <c r="Z4116" s="133" t="str">
        <f>IFERROR(IF(VLOOKUP($C4116,'MSCI Database'!$C:$R,12, FALSE)="","",VLOOKUP($C4116,'MSCI Database'!$C:$R,12, FALSE)),"")</f>
        <v>Reported</v>
      </c>
      <c r="AA4116" s="202" t="str">
        <f>IFERROR(IF(VLOOKUP($C4116,'MSCI Database'!$C:$R,13, FALSE)="","",VLOOKUP($C4116,'MSCI Database'!$C:$R,13, FALSE)),"")</f>
        <v>Commercial 5G launch backed by robust labor upskilling programs and cybersecurity practices</v>
      </c>
    </row>
    <row r="4117" spans="1:27" s="130" customFormat="1" ht="15" hidden="1" customHeight="1" outlineLevel="1">
      <c r="A4117" s="130" t="s">
        <v>5957</v>
      </c>
      <c r="B4117" s="130" t="s">
        <v>5958</v>
      </c>
      <c r="C4117" s="130" t="s">
        <v>5959</v>
      </c>
      <c r="D4117" s="130" t="s">
        <v>18720</v>
      </c>
      <c r="E4117" s="130" t="s">
        <v>18674</v>
      </c>
      <c r="F4117" s="215">
        <v>9.6353593266787357E-3</v>
      </c>
      <c r="G4117" s="132" t="str">
        <f ca="1">IFERROR(_xll.BQL($A4117, "cur_mkt_cap(currency=EUR)")/1000000, " ")</f>
        <v xml:space="preserve"> </v>
      </c>
      <c r="M4117" s="308"/>
      <c r="N4117" s="215">
        <f t="shared" si="156"/>
        <v>1.0231251554730804E-4</v>
      </c>
      <c r="O4117" s="172" t="str">
        <f>IFERROR(IF(VLOOKUP($C4117,'MSCI Database'!$C:$R,2, FALSE)="","",VLOOKUP($C4117,'MSCI Database'!$C:$R,2, FALSE)),"")</f>
        <v>Retail - Food &amp; Staples</v>
      </c>
      <c r="P4117" s="186" t="str">
        <f>IFERROR(IF(VLOOKUP($C4117,'MSCI Database'!$C:$R,3, FALSE)="","",VLOOKUP($C4117,'MSCI Database'!$C:$R,3, FALSE)),"")</f>
        <v>B</v>
      </c>
      <c r="Q4117" s="164" t="str">
        <f>IFERROR(IF(VLOOKUP($C4117,'MSCI Database'!$C:$R,4, FALSE)="","",VLOOKUP($C4117,'MSCI Database'!$C:$R,4, FALSE)),"")</f>
        <v>0</v>
      </c>
      <c r="R4117" s="164">
        <f>IFERROR(IF(VLOOKUP($C4117,'MSCI Database'!$C:$R,5, FALSE)="","",VLOOKUP($C4117,'MSCI Database'!$C:$R,5, FALSE)),"")</f>
        <v>2.2999999999999998</v>
      </c>
      <c r="S4117" s="164">
        <f>IFERROR(IF(VLOOKUP($C4117,'MSCI Database'!$C:$R,6, FALSE)="","",VLOOKUP($C4117,'MSCI Database'!$C:$R,6, FALSE)),"")</f>
        <v>1.8</v>
      </c>
      <c r="T4117" s="211">
        <f>IFERROR(IF(VLOOKUP($C4117,'MSCI Database'!$C:$R,7, FALSE)="","",VLOOKUP($C4117,'MSCI Database'!$C:$R,7, FALSE)),"")</f>
        <v>4.4000000000000004</v>
      </c>
      <c r="U4117" s="164">
        <f>IFERROR(IF(VLOOKUP($C4117,'MSCI Database'!$C:$R,8, FALSE)="","",VLOOKUP($C4117,'MSCI Database'!$C:$R,8, FALSE)),"")</f>
        <v>2.8</v>
      </c>
      <c r="V4117" s="175">
        <f>IFERROR(IF(VLOOKUP($C4117,'MSCI Database'!$C:$R,9, FALSE)="","",VLOOKUP($C4117,'MSCI Database'!$C:$R,9, FALSE)),"")</f>
        <v>3.5</v>
      </c>
      <c r="W4117" s="165">
        <f t="shared" ca="1" si="157"/>
        <v>0</v>
      </c>
      <c r="X4117" s="236">
        <f>IFERROR(IF(VLOOKUP($C4117,'MSCI Database'!$C:$R,10, FALSE)="","",VLOOKUP($C4117,'MSCI Database'!$C:$R,10, FALSE)),"")</f>
        <v>302405</v>
      </c>
      <c r="Y4117" s="133" t="str">
        <f>IFERROR(IF(VLOOKUP($C4117,'MSCI Database'!$C:$R,11, FALSE)="","",VLOOKUP($C4117,'MSCI Database'!$C:$R,11, FALSE)),"")</f>
        <v>2019</v>
      </c>
      <c r="Z4117" s="133" t="str">
        <f>IFERROR(IF(VLOOKUP($C4117,'MSCI Database'!$C:$R,12, FALSE)="","",VLOOKUP($C4117,'MSCI Database'!$C:$R,12, FALSE)),"")</f>
        <v>E.Segmt-Moderate</v>
      </c>
      <c r="AA4117" s="202" t="str">
        <f>IFERROR(IF(VLOOKUP($C4117,'MSCI Database'!$C:$R,13, FALSE)="","",VLOOKUP($C4117,'MSCI Database'!$C:$R,13, FALSE)),"")</f>
        <v>Lagging labor management programs</v>
      </c>
    </row>
    <row r="4118" spans="1:27" s="130" customFormat="1" ht="15" hidden="1" customHeight="1" outlineLevel="1">
      <c r="A4118" s="130" t="s">
        <v>787</v>
      </c>
      <c r="B4118" s="130" t="s">
        <v>788</v>
      </c>
      <c r="C4118" s="130" t="s">
        <v>789</v>
      </c>
      <c r="D4118" s="130" t="s">
        <v>12138</v>
      </c>
      <c r="E4118" s="130" t="s">
        <v>18674</v>
      </c>
      <c r="F4118" s="215">
        <v>1.373734088444096E-2</v>
      </c>
      <c r="G4118" s="132" t="str">
        <f ca="1">IFERROR(_xll.BQL($A4118, "cur_mkt_cap(currency=EUR)")/1000000, " ")</f>
        <v xml:space="preserve"> </v>
      </c>
      <c r="M4118" s="308"/>
      <c r="N4118" s="215">
        <f t="shared" si="156"/>
        <v>1.4586917365151406E-4</v>
      </c>
      <c r="O4118" s="172" t="str">
        <f>IFERROR(IF(VLOOKUP($C4118,'MSCI Database'!$C:$R,2, FALSE)="","",VLOOKUP($C4118,'MSCI Database'!$C:$R,2, FALSE)),"")</f>
        <v>Household &amp; Personal Products</v>
      </c>
      <c r="P4118" s="186" t="str">
        <f>IFERROR(IF(VLOOKUP($C4118,'MSCI Database'!$C:$R,3, FALSE)="","",VLOOKUP($C4118,'MSCI Database'!$C:$R,3, FALSE)),"")</f>
        <v>AA</v>
      </c>
      <c r="Q4118" s="164" t="str">
        <f>IFERROR(IF(VLOOKUP($C4118,'MSCI Database'!$C:$R,4, FALSE)="","",VLOOKUP($C4118,'MSCI Database'!$C:$R,4, FALSE)),"")</f>
        <v>-1</v>
      </c>
      <c r="R4118" s="164">
        <f>IFERROR(IF(VLOOKUP($C4118,'MSCI Database'!$C:$R,5, FALSE)="","",VLOOKUP($C4118,'MSCI Database'!$C:$R,5, FALSE)),"")</f>
        <v>7.3</v>
      </c>
      <c r="S4118" s="164">
        <f>IFERROR(IF(VLOOKUP($C4118,'MSCI Database'!$C:$R,6, FALSE)="","",VLOOKUP($C4118,'MSCI Database'!$C:$R,6, FALSE)),"")</f>
        <v>7.4</v>
      </c>
      <c r="T4118" s="211">
        <f>IFERROR(IF(VLOOKUP($C4118,'MSCI Database'!$C:$R,7, FALSE)="","",VLOOKUP($C4118,'MSCI Database'!$C:$R,7, FALSE)),"")</f>
        <v>6.1</v>
      </c>
      <c r="U4118" s="164">
        <f>IFERROR(IF(VLOOKUP($C4118,'MSCI Database'!$C:$R,8, FALSE)="","",VLOOKUP($C4118,'MSCI Database'!$C:$R,8, FALSE)),"")</f>
        <v>4.3</v>
      </c>
      <c r="V4118" s="175">
        <f>IFERROR(IF(VLOOKUP($C4118,'MSCI Database'!$C:$R,9, FALSE)="","",VLOOKUP($C4118,'MSCI Database'!$C:$R,9, FALSE)),"")</f>
        <v>5.9</v>
      </c>
      <c r="W4118" s="165">
        <f t="shared" ca="1" si="157"/>
        <v>0</v>
      </c>
      <c r="X4118" s="236">
        <f>IFERROR(IF(VLOOKUP($C4118,'MSCI Database'!$C:$R,10, FALSE)="","",VLOOKUP($C4118,'MSCI Database'!$C:$R,10, FALSE)),"")</f>
        <v>14907</v>
      </c>
      <c r="Y4118" s="133" t="str">
        <f>IFERROR(IF(VLOOKUP($C4118,'MSCI Database'!$C:$R,11, FALSE)="","",VLOOKUP($C4118,'MSCI Database'!$C:$R,11, FALSE)),"")</f>
        <v>2019</v>
      </c>
      <c r="Z4118" s="133" t="str">
        <f>IFERROR(IF(VLOOKUP($C4118,'MSCI Database'!$C:$R,12, FALSE)="","",VLOOKUP($C4118,'MSCI Database'!$C:$R,12, FALSE)),"")</f>
        <v>E.CSI</v>
      </c>
      <c r="AA4118" s="202" t="str">
        <f>IFERROR(IF(VLOOKUP($C4118,'MSCI Database'!$C:$R,13, FALSE)="","",VLOOKUP($C4118,'MSCI Database'!$C:$R,13, FALSE)),"")</f>
        <v>Corporate governance concerns related to ownership and control persist</v>
      </c>
    </row>
    <row r="4119" spans="1:27" s="130" customFormat="1" ht="15" hidden="1" customHeight="1" outlineLevel="1">
      <c r="A4119" s="130" t="s">
        <v>5322</v>
      </c>
      <c r="B4119" s="130" t="s">
        <v>5323</v>
      </c>
      <c r="C4119" s="130" t="s">
        <v>5324</v>
      </c>
      <c r="D4119" s="130" t="s">
        <v>18683</v>
      </c>
      <c r="E4119" s="130" t="s">
        <v>18682</v>
      </c>
      <c r="F4119" s="215">
        <v>9.2539475739762803E-2</v>
      </c>
      <c r="G4119" s="132" t="str">
        <f ca="1">IFERROR(_xll.BQL($A4119, "cur_mkt_cap(currency=EUR)")/1000000, " ")</f>
        <v xml:space="preserve"> </v>
      </c>
      <c r="M4119" s="308"/>
      <c r="N4119" s="215">
        <f t="shared" si="156"/>
        <v>9.826251652233684E-4</v>
      </c>
      <c r="O4119" s="172" t="str">
        <f>IFERROR(IF(VLOOKUP($C4119,'MSCI Database'!$C:$R,2, FALSE)="","",VLOOKUP($C4119,'MSCI Database'!$C:$R,2, FALSE)),"")</f>
        <v>Retail - Consumer Discretionary</v>
      </c>
      <c r="P4119" s="186" t="str">
        <f>IFERROR(IF(VLOOKUP($C4119,'MSCI Database'!$C:$R,3, FALSE)="","",VLOOKUP($C4119,'MSCI Database'!$C:$R,3, FALSE)),"")</f>
        <v>A</v>
      </c>
      <c r="Q4119" s="164" t="str">
        <f>IFERROR(IF(VLOOKUP($C4119,'MSCI Database'!$C:$R,4, FALSE)="","",VLOOKUP($C4119,'MSCI Database'!$C:$R,4, FALSE)),"")</f>
        <v>0</v>
      </c>
      <c r="R4119" s="164">
        <f>IFERROR(IF(VLOOKUP($C4119,'MSCI Database'!$C:$R,5, FALSE)="","",VLOOKUP($C4119,'MSCI Database'!$C:$R,5, FALSE)),"")</f>
        <v>7.1</v>
      </c>
      <c r="S4119" s="164">
        <f>IFERROR(IF(VLOOKUP($C4119,'MSCI Database'!$C:$R,6, FALSE)="","",VLOOKUP($C4119,'MSCI Database'!$C:$R,6, FALSE)),"")</f>
        <v>3.3</v>
      </c>
      <c r="T4119" s="211">
        <f>IFERROR(IF(VLOOKUP($C4119,'MSCI Database'!$C:$R,7, FALSE)="","",VLOOKUP($C4119,'MSCI Database'!$C:$R,7, FALSE)),"")</f>
        <v>5.6</v>
      </c>
      <c r="U4119" s="164">
        <f>IFERROR(IF(VLOOKUP($C4119,'MSCI Database'!$C:$R,8, FALSE)="","",VLOOKUP($C4119,'MSCI Database'!$C:$R,8, FALSE)),"")</f>
        <v>4.9000000000000004</v>
      </c>
      <c r="V4119" s="175">
        <f>IFERROR(IF(VLOOKUP($C4119,'MSCI Database'!$C:$R,9, FALSE)="","",VLOOKUP($C4119,'MSCI Database'!$C:$R,9, FALSE)),"")</f>
        <v>5</v>
      </c>
      <c r="W4119" s="165">
        <f t="shared" ca="1" si="157"/>
        <v>0</v>
      </c>
      <c r="X4119" s="236">
        <f>IFERROR(IF(VLOOKUP($C4119,'MSCI Database'!$C:$R,10, FALSE)="","",VLOOKUP($C4119,'MSCI Database'!$C:$R,10, FALSE)),"")</f>
        <v>26828</v>
      </c>
      <c r="Y4119" s="133" t="str">
        <f>IFERROR(IF(VLOOKUP($C4119,'MSCI Database'!$C:$R,11, FALSE)="","",VLOOKUP($C4119,'MSCI Database'!$C:$R,11, FALSE)),"")</f>
        <v>2019</v>
      </c>
      <c r="Z4119" s="133" t="str">
        <f>IFERROR(IF(VLOOKUP($C4119,'MSCI Database'!$C:$R,12, FALSE)="","",VLOOKUP($C4119,'MSCI Database'!$C:$R,12, FALSE)),"")</f>
        <v>E.Segmt-Moderate</v>
      </c>
      <c r="AA4119" s="202" t="str">
        <f>IFERROR(IF(VLOOKUP($C4119,'MSCI Database'!$C:$R,13, FALSE)="","",VLOOKUP($C4119,'MSCI Database'!$C:$R,13, FALSE)),"")</f>
        <v>Labor management and data security initiatives on par with peers</v>
      </c>
    </row>
    <row r="4120" spans="1:27" s="130" customFormat="1" ht="15" hidden="1" customHeight="1" outlineLevel="1">
      <c r="A4120" s="130" t="s">
        <v>6865</v>
      </c>
      <c r="B4120" s="130" t="s">
        <v>6866</v>
      </c>
      <c r="C4120" s="130" t="s">
        <v>6867</v>
      </c>
      <c r="D4120" s="130" t="s">
        <v>12128</v>
      </c>
      <c r="E4120" s="130" t="s">
        <v>18684</v>
      </c>
      <c r="F4120" s="215">
        <v>7.712245253152146E-2</v>
      </c>
      <c r="G4120" s="132" t="str">
        <f ca="1">IFERROR(_xll.BQL($A4120, "cur_mkt_cap(currency=EUR)")/1000000, " ")</f>
        <v xml:space="preserve"> </v>
      </c>
      <c r="M4120" s="308"/>
      <c r="N4120" s="215">
        <f t="shared" si="156"/>
        <v>8.1892038025297668E-4</v>
      </c>
      <c r="O4120" s="172" t="str">
        <f>IFERROR(IF(VLOOKUP($C4120,'MSCI Database'!$C:$R,2, FALSE)="","",VLOOKUP($C4120,'MSCI Database'!$C:$R,2, FALSE)),"")</f>
        <v>Commodity Chemicals</v>
      </c>
      <c r="P4120" s="186" t="str">
        <f>IFERROR(IF(VLOOKUP($C4120,'MSCI Database'!$C:$R,3, FALSE)="","",VLOOKUP($C4120,'MSCI Database'!$C:$R,3, FALSE)),"")</f>
        <v>BBB</v>
      </c>
      <c r="Q4120" s="164" t="str">
        <f>IFERROR(IF(VLOOKUP($C4120,'MSCI Database'!$C:$R,4, FALSE)="","",VLOOKUP($C4120,'MSCI Database'!$C:$R,4, FALSE)),"")</f>
        <v>0</v>
      </c>
      <c r="R4120" s="164">
        <f>IFERROR(IF(VLOOKUP($C4120,'MSCI Database'!$C:$R,5, FALSE)="","",VLOOKUP($C4120,'MSCI Database'!$C:$R,5, FALSE)),"")</f>
        <v>4.3</v>
      </c>
      <c r="S4120" s="164">
        <f>IFERROR(IF(VLOOKUP($C4120,'MSCI Database'!$C:$R,6, FALSE)="","",VLOOKUP($C4120,'MSCI Database'!$C:$R,6, FALSE)),"")</f>
        <v>3.7</v>
      </c>
      <c r="T4120" s="211">
        <f>IFERROR(IF(VLOOKUP($C4120,'MSCI Database'!$C:$R,7, FALSE)="","",VLOOKUP($C4120,'MSCI Database'!$C:$R,7, FALSE)),"")</f>
        <v>4.3</v>
      </c>
      <c r="U4120" s="164">
        <f>IFERROR(IF(VLOOKUP($C4120,'MSCI Database'!$C:$R,8, FALSE)="","",VLOOKUP($C4120,'MSCI Database'!$C:$R,8, FALSE)),"")</f>
        <v>5.6</v>
      </c>
      <c r="V4120" s="175">
        <f>IFERROR(IF(VLOOKUP($C4120,'MSCI Database'!$C:$R,9, FALSE)="","",VLOOKUP($C4120,'MSCI Database'!$C:$R,9, FALSE)),"")</f>
        <v>4.4000000000000004</v>
      </c>
      <c r="W4120" s="165">
        <f t="shared" ca="1" si="157"/>
        <v>0</v>
      </c>
      <c r="X4120" s="236">
        <f>IFERROR(IF(VLOOKUP($C4120,'MSCI Database'!$C:$R,10, FALSE)="","",VLOOKUP($C4120,'MSCI Database'!$C:$R,10, FALSE)),"")</f>
        <v>20156736</v>
      </c>
      <c r="Y4120" s="133" t="str">
        <f>IFERROR(IF(VLOOKUP($C4120,'MSCI Database'!$C:$R,11, FALSE)="","",VLOOKUP($C4120,'MSCI Database'!$C:$R,11, FALSE)),"")</f>
        <v>2019</v>
      </c>
      <c r="Z4120" s="133" t="str">
        <f>IFERROR(IF(VLOOKUP($C4120,'MSCI Database'!$C:$R,12, FALSE)="","",VLOOKUP($C4120,'MSCI Database'!$C:$R,12, FALSE)),"")</f>
        <v>E.Segmt-Moderate</v>
      </c>
      <c r="AA4120" s="202" t="str">
        <f>IFERROR(IF(VLOOKUP($C4120,'MSCI Database'!$C:$R,13, FALSE)="","",VLOOKUP($C4120,'MSCI Database'!$C:$R,13, FALSE)),"")</f>
        <v>Strong environmental management system, but lack of phase out plans for chemicals of high concern</v>
      </c>
    </row>
    <row r="4121" spans="1:27" s="130" customFormat="1" ht="15" hidden="1" customHeight="1" outlineLevel="1">
      <c r="A4121" s="130" t="s">
        <v>7044</v>
      </c>
      <c r="B4121" s="130" t="s">
        <v>7045</v>
      </c>
      <c r="C4121" s="130" t="s">
        <v>7046</v>
      </c>
      <c r="D4121" s="130" t="s">
        <v>12128</v>
      </c>
      <c r="E4121" s="130" t="s">
        <v>18682</v>
      </c>
      <c r="F4121" s="215">
        <v>7.686933217927118E-2</v>
      </c>
      <c r="G4121" s="132" t="str">
        <f ca="1">IFERROR(_xll.BQL($A4121, "cur_mkt_cap(currency=EUR)")/1000000, " ")</f>
        <v xml:space="preserve"> </v>
      </c>
      <c r="M4121" s="308"/>
      <c r="N4121" s="215">
        <f t="shared" ref="N4121:N4184" si="158">IF($A4121&lt;&gt;"",VLOOKUP($A4121,$A$3224:$V$5286,6,FALSE)/SUMIF($V$3224:$V$5286,"&lt;&gt;",$F$3224:$F$5286),0)</f>
        <v>8.1623263617443037E-4</v>
      </c>
      <c r="O4121" s="172" t="str">
        <f>IFERROR(IF(VLOOKUP($C4121,'MSCI Database'!$C:$R,2, FALSE)="","",VLOOKUP($C4121,'MSCI Database'!$C:$R,2, FALSE)),"")</f>
        <v>Automobiles</v>
      </c>
      <c r="P4121" s="186" t="str">
        <f>IFERROR(IF(VLOOKUP($C4121,'MSCI Database'!$C:$R,3, FALSE)="","",VLOOKUP($C4121,'MSCI Database'!$C:$R,3, FALSE)),"")</f>
        <v>B</v>
      </c>
      <c r="Q4121" s="164" t="str">
        <f>IFERROR(IF(VLOOKUP($C4121,'MSCI Database'!$C:$R,4, FALSE)="","",VLOOKUP($C4121,'MSCI Database'!$C:$R,4, FALSE)),"")</f>
        <v>0</v>
      </c>
      <c r="R4121" s="164">
        <f>IFERROR(IF(VLOOKUP($C4121,'MSCI Database'!$C:$R,5, FALSE)="","",VLOOKUP($C4121,'MSCI Database'!$C:$R,5, FALSE)),"")</f>
        <v>1.9</v>
      </c>
      <c r="S4121" s="164">
        <f>IFERROR(IF(VLOOKUP($C4121,'MSCI Database'!$C:$R,6, FALSE)="","",VLOOKUP($C4121,'MSCI Database'!$C:$R,6, FALSE)),"")</f>
        <v>5.0999999999999996</v>
      </c>
      <c r="T4121" s="211">
        <f>IFERROR(IF(VLOOKUP($C4121,'MSCI Database'!$C:$R,7, FALSE)="","",VLOOKUP($C4121,'MSCI Database'!$C:$R,7, FALSE)),"")</f>
        <v>1.8</v>
      </c>
      <c r="U4121" s="164">
        <f>IFERROR(IF(VLOOKUP($C4121,'MSCI Database'!$C:$R,8, FALSE)="","",VLOOKUP($C4121,'MSCI Database'!$C:$R,8, FALSE)),"")</f>
        <v>3.2</v>
      </c>
      <c r="V4121" s="175">
        <f>IFERROR(IF(VLOOKUP($C4121,'MSCI Database'!$C:$R,9, FALSE)="","",VLOOKUP($C4121,'MSCI Database'!$C:$R,9, FALSE)),"")</f>
        <v>3.3</v>
      </c>
      <c r="W4121" s="165">
        <f t="shared" ref="W4121:W4184" ca="1" si="159">IFERROR(IF(X4121&lt;&gt;"",VLOOKUP($A4121,$A$3224:$X$5286,6,FALSE)/100,0)*$G$3222/$G4121, 0)</f>
        <v>0</v>
      </c>
      <c r="X4121" s="236">
        <f>IFERROR(IF(VLOOKUP($C4121,'MSCI Database'!$C:$R,10, FALSE)="","",VLOOKUP($C4121,'MSCI Database'!$C:$R,10, FALSE)),"")</f>
        <v>4647651</v>
      </c>
      <c r="Y4121" s="133" t="str">
        <f>IFERROR(IF(VLOOKUP($C4121,'MSCI Database'!$C:$R,11, FALSE)="","",VLOOKUP($C4121,'MSCI Database'!$C:$R,11, FALSE)),"")</f>
        <v>2019</v>
      </c>
      <c r="Z4121" s="133" t="str">
        <f>IFERROR(IF(VLOOKUP($C4121,'MSCI Database'!$C:$R,12, FALSE)="","",VLOOKUP($C4121,'MSCI Database'!$C:$R,12, FALSE)),"")</f>
        <v>Reported</v>
      </c>
      <c r="AA4121" s="202" t="str">
        <f>IFERROR(IF(VLOOKUP($C4121,'MSCI Database'!$C:$R,13, FALSE)="","",VLOOKUP($C4121,'MSCI Database'!$C:$R,13, FALSE)),"")</f>
        <v>Announces job cuts affecting 10% of its salaried workforce; EV benefits from VW partnership</v>
      </c>
    </row>
    <row r="4122" spans="1:27" s="130" customFormat="1" ht="15" hidden="1" customHeight="1" outlineLevel="1">
      <c r="A4122" s="130" t="s">
        <v>1839</v>
      </c>
      <c r="B4122" s="130" t="s">
        <v>1840</v>
      </c>
      <c r="C4122" s="130" t="s">
        <v>1841</v>
      </c>
      <c r="D4122" s="130" t="s">
        <v>12129</v>
      </c>
      <c r="E4122" s="130" t="s">
        <v>18689</v>
      </c>
      <c r="F4122" s="215">
        <v>9.0042413744224475E-2</v>
      </c>
      <c r="G4122" s="132" t="str">
        <f ca="1">IFERROR(_xll.BQL($A4122, "cur_mkt_cap(currency=EUR)")/1000000, " ")</f>
        <v xml:space="preserve"> </v>
      </c>
      <c r="M4122" s="308"/>
      <c r="N4122" s="215">
        <f t="shared" si="158"/>
        <v>9.5611025430212008E-4</v>
      </c>
      <c r="O4122" s="172" t="str">
        <f>IFERROR(IF(VLOOKUP($C4122,'MSCI Database'!$C:$R,2, FALSE)="","",VLOOKUP($C4122,'MSCI Database'!$C:$R,2, FALSE)),"")</f>
        <v>Semiconductors &amp; Semiconductor Equipment</v>
      </c>
      <c r="P4122" s="186" t="str">
        <f>IFERROR(IF(VLOOKUP($C4122,'MSCI Database'!$C:$R,3, FALSE)="","",VLOOKUP($C4122,'MSCI Database'!$C:$R,3, FALSE)),"")</f>
        <v>AA</v>
      </c>
      <c r="Q4122" s="164" t="str">
        <f>IFERROR(IF(VLOOKUP($C4122,'MSCI Database'!$C:$R,4, FALSE)="","",VLOOKUP($C4122,'MSCI Database'!$C:$R,4, FALSE)),"")</f>
        <v>0</v>
      </c>
      <c r="R4122" s="164">
        <f>IFERROR(IF(VLOOKUP($C4122,'MSCI Database'!$C:$R,5, FALSE)="","",VLOOKUP($C4122,'MSCI Database'!$C:$R,5, FALSE)),"")</f>
        <v>7.9</v>
      </c>
      <c r="S4122" s="164">
        <f>IFERROR(IF(VLOOKUP($C4122,'MSCI Database'!$C:$R,6, FALSE)="","",VLOOKUP($C4122,'MSCI Database'!$C:$R,6, FALSE)),"")</f>
        <v>5.0999999999999996</v>
      </c>
      <c r="T4122" s="211">
        <f>IFERROR(IF(VLOOKUP($C4122,'MSCI Database'!$C:$R,7, FALSE)="","",VLOOKUP($C4122,'MSCI Database'!$C:$R,7, FALSE)),"")</f>
        <v>7.1</v>
      </c>
      <c r="U4122" s="164">
        <f>IFERROR(IF(VLOOKUP($C4122,'MSCI Database'!$C:$R,8, FALSE)="","",VLOOKUP($C4122,'MSCI Database'!$C:$R,8, FALSE)),"")</f>
        <v>6.1</v>
      </c>
      <c r="V4122" s="175">
        <f>IFERROR(IF(VLOOKUP($C4122,'MSCI Database'!$C:$R,9, FALSE)="","",VLOOKUP($C4122,'MSCI Database'!$C:$R,9, FALSE)),"")</f>
        <v>6.1</v>
      </c>
      <c r="W4122" s="165">
        <f t="shared" ca="1" si="159"/>
        <v>0</v>
      </c>
      <c r="X4122" s="236">
        <f>IFERROR(IF(VLOOKUP($C4122,'MSCI Database'!$C:$R,10, FALSE)="","",VLOOKUP($C4122,'MSCI Database'!$C:$R,10, FALSE)),"")</f>
        <v>864748</v>
      </c>
      <c r="Y4122" s="133" t="str">
        <f>IFERROR(IF(VLOOKUP($C4122,'MSCI Database'!$C:$R,11, FALSE)="","",VLOOKUP($C4122,'MSCI Database'!$C:$R,11, FALSE)),"")</f>
        <v>2020</v>
      </c>
      <c r="Z4122" s="133" t="str">
        <f>IFERROR(IF(VLOOKUP($C4122,'MSCI Database'!$C:$R,12, FALSE)="","",VLOOKUP($C4122,'MSCI Database'!$C:$R,12, FALSE)),"")</f>
        <v>Reported</v>
      </c>
      <c r="AA4122" s="202" t="str">
        <f>IFERROR(IF(VLOOKUP($C4122,'MSCI Database'!$C:$R,13, FALSE)="","",VLOOKUP($C4122,'MSCI Database'!$C:$R,13, FALSE)),"")</f>
        <v>Proactive measures to manage key ESG risks</v>
      </c>
    </row>
    <row r="4123" spans="1:27" s="130" customFormat="1" ht="15" hidden="1" customHeight="1" outlineLevel="1">
      <c r="A4123" s="130" t="s">
        <v>2056</v>
      </c>
      <c r="B4123" s="130" t="s">
        <v>2057</v>
      </c>
      <c r="C4123" s="130" t="s">
        <v>2058</v>
      </c>
      <c r="D4123" s="130" t="s">
        <v>12130</v>
      </c>
      <c r="E4123" s="130" t="s">
        <v>18688</v>
      </c>
      <c r="F4123" s="215">
        <v>8.9430491577585758E-2</v>
      </c>
      <c r="G4123" s="132" t="str">
        <f ca="1">IFERROR(_xll.BQL($A4123, "cur_mkt_cap(currency=EUR)")/1000000, " ")</f>
        <v xml:space="preserve"> </v>
      </c>
      <c r="M4123" s="308"/>
      <c r="N4123" s="215">
        <f t="shared" si="158"/>
        <v>9.4961259354393564E-4</v>
      </c>
      <c r="O4123" s="172" t="str">
        <f>IFERROR(IF(VLOOKUP($C4123,'MSCI Database'!$C:$R,2, FALSE)="","",VLOOKUP($C4123,'MSCI Database'!$C:$R,2, FALSE)),"")</f>
        <v>Banks</v>
      </c>
      <c r="P4123" s="186" t="str">
        <f>IFERROR(IF(VLOOKUP($C4123,'MSCI Database'!$C:$R,3, FALSE)="","",VLOOKUP($C4123,'MSCI Database'!$C:$R,3, FALSE)),"")</f>
        <v>BBB</v>
      </c>
      <c r="Q4123" s="164" t="str">
        <f>IFERROR(IF(VLOOKUP($C4123,'MSCI Database'!$C:$R,4, FALSE)="","",VLOOKUP($C4123,'MSCI Database'!$C:$R,4, FALSE)),"")</f>
        <v>0</v>
      </c>
      <c r="R4123" s="164">
        <f>IFERROR(IF(VLOOKUP($C4123,'MSCI Database'!$C:$R,5, FALSE)="","",VLOOKUP($C4123,'MSCI Database'!$C:$R,5, FALSE)),"")</f>
        <v>5.4</v>
      </c>
      <c r="S4123" s="164">
        <f>IFERROR(IF(VLOOKUP($C4123,'MSCI Database'!$C:$R,6, FALSE)="","",VLOOKUP($C4123,'MSCI Database'!$C:$R,6, FALSE)),"")</f>
        <v>7</v>
      </c>
      <c r="T4123" s="211">
        <f>IFERROR(IF(VLOOKUP($C4123,'MSCI Database'!$C:$R,7, FALSE)="","",VLOOKUP($C4123,'MSCI Database'!$C:$R,7, FALSE)),"")</f>
        <v>4</v>
      </c>
      <c r="U4123" s="164">
        <f>IFERROR(IF(VLOOKUP($C4123,'MSCI Database'!$C:$R,8, FALSE)="","",VLOOKUP($C4123,'MSCI Database'!$C:$R,8, FALSE)),"")</f>
        <v>3.7</v>
      </c>
      <c r="V4123" s="175">
        <f>IFERROR(IF(VLOOKUP($C4123,'MSCI Database'!$C:$R,9, FALSE)="","",VLOOKUP($C4123,'MSCI Database'!$C:$R,9, FALSE)),"")</f>
        <v>4.3</v>
      </c>
      <c r="W4123" s="165">
        <f t="shared" ca="1" si="159"/>
        <v>0</v>
      </c>
      <c r="X4123" s="236">
        <f>IFERROR(IF(VLOOKUP($C4123,'MSCI Database'!$C:$R,10, FALSE)="","",VLOOKUP($C4123,'MSCI Database'!$C:$R,10, FALSE)),"")</f>
        <v>344729</v>
      </c>
      <c r="Y4123" s="133" t="str">
        <f>IFERROR(IF(VLOOKUP($C4123,'MSCI Database'!$C:$R,11, FALSE)="","",VLOOKUP($C4123,'MSCI Database'!$C:$R,11, FALSE)),"")</f>
        <v>2019</v>
      </c>
      <c r="Z4123" s="133" t="str">
        <f>IFERROR(IF(VLOOKUP($C4123,'MSCI Database'!$C:$R,12, FALSE)="","",VLOOKUP($C4123,'MSCI Database'!$C:$R,12, FALSE)),"")</f>
        <v>Reported</v>
      </c>
      <c r="AA4123" s="202" t="str">
        <f>IFERROR(IF(VLOOKUP($C4123,'MSCI Database'!$C:$R,13, FALSE)="","",VLOOKUP($C4123,'MSCI Database'!$C:$R,13, FALSE)),"")</f>
        <v>Improvement in human capital management initiatives; customer protection efforts lag peers</v>
      </c>
    </row>
    <row r="4124" spans="1:27" s="130" customFormat="1" ht="15" hidden="1" customHeight="1" outlineLevel="1">
      <c r="A4124" s="130" t="s">
        <v>1299</v>
      </c>
      <c r="B4124" s="130" t="s">
        <v>1300</v>
      </c>
      <c r="C4124" s="130" t="s">
        <v>1301</v>
      </c>
      <c r="D4124" s="130" t="s">
        <v>18681</v>
      </c>
      <c r="E4124" s="130" t="s">
        <v>18682</v>
      </c>
      <c r="F4124" s="215">
        <v>8.1186284926605068E-2</v>
      </c>
      <c r="G4124" s="132" t="str">
        <f ca="1">IFERROR(_xll.BQL($A4124, "cur_mkt_cap(currency=EUR)")/1000000, " ")</f>
        <v xml:space="preserve"> </v>
      </c>
      <c r="M4124" s="308"/>
      <c r="N4124" s="215">
        <f t="shared" si="158"/>
        <v>8.6207195364084365E-4</v>
      </c>
      <c r="O4124" s="172" t="str">
        <f>IFERROR(IF(VLOOKUP($C4124,'MSCI Database'!$C:$R,2, FALSE)="","",VLOOKUP($C4124,'MSCI Database'!$C:$R,2, FALSE)),"")</f>
        <v>Textiles, Apparel &amp; Luxury Goods</v>
      </c>
      <c r="P4124" s="186" t="str">
        <f>IFERROR(IF(VLOOKUP($C4124,'MSCI Database'!$C:$R,3, FALSE)="","",VLOOKUP($C4124,'MSCI Database'!$C:$R,3, FALSE)),"")</f>
        <v>AA</v>
      </c>
      <c r="Q4124" s="164" t="str">
        <f>IFERROR(IF(VLOOKUP($C4124,'MSCI Database'!$C:$R,4, FALSE)="","",VLOOKUP($C4124,'MSCI Database'!$C:$R,4, FALSE)),"")</f>
        <v>0</v>
      </c>
      <c r="R4124" s="164">
        <f>IFERROR(IF(VLOOKUP($C4124,'MSCI Database'!$C:$R,5, FALSE)="","",VLOOKUP($C4124,'MSCI Database'!$C:$R,5, FALSE)),"")</f>
        <v>7.7</v>
      </c>
      <c r="S4124" s="164">
        <f>IFERROR(IF(VLOOKUP($C4124,'MSCI Database'!$C:$R,6, FALSE)="","",VLOOKUP($C4124,'MSCI Database'!$C:$R,6, FALSE)),"")</f>
        <v>7.3</v>
      </c>
      <c r="T4124" s="211">
        <f>IFERROR(IF(VLOOKUP($C4124,'MSCI Database'!$C:$R,7, FALSE)="","",VLOOKUP($C4124,'MSCI Database'!$C:$R,7, FALSE)),"")</f>
        <v>5.9</v>
      </c>
      <c r="U4124" s="164">
        <f>IFERROR(IF(VLOOKUP($C4124,'MSCI Database'!$C:$R,8, FALSE)="","",VLOOKUP($C4124,'MSCI Database'!$C:$R,8, FALSE)),"")</f>
        <v>4.4000000000000004</v>
      </c>
      <c r="V4124" s="175">
        <f>IFERROR(IF(VLOOKUP($C4124,'MSCI Database'!$C:$R,9, FALSE)="","",VLOOKUP($C4124,'MSCI Database'!$C:$R,9, FALSE)),"")</f>
        <v>5.6</v>
      </c>
      <c r="W4124" s="165">
        <f t="shared" ca="1" si="159"/>
        <v>0</v>
      </c>
      <c r="X4124" s="236">
        <f>IFERROR(IF(VLOOKUP($C4124,'MSCI Database'!$C:$R,10, FALSE)="","",VLOOKUP($C4124,'MSCI Database'!$C:$R,10, FALSE)),"")</f>
        <v>84152</v>
      </c>
      <c r="Y4124" s="133" t="str">
        <f>IFERROR(IF(VLOOKUP($C4124,'MSCI Database'!$C:$R,11, FALSE)="","",VLOOKUP($C4124,'MSCI Database'!$C:$R,11, FALSE)),"")</f>
        <v>2019</v>
      </c>
      <c r="Z4124" s="133" t="str">
        <f>IFERROR(IF(VLOOKUP($C4124,'MSCI Database'!$C:$R,12, FALSE)="","",VLOOKUP($C4124,'MSCI Database'!$C:$R,12, FALSE)),"")</f>
        <v>Reported</v>
      </c>
      <c r="AA4124" s="202" t="str">
        <f>IFERROR(IF(VLOOKUP($C4124,'MSCI Database'!$C:$R,13, FALSE)="","",VLOOKUP($C4124,'MSCI Database'!$C:$R,13, FALSE)),"")</f>
        <v>Vertical integration reduces risks embedded in supply chain</v>
      </c>
    </row>
    <row r="4125" spans="1:27" s="130" customFormat="1" ht="15" hidden="1" customHeight="1" outlineLevel="1">
      <c r="A4125" s="130" t="s">
        <v>8172</v>
      </c>
      <c r="B4125" s="130" t="s">
        <v>8173</v>
      </c>
      <c r="C4125" s="130" t="s">
        <v>8174</v>
      </c>
      <c r="D4125" s="130" t="s">
        <v>12128</v>
      </c>
      <c r="E4125" s="130" t="s">
        <v>18689</v>
      </c>
      <c r="F4125" s="215">
        <v>7.6095996253757403E-2</v>
      </c>
      <c r="G4125" s="132" t="str">
        <f ca="1">IFERROR(_xll.BQL($A4125, "cur_mkt_cap(currency=EUR)")/1000000, " ")</f>
        <v xml:space="preserve"> </v>
      </c>
      <c r="M4125" s="308"/>
      <c r="N4125" s="215">
        <f t="shared" si="158"/>
        <v>8.0802101258885804E-4</v>
      </c>
      <c r="O4125" s="172" t="str">
        <f>IFERROR(IF(VLOOKUP($C4125,'MSCI Database'!$C:$R,2, FALSE)="","",VLOOKUP($C4125,'MSCI Database'!$C:$R,2, FALSE)),"")</f>
        <v>Software &amp; Services</v>
      </c>
      <c r="P4125" s="186" t="str">
        <f>IFERROR(IF(VLOOKUP($C4125,'MSCI Database'!$C:$R,3, FALSE)="","",VLOOKUP($C4125,'MSCI Database'!$C:$R,3, FALSE)),"")</f>
        <v>BBB</v>
      </c>
      <c r="Q4125" s="164" t="str">
        <f>IFERROR(IF(VLOOKUP($C4125,'MSCI Database'!$C:$R,4, FALSE)="","",VLOOKUP($C4125,'MSCI Database'!$C:$R,4, FALSE)),"")</f>
        <v>-1</v>
      </c>
      <c r="R4125" s="164">
        <f>IFERROR(IF(VLOOKUP($C4125,'MSCI Database'!$C:$R,5, FALSE)="","",VLOOKUP($C4125,'MSCI Database'!$C:$R,5, FALSE)),"")</f>
        <v>5.3</v>
      </c>
      <c r="S4125" s="164">
        <f>IFERROR(IF(VLOOKUP($C4125,'MSCI Database'!$C:$R,6, FALSE)="","",VLOOKUP($C4125,'MSCI Database'!$C:$R,6, FALSE)),"")</f>
        <v>6.7</v>
      </c>
      <c r="T4125" s="211">
        <f>IFERROR(IF(VLOOKUP($C4125,'MSCI Database'!$C:$R,7, FALSE)="","",VLOOKUP($C4125,'MSCI Database'!$C:$R,7, FALSE)),"")</f>
        <v>3.7</v>
      </c>
      <c r="U4125" s="164">
        <f>IFERROR(IF(VLOOKUP($C4125,'MSCI Database'!$C:$R,8, FALSE)="","",VLOOKUP($C4125,'MSCI Database'!$C:$R,8, FALSE)),"")</f>
        <v>4.3</v>
      </c>
      <c r="V4125" s="175">
        <f>IFERROR(IF(VLOOKUP($C4125,'MSCI Database'!$C:$R,9, FALSE)="","",VLOOKUP($C4125,'MSCI Database'!$C:$R,9, FALSE)),"")</f>
        <v>4.0999999999999996</v>
      </c>
      <c r="W4125" s="165">
        <f t="shared" ca="1" si="159"/>
        <v>0</v>
      </c>
      <c r="X4125" s="236">
        <f>IFERROR(IF(VLOOKUP($C4125,'MSCI Database'!$C:$R,10, FALSE)="","",VLOOKUP($C4125,'MSCI Database'!$C:$R,10, FALSE)),"")</f>
        <v>9642</v>
      </c>
      <c r="Y4125" s="133" t="str">
        <f>IFERROR(IF(VLOOKUP($C4125,'MSCI Database'!$C:$R,11, FALSE)="","",VLOOKUP($C4125,'MSCI Database'!$C:$R,11, FALSE)),"")</f>
        <v>2019</v>
      </c>
      <c r="Z4125" s="133" t="str">
        <f>IFERROR(IF(VLOOKUP($C4125,'MSCI Database'!$C:$R,12, FALSE)="","",VLOOKUP($C4125,'MSCI Database'!$C:$R,12, FALSE)),"")</f>
        <v>E.Segmt-Moderate</v>
      </c>
      <c r="AA4125" s="202" t="str">
        <f>IFERROR(IF(VLOOKUP($C4125,'MSCI Database'!$C:$R,13, FALSE)="","",VLOOKUP($C4125,'MSCI Database'!$C:$R,13, FALSE)),"")</f>
        <v>Data security framework challenges contribute to downgrade</v>
      </c>
    </row>
    <row r="4126" spans="1:27" s="130" customFormat="1" ht="15" hidden="1" customHeight="1" outlineLevel="1">
      <c r="A4126" s="130" t="s">
        <v>2816</v>
      </c>
      <c r="B4126" s="130" t="s">
        <v>2817</v>
      </c>
      <c r="C4126" s="130" t="s">
        <v>2818</v>
      </c>
      <c r="D4126" s="130" t="s">
        <v>18675</v>
      </c>
      <c r="E4126" s="130" t="s">
        <v>100</v>
      </c>
      <c r="F4126" s="215">
        <v>9.73575609653104E-3</v>
      </c>
      <c r="G4126" s="132" t="str">
        <f ca="1">IFERROR(_xll.BQL($A4126, "cur_mkt_cap(currency=EUR)")/1000000, " ")</f>
        <v xml:space="preserve"> </v>
      </c>
      <c r="M4126" s="308"/>
      <c r="N4126" s="215">
        <f t="shared" si="158"/>
        <v>1.0337857294362874E-4</v>
      </c>
      <c r="O4126" s="172" t="str">
        <f>IFERROR(IF(VLOOKUP($C4126,'MSCI Database'!$C:$R,2, FALSE)="","",VLOOKUP($C4126,'MSCI Database'!$C:$R,2, FALSE)),"")</f>
        <v>Utilities</v>
      </c>
      <c r="P4126" s="186" t="str">
        <f>IFERROR(IF(VLOOKUP($C4126,'MSCI Database'!$C:$R,3, FALSE)="","",VLOOKUP($C4126,'MSCI Database'!$C:$R,3, FALSE)),"")</f>
        <v>BB</v>
      </c>
      <c r="Q4126" s="164" t="str">
        <f>IFERROR(IF(VLOOKUP($C4126,'MSCI Database'!$C:$R,4, FALSE)="","",VLOOKUP($C4126,'MSCI Database'!$C:$R,4, FALSE)),"")</f>
        <v>1</v>
      </c>
      <c r="R4126" s="164">
        <f>IFERROR(IF(VLOOKUP($C4126,'MSCI Database'!$C:$R,5, FALSE)="","",VLOOKUP($C4126,'MSCI Database'!$C:$R,5, FALSE)),"")</f>
        <v>3.9</v>
      </c>
      <c r="S4126" s="164">
        <f>IFERROR(IF(VLOOKUP($C4126,'MSCI Database'!$C:$R,6, FALSE)="","",VLOOKUP($C4126,'MSCI Database'!$C:$R,6, FALSE)),"")</f>
        <v>5.3</v>
      </c>
      <c r="T4126" s="211">
        <f>IFERROR(IF(VLOOKUP($C4126,'MSCI Database'!$C:$R,7, FALSE)="","",VLOOKUP($C4126,'MSCI Database'!$C:$R,7, FALSE)),"")</f>
        <v>6.9</v>
      </c>
      <c r="U4126" s="164">
        <f>IFERROR(IF(VLOOKUP($C4126,'MSCI Database'!$C:$R,8, FALSE)="","",VLOOKUP($C4126,'MSCI Database'!$C:$R,8, FALSE)),"")</f>
        <v>2.2000000000000002</v>
      </c>
      <c r="V4126" s="175">
        <f>IFERROR(IF(VLOOKUP($C4126,'MSCI Database'!$C:$R,9, FALSE)="","",VLOOKUP($C4126,'MSCI Database'!$C:$R,9, FALSE)),"")</f>
        <v>4.5</v>
      </c>
      <c r="W4126" s="165">
        <f t="shared" ca="1" si="159"/>
        <v>0</v>
      </c>
      <c r="X4126" s="236">
        <f>IFERROR(IF(VLOOKUP($C4126,'MSCI Database'!$C:$R,10, FALSE)="","",VLOOKUP($C4126,'MSCI Database'!$C:$R,10, FALSE)),"")</f>
        <v>1988232</v>
      </c>
      <c r="Y4126" s="133" t="str">
        <f>IFERROR(IF(VLOOKUP($C4126,'MSCI Database'!$C:$R,11, FALSE)="","",VLOOKUP($C4126,'MSCI Database'!$C:$R,11, FALSE)),"")</f>
        <v>2019</v>
      </c>
      <c r="Z4126" s="133" t="str">
        <f>IFERROR(IF(VLOOKUP($C4126,'MSCI Database'!$C:$R,12, FALSE)="","",VLOOKUP($C4126,'MSCI Database'!$C:$R,12, FALSE)),"")</f>
        <v>E.Segmt-Moderately High</v>
      </c>
      <c r="AA4126" s="202" t="str">
        <f>IFERROR(IF(VLOOKUP($C4126,'MSCI Database'!$C:$R,13, FALSE)="","",VLOOKUP($C4126,'MSCI Database'!$C:$R,13, FALSE)),"")</f>
        <v>improve the efficiency of water usage and quality; however, governance concerns persist</v>
      </c>
    </row>
    <row r="4127" spans="1:27" s="130" customFormat="1" ht="15" hidden="1" customHeight="1" outlineLevel="1">
      <c r="A4127" s="130" t="s">
        <v>816</v>
      </c>
      <c r="B4127" s="130" t="s">
        <v>817</v>
      </c>
      <c r="C4127" s="130" t="s">
        <v>818</v>
      </c>
      <c r="D4127" s="130" t="s">
        <v>12138</v>
      </c>
      <c r="E4127" s="130" t="s">
        <v>18684</v>
      </c>
      <c r="F4127" s="215">
        <v>1.3380732511461151E-2</v>
      </c>
      <c r="G4127" s="132" t="str">
        <f ca="1">IFERROR(_xll.BQL($A4127, "cur_mkt_cap(currency=EUR)")/1000000, " ")</f>
        <v xml:space="preserve"> </v>
      </c>
      <c r="M4127" s="308"/>
      <c r="N4127" s="215">
        <f t="shared" si="158"/>
        <v>1.420825479048463E-4</v>
      </c>
      <c r="O4127" s="172" t="str">
        <f>IFERROR(IF(VLOOKUP($C4127,'MSCI Database'!$C:$R,2, FALSE)="","",VLOOKUP($C4127,'MSCI Database'!$C:$R,2, FALSE)),"")</f>
        <v>Paper &amp; Forest Products</v>
      </c>
      <c r="P4127" s="186" t="str">
        <f>IFERROR(IF(VLOOKUP($C4127,'MSCI Database'!$C:$R,3, FALSE)="","",VLOOKUP($C4127,'MSCI Database'!$C:$R,3, FALSE)),"")</f>
        <v>B</v>
      </c>
      <c r="Q4127" s="164" t="str">
        <f>IFERROR(IF(VLOOKUP($C4127,'MSCI Database'!$C:$R,4, FALSE)="","",VLOOKUP($C4127,'MSCI Database'!$C:$R,4, FALSE)),"")</f>
        <v>0</v>
      </c>
      <c r="R4127" s="164">
        <f>IFERROR(IF(VLOOKUP($C4127,'MSCI Database'!$C:$R,5, FALSE)="","",VLOOKUP($C4127,'MSCI Database'!$C:$R,5, FALSE)),"")</f>
        <v>2</v>
      </c>
      <c r="S4127" s="164">
        <f>IFERROR(IF(VLOOKUP($C4127,'MSCI Database'!$C:$R,6, FALSE)="","",VLOOKUP($C4127,'MSCI Database'!$C:$R,6, FALSE)),"")</f>
        <v>3.8</v>
      </c>
      <c r="T4127" s="211">
        <f>IFERROR(IF(VLOOKUP($C4127,'MSCI Database'!$C:$R,7, FALSE)="","",VLOOKUP($C4127,'MSCI Database'!$C:$R,7, FALSE)),"")</f>
        <v>3.1</v>
      </c>
      <c r="U4127" s="164">
        <f>IFERROR(IF(VLOOKUP($C4127,'MSCI Database'!$C:$R,8, FALSE)="","",VLOOKUP($C4127,'MSCI Database'!$C:$R,8, FALSE)),"")</f>
        <v>2.4</v>
      </c>
      <c r="V4127" s="175">
        <f>IFERROR(IF(VLOOKUP($C4127,'MSCI Database'!$C:$R,9, FALSE)="","",VLOOKUP($C4127,'MSCI Database'!$C:$R,9, FALSE)),"")</f>
        <v>3.3</v>
      </c>
      <c r="W4127" s="165">
        <f t="shared" ca="1" si="159"/>
        <v>0</v>
      </c>
      <c r="X4127" s="236">
        <f>IFERROR(IF(VLOOKUP($C4127,'MSCI Database'!$C:$R,10, FALSE)="","",VLOOKUP($C4127,'MSCI Database'!$C:$R,10, FALSE)),"")</f>
        <v>2213635</v>
      </c>
      <c r="Y4127" s="133" t="str">
        <f>IFERROR(IF(VLOOKUP($C4127,'MSCI Database'!$C:$R,11, FALSE)="","",VLOOKUP($C4127,'MSCI Database'!$C:$R,11, FALSE)),"")</f>
        <v>2019</v>
      </c>
      <c r="Z4127" s="133" t="str">
        <f>IFERROR(IF(VLOOKUP($C4127,'MSCI Database'!$C:$R,12, FALSE)="","",VLOOKUP($C4127,'MSCI Database'!$C:$R,12, FALSE)),"")</f>
        <v>Reported</v>
      </c>
      <c r="AA4127" s="202" t="str">
        <f>IFERROR(IF(VLOOKUP($C4127,'MSCI Database'!$C:$R,13, FALSE)="","",VLOOKUP($C4127,'MSCI Database'!$C:$R,13, FALSE)),"")</f>
        <v>Lawsuit alleging conflict with local community could increase operational risks</v>
      </c>
    </row>
    <row r="4128" spans="1:27" s="130" customFormat="1" ht="15" hidden="1" customHeight="1" outlineLevel="1">
      <c r="A4128" s="130" t="s">
        <v>1440</v>
      </c>
      <c r="B4128" s="130" t="s">
        <v>1441</v>
      </c>
      <c r="C4128" s="130" t="s">
        <v>1442</v>
      </c>
      <c r="D4128" s="130" t="s">
        <v>18678</v>
      </c>
      <c r="E4128" s="130" t="s">
        <v>12133</v>
      </c>
      <c r="F4128" s="215">
        <v>9.6724992276788647E-3</v>
      </c>
      <c r="G4128" s="132" t="str">
        <f ca="1">IFERROR(_xll.BQL($A4128, "cur_mkt_cap(currency=EUR)")/1000000, " ")</f>
        <v xml:space="preserve"> </v>
      </c>
      <c r="M4128" s="308"/>
      <c r="N4128" s="215">
        <f t="shared" si="158"/>
        <v>1.0270688347585846E-4</v>
      </c>
      <c r="O4128" s="172" t="str">
        <f>IFERROR(IF(VLOOKUP($C4128,'MSCI Database'!$C:$R,2, FALSE)="","",VLOOKUP($C4128,'MSCI Database'!$C:$R,2, FALSE)),"")</f>
        <v>Health Care Equipment &amp; Supplies</v>
      </c>
      <c r="P4128" s="186" t="str">
        <f>IFERROR(IF(VLOOKUP($C4128,'MSCI Database'!$C:$R,3, FALSE)="","",VLOOKUP($C4128,'MSCI Database'!$C:$R,3, FALSE)),"")</f>
        <v>BBB</v>
      </c>
      <c r="Q4128" s="164" t="str">
        <f>IFERROR(IF(VLOOKUP($C4128,'MSCI Database'!$C:$R,4, FALSE)="","",VLOOKUP($C4128,'MSCI Database'!$C:$R,4, FALSE)),"")</f>
        <v>1</v>
      </c>
      <c r="R4128" s="164">
        <f>IFERROR(IF(VLOOKUP($C4128,'MSCI Database'!$C:$R,5, FALSE)="","",VLOOKUP($C4128,'MSCI Database'!$C:$R,5, FALSE)),"")</f>
        <v>4.3</v>
      </c>
      <c r="S4128" s="164">
        <f>IFERROR(IF(VLOOKUP($C4128,'MSCI Database'!$C:$R,6, FALSE)="","",VLOOKUP($C4128,'MSCI Database'!$C:$R,6, FALSE)),"")</f>
        <v>9.5</v>
      </c>
      <c r="T4128" s="211">
        <f>IFERROR(IF(VLOOKUP($C4128,'MSCI Database'!$C:$R,7, FALSE)="","",VLOOKUP($C4128,'MSCI Database'!$C:$R,7, FALSE)),"")</f>
        <v>7</v>
      </c>
      <c r="U4128" s="164">
        <f>IFERROR(IF(VLOOKUP($C4128,'MSCI Database'!$C:$R,8, FALSE)="","",VLOOKUP($C4128,'MSCI Database'!$C:$R,8, FALSE)),"")</f>
        <v>4.5</v>
      </c>
      <c r="V4128" s="175">
        <f>IFERROR(IF(VLOOKUP($C4128,'MSCI Database'!$C:$R,9, FALSE)="","",VLOOKUP($C4128,'MSCI Database'!$C:$R,9, FALSE)),"")</f>
        <v>5.9</v>
      </c>
      <c r="W4128" s="165">
        <f t="shared" ca="1" si="159"/>
        <v>0</v>
      </c>
      <c r="X4128" s="236">
        <f>IFERROR(IF(VLOOKUP($C4128,'MSCI Database'!$C:$R,10, FALSE)="","",VLOOKUP($C4128,'MSCI Database'!$C:$R,10, FALSE)),"")</f>
        <v>101670</v>
      </c>
      <c r="Y4128" s="133" t="str">
        <f>IFERROR(IF(VLOOKUP($C4128,'MSCI Database'!$C:$R,11, FALSE)="","",VLOOKUP($C4128,'MSCI Database'!$C:$R,11, FALSE)),"")</f>
        <v>2019</v>
      </c>
      <c r="Z4128" s="133" t="str">
        <f>IFERROR(IF(VLOOKUP($C4128,'MSCI Database'!$C:$R,12, FALSE)="","",VLOOKUP($C4128,'MSCI Database'!$C:$R,12, FALSE)),"")</f>
        <v>Reported</v>
      </c>
      <c r="AA4128" s="202" t="str">
        <f>IFERROR(IF(VLOOKUP($C4128,'MSCI Database'!$C:$R,13, FALSE)="","",VLOOKUP($C4128,'MSCI Database'!$C:$R,13, FALSE)),"")</f>
        <v>Limited ethical compliance mechanisms; governance concerns persist</v>
      </c>
    </row>
    <row r="4129" spans="1:27" s="130" customFormat="1" ht="15" hidden="1" customHeight="1" outlineLevel="1">
      <c r="A4129" s="130" t="s">
        <v>1560</v>
      </c>
      <c r="B4129" s="130" t="s">
        <v>1561</v>
      </c>
      <c r="C4129" s="130" t="s">
        <v>1562</v>
      </c>
      <c r="D4129" s="130" t="s">
        <v>18678</v>
      </c>
      <c r="E4129" s="130" t="s">
        <v>18688</v>
      </c>
      <c r="F4129" s="215">
        <v>1.145430273469019E-2</v>
      </c>
      <c r="G4129" s="132" t="str">
        <f ca="1">IFERROR(_xll.BQL($A4129, "cur_mkt_cap(currency=EUR)")/1000000, " ")</f>
        <v xml:space="preserve"> </v>
      </c>
      <c r="M4129" s="308"/>
      <c r="N4129" s="215">
        <f t="shared" si="158"/>
        <v>1.2162686277632763E-4</v>
      </c>
      <c r="O4129" s="172" t="str">
        <f>IFERROR(IF(VLOOKUP($C4129,'MSCI Database'!$C:$R,2, FALSE)="","",VLOOKUP($C4129,'MSCI Database'!$C:$R,2, FALSE)),"")</f>
        <v>Banks</v>
      </c>
      <c r="P4129" s="186" t="str">
        <f>IFERROR(IF(VLOOKUP($C4129,'MSCI Database'!$C:$R,3, FALSE)="","",VLOOKUP($C4129,'MSCI Database'!$C:$R,3, FALSE)),"")</f>
        <v>BB</v>
      </c>
      <c r="Q4129" s="164" t="str">
        <f>IFERROR(IF(VLOOKUP($C4129,'MSCI Database'!$C:$R,4, FALSE)="","",VLOOKUP($C4129,'MSCI Database'!$C:$R,4, FALSE)),"")</f>
        <v>1</v>
      </c>
      <c r="R4129" s="164">
        <f>IFERROR(IF(VLOOKUP($C4129,'MSCI Database'!$C:$R,5, FALSE)="","",VLOOKUP($C4129,'MSCI Database'!$C:$R,5, FALSE)),"")</f>
        <v>2.9</v>
      </c>
      <c r="S4129" s="164">
        <f>IFERROR(IF(VLOOKUP($C4129,'MSCI Database'!$C:$R,6, FALSE)="","",VLOOKUP($C4129,'MSCI Database'!$C:$R,6, FALSE)),"")</f>
        <v>2</v>
      </c>
      <c r="T4129" s="211">
        <f>IFERROR(IF(VLOOKUP($C4129,'MSCI Database'!$C:$R,7, FALSE)="","",VLOOKUP($C4129,'MSCI Database'!$C:$R,7, FALSE)),"")</f>
        <v>3.2</v>
      </c>
      <c r="U4129" s="164">
        <f>IFERROR(IF(VLOOKUP($C4129,'MSCI Database'!$C:$R,8, FALSE)="","",VLOOKUP($C4129,'MSCI Database'!$C:$R,8, FALSE)),"")</f>
        <v>5.2</v>
      </c>
      <c r="V4129" s="175">
        <f>IFERROR(IF(VLOOKUP($C4129,'MSCI Database'!$C:$R,9, FALSE)="","",VLOOKUP($C4129,'MSCI Database'!$C:$R,9, FALSE)),"")</f>
        <v>3.7</v>
      </c>
      <c r="W4129" s="165">
        <f t="shared" ca="1" si="159"/>
        <v>0</v>
      </c>
      <c r="X4129" s="236">
        <f>IFERROR(IF(VLOOKUP($C4129,'MSCI Database'!$C:$R,10, FALSE)="","",VLOOKUP($C4129,'MSCI Database'!$C:$R,10, FALSE)),"")</f>
        <v>68362</v>
      </c>
      <c r="Y4129" s="133" t="str">
        <f>IFERROR(IF(VLOOKUP($C4129,'MSCI Database'!$C:$R,11, FALSE)="","",VLOOKUP($C4129,'MSCI Database'!$C:$R,11, FALSE)),"")</f>
        <v>2019</v>
      </c>
      <c r="Z4129" s="133" t="str">
        <f>IFERROR(IF(VLOOKUP($C4129,'MSCI Database'!$C:$R,12, FALSE)="","",VLOOKUP($C4129,'MSCI Database'!$C:$R,12, FALSE)),"")</f>
        <v>E.Segmt-Moderately High</v>
      </c>
      <c r="AA4129" s="202" t="str">
        <f>IFERROR(IF(VLOOKUP($C4129,'MSCI Database'!$C:$R,13, FALSE)="","",VLOOKUP($C4129,'MSCI Database'!$C:$R,13, FALSE)),"")</f>
        <v>Improved product safety oversight and data breach detection drive upgrade</v>
      </c>
    </row>
    <row r="4130" spans="1:27" s="130" customFormat="1" ht="15" hidden="1" customHeight="1" outlineLevel="1">
      <c r="A4130" s="130" t="s">
        <v>1690</v>
      </c>
      <c r="B4130" s="130" t="s">
        <v>1691</v>
      </c>
      <c r="C4130" s="130" t="s">
        <v>1692</v>
      </c>
      <c r="D4130" s="130" t="s">
        <v>18678</v>
      </c>
      <c r="E4130" s="130" t="s">
        <v>18674</v>
      </c>
      <c r="F4130" s="215">
        <v>1.160782505792575E-2</v>
      </c>
      <c r="G4130" s="132" t="str">
        <f ca="1">IFERROR(_xll.BQL($A4130, "cur_mkt_cap(currency=EUR)")/1000000, " ")</f>
        <v xml:space="preserve"> </v>
      </c>
      <c r="M4130" s="308"/>
      <c r="N4130" s="215">
        <f t="shared" si="158"/>
        <v>1.2325703084275418E-4</v>
      </c>
      <c r="O4130" s="172" t="str">
        <f>IFERROR(IF(VLOOKUP($C4130,'MSCI Database'!$C:$R,2, FALSE)="","",VLOOKUP($C4130,'MSCI Database'!$C:$R,2, FALSE)),"")</f>
        <v>Food Products</v>
      </c>
      <c r="P4130" s="186" t="str">
        <f>IFERROR(IF(VLOOKUP($C4130,'MSCI Database'!$C:$R,3, FALSE)="","",VLOOKUP($C4130,'MSCI Database'!$C:$R,3, FALSE)),"")</f>
        <v>B</v>
      </c>
      <c r="Q4130" s="164" t="str">
        <f>IFERROR(IF(VLOOKUP($C4130,'MSCI Database'!$C:$R,4, FALSE)="","",VLOOKUP($C4130,'MSCI Database'!$C:$R,4, FALSE)),"")</f>
        <v>0</v>
      </c>
      <c r="R4130" s="164">
        <f>IFERROR(IF(VLOOKUP($C4130,'MSCI Database'!$C:$R,5, FALSE)="","",VLOOKUP($C4130,'MSCI Database'!$C:$R,5, FALSE)),"")</f>
        <v>1.7</v>
      </c>
      <c r="S4130" s="164">
        <f>IFERROR(IF(VLOOKUP($C4130,'MSCI Database'!$C:$R,6, FALSE)="","",VLOOKUP($C4130,'MSCI Database'!$C:$R,6, FALSE)),"")</f>
        <v>2.5</v>
      </c>
      <c r="T4130" s="211">
        <f>IFERROR(IF(VLOOKUP($C4130,'MSCI Database'!$C:$R,7, FALSE)="","",VLOOKUP($C4130,'MSCI Database'!$C:$R,7, FALSE)),"")</f>
        <v>2.8</v>
      </c>
      <c r="U4130" s="164">
        <f>IFERROR(IF(VLOOKUP($C4130,'MSCI Database'!$C:$R,8, FALSE)="","",VLOOKUP($C4130,'MSCI Database'!$C:$R,8, FALSE)),"")</f>
        <v>4.5999999999999996</v>
      </c>
      <c r="V4130" s="175">
        <f>IFERROR(IF(VLOOKUP($C4130,'MSCI Database'!$C:$R,9, FALSE)="","",VLOOKUP($C4130,'MSCI Database'!$C:$R,9, FALSE)),"")</f>
        <v>3.3</v>
      </c>
      <c r="W4130" s="165">
        <f t="shared" ca="1" si="159"/>
        <v>0</v>
      </c>
      <c r="X4130" s="236">
        <f>IFERROR(IF(VLOOKUP($C4130,'MSCI Database'!$C:$R,10, FALSE)="","",VLOOKUP($C4130,'MSCI Database'!$C:$R,10, FALSE)),"")</f>
        <v>905980</v>
      </c>
      <c r="Y4130" s="133" t="str">
        <f>IFERROR(IF(VLOOKUP($C4130,'MSCI Database'!$C:$R,11, FALSE)="","",VLOOKUP($C4130,'MSCI Database'!$C:$R,11, FALSE)),"")</f>
        <v>2019</v>
      </c>
      <c r="Z4130" s="133" t="str">
        <f>IFERROR(IF(VLOOKUP($C4130,'MSCI Database'!$C:$R,12, FALSE)="","",VLOOKUP($C4130,'MSCI Database'!$C:$R,12, FALSE)),"")</f>
        <v>E.Segmt-Moderately High</v>
      </c>
      <c r="AA4130" s="202" t="str">
        <f>IFERROR(IF(VLOOKUP($C4130,'MSCI Database'!$C:$R,13, FALSE)="","",VLOOKUP($C4130,'MSCI Database'!$C:$R,13, FALSE)),"")</f>
        <v>Subpar ESG-integration initiatives</v>
      </c>
    </row>
    <row r="4131" spans="1:27" s="130" customFormat="1" ht="15" hidden="1" customHeight="1" outlineLevel="1">
      <c r="A4131" s="130" t="s">
        <v>7352</v>
      </c>
      <c r="B4131" s="130" t="s">
        <v>7353</v>
      </c>
      <c r="C4131" s="130" t="s">
        <v>7354</v>
      </c>
      <c r="D4131" s="130" t="s">
        <v>12128</v>
      </c>
      <c r="E4131" s="130" t="s">
        <v>18674</v>
      </c>
      <c r="F4131" s="215">
        <v>7.4875396418145793E-2</v>
      </c>
      <c r="G4131" s="132" t="str">
        <f ca="1">IFERROR(_xll.BQL($A4131, "cur_mkt_cap(currency=EUR)")/1000000, " ")</f>
        <v xml:space="preserve"> </v>
      </c>
      <c r="M4131" s="308"/>
      <c r="N4131" s="215">
        <f t="shared" si="158"/>
        <v>7.9506014258660755E-4</v>
      </c>
      <c r="O4131" s="172" t="str">
        <f>IFERROR(IF(VLOOKUP($C4131,'MSCI Database'!$C:$R,2, FALSE)="","",VLOOKUP($C4131,'MSCI Database'!$C:$R,2, FALSE)),"")</f>
        <v>Household &amp; Personal Products</v>
      </c>
      <c r="P4131" s="186" t="str">
        <f>IFERROR(IF(VLOOKUP($C4131,'MSCI Database'!$C:$R,3, FALSE)="","",VLOOKUP($C4131,'MSCI Database'!$C:$R,3, FALSE)),"")</f>
        <v>AA</v>
      </c>
      <c r="Q4131" s="164" t="str">
        <f>IFERROR(IF(VLOOKUP($C4131,'MSCI Database'!$C:$R,4, FALSE)="","",VLOOKUP($C4131,'MSCI Database'!$C:$R,4, FALSE)),"")</f>
        <v>0</v>
      </c>
      <c r="R4131" s="164">
        <f>IFERROR(IF(VLOOKUP($C4131,'MSCI Database'!$C:$R,5, FALSE)="","",VLOOKUP($C4131,'MSCI Database'!$C:$R,5, FALSE)),"")</f>
        <v>8.5</v>
      </c>
      <c r="S4131" s="164">
        <f>IFERROR(IF(VLOOKUP($C4131,'MSCI Database'!$C:$R,6, FALSE)="","",VLOOKUP($C4131,'MSCI Database'!$C:$R,6, FALSE)),"")</f>
        <v>5.9</v>
      </c>
      <c r="T4131" s="211">
        <f>IFERROR(IF(VLOOKUP($C4131,'MSCI Database'!$C:$R,7, FALSE)="","",VLOOKUP($C4131,'MSCI Database'!$C:$R,7, FALSE)),"")</f>
        <v>5.6</v>
      </c>
      <c r="U4131" s="164">
        <f>IFERROR(IF(VLOOKUP($C4131,'MSCI Database'!$C:$R,8, FALSE)="","",VLOOKUP($C4131,'MSCI Database'!$C:$R,8, FALSE)),"")</f>
        <v>5.2</v>
      </c>
      <c r="V4131" s="175">
        <f>IFERROR(IF(VLOOKUP($C4131,'MSCI Database'!$C:$R,9, FALSE)="","",VLOOKUP($C4131,'MSCI Database'!$C:$R,9, FALSE)),"")</f>
        <v>5.6</v>
      </c>
      <c r="W4131" s="165">
        <f t="shared" ca="1" si="159"/>
        <v>0</v>
      </c>
      <c r="X4131" s="236">
        <f>IFERROR(IF(VLOOKUP($C4131,'MSCI Database'!$C:$R,10, FALSE)="","",VLOOKUP($C4131,'MSCI Database'!$C:$R,10, FALSE)),"")</f>
        <v>4200000</v>
      </c>
      <c r="Y4131" s="133" t="str">
        <f>IFERROR(IF(VLOOKUP($C4131,'MSCI Database'!$C:$R,11, FALSE)="","",VLOOKUP($C4131,'MSCI Database'!$C:$R,11, FALSE)),"")</f>
        <v>2019</v>
      </c>
      <c r="Z4131" s="133" t="str">
        <f>IFERROR(IF(VLOOKUP($C4131,'MSCI Database'!$C:$R,12, FALSE)="","",VLOOKUP($C4131,'MSCI Database'!$C:$R,12, FALSE)),"")</f>
        <v>Reported</v>
      </c>
      <c r="AA4131" s="202" t="str">
        <f>IFERROR(IF(VLOOKUP($C4131,'MSCI Database'!$C:$R,13, FALSE)="","",VLOOKUP($C4131,'MSCI Database'!$C:$R,13, FALSE)),"")</f>
        <v>Board structure strengthened, focus on sustainable fiber sourcing continues</v>
      </c>
    </row>
    <row r="4132" spans="1:27" s="130" customFormat="1" ht="15" hidden="1" customHeight="1" outlineLevel="1">
      <c r="A4132" s="130" t="s">
        <v>7537</v>
      </c>
      <c r="B4132" s="130" t="s">
        <v>7538</v>
      </c>
      <c r="C4132" s="130" t="s">
        <v>7539</v>
      </c>
      <c r="D4132" s="130" t="s">
        <v>12128</v>
      </c>
      <c r="E4132" s="130" t="s">
        <v>18688</v>
      </c>
      <c r="F4132" s="215">
        <v>7.474969690075263E-2</v>
      </c>
      <c r="G4132" s="132" t="str">
        <f ca="1">IFERROR(_xll.BQL($A4132, "cur_mkt_cap(currency=EUR)")/1000000, " ")</f>
        <v xml:space="preserve"> </v>
      </c>
      <c r="M4132" s="308"/>
      <c r="N4132" s="215">
        <f t="shared" si="158"/>
        <v>7.937254094031789E-4</v>
      </c>
      <c r="O4132" s="172" t="str">
        <f>IFERROR(IF(VLOOKUP($C4132,'MSCI Database'!$C:$R,2, FALSE)="","",VLOOKUP($C4132,'MSCI Database'!$C:$R,2, FALSE)),"")</f>
        <v>Life &amp; Health Insurance</v>
      </c>
      <c r="P4132" s="186" t="str">
        <f>IFERROR(IF(VLOOKUP($C4132,'MSCI Database'!$C:$R,3, FALSE)="","",VLOOKUP($C4132,'MSCI Database'!$C:$R,3, FALSE)),"")</f>
        <v>A</v>
      </c>
      <c r="Q4132" s="164" t="str">
        <f>IFERROR(IF(VLOOKUP($C4132,'MSCI Database'!$C:$R,4, FALSE)="","",VLOOKUP($C4132,'MSCI Database'!$C:$R,4, FALSE)),"")</f>
        <v>2</v>
      </c>
      <c r="R4132" s="164">
        <f>IFERROR(IF(VLOOKUP($C4132,'MSCI Database'!$C:$R,5, FALSE)="","",VLOOKUP($C4132,'MSCI Database'!$C:$R,5, FALSE)),"")</f>
        <v>7</v>
      </c>
      <c r="S4132" s="164">
        <f>IFERROR(IF(VLOOKUP($C4132,'MSCI Database'!$C:$R,6, FALSE)="","",VLOOKUP($C4132,'MSCI Database'!$C:$R,6, FALSE)),"")</f>
        <v>6.8</v>
      </c>
      <c r="T4132" s="211">
        <f>IFERROR(IF(VLOOKUP($C4132,'MSCI Database'!$C:$R,7, FALSE)="","",VLOOKUP($C4132,'MSCI Database'!$C:$R,7, FALSE)),"")</f>
        <v>4.3</v>
      </c>
      <c r="U4132" s="164">
        <f>IFERROR(IF(VLOOKUP($C4132,'MSCI Database'!$C:$R,8, FALSE)="","",VLOOKUP($C4132,'MSCI Database'!$C:$R,8, FALSE)),"")</f>
        <v>7.1</v>
      </c>
      <c r="V4132" s="175">
        <f>IFERROR(IF(VLOOKUP($C4132,'MSCI Database'!$C:$R,9, FALSE)="","",VLOOKUP($C4132,'MSCI Database'!$C:$R,9, FALSE)),"")</f>
        <v>5.3</v>
      </c>
      <c r="W4132" s="165">
        <f t="shared" ca="1" si="159"/>
        <v>0</v>
      </c>
      <c r="X4132" s="236">
        <f>IFERROR(IF(VLOOKUP($C4132,'MSCI Database'!$C:$R,10, FALSE)="","",VLOOKUP($C4132,'MSCI Database'!$C:$R,10, FALSE)),"")</f>
        <v>103893</v>
      </c>
      <c r="Y4132" s="133" t="str">
        <f>IFERROR(IF(VLOOKUP($C4132,'MSCI Database'!$C:$R,11, FALSE)="","",VLOOKUP($C4132,'MSCI Database'!$C:$R,11, FALSE)),"")</f>
        <v>2019</v>
      </c>
      <c r="Z4132" s="133" t="str">
        <f>IFERROR(IF(VLOOKUP($C4132,'MSCI Database'!$C:$R,12, FALSE)="","",VLOOKUP($C4132,'MSCI Database'!$C:$R,12, FALSE)),"")</f>
        <v>Reported</v>
      </c>
      <c r="AA4132" s="202" t="str">
        <f>IFERROR(IF(VLOOKUP($C4132,'MSCI Database'!$C:$R,13, FALSE)="","",VLOOKUP($C4132,'MSCI Database'!$C:$R,13, FALSE)),"")</f>
        <v>Strong efforts to integrate ESG into investment decisions and corporate governance practices</v>
      </c>
    </row>
    <row r="4133" spans="1:27" s="130" customFormat="1" ht="15" hidden="1" customHeight="1" outlineLevel="1">
      <c r="A4133" s="130" t="s">
        <v>1799</v>
      </c>
      <c r="B4133" s="130" t="s">
        <v>1800</v>
      </c>
      <c r="C4133" s="130" t="s">
        <v>1801</v>
      </c>
      <c r="D4133" s="130" t="s">
        <v>12129</v>
      </c>
      <c r="E4133" s="130" t="s">
        <v>18673</v>
      </c>
      <c r="F4133" s="215">
        <v>8.7027185657726824E-2</v>
      </c>
      <c r="G4133" s="132" t="str">
        <f ca="1">IFERROR(_xll.BQL($A4133, "cur_mkt_cap(currency=EUR)")/1000000, " ")</f>
        <v xml:space="preserve"> </v>
      </c>
      <c r="M4133" s="308"/>
      <c r="N4133" s="215">
        <f t="shared" si="158"/>
        <v>9.2409322618524465E-4</v>
      </c>
      <c r="O4133" s="172" t="str">
        <f>IFERROR(IF(VLOOKUP($C4133,'MSCI Database'!$C:$R,2, FALSE)="","",VLOOKUP($C4133,'MSCI Database'!$C:$R,2, FALSE)),"")</f>
        <v>Air Freight &amp; Logistics</v>
      </c>
      <c r="P4133" s="186" t="str">
        <f>IFERROR(IF(VLOOKUP($C4133,'MSCI Database'!$C:$R,3, FALSE)="","",VLOOKUP($C4133,'MSCI Database'!$C:$R,3, FALSE)),"")</f>
        <v>AA</v>
      </c>
      <c r="Q4133" s="164" t="str">
        <f>IFERROR(IF(VLOOKUP($C4133,'MSCI Database'!$C:$R,4, FALSE)="","",VLOOKUP($C4133,'MSCI Database'!$C:$R,4, FALSE)),"")</f>
        <v>0</v>
      </c>
      <c r="R4133" s="164">
        <f>IFERROR(IF(VLOOKUP($C4133,'MSCI Database'!$C:$R,5, FALSE)="","",VLOOKUP($C4133,'MSCI Database'!$C:$R,5, FALSE)),"")</f>
        <v>8.5</v>
      </c>
      <c r="S4133" s="164">
        <f>IFERROR(IF(VLOOKUP($C4133,'MSCI Database'!$C:$R,6, FALSE)="","",VLOOKUP($C4133,'MSCI Database'!$C:$R,6, FALSE)),"")</f>
        <v>9.4</v>
      </c>
      <c r="T4133" s="211">
        <f>IFERROR(IF(VLOOKUP($C4133,'MSCI Database'!$C:$R,7, FALSE)="","",VLOOKUP($C4133,'MSCI Database'!$C:$R,7, FALSE)),"")</f>
        <v>3.8</v>
      </c>
      <c r="U4133" s="164">
        <f>IFERROR(IF(VLOOKUP($C4133,'MSCI Database'!$C:$R,8, FALSE)="","",VLOOKUP($C4133,'MSCI Database'!$C:$R,8, FALSE)),"")</f>
        <v>2.9</v>
      </c>
      <c r="V4133" s="175">
        <f>IFERROR(IF(VLOOKUP($C4133,'MSCI Database'!$C:$R,9, FALSE)="","",VLOOKUP($C4133,'MSCI Database'!$C:$R,9, FALSE)),"")</f>
        <v>5</v>
      </c>
      <c r="W4133" s="165">
        <f t="shared" ca="1" si="159"/>
        <v>0</v>
      </c>
      <c r="X4133" s="236">
        <f>IFERROR(IF(VLOOKUP($C4133,'MSCI Database'!$C:$R,10, FALSE)="","",VLOOKUP($C4133,'MSCI Database'!$C:$R,10, FALSE)),"")</f>
        <v>6590000</v>
      </c>
      <c r="Y4133" s="133" t="str">
        <f>IFERROR(IF(VLOOKUP($C4133,'MSCI Database'!$C:$R,11, FALSE)="","",VLOOKUP($C4133,'MSCI Database'!$C:$R,11, FALSE)),"")</f>
        <v>2019</v>
      </c>
      <c r="Z4133" s="133" t="str">
        <f>IFERROR(IF(VLOOKUP($C4133,'MSCI Database'!$C:$R,12, FALSE)="","",VLOOKUP($C4133,'MSCI Database'!$C:$R,12, FALSE)),"")</f>
        <v>Reported</v>
      </c>
      <c r="AA4133" s="202" t="str">
        <f>IFERROR(IF(VLOOKUP($C4133,'MSCI Database'!$C:$R,13, FALSE)="","",VLOOKUP($C4133,'MSCI Database'!$C:$R,13, FALSE)),"")</f>
        <v>Strong carbon reduction efforts</v>
      </c>
    </row>
    <row r="4134" spans="1:27" s="130" customFormat="1" ht="15" hidden="1" customHeight="1" outlineLevel="1">
      <c r="A4134" s="130" t="s">
        <v>933</v>
      </c>
      <c r="B4134" s="130" t="s">
        <v>934</v>
      </c>
      <c r="C4134" s="130" t="s">
        <v>935</v>
      </c>
      <c r="D4134" s="130" t="s">
        <v>12135</v>
      </c>
      <c r="E4134" s="130" t="s">
        <v>18707</v>
      </c>
      <c r="F4134" s="215">
        <v>5.902710269192657E-2</v>
      </c>
      <c r="G4134" s="132" t="str">
        <f ca="1">IFERROR(_xll.BQL($A4134, "cur_mkt_cap(currency=EUR)")/1000000, " ")</f>
        <v xml:space="preserve"> </v>
      </c>
      <c r="M4134" s="308"/>
      <c r="N4134" s="215">
        <f t="shared" si="158"/>
        <v>6.2677593612504889E-4</v>
      </c>
      <c r="O4134" s="172" t="str">
        <f>IFERROR(IF(VLOOKUP($C4134,'MSCI Database'!$C:$R,2, FALSE)="","",VLOOKUP($C4134,'MSCI Database'!$C:$R,2, FALSE)),"")</f>
        <v>Oil &amp; Gas Exploration &amp; Production</v>
      </c>
      <c r="P4134" s="186" t="str">
        <f>IFERROR(IF(VLOOKUP($C4134,'MSCI Database'!$C:$R,3, FALSE)="","",VLOOKUP($C4134,'MSCI Database'!$C:$R,3, FALSE)),"")</f>
        <v>BB</v>
      </c>
      <c r="Q4134" s="164" t="str">
        <f>IFERROR(IF(VLOOKUP($C4134,'MSCI Database'!$C:$R,4, FALSE)="","",VLOOKUP($C4134,'MSCI Database'!$C:$R,4, FALSE)),"")</f>
        <v>1</v>
      </c>
      <c r="R4134" s="164">
        <f>IFERROR(IF(VLOOKUP($C4134,'MSCI Database'!$C:$R,5, FALSE)="","",VLOOKUP($C4134,'MSCI Database'!$C:$R,5, FALSE)),"")</f>
        <v>3.8</v>
      </c>
      <c r="S4134" s="164">
        <f>IFERROR(IF(VLOOKUP($C4134,'MSCI Database'!$C:$R,6, FALSE)="","",VLOOKUP($C4134,'MSCI Database'!$C:$R,6, FALSE)),"")</f>
        <v>1.3</v>
      </c>
      <c r="T4134" s="211">
        <f>IFERROR(IF(VLOOKUP($C4134,'MSCI Database'!$C:$R,7, FALSE)="","",VLOOKUP($C4134,'MSCI Database'!$C:$R,7, FALSE)),"")</f>
        <v>5.3</v>
      </c>
      <c r="U4134" s="164">
        <f>IFERROR(IF(VLOOKUP($C4134,'MSCI Database'!$C:$R,8, FALSE)="","",VLOOKUP($C4134,'MSCI Database'!$C:$R,8, FALSE)),"")</f>
        <v>5.9</v>
      </c>
      <c r="V4134" s="175">
        <f>IFERROR(IF(VLOOKUP($C4134,'MSCI Database'!$C:$R,9, FALSE)="","",VLOOKUP($C4134,'MSCI Database'!$C:$R,9, FALSE)),"")</f>
        <v>3.8</v>
      </c>
      <c r="W4134" s="165">
        <f t="shared" ca="1" si="159"/>
        <v>0</v>
      </c>
      <c r="X4134" s="236">
        <f>IFERROR(IF(VLOOKUP($C4134,'MSCI Database'!$C:$R,10, FALSE)="","",VLOOKUP($C4134,'MSCI Database'!$C:$R,10, FALSE)),"")</f>
        <v>23670000</v>
      </c>
      <c r="Y4134" s="133" t="str">
        <f>IFERROR(IF(VLOOKUP($C4134,'MSCI Database'!$C:$R,11, FALSE)="","",VLOOKUP($C4134,'MSCI Database'!$C:$R,11, FALSE)),"")</f>
        <v>2019</v>
      </c>
      <c r="Z4134" s="133" t="str">
        <f>IFERROR(IF(VLOOKUP($C4134,'MSCI Database'!$C:$R,12, FALSE)="","",VLOOKUP($C4134,'MSCI Database'!$C:$R,12, FALSE)),"")</f>
        <v>Reported</v>
      </c>
      <c r="AA4134" s="202" t="str">
        <f>IFERROR(IF(VLOOKUP($C4134,'MSCI Database'!$C:$R,13, FALSE)="","",VLOOKUP($C4134,'MSCI Database'!$C:$R,13, FALSE)),"")</f>
        <v>Strong business ethics management and community engagement initiatives</v>
      </c>
    </row>
    <row r="4135" spans="1:27" s="130" customFormat="1" ht="15" hidden="1" customHeight="1" outlineLevel="1">
      <c r="A4135" s="130" t="s">
        <v>1572</v>
      </c>
      <c r="B4135" s="130" t="s">
        <v>1573</v>
      </c>
      <c r="C4135" s="130" t="s">
        <v>1574</v>
      </c>
      <c r="D4135" s="130" t="s">
        <v>18678</v>
      </c>
      <c r="E4135" s="130" t="s">
        <v>18688</v>
      </c>
      <c r="F4135" s="215">
        <v>1.135033330233181E-2</v>
      </c>
      <c r="G4135" s="132" t="str">
        <f ca="1">IFERROR(_xll.BQL($A4135, "cur_mkt_cap(currency=EUR)")/1000000, " ")</f>
        <v xml:space="preserve"> </v>
      </c>
      <c r="M4135" s="308"/>
      <c r="N4135" s="215">
        <f t="shared" si="158"/>
        <v>1.2052286926617814E-4</v>
      </c>
      <c r="O4135" s="172" t="str">
        <f>IFERROR(IF(VLOOKUP($C4135,'MSCI Database'!$C:$R,2, FALSE)="","",VLOOKUP($C4135,'MSCI Database'!$C:$R,2, FALSE)),"")</f>
        <v>Multi-Line Insurance &amp; Brokerage</v>
      </c>
      <c r="P4135" s="186" t="str">
        <f>IFERROR(IF(VLOOKUP($C4135,'MSCI Database'!$C:$R,3, FALSE)="","",VLOOKUP($C4135,'MSCI Database'!$C:$R,3, FALSE)),"")</f>
        <v>BB</v>
      </c>
      <c r="Q4135" s="164" t="str">
        <f>IFERROR(IF(VLOOKUP($C4135,'MSCI Database'!$C:$R,4, FALSE)="","",VLOOKUP($C4135,'MSCI Database'!$C:$R,4, FALSE)),"")</f>
        <v>0</v>
      </c>
      <c r="R4135" s="164">
        <f>IFERROR(IF(VLOOKUP($C4135,'MSCI Database'!$C:$R,5, FALSE)="","",VLOOKUP($C4135,'MSCI Database'!$C:$R,5, FALSE)),"")</f>
        <v>3.6</v>
      </c>
      <c r="S4135" s="164">
        <f>IFERROR(IF(VLOOKUP($C4135,'MSCI Database'!$C:$R,6, FALSE)="","",VLOOKUP($C4135,'MSCI Database'!$C:$R,6, FALSE)),"")</f>
        <v>6.3</v>
      </c>
      <c r="T4135" s="211">
        <f>IFERROR(IF(VLOOKUP($C4135,'MSCI Database'!$C:$R,7, FALSE)="","",VLOOKUP($C4135,'MSCI Database'!$C:$R,7, FALSE)),"")</f>
        <v>4.0999999999999996</v>
      </c>
      <c r="U4135" s="164">
        <f>IFERROR(IF(VLOOKUP($C4135,'MSCI Database'!$C:$R,8, FALSE)="","",VLOOKUP($C4135,'MSCI Database'!$C:$R,8, FALSE)),"")</f>
        <v>5.2</v>
      </c>
      <c r="V4135" s="175">
        <f>IFERROR(IF(VLOOKUP($C4135,'MSCI Database'!$C:$R,9, FALSE)="","",VLOOKUP($C4135,'MSCI Database'!$C:$R,9, FALSE)),"")</f>
        <v>4.8</v>
      </c>
      <c r="W4135" s="165">
        <f t="shared" ca="1" si="159"/>
        <v>0</v>
      </c>
      <c r="X4135" s="236">
        <f>IFERROR(IF(VLOOKUP($C4135,'MSCI Database'!$C:$R,10, FALSE)="","",VLOOKUP($C4135,'MSCI Database'!$C:$R,10, FALSE)),"")</f>
        <v>149625</v>
      </c>
      <c r="Y4135" s="133" t="str">
        <f>IFERROR(IF(VLOOKUP($C4135,'MSCI Database'!$C:$R,11, FALSE)="","",VLOOKUP($C4135,'MSCI Database'!$C:$R,11, FALSE)),"")</f>
        <v>2019</v>
      </c>
      <c r="Z4135" s="133" t="str">
        <f>IFERROR(IF(VLOOKUP($C4135,'MSCI Database'!$C:$R,12, FALSE)="","",VLOOKUP($C4135,'MSCI Database'!$C:$R,12, FALSE)),"")</f>
        <v>Reported</v>
      </c>
      <c r="AA4135" s="202" t="str">
        <f>IFERROR(IF(VLOOKUP($C4135,'MSCI Database'!$C:$R,13, FALSE)="","",VLOOKUP($C4135,'MSCI Database'!$C:$R,13, FALSE)),"")</f>
        <v>Lags peers in talent management initiatives; leads peers in data privacy mechanisms</v>
      </c>
    </row>
    <row r="4136" spans="1:27" s="130" customFormat="1" ht="15" hidden="1" customHeight="1" outlineLevel="1">
      <c r="A4136" s="130" t="s">
        <v>1283</v>
      </c>
      <c r="B4136" s="130" t="s">
        <v>1284</v>
      </c>
      <c r="C4136" s="130" t="s">
        <v>1285</v>
      </c>
      <c r="D4136" s="130" t="s">
        <v>18681</v>
      </c>
      <c r="E4136" s="130" t="s">
        <v>18689</v>
      </c>
      <c r="F4136" s="215">
        <v>7.3278911621084644E-2</v>
      </c>
      <c r="G4136" s="132" t="str">
        <f ca="1">IFERROR(_xll.BQL($A4136, "cur_mkt_cap(currency=EUR)")/1000000, " ")</f>
        <v xml:space="preserve"> </v>
      </c>
      <c r="M4136" s="308"/>
      <c r="N4136" s="215">
        <f t="shared" si="158"/>
        <v>7.7810795947828306E-4</v>
      </c>
      <c r="O4136" s="172" t="str">
        <f>IFERROR(IF(VLOOKUP($C4136,'MSCI Database'!$C:$R,2, FALSE)="","",VLOOKUP($C4136,'MSCI Database'!$C:$R,2, FALSE)),"")</f>
        <v>Electronic Equipment, Instruments &amp; Components</v>
      </c>
      <c r="P4136" s="186" t="str">
        <f>IFERROR(IF(VLOOKUP($C4136,'MSCI Database'!$C:$R,3, FALSE)="","",VLOOKUP($C4136,'MSCI Database'!$C:$R,3, FALSE)),"")</f>
        <v>A</v>
      </c>
      <c r="Q4136" s="164" t="str">
        <f>IFERROR(IF(VLOOKUP($C4136,'MSCI Database'!$C:$R,4, FALSE)="","",VLOOKUP($C4136,'MSCI Database'!$C:$R,4, FALSE)),"")</f>
        <v>0</v>
      </c>
      <c r="R4136" s="164">
        <f>IFERROR(IF(VLOOKUP($C4136,'MSCI Database'!$C:$R,5, FALSE)="","",VLOOKUP($C4136,'MSCI Database'!$C:$R,5, FALSE)),"")</f>
        <v>5.8</v>
      </c>
      <c r="S4136" s="164">
        <f>IFERROR(IF(VLOOKUP($C4136,'MSCI Database'!$C:$R,6, FALSE)="","",VLOOKUP($C4136,'MSCI Database'!$C:$R,6, FALSE)),"")</f>
        <v>5.3</v>
      </c>
      <c r="T4136" s="211">
        <f>IFERROR(IF(VLOOKUP($C4136,'MSCI Database'!$C:$R,7, FALSE)="","",VLOOKUP($C4136,'MSCI Database'!$C:$R,7, FALSE)),"")</f>
        <v>4.5999999999999996</v>
      </c>
      <c r="U4136" s="164">
        <f>IFERROR(IF(VLOOKUP($C4136,'MSCI Database'!$C:$R,8, FALSE)="","",VLOOKUP($C4136,'MSCI Database'!$C:$R,8, FALSE)),"")</f>
        <v>4.5999999999999996</v>
      </c>
      <c r="V4136" s="175">
        <f>IFERROR(IF(VLOOKUP($C4136,'MSCI Database'!$C:$R,9, FALSE)="","",VLOOKUP($C4136,'MSCI Database'!$C:$R,9, FALSE)),"")</f>
        <v>4.7</v>
      </c>
      <c r="W4136" s="165">
        <f t="shared" ca="1" si="159"/>
        <v>0</v>
      </c>
      <c r="X4136" s="236">
        <f>IFERROR(IF(VLOOKUP($C4136,'MSCI Database'!$C:$R,10, FALSE)="","",VLOOKUP($C4136,'MSCI Database'!$C:$R,10, FALSE)),"")</f>
        <v>568352</v>
      </c>
      <c r="Y4136" s="133" t="str">
        <f>IFERROR(IF(VLOOKUP($C4136,'MSCI Database'!$C:$R,11, FALSE)="","",VLOOKUP($C4136,'MSCI Database'!$C:$R,11, FALSE)),"")</f>
        <v>2019</v>
      </c>
      <c r="Z4136" s="133" t="str">
        <f>IFERROR(IF(VLOOKUP($C4136,'MSCI Database'!$C:$R,12, FALSE)="","",VLOOKUP($C4136,'MSCI Database'!$C:$R,12, FALSE)),"")</f>
        <v>Reported</v>
      </c>
      <c r="AA4136" s="202" t="str">
        <f>IFERROR(IF(VLOOKUP($C4136,'MSCI Database'!$C:$R,13, FALSE)="","",VLOOKUP($C4136,'MSCI Database'!$C:$R,13, FALSE)),"")</f>
        <v>Strong commitment to conflict-free sourcing; but potential concerns on board structure persist</v>
      </c>
    </row>
    <row r="4137" spans="1:27" s="130" customFormat="1" ht="15" hidden="1" customHeight="1" outlineLevel="1">
      <c r="A4137" s="130" t="s">
        <v>6200</v>
      </c>
      <c r="B4137" s="130" t="s">
        <v>6201</v>
      </c>
      <c r="C4137" s="130" t="s">
        <v>6202</v>
      </c>
      <c r="D4137" s="130" t="s">
        <v>12137</v>
      </c>
      <c r="E4137" s="130" t="s">
        <v>18682</v>
      </c>
      <c r="F4137" s="215">
        <v>2.5951428503869071E-3</v>
      </c>
      <c r="G4137" s="132" t="str">
        <f ca="1">IFERROR(_xll.BQL($A4137, "cur_mkt_cap(currency=EUR)")/1000000, " ")</f>
        <v xml:space="preserve"> </v>
      </c>
      <c r="M4137" s="308"/>
      <c r="N4137" s="215">
        <f t="shared" si="158"/>
        <v>2.7556376905688038E-5</v>
      </c>
      <c r="O4137" s="172" t="str">
        <f>IFERROR(IF(VLOOKUP($C4137,'MSCI Database'!$C:$R,2, FALSE)="","",VLOOKUP($C4137,'MSCI Database'!$C:$R,2, FALSE)),"")</f>
        <v>Textiles, Apparel &amp; Luxury Goods</v>
      </c>
      <c r="P4137" s="186" t="str">
        <f>IFERROR(IF(VLOOKUP($C4137,'MSCI Database'!$C:$R,3, FALSE)="","",VLOOKUP($C4137,'MSCI Database'!$C:$R,3, FALSE)),"")</f>
        <v>BB</v>
      </c>
      <c r="Q4137" s="164" t="str">
        <f>IFERROR(IF(VLOOKUP($C4137,'MSCI Database'!$C:$R,4, FALSE)="","",VLOOKUP($C4137,'MSCI Database'!$C:$R,4, FALSE)),"")</f>
        <v>0</v>
      </c>
      <c r="R4137" s="164">
        <f>IFERROR(IF(VLOOKUP($C4137,'MSCI Database'!$C:$R,5, FALSE)="","",VLOOKUP($C4137,'MSCI Database'!$C:$R,5, FALSE)),"")</f>
        <v>3.5</v>
      </c>
      <c r="S4137" s="164">
        <f>IFERROR(IF(VLOOKUP($C4137,'MSCI Database'!$C:$R,6, FALSE)="","",VLOOKUP($C4137,'MSCI Database'!$C:$R,6, FALSE)),"")</f>
        <v>4.9000000000000004</v>
      </c>
      <c r="T4137" s="211">
        <f>IFERROR(IF(VLOOKUP($C4137,'MSCI Database'!$C:$R,7, FALSE)="","",VLOOKUP($C4137,'MSCI Database'!$C:$R,7, FALSE)),"")</f>
        <v>2.2999999999999998</v>
      </c>
      <c r="U4137" s="164">
        <f>IFERROR(IF(VLOOKUP($C4137,'MSCI Database'!$C:$R,8, FALSE)="","",VLOOKUP($C4137,'MSCI Database'!$C:$R,8, FALSE)),"")</f>
        <v>5.6</v>
      </c>
      <c r="V4137" s="175">
        <f>IFERROR(IF(VLOOKUP($C4137,'MSCI Database'!$C:$R,9, FALSE)="","",VLOOKUP($C4137,'MSCI Database'!$C:$R,9, FALSE)),"")</f>
        <v>4.0999999999999996</v>
      </c>
      <c r="W4137" s="165">
        <f t="shared" ca="1" si="159"/>
        <v>0</v>
      </c>
      <c r="X4137" s="236">
        <f>IFERROR(IF(VLOOKUP($C4137,'MSCI Database'!$C:$R,10, FALSE)="","",VLOOKUP($C4137,'MSCI Database'!$C:$R,10, FALSE)),"")</f>
        <v>235059</v>
      </c>
      <c r="Y4137" s="133" t="str">
        <f>IFERROR(IF(VLOOKUP($C4137,'MSCI Database'!$C:$R,11, FALSE)="","",VLOOKUP($C4137,'MSCI Database'!$C:$R,11, FALSE)),"")</f>
        <v>2019</v>
      </c>
      <c r="Z4137" s="133" t="str">
        <f>IFERROR(IF(VLOOKUP($C4137,'MSCI Database'!$C:$R,12, FALSE)="","",VLOOKUP($C4137,'MSCI Database'!$C:$R,12, FALSE)),"")</f>
        <v>Reported</v>
      </c>
      <c r="AA4137" s="202" t="str">
        <f>IFERROR(IF(VLOOKUP($C4137,'MSCI Database'!$C:$R,13, FALSE)="","",VLOOKUP($C4137,'MSCI Database'!$C:$R,13, FALSE)),"")</f>
        <v>Robust corporate governance practices, but below-par chemical safety management</v>
      </c>
    </row>
    <row r="4138" spans="1:27" s="130" customFormat="1" ht="15" hidden="1" customHeight="1" outlineLevel="1">
      <c r="A4138" s="130" t="s">
        <v>7380</v>
      </c>
      <c r="B4138" s="130" t="s">
        <v>7381</v>
      </c>
      <c r="C4138" s="130" t="s">
        <v>7382</v>
      </c>
      <c r="D4138" s="130" t="s">
        <v>12128</v>
      </c>
      <c r="E4138" s="130" t="s">
        <v>18673</v>
      </c>
      <c r="F4138" s="215">
        <v>7.3163868173315313E-2</v>
      </c>
      <c r="G4138" s="132" t="str">
        <f ca="1">IFERROR(_xll.BQL($A4138, "cur_mkt_cap(currency=EUR)")/1000000, " ")</f>
        <v xml:space="preserve"> </v>
      </c>
      <c r="M4138" s="308"/>
      <c r="N4138" s="215">
        <f t="shared" si="158"/>
        <v>7.7688637716469722E-4</v>
      </c>
      <c r="O4138" s="172" t="str">
        <f>IFERROR(IF(VLOOKUP($C4138,'MSCI Database'!$C:$R,2, FALSE)="","",VLOOKUP($C4138,'MSCI Database'!$C:$R,2, FALSE)),"")</f>
        <v>Aerospace &amp; Defense</v>
      </c>
      <c r="P4138" s="186" t="str">
        <f>IFERROR(IF(VLOOKUP($C4138,'MSCI Database'!$C:$R,3, FALSE)="","",VLOOKUP($C4138,'MSCI Database'!$C:$R,3, FALSE)),"")</f>
        <v>A</v>
      </c>
      <c r="Q4138" s="164" t="str">
        <f>IFERROR(IF(VLOOKUP($C4138,'MSCI Database'!$C:$R,4, FALSE)="","",VLOOKUP($C4138,'MSCI Database'!$C:$R,4, FALSE)),"")</f>
        <v>0</v>
      </c>
      <c r="R4138" s="164">
        <f>IFERROR(IF(VLOOKUP($C4138,'MSCI Database'!$C:$R,5, FALSE)="","",VLOOKUP($C4138,'MSCI Database'!$C:$R,5, FALSE)),"")</f>
        <v>6.3</v>
      </c>
      <c r="S4138" s="164">
        <f>IFERROR(IF(VLOOKUP($C4138,'MSCI Database'!$C:$R,6, FALSE)="","",VLOOKUP($C4138,'MSCI Database'!$C:$R,6, FALSE)),"")</f>
        <v>3.1</v>
      </c>
      <c r="T4138" s="211">
        <f>IFERROR(IF(VLOOKUP($C4138,'MSCI Database'!$C:$R,7, FALSE)="","",VLOOKUP($C4138,'MSCI Database'!$C:$R,7, FALSE)),"")</f>
        <v>5.6</v>
      </c>
      <c r="U4138" s="164">
        <f>IFERROR(IF(VLOOKUP($C4138,'MSCI Database'!$C:$R,8, FALSE)="","",VLOOKUP($C4138,'MSCI Database'!$C:$R,8, FALSE)),"")</f>
        <v>5.3</v>
      </c>
      <c r="V4138" s="175">
        <f>IFERROR(IF(VLOOKUP($C4138,'MSCI Database'!$C:$R,9, FALSE)="","",VLOOKUP($C4138,'MSCI Database'!$C:$R,9, FALSE)),"")</f>
        <v>5.2</v>
      </c>
      <c r="W4138" s="165">
        <f t="shared" ca="1" si="159"/>
        <v>0</v>
      </c>
      <c r="X4138" s="236">
        <f>IFERROR(IF(VLOOKUP($C4138,'MSCI Database'!$C:$R,10, FALSE)="","",VLOOKUP($C4138,'MSCI Database'!$C:$R,10, FALSE)),"")</f>
        <v>174830</v>
      </c>
      <c r="Y4138" s="133" t="str">
        <f>IFERROR(IF(VLOOKUP($C4138,'MSCI Database'!$C:$R,11, FALSE)="","",VLOOKUP($C4138,'MSCI Database'!$C:$R,11, FALSE)),"")</f>
        <v>2019</v>
      </c>
      <c r="Z4138" s="133" t="str">
        <f>IFERROR(IF(VLOOKUP($C4138,'MSCI Database'!$C:$R,12, FALSE)="","",VLOOKUP($C4138,'MSCI Database'!$C:$R,12, FALSE)),"")</f>
        <v>E.CSI</v>
      </c>
      <c r="AA4138" s="202" t="str">
        <f>IFERROR(IF(VLOOKUP($C4138,'MSCI Database'!$C:$R,13, FALSE)="","",VLOOKUP($C4138,'MSCI Database'!$C:$R,13, FALSE)),"")</f>
        <v>Strong measures to manage restructuring and COVID-19-related workforce challenges</v>
      </c>
    </row>
    <row r="4139" spans="1:27" s="130" customFormat="1" ht="15" hidden="1" customHeight="1" outlineLevel="1">
      <c r="A4139" s="130" t="s">
        <v>883</v>
      </c>
      <c r="B4139" s="130" t="s">
        <v>884</v>
      </c>
      <c r="C4139" s="130" t="s">
        <v>885</v>
      </c>
      <c r="D4139" s="130" t="s">
        <v>12135</v>
      </c>
      <c r="E4139" s="130" t="s">
        <v>18684</v>
      </c>
      <c r="F4139" s="215">
        <v>5.8423502290293333E-2</v>
      </c>
      <c r="G4139" s="132" t="str">
        <f ca="1">IFERROR(_xll.BQL($A4139, "cur_mkt_cap(currency=EUR)")/1000000, " ")</f>
        <v xml:space="preserve"> </v>
      </c>
      <c r="M4139" s="308"/>
      <c r="N4139" s="215">
        <f t="shared" si="158"/>
        <v>6.2036663955574822E-4</v>
      </c>
      <c r="O4139" s="172" t="str">
        <f>IFERROR(IF(VLOOKUP($C4139,'MSCI Database'!$C:$R,2, FALSE)="","",VLOOKUP($C4139,'MSCI Database'!$C:$R,2, FALSE)),"")</f>
        <v>Metals and Mining - Precious Metals</v>
      </c>
      <c r="P4139" s="186" t="str">
        <f>IFERROR(IF(VLOOKUP($C4139,'MSCI Database'!$C:$R,3, FALSE)="","",VLOOKUP($C4139,'MSCI Database'!$C:$R,3, FALSE)),"")</f>
        <v>BBB</v>
      </c>
      <c r="Q4139" s="164" t="str">
        <f>IFERROR(IF(VLOOKUP($C4139,'MSCI Database'!$C:$R,4, FALSE)="","",VLOOKUP($C4139,'MSCI Database'!$C:$R,4, FALSE)),"")</f>
        <v>0</v>
      </c>
      <c r="R4139" s="164">
        <f>IFERROR(IF(VLOOKUP($C4139,'MSCI Database'!$C:$R,5, FALSE)="","",VLOOKUP($C4139,'MSCI Database'!$C:$R,5, FALSE)),"")</f>
        <v>4.5999999999999996</v>
      </c>
      <c r="S4139" s="164">
        <f>IFERROR(IF(VLOOKUP($C4139,'MSCI Database'!$C:$R,6, FALSE)="","",VLOOKUP($C4139,'MSCI Database'!$C:$R,6, FALSE)),"")</f>
        <v>1.9</v>
      </c>
      <c r="T4139" s="211">
        <f>IFERROR(IF(VLOOKUP($C4139,'MSCI Database'!$C:$R,7, FALSE)="","",VLOOKUP($C4139,'MSCI Database'!$C:$R,7, FALSE)),"")</f>
        <v>6.5</v>
      </c>
      <c r="U4139" s="164">
        <f>IFERROR(IF(VLOOKUP($C4139,'MSCI Database'!$C:$R,8, FALSE)="","",VLOOKUP($C4139,'MSCI Database'!$C:$R,8, FALSE)),"")</f>
        <v>5.8</v>
      </c>
      <c r="V4139" s="175">
        <f>IFERROR(IF(VLOOKUP($C4139,'MSCI Database'!$C:$R,9, FALSE)="","",VLOOKUP($C4139,'MSCI Database'!$C:$R,9, FALSE)),"")</f>
        <v>4.8</v>
      </c>
      <c r="W4139" s="165">
        <f t="shared" ca="1" si="159"/>
        <v>0</v>
      </c>
      <c r="X4139" s="236">
        <f>IFERROR(IF(VLOOKUP($C4139,'MSCI Database'!$C:$R,10, FALSE)="","",VLOOKUP($C4139,'MSCI Database'!$C:$R,10, FALSE)),"")</f>
        <v>6654000</v>
      </c>
      <c r="Y4139" s="133" t="str">
        <f>IFERROR(IF(VLOOKUP($C4139,'MSCI Database'!$C:$R,11, FALSE)="","",VLOOKUP($C4139,'MSCI Database'!$C:$R,11, FALSE)),"")</f>
        <v>2019</v>
      </c>
      <c r="Z4139" s="133" t="str">
        <f>IFERROR(IF(VLOOKUP($C4139,'MSCI Database'!$C:$R,12, FALSE)="","",VLOOKUP($C4139,'MSCI Database'!$C:$R,12, FALSE)),"")</f>
        <v>Reported</v>
      </c>
      <c r="AA4139" s="202" t="str">
        <f>IFERROR(IF(VLOOKUP($C4139,'MSCI Database'!$C:$R,13, FALSE)="","",VLOOKUP($C4139,'MSCI Database'!$C:$R,13, FALSE)),"")</f>
        <v>Strong safety performance, but environmental management efforts hindered by past controversies</v>
      </c>
    </row>
    <row r="4140" spans="1:27" s="130" customFormat="1" ht="15" hidden="1" customHeight="1" outlineLevel="1">
      <c r="A4140" s="130" t="s">
        <v>5593</v>
      </c>
      <c r="B4140" s="130" t="s">
        <v>5594</v>
      </c>
      <c r="C4140" s="130" t="s">
        <v>5595</v>
      </c>
      <c r="D4140" s="130" t="s">
        <v>18733</v>
      </c>
      <c r="E4140" s="130" t="s">
        <v>18688</v>
      </c>
      <c r="F4140" s="215">
        <v>1.9190940542335728E-2</v>
      </c>
      <c r="G4140" s="132" t="str">
        <f ca="1">IFERROR(_xll.BQL($A4140, "cur_mkt_cap(currency=EUR)")/1000000, " ")</f>
        <v xml:space="preserve"> </v>
      </c>
      <c r="M4140" s="308"/>
      <c r="N4140" s="215">
        <f t="shared" si="158"/>
        <v>2.0377791175557424E-4</v>
      </c>
      <c r="O4140" s="172" t="str">
        <f>IFERROR(IF(VLOOKUP($C4140,'MSCI Database'!$C:$R,2, FALSE)="","",VLOOKUP($C4140,'MSCI Database'!$C:$R,2, FALSE)),"")</f>
        <v>Banks</v>
      </c>
      <c r="P4140" s="186" t="str">
        <f>IFERROR(IF(VLOOKUP($C4140,'MSCI Database'!$C:$R,3, FALSE)="","",VLOOKUP($C4140,'MSCI Database'!$C:$R,3, FALSE)),"")</f>
        <v>B</v>
      </c>
      <c r="Q4140" s="164" t="str">
        <f>IFERROR(IF(VLOOKUP($C4140,'MSCI Database'!$C:$R,4, FALSE)="","",VLOOKUP($C4140,'MSCI Database'!$C:$R,4, FALSE)),"")</f>
        <v>0</v>
      </c>
      <c r="R4140" s="164">
        <f>IFERROR(IF(VLOOKUP($C4140,'MSCI Database'!$C:$R,5, FALSE)="","",VLOOKUP($C4140,'MSCI Database'!$C:$R,5, FALSE)),"")</f>
        <v>2.5</v>
      </c>
      <c r="S4140" s="164">
        <f>IFERROR(IF(VLOOKUP($C4140,'MSCI Database'!$C:$R,6, FALSE)="","",VLOOKUP($C4140,'MSCI Database'!$C:$R,6, FALSE)),"")</f>
        <v>1</v>
      </c>
      <c r="T4140" s="211">
        <f>IFERROR(IF(VLOOKUP($C4140,'MSCI Database'!$C:$R,7, FALSE)="","",VLOOKUP($C4140,'MSCI Database'!$C:$R,7, FALSE)),"")</f>
        <v>4.0999999999999996</v>
      </c>
      <c r="U4140" s="164">
        <f>IFERROR(IF(VLOOKUP($C4140,'MSCI Database'!$C:$R,8, FALSE)="","",VLOOKUP($C4140,'MSCI Database'!$C:$R,8, FALSE)),"")</f>
        <v>2.9</v>
      </c>
      <c r="V4140" s="175">
        <f>IFERROR(IF(VLOOKUP($C4140,'MSCI Database'!$C:$R,9, FALSE)="","",VLOOKUP($C4140,'MSCI Database'!$C:$R,9, FALSE)),"")</f>
        <v>3.3</v>
      </c>
      <c r="W4140" s="165">
        <f t="shared" ca="1" si="159"/>
        <v>0</v>
      </c>
      <c r="X4140" s="236">
        <f>IFERROR(IF(VLOOKUP($C4140,'MSCI Database'!$C:$R,10, FALSE)="","",VLOOKUP($C4140,'MSCI Database'!$C:$R,10, FALSE)),"")</f>
        <v>20596</v>
      </c>
      <c r="Y4140" s="133" t="str">
        <f>IFERROR(IF(VLOOKUP($C4140,'MSCI Database'!$C:$R,11, FALSE)="","",VLOOKUP($C4140,'MSCI Database'!$C:$R,11, FALSE)),"")</f>
        <v>2019</v>
      </c>
      <c r="Z4140" s="133" t="str">
        <f>IFERROR(IF(VLOOKUP($C4140,'MSCI Database'!$C:$R,12, FALSE)="","",VLOOKUP($C4140,'MSCI Database'!$C:$R,12, FALSE)),"")</f>
        <v>E.Segmt-Moderate</v>
      </c>
      <c r="AA4140" s="202" t="str">
        <f>IFERROR(IF(VLOOKUP($C4140,'MSCI Database'!$C:$R,13, FALSE)="","",VLOOKUP($C4140,'MSCI Database'!$C:$R,13, FALSE)),"")</f>
        <v>Lags peers in corporate governance and human capital management</v>
      </c>
    </row>
    <row r="4141" spans="1:27" s="130" customFormat="1" ht="15" hidden="1" customHeight="1" outlineLevel="1">
      <c r="A4141" s="130" t="s">
        <v>2647</v>
      </c>
      <c r="B4141" s="130" t="s">
        <v>2648</v>
      </c>
      <c r="C4141" s="130" t="s">
        <v>2649</v>
      </c>
      <c r="D4141" s="130" t="s">
        <v>18679</v>
      </c>
      <c r="E4141" s="130" t="s">
        <v>18684</v>
      </c>
      <c r="F4141" s="215">
        <v>9.8365373765074815E-2</v>
      </c>
      <c r="G4141" s="132" t="str">
        <f ca="1">IFERROR(_xll.BQL($A4141, "cur_mkt_cap(currency=EUR)")/1000000, " ")</f>
        <v xml:space="preserve"> </v>
      </c>
      <c r="M4141" s="308"/>
      <c r="N4141" s="215">
        <f t="shared" si="158"/>
        <v>1.0444871323885543E-3</v>
      </c>
      <c r="O4141" s="172" t="str">
        <f>IFERROR(IF(VLOOKUP($C4141,'MSCI Database'!$C:$R,2, FALSE)="","",VLOOKUP($C4141,'MSCI Database'!$C:$R,2, FALSE)),"")</f>
        <v>Metals and Mining - Non-Precious Metals</v>
      </c>
      <c r="P4141" s="186" t="str">
        <f>IFERROR(IF(VLOOKUP($C4141,'MSCI Database'!$C:$R,3, FALSE)="","",VLOOKUP($C4141,'MSCI Database'!$C:$R,3, FALSE)),"")</f>
        <v>A</v>
      </c>
      <c r="Q4141" s="164" t="str">
        <f>IFERROR(IF(VLOOKUP($C4141,'MSCI Database'!$C:$R,4, FALSE)="","",VLOOKUP($C4141,'MSCI Database'!$C:$R,4, FALSE)),"")</f>
        <v>1</v>
      </c>
      <c r="R4141" s="164">
        <f>IFERROR(IF(VLOOKUP($C4141,'MSCI Database'!$C:$R,5, FALSE)="","",VLOOKUP($C4141,'MSCI Database'!$C:$R,5, FALSE)),"")</f>
        <v>5.8</v>
      </c>
      <c r="S4141" s="164">
        <f>IFERROR(IF(VLOOKUP($C4141,'MSCI Database'!$C:$R,6, FALSE)="","",VLOOKUP($C4141,'MSCI Database'!$C:$R,6, FALSE)),"")</f>
        <v>1.9</v>
      </c>
      <c r="T4141" s="211">
        <f>IFERROR(IF(VLOOKUP($C4141,'MSCI Database'!$C:$R,7, FALSE)="","",VLOOKUP($C4141,'MSCI Database'!$C:$R,7, FALSE)),"")</f>
        <v>4.3</v>
      </c>
      <c r="U4141" s="164">
        <f>IFERROR(IF(VLOOKUP($C4141,'MSCI Database'!$C:$R,8, FALSE)="","",VLOOKUP($C4141,'MSCI Database'!$C:$R,8, FALSE)),"")</f>
        <v>7.1</v>
      </c>
      <c r="V4141" s="175">
        <f>IFERROR(IF(VLOOKUP($C4141,'MSCI Database'!$C:$R,9, FALSE)="","",VLOOKUP($C4141,'MSCI Database'!$C:$R,9, FALSE)),"")</f>
        <v>4.3</v>
      </c>
      <c r="W4141" s="165">
        <f t="shared" ca="1" si="159"/>
        <v>0</v>
      </c>
      <c r="X4141" s="236">
        <f>IFERROR(IF(VLOOKUP($C4141,'MSCI Database'!$C:$R,10, FALSE)="","",VLOOKUP($C4141,'MSCI Database'!$C:$R,10, FALSE)),"")</f>
        <v>15800000</v>
      </c>
      <c r="Y4141" s="133" t="str">
        <f>IFERROR(IF(VLOOKUP($C4141,'MSCI Database'!$C:$R,11, FALSE)="","",VLOOKUP($C4141,'MSCI Database'!$C:$R,11, FALSE)),"")</f>
        <v>2020</v>
      </c>
      <c r="Z4141" s="133" t="str">
        <f>IFERROR(IF(VLOOKUP($C4141,'MSCI Database'!$C:$R,12, FALSE)="","",VLOOKUP($C4141,'MSCI Database'!$C:$R,12, FALSE)),"")</f>
        <v>Reported</v>
      </c>
      <c r="AA4141" s="202" t="str">
        <f>IFERROR(IF(VLOOKUP($C4141,'MSCI Database'!$C:$R,13, FALSE)="","",VLOOKUP($C4141,'MSCI Database'!$C:$R,13, FALSE)),"")</f>
        <v>Strong governance and business ethics practices; expansion projects face community opposition</v>
      </c>
    </row>
    <row r="4142" spans="1:27" s="130" customFormat="1" ht="15" hidden="1" customHeight="1" outlineLevel="1">
      <c r="A4142" s="130" t="s">
        <v>6899</v>
      </c>
      <c r="B4142" s="130" t="s">
        <v>6900</v>
      </c>
      <c r="C4142" s="130" t="s">
        <v>6901</v>
      </c>
      <c r="D4142" s="130" t="s">
        <v>12128</v>
      </c>
      <c r="E4142" s="130" t="s">
        <v>18682</v>
      </c>
      <c r="F4142" s="215">
        <v>7.2270300080482644E-2</v>
      </c>
      <c r="G4142" s="132" t="str">
        <f ca="1">IFERROR(_xll.BQL($A4142, "cur_mkt_cap(currency=EUR)")/1000000, " ")</f>
        <v xml:space="preserve"> </v>
      </c>
      <c r="M4142" s="308"/>
      <c r="N4142" s="215">
        <f t="shared" si="158"/>
        <v>7.6739807514181516E-4</v>
      </c>
      <c r="O4142" s="172" t="str">
        <f>IFERROR(IF(VLOOKUP($C4142,'MSCI Database'!$C:$R,2, FALSE)="","",VLOOKUP($C4142,'MSCI Database'!$C:$R,2, FALSE)),"")</f>
        <v>Retail - Consumer Discretionary</v>
      </c>
      <c r="P4142" s="186" t="str">
        <f>IFERROR(IF(VLOOKUP($C4142,'MSCI Database'!$C:$R,3, FALSE)="","",VLOOKUP($C4142,'MSCI Database'!$C:$R,3, FALSE)),"")</f>
        <v>A</v>
      </c>
      <c r="Q4142" s="164" t="str">
        <f>IFERROR(IF(VLOOKUP($C4142,'MSCI Database'!$C:$R,4, FALSE)="","",VLOOKUP($C4142,'MSCI Database'!$C:$R,4, FALSE)),"")</f>
        <v>1</v>
      </c>
      <c r="R4142" s="164">
        <f>IFERROR(IF(VLOOKUP($C4142,'MSCI Database'!$C:$R,5, FALSE)="","",VLOOKUP($C4142,'MSCI Database'!$C:$R,5, FALSE)),"")</f>
        <v>6.8</v>
      </c>
      <c r="S4142" s="164">
        <f>IFERROR(IF(VLOOKUP($C4142,'MSCI Database'!$C:$R,6, FALSE)="","",VLOOKUP($C4142,'MSCI Database'!$C:$R,6, FALSE)),"")</f>
        <v>10</v>
      </c>
      <c r="T4142" s="211">
        <f>IFERROR(IF(VLOOKUP($C4142,'MSCI Database'!$C:$R,7, FALSE)="","",VLOOKUP($C4142,'MSCI Database'!$C:$R,7, FALSE)),"")</f>
        <v>3.5</v>
      </c>
      <c r="U4142" s="164">
        <f>IFERROR(IF(VLOOKUP($C4142,'MSCI Database'!$C:$R,8, FALSE)="","",VLOOKUP($C4142,'MSCI Database'!$C:$R,8, FALSE)),"")</f>
        <v>6.7</v>
      </c>
      <c r="V4142" s="175">
        <f>IFERROR(IF(VLOOKUP($C4142,'MSCI Database'!$C:$R,9, FALSE)="","",VLOOKUP($C4142,'MSCI Database'!$C:$R,9, FALSE)),"")</f>
        <v>5.2</v>
      </c>
      <c r="W4142" s="165">
        <f t="shared" ca="1" si="159"/>
        <v>0</v>
      </c>
      <c r="X4142" s="236">
        <f>IFERROR(IF(VLOOKUP($C4142,'MSCI Database'!$C:$R,10, FALSE)="","",VLOOKUP($C4142,'MSCI Database'!$C:$R,10, FALSE)),"")</f>
        <v>177401</v>
      </c>
      <c r="Y4142" s="133" t="str">
        <f>IFERROR(IF(VLOOKUP($C4142,'MSCI Database'!$C:$R,11, FALSE)="","",VLOOKUP($C4142,'MSCI Database'!$C:$R,11, FALSE)),"")</f>
        <v>2019</v>
      </c>
      <c r="Z4142" s="133" t="str">
        <f>IFERROR(IF(VLOOKUP($C4142,'MSCI Database'!$C:$R,12, FALSE)="","",VLOOKUP($C4142,'MSCI Database'!$C:$R,12, FALSE)),"")</f>
        <v>Reported</v>
      </c>
      <c r="AA4142" s="202" t="str">
        <f>IFERROR(IF(VLOOKUP($C4142,'MSCI Database'!$C:$R,13, FALSE)="","",VLOOKUP($C4142,'MSCI Database'!$C:$R,13, FALSE)),"")</f>
        <v>Strong business ethics policies drive upgrade; human capital development challenges persist</v>
      </c>
    </row>
    <row r="4143" spans="1:27" s="130" customFormat="1" ht="15" hidden="1" customHeight="1" outlineLevel="1">
      <c r="A4143" s="130" t="s">
        <v>3043</v>
      </c>
      <c r="B4143" s="130" t="s">
        <v>3044</v>
      </c>
      <c r="C4143" s="130" t="s">
        <v>3045</v>
      </c>
      <c r="D4143" s="130" t="s">
        <v>12128</v>
      </c>
      <c r="E4143" s="130" t="s">
        <v>18673</v>
      </c>
      <c r="F4143" s="215">
        <v>7.1928259440104517E-2</v>
      </c>
      <c r="G4143" s="132" t="str">
        <f ca="1">IFERROR(_xll.BQL($A4143, "cur_mkt_cap(currency=EUR)")/1000000, " ")</f>
        <v xml:space="preserve"> </v>
      </c>
      <c r="M4143" s="308"/>
      <c r="N4143" s="215">
        <f t="shared" si="158"/>
        <v>7.6376613603606721E-4</v>
      </c>
      <c r="O4143" s="172" t="str">
        <f>IFERROR(IF(VLOOKUP($C4143,'MSCI Database'!$C:$R,2, FALSE)="","",VLOOKUP($C4143,'MSCI Database'!$C:$R,2, FALSE)),"")</f>
        <v>Building Products</v>
      </c>
      <c r="P4143" s="186" t="str">
        <f>IFERROR(IF(VLOOKUP($C4143,'MSCI Database'!$C:$R,3, FALSE)="","",VLOOKUP($C4143,'MSCI Database'!$C:$R,3, FALSE)),"")</f>
        <v>AAA</v>
      </c>
      <c r="Q4143" s="164" t="str">
        <f>IFERROR(IF(VLOOKUP($C4143,'MSCI Database'!$C:$R,4, FALSE)="","",VLOOKUP($C4143,'MSCI Database'!$C:$R,4, FALSE)),"")</f>
        <v>0</v>
      </c>
      <c r="R4143" s="164">
        <f>IFERROR(IF(VLOOKUP($C4143,'MSCI Database'!$C:$R,5, FALSE)="","",VLOOKUP($C4143,'MSCI Database'!$C:$R,5, FALSE)),"")</f>
        <v>10</v>
      </c>
      <c r="S4143" s="164">
        <f>IFERROR(IF(VLOOKUP($C4143,'MSCI Database'!$C:$R,6, FALSE)="","",VLOOKUP($C4143,'MSCI Database'!$C:$R,6, FALSE)),"")</f>
        <v>7.6</v>
      </c>
      <c r="T4143" s="211">
        <f>IFERROR(IF(VLOOKUP($C4143,'MSCI Database'!$C:$R,7, FALSE)="","",VLOOKUP($C4143,'MSCI Database'!$C:$R,7, FALSE)),"")</f>
        <v>6.3</v>
      </c>
      <c r="U4143" s="164">
        <f>IFERROR(IF(VLOOKUP($C4143,'MSCI Database'!$C:$R,8, FALSE)="","",VLOOKUP($C4143,'MSCI Database'!$C:$R,8, FALSE)),"")</f>
        <v>5.9</v>
      </c>
      <c r="V4143" s="175">
        <f>IFERROR(IF(VLOOKUP($C4143,'MSCI Database'!$C:$R,9, FALSE)="","",VLOOKUP($C4143,'MSCI Database'!$C:$R,9, FALSE)),"")</f>
        <v>6.7</v>
      </c>
      <c r="W4143" s="165">
        <f t="shared" ca="1" si="159"/>
        <v>0</v>
      </c>
      <c r="X4143" s="236">
        <f>IFERROR(IF(VLOOKUP($C4143,'MSCI Database'!$C:$R,10, FALSE)="","",VLOOKUP($C4143,'MSCI Database'!$C:$R,10, FALSE)),"")</f>
        <v>1082089</v>
      </c>
      <c r="Y4143" s="133" t="str">
        <f>IFERROR(IF(VLOOKUP($C4143,'MSCI Database'!$C:$R,11, FALSE)="","",VLOOKUP($C4143,'MSCI Database'!$C:$R,11, FALSE)),"")</f>
        <v>2019</v>
      </c>
      <c r="Z4143" s="133" t="str">
        <f>IFERROR(IF(VLOOKUP($C4143,'MSCI Database'!$C:$R,12, FALSE)="","",VLOOKUP($C4143,'MSCI Database'!$C:$R,12, FALSE)),"")</f>
        <v>Reported</v>
      </c>
      <c r="AA4143" s="202" t="str">
        <f>IFERROR(IF(VLOOKUP($C4143,'MSCI Database'!$C:$R,13, FALSE)="","",VLOOKUP($C4143,'MSCI Database'!$C:$R,13, FALSE)),"")</f>
        <v>Robust focus on sustainable business operations and strong Internet-of-Things product portfolio</v>
      </c>
    </row>
    <row r="4144" spans="1:27" s="130" customFormat="1" ht="15" hidden="1" customHeight="1" outlineLevel="1">
      <c r="A4144" s="130" t="s">
        <v>2252</v>
      </c>
      <c r="B4144" s="130" t="s">
        <v>2253</v>
      </c>
      <c r="C4144" s="130" t="s">
        <v>2254</v>
      </c>
      <c r="D4144" s="130" t="s">
        <v>12131</v>
      </c>
      <c r="E4144" s="130" t="s">
        <v>18682</v>
      </c>
      <c r="F4144" s="215">
        <v>8.4805119606525384E-2</v>
      </c>
      <c r="G4144" s="132" t="str">
        <f ca="1">IFERROR(_xll.BQL($A4144, "cur_mkt_cap(currency=EUR)")/1000000, " ")</f>
        <v xml:space="preserve"> </v>
      </c>
      <c r="M4144" s="308"/>
      <c r="N4144" s="215">
        <f t="shared" si="158"/>
        <v>9.0049834407418409E-4</v>
      </c>
      <c r="O4144" s="172" t="str">
        <f>IFERROR(IF(VLOOKUP($C4144,'MSCI Database'!$C:$R,2, FALSE)="","",VLOOKUP($C4144,'MSCI Database'!$C:$R,2, FALSE)),"")</f>
        <v>Textiles, Apparel &amp; Luxury Goods</v>
      </c>
      <c r="P4144" s="186" t="str">
        <f>IFERROR(IF(VLOOKUP($C4144,'MSCI Database'!$C:$R,3, FALSE)="","",VLOOKUP($C4144,'MSCI Database'!$C:$R,3, FALSE)),"")</f>
        <v>AA</v>
      </c>
      <c r="Q4144" s="164" t="str">
        <f>IFERROR(IF(VLOOKUP($C4144,'MSCI Database'!$C:$R,4, FALSE)="","",VLOOKUP($C4144,'MSCI Database'!$C:$R,4, FALSE)),"")</f>
        <v>0</v>
      </c>
      <c r="R4144" s="164">
        <f>IFERROR(IF(VLOOKUP($C4144,'MSCI Database'!$C:$R,5, FALSE)="","",VLOOKUP($C4144,'MSCI Database'!$C:$R,5, FALSE)),"")</f>
        <v>8.5</v>
      </c>
      <c r="S4144" s="164">
        <f>IFERROR(IF(VLOOKUP($C4144,'MSCI Database'!$C:$R,6, FALSE)="","",VLOOKUP($C4144,'MSCI Database'!$C:$R,6, FALSE)),"")</f>
        <v>8.1</v>
      </c>
      <c r="T4144" s="211">
        <f>IFERROR(IF(VLOOKUP($C4144,'MSCI Database'!$C:$R,7, FALSE)="","",VLOOKUP($C4144,'MSCI Database'!$C:$R,7, FALSE)),"")</f>
        <v>5.5</v>
      </c>
      <c r="U4144" s="164">
        <f>IFERROR(IF(VLOOKUP($C4144,'MSCI Database'!$C:$R,8, FALSE)="","",VLOOKUP($C4144,'MSCI Database'!$C:$R,8, FALSE)),"")</f>
        <v>5.9</v>
      </c>
      <c r="V4144" s="175">
        <f>IFERROR(IF(VLOOKUP($C4144,'MSCI Database'!$C:$R,9, FALSE)="","",VLOOKUP($C4144,'MSCI Database'!$C:$R,9, FALSE)),"")</f>
        <v>6.3</v>
      </c>
      <c r="W4144" s="165">
        <f t="shared" ca="1" si="159"/>
        <v>0</v>
      </c>
      <c r="X4144" s="236">
        <f>IFERROR(IF(VLOOKUP($C4144,'MSCI Database'!$C:$R,10, FALSE)="","",VLOOKUP($C4144,'MSCI Database'!$C:$R,10, FALSE)),"")</f>
        <v>152215</v>
      </c>
      <c r="Y4144" s="133" t="str">
        <f>IFERROR(IF(VLOOKUP($C4144,'MSCI Database'!$C:$R,11, FALSE)="","",VLOOKUP($C4144,'MSCI Database'!$C:$R,11, FALSE)),"")</f>
        <v>2019</v>
      </c>
      <c r="Z4144" s="133" t="str">
        <f>IFERROR(IF(VLOOKUP($C4144,'MSCI Database'!$C:$R,12, FALSE)="","",VLOOKUP($C4144,'MSCI Database'!$C:$R,12, FALSE)),"")</f>
        <v>E.CSI</v>
      </c>
      <c r="AA4144" s="202" t="str">
        <f>IFERROR(IF(VLOOKUP($C4144,'MSCI Database'!$C:$R,13, FALSE)="","",VLOOKUP($C4144,'MSCI Database'!$C:$R,13, FALSE)),"")</f>
        <v>Ongoing probes into alleged tax evasions and subsequent tax payout</v>
      </c>
    </row>
    <row r="4145" spans="1:27" s="130" customFormat="1" ht="15" hidden="1" customHeight="1" outlineLevel="1">
      <c r="A4145" s="130" t="s">
        <v>2278</v>
      </c>
      <c r="B4145" s="130" t="s">
        <v>2279</v>
      </c>
      <c r="C4145" s="130" t="s">
        <v>2280</v>
      </c>
      <c r="D4145" s="130" t="s">
        <v>12131</v>
      </c>
      <c r="E4145" s="130" t="s">
        <v>18673</v>
      </c>
      <c r="F4145" s="215">
        <v>8.4324283814091433E-2</v>
      </c>
      <c r="G4145" s="132" t="str">
        <f ca="1">IFERROR(_xll.BQL($A4145, "cur_mkt_cap(currency=EUR)")/1000000, " ")</f>
        <v xml:space="preserve"> </v>
      </c>
      <c r="M4145" s="308"/>
      <c r="N4145" s="215">
        <f t="shared" si="158"/>
        <v>8.9539261653241123E-4</v>
      </c>
      <c r="O4145" s="172" t="str">
        <f>IFERROR(IF(VLOOKUP($C4145,'MSCI Database'!$C:$R,2, FALSE)="","",VLOOKUP($C4145,'MSCI Database'!$C:$R,2, FALSE)),"")</f>
        <v>Construction &amp; Engineering</v>
      </c>
      <c r="P4145" s="186" t="str">
        <f>IFERROR(IF(VLOOKUP($C4145,'MSCI Database'!$C:$R,3, FALSE)="","",VLOOKUP($C4145,'MSCI Database'!$C:$R,3, FALSE)),"")</f>
        <v>A</v>
      </c>
      <c r="Q4145" s="164" t="str">
        <f>IFERROR(IF(VLOOKUP($C4145,'MSCI Database'!$C:$R,4, FALSE)="","",VLOOKUP($C4145,'MSCI Database'!$C:$R,4, FALSE)),"")</f>
        <v>0</v>
      </c>
      <c r="R4145" s="164">
        <f>IFERROR(IF(VLOOKUP($C4145,'MSCI Database'!$C:$R,5, FALSE)="","",VLOOKUP($C4145,'MSCI Database'!$C:$R,5, FALSE)),"")</f>
        <v>5.8</v>
      </c>
      <c r="S4145" s="164">
        <f>IFERROR(IF(VLOOKUP($C4145,'MSCI Database'!$C:$R,6, FALSE)="","",VLOOKUP($C4145,'MSCI Database'!$C:$R,6, FALSE)),"")</f>
        <v>5.0999999999999996</v>
      </c>
      <c r="T4145" s="211">
        <f>IFERROR(IF(VLOOKUP($C4145,'MSCI Database'!$C:$R,7, FALSE)="","",VLOOKUP($C4145,'MSCI Database'!$C:$R,7, FALSE)),"")</f>
        <v>2.7</v>
      </c>
      <c r="U4145" s="164">
        <f>IFERROR(IF(VLOOKUP($C4145,'MSCI Database'!$C:$R,8, FALSE)="","",VLOOKUP($C4145,'MSCI Database'!$C:$R,8, FALSE)),"")</f>
        <v>6.7</v>
      </c>
      <c r="V4145" s="175">
        <f>IFERROR(IF(VLOOKUP($C4145,'MSCI Database'!$C:$R,9, FALSE)="","",VLOOKUP($C4145,'MSCI Database'!$C:$R,9, FALSE)),"")</f>
        <v>4.8</v>
      </c>
      <c r="W4145" s="165">
        <f t="shared" ca="1" si="159"/>
        <v>0</v>
      </c>
      <c r="X4145" s="236">
        <f>IFERROR(IF(VLOOKUP($C4145,'MSCI Database'!$C:$R,10, FALSE)="","",VLOOKUP($C4145,'MSCI Database'!$C:$R,10, FALSE)),"")</f>
        <v>2322189</v>
      </c>
      <c r="Y4145" s="133" t="str">
        <f>IFERROR(IF(VLOOKUP($C4145,'MSCI Database'!$C:$R,11, FALSE)="","",VLOOKUP($C4145,'MSCI Database'!$C:$R,11, FALSE)),"")</f>
        <v>2019</v>
      </c>
      <c r="Z4145" s="133" t="str">
        <f>IFERROR(IF(VLOOKUP($C4145,'MSCI Database'!$C:$R,12, FALSE)="","",VLOOKUP($C4145,'MSCI Database'!$C:$R,12, FALSE)),"")</f>
        <v>Reported</v>
      </c>
      <c r="AA4145" s="202" t="str">
        <f>IFERROR(IF(VLOOKUP($C4145,'MSCI Database'!$C:$R,13, FALSE)="","",VLOOKUP($C4145,'MSCI Database'!$C:$R,13, FALSE)),"")</f>
        <v>Strong corporate governance practices</v>
      </c>
    </row>
    <row r="4146" spans="1:27" s="130" customFormat="1" ht="15" hidden="1" customHeight="1" outlineLevel="1">
      <c r="A4146" s="130" t="s">
        <v>6708</v>
      </c>
      <c r="B4146" s="130" t="s">
        <v>6709</v>
      </c>
      <c r="C4146" s="130" t="s">
        <v>6710</v>
      </c>
      <c r="D4146" s="130" t="s">
        <v>12128</v>
      </c>
      <c r="E4146" s="130" t="s">
        <v>18689</v>
      </c>
      <c r="F4146" s="215">
        <v>7.1667913269579386E-2</v>
      </c>
      <c r="G4146" s="132" t="str">
        <f ca="1">IFERROR(_xll.BQL($A4146, "cur_mkt_cap(currency=EUR)")/1000000, " ")</f>
        <v xml:space="preserve"> </v>
      </c>
      <c r="M4146" s="308"/>
      <c r="N4146" s="215">
        <f t="shared" si="158"/>
        <v>7.6100166501672677E-4</v>
      </c>
      <c r="O4146" s="172" t="str">
        <f>IFERROR(IF(VLOOKUP($C4146,'MSCI Database'!$C:$R,2, FALSE)="","",VLOOKUP($C4146,'MSCI Database'!$C:$R,2, FALSE)),"")</f>
        <v>Software &amp; Services</v>
      </c>
      <c r="P4146" s="186" t="str">
        <f>IFERROR(IF(VLOOKUP($C4146,'MSCI Database'!$C:$R,3, FALSE)="","",VLOOKUP($C4146,'MSCI Database'!$C:$R,3, FALSE)),"")</f>
        <v>A</v>
      </c>
      <c r="Q4146" s="164" t="str">
        <f>IFERROR(IF(VLOOKUP($C4146,'MSCI Database'!$C:$R,4, FALSE)="","",VLOOKUP($C4146,'MSCI Database'!$C:$R,4, FALSE)),"")</f>
        <v>1</v>
      </c>
      <c r="R4146" s="164">
        <f>IFERROR(IF(VLOOKUP($C4146,'MSCI Database'!$C:$R,5, FALSE)="","",VLOOKUP($C4146,'MSCI Database'!$C:$R,5, FALSE)),"")</f>
        <v>6.2</v>
      </c>
      <c r="S4146" s="164">
        <f>IFERROR(IF(VLOOKUP($C4146,'MSCI Database'!$C:$R,6, FALSE)="","",VLOOKUP($C4146,'MSCI Database'!$C:$R,6, FALSE)),"")</f>
        <v>5.5</v>
      </c>
      <c r="T4146" s="211">
        <f>IFERROR(IF(VLOOKUP($C4146,'MSCI Database'!$C:$R,7, FALSE)="","",VLOOKUP($C4146,'MSCI Database'!$C:$R,7, FALSE)),"")</f>
        <v>4.0999999999999996</v>
      </c>
      <c r="U4146" s="164">
        <f>IFERROR(IF(VLOOKUP($C4146,'MSCI Database'!$C:$R,8, FALSE)="","",VLOOKUP($C4146,'MSCI Database'!$C:$R,8, FALSE)),"")</f>
        <v>6.5</v>
      </c>
      <c r="V4146" s="175">
        <f>IFERROR(IF(VLOOKUP($C4146,'MSCI Database'!$C:$R,9, FALSE)="","",VLOOKUP($C4146,'MSCI Database'!$C:$R,9, FALSE)),"")</f>
        <v>5.2</v>
      </c>
      <c r="W4146" s="165">
        <f t="shared" ca="1" si="159"/>
        <v>0</v>
      </c>
      <c r="X4146" s="236">
        <f>IFERROR(IF(VLOOKUP($C4146,'MSCI Database'!$C:$R,10, FALSE)="","",VLOOKUP($C4146,'MSCI Database'!$C:$R,10, FALSE)),"")</f>
        <v>341970</v>
      </c>
      <c r="Y4146" s="133" t="str">
        <f>IFERROR(IF(VLOOKUP($C4146,'MSCI Database'!$C:$R,11, FALSE)="","",VLOOKUP($C4146,'MSCI Database'!$C:$R,11, FALSE)),"")</f>
        <v>2019</v>
      </c>
      <c r="Z4146" s="133" t="str">
        <f>IFERROR(IF(VLOOKUP($C4146,'MSCI Database'!$C:$R,12, FALSE)="","",VLOOKUP($C4146,'MSCI Database'!$C:$R,12, FALSE)),"")</f>
        <v>E.CSI</v>
      </c>
      <c r="AA4146" s="202" t="str">
        <f>IFERROR(IF(VLOOKUP($C4146,'MSCI Database'!$C:$R,13, FALSE)="","",VLOOKUP($C4146,'MSCI Database'!$C:$R,13, FALSE)),"")</f>
        <v>Strong corporate governance performance drives the upgrade</v>
      </c>
    </row>
    <row r="4147" spans="1:27" s="130" customFormat="1" ht="15" hidden="1" customHeight="1" outlineLevel="1">
      <c r="A4147" s="130" t="s">
        <v>2712</v>
      </c>
      <c r="B4147" s="130" t="s">
        <v>2713</v>
      </c>
      <c r="C4147" s="130" t="s">
        <v>2714</v>
      </c>
      <c r="D4147" s="130" t="s">
        <v>18675</v>
      </c>
      <c r="E4147" s="130" t="s">
        <v>18688</v>
      </c>
      <c r="F4147" s="215">
        <v>9.2121482275878113E-3</v>
      </c>
      <c r="G4147" s="132" t="str">
        <f ca="1">IFERROR(_xll.BQL($A4147, "cur_mkt_cap(currency=EUR)")/1000000, " ")</f>
        <v xml:space="preserve"> </v>
      </c>
      <c r="M4147" s="308"/>
      <c r="N4147" s="215">
        <f t="shared" si="158"/>
        <v>9.7818672537671296E-5</v>
      </c>
      <c r="O4147" s="172" t="str">
        <f>IFERROR(IF(VLOOKUP($C4147,'MSCI Database'!$C:$R,2, FALSE)="","",VLOOKUP($C4147,'MSCI Database'!$C:$R,2, FALSE)),"")</f>
        <v>Life &amp; Health Insurance</v>
      </c>
      <c r="P4147" s="186" t="str">
        <f>IFERROR(IF(VLOOKUP($C4147,'MSCI Database'!$C:$R,3, FALSE)="","",VLOOKUP($C4147,'MSCI Database'!$C:$R,3, FALSE)),"")</f>
        <v>CCC</v>
      </c>
      <c r="Q4147" s="164" t="str">
        <f>IFERROR(IF(VLOOKUP($C4147,'MSCI Database'!$C:$R,4, FALSE)="","",VLOOKUP($C4147,'MSCI Database'!$C:$R,4, FALSE)),"")</f>
        <v>0</v>
      </c>
      <c r="R4147" s="164">
        <f>IFERROR(IF(VLOOKUP($C4147,'MSCI Database'!$C:$R,5, FALSE)="","",VLOOKUP($C4147,'MSCI Database'!$C:$R,5, FALSE)),"")</f>
        <v>0</v>
      </c>
      <c r="S4147" s="164">
        <f>IFERROR(IF(VLOOKUP($C4147,'MSCI Database'!$C:$R,6, FALSE)="","",VLOOKUP($C4147,'MSCI Database'!$C:$R,6, FALSE)),"")</f>
        <v>2.8</v>
      </c>
      <c r="T4147" s="211">
        <f>IFERROR(IF(VLOOKUP($C4147,'MSCI Database'!$C:$R,7, FALSE)="","",VLOOKUP($C4147,'MSCI Database'!$C:$R,7, FALSE)),"")</f>
        <v>2.4</v>
      </c>
      <c r="U4147" s="164">
        <f>IFERROR(IF(VLOOKUP($C4147,'MSCI Database'!$C:$R,8, FALSE)="","",VLOOKUP($C4147,'MSCI Database'!$C:$R,8, FALSE)),"")</f>
        <v>3.9</v>
      </c>
      <c r="V4147" s="175">
        <f>IFERROR(IF(VLOOKUP($C4147,'MSCI Database'!$C:$R,9, FALSE)="","",VLOOKUP($C4147,'MSCI Database'!$C:$R,9, FALSE)),"")</f>
        <v>2.9</v>
      </c>
      <c r="W4147" s="165">
        <f t="shared" ca="1" si="159"/>
        <v>0</v>
      </c>
      <c r="X4147" s="236">
        <f>IFERROR(IF(VLOOKUP($C4147,'MSCI Database'!$C:$R,10, FALSE)="","",VLOOKUP($C4147,'MSCI Database'!$C:$R,10, FALSE)),"")</f>
        <v>40455</v>
      </c>
      <c r="Y4147" s="133" t="str">
        <f>IFERROR(IF(VLOOKUP($C4147,'MSCI Database'!$C:$R,11, FALSE)="","",VLOOKUP($C4147,'MSCI Database'!$C:$R,11, FALSE)),"")</f>
        <v>2019</v>
      </c>
      <c r="Z4147" s="133" t="str">
        <f>IFERROR(IF(VLOOKUP($C4147,'MSCI Database'!$C:$R,12, FALSE)="","",VLOOKUP($C4147,'MSCI Database'!$C:$R,12, FALSE)),"")</f>
        <v>Reported</v>
      </c>
      <c r="AA4147" s="202" t="str">
        <f>IFERROR(IF(VLOOKUP($C4147,'MSCI Database'!$C:$R,13, FALSE)="","",VLOOKUP($C4147,'MSCI Database'!$C:$R,13, FALSE)),"")</f>
        <v>Weak focus on acknowledging emerging health risks in China</v>
      </c>
    </row>
    <row r="4148" spans="1:27" s="130" customFormat="1" ht="15" hidden="1" customHeight="1" outlineLevel="1">
      <c r="A4148" s="130" t="s">
        <v>18722</v>
      </c>
      <c r="B4148" s="130" t="s">
        <v>2586</v>
      </c>
      <c r="C4148" s="130" t="s">
        <v>2587</v>
      </c>
      <c r="D4148" s="130" t="s">
        <v>18686</v>
      </c>
      <c r="E4148" s="130" t="s">
        <v>18674</v>
      </c>
      <c r="F4148" s="215">
        <v>9.9534897529607341E-2</v>
      </c>
      <c r="G4148" s="132" t="str">
        <f ca="1">IFERROR(_xll.BQL($A4148, "cur_mkt_cap(currency=EUR)")/1000000, " ")</f>
        <v xml:space="preserve"> </v>
      </c>
      <c r="M4148" s="308"/>
      <c r="N4148" s="215">
        <f t="shared" si="158"/>
        <v>1.0569056540320979E-3</v>
      </c>
      <c r="O4148" s="172" t="str">
        <f>IFERROR(IF(VLOOKUP($C4148,'MSCI Database'!$C:$R,2, FALSE)="","",VLOOKUP($C4148,'MSCI Database'!$C:$R,2, FALSE)),"")</f>
        <v>Household &amp; Personal Products</v>
      </c>
      <c r="P4148" s="186" t="str">
        <f>IFERROR(IF(VLOOKUP($C4148,'MSCI Database'!$C:$R,3, FALSE)="","",VLOOKUP($C4148,'MSCI Database'!$C:$R,3, FALSE)),"")</f>
        <v>A</v>
      </c>
      <c r="Q4148" s="164" t="str">
        <f>IFERROR(IF(VLOOKUP($C4148,'MSCI Database'!$C:$R,4, FALSE)="","",VLOOKUP($C4148,'MSCI Database'!$C:$R,4, FALSE)),"")</f>
        <v>0</v>
      </c>
      <c r="R4148" s="164">
        <f>IFERROR(IF(VLOOKUP($C4148,'MSCI Database'!$C:$R,5, FALSE)="","",VLOOKUP($C4148,'MSCI Database'!$C:$R,5, FALSE)),"")</f>
        <v>6.9</v>
      </c>
      <c r="S4148" s="164">
        <f>IFERROR(IF(VLOOKUP($C4148,'MSCI Database'!$C:$R,6, FALSE)="","",VLOOKUP($C4148,'MSCI Database'!$C:$R,6, FALSE)),"")</f>
        <v>7.4</v>
      </c>
      <c r="T4148" s="211">
        <f>IFERROR(IF(VLOOKUP($C4148,'MSCI Database'!$C:$R,7, FALSE)="","",VLOOKUP($C4148,'MSCI Database'!$C:$R,7, FALSE)),"")</f>
        <v>4.9000000000000004</v>
      </c>
      <c r="U4148" s="164">
        <f>IFERROR(IF(VLOOKUP($C4148,'MSCI Database'!$C:$R,8, FALSE)="","",VLOOKUP($C4148,'MSCI Database'!$C:$R,8, FALSE)),"")</f>
        <v>6.8</v>
      </c>
      <c r="V4148" s="175">
        <f>IFERROR(IF(VLOOKUP($C4148,'MSCI Database'!$C:$R,9, FALSE)="","",VLOOKUP($C4148,'MSCI Database'!$C:$R,9, FALSE)),"")</f>
        <v>6.2</v>
      </c>
      <c r="W4148" s="165">
        <f t="shared" ca="1" si="159"/>
        <v>0</v>
      </c>
      <c r="X4148" s="236">
        <f>IFERROR(IF(VLOOKUP($C4148,'MSCI Database'!$C:$R,10, FALSE)="","",VLOOKUP($C4148,'MSCI Database'!$C:$R,10, FALSE)),"")</f>
        <v>413805</v>
      </c>
      <c r="Y4148" s="133" t="str">
        <f>IFERROR(IF(VLOOKUP($C4148,'MSCI Database'!$C:$R,11, FALSE)="","",VLOOKUP($C4148,'MSCI Database'!$C:$R,11, FALSE)),"")</f>
        <v>2019</v>
      </c>
      <c r="Z4148" s="133" t="str">
        <f>IFERROR(IF(VLOOKUP($C4148,'MSCI Database'!$C:$R,12, FALSE)="","",VLOOKUP($C4148,'MSCI Database'!$C:$R,12, FALSE)),"")</f>
        <v>Reported</v>
      </c>
      <c r="AA4148" s="202" t="str">
        <f>IFERROR(IF(VLOOKUP($C4148,'MSCI Database'!$C:$R,13, FALSE)="","",VLOOKUP($C4148,'MSCI Database'!$C:$R,13, FALSE)),"")</f>
        <v>Strong chemical management programs, but limited initiatives to access underserved market</v>
      </c>
    </row>
    <row r="4149" spans="1:27" s="130" customFormat="1" ht="15" hidden="1" customHeight="1" outlineLevel="1">
      <c r="A4149" s="130" t="s">
        <v>5835</v>
      </c>
      <c r="B4149" s="130" t="s">
        <v>5836</v>
      </c>
      <c r="C4149" s="130" t="s">
        <v>5837</v>
      </c>
      <c r="D4149" s="130" t="s">
        <v>18680</v>
      </c>
      <c r="E4149" s="130" t="s">
        <v>18688</v>
      </c>
      <c r="F4149" s="215">
        <v>5.3217761511573397E-2</v>
      </c>
      <c r="G4149" s="132" t="str">
        <f ca="1">IFERROR(_xll.BQL($A4149, "cur_mkt_cap(currency=EUR)")/1000000, " ")</f>
        <v xml:space="preserve"> </v>
      </c>
      <c r="M4149" s="308"/>
      <c r="N4149" s="215">
        <f t="shared" si="158"/>
        <v>5.6508977687732978E-4</v>
      </c>
      <c r="O4149" s="172" t="str">
        <f>IFERROR(IF(VLOOKUP($C4149,'MSCI Database'!$C:$R,2, FALSE)="","",VLOOKUP($C4149,'MSCI Database'!$C:$R,2, FALSE)),"")</f>
        <v>Banks</v>
      </c>
      <c r="P4149" s="186" t="str">
        <f>IFERROR(IF(VLOOKUP($C4149,'MSCI Database'!$C:$R,3, FALSE)="","",VLOOKUP($C4149,'MSCI Database'!$C:$R,3, FALSE)),"")</f>
        <v>AA</v>
      </c>
      <c r="Q4149" s="164" t="str">
        <f>IFERROR(IF(VLOOKUP($C4149,'MSCI Database'!$C:$R,4, FALSE)="","",VLOOKUP($C4149,'MSCI Database'!$C:$R,4, FALSE)),"")</f>
        <v>0</v>
      </c>
      <c r="R4149" s="164">
        <f>IFERROR(IF(VLOOKUP($C4149,'MSCI Database'!$C:$R,5, FALSE)="","",VLOOKUP($C4149,'MSCI Database'!$C:$R,5, FALSE)),"")</f>
        <v>7.9</v>
      </c>
      <c r="S4149" s="164">
        <f>IFERROR(IF(VLOOKUP($C4149,'MSCI Database'!$C:$R,6, FALSE)="","",VLOOKUP($C4149,'MSCI Database'!$C:$R,6, FALSE)),"")</f>
        <v>4.9000000000000004</v>
      </c>
      <c r="T4149" s="211">
        <f>IFERROR(IF(VLOOKUP($C4149,'MSCI Database'!$C:$R,7, FALSE)="","",VLOOKUP($C4149,'MSCI Database'!$C:$R,7, FALSE)),"")</f>
        <v>4.3</v>
      </c>
      <c r="U4149" s="164">
        <f>IFERROR(IF(VLOOKUP($C4149,'MSCI Database'!$C:$R,8, FALSE)="","",VLOOKUP($C4149,'MSCI Database'!$C:$R,8, FALSE)),"")</f>
        <v>5.9</v>
      </c>
      <c r="V4149" s="175">
        <f>IFERROR(IF(VLOOKUP($C4149,'MSCI Database'!$C:$R,9, FALSE)="","",VLOOKUP($C4149,'MSCI Database'!$C:$R,9, FALSE)),"")</f>
        <v>4.9000000000000004</v>
      </c>
      <c r="W4149" s="165">
        <f t="shared" ca="1" si="159"/>
        <v>0</v>
      </c>
      <c r="X4149" s="236">
        <f>IFERROR(IF(VLOOKUP($C4149,'MSCI Database'!$C:$R,10, FALSE)="","",VLOOKUP($C4149,'MSCI Database'!$C:$R,10, FALSE)),"")</f>
        <v>43857</v>
      </c>
      <c r="Y4149" s="133" t="str">
        <f>IFERROR(IF(VLOOKUP($C4149,'MSCI Database'!$C:$R,11, FALSE)="","",VLOOKUP($C4149,'MSCI Database'!$C:$R,11, FALSE)),"")</f>
        <v>2019</v>
      </c>
      <c r="Z4149" s="133" t="str">
        <f>IFERROR(IF(VLOOKUP($C4149,'MSCI Database'!$C:$R,12, FALSE)="","",VLOOKUP($C4149,'MSCI Database'!$C:$R,12, FALSE)),"")</f>
        <v>Reported</v>
      </c>
      <c r="AA4149" s="202" t="str">
        <f>IFERROR(IF(VLOOKUP($C4149,'MSCI Database'!$C:$R,13, FALSE)="","",VLOOKUP($C4149,'MSCI Database'!$C:$R,13, FALSE)),"")</f>
        <v>Improvement in ESG risk management of project finance loans</v>
      </c>
    </row>
    <row r="4150" spans="1:27" s="130" customFormat="1" ht="15" hidden="1" customHeight="1" outlineLevel="1">
      <c r="A4150" s="130" t="s">
        <v>755</v>
      </c>
      <c r="B4150" s="130" t="s">
        <v>756</v>
      </c>
      <c r="C4150" s="130" t="s">
        <v>757</v>
      </c>
      <c r="D4150" s="130" t="s">
        <v>12138</v>
      </c>
      <c r="E4150" s="130" t="s">
        <v>12133</v>
      </c>
      <c r="F4150" s="215">
        <v>1.2564958866067779E-2</v>
      </c>
      <c r="G4150" s="132" t="str">
        <f ca="1">IFERROR(_xll.BQL($A4150, "cur_mkt_cap(currency=EUR)")/1000000, " ")</f>
        <v xml:space="preserve"> </v>
      </c>
      <c r="M4150" s="308"/>
      <c r="N4150" s="215">
        <f t="shared" si="158"/>
        <v>1.3342030180196401E-4</v>
      </c>
      <c r="O4150" s="172" t="str">
        <f>IFERROR(IF(VLOOKUP($C4150,'MSCI Database'!$C:$R,2, FALSE)="","",VLOOKUP($C4150,'MSCI Database'!$C:$R,2, FALSE)),"")</f>
        <v>Health Care Providers &amp; Services</v>
      </c>
      <c r="P4150" s="186" t="str">
        <f>IFERROR(IF(VLOOKUP($C4150,'MSCI Database'!$C:$R,3, FALSE)="","",VLOOKUP($C4150,'MSCI Database'!$C:$R,3, FALSE)),"")</f>
        <v>BBB</v>
      </c>
      <c r="Q4150" s="164" t="str">
        <f>IFERROR(IF(VLOOKUP($C4150,'MSCI Database'!$C:$R,4, FALSE)="","",VLOOKUP($C4150,'MSCI Database'!$C:$R,4, FALSE)),"")</f>
        <v>1</v>
      </c>
      <c r="R4150" s="164">
        <f>IFERROR(IF(VLOOKUP($C4150,'MSCI Database'!$C:$R,5, FALSE)="","",VLOOKUP($C4150,'MSCI Database'!$C:$R,5, FALSE)),"")</f>
        <v>4.8</v>
      </c>
      <c r="S4150" s="164">
        <f>IFERROR(IF(VLOOKUP($C4150,'MSCI Database'!$C:$R,6, FALSE)="","",VLOOKUP($C4150,'MSCI Database'!$C:$R,6, FALSE)),"")</f>
        <v>8</v>
      </c>
      <c r="T4150" s="211">
        <f>IFERROR(IF(VLOOKUP($C4150,'MSCI Database'!$C:$R,7, FALSE)="","",VLOOKUP($C4150,'MSCI Database'!$C:$R,7, FALSE)),"")</f>
        <v>4.0999999999999996</v>
      </c>
      <c r="U4150" s="164">
        <f>IFERROR(IF(VLOOKUP($C4150,'MSCI Database'!$C:$R,8, FALSE)="","",VLOOKUP($C4150,'MSCI Database'!$C:$R,8, FALSE)),"")</f>
        <v>4.4000000000000004</v>
      </c>
      <c r="V4150" s="175">
        <f>IFERROR(IF(VLOOKUP($C4150,'MSCI Database'!$C:$R,9, FALSE)="","",VLOOKUP($C4150,'MSCI Database'!$C:$R,9, FALSE)),"")</f>
        <v>4.4000000000000004</v>
      </c>
      <c r="W4150" s="165">
        <f t="shared" ca="1" si="159"/>
        <v>0</v>
      </c>
      <c r="X4150" s="236">
        <f>IFERROR(IF(VLOOKUP($C4150,'MSCI Database'!$C:$R,10, FALSE)="","",VLOOKUP($C4150,'MSCI Database'!$C:$R,10, FALSE)),"")</f>
        <v>2633</v>
      </c>
      <c r="Y4150" s="133" t="str">
        <f>IFERROR(IF(VLOOKUP($C4150,'MSCI Database'!$C:$R,11, FALSE)="","",VLOOKUP($C4150,'MSCI Database'!$C:$R,11, FALSE)),"")</f>
        <v>2019</v>
      </c>
      <c r="Z4150" s="133" t="str">
        <f>IFERROR(IF(VLOOKUP($C4150,'MSCI Database'!$C:$R,12, FALSE)="","",VLOOKUP($C4150,'MSCI Database'!$C:$R,12, FALSE)),"")</f>
        <v>E.Segmt-Moderately High</v>
      </c>
      <c r="AA4150" s="202" t="str">
        <f>IFERROR(IF(VLOOKUP($C4150,'MSCI Database'!$C:$R,13, FALSE)="","",VLOOKUP($C4150,'MSCI Database'!$C:$R,13, FALSE)),"")</f>
        <v>Improved anti-corruption measures drive the rating upgrade</v>
      </c>
    </row>
    <row r="4151" spans="1:27" s="130" customFormat="1" ht="15" hidden="1" customHeight="1" outlineLevel="1">
      <c r="A4151" s="130" t="s">
        <v>7137</v>
      </c>
      <c r="B4151" s="130" t="s">
        <v>7138</v>
      </c>
      <c r="C4151" s="130" t="s">
        <v>7139</v>
      </c>
      <c r="D4151" s="130" t="s">
        <v>12128</v>
      </c>
      <c r="E4151" s="130" t="s">
        <v>18689</v>
      </c>
      <c r="F4151" s="215">
        <v>7.064398324190628E-2</v>
      </c>
      <c r="G4151" s="132" t="str">
        <f ca="1">IFERROR(_xll.BQL($A4151, "cur_mkt_cap(currency=EUR)")/1000000, " ")</f>
        <v xml:space="preserve"> </v>
      </c>
      <c r="M4151" s="308"/>
      <c r="N4151" s="215">
        <f t="shared" si="158"/>
        <v>7.50129122195662E-4</v>
      </c>
      <c r="O4151" s="172" t="str">
        <f>IFERROR(IF(VLOOKUP($C4151,'MSCI Database'!$C:$R,2, FALSE)="","",VLOOKUP($C4151,'MSCI Database'!$C:$R,2, FALSE)),"")</f>
        <v>Technology Hardware, Storage &amp; Peripherals</v>
      </c>
      <c r="P4151" s="186" t="str">
        <f>IFERROR(IF(VLOOKUP($C4151,'MSCI Database'!$C:$R,3, FALSE)="","",VLOOKUP($C4151,'MSCI Database'!$C:$R,3, FALSE)),"")</f>
        <v>AA</v>
      </c>
      <c r="Q4151" s="164" t="str">
        <f>IFERROR(IF(VLOOKUP($C4151,'MSCI Database'!$C:$R,4, FALSE)="","",VLOOKUP($C4151,'MSCI Database'!$C:$R,4, FALSE)),"")</f>
        <v>1</v>
      </c>
      <c r="R4151" s="164">
        <f>IFERROR(IF(VLOOKUP($C4151,'MSCI Database'!$C:$R,5, FALSE)="","",VLOOKUP($C4151,'MSCI Database'!$C:$R,5, FALSE)),"")</f>
        <v>7.4</v>
      </c>
      <c r="S4151" s="164">
        <f>IFERROR(IF(VLOOKUP($C4151,'MSCI Database'!$C:$R,6, FALSE)="","",VLOOKUP($C4151,'MSCI Database'!$C:$R,6, FALSE)),"")</f>
        <v>4.0999999999999996</v>
      </c>
      <c r="T4151" s="211">
        <f>IFERROR(IF(VLOOKUP($C4151,'MSCI Database'!$C:$R,7, FALSE)="","",VLOOKUP($C4151,'MSCI Database'!$C:$R,7, FALSE)),"")</f>
        <v>5.4</v>
      </c>
      <c r="U4151" s="164">
        <f>IFERROR(IF(VLOOKUP($C4151,'MSCI Database'!$C:$R,8, FALSE)="","",VLOOKUP($C4151,'MSCI Database'!$C:$R,8, FALSE)),"")</f>
        <v>5.5</v>
      </c>
      <c r="V4151" s="175">
        <f>IFERROR(IF(VLOOKUP($C4151,'MSCI Database'!$C:$R,9, FALSE)="","",VLOOKUP($C4151,'MSCI Database'!$C:$R,9, FALSE)),"")</f>
        <v>5.2</v>
      </c>
      <c r="W4151" s="165">
        <f t="shared" ca="1" si="159"/>
        <v>0</v>
      </c>
      <c r="X4151" s="236">
        <f>IFERROR(IF(VLOOKUP($C4151,'MSCI Database'!$C:$R,10, FALSE)="","",VLOOKUP($C4151,'MSCI Database'!$C:$R,10, FALSE)),"")</f>
        <v>288300</v>
      </c>
      <c r="Y4151" s="133" t="str">
        <f>IFERROR(IF(VLOOKUP($C4151,'MSCI Database'!$C:$R,11, FALSE)="","",VLOOKUP($C4151,'MSCI Database'!$C:$R,11, FALSE)),"")</f>
        <v>2019</v>
      </c>
      <c r="Z4151" s="133" t="str">
        <f>IFERROR(IF(VLOOKUP($C4151,'MSCI Database'!$C:$R,12, FALSE)="","",VLOOKUP($C4151,'MSCI Database'!$C:$R,12, FALSE)),"")</f>
        <v>Reported</v>
      </c>
      <c r="AA4151" s="202" t="str">
        <f>IFERROR(IF(VLOOKUP($C4151,'MSCI Database'!$C:$R,13, FALSE)="","",VLOOKUP($C4151,'MSCI Database'!$C:$R,13, FALSE)),"")</f>
        <v>Enhancements in governance practices, including leadership change, drive the upgrade</v>
      </c>
    </row>
    <row r="4152" spans="1:27" s="130" customFormat="1" ht="15" hidden="1" customHeight="1" outlineLevel="1">
      <c r="A4152" s="130" t="s">
        <v>7088</v>
      </c>
      <c r="B4152" s="130" t="s">
        <v>7089</v>
      </c>
      <c r="C4152" s="130" t="s">
        <v>7090</v>
      </c>
      <c r="D4152" s="130" t="s">
        <v>12128</v>
      </c>
      <c r="E4152" s="130" t="s">
        <v>18673</v>
      </c>
      <c r="F4152" s="215">
        <v>7.0641878033497155E-2</v>
      </c>
      <c r="G4152" s="132" t="str">
        <f ca="1">IFERROR(_xll.BQL($A4152, "cur_mkt_cap(currency=EUR)")/1000000, " ")</f>
        <v xml:space="preserve"> </v>
      </c>
      <c r="M4152" s="308"/>
      <c r="N4152" s="215">
        <f t="shared" si="158"/>
        <v>7.5010676815978367E-4</v>
      </c>
      <c r="O4152" s="172" t="str">
        <f>IFERROR(IF(VLOOKUP($C4152,'MSCI Database'!$C:$R,2, FALSE)="","",VLOOKUP($C4152,'MSCI Database'!$C:$R,2, FALSE)),"")</f>
        <v>Aerospace &amp; Defense</v>
      </c>
      <c r="P4152" s="186" t="str">
        <f>IFERROR(IF(VLOOKUP($C4152,'MSCI Database'!$C:$R,3, FALSE)="","",VLOOKUP($C4152,'MSCI Database'!$C:$R,3, FALSE)),"")</f>
        <v>BBB</v>
      </c>
      <c r="Q4152" s="164" t="str">
        <f>IFERROR(IF(VLOOKUP($C4152,'MSCI Database'!$C:$R,4, FALSE)="","",VLOOKUP($C4152,'MSCI Database'!$C:$R,4, FALSE)),"")</f>
        <v>1</v>
      </c>
      <c r="R4152" s="164">
        <f>IFERROR(IF(VLOOKUP($C4152,'MSCI Database'!$C:$R,5, FALSE)="","",VLOOKUP($C4152,'MSCI Database'!$C:$R,5, FALSE)),"")</f>
        <v>5</v>
      </c>
      <c r="S4152" s="164">
        <f>IFERROR(IF(VLOOKUP($C4152,'MSCI Database'!$C:$R,6, FALSE)="","",VLOOKUP($C4152,'MSCI Database'!$C:$R,6, FALSE)),"")</f>
        <v>2.9</v>
      </c>
      <c r="T4152" s="211">
        <f>IFERROR(IF(VLOOKUP($C4152,'MSCI Database'!$C:$R,7, FALSE)="","",VLOOKUP($C4152,'MSCI Database'!$C:$R,7, FALSE)),"")</f>
        <v>3.3</v>
      </c>
      <c r="U4152" s="164">
        <f>IFERROR(IF(VLOOKUP($C4152,'MSCI Database'!$C:$R,8, FALSE)="","",VLOOKUP($C4152,'MSCI Database'!$C:$R,8, FALSE)),"")</f>
        <v>5.5</v>
      </c>
      <c r="V4152" s="175">
        <f>IFERROR(IF(VLOOKUP($C4152,'MSCI Database'!$C:$R,9, FALSE)="","",VLOOKUP($C4152,'MSCI Database'!$C:$R,9, FALSE)),"")</f>
        <v>4.3</v>
      </c>
      <c r="W4152" s="165">
        <f t="shared" ca="1" si="159"/>
        <v>0</v>
      </c>
      <c r="X4152" s="236">
        <f>IFERROR(IF(VLOOKUP($C4152,'MSCI Database'!$C:$R,10, FALSE)="","",VLOOKUP($C4152,'MSCI Database'!$C:$R,10, FALSE)),"")</f>
        <v>762200</v>
      </c>
      <c r="Y4152" s="133" t="str">
        <f>IFERROR(IF(VLOOKUP($C4152,'MSCI Database'!$C:$R,11, FALSE)="","",VLOOKUP($C4152,'MSCI Database'!$C:$R,11, FALSE)),"")</f>
        <v>2019</v>
      </c>
      <c r="Z4152" s="133" t="str">
        <f>IFERROR(IF(VLOOKUP($C4152,'MSCI Database'!$C:$R,12, FALSE)="","",VLOOKUP($C4152,'MSCI Database'!$C:$R,12, FALSE)),"")</f>
        <v>Reported</v>
      </c>
      <c r="AA4152" s="202" t="str">
        <f>IFERROR(IF(VLOOKUP($C4152,'MSCI Database'!$C:$R,13, FALSE)="","",VLOOKUP($C4152,'MSCI Database'!$C:$R,13, FALSE)),"")</f>
        <v>Relatively strong overall governance structures, but lags peers in labor management efforts</v>
      </c>
    </row>
    <row r="4153" spans="1:27" s="130" customFormat="1" ht="15" hidden="1" customHeight="1" outlineLevel="1">
      <c r="A4153" s="130" t="s">
        <v>1666</v>
      </c>
      <c r="B4153" s="130" t="s">
        <v>1667</v>
      </c>
      <c r="C4153" s="130" t="s">
        <v>1668</v>
      </c>
      <c r="D4153" s="130" t="s">
        <v>18678</v>
      </c>
      <c r="E4153" s="130" t="s">
        <v>18674</v>
      </c>
      <c r="F4153" s="215">
        <v>1.096403529899388E-2</v>
      </c>
      <c r="G4153" s="132" t="str">
        <f ca="1">IFERROR(_xll.BQL($A4153, "cur_mkt_cap(currency=EUR)")/1000000, " ")</f>
        <v xml:space="preserve"> </v>
      </c>
      <c r="M4153" s="308"/>
      <c r="N4153" s="215">
        <f t="shared" si="158"/>
        <v>1.1642098586646176E-4</v>
      </c>
      <c r="O4153" s="172" t="str">
        <f>IFERROR(IF(VLOOKUP($C4153,'MSCI Database'!$C:$R,2, FALSE)="","",VLOOKUP($C4153,'MSCI Database'!$C:$R,2, FALSE)),"")</f>
        <v>Food Products</v>
      </c>
      <c r="P4153" s="186" t="str">
        <f>IFERROR(IF(VLOOKUP($C4153,'MSCI Database'!$C:$R,3, FALSE)="","",VLOOKUP($C4153,'MSCI Database'!$C:$R,3, FALSE)),"")</f>
        <v>B</v>
      </c>
      <c r="Q4153" s="164" t="str">
        <f>IFERROR(IF(VLOOKUP($C4153,'MSCI Database'!$C:$R,4, FALSE)="","",VLOOKUP($C4153,'MSCI Database'!$C:$R,4, FALSE)),"")</f>
        <v>1</v>
      </c>
      <c r="R4153" s="164">
        <f>IFERROR(IF(VLOOKUP($C4153,'MSCI Database'!$C:$R,5, FALSE)="","",VLOOKUP($C4153,'MSCI Database'!$C:$R,5, FALSE)),"")</f>
        <v>2.2000000000000002</v>
      </c>
      <c r="S4153" s="164">
        <f>IFERROR(IF(VLOOKUP($C4153,'MSCI Database'!$C:$R,6, FALSE)="","",VLOOKUP($C4153,'MSCI Database'!$C:$R,6, FALSE)),"")</f>
        <v>0.9</v>
      </c>
      <c r="T4153" s="211">
        <f>IFERROR(IF(VLOOKUP($C4153,'MSCI Database'!$C:$R,7, FALSE)="","",VLOOKUP($C4153,'MSCI Database'!$C:$R,7, FALSE)),"")</f>
        <v>3.6</v>
      </c>
      <c r="U4153" s="164">
        <f>IFERROR(IF(VLOOKUP($C4153,'MSCI Database'!$C:$R,8, FALSE)="","",VLOOKUP($C4153,'MSCI Database'!$C:$R,8, FALSE)),"")</f>
        <v>5.4</v>
      </c>
      <c r="V4153" s="175">
        <f>IFERROR(IF(VLOOKUP($C4153,'MSCI Database'!$C:$R,9, FALSE)="","",VLOOKUP($C4153,'MSCI Database'!$C:$R,9, FALSE)),"")</f>
        <v>3.1</v>
      </c>
      <c r="W4153" s="165">
        <f t="shared" ca="1" si="159"/>
        <v>0</v>
      </c>
      <c r="X4153" s="236">
        <f>IFERROR(IF(VLOOKUP($C4153,'MSCI Database'!$C:$R,10, FALSE)="","",VLOOKUP($C4153,'MSCI Database'!$C:$R,10, FALSE)),"")</f>
        <v>246649</v>
      </c>
      <c r="Y4153" s="133" t="str">
        <f>IFERROR(IF(VLOOKUP($C4153,'MSCI Database'!$C:$R,11, FALSE)="","",VLOOKUP($C4153,'MSCI Database'!$C:$R,11, FALSE)),"")</f>
        <v>2019</v>
      </c>
      <c r="Z4153" s="133" t="str">
        <f>IFERROR(IF(VLOOKUP($C4153,'MSCI Database'!$C:$R,12, FALSE)="","",VLOOKUP($C4153,'MSCI Database'!$C:$R,12, FALSE)),"")</f>
        <v>E.Segmt-Moderate</v>
      </c>
      <c r="AA4153" s="202" t="str">
        <f>IFERROR(IF(VLOOKUP($C4153,'MSCI Database'!$C:$R,13, FALSE)="","",VLOOKUP($C4153,'MSCI Database'!$C:$R,13, FALSE)),"")</f>
        <v>Improvement in governance performance drives the upgrade</v>
      </c>
    </row>
    <row r="4154" spans="1:27" s="130" customFormat="1" ht="15" hidden="1" customHeight="1" outlineLevel="1">
      <c r="A4154" s="130" t="s">
        <v>5229</v>
      </c>
      <c r="B4154" s="130" t="s">
        <v>5230</v>
      </c>
      <c r="C4154" s="130" t="s">
        <v>5231</v>
      </c>
      <c r="D4154" s="130" t="s">
        <v>18683</v>
      </c>
      <c r="E4154" s="130" t="s">
        <v>12133</v>
      </c>
      <c r="F4154" s="215">
        <v>8.3092873114120017E-2</v>
      </c>
      <c r="G4154" s="132" t="str">
        <f ca="1">IFERROR(_xll.BQL($A4154, "cur_mkt_cap(currency=EUR)")/1000000, " ")</f>
        <v xml:space="preserve"> </v>
      </c>
      <c r="M4154" s="308"/>
      <c r="N4154" s="215">
        <f t="shared" si="158"/>
        <v>8.8231695198120921E-4</v>
      </c>
      <c r="O4154" s="172" t="str">
        <f>IFERROR(IF(VLOOKUP($C4154,'MSCI Database'!$C:$R,2, FALSE)="","",VLOOKUP($C4154,'MSCI Database'!$C:$R,2, FALSE)),"")</f>
        <v>Health Care Equipment &amp; Supplies</v>
      </c>
      <c r="P4154" s="186" t="str">
        <f>IFERROR(IF(VLOOKUP($C4154,'MSCI Database'!$C:$R,3, FALSE)="","",VLOOKUP($C4154,'MSCI Database'!$C:$R,3, FALSE)),"")</f>
        <v>BB</v>
      </c>
      <c r="Q4154" s="164" t="str">
        <f>IFERROR(IF(VLOOKUP($C4154,'MSCI Database'!$C:$R,4, FALSE)="","",VLOOKUP($C4154,'MSCI Database'!$C:$R,4, FALSE)),"")</f>
        <v>-2</v>
      </c>
      <c r="R4154" s="164">
        <f>IFERROR(IF(VLOOKUP($C4154,'MSCI Database'!$C:$R,5, FALSE)="","",VLOOKUP($C4154,'MSCI Database'!$C:$R,5, FALSE)),"")</f>
        <v>2.9</v>
      </c>
      <c r="S4154" s="164">
        <f>IFERROR(IF(VLOOKUP($C4154,'MSCI Database'!$C:$R,6, FALSE)="","",VLOOKUP($C4154,'MSCI Database'!$C:$R,6, FALSE)),"")</f>
        <v>10</v>
      </c>
      <c r="T4154" s="211">
        <f>IFERROR(IF(VLOOKUP($C4154,'MSCI Database'!$C:$R,7, FALSE)="","",VLOOKUP($C4154,'MSCI Database'!$C:$R,7, FALSE)),"")</f>
        <v>4</v>
      </c>
      <c r="U4154" s="164">
        <f>IFERROR(IF(VLOOKUP($C4154,'MSCI Database'!$C:$R,8, FALSE)="","",VLOOKUP($C4154,'MSCI Database'!$C:$R,8, FALSE)),"")</f>
        <v>4.9000000000000004</v>
      </c>
      <c r="V4154" s="175">
        <f>IFERROR(IF(VLOOKUP($C4154,'MSCI Database'!$C:$R,9, FALSE)="","",VLOOKUP($C4154,'MSCI Database'!$C:$R,9, FALSE)),"")</f>
        <v>4.5999999999999996</v>
      </c>
      <c r="W4154" s="165">
        <f t="shared" ca="1" si="159"/>
        <v>0</v>
      </c>
      <c r="X4154" s="236">
        <f>IFERROR(IF(VLOOKUP($C4154,'MSCI Database'!$C:$R,10, FALSE)="","",VLOOKUP($C4154,'MSCI Database'!$C:$R,10, FALSE)),"")</f>
        <v>35000</v>
      </c>
      <c r="Y4154" s="133" t="str">
        <f>IFERROR(IF(VLOOKUP($C4154,'MSCI Database'!$C:$R,11, FALSE)="","",VLOOKUP($C4154,'MSCI Database'!$C:$R,11, FALSE)),"")</f>
        <v>2020</v>
      </c>
      <c r="Z4154" s="133" t="str">
        <f>IFERROR(IF(VLOOKUP($C4154,'MSCI Database'!$C:$R,12, FALSE)="","",VLOOKUP($C4154,'MSCI Database'!$C:$R,12, FALSE)),"")</f>
        <v>Reported</v>
      </c>
      <c r="AA4154" s="202" t="str">
        <f>IFERROR(IF(VLOOKUP($C4154,'MSCI Database'!$C:$R,13, FALSE)="","",VLOOKUP($C4154,'MSCI Database'!$C:$R,13, FALSE)),"")</f>
        <v>Mergers and acquisitions pose employee-centered risks; product recalls continue to be high</v>
      </c>
    </row>
    <row r="4155" spans="1:27" s="130" customFormat="1" ht="15" hidden="1" customHeight="1" outlineLevel="1">
      <c r="A4155" s="130" t="s">
        <v>7929</v>
      </c>
      <c r="B4155" s="130" t="s">
        <v>7930</v>
      </c>
      <c r="C4155" s="130" t="s">
        <v>7931</v>
      </c>
      <c r="D4155" s="130" t="s">
        <v>12128</v>
      </c>
      <c r="E4155" s="130" t="s">
        <v>18682</v>
      </c>
      <c r="F4155" s="215">
        <v>7.0402887344745785E-2</v>
      </c>
      <c r="G4155" s="132" t="str">
        <f ca="1">IFERROR(_xll.BQL($A4155, "cur_mkt_cap(currency=EUR)")/1000000, " ")</f>
        <v xml:space="preserve"> </v>
      </c>
      <c r="M4155" s="308"/>
      <c r="N4155" s="215">
        <f t="shared" si="158"/>
        <v>7.4756905911027962E-4</v>
      </c>
      <c r="O4155" s="172" t="str">
        <f>IFERROR(IF(VLOOKUP($C4155,'MSCI Database'!$C:$R,2, FALSE)="","",VLOOKUP($C4155,'MSCI Database'!$C:$R,2, FALSE)),"")</f>
        <v>Retail - Consumer Discretionary</v>
      </c>
      <c r="P4155" s="186" t="str">
        <f>IFERROR(IF(VLOOKUP($C4155,'MSCI Database'!$C:$R,3, FALSE)="","",VLOOKUP($C4155,'MSCI Database'!$C:$R,3, FALSE)),"")</f>
        <v>BB</v>
      </c>
      <c r="Q4155" s="164" t="str">
        <f>IFERROR(IF(VLOOKUP($C4155,'MSCI Database'!$C:$R,4, FALSE)="","",VLOOKUP($C4155,'MSCI Database'!$C:$R,4, FALSE)),"")</f>
        <v>0</v>
      </c>
      <c r="R4155" s="164">
        <f>IFERROR(IF(VLOOKUP($C4155,'MSCI Database'!$C:$R,5, FALSE)="","",VLOOKUP($C4155,'MSCI Database'!$C:$R,5, FALSE)),"")</f>
        <v>3.4</v>
      </c>
      <c r="S4155" s="164">
        <f>IFERROR(IF(VLOOKUP($C4155,'MSCI Database'!$C:$R,6, FALSE)="","",VLOOKUP($C4155,'MSCI Database'!$C:$R,6, FALSE)),"")</f>
        <v>3.6</v>
      </c>
      <c r="T4155" s="211">
        <f>IFERROR(IF(VLOOKUP($C4155,'MSCI Database'!$C:$R,7, FALSE)="","",VLOOKUP($C4155,'MSCI Database'!$C:$R,7, FALSE)),"")</f>
        <v>3.5</v>
      </c>
      <c r="U4155" s="164">
        <f>IFERROR(IF(VLOOKUP($C4155,'MSCI Database'!$C:$R,8, FALSE)="","",VLOOKUP($C4155,'MSCI Database'!$C:$R,8, FALSE)),"")</f>
        <v>5.5</v>
      </c>
      <c r="V4155" s="175">
        <f>IFERROR(IF(VLOOKUP($C4155,'MSCI Database'!$C:$R,9, FALSE)="","",VLOOKUP($C4155,'MSCI Database'!$C:$R,9, FALSE)),"")</f>
        <v>4.2</v>
      </c>
      <c r="W4155" s="165">
        <f t="shared" ca="1" si="159"/>
        <v>0</v>
      </c>
      <c r="X4155" s="236">
        <f>IFERROR(IF(VLOOKUP($C4155,'MSCI Database'!$C:$R,10, FALSE)="","",VLOOKUP($C4155,'MSCI Database'!$C:$R,10, FALSE)),"")</f>
        <v>265686</v>
      </c>
      <c r="Y4155" s="133" t="str">
        <f>IFERROR(IF(VLOOKUP($C4155,'MSCI Database'!$C:$R,11, FALSE)="","",VLOOKUP($C4155,'MSCI Database'!$C:$R,11, FALSE)),"")</f>
        <v>2019</v>
      </c>
      <c r="Z4155" s="133" t="str">
        <f>IFERROR(IF(VLOOKUP($C4155,'MSCI Database'!$C:$R,12, FALSE)="","",VLOOKUP($C4155,'MSCI Database'!$C:$R,12, FALSE)),"")</f>
        <v>Reported</v>
      </c>
      <c r="AA4155" s="202" t="str">
        <f>IFERROR(IF(VLOOKUP($C4155,'MSCI Database'!$C:$R,13, FALSE)="","",VLOOKUP($C4155,'MSCI Database'!$C:$R,13, FALSE)),"")</f>
        <v>Lags peers in data security and workforce management practices</v>
      </c>
    </row>
    <row r="4156" spans="1:27" s="130" customFormat="1" ht="15" hidden="1" customHeight="1" outlineLevel="1">
      <c r="A4156" s="130" t="s">
        <v>7925</v>
      </c>
      <c r="B4156" s="130" t="s">
        <v>7926</v>
      </c>
      <c r="C4156" s="130" t="s">
        <v>7927</v>
      </c>
      <c r="D4156" s="130" t="s">
        <v>12128</v>
      </c>
      <c r="E4156" s="130" t="s">
        <v>18673</v>
      </c>
      <c r="F4156" s="215">
        <v>7.0217870484530737E-2</v>
      </c>
      <c r="G4156" s="132" t="str">
        <f ca="1">IFERROR(_xll.BQL($A4156, "cur_mkt_cap(currency=EUR)")/1000000, " ")</f>
        <v xml:space="preserve"> </v>
      </c>
      <c r="M4156" s="308"/>
      <c r="N4156" s="215">
        <f t="shared" si="158"/>
        <v>7.4560446809239685E-4</v>
      </c>
      <c r="O4156" s="172" t="str">
        <f>IFERROR(IF(VLOOKUP($C4156,'MSCI Database'!$C:$R,2, FALSE)="","",VLOOKUP($C4156,'MSCI Database'!$C:$R,2, FALSE)),"")</f>
        <v>Industrial Conglomerates</v>
      </c>
      <c r="P4156" s="186" t="str">
        <f>IFERROR(IF(VLOOKUP($C4156,'MSCI Database'!$C:$R,3, FALSE)="","",VLOOKUP($C4156,'MSCI Database'!$C:$R,3, FALSE)),"")</f>
        <v>A</v>
      </c>
      <c r="Q4156" s="164" t="str">
        <f>IFERROR(IF(VLOOKUP($C4156,'MSCI Database'!$C:$R,4, FALSE)="","",VLOOKUP($C4156,'MSCI Database'!$C:$R,4, FALSE)),"")</f>
        <v>0</v>
      </c>
      <c r="R4156" s="164">
        <f>IFERROR(IF(VLOOKUP($C4156,'MSCI Database'!$C:$R,5, FALSE)="","",VLOOKUP($C4156,'MSCI Database'!$C:$R,5, FALSE)),"")</f>
        <v>7</v>
      </c>
      <c r="S4156" s="164">
        <f>IFERROR(IF(VLOOKUP($C4156,'MSCI Database'!$C:$R,6, FALSE)="","",VLOOKUP($C4156,'MSCI Database'!$C:$R,6, FALSE)),"")</f>
        <v>4.8</v>
      </c>
      <c r="T4156" s="211">
        <f>IFERROR(IF(VLOOKUP($C4156,'MSCI Database'!$C:$R,7, FALSE)="","",VLOOKUP($C4156,'MSCI Database'!$C:$R,7, FALSE)),"")</f>
        <v>4.2</v>
      </c>
      <c r="U4156" s="164">
        <f>IFERROR(IF(VLOOKUP($C4156,'MSCI Database'!$C:$R,8, FALSE)="","",VLOOKUP($C4156,'MSCI Database'!$C:$R,8, FALSE)),"")</f>
        <v>4.8</v>
      </c>
      <c r="V4156" s="175">
        <f>IFERROR(IF(VLOOKUP($C4156,'MSCI Database'!$C:$R,9, FALSE)="","",VLOOKUP($C4156,'MSCI Database'!$C:$R,9, FALSE)),"")</f>
        <v>4.5999999999999996</v>
      </c>
      <c r="W4156" s="165">
        <f t="shared" ca="1" si="159"/>
        <v>0</v>
      </c>
      <c r="X4156" s="236">
        <f>IFERROR(IF(VLOOKUP($C4156,'MSCI Database'!$C:$R,10, FALSE)="","",VLOOKUP($C4156,'MSCI Database'!$C:$R,10, FALSE)),"")</f>
        <v>120836</v>
      </c>
      <c r="Y4156" s="133" t="str">
        <f>IFERROR(IF(VLOOKUP($C4156,'MSCI Database'!$C:$R,11, FALSE)="","",VLOOKUP($C4156,'MSCI Database'!$C:$R,11, FALSE)),"")</f>
        <v>2019</v>
      </c>
      <c r="Z4156" s="133" t="str">
        <f>IFERROR(IF(VLOOKUP($C4156,'MSCI Database'!$C:$R,12, FALSE)="","",VLOOKUP($C4156,'MSCI Database'!$C:$R,12, FALSE)),"")</f>
        <v>E.Segmt-Moderate</v>
      </c>
      <c r="AA4156" s="202" t="str">
        <f>IFERROR(IF(VLOOKUP($C4156,'MSCI Database'!$C:$R,13, FALSE)="","",VLOOKUP($C4156,'MSCI Database'!$C:$R,13, FALSE)),"")</f>
        <v>Asset light business model exposes group to lower ESG risks</v>
      </c>
    </row>
    <row r="4157" spans="1:27" s="130" customFormat="1" ht="15" hidden="1" customHeight="1" outlineLevel="1">
      <c r="A4157" s="130" t="s">
        <v>1590</v>
      </c>
      <c r="B4157" s="130" t="s">
        <v>1591</v>
      </c>
      <c r="C4157" s="130" t="s">
        <v>1592</v>
      </c>
      <c r="D4157" s="130" t="s">
        <v>18678</v>
      </c>
      <c r="E4157" s="130" t="s">
        <v>12133</v>
      </c>
      <c r="F4157" s="215">
        <v>1.082585777793455E-2</v>
      </c>
      <c r="G4157" s="132" t="str">
        <f ca="1">IFERROR(_xll.BQL($A4157, "cur_mkt_cap(currency=EUR)")/1000000, " ")</f>
        <v xml:space="preserve"> </v>
      </c>
      <c r="M4157" s="308"/>
      <c r="N4157" s="215">
        <f t="shared" si="158"/>
        <v>1.1495375571008062E-4</v>
      </c>
      <c r="O4157" s="172" t="str">
        <f>IFERROR(IF(VLOOKUP($C4157,'MSCI Database'!$C:$R,2, FALSE)="","",VLOOKUP($C4157,'MSCI Database'!$C:$R,2, FALSE)),"")</f>
        <v>Health Care Providers &amp; Services</v>
      </c>
      <c r="P4157" s="186" t="str">
        <f>IFERROR(IF(VLOOKUP($C4157,'MSCI Database'!$C:$R,3, FALSE)="","",VLOOKUP($C4157,'MSCI Database'!$C:$R,3, FALSE)),"")</f>
        <v>B</v>
      </c>
      <c r="Q4157" s="164" t="str">
        <f>IFERROR(IF(VLOOKUP($C4157,'MSCI Database'!$C:$R,4, FALSE)="","",VLOOKUP($C4157,'MSCI Database'!$C:$R,4, FALSE)),"")</f>
        <v>-1</v>
      </c>
      <c r="R4157" s="164">
        <f>IFERROR(IF(VLOOKUP($C4157,'MSCI Database'!$C:$R,5, FALSE)="","",VLOOKUP($C4157,'MSCI Database'!$C:$R,5, FALSE)),"")</f>
        <v>1.6</v>
      </c>
      <c r="S4157" s="164">
        <f>IFERROR(IF(VLOOKUP($C4157,'MSCI Database'!$C:$R,6, FALSE)="","",VLOOKUP($C4157,'MSCI Database'!$C:$R,6, FALSE)),"")</f>
        <v>6.1</v>
      </c>
      <c r="T4157" s="211">
        <f>IFERROR(IF(VLOOKUP($C4157,'MSCI Database'!$C:$R,7, FALSE)="","",VLOOKUP($C4157,'MSCI Database'!$C:$R,7, FALSE)),"")</f>
        <v>3.2</v>
      </c>
      <c r="U4157" s="164">
        <f>IFERROR(IF(VLOOKUP($C4157,'MSCI Database'!$C:$R,8, FALSE)="","",VLOOKUP($C4157,'MSCI Database'!$C:$R,8, FALSE)),"")</f>
        <v>4.0999999999999996</v>
      </c>
      <c r="V4157" s="175">
        <f>IFERROR(IF(VLOOKUP($C4157,'MSCI Database'!$C:$R,9, FALSE)="","",VLOOKUP($C4157,'MSCI Database'!$C:$R,9, FALSE)),"")</f>
        <v>3.7</v>
      </c>
      <c r="W4157" s="165">
        <f t="shared" ca="1" si="159"/>
        <v>0</v>
      </c>
      <c r="X4157" s="236">
        <f>IFERROR(IF(VLOOKUP($C4157,'MSCI Database'!$C:$R,10, FALSE)="","",VLOOKUP($C4157,'MSCI Database'!$C:$R,10, FALSE)),"")</f>
        <v>68676</v>
      </c>
      <c r="Y4157" s="133" t="str">
        <f>IFERROR(IF(VLOOKUP($C4157,'MSCI Database'!$C:$R,11, FALSE)="","",VLOOKUP($C4157,'MSCI Database'!$C:$R,11, FALSE)),"")</f>
        <v>2019</v>
      </c>
      <c r="Z4157" s="133" t="str">
        <f>IFERROR(IF(VLOOKUP($C4157,'MSCI Database'!$C:$R,12, FALSE)="","",VLOOKUP($C4157,'MSCI Database'!$C:$R,12, FALSE)),"")</f>
        <v>E.Segmt-Moderately Low</v>
      </c>
      <c r="AA4157" s="202" t="str">
        <f>IFERROR(IF(VLOOKUP($C4157,'MSCI Database'!$C:$R,13, FALSE)="","",VLOOKUP($C4157,'MSCI Database'!$C:$R,13, FALSE)),"")</f>
        <v>Weak on privacy policies; lacks robust responsible marketing policy</v>
      </c>
    </row>
    <row r="4158" spans="1:27" s="130" customFormat="1" ht="15" hidden="1" customHeight="1" outlineLevel="1">
      <c r="A4158" s="130" t="s">
        <v>8349</v>
      </c>
      <c r="B4158" s="130" t="s">
        <v>8350</v>
      </c>
      <c r="C4158" s="130" t="s">
        <v>8351</v>
      </c>
      <c r="D4158" s="130" t="s">
        <v>12128</v>
      </c>
      <c r="E4158" s="130" t="s">
        <v>18689</v>
      </c>
      <c r="F4158" s="215">
        <v>6.8881366542417832E-2</v>
      </c>
      <c r="G4158" s="132" t="str">
        <f ca="1">IFERROR(_xll.BQL($A4158, "cur_mkt_cap(currency=EUR)")/1000000, " ")</f>
        <v xml:space="preserve"> </v>
      </c>
      <c r="M4158" s="308"/>
      <c r="N4158" s="215">
        <f t="shared" si="158"/>
        <v>7.3141287692071613E-4</v>
      </c>
      <c r="O4158" s="172" t="str">
        <f>IFERROR(IF(VLOOKUP($C4158,'MSCI Database'!$C:$R,2, FALSE)="","",VLOOKUP($C4158,'MSCI Database'!$C:$R,2, FALSE)),"")</f>
        <v>Software &amp; Services</v>
      </c>
      <c r="P4158" s="186" t="str">
        <f>IFERROR(IF(VLOOKUP($C4158,'MSCI Database'!$C:$R,3, FALSE)="","",VLOOKUP($C4158,'MSCI Database'!$C:$R,3, FALSE)),"")</f>
        <v>AA</v>
      </c>
      <c r="Q4158" s="164" t="str">
        <f>IFERROR(IF(VLOOKUP($C4158,'MSCI Database'!$C:$R,4, FALSE)="","",VLOOKUP($C4158,'MSCI Database'!$C:$R,4, FALSE)),"")</f>
        <v>1</v>
      </c>
      <c r="R4158" s="164">
        <f>IFERROR(IF(VLOOKUP($C4158,'MSCI Database'!$C:$R,5, FALSE)="","",VLOOKUP($C4158,'MSCI Database'!$C:$R,5, FALSE)),"")</f>
        <v>7.9</v>
      </c>
      <c r="S4158" s="164">
        <f>IFERROR(IF(VLOOKUP($C4158,'MSCI Database'!$C:$R,6, FALSE)="","",VLOOKUP($C4158,'MSCI Database'!$C:$R,6, FALSE)),"")</f>
        <v>4.8</v>
      </c>
      <c r="T4158" s="211">
        <f>IFERROR(IF(VLOOKUP($C4158,'MSCI Database'!$C:$R,7, FALSE)="","",VLOOKUP($C4158,'MSCI Database'!$C:$R,7, FALSE)),"")</f>
        <v>6.8</v>
      </c>
      <c r="U4158" s="164">
        <f>IFERROR(IF(VLOOKUP($C4158,'MSCI Database'!$C:$R,8, FALSE)="","",VLOOKUP($C4158,'MSCI Database'!$C:$R,8, FALSE)),"")</f>
        <v>3.8</v>
      </c>
      <c r="V4158" s="175">
        <f>IFERROR(IF(VLOOKUP($C4158,'MSCI Database'!$C:$R,9, FALSE)="","",VLOOKUP($C4158,'MSCI Database'!$C:$R,9, FALSE)),"")</f>
        <v>5.3</v>
      </c>
      <c r="W4158" s="165">
        <f t="shared" ca="1" si="159"/>
        <v>0</v>
      </c>
      <c r="X4158" s="236">
        <f>IFERROR(IF(VLOOKUP($C4158,'MSCI Database'!$C:$R,10, FALSE)="","",VLOOKUP($C4158,'MSCI Database'!$C:$R,10, FALSE)),"")</f>
        <v>57322</v>
      </c>
      <c r="Y4158" s="133" t="str">
        <f>IFERROR(IF(VLOOKUP($C4158,'MSCI Database'!$C:$R,11, FALSE)="","",VLOOKUP($C4158,'MSCI Database'!$C:$R,11, FALSE)),"")</f>
        <v>2019</v>
      </c>
      <c r="Z4158" s="133" t="str">
        <f>IFERROR(IF(VLOOKUP($C4158,'MSCI Database'!$C:$R,12, FALSE)="","",VLOOKUP($C4158,'MSCI Database'!$C:$R,12, FALSE)),"")</f>
        <v>E.CSI</v>
      </c>
      <c r="AA4158" s="202" t="str">
        <f>IFERROR(IF(VLOOKUP($C4158,'MSCI Database'!$C:$R,13, FALSE)="","",VLOOKUP($C4158,'MSCI Database'!$C:$R,13, FALSE)),"")</f>
        <v>Strong talent management practices drive the upgrade</v>
      </c>
    </row>
    <row r="4159" spans="1:27" s="130" customFormat="1" ht="15" hidden="1" customHeight="1" outlineLevel="1">
      <c r="A4159" s="130" t="s">
        <v>6454</v>
      </c>
      <c r="B4159" s="130" t="s">
        <v>6455</v>
      </c>
      <c r="C4159" s="130" t="s">
        <v>6456</v>
      </c>
      <c r="D4159" s="130" t="s">
        <v>12128</v>
      </c>
      <c r="E4159" s="130" t="s">
        <v>12133</v>
      </c>
      <c r="F4159" s="215">
        <v>6.884214155632426E-2</v>
      </c>
      <c r="G4159" s="132" t="str">
        <f ca="1">IFERROR(_xll.BQL($A4159, "cur_mkt_cap(currency=EUR)")/1000000, " ")</f>
        <v xml:space="preserve"> </v>
      </c>
      <c r="M4159" s="308"/>
      <c r="N4159" s="215">
        <f t="shared" si="158"/>
        <v>7.3099636863457158E-4</v>
      </c>
      <c r="O4159" s="172" t="str">
        <f>IFERROR(IF(VLOOKUP($C4159,'MSCI Database'!$C:$R,2, FALSE)="","",VLOOKUP($C4159,'MSCI Database'!$C:$R,2, FALSE)),"")</f>
        <v>Health Care Equipment &amp; Supplies</v>
      </c>
      <c r="P4159" s="186" t="str">
        <f>IFERROR(IF(VLOOKUP($C4159,'MSCI Database'!$C:$R,3, FALSE)="","",VLOOKUP($C4159,'MSCI Database'!$C:$R,3, FALSE)),"")</f>
        <v>BBB</v>
      </c>
      <c r="Q4159" s="164" t="str">
        <f>IFERROR(IF(VLOOKUP($C4159,'MSCI Database'!$C:$R,4, FALSE)="","",VLOOKUP($C4159,'MSCI Database'!$C:$R,4, FALSE)),"")</f>
        <v>1</v>
      </c>
      <c r="R4159" s="164">
        <f>IFERROR(IF(VLOOKUP($C4159,'MSCI Database'!$C:$R,5, FALSE)="","",VLOOKUP($C4159,'MSCI Database'!$C:$R,5, FALSE)),"")</f>
        <v>5</v>
      </c>
      <c r="S4159" s="164">
        <f>IFERROR(IF(VLOOKUP($C4159,'MSCI Database'!$C:$R,6, FALSE)="","",VLOOKUP($C4159,'MSCI Database'!$C:$R,6, FALSE)),"")</f>
        <v>10</v>
      </c>
      <c r="T4159" s="211">
        <f>IFERROR(IF(VLOOKUP($C4159,'MSCI Database'!$C:$R,7, FALSE)="","",VLOOKUP($C4159,'MSCI Database'!$C:$R,7, FALSE)),"")</f>
        <v>5.6</v>
      </c>
      <c r="U4159" s="164">
        <f>IFERROR(IF(VLOOKUP($C4159,'MSCI Database'!$C:$R,8, FALSE)="","",VLOOKUP($C4159,'MSCI Database'!$C:$R,8, FALSE)),"")</f>
        <v>4.9000000000000004</v>
      </c>
      <c r="V4159" s="175">
        <f>IFERROR(IF(VLOOKUP($C4159,'MSCI Database'!$C:$R,9, FALSE)="","",VLOOKUP($C4159,'MSCI Database'!$C:$R,9, FALSE)),"")</f>
        <v>5.6</v>
      </c>
      <c r="W4159" s="165">
        <f t="shared" ca="1" si="159"/>
        <v>0</v>
      </c>
      <c r="X4159" s="236">
        <f>IFERROR(IF(VLOOKUP($C4159,'MSCI Database'!$C:$R,10, FALSE)="","",VLOOKUP($C4159,'MSCI Database'!$C:$R,10, FALSE)),"")</f>
        <v>741000</v>
      </c>
      <c r="Y4159" s="133" t="str">
        <f>IFERROR(IF(VLOOKUP($C4159,'MSCI Database'!$C:$R,11, FALSE)="","",VLOOKUP($C4159,'MSCI Database'!$C:$R,11, FALSE)),"")</f>
        <v>2019</v>
      </c>
      <c r="Z4159" s="133" t="str">
        <f>IFERROR(IF(VLOOKUP($C4159,'MSCI Database'!$C:$R,12, FALSE)="","",VLOOKUP($C4159,'MSCI Database'!$C:$R,12, FALSE)),"")</f>
        <v>Reported</v>
      </c>
      <c r="AA4159" s="202" t="str">
        <f>IFERROR(IF(VLOOKUP($C4159,'MSCI Database'!$C:$R,13, FALSE)="","",VLOOKUP($C4159,'MSCI Database'!$C:$R,13, FALSE)),"")</f>
        <v>Improved product quality performance, but governance practices lag those of better-performing peers</v>
      </c>
    </row>
    <row r="4160" spans="1:27" s="130" customFormat="1" ht="15" hidden="1" customHeight="1" outlineLevel="1">
      <c r="A4160" s="130" t="s">
        <v>6484</v>
      </c>
      <c r="B4160" s="130" t="s">
        <v>6485</v>
      </c>
      <c r="C4160" s="130" t="s">
        <v>6486</v>
      </c>
      <c r="D4160" s="130" t="s">
        <v>12128</v>
      </c>
      <c r="E4160" s="130" t="s">
        <v>12133</v>
      </c>
      <c r="F4160" s="215">
        <v>6.8626834462175559E-2</v>
      </c>
      <c r="G4160" s="132" t="str">
        <f ca="1">IFERROR(_xll.BQL($A4160, "cur_mkt_cap(currency=EUR)")/1000000, " ")</f>
        <v xml:space="preserve"> </v>
      </c>
      <c r="M4160" s="308"/>
      <c r="N4160" s="215">
        <f t="shared" si="158"/>
        <v>7.2871014248869861E-4</v>
      </c>
      <c r="O4160" s="172" t="str">
        <f>IFERROR(IF(VLOOKUP($C4160,'MSCI Database'!$C:$R,2, FALSE)="","",VLOOKUP($C4160,'MSCI Database'!$C:$R,2, FALSE)),"")</f>
        <v>Biotechnology</v>
      </c>
      <c r="P4160" s="186" t="str">
        <f>IFERROR(IF(VLOOKUP($C4160,'MSCI Database'!$C:$R,3, FALSE)="","",VLOOKUP($C4160,'MSCI Database'!$C:$R,3, FALSE)),"")</f>
        <v>AA</v>
      </c>
      <c r="Q4160" s="164" t="str">
        <f>IFERROR(IF(VLOOKUP($C4160,'MSCI Database'!$C:$R,4, FALSE)="","",VLOOKUP($C4160,'MSCI Database'!$C:$R,4, FALSE)),"")</f>
        <v>1</v>
      </c>
      <c r="R4160" s="164">
        <f>IFERROR(IF(VLOOKUP($C4160,'MSCI Database'!$C:$R,5, FALSE)="","",VLOOKUP($C4160,'MSCI Database'!$C:$R,5, FALSE)),"")</f>
        <v>7.6</v>
      </c>
      <c r="S4160" s="164">
        <f>IFERROR(IF(VLOOKUP($C4160,'MSCI Database'!$C:$R,6, FALSE)="","",VLOOKUP($C4160,'MSCI Database'!$C:$R,6, FALSE)),"")</f>
        <v>8</v>
      </c>
      <c r="T4160" s="211">
        <f>IFERROR(IF(VLOOKUP($C4160,'MSCI Database'!$C:$R,7, FALSE)="","",VLOOKUP($C4160,'MSCI Database'!$C:$R,7, FALSE)),"")</f>
        <v>4.9000000000000004</v>
      </c>
      <c r="U4160" s="164">
        <f>IFERROR(IF(VLOOKUP($C4160,'MSCI Database'!$C:$R,8, FALSE)="","",VLOOKUP($C4160,'MSCI Database'!$C:$R,8, FALSE)),"")</f>
        <v>5.9</v>
      </c>
      <c r="V4160" s="175">
        <f>IFERROR(IF(VLOOKUP($C4160,'MSCI Database'!$C:$R,9, FALSE)="","",VLOOKUP($C4160,'MSCI Database'!$C:$R,9, FALSE)),"")</f>
        <v>5.6</v>
      </c>
      <c r="W4160" s="165">
        <f t="shared" ca="1" si="159"/>
        <v>0</v>
      </c>
      <c r="X4160" s="236">
        <f>IFERROR(IF(VLOOKUP($C4160,'MSCI Database'!$C:$R,10, FALSE)="","",VLOOKUP($C4160,'MSCI Database'!$C:$R,10, FALSE)),"")</f>
        <v>103833</v>
      </c>
      <c r="Y4160" s="133" t="str">
        <f>IFERROR(IF(VLOOKUP($C4160,'MSCI Database'!$C:$R,11, FALSE)="","",VLOOKUP($C4160,'MSCI Database'!$C:$R,11, FALSE)),"")</f>
        <v>2019</v>
      </c>
      <c r="Z4160" s="133" t="str">
        <f>IFERROR(IF(VLOOKUP($C4160,'MSCI Database'!$C:$R,12, FALSE)="","",VLOOKUP($C4160,'MSCI Database'!$C:$R,12, FALSE)),"")</f>
        <v>Reported</v>
      </c>
      <c r="AA4160" s="202" t="str">
        <f>IFERROR(IF(VLOOKUP($C4160,'MSCI Database'!$C:$R,13, FALSE)="","",VLOOKUP($C4160,'MSCI Database'!$C:$R,13, FALSE)),"")</f>
        <v>Strong employee management practices and business ethics programs, relative to peers</v>
      </c>
    </row>
    <row r="4161" spans="1:27" s="130" customFormat="1" ht="15" hidden="1" customHeight="1" outlineLevel="1">
      <c r="A4161" s="130" t="s">
        <v>7772</v>
      </c>
      <c r="B4161" s="130" t="s">
        <v>7773</v>
      </c>
      <c r="C4161" s="130" t="s">
        <v>7774</v>
      </c>
      <c r="D4161" s="130" t="s">
        <v>12128</v>
      </c>
      <c r="E4161" s="130" t="s">
        <v>18673</v>
      </c>
      <c r="F4161" s="215">
        <v>6.8190096594123367E-2</v>
      </c>
      <c r="G4161" s="132" t="str">
        <f ca="1">IFERROR(_xll.BQL($A4161, "cur_mkt_cap(currency=EUR)")/1000000, " ")</f>
        <v xml:space="preserve"> </v>
      </c>
      <c r="M4161" s="308"/>
      <c r="N4161" s="215">
        <f t="shared" si="158"/>
        <v>7.240726662514122E-4</v>
      </c>
      <c r="O4161" s="172" t="str">
        <f>IFERROR(IF(VLOOKUP($C4161,'MSCI Database'!$C:$R,2, FALSE)="","",VLOOKUP($C4161,'MSCI Database'!$C:$R,2, FALSE)),"")</f>
        <v>Industrial Machinery</v>
      </c>
      <c r="P4161" s="186" t="str">
        <f>IFERROR(IF(VLOOKUP($C4161,'MSCI Database'!$C:$R,3, FALSE)="","",VLOOKUP($C4161,'MSCI Database'!$C:$R,3, FALSE)),"")</f>
        <v>BBB</v>
      </c>
      <c r="Q4161" s="164" t="str">
        <f>IFERROR(IF(VLOOKUP($C4161,'MSCI Database'!$C:$R,4, FALSE)="","",VLOOKUP($C4161,'MSCI Database'!$C:$R,4, FALSE)),"")</f>
        <v>-1</v>
      </c>
      <c r="R4161" s="164">
        <f>IFERROR(IF(VLOOKUP($C4161,'MSCI Database'!$C:$R,5, FALSE)="","",VLOOKUP($C4161,'MSCI Database'!$C:$R,5, FALSE)),"")</f>
        <v>5.0999999999999996</v>
      </c>
      <c r="S4161" s="164">
        <f>IFERROR(IF(VLOOKUP($C4161,'MSCI Database'!$C:$R,6, FALSE)="","",VLOOKUP($C4161,'MSCI Database'!$C:$R,6, FALSE)),"")</f>
        <v>4.3</v>
      </c>
      <c r="T4161" s="211">
        <f>IFERROR(IF(VLOOKUP($C4161,'MSCI Database'!$C:$R,7, FALSE)="","",VLOOKUP($C4161,'MSCI Database'!$C:$R,7, FALSE)),"")</f>
        <v>2.5</v>
      </c>
      <c r="U4161" s="164">
        <f>IFERROR(IF(VLOOKUP($C4161,'MSCI Database'!$C:$R,8, FALSE)="","",VLOOKUP($C4161,'MSCI Database'!$C:$R,8, FALSE)),"")</f>
        <v>5.5</v>
      </c>
      <c r="V4161" s="175">
        <f>IFERROR(IF(VLOOKUP($C4161,'MSCI Database'!$C:$R,9, FALSE)="","",VLOOKUP($C4161,'MSCI Database'!$C:$R,9, FALSE)),"")</f>
        <v>4.5</v>
      </c>
      <c r="W4161" s="165">
        <f t="shared" ca="1" si="159"/>
        <v>0</v>
      </c>
      <c r="X4161" s="236">
        <f>IFERROR(IF(VLOOKUP($C4161,'MSCI Database'!$C:$R,10, FALSE)="","",VLOOKUP($C4161,'MSCI Database'!$C:$R,10, FALSE)),"")</f>
        <v>487261</v>
      </c>
      <c r="Y4161" s="133" t="str">
        <f>IFERROR(IF(VLOOKUP($C4161,'MSCI Database'!$C:$R,11, FALSE)="","",VLOOKUP($C4161,'MSCI Database'!$C:$R,11, FALSE)),"")</f>
        <v>2019</v>
      </c>
      <c r="Z4161" s="133" t="str">
        <f>IFERROR(IF(VLOOKUP($C4161,'MSCI Database'!$C:$R,12, FALSE)="","",VLOOKUP($C4161,'MSCI Database'!$C:$R,12, FALSE)),"")</f>
        <v>Reported</v>
      </c>
      <c r="AA4161" s="202" t="str">
        <f>IFERROR(IF(VLOOKUP($C4161,'MSCI Database'!$C:$R,13, FALSE)="","",VLOOKUP($C4161,'MSCI Database'!$C:$R,13, FALSE)),"")</f>
        <v>Minority shareholder influence remains limited, labor-related risks persist</v>
      </c>
    </row>
    <row r="4162" spans="1:27" s="130" customFormat="1" ht="15" hidden="1" customHeight="1" outlineLevel="1">
      <c r="A4162" s="130" t="s">
        <v>2820</v>
      </c>
      <c r="B4162" s="130" t="s">
        <v>2821</v>
      </c>
      <c r="C4162" s="130" t="s">
        <v>2822</v>
      </c>
      <c r="D4162" s="130" t="s">
        <v>18678</v>
      </c>
      <c r="E4162" s="130" t="s">
        <v>18689</v>
      </c>
      <c r="F4162" s="215">
        <v>8.7547274299306834E-3</v>
      </c>
      <c r="G4162" s="132" t="str">
        <f ca="1">IFERROR(_xll.BQL($A4162, "cur_mkt_cap(currency=EUR)")/1000000, " ")</f>
        <v xml:space="preserve"> </v>
      </c>
      <c r="M4162" s="308"/>
      <c r="N4162" s="215">
        <f t="shared" si="158"/>
        <v>9.2961575787540158E-5</v>
      </c>
      <c r="O4162" s="172" t="str">
        <f>IFERROR(IF(VLOOKUP($C4162,'MSCI Database'!$C:$R,2, FALSE)="","",VLOOKUP($C4162,'MSCI Database'!$C:$R,2, FALSE)),"")</f>
        <v>Technology Hardware, Storage &amp; Peripherals</v>
      </c>
      <c r="P4162" s="186" t="str">
        <f>IFERROR(IF(VLOOKUP($C4162,'MSCI Database'!$C:$R,3, FALSE)="","",VLOOKUP($C4162,'MSCI Database'!$C:$R,3, FALSE)),"")</f>
        <v>BB</v>
      </c>
      <c r="Q4162" s="164" t="str">
        <f>IFERROR(IF(VLOOKUP($C4162,'MSCI Database'!$C:$R,4, FALSE)="","",VLOOKUP($C4162,'MSCI Database'!$C:$R,4, FALSE)),"")</f>
        <v>-1</v>
      </c>
      <c r="R4162" s="164">
        <f>IFERROR(IF(VLOOKUP($C4162,'MSCI Database'!$C:$R,5, FALSE)="","",VLOOKUP($C4162,'MSCI Database'!$C:$R,5, FALSE)),"")</f>
        <v>3.7</v>
      </c>
      <c r="S4162" s="164">
        <f>IFERROR(IF(VLOOKUP($C4162,'MSCI Database'!$C:$R,6, FALSE)="","",VLOOKUP($C4162,'MSCI Database'!$C:$R,6, FALSE)),"")</f>
        <v>2.5</v>
      </c>
      <c r="T4162" s="211">
        <f>IFERROR(IF(VLOOKUP($C4162,'MSCI Database'!$C:$R,7, FALSE)="","",VLOOKUP($C4162,'MSCI Database'!$C:$R,7, FALSE)),"")</f>
        <v>4.2</v>
      </c>
      <c r="U4162" s="164">
        <f>IFERROR(IF(VLOOKUP($C4162,'MSCI Database'!$C:$R,8, FALSE)="","",VLOOKUP($C4162,'MSCI Database'!$C:$R,8, FALSE)),"")</f>
        <v>5.4</v>
      </c>
      <c r="V4162" s="175">
        <f>IFERROR(IF(VLOOKUP($C4162,'MSCI Database'!$C:$R,9, FALSE)="","",VLOOKUP($C4162,'MSCI Database'!$C:$R,9, FALSE)),"")</f>
        <v>4.4000000000000004</v>
      </c>
      <c r="W4162" s="165">
        <f t="shared" ca="1" si="159"/>
        <v>0</v>
      </c>
      <c r="X4162" s="236">
        <f>IFERROR(IF(VLOOKUP($C4162,'MSCI Database'!$C:$R,10, FALSE)="","",VLOOKUP($C4162,'MSCI Database'!$C:$R,10, FALSE)),"")</f>
        <v>1111100</v>
      </c>
      <c r="Y4162" s="133" t="str">
        <f>IFERROR(IF(VLOOKUP($C4162,'MSCI Database'!$C:$R,11, FALSE)="","",VLOOKUP($C4162,'MSCI Database'!$C:$R,11, FALSE)),"")</f>
        <v>2019</v>
      </c>
      <c r="Z4162" s="133" t="str">
        <f>IFERROR(IF(VLOOKUP($C4162,'MSCI Database'!$C:$R,12, FALSE)="","",VLOOKUP($C4162,'MSCI Database'!$C:$R,12, FALSE)),"")</f>
        <v>Reported</v>
      </c>
      <c r="AA4162" s="202" t="str">
        <f>IFERROR(IF(VLOOKUP($C4162,'MSCI Database'!$C:$R,13, FALSE)="","",VLOOKUP($C4162,'MSCI Database'!$C:$R,13, FALSE)),"")</f>
        <v>Rapid increase in the workforce may exacerbate labor management challenges</v>
      </c>
    </row>
    <row r="4163" spans="1:27" s="130" customFormat="1" ht="15" hidden="1" customHeight="1" outlineLevel="1">
      <c r="A4163" s="130" t="s">
        <v>6974</v>
      </c>
      <c r="B4163" s="130" t="s">
        <v>6975</v>
      </c>
      <c r="C4163" s="130" t="s">
        <v>6976</v>
      </c>
      <c r="D4163" s="130" t="s">
        <v>12128</v>
      </c>
      <c r="E4163" s="130" t="s">
        <v>100</v>
      </c>
      <c r="F4163" s="215">
        <v>6.8064198939468162E-2</v>
      </c>
      <c r="G4163" s="132" t="str">
        <f ca="1">IFERROR(_xll.BQL($A4163, "cur_mkt_cap(currency=EUR)")/1000000, " ")</f>
        <v xml:space="preserve"> </v>
      </c>
      <c r="M4163" s="308"/>
      <c r="N4163" s="215">
        <f t="shared" si="158"/>
        <v>7.2273582915872438E-4</v>
      </c>
      <c r="O4163" s="172" t="str">
        <f>IFERROR(IF(VLOOKUP($C4163,'MSCI Database'!$C:$R,2, FALSE)="","",VLOOKUP($C4163,'MSCI Database'!$C:$R,2, FALSE)),"")</f>
        <v>Utilities</v>
      </c>
      <c r="P4163" s="186" t="str">
        <f>IFERROR(IF(VLOOKUP($C4163,'MSCI Database'!$C:$R,3, FALSE)="","",VLOOKUP($C4163,'MSCI Database'!$C:$R,3, FALSE)),"")</f>
        <v>A</v>
      </c>
      <c r="Q4163" s="164" t="str">
        <f>IFERROR(IF(VLOOKUP($C4163,'MSCI Database'!$C:$R,4, FALSE)="","",VLOOKUP($C4163,'MSCI Database'!$C:$R,4, FALSE)),"")</f>
        <v>-1</v>
      </c>
      <c r="R4163" s="164">
        <f>IFERROR(IF(VLOOKUP($C4163,'MSCI Database'!$C:$R,5, FALSE)="","",VLOOKUP($C4163,'MSCI Database'!$C:$R,5, FALSE)),"")</f>
        <v>7</v>
      </c>
      <c r="S4163" s="164">
        <f>IFERROR(IF(VLOOKUP($C4163,'MSCI Database'!$C:$R,6, FALSE)="","",VLOOKUP($C4163,'MSCI Database'!$C:$R,6, FALSE)),"")</f>
        <v>7.8</v>
      </c>
      <c r="T4163" s="211">
        <f>IFERROR(IF(VLOOKUP($C4163,'MSCI Database'!$C:$R,7, FALSE)="","",VLOOKUP($C4163,'MSCI Database'!$C:$R,7, FALSE)),"")</f>
        <v>5.6</v>
      </c>
      <c r="U4163" s="164">
        <f>IFERROR(IF(VLOOKUP($C4163,'MSCI Database'!$C:$R,8, FALSE)="","",VLOOKUP($C4163,'MSCI Database'!$C:$R,8, FALSE)),"")</f>
        <v>4.8</v>
      </c>
      <c r="V4163" s="175">
        <f>IFERROR(IF(VLOOKUP($C4163,'MSCI Database'!$C:$R,9, FALSE)="","",VLOOKUP($C4163,'MSCI Database'!$C:$R,9, FALSE)),"")</f>
        <v>6.5</v>
      </c>
      <c r="W4163" s="165">
        <f t="shared" ca="1" si="159"/>
        <v>0</v>
      </c>
      <c r="X4163" s="236">
        <f>IFERROR(IF(VLOOKUP($C4163,'MSCI Database'!$C:$R,10, FALSE)="","",VLOOKUP($C4163,'MSCI Database'!$C:$R,10, FALSE)),"")</f>
        <v>15498000</v>
      </c>
      <c r="Y4163" s="133" t="str">
        <f>IFERROR(IF(VLOOKUP($C4163,'MSCI Database'!$C:$R,11, FALSE)="","",VLOOKUP($C4163,'MSCI Database'!$C:$R,11, FALSE)),"")</f>
        <v>2019</v>
      </c>
      <c r="Z4163" s="133" t="str">
        <f>IFERROR(IF(VLOOKUP($C4163,'MSCI Database'!$C:$R,12, FALSE)="","",VLOOKUP($C4163,'MSCI Database'!$C:$R,12, FALSE)),"")</f>
        <v>Reported</v>
      </c>
      <c r="AA4163" s="202" t="str">
        <f>IFERROR(IF(VLOOKUP($C4163,'MSCI Database'!$C:$R,13, FALSE)="","",VLOOKUP($C4163,'MSCI Database'!$C:$R,13, FALSE)),"")</f>
        <v>Premature nuclear plant closures may impact carbon abatement targets</v>
      </c>
    </row>
    <row r="4164" spans="1:27" s="130" customFormat="1" ht="15" hidden="1" customHeight="1" outlineLevel="1">
      <c r="A4164" s="130" t="s">
        <v>5635</v>
      </c>
      <c r="B4164" s="130" t="s">
        <v>5636</v>
      </c>
      <c r="C4164" s="130" t="s">
        <v>5637</v>
      </c>
      <c r="D4164" s="130" t="s">
        <v>18733</v>
      </c>
      <c r="E4164" s="130" t="s">
        <v>100</v>
      </c>
      <c r="F4164" s="215">
        <v>1.750756017229315E-2</v>
      </c>
      <c r="G4164" s="132" t="str">
        <f ca="1">IFERROR(_xll.BQL($A4164, "cur_mkt_cap(currency=EUR)")/1000000, " ")</f>
        <v xml:space="preserve"> </v>
      </c>
      <c r="M4164" s="308"/>
      <c r="N4164" s="215">
        <f t="shared" si="158"/>
        <v>1.8590303294278981E-4</v>
      </c>
      <c r="O4164" s="172" t="str">
        <f>IFERROR(IF(VLOOKUP($C4164,'MSCI Database'!$C:$R,2, FALSE)="","",VLOOKUP($C4164,'MSCI Database'!$C:$R,2, FALSE)),"")</f>
        <v>Utilities</v>
      </c>
      <c r="P4164" s="186" t="str">
        <f>IFERROR(IF(VLOOKUP($C4164,'MSCI Database'!$C:$R,3, FALSE)="","",VLOOKUP($C4164,'MSCI Database'!$C:$R,3, FALSE)),"")</f>
        <v>B</v>
      </c>
      <c r="Q4164" s="164" t="str">
        <f>IFERROR(IF(VLOOKUP($C4164,'MSCI Database'!$C:$R,4, FALSE)="","",VLOOKUP($C4164,'MSCI Database'!$C:$R,4, FALSE)),"")</f>
        <v>0</v>
      </c>
      <c r="R4164" s="164">
        <f>IFERROR(IF(VLOOKUP($C4164,'MSCI Database'!$C:$R,5, FALSE)="","",VLOOKUP($C4164,'MSCI Database'!$C:$R,5, FALSE)),"")</f>
        <v>2.8</v>
      </c>
      <c r="S4164" s="164">
        <f>IFERROR(IF(VLOOKUP($C4164,'MSCI Database'!$C:$R,6, FALSE)="","",VLOOKUP($C4164,'MSCI Database'!$C:$R,6, FALSE)),"")</f>
        <v>5.6</v>
      </c>
      <c r="T4164" s="211">
        <f>IFERROR(IF(VLOOKUP($C4164,'MSCI Database'!$C:$R,7, FALSE)="","",VLOOKUP($C4164,'MSCI Database'!$C:$R,7, FALSE)),"")</f>
        <v>6.5</v>
      </c>
      <c r="U4164" s="164">
        <f>IFERROR(IF(VLOOKUP($C4164,'MSCI Database'!$C:$R,8, FALSE)="","",VLOOKUP($C4164,'MSCI Database'!$C:$R,8, FALSE)),"")</f>
        <v>0.4</v>
      </c>
      <c r="V4164" s="175">
        <f>IFERROR(IF(VLOOKUP($C4164,'MSCI Database'!$C:$R,9, FALSE)="","",VLOOKUP($C4164,'MSCI Database'!$C:$R,9, FALSE)),"")</f>
        <v>4</v>
      </c>
      <c r="W4164" s="165">
        <f t="shared" ca="1" si="159"/>
        <v>0</v>
      </c>
      <c r="X4164" s="236">
        <f>IFERROR(IF(VLOOKUP($C4164,'MSCI Database'!$C:$R,10, FALSE)="","",VLOOKUP($C4164,'MSCI Database'!$C:$R,10, FALSE)),"")</f>
        <v>190748397</v>
      </c>
      <c r="Y4164" s="133" t="str">
        <f>IFERROR(IF(VLOOKUP($C4164,'MSCI Database'!$C:$R,11, FALSE)="","",VLOOKUP($C4164,'MSCI Database'!$C:$R,11, FALSE)),"")</f>
        <v>2019</v>
      </c>
      <c r="Z4164" s="133" t="str">
        <f>IFERROR(IF(VLOOKUP($C4164,'MSCI Database'!$C:$R,12, FALSE)="","",VLOOKUP($C4164,'MSCI Database'!$C:$R,12, FALSE)),"")</f>
        <v>Reported</v>
      </c>
      <c r="AA4164" s="202" t="str">
        <f>IFERROR(IF(VLOOKUP($C4164,'MSCI Database'!$C:$R,13, FALSE)="","",VLOOKUP($C4164,'MSCI Database'!$C:$R,13, FALSE)),"")</f>
        <v>Polluting power generation portfolio and low governance score weigh on the rating</v>
      </c>
    </row>
    <row r="4165" spans="1:27" s="130" customFormat="1" ht="15" hidden="1" customHeight="1" outlineLevel="1">
      <c r="A4165" s="130" t="s">
        <v>1619</v>
      </c>
      <c r="B4165" s="130" t="s">
        <v>1620</v>
      </c>
      <c r="C4165" s="130" t="s">
        <v>1621</v>
      </c>
      <c r="D4165" s="130" t="s">
        <v>18678</v>
      </c>
      <c r="E4165" s="130" t="s">
        <v>18688</v>
      </c>
      <c r="F4165" s="215">
        <v>1.035681424848642E-2</v>
      </c>
      <c r="G4165" s="132" t="str">
        <f ca="1">IFERROR(_xll.BQL($A4165, "cur_mkt_cap(currency=EUR)")/1000000, " ")</f>
        <v xml:space="preserve"> </v>
      </c>
      <c r="M4165" s="308"/>
      <c r="N4165" s="215">
        <f t="shared" si="158"/>
        <v>1.0997324364280854E-4</v>
      </c>
      <c r="O4165" s="172" t="str">
        <f>IFERROR(IF(VLOOKUP($C4165,'MSCI Database'!$C:$R,2, FALSE)="","",VLOOKUP($C4165,'MSCI Database'!$C:$R,2, FALSE)),"")</f>
        <v>Banks</v>
      </c>
      <c r="P4165" s="186" t="str">
        <f>IFERROR(IF(VLOOKUP($C4165,'MSCI Database'!$C:$R,3, FALSE)="","",VLOOKUP($C4165,'MSCI Database'!$C:$R,3, FALSE)),"")</f>
        <v>BBB</v>
      </c>
      <c r="Q4165" s="164" t="str">
        <f>IFERROR(IF(VLOOKUP($C4165,'MSCI Database'!$C:$R,4, FALSE)="","",VLOOKUP($C4165,'MSCI Database'!$C:$R,4, FALSE)),"")</f>
        <v>0</v>
      </c>
      <c r="R4165" s="164">
        <f>IFERROR(IF(VLOOKUP($C4165,'MSCI Database'!$C:$R,5, FALSE)="","",VLOOKUP($C4165,'MSCI Database'!$C:$R,5, FALSE)),"")</f>
        <v>4.5999999999999996</v>
      </c>
      <c r="S4165" s="164">
        <f>IFERROR(IF(VLOOKUP($C4165,'MSCI Database'!$C:$R,6, FALSE)="","",VLOOKUP($C4165,'MSCI Database'!$C:$R,6, FALSE)),"")</f>
        <v>4.4000000000000004</v>
      </c>
      <c r="T4165" s="211">
        <f>IFERROR(IF(VLOOKUP($C4165,'MSCI Database'!$C:$R,7, FALSE)="","",VLOOKUP($C4165,'MSCI Database'!$C:$R,7, FALSE)),"")</f>
        <v>4.3</v>
      </c>
      <c r="U4165" s="164">
        <f>IFERROR(IF(VLOOKUP($C4165,'MSCI Database'!$C:$R,8, FALSE)="","",VLOOKUP($C4165,'MSCI Database'!$C:$R,8, FALSE)),"")</f>
        <v>3.8</v>
      </c>
      <c r="V4165" s="175">
        <f>IFERROR(IF(VLOOKUP($C4165,'MSCI Database'!$C:$R,9, FALSE)="","",VLOOKUP($C4165,'MSCI Database'!$C:$R,9, FALSE)),"")</f>
        <v>4.0999999999999996</v>
      </c>
      <c r="W4165" s="165">
        <f t="shared" ca="1" si="159"/>
        <v>0</v>
      </c>
      <c r="X4165" s="236">
        <f>IFERROR(IF(VLOOKUP($C4165,'MSCI Database'!$C:$R,10, FALSE)="","",VLOOKUP($C4165,'MSCI Database'!$C:$R,10, FALSE)),"")</f>
        <v>68891</v>
      </c>
      <c r="Y4165" s="133" t="str">
        <f>IFERROR(IF(VLOOKUP($C4165,'MSCI Database'!$C:$R,11, FALSE)="","",VLOOKUP($C4165,'MSCI Database'!$C:$R,11, FALSE)),"")</f>
        <v>2019</v>
      </c>
      <c r="Z4165" s="133" t="str">
        <f>IFERROR(IF(VLOOKUP($C4165,'MSCI Database'!$C:$R,12, FALSE)="","",VLOOKUP($C4165,'MSCI Database'!$C:$R,12, FALSE)),"")</f>
        <v>Reported</v>
      </c>
      <c r="AA4165" s="202" t="str">
        <f>IFERROR(IF(VLOOKUP($C4165,'MSCI Database'!$C:$R,13, FALSE)="","",VLOOKUP($C4165,'MSCI Database'!$C:$R,13, FALSE)),"")</f>
        <v>Customer privacy policy appears limited; management of environmental risks leads peers</v>
      </c>
    </row>
    <row r="4166" spans="1:27" s="130" customFormat="1" ht="15" hidden="1" customHeight="1" outlineLevel="1">
      <c r="A4166" s="130" t="s">
        <v>8524</v>
      </c>
      <c r="B4166" s="130" t="s">
        <v>8525</v>
      </c>
      <c r="C4166" s="130" t="s">
        <v>8526</v>
      </c>
      <c r="D4166" s="130" t="s">
        <v>18703</v>
      </c>
      <c r="E4166" s="130" t="s">
        <v>18688</v>
      </c>
      <c r="F4166" s="215">
        <v>4.6236788881562803E-3</v>
      </c>
      <c r="G4166" s="132" t="str">
        <f ca="1">IFERROR(_xll.BQL($A4166, "cur_mkt_cap(currency=EUR)")/1000000, " ")</f>
        <v xml:space="preserve"> </v>
      </c>
      <c r="M4166" s="308"/>
      <c r="N4166" s="215">
        <f t="shared" si="158"/>
        <v>4.9096271565132285E-5</v>
      </c>
      <c r="O4166" s="172" t="str">
        <f>IFERROR(IF(VLOOKUP($C4166,'MSCI Database'!$C:$R,2, FALSE)="","",VLOOKUP($C4166,'MSCI Database'!$C:$R,2, FALSE)),"")</f>
        <v>Banks</v>
      </c>
      <c r="P4166" s="186" t="str">
        <f>IFERROR(IF(VLOOKUP($C4166,'MSCI Database'!$C:$R,3, FALSE)="","",VLOOKUP($C4166,'MSCI Database'!$C:$R,3, FALSE)),"")</f>
        <v>AA</v>
      </c>
      <c r="Q4166" s="164" t="str">
        <f>IFERROR(IF(VLOOKUP($C4166,'MSCI Database'!$C:$R,4, FALSE)="","",VLOOKUP($C4166,'MSCI Database'!$C:$R,4, FALSE)),"")</f>
        <v>0</v>
      </c>
      <c r="R4166" s="164">
        <f>IFERROR(IF(VLOOKUP($C4166,'MSCI Database'!$C:$R,5, FALSE)="","",VLOOKUP($C4166,'MSCI Database'!$C:$R,5, FALSE)),"")</f>
        <v>7.5</v>
      </c>
      <c r="S4166" s="164">
        <f>IFERROR(IF(VLOOKUP($C4166,'MSCI Database'!$C:$R,6, FALSE)="","",VLOOKUP($C4166,'MSCI Database'!$C:$R,6, FALSE)),"")</f>
        <v>6.7</v>
      </c>
      <c r="T4166" s="211">
        <f>IFERROR(IF(VLOOKUP($C4166,'MSCI Database'!$C:$R,7, FALSE)="","",VLOOKUP($C4166,'MSCI Database'!$C:$R,7, FALSE)),"")</f>
        <v>4</v>
      </c>
      <c r="U4166" s="164">
        <f>IFERROR(IF(VLOOKUP($C4166,'MSCI Database'!$C:$R,8, FALSE)="","",VLOOKUP($C4166,'MSCI Database'!$C:$R,8, FALSE)),"")</f>
        <v>5.5</v>
      </c>
      <c r="V4166" s="175">
        <f>IFERROR(IF(VLOOKUP($C4166,'MSCI Database'!$C:$R,9, FALSE)="","",VLOOKUP($C4166,'MSCI Database'!$C:$R,9, FALSE)),"")</f>
        <v>4.8</v>
      </c>
      <c r="W4166" s="165">
        <f t="shared" ca="1" si="159"/>
        <v>0</v>
      </c>
      <c r="X4166" s="236">
        <f>IFERROR(IF(VLOOKUP($C4166,'MSCI Database'!$C:$R,10, FALSE)="","",VLOOKUP($C4166,'MSCI Database'!$C:$R,10, FALSE)),"")</f>
        <v>218681</v>
      </c>
      <c r="Y4166" s="133" t="str">
        <f>IFERROR(IF(VLOOKUP($C4166,'MSCI Database'!$C:$R,11, FALSE)="","",VLOOKUP($C4166,'MSCI Database'!$C:$R,11, FALSE)),"")</f>
        <v>2019</v>
      </c>
      <c r="Z4166" s="133" t="str">
        <f>IFERROR(IF(VLOOKUP($C4166,'MSCI Database'!$C:$R,12, FALSE)="","",VLOOKUP($C4166,'MSCI Database'!$C:$R,12, FALSE)),"")</f>
        <v>Reported</v>
      </c>
      <c r="AA4166" s="202" t="str">
        <f>IFERROR(IF(VLOOKUP($C4166,'MSCI Database'!$C:$R,13, FALSE)="","",VLOOKUP($C4166,'MSCI Database'!$C:$R,13, FALSE)),"")</f>
        <v>Strong efforts on SME loans and investments in the African community</v>
      </c>
    </row>
    <row r="4167" spans="1:27" s="130" customFormat="1" ht="15" hidden="1" customHeight="1" outlineLevel="1">
      <c r="A4167" s="130" t="s">
        <v>4902</v>
      </c>
      <c r="B4167" s="130" t="s">
        <v>4903</v>
      </c>
      <c r="C4167" s="130" t="s">
        <v>4904</v>
      </c>
      <c r="D4167" s="130" t="s">
        <v>18678</v>
      </c>
      <c r="E4167" s="130" t="s">
        <v>12133</v>
      </c>
      <c r="F4167" s="215">
        <v>8.7191331853281161E-3</v>
      </c>
      <c r="G4167" s="132" t="str">
        <f ca="1">IFERROR(_xll.BQL($A4167, "cur_mkt_cap(currency=EUR)")/1000000, " ")</f>
        <v xml:space="preserve"> </v>
      </c>
      <c r="M4167" s="308"/>
      <c r="N4167" s="215">
        <f t="shared" si="158"/>
        <v>9.2583620323625967E-5</v>
      </c>
      <c r="O4167" s="172" t="str">
        <f>IFERROR(IF(VLOOKUP($C4167,'MSCI Database'!$C:$R,2, FALSE)="","",VLOOKUP($C4167,'MSCI Database'!$C:$R,2, FALSE)),"")</f>
        <v>Health Care Equipment &amp; Supplies</v>
      </c>
      <c r="P4167" s="186" t="str">
        <f>IFERROR(IF(VLOOKUP($C4167,'MSCI Database'!$C:$R,3, FALSE)="","",VLOOKUP($C4167,'MSCI Database'!$C:$R,3, FALSE)),"")</f>
        <v>A</v>
      </c>
      <c r="Q4167" s="164" t="str">
        <f>IFERROR(IF(VLOOKUP($C4167,'MSCI Database'!$C:$R,4, FALSE)="","",VLOOKUP($C4167,'MSCI Database'!$C:$R,4, FALSE)),"")</f>
        <v>0</v>
      </c>
      <c r="R4167" s="164">
        <f>IFERROR(IF(VLOOKUP($C4167,'MSCI Database'!$C:$R,5, FALSE)="","",VLOOKUP($C4167,'MSCI Database'!$C:$R,5, FALSE)),"")</f>
        <v>6.7</v>
      </c>
      <c r="S4167" s="164">
        <f>IFERROR(IF(VLOOKUP($C4167,'MSCI Database'!$C:$R,6, FALSE)="","",VLOOKUP($C4167,'MSCI Database'!$C:$R,6, FALSE)),"")</f>
        <v>9</v>
      </c>
      <c r="T4167" s="211">
        <f>IFERROR(IF(VLOOKUP($C4167,'MSCI Database'!$C:$R,7, FALSE)="","",VLOOKUP($C4167,'MSCI Database'!$C:$R,7, FALSE)),"")</f>
        <v>6.4</v>
      </c>
      <c r="U4167" s="164">
        <f>IFERROR(IF(VLOOKUP($C4167,'MSCI Database'!$C:$R,8, FALSE)="","",VLOOKUP($C4167,'MSCI Database'!$C:$R,8, FALSE)),"")</f>
        <v>4.5</v>
      </c>
      <c r="V4167" s="175">
        <f>IFERROR(IF(VLOOKUP($C4167,'MSCI Database'!$C:$R,9, FALSE)="","",VLOOKUP($C4167,'MSCI Database'!$C:$R,9, FALSE)),"")</f>
        <v>5.8</v>
      </c>
      <c r="W4167" s="165">
        <f t="shared" ca="1" si="159"/>
        <v>0</v>
      </c>
      <c r="X4167" s="236">
        <f>IFERROR(IF(VLOOKUP($C4167,'MSCI Database'!$C:$R,10, FALSE)="","",VLOOKUP($C4167,'MSCI Database'!$C:$R,10, FALSE)),"")</f>
        <v>27291</v>
      </c>
      <c r="Y4167" s="133" t="str">
        <f>IFERROR(IF(VLOOKUP($C4167,'MSCI Database'!$C:$R,11, FALSE)="","",VLOOKUP($C4167,'MSCI Database'!$C:$R,11, FALSE)),"")</f>
        <v>2019</v>
      </c>
      <c r="Z4167" s="133" t="str">
        <f>IFERROR(IF(VLOOKUP($C4167,'MSCI Database'!$C:$R,12, FALSE)="","",VLOOKUP($C4167,'MSCI Database'!$C:$R,12, FALSE)),"")</f>
        <v>Reported</v>
      </c>
      <c r="AA4167" s="202" t="str">
        <f>IFERROR(IF(VLOOKUP($C4167,'MSCI Database'!$C:$R,13, FALSE)="","",VLOOKUP($C4167,'MSCI Database'!$C:$R,13, FALSE)),"")</f>
        <v>Relatively strong product quality but ethical compliance mechanisms lags better performing peers</v>
      </c>
    </row>
    <row r="4168" spans="1:27" s="130" customFormat="1" ht="15" hidden="1" customHeight="1" outlineLevel="1">
      <c r="A4168" s="130" t="s">
        <v>1731</v>
      </c>
      <c r="B4168" s="130" t="s">
        <v>1695</v>
      </c>
      <c r="C4168" s="130" t="s">
        <v>1732</v>
      </c>
      <c r="D4168" s="130" t="s">
        <v>18678</v>
      </c>
      <c r="E4168" s="130" t="s">
        <v>18688</v>
      </c>
      <c r="F4168" s="215">
        <v>1.0179080480598551E-2</v>
      </c>
      <c r="G4168" s="132" t="str">
        <f ca="1">IFERROR(_xll.BQL($A4168, "cur_mkt_cap(currency=EUR)")/1000000, " ")</f>
        <v xml:space="preserve"> </v>
      </c>
      <c r="M4168" s="308"/>
      <c r="N4168" s="215">
        <f t="shared" si="158"/>
        <v>1.0808598772699026E-4</v>
      </c>
      <c r="O4168" s="172" t="str">
        <f>IFERROR(IF(VLOOKUP($C4168,'MSCI Database'!$C:$R,2, FALSE)="","",VLOOKUP($C4168,'MSCI Database'!$C:$R,2, FALSE)),"")</f>
        <v>Banks</v>
      </c>
      <c r="P4168" s="186" t="str">
        <f>IFERROR(IF(VLOOKUP($C4168,'MSCI Database'!$C:$R,3, FALSE)="","",VLOOKUP($C4168,'MSCI Database'!$C:$R,3, FALSE)),"")</f>
        <v>BBB</v>
      </c>
      <c r="Q4168" s="164" t="str">
        <f>IFERROR(IF(VLOOKUP($C4168,'MSCI Database'!$C:$R,4, FALSE)="","",VLOOKUP($C4168,'MSCI Database'!$C:$R,4, FALSE)),"")</f>
        <v>0</v>
      </c>
      <c r="R4168" s="164">
        <f>IFERROR(IF(VLOOKUP($C4168,'MSCI Database'!$C:$R,5, FALSE)="","",VLOOKUP($C4168,'MSCI Database'!$C:$R,5, FALSE)),"")</f>
        <v>5</v>
      </c>
      <c r="S4168" s="164">
        <f>IFERROR(IF(VLOOKUP($C4168,'MSCI Database'!$C:$R,6, FALSE)="","",VLOOKUP($C4168,'MSCI Database'!$C:$R,6, FALSE)),"")</f>
        <v>6.2</v>
      </c>
      <c r="T4168" s="211">
        <f>IFERROR(IF(VLOOKUP($C4168,'MSCI Database'!$C:$R,7, FALSE)="","",VLOOKUP($C4168,'MSCI Database'!$C:$R,7, FALSE)),"")</f>
        <v>3.9</v>
      </c>
      <c r="U4168" s="164">
        <f>IFERROR(IF(VLOOKUP($C4168,'MSCI Database'!$C:$R,8, FALSE)="","",VLOOKUP($C4168,'MSCI Database'!$C:$R,8, FALSE)),"")</f>
        <v>3.6</v>
      </c>
      <c r="V4168" s="175">
        <f>IFERROR(IF(VLOOKUP($C4168,'MSCI Database'!$C:$R,9, FALSE)="","",VLOOKUP($C4168,'MSCI Database'!$C:$R,9, FALSE)),"")</f>
        <v>4.0999999999999996</v>
      </c>
      <c r="W4168" s="165">
        <f t="shared" ca="1" si="159"/>
        <v>0</v>
      </c>
      <c r="X4168" s="236">
        <f>IFERROR(IF(VLOOKUP($C4168,'MSCI Database'!$C:$R,10, FALSE)="","",VLOOKUP($C4168,'MSCI Database'!$C:$R,10, FALSE)),"")</f>
        <v>123552</v>
      </c>
      <c r="Y4168" s="133" t="str">
        <f>IFERROR(IF(VLOOKUP($C4168,'MSCI Database'!$C:$R,11, FALSE)="","",VLOOKUP($C4168,'MSCI Database'!$C:$R,11, FALSE)),"")</f>
        <v>2019</v>
      </c>
      <c r="Z4168" s="133" t="str">
        <f>IFERROR(IF(VLOOKUP($C4168,'MSCI Database'!$C:$R,12, FALSE)="","",VLOOKUP($C4168,'MSCI Database'!$C:$R,12, FALSE)),"")</f>
        <v>Reported</v>
      </c>
      <c r="AA4168" s="202" t="str">
        <f>IFERROR(IF(VLOOKUP($C4168,'MSCI Database'!$C:$R,13, FALSE)="","",VLOOKUP($C4168,'MSCI Database'!$C:$R,13, FALSE)),"")</f>
        <v>Robust financial inclusion and consumer protection initiatives relative to peers</v>
      </c>
    </row>
    <row r="4169" spans="1:27" s="130" customFormat="1" ht="15" hidden="1" customHeight="1" outlineLevel="1">
      <c r="A4169" s="130" t="s">
        <v>1401</v>
      </c>
      <c r="B4169" s="130" t="s">
        <v>1402</v>
      </c>
      <c r="C4169" s="130" t="s">
        <v>1403</v>
      </c>
      <c r="D4169" s="130" t="s">
        <v>18678</v>
      </c>
      <c r="E4169" s="130" t="s">
        <v>18684</v>
      </c>
      <c r="F4169" s="215">
        <v>1.032788701316188E-2</v>
      </c>
      <c r="G4169" s="132" t="str">
        <f ca="1">IFERROR(_xll.BQL($A4169, "cur_mkt_cap(currency=EUR)")/1000000, " ")</f>
        <v xml:space="preserve"> </v>
      </c>
      <c r="M4169" s="308"/>
      <c r="N4169" s="215">
        <f t="shared" si="158"/>
        <v>1.0966608143810614E-4</v>
      </c>
      <c r="O4169" s="172" t="str">
        <f>IFERROR(IF(VLOOKUP($C4169,'MSCI Database'!$C:$R,2, FALSE)="","",VLOOKUP($C4169,'MSCI Database'!$C:$R,2, FALSE)),"")</f>
        <v>Construction Materials</v>
      </c>
      <c r="P4169" s="186" t="str">
        <f>IFERROR(IF(VLOOKUP($C4169,'MSCI Database'!$C:$R,3, FALSE)="","",VLOOKUP($C4169,'MSCI Database'!$C:$R,3, FALSE)),"")</f>
        <v>CCC</v>
      </c>
      <c r="Q4169" s="164" t="str">
        <f>IFERROR(IF(VLOOKUP($C4169,'MSCI Database'!$C:$R,4, FALSE)="","",VLOOKUP($C4169,'MSCI Database'!$C:$R,4, FALSE)),"")</f>
        <v>0</v>
      </c>
      <c r="R4169" s="164">
        <f>IFERROR(IF(VLOOKUP($C4169,'MSCI Database'!$C:$R,5, FALSE)="","",VLOOKUP($C4169,'MSCI Database'!$C:$R,5, FALSE)),"")</f>
        <v>0.9</v>
      </c>
      <c r="S4169" s="164">
        <f>IFERROR(IF(VLOOKUP($C4169,'MSCI Database'!$C:$R,6, FALSE)="","",VLOOKUP($C4169,'MSCI Database'!$C:$R,6, FALSE)),"")</f>
        <v>2</v>
      </c>
      <c r="T4169" s="211">
        <f>IFERROR(IF(VLOOKUP($C4169,'MSCI Database'!$C:$R,7, FALSE)="","",VLOOKUP($C4169,'MSCI Database'!$C:$R,7, FALSE)),"")</f>
        <v>2.8</v>
      </c>
      <c r="U4169" s="164">
        <f>IFERROR(IF(VLOOKUP($C4169,'MSCI Database'!$C:$R,8, FALSE)="","",VLOOKUP($C4169,'MSCI Database'!$C:$R,8, FALSE)),"")</f>
        <v>2.7</v>
      </c>
      <c r="V4169" s="175">
        <f>IFERROR(IF(VLOOKUP($C4169,'MSCI Database'!$C:$R,9, FALSE)="","",VLOOKUP($C4169,'MSCI Database'!$C:$R,9, FALSE)),"")</f>
        <v>2.4</v>
      </c>
      <c r="W4169" s="165">
        <f t="shared" ca="1" si="159"/>
        <v>0</v>
      </c>
      <c r="X4169" s="236">
        <f>IFERROR(IF(VLOOKUP($C4169,'MSCI Database'!$C:$R,10, FALSE)="","",VLOOKUP($C4169,'MSCI Database'!$C:$R,10, FALSE)),"")</f>
        <v>199700000</v>
      </c>
      <c r="Y4169" s="133" t="str">
        <f>IFERROR(IF(VLOOKUP($C4169,'MSCI Database'!$C:$R,11, FALSE)="","",VLOOKUP($C4169,'MSCI Database'!$C:$R,11, FALSE)),"")</f>
        <v>2019</v>
      </c>
      <c r="Z4169" s="133" t="str">
        <f>IFERROR(IF(VLOOKUP($C4169,'MSCI Database'!$C:$R,12, FALSE)="","",VLOOKUP($C4169,'MSCI Database'!$C:$R,12, FALSE)),"")</f>
        <v>Reported</v>
      </c>
      <c r="AA4169" s="202" t="str">
        <f>IFERROR(IF(VLOOKUP($C4169,'MSCI Database'!$C:$R,13, FALSE)="","",VLOOKUP($C4169,'MSCI Database'!$C:$R,13, FALSE)),"")</f>
        <v>Continued lack of evidence on robust policies and program aimed at managing ESG-related risks</v>
      </c>
    </row>
    <row r="4170" spans="1:27" s="130" customFormat="1" ht="15" hidden="1" customHeight="1" outlineLevel="1">
      <c r="A4170" s="130" t="s">
        <v>6919</v>
      </c>
      <c r="B4170" s="130" t="s">
        <v>6920</v>
      </c>
      <c r="C4170" s="130" t="s">
        <v>6921</v>
      </c>
      <c r="D4170" s="130" t="s">
        <v>12128</v>
      </c>
      <c r="E4170" s="130" t="s">
        <v>18690</v>
      </c>
      <c r="F4170" s="215">
        <v>6.7339740999782738E-2</v>
      </c>
      <c r="G4170" s="132" t="str">
        <f ca="1">IFERROR(_xll.BQL($A4170, "cur_mkt_cap(currency=EUR)")/1000000, " ")</f>
        <v xml:space="preserve"> </v>
      </c>
      <c r="M4170" s="308"/>
      <c r="N4170" s="215">
        <f t="shared" si="158"/>
        <v>7.1504321368851486E-4</v>
      </c>
      <c r="O4170" s="172" t="str">
        <f>IFERROR(IF(VLOOKUP($C4170,'MSCI Database'!$C:$R,2, FALSE)="","",VLOOKUP($C4170,'MSCI Database'!$C:$R,2, FALSE)),"")</f>
        <v>Media &amp; Entertainment</v>
      </c>
      <c r="P4170" s="186" t="str">
        <f>IFERROR(IF(VLOOKUP($C4170,'MSCI Database'!$C:$R,3, FALSE)="","",VLOOKUP($C4170,'MSCI Database'!$C:$R,3, FALSE)),"")</f>
        <v>A</v>
      </c>
      <c r="Q4170" s="164" t="str">
        <f>IFERROR(IF(VLOOKUP($C4170,'MSCI Database'!$C:$R,4, FALSE)="","",VLOOKUP($C4170,'MSCI Database'!$C:$R,4, FALSE)),"")</f>
        <v>0</v>
      </c>
      <c r="R4170" s="164">
        <f>IFERROR(IF(VLOOKUP($C4170,'MSCI Database'!$C:$R,5, FALSE)="","",VLOOKUP($C4170,'MSCI Database'!$C:$R,5, FALSE)),"")</f>
        <v>6</v>
      </c>
      <c r="S4170" s="164">
        <f>IFERROR(IF(VLOOKUP($C4170,'MSCI Database'!$C:$R,6, FALSE)="","",VLOOKUP($C4170,'MSCI Database'!$C:$R,6, FALSE)),"")</f>
        <v>8</v>
      </c>
      <c r="T4170" s="211">
        <f>IFERROR(IF(VLOOKUP($C4170,'MSCI Database'!$C:$R,7, FALSE)="","",VLOOKUP($C4170,'MSCI Database'!$C:$R,7, FALSE)),"")</f>
        <v>6.4</v>
      </c>
      <c r="U4170" s="164">
        <f>IFERROR(IF(VLOOKUP($C4170,'MSCI Database'!$C:$R,8, FALSE)="","",VLOOKUP($C4170,'MSCI Database'!$C:$R,8, FALSE)),"")</f>
        <v>3</v>
      </c>
      <c r="V4170" s="175">
        <f>IFERROR(IF(VLOOKUP($C4170,'MSCI Database'!$C:$R,9, FALSE)="","",VLOOKUP($C4170,'MSCI Database'!$C:$R,9, FALSE)),"")</f>
        <v>5</v>
      </c>
      <c r="W4170" s="165">
        <f t="shared" ca="1" si="159"/>
        <v>0</v>
      </c>
      <c r="X4170" s="236">
        <f>IFERROR(IF(VLOOKUP($C4170,'MSCI Database'!$C:$R,10, FALSE)="","",VLOOKUP($C4170,'MSCI Database'!$C:$R,10, FALSE)),"")</f>
        <v>98593</v>
      </c>
      <c r="Y4170" s="133" t="str">
        <f>IFERROR(IF(VLOOKUP($C4170,'MSCI Database'!$C:$R,11, FALSE)="","",VLOOKUP($C4170,'MSCI Database'!$C:$R,11, FALSE)),"")</f>
        <v>2019</v>
      </c>
      <c r="Z4170" s="133" t="str">
        <f>IFERROR(IF(VLOOKUP($C4170,'MSCI Database'!$C:$R,12, FALSE)="","",VLOOKUP($C4170,'MSCI Database'!$C:$R,12, FALSE)),"")</f>
        <v>E.Segmt-Moderately Low</v>
      </c>
      <c r="AA4170" s="202" t="str">
        <f>IFERROR(IF(VLOOKUP($C4170,'MSCI Database'!$C:$R,13, FALSE)="","",VLOOKUP($C4170,'MSCI Database'!$C:$R,13, FALSE)),"")</f>
        <v>Strong data security practices; however, corporate governance related risks weigh on the rating</v>
      </c>
    </row>
    <row r="4171" spans="1:27" s="130" customFormat="1" ht="15" hidden="1" customHeight="1" outlineLevel="1">
      <c r="A4171" s="130" t="s">
        <v>6592</v>
      </c>
      <c r="B4171" s="130" t="s">
        <v>6593</v>
      </c>
      <c r="C4171" s="130" t="s">
        <v>6594</v>
      </c>
      <c r="D4171" s="130" t="s">
        <v>12128</v>
      </c>
      <c r="E4171" s="130" t="s">
        <v>18689</v>
      </c>
      <c r="F4171" s="215">
        <v>6.7247483337147487E-2</v>
      </c>
      <c r="G4171" s="132" t="str">
        <f ca="1">IFERROR(_xll.BQL($A4171, "cur_mkt_cap(currency=EUR)")/1000000, " ")</f>
        <v xml:space="preserve"> </v>
      </c>
      <c r="M4171" s="308"/>
      <c r="N4171" s="215">
        <f t="shared" si="158"/>
        <v>7.1406358093972972E-4</v>
      </c>
      <c r="O4171" s="172" t="str">
        <f>IFERROR(IF(VLOOKUP($C4171,'MSCI Database'!$C:$R,2, FALSE)="","",VLOOKUP($C4171,'MSCI Database'!$C:$R,2, FALSE)),"")</f>
        <v>Software &amp; Services</v>
      </c>
      <c r="P4171" s="186" t="str">
        <f>IFERROR(IF(VLOOKUP($C4171,'MSCI Database'!$C:$R,3, FALSE)="","",VLOOKUP($C4171,'MSCI Database'!$C:$R,3, FALSE)),"")</f>
        <v>AA</v>
      </c>
      <c r="Q4171" s="164" t="str">
        <f>IFERROR(IF(VLOOKUP($C4171,'MSCI Database'!$C:$R,4, FALSE)="","",VLOOKUP($C4171,'MSCI Database'!$C:$R,4, FALSE)),"")</f>
        <v>0</v>
      </c>
      <c r="R4171" s="164">
        <f>IFERROR(IF(VLOOKUP($C4171,'MSCI Database'!$C:$R,5, FALSE)="","",VLOOKUP($C4171,'MSCI Database'!$C:$R,5, FALSE)),"")</f>
        <v>8.5</v>
      </c>
      <c r="S4171" s="164">
        <f>IFERROR(IF(VLOOKUP($C4171,'MSCI Database'!$C:$R,6, FALSE)="","",VLOOKUP($C4171,'MSCI Database'!$C:$R,6, FALSE)),"")</f>
        <v>6.6</v>
      </c>
      <c r="T4171" s="211">
        <f>IFERROR(IF(VLOOKUP($C4171,'MSCI Database'!$C:$R,7, FALSE)="","",VLOOKUP($C4171,'MSCI Database'!$C:$R,7, FALSE)),"")</f>
        <v>5.3</v>
      </c>
      <c r="U4171" s="164">
        <f>IFERROR(IF(VLOOKUP($C4171,'MSCI Database'!$C:$R,8, FALSE)="","",VLOOKUP($C4171,'MSCI Database'!$C:$R,8, FALSE)),"")</f>
        <v>4.9000000000000004</v>
      </c>
      <c r="V4171" s="175">
        <f>IFERROR(IF(VLOOKUP($C4171,'MSCI Database'!$C:$R,9, FALSE)="","",VLOOKUP($C4171,'MSCI Database'!$C:$R,9, FALSE)),"")</f>
        <v>5.3</v>
      </c>
      <c r="W4171" s="165">
        <f t="shared" ca="1" si="159"/>
        <v>0</v>
      </c>
      <c r="X4171" s="236">
        <f>IFERROR(IF(VLOOKUP($C4171,'MSCI Database'!$C:$R,10, FALSE)="","",VLOOKUP($C4171,'MSCI Database'!$C:$R,10, FALSE)),"")</f>
        <v>38110</v>
      </c>
      <c r="Y4171" s="133" t="str">
        <f>IFERROR(IF(VLOOKUP($C4171,'MSCI Database'!$C:$R,11, FALSE)="","",VLOOKUP($C4171,'MSCI Database'!$C:$R,11, FALSE)),"")</f>
        <v>2019</v>
      </c>
      <c r="Z4171" s="133" t="str">
        <f>IFERROR(IF(VLOOKUP($C4171,'MSCI Database'!$C:$R,12, FALSE)="","",VLOOKUP($C4171,'MSCI Database'!$C:$R,12, FALSE)),"")</f>
        <v>Reported</v>
      </c>
      <c r="AA4171" s="202" t="str">
        <f>IFERROR(IF(VLOOKUP($C4171,'MSCI Database'!$C:$R,13, FALSE)="","",VLOOKUP($C4171,'MSCI Database'!$C:$R,13, FALSE)),"")</f>
        <v>Well-placed in cleantech and employee-centered initiatives</v>
      </c>
    </row>
    <row r="4172" spans="1:27" s="130" customFormat="1" ht="15" hidden="1" customHeight="1" outlineLevel="1">
      <c r="A4172" s="130" t="s">
        <v>7489</v>
      </c>
      <c r="B4172" s="130" t="s">
        <v>7490</v>
      </c>
      <c r="C4172" s="130" t="s">
        <v>7491</v>
      </c>
      <c r="D4172" s="130" t="s">
        <v>12128</v>
      </c>
      <c r="E4172" s="130" t="s">
        <v>18682</v>
      </c>
      <c r="F4172" s="215">
        <v>6.7198085241006275E-2</v>
      </c>
      <c r="G4172" s="132" t="str">
        <f ca="1">IFERROR(_xll.BQL($A4172, "cur_mkt_cap(currency=EUR)")/1000000, " ")</f>
        <v xml:space="preserve"> </v>
      </c>
      <c r="M4172" s="308"/>
      <c r="N4172" s="215">
        <f t="shared" si="158"/>
        <v>7.1353905006256131E-4</v>
      </c>
      <c r="O4172" s="172" t="str">
        <f>IFERROR(IF(VLOOKUP($C4172,'MSCI Database'!$C:$R,2, FALSE)="","",VLOOKUP($C4172,'MSCI Database'!$C:$R,2, FALSE)),"")</f>
        <v>Hotels &amp; Travel</v>
      </c>
      <c r="P4172" s="186" t="str">
        <f>IFERROR(IF(VLOOKUP($C4172,'MSCI Database'!$C:$R,3, FALSE)="","",VLOOKUP($C4172,'MSCI Database'!$C:$R,3, FALSE)),"")</f>
        <v>BB</v>
      </c>
      <c r="Q4172" s="164" t="str">
        <f>IFERROR(IF(VLOOKUP($C4172,'MSCI Database'!$C:$R,4, FALSE)="","",VLOOKUP($C4172,'MSCI Database'!$C:$R,4, FALSE)),"")</f>
        <v>0</v>
      </c>
      <c r="R4172" s="164">
        <f>IFERROR(IF(VLOOKUP($C4172,'MSCI Database'!$C:$R,5, FALSE)="","",VLOOKUP($C4172,'MSCI Database'!$C:$R,5, FALSE)),"")</f>
        <v>4</v>
      </c>
      <c r="S4172" s="164">
        <f>IFERROR(IF(VLOOKUP($C4172,'MSCI Database'!$C:$R,6, FALSE)="","",VLOOKUP($C4172,'MSCI Database'!$C:$R,6, FALSE)),"")</f>
        <v>6.7</v>
      </c>
      <c r="T4172" s="211">
        <f>IFERROR(IF(VLOOKUP($C4172,'MSCI Database'!$C:$R,7, FALSE)="","",VLOOKUP($C4172,'MSCI Database'!$C:$R,7, FALSE)),"")</f>
        <v>3.1</v>
      </c>
      <c r="U4172" s="164">
        <f>IFERROR(IF(VLOOKUP($C4172,'MSCI Database'!$C:$R,8, FALSE)="","",VLOOKUP($C4172,'MSCI Database'!$C:$R,8, FALSE)),"")</f>
        <v>2.1</v>
      </c>
      <c r="V4172" s="175">
        <f>IFERROR(IF(VLOOKUP($C4172,'MSCI Database'!$C:$R,9, FALSE)="","",VLOOKUP($C4172,'MSCI Database'!$C:$R,9, FALSE)),"")</f>
        <v>3.7</v>
      </c>
      <c r="W4172" s="165">
        <f t="shared" ca="1" si="159"/>
        <v>0</v>
      </c>
      <c r="X4172" s="236">
        <f>IFERROR(IF(VLOOKUP($C4172,'MSCI Database'!$C:$R,10, FALSE)="","",VLOOKUP($C4172,'MSCI Database'!$C:$R,10, FALSE)),"")</f>
        <v>6806299</v>
      </c>
      <c r="Y4172" s="133" t="str">
        <f>IFERROR(IF(VLOOKUP($C4172,'MSCI Database'!$C:$R,11, FALSE)="","",VLOOKUP($C4172,'MSCI Database'!$C:$R,11, FALSE)),"")</f>
        <v>2019</v>
      </c>
      <c r="Z4172" s="133" t="str">
        <f>IFERROR(IF(VLOOKUP($C4172,'MSCI Database'!$C:$R,12, FALSE)="","",VLOOKUP($C4172,'MSCI Database'!$C:$R,12, FALSE)),"")</f>
        <v>Reported</v>
      </c>
      <c r="AA4172" s="202" t="str">
        <f>IFERROR(IF(VLOOKUP($C4172,'MSCI Database'!$C:$R,13, FALSE)="","",VLOOKUP($C4172,'MSCI Database'!$C:$R,13, FALSE)),"")</f>
        <v>New data breach incident challenges the company's data protection measures</v>
      </c>
    </row>
    <row r="4173" spans="1:27" s="130" customFormat="1" ht="15" hidden="1" customHeight="1" outlineLevel="1">
      <c r="A4173" s="130" t="s">
        <v>6891</v>
      </c>
      <c r="B4173" s="130" t="s">
        <v>6892</v>
      </c>
      <c r="C4173" s="130" t="s">
        <v>6893</v>
      </c>
      <c r="D4173" s="130" t="s">
        <v>12128</v>
      </c>
      <c r="E4173" s="130" t="s">
        <v>18707</v>
      </c>
      <c r="F4173" s="215">
        <v>6.7053674135929636E-2</v>
      </c>
      <c r="G4173" s="132" t="str">
        <f ca="1">IFERROR(_xll.BQL($A4173, "cur_mkt_cap(currency=EUR)")/1000000, " ")</f>
        <v xml:space="preserve"> </v>
      </c>
      <c r="M4173" s="308"/>
      <c r="N4173" s="215">
        <f t="shared" si="158"/>
        <v>7.1200562894847298E-4</v>
      </c>
      <c r="O4173" s="172" t="str">
        <f>IFERROR(IF(VLOOKUP($C4173,'MSCI Database'!$C:$R,2, FALSE)="","",VLOOKUP($C4173,'MSCI Database'!$C:$R,2, FALSE)),"")</f>
        <v>Oil &amp; Gas Exploration &amp; Production</v>
      </c>
      <c r="P4173" s="186" t="str">
        <f>IFERROR(IF(VLOOKUP($C4173,'MSCI Database'!$C:$R,3, FALSE)="","",VLOOKUP($C4173,'MSCI Database'!$C:$R,3, FALSE)),"")</f>
        <v>BB</v>
      </c>
      <c r="Q4173" s="164" t="str">
        <f>IFERROR(IF(VLOOKUP($C4173,'MSCI Database'!$C:$R,4, FALSE)="","",VLOOKUP($C4173,'MSCI Database'!$C:$R,4, FALSE)),"")</f>
        <v>0</v>
      </c>
      <c r="R4173" s="164">
        <f>IFERROR(IF(VLOOKUP($C4173,'MSCI Database'!$C:$R,5, FALSE)="","",VLOOKUP($C4173,'MSCI Database'!$C:$R,5, FALSE)),"")</f>
        <v>4</v>
      </c>
      <c r="S4173" s="164">
        <f>IFERROR(IF(VLOOKUP($C4173,'MSCI Database'!$C:$R,6, FALSE)="","",VLOOKUP($C4173,'MSCI Database'!$C:$R,6, FALSE)),"")</f>
        <v>2.8</v>
      </c>
      <c r="T4173" s="211">
        <f>IFERROR(IF(VLOOKUP($C4173,'MSCI Database'!$C:$R,7, FALSE)="","",VLOOKUP($C4173,'MSCI Database'!$C:$R,7, FALSE)),"")</f>
        <v>3.6</v>
      </c>
      <c r="U4173" s="164">
        <f>IFERROR(IF(VLOOKUP($C4173,'MSCI Database'!$C:$R,8, FALSE)="","",VLOOKUP($C4173,'MSCI Database'!$C:$R,8, FALSE)),"")</f>
        <v>5.5</v>
      </c>
      <c r="V4173" s="175">
        <f>IFERROR(IF(VLOOKUP($C4173,'MSCI Database'!$C:$R,9, FALSE)="","",VLOOKUP($C4173,'MSCI Database'!$C:$R,9, FALSE)),"")</f>
        <v>3.9</v>
      </c>
      <c r="W4173" s="165">
        <f t="shared" ca="1" si="159"/>
        <v>0</v>
      </c>
      <c r="X4173" s="236">
        <f>IFERROR(IF(VLOOKUP($C4173,'MSCI Database'!$C:$R,10, FALSE)="","",VLOOKUP($C4173,'MSCI Database'!$C:$R,10, FALSE)),"")</f>
        <v>6310131</v>
      </c>
      <c r="Y4173" s="133" t="str">
        <f>IFERROR(IF(VLOOKUP($C4173,'MSCI Database'!$C:$R,11, FALSE)="","",VLOOKUP($C4173,'MSCI Database'!$C:$R,11, FALSE)),"")</f>
        <v>2019</v>
      </c>
      <c r="Z4173" s="133" t="str">
        <f>IFERROR(IF(VLOOKUP($C4173,'MSCI Database'!$C:$R,12, FALSE)="","",VLOOKUP($C4173,'MSCI Database'!$C:$R,12, FALSE)),"")</f>
        <v>E.Segmt-Moderately Low</v>
      </c>
      <c r="AA4173" s="202" t="str">
        <f>IFERROR(IF(VLOOKUP($C4173,'MSCI Database'!$C:$R,13, FALSE)="","",VLOOKUP($C4173,'MSCI Database'!$C:$R,13, FALSE)),"")</f>
        <v>Limited community engagement and environmental protection initiatives</v>
      </c>
    </row>
    <row r="4174" spans="1:27" s="130" customFormat="1" ht="15" hidden="1" customHeight="1" outlineLevel="1">
      <c r="A4174" s="130" t="s">
        <v>7240</v>
      </c>
      <c r="B4174" s="130" t="s">
        <v>7241</v>
      </c>
      <c r="C4174" s="130" t="s">
        <v>7242</v>
      </c>
      <c r="D4174" s="130" t="s">
        <v>12128</v>
      </c>
      <c r="E4174" s="130" t="s">
        <v>12133</v>
      </c>
      <c r="F4174" s="215">
        <v>6.6935064217443663E-2</v>
      </c>
      <c r="G4174" s="132" t="str">
        <f ca="1">IFERROR(_xll.BQL($A4174, "cur_mkt_cap(currency=EUR)")/1000000, " ")</f>
        <v xml:space="preserve"> </v>
      </c>
      <c r="M4174" s="308"/>
      <c r="N4174" s="215">
        <f t="shared" si="158"/>
        <v>7.1074617626822262E-4</v>
      </c>
      <c r="O4174" s="172" t="str">
        <f>IFERROR(IF(VLOOKUP($C4174,'MSCI Database'!$C:$R,2, FALSE)="","",VLOOKUP($C4174,'MSCI Database'!$C:$R,2, FALSE)),"")</f>
        <v>Health Care Equipment &amp; Supplies</v>
      </c>
      <c r="P4174" s="186" t="str">
        <f>IFERROR(IF(VLOOKUP($C4174,'MSCI Database'!$C:$R,3, FALSE)="","",VLOOKUP($C4174,'MSCI Database'!$C:$R,3, FALSE)),"")</f>
        <v>AA</v>
      </c>
      <c r="Q4174" s="164" t="str">
        <f>IFERROR(IF(VLOOKUP($C4174,'MSCI Database'!$C:$R,4, FALSE)="","",VLOOKUP($C4174,'MSCI Database'!$C:$R,4, FALSE)),"")</f>
        <v>0</v>
      </c>
      <c r="R4174" s="164">
        <f>IFERROR(IF(VLOOKUP($C4174,'MSCI Database'!$C:$R,5, FALSE)="","",VLOOKUP($C4174,'MSCI Database'!$C:$R,5, FALSE)),"")</f>
        <v>7.9</v>
      </c>
      <c r="S4174" s="164">
        <f>IFERROR(IF(VLOOKUP($C4174,'MSCI Database'!$C:$R,6, FALSE)="","",VLOOKUP($C4174,'MSCI Database'!$C:$R,6, FALSE)),"")</f>
        <v>7.6</v>
      </c>
      <c r="T4174" s="211">
        <f>IFERROR(IF(VLOOKUP($C4174,'MSCI Database'!$C:$R,7, FALSE)="","",VLOOKUP($C4174,'MSCI Database'!$C:$R,7, FALSE)),"")</f>
        <v>5.9</v>
      </c>
      <c r="U4174" s="164">
        <f>IFERROR(IF(VLOOKUP($C4174,'MSCI Database'!$C:$R,8, FALSE)="","",VLOOKUP($C4174,'MSCI Database'!$C:$R,8, FALSE)),"")</f>
        <v>7</v>
      </c>
      <c r="V4174" s="175">
        <f>IFERROR(IF(VLOOKUP($C4174,'MSCI Database'!$C:$R,9, FALSE)="","",VLOOKUP($C4174,'MSCI Database'!$C:$R,9, FALSE)),"")</f>
        <v>6.4</v>
      </c>
      <c r="W4174" s="165">
        <f t="shared" ca="1" si="159"/>
        <v>0</v>
      </c>
      <c r="X4174" s="236">
        <f>IFERROR(IF(VLOOKUP($C4174,'MSCI Database'!$C:$R,10, FALSE)="","",VLOOKUP($C4174,'MSCI Database'!$C:$R,10, FALSE)),"")</f>
        <v>110412</v>
      </c>
      <c r="Y4174" s="133" t="str">
        <f>IFERROR(IF(VLOOKUP($C4174,'MSCI Database'!$C:$R,11, FALSE)="","",VLOOKUP($C4174,'MSCI Database'!$C:$R,11, FALSE)),"")</f>
        <v>2019</v>
      </c>
      <c r="Z4174" s="133" t="str">
        <f>IFERROR(IF(VLOOKUP($C4174,'MSCI Database'!$C:$R,12, FALSE)="","",VLOOKUP($C4174,'MSCI Database'!$C:$R,12, FALSE)),"")</f>
        <v>E.Segmt-Moderately Low</v>
      </c>
      <c r="AA4174" s="202" t="str">
        <f>IFERROR(IF(VLOOKUP($C4174,'MSCI Database'!$C:$R,13, FALSE)="","",VLOOKUP($C4174,'MSCI Database'!$C:$R,13, FALSE)),"")</f>
        <v>Leads peers in overall governance practices; strong product quality performance</v>
      </c>
    </row>
    <row r="4175" spans="1:27" s="130" customFormat="1" ht="15" hidden="1" customHeight="1" outlineLevel="1">
      <c r="A4175" s="130" t="s">
        <v>8307</v>
      </c>
      <c r="B4175" s="130" t="s">
        <v>8308</v>
      </c>
      <c r="C4175" s="130" t="s">
        <v>8309</v>
      </c>
      <c r="D4175" s="130" t="s">
        <v>12128</v>
      </c>
      <c r="E4175" s="130" t="s">
        <v>18674</v>
      </c>
      <c r="F4175" s="215">
        <v>6.666739935180209E-2</v>
      </c>
      <c r="G4175" s="132" t="str">
        <f ca="1">IFERROR(_xll.BQL($A4175, "cur_mkt_cap(currency=EUR)")/1000000, " ")</f>
        <v xml:space="preserve"> </v>
      </c>
      <c r="M4175" s="308"/>
      <c r="N4175" s="215">
        <f t="shared" si="158"/>
        <v>7.0790399210062275E-4</v>
      </c>
      <c r="O4175" s="172" t="str">
        <f>IFERROR(IF(VLOOKUP($C4175,'MSCI Database'!$C:$R,2, FALSE)="","",VLOOKUP($C4175,'MSCI Database'!$C:$R,2, FALSE)),"")</f>
        <v>Retail - Food &amp; Staples</v>
      </c>
      <c r="P4175" s="186" t="str">
        <f>IFERROR(IF(VLOOKUP($C4175,'MSCI Database'!$C:$R,3, FALSE)="","",VLOOKUP($C4175,'MSCI Database'!$C:$R,3, FALSE)),"")</f>
        <v>BBB</v>
      </c>
      <c r="Q4175" s="164" t="str">
        <f>IFERROR(IF(VLOOKUP($C4175,'MSCI Database'!$C:$R,4, FALSE)="","",VLOOKUP($C4175,'MSCI Database'!$C:$R,4, FALSE)),"")</f>
        <v>0</v>
      </c>
      <c r="R4175" s="164">
        <f>IFERROR(IF(VLOOKUP($C4175,'MSCI Database'!$C:$R,5, FALSE)="","",VLOOKUP($C4175,'MSCI Database'!$C:$R,5, FALSE)),"")</f>
        <v>5.5</v>
      </c>
      <c r="S4175" s="164">
        <f>IFERROR(IF(VLOOKUP($C4175,'MSCI Database'!$C:$R,6, FALSE)="","",VLOOKUP($C4175,'MSCI Database'!$C:$R,6, FALSE)),"")</f>
        <v>8.4</v>
      </c>
      <c r="T4175" s="211">
        <f>IFERROR(IF(VLOOKUP($C4175,'MSCI Database'!$C:$R,7, FALSE)="","",VLOOKUP($C4175,'MSCI Database'!$C:$R,7, FALSE)),"")</f>
        <v>3.3</v>
      </c>
      <c r="U4175" s="164">
        <f>IFERROR(IF(VLOOKUP($C4175,'MSCI Database'!$C:$R,8, FALSE)="","",VLOOKUP($C4175,'MSCI Database'!$C:$R,8, FALSE)),"")</f>
        <v>4.5</v>
      </c>
      <c r="V4175" s="175">
        <f>IFERROR(IF(VLOOKUP($C4175,'MSCI Database'!$C:$R,9, FALSE)="","",VLOOKUP($C4175,'MSCI Database'!$C:$R,9, FALSE)),"")</f>
        <v>4.2</v>
      </c>
      <c r="W4175" s="165">
        <f t="shared" ca="1" si="159"/>
        <v>0</v>
      </c>
      <c r="X4175" s="236">
        <f>IFERROR(IF(VLOOKUP($C4175,'MSCI Database'!$C:$R,10, FALSE)="","",VLOOKUP($C4175,'MSCI Database'!$C:$R,10, FALSE)),"")</f>
        <v>2034000</v>
      </c>
      <c r="Y4175" s="133" t="str">
        <f>IFERROR(IF(VLOOKUP($C4175,'MSCI Database'!$C:$R,11, FALSE)="","",VLOOKUP($C4175,'MSCI Database'!$C:$R,11, FALSE)),"")</f>
        <v>2019</v>
      </c>
      <c r="Z4175" s="133" t="str">
        <f>IFERROR(IF(VLOOKUP($C4175,'MSCI Database'!$C:$R,12, FALSE)="","",VLOOKUP($C4175,'MSCI Database'!$C:$R,12, FALSE)),"")</f>
        <v>Reported</v>
      </c>
      <c r="AA4175" s="202" t="str">
        <f>IFERROR(IF(VLOOKUP($C4175,'MSCI Database'!$C:$R,13, FALSE)="","",VLOOKUP($C4175,'MSCI Database'!$C:$R,13, FALSE)),"")</f>
        <v>Strong employee support initiatives; responsible dispensing remains a key challenge</v>
      </c>
    </row>
    <row r="4176" spans="1:27" s="130" customFormat="1" ht="15" hidden="1" customHeight="1" outlineLevel="1">
      <c r="A4176" s="130" t="s">
        <v>4819</v>
      </c>
      <c r="B4176" s="130" t="s">
        <v>4820</v>
      </c>
      <c r="C4176" s="130" t="s">
        <v>4821</v>
      </c>
      <c r="D4176" s="130" t="s">
        <v>18675</v>
      </c>
      <c r="E4176" s="130" t="s">
        <v>18704</v>
      </c>
      <c r="F4176" s="215">
        <v>8.5641596304839376E-3</v>
      </c>
      <c r="G4176" s="132" t="str">
        <f ca="1">IFERROR(_xll.BQL($A4176, "cur_mkt_cap(currency=EUR)")/1000000, " ")</f>
        <v xml:space="preserve"> </v>
      </c>
      <c r="M4176" s="308"/>
      <c r="N4176" s="215">
        <f t="shared" si="158"/>
        <v>9.0938042436819537E-5</v>
      </c>
      <c r="O4176" s="172" t="str">
        <f>IFERROR(IF(VLOOKUP($C4176,'MSCI Database'!$C:$R,2, FALSE)="","",VLOOKUP($C4176,'MSCI Database'!$C:$R,2, FALSE)),"")</f>
        <v>Real Estate Development &amp; Diversified Activities</v>
      </c>
      <c r="P4176" s="186" t="str">
        <f>IFERROR(IF(VLOOKUP($C4176,'MSCI Database'!$C:$R,3, FALSE)="","",VLOOKUP($C4176,'MSCI Database'!$C:$R,3, FALSE)),"")</f>
        <v>A</v>
      </c>
      <c r="Q4176" s="164" t="str">
        <f>IFERROR(IF(VLOOKUP($C4176,'MSCI Database'!$C:$R,4, FALSE)="","",VLOOKUP($C4176,'MSCI Database'!$C:$R,4, FALSE)),"")</f>
        <v/>
      </c>
      <c r="R4176" s="164">
        <f>IFERROR(IF(VLOOKUP($C4176,'MSCI Database'!$C:$R,5, FALSE)="","",VLOOKUP($C4176,'MSCI Database'!$C:$R,5, FALSE)),"")</f>
        <v>6.3</v>
      </c>
      <c r="S4176" s="164">
        <f>IFERROR(IF(VLOOKUP($C4176,'MSCI Database'!$C:$R,6, FALSE)="","",VLOOKUP($C4176,'MSCI Database'!$C:$R,6, FALSE)),"")</f>
        <v>5.4</v>
      </c>
      <c r="T4176" s="211">
        <f>IFERROR(IF(VLOOKUP($C4176,'MSCI Database'!$C:$R,7, FALSE)="","",VLOOKUP($C4176,'MSCI Database'!$C:$R,7, FALSE)),"")</f>
        <v>4.7</v>
      </c>
      <c r="U4176" s="164">
        <f>IFERROR(IF(VLOOKUP($C4176,'MSCI Database'!$C:$R,8, FALSE)="","",VLOOKUP($C4176,'MSCI Database'!$C:$R,8, FALSE)),"")</f>
        <v>5.6</v>
      </c>
      <c r="V4176" s="175">
        <f>IFERROR(IF(VLOOKUP($C4176,'MSCI Database'!$C:$R,9, FALSE)="","",VLOOKUP($C4176,'MSCI Database'!$C:$R,9, FALSE)),"")</f>
        <v>5.2</v>
      </c>
      <c r="W4176" s="165">
        <f t="shared" ca="1" si="159"/>
        <v>0</v>
      </c>
      <c r="X4176" s="236">
        <f>IFERROR(IF(VLOOKUP($C4176,'MSCI Database'!$C:$R,10, FALSE)="","",VLOOKUP($C4176,'MSCI Database'!$C:$R,10, FALSE)),"")</f>
        <v>247018</v>
      </c>
      <c r="Y4176" s="133" t="str">
        <f>IFERROR(IF(VLOOKUP($C4176,'MSCI Database'!$C:$R,11, FALSE)="","",VLOOKUP($C4176,'MSCI Database'!$C:$R,11, FALSE)),"")</f>
        <v>2019</v>
      </c>
      <c r="Z4176" s="133" t="str">
        <f>IFERROR(IF(VLOOKUP($C4176,'MSCI Database'!$C:$R,12, FALSE)="","",VLOOKUP($C4176,'MSCI Database'!$C:$R,12, FALSE)),"")</f>
        <v>E.Segmt-Low</v>
      </c>
      <c r="AA4176" s="202" t="str">
        <f>IFERROR(IF(VLOOKUP($C4176,'MSCI Database'!$C:$R,13, FALSE)="","",VLOOKUP($C4176,'MSCI Database'!$C:$R,13, FALSE)),"")</f>
        <v>Relatively strong corporate governance practices, but anti-corruption framework appears weak</v>
      </c>
    </row>
    <row r="4177" spans="1:27" s="130" customFormat="1" ht="15" hidden="1" customHeight="1" outlineLevel="1">
      <c r="A4177" s="130" t="s">
        <v>6883</v>
      </c>
      <c r="B4177" s="130" t="s">
        <v>6884</v>
      </c>
      <c r="C4177" s="130" t="s">
        <v>6885</v>
      </c>
      <c r="D4177" s="130" t="s">
        <v>12128</v>
      </c>
      <c r="E4177" s="130" t="s">
        <v>18684</v>
      </c>
      <c r="F4177" s="215">
        <v>6.6401003802995448E-2</v>
      </c>
      <c r="G4177" s="132" t="str">
        <f ca="1">IFERROR(_xll.BQL($A4177, "cur_mkt_cap(currency=EUR)")/1000000, " ")</f>
        <v xml:space="preserve"> </v>
      </c>
      <c r="M4177" s="308"/>
      <c r="N4177" s="215">
        <f t="shared" si="158"/>
        <v>7.0507528610171447E-4</v>
      </c>
      <c r="O4177" s="172" t="str">
        <f>IFERROR(IF(VLOOKUP($C4177,'MSCI Database'!$C:$R,2, FALSE)="","",VLOOKUP($C4177,'MSCI Database'!$C:$R,2, FALSE)),"")</f>
        <v>Specialty Chemicals</v>
      </c>
      <c r="P4177" s="186" t="str">
        <f>IFERROR(IF(VLOOKUP($C4177,'MSCI Database'!$C:$R,3, FALSE)="","",VLOOKUP($C4177,'MSCI Database'!$C:$R,3, FALSE)),"")</f>
        <v>A</v>
      </c>
      <c r="Q4177" s="164" t="str">
        <f>IFERROR(IF(VLOOKUP($C4177,'MSCI Database'!$C:$R,4, FALSE)="","",VLOOKUP($C4177,'MSCI Database'!$C:$R,4, FALSE)),"")</f>
        <v>0</v>
      </c>
      <c r="R4177" s="164">
        <f>IFERROR(IF(VLOOKUP($C4177,'MSCI Database'!$C:$R,5, FALSE)="","",VLOOKUP($C4177,'MSCI Database'!$C:$R,5, FALSE)),"")</f>
        <v>6.6</v>
      </c>
      <c r="S4177" s="164">
        <f>IFERROR(IF(VLOOKUP($C4177,'MSCI Database'!$C:$R,6, FALSE)="","",VLOOKUP($C4177,'MSCI Database'!$C:$R,6, FALSE)),"")</f>
        <v>5.7</v>
      </c>
      <c r="T4177" s="211">
        <f>IFERROR(IF(VLOOKUP($C4177,'MSCI Database'!$C:$R,7, FALSE)="","",VLOOKUP($C4177,'MSCI Database'!$C:$R,7, FALSE)),"")</f>
        <v>5.3</v>
      </c>
      <c r="U4177" s="164">
        <f>IFERROR(IF(VLOOKUP($C4177,'MSCI Database'!$C:$R,8, FALSE)="","",VLOOKUP($C4177,'MSCI Database'!$C:$R,8, FALSE)),"")</f>
        <v>5.8</v>
      </c>
      <c r="V4177" s="175">
        <f>IFERROR(IF(VLOOKUP($C4177,'MSCI Database'!$C:$R,9, FALSE)="","",VLOOKUP($C4177,'MSCI Database'!$C:$R,9, FALSE)),"")</f>
        <v>5.7</v>
      </c>
      <c r="W4177" s="165">
        <f t="shared" ca="1" si="159"/>
        <v>0</v>
      </c>
      <c r="X4177" s="236">
        <f>IFERROR(IF(VLOOKUP($C4177,'MSCI Database'!$C:$R,10, FALSE)="","",VLOOKUP($C4177,'MSCI Database'!$C:$R,10, FALSE)),"")</f>
        <v>5380359</v>
      </c>
      <c r="Y4177" s="133" t="str">
        <f>IFERROR(IF(VLOOKUP($C4177,'MSCI Database'!$C:$R,11, FALSE)="","",VLOOKUP($C4177,'MSCI Database'!$C:$R,11, FALSE)),"")</f>
        <v>2019</v>
      </c>
      <c r="Z4177" s="133" t="str">
        <f>IFERROR(IF(VLOOKUP($C4177,'MSCI Database'!$C:$R,12, FALSE)="","",VLOOKUP($C4177,'MSCI Database'!$C:$R,12, FALSE)),"")</f>
        <v>Reported</v>
      </c>
      <c r="AA4177" s="202" t="str">
        <f>IFERROR(IF(VLOOKUP($C4177,'MSCI Database'!$C:$R,13, FALSE)="","",VLOOKUP($C4177,'MSCI Database'!$C:$R,13, FALSE)),"")</f>
        <v>Separation of nutrition and biosciences business may increase share of carbon-intensive businesses</v>
      </c>
    </row>
    <row r="4178" spans="1:27" s="130" customFormat="1" ht="15" hidden="1" customHeight="1" outlineLevel="1">
      <c r="A4178" s="130" t="s">
        <v>6323</v>
      </c>
      <c r="B4178" s="130" t="s">
        <v>6324</v>
      </c>
      <c r="C4178" s="130" t="s">
        <v>6325</v>
      </c>
      <c r="D4178" s="130" t="s">
        <v>12128</v>
      </c>
      <c r="E4178" s="130" t="s">
        <v>100</v>
      </c>
      <c r="F4178" s="215">
        <v>6.6135958064286404E-2</v>
      </c>
      <c r="G4178" s="132" t="str">
        <f ca="1">IFERROR(_xll.BQL($A4178, "cur_mkt_cap(currency=EUR)")/1000000, " ")</f>
        <v xml:space="preserve"> </v>
      </c>
      <c r="M4178" s="308"/>
      <c r="N4178" s="215">
        <f t="shared" si="158"/>
        <v>7.0226091298463376E-4</v>
      </c>
      <c r="O4178" s="172" t="str">
        <f>IFERROR(IF(VLOOKUP($C4178,'MSCI Database'!$C:$R,2, FALSE)="","",VLOOKUP($C4178,'MSCI Database'!$C:$R,2, FALSE)),"")</f>
        <v>Utilities</v>
      </c>
      <c r="P4178" s="186" t="str">
        <f>IFERROR(IF(VLOOKUP($C4178,'MSCI Database'!$C:$R,3, FALSE)="","",VLOOKUP($C4178,'MSCI Database'!$C:$R,3, FALSE)),"")</f>
        <v>A</v>
      </c>
      <c r="Q4178" s="164" t="str">
        <f>IFERROR(IF(VLOOKUP($C4178,'MSCI Database'!$C:$R,4, FALSE)="","",VLOOKUP($C4178,'MSCI Database'!$C:$R,4, FALSE)),"")</f>
        <v>0</v>
      </c>
      <c r="R4178" s="164">
        <f>IFERROR(IF(VLOOKUP($C4178,'MSCI Database'!$C:$R,5, FALSE)="","",VLOOKUP($C4178,'MSCI Database'!$C:$R,5, FALSE)),"")</f>
        <v>6.9</v>
      </c>
      <c r="S4178" s="164">
        <f>IFERROR(IF(VLOOKUP($C4178,'MSCI Database'!$C:$R,6, FALSE)="","",VLOOKUP($C4178,'MSCI Database'!$C:$R,6, FALSE)),"")</f>
        <v>6.4</v>
      </c>
      <c r="T4178" s="211">
        <f>IFERROR(IF(VLOOKUP($C4178,'MSCI Database'!$C:$R,7, FALSE)="","",VLOOKUP($C4178,'MSCI Database'!$C:$R,7, FALSE)),"")</f>
        <v>6.7</v>
      </c>
      <c r="U4178" s="164">
        <f>IFERROR(IF(VLOOKUP($C4178,'MSCI Database'!$C:$R,8, FALSE)="","",VLOOKUP($C4178,'MSCI Database'!$C:$R,8, FALSE)),"")</f>
        <v>5.8</v>
      </c>
      <c r="V4178" s="175">
        <f>IFERROR(IF(VLOOKUP($C4178,'MSCI Database'!$C:$R,9, FALSE)="","",VLOOKUP($C4178,'MSCI Database'!$C:$R,9, FALSE)),"")</f>
        <v>6.2</v>
      </c>
      <c r="W4178" s="165">
        <f t="shared" ca="1" si="159"/>
        <v>0</v>
      </c>
      <c r="X4178" s="236">
        <f>IFERROR(IF(VLOOKUP($C4178,'MSCI Database'!$C:$R,10, FALSE)="","",VLOOKUP($C4178,'MSCI Database'!$C:$R,10, FALSE)),"")</f>
        <v>79290426</v>
      </c>
      <c r="Y4178" s="133" t="str">
        <f>IFERROR(IF(VLOOKUP($C4178,'MSCI Database'!$C:$R,11, FALSE)="","",VLOOKUP($C4178,'MSCI Database'!$C:$R,11, FALSE)),"")</f>
        <v>2019</v>
      </c>
      <c r="Z4178" s="133" t="str">
        <f>IFERROR(IF(VLOOKUP($C4178,'MSCI Database'!$C:$R,12, FALSE)="","",VLOOKUP($C4178,'MSCI Database'!$C:$R,12, FALSE)),"")</f>
        <v>Reported</v>
      </c>
      <c r="AA4178" s="202" t="str">
        <f>IFERROR(IF(VLOOKUP($C4178,'MSCI Database'!$C:$R,13, FALSE)="","",VLOOKUP($C4178,'MSCI Database'!$C:$R,13, FALSE)),"")</f>
        <v>Investment in electric T&amp;D operations and efforts geared towards decarbonization</v>
      </c>
    </row>
    <row r="4179" spans="1:27" s="130" customFormat="1" ht="15" hidden="1" customHeight="1" outlineLevel="1">
      <c r="A4179" s="130" t="s">
        <v>7549</v>
      </c>
      <c r="B4179" s="130" t="s">
        <v>7550</v>
      </c>
      <c r="C4179" s="130" t="s">
        <v>7551</v>
      </c>
      <c r="D4179" s="130" t="s">
        <v>12128</v>
      </c>
      <c r="E4179" s="130" t="s">
        <v>18689</v>
      </c>
      <c r="F4179" s="215">
        <v>6.5985788595031847E-2</v>
      </c>
      <c r="G4179" s="132" t="str">
        <f ca="1">IFERROR(_xll.BQL($A4179, "cur_mkt_cap(currency=EUR)")/1000000, " ")</f>
        <v xml:space="preserve"> </v>
      </c>
      <c r="M4179" s="308"/>
      <c r="N4179" s="215">
        <f t="shared" si="158"/>
        <v>7.0066634700770162E-4</v>
      </c>
      <c r="O4179" s="172" t="str">
        <f>IFERROR(IF(VLOOKUP($C4179,'MSCI Database'!$C:$R,2, FALSE)="","",VLOOKUP($C4179,'MSCI Database'!$C:$R,2, FALSE)),"")</f>
        <v>Semiconductors &amp; Semiconductor Equipment</v>
      </c>
      <c r="P4179" s="186" t="str">
        <f>IFERROR(IF(VLOOKUP($C4179,'MSCI Database'!$C:$R,3, FALSE)="","",VLOOKUP($C4179,'MSCI Database'!$C:$R,3, FALSE)),"")</f>
        <v>BB</v>
      </c>
      <c r="Q4179" s="164" t="str">
        <f>IFERROR(IF(VLOOKUP($C4179,'MSCI Database'!$C:$R,4, FALSE)="","",VLOOKUP($C4179,'MSCI Database'!$C:$R,4, FALSE)),"")</f>
        <v>0</v>
      </c>
      <c r="R4179" s="164">
        <f>IFERROR(IF(VLOOKUP($C4179,'MSCI Database'!$C:$R,5, FALSE)="","",VLOOKUP($C4179,'MSCI Database'!$C:$R,5, FALSE)),"")</f>
        <v>2.9</v>
      </c>
      <c r="S4179" s="164">
        <f>IFERROR(IF(VLOOKUP($C4179,'MSCI Database'!$C:$R,6, FALSE)="","",VLOOKUP($C4179,'MSCI Database'!$C:$R,6, FALSE)),"")</f>
        <v>5.6</v>
      </c>
      <c r="T4179" s="211">
        <f>IFERROR(IF(VLOOKUP($C4179,'MSCI Database'!$C:$R,7, FALSE)="","",VLOOKUP($C4179,'MSCI Database'!$C:$R,7, FALSE)),"")</f>
        <v>5.3</v>
      </c>
      <c r="U4179" s="164">
        <f>IFERROR(IF(VLOOKUP($C4179,'MSCI Database'!$C:$R,8, FALSE)="","",VLOOKUP($C4179,'MSCI Database'!$C:$R,8, FALSE)),"")</f>
        <v>3.6</v>
      </c>
      <c r="V4179" s="175">
        <f>IFERROR(IF(VLOOKUP($C4179,'MSCI Database'!$C:$R,9, FALSE)="","",VLOOKUP($C4179,'MSCI Database'!$C:$R,9, FALSE)),"")</f>
        <v>4.8</v>
      </c>
      <c r="W4179" s="165">
        <f t="shared" ca="1" si="159"/>
        <v>0</v>
      </c>
      <c r="X4179" s="236">
        <f>IFERROR(IF(VLOOKUP($C4179,'MSCI Database'!$C:$R,10, FALSE)="","",VLOOKUP($C4179,'MSCI Database'!$C:$R,10, FALSE)),"")</f>
        <v>658239</v>
      </c>
      <c r="Y4179" s="133" t="str">
        <f>IFERROR(IF(VLOOKUP($C4179,'MSCI Database'!$C:$R,11, FALSE)="","",VLOOKUP($C4179,'MSCI Database'!$C:$R,11, FALSE)),"")</f>
        <v>2019</v>
      </c>
      <c r="Z4179" s="133" t="str">
        <f>IFERROR(IF(VLOOKUP($C4179,'MSCI Database'!$C:$R,12, FALSE)="","",VLOOKUP($C4179,'MSCI Database'!$C:$R,12, FALSE)),"")</f>
        <v>Reported</v>
      </c>
      <c r="AA4179" s="202" t="str">
        <f>IFERROR(IF(VLOOKUP($C4179,'MSCI Database'!$C:$R,13, FALSE)="","",VLOOKUP($C4179,'MSCI Database'!$C:$R,13, FALSE)),"")</f>
        <v>Modest talent retention programs; board entrenchment concern persists</v>
      </c>
    </row>
    <row r="4180" spans="1:27" s="130" customFormat="1" ht="15" hidden="1" customHeight="1" outlineLevel="1">
      <c r="A4180" s="130" t="s">
        <v>6273</v>
      </c>
      <c r="B4180" s="130" t="s">
        <v>6274</v>
      </c>
      <c r="C4180" s="130" t="s">
        <v>6275</v>
      </c>
      <c r="D4180" s="130" t="s">
        <v>12128</v>
      </c>
      <c r="E4180" s="130" t="s">
        <v>12133</v>
      </c>
      <c r="F4180" s="215">
        <v>6.5859655652377974E-2</v>
      </c>
      <c r="G4180" s="132" t="str">
        <f ca="1">IFERROR(_xll.BQL($A4180, "cur_mkt_cap(currency=EUR)")/1000000, " ")</f>
        <v xml:space="preserve"> </v>
      </c>
      <c r="M4180" s="308"/>
      <c r="N4180" s="215">
        <f t="shared" si="158"/>
        <v>6.9932701152276855E-4</v>
      </c>
      <c r="O4180" s="172" t="str">
        <f>IFERROR(IF(VLOOKUP($C4180,'MSCI Database'!$C:$R,2, FALSE)="","",VLOOKUP($C4180,'MSCI Database'!$C:$R,2, FALSE)),"")</f>
        <v>Health Care Equipment &amp; Supplies</v>
      </c>
      <c r="P4180" s="186" t="str">
        <f>IFERROR(IF(VLOOKUP($C4180,'MSCI Database'!$C:$R,3, FALSE)="","",VLOOKUP($C4180,'MSCI Database'!$C:$R,3, FALSE)),"")</f>
        <v>BBB</v>
      </c>
      <c r="Q4180" s="164" t="str">
        <f>IFERROR(IF(VLOOKUP($C4180,'MSCI Database'!$C:$R,4, FALSE)="","",VLOOKUP($C4180,'MSCI Database'!$C:$R,4, FALSE)),"")</f>
        <v>0</v>
      </c>
      <c r="R4180" s="164">
        <f>IFERROR(IF(VLOOKUP($C4180,'MSCI Database'!$C:$R,5, FALSE)="","",VLOOKUP($C4180,'MSCI Database'!$C:$R,5, FALSE)),"")</f>
        <v>5.5</v>
      </c>
      <c r="S4180" s="164">
        <f>IFERROR(IF(VLOOKUP($C4180,'MSCI Database'!$C:$R,6, FALSE)="","",VLOOKUP($C4180,'MSCI Database'!$C:$R,6, FALSE)),"")</f>
        <v>7.7</v>
      </c>
      <c r="T4180" s="211">
        <f>IFERROR(IF(VLOOKUP($C4180,'MSCI Database'!$C:$R,7, FALSE)="","",VLOOKUP($C4180,'MSCI Database'!$C:$R,7, FALSE)),"")</f>
        <v>6</v>
      </c>
      <c r="U4180" s="164">
        <f>IFERROR(IF(VLOOKUP($C4180,'MSCI Database'!$C:$R,8, FALSE)="","",VLOOKUP($C4180,'MSCI Database'!$C:$R,8, FALSE)),"")</f>
        <v>4.8</v>
      </c>
      <c r="V4180" s="175">
        <f>IFERROR(IF(VLOOKUP($C4180,'MSCI Database'!$C:$R,9, FALSE)="","",VLOOKUP($C4180,'MSCI Database'!$C:$R,9, FALSE)),"")</f>
        <v>5.5</v>
      </c>
      <c r="W4180" s="165">
        <f t="shared" ca="1" si="159"/>
        <v>0</v>
      </c>
      <c r="X4180" s="236">
        <f>IFERROR(IF(VLOOKUP($C4180,'MSCI Database'!$C:$R,10, FALSE)="","",VLOOKUP($C4180,'MSCI Database'!$C:$R,10, FALSE)),"")</f>
        <v>45048</v>
      </c>
      <c r="Y4180" s="133" t="str">
        <f>IFERROR(IF(VLOOKUP($C4180,'MSCI Database'!$C:$R,11, FALSE)="","",VLOOKUP($C4180,'MSCI Database'!$C:$R,11, FALSE)),"")</f>
        <v>2019</v>
      </c>
      <c r="Z4180" s="133" t="str">
        <f>IFERROR(IF(VLOOKUP($C4180,'MSCI Database'!$C:$R,12, FALSE)="","",VLOOKUP($C4180,'MSCI Database'!$C:$R,12, FALSE)),"")</f>
        <v>E.Segmt-Moderately Low</v>
      </c>
      <c r="AA4180" s="202" t="str">
        <f>IFERROR(IF(VLOOKUP($C4180,'MSCI Database'!$C:$R,13, FALSE)="","",VLOOKUP($C4180,'MSCI Database'!$C:$R,13, FALSE)),"")</f>
        <v>Improved human capital development initiatives, but governance concerns persist</v>
      </c>
    </row>
    <row r="4181" spans="1:27" s="130" customFormat="1" ht="15" hidden="1" customHeight="1" outlineLevel="1">
      <c r="A4181" s="130" t="s">
        <v>1128</v>
      </c>
      <c r="B4181" s="130" t="s">
        <v>1129</v>
      </c>
      <c r="C4181" s="130" t="s">
        <v>1130</v>
      </c>
      <c r="D4181" s="130" t="s">
        <v>12135</v>
      </c>
      <c r="E4181" s="130" t="s">
        <v>18707</v>
      </c>
      <c r="F4181" s="215">
        <v>5.2463038105112068E-2</v>
      </c>
      <c r="G4181" s="132" t="str">
        <f ca="1">IFERROR(_xll.BQL($A4181, "cur_mkt_cap(currency=EUR)")/1000000, " ")</f>
        <v xml:space="preserve"> </v>
      </c>
      <c r="M4181" s="308"/>
      <c r="N4181" s="215">
        <f t="shared" si="158"/>
        <v>5.5707578926778739E-4</v>
      </c>
      <c r="O4181" s="172" t="str">
        <f>IFERROR(IF(VLOOKUP($C4181,'MSCI Database'!$C:$R,2, FALSE)="","",VLOOKUP($C4181,'MSCI Database'!$C:$R,2, FALSE)),"")</f>
        <v>Integrated Oil &amp; Gas</v>
      </c>
      <c r="P4181" s="186" t="str">
        <f>IFERROR(IF(VLOOKUP($C4181,'MSCI Database'!$C:$R,3, FALSE)="","",VLOOKUP($C4181,'MSCI Database'!$C:$R,3, FALSE)),"")</f>
        <v>A</v>
      </c>
      <c r="Q4181" s="164" t="str">
        <f>IFERROR(IF(VLOOKUP($C4181,'MSCI Database'!$C:$R,4, FALSE)="","",VLOOKUP($C4181,'MSCI Database'!$C:$R,4, FALSE)),"")</f>
        <v>0</v>
      </c>
      <c r="R4181" s="164">
        <f>IFERROR(IF(VLOOKUP($C4181,'MSCI Database'!$C:$R,5, FALSE)="","",VLOOKUP($C4181,'MSCI Database'!$C:$R,5, FALSE)),"")</f>
        <v>7</v>
      </c>
      <c r="S4181" s="164">
        <f>IFERROR(IF(VLOOKUP($C4181,'MSCI Database'!$C:$R,6, FALSE)="","",VLOOKUP($C4181,'MSCI Database'!$C:$R,6, FALSE)),"")</f>
        <v>2.6</v>
      </c>
      <c r="T4181" s="211">
        <f>IFERROR(IF(VLOOKUP($C4181,'MSCI Database'!$C:$R,7, FALSE)="","",VLOOKUP($C4181,'MSCI Database'!$C:$R,7, FALSE)),"")</f>
        <v>5.7</v>
      </c>
      <c r="U4181" s="164">
        <f>IFERROR(IF(VLOOKUP($C4181,'MSCI Database'!$C:$R,8, FALSE)="","",VLOOKUP($C4181,'MSCI Database'!$C:$R,8, FALSE)),"")</f>
        <v>7.5</v>
      </c>
      <c r="V4181" s="175">
        <f>IFERROR(IF(VLOOKUP($C4181,'MSCI Database'!$C:$R,9, FALSE)="","",VLOOKUP($C4181,'MSCI Database'!$C:$R,9, FALSE)),"")</f>
        <v>5</v>
      </c>
      <c r="W4181" s="165">
        <f t="shared" ca="1" si="159"/>
        <v>0</v>
      </c>
      <c r="X4181" s="236">
        <f>IFERROR(IF(VLOOKUP($C4181,'MSCI Database'!$C:$R,10, FALSE)="","",VLOOKUP($C4181,'MSCI Database'!$C:$R,10, FALSE)),"")</f>
        <v>22854473</v>
      </c>
      <c r="Y4181" s="133" t="str">
        <f>IFERROR(IF(VLOOKUP($C4181,'MSCI Database'!$C:$R,11, FALSE)="","",VLOOKUP($C4181,'MSCI Database'!$C:$R,11, FALSE)),"")</f>
        <v>2019</v>
      </c>
      <c r="Z4181" s="133" t="str">
        <f>IFERROR(IF(VLOOKUP($C4181,'MSCI Database'!$C:$R,12, FALSE)="","",VLOOKUP($C4181,'MSCI Database'!$C:$R,12, FALSE)),"")</f>
        <v>Reported</v>
      </c>
      <c r="AA4181" s="202" t="str">
        <f>IFERROR(IF(VLOOKUP($C4181,'MSCI Database'!$C:$R,13, FALSE)="","",VLOOKUP($C4181,'MSCI Database'!$C:$R,13, FALSE)),"")</f>
        <v>Oil sand operations continue to elevate environmental risk profile</v>
      </c>
    </row>
    <row r="4182" spans="1:27" s="130" customFormat="1" ht="15" hidden="1" customHeight="1" outlineLevel="1">
      <c r="A4182" s="130" t="s">
        <v>6081</v>
      </c>
      <c r="B4182" s="130" t="s">
        <v>6082</v>
      </c>
      <c r="C4182" s="130" t="s">
        <v>6083</v>
      </c>
      <c r="D4182" s="130" t="s">
        <v>12137</v>
      </c>
      <c r="E4182" s="130" t="s">
        <v>18673</v>
      </c>
      <c r="F4182" s="215">
        <v>2.3171258700650341E-3</v>
      </c>
      <c r="G4182" s="132" t="str">
        <f ca="1">IFERROR(_xll.BQL($A4182, "cur_mkt_cap(currency=EUR)")/1000000, " ")</f>
        <v xml:space="preserve"> </v>
      </c>
      <c r="M4182" s="308"/>
      <c r="N4182" s="215">
        <f t="shared" si="158"/>
        <v>2.4604269396543176E-5</v>
      </c>
      <c r="O4182" s="172" t="str">
        <f>IFERROR(IF(VLOOKUP($C4182,'MSCI Database'!$C:$R,2, FALSE)="","",VLOOKUP($C4182,'MSCI Database'!$C:$R,2, FALSE)),"")</f>
        <v>Transportation Infrastructure</v>
      </c>
      <c r="P4182" s="186" t="str">
        <f>IFERROR(IF(VLOOKUP($C4182,'MSCI Database'!$C:$R,3, FALSE)="","",VLOOKUP($C4182,'MSCI Database'!$C:$R,3, FALSE)),"")</f>
        <v>BB</v>
      </c>
      <c r="Q4182" s="164" t="str">
        <f>IFERROR(IF(VLOOKUP($C4182,'MSCI Database'!$C:$R,4, FALSE)="","",VLOOKUP($C4182,'MSCI Database'!$C:$R,4, FALSE)),"")</f>
        <v>0</v>
      </c>
      <c r="R4182" s="164">
        <f>IFERROR(IF(VLOOKUP($C4182,'MSCI Database'!$C:$R,5, FALSE)="","",VLOOKUP($C4182,'MSCI Database'!$C:$R,5, FALSE)),"")</f>
        <v>3</v>
      </c>
      <c r="S4182" s="164">
        <f>IFERROR(IF(VLOOKUP($C4182,'MSCI Database'!$C:$R,6, FALSE)="","",VLOOKUP($C4182,'MSCI Database'!$C:$R,6, FALSE)),"")</f>
        <v>7.4</v>
      </c>
      <c r="T4182" s="211">
        <f>IFERROR(IF(VLOOKUP($C4182,'MSCI Database'!$C:$R,7, FALSE)="","",VLOOKUP($C4182,'MSCI Database'!$C:$R,7, FALSE)),"")</f>
        <v>3.9</v>
      </c>
      <c r="U4182" s="164">
        <f>IFERROR(IF(VLOOKUP($C4182,'MSCI Database'!$C:$R,8, FALSE)="","",VLOOKUP($C4182,'MSCI Database'!$C:$R,8, FALSE)),"")</f>
        <v>2.2000000000000002</v>
      </c>
      <c r="V4182" s="175">
        <f>IFERROR(IF(VLOOKUP($C4182,'MSCI Database'!$C:$R,9, FALSE)="","",VLOOKUP($C4182,'MSCI Database'!$C:$R,9, FALSE)),"")</f>
        <v>3.8</v>
      </c>
      <c r="W4182" s="165">
        <f t="shared" ca="1" si="159"/>
        <v>0</v>
      </c>
      <c r="X4182" s="236">
        <f>IFERROR(IF(VLOOKUP($C4182,'MSCI Database'!$C:$R,10, FALSE)="","",VLOOKUP($C4182,'MSCI Database'!$C:$R,10, FALSE)),"")</f>
        <v>334870</v>
      </c>
      <c r="Y4182" s="133" t="str">
        <f>IFERROR(IF(VLOOKUP($C4182,'MSCI Database'!$C:$R,11, FALSE)="","",VLOOKUP($C4182,'MSCI Database'!$C:$R,11, FALSE)),"")</f>
        <v>2019</v>
      </c>
      <c r="Z4182" s="133" t="str">
        <f>IFERROR(IF(VLOOKUP($C4182,'MSCI Database'!$C:$R,12, FALSE)="","",VLOOKUP($C4182,'MSCI Database'!$C:$R,12, FALSE)),"")</f>
        <v>Reported</v>
      </c>
      <c r="AA4182" s="202" t="str">
        <f>IFERROR(IF(VLOOKUP($C4182,'MSCI Database'!$C:$R,13, FALSE)="","",VLOOKUP($C4182,'MSCI Database'!$C:$R,13, FALSE)),"")</f>
        <v>Improving safety and anti-corruption control measures</v>
      </c>
    </row>
    <row r="4183" spans="1:27" s="130" customFormat="1" ht="15" hidden="1" customHeight="1" outlineLevel="1">
      <c r="A4183" s="130" t="s">
        <v>2208</v>
      </c>
      <c r="B4183" s="130" t="s">
        <v>2209</v>
      </c>
      <c r="C4183" s="130" t="s">
        <v>2210</v>
      </c>
      <c r="D4183" s="130" t="s">
        <v>12131</v>
      </c>
      <c r="E4183" s="130" t="s">
        <v>18688</v>
      </c>
      <c r="F4183" s="215">
        <v>7.5999063790096008E-2</v>
      </c>
      <c r="G4183" s="132" t="str">
        <f ca="1">IFERROR(_xll.BQL($A4183, "cur_mkt_cap(currency=EUR)")/1000000, " ")</f>
        <v xml:space="preserve"> </v>
      </c>
      <c r="M4183" s="308"/>
      <c r="N4183" s="215">
        <f t="shared" si="158"/>
        <v>8.0699174073099007E-4</v>
      </c>
      <c r="O4183" s="172" t="str">
        <f>IFERROR(IF(VLOOKUP($C4183,'MSCI Database'!$C:$R,2, FALSE)="","",VLOOKUP($C4183,'MSCI Database'!$C:$R,2, FALSE)),"")</f>
        <v>Multi-Line Insurance &amp; Brokerage</v>
      </c>
      <c r="P4183" s="186" t="str">
        <f>IFERROR(IF(VLOOKUP($C4183,'MSCI Database'!$C:$R,3, FALSE)="","",VLOOKUP($C4183,'MSCI Database'!$C:$R,3, FALSE)),"")</f>
        <v>AAA</v>
      </c>
      <c r="Q4183" s="164" t="str">
        <f>IFERROR(IF(VLOOKUP($C4183,'MSCI Database'!$C:$R,4, FALSE)="","",VLOOKUP($C4183,'MSCI Database'!$C:$R,4, FALSE)),"")</f>
        <v>0</v>
      </c>
      <c r="R4183" s="164">
        <f>IFERROR(IF(VLOOKUP($C4183,'MSCI Database'!$C:$R,5, FALSE)="","",VLOOKUP($C4183,'MSCI Database'!$C:$R,5, FALSE)),"")</f>
        <v>10</v>
      </c>
      <c r="S4183" s="164">
        <f>IFERROR(IF(VLOOKUP($C4183,'MSCI Database'!$C:$R,6, FALSE)="","",VLOOKUP($C4183,'MSCI Database'!$C:$R,6, FALSE)),"")</f>
        <v>9.6</v>
      </c>
      <c r="T4183" s="211">
        <f>IFERROR(IF(VLOOKUP($C4183,'MSCI Database'!$C:$R,7, FALSE)="","",VLOOKUP($C4183,'MSCI Database'!$C:$R,7, FALSE)),"")</f>
        <v>7.3</v>
      </c>
      <c r="U4183" s="164">
        <f>IFERROR(IF(VLOOKUP($C4183,'MSCI Database'!$C:$R,8, FALSE)="","",VLOOKUP($C4183,'MSCI Database'!$C:$R,8, FALSE)),"")</f>
        <v>5.7</v>
      </c>
      <c r="V4183" s="175">
        <f>IFERROR(IF(VLOOKUP($C4183,'MSCI Database'!$C:$R,9, FALSE)="","",VLOOKUP($C4183,'MSCI Database'!$C:$R,9, FALSE)),"")</f>
        <v>7.1</v>
      </c>
      <c r="W4183" s="165">
        <f t="shared" ca="1" si="159"/>
        <v>0</v>
      </c>
      <c r="X4183" s="236">
        <f>IFERROR(IF(VLOOKUP($C4183,'MSCI Database'!$C:$R,10, FALSE)="","",VLOOKUP($C4183,'MSCI Database'!$C:$R,10, FALSE)),"")</f>
        <v>100648</v>
      </c>
      <c r="Y4183" s="133" t="str">
        <f>IFERROR(IF(VLOOKUP($C4183,'MSCI Database'!$C:$R,11, FALSE)="","",VLOOKUP($C4183,'MSCI Database'!$C:$R,11, FALSE)),"")</f>
        <v>2019</v>
      </c>
      <c r="Z4183" s="133" t="str">
        <f>IFERROR(IF(VLOOKUP($C4183,'MSCI Database'!$C:$R,12, FALSE)="","",VLOOKUP($C4183,'MSCI Database'!$C:$R,12, FALSE)),"")</f>
        <v>Reported</v>
      </c>
      <c r="AA4183" s="202" t="str">
        <f>IFERROR(IF(VLOOKUP($C4183,'MSCI Database'!$C:$R,13, FALSE)="","",VLOOKUP($C4183,'MSCI Database'!$C:$R,13, FALSE)),"")</f>
        <v>Industry leader in ESG integration, robust cyber risks mitigation mechanisms relative to peers</v>
      </c>
    </row>
    <row r="4184" spans="1:27" s="130" customFormat="1" ht="15" hidden="1" customHeight="1" outlineLevel="1">
      <c r="A4184" s="130" t="s">
        <v>1240</v>
      </c>
      <c r="B4184" s="130" t="s">
        <v>1241</v>
      </c>
      <c r="C4184" s="130" t="s">
        <v>1242</v>
      </c>
      <c r="D4184" s="130" t="s">
        <v>18681</v>
      </c>
      <c r="E4184" s="130" t="s">
        <v>12133</v>
      </c>
      <c r="F4184" s="215">
        <v>6.9485976205729549E-2</v>
      </c>
      <c r="G4184" s="132" t="str">
        <f ca="1">IFERROR(_xll.BQL($A4184, "cur_mkt_cap(currency=EUR)")/1000000, " ")</f>
        <v xml:space="preserve"> </v>
      </c>
      <c r="M4184" s="308"/>
      <c r="N4184" s="215">
        <f t="shared" si="158"/>
        <v>7.3783289027780548E-4</v>
      </c>
      <c r="O4184" s="172" t="str">
        <f>IFERROR(IF(VLOOKUP($C4184,'MSCI Database'!$C:$R,2, FALSE)="","",VLOOKUP($C4184,'MSCI Database'!$C:$R,2, FALSE)),"")</f>
        <v>Health Care Equipment &amp; Supplies</v>
      </c>
      <c r="P4184" s="186" t="str">
        <f>IFERROR(IF(VLOOKUP($C4184,'MSCI Database'!$C:$R,3, FALSE)="","",VLOOKUP($C4184,'MSCI Database'!$C:$R,3, FALSE)),"")</f>
        <v>AAA</v>
      </c>
      <c r="Q4184" s="164" t="str">
        <f>IFERROR(IF(VLOOKUP($C4184,'MSCI Database'!$C:$R,4, FALSE)="","",VLOOKUP($C4184,'MSCI Database'!$C:$R,4, FALSE)),"")</f>
        <v>0</v>
      </c>
      <c r="R4184" s="164">
        <f>IFERROR(IF(VLOOKUP($C4184,'MSCI Database'!$C:$R,5, FALSE)="","",VLOOKUP($C4184,'MSCI Database'!$C:$R,5, FALSE)),"")</f>
        <v>10</v>
      </c>
      <c r="S4184" s="164">
        <f>IFERROR(IF(VLOOKUP($C4184,'MSCI Database'!$C:$R,6, FALSE)="","",VLOOKUP($C4184,'MSCI Database'!$C:$R,6, FALSE)),"")</f>
        <v>9.3000000000000007</v>
      </c>
      <c r="T4184" s="211">
        <f>IFERROR(IF(VLOOKUP($C4184,'MSCI Database'!$C:$R,7, FALSE)="","",VLOOKUP($C4184,'MSCI Database'!$C:$R,7, FALSE)),"")</f>
        <v>6.4</v>
      </c>
      <c r="U4184" s="164">
        <f>IFERROR(IF(VLOOKUP($C4184,'MSCI Database'!$C:$R,8, FALSE)="","",VLOOKUP($C4184,'MSCI Database'!$C:$R,8, FALSE)),"")</f>
        <v>6.1</v>
      </c>
      <c r="V4184" s="175">
        <f>IFERROR(IF(VLOOKUP($C4184,'MSCI Database'!$C:$R,9, FALSE)="","",VLOOKUP($C4184,'MSCI Database'!$C:$R,9, FALSE)),"")</f>
        <v>6.4</v>
      </c>
      <c r="W4184" s="165">
        <f t="shared" ca="1" si="159"/>
        <v>0</v>
      </c>
      <c r="X4184" s="236">
        <f>IFERROR(IF(VLOOKUP($C4184,'MSCI Database'!$C:$R,10, FALSE)="","",VLOOKUP($C4184,'MSCI Database'!$C:$R,10, FALSE)),"")</f>
        <v>1503000</v>
      </c>
      <c r="Y4184" s="133" t="str">
        <f>IFERROR(IF(VLOOKUP($C4184,'MSCI Database'!$C:$R,11, FALSE)="","",VLOOKUP($C4184,'MSCI Database'!$C:$R,11, FALSE)),"")</f>
        <v>2019</v>
      </c>
      <c r="Z4184" s="133" t="str">
        <f>IFERROR(IF(VLOOKUP($C4184,'MSCI Database'!$C:$R,12, FALSE)="","",VLOOKUP($C4184,'MSCI Database'!$C:$R,12, FALSE)),"")</f>
        <v>Reported</v>
      </c>
      <c r="AA4184" s="202" t="str">
        <f>IFERROR(IF(VLOOKUP($C4184,'MSCI Database'!$C:$R,13, FALSE)="","",VLOOKUP($C4184,'MSCI Database'!$C:$R,13, FALSE)),"")</f>
        <v>Leads peers in talent management and governance practices</v>
      </c>
    </row>
    <row r="4185" spans="1:27" s="130" customFormat="1" ht="15" hidden="1" customHeight="1" outlineLevel="1">
      <c r="A4185" s="130" t="s">
        <v>3020</v>
      </c>
      <c r="B4185" s="130" t="s">
        <v>3021</v>
      </c>
      <c r="C4185" s="130" t="s">
        <v>3022</v>
      </c>
      <c r="D4185" s="130" t="s">
        <v>18691</v>
      </c>
      <c r="E4185" s="130" t="s">
        <v>18673</v>
      </c>
      <c r="F4185" s="215">
        <v>6.5195970126032496E-2</v>
      </c>
      <c r="G4185" s="132" t="str">
        <f ca="1">IFERROR(_xll.BQL($A4185, "cur_mkt_cap(currency=EUR)")/1000000, " ")</f>
        <v xml:space="preserve"> </v>
      </c>
      <c r="M4185" s="308"/>
      <c r="N4185" s="215">
        <f t="shared" ref="N4185:N4248" si="160">IF($A4185&lt;&gt;"",VLOOKUP($A4185,$A$3224:$V$5286,6,FALSE)/SUMIF($V$3224:$V$5286,"&lt;&gt;",$F$3224:$F$5286),0)</f>
        <v>6.9227970447063489E-4</v>
      </c>
      <c r="O4185" s="172" t="str">
        <f>IFERROR(IF(VLOOKUP($C4185,'MSCI Database'!$C:$R,2, FALSE)="","",VLOOKUP($C4185,'MSCI Database'!$C:$R,2, FALSE)),"")</f>
        <v>Building Products</v>
      </c>
      <c r="P4185" s="186" t="str">
        <f>IFERROR(IF(VLOOKUP($C4185,'MSCI Database'!$C:$R,3, FALSE)="","",VLOOKUP($C4185,'MSCI Database'!$C:$R,3, FALSE)),"")</f>
        <v>AAA</v>
      </c>
      <c r="Q4185" s="164" t="str">
        <f>IFERROR(IF(VLOOKUP($C4185,'MSCI Database'!$C:$R,4, FALSE)="","",VLOOKUP($C4185,'MSCI Database'!$C:$R,4, FALSE)),"")</f>
        <v>0</v>
      </c>
      <c r="R4185" s="164">
        <f>IFERROR(IF(VLOOKUP($C4185,'MSCI Database'!$C:$R,5, FALSE)="","",VLOOKUP($C4185,'MSCI Database'!$C:$R,5, FALSE)),"")</f>
        <v>9.6999999999999993</v>
      </c>
      <c r="S4185" s="164">
        <f>IFERROR(IF(VLOOKUP($C4185,'MSCI Database'!$C:$R,6, FALSE)="","",VLOOKUP($C4185,'MSCI Database'!$C:$R,6, FALSE)),"")</f>
        <v>7.4</v>
      </c>
      <c r="T4185" s="211">
        <f>IFERROR(IF(VLOOKUP($C4185,'MSCI Database'!$C:$R,7, FALSE)="","",VLOOKUP($C4185,'MSCI Database'!$C:$R,7, FALSE)),"")</f>
        <v>6.7</v>
      </c>
      <c r="U4185" s="164">
        <f>IFERROR(IF(VLOOKUP($C4185,'MSCI Database'!$C:$R,8, FALSE)="","",VLOOKUP($C4185,'MSCI Database'!$C:$R,8, FALSE)),"")</f>
        <v>5.4</v>
      </c>
      <c r="V4185" s="175">
        <f>IFERROR(IF(VLOOKUP($C4185,'MSCI Database'!$C:$R,9, FALSE)="","",VLOOKUP($C4185,'MSCI Database'!$C:$R,9, FALSE)),"")</f>
        <v>6.5</v>
      </c>
      <c r="W4185" s="165">
        <f t="shared" ref="W4185:W4248" ca="1" si="161">IFERROR(IF(X4185&lt;&gt;"",VLOOKUP($A4185,$A$3224:$X$5286,6,FALSE)/100,0)*$G$3222/$G4185, 0)</f>
        <v>0</v>
      </c>
      <c r="X4185" s="236">
        <f>IFERROR(IF(VLOOKUP($C4185,'MSCI Database'!$C:$R,10, FALSE)="","",VLOOKUP($C4185,'MSCI Database'!$C:$R,10, FALSE)),"")</f>
        <v>541935</v>
      </c>
      <c r="Y4185" s="133" t="str">
        <f>IFERROR(IF(VLOOKUP($C4185,'MSCI Database'!$C:$R,11, FALSE)="","",VLOOKUP($C4185,'MSCI Database'!$C:$R,11, FALSE)),"")</f>
        <v>2019</v>
      </c>
      <c r="Z4185" s="133" t="str">
        <f>IFERROR(IF(VLOOKUP($C4185,'MSCI Database'!$C:$R,12, FALSE)="","",VLOOKUP($C4185,'MSCI Database'!$C:$R,12, FALSE)),"")</f>
        <v>Reported</v>
      </c>
      <c r="AA4185" s="202" t="str">
        <f>IFERROR(IF(VLOOKUP($C4185,'MSCI Database'!$C:$R,13, FALSE)="","",VLOOKUP($C4185,'MSCI Database'!$C:$R,13, FALSE)),"")</f>
        <v>Strong carbon emission management, cleantech focus capitalizes on growing indoor air quality market</v>
      </c>
    </row>
    <row r="4186" spans="1:27" s="130" customFormat="1" ht="15" hidden="1" customHeight="1" outlineLevel="1">
      <c r="A4186" s="130" t="s">
        <v>6353</v>
      </c>
      <c r="B4186" s="130" t="s">
        <v>6354</v>
      </c>
      <c r="C4186" s="130" t="s">
        <v>6355</v>
      </c>
      <c r="D4186" s="130" t="s">
        <v>12128</v>
      </c>
      <c r="E4186" s="130" t="s">
        <v>18689</v>
      </c>
      <c r="F4186" s="215">
        <v>6.517063332364971E-2</v>
      </c>
      <c r="G4186" s="132" t="str">
        <f ca="1">IFERROR(_xll.BQL($A4186, "cur_mkt_cap(currency=EUR)")/1000000, " ")</f>
        <v xml:space="preserve"> </v>
      </c>
      <c r="M4186" s="308"/>
      <c r="N4186" s="215">
        <f t="shared" si="160"/>
        <v>6.9201066707412278E-4</v>
      </c>
      <c r="O4186" s="172" t="str">
        <f>IFERROR(IF(VLOOKUP($C4186,'MSCI Database'!$C:$R,2, FALSE)="","",VLOOKUP($C4186,'MSCI Database'!$C:$R,2, FALSE)),"")</f>
        <v>Electronic Equipment, Instruments &amp; Components</v>
      </c>
      <c r="P4186" s="186" t="str">
        <f>IFERROR(IF(VLOOKUP($C4186,'MSCI Database'!$C:$R,3, FALSE)="","",VLOOKUP($C4186,'MSCI Database'!$C:$R,3, FALSE)),"")</f>
        <v>BBB</v>
      </c>
      <c r="Q4186" s="164" t="str">
        <f>IFERROR(IF(VLOOKUP($C4186,'MSCI Database'!$C:$R,4, FALSE)="","",VLOOKUP($C4186,'MSCI Database'!$C:$R,4, FALSE)),"")</f>
        <v>0</v>
      </c>
      <c r="R4186" s="164">
        <f>IFERROR(IF(VLOOKUP($C4186,'MSCI Database'!$C:$R,5, FALSE)="","",VLOOKUP($C4186,'MSCI Database'!$C:$R,5, FALSE)),"")</f>
        <v>4.5999999999999996</v>
      </c>
      <c r="S4186" s="164">
        <f>IFERROR(IF(VLOOKUP($C4186,'MSCI Database'!$C:$R,6, FALSE)="","",VLOOKUP($C4186,'MSCI Database'!$C:$R,6, FALSE)),"")</f>
        <v>4.4000000000000004</v>
      </c>
      <c r="T4186" s="211">
        <f>IFERROR(IF(VLOOKUP($C4186,'MSCI Database'!$C:$R,7, FALSE)="","",VLOOKUP($C4186,'MSCI Database'!$C:$R,7, FALSE)),"")</f>
        <v>4.2</v>
      </c>
      <c r="U4186" s="164">
        <f>IFERROR(IF(VLOOKUP($C4186,'MSCI Database'!$C:$R,8, FALSE)="","",VLOOKUP($C4186,'MSCI Database'!$C:$R,8, FALSE)),"")</f>
        <v>4.3</v>
      </c>
      <c r="V4186" s="175">
        <f>IFERROR(IF(VLOOKUP($C4186,'MSCI Database'!$C:$R,9, FALSE)="","",VLOOKUP($C4186,'MSCI Database'!$C:$R,9, FALSE)),"")</f>
        <v>4.3</v>
      </c>
      <c r="W4186" s="165">
        <f t="shared" ca="1" si="161"/>
        <v>0</v>
      </c>
      <c r="X4186" s="236">
        <f>IFERROR(IF(VLOOKUP($C4186,'MSCI Database'!$C:$R,10, FALSE)="","",VLOOKUP($C4186,'MSCI Database'!$C:$R,10, FALSE)),"")</f>
        <v>311480</v>
      </c>
      <c r="Y4186" s="133" t="str">
        <f>IFERROR(IF(VLOOKUP($C4186,'MSCI Database'!$C:$R,11, FALSE)="","",VLOOKUP($C4186,'MSCI Database'!$C:$R,11, FALSE)),"")</f>
        <v>2019</v>
      </c>
      <c r="Z4186" s="133" t="str">
        <f>IFERROR(IF(VLOOKUP($C4186,'MSCI Database'!$C:$R,12, FALSE)="","",VLOOKUP($C4186,'MSCI Database'!$C:$R,12, FALSE)),"")</f>
        <v>Reported</v>
      </c>
      <c r="AA4186" s="202" t="str">
        <f>IFERROR(IF(VLOOKUP($C4186,'MSCI Database'!$C:$R,13, FALSE)="","",VLOOKUP($C4186,'MSCI Database'!$C:$R,13, FALSE)),"")</f>
        <v>Limited labor management initiatives despite increasing workforce</v>
      </c>
    </row>
    <row r="4187" spans="1:27" s="130" customFormat="1" ht="15" hidden="1" customHeight="1" outlineLevel="1">
      <c r="A4187" s="130" t="s">
        <v>6774</v>
      </c>
      <c r="B4187" s="130" t="s">
        <v>6775</v>
      </c>
      <c r="C4187" s="130" t="s">
        <v>6776</v>
      </c>
      <c r="D4187" s="130" t="s">
        <v>12128</v>
      </c>
      <c r="E4187" s="130" t="s">
        <v>18673</v>
      </c>
      <c r="F4187" s="215">
        <v>6.4960527332629442E-2</v>
      </c>
      <c r="G4187" s="132" t="str">
        <f ca="1">IFERROR(_xll.BQL($A4187, "cur_mkt_cap(currency=EUR)")/1000000, " ")</f>
        <v xml:space="preserve"> </v>
      </c>
      <c r="M4187" s="308"/>
      <c r="N4187" s="215">
        <f t="shared" si="160"/>
        <v>6.8977966854630215E-4</v>
      </c>
      <c r="O4187" s="172" t="str">
        <f>IFERROR(IF(VLOOKUP($C4187,'MSCI Database'!$C:$R,2, FALSE)="","",VLOOKUP($C4187,'MSCI Database'!$C:$R,2, FALSE)),"")</f>
        <v>Construction &amp; Farm Machinery &amp; Heavy Trucks</v>
      </c>
      <c r="P4187" s="186" t="str">
        <f>IFERROR(IF(VLOOKUP($C4187,'MSCI Database'!$C:$R,3, FALSE)="","",VLOOKUP($C4187,'MSCI Database'!$C:$R,3, FALSE)),"")</f>
        <v>AA</v>
      </c>
      <c r="Q4187" s="164" t="str">
        <f>IFERROR(IF(VLOOKUP($C4187,'MSCI Database'!$C:$R,4, FALSE)="","",VLOOKUP($C4187,'MSCI Database'!$C:$R,4, FALSE)),"")</f>
        <v>0</v>
      </c>
      <c r="R4187" s="164">
        <f>IFERROR(IF(VLOOKUP($C4187,'MSCI Database'!$C:$R,5, FALSE)="","",VLOOKUP($C4187,'MSCI Database'!$C:$R,5, FALSE)),"")</f>
        <v>7.4</v>
      </c>
      <c r="S4187" s="164">
        <f>IFERROR(IF(VLOOKUP($C4187,'MSCI Database'!$C:$R,6, FALSE)="","",VLOOKUP($C4187,'MSCI Database'!$C:$R,6, FALSE)),"")</f>
        <v>5.5</v>
      </c>
      <c r="T4187" s="211">
        <f>IFERROR(IF(VLOOKUP($C4187,'MSCI Database'!$C:$R,7, FALSE)="","",VLOOKUP($C4187,'MSCI Database'!$C:$R,7, FALSE)),"")</f>
        <v>6.5</v>
      </c>
      <c r="U4187" s="164">
        <f>IFERROR(IF(VLOOKUP($C4187,'MSCI Database'!$C:$R,8, FALSE)="","",VLOOKUP($C4187,'MSCI Database'!$C:$R,8, FALSE)),"")</f>
        <v>4.7</v>
      </c>
      <c r="V4187" s="175">
        <f>IFERROR(IF(VLOOKUP($C4187,'MSCI Database'!$C:$R,9, FALSE)="","",VLOOKUP($C4187,'MSCI Database'!$C:$R,9, FALSE)),"")</f>
        <v>5.5</v>
      </c>
      <c r="W4187" s="165">
        <f t="shared" ca="1" si="161"/>
        <v>0</v>
      </c>
      <c r="X4187" s="236">
        <f>IFERROR(IF(VLOOKUP($C4187,'MSCI Database'!$C:$R,10, FALSE)="","",VLOOKUP($C4187,'MSCI Database'!$C:$R,10, FALSE)),"")</f>
        <v>807258</v>
      </c>
      <c r="Y4187" s="133" t="str">
        <f>IFERROR(IF(VLOOKUP($C4187,'MSCI Database'!$C:$R,11, FALSE)="","",VLOOKUP($C4187,'MSCI Database'!$C:$R,11, FALSE)),"")</f>
        <v>2019</v>
      </c>
      <c r="Z4187" s="133" t="str">
        <f>IFERROR(IF(VLOOKUP($C4187,'MSCI Database'!$C:$R,12, FALSE)="","",VLOOKUP($C4187,'MSCI Database'!$C:$R,12, FALSE)),"")</f>
        <v>Reported</v>
      </c>
      <c r="AA4187" s="202" t="str">
        <f>IFERROR(IF(VLOOKUP($C4187,'MSCI Database'!$C:$R,13, FALSE)="","",VLOOKUP($C4187,'MSCI Database'!$C:$R,13, FALSE)),"")</f>
        <v>Strong safety performance; strategic involvement in clean technology</v>
      </c>
    </row>
    <row r="4188" spans="1:27" s="130" customFormat="1" ht="15" hidden="1" customHeight="1" outlineLevel="1">
      <c r="A4188" s="130" t="s">
        <v>1063</v>
      </c>
      <c r="B4188" s="130" t="s">
        <v>1064</v>
      </c>
      <c r="C4188" s="130" t="s">
        <v>1065</v>
      </c>
      <c r="D4188" s="130" t="s">
        <v>12135</v>
      </c>
      <c r="E4188" s="130" t="s">
        <v>18684</v>
      </c>
      <c r="F4188" s="215">
        <v>5.1886077877538447E-2</v>
      </c>
      <c r="G4188" s="132" t="str">
        <f ca="1">IFERROR(_xll.BQL($A4188, "cur_mkt_cap(currency=EUR)")/1000000, " ")</f>
        <v xml:space="preserve"> </v>
      </c>
      <c r="M4188" s="308"/>
      <c r="N4188" s="215">
        <f t="shared" si="160"/>
        <v>5.5094936987309397E-4</v>
      </c>
      <c r="O4188" s="172" t="str">
        <f>IFERROR(IF(VLOOKUP($C4188,'MSCI Database'!$C:$R,2, FALSE)="","",VLOOKUP($C4188,'MSCI Database'!$C:$R,2, FALSE)),"")</f>
        <v>Specialty Chemicals</v>
      </c>
      <c r="P4188" s="186" t="str">
        <f>IFERROR(IF(VLOOKUP($C4188,'MSCI Database'!$C:$R,3, FALSE)="","",VLOOKUP($C4188,'MSCI Database'!$C:$R,3, FALSE)),"")</f>
        <v>A</v>
      </c>
      <c r="Q4188" s="164" t="str">
        <f>IFERROR(IF(VLOOKUP($C4188,'MSCI Database'!$C:$R,4, FALSE)="","",VLOOKUP($C4188,'MSCI Database'!$C:$R,4, FALSE)),"")</f>
        <v>0</v>
      </c>
      <c r="R4188" s="164">
        <f>IFERROR(IF(VLOOKUP($C4188,'MSCI Database'!$C:$R,5, FALSE)="","",VLOOKUP($C4188,'MSCI Database'!$C:$R,5, FALSE)),"")</f>
        <v>6.1</v>
      </c>
      <c r="S4188" s="164">
        <f>IFERROR(IF(VLOOKUP($C4188,'MSCI Database'!$C:$R,6, FALSE)="","",VLOOKUP($C4188,'MSCI Database'!$C:$R,6, FALSE)),"")</f>
        <v>5</v>
      </c>
      <c r="T4188" s="211">
        <f>IFERROR(IF(VLOOKUP($C4188,'MSCI Database'!$C:$R,7, FALSE)="","",VLOOKUP($C4188,'MSCI Database'!$C:$R,7, FALSE)),"")</f>
        <v>6</v>
      </c>
      <c r="U4188" s="164">
        <f>IFERROR(IF(VLOOKUP($C4188,'MSCI Database'!$C:$R,8, FALSE)="","",VLOOKUP($C4188,'MSCI Database'!$C:$R,8, FALSE)),"")</f>
        <v>5.8</v>
      </c>
      <c r="V4188" s="175">
        <f>IFERROR(IF(VLOOKUP($C4188,'MSCI Database'!$C:$R,9, FALSE)="","",VLOOKUP($C4188,'MSCI Database'!$C:$R,9, FALSE)),"")</f>
        <v>5.5</v>
      </c>
      <c r="W4188" s="165">
        <f t="shared" ca="1" si="161"/>
        <v>0</v>
      </c>
      <c r="X4188" s="236">
        <f>IFERROR(IF(VLOOKUP($C4188,'MSCI Database'!$C:$R,10, FALSE)="","",VLOOKUP($C4188,'MSCI Database'!$C:$R,10, FALSE)),"")</f>
        <v>13380000</v>
      </c>
      <c r="Y4188" s="133" t="str">
        <f>IFERROR(IF(VLOOKUP($C4188,'MSCI Database'!$C:$R,11, FALSE)="","",VLOOKUP($C4188,'MSCI Database'!$C:$R,11, FALSE)),"")</f>
        <v>2019</v>
      </c>
      <c r="Z4188" s="133" t="str">
        <f>IFERROR(IF(VLOOKUP($C4188,'MSCI Database'!$C:$R,12, FALSE)="","",VLOOKUP($C4188,'MSCI Database'!$C:$R,12, FALSE)),"")</f>
        <v>Reported</v>
      </c>
      <c r="AA4188" s="202" t="str">
        <f>IFERROR(IF(VLOOKUP($C4188,'MSCI Database'!$C:$R,13, FALSE)="","",VLOOKUP($C4188,'MSCI Database'!$C:$R,13, FALSE)),"")</f>
        <v>Comprehensive health &amp; safety strategy and carbon mitigation efforts</v>
      </c>
    </row>
    <row r="4189" spans="1:27" s="130" customFormat="1" ht="15" hidden="1" customHeight="1" outlineLevel="1">
      <c r="A4189" s="130" t="s">
        <v>1532</v>
      </c>
      <c r="B4189" s="130" t="s">
        <v>1533</v>
      </c>
      <c r="C4189" s="130" t="s">
        <v>1534</v>
      </c>
      <c r="D4189" s="130" t="s">
        <v>18678</v>
      </c>
      <c r="E4189" s="130" t="s">
        <v>18673</v>
      </c>
      <c r="F4189" s="215">
        <v>8.3193959030136849E-3</v>
      </c>
      <c r="G4189" s="132" t="str">
        <f ca="1">IFERROR(_xll.BQL($A4189, "cur_mkt_cap(currency=EUR)")/1000000, " ")</f>
        <v xml:space="preserve"> </v>
      </c>
      <c r="M4189" s="308"/>
      <c r="N4189" s="215">
        <f t="shared" si="160"/>
        <v>8.8339032703692194E-5</v>
      </c>
      <c r="O4189" s="172" t="str">
        <f>IFERROR(IF(VLOOKUP($C4189,'MSCI Database'!$C:$R,2, FALSE)="","",VLOOKUP($C4189,'MSCI Database'!$C:$R,2, FALSE)),"")</f>
        <v>Construction &amp; Farm Machinery &amp; Heavy Trucks</v>
      </c>
      <c r="P4189" s="186" t="str">
        <f>IFERROR(IF(VLOOKUP($C4189,'MSCI Database'!$C:$R,3, FALSE)="","",VLOOKUP($C4189,'MSCI Database'!$C:$R,3, FALSE)),"")</f>
        <v>B</v>
      </c>
      <c r="Q4189" s="164" t="str">
        <f>IFERROR(IF(VLOOKUP($C4189,'MSCI Database'!$C:$R,4, FALSE)="","",VLOOKUP($C4189,'MSCI Database'!$C:$R,4, FALSE)),"")</f>
        <v>0</v>
      </c>
      <c r="R4189" s="164">
        <f>IFERROR(IF(VLOOKUP($C4189,'MSCI Database'!$C:$R,5, FALSE)="","",VLOOKUP($C4189,'MSCI Database'!$C:$R,5, FALSE)),"")</f>
        <v>1.9</v>
      </c>
      <c r="S4189" s="164">
        <f>IFERROR(IF(VLOOKUP($C4189,'MSCI Database'!$C:$R,6, FALSE)="","",VLOOKUP($C4189,'MSCI Database'!$C:$R,6, FALSE)),"")</f>
        <v>3.8</v>
      </c>
      <c r="T4189" s="211">
        <f>IFERROR(IF(VLOOKUP($C4189,'MSCI Database'!$C:$R,7, FALSE)="","",VLOOKUP($C4189,'MSCI Database'!$C:$R,7, FALSE)),"")</f>
        <v>4.2</v>
      </c>
      <c r="U4189" s="164">
        <f>IFERROR(IF(VLOOKUP($C4189,'MSCI Database'!$C:$R,8, FALSE)="","",VLOOKUP($C4189,'MSCI Database'!$C:$R,8, FALSE)),"")</f>
        <v>2.2000000000000002</v>
      </c>
      <c r="V4189" s="175">
        <f>IFERROR(IF(VLOOKUP($C4189,'MSCI Database'!$C:$R,9, FALSE)="","",VLOOKUP($C4189,'MSCI Database'!$C:$R,9, FALSE)),"")</f>
        <v>3.3</v>
      </c>
      <c r="W4189" s="165">
        <f t="shared" ca="1" si="161"/>
        <v>0</v>
      </c>
      <c r="X4189" s="236">
        <f>IFERROR(IF(VLOOKUP($C4189,'MSCI Database'!$C:$R,10, FALSE)="","",VLOOKUP($C4189,'MSCI Database'!$C:$R,10, FALSE)),"")</f>
        <v>214077</v>
      </c>
      <c r="Y4189" s="133" t="str">
        <f>IFERROR(IF(VLOOKUP($C4189,'MSCI Database'!$C:$R,11, FALSE)="","",VLOOKUP($C4189,'MSCI Database'!$C:$R,11, FALSE)),"")</f>
        <v>2019</v>
      </c>
      <c r="Z4189" s="133" t="str">
        <f>IFERROR(IF(VLOOKUP($C4189,'MSCI Database'!$C:$R,12, FALSE)="","",VLOOKUP($C4189,'MSCI Database'!$C:$R,12, FALSE)),"")</f>
        <v>Reported</v>
      </c>
      <c r="AA4189" s="202" t="str">
        <f>IFERROR(IF(VLOOKUP($C4189,'MSCI Database'!$C:$R,13, FALSE)="","",VLOOKUP($C4189,'MSCI Database'!$C:$R,13, FALSE)),"")</f>
        <v>Limited anti-corruption strategies; governance issues persist</v>
      </c>
    </row>
    <row r="4190" spans="1:27" s="130" customFormat="1" ht="15" hidden="1" customHeight="1" outlineLevel="1">
      <c r="A4190" s="130" t="s">
        <v>1528</v>
      </c>
      <c r="B4190" s="130" t="s">
        <v>1529</v>
      </c>
      <c r="C4190" s="130" t="s">
        <v>1530</v>
      </c>
      <c r="D4190" s="130" t="s">
        <v>18678</v>
      </c>
      <c r="E4190" s="130" t="s">
        <v>18674</v>
      </c>
      <c r="F4190" s="215">
        <v>8.3143790056210524E-3</v>
      </c>
      <c r="G4190" s="132" t="str">
        <f ca="1">IFERROR(_xll.BQL($A4190, "cur_mkt_cap(currency=EUR)")/1000000, " ")</f>
        <v xml:space="preserve"> </v>
      </c>
      <c r="M4190" s="308"/>
      <c r="N4190" s="215">
        <f t="shared" si="160"/>
        <v>8.8285761063779217E-5</v>
      </c>
      <c r="O4190" s="172" t="str">
        <f>IFERROR(IF(VLOOKUP($C4190,'MSCI Database'!$C:$R,2, FALSE)="","",VLOOKUP($C4190,'MSCI Database'!$C:$R,2, FALSE)),"")</f>
        <v>Beverages</v>
      </c>
      <c r="P4190" s="186" t="str">
        <f>IFERROR(IF(VLOOKUP($C4190,'MSCI Database'!$C:$R,3, FALSE)="","",VLOOKUP($C4190,'MSCI Database'!$C:$R,3, FALSE)),"")</f>
        <v>BB</v>
      </c>
      <c r="Q4190" s="164" t="str">
        <f>IFERROR(IF(VLOOKUP($C4190,'MSCI Database'!$C:$R,4, FALSE)="","",VLOOKUP($C4190,'MSCI Database'!$C:$R,4, FALSE)),"")</f>
        <v>0</v>
      </c>
      <c r="R4190" s="164">
        <f>IFERROR(IF(VLOOKUP($C4190,'MSCI Database'!$C:$R,5, FALSE)="","",VLOOKUP($C4190,'MSCI Database'!$C:$R,5, FALSE)),"")</f>
        <v>4</v>
      </c>
      <c r="S4190" s="164">
        <f>IFERROR(IF(VLOOKUP($C4190,'MSCI Database'!$C:$R,6, FALSE)="","",VLOOKUP($C4190,'MSCI Database'!$C:$R,6, FALSE)),"")</f>
        <v>3.6</v>
      </c>
      <c r="T4190" s="211">
        <f>IFERROR(IF(VLOOKUP($C4190,'MSCI Database'!$C:$R,7, FALSE)="","",VLOOKUP($C4190,'MSCI Database'!$C:$R,7, FALSE)),"")</f>
        <v>4.9000000000000004</v>
      </c>
      <c r="U4190" s="164">
        <f>IFERROR(IF(VLOOKUP($C4190,'MSCI Database'!$C:$R,8, FALSE)="","",VLOOKUP($C4190,'MSCI Database'!$C:$R,8, FALSE)),"")</f>
        <v>4.5999999999999996</v>
      </c>
      <c r="V4190" s="175">
        <f>IFERROR(IF(VLOOKUP($C4190,'MSCI Database'!$C:$R,9, FALSE)="","",VLOOKUP($C4190,'MSCI Database'!$C:$R,9, FALSE)),"")</f>
        <v>4.3</v>
      </c>
      <c r="W4190" s="165">
        <f t="shared" ca="1" si="161"/>
        <v>0</v>
      </c>
      <c r="X4190" s="236">
        <f>IFERROR(IF(VLOOKUP($C4190,'MSCI Database'!$C:$R,10, FALSE)="","",VLOOKUP($C4190,'MSCI Database'!$C:$R,10, FALSE)),"")</f>
        <v>276242</v>
      </c>
      <c r="Y4190" s="133" t="str">
        <f>IFERROR(IF(VLOOKUP($C4190,'MSCI Database'!$C:$R,11, FALSE)="","",VLOOKUP($C4190,'MSCI Database'!$C:$R,11, FALSE)),"")</f>
        <v>2019</v>
      </c>
      <c r="Z4190" s="133" t="str">
        <f>IFERROR(IF(VLOOKUP($C4190,'MSCI Database'!$C:$R,12, FALSE)="","",VLOOKUP($C4190,'MSCI Database'!$C:$R,12, FALSE)),"")</f>
        <v>E.Segmt-High</v>
      </c>
      <c r="AA4190" s="202" t="str">
        <f>IFERROR(IF(VLOOKUP($C4190,'MSCI Database'!$C:$R,13, FALSE)="","",VLOOKUP($C4190,'MSCI Database'!$C:$R,13, FALSE)),"")</f>
        <v>ESG risk management programs appear to be limited</v>
      </c>
    </row>
    <row r="4191" spans="1:27" s="130" customFormat="1" ht="15" hidden="1" customHeight="1" outlineLevel="1">
      <c r="A4191" s="130" t="s">
        <v>5477</v>
      </c>
      <c r="B4191" s="130" t="s">
        <v>5478</v>
      </c>
      <c r="C4191" s="130" t="s">
        <v>5479</v>
      </c>
      <c r="D4191" s="130" t="s">
        <v>18718</v>
      </c>
      <c r="E4191" s="130" t="s">
        <v>18684</v>
      </c>
      <c r="F4191" s="215">
        <v>1.5970788992577929E-2</v>
      </c>
      <c r="G4191" s="132" t="str">
        <f ca="1">IFERROR(_xll.BQL($A4191, "cur_mkt_cap(currency=EUR)")/1000000, " ")</f>
        <v xml:space="preserve"> </v>
      </c>
      <c r="M4191" s="308"/>
      <c r="N4191" s="215">
        <f t="shared" si="160"/>
        <v>1.6958491548743745E-4</v>
      </c>
      <c r="O4191" s="172" t="str">
        <f>IFERROR(IF(VLOOKUP($C4191,'MSCI Database'!$C:$R,2, FALSE)="","",VLOOKUP($C4191,'MSCI Database'!$C:$R,2, FALSE)),"")</f>
        <v>Metals and Mining - Non-Precious Metals</v>
      </c>
      <c r="P4191" s="186" t="str">
        <f>IFERROR(IF(VLOOKUP($C4191,'MSCI Database'!$C:$R,3, FALSE)="","",VLOOKUP($C4191,'MSCI Database'!$C:$R,3, FALSE)),"")</f>
        <v>BB</v>
      </c>
      <c r="Q4191" s="164" t="str">
        <f>IFERROR(IF(VLOOKUP($C4191,'MSCI Database'!$C:$R,4, FALSE)="","",VLOOKUP($C4191,'MSCI Database'!$C:$R,4, FALSE)),"")</f>
        <v>-1</v>
      </c>
      <c r="R4191" s="164">
        <f>IFERROR(IF(VLOOKUP($C4191,'MSCI Database'!$C:$R,5, FALSE)="","",VLOOKUP($C4191,'MSCI Database'!$C:$R,5, FALSE)),"")</f>
        <v>3.7</v>
      </c>
      <c r="S4191" s="164">
        <f>IFERROR(IF(VLOOKUP($C4191,'MSCI Database'!$C:$R,6, FALSE)="","",VLOOKUP($C4191,'MSCI Database'!$C:$R,6, FALSE)),"")</f>
        <v>4.9000000000000004</v>
      </c>
      <c r="T4191" s="211">
        <f>IFERROR(IF(VLOOKUP($C4191,'MSCI Database'!$C:$R,7, FALSE)="","",VLOOKUP($C4191,'MSCI Database'!$C:$R,7, FALSE)),"")</f>
        <v>1.5</v>
      </c>
      <c r="U4191" s="164">
        <f>IFERROR(IF(VLOOKUP($C4191,'MSCI Database'!$C:$R,8, FALSE)="","",VLOOKUP($C4191,'MSCI Database'!$C:$R,8, FALSE)),"")</f>
        <v>2.8</v>
      </c>
      <c r="V4191" s="175">
        <f>IFERROR(IF(VLOOKUP($C4191,'MSCI Database'!$C:$R,9, FALSE)="","",VLOOKUP($C4191,'MSCI Database'!$C:$R,9, FALSE)),"")</f>
        <v>3.3</v>
      </c>
      <c r="W4191" s="165">
        <f t="shared" ca="1" si="161"/>
        <v>0</v>
      </c>
      <c r="X4191" s="236">
        <f>IFERROR(IF(VLOOKUP($C4191,'MSCI Database'!$C:$R,10, FALSE)="","",VLOOKUP($C4191,'MSCI Database'!$C:$R,10, FALSE)),"")</f>
        <v>3638684</v>
      </c>
      <c r="Y4191" s="133" t="str">
        <f>IFERROR(IF(VLOOKUP($C4191,'MSCI Database'!$C:$R,11, FALSE)="","",VLOOKUP($C4191,'MSCI Database'!$C:$R,11, FALSE)),"")</f>
        <v>2019</v>
      </c>
      <c r="Z4191" s="133" t="str">
        <f>IFERROR(IF(VLOOKUP($C4191,'MSCI Database'!$C:$R,12, FALSE)="","",VLOOKUP($C4191,'MSCI Database'!$C:$R,12, FALSE)),"")</f>
        <v>Reported</v>
      </c>
      <c r="AA4191" s="202" t="str">
        <f>IFERROR(IF(VLOOKUP($C4191,'MSCI Database'!$C:$R,13, FALSE)="","",VLOOKUP($C4191,'MSCI Database'!$C:$R,13, FALSE)),"")</f>
        <v>Limited initiatives to address community-related issues drive downgrade; safety concerns persist</v>
      </c>
    </row>
    <row r="4192" spans="1:27" s="130" customFormat="1" ht="15" hidden="1" customHeight="1" outlineLevel="1">
      <c r="A4192" s="130" t="s">
        <v>5619</v>
      </c>
      <c r="B4192" s="130" t="s">
        <v>5620</v>
      </c>
      <c r="C4192" s="130" t="s">
        <v>5621</v>
      </c>
      <c r="D4192" s="130" t="s">
        <v>18733</v>
      </c>
      <c r="E4192" s="130" t="s">
        <v>18684</v>
      </c>
      <c r="F4192" s="215">
        <v>1.7076237024105021E-2</v>
      </c>
      <c r="G4192" s="132" t="str">
        <f ca="1">IFERROR(_xll.BQL($A4192, "cur_mkt_cap(currency=EUR)")/1000000, " ")</f>
        <v xml:space="preserve"> </v>
      </c>
      <c r="M4192" s="308"/>
      <c r="N4192" s="215">
        <f t="shared" si="160"/>
        <v>1.8132305260072578E-4</v>
      </c>
      <c r="O4192" s="172" t="str">
        <f>IFERROR(IF(VLOOKUP($C4192,'MSCI Database'!$C:$R,2, FALSE)="","",VLOOKUP($C4192,'MSCI Database'!$C:$R,2, FALSE)),"")</f>
        <v>Specialty Chemicals</v>
      </c>
      <c r="P4192" s="186" t="str">
        <f>IFERROR(IF(VLOOKUP($C4192,'MSCI Database'!$C:$R,3, FALSE)="","",VLOOKUP($C4192,'MSCI Database'!$C:$R,3, FALSE)),"")</f>
        <v>B</v>
      </c>
      <c r="Q4192" s="164" t="str">
        <f>IFERROR(IF(VLOOKUP($C4192,'MSCI Database'!$C:$R,4, FALSE)="","",VLOOKUP($C4192,'MSCI Database'!$C:$R,4, FALSE)),"")</f>
        <v>1</v>
      </c>
      <c r="R4192" s="164">
        <f>IFERROR(IF(VLOOKUP($C4192,'MSCI Database'!$C:$R,5, FALSE)="","",VLOOKUP($C4192,'MSCI Database'!$C:$R,5, FALSE)),"")</f>
        <v>2.2000000000000002</v>
      </c>
      <c r="S4192" s="164">
        <f>IFERROR(IF(VLOOKUP($C4192,'MSCI Database'!$C:$R,6, FALSE)="","",VLOOKUP($C4192,'MSCI Database'!$C:$R,6, FALSE)),"")</f>
        <v>3.6</v>
      </c>
      <c r="T4192" s="211">
        <f>IFERROR(IF(VLOOKUP($C4192,'MSCI Database'!$C:$R,7, FALSE)="","",VLOOKUP($C4192,'MSCI Database'!$C:$R,7, FALSE)),"")</f>
        <v>8.1</v>
      </c>
      <c r="U4192" s="164">
        <f>IFERROR(IF(VLOOKUP($C4192,'MSCI Database'!$C:$R,8, FALSE)="","",VLOOKUP($C4192,'MSCI Database'!$C:$R,8, FALSE)),"")</f>
        <v>1</v>
      </c>
      <c r="V4192" s="175">
        <f>IFERROR(IF(VLOOKUP($C4192,'MSCI Database'!$C:$R,9, FALSE)="","",VLOOKUP($C4192,'MSCI Database'!$C:$R,9, FALSE)),"")</f>
        <v>3.3</v>
      </c>
      <c r="W4192" s="165">
        <f t="shared" ca="1" si="161"/>
        <v>0</v>
      </c>
      <c r="X4192" s="236">
        <f>IFERROR(IF(VLOOKUP($C4192,'MSCI Database'!$C:$R,10, FALSE)="","",VLOOKUP($C4192,'MSCI Database'!$C:$R,10, FALSE)),"")</f>
        <v>414303</v>
      </c>
      <c r="Y4192" s="133" t="str">
        <f>IFERROR(IF(VLOOKUP($C4192,'MSCI Database'!$C:$R,11, FALSE)="","",VLOOKUP($C4192,'MSCI Database'!$C:$R,11, FALSE)),"")</f>
        <v>2019</v>
      </c>
      <c r="Z4192" s="133" t="str">
        <f>IFERROR(IF(VLOOKUP($C4192,'MSCI Database'!$C:$R,12, FALSE)="","",VLOOKUP($C4192,'MSCI Database'!$C:$R,12, FALSE)),"")</f>
        <v>E.Segmt-Moderate</v>
      </c>
      <c r="AA4192" s="202" t="str">
        <f>IFERROR(IF(VLOOKUP($C4192,'MSCI Database'!$C:$R,13, FALSE)="","",VLOOKUP($C4192,'MSCI Database'!$C:$R,13, FALSE)),"")</f>
        <v>Improvements in toxic emissions and chemical safety-related risk mitigation programs drive upgrade</v>
      </c>
    </row>
    <row r="4193" spans="1:27" s="130" customFormat="1" ht="15" hidden="1" customHeight="1" outlineLevel="1">
      <c r="A4193" s="130" t="s">
        <v>2768</v>
      </c>
      <c r="B4193" s="130" t="s">
        <v>2769</v>
      </c>
      <c r="C4193" s="130" t="s">
        <v>2770</v>
      </c>
      <c r="D4193" s="130" t="s">
        <v>18675</v>
      </c>
      <c r="E4193" s="130" t="s">
        <v>18704</v>
      </c>
      <c r="F4193" s="215">
        <v>8.297541177257492E-3</v>
      </c>
      <c r="G4193" s="132" t="str">
        <f ca="1">IFERROR(_xll.BQL($A4193, "cur_mkt_cap(currency=EUR)")/1000000, " ")</f>
        <v xml:space="preserve"> </v>
      </c>
      <c r="M4193" s="308"/>
      <c r="N4193" s="215">
        <f t="shared" si="160"/>
        <v>8.8106969539994553E-5</v>
      </c>
      <c r="O4193" s="172" t="str">
        <f>IFERROR(IF(VLOOKUP($C4193,'MSCI Database'!$C:$R,2, FALSE)="","",VLOOKUP($C4193,'MSCI Database'!$C:$R,2, FALSE)),"")</f>
        <v>Real Estate Development &amp; Diversified Activities</v>
      </c>
      <c r="P4193" s="186" t="str">
        <f>IFERROR(IF(VLOOKUP($C4193,'MSCI Database'!$C:$R,3, FALSE)="","",VLOOKUP($C4193,'MSCI Database'!$C:$R,3, FALSE)),"")</f>
        <v>BB</v>
      </c>
      <c r="Q4193" s="164" t="str">
        <f>IFERROR(IF(VLOOKUP($C4193,'MSCI Database'!$C:$R,4, FALSE)="","",VLOOKUP($C4193,'MSCI Database'!$C:$R,4, FALSE)),"")</f>
        <v>0</v>
      </c>
      <c r="R4193" s="164">
        <f>IFERROR(IF(VLOOKUP($C4193,'MSCI Database'!$C:$R,5, FALSE)="","",VLOOKUP($C4193,'MSCI Database'!$C:$R,5, FALSE)),"")</f>
        <v>3.5</v>
      </c>
      <c r="S4193" s="164">
        <f>IFERROR(IF(VLOOKUP($C4193,'MSCI Database'!$C:$R,6, FALSE)="","",VLOOKUP($C4193,'MSCI Database'!$C:$R,6, FALSE)),"")</f>
        <v>5.5</v>
      </c>
      <c r="T4193" s="211">
        <f>IFERROR(IF(VLOOKUP($C4193,'MSCI Database'!$C:$R,7, FALSE)="","",VLOOKUP($C4193,'MSCI Database'!$C:$R,7, FALSE)),"")</f>
        <v>2.6</v>
      </c>
      <c r="U4193" s="164">
        <f>IFERROR(IF(VLOOKUP($C4193,'MSCI Database'!$C:$R,8, FALSE)="","",VLOOKUP($C4193,'MSCI Database'!$C:$R,8, FALSE)),"")</f>
        <v>3.2</v>
      </c>
      <c r="V4193" s="175">
        <f>IFERROR(IF(VLOOKUP($C4193,'MSCI Database'!$C:$R,9, FALSE)="","",VLOOKUP($C4193,'MSCI Database'!$C:$R,9, FALSE)),"")</f>
        <v>3.8</v>
      </c>
      <c r="W4193" s="165">
        <f t="shared" ca="1" si="161"/>
        <v>0</v>
      </c>
      <c r="X4193" s="236">
        <f>IFERROR(IF(VLOOKUP($C4193,'MSCI Database'!$C:$R,10, FALSE)="","",VLOOKUP($C4193,'MSCI Database'!$C:$R,10, FALSE)),"")</f>
        <v>95394</v>
      </c>
      <c r="Y4193" s="133" t="str">
        <f>IFERROR(IF(VLOOKUP($C4193,'MSCI Database'!$C:$R,11, FALSE)="","",VLOOKUP($C4193,'MSCI Database'!$C:$R,11, FALSE)),"")</f>
        <v>2019</v>
      </c>
      <c r="Z4193" s="133" t="str">
        <f>IFERROR(IF(VLOOKUP($C4193,'MSCI Database'!$C:$R,12, FALSE)="","",VLOOKUP($C4193,'MSCI Database'!$C:$R,12, FALSE)),"")</f>
        <v>Reported</v>
      </c>
      <c r="AA4193" s="202" t="str">
        <f>IFERROR(IF(VLOOKUP($C4193,'MSCI Database'!$C:$R,13, FALSE)="","",VLOOKUP($C4193,'MSCI Database'!$C:$R,13, FALSE)),"")</f>
        <v>Lacks robust anti-corruption risk management and corporate governance practices</v>
      </c>
    </row>
    <row r="4194" spans="1:27" s="130" customFormat="1" ht="15" hidden="1" customHeight="1" outlineLevel="1">
      <c r="A4194" s="130" t="s">
        <v>1389</v>
      </c>
      <c r="B4194" s="130" t="s">
        <v>1390</v>
      </c>
      <c r="C4194" s="130" t="s">
        <v>1391</v>
      </c>
      <c r="D4194" s="130" t="s">
        <v>18678</v>
      </c>
      <c r="E4194" s="130" t="s">
        <v>18688</v>
      </c>
      <c r="F4194" s="215">
        <v>9.8512198429674645E-3</v>
      </c>
      <c r="G4194" s="132" t="str">
        <f ca="1">IFERROR(_xll.BQL($A4194, "cur_mkt_cap(currency=EUR)")/1000000, " ")</f>
        <v xml:space="preserve"> </v>
      </c>
      <c r="M4194" s="308"/>
      <c r="N4194" s="215">
        <f t="shared" si="160"/>
        <v>1.0460461817473058E-4</v>
      </c>
      <c r="O4194" s="172" t="str">
        <f>IFERROR(IF(VLOOKUP($C4194,'MSCI Database'!$C:$R,2, FALSE)="","",VLOOKUP($C4194,'MSCI Database'!$C:$R,2, FALSE)),"")</f>
        <v>Banks</v>
      </c>
      <c r="P4194" s="186" t="str">
        <f>IFERROR(IF(VLOOKUP($C4194,'MSCI Database'!$C:$R,3, FALSE)="","",VLOOKUP($C4194,'MSCI Database'!$C:$R,3, FALSE)),"")</f>
        <v>BBB</v>
      </c>
      <c r="Q4194" s="164" t="str">
        <f>IFERROR(IF(VLOOKUP($C4194,'MSCI Database'!$C:$R,4, FALSE)="","",VLOOKUP($C4194,'MSCI Database'!$C:$R,4, FALSE)),"")</f>
        <v>0</v>
      </c>
      <c r="R4194" s="164">
        <f>IFERROR(IF(VLOOKUP($C4194,'MSCI Database'!$C:$R,5, FALSE)="","",VLOOKUP($C4194,'MSCI Database'!$C:$R,5, FALSE)),"")</f>
        <v>5</v>
      </c>
      <c r="S4194" s="164">
        <f>IFERROR(IF(VLOOKUP($C4194,'MSCI Database'!$C:$R,6, FALSE)="","",VLOOKUP($C4194,'MSCI Database'!$C:$R,6, FALSE)),"")</f>
        <v>3.2</v>
      </c>
      <c r="T4194" s="211">
        <f>IFERROR(IF(VLOOKUP($C4194,'MSCI Database'!$C:$R,7, FALSE)="","",VLOOKUP($C4194,'MSCI Database'!$C:$R,7, FALSE)),"")</f>
        <v>3.7</v>
      </c>
      <c r="U4194" s="164">
        <f>IFERROR(IF(VLOOKUP($C4194,'MSCI Database'!$C:$R,8, FALSE)="","",VLOOKUP($C4194,'MSCI Database'!$C:$R,8, FALSE)),"")</f>
        <v>4.8</v>
      </c>
      <c r="V4194" s="175">
        <f>IFERROR(IF(VLOOKUP($C4194,'MSCI Database'!$C:$R,9, FALSE)="","",VLOOKUP($C4194,'MSCI Database'!$C:$R,9, FALSE)),"")</f>
        <v>4</v>
      </c>
      <c r="W4194" s="165">
        <f t="shared" ca="1" si="161"/>
        <v>0</v>
      </c>
      <c r="X4194" s="236">
        <f>IFERROR(IF(VLOOKUP($C4194,'MSCI Database'!$C:$R,10, FALSE)="","",VLOOKUP($C4194,'MSCI Database'!$C:$R,10, FALSE)),"")</f>
        <v>87362</v>
      </c>
      <c r="Y4194" s="133" t="str">
        <f>IFERROR(IF(VLOOKUP($C4194,'MSCI Database'!$C:$R,11, FALSE)="","",VLOOKUP($C4194,'MSCI Database'!$C:$R,11, FALSE)),"")</f>
        <v>2019</v>
      </c>
      <c r="Z4194" s="133" t="str">
        <f>IFERROR(IF(VLOOKUP($C4194,'MSCI Database'!$C:$R,12, FALSE)="","",VLOOKUP($C4194,'MSCI Database'!$C:$R,12, FALSE)),"")</f>
        <v>Reported</v>
      </c>
      <c r="AA4194" s="202" t="str">
        <f>IFERROR(IF(VLOOKUP($C4194,'MSCI Database'!$C:$R,13, FALSE)="","",VLOOKUP($C4194,'MSCI Database'!$C:$R,13, FALSE)),"")</f>
        <v>Strong financial inclusion measures; concerns over corporate governance practices continue</v>
      </c>
    </row>
    <row r="4195" spans="1:27" s="130" customFormat="1" ht="15" hidden="1" customHeight="1" outlineLevel="1">
      <c r="A4195" s="130" t="s">
        <v>577</v>
      </c>
      <c r="B4195" s="130" t="s">
        <v>578</v>
      </c>
      <c r="C4195" s="130" t="s">
        <v>579</v>
      </c>
      <c r="D4195" s="130" t="s">
        <v>12134</v>
      </c>
      <c r="E4195" s="130" t="s">
        <v>18674</v>
      </c>
      <c r="F4195" s="215">
        <v>7.5011863457372721E-2</v>
      </c>
      <c r="G4195" s="132" t="str">
        <f ca="1">IFERROR(_xll.BQL($A4195, "cur_mkt_cap(currency=EUR)")/1000000, " ")</f>
        <v xml:space="preserve"> </v>
      </c>
      <c r="M4195" s="308"/>
      <c r="N4195" s="215">
        <f t="shared" si="160"/>
        <v>7.9650921008883764E-4</v>
      </c>
      <c r="O4195" s="172" t="str">
        <f>IFERROR(IF(VLOOKUP($C4195,'MSCI Database'!$C:$R,2, FALSE)="","",VLOOKUP($C4195,'MSCI Database'!$C:$R,2, FALSE)),"")</f>
        <v>Beverages</v>
      </c>
      <c r="P4195" s="186" t="str">
        <f>IFERROR(IF(VLOOKUP($C4195,'MSCI Database'!$C:$R,3, FALSE)="","",VLOOKUP($C4195,'MSCI Database'!$C:$R,3, FALSE)),"")</f>
        <v>AA</v>
      </c>
      <c r="Q4195" s="164" t="str">
        <f>IFERROR(IF(VLOOKUP($C4195,'MSCI Database'!$C:$R,4, FALSE)="","",VLOOKUP($C4195,'MSCI Database'!$C:$R,4, FALSE)),"")</f>
        <v>0</v>
      </c>
      <c r="R4195" s="164">
        <f>IFERROR(IF(VLOOKUP($C4195,'MSCI Database'!$C:$R,5, FALSE)="","",VLOOKUP($C4195,'MSCI Database'!$C:$R,5, FALSE)),"")</f>
        <v>8</v>
      </c>
      <c r="S4195" s="164">
        <f>IFERROR(IF(VLOOKUP($C4195,'MSCI Database'!$C:$R,6, FALSE)="","",VLOOKUP($C4195,'MSCI Database'!$C:$R,6, FALSE)),"")</f>
        <v>5.8</v>
      </c>
      <c r="T4195" s="211">
        <f>IFERROR(IF(VLOOKUP($C4195,'MSCI Database'!$C:$R,7, FALSE)="","",VLOOKUP($C4195,'MSCI Database'!$C:$R,7, FALSE)),"")</f>
        <v>6.2</v>
      </c>
      <c r="U4195" s="164">
        <f>IFERROR(IF(VLOOKUP($C4195,'MSCI Database'!$C:$R,8, FALSE)="","",VLOOKUP($C4195,'MSCI Database'!$C:$R,8, FALSE)),"")</f>
        <v>4</v>
      </c>
      <c r="V4195" s="175">
        <f>IFERROR(IF(VLOOKUP($C4195,'MSCI Database'!$C:$R,9, FALSE)="","",VLOOKUP($C4195,'MSCI Database'!$C:$R,9, FALSE)),"")</f>
        <v>5.3</v>
      </c>
      <c r="W4195" s="165">
        <f t="shared" ca="1" si="161"/>
        <v>0</v>
      </c>
      <c r="X4195" s="236">
        <f>IFERROR(IF(VLOOKUP($C4195,'MSCI Database'!$C:$R,10, FALSE)="","",VLOOKUP($C4195,'MSCI Database'!$C:$R,10, FALSE)),"")</f>
        <v>5360000</v>
      </c>
      <c r="Y4195" s="133" t="str">
        <f>IFERROR(IF(VLOOKUP($C4195,'MSCI Database'!$C:$R,11, FALSE)="","",VLOOKUP($C4195,'MSCI Database'!$C:$R,11, FALSE)),"")</f>
        <v>2019</v>
      </c>
      <c r="Z4195" s="133" t="str">
        <f>IFERROR(IF(VLOOKUP($C4195,'MSCI Database'!$C:$R,12, FALSE)="","",VLOOKUP($C4195,'MSCI Database'!$C:$R,12, FALSE)),"")</f>
        <v>Reported</v>
      </c>
      <c r="AA4195" s="202" t="str">
        <f>IFERROR(IF(VLOOKUP($C4195,'MSCI Database'!$C:$R,13, FALSE)="","",VLOOKUP($C4195,'MSCI Database'!$C:$R,13, FALSE)),"")</f>
        <v>Strong efforts to reduce environmental footprint across its value chain, accounting concerns persist</v>
      </c>
    </row>
    <row r="4196" spans="1:27" s="130" customFormat="1" ht="15" hidden="1" customHeight="1" outlineLevel="1">
      <c r="A4196" s="130" t="s">
        <v>7832</v>
      </c>
      <c r="B4196" s="130" t="s">
        <v>7833</v>
      </c>
      <c r="C4196" s="130" t="s">
        <v>7834</v>
      </c>
      <c r="D4196" s="130" t="s">
        <v>12128</v>
      </c>
      <c r="E4196" s="130" t="s">
        <v>18688</v>
      </c>
      <c r="F4196" s="215">
        <v>6.3544904705070016E-2</v>
      </c>
      <c r="G4196" s="132" t="str">
        <f ca="1">IFERROR(_xll.BQL($A4196, "cur_mkt_cap(currency=EUR)")/1000000, " ")</f>
        <v xml:space="preserve"> </v>
      </c>
      <c r="M4196" s="308"/>
      <c r="N4196" s="215">
        <f t="shared" si="160"/>
        <v>6.7474796010858276E-4</v>
      </c>
      <c r="O4196" s="172" t="str">
        <f>IFERROR(IF(VLOOKUP($C4196,'MSCI Database'!$C:$R,2, FALSE)="","",VLOOKUP($C4196,'MSCI Database'!$C:$R,2, FALSE)),"")</f>
        <v>Asset Management &amp; Custody Banks</v>
      </c>
      <c r="P4196" s="186" t="str">
        <f>IFERROR(IF(VLOOKUP($C4196,'MSCI Database'!$C:$R,3, FALSE)="","",VLOOKUP($C4196,'MSCI Database'!$C:$R,3, FALSE)),"")</f>
        <v>AA</v>
      </c>
      <c r="Q4196" s="164" t="str">
        <f>IFERROR(IF(VLOOKUP($C4196,'MSCI Database'!$C:$R,4, FALSE)="","",VLOOKUP($C4196,'MSCI Database'!$C:$R,4, FALSE)),"")</f>
        <v>0</v>
      </c>
      <c r="R4196" s="164">
        <f>IFERROR(IF(VLOOKUP($C4196,'MSCI Database'!$C:$R,5, FALSE)="","",VLOOKUP($C4196,'MSCI Database'!$C:$R,5, FALSE)),"")</f>
        <v>8.1999999999999993</v>
      </c>
      <c r="S4196" s="164">
        <f>IFERROR(IF(VLOOKUP($C4196,'MSCI Database'!$C:$R,6, FALSE)="","",VLOOKUP($C4196,'MSCI Database'!$C:$R,6, FALSE)),"")</f>
        <v>10</v>
      </c>
      <c r="T4196" s="211">
        <f>IFERROR(IF(VLOOKUP($C4196,'MSCI Database'!$C:$R,7, FALSE)="","",VLOOKUP($C4196,'MSCI Database'!$C:$R,7, FALSE)),"")</f>
        <v>5.4</v>
      </c>
      <c r="U4196" s="164">
        <f>IFERROR(IF(VLOOKUP($C4196,'MSCI Database'!$C:$R,8, FALSE)="","",VLOOKUP($C4196,'MSCI Database'!$C:$R,8, FALSE)),"")</f>
        <v>6.6</v>
      </c>
      <c r="V4196" s="175">
        <f>IFERROR(IF(VLOOKUP($C4196,'MSCI Database'!$C:$R,9, FALSE)="","",VLOOKUP($C4196,'MSCI Database'!$C:$R,9, FALSE)),"")</f>
        <v>6.1</v>
      </c>
      <c r="W4196" s="165">
        <f t="shared" ca="1" si="161"/>
        <v>0</v>
      </c>
      <c r="X4196" s="236">
        <f>IFERROR(IF(VLOOKUP($C4196,'MSCI Database'!$C:$R,10, FALSE)="","",VLOOKUP($C4196,'MSCI Database'!$C:$R,10, FALSE)),"")</f>
        <v>26864</v>
      </c>
      <c r="Y4196" s="133" t="str">
        <f>IFERROR(IF(VLOOKUP($C4196,'MSCI Database'!$C:$R,11, FALSE)="","",VLOOKUP($C4196,'MSCI Database'!$C:$R,11, FALSE)),"")</f>
        <v>2019</v>
      </c>
      <c r="Z4196" s="133" t="str">
        <f>IFERROR(IF(VLOOKUP($C4196,'MSCI Database'!$C:$R,12, FALSE)="","",VLOOKUP($C4196,'MSCI Database'!$C:$R,12, FALSE)),"")</f>
        <v>Reported</v>
      </c>
      <c r="AA4196" s="202" t="str">
        <f>IFERROR(IF(VLOOKUP($C4196,'MSCI Database'!$C:$R,13, FALSE)="","",VLOOKUP($C4196,'MSCI Database'!$C:$R,13, FALSE)),"")</f>
        <v>Strong ESG integration into investments</v>
      </c>
    </row>
    <row r="4197" spans="1:27" s="130" customFormat="1" ht="15" hidden="1" customHeight="1" outlineLevel="1">
      <c r="A4197" s="130" t="s">
        <v>6334</v>
      </c>
      <c r="B4197" s="130" t="s">
        <v>6335</v>
      </c>
      <c r="C4197" s="130" t="s">
        <v>6336</v>
      </c>
      <c r="D4197" s="130" t="s">
        <v>12128</v>
      </c>
      <c r="E4197" s="130" t="s">
        <v>18688</v>
      </c>
      <c r="F4197" s="215">
        <v>6.3514088169034061E-2</v>
      </c>
      <c r="G4197" s="132" t="str">
        <f ca="1">IFERROR(_xll.BQL($A4197, "cur_mkt_cap(currency=EUR)")/1000000, " ")</f>
        <v xml:space="preserve"> </v>
      </c>
      <c r="M4197" s="308"/>
      <c r="N4197" s="215">
        <f t="shared" si="160"/>
        <v>6.7442073647162263E-4</v>
      </c>
      <c r="O4197" s="172" t="str">
        <f>IFERROR(IF(VLOOKUP($C4197,'MSCI Database'!$C:$R,2, FALSE)="","",VLOOKUP($C4197,'MSCI Database'!$C:$R,2, FALSE)),"")</f>
        <v>Multi-Line Insurance &amp; Brokerage</v>
      </c>
      <c r="P4197" s="186" t="str">
        <f>IFERROR(IF(VLOOKUP($C4197,'MSCI Database'!$C:$R,3, FALSE)="","",VLOOKUP($C4197,'MSCI Database'!$C:$R,3, FALSE)),"")</f>
        <v>BBB</v>
      </c>
      <c r="Q4197" s="164" t="str">
        <f>IFERROR(IF(VLOOKUP($C4197,'MSCI Database'!$C:$R,4, FALSE)="","",VLOOKUP($C4197,'MSCI Database'!$C:$R,4, FALSE)),"")</f>
        <v>1</v>
      </c>
      <c r="R4197" s="164">
        <f>IFERROR(IF(VLOOKUP($C4197,'MSCI Database'!$C:$R,5, FALSE)="","",VLOOKUP($C4197,'MSCI Database'!$C:$R,5, FALSE)),"")</f>
        <v>5.6</v>
      </c>
      <c r="S4197" s="164">
        <f>IFERROR(IF(VLOOKUP($C4197,'MSCI Database'!$C:$R,6, FALSE)="","",VLOOKUP($C4197,'MSCI Database'!$C:$R,6, FALSE)),"")</f>
        <v>6.3</v>
      </c>
      <c r="T4197" s="211">
        <f>IFERROR(IF(VLOOKUP($C4197,'MSCI Database'!$C:$R,7, FALSE)="","",VLOOKUP($C4197,'MSCI Database'!$C:$R,7, FALSE)),"")</f>
        <v>4.7</v>
      </c>
      <c r="U4197" s="164">
        <f>IFERROR(IF(VLOOKUP($C4197,'MSCI Database'!$C:$R,8, FALSE)="","",VLOOKUP($C4197,'MSCI Database'!$C:$R,8, FALSE)),"")</f>
        <v>4</v>
      </c>
      <c r="V4197" s="175">
        <f>IFERROR(IF(VLOOKUP($C4197,'MSCI Database'!$C:$R,9, FALSE)="","",VLOOKUP($C4197,'MSCI Database'!$C:$R,9, FALSE)),"")</f>
        <v>4.7</v>
      </c>
      <c r="W4197" s="165">
        <f t="shared" ca="1" si="161"/>
        <v>0</v>
      </c>
      <c r="X4197" s="236">
        <f>IFERROR(IF(VLOOKUP($C4197,'MSCI Database'!$C:$R,10, FALSE)="","",VLOOKUP($C4197,'MSCI Database'!$C:$R,10, FALSE)),"")</f>
        <v>110902</v>
      </c>
      <c r="Y4197" s="133" t="str">
        <f>IFERROR(IF(VLOOKUP($C4197,'MSCI Database'!$C:$R,11, FALSE)="","",VLOOKUP($C4197,'MSCI Database'!$C:$R,11, FALSE)),"")</f>
        <v>2019</v>
      </c>
      <c r="Z4197" s="133" t="str">
        <f>IFERROR(IF(VLOOKUP($C4197,'MSCI Database'!$C:$R,12, FALSE)="","",VLOOKUP($C4197,'MSCI Database'!$C:$R,12, FALSE)),"")</f>
        <v>Reported</v>
      </c>
      <c r="AA4197" s="202" t="str">
        <f>IFERROR(IF(VLOOKUP($C4197,'MSCI Database'!$C:$R,13, FALSE)="","",VLOOKUP($C4197,'MSCI Database'!$C:$R,13, FALSE)),"")</f>
        <v>Improved efforts to mitigate risks related to climate change drive the upgrade</v>
      </c>
    </row>
    <row r="4198" spans="1:27" s="130" customFormat="1" ht="15" hidden="1" customHeight="1" outlineLevel="1">
      <c r="A4198" s="130" t="s">
        <v>7819</v>
      </c>
      <c r="B4198" s="130" t="s">
        <v>7820</v>
      </c>
      <c r="C4198" s="130" t="s">
        <v>7821</v>
      </c>
      <c r="D4198" s="130" t="s">
        <v>12128</v>
      </c>
      <c r="E4198" s="130" t="s">
        <v>18690</v>
      </c>
      <c r="F4198" s="215">
        <v>6.3137299206326464E-2</v>
      </c>
      <c r="G4198" s="132" t="str">
        <f ca="1">IFERROR(_xll.BQL($A4198, "cur_mkt_cap(currency=EUR)")/1000000, " ")</f>
        <v xml:space="preserve"> </v>
      </c>
      <c r="M4198" s="308"/>
      <c r="N4198" s="215">
        <f t="shared" si="160"/>
        <v>6.7041982427955358E-4</v>
      </c>
      <c r="O4198" s="172" t="str">
        <f>IFERROR(IF(VLOOKUP($C4198,'MSCI Database'!$C:$R,2, FALSE)="","",VLOOKUP($C4198,'MSCI Database'!$C:$R,2, FALSE)),"")</f>
        <v>Interactive Media &amp; Services</v>
      </c>
      <c r="P4198" s="186" t="str">
        <f>IFERROR(IF(VLOOKUP($C4198,'MSCI Database'!$C:$R,3, FALSE)="","",VLOOKUP($C4198,'MSCI Database'!$C:$R,3, FALSE)),"")</f>
        <v>BB</v>
      </c>
      <c r="Q4198" s="164" t="str">
        <f>IFERROR(IF(VLOOKUP($C4198,'MSCI Database'!$C:$R,4, FALSE)="","",VLOOKUP($C4198,'MSCI Database'!$C:$R,4, FALSE)),"")</f>
        <v>0</v>
      </c>
      <c r="R4198" s="164">
        <f>IFERROR(IF(VLOOKUP($C4198,'MSCI Database'!$C:$R,5, FALSE)="","",VLOOKUP($C4198,'MSCI Database'!$C:$R,5, FALSE)),"")</f>
        <v>3.2</v>
      </c>
      <c r="S4198" s="164">
        <f>IFERROR(IF(VLOOKUP($C4198,'MSCI Database'!$C:$R,6, FALSE)="","",VLOOKUP($C4198,'MSCI Database'!$C:$R,6, FALSE)),"")</f>
        <v>6.2</v>
      </c>
      <c r="T4198" s="211">
        <f>IFERROR(IF(VLOOKUP($C4198,'MSCI Database'!$C:$R,7, FALSE)="","",VLOOKUP($C4198,'MSCI Database'!$C:$R,7, FALSE)),"")</f>
        <v>1.7</v>
      </c>
      <c r="U4198" s="164">
        <f>IFERROR(IF(VLOOKUP($C4198,'MSCI Database'!$C:$R,8, FALSE)="","",VLOOKUP($C4198,'MSCI Database'!$C:$R,8, FALSE)),"")</f>
        <v>4.4000000000000004</v>
      </c>
      <c r="V4198" s="175">
        <f>IFERROR(IF(VLOOKUP($C4198,'MSCI Database'!$C:$R,9, FALSE)="","",VLOOKUP($C4198,'MSCI Database'!$C:$R,9, FALSE)),"")</f>
        <v>3</v>
      </c>
      <c r="W4198" s="165">
        <f t="shared" ca="1" si="161"/>
        <v>0</v>
      </c>
      <c r="X4198" s="236">
        <f>IFERROR(IF(VLOOKUP($C4198,'MSCI Database'!$C:$R,10, FALSE)="","",VLOOKUP($C4198,'MSCI Database'!$C:$R,10, FALSE)),"")</f>
        <v>9384</v>
      </c>
      <c r="Y4198" s="133" t="str">
        <f>IFERROR(IF(VLOOKUP($C4198,'MSCI Database'!$C:$R,11, FALSE)="","",VLOOKUP($C4198,'MSCI Database'!$C:$R,11, FALSE)),"")</f>
        <v>2019</v>
      </c>
      <c r="Z4198" s="133" t="str">
        <f>IFERROR(IF(VLOOKUP($C4198,'MSCI Database'!$C:$R,12, FALSE)="","",VLOOKUP($C4198,'MSCI Database'!$C:$R,12, FALSE)),"")</f>
        <v>E.Segmt-Moderately Low</v>
      </c>
      <c r="AA4198" s="202" t="str">
        <f>IFERROR(IF(VLOOKUP($C4198,'MSCI Database'!$C:$R,13, FALSE)="","",VLOOKUP($C4198,'MSCI Database'!$C:$R,13, FALSE)),"")</f>
        <v>Limited perceived measures to manage risks related to data privacy and security</v>
      </c>
    </row>
    <row r="4199" spans="1:27" s="130" customFormat="1" ht="15" hidden="1" customHeight="1" outlineLevel="1">
      <c r="A4199" s="130" t="s">
        <v>6663</v>
      </c>
      <c r="B4199" s="130" t="s">
        <v>6664</v>
      </c>
      <c r="C4199" s="130" t="s">
        <v>6665</v>
      </c>
      <c r="D4199" s="130" t="s">
        <v>12128</v>
      </c>
      <c r="E4199" s="130" t="s">
        <v>18682</v>
      </c>
      <c r="F4199" s="215">
        <v>6.2901286768295067E-2</v>
      </c>
      <c r="G4199" s="132" t="str">
        <f ca="1">IFERROR(_xll.BQL($A4199, "cur_mkt_cap(currency=EUR)")/1000000, " ")</f>
        <v xml:space="preserve"> </v>
      </c>
      <c r="M4199" s="308"/>
      <c r="N4199" s="215">
        <f t="shared" si="160"/>
        <v>6.6791373961610091E-4</v>
      </c>
      <c r="O4199" s="172" t="str">
        <f>IFERROR(IF(VLOOKUP($C4199,'MSCI Database'!$C:$R,2, FALSE)="","",VLOOKUP($C4199,'MSCI Database'!$C:$R,2, FALSE)),"")</f>
        <v>Restaurants</v>
      </c>
      <c r="P4199" s="186" t="str">
        <f>IFERROR(IF(VLOOKUP($C4199,'MSCI Database'!$C:$R,3, FALSE)="","",VLOOKUP($C4199,'MSCI Database'!$C:$R,3, FALSE)),"")</f>
        <v>BBB</v>
      </c>
      <c r="Q4199" s="164" t="str">
        <f>IFERROR(IF(VLOOKUP($C4199,'MSCI Database'!$C:$R,4, FALSE)="","",VLOOKUP($C4199,'MSCI Database'!$C:$R,4, FALSE)),"")</f>
        <v>0</v>
      </c>
      <c r="R4199" s="164">
        <f>IFERROR(IF(VLOOKUP($C4199,'MSCI Database'!$C:$R,5, FALSE)="","",VLOOKUP($C4199,'MSCI Database'!$C:$R,5, FALSE)),"")</f>
        <v>4.5999999999999996</v>
      </c>
      <c r="S4199" s="164">
        <f>IFERROR(IF(VLOOKUP($C4199,'MSCI Database'!$C:$R,6, FALSE)="","",VLOOKUP($C4199,'MSCI Database'!$C:$R,6, FALSE)),"")</f>
        <v>3.6</v>
      </c>
      <c r="T4199" s="211">
        <f>IFERROR(IF(VLOOKUP($C4199,'MSCI Database'!$C:$R,7, FALSE)="","",VLOOKUP($C4199,'MSCI Database'!$C:$R,7, FALSE)),"")</f>
        <v>3.5</v>
      </c>
      <c r="U4199" s="164">
        <f>IFERROR(IF(VLOOKUP($C4199,'MSCI Database'!$C:$R,8, FALSE)="","",VLOOKUP($C4199,'MSCI Database'!$C:$R,8, FALSE)),"")</f>
        <v>6.1</v>
      </c>
      <c r="V4199" s="175">
        <f>IFERROR(IF(VLOOKUP($C4199,'MSCI Database'!$C:$R,9, FALSE)="","",VLOOKUP($C4199,'MSCI Database'!$C:$R,9, FALSE)),"")</f>
        <v>4.4000000000000004</v>
      </c>
      <c r="W4199" s="165">
        <f t="shared" ca="1" si="161"/>
        <v>0</v>
      </c>
      <c r="X4199" s="236">
        <f>IFERROR(IF(VLOOKUP($C4199,'MSCI Database'!$C:$R,10, FALSE)="","",VLOOKUP($C4199,'MSCI Database'!$C:$R,10, FALSE)),"")</f>
        <v>257999</v>
      </c>
      <c r="Y4199" s="133" t="str">
        <f>IFERROR(IF(VLOOKUP($C4199,'MSCI Database'!$C:$R,11, FALSE)="","",VLOOKUP($C4199,'MSCI Database'!$C:$R,11, FALSE)),"")</f>
        <v>2019</v>
      </c>
      <c r="Z4199" s="133" t="str">
        <f>IFERROR(IF(VLOOKUP($C4199,'MSCI Database'!$C:$R,12, FALSE)="","",VLOOKUP($C4199,'MSCI Database'!$C:$R,12, FALSE)),"")</f>
        <v>Reported</v>
      </c>
      <c r="AA4199" s="202" t="str">
        <f>IFERROR(IF(VLOOKUP($C4199,'MSCI Database'!$C:$R,13, FALSE)="","",VLOOKUP($C4199,'MSCI Database'!$C:$R,13, FALSE)),"")</f>
        <v>Robust labor management practices outweighed by multiple lawsuits over labor violations</v>
      </c>
    </row>
    <row r="4200" spans="1:27" s="130" customFormat="1" ht="15" hidden="1" customHeight="1" outlineLevel="1">
      <c r="A4200" s="130" t="s">
        <v>6733</v>
      </c>
      <c r="B4200" s="130" t="s">
        <v>6734</v>
      </c>
      <c r="C4200" s="130" t="s">
        <v>6735</v>
      </c>
      <c r="D4200" s="130" t="s">
        <v>12128</v>
      </c>
      <c r="E4200" s="130" t="s">
        <v>18674</v>
      </c>
      <c r="F4200" s="215">
        <v>6.287264974214149E-2</v>
      </c>
      <c r="G4200" s="132" t="str">
        <f ca="1">IFERROR(_xll.BQL($A4200, "cur_mkt_cap(currency=EUR)")/1000000, " ")</f>
        <v xml:space="preserve"> </v>
      </c>
      <c r="M4200" s="308"/>
      <c r="N4200" s="215">
        <f t="shared" si="160"/>
        <v>6.676096589809913E-4</v>
      </c>
      <c r="O4200" s="172" t="str">
        <f>IFERROR(IF(VLOOKUP($C4200,'MSCI Database'!$C:$R,2, FALSE)="","",VLOOKUP($C4200,'MSCI Database'!$C:$R,2, FALSE)),"")</f>
        <v>Beverages</v>
      </c>
      <c r="P4200" s="186" t="str">
        <f>IFERROR(IF(VLOOKUP($C4200,'MSCI Database'!$C:$R,3, FALSE)="","",VLOOKUP($C4200,'MSCI Database'!$C:$R,3, FALSE)),"")</f>
        <v>BB</v>
      </c>
      <c r="Q4200" s="164" t="str">
        <f>IFERROR(IF(VLOOKUP($C4200,'MSCI Database'!$C:$R,4, FALSE)="","",VLOOKUP($C4200,'MSCI Database'!$C:$R,4, FALSE)),"")</f>
        <v>0</v>
      </c>
      <c r="R4200" s="164">
        <f>IFERROR(IF(VLOOKUP($C4200,'MSCI Database'!$C:$R,5, FALSE)="","",VLOOKUP($C4200,'MSCI Database'!$C:$R,5, FALSE)),"")</f>
        <v>4</v>
      </c>
      <c r="S4200" s="164">
        <f>IFERROR(IF(VLOOKUP($C4200,'MSCI Database'!$C:$R,6, FALSE)="","",VLOOKUP($C4200,'MSCI Database'!$C:$R,6, FALSE)),"")</f>
        <v>3.9</v>
      </c>
      <c r="T4200" s="211">
        <f>IFERROR(IF(VLOOKUP($C4200,'MSCI Database'!$C:$R,7, FALSE)="","",VLOOKUP($C4200,'MSCI Database'!$C:$R,7, FALSE)),"")</f>
        <v>5.6</v>
      </c>
      <c r="U4200" s="164">
        <f>IFERROR(IF(VLOOKUP($C4200,'MSCI Database'!$C:$R,8, FALSE)="","",VLOOKUP($C4200,'MSCI Database'!$C:$R,8, FALSE)),"")</f>
        <v>3.1</v>
      </c>
      <c r="V4200" s="175">
        <f>IFERROR(IF(VLOOKUP($C4200,'MSCI Database'!$C:$R,9, FALSE)="","",VLOOKUP($C4200,'MSCI Database'!$C:$R,9, FALSE)),"")</f>
        <v>4.0999999999999996</v>
      </c>
      <c r="W4200" s="165">
        <f t="shared" ca="1" si="161"/>
        <v>0</v>
      </c>
      <c r="X4200" s="236">
        <f>IFERROR(IF(VLOOKUP($C4200,'MSCI Database'!$C:$R,10, FALSE)="","",VLOOKUP($C4200,'MSCI Database'!$C:$R,10, FALSE)),"")</f>
        <v>339624</v>
      </c>
      <c r="Y4200" s="133" t="str">
        <f>IFERROR(IF(VLOOKUP($C4200,'MSCI Database'!$C:$R,11, FALSE)="","",VLOOKUP($C4200,'MSCI Database'!$C:$R,11, FALSE)),"")</f>
        <v>2019</v>
      </c>
      <c r="Z4200" s="133" t="str">
        <f>IFERROR(IF(VLOOKUP($C4200,'MSCI Database'!$C:$R,12, FALSE)="","",VLOOKUP($C4200,'MSCI Database'!$C:$R,12, FALSE)),"")</f>
        <v>E.CSI</v>
      </c>
      <c r="AA4200" s="202" t="str">
        <f>IFERROR(IF(VLOOKUP($C4200,'MSCI Database'!$C:$R,13, FALSE)="","",VLOOKUP($C4200,'MSCI Database'!$C:$R,13, FALSE)),"")</f>
        <v>High water risks in Californian and Mexican operations</v>
      </c>
    </row>
    <row r="4201" spans="1:27" s="130" customFormat="1" ht="15" hidden="1" customHeight="1" outlineLevel="1">
      <c r="A4201" s="130" t="s">
        <v>5298</v>
      </c>
      <c r="B4201" s="130" t="s">
        <v>5299</v>
      </c>
      <c r="C4201" s="130" t="s">
        <v>5300</v>
      </c>
      <c r="D4201" s="130" t="s">
        <v>18683</v>
      </c>
      <c r="E4201" s="130" t="s">
        <v>18688</v>
      </c>
      <c r="F4201" s="215">
        <v>7.2864891428482709E-2</v>
      </c>
      <c r="G4201" s="132" t="str">
        <f ca="1">IFERROR(_xll.BQL($A4201, "cur_mkt_cap(currency=EUR)")/1000000, " ")</f>
        <v xml:space="preserve"> </v>
      </c>
      <c r="M4201" s="308"/>
      <c r="N4201" s="215">
        <f t="shared" si="160"/>
        <v>7.737117095869896E-4</v>
      </c>
      <c r="O4201" s="172" t="str">
        <f>IFERROR(IF(VLOOKUP($C4201,'MSCI Database'!$C:$R,2, FALSE)="","",VLOOKUP($C4201,'MSCI Database'!$C:$R,2, FALSE)),"")</f>
        <v>Banks</v>
      </c>
      <c r="P4201" s="186" t="str">
        <f>IFERROR(IF(VLOOKUP($C4201,'MSCI Database'!$C:$R,3, FALSE)="","",VLOOKUP($C4201,'MSCI Database'!$C:$R,3, FALSE)),"")</f>
        <v>AA</v>
      </c>
      <c r="Q4201" s="164" t="str">
        <f>IFERROR(IF(VLOOKUP($C4201,'MSCI Database'!$C:$R,4, FALSE)="","",VLOOKUP($C4201,'MSCI Database'!$C:$R,4, FALSE)),"")</f>
        <v>1</v>
      </c>
      <c r="R4201" s="164">
        <f>IFERROR(IF(VLOOKUP($C4201,'MSCI Database'!$C:$R,5, FALSE)="","",VLOOKUP($C4201,'MSCI Database'!$C:$R,5, FALSE)),"")</f>
        <v>8.4</v>
      </c>
      <c r="S4201" s="164">
        <f>IFERROR(IF(VLOOKUP($C4201,'MSCI Database'!$C:$R,6, FALSE)="","",VLOOKUP($C4201,'MSCI Database'!$C:$R,6, FALSE)),"")</f>
        <v>6.7</v>
      </c>
      <c r="T4201" s="211">
        <f>IFERROR(IF(VLOOKUP($C4201,'MSCI Database'!$C:$R,7, FALSE)="","",VLOOKUP($C4201,'MSCI Database'!$C:$R,7, FALSE)),"")</f>
        <v>4.8</v>
      </c>
      <c r="U4201" s="164">
        <f>IFERROR(IF(VLOOKUP($C4201,'MSCI Database'!$C:$R,8, FALSE)="","",VLOOKUP($C4201,'MSCI Database'!$C:$R,8, FALSE)),"")</f>
        <v>6.2</v>
      </c>
      <c r="V4201" s="175">
        <f>IFERROR(IF(VLOOKUP($C4201,'MSCI Database'!$C:$R,9, FALSE)="","",VLOOKUP($C4201,'MSCI Database'!$C:$R,9, FALSE)),"")</f>
        <v>5.5</v>
      </c>
      <c r="W4201" s="165">
        <f t="shared" ca="1" si="161"/>
        <v>0</v>
      </c>
      <c r="X4201" s="236">
        <f>IFERROR(IF(VLOOKUP($C4201,'MSCI Database'!$C:$R,10, FALSE)="","",VLOOKUP($C4201,'MSCI Database'!$C:$R,10, FALSE)),"")</f>
        <v>19000</v>
      </c>
      <c r="Y4201" s="133" t="str">
        <f>IFERROR(IF(VLOOKUP($C4201,'MSCI Database'!$C:$R,11, FALSE)="","",VLOOKUP($C4201,'MSCI Database'!$C:$R,11, FALSE)),"")</f>
        <v>2019</v>
      </c>
      <c r="Z4201" s="133" t="str">
        <f>IFERROR(IF(VLOOKUP($C4201,'MSCI Database'!$C:$R,12, FALSE)="","",VLOOKUP($C4201,'MSCI Database'!$C:$R,12, FALSE)),"")</f>
        <v>Reported</v>
      </c>
      <c r="AA4201" s="202" t="str">
        <f>IFERROR(IF(VLOOKUP($C4201,'MSCI Database'!$C:$R,13, FALSE)="","",VLOOKUP($C4201,'MSCI Database'!$C:$R,13, FALSE)),"")</f>
        <v>Continued strength in governance oversight and policies drives upgrade</v>
      </c>
    </row>
    <row r="4202" spans="1:27" s="130" customFormat="1" ht="15" hidden="1" customHeight="1" outlineLevel="1">
      <c r="A4202" s="130" t="s">
        <v>652</v>
      </c>
      <c r="B4202" s="130" t="s">
        <v>653</v>
      </c>
      <c r="C4202" s="130" t="s">
        <v>654</v>
      </c>
      <c r="D4202" s="130" t="s">
        <v>18686</v>
      </c>
      <c r="E4202" s="130" t="s">
        <v>18673</v>
      </c>
      <c r="F4202" s="215">
        <v>6.2762076766346847E-2</v>
      </c>
      <c r="G4202" s="132" t="str">
        <f ca="1">IFERROR(_xll.BQL($A4202, "cur_mkt_cap(currency=EUR)")/1000000, " ")</f>
        <v xml:space="preserve"> </v>
      </c>
      <c r="M4202" s="308"/>
      <c r="N4202" s="215">
        <f t="shared" si="160"/>
        <v>6.664355461200648E-4</v>
      </c>
      <c r="O4202" s="172" t="str">
        <f>IFERROR(IF(VLOOKUP($C4202,'MSCI Database'!$C:$R,2, FALSE)="","",VLOOKUP($C4202,'MSCI Database'!$C:$R,2, FALSE)),"")</f>
        <v>Professional Services</v>
      </c>
      <c r="P4202" s="186" t="str">
        <f>IFERROR(IF(VLOOKUP($C4202,'MSCI Database'!$C:$R,3, FALSE)="","",VLOOKUP($C4202,'MSCI Database'!$C:$R,3, FALSE)),"")</f>
        <v>AA</v>
      </c>
      <c r="Q4202" s="164" t="str">
        <f>IFERROR(IF(VLOOKUP($C4202,'MSCI Database'!$C:$R,4, FALSE)="","",VLOOKUP($C4202,'MSCI Database'!$C:$R,4, FALSE)),"")</f>
        <v>0</v>
      </c>
      <c r="R4202" s="164">
        <f>IFERROR(IF(VLOOKUP($C4202,'MSCI Database'!$C:$R,5, FALSE)="","",VLOOKUP($C4202,'MSCI Database'!$C:$R,5, FALSE)),"")</f>
        <v>8.1999999999999993</v>
      </c>
      <c r="S4202" s="164">
        <f>IFERROR(IF(VLOOKUP($C4202,'MSCI Database'!$C:$R,6, FALSE)="","",VLOOKUP($C4202,'MSCI Database'!$C:$R,6, FALSE)),"")</f>
        <v>10</v>
      </c>
      <c r="T4202" s="211">
        <f>IFERROR(IF(VLOOKUP($C4202,'MSCI Database'!$C:$R,7, FALSE)="","",VLOOKUP($C4202,'MSCI Database'!$C:$R,7, FALSE)),"")</f>
        <v>6.4</v>
      </c>
      <c r="U4202" s="164">
        <f>IFERROR(IF(VLOOKUP($C4202,'MSCI Database'!$C:$R,8, FALSE)="","",VLOOKUP($C4202,'MSCI Database'!$C:$R,8, FALSE)),"")</f>
        <v>6</v>
      </c>
      <c r="V4202" s="175">
        <f>IFERROR(IF(VLOOKUP($C4202,'MSCI Database'!$C:$R,9, FALSE)="","",VLOOKUP($C4202,'MSCI Database'!$C:$R,9, FALSE)),"")</f>
        <v>6.4</v>
      </c>
      <c r="W4202" s="165">
        <f t="shared" ca="1" si="161"/>
        <v>0</v>
      </c>
      <c r="X4202" s="236">
        <f>IFERROR(IF(VLOOKUP($C4202,'MSCI Database'!$C:$R,10, FALSE)="","",VLOOKUP($C4202,'MSCI Database'!$C:$R,10, FALSE)),"")</f>
        <v>16136</v>
      </c>
      <c r="Y4202" s="133" t="str">
        <f>IFERROR(IF(VLOOKUP($C4202,'MSCI Database'!$C:$R,11, FALSE)="","",VLOOKUP($C4202,'MSCI Database'!$C:$R,11, FALSE)),"")</f>
        <v>2019</v>
      </c>
      <c r="Z4202" s="133" t="str">
        <f>IFERROR(IF(VLOOKUP($C4202,'MSCI Database'!$C:$R,12, FALSE)="","",VLOOKUP($C4202,'MSCI Database'!$C:$R,12, FALSE)),"")</f>
        <v>Reported</v>
      </c>
      <c r="AA4202" s="202" t="str">
        <f>IFERROR(IF(VLOOKUP($C4202,'MSCI Database'!$C:$R,13, FALSE)="","",VLOOKUP($C4202,'MSCI Database'!$C:$R,13, FALSE)),"")</f>
        <v>Strong talent management programs; improvement in board composition</v>
      </c>
    </row>
    <row r="4203" spans="1:27" s="130" customFormat="1" ht="15" hidden="1" customHeight="1" outlineLevel="1">
      <c r="A4203" s="130" t="s">
        <v>620</v>
      </c>
      <c r="B4203" s="130" t="s">
        <v>621</v>
      </c>
      <c r="C4203" s="130" t="s">
        <v>622</v>
      </c>
      <c r="D4203" s="130" t="s">
        <v>18675</v>
      </c>
      <c r="E4203" s="130" t="s">
        <v>100</v>
      </c>
      <c r="F4203" s="215">
        <v>8.0713520131704339E-3</v>
      </c>
      <c r="G4203" s="132" t="str">
        <f ca="1">IFERROR(_xll.BQL($A4203, "cur_mkt_cap(currency=EUR)")/1000000, " ")</f>
        <v xml:space="preserve"> </v>
      </c>
      <c r="M4203" s="308"/>
      <c r="N4203" s="215">
        <f t="shared" si="160"/>
        <v>8.5705192752779849E-5</v>
      </c>
      <c r="O4203" s="172" t="str">
        <f>IFERROR(IF(VLOOKUP($C4203,'MSCI Database'!$C:$R,2, FALSE)="","",VLOOKUP($C4203,'MSCI Database'!$C:$R,2, FALSE)),"")</f>
        <v>Utilities</v>
      </c>
      <c r="P4203" s="186" t="str">
        <f>IFERROR(IF(VLOOKUP($C4203,'MSCI Database'!$C:$R,3, FALSE)="","",VLOOKUP($C4203,'MSCI Database'!$C:$R,3, FALSE)),"")</f>
        <v>BB</v>
      </c>
      <c r="Q4203" s="164" t="str">
        <f>IFERROR(IF(VLOOKUP($C4203,'MSCI Database'!$C:$R,4, FALSE)="","",VLOOKUP($C4203,'MSCI Database'!$C:$R,4, FALSE)),"")</f>
        <v>0</v>
      </c>
      <c r="R4203" s="164">
        <f>IFERROR(IF(VLOOKUP($C4203,'MSCI Database'!$C:$R,5, FALSE)="","",VLOOKUP($C4203,'MSCI Database'!$C:$R,5, FALSE)),"")</f>
        <v>3.5</v>
      </c>
      <c r="S4203" s="164">
        <f>IFERROR(IF(VLOOKUP($C4203,'MSCI Database'!$C:$R,6, FALSE)="","",VLOOKUP($C4203,'MSCI Database'!$C:$R,6, FALSE)),"")</f>
        <v>6</v>
      </c>
      <c r="T4203" s="211">
        <f>IFERROR(IF(VLOOKUP($C4203,'MSCI Database'!$C:$R,7, FALSE)="","",VLOOKUP($C4203,'MSCI Database'!$C:$R,7, FALSE)),"")</f>
        <v>6.2</v>
      </c>
      <c r="U4203" s="164">
        <f>IFERROR(IF(VLOOKUP($C4203,'MSCI Database'!$C:$R,8, FALSE)="","",VLOOKUP($C4203,'MSCI Database'!$C:$R,8, FALSE)),"")</f>
        <v>4</v>
      </c>
      <c r="V4203" s="175">
        <f>IFERROR(IF(VLOOKUP($C4203,'MSCI Database'!$C:$R,9, FALSE)="","",VLOOKUP($C4203,'MSCI Database'!$C:$R,9, FALSE)),"")</f>
        <v>5.0999999999999996</v>
      </c>
      <c r="W4203" s="165">
        <f t="shared" ca="1" si="161"/>
        <v>0</v>
      </c>
      <c r="X4203" s="236">
        <f>IFERROR(IF(VLOOKUP($C4203,'MSCI Database'!$C:$R,10, FALSE)="","",VLOOKUP($C4203,'MSCI Database'!$C:$R,10, FALSE)),"")</f>
        <v>613047</v>
      </c>
      <c r="Y4203" s="133" t="str">
        <f>IFERROR(IF(VLOOKUP($C4203,'MSCI Database'!$C:$R,11, FALSE)="","",VLOOKUP($C4203,'MSCI Database'!$C:$R,11, FALSE)),"")</f>
        <v>2019</v>
      </c>
      <c r="Z4203" s="133" t="str">
        <f>IFERROR(IF(VLOOKUP($C4203,'MSCI Database'!$C:$R,12, FALSE)="","",VLOOKUP($C4203,'MSCI Database'!$C:$R,12, FALSE)),"")</f>
        <v>E.CSI</v>
      </c>
      <c r="AA4203" s="202" t="str">
        <f>IFERROR(IF(VLOOKUP($C4203,'MSCI Database'!$C:$R,13, FALSE)="","",VLOOKUP($C4203,'MSCI Database'!$C:$R,13, FALSE)),"")</f>
        <v>Continued business expansion of gas distribution network</v>
      </c>
    </row>
    <row r="4204" spans="1:27" s="130" customFormat="1" ht="15" hidden="1" customHeight="1" outlineLevel="1">
      <c r="A4204" s="130" t="s">
        <v>2459</v>
      </c>
      <c r="B4204" s="130" t="s">
        <v>2460</v>
      </c>
      <c r="C4204" s="130" t="s">
        <v>2461</v>
      </c>
      <c r="D4204" s="130" t="s">
        <v>18686</v>
      </c>
      <c r="E4204" s="130" t="s">
        <v>18688</v>
      </c>
      <c r="F4204" s="215">
        <v>8.5359681035804838E-2</v>
      </c>
      <c r="G4204" s="132" t="str">
        <f ca="1">IFERROR(_xll.BQL($A4204, "cur_mkt_cap(currency=EUR)")/1000000, " ")</f>
        <v xml:space="preserve"> </v>
      </c>
      <c r="M4204" s="308"/>
      <c r="N4204" s="215">
        <f t="shared" si="160"/>
        <v>9.0638692310184856E-4</v>
      </c>
      <c r="O4204" s="172" t="str">
        <f>IFERROR(IF(VLOOKUP($C4204,'MSCI Database'!$C:$R,2, FALSE)="","",VLOOKUP($C4204,'MSCI Database'!$C:$R,2, FALSE)),"")</f>
        <v>Life &amp; Health Insurance</v>
      </c>
      <c r="P4204" s="186" t="str">
        <f>IFERROR(IF(VLOOKUP($C4204,'MSCI Database'!$C:$R,3, FALSE)="","",VLOOKUP($C4204,'MSCI Database'!$C:$R,3, FALSE)),"")</f>
        <v>A</v>
      </c>
      <c r="Q4204" s="164" t="str">
        <f>IFERROR(IF(VLOOKUP($C4204,'MSCI Database'!$C:$R,4, FALSE)="","",VLOOKUP($C4204,'MSCI Database'!$C:$R,4, FALSE)),"")</f>
        <v>0</v>
      </c>
      <c r="R4204" s="164">
        <f>IFERROR(IF(VLOOKUP($C4204,'MSCI Database'!$C:$R,5, FALSE)="","",VLOOKUP($C4204,'MSCI Database'!$C:$R,5, FALSE)),"")</f>
        <v>6.6</v>
      </c>
      <c r="S4204" s="164">
        <f>IFERROR(IF(VLOOKUP($C4204,'MSCI Database'!$C:$R,6, FALSE)="","",VLOOKUP($C4204,'MSCI Database'!$C:$R,6, FALSE)),"")</f>
        <v>5.6</v>
      </c>
      <c r="T4204" s="211">
        <f>IFERROR(IF(VLOOKUP($C4204,'MSCI Database'!$C:$R,7, FALSE)="","",VLOOKUP($C4204,'MSCI Database'!$C:$R,7, FALSE)),"")</f>
        <v>4.7</v>
      </c>
      <c r="U4204" s="164">
        <f>IFERROR(IF(VLOOKUP($C4204,'MSCI Database'!$C:$R,8, FALSE)="","",VLOOKUP($C4204,'MSCI Database'!$C:$R,8, FALSE)),"")</f>
        <v>6.2</v>
      </c>
      <c r="V4204" s="175">
        <f>IFERROR(IF(VLOOKUP($C4204,'MSCI Database'!$C:$R,9, FALSE)="","",VLOOKUP($C4204,'MSCI Database'!$C:$R,9, FALSE)),"")</f>
        <v>5.2</v>
      </c>
      <c r="W4204" s="165">
        <f t="shared" ca="1" si="161"/>
        <v>0</v>
      </c>
      <c r="X4204" s="236">
        <f>IFERROR(IF(VLOOKUP($C4204,'MSCI Database'!$C:$R,10, FALSE)="","",VLOOKUP($C4204,'MSCI Database'!$C:$R,10, FALSE)),"")</f>
        <v>88737</v>
      </c>
      <c r="Y4204" s="133" t="str">
        <f>IFERROR(IF(VLOOKUP($C4204,'MSCI Database'!$C:$R,11, FALSE)="","",VLOOKUP($C4204,'MSCI Database'!$C:$R,11, FALSE)),"")</f>
        <v>2018</v>
      </c>
      <c r="Z4204" s="133" t="str">
        <f>IFERROR(IF(VLOOKUP($C4204,'MSCI Database'!$C:$R,12, FALSE)="","",VLOOKUP($C4204,'MSCI Database'!$C:$R,12, FALSE)),"")</f>
        <v>Reported</v>
      </c>
      <c r="AA4204" s="202" t="str">
        <f>IFERROR(IF(VLOOKUP($C4204,'MSCI Database'!$C:$R,13, FALSE)="","",VLOOKUP($C4204,'MSCI Database'!$C:$R,13, FALSE)),"")</f>
        <v>Leads peers in corporate governance practices; strong talent management programs</v>
      </c>
    </row>
    <row r="4205" spans="1:27" s="130" customFormat="1" ht="15" hidden="1" customHeight="1" outlineLevel="1">
      <c r="A4205" s="130" t="s">
        <v>956</v>
      </c>
      <c r="B4205" s="130" t="s">
        <v>957</v>
      </c>
      <c r="C4205" s="130" t="s">
        <v>958</v>
      </c>
      <c r="D4205" s="130" t="s">
        <v>12135</v>
      </c>
      <c r="E4205" s="130" t="s">
        <v>18689</v>
      </c>
      <c r="F4205" s="215">
        <v>4.9909983757680423E-2</v>
      </c>
      <c r="G4205" s="132" t="str">
        <f ca="1">IFERROR(_xll.BQL($A4205, "cur_mkt_cap(currency=EUR)")/1000000, " ")</f>
        <v xml:space="preserve"> </v>
      </c>
      <c r="M4205" s="308"/>
      <c r="N4205" s="215">
        <f t="shared" si="160"/>
        <v>5.2996632673934E-4</v>
      </c>
      <c r="O4205" s="172" t="str">
        <f>IFERROR(IF(VLOOKUP($C4205,'MSCI Database'!$C:$R,2, FALSE)="","",VLOOKUP($C4205,'MSCI Database'!$C:$R,2, FALSE)),"")</f>
        <v>Software &amp; Services</v>
      </c>
      <c r="P4205" s="186" t="str">
        <f>IFERROR(IF(VLOOKUP($C4205,'MSCI Database'!$C:$R,3, FALSE)="","",VLOOKUP($C4205,'MSCI Database'!$C:$R,3, FALSE)),"")</f>
        <v>B</v>
      </c>
      <c r="Q4205" s="164" t="str">
        <f>IFERROR(IF(VLOOKUP($C4205,'MSCI Database'!$C:$R,4, FALSE)="","",VLOOKUP($C4205,'MSCI Database'!$C:$R,4, FALSE)),"")</f>
        <v>0</v>
      </c>
      <c r="R4205" s="164">
        <f>IFERROR(IF(VLOOKUP($C4205,'MSCI Database'!$C:$R,5, FALSE)="","",VLOOKUP($C4205,'MSCI Database'!$C:$R,5, FALSE)),"")</f>
        <v>2.4</v>
      </c>
      <c r="S4205" s="164">
        <f>IFERROR(IF(VLOOKUP($C4205,'MSCI Database'!$C:$R,6, FALSE)="","",VLOOKUP($C4205,'MSCI Database'!$C:$R,6, FALSE)),"")</f>
        <v>3.9</v>
      </c>
      <c r="T4205" s="211">
        <f>IFERROR(IF(VLOOKUP($C4205,'MSCI Database'!$C:$R,7, FALSE)="","",VLOOKUP($C4205,'MSCI Database'!$C:$R,7, FALSE)),"")</f>
        <v>2.5</v>
      </c>
      <c r="U4205" s="164">
        <f>IFERROR(IF(VLOOKUP($C4205,'MSCI Database'!$C:$R,8, FALSE)="","",VLOOKUP($C4205,'MSCI Database'!$C:$R,8, FALSE)),"")</f>
        <v>5.3</v>
      </c>
      <c r="V4205" s="175">
        <f>IFERROR(IF(VLOOKUP($C4205,'MSCI Database'!$C:$R,9, FALSE)="","",VLOOKUP($C4205,'MSCI Database'!$C:$R,9, FALSE)),"")</f>
        <v>3.8</v>
      </c>
      <c r="W4205" s="165">
        <f t="shared" ca="1" si="161"/>
        <v>0</v>
      </c>
      <c r="X4205" s="236">
        <f>IFERROR(IF(VLOOKUP($C4205,'MSCI Database'!$C:$R,10, FALSE)="","",VLOOKUP($C4205,'MSCI Database'!$C:$R,10, FALSE)),"")</f>
        <v>44266</v>
      </c>
      <c r="Y4205" s="133" t="str">
        <f>IFERROR(IF(VLOOKUP($C4205,'MSCI Database'!$C:$R,11, FALSE)="","",VLOOKUP($C4205,'MSCI Database'!$C:$R,11, FALSE)),"")</f>
        <v>2019</v>
      </c>
      <c r="Z4205" s="133" t="str">
        <f>IFERROR(IF(VLOOKUP($C4205,'MSCI Database'!$C:$R,12, FALSE)="","",VLOOKUP($C4205,'MSCI Database'!$C:$R,12, FALSE)),"")</f>
        <v>E.Segmt-Moderately High</v>
      </c>
      <c r="AA4205" s="202" t="str">
        <f>IFERROR(IF(VLOOKUP($C4205,'MSCI Database'!$C:$R,13, FALSE)="","",VLOOKUP($C4205,'MSCI Database'!$C:$R,13, FALSE)),"")</f>
        <v>Limited employee-centered programs to meet potential integration challenges from acquisitions.</v>
      </c>
    </row>
    <row r="4206" spans="1:27" s="130" customFormat="1" ht="15" hidden="1" customHeight="1" outlineLevel="1">
      <c r="A4206" s="130" t="s">
        <v>2256</v>
      </c>
      <c r="B4206" s="130" t="s">
        <v>2257</v>
      </c>
      <c r="C4206" s="130" t="s">
        <v>2258</v>
      </c>
      <c r="D4206" s="130" t="s">
        <v>12131</v>
      </c>
      <c r="E4206" s="130" t="s">
        <v>18682</v>
      </c>
      <c r="F4206" s="215">
        <v>7.3640964124928349E-2</v>
      </c>
      <c r="G4206" s="132" t="str">
        <f ca="1">IFERROR(_xll.BQL($A4206, "cur_mkt_cap(currency=EUR)")/1000000, " ")</f>
        <v xml:space="preserve"> </v>
      </c>
      <c r="M4206" s="308"/>
      <c r="N4206" s="215">
        <f t="shared" si="160"/>
        <v>7.8195239341920383E-4</v>
      </c>
      <c r="O4206" s="172" t="str">
        <f>IFERROR(IF(VLOOKUP($C4206,'MSCI Database'!$C:$R,2, FALSE)="","",VLOOKUP($C4206,'MSCI Database'!$C:$R,2, FALSE)),"")</f>
        <v>Textiles, Apparel &amp; Luxury Goods</v>
      </c>
      <c r="P4206" s="186" t="str">
        <f>IFERROR(IF(VLOOKUP($C4206,'MSCI Database'!$C:$R,3, FALSE)="","",VLOOKUP($C4206,'MSCI Database'!$C:$R,3, FALSE)),"")</f>
        <v>A</v>
      </c>
      <c r="Q4206" s="164" t="str">
        <f>IFERROR(IF(VLOOKUP($C4206,'MSCI Database'!$C:$R,4, FALSE)="","",VLOOKUP($C4206,'MSCI Database'!$C:$R,4, FALSE)),"")</f>
        <v>1</v>
      </c>
      <c r="R4206" s="164">
        <f>IFERROR(IF(VLOOKUP($C4206,'MSCI Database'!$C:$R,5, FALSE)="","",VLOOKUP($C4206,'MSCI Database'!$C:$R,5, FALSE)),"")</f>
        <v>6.6</v>
      </c>
      <c r="S4206" s="164">
        <f>IFERROR(IF(VLOOKUP($C4206,'MSCI Database'!$C:$R,6, FALSE)="","",VLOOKUP($C4206,'MSCI Database'!$C:$R,6, FALSE)),"")</f>
        <v>7</v>
      </c>
      <c r="T4206" s="211">
        <f>IFERROR(IF(VLOOKUP($C4206,'MSCI Database'!$C:$R,7, FALSE)="","",VLOOKUP($C4206,'MSCI Database'!$C:$R,7, FALSE)),"")</f>
        <v>4.5999999999999996</v>
      </c>
      <c r="U4206" s="164">
        <f>IFERROR(IF(VLOOKUP($C4206,'MSCI Database'!$C:$R,8, FALSE)="","",VLOOKUP($C4206,'MSCI Database'!$C:$R,8, FALSE)),"")</f>
        <v>5.0999999999999996</v>
      </c>
      <c r="V4206" s="175">
        <f>IFERROR(IF(VLOOKUP($C4206,'MSCI Database'!$C:$R,9, FALSE)="","",VLOOKUP($C4206,'MSCI Database'!$C:$R,9, FALSE)),"")</f>
        <v>5.2</v>
      </c>
      <c r="W4206" s="165">
        <f t="shared" ca="1" si="161"/>
        <v>0</v>
      </c>
      <c r="X4206" s="236">
        <f>IFERROR(IF(VLOOKUP($C4206,'MSCI Database'!$C:$R,10, FALSE)="","",VLOOKUP($C4206,'MSCI Database'!$C:$R,10, FALSE)),"")</f>
        <v>780018</v>
      </c>
      <c r="Y4206" s="133" t="str">
        <f>IFERROR(IF(VLOOKUP($C4206,'MSCI Database'!$C:$R,11, FALSE)="","",VLOOKUP($C4206,'MSCI Database'!$C:$R,11, FALSE)),"")</f>
        <v>2019</v>
      </c>
      <c r="Z4206" s="133" t="str">
        <f>IFERROR(IF(VLOOKUP($C4206,'MSCI Database'!$C:$R,12, FALSE)="","",VLOOKUP($C4206,'MSCI Database'!$C:$R,12, FALSE)),"")</f>
        <v>Reported</v>
      </c>
      <c r="AA4206" s="202" t="str">
        <f>IFERROR(IF(VLOOKUP($C4206,'MSCI Database'!$C:$R,13, FALSE)="","",VLOOKUP($C4206,'MSCI Database'!$C:$R,13, FALSE)),"")</f>
        <v>Improvements in governance drive upgrade</v>
      </c>
    </row>
    <row r="4207" spans="1:27" s="130" customFormat="1" ht="15" hidden="1" customHeight="1" outlineLevel="1">
      <c r="A4207" s="130" t="s">
        <v>2173</v>
      </c>
      <c r="B4207" s="130" t="s">
        <v>2174</v>
      </c>
      <c r="C4207" s="130" t="s">
        <v>2175</v>
      </c>
      <c r="D4207" s="130" t="s">
        <v>12131</v>
      </c>
      <c r="E4207" s="130" t="s">
        <v>18673</v>
      </c>
      <c r="F4207" s="215">
        <v>7.2151591093365663E-2</v>
      </c>
      <c r="G4207" s="132" t="str">
        <f ca="1">IFERROR(_xll.BQL($A4207, "cur_mkt_cap(currency=EUR)")/1000000, " ")</f>
        <v xml:space="preserve"> </v>
      </c>
      <c r="M4207" s="308"/>
      <c r="N4207" s="215">
        <f t="shared" si="160"/>
        <v>7.6613757050693538E-4</v>
      </c>
      <c r="O4207" s="172" t="str">
        <f>IFERROR(IF(VLOOKUP($C4207,'MSCI Database'!$C:$R,2, FALSE)="","",VLOOKUP($C4207,'MSCI Database'!$C:$R,2, FALSE)),"")</f>
        <v>Aerospace &amp; Defense</v>
      </c>
      <c r="P4207" s="186" t="str">
        <f>IFERROR(IF(VLOOKUP($C4207,'MSCI Database'!$C:$R,3, FALSE)="","",VLOOKUP($C4207,'MSCI Database'!$C:$R,3, FALSE)),"")</f>
        <v>A</v>
      </c>
      <c r="Q4207" s="164" t="str">
        <f>IFERROR(IF(VLOOKUP($C4207,'MSCI Database'!$C:$R,4, FALSE)="","",VLOOKUP($C4207,'MSCI Database'!$C:$R,4, FALSE)),"")</f>
        <v>0</v>
      </c>
      <c r="R4207" s="164">
        <f>IFERROR(IF(VLOOKUP($C4207,'MSCI Database'!$C:$R,5, FALSE)="","",VLOOKUP($C4207,'MSCI Database'!$C:$R,5, FALSE)),"")</f>
        <v>6.8</v>
      </c>
      <c r="S4207" s="164">
        <f>IFERROR(IF(VLOOKUP($C4207,'MSCI Database'!$C:$R,6, FALSE)="","",VLOOKUP($C4207,'MSCI Database'!$C:$R,6, FALSE)),"")</f>
        <v>5.3</v>
      </c>
      <c r="T4207" s="211">
        <f>IFERROR(IF(VLOOKUP($C4207,'MSCI Database'!$C:$R,7, FALSE)="","",VLOOKUP($C4207,'MSCI Database'!$C:$R,7, FALSE)),"")</f>
        <v>4.2</v>
      </c>
      <c r="U4207" s="164">
        <f>IFERROR(IF(VLOOKUP($C4207,'MSCI Database'!$C:$R,8, FALSE)="","",VLOOKUP($C4207,'MSCI Database'!$C:$R,8, FALSE)),"")</f>
        <v>5.0999999999999996</v>
      </c>
      <c r="V4207" s="175">
        <f>IFERROR(IF(VLOOKUP($C4207,'MSCI Database'!$C:$R,9, FALSE)="","",VLOOKUP($C4207,'MSCI Database'!$C:$R,9, FALSE)),"")</f>
        <v>4.8</v>
      </c>
      <c r="W4207" s="165">
        <f t="shared" ca="1" si="161"/>
        <v>0</v>
      </c>
      <c r="X4207" s="236">
        <f>IFERROR(IF(VLOOKUP($C4207,'MSCI Database'!$C:$R,10, FALSE)="","",VLOOKUP($C4207,'MSCI Database'!$C:$R,10, FALSE)),"")</f>
        <v>606240</v>
      </c>
      <c r="Y4207" s="133" t="str">
        <f>IFERROR(IF(VLOOKUP($C4207,'MSCI Database'!$C:$R,11, FALSE)="","",VLOOKUP($C4207,'MSCI Database'!$C:$R,11, FALSE)),"")</f>
        <v>2019</v>
      </c>
      <c r="Z4207" s="133" t="str">
        <f>IFERROR(IF(VLOOKUP($C4207,'MSCI Database'!$C:$R,12, FALSE)="","",VLOOKUP($C4207,'MSCI Database'!$C:$R,12, FALSE)),"")</f>
        <v>Reported</v>
      </c>
      <c r="AA4207" s="202" t="str">
        <f>IFERROR(IF(VLOOKUP($C4207,'MSCI Database'!$C:$R,13, FALSE)="","",VLOOKUP($C4207,'MSCI Database'!$C:$R,13, FALSE)),"")</f>
        <v>Continued cleantech R&amp;D strategy, COVID-19 impact presents potential restructuring</v>
      </c>
    </row>
    <row r="4208" spans="1:27" s="130" customFormat="1" ht="15" hidden="1" customHeight="1" outlineLevel="1">
      <c r="A4208" s="130" t="s">
        <v>6447</v>
      </c>
      <c r="B4208" s="130" t="s">
        <v>6448</v>
      </c>
      <c r="C4208" s="130" t="s">
        <v>6449</v>
      </c>
      <c r="D4208" s="130" t="s">
        <v>12128</v>
      </c>
      <c r="E4208" s="130" t="s">
        <v>18688</v>
      </c>
      <c r="F4208" s="215">
        <v>6.2002641408122741E-2</v>
      </c>
      <c r="G4208" s="132" t="str">
        <f ca="1">IFERROR(_xll.BQL($A4208, "cur_mkt_cap(currency=EUR)")/1000000, " ")</f>
        <v xml:space="preserve"> </v>
      </c>
      <c r="M4208" s="308"/>
      <c r="N4208" s="215">
        <f t="shared" si="160"/>
        <v>6.5837152491845358E-4</v>
      </c>
      <c r="O4208" s="172" t="str">
        <f>IFERROR(IF(VLOOKUP($C4208,'MSCI Database'!$C:$R,2, FALSE)="","",VLOOKUP($C4208,'MSCI Database'!$C:$R,2, FALSE)),"")</f>
        <v>Asset Management &amp; Custody Banks</v>
      </c>
      <c r="P4208" s="186" t="str">
        <f>IFERROR(IF(VLOOKUP($C4208,'MSCI Database'!$C:$R,3, FALSE)="","",VLOOKUP($C4208,'MSCI Database'!$C:$R,3, FALSE)),"")</f>
        <v>AA</v>
      </c>
      <c r="Q4208" s="164" t="str">
        <f>IFERROR(IF(VLOOKUP($C4208,'MSCI Database'!$C:$R,4, FALSE)="","",VLOOKUP($C4208,'MSCI Database'!$C:$R,4, FALSE)),"")</f>
        <v>0</v>
      </c>
      <c r="R4208" s="164">
        <f>IFERROR(IF(VLOOKUP($C4208,'MSCI Database'!$C:$R,5, FALSE)="","",VLOOKUP($C4208,'MSCI Database'!$C:$R,5, FALSE)),"")</f>
        <v>7.6</v>
      </c>
      <c r="S4208" s="164">
        <f>IFERROR(IF(VLOOKUP($C4208,'MSCI Database'!$C:$R,6, FALSE)="","",VLOOKUP($C4208,'MSCI Database'!$C:$R,6, FALSE)),"")</f>
        <v>10</v>
      </c>
      <c r="T4208" s="211">
        <f>IFERROR(IF(VLOOKUP($C4208,'MSCI Database'!$C:$R,7, FALSE)="","",VLOOKUP($C4208,'MSCI Database'!$C:$R,7, FALSE)),"")</f>
        <v>5</v>
      </c>
      <c r="U4208" s="164">
        <f>IFERROR(IF(VLOOKUP($C4208,'MSCI Database'!$C:$R,8, FALSE)="","",VLOOKUP($C4208,'MSCI Database'!$C:$R,8, FALSE)),"")</f>
        <v>4.9000000000000004</v>
      </c>
      <c r="V4208" s="175">
        <f>IFERROR(IF(VLOOKUP($C4208,'MSCI Database'!$C:$R,9, FALSE)="","",VLOOKUP($C4208,'MSCI Database'!$C:$R,9, FALSE)),"")</f>
        <v>5.2</v>
      </c>
      <c r="W4208" s="165">
        <f t="shared" ca="1" si="161"/>
        <v>0</v>
      </c>
      <c r="X4208" s="236">
        <f>IFERROR(IF(VLOOKUP($C4208,'MSCI Database'!$C:$R,10, FALSE)="","",VLOOKUP($C4208,'MSCI Database'!$C:$R,10, FALSE)),"")</f>
        <v>138307</v>
      </c>
      <c r="Y4208" s="133" t="str">
        <f>IFERROR(IF(VLOOKUP($C4208,'MSCI Database'!$C:$R,11, FALSE)="","",VLOOKUP($C4208,'MSCI Database'!$C:$R,11, FALSE)),"")</f>
        <v>2019</v>
      </c>
      <c r="Z4208" s="133" t="str">
        <f>IFERROR(IF(VLOOKUP($C4208,'MSCI Database'!$C:$R,12, FALSE)="","",VLOOKUP($C4208,'MSCI Database'!$C:$R,12, FALSE)),"")</f>
        <v>Reported</v>
      </c>
      <c r="AA4208" s="202" t="str">
        <f>IFERROR(IF(VLOOKUP($C4208,'MSCI Database'!$C:$R,13, FALSE)="","",VLOOKUP($C4208,'MSCI Database'!$C:$R,13, FALSE)),"")</f>
        <v>Leads peers in governance, cyber management and responsible investing, but controversies weigh</v>
      </c>
    </row>
    <row r="4209" spans="1:27" s="130" customFormat="1" ht="15" hidden="1" customHeight="1" outlineLevel="1">
      <c r="A4209" s="130" t="s">
        <v>1311</v>
      </c>
      <c r="B4209" s="130" t="s">
        <v>1312</v>
      </c>
      <c r="C4209" s="130" t="s">
        <v>1313</v>
      </c>
      <c r="D4209" s="130" t="s">
        <v>18681</v>
      </c>
      <c r="E4209" s="130" t="s">
        <v>18684</v>
      </c>
      <c r="F4209" s="215">
        <v>6.5470006343006398E-2</v>
      </c>
      <c r="G4209" s="132" t="str">
        <f ca="1">IFERROR(_xll.BQL($A4209, "cur_mkt_cap(currency=EUR)")/1000000, " ")</f>
        <v xml:space="preserve"> </v>
      </c>
      <c r="M4209" s="308"/>
      <c r="N4209" s="215">
        <f t="shared" si="160"/>
        <v>6.9518954247034883E-4</v>
      </c>
      <c r="O4209" s="172" t="str">
        <f>IFERROR(IF(VLOOKUP($C4209,'MSCI Database'!$C:$R,2, FALSE)="","",VLOOKUP($C4209,'MSCI Database'!$C:$R,2, FALSE)),"")</f>
        <v>Specialty Chemicals</v>
      </c>
      <c r="P4209" s="186" t="str">
        <f>IFERROR(IF(VLOOKUP($C4209,'MSCI Database'!$C:$R,3, FALSE)="","",VLOOKUP($C4209,'MSCI Database'!$C:$R,3, FALSE)),"")</f>
        <v>A</v>
      </c>
      <c r="Q4209" s="164" t="str">
        <f>IFERROR(IF(VLOOKUP($C4209,'MSCI Database'!$C:$R,4, FALSE)="","",VLOOKUP($C4209,'MSCI Database'!$C:$R,4, FALSE)),"")</f>
        <v>0</v>
      </c>
      <c r="R4209" s="164">
        <f>IFERROR(IF(VLOOKUP($C4209,'MSCI Database'!$C:$R,5, FALSE)="","",VLOOKUP($C4209,'MSCI Database'!$C:$R,5, FALSE)),"")</f>
        <v>6.8</v>
      </c>
      <c r="S4209" s="164">
        <f>IFERROR(IF(VLOOKUP($C4209,'MSCI Database'!$C:$R,6, FALSE)="","",VLOOKUP($C4209,'MSCI Database'!$C:$R,6, FALSE)),"")</f>
        <v>5.8</v>
      </c>
      <c r="T4209" s="211">
        <f>IFERROR(IF(VLOOKUP($C4209,'MSCI Database'!$C:$R,7, FALSE)="","",VLOOKUP($C4209,'MSCI Database'!$C:$R,7, FALSE)),"")</f>
        <v>2.2000000000000002</v>
      </c>
      <c r="U4209" s="164">
        <f>IFERROR(IF(VLOOKUP($C4209,'MSCI Database'!$C:$R,8, FALSE)="","",VLOOKUP($C4209,'MSCI Database'!$C:$R,8, FALSE)),"")</f>
        <v>6.6</v>
      </c>
      <c r="V4209" s="175">
        <f>IFERROR(IF(VLOOKUP($C4209,'MSCI Database'!$C:$R,9, FALSE)="","",VLOOKUP($C4209,'MSCI Database'!$C:$R,9, FALSE)),"")</f>
        <v>5.6</v>
      </c>
      <c r="W4209" s="165">
        <f t="shared" ca="1" si="161"/>
        <v>0</v>
      </c>
      <c r="X4209" s="236">
        <f>IFERROR(IF(VLOOKUP($C4209,'MSCI Database'!$C:$R,10, FALSE)="","",VLOOKUP($C4209,'MSCI Database'!$C:$R,10, FALSE)),"")</f>
        <v>212000</v>
      </c>
      <c r="Y4209" s="133" t="str">
        <f>IFERROR(IF(VLOOKUP($C4209,'MSCI Database'!$C:$R,11, FALSE)="","",VLOOKUP($C4209,'MSCI Database'!$C:$R,11, FALSE)),"")</f>
        <v>2019</v>
      </c>
      <c r="Z4209" s="133" t="str">
        <f>IFERROR(IF(VLOOKUP($C4209,'MSCI Database'!$C:$R,12, FALSE)="","",VLOOKUP($C4209,'MSCI Database'!$C:$R,12, FALSE)),"")</f>
        <v>Reported</v>
      </c>
      <c r="AA4209" s="202" t="str">
        <f>IFERROR(IF(VLOOKUP($C4209,'MSCI Database'!$C:$R,13, FALSE)="","",VLOOKUP($C4209,'MSCI Database'!$C:$R,13, FALSE)),"")</f>
        <v>Strong governance practices; sub-par chemical safety management</v>
      </c>
    </row>
    <row r="4210" spans="1:27" s="130" customFormat="1" ht="15" hidden="1" customHeight="1" outlineLevel="1">
      <c r="A4210" s="130" t="s">
        <v>1694</v>
      </c>
      <c r="B4210" s="130" t="s">
        <v>1695</v>
      </c>
      <c r="C4210" s="130" t="s">
        <v>1696</v>
      </c>
      <c r="D4210" s="130" t="s">
        <v>18678</v>
      </c>
      <c r="E4210" s="130" t="s">
        <v>18688</v>
      </c>
      <c r="F4210" s="215">
        <v>7.9463343975481361E-3</v>
      </c>
      <c r="G4210" s="132" t="str">
        <f ca="1">IFERROR(_xll.BQL($A4210, "cur_mkt_cap(currency=EUR)")/1000000, " ")</f>
        <v xml:space="preserve"> </v>
      </c>
      <c r="M4210" s="308"/>
      <c r="N4210" s="215">
        <f t="shared" si="160"/>
        <v>8.4377700304560729E-5</v>
      </c>
      <c r="O4210" s="172" t="str">
        <f>IFERROR(IF(VLOOKUP($C4210,'MSCI Database'!$C:$R,2, FALSE)="","",VLOOKUP($C4210,'MSCI Database'!$C:$R,2, FALSE)),"")</f>
        <v>Banks</v>
      </c>
      <c r="P4210" s="186" t="str">
        <f>IFERROR(IF(VLOOKUP($C4210,'MSCI Database'!$C:$R,3, FALSE)="","",VLOOKUP($C4210,'MSCI Database'!$C:$R,3, FALSE)),"")</f>
        <v>BBB</v>
      </c>
      <c r="Q4210" s="164" t="str">
        <f>IFERROR(IF(VLOOKUP($C4210,'MSCI Database'!$C:$R,4, FALSE)="","",VLOOKUP($C4210,'MSCI Database'!$C:$R,4, FALSE)),"")</f>
        <v>0</v>
      </c>
      <c r="R4210" s="164">
        <f>IFERROR(IF(VLOOKUP($C4210,'MSCI Database'!$C:$R,5, FALSE)="","",VLOOKUP($C4210,'MSCI Database'!$C:$R,5, FALSE)),"")</f>
        <v>5</v>
      </c>
      <c r="S4210" s="164">
        <f>IFERROR(IF(VLOOKUP($C4210,'MSCI Database'!$C:$R,6, FALSE)="","",VLOOKUP($C4210,'MSCI Database'!$C:$R,6, FALSE)),"")</f>
        <v>6.2</v>
      </c>
      <c r="T4210" s="211">
        <f>IFERROR(IF(VLOOKUP($C4210,'MSCI Database'!$C:$R,7, FALSE)="","",VLOOKUP($C4210,'MSCI Database'!$C:$R,7, FALSE)),"")</f>
        <v>3.9</v>
      </c>
      <c r="U4210" s="164">
        <f>IFERROR(IF(VLOOKUP($C4210,'MSCI Database'!$C:$R,8, FALSE)="","",VLOOKUP($C4210,'MSCI Database'!$C:$R,8, FALSE)),"")</f>
        <v>3.6</v>
      </c>
      <c r="V4210" s="175">
        <f>IFERROR(IF(VLOOKUP($C4210,'MSCI Database'!$C:$R,9, FALSE)="","",VLOOKUP($C4210,'MSCI Database'!$C:$R,9, FALSE)),"")</f>
        <v>4.0999999999999996</v>
      </c>
      <c r="W4210" s="165">
        <f t="shared" ca="1" si="161"/>
        <v>0</v>
      </c>
      <c r="X4210" s="236">
        <f>IFERROR(IF(VLOOKUP($C4210,'MSCI Database'!$C:$R,10, FALSE)="","",VLOOKUP($C4210,'MSCI Database'!$C:$R,10, FALSE)),"")</f>
        <v>123552</v>
      </c>
      <c r="Y4210" s="133" t="str">
        <f>IFERROR(IF(VLOOKUP($C4210,'MSCI Database'!$C:$R,11, FALSE)="","",VLOOKUP($C4210,'MSCI Database'!$C:$R,11, FALSE)),"")</f>
        <v>2019</v>
      </c>
      <c r="Z4210" s="133" t="str">
        <f>IFERROR(IF(VLOOKUP($C4210,'MSCI Database'!$C:$R,12, FALSE)="","",VLOOKUP($C4210,'MSCI Database'!$C:$R,12, FALSE)),"")</f>
        <v>Reported</v>
      </c>
      <c r="AA4210" s="202" t="str">
        <f>IFERROR(IF(VLOOKUP($C4210,'MSCI Database'!$C:$R,13, FALSE)="","",VLOOKUP($C4210,'MSCI Database'!$C:$R,13, FALSE)),"")</f>
        <v>Robust financial inclusion and consumer protection initiatives relative to peers</v>
      </c>
    </row>
    <row r="4211" spans="1:27" s="130" customFormat="1" ht="15" hidden="1" customHeight="1" outlineLevel="1">
      <c r="A4211" s="130" t="s">
        <v>1483</v>
      </c>
      <c r="B4211" s="130" t="s">
        <v>1484</v>
      </c>
      <c r="C4211" s="130" t="s">
        <v>1485</v>
      </c>
      <c r="D4211" s="130" t="s">
        <v>18678</v>
      </c>
      <c r="E4211" s="130" t="s">
        <v>18684</v>
      </c>
      <c r="F4211" s="215">
        <v>7.9440728464556833E-3</v>
      </c>
      <c r="G4211" s="132" t="str">
        <f ca="1">IFERROR(_xll.BQL($A4211, "cur_mkt_cap(currency=EUR)")/1000000, " ")</f>
        <v xml:space="preserve"> </v>
      </c>
      <c r="M4211" s="308"/>
      <c r="N4211" s="215">
        <f t="shared" si="160"/>
        <v>8.4353686152782606E-5</v>
      </c>
      <c r="O4211" s="172" t="str">
        <f>IFERROR(IF(VLOOKUP($C4211,'MSCI Database'!$C:$R,2, FALSE)="","",VLOOKUP($C4211,'MSCI Database'!$C:$R,2, FALSE)),"")</f>
        <v>Construction Materials</v>
      </c>
      <c r="P4211" s="186" t="str">
        <f>IFERROR(IF(VLOOKUP($C4211,'MSCI Database'!$C:$R,3, FALSE)="","",VLOOKUP($C4211,'MSCI Database'!$C:$R,3, FALSE)),"")</f>
        <v>B</v>
      </c>
      <c r="Q4211" s="164" t="str">
        <f>IFERROR(IF(VLOOKUP($C4211,'MSCI Database'!$C:$R,4, FALSE)="","",VLOOKUP($C4211,'MSCI Database'!$C:$R,4, FALSE)),"")</f>
        <v>0</v>
      </c>
      <c r="R4211" s="164">
        <f>IFERROR(IF(VLOOKUP($C4211,'MSCI Database'!$C:$R,5, FALSE)="","",VLOOKUP($C4211,'MSCI Database'!$C:$R,5, FALSE)),"")</f>
        <v>1.8</v>
      </c>
      <c r="S4211" s="164">
        <f>IFERROR(IF(VLOOKUP($C4211,'MSCI Database'!$C:$R,6, FALSE)="","",VLOOKUP($C4211,'MSCI Database'!$C:$R,6, FALSE)),"")</f>
        <v>2.6</v>
      </c>
      <c r="T4211" s="211">
        <f>IFERROR(IF(VLOOKUP($C4211,'MSCI Database'!$C:$R,7, FALSE)="","",VLOOKUP($C4211,'MSCI Database'!$C:$R,7, FALSE)),"")</f>
        <v>2.9</v>
      </c>
      <c r="U4211" s="164">
        <f>IFERROR(IF(VLOOKUP($C4211,'MSCI Database'!$C:$R,8, FALSE)="","",VLOOKUP($C4211,'MSCI Database'!$C:$R,8, FALSE)),"")</f>
        <v>2.9</v>
      </c>
      <c r="V4211" s="175">
        <f>IFERROR(IF(VLOOKUP($C4211,'MSCI Database'!$C:$R,9, FALSE)="","",VLOOKUP($C4211,'MSCI Database'!$C:$R,9, FALSE)),"")</f>
        <v>2.8</v>
      </c>
      <c r="W4211" s="165">
        <f t="shared" ca="1" si="161"/>
        <v>0</v>
      </c>
      <c r="X4211" s="236">
        <f>IFERROR(IF(VLOOKUP($C4211,'MSCI Database'!$C:$R,10, FALSE)="","",VLOOKUP($C4211,'MSCI Database'!$C:$R,10, FALSE)),"")</f>
        <v>106578451</v>
      </c>
      <c r="Y4211" s="133" t="str">
        <f>IFERROR(IF(VLOOKUP($C4211,'MSCI Database'!$C:$R,11, FALSE)="","",VLOOKUP($C4211,'MSCI Database'!$C:$R,11, FALSE)),"")</f>
        <v>2019</v>
      </c>
      <c r="Z4211" s="133" t="str">
        <f>IFERROR(IF(VLOOKUP($C4211,'MSCI Database'!$C:$R,12, FALSE)="","",VLOOKUP($C4211,'MSCI Database'!$C:$R,12, FALSE)),"")</f>
        <v>E.Segmt-Moderately High</v>
      </c>
      <c r="AA4211" s="202" t="str">
        <f>IFERROR(IF(VLOOKUP($C4211,'MSCI Database'!$C:$R,13, FALSE)="","",VLOOKUP($C4211,'MSCI Database'!$C:$R,13, FALSE)),"")</f>
        <v>Weak management initiatives on carbon emission, corruption and labor, relative to peers</v>
      </c>
    </row>
    <row r="4212" spans="1:27" s="130" customFormat="1" ht="15" hidden="1" customHeight="1" outlineLevel="1">
      <c r="A4212" s="130" t="s">
        <v>8158</v>
      </c>
      <c r="B4212" s="130" t="s">
        <v>8159</v>
      </c>
      <c r="C4212" s="130" t="s">
        <v>8160</v>
      </c>
      <c r="D4212" s="130" t="s">
        <v>12128</v>
      </c>
      <c r="E4212" s="130" t="s">
        <v>18688</v>
      </c>
      <c r="F4212" s="215">
        <v>6.1528659926597333E-2</v>
      </c>
      <c r="G4212" s="132" t="str">
        <f ca="1">IFERROR(_xll.BQL($A4212, "cur_mkt_cap(currency=EUR)")/1000000, " ")</f>
        <v xml:space="preserve"> </v>
      </c>
      <c r="M4212" s="308"/>
      <c r="N4212" s="215">
        <f t="shared" si="160"/>
        <v>6.5333857948761409E-4</v>
      </c>
      <c r="O4212" s="172" t="str">
        <f>IFERROR(IF(VLOOKUP($C4212,'MSCI Database'!$C:$R,2, FALSE)="","",VLOOKUP($C4212,'MSCI Database'!$C:$R,2, FALSE)),"")</f>
        <v>Property &amp; Casualty Insurance</v>
      </c>
      <c r="P4212" s="186" t="str">
        <f>IFERROR(IF(VLOOKUP($C4212,'MSCI Database'!$C:$R,3, FALSE)="","",VLOOKUP($C4212,'MSCI Database'!$C:$R,3, FALSE)),"")</f>
        <v>A</v>
      </c>
      <c r="Q4212" s="164" t="str">
        <f>IFERROR(IF(VLOOKUP($C4212,'MSCI Database'!$C:$R,4, FALSE)="","",VLOOKUP($C4212,'MSCI Database'!$C:$R,4, FALSE)),"")</f>
        <v>0</v>
      </c>
      <c r="R4212" s="164">
        <f>IFERROR(IF(VLOOKUP($C4212,'MSCI Database'!$C:$R,5, FALSE)="","",VLOOKUP($C4212,'MSCI Database'!$C:$R,5, FALSE)),"")</f>
        <v>6.7</v>
      </c>
      <c r="S4212" s="164">
        <f>IFERROR(IF(VLOOKUP($C4212,'MSCI Database'!$C:$R,6, FALSE)="","",VLOOKUP($C4212,'MSCI Database'!$C:$R,6, FALSE)),"")</f>
        <v>2.6</v>
      </c>
      <c r="T4212" s="211">
        <f>IFERROR(IF(VLOOKUP($C4212,'MSCI Database'!$C:$R,7, FALSE)="","",VLOOKUP($C4212,'MSCI Database'!$C:$R,7, FALSE)),"")</f>
        <v>5</v>
      </c>
      <c r="U4212" s="164">
        <f>IFERROR(IF(VLOOKUP($C4212,'MSCI Database'!$C:$R,8, FALSE)="","",VLOOKUP($C4212,'MSCI Database'!$C:$R,8, FALSE)),"")</f>
        <v>6.5</v>
      </c>
      <c r="V4212" s="175">
        <f>IFERROR(IF(VLOOKUP($C4212,'MSCI Database'!$C:$R,9, FALSE)="","",VLOOKUP($C4212,'MSCI Database'!$C:$R,9, FALSE)),"")</f>
        <v>5</v>
      </c>
      <c r="W4212" s="165">
        <f t="shared" ca="1" si="161"/>
        <v>0</v>
      </c>
      <c r="X4212" s="236">
        <f>IFERROR(IF(VLOOKUP($C4212,'MSCI Database'!$C:$R,10, FALSE)="","",VLOOKUP($C4212,'MSCI Database'!$C:$R,10, FALSE)),"")</f>
        <v>65787</v>
      </c>
      <c r="Y4212" s="133" t="str">
        <f>IFERROR(IF(VLOOKUP($C4212,'MSCI Database'!$C:$R,11, FALSE)="","",VLOOKUP($C4212,'MSCI Database'!$C:$R,11, FALSE)),"")</f>
        <v>2019</v>
      </c>
      <c r="Z4212" s="133" t="str">
        <f>IFERROR(IF(VLOOKUP($C4212,'MSCI Database'!$C:$R,12, FALSE)="","",VLOOKUP($C4212,'MSCI Database'!$C:$R,12, FALSE)),"")</f>
        <v>E.CSI</v>
      </c>
      <c r="AA4212" s="202" t="str">
        <f>IFERROR(IF(VLOOKUP($C4212,'MSCI Database'!$C:$R,13, FALSE)="","",VLOOKUP($C4212,'MSCI Database'!$C:$R,13, FALSE)),"")</f>
        <v>Strong data protection practices and board structure</v>
      </c>
    </row>
    <row r="4213" spans="1:27" s="130" customFormat="1" ht="15" hidden="1" customHeight="1" outlineLevel="1">
      <c r="A4213" s="130" t="s">
        <v>1556</v>
      </c>
      <c r="B4213" s="130" t="s">
        <v>1557</v>
      </c>
      <c r="C4213" s="130" t="s">
        <v>1558</v>
      </c>
      <c r="D4213" s="130" t="s">
        <v>18678</v>
      </c>
      <c r="E4213" s="130" t="s">
        <v>18688</v>
      </c>
      <c r="F4213" s="215">
        <v>7.8887468549417375E-3</v>
      </c>
      <c r="G4213" s="132" t="str">
        <f ca="1">IFERROR(_xll.BQL($A4213, "cur_mkt_cap(currency=EUR)")/1000000, " ")</f>
        <v xml:space="preserve"> </v>
      </c>
      <c r="M4213" s="308"/>
      <c r="N4213" s="215">
        <f t="shared" si="160"/>
        <v>8.3766210255410749E-5</v>
      </c>
      <c r="O4213" s="172" t="str">
        <f>IFERROR(IF(VLOOKUP($C4213,'MSCI Database'!$C:$R,2, FALSE)="","",VLOOKUP($C4213,'MSCI Database'!$C:$R,2, FALSE)),"")</f>
        <v>Property &amp; Casualty Insurance</v>
      </c>
      <c r="P4213" s="186" t="str">
        <f>IFERROR(IF(VLOOKUP($C4213,'MSCI Database'!$C:$R,3, FALSE)="","",VLOOKUP($C4213,'MSCI Database'!$C:$R,3, FALSE)),"")</f>
        <v>BB</v>
      </c>
      <c r="Q4213" s="164" t="str">
        <f>IFERROR(IF(VLOOKUP($C4213,'MSCI Database'!$C:$R,4, FALSE)="","",VLOOKUP($C4213,'MSCI Database'!$C:$R,4, FALSE)),"")</f>
        <v>1</v>
      </c>
      <c r="R4213" s="164">
        <f>IFERROR(IF(VLOOKUP($C4213,'MSCI Database'!$C:$R,5, FALSE)="","",VLOOKUP($C4213,'MSCI Database'!$C:$R,5, FALSE)),"")</f>
        <v>3.3</v>
      </c>
      <c r="S4213" s="164">
        <f>IFERROR(IF(VLOOKUP($C4213,'MSCI Database'!$C:$R,6, FALSE)="","",VLOOKUP($C4213,'MSCI Database'!$C:$R,6, FALSE)),"")</f>
        <v>2.2000000000000002</v>
      </c>
      <c r="T4213" s="211">
        <f>IFERROR(IF(VLOOKUP($C4213,'MSCI Database'!$C:$R,7, FALSE)="","",VLOOKUP($C4213,'MSCI Database'!$C:$R,7, FALSE)),"")</f>
        <v>4.0999999999999996</v>
      </c>
      <c r="U4213" s="164">
        <f>IFERROR(IF(VLOOKUP($C4213,'MSCI Database'!$C:$R,8, FALSE)="","",VLOOKUP($C4213,'MSCI Database'!$C:$R,8, FALSE)),"")</f>
        <v>4.5</v>
      </c>
      <c r="V4213" s="175">
        <f>IFERROR(IF(VLOOKUP($C4213,'MSCI Database'!$C:$R,9, FALSE)="","",VLOOKUP($C4213,'MSCI Database'!$C:$R,9, FALSE)),"")</f>
        <v>3.9</v>
      </c>
      <c r="W4213" s="165">
        <f t="shared" ca="1" si="161"/>
        <v>0</v>
      </c>
      <c r="X4213" s="236">
        <f>IFERROR(IF(VLOOKUP($C4213,'MSCI Database'!$C:$R,10, FALSE)="","",VLOOKUP($C4213,'MSCI Database'!$C:$R,10, FALSE)),"")</f>
        <v>3339</v>
      </c>
      <c r="Y4213" s="133" t="str">
        <f>IFERROR(IF(VLOOKUP($C4213,'MSCI Database'!$C:$R,11, FALSE)="","",VLOOKUP($C4213,'MSCI Database'!$C:$R,11, FALSE)),"")</f>
        <v>2019</v>
      </c>
      <c r="Z4213" s="133" t="str">
        <f>IFERROR(IF(VLOOKUP($C4213,'MSCI Database'!$C:$R,12, FALSE)="","",VLOOKUP($C4213,'MSCI Database'!$C:$R,12, FALSE)),"")</f>
        <v>Reported</v>
      </c>
      <c r="AA4213" s="202" t="str">
        <f>IFERROR(IF(VLOOKUP($C4213,'MSCI Database'!$C:$R,13, FALSE)="","",VLOOKUP($C4213,'MSCI Database'!$C:$R,13, FALSE)),"")</f>
        <v>Inclusion of Corporate Behavior theme in the assessment drives upgrade</v>
      </c>
    </row>
    <row r="4214" spans="1:27" s="130" customFormat="1" ht="15" hidden="1" customHeight="1" outlineLevel="1">
      <c r="A4214" s="130" t="s">
        <v>8072</v>
      </c>
      <c r="B4214" s="130" t="s">
        <v>8073</v>
      </c>
      <c r="C4214" s="130" t="s">
        <v>8074</v>
      </c>
      <c r="D4214" s="130" t="s">
        <v>12128</v>
      </c>
      <c r="E4214" s="130" t="s">
        <v>18674</v>
      </c>
      <c r="F4214" s="215">
        <v>6.1319891362095792E-2</v>
      </c>
      <c r="G4214" s="132" t="str">
        <f ca="1">IFERROR(_xll.BQL($A4214, "cur_mkt_cap(currency=EUR)")/1000000, " ")</f>
        <v xml:space="preserve"> </v>
      </c>
      <c r="M4214" s="308"/>
      <c r="N4214" s="215">
        <f t="shared" si="160"/>
        <v>6.5112178234729247E-4</v>
      </c>
      <c r="O4214" s="172" t="str">
        <f>IFERROR(IF(VLOOKUP($C4214,'MSCI Database'!$C:$R,2, FALSE)="","",VLOOKUP($C4214,'MSCI Database'!$C:$R,2, FALSE)),"")</f>
        <v>Retail - Food &amp; Staples</v>
      </c>
      <c r="P4214" s="186" t="str">
        <f>IFERROR(IF(VLOOKUP($C4214,'MSCI Database'!$C:$R,3, FALSE)="","",VLOOKUP($C4214,'MSCI Database'!$C:$R,3, FALSE)),"")</f>
        <v>BBB</v>
      </c>
      <c r="Q4214" s="164" t="str">
        <f>IFERROR(IF(VLOOKUP($C4214,'MSCI Database'!$C:$R,4, FALSE)="","",VLOOKUP($C4214,'MSCI Database'!$C:$R,4, FALSE)),"")</f>
        <v>0</v>
      </c>
      <c r="R4214" s="164">
        <f>IFERROR(IF(VLOOKUP($C4214,'MSCI Database'!$C:$R,5, FALSE)="","",VLOOKUP($C4214,'MSCI Database'!$C:$R,5, FALSE)),"")</f>
        <v>5.4</v>
      </c>
      <c r="S4214" s="164">
        <f>IFERROR(IF(VLOOKUP($C4214,'MSCI Database'!$C:$R,6, FALSE)="","",VLOOKUP($C4214,'MSCI Database'!$C:$R,6, FALSE)),"")</f>
        <v>3</v>
      </c>
      <c r="T4214" s="211">
        <f>IFERROR(IF(VLOOKUP($C4214,'MSCI Database'!$C:$R,7, FALSE)="","",VLOOKUP($C4214,'MSCI Database'!$C:$R,7, FALSE)),"")</f>
        <v>4.7</v>
      </c>
      <c r="U4214" s="164">
        <f>IFERROR(IF(VLOOKUP($C4214,'MSCI Database'!$C:$R,8, FALSE)="","",VLOOKUP($C4214,'MSCI Database'!$C:$R,8, FALSE)),"")</f>
        <v>4.9000000000000004</v>
      </c>
      <c r="V4214" s="175">
        <f>IFERROR(IF(VLOOKUP($C4214,'MSCI Database'!$C:$R,9, FALSE)="","",VLOOKUP($C4214,'MSCI Database'!$C:$R,9, FALSE)),"")</f>
        <v>4.5</v>
      </c>
      <c r="W4214" s="165">
        <f t="shared" ca="1" si="161"/>
        <v>0</v>
      </c>
      <c r="X4214" s="236">
        <f>IFERROR(IF(VLOOKUP($C4214,'MSCI Database'!$C:$R,10, FALSE)="","",VLOOKUP($C4214,'MSCI Database'!$C:$R,10, FALSE)),"")</f>
        <v>1410605</v>
      </c>
      <c r="Y4214" s="133" t="str">
        <f>IFERROR(IF(VLOOKUP($C4214,'MSCI Database'!$C:$R,11, FALSE)="","",VLOOKUP($C4214,'MSCI Database'!$C:$R,11, FALSE)),"")</f>
        <v>2019</v>
      </c>
      <c r="Z4214" s="133" t="str">
        <f>IFERROR(IF(VLOOKUP($C4214,'MSCI Database'!$C:$R,12, FALSE)="","",VLOOKUP($C4214,'MSCI Database'!$C:$R,12, FALSE)),"")</f>
        <v>Reported</v>
      </c>
      <c r="AA4214" s="202" t="str">
        <f>IFERROR(IF(VLOOKUP($C4214,'MSCI Database'!$C:$R,13, FALSE)="","",VLOOKUP($C4214,'MSCI Database'!$C:$R,13, FALSE)),"")</f>
        <v>Relatively strong business ethics policy; labor management challenges persist</v>
      </c>
    </row>
    <row r="4215" spans="1:27" s="130" customFormat="1" ht="15" hidden="1" customHeight="1" outlineLevel="1">
      <c r="A4215" s="130" t="s">
        <v>5766</v>
      </c>
      <c r="B4215" s="130" t="s">
        <v>5767</v>
      </c>
      <c r="C4215" s="130" t="s">
        <v>5768</v>
      </c>
      <c r="D4215" s="130" t="s">
        <v>18677</v>
      </c>
      <c r="E4215" s="130" t="s">
        <v>18682</v>
      </c>
      <c r="F4215" s="215">
        <v>7.017905725243483E-3</v>
      </c>
      <c r="G4215" s="132" t="str">
        <f ca="1">IFERROR(_xll.BQL($A4215, "cur_mkt_cap(currency=EUR)")/1000000, " ")</f>
        <v xml:space="preserve"> </v>
      </c>
      <c r="M4215" s="308"/>
      <c r="N4215" s="215">
        <f t="shared" si="160"/>
        <v>7.4519233199268146E-5</v>
      </c>
      <c r="O4215" s="172" t="str">
        <f>IFERROR(IF(VLOOKUP($C4215,'MSCI Database'!$C:$R,2, FALSE)="","",VLOOKUP($C4215,'MSCI Database'!$C:$R,2, FALSE)),"")</f>
        <v>Household Durables</v>
      </c>
      <c r="P4215" s="186" t="str">
        <f>IFERROR(IF(VLOOKUP($C4215,'MSCI Database'!$C:$R,3, FALSE)="","",VLOOKUP($C4215,'MSCI Database'!$C:$R,3, FALSE)),"")</f>
        <v>AA</v>
      </c>
      <c r="Q4215" s="164" t="str">
        <f>IFERROR(IF(VLOOKUP($C4215,'MSCI Database'!$C:$R,4, FALSE)="","",VLOOKUP($C4215,'MSCI Database'!$C:$R,4, FALSE)),"")</f>
        <v>0</v>
      </c>
      <c r="R4215" s="164">
        <f>IFERROR(IF(VLOOKUP($C4215,'MSCI Database'!$C:$R,5, FALSE)="","",VLOOKUP($C4215,'MSCI Database'!$C:$R,5, FALSE)),"")</f>
        <v>7.8</v>
      </c>
      <c r="S4215" s="164">
        <f>IFERROR(IF(VLOOKUP($C4215,'MSCI Database'!$C:$R,6, FALSE)="","",VLOOKUP($C4215,'MSCI Database'!$C:$R,6, FALSE)),"")</f>
        <v>3.8</v>
      </c>
      <c r="T4215" s="211">
        <f>IFERROR(IF(VLOOKUP($C4215,'MSCI Database'!$C:$R,7, FALSE)="","",VLOOKUP($C4215,'MSCI Database'!$C:$R,7, FALSE)),"")</f>
        <v>6.6</v>
      </c>
      <c r="U4215" s="164">
        <f>IFERROR(IF(VLOOKUP($C4215,'MSCI Database'!$C:$R,8, FALSE)="","",VLOOKUP($C4215,'MSCI Database'!$C:$R,8, FALSE)),"")</f>
        <v>5.5</v>
      </c>
      <c r="V4215" s="175">
        <f>IFERROR(IF(VLOOKUP($C4215,'MSCI Database'!$C:$R,9, FALSE)="","",VLOOKUP($C4215,'MSCI Database'!$C:$R,9, FALSE)),"")</f>
        <v>5.6</v>
      </c>
      <c r="W4215" s="165">
        <f t="shared" ca="1" si="161"/>
        <v>0</v>
      </c>
      <c r="X4215" s="236">
        <f>IFERROR(IF(VLOOKUP($C4215,'MSCI Database'!$C:$R,10, FALSE)="","",VLOOKUP($C4215,'MSCI Database'!$C:$R,10, FALSE)),"")</f>
        <v>76785</v>
      </c>
      <c r="Y4215" s="133" t="str">
        <f>IFERROR(IF(VLOOKUP($C4215,'MSCI Database'!$C:$R,11, FALSE)="","",VLOOKUP($C4215,'MSCI Database'!$C:$R,11, FALSE)),"")</f>
        <v>2019</v>
      </c>
      <c r="Z4215" s="133" t="str">
        <f>IFERROR(IF(VLOOKUP($C4215,'MSCI Database'!$C:$R,12, FALSE)="","",VLOOKUP($C4215,'MSCI Database'!$C:$R,12, FALSE)),"")</f>
        <v>Reported</v>
      </c>
      <c r="AA4215" s="202" t="str">
        <f>IFERROR(IF(VLOOKUP($C4215,'MSCI Database'!$C:$R,13, FALSE)="","",VLOOKUP($C4215,'MSCI Database'!$C:$R,13, FALSE)),"")</f>
        <v>Robust supply chain management initiatives</v>
      </c>
    </row>
    <row r="4216" spans="1:27" s="130" customFormat="1" ht="15" hidden="1" customHeight="1" outlineLevel="1">
      <c r="A4216" s="130" t="s">
        <v>7590</v>
      </c>
      <c r="B4216" s="130" t="s">
        <v>7591</v>
      </c>
      <c r="C4216" s="130" t="s">
        <v>7592</v>
      </c>
      <c r="D4216" s="130" t="s">
        <v>12128</v>
      </c>
      <c r="E4216" s="130" t="s">
        <v>18674</v>
      </c>
      <c r="F4216" s="215">
        <v>6.1197845000471388E-2</v>
      </c>
      <c r="G4216" s="132" t="str">
        <f ca="1">IFERROR(_xll.BQL($A4216, "cur_mkt_cap(currency=EUR)")/1000000, " ")</f>
        <v xml:space="preserve"> </v>
      </c>
      <c r="M4216" s="308"/>
      <c r="N4216" s="215">
        <f t="shared" si="160"/>
        <v>6.4982583999082888E-4</v>
      </c>
      <c r="O4216" s="172" t="str">
        <f>IFERROR(IF(VLOOKUP($C4216,'MSCI Database'!$C:$R,2, FALSE)="","",VLOOKUP($C4216,'MSCI Database'!$C:$R,2, FALSE)),"")</f>
        <v>Beverages</v>
      </c>
      <c r="P4216" s="186" t="str">
        <f>IFERROR(IF(VLOOKUP($C4216,'MSCI Database'!$C:$R,3, FALSE)="","",VLOOKUP($C4216,'MSCI Database'!$C:$R,3, FALSE)),"")</f>
        <v>CCC</v>
      </c>
      <c r="Q4216" s="164" t="str">
        <f>IFERROR(IF(VLOOKUP($C4216,'MSCI Database'!$C:$R,4, FALSE)="","",VLOOKUP($C4216,'MSCI Database'!$C:$R,4, FALSE)),"")</f>
        <v>0</v>
      </c>
      <c r="R4216" s="164">
        <f>IFERROR(IF(VLOOKUP($C4216,'MSCI Database'!$C:$R,5, FALSE)="","",VLOOKUP($C4216,'MSCI Database'!$C:$R,5, FALSE)),"")</f>
        <v>0</v>
      </c>
      <c r="S4216" s="164">
        <f>IFERROR(IF(VLOOKUP($C4216,'MSCI Database'!$C:$R,6, FALSE)="","",VLOOKUP($C4216,'MSCI Database'!$C:$R,6, FALSE)),"")</f>
        <v>2.2000000000000002</v>
      </c>
      <c r="T4216" s="211">
        <f>IFERROR(IF(VLOOKUP($C4216,'MSCI Database'!$C:$R,7, FALSE)="","",VLOOKUP($C4216,'MSCI Database'!$C:$R,7, FALSE)),"")</f>
        <v>2</v>
      </c>
      <c r="U4216" s="164">
        <f>IFERROR(IF(VLOOKUP($C4216,'MSCI Database'!$C:$R,8, FALSE)="","",VLOOKUP($C4216,'MSCI Database'!$C:$R,8, FALSE)),"")</f>
        <v>4.0999999999999996</v>
      </c>
      <c r="V4216" s="175">
        <f>IFERROR(IF(VLOOKUP($C4216,'MSCI Database'!$C:$R,9, FALSE)="","",VLOOKUP($C4216,'MSCI Database'!$C:$R,9, FALSE)),"")</f>
        <v>2.7</v>
      </c>
      <c r="W4216" s="165">
        <f t="shared" ca="1" si="161"/>
        <v>0</v>
      </c>
      <c r="X4216" s="236">
        <f>IFERROR(IF(VLOOKUP($C4216,'MSCI Database'!$C:$R,10, FALSE)="","",VLOOKUP($C4216,'MSCI Database'!$C:$R,10, FALSE)),"")</f>
        <v>196261</v>
      </c>
      <c r="Y4216" s="133" t="str">
        <f>IFERROR(IF(VLOOKUP($C4216,'MSCI Database'!$C:$R,11, FALSE)="","",VLOOKUP($C4216,'MSCI Database'!$C:$R,11, FALSE)),"")</f>
        <v>2019</v>
      </c>
      <c r="Z4216" s="133" t="str">
        <f>IFERROR(IF(VLOOKUP($C4216,'MSCI Database'!$C:$R,12, FALSE)="","",VLOOKUP($C4216,'MSCI Database'!$C:$R,12, FALSE)),"")</f>
        <v>E.Segmt-Moderately High</v>
      </c>
      <c r="AA4216" s="202" t="str">
        <f>IFERROR(IF(VLOOKUP($C4216,'MSCI Database'!$C:$R,13, FALSE)="","",VLOOKUP($C4216,'MSCI Database'!$C:$R,13, FALSE)),"")</f>
        <v>Product safety concerns persist, limited measures to reduce operational footprint</v>
      </c>
    </row>
    <row r="4217" spans="1:27" s="130" customFormat="1" ht="15" hidden="1" customHeight="1" outlineLevel="1">
      <c r="A4217" s="130" t="s">
        <v>605</v>
      </c>
      <c r="B4217" s="130" t="s">
        <v>606</v>
      </c>
      <c r="C4217" s="130" t="s">
        <v>607</v>
      </c>
      <c r="D4217" s="130" t="s">
        <v>18675</v>
      </c>
      <c r="E4217" s="130" t="s">
        <v>100</v>
      </c>
      <c r="F4217" s="215">
        <v>7.8505404182108076E-3</v>
      </c>
      <c r="G4217" s="132" t="str">
        <f ca="1">IFERROR(_xll.BQL($A4217, "cur_mkt_cap(currency=EUR)")/1000000, " ")</f>
        <v xml:space="preserve"> </v>
      </c>
      <c r="M4217" s="308"/>
      <c r="N4217" s="215">
        <f t="shared" si="160"/>
        <v>8.3360517377801383E-5</v>
      </c>
      <c r="O4217" s="172" t="str">
        <f>IFERROR(IF(VLOOKUP($C4217,'MSCI Database'!$C:$R,2, FALSE)="","",VLOOKUP($C4217,'MSCI Database'!$C:$R,2, FALSE)),"")</f>
        <v>Utilities</v>
      </c>
      <c r="P4217" s="186" t="str">
        <f>IFERROR(IF(VLOOKUP($C4217,'MSCI Database'!$C:$R,3, FALSE)="","",VLOOKUP($C4217,'MSCI Database'!$C:$R,3, FALSE)),"")</f>
        <v>BBB</v>
      </c>
      <c r="Q4217" s="164" t="str">
        <f>IFERROR(IF(VLOOKUP($C4217,'MSCI Database'!$C:$R,4, FALSE)="","",VLOOKUP($C4217,'MSCI Database'!$C:$R,4, FALSE)),"")</f>
        <v>1</v>
      </c>
      <c r="R4217" s="164">
        <f>IFERROR(IF(VLOOKUP($C4217,'MSCI Database'!$C:$R,5, FALSE)="","",VLOOKUP($C4217,'MSCI Database'!$C:$R,5, FALSE)),"")</f>
        <v>4.9000000000000004</v>
      </c>
      <c r="S4217" s="164">
        <f>IFERROR(IF(VLOOKUP($C4217,'MSCI Database'!$C:$R,6, FALSE)="","",VLOOKUP($C4217,'MSCI Database'!$C:$R,6, FALSE)),"")</f>
        <v>5.9</v>
      </c>
      <c r="T4217" s="211">
        <f>IFERROR(IF(VLOOKUP($C4217,'MSCI Database'!$C:$R,7, FALSE)="","",VLOOKUP($C4217,'MSCI Database'!$C:$R,7, FALSE)),"")</f>
        <v>7.6</v>
      </c>
      <c r="U4217" s="164">
        <f>IFERROR(IF(VLOOKUP($C4217,'MSCI Database'!$C:$R,8, FALSE)="","",VLOOKUP($C4217,'MSCI Database'!$C:$R,8, FALSE)),"")</f>
        <v>2.4</v>
      </c>
      <c r="V4217" s="175">
        <f>IFERROR(IF(VLOOKUP($C4217,'MSCI Database'!$C:$R,9, FALSE)="","",VLOOKUP($C4217,'MSCI Database'!$C:$R,9, FALSE)),"")</f>
        <v>5</v>
      </c>
      <c r="W4217" s="165">
        <f t="shared" ca="1" si="161"/>
        <v>0</v>
      </c>
      <c r="X4217" s="236">
        <f>IFERROR(IF(VLOOKUP($C4217,'MSCI Database'!$C:$R,10, FALSE)="","",VLOOKUP($C4217,'MSCI Database'!$C:$R,10, FALSE)),"")</f>
        <v>775660</v>
      </c>
      <c r="Y4217" s="133" t="str">
        <f>IFERROR(IF(VLOOKUP($C4217,'MSCI Database'!$C:$R,11, FALSE)="","",VLOOKUP($C4217,'MSCI Database'!$C:$R,11, FALSE)),"")</f>
        <v>2019</v>
      </c>
      <c r="Z4217" s="133" t="str">
        <f>IFERROR(IF(VLOOKUP($C4217,'MSCI Database'!$C:$R,12, FALSE)="","",VLOOKUP($C4217,'MSCI Database'!$C:$R,12, FALSE)),"")</f>
        <v>E.Segmt-Moderate</v>
      </c>
      <c r="AA4217" s="202" t="str">
        <f>IFERROR(IF(VLOOKUP($C4217,'MSCI Database'!$C:$R,13, FALSE)="","",VLOOKUP($C4217,'MSCI Database'!$C:$R,13, FALSE)),"")</f>
        <v>Efforts to protect biodiversity and water quality; lacks robust anti-corruption policies</v>
      </c>
    </row>
    <row r="4218" spans="1:27" s="130" customFormat="1" ht="15" hidden="1" customHeight="1" outlineLevel="1">
      <c r="A4218" s="130" t="s">
        <v>69</v>
      </c>
      <c r="B4218" s="130" t="s">
        <v>70</v>
      </c>
      <c r="C4218" s="130" t="s">
        <v>71</v>
      </c>
      <c r="D4218" s="130" t="s">
        <v>12128</v>
      </c>
      <c r="E4218" s="130" t="s">
        <v>18673</v>
      </c>
      <c r="F4218" s="215">
        <v>4.864962644208351E-2</v>
      </c>
      <c r="G4218" s="132" t="str">
        <f ca="1">IFERROR(_xll.BQL($A4218, "cur_mkt_cap(currency=EUR)")/1000000, " ")</f>
        <v xml:space="preserve"> </v>
      </c>
      <c r="M4218" s="308"/>
      <c r="N4218" s="215">
        <f t="shared" si="160"/>
        <v>5.1658329419481102E-4</v>
      </c>
      <c r="O4218" s="172" t="str">
        <f>IFERROR(IF(VLOOKUP($C4218,'MSCI Database'!$C:$R,2, FALSE)="","",VLOOKUP($C4218,'MSCI Database'!$C:$R,2, FALSE)),"")</f>
        <v>Commercial Services &amp; Supplies</v>
      </c>
      <c r="P4218" s="186" t="str">
        <f>IFERROR(IF(VLOOKUP($C4218,'MSCI Database'!$C:$R,3, FALSE)="","",VLOOKUP($C4218,'MSCI Database'!$C:$R,3, FALSE)),"")</f>
        <v>BBB</v>
      </c>
      <c r="Q4218" s="164" t="str">
        <f>IFERROR(IF(VLOOKUP($C4218,'MSCI Database'!$C:$R,4, FALSE)="","",VLOOKUP($C4218,'MSCI Database'!$C:$R,4, FALSE)),"")</f>
        <v>1</v>
      </c>
      <c r="R4218" s="164">
        <f>IFERROR(IF(VLOOKUP($C4218,'MSCI Database'!$C:$R,5, FALSE)="","",VLOOKUP($C4218,'MSCI Database'!$C:$R,5, FALSE)),"")</f>
        <v>5.2</v>
      </c>
      <c r="S4218" s="164">
        <f>IFERROR(IF(VLOOKUP($C4218,'MSCI Database'!$C:$R,6, FALSE)="","",VLOOKUP($C4218,'MSCI Database'!$C:$R,6, FALSE)),"")</f>
        <v>3.5</v>
      </c>
      <c r="T4218" s="211">
        <f>IFERROR(IF(VLOOKUP($C4218,'MSCI Database'!$C:$R,7, FALSE)="","",VLOOKUP($C4218,'MSCI Database'!$C:$R,7, FALSE)),"")</f>
        <v>6.9</v>
      </c>
      <c r="U4218" s="164">
        <f>IFERROR(IF(VLOOKUP($C4218,'MSCI Database'!$C:$R,8, FALSE)="","",VLOOKUP($C4218,'MSCI Database'!$C:$R,8, FALSE)),"")</f>
        <v>5.6</v>
      </c>
      <c r="V4218" s="175">
        <f>IFERROR(IF(VLOOKUP($C4218,'MSCI Database'!$C:$R,9, FALSE)="","",VLOOKUP($C4218,'MSCI Database'!$C:$R,9, FALSE)),"")</f>
        <v>5.2</v>
      </c>
      <c r="W4218" s="165">
        <f t="shared" ca="1" si="161"/>
        <v>0</v>
      </c>
      <c r="X4218" s="236">
        <f>IFERROR(IF(VLOOKUP($C4218,'MSCI Database'!$C:$R,10, FALSE)="","",VLOOKUP($C4218,'MSCI Database'!$C:$R,10, FALSE)),"")</f>
        <v>6062085</v>
      </c>
      <c r="Y4218" s="133" t="str">
        <f>IFERROR(IF(VLOOKUP($C4218,'MSCI Database'!$C:$R,11, FALSE)="","",VLOOKUP($C4218,'MSCI Database'!$C:$R,11, FALSE)),"")</f>
        <v>2019</v>
      </c>
      <c r="Z4218" s="133" t="str">
        <f>IFERROR(IF(VLOOKUP($C4218,'MSCI Database'!$C:$R,12, FALSE)="","",VLOOKUP($C4218,'MSCI Database'!$C:$R,12, FALSE)),"")</f>
        <v>Reported</v>
      </c>
      <c r="AA4218" s="202" t="str">
        <f>IFERROR(IF(VLOOKUP($C4218,'MSCI Database'!$C:$R,13, FALSE)="","",VLOOKUP($C4218,'MSCI Database'!$C:$R,13, FALSE)),"")</f>
        <v>Shortcomings in toxic waste management systems</v>
      </c>
    </row>
    <row r="4219" spans="1:27" s="130" customFormat="1" ht="15" hidden="1" customHeight="1" outlineLevel="1">
      <c r="A4219" s="130" t="s">
        <v>7096</v>
      </c>
      <c r="B4219" s="130" t="s">
        <v>7097</v>
      </c>
      <c r="C4219" s="130" t="s">
        <v>7098</v>
      </c>
      <c r="D4219" s="130" t="s">
        <v>12128</v>
      </c>
      <c r="E4219" s="130" t="s">
        <v>18674</v>
      </c>
      <c r="F4219" s="215">
        <v>6.0786251989329389E-2</v>
      </c>
      <c r="G4219" s="132" t="str">
        <f ca="1">IFERROR(_xll.BQL($A4219, "cur_mkt_cap(currency=EUR)")/1000000, " ")</f>
        <v xml:space="preserve"> </v>
      </c>
      <c r="M4219" s="308"/>
      <c r="N4219" s="215">
        <f t="shared" si="160"/>
        <v>6.4545536298795986E-4</v>
      </c>
      <c r="O4219" s="172" t="str">
        <f>IFERROR(IF(VLOOKUP($C4219,'MSCI Database'!$C:$R,2, FALSE)="","",VLOOKUP($C4219,'MSCI Database'!$C:$R,2, FALSE)),"")</f>
        <v>Food Products</v>
      </c>
      <c r="P4219" s="186" t="str">
        <f>IFERROR(IF(VLOOKUP($C4219,'MSCI Database'!$C:$R,3, FALSE)="","",VLOOKUP($C4219,'MSCI Database'!$C:$R,3, FALSE)),"")</f>
        <v>AA</v>
      </c>
      <c r="Q4219" s="164" t="str">
        <f>IFERROR(IF(VLOOKUP($C4219,'MSCI Database'!$C:$R,4, FALSE)="","",VLOOKUP($C4219,'MSCI Database'!$C:$R,4, FALSE)),"")</f>
        <v>0</v>
      </c>
      <c r="R4219" s="164">
        <f>IFERROR(IF(VLOOKUP($C4219,'MSCI Database'!$C:$R,5, FALSE)="","",VLOOKUP($C4219,'MSCI Database'!$C:$R,5, FALSE)),"")</f>
        <v>7.4</v>
      </c>
      <c r="S4219" s="164">
        <f>IFERROR(IF(VLOOKUP($C4219,'MSCI Database'!$C:$R,6, FALSE)="","",VLOOKUP($C4219,'MSCI Database'!$C:$R,6, FALSE)),"")</f>
        <v>5.6</v>
      </c>
      <c r="T4219" s="211">
        <f>IFERROR(IF(VLOOKUP($C4219,'MSCI Database'!$C:$R,7, FALSE)="","",VLOOKUP($C4219,'MSCI Database'!$C:$R,7, FALSE)),"")</f>
        <v>5.0999999999999996</v>
      </c>
      <c r="U4219" s="164">
        <f>IFERROR(IF(VLOOKUP($C4219,'MSCI Database'!$C:$R,8, FALSE)="","",VLOOKUP($C4219,'MSCI Database'!$C:$R,8, FALSE)),"")</f>
        <v>5.6</v>
      </c>
      <c r="V4219" s="175">
        <f>IFERROR(IF(VLOOKUP($C4219,'MSCI Database'!$C:$R,9, FALSE)="","",VLOOKUP($C4219,'MSCI Database'!$C:$R,9, FALSE)),"")</f>
        <v>5.5</v>
      </c>
      <c r="W4219" s="165">
        <f t="shared" ca="1" si="161"/>
        <v>0</v>
      </c>
      <c r="X4219" s="236">
        <f>IFERROR(IF(VLOOKUP($C4219,'MSCI Database'!$C:$R,10, FALSE)="","",VLOOKUP($C4219,'MSCI Database'!$C:$R,10, FALSE)),"")</f>
        <v>785000</v>
      </c>
      <c r="Y4219" s="133" t="str">
        <f>IFERROR(IF(VLOOKUP($C4219,'MSCI Database'!$C:$R,11, FALSE)="","",VLOOKUP($C4219,'MSCI Database'!$C:$R,11, FALSE)),"")</f>
        <v>2019</v>
      </c>
      <c r="Z4219" s="133" t="str">
        <f>IFERROR(IF(VLOOKUP($C4219,'MSCI Database'!$C:$R,12, FALSE)="","",VLOOKUP($C4219,'MSCI Database'!$C:$R,12, FALSE)),"")</f>
        <v>Reported</v>
      </c>
      <c r="AA4219" s="202" t="str">
        <f>IFERROR(IF(VLOOKUP($C4219,'MSCI Database'!$C:$R,13, FALSE)="","",VLOOKUP($C4219,'MSCI Database'!$C:$R,13, FALSE)),"")</f>
        <v>Strong efforts to mitigate environmental risks; diversification in healthy food</v>
      </c>
    </row>
    <row r="4220" spans="1:27" s="130" customFormat="1" ht="15" hidden="1" customHeight="1" outlineLevel="1">
      <c r="A4220" s="130" t="s">
        <v>668</v>
      </c>
      <c r="B4220" s="130" t="s">
        <v>669</v>
      </c>
      <c r="C4220" s="130" t="s">
        <v>670</v>
      </c>
      <c r="D4220" s="130" t="s">
        <v>18675</v>
      </c>
      <c r="E4220" s="130" t="s">
        <v>100</v>
      </c>
      <c r="F4220" s="215">
        <v>7.792745512576112E-3</v>
      </c>
      <c r="G4220" s="132" t="str">
        <f ca="1">IFERROR(_xll.BQL($A4220, "cur_mkt_cap(currency=EUR)")/1000000, " ")</f>
        <v xml:space="preserve"> </v>
      </c>
      <c r="M4220" s="308"/>
      <c r="N4220" s="215">
        <f t="shared" si="160"/>
        <v>8.2746825456117424E-5</v>
      </c>
      <c r="O4220" s="172" t="str">
        <f>IFERROR(IF(VLOOKUP($C4220,'MSCI Database'!$C:$R,2, FALSE)="","",VLOOKUP($C4220,'MSCI Database'!$C:$R,2, FALSE)),"")</f>
        <v>Utilities</v>
      </c>
      <c r="P4220" s="186" t="str">
        <f>IFERROR(IF(VLOOKUP($C4220,'MSCI Database'!$C:$R,3, FALSE)="","",VLOOKUP($C4220,'MSCI Database'!$C:$R,3, FALSE)),"")</f>
        <v>B</v>
      </c>
      <c r="Q4220" s="164" t="str">
        <f>IFERROR(IF(VLOOKUP($C4220,'MSCI Database'!$C:$R,4, FALSE)="","",VLOOKUP($C4220,'MSCI Database'!$C:$R,4, FALSE)),"")</f>
        <v>0</v>
      </c>
      <c r="R4220" s="164">
        <f>IFERROR(IF(VLOOKUP($C4220,'MSCI Database'!$C:$R,5, FALSE)="","",VLOOKUP($C4220,'MSCI Database'!$C:$R,5, FALSE)),"")</f>
        <v>1.9</v>
      </c>
      <c r="S4220" s="164">
        <f>IFERROR(IF(VLOOKUP($C4220,'MSCI Database'!$C:$R,6, FALSE)="","",VLOOKUP($C4220,'MSCI Database'!$C:$R,6, FALSE)),"")</f>
        <v>5.4</v>
      </c>
      <c r="T4220" s="211">
        <f>IFERROR(IF(VLOOKUP($C4220,'MSCI Database'!$C:$R,7, FALSE)="","",VLOOKUP($C4220,'MSCI Database'!$C:$R,7, FALSE)),"")</f>
        <v>5</v>
      </c>
      <c r="U4220" s="164">
        <f>IFERROR(IF(VLOOKUP($C4220,'MSCI Database'!$C:$R,8, FALSE)="","",VLOOKUP($C4220,'MSCI Database'!$C:$R,8, FALSE)),"")</f>
        <v>1.6</v>
      </c>
      <c r="V4220" s="175">
        <f>IFERROR(IF(VLOOKUP($C4220,'MSCI Database'!$C:$R,9, FALSE)="","",VLOOKUP($C4220,'MSCI Database'!$C:$R,9, FALSE)),"")</f>
        <v>3.4</v>
      </c>
      <c r="W4220" s="165">
        <f t="shared" ca="1" si="161"/>
        <v>0</v>
      </c>
      <c r="X4220" s="236">
        <f>IFERROR(IF(VLOOKUP($C4220,'MSCI Database'!$C:$R,10, FALSE)="","",VLOOKUP($C4220,'MSCI Database'!$C:$R,10, FALSE)),"")</f>
        <v>4903888</v>
      </c>
      <c r="Y4220" s="133" t="str">
        <f>IFERROR(IF(VLOOKUP($C4220,'MSCI Database'!$C:$R,11, FALSE)="","",VLOOKUP($C4220,'MSCI Database'!$C:$R,11, FALSE)),"")</f>
        <v>2019</v>
      </c>
      <c r="Z4220" s="133" t="str">
        <f>IFERROR(IF(VLOOKUP($C4220,'MSCI Database'!$C:$R,12, FALSE)="","",VLOOKUP($C4220,'MSCI Database'!$C:$R,12, FALSE)),"")</f>
        <v>E.Segmt-Moderate</v>
      </c>
      <c r="AA4220" s="202" t="str">
        <f>IFERROR(IF(VLOOKUP($C4220,'MSCI Database'!$C:$R,13, FALSE)="","",VLOOKUP($C4220,'MSCI Database'!$C:$R,13, FALSE)),"")</f>
        <v>Below-par governance practices and  high exposure to business ethics-related risks</v>
      </c>
    </row>
    <row r="4221" spans="1:27" s="130" customFormat="1" ht="15" hidden="1" customHeight="1" outlineLevel="1">
      <c r="A4221" s="130" t="s">
        <v>3224</v>
      </c>
      <c r="B4221" s="130" t="s">
        <v>3225</v>
      </c>
      <c r="C4221" s="130" t="s">
        <v>3226</v>
      </c>
      <c r="D4221" s="130" t="s">
        <v>18691</v>
      </c>
      <c r="E4221" s="130" t="s">
        <v>18682</v>
      </c>
      <c r="F4221" s="215">
        <v>6.0497324518755641E-2</v>
      </c>
      <c r="G4221" s="132" t="str">
        <f ca="1">IFERROR(_xll.BQL($A4221, "cur_mkt_cap(currency=EUR)")/1000000, " ")</f>
        <v xml:space="preserve"> </v>
      </c>
      <c r="M4221" s="308"/>
      <c r="N4221" s="215">
        <f t="shared" si="160"/>
        <v>6.4238740305798902E-4</v>
      </c>
      <c r="O4221" s="172" t="str">
        <f>IFERROR(IF(VLOOKUP($C4221,'MSCI Database'!$C:$R,2, FALSE)="","",VLOOKUP($C4221,'MSCI Database'!$C:$R,2, FALSE)),"")</f>
        <v>Auto Components</v>
      </c>
      <c r="P4221" s="186" t="str">
        <f>IFERROR(IF(VLOOKUP($C4221,'MSCI Database'!$C:$R,3, FALSE)="","",VLOOKUP($C4221,'MSCI Database'!$C:$R,3, FALSE)),"")</f>
        <v>AA</v>
      </c>
      <c r="Q4221" s="164" t="str">
        <f>IFERROR(IF(VLOOKUP($C4221,'MSCI Database'!$C:$R,4, FALSE)="","",VLOOKUP($C4221,'MSCI Database'!$C:$R,4, FALSE)),"")</f>
        <v>1</v>
      </c>
      <c r="R4221" s="164">
        <f>IFERROR(IF(VLOOKUP($C4221,'MSCI Database'!$C:$R,5, FALSE)="","",VLOOKUP($C4221,'MSCI Database'!$C:$R,5, FALSE)),"")</f>
        <v>8</v>
      </c>
      <c r="S4221" s="164">
        <f>IFERROR(IF(VLOOKUP($C4221,'MSCI Database'!$C:$R,6, FALSE)="","",VLOOKUP($C4221,'MSCI Database'!$C:$R,6, FALSE)),"")</f>
        <v>6</v>
      </c>
      <c r="T4221" s="211">
        <f>IFERROR(IF(VLOOKUP($C4221,'MSCI Database'!$C:$R,7, FALSE)="","",VLOOKUP($C4221,'MSCI Database'!$C:$R,7, FALSE)),"")</f>
        <v>4.5999999999999996</v>
      </c>
      <c r="U4221" s="164">
        <f>IFERROR(IF(VLOOKUP($C4221,'MSCI Database'!$C:$R,8, FALSE)="","",VLOOKUP($C4221,'MSCI Database'!$C:$R,8, FALSE)),"")</f>
        <v>6.4</v>
      </c>
      <c r="V4221" s="175">
        <f>IFERROR(IF(VLOOKUP($C4221,'MSCI Database'!$C:$R,9, FALSE)="","",VLOOKUP($C4221,'MSCI Database'!$C:$R,9, FALSE)),"")</f>
        <v>5.6</v>
      </c>
      <c r="W4221" s="165">
        <f t="shared" ca="1" si="161"/>
        <v>0</v>
      </c>
      <c r="X4221" s="236">
        <f>IFERROR(IF(VLOOKUP($C4221,'MSCI Database'!$C:$R,10, FALSE)="","",VLOOKUP($C4221,'MSCI Database'!$C:$R,10, FALSE)),"")</f>
        <v>363948</v>
      </c>
      <c r="Y4221" s="133" t="str">
        <f>IFERROR(IF(VLOOKUP($C4221,'MSCI Database'!$C:$R,11, FALSE)="","",VLOOKUP($C4221,'MSCI Database'!$C:$R,11, FALSE)),"")</f>
        <v>2019</v>
      </c>
      <c r="Z4221" s="133" t="str">
        <f>IFERROR(IF(VLOOKUP($C4221,'MSCI Database'!$C:$R,12, FALSE)="","",VLOOKUP($C4221,'MSCI Database'!$C:$R,12, FALSE)),"")</f>
        <v>Reported</v>
      </c>
      <c r="AA4221" s="202" t="str">
        <f>IFERROR(IF(VLOOKUP($C4221,'MSCI Database'!$C:$R,13, FALSE)="","",VLOOKUP($C4221,'MSCI Database'!$C:$R,13, FALSE)),"")</f>
        <v>Quality performance improvement drives upgrade</v>
      </c>
    </row>
    <row r="4222" spans="1:27" s="130" customFormat="1" ht="15" hidden="1" customHeight="1" outlineLevel="1">
      <c r="A4222" s="130" t="s">
        <v>6634</v>
      </c>
      <c r="B4222" s="130" t="s">
        <v>6635</v>
      </c>
      <c r="C4222" s="130" t="s">
        <v>6636</v>
      </c>
      <c r="D4222" s="130" t="s">
        <v>12128</v>
      </c>
      <c r="E4222" s="130" t="s">
        <v>12133</v>
      </c>
      <c r="F4222" s="215">
        <v>6.0263801180078562E-2</v>
      </c>
      <c r="G4222" s="132" t="str">
        <f ca="1">IFERROR(_xll.BQL($A4222, "cur_mkt_cap(currency=EUR)")/1000000, " ")</f>
        <v xml:space="preserve"> </v>
      </c>
      <c r="M4222" s="308"/>
      <c r="N4222" s="215">
        <f t="shared" si="160"/>
        <v>6.3990774875460421E-4</v>
      </c>
      <c r="O4222" s="172" t="str">
        <f>IFERROR(IF(VLOOKUP($C4222,'MSCI Database'!$C:$R,2, FALSE)="","",VLOOKUP($C4222,'MSCI Database'!$C:$R,2, FALSE)),"")</f>
        <v>Health Care Providers &amp; Services</v>
      </c>
      <c r="P4222" s="186" t="str">
        <f>IFERROR(IF(VLOOKUP($C4222,'MSCI Database'!$C:$R,3, FALSE)="","",VLOOKUP($C4222,'MSCI Database'!$C:$R,3, FALSE)),"")</f>
        <v>BBB</v>
      </c>
      <c r="Q4222" s="164" t="str">
        <f>IFERROR(IF(VLOOKUP($C4222,'MSCI Database'!$C:$R,4, FALSE)="","",VLOOKUP($C4222,'MSCI Database'!$C:$R,4, FALSE)),"")</f>
        <v>0</v>
      </c>
      <c r="R4222" s="164">
        <f>IFERROR(IF(VLOOKUP($C4222,'MSCI Database'!$C:$R,5, FALSE)="","",VLOOKUP($C4222,'MSCI Database'!$C:$R,5, FALSE)),"")</f>
        <v>4.5</v>
      </c>
      <c r="S4222" s="164">
        <f>IFERROR(IF(VLOOKUP($C4222,'MSCI Database'!$C:$R,6, FALSE)="","",VLOOKUP($C4222,'MSCI Database'!$C:$R,6, FALSE)),"")</f>
        <v>8.3000000000000007</v>
      </c>
      <c r="T4222" s="211">
        <f>IFERROR(IF(VLOOKUP($C4222,'MSCI Database'!$C:$R,7, FALSE)="","",VLOOKUP($C4222,'MSCI Database'!$C:$R,7, FALSE)),"")</f>
        <v>4.2</v>
      </c>
      <c r="U4222" s="164">
        <f>IFERROR(IF(VLOOKUP($C4222,'MSCI Database'!$C:$R,8, FALSE)="","",VLOOKUP($C4222,'MSCI Database'!$C:$R,8, FALSE)),"")</f>
        <v>5.3</v>
      </c>
      <c r="V4222" s="175">
        <f>IFERROR(IF(VLOOKUP($C4222,'MSCI Database'!$C:$R,9, FALSE)="","",VLOOKUP($C4222,'MSCI Database'!$C:$R,9, FALSE)),"")</f>
        <v>4.8</v>
      </c>
      <c r="W4222" s="165">
        <f t="shared" ca="1" si="161"/>
        <v>0</v>
      </c>
      <c r="X4222" s="236">
        <f>IFERROR(IF(VLOOKUP($C4222,'MSCI Database'!$C:$R,10, FALSE)="","",VLOOKUP($C4222,'MSCI Database'!$C:$R,10, FALSE)),"")</f>
        <v>291104</v>
      </c>
      <c r="Y4222" s="133" t="str">
        <f>IFERROR(IF(VLOOKUP($C4222,'MSCI Database'!$C:$R,11, FALSE)="","",VLOOKUP($C4222,'MSCI Database'!$C:$R,11, FALSE)),"")</f>
        <v>2019</v>
      </c>
      <c r="Z4222" s="133" t="str">
        <f>IFERROR(IF(VLOOKUP($C4222,'MSCI Database'!$C:$R,12, FALSE)="","",VLOOKUP($C4222,'MSCI Database'!$C:$R,12, FALSE)),"")</f>
        <v>E.Segmt-Moderately Low</v>
      </c>
      <c r="AA4222" s="202" t="str">
        <f>IFERROR(IF(VLOOKUP($C4222,'MSCI Database'!$C:$R,13, FALSE)="","",VLOOKUP($C4222,'MSCI Database'!$C:$R,13, FALSE)),"")</f>
        <v>Relatively strong ethics practices, data security challenges persist</v>
      </c>
    </row>
    <row r="4223" spans="1:27" s="130" customFormat="1" ht="15" hidden="1" customHeight="1" outlineLevel="1">
      <c r="A4223" s="130" t="s">
        <v>7849</v>
      </c>
      <c r="B4223" s="130" t="s">
        <v>7850</v>
      </c>
      <c r="C4223" s="130" t="s">
        <v>7851</v>
      </c>
      <c r="D4223" s="130" t="s">
        <v>12128</v>
      </c>
      <c r="E4223" s="130" t="s">
        <v>18688</v>
      </c>
      <c r="F4223" s="215">
        <v>6.0244581865661111E-2</v>
      </c>
      <c r="G4223" s="132" t="str">
        <f ca="1">IFERROR(_xll.BQL($A4223, "cur_mkt_cap(currency=EUR)")/1000000, " ")</f>
        <v xml:space="preserve"> </v>
      </c>
      <c r="M4223" s="308"/>
      <c r="N4223" s="215">
        <f t="shared" si="160"/>
        <v>6.3970366955646782E-4</v>
      </c>
      <c r="O4223" s="172" t="str">
        <f>IFERROR(IF(VLOOKUP($C4223,'MSCI Database'!$C:$R,2, FALSE)="","",VLOOKUP($C4223,'MSCI Database'!$C:$R,2, FALSE)),"")</f>
        <v>Life &amp; Health Insurance</v>
      </c>
      <c r="P4223" s="186" t="str">
        <f>IFERROR(IF(VLOOKUP($C4223,'MSCI Database'!$C:$R,3, FALSE)="","",VLOOKUP($C4223,'MSCI Database'!$C:$R,3, FALSE)),"")</f>
        <v>A</v>
      </c>
      <c r="Q4223" s="164" t="str">
        <f>IFERROR(IF(VLOOKUP($C4223,'MSCI Database'!$C:$R,4, FALSE)="","",VLOOKUP($C4223,'MSCI Database'!$C:$R,4, FALSE)),"")</f>
        <v>0</v>
      </c>
      <c r="R4223" s="164">
        <f>IFERROR(IF(VLOOKUP($C4223,'MSCI Database'!$C:$R,5, FALSE)="","",VLOOKUP($C4223,'MSCI Database'!$C:$R,5, FALSE)),"")</f>
        <v>6.3</v>
      </c>
      <c r="S4223" s="164">
        <f>IFERROR(IF(VLOOKUP($C4223,'MSCI Database'!$C:$R,6, FALSE)="","",VLOOKUP($C4223,'MSCI Database'!$C:$R,6, FALSE)),"")</f>
        <v>6.7</v>
      </c>
      <c r="T4223" s="211">
        <f>IFERROR(IF(VLOOKUP($C4223,'MSCI Database'!$C:$R,7, FALSE)="","",VLOOKUP($C4223,'MSCI Database'!$C:$R,7, FALSE)),"")</f>
        <v>5</v>
      </c>
      <c r="U4223" s="164">
        <f>IFERROR(IF(VLOOKUP($C4223,'MSCI Database'!$C:$R,8, FALSE)="","",VLOOKUP($C4223,'MSCI Database'!$C:$R,8, FALSE)),"")</f>
        <v>6.3</v>
      </c>
      <c r="V4223" s="175">
        <f>IFERROR(IF(VLOOKUP($C4223,'MSCI Database'!$C:$R,9, FALSE)="","",VLOOKUP($C4223,'MSCI Database'!$C:$R,9, FALSE)),"")</f>
        <v>5.5</v>
      </c>
      <c r="W4223" s="165">
        <f t="shared" ca="1" si="161"/>
        <v>0</v>
      </c>
      <c r="X4223" s="236">
        <f>IFERROR(IF(VLOOKUP($C4223,'MSCI Database'!$C:$R,10, FALSE)="","",VLOOKUP($C4223,'MSCI Database'!$C:$R,10, FALSE)),"")</f>
        <v>71900</v>
      </c>
      <c r="Y4223" s="133" t="str">
        <f>IFERROR(IF(VLOOKUP($C4223,'MSCI Database'!$C:$R,11, FALSE)="","",VLOOKUP($C4223,'MSCI Database'!$C:$R,11, FALSE)),"")</f>
        <v>2019</v>
      </c>
      <c r="Z4223" s="133" t="str">
        <f>IFERROR(IF(VLOOKUP($C4223,'MSCI Database'!$C:$R,12, FALSE)="","",VLOOKUP($C4223,'MSCI Database'!$C:$R,12, FALSE)),"")</f>
        <v>Reported</v>
      </c>
      <c r="AA4223" s="202" t="str">
        <f>IFERROR(IF(VLOOKUP($C4223,'MSCI Database'!$C:$R,13, FALSE)="","",VLOOKUP($C4223,'MSCI Database'!$C:$R,13, FALSE)),"")</f>
        <v>Strong data protection practices; leads peers in talent management</v>
      </c>
    </row>
    <row r="4224" spans="1:27" s="130" customFormat="1" ht="15" hidden="1" customHeight="1" outlineLevel="1">
      <c r="A4224" s="130" t="s">
        <v>7694</v>
      </c>
      <c r="B4224" s="130" t="s">
        <v>7695</v>
      </c>
      <c r="C4224" s="130" t="s">
        <v>7696</v>
      </c>
      <c r="D4224" s="130" t="s">
        <v>12128</v>
      </c>
      <c r="E4224" s="130" t="s">
        <v>18682</v>
      </c>
      <c r="F4224" s="215">
        <v>6.0196360209513237E-2</v>
      </c>
      <c r="G4224" s="132" t="str">
        <f ca="1">IFERROR(_xll.BQL($A4224, "cur_mkt_cap(currency=EUR)")/1000000, " ")</f>
        <v xml:space="preserve"> </v>
      </c>
      <c r="M4224" s="308"/>
      <c r="N4224" s="215">
        <f t="shared" si="160"/>
        <v>6.3919163064052569E-4</v>
      </c>
      <c r="O4224" s="172" t="str">
        <f>IFERROR(IF(VLOOKUP($C4224,'MSCI Database'!$C:$R,2, FALSE)="","",VLOOKUP($C4224,'MSCI Database'!$C:$R,2, FALSE)),"")</f>
        <v>Retail - Consumer Discretionary</v>
      </c>
      <c r="P4224" s="186" t="str">
        <f>IFERROR(IF(VLOOKUP($C4224,'MSCI Database'!$C:$R,3, FALSE)="","",VLOOKUP($C4224,'MSCI Database'!$C:$R,3, FALSE)),"")</f>
        <v>B</v>
      </c>
      <c r="Q4224" s="164" t="str">
        <f>IFERROR(IF(VLOOKUP($C4224,'MSCI Database'!$C:$R,4, FALSE)="","",VLOOKUP($C4224,'MSCI Database'!$C:$R,4, FALSE)),"")</f>
        <v>0</v>
      </c>
      <c r="R4224" s="164">
        <f>IFERROR(IF(VLOOKUP($C4224,'MSCI Database'!$C:$R,5, FALSE)="","",VLOOKUP($C4224,'MSCI Database'!$C:$R,5, FALSE)),"")</f>
        <v>2.6</v>
      </c>
      <c r="S4224" s="164">
        <f>IFERROR(IF(VLOOKUP($C4224,'MSCI Database'!$C:$R,6, FALSE)="","",VLOOKUP($C4224,'MSCI Database'!$C:$R,6, FALSE)),"")</f>
        <v>2.2000000000000002</v>
      </c>
      <c r="T4224" s="211">
        <f>IFERROR(IF(VLOOKUP($C4224,'MSCI Database'!$C:$R,7, FALSE)="","",VLOOKUP($C4224,'MSCI Database'!$C:$R,7, FALSE)),"")</f>
        <v>3.3</v>
      </c>
      <c r="U4224" s="164">
        <f>IFERROR(IF(VLOOKUP($C4224,'MSCI Database'!$C:$R,8, FALSE)="","",VLOOKUP($C4224,'MSCI Database'!$C:$R,8, FALSE)),"")</f>
        <v>5.4</v>
      </c>
      <c r="V4224" s="175">
        <f>IFERROR(IF(VLOOKUP($C4224,'MSCI Database'!$C:$R,9, FALSE)="","",VLOOKUP($C4224,'MSCI Database'!$C:$R,9, FALSE)),"")</f>
        <v>3.9</v>
      </c>
      <c r="W4224" s="165">
        <f t="shared" ca="1" si="161"/>
        <v>0</v>
      </c>
      <c r="X4224" s="236">
        <f>IFERROR(IF(VLOOKUP($C4224,'MSCI Database'!$C:$R,10, FALSE)="","",VLOOKUP($C4224,'MSCI Database'!$C:$R,10, FALSE)),"")</f>
        <v>176876</v>
      </c>
      <c r="Y4224" s="133" t="str">
        <f>IFERROR(IF(VLOOKUP($C4224,'MSCI Database'!$C:$R,11, FALSE)="","",VLOOKUP($C4224,'MSCI Database'!$C:$R,11, FALSE)),"")</f>
        <v>2019</v>
      </c>
      <c r="Z4224" s="133" t="str">
        <f>IFERROR(IF(VLOOKUP($C4224,'MSCI Database'!$C:$R,12, FALSE)="","",VLOOKUP($C4224,'MSCI Database'!$C:$R,12, FALSE)),"")</f>
        <v>E.Segmt-Moderately Low</v>
      </c>
      <c r="AA4224" s="202" t="str">
        <f>IFERROR(IF(VLOOKUP($C4224,'MSCI Database'!$C:$R,13, FALSE)="","",VLOOKUP($C4224,'MSCI Database'!$C:$R,13, FALSE)),"")</f>
        <v>Below-par labor management and data security practices</v>
      </c>
    </row>
    <row r="4225" spans="1:27" s="130" customFormat="1" ht="15" hidden="1" customHeight="1" outlineLevel="1">
      <c r="A4225" s="130" t="s">
        <v>5009</v>
      </c>
      <c r="B4225" s="130" t="s">
        <v>5010</v>
      </c>
      <c r="C4225" s="130" t="s">
        <v>5011</v>
      </c>
      <c r="D4225" s="130" t="s">
        <v>18678</v>
      </c>
      <c r="E4225" s="130" t="s">
        <v>18682</v>
      </c>
      <c r="F4225" s="215">
        <v>7.7144549789669968E-3</v>
      </c>
      <c r="G4225" s="132" t="str">
        <f ca="1">IFERROR(_xll.BQL($A4225, "cur_mkt_cap(currency=EUR)")/1000000, " ")</f>
        <v xml:space="preserve"> </v>
      </c>
      <c r="M4225" s="308"/>
      <c r="N4225" s="215">
        <f t="shared" si="160"/>
        <v>8.1915501873310194E-5</v>
      </c>
      <c r="O4225" s="172" t="str">
        <f>IFERROR(IF(VLOOKUP($C4225,'MSCI Database'!$C:$R,2, FALSE)="","",VLOOKUP($C4225,'MSCI Database'!$C:$R,2, FALSE)),"")</f>
        <v>Retail - Consumer Discretionary</v>
      </c>
      <c r="P4225" s="186" t="str">
        <f>IFERROR(IF(VLOOKUP($C4225,'MSCI Database'!$C:$R,3, FALSE)="","",VLOOKUP($C4225,'MSCI Database'!$C:$R,3, FALSE)),"")</f>
        <v>BB</v>
      </c>
      <c r="Q4225" s="164" t="str">
        <f>IFERROR(IF(VLOOKUP($C4225,'MSCI Database'!$C:$R,4, FALSE)="","",VLOOKUP($C4225,'MSCI Database'!$C:$R,4, FALSE)),"")</f>
        <v>0</v>
      </c>
      <c r="R4225" s="164">
        <f>IFERROR(IF(VLOOKUP($C4225,'MSCI Database'!$C:$R,5, FALSE)="","",VLOOKUP($C4225,'MSCI Database'!$C:$R,5, FALSE)),"")</f>
        <v>3.2</v>
      </c>
      <c r="S4225" s="164">
        <f>IFERROR(IF(VLOOKUP($C4225,'MSCI Database'!$C:$R,6, FALSE)="","",VLOOKUP($C4225,'MSCI Database'!$C:$R,6, FALSE)),"")</f>
        <v>2.6</v>
      </c>
      <c r="T4225" s="211">
        <f>IFERROR(IF(VLOOKUP($C4225,'MSCI Database'!$C:$R,7, FALSE)="","",VLOOKUP($C4225,'MSCI Database'!$C:$R,7, FALSE)),"")</f>
        <v>3.4</v>
      </c>
      <c r="U4225" s="164">
        <f>IFERROR(IF(VLOOKUP($C4225,'MSCI Database'!$C:$R,8, FALSE)="","",VLOOKUP($C4225,'MSCI Database'!$C:$R,8, FALSE)),"")</f>
        <v>4.9000000000000004</v>
      </c>
      <c r="V4225" s="175">
        <f>IFERROR(IF(VLOOKUP($C4225,'MSCI Database'!$C:$R,9, FALSE)="","",VLOOKUP($C4225,'MSCI Database'!$C:$R,9, FALSE)),"")</f>
        <v>3.8</v>
      </c>
      <c r="W4225" s="165">
        <f t="shared" ca="1" si="161"/>
        <v>0</v>
      </c>
      <c r="X4225" s="236">
        <f>IFERROR(IF(VLOOKUP($C4225,'MSCI Database'!$C:$R,10, FALSE)="","",VLOOKUP($C4225,'MSCI Database'!$C:$R,10, FALSE)),"")</f>
        <v>310320</v>
      </c>
      <c r="Y4225" s="133" t="str">
        <f>IFERROR(IF(VLOOKUP($C4225,'MSCI Database'!$C:$R,11, FALSE)="","",VLOOKUP($C4225,'MSCI Database'!$C:$R,11, FALSE)),"")</f>
        <v>2019</v>
      </c>
      <c r="Z4225" s="133" t="str">
        <f>IFERROR(IF(VLOOKUP($C4225,'MSCI Database'!$C:$R,12, FALSE)="","",VLOOKUP($C4225,'MSCI Database'!$C:$R,12, FALSE)),"")</f>
        <v>E.Segmt-Moderately Low</v>
      </c>
      <c r="AA4225" s="202" t="str">
        <f>IFERROR(IF(VLOOKUP($C4225,'MSCI Database'!$C:$R,13, FALSE)="","",VLOOKUP($C4225,'MSCI Database'!$C:$R,13, FALSE)),"")</f>
        <v>Weak data security practices; modest labor management programs</v>
      </c>
    </row>
    <row r="4226" spans="1:27" s="130" customFormat="1" ht="15" hidden="1" customHeight="1" outlineLevel="1">
      <c r="A4226" s="130" t="s">
        <v>5362</v>
      </c>
      <c r="B4226" s="130" t="s">
        <v>5363</v>
      </c>
      <c r="C4226" s="130" t="s">
        <v>5364</v>
      </c>
      <c r="D4226" s="130" t="s">
        <v>18676</v>
      </c>
      <c r="E4226" s="130" t="s">
        <v>18690</v>
      </c>
      <c r="F4226" s="215">
        <v>6.8782522673356749E-3</v>
      </c>
      <c r="G4226" s="132" t="str">
        <f ca="1">IFERROR(_xll.BQL($A4226, "cur_mkt_cap(currency=EUR)")/1000000, " ")</f>
        <v xml:space="preserve"> </v>
      </c>
      <c r="M4226" s="308"/>
      <c r="N4226" s="215">
        <f t="shared" si="160"/>
        <v>7.303633089132142E-5</v>
      </c>
      <c r="O4226" s="172" t="str">
        <f>IFERROR(IF(VLOOKUP($C4226,'MSCI Database'!$C:$R,2, FALSE)="","",VLOOKUP($C4226,'MSCI Database'!$C:$R,2, FALSE)),"")</f>
        <v>Media &amp; Entertainment</v>
      </c>
      <c r="P4226" s="186" t="str">
        <f>IFERROR(IF(VLOOKUP($C4226,'MSCI Database'!$C:$R,3, FALSE)="","",VLOOKUP($C4226,'MSCI Database'!$C:$R,3, FALSE)),"")</f>
        <v>A</v>
      </c>
      <c r="Q4226" s="164" t="str">
        <f>IFERROR(IF(VLOOKUP($C4226,'MSCI Database'!$C:$R,4, FALSE)="","",VLOOKUP($C4226,'MSCI Database'!$C:$R,4, FALSE)),"")</f>
        <v>-1</v>
      </c>
      <c r="R4226" s="164">
        <f>IFERROR(IF(VLOOKUP($C4226,'MSCI Database'!$C:$R,5, FALSE)="","",VLOOKUP($C4226,'MSCI Database'!$C:$R,5, FALSE)),"")</f>
        <v>5.8</v>
      </c>
      <c r="S4226" s="164">
        <f>IFERROR(IF(VLOOKUP($C4226,'MSCI Database'!$C:$R,6, FALSE)="","",VLOOKUP($C4226,'MSCI Database'!$C:$R,6, FALSE)),"")</f>
        <v>10</v>
      </c>
      <c r="T4226" s="211">
        <f>IFERROR(IF(VLOOKUP($C4226,'MSCI Database'!$C:$R,7, FALSE)="","",VLOOKUP($C4226,'MSCI Database'!$C:$R,7, FALSE)),"")</f>
        <v>4.4000000000000004</v>
      </c>
      <c r="U4226" s="164">
        <f>IFERROR(IF(VLOOKUP($C4226,'MSCI Database'!$C:$R,8, FALSE)="","",VLOOKUP($C4226,'MSCI Database'!$C:$R,8, FALSE)),"")</f>
        <v>5.8</v>
      </c>
      <c r="V4226" s="175">
        <f>IFERROR(IF(VLOOKUP($C4226,'MSCI Database'!$C:$R,9, FALSE)="","",VLOOKUP($C4226,'MSCI Database'!$C:$R,9, FALSE)),"")</f>
        <v>5.3</v>
      </c>
      <c r="W4226" s="165">
        <f t="shared" ca="1" si="161"/>
        <v>0</v>
      </c>
      <c r="X4226" s="236">
        <f>IFERROR(IF(VLOOKUP($C4226,'MSCI Database'!$C:$R,10, FALSE)="","",VLOOKUP($C4226,'MSCI Database'!$C:$R,10, FALSE)),"")</f>
        <v>1447</v>
      </c>
      <c r="Y4226" s="133" t="str">
        <f>IFERROR(IF(VLOOKUP($C4226,'MSCI Database'!$C:$R,11, FALSE)="","",VLOOKUP($C4226,'MSCI Database'!$C:$R,11, FALSE)),"")</f>
        <v>2019</v>
      </c>
      <c r="Z4226" s="133" t="str">
        <f>IFERROR(IF(VLOOKUP($C4226,'MSCI Database'!$C:$R,12, FALSE)="","",VLOOKUP($C4226,'MSCI Database'!$C:$R,12, FALSE)),"")</f>
        <v>Reported</v>
      </c>
      <c r="AA4226" s="202" t="str">
        <f>IFERROR(IF(VLOOKUP($C4226,'MSCI Database'!$C:$R,13, FALSE)="","",VLOOKUP($C4226,'MSCI Database'!$C:$R,13, FALSE)),"")</f>
        <v>Limited measures to deal with risks related to labor management and cybersecurity</v>
      </c>
    </row>
    <row r="4227" spans="1:27" s="130" customFormat="1" ht="15" hidden="1" customHeight="1" outlineLevel="1">
      <c r="A4227" s="130" t="s">
        <v>7744</v>
      </c>
      <c r="B4227" s="130" t="s">
        <v>7745</v>
      </c>
      <c r="C4227" s="130" t="s">
        <v>7746</v>
      </c>
      <c r="D4227" s="130" t="s">
        <v>12128</v>
      </c>
      <c r="E4227" s="130" t="s">
        <v>18684</v>
      </c>
      <c r="F4227" s="215">
        <v>5.9511269667078502E-2</v>
      </c>
      <c r="G4227" s="132" t="str">
        <f ca="1">IFERROR(_xll.BQL($A4227, "cur_mkt_cap(currency=EUR)")/1000000, " ")</f>
        <v xml:space="preserve"> </v>
      </c>
      <c r="M4227" s="308"/>
      <c r="N4227" s="215">
        <f t="shared" si="160"/>
        <v>6.31917035641241E-4</v>
      </c>
      <c r="O4227" s="172" t="str">
        <f>IFERROR(IF(VLOOKUP($C4227,'MSCI Database'!$C:$R,2, FALSE)="","",VLOOKUP($C4227,'MSCI Database'!$C:$R,2, FALSE)),"")</f>
        <v>Specialty Chemicals</v>
      </c>
      <c r="P4227" s="186" t="str">
        <f>IFERROR(IF(VLOOKUP($C4227,'MSCI Database'!$C:$R,3, FALSE)="","",VLOOKUP($C4227,'MSCI Database'!$C:$R,3, FALSE)),"")</f>
        <v>AA</v>
      </c>
      <c r="Q4227" s="164" t="str">
        <f>IFERROR(IF(VLOOKUP($C4227,'MSCI Database'!$C:$R,4, FALSE)="","",VLOOKUP($C4227,'MSCI Database'!$C:$R,4, FALSE)),"")</f>
        <v>1</v>
      </c>
      <c r="R4227" s="164">
        <f>IFERROR(IF(VLOOKUP($C4227,'MSCI Database'!$C:$R,5, FALSE)="","",VLOOKUP($C4227,'MSCI Database'!$C:$R,5, FALSE)),"")</f>
        <v>7.5</v>
      </c>
      <c r="S4227" s="164">
        <f>IFERROR(IF(VLOOKUP($C4227,'MSCI Database'!$C:$R,6, FALSE)="","",VLOOKUP($C4227,'MSCI Database'!$C:$R,6, FALSE)),"")</f>
        <v>7.4</v>
      </c>
      <c r="T4227" s="211">
        <f>IFERROR(IF(VLOOKUP($C4227,'MSCI Database'!$C:$R,7, FALSE)="","",VLOOKUP($C4227,'MSCI Database'!$C:$R,7, FALSE)),"")</f>
        <v>1.7</v>
      </c>
      <c r="U4227" s="164">
        <f>IFERROR(IF(VLOOKUP($C4227,'MSCI Database'!$C:$R,8, FALSE)="","",VLOOKUP($C4227,'MSCI Database'!$C:$R,8, FALSE)),"")</f>
        <v>4.5</v>
      </c>
      <c r="V4227" s="175">
        <f>IFERROR(IF(VLOOKUP($C4227,'MSCI Database'!$C:$R,9, FALSE)="","",VLOOKUP($C4227,'MSCI Database'!$C:$R,9, FALSE)),"")</f>
        <v>5.6</v>
      </c>
      <c r="W4227" s="165">
        <f t="shared" ca="1" si="161"/>
        <v>0</v>
      </c>
      <c r="X4227" s="236">
        <f>IFERROR(IF(VLOOKUP($C4227,'MSCI Database'!$C:$R,10, FALSE)="","",VLOOKUP($C4227,'MSCI Database'!$C:$R,10, FALSE)),"")</f>
        <v>880000</v>
      </c>
      <c r="Y4227" s="133" t="str">
        <f>IFERROR(IF(VLOOKUP($C4227,'MSCI Database'!$C:$R,11, FALSE)="","",VLOOKUP($C4227,'MSCI Database'!$C:$R,11, FALSE)),"")</f>
        <v>2019</v>
      </c>
      <c r="Z4227" s="133" t="str">
        <f>IFERROR(IF(VLOOKUP($C4227,'MSCI Database'!$C:$R,12, FALSE)="","",VLOOKUP($C4227,'MSCI Database'!$C:$R,12, FALSE)),"")</f>
        <v>Reported</v>
      </c>
      <c r="AA4227" s="202" t="str">
        <f>IFERROR(IF(VLOOKUP($C4227,'MSCI Database'!$C:$R,13, FALSE)="","",VLOOKUP($C4227,'MSCI Database'!$C:$R,13, FALSE)),"")</f>
        <v>Low carbon and water withdrawal intensity relative to peers</v>
      </c>
    </row>
    <row r="4228" spans="1:27" s="130" customFormat="1" ht="15" hidden="1" customHeight="1" outlineLevel="1">
      <c r="A4228" s="130" t="s">
        <v>7971</v>
      </c>
      <c r="B4228" s="130" t="s">
        <v>7972</v>
      </c>
      <c r="C4228" s="130" t="s">
        <v>7973</v>
      </c>
      <c r="D4228" s="130" t="s">
        <v>12128</v>
      </c>
      <c r="E4228" s="130" t="s">
        <v>100</v>
      </c>
      <c r="F4228" s="215">
        <v>5.9256842847256672E-2</v>
      </c>
      <c r="G4228" s="132" t="str">
        <f ca="1">IFERROR(_xll.BQL($A4228, "cur_mkt_cap(currency=EUR)")/1000000, " ")</f>
        <v xml:space="preserve"> </v>
      </c>
      <c r="M4228" s="308"/>
      <c r="N4228" s="215">
        <f t="shared" si="160"/>
        <v>6.2921541891101723E-4</v>
      </c>
      <c r="O4228" s="172" t="str">
        <f>IFERROR(IF(VLOOKUP($C4228,'MSCI Database'!$C:$R,2, FALSE)="","",VLOOKUP($C4228,'MSCI Database'!$C:$R,2, FALSE)),"")</f>
        <v>Utilities</v>
      </c>
      <c r="P4228" s="186" t="str">
        <f>IFERROR(IF(VLOOKUP($C4228,'MSCI Database'!$C:$R,3, FALSE)="","",VLOOKUP($C4228,'MSCI Database'!$C:$R,3, FALSE)),"")</f>
        <v>A</v>
      </c>
      <c r="Q4228" s="164" t="str">
        <f>IFERROR(IF(VLOOKUP($C4228,'MSCI Database'!$C:$R,4, FALSE)="","",VLOOKUP($C4228,'MSCI Database'!$C:$R,4, FALSE)),"")</f>
        <v>0</v>
      </c>
      <c r="R4228" s="164">
        <f>IFERROR(IF(VLOOKUP($C4228,'MSCI Database'!$C:$R,5, FALSE)="","",VLOOKUP($C4228,'MSCI Database'!$C:$R,5, FALSE)),"")</f>
        <v>7</v>
      </c>
      <c r="S4228" s="164">
        <f>IFERROR(IF(VLOOKUP($C4228,'MSCI Database'!$C:$R,6, FALSE)="","",VLOOKUP($C4228,'MSCI Database'!$C:$R,6, FALSE)),"")</f>
        <v>7.4</v>
      </c>
      <c r="T4228" s="211">
        <f>IFERROR(IF(VLOOKUP($C4228,'MSCI Database'!$C:$R,7, FALSE)="","",VLOOKUP($C4228,'MSCI Database'!$C:$R,7, FALSE)),"")</f>
        <v>4.0999999999999996</v>
      </c>
      <c r="U4228" s="164">
        <f>IFERROR(IF(VLOOKUP($C4228,'MSCI Database'!$C:$R,8, FALSE)="","",VLOOKUP($C4228,'MSCI Database'!$C:$R,8, FALSE)),"")</f>
        <v>6.1</v>
      </c>
      <c r="V4228" s="175">
        <f>IFERROR(IF(VLOOKUP($C4228,'MSCI Database'!$C:$R,9, FALSE)="","",VLOOKUP($C4228,'MSCI Database'!$C:$R,9, FALSE)),"")</f>
        <v>6.1</v>
      </c>
      <c r="W4228" s="165">
        <f t="shared" ca="1" si="161"/>
        <v>0</v>
      </c>
      <c r="X4228" s="236">
        <f>IFERROR(IF(VLOOKUP($C4228,'MSCI Database'!$C:$R,10, FALSE)="","",VLOOKUP($C4228,'MSCI Database'!$C:$R,10, FALSE)),"")</f>
        <v>5438245</v>
      </c>
      <c r="Y4228" s="133" t="str">
        <f>IFERROR(IF(VLOOKUP($C4228,'MSCI Database'!$C:$R,11, FALSE)="","",VLOOKUP($C4228,'MSCI Database'!$C:$R,11, FALSE)),"")</f>
        <v>2019</v>
      </c>
      <c r="Z4228" s="133" t="str">
        <f>IFERROR(IF(VLOOKUP($C4228,'MSCI Database'!$C:$R,12, FALSE)="","",VLOOKUP($C4228,'MSCI Database'!$C:$R,12, FALSE)),"")</f>
        <v>Reported</v>
      </c>
      <c r="AA4228" s="202" t="str">
        <f>IFERROR(IF(VLOOKUP($C4228,'MSCI Database'!$C:$R,13, FALSE)="","",VLOOKUP($C4228,'MSCI Database'!$C:$R,13, FALSE)),"")</f>
        <v>Business focus on T&amp;D results in low emissions footprint;  health and safety issues persist</v>
      </c>
    </row>
    <row r="4229" spans="1:27" s="130" customFormat="1" ht="15" hidden="1" customHeight="1" outlineLevel="1">
      <c r="A4229" s="130" t="s">
        <v>5749</v>
      </c>
      <c r="B4229" s="130" t="s">
        <v>5750</v>
      </c>
      <c r="C4229" s="130" t="s">
        <v>5751</v>
      </c>
      <c r="D4229" s="130" t="s">
        <v>18677</v>
      </c>
      <c r="E4229" s="130" t="s">
        <v>18674</v>
      </c>
      <c r="F4229" s="215">
        <v>6.7570990713377984E-3</v>
      </c>
      <c r="G4229" s="132" t="str">
        <f ca="1">IFERROR(_xll.BQL($A4229, "cur_mkt_cap(currency=EUR)")/1000000, " ")</f>
        <v xml:space="preserve"> </v>
      </c>
      <c r="M4229" s="308"/>
      <c r="N4229" s="215">
        <f t="shared" si="160"/>
        <v>7.1749872563315134E-5</v>
      </c>
      <c r="O4229" s="172" t="str">
        <f>IFERROR(IF(VLOOKUP($C4229,'MSCI Database'!$C:$R,2, FALSE)="","",VLOOKUP($C4229,'MSCI Database'!$C:$R,2, FALSE)),"")</f>
        <v>Retail - Food &amp; Staples</v>
      </c>
      <c r="P4229" s="186" t="str">
        <f>IFERROR(IF(VLOOKUP($C4229,'MSCI Database'!$C:$R,3, FALSE)="","",VLOOKUP($C4229,'MSCI Database'!$C:$R,3, FALSE)),"")</f>
        <v>AAA</v>
      </c>
      <c r="Q4229" s="164" t="str">
        <f>IFERROR(IF(VLOOKUP($C4229,'MSCI Database'!$C:$R,4, FALSE)="","",VLOOKUP($C4229,'MSCI Database'!$C:$R,4, FALSE)),"")</f>
        <v>1</v>
      </c>
      <c r="R4229" s="164">
        <f>IFERROR(IF(VLOOKUP($C4229,'MSCI Database'!$C:$R,5, FALSE)="","",VLOOKUP($C4229,'MSCI Database'!$C:$R,5, FALSE)),"")</f>
        <v>9.4</v>
      </c>
      <c r="S4229" s="164">
        <f>IFERROR(IF(VLOOKUP($C4229,'MSCI Database'!$C:$R,6, FALSE)="","",VLOOKUP($C4229,'MSCI Database'!$C:$R,6, FALSE)),"")</f>
        <v>5.4</v>
      </c>
      <c r="T4229" s="211">
        <f>IFERROR(IF(VLOOKUP($C4229,'MSCI Database'!$C:$R,7, FALSE)="","",VLOOKUP($C4229,'MSCI Database'!$C:$R,7, FALSE)),"")</f>
        <v>5.7</v>
      </c>
      <c r="U4229" s="164">
        <f>IFERROR(IF(VLOOKUP($C4229,'MSCI Database'!$C:$R,8, FALSE)="","",VLOOKUP($C4229,'MSCI Database'!$C:$R,8, FALSE)),"")</f>
        <v>7.3</v>
      </c>
      <c r="V4229" s="175">
        <f>IFERROR(IF(VLOOKUP($C4229,'MSCI Database'!$C:$R,9, FALSE)="","",VLOOKUP($C4229,'MSCI Database'!$C:$R,9, FALSE)),"")</f>
        <v>6.2</v>
      </c>
      <c r="W4229" s="165">
        <f t="shared" ca="1" si="161"/>
        <v>0</v>
      </c>
      <c r="X4229" s="236">
        <f>IFERROR(IF(VLOOKUP($C4229,'MSCI Database'!$C:$R,10, FALSE)="","",VLOOKUP($C4229,'MSCI Database'!$C:$R,10, FALSE)),"")</f>
        <v>19394</v>
      </c>
      <c r="Y4229" s="133" t="str">
        <f>IFERROR(IF(VLOOKUP($C4229,'MSCI Database'!$C:$R,11, FALSE)="","",VLOOKUP($C4229,'MSCI Database'!$C:$R,11, FALSE)),"")</f>
        <v>2020</v>
      </c>
      <c r="Z4229" s="133" t="str">
        <f>IFERROR(IF(VLOOKUP($C4229,'MSCI Database'!$C:$R,12, FALSE)="","",VLOOKUP($C4229,'MSCI Database'!$C:$R,12, FALSE)),"")</f>
        <v>Reported</v>
      </c>
      <c r="AA4229" s="202" t="str">
        <f>IFERROR(IF(VLOOKUP($C4229,'MSCI Database'!$C:$R,13, FALSE)="","",VLOOKUP($C4229,'MSCI Database'!$C:$R,13, FALSE)),"")</f>
        <v>Industry leading position reinforced by strong data protection programs</v>
      </c>
    </row>
    <row r="4230" spans="1:27" s="130" customFormat="1" ht="15" hidden="1" customHeight="1" outlineLevel="1">
      <c r="A4230" s="130" t="s">
        <v>1886</v>
      </c>
      <c r="B4230" s="130" t="s">
        <v>1887</v>
      </c>
      <c r="C4230" s="130" t="s">
        <v>1888</v>
      </c>
      <c r="D4230" s="130" t="s">
        <v>12129</v>
      </c>
      <c r="E4230" s="130" t="s">
        <v>18688</v>
      </c>
      <c r="F4230" s="215">
        <v>6.8812235213335779E-2</v>
      </c>
      <c r="G4230" s="132" t="str">
        <f ca="1">IFERROR(_xll.BQL($A4230, "cur_mkt_cap(currency=EUR)")/1000000, " ")</f>
        <v xml:space="preserve"> </v>
      </c>
      <c r="M4230" s="308"/>
      <c r="N4230" s="215">
        <f t="shared" si="160"/>
        <v>7.3067880983077071E-4</v>
      </c>
      <c r="O4230" s="172" t="str">
        <f>IFERROR(IF(VLOOKUP($C4230,'MSCI Database'!$C:$R,2, FALSE)="","",VLOOKUP($C4230,'MSCI Database'!$C:$R,2, FALSE)),"")</f>
        <v>Multi-Line Insurance &amp; Brokerage</v>
      </c>
      <c r="P4230" s="186" t="str">
        <f>IFERROR(IF(VLOOKUP($C4230,'MSCI Database'!$C:$R,3, FALSE)="","",VLOOKUP($C4230,'MSCI Database'!$C:$R,3, FALSE)),"")</f>
        <v>AA</v>
      </c>
      <c r="Q4230" s="164" t="str">
        <f>IFERROR(IF(VLOOKUP($C4230,'MSCI Database'!$C:$R,4, FALSE)="","",VLOOKUP($C4230,'MSCI Database'!$C:$R,4, FALSE)),"")</f>
        <v>0</v>
      </c>
      <c r="R4230" s="164">
        <f>IFERROR(IF(VLOOKUP($C4230,'MSCI Database'!$C:$R,5, FALSE)="","",VLOOKUP($C4230,'MSCI Database'!$C:$R,5, FALSE)),"")</f>
        <v>8.4</v>
      </c>
      <c r="S4230" s="164">
        <f>IFERROR(IF(VLOOKUP($C4230,'MSCI Database'!$C:$R,6, FALSE)="","",VLOOKUP($C4230,'MSCI Database'!$C:$R,6, FALSE)),"")</f>
        <v>6</v>
      </c>
      <c r="T4230" s="211">
        <f>IFERROR(IF(VLOOKUP($C4230,'MSCI Database'!$C:$R,7, FALSE)="","",VLOOKUP($C4230,'MSCI Database'!$C:$R,7, FALSE)),"")</f>
        <v>6.9</v>
      </c>
      <c r="U4230" s="164">
        <f>IFERROR(IF(VLOOKUP($C4230,'MSCI Database'!$C:$R,8, FALSE)="","",VLOOKUP($C4230,'MSCI Database'!$C:$R,8, FALSE)),"")</f>
        <v>6.2</v>
      </c>
      <c r="V4230" s="175">
        <f>IFERROR(IF(VLOOKUP($C4230,'MSCI Database'!$C:$R,9, FALSE)="","",VLOOKUP($C4230,'MSCI Database'!$C:$R,9, FALSE)),"")</f>
        <v>6.5</v>
      </c>
      <c r="W4230" s="165">
        <f t="shared" ca="1" si="161"/>
        <v>0</v>
      </c>
      <c r="X4230" s="236">
        <f>IFERROR(IF(VLOOKUP($C4230,'MSCI Database'!$C:$R,10, FALSE)="","",VLOOKUP($C4230,'MSCI Database'!$C:$R,10, FALSE)),"")</f>
        <v>107836</v>
      </c>
      <c r="Y4230" s="133" t="str">
        <f>IFERROR(IF(VLOOKUP($C4230,'MSCI Database'!$C:$R,11, FALSE)="","",VLOOKUP($C4230,'MSCI Database'!$C:$R,11, FALSE)),"")</f>
        <v>2019</v>
      </c>
      <c r="Z4230" s="133" t="str">
        <f>IFERROR(IF(VLOOKUP($C4230,'MSCI Database'!$C:$R,12, FALSE)="","",VLOOKUP($C4230,'MSCI Database'!$C:$R,12, FALSE)),"")</f>
        <v>Reported</v>
      </c>
      <c r="AA4230" s="202" t="str">
        <f>IFERROR(IF(VLOOKUP($C4230,'MSCI Database'!$C:$R,13, FALSE)="","",VLOOKUP($C4230,'MSCI Database'!$C:$R,13, FALSE)),"")</f>
        <v>Strong corporate governance practices; mitigation of risks related to climate change</v>
      </c>
    </row>
    <row r="4231" spans="1:27" s="130" customFormat="1" ht="15" hidden="1" customHeight="1" outlineLevel="1">
      <c r="A4231" s="130" t="s">
        <v>7451</v>
      </c>
      <c r="B4231" s="130" t="s">
        <v>7452</v>
      </c>
      <c r="C4231" s="130" t="s">
        <v>7453</v>
      </c>
      <c r="D4231" s="130" t="s">
        <v>12135</v>
      </c>
      <c r="E4231" s="130" t="s">
        <v>18682</v>
      </c>
      <c r="F4231" s="215">
        <v>5.8790248170531523E-2</v>
      </c>
      <c r="G4231" s="132" t="str">
        <f ca="1">IFERROR(_xll.BQL($A4231, "cur_mkt_cap(currency=EUR)")/1000000, " ")</f>
        <v xml:space="preserve"> </v>
      </c>
      <c r="M4231" s="308"/>
      <c r="N4231" s="215">
        <f t="shared" si="160"/>
        <v>6.2426090984724493E-4</v>
      </c>
      <c r="O4231" s="172" t="str">
        <f>IFERROR(IF(VLOOKUP($C4231,'MSCI Database'!$C:$R,2, FALSE)="","",VLOOKUP($C4231,'MSCI Database'!$C:$R,2, FALSE)),"")</f>
        <v>Textiles, Apparel &amp; Luxury Goods</v>
      </c>
      <c r="P4231" s="186" t="str">
        <f>IFERROR(IF(VLOOKUP($C4231,'MSCI Database'!$C:$R,3, FALSE)="","",VLOOKUP($C4231,'MSCI Database'!$C:$R,3, FALSE)),"")</f>
        <v>A</v>
      </c>
      <c r="Q4231" s="164" t="str">
        <f>IFERROR(IF(VLOOKUP($C4231,'MSCI Database'!$C:$R,4, FALSE)="","",VLOOKUP($C4231,'MSCI Database'!$C:$R,4, FALSE)),"")</f>
        <v>1</v>
      </c>
      <c r="R4231" s="164">
        <f>IFERROR(IF(VLOOKUP($C4231,'MSCI Database'!$C:$R,5, FALSE)="","",VLOOKUP($C4231,'MSCI Database'!$C:$R,5, FALSE)),"")</f>
        <v>6.5</v>
      </c>
      <c r="S4231" s="164">
        <f>IFERROR(IF(VLOOKUP($C4231,'MSCI Database'!$C:$R,6, FALSE)="","",VLOOKUP($C4231,'MSCI Database'!$C:$R,6, FALSE)),"")</f>
        <v>4.3</v>
      </c>
      <c r="T4231" s="211">
        <f>IFERROR(IF(VLOOKUP($C4231,'MSCI Database'!$C:$R,7, FALSE)="","",VLOOKUP($C4231,'MSCI Database'!$C:$R,7, FALSE)),"")</f>
        <v>4.8</v>
      </c>
      <c r="U4231" s="164">
        <f>IFERROR(IF(VLOOKUP($C4231,'MSCI Database'!$C:$R,8, FALSE)="","",VLOOKUP($C4231,'MSCI Database'!$C:$R,8, FALSE)),"")</f>
        <v>5.5</v>
      </c>
      <c r="V4231" s="175">
        <f>IFERROR(IF(VLOOKUP($C4231,'MSCI Database'!$C:$R,9, FALSE)="","",VLOOKUP($C4231,'MSCI Database'!$C:$R,9, FALSE)),"")</f>
        <v>4.9000000000000004</v>
      </c>
      <c r="W4231" s="165">
        <f t="shared" ca="1" si="161"/>
        <v>0</v>
      </c>
      <c r="X4231" s="236">
        <f>IFERROR(IF(VLOOKUP($C4231,'MSCI Database'!$C:$R,10, FALSE)="","",VLOOKUP($C4231,'MSCI Database'!$C:$R,10, FALSE)),"")</f>
        <v>19589</v>
      </c>
      <c r="Y4231" s="133" t="str">
        <f>IFERROR(IF(VLOOKUP($C4231,'MSCI Database'!$C:$R,11, FALSE)="","",VLOOKUP($C4231,'MSCI Database'!$C:$R,11, FALSE)),"")</f>
        <v>2019</v>
      </c>
      <c r="Z4231" s="133" t="str">
        <f>IFERROR(IF(VLOOKUP($C4231,'MSCI Database'!$C:$R,12, FALSE)="","",VLOOKUP($C4231,'MSCI Database'!$C:$R,12, FALSE)),"")</f>
        <v>Reported</v>
      </c>
      <c r="AA4231" s="202" t="str">
        <f>IFERROR(IF(VLOOKUP($C4231,'MSCI Database'!$C:$R,13, FALSE)="","",VLOOKUP($C4231,'MSCI Database'!$C:$R,13, FALSE)),"")</f>
        <v>Sustained focus in supply chain monitoring; lags peers in sustainable cotton sourcing</v>
      </c>
    </row>
    <row r="4232" spans="1:27" s="130" customFormat="1" ht="15" hidden="1" customHeight="1" outlineLevel="1">
      <c r="A4232" s="130" t="s">
        <v>6843</v>
      </c>
      <c r="B4232" s="130" t="s">
        <v>6844</v>
      </c>
      <c r="C4232" s="130" t="s">
        <v>6845</v>
      </c>
      <c r="D4232" s="130" t="s">
        <v>12128</v>
      </c>
      <c r="E4232" s="130" t="s">
        <v>18689</v>
      </c>
      <c r="F4232" s="215">
        <v>5.8651384908791862E-2</v>
      </c>
      <c r="G4232" s="132" t="str">
        <f ca="1">IFERROR(_xll.BQL($A4232, "cur_mkt_cap(currency=EUR)")/1000000, " ")</f>
        <v xml:space="preserve"> </v>
      </c>
      <c r="M4232" s="308"/>
      <c r="N4232" s="215">
        <f t="shared" si="160"/>
        <v>6.2278639819241216E-4</v>
      </c>
      <c r="O4232" s="172" t="str">
        <f>IFERROR(IF(VLOOKUP($C4232,'MSCI Database'!$C:$R,2, FALSE)="","",VLOOKUP($C4232,'MSCI Database'!$C:$R,2, FALSE)),"")</f>
        <v>Software &amp; Services</v>
      </c>
      <c r="P4232" s="186" t="str">
        <f>IFERROR(IF(VLOOKUP($C4232,'MSCI Database'!$C:$R,3, FALSE)="","",VLOOKUP($C4232,'MSCI Database'!$C:$R,3, FALSE)),"")</f>
        <v>BBB</v>
      </c>
      <c r="Q4232" s="164" t="str">
        <f>IFERROR(IF(VLOOKUP($C4232,'MSCI Database'!$C:$R,4, FALSE)="","",VLOOKUP($C4232,'MSCI Database'!$C:$R,4, FALSE)),"")</f>
        <v>0</v>
      </c>
      <c r="R4232" s="164">
        <f>IFERROR(IF(VLOOKUP($C4232,'MSCI Database'!$C:$R,5, FALSE)="","",VLOOKUP($C4232,'MSCI Database'!$C:$R,5, FALSE)),"")</f>
        <v>5</v>
      </c>
      <c r="S4232" s="164">
        <f>IFERROR(IF(VLOOKUP($C4232,'MSCI Database'!$C:$R,6, FALSE)="","",VLOOKUP($C4232,'MSCI Database'!$C:$R,6, FALSE)),"")</f>
        <v>4.0999999999999996</v>
      </c>
      <c r="T4232" s="211">
        <f>IFERROR(IF(VLOOKUP($C4232,'MSCI Database'!$C:$R,7, FALSE)="","",VLOOKUP($C4232,'MSCI Database'!$C:$R,7, FALSE)),"")</f>
        <v>4.2</v>
      </c>
      <c r="U4232" s="164">
        <f>IFERROR(IF(VLOOKUP($C4232,'MSCI Database'!$C:$R,8, FALSE)="","",VLOOKUP($C4232,'MSCI Database'!$C:$R,8, FALSE)),"")</f>
        <v>5.2</v>
      </c>
      <c r="V4232" s="175">
        <f>IFERROR(IF(VLOOKUP($C4232,'MSCI Database'!$C:$R,9, FALSE)="","",VLOOKUP($C4232,'MSCI Database'!$C:$R,9, FALSE)),"")</f>
        <v>4.5999999999999996</v>
      </c>
      <c r="W4232" s="165">
        <f t="shared" ca="1" si="161"/>
        <v>0</v>
      </c>
      <c r="X4232" s="236">
        <f>IFERROR(IF(VLOOKUP($C4232,'MSCI Database'!$C:$R,10, FALSE)="","",VLOOKUP($C4232,'MSCI Database'!$C:$R,10, FALSE)),"")</f>
        <v>12353</v>
      </c>
      <c r="Y4232" s="133" t="str">
        <f>IFERROR(IF(VLOOKUP($C4232,'MSCI Database'!$C:$R,11, FALSE)="","",VLOOKUP($C4232,'MSCI Database'!$C:$R,11, FALSE)),"")</f>
        <v>2019</v>
      </c>
      <c r="Z4232" s="133" t="str">
        <f>IFERROR(IF(VLOOKUP($C4232,'MSCI Database'!$C:$R,12, FALSE)="","",VLOOKUP($C4232,'MSCI Database'!$C:$R,12, FALSE)),"")</f>
        <v>E.Segmt-Moderately High</v>
      </c>
      <c r="AA4232" s="202" t="str">
        <f>IFERROR(IF(VLOOKUP($C4232,'MSCI Database'!$C:$R,13, FALSE)="","",VLOOKUP($C4232,'MSCI Database'!$C:$R,13, FALSE)),"")</f>
        <v>Leads in data security management; token initiatives for talent management</v>
      </c>
    </row>
    <row r="4233" spans="1:27" s="130" customFormat="1" ht="15" hidden="1" customHeight="1" outlineLevel="1">
      <c r="A4233" s="130" t="s">
        <v>5314</v>
      </c>
      <c r="B4233" s="130" t="s">
        <v>5315</v>
      </c>
      <c r="C4233" s="130" t="s">
        <v>5316</v>
      </c>
      <c r="D4233" s="130" t="s">
        <v>18683</v>
      </c>
      <c r="E4233" s="130" t="s">
        <v>18689</v>
      </c>
      <c r="F4233" s="215">
        <v>6.9225382363626881E-2</v>
      </c>
      <c r="G4233" s="132" t="str">
        <f ca="1">IFERROR(_xll.BQL($A4233, "cur_mkt_cap(currency=EUR)")/1000000, " ")</f>
        <v xml:space="preserve"> </v>
      </c>
      <c r="M4233" s="308"/>
      <c r="N4233" s="215">
        <f t="shared" si="160"/>
        <v>7.3506578937189123E-4</v>
      </c>
      <c r="O4233" s="172" t="str">
        <f>IFERROR(IF(VLOOKUP($C4233,'MSCI Database'!$C:$R,2, FALSE)="","",VLOOKUP($C4233,'MSCI Database'!$C:$R,2, FALSE)),"")</f>
        <v>Software &amp; Services</v>
      </c>
      <c r="P4233" s="186" t="str">
        <f>IFERROR(IF(VLOOKUP($C4233,'MSCI Database'!$C:$R,3, FALSE)="","",VLOOKUP($C4233,'MSCI Database'!$C:$R,3, FALSE)),"")</f>
        <v>BB</v>
      </c>
      <c r="Q4233" s="164" t="str">
        <f>IFERROR(IF(VLOOKUP($C4233,'MSCI Database'!$C:$R,4, FALSE)="","",VLOOKUP($C4233,'MSCI Database'!$C:$R,4, FALSE)),"")</f>
        <v>-1</v>
      </c>
      <c r="R4233" s="164">
        <f>IFERROR(IF(VLOOKUP($C4233,'MSCI Database'!$C:$R,5, FALSE)="","",VLOOKUP($C4233,'MSCI Database'!$C:$R,5, FALSE)),"")</f>
        <v>3.2</v>
      </c>
      <c r="S4233" s="164">
        <f>IFERROR(IF(VLOOKUP($C4233,'MSCI Database'!$C:$R,6, FALSE)="","",VLOOKUP($C4233,'MSCI Database'!$C:$R,6, FALSE)),"")</f>
        <v>7.3</v>
      </c>
      <c r="T4233" s="211">
        <f>IFERROR(IF(VLOOKUP($C4233,'MSCI Database'!$C:$R,7, FALSE)="","",VLOOKUP($C4233,'MSCI Database'!$C:$R,7, FALSE)),"")</f>
        <v>3.3</v>
      </c>
      <c r="U4233" s="164">
        <f>IFERROR(IF(VLOOKUP($C4233,'MSCI Database'!$C:$R,8, FALSE)="","",VLOOKUP($C4233,'MSCI Database'!$C:$R,8, FALSE)),"")</f>
        <v>4.5</v>
      </c>
      <c r="V4233" s="175">
        <f>IFERROR(IF(VLOOKUP($C4233,'MSCI Database'!$C:$R,9, FALSE)="","",VLOOKUP($C4233,'MSCI Database'!$C:$R,9, FALSE)),"")</f>
        <v>3.9</v>
      </c>
      <c r="W4233" s="165">
        <f t="shared" ca="1" si="161"/>
        <v>0</v>
      </c>
      <c r="X4233" s="236">
        <f>IFERROR(IF(VLOOKUP($C4233,'MSCI Database'!$C:$R,10, FALSE)="","",VLOOKUP($C4233,'MSCI Database'!$C:$R,10, FALSE)),"")</f>
        <v>2939</v>
      </c>
      <c r="Y4233" s="133" t="str">
        <f>IFERROR(IF(VLOOKUP($C4233,'MSCI Database'!$C:$R,11, FALSE)="","",VLOOKUP($C4233,'MSCI Database'!$C:$R,11, FALSE)),"")</f>
        <v>2019</v>
      </c>
      <c r="Z4233" s="133" t="str">
        <f>IFERROR(IF(VLOOKUP($C4233,'MSCI Database'!$C:$R,12, FALSE)="","",VLOOKUP($C4233,'MSCI Database'!$C:$R,12, FALSE)),"")</f>
        <v>Reported</v>
      </c>
      <c r="AA4233" s="202" t="str">
        <f>IFERROR(IF(VLOOKUP($C4233,'MSCI Database'!$C:$R,13, FALSE)="","",VLOOKUP($C4233,'MSCI Database'!$C:$R,13, FALSE)),"")</f>
        <v>Subpar data security management; strong efforts to extend payment solutions to underserved markets</v>
      </c>
    </row>
    <row r="4234" spans="1:27" s="130" customFormat="1" ht="15" hidden="1" customHeight="1" outlineLevel="1">
      <c r="A4234" s="130" t="s">
        <v>5326</v>
      </c>
      <c r="B4234" s="130" t="s">
        <v>5327</v>
      </c>
      <c r="C4234" s="130" t="s">
        <v>5328</v>
      </c>
      <c r="D4234" s="130" t="s">
        <v>18683</v>
      </c>
      <c r="E4234" s="130" t="s">
        <v>18682</v>
      </c>
      <c r="F4234" s="215">
        <v>5.6845351381759897E-2</v>
      </c>
      <c r="G4234" s="132" t="str">
        <f ca="1">IFERROR(_xll.BQL($A4234, "cur_mkt_cap(currency=EUR)")/1000000, " ")</f>
        <v xml:space="preserve"> </v>
      </c>
      <c r="M4234" s="308"/>
      <c r="N4234" s="215">
        <f t="shared" si="160"/>
        <v>6.0360913380105808E-4</v>
      </c>
      <c r="O4234" s="172" t="str">
        <f>IFERROR(IF(VLOOKUP($C4234,'MSCI Database'!$C:$R,2, FALSE)="","",VLOOKUP($C4234,'MSCI Database'!$C:$R,2, FALSE)),"")</f>
        <v>Automobiles</v>
      </c>
      <c r="P4234" s="186" t="str">
        <f>IFERROR(IF(VLOOKUP($C4234,'MSCI Database'!$C:$R,3, FALSE)="","",VLOOKUP($C4234,'MSCI Database'!$C:$R,3, FALSE)),"")</f>
        <v>B</v>
      </c>
      <c r="Q4234" s="164" t="str">
        <f>IFERROR(IF(VLOOKUP($C4234,'MSCI Database'!$C:$R,4, FALSE)="","",VLOOKUP($C4234,'MSCI Database'!$C:$R,4, FALSE)),"")</f>
        <v>0</v>
      </c>
      <c r="R4234" s="164">
        <f>IFERROR(IF(VLOOKUP($C4234,'MSCI Database'!$C:$R,5, FALSE)="","",VLOOKUP($C4234,'MSCI Database'!$C:$R,5, FALSE)),"")</f>
        <v>1.6</v>
      </c>
      <c r="S4234" s="164">
        <f>IFERROR(IF(VLOOKUP($C4234,'MSCI Database'!$C:$R,6, FALSE)="","",VLOOKUP($C4234,'MSCI Database'!$C:$R,6, FALSE)),"")</f>
        <v>4.7</v>
      </c>
      <c r="T4234" s="211">
        <f>IFERROR(IF(VLOOKUP($C4234,'MSCI Database'!$C:$R,7, FALSE)="","",VLOOKUP($C4234,'MSCI Database'!$C:$R,7, FALSE)),"")</f>
        <v>1.8</v>
      </c>
      <c r="U4234" s="164">
        <f>IFERROR(IF(VLOOKUP($C4234,'MSCI Database'!$C:$R,8, FALSE)="","",VLOOKUP($C4234,'MSCI Database'!$C:$R,8, FALSE)),"")</f>
        <v>2.1</v>
      </c>
      <c r="V4234" s="175">
        <f>IFERROR(IF(VLOOKUP($C4234,'MSCI Database'!$C:$R,9, FALSE)="","",VLOOKUP($C4234,'MSCI Database'!$C:$R,9, FALSE)),"")</f>
        <v>2.8</v>
      </c>
      <c r="W4234" s="165">
        <f t="shared" ca="1" si="161"/>
        <v>0</v>
      </c>
      <c r="X4234" s="236">
        <f>IFERROR(IF(VLOOKUP($C4234,'MSCI Database'!$C:$R,10, FALSE)="","",VLOOKUP($C4234,'MSCI Database'!$C:$R,10, FALSE)),"")</f>
        <v>3355076</v>
      </c>
      <c r="Y4234" s="133" t="str">
        <f>IFERROR(IF(VLOOKUP($C4234,'MSCI Database'!$C:$R,11, FALSE)="","",VLOOKUP($C4234,'MSCI Database'!$C:$R,11, FALSE)),"")</f>
        <v>2019</v>
      </c>
      <c r="Z4234" s="133" t="str">
        <f>IFERROR(IF(VLOOKUP($C4234,'MSCI Database'!$C:$R,12, FALSE)="","",VLOOKUP($C4234,'MSCI Database'!$C:$R,12, FALSE)),"")</f>
        <v>Reported</v>
      </c>
      <c r="AA4234" s="202" t="str">
        <f>IFERROR(IF(VLOOKUP($C4234,'MSCI Database'!$C:$R,13, FALSE)="","",VLOOKUP($C4234,'MSCI Database'!$C:$R,13, FALSE)),"")</f>
        <v>Potential EV benefits from impending PSA merger; labor risks elevated by COVID-19</v>
      </c>
    </row>
    <row r="4235" spans="1:27" s="130" customFormat="1" ht="15" hidden="1" customHeight="1" outlineLevel="1">
      <c r="A4235" s="130" t="s">
        <v>804</v>
      </c>
      <c r="B4235" s="130" t="s">
        <v>805</v>
      </c>
      <c r="C4235" s="130" t="s">
        <v>806</v>
      </c>
      <c r="D4235" s="130" t="s">
        <v>12138</v>
      </c>
      <c r="E4235" s="130" t="s">
        <v>18673</v>
      </c>
      <c r="F4235" s="215">
        <v>1.0310156824104419E-2</v>
      </c>
      <c r="G4235" s="132" t="str">
        <f ca="1">IFERROR(_xll.BQL($A4235, "cur_mkt_cap(currency=EUR)")/1000000, " ")</f>
        <v xml:space="preserve"> </v>
      </c>
      <c r="M4235" s="308"/>
      <c r="N4235" s="215">
        <f t="shared" si="160"/>
        <v>1.0947781443299554E-4</v>
      </c>
      <c r="O4235" s="172" t="str">
        <f>IFERROR(IF(VLOOKUP($C4235,'MSCI Database'!$C:$R,2, FALSE)="","",VLOOKUP($C4235,'MSCI Database'!$C:$R,2, FALSE)),"")</f>
        <v>Road &amp; Rail Transport</v>
      </c>
      <c r="P4235" s="186" t="str">
        <f>IFERROR(IF(VLOOKUP($C4235,'MSCI Database'!$C:$R,3, FALSE)="","",VLOOKUP($C4235,'MSCI Database'!$C:$R,3, FALSE)),"")</f>
        <v>AA</v>
      </c>
      <c r="Q4235" s="164" t="str">
        <f>IFERROR(IF(VLOOKUP($C4235,'MSCI Database'!$C:$R,4, FALSE)="","",VLOOKUP($C4235,'MSCI Database'!$C:$R,4, FALSE)),"")</f>
        <v>0</v>
      </c>
      <c r="R4235" s="164">
        <f>IFERROR(IF(VLOOKUP($C4235,'MSCI Database'!$C:$R,5, FALSE)="","",VLOOKUP($C4235,'MSCI Database'!$C:$R,5, FALSE)),"")</f>
        <v>8.4</v>
      </c>
      <c r="S4235" s="164">
        <f>IFERROR(IF(VLOOKUP($C4235,'MSCI Database'!$C:$R,6, FALSE)="","",VLOOKUP($C4235,'MSCI Database'!$C:$R,6, FALSE)),"")</f>
        <v>8.1999999999999993</v>
      </c>
      <c r="T4235" s="211">
        <f>IFERROR(IF(VLOOKUP($C4235,'MSCI Database'!$C:$R,7, FALSE)="","",VLOOKUP($C4235,'MSCI Database'!$C:$R,7, FALSE)),"")</f>
        <v>3.7</v>
      </c>
      <c r="U4235" s="164">
        <f>IFERROR(IF(VLOOKUP($C4235,'MSCI Database'!$C:$R,8, FALSE)="","",VLOOKUP($C4235,'MSCI Database'!$C:$R,8, FALSE)),"")</f>
        <v>5.3</v>
      </c>
      <c r="V4235" s="175">
        <f>IFERROR(IF(VLOOKUP($C4235,'MSCI Database'!$C:$R,9, FALSE)="","",VLOOKUP($C4235,'MSCI Database'!$C:$R,9, FALSE)),"")</f>
        <v>5.6</v>
      </c>
      <c r="W4235" s="165">
        <f t="shared" ca="1" si="161"/>
        <v>0</v>
      </c>
      <c r="X4235" s="236">
        <f>IFERROR(IF(VLOOKUP($C4235,'MSCI Database'!$C:$R,10, FALSE)="","",VLOOKUP($C4235,'MSCI Database'!$C:$R,10, FALSE)),"")</f>
        <v>19539</v>
      </c>
      <c r="Y4235" s="133" t="str">
        <f>IFERROR(IF(VLOOKUP($C4235,'MSCI Database'!$C:$R,11, FALSE)="","",VLOOKUP($C4235,'MSCI Database'!$C:$R,11, FALSE)),"")</f>
        <v>2019</v>
      </c>
      <c r="Z4235" s="133" t="str">
        <f>IFERROR(IF(VLOOKUP($C4235,'MSCI Database'!$C:$R,12, FALSE)="","",VLOOKUP($C4235,'MSCI Database'!$C:$R,12, FALSE)),"")</f>
        <v>Reported</v>
      </c>
      <c r="AA4235" s="202" t="str">
        <f>IFERROR(IF(VLOOKUP($C4235,'MSCI Database'!$C:$R,13, FALSE)="","",VLOOKUP($C4235,'MSCI Database'!$C:$R,13, FALSE)),"")</f>
        <v>Strong ESG risk management</v>
      </c>
    </row>
    <row r="4236" spans="1:27" s="130" customFormat="1" ht="15" hidden="1" customHeight="1" outlineLevel="1">
      <c r="A4236" s="130" t="s">
        <v>1124</v>
      </c>
      <c r="B4236" s="130" t="s">
        <v>1125</v>
      </c>
      <c r="C4236" s="130" t="s">
        <v>1126</v>
      </c>
      <c r="D4236" s="130" t="s">
        <v>12135</v>
      </c>
      <c r="E4236" s="130" t="s">
        <v>18688</v>
      </c>
      <c r="F4236" s="215">
        <v>4.6454813552096103E-2</v>
      </c>
      <c r="G4236" s="132" t="str">
        <f ca="1">IFERROR(_xll.BQL($A4236, "cur_mkt_cap(currency=EUR)")/1000000, " ")</f>
        <v xml:space="preserve"> </v>
      </c>
      <c r="M4236" s="308"/>
      <c r="N4236" s="215">
        <f t="shared" si="160"/>
        <v>4.9327779822762817E-4</v>
      </c>
      <c r="O4236" s="172" t="str">
        <f>IFERROR(IF(VLOOKUP($C4236,'MSCI Database'!$C:$R,2, FALSE)="","",VLOOKUP($C4236,'MSCI Database'!$C:$R,2, FALSE)),"")</f>
        <v>Life &amp; Health Insurance</v>
      </c>
      <c r="P4236" s="186" t="str">
        <f>IFERROR(IF(VLOOKUP($C4236,'MSCI Database'!$C:$R,3, FALSE)="","",VLOOKUP($C4236,'MSCI Database'!$C:$R,3, FALSE)),"")</f>
        <v>AA</v>
      </c>
      <c r="Q4236" s="164" t="str">
        <f>IFERROR(IF(VLOOKUP($C4236,'MSCI Database'!$C:$R,4, FALSE)="","",VLOOKUP($C4236,'MSCI Database'!$C:$R,4, FALSE)),"")</f>
        <v>0</v>
      </c>
      <c r="R4236" s="164">
        <f>IFERROR(IF(VLOOKUP($C4236,'MSCI Database'!$C:$R,5, FALSE)="","",VLOOKUP($C4236,'MSCI Database'!$C:$R,5, FALSE)),"")</f>
        <v>8.4</v>
      </c>
      <c r="S4236" s="164">
        <f>IFERROR(IF(VLOOKUP($C4236,'MSCI Database'!$C:$R,6, FALSE)="","",VLOOKUP($C4236,'MSCI Database'!$C:$R,6, FALSE)),"")</f>
        <v>5</v>
      </c>
      <c r="T4236" s="211">
        <f>IFERROR(IF(VLOOKUP($C4236,'MSCI Database'!$C:$R,7, FALSE)="","",VLOOKUP($C4236,'MSCI Database'!$C:$R,7, FALSE)),"")</f>
        <v>5.3</v>
      </c>
      <c r="U4236" s="164">
        <f>IFERROR(IF(VLOOKUP($C4236,'MSCI Database'!$C:$R,8, FALSE)="","",VLOOKUP($C4236,'MSCI Database'!$C:$R,8, FALSE)),"")</f>
        <v>7.5</v>
      </c>
      <c r="V4236" s="175">
        <f>IFERROR(IF(VLOOKUP($C4236,'MSCI Database'!$C:$R,9, FALSE)="","",VLOOKUP($C4236,'MSCI Database'!$C:$R,9, FALSE)),"")</f>
        <v>6</v>
      </c>
      <c r="W4236" s="165">
        <f t="shared" ca="1" si="161"/>
        <v>0</v>
      </c>
      <c r="X4236" s="236">
        <f>IFERROR(IF(VLOOKUP($C4236,'MSCI Database'!$C:$R,10, FALSE)="","",VLOOKUP($C4236,'MSCI Database'!$C:$R,10, FALSE)),"")</f>
        <v>73445</v>
      </c>
      <c r="Y4236" s="133" t="str">
        <f>IFERROR(IF(VLOOKUP($C4236,'MSCI Database'!$C:$R,11, FALSE)="","",VLOOKUP($C4236,'MSCI Database'!$C:$R,11, FALSE)),"")</f>
        <v>2019</v>
      </c>
      <c r="Z4236" s="133" t="str">
        <f>IFERROR(IF(VLOOKUP($C4236,'MSCI Database'!$C:$R,12, FALSE)="","",VLOOKUP($C4236,'MSCI Database'!$C:$R,12, FALSE)),"")</f>
        <v>Reported</v>
      </c>
      <c r="AA4236" s="202" t="str">
        <f>IFERROR(IF(VLOOKUP($C4236,'MSCI Database'!$C:$R,13, FALSE)="","",VLOOKUP($C4236,'MSCI Database'!$C:$R,13, FALSE)),"")</f>
        <v>Strong ESG integration in investment management, and robust governance practices relative to peers</v>
      </c>
    </row>
    <row r="4237" spans="1:27" s="130" customFormat="1" ht="15" hidden="1" customHeight="1" outlineLevel="1">
      <c r="A4237" s="130" t="s">
        <v>6748</v>
      </c>
      <c r="B4237" s="130" t="s">
        <v>6749</v>
      </c>
      <c r="C4237" s="130" t="s">
        <v>6750</v>
      </c>
      <c r="D4237" s="130" t="s">
        <v>12128</v>
      </c>
      <c r="E4237" s="130" t="s">
        <v>18684</v>
      </c>
      <c r="F4237" s="215">
        <v>5.8090123963339832E-2</v>
      </c>
      <c r="G4237" s="132" t="str">
        <f ca="1">IFERROR(_xll.BQL($A4237, "cur_mkt_cap(currency=EUR)")/1000000, " ")</f>
        <v xml:space="preserve"> </v>
      </c>
      <c r="M4237" s="308"/>
      <c r="N4237" s="215">
        <f t="shared" si="160"/>
        <v>6.1682668073292316E-4</v>
      </c>
      <c r="O4237" s="172" t="str">
        <f>IFERROR(IF(VLOOKUP($C4237,'MSCI Database'!$C:$R,2, FALSE)="","",VLOOKUP($C4237,'MSCI Database'!$C:$R,2, FALSE)),"")</f>
        <v>Specialty Chemicals</v>
      </c>
      <c r="P4237" s="186" t="str">
        <f>IFERROR(IF(VLOOKUP($C4237,'MSCI Database'!$C:$R,3, FALSE)="","",VLOOKUP($C4237,'MSCI Database'!$C:$R,3, FALSE)),"")</f>
        <v>BBB</v>
      </c>
      <c r="Q4237" s="164" t="str">
        <f>IFERROR(IF(VLOOKUP($C4237,'MSCI Database'!$C:$R,4, FALSE)="","",VLOOKUP($C4237,'MSCI Database'!$C:$R,4, FALSE)),"")</f>
        <v>0</v>
      </c>
      <c r="R4237" s="164">
        <f>IFERROR(IF(VLOOKUP($C4237,'MSCI Database'!$C:$R,5, FALSE)="","",VLOOKUP($C4237,'MSCI Database'!$C:$R,5, FALSE)),"")</f>
        <v>4.3</v>
      </c>
      <c r="S4237" s="164">
        <f>IFERROR(IF(VLOOKUP($C4237,'MSCI Database'!$C:$R,6, FALSE)="","",VLOOKUP($C4237,'MSCI Database'!$C:$R,6, FALSE)),"")</f>
        <v>5.4</v>
      </c>
      <c r="T4237" s="211">
        <f>IFERROR(IF(VLOOKUP($C4237,'MSCI Database'!$C:$R,7, FALSE)="","",VLOOKUP($C4237,'MSCI Database'!$C:$R,7, FALSE)),"")</f>
        <v>0.4</v>
      </c>
      <c r="U4237" s="164">
        <f>IFERROR(IF(VLOOKUP($C4237,'MSCI Database'!$C:$R,8, FALSE)="","",VLOOKUP($C4237,'MSCI Database'!$C:$R,8, FALSE)),"")</f>
        <v>5.5</v>
      </c>
      <c r="V4237" s="175">
        <f>IFERROR(IF(VLOOKUP($C4237,'MSCI Database'!$C:$R,9, FALSE)="","",VLOOKUP($C4237,'MSCI Database'!$C:$R,9, FALSE)),"")</f>
        <v>4.8</v>
      </c>
      <c r="W4237" s="165">
        <f t="shared" ca="1" si="161"/>
        <v>0</v>
      </c>
      <c r="X4237" s="236">
        <f>IFERROR(IF(VLOOKUP($C4237,'MSCI Database'!$C:$R,10, FALSE)="","",VLOOKUP($C4237,'MSCI Database'!$C:$R,10, FALSE)),"")</f>
        <v>5980570</v>
      </c>
      <c r="Y4237" s="133" t="str">
        <f>IFERROR(IF(VLOOKUP($C4237,'MSCI Database'!$C:$R,11, FALSE)="","",VLOOKUP($C4237,'MSCI Database'!$C:$R,11, FALSE)),"")</f>
        <v>2019</v>
      </c>
      <c r="Z4237" s="133" t="str">
        <f>IFERROR(IF(VLOOKUP($C4237,'MSCI Database'!$C:$R,12, FALSE)="","",VLOOKUP($C4237,'MSCI Database'!$C:$R,12, FALSE)),"")</f>
        <v>E.Segmt-Moderate</v>
      </c>
      <c r="AA4237" s="202" t="str">
        <f>IFERROR(IF(VLOOKUP($C4237,'MSCI Database'!$C:$R,13, FALSE)="","",VLOOKUP($C4237,'MSCI Database'!$C:$R,13, FALSE)),"")</f>
        <v>High research potential, but lags peers in chemical safety and environmental strategy</v>
      </c>
    </row>
    <row r="4238" spans="1:27" s="130" customFormat="1" ht="15" hidden="1" customHeight="1" outlineLevel="1">
      <c r="A4238" s="130" t="s">
        <v>290</v>
      </c>
      <c r="B4238" s="130" t="s">
        <v>291</v>
      </c>
      <c r="C4238" s="130" t="s">
        <v>292</v>
      </c>
      <c r="D4238" s="130" t="s">
        <v>12128</v>
      </c>
      <c r="E4238" s="130" t="s">
        <v>18707</v>
      </c>
      <c r="F4238" s="215">
        <v>5.8070650785555407E-2</v>
      </c>
      <c r="G4238" s="132" t="str">
        <f ca="1">IFERROR(_xll.BQL($A4238, "cur_mkt_cap(currency=EUR)")/1000000, " ")</f>
        <v xml:space="preserve"> </v>
      </c>
      <c r="M4238" s="308"/>
      <c r="N4238" s="215">
        <f t="shared" si="160"/>
        <v>6.1661990590104862E-4</v>
      </c>
      <c r="O4238" s="172" t="str">
        <f>IFERROR(IF(VLOOKUP($C4238,'MSCI Database'!$C:$R,2, FALSE)="","",VLOOKUP($C4238,'MSCI Database'!$C:$R,2, FALSE)),"")</f>
        <v>Energy Equipment &amp; Services</v>
      </c>
      <c r="P4238" s="186" t="str">
        <f>IFERROR(IF(VLOOKUP($C4238,'MSCI Database'!$C:$R,3, FALSE)="","",VLOOKUP($C4238,'MSCI Database'!$C:$R,3, FALSE)),"")</f>
        <v>A</v>
      </c>
      <c r="Q4238" s="164" t="str">
        <f>IFERROR(IF(VLOOKUP($C4238,'MSCI Database'!$C:$R,4, FALSE)="","",VLOOKUP($C4238,'MSCI Database'!$C:$R,4, FALSE)),"")</f>
        <v>1</v>
      </c>
      <c r="R4238" s="164">
        <f>IFERROR(IF(VLOOKUP($C4238,'MSCI Database'!$C:$R,5, FALSE)="","",VLOOKUP($C4238,'MSCI Database'!$C:$R,5, FALSE)),"")</f>
        <v>7</v>
      </c>
      <c r="S4238" s="164">
        <f>IFERROR(IF(VLOOKUP($C4238,'MSCI Database'!$C:$R,6, FALSE)="","",VLOOKUP($C4238,'MSCI Database'!$C:$R,6, FALSE)),"")</f>
        <v>7.7</v>
      </c>
      <c r="T4238" s="211">
        <f>IFERROR(IF(VLOOKUP($C4238,'MSCI Database'!$C:$R,7, FALSE)="","",VLOOKUP($C4238,'MSCI Database'!$C:$R,7, FALSE)),"")</f>
        <v>4.0999999999999996</v>
      </c>
      <c r="U4238" s="164">
        <f>IFERROR(IF(VLOOKUP($C4238,'MSCI Database'!$C:$R,8, FALSE)="","",VLOOKUP($C4238,'MSCI Database'!$C:$R,8, FALSE)),"")</f>
        <v>6.2</v>
      </c>
      <c r="V4238" s="175">
        <f>IFERROR(IF(VLOOKUP($C4238,'MSCI Database'!$C:$R,9, FALSE)="","",VLOOKUP($C4238,'MSCI Database'!$C:$R,9, FALSE)),"")</f>
        <v>6.6</v>
      </c>
      <c r="W4238" s="165">
        <f t="shared" ca="1" si="161"/>
        <v>0</v>
      </c>
      <c r="X4238" s="236">
        <f>IFERROR(IF(VLOOKUP($C4238,'MSCI Database'!$C:$R,10, FALSE)="","",VLOOKUP($C4238,'MSCI Database'!$C:$R,10, FALSE)),"")</f>
        <v>2019732</v>
      </c>
      <c r="Y4238" s="133" t="str">
        <f>IFERROR(IF(VLOOKUP($C4238,'MSCI Database'!$C:$R,11, FALSE)="","",VLOOKUP($C4238,'MSCI Database'!$C:$R,11, FALSE)),"")</f>
        <v>2019</v>
      </c>
      <c r="Z4238" s="133" t="str">
        <f>IFERROR(IF(VLOOKUP($C4238,'MSCI Database'!$C:$R,12, FALSE)="","",VLOOKUP($C4238,'MSCI Database'!$C:$R,12, FALSE)),"")</f>
        <v>E.CSI</v>
      </c>
      <c r="AA4238" s="202" t="str">
        <f>IFERROR(IF(VLOOKUP($C4238,'MSCI Database'!$C:$R,13, FALSE)="","",VLOOKUP($C4238,'MSCI Database'!$C:$R,13, FALSE)),"")</f>
        <v>Strong governance and business ethics practices</v>
      </c>
    </row>
    <row r="4239" spans="1:27" s="130" customFormat="1" ht="15" hidden="1" customHeight="1" outlineLevel="1">
      <c r="A4239" s="130" t="s">
        <v>1617</v>
      </c>
      <c r="B4239" s="130" t="s">
        <v>1614</v>
      </c>
      <c r="C4239" s="130" t="s">
        <v>1618</v>
      </c>
      <c r="D4239" s="130" t="s">
        <v>18678</v>
      </c>
      <c r="E4239" s="130" t="s">
        <v>18688</v>
      </c>
      <c r="F4239" s="215">
        <v>8.8665380205983288E-3</v>
      </c>
      <c r="G4239" s="132" t="str">
        <f ca="1">IFERROR(_xll.BQL($A4239, "cur_mkt_cap(currency=EUR)")/1000000, " ")</f>
        <v xml:space="preserve"> </v>
      </c>
      <c r="M4239" s="308"/>
      <c r="N4239" s="215">
        <f t="shared" si="160"/>
        <v>9.4148830191676682E-5</v>
      </c>
      <c r="O4239" s="172" t="str">
        <f>IFERROR(IF(VLOOKUP($C4239,'MSCI Database'!$C:$R,2, FALSE)="","",VLOOKUP($C4239,'MSCI Database'!$C:$R,2, FALSE)),"")</f>
        <v>Banks</v>
      </c>
      <c r="P4239" s="186" t="str">
        <f>IFERROR(IF(VLOOKUP($C4239,'MSCI Database'!$C:$R,3, FALSE)="","",VLOOKUP($C4239,'MSCI Database'!$C:$R,3, FALSE)),"")</f>
        <v>BBB</v>
      </c>
      <c r="Q4239" s="164" t="str">
        <f>IFERROR(IF(VLOOKUP($C4239,'MSCI Database'!$C:$R,4, FALSE)="","",VLOOKUP($C4239,'MSCI Database'!$C:$R,4, FALSE)),"")</f>
        <v>1</v>
      </c>
      <c r="R4239" s="164">
        <f>IFERROR(IF(VLOOKUP($C4239,'MSCI Database'!$C:$R,5, FALSE)="","",VLOOKUP($C4239,'MSCI Database'!$C:$R,5, FALSE)),"")</f>
        <v>5.4</v>
      </c>
      <c r="S4239" s="164">
        <f>IFERROR(IF(VLOOKUP($C4239,'MSCI Database'!$C:$R,6, FALSE)="","",VLOOKUP($C4239,'MSCI Database'!$C:$R,6, FALSE)),"")</f>
        <v>4</v>
      </c>
      <c r="T4239" s="211">
        <f>IFERROR(IF(VLOOKUP($C4239,'MSCI Database'!$C:$R,7, FALSE)="","",VLOOKUP($C4239,'MSCI Database'!$C:$R,7, FALSE)),"")</f>
        <v>4.9000000000000004</v>
      </c>
      <c r="U4239" s="164">
        <f>IFERROR(IF(VLOOKUP($C4239,'MSCI Database'!$C:$R,8, FALSE)="","",VLOOKUP($C4239,'MSCI Database'!$C:$R,8, FALSE)),"")</f>
        <v>3.9</v>
      </c>
      <c r="V4239" s="175">
        <f>IFERROR(IF(VLOOKUP($C4239,'MSCI Database'!$C:$R,9, FALSE)="","",VLOOKUP($C4239,'MSCI Database'!$C:$R,9, FALSE)),"")</f>
        <v>4.4000000000000004</v>
      </c>
      <c r="W4239" s="165">
        <f t="shared" ca="1" si="161"/>
        <v>0</v>
      </c>
      <c r="X4239" s="236">
        <f>IFERROR(IF(VLOOKUP($C4239,'MSCI Database'!$C:$R,10, FALSE)="","",VLOOKUP($C4239,'MSCI Database'!$C:$R,10, FALSE)),"")</f>
        <v>58169</v>
      </c>
      <c r="Y4239" s="133" t="str">
        <f>IFERROR(IF(VLOOKUP($C4239,'MSCI Database'!$C:$R,11, FALSE)="","",VLOOKUP($C4239,'MSCI Database'!$C:$R,11, FALSE)),"")</f>
        <v>2019</v>
      </c>
      <c r="Z4239" s="133" t="str">
        <f>IFERROR(IF(VLOOKUP($C4239,'MSCI Database'!$C:$R,12, FALSE)="","",VLOOKUP($C4239,'MSCI Database'!$C:$R,12, FALSE)),"")</f>
        <v>Reported</v>
      </c>
      <c r="AA4239" s="202" t="str">
        <f>IFERROR(IF(VLOOKUP($C4239,'MSCI Database'!$C:$R,13, FALSE)="","",VLOOKUP($C4239,'MSCI Database'!$C:$R,13, FALSE)),"")</f>
        <v>Improved data privacy policy and financial inclusion opportunities drive upgrade</v>
      </c>
    </row>
    <row r="4240" spans="1:27" s="130" customFormat="1" ht="15" hidden="1" customHeight="1" outlineLevel="1">
      <c r="A4240" s="130" t="s">
        <v>1417</v>
      </c>
      <c r="B4240" s="130" t="s">
        <v>1418</v>
      </c>
      <c r="C4240" s="130" t="s">
        <v>1419</v>
      </c>
      <c r="D4240" s="130" t="s">
        <v>18678</v>
      </c>
      <c r="E4240" s="130" t="s">
        <v>18704</v>
      </c>
      <c r="F4240" s="215">
        <v>8.8263138035251463E-3</v>
      </c>
      <c r="G4240" s="132" t="str">
        <f ca="1">IFERROR(_xll.BQL($A4240, "cur_mkt_cap(currency=EUR)")/1000000, " ")</f>
        <v xml:space="preserve"> </v>
      </c>
      <c r="M4240" s="308"/>
      <c r="N4240" s="215">
        <f t="shared" si="160"/>
        <v>9.3721711628149589E-5</v>
      </c>
      <c r="O4240" s="172" t="str">
        <f>IFERROR(IF(VLOOKUP($C4240,'MSCI Database'!$C:$R,2, FALSE)="","",VLOOKUP($C4240,'MSCI Database'!$C:$R,2, FALSE)),"")</f>
        <v>Real Estate Development &amp; Diversified Activities</v>
      </c>
      <c r="P4240" s="186" t="str">
        <f>IFERROR(IF(VLOOKUP($C4240,'MSCI Database'!$C:$R,3, FALSE)="","",VLOOKUP($C4240,'MSCI Database'!$C:$R,3, FALSE)),"")</f>
        <v>BB</v>
      </c>
      <c r="Q4240" s="164" t="str">
        <f>IFERROR(IF(VLOOKUP($C4240,'MSCI Database'!$C:$R,4, FALSE)="","",VLOOKUP($C4240,'MSCI Database'!$C:$R,4, FALSE)),"")</f>
        <v>0</v>
      </c>
      <c r="R4240" s="164">
        <f>IFERROR(IF(VLOOKUP($C4240,'MSCI Database'!$C:$R,5, FALSE)="","",VLOOKUP($C4240,'MSCI Database'!$C:$R,5, FALSE)),"")</f>
        <v>3.1</v>
      </c>
      <c r="S4240" s="164">
        <f>IFERROR(IF(VLOOKUP($C4240,'MSCI Database'!$C:$R,6, FALSE)="","",VLOOKUP($C4240,'MSCI Database'!$C:$R,6, FALSE)),"")</f>
        <v>4.8</v>
      </c>
      <c r="T4240" s="211">
        <f>IFERROR(IF(VLOOKUP($C4240,'MSCI Database'!$C:$R,7, FALSE)="","",VLOOKUP($C4240,'MSCI Database'!$C:$R,7, FALSE)),"")</f>
        <v>3.5</v>
      </c>
      <c r="U4240" s="164">
        <f>IFERROR(IF(VLOOKUP($C4240,'MSCI Database'!$C:$R,8, FALSE)="","",VLOOKUP($C4240,'MSCI Database'!$C:$R,8, FALSE)),"")</f>
        <v>1.5</v>
      </c>
      <c r="V4240" s="175">
        <f>IFERROR(IF(VLOOKUP($C4240,'MSCI Database'!$C:$R,9, FALSE)="","",VLOOKUP($C4240,'MSCI Database'!$C:$R,9, FALSE)),"")</f>
        <v>3.1</v>
      </c>
      <c r="W4240" s="165">
        <f t="shared" ca="1" si="161"/>
        <v>0</v>
      </c>
      <c r="X4240" s="236">
        <f>IFERROR(IF(VLOOKUP($C4240,'MSCI Database'!$C:$R,10, FALSE)="","",VLOOKUP($C4240,'MSCI Database'!$C:$R,10, FALSE)),"")</f>
        <v>390674</v>
      </c>
      <c r="Y4240" s="133" t="str">
        <f>IFERROR(IF(VLOOKUP($C4240,'MSCI Database'!$C:$R,11, FALSE)="","",VLOOKUP($C4240,'MSCI Database'!$C:$R,11, FALSE)),"")</f>
        <v>2019</v>
      </c>
      <c r="Z4240" s="133" t="str">
        <f>IFERROR(IF(VLOOKUP($C4240,'MSCI Database'!$C:$R,12, FALSE)="","",VLOOKUP($C4240,'MSCI Database'!$C:$R,12, FALSE)),"")</f>
        <v>E.Segmt-Low</v>
      </c>
      <c r="AA4240" s="202" t="str">
        <f>IFERROR(IF(VLOOKUP($C4240,'MSCI Database'!$C:$R,13, FALSE)="","",VLOOKUP($C4240,'MSCI Database'!$C:$R,13, FALSE)),"")</f>
        <v>Programs adopted to deliver on construction quality, but occupational safety management lags peers</v>
      </c>
    </row>
    <row r="4241" spans="1:27" s="130" customFormat="1" ht="15" hidden="1" customHeight="1" outlineLevel="1">
      <c r="A4241" s="130" t="s">
        <v>8506</v>
      </c>
      <c r="B4241" s="130" t="s">
        <v>8507</v>
      </c>
      <c r="C4241" s="130" t="s">
        <v>8508</v>
      </c>
      <c r="D4241" s="130" t="s">
        <v>18703</v>
      </c>
      <c r="E4241" s="130" t="s">
        <v>18674</v>
      </c>
      <c r="F4241" s="215">
        <v>3.9319093862898984E-3</v>
      </c>
      <c r="G4241" s="132" t="str">
        <f ca="1">IFERROR(_xll.BQL($A4241, "cur_mkt_cap(currency=EUR)")/1000000, " ")</f>
        <v xml:space="preserve"> </v>
      </c>
      <c r="M4241" s="308"/>
      <c r="N4241" s="215">
        <f t="shared" si="160"/>
        <v>4.1750756414608668E-5</v>
      </c>
      <c r="O4241" s="172" t="str">
        <f>IFERROR(IF(VLOOKUP($C4241,'MSCI Database'!$C:$R,2, FALSE)="","",VLOOKUP($C4241,'MSCI Database'!$C:$R,2, FALSE)),"")</f>
        <v>Retail - Food &amp; Staples</v>
      </c>
      <c r="P4241" s="186" t="str">
        <f>IFERROR(IF(VLOOKUP($C4241,'MSCI Database'!$C:$R,3, FALSE)="","",VLOOKUP($C4241,'MSCI Database'!$C:$R,3, FALSE)),"")</f>
        <v>AA</v>
      </c>
      <c r="Q4241" s="164" t="str">
        <f>IFERROR(IF(VLOOKUP($C4241,'MSCI Database'!$C:$R,4, FALSE)="","",VLOOKUP($C4241,'MSCI Database'!$C:$R,4, FALSE)),"")</f>
        <v>0</v>
      </c>
      <c r="R4241" s="164">
        <f>IFERROR(IF(VLOOKUP($C4241,'MSCI Database'!$C:$R,5, FALSE)="","",VLOOKUP($C4241,'MSCI Database'!$C:$R,5, FALSE)),"")</f>
        <v>8.4</v>
      </c>
      <c r="S4241" s="164">
        <f>IFERROR(IF(VLOOKUP($C4241,'MSCI Database'!$C:$R,6, FALSE)="","",VLOOKUP($C4241,'MSCI Database'!$C:$R,6, FALSE)),"")</f>
        <v>4.9000000000000004</v>
      </c>
      <c r="T4241" s="211">
        <f>IFERROR(IF(VLOOKUP($C4241,'MSCI Database'!$C:$R,7, FALSE)="","",VLOOKUP($C4241,'MSCI Database'!$C:$R,7, FALSE)),"")</f>
        <v>5.4</v>
      </c>
      <c r="U4241" s="164">
        <f>IFERROR(IF(VLOOKUP($C4241,'MSCI Database'!$C:$R,8, FALSE)="","",VLOOKUP($C4241,'MSCI Database'!$C:$R,8, FALSE)),"")</f>
        <v>6</v>
      </c>
      <c r="V4241" s="175">
        <f>IFERROR(IF(VLOOKUP($C4241,'MSCI Database'!$C:$R,9, FALSE)="","",VLOOKUP($C4241,'MSCI Database'!$C:$R,9, FALSE)),"")</f>
        <v>5.5</v>
      </c>
      <c r="W4241" s="165">
        <f t="shared" ca="1" si="161"/>
        <v>0</v>
      </c>
      <c r="X4241" s="236">
        <f>IFERROR(IF(VLOOKUP($C4241,'MSCI Database'!$C:$R,10, FALSE)="","",VLOOKUP($C4241,'MSCI Database'!$C:$R,10, FALSE)),"")</f>
        <v>110050</v>
      </c>
      <c r="Y4241" s="133" t="str">
        <f>IFERROR(IF(VLOOKUP($C4241,'MSCI Database'!$C:$R,11, FALSE)="","",VLOOKUP($C4241,'MSCI Database'!$C:$R,11, FALSE)),"")</f>
        <v>2020</v>
      </c>
      <c r="Z4241" s="133" t="str">
        <f>IFERROR(IF(VLOOKUP($C4241,'MSCI Database'!$C:$R,12, FALSE)="","",VLOOKUP($C4241,'MSCI Database'!$C:$R,12, FALSE)),"")</f>
        <v>Reported</v>
      </c>
      <c r="AA4241" s="202" t="str">
        <f>IFERROR(IF(VLOOKUP($C4241,'MSCI Database'!$C:$R,13, FALSE)="","",VLOOKUP($C4241,'MSCI Database'!$C:$R,13, FALSE)),"")</f>
        <v>Robust employee management programs, but data security initiatives trail those of peers</v>
      </c>
    </row>
    <row r="4242" spans="1:27" s="130" customFormat="1" ht="15" hidden="1" customHeight="1" outlineLevel="1">
      <c r="A4242" s="130" t="s">
        <v>6284</v>
      </c>
      <c r="B4242" s="130" t="s">
        <v>6285</v>
      </c>
      <c r="C4242" s="130" t="s">
        <v>6286</v>
      </c>
      <c r="D4242" s="130" t="s">
        <v>12128</v>
      </c>
      <c r="E4242" s="130" t="s">
        <v>18688</v>
      </c>
      <c r="F4242" s="215">
        <v>5.7525680438116358E-2</v>
      </c>
      <c r="G4242" s="132" t="str">
        <f ca="1">IFERROR(_xll.BQL($A4242, "cur_mkt_cap(currency=EUR)")/1000000, " ")</f>
        <v xml:space="preserve"> </v>
      </c>
      <c r="M4242" s="308"/>
      <c r="N4242" s="215">
        <f t="shared" si="160"/>
        <v>6.1083316923095929E-4</v>
      </c>
      <c r="O4242" s="172" t="str">
        <f>IFERROR(IF(VLOOKUP($C4242,'MSCI Database'!$C:$R,2, FALSE)="","",VLOOKUP($C4242,'MSCI Database'!$C:$R,2, FALSE)),"")</f>
        <v>Property &amp; Casualty Insurance</v>
      </c>
      <c r="P4242" s="186" t="str">
        <f>IFERROR(IF(VLOOKUP($C4242,'MSCI Database'!$C:$R,3, FALSE)="","",VLOOKUP($C4242,'MSCI Database'!$C:$R,3, FALSE)),"")</f>
        <v>BBB</v>
      </c>
      <c r="Q4242" s="164" t="str">
        <f>IFERROR(IF(VLOOKUP($C4242,'MSCI Database'!$C:$R,4, FALSE)="","",VLOOKUP($C4242,'MSCI Database'!$C:$R,4, FALSE)),"")</f>
        <v>0</v>
      </c>
      <c r="R4242" s="164">
        <f>IFERROR(IF(VLOOKUP($C4242,'MSCI Database'!$C:$R,5, FALSE)="","",VLOOKUP($C4242,'MSCI Database'!$C:$R,5, FALSE)),"")</f>
        <v>5.2</v>
      </c>
      <c r="S4242" s="164">
        <f>IFERROR(IF(VLOOKUP($C4242,'MSCI Database'!$C:$R,6, FALSE)="","",VLOOKUP($C4242,'MSCI Database'!$C:$R,6, FALSE)),"")</f>
        <v>2.5</v>
      </c>
      <c r="T4242" s="211">
        <f>IFERROR(IF(VLOOKUP($C4242,'MSCI Database'!$C:$R,7, FALSE)="","",VLOOKUP($C4242,'MSCI Database'!$C:$R,7, FALSE)),"")</f>
        <v>4.3</v>
      </c>
      <c r="U4242" s="164">
        <f>IFERROR(IF(VLOOKUP($C4242,'MSCI Database'!$C:$R,8, FALSE)="","",VLOOKUP($C4242,'MSCI Database'!$C:$R,8, FALSE)),"")</f>
        <v>5.5</v>
      </c>
      <c r="V4242" s="175">
        <f>IFERROR(IF(VLOOKUP($C4242,'MSCI Database'!$C:$R,9, FALSE)="","",VLOOKUP($C4242,'MSCI Database'!$C:$R,9, FALSE)),"")</f>
        <v>4.3</v>
      </c>
      <c r="W4242" s="165">
        <f t="shared" ca="1" si="161"/>
        <v>0</v>
      </c>
      <c r="X4242" s="236">
        <f>IFERROR(IF(VLOOKUP($C4242,'MSCI Database'!$C:$R,10, FALSE)="","",VLOOKUP($C4242,'MSCI Database'!$C:$R,10, FALSE)),"")</f>
        <v>126093</v>
      </c>
      <c r="Y4242" s="133" t="str">
        <f>IFERROR(IF(VLOOKUP($C4242,'MSCI Database'!$C:$R,11, FALSE)="","",VLOOKUP($C4242,'MSCI Database'!$C:$R,11, FALSE)),"")</f>
        <v>2019</v>
      </c>
      <c r="Z4242" s="133" t="str">
        <f>IFERROR(IF(VLOOKUP($C4242,'MSCI Database'!$C:$R,12, FALSE)="","",VLOOKUP($C4242,'MSCI Database'!$C:$R,12, FALSE)),"")</f>
        <v>Reported</v>
      </c>
      <c r="AA4242" s="202" t="str">
        <f>IFERROR(IF(VLOOKUP($C4242,'MSCI Database'!$C:$R,13, FALSE)="","",VLOOKUP($C4242,'MSCI Database'!$C:$R,13, FALSE)),"")</f>
        <v>Proactive climate risk mitigation policies</v>
      </c>
    </row>
    <row r="4243" spans="1:27" s="130" customFormat="1" ht="15" hidden="1" customHeight="1" outlineLevel="1">
      <c r="A4243" s="130" t="s">
        <v>159</v>
      </c>
      <c r="B4243" s="130" t="s">
        <v>160</v>
      </c>
      <c r="C4243" s="130" t="s">
        <v>161</v>
      </c>
      <c r="D4243" s="130" t="s">
        <v>18686</v>
      </c>
      <c r="E4243" s="130" t="s">
        <v>18673</v>
      </c>
      <c r="F4243" s="215">
        <v>7.9479747264062095E-2</v>
      </c>
      <c r="G4243" s="132" t="str">
        <f ca="1">IFERROR(_xll.BQL($A4243, "cur_mkt_cap(currency=EUR)")/1000000, " ")</f>
        <v xml:space="preserve"> </v>
      </c>
      <c r="M4243" s="308"/>
      <c r="N4243" s="215">
        <f t="shared" si="160"/>
        <v>8.4395118043339773E-4</v>
      </c>
      <c r="O4243" s="172" t="str">
        <f>IFERROR(IF(VLOOKUP($C4243,'MSCI Database'!$C:$R,2, FALSE)="","",VLOOKUP($C4243,'MSCI Database'!$C:$R,2, FALSE)),"")</f>
        <v>Professional Services</v>
      </c>
      <c r="P4243" s="186" t="str">
        <f>IFERROR(IF(VLOOKUP($C4243,'MSCI Database'!$C:$R,3, FALSE)="","",VLOOKUP($C4243,'MSCI Database'!$C:$R,3, FALSE)),"")</f>
        <v>AAA</v>
      </c>
      <c r="Q4243" s="164" t="str">
        <f>IFERROR(IF(VLOOKUP($C4243,'MSCI Database'!$C:$R,4, FALSE)="","",VLOOKUP($C4243,'MSCI Database'!$C:$R,4, FALSE)),"")</f>
        <v>0</v>
      </c>
      <c r="R4243" s="164">
        <f>IFERROR(IF(VLOOKUP($C4243,'MSCI Database'!$C:$R,5, FALSE)="","",VLOOKUP($C4243,'MSCI Database'!$C:$R,5, FALSE)),"")</f>
        <v>10</v>
      </c>
      <c r="S4243" s="164">
        <f>IFERROR(IF(VLOOKUP($C4243,'MSCI Database'!$C:$R,6, FALSE)="","",VLOOKUP($C4243,'MSCI Database'!$C:$R,6, FALSE)),"")</f>
        <v>10</v>
      </c>
      <c r="T4243" s="211">
        <f>IFERROR(IF(VLOOKUP($C4243,'MSCI Database'!$C:$R,7, FALSE)="","",VLOOKUP($C4243,'MSCI Database'!$C:$R,7, FALSE)),"")</f>
        <v>7.6</v>
      </c>
      <c r="U4243" s="164">
        <f>IFERROR(IF(VLOOKUP($C4243,'MSCI Database'!$C:$R,8, FALSE)="","",VLOOKUP($C4243,'MSCI Database'!$C:$R,8, FALSE)),"")</f>
        <v>7.5</v>
      </c>
      <c r="V4243" s="175">
        <f>IFERROR(IF(VLOOKUP($C4243,'MSCI Database'!$C:$R,9, FALSE)="","",VLOOKUP($C4243,'MSCI Database'!$C:$R,9, FALSE)),"")</f>
        <v>7.7</v>
      </c>
      <c r="W4243" s="165">
        <f t="shared" ca="1" si="161"/>
        <v>0</v>
      </c>
      <c r="X4243" s="236">
        <f>IFERROR(IF(VLOOKUP($C4243,'MSCI Database'!$C:$R,10, FALSE)="","",VLOOKUP($C4243,'MSCI Database'!$C:$R,10, FALSE)),"")</f>
        <v>57647</v>
      </c>
      <c r="Y4243" s="133" t="str">
        <f>IFERROR(IF(VLOOKUP($C4243,'MSCI Database'!$C:$R,11, FALSE)="","",VLOOKUP($C4243,'MSCI Database'!$C:$R,11, FALSE)),"")</f>
        <v>2020</v>
      </c>
      <c r="Z4243" s="133" t="str">
        <f>IFERROR(IF(VLOOKUP($C4243,'MSCI Database'!$C:$R,12, FALSE)="","",VLOOKUP($C4243,'MSCI Database'!$C:$R,12, FALSE)),"")</f>
        <v>Reported</v>
      </c>
      <c r="AA4243" s="202" t="str">
        <f>IFERROR(IF(VLOOKUP($C4243,'MSCI Database'!$C:$R,13, FALSE)="","",VLOOKUP($C4243,'MSCI Database'!$C:$R,13, FALSE)),"")</f>
        <v>Robust talent retention strategies; strong corporate governance</v>
      </c>
    </row>
    <row r="4244" spans="1:27" s="130" customFormat="1" ht="15" hidden="1" customHeight="1" outlineLevel="1">
      <c r="A4244" s="130" t="s">
        <v>771</v>
      </c>
      <c r="B4244" s="130" t="s">
        <v>772</v>
      </c>
      <c r="C4244" s="130" t="s">
        <v>773</v>
      </c>
      <c r="D4244" s="130" t="s">
        <v>12138</v>
      </c>
      <c r="E4244" s="130" t="s">
        <v>18674</v>
      </c>
      <c r="F4244" s="215">
        <v>1.0168695301762639E-2</v>
      </c>
      <c r="G4244" s="132" t="str">
        <f ca="1">IFERROR(_xll.BQL($A4244, "cur_mkt_cap(currency=EUR)")/1000000, " ")</f>
        <v xml:space="preserve"> </v>
      </c>
      <c r="M4244" s="308"/>
      <c r="N4244" s="215">
        <f t="shared" si="160"/>
        <v>1.0797571329558751E-4</v>
      </c>
      <c r="O4244" s="172" t="str">
        <f>IFERROR(IF(VLOOKUP($C4244,'MSCI Database'!$C:$R,2, FALSE)="","",VLOOKUP($C4244,'MSCI Database'!$C:$R,2, FALSE)),"")</f>
        <v>Food Products</v>
      </c>
      <c r="P4244" s="186" t="str">
        <f>IFERROR(IF(VLOOKUP($C4244,'MSCI Database'!$C:$R,3, FALSE)="","",VLOOKUP($C4244,'MSCI Database'!$C:$R,3, FALSE)),"")</f>
        <v>CCC</v>
      </c>
      <c r="Q4244" s="164" t="str">
        <f>IFERROR(IF(VLOOKUP($C4244,'MSCI Database'!$C:$R,4, FALSE)="","",VLOOKUP($C4244,'MSCI Database'!$C:$R,4, FALSE)),"")</f>
        <v>0</v>
      </c>
      <c r="R4244" s="164">
        <f>IFERROR(IF(VLOOKUP($C4244,'MSCI Database'!$C:$R,5, FALSE)="","",VLOOKUP($C4244,'MSCI Database'!$C:$R,5, FALSE)),"")</f>
        <v>0</v>
      </c>
      <c r="S4244" s="164">
        <f>IFERROR(IF(VLOOKUP($C4244,'MSCI Database'!$C:$R,6, FALSE)="","",VLOOKUP($C4244,'MSCI Database'!$C:$R,6, FALSE)),"")</f>
        <v>3.1</v>
      </c>
      <c r="T4244" s="211">
        <f>IFERROR(IF(VLOOKUP($C4244,'MSCI Database'!$C:$R,7, FALSE)="","",VLOOKUP($C4244,'MSCI Database'!$C:$R,7, FALSE)),"")</f>
        <v>1.6</v>
      </c>
      <c r="U4244" s="164">
        <f>IFERROR(IF(VLOOKUP($C4244,'MSCI Database'!$C:$R,8, FALSE)="","",VLOOKUP($C4244,'MSCI Database'!$C:$R,8, FALSE)),"")</f>
        <v>2.1</v>
      </c>
      <c r="V4244" s="175">
        <f>IFERROR(IF(VLOOKUP($C4244,'MSCI Database'!$C:$R,9, FALSE)="","",VLOOKUP($C4244,'MSCI Database'!$C:$R,9, FALSE)),"")</f>
        <v>2.2999999999999998</v>
      </c>
      <c r="W4244" s="165">
        <f t="shared" ca="1" si="161"/>
        <v>0</v>
      </c>
      <c r="X4244" s="236">
        <f>IFERROR(IF(VLOOKUP($C4244,'MSCI Database'!$C:$R,10, FALSE)="","",VLOOKUP($C4244,'MSCI Database'!$C:$R,10, FALSE)),"")</f>
        <v>6209094</v>
      </c>
      <c r="Y4244" s="133" t="str">
        <f>IFERROR(IF(VLOOKUP($C4244,'MSCI Database'!$C:$R,11, FALSE)="","",VLOOKUP($C4244,'MSCI Database'!$C:$R,11, FALSE)),"")</f>
        <v>2019</v>
      </c>
      <c r="Z4244" s="133" t="str">
        <f>IFERROR(IF(VLOOKUP($C4244,'MSCI Database'!$C:$R,12, FALSE)="","",VLOOKUP($C4244,'MSCI Database'!$C:$R,12, FALSE)),"")</f>
        <v>Reported</v>
      </c>
      <c r="AA4244" s="202" t="str">
        <f>IFERROR(IF(VLOOKUP($C4244,'MSCI Database'!$C:$R,13, FALSE)="","",VLOOKUP($C4244,'MSCI Database'!$C:$R,13, FALSE)),"")</f>
        <v>Deteriorated labor, H&amp;S and anti-corruption practices add doubts over ESG risk management</v>
      </c>
    </row>
    <row r="4245" spans="1:27" s="130" customFormat="1" ht="15" hidden="1" customHeight="1" outlineLevel="1">
      <c r="A4245" s="130" t="s">
        <v>8238</v>
      </c>
      <c r="B4245" s="130" t="s">
        <v>8239</v>
      </c>
      <c r="C4245" s="130" t="s">
        <v>8240</v>
      </c>
      <c r="D4245" s="130" t="s">
        <v>12128</v>
      </c>
      <c r="E4245" s="130" t="s">
        <v>12133</v>
      </c>
      <c r="F4245" s="215">
        <v>5.7455131189252863E-2</v>
      </c>
      <c r="G4245" s="132" t="str">
        <f ca="1">IFERROR(_xll.BQL($A4245, "cur_mkt_cap(currency=EUR)")/1000000, " ")</f>
        <v xml:space="preserve"> </v>
      </c>
      <c r="M4245" s="308"/>
      <c r="N4245" s="215">
        <f t="shared" si="160"/>
        <v>6.100840460403781E-4</v>
      </c>
      <c r="O4245" s="172" t="str">
        <f>IFERROR(IF(VLOOKUP($C4245,'MSCI Database'!$C:$R,2, FALSE)="","",VLOOKUP($C4245,'MSCI Database'!$C:$R,2, FALSE)),"")</f>
        <v>Health Care Equipment &amp; Supplies</v>
      </c>
      <c r="P4245" s="186" t="str">
        <f>IFERROR(IF(VLOOKUP($C4245,'MSCI Database'!$C:$R,3, FALSE)="","",VLOOKUP($C4245,'MSCI Database'!$C:$R,3, FALSE)),"")</f>
        <v>B</v>
      </c>
      <c r="Q4245" s="164" t="str">
        <f>IFERROR(IF(VLOOKUP($C4245,'MSCI Database'!$C:$R,4, FALSE)="","",VLOOKUP($C4245,'MSCI Database'!$C:$R,4, FALSE)),"")</f>
        <v>-1</v>
      </c>
      <c r="R4245" s="164">
        <f>IFERROR(IF(VLOOKUP($C4245,'MSCI Database'!$C:$R,5, FALSE)="","",VLOOKUP($C4245,'MSCI Database'!$C:$R,5, FALSE)),"")</f>
        <v>1.7</v>
      </c>
      <c r="S4245" s="164">
        <f>IFERROR(IF(VLOOKUP($C4245,'MSCI Database'!$C:$R,6, FALSE)="","",VLOOKUP($C4245,'MSCI Database'!$C:$R,6, FALSE)),"")</f>
        <v>7</v>
      </c>
      <c r="T4245" s="211">
        <f>IFERROR(IF(VLOOKUP($C4245,'MSCI Database'!$C:$R,7, FALSE)="","",VLOOKUP($C4245,'MSCI Database'!$C:$R,7, FALSE)),"")</f>
        <v>3.6</v>
      </c>
      <c r="U4245" s="164">
        <f>IFERROR(IF(VLOOKUP($C4245,'MSCI Database'!$C:$R,8, FALSE)="","",VLOOKUP($C4245,'MSCI Database'!$C:$R,8, FALSE)),"")</f>
        <v>4.7</v>
      </c>
      <c r="V4245" s="175">
        <f>IFERROR(IF(VLOOKUP($C4245,'MSCI Database'!$C:$R,9, FALSE)="","",VLOOKUP($C4245,'MSCI Database'!$C:$R,9, FALSE)),"")</f>
        <v>4.3</v>
      </c>
      <c r="W4245" s="165">
        <f t="shared" ca="1" si="161"/>
        <v>0</v>
      </c>
      <c r="X4245" s="236">
        <f>IFERROR(IF(VLOOKUP($C4245,'MSCI Database'!$C:$R,10, FALSE)="","",VLOOKUP($C4245,'MSCI Database'!$C:$R,10, FALSE)),"")</f>
        <v>9384</v>
      </c>
      <c r="Y4245" s="133" t="str">
        <f>IFERROR(IF(VLOOKUP($C4245,'MSCI Database'!$C:$R,11, FALSE)="","",VLOOKUP($C4245,'MSCI Database'!$C:$R,11, FALSE)),"")</f>
        <v>2019</v>
      </c>
      <c r="Z4245" s="133" t="str">
        <f>IFERROR(IF(VLOOKUP($C4245,'MSCI Database'!$C:$R,12, FALSE)="","",VLOOKUP($C4245,'MSCI Database'!$C:$R,12, FALSE)),"")</f>
        <v>E.Segmt-Moderate</v>
      </c>
      <c r="AA4245" s="202" t="str">
        <f>IFERROR(IF(VLOOKUP($C4245,'MSCI Database'!$C:$R,13, FALSE)="","",VLOOKUP($C4245,'MSCI Database'!$C:$R,13, FALSE)),"")</f>
        <v>Apprehensions over governance practices drive rating downgrade</v>
      </c>
    </row>
    <row r="4246" spans="1:27" s="130" customFormat="1" ht="15" hidden="1" customHeight="1" outlineLevel="1">
      <c r="A4246" s="130" t="s">
        <v>4715</v>
      </c>
      <c r="B4246" s="130" t="s">
        <v>4716</v>
      </c>
      <c r="C4246" s="130" t="s">
        <v>4717</v>
      </c>
      <c r="D4246" s="130" t="s">
        <v>18675</v>
      </c>
      <c r="E4246" s="130" t="s">
        <v>18674</v>
      </c>
      <c r="F4246" s="215">
        <v>7.3776997738894566E-3</v>
      </c>
      <c r="G4246" s="132" t="str">
        <f ca="1">IFERROR(_xll.BQL($A4246, "cur_mkt_cap(currency=EUR)")/1000000, " ")</f>
        <v xml:space="preserve"> </v>
      </c>
      <c r="M4246" s="308"/>
      <c r="N4246" s="215">
        <f t="shared" si="160"/>
        <v>7.8339685861992956E-5</v>
      </c>
      <c r="O4246" s="172" t="str">
        <f>IFERROR(IF(VLOOKUP($C4246,'MSCI Database'!$C:$R,2, FALSE)="","",VLOOKUP($C4246,'MSCI Database'!$C:$R,2, FALSE)),"")</f>
        <v>Beverages</v>
      </c>
      <c r="P4246" s="186" t="str">
        <f>IFERROR(IF(VLOOKUP($C4246,'MSCI Database'!$C:$R,3, FALSE)="","",VLOOKUP($C4246,'MSCI Database'!$C:$R,3, FALSE)),"")</f>
        <v>BBB</v>
      </c>
      <c r="Q4246" s="164" t="str">
        <f>IFERROR(IF(VLOOKUP($C4246,'MSCI Database'!$C:$R,4, FALSE)="","",VLOOKUP($C4246,'MSCI Database'!$C:$R,4, FALSE)),"")</f>
        <v>1</v>
      </c>
      <c r="R4246" s="164">
        <f>IFERROR(IF(VLOOKUP($C4246,'MSCI Database'!$C:$R,5, FALSE)="","",VLOOKUP($C4246,'MSCI Database'!$C:$R,5, FALSE)),"")</f>
        <v>4.9000000000000004</v>
      </c>
      <c r="S4246" s="164">
        <f>IFERROR(IF(VLOOKUP($C4246,'MSCI Database'!$C:$R,6, FALSE)="","",VLOOKUP($C4246,'MSCI Database'!$C:$R,6, FALSE)),"")</f>
        <v>3.9</v>
      </c>
      <c r="T4246" s="211">
        <f>IFERROR(IF(VLOOKUP($C4246,'MSCI Database'!$C:$R,7, FALSE)="","",VLOOKUP($C4246,'MSCI Database'!$C:$R,7, FALSE)),"")</f>
        <v>5.7</v>
      </c>
      <c r="U4246" s="164">
        <f>IFERROR(IF(VLOOKUP($C4246,'MSCI Database'!$C:$R,8, FALSE)="","",VLOOKUP($C4246,'MSCI Database'!$C:$R,8, FALSE)),"")</f>
        <v>5.3</v>
      </c>
      <c r="V4246" s="175">
        <f>IFERROR(IF(VLOOKUP($C4246,'MSCI Database'!$C:$R,9, FALSE)="","",VLOOKUP($C4246,'MSCI Database'!$C:$R,9, FALSE)),"")</f>
        <v>4.9000000000000004</v>
      </c>
      <c r="W4246" s="165">
        <f t="shared" ca="1" si="161"/>
        <v>0</v>
      </c>
      <c r="X4246" s="236">
        <f>IFERROR(IF(VLOOKUP($C4246,'MSCI Database'!$C:$R,10, FALSE)="","",VLOOKUP($C4246,'MSCI Database'!$C:$R,10, FALSE)),"")</f>
        <v>700000</v>
      </c>
      <c r="Y4246" s="133" t="str">
        <f>IFERROR(IF(VLOOKUP($C4246,'MSCI Database'!$C:$R,11, FALSE)="","",VLOOKUP($C4246,'MSCI Database'!$C:$R,11, FALSE)),"")</f>
        <v>2019</v>
      </c>
      <c r="Z4246" s="133" t="str">
        <f>IFERROR(IF(VLOOKUP($C4246,'MSCI Database'!$C:$R,12, FALSE)="","",VLOOKUP($C4246,'MSCI Database'!$C:$R,12, FALSE)),"")</f>
        <v>Reported</v>
      </c>
      <c r="AA4246" s="202" t="str">
        <f>IFERROR(IF(VLOOKUP($C4246,'MSCI Database'!$C:$R,13, FALSE)="","",VLOOKUP($C4246,'MSCI Database'!$C:$R,13, FALSE)),"")</f>
        <v>Improved environmental and responsible marketing strategy; governance practices fare well with peers</v>
      </c>
    </row>
    <row r="4247" spans="1:27" s="130" customFormat="1" ht="15" hidden="1" customHeight="1" outlineLevel="1">
      <c r="A4247" s="130" t="s">
        <v>6250</v>
      </c>
      <c r="B4247" s="130" t="s">
        <v>6251</v>
      </c>
      <c r="C4247" s="130" t="s">
        <v>6252</v>
      </c>
      <c r="D4247" s="130" t="s">
        <v>12128</v>
      </c>
      <c r="E4247" s="130" t="s">
        <v>12133</v>
      </c>
      <c r="F4247" s="215">
        <v>5.7366743395016732E-2</v>
      </c>
      <c r="G4247" s="132" t="str">
        <f ca="1">IFERROR(_xll.BQL($A4247, "cur_mkt_cap(currency=EUR)")/1000000, " ")</f>
        <v xml:space="preserve"> </v>
      </c>
      <c r="M4247" s="308"/>
      <c r="N4247" s="215">
        <f t="shared" si="160"/>
        <v>6.091455052693104E-4</v>
      </c>
      <c r="O4247" s="172" t="str">
        <f>IFERROR(IF(VLOOKUP($C4247,'MSCI Database'!$C:$R,2, FALSE)="","",VLOOKUP($C4247,'MSCI Database'!$C:$R,2, FALSE)),"")</f>
        <v>Health Care Equipment &amp; Supplies</v>
      </c>
      <c r="P4247" s="186" t="str">
        <f>IFERROR(IF(VLOOKUP($C4247,'MSCI Database'!$C:$R,3, FALSE)="","",VLOOKUP($C4247,'MSCI Database'!$C:$R,3, FALSE)),"")</f>
        <v>AA</v>
      </c>
      <c r="Q4247" s="164" t="str">
        <f>IFERROR(IF(VLOOKUP($C4247,'MSCI Database'!$C:$R,4, FALSE)="","",VLOOKUP($C4247,'MSCI Database'!$C:$R,4, FALSE)),"")</f>
        <v>-1</v>
      </c>
      <c r="R4247" s="164">
        <f>IFERROR(IF(VLOOKUP($C4247,'MSCI Database'!$C:$R,5, FALSE)="","",VLOOKUP($C4247,'MSCI Database'!$C:$R,5, FALSE)),"")</f>
        <v>8.1999999999999993</v>
      </c>
      <c r="S4247" s="164">
        <f>IFERROR(IF(VLOOKUP($C4247,'MSCI Database'!$C:$R,6, FALSE)="","",VLOOKUP($C4247,'MSCI Database'!$C:$R,6, FALSE)),"")</f>
        <v>10</v>
      </c>
      <c r="T4247" s="211">
        <f>IFERROR(IF(VLOOKUP($C4247,'MSCI Database'!$C:$R,7, FALSE)="","",VLOOKUP($C4247,'MSCI Database'!$C:$R,7, FALSE)),"")</f>
        <v>6.8</v>
      </c>
      <c r="U4247" s="164">
        <f>IFERROR(IF(VLOOKUP($C4247,'MSCI Database'!$C:$R,8, FALSE)="","",VLOOKUP($C4247,'MSCI Database'!$C:$R,8, FALSE)),"")</f>
        <v>5.7</v>
      </c>
      <c r="V4247" s="175">
        <f>IFERROR(IF(VLOOKUP($C4247,'MSCI Database'!$C:$R,9, FALSE)="","",VLOOKUP($C4247,'MSCI Database'!$C:$R,9, FALSE)),"")</f>
        <v>6.4</v>
      </c>
      <c r="W4247" s="165">
        <f t="shared" ca="1" si="161"/>
        <v>0</v>
      </c>
      <c r="X4247" s="236">
        <f>IFERROR(IF(VLOOKUP($C4247,'MSCI Database'!$C:$R,10, FALSE)="","",VLOOKUP($C4247,'MSCI Database'!$C:$R,10, FALSE)),"")</f>
        <v>48927</v>
      </c>
      <c r="Y4247" s="133" t="str">
        <f>IFERROR(IF(VLOOKUP($C4247,'MSCI Database'!$C:$R,11, FALSE)="","",VLOOKUP($C4247,'MSCI Database'!$C:$R,11, FALSE)),"")</f>
        <v>2019</v>
      </c>
      <c r="Z4247" s="133" t="str">
        <f>IFERROR(IF(VLOOKUP($C4247,'MSCI Database'!$C:$R,12, FALSE)="","",VLOOKUP($C4247,'MSCI Database'!$C:$R,12, FALSE)),"")</f>
        <v>Reported</v>
      </c>
      <c r="AA4247" s="202" t="str">
        <f>IFERROR(IF(VLOOKUP($C4247,'MSCI Database'!$C:$R,13, FALSE)="","",VLOOKUP($C4247,'MSCI Database'!$C:$R,13, FALSE)),"")</f>
        <v>Overall robust initiatives to manage ESG risks, but ownership structure weak relative to peers</v>
      </c>
    </row>
    <row r="4248" spans="1:27" s="130" customFormat="1" ht="15" hidden="1" customHeight="1" outlineLevel="1">
      <c r="A4248" s="130" t="s">
        <v>8065</v>
      </c>
      <c r="B4248" s="130" t="s">
        <v>8066</v>
      </c>
      <c r="C4248" s="130" t="s">
        <v>8067</v>
      </c>
      <c r="D4248" s="130" t="s">
        <v>12128</v>
      </c>
      <c r="E4248" s="130" t="s">
        <v>18689</v>
      </c>
      <c r="F4248" s="215">
        <v>5.7122855000819407E-2</v>
      </c>
      <c r="G4248" s="132" t="str">
        <f ca="1">IFERROR(_xll.BQL($A4248, "cur_mkt_cap(currency=EUR)")/1000000, " ")</f>
        <v xml:space="preserve"> </v>
      </c>
      <c r="M4248" s="308"/>
      <c r="N4248" s="215">
        <f t="shared" si="160"/>
        <v>6.0655579021280681E-4</v>
      </c>
      <c r="O4248" s="172" t="str">
        <f>IFERROR(IF(VLOOKUP($C4248,'MSCI Database'!$C:$R,2, FALSE)="","",VLOOKUP($C4248,'MSCI Database'!$C:$R,2, FALSE)),"")</f>
        <v>Software &amp; Services</v>
      </c>
      <c r="P4248" s="186" t="str">
        <f>IFERROR(IF(VLOOKUP($C4248,'MSCI Database'!$C:$R,3, FALSE)="","",VLOOKUP($C4248,'MSCI Database'!$C:$R,3, FALSE)),"")</f>
        <v>BB</v>
      </c>
      <c r="Q4248" s="164" t="str">
        <f>IFERROR(IF(VLOOKUP($C4248,'MSCI Database'!$C:$R,4, FALSE)="","",VLOOKUP($C4248,'MSCI Database'!$C:$R,4, FALSE)),"")</f>
        <v>0</v>
      </c>
      <c r="R4248" s="164">
        <f>IFERROR(IF(VLOOKUP($C4248,'MSCI Database'!$C:$R,5, FALSE)="","",VLOOKUP($C4248,'MSCI Database'!$C:$R,5, FALSE)),"")</f>
        <v>3.2</v>
      </c>
      <c r="S4248" s="164">
        <f>IFERROR(IF(VLOOKUP($C4248,'MSCI Database'!$C:$R,6, FALSE)="","",VLOOKUP($C4248,'MSCI Database'!$C:$R,6, FALSE)),"")</f>
        <v>5.3</v>
      </c>
      <c r="T4248" s="211">
        <f>IFERROR(IF(VLOOKUP($C4248,'MSCI Database'!$C:$R,7, FALSE)="","",VLOOKUP($C4248,'MSCI Database'!$C:$R,7, FALSE)),"")</f>
        <v>5.7</v>
      </c>
      <c r="U4248" s="164">
        <f>IFERROR(IF(VLOOKUP($C4248,'MSCI Database'!$C:$R,8, FALSE)="","",VLOOKUP($C4248,'MSCI Database'!$C:$R,8, FALSE)),"")</f>
        <v>3.8</v>
      </c>
      <c r="V4248" s="175">
        <f>IFERROR(IF(VLOOKUP($C4248,'MSCI Database'!$C:$R,9, FALSE)="","",VLOOKUP($C4248,'MSCI Database'!$C:$R,9, FALSE)),"")</f>
        <v>4.9000000000000004</v>
      </c>
      <c r="W4248" s="165">
        <f t="shared" ca="1" si="161"/>
        <v>0</v>
      </c>
      <c r="X4248" s="236">
        <f>IFERROR(IF(VLOOKUP($C4248,'MSCI Database'!$C:$R,10, FALSE)="","",VLOOKUP($C4248,'MSCI Database'!$C:$R,10, FALSE)),"")</f>
        <v>42302</v>
      </c>
      <c r="Y4248" s="133" t="str">
        <f>IFERROR(IF(VLOOKUP($C4248,'MSCI Database'!$C:$R,11, FALSE)="","",VLOOKUP($C4248,'MSCI Database'!$C:$R,11, FALSE)),"")</f>
        <v>2019</v>
      </c>
      <c r="Z4248" s="133" t="str">
        <f>IFERROR(IF(VLOOKUP($C4248,'MSCI Database'!$C:$R,12, FALSE)="","",VLOOKUP($C4248,'MSCI Database'!$C:$R,12, FALSE)),"")</f>
        <v>Reported</v>
      </c>
      <c r="AA4248" s="202" t="str">
        <f>IFERROR(IF(VLOOKUP($C4248,'MSCI Database'!$C:$R,13, FALSE)="","",VLOOKUP($C4248,'MSCI Database'!$C:$R,13, FALSE)),"")</f>
        <v>Improving ESG risks management leading to rating upgrade</v>
      </c>
    </row>
    <row r="4249" spans="1:27" s="130" customFormat="1" ht="15" hidden="1" customHeight="1" outlineLevel="1">
      <c r="A4249" s="130" t="s">
        <v>856</v>
      </c>
      <c r="B4249" s="130" t="s">
        <v>857</v>
      </c>
      <c r="C4249" s="130" t="s">
        <v>858</v>
      </c>
      <c r="D4249" s="130" t="s">
        <v>12135</v>
      </c>
      <c r="E4249" s="130" t="s">
        <v>18674</v>
      </c>
      <c r="F4249" s="215">
        <v>4.5604352697335017E-2</v>
      </c>
      <c r="G4249" s="132" t="str">
        <f ca="1">IFERROR(_xll.BQL($A4249, "cur_mkt_cap(currency=EUR)")/1000000, " ")</f>
        <v xml:space="preserve"> </v>
      </c>
      <c r="M4249" s="308"/>
      <c r="N4249" s="215">
        <f t="shared" ref="N4249:N4312" si="162">IF($A4249&lt;&gt;"",VLOOKUP($A4249,$A$3224:$V$5286,6,FALSE)/SUMIF($V$3224:$V$5286,"&lt;&gt;",$F$3224:$F$5286),0)</f>
        <v>4.8424722796293693E-4</v>
      </c>
      <c r="O4249" s="172" t="str">
        <f>IFERROR(IF(VLOOKUP($C4249,'MSCI Database'!$C:$R,2, FALSE)="","",VLOOKUP($C4249,'MSCI Database'!$C:$R,2, FALSE)),"")</f>
        <v>Retail - Food &amp; Staples</v>
      </c>
      <c r="P4249" s="186" t="str">
        <f>IFERROR(IF(VLOOKUP($C4249,'MSCI Database'!$C:$R,3, FALSE)="","",VLOOKUP($C4249,'MSCI Database'!$C:$R,3, FALSE)),"")</f>
        <v>BBB</v>
      </c>
      <c r="Q4249" s="164" t="str">
        <f>IFERROR(IF(VLOOKUP($C4249,'MSCI Database'!$C:$R,4, FALSE)="","",VLOOKUP($C4249,'MSCI Database'!$C:$R,4, FALSE)),"")</f>
        <v>1</v>
      </c>
      <c r="R4249" s="164">
        <f>IFERROR(IF(VLOOKUP($C4249,'MSCI Database'!$C:$R,5, FALSE)="","",VLOOKUP($C4249,'MSCI Database'!$C:$R,5, FALSE)),"")</f>
        <v>5.7</v>
      </c>
      <c r="S4249" s="164">
        <f>IFERROR(IF(VLOOKUP($C4249,'MSCI Database'!$C:$R,6, FALSE)="","",VLOOKUP($C4249,'MSCI Database'!$C:$R,6, FALSE)),"")</f>
        <v>5.3</v>
      </c>
      <c r="T4249" s="211">
        <f>IFERROR(IF(VLOOKUP($C4249,'MSCI Database'!$C:$R,7, FALSE)="","",VLOOKUP($C4249,'MSCI Database'!$C:$R,7, FALSE)),"")</f>
        <v>3.6</v>
      </c>
      <c r="U4249" s="164">
        <f>IFERROR(IF(VLOOKUP($C4249,'MSCI Database'!$C:$R,8, FALSE)="","",VLOOKUP($C4249,'MSCI Database'!$C:$R,8, FALSE)),"")</f>
        <v>5.4</v>
      </c>
      <c r="V4249" s="175">
        <f>IFERROR(IF(VLOOKUP($C4249,'MSCI Database'!$C:$R,9, FALSE)="","",VLOOKUP($C4249,'MSCI Database'!$C:$R,9, FALSE)),"")</f>
        <v>4.5999999999999996</v>
      </c>
      <c r="W4249" s="165">
        <f t="shared" ref="W4249:W4312" ca="1" si="163">IFERROR(IF(X4249&lt;&gt;"",VLOOKUP($A4249,$A$3224:$X$5286,6,FALSE)/100,0)*$G$3222/$G4249, 0)</f>
        <v>0</v>
      </c>
      <c r="X4249" s="236">
        <f>IFERROR(IF(VLOOKUP($C4249,'MSCI Database'!$C:$R,10, FALSE)="","",VLOOKUP($C4249,'MSCI Database'!$C:$R,10, FALSE)),"")</f>
        <v>1212412</v>
      </c>
      <c r="Y4249" s="133" t="str">
        <f>IFERROR(IF(VLOOKUP($C4249,'MSCI Database'!$C:$R,11, FALSE)="","",VLOOKUP($C4249,'MSCI Database'!$C:$R,11, FALSE)),"")</f>
        <v>2019</v>
      </c>
      <c r="Z4249" s="133" t="str">
        <f>IFERROR(IF(VLOOKUP($C4249,'MSCI Database'!$C:$R,12, FALSE)="","",VLOOKUP($C4249,'MSCI Database'!$C:$R,12, FALSE)),"")</f>
        <v>E.Segmt-Moderately High</v>
      </c>
      <c r="AA4249" s="202" t="str">
        <f>IFERROR(IF(VLOOKUP($C4249,'MSCI Database'!$C:$R,13, FALSE)="","",VLOOKUP($C4249,'MSCI Database'!$C:$R,13, FALSE)),"")</f>
        <v>Above average performance on governance drives the upgrade</v>
      </c>
    </row>
    <row r="4250" spans="1:27" s="130" customFormat="1" ht="15" hidden="1" customHeight="1" outlineLevel="1">
      <c r="A4250" s="130" t="s">
        <v>7560</v>
      </c>
      <c r="B4250" s="130" t="s">
        <v>7561</v>
      </c>
      <c r="C4250" s="130" t="s">
        <v>7562</v>
      </c>
      <c r="D4250" s="130" t="s">
        <v>12128</v>
      </c>
      <c r="E4250" s="130" t="s">
        <v>12133</v>
      </c>
      <c r="F4250" s="215">
        <v>5.7078478445912913E-2</v>
      </c>
      <c r="G4250" s="132" t="str">
        <f ca="1">IFERROR(_xll.BQL($A4250, "cur_mkt_cap(currency=EUR)")/1000000, " ")</f>
        <v xml:space="preserve"> </v>
      </c>
      <c r="M4250" s="308"/>
      <c r="N4250" s="215">
        <f t="shared" si="162"/>
        <v>6.0608458028592479E-4</v>
      </c>
      <c r="O4250" s="172" t="str">
        <f>IFERROR(IF(VLOOKUP($C4250,'MSCI Database'!$C:$R,2, FALSE)="","",VLOOKUP($C4250,'MSCI Database'!$C:$R,2, FALSE)),"")</f>
        <v>Biotechnology</v>
      </c>
      <c r="P4250" s="186" t="str">
        <f>IFERROR(IF(VLOOKUP($C4250,'MSCI Database'!$C:$R,3, FALSE)="","",VLOOKUP($C4250,'MSCI Database'!$C:$R,3, FALSE)),"")</f>
        <v>B</v>
      </c>
      <c r="Q4250" s="164" t="str">
        <f>IFERROR(IF(VLOOKUP($C4250,'MSCI Database'!$C:$R,4, FALSE)="","",VLOOKUP($C4250,'MSCI Database'!$C:$R,4, FALSE)),"")</f>
        <v/>
      </c>
      <c r="R4250" s="164">
        <f>IFERROR(IF(VLOOKUP($C4250,'MSCI Database'!$C:$R,5, FALSE)="","",VLOOKUP($C4250,'MSCI Database'!$C:$R,5, FALSE)),"")</f>
        <v>2</v>
      </c>
      <c r="S4250" s="164">
        <f>IFERROR(IF(VLOOKUP($C4250,'MSCI Database'!$C:$R,6, FALSE)="","",VLOOKUP($C4250,'MSCI Database'!$C:$R,6, FALSE)),"")</f>
        <v>7.1</v>
      </c>
      <c r="T4250" s="211">
        <f>IFERROR(IF(VLOOKUP($C4250,'MSCI Database'!$C:$R,7, FALSE)="","",VLOOKUP($C4250,'MSCI Database'!$C:$R,7, FALSE)),"")</f>
        <v>3.7</v>
      </c>
      <c r="U4250" s="164">
        <f>IFERROR(IF(VLOOKUP($C4250,'MSCI Database'!$C:$R,8, FALSE)="","",VLOOKUP($C4250,'MSCI Database'!$C:$R,8, FALSE)),"")</f>
        <v>3.9</v>
      </c>
      <c r="V4250" s="175">
        <f>IFERROR(IF(VLOOKUP($C4250,'MSCI Database'!$C:$R,9, FALSE)="","",VLOOKUP($C4250,'MSCI Database'!$C:$R,9, FALSE)),"")</f>
        <v>4.0999999999999996</v>
      </c>
      <c r="W4250" s="165">
        <f t="shared" ca="1" si="163"/>
        <v>0</v>
      </c>
      <c r="X4250" s="236">
        <f>IFERROR(IF(VLOOKUP($C4250,'MSCI Database'!$C:$R,10, FALSE)="","",VLOOKUP($C4250,'MSCI Database'!$C:$R,10, FALSE)),"")</f>
        <v>1385</v>
      </c>
      <c r="Y4250" s="133" t="str">
        <f>IFERROR(IF(VLOOKUP($C4250,'MSCI Database'!$C:$R,11, FALSE)="","",VLOOKUP($C4250,'MSCI Database'!$C:$R,11, FALSE)),"")</f>
        <v>2019</v>
      </c>
      <c r="Z4250" s="133" t="str">
        <f>IFERROR(IF(VLOOKUP($C4250,'MSCI Database'!$C:$R,12, FALSE)="","",VLOOKUP($C4250,'MSCI Database'!$C:$R,12, FALSE)),"")</f>
        <v>E.Segmt-Moderate</v>
      </c>
      <c r="AA4250" s="202" t="str">
        <f>IFERROR(IF(VLOOKUP($C4250,'MSCI Database'!$C:$R,13, FALSE)="","",VLOOKUP($C4250,'MSCI Database'!$C:$R,13, FALSE)),"")</f>
        <v>Covid-19 vaccine candidate in late clinical trial stage may lead to increased scrutiny over quality</v>
      </c>
    </row>
    <row r="4251" spans="1:27" s="130" customFormat="1" ht="15" hidden="1" customHeight="1" outlineLevel="1">
      <c r="A4251" s="130" t="s">
        <v>7474</v>
      </c>
      <c r="B4251" s="130" t="s">
        <v>7475</v>
      </c>
      <c r="C4251" s="130" t="s">
        <v>7476</v>
      </c>
      <c r="D4251" s="130" t="s">
        <v>12128</v>
      </c>
      <c r="E4251" s="130" t="s">
        <v>18707</v>
      </c>
      <c r="F4251" s="215">
        <v>5.7038411376455683E-2</v>
      </c>
      <c r="G4251" s="132" t="str">
        <f ca="1">IFERROR(_xll.BQL($A4251, "cur_mkt_cap(currency=EUR)")/1000000, " ")</f>
        <v xml:space="preserve"> </v>
      </c>
      <c r="M4251" s="308"/>
      <c r="N4251" s="215">
        <f t="shared" si="162"/>
        <v>6.0565913038542884E-4</v>
      </c>
      <c r="O4251" s="172" t="str">
        <f>IFERROR(IF(VLOOKUP($C4251,'MSCI Database'!$C:$R,2, FALSE)="","",VLOOKUP($C4251,'MSCI Database'!$C:$R,2, FALSE)),"")</f>
        <v>Oil &amp; Gas Refining, Marketing, Transportation &amp; Storage</v>
      </c>
      <c r="P4251" s="186" t="str">
        <f>IFERROR(IF(VLOOKUP($C4251,'MSCI Database'!$C:$R,3, FALSE)="","",VLOOKUP($C4251,'MSCI Database'!$C:$R,3, FALSE)),"")</f>
        <v>BBB</v>
      </c>
      <c r="Q4251" s="164" t="str">
        <f>IFERROR(IF(VLOOKUP($C4251,'MSCI Database'!$C:$R,4, FALSE)="","",VLOOKUP($C4251,'MSCI Database'!$C:$R,4, FALSE)),"")</f>
        <v>1</v>
      </c>
      <c r="R4251" s="164">
        <f>IFERROR(IF(VLOOKUP($C4251,'MSCI Database'!$C:$R,5, FALSE)="","",VLOOKUP($C4251,'MSCI Database'!$C:$R,5, FALSE)),"")</f>
        <v>5.6</v>
      </c>
      <c r="S4251" s="164">
        <f>IFERROR(IF(VLOOKUP($C4251,'MSCI Database'!$C:$R,6, FALSE)="","",VLOOKUP($C4251,'MSCI Database'!$C:$R,6, FALSE)),"")</f>
        <v>4.3</v>
      </c>
      <c r="T4251" s="211">
        <f>IFERROR(IF(VLOOKUP($C4251,'MSCI Database'!$C:$R,7, FALSE)="","",VLOOKUP($C4251,'MSCI Database'!$C:$R,7, FALSE)),"")</f>
        <v>5.9</v>
      </c>
      <c r="U4251" s="164">
        <f>IFERROR(IF(VLOOKUP($C4251,'MSCI Database'!$C:$R,8, FALSE)="","",VLOOKUP($C4251,'MSCI Database'!$C:$R,8, FALSE)),"")</f>
        <v>5.7</v>
      </c>
      <c r="V4251" s="175">
        <f>IFERROR(IF(VLOOKUP($C4251,'MSCI Database'!$C:$R,9, FALSE)="","",VLOOKUP($C4251,'MSCI Database'!$C:$R,9, FALSE)),"")</f>
        <v>5.2</v>
      </c>
      <c r="W4251" s="165">
        <f t="shared" ca="1" si="163"/>
        <v>0</v>
      </c>
      <c r="X4251" s="236">
        <f>IFERROR(IF(VLOOKUP($C4251,'MSCI Database'!$C:$R,10, FALSE)="","",VLOOKUP($C4251,'MSCI Database'!$C:$R,10, FALSE)),"")</f>
        <v>44950000</v>
      </c>
      <c r="Y4251" s="133" t="str">
        <f>IFERROR(IF(VLOOKUP($C4251,'MSCI Database'!$C:$R,11, FALSE)="","",VLOOKUP($C4251,'MSCI Database'!$C:$R,11, FALSE)),"")</f>
        <v>2019</v>
      </c>
      <c r="Z4251" s="133" t="str">
        <f>IFERROR(IF(VLOOKUP($C4251,'MSCI Database'!$C:$R,12, FALSE)="","",VLOOKUP($C4251,'MSCI Database'!$C:$R,12, FALSE)),"")</f>
        <v>Reported</v>
      </c>
      <c r="AA4251" s="202" t="str">
        <f>IFERROR(IF(VLOOKUP($C4251,'MSCI Database'!$C:$R,13, FALSE)="","",VLOOKUP($C4251,'MSCI Database'!$C:$R,13, FALSE)),"")</f>
        <v>Strong governance practices relative to peers</v>
      </c>
    </row>
    <row r="4252" spans="1:27" s="130" customFormat="1" ht="15" hidden="1" customHeight="1" outlineLevel="1">
      <c r="A4252" s="130" t="s">
        <v>1373</v>
      </c>
      <c r="B4252" s="130" t="s">
        <v>1374</v>
      </c>
      <c r="C4252" s="130" t="s">
        <v>1375</v>
      </c>
      <c r="D4252" s="130" t="s">
        <v>18678</v>
      </c>
      <c r="E4252" s="130" t="s">
        <v>18682</v>
      </c>
      <c r="F4252" s="215">
        <v>8.6151614000897474E-3</v>
      </c>
      <c r="G4252" s="132" t="str">
        <f ca="1">IFERROR(_xll.BQL($A4252, "cur_mkt_cap(currency=EUR)")/1000000, " ")</f>
        <v xml:space="preserve"> </v>
      </c>
      <c r="M4252" s="308"/>
      <c r="N4252" s="215">
        <f t="shared" si="162"/>
        <v>9.1479601829554016E-5</v>
      </c>
      <c r="O4252" s="172" t="str">
        <f>IFERROR(IF(VLOOKUP($C4252,'MSCI Database'!$C:$R,2, FALSE)="","",VLOOKUP($C4252,'MSCI Database'!$C:$R,2, FALSE)),"")</f>
        <v>Automobiles</v>
      </c>
      <c r="P4252" s="186" t="str">
        <f>IFERROR(IF(VLOOKUP($C4252,'MSCI Database'!$C:$R,3, FALSE)="","",VLOOKUP($C4252,'MSCI Database'!$C:$R,3, FALSE)),"")</f>
        <v>B</v>
      </c>
      <c r="Q4252" s="164" t="str">
        <f>IFERROR(IF(VLOOKUP($C4252,'MSCI Database'!$C:$R,4, FALSE)="","",VLOOKUP($C4252,'MSCI Database'!$C:$R,4, FALSE)),"")</f>
        <v>0</v>
      </c>
      <c r="R4252" s="164">
        <f>IFERROR(IF(VLOOKUP($C4252,'MSCI Database'!$C:$R,5, FALSE)="","",VLOOKUP($C4252,'MSCI Database'!$C:$R,5, FALSE)),"")</f>
        <v>1.6</v>
      </c>
      <c r="S4252" s="164">
        <f>IFERROR(IF(VLOOKUP($C4252,'MSCI Database'!$C:$R,6, FALSE)="","",VLOOKUP($C4252,'MSCI Database'!$C:$R,6, FALSE)),"")</f>
        <v>4.2</v>
      </c>
      <c r="T4252" s="211">
        <f>IFERROR(IF(VLOOKUP($C4252,'MSCI Database'!$C:$R,7, FALSE)="","",VLOOKUP($C4252,'MSCI Database'!$C:$R,7, FALSE)),"")</f>
        <v>2.8</v>
      </c>
      <c r="U4252" s="164">
        <f>IFERROR(IF(VLOOKUP($C4252,'MSCI Database'!$C:$R,8, FALSE)="","",VLOOKUP($C4252,'MSCI Database'!$C:$R,8, FALSE)),"")</f>
        <v>1.8</v>
      </c>
      <c r="V4252" s="175">
        <f>IFERROR(IF(VLOOKUP($C4252,'MSCI Database'!$C:$R,9, FALSE)="","",VLOOKUP($C4252,'MSCI Database'!$C:$R,9, FALSE)),"")</f>
        <v>2.9</v>
      </c>
      <c r="W4252" s="165">
        <f t="shared" ca="1" si="163"/>
        <v>0</v>
      </c>
      <c r="X4252" s="236">
        <f>IFERROR(IF(VLOOKUP($C4252,'MSCI Database'!$C:$R,10, FALSE)="","",VLOOKUP($C4252,'MSCI Database'!$C:$R,10, FALSE)),"")</f>
        <v>5240000</v>
      </c>
      <c r="Y4252" s="133" t="str">
        <f>IFERROR(IF(VLOOKUP($C4252,'MSCI Database'!$C:$R,11, FALSE)="","",VLOOKUP($C4252,'MSCI Database'!$C:$R,11, FALSE)),"")</f>
        <v>2019</v>
      </c>
      <c r="Z4252" s="133" t="str">
        <f>IFERROR(IF(VLOOKUP($C4252,'MSCI Database'!$C:$R,12, FALSE)="","",VLOOKUP($C4252,'MSCI Database'!$C:$R,12, FALSE)),"")</f>
        <v>Reported</v>
      </c>
      <c r="AA4252" s="202" t="str">
        <f>IFERROR(IF(VLOOKUP($C4252,'MSCI Database'!$C:$R,13, FALSE)="","",VLOOKUP($C4252,'MSCI Database'!$C:$R,13, FALSE)),"")</f>
        <v>Fleet emissions exceed industry average; labor management risks persist</v>
      </c>
    </row>
    <row r="4253" spans="1:27" s="130" customFormat="1" ht="15" hidden="1" customHeight="1" outlineLevel="1">
      <c r="A4253" s="130" t="s">
        <v>2975</v>
      </c>
      <c r="B4253" s="130" t="s">
        <v>2976</v>
      </c>
      <c r="C4253" s="130" t="s">
        <v>2977</v>
      </c>
      <c r="D4253" s="130" t="s">
        <v>18691</v>
      </c>
      <c r="E4253" s="130" t="s">
        <v>18684</v>
      </c>
      <c r="F4253" s="215">
        <v>6.6502171450632849E-2</v>
      </c>
      <c r="G4253" s="132" t="str">
        <f ca="1">IFERROR(_xll.BQL($A4253, "cur_mkt_cap(currency=EUR)")/1000000, " ")</f>
        <v xml:space="preserve"> </v>
      </c>
      <c r="M4253" s="308"/>
      <c r="N4253" s="215">
        <f t="shared" si="162"/>
        <v>7.0614952901999631E-4</v>
      </c>
      <c r="O4253" s="172" t="str">
        <f>IFERROR(IF(VLOOKUP($C4253,'MSCI Database'!$C:$R,2, FALSE)="","",VLOOKUP($C4253,'MSCI Database'!$C:$R,2, FALSE)),"")</f>
        <v>Construction Materials</v>
      </c>
      <c r="P4253" s="186" t="str">
        <f>IFERROR(IF(VLOOKUP($C4253,'MSCI Database'!$C:$R,3, FALSE)="","",VLOOKUP($C4253,'MSCI Database'!$C:$R,3, FALSE)),"")</f>
        <v>AAA</v>
      </c>
      <c r="Q4253" s="164" t="str">
        <f>IFERROR(IF(VLOOKUP($C4253,'MSCI Database'!$C:$R,4, FALSE)="","",VLOOKUP($C4253,'MSCI Database'!$C:$R,4, FALSE)),"")</f>
        <v>0</v>
      </c>
      <c r="R4253" s="164">
        <f>IFERROR(IF(VLOOKUP($C4253,'MSCI Database'!$C:$R,5, FALSE)="","",VLOOKUP($C4253,'MSCI Database'!$C:$R,5, FALSE)),"")</f>
        <v>10</v>
      </c>
      <c r="S4253" s="164">
        <f>IFERROR(IF(VLOOKUP($C4253,'MSCI Database'!$C:$R,6, FALSE)="","",VLOOKUP($C4253,'MSCI Database'!$C:$R,6, FALSE)),"")</f>
        <v>7.9</v>
      </c>
      <c r="T4253" s="211">
        <f>IFERROR(IF(VLOOKUP($C4253,'MSCI Database'!$C:$R,7, FALSE)="","",VLOOKUP($C4253,'MSCI Database'!$C:$R,7, FALSE)),"")</f>
        <v>7.1</v>
      </c>
      <c r="U4253" s="164">
        <f>IFERROR(IF(VLOOKUP($C4253,'MSCI Database'!$C:$R,8, FALSE)="","",VLOOKUP($C4253,'MSCI Database'!$C:$R,8, FALSE)),"")</f>
        <v>6</v>
      </c>
      <c r="V4253" s="175">
        <f>IFERROR(IF(VLOOKUP($C4253,'MSCI Database'!$C:$R,9, FALSE)="","",VLOOKUP($C4253,'MSCI Database'!$C:$R,9, FALSE)),"")</f>
        <v>7.1</v>
      </c>
      <c r="W4253" s="165">
        <f t="shared" ca="1" si="163"/>
        <v>0</v>
      </c>
      <c r="X4253" s="236">
        <f>IFERROR(IF(VLOOKUP($C4253,'MSCI Database'!$C:$R,10, FALSE)="","",VLOOKUP($C4253,'MSCI Database'!$C:$R,10, FALSE)),"")</f>
        <v>36500000</v>
      </c>
      <c r="Y4253" s="133" t="str">
        <f>IFERROR(IF(VLOOKUP($C4253,'MSCI Database'!$C:$R,11, FALSE)="","",VLOOKUP($C4253,'MSCI Database'!$C:$R,11, FALSE)),"")</f>
        <v>2019</v>
      </c>
      <c r="Z4253" s="133" t="str">
        <f>IFERROR(IF(VLOOKUP($C4253,'MSCI Database'!$C:$R,12, FALSE)="","",VLOOKUP($C4253,'MSCI Database'!$C:$R,12, FALSE)),"")</f>
        <v>Reported</v>
      </c>
      <c r="AA4253" s="202" t="str">
        <f>IFERROR(IF(VLOOKUP($C4253,'MSCI Database'!$C:$R,13, FALSE)="","",VLOOKUP($C4253,'MSCI Database'!$C:$R,13, FALSE)),"")</f>
        <v>Industry leading management programs drive progress in emissions reduction targets</v>
      </c>
    </row>
    <row r="4254" spans="1:27" s="130" customFormat="1" ht="15" hidden="1" customHeight="1" outlineLevel="1">
      <c r="A4254" s="130" t="s">
        <v>7507</v>
      </c>
      <c r="B4254" s="130" t="s">
        <v>7508</v>
      </c>
      <c r="C4254" s="130" t="s">
        <v>7509</v>
      </c>
      <c r="D4254" s="130" t="s">
        <v>12128</v>
      </c>
      <c r="E4254" s="130" t="s">
        <v>18690</v>
      </c>
      <c r="F4254" s="215">
        <v>5.6832001883730263E-2</v>
      </c>
      <c r="G4254" s="132" t="str">
        <f ca="1">IFERROR(_xll.BQL($A4254, "cur_mkt_cap(currency=EUR)")/1000000, " ")</f>
        <v xml:space="preserve"> </v>
      </c>
      <c r="M4254" s="308"/>
      <c r="N4254" s="215">
        <f t="shared" si="162"/>
        <v>6.0346738291472391E-4</v>
      </c>
      <c r="O4254" s="172" t="str">
        <f>IFERROR(IF(VLOOKUP($C4254,'MSCI Database'!$C:$R,2, FALSE)="","",VLOOKUP($C4254,'MSCI Database'!$C:$R,2, FALSE)),"")</f>
        <v>Interactive Media &amp; Services</v>
      </c>
      <c r="P4254" s="186" t="str">
        <f>IFERROR(IF(VLOOKUP($C4254,'MSCI Database'!$C:$R,3, FALSE)="","",VLOOKUP($C4254,'MSCI Database'!$C:$R,3, FALSE)),"")</f>
        <v>B</v>
      </c>
      <c r="Q4254" s="164" t="str">
        <f>IFERROR(IF(VLOOKUP($C4254,'MSCI Database'!$C:$R,4, FALSE)="","",VLOOKUP($C4254,'MSCI Database'!$C:$R,4, FALSE)),"")</f>
        <v>0</v>
      </c>
      <c r="R4254" s="164">
        <f>IFERROR(IF(VLOOKUP($C4254,'MSCI Database'!$C:$R,5, FALSE)="","",VLOOKUP($C4254,'MSCI Database'!$C:$R,5, FALSE)),"")</f>
        <v>2.4</v>
      </c>
      <c r="S4254" s="164">
        <f>IFERROR(IF(VLOOKUP($C4254,'MSCI Database'!$C:$R,6, FALSE)="","",VLOOKUP($C4254,'MSCI Database'!$C:$R,6, FALSE)),"")</f>
        <v>6.2</v>
      </c>
      <c r="T4254" s="211">
        <f>IFERROR(IF(VLOOKUP($C4254,'MSCI Database'!$C:$R,7, FALSE)="","",VLOOKUP($C4254,'MSCI Database'!$C:$R,7, FALSE)),"")</f>
        <v>1.8</v>
      </c>
      <c r="U4254" s="164">
        <f>IFERROR(IF(VLOOKUP($C4254,'MSCI Database'!$C:$R,8, FALSE)="","",VLOOKUP($C4254,'MSCI Database'!$C:$R,8, FALSE)),"")</f>
        <v>3.9</v>
      </c>
      <c r="V4254" s="175">
        <f>IFERROR(IF(VLOOKUP($C4254,'MSCI Database'!$C:$R,9, FALSE)="","",VLOOKUP($C4254,'MSCI Database'!$C:$R,9, FALSE)),"")</f>
        <v>2.9</v>
      </c>
      <c r="W4254" s="165">
        <f t="shared" ca="1" si="163"/>
        <v>0</v>
      </c>
      <c r="X4254" s="236">
        <f>IFERROR(IF(VLOOKUP($C4254,'MSCI Database'!$C:$R,10, FALSE)="","",VLOOKUP($C4254,'MSCI Database'!$C:$R,10, FALSE)),"")</f>
        <v>16846</v>
      </c>
      <c r="Y4254" s="133" t="str">
        <f>IFERROR(IF(VLOOKUP($C4254,'MSCI Database'!$C:$R,11, FALSE)="","",VLOOKUP($C4254,'MSCI Database'!$C:$R,11, FALSE)),"")</f>
        <v>2019</v>
      </c>
      <c r="Z4254" s="133" t="str">
        <f>IFERROR(IF(VLOOKUP($C4254,'MSCI Database'!$C:$R,12, FALSE)="","",VLOOKUP($C4254,'MSCI Database'!$C:$R,12, FALSE)),"")</f>
        <v>E.Segmt-Moderately Low</v>
      </c>
      <c r="AA4254" s="202" t="str">
        <f>IFERROR(IF(VLOOKUP($C4254,'MSCI Database'!$C:$R,13, FALSE)="","",VLOOKUP($C4254,'MSCI Database'!$C:$R,13, FALSE)),"")</f>
        <v>Spin-off from InterActiveCorp (IAC) appears to have alleviated certain corporate governance concerns</v>
      </c>
    </row>
    <row r="4255" spans="1:27" s="130" customFormat="1" ht="15" hidden="1" customHeight="1" outlineLevel="1">
      <c r="A4255" s="130" t="s">
        <v>5497</v>
      </c>
      <c r="B4255" s="130" t="s">
        <v>5498</v>
      </c>
      <c r="C4255" s="130" t="s">
        <v>5499</v>
      </c>
      <c r="D4255" s="130" t="s">
        <v>18718</v>
      </c>
      <c r="E4255" s="130" t="s">
        <v>18688</v>
      </c>
      <c r="F4255" s="215">
        <v>1.443343578465547E-2</v>
      </c>
      <c r="G4255" s="132" t="str">
        <f ca="1">IFERROR(_xll.BQL($A4255, "cur_mkt_cap(currency=EUR)")/1000000, " ")</f>
        <v xml:space="preserve"> </v>
      </c>
      <c r="M4255" s="308"/>
      <c r="N4255" s="215">
        <f t="shared" si="162"/>
        <v>1.5326061779863628E-4</v>
      </c>
      <c r="O4255" s="172" t="str">
        <f>IFERROR(IF(VLOOKUP($C4255,'MSCI Database'!$C:$R,2, FALSE)="","",VLOOKUP($C4255,'MSCI Database'!$C:$R,2, FALSE)),"")</f>
        <v>Banks</v>
      </c>
      <c r="P4255" s="186" t="str">
        <f>IFERROR(IF(VLOOKUP($C4255,'MSCI Database'!$C:$R,3, FALSE)="","",VLOOKUP($C4255,'MSCI Database'!$C:$R,3, FALSE)),"")</f>
        <v>BBB</v>
      </c>
      <c r="Q4255" s="164" t="str">
        <f>IFERROR(IF(VLOOKUP($C4255,'MSCI Database'!$C:$R,4, FALSE)="","",VLOOKUP($C4255,'MSCI Database'!$C:$R,4, FALSE)),"")</f>
        <v>0</v>
      </c>
      <c r="R4255" s="164">
        <f>IFERROR(IF(VLOOKUP($C4255,'MSCI Database'!$C:$R,5, FALSE)="","",VLOOKUP($C4255,'MSCI Database'!$C:$R,5, FALSE)),"")</f>
        <v>5</v>
      </c>
      <c r="S4255" s="164">
        <f>IFERROR(IF(VLOOKUP($C4255,'MSCI Database'!$C:$R,6, FALSE)="","",VLOOKUP($C4255,'MSCI Database'!$C:$R,6, FALSE)),"")</f>
        <v>4.2</v>
      </c>
      <c r="T4255" s="211">
        <f>IFERROR(IF(VLOOKUP($C4255,'MSCI Database'!$C:$R,7, FALSE)="","",VLOOKUP($C4255,'MSCI Database'!$C:$R,7, FALSE)),"")</f>
        <v>4.0999999999999996</v>
      </c>
      <c r="U4255" s="164">
        <f>IFERROR(IF(VLOOKUP($C4255,'MSCI Database'!$C:$R,8, FALSE)="","",VLOOKUP($C4255,'MSCI Database'!$C:$R,8, FALSE)),"")</f>
        <v>4.3</v>
      </c>
      <c r="V4255" s="175">
        <f>IFERROR(IF(VLOOKUP($C4255,'MSCI Database'!$C:$R,9, FALSE)="","",VLOOKUP($C4255,'MSCI Database'!$C:$R,9, FALSE)),"")</f>
        <v>4.2</v>
      </c>
      <c r="W4255" s="165">
        <f t="shared" ca="1" si="163"/>
        <v>0</v>
      </c>
      <c r="X4255" s="236">
        <f>IFERROR(IF(VLOOKUP($C4255,'MSCI Database'!$C:$R,10, FALSE)="","",VLOOKUP($C4255,'MSCI Database'!$C:$R,10, FALSE)),"")</f>
        <v>114051</v>
      </c>
      <c r="Y4255" s="133" t="str">
        <f>IFERROR(IF(VLOOKUP($C4255,'MSCI Database'!$C:$R,11, FALSE)="","",VLOOKUP($C4255,'MSCI Database'!$C:$R,11, FALSE)),"")</f>
        <v>2019</v>
      </c>
      <c r="Z4255" s="133" t="str">
        <f>IFERROR(IF(VLOOKUP($C4255,'MSCI Database'!$C:$R,12, FALSE)="","",VLOOKUP($C4255,'MSCI Database'!$C:$R,12, FALSE)),"")</f>
        <v>Reported</v>
      </c>
      <c r="AA4255" s="202" t="str">
        <f>IFERROR(IF(VLOOKUP($C4255,'MSCI Database'!$C:$R,13, FALSE)="","",VLOOKUP($C4255,'MSCI Database'!$C:$R,13, FALSE)),"")</f>
        <v>Improvement in cybersecurity monitoring; appears to lag in corporate governance practices</v>
      </c>
    </row>
    <row r="4256" spans="1:27" s="130" customFormat="1" ht="15" hidden="1" customHeight="1" outlineLevel="1">
      <c r="A4256" s="130" t="s">
        <v>1048</v>
      </c>
      <c r="B4256" s="130" t="s">
        <v>1049</v>
      </c>
      <c r="C4256" s="130" t="s">
        <v>1050</v>
      </c>
      <c r="D4256" s="130" t="s">
        <v>12135</v>
      </c>
      <c r="E4256" s="130" t="s">
        <v>18682</v>
      </c>
      <c r="F4256" s="215">
        <v>4.53509691940336E-2</v>
      </c>
      <c r="G4256" s="132" t="str">
        <f ca="1">IFERROR(_xll.BQL($A4256, "cur_mkt_cap(currency=EUR)")/1000000, " ")</f>
        <v xml:space="preserve"> </v>
      </c>
      <c r="M4256" s="308"/>
      <c r="N4256" s="215">
        <f t="shared" si="162"/>
        <v>4.8155668962990587E-4</v>
      </c>
      <c r="O4256" s="172" t="str">
        <f>IFERROR(IF(VLOOKUP($C4256,'MSCI Database'!$C:$R,2, FALSE)="","",VLOOKUP($C4256,'MSCI Database'!$C:$R,2, FALSE)),"")</f>
        <v>Auto Components</v>
      </c>
      <c r="P4256" s="186" t="str">
        <f>IFERROR(IF(VLOOKUP($C4256,'MSCI Database'!$C:$R,3, FALSE)="","",VLOOKUP($C4256,'MSCI Database'!$C:$R,3, FALSE)),"")</f>
        <v>A</v>
      </c>
      <c r="Q4256" s="164" t="str">
        <f>IFERROR(IF(VLOOKUP($C4256,'MSCI Database'!$C:$R,4, FALSE)="","",VLOOKUP($C4256,'MSCI Database'!$C:$R,4, FALSE)),"")</f>
        <v>0</v>
      </c>
      <c r="R4256" s="164">
        <f>IFERROR(IF(VLOOKUP($C4256,'MSCI Database'!$C:$R,5, FALSE)="","",VLOOKUP($C4256,'MSCI Database'!$C:$R,5, FALSE)),"")</f>
        <v>6.4</v>
      </c>
      <c r="S4256" s="164">
        <f>IFERROR(IF(VLOOKUP($C4256,'MSCI Database'!$C:$R,6, FALSE)="","",VLOOKUP($C4256,'MSCI Database'!$C:$R,6, FALSE)),"")</f>
        <v>5.7</v>
      </c>
      <c r="T4256" s="211">
        <f>IFERROR(IF(VLOOKUP($C4256,'MSCI Database'!$C:$R,7, FALSE)="","",VLOOKUP($C4256,'MSCI Database'!$C:$R,7, FALSE)),"")</f>
        <v>3.5</v>
      </c>
      <c r="U4256" s="164">
        <f>IFERROR(IF(VLOOKUP($C4256,'MSCI Database'!$C:$R,8, FALSE)="","",VLOOKUP($C4256,'MSCI Database'!$C:$R,8, FALSE)),"")</f>
        <v>6.5</v>
      </c>
      <c r="V4256" s="175">
        <f>IFERROR(IF(VLOOKUP($C4256,'MSCI Database'!$C:$R,9, FALSE)="","",VLOOKUP($C4256,'MSCI Database'!$C:$R,9, FALSE)),"")</f>
        <v>5.0999999999999996</v>
      </c>
      <c r="W4256" s="165">
        <f t="shared" ca="1" si="163"/>
        <v>0</v>
      </c>
      <c r="X4256" s="236">
        <f>IFERROR(IF(VLOOKUP($C4256,'MSCI Database'!$C:$R,10, FALSE)="","",VLOOKUP($C4256,'MSCI Database'!$C:$R,10, FALSE)),"")</f>
        <v>2126678</v>
      </c>
      <c r="Y4256" s="133" t="str">
        <f>IFERROR(IF(VLOOKUP($C4256,'MSCI Database'!$C:$R,11, FALSE)="","",VLOOKUP($C4256,'MSCI Database'!$C:$R,11, FALSE)),"")</f>
        <v>2019</v>
      </c>
      <c r="Z4256" s="133" t="str">
        <f>IFERROR(IF(VLOOKUP($C4256,'MSCI Database'!$C:$R,12, FALSE)="","",VLOOKUP($C4256,'MSCI Database'!$C:$R,12, FALSE)),"")</f>
        <v>Reported</v>
      </c>
      <c r="AA4256" s="202" t="str">
        <f>IFERROR(IF(VLOOKUP($C4256,'MSCI Database'!$C:$R,13, FALSE)="","",VLOOKUP($C4256,'MSCI Database'!$C:$R,13, FALSE)),"")</f>
        <v>Robust governance practices; strategic involvement in cleantech space</v>
      </c>
    </row>
    <row r="4257" spans="1:27" s="130" customFormat="1" ht="15" hidden="1" customHeight="1" outlineLevel="1">
      <c r="A4257" s="130" t="s">
        <v>7807</v>
      </c>
      <c r="B4257" s="130" t="s">
        <v>7808</v>
      </c>
      <c r="C4257" s="130" t="s">
        <v>7809</v>
      </c>
      <c r="D4257" s="130" t="s">
        <v>12128</v>
      </c>
      <c r="E4257" s="130" t="s">
        <v>18707</v>
      </c>
      <c r="F4257" s="215">
        <v>5.6767786835462457E-2</v>
      </c>
      <c r="G4257" s="132" t="str">
        <f ca="1">IFERROR(_xll.BQL($A4257, "cur_mkt_cap(currency=EUR)")/1000000, " ")</f>
        <v xml:space="preserve"> </v>
      </c>
      <c r="M4257" s="308"/>
      <c r="N4257" s="215">
        <f t="shared" si="162"/>
        <v>6.0278551907327069E-4</v>
      </c>
      <c r="O4257" s="172" t="str">
        <f>IFERROR(IF(VLOOKUP($C4257,'MSCI Database'!$C:$R,2, FALSE)="","",VLOOKUP($C4257,'MSCI Database'!$C:$R,2, FALSE)),"")</f>
        <v>Oil &amp; Gas Refining, Marketing, Transportation &amp; Storage</v>
      </c>
      <c r="P4257" s="186" t="str">
        <f>IFERROR(IF(VLOOKUP($C4257,'MSCI Database'!$C:$R,3, FALSE)="","",VLOOKUP($C4257,'MSCI Database'!$C:$R,3, FALSE)),"")</f>
        <v>BBB</v>
      </c>
      <c r="Q4257" s="164" t="str">
        <f>IFERROR(IF(VLOOKUP($C4257,'MSCI Database'!$C:$R,4, FALSE)="","",VLOOKUP($C4257,'MSCI Database'!$C:$R,4, FALSE)),"")</f>
        <v>0</v>
      </c>
      <c r="R4257" s="164">
        <f>IFERROR(IF(VLOOKUP($C4257,'MSCI Database'!$C:$R,5, FALSE)="","",VLOOKUP($C4257,'MSCI Database'!$C:$R,5, FALSE)),"")</f>
        <v>5.6</v>
      </c>
      <c r="S4257" s="164">
        <f>IFERROR(IF(VLOOKUP($C4257,'MSCI Database'!$C:$R,6, FALSE)="","",VLOOKUP($C4257,'MSCI Database'!$C:$R,6, FALSE)),"")</f>
        <v>5.3</v>
      </c>
      <c r="T4257" s="211">
        <f>IFERROR(IF(VLOOKUP($C4257,'MSCI Database'!$C:$R,7, FALSE)="","",VLOOKUP($C4257,'MSCI Database'!$C:$R,7, FALSE)),"")</f>
        <v>9</v>
      </c>
      <c r="U4257" s="164">
        <f>IFERROR(IF(VLOOKUP($C4257,'MSCI Database'!$C:$R,8, FALSE)="","",VLOOKUP($C4257,'MSCI Database'!$C:$R,8, FALSE)),"")</f>
        <v>4.0999999999999996</v>
      </c>
      <c r="V4257" s="175">
        <f>IFERROR(IF(VLOOKUP($C4257,'MSCI Database'!$C:$R,9, FALSE)="","",VLOOKUP($C4257,'MSCI Database'!$C:$R,9, FALSE)),"")</f>
        <v>5.4</v>
      </c>
      <c r="W4257" s="165">
        <f t="shared" ca="1" si="163"/>
        <v>0</v>
      </c>
      <c r="X4257" s="236">
        <f>IFERROR(IF(VLOOKUP($C4257,'MSCI Database'!$C:$R,10, FALSE)="","",VLOOKUP($C4257,'MSCI Database'!$C:$R,10, FALSE)),"")</f>
        <v>38300000</v>
      </c>
      <c r="Y4257" s="133" t="str">
        <f>IFERROR(IF(VLOOKUP($C4257,'MSCI Database'!$C:$R,11, FALSE)="","",VLOOKUP($C4257,'MSCI Database'!$C:$R,11, FALSE)),"")</f>
        <v>2019</v>
      </c>
      <c r="Z4257" s="133" t="str">
        <f>IFERROR(IF(VLOOKUP($C4257,'MSCI Database'!$C:$R,12, FALSE)="","",VLOOKUP($C4257,'MSCI Database'!$C:$R,12, FALSE)),"")</f>
        <v>Reported</v>
      </c>
      <c r="AA4257" s="202" t="str">
        <f>IFERROR(IF(VLOOKUP($C4257,'MSCI Database'!$C:$R,13, FALSE)="","",VLOOKUP($C4257,'MSCI Database'!$C:$R,13, FALSE)),"")</f>
        <v>Midstream expansion plans deferred; continued investments in growth of renewable fuels</v>
      </c>
    </row>
    <row r="4258" spans="1:27" s="130" customFormat="1" ht="15" hidden="1" customHeight="1" outlineLevel="1">
      <c r="A4258" s="130" t="s">
        <v>3101</v>
      </c>
      <c r="B4258" s="130" t="s">
        <v>3102</v>
      </c>
      <c r="C4258" s="130" t="s">
        <v>3103</v>
      </c>
      <c r="D4258" s="130" t="s">
        <v>18717</v>
      </c>
      <c r="E4258" s="130" t="s">
        <v>18704</v>
      </c>
      <c r="F4258" s="215">
        <v>3.8379949865545572E-3</v>
      </c>
      <c r="G4258" s="132" t="str">
        <f ca="1">IFERROR(_xll.BQL($A4258, "cur_mkt_cap(currency=EUR)")/1000000, " ")</f>
        <v xml:space="preserve"> </v>
      </c>
      <c r="M4258" s="308"/>
      <c r="N4258" s="215">
        <f t="shared" si="162"/>
        <v>4.0753531697058846E-5</v>
      </c>
      <c r="O4258" s="172" t="str">
        <f>IFERROR(IF(VLOOKUP($C4258,'MSCI Database'!$C:$R,2, FALSE)="","",VLOOKUP($C4258,'MSCI Database'!$C:$R,2, FALSE)),"")</f>
        <v>Real Estate Management &amp; Services</v>
      </c>
      <c r="P4258" s="186" t="str">
        <f>IFERROR(IF(VLOOKUP($C4258,'MSCI Database'!$C:$R,3, FALSE)="","",VLOOKUP($C4258,'MSCI Database'!$C:$R,3, FALSE)),"")</f>
        <v>AA</v>
      </c>
      <c r="Q4258" s="164" t="str">
        <f>IFERROR(IF(VLOOKUP($C4258,'MSCI Database'!$C:$R,4, FALSE)="","",VLOOKUP($C4258,'MSCI Database'!$C:$R,4, FALSE)),"")</f>
        <v>0</v>
      </c>
      <c r="R4258" s="164">
        <f>IFERROR(IF(VLOOKUP($C4258,'MSCI Database'!$C:$R,5, FALSE)="","",VLOOKUP($C4258,'MSCI Database'!$C:$R,5, FALSE)),"")</f>
        <v>8.4</v>
      </c>
      <c r="S4258" s="164">
        <f>IFERROR(IF(VLOOKUP($C4258,'MSCI Database'!$C:$R,6, FALSE)="","",VLOOKUP($C4258,'MSCI Database'!$C:$R,6, FALSE)),"")</f>
        <v>6.9</v>
      </c>
      <c r="T4258" s="211">
        <f>IFERROR(IF(VLOOKUP($C4258,'MSCI Database'!$C:$R,7, FALSE)="","",VLOOKUP($C4258,'MSCI Database'!$C:$R,7, FALSE)),"")</f>
        <v>5.0999999999999996</v>
      </c>
      <c r="U4258" s="164">
        <f>IFERROR(IF(VLOOKUP($C4258,'MSCI Database'!$C:$R,8, FALSE)="","",VLOOKUP($C4258,'MSCI Database'!$C:$R,8, FALSE)),"")</f>
        <v>6.1</v>
      </c>
      <c r="V4258" s="175">
        <f>IFERROR(IF(VLOOKUP($C4258,'MSCI Database'!$C:$R,9, FALSE)="","",VLOOKUP($C4258,'MSCI Database'!$C:$R,9, FALSE)),"")</f>
        <v>6.1</v>
      </c>
      <c r="W4258" s="165">
        <f t="shared" ca="1" si="163"/>
        <v>0</v>
      </c>
      <c r="X4258" s="236">
        <f>IFERROR(IF(VLOOKUP($C4258,'MSCI Database'!$C:$R,10, FALSE)="","",VLOOKUP($C4258,'MSCI Database'!$C:$R,10, FALSE)),"")</f>
        <v>46544</v>
      </c>
      <c r="Y4258" s="133" t="str">
        <f>IFERROR(IF(VLOOKUP($C4258,'MSCI Database'!$C:$R,11, FALSE)="","",VLOOKUP($C4258,'MSCI Database'!$C:$R,11, FALSE)),"")</f>
        <v>2019</v>
      </c>
      <c r="Z4258" s="133" t="str">
        <f>IFERROR(IF(VLOOKUP($C4258,'MSCI Database'!$C:$R,12, FALSE)="","",VLOOKUP($C4258,'MSCI Database'!$C:$R,12, FALSE)),"")</f>
        <v>E.Segmt-Low</v>
      </c>
      <c r="AA4258" s="202" t="str">
        <f>IFERROR(IF(VLOOKUP($C4258,'MSCI Database'!$C:$R,13, FALSE)="","",VLOOKUP($C4258,'MSCI Database'!$C:$R,13, FALSE)),"")</f>
        <v>Strong focus on sustainability initiatives</v>
      </c>
    </row>
    <row r="4259" spans="1:27" s="130" customFormat="1" ht="15" hidden="1" customHeight="1" outlineLevel="1">
      <c r="A4259" s="130" t="s">
        <v>6208</v>
      </c>
      <c r="B4259" s="130" t="s">
        <v>6209</v>
      </c>
      <c r="C4259" s="130" t="s">
        <v>6210</v>
      </c>
      <c r="D4259" s="130" t="s">
        <v>12128</v>
      </c>
      <c r="E4259" s="130" t="s">
        <v>18688</v>
      </c>
      <c r="F4259" s="215">
        <v>5.6599902656624047E-2</v>
      </c>
      <c r="G4259" s="132" t="str">
        <f ca="1">IFERROR(_xll.BQL($A4259, "cur_mkt_cap(currency=EUR)")/1000000, " ")</f>
        <v xml:space="preserve"> </v>
      </c>
      <c r="M4259" s="308"/>
      <c r="N4259" s="215">
        <f t="shared" si="162"/>
        <v>6.0100285045913888E-4</v>
      </c>
      <c r="O4259" s="172" t="str">
        <f>IFERROR(IF(VLOOKUP($C4259,'MSCI Database'!$C:$R,2, FALSE)="","",VLOOKUP($C4259,'MSCI Database'!$C:$R,2, FALSE)),"")</f>
        <v>Life &amp; Health Insurance</v>
      </c>
      <c r="P4259" s="186" t="str">
        <f>IFERROR(IF(VLOOKUP($C4259,'MSCI Database'!$C:$R,3, FALSE)="","",VLOOKUP($C4259,'MSCI Database'!$C:$R,3, FALSE)),"")</f>
        <v>BBB</v>
      </c>
      <c r="Q4259" s="164" t="str">
        <f>IFERROR(IF(VLOOKUP($C4259,'MSCI Database'!$C:$R,4, FALSE)="","",VLOOKUP($C4259,'MSCI Database'!$C:$R,4, FALSE)),"")</f>
        <v>1</v>
      </c>
      <c r="R4259" s="164">
        <f>IFERROR(IF(VLOOKUP($C4259,'MSCI Database'!$C:$R,5, FALSE)="","",VLOOKUP($C4259,'MSCI Database'!$C:$R,5, FALSE)),"")</f>
        <v>5</v>
      </c>
      <c r="S4259" s="164">
        <f>IFERROR(IF(VLOOKUP($C4259,'MSCI Database'!$C:$R,6, FALSE)="","",VLOOKUP($C4259,'MSCI Database'!$C:$R,6, FALSE)),"")</f>
        <v>5.3</v>
      </c>
      <c r="T4259" s="211">
        <f>IFERROR(IF(VLOOKUP($C4259,'MSCI Database'!$C:$R,7, FALSE)="","",VLOOKUP($C4259,'MSCI Database'!$C:$R,7, FALSE)),"")</f>
        <v>4.0999999999999996</v>
      </c>
      <c r="U4259" s="164">
        <f>IFERROR(IF(VLOOKUP($C4259,'MSCI Database'!$C:$R,8, FALSE)="","",VLOOKUP($C4259,'MSCI Database'!$C:$R,8, FALSE)),"")</f>
        <v>5</v>
      </c>
      <c r="V4259" s="175">
        <f>IFERROR(IF(VLOOKUP($C4259,'MSCI Database'!$C:$R,9, FALSE)="","",VLOOKUP($C4259,'MSCI Database'!$C:$R,9, FALSE)),"")</f>
        <v>4.4000000000000004</v>
      </c>
      <c r="W4259" s="165">
        <f t="shared" ca="1" si="163"/>
        <v>0</v>
      </c>
      <c r="X4259" s="236">
        <f>IFERROR(IF(VLOOKUP($C4259,'MSCI Database'!$C:$R,10, FALSE)="","",VLOOKUP($C4259,'MSCI Database'!$C:$R,10, FALSE)),"")</f>
        <v>17059</v>
      </c>
      <c r="Y4259" s="133" t="str">
        <f>IFERROR(IF(VLOOKUP($C4259,'MSCI Database'!$C:$R,11, FALSE)="","",VLOOKUP($C4259,'MSCI Database'!$C:$R,11, FALSE)),"")</f>
        <v>2019</v>
      </c>
      <c r="Z4259" s="133" t="str">
        <f>IFERROR(IF(VLOOKUP($C4259,'MSCI Database'!$C:$R,12, FALSE)="","",VLOOKUP($C4259,'MSCI Database'!$C:$R,12, FALSE)),"")</f>
        <v>Reported</v>
      </c>
      <c r="AA4259" s="202" t="str">
        <f>IFERROR(IF(VLOOKUP($C4259,'MSCI Database'!$C:$R,13, FALSE)="","",VLOOKUP($C4259,'MSCI Database'!$C:$R,13, FALSE)),"")</f>
        <v>Improved efforts in corporate governance practices drive upgrade</v>
      </c>
    </row>
    <row r="4260" spans="1:27" s="130" customFormat="1" ht="15" hidden="1" customHeight="1" outlineLevel="1">
      <c r="A4260" s="130" t="s">
        <v>2651</v>
      </c>
      <c r="B4260" s="130" t="s">
        <v>2652</v>
      </c>
      <c r="C4260" s="130" t="s">
        <v>2653</v>
      </c>
      <c r="D4260" s="130" t="s">
        <v>18686</v>
      </c>
      <c r="E4260" s="130" t="s">
        <v>18690</v>
      </c>
      <c r="F4260" s="215">
        <v>7.822060353919516E-2</v>
      </c>
      <c r="G4260" s="132" t="str">
        <f ca="1">IFERROR(_xll.BQL($A4260, "cur_mkt_cap(currency=EUR)")/1000000, " ")</f>
        <v xml:space="preserve"> </v>
      </c>
      <c r="M4260" s="308"/>
      <c r="N4260" s="215">
        <f t="shared" si="162"/>
        <v>8.3058103433308102E-4</v>
      </c>
      <c r="O4260" s="172" t="str">
        <f>IFERROR(IF(VLOOKUP($C4260,'MSCI Database'!$C:$R,2, FALSE)="","",VLOOKUP($C4260,'MSCI Database'!$C:$R,2, FALSE)),"")</f>
        <v>Telecommunication Services</v>
      </c>
      <c r="P4260" s="186" t="str">
        <f>IFERROR(IF(VLOOKUP($C4260,'MSCI Database'!$C:$R,3, FALSE)="","",VLOOKUP($C4260,'MSCI Database'!$C:$R,3, FALSE)),"")</f>
        <v>AA</v>
      </c>
      <c r="Q4260" s="164" t="str">
        <f>IFERROR(IF(VLOOKUP($C4260,'MSCI Database'!$C:$R,4, FALSE)="","",VLOOKUP($C4260,'MSCI Database'!$C:$R,4, FALSE)),"")</f>
        <v>0</v>
      </c>
      <c r="R4260" s="164">
        <f>IFERROR(IF(VLOOKUP($C4260,'MSCI Database'!$C:$R,5, FALSE)="","",VLOOKUP($C4260,'MSCI Database'!$C:$R,5, FALSE)),"")</f>
        <v>7.4</v>
      </c>
      <c r="S4260" s="164">
        <f>IFERROR(IF(VLOOKUP($C4260,'MSCI Database'!$C:$R,6, FALSE)="","",VLOOKUP($C4260,'MSCI Database'!$C:$R,6, FALSE)),"")</f>
        <v>10</v>
      </c>
      <c r="T4260" s="211">
        <f>IFERROR(IF(VLOOKUP($C4260,'MSCI Database'!$C:$R,7, FALSE)="","",VLOOKUP($C4260,'MSCI Database'!$C:$R,7, FALSE)),"")</f>
        <v>5.6</v>
      </c>
      <c r="U4260" s="164">
        <f>IFERROR(IF(VLOOKUP($C4260,'MSCI Database'!$C:$R,8, FALSE)="","",VLOOKUP($C4260,'MSCI Database'!$C:$R,8, FALSE)),"")</f>
        <v>4.3</v>
      </c>
      <c r="V4260" s="175">
        <f>IFERROR(IF(VLOOKUP($C4260,'MSCI Database'!$C:$R,9, FALSE)="","",VLOOKUP($C4260,'MSCI Database'!$C:$R,9, FALSE)),"")</f>
        <v>5.3</v>
      </c>
      <c r="W4260" s="165">
        <f t="shared" ca="1" si="163"/>
        <v>0</v>
      </c>
      <c r="X4260" s="236">
        <f>IFERROR(IF(VLOOKUP($C4260,'MSCI Database'!$C:$R,10, FALSE)="","",VLOOKUP($C4260,'MSCI Database'!$C:$R,10, FALSE)),"")</f>
        <v>1940000</v>
      </c>
      <c r="Y4260" s="133" t="str">
        <f>IFERROR(IF(VLOOKUP($C4260,'MSCI Database'!$C:$R,11, FALSE)="","",VLOOKUP($C4260,'MSCI Database'!$C:$R,11, FALSE)),"")</f>
        <v>2019</v>
      </c>
      <c r="Z4260" s="133" t="str">
        <f>IFERROR(IF(VLOOKUP($C4260,'MSCI Database'!$C:$R,12, FALSE)="","",VLOOKUP($C4260,'MSCI Database'!$C:$R,12, FALSE)),"")</f>
        <v>Reported</v>
      </c>
      <c r="AA4260" s="202" t="str">
        <f>IFERROR(IF(VLOOKUP($C4260,'MSCI Database'!$C:$R,13, FALSE)="","",VLOOKUP($C4260,'MSCI Database'!$C:$R,13, FALSE)),"")</f>
        <v>Data security and ethics related risks persist despite strong policies</v>
      </c>
    </row>
    <row r="4261" spans="1:27" s="130" customFormat="1" ht="15" hidden="1" customHeight="1" outlineLevel="1">
      <c r="A4261" s="130" t="s">
        <v>4863</v>
      </c>
      <c r="B4261" s="130" t="s">
        <v>4864</v>
      </c>
      <c r="C4261" s="130" t="s">
        <v>4865</v>
      </c>
      <c r="D4261" s="130" t="s">
        <v>18675</v>
      </c>
      <c r="E4261" s="130" t="s">
        <v>18689</v>
      </c>
      <c r="F4261" s="215">
        <v>7.2573840174131521E-3</v>
      </c>
      <c r="G4261" s="132" t="str">
        <f ca="1">IFERROR(_xll.BQL($A4261, "cur_mkt_cap(currency=EUR)")/1000000, " ")</f>
        <v xml:space="preserve"> </v>
      </c>
      <c r="M4261" s="308"/>
      <c r="N4261" s="215">
        <f t="shared" si="162"/>
        <v>7.7062119837964749E-5</v>
      </c>
      <c r="O4261" s="172" t="str">
        <f>IFERROR(IF(VLOOKUP($C4261,'MSCI Database'!$C:$R,2, FALSE)="","",VLOOKUP($C4261,'MSCI Database'!$C:$R,2, FALSE)),"")</f>
        <v>Electronic Equipment, Instruments &amp; Components</v>
      </c>
      <c r="P4261" s="186" t="str">
        <f>IFERROR(IF(VLOOKUP($C4261,'MSCI Database'!$C:$R,3, FALSE)="","",VLOOKUP($C4261,'MSCI Database'!$C:$R,3, FALSE)),"")</f>
        <v>BBB</v>
      </c>
      <c r="Q4261" s="164" t="str">
        <f>IFERROR(IF(VLOOKUP($C4261,'MSCI Database'!$C:$R,4, FALSE)="","",VLOOKUP($C4261,'MSCI Database'!$C:$R,4, FALSE)),"")</f>
        <v>0</v>
      </c>
      <c r="R4261" s="164">
        <f>IFERROR(IF(VLOOKUP($C4261,'MSCI Database'!$C:$R,5, FALSE)="","",VLOOKUP($C4261,'MSCI Database'!$C:$R,5, FALSE)),"")</f>
        <v>4.5999999999999996</v>
      </c>
      <c r="S4261" s="164">
        <f>IFERROR(IF(VLOOKUP($C4261,'MSCI Database'!$C:$R,6, FALSE)="","",VLOOKUP($C4261,'MSCI Database'!$C:$R,6, FALSE)),"")</f>
        <v>3.4</v>
      </c>
      <c r="T4261" s="211">
        <f>IFERROR(IF(VLOOKUP($C4261,'MSCI Database'!$C:$R,7, FALSE)="","",VLOOKUP($C4261,'MSCI Database'!$C:$R,7, FALSE)),"")</f>
        <v>6.2</v>
      </c>
      <c r="U4261" s="164">
        <f>IFERROR(IF(VLOOKUP($C4261,'MSCI Database'!$C:$R,8, FALSE)="","",VLOOKUP($C4261,'MSCI Database'!$C:$R,8, FALSE)),"")</f>
        <v>1.6</v>
      </c>
      <c r="V4261" s="175">
        <f>IFERROR(IF(VLOOKUP($C4261,'MSCI Database'!$C:$R,9, FALSE)="","",VLOOKUP($C4261,'MSCI Database'!$C:$R,9, FALSE)),"")</f>
        <v>4</v>
      </c>
      <c r="W4261" s="165">
        <f t="shared" ca="1" si="163"/>
        <v>0</v>
      </c>
      <c r="X4261" s="236">
        <f>IFERROR(IF(VLOOKUP($C4261,'MSCI Database'!$C:$R,10, FALSE)="","",VLOOKUP($C4261,'MSCI Database'!$C:$R,10, FALSE)),"")</f>
        <v>716002</v>
      </c>
      <c r="Y4261" s="133" t="str">
        <f>IFERROR(IF(VLOOKUP($C4261,'MSCI Database'!$C:$R,11, FALSE)="","",VLOOKUP($C4261,'MSCI Database'!$C:$R,11, FALSE)),"")</f>
        <v>2019</v>
      </c>
      <c r="Z4261" s="133" t="str">
        <f>IFERROR(IF(VLOOKUP($C4261,'MSCI Database'!$C:$R,12, FALSE)="","",VLOOKUP($C4261,'MSCI Database'!$C:$R,12, FALSE)),"")</f>
        <v>Reported</v>
      </c>
      <c r="AA4261" s="202" t="str">
        <f>IFERROR(IF(VLOOKUP($C4261,'MSCI Database'!$C:$R,13, FALSE)="","",VLOOKUP($C4261,'MSCI Database'!$C:$R,13, FALSE)),"")</f>
        <v>Strong employee development programs but governance practices lags those of peers</v>
      </c>
    </row>
    <row r="4262" spans="1:27" s="130" customFormat="1" ht="15" hidden="1" customHeight="1" outlineLevel="1">
      <c r="A4262" s="130" t="s">
        <v>6614</v>
      </c>
      <c r="B4262" s="130" t="s">
        <v>6615</v>
      </c>
      <c r="C4262" s="130" t="s">
        <v>6616</v>
      </c>
      <c r="D4262" s="130" t="s">
        <v>12128</v>
      </c>
      <c r="E4262" s="130" t="s">
        <v>18673</v>
      </c>
      <c r="F4262" s="215">
        <v>5.6427708992336373E-2</v>
      </c>
      <c r="G4262" s="132" t="str">
        <f ca="1">IFERROR(_xll.BQL($A4262, "cur_mkt_cap(currency=EUR)")/1000000, " ")</f>
        <v xml:space="preserve"> </v>
      </c>
      <c r="M4262" s="308"/>
      <c r="N4262" s="215">
        <f t="shared" si="162"/>
        <v>5.99174421818621E-4</v>
      </c>
      <c r="O4262" s="172" t="str">
        <f>IFERROR(IF(VLOOKUP($C4262,'MSCI Database'!$C:$R,2, FALSE)="","",VLOOKUP($C4262,'MSCI Database'!$C:$R,2, FALSE)),"")</f>
        <v>Building Products</v>
      </c>
      <c r="P4262" s="186" t="str">
        <f>IFERROR(IF(VLOOKUP($C4262,'MSCI Database'!$C:$R,3, FALSE)="","",VLOOKUP($C4262,'MSCI Database'!$C:$R,3, FALSE)),"")</f>
        <v>A</v>
      </c>
      <c r="Q4262" s="164" t="str">
        <f>IFERROR(IF(VLOOKUP($C4262,'MSCI Database'!$C:$R,4, FALSE)="","",VLOOKUP($C4262,'MSCI Database'!$C:$R,4, FALSE)),"")</f>
        <v/>
      </c>
      <c r="R4262" s="164">
        <f>IFERROR(IF(VLOOKUP($C4262,'MSCI Database'!$C:$R,5, FALSE)="","",VLOOKUP($C4262,'MSCI Database'!$C:$R,5, FALSE)),"")</f>
        <v>6.8</v>
      </c>
      <c r="S4262" s="164">
        <f>IFERROR(IF(VLOOKUP($C4262,'MSCI Database'!$C:$R,6, FALSE)="","",VLOOKUP($C4262,'MSCI Database'!$C:$R,6, FALSE)),"")</f>
        <v>7.5</v>
      </c>
      <c r="T4262" s="211">
        <f>IFERROR(IF(VLOOKUP($C4262,'MSCI Database'!$C:$R,7, FALSE)="","",VLOOKUP($C4262,'MSCI Database'!$C:$R,7, FALSE)),"")</f>
        <v>6.2</v>
      </c>
      <c r="U4262" s="164">
        <f>IFERROR(IF(VLOOKUP($C4262,'MSCI Database'!$C:$R,8, FALSE)="","",VLOOKUP($C4262,'MSCI Database'!$C:$R,8, FALSE)),"")</f>
        <v>5</v>
      </c>
      <c r="V4262" s="175">
        <f>IFERROR(IF(VLOOKUP($C4262,'MSCI Database'!$C:$R,9, FALSE)="","",VLOOKUP($C4262,'MSCI Database'!$C:$R,9, FALSE)),"")</f>
        <v>6.3</v>
      </c>
      <c r="W4262" s="165">
        <f t="shared" ca="1" si="163"/>
        <v>0</v>
      </c>
      <c r="X4262" s="236">
        <f>IFERROR(IF(VLOOKUP($C4262,'MSCI Database'!$C:$R,10, FALSE)="","",VLOOKUP($C4262,'MSCI Database'!$C:$R,10, FALSE)),"")</f>
        <v>396493</v>
      </c>
      <c r="Y4262" s="133" t="str">
        <f>IFERROR(IF(VLOOKUP($C4262,'MSCI Database'!$C:$R,11, FALSE)="","",VLOOKUP($C4262,'MSCI Database'!$C:$R,11, FALSE)),"")</f>
        <v>2019</v>
      </c>
      <c r="Z4262" s="133" t="str">
        <f>IFERROR(IF(VLOOKUP($C4262,'MSCI Database'!$C:$R,12, FALSE)="","",VLOOKUP($C4262,'MSCI Database'!$C:$R,12, FALSE)),"")</f>
        <v>Reported</v>
      </c>
      <c r="AA4262" s="202" t="str">
        <f>IFERROR(IF(VLOOKUP($C4262,'MSCI Database'!$C:$R,13, FALSE)="","",VLOOKUP($C4262,'MSCI Database'!$C:$R,13, FALSE)),"")</f>
        <v>Relatively strong corporate governance practices and environmental emission management programs</v>
      </c>
    </row>
    <row r="4263" spans="1:27" s="130" customFormat="1" ht="15" hidden="1" customHeight="1" outlineLevel="1">
      <c r="A4263" s="130" t="s">
        <v>391</v>
      </c>
      <c r="B4263" s="130" t="s">
        <v>392</v>
      </c>
      <c r="C4263" s="130" t="s">
        <v>393</v>
      </c>
      <c r="D4263" s="130" t="s">
        <v>18679</v>
      </c>
      <c r="E4263" s="130" t="s">
        <v>18684</v>
      </c>
      <c r="F4263" s="215">
        <v>4.2365867259049499E-2</v>
      </c>
      <c r="G4263" s="132" t="str">
        <f ca="1">IFERROR(_xll.BQL($A4263, "cur_mkt_cap(currency=EUR)")/1000000, " ")</f>
        <v xml:space="preserve"> </v>
      </c>
      <c r="M4263" s="308"/>
      <c r="N4263" s="215">
        <f t="shared" si="162"/>
        <v>4.4985955434116573E-4</v>
      </c>
      <c r="O4263" s="172" t="str">
        <f>IFERROR(IF(VLOOKUP($C4263,'MSCI Database'!$C:$R,2, FALSE)="","",VLOOKUP($C4263,'MSCI Database'!$C:$R,2, FALSE)),"")</f>
        <v>Steel</v>
      </c>
      <c r="P4263" s="186" t="str">
        <f>IFERROR(IF(VLOOKUP($C4263,'MSCI Database'!$C:$R,3, FALSE)="","",VLOOKUP($C4263,'MSCI Database'!$C:$R,3, FALSE)),"")</f>
        <v>AA</v>
      </c>
      <c r="Q4263" s="164" t="str">
        <f>IFERROR(IF(VLOOKUP($C4263,'MSCI Database'!$C:$R,4, FALSE)="","",VLOOKUP($C4263,'MSCI Database'!$C:$R,4, FALSE)),"")</f>
        <v>1</v>
      </c>
      <c r="R4263" s="164">
        <f>IFERROR(IF(VLOOKUP($C4263,'MSCI Database'!$C:$R,5, FALSE)="","",VLOOKUP($C4263,'MSCI Database'!$C:$R,5, FALSE)),"")</f>
        <v>7.6</v>
      </c>
      <c r="S4263" s="164">
        <f>IFERROR(IF(VLOOKUP($C4263,'MSCI Database'!$C:$R,6, FALSE)="","",VLOOKUP($C4263,'MSCI Database'!$C:$R,6, FALSE)),"")</f>
        <v>2.7</v>
      </c>
      <c r="T4263" s="211">
        <f>IFERROR(IF(VLOOKUP($C4263,'MSCI Database'!$C:$R,7, FALSE)="","",VLOOKUP($C4263,'MSCI Database'!$C:$R,7, FALSE)),"")</f>
        <v>6.3</v>
      </c>
      <c r="U4263" s="164">
        <f>IFERROR(IF(VLOOKUP($C4263,'MSCI Database'!$C:$R,8, FALSE)="","",VLOOKUP($C4263,'MSCI Database'!$C:$R,8, FALSE)),"")</f>
        <v>6.9</v>
      </c>
      <c r="V4263" s="175">
        <f>IFERROR(IF(VLOOKUP($C4263,'MSCI Database'!$C:$R,9, FALSE)="","",VLOOKUP($C4263,'MSCI Database'!$C:$R,9, FALSE)),"")</f>
        <v>5.0999999999999996</v>
      </c>
      <c r="W4263" s="165">
        <f t="shared" ca="1" si="163"/>
        <v>0</v>
      </c>
      <c r="X4263" s="236">
        <f>IFERROR(IF(VLOOKUP($C4263,'MSCI Database'!$C:$R,10, FALSE)="","",VLOOKUP($C4263,'MSCI Database'!$C:$R,10, FALSE)),"")</f>
        <v>1850000</v>
      </c>
      <c r="Y4263" s="133" t="str">
        <f>IFERROR(IF(VLOOKUP($C4263,'MSCI Database'!$C:$R,11, FALSE)="","",VLOOKUP($C4263,'MSCI Database'!$C:$R,11, FALSE)),"")</f>
        <v>2019</v>
      </c>
      <c r="Z4263" s="133" t="str">
        <f>IFERROR(IF(VLOOKUP($C4263,'MSCI Database'!$C:$R,12, FALSE)="","",VLOOKUP($C4263,'MSCI Database'!$C:$R,12, FALSE)),"")</f>
        <v>Reported</v>
      </c>
      <c r="AA4263" s="202" t="str">
        <f>IFERROR(IF(VLOOKUP($C4263,'MSCI Database'!$C:$R,13, FALSE)="","",VLOOKUP($C4263,'MSCI Database'!$C:$R,13, FALSE)),"")</f>
        <v>Strong business ethics protocols and another fatality-free year</v>
      </c>
    </row>
    <row r="4264" spans="1:27" s="130" customFormat="1" ht="15" hidden="1" customHeight="1" outlineLevel="1">
      <c r="A4264" s="130" t="s">
        <v>8363</v>
      </c>
      <c r="B4264" s="130" t="s">
        <v>8364</v>
      </c>
      <c r="C4264" s="130" t="s">
        <v>8365</v>
      </c>
      <c r="D4264" s="130" t="s">
        <v>12128</v>
      </c>
      <c r="E4264" s="130" t="s">
        <v>100</v>
      </c>
      <c r="F4264" s="215">
        <v>5.612624314814945E-2</v>
      </c>
      <c r="G4264" s="132" t="str">
        <f ca="1">IFERROR(_xll.BQL($A4264, "cur_mkt_cap(currency=EUR)")/1000000, " ")</f>
        <v xml:space="preserve"> </v>
      </c>
      <c r="M4264" s="308"/>
      <c r="N4264" s="215">
        <f t="shared" si="162"/>
        <v>5.9597332388084561E-4</v>
      </c>
      <c r="O4264" s="172" t="str">
        <f>IFERROR(IF(VLOOKUP($C4264,'MSCI Database'!$C:$R,2, FALSE)="","",VLOOKUP($C4264,'MSCI Database'!$C:$R,2, FALSE)),"")</f>
        <v>Utilities</v>
      </c>
      <c r="P4264" s="186" t="str">
        <f>IFERROR(IF(VLOOKUP($C4264,'MSCI Database'!$C:$R,3, FALSE)="","",VLOOKUP($C4264,'MSCI Database'!$C:$R,3, FALSE)),"")</f>
        <v>AA</v>
      </c>
      <c r="Q4264" s="164" t="str">
        <f>IFERROR(IF(VLOOKUP($C4264,'MSCI Database'!$C:$R,4, FALSE)="","",VLOOKUP($C4264,'MSCI Database'!$C:$R,4, FALSE)),"")</f>
        <v>0</v>
      </c>
      <c r="R4264" s="164">
        <f>IFERROR(IF(VLOOKUP($C4264,'MSCI Database'!$C:$R,5, FALSE)="","",VLOOKUP($C4264,'MSCI Database'!$C:$R,5, FALSE)),"")</f>
        <v>7.9</v>
      </c>
      <c r="S4264" s="164">
        <f>IFERROR(IF(VLOOKUP($C4264,'MSCI Database'!$C:$R,6, FALSE)="","",VLOOKUP($C4264,'MSCI Database'!$C:$R,6, FALSE)),"")</f>
        <v>6.7</v>
      </c>
      <c r="T4264" s="211">
        <f>IFERROR(IF(VLOOKUP($C4264,'MSCI Database'!$C:$R,7, FALSE)="","",VLOOKUP($C4264,'MSCI Database'!$C:$R,7, FALSE)),"")</f>
        <v>6</v>
      </c>
      <c r="U4264" s="164">
        <f>IFERROR(IF(VLOOKUP($C4264,'MSCI Database'!$C:$R,8, FALSE)="","",VLOOKUP($C4264,'MSCI Database'!$C:$R,8, FALSE)),"")</f>
        <v>6.5</v>
      </c>
      <c r="V4264" s="175">
        <f>IFERROR(IF(VLOOKUP($C4264,'MSCI Database'!$C:$R,9, FALSE)="","",VLOOKUP($C4264,'MSCI Database'!$C:$R,9, FALSE)),"")</f>
        <v>6.5</v>
      </c>
      <c r="W4264" s="165">
        <f t="shared" ca="1" si="163"/>
        <v>0</v>
      </c>
      <c r="X4264" s="236">
        <f>IFERROR(IF(VLOOKUP($C4264,'MSCI Database'!$C:$R,10, FALSE)="","",VLOOKUP($C4264,'MSCI Database'!$C:$R,10, FALSE)),"")</f>
        <v>44663585</v>
      </c>
      <c r="Y4264" s="133" t="str">
        <f>IFERROR(IF(VLOOKUP($C4264,'MSCI Database'!$C:$R,11, FALSE)="","",VLOOKUP($C4264,'MSCI Database'!$C:$R,11, FALSE)),"")</f>
        <v>2019</v>
      </c>
      <c r="Z4264" s="133" t="str">
        <f>IFERROR(IF(VLOOKUP($C4264,'MSCI Database'!$C:$R,12, FALSE)="","",VLOOKUP($C4264,'MSCI Database'!$C:$R,12, FALSE)),"")</f>
        <v>Reported</v>
      </c>
      <c r="AA4264" s="202" t="str">
        <f>IFERROR(IF(VLOOKUP($C4264,'MSCI Database'!$C:$R,13, FALSE)="","",VLOOKUP($C4264,'MSCI Database'!$C:$R,13, FALSE)),"")</f>
        <v>Committed to a sustainable future</v>
      </c>
    </row>
    <row r="4265" spans="1:27" s="130" customFormat="1" ht="15" hidden="1" customHeight="1" outlineLevel="1">
      <c r="A4265" s="130" t="s">
        <v>2220</v>
      </c>
      <c r="B4265" s="130" t="s">
        <v>2221</v>
      </c>
      <c r="C4265" s="130" t="s">
        <v>2222</v>
      </c>
      <c r="D4265" s="130" t="s">
        <v>12131</v>
      </c>
      <c r="E4265" s="130" t="s">
        <v>18674</v>
      </c>
      <c r="F4265" s="215">
        <v>6.5203610794199743E-2</v>
      </c>
      <c r="G4265" s="132" t="str">
        <f ca="1">IFERROR(_xll.BQL($A4265, "cur_mkt_cap(currency=EUR)")/1000000, " ")</f>
        <v xml:space="preserve"> </v>
      </c>
      <c r="M4265" s="308"/>
      <c r="N4265" s="215">
        <f t="shared" si="162"/>
        <v>6.9236083647144034E-4</v>
      </c>
      <c r="O4265" s="172" t="str">
        <f>IFERROR(IF(VLOOKUP($C4265,'MSCI Database'!$C:$R,2, FALSE)="","",VLOOKUP($C4265,'MSCI Database'!$C:$R,2, FALSE)),"")</f>
        <v>Beverages</v>
      </c>
      <c r="P4265" s="186" t="str">
        <f>IFERROR(IF(VLOOKUP($C4265,'MSCI Database'!$C:$R,3, FALSE)="","",VLOOKUP($C4265,'MSCI Database'!$C:$R,3, FALSE)),"")</f>
        <v>AA</v>
      </c>
      <c r="Q4265" s="164" t="str">
        <f>IFERROR(IF(VLOOKUP($C4265,'MSCI Database'!$C:$R,4, FALSE)="","",VLOOKUP($C4265,'MSCI Database'!$C:$R,4, FALSE)),"")</f>
        <v>0</v>
      </c>
      <c r="R4265" s="164">
        <f>IFERROR(IF(VLOOKUP($C4265,'MSCI Database'!$C:$R,5, FALSE)="","",VLOOKUP($C4265,'MSCI Database'!$C:$R,5, FALSE)),"")</f>
        <v>7.7</v>
      </c>
      <c r="S4265" s="164">
        <f>IFERROR(IF(VLOOKUP($C4265,'MSCI Database'!$C:$R,6, FALSE)="","",VLOOKUP($C4265,'MSCI Database'!$C:$R,6, FALSE)),"")</f>
        <v>4.9000000000000004</v>
      </c>
      <c r="T4265" s="211">
        <f>IFERROR(IF(VLOOKUP($C4265,'MSCI Database'!$C:$R,7, FALSE)="","",VLOOKUP($C4265,'MSCI Database'!$C:$R,7, FALSE)),"")</f>
        <v>8</v>
      </c>
      <c r="U4265" s="164">
        <f>IFERROR(IF(VLOOKUP($C4265,'MSCI Database'!$C:$R,8, FALSE)="","",VLOOKUP($C4265,'MSCI Database'!$C:$R,8, FALSE)),"")</f>
        <v>5.0999999999999996</v>
      </c>
      <c r="V4265" s="175">
        <f>IFERROR(IF(VLOOKUP($C4265,'MSCI Database'!$C:$R,9, FALSE)="","",VLOOKUP($C4265,'MSCI Database'!$C:$R,9, FALSE)),"")</f>
        <v>5.8</v>
      </c>
      <c r="W4265" s="165">
        <f t="shared" ca="1" si="163"/>
        <v>0</v>
      </c>
      <c r="X4265" s="236">
        <f>IFERROR(IF(VLOOKUP($C4265,'MSCI Database'!$C:$R,10, FALSE)="","",VLOOKUP($C4265,'MSCI Database'!$C:$R,10, FALSE)),"")</f>
        <v>284974</v>
      </c>
      <c r="Y4265" s="133" t="str">
        <f>IFERROR(IF(VLOOKUP($C4265,'MSCI Database'!$C:$R,11, FALSE)="","",VLOOKUP($C4265,'MSCI Database'!$C:$R,11, FALSE)),"")</f>
        <v>2020</v>
      </c>
      <c r="Z4265" s="133" t="str">
        <f>IFERROR(IF(VLOOKUP($C4265,'MSCI Database'!$C:$R,12, FALSE)="","",VLOOKUP($C4265,'MSCI Database'!$C:$R,12, FALSE)),"")</f>
        <v>Reported</v>
      </c>
      <c r="AA4265" s="202" t="str">
        <f>IFERROR(IF(VLOOKUP($C4265,'MSCI Database'!$C:$R,13, FALSE)="","",VLOOKUP($C4265,'MSCI Database'!$C:$R,13, FALSE)),"")</f>
        <v>Increased focus on environmental management, robust responsible marketing practices</v>
      </c>
    </row>
    <row r="4266" spans="1:27" s="130" customFormat="1" ht="15" hidden="1" customHeight="1" outlineLevel="1">
      <c r="A4266" s="130" t="s">
        <v>672</v>
      </c>
      <c r="B4266" s="130" t="s">
        <v>673</v>
      </c>
      <c r="C4266" s="130" t="s">
        <v>674</v>
      </c>
      <c r="D4266" s="130" t="s">
        <v>12128</v>
      </c>
      <c r="E4266" s="130" t="s">
        <v>18689</v>
      </c>
      <c r="F4266" s="215">
        <v>5.5591489253284103E-2</v>
      </c>
      <c r="G4266" s="132" t="str">
        <f ca="1">IFERROR(_xll.BQL($A4266, "cur_mkt_cap(currency=EUR)")/1000000, " ")</f>
        <v xml:space="preserve"> </v>
      </c>
      <c r="M4266" s="308"/>
      <c r="N4266" s="215">
        <f t="shared" si="162"/>
        <v>5.9029507003193035E-4</v>
      </c>
      <c r="O4266" s="172" t="str">
        <f>IFERROR(IF(VLOOKUP($C4266,'MSCI Database'!$C:$R,2, FALSE)="","",VLOOKUP($C4266,'MSCI Database'!$C:$R,2, FALSE)),"")</f>
        <v>Semiconductors &amp; Semiconductor Equipment</v>
      </c>
      <c r="P4266" s="186" t="str">
        <f>IFERROR(IF(VLOOKUP($C4266,'MSCI Database'!$C:$R,3, FALSE)="","",VLOOKUP($C4266,'MSCI Database'!$C:$R,3, FALSE)),"")</f>
        <v>A</v>
      </c>
      <c r="Q4266" s="164" t="str">
        <f>IFERROR(IF(VLOOKUP($C4266,'MSCI Database'!$C:$R,4, FALSE)="","",VLOOKUP($C4266,'MSCI Database'!$C:$R,4, FALSE)),"")</f>
        <v>0</v>
      </c>
      <c r="R4266" s="164">
        <f>IFERROR(IF(VLOOKUP($C4266,'MSCI Database'!$C:$R,5, FALSE)="","",VLOOKUP($C4266,'MSCI Database'!$C:$R,5, FALSE)),"")</f>
        <v>5.8</v>
      </c>
      <c r="S4266" s="164">
        <f>IFERROR(IF(VLOOKUP($C4266,'MSCI Database'!$C:$R,6, FALSE)="","",VLOOKUP($C4266,'MSCI Database'!$C:$R,6, FALSE)),"")</f>
        <v>7.2</v>
      </c>
      <c r="T4266" s="211">
        <f>IFERROR(IF(VLOOKUP($C4266,'MSCI Database'!$C:$R,7, FALSE)="","",VLOOKUP($C4266,'MSCI Database'!$C:$R,7, FALSE)),"")</f>
        <v>4.9000000000000004</v>
      </c>
      <c r="U4266" s="164">
        <f>IFERROR(IF(VLOOKUP($C4266,'MSCI Database'!$C:$R,8, FALSE)="","",VLOOKUP($C4266,'MSCI Database'!$C:$R,8, FALSE)),"")</f>
        <v>4.8</v>
      </c>
      <c r="V4266" s="175">
        <f>IFERROR(IF(VLOOKUP($C4266,'MSCI Database'!$C:$R,9, FALSE)="","",VLOOKUP($C4266,'MSCI Database'!$C:$R,9, FALSE)),"")</f>
        <v>5.3</v>
      </c>
      <c r="W4266" s="165">
        <f t="shared" ca="1" si="163"/>
        <v>0</v>
      </c>
      <c r="X4266" s="236">
        <f>IFERROR(IF(VLOOKUP($C4266,'MSCI Database'!$C:$R,10, FALSE)="","",VLOOKUP($C4266,'MSCI Database'!$C:$R,10, FALSE)),"")</f>
        <v>23033</v>
      </c>
      <c r="Y4266" s="133" t="str">
        <f>IFERROR(IF(VLOOKUP($C4266,'MSCI Database'!$C:$R,11, FALSE)="","",VLOOKUP($C4266,'MSCI Database'!$C:$R,11, FALSE)),"")</f>
        <v>2019</v>
      </c>
      <c r="Z4266" s="133" t="str">
        <f>IFERROR(IF(VLOOKUP($C4266,'MSCI Database'!$C:$R,12, FALSE)="","",VLOOKUP($C4266,'MSCI Database'!$C:$R,12, FALSE)),"")</f>
        <v>Reported</v>
      </c>
      <c r="AA4266" s="202" t="str">
        <f>IFERROR(IF(VLOOKUP($C4266,'MSCI Database'!$C:$R,13, FALSE)="","",VLOOKUP($C4266,'MSCI Database'!$C:$R,13, FALSE)),"")</f>
        <v>Strategic focus on clean tech; limited talent management programs</v>
      </c>
    </row>
    <row r="4267" spans="1:27" s="130" customFormat="1" ht="15" hidden="1" customHeight="1" outlineLevel="1">
      <c r="A4267" s="130" t="s">
        <v>6744</v>
      </c>
      <c r="B4267" s="130" t="s">
        <v>6745</v>
      </c>
      <c r="C4267" s="130" t="s">
        <v>6746</v>
      </c>
      <c r="D4267" s="130" t="s">
        <v>12128</v>
      </c>
      <c r="E4267" s="130" t="s">
        <v>18689</v>
      </c>
      <c r="F4267" s="215">
        <v>5.5558499399155199E-2</v>
      </c>
      <c r="G4267" s="132" t="str">
        <f ca="1">IFERROR(_xll.BQL($A4267, "cur_mkt_cap(currency=EUR)")/1000000, " ")</f>
        <v xml:space="preserve"> </v>
      </c>
      <c r="M4267" s="308"/>
      <c r="N4267" s="215">
        <f t="shared" si="162"/>
        <v>5.8994476914028425E-4</v>
      </c>
      <c r="O4267" s="172" t="str">
        <f>IFERROR(IF(VLOOKUP($C4267,'MSCI Database'!$C:$R,2, FALSE)="","",VLOOKUP($C4267,'MSCI Database'!$C:$R,2, FALSE)),"")</f>
        <v>Electronic Equipment, Instruments &amp; Components</v>
      </c>
      <c r="P4267" s="186" t="str">
        <f>IFERROR(IF(VLOOKUP($C4267,'MSCI Database'!$C:$R,3, FALSE)="","",VLOOKUP($C4267,'MSCI Database'!$C:$R,3, FALSE)),"")</f>
        <v>BBB</v>
      </c>
      <c r="Q4267" s="164" t="str">
        <f>IFERROR(IF(VLOOKUP($C4267,'MSCI Database'!$C:$R,4, FALSE)="","",VLOOKUP($C4267,'MSCI Database'!$C:$R,4, FALSE)),"")</f>
        <v>-1</v>
      </c>
      <c r="R4267" s="164">
        <f>IFERROR(IF(VLOOKUP($C4267,'MSCI Database'!$C:$R,5, FALSE)="","",VLOOKUP($C4267,'MSCI Database'!$C:$R,5, FALSE)),"")</f>
        <v>5.5</v>
      </c>
      <c r="S4267" s="164">
        <f>IFERROR(IF(VLOOKUP($C4267,'MSCI Database'!$C:$R,6, FALSE)="","",VLOOKUP($C4267,'MSCI Database'!$C:$R,6, FALSE)),"")</f>
        <v>6.2</v>
      </c>
      <c r="T4267" s="211">
        <f>IFERROR(IF(VLOOKUP($C4267,'MSCI Database'!$C:$R,7, FALSE)="","",VLOOKUP($C4267,'MSCI Database'!$C:$R,7, FALSE)),"")</f>
        <v>5.8</v>
      </c>
      <c r="U4267" s="164">
        <f>IFERROR(IF(VLOOKUP($C4267,'MSCI Database'!$C:$R,8, FALSE)="","",VLOOKUP($C4267,'MSCI Database'!$C:$R,8, FALSE)),"")</f>
        <v>2.9</v>
      </c>
      <c r="V4267" s="175">
        <f>IFERROR(IF(VLOOKUP($C4267,'MSCI Database'!$C:$R,9, FALSE)="","",VLOOKUP($C4267,'MSCI Database'!$C:$R,9, FALSE)),"")</f>
        <v>4.5999999999999996</v>
      </c>
      <c r="W4267" s="165">
        <f t="shared" ca="1" si="163"/>
        <v>0</v>
      </c>
      <c r="X4267" s="236">
        <f>IFERROR(IF(VLOOKUP($C4267,'MSCI Database'!$C:$R,10, FALSE)="","",VLOOKUP($C4267,'MSCI Database'!$C:$R,10, FALSE)),"")</f>
        <v>2799501</v>
      </c>
      <c r="Y4267" s="133" t="str">
        <f>IFERROR(IF(VLOOKUP($C4267,'MSCI Database'!$C:$R,11, FALSE)="","",VLOOKUP($C4267,'MSCI Database'!$C:$R,11, FALSE)),"")</f>
        <v>2019</v>
      </c>
      <c r="Z4267" s="133" t="str">
        <f>IFERROR(IF(VLOOKUP($C4267,'MSCI Database'!$C:$R,12, FALSE)="","",VLOOKUP($C4267,'MSCI Database'!$C:$R,12, FALSE)),"")</f>
        <v>E.CSI</v>
      </c>
      <c r="AA4267" s="202" t="str">
        <f>IFERROR(IF(VLOOKUP($C4267,'MSCI Database'!$C:$R,13, FALSE)="","",VLOOKUP($C4267,'MSCI Database'!$C:$R,13, FALSE)),"")</f>
        <v>Robust chemical management and mineral sourcing policies compare favorably with peers</v>
      </c>
    </row>
    <row r="4268" spans="1:27" s="130" customFormat="1" ht="15" hidden="1" customHeight="1" outlineLevel="1">
      <c r="A4268" s="130" t="s">
        <v>6819</v>
      </c>
      <c r="B4268" s="130" t="s">
        <v>18692</v>
      </c>
      <c r="C4268" s="130" t="s">
        <v>6820</v>
      </c>
      <c r="D4268" s="130" t="s">
        <v>12128</v>
      </c>
      <c r="E4268" s="130" t="s">
        <v>12133</v>
      </c>
      <c r="F4268" s="215">
        <v>5.5477876108875078E-2</v>
      </c>
      <c r="G4268" s="132" t="str">
        <f ca="1">IFERROR(_xll.BQL($A4268, "cur_mkt_cap(currency=EUR)")/1000000, " ")</f>
        <v xml:space="preserve"> </v>
      </c>
      <c r="M4268" s="308"/>
      <c r="N4268" s="215">
        <f t="shared" si="162"/>
        <v>5.8908867531330873E-4</v>
      </c>
      <c r="O4268" s="172" t="str">
        <f>IFERROR(IF(VLOOKUP($C4268,'MSCI Database'!$C:$R,2, FALSE)="","",VLOOKUP($C4268,'MSCI Database'!$C:$R,2, FALSE)),"")</f>
        <v>Health Care Equipment &amp; Supplies</v>
      </c>
      <c r="P4268" s="186" t="str">
        <f>IFERROR(IF(VLOOKUP($C4268,'MSCI Database'!$C:$R,3, FALSE)="","",VLOOKUP($C4268,'MSCI Database'!$C:$R,3, FALSE)),"")</f>
        <v>A</v>
      </c>
      <c r="Q4268" s="164" t="str">
        <f>IFERROR(IF(VLOOKUP($C4268,'MSCI Database'!$C:$R,4, FALSE)="","",VLOOKUP($C4268,'MSCI Database'!$C:$R,4, FALSE)),"")</f>
        <v>1</v>
      </c>
      <c r="R4268" s="164">
        <f>IFERROR(IF(VLOOKUP($C4268,'MSCI Database'!$C:$R,5, FALSE)="","",VLOOKUP($C4268,'MSCI Database'!$C:$R,5, FALSE)),"")</f>
        <v>7</v>
      </c>
      <c r="S4268" s="164">
        <f>IFERROR(IF(VLOOKUP($C4268,'MSCI Database'!$C:$R,6, FALSE)="","",VLOOKUP($C4268,'MSCI Database'!$C:$R,6, FALSE)),"")</f>
        <v>6.3</v>
      </c>
      <c r="T4268" s="211">
        <f>IFERROR(IF(VLOOKUP($C4268,'MSCI Database'!$C:$R,7, FALSE)="","",VLOOKUP($C4268,'MSCI Database'!$C:$R,7, FALSE)),"")</f>
        <v>6.7</v>
      </c>
      <c r="U4268" s="164">
        <f>IFERROR(IF(VLOOKUP($C4268,'MSCI Database'!$C:$R,8, FALSE)="","",VLOOKUP($C4268,'MSCI Database'!$C:$R,8, FALSE)),"")</f>
        <v>6</v>
      </c>
      <c r="V4268" s="175">
        <f>IFERROR(IF(VLOOKUP($C4268,'MSCI Database'!$C:$R,9, FALSE)="","",VLOOKUP($C4268,'MSCI Database'!$C:$R,9, FALSE)),"")</f>
        <v>6.4</v>
      </c>
      <c r="W4268" s="165">
        <f t="shared" ca="1" si="163"/>
        <v>0</v>
      </c>
      <c r="X4268" s="236">
        <f>IFERROR(IF(VLOOKUP($C4268,'MSCI Database'!$C:$R,10, FALSE)="","",VLOOKUP($C4268,'MSCI Database'!$C:$R,10, FALSE)),"")</f>
        <v>27626</v>
      </c>
      <c r="Y4268" s="133" t="str">
        <f>IFERROR(IF(VLOOKUP($C4268,'MSCI Database'!$C:$R,11, FALSE)="","",VLOOKUP($C4268,'MSCI Database'!$C:$R,11, FALSE)),"")</f>
        <v>2019</v>
      </c>
      <c r="Z4268" s="133" t="str">
        <f>IFERROR(IF(VLOOKUP($C4268,'MSCI Database'!$C:$R,12, FALSE)="","",VLOOKUP($C4268,'MSCI Database'!$C:$R,12, FALSE)),"")</f>
        <v>E.Segmt-Moderately Low</v>
      </c>
      <c r="AA4268" s="202" t="str">
        <f>IFERROR(IF(VLOOKUP($C4268,'MSCI Database'!$C:$R,13, FALSE)="","",VLOOKUP($C4268,'MSCI Database'!$C:$R,13, FALSE)),"")</f>
        <v>Improved policies to tackle bribery and corruption; product recalls continue</v>
      </c>
    </row>
    <row r="4269" spans="1:27" s="130" customFormat="1" ht="15" hidden="1" customHeight="1" outlineLevel="1">
      <c r="A4269" s="130" t="s">
        <v>2212</v>
      </c>
      <c r="B4269" s="130" t="s">
        <v>2213</v>
      </c>
      <c r="C4269" s="130" t="s">
        <v>2214</v>
      </c>
      <c r="D4269" s="130" t="s">
        <v>12131</v>
      </c>
      <c r="E4269" s="130" t="s">
        <v>18674</v>
      </c>
      <c r="F4269" s="215">
        <v>6.481102038484482E-2</v>
      </c>
      <c r="G4269" s="132" t="str">
        <f ca="1">IFERROR(_xll.BQL($A4269, "cur_mkt_cap(currency=EUR)")/1000000, " ")</f>
        <v xml:space="preserve"> </v>
      </c>
      <c r="M4269" s="308"/>
      <c r="N4269" s="215">
        <f t="shared" si="162"/>
        <v>6.8819213751595523E-4</v>
      </c>
      <c r="O4269" s="172" t="str">
        <f>IFERROR(IF(VLOOKUP($C4269,'MSCI Database'!$C:$R,2, FALSE)="","",VLOOKUP($C4269,'MSCI Database'!$C:$R,2, FALSE)),"")</f>
        <v>Food Products</v>
      </c>
      <c r="P4269" s="186" t="str">
        <f>IFERROR(IF(VLOOKUP($C4269,'MSCI Database'!$C:$R,3, FALSE)="","",VLOOKUP($C4269,'MSCI Database'!$C:$R,3, FALSE)),"")</f>
        <v>AAA</v>
      </c>
      <c r="Q4269" s="164" t="str">
        <f>IFERROR(IF(VLOOKUP($C4269,'MSCI Database'!$C:$R,4, FALSE)="","",VLOOKUP($C4269,'MSCI Database'!$C:$R,4, FALSE)),"")</f>
        <v>0</v>
      </c>
      <c r="R4269" s="164">
        <f>IFERROR(IF(VLOOKUP($C4269,'MSCI Database'!$C:$R,5, FALSE)="","",VLOOKUP($C4269,'MSCI Database'!$C:$R,5, FALSE)),"")</f>
        <v>8.6</v>
      </c>
      <c r="S4269" s="164">
        <f>IFERROR(IF(VLOOKUP($C4269,'MSCI Database'!$C:$R,6, FALSE)="","",VLOOKUP($C4269,'MSCI Database'!$C:$R,6, FALSE)),"")</f>
        <v>5.0999999999999996</v>
      </c>
      <c r="T4269" s="211">
        <f>IFERROR(IF(VLOOKUP($C4269,'MSCI Database'!$C:$R,7, FALSE)="","",VLOOKUP($C4269,'MSCI Database'!$C:$R,7, FALSE)),"")</f>
        <v>6.1</v>
      </c>
      <c r="U4269" s="164">
        <f>IFERROR(IF(VLOOKUP($C4269,'MSCI Database'!$C:$R,8, FALSE)="","",VLOOKUP($C4269,'MSCI Database'!$C:$R,8, FALSE)),"")</f>
        <v>6.1</v>
      </c>
      <c r="V4269" s="175">
        <f>IFERROR(IF(VLOOKUP($C4269,'MSCI Database'!$C:$R,9, FALSE)="","",VLOOKUP($C4269,'MSCI Database'!$C:$R,9, FALSE)),"")</f>
        <v>5.7</v>
      </c>
      <c r="W4269" s="165">
        <f t="shared" ca="1" si="163"/>
        <v>0</v>
      </c>
      <c r="X4269" s="236">
        <f>IFERROR(IF(VLOOKUP($C4269,'MSCI Database'!$C:$R,10, FALSE)="","",VLOOKUP($C4269,'MSCI Database'!$C:$R,10, FALSE)),"")</f>
        <v>1688979</v>
      </c>
      <c r="Y4269" s="133" t="str">
        <f>IFERROR(IF(VLOOKUP($C4269,'MSCI Database'!$C:$R,11, FALSE)="","",VLOOKUP($C4269,'MSCI Database'!$C:$R,11, FALSE)),"")</f>
        <v>2019</v>
      </c>
      <c r="Z4269" s="133" t="str">
        <f>IFERROR(IF(VLOOKUP($C4269,'MSCI Database'!$C:$R,12, FALSE)="","",VLOOKUP($C4269,'MSCI Database'!$C:$R,12, FALSE)),"")</f>
        <v>E.CSI</v>
      </c>
      <c r="AA4269" s="202" t="str">
        <f>IFERROR(IF(VLOOKUP($C4269,'MSCI Database'!$C:$R,13, FALSE)="","",VLOOKUP($C4269,'MSCI Database'!$C:$R,13, FALSE)),"")</f>
        <v>Leading programs and strategies to boost healthy food portfolio</v>
      </c>
    </row>
    <row r="4270" spans="1:27" s="130" customFormat="1" ht="15" hidden="1" customHeight="1" outlineLevel="1">
      <c r="A4270" s="130" t="s">
        <v>5111</v>
      </c>
      <c r="B4270" s="130" t="s">
        <v>5112</v>
      </c>
      <c r="C4270" s="130" t="s">
        <v>5113</v>
      </c>
      <c r="D4270" s="130" t="s">
        <v>18702</v>
      </c>
      <c r="E4270" s="130" t="s">
        <v>18674</v>
      </c>
      <c r="F4270" s="215">
        <v>2.7336949747072711E-3</v>
      </c>
      <c r="G4270" s="132" t="str">
        <f ca="1">IFERROR(_xll.BQL($A4270, "cur_mkt_cap(currency=EUR)")/1000000, " ")</f>
        <v xml:space="preserve"> </v>
      </c>
      <c r="M4270" s="308"/>
      <c r="N4270" s="215">
        <f t="shared" si="162"/>
        <v>2.9027584765512199E-5</v>
      </c>
      <c r="O4270" s="172" t="str">
        <f>IFERROR(IF(VLOOKUP($C4270,'MSCI Database'!$C:$R,2, FALSE)="","",VLOOKUP($C4270,'MSCI Database'!$C:$R,2, FALSE)),"")</f>
        <v>Household &amp; Personal Products</v>
      </c>
      <c r="P4270" s="186" t="str">
        <f>IFERROR(IF(VLOOKUP($C4270,'MSCI Database'!$C:$R,3, FALSE)="","",VLOOKUP($C4270,'MSCI Database'!$C:$R,3, FALSE)),"")</f>
        <v>BBB</v>
      </c>
      <c r="Q4270" s="164" t="str">
        <f>IFERROR(IF(VLOOKUP($C4270,'MSCI Database'!$C:$R,4, FALSE)="","",VLOOKUP($C4270,'MSCI Database'!$C:$R,4, FALSE)),"")</f>
        <v>0</v>
      </c>
      <c r="R4270" s="164">
        <f>IFERROR(IF(VLOOKUP($C4270,'MSCI Database'!$C:$R,5, FALSE)="","",VLOOKUP($C4270,'MSCI Database'!$C:$R,5, FALSE)),"")</f>
        <v>4.9000000000000004</v>
      </c>
      <c r="S4270" s="164">
        <f>IFERROR(IF(VLOOKUP($C4270,'MSCI Database'!$C:$R,6, FALSE)="","",VLOOKUP($C4270,'MSCI Database'!$C:$R,6, FALSE)),"")</f>
        <v>5.8</v>
      </c>
      <c r="T4270" s="211">
        <f>IFERROR(IF(VLOOKUP($C4270,'MSCI Database'!$C:$R,7, FALSE)="","",VLOOKUP($C4270,'MSCI Database'!$C:$R,7, FALSE)),"")</f>
        <v>5.8</v>
      </c>
      <c r="U4270" s="164">
        <f>IFERROR(IF(VLOOKUP($C4270,'MSCI Database'!$C:$R,8, FALSE)="","",VLOOKUP($C4270,'MSCI Database'!$C:$R,8, FALSE)),"")</f>
        <v>2.4</v>
      </c>
      <c r="V4270" s="175">
        <f>IFERROR(IF(VLOOKUP($C4270,'MSCI Database'!$C:$R,9, FALSE)="","",VLOOKUP($C4270,'MSCI Database'!$C:$R,9, FALSE)),"")</f>
        <v>4.5999999999999996</v>
      </c>
      <c r="W4270" s="165">
        <f t="shared" ca="1" si="163"/>
        <v>0</v>
      </c>
      <c r="X4270" s="236">
        <f>IFERROR(IF(VLOOKUP($C4270,'MSCI Database'!$C:$R,10, FALSE)="","",VLOOKUP($C4270,'MSCI Database'!$C:$R,10, FALSE)),"")</f>
        <v>723381</v>
      </c>
      <c r="Y4270" s="133" t="str">
        <f>IFERROR(IF(VLOOKUP($C4270,'MSCI Database'!$C:$R,11, FALSE)="","",VLOOKUP($C4270,'MSCI Database'!$C:$R,11, FALSE)),"")</f>
        <v>2019</v>
      </c>
      <c r="Z4270" s="133" t="str">
        <f>IFERROR(IF(VLOOKUP($C4270,'MSCI Database'!$C:$R,12, FALSE)="","",VLOOKUP($C4270,'MSCI Database'!$C:$R,12, FALSE)),"")</f>
        <v>Reported</v>
      </c>
      <c r="AA4270" s="202" t="str">
        <f>IFERROR(IF(VLOOKUP($C4270,'MSCI Database'!$C:$R,13, FALSE)="","",VLOOKUP($C4270,'MSCI Database'!$C:$R,13, FALSE)),"")</f>
        <v>Leads peers in chemical management; continues to lag in corporate governance practices</v>
      </c>
    </row>
    <row r="4271" spans="1:27" s="130" customFormat="1" ht="15" hidden="1" customHeight="1" outlineLevel="1">
      <c r="A4271" s="130" t="s">
        <v>7917</v>
      </c>
      <c r="B4271" s="130" t="s">
        <v>7918</v>
      </c>
      <c r="C4271" s="130" t="s">
        <v>7919</v>
      </c>
      <c r="D4271" s="130" t="s">
        <v>12128</v>
      </c>
      <c r="E4271" s="130" t="s">
        <v>18690</v>
      </c>
      <c r="F4271" s="215">
        <v>5.5401308440677262E-2</v>
      </c>
      <c r="G4271" s="132" t="str">
        <f ca="1">IFERROR(_xll.BQL($A4271, "cur_mkt_cap(currency=EUR)")/1000000, " ")</f>
        <v xml:space="preserve"> </v>
      </c>
      <c r="M4271" s="308"/>
      <c r="N4271" s="215">
        <f t="shared" si="162"/>
        <v>5.8827564587898146E-4</v>
      </c>
      <c r="O4271" s="172" t="str">
        <f>IFERROR(IF(VLOOKUP($C4271,'MSCI Database'!$C:$R,2, FALSE)="","",VLOOKUP($C4271,'MSCI Database'!$C:$R,2, FALSE)),"")</f>
        <v>Media &amp; Entertainment</v>
      </c>
      <c r="P4271" s="186" t="str">
        <f>IFERROR(IF(VLOOKUP($C4271,'MSCI Database'!$C:$R,3, FALSE)="","",VLOOKUP($C4271,'MSCI Database'!$C:$R,3, FALSE)),"")</f>
        <v>BB</v>
      </c>
      <c r="Q4271" s="164" t="str">
        <f>IFERROR(IF(VLOOKUP($C4271,'MSCI Database'!$C:$R,4, FALSE)="","",VLOOKUP($C4271,'MSCI Database'!$C:$R,4, FALSE)),"")</f>
        <v>1</v>
      </c>
      <c r="R4271" s="164">
        <f>IFERROR(IF(VLOOKUP($C4271,'MSCI Database'!$C:$R,5, FALSE)="","",VLOOKUP($C4271,'MSCI Database'!$C:$R,5, FALSE)),"")</f>
        <v>4</v>
      </c>
      <c r="S4271" s="164">
        <f>IFERROR(IF(VLOOKUP($C4271,'MSCI Database'!$C:$R,6, FALSE)="","",VLOOKUP($C4271,'MSCI Database'!$C:$R,6, FALSE)),"")</f>
        <v>6.6</v>
      </c>
      <c r="T4271" s="211">
        <f>IFERROR(IF(VLOOKUP($C4271,'MSCI Database'!$C:$R,7, FALSE)="","",VLOOKUP($C4271,'MSCI Database'!$C:$R,7, FALSE)),"")</f>
        <v>3.5</v>
      </c>
      <c r="U4271" s="164">
        <f>IFERROR(IF(VLOOKUP($C4271,'MSCI Database'!$C:$R,8, FALSE)="","",VLOOKUP($C4271,'MSCI Database'!$C:$R,8, FALSE)),"")</f>
        <v>4.9000000000000004</v>
      </c>
      <c r="V4271" s="175">
        <f>IFERROR(IF(VLOOKUP($C4271,'MSCI Database'!$C:$R,9, FALSE)="","",VLOOKUP($C4271,'MSCI Database'!$C:$R,9, FALSE)),"")</f>
        <v>4.3</v>
      </c>
      <c r="W4271" s="165">
        <f t="shared" ca="1" si="163"/>
        <v>0</v>
      </c>
      <c r="X4271" s="236">
        <f>IFERROR(IF(VLOOKUP($C4271,'MSCI Database'!$C:$R,10, FALSE)="","",VLOOKUP($C4271,'MSCI Database'!$C:$R,10, FALSE)),"")</f>
        <v>16095</v>
      </c>
      <c r="Y4271" s="133" t="str">
        <f>IFERROR(IF(VLOOKUP($C4271,'MSCI Database'!$C:$R,11, FALSE)="","",VLOOKUP($C4271,'MSCI Database'!$C:$R,11, FALSE)),"")</f>
        <v>2019</v>
      </c>
      <c r="Z4271" s="133" t="str">
        <f>IFERROR(IF(VLOOKUP($C4271,'MSCI Database'!$C:$R,12, FALSE)="","",VLOOKUP($C4271,'MSCI Database'!$C:$R,12, FALSE)),"")</f>
        <v>E.Segmt-Moderate</v>
      </c>
      <c r="AA4271" s="202" t="str">
        <f>IFERROR(IF(VLOOKUP($C4271,'MSCI Database'!$C:$R,13, FALSE)="","",VLOOKUP($C4271,'MSCI Database'!$C:$R,13, FALSE)),"")</f>
        <v>Relatively strong governance performance; environmental and social risks, however, persist</v>
      </c>
    </row>
    <row r="4272" spans="1:27" s="130" customFormat="1" ht="15" hidden="1" customHeight="1" outlineLevel="1">
      <c r="A4272" s="130" t="s">
        <v>7296</v>
      </c>
      <c r="B4272" s="130" t="s">
        <v>7297</v>
      </c>
      <c r="C4272" s="130" t="s">
        <v>7298</v>
      </c>
      <c r="D4272" s="130" t="s">
        <v>12128</v>
      </c>
      <c r="E4272" s="130" t="s">
        <v>12133</v>
      </c>
      <c r="F4272" s="215">
        <v>5.5388770067064087E-2</v>
      </c>
      <c r="G4272" s="132" t="str">
        <f ca="1">IFERROR(_xll.BQL($A4272, "cur_mkt_cap(currency=EUR)")/1000000, " ")</f>
        <v xml:space="preserve"> </v>
      </c>
      <c r="M4272" s="308"/>
      <c r="N4272" s="215">
        <f t="shared" si="162"/>
        <v>5.881425078711768E-4</v>
      </c>
      <c r="O4272" s="172" t="str">
        <f>IFERROR(IF(VLOOKUP($C4272,'MSCI Database'!$C:$R,2, FALSE)="","",VLOOKUP($C4272,'MSCI Database'!$C:$R,2, FALSE)),"")</f>
        <v>Health Care Equipment &amp; Supplies</v>
      </c>
      <c r="P4272" s="186" t="str">
        <f>IFERROR(IF(VLOOKUP($C4272,'MSCI Database'!$C:$R,3, FALSE)="","",VLOOKUP($C4272,'MSCI Database'!$C:$R,3, FALSE)),"")</f>
        <v>BB</v>
      </c>
      <c r="Q4272" s="164" t="str">
        <f>IFERROR(IF(VLOOKUP($C4272,'MSCI Database'!$C:$R,4, FALSE)="","",VLOOKUP($C4272,'MSCI Database'!$C:$R,4, FALSE)),"")</f>
        <v>-1</v>
      </c>
      <c r="R4272" s="164">
        <f>IFERROR(IF(VLOOKUP($C4272,'MSCI Database'!$C:$R,5, FALSE)="","",VLOOKUP($C4272,'MSCI Database'!$C:$R,5, FALSE)),"")</f>
        <v>3.2</v>
      </c>
      <c r="S4272" s="164">
        <f>IFERROR(IF(VLOOKUP($C4272,'MSCI Database'!$C:$R,6, FALSE)="","",VLOOKUP($C4272,'MSCI Database'!$C:$R,6, FALSE)),"")</f>
        <v>10</v>
      </c>
      <c r="T4272" s="211">
        <f>IFERROR(IF(VLOOKUP($C4272,'MSCI Database'!$C:$R,7, FALSE)="","",VLOOKUP($C4272,'MSCI Database'!$C:$R,7, FALSE)),"")</f>
        <v>6.2</v>
      </c>
      <c r="U4272" s="164">
        <f>IFERROR(IF(VLOOKUP($C4272,'MSCI Database'!$C:$R,8, FALSE)="","",VLOOKUP($C4272,'MSCI Database'!$C:$R,8, FALSE)),"")</f>
        <v>2.9</v>
      </c>
      <c r="V4272" s="175">
        <f>IFERROR(IF(VLOOKUP($C4272,'MSCI Database'!$C:$R,9, FALSE)="","",VLOOKUP($C4272,'MSCI Database'!$C:$R,9, FALSE)),"")</f>
        <v>4.5999999999999996</v>
      </c>
      <c r="W4272" s="165">
        <f t="shared" ca="1" si="163"/>
        <v>0</v>
      </c>
      <c r="X4272" s="236">
        <f>IFERROR(IF(VLOOKUP($C4272,'MSCI Database'!$C:$R,10, FALSE)="","",VLOOKUP($C4272,'MSCI Database'!$C:$R,10, FALSE)),"")</f>
        <v>90687</v>
      </c>
      <c r="Y4272" s="133" t="str">
        <f>IFERROR(IF(VLOOKUP($C4272,'MSCI Database'!$C:$R,11, FALSE)="","",VLOOKUP($C4272,'MSCI Database'!$C:$R,11, FALSE)),"")</f>
        <v>2019</v>
      </c>
      <c r="Z4272" s="133" t="str">
        <f>IFERROR(IF(VLOOKUP($C4272,'MSCI Database'!$C:$R,12, FALSE)="","",VLOOKUP($C4272,'MSCI Database'!$C:$R,12, FALSE)),"")</f>
        <v>Reported</v>
      </c>
      <c r="AA4272" s="202" t="str">
        <f>IFERROR(IF(VLOOKUP($C4272,'MSCI Database'!$C:$R,13, FALSE)="","",VLOOKUP($C4272,'MSCI Database'!$C:$R,13, FALSE)),"")</f>
        <v>Weak overall governance performance drives the downgrade</v>
      </c>
    </row>
    <row r="4273" spans="1:27" s="130" customFormat="1" ht="15" hidden="1" customHeight="1" outlineLevel="1">
      <c r="A4273" s="130" t="s">
        <v>5698</v>
      </c>
      <c r="B4273" s="130" t="s">
        <v>5699</v>
      </c>
      <c r="C4273" s="130" t="s">
        <v>5700</v>
      </c>
      <c r="D4273" s="130" t="s">
        <v>18677</v>
      </c>
      <c r="E4273" s="130" t="s">
        <v>18688</v>
      </c>
      <c r="F4273" s="215">
        <v>6.2163325155022986E-3</v>
      </c>
      <c r="G4273" s="132" t="str">
        <f ca="1">IFERROR(_xll.BQL($A4273, "cur_mkt_cap(currency=EUR)")/1000000, " ")</f>
        <v xml:space="preserve"> </v>
      </c>
      <c r="M4273" s="308"/>
      <c r="N4273" s="215">
        <f t="shared" si="162"/>
        <v>6.6007773615516503E-5</v>
      </c>
      <c r="O4273" s="172" t="str">
        <f>IFERROR(IF(VLOOKUP($C4273,'MSCI Database'!$C:$R,2, FALSE)="","",VLOOKUP($C4273,'MSCI Database'!$C:$R,2, FALSE)),"")</f>
        <v>Diversified Financials</v>
      </c>
      <c r="P4273" s="186" t="str">
        <f>IFERROR(IF(VLOOKUP($C4273,'MSCI Database'!$C:$R,3, FALSE)="","",VLOOKUP($C4273,'MSCI Database'!$C:$R,3, FALSE)),"")</f>
        <v>A</v>
      </c>
      <c r="Q4273" s="164" t="str">
        <f>IFERROR(IF(VLOOKUP($C4273,'MSCI Database'!$C:$R,4, FALSE)="","",VLOOKUP($C4273,'MSCI Database'!$C:$R,4, FALSE)),"")</f>
        <v>1</v>
      </c>
      <c r="R4273" s="164">
        <f>IFERROR(IF(VLOOKUP($C4273,'MSCI Database'!$C:$R,5, FALSE)="","",VLOOKUP($C4273,'MSCI Database'!$C:$R,5, FALSE)),"")</f>
        <v>6.2</v>
      </c>
      <c r="S4273" s="164">
        <f>IFERROR(IF(VLOOKUP($C4273,'MSCI Database'!$C:$R,6, FALSE)="","",VLOOKUP($C4273,'MSCI Database'!$C:$R,6, FALSE)),"")</f>
        <v>6.1</v>
      </c>
      <c r="T4273" s="211">
        <f>IFERROR(IF(VLOOKUP($C4273,'MSCI Database'!$C:$R,7, FALSE)="","",VLOOKUP($C4273,'MSCI Database'!$C:$R,7, FALSE)),"")</f>
        <v>3.2</v>
      </c>
      <c r="U4273" s="164">
        <f>IFERROR(IF(VLOOKUP($C4273,'MSCI Database'!$C:$R,8, FALSE)="","",VLOOKUP($C4273,'MSCI Database'!$C:$R,8, FALSE)),"")</f>
        <v>6.2</v>
      </c>
      <c r="V4273" s="175">
        <f>IFERROR(IF(VLOOKUP($C4273,'MSCI Database'!$C:$R,9, FALSE)="","",VLOOKUP($C4273,'MSCI Database'!$C:$R,9, FALSE)),"")</f>
        <v>4.9000000000000004</v>
      </c>
      <c r="W4273" s="165">
        <f t="shared" ca="1" si="163"/>
        <v>0</v>
      </c>
      <c r="X4273" s="236">
        <f>IFERROR(IF(VLOOKUP($C4273,'MSCI Database'!$C:$R,10, FALSE)="","",VLOOKUP($C4273,'MSCI Database'!$C:$R,10, FALSE)),"")</f>
        <v>38</v>
      </c>
      <c r="Y4273" s="133" t="str">
        <f>IFERROR(IF(VLOOKUP($C4273,'MSCI Database'!$C:$R,11, FALSE)="","",VLOOKUP($C4273,'MSCI Database'!$C:$R,11, FALSE)),"")</f>
        <v>2019</v>
      </c>
      <c r="Z4273" s="133" t="str">
        <f>IFERROR(IF(VLOOKUP($C4273,'MSCI Database'!$C:$R,12, FALSE)="","",VLOOKUP($C4273,'MSCI Database'!$C:$R,12, FALSE)),"")</f>
        <v>Reported</v>
      </c>
      <c r="AA4273" s="202" t="str">
        <f>IFERROR(IF(VLOOKUP($C4273,'MSCI Database'!$C:$R,13, FALSE)="","",VLOOKUP($C4273,'MSCI Database'!$C:$R,13, FALSE)),"")</f>
        <v>Strong corporate behavior practices drive upgrade</v>
      </c>
    </row>
    <row r="4274" spans="1:27" s="130" customFormat="1" ht="15" hidden="1" customHeight="1" outlineLevel="1">
      <c r="A4274" s="130" t="s">
        <v>1594</v>
      </c>
      <c r="B4274" s="130" t="s">
        <v>1595</v>
      </c>
      <c r="C4274" s="130" t="s">
        <v>1596</v>
      </c>
      <c r="D4274" s="130" t="s">
        <v>18678</v>
      </c>
      <c r="E4274" s="130" t="s">
        <v>18674</v>
      </c>
      <c r="F4274" s="215">
        <v>8.6920804523382099E-3</v>
      </c>
      <c r="G4274" s="132" t="str">
        <f ca="1">IFERROR(_xll.BQL($A4274, "cur_mkt_cap(currency=EUR)")/1000000, " ")</f>
        <v xml:space="preserve"> </v>
      </c>
      <c r="M4274" s="308"/>
      <c r="N4274" s="215">
        <f t="shared" si="162"/>
        <v>9.2296362415458157E-5</v>
      </c>
      <c r="O4274" s="172" t="str">
        <f>IFERROR(IF(VLOOKUP($C4274,'MSCI Database'!$C:$R,2, FALSE)="","",VLOOKUP($C4274,'MSCI Database'!$C:$R,2, FALSE)),"")</f>
        <v>Beverages</v>
      </c>
      <c r="P4274" s="186" t="str">
        <f>IFERROR(IF(VLOOKUP($C4274,'MSCI Database'!$C:$R,3, FALSE)="","",VLOOKUP($C4274,'MSCI Database'!$C:$R,3, FALSE)),"")</f>
        <v>BB</v>
      </c>
      <c r="Q4274" s="164" t="str">
        <f>IFERROR(IF(VLOOKUP($C4274,'MSCI Database'!$C:$R,4, FALSE)="","",VLOOKUP($C4274,'MSCI Database'!$C:$R,4, FALSE)),"")</f>
        <v>1</v>
      </c>
      <c r="R4274" s="164">
        <f>IFERROR(IF(VLOOKUP($C4274,'MSCI Database'!$C:$R,5, FALSE)="","",VLOOKUP($C4274,'MSCI Database'!$C:$R,5, FALSE)),"")</f>
        <v>3.1</v>
      </c>
      <c r="S4274" s="164">
        <f>IFERROR(IF(VLOOKUP($C4274,'MSCI Database'!$C:$R,6, FALSE)="","",VLOOKUP($C4274,'MSCI Database'!$C:$R,6, FALSE)),"")</f>
        <v>3.5</v>
      </c>
      <c r="T4274" s="211">
        <f>IFERROR(IF(VLOOKUP($C4274,'MSCI Database'!$C:$R,7, FALSE)="","",VLOOKUP($C4274,'MSCI Database'!$C:$R,7, FALSE)),"")</f>
        <v>3.8</v>
      </c>
      <c r="U4274" s="164">
        <f>IFERROR(IF(VLOOKUP($C4274,'MSCI Database'!$C:$R,8, FALSE)="","",VLOOKUP($C4274,'MSCI Database'!$C:$R,8, FALSE)),"")</f>
        <v>3.7</v>
      </c>
      <c r="V4274" s="175">
        <f>IFERROR(IF(VLOOKUP($C4274,'MSCI Database'!$C:$R,9, FALSE)="","",VLOOKUP($C4274,'MSCI Database'!$C:$R,9, FALSE)),"")</f>
        <v>3.7</v>
      </c>
      <c r="W4274" s="165">
        <f t="shared" ca="1" si="163"/>
        <v>0</v>
      </c>
      <c r="X4274" s="236">
        <f>IFERROR(IF(VLOOKUP($C4274,'MSCI Database'!$C:$R,10, FALSE)="","",VLOOKUP($C4274,'MSCI Database'!$C:$R,10, FALSE)),"")</f>
        <v>490115</v>
      </c>
      <c r="Y4274" s="133" t="str">
        <f>IFERROR(IF(VLOOKUP($C4274,'MSCI Database'!$C:$R,11, FALSE)="","",VLOOKUP($C4274,'MSCI Database'!$C:$R,11, FALSE)),"")</f>
        <v>2019</v>
      </c>
      <c r="Z4274" s="133" t="str">
        <f>IFERROR(IF(VLOOKUP($C4274,'MSCI Database'!$C:$R,12, FALSE)="","",VLOOKUP($C4274,'MSCI Database'!$C:$R,12, FALSE)),"")</f>
        <v>Reported</v>
      </c>
      <c r="AA4274" s="202" t="str">
        <f>IFERROR(IF(VLOOKUP($C4274,'MSCI Database'!$C:$R,13, FALSE)="","",VLOOKUP($C4274,'MSCI Database'!$C:$R,13, FALSE)),"")</f>
        <v>Efforts to promote responsible drinking drive rating; lags peers in overall ESG integration</v>
      </c>
    </row>
    <row r="4275" spans="1:27" s="130" customFormat="1" ht="15" hidden="1" customHeight="1" outlineLevel="1">
      <c r="A4275" s="130" t="s">
        <v>8395</v>
      </c>
      <c r="B4275" s="130" t="s">
        <v>8396</v>
      </c>
      <c r="C4275" s="130" t="s">
        <v>8397</v>
      </c>
      <c r="D4275" s="130" t="s">
        <v>12128</v>
      </c>
      <c r="E4275" s="130" t="s">
        <v>12133</v>
      </c>
      <c r="F4275" s="215">
        <v>5.4492502354036187E-2</v>
      </c>
      <c r="G4275" s="132" t="str">
        <f ca="1">IFERROR(_xll.BQL($A4275, "cur_mkt_cap(currency=EUR)")/1000000, " ")</f>
        <v xml:space="preserve"> </v>
      </c>
      <c r="M4275" s="308"/>
      <c r="N4275" s="215">
        <f t="shared" si="162"/>
        <v>5.7862554008463905E-4</v>
      </c>
      <c r="O4275" s="172" t="str">
        <f>IFERROR(IF(VLOOKUP($C4275,'MSCI Database'!$C:$R,2, FALSE)="","",VLOOKUP($C4275,'MSCI Database'!$C:$R,2, FALSE)),"")</f>
        <v>Health Care Equipment &amp; Supplies</v>
      </c>
      <c r="P4275" s="186" t="str">
        <f>IFERROR(IF(VLOOKUP($C4275,'MSCI Database'!$C:$R,3, FALSE)="","",VLOOKUP($C4275,'MSCI Database'!$C:$R,3, FALSE)),"")</f>
        <v>B</v>
      </c>
      <c r="Q4275" s="164" t="str">
        <f>IFERROR(IF(VLOOKUP($C4275,'MSCI Database'!$C:$R,4, FALSE)="","",VLOOKUP($C4275,'MSCI Database'!$C:$R,4, FALSE)),"")</f>
        <v>1</v>
      </c>
      <c r="R4275" s="164">
        <f>IFERROR(IF(VLOOKUP($C4275,'MSCI Database'!$C:$R,5, FALSE)="","",VLOOKUP($C4275,'MSCI Database'!$C:$R,5, FALSE)),"")</f>
        <v>2.2999999999999998</v>
      </c>
      <c r="S4275" s="164">
        <f>IFERROR(IF(VLOOKUP($C4275,'MSCI Database'!$C:$R,6, FALSE)="","",VLOOKUP($C4275,'MSCI Database'!$C:$R,6, FALSE)),"")</f>
        <v>10</v>
      </c>
      <c r="T4275" s="211">
        <f>IFERROR(IF(VLOOKUP($C4275,'MSCI Database'!$C:$R,7, FALSE)="","",VLOOKUP($C4275,'MSCI Database'!$C:$R,7, FALSE)),"")</f>
        <v>3.3</v>
      </c>
      <c r="U4275" s="164">
        <f>IFERROR(IF(VLOOKUP($C4275,'MSCI Database'!$C:$R,8, FALSE)="","",VLOOKUP($C4275,'MSCI Database'!$C:$R,8, FALSE)),"")</f>
        <v>5.0999999999999996</v>
      </c>
      <c r="V4275" s="175">
        <f>IFERROR(IF(VLOOKUP($C4275,'MSCI Database'!$C:$R,9, FALSE)="","",VLOOKUP($C4275,'MSCI Database'!$C:$R,9, FALSE)),"")</f>
        <v>4.3</v>
      </c>
      <c r="W4275" s="165">
        <f t="shared" ca="1" si="163"/>
        <v>0</v>
      </c>
      <c r="X4275" s="236">
        <f>IFERROR(IF(VLOOKUP($C4275,'MSCI Database'!$C:$R,10, FALSE)="","",VLOOKUP($C4275,'MSCI Database'!$C:$R,10, FALSE)),"")</f>
        <v>142019</v>
      </c>
      <c r="Y4275" s="133" t="str">
        <f>IFERROR(IF(VLOOKUP($C4275,'MSCI Database'!$C:$R,11, FALSE)="","",VLOOKUP($C4275,'MSCI Database'!$C:$R,11, FALSE)),"")</f>
        <v>2019</v>
      </c>
      <c r="Z4275" s="133" t="str">
        <f>IFERROR(IF(VLOOKUP($C4275,'MSCI Database'!$C:$R,12, FALSE)="","",VLOOKUP($C4275,'MSCI Database'!$C:$R,12, FALSE)),"")</f>
        <v>Reported</v>
      </c>
      <c r="AA4275" s="202" t="str">
        <f>IFERROR(IF(VLOOKUP($C4275,'MSCI Database'!$C:$R,13, FALSE)="","",VLOOKUP($C4275,'MSCI Database'!$C:$R,13, FALSE)),"")</f>
        <v>Ongoing product liability claims, multiple product recalls</v>
      </c>
    </row>
    <row r="4276" spans="1:27" s="130" customFormat="1" ht="15" hidden="1" customHeight="1" outlineLevel="1">
      <c r="A4276" s="130" t="s">
        <v>7605</v>
      </c>
      <c r="B4276" s="130" t="s">
        <v>7606</v>
      </c>
      <c r="C4276" s="130" t="s">
        <v>7607</v>
      </c>
      <c r="D4276" s="130" t="s">
        <v>12128</v>
      </c>
      <c r="E4276" s="130" t="s">
        <v>18689</v>
      </c>
      <c r="F4276" s="215">
        <v>5.4308346152553123E-2</v>
      </c>
      <c r="G4276" s="132" t="str">
        <f ca="1">IFERROR(_xll.BQL($A4276, "cur_mkt_cap(currency=EUR)")/1000000, " ")</f>
        <v xml:space="preserve"> </v>
      </c>
      <c r="M4276" s="308"/>
      <c r="N4276" s="215">
        <f t="shared" si="162"/>
        <v>5.7667008792260078E-4</v>
      </c>
      <c r="O4276" s="172" t="str">
        <f>IFERROR(IF(VLOOKUP($C4276,'MSCI Database'!$C:$R,2, FALSE)="","",VLOOKUP($C4276,'MSCI Database'!$C:$R,2, FALSE)),"")</f>
        <v>Technology Hardware, Storage &amp; Peripherals</v>
      </c>
      <c r="P4276" s="186" t="str">
        <f>IFERROR(IF(VLOOKUP($C4276,'MSCI Database'!$C:$R,3, FALSE)="","",VLOOKUP($C4276,'MSCI Database'!$C:$R,3, FALSE)),"")</f>
        <v>AA</v>
      </c>
      <c r="Q4276" s="164" t="str">
        <f>IFERROR(IF(VLOOKUP($C4276,'MSCI Database'!$C:$R,4, FALSE)="","",VLOOKUP($C4276,'MSCI Database'!$C:$R,4, FALSE)),"")</f>
        <v>1</v>
      </c>
      <c r="R4276" s="164">
        <f>IFERROR(IF(VLOOKUP($C4276,'MSCI Database'!$C:$R,5, FALSE)="","",VLOOKUP($C4276,'MSCI Database'!$C:$R,5, FALSE)),"")</f>
        <v>7.4</v>
      </c>
      <c r="S4276" s="164">
        <f>IFERROR(IF(VLOOKUP($C4276,'MSCI Database'!$C:$R,6, FALSE)="","",VLOOKUP($C4276,'MSCI Database'!$C:$R,6, FALSE)),"")</f>
        <v>3.4</v>
      </c>
      <c r="T4276" s="211">
        <f>IFERROR(IF(VLOOKUP($C4276,'MSCI Database'!$C:$R,7, FALSE)="","",VLOOKUP($C4276,'MSCI Database'!$C:$R,7, FALSE)),"")</f>
        <v>5.8</v>
      </c>
      <c r="U4276" s="164">
        <f>IFERROR(IF(VLOOKUP($C4276,'MSCI Database'!$C:$R,8, FALSE)="","",VLOOKUP($C4276,'MSCI Database'!$C:$R,8, FALSE)),"")</f>
        <v>5.3</v>
      </c>
      <c r="V4276" s="175">
        <f>IFERROR(IF(VLOOKUP($C4276,'MSCI Database'!$C:$R,9, FALSE)="","",VLOOKUP($C4276,'MSCI Database'!$C:$R,9, FALSE)),"")</f>
        <v>5.2</v>
      </c>
      <c r="W4276" s="165">
        <f t="shared" ca="1" si="163"/>
        <v>0</v>
      </c>
      <c r="X4276" s="236">
        <f>IFERROR(IF(VLOOKUP($C4276,'MSCI Database'!$C:$R,10, FALSE)="","",VLOOKUP($C4276,'MSCI Database'!$C:$R,10, FALSE)),"")</f>
        <v>80982</v>
      </c>
      <c r="Y4276" s="133" t="str">
        <f>IFERROR(IF(VLOOKUP($C4276,'MSCI Database'!$C:$R,11, FALSE)="","",VLOOKUP($C4276,'MSCI Database'!$C:$R,11, FALSE)),"")</f>
        <v>2019</v>
      </c>
      <c r="Z4276" s="133" t="str">
        <f>IFERROR(IF(VLOOKUP($C4276,'MSCI Database'!$C:$R,12, FALSE)="","",VLOOKUP($C4276,'MSCI Database'!$C:$R,12, FALSE)),"")</f>
        <v>Reported</v>
      </c>
      <c r="AA4276" s="202" t="str">
        <f>IFERROR(IF(VLOOKUP($C4276,'MSCI Database'!$C:$R,13, FALSE)="","",VLOOKUP($C4276,'MSCI Database'!$C:$R,13, FALSE)),"")</f>
        <v>Strong talent management programs amid continuing employee-centered risks from M&amp;As</v>
      </c>
    </row>
    <row r="4277" spans="1:27" s="130" customFormat="1" ht="15" hidden="1" customHeight="1" outlineLevel="1">
      <c r="A4277" s="130" t="s">
        <v>7467</v>
      </c>
      <c r="B4277" s="130" t="s">
        <v>7468</v>
      </c>
      <c r="C4277" s="130" t="s">
        <v>7469</v>
      </c>
      <c r="D4277" s="130" t="s">
        <v>12128</v>
      </c>
      <c r="E4277" s="130" t="s">
        <v>18688</v>
      </c>
      <c r="F4277" s="215">
        <v>5.4276829944310608E-2</v>
      </c>
      <c r="G4277" s="132" t="str">
        <f ca="1">IFERROR(_xll.BQL($A4277, "cur_mkt_cap(currency=EUR)")/1000000, " ")</f>
        <v xml:space="preserve"> </v>
      </c>
      <c r="M4277" s="308"/>
      <c r="N4277" s="215">
        <f t="shared" si="162"/>
        <v>5.7633543485606942E-4</v>
      </c>
      <c r="O4277" s="172" t="str">
        <f>IFERROR(IF(VLOOKUP($C4277,'MSCI Database'!$C:$R,2, FALSE)="","",VLOOKUP($C4277,'MSCI Database'!$C:$R,2, FALSE)),"")</f>
        <v/>
      </c>
      <c r="P4277" s="186" t="str">
        <f>IFERROR(IF(VLOOKUP($C4277,'MSCI Database'!$C:$R,3, FALSE)="","",VLOOKUP($C4277,'MSCI Database'!$C:$R,3, FALSE)),"")</f>
        <v/>
      </c>
      <c r="Q4277" s="164" t="str">
        <f>IFERROR(IF(VLOOKUP($C4277,'MSCI Database'!$C:$R,4, FALSE)="","",VLOOKUP($C4277,'MSCI Database'!$C:$R,4, FALSE)),"")</f>
        <v/>
      </c>
      <c r="R4277" s="164" t="str">
        <f>IFERROR(IF(VLOOKUP($C4277,'MSCI Database'!$C:$R,5, FALSE)="","",VLOOKUP($C4277,'MSCI Database'!$C:$R,5, FALSE)),"")</f>
        <v/>
      </c>
      <c r="S4277" s="164" t="str">
        <f>IFERROR(IF(VLOOKUP($C4277,'MSCI Database'!$C:$R,6, FALSE)="","",VLOOKUP($C4277,'MSCI Database'!$C:$R,6, FALSE)),"")</f>
        <v/>
      </c>
      <c r="T4277" s="211" t="str">
        <f>IFERROR(IF(VLOOKUP($C4277,'MSCI Database'!$C:$R,7, FALSE)="","",VLOOKUP($C4277,'MSCI Database'!$C:$R,7, FALSE)),"")</f>
        <v/>
      </c>
      <c r="U4277" s="164" t="str">
        <f>IFERROR(IF(VLOOKUP($C4277,'MSCI Database'!$C:$R,8, FALSE)="","",VLOOKUP($C4277,'MSCI Database'!$C:$R,8, FALSE)),"")</f>
        <v/>
      </c>
      <c r="V4277" s="175" t="str">
        <f>IFERROR(IF(VLOOKUP($C4277,'MSCI Database'!$C:$R,9, FALSE)="","",VLOOKUP($C4277,'MSCI Database'!$C:$R,9, FALSE)),"")</f>
        <v/>
      </c>
      <c r="W4277" s="165">
        <f t="shared" ca="1" si="163"/>
        <v>0</v>
      </c>
      <c r="X4277" s="236" t="str">
        <f>IFERROR(IF(VLOOKUP($C4277,'MSCI Database'!$C:$R,10, FALSE)="","",VLOOKUP($C4277,'MSCI Database'!$C:$R,10, FALSE)),"")</f>
        <v/>
      </c>
      <c r="Y4277" s="133" t="str">
        <f>IFERROR(IF(VLOOKUP($C4277,'MSCI Database'!$C:$R,11, FALSE)="","",VLOOKUP($C4277,'MSCI Database'!$C:$R,11, FALSE)),"")</f>
        <v/>
      </c>
      <c r="Z4277" s="133" t="str">
        <f>IFERROR(IF(VLOOKUP($C4277,'MSCI Database'!$C:$R,12, FALSE)="","",VLOOKUP($C4277,'MSCI Database'!$C:$R,12, FALSE)),"")</f>
        <v/>
      </c>
      <c r="AA4277" s="202" t="str">
        <f>IFERROR(IF(VLOOKUP($C4277,'MSCI Database'!$C:$R,13, FALSE)="","",VLOOKUP($C4277,'MSCI Database'!$C:$R,13, FALSE)),"")</f>
        <v/>
      </c>
    </row>
    <row r="4278" spans="1:27" s="130" customFormat="1" ht="15" hidden="1" customHeight="1" outlineLevel="1">
      <c r="A4278" s="130" t="s">
        <v>3153</v>
      </c>
      <c r="B4278" s="130" t="s">
        <v>3154</v>
      </c>
      <c r="C4278" s="130" t="s">
        <v>3155</v>
      </c>
      <c r="D4278" s="130" t="s">
        <v>12155</v>
      </c>
      <c r="E4278" s="130" t="s">
        <v>18688</v>
      </c>
      <c r="F4278" s="215">
        <v>6.3563628676332362E-2</v>
      </c>
      <c r="G4278" s="132" t="str">
        <f ca="1">IFERROR(_xll.BQL($A4278, "cur_mkt_cap(currency=EUR)")/1000000, " ")</f>
        <v xml:space="preserve"> </v>
      </c>
      <c r="M4278" s="308"/>
      <c r="N4278" s="215">
        <f t="shared" si="162"/>
        <v>6.7494677953357099E-4</v>
      </c>
      <c r="O4278" s="172" t="str">
        <f>IFERROR(IF(VLOOKUP($C4278,'MSCI Database'!$C:$R,2, FALSE)="","",VLOOKUP($C4278,'MSCI Database'!$C:$R,2, FALSE)),"")</f>
        <v>Banks</v>
      </c>
      <c r="P4278" s="186" t="str">
        <f>IFERROR(IF(VLOOKUP($C4278,'MSCI Database'!$C:$R,3, FALSE)="","",VLOOKUP($C4278,'MSCI Database'!$C:$R,3, FALSE)),"")</f>
        <v>AAA</v>
      </c>
      <c r="Q4278" s="164" t="str">
        <f>IFERROR(IF(VLOOKUP($C4278,'MSCI Database'!$C:$R,4, FALSE)="","",VLOOKUP($C4278,'MSCI Database'!$C:$R,4, FALSE)),"")</f>
        <v>0</v>
      </c>
      <c r="R4278" s="164">
        <f>IFERROR(IF(VLOOKUP($C4278,'MSCI Database'!$C:$R,5, FALSE)="","",VLOOKUP($C4278,'MSCI Database'!$C:$R,5, FALSE)),"")</f>
        <v>10</v>
      </c>
      <c r="S4278" s="164">
        <f>IFERROR(IF(VLOOKUP($C4278,'MSCI Database'!$C:$R,6, FALSE)="","",VLOOKUP($C4278,'MSCI Database'!$C:$R,6, FALSE)),"")</f>
        <v>5.2</v>
      </c>
      <c r="T4278" s="211">
        <f>IFERROR(IF(VLOOKUP($C4278,'MSCI Database'!$C:$R,7, FALSE)="","",VLOOKUP($C4278,'MSCI Database'!$C:$R,7, FALSE)),"")</f>
        <v>5.6</v>
      </c>
      <c r="U4278" s="164">
        <f>IFERROR(IF(VLOOKUP($C4278,'MSCI Database'!$C:$R,8, FALSE)="","",VLOOKUP($C4278,'MSCI Database'!$C:$R,8, FALSE)),"")</f>
        <v>5.8</v>
      </c>
      <c r="V4278" s="175">
        <f>IFERROR(IF(VLOOKUP($C4278,'MSCI Database'!$C:$R,9, FALSE)="","",VLOOKUP($C4278,'MSCI Database'!$C:$R,9, FALSE)),"")</f>
        <v>5.6</v>
      </c>
      <c r="W4278" s="165">
        <f t="shared" ca="1" si="163"/>
        <v>0</v>
      </c>
      <c r="X4278" s="236">
        <f>IFERROR(IF(VLOOKUP($C4278,'MSCI Database'!$C:$R,10, FALSE)="","",VLOOKUP($C4278,'MSCI Database'!$C:$R,10, FALSE)),"")</f>
        <v>79107</v>
      </c>
      <c r="Y4278" s="133" t="str">
        <f>IFERROR(IF(VLOOKUP($C4278,'MSCI Database'!$C:$R,11, FALSE)="","",VLOOKUP($C4278,'MSCI Database'!$C:$R,11, FALSE)),"")</f>
        <v>2019</v>
      </c>
      <c r="Z4278" s="133" t="str">
        <f>IFERROR(IF(VLOOKUP($C4278,'MSCI Database'!$C:$R,12, FALSE)="","",VLOOKUP($C4278,'MSCI Database'!$C:$R,12, FALSE)),"")</f>
        <v>Reported</v>
      </c>
      <c r="AA4278" s="202" t="str">
        <f>IFERROR(IF(VLOOKUP($C4278,'MSCI Database'!$C:$R,13, FALSE)="","",VLOOKUP($C4278,'MSCI Database'!$C:$R,13, FALSE)),"")</f>
        <v>Continues to lead peers in most ESG parameters; strengthened employee management programs</v>
      </c>
    </row>
    <row r="4279" spans="1:27" s="130" customFormat="1" ht="15" hidden="1" customHeight="1" outlineLevel="1">
      <c r="A4279" s="130" t="s">
        <v>1473</v>
      </c>
      <c r="B4279" s="130" t="s">
        <v>1474</v>
      </c>
      <c r="C4279" s="130" t="s">
        <v>1475</v>
      </c>
      <c r="D4279" s="130" t="s">
        <v>18678</v>
      </c>
      <c r="E4279" s="130" t="s">
        <v>18673</v>
      </c>
      <c r="F4279" s="215">
        <v>6.9209283711086514E-3</v>
      </c>
      <c r="G4279" s="132" t="str">
        <f ca="1">IFERROR(_xll.BQL($A4279, "cur_mkt_cap(currency=EUR)")/1000000, " ")</f>
        <v xml:space="preserve"> </v>
      </c>
      <c r="M4279" s="308"/>
      <c r="N4279" s="215">
        <f t="shared" si="162"/>
        <v>7.3489484674458663E-5</v>
      </c>
      <c r="O4279" s="172" t="str">
        <f>IFERROR(IF(VLOOKUP($C4279,'MSCI Database'!$C:$R,2, FALSE)="","",VLOOKUP($C4279,'MSCI Database'!$C:$R,2, FALSE)),"")</f>
        <v>Marine Transport</v>
      </c>
      <c r="P4279" s="186" t="str">
        <f>IFERROR(IF(VLOOKUP($C4279,'MSCI Database'!$C:$R,3, FALSE)="","",VLOOKUP($C4279,'MSCI Database'!$C:$R,3, FALSE)),"")</f>
        <v>B</v>
      </c>
      <c r="Q4279" s="164" t="str">
        <f>IFERROR(IF(VLOOKUP($C4279,'MSCI Database'!$C:$R,4, FALSE)="","",VLOOKUP($C4279,'MSCI Database'!$C:$R,4, FALSE)),"")</f>
        <v>0</v>
      </c>
      <c r="R4279" s="164">
        <f>IFERROR(IF(VLOOKUP($C4279,'MSCI Database'!$C:$R,5, FALSE)="","",VLOOKUP($C4279,'MSCI Database'!$C:$R,5, FALSE)),"")</f>
        <v>2.5</v>
      </c>
      <c r="S4279" s="164">
        <f>IFERROR(IF(VLOOKUP($C4279,'MSCI Database'!$C:$R,6, FALSE)="","",VLOOKUP($C4279,'MSCI Database'!$C:$R,6, FALSE)),"")</f>
        <v>5.5</v>
      </c>
      <c r="T4279" s="211">
        <f>IFERROR(IF(VLOOKUP($C4279,'MSCI Database'!$C:$R,7, FALSE)="","",VLOOKUP($C4279,'MSCI Database'!$C:$R,7, FALSE)),"")</f>
        <v>4.0999999999999996</v>
      </c>
      <c r="U4279" s="164">
        <f>IFERROR(IF(VLOOKUP($C4279,'MSCI Database'!$C:$R,8, FALSE)="","",VLOOKUP($C4279,'MSCI Database'!$C:$R,8, FALSE)),"")</f>
        <v>2.4</v>
      </c>
      <c r="V4279" s="175">
        <f>IFERROR(IF(VLOOKUP($C4279,'MSCI Database'!$C:$R,9, FALSE)="","",VLOOKUP($C4279,'MSCI Database'!$C:$R,9, FALSE)),"")</f>
        <v>4.0999999999999996</v>
      </c>
      <c r="W4279" s="165">
        <f t="shared" ca="1" si="163"/>
        <v>0</v>
      </c>
      <c r="X4279" s="236">
        <f>IFERROR(IF(VLOOKUP($C4279,'MSCI Database'!$C:$R,10, FALSE)="","",VLOOKUP($C4279,'MSCI Database'!$C:$R,10, FALSE)),"")</f>
        <v>15931758</v>
      </c>
      <c r="Y4279" s="133" t="str">
        <f>IFERROR(IF(VLOOKUP($C4279,'MSCI Database'!$C:$R,11, FALSE)="","",VLOOKUP($C4279,'MSCI Database'!$C:$R,11, FALSE)),"")</f>
        <v>2019</v>
      </c>
      <c r="Z4279" s="133" t="str">
        <f>IFERROR(IF(VLOOKUP($C4279,'MSCI Database'!$C:$R,12, FALSE)="","",VLOOKUP($C4279,'MSCI Database'!$C:$R,12, FALSE)),"")</f>
        <v>Reported</v>
      </c>
      <c r="AA4279" s="202" t="str">
        <f>IFERROR(IF(VLOOKUP($C4279,'MSCI Database'!$C:$R,13, FALSE)="","",VLOOKUP($C4279,'MSCI Database'!$C:$R,13, FALSE)),"")</f>
        <v>Strong emission reduction performance; concerns over board and ownership structure persist</v>
      </c>
    </row>
    <row r="4280" spans="1:27" s="130" customFormat="1" ht="15" hidden="1" customHeight="1" outlineLevel="1">
      <c r="A4280" s="130" t="s">
        <v>8428</v>
      </c>
      <c r="B4280" s="130" t="s">
        <v>8429</v>
      </c>
      <c r="C4280" s="130" t="s">
        <v>8430</v>
      </c>
      <c r="D4280" s="130" t="s">
        <v>18703</v>
      </c>
      <c r="E4280" s="130" t="s">
        <v>18684</v>
      </c>
      <c r="F4280" s="215">
        <v>3.6784604357741118E-3</v>
      </c>
      <c r="G4280" s="132" t="str">
        <f ca="1">IFERROR(_xll.BQL($A4280, "cur_mkt_cap(currency=EUR)")/1000000, " ")</f>
        <v xml:space="preserve"> </v>
      </c>
      <c r="M4280" s="308"/>
      <c r="N4280" s="215">
        <f t="shared" si="162"/>
        <v>3.9059523134050395E-5</v>
      </c>
      <c r="O4280" s="172" t="str">
        <f>IFERROR(IF(VLOOKUP($C4280,'MSCI Database'!$C:$R,2, FALSE)="","",VLOOKUP($C4280,'MSCI Database'!$C:$R,2, FALSE)),"")</f>
        <v>Metals and Mining - Precious Metals</v>
      </c>
      <c r="P4280" s="186" t="str">
        <f>IFERROR(IF(VLOOKUP($C4280,'MSCI Database'!$C:$R,3, FALSE)="","",VLOOKUP($C4280,'MSCI Database'!$C:$R,3, FALSE)),"")</f>
        <v>B</v>
      </c>
      <c r="Q4280" s="164" t="str">
        <f>IFERROR(IF(VLOOKUP($C4280,'MSCI Database'!$C:$R,4, FALSE)="","",VLOOKUP($C4280,'MSCI Database'!$C:$R,4, FALSE)),"")</f>
        <v>1</v>
      </c>
      <c r="R4280" s="164">
        <f>IFERROR(IF(VLOOKUP($C4280,'MSCI Database'!$C:$R,5, FALSE)="","",VLOOKUP($C4280,'MSCI Database'!$C:$R,5, FALSE)),"")</f>
        <v>2.7</v>
      </c>
      <c r="S4280" s="164">
        <f>IFERROR(IF(VLOOKUP($C4280,'MSCI Database'!$C:$R,6, FALSE)="","",VLOOKUP($C4280,'MSCI Database'!$C:$R,6, FALSE)),"")</f>
        <v>3.2</v>
      </c>
      <c r="T4280" s="211">
        <f>IFERROR(IF(VLOOKUP($C4280,'MSCI Database'!$C:$R,7, FALSE)="","",VLOOKUP($C4280,'MSCI Database'!$C:$R,7, FALSE)),"")</f>
        <v>1.6</v>
      </c>
      <c r="U4280" s="164">
        <f>IFERROR(IF(VLOOKUP($C4280,'MSCI Database'!$C:$R,8, FALSE)="","",VLOOKUP($C4280,'MSCI Database'!$C:$R,8, FALSE)),"")</f>
        <v>6</v>
      </c>
      <c r="V4280" s="175">
        <f>IFERROR(IF(VLOOKUP($C4280,'MSCI Database'!$C:$R,9, FALSE)="","",VLOOKUP($C4280,'MSCI Database'!$C:$R,9, FALSE)),"")</f>
        <v>3.6</v>
      </c>
      <c r="W4280" s="165">
        <f t="shared" ca="1" si="163"/>
        <v>0</v>
      </c>
      <c r="X4280" s="236">
        <f>IFERROR(IF(VLOOKUP($C4280,'MSCI Database'!$C:$R,10, FALSE)="","",VLOOKUP($C4280,'MSCI Database'!$C:$R,10, FALSE)),"")</f>
        <v>3325862</v>
      </c>
      <c r="Y4280" s="133" t="str">
        <f>IFERROR(IF(VLOOKUP($C4280,'MSCI Database'!$C:$R,11, FALSE)="","",VLOOKUP($C4280,'MSCI Database'!$C:$R,11, FALSE)),"")</f>
        <v>2019</v>
      </c>
      <c r="Z4280" s="133" t="str">
        <f>IFERROR(IF(VLOOKUP($C4280,'MSCI Database'!$C:$R,12, FALSE)="","",VLOOKUP($C4280,'MSCI Database'!$C:$R,12, FALSE)),"")</f>
        <v>Reported</v>
      </c>
      <c r="AA4280" s="202" t="str">
        <f>IFERROR(IF(VLOOKUP($C4280,'MSCI Database'!$C:$R,13, FALSE)="","",VLOOKUP($C4280,'MSCI Database'!$C:$R,13, FALSE)),"")</f>
        <v>Business ethics framework is aligned with industry peers; fatalities in operations persist</v>
      </c>
    </row>
    <row r="4281" spans="1:27" s="130" customFormat="1" ht="15" hidden="1" customHeight="1" outlineLevel="1">
      <c r="A4281" s="130" t="s">
        <v>4751</v>
      </c>
      <c r="B4281" s="130" t="s">
        <v>4752</v>
      </c>
      <c r="C4281" s="130" t="s">
        <v>4753</v>
      </c>
      <c r="D4281" s="130" t="s">
        <v>18678</v>
      </c>
      <c r="E4281" s="130" t="s">
        <v>18682</v>
      </c>
      <c r="F4281" s="215">
        <v>6.8942758134701628E-3</v>
      </c>
      <c r="G4281" s="132" t="str">
        <f ca="1">IFERROR(_xll.BQL($A4281, "cur_mkt_cap(currency=EUR)")/1000000, " ")</f>
        <v xml:space="preserve"> </v>
      </c>
      <c r="M4281" s="308"/>
      <c r="N4281" s="215">
        <f t="shared" si="162"/>
        <v>7.3206476005522654E-5</v>
      </c>
      <c r="O4281" s="172" t="str">
        <f>IFERROR(IF(VLOOKUP($C4281,'MSCI Database'!$C:$R,2, FALSE)="","",VLOOKUP($C4281,'MSCI Database'!$C:$R,2, FALSE)),"")</f>
        <v>Retail - Consumer Discretionary</v>
      </c>
      <c r="P4281" s="186" t="str">
        <f>IFERROR(IF(VLOOKUP($C4281,'MSCI Database'!$C:$R,3, FALSE)="","",VLOOKUP($C4281,'MSCI Database'!$C:$R,3, FALSE)),"")</f>
        <v>B</v>
      </c>
      <c r="Q4281" s="164" t="str">
        <f>IFERROR(IF(VLOOKUP($C4281,'MSCI Database'!$C:$R,4, FALSE)="","",VLOOKUP($C4281,'MSCI Database'!$C:$R,4, FALSE)),"")</f>
        <v/>
      </c>
      <c r="R4281" s="164">
        <f>IFERROR(IF(VLOOKUP($C4281,'MSCI Database'!$C:$R,5, FALSE)="","",VLOOKUP($C4281,'MSCI Database'!$C:$R,5, FALSE)),"")</f>
        <v>2.7</v>
      </c>
      <c r="S4281" s="164">
        <f>IFERROR(IF(VLOOKUP($C4281,'MSCI Database'!$C:$R,6, FALSE)="","",VLOOKUP($C4281,'MSCI Database'!$C:$R,6, FALSE)),"")</f>
        <v>1.5</v>
      </c>
      <c r="T4281" s="211">
        <f>IFERROR(IF(VLOOKUP($C4281,'MSCI Database'!$C:$R,7, FALSE)="","",VLOOKUP($C4281,'MSCI Database'!$C:$R,7, FALSE)),"")</f>
        <v>2.9</v>
      </c>
      <c r="U4281" s="164">
        <f>IFERROR(IF(VLOOKUP($C4281,'MSCI Database'!$C:$R,8, FALSE)="","",VLOOKUP($C4281,'MSCI Database'!$C:$R,8, FALSE)),"")</f>
        <v>4.7</v>
      </c>
      <c r="V4281" s="175">
        <f>IFERROR(IF(VLOOKUP($C4281,'MSCI Database'!$C:$R,9, FALSE)="","",VLOOKUP($C4281,'MSCI Database'!$C:$R,9, FALSE)),"")</f>
        <v>3.3</v>
      </c>
      <c r="W4281" s="165">
        <f t="shared" ca="1" si="163"/>
        <v>0</v>
      </c>
      <c r="X4281" s="236">
        <f>IFERROR(IF(VLOOKUP($C4281,'MSCI Database'!$C:$R,10, FALSE)="","",VLOOKUP($C4281,'MSCI Database'!$C:$R,10, FALSE)),"")</f>
        <v>42754</v>
      </c>
      <c r="Y4281" s="133" t="str">
        <f>IFERROR(IF(VLOOKUP($C4281,'MSCI Database'!$C:$R,11, FALSE)="","",VLOOKUP($C4281,'MSCI Database'!$C:$R,11, FALSE)),"")</f>
        <v>2019</v>
      </c>
      <c r="Z4281" s="133" t="str">
        <f>IFERROR(IF(VLOOKUP($C4281,'MSCI Database'!$C:$R,12, FALSE)="","",VLOOKUP($C4281,'MSCI Database'!$C:$R,12, FALSE)),"")</f>
        <v>E.Segmt-Moderate</v>
      </c>
      <c r="AA4281" s="202" t="str">
        <f>IFERROR(IF(VLOOKUP($C4281,'MSCI Database'!$C:$R,13, FALSE)="","",VLOOKUP($C4281,'MSCI Database'!$C:$R,13, FALSE)),"")</f>
        <v>Governance practices on par with peers, but lags in data security measures</v>
      </c>
    </row>
    <row r="4282" spans="1:27" s="130" customFormat="1" ht="15" hidden="1" customHeight="1" outlineLevel="1">
      <c r="A4282" s="130" t="s">
        <v>6778</v>
      </c>
      <c r="B4282" s="130" t="s">
        <v>6779</v>
      </c>
      <c r="C4282" s="130" t="s">
        <v>6780</v>
      </c>
      <c r="D4282" s="130" t="s">
        <v>12128</v>
      </c>
      <c r="E4282" s="130" t="s">
        <v>18682</v>
      </c>
      <c r="F4282" s="215">
        <v>5.3508961368871108E-2</v>
      </c>
      <c r="G4282" s="132" t="str">
        <f ca="1">IFERROR(_xll.BQL($A4282, "cur_mkt_cap(currency=EUR)")/1000000, " ")</f>
        <v xml:space="preserve"> </v>
      </c>
      <c r="M4282" s="308"/>
      <c r="N4282" s="215">
        <f t="shared" si="162"/>
        <v>5.6818186601661623E-4</v>
      </c>
      <c r="O4282" s="172" t="str">
        <f>IFERROR(IF(VLOOKUP($C4282,'MSCI Database'!$C:$R,2, FALSE)="","",VLOOKUP($C4282,'MSCI Database'!$C:$R,2, FALSE)),"")</f>
        <v>Real Estate Development &amp; Diversified Activities</v>
      </c>
      <c r="P4282" s="186" t="str">
        <f>IFERROR(IF(VLOOKUP($C4282,'MSCI Database'!$C:$R,3, FALSE)="","",VLOOKUP($C4282,'MSCI Database'!$C:$R,3, FALSE)),"")</f>
        <v>BBB</v>
      </c>
      <c r="Q4282" s="164" t="str">
        <f>IFERROR(IF(VLOOKUP($C4282,'MSCI Database'!$C:$R,4, FALSE)="","",VLOOKUP($C4282,'MSCI Database'!$C:$R,4, FALSE)),"")</f>
        <v>1</v>
      </c>
      <c r="R4282" s="164">
        <f>IFERROR(IF(VLOOKUP($C4282,'MSCI Database'!$C:$R,5, FALSE)="","",VLOOKUP($C4282,'MSCI Database'!$C:$R,5, FALSE)),"")</f>
        <v>4.5999999999999996</v>
      </c>
      <c r="S4282" s="164">
        <f>IFERROR(IF(VLOOKUP($C4282,'MSCI Database'!$C:$R,6, FALSE)="","",VLOOKUP($C4282,'MSCI Database'!$C:$R,6, FALSE)),"")</f>
        <v>4.5</v>
      </c>
      <c r="T4282" s="211">
        <f>IFERROR(IF(VLOOKUP($C4282,'MSCI Database'!$C:$R,7, FALSE)="","",VLOOKUP($C4282,'MSCI Database'!$C:$R,7, FALSE)),"")</f>
        <v>2.4</v>
      </c>
      <c r="U4282" s="164">
        <f>IFERROR(IF(VLOOKUP($C4282,'MSCI Database'!$C:$R,8, FALSE)="","",VLOOKUP($C4282,'MSCI Database'!$C:$R,8, FALSE)),"")</f>
        <v>6</v>
      </c>
      <c r="V4282" s="175">
        <f>IFERROR(IF(VLOOKUP($C4282,'MSCI Database'!$C:$R,9, FALSE)="","",VLOOKUP($C4282,'MSCI Database'!$C:$R,9, FALSE)),"")</f>
        <v>4.3</v>
      </c>
      <c r="W4282" s="165">
        <f t="shared" ca="1" si="163"/>
        <v>0</v>
      </c>
      <c r="X4282" s="236">
        <f>IFERROR(IF(VLOOKUP($C4282,'MSCI Database'!$C:$R,10, FALSE)="","",VLOOKUP($C4282,'MSCI Database'!$C:$R,10, FALSE)),"")</f>
        <v>124577</v>
      </c>
      <c r="Y4282" s="133" t="str">
        <f>IFERROR(IF(VLOOKUP($C4282,'MSCI Database'!$C:$R,11, FALSE)="","",VLOOKUP($C4282,'MSCI Database'!$C:$R,11, FALSE)),"")</f>
        <v>2019</v>
      </c>
      <c r="Z4282" s="133" t="str">
        <f>IFERROR(IF(VLOOKUP($C4282,'MSCI Database'!$C:$R,12, FALSE)="","",VLOOKUP($C4282,'MSCI Database'!$C:$R,12, FALSE)),"")</f>
        <v>E.Segmt-Moderately Low</v>
      </c>
      <c r="AA4282" s="202" t="str">
        <f>IFERROR(IF(VLOOKUP($C4282,'MSCI Database'!$C:$R,13, FALSE)="","",VLOOKUP($C4282,'MSCI Database'!$C:$R,13, FALSE)),"")</f>
        <v>Strong ethics management framework and practices drive the upgrade</v>
      </c>
    </row>
    <row r="4283" spans="1:27" s="130" customFormat="1" ht="15" hidden="1" customHeight="1" outlineLevel="1">
      <c r="A4283" s="130" t="s">
        <v>6267</v>
      </c>
      <c r="B4283" s="130" t="s">
        <v>6268</v>
      </c>
      <c r="C4283" s="130" t="s">
        <v>6269</v>
      </c>
      <c r="D4283" s="130" t="s">
        <v>12128</v>
      </c>
      <c r="E4283" s="130" t="s">
        <v>12133</v>
      </c>
      <c r="F4283" s="215">
        <v>5.3243017820693482E-2</v>
      </c>
      <c r="G4283" s="132" t="str">
        <f ca="1">IFERROR(_xll.BQL($A4283, "cur_mkt_cap(currency=EUR)")/1000000, " ")</f>
        <v xml:space="preserve"> </v>
      </c>
      <c r="M4283" s="308"/>
      <c r="N4283" s="215">
        <f t="shared" si="162"/>
        <v>5.6535795956070525E-4</v>
      </c>
      <c r="O4283" s="172" t="str">
        <f>IFERROR(IF(VLOOKUP($C4283,'MSCI Database'!$C:$R,2, FALSE)="","",VLOOKUP($C4283,'MSCI Database'!$C:$R,2, FALSE)),"")</f>
        <v>Biotechnology</v>
      </c>
      <c r="P4283" s="186" t="str">
        <f>IFERROR(IF(VLOOKUP($C4283,'MSCI Database'!$C:$R,3, FALSE)="","",VLOOKUP($C4283,'MSCI Database'!$C:$R,3, FALSE)),"")</f>
        <v>BB</v>
      </c>
      <c r="Q4283" s="164" t="str">
        <f>IFERROR(IF(VLOOKUP($C4283,'MSCI Database'!$C:$R,4, FALSE)="","",VLOOKUP($C4283,'MSCI Database'!$C:$R,4, FALSE)),"")</f>
        <v>1</v>
      </c>
      <c r="R4283" s="164">
        <f>IFERROR(IF(VLOOKUP($C4283,'MSCI Database'!$C:$R,5, FALSE)="","",VLOOKUP($C4283,'MSCI Database'!$C:$R,5, FALSE)),"")</f>
        <v>3.6</v>
      </c>
      <c r="S4283" s="164">
        <f>IFERROR(IF(VLOOKUP($C4283,'MSCI Database'!$C:$R,6, FALSE)="","",VLOOKUP($C4283,'MSCI Database'!$C:$R,6, FALSE)),"")</f>
        <v>3.4</v>
      </c>
      <c r="T4283" s="211">
        <f>IFERROR(IF(VLOOKUP($C4283,'MSCI Database'!$C:$R,7, FALSE)="","",VLOOKUP($C4283,'MSCI Database'!$C:$R,7, FALSE)),"")</f>
        <v>3.8</v>
      </c>
      <c r="U4283" s="164">
        <f>IFERROR(IF(VLOOKUP($C4283,'MSCI Database'!$C:$R,8, FALSE)="","",VLOOKUP($C4283,'MSCI Database'!$C:$R,8, FALSE)),"")</f>
        <v>6.3</v>
      </c>
      <c r="V4283" s="175">
        <f>IFERROR(IF(VLOOKUP($C4283,'MSCI Database'!$C:$R,9, FALSE)="","",VLOOKUP($C4283,'MSCI Database'!$C:$R,9, FALSE)),"")</f>
        <v>4.5999999999999996</v>
      </c>
      <c r="W4283" s="165">
        <f t="shared" ca="1" si="163"/>
        <v>0</v>
      </c>
      <c r="X4283" s="236">
        <f>IFERROR(IF(VLOOKUP($C4283,'MSCI Database'!$C:$R,10, FALSE)="","",VLOOKUP($C4283,'MSCI Database'!$C:$R,10, FALSE)),"")</f>
        <v>109019</v>
      </c>
      <c r="Y4283" s="133" t="str">
        <f>IFERROR(IF(VLOOKUP($C4283,'MSCI Database'!$C:$R,11, FALSE)="","",VLOOKUP($C4283,'MSCI Database'!$C:$R,11, FALSE)),"")</f>
        <v>2019</v>
      </c>
      <c r="Z4283" s="133" t="str">
        <f>IFERROR(IF(VLOOKUP($C4283,'MSCI Database'!$C:$R,12, FALSE)="","",VLOOKUP($C4283,'MSCI Database'!$C:$R,12, FALSE)),"")</f>
        <v>E.Segmt-Moderate</v>
      </c>
      <c r="AA4283" s="202" t="str">
        <f>IFERROR(IF(VLOOKUP($C4283,'MSCI Database'!$C:$R,13, FALSE)="","",VLOOKUP($C4283,'MSCI Database'!$C:$R,13, FALSE)),"")</f>
        <v>Enhanced oversight and improvement in talent management programs drive upgrade</v>
      </c>
    </row>
    <row r="4284" spans="1:27" s="130" customFormat="1" ht="15" hidden="1" customHeight="1" outlineLevel="1">
      <c r="A4284" s="130" t="s">
        <v>7768</v>
      </c>
      <c r="B4284" s="130" t="s">
        <v>7769</v>
      </c>
      <c r="C4284" s="130" t="s">
        <v>7770</v>
      </c>
      <c r="D4284" s="130" t="s">
        <v>12128</v>
      </c>
      <c r="E4284" s="130" t="s">
        <v>18689</v>
      </c>
      <c r="F4284" s="215">
        <v>5.293677810684938E-2</v>
      </c>
      <c r="G4284" s="132" t="str">
        <f ca="1">IFERROR(_xll.BQL($A4284, "cur_mkt_cap(currency=EUR)")/1000000, " ")</f>
        <v xml:space="preserve"> </v>
      </c>
      <c r="M4284" s="308"/>
      <c r="N4284" s="215">
        <f t="shared" si="162"/>
        <v>5.621061705592174E-4</v>
      </c>
      <c r="O4284" s="172" t="str">
        <f>IFERROR(IF(VLOOKUP($C4284,'MSCI Database'!$C:$R,2, FALSE)="","",VLOOKUP($C4284,'MSCI Database'!$C:$R,2, FALSE)),"")</f>
        <v>Software &amp; Services</v>
      </c>
      <c r="P4284" s="186" t="str">
        <f>IFERROR(IF(VLOOKUP($C4284,'MSCI Database'!$C:$R,3, FALSE)="","",VLOOKUP($C4284,'MSCI Database'!$C:$R,3, FALSE)),"")</f>
        <v>B</v>
      </c>
      <c r="Q4284" s="164" t="str">
        <f>IFERROR(IF(VLOOKUP($C4284,'MSCI Database'!$C:$R,4, FALSE)="","",VLOOKUP($C4284,'MSCI Database'!$C:$R,4, FALSE)),"")</f>
        <v>0</v>
      </c>
      <c r="R4284" s="164">
        <f>IFERROR(IF(VLOOKUP($C4284,'MSCI Database'!$C:$R,5, FALSE)="","",VLOOKUP($C4284,'MSCI Database'!$C:$R,5, FALSE)),"")</f>
        <v>2.4</v>
      </c>
      <c r="S4284" s="164">
        <f>IFERROR(IF(VLOOKUP($C4284,'MSCI Database'!$C:$R,6, FALSE)="","",VLOOKUP($C4284,'MSCI Database'!$C:$R,6, FALSE)),"")</f>
        <v>7</v>
      </c>
      <c r="T4284" s="211">
        <f>IFERROR(IF(VLOOKUP($C4284,'MSCI Database'!$C:$R,7, FALSE)="","",VLOOKUP($C4284,'MSCI Database'!$C:$R,7, FALSE)),"")</f>
        <v>3.8</v>
      </c>
      <c r="U4284" s="164">
        <f>IFERROR(IF(VLOOKUP($C4284,'MSCI Database'!$C:$R,8, FALSE)="","",VLOOKUP($C4284,'MSCI Database'!$C:$R,8, FALSE)),"")</f>
        <v>2.5</v>
      </c>
      <c r="V4284" s="175">
        <f>IFERROR(IF(VLOOKUP($C4284,'MSCI Database'!$C:$R,9, FALSE)="","",VLOOKUP($C4284,'MSCI Database'!$C:$R,9, FALSE)),"")</f>
        <v>3.4</v>
      </c>
      <c r="W4284" s="165">
        <f t="shared" ca="1" si="163"/>
        <v>0</v>
      </c>
      <c r="X4284" s="236">
        <f>IFERROR(IF(VLOOKUP($C4284,'MSCI Database'!$C:$R,10, FALSE)="","",VLOOKUP($C4284,'MSCI Database'!$C:$R,10, FALSE)),"")</f>
        <v>33022</v>
      </c>
      <c r="Y4284" s="133" t="str">
        <f>IFERROR(IF(VLOOKUP($C4284,'MSCI Database'!$C:$R,11, FALSE)="","",VLOOKUP($C4284,'MSCI Database'!$C:$R,11, FALSE)),"")</f>
        <v>2019</v>
      </c>
      <c r="Z4284" s="133" t="str">
        <f>IFERROR(IF(VLOOKUP($C4284,'MSCI Database'!$C:$R,12, FALSE)="","",VLOOKUP($C4284,'MSCI Database'!$C:$R,12, FALSE)),"")</f>
        <v>E.Segmt-Moderately Low</v>
      </c>
      <c r="AA4284" s="202" t="str">
        <f>IFERROR(IF(VLOOKUP($C4284,'MSCI Database'!$C:$R,13, FALSE)="","",VLOOKUP($C4284,'MSCI Database'!$C:$R,13, FALSE)),"")</f>
        <v>Gaps in corporate governance practices and talent management programs persist</v>
      </c>
    </row>
    <row r="4285" spans="1:27" s="130" customFormat="1" ht="15" hidden="1" customHeight="1" outlineLevel="1">
      <c r="A4285" s="130" t="s">
        <v>4855</v>
      </c>
      <c r="B4285" s="130" t="s">
        <v>4856</v>
      </c>
      <c r="C4285" s="130" t="s">
        <v>4857</v>
      </c>
      <c r="D4285" s="130" t="s">
        <v>18675</v>
      </c>
      <c r="E4285" s="130" t="s">
        <v>18689</v>
      </c>
      <c r="F4285" s="215">
        <v>6.8047734971350901E-3</v>
      </c>
      <c r="G4285" s="132" t="str">
        <f ca="1">IFERROR(_xll.BQL($A4285, "cur_mkt_cap(currency=EUR)")/1000000, " ")</f>
        <v xml:space="preserve"> </v>
      </c>
      <c r="M4285" s="308"/>
      <c r="N4285" s="215">
        <f t="shared" si="162"/>
        <v>7.2256100744872291E-5</v>
      </c>
      <c r="O4285" s="172" t="str">
        <f>IFERROR(IF(VLOOKUP($C4285,'MSCI Database'!$C:$R,2, FALSE)="","",VLOOKUP($C4285,'MSCI Database'!$C:$R,2, FALSE)),"")</f>
        <v>Electronic Equipment, Instruments &amp; Components</v>
      </c>
      <c r="P4285" s="186" t="str">
        <f>IFERROR(IF(VLOOKUP($C4285,'MSCI Database'!$C:$R,3, FALSE)="","",VLOOKUP($C4285,'MSCI Database'!$C:$R,3, FALSE)),"")</f>
        <v>BB</v>
      </c>
      <c r="Q4285" s="164" t="str">
        <f>IFERROR(IF(VLOOKUP($C4285,'MSCI Database'!$C:$R,4, FALSE)="","",VLOOKUP($C4285,'MSCI Database'!$C:$R,4, FALSE)),"")</f>
        <v>0</v>
      </c>
      <c r="R4285" s="164">
        <f>IFERROR(IF(VLOOKUP($C4285,'MSCI Database'!$C:$R,5, FALSE)="","",VLOOKUP($C4285,'MSCI Database'!$C:$R,5, FALSE)),"")</f>
        <v>3.8</v>
      </c>
      <c r="S4285" s="164">
        <f>IFERROR(IF(VLOOKUP($C4285,'MSCI Database'!$C:$R,6, FALSE)="","",VLOOKUP($C4285,'MSCI Database'!$C:$R,6, FALSE)),"")</f>
        <v>4.8</v>
      </c>
      <c r="T4285" s="211">
        <f>IFERROR(IF(VLOOKUP($C4285,'MSCI Database'!$C:$R,7, FALSE)="","",VLOOKUP($C4285,'MSCI Database'!$C:$R,7, FALSE)),"")</f>
        <v>4.3</v>
      </c>
      <c r="U4285" s="164">
        <f>IFERROR(IF(VLOOKUP($C4285,'MSCI Database'!$C:$R,8, FALSE)="","",VLOOKUP($C4285,'MSCI Database'!$C:$R,8, FALSE)),"")</f>
        <v>3.8</v>
      </c>
      <c r="V4285" s="175">
        <f>IFERROR(IF(VLOOKUP($C4285,'MSCI Database'!$C:$R,9, FALSE)="","",VLOOKUP($C4285,'MSCI Database'!$C:$R,9, FALSE)),"")</f>
        <v>4.3</v>
      </c>
      <c r="W4285" s="165">
        <f t="shared" ca="1" si="163"/>
        <v>0</v>
      </c>
      <c r="X4285" s="236">
        <f>IFERROR(IF(VLOOKUP($C4285,'MSCI Database'!$C:$R,10, FALSE)="","",VLOOKUP($C4285,'MSCI Database'!$C:$R,10, FALSE)),"")</f>
        <v>2065557</v>
      </c>
      <c r="Y4285" s="133" t="str">
        <f>IFERROR(IF(VLOOKUP($C4285,'MSCI Database'!$C:$R,11, FALSE)="","",VLOOKUP($C4285,'MSCI Database'!$C:$R,11, FALSE)),"")</f>
        <v>2019</v>
      </c>
      <c r="Z4285" s="133" t="str">
        <f>IFERROR(IF(VLOOKUP($C4285,'MSCI Database'!$C:$R,12, FALSE)="","",VLOOKUP($C4285,'MSCI Database'!$C:$R,12, FALSE)),"")</f>
        <v>E.Segmt-Moderate</v>
      </c>
      <c r="AA4285" s="202" t="str">
        <f>IFERROR(IF(VLOOKUP($C4285,'MSCI Database'!$C:$R,13, FALSE)="","",VLOOKUP($C4285,'MSCI Database'!$C:$R,13, FALSE)),"")</f>
        <v>High exposure to chemical safety-related risks</v>
      </c>
    </row>
    <row r="4286" spans="1:27" s="130" customFormat="1" ht="15" hidden="1" customHeight="1" outlineLevel="1">
      <c r="A4286" s="130" t="s">
        <v>8372</v>
      </c>
      <c r="B4286" s="130" t="s">
        <v>8373</v>
      </c>
      <c r="C4286" s="130" t="s">
        <v>8374</v>
      </c>
      <c r="D4286" s="130" t="s">
        <v>12128</v>
      </c>
      <c r="E4286" s="130" t="s">
        <v>18682</v>
      </c>
      <c r="F4286" s="215">
        <v>5.2863306333370857E-2</v>
      </c>
      <c r="G4286" s="132" t="str">
        <f ca="1">IFERROR(_xll.BQL($A4286, "cur_mkt_cap(currency=EUR)")/1000000, " ")</f>
        <v xml:space="preserve"> </v>
      </c>
      <c r="M4286" s="308"/>
      <c r="N4286" s="215">
        <f t="shared" si="162"/>
        <v>5.6132601470706392E-4</v>
      </c>
      <c r="O4286" s="172" t="str">
        <f>IFERROR(IF(VLOOKUP($C4286,'MSCI Database'!$C:$R,2, FALSE)="","",VLOOKUP($C4286,'MSCI Database'!$C:$R,2, FALSE)),"")</f>
        <v>Restaurants</v>
      </c>
      <c r="P4286" s="186" t="str">
        <f>IFERROR(IF(VLOOKUP($C4286,'MSCI Database'!$C:$R,3, FALSE)="","",VLOOKUP($C4286,'MSCI Database'!$C:$R,3, FALSE)),"")</f>
        <v>BB</v>
      </c>
      <c r="Q4286" s="164" t="str">
        <f>IFERROR(IF(VLOOKUP($C4286,'MSCI Database'!$C:$R,4, FALSE)="","",VLOOKUP($C4286,'MSCI Database'!$C:$R,4, FALSE)),"")</f>
        <v>0</v>
      </c>
      <c r="R4286" s="164">
        <f>IFERROR(IF(VLOOKUP($C4286,'MSCI Database'!$C:$R,5, FALSE)="","",VLOOKUP($C4286,'MSCI Database'!$C:$R,5, FALSE)),"")</f>
        <v>3.2</v>
      </c>
      <c r="S4286" s="164">
        <f>IFERROR(IF(VLOOKUP($C4286,'MSCI Database'!$C:$R,6, FALSE)="","",VLOOKUP($C4286,'MSCI Database'!$C:$R,6, FALSE)),"")</f>
        <v>3.3</v>
      </c>
      <c r="T4286" s="211">
        <f>IFERROR(IF(VLOOKUP($C4286,'MSCI Database'!$C:$R,7, FALSE)="","",VLOOKUP($C4286,'MSCI Database'!$C:$R,7, FALSE)),"")</f>
        <v>3.7</v>
      </c>
      <c r="U4286" s="164">
        <f>IFERROR(IF(VLOOKUP($C4286,'MSCI Database'!$C:$R,8, FALSE)="","",VLOOKUP($C4286,'MSCI Database'!$C:$R,8, FALSE)),"")</f>
        <v>5.9</v>
      </c>
      <c r="V4286" s="175">
        <f>IFERROR(IF(VLOOKUP($C4286,'MSCI Database'!$C:$R,9, FALSE)="","",VLOOKUP($C4286,'MSCI Database'!$C:$R,9, FALSE)),"")</f>
        <v>4.4000000000000004</v>
      </c>
      <c r="W4286" s="165">
        <f t="shared" ca="1" si="163"/>
        <v>0</v>
      </c>
      <c r="X4286" s="236">
        <f>IFERROR(IF(VLOOKUP($C4286,'MSCI Database'!$C:$R,10, FALSE)="","",VLOOKUP($C4286,'MSCI Database'!$C:$R,10, FALSE)),"")</f>
        <v>163885</v>
      </c>
      <c r="Y4286" s="133" t="str">
        <f>IFERROR(IF(VLOOKUP($C4286,'MSCI Database'!$C:$R,11, FALSE)="","",VLOOKUP($C4286,'MSCI Database'!$C:$R,11, FALSE)),"")</f>
        <v>2019</v>
      </c>
      <c r="Z4286" s="133" t="str">
        <f>IFERROR(IF(VLOOKUP($C4286,'MSCI Database'!$C:$R,12, FALSE)="","",VLOOKUP($C4286,'MSCI Database'!$C:$R,12, FALSE)),"")</f>
        <v>Reported</v>
      </c>
      <c r="AA4286" s="202" t="str">
        <f>IFERROR(IF(VLOOKUP($C4286,'MSCI Database'!$C:$R,13, FALSE)="","",VLOOKUP($C4286,'MSCI Database'!$C:$R,13, FALSE)),"")</f>
        <v>Labor management challenges persist</v>
      </c>
    </row>
    <row r="4287" spans="1:27" s="130" customFormat="1" ht="15" hidden="1" customHeight="1" outlineLevel="1">
      <c r="A4287" s="130" t="s">
        <v>7760</v>
      </c>
      <c r="B4287" s="130" t="s">
        <v>7761</v>
      </c>
      <c r="C4287" s="130" t="s">
        <v>7762</v>
      </c>
      <c r="D4287" s="130" t="s">
        <v>12128</v>
      </c>
      <c r="E4287" s="130" t="s">
        <v>18673</v>
      </c>
      <c r="F4287" s="215">
        <v>5.284079917876152E-2</v>
      </c>
      <c r="G4287" s="132" t="str">
        <f ca="1">IFERROR(_xll.BQL($A4287, "cur_mkt_cap(currency=EUR)")/1000000, " ")</f>
        <v xml:space="preserve"> </v>
      </c>
      <c r="M4287" s="308"/>
      <c r="N4287" s="215">
        <f t="shared" si="162"/>
        <v>5.6108702376465901E-4</v>
      </c>
      <c r="O4287" s="172" t="str">
        <f>IFERROR(IF(VLOOKUP($C4287,'MSCI Database'!$C:$R,2, FALSE)="","",VLOOKUP($C4287,'MSCI Database'!$C:$R,2, FALSE)),"")</f>
        <v>Construction &amp; Farm Machinery &amp; Heavy Trucks</v>
      </c>
      <c r="P4287" s="186" t="str">
        <f>IFERROR(IF(VLOOKUP($C4287,'MSCI Database'!$C:$R,3, FALSE)="","",VLOOKUP($C4287,'MSCI Database'!$C:$R,3, FALSE)),"")</f>
        <v>BBB</v>
      </c>
      <c r="Q4287" s="164" t="str">
        <f>IFERROR(IF(VLOOKUP($C4287,'MSCI Database'!$C:$R,4, FALSE)="","",VLOOKUP($C4287,'MSCI Database'!$C:$R,4, FALSE)),"")</f>
        <v>0</v>
      </c>
      <c r="R4287" s="164">
        <f>IFERROR(IF(VLOOKUP($C4287,'MSCI Database'!$C:$R,5, FALSE)="","",VLOOKUP($C4287,'MSCI Database'!$C:$R,5, FALSE)),"")</f>
        <v>5.6</v>
      </c>
      <c r="S4287" s="164">
        <f>IFERROR(IF(VLOOKUP($C4287,'MSCI Database'!$C:$R,6, FALSE)="","",VLOOKUP($C4287,'MSCI Database'!$C:$R,6, FALSE)),"")</f>
        <v>4.0999999999999996</v>
      </c>
      <c r="T4287" s="211">
        <f>IFERROR(IF(VLOOKUP($C4287,'MSCI Database'!$C:$R,7, FALSE)="","",VLOOKUP($C4287,'MSCI Database'!$C:$R,7, FALSE)),"")</f>
        <v>5.3</v>
      </c>
      <c r="U4287" s="164">
        <f>IFERROR(IF(VLOOKUP($C4287,'MSCI Database'!$C:$R,8, FALSE)="","",VLOOKUP($C4287,'MSCI Database'!$C:$R,8, FALSE)),"")</f>
        <v>4.7</v>
      </c>
      <c r="V4287" s="175">
        <f>IFERROR(IF(VLOOKUP($C4287,'MSCI Database'!$C:$R,9, FALSE)="","",VLOOKUP($C4287,'MSCI Database'!$C:$R,9, FALSE)),"")</f>
        <v>4.7</v>
      </c>
      <c r="W4287" s="165">
        <f t="shared" ca="1" si="163"/>
        <v>0</v>
      </c>
      <c r="X4287" s="236">
        <f>IFERROR(IF(VLOOKUP($C4287,'MSCI Database'!$C:$R,10, FALSE)="","",VLOOKUP($C4287,'MSCI Database'!$C:$R,10, FALSE)),"")</f>
        <v>285498</v>
      </c>
      <c r="Y4287" s="133" t="str">
        <f>IFERROR(IF(VLOOKUP($C4287,'MSCI Database'!$C:$R,11, FALSE)="","",VLOOKUP($C4287,'MSCI Database'!$C:$R,11, FALSE)),"")</f>
        <v>2019</v>
      </c>
      <c r="Z4287" s="133" t="str">
        <f>IFERROR(IF(VLOOKUP($C4287,'MSCI Database'!$C:$R,12, FALSE)="","",VLOOKUP($C4287,'MSCI Database'!$C:$R,12, FALSE)),"")</f>
        <v>Reported</v>
      </c>
      <c r="AA4287" s="202" t="str">
        <f>IFERROR(IF(VLOOKUP($C4287,'MSCI Database'!$C:$R,13, FALSE)="","",VLOOKUP($C4287,'MSCI Database'!$C:$R,13, FALSE)),"")</f>
        <v>Strong board practices, but lockout challenges labor management practices</v>
      </c>
    </row>
    <row r="4288" spans="1:27" s="130" customFormat="1" ht="15" hidden="1" customHeight="1" outlineLevel="1">
      <c r="A4288" s="130" t="s">
        <v>4707</v>
      </c>
      <c r="B4288" s="130" t="s">
        <v>4708</v>
      </c>
      <c r="C4288" s="130" t="s">
        <v>4709</v>
      </c>
      <c r="D4288" s="130" t="s">
        <v>18675</v>
      </c>
      <c r="E4288" s="130" t="s">
        <v>18689</v>
      </c>
      <c r="F4288" s="215">
        <v>6.7843885783558343E-3</v>
      </c>
      <c r="G4288" s="132" t="str">
        <f ca="1">IFERROR(_xll.BQL($A4288, "cur_mkt_cap(currency=EUR)")/1000000, " ")</f>
        <v xml:space="preserve"> </v>
      </c>
      <c r="M4288" s="308"/>
      <c r="N4288" s="215">
        <f t="shared" si="162"/>
        <v>7.2039644643047594E-5</v>
      </c>
      <c r="O4288" s="172" t="str">
        <f>IFERROR(IF(VLOOKUP($C4288,'MSCI Database'!$C:$R,2, FALSE)="","",VLOOKUP($C4288,'MSCI Database'!$C:$R,2, FALSE)),"")</f>
        <v>Semiconductors &amp; Semiconductor Equipment</v>
      </c>
      <c r="P4288" s="186" t="str">
        <f>IFERROR(IF(VLOOKUP($C4288,'MSCI Database'!$C:$R,3, FALSE)="","",VLOOKUP($C4288,'MSCI Database'!$C:$R,3, FALSE)),"")</f>
        <v>A</v>
      </c>
      <c r="Q4288" s="164" t="str">
        <f>IFERROR(IF(VLOOKUP($C4288,'MSCI Database'!$C:$R,4, FALSE)="","",VLOOKUP($C4288,'MSCI Database'!$C:$R,4, FALSE)),"")</f>
        <v>0</v>
      </c>
      <c r="R4288" s="164">
        <f>IFERROR(IF(VLOOKUP($C4288,'MSCI Database'!$C:$R,5, FALSE)="","",VLOOKUP($C4288,'MSCI Database'!$C:$R,5, FALSE)),"")</f>
        <v>5.8</v>
      </c>
      <c r="S4288" s="164">
        <f>IFERROR(IF(VLOOKUP($C4288,'MSCI Database'!$C:$R,6, FALSE)="","",VLOOKUP($C4288,'MSCI Database'!$C:$R,6, FALSE)),"")</f>
        <v>4.4000000000000004</v>
      </c>
      <c r="T4288" s="211">
        <f>IFERROR(IF(VLOOKUP($C4288,'MSCI Database'!$C:$R,7, FALSE)="","",VLOOKUP($C4288,'MSCI Database'!$C:$R,7, FALSE)),"")</f>
        <v>5.6</v>
      </c>
      <c r="U4288" s="164">
        <f>IFERROR(IF(VLOOKUP($C4288,'MSCI Database'!$C:$R,8, FALSE)="","",VLOOKUP($C4288,'MSCI Database'!$C:$R,8, FALSE)),"")</f>
        <v>5.4</v>
      </c>
      <c r="V4288" s="175">
        <f>IFERROR(IF(VLOOKUP($C4288,'MSCI Database'!$C:$R,9, FALSE)="","",VLOOKUP($C4288,'MSCI Database'!$C:$R,9, FALSE)),"")</f>
        <v>5.3</v>
      </c>
      <c r="W4288" s="165">
        <f t="shared" ca="1" si="163"/>
        <v>0</v>
      </c>
      <c r="X4288" s="236">
        <f>IFERROR(IF(VLOOKUP($C4288,'MSCI Database'!$C:$R,10, FALSE)="","",VLOOKUP($C4288,'MSCI Database'!$C:$R,10, FALSE)),"")</f>
        <v>138400</v>
      </c>
      <c r="Y4288" s="133" t="str">
        <f>IFERROR(IF(VLOOKUP($C4288,'MSCI Database'!$C:$R,11, FALSE)="","",VLOOKUP($C4288,'MSCI Database'!$C:$R,11, FALSE)),"")</f>
        <v>2019</v>
      </c>
      <c r="Z4288" s="133" t="str">
        <f>IFERROR(IF(VLOOKUP($C4288,'MSCI Database'!$C:$R,12, FALSE)="","",VLOOKUP($C4288,'MSCI Database'!$C:$R,12, FALSE)),"")</f>
        <v>Reported</v>
      </c>
      <c r="AA4288" s="202" t="str">
        <f>IFERROR(IF(VLOOKUP($C4288,'MSCI Database'!$C:$R,13, FALSE)="","",VLOOKUP($C4288,'MSCI Database'!$C:$R,13, FALSE)),"")</f>
        <v>Outperforms home market peers in governance practices</v>
      </c>
    </row>
    <row r="4289" spans="1:27" s="130" customFormat="1" ht="15" hidden="1" customHeight="1" outlineLevel="1">
      <c r="A4289" s="130" t="s">
        <v>6417</v>
      </c>
      <c r="B4289" s="130" t="s">
        <v>6418</v>
      </c>
      <c r="C4289" s="130" t="s">
        <v>6419</v>
      </c>
      <c r="D4289" s="130" t="s">
        <v>12128</v>
      </c>
      <c r="E4289" s="130" t="s">
        <v>18682</v>
      </c>
      <c r="F4289" s="215">
        <v>5.2688654528676063E-2</v>
      </c>
      <c r="G4289" s="132" t="str">
        <f ca="1">IFERROR(_xll.BQL($A4289, "cur_mkt_cap(currency=EUR)")/1000000, " ")</f>
        <v xml:space="preserve"> </v>
      </c>
      <c r="M4289" s="308"/>
      <c r="N4289" s="215">
        <f t="shared" si="162"/>
        <v>5.5947148444229994E-4</v>
      </c>
      <c r="O4289" s="172" t="str">
        <f>IFERROR(IF(VLOOKUP($C4289,'MSCI Database'!$C:$R,2, FALSE)="","",VLOOKUP($C4289,'MSCI Database'!$C:$R,2, FALSE)),"")</f>
        <v>Retail - Consumer Discretionary</v>
      </c>
      <c r="P4289" s="186" t="str">
        <f>IFERROR(IF(VLOOKUP($C4289,'MSCI Database'!$C:$R,3, FALSE)="","",VLOOKUP($C4289,'MSCI Database'!$C:$R,3, FALSE)),"")</f>
        <v>BB</v>
      </c>
      <c r="Q4289" s="164" t="str">
        <f>IFERROR(IF(VLOOKUP($C4289,'MSCI Database'!$C:$R,4, FALSE)="","",VLOOKUP($C4289,'MSCI Database'!$C:$R,4, FALSE)),"")</f>
        <v>1</v>
      </c>
      <c r="R4289" s="164">
        <f>IFERROR(IF(VLOOKUP($C4289,'MSCI Database'!$C:$R,5, FALSE)="","",VLOOKUP($C4289,'MSCI Database'!$C:$R,5, FALSE)),"")</f>
        <v>3.4</v>
      </c>
      <c r="S4289" s="164">
        <f>IFERROR(IF(VLOOKUP($C4289,'MSCI Database'!$C:$R,6, FALSE)="","",VLOOKUP($C4289,'MSCI Database'!$C:$R,6, FALSE)),"")</f>
        <v>1.9</v>
      </c>
      <c r="T4289" s="211">
        <f>IFERROR(IF(VLOOKUP($C4289,'MSCI Database'!$C:$R,7, FALSE)="","",VLOOKUP($C4289,'MSCI Database'!$C:$R,7, FALSE)),"")</f>
        <v>3.2</v>
      </c>
      <c r="U4289" s="164">
        <f>IFERROR(IF(VLOOKUP($C4289,'MSCI Database'!$C:$R,8, FALSE)="","",VLOOKUP($C4289,'MSCI Database'!$C:$R,8, FALSE)),"")</f>
        <v>5.2</v>
      </c>
      <c r="V4289" s="175">
        <f>IFERROR(IF(VLOOKUP($C4289,'MSCI Database'!$C:$R,9, FALSE)="","",VLOOKUP($C4289,'MSCI Database'!$C:$R,9, FALSE)),"")</f>
        <v>3.7</v>
      </c>
      <c r="W4289" s="165">
        <f t="shared" ca="1" si="163"/>
        <v>0</v>
      </c>
      <c r="X4289" s="236">
        <f>IFERROR(IF(VLOOKUP($C4289,'MSCI Database'!$C:$R,10, FALSE)="","",VLOOKUP($C4289,'MSCI Database'!$C:$R,10, FALSE)),"")</f>
        <v>206741</v>
      </c>
      <c r="Y4289" s="133" t="str">
        <f>IFERROR(IF(VLOOKUP($C4289,'MSCI Database'!$C:$R,11, FALSE)="","",VLOOKUP($C4289,'MSCI Database'!$C:$R,11, FALSE)),"")</f>
        <v>2019</v>
      </c>
      <c r="Z4289" s="133" t="str">
        <f>IFERROR(IF(VLOOKUP($C4289,'MSCI Database'!$C:$R,12, FALSE)="","",VLOOKUP($C4289,'MSCI Database'!$C:$R,12, FALSE)),"")</f>
        <v>E.Segmt-Moderately Low</v>
      </c>
      <c r="AA4289" s="202" t="str">
        <f>IFERROR(IF(VLOOKUP($C4289,'MSCI Database'!$C:$R,13, FALSE)="","",VLOOKUP($C4289,'MSCI Database'!$C:$R,13, FALSE)),"")</f>
        <v>Detailed business ethics policies and programs in line with leading global peers</v>
      </c>
    </row>
    <row r="4290" spans="1:27" s="130" customFormat="1" ht="15" hidden="1" customHeight="1" outlineLevel="1">
      <c r="A4290" s="130" t="s">
        <v>6756</v>
      </c>
      <c r="B4290" s="130" t="s">
        <v>6757</v>
      </c>
      <c r="C4290" s="130" t="s">
        <v>6758</v>
      </c>
      <c r="D4290" s="130" t="s">
        <v>12128</v>
      </c>
      <c r="E4290" s="130" t="s">
        <v>18673</v>
      </c>
      <c r="F4290" s="215">
        <v>5.2684047837333728E-2</v>
      </c>
      <c r="G4290" s="132" t="str">
        <f ca="1">IFERROR(_xll.BQL($A4290, "cur_mkt_cap(currency=EUR)")/1000000, " ")</f>
        <v xml:space="preserve"> </v>
      </c>
      <c r="M4290" s="308"/>
      <c r="N4290" s="215">
        <f t="shared" si="162"/>
        <v>5.5942256855202497E-4</v>
      </c>
      <c r="O4290" s="172" t="str">
        <f>IFERROR(IF(VLOOKUP($C4290,'MSCI Database'!$C:$R,2, FALSE)="","",VLOOKUP($C4290,'MSCI Database'!$C:$R,2, FALSE)),"")</f>
        <v>Professional Services</v>
      </c>
      <c r="P4290" s="186" t="str">
        <f>IFERROR(IF(VLOOKUP($C4290,'MSCI Database'!$C:$R,3, FALSE)="","",VLOOKUP($C4290,'MSCI Database'!$C:$R,3, FALSE)),"")</f>
        <v>B</v>
      </c>
      <c r="Q4290" s="164" t="str">
        <f>IFERROR(IF(VLOOKUP($C4290,'MSCI Database'!$C:$R,4, FALSE)="","",VLOOKUP($C4290,'MSCI Database'!$C:$R,4, FALSE)),"")</f>
        <v>0</v>
      </c>
      <c r="R4290" s="164">
        <f>IFERROR(IF(VLOOKUP($C4290,'MSCI Database'!$C:$R,5, FALSE)="","",VLOOKUP($C4290,'MSCI Database'!$C:$R,5, FALSE)),"")</f>
        <v>1.5</v>
      </c>
      <c r="S4290" s="164">
        <f>IFERROR(IF(VLOOKUP($C4290,'MSCI Database'!$C:$R,6, FALSE)="","",VLOOKUP($C4290,'MSCI Database'!$C:$R,6, FALSE)),"")</f>
        <v>7.5</v>
      </c>
      <c r="T4290" s="211">
        <f>IFERROR(IF(VLOOKUP($C4290,'MSCI Database'!$C:$R,7, FALSE)="","",VLOOKUP($C4290,'MSCI Database'!$C:$R,7, FALSE)),"")</f>
        <v>4</v>
      </c>
      <c r="U4290" s="164">
        <f>IFERROR(IF(VLOOKUP($C4290,'MSCI Database'!$C:$R,8, FALSE)="","",VLOOKUP($C4290,'MSCI Database'!$C:$R,8, FALSE)),"")</f>
        <v>4.5999999999999996</v>
      </c>
      <c r="V4290" s="175">
        <f>IFERROR(IF(VLOOKUP($C4290,'MSCI Database'!$C:$R,9, FALSE)="","",VLOOKUP($C4290,'MSCI Database'!$C:$R,9, FALSE)),"")</f>
        <v>4.4000000000000004</v>
      </c>
      <c r="W4290" s="165">
        <f t="shared" ca="1" si="163"/>
        <v>0</v>
      </c>
      <c r="X4290" s="236">
        <f>IFERROR(IF(VLOOKUP($C4290,'MSCI Database'!$C:$R,10, FALSE)="","",VLOOKUP($C4290,'MSCI Database'!$C:$R,10, FALSE)),"")</f>
        <v>11495</v>
      </c>
      <c r="Y4290" s="133" t="str">
        <f>IFERROR(IF(VLOOKUP($C4290,'MSCI Database'!$C:$R,11, FALSE)="","",VLOOKUP($C4290,'MSCI Database'!$C:$R,11, FALSE)),"")</f>
        <v>2019</v>
      </c>
      <c r="Z4290" s="133" t="str">
        <f>IFERROR(IF(VLOOKUP($C4290,'MSCI Database'!$C:$R,12, FALSE)="","",VLOOKUP($C4290,'MSCI Database'!$C:$R,12, FALSE)),"")</f>
        <v>E.Segmt-Moderately Low</v>
      </c>
      <c r="AA4290" s="202" t="str">
        <f>IFERROR(IF(VLOOKUP($C4290,'MSCI Database'!$C:$R,13, FALSE)="","",VLOOKUP($C4290,'MSCI Database'!$C:$R,13, FALSE)),"")</f>
        <v>Limited data security measures and board entrenchment concerns</v>
      </c>
    </row>
    <row r="4291" spans="1:27" s="130" customFormat="1" ht="15" hidden="1" customHeight="1" outlineLevel="1">
      <c r="A4291" s="130" t="s">
        <v>5366</v>
      </c>
      <c r="B4291" s="130" t="s">
        <v>5367</v>
      </c>
      <c r="C4291" s="130" t="s">
        <v>5368</v>
      </c>
      <c r="D4291" s="130" t="s">
        <v>18676</v>
      </c>
      <c r="E4291" s="130" t="s">
        <v>18690</v>
      </c>
      <c r="F4291" s="215">
        <v>5.8028986234423012E-3</v>
      </c>
      <c r="G4291" s="132" t="str">
        <f ca="1">IFERROR(_xll.BQL($A4291, "cur_mkt_cap(currency=EUR)")/1000000, " ")</f>
        <v xml:space="preserve"> </v>
      </c>
      <c r="M4291" s="308"/>
      <c r="N4291" s="215">
        <f t="shared" si="162"/>
        <v>6.1617749323215093E-5</v>
      </c>
      <c r="O4291" s="172" t="str">
        <f>IFERROR(IF(VLOOKUP($C4291,'MSCI Database'!$C:$R,2, FALSE)="","",VLOOKUP($C4291,'MSCI Database'!$C:$R,2, FALSE)),"")</f>
        <v>Interactive Media &amp; Services</v>
      </c>
      <c r="P4291" s="186" t="str">
        <f>IFERROR(IF(VLOOKUP($C4291,'MSCI Database'!$C:$R,3, FALSE)="","",VLOOKUP($C4291,'MSCI Database'!$C:$R,3, FALSE)),"")</f>
        <v>A</v>
      </c>
      <c r="Q4291" s="164" t="str">
        <f>IFERROR(IF(VLOOKUP($C4291,'MSCI Database'!$C:$R,4, FALSE)="","",VLOOKUP($C4291,'MSCI Database'!$C:$R,4, FALSE)),"")</f>
        <v>0</v>
      </c>
      <c r="R4291" s="164">
        <f>IFERROR(IF(VLOOKUP($C4291,'MSCI Database'!$C:$R,5, FALSE)="","",VLOOKUP($C4291,'MSCI Database'!$C:$R,5, FALSE)),"")</f>
        <v>5.9</v>
      </c>
      <c r="S4291" s="164">
        <f>IFERROR(IF(VLOOKUP($C4291,'MSCI Database'!$C:$R,6, FALSE)="","",VLOOKUP($C4291,'MSCI Database'!$C:$R,6, FALSE)),"")</f>
        <v>8.4</v>
      </c>
      <c r="T4291" s="211">
        <f>IFERROR(IF(VLOOKUP($C4291,'MSCI Database'!$C:$R,7, FALSE)="","",VLOOKUP($C4291,'MSCI Database'!$C:$R,7, FALSE)),"")</f>
        <v>3</v>
      </c>
      <c r="U4291" s="164">
        <f>IFERROR(IF(VLOOKUP($C4291,'MSCI Database'!$C:$R,8, FALSE)="","",VLOOKUP($C4291,'MSCI Database'!$C:$R,8, FALSE)),"")</f>
        <v>5.8</v>
      </c>
      <c r="V4291" s="175">
        <f>IFERROR(IF(VLOOKUP($C4291,'MSCI Database'!$C:$R,9, FALSE)="","",VLOOKUP($C4291,'MSCI Database'!$C:$R,9, FALSE)),"")</f>
        <v>4.4000000000000004</v>
      </c>
      <c r="W4291" s="165">
        <f t="shared" ca="1" si="163"/>
        <v>0</v>
      </c>
      <c r="X4291" s="236">
        <f>IFERROR(IF(VLOOKUP($C4291,'MSCI Database'!$C:$R,10, FALSE)="","",VLOOKUP($C4291,'MSCI Database'!$C:$R,10, FALSE)),"")</f>
        <v>1138</v>
      </c>
      <c r="Y4291" s="133" t="str">
        <f>IFERROR(IF(VLOOKUP($C4291,'MSCI Database'!$C:$R,11, FALSE)="","",VLOOKUP($C4291,'MSCI Database'!$C:$R,11, FALSE)),"")</f>
        <v>2019</v>
      </c>
      <c r="Z4291" s="133" t="str">
        <f>IFERROR(IF(VLOOKUP($C4291,'MSCI Database'!$C:$R,12, FALSE)="","",VLOOKUP($C4291,'MSCI Database'!$C:$R,12, FALSE)),"")</f>
        <v>Reported</v>
      </c>
      <c r="AA4291" s="202" t="str">
        <f>IFERROR(IF(VLOOKUP($C4291,'MSCI Database'!$C:$R,13, FALSE)="","",VLOOKUP($C4291,'MSCI Database'!$C:$R,13, FALSE)),"")</f>
        <v>Strong talent management amid business expansion activities</v>
      </c>
    </row>
    <row r="4292" spans="1:27" s="130" customFormat="1" ht="15" hidden="1" customHeight="1" outlineLevel="1">
      <c r="A4292" s="130" t="s">
        <v>1444</v>
      </c>
      <c r="B4292" s="130" t="s">
        <v>1445</v>
      </c>
      <c r="C4292" s="130" t="s">
        <v>1446</v>
      </c>
      <c r="D4292" s="130" t="s">
        <v>18678</v>
      </c>
      <c r="E4292" s="130" t="s">
        <v>18688</v>
      </c>
      <c r="F4292" s="215">
        <v>6.7619565301523859E-3</v>
      </c>
      <c r="G4292" s="132" t="str">
        <f ca="1">IFERROR(_xll.BQL($A4292, "cur_mkt_cap(currency=EUR)")/1000000, " ")</f>
        <v xml:space="preserve"> </v>
      </c>
      <c r="M4292" s="308"/>
      <c r="N4292" s="215">
        <f t="shared" si="162"/>
        <v>7.1801451213746148E-5</v>
      </c>
      <c r="O4292" s="172" t="str">
        <f>IFERROR(IF(VLOOKUP($C4292,'MSCI Database'!$C:$R,2, FALSE)="","",VLOOKUP($C4292,'MSCI Database'!$C:$R,2, FALSE)),"")</f>
        <v>Banks</v>
      </c>
      <c r="P4292" s="186" t="str">
        <f>IFERROR(IF(VLOOKUP($C4292,'MSCI Database'!$C:$R,3, FALSE)="","",VLOOKUP($C4292,'MSCI Database'!$C:$R,3, FALSE)),"")</f>
        <v>BBB</v>
      </c>
      <c r="Q4292" s="164" t="str">
        <f>IFERROR(IF(VLOOKUP($C4292,'MSCI Database'!$C:$R,4, FALSE)="","",VLOOKUP($C4292,'MSCI Database'!$C:$R,4, FALSE)),"")</f>
        <v>0</v>
      </c>
      <c r="R4292" s="164">
        <f>IFERROR(IF(VLOOKUP($C4292,'MSCI Database'!$C:$R,5, FALSE)="","",VLOOKUP($C4292,'MSCI Database'!$C:$R,5, FALSE)),"")</f>
        <v>4.5999999999999996</v>
      </c>
      <c r="S4292" s="164">
        <f>IFERROR(IF(VLOOKUP($C4292,'MSCI Database'!$C:$R,6, FALSE)="","",VLOOKUP($C4292,'MSCI Database'!$C:$R,6, FALSE)),"")</f>
        <v>3.2</v>
      </c>
      <c r="T4292" s="211">
        <f>IFERROR(IF(VLOOKUP($C4292,'MSCI Database'!$C:$R,7, FALSE)="","",VLOOKUP($C4292,'MSCI Database'!$C:$R,7, FALSE)),"")</f>
        <v>3.5</v>
      </c>
      <c r="U4292" s="164">
        <f>IFERROR(IF(VLOOKUP($C4292,'MSCI Database'!$C:$R,8, FALSE)="","",VLOOKUP($C4292,'MSCI Database'!$C:$R,8, FALSE)),"")</f>
        <v>5.8</v>
      </c>
      <c r="V4292" s="175">
        <f>IFERROR(IF(VLOOKUP($C4292,'MSCI Database'!$C:$R,9, FALSE)="","",VLOOKUP($C4292,'MSCI Database'!$C:$R,9, FALSE)),"")</f>
        <v>4.2</v>
      </c>
      <c r="W4292" s="165">
        <f t="shared" ca="1" si="163"/>
        <v>0</v>
      </c>
      <c r="X4292" s="236">
        <f>IFERROR(IF(VLOOKUP($C4292,'MSCI Database'!$C:$R,10, FALSE)="","",VLOOKUP($C4292,'MSCI Database'!$C:$R,10, FALSE)),"")</f>
        <v>162563</v>
      </c>
      <c r="Y4292" s="133" t="str">
        <f>IFERROR(IF(VLOOKUP($C4292,'MSCI Database'!$C:$R,11, FALSE)="","",VLOOKUP($C4292,'MSCI Database'!$C:$R,11, FALSE)),"")</f>
        <v>2019</v>
      </c>
      <c r="Z4292" s="133" t="str">
        <f>IFERROR(IF(VLOOKUP($C4292,'MSCI Database'!$C:$R,12, FALSE)="","",VLOOKUP($C4292,'MSCI Database'!$C:$R,12, FALSE)),"")</f>
        <v>Reported</v>
      </c>
      <c r="AA4292" s="202" t="str">
        <f>IFERROR(IF(VLOOKUP($C4292,'MSCI Database'!$C:$R,13, FALSE)="","",VLOOKUP($C4292,'MSCI Database'!$C:$R,13, FALSE)),"")</f>
        <v>Strong talent management and corporate governance practices</v>
      </c>
    </row>
    <row r="4293" spans="1:27" s="130" customFormat="1" ht="15" hidden="1" customHeight="1" outlineLevel="1">
      <c r="A4293" s="130" t="s">
        <v>5107</v>
      </c>
      <c r="B4293" s="130" t="s">
        <v>5108</v>
      </c>
      <c r="C4293" s="130" t="s">
        <v>5109</v>
      </c>
      <c r="D4293" s="130" t="s">
        <v>18702</v>
      </c>
      <c r="E4293" s="130" t="s">
        <v>18684</v>
      </c>
      <c r="F4293" s="215">
        <v>2.589067714261322E-3</v>
      </c>
      <c r="G4293" s="132" t="str">
        <f ca="1">IFERROR(_xll.BQL($A4293, "cur_mkt_cap(currency=EUR)")/1000000, " ")</f>
        <v xml:space="preserve"> </v>
      </c>
      <c r="M4293" s="308"/>
      <c r="N4293" s="215">
        <f t="shared" ca="1" si="162"/>
        <v>2.7491868417916342E-5</v>
      </c>
      <c r="O4293" s="172" t="str">
        <f>IFERROR(IF(VLOOKUP($C4293,'MSCI Database'!$C:$R,2, FALSE)="","",VLOOKUP($C4293,'MSCI Database'!$C:$R,2, FALSE)),"")</f>
        <v>Metals and Mining - Precious Metals</v>
      </c>
      <c r="P4293" s="186" t="str">
        <f>IFERROR(IF(VLOOKUP($C4293,'MSCI Database'!$C:$R,3, FALSE)="","",VLOOKUP($C4293,'MSCI Database'!$C:$R,3, FALSE)),"")</f>
        <v>BB</v>
      </c>
      <c r="Q4293" s="164" t="str">
        <f>IFERROR(IF(VLOOKUP($C4293,'MSCI Database'!$C:$R,4, FALSE)="","",VLOOKUP($C4293,'MSCI Database'!$C:$R,4, FALSE)),"")</f>
        <v>0</v>
      </c>
      <c r="R4293" s="164">
        <f>IFERROR(IF(VLOOKUP($C4293,'MSCI Database'!$C:$R,5, FALSE)="","",VLOOKUP($C4293,'MSCI Database'!$C:$R,5, FALSE)),"")</f>
        <v>3.5</v>
      </c>
      <c r="S4293" s="164">
        <f>IFERROR(IF(VLOOKUP($C4293,'MSCI Database'!$C:$R,6, FALSE)="","",VLOOKUP($C4293,'MSCI Database'!$C:$R,6, FALSE)),"")</f>
        <v>3.2</v>
      </c>
      <c r="T4293" s="211">
        <f>IFERROR(IF(VLOOKUP($C4293,'MSCI Database'!$C:$R,7, FALSE)="","",VLOOKUP($C4293,'MSCI Database'!$C:$R,7, FALSE)),"")</f>
        <v>5.5</v>
      </c>
      <c r="U4293" s="164">
        <f>IFERROR(IF(VLOOKUP($C4293,'MSCI Database'!$C:$R,8, FALSE)="","",VLOOKUP($C4293,'MSCI Database'!$C:$R,8, FALSE)),"")</f>
        <v>3.4</v>
      </c>
      <c r="V4293" s="175">
        <f>IFERROR(IF(VLOOKUP($C4293,'MSCI Database'!$C:$R,9, FALSE)="","",VLOOKUP($C4293,'MSCI Database'!$C:$R,9, FALSE)),"")</f>
        <v>4</v>
      </c>
      <c r="W4293" s="165">
        <f t="shared" ca="1" si="163"/>
        <v>0</v>
      </c>
      <c r="X4293" s="236">
        <f>IFERROR(IF(VLOOKUP($C4293,'MSCI Database'!$C:$R,10, FALSE)="","",VLOOKUP($C4293,'MSCI Database'!$C:$R,10, FALSE)),"")</f>
        <v>2464741</v>
      </c>
      <c r="Y4293" s="133" t="str">
        <f>IFERROR(IF(VLOOKUP($C4293,'MSCI Database'!$C:$R,11, FALSE)="","",VLOOKUP($C4293,'MSCI Database'!$C:$R,11, FALSE)),"")</f>
        <v>2019</v>
      </c>
      <c r="Z4293" s="133" t="str">
        <f>IFERROR(IF(VLOOKUP($C4293,'MSCI Database'!$C:$R,12, FALSE)="","",VLOOKUP($C4293,'MSCI Database'!$C:$R,12, FALSE)),"")</f>
        <v>Reported</v>
      </c>
      <c r="AA4293" s="202" t="str">
        <f>IFERROR(IF(VLOOKUP($C4293,'MSCI Database'!$C:$R,13, FALSE)="","",VLOOKUP($C4293,'MSCI Database'!$C:$R,13, FALSE)),"")</f>
        <v>Weak governance performance; but strong community engagement initiatives</v>
      </c>
    </row>
    <row r="4294" spans="1:27" s="130" customFormat="1" ht="15" hidden="1" customHeight="1" outlineLevel="1">
      <c r="A4294" s="130" t="s">
        <v>8366</v>
      </c>
      <c r="B4294" s="130" t="s">
        <v>8367</v>
      </c>
      <c r="C4294" s="130" t="s">
        <v>8368</v>
      </c>
      <c r="D4294" s="130" t="s">
        <v>12128</v>
      </c>
      <c r="E4294" s="130" t="s">
        <v>18689</v>
      </c>
      <c r="F4294" s="215">
        <v>5.2377250862440161E-2</v>
      </c>
      <c r="G4294" s="132" t="str">
        <f ca="1">IFERROR(_xll.BQL($A4294, "cur_mkt_cap(currency=EUR)")/1000000, " ")</f>
        <v xml:space="preserve"> </v>
      </c>
      <c r="M4294" s="308"/>
      <c r="N4294" s="215">
        <f t="shared" si="162"/>
        <v>5.5616486230574585E-4</v>
      </c>
      <c r="O4294" s="172" t="str">
        <f>IFERROR(IF(VLOOKUP($C4294,'MSCI Database'!$C:$R,2, FALSE)="","",VLOOKUP($C4294,'MSCI Database'!$C:$R,2, FALSE)),"")</f>
        <v>Semiconductors &amp; Semiconductor Equipment</v>
      </c>
      <c r="P4294" s="186" t="str">
        <f>IFERROR(IF(VLOOKUP($C4294,'MSCI Database'!$C:$R,3, FALSE)="","",VLOOKUP($C4294,'MSCI Database'!$C:$R,3, FALSE)),"")</f>
        <v>BBB</v>
      </c>
      <c r="Q4294" s="164" t="str">
        <f>IFERROR(IF(VLOOKUP($C4294,'MSCI Database'!$C:$R,4, FALSE)="","",VLOOKUP($C4294,'MSCI Database'!$C:$R,4, FALSE)),"")</f>
        <v>0</v>
      </c>
      <c r="R4294" s="164">
        <f>IFERROR(IF(VLOOKUP($C4294,'MSCI Database'!$C:$R,5, FALSE)="","",VLOOKUP($C4294,'MSCI Database'!$C:$R,5, FALSE)),"")</f>
        <v>5.5</v>
      </c>
      <c r="S4294" s="164">
        <f>IFERROR(IF(VLOOKUP($C4294,'MSCI Database'!$C:$R,6, FALSE)="","",VLOOKUP($C4294,'MSCI Database'!$C:$R,6, FALSE)),"")</f>
        <v>4.2</v>
      </c>
      <c r="T4294" s="211">
        <f>IFERROR(IF(VLOOKUP($C4294,'MSCI Database'!$C:$R,7, FALSE)="","",VLOOKUP($C4294,'MSCI Database'!$C:$R,7, FALSE)),"")</f>
        <v>5</v>
      </c>
      <c r="U4294" s="164">
        <f>IFERROR(IF(VLOOKUP($C4294,'MSCI Database'!$C:$R,8, FALSE)="","",VLOOKUP($C4294,'MSCI Database'!$C:$R,8, FALSE)),"")</f>
        <v>6.2</v>
      </c>
      <c r="V4294" s="175">
        <f>IFERROR(IF(VLOOKUP($C4294,'MSCI Database'!$C:$R,9, FALSE)="","",VLOOKUP($C4294,'MSCI Database'!$C:$R,9, FALSE)),"")</f>
        <v>5.4</v>
      </c>
      <c r="W4294" s="165">
        <f t="shared" ca="1" si="163"/>
        <v>0</v>
      </c>
      <c r="X4294" s="236">
        <f>IFERROR(IF(VLOOKUP($C4294,'MSCI Database'!$C:$R,10, FALSE)="","",VLOOKUP($C4294,'MSCI Database'!$C:$R,10, FALSE)),"")</f>
        <v>26942</v>
      </c>
      <c r="Y4294" s="133" t="str">
        <f>IFERROR(IF(VLOOKUP($C4294,'MSCI Database'!$C:$R,11, FALSE)="","",VLOOKUP($C4294,'MSCI Database'!$C:$R,11, FALSE)),"")</f>
        <v>2019</v>
      </c>
      <c r="Z4294" s="133" t="str">
        <f>IFERROR(IF(VLOOKUP($C4294,'MSCI Database'!$C:$R,12, FALSE)="","",VLOOKUP($C4294,'MSCI Database'!$C:$R,12, FALSE)),"")</f>
        <v>Reported</v>
      </c>
      <c r="AA4294" s="202" t="str">
        <f>IFERROR(IF(VLOOKUP($C4294,'MSCI Database'!$C:$R,13, FALSE)="","",VLOOKUP($C4294,'MSCI Database'!$C:$R,13, FALSE)),"")</f>
        <v>Comprehensive programs to avoid conflict minerals but lags peers in talent retention strategy</v>
      </c>
    </row>
    <row r="4295" spans="1:27" s="130" customFormat="1" ht="15" hidden="1" customHeight="1" outlineLevel="1">
      <c r="A4295" s="130" t="s">
        <v>7776</v>
      </c>
      <c r="B4295" s="130" t="s">
        <v>7777</v>
      </c>
      <c r="C4295" s="130" t="s">
        <v>7778</v>
      </c>
      <c r="D4295" s="130" t="s">
        <v>12128</v>
      </c>
      <c r="E4295" s="130" t="s">
        <v>18689</v>
      </c>
      <c r="F4295" s="215">
        <v>5.2328769151135858E-2</v>
      </c>
      <c r="G4295" s="132" t="str">
        <f ca="1">IFERROR(_xll.BQL($A4295, "cur_mkt_cap(currency=EUR)")/1000000, " ")</f>
        <v xml:space="preserve"> </v>
      </c>
      <c r="M4295" s="308"/>
      <c r="N4295" s="215">
        <f t="shared" si="162"/>
        <v>5.5565006200890092E-4</v>
      </c>
      <c r="O4295" s="172" t="str">
        <f>IFERROR(IF(VLOOKUP($C4295,'MSCI Database'!$C:$R,2, FALSE)="","",VLOOKUP($C4295,'MSCI Database'!$C:$R,2, FALSE)),"")</f>
        <v>Software &amp; Services</v>
      </c>
      <c r="P4295" s="186" t="str">
        <f>IFERROR(IF(VLOOKUP($C4295,'MSCI Database'!$C:$R,3, FALSE)="","",VLOOKUP($C4295,'MSCI Database'!$C:$R,3, FALSE)),"")</f>
        <v>BBB</v>
      </c>
      <c r="Q4295" s="164" t="str">
        <f>IFERROR(IF(VLOOKUP($C4295,'MSCI Database'!$C:$R,4, FALSE)="","",VLOOKUP($C4295,'MSCI Database'!$C:$R,4, FALSE)),"")</f>
        <v>0</v>
      </c>
      <c r="R4295" s="164">
        <f>IFERROR(IF(VLOOKUP($C4295,'MSCI Database'!$C:$R,5, FALSE)="","",VLOOKUP($C4295,'MSCI Database'!$C:$R,5, FALSE)),"")</f>
        <v>5.6</v>
      </c>
      <c r="S4295" s="164">
        <f>IFERROR(IF(VLOOKUP($C4295,'MSCI Database'!$C:$R,6, FALSE)="","",VLOOKUP($C4295,'MSCI Database'!$C:$R,6, FALSE)),"")</f>
        <v>7</v>
      </c>
      <c r="T4295" s="211">
        <f>IFERROR(IF(VLOOKUP($C4295,'MSCI Database'!$C:$R,7, FALSE)="","",VLOOKUP($C4295,'MSCI Database'!$C:$R,7, FALSE)),"")</f>
        <v>4.3</v>
      </c>
      <c r="U4295" s="164">
        <f>IFERROR(IF(VLOOKUP($C4295,'MSCI Database'!$C:$R,8, FALSE)="","",VLOOKUP($C4295,'MSCI Database'!$C:$R,8, FALSE)),"")</f>
        <v>5.3</v>
      </c>
      <c r="V4295" s="175">
        <f>IFERROR(IF(VLOOKUP($C4295,'MSCI Database'!$C:$R,9, FALSE)="","",VLOOKUP($C4295,'MSCI Database'!$C:$R,9, FALSE)),"")</f>
        <v>4.9000000000000004</v>
      </c>
      <c r="W4295" s="165">
        <f t="shared" ca="1" si="163"/>
        <v>0</v>
      </c>
      <c r="X4295" s="236">
        <f>IFERROR(IF(VLOOKUP($C4295,'MSCI Database'!$C:$R,10, FALSE)="","",VLOOKUP($C4295,'MSCI Database'!$C:$R,10, FALSE)),"")</f>
        <v>29560</v>
      </c>
      <c r="Y4295" s="133" t="str">
        <f>IFERROR(IF(VLOOKUP($C4295,'MSCI Database'!$C:$R,11, FALSE)="","",VLOOKUP($C4295,'MSCI Database'!$C:$R,11, FALSE)),"")</f>
        <v>2019</v>
      </c>
      <c r="Z4295" s="133" t="str">
        <f>IFERROR(IF(VLOOKUP($C4295,'MSCI Database'!$C:$R,12, FALSE)="","",VLOOKUP($C4295,'MSCI Database'!$C:$R,12, FALSE)),"")</f>
        <v>E.Segmt-Moderate</v>
      </c>
      <c r="AA4295" s="202" t="str">
        <f>IFERROR(IF(VLOOKUP($C4295,'MSCI Database'!$C:$R,13, FALSE)="","",VLOOKUP($C4295,'MSCI Database'!$C:$R,13, FALSE)),"")</f>
        <v>Improved information security management system, modest overall ESG performance</v>
      </c>
    </row>
    <row r="4296" spans="1:27" s="130" customFormat="1" ht="15" hidden="1" customHeight="1" outlineLevel="1">
      <c r="A4296" s="130" t="s">
        <v>7988</v>
      </c>
      <c r="B4296" s="130" t="s">
        <v>7989</v>
      </c>
      <c r="C4296" s="130" t="s">
        <v>7990</v>
      </c>
      <c r="D4296" s="130" t="s">
        <v>12128</v>
      </c>
      <c r="E4296" s="130" t="s">
        <v>18689</v>
      </c>
      <c r="F4296" s="215">
        <v>5.2241365851420467E-2</v>
      </c>
      <c r="G4296" s="132" t="str">
        <f ca="1">IFERROR(_xll.BQL($A4296, "cur_mkt_cap(currency=EUR)")/1000000, " ")</f>
        <v xml:space="preserve"> </v>
      </c>
      <c r="M4296" s="308"/>
      <c r="N4296" s="215">
        <f t="shared" si="162"/>
        <v>5.5472197503696446E-4</v>
      </c>
      <c r="O4296" s="172" t="str">
        <f>IFERROR(IF(VLOOKUP($C4296,'MSCI Database'!$C:$R,2, FALSE)="","",VLOOKUP($C4296,'MSCI Database'!$C:$R,2, FALSE)),"")</f>
        <v>Semiconductors &amp; Semiconductor Equipment</v>
      </c>
      <c r="P4296" s="186" t="str">
        <f>IFERROR(IF(VLOOKUP($C4296,'MSCI Database'!$C:$R,3, FALSE)="","",VLOOKUP($C4296,'MSCI Database'!$C:$R,3, FALSE)),"")</f>
        <v>A</v>
      </c>
      <c r="Q4296" s="164" t="str">
        <f>IFERROR(IF(VLOOKUP($C4296,'MSCI Database'!$C:$R,4, FALSE)="","",VLOOKUP($C4296,'MSCI Database'!$C:$R,4, FALSE)),"")</f>
        <v>0</v>
      </c>
      <c r="R4296" s="164">
        <f>IFERROR(IF(VLOOKUP($C4296,'MSCI Database'!$C:$R,5, FALSE)="","",VLOOKUP($C4296,'MSCI Database'!$C:$R,5, FALSE)),"")</f>
        <v>6.4</v>
      </c>
      <c r="S4296" s="164">
        <f>IFERROR(IF(VLOOKUP($C4296,'MSCI Database'!$C:$R,6, FALSE)="","",VLOOKUP($C4296,'MSCI Database'!$C:$R,6, FALSE)),"")</f>
        <v>5.4</v>
      </c>
      <c r="T4296" s="211">
        <f>IFERROR(IF(VLOOKUP($C4296,'MSCI Database'!$C:$R,7, FALSE)="","",VLOOKUP($C4296,'MSCI Database'!$C:$R,7, FALSE)),"")</f>
        <v>7.4</v>
      </c>
      <c r="U4296" s="164">
        <f>IFERROR(IF(VLOOKUP($C4296,'MSCI Database'!$C:$R,8, FALSE)="","",VLOOKUP($C4296,'MSCI Database'!$C:$R,8, FALSE)),"")</f>
        <v>4.3</v>
      </c>
      <c r="V4296" s="175">
        <f>IFERROR(IF(VLOOKUP($C4296,'MSCI Database'!$C:$R,9, FALSE)="","",VLOOKUP($C4296,'MSCI Database'!$C:$R,9, FALSE)),"")</f>
        <v>5.6</v>
      </c>
      <c r="W4296" s="165">
        <f t="shared" ca="1" si="163"/>
        <v>0</v>
      </c>
      <c r="X4296" s="236">
        <f>IFERROR(IF(VLOOKUP($C4296,'MSCI Database'!$C:$R,10, FALSE)="","",VLOOKUP($C4296,'MSCI Database'!$C:$R,10, FALSE)),"")</f>
        <v>636165</v>
      </c>
      <c r="Y4296" s="133" t="str">
        <f>IFERROR(IF(VLOOKUP($C4296,'MSCI Database'!$C:$R,11, FALSE)="","",VLOOKUP($C4296,'MSCI Database'!$C:$R,11, FALSE)),"")</f>
        <v>2019</v>
      </c>
      <c r="Z4296" s="133" t="str">
        <f>IFERROR(IF(VLOOKUP($C4296,'MSCI Database'!$C:$R,12, FALSE)="","",VLOOKUP($C4296,'MSCI Database'!$C:$R,12, FALSE)),"")</f>
        <v>E.Segmt-Moderate</v>
      </c>
      <c r="AA4296" s="202" t="str">
        <f>IFERROR(IF(VLOOKUP($C4296,'MSCI Database'!$C:$R,13, FALSE)="","",VLOOKUP($C4296,'MSCI Database'!$C:$R,13, FALSE)),"")</f>
        <v>Strong programs for talent development and for conflict-free sourcing from suppliers</v>
      </c>
    </row>
    <row r="4297" spans="1:27" s="130" customFormat="1" ht="15" hidden="1" customHeight="1" outlineLevel="1">
      <c r="A4297" s="130" t="s">
        <v>2579</v>
      </c>
      <c r="B4297" s="130" t="s">
        <v>2580</v>
      </c>
      <c r="C4297" s="130" t="s">
        <v>2581</v>
      </c>
      <c r="D4297" s="130" t="s">
        <v>18686</v>
      </c>
      <c r="E4297" s="130" t="s">
        <v>18684</v>
      </c>
      <c r="F4297" s="215">
        <v>7.0122374516019104E-2</v>
      </c>
      <c r="G4297" s="132" t="str">
        <f ca="1">IFERROR(_xll.BQL($A4297, "cur_mkt_cap(currency=EUR)")/1000000, " ")</f>
        <v xml:space="preserve"> </v>
      </c>
      <c r="M4297" s="308"/>
      <c r="N4297" s="215">
        <f t="shared" si="162"/>
        <v>7.4459044957665775E-4</v>
      </c>
      <c r="O4297" s="172" t="str">
        <f>IFERROR(IF(VLOOKUP($C4297,'MSCI Database'!$C:$R,2, FALSE)="","",VLOOKUP($C4297,'MSCI Database'!$C:$R,2, FALSE)),"")</f>
        <v>Metals and Mining - Non-Precious Metals</v>
      </c>
      <c r="P4297" s="186" t="str">
        <f>IFERROR(IF(VLOOKUP($C4297,'MSCI Database'!$C:$R,3, FALSE)="","",VLOOKUP($C4297,'MSCI Database'!$C:$R,3, FALSE)),"")</f>
        <v>A</v>
      </c>
      <c r="Q4297" s="164" t="str">
        <f>IFERROR(IF(VLOOKUP($C4297,'MSCI Database'!$C:$R,4, FALSE)="","",VLOOKUP($C4297,'MSCI Database'!$C:$R,4, FALSE)),"")</f>
        <v>1</v>
      </c>
      <c r="R4297" s="164">
        <f>IFERROR(IF(VLOOKUP($C4297,'MSCI Database'!$C:$R,5, FALSE)="","",VLOOKUP($C4297,'MSCI Database'!$C:$R,5, FALSE)),"")</f>
        <v>6.5</v>
      </c>
      <c r="S4297" s="164">
        <f>IFERROR(IF(VLOOKUP($C4297,'MSCI Database'!$C:$R,6, FALSE)="","",VLOOKUP($C4297,'MSCI Database'!$C:$R,6, FALSE)),"")</f>
        <v>3.6</v>
      </c>
      <c r="T4297" s="211">
        <f>IFERROR(IF(VLOOKUP($C4297,'MSCI Database'!$C:$R,7, FALSE)="","",VLOOKUP($C4297,'MSCI Database'!$C:$R,7, FALSE)),"")</f>
        <v>5</v>
      </c>
      <c r="U4297" s="164">
        <f>IFERROR(IF(VLOOKUP($C4297,'MSCI Database'!$C:$R,8, FALSE)="","",VLOOKUP($C4297,'MSCI Database'!$C:$R,8, FALSE)),"")</f>
        <v>5.5</v>
      </c>
      <c r="V4297" s="175">
        <f>IFERROR(IF(VLOOKUP($C4297,'MSCI Database'!$C:$R,9, FALSE)="","",VLOOKUP($C4297,'MSCI Database'!$C:$R,9, FALSE)),"")</f>
        <v>4.5999999999999996</v>
      </c>
      <c r="W4297" s="165">
        <f t="shared" ca="1" si="163"/>
        <v>0</v>
      </c>
      <c r="X4297" s="236">
        <f>IFERROR(IF(VLOOKUP($C4297,'MSCI Database'!$C:$R,10, FALSE)="","",VLOOKUP($C4297,'MSCI Database'!$C:$R,10, FALSE)),"")</f>
        <v>17800000</v>
      </c>
      <c r="Y4297" s="133" t="str">
        <f>IFERROR(IF(VLOOKUP($C4297,'MSCI Database'!$C:$R,11, FALSE)="","",VLOOKUP($C4297,'MSCI Database'!$C:$R,11, FALSE)),"")</f>
        <v>2019</v>
      </c>
      <c r="Z4297" s="133" t="str">
        <f>IFERROR(IF(VLOOKUP($C4297,'MSCI Database'!$C:$R,12, FALSE)="","",VLOOKUP($C4297,'MSCI Database'!$C:$R,12, FALSE)),"")</f>
        <v>Reported</v>
      </c>
      <c r="AA4297" s="202" t="str">
        <f>IFERROR(IF(VLOOKUP($C4297,'MSCI Database'!$C:$R,13, FALSE)="","",VLOOKUP($C4297,'MSCI Database'!$C:$R,13, FALSE)),"")</f>
        <v>Strengthened protocols to mitigate corruption risks; worker strike at Cerrejon raises concern</v>
      </c>
    </row>
    <row r="4298" spans="1:27" s="130" customFormat="1" ht="15" hidden="1" customHeight="1" outlineLevel="1">
      <c r="A4298" s="130" t="s">
        <v>7356</v>
      </c>
      <c r="B4298" s="130" t="s">
        <v>7357</v>
      </c>
      <c r="C4298" s="130" t="s">
        <v>7358</v>
      </c>
      <c r="D4298" s="130" t="s">
        <v>12128</v>
      </c>
      <c r="E4298" s="130" t="s">
        <v>18707</v>
      </c>
      <c r="F4298" s="215">
        <v>5.2035098769852142E-2</v>
      </c>
      <c r="G4298" s="132" t="str">
        <f ca="1">IFERROR(_xll.BQL($A4298, "cur_mkt_cap(currency=EUR)")/1000000, " ")</f>
        <v xml:space="preserve"> </v>
      </c>
      <c r="M4298" s="308"/>
      <c r="N4298" s="215">
        <f t="shared" si="162"/>
        <v>5.525317397510396E-4</v>
      </c>
      <c r="O4298" s="172" t="str">
        <f>IFERROR(IF(VLOOKUP($C4298,'MSCI Database'!$C:$R,2, FALSE)="","",VLOOKUP($C4298,'MSCI Database'!$C:$R,2, FALSE)),"")</f>
        <v>Oil &amp; Gas Refining, Marketing, Transportation &amp; Storage</v>
      </c>
      <c r="P4298" s="186" t="str">
        <f>IFERROR(IF(VLOOKUP($C4298,'MSCI Database'!$C:$R,3, FALSE)="","",VLOOKUP($C4298,'MSCI Database'!$C:$R,3, FALSE)),"")</f>
        <v>BBB</v>
      </c>
      <c r="Q4298" s="164" t="str">
        <f>IFERROR(IF(VLOOKUP($C4298,'MSCI Database'!$C:$R,4, FALSE)="","",VLOOKUP($C4298,'MSCI Database'!$C:$R,4, FALSE)),"")</f>
        <v>1</v>
      </c>
      <c r="R4298" s="164">
        <f>IFERROR(IF(VLOOKUP($C4298,'MSCI Database'!$C:$R,5, FALSE)="","",VLOOKUP($C4298,'MSCI Database'!$C:$R,5, FALSE)),"")</f>
        <v>5.6</v>
      </c>
      <c r="S4298" s="164">
        <f>IFERROR(IF(VLOOKUP($C4298,'MSCI Database'!$C:$R,6, FALSE)="","",VLOOKUP($C4298,'MSCI Database'!$C:$R,6, FALSE)),"")</f>
        <v>3.9</v>
      </c>
      <c r="T4298" s="211">
        <f>IFERROR(IF(VLOOKUP($C4298,'MSCI Database'!$C:$R,7, FALSE)="","",VLOOKUP($C4298,'MSCI Database'!$C:$R,7, FALSE)),"")</f>
        <v>5.6</v>
      </c>
      <c r="U4298" s="164">
        <f>IFERROR(IF(VLOOKUP($C4298,'MSCI Database'!$C:$R,8, FALSE)="","",VLOOKUP($C4298,'MSCI Database'!$C:$R,8, FALSE)),"")</f>
        <v>5.4</v>
      </c>
      <c r="V4298" s="175">
        <f>IFERROR(IF(VLOOKUP($C4298,'MSCI Database'!$C:$R,9, FALSE)="","",VLOOKUP($C4298,'MSCI Database'!$C:$R,9, FALSE)),"")</f>
        <v>4.9000000000000004</v>
      </c>
      <c r="W4298" s="165">
        <f t="shared" ca="1" si="163"/>
        <v>0</v>
      </c>
      <c r="X4298" s="236">
        <f>IFERROR(IF(VLOOKUP($C4298,'MSCI Database'!$C:$R,10, FALSE)="","",VLOOKUP($C4298,'MSCI Database'!$C:$R,10, FALSE)),"")</f>
        <v>5157864</v>
      </c>
      <c r="Y4298" s="133" t="str">
        <f>IFERROR(IF(VLOOKUP($C4298,'MSCI Database'!$C:$R,11, FALSE)="","",VLOOKUP($C4298,'MSCI Database'!$C:$R,11, FALSE)),"")</f>
        <v>2019</v>
      </c>
      <c r="Z4298" s="133" t="str">
        <f>IFERROR(IF(VLOOKUP($C4298,'MSCI Database'!$C:$R,12, FALSE)="","",VLOOKUP($C4298,'MSCI Database'!$C:$R,12, FALSE)),"")</f>
        <v>E.Segmt-Moderate</v>
      </c>
      <c r="AA4298" s="202" t="str">
        <f>IFERROR(IF(VLOOKUP($C4298,'MSCI Database'!$C:$R,13, FALSE)="","",VLOOKUP($C4298,'MSCI Database'!$C:$R,13, FALSE)),"")</f>
        <v>Strong business ethics practices and community engagement initiatives</v>
      </c>
    </row>
    <row r="4299" spans="1:27" s="130" customFormat="1" ht="15" hidden="1" customHeight="1" outlineLevel="1">
      <c r="A4299" s="130" t="s">
        <v>1315</v>
      </c>
      <c r="B4299" s="130" t="s">
        <v>1316</v>
      </c>
      <c r="C4299" s="130" t="s">
        <v>1317</v>
      </c>
      <c r="D4299" s="130" t="s">
        <v>18681</v>
      </c>
      <c r="E4299" s="130" t="s">
        <v>12133</v>
      </c>
      <c r="F4299" s="215">
        <v>5.5349062121394288E-2</v>
      </c>
      <c r="G4299" s="132" t="str">
        <f ca="1">IFERROR(_xll.BQL($A4299, "cur_mkt_cap(currency=EUR)")/1000000, " ")</f>
        <v xml:space="preserve"> </v>
      </c>
      <c r="M4299" s="308"/>
      <c r="N4299" s="215">
        <f t="shared" si="162"/>
        <v>5.8772087130621296E-4</v>
      </c>
      <c r="O4299" s="172" t="str">
        <f>IFERROR(IF(VLOOKUP($C4299,'MSCI Database'!$C:$R,2, FALSE)="","",VLOOKUP($C4299,'MSCI Database'!$C:$R,2, FALSE)),"")</f>
        <v>Health Care Equipment &amp; Supplies</v>
      </c>
      <c r="P4299" s="186" t="str">
        <f>IFERROR(IF(VLOOKUP($C4299,'MSCI Database'!$C:$R,3, FALSE)="","",VLOOKUP($C4299,'MSCI Database'!$C:$R,3, FALSE)),"")</f>
        <v>A</v>
      </c>
      <c r="Q4299" s="164" t="str">
        <f>IFERROR(IF(VLOOKUP($C4299,'MSCI Database'!$C:$R,4, FALSE)="","",VLOOKUP($C4299,'MSCI Database'!$C:$R,4, FALSE)),"")</f>
        <v>-1</v>
      </c>
      <c r="R4299" s="164">
        <f>IFERROR(IF(VLOOKUP($C4299,'MSCI Database'!$C:$R,5, FALSE)="","",VLOOKUP($C4299,'MSCI Database'!$C:$R,5, FALSE)),"")</f>
        <v>6.6</v>
      </c>
      <c r="S4299" s="164">
        <f>IFERROR(IF(VLOOKUP($C4299,'MSCI Database'!$C:$R,6, FALSE)="","",VLOOKUP($C4299,'MSCI Database'!$C:$R,6, FALSE)),"")</f>
        <v>7.4</v>
      </c>
      <c r="T4299" s="211">
        <f>IFERROR(IF(VLOOKUP($C4299,'MSCI Database'!$C:$R,7, FALSE)="","",VLOOKUP($C4299,'MSCI Database'!$C:$R,7, FALSE)),"")</f>
        <v>6.3</v>
      </c>
      <c r="U4299" s="164">
        <f>IFERROR(IF(VLOOKUP($C4299,'MSCI Database'!$C:$R,8, FALSE)="","",VLOOKUP($C4299,'MSCI Database'!$C:$R,8, FALSE)),"")</f>
        <v>5.6</v>
      </c>
      <c r="V4299" s="175">
        <f>IFERROR(IF(VLOOKUP($C4299,'MSCI Database'!$C:$R,9, FALSE)="","",VLOOKUP($C4299,'MSCI Database'!$C:$R,9, FALSE)),"")</f>
        <v>6</v>
      </c>
      <c r="W4299" s="165">
        <f t="shared" ca="1" si="163"/>
        <v>0</v>
      </c>
      <c r="X4299" s="236">
        <f>IFERROR(IF(VLOOKUP($C4299,'MSCI Database'!$C:$R,10, FALSE)="","",VLOOKUP($C4299,'MSCI Database'!$C:$R,10, FALSE)),"")</f>
        <v>200207</v>
      </c>
      <c r="Y4299" s="133" t="str">
        <f>IFERROR(IF(VLOOKUP($C4299,'MSCI Database'!$C:$R,11, FALSE)="","",VLOOKUP($C4299,'MSCI Database'!$C:$R,11, FALSE)),"")</f>
        <v>2019</v>
      </c>
      <c r="Z4299" s="133" t="str">
        <f>IFERROR(IF(VLOOKUP($C4299,'MSCI Database'!$C:$R,12, FALSE)="","",VLOOKUP($C4299,'MSCI Database'!$C:$R,12, FALSE)),"")</f>
        <v>E.Segmt-Moderately Low</v>
      </c>
      <c r="AA4299" s="202" t="str">
        <f>IFERROR(IF(VLOOKUP($C4299,'MSCI Database'!$C:$R,13, FALSE)="","",VLOOKUP($C4299,'MSCI Database'!$C:$R,13, FALSE)),"")</f>
        <v>Multiple allegations of anti-competitive practices drive rating downgrade</v>
      </c>
    </row>
    <row r="4300" spans="1:27" s="130" customFormat="1" ht="15" hidden="1" customHeight="1" outlineLevel="1">
      <c r="A4300" s="130" t="s">
        <v>5639</v>
      </c>
      <c r="B4300" s="130" t="s">
        <v>5640</v>
      </c>
      <c r="C4300" s="130" t="s">
        <v>5641</v>
      </c>
      <c r="D4300" s="130" t="s">
        <v>18733</v>
      </c>
      <c r="E4300" s="130" t="s">
        <v>18688</v>
      </c>
      <c r="F4300" s="215">
        <v>1.3278758383249359E-2</v>
      </c>
      <c r="G4300" s="132" t="str">
        <f ca="1">IFERROR(_xll.BQL($A4300, "cur_mkt_cap(currency=EUR)")/1000000, " ")</f>
        <v xml:space="preserve"> </v>
      </c>
      <c r="M4300" s="308"/>
      <c r="N4300" s="215">
        <f t="shared" si="162"/>
        <v>1.4099974141840795E-4</v>
      </c>
      <c r="O4300" s="172" t="str">
        <f>IFERROR(IF(VLOOKUP($C4300,'MSCI Database'!$C:$R,2, FALSE)="","",VLOOKUP($C4300,'MSCI Database'!$C:$R,2, FALSE)),"")</f>
        <v>Banks</v>
      </c>
      <c r="P4300" s="186" t="str">
        <f>IFERROR(IF(VLOOKUP($C4300,'MSCI Database'!$C:$R,3, FALSE)="","",VLOOKUP($C4300,'MSCI Database'!$C:$R,3, FALSE)),"")</f>
        <v>BB</v>
      </c>
      <c r="Q4300" s="164" t="str">
        <f>IFERROR(IF(VLOOKUP($C4300,'MSCI Database'!$C:$R,4, FALSE)="","",VLOOKUP($C4300,'MSCI Database'!$C:$R,4, FALSE)),"")</f>
        <v>-1</v>
      </c>
      <c r="R4300" s="164">
        <f>IFERROR(IF(VLOOKUP($C4300,'MSCI Database'!$C:$R,5, FALSE)="","",VLOOKUP($C4300,'MSCI Database'!$C:$R,5, FALSE)),"")</f>
        <v>3.8</v>
      </c>
      <c r="S4300" s="164">
        <f>IFERROR(IF(VLOOKUP($C4300,'MSCI Database'!$C:$R,6, FALSE)="","",VLOOKUP($C4300,'MSCI Database'!$C:$R,6, FALSE)),"")</f>
        <v>0</v>
      </c>
      <c r="T4300" s="211">
        <f>IFERROR(IF(VLOOKUP($C4300,'MSCI Database'!$C:$R,7, FALSE)="","",VLOOKUP($C4300,'MSCI Database'!$C:$R,7, FALSE)),"")</f>
        <v>4.7</v>
      </c>
      <c r="U4300" s="164">
        <f>IFERROR(IF(VLOOKUP($C4300,'MSCI Database'!$C:$R,8, FALSE)="","",VLOOKUP($C4300,'MSCI Database'!$C:$R,8, FALSE)),"")</f>
        <v>3.7</v>
      </c>
      <c r="V4300" s="175">
        <f>IFERROR(IF(VLOOKUP($C4300,'MSCI Database'!$C:$R,9, FALSE)="","",VLOOKUP($C4300,'MSCI Database'!$C:$R,9, FALSE)),"")</f>
        <v>3.7</v>
      </c>
      <c r="W4300" s="165">
        <f t="shared" ca="1" si="163"/>
        <v>0</v>
      </c>
      <c r="X4300" s="236">
        <f>IFERROR(IF(VLOOKUP($C4300,'MSCI Database'!$C:$R,10, FALSE)="","",VLOOKUP($C4300,'MSCI Database'!$C:$R,10, FALSE)),"")</f>
        <v>13601</v>
      </c>
      <c r="Y4300" s="133" t="str">
        <f>IFERROR(IF(VLOOKUP($C4300,'MSCI Database'!$C:$R,11, FALSE)="","",VLOOKUP($C4300,'MSCI Database'!$C:$R,11, FALSE)),"")</f>
        <v>2019</v>
      </c>
      <c r="Z4300" s="133" t="str">
        <f>IFERROR(IF(VLOOKUP($C4300,'MSCI Database'!$C:$R,12, FALSE)="","",VLOOKUP($C4300,'MSCI Database'!$C:$R,12, FALSE)),"")</f>
        <v>E.Segmt-Moderately High</v>
      </c>
      <c r="AA4300" s="202" t="str">
        <f>IFERROR(IF(VLOOKUP($C4300,'MSCI Database'!$C:$R,13, FALSE)="","",VLOOKUP($C4300,'MSCI Database'!$C:$R,13, FALSE)),"")</f>
        <v>Lagging governance performance and weak customer protection practices drive downgrade</v>
      </c>
    </row>
    <row r="4301" spans="1:27" s="130" customFormat="1" ht="15" hidden="1" customHeight="1" outlineLevel="1">
      <c r="A4301" s="130" t="s">
        <v>6385</v>
      </c>
      <c r="B4301" s="130" t="s">
        <v>6386</v>
      </c>
      <c r="C4301" s="130" t="s">
        <v>6387</v>
      </c>
      <c r="D4301" s="130" t="s">
        <v>12128</v>
      </c>
      <c r="E4301" s="130" t="s">
        <v>18674</v>
      </c>
      <c r="F4301" s="215">
        <v>5.1454308920510741E-2</v>
      </c>
      <c r="G4301" s="132" t="str">
        <f ca="1">IFERROR(_xll.BQL($A4301, "cur_mkt_cap(currency=EUR)")/1000000, " ")</f>
        <v xml:space="preserve"> </v>
      </c>
      <c r="M4301" s="308"/>
      <c r="N4301" s="215">
        <f t="shared" si="162"/>
        <v>5.4636465573519697E-4</v>
      </c>
      <c r="O4301" s="172" t="str">
        <f>IFERROR(IF(VLOOKUP($C4301,'MSCI Database'!$C:$R,2, FALSE)="","",VLOOKUP($C4301,'MSCI Database'!$C:$R,2, FALSE)),"")</f>
        <v>Food Products</v>
      </c>
      <c r="P4301" s="186" t="str">
        <f>IFERROR(IF(VLOOKUP($C4301,'MSCI Database'!$C:$R,3, FALSE)="","",VLOOKUP($C4301,'MSCI Database'!$C:$R,3, FALSE)),"")</f>
        <v>AA</v>
      </c>
      <c r="Q4301" s="164" t="str">
        <f>IFERROR(IF(VLOOKUP($C4301,'MSCI Database'!$C:$R,4, FALSE)="","",VLOOKUP($C4301,'MSCI Database'!$C:$R,4, FALSE)),"")</f>
        <v>1</v>
      </c>
      <c r="R4301" s="164">
        <f>IFERROR(IF(VLOOKUP($C4301,'MSCI Database'!$C:$R,5, FALSE)="","",VLOOKUP($C4301,'MSCI Database'!$C:$R,5, FALSE)),"")</f>
        <v>7.8</v>
      </c>
      <c r="S4301" s="164">
        <f>IFERROR(IF(VLOOKUP($C4301,'MSCI Database'!$C:$R,6, FALSE)="","",VLOOKUP($C4301,'MSCI Database'!$C:$R,6, FALSE)),"")</f>
        <v>6.2</v>
      </c>
      <c r="T4301" s="211">
        <f>IFERROR(IF(VLOOKUP($C4301,'MSCI Database'!$C:$R,7, FALSE)="","",VLOOKUP($C4301,'MSCI Database'!$C:$R,7, FALSE)),"")</f>
        <v>6</v>
      </c>
      <c r="U4301" s="164">
        <f>IFERROR(IF(VLOOKUP($C4301,'MSCI Database'!$C:$R,8, FALSE)="","",VLOOKUP($C4301,'MSCI Database'!$C:$R,8, FALSE)),"")</f>
        <v>3.2</v>
      </c>
      <c r="V4301" s="175">
        <f>IFERROR(IF(VLOOKUP($C4301,'MSCI Database'!$C:$R,9, FALSE)="","",VLOOKUP($C4301,'MSCI Database'!$C:$R,9, FALSE)),"")</f>
        <v>5.2</v>
      </c>
      <c r="W4301" s="165">
        <f t="shared" ca="1" si="163"/>
        <v>0</v>
      </c>
      <c r="X4301" s="236">
        <f>IFERROR(IF(VLOOKUP($C4301,'MSCI Database'!$C:$R,10, FALSE)="","",VLOOKUP($C4301,'MSCI Database'!$C:$R,10, FALSE)),"")</f>
        <v>17810000</v>
      </c>
      <c r="Y4301" s="133" t="str">
        <f>IFERROR(IF(VLOOKUP($C4301,'MSCI Database'!$C:$R,11, FALSE)="","",VLOOKUP($C4301,'MSCI Database'!$C:$R,11, FALSE)),"")</f>
        <v>2019</v>
      </c>
      <c r="Z4301" s="133" t="str">
        <f>IFERROR(IF(VLOOKUP($C4301,'MSCI Database'!$C:$R,12, FALSE)="","",VLOOKUP($C4301,'MSCI Database'!$C:$R,12, FALSE)),"")</f>
        <v>Reported</v>
      </c>
      <c r="AA4301" s="202" t="str">
        <f>IFERROR(IF(VLOOKUP($C4301,'MSCI Database'!$C:$R,13, FALSE)="","",VLOOKUP($C4301,'MSCI Database'!$C:$R,13, FALSE)),"")</f>
        <v>Reassessment of water stress exposure and evaluation of community engagement efforts drive upgrade</v>
      </c>
    </row>
    <row r="4302" spans="1:27" s="130" customFormat="1" ht="15" hidden="1" customHeight="1" outlineLevel="1">
      <c r="A4302" s="130" t="s">
        <v>992</v>
      </c>
      <c r="B4302" s="130" t="s">
        <v>993</v>
      </c>
      <c r="C4302" s="130" t="s">
        <v>994</v>
      </c>
      <c r="D4302" s="130" t="s">
        <v>12135</v>
      </c>
      <c r="E4302" s="130" t="s">
        <v>18684</v>
      </c>
      <c r="F4302" s="215">
        <v>4.0934768253788271E-2</v>
      </c>
      <c r="G4302" s="132" t="str">
        <f ca="1">IFERROR(_xll.BQL($A4302, "cur_mkt_cap(currency=EUR)")/1000000, " ")</f>
        <v xml:space="preserve"> </v>
      </c>
      <c r="M4302" s="308"/>
      <c r="N4302" s="215">
        <f t="shared" si="162"/>
        <v>4.3466351086615852E-4</v>
      </c>
      <c r="O4302" s="172" t="str">
        <f>IFERROR(IF(VLOOKUP($C4302,'MSCI Database'!$C:$R,2, FALSE)="","",VLOOKUP($C4302,'MSCI Database'!$C:$R,2, FALSE)),"")</f>
        <v>Metals and Mining - Precious Metals</v>
      </c>
      <c r="P4302" s="186" t="str">
        <f>IFERROR(IF(VLOOKUP($C4302,'MSCI Database'!$C:$R,3, FALSE)="","",VLOOKUP($C4302,'MSCI Database'!$C:$R,3, FALSE)),"")</f>
        <v>AA</v>
      </c>
      <c r="Q4302" s="164" t="str">
        <f>IFERROR(IF(VLOOKUP($C4302,'MSCI Database'!$C:$R,4, FALSE)="","",VLOOKUP($C4302,'MSCI Database'!$C:$R,4, FALSE)),"")</f>
        <v>0</v>
      </c>
      <c r="R4302" s="164">
        <f>IFERROR(IF(VLOOKUP($C4302,'MSCI Database'!$C:$R,5, FALSE)="","",VLOOKUP($C4302,'MSCI Database'!$C:$R,5, FALSE)),"")</f>
        <v>8.1999999999999993</v>
      </c>
      <c r="S4302" s="164">
        <f>IFERROR(IF(VLOOKUP($C4302,'MSCI Database'!$C:$R,6, FALSE)="","",VLOOKUP($C4302,'MSCI Database'!$C:$R,6, FALSE)),"")</f>
        <v>3.6</v>
      </c>
      <c r="T4302" s="211">
        <f>IFERROR(IF(VLOOKUP($C4302,'MSCI Database'!$C:$R,7, FALSE)="","",VLOOKUP($C4302,'MSCI Database'!$C:$R,7, FALSE)),"")</f>
        <v>7.3</v>
      </c>
      <c r="U4302" s="164">
        <f>IFERROR(IF(VLOOKUP($C4302,'MSCI Database'!$C:$R,8, FALSE)="","",VLOOKUP($C4302,'MSCI Database'!$C:$R,8, FALSE)),"")</f>
        <v>6.1</v>
      </c>
      <c r="V4302" s="175">
        <f>IFERROR(IF(VLOOKUP($C4302,'MSCI Database'!$C:$R,9, FALSE)="","",VLOOKUP($C4302,'MSCI Database'!$C:$R,9, FALSE)),"")</f>
        <v>5.7</v>
      </c>
      <c r="W4302" s="165">
        <f t="shared" ca="1" si="163"/>
        <v>0</v>
      </c>
      <c r="X4302" s="236">
        <f>IFERROR(IF(VLOOKUP($C4302,'MSCI Database'!$C:$R,10, FALSE)="","",VLOOKUP($C4302,'MSCI Database'!$C:$R,10, FALSE)),"")</f>
        <v>3586</v>
      </c>
      <c r="Y4302" s="133" t="str">
        <f>IFERROR(IF(VLOOKUP($C4302,'MSCI Database'!$C:$R,11, FALSE)="","",VLOOKUP($C4302,'MSCI Database'!$C:$R,11, FALSE)),"")</f>
        <v>2019</v>
      </c>
      <c r="Z4302" s="133" t="str">
        <f>IFERROR(IF(VLOOKUP($C4302,'MSCI Database'!$C:$R,12, FALSE)="","",VLOOKUP($C4302,'MSCI Database'!$C:$R,12, FALSE)),"")</f>
        <v>E.Segmt-Moderate</v>
      </c>
      <c r="AA4302" s="202" t="str">
        <f>IFERROR(IF(VLOOKUP($C4302,'MSCI Database'!$C:$R,13, FALSE)="","",VLOOKUP($C4302,'MSCI Database'!$C:$R,13, FALSE)),"")</f>
        <v>Metals royalty business lowers ESG risks  as compared to mine operators</v>
      </c>
    </row>
    <row r="4303" spans="1:27" s="130" customFormat="1" ht="15" hidden="1" customHeight="1" outlineLevel="1">
      <c r="A4303" s="130" t="s">
        <v>4958</v>
      </c>
      <c r="B4303" s="130" t="s">
        <v>4959</v>
      </c>
      <c r="C4303" s="130" t="s">
        <v>4960</v>
      </c>
      <c r="D4303" s="130" t="s">
        <v>18678</v>
      </c>
      <c r="E4303" s="130" t="s">
        <v>18674</v>
      </c>
      <c r="F4303" s="215">
        <v>6.5772252352662586E-3</v>
      </c>
      <c r="G4303" s="132" t="str">
        <f ca="1">IFERROR(_xll.BQL($A4303, "cur_mkt_cap(currency=EUR)")/1000000, " ")</f>
        <v xml:space="preserve"> </v>
      </c>
      <c r="M4303" s="308"/>
      <c r="N4303" s="215">
        <f t="shared" si="162"/>
        <v>6.9839892455083216E-5</v>
      </c>
      <c r="O4303" s="172" t="str">
        <f>IFERROR(IF(VLOOKUP($C4303,'MSCI Database'!$C:$R,2, FALSE)="","",VLOOKUP($C4303,'MSCI Database'!$C:$R,2, FALSE)),"")</f>
        <v>Food Products</v>
      </c>
      <c r="P4303" s="186" t="str">
        <f>IFERROR(IF(VLOOKUP($C4303,'MSCI Database'!$C:$R,3, FALSE)="","",VLOOKUP($C4303,'MSCI Database'!$C:$R,3, FALSE)),"")</f>
        <v>B</v>
      </c>
      <c r="Q4303" s="164" t="str">
        <f>IFERROR(IF(VLOOKUP($C4303,'MSCI Database'!$C:$R,4, FALSE)="","",VLOOKUP($C4303,'MSCI Database'!$C:$R,4, FALSE)),"")</f>
        <v>0</v>
      </c>
      <c r="R4303" s="164">
        <f>IFERROR(IF(VLOOKUP($C4303,'MSCI Database'!$C:$R,5, FALSE)="","",VLOOKUP($C4303,'MSCI Database'!$C:$R,5, FALSE)),"")</f>
        <v>2.2999999999999998</v>
      </c>
      <c r="S4303" s="164">
        <f>IFERROR(IF(VLOOKUP($C4303,'MSCI Database'!$C:$R,6, FALSE)="","",VLOOKUP($C4303,'MSCI Database'!$C:$R,6, FALSE)),"")</f>
        <v>2.1</v>
      </c>
      <c r="T4303" s="211">
        <f>IFERROR(IF(VLOOKUP($C4303,'MSCI Database'!$C:$R,7, FALSE)="","",VLOOKUP($C4303,'MSCI Database'!$C:$R,7, FALSE)),"")</f>
        <v>4.7</v>
      </c>
      <c r="U4303" s="164">
        <f>IFERROR(IF(VLOOKUP($C4303,'MSCI Database'!$C:$R,8, FALSE)="","",VLOOKUP($C4303,'MSCI Database'!$C:$R,8, FALSE)),"")</f>
        <v>3.1</v>
      </c>
      <c r="V4303" s="175">
        <f>IFERROR(IF(VLOOKUP($C4303,'MSCI Database'!$C:$R,9, FALSE)="","",VLOOKUP($C4303,'MSCI Database'!$C:$R,9, FALSE)),"")</f>
        <v>3.1</v>
      </c>
      <c r="W4303" s="165">
        <f t="shared" ca="1" si="163"/>
        <v>0</v>
      </c>
      <c r="X4303" s="236">
        <f>IFERROR(IF(VLOOKUP($C4303,'MSCI Database'!$C:$R,10, FALSE)="","",VLOOKUP($C4303,'MSCI Database'!$C:$R,10, FALSE)),"")</f>
        <v>995000</v>
      </c>
      <c r="Y4303" s="133" t="str">
        <f>IFERROR(IF(VLOOKUP($C4303,'MSCI Database'!$C:$R,11, FALSE)="","",VLOOKUP($C4303,'MSCI Database'!$C:$R,11, FALSE)),"")</f>
        <v>2019</v>
      </c>
      <c r="Z4303" s="133" t="str">
        <f>IFERROR(IF(VLOOKUP($C4303,'MSCI Database'!$C:$R,12, FALSE)="","",VLOOKUP($C4303,'MSCI Database'!$C:$R,12, FALSE)),"")</f>
        <v>Reported</v>
      </c>
      <c r="AA4303" s="202" t="str">
        <f>IFERROR(IF(VLOOKUP($C4303,'MSCI Database'!$C:$R,13, FALSE)="","",VLOOKUP($C4303,'MSCI Database'!$C:$R,13, FALSE)),"")</f>
        <v>Lacks notable programs to mitigate water stress risks</v>
      </c>
    </row>
    <row r="4304" spans="1:27" s="130" customFormat="1" ht="15" hidden="1" customHeight="1" outlineLevel="1">
      <c r="A4304" s="130" t="s">
        <v>7521</v>
      </c>
      <c r="B4304" s="130" t="s">
        <v>7522</v>
      </c>
      <c r="C4304" s="130" t="s">
        <v>7523</v>
      </c>
      <c r="D4304" s="130" t="s">
        <v>12128</v>
      </c>
      <c r="E4304" s="130" t="s">
        <v>12133</v>
      </c>
      <c r="F4304" s="215">
        <v>5.1026258133040923E-2</v>
      </c>
      <c r="G4304" s="132" t="str">
        <f ca="1">IFERROR(_xll.BQL($A4304, "cur_mkt_cap(currency=EUR)")/1000000, " ")</f>
        <v xml:space="preserve"> </v>
      </c>
      <c r="M4304" s="308"/>
      <c r="N4304" s="215">
        <f t="shared" si="162"/>
        <v>5.4181942276949088E-4</v>
      </c>
      <c r="O4304" s="172" t="str">
        <f>IFERROR(IF(VLOOKUP($C4304,'MSCI Database'!$C:$R,2, FALSE)="","",VLOOKUP($C4304,'MSCI Database'!$C:$R,2, FALSE)),"")</f>
        <v>Health Care Providers &amp; Services</v>
      </c>
      <c r="P4304" s="186" t="str">
        <f>IFERROR(IF(VLOOKUP($C4304,'MSCI Database'!$C:$R,3, FALSE)="","",VLOOKUP($C4304,'MSCI Database'!$C:$R,3, FALSE)),"")</f>
        <v>BB</v>
      </c>
      <c r="Q4304" s="164" t="str">
        <f>IFERROR(IF(VLOOKUP($C4304,'MSCI Database'!$C:$R,4, FALSE)="","",VLOOKUP($C4304,'MSCI Database'!$C:$R,4, FALSE)),"")</f>
        <v>0</v>
      </c>
      <c r="R4304" s="164">
        <f>IFERROR(IF(VLOOKUP($C4304,'MSCI Database'!$C:$R,5, FALSE)="","",VLOOKUP($C4304,'MSCI Database'!$C:$R,5, FALSE)),"")</f>
        <v>4.2</v>
      </c>
      <c r="S4304" s="164">
        <f>IFERROR(IF(VLOOKUP($C4304,'MSCI Database'!$C:$R,6, FALSE)="","",VLOOKUP($C4304,'MSCI Database'!$C:$R,6, FALSE)),"")</f>
        <v>9</v>
      </c>
      <c r="T4304" s="211">
        <f>IFERROR(IF(VLOOKUP($C4304,'MSCI Database'!$C:$R,7, FALSE)="","",VLOOKUP($C4304,'MSCI Database'!$C:$R,7, FALSE)),"")</f>
        <v>1.8</v>
      </c>
      <c r="U4304" s="164">
        <f>IFERROR(IF(VLOOKUP($C4304,'MSCI Database'!$C:$R,8, FALSE)="","",VLOOKUP($C4304,'MSCI Database'!$C:$R,8, FALSE)),"")</f>
        <v>5.7</v>
      </c>
      <c r="V4304" s="175">
        <f>IFERROR(IF(VLOOKUP($C4304,'MSCI Database'!$C:$R,9, FALSE)="","",VLOOKUP($C4304,'MSCI Database'!$C:$R,9, FALSE)),"")</f>
        <v>4.8</v>
      </c>
      <c r="W4304" s="165">
        <f t="shared" ca="1" si="163"/>
        <v>0</v>
      </c>
      <c r="X4304" s="236">
        <f>IFERROR(IF(VLOOKUP($C4304,'MSCI Database'!$C:$R,10, FALSE)="","",VLOOKUP($C4304,'MSCI Database'!$C:$R,10, FALSE)),"")</f>
        <v>269482</v>
      </c>
      <c r="Y4304" s="133" t="str">
        <f>IFERROR(IF(VLOOKUP($C4304,'MSCI Database'!$C:$R,11, FALSE)="","",VLOOKUP($C4304,'MSCI Database'!$C:$R,11, FALSE)),"")</f>
        <v>2019</v>
      </c>
      <c r="Z4304" s="133" t="str">
        <f>IFERROR(IF(VLOOKUP($C4304,'MSCI Database'!$C:$R,12, FALSE)="","",VLOOKUP($C4304,'MSCI Database'!$C:$R,12, FALSE)),"")</f>
        <v>Reported</v>
      </c>
      <c r="AA4304" s="202" t="str">
        <f>IFERROR(IF(VLOOKUP($C4304,'MSCI Database'!$C:$R,13, FALSE)="","",VLOOKUP($C4304,'MSCI Database'!$C:$R,13, FALSE)),"")</f>
        <v>Concerns over opioid allegations continue; product quality practices enhanced</v>
      </c>
    </row>
    <row r="4305" spans="1:27" s="130" customFormat="1" ht="15" hidden="1" customHeight="1" outlineLevel="1">
      <c r="A4305" s="130" t="s">
        <v>7913</v>
      </c>
      <c r="B4305" s="130" t="s">
        <v>7914</v>
      </c>
      <c r="C4305" s="130" t="s">
        <v>7915</v>
      </c>
      <c r="D4305" s="130" t="s">
        <v>12128</v>
      </c>
      <c r="E4305" s="130" t="s">
        <v>18673</v>
      </c>
      <c r="F4305" s="215">
        <v>5.0980033328986991E-2</v>
      </c>
      <c r="G4305" s="132" t="str">
        <f ca="1">IFERROR(_xll.BQL($A4305, "cur_mkt_cap(currency=EUR)")/1000000, " ")</f>
        <v xml:space="preserve"> </v>
      </c>
      <c r="M4305" s="308"/>
      <c r="N4305" s="215">
        <f t="shared" si="162"/>
        <v>5.4132858731405079E-4</v>
      </c>
      <c r="O4305" s="172" t="str">
        <f>IFERROR(IF(VLOOKUP($C4305,'MSCI Database'!$C:$R,2, FALSE)="","",VLOOKUP($C4305,'MSCI Database'!$C:$R,2, FALSE)),"")</f>
        <v>Electrical Equipment</v>
      </c>
      <c r="P4305" s="186" t="str">
        <f>IFERROR(IF(VLOOKUP($C4305,'MSCI Database'!$C:$R,3, FALSE)="","",VLOOKUP($C4305,'MSCI Database'!$C:$R,3, FALSE)),"")</f>
        <v>A</v>
      </c>
      <c r="Q4305" s="164" t="str">
        <f>IFERROR(IF(VLOOKUP($C4305,'MSCI Database'!$C:$R,4, FALSE)="","",VLOOKUP($C4305,'MSCI Database'!$C:$R,4, FALSE)),"")</f>
        <v>0</v>
      </c>
      <c r="R4305" s="164">
        <f>IFERROR(IF(VLOOKUP($C4305,'MSCI Database'!$C:$R,5, FALSE)="","",VLOOKUP($C4305,'MSCI Database'!$C:$R,5, FALSE)),"")</f>
        <v>6.9</v>
      </c>
      <c r="S4305" s="164">
        <f>IFERROR(IF(VLOOKUP($C4305,'MSCI Database'!$C:$R,6, FALSE)="","",VLOOKUP($C4305,'MSCI Database'!$C:$R,6, FALSE)),"")</f>
        <v>6.5</v>
      </c>
      <c r="T4305" s="211">
        <f>IFERROR(IF(VLOOKUP($C4305,'MSCI Database'!$C:$R,7, FALSE)="","",VLOOKUP($C4305,'MSCI Database'!$C:$R,7, FALSE)),"")</f>
        <v>6</v>
      </c>
      <c r="U4305" s="164">
        <f>IFERROR(IF(VLOOKUP($C4305,'MSCI Database'!$C:$R,8, FALSE)="","",VLOOKUP($C4305,'MSCI Database'!$C:$R,8, FALSE)),"")</f>
        <v>4.0999999999999996</v>
      </c>
      <c r="V4305" s="175">
        <f>IFERROR(IF(VLOOKUP($C4305,'MSCI Database'!$C:$R,9, FALSE)="","",VLOOKUP($C4305,'MSCI Database'!$C:$R,9, FALSE)),"")</f>
        <v>5.3</v>
      </c>
      <c r="W4305" s="165">
        <f t="shared" ca="1" si="163"/>
        <v>0</v>
      </c>
      <c r="X4305" s="236">
        <f>IFERROR(IF(VLOOKUP($C4305,'MSCI Database'!$C:$R,10, FALSE)="","",VLOOKUP($C4305,'MSCI Database'!$C:$R,10, FALSE)),"")</f>
        <v>129297</v>
      </c>
      <c r="Y4305" s="133" t="str">
        <f>IFERROR(IF(VLOOKUP($C4305,'MSCI Database'!$C:$R,11, FALSE)="","",VLOOKUP($C4305,'MSCI Database'!$C:$R,11, FALSE)),"")</f>
        <v>2019</v>
      </c>
      <c r="Z4305" s="133" t="str">
        <f>IFERROR(IF(VLOOKUP($C4305,'MSCI Database'!$C:$R,12, FALSE)="","",VLOOKUP($C4305,'MSCI Database'!$C:$R,12, FALSE)),"")</f>
        <v>Reported</v>
      </c>
      <c r="AA4305" s="202" t="str">
        <f>IFERROR(IF(VLOOKUP($C4305,'MSCI Database'!$C:$R,13, FALSE)="","",VLOOKUP($C4305,'MSCI Database'!$C:$R,13, FALSE)),"")</f>
        <v>Steady progress in maintaining positive environmental performance</v>
      </c>
    </row>
    <row r="4306" spans="1:27" s="130" customFormat="1" ht="15" hidden="1" customHeight="1" outlineLevel="1">
      <c r="A4306" s="130" t="s">
        <v>6764</v>
      </c>
      <c r="B4306" s="130" t="s">
        <v>6765</v>
      </c>
      <c r="C4306" s="130" t="s">
        <v>6766</v>
      </c>
      <c r="D4306" s="130" t="s">
        <v>12128</v>
      </c>
      <c r="E4306" s="130" t="s">
        <v>18689</v>
      </c>
      <c r="F4306" s="215">
        <v>5.0743141656855298E-2</v>
      </c>
      <c r="G4306" s="132" t="str">
        <f ca="1">IFERROR(_xll.BQL($A4306, "cur_mkt_cap(currency=EUR)")/1000000, " ")</f>
        <v xml:space="preserve"> </v>
      </c>
      <c r="M4306" s="308"/>
      <c r="N4306" s="215">
        <f t="shared" si="162"/>
        <v>5.3881316655326052E-4</v>
      </c>
      <c r="O4306" s="172" t="str">
        <f>IFERROR(IF(VLOOKUP($C4306,'MSCI Database'!$C:$R,2, FALSE)="","",VLOOKUP($C4306,'MSCI Database'!$C:$R,2, FALSE)),"")</f>
        <v>Software &amp; Services</v>
      </c>
      <c r="P4306" s="186" t="str">
        <f>IFERROR(IF(VLOOKUP($C4306,'MSCI Database'!$C:$R,3, FALSE)="","",VLOOKUP($C4306,'MSCI Database'!$C:$R,3, FALSE)),"")</f>
        <v>B</v>
      </c>
      <c r="Q4306" s="164" t="str">
        <f>IFERROR(IF(VLOOKUP($C4306,'MSCI Database'!$C:$R,4, FALSE)="","",VLOOKUP($C4306,'MSCI Database'!$C:$R,4, FALSE)),"")</f>
        <v/>
      </c>
      <c r="R4306" s="164">
        <f>IFERROR(IF(VLOOKUP($C4306,'MSCI Database'!$C:$R,5, FALSE)="","",VLOOKUP($C4306,'MSCI Database'!$C:$R,5, FALSE)),"")</f>
        <v>1.8</v>
      </c>
      <c r="S4306" s="164">
        <f>IFERROR(IF(VLOOKUP($C4306,'MSCI Database'!$C:$R,6, FALSE)="","",VLOOKUP($C4306,'MSCI Database'!$C:$R,6, FALSE)),"")</f>
        <v>4.4000000000000004</v>
      </c>
      <c r="T4306" s="211">
        <f>IFERROR(IF(VLOOKUP($C4306,'MSCI Database'!$C:$R,7, FALSE)="","",VLOOKUP($C4306,'MSCI Database'!$C:$R,7, FALSE)),"")</f>
        <v>2.1</v>
      </c>
      <c r="U4306" s="164">
        <f>IFERROR(IF(VLOOKUP($C4306,'MSCI Database'!$C:$R,8, FALSE)="","",VLOOKUP($C4306,'MSCI Database'!$C:$R,8, FALSE)),"")</f>
        <v>5.5</v>
      </c>
      <c r="V4306" s="175">
        <f>IFERROR(IF(VLOOKUP($C4306,'MSCI Database'!$C:$R,9, FALSE)="","",VLOOKUP($C4306,'MSCI Database'!$C:$R,9, FALSE)),"")</f>
        <v>3.7</v>
      </c>
      <c r="W4306" s="165">
        <f t="shared" ca="1" si="163"/>
        <v>0</v>
      </c>
      <c r="X4306" s="236">
        <f>IFERROR(IF(VLOOKUP($C4306,'MSCI Database'!$C:$R,10, FALSE)="","",VLOOKUP($C4306,'MSCI Database'!$C:$R,10, FALSE)),"")</f>
        <v>5482</v>
      </c>
      <c r="Y4306" s="133" t="str">
        <f>IFERROR(IF(VLOOKUP($C4306,'MSCI Database'!$C:$R,11, FALSE)="","",VLOOKUP($C4306,'MSCI Database'!$C:$R,11, FALSE)),"")</f>
        <v>2019</v>
      </c>
      <c r="Z4306" s="133" t="str">
        <f>IFERROR(IF(VLOOKUP($C4306,'MSCI Database'!$C:$R,12, FALSE)="","",VLOOKUP($C4306,'MSCI Database'!$C:$R,12, FALSE)),"")</f>
        <v>E.Segmt-Moderately Low</v>
      </c>
      <c r="AA4306" s="202" t="str">
        <f>IFERROR(IF(VLOOKUP($C4306,'MSCI Database'!$C:$R,13, FALSE)="","",VLOOKUP($C4306,'MSCI Database'!$C:$R,13, FALSE)),"")</f>
        <v>Lags peers in talent management strategies</v>
      </c>
    </row>
    <row r="4307" spans="1:27" s="130" customFormat="1" ht="15" hidden="1" customHeight="1" outlineLevel="1">
      <c r="A4307" s="130" t="s">
        <v>2812</v>
      </c>
      <c r="B4307" s="130" t="s">
        <v>2813</v>
      </c>
      <c r="C4307" s="130" t="s">
        <v>2814</v>
      </c>
      <c r="D4307" s="130" t="s">
        <v>18678</v>
      </c>
      <c r="E4307" s="130" t="s">
        <v>18673</v>
      </c>
      <c r="F4307" s="215">
        <v>6.4613892384487864E-3</v>
      </c>
      <c r="G4307" s="132" t="str">
        <f ca="1">IFERROR(_xll.BQL($A4307, "cur_mkt_cap(currency=EUR)")/1000000, " ")</f>
        <v xml:space="preserve"> </v>
      </c>
      <c r="M4307" s="308"/>
      <c r="N4307" s="215">
        <f t="shared" si="162"/>
        <v>6.8609894504460784E-5</v>
      </c>
      <c r="O4307" s="172" t="str">
        <f>IFERROR(IF(VLOOKUP($C4307,'MSCI Database'!$C:$R,2, FALSE)="","",VLOOKUP($C4307,'MSCI Database'!$C:$R,2, FALSE)),"")</f>
        <v>Industrial Conglomerates</v>
      </c>
      <c r="P4307" s="186" t="str">
        <f>IFERROR(IF(VLOOKUP($C4307,'MSCI Database'!$C:$R,3, FALSE)="","",VLOOKUP($C4307,'MSCI Database'!$C:$R,3, FALSE)),"")</f>
        <v>BB</v>
      </c>
      <c r="Q4307" s="164" t="str">
        <f>IFERROR(IF(VLOOKUP($C4307,'MSCI Database'!$C:$R,4, FALSE)="","",VLOOKUP($C4307,'MSCI Database'!$C:$R,4, FALSE)),"")</f>
        <v>0</v>
      </c>
      <c r="R4307" s="164">
        <f>IFERROR(IF(VLOOKUP($C4307,'MSCI Database'!$C:$R,5, FALSE)="","",VLOOKUP($C4307,'MSCI Database'!$C:$R,5, FALSE)),"")</f>
        <v>3.9</v>
      </c>
      <c r="S4307" s="164">
        <f>IFERROR(IF(VLOOKUP($C4307,'MSCI Database'!$C:$R,6, FALSE)="","",VLOOKUP($C4307,'MSCI Database'!$C:$R,6, FALSE)),"")</f>
        <v>3.9</v>
      </c>
      <c r="T4307" s="211">
        <f>IFERROR(IF(VLOOKUP($C4307,'MSCI Database'!$C:$R,7, FALSE)="","",VLOOKUP($C4307,'MSCI Database'!$C:$R,7, FALSE)),"")</f>
        <v>2.2999999999999998</v>
      </c>
      <c r="U4307" s="164">
        <f>IFERROR(IF(VLOOKUP($C4307,'MSCI Database'!$C:$R,8, FALSE)="","",VLOOKUP($C4307,'MSCI Database'!$C:$R,8, FALSE)),"")</f>
        <v>3.4</v>
      </c>
      <c r="V4307" s="175">
        <f>IFERROR(IF(VLOOKUP($C4307,'MSCI Database'!$C:$R,9, FALSE)="","",VLOOKUP($C4307,'MSCI Database'!$C:$R,9, FALSE)),"")</f>
        <v>3</v>
      </c>
      <c r="W4307" s="165">
        <f t="shared" ca="1" si="163"/>
        <v>0</v>
      </c>
      <c r="X4307" s="236">
        <f>IFERROR(IF(VLOOKUP($C4307,'MSCI Database'!$C:$R,10, FALSE)="","",VLOOKUP($C4307,'MSCI Database'!$C:$R,10, FALSE)),"")</f>
        <v>42386700</v>
      </c>
      <c r="Y4307" s="133" t="str">
        <f>IFERROR(IF(VLOOKUP($C4307,'MSCI Database'!$C:$R,11, FALSE)="","",VLOOKUP($C4307,'MSCI Database'!$C:$R,11, FALSE)),"")</f>
        <v>2019</v>
      </c>
      <c r="Z4307" s="133" t="str">
        <f>IFERROR(IF(VLOOKUP($C4307,'MSCI Database'!$C:$R,12, FALSE)="","",VLOOKUP($C4307,'MSCI Database'!$C:$R,12, FALSE)),"")</f>
        <v>Reported</v>
      </c>
      <c r="AA4307" s="202" t="str">
        <f>IFERROR(IF(VLOOKUP($C4307,'MSCI Database'!$C:$R,13, FALSE)="","",VLOOKUP($C4307,'MSCI Database'!$C:$R,13, FALSE)),"")</f>
        <v>Board composition may support independent oversight, but anti-corruption measures appear limited</v>
      </c>
    </row>
    <row r="4308" spans="1:27" s="130" customFormat="1" ht="15" hidden="1" customHeight="1" outlineLevel="1">
      <c r="A4308" s="130" t="s">
        <v>628</v>
      </c>
      <c r="B4308" s="130" t="s">
        <v>629</v>
      </c>
      <c r="C4308" s="130" t="s">
        <v>630</v>
      </c>
      <c r="D4308" s="130" t="s">
        <v>18675</v>
      </c>
      <c r="E4308" s="130" t="s">
        <v>100</v>
      </c>
      <c r="F4308" s="215">
        <v>6.4563963651991761E-3</v>
      </c>
      <c r="G4308" s="132" t="str">
        <f ca="1">IFERROR(_xll.BQL($A4308, "cur_mkt_cap(currency=EUR)")/1000000, " ")</f>
        <v xml:space="preserve"> </v>
      </c>
      <c r="M4308" s="308"/>
      <c r="N4308" s="215">
        <f t="shared" si="162"/>
        <v>6.8556877963545478E-5</v>
      </c>
      <c r="O4308" s="172" t="str">
        <f>IFERROR(IF(VLOOKUP($C4308,'MSCI Database'!$C:$R,2, FALSE)="","",VLOOKUP($C4308,'MSCI Database'!$C:$R,2, FALSE)),"")</f>
        <v>Utilities</v>
      </c>
      <c r="P4308" s="186" t="str">
        <f>IFERROR(IF(VLOOKUP($C4308,'MSCI Database'!$C:$R,3, FALSE)="","",VLOOKUP($C4308,'MSCI Database'!$C:$R,3, FALSE)),"")</f>
        <v>BB</v>
      </c>
      <c r="Q4308" s="164" t="str">
        <f>IFERROR(IF(VLOOKUP($C4308,'MSCI Database'!$C:$R,4, FALSE)="","",VLOOKUP($C4308,'MSCI Database'!$C:$R,4, FALSE)),"")</f>
        <v>0</v>
      </c>
      <c r="R4308" s="164">
        <f>IFERROR(IF(VLOOKUP($C4308,'MSCI Database'!$C:$R,5, FALSE)="","",VLOOKUP($C4308,'MSCI Database'!$C:$R,5, FALSE)),"")</f>
        <v>4.2</v>
      </c>
      <c r="S4308" s="164">
        <f>IFERROR(IF(VLOOKUP($C4308,'MSCI Database'!$C:$R,6, FALSE)="","",VLOOKUP($C4308,'MSCI Database'!$C:$R,6, FALSE)),"")</f>
        <v>4.9000000000000004</v>
      </c>
      <c r="T4308" s="211">
        <f>IFERROR(IF(VLOOKUP($C4308,'MSCI Database'!$C:$R,7, FALSE)="","",VLOOKUP($C4308,'MSCI Database'!$C:$R,7, FALSE)),"")</f>
        <v>5</v>
      </c>
      <c r="U4308" s="164">
        <f>IFERROR(IF(VLOOKUP($C4308,'MSCI Database'!$C:$R,8, FALSE)="","",VLOOKUP($C4308,'MSCI Database'!$C:$R,8, FALSE)),"")</f>
        <v>3.1</v>
      </c>
      <c r="V4308" s="175">
        <f>IFERROR(IF(VLOOKUP($C4308,'MSCI Database'!$C:$R,9, FALSE)="","",VLOOKUP($C4308,'MSCI Database'!$C:$R,9, FALSE)),"")</f>
        <v>4.3</v>
      </c>
      <c r="W4308" s="165">
        <f t="shared" ca="1" si="163"/>
        <v>0</v>
      </c>
      <c r="X4308" s="236">
        <f>IFERROR(IF(VLOOKUP($C4308,'MSCI Database'!$C:$R,10, FALSE)="","",VLOOKUP($C4308,'MSCI Database'!$C:$R,10, FALSE)),"")</f>
        <v>10313728</v>
      </c>
      <c r="Y4308" s="133" t="str">
        <f>IFERROR(IF(VLOOKUP($C4308,'MSCI Database'!$C:$R,11, FALSE)="","",VLOOKUP($C4308,'MSCI Database'!$C:$R,11, FALSE)),"")</f>
        <v>2019</v>
      </c>
      <c r="Z4308" s="133" t="str">
        <f>IFERROR(IF(VLOOKUP($C4308,'MSCI Database'!$C:$R,12, FALSE)="","",VLOOKUP($C4308,'MSCI Database'!$C:$R,12, FALSE)),"")</f>
        <v>Reported</v>
      </c>
      <c r="AA4308" s="202" t="str">
        <f>IFERROR(IF(VLOOKUP($C4308,'MSCI Database'!$C:$R,13, FALSE)="","",VLOOKUP($C4308,'MSCI Database'!$C:$R,13, FALSE)),"")</f>
        <v>Governance practices continue to lag peers</v>
      </c>
    </row>
    <row r="4309" spans="1:27" s="130" customFormat="1" ht="15" hidden="1" customHeight="1" outlineLevel="1">
      <c r="A4309" s="130" t="s">
        <v>1725</v>
      </c>
      <c r="B4309" s="130" t="s">
        <v>1714</v>
      </c>
      <c r="C4309" s="130" t="s">
        <v>1726</v>
      </c>
      <c r="D4309" s="130" t="s">
        <v>18678</v>
      </c>
      <c r="E4309" s="130" t="s">
        <v>12133</v>
      </c>
      <c r="F4309" s="215">
        <v>6.4427608684153696E-3</v>
      </c>
      <c r="G4309" s="132" t="str">
        <f ca="1">IFERROR(_xll.BQL($A4309, "cur_mkt_cap(currency=EUR)")/1000000, " ")</f>
        <v xml:space="preserve"> </v>
      </c>
      <c r="M4309" s="308"/>
      <c r="N4309" s="215">
        <f t="shared" si="162"/>
        <v>6.8412090215689962E-5</v>
      </c>
      <c r="O4309" s="172" t="str">
        <f>IFERROR(IF(VLOOKUP($C4309,'MSCI Database'!$C:$R,2, FALSE)="","",VLOOKUP($C4309,'MSCI Database'!$C:$R,2, FALSE)),"")</f>
        <v>Health Care Equipment &amp; Supplies</v>
      </c>
      <c r="P4309" s="186" t="str">
        <f>IFERROR(IF(VLOOKUP($C4309,'MSCI Database'!$C:$R,3, FALSE)="","",VLOOKUP($C4309,'MSCI Database'!$C:$R,3, FALSE)),"")</f>
        <v>BBB</v>
      </c>
      <c r="Q4309" s="164" t="str">
        <f>IFERROR(IF(VLOOKUP($C4309,'MSCI Database'!$C:$R,4, FALSE)="","",VLOOKUP($C4309,'MSCI Database'!$C:$R,4, FALSE)),"")</f>
        <v>-1</v>
      </c>
      <c r="R4309" s="164">
        <f>IFERROR(IF(VLOOKUP($C4309,'MSCI Database'!$C:$R,5, FALSE)="","",VLOOKUP($C4309,'MSCI Database'!$C:$R,5, FALSE)),"")</f>
        <v>5</v>
      </c>
      <c r="S4309" s="164">
        <f>IFERROR(IF(VLOOKUP($C4309,'MSCI Database'!$C:$R,6, FALSE)="","",VLOOKUP($C4309,'MSCI Database'!$C:$R,6, FALSE)),"")</f>
        <v>7.9</v>
      </c>
      <c r="T4309" s="211">
        <f>IFERROR(IF(VLOOKUP($C4309,'MSCI Database'!$C:$R,7, FALSE)="","",VLOOKUP($C4309,'MSCI Database'!$C:$R,7, FALSE)),"")</f>
        <v>5.7</v>
      </c>
      <c r="U4309" s="164">
        <f>IFERROR(IF(VLOOKUP($C4309,'MSCI Database'!$C:$R,8, FALSE)="","",VLOOKUP($C4309,'MSCI Database'!$C:$R,8, FALSE)),"")</f>
        <v>5.6</v>
      </c>
      <c r="V4309" s="175">
        <f>IFERROR(IF(VLOOKUP($C4309,'MSCI Database'!$C:$R,9, FALSE)="","",VLOOKUP($C4309,'MSCI Database'!$C:$R,9, FALSE)),"")</f>
        <v>5.8</v>
      </c>
      <c r="W4309" s="165">
        <f t="shared" ca="1" si="163"/>
        <v>0</v>
      </c>
      <c r="X4309" s="236">
        <f>IFERROR(IF(VLOOKUP($C4309,'MSCI Database'!$C:$R,10, FALSE)="","",VLOOKUP($C4309,'MSCI Database'!$C:$R,10, FALSE)),"")</f>
        <v>196633</v>
      </c>
      <c r="Y4309" s="133" t="str">
        <f>IFERROR(IF(VLOOKUP($C4309,'MSCI Database'!$C:$R,11, FALSE)="","",VLOOKUP($C4309,'MSCI Database'!$C:$R,11, FALSE)),"")</f>
        <v>2019</v>
      </c>
      <c r="Z4309" s="133" t="str">
        <f>IFERROR(IF(VLOOKUP($C4309,'MSCI Database'!$C:$R,12, FALSE)="","",VLOOKUP($C4309,'MSCI Database'!$C:$R,12, FALSE)),"")</f>
        <v>Reported</v>
      </c>
      <c r="AA4309" s="202" t="str">
        <f>IFERROR(IF(VLOOKUP($C4309,'MSCI Database'!$C:$R,13, FALSE)="","",VLOOKUP($C4309,'MSCI Database'!$C:$R,13, FALSE)),"")</f>
        <v>Ethical compliance efforts lag those of peers; minor improvement in employee engagement initiatives</v>
      </c>
    </row>
    <row r="4310" spans="1:27" s="130" customFormat="1" ht="15" hidden="1" customHeight="1" outlineLevel="1">
      <c r="A4310" s="130" t="s">
        <v>8048</v>
      </c>
      <c r="B4310" s="130" t="s">
        <v>8049</v>
      </c>
      <c r="C4310" s="130" t="s">
        <v>8050</v>
      </c>
      <c r="D4310" s="130" t="s">
        <v>12128</v>
      </c>
      <c r="E4310" s="130" t="s">
        <v>18688</v>
      </c>
      <c r="F4310" s="215">
        <v>4.9726360050089069E-2</v>
      </c>
      <c r="G4310" s="132" t="str">
        <f ca="1">IFERROR(_xll.BQL($A4310, "cur_mkt_cap(currency=EUR)")/1000000, " ")</f>
        <v xml:space="preserve"> </v>
      </c>
      <c r="M4310" s="308"/>
      <c r="N4310" s="215">
        <f t="shared" si="162"/>
        <v>5.2801652883343567E-4</v>
      </c>
      <c r="O4310" s="172" t="str">
        <f>IFERROR(IF(VLOOKUP($C4310,'MSCI Database'!$C:$R,2, FALSE)="","",VLOOKUP($C4310,'MSCI Database'!$C:$R,2, FALSE)),"")</f>
        <v>Asset Management &amp; Custody Banks</v>
      </c>
      <c r="P4310" s="186" t="str">
        <f>IFERROR(IF(VLOOKUP($C4310,'MSCI Database'!$C:$R,3, FALSE)="","",VLOOKUP($C4310,'MSCI Database'!$C:$R,3, FALSE)),"")</f>
        <v>AA</v>
      </c>
      <c r="Q4310" s="164" t="str">
        <f>IFERROR(IF(VLOOKUP($C4310,'MSCI Database'!$C:$R,4, FALSE)="","",VLOOKUP($C4310,'MSCI Database'!$C:$R,4, FALSE)),"")</f>
        <v>0</v>
      </c>
      <c r="R4310" s="164">
        <f>IFERROR(IF(VLOOKUP($C4310,'MSCI Database'!$C:$R,5, FALSE)="","",VLOOKUP($C4310,'MSCI Database'!$C:$R,5, FALSE)),"")</f>
        <v>7.9</v>
      </c>
      <c r="S4310" s="164">
        <f>IFERROR(IF(VLOOKUP($C4310,'MSCI Database'!$C:$R,6, FALSE)="","",VLOOKUP($C4310,'MSCI Database'!$C:$R,6, FALSE)),"")</f>
        <v>10</v>
      </c>
      <c r="T4310" s="211">
        <f>IFERROR(IF(VLOOKUP($C4310,'MSCI Database'!$C:$R,7, FALSE)="","",VLOOKUP($C4310,'MSCI Database'!$C:$R,7, FALSE)),"")</f>
        <v>5.2</v>
      </c>
      <c r="U4310" s="164">
        <f>IFERROR(IF(VLOOKUP($C4310,'MSCI Database'!$C:$R,8, FALSE)="","",VLOOKUP($C4310,'MSCI Database'!$C:$R,8, FALSE)),"")</f>
        <v>4.7</v>
      </c>
      <c r="V4310" s="175">
        <f>IFERROR(IF(VLOOKUP($C4310,'MSCI Database'!$C:$R,9, FALSE)="","",VLOOKUP($C4310,'MSCI Database'!$C:$R,9, FALSE)),"")</f>
        <v>5.2</v>
      </c>
      <c r="W4310" s="165">
        <f t="shared" ca="1" si="163"/>
        <v>0</v>
      </c>
      <c r="X4310" s="236">
        <f>IFERROR(IF(VLOOKUP($C4310,'MSCI Database'!$C:$R,10, FALSE)="","",VLOOKUP($C4310,'MSCI Database'!$C:$R,10, FALSE)),"")</f>
        <v>84671</v>
      </c>
      <c r="Y4310" s="133" t="str">
        <f>IFERROR(IF(VLOOKUP($C4310,'MSCI Database'!$C:$R,11, FALSE)="","",VLOOKUP($C4310,'MSCI Database'!$C:$R,11, FALSE)),"")</f>
        <v>2019</v>
      </c>
      <c r="Z4310" s="133" t="str">
        <f>IFERROR(IF(VLOOKUP($C4310,'MSCI Database'!$C:$R,12, FALSE)="","",VLOOKUP($C4310,'MSCI Database'!$C:$R,12, FALSE)),"")</f>
        <v>Reported</v>
      </c>
      <c r="AA4310" s="202" t="str">
        <f>IFERROR(IF(VLOOKUP($C4310,'MSCI Database'!$C:$R,13, FALSE)="","",VLOOKUP($C4310,'MSCI Database'!$C:$R,13, FALSE)),"")</f>
        <v>Strong responsible investment policies and robust corporate governance framework remain a strength</v>
      </c>
    </row>
    <row r="4311" spans="1:27" s="130" customFormat="1" ht="15" hidden="1" customHeight="1" outlineLevel="1">
      <c r="A4311" s="130" t="s">
        <v>261</v>
      </c>
      <c r="B4311" s="130" t="s">
        <v>262</v>
      </c>
      <c r="C4311" s="130" t="s">
        <v>263</v>
      </c>
      <c r="D4311" s="130" t="s">
        <v>18721</v>
      </c>
      <c r="E4311" s="130" t="s">
        <v>18688</v>
      </c>
      <c r="F4311" s="215">
        <v>1.354978693850346E-2</v>
      </c>
      <c r="G4311" s="132" t="str">
        <f ca="1">IFERROR(_xll.BQL($A4311, "cur_mkt_cap(currency=EUR)")/1000000, " ")</f>
        <v xml:space="preserve"> </v>
      </c>
      <c r="M4311" s="308"/>
      <c r="N4311" s="215">
        <f t="shared" si="162"/>
        <v>1.4387764273303988E-4</v>
      </c>
      <c r="O4311" s="172" t="str">
        <f>IFERROR(IF(VLOOKUP($C4311,'MSCI Database'!$C:$R,2, FALSE)="","",VLOOKUP($C4311,'MSCI Database'!$C:$R,2, FALSE)),"")</f>
        <v>Banks</v>
      </c>
      <c r="P4311" s="186" t="str">
        <f>IFERROR(IF(VLOOKUP($C4311,'MSCI Database'!$C:$R,3, FALSE)="","",VLOOKUP($C4311,'MSCI Database'!$C:$R,3, FALSE)),"")</f>
        <v>A</v>
      </c>
      <c r="Q4311" s="164" t="str">
        <f>IFERROR(IF(VLOOKUP($C4311,'MSCI Database'!$C:$R,4, FALSE)="","",VLOOKUP($C4311,'MSCI Database'!$C:$R,4, FALSE)),"")</f>
        <v>0</v>
      </c>
      <c r="R4311" s="164">
        <f>IFERROR(IF(VLOOKUP($C4311,'MSCI Database'!$C:$R,5, FALSE)="","",VLOOKUP($C4311,'MSCI Database'!$C:$R,5, FALSE)),"")</f>
        <v>6.2</v>
      </c>
      <c r="S4311" s="164">
        <f>IFERROR(IF(VLOOKUP($C4311,'MSCI Database'!$C:$R,6, FALSE)="","",VLOOKUP($C4311,'MSCI Database'!$C:$R,6, FALSE)),"")</f>
        <v>5.5</v>
      </c>
      <c r="T4311" s="211">
        <f>IFERROR(IF(VLOOKUP($C4311,'MSCI Database'!$C:$R,7, FALSE)="","",VLOOKUP($C4311,'MSCI Database'!$C:$R,7, FALSE)),"")</f>
        <v>4.7</v>
      </c>
      <c r="U4311" s="164">
        <f>IFERROR(IF(VLOOKUP($C4311,'MSCI Database'!$C:$R,8, FALSE)="","",VLOOKUP($C4311,'MSCI Database'!$C:$R,8, FALSE)),"")</f>
        <v>2.1</v>
      </c>
      <c r="V4311" s="175">
        <f>IFERROR(IF(VLOOKUP($C4311,'MSCI Database'!$C:$R,9, FALSE)="","",VLOOKUP($C4311,'MSCI Database'!$C:$R,9, FALSE)),"")</f>
        <v>3.9</v>
      </c>
      <c r="W4311" s="165">
        <f t="shared" ca="1" si="163"/>
        <v>0</v>
      </c>
      <c r="X4311" s="236">
        <f>IFERROR(IF(VLOOKUP($C4311,'MSCI Database'!$C:$R,10, FALSE)="","",VLOOKUP($C4311,'MSCI Database'!$C:$R,10, FALSE)),"")</f>
        <v>32920</v>
      </c>
      <c r="Y4311" s="133" t="str">
        <f>IFERROR(IF(VLOOKUP($C4311,'MSCI Database'!$C:$R,11, FALSE)="","",VLOOKUP($C4311,'MSCI Database'!$C:$R,11, FALSE)),"")</f>
        <v>2019</v>
      </c>
      <c r="Z4311" s="133" t="str">
        <f>IFERROR(IF(VLOOKUP($C4311,'MSCI Database'!$C:$R,12, FALSE)="","",VLOOKUP($C4311,'MSCI Database'!$C:$R,12, FALSE)),"")</f>
        <v>E.CSI</v>
      </c>
      <c r="AA4311" s="202" t="str">
        <f>IFERROR(IF(VLOOKUP($C4311,'MSCI Database'!$C:$R,13, FALSE)="","",VLOOKUP($C4311,'MSCI Database'!$C:$R,13, FALSE)),"")</f>
        <v>Leader in customer protection framework and data handling practices; trails peers in board structure</v>
      </c>
    </row>
    <row r="4312" spans="1:27" s="130" customFormat="1" ht="15" hidden="1" customHeight="1" outlineLevel="1">
      <c r="A4312" s="130" t="s">
        <v>7273</v>
      </c>
      <c r="B4312" s="130" t="s">
        <v>7274</v>
      </c>
      <c r="C4312" s="130" t="s">
        <v>7275</v>
      </c>
      <c r="D4312" s="130" t="s">
        <v>12128</v>
      </c>
      <c r="E4312" s="130" t="s">
        <v>18684</v>
      </c>
      <c r="F4312" s="215">
        <v>4.9559311762824867E-2</v>
      </c>
      <c r="G4312" s="132" t="str">
        <f ca="1">IFERROR(_xll.BQL($A4312, "cur_mkt_cap(currency=EUR)")/1000000, " ")</f>
        <v xml:space="preserve"> </v>
      </c>
      <c r="M4312" s="308"/>
      <c r="N4312" s="215">
        <f t="shared" si="162"/>
        <v>5.2624273608649081E-4</v>
      </c>
      <c r="O4312" s="172" t="str">
        <f>IFERROR(IF(VLOOKUP($C4312,'MSCI Database'!$C:$R,2, FALSE)="","",VLOOKUP($C4312,'MSCI Database'!$C:$R,2, FALSE)),"")</f>
        <v>Specialty Chemicals</v>
      </c>
      <c r="P4312" s="186" t="str">
        <f>IFERROR(IF(VLOOKUP($C4312,'MSCI Database'!$C:$R,3, FALSE)="","",VLOOKUP($C4312,'MSCI Database'!$C:$R,3, FALSE)),"")</f>
        <v>AA</v>
      </c>
      <c r="Q4312" s="164" t="str">
        <f>IFERROR(IF(VLOOKUP($C4312,'MSCI Database'!$C:$R,4, FALSE)="","",VLOOKUP($C4312,'MSCI Database'!$C:$R,4, FALSE)),"")</f>
        <v>0</v>
      </c>
      <c r="R4312" s="164">
        <f>IFERROR(IF(VLOOKUP($C4312,'MSCI Database'!$C:$R,5, FALSE)="","",VLOOKUP($C4312,'MSCI Database'!$C:$R,5, FALSE)),"")</f>
        <v>7.3</v>
      </c>
      <c r="S4312" s="164">
        <f>IFERROR(IF(VLOOKUP($C4312,'MSCI Database'!$C:$R,6, FALSE)="","",VLOOKUP($C4312,'MSCI Database'!$C:$R,6, FALSE)),"")</f>
        <v>7</v>
      </c>
      <c r="T4312" s="211">
        <f>IFERROR(IF(VLOOKUP($C4312,'MSCI Database'!$C:$R,7, FALSE)="","",VLOOKUP($C4312,'MSCI Database'!$C:$R,7, FALSE)),"")</f>
        <v>3.5</v>
      </c>
      <c r="U4312" s="164">
        <f>IFERROR(IF(VLOOKUP($C4312,'MSCI Database'!$C:$R,8, FALSE)="","",VLOOKUP($C4312,'MSCI Database'!$C:$R,8, FALSE)),"")</f>
        <v>4.8</v>
      </c>
      <c r="V4312" s="175">
        <f>IFERROR(IF(VLOOKUP($C4312,'MSCI Database'!$C:$R,9, FALSE)="","",VLOOKUP($C4312,'MSCI Database'!$C:$R,9, FALSE)),"")</f>
        <v>5.8</v>
      </c>
      <c r="W4312" s="165">
        <f t="shared" ca="1" si="163"/>
        <v>0</v>
      </c>
      <c r="X4312" s="236">
        <f>IFERROR(IF(VLOOKUP($C4312,'MSCI Database'!$C:$R,10, FALSE)="","",VLOOKUP($C4312,'MSCI Database'!$C:$R,10, FALSE)),"")</f>
        <v>289720</v>
      </c>
      <c r="Y4312" s="133" t="str">
        <f>IFERROR(IF(VLOOKUP($C4312,'MSCI Database'!$C:$R,11, FALSE)="","",VLOOKUP($C4312,'MSCI Database'!$C:$R,11, FALSE)),"")</f>
        <v>2019</v>
      </c>
      <c r="Z4312" s="133" t="str">
        <f>IFERROR(IF(VLOOKUP($C4312,'MSCI Database'!$C:$R,12, FALSE)="","",VLOOKUP($C4312,'MSCI Database'!$C:$R,12, FALSE)),"")</f>
        <v>Reported</v>
      </c>
      <c r="AA4312" s="202" t="str">
        <f>IFERROR(IF(VLOOKUP($C4312,'MSCI Database'!$C:$R,13, FALSE)="","",VLOOKUP($C4312,'MSCI Database'!$C:$R,13, FALSE)),"")</f>
        <v>Robust environmental management strategy</v>
      </c>
    </row>
    <row r="4313" spans="1:27" s="130" customFormat="1" ht="15" hidden="1" customHeight="1" outlineLevel="1">
      <c r="A4313" s="130" t="s">
        <v>8150</v>
      </c>
      <c r="B4313" s="130" t="s">
        <v>8151</v>
      </c>
      <c r="C4313" s="130" t="s">
        <v>8152</v>
      </c>
      <c r="D4313" s="130" t="s">
        <v>12128</v>
      </c>
      <c r="E4313" s="130" t="s">
        <v>18673</v>
      </c>
      <c r="F4313" s="215">
        <v>4.9534021398862878E-2</v>
      </c>
      <c r="G4313" s="132" t="str">
        <f ca="1">IFERROR(_xll.BQL($A4313, "cur_mkt_cap(currency=EUR)")/1000000, " ")</f>
        <v xml:space="preserve"> </v>
      </c>
      <c r="M4313" s="308"/>
      <c r="N4313" s="215">
        <f t="shared" ref="N4313:N4376" si="164">IF($A4313&lt;&gt;"",VLOOKUP($A4313,$A$3224:$V$5286,6,FALSE)/SUMIF($V$3224:$V$5286,"&lt;&gt;",$F$3224:$F$5286),0)</f>
        <v>5.2597419179371146E-4</v>
      </c>
      <c r="O4313" s="172" t="str">
        <f>IFERROR(IF(VLOOKUP($C4313,'MSCI Database'!$C:$R,2, FALSE)="","",VLOOKUP($C4313,'MSCI Database'!$C:$R,2, FALSE)),"")</f>
        <v>Aerospace &amp; Defense</v>
      </c>
      <c r="P4313" s="186" t="str">
        <f>IFERROR(IF(VLOOKUP($C4313,'MSCI Database'!$C:$R,3, FALSE)="","",VLOOKUP($C4313,'MSCI Database'!$C:$R,3, FALSE)),"")</f>
        <v>BB</v>
      </c>
      <c r="Q4313" s="164" t="str">
        <f>IFERROR(IF(VLOOKUP($C4313,'MSCI Database'!$C:$R,4, FALSE)="","",VLOOKUP($C4313,'MSCI Database'!$C:$R,4, FALSE)),"")</f>
        <v>0</v>
      </c>
      <c r="R4313" s="164">
        <f>IFERROR(IF(VLOOKUP($C4313,'MSCI Database'!$C:$R,5, FALSE)="","",VLOOKUP($C4313,'MSCI Database'!$C:$R,5, FALSE)),"")</f>
        <v>3.8</v>
      </c>
      <c r="S4313" s="164">
        <f>IFERROR(IF(VLOOKUP($C4313,'MSCI Database'!$C:$R,6, FALSE)="","",VLOOKUP($C4313,'MSCI Database'!$C:$R,6, FALSE)),"")</f>
        <v>2.5</v>
      </c>
      <c r="T4313" s="211">
        <f>IFERROR(IF(VLOOKUP($C4313,'MSCI Database'!$C:$R,7, FALSE)="","",VLOOKUP($C4313,'MSCI Database'!$C:$R,7, FALSE)),"")</f>
        <v>3.2</v>
      </c>
      <c r="U4313" s="164">
        <f>IFERROR(IF(VLOOKUP($C4313,'MSCI Database'!$C:$R,8, FALSE)="","",VLOOKUP($C4313,'MSCI Database'!$C:$R,8, FALSE)),"")</f>
        <v>4.8</v>
      </c>
      <c r="V4313" s="175">
        <f>IFERROR(IF(VLOOKUP($C4313,'MSCI Database'!$C:$R,9, FALSE)="","",VLOOKUP($C4313,'MSCI Database'!$C:$R,9, FALSE)),"")</f>
        <v>3.8</v>
      </c>
      <c r="W4313" s="165">
        <f t="shared" ref="W4313:W4376" ca="1" si="165">IFERROR(IF(X4313&lt;&gt;"",VLOOKUP($A4313,$A$3224:$X$5286,6,FALSE)/100,0)*$G$3222/$G4313, 0)</f>
        <v>0</v>
      </c>
      <c r="X4313" s="236">
        <f>IFERROR(IF(VLOOKUP($C4313,'MSCI Database'!$C:$R,10, FALSE)="","",VLOOKUP($C4313,'MSCI Database'!$C:$R,10, FALSE)),"")</f>
        <v>144557</v>
      </c>
      <c r="Y4313" s="133" t="str">
        <f>IFERROR(IF(VLOOKUP($C4313,'MSCI Database'!$C:$R,11, FALSE)="","",VLOOKUP($C4313,'MSCI Database'!$C:$R,11, FALSE)),"")</f>
        <v>2019</v>
      </c>
      <c r="Z4313" s="133" t="str">
        <f>IFERROR(IF(VLOOKUP($C4313,'MSCI Database'!$C:$R,12, FALSE)="","",VLOOKUP($C4313,'MSCI Database'!$C:$R,12, FALSE)),"")</f>
        <v>E.Segmt-Moderately High</v>
      </c>
      <c r="AA4313" s="202" t="str">
        <f>IFERROR(IF(VLOOKUP($C4313,'MSCI Database'!$C:$R,13, FALSE)="","",VLOOKUP($C4313,'MSCI Database'!$C:$R,13, FALSE)),"")</f>
        <v>Reduced workforce as COVID-19 pandemic hits aerospace and defense industry</v>
      </c>
    </row>
    <row r="4314" spans="1:27" s="130" customFormat="1" ht="15" hidden="1" customHeight="1" outlineLevel="1">
      <c r="A4314" s="130" t="s">
        <v>80</v>
      </c>
      <c r="B4314" s="130" t="s">
        <v>81</v>
      </c>
      <c r="C4314" s="130" t="s">
        <v>82</v>
      </c>
      <c r="D4314" s="130" t="s">
        <v>18681</v>
      </c>
      <c r="E4314" s="130" t="s">
        <v>18684</v>
      </c>
      <c r="F4314" s="215">
        <v>5.2895837995081303E-2</v>
      </c>
      <c r="G4314" s="132" t="str">
        <f ca="1">IFERROR(_xll.BQL($A4314, "cur_mkt_cap(currency=EUR)")/1000000, " ")</f>
        <v xml:space="preserve"> </v>
      </c>
      <c r="M4314" s="308"/>
      <c r="N4314" s="215">
        <f t="shared" si="164"/>
        <v>5.6167145030854839E-4</v>
      </c>
      <c r="O4314" s="172" t="str">
        <f>IFERROR(IF(VLOOKUP($C4314,'MSCI Database'!$C:$R,2, FALSE)="","",VLOOKUP($C4314,'MSCI Database'!$C:$R,2, FALSE)),"")</f>
        <v>Specialty Chemicals</v>
      </c>
      <c r="P4314" s="186" t="str">
        <f>IFERROR(IF(VLOOKUP($C4314,'MSCI Database'!$C:$R,3, FALSE)="","",VLOOKUP($C4314,'MSCI Database'!$C:$R,3, FALSE)),"")</f>
        <v>AAA</v>
      </c>
      <c r="Q4314" s="164" t="str">
        <f>IFERROR(IF(VLOOKUP($C4314,'MSCI Database'!$C:$R,4, FALSE)="","",VLOOKUP($C4314,'MSCI Database'!$C:$R,4, FALSE)),"")</f>
        <v>0</v>
      </c>
      <c r="R4314" s="164">
        <f>IFERROR(IF(VLOOKUP($C4314,'MSCI Database'!$C:$R,5, FALSE)="","",VLOOKUP($C4314,'MSCI Database'!$C:$R,5, FALSE)),"")</f>
        <v>9.3000000000000007</v>
      </c>
      <c r="S4314" s="164">
        <f>IFERROR(IF(VLOOKUP($C4314,'MSCI Database'!$C:$R,6, FALSE)="","",VLOOKUP($C4314,'MSCI Database'!$C:$R,6, FALSE)),"")</f>
        <v>7.5</v>
      </c>
      <c r="T4314" s="211">
        <f>IFERROR(IF(VLOOKUP($C4314,'MSCI Database'!$C:$R,7, FALSE)="","",VLOOKUP($C4314,'MSCI Database'!$C:$R,7, FALSE)),"")</f>
        <v>3.2</v>
      </c>
      <c r="U4314" s="164">
        <f>IFERROR(IF(VLOOKUP($C4314,'MSCI Database'!$C:$R,8, FALSE)="","",VLOOKUP($C4314,'MSCI Database'!$C:$R,8, FALSE)),"")</f>
        <v>7.2</v>
      </c>
      <c r="V4314" s="175">
        <f>IFERROR(IF(VLOOKUP($C4314,'MSCI Database'!$C:$R,9, FALSE)="","",VLOOKUP($C4314,'MSCI Database'!$C:$R,9, FALSE)),"")</f>
        <v>6.8</v>
      </c>
      <c r="W4314" s="165">
        <f t="shared" ca="1" si="165"/>
        <v>0</v>
      </c>
      <c r="X4314" s="236">
        <f>IFERROR(IF(VLOOKUP($C4314,'MSCI Database'!$C:$R,10, FALSE)="","",VLOOKUP($C4314,'MSCI Database'!$C:$R,10, FALSE)),"")</f>
        <v>157405</v>
      </c>
      <c r="Y4314" s="133" t="str">
        <f>IFERROR(IF(VLOOKUP($C4314,'MSCI Database'!$C:$R,11, FALSE)="","",VLOOKUP($C4314,'MSCI Database'!$C:$R,11, FALSE)),"")</f>
        <v>2019</v>
      </c>
      <c r="Z4314" s="133" t="str">
        <f>IFERROR(IF(VLOOKUP($C4314,'MSCI Database'!$C:$R,12, FALSE)="","",VLOOKUP($C4314,'MSCI Database'!$C:$R,12, FALSE)),"")</f>
        <v>Reported</v>
      </c>
      <c r="AA4314" s="202" t="str">
        <f>IFERROR(IF(VLOOKUP($C4314,'MSCI Database'!$C:$R,13, FALSE)="","",VLOOKUP($C4314,'MSCI Database'!$C:$R,13, FALSE)),"")</f>
        <v>Strong environmental strategy and robust chemical management</v>
      </c>
    </row>
    <row r="4315" spans="1:27" s="130" customFormat="1" ht="15" hidden="1" customHeight="1" outlineLevel="1">
      <c r="A4315" s="130" t="s">
        <v>6828</v>
      </c>
      <c r="B4315" s="130" t="s">
        <v>6829</v>
      </c>
      <c r="C4315" s="130" t="s">
        <v>6830</v>
      </c>
      <c r="D4315" s="130" t="s">
        <v>12128</v>
      </c>
      <c r="E4315" s="130" t="s">
        <v>18688</v>
      </c>
      <c r="F4315" s="215">
        <v>4.9382579516878702E-2</v>
      </c>
      <c r="G4315" s="132" t="str">
        <f ca="1">IFERROR(_xll.BQL($A4315, "cur_mkt_cap(currency=EUR)")/1000000, " ")</f>
        <v xml:space="preserve"> </v>
      </c>
      <c r="M4315" s="308"/>
      <c r="N4315" s="215">
        <f t="shared" si="164"/>
        <v>5.2436611477450594E-4</v>
      </c>
      <c r="O4315" s="172" t="str">
        <f>IFERROR(IF(VLOOKUP($C4315,'MSCI Database'!$C:$R,2, FALSE)="","",VLOOKUP($C4315,'MSCI Database'!$C:$R,2, FALSE)),"")</f>
        <v>Consumer Finance</v>
      </c>
      <c r="P4315" s="186" t="str">
        <f>IFERROR(IF(VLOOKUP($C4315,'MSCI Database'!$C:$R,3, FALSE)="","",VLOOKUP($C4315,'MSCI Database'!$C:$R,3, FALSE)),"")</f>
        <v>BB</v>
      </c>
      <c r="Q4315" s="164" t="str">
        <f>IFERROR(IF(VLOOKUP($C4315,'MSCI Database'!$C:$R,4, FALSE)="","",VLOOKUP($C4315,'MSCI Database'!$C:$R,4, FALSE)),"")</f>
        <v>0</v>
      </c>
      <c r="R4315" s="164">
        <f>IFERROR(IF(VLOOKUP($C4315,'MSCI Database'!$C:$R,5, FALSE)="","",VLOOKUP($C4315,'MSCI Database'!$C:$R,5, FALSE)),"")</f>
        <v>4.2</v>
      </c>
      <c r="S4315" s="164">
        <f>IFERROR(IF(VLOOKUP($C4315,'MSCI Database'!$C:$R,6, FALSE)="","",VLOOKUP($C4315,'MSCI Database'!$C:$R,6, FALSE)),"")</f>
        <v>8</v>
      </c>
      <c r="T4315" s="211">
        <f>IFERROR(IF(VLOOKUP($C4315,'MSCI Database'!$C:$R,7, FALSE)="","",VLOOKUP($C4315,'MSCI Database'!$C:$R,7, FALSE)),"")</f>
        <v>3.9</v>
      </c>
      <c r="U4315" s="164">
        <f>IFERROR(IF(VLOOKUP($C4315,'MSCI Database'!$C:$R,8, FALSE)="","",VLOOKUP($C4315,'MSCI Database'!$C:$R,8, FALSE)),"")</f>
        <v>6.2</v>
      </c>
      <c r="V4315" s="175">
        <f>IFERROR(IF(VLOOKUP($C4315,'MSCI Database'!$C:$R,9, FALSE)="","",VLOOKUP($C4315,'MSCI Database'!$C:$R,9, FALSE)),"")</f>
        <v>4.9000000000000004</v>
      </c>
      <c r="W4315" s="165">
        <f t="shared" ca="1" si="165"/>
        <v>0</v>
      </c>
      <c r="X4315" s="236">
        <f>IFERROR(IF(VLOOKUP($C4315,'MSCI Database'!$C:$R,10, FALSE)="","",VLOOKUP($C4315,'MSCI Database'!$C:$R,10, FALSE)),"")</f>
        <v>43467</v>
      </c>
      <c r="Y4315" s="133" t="str">
        <f>IFERROR(IF(VLOOKUP($C4315,'MSCI Database'!$C:$R,11, FALSE)="","",VLOOKUP($C4315,'MSCI Database'!$C:$R,11, FALSE)),"")</f>
        <v>2019</v>
      </c>
      <c r="Z4315" s="133" t="str">
        <f>IFERROR(IF(VLOOKUP($C4315,'MSCI Database'!$C:$R,12, FALSE)="","",VLOOKUP($C4315,'MSCI Database'!$C:$R,12, FALSE)),"")</f>
        <v>E.Segmt-Moderate</v>
      </c>
      <c r="AA4315" s="202" t="str">
        <f>IFERROR(IF(VLOOKUP($C4315,'MSCI Database'!$C:$R,13, FALSE)="","",VLOOKUP($C4315,'MSCI Database'!$C:$R,13, FALSE)),"")</f>
        <v>Data protection practices and customer management processes continue to lag global peers</v>
      </c>
    </row>
    <row r="4316" spans="1:27" s="130" customFormat="1" ht="15" hidden="1" customHeight="1" outlineLevel="1">
      <c r="A4316" s="130" t="s">
        <v>1682</v>
      </c>
      <c r="B4316" s="130" t="s">
        <v>1683</v>
      </c>
      <c r="C4316" s="130" t="s">
        <v>1684</v>
      </c>
      <c r="D4316" s="130" t="s">
        <v>18678</v>
      </c>
      <c r="E4316" s="130" t="s">
        <v>18688</v>
      </c>
      <c r="F4316" s="215">
        <v>6.3252286927990842E-3</v>
      </c>
      <c r="G4316" s="132" t="str">
        <f ca="1">IFERROR(_xll.BQL($A4316, "cur_mkt_cap(currency=EUR)")/1000000, " ")</f>
        <v xml:space="preserve"> </v>
      </c>
      <c r="M4316" s="308"/>
      <c r="N4316" s="215">
        <f t="shared" si="164"/>
        <v>6.7164081486866038E-5</v>
      </c>
      <c r="O4316" s="172" t="str">
        <f>IFERROR(IF(VLOOKUP($C4316,'MSCI Database'!$C:$R,2, FALSE)="","",VLOOKUP($C4316,'MSCI Database'!$C:$R,2, FALSE)),"")</f>
        <v>Investment Banking &amp; Brokerage</v>
      </c>
      <c r="P4316" s="186" t="str">
        <f>IFERROR(IF(VLOOKUP($C4316,'MSCI Database'!$C:$R,3, FALSE)="","",VLOOKUP($C4316,'MSCI Database'!$C:$R,3, FALSE)),"")</f>
        <v>BBB</v>
      </c>
      <c r="Q4316" s="164" t="str">
        <f>IFERROR(IF(VLOOKUP($C4316,'MSCI Database'!$C:$R,4, FALSE)="","",VLOOKUP($C4316,'MSCI Database'!$C:$R,4, FALSE)),"")</f>
        <v>0</v>
      </c>
      <c r="R4316" s="164">
        <f>IFERROR(IF(VLOOKUP($C4316,'MSCI Database'!$C:$R,5, FALSE)="","",VLOOKUP($C4316,'MSCI Database'!$C:$R,5, FALSE)),"")</f>
        <v>5.0999999999999996</v>
      </c>
      <c r="S4316" s="164">
        <f>IFERROR(IF(VLOOKUP($C4316,'MSCI Database'!$C:$R,6, FALSE)="","",VLOOKUP($C4316,'MSCI Database'!$C:$R,6, FALSE)),"")</f>
        <v>4.7</v>
      </c>
      <c r="T4316" s="211">
        <f>IFERROR(IF(VLOOKUP($C4316,'MSCI Database'!$C:$R,7, FALSE)="","",VLOOKUP($C4316,'MSCI Database'!$C:$R,7, FALSE)),"")</f>
        <v>3.2</v>
      </c>
      <c r="U4316" s="164">
        <f>IFERROR(IF(VLOOKUP($C4316,'MSCI Database'!$C:$R,8, FALSE)="","",VLOOKUP($C4316,'MSCI Database'!$C:$R,8, FALSE)),"")</f>
        <v>5.7</v>
      </c>
      <c r="V4316" s="175">
        <f>IFERROR(IF(VLOOKUP($C4316,'MSCI Database'!$C:$R,9, FALSE)="","",VLOOKUP($C4316,'MSCI Database'!$C:$R,9, FALSE)),"")</f>
        <v>4.5</v>
      </c>
      <c r="W4316" s="165">
        <f t="shared" ca="1" si="165"/>
        <v>0</v>
      </c>
      <c r="X4316" s="236">
        <f>IFERROR(IF(VLOOKUP($C4316,'MSCI Database'!$C:$R,10, FALSE)="","",VLOOKUP($C4316,'MSCI Database'!$C:$R,10, FALSE)),"")</f>
        <v>25663</v>
      </c>
      <c r="Y4316" s="133" t="str">
        <f>IFERROR(IF(VLOOKUP($C4316,'MSCI Database'!$C:$R,11, FALSE)="","",VLOOKUP($C4316,'MSCI Database'!$C:$R,11, FALSE)),"")</f>
        <v>2019</v>
      </c>
      <c r="Z4316" s="133" t="str">
        <f>IFERROR(IF(VLOOKUP($C4316,'MSCI Database'!$C:$R,12, FALSE)="","",VLOOKUP($C4316,'MSCI Database'!$C:$R,12, FALSE)),"")</f>
        <v>Reported</v>
      </c>
      <c r="AA4316" s="202" t="str">
        <f>IFERROR(IF(VLOOKUP($C4316,'MSCI Database'!$C:$R,13, FALSE)="","",VLOOKUP($C4316,'MSCI Database'!$C:$R,13, FALSE)),"")</f>
        <v>Majority independent board, pay committee to support management oversight</v>
      </c>
    </row>
    <row r="4317" spans="1:27" s="130" customFormat="1" ht="15" hidden="1" customHeight="1" outlineLevel="1">
      <c r="A4317" s="130" t="s">
        <v>456</v>
      </c>
      <c r="B4317" s="130" t="s">
        <v>457</v>
      </c>
      <c r="C4317" s="130" t="s">
        <v>458</v>
      </c>
      <c r="D4317" s="130" t="s">
        <v>18679</v>
      </c>
      <c r="E4317" s="130" t="s">
        <v>18684</v>
      </c>
      <c r="F4317" s="215">
        <v>3.7473105956977573E-2</v>
      </c>
      <c r="G4317" s="132" t="str">
        <f ca="1">IFERROR(_xll.BQL($A4317, "cur_mkt_cap(currency=EUR)")/1000000, " ")</f>
        <v xml:space="preserve"> </v>
      </c>
      <c r="M4317" s="308"/>
      <c r="N4317" s="215">
        <f t="shared" si="164"/>
        <v>3.9790604645262783E-4</v>
      </c>
      <c r="O4317" s="172" t="str">
        <f>IFERROR(IF(VLOOKUP($C4317,'MSCI Database'!$C:$R,2, FALSE)="","",VLOOKUP($C4317,'MSCI Database'!$C:$R,2, FALSE)),"")</f>
        <v>Metals and Mining - Non-Precious Metals</v>
      </c>
      <c r="P4317" s="186" t="str">
        <f>IFERROR(IF(VLOOKUP($C4317,'MSCI Database'!$C:$R,3, FALSE)="","",VLOOKUP($C4317,'MSCI Database'!$C:$R,3, FALSE)),"")</f>
        <v>A</v>
      </c>
      <c r="Q4317" s="164" t="str">
        <f>IFERROR(IF(VLOOKUP($C4317,'MSCI Database'!$C:$R,4, FALSE)="","",VLOOKUP($C4317,'MSCI Database'!$C:$R,4, FALSE)),"")</f>
        <v>0</v>
      </c>
      <c r="R4317" s="164">
        <f>IFERROR(IF(VLOOKUP($C4317,'MSCI Database'!$C:$R,5, FALSE)="","",VLOOKUP($C4317,'MSCI Database'!$C:$R,5, FALSE)),"")</f>
        <v>7</v>
      </c>
      <c r="S4317" s="164">
        <f>IFERROR(IF(VLOOKUP($C4317,'MSCI Database'!$C:$R,6, FALSE)="","",VLOOKUP($C4317,'MSCI Database'!$C:$R,6, FALSE)),"")</f>
        <v>3.6</v>
      </c>
      <c r="T4317" s="211">
        <f>IFERROR(IF(VLOOKUP($C4317,'MSCI Database'!$C:$R,7, FALSE)="","",VLOOKUP($C4317,'MSCI Database'!$C:$R,7, FALSE)),"")</f>
        <v>4.8</v>
      </c>
      <c r="U4317" s="164">
        <f>IFERROR(IF(VLOOKUP($C4317,'MSCI Database'!$C:$R,8, FALSE)="","",VLOOKUP($C4317,'MSCI Database'!$C:$R,8, FALSE)),"")</f>
        <v>5.5</v>
      </c>
      <c r="V4317" s="175">
        <f>IFERROR(IF(VLOOKUP($C4317,'MSCI Database'!$C:$R,9, FALSE)="","",VLOOKUP($C4317,'MSCI Database'!$C:$R,9, FALSE)),"")</f>
        <v>4.5999999999999996</v>
      </c>
      <c r="W4317" s="165">
        <f t="shared" ca="1" si="165"/>
        <v>0</v>
      </c>
      <c r="X4317" s="236">
        <f>IFERROR(IF(VLOOKUP($C4317,'MSCI Database'!$C:$R,10, FALSE)="","",VLOOKUP($C4317,'MSCI Database'!$C:$R,10, FALSE)),"")</f>
        <v>26800000</v>
      </c>
      <c r="Y4317" s="133" t="str">
        <f>IFERROR(IF(VLOOKUP($C4317,'MSCI Database'!$C:$R,11, FALSE)="","",VLOOKUP($C4317,'MSCI Database'!$C:$R,11, FALSE)),"")</f>
        <v>2019</v>
      </c>
      <c r="Z4317" s="133" t="str">
        <f>IFERROR(IF(VLOOKUP($C4317,'MSCI Database'!$C:$R,12, FALSE)="","",VLOOKUP($C4317,'MSCI Database'!$C:$R,12, FALSE)),"")</f>
        <v>Reported</v>
      </c>
      <c r="AA4317" s="202" t="str">
        <f>IFERROR(IF(VLOOKUP($C4317,'MSCI Database'!$C:$R,13, FALSE)="","",VLOOKUP($C4317,'MSCI Database'!$C:$R,13, FALSE)),"")</f>
        <v>Strong safety and environmental measures;  stakeholder backlash over impact of expansion activity</v>
      </c>
    </row>
    <row r="4318" spans="1:27" s="130" customFormat="1" ht="15" hidden="1" customHeight="1" outlineLevel="1">
      <c r="A4318" s="130" t="s">
        <v>8230</v>
      </c>
      <c r="B4318" s="130" t="s">
        <v>8231</v>
      </c>
      <c r="C4318" s="130" t="s">
        <v>8232</v>
      </c>
      <c r="D4318" s="130" t="s">
        <v>12128</v>
      </c>
      <c r="E4318" s="130" t="s">
        <v>18707</v>
      </c>
      <c r="F4318" s="215">
        <v>4.9051557165806572E-2</v>
      </c>
      <c r="G4318" s="132" t="str">
        <f ca="1">IFERROR(_xll.BQL($A4318, "cur_mkt_cap(currency=EUR)")/1000000, " ")</f>
        <v xml:space="preserve"> </v>
      </c>
      <c r="M4318" s="308"/>
      <c r="N4318" s="215">
        <f t="shared" si="164"/>
        <v>5.2085117274771513E-4</v>
      </c>
      <c r="O4318" s="172" t="str">
        <f>IFERROR(IF(VLOOKUP($C4318,'MSCI Database'!$C:$R,2, FALSE)="","",VLOOKUP($C4318,'MSCI Database'!$C:$R,2, FALSE)),"")</f>
        <v>Oil &amp; Gas Refining, Marketing, Transportation &amp; Storage</v>
      </c>
      <c r="P4318" s="186" t="str">
        <f>IFERROR(IF(VLOOKUP($C4318,'MSCI Database'!$C:$R,3, FALSE)="","",VLOOKUP($C4318,'MSCI Database'!$C:$R,3, FALSE)),"")</f>
        <v>BBB</v>
      </c>
      <c r="Q4318" s="164" t="str">
        <f>IFERROR(IF(VLOOKUP($C4318,'MSCI Database'!$C:$R,4, FALSE)="","",VLOOKUP($C4318,'MSCI Database'!$C:$R,4, FALSE)),"")</f>
        <v>0</v>
      </c>
      <c r="R4318" s="164">
        <f>IFERROR(IF(VLOOKUP($C4318,'MSCI Database'!$C:$R,5, FALSE)="","",VLOOKUP($C4318,'MSCI Database'!$C:$R,5, FALSE)),"")</f>
        <v>4.4000000000000004</v>
      </c>
      <c r="S4318" s="164">
        <f>IFERROR(IF(VLOOKUP($C4318,'MSCI Database'!$C:$R,6, FALSE)="","",VLOOKUP($C4318,'MSCI Database'!$C:$R,6, FALSE)),"")</f>
        <v>3.1</v>
      </c>
      <c r="T4318" s="211">
        <f>IFERROR(IF(VLOOKUP($C4318,'MSCI Database'!$C:$R,7, FALSE)="","",VLOOKUP($C4318,'MSCI Database'!$C:$R,7, FALSE)),"")</f>
        <v>7.8</v>
      </c>
      <c r="U4318" s="164">
        <f>IFERROR(IF(VLOOKUP($C4318,'MSCI Database'!$C:$R,8, FALSE)="","",VLOOKUP($C4318,'MSCI Database'!$C:$R,8, FALSE)),"")</f>
        <v>5.7</v>
      </c>
      <c r="V4318" s="175">
        <f>IFERROR(IF(VLOOKUP($C4318,'MSCI Database'!$C:$R,9, FALSE)="","",VLOOKUP($C4318,'MSCI Database'!$C:$R,9, FALSE)),"")</f>
        <v>4.7</v>
      </c>
      <c r="W4318" s="165">
        <f t="shared" ca="1" si="165"/>
        <v>0</v>
      </c>
      <c r="X4318" s="236">
        <f>IFERROR(IF(VLOOKUP($C4318,'MSCI Database'!$C:$R,10, FALSE)="","",VLOOKUP($C4318,'MSCI Database'!$C:$R,10, FALSE)),"")</f>
        <v>24357663</v>
      </c>
      <c r="Y4318" s="133" t="str">
        <f>IFERROR(IF(VLOOKUP($C4318,'MSCI Database'!$C:$R,11, FALSE)="","",VLOOKUP($C4318,'MSCI Database'!$C:$R,11, FALSE)),"")</f>
        <v>2019</v>
      </c>
      <c r="Z4318" s="133" t="str">
        <f>IFERROR(IF(VLOOKUP($C4318,'MSCI Database'!$C:$R,12, FALSE)="","",VLOOKUP($C4318,'MSCI Database'!$C:$R,12, FALSE)),"")</f>
        <v>E.Segmt-Moderately Low</v>
      </c>
      <c r="AA4318" s="202" t="str">
        <f>IFERROR(IF(VLOOKUP($C4318,'MSCI Database'!$C:$R,13, FALSE)="","",VLOOKUP($C4318,'MSCI Database'!$C:$R,13, FALSE)),"")</f>
        <v>Increased revenue from alternative energy sources</v>
      </c>
    </row>
    <row r="4319" spans="1:27" s="130" customFormat="1" ht="15" hidden="1" customHeight="1" outlineLevel="1">
      <c r="A4319" s="130" t="s">
        <v>3217</v>
      </c>
      <c r="B4319" s="130" t="s">
        <v>3218</v>
      </c>
      <c r="C4319" s="130" t="s">
        <v>3219</v>
      </c>
      <c r="D4319" s="130" t="s">
        <v>18681</v>
      </c>
      <c r="E4319" s="130" t="s">
        <v>18684</v>
      </c>
      <c r="F4319" s="215">
        <v>6.5803322752065518E-2</v>
      </c>
      <c r="G4319" s="132" t="str">
        <f ca="1">IFERROR(_xll.BQL($A4319, "cur_mkt_cap(currency=EUR)")/1000000, " ")</f>
        <v xml:space="preserve"> </v>
      </c>
      <c r="M4319" s="308"/>
      <c r="N4319" s="215">
        <f t="shared" si="164"/>
        <v>6.9872884382153036E-4</v>
      </c>
      <c r="O4319" s="172" t="str">
        <f>IFERROR(IF(VLOOKUP($C4319,'MSCI Database'!$C:$R,2, FALSE)="","",VLOOKUP($C4319,'MSCI Database'!$C:$R,2, FALSE)),"")</f>
        <v>Metals and Mining - Non-Precious Metals</v>
      </c>
      <c r="P4319" s="186" t="str">
        <f>IFERROR(IF(VLOOKUP($C4319,'MSCI Database'!$C:$R,3, FALSE)="","",VLOOKUP($C4319,'MSCI Database'!$C:$R,3, FALSE)),"")</f>
        <v>BBB</v>
      </c>
      <c r="Q4319" s="164" t="str">
        <f>IFERROR(IF(VLOOKUP($C4319,'MSCI Database'!$C:$R,4, FALSE)="","",VLOOKUP($C4319,'MSCI Database'!$C:$R,4, FALSE)),"")</f>
        <v>1</v>
      </c>
      <c r="R4319" s="164">
        <f>IFERROR(IF(VLOOKUP($C4319,'MSCI Database'!$C:$R,5, FALSE)="","",VLOOKUP($C4319,'MSCI Database'!$C:$R,5, FALSE)),"")</f>
        <v>4.8</v>
      </c>
      <c r="S4319" s="164">
        <f>IFERROR(IF(VLOOKUP($C4319,'MSCI Database'!$C:$R,6, FALSE)="","",VLOOKUP($C4319,'MSCI Database'!$C:$R,6, FALSE)),"")</f>
        <v>3.1</v>
      </c>
      <c r="T4319" s="211">
        <f>IFERROR(IF(VLOOKUP($C4319,'MSCI Database'!$C:$R,7, FALSE)="","",VLOOKUP($C4319,'MSCI Database'!$C:$R,7, FALSE)),"")</f>
        <v>3.5</v>
      </c>
      <c r="U4319" s="164">
        <f>IFERROR(IF(VLOOKUP($C4319,'MSCI Database'!$C:$R,8, FALSE)="","",VLOOKUP($C4319,'MSCI Database'!$C:$R,8, FALSE)),"")</f>
        <v>4.3</v>
      </c>
      <c r="V4319" s="175">
        <f>IFERROR(IF(VLOOKUP($C4319,'MSCI Database'!$C:$R,9, FALSE)="","",VLOOKUP($C4319,'MSCI Database'!$C:$R,9, FALSE)),"")</f>
        <v>3.6</v>
      </c>
      <c r="W4319" s="165">
        <f t="shared" ca="1" si="165"/>
        <v>0</v>
      </c>
      <c r="X4319" s="236">
        <f>IFERROR(IF(VLOOKUP($C4319,'MSCI Database'!$C:$R,10, FALSE)="","",VLOOKUP($C4319,'MSCI Database'!$C:$R,10, FALSE)),"")</f>
        <v>29200000</v>
      </c>
      <c r="Y4319" s="133" t="str">
        <f>IFERROR(IF(VLOOKUP($C4319,'MSCI Database'!$C:$R,11, FALSE)="","",VLOOKUP($C4319,'MSCI Database'!$C:$R,11, FALSE)),"")</f>
        <v>2019</v>
      </c>
      <c r="Z4319" s="133" t="str">
        <f>IFERROR(IF(VLOOKUP($C4319,'MSCI Database'!$C:$R,12, FALSE)="","",VLOOKUP($C4319,'MSCI Database'!$C:$R,12, FALSE)),"")</f>
        <v>Reported</v>
      </c>
      <c r="AA4319" s="202" t="str">
        <f>IFERROR(IF(VLOOKUP($C4319,'MSCI Database'!$C:$R,13, FALSE)="","",VLOOKUP($C4319,'MSCI Database'!$C:$R,13, FALSE)),"")</f>
        <v>Increased focus to address water risks, yet labor management poses challenges</v>
      </c>
    </row>
    <row r="4320" spans="1:27" s="130" customFormat="1" ht="15" hidden="1" customHeight="1" outlineLevel="1">
      <c r="A4320" s="130" t="s">
        <v>6345</v>
      </c>
      <c r="B4320" s="130" t="s">
        <v>6346</v>
      </c>
      <c r="C4320" s="130" t="s">
        <v>6347</v>
      </c>
      <c r="D4320" s="130" t="s">
        <v>12128</v>
      </c>
      <c r="E4320" s="130" t="s">
        <v>18673</v>
      </c>
      <c r="F4320" s="215">
        <v>4.8733732613922838E-2</v>
      </c>
      <c r="G4320" s="132" t="str">
        <f ca="1">IFERROR(_xll.BQL($A4320, "cur_mkt_cap(currency=EUR)")/1000000, " ")</f>
        <v xml:space="preserve"> </v>
      </c>
      <c r="M4320" s="308"/>
      <c r="N4320" s="215">
        <f t="shared" si="164"/>
        <v>5.174763708017321E-4</v>
      </c>
      <c r="O4320" s="172" t="str">
        <f>IFERROR(IF(VLOOKUP($C4320,'MSCI Database'!$C:$R,2, FALSE)="","",VLOOKUP($C4320,'MSCI Database'!$C:$R,2, FALSE)),"")</f>
        <v>Electrical Equipment</v>
      </c>
      <c r="P4320" s="186" t="str">
        <f>IFERROR(IF(VLOOKUP($C4320,'MSCI Database'!$C:$R,3, FALSE)="","",VLOOKUP($C4320,'MSCI Database'!$C:$R,3, FALSE)),"")</f>
        <v>B</v>
      </c>
      <c r="Q4320" s="164" t="str">
        <f>IFERROR(IF(VLOOKUP($C4320,'MSCI Database'!$C:$R,4, FALSE)="","",VLOOKUP($C4320,'MSCI Database'!$C:$R,4, FALSE)),"")</f>
        <v>0</v>
      </c>
      <c r="R4320" s="164">
        <f>IFERROR(IF(VLOOKUP($C4320,'MSCI Database'!$C:$R,5, FALSE)="","",VLOOKUP($C4320,'MSCI Database'!$C:$R,5, FALSE)),"")</f>
        <v>2.8</v>
      </c>
      <c r="S4320" s="164">
        <f>IFERROR(IF(VLOOKUP($C4320,'MSCI Database'!$C:$R,6, FALSE)="","",VLOOKUP($C4320,'MSCI Database'!$C:$R,6, FALSE)),"")</f>
        <v>4.5</v>
      </c>
      <c r="T4320" s="211">
        <f>IFERROR(IF(VLOOKUP($C4320,'MSCI Database'!$C:$R,7, FALSE)="","",VLOOKUP($C4320,'MSCI Database'!$C:$R,7, FALSE)),"")</f>
        <v>4.0999999999999996</v>
      </c>
      <c r="U4320" s="164">
        <f>IFERROR(IF(VLOOKUP($C4320,'MSCI Database'!$C:$R,8, FALSE)="","",VLOOKUP($C4320,'MSCI Database'!$C:$R,8, FALSE)),"")</f>
        <v>4.7</v>
      </c>
      <c r="V4320" s="175">
        <f>IFERROR(IF(VLOOKUP($C4320,'MSCI Database'!$C:$R,9, FALSE)="","",VLOOKUP($C4320,'MSCI Database'!$C:$R,9, FALSE)),"")</f>
        <v>4.5</v>
      </c>
      <c r="W4320" s="165">
        <f t="shared" ca="1" si="165"/>
        <v>0</v>
      </c>
      <c r="X4320" s="236">
        <f>IFERROR(IF(VLOOKUP($C4320,'MSCI Database'!$C:$R,10, FALSE)="","",VLOOKUP($C4320,'MSCI Database'!$C:$R,10, FALSE)),"")</f>
        <v>218059</v>
      </c>
      <c r="Y4320" s="133" t="str">
        <f>IFERROR(IF(VLOOKUP($C4320,'MSCI Database'!$C:$R,11, FALSE)="","",VLOOKUP($C4320,'MSCI Database'!$C:$R,11, FALSE)),"")</f>
        <v>2019</v>
      </c>
      <c r="Z4320" s="133" t="str">
        <f>IFERROR(IF(VLOOKUP($C4320,'MSCI Database'!$C:$R,12, FALSE)="","",VLOOKUP($C4320,'MSCI Database'!$C:$R,12, FALSE)),"")</f>
        <v>E.Segmt-Moderate</v>
      </c>
      <c r="AA4320" s="202" t="str">
        <f>IFERROR(IF(VLOOKUP($C4320,'MSCI Database'!$C:$R,13, FALSE)="","",VLOOKUP($C4320,'MSCI Database'!$C:$R,13, FALSE)),"")</f>
        <v>Lacks industry-best practices for emission control and labor management</v>
      </c>
    </row>
    <row r="4321" spans="1:27" s="130" customFormat="1" ht="15" hidden="1" customHeight="1" outlineLevel="1">
      <c r="A4321" s="130" t="s">
        <v>5097</v>
      </c>
      <c r="B4321" s="130" t="s">
        <v>5098</v>
      </c>
      <c r="C4321" s="130" t="s">
        <v>5099</v>
      </c>
      <c r="D4321" s="130" t="s">
        <v>18702</v>
      </c>
      <c r="E4321" s="130" t="s">
        <v>18674</v>
      </c>
      <c r="F4321" s="215">
        <v>2.4009466623291361E-3</v>
      </c>
      <c r="G4321" s="132" t="str">
        <f ca="1">IFERROR(_xll.BQL($A4321, "cur_mkt_cap(currency=EUR)")/1000000, " ")</f>
        <v xml:space="preserve"> </v>
      </c>
      <c r="M4321" s="308"/>
      <c r="N4321" s="215">
        <f t="shared" si="164"/>
        <v>2.5494315716659471E-5</v>
      </c>
      <c r="O4321" s="172" t="str">
        <f>IFERROR(IF(VLOOKUP($C4321,'MSCI Database'!$C:$R,2, FALSE)="","",VLOOKUP($C4321,'MSCI Database'!$C:$R,2, FALSE)),"")</f>
        <v>Food Products</v>
      </c>
      <c r="P4321" s="186" t="str">
        <f>IFERROR(IF(VLOOKUP($C4321,'MSCI Database'!$C:$R,3, FALSE)="","",VLOOKUP($C4321,'MSCI Database'!$C:$R,3, FALSE)),"")</f>
        <v>BB</v>
      </c>
      <c r="Q4321" s="164" t="str">
        <f>IFERROR(IF(VLOOKUP($C4321,'MSCI Database'!$C:$R,4, FALSE)="","",VLOOKUP($C4321,'MSCI Database'!$C:$R,4, FALSE)),"")</f>
        <v>0</v>
      </c>
      <c r="R4321" s="164">
        <f>IFERROR(IF(VLOOKUP($C4321,'MSCI Database'!$C:$R,5, FALSE)="","",VLOOKUP($C4321,'MSCI Database'!$C:$R,5, FALSE)),"")</f>
        <v>3.4</v>
      </c>
      <c r="S4321" s="164">
        <f>IFERROR(IF(VLOOKUP($C4321,'MSCI Database'!$C:$R,6, FALSE)="","",VLOOKUP($C4321,'MSCI Database'!$C:$R,6, FALSE)),"")</f>
        <v>2.8</v>
      </c>
      <c r="T4321" s="211">
        <f>IFERROR(IF(VLOOKUP($C4321,'MSCI Database'!$C:$R,7, FALSE)="","",VLOOKUP($C4321,'MSCI Database'!$C:$R,7, FALSE)),"")</f>
        <v>4.2</v>
      </c>
      <c r="U4321" s="164">
        <f>IFERROR(IF(VLOOKUP($C4321,'MSCI Database'!$C:$R,8, FALSE)="","",VLOOKUP($C4321,'MSCI Database'!$C:$R,8, FALSE)),"")</f>
        <v>4.5</v>
      </c>
      <c r="V4321" s="175">
        <f>IFERROR(IF(VLOOKUP($C4321,'MSCI Database'!$C:$R,9, FALSE)="","",VLOOKUP($C4321,'MSCI Database'!$C:$R,9, FALSE)),"")</f>
        <v>3.7</v>
      </c>
      <c r="W4321" s="165">
        <f t="shared" ca="1" si="165"/>
        <v>0</v>
      </c>
      <c r="X4321" s="236">
        <f>IFERROR(IF(VLOOKUP($C4321,'MSCI Database'!$C:$R,10, FALSE)="","",VLOOKUP($C4321,'MSCI Database'!$C:$R,10, FALSE)),"")</f>
        <v>346379</v>
      </c>
      <c r="Y4321" s="133" t="str">
        <f>IFERROR(IF(VLOOKUP($C4321,'MSCI Database'!$C:$R,11, FALSE)="","",VLOOKUP($C4321,'MSCI Database'!$C:$R,11, FALSE)),"")</f>
        <v>2019</v>
      </c>
      <c r="Z4321" s="133" t="str">
        <f>IFERROR(IF(VLOOKUP($C4321,'MSCI Database'!$C:$R,12, FALSE)="","",VLOOKUP($C4321,'MSCI Database'!$C:$R,12, FALSE)),"")</f>
        <v>E.Segmt-Moderately High</v>
      </c>
      <c r="AA4321" s="202" t="str">
        <f>IFERROR(IF(VLOOKUP($C4321,'MSCI Database'!$C:$R,13, FALSE)="","",VLOOKUP($C4321,'MSCI Database'!$C:$R,13, FALSE)),"")</f>
        <v>Lacks water management strategies</v>
      </c>
    </row>
    <row r="4322" spans="1:27" s="130" customFormat="1" ht="15" hidden="1" customHeight="1" outlineLevel="1">
      <c r="A4322" s="130" t="s">
        <v>1777</v>
      </c>
      <c r="B4322" s="130" t="s">
        <v>1778</v>
      </c>
      <c r="C4322" s="130" t="s">
        <v>1779</v>
      </c>
      <c r="D4322" s="130" t="s">
        <v>12129</v>
      </c>
      <c r="E4322" s="130" t="s">
        <v>18682</v>
      </c>
      <c r="F4322" s="215">
        <v>5.6586447898173957E-2</v>
      </c>
      <c r="G4322" s="132" t="str">
        <f ca="1">IFERROR(_xll.BQL($A4322, "cur_mkt_cap(currency=EUR)")/1000000, " ")</f>
        <v xml:space="preserve"> </v>
      </c>
      <c r="M4322" s="308"/>
      <c r="N4322" s="215">
        <f t="shared" si="164"/>
        <v>6.0085998187101074E-4</v>
      </c>
      <c r="O4322" s="172" t="str">
        <f>IFERROR(IF(VLOOKUP($C4322,'MSCI Database'!$C:$R,2, FALSE)="","",VLOOKUP($C4322,'MSCI Database'!$C:$R,2, FALSE)),"")</f>
        <v>Automobiles</v>
      </c>
      <c r="P4322" s="186" t="str">
        <f>IFERROR(IF(VLOOKUP($C4322,'MSCI Database'!$C:$R,3, FALSE)="","",VLOOKUP($C4322,'MSCI Database'!$C:$R,3, FALSE)),"")</f>
        <v>A</v>
      </c>
      <c r="Q4322" s="164" t="str">
        <f>IFERROR(IF(VLOOKUP($C4322,'MSCI Database'!$C:$R,4, FALSE)="","",VLOOKUP($C4322,'MSCI Database'!$C:$R,4, FALSE)),"")</f>
        <v>0</v>
      </c>
      <c r="R4322" s="164">
        <f>IFERROR(IF(VLOOKUP($C4322,'MSCI Database'!$C:$R,5, FALSE)="","",VLOOKUP($C4322,'MSCI Database'!$C:$R,5, FALSE)),"")</f>
        <v>6.8</v>
      </c>
      <c r="S4322" s="164">
        <f>IFERROR(IF(VLOOKUP($C4322,'MSCI Database'!$C:$R,6, FALSE)="","",VLOOKUP($C4322,'MSCI Database'!$C:$R,6, FALSE)),"")</f>
        <v>7.3</v>
      </c>
      <c r="T4322" s="211">
        <f>IFERROR(IF(VLOOKUP($C4322,'MSCI Database'!$C:$R,7, FALSE)="","",VLOOKUP($C4322,'MSCI Database'!$C:$R,7, FALSE)),"")</f>
        <v>4.2</v>
      </c>
      <c r="U4322" s="164">
        <f>IFERROR(IF(VLOOKUP($C4322,'MSCI Database'!$C:$R,8, FALSE)="","",VLOOKUP($C4322,'MSCI Database'!$C:$R,8, FALSE)),"")</f>
        <v>3</v>
      </c>
      <c r="V4322" s="175">
        <f>IFERROR(IF(VLOOKUP($C4322,'MSCI Database'!$C:$R,9, FALSE)="","",VLOOKUP($C4322,'MSCI Database'!$C:$R,9, FALSE)),"")</f>
        <v>4.7</v>
      </c>
      <c r="W4322" s="165">
        <f t="shared" ca="1" si="165"/>
        <v>0</v>
      </c>
      <c r="X4322" s="236">
        <f>IFERROR(IF(VLOOKUP($C4322,'MSCI Database'!$C:$R,10, FALSE)="","",VLOOKUP($C4322,'MSCI Database'!$C:$R,10, FALSE)),"")</f>
        <v>944833</v>
      </c>
      <c r="Y4322" s="133" t="str">
        <f>IFERROR(IF(VLOOKUP($C4322,'MSCI Database'!$C:$R,11, FALSE)="","",VLOOKUP($C4322,'MSCI Database'!$C:$R,11, FALSE)),"")</f>
        <v>2019</v>
      </c>
      <c r="Z4322" s="133" t="str">
        <f>IFERROR(IF(VLOOKUP($C4322,'MSCI Database'!$C:$R,12, FALSE)="","",VLOOKUP($C4322,'MSCI Database'!$C:$R,12, FALSE)),"")</f>
        <v>Reported</v>
      </c>
      <c r="AA4322" s="202" t="str">
        <f>IFERROR(IF(VLOOKUP($C4322,'MSCI Database'!$C:$R,13, FALSE)="","",VLOOKUP($C4322,'MSCI Database'!$C:$R,13, FALSE)),"")</f>
        <v>Minimal EV sales growth, vehicle recall rate increased</v>
      </c>
    </row>
    <row r="4323" spans="1:27" s="130" customFormat="1" ht="15" hidden="1" customHeight="1" outlineLevel="1">
      <c r="A4323" s="130" t="s">
        <v>3010</v>
      </c>
      <c r="B4323" s="130" t="s">
        <v>3011</v>
      </c>
      <c r="C4323" s="130" t="s">
        <v>3012</v>
      </c>
      <c r="D4323" s="130" t="s">
        <v>18686</v>
      </c>
      <c r="E4323" s="130" t="s">
        <v>18688</v>
      </c>
      <c r="F4323" s="215">
        <v>4.8608296247580812E-2</v>
      </c>
      <c r="G4323" s="132" t="str">
        <f ca="1">IFERROR(_xll.BQL($A4323, "cur_mkt_cap(currency=EUR)")/1000000, " ")</f>
        <v xml:space="preserve"> </v>
      </c>
      <c r="M4323" s="308"/>
      <c r="N4323" s="215">
        <f t="shared" si="164"/>
        <v>5.1614443187278825E-4</v>
      </c>
      <c r="O4323" s="172" t="str">
        <f>IFERROR(IF(VLOOKUP($C4323,'MSCI Database'!$C:$R,2, FALSE)="","",VLOOKUP($C4323,'MSCI Database'!$C:$R,2, FALSE)),"")</f>
        <v>Multi-Line Insurance &amp; Brokerage</v>
      </c>
      <c r="P4323" s="186" t="str">
        <f>IFERROR(IF(VLOOKUP($C4323,'MSCI Database'!$C:$R,3, FALSE)="","",VLOOKUP($C4323,'MSCI Database'!$C:$R,3, FALSE)),"")</f>
        <v>BBB</v>
      </c>
      <c r="Q4323" s="164" t="str">
        <f>IFERROR(IF(VLOOKUP($C4323,'MSCI Database'!$C:$R,4, FALSE)="","",VLOOKUP($C4323,'MSCI Database'!$C:$R,4, FALSE)),"")</f>
        <v>-1</v>
      </c>
      <c r="R4323" s="164">
        <f>IFERROR(IF(VLOOKUP($C4323,'MSCI Database'!$C:$R,5, FALSE)="","",VLOOKUP($C4323,'MSCI Database'!$C:$R,5, FALSE)),"")</f>
        <v>4.7</v>
      </c>
      <c r="S4323" s="164">
        <f>IFERROR(IF(VLOOKUP($C4323,'MSCI Database'!$C:$R,6, FALSE)="","",VLOOKUP($C4323,'MSCI Database'!$C:$R,6, FALSE)),"")</f>
        <v>8.9</v>
      </c>
      <c r="T4323" s="211">
        <f>IFERROR(IF(VLOOKUP($C4323,'MSCI Database'!$C:$R,7, FALSE)="","",VLOOKUP($C4323,'MSCI Database'!$C:$R,7, FALSE)),"")</f>
        <v>3.9</v>
      </c>
      <c r="U4323" s="164">
        <f>IFERROR(IF(VLOOKUP($C4323,'MSCI Database'!$C:$R,8, FALSE)="","",VLOOKUP($C4323,'MSCI Database'!$C:$R,8, FALSE)),"")</f>
        <v>5.5</v>
      </c>
      <c r="V4323" s="175">
        <f>IFERROR(IF(VLOOKUP($C4323,'MSCI Database'!$C:$R,9, FALSE)="","",VLOOKUP($C4323,'MSCI Database'!$C:$R,9, FALSE)),"")</f>
        <v>4.8</v>
      </c>
      <c r="W4323" s="165">
        <f t="shared" ca="1" si="165"/>
        <v>0</v>
      </c>
      <c r="X4323" s="236">
        <f>IFERROR(IF(VLOOKUP($C4323,'MSCI Database'!$C:$R,10, FALSE)="","",VLOOKUP($C4323,'MSCI Database'!$C:$R,10, FALSE)),"")</f>
        <v>16165</v>
      </c>
      <c r="Y4323" s="133" t="str">
        <f>IFERROR(IF(VLOOKUP($C4323,'MSCI Database'!$C:$R,11, FALSE)="","",VLOOKUP($C4323,'MSCI Database'!$C:$R,11, FALSE)),"")</f>
        <v>2019</v>
      </c>
      <c r="Z4323" s="133" t="str">
        <f>IFERROR(IF(VLOOKUP($C4323,'MSCI Database'!$C:$R,12, FALSE)="","",VLOOKUP($C4323,'MSCI Database'!$C:$R,12, FALSE)),"")</f>
        <v>E.Segmt-Moderately High</v>
      </c>
      <c r="AA4323" s="202" t="str">
        <f>IFERROR(IF(VLOOKUP($C4323,'MSCI Database'!$C:$R,13, FALSE)="","",VLOOKUP($C4323,'MSCI Database'!$C:$R,13, FALSE)),"")</f>
        <v>Concerns over board's entrenchment drive downgrade</v>
      </c>
    </row>
    <row r="4324" spans="1:27" s="130" customFormat="1" ht="15" hidden="1" customHeight="1" outlineLevel="1">
      <c r="A4324" s="130" t="s">
        <v>7853</v>
      </c>
      <c r="B4324" s="130" t="s">
        <v>7854</v>
      </c>
      <c r="C4324" s="130" t="s">
        <v>7855</v>
      </c>
      <c r="D4324" s="130" t="s">
        <v>12128</v>
      </c>
      <c r="E4324" s="130" t="s">
        <v>100</v>
      </c>
      <c r="F4324" s="215">
        <v>4.8432087207842187E-2</v>
      </c>
      <c r="G4324" s="132" t="str">
        <f ca="1">IFERROR(_xll.BQL($A4324, "cur_mkt_cap(currency=EUR)")/1000000, " ")</f>
        <v xml:space="preserve"> </v>
      </c>
      <c r="M4324" s="308"/>
      <c r="N4324" s="215">
        <f t="shared" si="164"/>
        <v>5.1427336619619044E-4</v>
      </c>
      <c r="O4324" s="172" t="str">
        <f>IFERROR(IF(VLOOKUP($C4324,'MSCI Database'!$C:$R,2, FALSE)="","",VLOOKUP($C4324,'MSCI Database'!$C:$R,2, FALSE)),"")</f>
        <v>Utilities</v>
      </c>
      <c r="P4324" s="186" t="str">
        <f>IFERROR(IF(VLOOKUP($C4324,'MSCI Database'!$C:$R,3, FALSE)="","",VLOOKUP($C4324,'MSCI Database'!$C:$R,3, FALSE)),"")</f>
        <v>AA</v>
      </c>
      <c r="Q4324" s="164" t="str">
        <f>IFERROR(IF(VLOOKUP($C4324,'MSCI Database'!$C:$R,4, FALSE)="","",VLOOKUP($C4324,'MSCI Database'!$C:$R,4, FALSE)),"")</f>
        <v>0</v>
      </c>
      <c r="R4324" s="164">
        <f>IFERROR(IF(VLOOKUP($C4324,'MSCI Database'!$C:$R,5, FALSE)="","",VLOOKUP($C4324,'MSCI Database'!$C:$R,5, FALSE)),"")</f>
        <v>8.1</v>
      </c>
      <c r="S4324" s="164">
        <f>IFERROR(IF(VLOOKUP($C4324,'MSCI Database'!$C:$R,6, FALSE)="","",VLOOKUP($C4324,'MSCI Database'!$C:$R,6, FALSE)),"")</f>
        <v>8</v>
      </c>
      <c r="T4324" s="211">
        <f>IFERROR(IF(VLOOKUP($C4324,'MSCI Database'!$C:$R,7, FALSE)="","",VLOOKUP($C4324,'MSCI Database'!$C:$R,7, FALSE)),"")</f>
        <v>4.9000000000000004</v>
      </c>
      <c r="U4324" s="164">
        <f>IFERROR(IF(VLOOKUP($C4324,'MSCI Database'!$C:$R,8, FALSE)="","",VLOOKUP($C4324,'MSCI Database'!$C:$R,8, FALSE)),"")</f>
        <v>5.9</v>
      </c>
      <c r="V4324" s="175">
        <f>IFERROR(IF(VLOOKUP($C4324,'MSCI Database'!$C:$R,9, FALSE)="","",VLOOKUP($C4324,'MSCI Database'!$C:$R,9, FALSE)),"")</f>
        <v>6.9</v>
      </c>
      <c r="W4324" s="165">
        <f t="shared" ca="1" si="165"/>
        <v>0</v>
      </c>
      <c r="X4324" s="236">
        <f>IFERROR(IF(VLOOKUP($C4324,'MSCI Database'!$C:$R,10, FALSE)="","",VLOOKUP($C4324,'MSCI Database'!$C:$R,10, FALSE)),"")</f>
        <v>14243955</v>
      </c>
      <c r="Y4324" s="133" t="str">
        <f>IFERROR(IF(VLOOKUP($C4324,'MSCI Database'!$C:$R,11, FALSE)="","",VLOOKUP($C4324,'MSCI Database'!$C:$R,11, FALSE)),"")</f>
        <v>2019</v>
      </c>
      <c r="Z4324" s="133" t="str">
        <f>IFERROR(IF(VLOOKUP($C4324,'MSCI Database'!$C:$R,12, FALSE)="","",VLOOKUP($C4324,'MSCI Database'!$C:$R,12, FALSE)),"")</f>
        <v>Reported</v>
      </c>
      <c r="AA4324" s="202" t="str">
        <f>IFERROR(IF(VLOOKUP($C4324,'MSCI Database'!$C:$R,13, FALSE)="","",VLOOKUP($C4324,'MSCI Database'!$C:$R,13, FALSE)),"")</f>
        <v>Strong ethics practices and aggressive toxic emission reduction targets</v>
      </c>
    </row>
    <row r="4325" spans="1:27" s="130" customFormat="1" ht="15" hidden="1" customHeight="1" outlineLevel="1">
      <c r="A4325" s="130" t="s">
        <v>2163</v>
      </c>
      <c r="B4325" s="130" t="s">
        <v>2164</v>
      </c>
      <c r="C4325" s="130" t="s">
        <v>2165</v>
      </c>
      <c r="D4325" s="130" t="s">
        <v>12131</v>
      </c>
      <c r="E4325" s="130" t="s">
        <v>18682</v>
      </c>
      <c r="F4325" s="215">
        <v>5.6975849535968001E-2</v>
      </c>
      <c r="G4325" s="132" t="str">
        <f ca="1">IFERROR(_xll.BQL($A4325, "cur_mkt_cap(currency=EUR)")/1000000, " ")</f>
        <v xml:space="preserve"> </v>
      </c>
      <c r="M4325" s="308"/>
      <c r="N4325" s="215">
        <f t="shared" si="164"/>
        <v>6.0499482103685675E-4</v>
      </c>
      <c r="O4325" s="172" t="str">
        <f>IFERROR(IF(VLOOKUP($C4325,'MSCI Database'!$C:$R,2, FALSE)="","",VLOOKUP($C4325,'MSCI Database'!$C:$R,2, FALSE)),"")</f>
        <v>Textiles, Apparel &amp; Luxury Goods</v>
      </c>
      <c r="P4325" s="186" t="str">
        <f>IFERROR(IF(VLOOKUP($C4325,'MSCI Database'!$C:$R,3, FALSE)="","",VLOOKUP($C4325,'MSCI Database'!$C:$R,3, FALSE)),"")</f>
        <v>BBB</v>
      </c>
      <c r="Q4325" s="164" t="str">
        <f>IFERROR(IF(VLOOKUP($C4325,'MSCI Database'!$C:$R,4, FALSE)="","",VLOOKUP($C4325,'MSCI Database'!$C:$R,4, FALSE)),"")</f>
        <v>0</v>
      </c>
      <c r="R4325" s="164">
        <f>IFERROR(IF(VLOOKUP($C4325,'MSCI Database'!$C:$R,5, FALSE)="","",VLOOKUP($C4325,'MSCI Database'!$C:$R,5, FALSE)),"")</f>
        <v>5</v>
      </c>
      <c r="S4325" s="164">
        <f>IFERROR(IF(VLOOKUP($C4325,'MSCI Database'!$C:$R,6, FALSE)="","",VLOOKUP($C4325,'MSCI Database'!$C:$R,6, FALSE)),"")</f>
        <v>4.2</v>
      </c>
      <c r="T4325" s="211">
        <f>IFERROR(IF(VLOOKUP($C4325,'MSCI Database'!$C:$R,7, FALSE)="","",VLOOKUP($C4325,'MSCI Database'!$C:$R,7, FALSE)),"")</f>
        <v>3.9</v>
      </c>
      <c r="U4325" s="164">
        <f>IFERROR(IF(VLOOKUP($C4325,'MSCI Database'!$C:$R,8, FALSE)="","",VLOOKUP($C4325,'MSCI Database'!$C:$R,8, FALSE)),"")</f>
        <v>5.4</v>
      </c>
      <c r="V4325" s="175">
        <f>IFERROR(IF(VLOOKUP($C4325,'MSCI Database'!$C:$R,9, FALSE)="","",VLOOKUP($C4325,'MSCI Database'!$C:$R,9, FALSE)),"")</f>
        <v>4.5</v>
      </c>
      <c r="W4325" s="165">
        <f t="shared" ca="1" si="165"/>
        <v>0</v>
      </c>
      <c r="X4325" s="236">
        <f>IFERROR(IF(VLOOKUP($C4325,'MSCI Database'!$C:$R,10, FALSE)="","",VLOOKUP($C4325,'MSCI Database'!$C:$R,10, FALSE)),"")</f>
        <v>42300</v>
      </c>
      <c r="Y4325" s="133" t="str">
        <f>IFERROR(IF(VLOOKUP($C4325,'MSCI Database'!$C:$R,11, FALSE)="","",VLOOKUP($C4325,'MSCI Database'!$C:$R,11, FALSE)),"")</f>
        <v>2019</v>
      </c>
      <c r="Z4325" s="133" t="str">
        <f>IFERROR(IF(VLOOKUP($C4325,'MSCI Database'!$C:$R,12, FALSE)="","",VLOOKUP($C4325,'MSCI Database'!$C:$R,12, FALSE)),"")</f>
        <v>Reported</v>
      </c>
      <c r="AA4325" s="202" t="str">
        <f>IFERROR(IF(VLOOKUP($C4325,'MSCI Database'!$C:$R,13, FALSE)="","",VLOOKUP($C4325,'MSCI Database'!$C:$R,13, FALSE)),"")</f>
        <v>Lags peers in chemical management and sustainable sourcing programs</v>
      </c>
    </row>
    <row r="4326" spans="1:27" s="130" customFormat="1" ht="15" hidden="1" customHeight="1" outlineLevel="1">
      <c r="A4326" s="130" t="s">
        <v>7178</v>
      </c>
      <c r="B4326" s="130" t="s">
        <v>7179</v>
      </c>
      <c r="C4326" s="130" t="s">
        <v>7180</v>
      </c>
      <c r="D4326" s="130" t="s">
        <v>12128</v>
      </c>
      <c r="E4326" s="130" t="s">
        <v>18682</v>
      </c>
      <c r="F4326" s="215">
        <v>4.8366649281160273E-2</v>
      </c>
      <c r="G4326" s="132" t="str">
        <f ca="1">IFERROR(_xll.BQL($A4326, "cur_mkt_cap(currency=EUR)")/1000000, " ")</f>
        <v xml:space="preserve"> </v>
      </c>
      <c r="M4326" s="308"/>
      <c r="N4326" s="215">
        <f t="shared" si="164"/>
        <v>5.1357851728977871E-4</v>
      </c>
      <c r="O4326" s="172" t="str">
        <f>IFERROR(IF(VLOOKUP($C4326,'MSCI Database'!$C:$R,2, FALSE)="","",VLOOKUP($C4326,'MSCI Database'!$C:$R,2, FALSE)),"")</f>
        <v>Hotels &amp; Travel</v>
      </c>
      <c r="P4326" s="186" t="str">
        <f>IFERROR(IF(VLOOKUP($C4326,'MSCI Database'!$C:$R,3, FALSE)="","",VLOOKUP($C4326,'MSCI Database'!$C:$R,3, FALSE)),"")</f>
        <v>BBB</v>
      </c>
      <c r="Q4326" s="164" t="str">
        <f>IFERROR(IF(VLOOKUP($C4326,'MSCI Database'!$C:$R,4, FALSE)="","",VLOOKUP($C4326,'MSCI Database'!$C:$R,4, FALSE)),"")</f>
        <v>0</v>
      </c>
      <c r="R4326" s="164">
        <f>IFERROR(IF(VLOOKUP($C4326,'MSCI Database'!$C:$R,5, FALSE)="","",VLOOKUP($C4326,'MSCI Database'!$C:$R,5, FALSE)),"")</f>
        <v>5.7</v>
      </c>
      <c r="S4326" s="164">
        <f>IFERROR(IF(VLOOKUP($C4326,'MSCI Database'!$C:$R,6, FALSE)="","",VLOOKUP($C4326,'MSCI Database'!$C:$R,6, FALSE)),"")</f>
        <v>6.4</v>
      </c>
      <c r="T4326" s="211">
        <f>IFERROR(IF(VLOOKUP($C4326,'MSCI Database'!$C:$R,7, FALSE)="","",VLOOKUP($C4326,'MSCI Database'!$C:$R,7, FALSE)),"")</f>
        <v>4.0999999999999996</v>
      </c>
      <c r="U4326" s="164">
        <f>IFERROR(IF(VLOOKUP($C4326,'MSCI Database'!$C:$R,8, FALSE)="","",VLOOKUP($C4326,'MSCI Database'!$C:$R,8, FALSE)),"")</f>
        <v>4.5999999999999996</v>
      </c>
      <c r="V4326" s="175">
        <f>IFERROR(IF(VLOOKUP($C4326,'MSCI Database'!$C:$R,9, FALSE)="","",VLOOKUP($C4326,'MSCI Database'!$C:$R,9, FALSE)),"")</f>
        <v>4.9000000000000004</v>
      </c>
      <c r="W4326" s="165">
        <f t="shared" ca="1" si="165"/>
        <v>0</v>
      </c>
      <c r="X4326" s="236">
        <f>IFERROR(IF(VLOOKUP($C4326,'MSCI Database'!$C:$R,10, FALSE)="","",VLOOKUP($C4326,'MSCI Database'!$C:$R,10, FALSE)),"")</f>
        <v>2425360</v>
      </c>
      <c r="Y4326" s="133" t="str">
        <f>IFERROR(IF(VLOOKUP($C4326,'MSCI Database'!$C:$R,11, FALSE)="","",VLOOKUP($C4326,'MSCI Database'!$C:$R,11, FALSE)),"")</f>
        <v>2019</v>
      </c>
      <c r="Z4326" s="133" t="str">
        <f>IFERROR(IF(VLOOKUP($C4326,'MSCI Database'!$C:$R,12, FALSE)="","",VLOOKUP($C4326,'MSCI Database'!$C:$R,12, FALSE)),"")</f>
        <v>Reported</v>
      </c>
      <c r="AA4326" s="202" t="str">
        <f>IFERROR(IF(VLOOKUP($C4326,'MSCI Database'!$C:$R,13, FALSE)="","",VLOOKUP($C4326,'MSCI Database'!$C:$R,13, FALSE)),"")</f>
        <v>Strong data privacy measures offset by labor management issues</v>
      </c>
    </row>
    <row r="4327" spans="1:27" s="130" customFormat="1" ht="15" hidden="1" customHeight="1" outlineLevel="1">
      <c r="A4327" s="130" t="s">
        <v>5745</v>
      </c>
      <c r="B4327" s="130" t="s">
        <v>5746</v>
      </c>
      <c r="C4327" s="130" t="s">
        <v>5747</v>
      </c>
      <c r="D4327" s="130" t="s">
        <v>18677</v>
      </c>
      <c r="E4327" s="130" t="s">
        <v>18704</v>
      </c>
      <c r="F4327" s="215">
        <v>5.5217952837568604E-3</v>
      </c>
      <c r="G4327" s="132" t="str">
        <f ca="1">IFERROR(_xll.BQL($A4327, "cur_mkt_cap(currency=EUR)")/1000000, " ")</f>
        <v xml:space="preserve"> </v>
      </c>
      <c r="M4327" s="308"/>
      <c r="N4327" s="215">
        <f t="shared" si="164"/>
        <v>5.8632869482529328E-5</v>
      </c>
      <c r="O4327" s="172" t="str">
        <f>IFERROR(IF(VLOOKUP($C4327,'MSCI Database'!$C:$R,2, FALSE)="","",VLOOKUP($C4327,'MSCI Database'!$C:$R,2, FALSE)),"")</f>
        <v>Real Estate Management &amp; Services</v>
      </c>
      <c r="P4327" s="186" t="str">
        <f>IFERROR(IF(VLOOKUP($C4327,'MSCI Database'!$C:$R,3, FALSE)="","",VLOOKUP($C4327,'MSCI Database'!$C:$R,3, FALSE)),"")</f>
        <v>BBB</v>
      </c>
      <c r="Q4327" s="164" t="str">
        <f>IFERROR(IF(VLOOKUP($C4327,'MSCI Database'!$C:$R,4, FALSE)="","",VLOOKUP($C4327,'MSCI Database'!$C:$R,4, FALSE)),"")</f>
        <v>-1</v>
      </c>
      <c r="R4327" s="164">
        <f>IFERROR(IF(VLOOKUP($C4327,'MSCI Database'!$C:$R,5, FALSE)="","",VLOOKUP($C4327,'MSCI Database'!$C:$R,5, FALSE)),"")</f>
        <v>5</v>
      </c>
      <c r="S4327" s="164">
        <f>IFERROR(IF(VLOOKUP($C4327,'MSCI Database'!$C:$R,6, FALSE)="","",VLOOKUP($C4327,'MSCI Database'!$C:$R,6, FALSE)),"")</f>
        <v>5.2</v>
      </c>
      <c r="T4327" s="211">
        <f>IFERROR(IF(VLOOKUP($C4327,'MSCI Database'!$C:$R,7, FALSE)="","",VLOOKUP($C4327,'MSCI Database'!$C:$R,7, FALSE)),"")</f>
        <v>5.8</v>
      </c>
      <c r="U4327" s="164">
        <f>IFERROR(IF(VLOOKUP($C4327,'MSCI Database'!$C:$R,8, FALSE)="","",VLOOKUP($C4327,'MSCI Database'!$C:$R,8, FALSE)),"")</f>
        <v>4.9000000000000004</v>
      </c>
      <c r="V4327" s="175">
        <f>IFERROR(IF(VLOOKUP($C4327,'MSCI Database'!$C:$R,9, FALSE)="","",VLOOKUP($C4327,'MSCI Database'!$C:$R,9, FALSE)),"")</f>
        <v>5.2</v>
      </c>
      <c r="W4327" s="165">
        <f t="shared" ca="1" si="165"/>
        <v>0</v>
      </c>
      <c r="X4327" s="236">
        <f>IFERROR(IF(VLOOKUP($C4327,'MSCI Database'!$C:$R,10, FALSE)="","",VLOOKUP($C4327,'MSCI Database'!$C:$R,10, FALSE)),"")</f>
        <v>18255</v>
      </c>
      <c r="Y4327" s="133" t="str">
        <f>IFERROR(IF(VLOOKUP($C4327,'MSCI Database'!$C:$R,11, FALSE)="","",VLOOKUP($C4327,'MSCI Database'!$C:$R,11, FALSE)),"")</f>
        <v>2019</v>
      </c>
      <c r="Z4327" s="133" t="str">
        <f>IFERROR(IF(VLOOKUP($C4327,'MSCI Database'!$C:$R,12, FALSE)="","",VLOOKUP($C4327,'MSCI Database'!$C:$R,12, FALSE)),"")</f>
        <v>Reported</v>
      </c>
      <c r="AA4327" s="202" t="str">
        <f>IFERROR(IF(VLOOKUP($C4327,'MSCI Database'!$C:$R,13, FALSE)="","",VLOOKUP($C4327,'MSCI Database'!$C:$R,13, FALSE)),"")</f>
        <v>Weak business ethics practices and board structure drive downgrade</v>
      </c>
    </row>
    <row r="4328" spans="1:27" s="130" customFormat="1" ht="15" hidden="1" customHeight="1" outlineLevel="1">
      <c r="A4328" s="130" t="s">
        <v>5854</v>
      </c>
      <c r="B4328" s="130" t="s">
        <v>5855</v>
      </c>
      <c r="C4328" s="130" t="s">
        <v>5856</v>
      </c>
      <c r="D4328" s="130" t="s">
        <v>18680</v>
      </c>
      <c r="E4328" s="130" t="s">
        <v>18688</v>
      </c>
      <c r="F4328" s="215">
        <v>3.5576306988565072E-2</v>
      </c>
      <c r="G4328" s="132" t="str">
        <f ca="1">IFERROR(_xll.BQL($A4328, "cur_mkt_cap(currency=EUR)")/1000000, " ")</f>
        <v xml:space="preserve"> </v>
      </c>
      <c r="M4328" s="308"/>
      <c r="N4328" s="215">
        <f t="shared" si="164"/>
        <v>3.7776499437909653E-4</v>
      </c>
      <c r="O4328" s="172" t="str">
        <f>IFERROR(IF(VLOOKUP($C4328,'MSCI Database'!$C:$R,2, FALSE)="","",VLOOKUP($C4328,'MSCI Database'!$C:$R,2, FALSE)),"")</f>
        <v>Banks</v>
      </c>
      <c r="P4328" s="186" t="str">
        <f>IFERROR(IF(VLOOKUP($C4328,'MSCI Database'!$C:$R,3, FALSE)="","",VLOOKUP($C4328,'MSCI Database'!$C:$R,3, FALSE)),"")</f>
        <v>AA</v>
      </c>
      <c r="Q4328" s="164" t="str">
        <f>IFERROR(IF(VLOOKUP($C4328,'MSCI Database'!$C:$R,4, FALSE)="","",VLOOKUP($C4328,'MSCI Database'!$C:$R,4, FALSE)),"")</f>
        <v>1</v>
      </c>
      <c r="R4328" s="164">
        <f>IFERROR(IF(VLOOKUP($C4328,'MSCI Database'!$C:$R,5, FALSE)="","",VLOOKUP($C4328,'MSCI Database'!$C:$R,5, FALSE)),"")</f>
        <v>8.3000000000000007</v>
      </c>
      <c r="S4328" s="164">
        <f>IFERROR(IF(VLOOKUP($C4328,'MSCI Database'!$C:$R,6, FALSE)="","",VLOOKUP($C4328,'MSCI Database'!$C:$R,6, FALSE)),"")</f>
        <v>7.7</v>
      </c>
      <c r="T4328" s="211">
        <f>IFERROR(IF(VLOOKUP($C4328,'MSCI Database'!$C:$R,7, FALSE)="","",VLOOKUP($C4328,'MSCI Database'!$C:$R,7, FALSE)),"")</f>
        <v>3.8</v>
      </c>
      <c r="U4328" s="164">
        <f>IFERROR(IF(VLOOKUP($C4328,'MSCI Database'!$C:$R,8, FALSE)="","",VLOOKUP($C4328,'MSCI Database'!$C:$R,8, FALSE)),"")</f>
        <v>5.5</v>
      </c>
      <c r="V4328" s="175">
        <f>IFERROR(IF(VLOOKUP($C4328,'MSCI Database'!$C:$R,9, FALSE)="","",VLOOKUP($C4328,'MSCI Database'!$C:$R,9, FALSE)),"")</f>
        <v>4.9000000000000004</v>
      </c>
      <c r="W4328" s="165">
        <f t="shared" ca="1" si="165"/>
        <v>0</v>
      </c>
      <c r="X4328" s="236">
        <f>IFERROR(IF(VLOOKUP($C4328,'MSCI Database'!$C:$R,10, FALSE)="","",VLOOKUP($C4328,'MSCI Database'!$C:$R,10, FALSE)),"")</f>
        <v>87667</v>
      </c>
      <c r="Y4328" s="133" t="str">
        <f>IFERROR(IF(VLOOKUP($C4328,'MSCI Database'!$C:$R,11, FALSE)="","",VLOOKUP($C4328,'MSCI Database'!$C:$R,11, FALSE)),"")</f>
        <v>2019</v>
      </c>
      <c r="Z4328" s="133" t="str">
        <f>IFERROR(IF(VLOOKUP($C4328,'MSCI Database'!$C:$R,12, FALSE)="","",VLOOKUP($C4328,'MSCI Database'!$C:$R,12, FALSE)),"")</f>
        <v>E.Segmt-Moderately High</v>
      </c>
      <c r="AA4328" s="202" t="str">
        <f>IFERROR(IF(VLOOKUP($C4328,'MSCI Database'!$C:$R,13, FALSE)="","",VLOOKUP($C4328,'MSCI Database'!$C:$R,13, FALSE)),"")</f>
        <v>TCFD adoption and increased sustainable financing activity drive rating upgrade</v>
      </c>
    </row>
    <row r="4329" spans="1:27" s="130" customFormat="1" ht="15" hidden="1" customHeight="1" outlineLevel="1">
      <c r="A4329" s="130" t="s">
        <v>2476</v>
      </c>
      <c r="B4329" s="130" t="s">
        <v>2477</v>
      </c>
      <c r="C4329" s="130" t="s">
        <v>2478</v>
      </c>
      <c r="D4329" s="130" t="s">
        <v>18686</v>
      </c>
      <c r="E4329" s="130" t="s">
        <v>18688</v>
      </c>
      <c r="F4329" s="215">
        <v>6.5029832031815768E-2</v>
      </c>
      <c r="G4329" s="132" t="str">
        <f ca="1">IFERROR(_xll.BQL($A4329, "cur_mkt_cap(currency=EUR)")/1000000, " ")</f>
        <v xml:space="preserve"> </v>
      </c>
      <c r="M4329" s="308"/>
      <c r="N4329" s="215">
        <f t="shared" si="164"/>
        <v>6.9051557655684919E-4</v>
      </c>
      <c r="O4329" s="172" t="str">
        <f>IFERROR(IF(VLOOKUP($C4329,'MSCI Database'!$C:$R,2, FALSE)="","",VLOOKUP($C4329,'MSCI Database'!$C:$R,2, FALSE)),"")</f>
        <v>Banks</v>
      </c>
      <c r="P4329" s="186" t="str">
        <f>IFERROR(IF(VLOOKUP($C4329,'MSCI Database'!$C:$R,3, FALSE)="","",VLOOKUP($C4329,'MSCI Database'!$C:$R,3, FALSE)),"")</f>
        <v>AA</v>
      </c>
      <c r="Q4329" s="164" t="str">
        <f>IFERROR(IF(VLOOKUP($C4329,'MSCI Database'!$C:$R,4, FALSE)="","",VLOOKUP($C4329,'MSCI Database'!$C:$R,4, FALSE)),"")</f>
        <v>2</v>
      </c>
      <c r="R4329" s="164">
        <f>IFERROR(IF(VLOOKUP($C4329,'MSCI Database'!$C:$R,5, FALSE)="","",VLOOKUP($C4329,'MSCI Database'!$C:$R,5, FALSE)),"")</f>
        <v>8.5</v>
      </c>
      <c r="S4329" s="164">
        <f>IFERROR(IF(VLOOKUP($C4329,'MSCI Database'!$C:$R,6, FALSE)="","",VLOOKUP($C4329,'MSCI Database'!$C:$R,6, FALSE)),"")</f>
        <v>7.7</v>
      </c>
      <c r="T4329" s="211">
        <f>IFERROR(IF(VLOOKUP($C4329,'MSCI Database'!$C:$R,7, FALSE)="","",VLOOKUP($C4329,'MSCI Database'!$C:$R,7, FALSE)),"")</f>
        <v>4.5999999999999996</v>
      </c>
      <c r="U4329" s="164">
        <f>IFERROR(IF(VLOOKUP($C4329,'MSCI Database'!$C:$R,8, FALSE)="","",VLOOKUP($C4329,'MSCI Database'!$C:$R,8, FALSE)),"")</f>
        <v>6.7</v>
      </c>
      <c r="V4329" s="175">
        <f>IFERROR(IF(VLOOKUP($C4329,'MSCI Database'!$C:$R,9, FALSE)="","",VLOOKUP($C4329,'MSCI Database'!$C:$R,9, FALSE)),"")</f>
        <v>5.7</v>
      </c>
      <c r="W4329" s="165">
        <f t="shared" ca="1" si="165"/>
        <v>0</v>
      </c>
      <c r="X4329" s="236">
        <f>IFERROR(IF(VLOOKUP($C4329,'MSCI Database'!$C:$R,10, FALSE)="","",VLOOKUP($C4329,'MSCI Database'!$C:$R,10, FALSE)),"")</f>
        <v>126890</v>
      </c>
      <c r="Y4329" s="133" t="str">
        <f>IFERROR(IF(VLOOKUP($C4329,'MSCI Database'!$C:$R,11, FALSE)="","",VLOOKUP($C4329,'MSCI Database'!$C:$R,11, FALSE)),"")</f>
        <v>2020</v>
      </c>
      <c r="Z4329" s="133" t="str">
        <f>IFERROR(IF(VLOOKUP($C4329,'MSCI Database'!$C:$R,12, FALSE)="","",VLOOKUP($C4329,'MSCI Database'!$C:$R,12, FALSE)),"")</f>
        <v>Reported</v>
      </c>
      <c r="AA4329" s="202" t="str">
        <f>IFERROR(IF(VLOOKUP($C4329,'MSCI Database'!$C:$R,13, FALSE)="","",VLOOKUP($C4329,'MSCI Database'!$C:$R,13, FALSE)),"")</f>
        <v>Strong ethics and corporate governance practices drive upgrade</v>
      </c>
    </row>
    <row r="4330" spans="1:27" s="130" customFormat="1" ht="15" hidden="1" customHeight="1" outlineLevel="1">
      <c r="A4330" s="130" t="s">
        <v>8254</v>
      </c>
      <c r="B4330" s="130" t="s">
        <v>8255</v>
      </c>
      <c r="C4330" s="130" t="s">
        <v>8256</v>
      </c>
      <c r="D4330" s="130" t="s">
        <v>12128</v>
      </c>
      <c r="E4330" s="130" t="s">
        <v>18673</v>
      </c>
      <c r="F4330" s="215">
        <v>4.7817790489953757E-2</v>
      </c>
      <c r="G4330" s="132" t="str">
        <f ca="1">IFERROR(_xll.BQL($A4330, "cur_mkt_cap(currency=EUR)")/1000000, " ")</f>
        <v xml:space="preserve"> </v>
      </c>
      <c r="M4330" s="308"/>
      <c r="N4330" s="215">
        <f t="shared" si="164"/>
        <v>5.0775049140047853E-4</v>
      </c>
      <c r="O4330" s="172" t="str">
        <f>IFERROR(IF(VLOOKUP($C4330,'MSCI Database'!$C:$R,2, FALSE)="","",VLOOKUP($C4330,'MSCI Database'!$C:$R,2, FALSE)),"")</f>
        <v>Professional Services</v>
      </c>
      <c r="P4330" s="186" t="str">
        <f>IFERROR(IF(VLOOKUP($C4330,'MSCI Database'!$C:$R,3, FALSE)="","",VLOOKUP($C4330,'MSCI Database'!$C:$R,3, FALSE)),"")</f>
        <v>BBB</v>
      </c>
      <c r="Q4330" s="164" t="str">
        <f>IFERROR(IF(VLOOKUP($C4330,'MSCI Database'!$C:$R,4, FALSE)="","",VLOOKUP($C4330,'MSCI Database'!$C:$R,4, FALSE)),"")</f>
        <v>0</v>
      </c>
      <c r="R4330" s="164">
        <f>IFERROR(IF(VLOOKUP($C4330,'MSCI Database'!$C:$R,5, FALSE)="","",VLOOKUP($C4330,'MSCI Database'!$C:$R,5, FALSE)),"")</f>
        <v>5.2</v>
      </c>
      <c r="S4330" s="164">
        <f>IFERROR(IF(VLOOKUP($C4330,'MSCI Database'!$C:$R,6, FALSE)="","",VLOOKUP($C4330,'MSCI Database'!$C:$R,6, FALSE)),"")</f>
        <v>9</v>
      </c>
      <c r="T4330" s="211">
        <f>IFERROR(IF(VLOOKUP($C4330,'MSCI Database'!$C:$R,7, FALSE)="","",VLOOKUP($C4330,'MSCI Database'!$C:$R,7, FALSE)),"")</f>
        <v>5.8</v>
      </c>
      <c r="U4330" s="164">
        <f>IFERROR(IF(VLOOKUP($C4330,'MSCI Database'!$C:$R,8, FALSE)="","",VLOOKUP($C4330,'MSCI Database'!$C:$R,8, FALSE)),"")</f>
        <v>4.7</v>
      </c>
      <c r="V4330" s="175">
        <f>IFERROR(IF(VLOOKUP($C4330,'MSCI Database'!$C:$R,9, FALSE)="","",VLOOKUP($C4330,'MSCI Database'!$C:$R,9, FALSE)),"")</f>
        <v>5.5</v>
      </c>
      <c r="W4330" s="165">
        <f t="shared" ca="1" si="165"/>
        <v>0</v>
      </c>
      <c r="X4330" s="236">
        <f>IFERROR(IF(VLOOKUP($C4330,'MSCI Database'!$C:$R,10, FALSE)="","",VLOOKUP($C4330,'MSCI Database'!$C:$R,10, FALSE)),"")</f>
        <v>20370</v>
      </c>
      <c r="Y4330" s="133" t="str">
        <f>IFERROR(IF(VLOOKUP($C4330,'MSCI Database'!$C:$R,11, FALSE)="","",VLOOKUP($C4330,'MSCI Database'!$C:$R,11, FALSE)),"")</f>
        <v>2019</v>
      </c>
      <c r="Z4330" s="133" t="str">
        <f>IFERROR(IF(VLOOKUP($C4330,'MSCI Database'!$C:$R,12, FALSE)="","",VLOOKUP($C4330,'MSCI Database'!$C:$R,12, FALSE)),"")</f>
        <v>Reported</v>
      </c>
      <c r="AA4330" s="202" t="str">
        <f>IFERROR(IF(VLOOKUP($C4330,'MSCI Database'!$C:$R,13, FALSE)="","",VLOOKUP($C4330,'MSCI Database'!$C:$R,13, FALSE)),"")</f>
        <v>Robust privacy and data security mechanisms to combat evolving data security-related risks</v>
      </c>
    </row>
    <row r="4331" spans="1:27" s="130" customFormat="1" ht="15" hidden="1" customHeight="1" outlineLevel="1">
      <c r="A4331" s="130" t="s">
        <v>8490</v>
      </c>
      <c r="B4331" s="130" t="s">
        <v>8491</v>
      </c>
      <c r="C4331" s="130" t="s">
        <v>8492</v>
      </c>
      <c r="D4331" s="130" t="s">
        <v>18703</v>
      </c>
      <c r="E4331" s="130" t="s">
        <v>18684</v>
      </c>
      <c r="F4331" s="215">
        <v>3.2497096045903569E-3</v>
      </c>
      <c r="G4331" s="132" t="str">
        <f ca="1">IFERROR(_xll.BQL($A4331, "cur_mkt_cap(currency=EUR)")/1000000, " ")</f>
        <v xml:space="preserve"> </v>
      </c>
      <c r="M4331" s="308"/>
      <c r="N4331" s="215">
        <f t="shared" si="164"/>
        <v>3.4506856793943104E-5</v>
      </c>
      <c r="O4331" s="172" t="str">
        <f>IFERROR(IF(VLOOKUP($C4331,'MSCI Database'!$C:$R,2, FALSE)="","",VLOOKUP($C4331,'MSCI Database'!$C:$R,2, FALSE)),"")</f>
        <v>Steel</v>
      </c>
      <c r="P4331" s="186" t="str">
        <f>IFERROR(IF(VLOOKUP($C4331,'MSCI Database'!$C:$R,3, FALSE)="","",VLOOKUP($C4331,'MSCI Database'!$C:$R,3, FALSE)),"")</f>
        <v>AA</v>
      </c>
      <c r="Q4331" s="164" t="str">
        <f>IFERROR(IF(VLOOKUP($C4331,'MSCI Database'!$C:$R,4, FALSE)="","",VLOOKUP($C4331,'MSCI Database'!$C:$R,4, FALSE)),"")</f>
        <v>1</v>
      </c>
      <c r="R4331" s="164">
        <f>IFERROR(IF(VLOOKUP($C4331,'MSCI Database'!$C:$R,5, FALSE)="","",VLOOKUP($C4331,'MSCI Database'!$C:$R,5, FALSE)),"")</f>
        <v>7.4</v>
      </c>
      <c r="S4331" s="164">
        <f>IFERROR(IF(VLOOKUP($C4331,'MSCI Database'!$C:$R,6, FALSE)="","",VLOOKUP($C4331,'MSCI Database'!$C:$R,6, FALSE)),"")</f>
        <v>3.7</v>
      </c>
      <c r="T4331" s="211">
        <f>IFERROR(IF(VLOOKUP($C4331,'MSCI Database'!$C:$R,7, FALSE)="","",VLOOKUP($C4331,'MSCI Database'!$C:$R,7, FALSE)),"")</f>
        <v>6.7</v>
      </c>
      <c r="U4331" s="164">
        <f>IFERROR(IF(VLOOKUP($C4331,'MSCI Database'!$C:$R,8, FALSE)="","",VLOOKUP($C4331,'MSCI Database'!$C:$R,8, FALSE)),"")</f>
        <v>4.7</v>
      </c>
      <c r="V4331" s="175">
        <f>IFERROR(IF(VLOOKUP($C4331,'MSCI Database'!$C:$R,9, FALSE)="","",VLOOKUP($C4331,'MSCI Database'!$C:$R,9, FALSE)),"")</f>
        <v>4.8</v>
      </c>
      <c r="W4331" s="165">
        <f t="shared" ca="1" si="165"/>
        <v>0</v>
      </c>
      <c r="X4331" s="236">
        <f>IFERROR(IF(VLOOKUP($C4331,'MSCI Database'!$C:$R,10, FALSE)="","",VLOOKUP($C4331,'MSCI Database'!$C:$R,10, FALSE)),"")</f>
        <v>1000000</v>
      </c>
      <c r="Y4331" s="133" t="str">
        <f>IFERROR(IF(VLOOKUP($C4331,'MSCI Database'!$C:$R,11, FALSE)="","",VLOOKUP($C4331,'MSCI Database'!$C:$R,11, FALSE)),"")</f>
        <v>2019</v>
      </c>
      <c r="Z4331" s="133" t="str">
        <f>IFERROR(IF(VLOOKUP($C4331,'MSCI Database'!$C:$R,12, FALSE)="","",VLOOKUP($C4331,'MSCI Database'!$C:$R,12, FALSE)),"")</f>
        <v>Reported</v>
      </c>
      <c r="AA4331" s="202" t="str">
        <f>IFERROR(IF(VLOOKUP($C4331,'MSCI Database'!$C:$R,13, FALSE)="","",VLOOKUP($C4331,'MSCI Database'!$C:$R,13, FALSE)),"")</f>
        <v>Leading safety management initiatives and improving carbon emission performance</v>
      </c>
    </row>
    <row r="4332" spans="1:27" s="130" customFormat="1" ht="15" hidden="1" customHeight="1" outlineLevel="1">
      <c r="A4332" s="130" t="s">
        <v>2080</v>
      </c>
      <c r="B4332" s="130" t="s">
        <v>2081</v>
      </c>
      <c r="C4332" s="130" t="s">
        <v>2082</v>
      </c>
      <c r="D4332" s="130" t="s">
        <v>12130</v>
      </c>
      <c r="E4332" s="130" t="s">
        <v>18682</v>
      </c>
      <c r="F4332" s="215">
        <v>5.5570480511718902E-2</v>
      </c>
      <c r="G4332" s="132" t="str">
        <f ca="1">IFERROR(_xll.BQL($A4332, "cur_mkt_cap(currency=EUR)")/1000000, " ")</f>
        <v xml:space="preserve"> </v>
      </c>
      <c r="M4332" s="308"/>
      <c r="N4332" s="215">
        <f t="shared" si="164"/>
        <v>5.9007198990329753E-4</v>
      </c>
      <c r="O4332" s="172" t="str">
        <f>IFERROR(IF(VLOOKUP($C4332,'MSCI Database'!$C:$R,2, FALSE)="","",VLOOKUP($C4332,'MSCI Database'!$C:$R,2, FALSE)),"")</f>
        <v>Retail - Consumer Discretionary</v>
      </c>
      <c r="P4332" s="186" t="str">
        <f>IFERROR(IF(VLOOKUP($C4332,'MSCI Database'!$C:$R,3, FALSE)="","",VLOOKUP($C4332,'MSCI Database'!$C:$R,3, FALSE)),"")</f>
        <v>AAA</v>
      </c>
      <c r="Q4332" s="164" t="str">
        <f>IFERROR(IF(VLOOKUP($C4332,'MSCI Database'!$C:$R,4, FALSE)="","",VLOOKUP($C4332,'MSCI Database'!$C:$R,4, FALSE)),"")</f>
        <v>0</v>
      </c>
      <c r="R4332" s="164">
        <f>IFERROR(IF(VLOOKUP($C4332,'MSCI Database'!$C:$R,5, FALSE)="","",VLOOKUP($C4332,'MSCI Database'!$C:$R,5, FALSE)),"")</f>
        <v>9.6999999999999993</v>
      </c>
      <c r="S4332" s="164">
        <f>IFERROR(IF(VLOOKUP($C4332,'MSCI Database'!$C:$R,6, FALSE)="","",VLOOKUP($C4332,'MSCI Database'!$C:$R,6, FALSE)),"")</f>
        <v>8</v>
      </c>
      <c r="T4332" s="211">
        <f>IFERROR(IF(VLOOKUP($C4332,'MSCI Database'!$C:$R,7, FALSE)="","",VLOOKUP($C4332,'MSCI Database'!$C:$R,7, FALSE)),"")</f>
        <v>5.9</v>
      </c>
      <c r="U4332" s="164">
        <f>IFERROR(IF(VLOOKUP($C4332,'MSCI Database'!$C:$R,8, FALSE)="","",VLOOKUP($C4332,'MSCI Database'!$C:$R,8, FALSE)),"")</f>
        <v>4.7</v>
      </c>
      <c r="V4332" s="175">
        <f>IFERROR(IF(VLOOKUP($C4332,'MSCI Database'!$C:$R,9, FALSE)="","",VLOOKUP($C4332,'MSCI Database'!$C:$R,9, FALSE)),"")</f>
        <v>5.8</v>
      </c>
      <c r="W4332" s="165">
        <f t="shared" ca="1" si="165"/>
        <v>0</v>
      </c>
      <c r="X4332" s="236">
        <f>IFERROR(IF(VLOOKUP($C4332,'MSCI Database'!$C:$R,10, FALSE)="","",VLOOKUP($C4332,'MSCI Database'!$C:$R,10, FALSE)),"")</f>
        <v>350100</v>
      </c>
      <c r="Y4332" s="133" t="str">
        <f>IFERROR(IF(VLOOKUP($C4332,'MSCI Database'!$C:$R,11, FALSE)="","",VLOOKUP($C4332,'MSCI Database'!$C:$R,11, FALSE)),"")</f>
        <v>2019</v>
      </c>
      <c r="Z4332" s="133" t="str">
        <f>IFERROR(IF(VLOOKUP($C4332,'MSCI Database'!$C:$R,12, FALSE)="","",VLOOKUP($C4332,'MSCI Database'!$C:$R,12, FALSE)),"")</f>
        <v>Reported</v>
      </c>
      <c r="AA4332" s="202" t="str">
        <f>IFERROR(IF(VLOOKUP($C4332,'MSCI Database'!$C:$R,13, FALSE)="","",VLOOKUP($C4332,'MSCI Database'!$C:$R,13, FALSE)),"")</f>
        <v>Robust supply chain initiatives; strong data privacy measures</v>
      </c>
    </row>
    <row r="4333" spans="1:27" s="130" customFormat="1" ht="15" hidden="1" customHeight="1" outlineLevel="1">
      <c r="A4333" s="130" t="s">
        <v>6342</v>
      </c>
      <c r="B4333" s="130" t="s">
        <v>6343</v>
      </c>
      <c r="C4333" s="130" t="s">
        <v>6344</v>
      </c>
      <c r="D4333" s="130" t="s">
        <v>12128</v>
      </c>
      <c r="E4333" s="130" t="s">
        <v>18688</v>
      </c>
      <c r="F4333" s="215">
        <v>4.7253458416940189E-2</v>
      </c>
      <c r="G4333" s="132" t="str">
        <f ca="1">IFERROR(_xll.BQL($A4333, "cur_mkt_cap(currency=EUR)")/1000000, " ")</f>
        <v xml:space="preserve"> </v>
      </c>
      <c r="M4333" s="308"/>
      <c r="N4333" s="215">
        <f t="shared" si="164"/>
        <v>5.0175816334747307E-4</v>
      </c>
      <c r="O4333" s="172" t="str">
        <f>IFERROR(IF(VLOOKUP($C4333,'MSCI Database'!$C:$R,2, FALSE)="","",VLOOKUP($C4333,'MSCI Database'!$C:$R,2, FALSE)),"")</f>
        <v>Asset Management &amp; Custody Banks</v>
      </c>
      <c r="P4333" s="186" t="str">
        <f>IFERROR(IF(VLOOKUP($C4333,'MSCI Database'!$C:$R,3, FALSE)="","",VLOOKUP($C4333,'MSCI Database'!$C:$R,3, FALSE)),"")</f>
        <v>A</v>
      </c>
      <c r="Q4333" s="164" t="str">
        <f>IFERROR(IF(VLOOKUP($C4333,'MSCI Database'!$C:$R,4, FALSE)="","",VLOOKUP($C4333,'MSCI Database'!$C:$R,4, FALSE)),"")</f>
        <v>1</v>
      </c>
      <c r="R4333" s="164">
        <f>IFERROR(IF(VLOOKUP($C4333,'MSCI Database'!$C:$R,5, FALSE)="","",VLOOKUP($C4333,'MSCI Database'!$C:$R,5, FALSE)),"")</f>
        <v>6.1</v>
      </c>
      <c r="S4333" s="164">
        <f>IFERROR(IF(VLOOKUP($C4333,'MSCI Database'!$C:$R,6, FALSE)="","",VLOOKUP($C4333,'MSCI Database'!$C:$R,6, FALSE)),"")</f>
        <v>8.6999999999999993</v>
      </c>
      <c r="T4333" s="211">
        <f>IFERROR(IF(VLOOKUP($C4333,'MSCI Database'!$C:$R,7, FALSE)="","",VLOOKUP($C4333,'MSCI Database'!$C:$R,7, FALSE)),"")</f>
        <v>5.5</v>
      </c>
      <c r="U4333" s="164">
        <f>IFERROR(IF(VLOOKUP($C4333,'MSCI Database'!$C:$R,8, FALSE)="","",VLOOKUP($C4333,'MSCI Database'!$C:$R,8, FALSE)),"")</f>
        <v>3.9</v>
      </c>
      <c r="V4333" s="175">
        <f>IFERROR(IF(VLOOKUP($C4333,'MSCI Database'!$C:$R,9, FALSE)="","",VLOOKUP($C4333,'MSCI Database'!$C:$R,9, FALSE)),"")</f>
        <v>5</v>
      </c>
      <c r="W4333" s="165">
        <f t="shared" ca="1" si="165"/>
        <v>0</v>
      </c>
      <c r="X4333" s="236">
        <f>IFERROR(IF(VLOOKUP($C4333,'MSCI Database'!$C:$R,10, FALSE)="","",VLOOKUP($C4333,'MSCI Database'!$C:$R,10, FALSE)),"")</f>
        <v>18118</v>
      </c>
      <c r="Y4333" s="133" t="str">
        <f>IFERROR(IF(VLOOKUP($C4333,'MSCI Database'!$C:$R,11, FALSE)="","",VLOOKUP($C4333,'MSCI Database'!$C:$R,11, FALSE)),"")</f>
        <v>2019</v>
      </c>
      <c r="Z4333" s="133" t="str">
        <f>IFERROR(IF(VLOOKUP($C4333,'MSCI Database'!$C:$R,12, FALSE)="","",VLOOKUP($C4333,'MSCI Database'!$C:$R,12, FALSE)),"")</f>
        <v>Reported</v>
      </c>
      <c r="AA4333" s="202" t="str">
        <f>IFERROR(IF(VLOOKUP($C4333,'MSCI Database'!$C:$R,13, FALSE)="","",VLOOKUP($C4333,'MSCI Database'!$C:$R,13, FALSE)),"")</f>
        <v>Talent management programs drive upgrade</v>
      </c>
    </row>
    <row r="4334" spans="1:27" s="130" customFormat="1" ht="15" hidden="1" customHeight="1" outlineLevel="1">
      <c r="A4334" s="130" t="s">
        <v>2498</v>
      </c>
      <c r="B4334" s="130" t="s">
        <v>2499</v>
      </c>
      <c r="C4334" s="130" t="s">
        <v>2500</v>
      </c>
      <c r="D4334" s="130" t="s">
        <v>18686</v>
      </c>
      <c r="E4334" s="130" t="s">
        <v>18688</v>
      </c>
      <c r="F4334" s="215">
        <v>6.3717798041564244E-2</v>
      </c>
      <c r="G4334" s="132" t="str">
        <f ca="1">IFERROR(_xll.BQL($A4334, "cur_mkt_cap(currency=EUR)")/1000000, " ")</f>
        <v xml:space="preserve"> </v>
      </c>
      <c r="M4334" s="308"/>
      <c r="N4334" s="215">
        <f t="shared" si="164"/>
        <v>6.7658381817867186E-4</v>
      </c>
      <c r="O4334" s="172" t="str">
        <f>IFERROR(IF(VLOOKUP($C4334,'MSCI Database'!$C:$R,2, FALSE)="","",VLOOKUP($C4334,'MSCI Database'!$C:$R,2, FALSE)),"")</f>
        <v>Banks</v>
      </c>
      <c r="P4334" s="186" t="str">
        <f>IFERROR(IF(VLOOKUP($C4334,'MSCI Database'!$C:$R,3, FALSE)="","",VLOOKUP($C4334,'MSCI Database'!$C:$R,3, FALSE)),"")</f>
        <v>A</v>
      </c>
      <c r="Q4334" s="164" t="str">
        <f>IFERROR(IF(VLOOKUP($C4334,'MSCI Database'!$C:$R,4, FALSE)="","",VLOOKUP($C4334,'MSCI Database'!$C:$R,4, FALSE)),"")</f>
        <v>1</v>
      </c>
      <c r="R4334" s="164">
        <f>IFERROR(IF(VLOOKUP($C4334,'MSCI Database'!$C:$R,5, FALSE)="","",VLOOKUP($C4334,'MSCI Database'!$C:$R,5, FALSE)),"")</f>
        <v>6.8</v>
      </c>
      <c r="S4334" s="164">
        <f>IFERROR(IF(VLOOKUP($C4334,'MSCI Database'!$C:$R,6, FALSE)="","",VLOOKUP($C4334,'MSCI Database'!$C:$R,6, FALSE)),"")</f>
        <v>10</v>
      </c>
      <c r="T4334" s="211">
        <f>IFERROR(IF(VLOOKUP($C4334,'MSCI Database'!$C:$R,7, FALSE)="","",VLOOKUP($C4334,'MSCI Database'!$C:$R,7, FALSE)),"")</f>
        <v>3.1</v>
      </c>
      <c r="U4334" s="164">
        <f>IFERROR(IF(VLOOKUP($C4334,'MSCI Database'!$C:$R,8, FALSE)="","",VLOOKUP($C4334,'MSCI Database'!$C:$R,8, FALSE)),"")</f>
        <v>5.3</v>
      </c>
      <c r="V4334" s="175">
        <f>IFERROR(IF(VLOOKUP($C4334,'MSCI Database'!$C:$R,9, FALSE)="","",VLOOKUP($C4334,'MSCI Database'!$C:$R,9, FALSE)),"")</f>
        <v>4.7</v>
      </c>
      <c r="W4334" s="165">
        <f t="shared" ca="1" si="165"/>
        <v>0</v>
      </c>
      <c r="X4334" s="236">
        <f>IFERROR(IF(VLOOKUP($C4334,'MSCI Database'!$C:$R,10, FALSE)="","",VLOOKUP($C4334,'MSCI Database'!$C:$R,10, FALSE)),"")</f>
        <v>210019</v>
      </c>
      <c r="Y4334" s="133" t="str">
        <f>IFERROR(IF(VLOOKUP($C4334,'MSCI Database'!$C:$R,11, FALSE)="","",VLOOKUP($C4334,'MSCI Database'!$C:$R,11, FALSE)),"")</f>
        <v>2019</v>
      </c>
      <c r="Z4334" s="133" t="str">
        <f>IFERROR(IF(VLOOKUP($C4334,'MSCI Database'!$C:$R,12, FALSE)="","",VLOOKUP($C4334,'MSCI Database'!$C:$R,12, FALSE)),"")</f>
        <v>Reported</v>
      </c>
      <c r="AA4334" s="202" t="str">
        <f>IFERROR(IF(VLOOKUP($C4334,'MSCI Database'!$C:$R,13, FALSE)="","",VLOOKUP($C4334,'MSCI Database'!$C:$R,13, FALSE)),"")</f>
        <v>Enhanced assessment of environmental risk exposure drives upgrade</v>
      </c>
    </row>
    <row r="4335" spans="1:27" s="130" customFormat="1" ht="15" hidden="1" customHeight="1" outlineLevel="1">
      <c r="A4335" s="130" t="s">
        <v>4993</v>
      </c>
      <c r="B4335" s="130" t="s">
        <v>4994</v>
      </c>
      <c r="C4335" s="130" t="s">
        <v>4995</v>
      </c>
      <c r="D4335" s="130" t="s">
        <v>18678</v>
      </c>
      <c r="E4335" s="130" t="s">
        <v>18682</v>
      </c>
      <c r="F4335" s="215">
        <v>6.0743524927129337E-3</v>
      </c>
      <c r="G4335" s="132" t="str">
        <f ca="1">IFERROR(_xll.BQL($A4335, "cur_mkt_cap(currency=EUR)")/1000000, " ")</f>
        <v xml:space="preserve"> </v>
      </c>
      <c r="M4335" s="308"/>
      <c r="N4335" s="215">
        <f t="shared" si="164"/>
        <v>6.4500166810566007E-5</v>
      </c>
      <c r="O4335" s="172" t="str">
        <f>IFERROR(IF(VLOOKUP($C4335,'MSCI Database'!$C:$R,2, FALSE)="","",VLOOKUP($C4335,'MSCI Database'!$C:$R,2, FALSE)),"")</f>
        <v>Automobiles</v>
      </c>
      <c r="P4335" s="186" t="str">
        <f>IFERROR(IF(VLOOKUP($C4335,'MSCI Database'!$C:$R,3, FALSE)="","",VLOOKUP($C4335,'MSCI Database'!$C:$R,3, FALSE)),"")</f>
        <v>AAA</v>
      </c>
      <c r="Q4335" s="164" t="str">
        <f>IFERROR(IF(VLOOKUP($C4335,'MSCI Database'!$C:$R,4, FALSE)="","",VLOOKUP($C4335,'MSCI Database'!$C:$R,4, FALSE)),"")</f>
        <v/>
      </c>
      <c r="R4335" s="164">
        <f>IFERROR(IF(VLOOKUP($C4335,'MSCI Database'!$C:$R,5, FALSE)="","",VLOOKUP($C4335,'MSCI Database'!$C:$R,5, FALSE)),"")</f>
        <v>9.4</v>
      </c>
      <c r="S4335" s="164">
        <f>IFERROR(IF(VLOOKUP($C4335,'MSCI Database'!$C:$R,6, FALSE)="","",VLOOKUP($C4335,'MSCI Database'!$C:$R,6, FALSE)),"")</f>
        <v>9.4</v>
      </c>
      <c r="T4335" s="211">
        <f>IFERROR(IF(VLOOKUP($C4335,'MSCI Database'!$C:$R,7, FALSE)="","",VLOOKUP($C4335,'MSCI Database'!$C:$R,7, FALSE)),"")</f>
        <v>4.4000000000000004</v>
      </c>
      <c r="U4335" s="164">
        <f>IFERROR(IF(VLOOKUP($C4335,'MSCI Database'!$C:$R,8, FALSE)="","",VLOOKUP($C4335,'MSCI Database'!$C:$R,8, FALSE)),"")</f>
        <v>5.0999999999999996</v>
      </c>
      <c r="V4335" s="175">
        <f>IFERROR(IF(VLOOKUP($C4335,'MSCI Database'!$C:$R,9, FALSE)="","",VLOOKUP($C4335,'MSCI Database'!$C:$R,9, FALSE)),"")</f>
        <v>5.7</v>
      </c>
      <c r="W4335" s="165">
        <f t="shared" ca="1" si="165"/>
        <v>0</v>
      </c>
      <c r="X4335" s="236">
        <f>IFERROR(IF(VLOOKUP($C4335,'MSCI Database'!$C:$R,10, FALSE)="","",VLOOKUP($C4335,'MSCI Database'!$C:$R,10, FALSE)),"")</f>
        <v>17491</v>
      </c>
      <c r="Y4335" s="133" t="str">
        <f>IFERROR(IF(VLOOKUP($C4335,'MSCI Database'!$C:$R,11, FALSE)="","",VLOOKUP($C4335,'MSCI Database'!$C:$R,11, FALSE)),"")</f>
        <v>2019</v>
      </c>
      <c r="Z4335" s="133" t="str">
        <f>IFERROR(IF(VLOOKUP($C4335,'MSCI Database'!$C:$R,12, FALSE)="","",VLOOKUP($C4335,'MSCI Database'!$C:$R,12, FALSE)),"")</f>
        <v>Reported</v>
      </c>
      <c r="AA4335" s="202" t="str">
        <f>IFERROR(IF(VLOOKUP($C4335,'MSCI Database'!$C:$R,13, FALSE)="","",VLOOKUP($C4335,'MSCI Database'!$C:$R,13, FALSE)),"")</f>
        <v>Leader in two-wheeler EVs, relatively strong overall governance structures</v>
      </c>
    </row>
    <row r="4336" spans="1:27" s="130" customFormat="1" ht="15" hidden="1" customHeight="1" outlineLevel="1">
      <c r="A4336" s="130" t="s">
        <v>4811</v>
      </c>
      <c r="B4336" s="130" t="s">
        <v>4812</v>
      </c>
      <c r="C4336" s="130" t="s">
        <v>4813</v>
      </c>
      <c r="D4336" s="130" t="s">
        <v>18678</v>
      </c>
      <c r="E4336" s="130" t="s">
        <v>18689</v>
      </c>
      <c r="F4336" s="215">
        <v>6.0705143262757286E-3</v>
      </c>
      <c r="G4336" s="132" t="str">
        <f ca="1">IFERROR(_xll.BQL($A4336, "cur_mkt_cap(currency=EUR)")/1000000, " ")</f>
        <v xml:space="preserve"> </v>
      </c>
      <c r="M4336" s="308"/>
      <c r="N4336" s="215">
        <f t="shared" si="164"/>
        <v>6.445941145832996E-5</v>
      </c>
      <c r="O4336" s="172" t="str">
        <f>IFERROR(IF(VLOOKUP($C4336,'MSCI Database'!$C:$R,2, FALSE)="","",VLOOKUP($C4336,'MSCI Database'!$C:$R,2, FALSE)),"")</f>
        <v>Electronic Equipment, Instruments &amp; Components</v>
      </c>
      <c r="P4336" s="186" t="str">
        <f>IFERROR(IF(VLOOKUP($C4336,'MSCI Database'!$C:$R,3, FALSE)="","",VLOOKUP($C4336,'MSCI Database'!$C:$R,3, FALSE)),"")</f>
        <v>A</v>
      </c>
      <c r="Q4336" s="164" t="str">
        <f>IFERROR(IF(VLOOKUP($C4336,'MSCI Database'!$C:$R,4, FALSE)="","",VLOOKUP($C4336,'MSCI Database'!$C:$R,4, FALSE)),"")</f>
        <v>1</v>
      </c>
      <c r="R4336" s="164">
        <f>IFERROR(IF(VLOOKUP($C4336,'MSCI Database'!$C:$R,5, FALSE)="","",VLOOKUP($C4336,'MSCI Database'!$C:$R,5, FALSE)),"")</f>
        <v>5.8</v>
      </c>
      <c r="S4336" s="164">
        <f>IFERROR(IF(VLOOKUP($C4336,'MSCI Database'!$C:$R,6, FALSE)="","",VLOOKUP($C4336,'MSCI Database'!$C:$R,6, FALSE)),"")</f>
        <v>3.5</v>
      </c>
      <c r="T4336" s="211">
        <f>IFERROR(IF(VLOOKUP($C4336,'MSCI Database'!$C:$R,7, FALSE)="","",VLOOKUP($C4336,'MSCI Database'!$C:$R,7, FALSE)),"")</f>
        <v>4.7</v>
      </c>
      <c r="U4336" s="164">
        <f>IFERROR(IF(VLOOKUP($C4336,'MSCI Database'!$C:$R,8, FALSE)="","",VLOOKUP($C4336,'MSCI Database'!$C:$R,8, FALSE)),"")</f>
        <v>4.8</v>
      </c>
      <c r="V4336" s="175">
        <f>IFERROR(IF(VLOOKUP($C4336,'MSCI Database'!$C:$R,9, FALSE)="","",VLOOKUP($C4336,'MSCI Database'!$C:$R,9, FALSE)),"")</f>
        <v>4.5999999999999996</v>
      </c>
      <c r="W4336" s="165">
        <f t="shared" ca="1" si="165"/>
        <v>0</v>
      </c>
      <c r="X4336" s="236">
        <f>IFERROR(IF(VLOOKUP($C4336,'MSCI Database'!$C:$R,10, FALSE)="","",VLOOKUP($C4336,'MSCI Database'!$C:$R,10, FALSE)),"")</f>
        <v>704852</v>
      </c>
      <c r="Y4336" s="133" t="str">
        <f>IFERROR(IF(VLOOKUP($C4336,'MSCI Database'!$C:$R,11, FALSE)="","",VLOOKUP($C4336,'MSCI Database'!$C:$R,11, FALSE)),"")</f>
        <v>2019</v>
      </c>
      <c r="Z4336" s="133" t="str">
        <f>IFERROR(IF(VLOOKUP($C4336,'MSCI Database'!$C:$R,12, FALSE)="","",VLOOKUP($C4336,'MSCI Database'!$C:$R,12, FALSE)),"")</f>
        <v>Reported</v>
      </c>
      <c r="AA4336" s="202" t="str">
        <f>IFERROR(IF(VLOOKUP($C4336,'MSCI Database'!$C:$R,13, FALSE)="","",VLOOKUP($C4336,'MSCI Database'!$C:$R,13, FALSE)),"")</f>
        <v>Improvement in chemical safety risk control and initiatives in cleantech</v>
      </c>
    </row>
    <row r="4337" spans="1:27" s="130" customFormat="1" ht="15" hidden="1" customHeight="1" outlineLevel="1">
      <c r="A4337" s="130" t="s">
        <v>7411</v>
      </c>
      <c r="B4337" s="130" t="s">
        <v>7412</v>
      </c>
      <c r="C4337" s="130" t="s">
        <v>7413</v>
      </c>
      <c r="D4337" s="130" t="s">
        <v>12128</v>
      </c>
      <c r="E4337" s="130" t="s">
        <v>18682</v>
      </c>
      <c r="F4337" s="215">
        <v>4.7145922513865172E-2</v>
      </c>
      <c r="G4337" s="132" t="str">
        <f ca="1">IFERROR(_xll.BQL($A4337, "cur_mkt_cap(currency=EUR)")/1000000, " ")</f>
        <v xml:space="preserve"> </v>
      </c>
      <c r="M4337" s="308"/>
      <c r="N4337" s="215">
        <f t="shared" si="164"/>
        <v>5.0061629947065916E-4</v>
      </c>
      <c r="O4337" s="172" t="str">
        <f>IFERROR(IF(VLOOKUP($C4337,'MSCI Database'!$C:$R,2, FALSE)="","",VLOOKUP($C4337,'MSCI Database'!$C:$R,2, FALSE)),"")</f>
        <v>Real Estate Development &amp; Diversified Activities</v>
      </c>
      <c r="P4337" s="186" t="str">
        <f>IFERROR(IF(VLOOKUP($C4337,'MSCI Database'!$C:$R,3, FALSE)="","",VLOOKUP($C4337,'MSCI Database'!$C:$R,3, FALSE)),"")</f>
        <v>BB</v>
      </c>
      <c r="Q4337" s="164" t="str">
        <f>IFERROR(IF(VLOOKUP($C4337,'MSCI Database'!$C:$R,4, FALSE)="","",VLOOKUP($C4337,'MSCI Database'!$C:$R,4, FALSE)),"")</f>
        <v>0</v>
      </c>
      <c r="R4337" s="164">
        <f>IFERROR(IF(VLOOKUP($C4337,'MSCI Database'!$C:$R,5, FALSE)="","",VLOOKUP($C4337,'MSCI Database'!$C:$R,5, FALSE)),"")</f>
        <v>3.9</v>
      </c>
      <c r="S4337" s="164">
        <f>IFERROR(IF(VLOOKUP($C4337,'MSCI Database'!$C:$R,6, FALSE)="","",VLOOKUP($C4337,'MSCI Database'!$C:$R,6, FALSE)),"")</f>
        <v>5.3</v>
      </c>
      <c r="T4337" s="211">
        <f>IFERROR(IF(VLOOKUP($C4337,'MSCI Database'!$C:$R,7, FALSE)="","",VLOOKUP($C4337,'MSCI Database'!$C:$R,7, FALSE)),"")</f>
        <v>2.5</v>
      </c>
      <c r="U4337" s="164">
        <f>IFERROR(IF(VLOOKUP($C4337,'MSCI Database'!$C:$R,8, FALSE)="","",VLOOKUP($C4337,'MSCI Database'!$C:$R,8, FALSE)),"")</f>
        <v>2.4</v>
      </c>
      <c r="V4337" s="175">
        <f>IFERROR(IF(VLOOKUP($C4337,'MSCI Database'!$C:$R,9, FALSE)="","",VLOOKUP($C4337,'MSCI Database'!$C:$R,9, FALSE)),"")</f>
        <v>3.3</v>
      </c>
      <c r="W4337" s="165">
        <f t="shared" ca="1" si="165"/>
        <v>0</v>
      </c>
      <c r="X4337" s="236">
        <f>IFERROR(IF(VLOOKUP($C4337,'MSCI Database'!$C:$R,10, FALSE)="","",VLOOKUP($C4337,'MSCI Database'!$C:$R,10, FALSE)),"")</f>
        <v>152658</v>
      </c>
      <c r="Y4337" s="133" t="str">
        <f>IFERROR(IF(VLOOKUP($C4337,'MSCI Database'!$C:$R,11, FALSE)="","",VLOOKUP($C4337,'MSCI Database'!$C:$R,11, FALSE)),"")</f>
        <v>2019</v>
      </c>
      <c r="Z4337" s="133" t="str">
        <f>IFERROR(IF(VLOOKUP($C4337,'MSCI Database'!$C:$R,12, FALSE)="","",VLOOKUP($C4337,'MSCI Database'!$C:$R,12, FALSE)),"")</f>
        <v>E.Segmt-Moderately High</v>
      </c>
      <c r="AA4337" s="202" t="str">
        <f>IFERROR(IF(VLOOKUP($C4337,'MSCI Database'!$C:$R,13, FALSE)="","",VLOOKUP($C4337,'MSCI Database'!$C:$R,13, FALSE)),"")</f>
        <v>Lacks comprehensive quality assurance and site safety mechanisms despite production volume</v>
      </c>
    </row>
    <row r="4338" spans="1:27" s="130" customFormat="1" ht="15" hidden="1" customHeight="1" outlineLevel="1">
      <c r="A4338" s="130" t="s">
        <v>7348</v>
      </c>
      <c r="B4338" s="130" t="s">
        <v>7349</v>
      </c>
      <c r="C4338" s="130" t="s">
        <v>7350</v>
      </c>
      <c r="D4338" s="130" t="s">
        <v>12128</v>
      </c>
      <c r="E4338" s="130" t="s">
        <v>18689</v>
      </c>
      <c r="F4338" s="215">
        <v>4.7080518642025157E-2</v>
      </c>
      <c r="G4338" s="132" t="str">
        <f ca="1">IFERROR(_xll.BQL($A4338, "cur_mkt_cap(currency=EUR)")/1000000, " ")</f>
        <v xml:space="preserve"> </v>
      </c>
      <c r="M4338" s="308"/>
      <c r="N4338" s="215">
        <f t="shared" si="164"/>
        <v>4.9992181217365121E-4</v>
      </c>
      <c r="O4338" s="172" t="str">
        <f>IFERROR(IF(VLOOKUP($C4338,'MSCI Database'!$C:$R,2, FALSE)="","",VLOOKUP($C4338,'MSCI Database'!$C:$R,2, FALSE)),"")</f>
        <v>Electronic Equipment, Instruments &amp; Components</v>
      </c>
      <c r="P4338" s="186" t="str">
        <f>IFERROR(IF(VLOOKUP($C4338,'MSCI Database'!$C:$R,3, FALSE)="","",VLOOKUP($C4338,'MSCI Database'!$C:$R,3, FALSE)),"")</f>
        <v>AA</v>
      </c>
      <c r="Q4338" s="164" t="str">
        <f>IFERROR(IF(VLOOKUP($C4338,'MSCI Database'!$C:$R,4, FALSE)="","",VLOOKUP($C4338,'MSCI Database'!$C:$R,4, FALSE)),"")</f>
        <v>0</v>
      </c>
      <c r="R4338" s="164">
        <f>IFERROR(IF(VLOOKUP($C4338,'MSCI Database'!$C:$R,5, FALSE)="","",VLOOKUP($C4338,'MSCI Database'!$C:$R,5, FALSE)),"")</f>
        <v>7.7</v>
      </c>
      <c r="S4338" s="164">
        <f>IFERROR(IF(VLOOKUP($C4338,'MSCI Database'!$C:$R,6, FALSE)="","",VLOOKUP($C4338,'MSCI Database'!$C:$R,6, FALSE)),"")</f>
        <v>2.2999999999999998</v>
      </c>
      <c r="T4338" s="211">
        <f>IFERROR(IF(VLOOKUP($C4338,'MSCI Database'!$C:$R,7, FALSE)="","",VLOOKUP($C4338,'MSCI Database'!$C:$R,7, FALSE)),"")</f>
        <v>6.5</v>
      </c>
      <c r="U4338" s="164">
        <f>IFERROR(IF(VLOOKUP($C4338,'MSCI Database'!$C:$R,8, FALSE)="","",VLOOKUP($C4338,'MSCI Database'!$C:$R,8, FALSE)),"")</f>
        <v>5.2</v>
      </c>
      <c r="V4338" s="175">
        <f>IFERROR(IF(VLOOKUP($C4338,'MSCI Database'!$C:$R,9, FALSE)="","",VLOOKUP($C4338,'MSCI Database'!$C:$R,9, FALSE)),"")</f>
        <v>5.3</v>
      </c>
      <c r="W4338" s="165">
        <f t="shared" ca="1" si="165"/>
        <v>0</v>
      </c>
      <c r="X4338" s="236">
        <f>IFERROR(IF(VLOOKUP($C4338,'MSCI Database'!$C:$R,10, FALSE)="","",VLOOKUP($C4338,'MSCI Database'!$C:$R,10, FALSE)),"")</f>
        <v>93254</v>
      </c>
      <c r="Y4338" s="133" t="str">
        <f>IFERROR(IF(VLOOKUP($C4338,'MSCI Database'!$C:$R,11, FALSE)="","",VLOOKUP($C4338,'MSCI Database'!$C:$R,11, FALSE)),"")</f>
        <v>2019</v>
      </c>
      <c r="Z4338" s="133" t="str">
        <f>IFERROR(IF(VLOOKUP($C4338,'MSCI Database'!$C:$R,12, FALSE)="","",VLOOKUP($C4338,'MSCI Database'!$C:$R,12, FALSE)),"")</f>
        <v>Reported</v>
      </c>
      <c r="AA4338" s="202" t="str">
        <f>IFERROR(IF(VLOOKUP($C4338,'MSCI Database'!$C:$R,13, FALSE)="","",VLOOKUP($C4338,'MSCI Database'!$C:$R,13, FALSE)),"")</f>
        <v>Labor management programs compare favorably with those of global peers</v>
      </c>
    </row>
    <row r="4339" spans="1:27" s="130" customFormat="1" ht="15" hidden="1" customHeight="1" outlineLevel="1">
      <c r="A4339" s="130" t="s">
        <v>8295</v>
      </c>
      <c r="B4339" s="130" t="s">
        <v>8296</v>
      </c>
      <c r="C4339" s="130" t="s">
        <v>8297</v>
      </c>
      <c r="D4339" s="130" t="s">
        <v>12128</v>
      </c>
      <c r="E4339" s="130" t="s">
        <v>100</v>
      </c>
      <c r="F4339" s="215">
        <v>4.7021693546463669E-2</v>
      </c>
      <c r="G4339" s="132" t="str">
        <f ca="1">IFERROR(_xll.BQL($A4339, "cur_mkt_cap(currency=EUR)")/1000000, " ")</f>
        <v xml:space="preserve"> </v>
      </c>
      <c r="M4339" s="308"/>
      <c r="N4339" s="215">
        <f t="shared" si="164"/>
        <v>4.9929718123876304E-4</v>
      </c>
      <c r="O4339" s="172" t="str">
        <f>IFERROR(IF(VLOOKUP($C4339,'MSCI Database'!$C:$R,2, FALSE)="","",VLOOKUP($C4339,'MSCI Database'!$C:$R,2, FALSE)),"")</f>
        <v>Utilities</v>
      </c>
      <c r="P4339" s="186" t="str">
        <f>IFERROR(IF(VLOOKUP($C4339,'MSCI Database'!$C:$R,3, FALSE)="","",VLOOKUP($C4339,'MSCI Database'!$C:$R,3, FALSE)),"")</f>
        <v>A</v>
      </c>
      <c r="Q4339" s="164" t="str">
        <f>IFERROR(IF(VLOOKUP($C4339,'MSCI Database'!$C:$R,4, FALSE)="","",VLOOKUP($C4339,'MSCI Database'!$C:$R,4, FALSE)),"")</f>
        <v>0</v>
      </c>
      <c r="R4339" s="164">
        <f>IFERROR(IF(VLOOKUP($C4339,'MSCI Database'!$C:$R,5, FALSE)="","",VLOOKUP($C4339,'MSCI Database'!$C:$R,5, FALSE)),"")</f>
        <v>6.5</v>
      </c>
      <c r="S4339" s="164">
        <f>IFERROR(IF(VLOOKUP($C4339,'MSCI Database'!$C:$R,6, FALSE)="","",VLOOKUP($C4339,'MSCI Database'!$C:$R,6, FALSE)),"")</f>
        <v>6.3</v>
      </c>
      <c r="T4339" s="211">
        <f>IFERROR(IF(VLOOKUP($C4339,'MSCI Database'!$C:$R,7, FALSE)="","",VLOOKUP($C4339,'MSCI Database'!$C:$R,7, FALSE)),"")</f>
        <v>5</v>
      </c>
      <c r="U4339" s="164">
        <f>IFERROR(IF(VLOOKUP($C4339,'MSCI Database'!$C:$R,8, FALSE)="","",VLOOKUP($C4339,'MSCI Database'!$C:$R,8, FALSE)),"")</f>
        <v>6</v>
      </c>
      <c r="V4339" s="175">
        <f>IFERROR(IF(VLOOKUP($C4339,'MSCI Database'!$C:$R,9, FALSE)="","",VLOOKUP($C4339,'MSCI Database'!$C:$R,9, FALSE)),"")</f>
        <v>6</v>
      </c>
      <c r="W4339" s="165">
        <f t="shared" ca="1" si="165"/>
        <v>0</v>
      </c>
      <c r="X4339" s="236">
        <f>IFERROR(IF(VLOOKUP($C4339,'MSCI Database'!$C:$R,10, FALSE)="","",VLOOKUP($C4339,'MSCI Database'!$C:$R,10, FALSE)),"")</f>
        <v>26868643</v>
      </c>
      <c r="Y4339" s="133" t="str">
        <f>IFERROR(IF(VLOOKUP($C4339,'MSCI Database'!$C:$R,11, FALSE)="","",VLOOKUP($C4339,'MSCI Database'!$C:$R,11, FALSE)),"")</f>
        <v>2018</v>
      </c>
      <c r="Z4339" s="133" t="str">
        <f>IFERROR(IF(VLOOKUP($C4339,'MSCI Database'!$C:$R,12, FALSE)="","",VLOOKUP($C4339,'MSCI Database'!$C:$R,12, FALSE)),"")</f>
        <v>E.Segmt-Moderately Low</v>
      </c>
      <c r="AA4339" s="202" t="str">
        <f>IFERROR(IF(VLOOKUP($C4339,'MSCI Database'!$C:$R,13, FALSE)="","",VLOOKUP($C4339,'MSCI Database'!$C:$R,13, FALSE)),"")</f>
        <v>T&amp;D operations curb emissions, but coal-dominated generation leads to high GHG intensity</v>
      </c>
    </row>
    <row r="4340" spans="1:27" s="130" customFormat="1" ht="15" hidden="1" customHeight="1" outlineLevel="1">
      <c r="A4340" s="130" t="s">
        <v>8345</v>
      </c>
      <c r="B4340" s="130" t="s">
        <v>8346</v>
      </c>
      <c r="C4340" s="130" t="s">
        <v>8347</v>
      </c>
      <c r="D4340" s="130" t="s">
        <v>12128</v>
      </c>
      <c r="E4340" s="130" t="s">
        <v>18707</v>
      </c>
      <c r="F4340" s="215">
        <v>4.7004954043716393E-2</v>
      </c>
      <c r="G4340" s="132" t="str">
        <f ca="1">IFERROR(_xll.BQL($A4340, "cur_mkt_cap(currency=EUR)")/1000000, " ")</f>
        <v xml:space="preserve"> </v>
      </c>
      <c r="M4340" s="308"/>
      <c r="N4340" s="215">
        <f t="shared" si="164"/>
        <v>4.9911943377994818E-4</v>
      </c>
      <c r="O4340" s="172" t="str">
        <f>IFERROR(IF(VLOOKUP($C4340,'MSCI Database'!$C:$R,2, FALSE)="","",VLOOKUP($C4340,'MSCI Database'!$C:$R,2, FALSE)),"")</f>
        <v>Oil &amp; Gas Refining, Marketing, Transportation &amp; Storage</v>
      </c>
      <c r="P4340" s="186" t="str">
        <f>IFERROR(IF(VLOOKUP($C4340,'MSCI Database'!$C:$R,3, FALSE)="","",VLOOKUP($C4340,'MSCI Database'!$C:$R,3, FALSE)),"")</f>
        <v>BB</v>
      </c>
      <c r="Q4340" s="164" t="str">
        <f>IFERROR(IF(VLOOKUP($C4340,'MSCI Database'!$C:$R,4, FALSE)="","",VLOOKUP($C4340,'MSCI Database'!$C:$R,4, FALSE)),"")</f>
        <v>0</v>
      </c>
      <c r="R4340" s="164">
        <f>IFERROR(IF(VLOOKUP($C4340,'MSCI Database'!$C:$R,5, FALSE)="","",VLOOKUP($C4340,'MSCI Database'!$C:$R,5, FALSE)),"")</f>
        <v>3.8</v>
      </c>
      <c r="S4340" s="164">
        <f>IFERROR(IF(VLOOKUP($C4340,'MSCI Database'!$C:$R,6, FALSE)="","",VLOOKUP($C4340,'MSCI Database'!$C:$R,6, FALSE)),"")</f>
        <v>4</v>
      </c>
      <c r="T4340" s="211">
        <f>IFERROR(IF(VLOOKUP($C4340,'MSCI Database'!$C:$R,7, FALSE)="","",VLOOKUP($C4340,'MSCI Database'!$C:$R,7, FALSE)),"")</f>
        <v>5</v>
      </c>
      <c r="U4340" s="164">
        <f>IFERROR(IF(VLOOKUP($C4340,'MSCI Database'!$C:$R,8, FALSE)="","",VLOOKUP($C4340,'MSCI Database'!$C:$R,8, FALSE)),"")</f>
        <v>3.5</v>
      </c>
      <c r="V4340" s="175">
        <f>IFERROR(IF(VLOOKUP($C4340,'MSCI Database'!$C:$R,9, FALSE)="","",VLOOKUP($C4340,'MSCI Database'!$C:$R,9, FALSE)),"")</f>
        <v>4.0999999999999996</v>
      </c>
      <c r="W4340" s="165">
        <f t="shared" ca="1" si="165"/>
        <v>0</v>
      </c>
      <c r="X4340" s="236">
        <f>IFERROR(IF(VLOOKUP($C4340,'MSCI Database'!$C:$R,10, FALSE)="","",VLOOKUP($C4340,'MSCI Database'!$C:$R,10, FALSE)),"")</f>
        <v>12707037</v>
      </c>
      <c r="Y4340" s="133" t="str">
        <f>IFERROR(IF(VLOOKUP($C4340,'MSCI Database'!$C:$R,11, FALSE)="","",VLOOKUP($C4340,'MSCI Database'!$C:$R,11, FALSE)),"")</f>
        <v>2019</v>
      </c>
      <c r="Z4340" s="133" t="str">
        <f>IFERROR(IF(VLOOKUP($C4340,'MSCI Database'!$C:$R,12, FALSE)="","",VLOOKUP($C4340,'MSCI Database'!$C:$R,12, FALSE)),"")</f>
        <v>E.CSI</v>
      </c>
      <c r="AA4340" s="202" t="str">
        <f>IFERROR(IF(VLOOKUP($C4340,'MSCI Database'!$C:$R,13, FALSE)="","",VLOOKUP($C4340,'MSCI Database'!$C:$R,13, FALSE)),"")</f>
        <v>Community oppositions on project expansion persist</v>
      </c>
    </row>
    <row r="4341" spans="1:27" s="130" customFormat="1" ht="15" hidden="1" customHeight="1" outlineLevel="1">
      <c r="A4341" s="130" t="s">
        <v>7028</v>
      </c>
      <c r="B4341" s="130" t="s">
        <v>7029</v>
      </c>
      <c r="C4341" s="130" t="s">
        <v>7030</v>
      </c>
      <c r="D4341" s="130" t="s">
        <v>12128</v>
      </c>
      <c r="E4341" s="130" t="s">
        <v>18688</v>
      </c>
      <c r="F4341" s="215">
        <v>4.7000294722163841E-2</v>
      </c>
      <c r="G4341" s="132" t="str">
        <f ca="1">IFERROR(_xll.BQL($A4341, "cur_mkt_cap(currency=EUR)")/1000000, " ")</f>
        <v xml:space="preserve"> </v>
      </c>
      <c r="M4341" s="308"/>
      <c r="N4341" s="215">
        <f t="shared" si="164"/>
        <v>4.9906995903877633E-4</v>
      </c>
      <c r="O4341" s="172" t="str">
        <f>IFERROR(IF(VLOOKUP($C4341,'MSCI Database'!$C:$R,2, FALSE)="","",VLOOKUP($C4341,'MSCI Database'!$C:$R,2, FALSE)),"")</f>
        <v>Banks</v>
      </c>
      <c r="P4341" s="186" t="str">
        <f>IFERROR(IF(VLOOKUP($C4341,'MSCI Database'!$C:$R,3, FALSE)="","",VLOOKUP($C4341,'MSCI Database'!$C:$R,3, FALSE)),"")</f>
        <v>BBB</v>
      </c>
      <c r="Q4341" s="164" t="str">
        <f>IFERROR(IF(VLOOKUP($C4341,'MSCI Database'!$C:$R,4, FALSE)="","",VLOOKUP($C4341,'MSCI Database'!$C:$R,4, FALSE)),"")</f>
        <v>0</v>
      </c>
      <c r="R4341" s="164">
        <f>IFERROR(IF(VLOOKUP($C4341,'MSCI Database'!$C:$R,5, FALSE)="","",VLOOKUP($C4341,'MSCI Database'!$C:$R,5, FALSE)),"")</f>
        <v>5.4</v>
      </c>
      <c r="S4341" s="164">
        <f>IFERROR(IF(VLOOKUP($C4341,'MSCI Database'!$C:$R,6, FALSE)="","",VLOOKUP($C4341,'MSCI Database'!$C:$R,6, FALSE)),"")</f>
        <v>4.5</v>
      </c>
      <c r="T4341" s="211">
        <f>IFERROR(IF(VLOOKUP($C4341,'MSCI Database'!$C:$R,7, FALSE)="","",VLOOKUP($C4341,'MSCI Database'!$C:$R,7, FALSE)),"")</f>
        <v>4.3</v>
      </c>
      <c r="U4341" s="164">
        <f>IFERROR(IF(VLOOKUP($C4341,'MSCI Database'!$C:$R,8, FALSE)="","",VLOOKUP($C4341,'MSCI Database'!$C:$R,8, FALSE)),"")</f>
        <v>4.7</v>
      </c>
      <c r="V4341" s="175">
        <f>IFERROR(IF(VLOOKUP($C4341,'MSCI Database'!$C:$R,9, FALSE)="","",VLOOKUP($C4341,'MSCI Database'!$C:$R,9, FALSE)),"")</f>
        <v>4.5</v>
      </c>
      <c r="W4341" s="165">
        <f t="shared" ca="1" si="165"/>
        <v>0</v>
      </c>
      <c r="X4341" s="236">
        <f>IFERROR(IF(VLOOKUP($C4341,'MSCI Database'!$C:$R,10, FALSE)="","",VLOOKUP($C4341,'MSCI Database'!$C:$R,10, FALSE)),"")</f>
        <v>29743</v>
      </c>
      <c r="Y4341" s="133" t="str">
        <f>IFERROR(IF(VLOOKUP($C4341,'MSCI Database'!$C:$R,11, FALSE)="","",VLOOKUP($C4341,'MSCI Database'!$C:$R,11, FALSE)),"")</f>
        <v>2019</v>
      </c>
      <c r="Z4341" s="133" t="str">
        <f>IFERROR(IF(VLOOKUP($C4341,'MSCI Database'!$C:$R,12, FALSE)="","",VLOOKUP($C4341,'MSCI Database'!$C:$R,12, FALSE)),"")</f>
        <v>E.Segmt-Moderate</v>
      </c>
      <c r="AA4341" s="202" t="str">
        <f>IFERROR(IF(VLOOKUP($C4341,'MSCI Database'!$C:$R,13, FALSE)="","",VLOOKUP($C4341,'MSCI Database'!$C:$R,13, FALSE)),"")</f>
        <v>Relatively robust data security measures; customer management lags peers</v>
      </c>
    </row>
    <row r="4342" spans="1:27" s="130" customFormat="1" ht="15" hidden="1" customHeight="1" outlineLevel="1">
      <c r="A4342" s="130" t="s">
        <v>2740</v>
      </c>
      <c r="B4342" s="130" t="s">
        <v>2741</v>
      </c>
      <c r="C4342" s="130" t="s">
        <v>2742</v>
      </c>
      <c r="D4342" s="130" t="s">
        <v>18678</v>
      </c>
      <c r="E4342" s="130" t="s">
        <v>18689</v>
      </c>
      <c r="F4342" s="215">
        <v>6.0438389828521089E-3</v>
      </c>
      <c r="G4342" s="132" t="str">
        <f ca="1">IFERROR(_xll.BQL($A4342, "cur_mkt_cap(currency=EUR)")/1000000, " ")</f>
        <v xml:space="preserve"> </v>
      </c>
      <c r="M4342" s="308"/>
      <c r="N4342" s="215">
        <f t="shared" si="164"/>
        <v>6.4176160839829184E-5</v>
      </c>
      <c r="O4342" s="172" t="str">
        <f>IFERROR(IF(VLOOKUP($C4342,'MSCI Database'!$C:$R,2, FALSE)="","",VLOOKUP($C4342,'MSCI Database'!$C:$R,2, FALSE)),"")</f>
        <v>Semiconductors &amp; Semiconductor Equipment</v>
      </c>
      <c r="P4342" s="186" t="str">
        <f>IFERROR(IF(VLOOKUP($C4342,'MSCI Database'!$C:$R,3, FALSE)="","",VLOOKUP($C4342,'MSCI Database'!$C:$R,3, FALSE)),"")</f>
        <v>CCC</v>
      </c>
      <c r="Q4342" s="164" t="str">
        <f>IFERROR(IF(VLOOKUP($C4342,'MSCI Database'!$C:$R,4, FALSE)="","",VLOOKUP($C4342,'MSCI Database'!$C:$R,4, FALSE)),"")</f>
        <v>0</v>
      </c>
      <c r="R4342" s="164">
        <f>IFERROR(IF(VLOOKUP($C4342,'MSCI Database'!$C:$R,5, FALSE)="","",VLOOKUP($C4342,'MSCI Database'!$C:$R,5, FALSE)),"")</f>
        <v>0.6</v>
      </c>
      <c r="S4342" s="164">
        <f>IFERROR(IF(VLOOKUP($C4342,'MSCI Database'!$C:$R,6, FALSE)="","",VLOOKUP($C4342,'MSCI Database'!$C:$R,6, FALSE)),"")</f>
        <v>3.4</v>
      </c>
      <c r="T4342" s="211">
        <f>IFERROR(IF(VLOOKUP($C4342,'MSCI Database'!$C:$R,7, FALSE)="","",VLOOKUP($C4342,'MSCI Database'!$C:$R,7, FALSE)),"")</f>
        <v>4.2</v>
      </c>
      <c r="U4342" s="164">
        <f>IFERROR(IF(VLOOKUP($C4342,'MSCI Database'!$C:$R,8, FALSE)="","",VLOOKUP($C4342,'MSCI Database'!$C:$R,8, FALSE)),"")</f>
        <v>4.0999999999999996</v>
      </c>
      <c r="V4342" s="175">
        <f>IFERROR(IF(VLOOKUP($C4342,'MSCI Database'!$C:$R,9, FALSE)="","",VLOOKUP($C4342,'MSCI Database'!$C:$R,9, FALSE)),"")</f>
        <v>3.9</v>
      </c>
      <c r="W4342" s="165">
        <f t="shared" ca="1" si="165"/>
        <v>0</v>
      </c>
      <c r="X4342" s="236">
        <f>IFERROR(IF(VLOOKUP($C4342,'MSCI Database'!$C:$R,10, FALSE)="","",VLOOKUP($C4342,'MSCI Database'!$C:$R,10, FALSE)),"")</f>
        <v>449339</v>
      </c>
      <c r="Y4342" s="133" t="str">
        <f>IFERROR(IF(VLOOKUP($C4342,'MSCI Database'!$C:$R,11, FALSE)="","",VLOOKUP($C4342,'MSCI Database'!$C:$R,11, FALSE)),"")</f>
        <v>2019</v>
      </c>
      <c r="Z4342" s="133" t="str">
        <f>IFERROR(IF(VLOOKUP($C4342,'MSCI Database'!$C:$R,12, FALSE)="","",VLOOKUP($C4342,'MSCI Database'!$C:$R,12, FALSE)),"")</f>
        <v>Reported</v>
      </c>
      <c r="AA4342" s="202" t="str">
        <f>IFERROR(IF(VLOOKUP($C4342,'MSCI Database'!$C:$R,13, FALSE)="","",VLOOKUP($C4342,'MSCI Database'!$C:$R,13, FALSE)),"")</f>
        <v>Multiple related party transactions persist, lags peers in water withdrawal performance</v>
      </c>
    </row>
    <row r="4343" spans="1:27" s="130" customFormat="1" ht="15" hidden="1" customHeight="1" outlineLevel="1">
      <c r="A4343" s="130" t="s">
        <v>1623</v>
      </c>
      <c r="B4343" s="130" t="s">
        <v>1624</v>
      </c>
      <c r="C4343" s="130" t="s">
        <v>1625</v>
      </c>
      <c r="D4343" s="130" t="s">
        <v>18678</v>
      </c>
      <c r="E4343" s="130" t="s">
        <v>18689</v>
      </c>
      <c r="F4343" s="215">
        <v>7.2851162992939433E-3</v>
      </c>
      <c r="G4343" s="132" t="str">
        <f ca="1">IFERROR(_xll.BQL($A4343, "cur_mkt_cap(currency=EUR)")/1000000, " ")</f>
        <v xml:space="preserve"> </v>
      </c>
      <c r="M4343" s="308"/>
      <c r="N4343" s="215">
        <f t="shared" si="164"/>
        <v>7.735659349741973E-5</v>
      </c>
      <c r="O4343" s="172" t="str">
        <f>IFERROR(IF(VLOOKUP($C4343,'MSCI Database'!$C:$R,2, FALSE)="","",VLOOKUP($C4343,'MSCI Database'!$C:$R,2, FALSE)),"")</f>
        <v>Electronic Equipment, Instruments &amp; Components</v>
      </c>
      <c r="P4343" s="186" t="str">
        <f>IFERROR(IF(VLOOKUP($C4343,'MSCI Database'!$C:$R,3, FALSE)="","",VLOOKUP($C4343,'MSCI Database'!$C:$R,3, FALSE)),"")</f>
        <v>CCC</v>
      </c>
      <c r="Q4343" s="164" t="str">
        <f>IFERROR(IF(VLOOKUP($C4343,'MSCI Database'!$C:$R,4, FALSE)="","",VLOOKUP($C4343,'MSCI Database'!$C:$R,4, FALSE)),"")</f>
        <v>0</v>
      </c>
      <c r="R4343" s="164">
        <f>IFERROR(IF(VLOOKUP($C4343,'MSCI Database'!$C:$R,5, FALSE)="","",VLOOKUP($C4343,'MSCI Database'!$C:$R,5, FALSE)),"")</f>
        <v>0</v>
      </c>
      <c r="S4343" s="164">
        <f>IFERROR(IF(VLOOKUP($C4343,'MSCI Database'!$C:$R,6, FALSE)="","",VLOOKUP($C4343,'MSCI Database'!$C:$R,6, FALSE)),"")</f>
        <v>3.9</v>
      </c>
      <c r="T4343" s="211">
        <f>IFERROR(IF(VLOOKUP($C4343,'MSCI Database'!$C:$R,7, FALSE)="","",VLOOKUP($C4343,'MSCI Database'!$C:$R,7, FALSE)),"")</f>
        <v>3.3</v>
      </c>
      <c r="U4343" s="164">
        <f>IFERROR(IF(VLOOKUP($C4343,'MSCI Database'!$C:$R,8, FALSE)="","",VLOOKUP($C4343,'MSCI Database'!$C:$R,8, FALSE)),"")</f>
        <v>2.1</v>
      </c>
      <c r="V4343" s="175">
        <f>IFERROR(IF(VLOOKUP($C4343,'MSCI Database'!$C:$R,9, FALSE)="","",VLOOKUP($C4343,'MSCI Database'!$C:$R,9, FALSE)),"")</f>
        <v>2.9</v>
      </c>
      <c r="W4343" s="165">
        <f t="shared" ca="1" si="165"/>
        <v>0</v>
      </c>
      <c r="X4343" s="236">
        <f>IFERROR(IF(VLOOKUP($C4343,'MSCI Database'!$C:$R,10, FALSE)="","",VLOOKUP($C4343,'MSCI Database'!$C:$R,10, FALSE)),"")</f>
        <v>374095</v>
      </c>
      <c r="Y4343" s="133" t="str">
        <f>IFERROR(IF(VLOOKUP($C4343,'MSCI Database'!$C:$R,11, FALSE)="","",VLOOKUP($C4343,'MSCI Database'!$C:$R,11, FALSE)),"")</f>
        <v>2019</v>
      </c>
      <c r="Z4343" s="133" t="str">
        <f>IFERROR(IF(VLOOKUP($C4343,'MSCI Database'!$C:$R,12, FALSE)="","",VLOOKUP($C4343,'MSCI Database'!$C:$R,12, FALSE)),"")</f>
        <v>Reported</v>
      </c>
      <c r="AA4343" s="202" t="str">
        <f>IFERROR(IF(VLOOKUP($C4343,'MSCI Database'!$C:$R,13, FALSE)="","",VLOOKUP($C4343,'MSCI Database'!$C:$R,13, FALSE)),"")</f>
        <v>Limited labor management initiatives despite sharp increase in workforce</v>
      </c>
    </row>
    <row r="4344" spans="1:27" s="130" customFormat="1" ht="15" hidden="1" customHeight="1" outlineLevel="1">
      <c r="A4344" s="130" t="s">
        <v>7004</v>
      </c>
      <c r="B4344" s="130" t="s">
        <v>7005</v>
      </c>
      <c r="C4344" s="130" t="s">
        <v>7006</v>
      </c>
      <c r="D4344" s="130" t="s">
        <v>12128</v>
      </c>
      <c r="E4344" s="130" t="s">
        <v>18673</v>
      </c>
      <c r="F4344" s="215">
        <v>4.689613334433286E-2</v>
      </c>
      <c r="G4344" s="132" t="str">
        <f ca="1">IFERROR(_xll.BQL($A4344, "cur_mkt_cap(currency=EUR)")/1000000, " ")</f>
        <v xml:space="preserve"> </v>
      </c>
      <c r="M4344" s="308"/>
      <c r="N4344" s="215">
        <f t="shared" si="164"/>
        <v>4.9796392736653201E-4</v>
      </c>
      <c r="O4344" s="172" t="str">
        <f>IFERROR(IF(VLOOKUP($C4344,'MSCI Database'!$C:$R,2, FALSE)="","",VLOOKUP($C4344,'MSCI Database'!$C:$R,2, FALSE)),"")</f>
        <v>Trading Companies &amp; Distributors</v>
      </c>
      <c r="P4344" s="186" t="str">
        <f>IFERROR(IF(VLOOKUP($C4344,'MSCI Database'!$C:$R,3, FALSE)="","",VLOOKUP($C4344,'MSCI Database'!$C:$R,3, FALSE)),"")</f>
        <v>AA</v>
      </c>
      <c r="Q4344" s="164" t="str">
        <f>IFERROR(IF(VLOOKUP($C4344,'MSCI Database'!$C:$R,4, FALSE)="","",VLOOKUP($C4344,'MSCI Database'!$C:$R,4, FALSE)),"")</f>
        <v>1</v>
      </c>
      <c r="R4344" s="164">
        <f>IFERROR(IF(VLOOKUP($C4344,'MSCI Database'!$C:$R,5, FALSE)="","",VLOOKUP($C4344,'MSCI Database'!$C:$R,5, FALSE)),"")</f>
        <v>8</v>
      </c>
      <c r="S4344" s="164">
        <f>IFERROR(IF(VLOOKUP($C4344,'MSCI Database'!$C:$R,6, FALSE)="","",VLOOKUP($C4344,'MSCI Database'!$C:$R,6, FALSE)),"")</f>
        <v>3.3</v>
      </c>
      <c r="T4344" s="211">
        <f>IFERROR(IF(VLOOKUP($C4344,'MSCI Database'!$C:$R,7, FALSE)="","",VLOOKUP($C4344,'MSCI Database'!$C:$R,7, FALSE)),"")</f>
        <v>6.8</v>
      </c>
      <c r="U4344" s="164">
        <f>IFERROR(IF(VLOOKUP($C4344,'MSCI Database'!$C:$R,8, FALSE)="","",VLOOKUP($C4344,'MSCI Database'!$C:$R,8, FALSE)),"")</f>
        <v>6.4</v>
      </c>
      <c r="V4344" s="175">
        <f>IFERROR(IF(VLOOKUP($C4344,'MSCI Database'!$C:$R,9, FALSE)="","",VLOOKUP($C4344,'MSCI Database'!$C:$R,9, FALSE)),"")</f>
        <v>6</v>
      </c>
      <c r="W4344" s="165">
        <f t="shared" ca="1" si="165"/>
        <v>0</v>
      </c>
      <c r="X4344" s="236">
        <f>IFERROR(IF(VLOOKUP($C4344,'MSCI Database'!$C:$R,10, FALSE)="","",VLOOKUP($C4344,'MSCI Database'!$C:$R,10, FALSE)),"")</f>
        <v>183498</v>
      </c>
      <c r="Y4344" s="133" t="str">
        <f>IFERROR(IF(VLOOKUP($C4344,'MSCI Database'!$C:$R,11, FALSE)="","",VLOOKUP($C4344,'MSCI Database'!$C:$R,11, FALSE)),"")</f>
        <v>2019</v>
      </c>
      <c r="Z4344" s="133" t="str">
        <f>IFERROR(IF(VLOOKUP($C4344,'MSCI Database'!$C:$R,12, FALSE)="","",VLOOKUP($C4344,'MSCI Database'!$C:$R,12, FALSE)),"")</f>
        <v>Reported</v>
      </c>
      <c r="AA4344" s="202" t="str">
        <f>IFERROR(IF(VLOOKUP($C4344,'MSCI Database'!$C:$R,13, FALSE)="","",VLOOKUP($C4344,'MSCI Database'!$C:$R,13, FALSE)),"")</f>
        <v>Sustained focus on workplace health and safety; corporate governance practices remain strong</v>
      </c>
    </row>
    <row r="4345" spans="1:27" s="130" customFormat="1" ht="15" hidden="1" customHeight="1" outlineLevel="1">
      <c r="A4345" s="130" t="s">
        <v>7370</v>
      </c>
      <c r="B4345" s="130" t="s">
        <v>7371</v>
      </c>
      <c r="C4345" s="130" t="s">
        <v>7372</v>
      </c>
      <c r="D4345" s="130" t="s">
        <v>12128</v>
      </c>
      <c r="E4345" s="130" t="s">
        <v>18674</v>
      </c>
      <c r="F4345" s="215">
        <v>4.6673631390856493E-2</v>
      </c>
      <c r="G4345" s="132" t="str">
        <f ca="1">IFERROR(_xll.BQL($A4345, "cur_mkt_cap(currency=EUR)")/1000000, " ")</f>
        <v xml:space="preserve"> </v>
      </c>
      <c r="M4345" s="308"/>
      <c r="N4345" s="215">
        <f t="shared" si="164"/>
        <v>4.9560130301568657E-4</v>
      </c>
      <c r="O4345" s="172" t="str">
        <f>IFERROR(IF(VLOOKUP($C4345,'MSCI Database'!$C:$R,2, FALSE)="","",VLOOKUP($C4345,'MSCI Database'!$C:$R,2, FALSE)),"")</f>
        <v>Retail - Food &amp; Staples</v>
      </c>
      <c r="P4345" s="186" t="str">
        <f>IFERROR(IF(VLOOKUP($C4345,'MSCI Database'!$C:$R,3, FALSE)="","",VLOOKUP($C4345,'MSCI Database'!$C:$R,3, FALSE)),"")</f>
        <v>A</v>
      </c>
      <c r="Q4345" s="164" t="str">
        <f>IFERROR(IF(VLOOKUP($C4345,'MSCI Database'!$C:$R,4, FALSE)="","",VLOOKUP($C4345,'MSCI Database'!$C:$R,4, FALSE)),"")</f>
        <v>0</v>
      </c>
      <c r="R4345" s="164">
        <f>IFERROR(IF(VLOOKUP($C4345,'MSCI Database'!$C:$R,5, FALSE)="","",VLOOKUP($C4345,'MSCI Database'!$C:$R,5, FALSE)),"")</f>
        <v>6.8</v>
      </c>
      <c r="S4345" s="164">
        <f>IFERROR(IF(VLOOKUP($C4345,'MSCI Database'!$C:$R,6, FALSE)="","",VLOOKUP($C4345,'MSCI Database'!$C:$R,6, FALSE)),"")</f>
        <v>5.2</v>
      </c>
      <c r="T4345" s="211">
        <f>IFERROR(IF(VLOOKUP($C4345,'MSCI Database'!$C:$R,7, FALSE)="","",VLOOKUP($C4345,'MSCI Database'!$C:$R,7, FALSE)),"")</f>
        <v>5.0999999999999996</v>
      </c>
      <c r="U4345" s="164">
        <f>IFERROR(IF(VLOOKUP($C4345,'MSCI Database'!$C:$R,8, FALSE)="","",VLOOKUP($C4345,'MSCI Database'!$C:$R,8, FALSE)),"")</f>
        <v>5.6</v>
      </c>
      <c r="V4345" s="175">
        <f>IFERROR(IF(VLOOKUP($C4345,'MSCI Database'!$C:$R,9, FALSE)="","",VLOOKUP($C4345,'MSCI Database'!$C:$R,9, FALSE)),"")</f>
        <v>5.3</v>
      </c>
      <c r="W4345" s="165">
        <f t="shared" ca="1" si="165"/>
        <v>0</v>
      </c>
      <c r="X4345" s="236">
        <f>IFERROR(IF(VLOOKUP($C4345,'MSCI Database'!$C:$R,10, FALSE)="","",VLOOKUP($C4345,'MSCI Database'!$C:$R,10, FALSE)),"")</f>
        <v>5749758</v>
      </c>
      <c r="Y4345" s="133" t="str">
        <f>IFERROR(IF(VLOOKUP($C4345,'MSCI Database'!$C:$R,11, FALSE)="","",VLOOKUP($C4345,'MSCI Database'!$C:$R,11, FALSE)),"")</f>
        <v>2019</v>
      </c>
      <c r="Z4345" s="133" t="str">
        <f>IFERROR(IF(VLOOKUP($C4345,'MSCI Database'!$C:$R,12, FALSE)="","",VLOOKUP($C4345,'MSCI Database'!$C:$R,12, FALSE)),"")</f>
        <v>Reported</v>
      </c>
      <c r="AA4345" s="202" t="str">
        <f>IFERROR(IF(VLOOKUP($C4345,'MSCI Database'!$C:$R,13, FALSE)="","",VLOOKUP($C4345,'MSCI Database'!$C:$R,13, FALSE)),"")</f>
        <v>Strong employee management and data protection measures amid COVID-19</v>
      </c>
    </row>
    <row r="4346" spans="1:27" s="130" customFormat="1" ht="15" hidden="1" customHeight="1" outlineLevel="1">
      <c r="A4346" s="130" t="s">
        <v>231</v>
      </c>
      <c r="B4346" s="130" t="s">
        <v>232</v>
      </c>
      <c r="C4346" s="130" t="s">
        <v>233</v>
      </c>
      <c r="D4346" s="130" t="s">
        <v>12128</v>
      </c>
      <c r="E4346" s="130" t="s">
        <v>100</v>
      </c>
      <c r="F4346" s="215">
        <v>4.6670585030452703E-2</v>
      </c>
      <c r="G4346" s="132" t="str">
        <f ca="1">IFERROR(_xll.BQL($A4346, "cur_mkt_cap(currency=EUR)")/1000000, " ")</f>
        <v xml:space="preserve"> </v>
      </c>
      <c r="M4346" s="308"/>
      <c r="N4346" s="215">
        <f t="shared" si="164"/>
        <v>4.9556895541082743E-4</v>
      </c>
      <c r="O4346" s="172" t="str">
        <f>IFERROR(IF(VLOOKUP($C4346,'MSCI Database'!$C:$R,2, FALSE)="","",VLOOKUP($C4346,'MSCI Database'!$C:$R,2, FALSE)),"")</f>
        <v>Utilities</v>
      </c>
      <c r="P4346" s="186" t="str">
        <f>IFERROR(IF(VLOOKUP($C4346,'MSCI Database'!$C:$R,3, FALSE)="","",VLOOKUP($C4346,'MSCI Database'!$C:$R,3, FALSE)),"")</f>
        <v>BBB</v>
      </c>
      <c r="Q4346" s="164" t="str">
        <f>IFERROR(IF(VLOOKUP($C4346,'MSCI Database'!$C:$R,4, FALSE)="","",VLOOKUP($C4346,'MSCI Database'!$C:$R,4, FALSE)),"")</f>
        <v>0</v>
      </c>
      <c r="R4346" s="164">
        <f>IFERROR(IF(VLOOKUP($C4346,'MSCI Database'!$C:$R,5, FALSE)="","",VLOOKUP($C4346,'MSCI Database'!$C:$R,5, FALSE)),"")</f>
        <v>5.7</v>
      </c>
      <c r="S4346" s="164">
        <f>IFERROR(IF(VLOOKUP($C4346,'MSCI Database'!$C:$R,6, FALSE)="","",VLOOKUP($C4346,'MSCI Database'!$C:$R,6, FALSE)),"")</f>
        <v>6.7</v>
      </c>
      <c r="T4346" s="211">
        <f>IFERROR(IF(VLOOKUP($C4346,'MSCI Database'!$C:$R,7, FALSE)="","",VLOOKUP($C4346,'MSCI Database'!$C:$R,7, FALSE)),"")</f>
        <v>5.2</v>
      </c>
      <c r="U4346" s="164">
        <f>IFERROR(IF(VLOOKUP($C4346,'MSCI Database'!$C:$R,8, FALSE)="","",VLOOKUP($C4346,'MSCI Database'!$C:$R,8, FALSE)),"")</f>
        <v>6.5</v>
      </c>
      <c r="V4346" s="175">
        <f>IFERROR(IF(VLOOKUP($C4346,'MSCI Database'!$C:$R,9, FALSE)="","",VLOOKUP($C4346,'MSCI Database'!$C:$R,9, FALSE)),"")</f>
        <v>6.3</v>
      </c>
      <c r="W4346" s="165">
        <f t="shared" ca="1" si="165"/>
        <v>0</v>
      </c>
      <c r="X4346" s="236">
        <f>IFERROR(IF(VLOOKUP($C4346,'MSCI Database'!$C:$R,10, FALSE)="","",VLOOKUP($C4346,'MSCI Database'!$C:$R,10, FALSE)),"")</f>
        <v>583360</v>
      </c>
      <c r="Y4346" s="133" t="str">
        <f>IFERROR(IF(VLOOKUP($C4346,'MSCI Database'!$C:$R,11, FALSE)="","",VLOOKUP($C4346,'MSCI Database'!$C:$R,11, FALSE)),"")</f>
        <v>2019</v>
      </c>
      <c r="Z4346" s="133" t="str">
        <f>IFERROR(IF(VLOOKUP($C4346,'MSCI Database'!$C:$R,12, FALSE)="","",VLOOKUP($C4346,'MSCI Database'!$C:$R,12, FALSE)),"")</f>
        <v>Reported</v>
      </c>
      <c r="AA4346" s="202" t="str">
        <f>IFERROR(IF(VLOOKUP($C4346,'MSCI Database'!$C:$R,13, FALSE)="","",VLOOKUP($C4346,'MSCI Database'!$C:$R,13, FALSE)),"")</f>
        <v>Sustained investments to fund infrastructure upgrades</v>
      </c>
    </row>
    <row r="4347" spans="1:27" s="130" customFormat="1" ht="15" hidden="1" customHeight="1" outlineLevel="1">
      <c r="A4347" s="130" t="s">
        <v>1918</v>
      </c>
      <c r="B4347" s="130" t="s">
        <v>1919</v>
      </c>
      <c r="C4347" s="130" t="s">
        <v>1920</v>
      </c>
      <c r="D4347" s="130" t="s">
        <v>12129</v>
      </c>
      <c r="E4347" s="130" t="s">
        <v>18704</v>
      </c>
      <c r="F4347" s="215">
        <v>5.4707784681027133E-2</v>
      </c>
      <c r="G4347" s="132" t="str">
        <f ca="1">IFERROR(_xll.BQL($A4347, "cur_mkt_cap(currency=EUR)")/1000000, " ")</f>
        <v xml:space="preserve"> </v>
      </c>
      <c r="M4347" s="308"/>
      <c r="N4347" s="215">
        <f t="shared" si="164"/>
        <v>5.8091150324185469E-4</v>
      </c>
      <c r="O4347" s="172" t="str">
        <f>IFERROR(IF(VLOOKUP($C4347,'MSCI Database'!$C:$R,2, FALSE)="","",VLOOKUP($C4347,'MSCI Database'!$C:$R,2, FALSE)),"")</f>
        <v>Real Estate Management &amp; Services</v>
      </c>
      <c r="P4347" s="186" t="str">
        <f>IFERROR(IF(VLOOKUP($C4347,'MSCI Database'!$C:$R,3, FALSE)="","",VLOOKUP($C4347,'MSCI Database'!$C:$R,3, FALSE)),"")</f>
        <v>A</v>
      </c>
      <c r="Q4347" s="164" t="str">
        <f>IFERROR(IF(VLOOKUP($C4347,'MSCI Database'!$C:$R,4, FALSE)="","",VLOOKUP($C4347,'MSCI Database'!$C:$R,4, FALSE)),"")</f>
        <v>0</v>
      </c>
      <c r="R4347" s="164">
        <f>IFERROR(IF(VLOOKUP($C4347,'MSCI Database'!$C:$R,5, FALSE)="","",VLOOKUP($C4347,'MSCI Database'!$C:$R,5, FALSE)),"")</f>
        <v>6.5</v>
      </c>
      <c r="S4347" s="164">
        <f>IFERROR(IF(VLOOKUP($C4347,'MSCI Database'!$C:$R,6, FALSE)="","",VLOOKUP($C4347,'MSCI Database'!$C:$R,6, FALSE)),"")</f>
        <v>5.0999999999999996</v>
      </c>
      <c r="T4347" s="211">
        <f>IFERROR(IF(VLOOKUP($C4347,'MSCI Database'!$C:$R,7, FALSE)="","",VLOOKUP($C4347,'MSCI Database'!$C:$R,7, FALSE)),"")</f>
        <v>5.9</v>
      </c>
      <c r="U4347" s="164">
        <f>IFERROR(IF(VLOOKUP($C4347,'MSCI Database'!$C:$R,8, FALSE)="","",VLOOKUP($C4347,'MSCI Database'!$C:$R,8, FALSE)),"")</f>
        <v>6.9</v>
      </c>
      <c r="V4347" s="175">
        <f>IFERROR(IF(VLOOKUP($C4347,'MSCI Database'!$C:$R,9, FALSE)="","",VLOOKUP($C4347,'MSCI Database'!$C:$R,9, FALSE)),"")</f>
        <v>6</v>
      </c>
      <c r="W4347" s="165">
        <f t="shared" ca="1" si="165"/>
        <v>0</v>
      </c>
      <c r="X4347" s="236">
        <f>IFERROR(IF(VLOOKUP($C4347,'MSCI Database'!$C:$R,10, FALSE)="","",VLOOKUP($C4347,'MSCI Database'!$C:$R,10, FALSE)),"")</f>
        <v>49564</v>
      </c>
      <c r="Y4347" s="133" t="str">
        <f>IFERROR(IF(VLOOKUP($C4347,'MSCI Database'!$C:$R,11, FALSE)="","",VLOOKUP($C4347,'MSCI Database'!$C:$R,11, FALSE)),"")</f>
        <v>2019</v>
      </c>
      <c r="Z4347" s="133" t="str">
        <f>IFERROR(IF(VLOOKUP($C4347,'MSCI Database'!$C:$R,12, FALSE)="","",VLOOKUP($C4347,'MSCI Database'!$C:$R,12, FALSE)),"")</f>
        <v>Reported</v>
      </c>
      <c r="AA4347" s="202" t="str">
        <f>IFERROR(IF(VLOOKUP($C4347,'MSCI Database'!$C:$R,13, FALSE)="","",VLOOKUP($C4347,'MSCI Database'!$C:$R,13, FALSE)),"")</f>
        <v>Quality assurance measures on par with those of peers, yet lagging green property investments</v>
      </c>
    </row>
    <row r="4348" spans="1:27" s="130" customFormat="1" ht="15" hidden="1" customHeight="1" outlineLevel="1">
      <c r="A4348" s="130" t="s">
        <v>800</v>
      </c>
      <c r="B4348" s="130" t="s">
        <v>801</v>
      </c>
      <c r="C4348" s="130" t="s">
        <v>802</v>
      </c>
      <c r="D4348" s="130" t="s">
        <v>12138</v>
      </c>
      <c r="E4348" s="130" t="s">
        <v>18673</v>
      </c>
      <c r="F4348" s="215">
        <v>8.230128069744649E-3</v>
      </c>
      <c r="G4348" s="132" t="str">
        <f ca="1">IFERROR(_xll.BQL($A4348, "cur_mkt_cap(currency=EUR)")/1000000, " ")</f>
        <v xml:space="preserve"> </v>
      </c>
      <c r="M4348" s="308"/>
      <c r="N4348" s="215">
        <f t="shared" si="164"/>
        <v>8.7391147288155661E-5</v>
      </c>
      <c r="O4348" s="172" t="str">
        <f>IFERROR(IF(VLOOKUP($C4348,'MSCI Database'!$C:$R,2, FALSE)="","",VLOOKUP($C4348,'MSCI Database'!$C:$R,2, FALSE)),"")</f>
        <v>Road &amp; Rail Transport</v>
      </c>
      <c r="P4348" s="186" t="str">
        <f>IFERROR(IF(VLOOKUP($C4348,'MSCI Database'!$C:$R,3, FALSE)="","",VLOOKUP($C4348,'MSCI Database'!$C:$R,3, FALSE)),"")</f>
        <v>BBB</v>
      </c>
      <c r="Q4348" s="164" t="str">
        <f>IFERROR(IF(VLOOKUP($C4348,'MSCI Database'!$C:$R,4, FALSE)="","",VLOOKUP($C4348,'MSCI Database'!$C:$R,4, FALSE)),"")</f>
        <v>1</v>
      </c>
      <c r="R4348" s="164">
        <f>IFERROR(IF(VLOOKUP($C4348,'MSCI Database'!$C:$R,5, FALSE)="","",VLOOKUP($C4348,'MSCI Database'!$C:$R,5, FALSE)),"")</f>
        <v>5.6</v>
      </c>
      <c r="S4348" s="164">
        <f>IFERROR(IF(VLOOKUP($C4348,'MSCI Database'!$C:$R,6, FALSE)="","",VLOOKUP($C4348,'MSCI Database'!$C:$R,6, FALSE)),"")</f>
        <v>7.9</v>
      </c>
      <c r="T4348" s="211">
        <f>IFERROR(IF(VLOOKUP($C4348,'MSCI Database'!$C:$R,7, FALSE)="","",VLOOKUP($C4348,'MSCI Database'!$C:$R,7, FALSE)),"")</f>
        <v>3.7</v>
      </c>
      <c r="U4348" s="164">
        <f>IFERROR(IF(VLOOKUP($C4348,'MSCI Database'!$C:$R,8, FALSE)="","",VLOOKUP($C4348,'MSCI Database'!$C:$R,8, FALSE)),"")</f>
        <v>3.5</v>
      </c>
      <c r="V4348" s="175">
        <f>IFERROR(IF(VLOOKUP($C4348,'MSCI Database'!$C:$R,9, FALSE)="","",VLOOKUP($C4348,'MSCI Database'!$C:$R,9, FALSE)),"")</f>
        <v>4.4000000000000004</v>
      </c>
      <c r="W4348" s="165">
        <f t="shared" ca="1" si="165"/>
        <v>0</v>
      </c>
      <c r="X4348" s="236">
        <f>IFERROR(IF(VLOOKUP($C4348,'MSCI Database'!$C:$R,10, FALSE)="","",VLOOKUP($C4348,'MSCI Database'!$C:$R,10, FALSE)),"")</f>
        <v>953174</v>
      </c>
      <c r="Y4348" s="133" t="str">
        <f>IFERROR(IF(VLOOKUP($C4348,'MSCI Database'!$C:$R,11, FALSE)="","",VLOOKUP($C4348,'MSCI Database'!$C:$R,11, FALSE)),"")</f>
        <v>2019</v>
      </c>
      <c r="Z4348" s="133" t="str">
        <f>IFERROR(IF(VLOOKUP($C4348,'MSCI Database'!$C:$R,12, FALSE)="","",VLOOKUP($C4348,'MSCI Database'!$C:$R,12, FALSE)),"")</f>
        <v>Reported</v>
      </c>
      <c r="AA4348" s="202" t="str">
        <f>IFERROR(IF(VLOOKUP($C4348,'MSCI Database'!$C:$R,13, FALSE)="","",VLOOKUP($C4348,'MSCI Database'!$C:$R,13, FALSE)),"")</f>
        <v>Increased focus on carbon emission management; but governance concerns persist</v>
      </c>
    </row>
    <row r="4349" spans="1:27" s="130" customFormat="1" ht="15" hidden="1" customHeight="1" outlineLevel="1">
      <c r="A4349" s="130" t="s">
        <v>8040</v>
      </c>
      <c r="B4349" s="130" t="s">
        <v>8041</v>
      </c>
      <c r="C4349" s="130" t="s">
        <v>8042</v>
      </c>
      <c r="D4349" s="130" t="s">
        <v>12128</v>
      </c>
      <c r="E4349" s="130" t="s">
        <v>18673</v>
      </c>
      <c r="F4349" s="215">
        <v>4.6421281916391319E-2</v>
      </c>
      <c r="G4349" s="132" t="str">
        <f ca="1">IFERROR(_xll.BQL($A4349, "cur_mkt_cap(currency=EUR)")/1000000, " ")</f>
        <v xml:space="preserve"> </v>
      </c>
      <c r="M4349" s="308"/>
      <c r="N4349" s="215">
        <f t="shared" si="164"/>
        <v>4.9292174445910158E-4</v>
      </c>
      <c r="O4349" s="172" t="str">
        <f>IFERROR(IF(VLOOKUP($C4349,'MSCI Database'!$C:$R,2, FALSE)="","",VLOOKUP($C4349,'MSCI Database'!$C:$R,2, FALSE)),"")</f>
        <v>Industrial Machinery</v>
      </c>
      <c r="P4349" s="186" t="str">
        <f>IFERROR(IF(VLOOKUP($C4349,'MSCI Database'!$C:$R,3, FALSE)="","",VLOOKUP($C4349,'MSCI Database'!$C:$R,3, FALSE)),"")</f>
        <v>BBB</v>
      </c>
      <c r="Q4349" s="164" t="str">
        <f>IFERROR(IF(VLOOKUP($C4349,'MSCI Database'!$C:$R,4, FALSE)="","",VLOOKUP($C4349,'MSCI Database'!$C:$R,4, FALSE)),"")</f>
        <v>0</v>
      </c>
      <c r="R4349" s="164">
        <f>IFERROR(IF(VLOOKUP($C4349,'MSCI Database'!$C:$R,5, FALSE)="","",VLOOKUP($C4349,'MSCI Database'!$C:$R,5, FALSE)),"")</f>
        <v>5</v>
      </c>
      <c r="S4349" s="164">
        <f>IFERROR(IF(VLOOKUP($C4349,'MSCI Database'!$C:$R,6, FALSE)="","",VLOOKUP($C4349,'MSCI Database'!$C:$R,6, FALSE)),"")</f>
        <v>3.7</v>
      </c>
      <c r="T4349" s="211">
        <f>IFERROR(IF(VLOOKUP($C4349,'MSCI Database'!$C:$R,7, FALSE)="","",VLOOKUP($C4349,'MSCI Database'!$C:$R,7, FALSE)),"")</f>
        <v>3.3</v>
      </c>
      <c r="U4349" s="164">
        <f>IFERROR(IF(VLOOKUP($C4349,'MSCI Database'!$C:$R,8, FALSE)="","",VLOOKUP($C4349,'MSCI Database'!$C:$R,8, FALSE)),"")</f>
        <v>5.3</v>
      </c>
      <c r="V4349" s="175">
        <f>IFERROR(IF(VLOOKUP($C4349,'MSCI Database'!$C:$R,9, FALSE)="","",VLOOKUP($C4349,'MSCI Database'!$C:$R,9, FALSE)),"")</f>
        <v>4.4000000000000004</v>
      </c>
      <c r="W4349" s="165">
        <f t="shared" ca="1" si="165"/>
        <v>0</v>
      </c>
      <c r="X4349" s="236">
        <f>IFERROR(IF(VLOOKUP($C4349,'MSCI Database'!$C:$R,10, FALSE)="","",VLOOKUP($C4349,'MSCI Database'!$C:$R,10, FALSE)),"")</f>
        <v>445138</v>
      </c>
      <c r="Y4349" s="133" t="str">
        <f>IFERROR(IF(VLOOKUP($C4349,'MSCI Database'!$C:$R,11, FALSE)="","",VLOOKUP($C4349,'MSCI Database'!$C:$R,11, FALSE)),"")</f>
        <v>2019</v>
      </c>
      <c r="Z4349" s="133" t="str">
        <f>IFERROR(IF(VLOOKUP($C4349,'MSCI Database'!$C:$R,12, FALSE)="","",VLOOKUP($C4349,'MSCI Database'!$C:$R,12, FALSE)),"")</f>
        <v>Reported</v>
      </c>
      <c r="AA4349" s="202" t="str">
        <f>IFERROR(IF(VLOOKUP($C4349,'MSCI Database'!$C:$R,13, FALSE)="","",VLOOKUP($C4349,'MSCI Database'!$C:$R,13, FALSE)),"")</f>
        <v>Cost-cutting measures pose morale risks and may slow automation efforts</v>
      </c>
    </row>
    <row r="4350" spans="1:27" s="130" customFormat="1" ht="15" hidden="1" customHeight="1" outlineLevel="1">
      <c r="A4350" s="130" t="s">
        <v>7901</v>
      </c>
      <c r="B4350" s="130" t="s">
        <v>7902</v>
      </c>
      <c r="C4350" s="130" t="s">
        <v>7903</v>
      </c>
      <c r="D4350" s="130" t="s">
        <v>12128</v>
      </c>
      <c r="E4350" s="130" t="s">
        <v>12133</v>
      </c>
      <c r="F4350" s="215">
        <v>4.6293625793535548E-2</v>
      </c>
      <c r="G4350" s="132" t="str">
        <f ca="1">IFERROR(_xll.BQL($A4350, "cur_mkt_cap(currency=EUR)")/1000000, " ")</f>
        <v xml:space="preserve"> </v>
      </c>
      <c r="M4350" s="308"/>
      <c r="N4350" s="215">
        <f t="shared" si="164"/>
        <v>4.9156623517173877E-4</v>
      </c>
      <c r="O4350" s="172" t="str">
        <f>IFERROR(IF(VLOOKUP($C4350,'MSCI Database'!$C:$R,2, FALSE)="","",VLOOKUP($C4350,'MSCI Database'!$C:$R,2, FALSE)),"")</f>
        <v>Health Care Equipment &amp; Supplies</v>
      </c>
      <c r="P4350" s="186" t="str">
        <f>IFERROR(IF(VLOOKUP($C4350,'MSCI Database'!$C:$R,3, FALSE)="","",VLOOKUP($C4350,'MSCI Database'!$C:$R,3, FALSE)),"")</f>
        <v>AA</v>
      </c>
      <c r="Q4350" s="164" t="str">
        <f>IFERROR(IF(VLOOKUP($C4350,'MSCI Database'!$C:$R,4, FALSE)="","",VLOOKUP($C4350,'MSCI Database'!$C:$R,4, FALSE)),"")</f>
        <v>0</v>
      </c>
      <c r="R4350" s="164">
        <f>IFERROR(IF(VLOOKUP($C4350,'MSCI Database'!$C:$R,5, FALSE)="","",VLOOKUP($C4350,'MSCI Database'!$C:$R,5, FALSE)),"")</f>
        <v>7.4</v>
      </c>
      <c r="S4350" s="164">
        <f>IFERROR(IF(VLOOKUP($C4350,'MSCI Database'!$C:$R,6, FALSE)="","",VLOOKUP($C4350,'MSCI Database'!$C:$R,6, FALSE)),"")</f>
        <v>8.6999999999999993</v>
      </c>
      <c r="T4350" s="211">
        <f>IFERROR(IF(VLOOKUP($C4350,'MSCI Database'!$C:$R,7, FALSE)="","",VLOOKUP($C4350,'MSCI Database'!$C:$R,7, FALSE)),"")</f>
        <v>6.8</v>
      </c>
      <c r="U4350" s="164">
        <f>IFERROR(IF(VLOOKUP($C4350,'MSCI Database'!$C:$R,8, FALSE)="","",VLOOKUP($C4350,'MSCI Database'!$C:$R,8, FALSE)),"")</f>
        <v>5.5</v>
      </c>
      <c r="V4350" s="175">
        <f>IFERROR(IF(VLOOKUP($C4350,'MSCI Database'!$C:$R,9, FALSE)="","",VLOOKUP($C4350,'MSCI Database'!$C:$R,9, FALSE)),"")</f>
        <v>6.4</v>
      </c>
      <c r="W4350" s="165">
        <f t="shared" ca="1" si="165"/>
        <v>0</v>
      </c>
      <c r="X4350" s="236">
        <f>IFERROR(IF(VLOOKUP($C4350,'MSCI Database'!$C:$R,10, FALSE)="","",VLOOKUP($C4350,'MSCI Database'!$C:$R,10, FALSE)),"")</f>
        <v>30099</v>
      </c>
      <c r="Y4350" s="133" t="str">
        <f>IFERROR(IF(VLOOKUP($C4350,'MSCI Database'!$C:$R,11, FALSE)="","",VLOOKUP($C4350,'MSCI Database'!$C:$R,11, FALSE)),"")</f>
        <v>2019</v>
      </c>
      <c r="Z4350" s="133" t="str">
        <f>IFERROR(IF(VLOOKUP($C4350,'MSCI Database'!$C:$R,12, FALSE)="","",VLOOKUP($C4350,'MSCI Database'!$C:$R,12, FALSE)),"")</f>
        <v>E.CSI</v>
      </c>
      <c r="AA4350" s="202" t="str">
        <f>IFERROR(IF(VLOOKUP($C4350,'MSCI Database'!$C:$R,13, FALSE)="","",VLOOKUP($C4350,'MSCI Database'!$C:$R,13, FALSE)),"")</f>
        <v>Strong product quality; corporate behavior practices lag those of better-performing peers</v>
      </c>
    </row>
    <row r="4351" spans="1:27" s="130" customFormat="1" ht="15" hidden="1" customHeight="1" outlineLevel="1">
      <c r="A4351" s="130" t="s">
        <v>7823</v>
      </c>
      <c r="B4351" s="130" t="s">
        <v>7824</v>
      </c>
      <c r="C4351" s="130" t="s">
        <v>7825</v>
      </c>
      <c r="D4351" s="130" t="s">
        <v>12128</v>
      </c>
      <c r="E4351" s="130" t="s">
        <v>18707</v>
      </c>
      <c r="F4351" s="215">
        <v>4.6283189532436771E-2</v>
      </c>
      <c r="G4351" s="132" t="str">
        <f ca="1">IFERROR(_xll.BQL($A4351, "cur_mkt_cap(currency=EUR)")/1000000, " ")</f>
        <v xml:space="preserve"> </v>
      </c>
      <c r="M4351" s="308"/>
      <c r="N4351" s="215">
        <f t="shared" si="164"/>
        <v>4.9145541832623023E-4</v>
      </c>
      <c r="O4351" s="172" t="str">
        <f>IFERROR(IF(VLOOKUP($C4351,'MSCI Database'!$C:$R,2, FALSE)="","",VLOOKUP($C4351,'MSCI Database'!$C:$R,2, FALSE)),"")</f>
        <v>Oil &amp; Gas Exploration &amp; Production</v>
      </c>
      <c r="P4351" s="186" t="str">
        <f>IFERROR(IF(VLOOKUP($C4351,'MSCI Database'!$C:$R,3, FALSE)="","",VLOOKUP($C4351,'MSCI Database'!$C:$R,3, FALSE)),"")</f>
        <v>BB</v>
      </c>
      <c r="Q4351" s="164" t="str">
        <f>IFERROR(IF(VLOOKUP($C4351,'MSCI Database'!$C:$R,4, FALSE)="","",VLOOKUP($C4351,'MSCI Database'!$C:$R,4, FALSE)),"")</f>
        <v>0</v>
      </c>
      <c r="R4351" s="164">
        <f>IFERROR(IF(VLOOKUP($C4351,'MSCI Database'!$C:$R,5, FALSE)="","",VLOOKUP($C4351,'MSCI Database'!$C:$R,5, FALSE)),"")</f>
        <v>3.1</v>
      </c>
      <c r="S4351" s="164">
        <f>IFERROR(IF(VLOOKUP($C4351,'MSCI Database'!$C:$R,6, FALSE)="","",VLOOKUP($C4351,'MSCI Database'!$C:$R,6, FALSE)),"")</f>
        <v>2</v>
      </c>
      <c r="T4351" s="211">
        <f>IFERROR(IF(VLOOKUP($C4351,'MSCI Database'!$C:$R,7, FALSE)="","",VLOOKUP($C4351,'MSCI Database'!$C:$R,7, FALSE)),"")</f>
        <v>3.8</v>
      </c>
      <c r="U4351" s="164">
        <f>IFERROR(IF(VLOOKUP($C4351,'MSCI Database'!$C:$R,8, FALSE)="","",VLOOKUP($C4351,'MSCI Database'!$C:$R,8, FALSE)),"")</f>
        <v>5.3</v>
      </c>
      <c r="V4351" s="175">
        <f>IFERROR(IF(VLOOKUP($C4351,'MSCI Database'!$C:$R,9, FALSE)="","",VLOOKUP($C4351,'MSCI Database'!$C:$R,9, FALSE)),"")</f>
        <v>3.5</v>
      </c>
      <c r="W4351" s="165">
        <f t="shared" ca="1" si="165"/>
        <v>0</v>
      </c>
      <c r="X4351" s="236">
        <f>IFERROR(IF(VLOOKUP($C4351,'MSCI Database'!$C:$R,10, FALSE)="","",VLOOKUP($C4351,'MSCI Database'!$C:$R,10, FALSE)),"")</f>
        <v>3984729</v>
      </c>
      <c r="Y4351" s="133" t="str">
        <f>IFERROR(IF(VLOOKUP($C4351,'MSCI Database'!$C:$R,11, FALSE)="","",VLOOKUP($C4351,'MSCI Database'!$C:$R,11, FALSE)),"")</f>
        <v>2019</v>
      </c>
      <c r="Z4351" s="133" t="str">
        <f>IFERROR(IF(VLOOKUP($C4351,'MSCI Database'!$C:$R,12, FALSE)="","",VLOOKUP($C4351,'MSCI Database'!$C:$R,12, FALSE)),"")</f>
        <v>E.Segmt-Low</v>
      </c>
      <c r="AA4351" s="202" t="str">
        <f>IFERROR(IF(VLOOKUP($C4351,'MSCI Database'!$C:$R,13, FALSE)="","",VLOOKUP($C4351,'MSCI Database'!$C:$R,13, FALSE)),"")</f>
        <v>Carbon mitigation management remains weak despite high exposure to unconventional O&amp;G operations</v>
      </c>
    </row>
    <row r="4352" spans="1:27" s="130" customFormat="1" ht="15" hidden="1" customHeight="1" outlineLevel="1">
      <c r="A4352" s="130" t="s">
        <v>779</v>
      </c>
      <c r="B4352" s="130" t="s">
        <v>780</v>
      </c>
      <c r="C4352" s="130" t="s">
        <v>781</v>
      </c>
      <c r="D4352" s="130" t="s">
        <v>12138</v>
      </c>
      <c r="E4352" s="130" t="s">
        <v>18682</v>
      </c>
      <c r="F4352" s="215">
        <v>8.1590943133575834E-3</v>
      </c>
      <c r="G4352" s="132" t="str">
        <f ca="1">IFERROR(_xll.BQL($A4352, "cur_mkt_cap(currency=EUR)")/1000000, " ")</f>
        <v xml:space="preserve"> </v>
      </c>
      <c r="M4352" s="308"/>
      <c r="N4352" s="215">
        <f t="shared" si="164"/>
        <v>8.6636879381964303E-5</v>
      </c>
      <c r="O4352" s="172" t="str">
        <f>IFERROR(IF(VLOOKUP($C4352,'MSCI Database'!$C:$R,2, FALSE)="","",VLOOKUP($C4352,'MSCI Database'!$C:$R,2, FALSE)),"")</f>
        <v>Retail - Consumer Discretionary</v>
      </c>
      <c r="P4352" s="186" t="str">
        <f>IFERROR(IF(VLOOKUP($C4352,'MSCI Database'!$C:$R,3, FALSE)="","",VLOOKUP($C4352,'MSCI Database'!$C:$R,3, FALSE)),"")</f>
        <v>A</v>
      </c>
      <c r="Q4352" s="164" t="str">
        <f>IFERROR(IF(VLOOKUP($C4352,'MSCI Database'!$C:$R,4, FALSE)="","",VLOOKUP($C4352,'MSCI Database'!$C:$R,4, FALSE)),"")</f>
        <v>0</v>
      </c>
      <c r="R4352" s="164">
        <f>IFERROR(IF(VLOOKUP($C4352,'MSCI Database'!$C:$R,5, FALSE)="","",VLOOKUP($C4352,'MSCI Database'!$C:$R,5, FALSE)),"")</f>
        <v>6.1</v>
      </c>
      <c r="S4352" s="164">
        <f>IFERROR(IF(VLOOKUP($C4352,'MSCI Database'!$C:$R,6, FALSE)="","",VLOOKUP($C4352,'MSCI Database'!$C:$R,6, FALSE)),"")</f>
        <v>6.8</v>
      </c>
      <c r="T4352" s="211">
        <f>IFERROR(IF(VLOOKUP($C4352,'MSCI Database'!$C:$R,7, FALSE)="","",VLOOKUP($C4352,'MSCI Database'!$C:$R,7, FALSE)),"")</f>
        <v>5.3</v>
      </c>
      <c r="U4352" s="164">
        <f>IFERROR(IF(VLOOKUP($C4352,'MSCI Database'!$C:$R,8, FALSE)="","",VLOOKUP($C4352,'MSCI Database'!$C:$R,8, FALSE)),"")</f>
        <v>5.2</v>
      </c>
      <c r="V4352" s="175">
        <f>IFERROR(IF(VLOOKUP($C4352,'MSCI Database'!$C:$R,9, FALSE)="","",VLOOKUP($C4352,'MSCI Database'!$C:$R,9, FALSE)),"")</f>
        <v>5.5</v>
      </c>
      <c r="W4352" s="165">
        <f t="shared" ca="1" si="165"/>
        <v>0</v>
      </c>
      <c r="X4352" s="236">
        <f>IFERROR(IF(VLOOKUP($C4352,'MSCI Database'!$C:$R,10, FALSE)="","",VLOOKUP($C4352,'MSCI Database'!$C:$R,10, FALSE)),"")</f>
        <v>16962</v>
      </c>
      <c r="Y4352" s="133" t="str">
        <f>IFERROR(IF(VLOOKUP($C4352,'MSCI Database'!$C:$R,11, FALSE)="","",VLOOKUP($C4352,'MSCI Database'!$C:$R,11, FALSE)),"")</f>
        <v>2019</v>
      </c>
      <c r="Z4352" s="133" t="str">
        <f>IFERROR(IF(VLOOKUP($C4352,'MSCI Database'!$C:$R,12, FALSE)="","",VLOOKUP($C4352,'MSCI Database'!$C:$R,12, FALSE)),"")</f>
        <v>Reported</v>
      </c>
      <c r="AA4352" s="202" t="str">
        <f>IFERROR(IF(VLOOKUP($C4352,'MSCI Database'!$C:$R,13, FALSE)="","",VLOOKUP($C4352,'MSCI Database'!$C:$R,13, FALSE)),"")</f>
        <v>Continues to lead peers in implementing robust supply chain management policies</v>
      </c>
    </row>
    <row r="4353" spans="1:27" s="130" customFormat="1" ht="15" hidden="1" customHeight="1" outlineLevel="1">
      <c r="A4353" s="130" t="s">
        <v>5941</v>
      </c>
      <c r="B4353" s="130" t="s">
        <v>5942</v>
      </c>
      <c r="C4353" s="130" t="s">
        <v>5943</v>
      </c>
      <c r="D4353" s="130" t="s">
        <v>18720</v>
      </c>
      <c r="E4353" s="130" t="s">
        <v>18684</v>
      </c>
      <c r="F4353" s="215">
        <v>5.6883303955123843E-3</v>
      </c>
      <c r="G4353" s="132" t="str">
        <f ca="1">IFERROR(_xll.BQL($A4353, "cur_mkt_cap(currency=EUR)")/1000000, " ")</f>
        <v xml:space="preserve"> </v>
      </c>
      <c r="M4353" s="308"/>
      <c r="N4353" s="215">
        <f t="shared" si="164"/>
        <v>6.0401213104492921E-5</v>
      </c>
      <c r="O4353" s="172" t="str">
        <f>IFERROR(IF(VLOOKUP($C4353,'MSCI Database'!$C:$R,2, FALSE)="","",VLOOKUP($C4353,'MSCI Database'!$C:$R,2, FALSE)),"")</f>
        <v>Steel</v>
      </c>
      <c r="P4353" s="186" t="str">
        <f>IFERROR(IF(VLOOKUP($C4353,'MSCI Database'!$C:$R,3, FALSE)="","",VLOOKUP($C4353,'MSCI Database'!$C:$R,3, FALSE)),"")</f>
        <v>B</v>
      </c>
      <c r="Q4353" s="164" t="str">
        <f>IFERROR(IF(VLOOKUP($C4353,'MSCI Database'!$C:$R,4, FALSE)="","",VLOOKUP($C4353,'MSCI Database'!$C:$R,4, FALSE)),"")</f>
        <v>0</v>
      </c>
      <c r="R4353" s="164">
        <f>IFERROR(IF(VLOOKUP($C4353,'MSCI Database'!$C:$R,5, FALSE)="","",VLOOKUP($C4353,'MSCI Database'!$C:$R,5, FALSE)),"")</f>
        <v>2.2999999999999998</v>
      </c>
      <c r="S4353" s="164">
        <f>IFERROR(IF(VLOOKUP($C4353,'MSCI Database'!$C:$R,6, FALSE)="","",VLOOKUP($C4353,'MSCI Database'!$C:$R,6, FALSE)),"")</f>
        <v>1.7</v>
      </c>
      <c r="T4353" s="211">
        <f>IFERROR(IF(VLOOKUP($C4353,'MSCI Database'!$C:$R,7, FALSE)="","",VLOOKUP($C4353,'MSCI Database'!$C:$R,7, FALSE)),"")</f>
        <v>4.7</v>
      </c>
      <c r="U4353" s="164">
        <f>IFERROR(IF(VLOOKUP($C4353,'MSCI Database'!$C:$R,8, FALSE)="","",VLOOKUP($C4353,'MSCI Database'!$C:$R,8, FALSE)),"")</f>
        <v>3.4</v>
      </c>
      <c r="V4353" s="175">
        <f>IFERROR(IF(VLOOKUP($C4353,'MSCI Database'!$C:$R,9, FALSE)="","",VLOOKUP($C4353,'MSCI Database'!$C:$R,9, FALSE)),"")</f>
        <v>3</v>
      </c>
      <c r="W4353" s="165">
        <f t="shared" ca="1" si="165"/>
        <v>0</v>
      </c>
      <c r="X4353" s="236">
        <f>IFERROR(IF(VLOOKUP($C4353,'MSCI Database'!$C:$R,10, FALSE)="","",VLOOKUP($C4353,'MSCI Database'!$C:$R,10, FALSE)),"")</f>
        <v>6122529</v>
      </c>
      <c r="Y4353" s="133" t="str">
        <f>IFERROR(IF(VLOOKUP($C4353,'MSCI Database'!$C:$R,11, FALSE)="","",VLOOKUP($C4353,'MSCI Database'!$C:$R,11, FALSE)),"")</f>
        <v>2019</v>
      </c>
      <c r="Z4353" s="133" t="str">
        <f>IFERROR(IF(VLOOKUP($C4353,'MSCI Database'!$C:$R,12, FALSE)="","",VLOOKUP($C4353,'MSCI Database'!$C:$R,12, FALSE)),"")</f>
        <v>E.Segmt-Moderately Low</v>
      </c>
      <c r="AA4353" s="202" t="str">
        <f>IFERROR(IF(VLOOKUP($C4353,'MSCI Database'!$C:$R,13, FALSE)="","",VLOOKUP($C4353,'MSCI Database'!$C:$R,13, FALSE)),"")</f>
        <v>Lags peers in demonstrating strong board and ownership structure</v>
      </c>
    </row>
    <row r="4354" spans="1:27" s="130" customFormat="1" ht="15" hidden="1" customHeight="1" outlineLevel="1">
      <c r="A4354" s="130" t="s">
        <v>7728</v>
      </c>
      <c r="B4354" s="130" t="s">
        <v>7729</v>
      </c>
      <c r="C4354" s="130" t="s">
        <v>7730</v>
      </c>
      <c r="D4354" s="130" t="s">
        <v>12128</v>
      </c>
      <c r="E4354" s="130" t="s">
        <v>18673</v>
      </c>
      <c r="F4354" s="215">
        <v>4.5878364147151171E-2</v>
      </c>
      <c r="G4354" s="132" t="str">
        <f ca="1">IFERROR(_xll.BQL($A4354, "cur_mkt_cap(currency=EUR)")/1000000, " ")</f>
        <v xml:space="preserve"> </v>
      </c>
      <c r="M4354" s="308"/>
      <c r="N4354" s="215">
        <f t="shared" si="164"/>
        <v>4.8715680297399354E-4</v>
      </c>
      <c r="O4354" s="172" t="str">
        <f>IFERROR(IF(VLOOKUP($C4354,'MSCI Database'!$C:$R,2, FALSE)="","",VLOOKUP($C4354,'MSCI Database'!$C:$R,2, FALSE)),"")</f>
        <v>Industrial Machinery</v>
      </c>
      <c r="P4354" s="186" t="str">
        <f>IFERROR(IF(VLOOKUP($C4354,'MSCI Database'!$C:$R,3, FALSE)="","",VLOOKUP($C4354,'MSCI Database'!$C:$R,3, FALSE)),"")</f>
        <v>BBB</v>
      </c>
      <c r="Q4354" s="164" t="str">
        <f>IFERROR(IF(VLOOKUP($C4354,'MSCI Database'!$C:$R,4, FALSE)="","",VLOOKUP($C4354,'MSCI Database'!$C:$R,4, FALSE)),"")</f>
        <v/>
      </c>
      <c r="R4354" s="164">
        <f>IFERROR(IF(VLOOKUP($C4354,'MSCI Database'!$C:$R,5, FALSE)="","",VLOOKUP($C4354,'MSCI Database'!$C:$R,5, FALSE)),"")</f>
        <v>5.3</v>
      </c>
      <c r="S4354" s="164">
        <f>IFERROR(IF(VLOOKUP($C4354,'MSCI Database'!$C:$R,6, FALSE)="","",VLOOKUP($C4354,'MSCI Database'!$C:$R,6, FALSE)),"")</f>
        <v>4.7</v>
      </c>
      <c r="T4354" s="211">
        <f>IFERROR(IF(VLOOKUP($C4354,'MSCI Database'!$C:$R,7, FALSE)="","",VLOOKUP($C4354,'MSCI Database'!$C:$R,7, FALSE)),"")</f>
        <v>3.2</v>
      </c>
      <c r="U4354" s="164">
        <f>IFERROR(IF(VLOOKUP($C4354,'MSCI Database'!$C:$R,8, FALSE)="","",VLOOKUP($C4354,'MSCI Database'!$C:$R,8, FALSE)),"")</f>
        <v>6.2</v>
      </c>
      <c r="V4354" s="175">
        <f>IFERROR(IF(VLOOKUP($C4354,'MSCI Database'!$C:$R,9, FALSE)="","",VLOOKUP($C4354,'MSCI Database'!$C:$R,9, FALSE)),"")</f>
        <v>5.0999999999999996</v>
      </c>
      <c r="W4354" s="165">
        <f t="shared" ca="1" si="165"/>
        <v>0</v>
      </c>
      <c r="X4354" s="236">
        <f>IFERROR(IF(VLOOKUP($C4354,'MSCI Database'!$C:$R,10, FALSE)="","",VLOOKUP($C4354,'MSCI Database'!$C:$R,10, FALSE)),"")</f>
        <v>429792</v>
      </c>
      <c r="Y4354" s="133" t="str">
        <f>IFERROR(IF(VLOOKUP($C4354,'MSCI Database'!$C:$R,11, FALSE)="","",VLOOKUP($C4354,'MSCI Database'!$C:$R,11, FALSE)),"")</f>
        <v>2019</v>
      </c>
      <c r="Z4354" s="133" t="str">
        <f>IFERROR(IF(VLOOKUP($C4354,'MSCI Database'!$C:$R,12, FALSE)="","",VLOOKUP($C4354,'MSCI Database'!$C:$R,12, FALSE)),"")</f>
        <v>E.Segmt-Moderate</v>
      </c>
      <c r="AA4354" s="202" t="str">
        <f>IFERROR(IF(VLOOKUP($C4354,'MSCI Database'!$C:$R,13, FALSE)="","",VLOOKUP($C4354,'MSCI Database'!$C:$R,13, FALSE)),"")</f>
        <v>Strong corporate governance but limited employee management programs</v>
      </c>
    </row>
    <row r="4355" spans="1:27" s="130" customFormat="1" ht="15" hidden="1" customHeight="1" outlineLevel="1">
      <c r="A4355" s="130" t="s">
        <v>1817</v>
      </c>
      <c r="B4355" s="130" t="s">
        <v>1818</v>
      </c>
      <c r="C4355" s="130" t="s">
        <v>1819</v>
      </c>
      <c r="D4355" s="130" t="s">
        <v>12129</v>
      </c>
      <c r="E4355" s="130" t="s">
        <v>18688</v>
      </c>
      <c r="F4355" s="215">
        <v>5.3973035987294762E-2</v>
      </c>
      <c r="G4355" s="132" t="str">
        <f ca="1">IFERROR(_xll.BQL($A4355, "cur_mkt_cap(currency=EUR)")/1000000, " ")</f>
        <v xml:space="preserve"> </v>
      </c>
      <c r="M4355" s="308"/>
      <c r="N4355" s="215">
        <f t="shared" si="164"/>
        <v>5.7310961598449912E-4</v>
      </c>
      <c r="O4355" s="172" t="str">
        <f>IFERROR(IF(VLOOKUP($C4355,'MSCI Database'!$C:$R,2, FALSE)="","",VLOOKUP($C4355,'MSCI Database'!$C:$R,2, FALSE)),"")</f>
        <v>Diversified Financials</v>
      </c>
      <c r="P4355" s="186" t="str">
        <f>IFERROR(IF(VLOOKUP($C4355,'MSCI Database'!$C:$R,3, FALSE)="","",VLOOKUP($C4355,'MSCI Database'!$C:$R,3, FALSE)),"")</f>
        <v>AAA</v>
      </c>
      <c r="Q4355" s="164" t="str">
        <f>IFERROR(IF(VLOOKUP($C4355,'MSCI Database'!$C:$R,4, FALSE)="","",VLOOKUP($C4355,'MSCI Database'!$C:$R,4, FALSE)),"")</f>
        <v>0</v>
      </c>
      <c r="R4355" s="164">
        <f>IFERROR(IF(VLOOKUP($C4355,'MSCI Database'!$C:$R,5, FALSE)="","",VLOOKUP($C4355,'MSCI Database'!$C:$R,5, FALSE)),"")</f>
        <v>10</v>
      </c>
      <c r="S4355" s="164">
        <f>IFERROR(IF(VLOOKUP($C4355,'MSCI Database'!$C:$R,6, FALSE)="","",VLOOKUP($C4355,'MSCI Database'!$C:$R,6, FALSE)),"")</f>
        <v>10</v>
      </c>
      <c r="T4355" s="211">
        <f>IFERROR(IF(VLOOKUP($C4355,'MSCI Database'!$C:$R,7, FALSE)="","",VLOOKUP($C4355,'MSCI Database'!$C:$R,7, FALSE)),"")</f>
        <v>4.7</v>
      </c>
      <c r="U4355" s="164">
        <f>IFERROR(IF(VLOOKUP($C4355,'MSCI Database'!$C:$R,8, FALSE)="","",VLOOKUP($C4355,'MSCI Database'!$C:$R,8, FALSE)),"")</f>
        <v>7.6</v>
      </c>
      <c r="V4355" s="175">
        <f>IFERROR(IF(VLOOKUP($C4355,'MSCI Database'!$C:$R,9, FALSE)="","",VLOOKUP($C4355,'MSCI Database'!$C:$R,9, FALSE)),"")</f>
        <v>6.7</v>
      </c>
      <c r="W4355" s="165">
        <f t="shared" ca="1" si="165"/>
        <v>0</v>
      </c>
      <c r="X4355" s="236">
        <f>IFERROR(IF(VLOOKUP($C4355,'MSCI Database'!$C:$R,10, FALSE)="","",VLOOKUP($C4355,'MSCI Database'!$C:$R,10, FALSE)),"")</f>
        <v>8048</v>
      </c>
      <c r="Y4355" s="133" t="str">
        <f>IFERROR(IF(VLOOKUP($C4355,'MSCI Database'!$C:$R,11, FALSE)="","",VLOOKUP($C4355,'MSCI Database'!$C:$R,11, FALSE)),"")</f>
        <v>2019</v>
      </c>
      <c r="Z4355" s="133" t="str">
        <f>IFERROR(IF(VLOOKUP($C4355,'MSCI Database'!$C:$R,12, FALSE)="","",VLOOKUP($C4355,'MSCI Database'!$C:$R,12, FALSE)),"")</f>
        <v>Reported</v>
      </c>
      <c r="AA4355" s="202" t="str">
        <f>IFERROR(IF(VLOOKUP($C4355,'MSCI Database'!$C:$R,13, FALSE)="","",VLOOKUP($C4355,'MSCI Database'!$C:$R,13, FALSE)),"")</f>
        <v>Strong corporate governance, robust policies to promote ethical business conduct, relative to peers</v>
      </c>
    </row>
    <row r="4356" spans="1:27" s="130" customFormat="1" ht="15" hidden="1" customHeight="1" outlineLevel="1">
      <c r="A4356" s="130" t="s">
        <v>5261</v>
      </c>
      <c r="B4356" s="130" t="s">
        <v>5262</v>
      </c>
      <c r="C4356" s="130" t="s">
        <v>5263</v>
      </c>
      <c r="D4356" s="130" t="s">
        <v>12128</v>
      </c>
      <c r="E4356" s="130" t="s">
        <v>18684</v>
      </c>
      <c r="F4356" s="215">
        <v>4.573764334857993E-2</v>
      </c>
      <c r="G4356" s="132" t="str">
        <f ca="1">IFERROR(_xll.BQL($A4356, "cur_mkt_cap(currency=EUR)")/1000000, " ")</f>
        <v xml:space="preserve"> </v>
      </c>
      <c r="M4356" s="308"/>
      <c r="N4356" s="215">
        <f t="shared" si="164"/>
        <v>4.8566256716985648E-4</v>
      </c>
      <c r="O4356" s="172" t="str">
        <f>IFERROR(IF(VLOOKUP($C4356,'MSCI Database'!$C:$R,2, FALSE)="","",VLOOKUP($C4356,'MSCI Database'!$C:$R,2, FALSE)),"")</f>
        <v>Commodity Chemicals</v>
      </c>
      <c r="P4356" s="186" t="str">
        <f>IFERROR(IF(VLOOKUP($C4356,'MSCI Database'!$C:$R,3, FALSE)="","",VLOOKUP($C4356,'MSCI Database'!$C:$R,3, FALSE)),"")</f>
        <v>A</v>
      </c>
      <c r="Q4356" s="164" t="str">
        <f>IFERROR(IF(VLOOKUP($C4356,'MSCI Database'!$C:$R,4, FALSE)="","",VLOOKUP($C4356,'MSCI Database'!$C:$R,4, FALSE)),"")</f>
        <v>1</v>
      </c>
      <c r="R4356" s="164">
        <f>IFERROR(IF(VLOOKUP($C4356,'MSCI Database'!$C:$R,5, FALSE)="","",VLOOKUP($C4356,'MSCI Database'!$C:$R,5, FALSE)),"")</f>
        <v>6.5</v>
      </c>
      <c r="S4356" s="164">
        <f>IFERROR(IF(VLOOKUP($C4356,'MSCI Database'!$C:$R,6, FALSE)="","",VLOOKUP($C4356,'MSCI Database'!$C:$R,6, FALSE)),"")</f>
        <v>3.6</v>
      </c>
      <c r="T4356" s="211">
        <f>IFERROR(IF(VLOOKUP($C4356,'MSCI Database'!$C:$R,7, FALSE)="","",VLOOKUP($C4356,'MSCI Database'!$C:$R,7, FALSE)),"")</f>
        <v>4.5999999999999996</v>
      </c>
      <c r="U4356" s="164">
        <f>IFERROR(IF(VLOOKUP($C4356,'MSCI Database'!$C:$R,8, FALSE)="","",VLOOKUP($C4356,'MSCI Database'!$C:$R,8, FALSE)),"")</f>
        <v>6</v>
      </c>
      <c r="V4356" s="175">
        <f>IFERROR(IF(VLOOKUP($C4356,'MSCI Database'!$C:$R,9, FALSE)="","",VLOOKUP($C4356,'MSCI Database'!$C:$R,9, FALSE)),"")</f>
        <v>4.5</v>
      </c>
      <c r="W4356" s="165">
        <f t="shared" ca="1" si="165"/>
        <v>0</v>
      </c>
      <c r="X4356" s="236">
        <f>IFERROR(IF(VLOOKUP($C4356,'MSCI Database'!$C:$R,10, FALSE)="","",VLOOKUP($C4356,'MSCI Database'!$C:$R,10, FALSE)),"")</f>
        <v>23171000</v>
      </c>
      <c r="Y4356" s="133" t="str">
        <f>IFERROR(IF(VLOOKUP($C4356,'MSCI Database'!$C:$R,11, FALSE)="","",VLOOKUP($C4356,'MSCI Database'!$C:$R,11, FALSE)),"")</f>
        <v>2019</v>
      </c>
      <c r="Z4356" s="133" t="str">
        <f>IFERROR(IF(VLOOKUP($C4356,'MSCI Database'!$C:$R,12, FALSE)="","",VLOOKUP($C4356,'MSCI Database'!$C:$R,12, FALSE)),"")</f>
        <v>Reported</v>
      </c>
      <c r="AA4356" s="202" t="str">
        <f>IFERROR(IF(VLOOKUP($C4356,'MSCI Database'!$C:$R,13, FALSE)="","",VLOOKUP($C4356,'MSCI Database'!$C:$R,13, FALSE)),"")</f>
        <v>Updated water stress assessment drives upgrade</v>
      </c>
    </row>
    <row r="4357" spans="1:27" s="130" customFormat="1" ht="15" hidden="1" customHeight="1" outlineLevel="1">
      <c r="A4357" s="130" t="s">
        <v>2635</v>
      </c>
      <c r="B4357" s="130" t="s">
        <v>2636</v>
      </c>
      <c r="C4357" s="130" t="s">
        <v>2637</v>
      </c>
      <c r="D4357" s="130" t="s">
        <v>18686</v>
      </c>
      <c r="E4357" s="130" t="s">
        <v>100</v>
      </c>
      <c r="F4357" s="215">
        <v>6.2730616284209284E-2</v>
      </c>
      <c r="G4357" s="132" t="str">
        <f ca="1">IFERROR(_xll.BQL($A4357, "cur_mkt_cap(currency=EUR)")/1000000, " ")</f>
        <v xml:space="preserve"> </v>
      </c>
      <c r="M4357" s="308"/>
      <c r="N4357" s="215">
        <f t="shared" si="164"/>
        <v>6.6610148477801254E-4</v>
      </c>
      <c r="O4357" s="172" t="str">
        <f>IFERROR(IF(VLOOKUP($C4357,'MSCI Database'!$C:$R,2, FALSE)="","",VLOOKUP($C4357,'MSCI Database'!$C:$R,2, FALSE)),"")</f>
        <v>Utilities</v>
      </c>
      <c r="P4357" s="186" t="str">
        <f>IFERROR(IF(VLOOKUP($C4357,'MSCI Database'!$C:$R,3, FALSE)="","",VLOOKUP($C4357,'MSCI Database'!$C:$R,3, FALSE)),"")</f>
        <v>AAA</v>
      </c>
      <c r="Q4357" s="164" t="str">
        <f>IFERROR(IF(VLOOKUP($C4357,'MSCI Database'!$C:$R,4, FALSE)="","",VLOOKUP($C4357,'MSCI Database'!$C:$R,4, FALSE)),"")</f>
        <v>0</v>
      </c>
      <c r="R4357" s="164">
        <f>IFERROR(IF(VLOOKUP($C4357,'MSCI Database'!$C:$R,5, FALSE)="","",VLOOKUP($C4357,'MSCI Database'!$C:$R,5, FALSE)),"")</f>
        <v>10</v>
      </c>
      <c r="S4357" s="164">
        <f>IFERROR(IF(VLOOKUP($C4357,'MSCI Database'!$C:$R,6, FALSE)="","",VLOOKUP($C4357,'MSCI Database'!$C:$R,6, FALSE)),"")</f>
        <v>8.4</v>
      </c>
      <c r="T4357" s="211">
        <f>IFERROR(IF(VLOOKUP($C4357,'MSCI Database'!$C:$R,7, FALSE)="","",VLOOKUP($C4357,'MSCI Database'!$C:$R,7, FALSE)),"")</f>
        <v>8.1</v>
      </c>
      <c r="U4357" s="164">
        <f>IFERROR(IF(VLOOKUP($C4357,'MSCI Database'!$C:$R,8, FALSE)="","",VLOOKUP($C4357,'MSCI Database'!$C:$R,8, FALSE)),"")</f>
        <v>7.6</v>
      </c>
      <c r="V4357" s="175">
        <f>IFERROR(IF(VLOOKUP($C4357,'MSCI Database'!$C:$R,9, FALSE)="","",VLOOKUP($C4357,'MSCI Database'!$C:$R,9, FALSE)),"")</f>
        <v>8.1</v>
      </c>
      <c r="W4357" s="165">
        <f t="shared" ca="1" si="165"/>
        <v>0</v>
      </c>
      <c r="X4357" s="236">
        <f>IFERROR(IF(VLOOKUP($C4357,'MSCI Database'!$C:$R,10, FALSE)="","",VLOOKUP($C4357,'MSCI Database'!$C:$R,10, FALSE)),"")</f>
        <v>6500000</v>
      </c>
      <c r="Y4357" s="133" t="str">
        <f>IFERROR(IF(VLOOKUP($C4357,'MSCI Database'!$C:$R,11, FALSE)="","",VLOOKUP($C4357,'MSCI Database'!$C:$R,11, FALSE)),"")</f>
        <v>2019</v>
      </c>
      <c r="Z4357" s="133" t="str">
        <f>IFERROR(IF(VLOOKUP($C4357,'MSCI Database'!$C:$R,12, FALSE)="","",VLOOKUP($C4357,'MSCI Database'!$C:$R,12, FALSE)),"")</f>
        <v>Reported</v>
      </c>
      <c r="AA4357" s="202" t="str">
        <f>IFERROR(IF(VLOOKUP($C4357,'MSCI Database'!$C:$R,13, FALSE)="","",VLOOKUP($C4357,'MSCI Database'!$C:$R,13, FALSE)),"")</f>
        <v>Low environmental risk profile; strong environment management programs</v>
      </c>
    </row>
    <row r="4358" spans="1:27" s="130" customFormat="1" ht="15" hidden="1" customHeight="1" outlineLevel="1">
      <c r="A4358" s="130" t="s">
        <v>6679</v>
      </c>
      <c r="B4358" s="130" t="s">
        <v>6680</v>
      </c>
      <c r="C4358" s="130" t="s">
        <v>6681</v>
      </c>
      <c r="D4358" s="130" t="s">
        <v>12128</v>
      </c>
      <c r="E4358" s="130" t="s">
        <v>18673</v>
      </c>
      <c r="F4358" s="215">
        <v>4.5546115821770199E-2</v>
      </c>
      <c r="G4358" s="132" t="str">
        <f ca="1">IFERROR(_xll.BQL($A4358, "cur_mkt_cap(currency=EUR)")/1000000, " ")</f>
        <v xml:space="preserve"> </v>
      </c>
      <c r="M4358" s="308"/>
      <c r="N4358" s="215">
        <f t="shared" si="164"/>
        <v>4.836288430086619E-4</v>
      </c>
      <c r="O4358" s="172" t="str">
        <f>IFERROR(IF(VLOOKUP($C4358,'MSCI Database'!$C:$R,2, FALSE)="","",VLOOKUP($C4358,'MSCI Database'!$C:$R,2, FALSE)),"")</f>
        <v>Commercial Services &amp; Supplies</v>
      </c>
      <c r="P4358" s="186" t="str">
        <f>IFERROR(IF(VLOOKUP($C4358,'MSCI Database'!$C:$R,3, FALSE)="","",VLOOKUP($C4358,'MSCI Database'!$C:$R,3, FALSE)),"")</f>
        <v>BBB</v>
      </c>
      <c r="Q4358" s="164" t="str">
        <f>IFERROR(IF(VLOOKUP($C4358,'MSCI Database'!$C:$R,4, FALSE)="","",VLOOKUP($C4358,'MSCI Database'!$C:$R,4, FALSE)),"")</f>
        <v>0</v>
      </c>
      <c r="R4358" s="164">
        <f>IFERROR(IF(VLOOKUP($C4358,'MSCI Database'!$C:$R,5, FALSE)="","",VLOOKUP($C4358,'MSCI Database'!$C:$R,5, FALSE)),"")</f>
        <v>4.8</v>
      </c>
      <c r="S4358" s="164">
        <f>IFERROR(IF(VLOOKUP($C4358,'MSCI Database'!$C:$R,6, FALSE)="","",VLOOKUP($C4358,'MSCI Database'!$C:$R,6, FALSE)),"")</f>
        <v>7.1</v>
      </c>
      <c r="T4358" s="211">
        <f>IFERROR(IF(VLOOKUP($C4358,'MSCI Database'!$C:$R,7, FALSE)="","",VLOOKUP($C4358,'MSCI Database'!$C:$R,7, FALSE)),"")</f>
        <v>4.0999999999999996</v>
      </c>
      <c r="U4358" s="164">
        <f>IFERROR(IF(VLOOKUP($C4358,'MSCI Database'!$C:$R,8, FALSE)="","",VLOOKUP($C4358,'MSCI Database'!$C:$R,8, FALSE)),"")</f>
        <v>6.5</v>
      </c>
      <c r="V4358" s="175">
        <f>IFERROR(IF(VLOOKUP($C4358,'MSCI Database'!$C:$R,9, FALSE)="","",VLOOKUP($C4358,'MSCI Database'!$C:$R,9, FALSE)),"")</f>
        <v>5.5</v>
      </c>
      <c r="W4358" s="165">
        <f t="shared" ca="1" si="165"/>
        <v>0</v>
      </c>
      <c r="X4358" s="236">
        <f>IFERROR(IF(VLOOKUP($C4358,'MSCI Database'!$C:$R,10, FALSE)="","",VLOOKUP($C4358,'MSCI Database'!$C:$R,10, FALSE)),"")</f>
        <v>207197</v>
      </c>
      <c r="Y4358" s="133" t="str">
        <f>IFERROR(IF(VLOOKUP($C4358,'MSCI Database'!$C:$R,11, FALSE)="","",VLOOKUP($C4358,'MSCI Database'!$C:$R,11, FALSE)),"")</f>
        <v>2019</v>
      </c>
      <c r="Z4358" s="133" t="str">
        <f>IFERROR(IF(VLOOKUP($C4358,'MSCI Database'!$C:$R,12, FALSE)="","",VLOOKUP($C4358,'MSCI Database'!$C:$R,12, FALSE)),"")</f>
        <v>E.Segmt-Moderate</v>
      </c>
      <c r="AA4358" s="202" t="str">
        <f>IFERROR(IF(VLOOKUP($C4358,'MSCI Database'!$C:$R,13, FALSE)="","",VLOOKUP($C4358,'MSCI Database'!$C:$R,13, FALSE)),"")</f>
        <v>Robust anti-corruption strategy relative to peers; labor management challenges persist</v>
      </c>
    </row>
    <row r="4359" spans="1:27" s="130" customFormat="1" ht="15" hidden="1" customHeight="1" outlineLevel="1">
      <c r="A4359" s="130" t="s">
        <v>6850</v>
      </c>
      <c r="B4359" s="130" t="s">
        <v>6851</v>
      </c>
      <c r="C4359" s="130" t="s">
        <v>6852</v>
      </c>
      <c r="D4359" s="130" t="s">
        <v>12128</v>
      </c>
      <c r="E4359" s="130" t="s">
        <v>18682</v>
      </c>
      <c r="F4359" s="215">
        <v>4.5380389481551153E-2</v>
      </c>
      <c r="G4359" s="132" t="str">
        <f ca="1">IFERROR(_xll.BQL($A4359, "cur_mkt_cap(currency=EUR)")/1000000, " ")</f>
        <v xml:space="preserve"> </v>
      </c>
      <c r="M4359" s="308"/>
      <c r="N4359" s="215">
        <f t="shared" si="164"/>
        <v>4.8186908728130551E-4</v>
      </c>
      <c r="O4359" s="172" t="str">
        <f>IFERROR(IF(VLOOKUP($C4359,'MSCI Database'!$C:$R,2, FALSE)="","",VLOOKUP($C4359,'MSCI Database'!$C:$R,2, FALSE)),"")</f>
        <v>Retail - Consumer Discretionary</v>
      </c>
      <c r="P4359" s="186" t="str">
        <f>IFERROR(IF(VLOOKUP($C4359,'MSCI Database'!$C:$R,3, FALSE)="","",VLOOKUP($C4359,'MSCI Database'!$C:$R,3, FALSE)),"")</f>
        <v>BB</v>
      </c>
      <c r="Q4359" s="164" t="str">
        <f>IFERROR(IF(VLOOKUP($C4359,'MSCI Database'!$C:$R,4, FALSE)="","",VLOOKUP($C4359,'MSCI Database'!$C:$R,4, FALSE)),"")</f>
        <v>1</v>
      </c>
      <c r="R4359" s="164">
        <f>IFERROR(IF(VLOOKUP($C4359,'MSCI Database'!$C:$R,5, FALSE)="","",VLOOKUP($C4359,'MSCI Database'!$C:$R,5, FALSE)),"")</f>
        <v>3.9</v>
      </c>
      <c r="S4359" s="164">
        <f>IFERROR(IF(VLOOKUP($C4359,'MSCI Database'!$C:$R,6, FALSE)="","",VLOOKUP($C4359,'MSCI Database'!$C:$R,6, FALSE)),"")</f>
        <v>3.4</v>
      </c>
      <c r="T4359" s="211">
        <f>IFERROR(IF(VLOOKUP($C4359,'MSCI Database'!$C:$R,7, FALSE)="","",VLOOKUP($C4359,'MSCI Database'!$C:$R,7, FALSE)),"")</f>
        <v>4.3</v>
      </c>
      <c r="U4359" s="164">
        <f>IFERROR(IF(VLOOKUP($C4359,'MSCI Database'!$C:$R,8, FALSE)="","",VLOOKUP($C4359,'MSCI Database'!$C:$R,8, FALSE)),"")</f>
        <v>4.9000000000000004</v>
      </c>
      <c r="V4359" s="175">
        <f>IFERROR(IF(VLOOKUP($C4359,'MSCI Database'!$C:$R,9, FALSE)="","",VLOOKUP($C4359,'MSCI Database'!$C:$R,9, FALSE)),"")</f>
        <v>4.3</v>
      </c>
      <c r="W4359" s="165">
        <f t="shared" ca="1" si="165"/>
        <v>0</v>
      </c>
      <c r="X4359" s="236">
        <f>IFERROR(IF(VLOOKUP($C4359,'MSCI Database'!$C:$R,10, FALSE)="","",VLOOKUP($C4359,'MSCI Database'!$C:$R,10, FALSE)),"")</f>
        <v>732223</v>
      </c>
      <c r="Y4359" s="133" t="str">
        <f>IFERROR(IF(VLOOKUP($C4359,'MSCI Database'!$C:$R,11, FALSE)="","",VLOOKUP($C4359,'MSCI Database'!$C:$R,11, FALSE)),"")</f>
        <v>2019</v>
      </c>
      <c r="Z4359" s="133" t="str">
        <f>IFERROR(IF(VLOOKUP($C4359,'MSCI Database'!$C:$R,12, FALSE)="","",VLOOKUP($C4359,'MSCI Database'!$C:$R,12, FALSE)),"")</f>
        <v>E.Segmt-Moderate</v>
      </c>
      <c r="AA4359" s="202" t="str">
        <f>IFERROR(IF(VLOOKUP($C4359,'MSCI Database'!$C:$R,13, FALSE)="","",VLOOKUP($C4359,'MSCI Database'!$C:$R,13, FALSE)),"")</f>
        <v>Improvement in privacy and data security policies drive upgrade; labor management issues persist</v>
      </c>
    </row>
    <row r="4360" spans="1:27" s="130" customFormat="1" ht="15" hidden="1" customHeight="1" outlineLevel="1">
      <c r="A4360" s="130" t="s">
        <v>4926</v>
      </c>
      <c r="B4360" s="130" t="s">
        <v>4927</v>
      </c>
      <c r="C4360" s="130" t="s">
        <v>4928</v>
      </c>
      <c r="D4360" s="130" t="s">
        <v>18675</v>
      </c>
      <c r="E4360" s="130" t="s">
        <v>18704</v>
      </c>
      <c r="F4360" s="215">
        <v>5.7955555326754792E-3</v>
      </c>
      <c r="G4360" s="132" t="str">
        <f ca="1">IFERROR(_xll.BQL($A4360, "cur_mkt_cap(currency=EUR)")/1000000, " ")</f>
        <v xml:space="preserve"> </v>
      </c>
      <c r="M4360" s="308"/>
      <c r="N4360" s="215">
        <f t="shared" si="164"/>
        <v>6.1539777131128229E-5</v>
      </c>
      <c r="O4360" s="172" t="str">
        <f>IFERROR(IF(VLOOKUP($C4360,'MSCI Database'!$C:$R,2, FALSE)="","",VLOOKUP($C4360,'MSCI Database'!$C:$R,2, FALSE)),"")</f>
        <v>Real Estate Development &amp; Diversified Activities</v>
      </c>
      <c r="P4360" s="186" t="str">
        <f>IFERROR(IF(VLOOKUP($C4360,'MSCI Database'!$C:$R,3, FALSE)="","",VLOOKUP($C4360,'MSCI Database'!$C:$R,3, FALSE)),"")</f>
        <v>BB</v>
      </c>
      <c r="Q4360" s="164" t="str">
        <f>IFERROR(IF(VLOOKUP($C4360,'MSCI Database'!$C:$R,4, FALSE)="","",VLOOKUP($C4360,'MSCI Database'!$C:$R,4, FALSE)),"")</f>
        <v>1</v>
      </c>
      <c r="R4360" s="164">
        <f>IFERROR(IF(VLOOKUP($C4360,'MSCI Database'!$C:$R,5, FALSE)="","",VLOOKUP($C4360,'MSCI Database'!$C:$R,5, FALSE)),"")</f>
        <v>3.9</v>
      </c>
      <c r="S4360" s="164">
        <f>IFERROR(IF(VLOOKUP($C4360,'MSCI Database'!$C:$R,6, FALSE)="","",VLOOKUP($C4360,'MSCI Database'!$C:$R,6, FALSE)),"")</f>
        <v>5.5</v>
      </c>
      <c r="T4360" s="211">
        <f>IFERROR(IF(VLOOKUP($C4360,'MSCI Database'!$C:$R,7, FALSE)="","",VLOOKUP($C4360,'MSCI Database'!$C:$R,7, FALSE)),"")</f>
        <v>1.2</v>
      </c>
      <c r="U4360" s="164">
        <f>IFERROR(IF(VLOOKUP($C4360,'MSCI Database'!$C:$R,8, FALSE)="","",VLOOKUP($C4360,'MSCI Database'!$C:$R,8, FALSE)),"")</f>
        <v>4.0999999999999996</v>
      </c>
      <c r="V4360" s="175">
        <f>IFERROR(IF(VLOOKUP($C4360,'MSCI Database'!$C:$R,9, FALSE)="","",VLOOKUP($C4360,'MSCI Database'!$C:$R,9, FALSE)),"")</f>
        <v>4</v>
      </c>
      <c r="W4360" s="165">
        <f t="shared" ca="1" si="165"/>
        <v>0</v>
      </c>
      <c r="X4360" s="236">
        <f>IFERROR(IF(VLOOKUP($C4360,'MSCI Database'!$C:$R,10, FALSE)="","",VLOOKUP($C4360,'MSCI Database'!$C:$R,10, FALSE)),"")</f>
        <v>227143</v>
      </c>
      <c r="Y4360" s="133" t="str">
        <f>IFERROR(IF(VLOOKUP($C4360,'MSCI Database'!$C:$R,11, FALSE)="","",VLOOKUP($C4360,'MSCI Database'!$C:$R,11, FALSE)),"")</f>
        <v>2019</v>
      </c>
      <c r="Z4360" s="133" t="str">
        <f>IFERROR(IF(VLOOKUP($C4360,'MSCI Database'!$C:$R,12, FALSE)="","",VLOOKUP($C4360,'MSCI Database'!$C:$R,12, FALSE)),"")</f>
        <v>E.Segmt-Low</v>
      </c>
      <c r="AA4360" s="202" t="str">
        <f>IFERROR(IF(VLOOKUP($C4360,'MSCI Database'!$C:$R,13, FALSE)="","",VLOOKUP($C4360,'MSCI Database'!$C:$R,13, FALSE)),"")</f>
        <v>Demonstrates focus on increasing green building certifications</v>
      </c>
    </row>
    <row r="4361" spans="1:27" s="130" customFormat="1" ht="15" hidden="1" customHeight="1" outlineLevel="1">
      <c r="A4361" s="130" t="s">
        <v>1598</v>
      </c>
      <c r="B4361" s="130" t="s">
        <v>1599</v>
      </c>
      <c r="C4361" s="130" t="s">
        <v>1600</v>
      </c>
      <c r="D4361" s="130" t="s">
        <v>18678</v>
      </c>
      <c r="E4361" s="130" t="s">
        <v>100</v>
      </c>
      <c r="F4361" s="215">
        <v>5.7877519585281074E-3</v>
      </c>
      <c r="G4361" s="132" t="str">
        <f ca="1">IFERROR(_xll.BQL($A4361, "cur_mkt_cap(currency=EUR)")/1000000, " ")</f>
        <v xml:space="preserve"> </v>
      </c>
      <c r="M4361" s="308"/>
      <c r="N4361" s="215">
        <f t="shared" si="164"/>
        <v>6.1456915322428789E-5</v>
      </c>
      <c r="O4361" s="172" t="str">
        <f>IFERROR(IF(VLOOKUP($C4361,'MSCI Database'!$C:$R,2, FALSE)="","",VLOOKUP($C4361,'MSCI Database'!$C:$R,2, FALSE)),"")</f>
        <v>Utilities</v>
      </c>
      <c r="P4361" s="186" t="str">
        <f>IFERROR(IF(VLOOKUP($C4361,'MSCI Database'!$C:$R,3, FALSE)="","",VLOOKUP($C4361,'MSCI Database'!$C:$R,3, FALSE)),"")</f>
        <v>A</v>
      </c>
      <c r="Q4361" s="164" t="str">
        <f>IFERROR(IF(VLOOKUP($C4361,'MSCI Database'!$C:$R,4, FALSE)="","",VLOOKUP($C4361,'MSCI Database'!$C:$R,4, FALSE)),"")</f>
        <v>0</v>
      </c>
      <c r="R4361" s="164">
        <f>IFERROR(IF(VLOOKUP($C4361,'MSCI Database'!$C:$R,5, FALSE)="","",VLOOKUP($C4361,'MSCI Database'!$C:$R,5, FALSE)),"")</f>
        <v>6.5</v>
      </c>
      <c r="S4361" s="164">
        <f>IFERROR(IF(VLOOKUP($C4361,'MSCI Database'!$C:$R,6, FALSE)="","",VLOOKUP($C4361,'MSCI Database'!$C:$R,6, FALSE)),"")</f>
        <v>8.9</v>
      </c>
      <c r="T4361" s="211">
        <f>IFERROR(IF(VLOOKUP($C4361,'MSCI Database'!$C:$R,7, FALSE)="","",VLOOKUP($C4361,'MSCI Database'!$C:$R,7, FALSE)),"")</f>
        <v>5.7</v>
      </c>
      <c r="U4361" s="164">
        <f>IFERROR(IF(VLOOKUP($C4361,'MSCI Database'!$C:$R,8, FALSE)="","",VLOOKUP($C4361,'MSCI Database'!$C:$R,8, FALSE)),"")</f>
        <v>1.7</v>
      </c>
      <c r="V4361" s="175">
        <f>IFERROR(IF(VLOOKUP($C4361,'MSCI Database'!$C:$R,9, FALSE)="","",VLOOKUP($C4361,'MSCI Database'!$C:$R,9, FALSE)),"")</f>
        <v>5.2</v>
      </c>
      <c r="W4361" s="165">
        <f t="shared" ca="1" si="165"/>
        <v>0</v>
      </c>
      <c r="X4361" s="236">
        <f>IFERROR(IF(VLOOKUP($C4361,'MSCI Database'!$C:$R,10, FALSE)="","",VLOOKUP($C4361,'MSCI Database'!$C:$R,10, FALSE)),"")</f>
        <v>9481036</v>
      </c>
      <c r="Y4361" s="133" t="str">
        <f>IFERROR(IF(VLOOKUP($C4361,'MSCI Database'!$C:$R,11, FALSE)="","",VLOOKUP($C4361,'MSCI Database'!$C:$R,11, FALSE)),"")</f>
        <v>2019</v>
      </c>
      <c r="Z4361" s="133" t="str">
        <f>IFERROR(IF(VLOOKUP($C4361,'MSCI Database'!$C:$R,12, FALSE)="","",VLOOKUP($C4361,'MSCI Database'!$C:$R,12, FALSE)),"")</f>
        <v>E.Segmt-Moderate</v>
      </c>
      <c r="AA4361" s="202" t="str">
        <f>IFERROR(IF(VLOOKUP($C4361,'MSCI Database'!$C:$R,13, FALSE)="","",VLOOKUP($C4361,'MSCI Database'!$C:$R,13, FALSE)),"")</f>
        <v>Focus on increasing wind power capacity continues</v>
      </c>
    </row>
    <row r="4362" spans="1:27" s="130" customFormat="1" ht="15" hidden="1" customHeight="1" outlineLevel="1">
      <c r="A4362" s="130" t="s">
        <v>7024</v>
      </c>
      <c r="B4362" s="130" t="s">
        <v>7025</v>
      </c>
      <c r="C4362" s="130" t="s">
        <v>7026</v>
      </c>
      <c r="D4362" s="130" t="s">
        <v>12128</v>
      </c>
      <c r="E4362" s="130" t="s">
        <v>18688</v>
      </c>
      <c r="F4362" s="215">
        <v>4.4957075413001847E-2</v>
      </c>
      <c r="G4362" s="132" t="str">
        <f ca="1">IFERROR(_xll.BQL($A4362, "cur_mkt_cap(currency=EUR)")/1000000, " ")</f>
        <v xml:space="preserve"> </v>
      </c>
      <c r="M4362" s="308"/>
      <c r="N4362" s="215">
        <f t="shared" si="164"/>
        <v>4.7737415089632546E-4</v>
      </c>
      <c r="O4362" s="172" t="str">
        <f>IFERROR(IF(VLOOKUP($C4362,'MSCI Database'!$C:$R,2, FALSE)="","",VLOOKUP($C4362,'MSCI Database'!$C:$R,2, FALSE)),"")</f>
        <v>Banks</v>
      </c>
      <c r="P4362" s="186" t="str">
        <f>IFERROR(IF(VLOOKUP($C4362,'MSCI Database'!$C:$R,3, FALSE)="","",VLOOKUP($C4362,'MSCI Database'!$C:$R,3, FALSE)),"")</f>
        <v>B</v>
      </c>
      <c r="Q4362" s="164" t="str">
        <f>IFERROR(IF(VLOOKUP($C4362,'MSCI Database'!$C:$R,4, FALSE)="","",VLOOKUP($C4362,'MSCI Database'!$C:$R,4, FALSE)),"")</f>
        <v>0</v>
      </c>
      <c r="R4362" s="164">
        <f>IFERROR(IF(VLOOKUP($C4362,'MSCI Database'!$C:$R,5, FALSE)="","",VLOOKUP($C4362,'MSCI Database'!$C:$R,5, FALSE)),"")</f>
        <v>2.7</v>
      </c>
      <c r="S4362" s="164">
        <f>IFERROR(IF(VLOOKUP($C4362,'MSCI Database'!$C:$R,6, FALSE)="","",VLOOKUP($C4362,'MSCI Database'!$C:$R,6, FALSE)),"")</f>
        <v>2.2999999999999998</v>
      </c>
      <c r="T4362" s="211">
        <f>IFERROR(IF(VLOOKUP($C4362,'MSCI Database'!$C:$R,7, FALSE)="","",VLOOKUP($C4362,'MSCI Database'!$C:$R,7, FALSE)),"")</f>
        <v>3.4</v>
      </c>
      <c r="U4362" s="164">
        <f>IFERROR(IF(VLOOKUP($C4362,'MSCI Database'!$C:$R,8, FALSE)="","",VLOOKUP($C4362,'MSCI Database'!$C:$R,8, FALSE)),"")</f>
        <v>4</v>
      </c>
      <c r="V4362" s="175">
        <f>IFERROR(IF(VLOOKUP($C4362,'MSCI Database'!$C:$R,9, FALSE)="","",VLOOKUP($C4362,'MSCI Database'!$C:$R,9, FALSE)),"")</f>
        <v>3.4</v>
      </c>
      <c r="W4362" s="165">
        <f t="shared" ca="1" si="165"/>
        <v>0</v>
      </c>
      <c r="X4362" s="236">
        <f>IFERROR(IF(VLOOKUP($C4362,'MSCI Database'!$C:$R,10, FALSE)="","",VLOOKUP($C4362,'MSCI Database'!$C:$R,10, FALSE)),"")</f>
        <v>92650</v>
      </c>
      <c r="Y4362" s="133" t="str">
        <f>IFERROR(IF(VLOOKUP($C4362,'MSCI Database'!$C:$R,11, FALSE)="","",VLOOKUP($C4362,'MSCI Database'!$C:$R,11, FALSE)),"")</f>
        <v>2019</v>
      </c>
      <c r="Z4362" s="133" t="str">
        <f>IFERROR(IF(VLOOKUP($C4362,'MSCI Database'!$C:$R,12, FALSE)="","",VLOOKUP($C4362,'MSCI Database'!$C:$R,12, FALSE)),"")</f>
        <v>Reported</v>
      </c>
      <c r="AA4362" s="202" t="str">
        <f>IFERROR(IF(VLOOKUP($C4362,'MSCI Database'!$C:$R,13, FALSE)="","",VLOOKUP($C4362,'MSCI Database'!$C:$R,13, FALSE)),"")</f>
        <v>Stakeholder scrutiny on alleged sales culture controversies</v>
      </c>
    </row>
    <row r="4363" spans="1:27" s="130" customFormat="1" ht="15" hidden="1" customHeight="1" outlineLevel="1">
      <c r="A4363" s="130" t="s">
        <v>6966</v>
      </c>
      <c r="B4363" s="130" t="s">
        <v>6967</v>
      </c>
      <c r="C4363" s="130" t="s">
        <v>6968</v>
      </c>
      <c r="D4363" s="130" t="s">
        <v>12128</v>
      </c>
      <c r="E4363" s="130" t="s">
        <v>100</v>
      </c>
      <c r="F4363" s="215">
        <v>4.4915417053658903E-2</v>
      </c>
      <c r="G4363" s="132" t="str">
        <f ca="1">IFERROR(_xll.BQL($A4363, "cur_mkt_cap(currency=EUR)")/1000000, " ")</f>
        <v xml:space="preserve"> </v>
      </c>
      <c r="M4363" s="308"/>
      <c r="N4363" s="215">
        <f t="shared" si="164"/>
        <v>4.7693180397459219E-4</v>
      </c>
      <c r="O4363" s="172" t="str">
        <f>IFERROR(IF(VLOOKUP($C4363,'MSCI Database'!$C:$R,2, FALSE)="","",VLOOKUP($C4363,'MSCI Database'!$C:$R,2, FALSE)),"")</f>
        <v>Utilities</v>
      </c>
      <c r="P4363" s="186" t="str">
        <f>IFERROR(IF(VLOOKUP($C4363,'MSCI Database'!$C:$R,3, FALSE)="","",VLOOKUP($C4363,'MSCI Database'!$C:$R,3, FALSE)),"")</f>
        <v>AA</v>
      </c>
      <c r="Q4363" s="164" t="str">
        <f>IFERROR(IF(VLOOKUP($C4363,'MSCI Database'!$C:$R,4, FALSE)="","",VLOOKUP($C4363,'MSCI Database'!$C:$R,4, FALSE)),"")</f>
        <v>0</v>
      </c>
      <c r="R4363" s="164">
        <f>IFERROR(IF(VLOOKUP($C4363,'MSCI Database'!$C:$R,5, FALSE)="","",VLOOKUP($C4363,'MSCI Database'!$C:$R,5, FALSE)),"")</f>
        <v>7.7</v>
      </c>
      <c r="S4363" s="164">
        <f>IFERROR(IF(VLOOKUP($C4363,'MSCI Database'!$C:$R,6, FALSE)="","",VLOOKUP($C4363,'MSCI Database'!$C:$R,6, FALSE)),"")</f>
        <v>6.8</v>
      </c>
      <c r="T4363" s="211">
        <f>IFERROR(IF(VLOOKUP($C4363,'MSCI Database'!$C:$R,7, FALSE)="","",VLOOKUP($C4363,'MSCI Database'!$C:$R,7, FALSE)),"")</f>
        <v>6.2</v>
      </c>
      <c r="U4363" s="164">
        <f>IFERROR(IF(VLOOKUP($C4363,'MSCI Database'!$C:$R,8, FALSE)="","",VLOOKUP($C4363,'MSCI Database'!$C:$R,8, FALSE)),"")</f>
        <v>6.6</v>
      </c>
      <c r="V4363" s="175">
        <f>IFERROR(IF(VLOOKUP($C4363,'MSCI Database'!$C:$R,9, FALSE)="","",VLOOKUP($C4363,'MSCI Database'!$C:$R,9, FALSE)),"")</f>
        <v>6.6</v>
      </c>
      <c r="W4363" s="165">
        <f t="shared" ca="1" si="165"/>
        <v>0</v>
      </c>
      <c r="X4363" s="236">
        <f>IFERROR(IF(VLOOKUP($C4363,'MSCI Database'!$C:$R,10, FALSE)="","",VLOOKUP($C4363,'MSCI Database'!$C:$R,10, FALSE)),"")</f>
        <v>656871</v>
      </c>
      <c r="Y4363" s="133" t="str">
        <f>IFERROR(IF(VLOOKUP($C4363,'MSCI Database'!$C:$R,11, FALSE)="","",VLOOKUP($C4363,'MSCI Database'!$C:$R,11, FALSE)),"")</f>
        <v>2019</v>
      </c>
      <c r="Z4363" s="133" t="str">
        <f>IFERROR(IF(VLOOKUP($C4363,'MSCI Database'!$C:$R,12, FALSE)="","",VLOOKUP($C4363,'MSCI Database'!$C:$R,12, FALSE)),"")</f>
        <v>Reported</v>
      </c>
      <c r="AA4363" s="202" t="str">
        <f>IFERROR(IF(VLOOKUP($C4363,'MSCI Database'!$C:$R,13, FALSE)="","",VLOOKUP($C4363,'MSCI Database'!$C:$R,13, FALSE)),"")</f>
        <v>Decommissioning of fossil fuel-based generation; capacity additions to renewable portfolio</v>
      </c>
    </row>
    <row r="4364" spans="1:27" s="130" customFormat="1" ht="15" hidden="1" customHeight="1" outlineLevel="1">
      <c r="A4364" s="130" t="s">
        <v>6471</v>
      </c>
      <c r="B4364" s="130" t="s">
        <v>6472</v>
      </c>
      <c r="C4364" s="130" t="s">
        <v>6473</v>
      </c>
      <c r="D4364" s="130" t="s">
        <v>12128</v>
      </c>
      <c r="E4364" s="130" t="s">
        <v>18682</v>
      </c>
      <c r="F4364" s="215">
        <v>4.486425739342241E-2</v>
      </c>
      <c r="G4364" s="132" t="str">
        <f ca="1">IFERROR(_xll.BQL($A4364, "cur_mkt_cap(currency=EUR)")/1000000, " ")</f>
        <v xml:space="preserve"> </v>
      </c>
      <c r="M4364" s="308"/>
      <c r="N4364" s="215">
        <f t="shared" si="164"/>
        <v>4.7638856802916684E-4</v>
      </c>
      <c r="O4364" s="172" t="str">
        <f>IFERROR(IF(VLOOKUP($C4364,'MSCI Database'!$C:$R,2, FALSE)="","",VLOOKUP($C4364,'MSCI Database'!$C:$R,2, FALSE)),"")</f>
        <v>Retail - Consumer Discretionary</v>
      </c>
      <c r="P4364" s="186" t="str">
        <f>IFERROR(IF(VLOOKUP($C4364,'MSCI Database'!$C:$R,3, FALSE)="","",VLOOKUP($C4364,'MSCI Database'!$C:$R,3, FALSE)),"")</f>
        <v>AAA</v>
      </c>
      <c r="Q4364" s="164" t="str">
        <f>IFERROR(IF(VLOOKUP($C4364,'MSCI Database'!$C:$R,4, FALSE)="","",VLOOKUP($C4364,'MSCI Database'!$C:$R,4, FALSE)),"")</f>
        <v>0</v>
      </c>
      <c r="R4364" s="164">
        <f>IFERROR(IF(VLOOKUP($C4364,'MSCI Database'!$C:$R,5, FALSE)="","",VLOOKUP($C4364,'MSCI Database'!$C:$R,5, FALSE)),"")</f>
        <v>10</v>
      </c>
      <c r="S4364" s="164">
        <f>IFERROR(IF(VLOOKUP($C4364,'MSCI Database'!$C:$R,6, FALSE)="","",VLOOKUP($C4364,'MSCI Database'!$C:$R,6, FALSE)),"")</f>
        <v>4.3</v>
      </c>
      <c r="T4364" s="211">
        <f>IFERROR(IF(VLOOKUP($C4364,'MSCI Database'!$C:$R,7, FALSE)="","",VLOOKUP($C4364,'MSCI Database'!$C:$R,7, FALSE)),"")</f>
        <v>8</v>
      </c>
      <c r="U4364" s="164">
        <f>IFERROR(IF(VLOOKUP($C4364,'MSCI Database'!$C:$R,8, FALSE)="","",VLOOKUP($C4364,'MSCI Database'!$C:$R,8, FALSE)),"")</f>
        <v>8</v>
      </c>
      <c r="V4364" s="175">
        <f>IFERROR(IF(VLOOKUP($C4364,'MSCI Database'!$C:$R,9, FALSE)="","",VLOOKUP($C4364,'MSCI Database'!$C:$R,9, FALSE)),"")</f>
        <v>7.6</v>
      </c>
      <c r="W4364" s="165">
        <f t="shared" ca="1" si="165"/>
        <v>0</v>
      </c>
      <c r="X4364" s="236">
        <f>IFERROR(IF(VLOOKUP($C4364,'MSCI Database'!$C:$R,10, FALSE)="","",VLOOKUP($C4364,'MSCI Database'!$C:$R,10, FALSE)),"")</f>
        <v>610820</v>
      </c>
      <c r="Y4364" s="133" t="str">
        <f>IFERROR(IF(VLOOKUP($C4364,'MSCI Database'!$C:$R,11, FALSE)="","",VLOOKUP($C4364,'MSCI Database'!$C:$R,11, FALSE)),"")</f>
        <v>2019</v>
      </c>
      <c r="Z4364" s="133" t="str">
        <f>IFERROR(IF(VLOOKUP($C4364,'MSCI Database'!$C:$R,12, FALSE)="","",VLOOKUP($C4364,'MSCI Database'!$C:$R,12, FALSE)),"")</f>
        <v>Reported</v>
      </c>
      <c r="AA4364" s="202" t="str">
        <f>IFERROR(IF(VLOOKUP($C4364,'MSCI Database'!$C:$R,13, FALSE)="","",VLOOKUP($C4364,'MSCI Database'!$C:$R,13, FALSE)),"")</f>
        <v>Improved board structure, robust labor management and data security programs</v>
      </c>
    </row>
    <row r="4365" spans="1:27" s="130" customFormat="1" ht="15" hidden="1" customHeight="1" outlineLevel="1">
      <c r="A4365" s="130" t="s">
        <v>8383</v>
      </c>
      <c r="B4365" s="130" t="s">
        <v>8384</v>
      </c>
      <c r="C4365" s="130" t="s">
        <v>8385</v>
      </c>
      <c r="D4365" s="130" t="s">
        <v>12128</v>
      </c>
      <c r="E4365" s="130" t="s">
        <v>18689</v>
      </c>
      <c r="F4365" s="215">
        <v>4.4857365931777228E-2</v>
      </c>
      <c r="G4365" s="132" t="str">
        <f ca="1">IFERROR(_xll.BQL($A4365, "cur_mkt_cap(currency=EUR)")/1000000, " ")</f>
        <v xml:space="preserve"> </v>
      </c>
      <c r="M4365" s="308"/>
      <c r="N4365" s="215">
        <f t="shared" si="164"/>
        <v>4.7631539143524738E-4</v>
      </c>
      <c r="O4365" s="172" t="str">
        <f>IFERROR(IF(VLOOKUP($C4365,'MSCI Database'!$C:$R,2, FALSE)="","",VLOOKUP($C4365,'MSCI Database'!$C:$R,2, FALSE)),"")</f>
        <v>Electronic Equipment, Instruments &amp; Components</v>
      </c>
      <c r="P4365" s="186" t="str">
        <f>IFERROR(IF(VLOOKUP($C4365,'MSCI Database'!$C:$R,3, FALSE)="","",VLOOKUP($C4365,'MSCI Database'!$C:$R,3, FALSE)),"")</f>
        <v>AA</v>
      </c>
      <c r="Q4365" s="164" t="str">
        <f>IFERROR(IF(VLOOKUP($C4365,'MSCI Database'!$C:$R,4, FALSE)="","",VLOOKUP($C4365,'MSCI Database'!$C:$R,4, FALSE)),"")</f>
        <v>1</v>
      </c>
      <c r="R4365" s="164">
        <f>IFERROR(IF(VLOOKUP($C4365,'MSCI Database'!$C:$R,5, FALSE)="","",VLOOKUP($C4365,'MSCI Database'!$C:$R,5, FALSE)),"")</f>
        <v>8.1</v>
      </c>
      <c r="S4365" s="164">
        <f>IFERROR(IF(VLOOKUP($C4365,'MSCI Database'!$C:$R,6, FALSE)="","",VLOOKUP($C4365,'MSCI Database'!$C:$R,6, FALSE)),"")</f>
        <v>2.6</v>
      </c>
      <c r="T4365" s="211">
        <f>IFERROR(IF(VLOOKUP($C4365,'MSCI Database'!$C:$R,7, FALSE)="","",VLOOKUP($C4365,'MSCI Database'!$C:$R,7, FALSE)),"")</f>
        <v>6</v>
      </c>
      <c r="U4365" s="164">
        <f>IFERROR(IF(VLOOKUP($C4365,'MSCI Database'!$C:$R,8, FALSE)="","",VLOOKUP($C4365,'MSCI Database'!$C:$R,8, FALSE)),"")</f>
        <v>6.2</v>
      </c>
      <c r="V4365" s="175">
        <f>IFERROR(IF(VLOOKUP($C4365,'MSCI Database'!$C:$R,9, FALSE)="","",VLOOKUP($C4365,'MSCI Database'!$C:$R,9, FALSE)),"")</f>
        <v>5.5</v>
      </c>
      <c r="W4365" s="165">
        <f t="shared" ca="1" si="165"/>
        <v>0</v>
      </c>
      <c r="X4365" s="236">
        <f>IFERROR(IF(VLOOKUP($C4365,'MSCI Database'!$C:$R,10, FALSE)="","",VLOOKUP($C4365,'MSCI Database'!$C:$R,10, FALSE)),"")</f>
        <v>162061</v>
      </c>
      <c r="Y4365" s="133" t="str">
        <f>IFERROR(IF(VLOOKUP($C4365,'MSCI Database'!$C:$R,11, FALSE)="","",VLOOKUP($C4365,'MSCI Database'!$C:$R,11, FALSE)),"")</f>
        <v>2019</v>
      </c>
      <c r="Z4365" s="133" t="str">
        <f>IFERROR(IF(VLOOKUP($C4365,'MSCI Database'!$C:$R,12, FALSE)="","",VLOOKUP($C4365,'MSCI Database'!$C:$R,12, FALSE)),"")</f>
        <v>E.Segmt-Moderate</v>
      </c>
      <c r="AA4365" s="202" t="str">
        <f>IFERROR(IF(VLOOKUP($C4365,'MSCI Database'!$C:$R,13, FALSE)="","",VLOOKUP($C4365,'MSCI Database'!$C:$R,13, FALSE)),"")</f>
        <v>Continued improvement on smelter certifications</v>
      </c>
    </row>
    <row r="4366" spans="1:27" s="130" customFormat="1" ht="15" hidden="1" customHeight="1" outlineLevel="1">
      <c r="A4366" s="130" t="s">
        <v>4843</v>
      </c>
      <c r="B4366" s="130" t="s">
        <v>4844</v>
      </c>
      <c r="C4366" s="130" t="s">
        <v>4845</v>
      </c>
      <c r="D4366" s="130" t="s">
        <v>18678</v>
      </c>
      <c r="E4366" s="130" t="s">
        <v>18674</v>
      </c>
      <c r="F4366" s="215">
        <v>5.7554227064144118E-3</v>
      </c>
      <c r="G4366" s="132" t="str">
        <f ca="1">IFERROR(_xll.BQL($A4366, "cur_mkt_cap(currency=EUR)")/1000000, " ")</f>
        <v xml:space="preserve"> </v>
      </c>
      <c r="M4366" s="308"/>
      <c r="N4366" s="215">
        <f t="shared" si="164"/>
        <v>6.1113628995746936E-5</v>
      </c>
      <c r="O4366" s="172" t="str">
        <f>IFERROR(IF(VLOOKUP($C4366,'MSCI Database'!$C:$R,2, FALSE)="","",VLOOKUP($C4366,'MSCI Database'!$C:$R,2, FALSE)),"")</f>
        <v>Household &amp; Personal Products</v>
      </c>
      <c r="P4366" s="186" t="str">
        <f>IFERROR(IF(VLOOKUP($C4366,'MSCI Database'!$C:$R,3, FALSE)="","",VLOOKUP($C4366,'MSCI Database'!$C:$R,3, FALSE)),"")</f>
        <v>CCC</v>
      </c>
      <c r="Q4366" s="164" t="str">
        <f>IFERROR(IF(VLOOKUP($C4366,'MSCI Database'!$C:$R,4, FALSE)="","",VLOOKUP($C4366,'MSCI Database'!$C:$R,4, FALSE)),"")</f>
        <v>0</v>
      </c>
      <c r="R4366" s="164">
        <f>IFERROR(IF(VLOOKUP($C4366,'MSCI Database'!$C:$R,5, FALSE)="","",VLOOKUP($C4366,'MSCI Database'!$C:$R,5, FALSE)),"")</f>
        <v>0.8</v>
      </c>
      <c r="S4366" s="164">
        <f>IFERROR(IF(VLOOKUP($C4366,'MSCI Database'!$C:$R,6, FALSE)="","",VLOOKUP($C4366,'MSCI Database'!$C:$R,6, FALSE)),"")</f>
        <v>3.2</v>
      </c>
      <c r="T4366" s="211">
        <f>IFERROR(IF(VLOOKUP($C4366,'MSCI Database'!$C:$R,7, FALSE)="","",VLOOKUP($C4366,'MSCI Database'!$C:$R,7, FALSE)),"")</f>
        <v>4.3</v>
      </c>
      <c r="U4366" s="164">
        <f>IFERROR(IF(VLOOKUP($C4366,'MSCI Database'!$C:$R,8, FALSE)="","",VLOOKUP($C4366,'MSCI Database'!$C:$R,8, FALSE)),"")</f>
        <v>3.7</v>
      </c>
      <c r="V4366" s="175">
        <f>IFERROR(IF(VLOOKUP($C4366,'MSCI Database'!$C:$R,9, FALSE)="","",VLOOKUP($C4366,'MSCI Database'!$C:$R,9, FALSE)),"")</f>
        <v>3.7</v>
      </c>
      <c r="W4366" s="165">
        <f t="shared" ca="1" si="165"/>
        <v>0</v>
      </c>
      <c r="X4366" s="236">
        <f>IFERROR(IF(VLOOKUP($C4366,'MSCI Database'!$C:$R,10, FALSE)="","",VLOOKUP($C4366,'MSCI Database'!$C:$R,10, FALSE)),"")</f>
        <v>1778383</v>
      </c>
      <c r="Y4366" s="133" t="str">
        <f>IFERROR(IF(VLOOKUP($C4366,'MSCI Database'!$C:$R,11, FALSE)="","",VLOOKUP($C4366,'MSCI Database'!$C:$R,11, FALSE)),"")</f>
        <v>2019</v>
      </c>
      <c r="Z4366" s="133" t="str">
        <f>IFERROR(IF(VLOOKUP($C4366,'MSCI Database'!$C:$R,12, FALSE)="","",VLOOKUP($C4366,'MSCI Database'!$C:$R,12, FALSE)),"")</f>
        <v>Reported</v>
      </c>
      <c r="AA4366" s="202" t="str">
        <f>IFERROR(IF(VLOOKUP($C4366,'MSCI Database'!$C:$R,13, FALSE)="","",VLOOKUP($C4366,'MSCI Database'!$C:$R,13, FALSE)),"")</f>
        <v>Lacks notable programs across ESG parameters</v>
      </c>
    </row>
    <row r="4367" spans="1:27" s="130" customFormat="1" ht="15" hidden="1" customHeight="1" outlineLevel="1">
      <c r="A4367" s="130" t="s">
        <v>278</v>
      </c>
      <c r="B4367" s="130" t="s">
        <v>279</v>
      </c>
      <c r="C4367" s="130" t="s">
        <v>280</v>
      </c>
      <c r="D4367" s="130" t="s">
        <v>18721</v>
      </c>
      <c r="E4367" s="130" t="s">
        <v>18688</v>
      </c>
      <c r="F4367" s="215">
        <v>1.2229742320665741E-2</v>
      </c>
      <c r="G4367" s="132" t="str">
        <f ca="1">IFERROR(_xll.BQL($A4367, "cur_mkt_cap(currency=EUR)")/1000000, " ")</f>
        <v xml:space="preserve"> </v>
      </c>
      <c r="M4367" s="308"/>
      <c r="N4367" s="215">
        <f t="shared" si="164"/>
        <v>1.2986082396098734E-4</v>
      </c>
      <c r="O4367" s="172" t="str">
        <f>IFERROR(IF(VLOOKUP($C4367,'MSCI Database'!$C:$R,2, FALSE)="","",VLOOKUP($C4367,'MSCI Database'!$C:$R,2, FALSE)),"")</f>
        <v>Banks</v>
      </c>
      <c r="P4367" s="186" t="str">
        <f>IFERROR(IF(VLOOKUP($C4367,'MSCI Database'!$C:$R,3, FALSE)="","",VLOOKUP($C4367,'MSCI Database'!$C:$R,3, FALSE)),"")</f>
        <v>BBB</v>
      </c>
      <c r="Q4367" s="164" t="str">
        <f>IFERROR(IF(VLOOKUP($C4367,'MSCI Database'!$C:$R,4, FALSE)="","",VLOOKUP($C4367,'MSCI Database'!$C:$R,4, FALSE)),"")</f>
        <v>0</v>
      </c>
      <c r="R4367" s="164">
        <f>IFERROR(IF(VLOOKUP($C4367,'MSCI Database'!$C:$R,5, FALSE)="","",VLOOKUP($C4367,'MSCI Database'!$C:$R,5, FALSE)),"")</f>
        <v>4.5999999999999996</v>
      </c>
      <c r="S4367" s="164">
        <f>IFERROR(IF(VLOOKUP($C4367,'MSCI Database'!$C:$R,6, FALSE)="","",VLOOKUP($C4367,'MSCI Database'!$C:$R,6, FALSE)),"")</f>
        <v>4.3</v>
      </c>
      <c r="T4367" s="211">
        <f>IFERROR(IF(VLOOKUP($C4367,'MSCI Database'!$C:$R,7, FALSE)="","",VLOOKUP($C4367,'MSCI Database'!$C:$R,7, FALSE)),"")</f>
        <v>4.9000000000000004</v>
      </c>
      <c r="U4367" s="164">
        <f>IFERROR(IF(VLOOKUP($C4367,'MSCI Database'!$C:$R,8, FALSE)="","",VLOOKUP($C4367,'MSCI Database'!$C:$R,8, FALSE)),"")</f>
        <v>2.4</v>
      </c>
      <c r="V4367" s="175">
        <f>IFERROR(IF(VLOOKUP($C4367,'MSCI Database'!$C:$R,9, FALSE)="","",VLOOKUP($C4367,'MSCI Database'!$C:$R,9, FALSE)),"")</f>
        <v>4</v>
      </c>
      <c r="W4367" s="165">
        <f t="shared" ca="1" si="165"/>
        <v>0</v>
      </c>
      <c r="X4367" s="236">
        <f>IFERROR(IF(VLOOKUP($C4367,'MSCI Database'!$C:$R,10, FALSE)="","",VLOOKUP($C4367,'MSCI Database'!$C:$R,10, FALSE)),"")</f>
        <v>40636</v>
      </c>
      <c r="Y4367" s="133" t="str">
        <f>IFERROR(IF(VLOOKUP($C4367,'MSCI Database'!$C:$R,11, FALSE)="","",VLOOKUP($C4367,'MSCI Database'!$C:$R,11, FALSE)),"")</f>
        <v>2019</v>
      </c>
      <c r="Z4367" s="133" t="str">
        <f>IFERROR(IF(VLOOKUP($C4367,'MSCI Database'!$C:$R,12, FALSE)="","",VLOOKUP($C4367,'MSCI Database'!$C:$R,12, FALSE)),"")</f>
        <v>Reported</v>
      </c>
      <c r="AA4367" s="202" t="str">
        <f>IFERROR(IF(VLOOKUP($C4367,'MSCI Database'!$C:$R,13, FALSE)="","",VLOOKUP($C4367,'MSCI Database'!$C:$R,13, FALSE)),"")</f>
        <v>Improved social programs but governance risks constrain rating</v>
      </c>
    </row>
    <row r="4368" spans="1:27" s="130" customFormat="1" ht="15" hidden="1" customHeight="1" outlineLevel="1">
      <c r="A4368" s="130" t="s">
        <v>2052</v>
      </c>
      <c r="B4368" s="130" t="s">
        <v>2053</v>
      </c>
      <c r="C4368" s="130" t="s">
        <v>2054</v>
      </c>
      <c r="D4368" s="130" t="s">
        <v>12130</v>
      </c>
      <c r="E4368" s="130" t="s">
        <v>18688</v>
      </c>
      <c r="F4368" s="215">
        <v>5.1602054304200083E-2</v>
      </c>
      <c r="G4368" s="132" t="str">
        <f ca="1">IFERROR(_xll.BQL($A4368, "cur_mkt_cap(currency=EUR)")/1000000, " ")</f>
        <v xml:space="preserve"> </v>
      </c>
      <c r="M4368" s="308"/>
      <c r="N4368" s="215">
        <f t="shared" si="164"/>
        <v>5.4793348169728678E-4</v>
      </c>
      <c r="O4368" s="172" t="str">
        <f>IFERROR(IF(VLOOKUP($C4368,'MSCI Database'!$C:$R,2, FALSE)="","",VLOOKUP($C4368,'MSCI Database'!$C:$R,2, FALSE)),"")</f>
        <v>Banks</v>
      </c>
      <c r="P4368" s="186" t="str">
        <f>IFERROR(IF(VLOOKUP($C4368,'MSCI Database'!$C:$R,3, FALSE)="","",VLOOKUP($C4368,'MSCI Database'!$C:$R,3, FALSE)),"")</f>
        <v>AAA</v>
      </c>
      <c r="Q4368" s="164" t="str">
        <f>IFERROR(IF(VLOOKUP($C4368,'MSCI Database'!$C:$R,4, FALSE)="","",VLOOKUP($C4368,'MSCI Database'!$C:$R,4, FALSE)),"")</f>
        <v>0</v>
      </c>
      <c r="R4368" s="164">
        <f>IFERROR(IF(VLOOKUP($C4368,'MSCI Database'!$C:$R,5, FALSE)="","",VLOOKUP($C4368,'MSCI Database'!$C:$R,5, FALSE)),"")</f>
        <v>10</v>
      </c>
      <c r="S4368" s="164">
        <f>IFERROR(IF(VLOOKUP($C4368,'MSCI Database'!$C:$R,6, FALSE)="","",VLOOKUP($C4368,'MSCI Database'!$C:$R,6, FALSE)),"")</f>
        <v>7.2</v>
      </c>
      <c r="T4368" s="211">
        <f>IFERROR(IF(VLOOKUP($C4368,'MSCI Database'!$C:$R,7, FALSE)="","",VLOOKUP($C4368,'MSCI Database'!$C:$R,7, FALSE)),"")</f>
        <v>6.3</v>
      </c>
      <c r="U4368" s="164">
        <f>IFERROR(IF(VLOOKUP($C4368,'MSCI Database'!$C:$R,8, FALSE)="","",VLOOKUP($C4368,'MSCI Database'!$C:$R,8, FALSE)),"")</f>
        <v>5.5</v>
      </c>
      <c r="V4368" s="175">
        <f>IFERROR(IF(VLOOKUP($C4368,'MSCI Database'!$C:$R,9, FALSE)="","",VLOOKUP($C4368,'MSCI Database'!$C:$R,9, FALSE)),"")</f>
        <v>6.2</v>
      </c>
      <c r="W4368" s="165">
        <f t="shared" ca="1" si="165"/>
        <v>0</v>
      </c>
      <c r="X4368" s="236">
        <f>IFERROR(IF(VLOOKUP($C4368,'MSCI Database'!$C:$R,10, FALSE)="","",VLOOKUP($C4368,'MSCI Database'!$C:$R,10, FALSE)),"")</f>
        <v>314819</v>
      </c>
      <c r="Y4368" s="133" t="str">
        <f>IFERROR(IF(VLOOKUP($C4368,'MSCI Database'!$C:$R,11, FALSE)="","",VLOOKUP($C4368,'MSCI Database'!$C:$R,11, FALSE)),"")</f>
        <v>2019</v>
      </c>
      <c r="Z4368" s="133" t="str">
        <f>IFERROR(IF(VLOOKUP($C4368,'MSCI Database'!$C:$R,12, FALSE)="","",VLOOKUP($C4368,'MSCI Database'!$C:$R,12, FALSE)),"")</f>
        <v>Reported</v>
      </c>
      <c r="AA4368" s="202" t="str">
        <f>IFERROR(IF(VLOOKUP($C4368,'MSCI Database'!$C:$R,13, FALSE)="","",VLOOKUP($C4368,'MSCI Database'!$C:$R,13, FALSE)),"")</f>
        <v>Relatively strong focus on sustainable opportunities; talent retention and data practices lead peers</v>
      </c>
    </row>
    <row r="4369" spans="1:27" s="130" customFormat="1" ht="15" hidden="1" customHeight="1" outlineLevel="1">
      <c r="A4369" s="130" t="s">
        <v>6548</v>
      </c>
      <c r="B4369" s="130" t="s">
        <v>6549</v>
      </c>
      <c r="C4369" s="130" t="s">
        <v>6550</v>
      </c>
      <c r="D4369" s="130" t="s">
        <v>12128</v>
      </c>
      <c r="E4369" s="130" t="s">
        <v>18704</v>
      </c>
      <c r="F4369" s="215">
        <v>4.4532891398036442E-2</v>
      </c>
      <c r="G4369" s="132" t="str">
        <f ca="1">IFERROR(_xll.BQL($A4369, "cur_mkt_cap(currency=EUR)")/1000000, " ")</f>
        <v xml:space="preserve"> </v>
      </c>
      <c r="M4369" s="308"/>
      <c r="N4369" s="215">
        <f t="shared" si="164"/>
        <v>4.7286997703475481E-4</v>
      </c>
      <c r="O4369" s="172" t="str">
        <f>IFERROR(IF(VLOOKUP($C4369,'MSCI Database'!$C:$R,2, FALSE)="","",VLOOKUP($C4369,'MSCI Database'!$C:$R,2, FALSE)),"")</f>
        <v>Real Estate Management &amp; Services</v>
      </c>
      <c r="P4369" s="186" t="str">
        <f>IFERROR(IF(VLOOKUP($C4369,'MSCI Database'!$C:$R,3, FALSE)="","",VLOOKUP($C4369,'MSCI Database'!$C:$R,3, FALSE)),"")</f>
        <v>AAA</v>
      </c>
      <c r="Q4369" s="164" t="str">
        <f>IFERROR(IF(VLOOKUP($C4369,'MSCI Database'!$C:$R,4, FALSE)="","",VLOOKUP($C4369,'MSCI Database'!$C:$R,4, FALSE)),"")</f>
        <v>1</v>
      </c>
      <c r="R4369" s="164">
        <f>IFERROR(IF(VLOOKUP($C4369,'MSCI Database'!$C:$R,5, FALSE)="","",VLOOKUP($C4369,'MSCI Database'!$C:$R,5, FALSE)),"")</f>
        <v>9.1999999999999993</v>
      </c>
      <c r="S4369" s="164">
        <f>IFERROR(IF(VLOOKUP($C4369,'MSCI Database'!$C:$R,6, FALSE)="","",VLOOKUP($C4369,'MSCI Database'!$C:$R,6, FALSE)),"")</f>
        <v>5.2</v>
      </c>
      <c r="T4369" s="211">
        <f>IFERROR(IF(VLOOKUP($C4369,'MSCI Database'!$C:$R,7, FALSE)="","",VLOOKUP($C4369,'MSCI Database'!$C:$R,7, FALSE)),"")</f>
        <v>8.6</v>
      </c>
      <c r="U4369" s="164">
        <f>IFERROR(IF(VLOOKUP($C4369,'MSCI Database'!$C:$R,8, FALSE)="","",VLOOKUP($C4369,'MSCI Database'!$C:$R,8, FALSE)),"")</f>
        <v>6.9</v>
      </c>
      <c r="V4369" s="175">
        <f>IFERROR(IF(VLOOKUP($C4369,'MSCI Database'!$C:$R,9, FALSE)="","",VLOOKUP($C4369,'MSCI Database'!$C:$R,9, FALSE)),"")</f>
        <v>6.8</v>
      </c>
      <c r="W4369" s="165">
        <f t="shared" ca="1" si="165"/>
        <v>0</v>
      </c>
      <c r="X4369" s="236">
        <f>IFERROR(IF(VLOOKUP($C4369,'MSCI Database'!$C:$R,10, FALSE)="","",VLOOKUP($C4369,'MSCI Database'!$C:$R,10, FALSE)),"")</f>
        <v>86790</v>
      </c>
      <c r="Y4369" s="133" t="str">
        <f>IFERROR(IF(VLOOKUP($C4369,'MSCI Database'!$C:$R,11, FALSE)="","",VLOOKUP($C4369,'MSCI Database'!$C:$R,11, FALSE)),"")</f>
        <v>2019</v>
      </c>
      <c r="Z4369" s="133" t="str">
        <f>IFERROR(IF(VLOOKUP($C4369,'MSCI Database'!$C:$R,12, FALSE)="","",VLOOKUP($C4369,'MSCI Database'!$C:$R,12, FALSE)),"")</f>
        <v>Reported</v>
      </c>
      <c r="AA4369" s="202" t="str">
        <f>IFERROR(IF(VLOOKUP($C4369,'MSCI Database'!$C:$R,13, FALSE)="","",VLOOKUP($C4369,'MSCI Database'!$C:$R,13, FALSE)),"")</f>
        <v>Best practices on corporate governance, business ethics, and talent management</v>
      </c>
    </row>
    <row r="4370" spans="1:27" s="130" customFormat="1" ht="15" hidden="1" customHeight="1" outlineLevel="1">
      <c r="A4370" s="130" t="s">
        <v>8133</v>
      </c>
      <c r="B4370" s="130" t="s">
        <v>8134</v>
      </c>
      <c r="C4370" s="130" t="s">
        <v>8135</v>
      </c>
      <c r="D4370" s="130" t="s">
        <v>12128</v>
      </c>
      <c r="E4370" s="130" t="s">
        <v>18689</v>
      </c>
      <c r="F4370" s="215">
        <v>4.4411040077779372E-2</v>
      </c>
      <c r="G4370" s="132" t="str">
        <f ca="1">IFERROR(_xll.BQL($A4370, "cur_mkt_cap(currency=EUR)")/1000000, " ")</f>
        <v xml:space="preserve"> </v>
      </c>
      <c r="M4370" s="308"/>
      <c r="N4370" s="215">
        <f t="shared" si="164"/>
        <v>4.7157610571396837E-4</v>
      </c>
      <c r="O4370" s="172" t="str">
        <f>IFERROR(IF(VLOOKUP($C4370,'MSCI Database'!$C:$R,2, FALSE)="","",VLOOKUP($C4370,'MSCI Database'!$C:$R,2, FALSE)),"")</f>
        <v>Software &amp; Services</v>
      </c>
      <c r="P4370" s="186" t="str">
        <f>IFERROR(IF(VLOOKUP($C4370,'MSCI Database'!$C:$R,3, FALSE)="","",VLOOKUP($C4370,'MSCI Database'!$C:$R,3, FALSE)),"")</f>
        <v>B</v>
      </c>
      <c r="Q4370" s="164" t="str">
        <f>IFERROR(IF(VLOOKUP($C4370,'MSCI Database'!$C:$R,4, FALSE)="","",VLOOKUP($C4370,'MSCI Database'!$C:$R,4, FALSE)),"")</f>
        <v>0</v>
      </c>
      <c r="R4370" s="164">
        <f>IFERROR(IF(VLOOKUP($C4370,'MSCI Database'!$C:$R,5, FALSE)="","",VLOOKUP($C4370,'MSCI Database'!$C:$R,5, FALSE)),"")</f>
        <v>2.1</v>
      </c>
      <c r="S4370" s="164">
        <f>IFERROR(IF(VLOOKUP($C4370,'MSCI Database'!$C:$R,6, FALSE)="","",VLOOKUP($C4370,'MSCI Database'!$C:$R,6, FALSE)),"")</f>
        <v>3.4</v>
      </c>
      <c r="T4370" s="211">
        <f>IFERROR(IF(VLOOKUP($C4370,'MSCI Database'!$C:$R,7, FALSE)="","",VLOOKUP($C4370,'MSCI Database'!$C:$R,7, FALSE)),"")</f>
        <v>3.5</v>
      </c>
      <c r="U4370" s="164">
        <f>IFERROR(IF(VLOOKUP($C4370,'MSCI Database'!$C:$R,8, FALSE)="","",VLOOKUP($C4370,'MSCI Database'!$C:$R,8, FALSE)),"")</f>
        <v>4.4000000000000004</v>
      </c>
      <c r="V4370" s="175">
        <f>IFERROR(IF(VLOOKUP($C4370,'MSCI Database'!$C:$R,9, FALSE)="","",VLOOKUP($C4370,'MSCI Database'!$C:$R,9, FALSE)),"")</f>
        <v>3.8</v>
      </c>
      <c r="W4370" s="165">
        <f t="shared" ca="1" si="165"/>
        <v>0</v>
      </c>
      <c r="X4370" s="236">
        <f>IFERROR(IF(VLOOKUP($C4370,'MSCI Database'!$C:$R,10, FALSE)="","",VLOOKUP($C4370,'MSCI Database'!$C:$R,10, FALSE)),"")</f>
        <v>5428</v>
      </c>
      <c r="Y4370" s="133" t="str">
        <f>IFERROR(IF(VLOOKUP($C4370,'MSCI Database'!$C:$R,11, FALSE)="","",VLOOKUP($C4370,'MSCI Database'!$C:$R,11, FALSE)),"")</f>
        <v>2019</v>
      </c>
      <c r="Z4370" s="133" t="str">
        <f>IFERROR(IF(VLOOKUP($C4370,'MSCI Database'!$C:$R,12, FALSE)="","",VLOOKUP($C4370,'MSCI Database'!$C:$R,12, FALSE)),"")</f>
        <v>E.Segmt-Moderately Low</v>
      </c>
      <c r="AA4370" s="202" t="str">
        <f>IFERROR(IF(VLOOKUP($C4370,'MSCI Database'!$C:$R,13, FALSE)="","",VLOOKUP($C4370,'MSCI Database'!$C:$R,13, FALSE)),"")</f>
        <v>Trails peers in robust information security management programs</v>
      </c>
    </row>
    <row r="4371" spans="1:27" s="130" customFormat="1" ht="15" hidden="1" customHeight="1" outlineLevel="1">
      <c r="A4371" s="130" t="s">
        <v>286</v>
      </c>
      <c r="B4371" s="130" t="s">
        <v>287</v>
      </c>
      <c r="C4371" s="130" t="s">
        <v>288</v>
      </c>
      <c r="D4371" s="130" t="s">
        <v>18721</v>
      </c>
      <c r="E4371" s="130" t="s">
        <v>18688</v>
      </c>
      <c r="F4371" s="215">
        <v>1.210432298174466E-2</v>
      </c>
      <c r="G4371" s="132" t="str">
        <f ca="1">IFERROR(_xll.BQL($A4371, "cur_mkt_cap(currency=EUR)")/1000000, " ")</f>
        <v xml:space="preserve"> </v>
      </c>
      <c r="M4371" s="308"/>
      <c r="N4371" s="215">
        <f t="shared" si="164"/>
        <v>1.2852906583674524E-4</v>
      </c>
      <c r="O4371" s="172" t="str">
        <f>IFERROR(IF(VLOOKUP($C4371,'MSCI Database'!$C:$R,2, FALSE)="","",VLOOKUP($C4371,'MSCI Database'!$C:$R,2, FALSE)),"")</f>
        <v>Banks</v>
      </c>
      <c r="P4371" s="186" t="str">
        <f>IFERROR(IF(VLOOKUP($C4371,'MSCI Database'!$C:$R,3, FALSE)="","",VLOOKUP($C4371,'MSCI Database'!$C:$R,3, FALSE)),"")</f>
        <v>A</v>
      </c>
      <c r="Q4371" s="164" t="str">
        <f>IFERROR(IF(VLOOKUP($C4371,'MSCI Database'!$C:$R,4, FALSE)="","",VLOOKUP($C4371,'MSCI Database'!$C:$R,4, FALSE)),"")</f>
        <v>0</v>
      </c>
      <c r="R4371" s="164">
        <f>IFERROR(IF(VLOOKUP($C4371,'MSCI Database'!$C:$R,5, FALSE)="","",VLOOKUP($C4371,'MSCI Database'!$C:$R,5, FALSE)),"")</f>
        <v>7.1</v>
      </c>
      <c r="S4371" s="164">
        <f>IFERROR(IF(VLOOKUP($C4371,'MSCI Database'!$C:$R,6, FALSE)="","",VLOOKUP($C4371,'MSCI Database'!$C:$R,6, FALSE)),"")</f>
        <v>6.4</v>
      </c>
      <c r="T4371" s="211">
        <f>IFERROR(IF(VLOOKUP($C4371,'MSCI Database'!$C:$R,7, FALSE)="","",VLOOKUP($C4371,'MSCI Database'!$C:$R,7, FALSE)),"")</f>
        <v>4.9000000000000004</v>
      </c>
      <c r="U4371" s="164">
        <f>IFERROR(IF(VLOOKUP($C4371,'MSCI Database'!$C:$R,8, FALSE)="","",VLOOKUP($C4371,'MSCI Database'!$C:$R,8, FALSE)),"")</f>
        <v>3.2</v>
      </c>
      <c r="V4371" s="175">
        <f>IFERROR(IF(VLOOKUP($C4371,'MSCI Database'!$C:$R,9, FALSE)="","",VLOOKUP($C4371,'MSCI Database'!$C:$R,9, FALSE)),"")</f>
        <v>4.5999999999999996</v>
      </c>
      <c r="W4371" s="165">
        <f t="shared" ca="1" si="165"/>
        <v>0</v>
      </c>
      <c r="X4371" s="236">
        <f>IFERROR(IF(VLOOKUP($C4371,'MSCI Database'!$C:$R,10, FALSE)="","",VLOOKUP($C4371,'MSCI Database'!$C:$R,10, FALSE)),"")</f>
        <v>37630</v>
      </c>
      <c r="Y4371" s="133" t="str">
        <f>IFERROR(IF(VLOOKUP($C4371,'MSCI Database'!$C:$R,11, FALSE)="","",VLOOKUP($C4371,'MSCI Database'!$C:$R,11, FALSE)),"")</f>
        <v>2019</v>
      </c>
      <c r="Z4371" s="133" t="str">
        <f>IFERROR(IF(VLOOKUP($C4371,'MSCI Database'!$C:$R,12, FALSE)="","",VLOOKUP($C4371,'MSCI Database'!$C:$R,12, FALSE)),"")</f>
        <v>Reported</v>
      </c>
      <c r="AA4371" s="202" t="str">
        <f>IFERROR(IF(VLOOKUP($C4371,'MSCI Database'!$C:$R,13, FALSE)="","",VLOOKUP($C4371,'MSCI Database'!$C:$R,13, FALSE)),"")</f>
        <v>Poised to handle risks of digital banking, but weak governance</v>
      </c>
    </row>
    <row r="4372" spans="1:27" s="130" customFormat="1" ht="15" hidden="1" customHeight="1" outlineLevel="1">
      <c r="A4372" s="130" t="s">
        <v>6440</v>
      </c>
      <c r="B4372" s="130" t="s">
        <v>6441</v>
      </c>
      <c r="C4372" s="130" t="s">
        <v>6442</v>
      </c>
      <c r="D4372" s="130" t="s">
        <v>12128</v>
      </c>
      <c r="E4372" s="130" t="s">
        <v>18684</v>
      </c>
      <c r="F4372" s="215">
        <v>4.4218100822977627E-2</v>
      </c>
      <c r="G4372" s="132" t="str">
        <f ca="1">IFERROR(_xll.BQL($A4372, "cur_mkt_cap(currency=EUR)")/1000000, " ")</f>
        <v xml:space="preserve"> </v>
      </c>
      <c r="M4372" s="308"/>
      <c r="N4372" s="215">
        <f t="shared" si="164"/>
        <v>4.6952739119930236E-4</v>
      </c>
      <c r="O4372" s="172" t="str">
        <f>IFERROR(IF(VLOOKUP($C4372,'MSCI Database'!$C:$R,2, FALSE)="","",VLOOKUP($C4372,'MSCI Database'!$C:$R,2, FALSE)),"")</f>
        <v>Containers &amp; Packaging</v>
      </c>
      <c r="P4372" s="186" t="str">
        <f>IFERROR(IF(VLOOKUP($C4372,'MSCI Database'!$C:$R,3, FALSE)="","",VLOOKUP($C4372,'MSCI Database'!$C:$R,3, FALSE)),"")</f>
        <v>A</v>
      </c>
      <c r="Q4372" s="164" t="str">
        <f>IFERROR(IF(VLOOKUP($C4372,'MSCI Database'!$C:$R,4, FALSE)="","",VLOOKUP($C4372,'MSCI Database'!$C:$R,4, FALSE)),"")</f>
        <v>0</v>
      </c>
      <c r="R4372" s="164">
        <f>IFERROR(IF(VLOOKUP($C4372,'MSCI Database'!$C:$R,5, FALSE)="","",VLOOKUP($C4372,'MSCI Database'!$C:$R,5, FALSE)),"")</f>
        <v>6.1</v>
      </c>
      <c r="S4372" s="164">
        <f>IFERROR(IF(VLOOKUP($C4372,'MSCI Database'!$C:$R,6, FALSE)="","",VLOOKUP($C4372,'MSCI Database'!$C:$R,6, FALSE)),"")</f>
        <v>8.9</v>
      </c>
      <c r="T4372" s="211">
        <f>IFERROR(IF(VLOOKUP($C4372,'MSCI Database'!$C:$R,7, FALSE)="","",VLOOKUP($C4372,'MSCI Database'!$C:$R,7, FALSE)),"")</f>
        <v>3</v>
      </c>
      <c r="U4372" s="164">
        <f>IFERROR(IF(VLOOKUP($C4372,'MSCI Database'!$C:$R,8, FALSE)="","",VLOOKUP($C4372,'MSCI Database'!$C:$R,8, FALSE)),"")</f>
        <v>3.9</v>
      </c>
      <c r="V4372" s="175">
        <f>IFERROR(IF(VLOOKUP($C4372,'MSCI Database'!$C:$R,9, FALSE)="","",VLOOKUP($C4372,'MSCI Database'!$C:$R,9, FALSE)),"")</f>
        <v>5.4</v>
      </c>
      <c r="W4372" s="165">
        <f t="shared" ca="1" si="165"/>
        <v>0</v>
      </c>
      <c r="X4372" s="236">
        <f>IFERROR(IF(VLOOKUP($C4372,'MSCI Database'!$C:$R,10, FALSE)="","",VLOOKUP($C4372,'MSCI Database'!$C:$R,10, FALSE)),"")</f>
        <v>1240902</v>
      </c>
      <c r="Y4372" s="133" t="str">
        <f>IFERROR(IF(VLOOKUP($C4372,'MSCI Database'!$C:$R,11, FALSE)="","",VLOOKUP($C4372,'MSCI Database'!$C:$R,11, FALSE)),"")</f>
        <v>2019</v>
      </c>
      <c r="Z4372" s="133" t="str">
        <f>IFERROR(IF(VLOOKUP($C4372,'MSCI Database'!$C:$R,12, FALSE)="","",VLOOKUP($C4372,'MSCI Database'!$C:$R,12, FALSE)),"")</f>
        <v>Reported</v>
      </c>
      <c r="AA4372" s="202" t="str">
        <f>IFERROR(IF(VLOOKUP($C4372,'MSCI Database'!$C:$R,13, FALSE)="","",VLOOKUP($C4372,'MSCI Database'!$C:$R,13, FALSE)),"")</f>
        <v>Strong recycling efforts; board concerns persist</v>
      </c>
    </row>
    <row r="4373" spans="1:27" s="130" customFormat="1" ht="15" hidden="1" customHeight="1" outlineLevel="1">
      <c r="A4373" s="130" t="s">
        <v>7702</v>
      </c>
      <c r="B4373" s="130" t="s">
        <v>7703</v>
      </c>
      <c r="C4373" s="130" t="s">
        <v>7704</v>
      </c>
      <c r="D4373" s="130" t="s">
        <v>12128</v>
      </c>
      <c r="E4373" s="130" t="s">
        <v>18689</v>
      </c>
      <c r="F4373" s="215">
        <v>4.3918201501518657E-2</v>
      </c>
      <c r="G4373" s="132" t="str">
        <f ca="1">IFERROR(_xll.BQL($A4373, "cur_mkt_cap(currency=EUR)")/1000000, " ")</f>
        <v xml:space="preserve"> </v>
      </c>
      <c r="M4373" s="308"/>
      <c r="N4373" s="215">
        <f t="shared" si="164"/>
        <v>4.6634292729410675E-4</v>
      </c>
      <c r="O4373" s="172" t="str">
        <f>IFERROR(IF(VLOOKUP($C4373,'MSCI Database'!$C:$R,2, FALSE)="","",VLOOKUP($C4373,'MSCI Database'!$C:$R,2, FALSE)),"")</f>
        <v>Software &amp; Services</v>
      </c>
      <c r="P4373" s="186" t="str">
        <f>IFERROR(IF(VLOOKUP($C4373,'MSCI Database'!$C:$R,3, FALSE)="","",VLOOKUP($C4373,'MSCI Database'!$C:$R,3, FALSE)),"")</f>
        <v>AA</v>
      </c>
      <c r="Q4373" s="164" t="str">
        <f>IFERROR(IF(VLOOKUP($C4373,'MSCI Database'!$C:$R,4, FALSE)="","",VLOOKUP($C4373,'MSCI Database'!$C:$R,4, FALSE)),"")</f>
        <v>1</v>
      </c>
      <c r="R4373" s="164">
        <f>IFERROR(IF(VLOOKUP($C4373,'MSCI Database'!$C:$R,5, FALSE)="","",VLOOKUP($C4373,'MSCI Database'!$C:$R,5, FALSE)),"")</f>
        <v>7.4</v>
      </c>
      <c r="S4373" s="164">
        <f>IFERROR(IF(VLOOKUP($C4373,'MSCI Database'!$C:$R,6, FALSE)="","",VLOOKUP($C4373,'MSCI Database'!$C:$R,6, FALSE)),"")</f>
        <v>6.7</v>
      </c>
      <c r="T4373" s="211">
        <f>IFERROR(IF(VLOOKUP($C4373,'MSCI Database'!$C:$R,7, FALSE)="","",VLOOKUP($C4373,'MSCI Database'!$C:$R,7, FALSE)),"")</f>
        <v>5.2</v>
      </c>
      <c r="U4373" s="164">
        <f>IFERROR(IF(VLOOKUP($C4373,'MSCI Database'!$C:$R,8, FALSE)="","",VLOOKUP($C4373,'MSCI Database'!$C:$R,8, FALSE)),"")</f>
        <v>3.8</v>
      </c>
      <c r="V4373" s="175">
        <f>IFERROR(IF(VLOOKUP($C4373,'MSCI Database'!$C:$R,9, FALSE)="","",VLOOKUP($C4373,'MSCI Database'!$C:$R,9, FALSE)),"")</f>
        <v>4.7</v>
      </c>
      <c r="W4373" s="165">
        <f t="shared" ca="1" si="165"/>
        <v>0</v>
      </c>
      <c r="X4373" s="236">
        <f>IFERROR(IF(VLOOKUP($C4373,'MSCI Database'!$C:$R,10, FALSE)="","",VLOOKUP($C4373,'MSCI Database'!$C:$R,10, FALSE)),"")</f>
        <v>4981</v>
      </c>
      <c r="Y4373" s="133" t="str">
        <f>IFERROR(IF(VLOOKUP($C4373,'MSCI Database'!$C:$R,11, FALSE)="","",VLOOKUP($C4373,'MSCI Database'!$C:$R,11, FALSE)),"")</f>
        <v>2019</v>
      </c>
      <c r="Z4373" s="133" t="str">
        <f>IFERROR(IF(VLOOKUP($C4373,'MSCI Database'!$C:$R,12, FALSE)="","",VLOOKUP($C4373,'MSCI Database'!$C:$R,12, FALSE)),"")</f>
        <v>E.Segmt-Moderate</v>
      </c>
      <c r="AA4373" s="202" t="str">
        <f>IFERROR(IF(VLOOKUP($C4373,'MSCI Database'!$C:$R,13, FALSE)="","",VLOOKUP($C4373,'MSCI Database'!$C:$R,13, FALSE)),"")</f>
        <v>Strengthening data privacy policies and programs</v>
      </c>
    </row>
    <row r="4374" spans="1:27" s="130" customFormat="1" ht="15" hidden="1" customHeight="1" outlineLevel="1">
      <c r="A4374" s="130" t="s">
        <v>2857</v>
      </c>
      <c r="B4374" s="130" t="s">
        <v>2858</v>
      </c>
      <c r="C4374" s="130" t="s">
        <v>2859</v>
      </c>
      <c r="D4374" s="130" t="s">
        <v>18675</v>
      </c>
      <c r="E4374" s="130" t="s">
        <v>18682</v>
      </c>
      <c r="F4374" s="215">
        <v>5.6396420641945206E-3</v>
      </c>
      <c r="G4374" s="132" t="str">
        <f ca="1">IFERROR(_xll.BQL($A4374, "cur_mkt_cap(currency=EUR)")/1000000, " ")</f>
        <v xml:space="preserve"> </v>
      </c>
      <c r="M4374" s="308"/>
      <c r="N4374" s="215">
        <f t="shared" si="164"/>
        <v>5.9884218824773776E-5</v>
      </c>
      <c r="O4374" s="172" t="str">
        <f>IFERROR(IF(VLOOKUP($C4374,'MSCI Database'!$C:$R,2, FALSE)="","",VLOOKUP($C4374,'MSCI Database'!$C:$R,2, FALSE)),"")</f>
        <v>Casinos &amp; Gaming</v>
      </c>
      <c r="P4374" s="186" t="str">
        <f>IFERROR(IF(VLOOKUP($C4374,'MSCI Database'!$C:$R,3, FALSE)="","",VLOOKUP($C4374,'MSCI Database'!$C:$R,3, FALSE)),"")</f>
        <v>CCC</v>
      </c>
      <c r="Q4374" s="164" t="str">
        <f>IFERROR(IF(VLOOKUP($C4374,'MSCI Database'!$C:$R,4, FALSE)="","",VLOOKUP($C4374,'MSCI Database'!$C:$R,4, FALSE)),"")</f>
        <v>0</v>
      </c>
      <c r="R4374" s="164">
        <f>IFERROR(IF(VLOOKUP($C4374,'MSCI Database'!$C:$R,5, FALSE)="","",VLOOKUP($C4374,'MSCI Database'!$C:$R,5, FALSE)),"")</f>
        <v>0.6</v>
      </c>
      <c r="S4374" s="164">
        <f>IFERROR(IF(VLOOKUP($C4374,'MSCI Database'!$C:$R,6, FALSE)="","",VLOOKUP($C4374,'MSCI Database'!$C:$R,6, FALSE)),"")</f>
        <v>3.8</v>
      </c>
      <c r="T4374" s="211">
        <f>IFERROR(IF(VLOOKUP($C4374,'MSCI Database'!$C:$R,7, FALSE)="","",VLOOKUP($C4374,'MSCI Database'!$C:$R,7, FALSE)),"")</f>
        <v>3.3</v>
      </c>
      <c r="U4374" s="164">
        <f>IFERROR(IF(VLOOKUP($C4374,'MSCI Database'!$C:$R,8, FALSE)="","",VLOOKUP($C4374,'MSCI Database'!$C:$R,8, FALSE)),"")</f>
        <v>3.3</v>
      </c>
      <c r="V4374" s="175">
        <f>IFERROR(IF(VLOOKUP($C4374,'MSCI Database'!$C:$R,9, FALSE)="","",VLOOKUP($C4374,'MSCI Database'!$C:$R,9, FALSE)),"")</f>
        <v>3.5</v>
      </c>
      <c r="W4374" s="165">
        <f t="shared" ca="1" si="165"/>
        <v>0</v>
      </c>
      <c r="X4374" s="236">
        <f>IFERROR(IF(VLOOKUP($C4374,'MSCI Database'!$C:$R,10, FALSE)="","",VLOOKUP($C4374,'MSCI Database'!$C:$R,10, FALSE)),"")</f>
        <v>929430</v>
      </c>
      <c r="Y4374" s="133" t="str">
        <f>IFERROR(IF(VLOOKUP($C4374,'MSCI Database'!$C:$R,11, FALSE)="","",VLOOKUP($C4374,'MSCI Database'!$C:$R,11, FALSE)),"")</f>
        <v>2019</v>
      </c>
      <c r="Z4374" s="133" t="str">
        <f>IFERROR(IF(VLOOKUP($C4374,'MSCI Database'!$C:$R,12, FALSE)="","",VLOOKUP($C4374,'MSCI Database'!$C:$R,12, FALSE)),"")</f>
        <v>E.Segmt-Low</v>
      </c>
      <c r="AA4374" s="202" t="str">
        <f>IFERROR(IF(VLOOKUP($C4374,'MSCI Database'!$C:$R,13, FALSE)="","",VLOOKUP($C4374,'MSCI Database'!$C:$R,13, FALSE)),"")</f>
        <v>Concerns over board structure and measures to address problem gambling persist</v>
      </c>
    </row>
    <row r="4375" spans="1:27" s="130" customFormat="1" ht="15" hidden="1" customHeight="1" outlineLevel="1">
      <c r="A4375" s="130" t="s">
        <v>2270</v>
      </c>
      <c r="B4375" s="130" t="s">
        <v>2271</v>
      </c>
      <c r="C4375" s="130" t="s">
        <v>2272</v>
      </c>
      <c r="D4375" s="130" t="s">
        <v>12131</v>
      </c>
      <c r="E4375" s="130" t="s">
        <v>18673</v>
      </c>
      <c r="F4375" s="215">
        <v>5.0514841092569693E-2</v>
      </c>
      <c r="G4375" s="132" t="str">
        <f ca="1">IFERROR(_xll.BQL($A4375, "cur_mkt_cap(currency=EUR)")/1000000, " ")</f>
        <v xml:space="preserve"> </v>
      </c>
      <c r="M4375" s="308"/>
      <c r="N4375" s="215">
        <f t="shared" si="164"/>
        <v>5.3638896998300337E-4</v>
      </c>
      <c r="O4375" s="172" t="str">
        <f>IFERROR(IF(VLOOKUP($C4375,'MSCI Database'!$C:$R,2, FALSE)="","",VLOOKUP($C4375,'MSCI Database'!$C:$R,2, FALSE)),"")</f>
        <v>Building Products</v>
      </c>
      <c r="P4375" s="186" t="str">
        <f>IFERROR(IF(VLOOKUP($C4375,'MSCI Database'!$C:$R,3, FALSE)="","",VLOOKUP($C4375,'MSCI Database'!$C:$R,3, FALSE)),"")</f>
        <v>A</v>
      </c>
      <c r="Q4375" s="164" t="str">
        <f>IFERROR(IF(VLOOKUP($C4375,'MSCI Database'!$C:$R,4, FALSE)="","",VLOOKUP($C4375,'MSCI Database'!$C:$R,4, FALSE)),"")</f>
        <v>-1</v>
      </c>
      <c r="R4375" s="164">
        <f>IFERROR(IF(VLOOKUP($C4375,'MSCI Database'!$C:$R,5, FALSE)="","",VLOOKUP($C4375,'MSCI Database'!$C:$R,5, FALSE)),"")</f>
        <v>7.1</v>
      </c>
      <c r="S4375" s="164">
        <f>IFERROR(IF(VLOOKUP($C4375,'MSCI Database'!$C:$R,6, FALSE)="","",VLOOKUP($C4375,'MSCI Database'!$C:$R,6, FALSE)),"")</f>
        <v>7</v>
      </c>
      <c r="T4375" s="211">
        <f>IFERROR(IF(VLOOKUP($C4375,'MSCI Database'!$C:$R,7, FALSE)="","",VLOOKUP($C4375,'MSCI Database'!$C:$R,7, FALSE)),"")</f>
        <v>4.5</v>
      </c>
      <c r="U4375" s="164">
        <f>IFERROR(IF(VLOOKUP($C4375,'MSCI Database'!$C:$R,8, FALSE)="","",VLOOKUP($C4375,'MSCI Database'!$C:$R,8, FALSE)),"")</f>
        <v>5.0999999999999996</v>
      </c>
      <c r="V4375" s="175">
        <f>IFERROR(IF(VLOOKUP($C4375,'MSCI Database'!$C:$R,9, FALSE)="","",VLOOKUP($C4375,'MSCI Database'!$C:$R,9, FALSE)),"")</f>
        <v>5.7</v>
      </c>
      <c r="W4375" s="165">
        <f t="shared" ca="1" si="165"/>
        <v>0</v>
      </c>
      <c r="X4375" s="236">
        <f>IFERROR(IF(VLOOKUP($C4375,'MSCI Database'!$C:$R,10, FALSE)="","",VLOOKUP($C4375,'MSCI Database'!$C:$R,10, FALSE)),"")</f>
        <v>10700000</v>
      </c>
      <c r="Y4375" s="133" t="str">
        <f>IFERROR(IF(VLOOKUP($C4375,'MSCI Database'!$C:$R,11, FALSE)="","",VLOOKUP($C4375,'MSCI Database'!$C:$R,11, FALSE)),"")</f>
        <v>2019</v>
      </c>
      <c r="Z4375" s="133" t="str">
        <f>IFERROR(IF(VLOOKUP($C4375,'MSCI Database'!$C:$R,12, FALSE)="","",VLOOKUP($C4375,'MSCI Database'!$C:$R,12, FALSE)),"")</f>
        <v>Reported</v>
      </c>
      <c r="AA4375" s="202" t="str">
        <f>IFERROR(IF(VLOOKUP($C4375,'MSCI Database'!$C:$R,13, FALSE)="","",VLOOKUP($C4375,'MSCI Database'!$C:$R,13, FALSE)),"")</f>
        <v>Restructuring broadens cleantech portfolio, but may pose challenges to carbon emissions reduction</v>
      </c>
    </row>
    <row r="4376" spans="1:27" s="130" customFormat="1" ht="15" hidden="1" customHeight="1" outlineLevel="1">
      <c r="A4376" s="130" t="s">
        <v>7048</v>
      </c>
      <c r="B4376" s="130" t="s">
        <v>7049</v>
      </c>
      <c r="C4376" s="130" t="s">
        <v>7050</v>
      </c>
      <c r="D4376" s="130" t="s">
        <v>12128</v>
      </c>
      <c r="E4376" s="130" t="s">
        <v>18689</v>
      </c>
      <c r="F4376" s="215">
        <v>4.3589476304328273E-2</v>
      </c>
      <c r="G4376" s="132" t="str">
        <f ca="1">IFERROR(_xll.BQL($A4376, "cur_mkt_cap(currency=EUR)")/1000000, " ")</f>
        <v xml:space="preserve"> </v>
      </c>
      <c r="M4376" s="308"/>
      <c r="N4376" s="215">
        <f t="shared" si="164"/>
        <v>4.6285237746528931E-4</v>
      </c>
      <c r="O4376" s="172" t="str">
        <f>IFERROR(IF(VLOOKUP($C4376,'MSCI Database'!$C:$R,2, FALSE)="","",VLOOKUP($C4376,'MSCI Database'!$C:$R,2, FALSE)),"")</f>
        <v>Software &amp; Services</v>
      </c>
      <c r="P4376" s="186" t="str">
        <f>IFERROR(IF(VLOOKUP($C4376,'MSCI Database'!$C:$R,3, FALSE)="","",VLOOKUP($C4376,'MSCI Database'!$C:$R,3, FALSE)),"")</f>
        <v>BBB</v>
      </c>
      <c r="Q4376" s="164" t="str">
        <f>IFERROR(IF(VLOOKUP($C4376,'MSCI Database'!$C:$R,4, FALSE)="","",VLOOKUP($C4376,'MSCI Database'!$C:$R,4, FALSE)),"")</f>
        <v>0</v>
      </c>
      <c r="R4376" s="164">
        <f>IFERROR(IF(VLOOKUP($C4376,'MSCI Database'!$C:$R,5, FALSE)="","",VLOOKUP($C4376,'MSCI Database'!$C:$R,5, FALSE)),"")</f>
        <v>5.6</v>
      </c>
      <c r="S4376" s="164">
        <f>IFERROR(IF(VLOOKUP($C4376,'MSCI Database'!$C:$R,6, FALSE)="","",VLOOKUP($C4376,'MSCI Database'!$C:$R,6, FALSE)),"")</f>
        <v>4.3</v>
      </c>
      <c r="T4376" s="211">
        <f>IFERROR(IF(VLOOKUP($C4376,'MSCI Database'!$C:$R,7, FALSE)="","",VLOOKUP($C4376,'MSCI Database'!$C:$R,7, FALSE)),"")</f>
        <v>5.2</v>
      </c>
      <c r="U4376" s="164">
        <f>IFERROR(IF(VLOOKUP($C4376,'MSCI Database'!$C:$R,8, FALSE)="","",VLOOKUP($C4376,'MSCI Database'!$C:$R,8, FALSE)),"")</f>
        <v>3.6</v>
      </c>
      <c r="V4376" s="175">
        <f>IFERROR(IF(VLOOKUP($C4376,'MSCI Database'!$C:$R,9, FALSE)="","",VLOOKUP($C4376,'MSCI Database'!$C:$R,9, FALSE)),"")</f>
        <v>4.5</v>
      </c>
      <c r="W4376" s="165">
        <f t="shared" ca="1" si="165"/>
        <v>0</v>
      </c>
      <c r="X4376" s="236">
        <f>IFERROR(IF(VLOOKUP($C4376,'MSCI Database'!$C:$R,10, FALSE)="","",VLOOKUP($C4376,'MSCI Database'!$C:$R,10, FALSE)),"")</f>
        <v>24556</v>
      </c>
      <c r="Y4376" s="133" t="str">
        <f>IFERROR(IF(VLOOKUP($C4376,'MSCI Database'!$C:$R,11, FALSE)="","",VLOOKUP($C4376,'MSCI Database'!$C:$R,11, FALSE)),"")</f>
        <v>2019</v>
      </c>
      <c r="Z4376" s="133" t="str">
        <f>IFERROR(IF(VLOOKUP($C4376,'MSCI Database'!$C:$R,12, FALSE)="","",VLOOKUP($C4376,'MSCI Database'!$C:$R,12, FALSE)),"")</f>
        <v>E.Segmt-Moderately Low</v>
      </c>
      <c r="AA4376" s="202" t="str">
        <f>IFERROR(IF(VLOOKUP($C4376,'MSCI Database'!$C:$R,13, FALSE)="","",VLOOKUP($C4376,'MSCI Database'!$C:$R,13, FALSE)),"")</f>
        <v>Maintains commitment to data security; weak board structure impacts governance performance</v>
      </c>
    </row>
    <row r="4377" spans="1:27" s="130" customFormat="1" ht="15" hidden="1" customHeight="1" outlineLevel="1">
      <c r="A4377" s="130" t="s">
        <v>1635</v>
      </c>
      <c r="B4377" s="130" t="s">
        <v>1636</v>
      </c>
      <c r="C4377" s="130" t="s">
        <v>1637</v>
      </c>
      <c r="D4377" s="130" t="s">
        <v>18678</v>
      </c>
      <c r="E4377" s="130" t="s">
        <v>18688</v>
      </c>
      <c r="F4377" s="215">
        <v>5.6039684408513476E-3</v>
      </c>
      <c r="G4377" s="132" t="str">
        <f ca="1">IFERROR(_xll.BQL($A4377, "cur_mkt_cap(currency=EUR)")/1000000, " ")</f>
        <v xml:space="preserve"> </v>
      </c>
      <c r="M4377" s="308"/>
      <c r="N4377" s="215">
        <f t="shared" ref="N4377:N4440" si="166">IF($A4377&lt;&gt;"",VLOOKUP($A4377,$A$3224:$V$5286,6,FALSE)/SUMIF($V$3224:$V$5286,"&lt;&gt;",$F$3224:$F$5286),0)</f>
        <v>5.9505420482212607E-5</v>
      </c>
      <c r="O4377" s="172" t="str">
        <f>IFERROR(IF(VLOOKUP($C4377,'MSCI Database'!$C:$R,2, FALSE)="","",VLOOKUP($C4377,'MSCI Database'!$C:$R,2, FALSE)),"")</f>
        <v>Life &amp; Health Insurance</v>
      </c>
      <c r="P4377" s="186" t="str">
        <f>IFERROR(IF(VLOOKUP($C4377,'MSCI Database'!$C:$R,3, FALSE)="","",VLOOKUP($C4377,'MSCI Database'!$C:$R,3, FALSE)),"")</f>
        <v>B</v>
      </c>
      <c r="Q4377" s="164" t="str">
        <f>IFERROR(IF(VLOOKUP($C4377,'MSCI Database'!$C:$R,4, FALSE)="","",VLOOKUP($C4377,'MSCI Database'!$C:$R,4, FALSE)),"")</f>
        <v>0</v>
      </c>
      <c r="R4377" s="164">
        <f>IFERROR(IF(VLOOKUP($C4377,'MSCI Database'!$C:$R,5, FALSE)="","",VLOOKUP($C4377,'MSCI Database'!$C:$R,5, FALSE)),"")</f>
        <v>2.2000000000000002</v>
      </c>
      <c r="S4377" s="164">
        <f>IFERROR(IF(VLOOKUP($C4377,'MSCI Database'!$C:$R,6, FALSE)="","",VLOOKUP($C4377,'MSCI Database'!$C:$R,6, FALSE)),"")</f>
        <v>3.2</v>
      </c>
      <c r="T4377" s="211">
        <f>IFERROR(IF(VLOOKUP($C4377,'MSCI Database'!$C:$R,7, FALSE)="","",VLOOKUP($C4377,'MSCI Database'!$C:$R,7, FALSE)),"")</f>
        <v>2.9</v>
      </c>
      <c r="U4377" s="164">
        <f>IFERROR(IF(VLOOKUP($C4377,'MSCI Database'!$C:$R,8, FALSE)="","",VLOOKUP($C4377,'MSCI Database'!$C:$R,8, FALSE)),"")</f>
        <v>6.2</v>
      </c>
      <c r="V4377" s="175">
        <f>IFERROR(IF(VLOOKUP($C4377,'MSCI Database'!$C:$R,9, FALSE)="","",VLOOKUP($C4377,'MSCI Database'!$C:$R,9, FALSE)),"")</f>
        <v>4</v>
      </c>
      <c r="W4377" s="165">
        <f t="shared" ref="W4377:W4440" ca="1" si="167">IFERROR(IF(X4377&lt;&gt;"",VLOOKUP($A4377,$A$3224:$X$5286,6,FALSE)/100,0)*$G$3222/$G4377, 0)</f>
        <v>0</v>
      </c>
      <c r="X4377" s="236">
        <f>IFERROR(IF(VLOOKUP($C4377,'MSCI Database'!$C:$R,10, FALSE)="","",VLOOKUP($C4377,'MSCI Database'!$C:$R,10, FALSE)),"")</f>
        <v>14601</v>
      </c>
      <c r="Y4377" s="133" t="str">
        <f>IFERROR(IF(VLOOKUP($C4377,'MSCI Database'!$C:$R,11, FALSE)="","",VLOOKUP($C4377,'MSCI Database'!$C:$R,11, FALSE)),"")</f>
        <v>2019</v>
      </c>
      <c r="Z4377" s="133" t="str">
        <f>IFERROR(IF(VLOOKUP($C4377,'MSCI Database'!$C:$R,12, FALSE)="","",VLOOKUP($C4377,'MSCI Database'!$C:$R,12, FALSE)),"")</f>
        <v>Reported</v>
      </c>
      <c r="AA4377" s="202" t="str">
        <f>IFERROR(IF(VLOOKUP($C4377,'MSCI Database'!$C:$R,13, FALSE)="","",VLOOKUP($C4377,'MSCI Database'!$C:$R,13, FALSE)),"")</f>
        <v>Lags peers in integrating ESG factors in investment decisions</v>
      </c>
    </row>
    <row r="4378" spans="1:27" s="130" customFormat="1" ht="15" hidden="1" customHeight="1" outlineLevel="1">
      <c r="A4378" s="130" t="s">
        <v>8222</v>
      </c>
      <c r="B4378" s="130" t="s">
        <v>8223</v>
      </c>
      <c r="C4378" s="130" t="s">
        <v>8224</v>
      </c>
      <c r="D4378" s="130" t="s">
        <v>12128</v>
      </c>
      <c r="E4378" s="130" t="s">
        <v>18682</v>
      </c>
      <c r="F4378" s="215">
        <v>4.3569092933496367E-2</v>
      </c>
      <c r="G4378" s="132" t="str">
        <f ca="1">IFERROR(_xll.BQL($A4378, "cur_mkt_cap(currency=EUR)")/1000000, " ")</f>
        <v xml:space="preserve"> </v>
      </c>
      <c r="M4378" s="308"/>
      <c r="N4378" s="215">
        <f t="shared" si="166"/>
        <v>4.6263593780025556E-4</v>
      </c>
      <c r="O4378" s="172" t="str">
        <f>IFERROR(IF(VLOOKUP($C4378,'MSCI Database'!$C:$R,2, FALSE)="","",VLOOKUP($C4378,'MSCI Database'!$C:$R,2, FALSE)),"")</f>
        <v>Textiles, Apparel &amp; Luxury Goods</v>
      </c>
      <c r="P4378" s="186" t="str">
        <f>IFERROR(IF(VLOOKUP($C4378,'MSCI Database'!$C:$R,3, FALSE)="","",VLOOKUP($C4378,'MSCI Database'!$C:$R,3, FALSE)),"")</f>
        <v>AA</v>
      </c>
      <c r="Q4378" s="164" t="str">
        <f>IFERROR(IF(VLOOKUP($C4378,'MSCI Database'!$C:$R,4, FALSE)="","",VLOOKUP($C4378,'MSCI Database'!$C:$R,4, FALSE)),"")</f>
        <v>0</v>
      </c>
      <c r="R4378" s="164">
        <f>IFERROR(IF(VLOOKUP($C4378,'MSCI Database'!$C:$R,5, FALSE)="","",VLOOKUP($C4378,'MSCI Database'!$C:$R,5, FALSE)),"")</f>
        <v>7.9</v>
      </c>
      <c r="S4378" s="164">
        <f>IFERROR(IF(VLOOKUP($C4378,'MSCI Database'!$C:$R,6, FALSE)="","",VLOOKUP($C4378,'MSCI Database'!$C:$R,6, FALSE)),"")</f>
        <v>6.5</v>
      </c>
      <c r="T4378" s="211">
        <f>IFERROR(IF(VLOOKUP($C4378,'MSCI Database'!$C:$R,7, FALSE)="","",VLOOKUP($C4378,'MSCI Database'!$C:$R,7, FALSE)),"")</f>
        <v>5</v>
      </c>
      <c r="U4378" s="164">
        <f>IFERROR(IF(VLOOKUP($C4378,'MSCI Database'!$C:$R,8, FALSE)="","",VLOOKUP($C4378,'MSCI Database'!$C:$R,8, FALSE)),"")</f>
        <v>5.9</v>
      </c>
      <c r="V4378" s="175">
        <f>IFERROR(IF(VLOOKUP($C4378,'MSCI Database'!$C:$R,9, FALSE)="","",VLOOKUP($C4378,'MSCI Database'!$C:$R,9, FALSE)),"")</f>
        <v>5.6</v>
      </c>
      <c r="W4378" s="165">
        <f t="shared" ca="1" si="167"/>
        <v>0</v>
      </c>
      <c r="X4378" s="236">
        <f>IFERROR(IF(VLOOKUP($C4378,'MSCI Database'!$C:$R,10, FALSE)="","",VLOOKUP($C4378,'MSCI Database'!$C:$R,10, FALSE)),"")</f>
        <v>112322</v>
      </c>
      <c r="Y4378" s="133" t="str">
        <f>IFERROR(IF(VLOOKUP($C4378,'MSCI Database'!$C:$R,11, FALSE)="","",VLOOKUP($C4378,'MSCI Database'!$C:$R,11, FALSE)),"")</f>
        <v>2019</v>
      </c>
      <c r="Z4378" s="133" t="str">
        <f>IFERROR(IF(VLOOKUP($C4378,'MSCI Database'!$C:$R,12, FALSE)="","",VLOOKUP($C4378,'MSCI Database'!$C:$R,12, FALSE)),"")</f>
        <v>Reported</v>
      </c>
      <c r="AA4378" s="202" t="str">
        <f>IFERROR(IF(VLOOKUP($C4378,'MSCI Database'!$C:$R,13, FALSE)="","",VLOOKUP($C4378,'MSCI Database'!$C:$R,13, FALSE)),"")</f>
        <v>Continues to expand its portfolio of products made from sustainable raw materials</v>
      </c>
    </row>
    <row r="4379" spans="1:27" s="130" customFormat="1" ht="15" hidden="1" customHeight="1" outlineLevel="1">
      <c r="A4379" s="130" t="s">
        <v>832</v>
      </c>
      <c r="B4379" s="130" t="s">
        <v>833</v>
      </c>
      <c r="C4379" s="130" t="s">
        <v>834</v>
      </c>
      <c r="D4379" s="130" t="s">
        <v>12138</v>
      </c>
      <c r="E4379" s="130" t="s">
        <v>18690</v>
      </c>
      <c r="F4379" s="215">
        <v>7.6648510058269521E-3</v>
      </c>
      <c r="G4379" s="132" t="str">
        <f ca="1">IFERROR(_xll.BQL($A4379, "cur_mkt_cap(currency=EUR)")/1000000, " ")</f>
        <v xml:space="preserve"> </v>
      </c>
      <c r="M4379" s="308"/>
      <c r="N4379" s="215">
        <f t="shared" si="166"/>
        <v>8.1388784902927268E-5</v>
      </c>
      <c r="O4379" s="172" t="str">
        <f>IFERROR(IF(VLOOKUP($C4379,'MSCI Database'!$C:$R,2, FALSE)="","",VLOOKUP($C4379,'MSCI Database'!$C:$R,2, FALSE)),"")</f>
        <v>Telecommunication Services</v>
      </c>
      <c r="P4379" s="186" t="str">
        <f>IFERROR(IF(VLOOKUP($C4379,'MSCI Database'!$C:$R,3, FALSE)="","",VLOOKUP($C4379,'MSCI Database'!$C:$R,3, FALSE)),"")</f>
        <v>A</v>
      </c>
      <c r="Q4379" s="164" t="str">
        <f>IFERROR(IF(VLOOKUP($C4379,'MSCI Database'!$C:$R,4, FALSE)="","",VLOOKUP($C4379,'MSCI Database'!$C:$R,4, FALSE)),"")</f>
        <v>0</v>
      </c>
      <c r="R4379" s="164">
        <f>IFERROR(IF(VLOOKUP($C4379,'MSCI Database'!$C:$R,5, FALSE)="","",VLOOKUP($C4379,'MSCI Database'!$C:$R,5, FALSE)),"")</f>
        <v>6.2</v>
      </c>
      <c r="S4379" s="164">
        <f>IFERROR(IF(VLOOKUP($C4379,'MSCI Database'!$C:$R,6, FALSE)="","",VLOOKUP($C4379,'MSCI Database'!$C:$R,6, FALSE)),"")</f>
        <v>10</v>
      </c>
      <c r="T4379" s="211">
        <f>IFERROR(IF(VLOOKUP($C4379,'MSCI Database'!$C:$R,7, FALSE)="","",VLOOKUP($C4379,'MSCI Database'!$C:$R,7, FALSE)),"")</f>
        <v>6.7</v>
      </c>
      <c r="U4379" s="164">
        <f>IFERROR(IF(VLOOKUP($C4379,'MSCI Database'!$C:$R,8, FALSE)="","",VLOOKUP($C4379,'MSCI Database'!$C:$R,8, FALSE)),"")</f>
        <v>3.5</v>
      </c>
      <c r="V4379" s="175">
        <f>IFERROR(IF(VLOOKUP($C4379,'MSCI Database'!$C:$R,9, FALSE)="","",VLOOKUP($C4379,'MSCI Database'!$C:$R,9, FALSE)),"")</f>
        <v>5.6</v>
      </c>
      <c r="W4379" s="165">
        <f t="shared" ca="1" si="167"/>
        <v>0</v>
      </c>
      <c r="X4379" s="236">
        <f>IFERROR(IF(VLOOKUP($C4379,'MSCI Database'!$C:$R,10, FALSE)="","",VLOOKUP($C4379,'MSCI Database'!$C:$R,10, FALSE)),"")</f>
        <v>166902</v>
      </c>
      <c r="Y4379" s="133" t="str">
        <f>IFERROR(IF(VLOOKUP($C4379,'MSCI Database'!$C:$R,11, FALSE)="","",VLOOKUP($C4379,'MSCI Database'!$C:$R,11, FALSE)),"")</f>
        <v>2019</v>
      </c>
      <c r="Z4379" s="133" t="str">
        <f>IFERROR(IF(VLOOKUP($C4379,'MSCI Database'!$C:$R,12, FALSE)="","",VLOOKUP($C4379,'MSCI Database'!$C:$R,12, FALSE)),"")</f>
        <v>Reported</v>
      </c>
      <c r="AA4379" s="202" t="str">
        <f>IFERROR(IF(VLOOKUP($C4379,'MSCI Database'!$C:$R,13, FALSE)="","",VLOOKUP($C4379,'MSCI Database'!$C:$R,13, FALSE)),"")</f>
        <v>Strong data security policies despite involvement in a related investigation</v>
      </c>
    </row>
    <row r="4380" spans="1:27" s="130" customFormat="1" ht="15" hidden="1" customHeight="1" outlineLevel="1">
      <c r="A4380" s="130" t="s">
        <v>7541</v>
      </c>
      <c r="B4380" s="130" t="s">
        <v>7542</v>
      </c>
      <c r="C4380" s="130" t="s">
        <v>7543</v>
      </c>
      <c r="D4380" s="130" t="s">
        <v>12128</v>
      </c>
      <c r="E4380" s="130" t="s">
        <v>12133</v>
      </c>
      <c r="F4380" s="215">
        <v>4.3238550446105743E-2</v>
      </c>
      <c r="G4380" s="132" t="str">
        <f ca="1">IFERROR(_xll.BQL($A4380, "cur_mkt_cap(currency=EUR)")/1000000, " ")</f>
        <v xml:space="preserve"> </v>
      </c>
      <c r="M4380" s="308"/>
      <c r="N4380" s="215">
        <f t="shared" si="166"/>
        <v>4.5912609117870193E-4</v>
      </c>
      <c r="O4380" s="172" t="str">
        <f>IFERROR(IF(VLOOKUP($C4380,'MSCI Database'!$C:$R,2, FALSE)="","",VLOOKUP($C4380,'MSCI Database'!$C:$R,2, FALSE)),"")</f>
        <v>Health Care Equipment &amp; Supplies</v>
      </c>
      <c r="P4380" s="186" t="str">
        <f>IFERROR(IF(VLOOKUP($C4380,'MSCI Database'!$C:$R,3, FALSE)="","",VLOOKUP($C4380,'MSCI Database'!$C:$R,3, FALSE)),"")</f>
        <v>AA</v>
      </c>
      <c r="Q4380" s="164" t="str">
        <f>IFERROR(IF(VLOOKUP($C4380,'MSCI Database'!$C:$R,4, FALSE)="","",VLOOKUP($C4380,'MSCI Database'!$C:$R,4, FALSE)),"")</f>
        <v>0</v>
      </c>
      <c r="R4380" s="164">
        <f>IFERROR(IF(VLOOKUP($C4380,'MSCI Database'!$C:$R,5, FALSE)="","",VLOOKUP($C4380,'MSCI Database'!$C:$R,5, FALSE)),"")</f>
        <v>7.4</v>
      </c>
      <c r="S4380" s="164">
        <f>IFERROR(IF(VLOOKUP($C4380,'MSCI Database'!$C:$R,6, FALSE)="","",VLOOKUP($C4380,'MSCI Database'!$C:$R,6, FALSE)),"")</f>
        <v>10</v>
      </c>
      <c r="T4380" s="211">
        <f>IFERROR(IF(VLOOKUP($C4380,'MSCI Database'!$C:$R,7, FALSE)="","",VLOOKUP($C4380,'MSCI Database'!$C:$R,7, FALSE)),"")</f>
        <v>5.4</v>
      </c>
      <c r="U4380" s="164">
        <f>IFERROR(IF(VLOOKUP($C4380,'MSCI Database'!$C:$R,8, FALSE)="","",VLOOKUP($C4380,'MSCI Database'!$C:$R,8, FALSE)),"")</f>
        <v>6.5</v>
      </c>
      <c r="V4380" s="175">
        <f>IFERROR(IF(VLOOKUP($C4380,'MSCI Database'!$C:$R,9, FALSE)="","",VLOOKUP($C4380,'MSCI Database'!$C:$R,9, FALSE)),"")</f>
        <v>6.2</v>
      </c>
      <c r="W4380" s="165">
        <f t="shared" ca="1" si="167"/>
        <v>0</v>
      </c>
      <c r="X4380" s="236">
        <f>IFERROR(IF(VLOOKUP($C4380,'MSCI Database'!$C:$R,10, FALSE)="","",VLOOKUP($C4380,'MSCI Database'!$C:$R,10, FALSE)),"")</f>
        <v>61671</v>
      </c>
      <c r="Y4380" s="133" t="str">
        <f>IFERROR(IF(VLOOKUP($C4380,'MSCI Database'!$C:$R,11, FALSE)="","",VLOOKUP($C4380,'MSCI Database'!$C:$R,11, FALSE)),"")</f>
        <v>2020</v>
      </c>
      <c r="Z4380" s="133" t="str">
        <f>IFERROR(IF(VLOOKUP($C4380,'MSCI Database'!$C:$R,12, FALSE)="","",VLOOKUP($C4380,'MSCI Database'!$C:$R,12, FALSE)),"")</f>
        <v>Reported</v>
      </c>
      <c r="AA4380" s="202" t="str">
        <f>IFERROR(IF(VLOOKUP($C4380,'MSCI Database'!$C:$R,13, FALSE)="","",VLOOKUP($C4380,'MSCI Database'!$C:$R,13, FALSE)),"")</f>
        <v>Robust governance and product quality management practices</v>
      </c>
    </row>
    <row r="4381" spans="1:27" s="130" customFormat="1" ht="15" hidden="1" customHeight="1" outlineLevel="1">
      <c r="A4381" s="130" t="s">
        <v>6363</v>
      </c>
      <c r="B4381" s="130" t="s">
        <v>6364</v>
      </c>
      <c r="C4381" s="130" t="s">
        <v>6365</v>
      </c>
      <c r="D4381" s="130" t="s">
        <v>12128</v>
      </c>
      <c r="E4381" s="130" t="s">
        <v>18689</v>
      </c>
      <c r="F4381" s="215">
        <v>4.3222346533144898E-2</v>
      </c>
      <c r="G4381" s="132" t="str">
        <f ca="1">IFERROR(_xll.BQL($A4381, "cur_mkt_cap(currency=EUR)")/1000000, " ")</f>
        <v xml:space="preserve"> </v>
      </c>
      <c r="M4381" s="308"/>
      <c r="N4381" s="215">
        <f t="shared" si="166"/>
        <v>4.5895403084960306E-4</v>
      </c>
      <c r="O4381" s="172" t="str">
        <f>IFERROR(IF(VLOOKUP($C4381,'MSCI Database'!$C:$R,2, FALSE)="","",VLOOKUP($C4381,'MSCI Database'!$C:$R,2, FALSE)),"")</f>
        <v>Software &amp; Services</v>
      </c>
      <c r="P4381" s="186" t="str">
        <f>IFERROR(IF(VLOOKUP($C4381,'MSCI Database'!$C:$R,3, FALSE)="","",VLOOKUP($C4381,'MSCI Database'!$C:$R,3, FALSE)),"")</f>
        <v>A</v>
      </c>
      <c r="Q4381" s="164" t="str">
        <f>IFERROR(IF(VLOOKUP($C4381,'MSCI Database'!$C:$R,4, FALSE)="","",VLOOKUP($C4381,'MSCI Database'!$C:$R,4, FALSE)),"")</f>
        <v>0</v>
      </c>
      <c r="R4381" s="164">
        <f>IFERROR(IF(VLOOKUP($C4381,'MSCI Database'!$C:$R,5, FALSE)="","",VLOOKUP($C4381,'MSCI Database'!$C:$R,5, FALSE)),"")</f>
        <v>5.9</v>
      </c>
      <c r="S4381" s="164">
        <f>IFERROR(IF(VLOOKUP($C4381,'MSCI Database'!$C:$R,6, FALSE)="","",VLOOKUP($C4381,'MSCI Database'!$C:$R,6, FALSE)),"")</f>
        <v>5.3</v>
      </c>
      <c r="T4381" s="211">
        <f>IFERROR(IF(VLOOKUP($C4381,'MSCI Database'!$C:$R,7, FALSE)="","",VLOOKUP($C4381,'MSCI Database'!$C:$R,7, FALSE)),"")</f>
        <v>4.5</v>
      </c>
      <c r="U4381" s="164">
        <f>IFERROR(IF(VLOOKUP($C4381,'MSCI Database'!$C:$R,8, FALSE)="","",VLOOKUP($C4381,'MSCI Database'!$C:$R,8, FALSE)),"")</f>
        <v>6.4</v>
      </c>
      <c r="V4381" s="175">
        <f>IFERROR(IF(VLOOKUP($C4381,'MSCI Database'!$C:$R,9, FALSE)="","",VLOOKUP($C4381,'MSCI Database'!$C:$R,9, FALSE)),"")</f>
        <v>5.3</v>
      </c>
      <c r="W4381" s="165">
        <f t="shared" ca="1" si="167"/>
        <v>0</v>
      </c>
      <c r="X4381" s="236">
        <f>IFERROR(IF(VLOOKUP($C4381,'MSCI Database'!$C:$R,10, FALSE)="","",VLOOKUP($C4381,'MSCI Database'!$C:$R,10, FALSE)),"")</f>
        <v>15811</v>
      </c>
      <c r="Y4381" s="133" t="str">
        <f>IFERROR(IF(VLOOKUP($C4381,'MSCI Database'!$C:$R,11, FALSE)="","",VLOOKUP($C4381,'MSCI Database'!$C:$R,11, FALSE)),"")</f>
        <v>2019</v>
      </c>
      <c r="Z4381" s="133" t="str">
        <f>IFERROR(IF(VLOOKUP($C4381,'MSCI Database'!$C:$R,12, FALSE)="","",VLOOKUP($C4381,'MSCI Database'!$C:$R,12, FALSE)),"")</f>
        <v>E.Segmt-Moderately High</v>
      </c>
      <c r="AA4381" s="202" t="str">
        <f>IFERROR(IF(VLOOKUP($C4381,'MSCI Database'!$C:$R,13, FALSE)="","",VLOOKUP($C4381,'MSCI Database'!$C:$R,13, FALSE)),"")</f>
        <v>Strong talent management programs;lags in data security management</v>
      </c>
    </row>
    <row r="4382" spans="1:27" s="130" customFormat="1" ht="15" hidden="1" customHeight="1" outlineLevel="1">
      <c r="A4382" s="130" t="s">
        <v>5290</v>
      </c>
      <c r="B4382" s="130" t="s">
        <v>5291</v>
      </c>
      <c r="C4382" s="130" t="s">
        <v>5292</v>
      </c>
      <c r="D4382" s="130" t="s">
        <v>12155</v>
      </c>
      <c r="E4382" s="130" t="s">
        <v>18682</v>
      </c>
      <c r="F4382" s="215">
        <v>4.251934623975899E-2</v>
      </c>
      <c r="G4382" s="132" t="str">
        <f ca="1">IFERROR(_xll.BQL($A4382, "cur_mkt_cap(currency=EUR)")/1000000, " ")</f>
        <v xml:space="preserve"> </v>
      </c>
      <c r="M4382" s="308"/>
      <c r="N4382" s="215">
        <f t="shared" si="166"/>
        <v>4.5148926217744188E-4</v>
      </c>
      <c r="O4382" s="172" t="str">
        <f>IFERROR(IF(VLOOKUP($C4382,'MSCI Database'!$C:$R,2, FALSE)="","",VLOOKUP($C4382,'MSCI Database'!$C:$R,2, FALSE)),"")</f>
        <v>Automobiles</v>
      </c>
      <c r="P4382" s="186" t="str">
        <f>IFERROR(IF(VLOOKUP($C4382,'MSCI Database'!$C:$R,3, FALSE)="","",VLOOKUP($C4382,'MSCI Database'!$C:$R,3, FALSE)),"")</f>
        <v>BBB</v>
      </c>
      <c r="Q4382" s="164" t="str">
        <f>IFERROR(IF(VLOOKUP($C4382,'MSCI Database'!$C:$R,4, FALSE)="","",VLOOKUP($C4382,'MSCI Database'!$C:$R,4, FALSE)),"")</f>
        <v>0</v>
      </c>
      <c r="R4382" s="164">
        <f>IFERROR(IF(VLOOKUP($C4382,'MSCI Database'!$C:$R,5, FALSE)="","",VLOOKUP($C4382,'MSCI Database'!$C:$R,5, FALSE)),"")</f>
        <v>4.5</v>
      </c>
      <c r="S4382" s="164">
        <f>IFERROR(IF(VLOOKUP($C4382,'MSCI Database'!$C:$R,6, FALSE)="","",VLOOKUP($C4382,'MSCI Database'!$C:$R,6, FALSE)),"")</f>
        <v>4.0999999999999996</v>
      </c>
      <c r="T4382" s="211">
        <f>IFERROR(IF(VLOOKUP($C4382,'MSCI Database'!$C:$R,7, FALSE)="","",VLOOKUP($C4382,'MSCI Database'!$C:$R,7, FALSE)),"")</f>
        <v>4.7</v>
      </c>
      <c r="U4382" s="164">
        <f>IFERROR(IF(VLOOKUP($C4382,'MSCI Database'!$C:$R,8, FALSE)="","",VLOOKUP($C4382,'MSCI Database'!$C:$R,8, FALSE)),"")</f>
        <v>3.5</v>
      </c>
      <c r="V4382" s="175">
        <f>IFERROR(IF(VLOOKUP($C4382,'MSCI Database'!$C:$R,9, FALSE)="","",VLOOKUP($C4382,'MSCI Database'!$C:$R,9, FALSE)),"")</f>
        <v>4.0999999999999996</v>
      </c>
      <c r="W4382" s="165">
        <f t="shared" ca="1" si="167"/>
        <v>0</v>
      </c>
      <c r="X4382" s="236">
        <f>IFERROR(IF(VLOOKUP($C4382,'MSCI Database'!$C:$R,10, FALSE)="","",VLOOKUP($C4382,'MSCI Database'!$C:$R,10, FALSE)),"")</f>
        <v>88380</v>
      </c>
      <c r="Y4382" s="133" t="str">
        <f>IFERROR(IF(VLOOKUP($C4382,'MSCI Database'!$C:$R,11, FALSE)="","",VLOOKUP($C4382,'MSCI Database'!$C:$R,11, FALSE)),"")</f>
        <v>2020</v>
      </c>
      <c r="Z4382" s="133" t="str">
        <f>IFERROR(IF(VLOOKUP($C4382,'MSCI Database'!$C:$R,12, FALSE)="","",VLOOKUP($C4382,'MSCI Database'!$C:$R,12, FALSE)),"")</f>
        <v>Reported</v>
      </c>
      <c r="AA4382" s="202" t="str">
        <f>IFERROR(IF(VLOOKUP($C4382,'MSCI Database'!$C:$R,13, FALSE)="","",VLOOKUP($C4382,'MSCI Database'!$C:$R,13, FALSE)),"")</f>
        <v>Strong quality management, relatively weak ownership structure</v>
      </c>
    </row>
    <row r="4383" spans="1:27" s="130" customFormat="1" ht="15" hidden="1" customHeight="1" outlineLevel="1">
      <c r="A4383" s="130" t="s">
        <v>1524</v>
      </c>
      <c r="B4383" s="130" t="s">
        <v>1525</v>
      </c>
      <c r="C4383" s="130" t="s">
        <v>1526</v>
      </c>
      <c r="D4383" s="130" t="s">
        <v>18678</v>
      </c>
      <c r="E4383" s="130" t="s">
        <v>18689</v>
      </c>
      <c r="F4383" s="215">
        <v>5.545266004638635E-3</v>
      </c>
      <c r="G4383" s="132" t="str">
        <f ca="1">IFERROR(_xll.BQL($A4383, "cur_mkt_cap(currency=EUR)")/1000000, " ")</f>
        <v xml:space="preserve"> </v>
      </c>
      <c r="M4383" s="308"/>
      <c r="N4383" s="215">
        <f t="shared" si="166"/>
        <v>5.8882091998650149E-5</v>
      </c>
      <c r="O4383" s="172" t="str">
        <f>IFERROR(IF(VLOOKUP($C4383,'MSCI Database'!$C:$R,2, FALSE)="","",VLOOKUP($C4383,'MSCI Database'!$C:$R,2, FALSE)),"")</f>
        <v>Software &amp; Services</v>
      </c>
      <c r="P4383" s="186" t="str">
        <f>IFERROR(IF(VLOOKUP($C4383,'MSCI Database'!$C:$R,3, FALSE)="","",VLOOKUP($C4383,'MSCI Database'!$C:$R,3, FALSE)),"")</f>
        <v>BBB</v>
      </c>
      <c r="Q4383" s="164" t="str">
        <f>IFERROR(IF(VLOOKUP($C4383,'MSCI Database'!$C:$R,4, FALSE)="","",VLOOKUP($C4383,'MSCI Database'!$C:$R,4, FALSE)),"")</f>
        <v>0</v>
      </c>
      <c r="R4383" s="164">
        <f>IFERROR(IF(VLOOKUP($C4383,'MSCI Database'!$C:$R,5, FALSE)="","",VLOOKUP($C4383,'MSCI Database'!$C:$R,5, FALSE)),"")</f>
        <v>5</v>
      </c>
      <c r="S4383" s="164">
        <f>IFERROR(IF(VLOOKUP($C4383,'MSCI Database'!$C:$R,6, FALSE)="","",VLOOKUP($C4383,'MSCI Database'!$C:$R,6, FALSE)),"")</f>
        <v>9</v>
      </c>
      <c r="T4383" s="211">
        <f>IFERROR(IF(VLOOKUP($C4383,'MSCI Database'!$C:$R,7, FALSE)="","",VLOOKUP($C4383,'MSCI Database'!$C:$R,7, FALSE)),"")</f>
        <v>4.5999999999999996</v>
      </c>
      <c r="U4383" s="164">
        <f>IFERROR(IF(VLOOKUP($C4383,'MSCI Database'!$C:$R,8, FALSE)="","",VLOOKUP($C4383,'MSCI Database'!$C:$R,8, FALSE)),"")</f>
        <v>4.3</v>
      </c>
      <c r="V4383" s="175">
        <f>IFERROR(IF(VLOOKUP($C4383,'MSCI Database'!$C:$R,9, FALSE)="","",VLOOKUP($C4383,'MSCI Database'!$C:$R,9, FALSE)),"")</f>
        <v>4.7</v>
      </c>
      <c r="W4383" s="165">
        <f t="shared" ca="1" si="167"/>
        <v>0</v>
      </c>
      <c r="X4383" s="236">
        <f>IFERROR(IF(VLOOKUP($C4383,'MSCI Database'!$C:$R,10, FALSE)="","",VLOOKUP($C4383,'MSCI Database'!$C:$R,10, FALSE)),"")</f>
        <v>63507</v>
      </c>
      <c r="Y4383" s="133" t="str">
        <f>IFERROR(IF(VLOOKUP($C4383,'MSCI Database'!$C:$R,11, FALSE)="","",VLOOKUP($C4383,'MSCI Database'!$C:$R,11, FALSE)),"")</f>
        <v>2019</v>
      </c>
      <c r="Z4383" s="133" t="str">
        <f>IFERROR(IF(VLOOKUP($C4383,'MSCI Database'!$C:$R,12, FALSE)="","",VLOOKUP($C4383,'MSCI Database'!$C:$R,12, FALSE)),"")</f>
        <v>E.CSI</v>
      </c>
      <c r="AA4383" s="202" t="str">
        <f>IFERROR(IF(VLOOKUP($C4383,'MSCI Database'!$C:$R,13, FALSE)="","",VLOOKUP($C4383,'MSCI Database'!$C:$R,13, FALSE)),"")</f>
        <v>Evidence of strong talent management, but trails leading industry peers in managing other ESG risks</v>
      </c>
    </row>
    <row r="4384" spans="1:27" s="130" customFormat="1" ht="15" hidden="1" customHeight="1" outlineLevel="1">
      <c r="A4384" s="130" t="s">
        <v>1212</v>
      </c>
      <c r="B4384" s="130" t="s">
        <v>1213</v>
      </c>
      <c r="C4384" s="130" t="s">
        <v>1214</v>
      </c>
      <c r="D4384" s="130" t="s">
        <v>18681</v>
      </c>
      <c r="E4384" s="130" t="s">
        <v>18684</v>
      </c>
      <c r="F4384" s="215">
        <v>4.5229021901040223E-2</v>
      </c>
      <c r="G4384" s="132" t="str">
        <f ca="1">IFERROR(_xll.BQL($A4384, "cur_mkt_cap(currency=EUR)")/1000000, " ")</f>
        <v xml:space="preserve"> </v>
      </c>
      <c r="M4384" s="308"/>
      <c r="N4384" s="215">
        <f t="shared" si="166"/>
        <v>4.8026179922807196E-4</v>
      </c>
      <c r="O4384" s="172" t="str">
        <f>IFERROR(IF(VLOOKUP($C4384,'MSCI Database'!$C:$R,2, FALSE)="","",VLOOKUP($C4384,'MSCI Database'!$C:$R,2, FALSE)),"")</f>
        <v>Construction Materials</v>
      </c>
      <c r="P4384" s="186" t="str">
        <f>IFERROR(IF(VLOOKUP($C4384,'MSCI Database'!$C:$R,3, FALSE)="","",VLOOKUP($C4384,'MSCI Database'!$C:$R,3, FALSE)),"")</f>
        <v>BBB</v>
      </c>
      <c r="Q4384" s="164" t="str">
        <f>IFERROR(IF(VLOOKUP($C4384,'MSCI Database'!$C:$R,4, FALSE)="","",VLOOKUP($C4384,'MSCI Database'!$C:$R,4, FALSE)),"")</f>
        <v>0</v>
      </c>
      <c r="R4384" s="164">
        <f>IFERROR(IF(VLOOKUP($C4384,'MSCI Database'!$C:$R,5, FALSE)="","",VLOOKUP($C4384,'MSCI Database'!$C:$R,5, FALSE)),"")</f>
        <v>5.6</v>
      </c>
      <c r="S4384" s="164">
        <f>IFERROR(IF(VLOOKUP($C4384,'MSCI Database'!$C:$R,6, FALSE)="","",VLOOKUP($C4384,'MSCI Database'!$C:$R,6, FALSE)),"")</f>
        <v>5.2</v>
      </c>
      <c r="T4384" s="211">
        <f>IFERROR(IF(VLOOKUP($C4384,'MSCI Database'!$C:$R,7, FALSE)="","",VLOOKUP($C4384,'MSCI Database'!$C:$R,7, FALSE)),"")</f>
        <v>4.5999999999999996</v>
      </c>
      <c r="U4384" s="164">
        <f>IFERROR(IF(VLOOKUP($C4384,'MSCI Database'!$C:$R,8, FALSE)="","",VLOOKUP($C4384,'MSCI Database'!$C:$R,8, FALSE)),"")</f>
        <v>5</v>
      </c>
      <c r="V4384" s="175">
        <f>IFERROR(IF(VLOOKUP($C4384,'MSCI Database'!$C:$R,9, FALSE)="","",VLOOKUP($C4384,'MSCI Database'!$C:$R,9, FALSE)),"")</f>
        <v>4.9000000000000004</v>
      </c>
      <c r="W4384" s="165">
        <f t="shared" ca="1" si="167"/>
        <v>0</v>
      </c>
      <c r="X4384" s="236">
        <f>IFERROR(IF(VLOOKUP($C4384,'MSCI Database'!$C:$R,10, FALSE)="","",VLOOKUP($C4384,'MSCI Database'!$C:$R,10, FALSE)),"")</f>
        <v>129000000</v>
      </c>
      <c r="Y4384" s="133" t="str">
        <f>IFERROR(IF(VLOOKUP($C4384,'MSCI Database'!$C:$R,11, FALSE)="","",VLOOKUP($C4384,'MSCI Database'!$C:$R,11, FALSE)),"")</f>
        <v>2019</v>
      </c>
      <c r="Z4384" s="133" t="str">
        <f>IFERROR(IF(VLOOKUP($C4384,'MSCI Database'!$C:$R,12, FALSE)="","",VLOOKUP($C4384,'MSCI Database'!$C:$R,12, FALSE)),"")</f>
        <v>Reported</v>
      </c>
      <c r="AA4384" s="202" t="str">
        <f>IFERROR(IF(VLOOKUP($C4384,'MSCI Database'!$C:$R,13, FALSE)="","",VLOOKUP($C4384,'MSCI Database'!$C:$R,13, FALSE)),"")</f>
        <v>Revised emissions reduction targets and broader policy directives in light of 2030 commitments</v>
      </c>
    </row>
    <row r="4385" spans="1:27" s="130" customFormat="1" ht="15" hidden="1" customHeight="1" outlineLevel="1">
      <c r="A4385" s="130" t="s">
        <v>7946</v>
      </c>
      <c r="B4385" s="130" t="s">
        <v>7947</v>
      </c>
      <c r="C4385" s="130" t="s">
        <v>7948</v>
      </c>
      <c r="D4385" s="130" t="s">
        <v>12128</v>
      </c>
      <c r="E4385" s="130" t="s">
        <v>18688</v>
      </c>
      <c r="F4385" s="215">
        <v>4.2914320488047768E-2</v>
      </c>
      <c r="G4385" s="132" t="str">
        <f ca="1">IFERROR(_xll.BQL($A4385, "cur_mkt_cap(currency=EUR)")/1000000, " ")</f>
        <v xml:space="preserve"> </v>
      </c>
      <c r="M4385" s="308"/>
      <c r="N4385" s="215">
        <f t="shared" si="166"/>
        <v>4.5568327379120089E-4</v>
      </c>
      <c r="O4385" s="172" t="str">
        <f>IFERROR(IF(VLOOKUP($C4385,'MSCI Database'!$C:$R,2, FALSE)="","",VLOOKUP($C4385,'MSCI Database'!$C:$R,2, FALSE)),"")</f>
        <v>Banks</v>
      </c>
      <c r="P4385" s="186" t="str">
        <f>IFERROR(IF(VLOOKUP($C4385,'MSCI Database'!$C:$R,3, FALSE)="","",VLOOKUP($C4385,'MSCI Database'!$C:$R,3, FALSE)),"")</f>
        <v>A</v>
      </c>
      <c r="Q4385" s="164" t="str">
        <f>IFERROR(IF(VLOOKUP($C4385,'MSCI Database'!$C:$R,4, FALSE)="","",VLOOKUP($C4385,'MSCI Database'!$C:$R,4, FALSE)),"")</f>
        <v>0</v>
      </c>
      <c r="R4385" s="164">
        <f>IFERROR(IF(VLOOKUP($C4385,'MSCI Database'!$C:$R,5, FALSE)="","",VLOOKUP($C4385,'MSCI Database'!$C:$R,5, FALSE)),"")</f>
        <v>7.1</v>
      </c>
      <c r="S4385" s="164">
        <f>IFERROR(IF(VLOOKUP($C4385,'MSCI Database'!$C:$R,6, FALSE)="","",VLOOKUP($C4385,'MSCI Database'!$C:$R,6, FALSE)),"")</f>
        <v>1.4</v>
      </c>
      <c r="T4385" s="211">
        <f>IFERROR(IF(VLOOKUP($C4385,'MSCI Database'!$C:$R,7, FALSE)="","",VLOOKUP($C4385,'MSCI Database'!$C:$R,7, FALSE)),"")</f>
        <v>4</v>
      </c>
      <c r="U4385" s="164">
        <f>IFERROR(IF(VLOOKUP($C4385,'MSCI Database'!$C:$R,8, FALSE)="","",VLOOKUP($C4385,'MSCI Database'!$C:$R,8, FALSE)),"")</f>
        <v>6.6</v>
      </c>
      <c r="V4385" s="175">
        <f>IFERROR(IF(VLOOKUP($C4385,'MSCI Database'!$C:$R,9, FALSE)="","",VLOOKUP($C4385,'MSCI Database'!$C:$R,9, FALSE)),"")</f>
        <v>4.5</v>
      </c>
      <c r="W4385" s="165">
        <f t="shared" ca="1" si="167"/>
        <v>0</v>
      </c>
      <c r="X4385" s="236">
        <f>IFERROR(IF(VLOOKUP($C4385,'MSCI Database'!$C:$R,10, FALSE)="","",VLOOKUP($C4385,'MSCI Database'!$C:$R,10, FALSE)),"")</f>
        <v>20633</v>
      </c>
      <c r="Y4385" s="133" t="str">
        <f>IFERROR(IF(VLOOKUP($C4385,'MSCI Database'!$C:$R,11, FALSE)="","",VLOOKUP($C4385,'MSCI Database'!$C:$R,11, FALSE)),"")</f>
        <v>2019</v>
      </c>
      <c r="Z4385" s="133" t="str">
        <f>IFERROR(IF(VLOOKUP($C4385,'MSCI Database'!$C:$R,12, FALSE)="","",VLOOKUP($C4385,'MSCI Database'!$C:$R,12, FALSE)),"")</f>
        <v>E.CSI</v>
      </c>
      <c r="AA4385" s="202" t="str">
        <f>IFERROR(IF(VLOOKUP($C4385,'MSCI Database'!$C:$R,13, FALSE)="","",VLOOKUP($C4385,'MSCI Database'!$C:$R,13, FALSE)),"")</f>
        <v>Leads peers in corporate and risk governance; lacks disclosure on cyber-risk mitigation</v>
      </c>
    </row>
    <row r="4386" spans="1:27" s="130" customFormat="1" ht="15" hidden="1" customHeight="1" outlineLevel="1">
      <c r="A4386" s="130" t="s">
        <v>1291</v>
      </c>
      <c r="B4386" s="130" t="s">
        <v>1292</v>
      </c>
      <c r="C4386" s="130" t="s">
        <v>1293</v>
      </c>
      <c r="D4386" s="130" t="s">
        <v>18681</v>
      </c>
      <c r="E4386" s="130" t="s">
        <v>18688</v>
      </c>
      <c r="F4386" s="215">
        <v>4.5126380607516427E-2</v>
      </c>
      <c r="G4386" s="132" t="str">
        <f ca="1">IFERROR(_xll.BQL($A4386, "cur_mkt_cap(currency=EUR)")/1000000, " ")</f>
        <v xml:space="preserve"> </v>
      </c>
      <c r="M4386" s="308"/>
      <c r="N4386" s="215">
        <f t="shared" si="166"/>
        <v>4.7917190848467515E-4</v>
      </c>
      <c r="O4386" s="172" t="str">
        <f>IFERROR(IF(VLOOKUP($C4386,'MSCI Database'!$C:$R,2, FALSE)="","",VLOOKUP($C4386,'MSCI Database'!$C:$R,2, FALSE)),"")</f>
        <v>Multi-Line Insurance &amp; Brokerage</v>
      </c>
      <c r="P4386" s="186" t="str">
        <f>IFERROR(IF(VLOOKUP($C4386,'MSCI Database'!$C:$R,3, FALSE)="","",VLOOKUP($C4386,'MSCI Database'!$C:$R,3, FALSE)),"")</f>
        <v>AAA</v>
      </c>
      <c r="Q4386" s="164" t="str">
        <f>IFERROR(IF(VLOOKUP($C4386,'MSCI Database'!$C:$R,4, FALSE)="","",VLOOKUP($C4386,'MSCI Database'!$C:$R,4, FALSE)),"")</f>
        <v>0</v>
      </c>
      <c r="R4386" s="164">
        <f>IFERROR(IF(VLOOKUP($C4386,'MSCI Database'!$C:$R,5, FALSE)="","",VLOOKUP($C4386,'MSCI Database'!$C:$R,5, FALSE)),"")</f>
        <v>9.5</v>
      </c>
      <c r="S4386" s="164">
        <f>IFERROR(IF(VLOOKUP($C4386,'MSCI Database'!$C:$R,6, FALSE)="","",VLOOKUP($C4386,'MSCI Database'!$C:$R,6, FALSE)),"")</f>
        <v>5.3</v>
      </c>
      <c r="T4386" s="211">
        <f>IFERROR(IF(VLOOKUP($C4386,'MSCI Database'!$C:$R,7, FALSE)="","",VLOOKUP($C4386,'MSCI Database'!$C:$R,7, FALSE)),"")</f>
        <v>7.3</v>
      </c>
      <c r="U4386" s="164">
        <f>IFERROR(IF(VLOOKUP($C4386,'MSCI Database'!$C:$R,8, FALSE)="","",VLOOKUP($C4386,'MSCI Database'!$C:$R,8, FALSE)),"")</f>
        <v>7.2</v>
      </c>
      <c r="V4386" s="175">
        <f>IFERROR(IF(VLOOKUP($C4386,'MSCI Database'!$C:$R,9, FALSE)="","",VLOOKUP($C4386,'MSCI Database'!$C:$R,9, FALSE)),"")</f>
        <v>7</v>
      </c>
      <c r="W4386" s="165">
        <f t="shared" ca="1" si="167"/>
        <v>0</v>
      </c>
      <c r="X4386" s="236">
        <f>IFERROR(IF(VLOOKUP($C4386,'MSCI Database'!$C:$R,10, FALSE)="","",VLOOKUP($C4386,'MSCI Database'!$C:$R,10, FALSE)),"")</f>
        <v>28404</v>
      </c>
      <c r="Y4386" s="133" t="str">
        <f>IFERROR(IF(VLOOKUP($C4386,'MSCI Database'!$C:$R,11, FALSE)="","",VLOOKUP($C4386,'MSCI Database'!$C:$R,11, FALSE)),"")</f>
        <v>2019</v>
      </c>
      <c r="Z4386" s="133" t="str">
        <f>IFERROR(IF(VLOOKUP($C4386,'MSCI Database'!$C:$R,12, FALSE)="","",VLOOKUP($C4386,'MSCI Database'!$C:$R,12, FALSE)),"")</f>
        <v>E.CSI</v>
      </c>
      <c r="AA4386" s="202" t="str">
        <f>IFERROR(IF(VLOOKUP($C4386,'MSCI Database'!$C:$R,13, FALSE)="","",VLOOKUP($C4386,'MSCI Database'!$C:$R,13, FALSE)),"")</f>
        <v>Well-articulated ESG practices across the board</v>
      </c>
    </row>
    <row r="4387" spans="1:27" s="130" customFormat="1" ht="15" hidden="1" customHeight="1" outlineLevel="1">
      <c r="A4387" s="130" t="s">
        <v>5115</v>
      </c>
      <c r="B4387" s="130" t="s">
        <v>5116</v>
      </c>
      <c r="C4387" s="130" t="s">
        <v>5117</v>
      </c>
      <c r="D4387" s="130" t="s">
        <v>18719</v>
      </c>
      <c r="E4387" s="130" t="s">
        <v>18688</v>
      </c>
      <c r="F4387" s="215">
        <v>1.045381791772637E-2</v>
      </c>
      <c r="G4387" s="132" t="str">
        <f ca="1">IFERROR(_xll.BQL($A4387, "cur_mkt_cap(currency=EUR)")/1000000, " ")</f>
        <v xml:space="preserve"> </v>
      </c>
      <c r="M4387" s="308"/>
      <c r="N4387" s="215">
        <f t="shared" si="166"/>
        <v>1.1100327159306655E-4</v>
      </c>
      <c r="O4387" s="172" t="str">
        <f>IFERROR(IF(VLOOKUP($C4387,'MSCI Database'!$C:$R,2, FALSE)="","",VLOOKUP($C4387,'MSCI Database'!$C:$R,2, FALSE)),"")</f>
        <v>Banks</v>
      </c>
      <c r="P4387" s="186" t="str">
        <f>IFERROR(IF(VLOOKUP($C4387,'MSCI Database'!$C:$R,3, FALSE)="","",VLOOKUP($C4387,'MSCI Database'!$C:$R,3, FALSE)),"")</f>
        <v>A</v>
      </c>
      <c r="Q4387" s="164" t="str">
        <f>IFERROR(IF(VLOOKUP($C4387,'MSCI Database'!$C:$R,4, FALSE)="","",VLOOKUP($C4387,'MSCI Database'!$C:$R,4, FALSE)),"")</f>
        <v>0</v>
      </c>
      <c r="R4387" s="164">
        <f>IFERROR(IF(VLOOKUP($C4387,'MSCI Database'!$C:$R,5, FALSE)="","",VLOOKUP($C4387,'MSCI Database'!$C:$R,5, FALSE)),"")</f>
        <v>7.1</v>
      </c>
      <c r="S4387" s="164">
        <f>IFERROR(IF(VLOOKUP($C4387,'MSCI Database'!$C:$R,6, FALSE)="","",VLOOKUP($C4387,'MSCI Database'!$C:$R,6, FALSE)),"")</f>
        <v>5.9</v>
      </c>
      <c r="T4387" s="211">
        <f>IFERROR(IF(VLOOKUP($C4387,'MSCI Database'!$C:$R,7, FALSE)="","",VLOOKUP($C4387,'MSCI Database'!$C:$R,7, FALSE)),"")</f>
        <v>4.5</v>
      </c>
      <c r="U4387" s="164">
        <f>IFERROR(IF(VLOOKUP($C4387,'MSCI Database'!$C:$R,8, FALSE)="","",VLOOKUP($C4387,'MSCI Database'!$C:$R,8, FALSE)),"")</f>
        <v>6.1</v>
      </c>
      <c r="V4387" s="175">
        <f>IFERROR(IF(VLOOKUP($C4387,'MSCI Database'!$C:$R,9, FALSE)="","",VLOOKUP($C4387,'MSCI Database'!$C:$R,9, FALSE)),"")</f>
        <v>5.2</v>
      </c>
      <c r="W4387" s="165">
        <f t="shared" ca="1" si="167"/>
        <v>0</v>
      </c>
      <c r="X4387" s="236">
        <f>IFERROR(IF(VLOOKUP($C4387,'MSCI Database'!$C:$R,10, FALSE)="","",VLOOKUP($C4387,'MSCI Database'!$C:$R,10, FALSE)),"")</f>
        <v>77811</v>
      </c>
      <c r="Y4387" s="133" t="str">
        <f>IFERROR(IF(VLOOKUP($C4387,'MSCI Database'!$C:$R,11, FALSE)="","",VLOOKUP($C4387,'MSCI Database'!$C:$R,11, FALSE)),"")</f>
        <v>2019</v>
      </c>
      <c r="Z4387" s="133" t="str">
        <f>IFERROR(IF(VLOOKUP($C4387,'MSCI Database'!$C:$R,12, FALSE)="","",VLOOKUP($C4387,'MSCI Database'!$C:$R,12, FALSE)),"")</f>
        <v>Reported</v>
      </c>
      <c r="AA4387" s="202" t="str">
        <f>IFERROR(IF(VLOOKUP($C4387,'MSCI Database'!$C:$R,13, FALSE)="","",VLOOKUP($C4387,'MSCI Database'!$C:$R,13, FALSE)),"")</f>
        <v>Strong corporate governance framework and internal controls</v>
      </c>
    </row>
    <row r="4388" spans="1:27" s="130" customFormat="1" ht="15" hidden="1" customHeight="1" outlineLevel="1">
      <c r="A4388" s="130" t="s">
        <v>5358</v>
      </c>
      <c r="B4388" s="130" t="s">
        <v>5359</v>
      </c>
      <c r="C4388" s="130" t="s">
        <v>5360</v>
      </c>
      <c r="D4388" s="130" t="s">
        <v>18676</v>
      </c>
      <c r="E4388" s="130" t="s">
        <v>18688</v>
      </c>
      <c r="F4388" s="215">
        <v>4.9516181615132356E-3</v>
      </c>
      <c r="G4388" s="132" t="str">
        <f ca="1">IFERROR(_xll.BQL($A4388, "cur_mkt_cap(currency=EUR)")/1000000, " ")</f>
        <v xml:space="preserve"> </v>
      </c>
      <c r="M4388" s="308"/>
      <c r="N4388" s="215">
        <f t="shared" si="166"/>
        <v>5.2578476106379192E-5</v>
      </c>
      <c r="O4388" s="172" t="str">
        <f>IFERROR(IF(VLOOKUP($C4388,'MSCI Database'!$C:$R,2, FALSE)="","",VLOOKUP($C4388,'MSCI Database'!$C:$R,2, FALSE)),"")</f>
        <v>Multi-Line Insurance &amp; Brokerage</v>
      </c>
      <c r="P4388" s="186" t="str">
        <f>IFERROR(IF(VLOOKUP($C4388,'MSCI Database'!$C:$R,3, FALSE)="","",VLOOKUP($C4388,'MSCI Database'!$C:$R,3, FALSE)),"")</f>
        <v>A</v>
      </c>
      <c r="Q4388" s="164" t="str">
        <f>IFERROR(IF(VLOOKUP($C4388,'MSCI Database'!$C:$R,4, FALSE)="","",VLOOKUP($C4388,'MSCI Database'!$C:$R,4, FALSE)),"")</f>
        <v>1</v>
      </c>
      <c r="R4388" s="164">
        <f>IFERROR(IF(VLOOKUP($C4388,'MSCI Database'!$C:$R,5, FALSE)="","",VLOOKUP($C4388,'MSCI Database'!$C:$R,5, FALSE)),"")</f>
        <v>6.4</v>
      </c>
      <c r="S4388" s="164">
        <f>IFERROR(IF(VLOOKUP($C4388,'MSCI Database'!$C:$R,6, FALSE)="","",VLOOKUP($C4388,'MSCI Database'!$C:$R,6, FALSE)),"")</f>
        <v>7.6</v>
      </c>
      <c r="T4388" s="211">
        <f>IFERROR(IF(VLOOKUP($C4388,'MSCI Database'!$C:$R,7, FALSE)="","",VLOOKUP($C4388,'MSCI Database'!$C:$R,7, FALSE)),"")</f>
        <v>4.9000000000000004</v>
      </c>
      <c r="U4388" s="164">
        <f>IFERROR(IF(VLOOKUP($C4388,'MSCI Database'!$C:$R,8, FALSE)="","",VLOOKUP($C4388,'MSCI Database'!$C:$R,8, FALSE)),"")</f>
        <v>7.3</v>
      </c>
      <c r="V4388" s="175">
        <f>IFERROR(IF(VLOOKUP($C4388,'MSCI Database'!$C:$R,9, FALSE)="","",VLOOKUP($C4388,'MSCI Database'!$C:$R,9, FALSE)),"")</f>
        <v>6</v>
      </c>
      <c r="W4388" s="165">
        <f t="shared" ca="1" si="167"/>
        <v>0</v>
      </c>
      <c r="X4388" s="236">
        <f>IFERROR(IF(VLOOKUP($C4388,'MSCI Database'!$C:$R,10, FALSE)="","",VLOOKUP($C4388,'MSCI Database'!$C:$R,10, FALSE)),"")</f>
        <v>1059</v>
      </c>
      <c r="Y4388" s="133" t="str">
        <f>IFERROR(IF(VLOOKUP($C4388,'MSCI Database'!$C:$R,11, FALSE)="","",VLOOKUP($C4388,'MSCI Database'!$C:$R,11, FALSE)),"")</f>
        <v>2019</v>
      </c>
      <c r="Z4388" s="133" t="str">
        <f>IFERROR(IF(VLOOKUP($C4388,'MSCI Database'!$C:$R,12, FALSE)="","",VLOOKUP($C4388,'MSCI Database'!$C:$R,12, FALSE)),"")</f>
        <v>Reported</v>
      </c>
      <c r="AA4388" s="202" t="str">
        <f>IFERROR(IF(VLOOKUP($C4388,'MSCI Database'!$C:$R,13, FALSE)="","",VLOOKUP($C4388,'MSCI Database'!$C:$R,13, FALSE)),"")</f>
        <v>Improved efforts in talent management</v>
      </c>
    </row>
    <row r="4389" spans="1:27" s="130" customFormat="1" ht="15" hidden="1" customHeight="1" outlineLevel="1">
      <c r="A4389" s="130" t="s">
        <v>5214</v>
      </c>
      <c r="B4389" s="130" t="s">
        <v>5215</v>
      </c>
      <c r="C4389" s="130" t="s">
        <v>5216</v>
      </c>
      <c r="D4389" s="130" t="s">
        <v>18719</v>
      </c>
      <c r="E4389" s="130" t="s">
        <v>18684</v>
      </c>
      <c r="F4389" s="215">
        <v>1.021961348221103E-2</v>
      </c>
      <c r="G4389" s="132" t="str">
        <f ca="1">IFERROR(_xll.BQL($A4389, "cur_mkt_cap(currency=EUR)")/1000000, " ")</f>
        <v xml:space="preserve"> </v>
      </c>
      <c r="M4389" s="308"/>
      <c r="N4389" s="215">
        <f t="shared" si="166"/>
        <v>1.0851638510160332E-4</v>
      </c>
      <c r="O4389" s="172" t="str">
        <f>IFERROR(IF(VLOOKUP($C4389,'MSCI Database'!$C:$R,2, FALSE)="","",VLOOKUP($C4389,'MSCI Database'!$C:$R,2, FALSE)),"")</f>
        <v>Metals and Mining - Non-Precious Metals</v>
      </c>
      <c r="P4389" s="186" t="str">
        <f>IFERROR(IF(VLOOKUP($C4389,'MSCI Database'!$C:$R,3, FALSE)="","",VLOOKUP($C4389,'MSCI Database'!$C:$R,3, FALSE)),"")</f>
        <v>BB</v>
      </c>
      <c r="Q4389" s="164" t="str">
        <f>IFERROR(IF(VLOOKUP($C4389,'MSCI Database'!$C:$R,4, FALSE)="","",VLOOKUP($C4389,'MSCI Database'!$C:$R,4, FALSE)),"")</f>
        <v>0</v>
      </c>
      <c r="R4389" s="164">
        <f>IFERROR(IF(VLOOKUP($C4389,'MSCI Database'!$C:$R,5, FALSE)="","",VLOOKUP($C4389,'MSCI Database'!$C:$R,5, FALSE)),"")</f>
        <v>3.9</v>
      </c>
      <c r="S4389" s="164">
        <f>IFERROR(IF(VLOOKUP($C4389,'MSCI Database'!$C:$R,6, FALSE)="","",VLOOKUP($C4389,'MSCI Database'!$C:$R,6, FALSE)),"")</f>
        <v>2.5</v>
      </c>
      <c r="T4389" s="211">
        <f>IFERROR(IF(VLOOKUP($C4389,'MSCI Database'!$C:$R,7, FALSE)="","",VLOOKUP($C4389,'MSCI Database'!$C:$R,7, FALSE)),"")</f>
        <v>4.5999999999999996</v>
      </c>
      <c r="U4389" s="164">
        <f>IFERROR(IF(VLOOKUP($C4389,'MSCI Database'!$C:$R,8, FALSE)="","",VLOOKUP($C4389,'MSCI Database'!$C:$R,8, FALSE)),"")</f>
        <v>4.5999999999999996</v>
      </c>
      <c r="V4389" s="175">
        <f>IFERROR(IF(VLOOKUP($C4389,'MSCI Database'!$C:$R,9, FALSE)="","",VLOOKUP($C4389,'MSCI Database'!$C:$R,9, FALSE)),"")</f>
        <v>3.7</v>
      </c>
      <c r="W4389" s="165">
        <f t="shared" ca="1" si="167"/>
        <v>0</v>
      </c>
      <c r="X4389" s="236">
        <f>IFERROR(IF(VLOOKUP($C4389,'MSCI Database'!$C:$R,10, FALSE)="","",VLOOKUP($C4389,'MSCI Database'!$C:$R,10, FALSE)),"")</f>
        <v>2198700</v>
      </c>
      <c r="Y4389" s="133" t="str">
        <f>IFERROR(IF(VLOOKUP($C4389,'MSCI Database'!$C:$R,11, FALSE)="","",VLOOKUP($C4389,'MSCI Database'!$C:$R,11, FALSE)),"")</f>
        <v>2019</v>
      </c>
      <c r="Z4389" s="133" t="str">
        <f>IFERROR(IF(VLOOKUP($C4389,'MSCI Database'!$C:$R,12, FALSE)="","",VLOOKUP($C4389,'MSCI Database'!$C:$R,12, FALSE)),"")</f>
        <v>Reported</v>
      </c>
      <c r="AA4389" s="202" t="str">
        <f>IFERROR(IF(VLOOKUP($C4389,'MSCI Database'!$C:$R,13, FALSE)="","",VLOOKUP($C4389,'MSCI Database'!$C:$R,13, FALSE)),"")</f>
        <v>Lacks disclosure on safety parameters</v>
      </c>
    </row>
    <row r="4390" spans="1:27" s="130" customFormat="1" ht="15" hidden="1" customHeight="1" outlineLevel="1">
      <c r="A4390" s="130" t="s">
        <v>7367</v>
      </c>
      <c r="B4390" s="130" t="s">
        <v>7368</v>
      </c>
      <c r="C4390" s="130" t="s">
        <v>7369</v>
      </c>
      <c r="D4390" s="130" t="s">
        <v>12128</v>
      </c>
      <c r="E4390" s="130" t="s">
        <v>18674</v>
      </c>
      <c r="F4390" s="215">
        <v>4.2550029652322012E-2</v>
      </c>
      <c r="G4390" s="132" t="str">
        <f ca="1">IFERROR(_xll.BQL($A4390, "cur_mkt_cap(currency=EUR)")/1000000, " ")</f>
        <v xml:space="preserve"> </v>
      </c>
      <c r="M4390" s="308"/>
      <c r="N4390" s="215">
        <f t="shared" si="166"/>
        <v>4.5181507225036839E-4</v>
      </c>
      <c r="O4390" s="172" t="str">
        <f>IFERROR(IF(VLOOKUP($C4390,'MSCI Database'!$C:$R,2, FALSE)="","",VLOOKUP($C4390,'MSCI Database'!$C:$R,2, FALSE)),"")</f>
        <v>Food Products</v>
      </c>
      <c r="P4390" s="186" t="str">
        <f>IFERROR(IF(VLOOKUP($C4390,'MSCI Database'!$C:$R,3, FALSE)="","",VLOOKUP($C4390,'MSCI Database'!$C:$R,3, FALSE)),"")</f>
        <v>BB</v>
      </c>
      <c r="Q4390" s="164" t="str">
        <f>IFERROR(IF(VLOOKUP($C4390,'MSCI Database'!$C:$R,4, FALSE)="","",VLOOKUP($C4390,'MSCI Database'!$C:$R,4, FALSE)),"")</f>
        <v>0</v>
      </c>
      <c r="R4390" s="164">
        <f>IFERROR(IF(VLOOKUP($C4390,'MSCI Database'!$C:$R,5, FALSE)="","",VLOOKUP($C4390,'MSCI Database'!$C:$R,5, FALSE)),"")</f>
        <v>4</v>
      </c>
      <c r="S4390" s="164">
        <f>IFERROR(IF(VLOOKUP($C4390,'MSCI Database'!$C:$R,6, FALSE)="","",VLOOKUP($C4390,'MSCI Database'!$C:$R,6, FALSE)),"")</f>
        <v>3.8</v>
      </c>
      <c r="T4390" s="211">
        <f>IFERROR(IF(VLOOKUP($C4390,'MSCI Database'!$C:$R,7, FALSE)="","",VLOOKUP($C4390,'MSCI Database'!$C:$R,7, FALSE)),"")</f>
        <v>4.8</v>
      </c>
      <c r="U4390" s="164">
        <f>IFERROR(IF(VLOOKUP($C4390,'MSCI Database'!$C:$R,8, FALSE)="","",VLOOKUP($C4390,'MSCI Database'!$C:$R,8, FALSE)),"")</f>
        <v>4.2</v>
      </c>
      <c r="V4390" s="175">
        <f>IFERROR(IF(VLOOKUP($C4390,'MSCI Database'!$C:$R,9, FALSE)="","",VLOOKUP($C4390,'MSCI Database'!$C:$R,9, FALSE)),"")</f>
        <v>4.2</v>
      </c>
      <c r="W4390" s="165">
        <f t="shared" ca="1" si="167"/>
        <v>0</v>
      </c>
      <c r="X4390" s="236">
        <f>IFERROR(IF(VLOOKUP($C4390,'MSCI Database'!$C:$R,10, FALSE)="","",VLOOKUP($C4390,'MSCI Database'!$C:$R,10, FALSE)),"")</f>
        <v>1422322</v>
      </c>
      <c r="Y4390" s="133" t="str">
        <f>IFERROR(IF(VLOOKUP($C4390,'MSCI Database'!$C:$R,11, FALSE)="","",VLOOKUP($C4390,'MSCI Database'!$C:$R,11, FALSE)),"")</f>
        <v>2019</v>
      </c>
      <c r="Z4390" s="133" t="str">
        <f>IFERROR(IF(VLOOKUP($C4390,'MSCI Database'!$C:$R,12, FALSE)="","",VLOOKUP($C4390,'MSCI Database'!$C:$R,12, FALSE)),"")</f>
        <v>Reported</v>
      </c>
      <c r="AA4390" s="202" t="str">
        <f>IFERROR(IF(VLOOKUP($C4390,'MSCI Database'!$C:$R,13, FALSE)="","",VLOOKUP($C4390,'MSCI Database'!$C:$R,13, FALSE)),"")</f>
        <v>Water stress-related risks and governance concerns remain</v>
      </c>
    </row>
    <row r="4391" spans="1:27" s="130" customFormat="1" ht="15" hidden="1" customHeight="1" outlineLevel="1">
      <c r="A4391" s="130" t="s">
        <v>2048</v>
      </c>
      <c r="B4391" s="130" t="s">
        <v>2049</v>
      </c>
      <c r="C4391" s="130" t="s">
        <v>2050</v>
      </c>
      <c r="D4391" s="130" t="s">
        <v>12130</v>
      </c>
      <c r="E4391" s="130" t="s">
        <v>18689</v>
      </c>
      <c r="F4391" s="215">
        <v>5.0176171881540867E-2</v>
      </c>
      <c r="G4391" s="132" t="str">
        <f ca="1">IFERROR(_xll.BQL($A4391, "cur_mkt_cap(currency=EUR)")/1000000, " ")</f>
        <v xml:space="preserve"> </v>
      </c>
      <c r="M4391" s="308"/>
      <c r="N4391" s="215">
        <f t="shared" si="166"/>
        <v>5.3279283020824257E-4</v>
      </c>
      <c r="O4391" s="172" t="str">
        <f>IFERROR(IF(VLOOKUP($C4391,'MSCI Database'!$C:$R,2, FALSE)="","",VLOOKUP($C4391,'MSCI Database'!$C:$R,2, FALSE)),"")</f>
        <v>Software &amp; Services</v>
      </c>
      <c r="P4391" s="186" t="str">
        <f>IFERROR(IF(VLOOKUP($C4391,'MSCI Database'!$C:$R,3, FALSE)="","",VLOOKUP($C4391,'MSCI Database'!$C:$R,3, FALSE)),"")</f>
        <v>AA</v>
      </c>
      <c r="Q4391" s="164" t="str">
        <f>IFERROR(IF(VLOOKUP($C4391,'MSCI Database'!$C:$R,4, FALSE)="","",VLOOKUP($C4391,'MSCI Database'!$C:$R,4, FALSE)),"")</f>
        <v>0</v>
      </c>
      <c r="R4391" s="164">
        <f>IFERROR(IF(VLOOKUP($C4391,'MSCI Database'!$C:$R,5, FALSE)="","",VLOOKUP($C4391,'MSCI Database'!$C:$R,5, FALSE)),"")</f>
        <v>7.4</v>
      </c>
      <c r="S4391" s="164">
        <f>IFERROR(IF(VLOOKUP($C4391,'MSCI Database'!$C:$R,6, FALSE)="","",VLOOKUP($C4391,'MSCI Database'!$C:$R,6, FALSE)),"")</f>
        <v>10</v>
      </c>
      <c r="T4391" s="211">
        <f>IFERROR(IF(VLOOKUP($C4391,'MSCI Database'!$C:$R,7, FALSE)="","",VLOOKUP($C4391,'MSCI Database'!$C:$R,7, FALSE)),"")</f>
        <v>5.5</v>
      </c>
      <c r="U4391" s="164">
        <f>IFERROR(IF(VLOOKUP($C4391,'MSCI Database'!$C:$R,8, FALSE)="","",VLOOKUP($C4391,'MSCI Database'!$C:$R,8, FALSE)),"")</f>
        <v>5.0999999999999996</v>
      </c>
      <c r="V4391" s="175">
        <f>IFERROR(IF(VLOOKUP($C4391,'MSCI Database'!$C:$R,9, FALSE)="","",VLOOKUP($C4391,'MSCI Database'!$C:$R,9, FALSE)),"")</f>
        <v>5.6</v>
      </c>
      <c r="W4391" s="165">
        <f t="shared" ca="1" si="167"/>
        <v>0</v>
      </c>
      <c r="X4391" s="236">
        <f>IFERROR(IF(VLOOKUP($C4391,'MSCI Database'!$C:$R,10, FALSE)="","",VLOOKUP($C4391,'MSCI Database'!$C:$R,10, FALSE)),"")</f>
        <v>48424</v>
      </c>
      <c r="Y4391" s="133" t="str">
        <f>IFERROR(IF(VLOOKUP($C4391,'MSCI Database'!$C:$R,11, FALSE)="","",VLOOKUP($C4391,'MSCI Database'!$C:$R,11, FALSE)),"")</f>
        <v>2019</v>
      </c>
      <c r="Z4391" s="133" t="str">
        <f>IFERROR(IF(VLOOKUP($C4391,'MSCI Database'!$C:$R,12, FALSE)="","",VLOOKUP($C4391,'MSCI Database'!$C:$R,12, FALSE)),"")</f>
        <v>E.CSI</v>
      </c>
      <c r="AA4391" s="202" t="str">
        <f>IFERROR(IF(VLOOKUP($C4391,'MSCI Database'!$C:$R,13, FALSE)="","",VLOOKUP($C4391,'MSCI Database'!$C:$R,13, FALSE)),"")</f>
        <v>Strong ESG management but uncertainties prevail due to the COVID-19 pandemic</v>
      </c>
    </row>
    <row r="4392" spans="1:27" s="130" customFormat="1" ht="15" hidden="1" customHeight="1" outlineLevel="1">
      <c r="A4392" s="130" t="s">
        <v>4731</v>
      </c>
      <c r="B4392" s="130" t="s">
        <v>4732</v>
      </c>
      <c r="C4392" s="130" t="s">
        <v>4733</v>
      </c>
      <c r="D4392" s="130" t="s">
        <v>18678</v>
      </c>
      <c r="E4392" s="130" t="s">
        <v>12133</v>
      </c>
      <c r="F4392" s="215">
        <v>5.4591072546004106E-3</v>
      </c>
      <c r="G4392" s="132" t="str">
        <f ca="1">IFERROR(_xll.BQL($A4392, "cur_mkt_cap(currency=EUR)")/1000000, " ")</f>
        <v xml:space="preserve"> </v>
      </c>
      <c r="M4392" s="308"/>
      <c r="N4392" s="215">
        <f t="shared" si="166"/>
        <v>5.7967220206747709E-5</v>
      </c>
      <c r="O4392" s="172" t="str">
        <f>IFERROR(IF(VLOOKUP($C4392,'MSCI Database'!$C:$R,2, FALSE)="","",VLOOKUP($C4392,'MSCI Database'!$C:$R,2, FALSE)),"")</f>
        <v>Pharmaceuticals</v>
      </c>
      <c r="P4392" s="186" t="str">
        <f>IFERROR(IF(VLOOKUP($C4392,'MSCI Database'!$C:$R,3, FALSE)="","",VLOOKUP($C4392,'MSCI Database'!$C:$R,3, FALSE)),"")</f>
        <v>AA</v>
      </c>
      <c r="Q4392" s="164" t="str">
        <f>IFERROR(IF(VLOOKUP($C4392,'MSCI Database'!$C:$R,4, FALSE)="","",VLOOKUP($C4392,'MSCI Database'!$C:$R,4, FALSE)),"")</f>
        <v>2</v>
      </c>
      <c r="R4392" s="164">
        <f>IFERROR(IF(VLOOKUP($C4392,'MSCI Database'!$C:$R,5, FALSE)="","",VLOOKUP($C4392,'MSCI Database'!$C:$R,5, FALSE)),"")</f>
        <v>7.4</v>
      </c>
      <c r="S4392" s="164">
        <f>IFERROR(IF(VLOOKUP($C4392,'MSCI Database'!$C:$R,6, FALSE)="","",VLOOKUP($C4392,'MSCI Database'!$C:$R,6, FALSE)),"")</f>
        <v>3.4</v>
      </c>
      <c r="T4392" s="211">
        <f>IFERROR(IF(VLOOKUP($C4392,'MSCI Database'!$C:$R,7, FALSE)="","",VLOOKUP($C4392,'MSCI Database'!$C:$R,7, FALSE)),"")</f>
        <v>5.4</v>
      </c>
      <c r="U4392" s="164">
        <f>IFERROR(IF(VLOOKUP($C4392,'MSCI Database'!$C:$R,8, FALSE)="","",VLOOKUP($C4392,'MSCI Database'!$C:$R,8, FALSE)),"")</f>
        <v>6</v>
      </c>
      <c r="V4392" s="175">
        <f>IFERROR(IF(VLOOKUP($C4392,'MSCI Database'!$C:$R,9, FALSE)="","",VLOOKUP($C4392,'MSCI Database'!$C:$R,9, FALSE)),"")</f>
        <v>5.4</v>
      </c>
      <c r="W4392" s="165">
        <f t="shared" ca="1" si="167"/>
        <v>0</v>
      </c>
      <c r="X4392" s="236">
        <f>IFERROR(IF(VLOOKUP($C4392,'MSCI Database'!$C:$R,10, FALSE)="","",VLOOKUP($C4392,'MSCI Database'!$C:$R,10, FALSE)),"")</f>
        <v>9806</v>
      </c>
      <c r="Y4392" s="133" t="str">
        <f>IFERROR(IF(VLOOKUP($C4392,'MSCI Database'!$C:$R,11, FALSE)="","",VLOOKUP($C4392,'MSCI Database'!$C:$R,11, FALSE)),"")</f>
        <v>2019</v>
      </c>
      <c r="Z4392" s="133" t="str">
        <f>IFERROR(IF(VLOOKUP($C4392,'MSCI Database'!$C:$R,12, FALSE)="","",VLOOKUP($C4392,'MSCI Database'!$C:$R,12, FALSE)),"")</f>
        <v>Reported</v>
      </c>
      <c r="AA4392" s="202" t="str">
        <f>IFERROR(IF(VLOOKUP($C4392,'MSCI Database'!$C:$R,13, FALSE)="","",VLOOKUP($C4392,'MSCI Database'!$C:$R,13, FALSE)),"")</f>
        <v>Leads peers in business ethics and talent management practices</v>
      </c>
    </row>
    <row r="4393" spans="1:27" s="130" customFormat="1" ht="15" hidden="1" customHeight="1" outlineLevel="1">
      <c r="A4393" s="130" t="s">
        <v>5119</v>
      </c>
      <c r="B4393" s="130" t="s">
        <v>5120</v>
      </c>
      <c r="C4393" s="130" t="s">
        <v>5121</v>
      </c>
      <c r="D4393" s="130" t="s">
        <v>18719</v>
      </c>
      <c r="E4393" s="130" t="s">
        <v>18688</v>
      </c>
      <c r="F4393" s="215">
        <v>1.017800156128887E-2</v>
      </c>
      <c r="G4393" s="132" t="str">
        <f ca="1">IFERROR(_xll.BQL($A4393, "cur_mkt_cap(currency=EUR)")/1000000, " ")</f>
        <v xml:space="preserve"> </v>
      </c>
      <c r="M4393" s="308"/>
      <c r="N4393" s="215">
        <f t="shared" si="166"/>
        <v>1.080745312836026E-4</v>
      </c>
      <c r="O4393" s="172" t="str">
        <f>IFERROR(IF(VLOOKUP($C4393,'MSCI Database'!$C:$R,2, FALSE)="","",VLOOKUP($C4393,'MSCI Database'!$C:$R,2, FALSE)),"")</f>
        <v>Banks</v>
      </c>
      <c r="P4393" s="186" t="str">
        <f>IFERROR(IF(VLOOKUP($C4393,'MSCI Database'!$C:$R,3, FALSE)="","",VLOOKUP($C4393,'MSCI Database'!$C:$R,3, FALSE)),"")</f>
        <v>BB</v>
      </c>
      <c r="Q4393" s="164" t="str">
        <f>IFERROR(IF(VLOOKUP($C4393,'MSCI Database'!$C:$R,4, FALSE)="","",VLOOKUP($C4393,'MSCI Database'!$C:$R,4, FALSE)),"")</f>
        <v>1</v>
      </c>
      <c r="R4393" s="164">
        <f>IFERROR(IF(VLOOKUP($C4393,'MSCI Database'!$C:$R,5, FALSE)="","",VLOOKUP($C4393,'MSCI Database'!$C:$R,5, FALSE)),"")</f>
        <v>2.9</v>
      </c>
      <c r="S4393" s="164">
        <f>IFERROR(IF(VLOOKUP($C4393,'MSCI Database'!$C:$R,6, FALSE)="","",VLOOKUP($C4393,'MSCI Database'!$C:$R,6, FALSE)),"")</f>
        <v>5.5</v>
      </c>
      <c r="T4393" s="211">
        <f>IFERROR(IF(VLOOKUP($C4393,'MSCI Database'!$C:$R,7, FALSE)="","",VLOOKUP($C4393,'MSCI Database'!$C:$R,7, FALSE)),"")</f>
        <v>3.5</v>
      </c>
      <c r="U4393" s="164">
        <f>IFERROR(IF(VLOOKUP($C4393,'MSCI Database'!$C:$R,8, FALSE)="","",VLOOKUP($C4393,'MSCI Database'!$C:$R,8, FALSE)),"")</f>
        <v>5.4</v>
      </c>
      <c r="V4393" s="175">
        <f>IFERROR(IF(VLOOKUP($C4393,'MSCI Database'!$C:$R,9, FALSE)="","",VLOOKUP($C4393,'MSCI Database'!$C:$R,9, FALSE)),"")</f>
        <v>4.4000000000000004</v>
      </c>
      <c r="W4393" s="165">
        <f t="shared" ca="1" si="167"/>
        <v>0</v>
      </c>
      <c r="X4393" s="236">
        <f>IFERROR(IF(VLOOKUP($C4393,'MSCI Database'!$C:$R,10, FALSE)="","",VLOOKUP($C4393,'MSCI Database'!$C:$R,10, FALSE)),"")</f>
        <v>12371</v>
      </c>
      <c r="Y4393" s="133" t="str">
        <f>IFERROR(IF(VLOOKUP($C4393,'MSCI Database'!$C:$R,11, FALSE)="","",VLOOKUP($C4393,'MSCI Database'!$C:$R,11, FALSE)),"")</f>
        <v>2019</v>
      </c>
      <c r="Z4393" s="133" t="str">
        <f>IFERROR(IF(VLOOKUP($C4393,'MSCI Database'!$C:$R,12, FALSE)="","",VLOOKUP($C4393,'MSCI Database'!$C:$R,12, FALSE)),"")</f>
        <v>E.Segmt-Moderately Low</v>
      </c>
      <c r="AA4393" s="202" t="str">
        <f>IFERROR(IF(VLOOKUP($C4393,'MSCI Database'!$C:$R,13, FALSE)="","",VLOOKUP($C4393,'MSCI Database'!$C:$R,13, FALSE)),"")</f>
        <v>Better performance on digital transition enhance the cypher security capability</v>
      </c>
    </row>
    <row r="4394" spans="1:27" s="130" customFormat="1" ht="15" hidden="1" customHeight="1" outlineLevel="1">
      <c r="A4394" s="130" t="s">
        <v>7329</v>
      </c>
      <c r="B4394" s="130" t="s">
        <v>7330</v>
      </c>
      <c r="C4394" s="130" t="s">
        <v>7331</v>
      </c>
      <c r="D4394" s="130" t="s">
        <v>12128</v>
      </c>
      <c r="E4394" s="130" t="s">
        <v>18688</v>
      </c>
      <c r="F4394" s="215">
        <v>4.221778132694104E-2</v>
      </c>
      <c r="G4394" s="132" t="str">
        <f ca="1">IFERROR(_xll.BQL($A4394, "cur_mkt_cap(currency=EUR)")/1000000, " ")</f>
        <v xml:space="preserve"> </v>
      </c>
      <c r="M4394" s="308"/>
      <c r="N4394" s="215">
        <f t="shared" si="166"/>
        <v>4.4828711228503675E-4</v>
      </c>
      <c r="O4394" s="172" t="str">
        <f>IFERROR(IF(VLOOKUP($C4394,'MSCI Database'!$C:$R,2, FALSE)="","",VLOOKUP($C4394,'MSCI Database'!$C:$R,2, FALSE)),"")</f>
        <v>Asset Management &amp; Custody Banks</v>
      </c>
      <c r="P4394" s="186" t="str">
        <f>IFERROR(IF(VLOOKUP($C4394,'MSCI Database'!$C:$R,3, FALSE)="","",VLOOKUP($C4394,'MSCI Database'!$C:$R,3, FALSE)),"")</f>
        <v>BB</v>
      </c>
      <c r="Q4394" s="164" t="str">
        <f>IFERROR(IF(VLOOKUP($C4394,'MSCI Database'!$C:$R,4, FALSE)="","",VLOOKUP($C4394,'MSCI Database'!$C:$R,4, FALSE)),"")</f>
        <v>0</v>
      </c>
      <c r="R4394" s="164">
        <f>IFERROR(IF(VLOOKUP($C4394,'MSCI Database'!$C:$R,5, FALSE)="","",VLOOKUP($C4394,'MSCI Database'!$C:$R,5, FALSE)),"")</f>
        <v>4.2</v>
      </c>
      <c r="S4394" s="164">
        <f>IFERROR(IF(VLOOKUP($C4394,'MSCI Database'!$C:$R,6, FALSE)="","",VLOOKUP($C4394,'MSCI Database'!$C:$R,6, FALSE)),"")</f>
        <v>6.7</v>
      </c>
      <c r="T4394" s="211">
        <f>IFERROR(IF(VLOOKUP($C4394,'MSCI Database'!$C:$R,7, FALSE)="","",VLOOKUP($C4394,'MSCI Database'!$C:$R,7, FALSE)),"")</f>
        <v>5.4</v>
      </c>
      <c r="U4394" s="164">
        <f>IFERROR(IF(VLOOKUP($C4394,'MSCI Database'!$C:$R,8, FALSE)="","",VLOOKUP($C4394,'MSCI Database'!$C:$R,8, FALSE)),"")</f>
        <v>3.2</v>
      </c>
      <c r="V4394" s="175">
        <f>IFERROR(IF(VLOOKUP($C4394,'MSCI Database'!$C:$R,9, FALSE)="","",VLOOKUP($C4394,'MSCI Database'!$C:$R,9, FALSE)),"")</f>
        <v>4.5</v>
      </c>
      <c r="W4394" s="165">
        <f t="shared" ca="1" si="167"/>
        <v>0</v>
      </c>
      <c r="X4394" s="236">
        <f>IFERROR(IF(VLOOKUP($C4394,'MSCI Database'!$C:$R,10, FALSE)="","",VLOOKUP($C4394,'MSCI Database'!$C:$R,10, FALSE)),"")</f>
        <v>7535</v>
      </c>
      <c r="Y4394" s="133" t="str">
        <f>IFERROR(IF(VLOOKUP($C4394,'MSCI Database'!$C:$R,11, FALSE)="","",VLOOKUP($C4394,'MSCI Database'!$C:$R,11, FALSE)),"")</f>
        <v>2018</v>
      </c>
      <c r="Z4394" s="133" t="str">
        <f>IFERROR(IF(VLOOKUP($C4394,'MSCI Database'!$C:$R,12, FALSE)="","",VLOOKUP($C4394,'MSCI Database'!$C:$R,12, FALSE)),"")</f>
        <v>E.Segmt-Moderately Low</v>
      </c>
      <c r="AA4394" s="202" t="str">
        <f>IFERROR(IF(VLOOKUP($C4394,'MSCI Database'!$C:$R,13, FALSE)="","",VLOOKUP($C4394,'MSCI Database'!$C:$R,13, FALSE)),"")</f>
        <v>Strong ESG integration in asset management, but weak governance practices limit rating</v>
      </c>
    </row>
    <row r="4395" spans="1:27" s="130" customFormat="1" ht="15" hidden="1" customHeight="1" outlineLevel="1">
      <c r="A4395" s="130" t="s">
        <v>1674</v>
      </c>
      <c r="B4395" s="130" t="s">
        <v>1675</v>
      </c>
      <c r="C4395" s="130" t="s">
        <v>1676</v>
      </c>
      <c r="D4395" s="130" t="s">
        <v>18678</v>
      </c>
      <c r="E4395" s="130" t="s">
        <v>18682</v>
      </c>
      <c r="F4395" s="215">
        <v>5.4208218725541376E-3</v>
      </c>
      <c r="G4395" s="132" t="str">
        <f ca="1">IFERROR(_xll.BQL($A4395, "cur_mkt_cap(currency=EUR)")/1000000, " ")</f>
        <v xml:space="preserve"> </v>
      </c>
      <c r="M4395" s="308"/>
      <c r="N4395" s="215">
        <f t="shared" si="166"/>
        <v>5.7560689052792903E-5</v>
      </c>
      <c r="O4395" s="172" t="str">
        <f>IFERROR(IF(VLOOKUP($C4395,'MSCI Database'!$C:$R,2, FALSE)="","",VLOOKUP($C4395,'MSCI Database'!$C:$R,2, FALSE)),"")</f>
        <v>Auto Components</v>
      </c>
      <c r="P4395" s="186" t="str">
        <f>IFERROR(IF(VLOOKUP($C4395,'MSCI Database'!$C:$R,3, FALSE)="","",VLOOKUP($C4395,'MSCI Database'!$C:$R,3, FALSE)),"")</f>
        <v>BB</v>
      </c>
      <c r="Q4395" s="164" t="str">
        <f>IFERROR(IF(VLOOKUP($C4395,'MSCI Database'!$C:$R,4, FALSE)="","",VLOOKUP($C4395,'MSCI Database'!$C:$R,4, FALSE)),"")</f>
        <v>0</v>
      </c>
      <c r="R4395" s="164">
        <f>IFERROR(IF(VLOOKUP($C4395,'MSCI Database'!$C:$R,5, FALSE)="","",VLOOKUP($C4395,'MSCI Database'!$C:$R,5, FALSE)),"")</f>
        <v>4</v>
      </c>
      <c r="S4395" s="164">
        <f>IFERROR(IF(VLOOKUP($C4395,'MSCI Database'!$C:$R,6, FALSE)="","",VLOOKUP($C4395,'MSCI Database'!$C:$R,6, FALSE)),"")</f>
        <v>3.8</v>
      </c>
      <c r="T4395" s="211">
        <f>IFERROR(IF(VLOOKUP($C4395,'MSCI Database'!$C:$R,7, FALSE)="","",VLOOKUP($C4395,'MSCI Database'!$C:$R,7, FALSE)),"")</f>
        <v>3.6</v>
      </c>
      <c r="U4395" s="164">
        <f>IFERROR(IF(VLOOKUP($C4395,'MSCI Database'!$C:$R,8, FALSE)="","",VLOOKUP($C4395,'MSCI Database'!$C:$R,8, FALSE)),"")</f>
        <v>4.5999999999999996</v>
      </c>
      <c r="V4395" s="175">
        <f>IFERROR(IF(VLOOKUP($C4395,'MSCI Database'!$C:$R,9, FALSE)="","",VLOOKUP($C4395,'MSCI Database'!$C:$R,9, FALSE)),"")</f>
        <v>4</v>
      </c>
      <c r="W4395" s="165">
        <f t="shared" ca="1" si="167"/>
        <v>0</v>
      </c>
      <c r="X4395" s="236">
        <f>IFERROR(IF(VLOOKUP($C4395,'MSCI Database'!$C:$R,10, FALSE)="","",VLOOKUP($C4395,'MSCI Database'!$C:$R,10, FALSE)),"")</f>
        <v>343262</v>
      </c>
      <c r="Y4395" s="133" t="str">
        <f>IFERROR(IF(VLOOKUP($C4395,'MSCI Database'!$C:$R,11, FALSE)="","",VLOOKUP($C4395,'MSCI Database'!$C:$R,11, FALSE)),"")</f>
        <v>2019</v>
      </c>
      <c r="Z4395" s="133" t="str">
        <f>IFERROR(IF(VLOOKUP($C4395,'MSCI Database'!$C:$R,12, FALSE)="","",VLOOKUP($C4395,'MSCI Database'!$C:$R,12, FALSE)),"")</f>
        <v>E.Segmt-Low</v>
      </c>
      <c r="AA4395" s="202" t="str">
        <f>IFERROR(IF(VLOOKUP($C4395,'MSCI Database'!$C:$R,13, FALSE)="","",VLOOKUP($C4395,'MSCI Database'!$C:$R,13, FALSE)),"")</f>
        <v>Strong governance practices; labor management issues persist</v>
      </c>
    </row>
    <row r="4396" spans="1:27" s="130" customFormat="1" ht="15" hidden="1" customHeight="1" outlineLevel="1">
      <c r="A4396" s="130" t="s">
        <v>8440</v>
      </c>
      <c r="B4396" s="130" t="s">
        <v>8441</v>
      </c>
      <c r="C4396" s="130" t="s">
        <v>8442</v>
      </c>
      <c r="D4396" s="130" t="s">
        <v>18703</v>
      </c>
      <c r="E4396" s="130" t="s">
        <v>18688</v>
      </c>
      <c r="F4396" s="215">
        <v>2.830664589105305E-3</v>
      </c>
      <c r="G4396" s="132" t="str">
        <f ca="1">IFERROR(_xll.BQL($A4396, "cur_mkt_cap(currency=EUR)")/1000000, " ")</f>
        <v xml:space="preserve"> </v>
      </c>
      <c r="M4396" s="308"/>
      <c r="N4396" s="215">
        <f t="shared" si="166"/>
        <v>3.0057251106366258E-5</v>
      </c>
      <c r="O4396" s="172" t="str">
        <f>IFERROR(IF(VLOOKUP($C4396,'MSCI Database'!$C:$R,2, FALSE)="","",VLOOKUP($C4396,'MSCI Database'!$C:$R,2, FALSE)),"")</f>
        <v>Life &amp; Health Insurance</v>
      </c>
      <c r="P4396" s="186" t="str">
        <f>IFERROR(IF(VLOOKUP($C4396,'MSCI Database'!$C:$R,3, FALSE)="","",VLOOKUP($C4396,'MSCI Database'!$C:$R,3, FALSE)),"")</f>
        <v>BB</v>
      </c>
      <c r="Q4396" s="164" t="str">
        <f>IFERROR(IF(VLOOKUP($C4396,'MSCI Database'!$C:$R,4, FALSE)="","",VLOOKUP($C4396,'MSCI Database'!$C:$R,4, FALSE)),"")</f>
        <v>1</v>
      </c>
      <c r="R4396" s="164">
        <f>IFERROR(IF(VLOOKUP($C4396,'MSCI Database'!$C:$R,5, FALSE)="","",VLOOKUP($C4396,'MSCI Database'!$C:$R,5, FALSE)),"")</f>
        <v>3.4</v>
      </c>
      <c r="S4396" s="164">
        <f>IFERROR(IF(VLOOKUP($C4396,'MSCI Database'!$C:$R,6, FALSE)="","",VLOOKUP($C4396,'MSCI Database'!$C:$R,6, FALSE)),"")</f>
        <v>7.8</v>
      </c>
      <c r="T4396" s="211">
        <f>IFERROR(IF(VLOOKUP($C4396,'MSCI Database'!$C:$R,7, FALSE)="","",VLOOKUP($C4396,'MSCI Database'!$C:$R,7, FALSE)),"")</f>
        <v>4.0999999999999996</v>
      </c>
      <c r="U4396" s="164">
        <f>IFERROR(IF(VLOOKUP($C4396,'MSCI Database'!$C:$R,8, FALSE)="","",VLOOKUP($C4396,'MSCI Database'!$C:$R,8, FALSE)),"")</f>
        <v>4.5</v>
      </c>
      <c r="V4396" s="175">
        <f>IFERROR(IF(VLOOKUP($C4396,'MSCI Database'!$C:$R,9, FALSE)="","",VLOOKUP($C4396,'MSCI Database'!$C:$R,9, FALSE)),"")</f>
        <v>4.4000000000000004</v>
      </c>
      <c r="W4396" s="165">
        <f t="shared" ca="1" si="167"/>
        <v>0</v>
      </c>
      <c r="X4396" s="236">
        <f>IFERROR(IF(VLOOKUP($C4396,'MSCI Database'!$C:$R,10, FALSE)="","",VLOOKUP($C4396,'MSCI Database'!$C:$R,10, FALSE)),"")</f>
        <v>35531</v>
      </c>
      <c r="Y4396" s="133" t="str">
        <f>IFERROR(IF(VLOOKUP($C4396,'MSCI Database'!$C:$R,11, FALSE)="","",VLOOKUP($C4396,'MSCI Database'!$C:$R,11, FALSE)),"")</f>
        <v>2019</v>
      </c>
      <c r="Z4396" s="133" t="str">
        <f>IFERROR(IF(VLOOKUP($C4396,'MSCI Database'!$C:$R,12, FALSE)="","",VLOOKUP($C4396,'MSCI Database'!$C:$R,12, FALSE)),"")</f>
        <v>Reported</v>
      </c>
      <c r="AA4396" s="202" t="str">
        <f>IFERROR(IF(VLOOKUP($C4396,'MSCI Database'!$C:$R,13, FALSE)="","",VLOOKUP($C4396,'MSCI Database'!$C:$R,13, FALSE)),"")</f>
        <v>Weak ESG integration in product development and investment operations</v>
      </c>
    </row>
    <row r="4397" spans="1:27" s="130" customFormat="1" ht="15" hidden="1" customHeight="1" outlineLevel="1">
      <c r="A4397" s="130" t="s">
        <v>3055</v>
      </c>
      <c r="B4397" s="130" t="s">
        <v>3056</v>
      </c>
      <c r="C4397" s="130" t="s">
        <v>3057</v>
      </c>
      <c r="D4397" s="130" t="s">
        <v>18706</v>
      </c>
      <c r="E4397" s="130" t="s">
        <v>18684</v>
      </c>
      <c r="F4397" s="215">
        <v>1.267416964818594E-2</v>
      </c>
      <c r="G4397" s="132" t="str">
        <f ca="1">IFERROR(_xll.BQL($A4397, "cur_mkt_cap(currency=EUR)")/1000000, " ")</f>
        <v xml:space="preserve"> </v>
      </c>
      <c r="M4397" s="308"/>
      <c r="N4397" s="215">
        <f t="shared" si="166"/>
        <v>1.3457995028673405E-4</v>
      </c>
      <c r="O4397" s="172" t="str">
        <f>IFERROR(IF(VLOOKUP($C4397,'MSCI Database'!$C:$R,2, FALSE)="","",VLOOKUP($C4397,'MSCI Database'!$C:$R,2, FALSE)),"")</f>
        <v>Specialty Chemicals</v>
      </c>
      <c r="P4397" s="186" t="str">
        <f>IFERROR(IF(VLOOKUP($C4397,'MSCI Database'!$C:$R,3, FALSE)="","",VLOOKUP($C4397,'MSCI Database'!$C:$R,3, FALSE)),"")</f>
        <v>BB</v>
      </c>
      <c r="Q4397" s="164" t="str">
        <f>IFERROR(IF(VLOOKUP($C4397,'MSCI Database'!$C:$R,4, FALSE)="","",VLOOKUP($C4397,'MSCI Database'!$C:$R,4, FALSE)),"")</f>
        <v>0</v>
      </c>
      <c r="R4397" s="164">
        <f>IFERROR(IF(VLOOKUP($C4397,'MSCI Database'!$C:$R,5, FALSE)="","",VLOOKUP($C4397,'MSCI Database'!$C:$R,5, FALSE)),"")</f>
        <v>3.7</v>
      </c>
      <c r="S4397" s="164">
        <f>IFERROR(IF(VLOOKUP($C4397,'MSCI Database'!$C:$R,6, FALSE)="","",VLOOKUP($C4397,'MSCI Database'!$C:$R,6, FALSE)),"")</f>
        <v>3.3</v>
      </c>
      <c r="T4397" s="211">
        <f>IFERROR(IF(VLOOKUP($C4397,'MSCI Database'!$C:$R,7, FALSE)="","",VLOOKUP($C4397,'MSCI Database'!$C:$R,7, FALSE)),"")</f>
        <v>4.9000000000000004</v>
      </c>
      <c r="U4397" s="164">
        <f>IFERROR(IF(VLOOKUP($C4397,'MSCI Database'!$C:$R,8, FALSE)="","",VLOOKUP($C4397,'MSCI Database'!$C:$R,8, FALSE)),"")</f>
        <v>3.7</v>
      </c>
      <c r="V4397" s="175">
        <f>IFERROR(IF(VLOOKUP($C4397,'MSCI Database'!$C:$R,9, FALSE)="","",VLOOKUP($C4397,'MSCI Database'!$C:$R,9, FALSE)),"")</f>
        <v>3.8</v>
      </c>
      <c r="W4397" s="165">
        <f t="shared" ca="1" si="167"/>
        <v>0</v>
      </c>
      <c r="X4397" s="236">
        <f>IFERROR(IF(VLOOKUP($C4397,'MSCI Database'!$C:$R,10, FALSE)="","",VLOOKUP($C4397,'MSCI Database'!$C:$R,10, FALSE)),"")</f>
        <v>3164264</v>
      </c>
      <c r="Y4397" s="133" t="str">
        <f>IFERROR(IF(VLOOKUP($C4397,'MSCI Database'!$C:$R,11, FALSE)="","",VLOOKUP($C4397,'MSCI Database'!$C:$R,11, FALSE)),"")</f>
        <v>2019</v>
      </c>
      <c r="Z4397" s="133" t="str">
        <f>IFERROR(IF(VLOOKUP($C4397,'MSCI Database'!$C:$R,12, FALSE)="","",VLOOKUP($C4397,'MSCI Database'!$C:$R,12, FALSE)),"")</f>
        <v>Reported</v>
      </c>
      <c r="AA4397" s="202" t="str">
        <f>IFERROR(IF(VLOOKUP($C4397,'MSCI Database'!$C:$R,13, FALSE)="","",VLOOKUP($C4397,'MSCI Database'!$C:$R,13, FALSE)),"")</f>
        <v>Risks related to environmental management persist</v>
      </c>
    </row>
    <row r="4398" spans="1:27" s="130" customFormat="1" ht="15" hidden="1" customHeight="1" outlineLevel="1">
      <c r="A4398" s="130" t="s">
        <v>2274</v>
      </c>
      <c r="B4398" s="130" t="s">
        <v>2275</v>
      </c>
      <c r="C4398" s="130" t="s">
        <v>2276</v>
      </c>
      <c r="D4398" s="130" t="s">
        <v>12131</v>
      </c>
      <c r="E4398" s="130" t="s">
        <v>18689</v>
      </c>
      <c r="F4398" s="215">
        <v>4.9138226738473477E-2</v>
      </c>
      <c r="G4398" s="132" t="str">
        <f ca="1">IFERROR(_xll.BQL($A4398, "cur_mkt_cap(currency=EUR)")/1000000, " ")</f>
        <v xml:space="preserve"> </v>
      </c>
      <c r="M4398" s="308"/>
      <c r="N4398" s="215">
        <f t="shared" si="166"/>
        <v>5.2177146868067617E-4</v>
      </c>
      <c r="O4398" s="172" t="str">
        <f>IFERROR(IF(VLOOKUP($C4398,'MSCI Database'!$C:$R,2, FALSE)="","",VLOOKUP($C4398,'MSCI Database'!$C:$R,2, FALSE)),"")</f>
        <v>Software &amp; Services</v>
      </c>
      <c r="P4398" s="186" t="str">
        <f>IFERROR(IF(VLOOKUP($C4398,'MSCI Database'!$C:$R,3, FALSE)="","",VLOOKUP($C4398,'MSCI Database'!$C:$R,3, FALSE)),"")</f>
        <v>AA</v>
      </c>
      <c r="Q4398" s="164" t="str">
        <f>IFERROR(IF(VLOOKUP($C4398,'MSCI Database'!$C:$R,4, FALSE)="","",VLOOKUP($C4398,'MSCI Database'!$C:$R,4, FALSE)),"")</f>
        <v>0</v>
      </c>
      <c r="R4398" s="164">
        <f>IFERROR(IF(VLOOKUP($C4398,'MSCI Database'!$C:$R,5, FALSE)="","",VLOOKUP($C4398,'MSCI Database'!$C:$R,5, FALSE)),"")</f>
        <v>7.6</v>
      </c>
      <c r="S4398" s="164">
        <f>IFERROR(IF(VLOOKUP($C4398,'MSCI Database'!$C:$R,6, FALSE)="","",VLOOKUP($C4398,'MSCI Database'!$C:$R,6, FALSE)),"")</f>
        <v>6.4</v>
      </c>
      <c r="T4398" s="211">
        <f>IFERROR(IF(VLOOKUP($C4398,'MSCI Database'!$C:$R,7, FALSE)="","",VLOOKUP($C4398,'MSCI Database'!$C:$R,7, FALSE)),"")</f>
        <v>4.5</v>
      </c>
      <c r="U4398" s="164">
        <f>IFERROR(IF(VLOOKUP($C4398,'MSCI Database'!$C:$R,8, FALSE)="","",VLOOKUP($C4398,'MSCI Database'!$C:$R,8, FALSE)),"")</f>
        <v>6.8</v>
      </c>
      <c r="V4398" s="175">
        <f>IFERROR(IF(VLOOKUP($C4398,'MSCI Database'!$C:$R,9, FALSE)="","",VLOOKUP($C4398,'MSCI Database'!$C:$R,9, FALSE)),"")</f>
        <v>5.7</v>
      </c>
      <c r="W4398" s="165">
        <f t="shared" ca="1" si="167"/>
        <v>0</v>
      </c>
      <c r="X4398" s="236">
        <f>IFERROR(IF(VLOOKUP($C4398,'MSCI Database'!$C:$R,10, FALSE)="","",VLOOKUP($C4398,'MSCI Database'!$C:$R,10, FALSE)),"")</f>
        <v>155000</v>
      </c>
      <c r="Y4398" s="133" t="str">
        <f>IFERROR(IF(VLOOKUP($C4398,'MSCI Database'!$C:$R,11, FALSE)="","",VLOOKUP($C4398,'MSCI Database'!$C:$R,11, FALSE)),"")</f>
        <v>2019</v>
      </c>
      <c r="Z4398" s="133" t="str">
        <f>IFERROR(IF(VLOOKUP($C4398,'MSCI Database'!$C:$R,12, FALSE)="","",VLOOKUP($C4398,'MSCI Database'!$C:$R,12, FALSE)),"")</f>
        <v>Reported</v>
      </c>
      <c r="AA4398" s="202" t="str">
        <f>IFERROR(IF(VLOOKUP($C4398,'MSCI Database'!$C:$R,13, FALSE)="","",VLOOKUP($C4398,'MSCI Database'!$C:$R,13, FALSE)),"")</f>
        <v>Altran acquisition could heighten employee integration risks</v>
      </c>
    </row>
    <row r="4399" spans="1:27" s="130" customFormat="1" ht="15" hidden="1" customHeight="1" outlineLevel="1">
      <c r="A4399" s="130" t="s">
        <v>5294</v>
      </c>
      <c r="B4399" s="130" t="s">
        <v>5295</v>
      </c>
      <c r="C4399" s="130" t="s">
        <v>5296</v>
      </c>
      <c r="D4399" s="130" t="s">
        <v>18683</v>
      </c>
      <c r="E4399" s="130" t="s">
        <v>18674</v>
      </c>
      <c r="F4399" s="215">
        <v>4.9123273566979243E-2</v>
      </c>
      <c r="G4399" s="132" t="str">
        <f ca="1">IFERROR(_xll.BQL($A4399, "cur_mkt_cap(currency=EUR)")/1000000, " ")</f>
        <v xml:space="preserve"> </v>
      </c>
      <c r="M4399" s="308"/>
      <c r="N4399" s="215">
        <f t="shared" si="166"/>
        <v>5.2161268927877584E-4</v>
      </c>
      <c r="O4399" s="172" t="str">
        <f>IFERROR(IF(VLOOKUP($C4399,'MSCI Database'!$C:$R,2, FALSE)="","",VLOOKUP($C4399,'MSCI Database'!$C:$R,2, FALSE)),"")</f>
        <v>Retail - Food &amp; Staples</v>
      </c>
      <c r="P4399" s="186" t="str">
        <f>IFERROR(IF(VLOOKUP($C4399,'MSCI Database'!$C:$R,3, FALSE)="","",VLOOKUP($C4399,'MSCI Database'!$C:$R,3, FALSE)),"")</f>
        <v>A</v>
      </c>
      <c r="Q4399" s="164" t="str">
        <f>IFERROR(IF(VLOOKUP($C4399,'MSCI Database'!$C:$R,4, FALSE)="","",VLOOKUP($C4399,'MSCI Database'!$C:$R,4, FALSE)),"")</f>
        <v>0</v>
      </c>
      <c r="R4399" s="164">
        <f>IFERROR(IF(VLOOKUP($C4399,'MSCI Database'!$C:$R,5, FALSE)="","",VLOOKUP($C4399,'MSCI Database'!$C:$R,5, FALSE)),"")</f>
        <v>7.1</v>
      </c>
      <c r="S4399" s="164">
        <f>IFERROR(IF(VLOOKUP($C4399,'MSCI Database'!$C:$R,6, FALSE)="","",VLOOKUP($C4399,'MSCI Database'!$C:$R,6, FALSE)),"")</f>
        <v>4.0999999999999996</v>
      </c>
      <c r="T4399" s="211">
        <f>IFERROR(IF(VLOOKUP($C4399,'MSCI Database'!$C:$R,7, FALSE)="","",VLOOKUP($C4399,'MSCI Database'!$C:$R,7, FALSE)),"")</f>
        <v>4.8</v>
      </c>
      <c r="U4399" s="164">
        <f>IFERROR(IF(VLOOKUP($C4399,'MSCI Database'!$C:$R,8, FALSE)="","",VLOOKUP($C4399,'MSCI Database'!$C:$R,8, FALSE)),"")</f>
        <v>6.9</v>
      </c>
      <c r="V4399" s="175">
        <f>IFERROR(IF(VLOOKUP($C4399,'MSCI Database'!$C:$R,9, FALSE)="","",VLOOKUP($C4399,'MSCI Database'!$C:$R,9, FALSE)),"")</f>
        <v>5.4</v>
      </c>
      <c r="W4399" s="165">
        <f t="shared" ca="1" si="167"/>
        <v>0</v>
      </c>
      <c r="X4399" s="236">
        <f>IFERROR(IF(VLOOKUP($C4399,'MSCI Database'!$C:$R,10, FALSE)="","",VLOOKUP($C4399,'MSCI Database'!$C:$R,10, FALSE)),"")</f>
        <v>3625000</v>
      </c>
      <c r="Y4399" s="133" t="str">
        <f>IFERROR(IF(VLOOKUP($C4399,'MSCI Database'!$C:$R,11, FALSE)="","",VLOOKUP($C4399,'MSCI Database'!$C:$R,11, FALSE)),"")</f>
        <v>2019</v>
      </c>
      <c r="Z4399" s="133" t="str">
        <f>IFERROR(IF(VLOOKUP($C4399,'MSCI Database'!$C:$R,12, FALSE)="","",VLOOKUP($C4399,'MSCI Database'!$C:$R,12, FALSE)),"")</f>
        <v>Reported</v>
      </c>
      <c r="AA4399" s="202" t="str">
        <f>IFERROR(IF(VLOOKUP($C4399,'MSCI Database'!$C:$R,13, FALSE)="","",VLOOKUP($C4399,'MSCI Database'!$C:$R,13, FALSE)),"")</f>
        <v>Surge in online sales amid COVID-19; labor challenges persist</v>
      </c>
    </row>
    <row r="4400" spans="1:27" s="130" customFormat="1" ht="15" hidden="1" customHeight="1" outlineLevel="1">
      <c r="A4400" s="130" t="s">
        <v>1252</v>
      </c>
      <c r="B4400" s="130" t="s">
        <v>1253</v>
      </c>
      <c r="C4400" s="130" t="s">
        <v>1254</v>
      </c>
      <c r="D4400" s="130" t="s">
        <v>18681</v>
      </c>
      <c r="E4400" s="130" t="s">
        <v>18688</v>
      </c>
      <c r="F4400" s="215">
        <v>4.3999010545481942E-2</v>
      </c>
      <c r="G4400" s="132" t="str">
        <f ca="1">IFERROR(_xll.BQL($A4400, "cur_mkt_cap(currency=EUR)")/1000000, " ")</f>
        <v xml:space="preserve"> </v>
      </c>
      <c r="M4400" s="308"/>
      <c r="N4400" s="215">
        <f t="shared" si="166"/>
        <v>4.6720099353601271E-4</v>
      </c>
      <c r="O4400" s="172" t="str">
        <f>IFERROR(IF(VLOOKUP($C4400,'MSCI Database'!$C:$R,2, FALSE)="","",VLOOKUP($C4400,'MSCI Database'!$C:$R,2, FALSE)),"")</f>
        <v>Asset Management &amp; Custody Banks</v>
      </c>
      <c r="P4400" s="186" t="str">
        <f>IFERROR(IF(VLOOKUP($C4400,'MSCI Database'!$C:$R,3, FALSE)="","",VLOOKUP($C4400,'MSCI Database'!$C:$R,3, FALSE)),"")</f>
        <v>A</v>
      </c>
      <c r="Q4400" s="164" t="str">
        <f>IFERROR(IF(VLOOKUP($C4400,'MSCI Database'!$C:$R,4, FALSE)="","",VLOOKUP($C4400,'MSCI Database'!$C:$R,4, FALSE)),"")</f>
        <v>1</v>
      </c>
      <c r="R4400" s="164">
        <f>IFERROR(IF(VLOOKUP($C4400,'MSCI Database'!$C:$R,5, FALSE)="","",VLOOKUP($C4400,'MSCI Database'!$C:$R,5, FALSE)),"")</f>
        <v>6.5</v>
      </c>
      <c r="S4400" s="164">
        <f>IFERROR(IF(VLOOKUP($C4400,'MSCI Database'!$C:$R,6, FALSE)="","",VLOOKUP($C4400,'MSCI Database'!$C:$R,6, FALSE)),"")</f>
        <v>9</v>
      </c>
      <c r="T4400" s="211">
        <f>IFERROR(IF(VLOOKUP($C4400,'MSCI Database'!$C:$R,7, FALSE)="","",VLOOKUP($C4400,'MSCI Database'!$C:$R,7, FALSE)),"")</f>
        <v>5.2</v>
      </c>
      <c r="U4400" s="164">
        <f>IFERROR(IF(VLOOKUP($C4400,'MSCI Database'!$C:$R,8, FALSE)="","",VLOOKUP($C4400,'MSCI Database'!$C:$R,8, FALSE)),"")</f>
        <v>5.8</v>
      </c>
      <c r="V4400" s="175">
        <f>IFERROR(IF(VLOOKUP($C4400,'MSCI Database'!$C:$R,9, FALSE)="","",VLOOKUP($C4400,'MSCI Database'!$C:$R,9, FALSE)),"")</f>
        <v>5.7</v>
      </c>
      <c r="W4400" s="165">
        <f t="shared" ca="1" si="167"/>
        <v>0</v>
      </c>
      <c r="X4400" s="236">
        <f>IFERROR(IF(VLOOKUP($C4400,'MSCI Database'!$C:$R,10, FALSE)="","",VLOOKUP($C4400,'MSCI Database'!$C:$R,10, FALSE)),"")</f>
        <v>1572</v>
      </c>
      <c r="Y4400" s="133" t="str">
        <f>IFERROR(IF(VLOOKUP($C4400,'MSCI Database'!$C:$R,11, FALSE)="","",VLOOKUP($C4400,'MSCI Database'!$C:$R,11, FALSE)),"")</f>
        <v>2019</v>
      </c>
      <c r="Z4400" s="133" t="str">
        <f>IFERROR(IF(VLOOKUP($C4400,'MSCI Database'!$C:$R,12, FALSE)="","",VLOOKUP($C4400,'MSCI Database'!$C:$R,12, FALSE)),"")</f>
        <v>Reported</v>
      </c>
      <c r="AA4400" s="202" t="str">
        <f>IFERROR(IF(VLOOKUP($C4400,'MSCI Database'!$C:$R,13, FALSE)="","",VLOOKUP($C4400,'MSCI Database'!$C:$R,13, FALSE)),"")</f>
        <v>Improved talent management initiatives drive upgrade</v>
      </c>
    </row>
    <row r="4401" spans="1:27" s="130" customFormat="1" ht="15" hidden="1" customHeight="1" outlineLevel="1">
      <c r="A4401" s="130" t="s">
        <v>204</v>
      </c>
      <c r="B4401" s="130" t="s">
        <v>205</v>
      </c>
      <c r="C4401" s="130" t="s">
        <v>206</v>
      </c>
      <c r="D4401" s="130" t="s">
        <v>18683</v>
      </c>
      <c r="E4401" s="130" t="s">
        <v>18684</v>
      </c>
      <c r="F4401" s="215">
        <v>4.8923102302113212E-2</v>
      </c>
      <c r="G4401" s="132" t="str">
        <f ca="1">IFERROR(_xll.BQL($A4401, "cur_mkt_cap(currency=EUR)")/1000000, " ")</f>
        <v xml:space="preserve"> </v>
      </c>
      <c r="M4401" s="308"/>
      <c r="N4401" s="215">
        <f t="shared" si="166"/>
        <v>5.1948718207615137E-4</v>
      </c>
      <c r="O4401" s="172" t="str">
        <f>IFERROR(IF(VLOOKUP($C4401,'MSCI Database'!$C:$R,2, FALSE)="","",VLOOKUP($C4401,'MSCI Database'!$C:$R,2, FALSE)),"")</f>
        <v>Specialty Chemicals</v>
      </c>
      <c r="P4401" s="186" t="str">
        <f>IFERROR(IF(VLOOKUP($C4401,'MSCI Database'!$C:$R,3, FALSE)="","",VLOOKUP($C4401,'MSCI Database'!$C:$R,3, FALSE)),"")</f>
        <v>AAA</v>
      </c>
      <c r="Q4401" s="164" t="str">
        <f>IFERROR(IF(VLOOKUP($C4401,'MSCI Database'!$C:$R,4, FALSE)="","",VLOOKUP($C4401,'MSCI Database'!$C:$R,4, FALSE)),"")</f>
        <v>0</v>
      </c>
      <c r="R4401" s="164">
        <f>IFERROR(IF(VLOOKUP($C4401,'MSCI Database'!$C:$R,5, FALSE)="","",VLOOKUP($C4401,'MSCI Database'!$C:$R,5, FALSE)),"")</f>
        <v>8.6</v>
      </c>
      <c r="S4401" s="164">
        <f>IFERROR(IF(VLOOKUP($C4401,'MSCI Database'!$C:$R,6, FALSE)="","",VLOOKUP($C4401,'MSCI Database'!$C:$R,6, FALSE)),"")</f>
        <v>6.7</v>
      </c>
      <c r="T4401" s="211">
        <f>IFERROR(IF(VLOOKUP($C4401,'MSCI Database'!$C:$R,7, FALSE)="","",VLOOKUP($C4401,'MSCI Database'!$C:$R,7, FALSE)),"")</f>
        <v>7.2</v>
      </c>
      <c r="U4401" s="164">
        <f>IFERROR(IF(VLOOKUP($C4401,'MSCI Database'!$C:$R,8, FALSE)="","",VLOOKUP($C4401,'MSCI Database'!$C:$R,8, FALSE)),"")</f>
        <v>5.6</v>
      </c>
      <c r="V4401" s="175">
        <f>IFERROR(IF(VLOOKUP($C4401,'MSCI Database'!$C:$R,9, FALSE)="","",VLOOKUP($C4401,'MSCI Database'!$C:$R,9, FALSE)),"")</f>
        <v>6.4</v>
      </c>
      <c r="W4401" s="165">
        <f t="shared" ca="1" si="167"/>
        <v>0</v>
      </c>
      <c r="X4401" s="236">
        <f>IFERROR(IF(VLOOKUP($C4401,'MSCI Database'!$C:$R,10, FALSE)="","",VLOOKUP($C4401,'MSCI Database'!$C:$R,10, FALSE)),"")</f>
        <v>1170000</v>
      </c>
      <c r="Y4401" s="133" t="str">
        <f>IFERROR(IF(VLOOKUP($C4401,'MSCI Database'!$C:$R,11, FALSE)="","",VLOOKUP($C4401,'MSCI Database'!$C:$R,11, FALSE)),"")</f>
        <v>2019</v>
      </c>
      <c r="Z4401" s="133" t="str">
        <f>IFERROR(IF(VLOOKUP($C4401,'MSCI Database'!$C:$R,12, FALSE)="","",VLOOKUP($C4401,'MSCI Database'!$C:$R,12, FALSE)),"")</f>
        <v>Reported</v>
      </c>
      <c r="AA4401" s="202" t="str">
        <f>IFERROR(IF(VLOOKUP($C4401,'MSCI Database'!$C:$R,13, FALSE)="","",VLOOKUP($C4401,'MSCI Database'!$C:$R,13, FALSE)),"")</f>
        <v>Sustained focus on the development of products for low carbon economy</v>
      </c>
    </row>
    <row r="4402" spans="1:27" s="130" customFormat="1" ht="15" hidden="1" customHeight="1" outlineLevel="1">
      <c r="A4402" s="130" t="s">
        <v>333</v>
      </c>
      <c r="B4402" s="130" t="s">
        <v>334</v>
      </c>
      <c r="C4402" s="130" t="s">
        <v>335</v>
      </c>
      <c r="D4402" s="130" t="s">
        <v>18679</v>
      </c>
      <c r="E4402" s="130" t="s">
        <v>18689</v>
      </c>
      <c r="F4402" s="215">
        <v>2.9044157980411881E-2</v>
      </c>
      <c r="G4402" s="132" t="str">
        <f ca="1">IFERROR(_xll.BQL($A4402, "cur_mkt_cap(currency=EUR)")/1000000, " ")</f>
        <v xml:space="preserve"> </v>
      </c>
      <c r="M4402" s="308"/>
      <c r="N4402" s="215">
        <f t="shared" si="166"/>
        <v>3.0840374128046681E-4</v>
      </c>
      <c r="O4402" s="172" t="str">
        <f>IFERROR(IF(VLOOKUP($C4402,'MSCI Database'!$C:$R,2, FALSE)="","",VLOOKUP($C4402,'MSCI Database'!$C:$R,2, FALSE)),"")</f>
        <v>Software &amp; Services</v>
      </c>
      <c r="P4402" s="186" t="str">
        <f>IFERROR(IF(VLOOKUP($C4402,'MSCI Database'!$C:$R,3, FALSE)="","",VLOOKUP($C4402,'MSCI Database'!$C:$R,3, FALSE)),"")</f>
        <v>A</v>
      </c>
      <c r="Q4402" s="164" t="str">
        <f>IFERROR(IF(VLOOKUP($C4402,'MSCI Database'!$C:$R,4, FALSE)="","",VLOOKUP($C4402,'MSCI Database'!$C:$R,4, FALSE)),"")</f>
        <v>1</v>
      </c>
      <c r="R4402" s="164">
        <f>IFERROR(IF(VLOOKUP($C4402,'MSCI Database'!$C:$R,5, FALSE)="","",VLOOKUP($C4402,'MSCI Database'!$C:$R,5, FALSE)),"")</f>
        <v>6.4</v>
      </c>
      <c r="S4402" s="164">
        <f>IFERROR(IF(VLOOKUP($C4402,'MSCI Database'!$C:$R,6, FALSE)="","",VLOOKUP($C4402,'MSCI Database'!$C:$R,6, FALSE)),"")</f>
        <v>7</v>
      </c>
      <c r="T4402" s="211">
        <f>IFERROR(IF(VLOOKUP($C4402,'MSCI Database'!$C:$R,7, FALSE)="","",VLOOKUP($C4402,'MSCI Database'!$C:$R,7, FALSE)),"")</f>
        <v>3.2</v>
      </c>
      <c r="U4402" s="164">
        <f>IFERROR(IF(VLOOKUP($C4402,'MSCI Database'!$C:$R,8, FALSE)="","",VLOOKUP($C4402,'MSCI Database'!$C:$R,8, FALSE)),"")</f>
        <v>7.6</v>
      </c>
      <c r="V4402" s="175">
        <f>IFERROR(IF(VLOOKUP($C4402,'MSCI Database'!$C:$R,9, FALSE)="","",VLOOKUP($C4402,'MSCI Database'!$C:$R,9, FALSE)),"")</f>
        <v>5.0999999999999996</v>
      </c>
      <c r="W4402" s="165">
        <f t="shared" ca="1" si="167"/>
        <v>0</v>
      </c>
      <c r="X4402" s="236">
        <f>IFERROR(IF(VLOOKUP($C4402,'MSCI Database'!$C:$R,10, FALSE)="","",VLOOKUP($C4402,'MSCI Database'!$C:$R,10, FALSE)),"")</f>
        <v>1574</v>
      </c>
      <c r="Y4402" s="133" t="str">
        <f>IFERROR(IF(VLOOKUP($C4402,'MSCI Database'!$C:$R,11, FALSE)="","",VLOOKUP($C4402,'MSCI Database'!$C:$R,11, FALSE)),"")</f>
        <v>2019</v>
      </c>
      <c r="Z4402" s="133" t="str">
        <f>IFERROR(IF(VLOOKUP($C4402,'MSCI Database'!$C:$R,12, FALSE)="","",VLOOKUP($C4402,'MSCI Database'!$C:$R,12, FALSE)),"")</f>
        <v>E.Segmt-Moderate</v>
      </c>
      <c r="AA4402" s="202" t="str">
        <f>IFERROR(IF(VLOOKUP($C4402,'MSCI Database'!$C:$R,13, FALSE)="","",VLOOKUP($C4402,'MSCI Database'!$C:$R,13, FALSE)),"")</f>
        <v>Leads industry peers in adopting strong governance practices</v>
      </c>
    </row>
    <row r="4403" spans="1:27" s="130" customFormat="1" ht="15" hidden="1" customHeight="1" outlineLevel="1">
      <c r="A4403" s="130" t="s">
        <v>4755</v>
      </c>
      <c r="B4403" s="130" t="s">
        <v>4756</v>
      </c>
      <c r="C4403" s="130" t="s">
        <v>4757</v>
      </c>
      <c r="D4403" s="130" t="s">
        <v>18678</v>
      </c>
      <c r="E4403" s="130" t="s">
        <v>18704</v>
      </c>
      <c r="F4403" s="215">
        <v>5.3593482390602827E-3</v>
      </c>
      <c r="G4403" s="132" t="str">
        <f ca="1">IFERROR(_xll.BQL($A4403, "cur_mkt_cap(currency=EUR)")/1000000, " ")</f>
        <v xml:space="preserve"> </v>
      </c>
      <c r="M4403" s="308"/>
      <c r="N4403" s="215">
        <f t="shared" si="166"/>
        <v>5.6907934768354866E-5</v>
      </c>
      <c r="O4403" s="172" t="str">
        <f>IFERROR(IF(VLOOKUP($C4403,'MSCI Database'!$C:$R,2, FALSE)="","",VLOOKUP($C4403,'MSCI Database'!$C:$R,2, FALSE)),"")</f>
        <v>Real Estate Development &amp; Diversified Activities</v>
      </c>
      <c r="P4403" s="186" t="str">
        <f>IFERROR(IF(VLOOKUP($C4403,'MSCI Database'!$C:$R,3, FALSE)="","",VLOOKUP($C4403,'MSCI Database'!$C:$R,3, FALSE)),"")</f>
        <v>CCC</v>
      </c>
      <c r="Q4403" s="164" t="str">
        <f>IFERROR(IF(VLOOKUP($C4403,'MSCI Database'!$C:$R,4, FALSE)="","",VLOOKUP($C4403,'MSCI Database'!$C:$R,4, FALSE)),"")</f>
        <v>0</v>
      </c>
      <c r="R4403" s="164">
        <f>IFERROR(IF(VLOOKUP($C4403,'MSCI Database'!$C:$R,5, FALSE)="","",VLOOKUP($C4403,'MSCI Database'!$C:$R,5, FALSE)),"")</f>
        <v>0.8</v>
      </c>
      <c r="S4403" s="164">
        <f>IFERROR(IF(VLOOKUP($C4403,'MSCI Database'!$C:$R,6, FALSE)="","",VLOOKUP($C4403,'MSCI Database'!$C:$R,6, FALSE)),"")</f>
        <v>3.7</v>
      </c>
      <c r="T4403" s="211">
        <f>IFERROR(IF(VLOOKUP($C4403,'MSCI Database'!$C:$R,7, FALSE)="","",VLOOKUP($C4403,'MSCI Database'!$C:$R,7, FALSE)),"")</f>
        <v>1.6</v>
      </c>
      <c r="U4403" s="164">
        <f>IFERROR(IF(VLOOKUP($C4403,'MSCI Database'!$C:$R,8, FALSE)="","",VLOOKUP($C4403,'MSCI Database'!$C:$R,8, FALSE)),"")</f>
        <v>3.4</v>
      </c>
      <c r="V4403" s="175">
        <f>IFERROR(IF(VLOOKUP($C4403,'MSCI Database'!$C:$R,9, FALSE)="","",VLOOKUP($C4403,'MSCI Database'!$C:$R,9, FALSE)),"")</f>
        <v>2.8</v>
      </c>
      <c r="W4403" s="165">
        <f t="shared" ca="1" si="167"/>
        <v>0</v>
      </c>
      <c r="X4403" s="236">
        <f>IFERROR(IF(VLOOKUP($C4403,'MSCI Database'!$C:$R,10, FALSE)="","",VLOOKUP($C4403,'MSCI Database'!$C:$R,10, FALSE)),"")</f>
        <v>225774</v>
      </c>
      <c r="Y4403" s="133" t="str">
        <f>IFERROR(IF(VLOOKUP($C4403,'MSCI Database'!$C:$R,11, FALSE)="","",VLOOKUP($C4403,'MSCI Database'!$C:$R,11, FALSE)),"")</f>
        <v>2019</v>
      </c>
      <c r="Z4403" s="133" t="str">
        <f>IFERROR(IF(VLOOKUP($C4403,'MSCI Database'!$C:$R,12, FALSE)="","",VLOOKUP($C4403,'MSCI Database'!$C:$R,12, FALSE)),"")</f>
        <v>Reported</v>
      </c>
      <c r="AA4403" s="202" t="str">
        <f>IFERROR(IF(VLOOKUP($C4403,'MSCI Database'!$C:$R,13, FALSE)="","",VLOOKUP($C4403,'MSCI Database'!$C:$R,13, FALSE)),"")</f>
        <v>Weak perceived risk management efforts and ethics policies</v>
      </c>
    </row>
    <row r="4404" spans="1:27" s="130" customFormat="1" ht="15" hidden="1" customHeight="1" outlineLevel="1">
      <c r="A4404" s="130" t="s">
        <v>695</v>
      </c>
      <c r="B4404" s="130" t="s">
        <v>696</v>
      </c>
      <c r="C4404" s="130" t="s">
        <v>697</v>
      </c>
      <c r="D4404" s="130" t="s">
        <v>12138</v>
      </c>
      <c r="E4404" s="130" t="s">
        <v>18688</v>
      </c>
      <c r="F4404" s="215">
        <v>7.364482656318015E-3</v>
      </c>
      <c r="G4404" s="132" t="str">
        <f ca="1">IFERROR(_xll.BQL($A4404, "cur_mkt_cap(currency=EUR)")/1000000, " ")</f>
        <v xml:space="preserve"> </v>
      </c>
      <c r="M4404" s="308"/>
      <c r="N4404" s="215">
        <f t="shared" si="166"/>
        <v>7.8199340650032408E-5</v>
      </c>
      <c r="O4404" s="172" t="str">
        <f>IFERROR(IF(VLOOKUP($C4404,'MSCI Database'!$C:$R,2, FALSE)="","",VLOOKUP($C4404,'MSCI Database'!$C:$R,2, FALSE)),"")</f>
        <v>Banks</v>
      </c>
      <c r="P4404" s="186" t="str">
        <f>IFERROR(IF(VLOOKUP($C4404,'MSCI Database'!$C:$R,3, FALSE)="","",VLOOKUP($C4404,'MSCI Database'!$C:$R,3, FALSE)),"")</f>
        <v>AA</v>
      </c>
      <c r="Q4404" s="164" t="str">
        <f>IFERROR(IF(VLOOKUP($C4404,'MSCI Database'!$C:$R,4, FALSE)="","",VLOOKUP($C4404,'MSCI Database'!$C:$R,4, FALSE)),"")</f>
        <v>0</v>
      </c>
      <c r="R4404" s="164">
        <f>IFERROR(IF(VLOOKUP($C4404,'MSCI Database'!$C:$R,5, FALSE)="","",VLOOKUP($C4404,'MSCI Database'!$C:$R,5, FALSE)),"")</f>
        <v>8.3000000000000007</v>
      </c>
      <c r="S4404" s="164">
        <f>IFERROR(IF(VLOOKUP($C4404,'MSCI Database'!$C:$R,6, FALSE)="","",VLOOKUP($C4404,'MSCI Database'!$C:$R,6, FALSE)),"")</f>
        <v>4.7</v>
      </c>
      <c r="T4404" s="211">
        <f>IFERROR(IF(VLOOKUP($C4404,'MSCI Database'!$C:$R,7, FALSE)="","",VLOOKUP($C4404,'MSCI Database'!$C:$R,7, FALSE)),"")</f>
        <v>6.9</v>
      </c>
      <c r="U4404" s="164">
        <f>IFERROR(IF(VLOOKUP($C4404,'MSCI Database'!$C:$R,8, FALSE)="","",VLOOKUP($C4404,'MSCI Database'!$C:$R,8, FALSE)),"")</f>
        <v>3.6</v>
      </c>
      <c r="V4404" s="175">
        <f>IFERROR(IF(VLOOKUP($C4404,'MSCI Database'!$C:$R,9, FALSE)="","",VLOOKUP($C4404,'MSCI Database'!$C:$R,9, FALSE)),"")</f>
        <v>5.5</v>
      </c>
      <c r="W4404" s="165">
        <f t="shared" ca="1" si="167"/>
        <v>0</v>
      </c>
      <c r="X4404" s="236">
        <f>IFERROR(IF(VLOOKUP($C4404,'MSCI Database'!$C:$R,10, FALSE)="","",VLOOKUP($C4404,'MSCI Database'!$C:$R,10, FALSE)),"")</f>
        <v>67230</v>
      </c>
      <c r="Y4404" s="133" t="str">
        <f>IFERROR(IF(VLOOKUP($C4404,'MSCI Database'!$C:$R,11, FALSE)="","",VLOOKUP($C4404,'MSCI Database'!$C:$R,11, FALSE)),"")</f>
        <v>2019</v>
      </c>
      <c r="Z4404" s="133" t="str">
        <f>IFERROR(IF(VLOOKUP($C4404,'MSCI Database'!$C:$R,12, FALSE)="","",VLOOKUP($C4404,'MSCI Database'!$C:$R,12, FALSE)),"")</f>
        <v>Reported</v>
      </c>
      <c r="AA4404" s="202" t="str">
        <f>IFERROR(IF(VLOOKUP($C4404,'MSCI Database'!$C:$R,13, FALSE)="","",VLOOKUP($C4404,'MSCI Database'!$C:$R,13, FALSE)),"")</f>
        <v>Strong consumer protection and talent management programs relative to peers</v>
      </c>
    </row>
    <row r="4405" spans="1:27" s="130" customFormat="1" ht="15" hidden="1" customHeight="1" outlineLevel="1">
      <c r="A4405" s="130" t="s">
        <v>749</v>
      </c>
      <c r="B4405" s="130" t="s">
        <v>750</v>
      </c>
      <c r="C4405" s="130" t="s">
        <v>751</v>
      </c>
      <c r="D4405" s="130" t="s">
        <v>12138</v>
      </c>
      <c r="E4405" s="130" t="s">
        <v>100</v>
      </c>
      <c r="F4405" s="215">
        <v>7.3502345438871521E-3</v>
      </c>
      <c r="G4405" s="132" t="str">
        <f ca="1">IFERROR(_xll.BQL($A4405, "cur_mkt_cap(currency=EUR)")/1000000, " ")</f>
        <v xml:space="preserve"> </v>
      </c>
      <c r="M4405" s="308"/>
      <c r="N4405" s="215">
        <f t="shared" si="166"/>
        <v>7.804804787773629E-5</v>
      </c>
      <c r="O4405" s="172" t="str">
        <f>IFERROR(IF(VLOOKUP($C4405,'MSCI Database'!$C:$R,2, FALSE)="","",VLOOKUP($C4405,'MSCI Database'!$C:$R,2, FALSE)),"")</f>
        <v>Utilities</v>
      </c>
      <c r="P4405" s="186" t="str">
        <f>IFERROR(IF(VLOOKUP($C4405,'MSCI Database'!$C:$R,3, FALSE)="","",VLOOKUP($C4405,'MSCI Database'!$C:$R,3, FALSE)),"")</f>
        <v>BBB</v>
      </c>
      <c r="Q4405" s="164" t="str">
        <f>IFERROR(IF(VLOOKUP($C4405,'MSCI Database'!$C:$R,4, FALSE)="","",VLOOKUP($C4405,'MSCI Database'!$C:$R,4, FALSE)),"")</f>
        <v>0</v>
      </c>
      <c r="R4405" s="164">
        <f>IFERROR(IF(VLOOKUP($C4405,'MSCI Database'!$C:$R,5, FALSE)="","",VLOOKUP($C4405,'MSCI Database'!$C:$R,5, FALSE)),"")</f>
        <v>5.6</v>
      </c>
      <c r="S4405" s="164">
        <f>IFERROR(IF(VLOOKUP($C4405,'MSCI Database'!$C:$R,6, FALSE)="","",VLOOKUP($C4405,'MSCI Database'!$C:$R,6, FALSE)),"")</f>
        <v>4.5</v>
      </c>
      <c r="T4405" s="211">
        <f>IFERROR(IF(VLOOKUP($C4405,'MSCI Database'!$C:$R,7, FALSE)="","",VLOOKUP($C4405,'MSCI Database'!$C:$R,7, FALSE)),"")</f>
        <v>8.9</v>
      </c>
      <c r="U4405" s="164">
        <f>IFERROR(IF(VLOOKUP($C4405,'MSCI Database'!$C:$R,8, FALSE)="","",VLOOKUP($C4405,'MSCI Database'!$C:$R,8, FALSE)),"")</f>
        <v>4.9000000000000004</v>
      </c>
      <c r="V4405" s="175">
        <f>IFERROR(IF(VLOOKUP($C4405,'MSCI Database'!$C:$R,9, FALSE)="","",VLOOKUP($C4405,'MSCI Database'!$C:$R,9, FALSE)),"")</f>
        <v>5.6</v>
      </c>
      <c r="W4405" s="165">
        <f t="shared" ca="1" si="167"/>
        <v>0</v>
      </c>
      <c r="X4405" s="236">
        <f>IFERROR(IF(VLOOKUP($C4405,'MSCI Database'!$C:$R,10, FALSE)="","",VLOOKUP($C4405,'MSCI Database'!$C:$R,10, FALSE)),"")</f>
        <v>2080005</v>
      </c>
      <c r="Y4405" s="133" t="str">
        <f>IFERROR(IF(VLOOKUP($C4405,'MSCI Database'!$C:$R,11, FALSE)="","",VLOOKUP($C4405,'MSCI Database'!$C:$R,11, FALSE)),"")</f>
        <v>2019</v>
      </c>
      <c r="Z4405" s="133" t="str">
        <f>IFERROR(IF(VLOOKUP($C4405,'MSCI Database'!$C:$R,12, FALSE)="","",VLOOKUP($C4405,'MSCI Database'!$C:$R,12, FALSE)),"")</f>
        <v>E.Segmt-Moderately Low</v>
      </c>
      <c r="AA4405" s="202" t="str">
        <f>IFERROR(IF(VLOOKUP($C4405,'MSCI Database'!$C:$R,13, FALSE)="","",VLOOKUP($C4405,'MSCI Database'!$C:$R,13, FALSE)),"")</f>
        <v>Low emissions risk exposure due to T&amp;D operations</v>
      </c>
    </row>
    <row r="4406" spans="1:27" s="130" customFormat="1" ht="15" hidden="1" customHeight="1" outlineLevel="1">
      <c r="A4406" s="130" t="s">
        <v>4827</v>
      </c>
      <c r="B4406" s="130" t="s">
        <v>4828</v>
      </c>
      <c r="C4406" s="130" t="s">
        <v>4829</v>
      </c>
      <c r="D4406" s="130" t="s">
        <v>18678</v>
      </c>
      <c r="E4406" s="130" t="s">
        <v>12133</v>
      </c>
      <c r="F4406" s="215">
        <v>5.3032893254304882E-3</v>
      </c>
      <c r="G4406" s="132" t="str">
        <f ca="1">IFERROR(_xll.BQL($A4406, "cur_mkt_cap(currency=EUR)")/1000000, " ")</f>
        <v xml:space="preserve"> </v>
      </c>
      <c r="M4406" s="308"/>
      <c r="N4406" s="215">
        <f t="shared" si="166"/>
        <v>5.6312676379139138E-5</v>
      </c>
      <c r="O4406" s="172" t="str">
        <f>IFERROR(IF(VLOOKUP($C4406,'MSCI Database'!$C:$R,2, FALSE)="","",VLOOKUP($C4406,'MSCI Database'!$C:$R,2, FALSE)),"")</f>
        <v>Health Care Equipment &amp; Supplies</v>
      </c>
      <c r="P4406" s="186" t="str">
        <f>IFERROR(IF(VLOOKUP($C4406,'MSCI Database'!$C:$R,3, FALSE)="","",VLOOKUP($C4406,'MSCI Database'!$C:$R,3, FALSE)),"")</f>
        <v>BBB</v>
      </c>
      <c r="Q4406" s="164" t="str">
        <f>IFERROR(IF(VLOOKUP($C4406,'MSCI Database'!$C:$R,4, FALSE)="","",VLOOKUP($C4406,'MSCI Database'!$C:$R,4, FALSE)),"")</f>
        <v>0</v>
      </c>
      <c r="R4406" s="164">
        <f>IFERROR(IF(VLOOKUP($C4406,'MSCI Database'!$C:$R,5, FALSE)="","",VLOOKUP($C4406,'MSCI Database'!$C:$R,5, FALSE)),"")</f>
        <v>4.7</v>
      </c>
      <c r="S4406" s="164">
        <f>IFERROR(IF(VLOOKUP($C4406,'MSCI Database'!$C:$R,6, FALSE)="","",VLOOKUP($C4406,'MSCI Database'!$C:$R,6, FALSE)),"")</f>
        <v>8.1999999999999993</v>
      </c>
      <c r="T4406" s="211">
        <f>IFERROR(IF(VLOOKUP($C4406,'MSCI Database'!$C:$R,7, FALSE)="","",VLOOKUP($C4406,'MSCI Database'!$C:$R,7, FALSE)),"")</f>
        <v>5.3</v>
      </c>
      <c r="U4406" s="164">
        <f>IFERROR(IF(VLOOKUP($C4406,'MSCI Database'!$C:$R,8, FALSE)="","",VLOOKUP($C4406,'MSCI Database'!$C:$R,8, FALSE)),"")</f>
        <v>5.2</v>
      </c>
      <c r="V4406" s="175">
        <f>IFERROR(IF(VLOOKUP($C4406,'MSCI Database'!$C:$R,9, FALSE)="","",VLOOKUP($C4406,'MSCI Database'!$C:$R,9, FALSE)),"")</f>
        <v>5.4</v>
      </c>
      <c r="W4406" s="165">
        <f t="shared" ca="1" si="167"/>
        <v>0</v>
      </c>
      <c r="X4406" s="236">
        <f>IFERROR(IF(VLOOKUP($C4406,'MSCI Database'!$C:$R,10, FALSE)="","",VLOOKUP($C4406,'MSCI Database'!$C:$R,10, FALSE)),"")</f>
        <v>48942</v>
      </c>
      <c r="Y4406" s="133" t="str">
        <f>IFERROR(IF(VLOOKUP($C4406,'MSCI Database'!$C:$R,11, FALSE)="","",VLOOKUP($C4406,'MSCI Database'!$C:$R,11, FALSE)),"")</f>
        <v>2019</v>
      </c>
      <c r="Z4406" s="133" t="str">
        <f>IFERROR(IF(VLOOKUP($C4406,'MSCI Database'!$C:$R,12, FALSE)="","",VLOOKUP($C4406,'MSCI Database'!$C:$R,12, FALSE)),"")</f>
        <v>Reported</v>
      </c>
      <c r="AA4406" s="202" t="str">
        <f>IFERROR(IF(VLOOKUP($C4406,'MSCI Database'!$C:$R,13, FALSE)="","",VLOOKUP($C4406,'MSCI Database'!$C:$R,13, FALSE)),"")</f>
        <v>Lags peers on human capital development programs; robust quality management strategies</v>
      </c>
    </row>
    <row r="4407" spans="1:27" s="130" customFormat="1" ht="15" hidden="1" customHeight="1" outlineLevel="1">
      <c r="A4407" s="130" t="s">
        <v>266</v>
      </c>
      <c r="B4407" s="130" t="s">
        <v>267</v>
      </c>
      <c r="C4407" s="130" t="s">
        <v>268</v>
      </c>
      <c r="D4407" s="130" t="s">
        <v>18721</v>
      </c>
      <c r="E4407" s="130" t="s">
        <v>18704</v>
      </c>
      <c r="F4407" s="215">
        <v>1.1306767871841769E-2</v>
      </c>
      <c r="G4407" s="132" t="str">
        <f ca="1">IFERROR(_xll.BQL($A4407, "cur_mkt_cap(currency=EUR)")/1000000, " ")</f>
        <v xml:space="preserve"> </v>
      </c>
      <c r="M4407" s="308"/>
      <c r="N4407" s="215">
        <f t="shared" si="166"/>
        <v>1.2006027221782563E-4</v>
      </c>
      <c r="O4407" s="172" t="str">
        <f>IFERROR(IF(VLOOKUP($C4407,'MSCI Database'!$C:$R,2, FALSE)="","",VLOOKUP($C4407,'MSCI Database'!$C:$R,2, FALSE)),"")</f>
        <v>Real Estate Development &amp; Diversified Activities</v>
      </c>
      <c r="P4407" s="186" t="str">
        <f>IFERROR(IF(VLOOKUP($C4407,'MSCI Database'!$C:$R,3, FALSE)="","",VLOOKUP($C4407,'MSCI Database'!$C:$R,3, FALSE)),"")</f>
        <v>BB</v>
      </c>
      <c r="Q4407" s="164" t="str">
        <f>IFERROR(IF(VLOOKUP($C4407,'MSCI Database'!$C:$R,4, FALSE)="","",VLOOKUP($C4407,'MSCI Database'!$C:$R,4, FALSE)),"")</f>
        <v>0</v>
      </c>
      <c r="R4407" s="164">
        <f>IFERROR(IF(VLOOKUP($C4407,'MSCI Database'!$C:$R,5, FALSE)="","",VLOOKUP($C4407,'MSCI Database'!$C:$R,5, FALSE)),"")</f>
        <v>3.7</v>
      </c>
      <c r="S4407" s="164">
        <f>IFERROR(IF(VLOOKUP($C4407,'MSCI Database'!$C:$R,6, FALSE)="","",VLOOKUP($C4407,'MSCI Database'!$C:$R,6, FALSE)),"")</f>
        <v>5.0999999999999996</v>
      </c>
      <c r="T4407" s="211">
        <f>IFERROR(IF(VLOOKUP($C4407,'MSCI Database'!$C:$R,7, FALSE)="","",VLOOKUP($C4407,'MSCI Database'!$C:$R,7, FALSE)),"")</f>
        <v>5.5</v>
      </c>
      <c r="U4407" s="164">
        <f>IFERROR(IF(VLOOKUP($C4407,'MSCI Database'!$C:$R,8, FALSE)="","",VLOOKUP($C4407,'MSCI Database'!$C:$R,8, FALSE)),"")</f>
        <v>2.1</v>
      </c>
      <c r="V4407" s="175">
        <f>IFERROR(IF(VLOOKUP($C4407,'MSCI Database'!$C:$R,9, FALSE)="","",VLOOKUP($C4407,'MSCI Database'!$C:$R,9, FALSE)),"")</f>
        <v>3.8</v>
      </c>
      <c r="W4407" s="165">
        <f t="shared" ca="1" si="167"/>
        <v>0</v>
      </c>
      <c r="X4407" s="236">
        <f>IFERROR(IF(VLOOKUP($C4407,'MSCI Database'!$C:$R,10, FALSE)="","",VLOOKUP($C4407,'MSCI Database'!$C:$R,10, FALSE)),"")</f>
        <v>386072</v>
      </c>
      <c r="Y4407" s="133" t="str">
        <f>IFERROR(IF(VLOOKUP($C4407,'MSCI Database'!$C:$R,11, FALSE)="","",VLOOKUP($C4407,'MSCI Database'!$C:$R,11, FALSE)),"")</f>
        <v>2019</v>
      </c>
      <c r="Z4407" s="133" t="str">
        <f>IFERROR(IF(VLOOKUP($C4407,'MSCI Database'!$C:$R,12, FALSE)="","",VLOOKUP($C4407,'MSCI Database'!$C:$R,12, FALSE)),"")</f>
        <v>Reported</v>
      </c>
      <c r="AA4407" s="202" t="str">
        <f>IFERROR(IF(VLOOKUP($C4407,'MSCI Database'!$C:$R,13, FALSE)="","",VLOOKUP($C4407,'MSCI Database'!$C:$R,13, FALSE)),"")</f>
        <v>Lags peers in demonstrating robust governance practices</v>
      </c>
    </row>
    <row r="4408" spans="1:27" s="130" customFormat="1" ht="15" hidden="1" customHeight="1" outlineLevel="1">
      <c r="A4408" s="130" t="s">
        <v>7787</v>
      </c>
      <c r="B4408" s="130" t="s">
        <v>7788</v>
      </c>
      <c r="C4408" s="130" t="s">
        <v>7789</v>
      </c>
      <c r="D4408" s="130" t="s">
        <v>12128</v>
      </c>
      <c r="E4408" s="130" t="s">
        <v>18682</v>
      </c>
      <c r="F4408" s="215">
        <v>4.1097154123605199E-2</v>
      </c>
      <c r="G4408" s="132" t="str">
        <f ca="1">IFERROR(_xll.BQL($A4408, "cur_mkt_cap(currency=EUR)")/1000000, " ")</f>
        <v xml:space="preserve"> </v>
      </c>
      <c r="M4408" s="308"/>
      <c r="N4408" s="215">
        <f t="shared" si="166"/>
        <v>4.3638779599834926E-4</v>
      </c>
      <c r="O4408" s="172" t="str">
        <f>IFERROR(IF(VLOOKUP($C4408,'MSCI Database'!$C:$R,2, FALSE)="","",VLOOKUP($C4408,'MSCI Database'!$C:$R,2, FALSE)),"")</f>
        <v>Leisure Products</v>
      </c>
      <c r="P4408" s="186" t="str">
        <f>IFERROR(IF(VLOOKUP($C4408,'MSCI Database'!$C:$R,3, FALSE)="","",VLOOKUP($C4408,'MSCI Database'!$C:$R,3, FALSE)),"")</f>
        <v>B</v>
      </c>
      <c r="Q4408" s="164" t="str">
        <f>IFERROR(IF(VLOOKUP($C4408,'MSCI Database'!$C:$R,4, FALSE)="","",VLOOKUP($C4408,'MSCI Database'!$C:$R,4, FALSE)),"")</f>
        <v/>
      </c>
      <c r="R4408" s="164">
        <f>IFERROR(IF(VLOOKUP($C4408,'MSCI Database'!$C:$R,5, FALSE)="","",VLOOKUP($C4408,'MSCI Database'!$C:$R,5, FALSE)),"")</f>
        <v>1.43</v>
      </c>
      <c r="S4408" s="164">
        <f>IFERROR(IF(VLOOKUP($C4408,'MSCI Database'!$C:$R,6, FALSE)="","",VLOOKUP($C4408,'MSCI Database'!$C:$R,6, FALSE)),"")</f>
        <v>0.7</v>
      </c>
      <c r="T4408" s="211">
        <f>IFERROR(IF(VLOOKUP($C4408,'MSCI Database'!$C:$R,7, FALSE)="","",VLOOKUP($C4408,'MSCI Database'!$C:$R,7, FALSE)),"")</f>
        <v>3.2</v>
      </c>
      <c r="U4408" s="164">
        <f>IFERROR(IF(VLOOKUP($C4408,'MSCI Database'!$C:$R,8, FALSE)="","",VLOOKUP($C4408,'MSCI Database'!$C:$R,8, FALSE)),"")</f>
        <v>4.8</v>
      </c>
      <c r="V4408" s="175">
        <f>IFERROR(IF(VLOOKUP($C4408,'MSCI Database'!$C:$R,9, FALSE)="","",VLOOKUP($C4408,'MSCI Database'!$C:$R,9, FALSE)),"")</f>
        <v>3.6</v>
      </c>
      <c r="W4408" s="165">
        <f t="shared" ca="1" si="167"/>
        <v>0</v>
      </c>
      <c r="X4408" s="236">
        <f>IFERROR(IF(VLOOKUP($C4408,'MSCI Database'!$C:$R,10, FALSE)="","",VLOOKUP($C4408,'MSCI Database'!$C:$R,10, FALSE)),"")</f>
        <v>24372</v>
      </c>
      <c r="Y4408" s="133" t="str">
        <f>IFERROR(IF(VLOOKUP($C4408,'MSCI Database'!$C:$R,11, FALSE)="","",VLOOKUP($C4408,'MSCI Database'!$C:$R,11, FALSE)),"")</f>
        <v>2019</v>
      </c>
      <c r="Z4408" s="133" t="str">
        <f>IFERROR(IF(VLOOKUP($C4408,'MSCI Database'!$C:$R,12, FALSE)="","",VLOOKUP($C4408,'MSCI Database'!$C:$R,12, FALSE)),"")</f>
        <v>E.Segmt-Moderate</v>
      </c>
      <c r="AA4408" s="202" t="str">
        <f>IFERROR(IF(VLOOKUP($C4408,'MSCI Database'!$C:$R,13, FALSE)="","",VLOOKUP($C4408,'MSCI Database'!$C:$R,13, FALSE)),"")</f>
        <v>Lack of programs to mitigate operational risks in supply chain</v>
      </c>
    </row>
    <row r="4409" spans="1:27" s="130" customFormat="1" ht="15" hidden="1" customHeight="1" outlineLevel="1">
      <c r="A4409" s="130" t="s">
        <v>3160</v>
      </c>
      <c r="B4409" s="130" t="s">
        <v>3161</v>
      </c>
      <c r="C4409" s="130" t="s">
        <v>3162</v>
      </c>
      <c r="D4409" s="130" t="s">
        <v>12155</v>
      </c>
      <c r="E4409" s="130" t="s">
        <v>18707</v>
      </c>
      <c r="F4409" s="215">
        <v>4.8519091137138787E-2</v>
      </c>
      <c r="G4409" s="132" t="str">
        <f ca="1">IFERROR(_xll.BQL($A4409, "cur_mkt_cap(currency=EUR)")/1000000, " ")</f>
        <v xml:space="preserve"> </v>
      </c>
      <c r="M4409" s="308"/>
      <c r="N4409" s="215">
        <f t="shared" si="166"/>
        <v>5.1519721247602647E-4</v>
      </c>
      <c r="O4409" s="172" t="str">
        <f>IFERROR(IF(VLOOKUP($C4409,'MSCI Database'!$C:$R,2, FALSE)="","",VLOOKUP($C4409,'MSCI Database'!$C:$R,2, FALSE)),"")</f>
        <v>Integrated Oil &amp; Gas</v>
      </c>
      <c r="P4409" s="186" t="str">
        <f>IFERROR(IF(VLOOKUP($C4409,'MSCI Database'!$C:$R,3, FALSE)="","",VLOOKUP($C4409,'MSCI Database'!$C:$R,3, FALSE)),"")</f>
        <v>A</v>
      </c>
      <c r="Q4409" s="164" t="str">
        <f>IFERROR(IF(VLOOKUP($C4409,'MSCI Database'!$C:$R,4, FALSE)="","",VLOOKUP($C4409,'MSCI Database'!$C:$R,4, FALSE)),"")</f>
        <v>0</v>
      </c>
      <c r="R4409" s="164">
        <f>IFERROR(IF(VLOOKUP($C4409,'MSCI Database'!$C:$R,5, FALSE)="","",VLOOKUP($C4409,'MSCI Database'!$C:$R,5, FALSE)),"")</f>
        <v>6.3</v>
      </c>
      <c r="S4409" s="164">
        <f>IFERROR(IF(VLOOKUP($C4409,'MSCI Database'!$C:$R,6, FALSE)="","",VLOOKUP($C4409,'MSCI Database'!$C:$R,6, FALSE)),"")</f>
        <v>5.9</v>
      </c>
      <c r="T4409" s="211">
        <f>IFERROR(IF(VLOOKUP($C4409,'MSCI Database'!$C:$R,7, FALSE)="","",VLOOKUP($C4409,'MSCI Database'!$C:$R,7, FALSE)),"")</f>
        <v>7.4</v>
      </c>
      <c r="U4409" s="164">
        <f>IFERROR(IF(VLOOKUP($C4409,'MSCI Database'!$C:$R,8, FALSE)="","",VLOOKUP($C4409,'MSCI Database'!$C:$R,8, FALSE)),"")</f>
        <v>2.9</v>
      </c>
      <c r="V4409" s="175">
        <f>IFERROR(IF(VLOOKUP($C4409,'MSCI Database'!$C:$R,9, FALSE)="","",VLOOKUP($C4409,'MSCI Database'!$C:$R,9, FALSE)),"")</f>
        <v>5.3</v>
      </c>
      <c r="W4409" s="165">
        <f t="shared" ca="1" si="167"/>
        <v>0</v>
      </c>
      <c r="X4409" s="236">
        <f>IFERROR(IF(VLOOKUP($C4409,'MSCI Database'!$C:$R,10, FALSE)="","",VLOOKUP($C4409,'MSCI Database'!$C:$R,10, FALSE)),"")</f>
        <v>41890000</v>
      </c>
      <c r="Y4409" s="133" t="str">
        <f>IFERROR(IF(VLOOKUP($C4409,'MSCI Database'!$C:$R,11, FALSE)="","",VLOOKUP($C4409,'MSCI Database'!$C:$R,11, FALSE)),"")</f>
        <v>2019</v>
      </c>
      <c r="Z4409" s="133" t="str">
        <f>IFERROR(IF(VLOOKUP($C4409,'MSCI Database'!$C:$R,12, FALSE)="","",VLOOKUP($C4409,'MSCI Database'!$C:$R,12, FALSE)),"")</f>
        <v>Reported</v>
      </c>
      <c r="AA4409" s="202" t="str">
        <f>IFERROR(IF(VLOOKUP($C4409,'MSCI Database'!$C:$R,13, FALSE)="","",VLOOKUP($C4409,'MSCI Database'!$C:$R,13, FALSE)),"")</f>
        <v>Strong carbon emissions reduction targets; controversies highlight environmental management gaps</v>
      </c>
    </row>
    <row r="4410" spans="1:27" s="130" customFormat="1" ht="15" hidden="1" customHeight="1" outlineLevel="1">
      <c r="A4410" s="130" t="s">
        <v>4966</v>
      </c>
      <c r="B4410" s="130" t="s">
        <v>4967</v>
      </c>
      <c r="C4410" s="130" t="s">
        <v>4968</v>
      </c>
      <c r="D4410" s="130" t="s">
        <v>18678</v>
      </c>
      <c r="E4410" s="130" t="s">
        <v>18674</v>
      </c>
      <c r="F4410" s="215">
        <v>5.2731894890220574E-3</v>
      </c>
      <c r="G4410" s="132" t="str">
        <f ca="1">IFERROR(_xll.BQL($A4410, "cur_mkt_cap(currency=EUR)")/1000000, " ")</f>
        <v xml:space="preserve"> </v>
      </c>
      <c r="M4410" s="308"/>
      <c r="N4410" s="215">
        <f t="shared" si="166"/>
        <v>5.5993062976452419E-5</v>
      </c>
      <c r="O4410" s="172" t="str">
        <f>IFERROR(IF(VLOOKUP($C4410,'MSCI Database'!$C:$R,2, FALSE)="","",VLOOKUP($C4410,'MSCI Database'!$C:$R,2, FALSE)),"")</f>
        <v>Food Products</v>
      </c>
      <c r="P4410" s="186" t="str">
        <f>IFERROR(IF(VLOOKUP($C4410,'MSCI Database'!$C:$R,3, FALSE)="","",VLOOKUP($C4410,'MSCI Database'!$C:$R,3, FALSE)),"")</f>
        <v>BB</v>
      </c>
      <c r="Q4410" s="164" t="str">
        <f>IFERROR(IF(VLOOKUP($C4410,'MSCI Database'!$C:$R,4, FALSE)="","",VLOOKUP($C4410,'MSCI Database'!$C:$R,4, FALSE)),"")</f>
        <v>1</v>
      </c>
      <c r="R4410" s="164">
        <f>IFERROR(IF(VLOOKUP($C4410,'MSCI Database'!$C:$R,5, FALSE)="","",VLOOKUP($C4410,'MSCI Database'!$C:$R,5, FALSE)),"")</f>
        <v>3.5</v>
      </c>
      <c r="S4410" s="164">
        <f>IFERROR(IF(VLOOKUP($C4410,'MSCI Database'!$C:$R,6, FALSE)="","",VLOOKUP($C4410,'MSCI Database'!$C:$R,6, FALSE)),"")</f>
        <v>1.2</v>
      </c>
      <c r="T4410" s="211">
        <f>IFERROR(IF(VLOOKUP($C4410,'MSCI Database'!$C:$R,7, FALSE)="","",VLOOKUP($C4410,'MSCI Database'!$C:$R,7, FALSE)),"")</f>
        <v>5</v>
      </c>
      <c r="U4410" s="164">
        <f>IFERROR(IF(VLOOKUP($C4410,'MSCI Database'!$C:$R,8, FALSE)="","",VLOOKUP($C4410,'MSCI Database'!$C:$R,8, FALSE)),"")</f>
        <v>5.7</v>
      </c>
      <c r="V4410" s="175">
        <f>IFERROR(IF(VLOOKUP($C4410,'MSCI Database'!$C:$R,9, FALSE)="","",VLOOKUP($C4410,'MSCI Database'!$C:$R,9, FALSE)),"")</f>
        <v>3.7</v>
      </c>
      <c r="W4410" s="165">
        <f t="shared" ca="1" si="167"/>
        <v>0</v>
      </c>
      <c r="X4410" s="236">
        <f>IFERROR(IF(VLOOKUP($C4410,'MSCI Database'!$C:$R,10, FALSE)="","",VLOOKUP($C4410,'MSCI Database'!$C:$R,10, FALSE)),"")</f>
        <v>523465</v>
      </c>
      <c r="Y4410" s="133" t="str">
        <f>IFERROR(IF(VLOOKUP($C4410,'MSCI Database'!$C:$R,11, FALSE)="","",VLOOKUP($C4410,'MSCI Database'!$C:$R,11, FALSE)),"")</f>
        <v>2019</v>
      </c>
      <c r="Z4410" s="133" t="str">
        <f>IFERROR(IF(VLOOKUP($C4410,'MSCI Database'!$C:$R,12, FALSE)="","",VLOOKUP($C4410,'MSCI Database'!$C:$R,12, FALSE)),"")</f>
        <v>Reported</v>
      </c>
      <c r="AA4410" s="202" t="str">
        <f>IFERROR(IF(VLOOKUP($C4410,'MSCI Database'!$C:$R,13, FALSE)="","",VLOOKUP($C4410,'MSCI Database'!$C:$R,13, FALSE)),"")</f>
        <v>Stronger overall governance structures</v>
      </c>
    </row>
    <row r="4411" spans="1:27" s="130" customFormat="1" ht="15" hidden="1" customHeight="1" outlineLevel="1">
      <c r="A4411" s="130" t="s">
        <v>4783</v>
      </c>
      <c r="B4411" s="130" t="s">
        <v>4784</v>
      </c>
      <c r="C4411" s="130" t="s">
        <v>4785</v>
      </c>
      <c r="D4411" s="130" t="s">
        <v>18678</v>
      </c>
      <c r="E4411" s="130" t="s">
        <v>18673</v>
      </c>
      <c r="F4411" s="215">
        <v>5.2578052451471039E-3</v>
      </c>
      <c r="G4411" s="132" t="str">
        <f ca="1">IFERROR(_xll.BQL($A4411, "cur_mkt_cap(currency=EUR)")/1000000, " ")</f>
        <v xml:space="preserve"> </v>
      </c>
      <c r="M4411" s="308"/>
      <c r="N4411" s="215">
        <f t="shared" si="166"/>
        <v>5.5829706256970086E-5</v>
      </c>
      <c r="O4411" s="172" t="str">
        <f>IFERROR(IF(VLOOKUP($C4411,'MSCI Database'!$C:$R,2, FALSE)="","",VLOOKUP($C4411,'MSCI Database'!$C:$R,2, FALSE)),"")</f>
        <v>Building Products</v>
      </c>
      <c r="P4411" s="186" t="str">
        <f>IFERROR(IF(VLOOKUP($C4411,'MSCI Database'!$C:$R,3, FALSE)="","",VLOOKUP($C4411,'MSCI Database'!$C:$R,3, FALSE)),"")</f>
        <v>A</v>
      </c>
      <c r="Q4411" s="164" t="str">
        <f>IFERROR(IF(VLOOKUP($C4411,'MSCI Database'!$C:$R,4, FALSE)="","",VLOOKUP($C4411,'MSCI Database'!$C:$R,4, FALSE)),"")</f>
        <v>0</v>
      </c>
      <c r="R4411" s="164">
        <f>IFERROR(IF(VLOOKUP($C4411,'MSCI Database'!$C:$R,5, FALSE)="","",VLOOKUP($C4411,'MSCI Database'!$C:$R,5, FALSE)),"")</f>
        <v>7.1</v>
      </c>
      <c r="S4411" s="164">
        <f>IFERROR(IF(VLOOKUP($C4411,'MSCI Database'!$C:$R,6, FALSE)="","",VLOOKUP($C4411,'MSCI Database'!$C:$R,6, FALSE)),"")</f>
        <v>6.2</v>
      </c>
      <c r="T4411" s="211">
        <f>IFERROR(IF(VLOOKUP($C4411,'MSCI Database'!$C:$R,7, FALSE)="","",VLOOKUP($C4411,'MSCI Database'!$C:$R,7, FALSE)),"")</f>
        <v>5.9</v>
      </c>
      <c r="U4411" s="164">
        <f>IFERROR(IF(VLOOKUP($C4411,'MSCI Database'!$C:$R,8, FALSE)="","",VLOOKUP($C4411,'MSCI Database'!$C:$R,8, FALSE)),"")</f>
        <v>4.8</v>
      </c>
      <c r="V4411" s="175">
        <f>IFERROR(IF(VLOOKUP($C4411,'MSCI Database'!$C:$R,9, FALSE)="","",VLOOKUP($C4411,'MSCI Database'!$C:$R,9, FALSE)),"")</f>
        <v>5.6</v>
      </c>
      <c r="W4411" s="165">
        <f t="shared" ca="1" si="167"/>
        <v>0</v>
      </c>
      <c r="X4411" s="236">
        <f>IFERROR(IF(VLOOKUP($C4411,'MSCI Database'!$C:$R,10, FALSE)="","",VLOOKUP($C4411,'MSCI Database'!$C:$R,10, FALSE)),"")</f>
        <v>609140</v>
      </c>
      <c r="Y4411" s="133" t="str">
        <f>IFERROR(IF(VLOOKUP($C4411,'MSCI Database'!$C:$R,11, FALSE)="","",VLOOKUP($C4411,'MSCI Database'!$C:$R,11, FALSE)),"")</f>
        <v>2019</v>
      </c>
      <c r="Z4411" s="133" t="str">
        <f>IFERROR(IF(VLOOKUP($C4411,'MSCI Database'!$C:$R,12, FALSE)="","",VLOOKUP($C4411,'MSCI Database'!$C:$R,12, FALSE)),"")</f>
        <v>Reported</v>
      </c>
      <c r="AA4411" s="202" t="str">
        <f>IFERROR(IF(VLOOKUP($C4411,'MSCI Database'!$C:$R,13, FALSE)="","",VLOOKUP($C4411,'MSCI Database'!$C:$R,13, FALSE)),"")</f>
        <v>Demonstrates relatively strong occupational safety initiatives compared to peers</v>
      </c>
    </row>
    <row r="4412" spans="1:27" s="130" customFormat="1" ht="15" hidden="1" customHeight="1" outlineLevel="1">
      <c r="A4412" s="130" t="s">
        <v>5714</v>
      </c>
      <c r="B4412" s="130" t="s">
        <v>5715</v>
      </c>
      <c r="C4412" s="130" t="s">
        <v>5716</v>
      </c>
      <c r="D4412" s="130" t="s">
        <v>18677</v>
      </c>
      <c r="E4412" s="130" t="s">
        <v>18688</v>
      </c>
      <c r="F4412" s="215">
        <v>4.6425448990683503E-3</v>
      </c>
      <c r="G4412" s="132" t="str">
        <f ca="1">IFERROR(_xll.BQL($A4412, "cur_mkt_cap(currency=EUR)")/1000000, " ")</f>
        <v xml:space="preserve"> </v>
      </c>
      <c r="M4412" s="308"/>
      <c r="N4412" s="215">
        <f t="shared" si="166"/>
        <v>4.929659923007078E-5</v>
      </c>
      <c r="O4412" s="172" t="str">
        <f>IFERROR(IF(VLOOKUP($C4412,'MSCI Database'!$C:$R,2, FALSE)="","",VLOOKUP($C4412,'MSCI Database'!$C:$R,2, FALSE)),"")</f>
        <v>Diversified Financials</v>
      </c>
      <c r="P4412" s="186" t="str">
        <f>IFERROR(IF(VLOOKUP($C4412,'MSCI Database'!$C:$R,3, FALSE)="","",VLOOKUP($C4412,'MSCI Database'!$C:$R,3, FALSE)),"")</f>
        <v>A</v>
      </c>
      <c r="Q4412" s="164" t="str">
        <f>IFERROR(IF(VLOOKUP($C4412,'MSCI Database'!$C:$R,4, FALSE)="","",VLOOKUP($C4412,'MSCI Database'!$C:$R,4, FALSE)),"")</f>
        <v>0</v>
      </c>
      <c r="R4412" s="164">
        <f>IFERROR(IF(VLOOKUP($C4412,'MSCI Database'!$C:$R,5, FALSE)="","",VLOOKUP($C4412,'MSCI Database'!$C:$R,5, FALSE)),"")</f>
        <v>6.9</v>
      </c>
      <c r="S4412" s="164">
        <f>IFERROR(IF(VLOOKUP($C4412,'MSCI Database'!$C:$R,6, FALSE)="","",VLOOKUP($C4412,'MSCI Database'!$C:$R,6, FALSE)),"")</f>
        <v>6.9</v>
      </c>
      <c r="T4412" s="211">
        <f>IFERROR(IF(VLOOKUP($C4412,'MSCI Database'!$C:$R,7, FALSE)="","",VLOOKUP($C4412,'MSCI Database'!$C:$R,7, FALSE)),"")</f>
        <v>6.1</v>
      </c>
      <c r="U4412" s="164">
        <f>IFERROR(IF(VLOOKUP($C4412,'MSCI Database'!$C:$R,8, FALSE)="","",VLOOKUP($C4412,'MSCI Database'!$C:$R,8, FALSE)),"")</f>
        <v>3.7</v>
      </c>
      <c r="V4412" s="175">
        <f>IFERROR(IF(VLOOKUP($C4412,'MSCI Database'!$C:$R,9, FALSE)="","",VLOOKUP($C4412,'MSCI Database'!$C:$R,9, FALSE)),"")</f>
        <v>4.9000000000000004</v>
      </c>
      <c r="W4412" s="165">
        <f t="shared" ca="1" si="167"/>
        <v>0</v>
      </c>
      <c r="X4412" s="236">
        <f>IFERROR(IF(VLOOKUP($C4412,'MSCI Database'!$C:$R,10, FALSE)="","",VLOOKUP($C4412,'MSCI Database'!$C:$R,10, FALSE)),"")</f>
        <v>41041</v>
      </c>
      <c r="Y4412" s="133" t="str">
        <f>IFERROR(IF(VLOOKUP($C4412,'MSCI Database'!$C:$R,11, FALSE)="","",VLOOKUP($C4412,'MSCI Database'!$C:$R,11, FALSE)),"")</f>
        <v>2019</v>
      </c>
      <c r="Z4412" s="133" t="str">
        <f>IFERROR(IF(VLOOKUP($C4412,'MSCI Database'!$C:$R,12, FALSE)="","",VLOOKUP($C4412,'MSCI Database'!$C:$R,12, FALSE)),"")</f>
        <v>E.Segmt-Low</v>
      </c>
      <c r="AA4412" s="202" t="str">
        <f>IFERROR(IF(VLOOKUP($C4412,'MSCI Database'!$C:$R,13, FALSE)="","",VLOOKUP($C4412,'MSCI Database'!$C:$R,13, FALSE)),"")</f>
        <v>Strong efforts for incorporating responsible investment practices</v>
      </c>
    </row>
    <row r="4413" spans="1:27" s="130" customFormat="1" ht="15" hidden="1" customHeight="1" outlineLevel="1">
      <c r="A4413" s="130" t="s">
        <v>5186</v>
      </c>
      <c r="B4413" s="130" t="s">
        <v>5187</v>
      </c>
      <c r="C4413" s="130" t="s">
        <v>5188</v>
      </c>
      <c r="D4413" s="130" t="s">
        <v>18719</v>
      </c>
      <c r="E4413" s="130" t="s">
        <v>100</v>
      </c>
      <c r="F4413" s="215">
        <v>9.9825639194486594E-3</v>
      </c>
      <c r="G4413" s="132" t="str">
        <f ca="1">IFERROR(_xll.BQL($A4413, "cur_mkt_cap(currency=EUR)")/1000000, " ")</f>
        <v xml:space="preserve"> </v>
      </c>
      <c r="M4413" s="308"/>
      <c r="N4413" s="215">
        <f t="shared" si="166"/>
        <v>1.0599928778812227E-4</v>
      </c>
      <c r="O4413" s="172" t="str">
        <f>IFERROR(IF(VLOOKUP($C4413,'MSCI Database'!$C:$R,2, FALSE)="","",VLOOKUP($C4413,'MSCI Database'!$C:$R,2, FALSE)),"")</f>
        <v>Utilities</v>
      </c>
      <c r="P4413" s="186" t="str">
        <f>IFERROR(IF(VLOOKUP($C4413,'MSCI Database'!$C:$R,3, FALSE)="","",VLOOKUP($C4413,'MSCI Database'!$C:$R,3, FALSE)),"")</f>
        <v>BB</v>
      </c>
      <c r="Q4413" s="164" t="str">
        <f>IFERROR(IF(VLOOKUP($C4413,'MSCI Database'!$C:$R,4, FALSE)="","",VLOOKUP($C4413,'MSCI Database'!$C:$R,4, FALSE)),"")</f>
        <v>1</v>
      </c>
      <c r="R4413" s="164">
        <f>IFERROR(IF(VLOOKUP($C4413,'MSCI Database'!$C:$R,5, FALSE)="","",VLOOKUP($C4413,'MSCI Database'!$C:$R,5, FALSE)),"")</f>
        <v>3.7</v>
      </c>
      <c r="S4413" s="164">
        <f>IFERROR(IF(VLOOKUP($C4413,'MSCI Database'!$C:$R,6, FALSE)="","",VLOOKUP($C4413,'MSCI Database'!$C:$R,6, FALSE)),"")</f>
        <v>4.7</v>
      </c>
      <c r="T4413" s="211">
        <f>IFERROR(IF(VLOOKUP($C4413,'MSCI Database'!$C:$R,7, FALSE)="","",VLOOKUP($C4413,'MSCI Database'!$C:$R,7, FALSE)),"")</f>
        <v>5.2</v>
      </c>
      <c r="U4413" s="164">
        <f>IFERROR(IF(VLOOKUP($C4413,'MSCI Database'!$C:$R,8, FALSE)="","",VLOOKUP($C4413,'MSCI Database'!$C:$R,8, FALSE)),"")</f>
        <v>3</v>
      </c>
      <c r="V4413" s="175">
        <f>IFERROR(IF(VLOOKUP($C4413,'MSCI Database'!$C:$R,9, FALSE)="","",VLOOKUP($C4413,'MSCI Database'!$C:$R,9, FALSE)),"")</f>
        <v>4</v>
      </c>
      <c r="W4413" s="165">
        <f t="shared" ca="1" si="167"/>
        <v>0</v>
      </c>
      <c r="X4413" s="236">
        <f>IFERROR(IF(VLOOKUP($C4413,'MSCI Database'!$C:$R,10, FALSE)="","",VLOOKUP($C4413,'MSCI Database'!$C:$R,10, FALSE)),"")</f>
        <v>4400000</v>
      </c>
      <c r="Y4413" s="133" t="str">
        <f>IFERROR(IF(VLOOKUP($C4413,'MSCI Database'!$C:$R,11, FALSE)="","",VLOOKUP($C4413,'MSCI Database'!$C:$R,11, FALSE)),"")</f>
        <v>2019</v>
      </c>
      <c r="Z4413" s="133" t="str">
        <f>IFERROR(IF(VLOOKUP($C4413,'MSCI Database'!$C:$R,12, FALSE)="","",VLOOKUP($C4413,'MSCI Database'!$C:$R,12, FALSE)),"")</f>
        <v>Reported</v>
      </c>
      <c r="AA4413" s="202" t="str">
        <f>IFERROR(IF(VLOOKUP($C4413,'MSCI Database'!$C:$R,13, FALSE)="","",VLOOKUP($C4413,'MSCI Database'!$C:$R,13, FALSE)),"")</f>
        <v>Notable measures to mitigate risks of potential damage to biodiversity but governance issues persist</v>
      </c>
    </row>
    <row r="4414" spans="1:27" s="130" customFormat="1" ht="15" hidden="1" customHeight="1" outlineLevel="1">
      <c r="A4414" s="130" t="s">
        <v>8211</v>
      </c>
      <c r="B4414" s="130" t="s">
        <v>8212</v>
      </c>
      <c r="C4414" s="130" t="s">
        <v>8213</v>
      </c>
      <c r="D4414" s="130" t="s">
        <v>12128</v>
      </c>
      <c r="E4414" s="130" t="s">
        <v>18673</v>
      </c>
      <c r="F4414" s="215">
        <v>4.0673465451794878E-2</v>
      </c>
      <c r="G4414" s="132" t="str">
        <f ca="1">IFERROR(_xll.BQL($A4414, "cur_mkt_cap(currency=EUR)")/1000000, " ")</f>
        <v xml:space="preserve"> </v>
      </c>
      <c r="M4414" s="308"/>
      <c r="N4414" s="215">
        <f t="shared" si="166"/>
        <v>4.3188888190992634E-4</v>
      </c>
      <c r="O4414" s="172" t="str">
        <f>IFERROR(IF(VLOOKUP($C4414,'MSCI Database'!$C:$R,2, FALSE)="","",VLOOKUP($C4414,'MSCI Database'!$C:$R,2, FALSE)),"")</f>
        <v>Trading Companies &amp; Distributors</v>
      </c>
      <c r="P4414" s="186" t="str">
        <f>IFERROR(IF(VLOOKUP($C4414,'MSCI Database'!$C:$R,3, FALSE)="","",VLOOKUP($C4414,'MSCI Database'!$C:$R,3, FALSE)),"")</f>
        <v>BBB</v>
      </c>
      <c r="Q4414" s="164" t="str">
        <f>IFERROR(IF(VLOOKUP($C4414,'MSCI Database'!$C:$R,4, FALSE)="","",VLOOKUP($C4414,'MSCI Database'!$C:$R,4, FALSE)),"")</f>
        <v>0</v>
      </c>
      <c r="R4414" s="164">
        <f>IFERROR(IF(VLOOKUP($C4414,'MSCI Database'!$C:$R,5, FALSE)="","",VLOOKUP($C4414,'MSCI Database'!$C:$R,5, FALSE)),"")</f>
        <v>5</v>
      </c>
      <c r="S4414" s="164">
        <f>IFERROR(IF(VLOOKUP($C4414,'MSCI Database'!$C:$R,6, FALSE)="","",VLOOKUP($C4414,'MSCI Database'!$C:$R,6, FALSE)),"")</f>
        <v>3.5</v>
      </c>
      <c r="T4414" s="211">
        <f>IFERROR(IF(VLOOKUP($C4414,'MSCI Database'!$C:$R,7, FALSE)="","",VLOOKUP($C4414,'MSCI Database'!$C:$R,7, FALSE)),"")</f>
        <v>6.5</v>
      </c>
      <c r="U4414" s="164">
        <f>IFERROR(IF(VLOOKUP($C4414,'MSCI Database'!$C:$R,8, FALSE)="","",VLOOKUP($C4414,'MSCI Database'!$C:$R,8, FALSE)),"")</f>
        <v>5.5</v>
      </c>
      <c r="V4414" s="175">
        <f>IFERROR(IF(VLOOKUP($C4414,'MSCI Database'!$C:$R,9, FALSE)="","",VLOOKUP($C4414,'MSCI Database'!$C:$R,9, FALSE)),"")</f>
        <v>5.3</v>
      </c>
      <c r="W4414" s="165">
        <f t="shared" ca="1" si="167"/>
        <v>0</v>
      </c>
      <c r="X4414" s="236">
        <f>IFERROR(IF(VLOOKUP($C4414,'MSCI Database'!$C:$R,10, FALSE)="","",VLOOKUP($C4414,'MSCI Database'!$C:$R,10, FALSE)),"")</f>
        <v>388424</v>
      </c>
      <c r="Y4414" s="133" t="str">
        <f>IFERROR(IF(VLOOKUP($C4414,'MSCI Database'!$C:$R,11, FALSE)="","",VLOOKUP($C4414,'MSCI Database'!$C:$R,11, FALSE)),"")</f>
        <v>2019</v>
      </c>
      <c r="Z4414" s="133" t="str">
        <f>IFERROR(IF(VLOOKUP($C4414,'MSCI Database'!$C:$R,12, FALSE)="","",VLOOKUP($C4414,'MSCI Database'!$C:$R,12, FALSE)),"")</f>
        <v>Reported</v>
      </c>
      <c r="AA4414" s="202" t="str">
        <f>IFERROR(IF(VLOOKUP($C4414,'MSCI Database'!$C:$R,13, FALSE)="","",VLOOKUP($C4414,'MSCI Database'!$C:$R,13, FALSE)),"")</f>
        <v>Continued focus on safety; cleantech strategy remains limited</v>
      </c>
    </row>
    <row r="4415" spans="1:27" s="130" customFormat="1" ht="15" hidden="1" customHeight="1" outlineLevel="1">
      <c r="A4415" s="130" t="s">
        <v>6740</v>
      </c>
      <c r="B4415" s="130" t="s">
        <v>6741</v>
      </c>
      <c r="C4415" s="130" t="s">
        <v>6742</v>
      </c>
      <c r="D4415" s="130" t="s">
        <v>12128</v>
      </c>
      <c r="E4415" s="130" t="s">
        <v>18673</v>
      </c>
      <c r="F4415" s="215">
        <v>4.0494649668702601E-2</v>
      </c>
      <c r="G4415" s="132" t="str">
        <f ca="1">IFERROR(_xll.BQL($A4415, "cur_mkt_cap(currency=EUR)")/1000000, " ")</f>
        <v xml:space="preserve"> </v>
      </c>
      <c r="M4415" s="308"/>
      <c r="N4415" s="215">
        <f t="shared" si="166"/>
        <v>4.2999013667713813E-4</v>
      </c>
      <c r="O4415" s="172" t="str">
        <f>IFERROR(IF(VLOOKUP($C4415,'MSCI Database'!$C:$R,2, FALSE)="","",VLOOKUP($C4415,'MSCI Database'!$C:$R,2, FALSE)),"")</f>
        <v>Commercial Services &amp; Supplies</v>
      </c>
      <c r="P4415" s="186" t="str">
        <f>IFERROR(IF(VLOOKUP($C4415,'MSCI Database'!$C:$R,3, FALSE)="","",VLOOKUP($C4415,'MSCI Database'!$C:$R,3, FALSE)),"")</f>
        <v>A</v>
      </c>
      <c r="Q4415" s="164" t="str">
        <f>IFERROR(IF(VLOOKUP($C4415,'MSCI Database'!$C:$R,4, FALSE)="","",VLOOKUP($C4415,'MSCI Database'!$C:$R,4, FALSE)),"")</f>
        <v>0</v>
      </c>
      <c r="R4415" s="164">
        <f>IFERROR(IF(VLOOKUP($C4415,'MSCI Database'!$C:$R,5, FALSE)="","",VLOOKUP($C4415,'MSCI Database'!$C:$R,5, FALSE)),"")</f>
        <v>6.5</v>
      </c>
      <c r="S4415" s="164">
        <f>IFERROR(IF(VLOOKUP($C4415,'MSCI Database'!$C:$R,6, FALSE)="","",VLOOKUP($C4415,'MSCI Database'!$C:$R,6, FALSE)),"")</f>
        <v>7.4</v>
      </c>
      <c r="T4415" s="211">
        <f>IFERROR(IF(VLOOKUP($C4415,'MSCI Database'!$C:$R,7, FALSE)="","",VLOOKUP($C4415,'MSCI Database'!$C:$R,7, FALSE)),"")</f>
        <v>5.5</v>
      </c>
      <c r="U4415" s="164">
        <f>IFERROR(IF(VLOOKUP($C4415,'MSCI Database'!$C:$R,8, FALSE)="","",VLOOKUP($C4415,'MSCI Database'!$C:$R,8, FALSE)),"")</f>
        <v>5.5</v>
      </c>
      <c r="V4415" s="175">
        <f>IFERROR(IF(VLOOKUP($C4415,'MSCI Database'!$C:$R,9, FALSE)="","",VLOOKUP($C4415,'MSCI Database'!$C:$R,9, FALSE)),"")</f>
        <v>5.6</v>
      </c>
      <c r="W4415" s="165">
        <f t="shared" ca="1" si="167"/>
        <v>0</v>
      </c>
      <c r="X4415" s="236">
        <f>IFERROR(IF(VLOOKUP($C4415,'MSCI Database'!$C:$R,10, FALSE)="","",VLOOKUP($C4415,'MSCI Database'!$C:$R,10, FALSE)),"")</f>
        <v>37636</v>
      </c>
      <c r="Y4415" s="133" t="str">
        <f>IFERROR(IF(VLOOKUP($C4415,'MSCI Database'!$C:$R,11, FALSE)="","",VLOOKUP($C4415,'MSCI Database'!$C:$R,11, FALSE)),"")</f>
        <v>2019</v>
      </c>
      <c r="Z4415" s="133" t="str">
        <f>IFERROR(IF(VLOOKUP($C4415,'MSCI Database'!$C:$R,12, FALSE)="","",VLOOKUP($C4415,'MSCI Database'!$C:$R,12, FALSE)),"")</f>
        <v>E.Segmt-Moderately High</v>
      </c>
      <c r="AA4415" s="202" t="str">
        <f>IFERROR(IF(VLOOKUP($C4415,'MSCI Database'!$C:$R,13, FALSE)="","",VLOOKUP($C4415,'MSCI Database'!$C:$R,13, FALSE)),"")</f>
        <v>Strong business ethics policies and practices compared to global peers</v>
      </c>
    </row>
    <row r="4416" spans="1:27" s="130" customFormat="1" ht="15" hidden="1" customHeight="1" outlineLevel="1">
      <c r="A4416" s="130" t="s">
        <v>7384</v>
      </c>
      <c r="B4416" s="130" t="s">
        <v>7385</v>
      </c>
      <c r="C4416" s="130" t="s">
        <v>7386</v>
      </c>
      <c r="D4416" s="130" t="s">
        <v>12128</v>
      </c>
      <c r="E4416" s="130" t="s">
        <v>12133</v>
      </c>
      <c r="F4416" s="215">
        <v>4.0294732267203558E-2</v>
      </c>
      <c r="G4416" s="132" t="str">
        <f ca="1">IFERROR(_xll.BQL($A4416, "cur_mkt_cap(currency=EUR)")/1000000, " ")</f>
        <v xml:space="preserve"> </v>
      </c>
      <c r="M4416" s="308"/>
      <c r="N4416" s="215">
        <f t="shared" si="166"/>
        <v>4.2786732510825202E-4</v>
      </c>
      <c r="O4416" s="172" t="str">
        <f>IFERROR(IF(VLOOKUP($C4416,'MSCI Database'!$C:$R,2, FALSE)="","",VLOOKUP($C4416,'MSCI Database'!$C:$R,2, FALSE)),"")</f>
        <v>Health Care Providers &amp; Services</v>
      </c>
      <c r="P4416" s="186" t="str">
        <f>IFERROR(IF(VLOOKUP($C4416,'MSCI Database'!$C:$R,3, FALSE)="","",VLOOKUP($C4416,'MSCI Database'!$C:$R,3, FALSE)),"")</f>
        <v>BBB</v>
      </c>
      <c r="Q4416" s="164" t="str">
        <f>IFERROR(IF(VLOOKUP($C4416,'MSCI Database'!$C:$R,4, FALSE)="","",VLOOKUP($C4416,'MSCI Database'!$C:$R,4, FALSE)),"")</f>
        <v>0</v>
      </c>
      <c r="R4416" s="164">
        <f>IFERROR(IF(VLOOKUP($C4416,'MSCI Database'!$C:$R,5, FALSE)="","",VLOOKUP($C4416,'MSCI Database'!$C:$R,5, FALSE)),"")</f>
        <v>5.5</v>
      </c>
      <c r="S4416" s="164">
        <f>IFERROR(IF(VLOOKUP($C4416,'MSCI Database'!$C:$R,6, FALSE)="","",VLOOKUP($C4416,'MSCI Database'!$C:$R,6, FALSE)),"")</f>
        <v>10</v>
      </c>
      <c r="T4416" s="211">
        <f>IFERROR(IF(VLOOKUP($C4416,'MSCI Database'!$C:$R,7, FALSE)="","",VLOOKUP($C4416,'MSCI Database'!$C:$R,7, FALSE)),"")</f>
        <v>5.0999999999999996</v>
      </c>
      <c r="U4416" s="164">
        <f>IFERROR(IF(VLOOKUP($C4416,'MSCI Database'!$C:$R,8, FALSE)="","",VLOOKUP($C4416,'MSCI Database'!$C:$R,8, FALSE)),"")</f>
        <v>5.7</v>
      </c>
      <c r="V4416" s="175">
        <f>IFERROR(IF(VLOOKUP($C4416,'MSCI Database'!$C:$R,9, FALSE)="","",VLOOKUP($C4416,'MSCI Database'!$C:$R,9, FALSE)),"")</f>
        <v>5.5</v>
      </c>
      <c r="W4416" s="165">
        <f t="shared" ca="1" si="167"/>
        <v>0</v>
      </c>
      <c r="X4416" s="236">
        <f>IFERROR(IF(VLOOKUP($C4416,'MSCI Database'!$C:$R,10, FALSE)="","",VLOOKUP($C4416,'MSCI Database'!$C:$R,10, FALSE)),"")</f>
        <v>317032</v>
      </c>
      <c r="Y4416" s="133" t="str">
        <f>IFERROR(IF(VLOOKUP($C4416,'MSCI Database'!$C:$R,11, FALSE)="","",VLOOKUP($C4416,'MSCI Database'!$C:$R,11, FALSE)),"")</f>
        <v>2019</v>
      </c>
      <c r="Z4416" s="133" t="str">
        <f>IFERROR(IF(VLOOKUP($C4416,'MSCI Database'!$C:$R,12, FALSE)="","",VLOOKUP($C4416,'MSCI Database'!$C:$R,12, FALSE)),"")</f>
        <v>Reported</v>
      </c>
      <c r="AA4416" s="202" t="str">
        <f>IFERROR(IF(VLOOKUP($C4416,'MSCI Database'!$C:$R,13, FALSE)="","",VLOOKUP($C4416,'MSCI Database'!$C:$R,13, FALSE)),"")</f>
        <v>Industry-typical practices to preempt corruption and data breach</v>
      </c>
    </row>
    <row r="4417" spans="1:27" s="130" customFormat="1" ht="15" hidden="1" customHeight="1" outlineLevel="1">
      <c r="A4417" s="130" t="s">
        <v>6695</v>
      </c>
      <c r="B4417" s="130" t="s">
        <v>6696</v>
      </c>
      <c r="C4417" s="130" t="s">
        <v>6697</v>
      </c>
      <c r="D4417" s="130" t="s">
        <v>12128</v>
      </c>
      <c r="E4417" s="130" t="s">
        <v>18674</v>
      </c>
      <c r="F4417" s="215">
        <v>4.0127210308047313E-2</v>
      </c>
      <c r="G4417" s="132" t="str">
        <f ca="1">IFERROR(_xll.BQL($A4417, "cur_mkt_cap(currency=EUR)")/1000000, " ")</f>
        <v xml:space="preserve"> </v>
      </c>
      <c r="M4417" s="308"/>
      <c r="N4417" s="215">
        <f t="shared" si="166"/>
        <v>4.260885027032347E-4</v>
      </c>
      <c r="O4417" s="172" t="str">
        <f>IFERROR(IF(VLOOKUP($C4417,'MSCI Database'!$C:$R,2, FALSE)="","",VLOOKUP($C4417,'MSCI Database'!$C:$R,2, FALSE)),"")</f>
        <v>Household &amp; Personal Products</v>
      </c>
      <c r="P4417" s="186" t="str">
        <f>IFERROR(IF(VLOOKUP($C4417,'MSCI Database'!$C:$R,3, FALSE)="","",VLOOKUP($C4417,'MSCI Database'!$C:$R,3, FALSE)),"")</f>
        <v>AA</v>
      </c>
      <c r="Q4417" s="164" t="str">
        <f>IFERROR(IF(VLOOKUP($C4417,'MSCI Database'!$C:$R,4, FALSE)="","",VLOOKUP($C4417,'MSCI Database'!$C:$R,4, FALSE)),"")</f>
        <v>0</v>
      </c>
      <c r="R4417" s="164">
        <f>IFERROR(IF(VLOOKUP($C4417,'MSCI Database'!$C:$R,5, FALSE)="","",VLOOKUP($C4417,'MSCI Database'!$C:$R,5, FALSE)),"")</f>
        <v>8.5</v>
      </c>
      <c r="S4417" s="164">
        <f>IFERROR(IF(VLOOKUP($C4417,'MSCI Database'!$C:$R,6, FALSE)="","",VLOOKUP($C4417,'MSCI Database'!$C:$R,6, FALSE)),"")</f>
        <v>5</v>
      </c>
      <c r="T4417" s="211">
        <f>IFERROR(IF(VLOOKUP($C4417,'MSCI Database'!$C:$R,7, FALSE)="","",VLOOKUP($C4417,'MSCI Database'!$C:$R,7, FALSE)),"")</f>
        <v>5.6</v>
      </c>
      <c r="U4417" s="164">
        <f>IFERROR(IF(VLOOKUP($C4417,'MSCI Database'!$C:$R,8, FALSE)="","",VLOOKUP($C4417,'MSCI Database'!$C:$R,8, FALSE)),"")</f>
        <v>6.6</v>
      </c>
      <c r="V4417" s="175">
        <f>IFERROR(IF(VLOOKUP($C4417,'MSCI Database'!$C:$R,9, FALSE)="","",VLOOKUP($C4417,'MSCI Database'!$C:$R,9, FALSE)),"")</f>
        <v>5.7</v>
      </c>
      <c r="W4417" s="165">
        <f t="shared" ca="1" si="167"/>
        <v>0</v>
      </c>
      <c r="X4417" s="236">
        <f>IFERROR(IF(VLOOKUP($C4417,'MSCI Database'!$C:$R,10, FALSE)="","",VLOOKUP($C4417,'MSCI Database'!$C:$R,10, FALSE)),"")</f>
        <v>234854</v>
      </c>
      <c r="Y4417" s="133" t="str">
        <f>IFERROR(IF(VLOOKUP($C4417,'MSCI Database'!$C:$R,11, FALSE)="","",VLOOKUP($C4417,'MSCI Database'!$C:$R,11, FALSE)),"")</f>
        <v>2019</v>
      </c>
      <c r="Z4417" s="133" t="str">
        <f>IFERROR(IF(VLOOKUP($C4417,'MSCI Database'!$C:$R,12, FALSE)="","",VLOOKUP($C4417,'MSCI Database'!$C:$R,12, FALSE)),"")</f>
        <v>Reported</v>
      </c>
      <c r="AA4417" s="202" t="str">
        <f>IFERROR(IF(VLOOKUP($C4417,'MSCI Database'!$C:$R,13, FALSE)="","",VLOOKUP($C4417,'MSCI Database'!$C:$R,13, FALSE)),"")</f>
        <v>Robust governance structure and chemical safety programs, relative to peers</v>
      </c>
    </row>
    <row r="4418" spans="1:27" s="130" customFormat="1" ht="15" hidden="1" customHeight="1" outlineLevel="1">
      <c r="A4418" s="130" t="s">
        <v>5166</v>
      </c>
      <c r="B4418" s="130" t="s">
        <v>5167</v>
      </c>
      <c r="C4418" s="130" t="s">
        <v>5168</v>
      </c>
      <c r="D4418" s="130" t="s">
        <v>18719</v>
      </c>
      <c r="E4418" s="130" t="s">
        <v>12133</v>
      </c>
      <c r="F4418" s="215">
        <v>9.7289877276599095E-3</v>
      </c>
      <c r="G4418" s="132" t="str">
        <f ca="1">IFERROR(_xll.BQL($A4418, "cur_mkt_cap(currency=EUR)")/1000000, " ")</f>
        <v xml:space="preserve"> </v>
      </c>
      <c r="M4418" s="308"/>
      <c r="N4418" s="215">
        <f t="shared" si="166"/>
        <v>1.0330670340333665E-4</v>
      </c>
      <c r="O4418" s="172" t="str">
        <f>IFERROR(IF(VLOOKUP($C4418,'MSCI Database'!$C:$R,2, FALSE)="","",VLOOKUP($C4418,'MSCI Database'!$C:$R,2, FALSE)),"")</f>
        <v>Health Care Providers &amp; Services</v>
      </c>
      <c r="P4418" s="186" t="str">
        <f>IFERROR(IF(VLOOKUP($C4418,'MSCI Database'!$C:$R,3, FALSE)="","",VLOOKUP($C4418,'MSCI Database'!$C:$R,3, FALSE)),"")</f>
        <v>A</v>
      </c>
      <c r="Q4418" s="164" t="str">
        <f>IFERROR(IF(VLOOKUP($C4418,'MSCI Database'!$C:$R,4, FALSE)="","",VLOOKUP($C4418,'MSCI Database'!$C:$R,4, FALSE)),"")</f>
        <v>1</v>
      </c>
      <c r="R4418" s="164">
        <f>IFERROR(IF(VLOOKUP($C4418,'MSCI Database'!$C:$R,5, FALSE)="","",VLOOKUP($C4418,'MSCI Database'!$C:$R,5, FALSE)),"")</f>
        <v>6.5</v>
      </c>
      <c r="S4418" s="164">
        <f>IFERROR(IF(VLOOKUP($C4418,'MSCI Database'!$C:$R,6, FALSE)="","",VLOOKUP($C4418,'MSCI Database'!$C:$R,6, FALSE)),"")</f>
        <v>7.3</v>
      </c>
      <c r="T4418" s="211">
        <f>IFERROR(IF(VLOOKUP($C4418,'MSCI Database'!$C:$R,7, FALSE)="","",VLOOKUP($C4418,'MSCI Database'!$C:$R,7, FALSE)),"")</f>
        <v>4.9000000000000004</v>
      </c>
      <c r="U4418" s="164">
        <f>IFERROR(IF(VLOOKUP($C4418,'MSCI Database'!$C:$R,8, FALSE)="","",VLOOKUP($C4418,'MSCI Database'!$C:$R,8, FALSE)),"")</f>
        <v>3.4</v>
      </c>
      <c r="V4418" s="175">
        <f>IFERROR(IF(VLOOKUP($C4418,'MSCI Database'!$C:$R,9, FALSE)="","",VLOOKUP($C4418,'MSCI Database'!$C:$R,9, FALSE)),"")</f>
        <v>4.5</v>
      </c>
      <c r="W4418" s="165">
        <f t="shared" ca="1" si="167"/>
        <v>0</v>
      </c>
      <c r="X4418" s="236">
        <f>IFERROR(IF(VLOOKUP($C4418,'MSCI Database'!$C:$R,10, FALSE)="","",VLOOKUP($C4418,'MSCI Database'!$C:$R,10, FALSE)),"")</f>
        <v>218811</v>
      </c>
      <c r="Y4418" s="133" t="str">
        <f>IFERROR(IF(VLOOKUP($C4418,'MSCI Database'!$C:$R,11, FALSE)="","",VLOOKUP($C4418,'MSCI Database'!$C:$R,11, FALSE)),"")</f>
        <v>2019</v>
      </c>
      <c r="Z4418" s="133" t="str">
        <f>IFERROR(IF(VLOOKUP($C4418,'MSCI Database'!$C:$R,12, FALSE)="","",VLOOKUP($C4418,'MSCI Database'!$C:$R,12, FALSE)),"")</f>
        <v>E.Segmt-Moderate</v>
      </c>
      <c r="AA4418" s="202" t="str">
        <f>IFERROR(IF(VLOOKUP($C4418,'MSCI Database'!$C:$R,13, FALSE)="","",VLOOKUP($C4418,'MSCI Database'!$C:$R,13, FALSE)),"")</f>
        <v>Improved data security and anti-corruption measures drive the upgrade</v>
      </c>
    </row>
    <row r="4419" spans="1:27" s="130" customFormat="1" ht="15" hidden="1" customHeight="1" outlineLevel="1">
      <c r="A4419" s="130" t="s">
        <v>7145</v>
      </c>
      <c r="B4419" s="130" t="s">
        <v>7146</v>
      </c>
      <c r="C4419" s="130" t="s">
        <v>7147</v>
      </c>
      <c r="D4419" s="130" t="s">
        <v>12128</v>
      </c>
      <c r="E4419" s="130" t="s">
        <v>18688</v>
      </c>
      <c r="F4419" s="215">
        <v>4.0052360861418702E-2</v>
      </c>
      <c r="G4419" s="132" t="str">
        <f ca="1">IFERROR(_xll.BQL($A4419, "cur_mkt_cap(currency=EUR)")/1000000, " ")</f>
        <v xml:space="preserve"> </v>
      </c>
      <c r="M4419" s="308"/>
      <c r="N4419" s="215">
        <f t="shared" si="166"/>
        <v>4.2529371810701388E-4</v>
      </c>
      <c r="O4419" s="172" t="str">
        <f>IFERROR(IF(VLOOKUP($C4419,'MSCI Database'!$C:$R,2, FALSE)="","",VLOOKUP($C4419,'MSCI Database'!$C:$R,2, FALSE)),"")</f>
        <v>Multi-Line Insurance &amp; Brokerage</v>
      </c>
      <c r="P4419" s="186" t="str">
        <f>IFERROR(IF(VLOOKUP($C4419,'MSCI Database'!$C:$R,3, FALSE)="","",VLOOKUP($C4419,'MSCI Database'!$C:$R,3, FALSE)),"")</f>
        <v>BBB</v>
      </c>
      <c r="Q4419" s="164" t="str">
        <f>IFERROR(IF(VLOOKUP($C4419,'MSCI Database'!$C:$R,4, FALSE)="","",VLOOKUP($C4419,'MSCI Database'!$C:$R,4, FALSE)),"")</f>
        <v>1</v>
      </c>
      <c r="R4419" s="164">
        <f>IFERROR(IF(VLOOKUP($C4419,'MSCI Database'!$C:$R,5, FALSE)="","",VLOOKUP($C4419,'MSCI Database'!$C:$R,5, FALSE)),"")</f>
        <v>5.6</v>
      </c>
      <c r="S4419" s="164">
        <f>IFERROR(IF(VLOOKUP($C4419,'MSCI Database'!$C:$R,6, FALSE)="","",VLOOKUP($C4419,'MSCI Database'!$C:$R,6, FALSE)),"")</f>
        <v>4.0999999999999996</v>
      </c>
      <c r="T4419" s="211">
        <f>IFERROR(IF(VLOOKUP($C4419,'MSCI Database'!$C:$R,7, FALSE)="","",VLOOKUP($C4419,'MSCI Database'!$C:$R,7, FALSE)),"")</f>
        <v>4.5</v>
      </c>
      <c r="U4419" s="164">
        <f>IFERROR(IF(VLOOKUP($C4419,'MSCI Database'!$C:$R,8, FALSE)="","",VLOOKUP($C4419,'MSCI Database'!$C:$R,8, FALSE)),"")</f>
        <v>6.8</v>
      </c>
      <c r="V4419" s="175">
        <f>IFERROR(IF(VLOOKUP($C4419,'MSCI Database'!$C:$R,9, FALSE)="","",VLOOKUP($C4419,'MSCI Database'!$C:$R,9, FALSE)),"")</f>
        <v>5.2</v>
      </c>
      <c r="W4419" s="165">
        <f t="shared" ca="1" si="167"/>
        <v>0</v>
      </c>
      <c r="X4419" s="236">
        <f>IFERROR(IF(VLOOKUP($C4419,'MSCI Database'!$C:$R,10, FALSE)="","",VLOOKUP($C4419,'MSCI Database'!$C:$R,10, FALSE)),"")</f>
        <v>32215</v>
      </c>
      <c r="Y4419" s="133" t="str">
        <f>IFERROR(IF(VLOOKUP($C4419,'MSCI Database'!$C:$R,11, FALSE)="","",VLOOKUP($C4419,'MSCI Database'!$C:$R,11, FALSE)),"")</f>
        <v>2019</v>
      </c>
      <c r="Z4419" s="133" t="str">
        <f>IFERROR(IF(VLOOKUP($C4419,'MSCI Database'!$C:$R,12, FALSE)="","",VLOOKUP($C4419,'MSCI Database'!$C:$R,12, FALSE)),"")</f>
        <v>Reported</v>
      </c>
      <c r="AA4419" s="202" t="str">
        <f>IFERROR(IF(VLOOKUP($C4419,'MSCI Database'!$C:$R,13, FALSE)="","",VLOOKUP($C4419,'MSCI Database'!$C:$R,13, FALSE)),"")</f>
        <v>Strong governance practices drive upgrade</v>
      </c>
    </row>
    <row r="4420" spans="1:27" s="130" customFormat="1" ht="15" hidden="1" customHeight="1" outlineLevel="1">
      <c r="A4420" s="130" t="s">
        <v>609</v>
      </c>
      <c r="B4420" s="130" t="s">
        <v>610</v>
      </c>
      <c r="C4420" s="130" t="s">
        <v>611</v>
      </c>
      <c r="D4420" s="130" t="s">
        <v>18675</v>
      </c>
      <c r="E4420" s="130" t="s">
        <v>18682</v>
      </c>
      <c r="F4420" s="215">
        <v>5.1386167658559918E-3</v>
      </c>
      <c r="G4420" s="132" t="str">
        <f ca="1">IFERROR(_xll.BQL($A4420, "cur_mkt_cap(currency=EUR)")/1000000, " ")</f>
        <v xml:space="preserve"> </v>
      </c>
      <c r="M4420" s="308"/>
      <c r="N4420" s="215">
        <f t="shared" si="166"/>
        <v>5.4564110161683068E-5</v>
      </c>
      <c r="O4420" s="172" t="str">
        <f>IFERROR(IF(VLOOKUP($C4420,'MSCI Database'!$C:$R,2, FALSE)="","",VLOOKUP($C4420,'MSCI Database'!$C:$R,2, FALSE)),"")</f>
        <v>Automobiles</v>
      </c>
      <c r="P4420" s="186" t="str">
        <f>IFERROR(IF(VLOOKUP($C4420,'MSCI Database'!$C:$R,3, FALSE)="","",VLOOKUP($C4420,'MSCI Database'!$C:$R,3, FALSE)),"")</f>
        <v>BB</v>
      </c>
      <c r="Q4420" s="164" t="str">
        <f>IFERROR(IF(VLOOKUP($C4420,'MSCI Database'!$C:$R,4, FALSE)="","",VLOOKUP($C4420,'MSCI Database'!$C:$R,4, FALSE)),"")</f>
        <v>0</v>
      </c>
      <c r="R4420" s="164">
        <f>IFERROR(IF(VLOOKUP($C4420,'MSCI Database'!$C:$R,5, FALSE)="","",VLOOKUP($C4420,'MSCI Database'!$C:$R,5, FALSE)),"")</f>
        <v>2.9</v>
      </c>
      <c r="S4420" s="164">
        <f>IFERROR(IF(VLOOKUP($C4420,'MSCI Database'!$C:$R,6, FALSE)="","",VLOOKUP($C4420,'MSCI Database'!$C:$R,6, FALSE)),"")</f>
        <v>3.5</v>
      </c>
      <c r="T4420" s="211">
        <f>IFERROR(IF(VLOOKUP($C4420,'MSCI Database'!$C:$R,7, FALSE)="","",VLOOKUP($C4420,'MSCI Database'!$C:$R,7, FALSE)),"")</f>
        <v>4.5999999999999996</v>
      </c>
      <c r="U4420" s="164">
        <f>IFERROR(IF(VLOOKUP($C4420,'MSCI Database'!$C:$R,8, FALSE)="","",VLOOKUP($C4420,'MSCI Database'!$C:$R,8, FALSE)),"")</f>
        <v>1.6</v>
      </c>
      <c r="V4420" s="175">
        <f>IFERROR(IF(VLOOKUP($C4420,'MSCI Database'!$C:$R,9, FALSE)="","",VLOOKUP($C4420,'MSCI Database'!$C:$R,9, FALSE)),"")</f>
        <v>3.3</v>
      </c>
      <c r="W4420" s="165">
        <f t="shared" ca="1" si="167"/>
        <v>0</v>
      </c>
      <c r="X4420" s="236">
        <f>IFERROR(IF(VLOOKUP($C4420,'MSCI Database'!$C:$R,10, FALSE)="","",VLOOKUP($C4420,'MSCI Database'!$C:$R,10, FALSE)),"")</f>
        <v>14835</v>
      </c>
      <c r="Y4420" s="133" t="str">
        <f>IFERROR(IF(VLOOKUP($C4420,'MSCI Database'!$C:$R,11, FALSE)="","",VLOOKUP($C4420,'MSCI Database'!$C:$R,11, FALSE)),"")</f>
        <v>2019</v>
      </c>
      <c r="Z4420" s="133" t="str">
        <f>IFERROR(IF(VLOOKUP($C4420,'MSCI Database'!$C:$R,12, FALSE)="","",VLOOKUP($C4420,'MSCI Database'!$C:$R,12, FALSE)),"")</f>
        <v>E.Segmt-Moderately High</v>
      </c>
      <c r="AA4420" s="202" t="str">
        <f>IFERROR(IF(VLOOKUP($C4420,'MSCI Database'!$C:$R,13, FALSE)="","",VLOOKUP($C4420,'MSCI Database'!$C:$R,13, FALSE)),"")</f>
        <v>Rising fleet emission heightens exposure to carbon regulatory risk</v>
      </c>
    </row>
    <row r="4421" spans="1:27" s="130" customFormat="1" ht="15" hidden="1" customHeight="1" outlineLevel="1">
      <c r="A4421" s="130" t="s">
        <v>1678</v>
      </c>
      <c r="B4421" s="130" t="s">
        <v>1679</v>
      </c>
      <c r="C4421" s="130" t="s">
        <v>1680</v>
      </c>
      <c r="D4421" s="130" t="s">
        <v>18678</v>
      </c>
      <c r="E4421" s="130" t="s">
        <v>18688</v>
      </c>
      <c r="F4421" s="215">
        <v>5.127468820479146E-3</v>
      </c>
      <c r="G4421" s="132" t="str">
        <f ca="1">IFERROR(_xll.BQL($A4421, "cur_mkt_cap(currency=EUR)")/1000000, " ")</f>
        <v xml:space="preserve"> </v>
      </c>
      <c r="M4421" s="308"/>
      <c r="N4421" s="215">
        <f t="shared" si="166"/>
        <v>5.4445736337104359E-5</v>
      </c>
      <c r="O4421" s="172" t="str">
        <f>IFERROR(IF(VLOOKUP($C4421,'MSCI Database'!$C:$R,2, FALSE)="","",VLOOKUP($C4421,'MSCI Database'!$C:$R,2, FALSE)),"")</f>
        <v>Investment Banking &amp; Brokerage</v>
      </c>
      <c r="P4421" s="186" t="str">
        <f>IFERROR(IF(VLOOKUP($C4421,'MSCI Database'!$C:$R,3, FALSE)="","",VLOOKUP($C4421,'MSCI Database'!$C:$R,3, FALSE)),"")</f>
        <v>BBB</v>
      </c>
      <c r="Q4421" s="164" t="str">
        <f>IFERROR(IF(VLOOKUP($C4421,'MSCI Database'!$C:$R,4, FALSE)="","",VLOOKUP($C4421,'MSCI Database'!$C:$R,4, FALSE)),"")</f>
        <v>1</v>
      </c>
      <c r="R4421" s="164">
        <f>IFERROR(IF(VLOOKUP($C4421,'MSCI Database'!$C:$R,5, FALSE)="","",VLOOKUP($C4421,'MSCI Database'!$C:$R,5, FALSE)),"")</f>
        <v>5.7</v>
      </c>
      <c r="S4421" s="164">
        <f>IFERROR(IF(VLOOKUP($C4421,'MSCI Database'!$C:$R,6, FALSE)="","",VLOOKUP($C4421,'MSCI Database'!$C:$R,6, FALSE)),"")</f>
        <v>7.4</v>
      </c>
      <c r="T4421" s="211">
        <f>IFERROR(IF(VLOOKUP($C4421,'MSCI Database'!$C:$R,7, FALSE)="","",VLOOKUP($C4421,'MSCI Database'!$C:$R,7, FALSE)),"")</f>
        <v>3.6</v>
      </c>
      <c r="U4421" s="164">
        <f>IFERROR(IF(VLOOKUP($C4421,'MSCI Database'!$C:$R,8, FALSE)="","",VLOOKUP($C4421,'MSCI Database'!$C:$R,8, FALSE)),"")</f>
        <v>5.4</v>
      </c>
      <c r="V4421" s="175">
        <f>IFERROR(IF(VLOOKUP($C4421,'MSCI Database'!$C:$R,9, FALSE)="","",VLOOKUP($C4421,'MSCI Database'!$C:$R,9, FALSE)),"")</f>
        <v>4.9000000000000004</v>
      </c>
      <c r="W4421" s="165">
        <f t="shared" ca="1" si="167"/>
        <v>0</v>
      </c>
      <c r="X4421" s="236">
        <f>IFERROR(IF(VLOOKUP($C4421,'MSCI Database'!$C:$R,10, FALSE)="","",VLOOKUP($C4421,'MSCI Database'!$C:$R,10, FALSE)),"")</f>
        <v>26373</v>
      </c>
      <c r="Y4421" s="133" t="str">
        <f>IFERROR(IF(VLOOKUP($C4421,'MSCI Database'!$C:$R,11, FALSE)="","",VLOOKUP($C4421,'MSCI Database'!$C:$R,11, FALSE)),"")</f>
        <v>2019</v>
      </c>
      <c r="Z4421" s="133" t="str">
        <f>IFERROR(IF(VLOOKUP($C4421,'MSCI Database'!$C:$R,12, FALSE)="","",VLOOKUP($C4421,'MSCI Database'!$C:$R,12, FALSE)),"")</f>
        <v>Reported</v>
      </c>
      <c r="AA4421" s="202" t="str">
        <f>IFERROR(IF(VLOOKUP($C4421,'MSCI Database'!$C:$R,13, FALSE)="","",VLOOKUP($C4421,'MSCI Database'!$C:$R,13, FALSE)),"")</f>
        <v>Improved employee engagement and ESG risk management programs drive upgrade</v>
      </c>
    </row>
    <row r="4422" spans="1:27" s="130" customFormat="1" ht="15" hidden="1" customHeight="1" outlineLevel="1">
      <c r="A4422" s="130" t="s">
        <v>1639</v>
      </c>
      <c r="B4422" s="130" t="s">
        <v>1640</v>
      </c>
      <c r="C4422" s="130" t="s">
        <v>1641</v>
      </c>
      <c r="D4422" s="130" t="s">
        <v>18678</v>
      </c>
      <c r="E4422" s="130" t="s">
        <v>18688</v>
      </c>
      <c r="F4422" s="215">
        <v>5.1186776559163163E-3</v>
      </c>
      <c r="G4422" s="132" t="str">
        <f ca="1">IFERROR(_xll.BQL($A4422, "cur_mkt_cap(currency=EUR)")/1000000, " ")</f>
        <v xml:space="preserve"> </v>
      </c>
      <c r="M4422" s="308"/>
      <c r="N4422" s="215">
        <f t="shared" si="166"/>
        <v>5.4352387855691422E-5</v>
      </c>
      <c r="O4422" s="172" t="str">
        <f>IFERROR(IF(VLOOKUP($C4422,'MSCI Database'!$C:$R,2, FALSE)="","",VLOOKUP($C4422,'MSCI Database'!$C:$R,2, FALSE)),"")</f>
        <v>Investment Banking &amp; Brokerage</v>
      </c>
      <c r="P4422" s="186" t="str">
        <f>IFERROR(IF(VLOOKUP($C4422,'MSCI Database'!$C:$R,3, FALSE)="","",VLOOKUP($C4422,'MSCI Database'!$C:$R,3, FALSE)),"")</f>
        <v>BBB</v>
      </c>
      <c r="Q4422" s="164" t="str">
        <f>IFERROR(IF(VLOOKUP($C4422,'MSCI Database'!$C:$R,4, FALSE)="","",VLOOKUP($C4422,'MSCI Database'!$C:$R,4, FALSE)),"")</f>
        <v>1</v>
      </c>
      <c r="R4422" s="164">
        <f>IFERROR(IF(VLOOKUP($C4422,'MSCI Database'!$C:$R,5, FALSE)="","",VLOOKUP($C4422,'MSCI Database'!$C:$R,5, FALSE)),"")</f>
        <v>5.7</v>
      </c>
      <c r="S4422" s="164">
        <f>IFERROR(IF(VLOOKUP($C4422,'MSCI Database'!$C:$R,6, FALSE)="","",VLOOKUP($C4422,'MSCI Database'!$C:$R,6, FALSE)),"")</f>
        <v>5.9</v>
      </c>
      <c r="T4422" s="211">
        <f>IFERROR(IF(VLOOKUP($C4422,'MSCI Database'!$C:$R,7, FALSE)="","",VLOOKUP($C4422,'MSCI Database'!$C:$R,7, FALSE)),"")</f>
        <v>2.8</v>
      </c>
      <c r="U4422" s="164">
        <f>IFERROR(IF(VLOOKUP($C4422,'MSCI Database'!$C:$R,8, FALSE)="","",VLOOKUP($C4422,'MSCI Database'!$C:$R,8, FALSE)),"")</f>
        <v>4.9000000000000004</v>
      </c>
      <c r="V4422" s="175">
        <f>IFERROR(IF(VLOOKUP($C4422,'MSCI Database'!$C:$R,9, FALSE)="","",VLOOKUP($C4422,'MSCI Database'!$C:$R,9, FALSE)),"")</f>
        <v>4.0999999999999996</v>
      </c>
      <c r="W4422" s="165">
        <f t="shared" ca="1" si="167"/>
        <v>0</v>
      </c>
      <c r="X4422" s="236">
        <f>IFERROR(IF(VLOOKUP($C4422,'MSCI Database'!$C:$R,10, FALSE)="","",VLOOKUP($C4422,'MSCI Database'!$C:$R,10, FALSE)),"")</f>
        <v>8591</v>
      </c>
      <c r="Y4422" s="133" t="str">
        <f>IFERROR(IF(VLOOKUP($C4422,'MSCI Database'!$C:$R,11, FALSE)="","",VLOOKUP($C4422,'MSCI Database'!$C:$R,11, FALSE)),"")</f>
        <v>2019</v>
      </c>
      <c r="Z4422" s="133" t="str">
        <f>IFERROR(IF(VLOOKUP($C4422,'MSCI Database'!$C:$R,12, FALSE)="","",VLOOKUP($C4422,'MSCI Database'!$C:$R,12, FALSE)),"")</f>
        <v>Reported</v>
      </c>
      <c r="AA4422" s="202" t="str">
        <f>IFERROR(IF(VLOOKUP($C4422,'MSCI Database'!$C:$R,13, FALSE)="","",VLOOKUP($C4422,'MSCI Database'!$C:$R,13, FALSE)),"")</f>
        <v>ESG intergration in investing activities drive upgrade</v>
      </c>
    </row>
    <row r="4423" spans="1:27" s="130" customFormat="1" ht="15" hidden="1" customHeight="1" outlineLevel="1">
      <c r="A4423" s="130" t="s">
        <v>2628</v>
      </c>
      <c r="B4423" s="130" t="s">
        <v>2629</v>
      </c>
      <c r="C4423" s="130" t="s">
        <v>2630</v>
      </c>
      <c r="D4423" s="130" t="s">
        <v>18686</v>
      </c>
      <c r="E4423" s="130" t="s">
        <v>18682</v>
      </c>
      <c r="F4423" s="215">
        <v>5.3763035256694937E-2</v>
      </c>
      <c r="G4423" s="132" t="str">
        <f ca="1">IFERROR(_xll.BQL($A4423, "cur_mkt_cap(currency=EUR)")/1000000, " ")</f>
        <v xml:space="preserve"> </v>
      </c>
      <c r="M4423" s="308"/>
      <c r="N4423" s="215">
        <f t="shared" si="166"/>
        <v>5.7087973515847212E-4</v>
      </c>
      <c r="O4423" s="172" t="str">
        <f>IFERROR(IF(VLOOKUP($C4423,'MSCI Database'!$C:$R,2, FALSE)="","",VLOOKUP($C4423,'MSCI Database'!$C:$R,2, FALSE)),"")</f>
        <v>Restaurants</v>
      </c>
      <c r="P4423" s="186" t="str">
        <f>IFERROR(IF(VLOOKUP($C4423,'MSCI Database'!$C:$R,3, FALSE)="","",VLOOKUP($C4423,'MSCI Database'!$C:$R,3, FALSE)),"")</f>
        <v>A</v>
      </c>
      <c r="Q4423" s="164" t="str">
        <f>IFERROR(IF(VLOOKUP($C4423,'MSCI Database'!$C:$R,4, FALSE)="","",VLOOKUP($C4423,'MSCI Database'!$C:$R,4, FALSE)),"")</f>
        <v>0</v>
      </c>
      <c r="R4423" s="164">
        <f>IFERROR(IF(VLOOKUP($C4423,'MSCI Database'!$C:$R,5, FALSE)="","",VLOOKUP($C4423,'MSCI Database'!$C:$R,5, FALSE)),"")</f>
        <v>6.1</v>
      </c>
      <c r="S4423" s="164">
        <f>IFERROR(IF(VLOOKUP($C4423,'MSCI Database'!$C:$R,6, FALSE)="","",VLOOKUP($C4423,'MSCI Database'!$C:$R,6, FALSE)),"")</f>
        <v>4</v>
      </c>
      <c r="T4423" s="211">
        <f>IFERROR(IF(VLOOKUP($C4423,'MSCI Database'!$C:$R,7, FALSE)="","",VLOOKUP($C4423,'MSCI Database'!$C:$R,7, FALSE)),"")</f>
        <v>3.8</v>
      </c>
      <c r="U4423" s="164">
        <f>IFERROR(IF(VLOOKUP($C4423,'MSCI Database'!$C:$R,8, FALSE)="","",VLOOKUP($C4423,'MSCI Database'!$C:$R,8, FALSE)),"")</f>
        <v>7</v>
      </c>
      <c r="V4423" s="175">
        <f>IFERROR(IF(VLOOKUP($C4423,'MSCI Database'!$C:$R,9, FALSE)="","",VLOOKUP($C4423,'MSCI Database'!$C:$R,9, FALSE)),"")</f>
        <v>4.9000000000000004</v>
      </c>
      <c r="W4423" s="165">
        <f t="shared" ca="1" si="167"/>
        <v>0</v>
      </c>
      <c r="X4423" s="236">
        <f>IFERROR(IF(VLOOKUP($C4423,'MSCI Database'!$C:$R,10, FALSE)="","",VLOOKUP($C4423,'MSCI Database'!$C:$R,10, FALSE)),"")</f>
        <v>220502</v>
      </c>
      <c r="Y4423" s="133" t="str">
        <f>IFERROR(IF(VLOOKUP($C4423,'MSCI Database'!$C:$R,11, FALSE)="","",VLOOKUP($C4423,'MSCI Database'!$C:$R,11, FALSE)),"")</f>
        <v>2019</v>
      </c>
      <c r="Z4423" s="133" t="str">
        <f>IFERROR(IF(VLOOKUP($C4423,'MSCI Database'!$C:$R,12, FALSE)="","",VLOOKUP($C4423,'MSCI Database'!$C:$R,12, FALSE)),"")</f>
        <v>Reported</v>
      </c>
      <c r="AA4423" s="202" t="str">
        <f>IFERROR(IF(VLOOKUP($C4423,'MSCI Database'!$C:$R,13, FALSE)="","",VLOOKUP($C4423,'MSCI Database'!$C:$R,13, FALSE)),"")</f>
        <v>Strong governance practices; but challenges persist in maintaining food safety and quality</v>
      </c>
    </row>
    <row r="4424" spans="1:27" s="130" customFormat="1" ht="15" hidden="1" customHeight="1" outlineLevel="1">
      <c r="A4424" s="130" t="s">
        <v>2244</v>
      </c>
      <c r="B4424" s="130" t="s">
        <v>2245</v>
      </c>
      <c r="C4424" s="130" t="s">
        <v>2246</v>
      </c>
      <c r="D4424" s="130" t="s">
        <v>12131</v>
      </c>
      <c r="E4424" s="130" t="s">
        <v>18682</v>
      </c>
      <c r="F4424" s="215">
        <v>4.604086146917799E-2</v>
      </c>
      <c r="G4424" s="132" t="str">
        <f ca="1">IFERROR(_xll.BQL($A4424, "cur_mkt_cap(currency=EUR)")/1000000, " ")</f>
        <v xml:space="preserve"> </v>
      </c>
      <c r="M4424" s="308"/>
      <c r="N4424" s="215">
        <f t="shared" si="166"/>
        <v>4.8888227155514258E-4</v>
      </c>
      <c r="O4424" s="172" t="str">
        <f>IFERROR(IF(VLOOKUP($C4424,'MSCI Database'!$C:$R,2, FALSE)="","",VLOOKUP($C4424,'MSCI Database'!$C:$R,2, FALSE)),"")</f>
        <v>Auto Components</v>
      </c>
      <c r="P4424" s="186" t="str">
        <f>IFERROR(IF(VLOOKUP($C4424,'MSCI Database'!$C:$R,3, FALSE)="","",VLOOKUP($C4424,'MSCI Database'!$C:$R,3, FALSE)),"")</f>
        <v>AA</v>
      </c>
      <c r="Q4424" s="164" t="str">
        <f>IFERROR(IF(VLOOKUP($C4424,'MSCI Database'!$C:$R,4, FALSE)="","",VLOOKUP($C4424,'MSCI Database'!$C:$R,4, FALSE)),"")</f>
        <v>0</v>
      </c>
      <c r="R4424" s="164">
        <f>IFERROR(IF(VLOOKUP($C4424,'MSCI Database'!$C:$R,5, FALSE)="","",VLOOKUP($C4424,'MSCI Database'!$C:$R,5, FALSE)),"")</f>
        <v>8.4</v>
      </c>
      <c r="S4424" s="164">
        <f>IFERROR(IF(VLOOKUP($C4424,'MSCI Database'!$C:$R,6, FALSE)="","",VLOOKUP($C4424,'MSCI Database'!$C:$R,6, FALSE)),"")</f>
        <v>6</v>
      </c>
      <c r="T4424" s="211">
        <f>IFERROR(IF(VLOOKUP($C4424,'MSCI Database'!$C:$R,7, FALSE)="","",VLOOKUP($C4424,'MSCI Database'!$C:$R,7, FALSE)),"")</f>
        <v>4.3</v>
      </c>
      <c r="U4424" s="164">
        <f>IFERROR(IF(VLOOKUP($C4424,'MSCI Database'!$C:$R,8, FALSE)="","",VLOOKUP($C4424,'MSCI Database'!$C:$R,8, FALSE)),"")</f>
        <v>5.9</v>
      </c>
      <c r="V4424" s="175">
        <f>IFERROR(IF(VLOOKUP($C4424,'MSCI Database'!$C:$R,9, FALSE)="","",VLOOKUP($C4424,'MSCI Database'!$C:$R,9, FALSE)),"")</f>
        <v>5.4</v>
      </c>
      <c r="W4424" s="165">
        <f t="shared" ca="1" si="167"/>
        <v>0</v>
      </c>
      <c r="X4424" s="236">
        <f>IFERROR(IF(VLOOKUP($C4424,'MSCI Database'!$C:$R,10, FALSE)="","",VLOOKUP($C4424,'MSCI Database'!$C:$R,10, FALSE)),"")</f>
        <v>3250578</v>
      </c>
      <c r="Y4424" s="133" t="str">
        <f>IFERROR(IF(VLOOKUP($C4424,'MSCI Database'!$C:$R,11, FALSE)="","",VLOOKUP($C4424,'MSCI Database'!$C:$R,11, FALSE)),"")</f>
        <v>2019</v>
      </c>
      <c r="Z4424" s="133" t="str">
        <f>IFERROR(IF(VLOOKUP($C4424,'MSCI Database'!$C:$R,12, FALSE)="","",VLOOKUP($C4424,'MSCI Database'!$C:$R,12, FALSE)),"")</f>
        <v>Reported</v>
      </c>
      <c r="AA4424" s="202" t="str">
        <f>IFERROR(IF(VLOOKUP($C4424,'MSCI Database'!$C:$R,13, FALSE)="","",VLOOKUP($C4424,'MSCI Database'!$C:$R,13, FALSE)),"")</f>
        <v>Environmental targets met ahead of time; COVID-19 poses labor management challenges</v>
      </c>
    </row>
    <row r="4425" spans="1:27" s="130" customFormat="1" ht="15" hidden="1" customHeight="1" outlineLevel="1">
      <c r="A4425" s="130" t="s">
        <v>5831</v>
      </c>
      <c r="B4425" s="130" t="s">
        <v>5832</v>
      </c>
      <c r="C4425" s="130" t="s">
        <v>5833</v>
      </c>
      <c r="D4425" s="130" t="s">
        <v>18680</v>
      </c>
      <c r="E4425" s="130" t="s">
        <v>18704</v>
      </c>
      <c r="F4425" s="215">
        <v>2.9654067815483041E-2</v>
      </c>
      <c r="G4425" s="132" t="str">
        <f ca="1">IFERROR(_xll.BQL($A4425, "cur_mkt_cap(currency=EUR)")/1000000, " ")</f>
        <v xml:space="preserve"> </v>
      </c>
      <c r="M4425" s="308"/>
      <c r="N4425" s="215">
        <f t="shared" si="166"/>
        <v>3.1488003421023796E-4</v>
      </c>
      <c r="O4425" s="172" t="str">
        <f>IFERROR(IF(VLOOKUP($C4425,'MSCI Database'!$C:$R,2, FALSE)="","",VLOOKUP($C4425,'MSCI Database'!$C:$R,2, FALSE)),"")</f>
        <v>Real Estate Development &amp; Diversified Activities</v>
      </c>
      <c r="P4425" s="186" t="str">
        <f>IFERROR(IF(VLOOKUP($C4425,'MSCI Database'!$C:$R,3, FALSE)="","",VLOOKUP($C4425,'MSCI Database'!$C:$R,3, FALSE)),"")</f>
        <v>AA</v>
      </c>
      <c r="Q4425" s="164" t="str">
        <f>IFERROR(IF(VLOOKUP($C4425,'MSCI Database'!$C:$R,4, FALSE)="","",VLOOKUP($C4425,'MSCI Database'!$C:$R,4, FALSE)),"")</f>
        <v>0</v>
      </c>
      <c r="R4425" s="164">
        <f>IFERROR(IF(VLOOKUP($C4425,'MSCI Database'!$C:$R,5, FALSE)="","",VLOOKUP($C4425,'MSCI Database'!$C:$R,5, FALSE)),"")</f>
        <v>8.1999999999999993</v>
      </c>
      <c r="S4425" s="164">
        <f>IFERROR(IF(VLOOKUP($C4425,'MSCI Database'!$C:$R,6, FALSE)="","",VLOOKUP($C4425,'MSCI Database'!$C:$R,6, FALSE)),"")</f>
        <v>6.5</v>
      </c>
      <c r="T4425" s="211">
        <f>IFERROR(IF(VLOOKUP($C4425,'MSCI Database'!$C:$R,7, FALSE)="","",VLOOKUP($C4425,'MSCI Database'!$C:$R,7, FALSE)),"")</f>
        <v>6.7</v>
      </c>
      <c r="U4425" s="164">
        <f>IFERROR(IF(VLOOKUP($C4425,'MSCI Database'!$C:$R,8, FALSE)="","",VLOOKUP($C4425,'MSCI Database'!$C:$R,8, FALSE)),"")</f>
        <v>6.3</v>
      </c>
      <c r="V4425" s="175">
        <f>IFERROR(IF(VLOOKUP($C4425,'MSCI Database'!$C:$R,9, FALSE)="","",VLOOKUP($C4425,'MSCI Database'!$C:$R,9, FALSE)),"")</f>
        <v>6.5</v>
      </c>
      <c r="W4425" s="165">
        <f t="shared" ca="1" si="167"/>
        <v>0</v>
      </c>
      <c r="X4425" s="236">
        <f>IFERROR(IF(VLOOKUP($C4425,'MSCI Database'!$C:$R,10, FALSE)="","",VLOOKUP($C4425,'MSCI Database'!$C:$R,10, FALSE)),"")</f>
        <v>663850</v>
      </c>
      <c r="Y4425" s="133" t="str">
        <f>IFERROR(IF(VLOOKUP($C4425,'MSCI Database'!$C:$R,11, FALSE)="","",VLOOKUP($C4425,'MSCI Database'!$C:$R,11, FALSE)),"")</f>
        <v>2019</v>
      </c>
      <c r="Z4425" s="133" t="str">
        <f>IFERROR(IF(VLOOKUP($C4425,'MSCI Database'!$C:$R,12, FALSE)="","",VLOOKUP($C4425,'MSCI Database'!$C:$R,12, FALSE)),"")</f>
        <v>Reported</v>
      </c>
      <c r="AA4425" s="202" t="str">
        <f>IFERROR(IF(VLOOKUP($C4425,'MSCI Database'!$C:$R,13, FALSE)="","",VLOOKUP($C4425,'MSCI Database'!$C:$R,13, FALSE)),"")</f>
        <v>Robust track record in environmental and safety management; governance practices lead those of peers</v>
      </c>
    </row>
    <row r="4426" spans="1:27" s="130" customFormat="1" ht="15" hidden="1" customHeight="1" outlineLevel="1">
      <c r="A4426" s="130" t="s">
        <v>7862</v>
      </c>
      <c r="B4426" s="130" t="s">
        <v>7863</v>
      </c>
      <c r="C4426" s="130" t="s">
        <v>7864</v>
      </c>
      <c r="D4426" s="130" t="s">
        <v>12128</v>
      </c>
      <c r="E4426" s="130" t="s">
        <v>18689</v>
      </c>
      <c r="F4426" s="215">
        <v>3.9142316416889901E-2</v>
      </c>
      <c r="G4426" s="132" t="str">
        <f ca="1">IFERROR(_xll.BQL($A4426, "cur_mkt_cap(currency=EUR)")/1000000, " ")</f>
        <v xml:space="preserve"> </v>
      </c>
      <c r="M4426" s="308"/>
      <c r="N4426" s="215">
        <f t="shared" si="166"/>
        <v>4.1563046287980187E-4</v>
      </c>
      <c r="O4426" s="172" t="str">
        <f>IFERROR(IF(VLOOKUP($C4426,'MSCI Database'!$C:$R,2, FALSE)="","",VLOOKUP($C4426,'MSCI Database'!$C:$R,2, FALSE)),"")</f>
        <v>Semiconductors &amp; Semiconductor Equipment</v>
      </c>
      <c r="P4426" s="186" t="str">
        <f>IFERROR(IF(VLOOKUP($C4426,'MSCI Database'!$C:$R,3, FALSE)="","",VLOOKUP($C4426,'MSCI Database'!$C:$R,3, FALSE)),"")</f>
        <v>BBB</v>
      </c>
      <c r="Q4426" s="164" t="str">
        <f>IFERROR(IF(VLOOKUP($C4426,'MSCI Database'!$C:$R,4, FALSE)="","",VLOOKUP($C4426,'MSCI Database'!$C:$R,4, FALSE)),"")</f>
        <v>1</v>
      </c>
      <c r="R4426" s="164">
        <f>IFERROR(IF(VLOOKUP($C4426,'MSCI Database'!$C:$R,5, FALSE)="","",VLOOKUP($C4426,'MSCI Database'!$C:$R,5, FALSE)),"")</f>
        <v>4.5</v>
      </c>
      <c r="S4426" s="164">
        <f>IFERROR(IF(VLOOKUP($C4426,'MSCI Database'!$C:$R,6, FALSE)="","",VLOOKUP($C4426,'MSCI Database'!$C:$R,6, FALSE)),"")</f>
        <v>4.3</v>
      </c>
      <c r="T4426" s="211">
        <f>IFERROR(IF(VLOOKUP($C4426,'MSCI Database'!$C:$R,7, FALSE)="","",VLOOKUP($C4426,'MSCI Database'!$C:$R,7, FALSE)),"")</f>
        <v>3.5</v>
      </c>
      <c r="U4426" s="164">
        <f>IFERROR(IF(VLOOKUP($C4426,'MSCI Database'!$C:$R,8, FALSE)="","",VLOOKUP($C4426,'MSCI Database'!$C:$R,8, FALSE)),"")</f>
        <v>6.8</v>
      </c>
      <c r="V4426" s="175">
        <f>IFERROR(IF(VLOOKUP($C4426,'MSCI Database'!$C:$R,9, FALSE)="","",VLOOKUP($C4426,'MSCI Database'!$C:$R,9, FALSE)),"")</f>
        <v>4.9000000000000004</v>
      </c>
      <c r="W4426" s="165">
        <f t="shared" ca="1" si="167"/>
        <v>0</v>
      </c>
      <c r="X4426" s="236">
        <f>IFERROR(IF(VLOOKUP($C4426,'MSCI Database'!$C:$R,10, FALSE)="","",VLOOKUP($C4426,'MSCI Database'!$C:$R,10, FALSE)),"")</f>
        <v>610232</v>
      </c>
      <c r="Y4426" s="133" t="str">
        <f>IFERROR(IF(VLOOKUP($C4426,'MSCI Database'!$C:$R,11, FALSE)="","",VLOOKUP($C4426,'MSCI Database'!$C:$R,11, FALSE)),"")</f>
        <v>2019</v>
      </c>
      <c r="Z4426" s="133" t="str">
        <f>IFERROR(IF(VLOOKUP($C4426,'MSCI Database'!$C:$R,12, FALSE)="","",VLOOKUP($C4426,'MSCI Database'!$C:$R,12, FALSE)),"")</f>
        <v>E.Segmt-Moderately High</v>
      </c>
      <c r="AA4426" s="202" t="str">
        <f>IFERROR(IF(VLOOKUP($C4426,'MSCI Database'!$C:$R,13, FALSE)="","",VLOOKUP($C4426,'MSCI Database'!$C:$R,13, FALSE)),"")</f>
        <v>Limited perceived initiatives to address human capital management challenges amid restructuring</v>
      </c>
    </row>
    <row r="4427" spans="1:27" s="130" customFormat="1" ht="15" hidden="1" customHeight="1" outlineLevel="1">
      <c r="A4427" s="130" t="s">
        <v>2026</v>
      </c>
      <c r="B4427" s="130" t="s">
        <v>2027</v>
      </c>
      <c r="C4427" s="130" t="s">
        <v>2028</v>
      </c>
      <c r="D4427" s="130" t="s">
        <v>12127</v>
      </c>
      <c r="E4427" s="130" t="s">
        <v>12133</v>
      </c>
      <c r="F4427" s="215">
        <v>6.0647919983123563E-3</v>
      </c>
      <c r="G4427" s="132" t="str">
        <f ca="1">IFERROR(_xll.BQL($A4427, "cur_mkt_cap(currency=EUR)")/1000000, " ")</f>
        <v xml:space="preserve"> </v>
      </c>
      <c r="M4427" s="308"/>
      <c r="N4427" s="215">
        <f t="shared" si="166"/>
        <v>6.4398649243982824E-5</v>
      </c>
      <c r="O4427" s="172" t="str">
        <f>IFERROR(IF(VLOOKUP($C4427,'MSCI Database'!$C:$R,2, FALSE)="","",VLOOKUP($C4427,'MSCI Database'!$C:$R,2, FALSE)),"")</f>
        <v>Health Care Equipment &amp; Supplies</v>
      </c>
      <c r="P4427" s="186" t="str">
        <f>IFERROR(IF(VLOOKUP($C4427,'MSCI Database'!$C:$R,3, FALSE)="","",VLOOKUP($C4427,'MSCI Database'!$C:$R,3, FALSE)),"")</f>
        <v>A</v>
      </c>
      <c r="Q4427" s="164" t="str">
        <f>IFERROR(IF(VLOOKUP($C4427,'MSCI Database'!$C:$R,4, FALSE)="","",VLOOKUP($C4427,'MSCI Database'!$C:$R,4, FALSE)),"")</f>
        <v>0</v>
      </c>
      <c r="R4427" s="164">
        <f>IFERROR(IF(VLOOKUP($C4427,'MSCI Database'!$C:$R,5, FALSE)="","",VLOOKUP($C4427,'MSCI Database'!$C:$R,5, FALSE)),"")</f>
        <v>7</v>
      </c>
      <c r="S4427" s="164">
        <f>IFERROR(IF(VLOOKUP($C4427,'MSCI Database'!$C:$R,6, FALSE)="","",VLOOKUP($C4427,'MSCI Database'!$C:$R,6, FALSE)),"")</f>
        <v>8.3000000000000007</v>
      </c>
      <c r="T4427" s="211">
        <f>IFERROR(IF(VLOOKUP($C4427,'MSCI Database'!$C:$R,7, FALSE)="","",VLOOKUP($C4427,'MSCI Database'!$C:$R,7, FALSE)),"")</f>
        <v>6.3</v>
      </c>
      <c r="U4427" s="164">
        <f>IFERROR(IF(VLOOKUP($C4427,'MSCI Database'!$C:$R,8, FALSE)="","",VLOOKUP($C4427,'MSCI Database'!$C:$R,8, FALSE)),"")</f>
        <v>6.4</v>
      </c>
      <c r="V4427" s="175">
        <f>IFERROR(IF(VLOOKUP($C4427,'MSCI Database'!$C:$R,9, FALSE)="","",VLOOKUP($C4427,'MSCI Database'!$C:$R,9, FALSE)),"")</f>
        <v>6.4</v>
      </c>
      <c r="W4427" s="165">
        <f t="shared" ca="1" si="167"/>
        <v>0</v>
      </c>
      <c r="X4427" s="236">
        <f>IFERROR(IF(VLOOKUP($C4427,'MSCI Database'!$C:$R,10, FALSE)="","",VLOOKUP($C4427,'MSCI Database'!$C:$R,10, FALSE)),"")</f>
        <v>21681</v>
      </c>
      <c r="Y4427" s="133" t="str">
        <f>IFERROR(IF(VLOOKUP($C4427,'MSCI Database'!$C:$R,11, FALSE)="","",VLOOKUP($C4427,'MSCI Database'!$C:$R,11, FALSE)),"")</f>
        <v>2020</v>
      </c>
      <c r="Z4427" s="133" t="str">
        <f>IFERROR(IF(VLOOKUP($C4427,'MSCI Database'!$C:$R,12, FALSE)="","",VLOOKUP($C4427,'MSCI Database'!$C:$R,12, FALSE)),"")</f>
        <v>Reported</v>
      </c>
      <c r="AA4427" s="202" t="str">
        <f>IFERROR(IF(VLOOKUP($C4427,'MSCI Database'!$C:$R,13, FALSE)="","",VLOOKUP($C4427,'MSCI Database'!$C:$R,13, FALSE)),"")</f>
        <v>Structured product quality systems, robust human capital management strategies</v>
      </c>
    </row>
    <row r="4428" spans="1:27" s="130" customFormat="1" ht="15" hidden="1" customHeight="1" outlineLevel="1">
      <c r="A4428" s="130" t="s">
        <v>7040</v>
      </c>
      <c r="B4428" s="130" t="s">
        <v>7041</v>
      </c>
      <c r="C4428" s="130" t="s">
        <v>7042</v>
      </c>
      <c r="D4428" s="130" t="s">
        <v>12128</v>
      </c>
      <c r="E4428" s="130" t="s">
        <v>18689</v>
      </c>
      <c r="F4428" s="215">
        <v>3.8876205690397417E-2</v>
      </c>
      <c r="G4428" s="132" t="str">
        <f ca="1">IFERROR(_xll.BQL($A4428, "cur_mkt_cap(currency=EUR)")/1000000, " ")</f>
        <v xml:space="preserve"> </v>
      </c>
      <c r="M4428" s="308"/>
      <c r="N4428" s="215">
        <f t="shared" si="166"/>
        <v>4.1280478125045334E-4</v>
      </c>
      <c r="O4428" s="172" t="str">
        <f>IFERROR(IF(VLOOKUP($C4428,'MSCI Database'!$C:$R,2, FALSE)="","",VLOOKUP($C4428,'MSCI Database'!$C:$R,2, FALSE)),"")</f>
        <v>Software &amp; Services</v>
      </c>
      <c r="P4428" s="186" t="str">
        <f>IFERROR(IF(VLOOKUP($C4428,'MSCI Database'!$C:$R,3, FALSE)="","",VLOOKUP($C4428,'MSCI Database'!$C:$R,3, FALSE)),"")</f>
        <v>B</v>
      </c>
      <c r="Q4428" s="164" t="str">
        <f>IFERROR(IF(VLOOKUP($C4428,'MSCI Database'!$C:$R,4, FALSE)="","",VLOOKUP($C4428,'MSCI Database'!$C:$R,4, FALSE)),"")</f>
        <v>0</v>
      </c>
      <c r="R4428" s="164">
        <f>IFERROR(IF(VLOOKUP($C4428,'MSCI Database'!$C:$R,5, FALSE)="","",VLOOKUP($C4428,'MSCI Database'!$C:$R,5, FALSE)),"")</f>
        <v>1.5</v>
      </c>
      <c r="S4428" s="164">
        <f>IFERROR(IF(VLOOKUP($C4428,'MSCI Database'!$C:$R,6, FALSE)="","",VLOOKUP($C4428,'MSCI Database'!$C:$R,6, FALSE)),"")</f>
        <v>6.7</v>
      </c>
      <c r="T4428" s="211">
        <f>IFERROR(IF(VLOOKUP($C4428,'MSCI Database'!$C:$R,7, FALSE)="","",VLOOKUP($C4428,'MSCI Database'!$C:$R,7, FALSE)),"")</f>
        <v>3.9</v>
      </c>
      <c r="U4428" s="164">
        <f>IFERROR(IF(VLOOKUP($C4428,'MSCI Database'!$C:$R,8, FALSE)="","",VLOOKUP($C4428,'MSCI Database'!$C:$R,8, FALSE)),"")</f>
        <v>2.2999999999999998</v>
      </c>
      <c r="V4428" s="175">
        <f>IFERROR(IF(VLOOKUP($C4428,'MSCI Database'!$C:$R,9, FALSE)="","",VLOOKUP($C4428,'MSCI Database'!$C:$R,9, FALSE)),"")</f>
        <v>3.4</v>
      </c>
      <c r="W4428" s="165">
        <f t="shared" ca="1" si="167"/>
        <v>0</v>
      </c>
      <c r="X4428" s="236">
        <f>IFERROR(IF(VLOOKUP($C4428,'MSCI Database'!$C:$R,10, FALSE)="","",VLOOKUP($C4428,'MSCI Database'!$C:$R,10, FALSE)),"")</f>
        <v>22514</v>
      </c>
      <c r="Y4428" s="133" t="str">
        <f>IFERROR(IF(VLOOKUP($C4428,'MSCI Database'!$C:$R,11, FALSE)="","",VLOOKUP($C4428,'MSCI Database'!$C:$R,11, FALSE)),"")</f>
        <v>2019</v>
      </c>
      <c r="Z4428" s="133" t="str">
        <f>IFERROR(IF(VLOOKUP($C4428,'MSCI Database'!$C:$R,12, FALSE)="","",VLOOKUP($C4428,'MSCI Database'!$C:$R,12, FALSE)),"")</f>
        <v>E.Segmt-Moderate</v>
      </c>
      <c r="AA4428" s="202" t="str">
        <f>IFERROR(IF(VLOOKUP($C4428,'MSCI Database'!$C:$R,13, FALSE)="","",VLOOKUP($C4428,'MSCI Database'!$C:$R,13, FALSE)),"")</f>
        <v>Poor governance measures weigh on overall ESG performance</v>
      </c>
    </row>
    <row r="4429" spans="1:27" s="130" customFormat="1" ht="15" hidden="1" customHeight="1" outlineLevel="1">
      <c r="A4429" s="130" t="s">
        <v>2556</v>
      </c>
      <c r="B4429" s="130" t="s">
        <v>2557</v>
      </c>
      <c r="C4429" s="130" t="s">
        <v>2558</v>
      </c>
      <c r="D4429" s="130" t="s">
        <v>18691</v>
      </c>
      <c r="E4429" s="130" t="s">
        <v>18673</v>
      </c>
      <c r="F4429" s="215">
        <v>5.3691742993098812E-2</v>
      </c>
      <c r="G4429" s="132" t="str">
        <f ca="1">IFERROR(_xll.BQL($A4429, "cur_mkt_cap(currency=EUR)")/1000000, " ")</f>
        <v xml:space="preserve"> </v>
      </c>
      <c r="M4429" s="308"/>
      <c r="N4429" s="215">
        <f t="shared" si="166"/>
        <v>5.7012272230816928E-4</v>
      </c>
      <c r="O4429" s="172" t="str">
        <f>IFERROR(IF(VLOOKUP($C4429,'MSCI Database'!$C:$R,2, FALSE)="","",VLOOKUP($C4429,'MSCI Database'!$C:$R,2, FALSE)),"")</f>
        <v>Professional Services</v>
      </c>
      <c r="P4429" s="186" t="str">
        <f>IFERROR(IF(VLOOKUP($C4429,'MSCI Database'!$C:$R,3, FALSE)="","",VLOOKUP($C4429,'MSCI Database'!$C:$R,3, FALSE)),"")</f>
        <v>BBB</v>
      </c>
      <c r="Q4429" s="164" t="str">
        <f>IFERROR(IF(VLOOKUP($C4429,'MSCI Database'!$C:$R,4, FALSE)="","",VLOOKUP($C4429,'MSCI Database'!$C:$R,4, FALSE)),"")</f>
        <v>-1</v>
      </c>
      <c r="R4429" s="164">
        <f>IFERROR(IF(VLOOKUP($C4429,'MSCI Database'!$C:$R,5, FALSE)="","",VLOOKUP($C4429,'MSCI Database'!$C:$R,5, FALSE)),"")</f>
        <v>5.6</v>
      </c>
      <c r="S4429" s="164">
        <f>IFERROR(IF(VLOOKUP($C4429,'MSCI Database'!$C:$R,6, FALSE)="","",VLOOKUP($C4429,'MSCI Database'!$C:$R,6, FALSE)),"")</f>
        <v>10</v>
      </c>
      <c r="T4429" s="211">
        <f>IFERROR(IF(VLOOKUP($C4429,'MSCI Database'!$C:$R,7, FALSE)="","",VLOOKUP($C4429,'MSCI Database'!$C:$R,7, FALSE)),"")</f>
        <v>4.3</v>
      </c>
      <c r="U4429" s="164">
        <f>IFERROR(IF(VLOOKUP($C4429,'MSCI Database'!$C:$R,8, FALSE)="","",VLOOKUP($C4429,'MSCI Database'!$C:$R,8, FALSE)),"")</f>
        <v>6.7</v>
      </c>
      <c r="V4429" s="175">
        <f>IFERROR(IF(VLOOKUP($C4429,'MSCI Database'!$C:$R,9, FALSE)="","",VLOOKUP($C4429,'MSCI Database'!$C:$R,9, FALSE)),"")</f>
        <v>5.4</v>
      </c>
      <c r="W4429" s="165">
        <f t="shared" ca="1" si="167"/>
        <v>0</v>
      </c>
      <c r="X4429" s="236">
        <f>IFERROR(IF(VLOOKUP($C4429,'MSCI Database'!$C:$R,10, FALSE)="","",VLOOKUP($C4429,'MSCI Database'!$C:$R,10, FALSE)),"")</f>
        <v>28500</v>
      </c>
      <c r="Y4429" s="133" t="str">
        <f>IFERROR(IF(VLOOKUP($C4429,'MSCI Database'!$C:$R,11, FALSE)="","",VLOOKUP($C4429,'MSCI Database'!$C:$R,11, FALSE)),"")</f>
        <v>2019</v>
      </c>
      <c r="Z4429" s="133" t="str">
        <f>IFERROR(IF(VLOOKUP($C4429,'MSCI Database'!$C:$R,12, FALSE)="","",VLOOKUP($C4429,'MSCI Database'!$C:$R,12, FALSE)),"")</f>
        <v>Reported</v>
      </c>
      <c r="AA4429" s="202" t="str">
        <f>IFERROR(IF(VLOOKUP($C4429,'MSCI Database'!$C:$R,13, FALSE)="","",VLOOKUP($C4429,'MSCI Database'!$C:$R,13, FALSE)),"")</f>
        <v>Data security incidents, despite robust information security framework</v>
      </c>
    </row>
    <row r="4430" spans="1:27" s="130" customFormat="1" ht="15" hidden="1" customHeight="1" outlineLevel="1">
      <c r="A4430" s="130" t="s">
        <v>2282</v>
      </c>
      <c r="B4430" s="130" t="s">
        <v>2283</v>
      </c>
      <c r="C4430" s="130" t="s">
        <v>2284</v>
      </c>
      <c r="D4430" s="130" t="s">
        <v>12131</v>
      </c>
      <c r="E4430" s="130" t="s">
        <v>18690</v>
      </c>
      <c r="F4430" s="215">
        <v>4.5786632786618188E-2</v>
      </c>
      <c r="G4430" s="132" t="str">
        <f ca="1">IFERROR(_xll.BQL($A4430, "cur_mkt_cap(currency=EUR)")/1000000, " ")</f>
        <v xml:space="preserve"> </v>
      </c>
      <c r="M4430" s="308"/>
      <c r="N4430" s="215">
        <f t="shared" si="166"/>
        <v>4.861827587341778E-4</v>
      </c>
      <c r="O4430" s="172" t="str">
        <f>IFERROR(IF(VLOOKUP($C4430,'MSCI Database'!$C:$R,2, FALSE)="","",VLOOKUP($C4430,'MSCI Database'!$C:$R,2, FALSE)),"")</f>
        <v>Media &amp; Entertainment</v>
      </c>
      <c r="P4430" s="186" t="str">
        <f>IFERROR(IF(VLOOKUP($C4430,'MSCI Database'!$C:$R,3, FALSE)="","",VLOOKUP($C4430,'MSCI Database'!$C:$R,3, FALSE)),"")</f>
        <v>AA</v>
      </c>
      <c r="Q4430" s="164" t="str">
        <f>IFERROR(IF(VLOOKUP($C4430,'MSCI Database'!$C:$R,4, FALSE)="","",VLOOKUP($C4430,'MSCI Database'!$C:$R,4, FALSE)),"")</f>
        <v>1</v>
      </c>
      <c r="R4430" s="164">
        <f>IFERROR(IF(VLOOKUP($C4430,'MSCI Database'!$C:$R,5, FALSE)="","",VLOOKUP($C4430,'MSCI Database'!$C:$R,5, FALSE)),"")</f>
        <v>7.7</v>
      </c>
      <c r="S4430" s="164">
        <f>IFERROR(IF(VLOOKUP($C4430,'MSCI Database'!$C:$R,6, FALSE)="","",VLOOKUP($C4430,'MSCI Database'!$C:$R,6, FALSE)),"")</f>
        <v>10</v>
      </c>
      <c r="T4430" s="211">
        <f>IFERROR(IF(VLOOKUP($C4430,'MSCI Database'!$C:$R,7, FALSE)="","",VLOOKUP($C4430,'MSCI Database'!$C:$R,7, FALSE)),"")</f>
        <v>6.1</v>
      </c>
      <c r="U4430" s="164">
        <f>IFERROR(IF(VLOOKUP($C4430,'MSCI Database'!$C:$R,8, FALSE)="","",VLOOKUP($C4430,'MSCI Database'!$C:$R,8, FALSE)),"")</f>
        <v>4.4000000000000004</v>
      </c>
      <c r="V4430" s="175">
        <f>IFERROR(IF(VLOOKUP($C4430,'MSCI Database'!$C:$R,9, FALSE)="","",VLOOKUP($C4430,'MSCI Database'!$C:$R,9, FALSE)),"")</f>
        <v>5.5</v>
      </c>
      <c r="W4430" s="165">
        <f t="shared" ca="1" si="167"/>
        <v>0</v>
      </c>
      <c r="X4430" s="236">
        <f>IFERROR(IF(VLOOKUP($C4430,'MSCI Database'!$C:$R,10, FALSE)="","",VLOOKUP($C4430,'MSCI Database'!$C:$R,10, FALSE)),"")</f>
        <v>127359</v>
      </c>
      <c r="Y4430" s="133" t="str">
        <f>IFERROR(IF(VLOOKUP($C4430,'MSCI Database'!$C:$R,11, FALSE)="","",VLOOKUP($C4430,'MSCI Database'!$C:$R,11, FALSE)),"")</f>
        <v>2019</v>
      </c>
      <c r="Z4430" s="133" t="str">
        <f>IFERROR(IF(VLOOKUP($C4430,'MSCI Database'!$C:$R,12, FALSE)="","",VLOOKUP($C4430,'MSCI Database'!$C:$R,12, FALSE)),"")</f>
        <v>E.CSI</v>
      </c>
      <c r="AA4430" s="202" t="str">
        <f>IFERROR(IF(VLOOKUP($C4430,'MSCI Database'!$C:$R,13, FALSE)="","",VLOOKUP($C4430,'MSCI Database'!$C:$R,13, FALSE)),"")</f>
        <v>Strengthening governance practices drives the upgrade</v>
      </c>
    </row>
    <row r="4431" spans="1:27" s="130" customFormat="1" ht="15" hidden="1" customHeight="1" outlineLevel="1">
      <c r="A4431" s="130" t="s">
        <v>6977</v>
      </c>
      <c r="B4431" s="130" t="s">
        <v>6978</v>
      </c>
      <c r="C4431" s="130" t="s">
        <v>6979</v>
      </c>
      <c r="D4431" s="130" t="s">
        <v>12128</v>
      </c>
      <c r="E4431" s="130" t="s">
        <v>18682</v>
      </c>
      <c r="F4431" s="215">
        <v>3.8722302572111393E-2</v>
      </c>
      <c r="G4431" s="132" t="str">
        <f ca="1">IFERROR(_xll.BQL($A4431, "cur_mkt_cap(currency=EUR)")/1000000, " ")</f>
        <v xml:space="preserve"> </v>
      </c>
      <c r="M4431" s="308"/>
      <c r="N4431" s="215">
        <f t="shared" si="166"/>
        <v>4.1117056973341949E-4</v>
      </c>
      <c r="O4431" s="172" t="str">
        <f>IFERROR(IF(VLOOKUP($C4431,'MSCI Database'!$C:$R,2, FALSE)="","",VLOOKUP($C4431,'MSCI Database'!$C:$R,2, FALSE)),"")</f>
        <v>Retail - Consumer Discretionary</v>
      </c>
      <c r="P4431" s="186" t="str">
        <f>IFERROR(IF(VLOOKUP($C4431,'MSCI Database'!$C:$R,3, FALSE)="","",VLOOKUP($C4431,'MSCI Database'!$C:$R,3, FALSE)),"")</f>
        <v>B</v>
      </c>
      <c r="Q4431" s="164" t="str">
        <f>IFERROR(IF(VLOOKUP($C4431,'MSCI Database'!$C:$R,4, FALSE)="","",VLOOKUP($C4431,'MSCI Database'!$C:$R,4, FALSE)),"")</f>
        <v>-1</v>
      </c>
      <c r="R4431" s="164">
        <f>IFERROR(IF(VLOOKUP($C4431,'MSCI Database'!$C:$R,5, FALSE)="","",VLOOKUP($C4431,'MSCI Database'!$C:$R,5, FALSE)),"")</f>
        <v>1.7</v>
      </c>
      <c r="S4431" s="164">
        <f>IFERROR(IF(VLOOKUP($C4431,'MSCI Database'!$C:$R,6, FALSE)="","",VLOOKUP($C4431,'MSCI Database'!$C:$R,6, FALSE)),"")</f>
        <v>6.1</v>
      </c>
      <c r="T4431" s="211">
        <f>IFERROR(IF(VLOOKUP($C4431,'MSCI Database'!$C:$R,7, FALSE)="","",VLOOKUP($C4431,'MSCI Database'!$C:$R,7, FALSE)),"")</f>
        <v>4.5999999999999996</v>
      </c>
      <c r="U4431" s="164">
        <f>IFERROR(IF(VLOOKUP($C4431,'MSCI Database'!$C:$R,8, FALSE)="","",VLOOKUP($C4431,'MSCI Database'!$C:$R,8, FALSE)),"")</f>
        <v>0.8</v>
      </c>
      <c r="V4431" s="175">
        <f>IFERROR(IF(VLOOKUP($C4431,'MSCI Database'!$C:$R,9, FALSE)="","",VLOOKUP($C4431,'MSCI Database'!$C:$R,9, FALSE)),"")</f>
        <v>3</v>
      </c>
      <c r="W4431" s="165">
        <f t="shared" ca="1" si="167"/>
        <v>0</v>
      </c>
      <c r="X4431" s="236">
        <f>IFERROR(IF(VLOOKUP($C4431,'MSCI Database'!$C:$R,10, FALSE)="","",VLOOKUP($C4431,'MSCI Database'!$C:$R,10, FALSE)),"")</f>
        <v>399356</v>
      </c>
      <c r="Y4431" s="133" t="str">
        <f>IFERROR(IF(VLOOKUP($C4431,'MSCI Database'!$C:$R,11, FALSE)="","",VLOOKUP($C4431,'MSCI Database'!$C:$R,11, FALSE)),"")</f>
        <v>2019</v>
      </c>
      <c r="Z4431" s="133" t="str">
        <f>IFERROR(IF(VLOOKUP($C4431,'MSCI Database'!$C:$R,12, FALSE)="","",VLOOKUP($C4431,'MSCI Database'!$C:$R,12, FALSE)),"")</f>
        <v>E.Segmt-Moderate</v>
      </c>
      <c r="AA4431" s="202" t="str">
        <f>IFERROR(IF(VLOOKUP($C4431,'MSCI Database'!$C:$R,13, FALSE)="","",VLOOKUP($C4431,'MSCI Database'!$C:$R,13, FALSE)),"")</f>
        <v>Emphasis on corporate behavior in governance assessment drives downgrade</v>
      </c>
    </row>
    <row r="4432" spans="1:27" s="130" customFormat="1" ht="15" hidden="1" customHeight="1" outlineLevel="1">
      <c r="A4432" s="130" t="s">
        <v>7166</v>
      </c>
      <c r="B4432" s="130" t="s">
        <v>7167</v>
      </c>
      <c r="C4432" s="130" t="s">
        <v>7168</v>
      </c>
      <c r="D4432" s="130" t="s">
        <v>12128</v>
      </c>
      <c r="E4432" s="130" t="s">
        <v>18674</v>
      </c>
      <c r="F4432" s="215">
        <v>3.8704764328526528E-2</v>
      </c>
      <c r="G4432" s="132" t="str">
        <f ca="1">IFERROR(_xll.BQL($A4432, "cur_mkt_cap(currency=EUR)")/1000000, " ")</f>
        <v xml:space="preserve"> </v>
      </c>
      <c r="M4432" s="308"/>
      <c r="N4432" s="215">
        <f t="shared" si="166"/>
        <v>4.1098434089040372E-4</v>
      </c>
      <c r="O4432" s="172" t="str">
        <f>IFERROR(IF(VLOOKUP($C4432,'MSCI Database'!$C:$R,2, FALSE)="","",VLOOKUP($C4432,'MSCI Database'!$C:$R,2, FALSE)),"")</f>
        <v>Food Products</v>
      </c>
      <c r="P4432" s="186" t="str">
        <f>IFERROR(IF(VLOOKUP($C4432,'MSCI Database'!$C:$R,3, FALSE)="","",VLOOKUP($C4432,'MSCI Database'!$C:$R,3, FALSE)),"")</f>
        <v>BBB</v>
      </c>
      <c r="Q4432" s="164" t="str">
        <f>IFERROR(IF(VLOOKUP($C4432,'MSCI Database'!$C:$R,4, FALSE)="","",VLOOKUP($C4432,'MSCI Database'!$C:$R,4, FALSE)),"")</f>
        <v>0</v>
      </c>
      <c r="R4432" s="164">
        <f>IFERROR(IF(VLOOKUP($C4432,'MSCI Database'!$C:$R,5, FALSE)="","",VLOOKUP($C4432,'MSCI Database'!$C:$R,5, FALSE)),"")</f>
        <v>4.9000000000000004</v>
      </c>
      <c r="S4432" s="164">
        <f>IFERROR(IF(VLOOKUP($C4432,'MSCI Database'!$C:$R,6, FALSE)="","",VLOOKUP($C4432,'MSCI Database'!$C:$R,6, FALSE)),"")</f>
        <v>3.5</v>
      </c>
      <c r="T4432" s="211">
        <f>IFERROR(IF(VLOOKUP($C4432,'MSCI Database'!$C:$R,7, FALSE)="","",VLOOKUP($C4432,'MSCI Database'!$C:$R,7, FALSE)),"")</f>
        <v>5.0999999999999996</v>
      </c>
      <c r="U4432" s="164">
        <f>IFERROR(IF(VLOOKUP($C4432,'MSCI Database'!$C:$R,8, FALSE)="","",VLOOKUP($C4432,'MSCI Database'!$C:$R,8, FALSE)),"")</f>
        <v>3.6</v>
      </c>
      <c r="V4432" s="175">
        <f>IFERROR(IF(VLOOKUP($C4432,'MSCI Database'!$C:$R,9, FALSE)="","",VLOOKUP($C4432,'MSCI Database'!$C:$R,9, FALSE)),"")</f>
        <v>4.0999999999999996</v>
      </c>
      <c r="W4432" s="165">
        <f t="shared" ca="1" si="167"/>
        <v>0</v>
      </c>
      <c r="X4432" s="236">
        <f>IFERROR(IF(VLOOKUP($C4432,'MSCI Database'!$C:$R,10, FALSE)="","",VLOOKUP($C4432,'MSCI Database'!$C:$R,10, FALSE)),"")</f>
        <v>337281</v>
      </c>
      <c r="Y4432" s="133" t="str">
        <f>IFERROR(IF(VLOOKUP($C4432,'MSCI Database'!$C:$R,11, FALSE)="","",VLOOKUP($C4432,'MSCI Database'!$C:$R,11, FALSE)),"")</f>
        <v>2019</v>
      </c>
      <c r="Z4432" s="133" t="str">
        <f>IFERROR(IF(VLOOKUP($C4432,'MSCI Database'!$C:$R,12, FALSE)="","",VLOOKUP($C4432,'MSCI Database'!$C:$R,12, FALSE)),"")</f>
        <v>Reported</v>
      </c>
      <c r="AA4432" s="202" t="str">
        <f>IFERROR(IF(VLOOKUP($C4432,'MSCI Database'!$C:$R,13, FALSE)="","",VLOOKUP($C4432,'MSCI Database'!$C:$R,13, FALSE)),"")</f>
        <v>Continued efforts to address child labor issues in the supply chain</v>
      </c>
    </row>
    <row r="4433" spans="1:27" s="130" customFormat="1" ht="15" hidden="1" customHeight="1" outlineLevel="1">
      <c r="A4433" s="130" t="s">
        <v>7418</v>
      </c>
      <c r="B4433" s="130" t="s">
        <v>7419</v>
      </c>
      <c r="C4433" s="130" t="s">
        <v>7420</v>
      </c>
      <c r="D4433" s="130" t="s">
        <v>12128</v>
      </c>
      <c r="E4433" s="130" t="s">
        <v>18690</v>
      </c>
      <c r="F4433" s="215">
        <v>3.8696724289940497E-2</v>
      </c>
      <c r="G4433" s="132" t="str">
        <f ca="1">IFERROR(_xll.BQL($A4433, "cur_mkt_cap(currency=EUR)")/1000000, " ")</f>
        <v xml:space="preserve"> </v>
      </c>
      <c r="M4433" s="308"/>
      <c r="N4433" s="215">
        <f t="shared" si="166"/>
        <v>4.1089896819749785E-4</v>
      </c>
      <c r="O4433" s="172" t="str">
        <f>IFERROR(IF(VLOOKUP($C4433,'MSCI Database'!$C:$R,2, FALSE)="","",VLOOKUP($C4433,'MSCI Database'!$C:$R,2, FALSE)),"")</f>
        <v>Media &amp; Entertainment</v>
      </c>
      <c r="P4433" s="186" t="str">
        <f>IFERROR(IF(VLOOKUP($C4433,'MSCI Database'!$C:$R,3, FALSE)="","",VLOOKUP($C4433,'MSCI Database'!$C:$R,3, FALSE)),"")</f>
        <v>BB</v>
      </c>
      <c r="Q4433" s="164" t="str">
        <f>IFERROR(IF(VLOOKUP($C4433,'MSCI Database'!$C:$R,4, FALSE)="","",VLOOKUP($C4433,'MSCI Database'!$C:$R,4, FALSE)),"")</f>
        <v>0</v>
      </c>
      <c r="R4433" s="164">
        <f>IFERROR(IF(VLOOKUP($C4433,'MSCI Database'!$C:$R,5, FALSE)="","",VLOOKUP($C4433,'MSCI Database'!$C:$R,5, FALSE)),"")</f>
        <v>3.3</v>
      </c>
      <c r="S4433" s="164">
        <f>IFERROR(IF(VLOOKUP($C4433,'MSCI Database'!$C:$R,6, FALSE)="","",VLOOKUP($C4433,'MSCI Database'!$C:$R,6, FALSE)),"")</f>
        <v>6.7</v>
      </c>
      <c r="T4433" s="211">
        <f>IFERROR(IF(VLOOKUP($C4433,'MSCI Database'!$C:$R,7, FALSE)="","",VLOOKUP($C4433,'MSCI Database'!$C:$R,7, FALSE)),"")</f>
        <v>3.6</v>
      </c>
      <c r="U4433" s="164">
        <f>IFERROR(IF(VLOOKUP($C4433,'MSCI Database'!$C:$R,8, FALSE)="","",VLOOKUP($C4433,'MSCI Database'!$C:$R,8, FALSE)),"")</f>
        <v>2.5</v>
      </c>
      <c r="V4433" s="175">
        <f>IFERROR(IF(VLOOKUP($C4433,'MSCI Database'!$C:$R,9, FALSE)="","",VLOOKUP($C4433,'MSCI Database'!$C:$R,9, FALSE)),"")</f>
        <v>3.2</v>
      </c>
      <c r="W4433" s="165">
        <f t="shared" ca="1" si="167"/>
        <v>0</v>
      </c>
      <c r="X4433" s="236">
        <f>IFERROR(IF(VLOOKUP($C4433,'MSCI Database'!$C:$R,10, FALSE)="","",VLOOKUP($C4433,'MSCI Database'!$C:$R,10, FALSE)),"")</f>
        <v>269</v>
      </c>
      <c r="Y4433" s="133" t="str">
        <f>IFERROR(IF(VLOOKUP($C4433,'MSCI Database'!$C:$R,11, FALSE)="","",VLOOKUP($C4433,'MSCI Database'!$C:$R,11, FALSE)),"")</f>
        <v>2019</v>
      </c>
      <c r="Z4433" s="133" t="str">
        <f>IFERROR(IF(VLOOKUP($C4433,'MSCI Database'!$C:$R,12, FALSE)="","",VLOOKUP($C4433,'MSCI Database'!$C:$R,12, FALSE)),"")</f>
        <v>E.Segmt-Moderate</v>
      </c>
      <c r="AA4433" s="202" t="str">
        <f>IFERROR(IF(VLOOKUP($C4433,'MSCI Database'!$C:$R,13, FALSE)="","",VLOOKUP($C4433,'MSCI Database'!$C:$R,13, FALSE)),"")</f>
        <v>Limited talent management and data protection initiatives</v>
      </c>
    </row>
    <row r="4434" spans="1:27" s="130" customFormat="1" ht="15" hidden="1" customHeight="1" outlineLevel="1">
      <c r="A4434" s="130" t="s">
        <v>2548</v>
      </c>
      <c r="B4434" s="130" t="s">
        <v>2549</v>
      </c>
      <c r="C4434" s="130" t="s">
        <v>2550</v>
      </c>
      <c r="D4434" s="130" t="s">
        <v>18686</v>
      </c>
      <c r="E4434" s="130" t="s">
        <v>18688</v>
      </c>
      <c r="F4434" s="215">
        <v>5.3583950130762087E-2</v>
      </c>
      <c r="G4434" s="132" t="str">
        <f ca="1">IFERROR(_xll.BQL($A4434, "cur_mkt_cap(currency=EUR)")/1000000, " ")</f>
        <v xml:space="preserve"> </v>
      </c>
      <c r="M4434" s="308"/>
      <c r="N4434" s="215">
        <f t="shared" si="166"/>
        <v>5.689781299240349E-4</v>
      </c>
      <c r="O4434" s="172" t="str">
        <f>IFERROR(IF(VLOOKUP($C4434,'MSCI Database'!$C:$R,2, FALSE)="","",VLOOKUP($C4434,'MSCI Database'!$C:$R,2, FALSE)),"")</f>
        <v>Diversified Financials</v>
      </c>
      <c r="P4434" s="186" t="str">
        <f>IFERROR(IF(VLOOKUP($C4434,'MSCI Database'!$C:$R,3, FALSE)="","",VLOOKUP($C4434,'MSCI Database'!$C:$R,3, FALSE)),"")</f>
        <v>AA</v>
      </c>
      <c r="Q4434" s="164" t="str">
        <f>IFERROR(IF(VLOOKUP($C4434,'MSCI Database'!$C:$R,4, FALSE)="","",VLOOKUP($C4434,'MSCI Database'!$C:$R,4, FALSE)),"")</f>
        <v>0</v>
      </c>
      <c r="R4434" s="164">
        <f>IFERROR(IF(VLOOKUP($C4434,'MSCI Database'!$C:$R,5, FALSE)="","",VLOOKUP($C4434,'MSCI Database'!$C:$R,5, FALSE)),"")</f>
        <v>7.2</v>
      </c>
      <c r="S4434" s="164">
        <f>IFERROR(IF(VLOOKUP($C4434,'MSCI Database'!$C:$R,6, FALSE)="","",VLOOKUP($C4434,'MSCI Database'!$C:$R,6, FALSE)),"")</f>
        <v>10</v>
      </c>
      <c r="T4434" s="211">
        <f>IFERROR(IF(VLOOKUP($C4434,'MSCI Database'!$C:$R,7, FALSE)="","",VLOOKUP($C4434,'MSCI Database'!$C:$R,7, FALSE)),"")</f>
        <v>1.3</v>
      </c>
      <c r="U4434" s="164">
        <f>IFERROR(IF(VLOOKUP($C4434,'MSCI Database'!$C:$R,8, FALSE)="","",VLOOKUP($C4434,'MSCI Database'!$C:$R,8, FALSE)),"")</f>
        <v>6.3</v>
      </c>
      <c r="V4434" s="175">
        <f>IFERROR(IF(VLOOKUP($C4434,'MSCI Database'!$C:$R,9, FALSE)="","",VLOOKUP($C4434,'MSCI Database'!$C:$R,9, FALSE)),"")</f>
        <v>4.7</v>
      </c>
      <c r="W4434" s="165">
        <f t="shared" ca="1" si="167"/>
        <v>0</v>
      </c>
      <c r="X4434" s="236">
        <f>IFERROR(IF(VLOOKUP($C4434,'MSCI Database'!$C:$R,10, FALSE)="","",VLOOKUP($C4434,'MSCI Database'!$C:$R,10, FALSE)),"")</f>
        <v>19868</v>
      </c>
      <c r="Y4434" s="133" t="str">
        <f>IFERROR(IF(VLOOKUP($C4434,'MSCI Database'!$C:$R,11, FALSE)="","",VLOOKUP($C4434,'MSCI Database'!$C:$R,11, FALSE)),"")</f>
        <v>2019</v>
      </c>
      <c r="Z4434" s="133" t="str">
        <f>IFERROR(IF(VLOOKUP($C4434,'MSCI Database'!$C:$R,12, FALSE)="","",VLOOKUP($C4434,'MSCI Database'!$C:$R,12, FALSE)),"")</f>
        <v>Reported</v>
      </c>
      <c r="AA4434" s="202" t="str">
        <f>IFERROR(IF(VLOOKUP($C4434,'MSCI Database'!$C:$R,13, FALSE)="","",VLOOKUP($C4434,'MSCI Database'!$C:$R,13, FALSE)),"")</f>
        <v>Strong corporate governance; however, frequent acquisitions may weigh on employee retention</v>
      </c>
    </row>
    <row r="4435" spans="1:27" s="130" customFormat="1" ht="15" hidden="1" customHeight="1" outlineLevel="1">
      <c r="A4435" s="130" t="s">
        <v>5170</v>
      </c>
      <c r="B4435" s="130" t="s">
        <v>5171</v>
      </c>
      <c r="C4435" s="130" t="s">
        <v>5172</v>
      </c>
      <c r="D4435" s="130" t="s">
        <v>18719</v>
      </c>
      <c r="E4435" s="130" t="s">
        <v>100</v>
      </c>
      <c r="F4435" s="215">
        <v>9.3671333610782399E-3</v>
      </c>
      <c r="G4435" s="132" t="str">
        <f ca="1">IFERROR(_xll.BQL($A4435, "cur_mkt_cap(currency=EUR)")/1000000, " ")</f>
        <v xml:space="preserve"> </v>
      </c>
      <c r="M4435" s="308"/>
      <c r="N4435" s="215">
        <f t="shared" si="166"/>
        <v>9.9464373371675044E-5</v>
      </c>
      <c r="O4435" s="172" t="str">
        <f>IFERROR(IF(VLOOKUP($C4435,'MSCI Database'!$C:$R,2, FALSE)="","",VLOOKUP($C4435,'MSCI Database'!$C:$R,2, FALSE)),"")</f>
        <v>Utilities</v>
      </c>
      <c r="P4435" s="186" t="str">
        <f>IFERROR(IF(VLOOKUP($C4435,'MSCI Database'!$C:$R,3, FALSE)="","",VLOOKUP($C4435,'MSCI Database'!$C:$R,3, FALSE)),"")</f>
        <v>BBB</v>
      </c>
      <c r="Q4435" s="164" t="str">
        <f>IFERROR(IF(VLOOKUP($C4435,'MSCI Database'!$C:$R,4, FALSE)="","",VLOOKUP($C4435,'MSCI Database'!$C:$R,4, FALSE)),"")</f>
        <v>0</v>
      </c>
      <c r="R4435" s="164">
        <f>IFERROR(IF(VLOOKUP($C4435,'MSCI Database'!$C:$R,5, FALSE)="","",VLOOKUP($C4435,'MSCI Database'!$C:$R,5, FALSE)),"")</f>
        <v>5.3</v>
      </c>
      <c r="S4435" s="164">
        <f>IFERROR(IF(VLOOKUP($C4435,'MSCI Database'!$C:$R,6, FALSE)="","",VLOOKUP($C4435,'MSCI Database'!$C:$R,6, FALSE)),"")</f>
        <v>5.4</v>
      </c>
      <c r="T4435" s="211">
        <f>IFERROR(IF(VLOOKUP($C4435,'MSCI Database'!$C:$R,7, FALSE)="","",VLOOKUP($C4435,'MSCI Database'!$C:$R,7, FALSE)),"")</f>
        <v>6.3</v>
      </c>
      <c r="U4435" s="164">
        <f>IFERROR(IF(VLOOKUP($C4435,'MSCI Database'!$C:$R,8, FALSE)="","",VLOOKUP($C4435,'MSCI Database'!$C:$R,8, FALSE)),"")</f>
        <v>5</v>
      </c>
      <c r="V4435" s="175">
        <f>IFERROR(IF(VLOOKUP($C4435,'MSCI Database'!$C:$R,9, FALSE)="","",VLOOKUP($C4435,'MSCI Database'!$C:$R,9, FALSE)),"")</f>
        <v>5.4</v>
      </c>
      <c r="W4435" s="165">
        <f t="shared" ca="1" si="167"/>
        <v>0</v>
      </c>
      <c r="X4435" s="236">
        <f>IFERROR(IF(VLOOKUP($C4435,'MSCI Database'!$C:$R,10, FALSE)="","",VLOOKUP($C4435,'MSCI Database'!$C:$R,10, FALSE)),"")</f>
        <v>33575779</v>
      </c>
      <c r="Y4435" s="133" t="str">
        <f>IFERROR(IF(VLOOKUP($C4435,'MSCI Database'!$C:$R,11, FALSE)="","",VLOOKUP($C4435,'MSCI Database'!$C:$R,11, FALSE)),"")</f>
        <v>2019</v>
      </c>
      <c r="Z4435" s="133" t="str">
        <f>IFERROR(IF(VLOOKUP($C4435,'MSCI Database'!$C:$R,12, FALSE)="","",VLOOKUP($C4435,'MSCI Database'!$C:$R,12, FALSE)),"")</f>
        <v>Reported</v>
      </c>
      <c r="AA4435" s="202" t="str">
        <f>IFERROR(IF(VLOOKUP($C4435,'MSCI Database'!$C:$R,13, FALSE)="","",VLOOKUP($C4435,'MSCI Database'!$C:$R,13, FALSE)),"")</f>
        <v>Higher GHG intensity, moderate efforts to increase renewables and mitigate emissions</v>
      </c>
    </row>
    <row r="4436" spans="1:27" s="130" customFormat="1" ht="15" hidden="1" customHeight="1" outlineLevel="1">
      <c r="A4436" s="130" t="s">
        <v>8261</v>
      </c>
      <c r="B4436" s="130" t="s">
        <v>8262</v>
      </c>
      <c r="C4436" s="130" t="s">
        <v>8263</v>
      </c>
      <c r="D4436" s="130" t="s">
        <v>12128</v>
      </c>
      <c r="E4436" s="130" t="s">
        <v>18690</v>
      </c>
      <c r="F4436" s="215">
        <v>3.8503277308404797E-2</v>
      </c>
      <c r="G4436" s="132" t="str">
        <f ca="1">IFERROR(_xll.BQL($A4436, "cur_mkt_cap(currency=EUR)")/1000000, " ")</f>
        <v xml:space="preserve"> </v>
      </c>
      <c r="M4436" s="308"/>
      <c r="N4436" s="215">
        <f t="shared" si="166"/>
        <v>4.0884486241535539E-4</v>
      </c>
      <c r="O4436" s="172" t="str">
        <f>IFERROR(IF(VLOOKUP($C4436,'MSCI Database'!$C:$R,2, FALSE)="","",VLOOKUP($C4436,'MSCI Database'!$C:$R,2, FALSE)),"")</f>
        <v>Media &amp; Entertainment</v>
      </c>
      <c r="P4436" s="186" t="str">
        <f>IFERROR(IF(VLOOKUP($C4436,'MSCI Database'!$C:$R,3, FALSE)="","",VLOOKUP($C4436,'MSCI Database'!$C:$R,3, FALSE)),"")</f>
        <v>BBB</v>
      </c>
      <c r="Q4436" s="164" t="str">
        <f>IFERROR(IF(VLOOKUP($C4436,'MSCI Database'!$C:$R,4, FALSE)="","",VLOOKUP($C4436,'MSCI Database'!$C:$R,4, FALSE)),"")</f>
        <v>1</v>
      </c>
      <c r="R4436" s="164">
        <f>IFERROR(IF(VLOOKUP($C4436,'MSCI Database'!$C:$R,5, FALSE)="","",VLOOKUP($C4436,'MSCI Database'!$C:$R,5, FALSE)),"")</f>
        <v>5.2</v>
      </c>
      <c r="S4436" s="164">
        <f>IFERROR(IF(VLOOKUP($C4436,'MSCI Database'!$C:$R,6, FALSE)="","",VLOOKUP($C4436,'MSCI Database'!$C:$R,6, FALSE)),"")</f>
        <v>10</v>
      </c>
      <c r="T4436" s="211">
        <f>IFERROR(IF(VLOOKUP($C4436,'MSCI Database'!$C:$R,7, FALSE)="","",VLOOKUP($C4436,'MSCI Database'!$C:$R,7, FALSE)),"")</f>
        <v>4.5999999999999996</v>
      </c>
      <c r="U4436" s="164">
        <f>IFERROR(IF(VLOOKUP($C4436,'MSCI Database'!$C:$R,8, FALSE)="","",VLOOKUP($C4436,'MSCI Database'!$C:$R,8, FALSE)),"")</f>
        <v>4.4000000000000004</v>
      </c>
      <c r="V4436" s="175">
        <f>IFERROR(IF(VLOOKUP($C4436,'MSCI Database'!$C:$R,9, FALSE)="","",VLOOKUP($C4436,'MSCI Database'!$C:$R,9, FALSE)),"")</f>
        <v>4.8</v>
      </c>
      <c r="W4436" s="165">
        <f t="shared" ca="1" si="167"/>
        <v>0</v>
      </c>
      <c r="X4436" s="236">
        <f>IFERROR(IF(VLOOKUP($C4436,'MSCI Database'!$C:$R,10, FALSE)="","",VLOOKUP($C4436,'MSCI Database'!$C:$R,10, FALSE)),"")</f>
        <v>398112</v>
      </c>
      <c r="Y4436" s="133" t="str">
        <f>IFERROR(IF(VLOOKUP($C4436,'MSCI Database'!$C:$R,11, FALSE)="","",VLOOKUP($C4436,'MSCI Database'!$C:$R,11, FALSE)),"")</f>
        <v>2019</v>
      </c>
      <c r="Z4436" s="133" t="str">
        <f>IFERROR(IF(VLOOKUP($C4436,'MSCI Database'!$C:$R,12, FALSE)="","",VLOOKUP($C4436,'MSCI Database'!$C:$R,12, FALSE)),"")</f>
        <v>E.CSI</v>
      </c>
      <c r="AA4436" s="202" t="str">
        <f>IFERROR(IF(VLOOKUP($C4436,'MSCI Database'!$C:$R,13, FALSE)="","",VLOOKUP($C4436,'MSCI Database'!$C:$R,13, FALSE)),"")</f>
        <v>Relatively strong business ethics programs; but labor-related risks persist</v>
      </c>
    </row>
    <row r="4437" spans="1:27" s="130" customFormat="1" ht="15" hidden="1" customHeight="1" outlineLevel="1">
      <c r="A4437" s="130" t="s">
        <v>1643</v>
      </c>
      <c r="B4437" s="130" t="s">
        <v>1644</v>
      </c>
      <c r="C4437" s="130" t="s">
        <v>1645</v>
      </c>
      <c r="D4437" s="130" t="s">
        <v>18678</v>
      </c>
      <c r="E4437" s="130" t="s">
        <v>12133</v>
      </c>
      <c r="F4437" s="215">
        <v>4.9449588919720138E-3</v>
      </c>
      <c r="G4437" s="132" t="str">
        <f ca="1">IFERROR(_xll.BQL($A4437, "cur_mkt_cap(currency=EUR)")/1000000, " ")</f>
        <v xml:space="preserve"> </v>
      </c>
      <c r="M4437" s="308"/>
      <c r="N4437" s="215">
        <f t="shared" si="166"/>
        <v>5.2507765031122921E-5</v>
      </c>
      <c r="O4437" s="172" t="str">
        <f>IFERROR(IF(VLOOKUP($C4437,'MSCI Database'!$C:$R,2, FALSE)="","",VLOOKUP($C4437,'MSCI Database'!$C:$R,2, FALSE)),"")</f>
        <v>Pharmaceuticals</v>
      </c>
      <c r="P4437" s="186" t="str">
        <f>IFERROR(IF(VLOOKUP($C4437,'MSCI Database'!$C:$R,3, FALSE)="","",VLOOKUP($C4437,'MSCI Database'!$C:$R,3, FALSE)),"")</f>
        <v>BBB</v>
      </c>
      <c r="Q4437" s="164" t="str">
        <f>IFERROR(IF(VLOOKUP($C4437,'MSCI Database'!$C:$R,4, FALSE)="","",VLOOKUP($C4437,'MSCI Database'!$C:$R,4, FALSE)),"")</f>
        <v>1</v>
      </c>
      <c r="R4437" s="164">
        <f>IFERROR(IF(VLOOKUP($C4437,'MSCI Database'!$C:$R,5, FALSE)="","",VLOOKUP($C4437,'MSCI Database'!$C:$R,5, FALSE)),"")</f>
        <v>5.6</v>
      </c>
      <c r="S4437" s="164">
        <f>IFERROR(IF(VLOOKUP($C4437,'MSCI Database'!$C:$R,6, FALSE)="","",VLOOKUP($C4437,'MSCI Database'!$C:$R,6, FALSE)),"")</f>
        <v>3.9</v>
      </c>
      <c r="T4437" s="211">
        <f>IFERROR(IF(VLOOKUP($C4437,'MSCI Database'!$C:$R,7, FALSE)="","",VLOOKUP($C4437,'MSCI Database'!$C:$R,7, FALSE)),"")</f>
        <v>5.7</v>
      </c>
      <c r="U4437" s="164">
        <f>IFERROR(IF(VLOOKUP($C4437,'MSCI Database'!$C:$R,8, FALSE)="","",VLOOKUP($C4437,'MSCI Database'!$C:$R,8, FALSE)),"")</f>
        <v>3.2</v>
      </c>
      <c r="V4437" s="175">
        <f>IFERROR(IF(VLOOKUP($C4437,'MSCI Database'!$C:$R,9, FALSE)="","",VLOOKUP($C4437,'MSCI Database'!$C:$R,9, FALSE)),"")</f>
        <v>4.7</v>
      </c>
      <c r="W4437" s="165">
        <f t="shared" ca="1" si="167"/>
        <v>0</v>
      </c>
      <c r="X4437" s="236">
        <f>IFERROR(IF(VLOOKUP($C4437,'MSCI Database'!$C:$R,10, FALSE)="","",VLOOKUP($C4437,'MSCI Database'!$C:$R,10, FALSE)),"")</f>
        <v>758143</v>
      </c>
      <c r="Y4437" s="133" t="str">
        <f>IFERROR(IF(VLOOKUP($C4437,'MSCI Database'!$C:$R,11, FALSE)="","",VLOOKUP($C4437,'MSCI Database'!$C:$R,11, FALSE)),"")</f>
        <v>2019</v>
      </c>
      <c r="Z4437" s="133" t="str">
        <f>IFERROR(IF(VLOOKUP($C4437,'MSCI Database'!$C:$R,12, FALSE)="","",VLOOKUP($C4437,'MSCI Database'!$C:$R,12, FALSE)),"")</f>
        <v>Reported</v>
      </c>
      <c r="AA4437" s="202" t="str">
        <f>IFERROR(IF(VLOOKUP($C4437,'MSCI Database'!$C:$R,13, FALSE)="","",VLOOKUP($C4437,'MSCI Database'!$C:$R,13, FALSE)),"")</f>
        <v>Performance on key ESG parameters improves, but overall governance still lags industry peers</v>
      </c>
    </row>
    <row r="4438" spans="1:27" s="130" customFormat="1" ht="15" hidden="1" customHeight="1" outlineLevel="1">
      <c r="A4438" s="130" t="s">
        <v>1266</v>
      </c>
      <c r="B4438" s="130" t="s">
        <v>1267</v>
      </c>
      <c r="C4438" s="130" t="s">
        <v>1268</v>
      </c>
      <c r="D4438" s="130" t="s">
        <v>18681</v>
      </c>
      <c r="E4438" s="130" t="s">
        <v>18673</v>
      </c>
      <c r="F4438" s="215">
        <v>4.0733866357768489E-2</v>
      </c>
      <c r="G4438" s="132" t="str">
        <f ca="1">IFERROR(_xll.BQL($A4438, "cur_mkt_cap(currency=EUR)")/1000000, " ")</f>
        <v xml:space="preserve"> </v>
      </c>
      <c r="M4438" s="308"/>
      <c r="N4438" s="215">
        <f t="shared" si="166"/>
        <v>4.3253024549814106E-4</v>
      </c>
      <c r="O4438" s="172" t="str">
        <f>IFERROR(IF(VLOOKUP($C4438,'MSCI Database'!$C:$R,2, FALSE)="","",VLOOKUP($C4438,'MSCI Database'!$C:$R,2, FALSE)),"")</f>
        <v>Building Products</v>
      </c>
      <c r="P4438" s="186" t="str">
        <f>IFERROR(IF(VLOOKUP($C4438,'MSCI Database'!$C:$R,3, FALSE)="","",VLOOKUP($C4438,'MSCI Database'!$C:$R,3, FALSE)),"")</f>
        <v>AA</v>
      </c>
      <c r="Q4438" s="164" t="str">
        <f>IFERROR(IF(VLOOKUP($C4438,'MSCI Database'!$C:$R,4, FALSE)="","",VLOOKUP($C4438,'MSCI Database'!$C:$R,4, FALSE)),"")</f>
        <v>0</v>
      </c>
      <c r="R4438" s="164">
        <f>IFERROR(IF(VLOOKUP($C4438,'MSCI Database'!$C:$R,5, FALSE)="","",VLOOKUP($C4438,'MSCI Database'!$C:$R,5, FALSE)),"")</f>
        <v>8.1999999999999993</v>
      </c>
      <c r="S4438" s="164">
        <f>IFERROR(IF(VLOOKUP($C4438,'MSCI Database'!$C:$R,6, FALSE)="","",VLOOKUP($C4438,'MSCI Database'!$C:$R,6, FALSE)),"")</f>
        <v>7</v>
      </c>
      <c r="T4438" s="211">
        <f>IFERROR(IF(VLOOKUP($C4438,'MSCI Database'!$C:$R,7, FALSE)="","",VLOOKUP($C4438,'MSCI Database'!$C:$R,7, FALSE)),"")</f>
        <v>4.5999999999999996</v>
      </c>
      <c r="U4438" s="164">
        <f>IFERROR(IF(VLOOKUP($C4438,'MSCI Database'!$C:$R,8, FALSE)="","",VLOOKUP($C4438,'MSCI Database'!$C:$R,8, FALSE)),"")</f>
        <v>6.6</v>
      </c>
      <c r="V4438" s="175">
        <f>IFERROR(IF(VLOOKUP($C4438,'MSCI Database'!$C:$R,9, FALSE)="","",VLOOKUP($C4438,'MSCI Database'!$C:$R,9, FALSE)),"")</f>
        <v>6.3</v>
      </c>
      <c r="W4438" s="165">
        <f t="shared" ca="1" si="167"/>
        <v>0</v>
      </c>
      <c r="X4438" s="236">
        <f>IFERROR(IF(VLOOKUP($C4438,'MSCI Database'!$C:$R,10, FALSE)="","",VLOOKUP($C4438,'MSCI Database'!$C:$R,10, FALSE)),"")</f>
        <v>222639</v>
      </c>
      <c r="Y4438" s="133" t="str">
        <f>IFERROR(IF(VLOOKUP($C4438,'MSCI Database'!$C:$R,11, FALSE)="","",VLOOKUP($C4438,'MSCI Database'!$C:$R,11, FALSE)),"")</f>
        <v>2019</v>
      </c>
      <c r="Z4438" s="133" t="str">
        <f>IFERROR(IF(VLOOKUP($C4438,'MSCI Database'!$C:$R,12, FALSE)="","",VLOOKUP($C4438,'MSCI Database'!$C:$R,12, FALSE)),"")</f>
        <v>Reported</v>
      </c>
      <c r="AA4438" s="202" t="str">
        <f>IFERROR(IF(VLOOKUP($C4438,'MSCI Database'!$C:$R,13, FALSE)="","",VLOOKUP($C4438,'MSCI Database'!$C:$R,13, FALSE)),"")</f>
        <v>On track to meet carbon reduction targets, but safety performance lags peers</v>
      </c>
    </row>
    <row r="4439" spans="1:27" s="130" customFormat="1" ht="15" hidden="1" customHeight="1" outlineLevel="1">
      <c r="A4439" s="130" t="s">
        <v>6729</v>
      </c>
      <c r="B4439" s="130" t="s">
        <v>6730</v>
      </c>
      <c r="C4439" s="130" t="s">
        <v>6731</v>
      </c>
      <c r="D4439" s="130" t="s">
        <v>12128</v>
      </c>
      <c r="E4439" s="130" t="s">
        <v>100</v>
      </c>
      <c r="F4439" s="215">
        <v>3.8353578415147582E-2</v>
      </c>
      <c r="G4439" s="132" t="str">
        <f ca="1">IFERROR(_xll.BQL($A4439, "cur_mkt_cap(currency=EUR)")/1000000, " ")</f>
        <v xml:space="preserve"> </v>
      </c>
      <c r="M4439" s="308"/>
      <c r="N4439" s="215">
        <f t="shared" si="166"/>
        <v>4.0725529322291375E-4</v>
      </c>
      <c r="O4439" s="172" t="str">
        <f>IFERROR(IF(VLOOKUP($C4439,'MSCI Database'!$C:$R,2, FALSE)="","",VLOOKUP($C4439,'MSCI Database'!$C:$R,2, FALSE)),"")</f>
        <v>Utilities</v>
      </c>
      <c r="P4439" s="186" t="str">
        <f>IFERROR(IF(VLOOKUP($C4439,'MSCI Database'!$C:$R,3, FALSE)="","",VLOOKUP($C4439,'MSCI Database'!$C:$R,3, FALSE)),"")</f>
        <v>AA</v>
      </c>
      <c r="Q4439" s="164" t="str">
        <f>IFERROR(IF(VLOOKUP($C4439,'MSCI Database'!$C:$R,4, FALSE)="","",VLOOKUP($C4439,'MSCI Database'!$C:$R,4, FALSE)),"")</f>
        <v>0</v>
      </c>
      <c r="R4439" s="164">
        <f>IFERROR(IF(VLOOKUP($C4439,'MSCI Database'!$C:$R,5, FALSE)="","",VLOOKUP($C4439,'MSCI Database'!$C:$R,5, FALSE)),"")</f>
        <v>7.9</v>
      </c>
      <c r="S4439" s="164">
        <f>IFERROR(IF(VLOOKUP($C4439,'MSCI Database'!$C:$R,6, FALSE)="","",VLOOKUP($C4439,'MSCI Database'!$C:$R,6, FALSE)),"")</f>
        <v>7.8</v>
      </c>
      <c r="T4439" s="211">
        <f>IFERROR(IF(VLOOKUP($C4439,'MSCI Database'!$C:$R,7, FALSE)="","",VLOOKUP($C4439,'MSCI Database'!$C:$R,7, FALSE)),"")</f>
        <v>5.4</v>
      </c>
      <c r="U4439" s="164">
        <f>IFERROR(IF(VLOOKUP($C4439,'MSCI Database'!$C:$R,8, FALSE)="","",VLOOKUP($C4439,'MSCI Database'!$C:$R,8, FALSE)),"")</f>
        <v>5</v>
      </c>
      <c r="V4439" s="175">
        <f>IFERROR(IF(VLOOKUP($C4439,'MSCI Database'!$C:$R,9, FALSE)="","",VLOOKUP($C4439,'MSCI Database'!$C:$R,9, FALSE)),"")</f>
        <v>6.3</v>
      </c>
      <c r="W4439" s="165">
        <f t="shared" ca="1" si="167"/>
        <v>0</v>
      </c>
      <c r="X4439" s="236">
        <f>IFERROR(IF(VLOOKUP($C4439,'MSCI Database'!$C:$R,10, FALSE)="","",VLOOKUP($C4439,'MSCI Database'!$C:$R,10, FALSE)),"")</f>
        <v>4082520</v>
      </c>
      <c r="Y4439" s="133" t="str">
        <f>IFERROR(IF(VLOOKUP($C4439,'MSCI Database'!$C:$R,11, FALSE)="","",VLOOKUP($C4439,'MSCI Database'!$C:$R,11, FALSE)),"")</f>
        <v>2019</v>
      </c>
      <c r="Z4439" s="133" t="str">
        <f>IFERROR(IF(VLOOKUP($C4439,'MSCI Database'!$C:$R,12, FALSE)="","",VLOOKUP($C4439,'MSCI Database'!$C:$R,12, FALSE)),"")</f>
        <v>E.CSI</v>
      </c>
      <c r="AA4439" s="202" t="str">
        <f>IFERROR(IF(VLOOKUP($C4439,'MSCI Database'!$C:$R,13, FALSE)="","",VLOOKUP($C4439,'MSCI Database'!$C:$R,13, FALSE)),"")</f>
        <v>Low emission T&amp;D assets and increasing focus on renewables limit the environmental footprint</v>
      </c>
    </row>
    <row r="4440" spans="1:27" s="130" customFormat="1" ht="15" hidden="1" customHeight="1" outlineLevel="1">
      <c r="A4440" s="130" t="s">
        <v>7511</v>
      </c>
      <c r="B4440" s="130" t="s">
        <v>7512</v>
      </c>
      <c r="C4440" s="130" t="s">
        <v>7513</v>
      </c>
      <c r="D4440" s="130" t="s">
        <v>12128</v>
      </c>
      <c r="E4440" s="130" t="s">
        <v>18689</v>
      </c>
      <c r="F4440" s="215">
        <v>3.8313554688216428E-2</v>
      </c>
      <c r="G4440" s="132" t="str">
        <f ca="1">IFERROR(_xll.BQL($A4440, "cur_mkt_cap(currency=EUR)")/1000000, " ")</f>
        <v xml:space="preserve"> </v>
      </c>
      <c r="M4440" s="308"/>
      <c r="N4440" s="215">
        <f t="shared" si="166"/>
        <v>4.0683030355256829E-4</v>
      </c>
      <c r="O4440" s="172" t="str">
        <f>IFERROR(IF(VLOOKUP($C4440,'MSCI Database'!$C:$R,2, FALSE)="","",VLOOKUP($C4440,'MSCI Database'!$C:$R,2, FALSE)),"")</f>
        <v>Semiconductors &amp; Semiconductor Equipment</v>
      </c>
      <c r="P4440" s="186" t="str">
        <f>IFERROR(IF(VLOOKUP($C4440,'MSCI Database'!$C:$R,3, FALSE)="","",VLOOKUP($C4440,'MSCI Database'!$C:$R,3, FALSE)),"")</f>
        <v>A</v>
      </c>
      <c r="Q4440" s="164" t="str">
        <f>IFERROR(IF(VLOOKUP($C4440,'MSCI Database'!$C:$R,4, FALSE)="","",VLOOKUP($C4440,'MSCI Database'!$C:$R,4, FALSE)),"")</f>
        <v>0</v>
      </c>
      <c r="R4440" s="164">
        <f>IFERROR(IF(VLOOKUP($C4440,'MSCI Database'!$C:$R,5, FALSE)="","",VLOOKUP($C4440,'MSCI Database'!$C:$R,5, FALSE)),"")</f>
        <v>7</v>
      </c>
      <c r="S4440" s="164">
        <f>IFERROR(IF(VLOOKUP($C4440,'MSCI Database'!$C:$R,6, FALSE)="","",VLOOKUP($C4440,'MSCI Database'!$C:$R,6, FALSE)),"")</f>
        <v>5.0999999999999996</v>
      </c>
      <c r="T4440" s="211">
        <f>IFERROR(IF(VLOOKUP($C4440,'MSCI Database'!$C:$R,7, FALSE)="","",VLOOKUP($C4440,'MSCI Database'!$C:$R,7, FALSE)),"")</f>
        <v>6.4</v>
      </c>
      <c r="U4440" s="164">
        <f>IFERROR(IF(VLOOKUP($C4440,'MSCI Database'!$C:$R,8, FALSE)="","",VLOOKUP($C4440,'MSCI Database'!$C:$R,8, FALSE)),"")</f>
        <v>6</v>
      </c>
      <c r="V4440" s="175">
        <f>IFERROR(IF(VLOOKUP($C4440,'MSCI Database'!$C:$R,9, FALSE)="","",VLOOKUP($C4440,'MSCI Database'!$C:$R,9, FALSE)),"")</f>
        <v>5.8</v>
      </c>
      <c r="W4440" s="165">
        <f t="shared" ca="1" si="167"/>
        <v>0</v>
      </c>
      <c r="X4440" s="236">
        <f>IFERROR(IF(VLOOKUP($C4440,'MSCI Database'!$C:$R,10, FALSE)="","",VLOOKUP($C4440,'MSCI Database'!$C:$R,10, FALSE)),"")</f>
        <v>110706</v>
      </c>
      <c r="Y4440" s="133" t="str">
        <f>IFERROR(IF(VLOOKUP($C4440,'MSCI Database'!$C:$R,11, FALSE)="","",VLOOKUP($C4440,'MSCI Database'!$C:$R,11, FALSE)),"")</f>
        <v>2019</v>
      </c>
      <c r="Z4440" s="133" t="str">
        <f>IFERROR(IF(VLOOKUP($C4440,'MSCI Database'!$C:$R,12, FALSE)="","",VLOOKUP($C4440,'MSCI Database'!$C:$R,12, FALSE)),"")</f>
        <v>Reported</v>
      </c>
      <c r="AA4440" s="202" t="str">
        <f>IFERROR(IF(VLOOKUP($C4440,'MSCI Database'!$C:$R,13, FALSE)="","",VLOOKUP($C4440,'MSCI Database'!$C:$R,13, FALSE)),"")</f>
        <v>Strong governance and talent management; subpar water-related strategies</v>
      </c>
    </row>
    <row r="4441" spans="1:27" s="130" customFormat="1" ht="15" hidden="1" customHeight="1" outlineLevel="1">
      <c r="A4441" s="130" t="s">
        <v>7682</v>
      </c>
      <c r="B4441" s="130" t="s">
        <v>7683</v>
      </c>
      <c r="C4441" s="130" t="s">
        <v>7684</v>
      </c>
      <c r="D4441" s="130" t="s">
        <v>12128</v>
      </c>
      <c r="E4441" s="130" t="s">
        <v>18684</v>
      </c>
      <c r="F4441" s="215">
        <v>3.8299332147875953E-2</v>
      </c>
      <c r="G4441" s="132" t="str">
        <f ca="1">IFERROR(_xll.BQL($A4441, "cur_mkt_cap(currency=EUR)")/1000000, " ")</f>
        <v xml:space="preserve"> </v>
      </c>
      <c r="M4441" s="308"/>
      <c r="N4441" s="215">
        <f t="shared" ref="N4441:N4504" si="168">IF($A4441&lt;&gt;"",VLOOKUP($A4441,$A$3224:$V$5286,6,FALSE)/SUMIF($V$3224:$V$5286,"&lt;&gt;",$F$3224:$F$5286),0)</f>
        <v>4.0667928231606101E-4</v>
      </c>
      <c r="O4441" s="172" t="str">
        <f>IFERROR(IF(VLOOKUP($C4441,'MSCI Database'!$C:$R,2, FALSE)="","",VLOOKUP($C4441,'MSCI Database'!$C:$R,2, FALSE)),"")</f>
        <v>Steel</v>
      </c>
      <c r="P4441" s="186" t="str">
        <f>IFERROR(IF(VLOOKUP($C4441,'MSCI Database'!$C:$R,3, FALSE)="","",VLOOKUP($C4441,'MSCI Database'!$C:$R,3, FALSE)),"")</f>
        <v>BBB</v>
      </c>
      <c r="Q4441" s="164" t="str">
        <f>IFERROR(IF(VLOOKUP($C4441,'MSCI Database'!$C:$R,4, FALSE)="","",VLOOKUP($C4441,'MSCI Database'!$C:$R,4, FALSE)),"")</f>
        <v>0</v>
      </c>
      <c r="R4441" s="164">
        <f>IFERROR(IF(VLOOKUP($C4441,'MSCI Database'!$C:$R,5, FALSE)="","",VLOOKUP($C4441,'MSCI Database'!$C:$R,5, FALSE)),"")</f>
        <v>5.0999999999999996</v>
      </c>
      <c r="S4441" s="164">
        <f>IFERROR(IF(VLOOKUP($C4441,'MSCI Database'!$C:$R,6, FALSE)="","",VLOOKUP($C4441,'MSCI Database'!$C:$R,6, FALSE)),"")</f>
        <v>3.6</v>
      </c>
      <c r="T4441" s="211">
        <f>IFERROR(IF(VLOOKUP($C4441,'MSCI Database'!$C:$R,7, FALSE)="","",VLOOKUP($C4441,'MSCI Database'!$C:$R,7, FALSE)),"")</f>
        <v>5.3</v>
      </c>
      <c r="U4441" s="164">
        <f>IFERROR(IF(VLOOKUP($C4441,'MSCI Database'!$C:$R,8, FALSE)="","",VLOOKUP($C4441,'MSCI Database'!$C:$R,8, FALSE)),"")</f>
        <v>5.0999999999999996</v>
      </c>
      <c r="V4441" s="175">
        <f>IFERROR(IF(VLOOKUP($C4441,'MSCI Database'!$C:$R,9, FALSE)="","",VLOOKUP($C4441,'MSCI Database'!$C:$R,9, FALSE)),"")</f>
        <v>4.5</v>
      </c>
      <c r="W4441" s="165">
        <f t="shared" ref="W4441:W4504" ca="1" si="169">IFERROR(IF(X4441&lt;&gt;"",VLOOKUP($A4441,$A$3224:$X$5286,6,FALSE)/100,0)*$G$3222/$G4441, 0)</f>
        <v>0</v>
      </c>
      <c r="X4441" s="236">
        <f>IFERROR(IF(VLOOKUP($C4441,'MSCI Database'!$C:$R,10, FALSE)="","",VLOOKUP($C4441,'MSCI Database'!$C:$R,10, FALSE)),"")</f>
        <v>19705808</v>
      </c>
      <c r="Y4441" s="133" t="str">
        <f>IFERROR(IF(VLOOKUP($C4441,'MSCI Database'!$C:$R,11, FALSE)="","",VLOOKUP($C4441,'MSCI Database'!$C:$R,11, FALSE)),"")</f>
        <v>2019</v>
      </c>
      <c r="Z4441" s="133" t="str">
        <f>IFERROR(IF(VLOOKUP($C4441,'MSCI Database'!$C:$R,12, FALSE)="","",VLOOKUP($C4441,'MSCI Database'!$C:$R,12, FALSE)),"")</f>
        <v>E.Segmt-Moderately Low</v>
      </c>
      <c r="AA4441" s="202" t="str">
        <f>IFERROR(IF(VLOOKUP($C4441,'MSCI Database'!$C:$R,13, FALSE)="","",VLOOKUP($C4441,'MSCI Database'!$C:$R,13, FALSE)),"")</f>
        <v>Robust labor management practices; limited management initiatives on carbon emissions</v>
      </c>
    </row>
    <row r="4442" spans="1:27" s="130" customFormat="1" ht="15" hidden="1" customHeight="1" outlineLevel="1">
      <c r="A4442" s="130" t="s">
        <v>5225</v>
      </c>
      <c r="B4442" s="130" t="s">
        <v>5226</v>
      </c>
      <c r="C4442" s="130" t="s">
        <v>5227</v>
      </c>
      <c r="D4442" s="130" t="s">
        <v>18683</v>
      </c>
      <c r="E4442" s="130" t="s">
        <v>18674</v>
      </c>
      <c r="F4442" s="215">
        <v>4.4006564528597039E-2</v>
      </c>
      <c r="G4442" s="132" t="str">
        <f ca="1">IFERROR(_xll.BQL($A4442, "cur_mkt_cap(currency=EUR)")/1000000, " ")</f>
        <v xml:space="preserve"> </v>
      </c>
      <c r="M4442" s="308"/>
      <c r="N4442" s="215">
        <f t="shared" si="168"/>
        <v>4.6728120507651724E-4</v>
      </c>
      <c r="O4442" s="172" t="str">
        <f>IFERROR(IF(VLOOKUP($C4442,'MSCI Database'!$C:$R,2, FALSE)="","",VLOOKUP($C4442,'MSCI Database'!$C:$R,2, FALSE)),"")</f>
        <v>Beverages</v>
      </c>
      <c r="P4442" s="186" t="str">
        <f>IFERROR(IF(VLOOKUP($C4442,'MSCI Database'!$C:$R,3, FALSE)="","",VLOOKUP($C4442,'MSCI Database'!$C:$R,3, FALSE)),"")</f>
        <v>AA</v>
      </c>
      <c r="Q4442" s="164" t="str">
        <f>IFERROR(IF(VLOOKUP($C4442,'MSCI Database'!$C:$R,4, FALSE)="","",VLOOKUP($C4442,'MSCI Database'!$C:$R,4, FALSE)),"")</f>
        <v>1</v>
      </c>
      <c r="R4442" s="164">
        <f>IFERROR(IF(VLOOKUP($C4442,'MSCI Database'!$C:$R,5, FALSE)="","",VLOOKUP($C4442,'MSCI Database'!$C:$R,5, FALSE)),"")</f>
        <v>8</v>
      </c>
      <c r="S4442" s="164">
        <f>IFERROR(IF(VLOOKUP($C4442,'MSCI Database'!$C:$R,6, FALSE)="","",VLOOKUP($C4442,'MSCI Database'!$C:$R,6, FALSE)),"")</f>
        <v>6</v>
      </c>
      <c r="T4442" s="211">
        <f>IFERROR(IF(VLOOKUP($C4442,'MSCI Database'!$C:$R,7, FALSE)="","",VLOOKUP($C4442,'MSCI Database'!$C:$R,7, FALSE)),"")</f>
        <v>5.9</v>
      </c>
      <c r="U4442" s="164">
        <f>IFERROR(IF(VLOOKUP($C4442,'MSCI Database'!$C:$R,8, FALSE)="","",VLOOKUP($C4442,'MSCI Database'!$C:$R,8, FALSE)),"")</f>
        <v>4.5999999999999996</v>
      </c>
      <c r="V4442" s="175">
        <f>IFERROR(IF(VLOOKUP($C4442,'MSCI Database'!$C:$R,9, FALSE)="","",VLOOKUP($C4442,'MSCI Database'!$C:$R,9, FALSE)),"")</f>
        <v>5.5</v>
      </c>
      <c r="W4442" s="165">
        <f t="shared" ca="1" si="169"/>
        <v>0</v>
      </c>
      <c r="X4442" s="236">
        <f>IFERROR(IF(VLOOKUP($C4442,'MSCI Database'!$C:$R,10, FALSE)="","",VLOOKUP($C4442,'MSCI Database'!$C:$R,10, FALSE)),"")</f>
        <v>1778306</v>
      </c>
      <c r="Y4442" s="133" t="str">
        <f>IFERROR(IF(VLOOKUP($C4442,'MSCI Database'!$C:$R,11, FALSE)="","",VLOOKUP($C4442,'MSCI Database'!$C:$R,11, FALSE)),"")</f>
        <v>2019</v>
      </c>
      <c r="Z4442" s="133" t="str">
        <f>IFERROR(IF(VLOOKUP($C4442,'MSCI Database'!$C:$R,12, FALSE)="","",VLOOKUP($C4442,'MSCI Database'!$C:$R,12, FALSE)),"")</f>
        <v>Reported</v>
      </c>
      <c r="AA4442" s="202" t="str">
        <f>IFERROR(IF(VLOOKUP($C4442,'MSCI Database'!$C:$R,13, FALSE)="","",VLOOKUP($C4442,'MSCI Database'!$C:$R,13, FALSE)),"")</f>
        <v>Improvements in mitigating environmental footprint; safety track record still trails peers</v>
      </c>
    </row>
    <row r="4443" spans="1:27" s="130" customFormat="1" ht="15" hidden="1" customHeight="1" outlineLevel="1">
      <c r="A4443" s="130" t="s">
        <v>722</v>
      </c>
      <c r="B4443" s="130" t="s">
        <v>723</v>
      </c>
      <c r="C4443" s="130" t="s">
        <v>724</v>
      </c>
      <c r="D4443" s="130" t="s">
        <v>12138</v>
      </c>
      <c r="E4443" s="130" t="s">
        <v>18673</v>
      </c>
      <c r="F4443" s="215">
        <v>6.7720932324781191E-3</v>
      </c>
      <c r="G4443" s="132" t="str">
        <f ca="1">IFERROR(_xll.BQL($A4443, "cur_mkt_cap(currency=EUR)")/1000000, " ")</f>
        <v xml:space="preserve"> </v>
      </c>
      <c r="M4443" s="308"/>
      <c r="N4443" s="215">
        <f t="shared" si="168"/>
        <v>7.1909087211443544E-5</v>
      </c>
      <c r="O4443" s="172" t="str">
        <f>IFERROR(IF(VLOOKUP($C4443,'MSCI Database'!$C:$R,2, FALSE)="","",VLOOKUP($C4443,'MSCI Database'!$C:$R,2, FALSE)),"")</f>
        <v>Transportation Infrastructure</v>
      </c>
      <c r="P4443" s="186" t="str">
        <f>IFERROR(IF(VLOOKUP($C4443,'MSCI Database'!$C:$R,3, FALSE)="","",VLOOKUP($C4443,'MSCI Database'!$C:$R,3, FALSE)),"")</f>
        <v>A</v>
      </c>
      <c r="Q4443" s="164" t="str">
        <f>IFERROR(IF(VLOOKUP($C4443,'MSCI Database'!$C:$R,4, FALSE)="","",VLOOKUP($C4443,'MSCI Database'!$C:$R,4, FALSE)),"")</f>
        <v>2</v>
      </c>
      <c r="R4443" s="164">
        <f>IFERROR(IF(VLOOKUP($C4443,'MSCI Database'!$C:$R,5, FALSE)="","",VLOOKUP($C4443,'MSCI Database'!$C:$R,5, FALSE)),"")</f>
        <v>6.5</v>
      </c>
      <c r="S4443" s="164">
        <f>IFERROR(IF(VLOOKUP($C4443,'MSCI Database'!$C:$R,6, FALSE)="","",VLOOKUP($C4443,'MSCI Database'!$C:$R,6, FALSE)),"")</f>
        <v>8.6</v>
      </c>
      <c r="T4443" s="211">
        <f>IFERROR(IF(VLOOKUP($C4443,'MSCI Database'!$C:$R,7, FALSE)="","",VLOOKUP($C4443,'MSCI Database'!$C:$R,7, FALSE)),"")</f>
        <v>5.5</v>
      </c>
      <c r="U4443" s="164">
        <f>IFERROR(IF(VLOOKUP($C4443,'MSCI Database'!$C:$R,8, FALSE)="","",VLOOKUP($C4443,'MSCI Database'!$C:$R,8, FALSE)),"")</f>
        <v>4.9000000000000004</v>
      </c>
      <c r="V4443" s="175">
        <f>IFERROR(IF(VLOOKUP($C4443,'MSCI Database'!$C:$R,9, FALSE)="","",VLOOKUP($C4443,'MSCI Database'!$C:$R,9, FALSE)),"")</f>
        <v>5.8</v>
      </c>
      <c r="W4443" s="165">
        <f t="shared" ca="1" si="169"/>
        <v>0</v>
      </c>
      <c r="X4443" s="236">
        <f>IFERROR(IF(VLOOKUP($C4443,'MSCI Database'!$C:$R,10, FALSE)="","",VLOOKUP($C4443,'MSCI Database'!$C:$R,10, FALSE)),"")</f>
        <v>81339</v>
      </c>
      <c r="Y4443" s="133" t="str">
        <f>IFERROR(IF(VLOOKUP($C4443,'MSCI Database'!$C:$R,11, FALSE)="","",VLOOKUP($C4443,'MSCI Database'!$C:$R,11, FALSE)),"")</f>
        <v>2019</v>
      </c>
      <c r="Z4443" s="133" t="str">
        <f>IFERROR(IF(VLOOKUP($C4443,'MSCI Database'!$C:$R,12, FALSE)="","",VLOOKUP($C4443,'MSCI Database'!$C:$R,12, FALSE)),"")</f>
        <v>Reported</v>
      </c>
      <c r="AA4443" s="202" t="str">
        <f>IFERROR(IF(VLOOKUP($C4443,'MSCI Database'!$C:$R,13, FALSE)="","",VLOOKUP($C4443,'MSCI Database'!$C:$R,13, FALSE)),"")</f>
        <v>Robust anti-corruption framework and community engagement initiatives drive the upgrade</v>
      </c>
    </row>
    <row r="4444" spans="1:27" s="130" customFormat="1" ht="15" hidden="1" customHeight="1" outlineLevel="1">
      <c r="A4444" s="130" t="s">
        <v>5839</v>
      </c>
      <c r="B4444" s="130" t="s">
        <v>5840</v>
      </c>
      <c r="C4444" s="130" t="s">
        <v>5841</v>
      </c>
      <c r="D4444" s="130" t="s">
        <v>18680</v>
      </c>
      <c r="E4444" s="130" t="s">
        <v>18688</v>
      </c>
      <c r="F4444" s="215">
        <v>2.8345188541950499E-2</v>
      </c>
      <c r="G4444" s="132" t="str">
        <f ca="1">IFERROR(_xll.BQL($A4444, "cur_mkt_cap(currency=EUR)")/1000000, " ")</f>
        <v xml:space="preserve"> </v>
      </c>
      <c r="M4444" s="308"/>
      <c r="N4444" s="215">
        <f t="shared" si="168"/>
        <v>3.0098177401229607E-4</v>
      </c>
      <c r="O4444" s="172" t="str">
        <f>IFERROR(IF(VLOOKUP($C4444,'MSCI Database'!$C:$R,2, FALSE)="","",VLOOKUP($C4444,'MSCI Database'!$C:$R,2, FALSE)),"")</f>
        <v>Banks</v>
      </c>
      <c r="P4444" s="186" t="str">
        <f>IFERROR(IF(VLOOKUP($C4444,'MSCI Database'!$C:$R,3, FALSE)="","",VLOOKUP($C4444,'MSCI Database'!$C:$R,3, FALSE)),"")</f>
        <v>A</v>
      </c>
      <c r="Q4444" s="164" t="str">
        <f>IFERROR(IF(VLOOKUP($C4444,'MSCI Database'!$C:$R,4, FALSE)="","",VLOOKUP($C4444,'MSCI Database'!$C:$R,4, FALSE)),"")</f>
        <v>0</v>
      </c>
      <c r="R4444" s="164">
        <f>IFERROR(IF(VLOOKUP($C4444,'MSCI Database'!$C:$R,5, FALSE)="","",VLOOKUP($C4444,'MSCI Database'!$C:$R,5, FALSE)),"")</f>
        <v>6.2</v>
      </c>
      <c r="S4444" s="164">
        <f>IFERROR(IF(VLOOKUP($C4444,'MSCI Database'!$C:$R,6, FALSE)="","",VLOOKUP($C4444,'MSCI Database'!$C:$R,6, FALSE)),"")</f>
        <v>5.2</v>
      </c>
      <c r="T4444" s="211">
        <f>IFERROR(IF(VLOOKUP($C4444,'MSCI Database'!$C:$R,7, FALSE)="","",VLOOKUP($C4444,'MSCI Database'!$C:$R,7, FALSE)),"")</f>
        <v>3.7</v>
      </c>
      <c r="U4444" s="164">
        <f>IFERROR(IF(VLOOKUP($C4444,'MSCI Database'!$C:$R,8, FALSE)="","",VLOOKUP($C4444,'MSCI Database'!$C:$R,8, FALSE)),"")</f>
        <v>7.4</v>
      </c>
      <c r="V4444" s="175">
        <f>IFERROR(IF(VLOOKUP($C4444,'MSCI Database'!$C:$R,9, FALSE)="","",VLOOKUP($C4444,'MSCI Database'!$C:$R,9, FALSE)),"")</f>
        <v>5.0999999999999996</v>
      </c>
      <c r="W4444" s="165">
        <f t="shared" ca="1" si="169"/>
        <v>0</v>
      </c>
      <c r="X4444" s="236">
        <f>IFERROR(IF(VLOOKUP($C4444,'MSCI Database'!$C:$R,10, FALSE)="","",VLOOKUP($C4444,'MSCI Database'!$C:$R,10, FALSE)),"")</f>
        <v>80716</v>
      </c>
      <c r="Y4444" s="133" t="str">
        <f>IFERROR(IF(VLOOKUP($C4444,'MSCI Database'!$C:$R,11, FALSE)="","",VLOOKUP($C4444,'MSCI Database'!$C:$R,11, FALSE)),"")</f>
        <v>2019</v>
      </c>
      <c r="Z4444" s="133" t="str">
        <f>IFERROR(IF(VLOOKUP($C4444,'MSCI Database'!$C:$R,12, FALSE)="","",VLOOKUP($C4444,'MSCI Database'!$C:$R,12, FALSE)),"")</f>
        <v>E.Segmt-Moderately High</v>
      </c>
      <c r="AA4444" s="202" t="str">
        <f>IFERROR(IF(VLOOKUP($C4444,'MSCI Database'!$C:$R,13, FALSE)="","",VLOOKUP($C4444,'MSCI Database'!$C:$R,13, FALSE)),"")</f>
        <v>Leads global peers in overall corporate governance performance</v>
      </c>
    </row>
    <row r="4445" spans="1:27" s="130" customFormat="1" ht="15" hidden="1" customHeight="1" outlineLevel="1">
      <c r="A4445" s="130" t="s">
        <v>4831</v>
      </c>
      <c r="B4445" s="130" t="s">
        <v>4832</v>
      </c>
      <c r="C4445" s="130" t="s">
        <v>4833</v>
      </c>
      <c r="D4445" s="130" t="s">
        <v>18678</v>
      </c>
      <c r="E4445" s="130" t="s">
        <v>18673</v>
      </c>
      <c r="F4445" s="215">
        <v>4.9172800452340782E-3</v>
      </c>
      <c r="G4445" s="132" t="str">
        <f ca="1">IFERROR(_xll.BQL($A4445, "cur_mkt_cap(currency=EUR)")/1000000, " ")</f>
        <v xml:space="preserve"> </v>
      </c>
      <c r="M4445" s="308"/>
      <c r="N4445" s="215">
        <f t="shared" si="168"/>
        <v>5.2213858769696268E-5</v>
      </c>
      <c r="O4445" s="172" t="str">
        <f>IFERROR(IF(VLOOKUP($C4445,'MSCI Database'!$C:$R,2, FALSE)="","",VLOOKUP($C4445,'MSCI Database'!$C:$R,2, FALSE)),"")</f>
        <v>Commercial Services &amp; Supplies</v>
      </c>
      <c r="P4445" s="186" t="str">
        <f>IFERROR(IF(VLOOKUP($C4445,'MSCI Database'!$C:$R,3, FALSE)="","",VLOOKUP($C4445,'MSCI Database'!$C:$R,3, FALSE)),"")</f>
        <v>A</v>
      </c>
      <c r="Q4445" s="164" t="str">
        <f>IFERROR(IF(VLOOKUP($C4445,'MSCI Database'!$C:$R,4, FALSE)="","",VLOOKUP($C4445,'MSCI Database'!$C:$R,4, FALSE)),"")</f>
        <v>1</v>
      </c>
      <c r="R4445" s="164">
        <f>IFERROR(IF(VLOOKUP($C4445,'MSCI Database'!$C:$R,5, FALSE)="","",VLOOKUP($C4445,'MSCI Database'!$C:$R,5, FALSE)),"")</f>
        <v>5.9</v>
      </c>
      <c r="S4445" s="164">
        <f>IFERROR(IF(VLOOKUP($C4445,'MSCI Database'!$C:$R,6, FALSE)="","",VLOOKUP($C4445,'MSCI Database'!$C:$R,6, FALSE)),"")</f>
        <v>7.2</v>
      </c>
      <c r="T4445" s="211">
        <f>IFERROR(IF(VLOOKUP($C4445,'MSCI Database'!$C:$R,7, FALSE)="","",VLOOKUP($C4445,'MSCI Database'!$C:$R,7, FALSE)),"")</f>
        <v>5.7</v>
      </c>
      <c r="U4445" s="164">
        <f>IFERROR(IF(VLOOKUP($C4445,'MSCI Database'!$C:$R,8, FALSE)="","",VLOOKUP($C4445,'MSCI Database'!$C:$R,8, FALSE)),"")</f>
        <v>4.9000000000000004</v>
      </c>
      <c r="V4445" s="175">
        <f>IFERROR(IF(VLOOKUP($C4445,'MSCI Database'!$C:$R,9, FALSE)="","",VLOOKUP($C4445,'MSCI Database'!$C:$R,9, FALSE)),"")</f>
        <v>5.2</v>
      </c>
      <c r="W4445" s="165">
        <f t="shared" ca="1" si="169"/>
        <v>0</v>
      </c>
      <c r="X4445" s="236">
        <f>IFERROR(IF(VLOOKUP($C4445,'MSCI Database'!$C:$R,10, FALSE)="","",VLOOKUP($C4445,'MSCI Database'!$C:$R,10, FALSE)),"")</f>
        <v>13704</v>
      </c>
      <c r="Y4445" s="133" t="str">
        <f>IFERROR(IF(VLOOKUP($C4445,'MSCI Database'!$C:$R,11, FALSE)="","",VLOOKUP($C4445,'MSCI Database'!$C:$R,11, FALSE)),"")</f>
        <v>2019</v>
      </c>
      <c r="Z4445" s="133" t="str">
        <f>IFERROR(IF(VLOOKUP($C4445,'MSCI Database'!$C:$R,12, FALSE)="","",VLOOKUP($C4445,'MSCI Database'!$C:$R,12, FALSE)),"")</f>
        <v>E.Segmt-Moderately High</v>
      </c>
      <c r="AA4445" s="202" t="str">
        <f>IFERROR(IF(VLOOKUP($C4445,'MSCI Database'!$C:$R,13, FALSE)="","",VLOOKUP($C4445,'MSCI Database'!$C:$R,13, FALSE)),"")</f>
        <v>Anti-corruption initiatives drive the upgrade</v>
      </c>
    </row>
    <row r="4446" spans="1:27" s="130" customFormat="1" ht="15" hidden="1" customHeight="1" outlineLevel="1">
      <c r="A4446" s="130" t="s">
        <v>2776</v>
      </c>
      <c r="B4446" s="130" t="s">
        <v>2777</v>
      </c>
      <c r="C4446" s="130" t="s">
        <v>2778</v>
      </c>
      <c r="D4446" s="130" t="s">
        <v>18675</v>
      </c>
      <c r="E4446" s="130" t="s">
        <v>18704</v>
      </c>
      <c r="F4446" s="215">
        <v>4.9119527534368882E-3</v>
      </c>
      <c r="G4446" s="132" t="str">
        <f ca="1">IFERROR(_xll.BQL($A4446, "cur_mkt_cap(currency=EUR)")/1000000, " ")</f>
        <v xml:space="preserve"> </v>
      </c>
      <c r="M4446" s="308"/>
      <c r="N4446" s="215">
        <f t="shared" si="168"/>
        <v>5.2157291224434524E-5</v>
      </c>
      <c r="O4446" s="172" t="str">
        <f>IFERROR(IF(VLOOKUP($C4446,'MSCI Database'!$C:$R,2, FALSE)="","",VLOOKUP($C4446,'MSCI Database'!$C:$R,2, FALSE)),"")</f>
        <v>Real Estate Development &amp; Diversified Activities</v>
      </c>
      <c r="P4446" s="186" t="str">
        <f>IFERROR(IF(VLOOKUP($C4446,'MSCI Database'!$C:$R,3, FALSE)="","",VLOOKUP($C4446,'MSCI Database'!$C:$R,3, FALSE)),"")</f>
        <v>AAA</v>
      </c>
      <c r="Q4446" s="164" t="str">
        <f>IFERROR(IF(VLOOKUP($C4446,'MSCI Database'!$C:$R,4, FALSE)="","",VLOOKUP($C4446,'MSCI Database'!$C:$R,4, FALSE)),"")</f>
        <v>0</v>
      </c>
      <c r="R4446" s="164">
        <f>IFERROR(IF(VLOOKUP($C4446,'MSCI Database'!$C:$R,5, FALSE)="","",VLOOKUP($C4446,'MSCI Database'!$C:$R,5, FALSE)),"")</f>
        <v>8.6</v>
      </c>
      <c r="S4446" s="164">
        <f>IFERROR(IF(VLOOKUP($C4446,'MSCI Database'!$C:$R,6, FALSE)="","",VLOOKUP($C4446,'MSCI Database'!$C:$R,6, FALSE)),"")</f>
        <v>7.4</v>
      </c>
      <c r="T4446" s="211">
        <f>IFERROR(IF(VLOOKUP($C4446,'MSCI Database'!$C:$R,7, FALSE)="","",VLOOKUP($C4446,'MSCI Database'!$C:$R,7, FALSE)),"")</f>
        <v>4.2</v>
      </c>
      <c r="U4446" s="164">
        <f>IFERROR(IF(VLOOKUP($C4446,'MSCI Database'!$C:$R,8, FALSE)="","",VLOOKUP($C4446,'MSCI Database'!$C:$R,8, FALSE)),"")</f>
        <v>6.3</v>
      </c>
      <c r="V4446" s="175">
        <f>IFERROR(IF(VLOOKUP($C4446,'MSCI Database'!$C:$R,9, FALSE)="","",VLOOKUP($C4446,'MSCI Database'!$C:$R,9, FALSE)),"")</f>
        <v>6.5</v>
      </c>
      <c r="W4446" s="165">
        <f t="shared" ca="1" si="169"/>
        <v>0</v>
      </c>
      <c r="X4446" s="236">
        <f>IFERROR(IF(VLOOKUP($C4446,'MSCI Database'!$C:$R,10, FALSE)="","",VLOOKUP($C4446,'MSCI Database'!$C:$R,10, FALSE)),"")</f>
        <v>18837000</v>
      </c>
      <c r="Y4446" s="133" t="str">
        <f>IFERROR(IF(VLOOKUP($C4446,'MSCI Database'!$C:$R,11, FALSE)="","",VLOOKUP($C4446,'MSCI Database'!$C:$R,11, FALSE)),"")</f>
        <v>2019</v>
      </c>
      <c r="Z4446" s="133" t="str">
        <f>IFERROR(IF(VLOOKUP($C4446,'MSCI Database'!$C:$R,12, FALSE)="","",VLOOKUP($C4446,'MSCI Database'!$C:$R,12, FALSE)),"")</f>
        <v>Reported</v>
      </c>
      <c r="AA4446" s="202" t="str">
        <f>IFERROR(IF(VLOOKUP($C4446,'MSCI Database'!$C:$R,13, FALSE)="","",VLOOKUP($C4446,'MSCI Database'!$C:$R,13, FALSE)),"")</f>
        <v>Strong focus on green building, and corporate governance; sub-par safety record</v>
      </c>
    </row>
    <row r="4447" spans="1:27" s="130" customFormat="1" ht="15" hidden="1" customHeight="1" outlineLevel="1">
      <c r="A4447" s="130" t="s">
        <v>4775</v>
      </c>
      <c r="B4447" s="130" t="s">
        <v>4776</v>
      </c>
      <c r="C4447" s="130" t="s">
        <v>4777</v>
      </c>
      <c r="D4447" s="130" t="s">
        <v>18678</v>
      </c>
      <c r="E4447" s="130" t="s">
        <v>18690</v>
      </c>
      <c r="F4447" s="215">
        <v>4.9098425296783162E-3</v>
      </c>
      <c r="G4447" s="132" t="str">
        <f ca="1">IFERROR(_xll.BQL($A4447, "cur_mkt_cap(currency=EUR)")/1000000, " ")</f>
        <v xml:space="preserve"> </v>
      </c>
      <c r="M4447" s="308"/>
      <c r="N4447" s="215">
        <f t="shared" si="168"/>
        <v>5.213488393335308E-5</v>
      </c>
      <c r="O4447" s="172" t="str">
        <f>IFERROR(IF(VLOOKUP($C4447,'MSCI Database'!$C:$R,2, FALSE)="","",VLOOKUP($C4447,'MSCI Database'!$C:$R,2, FALSE)),"")</f>
        <v>Media &amp; Entertainment</v>
      </c>
      <c r="P4447" s="186" t="str">
        <f>IFERROR(IF(VLOOKUP($C4447,'MSCI Database'!$C:$R,3, FALSE)="","",VLOOKUP($C4447,'MSCI Database'!$C:$R,3, FALSE)),"")</f>
        <v>BB</v>
      </c>
      <c r="Q4447" s="164" t="str">
        <f>IFERROR(IF(VLOOKUP($C4447,'MSCI Database'!$C:$R,4, FALSE)="","",VLOOKUP($C4447,'MSCI Database'!$C:$R,4, FALSE)),"")</f>
        <v>-1</v>
      </c>
      <c r="R4447" s="164">
        <f>IFERROR(IF(VLOOKUP($C4447,'MSCI Database'!$C:$R,5, FALSE)="","",VLOOKUP($C4447,'MSCI Database'!$C:$R,5, FALSE)),"")</f>
        <v>3</v>
      </c>
      <c r="S4447" s="164">
        <f>IFERROR(IF(VLOOKUP($C4447,'MSCI Database'!$C:$R,6, FALSE)="","",VLOOKUP($C4447,'MSCI Database'!$C:$R,6, FALSE)),"")</f>
        <v>5</v>
      </c>
      <c r="T4447" s="211">
        <f>IFERROR(IF(VLOOKUP($C4447,'MSCI Database'!$C:$R,7, FALSE)="","",VLOOKUP($C4447,'MSCI Database'!$C:$R,7, FALSE)),"")</f>
        <v>4.0999999999999996</v>
      </c>
      <c r="U4447" s="164">
        <f>IFERROR(IF(VLOOKUP($C4447,'MSCI Database'!$C:$R,8, FALSE)="","",VLOOKUP($C4447,'MSCI Database'!$C:$R,8, FALSE)),"")</f>
        <v>3.7</v>
      </c>
      <c r="V4447" s="175">
        <f>IFERROR(IF(VLOOKUP($C4447,'MSCI Database'!$C:$R,9, FALSE)="","",VLOOKUP($C4447,'MSCI Database'!$C:$R,9, FALSE)),"")</f>
        <v>3.9</v>
      </c>
      <c r="W4447" s="165">
        <f t="shared" ca="1" si="169"/>
        <v>0</v>
      </c>
      <c r="X4447" s="236">
        <f>IFERROR(IF(VLOOKUP($C4447,'MSCI Database'!$C:$R,10, FALSE)="","",VLOOKUP($C4447,'MSCI Database'!$C:$R,10, FALSE)),"")</f>
        <v>1914</v>
      </c>
      <c r="Y4447" s="133" t="str">
        <f>IFERROR(IF(VLOOKUP($C4447,'MSCI Database'!$C:$R,11, FALSE)="","",VLOOKUP($C4447,'MSCI Database'!$C:$R,11, FALSE)),"")</f>
        <v>2019</v>
      </c>
      <c r="Z4447" s="133" t="str">
        <f>IFERROR(IF(VLOOKUP($C4447,'MSCI Database'!$C:$R,12, FALSE)="","",VLOOKUP($C4447,'MSCI Database'!$C:$R,12, FALSE)),"")</f>
        <v>Reported</v>
      </c>
      <c r="AA4447" s="202" t="str">
        <f>IFERROR(IF(VLOOKUP($C4447,'MSCI Database'!$C:$R,13, FALSE)="","",VLOOKUP($C4447,'MSCI Database'!$C:$R,13, FALSE)),"")</f>
        <v>Weak governance practices and increased exposure to data security-related risks drive the downgrade</v>
      </c>
    </row>
    <row r="4448" spans="1:27" s="130" customFormat="1" ht="15" hidden="1" customHeight="1" outlineLevel="1">
      <c r="A4448" s="130" t="s">
        <v>3071</v>
      </c>
      <c r="B4448" s="130" t="s">
        <v>3072</v>
      </c>
      <c r="C4448" s="130" t="s">
        <v>3073</v>
      </c>
      <c r="D4448" s="130" t="s">
        <v>18706</v>
      </c>
      <c r="E4448" s="130" t="s">
        <v>18688</v>
      </c>
      <c r="F4448" s="215">
        <v>1.155131959244164E-2</v>
      </c>
      <c r="G4448" s="132" t="str">
        <f ca="1">IFERROR(_xll.BQL($A4448, "cur_mkt_cap(currency=EUR)")/1000000, " ")</f>
        <v xml:space="preserve"> </v>
      </c>
      <c r="M4448" s="308"/>
      <c r="N4448" s="215">
        <f t="shared" si="168"/>
        <v>1.2265703076804564E-4</v>
      </c>
      <c r="O4448" s="172" t="str">
        <f>IFERROR(IF(VLOOKUP($C4448,'MSCI Database'!$C:$R,2, FALSE)="","",VLOOKUP($C4448,'MSCI Database'!$C:$R,2, FALSE)),"")</f>
        <v>Banks</v>
      </c>
      <c r="P4448" s="186" t="str">
        <f>IFERROR(IF(VLOOKUP($C4448,'MSCI Database'!$C:$R,3, FALSE)="","",VLOOKUP($C4448,'MSCI Database'!$C:$R,3, FALSE)),"")</f>
        <v>A</v>
      </c>
      <c r="Q4448" s="164" t="str">
        <f>IFERROR(IF(VLOOKUP($C4448,'MSCI Database'!$C:$R,4, FALSE)="","",VLOOKUP($C4448,'MSCI Database'!$C:$R,4, FALSE)),"")</f>
        <v>0</v>
      </c>
      <c r="R4448" s="164">
        <f>IFERROR(IF(VLOOKUP($C4448,'MSCI Database'!$C:$R,5, FALSE)="","",VLOOKUP($C4448,'MSCI Database'!$C:$R,5, FALSE)),"")</f>
        <v>5.9</v>
      </c>
      <c r="S4448" s="164">
        <f>IFERROR(IF(VLOOKUP($C4448,'MSCI Database'!$C:$R,6, FALSE)="","",VLOOKUP($C4448,'MSCI Database'!$C:$R,6, FALSE)),"")</f>
        <v>5.8</v>
      </c>
      <c r="T4448" s="211">
        <f>IFERROR(IF(VLOOKUP($C4448,'MSCI Database'!$C:$R,7, FALSE)="","",VLOOKUP($C4448,'MSCI Database'!$C:$R,7, FALSE)),"")</f>
        <v>4.4000000000000004</v>
      </c>
      <c r="U4448" s="164">
        <f>IFERROR(IF(VLOOKUP($C4448,'MSCI Database'!$C:$R,8, FALSE)="","",VLOOKUP($C4448,'MSCI Database'!$C:$R,8, FALSE)),"")</f>
        <v>5.4</v>
      </c>
      <c r="V4448" s="175">
        <f>IFERROR(IF(VLOOKUP($C4448,'MSCI Database'!$C:$R,9, FALSE)="","",VLOOKUP($C4448,'MSCI Database'!$C:$R,9, FALSE)),"")</f>
        <v>4.9000000000000004</v>
      </c>
      <c r="W4448" s="165">
        <f t="shared" ca="1" si="169"/>
        <v>0</v>
      </c>
      <c r="X4448" s="236">
        <f>IFERROR(IF(VLOOKUP($C4448,'MSCI Database'!$C:$R,10, FALSE)="","",VLOOKUP($C4448,'MSCI Database'!$C:$R,10, FALSE)),"")</f>
        <v>18756</v>
      </c>
      <c r="Y4448" s="133" t="str">
        <f>IFERROR(IF(VLOOKUP($C4448,'MSCI Database'!$C:$R,11, FALSE)="","",VLOOKUP($C4448,'MSCI Database'!$C:$R,11, FALSE)),"")</f>
        <v>2019</v>
      </c>
      <c r="Z4448" s="133" t="str">
        <f>IFERROR(IF(VLOOKUP($C4448,'MSCI Database'!$C:$R,12, FALSE)="","",VLOOKUP($C4448,'MSCI Database'!$C:$R,12, FALSE)),"")</f>
        <v>Reported</v>
      </c>
      <c r="AA4448" s="202" t="str">
        <f>IFERROR(IF(VLOOKUP($C4448,'MSCI Database'!$C:$R,13, FALSE)="","",VLOOKUP($C4448,'MSCI Database'!$C:$R,13, FALSE)),"")</f>
        <v>Relatively robust practices in most ESG parameters; lags peers in data security measures</v>
      </c>
    </row>
    <row r="4449" spans="1:27" s="130" customFormat="1" ht="15" hidden="1" customHeight="1" outlineLevel="1">
      <c r="A4449" s="130" t="s">
        <v>249</v>
      </c>
      <c r="B4449" s="130" t="s">
        <v>250</v>
      </c>
      <c r="C4449" s="130" t="s">
        <v>251</v>
      </c>
      <c r="D4449" s="130" t="s">
        <v>12128</v>
      </c>
      <c r="E4449" s="130" t="s">
        <v>18673</v>
      </c>
      <c r="F4449" s="215">
        <v>3.8035106821267532E-2</v>
      </c>
      <c r="G4449" s="132" t="str">
        <f ca="1">IFERROR(_xll.BQL($A4449, "cur_mkt_cap(currency=EUR)")/1000000, " ")</f>
        <v xml:space="preserve"> </v>
      </c>
      <c r="M4449" s="308"/>
      <c r="N4449" s="215">
        <f t="shared" si="168"/>
        <v>4.0387362069825659E-4</v>
      </c>
      <c r="O4449" s="172" t="str">
        <f>IFERROR(IF(VLOOKUP($C4449,'MSCI Database'!$C:$R,2, FALSE)="","",VLOOKUP($C4449,'MSCI Database'!$C:$R,2, FALSE)),"")</f>
        <v>Commercial Services &amp; Supplies</v>
      </c>
      <c r="P4449" s="186" t="str">
        <f>IFERROR(IF(VLOOKUP($C4449,'MSCI Database'!$C:$R,3, FALSE)="","",VLOOKUP($C4449,'MSCI Database'!$C:$R,3, FALSE)),"")</f>
        <v>BBB</v>
      </c>
      <c r="Q4449" s="164" t="str">
        <f>IFERROR(IF(VLOOKUP($C4449,'MSCI Database'!$C:$R,4, FALSE)="","",VLOOKUP($C4449,'MSCI Database'!$C:$R,4, FALSE)),"")</f>
        <v>2</v>
      </c>
      <c r="R4449" s="164">
        <f>IFERROR(IF(VLOOKUP($C4449,'MSCI Database'!$C:$R,5, FALSE)="","",VLOOKUP($C4449,'MSCI Database'!$C:$R,5, FALSE)),"")</f>
        <v>4.3</v>
      </c>
      <c r="S4449" s="164">
        <f>IFERROR(IF(VLOOKUP($C4449,'MSCI Database'!$C:$R,6, FALSE)="","",VLOOKUP($C4449,'MSCI Database'!$C:$R,6, FALSE)),"")</f>
        <v>5.6</v>
      </c>
      <c r="T4449" s="211">
        <f>IFERROR(IF(VLOOKUP($C4449,'MSCI Database'!$C:$R,7, FALSE)="","",VLOOKUP($C4449,'MSCI Database'!$C:$R,7, FALSE)),"")</f>
        <v>4.2</v>
      </c>
      <c r="U4449" s="164">
        <f>IFERROR(IF(VLOOKUP($C4449,'MSCI Database'!$C:$R,8, FALSE)="","",VLOOKUP($C4449,'MSCI Database'!$C:$R,8, FALSE)),"")</f>
        <v>6.2</v>
      </c>
      <c r="V4449" s="175">
        <f>IFERROR(IF(VLOOKUP($C4449,'MSCI Database'!$C:$R,9, FALSE)="","",VLOOKUP($C4449,'MSCI Database'!$C:$R,9, FALSE)),"")</f>
        <v>5.5</v>
      </c>
      <c r="W4449" s="165">
        <f t="shared" ca="1" si="169"/>
        <v>0</v>
      </c>
      <c r="X4449" s="236">
        <f>IFERROR(IF(VLOOKUP($C4449,'MSCI Database'!$C:$R,10, FALSE)="","",VLOOKUP($C4449,'MSCI Database'!$C:$R,10, FALSE)),"")</f>
        <v>14173745</v>
      </c>
      <c r="Y4449" s="133" t="str">
        <f>IFERROR(IF(VLOOKUP($C4449,'MSCI Database'!$C:$R,11, FALSE)="","",VLOOKUP($C4449,'MSCI Database'!$C:$R,11, FALSE)),"")</f>
        <v>2019</v>
      </c>
      <c r="Z4449" s="133" t="str">
        <f>IFERROR(IF(VLOOKUP($C4449,'MSCI Database'!$C:$R,12, FALSE)="","",VLOOKUP($C4449,'MSCI Database'!$C:$R,12, FALSE)),"")</f>
        <v>Reported</v>
      </c>
      <c r="AA4449" s="202" t="str">
        <f>IFERROR(IF(VLOOKUP($C4449,'MSCI Database'!$C:$R,13, FALSE)="","",VLOOKUP($C4449,'MSCI Database'!$C:$R,13, FALSE)),"")</f>
        <v>Efforts to improve greenhouse gas emissions profile</v>
      </c>
    </row>
    <row r="4450" spans="1:27" s="130" customFormat="1" ht="15" hidden="1" customHeight="1" outlineLevel="1">
      <c r="A4450" s="130" t="s">
        <v>1087</v>
      </c>
      <c r="B4450" s="130" t="s">
        <v>1088</v>
      </c>
      <c r="C4450" s="130" t="s">
        <v>1089</v>
      </c>
      <c r="D4450" s="130" t="s">
        <v>12135</v>
      </c>
      <c r="E4450" s="130" t="s">
        <v>18688</v>
      </c>
      <c r="F4450" s="215">
        <v>3.026361233497734E-2</v>
      </c>
      <c r="G4450" s="132" t="str">
        <f ca="1">IFERROR(_xll.BQL($A4450, "cur_mkt_cap(currency=EUR)")/1000000, " ")</f>
        <v xml:space="preserve"> </v>
      </c>
      <c r="M4450" s="308"/>
      <c r="N4450" s="215">
        <f t="shared" si="168"/>
        <v>3.2135244805731278E-4</v>
      </c>
      <c r="O4450" s="172" t="str">
        <f>IFERROR(IF(VLOOKUP($C4450,'MSCI Database'!$C:$R,2, FALSE)="","",VLOOKUP($C4450,'MSCI Database'!$C:$R,2, FALSE)),"")</f>
        <v>Life &amp; Health Insurance</v>
      </c>
      <c r="P4450" s="186" t="str">
        <f>IFERROR(IF(VLOOKUP($C4450,'MSCI Database'!$C:$R,3, FALSE)="","",VLOOKUP($C4450,'MSCI Database'!$C:$R,3, FALSE)),"")</f>
        <v>A</v>
      </c>
      <c r="Q4450" s="164" t="str">
        <f>IFERROR(IF(VLOOKUP($C4450,'MSCI Database'!$C:$R,4, FALSE)="","",VLOOKUP($C4450,'MSCI Database'!$C:$R,4, FALSE)),"")</f>
        <v>1</v>
      </c>
      <c r="R4450" s="164">
        <f>IFERROR(IF(VLOOKUP($C4450,'MSCI Database'!$C:$R,5, FALSE)="","",VLOOKUP($C4450,'MSCI Database'!$C:$R,5, FALSE)),"")</f>
        <v>6.6</v>
      </c>
      <c r="S4450" s="164">
        <f>IFERROR(IF(VLOOKUP($C4450,'MSCI Database'!$C:$R,6, FALSE)="","",VLOOKUP($C4450,'MSCI Database'!$C:$R,6, FALSE)),"")</f>
        <v>7.4</v>
      </c>
      <c r="T4450" s="211">
        <f>IFERROR(IF(VLOOKUP($C4450,'MSCI Database'!$C:$R,7, FALSE)="","",VLOOKUP($C4450,'MSCI Database'!$C:$R,7, FALSE)),"")</f>
        <v>5.5</v>
      </c>
      <c r="U4450" s="164">
        <f>IFERROR(IF(VLOOKUP($C4450,'MSCI Database'!$C:$R,8, FALSE)="","",VLOOKUP($C4450,'MSCI Database'!$C:$R,8, FALSE)),"")</f>
        <v>3.9</v>
      </c>
      <c r="V4450" s="175">
        <f>IFERROR(IF(VLOOKUP($C4450,'MSCI Database'!$C:$R,9, FALSE)="","",VLOOKUP($C4450,'MSCI Database'!$C:$R,9, FALSE)),"")</f>
        <v>5</v>
      </c>
      <c r="W4450" s="165">
        <f t="shared" ca="1" si="169"/>
        <v>0</v>
      </c>
      <c r="X4450" s="236">
        <f>IFERROR(IF(VLOOKUP($C4450,'MSCI Database'!$C:$R,10, FALSE)="","",VLOOKUP($C4450,'MSCI Database'!$C:$R,10, FALSE)),"")</f>
        <v>57256</v>
      </c>
      <c r="Y4450" s="133" t="str">
        <f>IFERROR(IF(VLOOKUP($C4450,'MSCI Database'!$C:$R,11, FALSE)="","",VLOOKUP($C4450,'MSCI Database'!$C:$R,11, FALSE)),"")</f>
        <v>2019</v>
      </c>
      <c r="Z4450" s="133" t="str">
        <f>IFERROR(IF(VLOOKUP($C4450,'MSCI Database'!$C:$R,12, FALSE)="","",VLOOKUP($C4450,'MSCI Database'!$C:$R,12, FALSE)),"")</f>
        <v>Reported</v>
      </c>
      <c r="AA4450" s="202" t="str">
        <f>IFERROR(IF(VLOOKUP($C4450,'MSCI Database'!$C:$R,13, FALSE)="","",VLOOKUP($C4450,'MSCI Database'!$C:$R,13, FALSE)),"")</f>
        <v>Robust green investment focus, employee development programs drive upgrade</v>
      </c>
    </row>
    <row r="4451" spans="1:27" s="130" customFormat="1" ht="15" hidden="1" customHeight="1" outlineLevel="1">
      <c r="A4451" s="130" t="s">
        <v>5202</v>
      </c>
      <c r="B4451" s="130" t="s">
        <v>5203</v>
      </c>
      <c r="C4451" s="130" t="s">
        <v>5204</v>
      </c>
      <c r="D4451" s="130" t="s">
        <v>18719</v>
      </c>
      <c r="E4451" s="130" t="s">
        <v>12133</v>
      </c>
      <c r="F4451" s="215">
        <v>8.9391529742543323E-3</v>
      </c>
      <c r="G4451" s="132" t="str">
        <f ca="1">IFERROR(_xll.BQL($A4451, "cur_mkt_cap(currency=EUR)")/1000000, " ")</f>
        <v xml:space="preserve"> </v>
      </c>
      <c r="M4451" s="308"/>
      <c r="N4451" s="215">
        <f t="shared" si="168"/>
        <v>9.4919887951227592E-5</v>
      </c>
      <c r="O4451" s="172" t="str">
        <f>IFERROR(IF(VLOOKUP($C4451,'MSCI Database'!$C:$R,2, FALSE)="","",VLOOKUP($C4451,'MSCI Database'!$C:$R,2, FALSE)),"")</f>
        <v>Health Care Equipment &amp; Supplies</v>
      </c>
      <c r="P4451" s="186" t="str">
        <f>IFERROR(IF(VLOOKUP($C4451,'MSCI Database'!$C:$R,3, FALSE)="","",VLOOKUP($C4451,'MSCI Database'!$C:$R,3, FALSE)),"")</f>
        <v>BB</v>
      </c>
      <c r="Q4451" s="164" t="str">
        <f>IFERROR(IF(VLOOKUP($C4451,'MSCI Database'!$C:$R,4, FALSE)="","",VLOOKUP($C4451,'MSCI Database'!$C:$R,4, FALSE)),"")</f>
        <v>0</v>
      </c>
      <c r="R4451" s="164">
        <f>IFERROR(IF(VLOOKUP($C4451,'MSCI Database'!$C:$R,5, FALSE)="","",VLOOKUP($C4451,'MSCI Database'!$C:$R,5, FALSE)),"")</f>
        <v>4.2</v>
      </c>
      <c r="S4451" s="164">
        <f>IFERROR(IF(VLOOKUP($C4451,'MSCI Database'!$C:$R,6, FALSE)="","",VLOOKUP($C4451,'MSCI Database'!$C:$R,6, FALSE)),"")</f>
        <v>10</v>
      </c>
      <c r="T4451" s="211">
        <f>IFERROR(IF(VLOOKUP($C4451,'MSCI Database'!$C:$R,7, FALSE)="","",VLOOKUP($C4451,'MSCI Database'!$C:$R,7, FALSE)),"")</f>
        <v>5.8</v>
      </c>
      <c r="U4451" s="164">
        <f>IFERROR(IF(VLOOKUP($C4451,'MSCI Database'!$C:$R,8, FALSE)="","",VLOOKUP($C4451,'MSCI Database'!$C:$R,8, FALSE)),"")</f>
        <v>5.9</v>
      </c>
      <c r="V4451" s="175">
        <f>IFERROR(IF(VLOOKUP($C4451,'MSCI Database'!$C:$R,9, FALSE)="","",VLOOKUP($C4451,'MSCI Database'!$C:$R,9, FALSE)),"")</f>
        <v>6.1</v>
      </c>
      <c r="W4451" s="165">
        <f t="shared" ca="1" si="169"/>
        <v>0</v>
      </c>
      <c r="X4451" s="236">
        <f>IFERROR(IF(VLOOKUP($C4451,'MSCI Database'!$C:$R,10, FALSE)="","",VLOOKUP($C4451,'MSCI Database'!$C:$R,10, FALSE)),"")</f>
        <v>1673342</v>
      </c>
      <c r="Y4451" s="133" t="str">
        <f>IFERROR(IF(VLOOKUP($C4451,'MSCI Database'!$C:$R,11, FALSE)="","",VLOOKUP($C4451,'MSCI Database'!$C:$R,11, FALSE)),"")</f>
        <v>2019</v>
      </c>
      <c r="Z4451" s="133" t="str">
        <f>IFERROR(IF(VLOOKUP($C4451,'MSCI Database'!$C:$R,12, FALSE)="","",VLOOKUP($C4451,'MSCI Database'!$C:$R,12, FALSE)),"")</f>
        <v>Reported</v>
      </c>
      <c r="AA4451" s="202" t="str">
        <f>IFERROR(IF(VLOOKUP($C4451,'MSCI Database'!$C:$R,13, FALSE)="","",VLOOKUP($C4451,'MSCI Database'!$C:$R,13, FALSE)),"")</f>
        <v>Improved governance; but poor labor practices pose significant reputational and operational risks</v>
      </c>
    </row>
    <row r="4452" spans="1:27" s="130" customFormat="1" ht="15" hidden="1" customHeight="1" outlineLevel="1">
      <c r="A4452" s="130" t="s">
        <v>6782</v>
      </c>
      <c r="B4452" s="130" t="s">
        <v>6783</v>
      </c>
      <c r="C4452" s="130" t="s">
        <v>6784</v>
      </c>
      <c r="D4452" s="130" t="s">
        <v>12128</v>
      </c>
      <c r="E4452" s="130" t="s">
        <v>100</v>
      </c>
      <c r="F4452" s="215">
        <v>3.7738993779050267E-2</v>
      </c>
      <c r="G4452" s="132" t="str">
        <f ca="1">IFERROR(_xll.BQL($A4452, "cur_mkt_cap(currency=EUR)")/1000000, " ")</f>
        <v xml:space="preserve"> </v>
      </c>
      <c r="M4452" s="308"/>
      <c r="N4452" s="215">
        <f t="shared" si="168"/>
        <v>4.0072936118405977E-4</v>
      </c>
      <c r="O4452" s="172" t="str">
        <f>IFERROR(IF(VLOOKUP($C4452,'MSCI Database'!$C:$R,2, FALSE)="","",VLOOKUP($C4452,'MSCI Database'!$C:$R,2, FALSE)),"")</f>
        <v>Utilities</v>
      </c>
      <c r="P4452" s="186" t="str">
        <f>IFERROR(IF(VLOOKUP($C4452,'MSCI Database'!$C:$R,3, FALSE)="","",VLOOKUP($C4452,'MSCI Database'!$C:$R,3, FALSE)),"")</f>
        <v>A</v>
      </c>
      <c r="Q4452" s="164" t="str">
        <f>IFERROR(IF(VLOOKUP($C4452,'MSCI Database'!$C:$R,4, FALSE)="","",VLOOKUP($C4452,'MSCI Database'!$C:$R,4, FALSE)),"")</f>
        <v>0</v>
      </c>
      <c r="R4452" s="164">
        <f>IFERROR(IF(VLOOKUP($C4452,'MSCI Database'!$C:$R,5, FALSE)="","",VLOOKUP($C4452,'MSCI Database'!$C:$R,5, FALSE)),"")</f>
        <v>6.7</v>
      </c>
      <c r="S4452" s="164">
        <f>IFERROR(IF(VLOOKUP($C4452,'MSCI Database'!$C:$R,6, FALSE)="","",VLOOKUP($C4452,'MSCI Database'!$C:$R,6, FALSE)),"")</f>
        <v>6.2</v>
      </c>
      <c r="T4452" s="211">
        <f>IFERROR(IF(VLOOKUP($C4452,'MSCI Database'!$C:$R,7, FALSE)="","",VLOOKUP($C4452,'MSCI Database'!$C:$R,7, FALSE)),"")</f>
        <v>6</v>
      </c>
      <c r="U4452" s="164">
        <f>IFERROR(IF(VLOOKUP($C4452,'MSCI Database'!$C:$R,8, FALSE)="","",VLOOKUP($C4452,'MSCI Database'!$C:$R,8, FALSE)),"")</f>
        <v>5.9</v>
      </c>
      <c r="V4452" s="175">
        <f>IFERROR(IF(VLOOKUP($C4452,'MSCI Database'!$C:$R,9, FALSE)="","",VLOOKUP($C4452,'MSCI Database'!$C:$R,9, FALSE)),"")</f>
        <v>6.1</v>
      </c>
      <c r="W4452" s="165">
        <f t="shared" ca="1" si="169"/>
        <v>0</v>
      </c>
      <c r="X4452" s="236">
        <f>IFERROR(IF(VLOOKUP($C4452,'MSCI Database'!$C:$R,10, FALSE)="","",VLOOKUP($C4452,'MSCI Database'!$C:$R,10, FALSE)),"")</f>
        <v>32433000</v>
      </c>
      <c r="Y4452" s="133" t="str">
        <f>IFERROR(IF(VLOOKUP($C4452,'MSCI Database'!$C:$R,11, FALSE)="","",VLOOKUP($C4452,'MSCI Database'!$C:$R,11, FALSE)),"")</f>
        <v>2019</v>
      </c>
      <c r="Z4452" s="133" t="str">
        <f>IFERROR(IF(VLOOKUP($C4452,'MSCI Database'!$C:$R,12, FALSE)="","",VLOOKUP($C4452,'MSCI Database'!$C:$R,12, FALSE)),"")</f>
        <v>Reported</v>
      </c>
      <c r="AA4452" s="202" t="str">
        <f>IFERROR(IF(VLOOKUP($C4452,'MSCI Database'!$C:$R,13, FALSE)="","",VLOOKUP($C4452,'MSCI Database'!$C:$R,13, FALSE)),"")</f>
        <v>Committed towards decarbonization of generation portfolio, despite current reliance on coal</v>
      </c>
    </row>
    <row r="4453" spans="1:27" s="130" customFormat="1" ht="15" hidden="1" customHeight="1" outlineLevel="1">
      <c r="A4453" s="130" t="s">
        <v>796</v>
      </c>
      <c r="B4453" s="130" t="s">
        <v>797</v>
      </c>
      <c r="C4453" s="130" t="s">
        <v>798</v>
      </c>
      <c r="D4453" s="130" t="s">
        <v>12138</v>
      </c>
      <c r="E4453" s="130" t="s">
        <v>18674</v>
      </c>
      <c r="F4453" s="215">
        <v>6.6686795132218533E-3</v>
      </c>
      <c r="G4453" s="132" t="str">
        <f ca="1">IFERROR(_xll.BQL($A4453, "cur_mkt_cap(currency=EUR)")/1000000, " ")</f>
        <v xml:space="preserve"> </v>
      </c>
      <c r="M4453" s="308"/>
      <c r="N4453" s="215">
        <f t="shared" si="168"/>
        <v>7.0810994509294288E-5</v>
      </c>
      <c r="O4453" s="172" t="str">
        <f>IFERROR(IF(VLOOKUP($C4453,'MSCI Database'!$C:$R,2, FALSE)="","",VLOOKUP($C4453,'MSCI Database'!$C:$R,2, FALSE)),"")</f>
        <v>Retail - Food &amp; Staples</v>
      </c>
      <c r="P4453" s="186" t="str">
        <f>IFERROR(IF(VLOOKUP($C4453,'MSCI Database'!$C:$R,3, FALSE)="","",VLOOKUP($C4453,'MSCI Database'!$C:$R,3, FALSE)),"")</f>
        <v>B</v>
      </c>
      <c r="Q4453" s="164" t="str">
        <f>IFERROR(IF(VLOOKUP($C4453,'MSCI Database'!$C:$R,4, FALSE)="","",VLOOKUP($C4453,'MSCI Database'!$C:$R,4, FALSE)),"")</f>
        <v>0</v>
      </c>
      <c r="R4453" s="164">
        <f>IFERROR(IF(VLOOKUP($C4453,'MSCI Database'!$C:$R,5, FALSE)="","",VLOOKUP($C4453,'MSCI Database'!$C:$R,5, FALSE)),"")</f>
        <v>2.2999999999999998</v>
      </c>
      <c r="S4453" s="164">
        <f>IFERROR(IF(VLOOKUP($C4453,'MSCI Database'!$C:$R,6, FALSE)="","",VLOOKUP($C4453,'MSCI Database'!$C:$R,6, FALSE)),"")</f>
        <v>4.8</v>
      </c>
      <c r="T4453" s="211">
        <f>IFERROR(IF(VLOOKUP($C4453,'MSCI Database'!$C:$R,7, FALSE)="","",VLOOKUP($C4453,'MSCI Database'!$C:$R,7, FALSE)),"")</f>
        <v>2.9</v>
      </c>
      <c r="U4453" s="164">
        <f>IFERROR(IF(VLOOKUP($C4453,'MSCI Database'!$C:$R,8, FALSE)="","",VLOOKUP($C4453,'MSCI Database'!$C:$R,8, FALSE)),"")</f>
        <v>4.4000000000000004</v>
      </c>
      <c r="V4453" s="175">
        <f>IFERROR(IF(VLOOKUP($C4453,'MSCI Database'!$C:$R,9, FALSE)="","",VLOOKUP($C4453,'MSCI Database'!$C:$R,9, FALSE)),"")</f>
        <v>3.6</v>
      </c>
      <c r="W4453" s="165">
        <f t="shared" ca="1" si="169"/>
        <v>0</v>
      </c>
      <c r="X4453" s="236">
        <f>IFERROR(IF(VLOOKUP($C4453,'MSCI Database'!$C:$R,10, FALSE)="","",VLOOKUP($C4453,'MSCI Database'!$C:$R,10, FALSE)),"")</f>
        <v>181330</v>
      </c>
      <c r="Y4453" s="133" t="str">
        <f>IFERROR(IF(VLOOKUP($C4453,'MSCI Database'!$C:$R,11, FALSE)="","",VLOOKUP($C4453,'MSCI Database'!$C:$R,11, FALSE)),"")</f>
        <v>2019</v>
      </c>
      <c r="Z4453" s="133" t="str">
        <f>IFERROR(IF(VLOOKUP($C4453,'MSCI Database'!$C:$R,12, FALSE)="","",VLOOKUP($C4453,'MSCI Database'!$C:$R,12, FALSE)),"")</f>
        <v>E.Segmt-Moderately Low</v>
      </c>
      <c r="AA4453" s="202" t="str">
        <f>IFERROR(IF(VLOOKUP($C4453,'MSCI Database'!$C:$R,13, FALSE)="","",VLOOKUP($C4453,'MSCI Database'!$C:$R,13, FALSE)),"")</f>
        <v>Data security and labor management programs continue to trail those of peers</v>
      </c>
    </row>
    <row r="4454" spans="1:27" s="130" customFormat="1" ht="15" hidden="1" customHeight="1" outlineLevel="1">
      <c r="A4454" s="130" t="s">
        <v>7698</v>
      </c>
      <c r="B4454" s="130" t="s">
        <v>7699</v>
      </c>
      <c r="C4454" s="130" t="s">
        <v>7700</v>
      </c>
      <c r="D4454" s="130" t="s">
        <v>12128</v>
      </c>
      <c r="E4454" s="130" t="s">
        <v>18707</v>
      </c>
      <c r="F4454" s="215">
        <v>3.7683806359783953E-2</v>
      </c>
      <c r="G4454" s="132" t="str">
        <f ca="1">IFERROR(_xll.BQL($A4454, "cur_mkt_cap(currency=EUR)")/1000000, " ")</f>
        <v xml:space="preserve"> </v>
      </c>
      <c r="M4454" s="308"/>
      <c r="N4454" s="215">
        <f t="shared" si="168"/>
        <v>4.0014335670822599E-4</v>
      </c>
      <c r="O4454" s="172" t="str">
        <f>IFERROR(IF(VLOOKUP($C4454,'MSCI Database'!$C:$R,2, FALSE)="","",VLOOKUP($C4454,'MSCI Database'!$C:$R,2, FALSE)),"")</f>
        <v>Integrated Oil &amp; Gas</v>
      </c>
      <c r="P4454" s="186" t="str">
        <f>IFERROR(IF(VLOOKUP($C4454,'MSCI Database'!$C:$R,3, FALSE)="","",VLOOKUP($C4454,'MSCI Database'!$C:$R,3, FALSE)),"")</f>
        <v>BB</v>
      </c>
      <c r="Q4454" s="164" t="str">
        <f>IFERROR(IF(VLOOKUP($C4454,'MSCI Database'!$C:$R,4, FALSE)="","",VLOOKUP($C4454,'MSCI Database'!$C:$R,4, FALSE)),"")</f>
        <v>0</v>
      </c>
      <c r="R4454" s="164">
        <f>IFERROR(IF(VLOOKUP($C4454,'MSCI Database'!$C:$R,5, FALSE)="","",VLOOKUP($C4454,'MSCI Database'!$C:$R,5, FALSE)),"")</f>
        <v>4.2</v>
      </c>
      <c r="S4454" s="164">
        <f>IFERROR(IF(VLOOKUP($C4454,'MSCI Database'!$C:$R,6, FALSE)="","",VLOOKUP($C4454,'MSCI Database'!$C:$R,6, FALSE)),"")</f>
        <v>3.7</v>
      </c>
      <c r="T4454" s="211">
        <f>IFERROR(IF(VLOOKUP($C4454,'MSCI Database'!$C:$R,7, FALSE)="","",VLOOKUP($C4454,'MSCI Database'!$C:$R,7, FALSE)),"")</f>
        <v>5.9</v>
      </c>
      <c r="U4454" s="164">
        <f>IFERROR(IF(VLOOKUP($C4454,'MSCI Database'!$C:$R,8, FALSE)="","",VLOOKUP($C4454,'MSCI Database'!$C:$R,8, FALSE)),"")</f>
        <v>5.0999999999999996</v>
      </c>
      <c r="V4454" s="175">
        <f>IFERROR(IF(VLOOKUP($C4454,'MSCI Database'!$C:$R,9, FALSE)="","",VLOOKUP($C4454,'MSCI Database'!$C:$R,9, FALSE)),"")</f>
        <v>4.7</v>
      </c>
      <c r="W4454" s="165">
        <f t="shared" ca="1" si="169"/>
        <v>0</v>
      </c>
      <c r="X4454" s="236">
        <f>IFERROR(IF(VLOOKUP($C4454,'MSCI Database'!$C:$R,10, FALSE)="","",VLOOKUP($C4454,'MSCI Database'!$C:$R,10, FALSE)),"")</f>
        <v>28850197</v>
      </c>
      <c r="Y4454" s="133" t="str">
        <f>IFERROR(IF(VLOOKUP($C4454,'MSCI Database'!$C:$R,11, FALSE)="","",VLOOKUP($C4454,'MSCI Database'!$C:$R,11, FALSE)),"")</f>
        <v>2019</v>
      </c>
      <c r="Z4454" s="133" t="str">
        <f>IFERROR(IF(VLOOKUP($C4454,'MSCI Database'!$C:$R,12, FALSE)="","",VLOOKUP($C4454,'MSCI Database'!$C:$R,12, FALSE)),"")</f>
        <v>Reported</v>
      </c>
      <c r="AA4454" s="202" t="str">
        <f>IFERROR(IF(VLOOKUP($C4454,'MSCI Database'!$C:$R,13, FALSE)="","",VLOOKUP($C4454,'MSCI Database'!$C:$R,13, FALSE)),"")</f>
        <v>Leading carbon capture and utilization practices</v>
      </c>
    </row>
    <row r="4455" spans="1:27" s="130" customFormat="1" ht="15" hidden="1" customHeight="1" outlineLevel="1">
      <c r="A4455" s="130" t="s">
        <v>1164</v>
      </c>
      <c r="B4455" s="130" t="s">
        <v>1165</v>
      </c>
      <c r="C4455" s="130" t="s">
        <v>1166</v>
      </c>
      <c r="D4455" s="130" t="s">
        <v>12135</v>
      </c>
      <c r="E4455" s="130" t="s">
        <v>18684</v>
      </c>
      <c r="F4455" s="215">
        <v>3.0025110797591612E-2</v>
      </c>
      <c r="G4455" s="132" t="str">
        <f ca="1">IFERROR(_xll.BQL($A4455, "cur_mkt_cap(currency=EUR)")/1000000, " ")</f>
        <v xml:space="preserve"> </v>
      </c>
      <c r="M4455" s="308"/>
      <c r="N4455" s="215">
        <f t="shared" si="168"/>
        <v>3.1881993303379207E-4</v>
      </c>
      <c r="O4455" s="172" t="str">
        <f>IFERROR(IF(VLOOKUP($C4455,'MSCI Database'!$C:$R,2, FALSE)="","",VLOOKUP($C4455,'MSCI Database'!$C:$R,2, FALSE)),"")</f>
        <v>Metals and Mining - Precious Metals</v>
      </c>
      <c r="P4455" s="186" t="str">
        <f>IFERROR(IF(VLOOKUP($C4455,'MSCI Database'!$C:$R,3, FALSE)="","",VLOOKUP($C4455,'MSCI Database'!$C:$R,3, FALSE)),"")</f>
        <v>AA</v>
      </c>
      <c r="Q4455" s="164" t="str">
        <f>IFERROR(IF(VLOOKUP($C4455,'MSCI Database'!$C:$R,4, FALSE)="","",VLOOKUP($C4455,'MSCI Database'!$C:$R,4, FALSE)),"")</f>
        <v>1</v>
      </c>
      <c r="R4455" s="164">
        <f>IFERROR(IF(VLOOKUP($C4455,'MSCI Database'!$C:$R,5, FALSE)="","",VLOOKUP($C4455,'MSCI Database'!$C:$R,5, FALSE)),"")</f>
        <v>7.7</v>
      </c>
      <c r="S4455" s="164">
        <f>IFERROR(IF(VLOOKUP($C4455,'MSCI Database'!$C:$R,6, FALSE)="","",VLOOKUP($C4455,'MSCI Database'!$C:$R,6, FALSE)),"")</f>
        <v>4.4000000000000004</v>
      </c>
      <c r="T4455" s="211">
        <f>IFERROR(IF(VLOOKUP($C4455,'MSCI Database'!$C:$R,7, FALSE)="","",VLOOKUP($C4455,'MSCI Database'!$C:$R,7, FALSE)),"")</f>
        <v>6.9</v>
      </c>
      <c r="U4455" s="164">
        <f>IFERROR(IF(VLOOKUP($C4455,'MSCI Database'!$C:$R,8, FALSE)="","",VLOOKUP($C4455,'MSCI Database'!$C:$R,8, FALSE)),"")</f>
        <v>5.8</v>
      </c>
      <c r="V4455" s="175">
        <f>IFERROR(IF(VLOOKUP($C4455,'MSCI Database'!$C:$R,9, FALSE)="","",VLOOKUP($C4455,'MSCI Database'!$C:$R,9, FALSE)),"")</f>
        <v>5.7</v>
      </c>
      <c r="W4455" s="165">
        <f t="shared" ca="1" si="169"/>
        <v>0</v>
      </c>
      <c r="X4455" s="236">
        <f>IFERROR(IF(VLOOKUP($C4455,'MSCI Database'!$C:$R,10, FALSE)="","",VLOOKUP($C4455,'MSCI Database'!$C:$R,10, FALSE)),"")</f>
        <v>26</v>
      </c>
      <c r="Y4455" s="133" t="str">
        <f>IFERROR(IF(VLOOKUP($C4455,'MSCI Database'!$C:$R,11, FALSE)="","",VLOOKUP($C4455,'MSCI Database'!$C:$R,11, FALSE)),"")</f>
        <v>2019</v>
      </c>
      <c r="Z4455" s="133" t="str">
        <f>IFERROR(IF(VLOOKUP($C4455,'MSCI Database'!$C:$R,12, FALSE)="","",VLOOKUP($C4455,'MSCI Database'!$C:$R,12, FALSE)),"")</f>
        <v>Reported</v>
      </c>
      <c r="AA4455" s="202" t="str">
        <f>IFERROR(IF(VLOOKUP($C4455,'MSCI Database'!$C:$R,13, FALSE)="","",VLOOKUP($C4455,'MSCI Database'!$C:$R,13, FALSE)),"")</f>
        <v>Improved ethics practices drive the upgrade</v>
      </c>
    </row>
    <row r="4456" spans="1:27" s="130" customFormat="1" ht="15" hidden="1" customHeight="1" outlineLevel="1">
      <c r="A4456" s="130" t="s">
        <v>6958</v>
      </c>
      <c r="B4456" s="130" t="s">
        <v>6959</v>
      </c>
      <c r="C4456" s="130" t="s">
        <v>6960</v>
      </c>
      <c r="D4456" s="130" t="s">
        <v>12128</v>
      </c>
      <c r="E4456" s="130" t="s">
        <v>18682</v>
      </c>
      <c r="F4456" s="215">
        <v>3.754394931583941E-2</v>
      </c>
      <c r="G4456" s="132" t="str">
        <f ca="1">IFERROR(_xll.BQL($A4456, "cur_mkt_cap(currency=EUR)")/1000000, " ")</f>
        <v xml:space="preserve"> </v>
      </c>
      <c r="M4456" s="308"/>
      <c r="N4456" s="215">
        <f t="shared" si="168"/>
        <v>3.9865829263351554E-4</v>
      </c>
      <c r="O4456" s="172" t="str">
        <f>IFERROR(IF(VLOOKUP($C4456,'MSCI Database'!$C:$R,2, FALSE)="","",VLOOKUP($C4456,'MSCI Database'!$C:$R,2, FALSE)),"")</f>
        <v>Retail - Consumer Discretionary</v>
      </c>
      <c r="P4456" s="186" t="str">
        <f>IFERROR(IF(VLOOKUP($C4456,'MSCI Database'!$C:$R,3, FALSE)="","",VLOOKUP($C4456,'MSCI Database'!$C:$R,3, FALSE)),"")</f>
        <v>BBB</v>
      </c>
      <c r="Q4456" s="164" t="str">
        <f>IFERROR(IF(VLOOKUP($C4456,'MSCI Database'!$C:$R,4, FALSE)="","",VLOOKUP($C4456,'MSCI Database'!$C:$R,4, FALSE)),"")</f>
        <v>0</v>
      </c>
      <c r="R4456" s="164">
        <f>IFERROR(IF(VLOOKUP($C4456,'MSCI Database'!$C:$R,5, FALSE)="","",VLOOKUP($C4456,'MSCI Database'!$C:$R,5, FALSE)),"")</f>
        <v>5.5</v>
      </c>
      <c r="S4456" s="164">
        <f>IFERROR(IF(VLOOKUP($C4456,'MSCI Database'!$C:$R,6, FALSE)="","",VLOOKUP($C4456,'MSCI Database'!$C:$R,6, FALSE)),"")</f>
        <v>10</v>
      </c>
      <c r="T4456" s="211">
        <f>IFERROR(IF(VLOOKUP($C4456,'MSCI Database'!$C:$R,7, FALSE)="","",VLOOKUP($C4456,'MSCI Database'!$C:$R,7, FALSE)),"")</f>
        <v>4.4000000000000004</v>
      </c>
      <c r="U4456" s="164">
        <f>IFERROR(IF(VLOOKUP($C4456,'MSCI Database'!$C:$R,8, FALSE)="","",VLOOKUP($C4456,'MSCI Database'!$C:$R,8, FALSE)),"")</f>
        <v>4.2</v>
      </c>
      <c r="V4456" s="175">
        <f>IFERROR(IF(VLOOKUP($C4456,'MSCI Database'!$C:$R,9, FALSE)="","",VLOOKUP($C4456,'MSCI Database'!$C:$R,9, FALSE)),"")</f>
        <v>4.5999999999999996</v>
      </c>
      <c r="W4456" s="165">
        <f t="shared" ca="1" si="169"/>
        <v>0</v>
      </c>
      <c r="X4456" s="236">
        <f>IFERROR(IF(VLOOKUP($C4456,'MSCI Database'!$C:$R,10, FALSE)="","",VLOOKUP($C4456,'MSCI Database'!$C:$R,10, FALSE)),"")</f>
        <v>2230</v>
      </c>
      <c r="Y4456" s="133" t="str">
        <f>IFERROR(IF(VLOOKUP($C4456,'MSCI Database'!$C:$R,11, FALSE)="","",VLOOKUP($C4456,'MSCI Database'!$C:$R,11, FALSE)),"")</f>
        <v>2019</v>
      </c>
      <c r="Z4456" s="133" t="str">
        <f>IFERROR(IF(VLOOKUP($C4456,'MSCI Database'!$C:$R,12, FALSE)="","",VLOOKUP($C4456,'MSCI Database'!$C:$R,12, FALSE)),"")</f>
        <v>Reported</v>
      </c>
      <c r="AA4456" s="202" t="str">
        <f>IFERROR(IF(VLOOKUP($C4456,'MSCI Database'!$C:$R,13, FALSE)="","",VLOOKUP($C4456,'MSCI Database'!$C:$R,13, FALSE)),"")</f>
        <v/>
      </c>
    </row>
    <row r="4457" spans="1:27" s="130" customFormat="1" ht="15" hidden="1" customHeight="1" outlineLevel="1">
      <c r="A4457" s="130" t="s">
        <v>1095</v>
      </c>
      <c r="B4457" s="130" t="s">
        <v>1096</v>
      </c>
      <c r="C4457" s="130" t="s">
        <v>1097</v>
      </c>
      <c r="D4457" s="130" t="s">
        <v>12135</v>
      </c>
      <c r="E4457" s="130" t="s">
        <v>18682</v>
      </c>
      <c r="F4457" s="215">
        <v>2.9961496352899349E-2</v>
      </c>
      <c r="G4457" s="132" t="str">
        <f ca="1">IFERROR(_xll.BQL($A4457, "cur_mkt_cap(currency=EUR)")/1000000, " ")</f>
        <v xml:space="preserve"> </v>
      </c>
      <c r="M4457" s="308"/>
      <c r="N4457" s="215">
        <f t="shared" si="168"/>
        <v>3.181444466672806E-4</v>
      </c>
      <c r="O4457" s="172" t="str">
        <f>IFERROR(IF(VLOOKUP($C4457,'MSCI Database'!$C:$R,2, FALSE)="","",VLOOKUP($C4457,'MSCI Database'!$C:$R,2, FALSE)),"")</f>
        <v>Restaurants</v>
      </c>
      <c r="P4457" s="186" t="str">
        <f>IFERROR(IF(VLOOKUP($C4457,'MSCI Database'!$C:$R,3, FALSE)="","",VLOOKUP($C4457,'MSCI Database'!$C:$R,3, FALSE)),"")</f>
        <v>BB</v>
      </c>
      <c r="Q4457" s="164" t="str">
        <f>IFERROR(IF(VLOOKUP($C4457,'MSCI Database'!$C:$R,4, FALSE)="","",VLOOKUP($C4457,'MSCI Database'!$C:$R,4, FALSE)),"")</f>
        <v>0</v>
      </c>
      <c r="R4457" s="164">
        <f>IFERROR(IF(VLOOKUP($C4457,'MSCI Database'!$C:$R,5, FALSE)="","",VLOOKUP($C4457,'MSCI Database'!$C:$R,5, FALSE)),"")</f>
        <v>4.0999999999999996</v>
      </c>
      <c r="S4457" s="164">
        <f>IFERROR(IF(VLOOKUP($C4457,'MSCI Database'!$C:$R,6, FALSE)="","",VLOOKUP($C4457,'MSCI Database'!$C:$R,6, FALSE)),"")</f>
        <v>5.7</v>
      </c>
      <c r="T4457" s="211">
        <f>IFERROR(IF(VLOOKUP($C4457,'MSCI Database'!$C:$R,7, FALSE)="","",VLOOKUP($C4457,'MSCI Database'!$C:$R,7, FALSE)),"")</f>
        <v>4.5999999999999996</v>
      </c>
      <c r="U4457" s="164">
        <f>IFERROR(IF(VLOOKUP($C4457,'MSCI Database'!$C:$R,8, FALSE)="","",VLOOKUP($C4457,'MSCI Database'!$C:$R,8, FALSE)),"")</f>
        <v>4.5999999999999996</v>
      </c>
      <c r="V4457" s="175">
        <f>IFERROR(IF(VLOOKUP($C4457,'MSCI Database'!$C:$R,9, FALSE)="","",VLOOKUP($C4457,'MSCI Database'!$C:$R,9, FALSE)),"")</f>
        <v>4.8</v>
      </c>
      <c r="W4457" s="165">
        <f t="shared" ca="1" si="169"/>
        <v>0</v>
      </c>
      <c r="X4457" s="236">
        <f>IFERROR(IF(VLOOKUP($C4457,'MSCI Database'!$C:$R,10, FALSE)="","",VLOOKUP($C4457,'MSCI Database'!$C:$R,10, FALSE)),"")</f>
        <v>380423</v>
      </c>
      <c r="Y4457" s="133" t="str">
        <f>IFERROR(IF(VLOOKUP($C4457,'MSCI Database'!$C:$R,11, FALSE)="","",VLOOKUP($C4457,'MSCI Database'!$C:$R,11, FALSE)),"")</f>
        <v>2019</v>
      </c>
      <c r="Z4457" s="133" t="str">
        <f>IFERROR(IF(VLOOKUP($C4457,'MSCI Database'!$C:$R,12, FALSE)="","",VLOOKUP($C4457,'MSCI Database'!$C:$R,12, FALSE)),"")</f>
        <v>E.Segmt-Moderately High</v>
      </c>
      <c r="AA4457" s="202" t="str">
        <f>IFERROR(IF(VLOOKUP($C4457,'MSCI Database'!$C:$R,13, FALSE)="","",VLOOKUP($C4457,'MSCI Database'!$C:$R,13, FALSE)),"")</f>
        <v>Labor-related issues persist</v>
      </c>
    </row>
    <row r="4458" spans="1:27" s="130" customFormat="1" ht="15" hidden="1" customHeight="1" outlineLevel="1">
      <c r="A4458" s="130" t="s">
        <v>8376</v>
      </c>
      <c r="B4458" s="130" t="s">
        <v>8377</v>
      </c>
      <c r="C4458" s="130" t="s">
        <v>8378</v>
      </c>
      <c r="D4458" s="130" t="s">
        <v>18678</v>
      </c>
      <c r="E4458" s="130" t="s">
        <v>18682</v>
      </c>
      <c r="F4458" s="215">
        <v>3.7480238898410852E-2</v>
      </c>
      <c r="G4458" s="132" t="str">
        <f ca="1">IFERROR(_xll.BQL($A4458, "cur_mkt_cap(currency=EUR)")/1000000, " ")</f>
        <v xml:space="preserve"> </v>
      </c>
      <c r="M4458" s="308"/>
      <c r="N4458" s="215">
        <f t="shared" si="168"/>
        <v>3.9798178718595671E-4</v>
      </c>
      <c r="O4458" s="172" t="str">
        <f>IFERROR(IF(VLOOKUP($C4458,'MSCI Database'!$C:$R,2, FALSE)="","",VLOOKUP($C4458,'MSCI Database'!$C:$R,2, FALSE)),"")</f>
        <v>Restaurants</v>
      </c>
      <c r="P4458" s="186" t="str">
        <f>IFERROR(IF(VLOOKUP($C4458,'MSCI Database'!$C:$R,3, FALSE)="","",VLOOKUP($C4458,'MSCI Database'!$C:$R,3, FALSE)),"")</f>
        <v>BBB</v>
      </c>
      <c r="Q4458" s="164" t="str">
        <f>IFERROR(IF(VLOOKUP($C4458,'MSCI Database'!$C:$R,4, FALSE)="","",VLOOKUP($C4458,'MSCI Database'!$C:$R,4, FALSE)),"")</f>
        <v>1</v>
      </c>
      <c r="R4458" s="164">
        <f>IFERROR(IF(VLOOKUP($C4458,'MSCI Database'!$C:$R,5, FALSE)="","",VLOOKUP($C4458,'MSCI Database'!$C:$R,5, FALSE)),"")</f>
        <v>5.4</v>
      </c>
      <c r="S4458" s="164">
        <f>IFERROR(IF(VLOOKUP($C4458,'MSCI Database'!$C:$R,6, FALSE)="","",VLOOKUP($C4458,'MSCI Database'!$C:$R,6, FALSE)),"")</f>
        <v>5.5</v>
      </c>
      <c r="T4458" s="211">
        <f>IFERROR(IF(VLOOKUP($C4458,'MSCI Database'!$C:$R,7, FALSE)="","",VLOOKUP($C4458,'MSCI Database'!$C:$R,7, FALSE)),"")</f>
        <v>3.3</v>
      </c>
      <c r="U4458" s="164">
        <f>IFERROR(IF(VLOOKUP($C4458,'MSCI Database'!$C:$R,8, FALSE)="","",VLOOKUP($C4458,'MSCI Database'!$C:$R,8, FALSE)),"")</f>
        <v>6.7</v>
      </c>
      <c r="V4458" s="175">
        <f>IFERROR(IF(VLOOKUP($C4458,'MSCI Database'!$C:$R,9, FALSE)="","",VLOOKUP($C4458,'MSCI Database'!$C:$R,9, FALSE)),"")</f>
        <v>4.8</v>
      </c>
      <c r="W4458" s="165">
        <f t="shared" ca="1" si="169"/>
        <v>0</v>
      </c>
      <c r="X4458" s="236">
        <f>IFERROR(IF(VLOOKUP($C4458,'MSCI Database'!$C:$R,10, FALSE)="","",VLOOKUP($C4458,'MSCI Database'!$C:$R,10, FALSE)),"")</f>
        <v>1981289</v>
      </c>
      <c r="Y4458" s="133" t="str">
        <f>IFERROR(IF(VLOOKUP($C4458,'MSCI Database'!$C:$R,11, FALSE)="","",VLOOKUP($C4458,'MSCI Database'!$C:$R,11, FALSE)),"")</f>
        <v>2019</v>
      </c>
      <c r="Z4458" s="133" t="str">
        <f>IFERROR(IF(VLOOKUP($C4458,'MSCI Database'!$C:$R,12, FALSE)="","",VLOOKUP($C4458,'MSCI Database'!$C:$R,12, FALSE)),"")</f>
        <v>E.CSI</v>
      </c>
      <c r="AA4458" s="202" t="str">
        <f>IFERROR(IF(VLOOKUP($C4458,'MSCI Database'!$C:$R,13, FALSE)="","",VLOOKUP($C4458,'MSCI Database'!$C:$R,13, FALSE)),"")</f>
        <v>Assessment of business ethics practices and sustainable packaging initiatives drive the upgrade</v>
      </c>
    </row>
    <row r="4459" spans="1:27" s="130" customFormat="1" ht="15" hidden="1" customHeight="1" outlineLevel="1">
      <c r="A4459" s="130" t="s">
        <v>5131</v>
      </c>
      <c r="B4459" s="130" t="s">
        <v>5132</v>
      </c>
      <c r="C4459" s="130" t="s">
        <v>5133</v>
      </c>
      <c r="D4459" s="130" t="s">
        <v>18719</v>
      </c>
      <c r="E4459" s="130" t="s">
        <v>18674</v>
      </c>
      <c r="F4459" s="215">
        <v>9.0302071387764037E-3</v>
      </c>
      <c r="G4459" s="132" t="str">
        <f ca="1">IFERROR(_xll.BQL($A4459, "cur_mkt_cap(currency=EUR)")/1000000, " ")</f>
        <v xml:space="preserve"> </v>
      </c>
      <c r="M4459" s="308"/>
      <c r="N4459" s="215">
        <f t="shared" si="168"/>
        <v>9.5886741423678498E-5</v>
      </c>
      <c r="O4459" s="172" t="str">
        <f>IFERROR(IF(VLOOKUP($C4459,'MSCI Database'!$C:$R,2, FALSE)="","",VLOOKUP($C4459,'MSCI Database'!$C:$R,2, FALSE)),"")</f>
        <v>Food Products</v>
      </c>
      <c r="P4459" s="186" t="str">
        <f>IFERROR(IF(VLOOKUP($C4459,'MSCI Database'!$C:$R,3, FALSE)="","",VLOOKUP($C4459,'MSCI Database'!$C:$R,3, FALSE)),"")</f>
        <v>BB</v>
      </c>
      <c r="Q4459" s="164" t="str">
        <f>IFERROR(IF(VLOOKUP($C4459,'MSCI Database'!$C:$R,4, FALSE)="","",VLOOKUP($C4459,'MSCI Database'!$C:$R,4, FALSE)),"")</f>
        <v>1</v>
      </c>
      <c r="R4459" s="164">
        <f>IFERROR(IF(VLOOKUP($C4459,'MSCI Database'!$C:$R,5, FALSE)="","",VLOOKUP($C4459,'MSCI Database'!$C:$R,5, FALSE)),"")</f>
        <v>3.5</v>
      </c>
      <c r="S4459" s="164">
        <f>IFERROR(IF(VLOOKUP($C4459,'MSCI Database'!$C:$R,6, FALSE)="","",VLOOKUP($C4459,'MSCI Database'!$C:$R,6, FALSE)),"")</f>
        <v>2.9</v>
      </c>
      <c r="T4459" s="211">
        <f>IFERROR(IF(VLOOKUP($C4459,'MSCI Database'!$C:$R,7, FALSE)="","",VLOOKUP($C4459,'MSCI Database'!$C:$R,7, FALSE)),"")</f>
        <v>5.5</v>
      </c>
      <c r="U4459" s="164">
        <f>IFERROR(IF(VLOOKUP($C4459,'MSCI Database'!$C:$R,8, FALSE)="","",VLOOKUP($C4459,'MSCI Database'!$C:$R,8, FALSE)),"")</f>
        <v>2.6</v>
      </c>
      <c r="V4459" s="175">
        <f>IFERROR(IF(VLOOKUP($C4459,'MSCI Database'!$C:$R,9, FALSE)="","",VLOOKUP($C4459,'MSCI Database'!$C:$R,9, FALSE)),"")</f>
        <v>3.6</v>
      </c>
      <c r="W4459" s="165">
        <f t="shared" ca="1" si="169"/>
        <v>0</v>
      </c>
      <c r="X4459" s="236">
        <f>IFERROR(IF(VLOOKUP($C4459,'MSCI Database'!$C:$R,10, FALSE)="","",VLOOKUP($C4459,'MSCI Database'!$C:$R,10, FALSE)),"")</f>
        <v>151797</v>
      </c>
      <c r="Y4459" s="133" t="str">
        <f>IFERROR(IF(VLOOKUP($C4459,'MSCI Database'!$C:$R,11, FALSE)="","",VLOOKUP($C4459,'MSCI Database'!$C:$R,11, FALSE)),"")</f>
        <v>2019</v>
      </c>
      <c r="Z4459" s="133" t="str">
        <f>IFERROR(IF(VLOOKUP($C4459,'MSCI Database'!$C:$R,12, FALSE)="","",VLOOKUP($C4459,'MSCI Database'!$C:$R,12, FALSE)),"")</f>
        <v>Reported</v>
      </c>
      <c r="AA4459" s="202" t="str">
        <f>IFERROR(IF(VLOOKUP($C4459,'MSCI Database'!$C:$R,13, FALSE)="","",VLOOKUP($C4459,'MSCI Database'!$C:$R,13, FALSE)),"")</f>
        <v>Efforts to uphold community relations with indigenous people drive the upgrade</v>
      </c>
    </row>
    <row r="4460" spans="1:27" s="130" customFormat="1" ht="15" hidden="1" customHeight="1" outlineLevel="1">
      <c r="A4460" s="130" t="s">
        <v>8032</v>
      </c>
      <c r="B4460" s="130" t="s">
        <v>8033</v>
      </c>
      <c r="C4460" s="130" t="s">
        <v>8034</v>
      </c>
      <c r="D4460" s="130" t="s">
        <v>12128</v>
      </c>
      <c r="E4460" s="130" t="s">
        <v>18689</v>
      </c>
      <c r="F4460" s="215">
        <v>3.7383235229170912E-2</v>
      </c>
      <c r="G4460" s="132" t="str">
        <f ca="1">IFERROR(_xll.BQL($A4460, "cur_mkt_cap(currency=EUR)")/1000000, " ")</f>
        <v xml:space="preserve"> </v>
      </c>
      <c r="M4460" s="308"/>
      <c r="N4460" s="215">
        <f t="shared" si="168"/>
        <v>3.9695175923569882E-4</v>
      </c>
      <c r="O4460" s="172" t="str">
        <f>IFERROR(IF(VLOOKUP($C4460,'MSCI Database'!$C:$R,2, FALSE)="","",VLOOKUP($C4460,'MSCI Database'!$C:$R,2, FALSE)),"")</f>
        <v>Software &amp; Services</v>
      </c>
      <c r="P4460" s="186" t="str">
        <f>IFERROR(IF(VLOOKUP($C4460,'MSCI Database'!$C:$R,3, FALSE)="","",VLOOKUP($C4460,'MSCI Database'!$C:$R,3, FALSE)),"")</f>
        <v>A</v>
      </c>
      <c r="Q4460" s="164" t="str">
        <f>IFERROR(IF(VLOOKUP($C4460,'MSCI Database'!$C:$R,4, FALSE)="","",VLOOKUP($C4460,'MSCI Database'!$C:$R,4, FALSE)),"")</f>
        <v>0</v>
      </c>
      <c r="R4460" s="164">
        <f>IFERROR(IF(VLOOKUP($C4460,'MSCI Database'!$C:$R,5, FALSE)="","",VLOOKUP($C4460,'MSCI Database'!$C:$R,5, FALSE)),"")</f>
        <v>7.1</v>
      </c>
      <c r="S4460" s="164">
        <f>IFERROR(IF(VLOOKUP($C4460,'MSCI Database'!$C:$R,6, FALSE)="","",VLOOKUP($C4460,'MSCI Database'!$C:$R,6, FALSE)),"")</f>
        <v>4.2</v>
      </c>
      <c r="T4460" s="211">
        <f>IFERROR(IF(VLOOKUP($C4460,'MSCI Database'!$C:$R,7, FALSE)="","",VLOOKUP($C4460,'MSCI Database'!$C:$R,7, FALSE)),"")</f>
        <v>5</v>
      </c>
      <c r="U4460" s="164">
        <f>IFERROR(IF(VLOOKUP($C4460,'MSCI Database'!$C:$R,8, FALSE)="","",VLOOKUP($C4460,'MSCI Database'!$C:$R,8, FALSE)),"")</f>
        <v>6.2</v>
      </c>
      <c r="V4460" s="175">
        <f>IFERROR(IF(VLOOKUP($C4460,'MSCI Database'!$C:$R,9, FALSE)="","",VLOOKUP($C4460,'MSCI Database'!$C:$R,9, FALSE)),"")</f>
        <v>5.3</v>
      </c>
      <c r="W4460" s="165">
        <f t="shared" ca="1" si="169"/>
        <v>0</v>
      </c>
      <c r="X4460" s="236">
        <f>IFERROR(IF(VLOOKUP($C4460,'MSCI Database'!$C:$R,10, FALSE)="","",VLOOKUP($C4460,'MSCI Database'!$C:$R,10, FALSE)),"")</f>
        <v>29920</v>
      </c>
      <c r="Y4460" s="133" t="str">
        <f>IFERROR(IF(VLOOKUP($C4460,'MSCI Database'!$C:$R,11, FALSE)="","",VLOOKUP($C4460,'MSCI Database'!$C:$R,11, FALSE)),"")</f>
        <v>2019</v>
      </c>
      <c r="Z4460" s="133" t="str">
        <f>IFERROR(IF(VLOOKUP($C4460,'MSCI Database'!$C:$R,12, FALSE)="","",VLOOKUP($C4460,'MSCI Database'!$C:$R,12, FALSE)),"")</f>
        <v>E.Segmt-Moderately High</v>
      </c>
      <c r="AA4460" s="202" t="str">
        <f>IFERROR(IF(VLOOKUP($C4460,'MSCI Database'!$C:$R,13, FALSE)="","",VLOOKUP($C4460,'MSCI Database'!$C:$R,13, FALSE)),"")</f>
        <v>Strong data security and corporate governance practices</v>
      </c>
    </row>
    <row r="4461" spans="1:27" s="130" customFormat="1" ht="15" hidden="1" customHeight="1" outlineLevel="1">
      <c r="A4461" s="130" t="s">
        <v>5937</v>
      </c>
      <c r="B4461" s="130" t="s">
        <v>5938</v>
      </c>
      <c r="C4461" s="130" t="s">
        <v>5939</v>
      </c>
      <c r="D4461" s="130" t="s">
        <v>18720</v>
      </c>
      <c r="E4461" s="130" t="s">
        <v>18673</v>
      </c>
      <c r="F4461" s="215">
        <v>4.6502173311154119E-3</v>
      </c>
      <c r="G4461" s="132" t="str">
        <f ca="1">IFERROR(_xll.BQL($A4461, "cur_mkt_cap(currency=EUR)")/1000000, " ")</f>
        <v xml:space="preserve"> </v>
      </c>
      <c r="M4461" s="308"/>
      <c r="N4461" s="215">
        <f t="shared" si="168"/>
        <v>4.9378068513829315E-5</v>
      </c>
      <c r="O4461" s="172" t="str">
        <f>IFERROR(IF(VLOOKUP($C4461,'MSCI Database'!$C:$R,2, FALSE)="","",VLOOKUP($C4461,'MSCI Database'!$C:$R,2, FALSE)),"")</f>
        <v>Aerospace &amp; Defense</v>
      </c>
      <c r="P4461" s="186" t="str">
        <f>IFERROR(IF(VLOOKUP($C4461,'MSCI Database'!$C:$R,3, FALSE)="","",VLOOKUP($C4461,'MSCI Database'!$C:$R,3, FALSE)),"")</f>
        <v>BB</v>
      </c>
      <c r="Q4461" s="164" t="str">
        <f>IFERROR(IF(VLOOKUP($C4461,'MSCI Database'!$C:$R,4, FALSE)="","",VLOOKUP($C4461,'MSCI Database'!$C:$R,4, FALSE)),"")</f>
        <v>-1</v>
      </c>
      <c r="R4461" s="164">
        <f>IFERROR(IF(VLOOKUP($C4461,'MSCI Database'!$C:$R,5, FALSE)="","",VLOOKUP($C4461,'MSCI Database'!$C:$R,5, FALSE)),"")</f>
        <v>3.5</v>
      </c>
      <c r="S4461" s="164">
        <f>IFERROR(IF(VLOOKUP($C4461,'MSCI Database'!$C:$R,6, FALSE)="","",VLOOKUP($C4461,'MSCI Database'!$C:$R,6, FALSE)),"")</f>
        <v>3.2</v>
      </c>
      <c r="T4461" s="211">
        <f>IFERROR(IF(VLOOKUP($C4461,'MSCI Database'!$C:$R,7, FALSE)="","",VLOOKUP($C4461,'MSCI Database'!$C:$R,7, FALSE)),"")</f>
        <v>7.7</v>
      </c>
      <c r="U4461" s="164">
        <f>IFERROR(IF(VLOOKUP($C4461,'MSCI Database'!$C:$R,8, FALSE)="","",VLOOKUP($C4461,'MSCI Database'!$C:$R,8, FALSE)),"")</f>
        <v>0.5</v>
      </c>
      <c r="V4461" s="175">
        <f>IFERROR(IF(VLOOKUP($C4461,'MSCI Database'!$C:$R,9, FALSE)="","",VLOOKUP($C4461,'MSCI Database'!$C:$R,9, FALSE)),"")</f>
        <v>3.7</v>
      </c>
      <c r="W4461" s="165">
        <f t="shared" ca="1" si="169"/>
        <v>0</v>
      </c>
      <c r="X4461" s="236">
        <f>IFERROR(IF(VLOOKUP($C4461,'MSCI Database'!$C:$R,10, FALSE)="","",VLOOKUP($C4461,'MSCI Database'!$C:$R,10, FALSE)),"")</f>
        <v>51933</v>
      </c>
      <c r="Y4461" s="133" t="str">
        <f>IFERROR(IF(VLOOKUP($C4461,'MSCI Database'!$C:$R,11, FALSE)="","",VLOOKUP($C4461,'MSCI Database'!$C:$R,11, FALSE)),"")</f>
        <v>2019</v>
      </c>
      <c r="Z4461" s="133" t="str">
        <f>IFERROR(IF(VLOOKUP($C4461,'MSCI Database'!$C:$R,12, FALSE)="","",VLOOKUP($C4461,'MSCI Database'!$C:$R,12, FALSE)),"")</f>
        <v>Reported</v>
      </c>
      <c r="AA4461" s="202" t="str">
        <f>IFERROR(IF(VLOOKUP($C4461,'MSCI Database'!$C:$R,13, FALSE)="","",VLOOKUP($C4461,'MSCI Database'!$C:$R,13, FALSE)),"")</f>
        <v>Governance concerns persist</v>
      </c>
    </row>
    <row r="4462" spans="1:27" s="130" customFormat="1" ht="15" hidden="1" customHeight="1" outlineLevel="1">
      <c r="A4462" s="130" t="s">
        <v>6938</v>
      </c>
      <c r="B4462" s="130" t="s">
        <v>6939</v>
      </c>
      <c r="C4462" s="130" t="s">
        <v>6940</v>
      </c>
      <c r="D4462" s="130" t="s">
        <v>12128</v>
      </c>
      <c r="E4462" s="130" t="s">
        <v>18673</v>
      </c>
      <c r="F4462" s="215">
        <v>3.7034838716934047E-2</v>
      </c>
      <c r="G4462" s="132" t="str">
        <f ca="1">IFERROR(_xll.BQL($A4462, "cur_mkt_cap(currency=EUR)")/1000000, " ")</f>
        <v xml:space="preserve"> </v>
      </c>
      <c r="M4462" s="308"/>
      <c r="N4462" s="215">
        <f t="shared" si="168"/>
        <v>3.9325233066574752E-4</v>
      </c>
      <c r="O4462" s="172" t="str">
        <f>IFERROR(IF(VLOOKUP($C4462,'MSCI Database'!$C:$R,2, FALSE)="","",VLOOKUP($C4462,'MSCI Database'!$C:$R,2, FALSE)),"")</f>
        <v>Professional Services</v>
      </c>
      <c r="P4462" s="186" t="str">
        <f>IFERROR(IF(VLOOKUP($C4462,'MSCI Database'!$C:$R,3, FALSE)="","",VLOOKUP($C4462,'MSCI Database'!$C:$R,3, FALSE)),"")</f>
        <v>BBB</v>
      </c>
      <c r="Q4462" s="164" t="str">
        <f>IFERROR(IF(VLOOKUP($C4462,'MSCI Database'!$C:$R,4, FALSE)="","",VLOOKUP($C4462,'MSCI Database'!$C:$R,4, FALSE)),"")</f>
        <v>1</v>
      </c>
      <c r="R4462" s="164">
        <f>IFERROR(IF(VLOOKUP($C4462,'MSCI Database'!$C:$R,5, FALSE)="","",VLOOKUP($C4462,'MSCI Database'!$C:$R,5, FALSE)),"")</f>
        <v>4.4000000000000004</v>
      </c>
      <c r="S4462" s="164">
        <f>IFERROR(IF(VLOOKUP($C4462,'MSCI Database'!$C:$R,6, FALSE)="","",VLOOKUP($C4462,'MSCI Database'!$C:$R,6, FALSE)),"")</f>
        <v>8</v>
      </c>
      <c r="T4462" s="211">
        <f>IFERROR(IF(VLOOKUP($C4462,'MSCI Database'!$C:$R,7, FALSE)="","",VLOOKUP($C4462,'MSCI Database'!$C:$R,7, FALSE)),"")</f>
        <v>4.0999999999999996</v>
      </c>
      <c r="U4462" s="164">
        <f>IFERROR(IF(VLOOKUP($C4462,'MSCI Database'!$C:$R,8, FALSE)="","",VLOOKUP($C4462,'MSCI Database'!$C:$R,8, FALSE)),"")</f>
        <v>7.1</v>
      </c>
      <c r="V4462" s="175">
        <f>IFERROR(IF(VLOOKUP($C4462,'MSCI Database'!$C:$R,9, FALSE)="","",VLOOKUP($C4462,'MSCI Database'!$C:$R,9, FALSE)),"")</f>
        <v>5.3</v>
      </c>
      <c r="W4462" s="165">
        <f t="shared" ca="1" si="169"/>
        <v>0</v>
      </c>
      <c r="X4462" s="236">
        <f>IFERROR(IF(VLOOKUP($C4462,'MSCI Database'!$C:$R,10, FALSE)="","",VLOOKUP($C4462,'MSCI Database'!$C:$R,10, FALSE)),"")</f>
        <v>39918</v>
      </c>
      <c r="Y4462" s="133" t="str">
        <f>IFERROR(IF(VLOOKUP($C4462,'MSCI Database'!$C:$R,11, FALSE)="","",VLOOKUP($C4462,'MSCI Database'!$C:$R,11, FALSE)),"")</f>
        <v>2019</v>
      </c>
      <c r="Z4462" s="133" t="str">
        <f>IFERROR(IF(VLOOKUP($C4462,'MSCI Database'!$C:$R,12, FALSE)="","",VLOOKUP($C4462,'MSCI Database'!$C:$R,12, FALSE)),"")</f>
        <v>E.Segmt-Moderately Low</v>
      </c>
      <c r="AA4462" s="202" t="str">
        <f>IFERROR(IF(VLOOKUP($C4462,'MSCI Database'!$C:$R,13, FALSE)="","",VLOOKUP($C4462,'MSCI Database'!$C:$R,13, FALSE)),"")</f>
        <v>Robust data and privacy controls, but litigation from a 2017 data breach remains ongoing</v>
      </c>
    </row>
    <row r="4463" spans="1:27" s="130" customFormat="1" ht="15" hidden="1" customHeight="1" outlineLevel="1">
      <c r="A4463" s="130" t="s">
        <v>7720</v>
      </c>
      <c r="B4463" s="130" t="s">
        <v>7721</v>
      </c>
      <c r="C4463" s="130" t="s">
        <v>7722</v>
      </c>
      <c r="D4463" s="130" t="s">
        <v>12128</v>
      </c>
      <c r="E4463" s="130" t="s">
        <v>18707</v>
      </c>
      <c r="F4463" s="215">
        <v>3.6982360205547127E-2</v>
      </c>
      <c r="G4463" s="132" t="str">
        <f ca="1">IFERROR(_xll.BQL($A4463, "cur_mkt_cap(currency=EUR)")/1000000, " ")</f>
        <v xml:space="preserve"> </v>
      </c>
      <c r="M4463" s="308"/>
      <c r="N4463" s="215">
        <f t="shared" si="168"/>
        <v>3.9269509057431604E-4</v>
      </c>
      <c r="O4463" s="172" t="str">
        <f>IFERROR(IF(VLOOKUP($C4463,'MSCI Database'!$C:$R,2, FALSE)="","",VLOOKUP($C4463,'MSCI Database'!$C:$R,2, FALSE)),"")</f>
        <v>Oil &amp; Gas Refining, Marketing, Transportation &amp; Storage</v>
      </c>
      <c r="P4463" s="186" t="str">
        <f>IFERROR(IF(VLOOKUP($C4463,'MSCI Database'!$C:$R,3, FALSE)="","",VLOOKUP($C4463,'MSCI Database'!$C:$R,3, FALSE)),"")</f>
        <v>A</v>
      </c>
      <c r="Q4463" s="164" t="str">
        <f>IFERROR(IF(VLOOKUP($C4463,'MSCI Database'!$C:$R,4, FALSE)="","",VLOOKUP($C4463,'MSCI Database'!$C:$R,4, FALSE)),"")</f>
        <v>0</v>
      </c>
      <c r="R4463" s="164">
        <f>IFERROR(IF(VLOOKUP($C4463,'MSCI Database'!$C:$R,5, FALSE)="","",VLOOKUP($C4463,'MSCI Database'!$C:$R,5, FALSE)),"")</f>
        <v>6.7</v>
      </c>
      <c r="S4463" s="164">
        <f>IFERROR(IF(VLOOKUP($C4463,'MSCI Database'!$C:$R,6, FALSE)="","",VLOOKUP($C4463,'MSCI Database'!$C:$R,6, FALSE)),"")</f>
        <v>5.7</v>
      </c>
      <c r="T4463" s="211">
        <f>IFERROR(IF(VLOOKUP($C4463,'MSCI Database'!$C:$R,7, FALSE)="","",VLOOKUP($C4463,'MSCI Database'!$C:$R,7, FALSE)),"")</f>
        <v>5.6</v>
      </c>
      <c r="U4463" s="164">
        <f>IFERROR(IF(VLOOKUP($C4463,'MSCI Database'!$C:$R,8, FALSE)="","",VLOOKUP($C4463,'MSCI Database'!$C:$R,8, FALSE)),"")</f>
        <v>5</v>
      </c>
      <c r="V4463" s="175">
        <f>IFERROR(IF(VLOOKUP($C4463,'MSCI Database'!$C:$R,9, FALSE)="","",VLOOKUP($C4463,'MSCI Database'!$C:$R,9, FALSE)),"")</f>
        <v>5.4</v>
      </c>
      <c r="W4463" s="165">
        <f t="shared" ca="1" si="169"/>
        <v>0</v>
      </c>
      <c r="X4463" s="236">
        <f>IFERROR(IF(VLOOKUP($C4463,'MSCI Database'!$C:$R,10, FALSE)="","",VLOOKUP($C4463,'MSCI Database'!$C:$R,10, FALSE)),"")</f>
        <v>6800000</v>
      </c>
      <c r="Y4463" s="133" t="str">
        <f>IFERROR(IF(VLOOKUP($C4463,'MSCI Database'!$C:$R,11, FALSE)="","",VLOOKUP($C4463,'MSCI Database'!$C:$R,11, FALSE)),"")</f>
        <v>2019</v>
      </c>
      <c r="Z4463" s="133" t="str">
        <f>IFERROR(IF(VLOOKUP($C4463,'MSCI Database'!$C:$R,12, FALSE)="","",VLOOKUP($C4463,'MSCI Database'!$C:$R,12, FALSE)),"")</f>
        <v>Reported</v>
      </c>
      <c r="AA4463" s="202" t="str">
        <f>IFERROR(IF(VLOOKUP($C4463,'MSCI Database'!$C:$R,13, FALSE)="","",VLOOKUP($C4463,'MSCI Database'!$C:$R,13, FALSE)),"")</f>
        <v>Robust carbon mitigation measures and occupational safety practices</v>
      </c>
    </row>
    <row r="4464" spans="1:27" s="130" customFormat="1" ht="15" hidden="1" customHeight="1" outlineLevel="1">
      <c r="A4464" s="130" t="s">
        <v>5469</v>
      </c>
      <c r="B4464" s="130" t="s">
        <v>5470</v>
      </c>
      <c r="C4464" s="130" t="s">
        <v>5471</v>
      </c>
      <c r="D4464" s="130" t="s">
        <v>18718</v>
      </c>
      <c r="E4464" s="130" t="s">
        <v>18690</v>
      </c>
      <c r="F4464" s="215">
        <v>9.4299234928425322E-3</v>
      </c>
      <c r="G4464" s="132" t="str">
        <f ca="1">IFERROR(_xll.BQL($A4464, "cur_mkt_cap(currency=EUR)")/1000000, " ")</f>
        <v xml:space="preserve"> </v>
      </c>
      <c r="M4464" s="308"/>
      <c r="N4464" s="215">
        <f t="shared" si="168"/>
        <v>1.0013110681819676E-4</v>
      </c>
      <c r="O4464" s="172" t="str">
        <f>IFERROR(IF(VLOOKUP($C4464,'MSCI Database'!$C:$R,2, FALSE)="","",VLOOKUP($C4464,'MSCI Database'!$C:$R,2, FALSE)),"")</f>
        <v>Media &amp; Entertainment</v>
      </c>
      <c r="P4464" s="186" t="str">
        <f>IFERROR(IF(VLOOKUP($C4464,'MSCI Database'!$C:$R,3, FALSE)="","",VLOOKUP($C4464,'MSCI Database'!$C:$R,3, FALSE)),"")</f>
        <v>BBB</v>
      </c>
      <c r="Q4464" s="164" t="str">
        <f>IFERROR(IF(VLOOKUP($C4464,'MSCI Database'!$C:$R,4, FALSE)="","",VLOOKUP($C4464,'MSCI Database'!$C:$R,4, FALSE)),"")</f>
        <v>0</v>
      </c>
      <c r="R4464" s="164">
        <f>IFERROR(IF(VLOOKUP($C4464,'MSCI Database'!$C:$R,5, FALSE)="","",VLOOKUP($C4464,'MSCI Database'!$C:$R,5, FALSE)),"")</f>
        <v>4.9000000000000004</v>
      </c>
      <c r="S4464" s="164">
        <f>IFERROR(IF(VLOOKUP($C4464,'MSCI Database'!$C:$R,6, FALSE)="","",VLOOKUP($C4464,'MSCI Database'!$C:$R,6, FALSE)),"")</f>
        <v>8</v>
      </c>
      <c r="T4464" s="211">
        <f>IFERROR(IF(VLOOKUP($C4464,'MSCI Database'!$C:$R,7, FALSE)="","",VLOOKUP($C4464,'MSCI Database'!$C:$R,7, FALSE)),"")</f>
        <v>3.2</v>
      </c>
      <c r="U4464" s="164">
        <f>IFERROR(IF(VLOOKUP($C4464,'MSCI Database'!$C:$R,8, FALSE)="","",VLOOKUP($C4464,'MSCI Database'!$C:$R,8, FALSE)),"")</f>
        <v>4</v>
      </c>
      <c r="V4464" s="175">
        <f>IFERROR(IF(VLOOKUP($C4464,'MSCI Database'!$C:$R,9, FALSE)="","",VLOOKUP($C4464,'MSCI Database'!$C:$R,9, FALSE)),"")</f>
        <v>3.8</v>
      </c>
      <c r="W4464" s="165">
        <f t="shared" ca="1" si="169"/>
        <v>0</v>
      </c>
      <c r="X4464" s="236">
        <f>IFERROR(IF(VLOOKUP($C4464,'MSCI Database'!$C:$R,10, FALSE)="","",VLOOKUP($C4464,'MSCI Database'!$C:$R,10, FALSE)),"")</f>
        <v>55688</v>
      </c>
      <c r="Y4464" s="133" t="str">
        <f>IFERROR(IF(VLOOKUP($C4464,'MSCI Database'!$C:$R,11, FALSE)="","",VLOOKUP($C4464,'MSCI Database'!$C:$R,11, FALSE)),"")</f>
        <v>2019</v>
      </c>
      <c r="Z4464" s="133" t="str">
        <f>IFERROR(IF(VLOOKUP($C4464,'MSCI Database'!$C:$R,12, FALSE)="","",VLOOKUP($C4464,'MSCI Database'!$C:$R,12, FALSE)),"")</f>
        <v>E.Segmt-Moderately High</v>
      </c>
      <c r="AA4464" s="202" t="str">
        <f>IFERROR(IF(VLOOKUP($C4464,'MSCI Database'!$C:$R,13, FALSE)="","",VLOOKUP($C4464,'MSCI Database'!$C:$R,13, FALSE)),"")</f>
        <v>Leads peers in corporate governance; limited data security management initiatives</v>
      </c>
    </row>
    <row r="4465" spans="1:27" s="130" customFormat="1" ht="15" hidden="1" customHeight="1" outlineLevel="1">
      <c r="A4465" s="130" t="s">
        <v>2792</v>
      </c>
      <c r="B4465" s="130" t="s">
        <v>2793</v>
      </c>
      <c r="C4465" s="130" t="s">
        <v>2794</v>
      </c>
      <c r="D4465" s="130" t="s">
        <v>18675</v>
      </c>
      <c r="E4465" s="130" t="s">
        <v>18704</v>
      </c>
      <c r="F4465" s="215">
        <v>4.7474790741391616E-3</v>
      </c>
      <c r="G4465" s="132" t="str">
        <f ca="1">IFERROR(_xll.BQL($A4465, "cur_mkt_cap(currency=EUR)")/1000000, " ")</f>
        <v xml:space="preserve"> </v>
      </c>
      <c r="M4465" s="308"/>
      <c r="N4465" s="215">
        <f t="shared" si="168"/>
        <v>5.0410836805897335E-5</v>
      </c>
      <c r="O4465" s="172" t="str">
        <f>IFERROR(IF(VLOOKUP($C4465,'MSCI Database'!$C:$R,2, FALSE)="","",VLOOKUP($C4465,'MSCI Database'!$C:$R,2, FALSE)),"")</f>
        <v>Real Estate Development &amp; Diversified Activities</v>
      </c>
      <c r="P4465" s="186" t="str">
        <f>IFERROR(IF(VLOOKUP($C4465,'MSCI Database'!$C:$R,3, FALSE)="","",VLOOKUP($C4465,'MSCI Database'!$C:$R,3, FALSE)),"")</f>
        <v>BBB</v>
      </c>
      <c r="Q4465" s="164" t="str">
        <f>IFERROR(IF(VLOOKUP($C4465,'MSCI Database'!$C:$R,4, FALSE)="","",VLOOKUP($C4465,'MSCI Database'!$C:$R,4, FALSE)),"")</f>
        <v>0</v>
      </c>
      <c r="R4465" s="164">
        <f>IFERROR(IF(VLOOKUP($C4465,'MSCI Database'!$C:$R,5, FALSE)="","",VLOOKUP($C4465,'MSCI Database'!$C:$R,5, FALSE)),"")</f>
        <v>4.5999999999999996</v>
      </c>
      <c r="S4465" s="164">
        <f>IFERROR(IF(VLOOKUP($C4465,'MSCI Database'!$C:$R,6, FALSE)="","",VLOOKUP($C4465,'MSCI Database'!$C:$R,6, FALSE)),"")</f>
        <v>4.0999999999999996</v>
      </c>
      <c r="T4465" s="211">
        <f>IFERROR(IF(VLOOKUP($C4465,'MSCI Database'!$C:$R,7, FALSE)="","",VLOOKUP($C4465,'MSCI Database'!$C:$R,7, FALSE)),"")</f>
        <v>7.7</v>
      </c>
      <c r="U4465" s="164">
        <f>IFERROR(IF(VLOOKUP($C4465,'MSCI Database'!$C:$R,8, FALSE)="","",VLOOKUP($C4465,'MSCI Database'!$C:$R,8, FALSE)),"")</f>
        <v>3</v>
      </c>
      <c r="V4465" s="175">
        <f>IFERROR(IF(VLOOKUP($C4465,'MSCI Database'!$C:$R,9, FALSE)="","",VLOOKUP($C4465,'MSCI Database'!$C:$R,9, FALSE)),"")</f>
        <v>4.3</v>
      </c>
      <c r="W4465" s="165">
        <f t="shared" ca="1" si="169"/>
        <v>0</v>
      </c>
      <c r="X4465" s="236">
        <f>IFERROR(IF(VLOOKUP($C4465,'MSCI Database'!$C:$R,10, FALSE)="","",VLOOKUP($C4465,'MSCI Database'!$C:$R,10, FALSE)),"")</f>
        <v>95992</v>
      </c>
      <c r="Y4465" s="133" t="str">
        <f>IFERROR(IF(VLOOKUP($C4465,'MSCI Database'!$C:$R,11, FALSE)="","",VLOOKUP($C4465,'MSCI Database'!$C:$R,11, FALSE)),"")</f>
        <v>2020</v>
      </c>
      <c r="Z4465" s="133" t="str">
        <f>IFERROR(IF(VLOOKUP($C4465,'MSCI Database'!$C:$R,12, FALSE)="","",VLOOKUP($C4465,'MSCI Database'!$C:$R,12, FALSE)),"")</f>
        <v>Reported</v>
      </c>
      <c r="AA4465" s="202" t="str">
        <f>IFERROR(IF(VLOOKUP($C4465,'MSCI Database'!$C:$R,13, FALSE)="","",VLOOKUP($C4465,'MSCI Database'!$C:$R,13, FALSE)),"")</f>
        <v>Strong health and safety management mechanisms; corporate governance performance lags peers</v>
      </c>
    </row>
    <row r="4466" spans="1:27" s="130" customFormat="1" ht="15" hidden="1" customHeight="1" outlineLevel="1">
      <c r="A4466" s="130" t="s">
        <v>7052</v>
      </c>
      <c r="B4466" s="130" t="s">
        <v>7053</v>
      </c>
      <c r="C4466" s="130" t="s">
        <v>7054</v>
      </c>
      <c r="D4466" s="130" t="s">
        <v>12128</v>
      </c>
      <c r="E4466" s="130" t="s">
        <v>18673</v>
      </c>
      <c r="F4466" s="215">
        <v>3.6783770942882668E-2</v>
      </c>
      <c r="G4466" s="132" t="str">
        <f ca="1">IFERROR(_xll.BQL($A4466, "cur_mkt_cap(currency=EUR)")/1000000, " ")</f>
        <v xml:space="preserve"> </v>
      </c>
      <c r="M4466" s="308"/>
      <c r="N4466" s="215">
        <f t="shared" si="168"/>
        <v>3.9058638177218261E-4</v>
      </c>
      <c r="O4466" s="172" t="str">
        <f>IFERROR(IF(VLOOKUP($C4466,'MSCI Database'!$C:$R,2, FALSE)="","",VLOOKUP($C4466,'MSCI Database'!$C:$R,2, FALSE)),"")</f>
        <v>Industrial Machinery</v>
      </c>
      <c r="P4466" s="186" t="str">
        <f>IFERROR(IF(VLOOKUP($C4466,'MSCI Database'!$C:$R,3, FALSE)="","",VLOOKUP($C4466,'MSCI Database'!$C:$R,3, FALSE)),"")</f>
        <v>A</v>
      </c>
      <c r="Q4466" s="164" t="str">
        <f>IFERROR(IF(VLOOKUP($C4466,'MSCI Database'!$C:$R,4, FALSE)="","",VLOOKUP($C4466,'MSCI Database'!$C:$R,4, FALSE)),"")</f>
        <v>1</v>
      </c>
      <c r="R4466" s="164">
        <f>IFERROR(IF(VLOOKUP($C4466,'MSCI Database'!$C:$R,5, FALSE)="","",VLOOKUP($C4466,'MSCI Database'!$C:$R,5, FALSE)),"")</f>
        <v>6.9</v>
      </c>
      <c r="S4466" s="164">
        <f>IFERROR(IF(VLOOKUP($C4466,'MSCI Database'!$C:$R,6, FALSE)="","",VLOOKUP($C4466,'MSCI Database'!$C:$R,6, FALSE)),"")</f>
        <v>4.8</v>
      </c>
      <c r="T4466" s="211">
        <f>IFERROR(IF(VLOOKUP($C4466,'MSCI Database'!$C:$R,7, FALSE)="","",VLOOKUP($C4466,'MSCI Database'!$C:$R,7, FALSE)),"")</f>
        <v>5.4</v>
      </c>
      <c r="U4466" s="164">
        <f>IFERROR(IF(VLOOKUP($C4466,'MSCI Database'!$C:$R,8, FALSE)="","",VLOOKUP($C4466,'MSCI Database'!$C:$R,8, FALSE)),"")</f>
        <v>5.6</v>
      </c>
      <c r="V4466" s="175">
        <f>IFERROR(IF(VLOOKUP($C4466,'MSCI Database'!$C:$R,9, FALSE)="","",VLOOKUP($C4466,'MSCI Database'!$C:$R,9, FALSE)),"")</f>
        <v>5.3</v>
      </c>
      <c r="W4466" s="165">
        <f t="shared" ca="1" si="169"/>
        <v>0</v>
      </c>
      <c r="X4466" s="236">
        <f>IFERROR(IF(VLOOKUP($C4466,'MSCI Database'!$C:$R,10, FALSE)="","",VLOOKUP($C4466,'MSCI Database'!$C:$R,10, FALSE)),"")</f>
        <v>86958</v>
      </c>
      <c r="Y4466" s="133" t="str">
        <f>IFERROR(IF(VLOOKUP($C4466,'MSCI Database'!$C:$R,11, FALSE)="","",VLOOKUP($C4466,'MSCI Database'!$C:$R,11, FALSE)),"")</f>
        <v>2019</v>
      </c>
      <c r="Z4466" s="133" t="str">
        <f>IFERROR(IF(VLOOKUP($C4466,'MSCI Database'!$C:$R,12, FALSE)="","",VLOOKUP($C4466,'MSCI Database'!$C:$R,12, FALSE)),"")</f>
        <v>Reported</v>
      </c>
      <c r="AA4466" s="202" t="str">
        <f>IFERROR(IF(VLOOKUP($C4466,'MSCI Database'!$C:$R,13, FALSE)="","",VLOOKUP($C4466,'MSCI Database'!$C:$R,13, FALSE)),"")</f>
        <v>Improved governance practices; labor-related risks linked to restructuring, COVID-19 remain</v>
      </c>
    </row>
    <row r="4467" spans="1:27" s="130" customFormat="1" ht="15" hidden="1" customHeight="1" outlineLevel="1">
      <c r="A4467" s="130" t="s">
        <v>1734</v>
      </c>
      <c r="B4467" s="130" t="s">
        <v>1735</v>
      </c>
      <c r="C4467" s="130" t="s">
        <v>1736</v>
      </c>
      <c r="D4467" s="130" t="s">
        <v>18678</v>
      </c>
      <c r="E4467" s="130" t="s">
        <v>12133</v>
      </c>
      <c r="F4467" s="215">
        <v>4.7297218269618602E-3</v>
      </c>
      <c r="G4467" s="132" t="str">
        <f ca="1">IFERROR(_xll.BQL($A4467, "cur_mkt_cap(currency=EUR)")/1000000, " ")</f>
        <v xml:space="preserve"> </v>
      </c>
      <c r="M4467" s="308"/>
      <c r="N4467" s="215">
        <f t="shared" si="168"/>
        <v>5.0222282485678608E-5</v>
      </c>
      <c r="O4467" s="172" t="str">
        <f>IFERROR(IF(VLOOKUP($C4467,'MSCI Database'!$C:$R,2, FALSE)="","",VLOOKUP($C4467,'MSCI Database'!$C:$R,2, FALSE)),"")</f>
        <v>Health Care Equipment &amp; Supplies</v>
      </c>
      <c r="P4467" s="186" t="str">
        <f>IFERROR(IF(VLOOKUP($C4467,'MSCI Database'!$C:$R,3, FALSE)="","",VLOOKUP($C4467,'MSCI Database'!$C:$R,3, FALSE)),"")</f>
        <v>BB</v>
      </c>
      <c r="Q4467" s="164" t="str">
        <f>IFERROR(IF(VLOOKUP($C4467,'MSCI Database'!$C:$R,4, FALSE)="","",VLOOKUP($C4467,'MSCI Database'!$C:$R,4, FALSE)),"")</f>
        <v>2</v>
      </c>
      <c r="R4467" s="164">
        <f>IFERROR(IF(VLOOKUP($C4467,'MSCI Database'!$C:$R,5, FALSE)="","",VLOOKUP($C4467,'MSCI Database'!$C:$R,5, FALSE)),"")</f>
        <v>3.3</v>
      </c>
      <c r="S4467" s="164">
        <f>IFERROR(IF(VLOOKUP($C4467,'MSCI Database'!$C:$R,6, FALSE)="","",VLOOKUP($C4467,'MSCI Database'!$C:$R,6, FALSE)),"")</f>
        <v>5.8</v>
      </c>
      <c r="T4467" s="211">
        <f>IFERROR(IF(VLOOKUP($C4467,'MSCI Database'!$C:$R,7, FALSE)="","",VLOOKUP($C4467,'MSCI Database'!$C:$R,7, FALSE)),"")</f>
        <v>5.7</v>
      </c>
      <c r="U4467" s="164">
        <f>IFERROR(IF(VLOOKUP($C4467,'MSCI Database'!$C:$R,8, FALSE)="","",VLOOKUP($C4467,'MSCI Database'!$C:$R,8, FALSE)),"")</f>
        <v>3.8</v>
      </c>
      <c r="V4467" s="175">
        <f>IFERROR(IF(VLOOKUP($C4467,'MSCI Database'!$C:$R,9, FALSE)="","",VLOOKUP($C4467,'MSCI Database'!$C:$R,9, FALSE)),"")</f>
        <v>4.7</v>
      </c>
      <c r="W4467" s="165">
        <f t="shared" ca="1" si="169"/>
        <v>0</v>
      </c>
      <c r="X4467" s="236">
        <f>IFERROR(IF(VLOOKUP($C4467,'MSCI Database'!$C:$R,10, FALSE)="","",VLOOKUP($C4467,'MSCI Database'!$C:$R,10, FALSE)),"")</f>
        <v>6824</v>
      </c>
      <c r="Y4467" s="133" t="str">
        <f>IFERROR(IF(VLOOKUP($C4467,'MSCI Database'!$C:$R,11, FALSE)="","",VLOOKUP($C4467,'MSCI Database'!$C:$R,11, FALSE)),"")</f>
        <v>2019</v>
      </c>
      <c r="Z4467" s="133" t="str">
        <f>IFERROR(IF(VLOOKUP($C4467,'MSCI Database'!$C:$R,12, FALSE)="","",VLOOKUP($C4467,'MSCI Database'!$C:$R,12, FALSE)),"")</f>
        <v>E.Segmt-Moderately Low</v>
      </c>
      <c r="AA4467" s="202" t="str">
        <f>IFERROR(IF(VLOOKUP($C4467,'MSCI Database'!$C:$R,13, FALSE)="","",VLOOKUP($C4467,'MSCI Database'!$C:$R,13, FALSE)),"")</f>
        <v>Weak governance structure, talent retention strategy and anti-corruption framework</v>
      </c>
    </row>
    <row r="4468" spans="1:27" s="130" customFormat="1" ht="15" hidden="1" customHeight="1" outlineLevel="1">
      <c r="A4468" s="130" t="s">
        <v>3039</v>
      </c>
      <c r="B4468" s="130" t="s">
        <v>3040</v>
      </c>
      <c r="C4468" s="130" t="s">
        <v>3041</v>
      </c>
      <c r="D4468" s="130" t="s">
        <v>18691</v>
      </c>
      <c r="E4468" s="130" t="s">
        <v>18682</v>
      </c>
      <c r="F4468" s="215">
        <v>5.0437353943640233E-2</v>
      </c>
      <c r="G4468" s="132" t="str">
        <f ca="1">IFERROR(_xll.BQL($A4468, "cur_mkt_cap(currency=EUR)")/1000000, " ")</f>
        <v xml:space="preserve"> </v>
      </c>
      <c r="M4468" s="308"/>
      <c r="N4468" s="215">
        <f t="shared" si="168"/>
        <v>5.3556617709477029E-4</v>
      </c>
      <c r="O4468" s="172" t="str">
        <f>IFERROR(IF(VLOOKUP($C4468,'MSCI Database'!$C:$R,2, FALSE)="","",VLOOKUP($C4468,'MSCI Database'!$C:$R,2, FALSE)),"")</f>
        <v>Casinos &amp; Gaming</v>
      </c>
      <c r="P4468" s="186" t="str">
        <f>IFERROR(IF(VLOOKUP($C4468,'MSCI Database'!$C:$R,3, FALSE)="","",VLOOKUP($C4468,'MSCI Database'!$C:$R,3, FALSE)),"")</f>
        <v>AA</v>
      </c>
      <c r="Q4468" s="164" t="str">
        <f>IFERROR(IF(VLOOKUP($C4468,'MSCI Database'!$C:$R,4, FALSE)="","",VLOOKUP($C4468,'MSCI Database'!$C:$R,4, FALSE)),"")</f>
        <v>0</v>
      </c>
      <c r="R4468" s="164">
        <f>IFERROR(IF(VLOOKUP($C4468,'MSCI Database'!$C:$R,5, FALSE)="","",VLOOKUP($C4468,'MSCI Database'!$C:$R,5, FALSE)),"")</f>
        <v>7.4</v>
      </c>
      <c r="S4468" s="164">
        <f>IFERROR(IF(VLOOKUP($C4468,'MSCI Database'!$C:$R,6, FALSE)="","",VLOOKUP($C4468,'MSCI Database'!$C:$R,6, FALSE)),"")</f>
        <v>7.8</v>
      </c>
      <c r="T4468" s="211">
        <f>IFERROR(IF(VLOOKUP($C4468,'MSCI Database'!$C:$R,7, FALSE)="","",VLOOKUP($C4468,'MSCI Database'!$C:$R,7, FALSE)),"")</f>
        <v>5.2</v>
      </c>
      <c r="U4468" s="164">
        <f>IFERROR(IF(VLOOKUP($C4468,'MSCI Database'!$C:$R,8, FALSE)="","",VLOOKUP($C4468,'MSCI Database'!$C:$R,8, FALSE)),"")</f>
        <v>6.6</v>
      </c>
      <c r="V4468" s="175">
        <f>IFERROR(IF(VLOOKUP($C4468,'MSCI Database'!$C:$R,9, FALSE)="","",VLOOKUP($C4468,'MSCI Database'!$C:$R,9, FALSE)),"")</f>
        <v>6</v>
      </c>
      <c r="W4468" s="165">
        <f t="shared" ca="1" si="169"/>
        <v>0</v>
      </c>
      <c r="X4468" s="236">
        <f>IFERROR(IF(VLOOKUP($C4468,'MSCI Database'!$C:$R,10, FALSE)="","",VLOOKUP($C4468,'MSCI Database'!$C:$R,10, FALSE)),"")</f>
        <v>10635</v>
      </c>
      <c r="Y4468" s="133" t="str">
        <f>IFERROR(IF(VLOOKUP($C4468,'MSCI Database'!$C:$R,11, FALSE)="","",VLOOKUP($C4468,'MSCI Database'!$C:$R,11, FALSE)),"")</f>
        <v>2020</v>
      </c>
      <c r="Z4468" s="133" t="str">
        <f>IFERROR(IF(VLOOKUP($C4468,'MSCI Database'!$C:$R,12, FALSE)="","",VLOOKUP($C4468,'MSCI Database'!$C:$R,12, FALSE)),"")</f>
        <v>Reported</v>
      </c>
      <c r="AA4468" s="202" t="str">
        <f>IFERROR(IF(VLOOKUP($C4468,'MSCI Database'!$C:$R,13, FALSE)="","",VLOOKUP($C4468,'MSCI Database'!$C:$R,13, FALSE)),"")</f>
        <v>Merger with The Stars Group poses integration challenges and increased regulatory scrutiny</v>
      </c>
    </row>
    <row r="4469" spans="1:27" s="130" customFormat="1" ht="15" hidden="1" customHeight="1" outlineLevel="1">
      <c r="A4469" s="130" t="s">
        <v>1631</v>
      </c>
      <c r="B4469" s="130" t="s">
        <v>1632</v>
      </c>
      <c r="C4469" s="130" t="s">
        <v>1633</v>
      </c>
      <c r="D4469" s="130" t="s">
        <v>18678</v>
      </c>
      <c r="E4469" s="130" t="s">
        <v>18673</v>
      </c>
      <c r="F4469" s="215">
        <v>4.7129204063201978E-3</v>
      </c>
      <c r="G4469" s="132" t="str">
        <f ca="1">IFERROR(_xll.BQL($A4469, "cur_mkt_cap(currency=EUR)")/1000000, " ")</f>
        <v xml:space="preserve"> </v>
      </c>
      <c r="M4469" s="308"/>
      <c r="N4469" s="215">
        <f t="shared" si="168"/>
        <v>5.0043877555220299E-5</v>
      </c>
      <c r="O4469" s="172" t="str">
        <f>IFERROR(IF(VLOOKUP($C4469,'MSCI Database'!$C:$R,2, FALSE)="","",VLOOKUP($C4469,'MSCI Database'!$C:$R,2, FALSE)),"")</f>
        <v>Construction &amp; Farm Machinery &amp; Heavy Trucks</v>
      </c>
      <c r="P4469" s="186" t="str">
        <f>IFERROR(IF(VLOOKUP($C4469,'MSCI Database'!$C:$R,3, FALSE)="","",VLOOKUP($C4469,'MSCI Database'!$C:$R,3, FALSE)),"")</f>
        <v>BBB</v>
      </c>
      <c r="Q4469" s="164" t="str">
        <f>IFERROR(IF(VLOOKUP($C4469,'MSCI Database'!$C:$R,4, FALSE)="","",VLOOKUP($C4469,'MSCI Database'!$C:$R,4, FALSE)),"")</f>
        <v>0</v>
      </c>
      <c r="R4469" s="164">
        <f>IFERROR(IF(VLOOKUP($C4469,'MSCI Database'!$C:$R,5, FALSE)="","",VLOOKUP($C4469,'MSCI Database'!$C:$R,5, FALSE)),"")</f>
        <v>4.7</v>
      </c>
      <c r="S4469" s="164">
        <f>IFERROR(IF(VLOOKUP($C4469,'MSCI Database'!$C:$R,6, FALSE)="","",VLOOKUP($C4469,'MSCI Database'!$C:$R,6, FALSE)),"")</f>
        <v>3.9</v>
      </c>
      <c r="T4469" s="211">
        <f>IFERROR(IF(VLOOKUP($C4469,'MSCI Database'!$C:$R,7, FALSE)="","",VLOOKUP($C4469,'MSCI Database'!$C:$R,7, FALSE)),"")</f>
        <v>5.3</v>
      </c>
      <c r="U4469" s="164">
        <f>IFERROR(IF(VLOOKUP($C4469,'MSCI Database'!$C:$R,8, FALSE)="","",VLOOKUP($C4469,'MSCI Database'!$C:$R,8, FALSE)),"")</f>
        <v>5.5</v>
      </c>
      <c r="V4469" s="175">
        <f>IFERROR(IF(VLOOKUP($C4469,'MSCI Database'!$C:$R,9, FALSE)="","",VLOOKUP($C4469,'MSCI Database'!$C:$R,9, FALSE)),"")</f>
        <v>5</v>
      </c>
      <c r="W4469" s="165">
        <f t="shared" ca="1" si="169"/>
        <v>0</v>
      </c>
      <c r="X4469" s="236">
        <f>IFERROR(IF(VLOOKUP($C4469,'MSCI Database'!$C:$R,10, FALSE)="","",VLOOKUP($C4469,'MSCI Database'!$C:$R,10, FALSE)),"")</f>
        <v>169008</v>
      </c>
      <c r="Y4469" s="133" t="str">
        <f>IFERROR(IF(VLOOKUP($C4469,'MSCI Database'!$C:$R,11, FALSE)="","",VLOOKUP($C4469,'MSCI Database'!$C:$R,11, FALSE)),"")</f>
        <v>2019</v>
      </c>
      <c r="Z4469" s="133" t="str">
        <f>IFERROR(IF(VLOOKUP($C4469,'MSCI Database'!$C:$R,12, FALSE)="","",VLOOKUP($C4469,'MSCI Database'!$C:$R,12, FALSE)),"")</f>
        <v>Reported</v>
      </c>
      <c r="AA4469" s="202" t="str">
        <f>IFERROR(IF(VLOOKUP($C4469,'MSCI Database'!$C:$R,13, FALSE)="","",VLOOKUP($C4469,'MSCI Database'!$C:$R,13, FALSE)),"")</f>
        <v>Robust governance practices, employee benefits programs</v>
      </c>
    </row>
    <row r="4470" spans="1:27" s="130" customFormat="1" ht="15" hidden="1" customHeight="1" outlineLevel="1">
      <c r="A4470" s="130" t="s">
        <v>1582</v>
      </c>
      <c r="B4470" s="130" t="s">
        <v>1583</v>
      </c>
      <c r="C4470" s="130" t="s">
        <v>1584</v>
      </c>
      <c r="D4470" s="130" t="s">
        <v>18678</v>
      </c>
      <c r="E4470" s="130" t="s">
        <v>12133</v>
      </c>
      <c r="F4470" s="215">
        <v>4.7085567427133396E-3</v>
      </c>
      <c r="G4470" s="132" t="str">
        <f ca="1">IFERROR(_xll.BQL($A4470, "cur_mkt_cap(currency=EUR)")/1000000, " ")</f>
        <v xml:space="preserve"> </v>
      </c>
      <c r="M4470" s="308"/>
      <c r="N4470" s="215">
        <f t="shared" si="168"/>
        <v>4.999754224114605E-5</v>
      </c>
      <c r="O4470" s="172" t="str">
        <f>IFERROR(IF(VLOOKUP($C4470,'MSCI Database'!$C:$R,2, FALSE)="","",VLOOKUP($C4470,'MSCI Database'!$C:$R,2, FALSE)),"")</f>
        <v>Health Care Providers &amp; Services</v>
      </c>
      <c r="P4470" s="186" t="str">
        <f>IFERROR(IF(VLOOKUP($C4470,'MSCI Database'!$C:$R,3, FALSE)="","",VLOOKUP($C4470,'MSCI Database'!$C:$R,3, FALSE)),"")</f>
        <v>BB</v>
      </c>
      <c r="Q4470" s="164" t="str">
        <f>IFERROR(IF(VLOOKUP($C4470,'MSCI Database'!$C:$R,4, FALSE)="","",VLOOKUP($C4470,'MSCI Database'!$C:$R,4, FALSE)),"")</f>
        <v>-1</v>
      </c>
      <c r="R4470" s="164">
        <f>IFERROR(IF(VLOOKUP($C4470,'MSCI Database'!$C:$R,5, FALSE)="","",VLOOKUP($C4470,'MSCI Database'!$C:$R,5, FALSE)),"")</f>
        <v>3.9</v>
      </c>
      <c r="S4470" s="164">
        <f>IFERROR(IF(VLOOKUP($C4470,'MSCI Database'!$C:$R,6, FALSE)="","",VLOOKUP($C4470,'MSCI Database'!$C:$R,6, FALSE)),"")</f>
        <v>9.3000000000000007</v>
      </c>
      <c r="T4470" s="211">
        <f>IFERROR(IF(VLOOKUP($C4470,'MSCI Database'!$C:$R,7, FALSE)="","",VLOOKUP($C4470,'MSCI Database'!$C:$R,7, FALSE)),"")</f>
        <v>5.9</v>
      </c>
      <c r="U4470" s="164">
        <f>IFERROR(IF(VLOOKUP($C4470,'MSCI Database'!$C:$R,8, FALSE)="","",VLOOKUP($C4470,'MSCI Database'!$C:$R,8, FALSE)),"")</f>
        <v>3.3</v>
      </c>
      <c r="V4470" s="175">
        <f>IFERROR(IF(VLOOKUP($C4470,'MSCI Database'!$C:$R,9, FALSE)="","",VLOOKUP($C4470,'MSCI Database'!$C:$R,9, FALSE)),"")</f>
        <v>4.3</v>
      </c>
      <c r="W4470" s="165">
        <f t="shared" ca="1" si="169"/>
        <v>0</v>
      </c>
      <c r="X4470" s="236">
        <f>IFERROR(IF(VLOOKUP($C4470,'MSCI Database'!$C:$R,10, FALSE)="","",VLOOKUP($C4470,'MSCI Database'!$C:$R,10, FALSE)),"")</f>
        <v>143359</v>
      </c>
      <c r="Y4470" s="133" t="str">
        <f>IFERROR(IF(VLOOKUP($C4470,'MSCI Database'!$C:$R,11, FALSE)="","",VLOOKUP($C4470,'MSCI Database'!$C:$R,11, FALSE)),"")</f>
        <v>2019</v>
      </c>
      <c r="Z4470" s="133" t="str">
        <f>IFERROR(IF(VLOOKUP($C4470,'MSCI Database'!$C:$R,12, FALSE)="","",VLOOKUP($C4470,'MSCI Database'!$C:$R,12, FALSE)),"")</f>
        <v>Reported</v>
      </c>
      <c r="AA4470" s="202" t="str">
        <f>IFERROR(IF(VLOOKUP($C4470,'MSCI Database'!$C:$R,13, FALSE)="","",VLOOKUP($C4470,'MSCI Database'!$C:$R,13, FALSE)),"")</f>
        <v>Governance practices continue to weigh on rating</v>
      </c>
    </row>
    <row r="4471" spans="1:27" s="130" customFormat="1" ht="15" hidden="1" customHeight="1" outlineLevel="1">
      <c r="A4471" s="130" t="s">
        <v>1059</v>
      </c>
      <c r="B4471" s="130" t="s">
        <v>1060</v>
      </c>
      <c r="C4471" s="130" t="s">
        <v>1061</v>
      </c>
      <c r="D4471" s="130" t="s">
        <v>12135</v>
      </c>
      <c r="E4471" s="130" t="s">
        <v>18688</v>
      </c>
      <c r="F4471" s="215">
        <v>2.9213460079031729E-2</v>
      </c>
      <c r="G4471" s="132" t="str">
        <f ca="1">IFERROR(_xll.BQL($A4471, "cur_mkt_cap(currency=EUR)")/1000000, " ")</f>
        <v xml:space="preserve"> </v>
      </c>
      <c r="M4471" s="308"/>
      <c r="N4471" s="215">
        <f t="shared" si="168"/>
        <v>3.1020146599523423E-4</v>
      </c>
      <c r="O4471" s="172" t="str">
        <f>IFERROR(IF(VLOOKUP($C4471,'MSCI Database'!$C:$R,2, FALSE)="","",VLOOKUP($C4471,'MSCI Database'!$C:$R,2, FALSE)),"")</f>
        <v>Banks</v>
      </c>
      <c r="P4471" s="186" t="str">
        <f>IFERROR(IF(VLOOKUP($C4471,'MSCI Database'!$C:$R,3, FALSE)="","",VLOOKUP($C4471,'MSCI Database'!$C:$R,3, FALSE)),"")</f>
        <v>AA</v>
      </c>
      <c r="Q4471" s="164" t="str">
        <f>IFERROR(IF(VLOOKUP($C4471,'MSCI Database'!$C:$R,4, FALSE)="","",VLOOKUP($C4471,'MSCI Database'!$C:$R,4, FALSE)),"")</f>
        <v>1</v>
      </c>
      <c r="R4471" s="164">
        <f>IFERROR(IF(VLOOKUP($C4471,'MSCI Database'!$C:$R,5, FALSE)="","",VLOOKUP($C4471,'MSCI Database'!$C:$R,5, FALSE)),"")</f>
        <v>8.4</v>
      </c>
      <c r="S4471" s="164">
        <f>IFERROR(IF(VLOOKUP($C4471,'MSCI Database'!$C:$R,6, FALSE)="","",VLOOKUP($C4471,'MSCI Database'!$C:$R,6, FALSE)),"")</f>
        <v>7.3</v>
      </c>
      <c r="T4471" s="211">
        <f>IFERROR(IF(VLOOKUP($C4471,'MSCI Database'!$C:$R,7, FALSE)="","",VLOOKUP($C4471,'MSCI Database'!$C:$R,7, FALSE)),"")</f>
        <v>4</v>
      </c>
      <c r="U4471" s="164">
        <f>IFERROR(IF(VLOOKUP($C4471,'MSCI Database'!$C:$R,8, FALSE)="","",VLOOKUP($C4471,'MSCI Database'!$C:$R,8, FALSE)),"")</f>
        <v>6.7</v>
      </c>
      <c r="V4471" s="175">
        <f>IFERROR(IF(VLOOKUP($C4471,'MSCI Database'!$C:$R,9, FALSE)="","",VLOOKUP($C4471,'MSCI Database'!$C:$R,9, FALSE)),"")</f>
        <v>5.3</v>
      </c>
      <c r="W4471" s="165">
        <f t="shared" ca="1" si="169"/>
        <v>0</v>
      </c>
      <c r="X4471" s="236">
        <f>IFERROR(IF(VLOOKUP($C4471,'MSCI Database'!$C:$R,10, FALSE)="","",VLOOKUP($C4471,'MSCI Database'!$C:$R,10, FALSE)),"")</f>
        <v>5231</v>
      </c>
      <c r="Y4471" s="133" t="str">
        <f>IFERROR(IF(VLOOKUP($C4471,'MSCI Database'!$C:$R,11, FALSE)="","",VLOOKUP($C4471,'MSCI Database'!$C:$R,11, FALSE)),"")</f>
        <v>2019</v>
      </c>
      <c r="Z4471" s="133" t="str">
        <f>IFERROR(IF(VLOOKUP($C4471,'MSCI Database'!$C:$R,12, FALSE)="","",VLOOKUP($C4471,'MSCI Database'!$C:$R,12, FALSE)),"")</f>
        <v>Reported</v>
      </c>
      <c r="AA4471" s="202" t="str">
        <f>IFERROR(IF(VLOOKUP($C4471,'MSCI Database'!$C:$R,13, FALSE)="","",VLOOKUP($C4471,'MSCI Database'!$C:$R,13, FALSE)),"")</f>
        <v>Enhanced assessment of environmental risk exposure drives upgrade</v>
      </c>
    </row>
    <row r="4472" spans="1:27" s="130" customFormat="1" ht="15" hidden="1" customHeight="1" outlineLevel="1">
      <c r="A4472" s="130" t="s">
        <v>8478</v>
      </c>
      <c r="B4472" s="130" t="s">
        <v>8479</v>
      </c>
      <c r="C4472" s="130" t="s">
        <v>8480</v>
      </c>
      <c r="D4472" s="130" t="s">
        <v>18703</v>
      </c>
      <c r="E4472" s="130" t="s">
        <v>18674</v>
      </c>
      <c r="F4472" s="215">
        <v>2.4860833956026249E-3</v>
      </c>
      <c r="G4472" s="132" t="str">
        <f ca="1">IFERROR(_xll.BQL($A4472, "cur_mkt_cap(currency=EUR)")/1000000, " ")</f>
        <v xml:space="preserve"> </v>
      </c>
      <c r="M4472" s="308"/>
      <c r="N4472" s="215">
        <f t="shared" si="168"/>
        <v>2.639833528161464E-5</v>
      </c>
      <c r="O4472" s="172" t="str">
        <f>IFERROR(IF(VLOOKUP($C4472,'MSCI Database'!$C:$R,2, FALSE)="","",VLOOKUP($C4472,'MSCI Database'!$C:$R,2, FALSE)),"")</f>
        <v>Food Products</v>
      </c>
      <c r="P4472" s="186" t="str">
        <f>IFERROR(IF(VLOOKUP($C4472,'MSCI Database'!$C:$R,3, FALSE)="","",VLOOKUP($C4472,'MSCI Database'!$C:$R,3, FALSE)),"")</f>
        <v>A</v>
      </c>
      <c r="Q4472" s="164" t="str">
        <f>IFERROR(IF(VLOOKUP($C4472,'MSCI Database'!$C:$R,4, FALSE)="","",VLOOKUP($C4472,'MSCI Database'!$C:$R,4, FALSE)),"")</f>
        <v>1</v>
      </c>
      <c r="R4472" s="164">
        <f>IFERROR(IF(VLOOKUP($C4472,'MSCI Database'!$C:$R,5, FALSE)="","",VLOOKUP($C4472,'MSCI Database'!$C:$R,5, FALSE)),"")</f>
        <v>7</v>
      </c>
      <c r="S4472" s="164">
        <f>IFERROR(IF(VLOOKUP($C4472,'MSCI Database'!$C:$R,6, FALSE)="","",VLOOKUP($C4472,'MSCI Database'!$C:$R,6, FALSE)),"")</f>
        <v>4.3</v>
      </c>
      <c r="T4472" s="211">
        <f>IFERROR(IF(VLOOKUP($C4472,'MSCI Database'!$C:$R,7, FALSE)="","",VLOOKUP($C4472,'MSCI Database'!$C:$R,7, FALSE)),"")</f>
        <v>3.6</v>
      </c>
      <c r="U4472" s="164">
        <f>IFERROR(IF(VLOOKUP($C4472,'MSCI Database'!$C:$R,8, FALSE)="","",VLOOKUP($C4472,'MSCI Database'!$C:$R,8, FALSE)),"")</f>
        <v>6.9</v>
      </c>
      <c r="V4472" s="175">
        <f>IFERROR(IF(VLOOKUP($C4472,'MSCI Database'!$C:$R,9, FALSE)="","",VLOOKUP($C4472,'MSCI Database'!$C:$R,9, FALSE)),"")</f>
        <v>4.9000000000000004</v>
      </c>
      <c r="W4472" s="165">
        <f t="shared" ca="1" si="169"/>
        <v>0</v>
      </c>
      <c r="X4472" s="236">
        <f>IFERROR(IF(VLOOKUP($C4472,'MSCI Database'!$C:$R,10, FALSE)="","",VLOOKUP($C4472,'MSCI Database'!$C:$R,10, FALSE)),"")</f>
        <v>487473</v>
      </c>
      <c r="Y4472" s="133" t="str">
        <f>IFERROR(IF(VLOOKUP($C4472,'MSCI Database'!$C:$R,11, FALSE)="","",VLOOKUP($C4472,'MSCI Database'!$C:$R,11, FALSE)),"")</f>
        <v>2019</v>
      </c>
      <c r="Z4472" s="133" t="str">
        <f>IFERROR(IF(VLOOKUP($C4472,'MSCI Database'!$C:$R,12, FALSE)="","",VLOOKUP($C4472,'MSCI Database'!$C:$R,12, FALSE)),"")</f>
        <v>E.CSI</v>
      </c>
      <c r="AA4472" s="202" t="str">
        <f>IFERROR(IF(VLOOKUP($C4472,'MSCI Database'!$C:$R,13, FALSE)="","",VLOOKUP($C4472,'MSCI Database'!$C:$R,13, FALSE)),"")</f>
        <v>Relatively strong anti-corruption framework; continued litigation over the 2018 listeria outbreak</v>
      </c>
    </row>
    <row r="4473" spans="1:27" s="130" customFormat="1" ht="15" hidden="1" customHeight="1" outlineLevel="1">
      <c r="A4473" s="130" t="s">
        <v>5051</v>
      </c>
      <c r="B4473" s="130" t="s">
        <v>5052</v>
      </c>
      <c r="C4473" s="130" t="s">
        <v>5053</v>
      </c>
      <c r="D4473" s="130" t="s">
        <v>18702</v>
      </c>
      <c r="E4473" s="130" t="s">
        <v>100</v>
      </c>
      <c r="F4473" s="215">
        <v>1.79337831435207E-3</v>
      </c>
      <c r="G4473" s="132" t="str">
        <f ca="1">IFERROR(_xll.BQL($A4473, "cur_mkt_cap(currency=EUR)")/1000000, " ")</f>
        <v xml:space="preserve"> </v>
      </c>
      <c r="M4473" s="308"/>
      <c r="N4473" s="215">
        <f t="shared" ca="1" si="168"/>
        <v>1.904288573455804E-5</v>
      </c>
      <c r="O4473" s="172" t="str">
        <f>IFERROR(IF(VLOOKUP($C4473,'MSCI Database'!$C:$R,2, FALSE)="","",VLOOKUP($C4473,'MSCI Database'!$C:$R,2, FALSE)),"")</f>
        <v>Utilities</v>
      </c>
      <c r="P4473" s="186" t="str">
        <f>IFERROR(IF(VLOOKUP($C4473,'MSCI Database'!$C:$R,3, FALSE)="","",VLOOKUP($C4473,'MSCI Database'!$C:$R,3, FALSE)),"")</f>
        <v>AA</v>
      </c>
      <c r="Q4473" s="164" t="str">
        <f>IFERROR(IF(VLOOKUP($C4473,'MSCI Database'!$C:$R,4, FALSE)="","",VLOOKUP($C4473,'MSCI Database'!$C:$R,4, FALSE)),"")</f>
        <v>0</v>
      </c>
      <c r="R4473" s="164">
        <f>IFERROR(IF(VLOOKUP($C4473,'MSCI Database'!$C:$R,5, FALSE)="","",VLOOKUP($C4473,'MSCI Database'!$C:$R,5, FALSE)),"")</f>
        <v>8.1</v>
      </c>
      <c r="S4473" s="164">
        <f>IFERROR(IF(VLOOKUP($C4473,'MSCI Database'!$C:$R,6, FALSE)="","",VLOOKUP($C4473,'MSCI Database'!$C:$R,6, FALSE)),"")</f>
        <v>6.5</v>
      </c>
      <c r="T4473" s="211">
        <f>IFERROR(IF(VLOOKUP($C4473,'MSCI Database'!$C:$R,7, FALSE)="","",VLOOKUP($C4473,'MSCI Database'!$C:$R,7, FALSE)),"")</f>
        <v>10</v>
      </c>
      <c r="U4473" s="164">
        <f>IFERROR(IF(VLOOKUP($C4473,'MSCI Database'!$C:$R,8, FALSE)="","",VLOOKUP($C4473,'MSCI Database'!$C:$R,8, FALSE)),"")</f>
        <v>2.5</v>
      </c>
      <c r="V4473" s="175">
        <f>IFERROR(IF(VLOOKUP($C4473,'MSCI Database'!$C:$R,9, FALSE)="","",VLOOKUP($C4473,'MSCI Database'!$C:$R,9, FALSE)),"")</f>
        <v>5.7</v>
      </c>
      <c r="W4473" s="165">
        <f t="shared" ca="1" si="169"/>
        <v>0</v>
      </c>
      <c r="X4473" s="236">
        <f>IFERROR(IF(VLOOKUP($C4473,'MSCI Database'!$C:$R,10, FALSE)="","",VLOOKUP($C4473,'MSCI Database'!$C:$R,10, FALSE)),"")</f>
        <v>2355378</v>
      </c>
      <c r="Y4473" s="133" t="str">
        <f>IFERROR(IF(VLOOKUP($C4473,'MSCI Database'!$C:$R,11, FALSE)="","",VLOOKUP($C4473,'MSCI Database'!$C:$R,11, FALSE)),"")</f>
        <v>2019</v>
      </c>
      <c r="Z4473" s="133" t="str">
        <f>IFERROR(IF(VLOOKUP($C4473,'MSCI Database'!$C:$R,12, FALSE)="","",VLOOKUP($C4473,'MSCI Database'!$C:$R,12, FALSE)),"")</f>
        <v>Reported</v>
      </c>
      <c r="AA4473" s="202" t="str">
        <f>IFERROR(IF(VLOOKUP($C4473,'MSCI Database'!$C:$R,13, FALSE)="","",VLOOKUP($C4473,'MSCI Database'!$C:$R,13, FALSE)),"")</f>
        <v>Strong environmental and social policies</v>
      </c>
    </row>
    <row r="4474" spans="1:27" s="130" customFormat="1" ht="15" hidden="1" customHeight="1" outlineLevel="1">
      <c r="A4474" s="130" t="s">
        <v>8068</v>
      </c>
      <c r="B4474" s="130" t="s">
        <v>8069</v>
      </c>
      <c r="C4474" s="130" t="s">
        <v>8070</v>
      </c>
      <c r="D4474" s="130" t="s">
        <v>12128</v>
      </c>
      <c r="E4474" s="130" t="s">
        <v>18688</v>
      </c>
      <c r="F4474" s="215">
        <v>3.6289433953577831E-2</v>
      </c>
      <c r="G4474" s="132" t="str">
        <f ca="1">IFERROR(_xll.BQL($A4474, "cur_mkt_cap(currency=EUR)")/1000000, " ")</f>
        <v xml:space="preserve"> </v>
      </c>
      <c r="M4474" s="308"/>
      <c r="N4474" s="215">
        <f t="shared" si="168"/>
        <v>3.8533729253854897E-4</v>
      </c>
      <c r="O4474" s="172" t="str">
        <f>IFERROR(IF(VLOOKUP($C4474,'MSCI Database'!$C:$R,2, FALSE)="","",VLOOKUP($C4474,'MSCI Database'!$C:$R,2, FALSE)),"")</f>
        <v>Consumer Finance</v>
      </c>
      <c r="P4474" s="186" t="str">
        <f>IFERROR(IF(VLOOKUP($C4474,'MSCI Database'!$C:$R,3, FALSE)="","",VLOOKUP($C4474,'MSCI Database'!$C:$R,3, FALSE)),"")</f>
        <v>BB</v>
      </c>
      <c r="Q4474" s="164" t="str">
        <f>IFERROR(IF(VLOOKUP($C4474,'MSCI Database'!$C:$R,4, FALSE)="","",VLOOKUP($C4474,'MSCI Database'!$C:$R,4, FALSE)),"")</f>
        <v>0</v>
      </c>
      <c r="R4474" s="164">
        <f>IFERROR(IF(VLOOKUP($C4474,'MSCI Database'!$C:$R,5, FALSE)="","",VLOOKUP($C4474,'MSCI Database'!$C:$R,5, FALSE)),"")</f>
        <v>4.2</v>
      </c>
      <c r="S4474" s="164">
        <f>IFERROR(IF(VLOOKUP($C4474,'MSCI Database'!$C:$R,6, FALSE)="","",VLOOKUP($C4474,'MSCI Database'!$C:$R,6, FALSE)),"")</f>
        <v>8</v>
      </c>
      <c r="T4474" s="211">
        <f>IFERROR(IF(VLOOKUP($C4474,'MSCI Database'!$C:$R,7, FALSE)="","",VLOOKUP($C4474,'MSCI Database'!$C:$R,7, FALSE)),"")</f>
        <v>5.5</v>
      </c>
      <c r="U4474" s="164">
        <f>IFERROR(IF(VLOOKUP($C4474,'MSCI Database'!$C:$R,8, FALSE)="","",VLOOKUP($C4474,'MSCI Database'!$C:$R,8, FALSE)),"")</f>
        <v>5.7</v>
      </c>
      <c r="V4474" s="175">
        <f>IFERROR(IF(VLOOKUP($C4474,'MSCI Database'!$C:$R,9, FALSE)="","",VLOOKUP($C4474,'MSCI Database'!$C:$R,9, FALSE)),"")</f>
        <v>5.7</v>
      </c>
      <c r="W4474" s="165">
        <f t="shared" ca="1" si="169"/>
        <v>0</v>
      </c>
      <c r="X4474" s="236">
        <f>IFERROR(IF(VLOOKUP($C4474,'MSCI Database'!$C:$R,10, FALSE)="","",VLOOKUP($C4474,'MSCI Database'!$C:$R,10, FALSE)),"")</f>
        <v>60142</v>
      </c>
      <c r="Y4474" s="133" t="str">
        <f>IFERROR(IF(VLOOKUP($C4474,'MSCI Database'!$C:$R,11, FALSE)="","",VLOOKUP($C4474,'MSCI Database'!$C:$R,11, FALSE)),"")</f>
        <v>2019</v>
      </c>
      <c r="Z4474" s="133" t="str">
        <f>IFERROR(IF(VLOOKUP($C4474,'MSCI Database'!$C:$R,12, FALSE)="","",VLOOKUP($C4474,'MSCI Database'!$C:$R,12, FALSE)),"")</f>
        <v>E.Segmt-Moderate</v>
      </c>
      <c r="AA4474" s="202" t="str">
        <f>IFERROR(IF(VLOOKUP($C4474,'MSCI Database'!$C:$R,13, FALSE)="","",VLOOKUP($C4474,'MSCI Database'!$C:$R,13, FALSE)),"")</f>
        <v>Gaps in customer service persist; however focus on employee engagement programs underpins rating</v>
      </c>
    </row>
    <row r="4475" spans="1:27" s="130" customFormat="1" ht="15" hidden="1" customHeight="1" outlineLevel="1">
      <c r="A4475" s="130" t="s">
        <v>5194</v>
      </c>
      <c r="B4475" s="130" t="s">
        <v>5195</v>
      </c>
      <c r="C4475" s="130" t="s">
        <v>5196</v>
      </c>
      <c r="D4475" s="130" t="s">
        <v>18719</v>
      </c>
      <c r="E4475" s="130" t="s">
        <v>18690</v>
      </c>
      <c r="F4475" s="215">
        <v>8.82899720123205E-3</v>
      </c>
      <c r="G4475" s="132" t="str">
        <f ca="1">IFERROR(_xll.BQL($A4475, "cur_mkt_cap(currency=EUR)")/1000000, " ")</f>
        <v xml:space="preserve"> </v>
      </c>
      <c r="M4475" s="308"/>
      <c r="N4475" s="215">
        <f t="shared" si="168"/>
        <v>9.3750205134234728E-5</v>
      </c>
      <c r="O4475" s="172" t="str">
        <f>IFERROR(IF(VLOOKUP($C4475,'MSCI Database'!$C:$R,2, FALSE)="","",VLOOKUP($C4475,'MSCI Database'!$C:$R,2, FALSE)),"")</f>
        <v>Telecommunication Services</v>
      </c>
      <c r="P4475" s="186" t="str">
        <f>IFERROR(IF(VLOOKUP($C4475,'MSCI Database'!$C:$R,3, FALSE)="","",VLOOKUP($C4475,'MSCI Database'!$C:$R,3, FALSE)),"")</f>
        <v>A</v>
      </c>
      <c r="Q4475" s="164" t="str">
        <f>IFERROR(IF(VLOOKUP($C4475,'MSCI Database'!$C:$R,4, FALSE)="","",VLOOKUP($C4475,'MSCI Database'!$C:$R,4, FALSE)),"")</f>
        <v>0</v>
      </c>
      <c r="R4475" s="164">
        <f>IFERROR(IF(VLOOKUP($C4475,'MSCI Database'!$C:$R,5, FALSE)="","",VLOOKUP($C4475,'MSCI Database'!$C:$R,5, FALSE)),"")</f>
        <v>6.2</v>
      </c>
      <c r="S4475" s="164">
        <f>IFERROR(IF(VLOOKUP($C4475,'MSCI Database'!$C:$R,6, FALSE)="","",VLOOKUP($C4475,'MSCI Database'!$C:$R,6, FALSE)),"")</f>
        <v>9.5</v>
      </c>
      <c r="T4475" s="211">
        <f>IFERROR(IF(VLOOKUP($C4475,'MSCI Database'!$C:$R,7, FALSE)="","",VLOOKUP($C4475,'MSCI Database'!$C:$R,7, FALSE)),"")</f>
        <v>6.6</v>
      </c>
      <c r="U4475" s="164">
        <f>IFERROR(IF(VLOOKUP($C4475,'MSCI Database'!$C:$R,8, FALSE)="","",VLOOKUP($C4475,'MSCI Database'!$C:$R,8, FALSE)),"")</f>
        <v>3.6</v>
      </c>
      <c r="V4475" s="175">
        <f>IFERROR(IF(VLOOKUP($C4475,'MSCI Database'!$C:$R,9, FALSE)="","",VLOOKUP($C4475,'MSCI Database'!$C:$R,9, FALSE)),"")</f>
        <v>5.6</v>
      </c>
      <c r="W4475" s="165">
        <f t="shared" ca="1" si="169"/>
        <v>0</v>
      </c>
      <c r="X4475" s="236">
        <f>IFERROR(IF(VLOOKUP($C4475,'MSCI Database'!$C:$R,10, FALSE)="","",VLOOKUP($C4475,'MSCI Database'!$C:$R,10, FALSE)),"")</f>
        <v>173547</v>
      </c>
      <c r="Y4475" s="133" t="str">
        <f>IFERROR(IF(VLOOKUP($C4475,'MSCI Database'!$C:$R,11, FALSE)="","",VLOOKUP($C4475,'MSCI Database'!$C:$R,11, FALSE)),"")</f>
        <v>2019</v>
      </c>
      <c r="Z4475" s="133" t="str">
        <f>IFERROR(IF(VLOOKUP($C4475,'MSCI Database'!$C:$R,12, FALSE)="","",VLOOKUP($C4475,'MSCI Database'!$C:$R,12, FALSE)),"")</f>
        <v>Reported</v>
      </c>
      <c r="AA4475" s="202" t="str">
        <f>IFERROR(IF(VLOOKUP($C4475,'MSCI Database'!$C:$R,13, FALSE)="","",VLOOKUP($C4475,'MSCI Database'!$C:$R,13, FALSE)),"")</f>
        <v>Improved government practices and competitive workforce engagement initiatives</v>
      </c>
    </row>
    <row r="4476" spans="1:27" s="130" customFormat="1" ht="15" hidden="1" customHeight="1" outlineLevel="1">
      <c r="A4476" s="130" t="s">
        <v>8289</v>
      </c>
      <c r="B4476" s="130" t="s">
        <v>8290</v>
      </c>
      <c r="C4476" s="130" t="s">
        <v>8291</v>
      </c>
      <c r="D4476" s="130" t="s">
        <v>12128</v>
      </c>
      <c r="E4476" s="130" t="s">
        <v>18684</v>
      </c>
      <c r="F4476" s="215">
        <v>3.6120574567902852E-2</v>
      </c>
      <c r="G4476" s="132" t="str">
        <f ca="1">IFERROR(_xll.BQL($A4476, "cur_mkt_cap(currency=EUR)")/1000000, " ")</f>
        <v xml:space="preserve"> </v>
      </c>
      <c r="M4476" s="308"/>
      <c r="N4476" s="215">
        <f t="shared" si="168"/>
        <v>3.8354426874603252E-4</v>
      </c>
      <c r="O4476" s="172" t="str">
        <f>IFERROR(IF(VLOOKUP($C4476,'MSCI Database'!$C:$R,2, FALSE)="","",VLOOKUP($C4476,'MSCI Database'!$C:$R,2, FALSE)),"")</f>
        <v>Construction Materials</v>
      </c>
      <c r="P4476" s="186" t="str">
        <f>IFERROR(IF(VLOOKUP($C4476,'MSCI Database'!$C:$R,3, FALSE)="","",VLOOKUP($C4476,'MSCI Database'!$C:$R,3, FALSE)),"")</f>
        <v>BB</v>
      </c>
      <c r="Q4476" s="164" t="str">
        <f>IFERROR(IF(VLOOKUP($C4476,'MSCI Database'!$C:$R,4, FALSE)="","",VLOOKUP($C4476,'MSCI Database'!$C:$R,4, FALSE)),"")</f>
        <v>0</v>
      </c>
      <c r="R4476" s="164">
        <f>IFERROR(IF(VLOOKUP($C4476,'MSCI Database'!$C:$R,5, FALSE)="","",VLOOKUP($C4476,'MSCI Database'!$C:$R,5, FALSE)),"")</f>
        <v>4</v>
      </c>
      <c r="S4476" s="164">
        <f>IFERROR(IF(VLOOKUP($C4476,'MSCI Database'!$C:$R,6, FALSE)="","",VLOOKUP($C4476,'MSCI Database'!$C:$R,6, FALSE)),"")</f>
        <v>4</v>
      </c>
      <c r="T4476" s="211">
        <f>IFERROR(IF(VLOOKUP($C4476,'MSCI Database'!$C:$R,7, FALSE)="","",VLOOKUP($C4476,'MSCI Database'!$C:$R,7, FALSE)),"")</f>
        <v>3.9</v>
      </c>
      <c r="U4476" s="164">
        <f>IFERROR(IF(VLOOKUP($C4476,'MSCI Database'!$C:$R,8, FALSE)="","",VLOOKUP($C4476,'MSCI Database'!$C:$R,8, FALSE)),"")</f>
        <v>4.4000000000000004</v>
      </c>
      <c r="V4476" s="175">
        <f>IFERROR(IF(VLOOKUP($C4476,'MSCI Database'!$C:$R,9, FALSE)="","",VLOOKUP($C4476,'MSCI Database'!$C:$R,9, FALSE)),"")</f>
        <v>4.0999999999999996</v>
      </c>
      <c r="W4476" s="165">
        <f t="shared" ca="1" si="169"/>
        <v>0</v>
      </c>
      <c r="X4476" s="236">
        <f>IFERROR(IF(VLOOKUP($C4476,'MSCI Database'!$C:$R,10, FALSE)="","",VLOOKUP($C4476,'MSCI Database'!$C:$R,10, FALSE)),"")</f>
        <v>997999</v>
      </c>
      <c r="Y4476" s="133" t="str">
        <f>IFERROR(IF(VLOOKUP($C4476,'MSCI Database'!$C:$R,11, FALSE)="","",VLOOKUP($C4476,'MSCI Database'!$C:$R,11, FALSE)),"")</f>
        <v>2019</v>
      </c>
      <c r="Z4476" s="133" t="str">
        <f>IFERROR(IF(VLOOKUP($C4476,'MSCI Database'!$C:$R,12, FALSE)="","",VLOOKUP($C4476,'MSCI Database'!$C:$R,12, FALSE)),"")</f>
        <v>Reported</v>
      </c>
      <c r="AA4476" s="202" t="str">
        <f>IFERROR(IF(VLOOKUP($C4476,'MSCI Database'!$C:$R,13, FALSE)="","",VLOOKUP($C4476,'MSCI Database'!$C:$R,13, FALSE)),"")</f>
        <v>Lags peers in implementing comprehensive environmental management systems</v>
      </c>
    </row>
    <row r="4477" spans="1:27" s="130" customFormat="1" ht="15" hidden="1" customHeight="1" outlineLevel="1">
      <c r="A4477" s="130" t="s">
        <v>5653</v>
      </c>
      <c r="B4477" s="130" t="s">
        <v>5654</v>
      </c>
      <c r="C4477" s="130" t="s">
        <v>5655</v>
      </c>
      <c r="D4477" s="130" t="s">
        <v>18733</v>
      </c>
      <c r="E4477" s="130" t="s">
        <v>18674</v>
      </c>
      <c r="F4477" s="215">
        <v>9.6164937491919258E-3</v>
      </c>
      <c r="G4477" s="132" t="str">
        <f ca="1">IFERROR(_xll.BQL($A4477, "cur_mkt_cap(currency=EUR)")/1000000, " ")</f>
        <v xml:space="preserve"> </v>
      </c>
      <c r="M4477" s="308"/>
      <c r="N4477" s="215">
        <f t="shared" si="168"/>
        <v>1.0211219248467105E-4</v>
      </c>
      <c r="O4477" s="172" t="str">
        <f>IFERROR(IF(VLOOKUP($C4477,'MSCI Database'!$C:$R,2, FALSE)="","",VLOOKUP($C4477,'MSCI Database'!$C:$R,2, FALSE)),"")</f>
        <v>Food Products</v>
      </c>
      <c r="P4477" s="186" t="str">
        <f>IFERROR(IF(VLOOKUP($C4477,'MSCI Database'!$C:$R,3, FALSE)="","",VLOOKUP($C4477,'MSCI Database'!$C:$R,3, FALSE)),"")</f>
        <v>BBB</v>
      </c>
      <c r="Q4477" s="164" t="str">
        <f>IFERROR(IF(VLOOKUP($C4477,'MSCI Database'!$C:$R,4, FALSE)="","",VLOOKUP($C4477,'MSCI Database'!$C:$R,4, FALSE)),"")</f>
        <v>0</v>
      </c>
      <c r="R4477" s="164">
        <f>IFERROR(IF(VLOOKUP($C4477,'MSCI Database'!$C:$R,5, FALSE)="","",VLOOKUP($C4477,'MSCI Database'!$C:$R,5, FALSE)),"")</f>
        <v>5.0999999999999996</v>
      </c>
      <c r="S4477" s="164">
        <f>IFERROR(IF(VLOOKUP($C4477,'MSCI Database'!$C:$R,6, FALSE)="","",VLOOKUP($C4477,'MSCI Database'!$C:$R,6, FALSE)),"")</f>
        <v>2.7</v>
      </c>
      <c r="T4477" s="211">
        <f>IFERROR(IF(VLOOKUP($C4477,'MSCI Database'!$C:$R,7, FALSE)="","",VLOOKUP($C4477,'MSCI Database'!$C:$R,7, FALSE)),"")</f>
        <v>6.7</v>
      </c>
      <c r="U4477" s="164">
        <f>IFERROR(IF(VLOOKUP($C4477,'MSCI Database'!$C:$R,8, FALSE)="","",VLOOKUP($C4477,'MSCI Database'!$C:$R,8, FALSE)),"")</f>
        <v>4.0999999999999996</v>
      </c>
      <c r="V4477" s="175">
        <f>IFERROR(IF(VLOOKUP($C4477,'MSCI Database'!$C:$R,9, FALSE)="","",VLOOKUP($C4477,'MSCI Database'!$C:$R,9, FALSE)),"")</f>
        <v>4.2</v>
      </c>
      <c r="W4477" s="165">
        <f t="shared" ca="1" si="169"/>
        <v>0</v>
      </c>
      <c r="X4477" s="236">
        <f>IFERROR(IF(VLOOKUP($C4477,'MSCI Database'!$C:$R,10, FALSE)="","",VLOOKUP($C4477,'MSCI Database'!$C:$R,10, FALSE)),"")</f>
        <v>1801281</v>
      </c>
      <c r="Y4477" s="133" t="str">
        <f>IFERROR(IF(VLOOKUP($C4477,'MSCI Database'!$C:$R,11, FALSE)="","",VLOOKUP($C4477,'MSCI Database'!$C:$R,11, FALSE)),"")</f>
        <v>2019</v>
      </c>
      <c r="Z4477" s="133" t="str">
        <f>IFERROR(IF(VLOOKUP($C4477,'MSCI Database'!$C:$R,12, FALSE)="","",VLOOKUP($C4477,'MSCI Database'!$C:$R,12, FALSE)),"")</f>
        <v>Reported</v>
      </c>
      <c r="AA4477" s="202" t="str">
        <f>IFERROR(IF(VLOOKUP($C4477,'MSCI Database'!$C:$R,13, FALSE)="","",VLOOKUP($C4477,'MSCI Database'!$C:$R,13, FALSE)),"")</f>
        <v>Strong food safety and nutrition programs; but lags in governance structures and water management</v>
      </c>
    </row>
    <row r="4478" spans="1:27" s="130" customFormat="1" ht="15" hidden="1" customHeight="1" outlineLevel="1">
      <c r="A4478" s="130" t="s">
        <v>7905</v>
      </c>
      <c r="B4478" s="130" t="s">
        <v>7906</v>
      </c>
      <c r="C4478" s="130" t="s">
        <v>7907</v>
      </c>
      <c r="D4478" s="130" t="s">
        <v>12128</v>
      </c>
      <c r="E4478" s="130" t="s">
        <v>18689</v>
      </c>
      <c r="F4478" s="215">
        <v>3.5917616997789441E-2</v>
      </c>
      <c r="G4478" s="132" t="str">
        <f ca="1">IFERROR(_xll.BQL($A4478, "cur_mkt_cap(currency=EUR)")/1000000, " ")</f>
        <v xml:space="preserve"> </v>
      </c>
      <c r="M4478" s="308"/>
      <c r="N4478" s="215">
        <f t="shared" si="168"/>
        <v>3.8138917531945144E-4</v>
      </c>
      <c r="O4478" s="172" t="str">
        <f>IFERROR(IF(VLOOKUP($C4478,'MSCI Database'!$C:$R,2, FALSE)="","",VLOOKUP($C4478,'MSCI Database'!$C:$R,2, FALSE)),"")</f>
        <v>Software &amp; Services</v>
      </c>
      <c r="P4478" s="186" t="str">
        <f>IFERROR(IF(VLOOKUP($C4478,'MSCI Database'!$C:$R,3, FALSE)="","",VLOOKUP($C4478,'MSCI Database'!$C:$R,3, FALSE)),"")</f>
        <v>BBB</v>
      </c>
      <c r="Q4478" s="164" t="str">
        <f>IFERROR(IF(VLOOKUP($C4478,'MSCI Database'!$C:$R,4, FALSE)="","",VLOOKUP($C4478,'MSCI Database'!$C:$R,4, FALSE)),"")</f>
        <v>-1</v>
      </c>
      <c r="R4478" s="164">
        <f>IFERROR(IF(VLOOKUP($C4478,'MSCI Database'!$C:$R,5, FALSE)="","",VLOOKUP($C4478,'MSCI Database'!$C:$R,5, FALSE)),"")</f>
        <v>5.3</v>
      </c>
      <c r="S4478" s="164">
        <f>IFERROR(IF(VLOOKUP($C4478,'MSCI Database'!$C:$R,6, FALSE)="","",VLOOKUP($C4478,'MSCI Database'!$C:$R,6, FALSE)),"")</f>
        <v>5.0999999999999996</v>
      </c>
      <c r="T4478" s="211">
        <f>IFERROR(IF(VLOOKUP($C4478,'MSCI Database'!$C:$R,7, FALSE)="","",VLOOKUP($C4478,'MSCI Database'!$C:$R,7, FALSE)),"")</f>
        <v>4.2</v>
      </c>
      <c r="U4478" s="164">
        <f>IFERROR(IF(VLOOKUP($C4478,'MSCI Database'!$C:$R,8, FALSE)="","",VLOOKUP($C4478,'MSCI Database'!$C:$R,8, FALSE)),"")</f>
        <v>4.7</v>
      </c>
      <c r="V4478" s="175">
        <f>IFERROR(IF(VLOOKUP($C4478,'MSCI Database'!$C:$R,9, FALSE)="","",VLOOKUP($C4478,'MSCI Database'!$C:$R,9, FALSE)),"")</f>
        <v>4.5</v>
      </c>
      <c r="W4478" s="165">
        <f t="shared" ca="1" si="169"/>
        <v>0</v>
      </c>
      <c r="X4478" s="236">
        <f>IFERROR(IF(VLOOKUP($C4478,'MSCI Database'!$C:$R,10, FALSE)="","",VLOOKUP($C4478,'MSCI Database'!$C:$R,10, FALSE)),"")</f>
        <v>11451</v>
      </c>
      <c r="Y4478" s="133" t="str">
        <f>IFERROR(IF(VLOOKUP($C4478,'MSCI Database'!$C:$R,11, FALSE)="","",VLOOKUP($C4478,'MSCI Database'!$C:$R,11, FALSE)),"")</f>
        <v>2019</v>
      </c>
      <c r="Z4478" s="133" t="str">
        <f>IFERROR(IF(VLOOKUP($C4478,'MSCI Database'!$C:$R,12, FALSE)="","",VLOOKUP($C4478,'MSCI Database'!$C:$R,12, FALSE)),"")</f>
        <v>E.Segmt-Moderately High</v>
      </c>
      <c r="AA4478" s="202" t="str">
        <f>IFERROR(IF(VLOOKUP($C4478,'MSCI Database'!$C:$R,13, FALSE)="","",VLOOKUP($C4478,'MSCI Database'!$C:$R,13, FALSE)),"")</f>
        <v>Strong data security initiatives but appears to lag in management of human capital risks</v>
      </c>
    </row>
    <row r="4479" spans="1:27" s="130" customFormat="1" ht="15" hidden="1" customHeight="1" outlineLevel="1">
      <c r="A4479" s="130" t="s">
        <v>7492</v>
      </c>
      <c r="B4479" s="130" t="s">
        <v>7493</v>
      </c>
      <c r="C4479" s="130" t="s">
        <v>7494</v>
      </c>
      <c r="D4479" s="130" t="s">
        <v>12128</v>
      </c>
      <c r="E4479" s="130" t="s">
        <v>18684</v>
      </c>
      <c r="F4479" s="215">
        <v>3.589326159403268E-2</v>
      </c>
      <c r="G4479" s="132" t="str">
        <f ca="1">IFERROR(_xll.BQL($A4479, "cur_mkt_cap(currency=EUR)")/1000000, " ")</f>
        <v xml:space="preserve"> </v>
      </c>
      <c r="M4479" s="308"/>
      <c r="N4479" s="215">
        <f t="shared" si="168"/>
        <v>3.8113055884848857E-4</v>
      </c>
      <c r="O4479" s="172" t="str">
        <f>IFERROR(IF(VLOOKUP($C4479,'MSCI Database'!$C:$R,2, FALSE)="","",VLOOKUP($C4479,'MSCI Database'!$C:$R,2, FALSE)),"")</f>
        <v>Construction Materials</v>
      </c>
      <c r="P4479" s="186" t="str">
        <f>IFERROR(IF(VLOOKUP($C4479,'MSCI Database'!$C:$R,3, FALSE)="","",VLOOKUP($C4479,'MSCI Database'!$C:$R,3, FALSE)),"")</f>
        <v>BBB</v>
      </c>
      <c r="Q4479" s="164" t="str">
        <f>IFERROR(IF(VLOOKUP($C4479,'MSCI Database'!$C:$R,4, FALSE)="","",VLOOKUP($C4479,'MSCI Database'!$C:$R,4, FALSE)),"")</f>
        <v>1</v>
      </c>
      <c r="R4479" s="164">
        <f>IFERROR(IF(VLOOKUP($C4479,'MSCI Database'!$C:$R,5, FALSE)="","",VLOOKUP($C4479,'MSCI Database'!$C:$R,5, FALSE)),"")</f>
        <v>5.6</v>
      </c>
      <c r="S4479" s="164">
        <f>IFERROR(IF(VLOOKUP($C4479,'MSCI Database'!$C:$R,6, FALSE)="","",VLOOKUP($C4479,'MSCI Database'!$C:$R,6, FALSE)),"")</f>
        <v>4.4000000000000004</v>
      </c>
      <c r="T4479" s="211">
        <f>IFERROR(IF(VLOOKUP($C4479,'MSCI Database'!$C:$R,7, FALSE)="","",VLOOKUP($C4479,'MSCI Database'!$C:$R,7, FALSE)),"")</f>
        <v>3.1</v>
      </c>
      <c r="U4479" s="164">
        <f>IFERROR(IF(VLOOKUP($C4479,'MSCI Database'!$C:$R,8, FALSE)="","",VLOOKUP($C4479,'MSCI Database'!$C:$R,8, FALSE)),"")</f>
        <v>5.6</v>
      </c>
      <c r="V4479" s="175">
        <f>IFERROR(IF(VLOOKUP($C4479,'MSCI Database'!$C:$R,9, FALSE)="","",VLOOKUP($C4479,'MSCI Database'!$C:$R,9, FALSE)),"")</f>
        <v>4.4000000000000004</v>
      </c>
      <c r="W4479" s="165">
        <f t="shared" ca="1" si="169"/>
        <v>0</v>
      </c>
      <c r="X4479" s="236">
        <f>IFERROR(IF(VLOOKUP($C4479,'MSCI Database'!$C:$R,10, FALSE)="","",VLOOKUP($C4479,'MSCI Database'!$C:$R,10, FALSE)),"")</f>
        <v>1375502</v>
      </c>
      <c r="Y4479" s="133" t="str">
        <f>IFERROR(IF(VLOOKUP($C4479,'MSCI Database'!$C:$R,11, FALSE)="","",VLOOKUP($C4479,'MSCI Database'!$C:$R,11, FALSE)),"")</f>
        <v>2019</v>
      </c>
      <c r="Z4479" s="133" t="str">
        <f>IFERROR(IF(VLOOKUP($C4479,'MSCI Database'!$C:$R,12, FALSE)="","",VLOOKUP($C4479,'MSCI Database'!$C:$R,12, FALSE)),"")</f>
        <v>E.Segmt-Moderately High</v>
      </c>
      <c r="AA4479" s="202" t="str">
        <f>IFERROR(IF(VLOOKUP($C4479,'MSCI Database'!$C:$R,13, FALSE)="","",VLOOKUP($C4479,'MSCI Database'!$C:$R,13, FALSE)),"")</f>
        <v>Formation of sustainability committee strengthens environmental management oversight and performance</v>
      </c>
    </row>
    <row r="4480" spans="1:27" s="130" customFormat="1" ht="15" hidden="1" customHeight="1" outlineLevel="1">
      <c r="A4480" s="130" t="s">
        <v>8115</v>
      </c>
      <c r="B4480" s="130" t="s">
        <v>8116</v>
      </c>
      <c r="C4480" s="130" t="s">
        <v>8117</v>
      </c>
      <c r="D4480" s="130" t="s">
        <v>12128</v>
      </c>
      <c r="E4480" s="130" t="s">
        <v>18689</v>
      </c>
      <c r="F4480" s="215">
        <v>3.5887568243643878E-2</v>
      </c>
      <c r="G4480" s="132" t="str">
        <f ca="1">IFERROR(_xll.BQL($A4480, "cur_mkt_cap(currency=EUR)")/1000000, " ")</f>
        <v xml:space="preserve"> </v>
      </c>
      <c r="M4480" s="308"/>
      <c r="N4480" s="215">
        <f t="shared" si="168"/>
        <v>3.8107010433087056E-4</v>
      </c>
      <c r="O4480" s="172" t="str">
        <f>IFERROR(IF(VLOOKUP($C4480,'MSCI Database'!$C:$R,2, FALSE)="","",VLOOKUP($C4480,'MSCI Database'!$C:$R,2, FALSE)),"")</f>
        <v>Semiconductors &amp; Semiconductor Equipment</v>
      </c>
      <c r="P4480" s="186" t="str">
        <f>IFERROR(IF(VLOOKUP($C4480,'MSCI Database'!$C:$R,3, FALSE)="","",VLOOKUP($C4480,'MSCI Database'!$C:$R,3, FALSE)),"")</f>
        <v>BB</v>
      </c>
      <c r="Q4480" s="164" t="str">
        <f>IFERROR(IF(VLOOKUP($C4480,'MSCI Database'!$C:$R,4, FALSE)="","",VLOOKUP($C4480,'MSCI Database'!$C:$R,4, FALSE)),"")</f>
        <v>0</v>
      </c>
      <c r="R4480" s="164">
        <f>IFERROR(IF(VLOOKUP($C4480,'MSCI Database'!$C:$R,5, FALSE)="","",VLOOKUP($C4480,'MSCI Database'!$C:$R,5, FALSE)),"")</f>
        <v>3.5</v>
      </c>
      <c r="S4480" s="164">
        <f>IFERROR(IF(VLOOKUP($C4480,'MSCI Database'!$C:$R,6, FALSE)="","",VLOOKUP($C4480,'MSCI Database'!$C:$R,6, FALSE)),"")</f>
        <v>3.6</v>
      </c>
      <c r="T4480" s="211">
        <f>IFERROR(IF(VLOOKUP($C4480,'MSCI Database'!$C:$R,7, FALSE)="","",VLOOKUP($C4480,'MSCI Database'!$C:$R,7, FALSE)),"")</f>
        <v>4.7</v>
      </c>
      <c r="U4480" s="164">
        <f>IFERROR(IF(VLOOKUP($C4480,'MSCI Database'!$C:$R,8, FALSE)="","",VLOOKUP($C4480,'MSCI Database'!$C:$R,8, FALSE)),"")</f>
        <v>5.4</v>
      </c>
      <c r="V4480" s="175">
        <f>IFERROR(IF(VLOOKUP($C4480,'MSCI Database'!$C:$R,9, FALSE)="","",VLOOKUP($C4480,'MSCI Database'!$C:$R,9, FALSE)),"")</f>
        <v>4.9000000000000004</v>
      </c>
      <c r="W4480" s="165">
        <f t="shared" ca="1" si="169"/>
        <v>0</v>
      </c>
      <c r="X4480" s="236">
        <f>IFERROR(IF(VLOOKUP($C4480,'MSCI Database'!$C:$R,10, FALSE)="","",VLOOKUP($C4480,'MSCI Database'!$C:$R,10, FALSE)),"")</f>
        <v>31142</v>
      </c>
      <c r="Y4480" s="133" t="str">
        <f>IFERROR(IF(VLOOKUP($C4480,'MSCI Database'!$C:$R,11, FALSE)="","",VLOOKUP($C4480,'MSCI Database'!$C:$R,11, FALSE)),"")</f>
        <v>2019</v>
      </c>
      <c r="Z4480" s="133" t="str">
        <f>IFERROR(IF(VLOOKUP($C4480,'MSCI Database'!$C:$R,12, FALSE)="","",VLOOKUP($C4480,'MSCI Database'!$C:$R,12, FALSE)),"")</f>
        <v>Reported</v>
      </c>
      <c r="AA4480" s="202" t="str">
        <f>IFERROR(IF(VLOOKUP($C4480,'MSCI Database'!$C:$R,13, FALSE)="","",VLOOKUP($C4480,'MSCI Database'!$C:$R,13, FALSE)),"")</f>
        <v>Limited human capital development initiatives</v>
      </c>
    </row>
    <row r="4481" spans="1:27" s="130" customFormat="1" ht="15" hidden="1" customHeight="1" outlineLevel="1">
      <c r="A4481" s="130" t="s">
        <v>4981</v>
      </c>
      <c r="B4481" s="130" t="s">
        <v>4982</v>
      </c>
      <c r="C4481" s="130" t="s">
        <v>4983</v>
      </c>
      <c r="D4481" s="130" t="s">
        <v>12154</v>
      </c>
      <c r="E4481" s="130" t="s">
        <v>18682</v>
      </c>
      <c r="F4481" s="215">
        <v>4.6052618438964009E-3</v>
      </c>
      <c r="G4481" s="132" t="str">
        <f ca="1">IFERROR(_xll.BQL($A4481, "cur_mkt_cap(currency=EUR)")/1000000, " ")</f>
        <v xml:space="preserve"> </v>
      </c>
      <c r="M4481" s="308"/>
      <c r="N4481" s="215">
        <f t="shared" si="168"/>
        <v>4.8900711227080644E-5</v>
      </c>
      <c r="O4481" s="172" t="str">
        <f>IFERROR(IF(VLOOKUP($C4481,'MSCI Database'!$C:$R,2, FALSE)="","",VLOOKUP($C4481,'MSCI Database'!$C:$R,2, FALSE)),"")</f>
        <v>Casinos &amp; Gaming</v>
      </c>
      <c r="P4481" s="186" t="str">
        <f>IFERROR(IF(VLOOKUP($C4481,'MSCI Database'!$C:$R,3, FALSE)="","",VLOOKUP($C4481,'MSCI Database'!$C:$R,3, FALSE)),"")</f>
        <v>BB</v>
      </c>
      <c r="Q4481" s="164" t="str">
        <f>IFERROR(IF(VLOOKUP($C4481,'MSCI Database'!$C:$R,4, FALSE)="","",VLOOKUP($C4481,'MSCI Database'!$C:$R,4, FALSE)),"")</f>
        <v>0</v>
      </c>
      <c r="R4481" s="164">
        <f>IFERROR(IF(VLOOKUP($C4481,'MSCI Database'!$C:$R,5, FALSE)="","",VLOOKUP($C4481,'MSCI Database'!$C:$R,5, FALSE)),"")</f>
        <v>4.2</v>
      </c>
      <c r="S4481" s="164">
        <f>IFERROR(IF(VLOOKUP($C4481,'MSCI Database'!$C:$R,6, FALSE)="","",VLOOKUP($C4481,'MSCI Database'!$C:$R,6, FALSE)),"")</f>
        <v>5.5</v>
      </c>
      <c r="T4481" s="211">
        <f>IFERROR(IF(VLOOKUP($C4481,'MSCI Database'!$C:$R,7, FALSE)="","",VLOOKUP($C4481,'MSCI Database'!$C:$R,7, FALSE)),"")</f>
        <v>3</v>
      </c>
      <c r="U4481" s="164">
        <f>IFERROR(IF(VLOOKUP($C4481,'MSCI Database'!$C:$R,8, FALSE)="","",VLOOKUP($C4481,'MSCI Database'!$C:$R,8, FALSE)),"")</f>
        <v>5.3</v>
      </c>
      <c r="V4481" s="175">
        <f>IFERROR(IF(VLOOKUP($C4481,'MSCI Database'!$C:$R,9, FALSE)="","",VLOOKUP($C4481,'MSCI Database'!$C:$R,9, FALSE)),"")</f>
        <v>4.5</v>
      </c>
      <c r="W4481" s="165">
        <f t="shared" ca="1" si="169"/>
        <v>0</v>
      </c>
      <c r="X4481" s="236">
        <f>IFERROR(IF(VLOOKUP($C4481,'MSCI Database'!$C:$R,10, FALSE)="","",VLOOKUP($C4481,'MSCI Database'!$C:$R,10, FALSE)),"")</f>
        <v>253375</v>
      </c>
      <c r="Y4481" s="133" t="str">
        <f>IFERROR(IF(VLOOKUP($C4481,'MSCI Database'!$C:$R,11, FALSE)="","",VLOOKUP($C4481,'MSCI Database'!$C:$R,11, FALSE)),"")</f>
        <v>2019</v>
      </c>
      <c r="Z4481" s="133" t="str">
        <f>IFERROR(IF(VLOOKUP($C4481,'MSCI Database'!$C:$R,12, FALSE)="","",VLOOKUP($C4481,'MSCI Database'!$C:$R,12, FALSE)),"")</f>
        <v>Reported</v>
      </c>
      <c r="AA4481" s="202" t="str">
        <f>IFERROR(IF(VLOOKUP($C4481,'MSCI Database'!$C:$R,13, FALSE)="","",VLOOKUP($C4481,'MSCI Database'!$C:$R,13, FALSE)),"")</f>
        <v>Limited perceived responsible gambling measures; local employment unaffected amid COVID-19 impact</v>
      </c>
    </row>
    <row r="4482" spans="1:27" s="130" customFormat="1" ht="15" hidden="1" customHeight="1" outlineLevel="1">
      <c r="A4482" s="130" t="s">
        <v>7515</v>
      </c>
      <c r="B4482" s="130" t="s">
        <v>7516</v>
      </c>
      <c r="C4482" s="130" t="s">
        <v>7517</v>
      </c>
      <c r="D4482" s="130" t="s">
        <v>12128</v>
      </c>
      <c r="E4482" s="130" t="s">
        <v>18674</v>
      </c>
      <c r="F4482" s="215">
        <v>3.5782202562767103E-2</v>
      </c>
      <c r="G4482" s="132" t="str">
        <f ca="1">IFERROR(_xll.BQL($A4482, "cur_mkt_cap(currency=EUR)")/1000000, " ")</f>
        <v xml:space="preserve"> </v>
      </c>
      <c r="M4482" s="308"/>
      <c r="N4482" s="215">
        <f t="shared" si="168"/>
        <v>3.7995128483516073E-4</v>
      </c>
      <c r="O4482" s="172" t="str">
        <f>IFERROR(IF(VLOOKUP($C4482,'MSCI Database'!$C:$R,2, FALSE)="","",VLOOKUP($C4482,'MSCI Database'!$C:$R,2, FALSE)),"")</f>
        <v>Food Products</v>
      </c>
      <c r="P4482" s="186" t="str">
        <f>IFERROR(IF(VLOOKUP($C4482,'MSCI Database'!$C:$R,3, FALSE)="","",VLOOKUP($C4482,'MSCI Database'!$C:$R,3, FALSE)),"")</f>
        <v>A</v>
      </c>
      <c r="Q4482" s="164" t="str">
        <f>IFERROR(IF(VLOOKUP($C4482,'MSCI Database'!$C:$R,4, FALSE)="","",VLOOKUP($C4482,'MSCI Database'!$C:$R,4, FALSE)),"")</f>
        <v>0</v>
      </c>
      <c r="R4482" s="164">
        <f>IFERROR(IF(VLOOKUP($C4482,'MSCI Database'!$C:$R,5, FALSE)="","",VLOOKUP($C4482,'MSCI Database'!$C:$R,5, FALSE)),"")</f>
        <v>6.9</v>
      </c>
      <c r="S4482" s="164">
        <f>IFERROR(IF(VLOOKUP($C4482,'MSCI Database'!$C:$R,6, FALSE)="","",VLOOKUP($C4482,'MSCI Database'!$C:$R,6, FALSE)),"")</f>
        <v>4.0999999999999996</v>
      </c>
      <c r="T4482" s="211">
        <f>IFERROR(IF(VLOOKUP($C4482,'MSCI Database'!$C:$R,7, FALSE)="","",VLOOKUP($C4482,'MSCI Database'!$C:$R,7, FALSE)),"")</f>
        <v>6</v>
      </c>
      <c r="U4482" s="164">
        <f>IFERROR(IF(VLOOKUP($C4482,'MSCI Database'!$C:$R,8, FALSE)="","",VLOOKUP($C4482,'MSCI Database'!$C:$R,8, FALSE)),"")</f>
        <v>4.3</v>
      </c>
      <c r="V4482" s="175">
        <f>IFERROR(IF(VLOOKUP($C4482,'MSCI Database'!$C:$R,9, FALSE)="","",VLOOKUP($C4482,'MSCI Database'!$C:$R,9, FALSE)),"")</f>
        <v>4.8</v>
      </c>
      <c r="W4482" s="165">
        <f t="shared" ca="1" si="169"/>
        <v>0</v>
      </c>
      <c r="X4482" s="236">
        <f>IFERROR(IF(VLOOKUP($C4482,'MSCI Database'!$C:$R,10, FALSE)="","",VLOOKUP($C4482,'MSCI Database'!$C:$R,10, FALSE)),"")</f>
        <v>116646</v>
      </c>
      <c r="Y4482" s="133" t="str">
        <f>IFERROR(IF(VLOOKUP($C4482,'MSCI Database'!$C:$R,11, FALSE)="","",VLOOKUP($C4482,'MSCI Database'!$C:$R,11, FALSE)),"")</f>
        <v>2019</v>
      </c>
      <c r="Z4482" s="133" t="str">
        <f>IFERROR(IF(VLOOKUP($C4482,'MSCI Database'!$C:$R,12, FALSE)="","",VLOOKUP($C4482,'MSCI Database'!$C:$R,12, FALSE)),"")</f>
        <v>Reported</v>
      </c>
      <c r="AA4482" s="202" t="str">
        <f>IFERROR(IF(VLOOKUP($C4482,'MSCI Database'!$C:$R,13, FALSE)="","",VLOOKUP($C4482,'MSCI Database'!$C:$R,13, FALSE)),"")</f>
        <v>Leading initiatives to manage supply chain labor risks</v>
      </c>
    </row>
    <row r="4483" spans="1:27" s="130" customFormat="1" ht="15" hidden="1" customHeight="1" outlineLevel="1">
      <c r="A4483" s="130" t="s">
        <v>4906</v>
      </c>
      <c r="B4483" s="130" t="s">
        <v>4907</v>
      </c>
      <c r="C4483" s="130" t="s">
        <v>4908</v>
      </c>
      <c r="D4483" s="130" t="s">
        <v>18678</v>
      </c>
      <c r="E4483" s="130" t="s">
        <v>18682</v>
      </c>
      <c r="F4483" s="215">
        <v>4.5923619936157952E-3</v>
      </c>
      <c r="G4483" s="132" t="str">
        <f ca="1">IFERROR(_xll.BQL($A4483, "cur_mkt_cap(currency=EUR)")/1000000, " ")</f>
        <v xml:space="preserve"> </v>
      </c>
      <c r="M4483" s="308"/>
      <c r="N4483" s="215">
        <f t="shared" si="168"/>
        <v>4.8763734899821309E-5</v>
      </c>
      <c r="O4483" s="172" t="str">
        <f>IFERROR(IF(VLOOKUP($C4483,'MSCI Database'!$C:$R,2, FALSE)="","",VLOOKUP($C4483,'MSCI Database'!$C:$R,2, FALSE)),"")</f>
        <v>Auto Components</v>
      </c>
      <c r="P4483" s="186" t="str">
        <f>IFERROR(IF(VLOOKUP($C4483,'MSCI Database'!$C:$R,3, FALSE)="","",VLOOKUP($C4483,'MSCI Database'!$C:$R,3, FALSE)),"")</f>
        <v>B</v>
      </c>
      <c r="Q4483" s="164" t="str">
        <f>IFERROR(IF(VLOOKUP($C4483,'MSCI Database'!$C:$R,4, FALSE)="","",VLOOKUP($C4483,'MSCI Database'!$C:$R,4, FALSE)),"")</f>
        <v>-1</v>
      </c>
      <c r="R4483" s="164">
        <f>IFERROR(IF(VLOOKUP($C4483,'MSCI Database'!$C:$R,5, FALSE)="","",VLOOKUP($C4483,'MSCI Database'!$C:$R,5, FALSE)),"")</f>
        <v>2.4</v>
      </c>
      <c r="S4483" s="164">
        <f>IFERROR(IF(VLOOKUP($C4483,'MSCI Database'!$C:$R,6, FALSE)="","",VLOOKUP($C4483,'MSCI Database'!$C:$R,6, FALSE)),"")</f>
        <v>2.4</v>
      </c>
      <c r="T4483" s="211">
        <f>IFERROR(IF(VLOOKUP($C4483,'MSCI Database'!$C:$R,7, FALSE)="","",VLOOKUP($C4483,'MSCI Database'!$C:$R,7, FALSE)),"")</f>
        <v>4</v>
      </c>
      <c r="U4483" s="164">
        <f>IFERROR(IF(VLOOKUP($C4483,'MSCI Database'!$C:$R,8, FALSE)="","",VLOOKUP($C4483,'MSCI Database'!$C:$R,8, FALSE)),"")</f>
        <v>5.0999999999999996</v>
      </c>
      <c r="V4483" s="175">
        <f>IFERROR(IF(VLOOKUP($C4483,'MSCI Database'!$C:$R,9, FALSE)="","",VLOOKUP($C4483,'MSCI Database'!$C:$R,9, FALSE)),"")</f>
        <v>4.2</v>
      </c>
      <c r="W4483" s="165">
        <f t="shared" ca="1" si="169"/>
        <v>0</v>
      </c>
      <c r="X4483" s="236">
        <f>IFERROR(IF(VLOOKUP($C4483,'MSCI Database'!$C:$R,10, FALSE)="","",VLOOKUP($C4483,'MSCI Database'!$C:$R,10, FALSE)),"")</f>
        <v>343191</v>
      </c>
      <c r="Y4483" s="133" t="str">
        <f>IFERROR(IF(VLOOKUP($C4483,'MSCI Database'!$C:$R,11, FALSE)="","",VLOOKUP($C4483,'MSCI Database'!$C:$R,11, FALSE)),"")</f>
        <v>2019</v>
      </c>
      <c r="Z4483" s="133" t="str">
        <f>IFERROR(IF(VLOOKUP($C4483,'MSCI Database'!$C:$R,12, FALSE)="","",VLOOKUP($C4483,'MSCI Database'!$C:$R,12, FALSE)),"")</f>
        <v>Reported</v>
      </c>
      <c r="AA4483" s="202" t="str">
        <f>IFERROR(IF(VLOOKUP($C4483,'MSCI Database'!$C:$R,13, FALSE)="","",VLOOKUP($C4483,'MSCI Database'!$C:$R,13, FALSE)),"")</f>
        <v>Downgrade driven by new recent changes in board leadership with retention of former CEO as Chairman</v>
      </c>
    </row>
    <row r="4484" spans="1:27" s="130" customFormat="1" ht="15" hidden="1" customHeight="1" outlineLevel="1">
      <c r="A4484" s="130" t="s">
        <v>2396</v>
      </c>
      <c r="B4484" s="130" t="s">
        <v>2397</v>
      </c>
      <c r="C4484" s="130" t="s">
        <v>2398</v>
      </c>
      <c r="D4484" s="130" t="s">
        <v>18686</v>
      </c>
      <c r="E4484" s="130" t="s">
        <v>18673</v>
      </c>
      <c r="F4484" s="215">
        <v>4.9828335726248223E-2</v>
      </c>
      <c r="G4484" s="132" t="str">
        <f ca="1">IFERROR(_xll.BQL($A4484, "cur_mkt_cap(currency=EUR)")/1000000, " ")</f>
        <v xml:space="preserve"> </v>
      </c>
      <c r="M4484" s="308"/>
      <c r="N4484" s="215">
        <f t="shared" si="168"/>
        <v>5.2909935175666513E-4</v>
      </c>
      <c r="O4484" s="172" t="str">
        <f>IFERROR(IF(VLOOKUP($C4484,'MSCI Database'!$C:$R,2, FALSE)="","",VLOOKUP($C4484,'MSCI Database'!$C:$R,2, FALSE)),"")</f>
        <v>Trading Companies &amp; Distributors</v>
      </c>
      <c r="P4484" s="186" t="str">
        <f>IFERROR(IF(VLOOKUP($C4484,'MSCI Database'!$C:$R,3, FALSE)="","",VLOOKUP($C4484,'MSCI Database'!$C:$R,3, FALSE)),"")</f>
        <v>AA</v>
      </c>
      <c r="Q4484" s="164" t="str">
        <f>IFERROR(IF(VLOOKUP($C4484,'MSCI Database'!$C:$R,4, FALSE)="","",VLOOKUP($C4484,'MSCI Database'!$C:$R,4, FALSE)),"")</f>
        <v>1</v>
      </c>
      <c r="R4484" s="164">
        <f>IFERROR(IF(VLOOKUP($C4484,'MSCI Database'!$C:$R,5, FALSE)="","",VLOOKUP($C4484,'MSCI Database'!$C:$R,5, FALSE)),"")</f>
        <v>8.3000000000000007</v>
      </c>
      <c r="S4484" s="164">
        <f>IFERROR(IF(VLOOKUP($C4484,'MSCI Database'!$C:$R,6, FALSE)="","",VLOOKUP($C4484,'MSCI Database'!$C:$R,6, FALSE)),"")</f>
        <v>3.4</v>
      </c>
      <c r="T4484" s="211">
        <f>IFERROR(IF(VLOOKUP($C4484,'MSCI Database'!$C:$R,7, FALSE)="","",VLOOKUP($C4484,'MSCI Database'!$C:$R,7, FALSE)),"")</f>
        <v>7.8</v>
      </c>
      <c r="U4484" s="164">
        <f>IFERROR(IF(VLOOKUP($C4484,'MSCI Database'!$C:$R,8, FALSE)="","",VLOOKUP($C4484,'MSCI Database'!$C:$R,8, FALSE)),"")</f>
        <v>6.9</v>
      </c>
      <c r="V4484" s="175">
        <f>IFERROR(IF(VLOOKUP($C4484,'MSCI Database'!$C:$R,9, FALSE)="","",VLOOKUP($C4484,'MSCI Database'!$C:$R,9, FALSE)),"")</f>
        <v>6.3</v>
      </c>
      <c r="W4484" s="165">
        <f t="shared" ca="1" si="169"/>
        <v>0</v>
      </c>
      <c r="X4484" s="236">
        <f>IFERROR(IF(VLOOKUP($C4484,'MSCI Database'!$C:$R,10, FALSE)="","",VLOOKUP($C4484,'MSCI Database'!$C:$R,10, FALSE)),"")</f>
        <v>332527</v>
      </c>
      <c r="Y4484" s="133" t="str">
        <f>IFERROR(IF(VLOOKUP($C4484,'MSCI Database'!$C:$R,11, FALSE)="","",VLOOKUP($C4484,'MSCI Database'!$C:$R,11, FALSE)),"")</f>
        <v>2019</v>
      </c>
      <c r="Z4484" s="133" t="str">
        <f>IFERROR(IF(VLOOKUP($C4484,'MSCI Database'!$C:$R,12, FALSE)="","",VLOOKUP($C4484,'MSCI Database'!$C:$R,12, FALSE)),"")</f>
        <v>Reported</v>
      </c>
      <c r="AA4484" s="202" t="str">
        <f>IFERROR(IF(VLOOKUP($C4484,'MSCI Database'!$C:$R,13, FALSE)="","",VLOOKUP($C4484,'MSCI Database'!$C:$R,13, FALSE)),"")</f>
        <v>Enhanced anti-corruption measures; strong board structure</v>
      </c>
    </row>
    <row r="4485" spans="1:27" s="130" customFormat="1" ht="15" hidden="1" customHeight="1" outlineLevel="1">
      <c r="A4485" s="130" t="s">
        <v>147</v>
      </c>
      <c r="B4485" s="130" t="s">
        <v>148</v>
      </c>
      <c r="C4485" s="130" t="s">
        <v>149</v>
      </c>
      <c r="D4485" s="130" t="s">
        <v>12131</v>
      </c>
      <c r="E4485" s="130" t="s">
        <v>100</v>
      </c>
      <c r="F4485" s="215">
        <v>4.1854858876681222E-2</v>
      </c>
      <c r="G4485" s="132" t="str">
        <f ca="1">IFERROR(_xll.BQL($A4485, "cur_mkt_cap(currency=EUR)")/1000000, " ")</f>
        <v xml:space="preserve"> </v>
      </c>
      <c r="M4485" s="308"/>
      <c r="N4485" s="215">
        <f t="shared" si="168"/>
        <v>4.4443344086752526E-4</v>
      </c>
      <c r="O4485" s="172" t="str">
        <f>IFERROR(IF(VLOOKUP($C4485,'MSCI Database'!$C:$R,2, FALSE)="","",VLOOKUP($C4485,'MSCI Database'!$C:$R,2, FALSE)),"")</f>
        <v>Utilities</v>
      </c>
      <c r="P4485" s="186" t="str">
        <f>IFERROR(IF(VLOOKUP($C4485,'MSCI Database'!$C:$R,3, FALSE)="","",VLOOKUP($C4485,'MSCI Database'!$C:$R,3, FALSE)),"")</f>
        <v>A</v>
      </c>
      <c r="Q4485" s="164" t="str">
        <f>IFERROR(IF(VLOOKUP($C4485,'MSCI Database'!$C:$R,4, FALSE)="","",VLOOKUP($C4485,'MSCI Database'!$C:$R,4, FALSE)),"")</f>
        <v>0</v>
      </c>
      <c r="R4485" s="164">
        <f>IFERROR(IF(VLOOKUP($C4485,'MSCI Database'!$C:$R,5, FALSE)="","",VLOOKUP($C4485,'MSCI Database'!$C:$R,5, FALSE)),"")</f>
        <v>6.9</v>
      </c>
      <c r="S4485" s="164">
        <f>IFERROR(IF(VLOOKUP($C4485,'MSCI Database'!$C:$R,6, FALSE)="","",VLOOKUP($C4485,'MSCI Database'!$C:$R,6, FALSE)),"")</f>
        <v>7.3</v>
      </c>
      <c r="T4485" s="211">
        <f>IFERROR(IF(VLOOKUP($C4485,'MSCI Database'!$C:$R,7, FALSE)="","",VLOOKUP($C4485,'MSCI Database'!$C:$R,7, FALSE)),"")</f>
        <v>5.8</v>
      </c>
      <c r="U4485" s="164">
        <f>IFERROR(IF(VLOOKUP($C4485,'MSCI Database'!$C:$R,8, FALSE)="","",VLOOKUP($C4485,'MSCI Database'!$C:$R,8, FALSE)),"")</f>
        <v>4.2</v>
      </c>
      <c r="V4485" s="175">
        <f>IFERROR(IF(VLOOKUP($C4485,'MSCI Database'!$C:$R,9, FALSE)="","",VLOOKUP($C4485,'MSCI Database'!$C:$R,9, FALSE)),"")</f>
        <v>6</v>
      </c>
      <c r="W4485" s="165">
        <f t="shared" ca="1" si="169"/>
        <v>0</v>
      </c>
      <c r="X4485" s="236">
        <f>IFERROR(IF(VLOOKUP($C4485,'MSCI Database'!$C:$R,10, FALSE)="","",VLOOKUP($C4485,'MSCI Database'!$C:$R,10, FALSE)),"")</f>
        <v>56470809</v>
      </c>
      <c r="Y4485" s="133" t="str">
        <f>IFERROR(IF(VLOOKUP($C4485,'MSCI Database'!$C:$R,11, FALSE)="","",VLOOKUP($C4485,'MSCI Database'!$C:$R,11, FALSE)),"")</f>
        <v>2019</v>
      </c>
      <c r="Z4485" s="133" t="str">
        <f>IFERROR(IF(VLOOKUP($C4485,'MSCI Database'!$C:$R,12, FALSE)="","",VLOOKUP($C4485,'MSCI Database'!$C:$R,12, FALSE)),"")</f>
        <v>Reported</v>
      </c>
      <c r="AA4485" s="202" t="str">
        <f>IFERROR(IF(VLOOKUP($C4485,'MSCI Database'!$C:$R,13, FALSE)="","",VLOOKUP($C4485,'MSCI Database'!$C:$R,13, FALSE)),"")</f>
        <v>Geographic diversity to ease decarbonization pressures</v>
      </c>
    </row>
    <row r="4486" spans="1:27" s="130" customFormat="1" ht="15" hidden="1" customHeight="1" outlineLevel="1">
      <c r="A4486" s="130" t="s">
        <v>2340</v>
      </c>
      <c r="B4486" s="130" t="s">
        <v>2341</v>
      </c>
      <c r="C4486" s="130" t="s">
        <v>2342</v>
      </c>
      <c r="D4486" s="130" t="s">
        <v>12131</v>
      </c>
      <c r="E4486" s="130" t="s">
        <v>18673</v>
      </c>
      <c r="F4486" s="215">
        <v>4.1955184440954973E-2</v>
      </c>
      <c r="G4486" s="132" t="str">
        <f ca="1">IFERROR(_xll.BQL($A4486, "cur_mkt_cap(currency=EUR)")/1000000, " ")</f>
        <v xml:space="preserve"> </v>
      </c>
      <c r="M4486" s="308"/>
      <c r="N4486" s="215">
        <f t="shared" si="168"/>
        <v>4.4549874217145581E-4</v>
      </c>
      <c r="O4486" s="172" t="str">
        <f>IFERROR(IF(VLOOKUP($C4486,'MSCI Database'!$C:$R,2, FALSE)="","",VLOOKUP($C4486,'MSCI Database'!$C:$R,2, FALSE)),"")</f>
        <v>Electrical Equipment</v>
      </c>
      <c r="P4486" s="186" t="str">
        <f>IFERROR(IF(VLOOKUP($C4486,'MSCI Database'!$C:$R,3, FALSE)="","",VLOOKUP($C4486,'MSCI Database'!$C:$R,3, FALSE)),"")</f>
        <v>AA</v>
      </c>
      <c r="Q4486" s="164" t="str">
        <f>IFERROR(IF(VLOOKUP($C4486,'MSCI Database'!$C:$R,4, FALSE)="","",VLOOKUP($C4486,'MSCI Database'!$C:$R,4, FALSE)),"")</f>
        <v>0</v>
      </c>
      <c r="R4486" s="164">
        <f>IFERROR(IF(VLOOKUP($C4486,'MSCI Database'!$C:$R,5, FALSE)="","",VLOOKUP($C4486,'MSCI Database'!$C:$R,5, FALSE)),"")</f>
        <v>7.5</v>
      </c>
      <c r="S4486" s="164">
        <f>IFERROR(IF(VLOOKUP($C4486,'MSCI Database'!$C:$R,6, FALSE)="","",VLOOKUP($C4486,'MSCI Database'!$C:$R,6, FALSE)),"")</f>
        <v>7.3</v>
      </c>
      <c r="T4486" s="211">
        <f>IFERROR(IF(VLOOKUP($C4486,'MSCI Database'!$C:$R,7, FALSE)="","",VLOOKUP($C4486,'MSCI Database'!$C:$R,7, FALSE)),"")</f>
        <v>2.8</v>
      </c>
      <c r="U4486" s="164">
        <f>IFERROR(IF(VLOOKUP($C4486,'MSCI Database'!$C:$R,8, FALSE)="","",VLOOKUP($C4486,'MSCI Database'!$C:$R,8, FALSE)),"")</f>
        <v>6.6</v>
      </c>
      <c r="V4486" s="175">
        <f>IFERROR(IF(VLOOKUP($C4486,'MSCI Database'!$C:$R,9, FALSE)="","",VLOOKUP($C4486,'MSCI Database'!$C:$R,9, FALSE)),"")</f>
        <v>5.9</v>
      </c>
      <c r="W4486" s="165">
        <f t="shared" ca="1" si="169"/>
        <v>0</v>
      </c>
      <c r="X4486" s="236">
        <f>IFERROR(IF(VLOOKUP($C4486,'MSCI Database'!$C:$R,10, FALSE)="","",VLOOKUP($C4486,'MSCI Database'!$C:$R,10, FALSE)),"")</f>
        <v>167893</v>
      </c>
      <c r="Y4486" s="133" t="str">
        <f>IFERROR(IF(VLOOKUP($C4486,'MSCI Database'!$C:$R,11, FALSE)="","",VLOOKUP($C4486,'MSCI Database'!$C:$R,11, FALSE)),"")</f>
        <v>2019</v>
      </c>
      <c r="Z4486" s="133" t="str">
        <f>IFERROR(IF(VLOOKUP($C4486,'MSCI Database'!$C:$R,12, FALSE)="","",VLOOKUP($C4486,'MSCI Database'!$C:$R,12, FALSE)),"")</f>
        <v>Reported</v>
      </c>
      <c r="AA4486" s="202" t="str">
        <f>IFERROR(IF(VLOOKUP($C4486,'MSCI Database'!$C:$R,13, FALSE)="","",VLOOKUP($C4486,'MSCI Database'!$C:$R,13, FALSE)),"")</f>
        <v>Acquisitions, R&amp;D investments to boost cleantech portfolio</v>
      </c>
    </row>
    <row r="4487" spans="1:27" s="130" customFormat="1" ht="15" hidden="1" customHeight="1" outlineLevel="1">
      <c r="A4487" s="130" t="s">
        <v>8246</v>
      </c>
      <c r="B4487" s="130" t="s">
        <v>8247</v>
      </c>
      <c r="C4487" s="130" t="s">
        <v>8248</v>
      </c>
      <c r="D4487" s="130" t="s">
        <v>12128</v>
      </c>
      <c r="E4487" s="130" t="s">
        <v>18689</v>
      </c>
      <c r="F4487" s="215">
        <v>3.5585870207353001E-2</v>
      </c>
      <c r="G4487" s="132" t="str">
        <f ca="1">IFERROR(_xll.BQL($A4487, "cur_mkt_cap(currency=EUR)")/1000000, " ")</f>
        <v xml:space="preserve"> </v>
      </c>
      <c r="M4487" s="308"/>
      <c r="N4487" s="215">
        <f t="shared" si="168"/>
        <v>3.7786654087443202E-4</v>
      </c>
      <c r="O4487" s="172" t="str">
        <f>IFERROR(IF(VLOOKUP($C4487,'MSCI Database'!$C:$R,2, FALSE)="","",VLOOKUP($C4487,'MSCI Database'!$C:$R,2, FALSE)),"")</f>
        <v>Software &amp; Services</v>
      </c>
      <c r="P4487" s="186" t="str">
        <f>IFERROR(IF(VLOOKUP($C4487,'MSCI Database'!$C:$R,3, FALSE)="","",VLOOKUP($C4487,'MSCI Database'!$C:$R,3, FALSE)),"")</f>
        <v>BBB</v>
      </c>
      <c r="Q4487" s="164" t="str">
        <f>IFERROR(IF(VLOOKUP($C4487,'MSCI Database'!$C:$R,4, FALSE)="","",VLOOKUP($C4487,'MSCI Database'!$C:$R,4, FALSE)),"")</f>
        <v>0</v>
      </c>
      <c r="R4487" s="164">
        <f>IFERROR(IF(VLOOKUP($C4487,'MSCI Database'!$C:$R,5, FALSE)="","",VLOOKUP($C4487,'MSCI Database'!$C:$R,5, FALSE)),"")</f>
        <v>5.6</v>
      </c>
      <c r="S4487" s="164">
        <f>IFERROR(IF(VLOOKUP($C4487,'MSCI Database'!$C:$R,6, FALSE)="","",VLOOKUP($C4487,'MSCI Database'!$C:$R,6, FALSE)),"")</f>
        <v>7.6</v>
      </c>
      <c r="T4487" s="211">
        <f>IFERROR(IF(VLOOKUP($C4487,'MSCI Database'!$C:$R,7, FALSE)="","",VLOOKUP($C4487,'MSCI Database'!$C:$R,7, FALSE)),"")</f>
        <v>3.9</v>
      </c>
      <c r="U4487" s="164">
        <f>IFERROR(IF(VLOOKUP($C4487,'MSCI Database'!$C:$R,8, FALSE)="","",VLOOKUP($C4487,'MSCI Database'!$C:$R,8, FALSE)),"")</f>
        <v>5.3</v>
      </c>
      <c r="V4487" s="175">
        <f>IFERROR(IF(VLOOKUP($C4487,'MSCI Database'!$C:$R,9, FALSE)="","",VLOOKUP($C4487,'MSCI Database'!$C:$R,9, FALSE)),"")</f>
        <v>4.7</v>
      </c>
      <c r="W4487" s="165">
        <f t="shared" ca="1" si="169"/>
        <v>0</v>
      </c>
      <c r="X4487" s="236">
        <f>IFERROR(IF(VLOOKUP($C4487,'MSCI Database'!$C:$R,10, FALSE)="","",VLOOKUP($C4487,'MSCI Database'!$C:$R,10, FALSE)),"")</f>
        <v>10115</v>
      </c>
      <c r="Y4487" s="133" t="str">
        <f>IFERROR(IF(VLOOKUP($C4487,'MSCI Database'!$C:$R,11, FALSE)="","",VLOOKUP($C4487,'MSCI Database'!$C:$R,11, FALSE)),"")</f>
        <v>2019</v>
      </c>
      <c r="Z4487" s="133" t="str">
        <f>IFERROR(IF(VLOOKUP($C4487,'MSCI Database'!$C:$R,12, FALSE)="","",VLOOKUP($C4487,'MSCI Database'!$C:$R,12, FALSE)),"")</f>
        <v>E.Segmt-Moderately Low</v>
      </c>
      <c r="AA4487" s="202" t="str">
        <f>IFERROR(IF(VLOOKUP($C4487,'MSCI Database'!$C:$R,13, FALSE)="","",VLOOKUP($C4487,'MSCI Database'!$C:$R,13, FALSE)),"")</f>
        <v>Limited data security management measures</v>
      </c>
    </row>
    <row r="4488" spans="1:27" s="130" customFormat="1" ht="15" hidden="1" customHeight="1" outlineLevel="1">
      <c r="A4488" s="130" t="s">
        <v>8162</v>
      </c>
      <c r="B4488" s="130" t="s">
        <v>8163</v>
      </c>
      <c r="C4488" s="130" t="s">
        <v>8164</v>
      </c>
      <c r="D4488" s="130" t="s">
        <v>12128</v>
      </c>
      <c r="E4488" s="130" t="s">
        <v>18689</v>
      </c>
      <c r="F4488" s="215">
        <v>3.5492392762198337E-2</v>
      </c>
      <c r="G4488" s="132" t="str">
        <f ca="1">IFERROR(_xll.BQL($A4488, "cur_mkt_cap(currency=EUR)")/1000000, " ")</f>
        <v xml:space="preserve"> </v>
      </c>
      <c r="M4488" s="308"/>
      <c r="N4488" s="215">
        <f t="shared" si="168"/>
        <v>3.7687395593427017E-4</v>
      </c>
      <c r="O4488" s="172" t="str">
        <f>IFERROR(IF(VLOOKUP($C4488,'MSCI Database'!$C:$R,2, FALSE)="","",VLOOKUP($C4488,'MSCI Database'!$C:$R,2, FALSE)),"")</f>
        <v>Electronic Equipment, Instruments &amp; Components</v>
      </c>
      <c r="P4488" s="186" t="str">
        <f>IFERROR(IF(VLOOKUP($C4488,'MSCI Database'!$C:$R,3, FALSE)="","",VLOOKUP($C4488,'MSCI Database'!$C:$R,3, FALSE)),"")</f>
        <v>AA</v>
      </c>
      <c r="Q4488" s="164" t="str">
        <f>IFERROR(IF(VLOOKUP($C4488,'MSCI Database'!$C:$R,4, FALSE)="","",VLOOKUP($C4488,'MSCI Database'!$C:$R,4, FALSE)),"")</f>
        <v>0</v>
      </c>
      <c r="R4488" s="164">
        <f>IFERROR(IF(VLOOKUP($C4488,'MSCI Database'!$C:$R,5, FALSE)="","",VLOOKUP($C4488,'MSCI Database'!$C:$R,5, FALSE)),"")</f>
        <v>8.1</v>
      </c>
      <c r="S4488" s="164">
        <f>IFERROR(IF(VLOOKUP($C4488,'MSCI Database'!$C:$R,6, FALSE)="","",VLOOKUP($C4488,'MSCI Database'!$C:$R,6, FALSE)),"")</f>
        <v>3.9</v>
      </c>
      <c r="T4488" s="211">
        <f>IFERROR(IF(VLOOKUP($C4488,'MSCI Database'!$C:$R,7, FALSE)="","",VLOOKUP($C4488,'MSCI Database'!$C:$R,7, FALSE)),"")</f>
        <v>5.7</v>
      </c>
      <c r="U4488" s="164">
        <f>IFERROR(IF(VLOOKUP($C4488,'MSCI Database'!$C:$R,8, FALSE)="","",VLOOKUP($C4488,'MSCI Database'!$C:$R,8, FALSE)),"")</f>
        <v>5.0999999999999996</v>
      </c>
      <c r="V4488" s="175">
        <f>IFERROR(IF(VLOOKUP($C4488,'MSCI Database'!$C:$R,9, FALSE)="","",VLOOKUP($C4488,'MSCI Database'!$C:$R,9, FALSE)),"")</f>
        <v>5.2</v>
      </c>
      <c r="W4488" s="165">
        <f t="shared" ca="1" si="169"/>
        <v>0</v>
      </c>
      <c r="X4488" s="236">
        <f>IFERROR(IF(VLOOKUP($C4488,'MSCI Database'!$C:$R,10, FALSE)="","",VLOOKUP($C4488,'MSCI Database'!$C:$R,10, FALSE)),"")</f>
        <v>71719</v>
      </c>
      <c r="Y4488" s="133" t="str">
        <f>IFERROR(IF(VLOOKUP($C4488,'MSCI Database'!$C:$R,11, FALSE)="","",VLOOKUP($C4488,'MSCI Database'!$C:$R,11, FALSE)),"")</f>
        <v>2019</v>
      </c>
      <c r="Z4488" s="133" t="str">
        <f>IFERROR(IF(VLOOKUP($C4488,'MSCI Database'!$C:$R,12, FALSE)="","",VLOOKUP($C4488,'MSCI Database'!$C:$R,12, FALSE)),"")</f>
        <v>E.Segmt-Moderately High</v>
      </c>
      <c r="AA4488" s="202" t="str">
        <f>IFERROR(IF(VLOOKUP($C4488,'MSCI Database'!$C:$R,13, FALSE)="","",VLOOKUP($C4488,'MSCI Database'!$C:$R,13, FALSE)),"")</f>
        <v>Steady progress in mineral traceability programs and smelter verification</v>
      </c>
    </row>
    <row r="4489" spans="1:27" s="130" customFormat="1" ht="15" hidden="1" customHeight="1" outlineLevel="1">
      <c r="A4489" s="130" t="s">
        <v>3236</v>
      </c>
      <c r="B4489" s="130" t="s">
        <v>3237</v>
      </c>
      <c r="C4489" s="130" t="s">
        <v>3238</v>
      </c>
      <c r="D4489" s="130" t="s">
        <v>18686</v>
      </c>
      <c r="E4489" s="130" t="s">
        <v>18673</v>
      </c>
      <c r="F4489" s="215">
        <v>4.8664725120629547E-2</v>
      </c>
      <c r="G4489" s="132" t="str">
        <f ca="1">IFERROR(_xll.BQL($A4489, "cur_mkt_cap(currency=EUR)")/1000000, " ")</f>
        <v xml:space="preserve"> </v>
      </c>
      <c r="M4489" s="308"/>
      <c r="N4489" s="215">
        <f t="shared" si="168"/>
        <v>5.1674361865507352E-4</v>
      </c>
      <c r="O4489" s="172" t="str">
        <f>IFERROR(IF(VLOOKUP($C4489,'MSCI Database'!$C:$R,2, FALSE)="","",VLOOKUP($C4489,'MSCI Database'!$C:$R,2, FALSE)),"")</f>
        <v>Trading Companies &amp; Distributors</v>
      </c>
      <c r="P4489" s="186" t="str">
        <f>IFERROR(IF(VLOOKUP($C4489,'MSCI Database'!$C:$R,3, FALSE)="","",VLOOKUP($C4489,'MSCI Database'!$C:$R,3, FALSE)),"")</f>
        <v>AAA</v>
      </c>
      <c r="Q4489" s="164" t="str">
        <f>IFERROR(IF(VLOOKUP($C4489,'MSCI Database'!$C:$R,4, FALSE)="","",VLOOKUP($C4489,'MSCI Database'!$C:$R,4, FALSE)),"")</f>
        <v>0</v>
      </c>
      <c r="R4489" s="164">
        <f>IFERROR(IF(VLOOKUP($C4489,'MSCI Database'!$C:$R,5, FALSE)="","",VLOOKUP($C4489,'MSCI Database'!$C:$R,5, FALSE)),"")</f>
        <v>10</v>
      </c>
      <c r="S4489" s="164">
        <f>IFERROR(IF(VLOOKUP($C4489,'MSCI Database'!$C:$R,6, FALSE)="","",VLOOKUP($C4489,'MSCI Database'!$C:$R,6, FALSE)),"")</f>
        <v>3.9</v>
      </c>
      <c r="T4489" s="211">
        <f>IFERROR(IF(VLOOKUP($C4489,'MSCI Database'!$C:$R,7, FALSE)="","",VLOOKUP($C4489,'MSCI Database'!$C:$R,7, FALSE)),"")</f>
        <v>8.8000000000000007</v>
      </c>
      <c r="U4489" s="164">
        <f>IFERROR(IF(VLOOKUP($C4489,'MSCI Database'!$C:$R,8, FALSE)="","",VLOOKUP($C4489,'MSCI Database'!$C:$R,8, FALSE)),"")</f>
        <v>7.6</v>
      </c>
      <c r="V4489" s="175">
        <f>IFERROR(IF(VLOOKUP($C4489,'MSCI Database'!$C:$R,9, FALSE)="","",VLOOKUP($C4489,'MSCI Database'!$C:$R,9, FALSE)),"")</f>
        <v>7</v>
      </c>
      <c r="W4489" s="165">
        <f t="shared" ca="1" si="169"/>
        <v>0</v>
      </c>
      <c r="X4489" s="236">
        <f>IFERROR(IF(VLOOKUP($C4489,'MSCI Database'!$C:$R,10, FALSE)="","",VLOOKUP($C4489,'MSCI Database'!$C:$R,10, FALSE)),"")</f>
        <v>269703</v>
      </c>
      <c r="Y4489" s="133" t="str">
        <f>IFERROR(IF(VLOOKUP($C4489,'MSCI Database'!$C:$R,11, FALSE)="","",VLOOKUP($C4489,'MSCI Database'!$C:$R,11, FALSE)),"")</f>
        <v>2020</v>
      </c>
      <c r="Z4489" s="133" t="str">
        <f>IFERROR(IF(VLOOKUP($C4489,'MSCI Database'!$C:$R,12, FALSE)="","",VLOOKUP($C4489,'MSCI Database'!$C:$R,12, FALSE)),"")</f>
        <v>Reported</v>
      </c>
      <c r="AA4489" s="202" t="str">
        <f>IFERROR(IF(VLOOKUP($C4489,'MSCI Database'!$C:$R,13, FALSE)="","",VLOOKUP($C4489,'MSCI Database'!$C:$R,13, FALSE)),"")</f>
        <v>Leads peers in corporate governance and health and safety practices</v>
      </c>
    </row>
    <row r="4490" spans="1:27" s="130" customFormat="1" ht="15" hidden="1" customHeight="1" outlineLevel="1">
      <c r="A4490" s="130" t="s">
        <v>1709</v>
      </c>
      <c r="B4490" s="130" t="s">
        <v>1710</v>
      </c>
      <c r="C4490" s="130" t="s">
        <v>1711</v>
      </c>
      <c r="D4490" s="130" t="s">
        <v>18678</v>
      </c>
      <c r="E4490" s="130" t="s">
        <v>18673</v>
      </c>
      <c r="F4490" s="215">
        <v>4.5542294868507636E-3</v>
      </c>
      <c r="G4490" s="132" t="str">
        <f ca="1">IFERROR(_xll.BQL($A4490, "cur_mkt_cap(currency=EUR)")/1000000, " ")</f>
        <v xml:space="preserve"> </v>
      </c>
      <c r="M4490" s="308"/>
      <c r="N4490" s="215">
        <f t="shared" si="168"/>
        <v>4.8358827043354273E-5</v>
      </c>
      <c r="O4490" s="172" t="str">
        <f>IFERROR(IF(VLOOKUP($C4490,'MSCI Database'!$C:$R,2, FALSE)="","",VLOOKUP($C4490,'MSCI Database'!$C:$R,2, FALSE)),"")</f>
        <v>Commercial Services &amp; Supplies</v>
      </c>
      <c r="P4490" s="186" t="str">
        <f>IFERROR(IF(VLOOKUP($C4490,'MSCI Database'!$C:$R,3, FALSE)="","",VLOOKUP($C4490,'MSCI Database'!$C:$R,3, FALSE)),"")</f>
        <v>BBB</v>
      </c>
      <c r="Q4490" s="164" t="str">
        <f>IFERROR(IF(VLOOKUP($C4490,'MSCI Database'!$C:$R,4, FALSE)="","",VLOOKUP($C4490,'MSCI Database'!$C:$R,4, FALSE)),"")</f>
        <v>-1</v>
      </c>
      <c r="R4490" s="164">
        <f>IFERROR(IF(VLOOKUP($C4490,'MSCI Database'!$C:$R,5, FALSE)="","",VLOOKUP($C4490,'MSCI Database'!$C:$R,5, FALSE)),"")</f>
        <v>4.3</v>
      </c>
      <c r="S4490" s="164">
        <f>IFERROR(IF(VLOOKUP($C4490,'MSCI Database'!$C:$R,6, FALSE)="","",VLOOKUP($C4490,'MSCI Database'!$C:$R,6, FALSE)),"")</f>
        <v>6.8</v>
      </c>
      <c r="T4490" s="211">
        <f>IFERROR(IF(VLOOKUP($C4490,'MSCI Database'!$C:$R,7, FALSE)="","",VLOOKUP($C4490,'MSCI Database'!$C:$R,7, FALSE)),"")</f>
        <v>6.5</v>
      </c>
      <c r="U4490" s="164">
        <f>IFERROR(IF(VLOOKUP($C4490,'MSCI Database'!$C:$R,8, FALSE)="","",VLOOKUP($C4490,'MSCI Database'!$C:$R,8, FALSE)),"")</f>
        <v>3.8</v>
      </c>
      <c r="V4490" s="175">
        <f>IFERROR(IF(VLOOKUP($C4490,'MSCI Database'!$C:$R,9, FALSE)="","",VLOOKUP($C4490,'MSCI Database'!$C:$R,9, FALSE)),"")</f>
        <v>5</v>
      </c>
      <c r="W4490" s="165">
        <f t="shared" ca="1" si="169"/>
        <v>0</v>
      </c>
      <c r="X4490" s="236">
        <f>IFERROR(IF(VLOOKUP($C4490,'MSCI Database'!$C:$R,10, FALSE)="","",VLOOKUP($C4490,'MSCI Database'!$C:$R,10, FALSE)),"")</f>
        <v>108185</v>
      </c>
      <c r="Y4490" s="133" t="str">
        <f>IFERROR(IF(VLOOKUP($C4490,'MSCI Database'!$C:$R,11, FALSE)="","",VLOOKUP($C4490,'MSCI Database'!$C:$R,11, FALSE)),"")</f>
        <v>2019</v>
      </c>
      <c r="Z4490" s="133" t="str">
        <f>IFERROR(IF(VLOOKUP($C4490,'MSCI Database'!$C:$R,12, FALSE)="","",VLOOKUP($C4490,'MSCI Database'!$C:$R,12, FALSE)),"")</f>
        <v>Reported</v>
      </c>
      <c r="AA4490" s="202" t="str">
        <f>IFERROR(IF(VLOOKUP($C4490,'MSCI Database'!$C:$R,13, FALSE)="","",VLOOKUP($C4490,'MSCI Database'!$C:$R,13, FALSE)),"")</f>
        <v>Governance practices related to board composition and ownership structure lag those of peers</v>
      </c>
    </row>
    <row r="4491" spans="1:27" s="130" customFormat="1" ht="15" hidden="1" customHeight="1" outlineLevel="1">
      <c r="A4491" s="130" t="s">
        <v>6537</v>
      </c>
      <c r="B4491" s="130" t="s">
        <v>6538</v>
      </c>
      <c r="C4491" s="130" t="s">
        <v>6539</v>
      </c>
      <c r="D4491" s="130" t="s">
        <v>12128</v>
      </c>
      <c r="E4491" s="130" t="s">
        <v>18674</v>
      </c>
      <c r="F4491" s="215">
        <v>3.536383882987397E-2</v>
      </c>
      <c r="G4491" s="132" t="str">
        <f ca="1">IFERROR(_xll.BQL($A4491, "cur_mkt_cap(currency=EUR)")/1000000, " ")</f>
        <v xml:space="preserve"> </v>
      </c>
      <c r="M4491" s="308"/>
      <c r="N4491" s="215">
        <f t="shared" si="168"/>
        <v>3.7550891330807699E-4</v>
      </c>
      <c r="O4491" s="172" t="str">
        <f>IFERROR(IF(VLOOKUP($C4491,'MSCI Database'!$C:$R,2, FALSE)="","",VLOOKUP($C4491,'MSCI Database'!$C:$R,2, FALSE)),"")</f>
        <v>Beverages</v>
      </c>
      <c r="P4491" s="186" t="str">
        <f>IFERROR(IF(VLOOKUP($C4491,'MSCI Database'!$C:$R,3, FALSE)="","",VLOOKUP($C4491,'MSCI Database'!$C:$R,3, FALSE)),"")</f>
        <v>AA</v>
      </c>
      <c r="Q4491" s="164" t="str">
        <f>IFERROR(IF(VLOOKUP($C4491,'MSCI Database'!$C:$R,4, FALSE)="","",VLOOKUP($C4491,'MSCI Database'!$C:$R,4, FALSE)),"")</f>
        <v>1</v>
      </c>
      <c r="R4491" s="164">
        <f>IFERROR(IF(VLOOKUP($C4491,'MSCI Database'!$C:$R,5, FALSE)="","",VLOOKUP($C4491,'MSCI Database'!$C:$R,5, FALSE)),"")</f>
        <v>7.4</v>
      </c>
      <c r="S4491" s="164">
        <f>IFERROR(IF(VLOOKUP($C4491,'MSCI Database'!$C:$R,6, FALSE)="","",VLOOKUP($C4491,'MSCI Database'!$C:$R,6, FALSE)),"")</f>
        <v>5.6</v>
      </c>
      <c r="T4491" s="211">
        <f>IFERROR(IF(VLOOKUP($C4491,'MSCI Database'!$C:$R,7, FALSE)="","",VLOOKUP($C4491,'MSCI Database'!$C:$R,7, FALSE)),"")</f>
        <v>6.2</v>
      </c>
      <c r="U4491" s="164">
        <f>IFERROR(IF(VLOOKUP($C4491,'MSCI Database'!$C:$R,8, FALSE)="","",VLOOKUP($C4491,'MSCI Database'!$C:$R,8, FALSE)),"")</f>
        <v>5.5</v>
      </c>
      <c r="V4491" s="175">
        <f>IFERROR(IF(VLOOKUP($C4491,'MSCI Database'!$C:$R,9, FALSE)="","",VLOOKUP($C4491,'MSCI Database'!$C:$R,9, FALSE)),"")</f>
        <v>5.7</v>
      </c>
      <c r="W4491" s="165">
        <f t="shared" ca="1" si="169"/>
        <v>0</v>
      </c>
      <c r="X4491" s="236">
        <f>IFERROR(IF(VLOOKUP($C4491,'MSCI Database'!$C:$R,10, FALSE)="","",VLOOKUP($C4491,'MSCI Database'!$C:$R,10, FALSE)),"")</f>
        <v>184675</v>
      </c>
      <c r="Y4491" s="133" t="str">
        <f>IFERROR(IF(VLOOKUP($C4491,'MSCI Database'!$C:$R,11, FALSE)="","",VLOOKUP($C4491,'MSCI Database'!$C:$R,11, FALSE)),"")</f>
        <v>2019</v>
      </c>
      <c r="Z4491" s="133" t="str">
        <f>IFERROR(IF(VLOOKUP($C4491,'MSCI Database'!$C:$R,12, FALSE)="","",VLOOKUP($C4491,'MSCI Database'!$C:$R,12, FALSE)),"")</f>
        <v>Reported</v>
      </c>
      <c r="AA4491" s="202" t="str">
        <f>IFERROR(IF(VLOOKUP($C4491,'MSCI Database'!$C:$R,13, FALSE)="","",VLOOKUP($C4491,'MSCI Database'!$C:$R,13, FALSE)),"")</f>
        <v>Lowered water risk exposure underpins the upgrade</v>
      </c>
    </row>
    <row r="4492" spans="1:27" s="130" customFormat="1" ht="15" hidden="1" customHeight="1" outlineLevel="1">
      <c r="A4492" s="130" t="s">
        <v>5135</v>
      </c>
      <c r="B4492" s="130" t="s">
        <v>5136</v>
      </c>
      <c r="C4492" s="130" t="s">
        <v>5137</v>
      </c>
      <c r="D4492" s="130" t="s">
        <v>18719</v>
      </c>
      <c r="E4492" s="130" t="s">
        <v>18682</v>
      </c>
      <c r="F4492" s="215">
        <v>8.563054396069145E-3</v>
      </c>
      <c r="G4492" s="132" t="str">
        <f ca="1">IFERROR(_xll.BQL($A4492, "cur_mkt_cap(currency=EUR)")/1000000, " ")</f>
        <v xml:space="preserve"> </v>
      </c>
      <c r="M4492" s="308"/>
      <c r="N4492" s="215">
        <f t="shared" si="168"/>
        <v>9.0926306567983405E-5</v>
      </c>
      <c r="O4492" s="172" t="str">
        <f>IFERROR(IF(VLOOKUP($C4492,'MSCI Database'!$C:$R,2, FALSE)="","",VLOOKUP($C4492,'MSCI Database'!$C:$R,2, FALSE)),"")</f>
        <v>Casinos &amp; Gaming</v>
      </c>
      <c r="P4492" s="186" t="str">
        <f>IFERROR(IF(VLOOKUP($C4492,'MSCI Database'!$C:$R,3, FALSE)="","",VLOOKUP($C4492,'MSCI Database'!$C:$R,3, FALSE)),"")</f>
        <v>BB</v>
      </c>
      <c r="Q4492" s="164" t="str">
        <f>IFERROR(IF(VLOOKUP($C4492,'MSCI Database'!$C:$R,4, FALSE)="","",VLOOKUP($C4492,'MSCI Database'!$C:$R,4, FALSE)),"")</f>
        <v>1</v>
      </c>
      <c r="R4492" s="164">
        <f>IFERROR(IF(VLOOKUP($C4492,'MSCI Database'!$C:$R,5, FALSE)="","",VLOOKUP($C4492,'MSCI Database'!$C:$R,5, FALSE)),"")</f>
        <v>3.9</v>
      </c>
      <c r="S4492" s="164">
        <f>IFERROR(IF(VLOOKUP($C4492,'MSCI Database'!$C:$R,6, FALSE)="","",VLOOKUP($C4492,'MSCI Database'!$C:$R,6, FALSE)),"")</f>
        <v>4.4000000000000004</v>
      </c>
      <c r="T4492" s="211">
        <f>IFERROR(IF(VLOOKUP($C4492,'MSCI Database'!$C:$R,7, FALSE)="","",VLOOKUP($C4492,'MSCI Database'!$C:$R,7, FALSE)),"")</f>
        <v>4.4000000000000004</v>
      </c>
      <c r="U4492" s="164">
        <f>IFERROR(IF(VLOOKUP($C4492,'MSCI Database'!$C:$R,8, FALSE)="","",VLOOKUP($C4492,'MSCI Database'!$C:$R,8, FALSE)),"")</f>
        <v>2.9</v>
      </c>
      <c r="V4492" s="175">
        <f>IFERROR(IF(VLOOKUP($C4492,'MSCI Database'!$C:$R,9, FALSE)="","",VLOOKUP($C4492,'MSCI Database'!$C:$R,9, FALSE)),"")</f>
        <v>3.9</v>
      </c>
      <c r="W4492" s="165">
        <f t="shared" ca="1" si="169"/>
        <v>0</v>
      </c>
      <c r="X4492" s="236">
        <f>IFERROR(IF(VLOOKUP($C4492,'MSCI Database'!$C:$R,10, FALSE)="","",VLOOKUP($C4492,'MSCI Database'!$C:$R,10, FALSE)),"")</f>
        <v>3907900</v>
      </c>
      <c r="Y4492" s="133" t="str">
        <f>IFERROR(IF(VLOOKUP($C4492,'MSCI Database'!$C:$R,11, FALSE)="","",VLOOKUP($C4492,'MSCI Database'!$C:$R,11, FALSE)),"")</f>
        <v>2019</v>
      </c>
      <c r="Z4492" s="133" t="str">
        <f>IFERROR(IF(VLOOKUP($C4492,'MSCI Database'!$C:$R,12, FALSE)="","",VLOOKUP($C4492,'MSCI Database'!$C:$R,12, FALSE)),"")</f>
        <v>Reported</v>
      </c>
      <c r="AA4492" s="202" t="str">
        <f>IFERROR(IF(VLOOKUP($C4492,'MSCI Database'!$C:$R,13, FALSE)="","",VLOOKUP($C4492,'MSCI Database'!$C:$R,13, FALSE)),"")</f>
        <v>Strong initiatives to manage corruption risks, yet responsible gambling practices trail peers</v>
      </c>
    </row>
    <row r="4493" spans="1:27" s="130" customFormat="1" ht="15" hidden="1" customHeight="1" outlineLevel="1">
      <c r="A4493" s="130" t="s">
        <v>5234</v>
      </c>
      <c r="B4493" s="130" t="s">
        <v>5235</v>
      </c>
      <c r="C4493" s="130" t="s">
        <v>5236</v>
      </c>
      <c r="D4493" s="130" t="s">
        <v>18681</v>
      </c>
      <c r="E4493" s="130" t="s">
        <v>18689</v>
      </c>
      <c r="F4493" s="215">
        <v>4.1432981303281678E-2</v>
      </c>
      <c r="G4493" s="132" t="str">
        <f ca="1">IFERROR(_xll.BQL($A4493, "cur_mkt_cap(currency=EUR)")/1000000, " ")</f>
        <v xml:space="preserve"> </v>
      </c>
      <c r="M4493" s="308"/>
      <c r="N4493" s="215">
        <f t="shared" si="168"/>
        <v>4.3995375782467398E-4</v>
      </c>
      <c r="O4493" s="172" t="str">
        <f>IFERROR(IF(VLOOKUP($C4493,'MSCI Database'!$C:$R,2, FALSE)="","",VLOOKUP($C4493,'MSCI Database'!$C:$R,2, FALSE)),"")</f>
        <v>Semiconductors &amp; Semiconductor Equipment</v>
      </c>
      <c r="P4493" s="186" t="str">
        <f>IFERROR(IF(VLOOKUP($C4493,'MSCI Database'!$C:$R,3, FALSE)="","",VLOOKUP($C4493,'MSCI Database'!$C:$R,3, FALSE)),"")</f>
        <v>AA</v>
      </c>
      <c r="Q4493" s="164" t="str">
        <f>IFERROR(IF(VLOOKUP($C4493,'MSCI Database'!$C:$R,4, FALSE)="","",VLOOKUP($C4493,'MSCI Database'!$C:$R,4, FALSE)),"")</f>
        <v>0</v>
      </c>
      <c r="R4493" s="164">
        <f>IFERROR(IF(VLOOKUP($C4493,'MSCI Database'!$C:$R,5, FALSE)="","",VLOOKUP($C4493,'MSCI Database'!$C:$R,5, FALSE)),"")</f>
        <v>7.4</v>
      </c>
      <c r="S4493" s="164">
        <f>IFERROR(IF(VLOOKUP($C4493,'MSCI Database'!$C:$R,6, FALSE)="","",VLOOKUP($C4493,'MSCI Database'!$C:$R,6, FALSE)),"")</f>
        <v>6.6</v>
      </c>
      <c r="T4493" s="211">
        <f>IFERROR(IF(VLOOKUP($C4493,'MSCI Database'!$C:$R,7, FALSE)="","",VLOOKUP($C4493,'MSCI Database'!$C:$R,7, FALSE)),"")</f>
        <v>6</v>
      </c>
      <c r="U4493" s="164">
        <f>IFERROR(IF(VLOOKUP($C4493,'MSCI Database'!$C:$R,8, FALSE)="","",VLOOKUP($C4493,'MSCI Database'!$C:$R,8, FALSE)),"")</f>
        <v>5.0999999999999996</v>
      </c>
      <c r="V4493" s="175">
        <f>IFERROR(IF(VLOOKUP($C4493,'MSCI Database'!$C:$R,9, FALSE)="","",VLOOKUP($C4493,'MSCI Database'!$C:$R,9, FALSE)),"")</f>
        <v>5.9</v>
      </c>
      <c r="W4493" s="165">
        <f t="shared" ca="1" si="169"/>
        <v>0</v>
      </c>
      <c r="X4493" s="236">
        <f>IFERROR(IF(VLOOKUP($C4493,'MSCI Database'!$C:$R,10, FALSE)="","",VLOOKUP($C4493,'MSCI Database'!$C:$R,10, FALSE)),"")</f>
        <v>1344144</v>
      </c>
      <c r="Y4493" s="133" t="str">
        <f>IFERROR(IF(VLOOKUP($C4493,'MSCI Database'!$C:$R,11, FALSE)="","",VLOOKUP($C4493,'MSCI Database'!$C:$R,11, FALSE)),"")</f>
        <v>2019</v>
      </c>
      <c r="Z4493" s="133" t="str">
        <f>IFERROR(IF(VLOOKUP($C4493,'MSCI Database'!$C:$R,12, FALSE)="","",VLOOKUP($C4493,'MSCI Database'!$C:$R,12, FALSE)),"")</f>
        <v>Reported</v>
      </c>
      <c r="AA4493" s="202" t="str">
        <f>IFERROR(IF(VLOOKUP($C4493,'MSCI Database'!$C:$R,13, FALSE)="","",VLOOKUP($C4493,'MSCI Database'!$C:$R,13, FALSE)),"")</f>
        <v>Continued investments to develop cleantech and strong water management initiatives</v>
      </c>
    </row>
    <row r="4494" spans="1:27" s="130" customFormat="1" ht="15" hidden="1" customHeight="1" outlineLevel="1">
      <c r="A4494" s="130" t="s">
        <v>318</v>
      </c>
      <c r="B4494" s="130" t="s">
        <v>319</v>
      </c>
      <c r="C4494" s="130" t="s">
        <v>320</v>
      </c>
      <c r="D4494" s="130" t="s">
        <v>18679</v>
      </c>
      <c r="E4494" s="130" t="s">
        <v>18682</v>
      </c>
      <c r="F4494" s="215">
        <v>2.6535851695253038E-2</v>
      </c>
      <c r="G4494" s="132" t="str">
        <f ca="1">IFERROR(_xll.BQL($A4494, "cur_mkt_cap(currency=EUR)")/1000000, " ")</f>
        <v xml:space="preserve"> </v>
      </c>
      <c r="M4494" s="308"/>
      <c r="N4494" s="215">
        <f t="shared" si="168"/>
        <v>2.8176943350876233E-4</v>
      </c>
      <c r="O4494" s="172" t="str">
        <f>IFERROR(IF(VLOOKUP($C4494,'MSCI Database'!$C:$R,2, FALSE)="","",VLOOKUP($C4494,'MSCI Database'!$C:$R,2, FALSE)),"")</f>
        <v>Casinos &amp; Gaming</v>
      </c>
      <c r="P4494" s="186" t="str">
        <f>IFERROR(IF(VLOOKUP($C4494,'MSCI Database'!$C:$R,3, FALSE)="","",VLOOKUP($C4494,'MSCI Database'!$C:$R,3, FALSE)),"")</f>
        <v>AA</v>
      </c>
      <c r="Q4494" s="164" t="str">
        <f>IFERROR(IF(VLOOKUP($C4494,'MSCI Database'!$C:$R,4, FALSE)="","",VLOOKUP($C4494,'MSCI Database'!$C:$R,4, FALSE)),"")</f>
        <v>0</v>
      </c>
      <c r="R4494" s="164">
        <f>IFERROR(IF(VLOOKUP($C4494,'MSCI Database'!$C:$R,5, FALSE)="","",VLOOKUP($C4494,'MSCI Database'!$C:$R,5, FALSE)),"")</f>
        <v>8.1</v>
      </c>
      <c r="S4494" s="164">
        <f>IFERROR(IF(VLOOKUP($C4494,'MSCI Database'!$C:$R,6, FALSE)="","",VLOOKUP($C4494,'MSCI Database'!$C:$R,6, FALSE)),"")</f>
        <v>6.1</v>
      </c>
      <c r="T4494" s="211">
        <f>IFERROR(IF(VLOOKUP($C4494,'MSCI Database'!$C:$R,7, FALSE)="","",VLOOKUP($C4494,'MSCI Database'!$C:$R,7, FALSE)),"")</f>
        <v>6</v>
      </c>
      <c r="U4494" s="164">
        <f>IFERROR(IF(VLOOKUP($C4494,'MSCI Database'!$C:$R,8, FALSE)="","",VLOOKUP($C4494,'MSCI Database'!$C:$R,8, FALSE)),"")</f>
        <v>6.4</v>
      </c>
      <c r="V4494" s="175">
        <f>IFERROR(IF(VLOOKUP($C4494,'MSCI Database'!$C:$R,9, FALSE)="","",VLOOKUP($C4494,'MSCI Database'!$C:$R,9, FALSE)),"")</f>
        <v>6.2</v>
      </c>
      <c r="W4494" s="165">
        <f t="shared" ca="1" si="169"/>
        <v>0</v>
      </c>
      <c r="X4494" s="236">
        <f>IFERROR(IF(VLOOKUP($C4494,'MSCI Database'!$C:$R,10, FALSE)="","",VLOOKUP($C4494,'MSCI Database'!$C:$R,10, FALSE)),"")</f>
        <v>191082</v>
      </c>
      <c r="Y4494" s="133" t="str">
        <f>IFERROR(IF(VLOOKUP($C4494,'MSCI Database'!$C:$R,11, FALSE)="","",VLOOKUP($C4494,'MSCI Database'!$C:$R,11, FALSE)),"")</f>
        <v>2019</v>
      </c>
      <c r="Z4494" s="133" t="str">
        <f>IFERROR(IF(VLOOKUP($C4494,'MSCI Database'!$C:$R,12, FALSE)="","",VLOOKUP($C4494,'MSCI Database'!$C:$R,12, FALSE)),"")</f>
        <v>E.Segmt-Moderate</v>
      </c>
      <c r="AA4494" s="202" t="str">
        <f>IFERROR(IF(VLOOKUP($C4494,'MSCI Database'!$C:$R,13, FALSE)="","",VLOOKUP($C4494,'MSCI Database'!$C:$R,13, FALSE)),"")</f>
        <v>Responsible gaming and governance practices lead peers</v>
      </c>
    </row>
    <row r="4495" spans="1:27" s="130" customFormat="1" ht="15" hidden="1" customHeight="1" outlineLevel="1">
      <c r="A4495" s="130" t="s">
        <v>6667</v>
      </c>
      <c r="B4495" s="130" t="s">
        <v>6668</v>
      </c>
      <c r="C4495" s="130" t="s">
        <v>6669</v>
      </c>
      <c r="D4495" s="130" t="s">
        <v>12128</v>
      </c>
      <c r="E4495" s="130" t="s">
        <v>18674</v>
      </c>
      <c r="F4495" s="215">
        <v>3.5139819887985153E-2</v>
      </c>
      <c r="G4495" s="132" t="str">
        <f ca="1">IFERROR(_xll.BQL($A4495, "cur_mkt_cap(currency=EUR)")/1000000, " ")</f>
        <v xml:space="preserve"> </v>
      </c>
      <c r="M4495" s="308"/>
      <c r="N4495" s="215">
        <f t="shared" si="168"/>
        <v>3.7313018090196637E-4</v>
      </c>
      <c r="O4495" s="172" t="str">
        <f>IFERROR(IF(VLOOKUP($C4495,'MSCI Database'!$C:$R,2, FALSE)="","",VLOOKUP($C4495,'MSCI Database'!$C:$R,2, FALSE)),"")</f>
        <v>Household &amp; Personal Products</v>
      </c>
      <c r="P4495" s="186" t="str">
        <f>IFERROR(IF(VLOOKUP($C4495,'MSCI Database'!$C:$R,3, FALSE)="","",VLOOKUP($C4495,'MSCI Database'!$C:$R,3, FALSE)),"")</f>
        <v>BBB</v>
      </c>
      <c r="Q4495" s="164" t="str">
        <f>IFERROR(IF(VLOOKUP($C4495,'MSCI Database'!$C:$R,4, FALSE)="","",VLOOKUP($C4495,'MSCI Database'!$C:$R,4, FALSE)),"")</f>
        <v>0</v>
      </c>
      <c r="R4495" s="164">
        <f>IFERROR(IF(VLOOKUP($C4495,'MSCI Database'!$C:$R,5, FALSE)="","",VLOOKUP($C4495,'MSCI Database'!$C:$R,5, FALSE)),"")</f>
        <v>4.9000000000000004</v>
      </c>
      <c r="S4495" s="164">
        <f>IFERROR(IF(VLOOKUP($C4495,'MSCI Database'!$C:$R,6, FALSE)="","",VLOOKUP($C4495,'MSCI Database'!$C:$R,6, FALSE)),"")</f>
        <v>6.2</v>
      </c>
      <c r="T4495" s="211">
        <f>IFERROR(IF(VLOOKUP($C4495,'MSCI Database'!$C:$R,7, FALSE)="","",VLOOKUP($C4495,'MSCI Database'!$C:$R,7, FALSE)),"")</f>
        <v>2.8</v>
      </c>
      <c r="U4495" s="164">
        <f>IFERROR(IF(VLOOKUP($C4495,'MSCI Database'!$C:$R,8, FALSE)="","",VLOOKUP($C4495,'MSCI Database'!$C:$R,8, FALSE)),"")</f>
        <v>5.7</v>
      </c>
      <c r="V4495" s="175">
        <f>IFERROR(IF(VLOOKUP($C4495,'MSCI Database'!$C:$R,9, FALSE)="","",VLOOKUP($C4495,'MSCI Database'!$C:$R,9, FALSE)),"")</f>
        <v>5</v>
      </c>
      <c r="W4495" s="165">
        <f t="shared" ca="1" si="169"/>
        <v>0</v>
      </c>
      <c r="X4495" s="236">
        <f>IFERROR(IF(VLOOKUP($C4495,'MSCI Database'!$C:$R,10, FALSE)="","",VLOOKUP($C4495,'MSCI Database'!$C:$R,10, FALSE)),"")</f>
        <v>165697</v>
      </c>
      <c r="Y4495" s="133" t="str">
        <f>IFERROR(IF(VLOOKUP($C4495,'MSCI Database'!$C:$R,11, FALSE)="","",VLOOKUP($C4495,'MSCI Database'!$C:$R,11, FALSE)),"")</f>
        <v>2019</v>
      </c>
      <c r="Z4495" s="133" t="str">
        <f>IFERROR(IF(VLOOKUP($C4495,'MSCI Database'!$C:$R,12, FALSE)="","",VLOOKUP($C4495,'MSCI Database'!$C:$R,12, FALSE)),"")</f>
        <v>Reported</v>
      </c>
      <c r="AA4495" s="202" t="str">
        <f>IFERROR(IF(VLOOKUP($C4495,'MSCI Database'!$C:$R,13, FALSE)="","",VLOOKUP($C4495,'MSCI Database'!$C:$R,13, FALSE)),"")</f>
        <v>Consistent focus on sustainable palm oil sourcing commitment, limited natural product offering</v>
      </c>
    </row>
    <row r="4496" spans="1:27" s="130" customFormat="1" ht="15" hidden="1" customHeight="1" outlineLevel="1">
      <c r="A4496" s="130" t="s">
        <v>8183</v>
      </c>
      <c r="B4496" s="130" t="s">
        <v>8184</v>
      </c>
      <c r="C4496" s="130" t="s">
        <v>8185</v>
      </c>
      <c r="D4496" s="130" t="s">
        <v>12128</v>
      </c>
      <c r="E4496" s="130" t="s">
        <v>18674</v>
      </c>
      <c r="F4496" s="215">
        <v>3.5135172950011472E-2</v>
      </c>
      <c r="G4496" s="132" t="str">
        <f ca="1">IFERROR(_xll.BQL($A4496, "cur_mkt_cap(currency=EUR)")/1000000, " ")</f>
        <v xml:space="preserve"> </v>
      </c>
      <c r="M4496" s="308"/>
      <c r="N4496" s="215">
        <f t="shared" si="168"/>
        <v>3.7308083765512313E-4</v>
      </c>
      <c r="O4496" s="172" t="str">
        <f>IFERROR(IF(VLOOKUP($C4496,'MSCI Database'!$C:$R,2, FALSE)="","",VLOOKUP($C4496,'MSCI Database'!$C:$R,2, FALSE)),"")</f>
        <v>Food Products</v>
      </c>
      <c r="P4496" s="186" t="str">
        <f>IFERROR(IF(VLOOKUP($C4496,'MSCI Database'!$C:$R,3, FALSE)="","",VLOOKUP($C4496,'MSCI Database'!$C:$R,3, FALSE)),"")</f>
        <v>BBB</v>
      </c>
      <c r="Q4496" s="164" t="str">
        <f>IFERROR(IF(VLOOKUP($C4496,'MSCI Database'!$C:$R,4, FALSE)="","",VLOOKUP($C4496,'MSCI Database'!$C:$R,4, FALSE)),"")</f>
        <v>1</v>
      </c>
      <c r="R4496" s="164">
        <f>IFERROR(IF(VLOOKUP($C4496,'MSCI Database'!$C:$R,5, FALSE)="","",VLOOKUP($C4496,'MSCI Database'!$C:$R,5, FALSE)),"")</f>
        <v>5.0999999999999996</v>
      </c>
      <c r="S4496" s="164">
        <f>IFERROR(IF(VLOOKUP($C4496,'MSCI Database'!$C:$R,6, FALSE)="","",VLOOKUP($C4496,'MSCI Database'!$C:$R,6, FALSE)),"")</f>
        <v>3.7</v>
      </c>
      <c r="T4496" s="211">
        <f>IFERROR(IF(VLOOKUP($C4496,'MSCI Database'!$C:$R,7, FALSE)="","",VLOOKUP($C4496,'MSCI Database'!$C:$R,7, FALSE)),"")</f>
        <v>4.3</v>
      </c>
      <c r="U4496" s="164">
        <f>IFERROR(IF(VLOOKUP($C4496,'MSCI Database'!$C:$R,8, FALSE)="","",VLOOKUP($C4496,'MSCI Database'!$C:$R,8, FALSE)),"")</f>
        <v>4.9000000000000004</v>
      </c>
      <c r="V4496" s="175">
        <f>IFERROR(IF(VLOOKUP($C4496,'MSCI Database'!$C:$R,9, FALSE)="","",VLOOKUP($C4496,'MSCI Database'!$C:$R,9, FALSE)),"")</f>
        <v>4.3</v>
      </c>
      <c r="W4496" s="165">
        <f t="shared" ca="1" si="169"/>
        <v>0</v>
      </c>
      <c r="X4496" s="236">
        <f>IFERROR(IF(VLOOKUP($C4496,'MSCI Database'!$C:$R,10, FALSE)="","",VLOOKUP($C4496,'MSCI Database'!$C:$R,10, FALSE)),"")</f>
        <v>5730000</v>
      </c>
      <c r="Y4496" s="133" t="str">
        <f>IFERROR(IF(VLOOKUP($C4496,'MSCI Database'!$C:$R,11, FALSE)="","",VLOOKUP($C4496,'MSCI Database'!$C:$R,11, FALSE)),"")</f>
        <v>2019</v>
      </c>
      <c r="Z4496" s="133" t="str">
        <f>IFERROR(IF(VLOOKUP($C4496,'MSCI Database'!$C:$R,12, FALSE)="","",VLOOKUP($C4496,'MSCI Database'!$C:$R,12, FALSE)),"")</f>
        <v>Reported</v>
      </c>
      <c r="AA4496" s="202" t="str">
        <f>IFERROR(IF(VLOOKUP($C4496,'MSCI Database'!$C:$R,13, FALSE)="","",VLOOKUP($C4496,'MSCI Database'!$C:$R,13, FALSE)),"")</f>
        <v>Lower water-risk exposure drives upgrade; ties to multiple controversies cast doubts on ESG efforts</v>
      </c>
    </row>
    <row r="4497" spans="1:27" s="130" customFormat="1" ht="15" hidden="1" customHeight="1" outlineLevel="1">
      <c r="A4497" s="130" t="s">
        <v>97</v>
      </c>
      <c r="B4497" s="130" t="s">
        <v>98</v>
      </c>
      <c r="C4497" s="130" t="s">
        <v>99</v>
      </c>
      <c r="D4497" s="130" t="s">
        <v>12129</v>
      </c>
      <c r="E4497" s="130" t="s">
        <v>100</v>
      </c>
      <c r="F4497" s="215">
        <v>4.1293285245862538E-2</v>
      </c>
      <c r="G4497" s="132" t="str">
        <f ca="1">IFERROR(_xll.BQL($A4497, "cur_mkt_cap(currency=EUR)")/1000000, " ")</f>
        <v xml:space="preserve"> </v>
      </c>
      <c r="M4497" s="308"/>
      <c r="N4497" s="215">
        <f t="shared" si="168"/>
        <v>4.3847040317623659E-4</v>
      </c>
      <c r="O4497" s="172" t="str">
        <f>IFERROR(IF(VLOOKUP($C4497,'MSCI Database'!$C:$R,2, FALSE)="","",VLOOKUP($C4497,'MSCI Database'!$C:$R,2, FALSE)),"")</f>
        <v>Utilities</v>
      </c>
      <c r="P4497" s="186" t="str">
        <f>IFERROR(IF(VLOOKUP($C4497,'MSCI Database'!$C:$R,3, FALSE)="","",VLOOKUP($C4497,'MSCI Database'!$C:$R,3, FALSE)),"")</f>
        <v>AA</v>
      </c>
      <c r="Q4497" s="164" t="str">
        <f>IFERROR(IF(VLOOKUP($C4497,'MSCI Database'!$C:$R,4, FALSE)="","",VLOOKUP($C4497,'MSCI Database'!$C:$R,4, FALSE)),"")</f>
        <v>0</v>
      </c>
      <c r="R4497" s="164">
        <f>IFERROR(IF(VLOOKUP($C4497,'MSCI Database'!$C:$R,5, FALSE)="","",VLOOKUP($C4497,'MSCI Database'!$C:$R,5, FALSE)),"")</f>
        <v>8.5</v>
      </c>
      <c r="S4497" s="164">
        <f>IFERROR(IF(VLOOKUP($C4497,'MSCI Database'!$C:$R,6, FALSE)="","",VLOOKUP($C4497,'MSCI Database'!$C:$R,6, FALSE)),"")</f>
        <v>7.8</v>
      </c>
      <c r="T4497" s="211">
        <f>IFERROR(IF(VLOOKUP($C4497,'MSCI Database'!$C:$R,7, FALSE)="","",VLOOKUP($C4497,'MSCI Database'!$C:$R,7, FALSE)),"")</f>
        <v>5.3</v>
      </c>
      <c r="U4497" s="164">
        <f>IFERROR(IF(VLOOKUP($C4497,'MSCI Database'!$C:$R,8, FALSE)="","",VLOOKUP($C4497,'MSCI Database'!$C:$R,8, FALSE)),"")</f>
        <v>5.6</v>
      </c>
      <c r="V4497" s="175">
        <f>IFERROR(IF(VLOOKUP($C4497,'MSCI Database'!$C:$R,9, FALSE)="","",VLOOKUP($C4497,'MSCI Database'!$C:$R,9, FALSE)),"")</f>
        <v>6.8</v>
      </c>
      <c r="W4497" s="165">
        <f t="shared" ca="1" si="169"/>
        <v>0</v>
      </c>
      <c r="X4497" s="236">
        <f>IFERROR(IF(VLOOKUP($C4497,'MSCI Database'!$C:$R,10, FALSE)="","",VLOOKUP($C4497,'MSCI Database'!$C:$R,10, FALSE)),"")</f>
        <v>7640000</v>
      </c>
      <c r="Y4497" s="133" t="str">
        <f>IFERROR(IF(VLOOKUP($C4497,'MSCI Database'!$C:$R,11, FALSE)="","",VLOOKUP($C4497,'MSCI Database'!$C:$R,11, FALSE)),"")</f>
        <v>2019</v>
      </c>
      <c r="Z4497" s="133" t="str">
        <f>IFERROR(IF(VLOOKUP($C4497,'MSCI Database'!$C:$R,12, FALSE)="","",VLOOKUP($C4497,'MSCI Database'!$C:$R,12, FALSE)),"")</f>
        <v>Reported</v>
      </c>
      <c r="AA4497" s="202" t="str">
        <f>IFERROR(IF(VLOOKUP($C4497,'MSCI Database'!$C:$R,13, FALSE)="","",VLOOKUP($C4497,'MSCI Database'!$C:$R,13, FALSE)),"")</f>
        <v>Acquisition of assets with low environmental footprint, but workforce management could be an issue</v>
      </c>
    </row>
    <row r="4498" spans="1:27" s="130" customFormat="1" ht="15" hidden="1" customHeight="1" outlineLevel="1">
      <c r="A4498" s="130" t="s">
        <v>8143</v>
      </c>
      <c r="B4498" s="130" t="s">
        <v>8144</v>
      </c>
      <c r="C4498" s="130" t="s">
        <v>8145</v>
      </c>
      <c r="D4498" s="130" t="s">
        <v>12128</v>
      </c>
      <c r="E4498" s="130" t="s">
        <v>18682</v>
      </c>
      <c r="F4498" s="215">
        <v>3.511094138204348E-2</v>
      </c>
      <c r="G4498" s="132" t="str">
        <f ca="1">IFERROR(_xll.BQL($A4498, "cur_mkt_cap(currency=EUR)")/1000000, " ")</f>
        <v xml:space="preserve"> </v>
      </c>
      <c r="M4498" s="308"/>
      <c r="N4498" s="215">
        <f t="shared" si="168"/>
        <v>3.7282353612744717E-4</v>
      </c>
      <c r="O4498" s="172" t="str">
        <f>IFERROR(IF(VLOOKUP($C4498,'MSCI Database'!$C:$R,2, FALSE)="","",VLOOKUP($C4498,'MSCI Database'!$C:$R,2, FALSE)),"")</f>
        <v>Retail - Consumer Discretionary</v>
      </c>
      <c r="P4498" s="186" t="str">
        <f>IFERROR(IF(VLOOKUP($C4498,'MSCI Database'!$C:$R,3, FALSE)="","",VLOOKUP($C4498,'MSCI Database'!$C:$R,3, FALSE)),"")</f>
        <v>A</v>
      </c>
      <c r="Q4498" s="164" t="str">
        <f>IFERROR(IF(VLOOKUP($C4498,'MSCI Database'!$C:$R,4, FALSE)="","",VLOOKUP($C4498,'MSCI Database'!$C:$R,4, FALSE)),"")</f>
        <v>0</v>
      </c>
      <c r="R4498" s="164">
        <f>IFERROR(IF(VLOOKUP($C4498,'MSCI Database'!$C:$R,5, FALSE)="","",VLOOKUP($C4498,'MSCI Database'!$C:$R,5, FALSE)),"")</f>
        <v>6.6</v>
      </c>
      <c r="S4498" s="164">
        <f>IFERROR(IF(VLOOKUP($C4498,'MSCI Database'!$C:$R,6, FALSE)="","",VLOOKUP($C4498,'MSCI Database'!$C:$R,6, FALSE)),"")</f>
        <v>2.2999999999999998</v>
      </c>
      <c r="T4498" s="211">
        <f>IFERROR(IF(VLOOKUP($C4498,'MSCI Database'!$C:$R,7, FALSE)="","",VLOOKUP($C4498,'MSCI Database'!$C:$R,7, FALSE)),"")</f>
        <v>4.9000000000000004</v>
      </c>
      <c r="U4498" s="164">
        <f>IFERROR(IF(VLOOKUP($C4498,'MSCI Database'!$C:$R,8, FALSE)="","",VLOOKUP($C4498,'MSCI Database'!$C:$R,8, FALSE)),"")</f>
        <v>6.3</v>
      </c>
      <c r="V4498" s="175">
        <f>IFERROR(IF(VLOOKUP($C4498,'MSCI Database'!$C:$R,9, FALSE)="","",VLOOKUP($C4498,'MSCI Database'!$C:$R,9, FALSE)),"")</f>
        <v>5.0999999999999996</v>
      </c>
      <c r="W4498" s="165">
        <f t="shared" ca="1" si="169"/>
        <v>0</v>
      </c>
      <c r="X4498" s="236">
        <f>IFERROR(IF(VLOOKUP($C4498,'MSCI Database'!$C:$R,10, FALSE)="","",VLOOKUP($C4498,'MSCI Database'!$C:$R,10, FALSE)),"")</f>
        <v>438518</v>
      </c>
      <c r="Y4498" s="133" t="str">
        <f>IFERROR(IF(VLOOKUP($C4498,'MSCI Database'!$C:$R,11, FALSE)="","",VLOOKUP($C4498,'MSCI Database'!$C:$R,11, FALSE)),"")</f>
        <v>2019</v>
      </c>
      <c r="Z4498" s="133" t="str">
        <f>IFERROR(IF(VLOOKUP($C4498,'MSCI Database'!$C:$R,12, FALSE)="","",VLOOKUP($C4498,'MSCI Database'!$C:$R,12, FALSE)),"")</f>
        <v>E.Segmt-Moderate</v>
      </c>
      <c r="AA4498" s="202" t="str">
        <f>IFERROR(IF(VLOOKUP($C4498,'MSCI Database'!$C:$R,13, FALSE)="","",VLOOKUP($C4498,'MSCI Database'!$C:$R,13, FALSE)),"")</f>
        <v>Strong governance and employee management practices; relatively limited product quality monitoring</v>
      </c>
    </row>
    <row r="4499" spans="1:27" s="130" customFormat="1" ht="15" hidden="1" customHeight="1" outlineLevel="1">
      <c r="A4499" s="130" t="s">
        <v>7893</v>
      </c>
      <c r="B4499" s="130" t="s">
        <v>7894</v>
      </c>
      <c r="C4499" s="130" t="s">
        <v>7895</v>
      </c>
      <c r="D4499" s="130" t="s">
        <v>12128</v>
      </c>
      <c r="E4499" s="130" t="s">
        <v>18688</v>
      </c>
      <c r="F4499" s="215">
        <v>3.5070583298482637E-2</v>
      </c>
      <c r="G4499" s="132" t="str">
        <f ca="1">IFERROR(_xll.BQL($A4499, "cur_mkt_cap(currency=EUR)")/1000000, " ")</f>
        <v xml:space="preserve"> </v>
      </c>
      <c r="M4499" s="308"/>
      <c r="N4499" s="215">
        <f t="shared" si="168"/>
        <v>3.7239499611022692E-4</v>
      </c>
      <c r="O4499" s="172" t="str">
        <f>IFERROR(IF(VLOOKUP($C4499,'MSCI Database'!$C:$R,2, FALSE)="","",VLOOKUP($C4499,'MSCI Database'!$C:$R,2, FALSE)),"")</f>
        <v>Banks</v>
      </c>
      <c r="P4499" s="186" t="str">
        <f>IFERROR(IF(VLOOKUP($C4499,'MSCI Database'!$C:$R,3, FALSE)="","",VLOOKUP($C4499,'MSCI Database'!$C:$R,3, FALSE)),"")</f>
        <v>AA</v>
      </c>
      <c r="Q4499" s="164" t="str">
        <f>IFERROR(IF(VLOOKUP($C4499,'MSCI Database'!$C:$R,4, FALSE)="","",VLOOKUP($C4499,'MSCI Database'!$C:$R,4, FALSE)),"")</f>
        <v>1</v>
      </c>
      <c r="R4499" s="164">
        <f>IFERROR(IF(VLOOKUP($C4499,'MSCI Database'!$C:$R,5, FALSE)="","",VLOOKUP($C4499,'MSCI Database'!$C:$R,5, FALSE)),"")</f>
        <v>8.4</v>
      </c>
      <c r="S4499" s="164">
        <f>IFERROR(IF(VLOOKUP($C4499,'MSCI Database'!$C:$R,6, FALSE)="","",VLOOKUP($C4499,'MSCI Database'!$C:$R,6, FALSE)),"")</f>
        <v>6.5</v>
      </c>
      <c r="T4499" s="211">
        <f>IFERROR(IF(VLOOKUP($C4499,'MSCI Database'!$C:$R,7, FALSE)="","",VLOOKUP($C4499,'MSCI Database'!$C:$R,7, FALSE)),"")</f>
        <v>4.4000000000000004</v>
      </c>
      <c r="U4499" s="164">
        <f>IFERROR(IF(VLOOKUP($C4499,'MSCI Database'!$C:$R,8, FALSE)="","",VLOOKUP($C4499,'MSCI Database'!$C:$R,8, FALSE)),"")</f>
        <v>6.3</v>
      </c>
      <c r="V4499" s="175">
        <f>IFERROR(IF(VLOOKUP($C4499,'MSCI Database'!$C:$R,9, FALSE)="","",VLOOKUP($C4499,'MSCI Database'!$C:$R,9, FALSE)),"")</f>
        <v>5.3</v>
      </c>
      <c r="W4499" s="165">
        <f t="shared" ca="1" si="169"/>
        <v>0</v>
      </c>
      <c r="X4499" s="236">
        <f>IFERROR(IF(VLOOKUP($C4499,'MSCI Database'!$C:$R,10, FALSE)="","",VLOOKUP($C4499,'MSCI Database'!$C:$R,10, FALSE)),"")</f>
        <v>98353</v>
      </c>
      <c r="Y4499" s="133" t="str">
        <f>IFERROR(IF(VLOOKUP($C4499,'MSCI Database'!$C:$R,11, FALSE)="","",VLOOKUP($C4499,'MSCI Database'!$C:$R,11, FALSE)),"")</f>
        <v>2019</v>
      </c>
      <c r="Z4499" s="133" t="str">
        <f>IFERROR(IF(VLOOKUP($C4499,'MSCI Database'!$C:$R,12, FALSE)="","",VLOOKUP($C4499,'MSCI Database'!$C:$R,12, FALSE)),"")</f>
        <v>Reported</v>
      </c>
      <c r="AA4499" s="202" t="str">
        <f>IFERROR(IF(VLOOKUP($C4499,'MSCI Database'!$C:$R,13, FALSE)="","",VLOOKUP($C4499,'MSCI Database'!$C:$R,13, FALSE)),"")</f>
        <v>Enhanced assessment of environmental risk exposure and participation in green finance drive upgrade</v>
      </c>
    </row>
    <row r="4500" spans="1:27" s="130" customFormat="1" ht="15" hidden="1" customHeight="1" outlineLevel="1">
      <c r="A4500" s="130" t="s">
        <v>5945</v>
      </c>
      <c r="B4500" s="130" t="s">
        <v>5946</v>
      </c>
      <c r="C4500" s="130" t="s">
        <v>5947</v>
      </c>
      <c r="D4500" s="130" t="s">
        <v>18720</v>
      </c>
      <c r="E4500" s="130" t="s">
        <v>18688</v>
      </c>
      <c r="F4500" s="215">
        <v>4.3149620870293736E-3</v>
      </c>
      <c r="G4500" s="132" t="str">
        <f ca="1">IFERROR(_xll.BQL($A4500, "cur_mkt_cap(currency=EUR)")/1000000, " ")</f>
        <v xml:space="preserve"> </v>
      </c>
      <c r="M4500" s="308"/>
      <c r="N4500" s="215">
        <f t="shared" si="168"/>
        <v>4.5818179753075367E-5</v>
      </c>
      <c r="O4500" s="172" t="str">
        <f>IFERROR(IF(VLOOKUP($C4500,'MSCI Database'!$C:$R,2, FALSE)="","",VLOOKUP($C4500,'MSCI Database'!$C:$R,2, FALSE)),"")</f>
        <v>Banks</v>
      </c>
      <c r="P4500" s="186" t="str">
        <f>IFERROR(IF(VLOOKUP($C4500,'MSCI Database'!$C:$R,3, FALSE)="","",VLOOKUP($C4500,'MSCI Database'!$C:$R,3, FALSE)),"")</f>
        <v>BBB</v>
      </c>
      <c r="Q4500" s="164" t="str">
        <f>IFERROR(IF(VLOOKUP($C4500,'MSCI Database'!$C:$R,4, FALSE)="","",VLOOKUP($C4500,'MSCI Database'!$C:$R,4, FALSE)),"")</f>
        <v>1</v>
      </c>
      <c r="R4500" s="164">
        <f>IFERROR(IF(VLOOKUP($C4500,'MSCI Database'!$C:$R,5, FALSE)="","",VLOOKUP($C4500,'MSCI Database'!$C:$R,5, FALSE)),"")</f>
        <v>5.4</v>
      </c>
      <c r="S4500" s="164">
        <f>IFERROR(IF(VLOOKUP($C4500,'MSCI Database'!$C:$R,6, FALSE)="","",VLOOKUP($C4500,'MSCI Database'!$C:$R,6, FALSE)),"")</f>
        <v>5.9</v>
      </c>
      <c r="T4500" s="211">
        <f>IFERROR(IF(VLOOKUP($C4500,'MSCI Database'!$C:$R,7, FALSE)="","",VLOOKUP($C4500,'MSCI Database'!$C:$R,7, FALSE)),"")</f>
        <v>5.2</v>
      </c>
      <c r="U4500" s="164">
        <f>IFERROR(IF(VLOOKUP($C4500,'MSCI Database'!$C:$R,8, FALSE)="","",VLOOKUP($C4500,'MSCI Database'!$C:$R,8, FALSE)),"")</f>
        <v>1.9</v>
      </c>
      <c r="V4500" s="175">
        <f>IFERROR(IF(VLOOKUP($C4500,'MSCI Database'!$C:$R,9, FALSE)="","",VLOOKUP($C4500,'MSCI Database'!$C:$R,9, FALSE)),"")</f>
        <v>4.2</v>
      </c>
      <c r="W4500" s="165">
        <f t="shared" ca="1" si="169"/>
        <v>0</v>
      </c>
      <c r="X4500" s="236">
        <f>IFERROR(IF(VLOOKUP($C4500,'MSCI Database'!$C:$R,10, FALSE)="","",VLOOKUP($C4500,'MSCI Database'!$C:$R,10, FALSE)),"")</f>
        <v>70121</v>
      </c>
      <c r="Y4500" s="133" t="str">
        <f>IFERROR(IF(VLOOKUP($C4500,'MSCI Database'!$C:$R,11, FALSE)="","",VLOOKUP($C4500,'MSCI Database'!$C:$R,11, FALSE)),"")</f>
        <v>2019</v>
      </c>
      <c r="Z4500" s="133" t="str">
        <f>IFERROR(IF(VLOOKUP($C4500,'MSCI Database'!$C:$R,12, FALSE)="","",VLOOKUP($C4500,'MSCI Database'!$C:$R,12, FALSE)),"")</f>
        <v>Reported</v>
      </c>
      <c r="AA4500" s="202" t="str">
        <f>IFERROR(IF(VLOOKUP($C4500,'MSCI Database'!$C:$R,13, FALSE)="","",VLOOKUP($C4500,'MSCI Database'!$C:$R,13, FALSE)),"")</f>
        <v>Re-assessment of controversy drives upgrade but governance framework continues to remain weak</v>
      </c>
    </row>
    <row r="4501" spans="1:27" s="130" customFormat="1" ht="15" hidden="1" customHeight="1" outlineLevel="1">
      <c r="A4501" s="130" t="s">
        <v>6907</v>
      </c>
      <c r="B4501" s="130" t="s">
        <v>6908</v>
      </c>
      <c r="C4501" s="130" t="s">
        <v>6909</v>
      </c>
      <c r="D4501" s="130" t="s">
        <v>12128</v>
      </c>
      <c r="E4501" s="130" t="s">
        <v>100</v>
      </c>
      <c r="F4501" s="215">
        <v>3.4906281069834448E-2</v>
      </c>
      <c r="G4501" s="132" t="str">
        <f ca="1">IFERROR(_xll.BQL($A4501, "cur_mkt_cap(currency=EUR)")/1000000, " ")</f>
        <v xml:space="preserve"> </v>
      </c>
      <c r="M4501" s="308"/>
      <c r="N4501" s="215">
        <f t="shared" si="168"/>
        <v>3.7065036223067036E-4</v>
      </c>
      <c r="O4501" s="172" t="str">
        <f>IFERROR(IF(VLOOKUP($C4501,'MSCI Database'!$C:$R,2, FALSE)="","",VLOOKUP($C4501,'MSCI Database'!$C:$R,2, FALSE)),"")</f>
        <v>Utilities</v>
      </c>
      <c r="P4501" s="186" t="str">
        <f>IFERROR(IF(VLOOKUP($C4501,'MSCI Database'!$C:$R,3, FALSE)="","",VLOOKUP($C4501,'MSCI Database'!$C:$R,3, FALSE)),"")</f>
        <v>BBB</v>
      </c>
      <c r="Q4501" s="164" t="str">
        <f>IFERROR(IF(VLOOKUP($C4501,'MSCI Database'!$C:$R,4, FALSE)="","",VLOOKUP($C4501,'MSCI Database'!$C:$R,4, FALSE)),"")</f>
        <v>0</v>
      </c>
      <c r="R4501" s="164">
        <f>IFERROR(IF(VLOOKUP($C4501,'MSCI Database'!$C:$R,5, FALSE)="","",VLOOKUP($C4501,'MSCI Database'!$C:$R,5, FALSE)),"")</f>
        <v>5.0999999999999996</v>
      </c>
      <c r="S4501" s="164">
        <f>IFERROR(IF(VLOOKUP($C4501,'MSCI Database'!$C:$R,6, FALSE)="","",VLOOKUP($C4501,'MSCI Database'!$C:$R,6, FALSE)),"")</f>
        <v>7.5</v>
      </c>
      <c r="T4501" s="211">
        <f>IFERROR(IF(VLOOKUP($C4501,'MSCI Database'!$C:$R,7, FALSE)="","",VLOOKUP($C4501,'MSCI Database'!$C:$R,7, FALSE)),"")</f>
        <v>4.5</v>
      </c>
      <c r="U4501" s="164">
        <f>IFERROR(IF(VLOOKUP($C4501,'MSCI Database'!$C:$R,8, FALSE)="","",VLOOKUP($C4501,'MSCI Database'!$C:$R,8, FALSE)),"")</f>
        <v>6.9</v>
      </c>
      <c r="V4501" s="175">
        <f>IFERROR(IF(VLOOKUP($C4501,'MSCI Database'!$C:$R,9, FALSE)="","",VLOOKUP($C4501,'MSCI Database'!$C:$R,9, FALSE)),"")</f>
        <v>6.9</v>
      </c>
      <c r="W4501" s="165">
        <f t="shared" ca="1" si="169"/>
        <v>0</v>
      </c>
      <c r="X4501" s="236">
        <f>IFERROR(IF(VLOOKUP($C4501,'MSCI Database'!$C:$R,10, FALSE)="","",VLOOKUP($C4501,'MSCI Database'!$C:$R,10, FALSE)),"")</f>
        <v>3536368</v>
      </c>
      <c r="Y4501" s="133" t="str">
        <f>IFERROR(IF(VLOOKUP($C4501,'MSCI Database'!$C:$R,11, FALSE)="","",VLOOKUP($C4501,'MSCI Database'!$C:$R,11, FALSE)),"")</f>
        <v>2019</v>
      </c>
      <c r="Z4501" s="133" t="str">
        <f>IFERROR(IF(VLOOKUP($C4501,'MSCI Database'!$C:$R,12, FALSE)="","",VLOOKUP($C4501,'MSCI Database'!$C:$R,12, FALSE)),"")</f>
        <v>E.CSI</v>
      </c>
      <c r="AA4501" s="202" t="str">
        <f>IFERROR(IF(VLOOKUP($C4501,'MSCI Database'!$C:$R,13, FALSE)="","",VLOOKUP($C4501,'MSCI Database'!$C:$R,13, FALSE)),"")</f>
        <v>Operations in wildfire-prone California increases biodiversity-related risks</v>
      </c>
    </row>
    <row r="4502" spans="1:27" s="130" customFormat="1" ht="15" hidden="1" customHeight="1" outlineLevel="1">
      <c r="A4502" s="130" t="s">
        <v>1105</v>
      </c>
      <c r="B4502" s="130" t="s">
        <v>1106</v>
      </c>
      <c r="C4502" s="130" t="s">
        <v>1107</v>
      </c>
      <c r="D4502" s="130" t="s">
        <v>12135</v>
      </c>
      <c r="E4502" s="130" t="s">
        <v>18690</v>
      </c>
      <c r="F4502" s="215">
        <v>2.783390462495219E-2</v>
      </c>
      <c r="G4502" s="132" t="str">
        <f ca="1">IFERROR(_xll.BQL($A4502, "cur_mkt_cap(currency=EUR)")/1000000, " ")</f>
        <v xml:space="preserve"> </v>
      </c>
      <c r="M4502" s="308"/>
      <c r="N4502" s="215">
        <f t="shared" si="168"/>
        <v>2.9555273478984191E-4</v>
      </c>
      <c r="O4502" s="172" t="str">
        <f>IFERROR(IF(VLOOKUP($C4502,'MSCI Database'!$C:$R,2, FALSE)="","",VLOOKUP($C4502,'MSCI Database'!$C:$R,2, FALSE)),"")</f>
        <v>Telecommunication Services</v>
      </c>
      <c r="P4502" s="186" t="str">
        <f>IFERROR(IF(VLOOKUP($C4502,'MSCI Database'!$C:$R,3, FALSE)="","",VLOOKUP($C4502,'MSCI Database'!$C:$R,3, FALSE)),"")</f>
        <v>AA</v>
      </c>
      <c r="Q4502" s="164" t="str">
        <f>IFERROR(IF(VLOOKUP($C4502,'MSCI Database'!$C:$R,4, FALSE)="","",VLOOKUP($C4502,'MSCI Database'!$C:$R,4, FALSE)),"")</f>
        <v>0</v>
      </c>
      <c r="R4502" s="164">
        <f>IFERROR(IF(VLOOKUP($C4502,'MSCI Database'!$C:$R,5, FALSE)="","",VLOOKUP($C4502,'MSCI Database'!$C:$R,5, FALSE)),"")</f>
        <v>8.5</v>
      </c>
      <c r="S4502" s="164">
        <f>IFERROR(IF(VLOOKUP($C4502,'MSCI Database'!$C:$R,6, FALSE)="","",VLOOKUP($C4502,'MSCI Database'!$C:$R,6, FALSE)),"")</f>
        <v>10</v>
      </c>
      <c r="T4502" s="211">
        <f>IFERROR(IF(VLOOKUP($C4502,'MSCI Database'!$C:$R,7, FALSE)="","",VLOOKUP($C4502,'MSCI Database'!$C:$R,7, FALSE)),"")</f>
        <v>7.1</v>
      </c>
      <c r="U4502" s="164">
        <f>IFERROR(IF(VLOOKUP($C4502,'MSCI Database'!$C:$R,8, FALSE)="","",VLOOKUP($C4502,'MSCI Database'!$C:$R,8, FALSE)),"")</f>
        <v>4.0999999999999996</v>
      </c>
      <c r="V4502" s="175">
        <f>IFERROR(IF(VLOOKUP($C4502,'MSCI Database'!$C:$R,9, FALSE)="","",VLOOKUP($C4502,'MSCI Database'!$C:$R,9, FALSE)),"")</f>
        <v>6.1</v>
      </c>
      <c r="W4502" s="165">
        <f t="shared" ca="1" si="169"/>
        <v>0</v>
      </c>
      <c r="X4502" s="236">
        <f>IFERROR(IF(VLOOKUP($C4502,'MSCI Database'!$C:$R,10, FALSE)="","",VLOOKUP($C4502,'MSCI Database'!$C:$R,10, FALSE)),"")</f>
        <v>156203</v>
      </c>
      <c r="Y4502" s="133" t="str">
        <f>IFERROR(IF(VLOOKUP($C4502,'MSCI Database'!$C:$R,11, FALSE)="","",VLOOKUP($C4502,'MSCI Database'!$C:$R,11, FALSE)),"")</f>
        <v>2019</v>
      </c>
      <c r="Z4502" s="133" t="str">
        <f>IFERROR(IF(VLOOKUP($C4502,'MSCI Database'!$C:$R,12, FALSE)="","",VLOOKUP($C4502,'MSCI Database'!$C:$R,12, FALSE)),"")</f>
        <v>Reported</v>
      </c>
      <c r="AA4502" s="202" t="str">
        <f>IFERROR(IF(VLOOKUP($C4502,'MSCI Database'!$C:$R,13, FALSE)="","",VLOOKUP($C4502,'MSCI Database'!$C:$R,13, FALSE)),"")</f>
        <v>Continues to implement strong labor-management and data security initiatives</v>
      </c>
    </row>
    <row r="4503" spans="1:27" s="130" customFormat="1" ht="15" hidden="1" customHeight="1" outlineLevel="1">
      <c r="A4503" s="130" t="s">
        <v>2716</v>
      </c>
      <c r="B4503" s="130" t="s">
        <v>2717</v>
      </c>
      <c r="C4503" s="130" t="s">
        <v>2718</v>
      </c>
      <c r="D4503" s="130" t="s">
        <v>18675</v>
      </c>
      <c r="E4503" s="130" t="s">
        <v>12133</v>
      </c>
      <c r="F4503" s="215">
        <v>4.4779032984410463E-3</v>
      </c>
      <c r="G4503" s="132" t="str">
        <f ca="1">IFERROR(_xll.BQL($A4503, "cur_mkt_cap(currency=EUR)")/1000000, " ")</f>
        <v xml:space="preserve"> </v>
      </c>
      <c r="M4503" s="308"/>
      <c r="N4503" s="215">
        <f t="shared" si="168"/>
        <v>4.7548361748436442E-5</v>
      </c>
      <c r="O4503" s="172" t="str">
        <f>IFERROR(IF(VLOOKUP($C4503,'MSCI Database'!$C:$R,2, FALSE)="","",VLOOKUP($C4503,'MSCI Database'!$C:$R,2, FALSE)),"")</f>
        <v>Pharmaceuticals</v>
      </c>
      <c r="P4503" s="186" t="str">
        <f>IFERROR(IF(VLOOKUP($C4503,'MSCI Database'!$C:$R,3, FALSE)="","",VLOOKUP($C4503,'MSCI Database'!$C:$R,3, FALSE)),"")</f>
        <v>BB</v>
      </c>
      <c r="Q4503" s="164" t="str">
        <f>IFERROR(IF(VLOOKUP($C4503,'MSCI Database'!$C:$R,4, FALSE)="","",VLOOKUP($C4503,'MSCI Database'!$C:$R,4, FALSE)),"")</f>
        <v>1</v>
      </c>
      <c r="R4503" s="164">
        <f>IFERROR(IF(VLOOKUP($C4503,'MSCI Database'!$C:$R,5, FALSE)="","",VLOOKUP($C4503,'MSCI Database'!$C:$R,5, FALSE)),"")</f>
        <v>3.3</v>
      </c>
      <c r="S4503" s="164">
        <f>IFERROR(IF(VLOOKUP($C4503,'MSCI Database'!$C:$R,6, FALSE)="","",VLOOKUP($C4503,'MSCI Database'!$C:$R,6, FALSE)),"")</f>
        <v>3.2</v>
      </c>
      <c r="T4503" s="211">
        <f>IFERROR(IF(VLOOKUP($C4503,'MSCI Database'!$C:$R,7, FALSE)="","",VLOOKUP($C4503,'MSCI Database'!$C:$R,7, FALSE)),"")</f>
        <v>4.2</v>
      </c>
      <c r="U4503" s="164">
        <f>IFERROR(IF(VLOOKUP($C4503,'MSCI Database'!$C:$R,8, FALSE)="","",VLOOKUP($C4503,'MSCI Database'!$C:$R,8, FALSE)),"")</f>
        <v>3.4</v>
      </c>
      <c r="V4503" s="175">
        <f>IFERROR(IF(VLOOKUP($C4503,'MSCI Database'!$C:$R,9, FALSE)="","",VLOOKUP($C4503,'MSCI Database'!$C:$R,9, FALSE)),"")</f>
        <v>3.8</v>
      </c>
      <c r="W4503" s="165">
        <f t="shared" ca="1" si="169"/>
        <v>0</v>
      </c>
      <c r="X4503" s="236">
        <f>IFERROR(IF(VLOOKUP($C4503,'MSCI Database'!$C:$R,10, FALSE)="","",VLOOKUP($C4503,'MSCI Database'!$C:$R,10, FALSE)),"")</f>
        <v>225432</v>
      </c>
      <c r="Y4503" s="133" t="str">
        <f>IFERROR(IF(VLOOKUP($C4503,'MSCI Database'!$C:$R,11, FALSE)="","",VLOOKUP($C4503,'MSCI Database'!$C:$R,11, FALSE)),"")</f>
        <v>2019</v>
      </c>
      <c r="Z4503" s="133" t="str">
        <f>IFERROR(IF(VLOOKUP($C4503,'MSCI Database'!$C:$R,12, FALSE)="","",VLOOKUP($C4503,'MSCI Database'!$C:$R,12, FALSE)),"")</f>
        <v>Reported</v>
      </c>
      <c r="AA4503" s="202" t="str">
        <f>IFERROR(IF(VLOOKUP($C4503,'MSCI Database'!$C:$R,13, FALSE)="","",VLOOKUP($C4503,'MSCI Database'!$C:$R,13, FALSE)),"")</f>
        <v>Improvement in access to healthcare and corporate governance practice</v>
      </c>
    </row>
    <row r="4504" spans="1:27" s="130" customFormat="1" ht="15" hidden="1" customHeight="1" outlineLevel="1">
      <c r="A4504" s="130" t="s">
        <v>7706</v>
      </c>
      <c r="B4504" s="130" t="s">
        <v>7707</v>
      </c>
      <c r="C4504" s="130" t="s">
        <v>7708</v>
      </c>
      <c r="D4504" s="130" t="s">
        <v>12128</v>
      </c>
      <c r="E4504" s="130" t="s">
        <v>18673</v>
      </c>
      <c r="F4504" s="215">
        <v>3.4754083789538773E-2</v>
      </c>
      <c r="G4504" s="132" t="str">
        <f ca="1">IFERROR(_xll.BQL($A4504, "cur_mkt_cap(currency=EUR)")/1000000, " ")</f>
        <v xml:space="preserve"> </v>
      </c>
      <c r="M4504" s="308"/>
      <c r="N4504" s="215">
        <f t="shared" si="168"/>
        <v>3.6903426405741452E-4</v>
      </c>
      <c r="O4504" s="172" t="str">
        <f>IFERROR(IF(VLOOKUP($C4504,'MSCI Database'!$C:$R,2, FALSE)="","",VLOOKUP($C4504,'MSCI Database'!$C:$R,2, FALSE)),"")</f>
        <v>Road &amp; Rail Transport</v>
      </c>
      <c r="P4504" s="186" t="str">
        <f>IFERROR(IF(VLOOKUP($C4504,'MSCI Database'!$C:$R,3, FALSE)="","",VLOOKUP($C4504,'MSCI Database'!$C:$R,3, FALSE)),"")</f>
        <v>BBB</v>
      </c>
      <c r="Q4504" s="164" t="str">
        <f>IFERROR(IF(VLOOKUP($C4504,'MSCI Database'!$C:$R,4, FALSE)="","",VLOOKUP($C4504,'MSCI Database'!$C:$R,4, FALSE)),"")</f>
        <v>0</v>
      </c>
      <c r="R4504" s="164">
        <f>IFERROR(IF(VLOOKUP($C4504,'MSCI Database'!$C:$R,5, FALSE)="","",VLOOKUP($C4504,'MSCI Database'!$C:$R,5, FALSE)),"")</f>
        <v>5.5</v>
      </c>
      <c r="S4504" s="164">
        <f>IFERROR(IF(VLOOKUP($C4504,'MSCI Database'!$C:$R,6, FALSE)="","",VLOOKUP($C4504,'MSCI Database'!$C:$R,6, FALSE)),"")</f>
        <v>3.9</v>
      </c>
      <c r="T4504" s="211">
        <f>IFERROR(IF(VLOOKUP($C4504,'MSCI Database'!$C:$R,7, FALSE)="","",VLOOKUP($C4504,'MSCI Database'!$C:$R,7, FALSE)),"")</f>
        <v>3.2</v>
      </c>
      <c r="U4504" s="164">
        <f>IFERROR(IF(VLOOKUP($C4504,'MSCI Database'!$C:$R,8, FALSE)="","",VLOOKUP($C4504,'MSCI Database'!$C:$R,8, FALSE)),"")</f>
        <v>6.3</v>
      </c>
      <c r="V4504" s="175">
        <f>IFERROR(IF(VLOOKUP($C4504,'MSCI Database'!$C:$R,9, FALSE)="","",VLOOKUP($C4504,'MSCI Database'!$C:$R,9, FALSE)),"")</f>
        <v>4.5999999999999996</v>
      </c>
      <c r="W4504" s="165">
        <f t="shared" ca="1" si="169"/>
        <v>0</v>
      </c>
      <c r="X4504" s="236">
        <f>IFERROR(IF(VLOOKUP($C4504,'MSCI Database'!$C:$R,10, FALSE)="","",VLOOKUP($C4504,'MSCI Database'!$C:$R,10, FALSE)),"")</f>
        <v>428533</v>
      </c>
      <c r="Y4504" s="133" t="str">
        <f>IFERROR(IF(VLOOKUP($C4504,'MSCI Database'!$C:$R,11, FALSE)="","",VLOOKUP($C4504,'MSCI Database'!$C:$R,11, FALSE)),"")</f>
        <v>2019</v>
      </c>
      <c r="Z4504" s="133" t="str">
        <f>IFERROR(IF(VLOOKUP($C4504,'MSCI Database'!$C:$R,12, FALSE)="","",VLOOKUP($C4504,'MSCI Database'!$C:$R,12, FALSE)),"")</f>
        <v>E.Segmt-Low</v>
      </c>
      <c r="AA4504" s="202" t="str">
        <f>IFERROR(IF(VLOOKUP($C4504,'MSCI Database'!$C:$R,13, FALSE)="","",VLOOKUP($C4504,'MSCI Database'!$C:$R,13, FALSE)),"")</f>
        <v>Strong corporate governance performance; potential labor risks amid COVID-19 crisis</v>
      </c>
    </row>
    <row r="4505" spans="1:27" s="130" customFormat="1" ht="15" hidden="1" customHeight="1" outlineLevel="1">
      <c r="A4505" s="130" t="s">
        <v>7395</v>
      </c>
      <c r="B4505" s="130" t="s">
        <v>7396</v>
      </c>
      <c r="C4505" s="130" t="s">
        <v>7397</v>
      </c>
      <c r="D4505" s="130" t="s">
        <v>12128</v>
      </c>
      <c r="E4505" s="130" t="s">
        <v>18682</v>
      </c>
      <c r="F4505" s="215">
        <v>3.471089296230976E-2</v>
      </c>
      <c r="G4505" s="132" t="str">
        <f ca="1">IFERROR(_xll.BQL($A4505, "cur_mkt_cap(currency=EUR)")/1000000, " ")</f>
        <v xml:space="preserve"> </v>
      </c>
      <c r="M4505" s="308"/>
      <c r="N4505" s="215">
        <f t="shared" ref="N4505:N4568" si="170">IF($A4505&lt;&gt;"",VLOOKUP($A4505,$A$3224:$V$5286,6,FALSE)/SUMIF($V$3224:$V$5286,"&lt;&gt;",$F$3224:$F$5286),0)</f>
        <v>3.6857564471250495E-4</v>
      </c>
      <c r="O4505" s="172" t="str">
        <f>IFERROR(IF(VLOOKUP($C4505,'MSCI Database'!$C:$R,2, FALSE)="","",VLOOKUP($C4505,'MSCI Database'!$C:$R,2, FALSE)),"")</f>
        <v>Casinos &amp; Gaming</v>
      </c>
      <c r="P4505" s="186" t="str">
        <f>IFERROR(IF(VLOOKUP($C4505,'MSCI Database'!$C:$R,3, FALSE)="","",VLOOKUP($C4505,'MSCI Database'!$C:$R,3, FALSE)),"")</f>
        <v>BB</v>
      </c>
      <c r="Q4505" s="164" t="str">
        <f>IFERROR(IF(VLOOKUP($C4505,'MSCI Database'!$C:$R,4, FALSE)="","",VLOOKUP($C4505,'MSCI Database'!$C:$R,4, FALSE)),"")</f>
        <v>0</v>
      </c>
      <c r="R4505" s="164">
        <f>IFERROR(IF(VLOOKUP($C4505,'MSCI Database'!$C:$R,5, FALSE)="","",VLOOKUP($C4505,'MSCI Database'!$C:$R,5, FALSE)),"")</f>
        <v>3.5</v>
      </c>
      <c r="S4505" s="164">
        <f>IFERROR(IF(VLOOKUP($C4505,'MSCI Database'!$C:$R,6, FALSE)="","",VLOOKUP($C4505,'MSCI Database'!$C:$R,6, FALSE)),"")</f>
        <v>6.5</v>
      </c>
      <c r="T4505" s="211">
        <f>IFERROR(IF(VLOOKUP($C4505,'MSCI Database'!$C:$R,7, FALSE)="","",VLOOKUP($C4505,'MSCI Database'!$C:$R,7, FALSE)),"")</f>
        <v>3.6</v>
      </c>
      <c r="U4505" s="164">
        <f>IFERROR(IF(VLOOKUP($C4505,'MSCI Database'!$C:$R,8, FALSE)="","",VLOOKUP($C4505,'MSCI Database'!$C:$R,8, FALSE)),"")</f>
        <v>3.3</v>
      </c>
      <c r="V4505" s="175">
        <f>IFERROR(IF(VLOOKUP($C4505,'MSCI Database'!$C:$R,9, FALSE)="","",VLOOKUP($C4505,'MSCI Database'!$C:$R,9, FALSE)),"")</f>
        <v>4.4000000000000004</v>
      </c>
      <c r="W4505" s="165">
        <f t="shared" ref="W4505:W4568" ca="1" si="171">IFERROR(IF(X4505&lt;&gt;"",VLOOKUP($A4505,$A$3224:$X$5286,6,FALSE)/100,0)*$G$3222/$G4505, 0)</f>
        <v>0</v>
      </c>
      <c r="X4505" s="236">
        <f>IFERROR(IF(VLOOKUP($C4505,'MSCI Database'!$C:$R,10, FALSE)="","",VLOOKUP($C4505,'MSCI Database'!$C:$R,10, FALSE)),"")</f>
        <v>981199</v>
      </c>
      <c r="Y4505" s="133" t="str">
        <f>IFERROR(IF(VLOOKUP($C4505,'MSCI Database'!$C:$R,11, FALSE)="","",VLOOKUP($C4505,'MSCI Database'!$C:$R,11, FALSE)),"")</f>
        <v>2019</v>
      </c>
      <c r="Z4505" s="133" t="str">
        <f>IFERROR(IF(VLOOKUP($C4505,'MSCI Database'!$C:$R,12, FALSE)="","",VLOOKUP($C4505,'MSCI Database'!$C:$R,12, FALSE)),"")</f>
        <v>Reported</v>
      </c>
      <c r="AA4505" s="202" t="str">
        <f>IFERROR(IF(VLOOKUP($C4505,'MSCI Database'!$C:$R,13, FALSE)="","",VLOOKUP($C4505,'MSCI Database'!$C:$R,13, FALSE)),"")</f>
        <v>Strong efforts to manage labor challenges, but anti-corruption protocols trail those of peers</v>
      </c>
    </row>
    <row r="4506" spans="1:27" s="130" customFormat="1" ht="15" hidden="1" customHeight="1" outlineLevel="1">
      <c r="A4506" s="130" t="s">
        <v>8084</v>
      </c>
      <c r="B4506" s="130" t="s">
        <v>8085</v>
      </c>
      <c r="C4506" s="130" t="s">
        <v>8086</v>
      </c>
      <c r="D4506" s="130" t="s">
        <v>12128</v>
      </c>
      <c r="E4506" s="130" t="s">
        <v>18690</v>
      </c>
      <c r="F4506" s="215">
        <v>3.4631235591182072E-2</v>
      </c>
      <c r="G4506" s="132" t="str">
        <f ca="1">IFERROR(_xll.BQL($A4506, "cur_mkt_cap(currency=EUR)")/1000000, " ")</f>
        <v xml:space="preserve"> </v>
      </c>
      <c r="M4506" s="308"/>
      <c r="N4506" s="215">
        <f t="shared" si="170"/>
        <v>3.677298074431679E-4</v>
      </c>
      <c r="O4506" s="172" t="str">
        <f>IFERROR(IF(VLOOKUP($C4506,'MSCI Database'!$C:$R,2, FALSE)="","",VLOOKUP($C4506,'MSCI Database'!$C:$R,2, FALSE)),"")</f>
        <v>Media &amp; Entertainment</v>
      </c>
      <c r="P4506" s="186" t="str">
        <f>IFERROR(IF(VLOOKUP($C4506,'MSCI Database'!$C:$R,3, FALSE)="","",VLOOKUP($C4506,'MSCI Database'!$C:$R,3, FALSE)),"")</f>
        <v>BBB</v>
      </c>
      <c r="Q4506" s="164" t="str">
        <f>IFERROR(IF(VLOOKUP($C4506,'MSCI Database'!$C:$R,4, FALSE)="","",VLOOKUP($C4506,'MSCI Database'!$C:$R,4, FALSE)),"")</f>
        <v>0</v>
      </c>
      <c r="R4506" s="164">
        <f>IFERROR(IF(VLOOKUP($C4506,'MSCI Database'!$C:$R,5, FALSE)="","",VLOOKUP($C4506,'MSCI Database'!$C:$R,5, FALSE)),"")</f>
        <v>4.4000000000000004</v>
      </c>
      <c r="S4506" s="164">
        <f>IFERROR(IF(VLOOKUP($C4506,'MSCI Database'!$C:$R,6, FALSE)="","",VLOOKUP($C4506,'MSCI Database'!$C:$R,6, FALSE)),"")</f>
        <v>6.7</v>
      </c>
      <c r="T4506" s="211">
        <f>IFERROR(IF(VLOOKUP($C4506,'MSCI Database'!$C:$R,7, FALSE)="","",VLOOKUP($C4506,'MSCI Database'!$C:$R,7, FALSE)),"")</f>
        <v>4</v>
      </c>
      <c r="U4506" s="164">
        <f>IFERROR(IF(VLOOKUP($C4506,'MSCI Database'!$C:$R,8, FALSE)="","",VLOOKUP($C4506,'MSCI Database'!$C:$R,8, FALSE)),"")</f>
        <v>5.2</v>
      </c>
      <c r="V4506" s="175">
        <f>IFERROR(IF(VLOOKUP($C4506,'MSCI Database'!$C:$R,9, FALSE)="","",VLOOKUP($C4506,'MSCI Database'!$C:$R,9, FALSE)),"")</f>
        <v>4.7</v>
      </c>
      <c r="W4506" s="165">
        <f t="shared" ca="1" si="171"/>
        <v>0</v>
      </c>
      <c r="X4506" s="236">
        <f>IFERROR(IF(VLOOKUP($C4506,'MSCI Database'!$C:$R,10, FALSE)="","",VLOOKUP($C4506,'MSCI Database'!$C:$R,10, FALSE)),"")</f>
        <v>51935</v>
      </c>
      <c r="Y4506" s="133" t="str">
        <f>IFERROR(IF(VLOOKUP($C4506,'MSCI Database'!$C:$R,11, FALSE)="","",VLOOKUP($C4506,'MSCI Database'!$C:$R,11, FALSE)),"")</f>
        <v>2019</v>
      </c>
      <c r="Z4506" s="133" t="str">
        <f>IFERROR(IF(VLOOKUP($C4506,'MSCI Database'!$C:$R,12, FALSE)="","",VLOOKUP($C4506,'MSCI Database'!$C:$R,12, FALSE)),"")</f>
        <v>E.Segmt-Moderately Low</v>
      </c>
      <c r="AA4506" s="202" t="str">
        <f>IFERROR(IF(VLOOKUP($C4506,'MSCI Database'!$C:$R,13, FALSE)="","",VLOOKUP($C4506,'MSCI Database'!$C:$R,13, FALSE)),"")</f>
        <v>Strong focus on data privacy; but lags peers in talent management</v>
      </c>
    </row>
    <row r="4507" spans="1:27" s="130" customFormat="1" ht="15" hidden="1" customHeight="1" outlineLevel="1">
      <c r="A4507" s="130" t="s">
        <v>2983</v>
      </c>
      <c r="B4507" s="130" t="s">
        <v>2984</v>
      </c>
      <c r="C4507" s="130" t="s">
        <v>2985</v>
      </c>
      <c r="D4507" s="130" t="s">
        <v>18691</v>
      </c>
      <c r="E4507" s="130" t="s">
        <v>18674</v>
      </c>
      <c r="F4507" s="215">
        <v>4.0463808365508898E-2</v>
      </c>
      <c r="G4507" s="132" t="str">
        <f ca="1">IFERROR(_xll.BQL($A4507, "cur_mkt_cap(currency=EUR)")/1000000, " ")</f>
        <v xml:space="preserve"> </v>
      </c>
      <c r="M4507" s="308"/>
      <c r="N4507" s="215">
        <f t="shared" si="170"/>
        <v>4.2966265005152078E-4</v>
      </c>
      <c r="O4507" s="172" t="str">
        <f>IFERROR(IF(VLOOKUP($C4507,'MSCI Database'!$C:$R,2, FALSE)="","",VLOOKUP($C4507,'MSCI Database'!$C:$R,2, FALSE)),"")</f>
        <v>Food Products</v>
      </c>
      <c r="P4507" s="186" t="str">
        <f>IFERROR(IF(VLOOKUP($C4507,'MSCI Database'!$C:$R,3, FALSE)="","",VLOOKUP($C4507,'MSCI Database'!$C:$R,3, FALSE)),"")</f>
        <v>AA</v>
      </c>
      <c r="Q4507" s="164" t="str">
        <f>IFERROR(IF(VLOOKUP($C4507,'MSCI Database'!$C:$R,4, FALSE)="","",VLOOKUP($C4507,'MSCI Database'!$C:$R,4, FALSE)),"")</f>
        <v>0</v>
      </c>
      <c r="R4507" s="164">
        <f>IFERROR(IF(VLOOKUP($C4507,'MSCI Database'!$C:$R,5, FALSE)="","",VLOOKUP($C4507,'MSCI Database'!$C:$R,5, FALSE)),"")</f>
        <v>8</v>
      </c>
      <c r="S4507" s="164">
        <f>IFERROR(IF(VLOOKUP($C4507,'MSCI Database'!$C:$R,6, FALSE)="","",VLOOKUP($C4507,'MSCI Database'!$C:$R,6, FALSE)),"")</f>
        <v>4.2</v>
      </c>
      <c r="T4507" s="211">
        <f>IFERROR(IF(VLOOKUP($C4507,'MSCI Database'!$C:$R,7, FALSE)="","",VLOOKUP($C4507,'MSCI Database'!$C:$R,7, FALSE)),"")</f>
        <v>6.1</v>
      </c>
      <c r="U4507" s="164">
        <f>IFERROR(IF(VLOOKUP($C4507,'MSCI Database'!$C:$R,8, FALSE)="","",VLOOKUP($C4507,'MSCI Database'!$C:$R,8, FALSE)),"")</f>
        <v>7.5</v>
      </c>
      <c r="V4507" s="175">
        <f>IFERROR(IF(VLOOKUP($C4507,'MSCI Database'!$C:$R,9, FALSE)="","",VLOOKUP($C4507,'MSCI Database'!$C:$R,9, FALSE)),"")</f>
        <v>5.8</v>
      </c>
      <c r="W4507" s="165">
        <f t="shared" ca="1" si="171"/>
        <v>0</v>
      </c>
      <c r="X4507" s="236">
        <f>IFERROR(IF(VLOOKUP($C4507,'MSCI Database'!$C:$R,10, FALSE)="","",VLOOKUP($C4507,'MSCI Database'!$C:$R,10, FALSE)),"")</f>
        <v>704221</v>
      </c>
      <c r="Y4507" s="133" t="str">
        <f>IFERROR(IF(VLOOKUP($C4507,'MSCI Database'!$C:$R,11, FALSE)="","",VLOOKUP($C4507,'MSCI Database'!$C:$R,11, FALSE)),"")</f>
        <v>2019</v>
      </c>
      <c r="Z4507" s="133" t="str">
        <f>IFERROR(IF(VLOOKUP($C4507,'MSCI Database'!$C:$R,12, FALSE)="","",VLOOKUP($C4507,'MSCI Database'!$C:$R,12, FALSE)),"")</f>
        <v>E.Segmt-Moderately High</v>
      </c>
      <c r="AA4507" s="202" t="str">
        <f>IFERROR(IF(VLOOKUP($C4507,'MSCI Database'!$C:$R,13, FALSE)="","",VLOOKUP($C4507,'MSCI Database'!$C:$R,13, FALSE)),"")</f>
        <v>Robust efforts to offer healthy food products; strong corporate governance practices</v>
      </c>
    </row>
    <row r="4508" spans="1:27" s="130" customFormat="1" ht="15" hidden="1" customHeight="1" outlineLevel="1">
      <c r="A4508" s="130" t="s">
        <v>7669</v>
      </c>
      <c r="B4508" s="130" t="s">
        <v>7670</v>
      </c>
      <c r="C4508" s="130" t="s">
        <v>7671</v>
      </c>
      <c r="D4508" s="130" t="s">
        <v>12128</v>
      </c>
      <c r="E4508" s="130" t="s">
        <v>18688</v>
      </c>
      <c r="F4508" s="215">
        <v>3.456542615713383E-2</v>
      </c>
      <c r="G4508" s="132" t="str">
        <f ca="1">IFERROR(_xll.BQL($A4508, "cur_mkt_cap(currency=EUR)")/1000000, " ")</f>
        <v xml:space="preserve"> </v>
      </c>
      <c r="M4508" s="308"/>
      <c r="N4508" s="215">
        <f t="shared" si="170"/>
        <v>3.6703101370689513E-4</v>
      </c>
      <c r="O4508" s="172" t="str">
        <f>IFERROR(IF(VLOOKUP($C4508,'MSCI Database'!$C:$R,2, FALSE)="","",VLOOKUP($C4508,'MSCI Database'!$C:$R,2, FALSE)),"")</f>
        <v>Asset Management &amp; Custody Banks</v>
      </c>
      <c r="P4508" s="186" t="str">
        <f>IFERROR(IF(VLOOKUP($C4508,'MSCI Database'!$C:$R,3, FALSE)="","",VLOOKUP($C4508,'MSCI Database'!$C:$R,3, FALSE)),"")</f>
        <v>AA</v>
      </c>
      <c r="Q4508" s="164" t="str">
        <f>IFERROR(IF(VLOOKUP($C4508,'MSCI Database'!$C:$R,4, FALSE)="","",VLOOKUP($C4508,'MSCI Database'!$C:$R,4, FALSE)),"")</f>
        <v>0</v>
      </c>
      <c r="R4508" s="164">
        <f>IFERROR(IF(VLOOKUP($C4508,'MSCI Database'!$C:$R,5, FALSE)="","",VLOOKUP($C4508,'MSCI Database'!$C:$R,5, FALSE)),"")</f>
        <v>8.1999999999999993</v>
      </c>
      <c r="S4508" s="164">
        <f>IFERROR(IF(VLOOKUP($C4508,'MSCI Database'!$C:$R,6, FALSE)="","",VLOOKUP($C4508,'MSCI Database'!$C:$R,6, FALSE)),"")</f>
        <v>10</v>
      </c>
      <c r="T4508" s="211">
        <f>IFERROR(IF(VLOOKUP($C4508,'MSCI Database'!$C:$R,7, FALSE)="","",VLOOKUP($C4508,'MSCI Database'!$C:$R,7, FALSE)),"")</f>
        <v>5.7</v>
      </c>
      <c r="U4508" s="164">
        <f>IFERROR(IF(VLOOKUP($C4508,'MSCI Database'!$C:$R,8, FALSE)="","",VLOOKUP($C4508,'MSCI Database'!$C:$R,8, FALSE)),"")</f>
        <v>5.3</v>
      </c>
      <c r="V4508" s="175">
        <f>IFERROR(IF(VLOOKUP($C4508,'MSCI Database'!$C:$R,9, FALSE)="","",VLOOKUP($C4508,'MSCI Database'!$C:$R,9, FALSE)),"")</f>
        <v>5.8</v>
      </c>
      <c r="W4508" s="165">
        <f t="shared" ca="1" si="171"/>
        <v>0</v>
      </c>
      <c r="X4508" s="236">
        <f>IFERROR(IF(VLOOKUP($C4508,'MSCI Database'!$C:$R,10, FALSE)="","",VLOOKUP($C4508,'MSCI Database'!$C:$R,10, FALSE)),"")</f>
        <v>39235</v>
      </c>
      <c r="Y4508" s="133" t="str">
        <f>IFERROR(IF(VLOOKUP($C4508,'MSCI Database'!$C:$R,11, FALSE)="","",VLOOKUP($C4508,'MSCI Database'!$C:$R,11, FALSE)),"")</f>
        <v>2019</v>
      </c>
      <c r="Z4508" s="133" t="str">
        <f>IFERROR(IF(VLOOKUP($C4508,'MSCI Database'!$C:$R,12, FALSE)="","",VLOOKUP($C4508,'MSCI Database'!$C:$R,12, FALSE)),"")</f>
        <v>Reported</v>
      </c>
      <c r="AA4508" s="202" t="str">
        <f>IFERROR(IF(VLOOKUP($C4508,'MSCI Database'!$C:$R,13, FALSE)="","",VLOOKUP($C4508,'MSCI Database'!$C:$R,13, FALSE)),"")</f>
        <v>Leads peers across ESG parameters; initiated improvements in data handling practices</v>
      </c>
    </row>
    <row r="4509" spans="1:27" s="130" customFormat="1" ht="15" hidden="1" customHeight="1" outlineLevel="1">
      <c r="A4509" s="130" t="s">
        <v>1071</v>
      </c>
      <c r="B4509" s="130" t="s">
        <v>1072</v>
      </c>
      <c r="C4509" s="130" t="s">
        <v>1073</v>
      </c>
      <c r="D4509" s="130" t="s">
        <v>12135</v>
      </c>
      <c r="E4509" s="130" t="s">
        <v>18689</v>
      </c>
      <c r="F4509" s="215">
        <v>2.7599824025225629E-2</v>
      </c>
      <c r="G4509" s="132" t="str">
        <f ca="1">IFERROR(_xll.BQL($A4509, "cur_mkt_cap(currency=EUR)")/1000000, " ")</f>
        <v xml:space="preserve"> </v>
      </c>
      <c r="M4509" s="308"/>
      <c r="N4509" s="215">
        <f t="shared" si="170"/>
        <v>2.9306716324166573E-4</v>
      </c>
      <c r="O4509" s="172" t="str">
        <f>IFERROR(IF(VLOOKUP($C4509,'MSCI Database'!$C:$R,2, FALSE)="","",VLOOKUP($C4509,'MSCI Database'!$C:$R,2, FALSE)),"")</f>
        <v>Software &amp; Services</v>
      </c>
      <c r="P4509" s="186" t="str">
        <f>IFERROR(IF(VLOOKUP($C4509,'MSCI Database'!$C:$R,3, FALSE)="","",VLOOKUP($C4509,'MSCI Database'!$C:$R,3, FALSE)),"")</f>
        <v>A</v>
      </c>
      <c r="Q4509" s="164" t="str">
        <f>IFERROR(IF(VLOOKUP($C4509,'MSCI Database'!$C:$R,4, FALSE)="","",VLOOKUP($C4509,'MSCI Database'!$C:$R,4, FALSE)),"")</f>
        <v>1</v>
      </c>
      <c r="R4509" s="164">
        <f>IFERROR(IF(VLOOKUP($C4509,'MSCI Database'!$C:$R,5, FALSE)="","",VLOOKUP($C4509,'MSCI Database'!$C:$R,5, FALSE)),"")</f>
        <v>6.4</v>
      </c>
      <c r="S4509" s="164">
        <f>IFERROR(IF(VLOOKUP($C4509,'MSCI Database'!$C:$R,6, FALSE)="","",VLOOKUP($C4509,'MSCI Database'!$C:$R,6, FALSE)),"")</f>
        <v>5.2</v>
      </c>
      <c r="T4509" s="211">
        <f>IFERROR(IF(VLOOKUP($C4509,'MSCI Database'!$C:$R,7, FALSE)="","",VLOOKUP($C4509,'MSCI Database'!$C:$R,7, FALSE)),"")</f>
        <v>6.7</v>
      </c>
      <c r="U4509" s="164">
        <f>IFERROR(IF(VLOOKUP($C4509,'MSCI Database'!$C:$R,8, FALSE)="","",VLOOKUP($C4509,'MSCI Database'!$C:$R,8, FALSE)),"")</f>
        <v>4.5</v>
      </c>
      <c r="V4509" s="175">
        <f>IFERROR(IF(VLOOKUP($C4509,'MSCI Database'!$C:$R,9, FALSE)="","",VLOOKUP($C4509,'MSCI Database'!$C:$R,9, FALSE)),"")</f>
        <v>5.6</v>
      </c>
      <c r="W4509" s="165">
        <f t="shared" ca="1" si="171"/>
        <v>0</v>
      </c>
      <c r="X4509" s="236">
        <f>IFERROR(IF(VLOOKUP($C4509,'MSCI Database'!$C:$R,10, FALSE)="","",VLOOKUP($C4509,'MSCI Database'!$C:$R,10, FALSE)),"")</f>
        <v>22638</v>
      </c>
      <c r="Y4509" s="133" t="str">
        <f>IFERROR(IF(VLOOKUP($C4509,'MSCI Database'!$C:$R,11, FALSE)="","",VLOOKUP($C4509,'MSCI Database'!$C:$R,11, FALSE)),"")</f>
        <v>2020</v>
      </c>
      <c r="Z4509" s="133" t="str">
        <f>IFERROR(IF(VLOOKUP($C4509,'MSCI Database'!$C:$R,12, FALSE)="","",VLOOKUP($C4509,'MSCI Database'!$C:$R,12, FALSE)),"")</f>
        <v>Reported</v>
      </c>
      <c r="AA4509" s="202" t="str">
        <f>IFERROR(IF(VLOOKUP($C4509,'MSCI Database'!$C:$R,13, FALSE)="","",VLOOKUP($C4509,'MSCI Database'!$C:$R,13, FALSE)),"")</f>
        <v>Improved performance on social parameters and inclusion of corporate behavior theme drive upgrade</v>
      </c>
    </row>
    <row r="4510" spans="1:27" s="130" customFormat="1" ht="15" hidden="1" customHeight="1" outlineLevel="1">
      <c r="A4510" s="130" t="s">
        <v>6644</v>
      </c>
      <c r="B4510" s="130" t="s">
        <v>6645</v>
      </c>
      <c r="C4510" s="130" t="s">
        <v>6646</v>
      </c>
      <c r="D4510" s="130" t="s">
        <v>12128</v>
      </c>
      <c r="E4510" s="130" t="s">
        <v>12133</v>
      </c>
      <c r="F4510" s="215">
        <v>3.4539993382014751E-2</v>
      </c>
      <c r="G4510" s="132" t="str">
        <f ca="1">IFERROR(_xll.BQL($A4510, "cur_mkt_cap(currency=EUR)")/1000000, " ")</f>
        <v xml:space="preserve"> </v>
      </c>
      <c r="M4510" s="308"/>
      <c r="N4510" s="215">
        <f t="shared" si="170"/>
        <v>3.6676095722933577E-4</v>
      </c>
      <c r="O4510" s="172" t="str">
        <f>IFERROR(IF(VLOOKUP($C4510,'MSCI Database'!$C:$R,2, FALSE)="","",VLOOKUP($C4510,'MSCI Database'!$C:$R,2, FALSE)),"")</f>
        <v>Health Care Equipment &amp; Supplies</v>
      </c>
      <c r="P4510" s="186" t="str">
        <f>IFERROR(IF(VLOOKUP($C4510,'MSCI Database'!$C:$R,3, FALSE)="","",VLOOKUP($C4510,'MSCI Database'!$C:$R,3, FALSE)),"")</f>
        <v>AA</v>
      </c>
      <c r="Q4510" s="164" t="str">
        <f>IFERROR(IF(VLOOKUP($C4510,'MSCI Database'!$C:$R,4, FALSE)="","",VLOOKUP($C4510,'MSCI Database'!$C:$R,4, FALSE)),"")</f>
        <v>1</v>
      </c>
      <c r="R4510" s="164">
        <f>IFERROR(IF(VLOOKUP($C4510,'MSCI Database'!$C:$R,5, FALSE)="","",VLOOKUP($C4510,'MSCI Database'!$C:$R,5, FALSE)),"")</f>
        <v>7.3</v>
      </c>
      <c r="S4510" s="164">
        <f>IFERROR(IF(VLOOKUP($C4510,'MSCI Database'!$C:$R,6, FALSE)="","",VLOOKUP($C4510,'MSCI Database'!$C:$R,6, FALSE)),"")</f>
        <v>8.3000000000000007</v>
      </c>
      <c r="T4510" s="211">
        <f>IFERROR(IF(VLOOKUP($C4510,'MSCI Database'!$C:$R,7, FALSE)="","",VLOOKUP($C4510,'MSCI Database'!$C:$R,7, FALSE)),"")</f>
        <v>5.9</v>
      </c>
      <c r="U4510" s="164">
        <f>IFERROR(IF(VLOOKUP($C4510,'MSCI Database'!$C:$R,8, FALSE)="","",VLOOKUP($C4510,'MSCI Database'!$C:$R,8, FALSE)),"")</f>
        <v>6.5</v>
      </c>
      <c r="V4510" s="175">
        <f>IFERROR(IF(VLOOKUP($C4510,'MSCI Database'!$C:$R,9, FALSE)="","",VLOOKUP($C4510,'MSCI Database'!$C:$R,9, FALSE)),"")</f>
        <v>6.3</v>
      </c>
      <c r="W4510" s="165">
        <f t="shared" ca="1" si="171"/>
        <v>0</v>
      </c>
      <c r="X4510" s="236">
        <f>IFERROR(IF(VLOOKUP($C4510,'MSCI Database'!$C:$R,10, FALSE)="","",VLOOKUP($C4510,'MSCI Database'!$C:$R,10, FALSE)),"")</f>
        <v>48386</v>
      </c>
      <c r="Y4510" s="133" t="str">
        <f>IFERROR(IF(VLOOKUP($C4510,'MSCI Database'!$C:$R,11, FALSE)="","",VLOOKUP($C4510,'MSCI Database'!$C:$R,11, FALSE)),"")</f>
        <v>2019</v>
      </c>
      <c r="Z4510" s="133" t="str">
        <f>IFERROR(IF(VLOOKUP($C4510,'MSCI Database'!$C:$R,12, FALSE)="","",VLOOKUP($C4510,'MSCI Database'!$C:$R,12, FALSE)),"")</f>
        <v>E.Segmt-Moderate</v>
      </c>
      <c r="AA4510" s="202" t="str">
        <f>IFERROR(IF(VLOOKUP($C4510,'MSCI Database'!$C:$R,13, FALSE)="","",VLOOKUP($C4510,'MSCI Database'!$C:$R,13, FALSE)),"")</f>
        <v>Industry-leading data security systems; however, talent management risks persist</v>
      </c>
    </row>
    <row r="4511" spans="1:27" s="130" customFormat="1" ht="15" hidden="1" customHeight="1" outlineLevel="1">
      <c r="A4511" s="130" t="s">
        <v>5398</v>
      </c>
      <c r="B4511" s="130" t="s">
        <v>5399</v>
      </c>
      <c r="C4511" s="130" t="s">
        <v>5400</v>
      </c>
      <c r="D4511" s="130" t="s">
        <v>12128</v>
      </c>
      <c r="E4511" s="130" t="s">
        <v>18682</v>
      </c>
      <c r="F4511" s="215">
        <v>3.4512960029325787E-2</v>
      </c>
      <c r="G4511" s="132" t="str">
        <f ca="1">IFERROR(_xll.BQL($A4511, "cur_mkt_cap(currency=EUR)")/1000000, " ")</f>
        <v xml:space="preserve"> </v>
      </c>
      <c r="M4511" s="308"/>
      <c r="N4511" s="215">
        <f t="shared" si="170"/>
        <v>3.6647390510979237E-4</v>
      </c>
      <c r="O4511" s="172" t="str">
        <f>IFERROR(IF(VLOOKUP($C4511,'MSCI Database'!$C:$R,2, FALSE)="","",VLOOKUP($C4511,'MSCI Database'!$C:$R,2, FALSE)),"")</f>
        <v>Hotels &amp; Travel</v>
      </c>
      <c r="P4511" s="186" t="str">
        <f>IFERROR(IF(VLOOKUP($C4511,'MSCI Database'!$C:$R,3, FALSE)="","",VLOOKUP($C4511,'MSCI Database'!$C:$R,3, FALSE)),"")</f>
        <v>CCC</v>
      </c>
      <c r="Q4511" s="164" t="str">
        <f>IFERROR(IF(VLOOKUP($C4511,'MSCI Database'!$C:$R,4, FALSE)="","",VLOOKUP($C4511,'MSCI Database'!$C:$R,4, FALSE)),"")</f>
        <v>0</v>
      </c>
      <c r="R4511" s="164">
        <f>IFERROR(IF(VLOOKUP($C4511,'MSCI Database'!$C:$R,5, FALSE)="","",VLOOKUP($C4511,'MSCI Database'!$C:$R,5, FALSE)),"")</f>
        <v>0.7</v>
      </c>
      <c r="S4511" s="164">
        <f>IFERROR(IF(VLOOKUP($C4511,'MSCI Database'!$C:$R,6, FALSE)="","",VLOOKUP($C4511,'MSCI Database'!$C:$R,6, FALSE)),"")</f>
        <v>6.8</v>
      </c>
      <c r="T4511" s="211">
        <f>IFERROR(IF(VLOOKUP($C4511,'MSCI Database'!$C:$R,7, FALSE)="","",VLOOKUP($C4511,'MSCI Database'!$C:$R,7, FALSE)),"")</f>
        <v>4.2</v>
      </c>
      <c r="U4511" s="164">
        <f>IFERROR(IF(VLOOKUP($C4511,'MSCI Database'!$C:$R,8, FALSE)="","",VLOOKUP($C4511,'MSCI Database'!$C:$R,8, FALSE)),"")</f>
        <v>4.5999999999999996</v>
      </c>
      <c r="V4511" s="175">
        <f>IFERROR(IF(VLOOKUP($C4511,'MSCI Database'!$C:$R,9, FALSE)="","",VLOOKUP($C4511,'MSCI Database'!$C:$R,9, FALSE)),"")</f>
        <v>5</v>
      </c>
      <c r="W4511" s="165">
        <f t="shared" ca="1" si="171"/>
        <v>0</v>
      </c>
      <c r="X4511" s="236">
        <f>IFERROR(IF(VLOOKUP($C4511,'MSCI Database'!$C:$R,10, FALSE)="","",VLOOKUP($C4511,'MSCI Database'!$C:$R,10, FALSE)),"")</f>
        <v>10769826</v>
      </c>
      <c r="Y4511" s="133" t="str">
        <f>IFERROR(IF(VLOOKUP($C4511,'MSCI Database'!$C:$R,11, FALSE)="","",VLOOKUP($C4511,'MSCI Database'!$C:$R,11, FALSE)),"")</f>
        <v>2019</v>
      </c>
      <c r="Z4511" s="133" t="str">
        <f>IFERROR(IF(VLOOKUP($C4511,'MSCI Database'!$C:$R,12, FALSE)="","",VLOOKUP($C4511,'MSCI Database'!$C:$R,12, FALSE)),"")</f>
        <v>Reported</v>
      </c>
      <c r="AA4511" s="202" t="str">
        <f>IFERROR(IF(VLOOKUP($C4511,'MSCI Database'!$C:$R,13, FALSE)="","",VLOOKUP($C4511,'MSCI Database'!$C:$R,13, FALSE)),"")</f>
        <v>Increasing complaints due to alleged inadequate passenger safety measures amid COVID-19 pandemic</v>
      </c>
    </row>
    <row r="4512" spans="1:27" s="130" customFormat="1" ht="15" hidden="1" customHeight="1" outlineLevel="1">
      <c r="A4512" s="130" t="s">
        <v>915</v>
      </c>
      <c r="B4512" s="130" t="s">
        <v>916</v>
      </c>
      <c r="C4512" s="130" t="s">
        <v>917</v>
      </c>
      <c r="D4512" s="130" t="s">
        <v>12135</v>
      </c>
      <c r="E4512" s="130" t="s">
        <v>18689</v>
      </c>
      <c r="F4512" s="215">
        <v>2.7549837709087741E-2</v>
      </c>
      <c r="G4512" s="132" t="str">
        <f ca="1">IFERROR(_xll.BQL($A4512, "cur_mkt_cap(currency=EUR)")/1000000, " ")</f>
        <v xml:space="preserve"> </v>
      </c>
      <c r="M4512" s="308"/>
      <c r="N4512" s="215">
        <f t="shared" si="170"/>
        <v>2.9253638638388418E-4</v>
      </c>
      <c r="O4512" s="172" t="str">
        <f>IFERROR(IF(VLOOKUP($C4512,'MSCI Database'!$C:$R,2, FALSE)="","",VLOOKUP($C4512,'MSCI Database'!$C:$R,2, FALSE)),"")</f>
        <v>Software &amp; Services</v>
      </c>
      <c r="P4512" s="186" t="str">
        <f>IFERROR(IF(VLOOKUP($C4512,'MSCI Database'!$C:$R,3, FALSE)="","",VLOOKUP($C4512,'MSCI Database'!$C:$R,3, FALSE)),"")</f>
        <v>A</v>
      </c>
      <c r="Q4512" s="164" t="str">
        <f>IFERROR(IF(VLOOKUP($C4512,'MSCI Database'!$C:$R,4, FALSE)="","",VLOOKUP($C4512,'MSCI Database'!$C:$R,4, FALSE)),"")</f>
        <v>0</v>
      </c>
      <c r="R4512" s="164">
        <f>IFERROR(IF(VLOOKUP($C4512,'MSCI Database'!$C:$R,5, FALSE)="","",VLOOKUP($C4512,'MSCI Database'!$C:$R,5, FALSE)),"")</f>
        <v>6.7</v>
      </c>
      <c r="S4512" s="164">
        <f>IFERROR(IF(VLOOKUP($C4512,'MSCI Database'!$C:$R,6, FALSE)="","",VLOOKUP($C4512,'MSCI Database'!$C:$R,6, FALSE)),"")</f>
        <v>6.4</v>
      </c>
      <c r="T4512" s="211">
        <f>IFERROR(IF(VLOOKUP($C4512,'MSCI Database'!$C:$R,7, FALSE)="","",VLOOKUP($C4512,'MSCI Database'!$C:$R,7, FALSE)),"")</f>
        <v>4.7</v>
      </c>
      <c r="U4512" s="164">
        <f>IFERROR(IF(VLOOKUP($C4512,'MSCI Database'!$C:$R,8, FALSE)="","",VLOOKUP($C4512,'MSCI Database'!$C:$R,8, FALSE)),"")</f>
        <v>5.5</v>
      </c>
      <c r="V4512" s="175">
        <f>IFERROR(IF(VLOOKUP($C4512,'MSCI Database'!$C:$R,9, FALSE)="","",VLOOKUP($C4512,'MSCI Database'!$C:$R,9, FALSE)),"")</f>
        <v>5.3</v>
      </c>
      <c r="W4512" s="165">
        <f t="shared" ca="1" si="171"/>
        <v>0</v>
      </c>
      <c r="X4512" s="236">
        <f>IFERROR(IF(VLOOKUP($C4512,'MSCI Database'!$C:$R,10, FALSE)="","",VLOOKUP($C4512,'MSCI Database'!$C:$R,10, FALSE)),"")</f>
        <v>81924</v>
      </c>
      <c r="Y4512" s="133" t="str">
        <f>IFERROR(IF(VLOOKUP($C4512,'MSCI Database'!$C:$R,11, FALSE)="","",VLOOKUP($C4512,'MSCI Database'!$C:$R,11, FALSE)),"")</f>
        <v>2019</v>
      </c>
      <c r="Z4512" s="133" t="str">
        <f>IFERROR(IF(VLOOKUP($C4512,'MSCI Database'!$C:$R,12, FALSE)="","",VLOOKUP($C4512,'MSCI Database'!$C:$R,12, FALSE)),"")</f>
        <v>Reported</v>
      </c>
      <c r="AA4512" s="202" t="str">
        <f>IFERROR(IF(VLOOKUP($C4512,'MSCI Database'!$C:$R,13, FALSE)="","",VLOOKUP($C4512,'MSCI Database'!$C:$R,13, FALSE)),"")</f>
        <v>Significant initiatives in the cleantech market</v>
      </c>
    </row>
    <row r="4513" spans="1:27" s="130" customFormat="1" ht="15" hidden="1" customHeight="1" outlineLevel="1">
      <c r="A4513" s="130" t="s">
        <v>7076</v>
      </c>
      <c r="B4513" s="130" t="s">
        <v>7077</v>
      </c>
      <c r="C4513" s="130" t="s">
        <v>7078</v>
      </c>
      <c r="D4513" s="130" t="s">
        <v>12128</v>
      </c>
      <c r="E4513" s="130" t="s">
        <v>18688</v>
      </c>
      <c r="F4513" s="215">
        <v>3.4467713528003173E-2</v>
      </c>
      <c r="G4513" s="132" t="str">
        <f ca="1">IFERROR(_xll.BQL($A4513, "cur_mkt_cap(currency=EUR)")/1000000, " ")</f>
        <v xml:space="preserve"> </v>
      </c>
      <c r="M4513" s="308"/>
      <c r="N4513" s="215">
        <f t="shared" si="170"/>
        <v>3.6599345770631946E-4</v>
      </c>
      <c r="O4513" s="172" t="str">
        <f>IFERROR(IF(VLOOKUP($C4513,'MSCI Database'!$C:$R,2, FALSE)="","",VLOOKUP($C4513,'MSCI Database'!$C:$R,2, FALSE)),"")</f>
        <v>Multi-Line Insurance &amp; Brokerage</v>
      </c>
      <c r="P4513" s="186" t="str">
        <f>IFERROR(IF(VLOOKUP($C4513,'MSCI Database'!$C:$R,3, FALSE)="","",VLOOKUP($C4513,'MSCI Database'!$C:$R,3, FALSE)),"")</f>
        <v>BBB</v>
      </c>
      <c r="Q4513" s="164" t="str">
        <f>IFERROR(IF(VLOOKUP($C4513,'MSCI Database'!$C:$R,4, FALSE)="","",VLOOKUP($C4513,'MSCI Database'!$C:$R,4, FALSE)),"")</f>
        <v>0</v>
      </c>
      <c r="R4513" s="164">
        <f>IFERROR(IF(VLOOKUP($C4513,'MSCI Database'!$C:$R,5, FALSE)="","",VLOOKUP($C4513,'MSCI Database'!$C:$R,5, FALSE)),"")</f>
        <v>5.5</v>
      </c>
      <c r="S4513" s="164">
        <f>IFERROR(IF(VLOOKUP($C4513,'MSCI Database'!$C:$R,6, FALSE)="","",VLOOKUP($C4513,'MSCI Database'!$C:$R,6, FALSE)),"")</f>
        <v>5.7</v>
      </c>
      <c r="T4513" s="211">
        <f>IFERROR(IF(VLOOKUP($C4513,'MSCI Database'!$C:$R,7, FALSE)="","",VLOOKUP($C4513,'MSCI Database'!$C:$R,7, FALSE)),"")</f>
        <v>3.9</v>
      </c>
      <c r="U4513" s="164">
        <f>IFERROR(IF(VLOOKUP($C4513,'MSCI Database'!$C:$R,8, FALSE)="","",VLOOKUP($C4513,'MSCI Database'!$C:$R,8, FALSE)),"")</f>
        <v>5.3</v>
      </c>
      <c r="V4513" s="175">
        <f>IFERROR(IF(VLOOKUP($C4513,'MSCI Database'!$C:$R,9, FALSE)="","",VLOOKUP($C4513,'MSCI Database'!$C:$R,9, FALSE)),"")</f>
        <v>4.5999999999999996</v>
      </c>
      <c r="W4513" s="165">
        <f t="shared" ca="1" si="171"/>
        <v>0</v>
      </c>
      <c r="X4513" s="236">
        <f>IFERROR(IF(VLOOKUP($C4513,'MSCI Database'!$C:$R,10, FALSE)="","",VLOOKUP($C4513,'MSCI Database'!$C:$R,10, FALSE)),"")</f>
        <v>15317</v>
      </c>
      <c r="Y4513" s="133" t="str">
        <f>IFERROR(IF(VLOOKUP($C4513,'MSCI Database'!$C:$R,11, FALSE)="","",VLOOKUP($C4513,'MSCI Database'!$C:$R,11, FALSE)),"")</f>
        <v>2019</v>
      </c>
      <c r="Z4513" s="133" t="str">
        <f>IFERROR(IF(VLOOKUP($C4513,'MSCI Database'!$C:$R,12, FALSE)="","",VLOOKUP($C4513,'MSCI Database'!$C:$R,12, FALSE)),"")</f>
        <v>E.Segmt-Moderate</v>
      </c>
      <c r="AA4513" s="202" t="str">
        <f>IFERROR(IF(VLOOKUP($C4513,'MSCI Database'!$C:$R,13, FALSE)="","",VLOOKUP($C4513,'MSCI Database'!$C:$R,13, FALSE)),"")</f>
        <v>Limited employee-centered programs to meet potential integration challenges from acquisition</v>
      </c>
    </row>
    <row r="4514" spans="1:27" s="130" customFormat="1" ht="15" hidden="1" customHeight="1" outlineLevel="1">
      <c r="A4514" s="130" t="s">
        <v>8314</v>
      </c>
      <c r="B4514" s="130" t="s">
        <v>8315</v>
      </c>
      <c r="C4514" s="130" t="s">
        <v>8316</v>
      </c>
      <c r="D4514" s="130" t="s">
        <v>12128</v>
      </c>
      <c r="E4514" s="130" t="s">
        <v>18682</v>
      </c>
      <c r="F4514" s="215">
        <v>3.4448788323584063E-2</v>
      </c>
      <c r="G4514" s="132" t="str">
        <f ca="1">IFERROR(_xll.BQL($A4514, "cur_mkt_cap(currency=EUR)")/1000000, " ")</f>
        <v xml:space="preserve"> </v>
      </c>
      <c r="M4514" s="308"/>
      <c r="N4514" s="215">
        <f t="shared" si="170"/>
        <v>3.6579250149848969E-4</v>
      </c>
      <c r="O4514" s="172" t="str">
        <f>IFERROR(IF(VLOOKUP($C4514,'MSCI Database'!$C:$R,2, FALSE)="","",VLOOKUP($C4514,'MSCI Database'!$C:$R,2, FALSE)),"")</f>
        <v>Retail - Consumer Discretionary</v>
      </c>
      <c r="P4514" s="186" t="str">
        <f>IFERROR(IF(VLOOKUP($C4514,'MSCI Database'!$C:$R,3, FALSE)="","",VLOOKUP($C4514,'MSCI Database'!$C:$R,3, FALSE)),"")</f>
        <v>BBB</v>
      </c>
      <c r="Q4514" s="164" t="str">
        <f>IFERROR(IF(VLOOKUP($C4514,'MSCI Database'!$C:$R,4, FALSE)="","",VLOOKUP($C4514,'MSCI Database'!$C:$R,4, FALSE)),"")</f>
        <v>0</v>
      </c>
      <c r="R4514" s="164">
        <f>IFERROR(IF(VLOOKUP($C4514,'MSCI Database'!$C:$R,5, FALSE)="","",VLOOKUP($C4514,'MSCI Database'!$C:$R,5, FALSE)),"")</f>
        <v>4.5</v>
      </c>
      <c r="S4514" s="164">
        <f>IFERROR(IF(VLOOKUP($C4514,'MSCI Database'!$C:$R,6, FALSE)="","",VLOOKUP($C4514,'MSCI Database'!$C:$R,6, FALSE)),"")</f>
        <v>0.7</v>
      </c>
      <c r="T4514" s="211">
        <f>IFERROR(IF(VLOOKUP($C4514,'MSCI Database'!$C:$R,7, FALSE)="","",VLOOKUP($C4514,'MSCI Database'!$C:$R,7, FALSE)),"")</f>
        <v>5.3</v>
      </c>
      <c r="U4514" s="164">
        <f>IFERROR(IF(VLOOKUP($C4514,'MSCI Database'!$C:$R,8, FALSE)="","",VLOOKUP($C4514,'MSCI Database'!$C:$R,8, FALSE)),"")</f>
        <v>2.8</v>
      </c>
      <c r="V4514" s="175">
        <f>IFERROR(IF(VLOOKUP($C4514,'MSCI Database'!$C:$R,9, FALSE)="","",VLOOKUP($C4514,'MSCI Database'!$C:$R,9, FALSE)),"")</f>
        <v>3.7</v>
      </c>
      <c r="W4514" s="165">
        <f t="shared" ca="1" si="171"/>
        <v>0</v>
      </c>
      <c r="X4514" s="236">
        <f>IFERROR(IF(VLOOKUP($C4514,'MSCI Database'!$C:$R,10, FALSE)="","",VLOOKUP($C4514,'MSCI Database'!$C:$R,10, FALSE)),"")</f>
        <v>67689</v>
      </c>
      <c r="Y4514" s="133" t="str">
        <f>IFERROR(IF(VLOOKUP($C4514,'MSCI Database'!$C:$R,11, FALSE)="","",VLOOKUP($C4514,'MSCI Database'!$C:$R,11, FALSE)),"")</f>
        <v>2019</v>
      </c>
      <c r="Z4514" s="133" t="str">
        <f>IFERROR(IF(VLOOKUP($C4514,'MSCI Database'!$C:$R,12, FALSE)="","",VLOOKUP($C4514,'MSCI Database'!$C:$R,12, FALSE)),"")</f>
        <v>E.Segmt-Low</v>
      </c>
      <c r="AA4514" s="202" t="str">
        <f>IFERROR(IF(VLOOKUP($C4514,'MSCI Database'!$C:$R,13, FALSE)="","",VLOOKUP($C4514,'MSCI Database'!$C:$R,13, FALSE)),"")</f>
        <v>Above-average labor management; corporate governance practices trail those of peers</v>
      </c>
    </row>
    <row r="4515" spans="1:27" s="130" customFormat="1" ht="15" hidden="1" customHeight="1" outlineLevel="1">
      <c r="A4515" s="130" t="s">
        <v>8329</v>
      </c>
      <c r="B4515" s="130" t="s">
        <v>8330</v>
      </c>
      <c r="C4515" s="130" t="s">
        <v>8331</v>
      </c>
      <c r="D4515" s="130" t="s">
        <v>12128</v>
      </c>
      <c r="E4515" s="130" t="s">
        <v>18689</v>
      </c>
      <c r="F4515" s="215">
        <v>3.4440469654473289E-2</v>
      </c>
      <c r="G4515" s="132" t="str">
        <f ca="1">IFERROR(_xll.BQL($A4515, "cur_mkt_cap(currency=EUR)")/1000000, " ")</f>
        <v xml:space="preserve"> </v>
      </c>
      <c r="M4515" s="308"/>
      <c r="N4515" s="215">
        <f t="shared" si="170"/>
        <v>3.6570417018318813E-4</v>
      </c>
      <c r="O4515" s="172" t="str">
        <f>IFERROR(IF(VLOOKUP($C4515,'MSCI Database'!$C:$R,2, FALSE)="","",VLOOKUP($C4515,'MSCI Database'!$C:$R,2, FALSE)),"")</f>
        <v>Technology Hardware, Storage &amp; Peripherals</v>
      </c>
      <c r="P4515" s="186" t="str">
        <f>IFERROR(IF(VLOOKUP($C4515,'MSCI Database'!$C:$R,3, FALSE)="","",VLOOKUP($C4515,'MSCI Database'!$C:$R,3, FALSE)),"")</f>
        <v>BBB</v>
      </c>
      <c r="Q4515" s="164" t="str">
        <f>IFERROR(IF(VLOOKUP($C4515,'MSCI Database'!$C:$R,4, FALSE)="","",VLOOKUP($C4515,'MSCI Database'!$C:$R,4, FALSE)),"")</f>
        <v>1</v>
      </c>
      <c r="R4515" s="164">
        <f>IFERROR(IF(VLOOKUP($C4515,'MSCI Database'!$C:$R,5, FALSE)="","",VLOOKUP($C4515,'MSCI Database'!$C:$R,5, FALSE)),"")</f>
        <v>5.71</v>
      </c>
      <c r="S4515" s="164">
        <f>IFERROR(IF(VLOOKUP($C4515,'MSCI Database'!$C:$R,6, FALSE)="","",VLOOKUP($C4515,'MSCI Database'!$C:$R,6, FALSE)),"")</f>
        <v>4.3</v>
      </c>
      <c r="T4515" s="211">
        <f>IFERROR(IF(VLOOKUP($C4515,'MSCI Database'!$C:$R,7, FALSE)="","",VLOOKUP($C4515,'MSCI Database'!$C:$R,7, FALSE)),"")</f>
        <v>4.0999999999999996</v>
      </c>
      <c r="U4515" s="164">
        <f>IFERROR(IF(VLOOKUP($C4515,'MSCI Database'!$C:$R,8, FALSE)="","",VLOOKUP($C4515,'MSCI Database'!$C:$R,8, FALSE)),"")</f>
        <v>6.1</v>
      </c>
      <c r="V4515" s="175">
        <f>IFERROR(IF(VLOOKUP($C4515,'MSCI Database'!$C:$R,9, FALSE)="","",VLOOKUP($C4515,'MSCI Database'!$C:$R,9, FALSE)),"")</f>
        <v>4.8</v>
      </c>
      <c r="W4515" s="165">
        <f t="shared" ca="1" si="171"/>
        <v>0</v>
      </c>
      <c r="X4515" s="236">
        <f>IFERROR(IF(VLOOKUP($C4515,'MSCI Database'!$C:$R,10, FALSE)="","",VLOOKUP($C4515,'MSCI Database'!$C:$R,10, FALSE)),"")</f>
        <v>1018773</v>
      </c>
      <c r="Y4515" s="133" t="str">
        <f>IFERROR(IF(VLOOKUP($C4515,'MSCI Database'!$C:$R,11, FALSE)="","",VLOOKUP($C4515,'MSCI Database'!$C:$R,11, FALSE)),"")</f>
        <v>2019</v>
      </c>
      <c r="Z4515" s="133" t="str">
        <f>IFERROR(IF(VLOOKUP($C4515,'MSCI Database'!$C:$R,12, FALSE)="","",VLOOKUP($C4515,'MSCI Database'!$C:$R,12, FALSE)),"")</f>
        <v>Reported</v>
      </c>
      <c r="AA4515" s="202" t="str">
        <f>IFERROR(IF(VLOOKUP($C4515,'MSCI Database'!$C:$R,13, FALSE)="","",VLOOKUP($C4515,'MSCI Database'!$C:$R,13, FALSE)),"")</f>
        <v>Strong corporate behavior practices add to governance performance, driving the upgrade</v>
      </c>
    </row>
    <row r="4516" spans="1:27" s="130" customFormat="1" ht="15" hidden="1" customHeight="1" outlineLevel="1">
      <c r="A4516" s="130" t="s">
        <v>5253</v>
      </c>
      <c r="B4516" s="130" t="s">
        <v>5254</v>
      </c>
      <c r="C4516" s="130" t="s">
        <v>5255</v>
      </c>
      <c r="D4516" s="130" t="s">
        <v>18683</v>
      </c>
      <c r="E4516" s="130" t="s">
        <v>18673</v>
      </c>
      <c r="F4516" s="215">
        <v>4.0553307585949251E-2</v>
      </c>
      <c r="G4516" s="132" t="str">
        <f ca="1">IFERROR(_xll.BQL($A4516, "cur_mkt_cap(currency=EUR)")/1000000, " ")</f>
        <v xml:space="preserve"> </v>
      </c>
      <c r="M4516" s="308"/>
      <c r="N4516" s="215">
        <f t="shared" si="170"/>
        <v>4.3061299243858897E-4</v>
      </c>
      <c r="O4516" s="172" t="str">
        <f>IFERROR(IF(VLOOKUP($C4516,'MSCI Database'!$C:$R,2, FALSE)="","",VLOOKUP($C4516,'MSCI Database'!$C:$R,2, FALSE)),"")</f>
        <v>Professional Services</v>
      </c>
      <c r="P4516" s="186" t="str">
        <f>IFERROR(IF(VLOOKUP($C4516,'MSCI Database'!$C:$R,3, FALSE)="","",VLOOKUP($C4516,'MSCI Database'!$C:$R,3, FALSE)),"")</f>
        <v>AAA</v>
      </c>
      <c r="Q4516" s="164" t="str">
        <f>IFERROR(IF(VLOOKUP($C4516,'MSCI Database'!$C:$R,4, FALSE)="","",VLOOKUP($C4516,'MSCI Database'!$C:$R,4, FALSE)),"")</f>
        <v>0</v>
      </c>
      <c r="R4516" s="164">
        <f>IFERROR(IF(VLOOKUP($C4516,'MSCI Database'!$C:$R,5, FALSE)="","",VLOOKUP($C4516,'MSCI Database'!$C:$R,5, FALSE)),"")</f>
        <v>10</v>
      </c>
      <c r="S4516" s="164">
        <f>IFERROR(IF(VLOOKUP($C4516,'MSCI Database'!$C:$R,6, FALSE)="","",VLOOKUP($C4516,'MSCI Database'!$C:$R,6, FALSE)),"")</f>
        <v>10</v>
      </c>
      <c r="T4516" s="211">
        <f>IFERROR(IF(VLOOKUP($C4516,'MSCI Database'!$C:$R,7, FALSE)="","",VLOOKUP($C4516,'MSCI Database'!$C:$R,7, FALSE)),"")</f>
        <v>7.5</v>
      </c>
      <c r="U4516" s="164">
        <f>IFERROR(IF(VLOOKUP($C4516,'MSCI Database'!$C:$R,8, FALSE)="","",VLOOKUP($C4516,'MSCI Database'!$C:$R,8, FALSE)),"")</f>
        <v>6.6</v>
      </c>
      <c r="V4516" s="175">
        <f>IFERROR(IF(VLOOKUP($C4516,'MSCI Database'!$C:$R,9, FALSE)="","",VLOOKUP($C4516,'MSCI Database'!$C:$R,9, FALSE)),"")</f>
        <v>7.2</v>
      </c>
      <c r="W4516" s="165">
        <f t="shared" ca="1" si="171"/>
        <v>0</v>
      </c>
      <c r="X4516" s="236">
        <f>IFERROR(IF(VLOOKUP($C4516,'MSCI Database'!$C:$R,10, FALSE)="","",VLOOKUP($C4516,'MSCI Database'!$C:$R,10, FALSE)),"")</f>
        <v>31140</v>
      </c>
      <c r="Y4516" s="133" t="str">
        <f>IFERROR(IF(VLOOKUP($C4516,'MSCI Database'!$C:$R,11, FALSE)="","",VLOOKUP($C4516,'MSCI Database'!$C:$R,11, FALSE)),"")</f>
        <v>2019</v>
      </c>
      <c r="Z4516" s="133" t="str">
        <f>IFERROR(IF(VLOOKUP($C4516,'MSCI Database'!$C:$R,12, FALSE)="","",VLOOKUP($C4516,'MSCI Database'!$C:$R,12, FALSE)),"")</f>
        <v>Reported</v>
      </c>
      <c r="AA4516" s="202" t="str">
        <f>IFERROR(IF(VLOOKUP($C4516,'MSCI Database'!$C:$R,13, FALSE)="","",VLOOKUP($C4516,'MSCI Database'!$C:$R,13, FALSE)),"")</f>
        <v>Industry-leading programs for managing key risks</v>
      </c>
    </row>
    <row r="4517" spans="1:27" s="130" customFormat="1" ht="15" hidden="1" customHeight="1" outlineLevel="1">
      <c r="A4517" s="130" t="s">
        <v>7345</v>
      </c>
      <c r="B4517" s="130" t="s">
        <v>7346</v>
      </c>
      <c r="C4517" s="130" t="s">
        <v>7347</v>
      </c>
      <c r="D4517" s="130" t="s">
        <v>12128</v>
      </c>
      <c r="E4517" s="130" t="s">
        <v>18688</v>
      </c>
      <c r="F4517" s="215">
        <v>3.4306169741549888E-2</v>
      </c>
      <c r="G4517" s="132" t="str">
        <f ca="1">IFERROR(_xll.BQL($A4517, "cur_mkt_cap(currency=EUR)")/1000000, " ")</f>
        <v xml:space="preserve"> </v>
      </c>
      <c r="M4517" s="308"/>
      <c r="N4517" s="215">
        <f t="shared" si="170"/>
        <v>3.6427811418847996E-4</v>
      </c>
      <c r="O4517" s="172" t="str">
        <f>IFERROR(IF(VLOOKUP($C4517,'MSCI Database'!$C:$R,2, FALSE)="","",VLOOKUP($C4517,'MSCI Database'!$C:$R,2, FALSE)),"")</f>
        <v>Banks</v>
      </c>
      <c r="P4517" s="186" t="str">
        <f>IFERROR(IF(VLOOKUP($C4517,'MSCI Database'!$C:$R,3, FALSE)="","",VLOOKUP($C4517,'MSCI Database'!$C:$R,3, FALSE)),"")</f>
        <v>A</v>
      </c>
      <c r="Q4517" s="164" t="str">
        <f>IFERROR(IF(VLOOKUP($C4517,'MSCI Database'!$C:$R,4, FALSE)="","",VLOOKUP($C4517,'MSCI Database'!$C:$R,4, FALSE)),"")</f>
        <v>0</v>
      </c>
      <c r="R4517" s="164">
        <f>IFERROR(IF(VLOOKUP($C4517,'MSCI Database'!$C:$R,5, FALSE)="","",VLOOKUP($C4517,'MSCI Database'!$C:$R,5, FALSE)),"")</f>
        <v>6.2</v>
      </c>
      <c r="S4517" s="164">
        <f>IFERROR(IF(VLOOKUP($C4517,'MSCI Database'!$C:$R,6, FALSE)="","",VLOOKUP($C4517,'MSCI Database'!$C:$R,6, FALSE)),"")</f>
        <v>2.6</v>
      </c>
      <c r="T4517" s="211">
        <f>IFERROR(IF(VLOOKUP($C4517,'MSCI Database'!$C:$R,7, FALSE)="","",VLOOKUP($C4517,'MSCI Database'!$C:$R,7, FALSE)),"")</f>
        <v>3.6</v>
      </c>
      <c r="U4517" s="164">
        <f>IFERROR(IF(VLOOKUP($C4517,'MSCI Database'!$C:$R,8, FALSE)="","",VLOOKUP($C4517,'MSCI Database'!$C:$R,8, FALSE)),"")</f>
        <v>5.6</v>
      </c>
      <c r="V4517" s="175">
        <f>IFERROR(IF(VLOOKUP($C4517,'MSCI Database'!$C:$R,9, FALSE)="","",VLOOKUP($C4517,'MSCI Database'!$C:$R,9, FALSE)),"")</f>
        <v>4.0999999999999996</v>
      </c>
      <c r="W4517" s="165">
        <f t="shared" ca="1" si="171"/>
        <v>0</v>
      </c>
      <c r="X4517" s="236">
        <f>IFERROR(IF(VLOOKUP($C4517,'MSCI Database'!$C:$R,10, FALSE)="","",VLOOKUP($C4517,'MSCI Database'!$C:$R,10, FALSE)),"")</f>
        <v>55139</v>
      </c>
      <c r="Y4517" s="133" t="str">
        <f>IFERROR(IF(VLOOKUP($C4517,'MSCI Database'!$C:$R,11, FALSE)="","",VLOOKUP($C4517,'MSCI Database'!$C:$R,11, FALSE)),"")</f>
        <v>2019</v>
      </c>
      <c r="Z4517" s="133" t="str">
        <f>IFERROR(IF(VLOOKUP($C4517,'MSCI Database'!$C:$R,12, FALSE)="","",VLOOKUP($C4517,'MSCI Database'!$C:$R,12, FALSE)),"")</f>
        <v>Reported</v>
      </c>
      <c r="AA4517" s="202" t="str">
        <f>IFERROR(IF(VLOOKUP($C4517,'MSCI Database'!$C:$R,13, FALSE)="","",VLOOKUP($C4517,'MSCI Database'!$C:$R,13, FALSE)),"")</f>
        <v>Improved efforts in human capital management; robust internal controls framework</v>
      </c>
    </row>
    <row r="4518" spans="1:27" s="130" customFormat="1" ht="15" hidden="1" customHeight="1" outlineLevel="1">
      <c r="A4518" s="130" t="s">
        <v>1858</v>
      </c>
      <c r="B4518" s="130" t="s">
        <v>1859</v>
      </c>
      <c r="C4518" s="130" t="s">
        <v>1860</v>
      </c>
      <c r="D4518" s="130" t="s">
        <v>12129</v>
      </c>
      <c r="E4518" s="130" t="s">
        <v>100</v>
      </c>
      <c r="F4518" s="215">
        <v>4.0131854150126267E-2</v>
      </c>
      <c r="G4518" s="132" t="str">
        <f ca="1">IFERROR(_xll.BQL($A4518, "cur_mkt_cap(currency=EUR)")/1000000, " ")</f>
        <v xml:space="preserve"> </v>
      </c>
      <c r="M4518" s="308"/>
      <c r="N4518" s="215">
        <f t="shared" si="170"/>
        <v>4.2613781307649571E-4</v>
      </c>
      <c r="O4518" s="172" t="str">
        <f>IFERROR(IF(VLOOKUP($C4518,'MSCI Database'!$C:$R,2, FALSE)="","",VLOOKUP($C4518,'MSCI Database'!$C:$R,2, FALSE)),"")</f>
        <v>Utilities</v>
      </c>
      <c r="P4518" s="186" t="str">
        <f>IFERROR(IF(VLOOKUP($C4518,'MSCI Database'!$C:$R,3, FALSE)="","",VLOOKUP($C4518,'MSCI Database'!$C:$R,3, FALSE)),"")</f>
        <v>A</v>
      </c>
      <c r="Q4518" s="164" t="str">
        <f>IFERROR(IF(VLOOKUP($C4518,'MSCI Database'!$C:$R,4, FALSE)="","",VLOOKUP($C4518,'MSCI Database'!$C:$R,4, FALSE)),"")</f>
        <v>0</v>
      </c>
      <c r="R4518" s="164">
        <f>IFERROR(IF(VLOOKUP($C4518,'MSCI Database'!$C:$R,5, FALSE)="","",VLOOKUP($C4518,'MSCI Database'!$C:$R,5, FALSE)),"")</f>
        <v>6</v>
      </c>
      <c r="S4518" s="164">
        <f>IFERROR(IF(VLOOKUP($C4518,'MSCI Database'!$C:$R,6, FALSE)="","",VLOOKUP($C4518,'MSCI Database'!$C:$R,6, FALSE)),"")</f>
        <v>5.6</v>
      </c>
      <c r="T4518" s="211">
        <f>IFERROR(IF(VLOOKUP($C4518,'MSCI Database'!$C:$R,7, FALSE)="","",VLOOKUP($C4518,'MSCI Database'!$C:$R,7, FALSE)),"")</f>
        <v>4.9000000000000004</v>
      </c>
      <c r="U4518" s="164">
        <f>IFERROR(IF(VLOOKUP($C4518,'MSCI Database'!$C:$R,8, FALSE)="","",VLOOKUP($C4518,'MSCI Database'!$C:$R,8, FALSE)),"")</f>
        <v>6.6</v>
      </c>
      <c r="V4518" s="175">
        <f>IFERROR(IF(VLOOKUP($C4518,'MSCI Database'!$C:$R,9, FALSE)="","",VLOOKUP($C4518,'MSCI Database'!$C:$R,9, FALSE)),"")</f>
        <v>5.9</v>
      </c>
      <c r="W4518" s="165">
        <f t="shared" ca="1" si="171"/>
        <v>0</v>
      </c>
      <c r="X4518" s="236">
        <f>IFERROR(IF(VLOOKUP($C4518,'MSCI Database'!$C:$R,10, FALSE)="","",VLOOKUP($C4518,'MSCI Database'!$C:$R,10, FALSE)),"")</f>
        <v>96420000</v>
      </c>
      <c r="Y4518" s="133" t="str">
        <f>IFERROR(IF(VLOOKUP($C4518,'MSCI Database'!$C:$R,11, FALSE)="","",VLOOKUP($C4518,'MSCI Database'!$C:$R,11, FALSE)),"")</f>
        <v>2019</v>
      </c>
      <c r="Z4518" s="133" t="str">
        <f>IFERROR(IF(VLOOKUP($C4518,'MSCI Database'!$C:$R,12, FALSE)="","",VLOOKUP($C4518,'MSCI Database'!$C:$R,12, FALSE)),"")</f>
        <v>Reported</v>
      </c>
      <c r="AA4518" s="202" t="str">
        <f>IFERROR(IF(VLOOKUP($C4518,'MSCI Database'!$C:$R,13, FALSE)="","",VLOOKUP($C4518,'MSCI Database'!$C:$R,13, FALSE)),"")</f>
        <v>Environmental footprint to remain high in medium-term despite aggressive renewable expansion targets</v>
      </c>
    </row>
    <row r="4519" spans="1:27" s="130" customFormat="1" ht="15" hidden="1" customHeight="1" outlineLevel="1">
      <c r="A4519" s="130" t="s">
        <v>8325</v>
      </c>
      <c r="B4519" s="130" t="s">
        <v>8326</v>
      </c>
      <c r="C4519" s="130" t="s">
        <v>8327</v>
      </c>
      <c r="D4519" s="130" t="s">
        <v>12128</v>
      </c>
      <c r="E4519" s="130" t="s">
        <v>12133</v>
      </c>
      <c r="F4519" s="215">
        <v>3.4190497827152541E-2</v>
      </c>
      <c r="G4519" s="132" t="str">
        <f ca="1">IFERROR(_xll.BQL($A4519, "cur_mkt_cap(currency=EUR)")/1000000, " ")</f>
        <v xml:space="preserve"> </v>
      </c>
      <c r="M4519" s="308"/>
      <c r="N4519" s="215">
        <f t="shared" si="170"/>
        <v>3.6304985853771276E-4</v>
      </c>
      <c r="O4519" s="172" t="str">
        <f>IFERROR(IF(VLOOKUP($C4519,'MSCI Database'!$C:$R,2, FALSE)="","",VLOOKUP($C4519,'MSCI Database'!$C:$R,2, FALSE)),"")</f>
        <v>Health Care Equipment &amp; Supplies</v>
      </c>
      <c r="P4519" s="186" t="str">
        <f>IFERROR(IF(VLOOKUP($C4519,'MSCI Database'!$C:$R,3, FALSE)="","",VLOOKUP($C4519,'MSCI Database'!$C:$R,3, FALSE)),"")</f>
        <v>AAA</v>
      </c>
      <c r="Q4519" s="164" t="str">
        <f>IFERROR(IF(VLOOKUP($C4519,'MSCI Database'!$C:$R,4, FALSE)="","",VLOOKUP($C4519,'MSCI Database'!$C:$R,4, FALSE)),"")</f>
        <v>1</v>
      </c>
      <c r="R4519" s="164">
        <f>IFERROR(IF(VLOOKUP($C4519,'MSCI Database'!$C:$R,5, FALSE)="","",VLOOKUP($C4519,'MSCI Database'!$C:$R,5, FALSE)),"")</f>
        <v>10</v>
      </c>
      <c r="S4519" s="164">
        <f>IFERROR(IF(VLOOKUP($C4519,'MSCI Database'!$C:$R,6, FALSE)="","",VLOOKUP($C4519,'MSCI Database'!$C:$R,6, FALSE)),"")</f>
        <v>10</v>
      </c>
      <c r="T4519" s="211">
        <f>IFERROR(IF(VLOOKUP($C4519,'MSCI Database'!$C:$R,7, FALSE)="","",VLOOKUP($C4519,'MSCI Database'!$C:$R,7, FALSE)),"")</f>
        <v>6.5</v>
      </c>
      <c r="U4519" s="164">
        <f>IFERROR(IF(VLOOKUP($C4519,'MSCI Database'!$C:$R,8, FALSE)="","",VLOOKUP($C4519,'MSCI Database'!$C:$R,8, FALSE)),"")</f>
        <v>6</v>
      </c>
      <c r="V4519" s="175">
        <f>IFERROR(IF(VLOOKUP($C4519,'MSCI Database'!$C:$R,9, FALSE)="","",VLOOKUP($C4519,'MSCI Database'!$C:$R,9, FALSE)),"")</f>
        <v>6.4</v>
      </c>
      <c r="W4519" s="165">
        <f t="shared" ca="1" si="171"/>
        <v>0</v>
      </c>
      <c r="X4519" s="236">
        <f>IFERROR(IF(VLOOKUP($C4519,'MSCI Database'!$C:$R,10, FALSE)="","",VLOOKUP($C4519,'MSCI Database'!$C:$R,10, FALSE)),"")</f>
        <v>134152</v>
      </c>
      <c r="Y4519" s="133" t="str">
        <f>IFERROR(IF(VLOOKUP($C4519,'MSCI Database'!$C:$R,11, FALSE)="","",VLOOKUP($C4519,'MSCI Database'!$C:$R,11, FALSE)),"")</f>
        <v>2019</v>
      </c>
      <c r="Z4519" s="133" t="str">
        <f>IFERROR(IF(VLOOKUP($C4519,'MSCI Database'!$C:$R,12, FALSE)="","",VLOOKUP($C4519,'MSCI Database'!$C:$R,12, FALSE)),"")</f>
        <v>Reported</v>
      </c>
      <c r="AA4519" s="202" t="str">
        <f>IFERROR(IF(VLOOKUP($C4519,'MSCI Database'!$C:$R,13, FALSE)="","",VLOOKUP($C4519,'MSCI Database'!$C:$R,13, FALSE)),"")</f>
        <v>Strong performance across ESG parameters; improved ethics compliance programs drive upgrade</v>
      </c>
    </row>
    <row r="4520" spans="1:27" s="130" customFormat="1" ht="15" hidden="1" customHeight="1" outlineLevel="1">
      <c r="A4520" s="130" t="s">
        <v>4875</v>
      </c>
      <c r="B4520" s="130" t="s">
        <v>4876</v>
      </c>
      <c r="C4520" s="130" t="s">
        <v>4877</v>
      </c>
      <c r="D4520" s="130" t="s">
        <v>18678</v>
      </c>
      <c r="E4520" s="130" t="s">
        <v>18704</v>
      </c>
      <c r="F4520" s="215">
        <v>4.3890452997149554E-3</v>
      </c>
      <c r="G4520" s="132" t="str">
        <f ca="1">IFERROR(_xll.BQL($A4520, "cur_mkt_cap(currency=EUR)")/1000000, " ")</f>
        <v xml:space="preserve"> </v>
      </c>
      <c r="M4520" s="308"/>
      <c r="N4520" s="215">
        <f t="shared" si="170"/>
        <v>4.6604828137708138E-5</v>
      </c>
      <c r="O4520" s="172" t="str">
        <f>IFERROR(IF(VLOOKUP($C4520,'MSCI Database'!$C:$R,2, FALSE)="","",VLOOKUP($C4520,'MSCI Database'!$C:$R,2, FALSE)),"")</f>
        <v>Real Estate Development &amp; Diversified Activities</v>
      </c>
      <c r="P4520" s="186" t="str">
        <f>IFERROR(IF(VLOOKUP($C4520,'MSCI Database'!$C:$R,3, FALSE)="","",VLOOKUP($C4520,'MSCI Database'!$C:$R,3, FALSE)),"")</f>
        <v>BB</v>
      </c>
      <c r="Q4520" s="164" t="str">
        <f>IFERROR(IF(VLOOKUP($C4520,'MSCI Database'!$C:$R,4, FALSE)="","",VLOOKUP($C4520,'MSCI Database'!$C:$R,4, FALSE)),"")</f>
        <v>1</v>
      </c>
      <c r="R4520" s="164">
        <f>IFERROR(IF(VLOOKUP($C4520,'MSCI Database'!$C:$R,5, FALSE)="","",VLOOKUP($C4520,'MSCI Database'!$C:$R,5, FALSE)),"")</f>
        <v>3.5</v>
      </c>
      <c r="S4520" s="164">
        <f>IFERROR(IF(VLOOKUP($C4520,'MSCI Database'!$C:$R,6, FALSE)="","",VLOOKUP($C4520,'MSCI Database'!$C:$R,6, FALSE)),"")</f>
        <v>6.2</v>
      </c>
      <c r="T4520" s="211">
        <f>IFERROR(IF(VLOOKUP($C4520,'MSCI Database'!$C:$R,7, FALSE)="","",VLOOKUP($C4520,'MSCI Database'!$C:$R,7, FALSE)),"")</f>
        <v>3.1</v>
      </c>
      <c r="U4520" s="164">
        <f>IFERROR(IF(VLOOKUP($C4520,'MSCI Database'!$C:$R,8, FALSE)="","",VLOOKUP($C4520,'MSCI Database'!$C:$R,8, FALSE)),"")</f>
        <v>3.8</v>
      </c>
      <c r="V4520" s="175">
        <f>IFERROR(IF(VLOOKUP($C4520,'MSCI Database'!$C:$R,9, FALSE)="","",VLOOKUP($C4520,'MSCI Database'!$C:$R,9, FALSE)),"")</f>
        <v>4.2</v>
      </c>
      <c r="W4520" s="165">
        <f t="shared" ca="1" si="171"/>
        <v>0</v>
      </c>
      <c r="X4520" s="236">
        <f>IFERROR(IF(VLOOKUP($C4520,'MSCI Database'!$C:$R,10, FALSE)="","",VLOOKUP($C4520,'MSCI Database'!$C:$R,10, FALSE)),"")</f>
        <v>18534</v>
      </c>
      <c r="Y4520" s="133" t="str">
        <f>IFERROR(IF(VLOOKUP($C4520,'MSCI Database'!$C:$R,11, FALSE)="","",VLOOKUP($C4520,'MSCI Database'!$C:$R,11, FALSE)),"")</f>
        <v>2019</v>
      </c>
      <c r="Z4520" s="133" t="str">
        <f>IFERROR(IF(VLOOKUP($C4520,'MSCI Database'!$C:$R,12, FALSE)="","",VLOOKUP($C4520,'MSCI Database'!$C:$R,12, FALSE)),"")</f>
        <v>Reported</v>
      </c>
      <c r="AA4520" s="202" t="str">
        <f>IFERROR(IF(VLOOKUP($C4520,'MSCI Database'!$C:$R,13, FALSE)="","",VLOOKUP($C4520,'MSCI Database'!$C:$R,13, FALSE)),"")</f>
        <v>Substantial growth in green certified properties</v>
      </c>
    </row>
    <row r="4521" spans="1:27" s="130" customFormat="1" ht="15" hidden="1" customHeight="1" outlineLevel="1">
      <c r="A4521" s="130" t="s">
        <v>763</v>
      </c>
      <c r="B4521" s="130" t="s">
        <v>764</v>
      </c>
      <c r="C4521" s="130" t="s">
        <v>765</v>
      </c>
      <c r="D4521" s="130" t="s">
        <v>12138</v>
      </c>
      <c r="E4521" s="130" t="s">
        <v>12133</v>
      </c>
      <c r="F4521" s="215">
        <v>6.0363325526798959E-3</v>
      </c>
      <c r="G4521" s="132" t="str">
        <f ca="1">IFERROR(_xll.BQL($A4521, "cur_mkt_cap(currency=EUR)")/1000000, " ")</f>
        <v xml:space="preserve"> </v>
      </c>
      <c r="M4521" s="308"/>
      <c r="N4521" s="215">
        <f t="shared" si="170"/>
        <v>6.4096454237546818E-5</v>
      </c>
      <c r="O4521" s="172" t="str">
        <f>IFERROR(IF(VLOOKUP($C4521,'MSCI Database'!$C:$R,2, FALSE)="","",VLOOKUP($C4521,'MSCI Database'!$C:$R,2, FALSE)),"")</f>
        <v>Pharmaceuticals</v>
      </c>
      <c r="P4521" s="186" t="str">
        <f>IFERROR(IF(VLOOKUP($C4521,'MSCI Database'!$C:$R,3, FALSE)="","",VLOOKUP($C4521,'MSCI Database'!$C:$R,3, FALSE)),"")</f>
        <v>BB</v>
      </c>
      <c r="Q4521" s="164" t="str">
        <f>IFERROR(IF(VLOOKUP($C4521,'MSCI Database'!$C:$R,4, FALSE)="","",VLOOKUP($C4521,'MSCI Database'!$C:$R,4, FALSE)),"")</f>
        <v>1</v>
      </c>
      <c r="R4521" s="164">
        <f>IFERROR(IF(VLOOKUP($C4521,'MSCI Database'!$C:$R,5, FALSE)="","",VLOOKUP($C4521,'MSCI Database'!$C:$R,5, FALSE)),"")</f>
        <v>3.6</v>
      </c>
      <c r="S4521" s="164">
        <f>IFERROR(IF(VLOOKUP($C4521,'MSCI Database'!$C:$R,6, FALSE)="","",VLOOKUP($C4521,'MSCI Database'!$C:$R,6, FALSE)),"")</f>
        <v>3.6</v>
      </c>
      <c r="T4521" s="211">
        <f>IFERROR(IF(VLOOKUP($C4521,'MSCI Database'!$C:$R,7, FALSE)="","",VLOOKUP($C4521,'MSCI Database'!$C:$R,7, FALSE)),"")</f>
        <v>3.7</v>
      </c>
      <c r="U4521" s="164">
        <f>IFERROR(IF(VLOOKUP($C4521,'MSCI Database'!$C:$R,8, FALSE)="","",VLOOKUP($C4521,'MSCI Database'!$C:$R,8, FALSE)),"")</f>
        <v>4.4000000000000004</v>
      </c>
      <c r="V4521" s="175">
        <f>IFERROR(IF(VLOOKUP($C4521,'MSCI Database'!$C:$R,9, FALSE)="","",VLOOKUP($C4521,'MSCI Database'!$C:$R,9, FALSE)),"")</f>
        <v>3.9</v>
      </c>
      <c r="W4521" s="165">
        <f t="shared" ca="1" si="171"/>
        <v>0</v>
      </c>
      <c r="X4521" s="236">
        <f>IFERROR(IF(VLOOKUP($C4521,'MSCI Database'!$C:$R,10, FALSE)="","",VLOOKUP($C4521,'MSCI Database'!$C:$R,10, FALSE)),"")</f>
        <v>15108</v>
      </c>
      <c r="Y4521" s="133" t="str">
        <f>IFERROR(IF(VLOOKUP($C4521,'MSCI Database'!$C:$R,11, FALSE)="","",VLOOKUP($C4521,'MSCI Database'!$C:$R,11, FALSE)),"")</f>
        <v>2019</v>
      </c>
      <c r="Z4521" s="133" t="str">
        <f>IFERROR(IF(VLOOKUP($C4521,'MSCI Database'!$C:$R,12, FALSE)="","",VLOOKUP($C4521,'MSCI Database'!$C:$R,12, FALSE)),"")</f>
        <v>E.CSI</v>
      </c>
      <c r="AA4521" s="202" t="str">
        <f>IFERROR(IF(VLOOKUP($C4521,'MSCI Database'!$C:$R,13, FALSE)="","",VLOOKUP($C4521,'MSCI Database'!$C:$R,13, FALSE)),"")</f>
        <v>Anti-corruption and talent development programs lag those of better-performing peers</v>
      </c>
    </row>
    <row r="4522" spans="1:27" s="130" customFormat="1" ht="15" hidden="1" customHeight="1" outlineLevel="1">
      <c r="A4522" s="130" t="s">
        <v>6808</v>
      </c>
      <c r="B4522" s="130" t="s">
        <v>6809</v>
      </c>
      <c r="C4522" s="130" t="s">
        <v>6810</v>
      </c>
      <c r="D4522" s="130" t="s">
        <v>12128</v>
      </c>
      <c r="E4522" s="130" t="s">
        <v>18689</v>
      </c>
      <c r="F4522" s="215">
        <v>3.4099221563143302E-2</v>
      </c>
      <c r="G4522" s="132" t="str">
        <f ca="1">IFERROR(_xll.BQL($A4522, "cur_mkt_cap(currency=EUR)")/1000000, " ")</f>
        <v xml:space="preserve"> </v>
      </c>
      <c r="M4522" s="308"/>
      <c r="N4522" s="215">
        <f t="shared" si="170"/>
        <v>3.6208064671447665E-4</v>
      </c>
      <c r="O4522" s="172" t="str">
        <f>IFERROR(IF(VLOOKUP($C4522,'MSCI Database'!$C:$R,2, FALSE)="","",VLOOKUP($C4522,'MSCI Database'!$C:$R,2, FALSE)),"")</f>
        <v>Technology Hardware, Storage &amp; Peripherals</v>
      </c>
      <c r="P4522" s="186" t="str">
        <f>IFERROR(IF(VLOOKUP($C4522,'MSCI Database'!$C:$R,3, FALSE)="","",VLOOKUP($C4522,'MSCI Database'!$C:$R,3, FALSE)),"")</f>
        <v>BBB</v>
      </c>
      <c r="Q4522" s="164" t="str">
        <f>IFERROR(IF(VLOOKUP($C4522,'MSCI Database'!$C:$R,4, FALSE)="","",VLOOKUP($C4522,'MSCI Database'!$C:$R,4, FALSE)),"")</f>
        <v>0</v>
      </c>
      <c r="R4522" s="164">
        <f>IFERROR(IF(VLOOKUP($C4522,'MSCI Database'!$C:$R,5, FALSE)="","",VLOOKUP($C4522,'MSCI Database'!$C:$R,5, FALSE)),"")</f>
        <v>4.8</v>
      </c>
      <c r="S4522" s="164">
        <f>IFERROR(IF(VLOOKUP($C4522,'MSCI Database'!$C:$R,6, FALSE)="","",VLOOKUP($C4522,'MSCI Database'!$C:$R,6, FALSE)),"")</f>
        <v>5.7</v>
      </c>
      <c r="T4522" s="211">
        <f>IFERROR(IF(VLOOKUP($C4522,'MSCI Database'!$C:$R,7, FALSE)="","",VLOOKUP($C4522,'MSCI Database'!$C:$R,7, FALSE)),"")</f>
        <v>4.3</v>
      </c>
      <c r="U4522" s="164">
        <f>IFERROR(IF(VLOOKUP($C4522,'MSCI Database'!$C:$R,8, FALSE)="","",VLOOKUP($C4522,'MSCI Database'!$C:$R,8, FALSE)),"")</f>
        <v>3.9</v>
      </c>
      <c r="V4522" s="175">
        <f>IFERROR(IF(VLOOKUP($C4522,'MSCI Database'!$C:$R,9, FALSE)="","",VLOOKUP($C4522,'MSCI Database'!$C:$R,9, FALSE)),"")</f>
        <v>4.5</v>
      </c>
      <c r="W4522" s="165">
        <f t="shared" ca="1" si="171"/>
        <v>0</v>
      </c>
      <c r="X4522" s="236">
        <f>IFERROR(IF(VLOOKUP($C4522,'MSCI Database'!$C:$R,10, FALSE)="","",VLOOKUP($C4522,'MSCI Database'!$C:$R,10, FALSE)),"")</f>
        <v>469344</v>
      </c>
      <c r="Y4522" s="133" t="str">
        <f>IFERROR(IF(VLOOKUP($C4522,'MSCI Database'!$C:$R,11, FALSE)="","",VLOOKUP($C4522,'MSCI Database'!$C:$R,11, FALSE)),"")</f>
        <v>2019</v>
      </c>
      <c r="Z4522" s="133" t="str">
        <f>IFERROR(IF(VLOOKUP($C4522,'MSCI Database'!$C:$R,12, FALSE)="","",VLOOKUP($C4522,'MSCI Database'!$C:$R,12, FALSE)),"")</f>
        <v>Reported</v>
      </c>
      <c r="AA4522" s="202" t="str">
        <f>IFERROR(IF(VLOOKUP($C4522,'MSCI Database'!$C:$R,13, FALSE)="","",VLOOKUP($C4522,'MSCI Database'!$C:$R,13, FALSE)),"")</f>
        <v>Business and workforce changes continue to pose employee-centered challenges</v>
      </c>
    </row>
    <row r="4523" spans="1:27" s="130" customFormat="1" ht="15" hidden="1" customHeight="1" outlineLevel="1">
      <c r="A4523" s="130" t="s">
        <v>6610</v>
      </c>
      <c r="B4523" s="130" t="s">
        <v>6611</v>
      </c>
      <c r="C4523" s="130" t="s">
        <v>6612</v>
      </c>
      <c r="D4523" s="130" t="s">
        <v>12128</v>
      </c>
      <c r="E4523" s="130" t="s">
        <v>18682</v>
      </c>
      <c r="F4523" s="215">
        <v>3.4086070202375703E-2</v>
      </c>
      <c r="G4523" s="132" t="str">
        <f ca="1">IFERROR(_xll.BQL($A4523, "cur_mkt_cap(currency=EUR)")/1000000, " ")</f>
        <v xml:space="preserve"> </v>
      </c>
      <c r="M4523" s="308"/>
      <c r="N4523" s="215">
        <f t="shared" si="170"/>
        <v>3.6194099973740153E-4</v>
      </c>
      <c r="O4523" s="172" t="str">
        <f>IFERROR(IF(VLOOKUP($C4523,'MSCI Database'!$C:$R,2, FALSE)="","",VLOOKUP($C4523,'MSCI Database'!$C:$R,2, FALSE)),"")</f>
        <v>Retail - Consumer Discretionary</v>
      </c>
      <c r="P4523" s="186" t="str">
        <f>IFERROR(IF(VLOOKUP($C4523,'MSCI Database'!$C:$R,3, FALSE)="","",VLOOKUP($C4523,'MSCI Database'!$C:$R,3, FALSE)),"")</f>
        <v>BBB</v>
      </c>
      <c r="Q4523" s="164" t="str">
        <f>IFERROR(IF(VLOOKUP($C4523,'MSCI Database'!$C:$R,4, FALSE)="","",VLOOKUP($C4523,'MSCI Database'!$C:$R,4, FALSE)),"")</f>
        <v>1</v>
      </c>
      <c r="R4523" s="164">
        <f>IFERROR(IF(VLOOKUP($C4523,'MSCI Database'!$C:$R,5, FALSE)="","",VLOOKUP($C4523,'MSCI Database'!$C:$R,5, FALSE)),"")</f>
        <v>5.3</v>
      </c>
      <c r="S4523" s="164">
        <f>IFERROR(IF(VLOOKUP($C4523,'MSCI Database'!$C:$R,6, FALSE)="","",VLOOKUP($C4523,'MSCI Database'!$C:$R,6, FALSE)),"")</f>
        <v>2.2000000000000002</v>
      </c>
      <c r="T4523" s="211">
        <f>IFERROR(IF(VLOOKUP($C4523,'MSCI Database'!$C:$R,7, FALSE)="","",VLOOKUP($C4523,'MSCI Database'!$C:$R,7, FALSE)),"")</f>
        <v>5.2</v>
      </c>
      <c r="U4523" s="164">
        <f>IFERROR(IF(VLOOKUP($C4523,'MSCI Database'!$C:$R,8, FALSE)="","",VLOOKUP($C4523,'MSCI Database'!$C:$R,8, FALSE)),"")</f>
        <v>6.1</v>
      </c>
      <c r="V4523" s="175">
        <f>IFERROR(IF(VLOOKUP($C4523,'MSCI Database'!$C:$R,9, FALSE)="","",VLOOKUP($C4523,'MSCI Database'!$C:$R,9, FALSE)),"")</f>
        <v>4.9000000000000004</v>
      </c>
      <c r="W4523" s="165">
        <f t="shared" ca="1" si="171"/>
        <v>0</v>
      </c>
      <c r="X4523" s="236">
        <f>IFERROR(IF(VLOOKUP($C4523,'MSCI Database'!$C:$R,10, FALSE)="","",VLOOKUP($C4523,'MSCI Database'!$C:$R,10, FALSE)),"")</f>
        <v>354102</v>
      </c>
      <c r="Y4523" s="133" t="str">
        <f>IFERROR(IF(VLOOKUP($C4523,'MSCI Database'!$C:$R,11, FALSE)="","",VLOOKUP($C4523,'MSCI Database'!$C:$R,11, FALSE)),"")</f>
        <v>2019</v>
      </c>
      <c r="Z4523" s="133" t="str">
        <f>IFERROR(IF(VLOOKUP($C4523,'MSCI Database'!$C:$R,12, FALSE)="","",VLOOKUP($C4523,'MSCI Database'!$C:$R,12, FALSE)),"")</f>
        <v>E.Segmt-Moderately Low</v>
      </c>
      <c r="AA4523" s="202" t="str">
        <f>IFERROR(IF(VLOOKUP($C4523,'MSCI Database'!$C:$R,13, FALSE)="","",VLOOKUP($C4523,'MSCI Database'!$C:$R,13, FALSE)),"")</f>
        <v>Improvement in labor management and data security initiatives drive upgrade</v>
      </c>
    </row>
    <row r="4524" spans="1:27" s="130" customFormat="1" ht="15" hidden="1" customHeight="1" outlineLevel="1">
      <c r="A4524" s="130" t="s">
        <v>1148</v>
      </c>
      <c r="B4524" s="130" t="s">
        <v>1149</v>
      </c>
      <c r="C4524" s="130" t="s">
        <v>1150</v>
      </c>
      <c r="D4524" s="130" t="s">
        <v>12135</v>
      </c>
      <c r="E4524" s="130" t="s">
        <v>18673</v>
      </c>
      <c r="F4524" s="215">
        <v>2.7204602105359299E-2</v>
      </c>
      <c r="G4524" s="132" t="str">
        <f ca="1">IFERROR(_xll.BQL($A4524, "cur_mkt_cap(currency=EUR)")/1000000, " ")</f>
        <v xml:space="preserve"> </v>
      </c>
      <c r="M4524" s="308"/>
      <c r="N4524" s="215">
        <f t="shared" si="170"/>
        <v>2.8887052174133269E-4</v>
      </c>
      <c r="O4524" s="172" t="str">
        <f>IFERROR(IF(VLOOKUP($C4524,'MSCI Database'!$C:$R,2, FALSE)="","",VLOOKUP($C4524,'MSCI Database'!$C:$R,2, FALSE)),"")</f>
        <v>Professional Services</v>
      </c>
      <c r="P4524" s="186" t="str">
        <f>IFERROR(IF(VLOOKUP($C4524,'MSCI Database'!$C:$R,3, FALSE)="","",VLOOKUP($C4524,'MSCI Database'!$C:$R,3, FALSE)),"")</f>
        <v>BBB</v>
      </c>
      <c r="Q4524" s="164" t="str">
        <f>IFERROR(IF(VLOOKUP($C4524,'MSCI Database'!$C:$R,4, FALSE)="","",VLOOKUP($C4524,'MSCI Database'!$C:$R,4, FALSE)),"")</f>
        <v>1</v>
      </c>
      <c r="R4524" s="164">
        <f>IFERROR(IF(VLOOKUP($C4524,'MSCI Database'!$C:$R,5, FALSE)="","",VLOOKUP($C4524,'MSCI Database'!$C:$R,5, FALSE)),"")</f>
        <v>4.5</v>
      </c>
      <c r="S4524" s="164">
        <f>IFERROR(IF(VLOOKUP($C4524,'MSCI Database'!$C:$R,6, FALSE)="","",VLOOKUP($C4524,'MSCI Database'!$C:$R,6, FALSE)),"")</f>
        <v>10</v>
      </c>
      <c r="T4524" s="211">
        <f>IFERROR(IF(VLOOKUP($C4524,'MSCI Database'!$C:$R,7, FALSE)="","",VLOOKUP($C4524,'MSCI Database'!$C:$R,7, FALSE)),"")</f>
        <v>4.5</v>
      </c>
      <c r="U4524" s="164">
        <f>IFERROR(IF(VLOOKUP($C4524,'MSCI Database'!$C:$R,8, FALSE)="","",VLOOKUP($C4524,'MSCI Database'!$C:$R,8, FALSE)),"")</f>
        <v>7</v>
      </c>
      <c r="V4524" s="175">
        <f>IFERROR(IF(VLOOKUP($C4524,'MSCI Database'!$C:$R,9, FALSE)="","",VLOOKUP($C4524,'MSCI Database'!$C:$R,9, FALSE)),"")</f>
        <v>5.9</v>
      </c>
      <c r="W4524" s="165">
        <f t="shared" ca="1" si="171"/>
        <v>0</v>
      </c>
      <c r="X4524" s="236">
        <f>IFERROR(IF(VLOOKUP($C4524,'MSCI Database'!$C:$R,10, FALSE)="","",VLOOKUP($C4524,'MSCI Database'!$C:$R,10, FALSE)),"")</f>
        <v>96500</v>
      </c>
      <c r="Y4524" s="133" t="str">
        <f>IFERROR(IF(VLOOKUP($C4524,'MSCI Database'!$C:$R,11, FALSE)="","",VLOOKUP($C4524,'MSCI Database'!$C:$R,11, FALSE)),"")</f>
        <v>2019</v>
      </c>
      <c r="Z4524" s="133" t="str">
        <f>IFERROR(IF(VLOOKUP($C4524,'MSCI Database'!$C:$R,12, FALSE)="","",VLOOKUP($C4524,'MSCI Database'!$C:$R,12, FALSE)),"")</f>
        <v>Reported</v>
      </c>
      <c r="AA4524" s="202" t="str">
        <f>IFERROR(IF(VLOOKUP($C4524,'MSCI Database'!$C:$R,13, FALSE)="","",VLOOKUP($C4524,'MSCI Database'!$C:$R,13, FALSE)),"")</f>
        <v>Improvement in corporate governance practices; business restructuring may elevate attrition risks</v>
      </c>
    </row>
    <row r="4525" spans="1:27" s="130" customFormat="1" ht="15" hidden="1" customHeight="1" outlineLevel="1">
      <c r="A4525" s="130" t="s">
        <v>429</v>
      </c>
      <c r="B4525" s="130" t="s">
        <v>430</v>
      </c>
      <c r="C4525" s="130" t="s">
        <v>431</v>
      </c>
      <c r="D4525" s="130" t="s">
        <v>18679</v>
      </c>
      <c r="E4525" s="130" t="s">
        <v>18684</v>
      </c>
      <c r="F4525" s="215">
        <v>2.4926492620001659E-2</v>
      </c>
      <c r="G4525" s="132" t="str">
        <f ca="1">IFERROR(_xll.BQL($A4525, "cur_mkt_cap(currency=EUR)")/1000000, " ")</f>
        <v xml:space="preserve"> </v>
      </c>
      <c r="M4525" s="308"/>
      <c r="N4525" s="215">
        <f t="shared" si="170"/>
        <v>2.6468054560896723E-4</v>
      </c>
      <c r="O4525" s="172" t="str">
        <f>IFERROR(IF(VLOOKUP($C4525,'MSCI Database'!$C:$R,2, FALSE)="","",VLOOKUP($C4525,'MSCI Database'!$C:$R,2, FALSE)),"")</f>
        <v>Metals and Mining - Precious Metals</v>
      </c>
      <c r="P4525" s="186" t="str">
        <f>IFERROR(IF(VLOOKUP($C4525,'MSCI Database'!$C:$R,3, FALSE)="","",VLOOKUP($C4525,'MSCI Database'!$C:$R,3, FALSE)),"")</f>
        <v>AA</v>
      </c>
      <c r="Q4525" s="164" t="str">
        <f>IFERROR(IF(VLOOKUP($C4525,'MSCI Database'!$C:$R,4, FALSE)="","",VLOOKUP($C4525,'MSCI Database'!$C:$R,4, FALSE)),"")</f>
        <v>1</v>
      </c>
      <c r="R4525" s="164">
        <f>IFERROR(IF(VLOOKUP($C4525,'MSCI Database'!$C:$R,5, FALSE)="","",VLOOKUP($C4525,'MSCI Database'!$C:$R,5, FALSE)),"")</f>
        <v>7.6</v>
      </c>
      <c r="S4525" s="164">
        <f>IFERROR(IF(VLOOKUP($C4525,'MSCI Database'!$C:$R,6, FALSE)="","",VLOOKUP($C4525,'MSCI Database'!$C:$R,6, FALSE)),"")</f>
        <v>2.5</v>
      </c>
      <c r="T4525" s="211">
        <f>IFERROR(IF(VLOOKUP($C4525,'MSCI Database'!$C:$R,7, FALSE)="","",VLOOKUP($C4525,'MSCI Database'!$C:$R,7, FALSE)),"")</f>
        <v>5.9</v>
      </c>
      <c r="U4525" s="164">
        <f>IFERROR(IF(VLOOKUP($C4525,'MSCI Database'!$C:$R,8, FALSE)="","",VLOOKUP($C4525,'MSCI Database'!$C:$R,8, FALSE)),"")</f>
        <v>7.8</v>
      </c>
      <c r="V4525" s="175">
        <f>IFERROR(IF(VLOOKUP($C4525,'MSCI Database'!$C:$R,9, FALSE)="","",VLOOKUP($C4525,'MSCI Database'!$C:$R,9, FALSE)),"")</f>
        <v>5.4</v>
      </c>
      <c r="W4525" s="165">
        <f t="shared" ca="1" si="171"/>
        <v>0</v>
      </c>
      <c r="X4525" s="236">
        <f>IFERROR(IF(VLOOKUP($C4525,'MSCI Database'!$C:$R,10, FALSE)="","",VLOOKUP($C4525,'MSCI Database'!$C:$R,10, FALSE)),"")</f>
        <v>470906</v>
      </c>
      <c r="Y4525" s="133" t="str">
        <f>IFERROR(IF(VLOOKUP($C4525,'MSCI Database'!$C:$R,11, FALSE)="","",VLOOKUP($C4525,'MSCI Database'!$C:$R,11, FALSE)),"")</f>
        <v>2019</v>
      </c>
      <c r="Z4525" s="133" t="str">
        <f>IFERROR(IF(VLOOKUP($C4525,'MSCI Database'!$C:$R,12, FALSE)="","",VLOOKUP($C4525,'MSCI Database'!$C:$R,12, FALSE)),"")</f>
        <v>Reported</v>
      </c>
      <c r="AA4525" s="202" t="str">
        <f>IFERROR(IF(VLOOKUP($C4525,'MSCI Database'!$C:$R,13, FALSE)="","",VLOOKUP($C4525,'MSCI Database'!$C:$R,13, FALSE)),"")</f>
        <v>Enhanced assessment of governance practices and lower water risk exposure drive upgrade</v>
      </c>
    </row>
    <row r="4526" spans="1:27" s="130" customFormat="1" ht="15" hidden="1" customHeight="1" outlineLevel="1">
      <c r="A4526" s="130" t="s">
        <v>2780</v>
      </c>
      <c r="B4526" s="130" t="s">
        <v>2781</v>
      </c>
      <c r="C4526" s="130" t="s">
        <v>2782</v>
      </c>
      <c r="D4526" s="130" t="s">
        <v>18675</v>
      </c>
      <c r="E4526" s="130" t="s">
        <v>18688</v>
      </c>
      <c r="F4526" s="215">
        <v>4.3663114017763738E-3</v>
      </c>
      <c r="G4526" s="132" t="str">
        <f ca="1">IFERROR(_xll.BQL($A4526, "cur_mkt_cap(currency=EUR)")/1000000, " ")</f>
        <v xml:space="preserve"> </v>
      </c>
      <c r="M4526" s="308"/>
      <c r="N4526" s="215">
        <f t="shared" si="170"/>
        <v>4.6363429534144713E-5</v>
      </c>
      <c r="O4526" s="172" t="str">
        <f>IFERROR(IF(VLOOKUP($C4526,'MSCI Database'!$C:$R,2, FALSE)="","",VLOOKUP($C4526,'MSCI Database'!$C:$R,2, FALSE)),"")</f>
        <v>Banks</v>
      </c>
      <c r="P4526" s="186" t="str">
        <f>IFERROR(IF(VLOOKUP($C4526,'MSCI Database'!$C:$R,3, FALSE)="","",VLOOKUP($C4526,'MSCI Database'!$C:$R,3, FALSE)),"")</f>
        <v>BB</v>
      </c>
      <c r="Q4526" s="164" t="str">
        <f>IFERROR(IF(VLOOKUP($C4526,'MSCI Database'!$C:$R,4, FALSE)="","",VLOOKUP($C4526,'MSCI Database'!$C:$R,4, FALSE)),"")</f>
        <v>0</v>
      </c>
      <c r="R4526" s="164">
        <f>IFERROR(IF(VLOOKUP($C4526,'MSCI Database'!$C:$R,5, FALSE)="","",VLOOKUP($C4526,'MSCI Database'!$C:$R,5, FALSE)),"")</f>
        <v>3.7</v>
      </c>
      <c r="S4526" s="164">
        <f>IFERROR(IF(VLOOKUP($C4526,'MSCI Database'!$C:$R,6, FALSE)="","",VLOOKUP($C4526,'MSCI Database'!$C:$R,6, FALSE)),"")</f>
        <v>3.5</v>
      </c>
      <c r="T4526" s="211">
        <f>IFERROR(IF(VLOOKUP($C4526,'MSCI Database'!$C:$R,7, FALSE)="","",VLOOKUP($C4526,'MSCI Database'!$C:$R,7, FALSE)),"")</f>
        <v>3</v>
      </c>
      <c r="U4526" s="164">
        <f>IFERROR(IF(VLOOKUP($C4526,'MSCI Database'!$C:$R,8, FALSE)="","",VLOOKUP($C4526,'MSCI Database'!$C:$R,8, FALSE)),"")</f>
        <v>4.5999999999999996</v>
      </c>
      <c r="V4526" s="175">
        <f>IFERROR(IF(VLOOKUP($C4526,'MSCI Database'!$C:$R,9, FALSE)="","",VLOOKUP($C4526,'MSCI Database'!$C:$R,9, FALSE)),"")</f>
        <v>3.6</v>
      </c>
      <c r="W4526" s="165">
        <f t="shared" ca="1" si="171"/>
        <v>0</v>
      </c>
      <c r="X4526" s="236">
        <f>IFERROR(IF(VLOOKUP($C4526,'MSCI Database'!$C:$R,10, FALSE)="","",VLOOKUP($C4526,'MSCI Database'!$C:$R,10, FALSE)),"")</f>
        <v>33256</v>
      </c>
      <c r="Y4526" s="133" t="str">
        <f>IFERROR(IF(VLOOKUP($C4526,'MSCI Database'!$C:$R,11, FALSE)="","",VLOOKUP($C4526,'MSCI Database'!$C:$R,11, FALSE)),"")</f>
        <v>2019</v>
      </c>
      <c r="Z4526" s="133" t="str">
        <f>IFERROR(IF(VLOOKUP($C4526,'MSCI Database'!$C:$R,12, FALSE)="","",VLOOKUP($C4526,'MSCI Database'!$C:$R,12, FALSE)),"")</f>
        <v>Reported</v>
      </c>
      <c r="AA4526" s="202" t="str">
        <f>IFERROR(IF(VLOOKUP($C4526,'MSCI Database'!$C:$R,13, FALSE)="","",VLOOKUP($C4526,'MSCI Database'!$C:$R,13, FALSE)),"")</f>
        <v>Challenges in human capital management and corporate governance</v>
      </c>
    </row>
    <row r="4527" spans="1:27" s="130" customFormat="1" ht="15" hidden="1" customHeight="1" outlineLevel="1">
      <c r="A4527" s="130" t="s">
        <v>1083</v>
      </c>
      <c r="B4527" s="130" t="s">
        <v>1084</v>
      </c>
      <c r="C4527" s="130" t="s">
        <v>1085</v>
      </c>
      <c r="D4527" s="130" t="s">
        <v>12135</v>
      </c>
      <c r="E4527" s="130" t="s">
        <v>18707</v>
      </c>
      <c r="F4527" s="215">
        <v>2.7105505611289101E-2</v>
      </c>
      <c r="G4527" s="132" t="str">
        <f ca="1">IFERROR(_xll.BQL($A4527, "cur_mkt_cap(currency=EUR)")/1000000, " ")</f>
        <v xml:space="preserve"> </v>
      </c>
      <c r="M4527" s="308"/>
      <c r="N4527" s="215">
        <f t="shared" si="170"/>
        <v>2.8781827124952508E-4</v>
      </c>
      <c r="O4527" s="172" t="str">
        <f>IFERROR(IF(VLOOKUP($C4527,'MSCI Database'!$C:$R,2, FALSE)="","",VLOOKUP($C4527,'MSCI Database'!$C:$R,2, FALSE)),"")</f>
        <v>Oil &amp; Gas Refining, Marketing, Transportation &amp; Storage</v>
      </c>
      <c r="P4527" s="186" t="str">
        <f>IFERROR(IF(VLOOKUP($C4527,'MSCI Database'!$C:$R,3, FALSE)="","",VLOOKUP($C4527,'MSCI Database'!$C:$R,3, FALSE)),"")</f>
        <v>BBB</v>
      </c>
      <c r="Q4527" s="164" t="str">
        <f>IFERROR(IF(VLOOKUP($C4527,'MSCI Database'!$C:$R,4, FALSE)="","",VLOOKUP($C4527,'MSCI Database'!$C:$R,4, FALSE)),"")</f>
        <v>0</v>
      </c>
      <c r="R4527" s="164">
        <f>IFERROR(IF(VLOOKUP($C4527,'MSCI Database'!$C:$R,5, FALSE)="","",VLOOKUP($C4527,'MSCI Database'!$C:$R,5, FALSE)),"")</f>
        <v>4.9000000000000004</v>
      </c>
      <c r="S4527" s="164">
        <f>IFERROR(IF(VLOOKUP($C4527,'MSCI Database'!$C:$R,6, FALSE)="","",VLOOKUP($C4527,'MSCI Database'!$C:$R,6, FALSE)),"")</f>
        <v>2.5</v>
      </c>
      <c r="T4527" s="211">
        <f>IFERROR(IF(VLOOKUP($C4527,'MSCI Database'!$C:$R,7, FALSE)="","",VLOOKUP($C4527,'MSCI Database'!$C:$R,7, FALSE)),"")</f>
        <v>4.0999999999999996</v>
      </c>
      <c r="U4527" s="164">
        <f>IFERROR(IF(VLOOKUP($C4527,'MSCI Database'!$C:$R,8, FALSE)="","",VLOOKUP($C4527,'MSCI Database'!$C:$R,8, FALSE)),"")</f>
        <v>5.8</v>
      </c>
      <c r="V4527" s="175">
        <f>IFERROR(IF(VLOOKUP($C4527,'MSCI Database'!$C:$R,9, FALSE)="","",VLOOKUP($C4527,'MSCI Database'!$C:$R,9, FALSE)),"")</f>
        <v>4.0999999999999996</v>
      </c>
      <c r="W4527" s="165">
        <f t="shared" ca="1" si="171"/>
        <v>0</v>
      </c>
      <c r="X4527" s="236">
        <f>IFERROR(IF(VLOOKUP($C4527,'MSCI Database'!$C:$R,10, FALSE)="","",VLOOKUP($C4527,'MSCI Database'!$C:$R,10, FALSE)),"")</f>
        <v>3087003</v>
      </c>
      <c r="Y4527" s="133" t="str">
        <f>IFERROR(IF(VLOOKUP($C4527,'MSCI Database'!$C:$R,11, FALSE)="","",VLOOKUP($C4527,'MSCI Database'!$C:$R,11, FALSE)),"")</f>
        <v>2019</v>
      </c>
      <c r="Z4527" s="133" t="str">
        <f>IFERROR(IF(VLOOKUP($C4527,'MSCI Database'!$C:$R,12, FALSE)="","",VLOOKUP($C4527,'MSCI Database'!$C:$R,12, FALSE)),"")</f>
        <v>Reported</v>
      </c>
      <c r="AA4527" s="202" t="str">
        <f>IFERROR(IF(VLOOKUP($C4527,'MSCI Database'!$C:$R,13, FALSE)="","",VLOOKUP($C4527,'MSCI Database'!$C:$R,13, FALSE)),"")</f>
        <v>Focus on expansion of its pipeline network; opposition on Jordan Cove project continues</v>
      </c>
    </row>
    <row r="4528" spans="1:27" s="130" customFormat="1" ht="15" hidden="1" customHeight="1" outlineLevel="1">
      <c r="A4528" s="130" t="s">
        <v>525</v>
      </c>
      <c r="B4528" s="130" t="s">
        <v>526</v>
      </c>
      <c r="C4528" s="130" t="s">
        <v>527</v>
      </c>
      <c r="D4528" s="130" t="s">
        <v>18679</v>
      </c>
      <c r="E4528" s="130" t="s">
        <v>18674</v>
      </c>
      <c r="F4528" s="215">
        <v>2.579450410192647E-2</v>
      </c>
      <c r="G4528" s="132" t="str">
        <f ca="1">IFERROR(_xll.BQL($A4528, "cur_mkt_cap(currency=EUR)")/1000000, " ")</f>
        <v xml:space="preserve"> </v>
      </c>
      <c r="M4528" s="308"/>
      <c r="N4528" s="215">
        <f t="shared" si="170"/>
        <v>2.7389747621100281E-4</v>
      </c>
      <c r="O4528" s="172" t="str">
        <f>IFERROR(IF(VLOOKUP($C4528,'MSCI Database'!$C:$R,2, FALSE)="","",VLOOKUP($C4528,'MSCI Database'!$C:$R,2, FALSE)),"")</f>
        <v>Retail - Food &amp; Staples</v>
      </c>
      <c r="P4528" s="186" t="str">
        <f>IFERROR(IF(VLOOKUP($C4528,'MSCI Database'!$C:$R,3, FALSE)="","",VLOOKUP($C4528,'MSCI Database'!$C:$R,3, FALSE)),"")</f>
        <v>A</v>
      </c>
      <c r="Q4528" s="164" t="str">
        <f>IFERROR(IF(VLOOKUP($C4528,'MSCI Database'!$C:$R,4, FALSE)="","",VLOOKUP($C4528,'MSCI Database'!$C:$R,4, FALSE)),"")</f>
        <v>0</v>
      </c>
      <c r="R4528" s="164">
        <f>IFERROR(IF(VLOOKUP($C4528,'MSCI Database'!$C:$R,5, FALSE)="","",VLOOKUP($C4528,'MSCI Database'!$C:$R,5, FALSE)),"")</f>
        <v>7</v>
      </c>
      <c r="S4528" s="164">
        <f>IFERROR(IF(VLOOKUP($C4528,'MSCI Database'!$C:$R,6, FALSE)="","",VLOOKUP($C4528,'MSCI Database'!$C:$R,6, FALSE)),"")</f>
        <v>3.9</v>
      </c>
      <c r="T4528" s="211">
        <f>IFERROR(IF(VLOOKUP($C4528,'MSCI Database'!$C:$R,7, FALSE)="","",VLOOKUP($C4528,'MSCI Database'!$C:$R,7, FALSE)),"")</f>
        <v>4.3</v>
      </c>
      <c r="U4528" s="164">
        <f>IFERROR(IF(VLOOKUP($C4528,'MSCI Database'!$C:$R,8, FALSE)="","",VLOOKUP($C4528,'MSCI Database'!$C:$R,8, FALSE)),"")</f>
        <v>6.8</v>
      </c>
      <c r="V4528" s="175">
        <f>IFERROR(IF(VLOOKUP($C4528,'MSCI Database'!$C:$R,9, FALSE)="","",VLOOKUP($C4528,'MSCI Database'!$C:$R,9, FALSE)),"")</f>
        <v>5.0999999999999996</v>
      </c>
      <c r="W4528" s="165">
        <f t="shared" ca="1" si="171"/>
        <v>0</v>
      </c>
      <c r="X4528" s="236">
        <f>IFERROR(IF(VLOOKUP($C4528,'MSCI Database'!$C:$R,10, FALSE)="","",VLOOKUP($C4528,'MSCI Database'!$C:$R,10, FALSE)),"")</f>
        <v>1616761</v>
      </c>
      <c r="Y4528" s="133" t="str">
        <f>IFERROR(IF(VLOOKUP($C4528,'MSCI Database'!$C:$R,11, FALSE)="","",VLOOKUP($C4528,'MSCI Database'!$C:$R,11, FALSE)),"")</f>
        <v>2019</v>
      </c>
      <c r="Z4528" s="133" t="str">
        <f>IFERROR(IF(VLOOKUP($C4528,'MSCI Database'!$C:$R,12, FALSE)="","",VLOOKUP($C4528,'MSCI Database'!$C:$R,12, FALSE)),"")</f>
        <v>Reported</v>
      </c>
      <c r="AA4528" s="202" t="str">
        <f>IFERROR(IF(VLOOKUP($C4528,'MSCI Database'!$C:$R,13, FALSE)="","",VLOOKUP($C4528,'MSCI Database'!$C:$R,13, FALSE)),"")</f>
        <v>Governance practices and data security programs lead those of peers; labor management issues persist</v>
      </c>
    </row>
    <row r="4529" spans="1:27" s="130" customFormat="1" ht="15" hidden="1" customHeight="1" outlineLevel="1">
      <c r="A4529" s="130" t="s">
        <v>3063</v>
      </c>
      <c r="B4529" s="130" t="s">
        <v>3064</v>
      </c>
      <c r="C4529" s="130" t="s">
        <v>3065</v>
      </c>
      <c r="D4529" s="130" t="s">
        <v>18706</v>
      </c>
      <c r="E4529" s="130" t="s">
        <v>18688</v>
      </c>
      <c r="F4529" s="215">
        <v>1.0126181732462431E-2</v>
      </c>
      <c r="G4529" s="132" t="str">
        <f ca="1">IFERROR(_xll.BQL($A4529, "cur_mkt_cap(currency=EUR)")/1000000, " ")</f>
        <v xml:space="preserve"> </v>
      </c>
      <c r="M4529" s="308"/>
      <c r="N4529" s="215">
        <f t="shared" si="170"/>
        <v>1.0752428537551445E-4</v>
      </c>
      <c r="O4529" s="172" t="str">
        <f>IFERROR(IF(VLOOKUP($C4529,'MSCI Database'!$C:$R,2, FALSE)="","",VLOOKUP($C4529,'MSCI Database'!$C:$R,2, FALSE)),"")</f>
        <v>Banks</v>
      </c>
      <c r="P4529" s="186" t="str">
        <f>IFERROR(IF(VLOOKUP($C4529,'MSCI Database'!$C:$R,3, FALSE)="","",VLOOKUP($C4529,'MSCI Database'!$C:$R,3, FALSE)),"")</f>
        <v>AA</v>
      </c>
      <c r="Q4529" s="164" t="str">
        <f>IFERROR(IF(VLOOKUP($C4529,'MSCI Database'!$C:$R,4, FALSE)="","",VLOOKUP($C4529,'MSCI Database'!$C:$R,4, FALSE)),"")</f>
        <v>0</v>
      </c>
      <c r="R4529" s="164">
        <f>IFERROR(IF(VLOOKUP($C4529,'MSCI Database'!$C:$R,5, FALSE)="","",VLOOKUP($C4529,'MSCI Database'!$C:$R,5, FALSE)),"")</f>
        <v>8.3000000000000007</v>
      </c>
      <c r="S4529" s="164">
        <f>IFERROR(IF(VLOOKUP($C4529,'MSCI Database'!$C:$R,6, FALSE)="","",VLOOKUP($C4529,'MSCI Database'!$C:$R,6, FALSE)),"")</f>
        <v>3.4</v>
      </c>
      <c r="T4529" s="211">
        <f>IFERROR(IF(VLOOKUP($C4529,'MSCI Database'!$C:$R,7, FALSE)="","",VLOOKUP($C4529,'MSCI Database'!$C:$R,7, FALSE)),"")</f>
        <v>4.8</v>
      </c>
      <c r="U4529" s="164">
        <f>IFERROR(IF(VLOOKUP($C4529,'MSCI Database'!$C:$R,8, FALSE)="","",VLOOKUP($C4529,'MSCI Database'!$C:$R,8, FALSE)),"")</f>
        <v>5.9</v>
      </c>
      <c r="V4529" s="175">
        <f>IFERROR(IF(VLOOKUP($C4529,'MSCI Database'!$C:$R,9, FALSE)="","",VLOOKUP($C4529,'MSCI Database'!$C:$R,9, FALSE)),"")</f>
        <v>5</v>
      </c>
      <c r="W4529" s="165">
        <f t="shared" ca="1" si="171"/>
        <v>0</v>
      </c>
      <c r="X4529" s="236">
        <f>IFERROR(IF(VLOOKUP($C4529,'MSCI Database'!$C:$R,10, FALSE)="","",VLOOKUP($C4529,'MSCI Database'!$C:$R,10, FALSE)),"")</f>
        <v>46624</v>
      </c>
      <c r="Y4529" s="133" t="str">
        <f>IFERROR(IF(VLOOKUP($C4529,'MSCI Database'!$C:$R,11, FALSE)="","",VLOOKUP($C4529,'MSCI Database'!$C:$R,11, FALSE)),"")</f>
        <v>2019</v>
      </c>
      <c r="Z4529" s="133" t="str">
        <f>IFERROR(IF(VLOOKUP($C4529,'MSCI Database'!$C:$R,12, FALSE)="","",VLOOKUP($C4529,'MSCI Database'!$C:$R,12, FALSE)),"")</f>
        <v>Reported</v>
      </c>
      <c r="AA4529" s="202" t="str">
        <f>IFERROR(IF(VLOOKUP($C4529,'MSCI Database'!$C:$R,13, FALSE)="","",VLOOKUP($C4529,'MSCI Database'!$C:$R,13, FALSE)),"")</f>
        <v>Strong corporate governance and robust talent engagement programs, relative to peers</v>
      </c>
    </row>
    <row r="4530" spans="1:27" s="130" customFormat="1" ht="15" hidden="1" customHeight="1" outlineLevel="1">
      <c r="A4530" s="130" t="s">
        <v>2131</v>
      </c>
      <c r="B4530" s="130" t="s">
        <v>2132</v>
      </c>
      <c r="C4530" s="130" t="s">
        <v>2133</v>
      </c>
      <c r="D4530" s="130" t="s">
        <v>18685</v>
      </c>
      <c r="E4530" s="130" t="s">
        <v>18707</v>
      </c>
      <c r="F4530" s="215">
        <v>3.9613975977375843E-2</v>
      </c>
      <c r="G4530" s="132" t="str">
        <f ca="1">IFERROR(_xll.BQL($A4530, "cur_mkt_cap(currency=EUR)")/1000000, " ")</f>
        <v xml:space="preserve"> </v>
      </c>
      <c r="M4530" s="308"/>
      <c r="N4530" s="215">
        <f t="shared" si="170"/>
        <v>4.2063875312401094E-4</v>
      </c>
      <c r="O4530" s="172" t="str">
        <f>IFERROR(IF(VLOOKUP($C4530,'MSCI Database'!$C:$R,2, FALSE)="","",VLOOKUP($C4530,'MSCI Database'!$C:$R,2, FALSE)),"")</f>
        <v>Oil &amp; Gas Refining, Marketing, Transportation &amp; Storage</v>
      </c>
      <c r="P4530" s="186" t="str">
        <f>IFERROR(IF(VLOOKUP($C4530,'MSCI Database'!$C:$R,3, FALSE)="","",VLOOKUP($C4530,'MSCI Database'!$C:$R,3, FALSE)),"")</f>
        <v>AAA</v>
      </c>
      <c r="Q4530" s="164" t="str">
        <f>IFERROR(IF(VLOOKUP($C4530,'MSCI Database'!$C:$R,4, FALSE)="","",VLOOKUP($C4530,'MSCI Database'!$C:$R,4, FALSE)),"")</f>
        <v>0</v>
      </c>
      <c r="R4530" s="164">
        <f>IFERROR(IF(VLOOKUP($C4530,'MSCI Database'!$C:$R,5, FALSE)="","",VLOOKUP($C4530,'MSCI Database'!$C:$R,5, FALSE)),"")</f>
        <v>10</v>
      </c>
      <c r="S4530" s="164">
        <f>IFERROR(IF(VLOOKUP($C4530,'MSCI Database'!$C:$R,6, FALSE)="","",VLOOKUP($C4530,'MSCI Database'!$C:$R,6, FALSE)),"")</f>
        <v>6</v>
      </c>
      <c r="T4530" s="211">
        <f>IFERROR(IF(VLOOKUP($C4530,'MSCI Database'!$C:$R,7, FALSE)="","",VLOOKUP($C4530,'MSCI Database'!$C:$R,7, FALSE)),"")</f>
        <v>10</v>
      </c>
      <c r="U4530" s="164">
        <f>IFERROR(IF(VLOOKUP($C4530,'MSCI Database'!$C:$R,8, FALSE)="","",VLOOKUP($C4530,'MSCI Database'!$C:$R,8, FALSE)),"")</f>
        <v>6.7</v>
      </c>
      <c r="V4530" s="175">
        <f>IFERROR(IF(VLOOKUP($C4530,'MSCI Database'!$C:$R,9, FALSE)="","",VLOOKUP($C4530,'MSCI Database'!$C:$R,9, FALSE)),"")</f>
        <v>6.8</v>
      </c>
      <c r="W4530" s="165">
        <f t="shared" ca="1" si="171"/>
        <v>0</v>
      </c>
      <c r="X4530" s="236">
        <f>IFERROR(IF(VLOOKUP($C4530,'MSCI Database'!$C:$R,10, FALSE)="","",VLOOKUP($C4530,'MSCI Database'!$C:$R,10, FALSE)),"")</f>
        <v>2982000</v>
      </c>
      <c r="Y4530" s="133" t="str">
        <f>IFERROR(IF(VLOOKUP($C4530,'MSCI Database'!$C:$R,11, FALSE)="","",VLOOKUP($C4530,'MSCI Database'!$C:$R,11, FALSE)),"")</f>
        <v>2019</v>
      </c>
      <c r="Z4530" s="133" t="str">
        <f>IFERROR(IF(VLOOKUP($C4530,'MSCI Database'!$C:$R,12, FALSE)="","",VLOOKUP($C4530,'MSCI Database'!$C:$R,12, FALSE)),"")</f>
        <v>Reported</v>
      </c>
      <c r="AA4530" s="202" t="str">
        <f>IFERROR(IF(VLOOKUP($C4530,'MSCI Database'!$C:$R,13, FALSE)="","",VLOOKUP($C4530,'MSCI Database'!$C:$R,13, FALSE)),"")</f>
        <v>Improved supply chain transparency, but apprehensions over deforestation-linked companies persist</v>
      </c>
    </row>
    <row r="4531" spans="1:27" s="130" customFormat="1" ht="15" hidden="1" customHeight="1" outlineLevel="1">
      <c r="A4531" s="130" t="s">
        <v>824</v>
      </c>
      <c r="B4531" s="130" t="s">
        <v>825</v>
      </c>
      <c r="C4531" s="130" t="s">
        <v>826</v>
      </c>
      <c r="D4531" s="130" t="s">
        <v>12138</v>
      </c>
      <c r="E4531" s="130" t="s">
        <v>18707</v>
      </c>
      <c r="F4531" s="215">
        <v>5.9509895709002067E-3</v>
      </c>
      <c r="G4531" s="132" t="str">
        <f ca="1">IFERROR(_xll.BQL($A4531, "cur_mkt_cap(currency=EUR)")/1000000, " ")</f>
        <v xml:space="preserve"> </v>
      </c>
      <c r="M4531" s="308"/>
      <c r="N4531" s="215">
        <f t="shared" si="170"/>
        <v>6.3190244634547208E-5</v>
      </c>
      <c r="O4531" s="172" t="str">
        <f>IFERROR(IF(VLOOKUP($C4531,'MSCI Database'!$C:$R,2, FALSE)="","",VLOOKUP($C4531,'MSCI Database'!$C:$R,2, FALSE)),"")</f>
        <v>Oil &amp; Gas Refining, Marketing, Transportation &amp; Storage</v>
      </c>
      <c r="P4531" s="186" t="str">
        <f>IFERROR(IF(VLOOKUP($C4531,'MSCI Database'!$C:$R,3, FALSE)="","",VLOOKUP($C4531,'MSCI Database'!$C:$R,3, FALSE)),"")</f>
        <v>AA</v>
      </c>
      <c r="Q4531" s="164" t="str">
        <f>IFERROR(IF(VLOOKUP($C4531,'MSCI Database'!$C:$R,4, FALSE)="","",VLOOKUP($C4531,'MSCI Database'!$C:$R,4, FALSE)),"")</f>
        <v>0</v>
      </c>
      <c r="R4531" s="164">
        <f>IFERROR(IF(VLOOKUP($C4531,'MSCI Database'!$C:$R,5, FALSE)="","",VLOOKUP($C4531,'MSCI Database'!$C:$R,5, FALSE)),"")</f>
        <v>8.4</v>
      </c>
      <c r="S4531" s="164">
        <f>IFERROR(IF(VLOOKUP($C4531,'MSCI Database'!$C:$R,6, FALSE)="","",VLOOKUP($C4531,'MSCI Database'!$C:$R,6, FALSE)),"")</f>
        <v>7.9</v>
      </c>
      <c r="T4531" s="211">
        <f>IFERROR(IF(VLOOKUP($C4531,'MSCI Database'!$C:$R,7, FALSE)="","",VLOOKUP($C4531,'MSCI Database'!$C:$R,7, FALSE)),"")</f>
        <v>4.8</v>
      </c>
      <c r="U4531" s="164">
        <f>IFERROR(IF(VLOOKUP($C4531,'MSCI Database'!$C:$R,8, FALSE)="","",VLOOKUP($C4531,'MSCI Database'!$C:$R,8, FALSE)),"")</f>
        <v>5.6</v>
      </c>
      <c r="V4531" s="175">
        <f>IFERROR(IF(VLOOKUP($C4531,'MSCI Database'!$C:$R,9, FALSE)="","",VLOOKUP($C4531,'MSCI Database'!$C:$R,9, FALSE)),"")</f>
        <v>6.2</v>
      </c>
      <c r="W4531" s="165">
        <f t="shared" ca="1" si="171"/>
        <v>0</v>
      </c>
      <c r="X4531" s="236">
        <f>IFERROR(IF(VLOOKUP($C4531,'MSCI Database'!$C:$R,10, FALSE)="","",VLOOKUP($C4531,'MSCI Database'!$C:$R,10, FALSE)),"")</f>
        <v>493600</v>
      </c>
      <c r="Y4531" s="133" t="str">
        <f>IFERROR(IF(VLOOKUP($C4531,'MSCI Database'!$C:$R,11, FALSE)="","",VLOOKUP($C4531,'MSCI Database'!$C:$R,11, FALSE)),"")</f>
        <v>2019</v>
      </c>
      <c r="Z4531" s="133" t="str">
        <f>IFERROR(IF(VLOOKUP($C4531,'MSCI Database'!$C:$R,12, FALSE)="","",VLOOKUP($C4531,'MSCI Database'!$C:$R,12, FALSE)),"")</f>
        <v>Reported</v>
      </c>
      <c r="AA4531" s="202" t="str">
        <f>IFERROR(IF(VLOOKUP($C4531,'MSCI Database'!$C:$R,13, FALSE)="","",VLOOKUP($C4531,'MSCI Database'!$C:$R,13, FALSE)),"")</f>
        <v>Retail and distribution business line minimize environmental impacts</v>
      </c>
    </row>
    <row r="4532" spans="1:27" s="130" customFormat="1" ht="15" hidden="1" customHeight="1" outlineLevel="1">
      <c r="A4532" s="130" t="s">
        <v>1200</v>
      </c>
      <c r="B4532" s="130" t="s">
        <v>1201</v>
      </c>
      <c r="C4532" s="130" t="s">
        <v>1202</v>
      </c>
      <c r="D4532" s="130" t="s">
        <v>18681</v>
      </c>
      <c r="E4532" s="130" t="s">
        <v>18688</v>
      </c>
      <c r="F4532" s="215">
        <v>3.5931177016659988E-2</v>
      </c>
      <c r="G4532" s="132" t="str">
        <f ca="1">IFERROR(_xll.BQL($A4532, "cur_mkt_cap(currency=EUR)")/1000000, " ")</f>
        <v xml:space="preserve"> </v>
      </c>
      <c r="M4532" s="308"/>
      <c r="N4532" s="215">
        <f t="shared" si="170"/>
        <v>3.8153316160937349E-4</v>
      </c>
      <c r="O4532" s="172" t="str">
        <f>IFERROR(IF(VLOOKUP($C4532,'MSCI Database'!$C:$R,2, FALSE)="","",VLOOKUP($C4532,'MSCI Database'!$C:$R,2, FALSE)),"")</f>
        <v>Investment Banking &amp; Brokerage</v>
      </c>
      <c r="P4532" s="186" t="str">
        <f>IFERROR(IF(VLOOKUP($C4532,'MSCI Database'!$C:$R,3, FALSE)="","",VLOOKUP($C4532,'MSCI Database'!$C:$R,3, FALSE)),"")</f>
        <v>A</v>
      </c>
      <c r="Q4532" s="164" t="str">
        <f>IFERROR(IF(VLOOKUP($C4532,'MSCI Database'!$C:$R,4, FALSE)="","",VLOOKUP($C4532,'MSCI Database'!$C:$R,4, FALSE)),"")</f>
        <v>1</v>
      </c>
      <c r="R4532" s="164">
        <f>IFERROR(IF(VLOOKUP($C4532,'MSCI Database'!$C:$R,5, FALSE)="","",VLOOKUP($C4532,'MSCI Database'!$C:$R,5, FALSE)),"")</f>
        <v>7.1</v>
      </c>
      <c r="S4532" s="164">
        <f>IFERROR(IF(VLOOKUP($C4532,'MSCI Database'!$C:$R,6, FALSE)="","",VLOOKUP($C4532,'MSCI Database'!$C:$R,6, FALSE)),"")</f>
        <v>10</v>
      </c>
      <c r="T4532" s="211">
        <f>IFERROR(IF(VLOOKUP($C4532,'MSCI Database'!$C:$R,7, FALSE)="","",VLOOKUP($C4532,'MSCI Database'!$C:$R,7, FALSE)),"")</f>
        <v>4.3</v>
      </c>
      <c r="U4532" s="164">
        <f>IFERROR(IF(VLOOKUP($C4532,'MSCI Database'!$C:$R,8, FALSE)="","",VLOOKUP($C4532,'MSCI Database'!$C:$R,8, FALSE)),"")</f>
        <v>4.0999999999999996</v>
      </c>
      <c r="V4532" s="175">
        <f>IFERROR(IF(VLOOKUP($C4532,'MSCI Database'!$C:$R,9, FALSE)="","",VLOOKUP($C4532,'MSCI Database'!$C:$R,9, FALSE)),"")</f>
        <v>5.0999999999999996</v>
      </c>
      <c r="W4532" s="165">
        <f t="shared" ca="1" si="171"/>
        <v>0</v>
      </c>
      <c r="X4532" s="236">
        <f>IFERROR(IF(VLOOKUP($C4532,'MSCI Database'!$C:$R,10, FALSE)="","",VLOOKUP($C4532,'MSCI Database'!$C:$R,10, FALSE)),"")</f>
        <v>35100</v>
      </c>
      <c r="Y4532" s="133" t="str">
        <f>IFERROR(IF(VLOOKUP($C4532,'MSCI Database'!$C:$R,11, FALSE)="","",VLOOKUP($C4532,'MSCI Database'!$C:$R,11, FALSE)),"")</f>
        <v>2019</v>
      </c>
      <c r="Z4532" s="133" t="str">
        <f>IFERROR(IF(VLOOKUP($C4532,'MSCI Database'!$C:$R,12, FALSE)="","",VLOOKUP($C4532,'MSCI Database'!$C:$R,12, FALSE)),"")</f>
        <v>Reported</v>
      </c>
      <c r="AA4532" s="202" t="str">
        <f>IFERROR(IF(VLOOKUP($C4532,'MSCI Database'!$C:$R,13, FALSE)="","",VLOOKUP($C4532,'MSCI Database'!$C:$R,13, FALSE)),"")</f>
        <v>Enhanced assessment of environmental risk exposure in financing and investment policies</v>
      </c>
    </row>
    <row r="4533" spans="1:27" s="130" customFormat="1" ht="15" hidden="1" customHeight="1" outlineLevel="1">
      <c r="A4533" s="130" t="s">
        <v>7174</v>
      </c>
      <c r="B4533" s="130" t="s">
        <v>7175</v>
      </c>
      <c r="C4533" s="130" t="s">
        <v>7176</v>
      </c>
      <c r="D4533" s="130" t="s">
        <v>12128</v>
      </c>
      <c r="E4533" s="130" t="s">
        <v>18689</v>
      </c>
      <c r="F4533" s="215">
        <v>3.3548638358578152E-2</v>
      </c>
      <c r="G4533" s="132" t="str">
        <f ca="1">IFERROR(_xll.BQL($A4533, "cur_mkt_cap(currency=EUR)")/1000000, " ")</f>
        <v xml:space="preserve"> </v>
      </c>
      <c r="M4533" s="308"/>
      <c r="N4533" s="215">
        <f t="shared" si="170"/>
        <v>3.5623431023990574E-4</v>
      </c>
      <c r="O4533" s="172" t="str">
        <f>IFERROR(IF(VLOOKUP($C4533,'MSCI Database'!$C:$R,2, FALSE)="","",VLOOKUP($C4533,'MSCI Database'!$C:$R,2, FALSE)),"")</f>
        <v>Technology Hardware, Storage &amp; Peripherals</v>
      </c>
      <c r="P4533" s="186" t="str">
        <f>IFERROR(IF(VLOOKUP($C4533,'MSCI Database'!$C:$R,3, FALSE)="","",VLOOKUP($C4533,'MSCI Database'!$C:$R,3, FALSE)),"")</f>
        <v>AA</v>
      </c>
      <c r="Q4533" s="164" t="str">
        <f>IFERROR(IF(VLOOKUP($C4533,'MSCI Database'!$C:$R,4, FALSE)="","",VLOOKUP($C4533,'MSCI Database'!$C:$R,4, FALSE)),"")</f>
        <v>0</v>
      </c>
      <c r="R4533" s="164">
        <f>IFERROR(IF(VLOOKUP($C4533,'MSCI Database'!$C:$R,5, FALSE)="","",VLOOKUP($C4533,'MSCI Database'!$C:$R,5, FALSE)),"")</f>
        <v>8.1</v>
      </c>
      <c r="S4533" s="164">
        <f>IFERROR(IF(VLOOKUP($C4533,'MSCI Database'!$C:$R,6, FALSE)="","",VLOOKUP($C4533,'MSCI Database'!$C:$R,6, FALSE)),"")</f>
        <v>5.6</v>
      </c>
      <c r="T4533" s="211">
        <f>IFERROR(IF(VLOOKUP($C4533,'MSCI Database'!$C:$R,7, FALSE)="","",VLOOKUP($C4533,'MSCI Database'!$C:$R,7, FALSE)),"")</f>
        <v>5.6</v>
      </c>
      <c r="U4533" s="164">
        <f>IFERROR(IF(VLOOKUP($C4533,'MSCI Database'!$C:$R,8, FALSE)="","",VLOOKUP($C4533,'MSCI Database'!$C:$R,8, FALSE)),"")</f>
        <v>5</v>
      </c>
      <c r="V4533" s="175">
        <f>IFERROR(IF(VLOOKUP($C4533,'MSCI Database'!$C:$R,9, FALSE)="","",VLOOKUP($C4533,'MSCI Database'!$C:$R,9, FALSE)),"")</f>
        <v>5.4</v>
      </c>
      <c r="W4533" s="165">
        <f t="shared" ca="1" si="171"/>
        <v>0</v>
      </c>
      <c r="X4533" s="236">
        <f>IFERROR(IF(VLOOKUP($C4533,'MSCI Database'!$C:$R,10, FALSE)="","",VLOOKUP($C4533,'MSCI Database'!$C:$R,10, FALSE)),"")</f>
        <v>234527</v>
      </c>
      <c r="Y4533" s="133" t="str">
        <f>IFERROR(IF(VLOOKUP($C4533,'MSCI Database'!$C:$R,11, FALSE)="","",VLOOKUP($C4533,'MSCI Database'!$C:$R,11, FALSE)),"")</f>
        <v>2019</v>
      </c>
      <c r="Z4533" s="133" t="str">
        <f>IFERROR(IF(VLOOKUP($C4533,'MSCI Database'!$C:$R,12, FALSE)="","",VLOOKUP($C4533,'MSCI Database'!$C:$R,12, FALSE)),"")</f>
        <v>Reported</v>
      </c>
      <c r="AA4533" s="202" t="str">
        <f>IFERROR(IF(VLOOKUP($C4533,'MSCI Database'!$C:$R,13, FALSE)="","",VLOOKUP($C4533,'MSCI Database'!$C:$R,13, FALSE)),"")</f>
        <v>Leads peers in e-waste and data privacy measures; workforce risks impact the rating signal</v>
      </c>
    </row>
    <row r="4534" spans="1:27" s="130" customFormat="1" ht="15" hidden="1" customHeight="1" outlineLevel="1">
      <c r="A4534" s="130" t="s">
        <v>1705</v>
      </c>
      <c r="B4534" s="130" t="s">
        <v>1706</v>
      </c>
      <c r="C4534" s="130" t="s">
        <v>1707</v>
      </c>
      <c r="D4534" s="130" t="s">
        <v>18678</v>
      </c>
      <c r="E4534" s="130" t="s">
        <v>18688</v>
      </c>
      <c r="F4534" s="215">
        <v>4.3095198756202052E-3</v>
      </c>
      <c r="G4534" s="132" t="str">
        <f ca="1">IFERROR(_xll.BQL($A4534, "cur_mkt_cap(currency=EUR)")/1000000, " ")</f>
        <v xml:space="preserve"> </v>
      </c>
      <c r="M4534" s="308"/>
      <c r="N4534" s="215">
        <f t="shared" si="170"/>
        <v>4.5760391940443346E-5</v>
      </c>
      <c r="O4534" s="172" t="str">
        <f>IFERROR(IF(VLOOKUP($C4534,'MSCI Database'!$C:$R,2, FALSE)="","",VLOOKUP($C4534,'MSCI Database'!$C:$R,2, FALSE)),"")</f>
        <v>Property &amp; Casualty Insurance</v>
      </c>
      <c r="P4534" s="186" t="str">
        <f>IFERROR(IF(VLOOKUP($C4534,'MSCI Database'!$C:$R,3, FALSE)="","",VLOOKUP($C4534,'MSCI Database'!$C:$R,3, FALSE)),"")</f>
        <v>BB</v>
      </c>
      <c r="Q4534" s="164" t="str">
        <f>IFERROR(IF(VLOOKUP($C4534,'MSCI Database'!$C:$R,4, FALSE)="","",VLOOKUP($C4534,'MSCI Database'!$C:$R,4, FALSE)),"")</f>
        <v>1</v>
      </c>
      <c r="R4534" s="164">
        <f>IFERROR(IF(VLOOKUP($C4534,'MSCI Database'!$C:$R,5, FALSE)="","",VLOOKUP($C4534,'MSCI Database'!$C:$R,5, FALSE)),"")</f>
        <v>4.2</v>
      </c>
      <c r="S4534" s="164">
        <f>IFERROR(IF(VLOOKUP($C4534,'MSCI Database'!$C:$R,6, FALSE)="","",VLOOKUP($C4534,'MSCI Database'!$C:$R,6, FALSE)),"")</f>
        <v>0.6</v>
      </c>
      <c r="T4534" s="211">
        <f>IFERROR(IF(VLOOKUP($C4534,'MSCI Database'!$C:$R,7, FALSE)="","",VLOOKUP($C4534,'MSCI Database'!$C:$R,7, FALSE)),"")</f>
        <v>3.9</v>
      </c>
      <c r="U4534" s="164">
        <f>IFERROR(IF(VLOOKUP($C4534,'MSCI Database'!$C:$R,8, FALSE)="","",VLOOKUP($C4534,'MSCI Database'!$C:$R,8, FALSE)),"")</f>
        <v>4.8</v>
      </c>
      <c r="V4534" s="175">
        <f>IFERROR(IF(VLOOKUP($C4534,'MSCI Database'!$C:$R,9, FALSE)="","",VLOOKUP($C4534,'MSCI Database'!$C:$R,9, FALSE)),"")</f>
        <v>3.6</v>
      </c>
      <c r="W4534" s="165">
        <f t="shared" ca="1" si="171"/>
        <v>0</v>
      </c>
      <c r="X4534" s="236">
        <f>IFERROR(IF(VLOOKUP($C4534,'MSCI Database'!$C:$R,10, FALSE)="","",VLOOKUP($C4534,'MSCI Database'!$C:$R,10, FALSE)),"")</f>
        <v>1026</v>
      </c>
      <c r="Y4534" s="133" t="str">
        <f>IFERROR(IF(VLOOKUP($C4534,'MSCI Database'!$C:$R,11, FALSE)="","",VLOOKUP($C4534,'MSCI Database'!$C:$R,11, FALSE)),"")</f>
        <v>2019</v>
      </c>
      <c r="Z4534" s="133" t="str">
        <f>IFERROR(IF(VLOOKUP($C4534,'MSCI Database'!$C:$R,12, FALSE)="","",VLOOKUP($C4534,'MSCI Database'!$C:$R,12, FALSE)),"")</f>
        <v>Reported</v>
      </c>
      <c r="AA4534" s="202" t="str">
        <f>IFERROR(IF(VLOOKUP($C4534,'MSCI Database'!$C:$R,13, FALSE)="","",VLOOKUP($C4534,'MSCI Database'!$C:$R,13, FALSE)),"")</f>
        <v>Improved ESG integration in investments contributes to the upgrade</v>
      </c>
    </row>
    <row r="4535" spans="1:27" s="130" customFormat="1" ht="15" hidden="1" customHeight="1" outlineLevel="1">
      <c r="A4535" s="130" t="s">
        <v>6687</v>
      </c>
      <c r="B4535" s="130" t="s">
        <v>6688</v>
      </c>
      <c r="C4535" s="130" t="s">
        <v>6689</v>
      </c>
      <c r="D4535" s="130" t="s">
        <v>12128</v>
      </c>
      <c r="E4535" s="130" t="s">
        <v>18688</v>
      </c>
      <c r="F4535" s="215">
        <v>3.3473067568479953E-2</v>
      </c>
      <c r="G4535" s="132" t="str">
        <f ca="1">IFERROR(_xll.BQL($A4535, "cur_mkt_cap(currency=EUR)")/1000000, " ")</f>
        <v xml:space="preserve"> </v>
      </c>
      <c r="M4535" s="308"/>
      <c r="N4535" s="215">
        <f t="shared" si="170"/>
        <v>3.5543186609903848E-4</v>
      </c>
      <c r="O4535" s="172" t="str">
        <f>IFERROR(IF(VLOOKUP($C4535,'MSCI Database'!$C:$R,2, FALSE)="","",VLOOKUP($C4535,'MSCI Database'!$C:$R,2, FALSE)),"")</f>
        <v>Banks</v>
      </c>
      <c r="P4535" s="186" t="str">
        <f>IFERROR(IF(VLOOKUP($C4535,'MSCI Database'!$C:$R,3, FALSE)="","",VLOOKUP($C4535,'MSCI Database'!$C:$R,3, FALSE)),"")</f>
        <v>BBB</v>
      </c>
      <c r="Q4535" s="164" t="str">
        <f>IFERROR(IF(VLOOKUP($C4535,'MSCI Database'!$C:$R,4, FALSE)="","",VLOOKUP($C4535,'MSCI Database'!$C:$R,4, FALSE)),"")</f>
        <v>0</v>
      </c>
      <c r="R4535" s="164">
        <f>IFERROR(IF(VLOOKUP($C4535,'MSCI Database'!$C:$R,5, FALSE)="","",VLOOKUP($C4535,'MSCI Database'!$C:$R,5, FALSE)),"")</f>
        <v>5</v>
      </c>
      <c r="S4535" s="164">
        <f>IFERROR(IF(VLOOKUP($C4535,'MSCI Database'!$C:$R,6, FALSE)="","",VLOOKUP($C4535,'MSCI Database'!$C:$R,6, FALSE)),"")</f>
        <v>1.5</v>
      </c>
      <c r="T4535" s="211">
        <f>IFERROR(IF(VLOOKUP($C4535,'MSCI Database'!$C:$R,7, FALSE)="","",VLOOKUP($C4535,'MSCI Database'!$C:$R,7, FALSE)),"")</f>
        <v>3.7</v>
      </c>
      <c r="U4535" s="164">
        <f>IFERROR(IF(VLOOKUP($C4535,'MSCI Database'!$C:$R,8, FALSE)="","",VLOOKUP($C4535,'MSCI Database'!$C:$R,8, FALSE)),"")</f>
        <v>6.5</v>
      </c>
      <c r="V4535" s="175">
        <f>IFERROR(IF(VLOOKUP($C4535,'MSCI Database'!$C:$R,9, FALSE)="","",VLOOKUP($C4535,'MSCI Database'!$C:$R,9, FALSE)),"")</f>
        <v>4.4000000000000004</v>
      </c>
      <c r="W4535" s="165">
        <f t="shared" ca="1" si="171"/>
        <v>0</v>
      </c>
      <c r="X4535" s="236">
        <f>IFERROR(IF(VLOOKUP($C4535,'MSCI Database'!$C:$R,10, FALSE)="","",VLOOKUP($C4535,'MSCI Database'!$C:$R,10, FALSE)),"")</f>
        <v>49303</v>
      </c>
      <c r="Y4535" s="133" t="str">
        <f>IFERROR(IF(VLOOKUP($C4535,'MSCI Database'!$C:$R,11, FALSE)="","",VLOOKUP($C4535,'MSCI Database'!$C:$R,11, FALSE)),"")</f>
        <v>2019</v>
      </c>
      <c r="Z4535" s="133" t="str">
        <f>IFERROR(IF(VLOOKUP($C4535,'MSCI Database'!$C:$R,12, FALSE)="","",VLOOKUP($C4535,'MSCI Database'!$C:$R,12, FALSE)),"")</f>
        <v>Reported</v>
      </c>
      <c r="AA4535" s="202" t="str">
        <f>IFERROR(IF(VLOOKUP($C4535,'MSCI Database'!$C:$R,13, FALSE)="","",VLOOKUP($C4535,'MSCI Database'!$C:$R,13, FALSE)),"")</f>
        <v>Modest processes to protect data privacy; leads peers in risk governance practices</v>
      </c>
    </row>
    <row r="4536" spans="1:27" s="130" customFormat="1" ht="15" hidden="1" customHeight="1" outlineLevel="1">
      <c r="A4536" s="130" t="s">
        <v>5734</v>
      </c>
      <c r="B4536" s="130" t="s">
        <v>5735</v>
      </c>
      <c r="C4536" s="130" t="s">
        <v>5736</v>
      </c>
      <c r="D4536" s="130" t="s">
        <v>18677</v>
      </c>
      <c r="E4536" s="130" t="s">
        <v>18673</v>
      </c>
      <c r="F4536" s="215">
        <v>3.8401772208242991E-3</v>
      </c>
      <c r="G4536" s="132" t="str">
        <f ca="1">IFERROR(_xll.BQL($A4536, "cur_mkt_cap(currency=EUR)")/1000000, " ")</f>
        <v xml:space="preserve"> </v>
      </c>
      <c r="M4536" s="308"/>
      <c r="N4536" s="215">
        <f t="shared" si="170"/>
        <v>4.0776703627661646E-5</v>
      </c>
      <c r="O4536" s="172" t="str">
        <f>IFERROR(IF(VLOOKUP($C4536,'MSCI Database'!$C:$R,2, FALSE)="","",VLOOKUP($C4536,'MSCI Database'!$C:$R,2, FALSE)),"")</f>
        <v>Commercial Services &amp; Supplies</v>
      </c>
      <c r="P4536" s="186" t="str">
        <f>IFERROR(IF(VLOOKUP($C4536,'MSCI Database'!$C:$R,3, FALSE)="","",VLOOKUP($C4536,'MSCI Database'!$C:$R,3, FALSE)),"")</f>
        <v>BB</v>
      </c>
      <c r="Q4536" s="164" t="str">
        <f>IFERROR(IF(VLOOKUP($C4536,'MSCI Database'!$C:$R,4, FALSE)="","",VLOOKUP($C4536,'MSCI Database'!$C:$R,4, FALSE)),"")</f>
        <v>0</v>
      </c>
      <c r="R4536" s="164">
        <f>IFERROR(IF(VLOOKUP($C4536,'MSCI Database'!$C:$R,5, FALSE)="","",VLOOKUP($C4536,'MSCI Database'!$C:$R,5, FALSE)),"")</f>
        <v>3</v>
      </c>
      <c r="S4536" s="164">
        <f>IFERROR(IF(VLOOKUP($C4536,'MSCI Database'!$C:$R,6, FALSE)="","",VLOOKUP($C4536,'MSCI Database'!$C:$R,6, FALSE)),"")</f>
        <v>7.3</v>
      </c>
      <c r="T4536" s="211">
        <f>IFERROR(IF(VLOOKUP($C4536,'MSCI Database'!$C:$R,7, FALSE)="","",VLOOKUP($C4536,'MSCI Database'!$C:$R,7, FALSE)),"")</f>
        <v>2.4</v>
      </c>
      <c r="U4536" s="164">
        <f>IFERROR(IF(VLOOKUP($C4536,'MSCI Database'!$C:$R,8, FALSE)="","",VLOOKUP($C4536,'MSCI Database'!$C:$R,8, FALSE)),"")</f>
        <v>5.9</v>
      </c>
      <c r="V4536" s="175">
        <f>IFERROR(IF(VLOOKUP($C4536,'MSCI Database'!$C:$R,9, FALSE)="","",VLOOKUP($C4536,'MSCI Database'!$C:$R,9, FALSE)),"")</f>
        <v>4</v>
      </c>
      <c r="W4536" s="165">
        <f t="shared" ca="1" si="171"/>
        <v>0</v>
      </c>
      <c r="X4536" s="236">
        <f>IFERROR(IF(VLOOKUP($C4536,'MSCI Database'!$C:$R,10, FALSE)="","",VLOOKUP($C4536,'MSCI Database'!$C:$R,10, FALSE)),"")</f>
        <v>163941</v>
      </c>
      <c r="Y4536" s="133" t="str">
        <f>IFERROR(IF(VLOOKUP($C4536,'MSCI Database'!$C:$R,11, FALSE)="","",VLOOKUP($C4536,'MSCI Database'!$C:$R,11, FALSE)),"")</f>
        <v>2019</v>
      </c>
      <c r="Z4536" s="133" t="str">
        <f>IFERROR(IF(VLOOKUP($C4536,'MSCI Database'!$C:$R,12, FALSE)="","",VLOOKUP($C4536,'MSCI Database'!$C:$R,12, FALSE)),"")</f>
        <v>Reported</v>
      </c>
      <c r="AA4536" s="202" t="str">
        <f>IFERROR(IF(VLOOKUP($C4536,'MSCI Database'!$C:$R,13, FALSE)="","",VLOOKUP($C4536,'MSCI Database'!$C:$R,13, FALSE)),"")</f>
        <v>Strong governance, however complexity related to managing a large workforce constrain the rating</v>
      </c>
    </row>
    <row r="4537" spans="1:27" s="130" customFormat="1" ht="15" hidden="1" customHeight="1" outlineLevel="1">
      <c r="A4537" s="130" t="s">
        <v>7276</v>
      </c>
      <c r="B4537" s="130" t="s">
        <v>7277</v>
      </c>
      <c r="C4537" s="130" t="s">
        <v>7278</v>
      </c>
      <c r="D4537" s="130" t="s">
        <v>12128</v>
      </c>
      <c r="E4537" s="130" t="s">
        <v>18684</v>
      </c>
      <c r="F4537" s="215">
        <v>3.3458594260667197E-2</v>
      </c>
      <c r="G4537" s="132" t="str">
        <f ca="1">IFERROR(_xll.BQL($A4537, "cur_mkt_cap(currency=EUR)")/1000000, " ")</f>
        <v xml:space="preserve"> </v>
      </c>
      <c r="M4537" s="308"/>
      <c r="N4537" s="215">
        <f t="shared" si="170"/>
        <v>3.552781821023749E-4</v>
      </c>
      <c r="O4537" s="172" t="str">
        <f>IFERROR(IF(VLOOKUP($C4537,'MSCI Database'!$C:$R,2, FALSE)="","",VLOOKUP($C4537,'MSCI Database'!$C:$R,2, FALSE)),"")</f>
        <v>Containers &amp; Packaging</v>
      </c>
      <c r="P4537" s="186" t="str">
        <f>IFERROR(IF(VLOOKUP($C4537,'MSCI Database'!$C:$R,3, FALSE)="","",VLOOKUP($C4537,'MSCI Database'!$C:$R,3, FALSE)),"")</f>
        <v>A</v>
      </c>
      <c r="Q4537" s="164" t="str">
        <f>IFERROR(IF(VLOOKUP($C4537,'MSCI Database'!$C:$R,4, FALSE)="","",VLOOKUP($C4537,'MSCI Database'!$C:$R,4, FALSE)),"")</f>
        <v>1</v>
      </c>
      <c r="R4537" s="164">
        <f>IFERROR(IF(VLOOKUP($C4537,'MSCI Database'!$C:$R,5, FALSE)="","",VLOOKUP($C4537,'MSCI Database'!$C:$R,5, FALSE)),"")</f>
        <v>6.7</v>
      </c>
      <c r="S4537" s="164">
        <f>IFERROR(IF(VLOOKUP($C4537,'MSCI Database'!$C:$R,6, FALSE)="","",VLOOKUP($C4537,'MSCI Database'!$C:$R,6, FALSE)),"")</f>
        <v>6.5</v>
      </c>
      <c r="T4537" s="211">
        <f>IFERROR(IF(VLOOKUP($C4537,'MSCI Database'!$C:$R,7, FALSE)="","",VLOOKUP($C4537,'MSCI Database'!$C:$R,7, FALSE)),"")</f>
        <v>4.4000000000000004</v>
      </c>
      <c r="U4537" s="164">
        <f>IFERROR(IF(VLOOKUP($C4537,'MSCI Database'!$C:$R,8, FALSE)="","",VLOOKUP($C4537,'MSCI Database'!$C:$R,8, FALSE)),"")</f>
        <v>4.5</v>
      </c>
      <c r="V4537" s="175">
        <f>IFERROR(IF(VLOOKUP($C4537,'MSCI Database'!$C:$R,9, FALSE)="","",VLOOKUP($C4537,'MSCI Database'!$C:$R,9, FALSE)),"")</f>
        <v>5.5</v>
      </c>
      <c r="W4537" s="165">
        <f t="shared" ca="1" si="171"/>
        <v>0</v>
      </c>
      <c r="X4537" s="236">
        <f>IFERROR(IF(VLOOKUP($C4537,'MSCI Database'!$C:$R,10, FALSE)="","",VLOOKUP($C4537,'MSCI Database'!$C:$R,10, FALSE)),"")</f>
        <v>12494031</v>
      </c>
      <c r="Y4537" s="133" t="str">
        <f>IFERROR(IF(VLOOKUP($C4537,'MSCI Database'!$C:$R,11, FALSE)="","",VLOOKUP($C4537,'MSCI Database'!$C:$R,11, FALSE)),"")</f>
        <v>2019</v>
      </c>
      <c r="Z4537" s="133" t="str">
        <f>IFERROR(IF(VLOOKUP($C4537,'MSCI Database'!$C:$R,12, FALSE)="","",VLOOKUP($C4537,'MSCI Database'!$C:$R,12, FALSE)),"")</f>
        <v>Reported</v>
      </c>
      <c r="AA4537" s="202" t="str">
        <f>IFERROR(IF(VLOOKUP($C4537,'MSCI Database'!$C:$R,13, FALSE)="","",VLOOKUP($C4537,'MSCI Database'!$C:$R,13, FALSE)),"")</f>
        <v>Improved environmental programs, governance risks remain</v>
      </c>
    </row>
    <row r="4538" spans="1:27" s="130" customFormat="1" ht="15" hidden="1" customHeight="1" outlineLevel="1">
      <c r="A4538" s="130" t="s">
        <v>6981</v>
      </c>
      <c r="B4538" s="130" t="s">
        <v>6982</v>
      </c>
      <c r="C4538" s="130" t="s">
        <v>6983</v>
      </c>
      <c r="D4538" s="130" t="s">
        <v>12128</v>
      </c>
      <c r="E4538" s="130" t="s">
        <v>18673</v>
      </c>
      <c r="F4538" s="215">
        <v>3.3442331525706699E-2</v>
      </c>
      <c r="G4538" s="132" t="str">
        <f ca="1">IFERROR(_xll.BQL($A4538, "cur_mkt_cap(currency=EUR)")/1000000, " ")</f>
        <v xml:space="preserve"> </v>
      </c>
      <c r="M4538" s="308"/>
      <c r="N4538" s="215">
        <f t="shared" si="170"/>
        <v>3.5510549717521493E-4</v>
      </c>
      <c r="O4538" s="172" t="str">
        <f>IFERROR(IF(VLOOKUP($C4538,'MSCI Database'!$C:$R,2, FALSE)="","",VLOOKUP($C4538,'MSCI Database'!$C:$R,2, FALSE)),"")</f>
        <v>Air Freight &amp; Logistics</v>
      </c>
      <c r="P4538" s="186" t="str">
        <f>IFERROR(IF(VLOOKUP($C4538,'MSCI Database'!$C:$R,3, FALSE)="","",VLOOKUP($C4538,'MSCI Database'!$C:$R,3, FALSE)),"")</f>
        <v>AAA</v>
      </c>
      <c r="Q4538" s="164" t="str">
        <f>IFERROR(IF(VLOOKUP($C4538,'MSCI Database'!$C:$R,4, FALSE)="","",VLOOKUP($C4538,'MSCI Database'!$C:$R,4, FALSE)),"")</f>
        <v>0</v>
      </c>
      <c r="R4538" s="164">
        <f>IFERROR(IF(VLOOKUP($C4538,'MSCI Database'!$C:$R,5, FALSE)="","",VLOOKUP($C4538,'MSCI Database'!$C:$R,5, FALSE)),"")</f>
        <v>10</v>
      </c>
      <c r="S4538" s="164">
        <f>IFERROR(IF(VLOOKUP($C4538,'MSCI Database'!$C:$R,6, FALSE)="","",VLOOKUP($C4538,'MSCI Database'!$C:$R,6, FALSE)),"")</f>
        <v>9.5</v>
      </c>
      <c r="T4538" s="211">
        <f>IFERROR(IF(VLOOKUP($C4538,'MSCI Database'!$C:$R,7, FALSE)="","",VLOOKUP($C4538,'MSCI Database'!$C:$R,7, FALSE)),"")</f>
        <v>5</v>
      </c>
      <c r="U4538" s="164">
        <f>IFERROR(IF(VLOOKUP($C4538,'MSCI Database'!$C:$R,8, FALSE)="","",VLOOKUP($C4538,'MSCI Database'!$C:$R,8, FALSE)),"")</f>
        <v>5.5</v>
      </c>
      <c r="V4538" s="175">
        <f>IFERROR(IF(VLOOKUP($C4538,'MSCI Database'!$C:$R,9, FALSE)="","",VLOOKUP($C4538,'MSCI Database'!$C:$R,9, FALSE)),"")</f>
        <v>6.3</v>
      </c>
      <c r="W4538" s="165">
        <f t="shared" ca="1" si="171"/>
        <v>0</v>
      </c>
      <c r="X4538" s="236">
        <f>IFERROR(IF(VLOOKUP($C4538,'MSCI Database'!$C:$R,10, FALSE)="","",VLOOKUP($C4538,'MSCI Database'!$C:$R,10, FALSE)),"")</f>
        <v>51449</v>
      </c>
      <c r="Y4538" s="133" t="str">
        <f>IFERROR(IF(VLOOKUP($C4538,'MSCI Database'!$C:$R,11, FALSE)="","",VLOOKUP($C4538,'MSCI Database'!$C:$R,11, FALSE)),"")</f>
        <v>2019</v>
      </c>
      <c r="Z4538" s="133" t="str">
        <f>IFERROR(IF(VLOOKUP($C4538,'MSCI Database'!$C:$R,12, FALSE)="","",VLOOKUP($C4538,'MSCI Database'!$C:$R,12, FALSE)),"")</f>
        <v>Reported</v>
      </c>
      <c r="AA4538" s="202" t="str">
        <f>IFERROR(IF(VLOOKUP($C4538,'MSCI Database'!$C:$R,13, FALSE)="","",VLOOKUP($C4538,'MSCI Database'!$C:$R,13, FALSE)),"")</f>
        <v>Low exposure to key ESG risks, strong governance structure</v>
      </c>
    </row>
    <row r="4539" spans="1:27" s="130" customFormat="1" ht="15" hidden="1" customHeight="1" outlineLevel="1">
      <c r="A4539" s="130" t="s">
        <v>6541</v>
      </c>
      <c r="B4539" s="130" t="s">
        <v>6542</v>
      </c>
      <c r="C4539" s="130" t="s">
        <v>6543</v>
      </c>
      <c r="D4539" s="130" t="s">
        <v>12128</v>
      </c>
      <c r="E4539" s="130" t="s">
        <v>18682</v>
      </c>
      <c r="F4539" s="215">
        <v>3.3411134194620273E-2</v>
      </c>
      <c r="G4539" s="132" t="str">
        <f ca="1">IFERROR(_xll.BQL($A4539, "cur_mkt_cap(currency=EUR)")/1000000, " ")</f>
        <v xml:space="preserve"> </v>
      </c>
      <c r="M4539" s="308"/>
      <c r="N4539" s="215">
        <f t="shared" si="170"/>
        <v>3.5477423008764748E-4</v>
      </c>
      <c r="O4539" s="172" t="str">
        <f>IFERROR(IF(VLOOKUP($C4539,'MSCI Database'!$C:$R,2, FALSE)="","",VLOOKUP($C4539,'MSCI Database'!$C:$R,2, FALSE)),"")</f>
        <v>Retail - Consumer Discretionary</v>
      </c>
      <c r="P4539" s="186" t="str">
        <f>IFERROR(IF(VLOOKUP($C4539,'MSCI Database'!$C:$R,3, FALSE)="","",VLOOKUP($C4539,'MSCI Database'!$C:$R,3, FALSE)),"")</f>
        <v>BBB</v>
      </c>
      <c r="Q4539" s="164" t="str">
        <f>IFERROR(IF(VLOOKUP($C4539,'MSCI Database'!$C:$R,4, FALSE)="","",VLOOKUP($C4539,'MSCI Database'!$C:$R,4, FALSE)),"")</f>
        <v>1</v>
      </c>
      <c r="R4539" s="164">
        <f>IFERROR(IF(VLOOKUP($C4539,'MSCI Database'!$C:$R,5, FALSE)="","",VLOOKUP($C4539,'MSCI Database'!$C:$R,5, FALSE)),"")</f>
        <v>4.7</v>
      </c>
      <c r="S4539" s="164">
        <f>IFERROR(IF(VLOOKUP($C4539,'MSCI Database'!$C:$R,6, FALSE)="","",VLOOKUP($C4539,'MSCI Database'!$C:$R,6, FALSE)),"")</f>
        <v>2.8</v>
      </c>
      <c r="T4539" s="211">
        <f>IFERROR(IF(VLOOKUP($C4539,'MSCI Database'!$C:$R,7, FALSE)="","",VLOOKUP($C4539,'MSCI Database'!$C:$R,7, FALSE)),"")</f>
        <v>3.9</v>
      </c>
      <c r="U4539" s="164">
        <f>IFERROR(IF(VLOOKUP($C4539,'MSCI Database'!$C:$R,8, FALSE)="","",VLOOKUP($C4539,'MSCI Database'!$C:$R,8, FALSE)),"")</f>
        <v>5.8</v>
      </c>
      <c r="V4539" s="175">
        <f>IFERROR(IF(VLOOKUP($C4539,'MSCI Database'!$C:$R,9, FALSE)="","",VLOOKUP($C4539,'MSCI Database'!$C:$R,9, FALSE)),"")</f>
        <v>4.3</v>
      </c>
      <c r="W4539" s="165">
        <f t="shared" ca="1" si="171"/>
        <v>0</v>
      </c>
      <c r="X4539" s="236">
        <f>IFERROR(IF(VLOOKUP($C4539,'MSCI Database'!$C:$R,10, FALSE)="","",VLOOKUP($C4539,'MSCI Database'!$C:$R,10, FALSE)),"")</f>
        <v>240555</v>
      </c>
      <c r="Y4539" s="133" t="str">
        <f>IFERROR(IF(VLOOKUP($C4539,'MSCI Database'!$C:$R,11, FALSE)="","",VLOOKUP($C4539,'MSCI Database'!$C:$R,11, FALSE)),"")</f>
        <v>2019</v>
      </c>
      <c r="Z4539" s="133" t="str">
        <f>IFERROR(IF(VLOOKUP($C4539,'MSCI Database'!$C:$R,12, FALSE)="","",VLOOKUP($C4539,'MSCI Database'!$C:$R,12, FALSE)),"")</f>
        <v>E.Segmt-Moderate</v>
      </c>
      <c r="AA4539" s="202" t="str">
        <f>IFERROR(IF(VLOOKUP($C4539,'MSCI Database'!$C:$R,13, FALSE)="","",VLOOKUP($C4539,'MSCI Database'!$C:$R,13, FALSE)),"")</f>
        <v>Improved talent management strategies drive rating upgrade</v>
      </c>
    </row>
    <row r="4540" spans="1:27" s="130" customFormat="1" ht="15" hidden="1" customHeight="1" outlineLevel="1">
      <c r="A4540" s="130" t="s">
        <v>6970</v>
      </c>
      <c r="B4540" s="130" t="s">
        <v>6971</v>
      </c>
      <c r="C4540" s="130" t="s">
        <v>6972</v>
      </c>
      <c r="D4540" s="130" t="s">
        <v>12128</v>
      </c>
      <c r="E4540" s="130" t="s">
        <v>12133</v>
      </c>
      <c r="F4540" s="215">
        <v>3.3386113173498863E-2</v>
      </c>
      <c r="G4540" s="132" t="str">
        <f ca="1">IFERROR(_xll.BQL($A4540, "cur_mkt_cap(currency=EUR)")/1000000, " ")</f>
        <v xml:space="preserve"> </v>
      </c>
      <c r="M4540" s="308"/>
      <c r="N4540" s="215">
        <f t="shared" si="170"/>
        <v>3.5450854579651726E-4</v>
      </c>
      <c r="O4540" s="172" t="str">
        <f>IFERROR(IF(VLOOKUP($C4540,'MSCI Database'!$C:$R,2, FALSE)="","",VLOOKUP($C4540,'MSCI Database'!$C:$R,2, FALSE)),"")</f>
        <v>Biotechnology</v>
      </c>
      <c r="P4540" s="186" t="str">
        <f>IFERROR(IF(VLOOKUP($C4540,'MSCI Database'!$C:$R,3, FALSE)="","",VLOOKUP($C4540,'MSCI Database'!$C:$R,3, FALSE)),"")</f>
        <v>BB</v>
      </c>
      <c r="Q4540" s="164" t="str">
        <f>IFERROR(IF(VLOOKUP($C4540,'MSCI Database'!$C:$R,4, FALSE)="","",VLOOKUP($C4540,'MSCI Database'!$C:$R,4, FALSE)),"")</f>
        <v>1</v>
      </c>
      <c r="R4540" s="164">
        <f>IFERROR(IF(VLOOKUP($C4540,'MSCI Database'!$C:$R,5, FALSE)="","",VLOOKUP($C4540,'MSCI Database'!$C:$R,5, FALSE)),"")</f>
        <v>4</v>
      </c>
      <c r="S4540" s="164">
        <f>IFERROR(IF(VLOOKUP($C4540,'MSCI Database'!$C:$R,6, FALSE)="","",VLOOKUP($C4540,'MSCI Database'!$C:$R,6, FALSE)),"")</f>
        <v>3.3</v>
      </c>
      <c r="T4540" s="211">
        <f>IFERROR(IF(VLOOKUP($C4540,'MSCI Database'!$C:$R,7, FALSE)="","",VLOOKUP($C4540,'MSCI Database'!$C:$R,7, FALSE)),"")</f>
        <v>4.8</v>
      </c>
      <c r="U4540" s="164">
        <f>IFERROR(IF(VLOOKUP($C4540,'MSCI Database'!$C:$R,8, FALSE)="","",VLOOKUP($C4540,'MSCI Database'!$C:$R,8, FALSE)),"")</f>
        <v>4.9000000000000004</v>
      </c>
      <c r="V4540" s="175">
        <f>IFERROR(IF(VLOOKUP($C4540,'MSCI Database'!$C:$R,9, FALSE)="","",VLOOKUP($C4540,'MSCI Database'!$C:$R,9, FALSE)),"")</f>
        <v>4.7</v>
      </c>
      <c r="W4540" s="165">
        <f t="shared" ca="1" si="171"/>
        <v>0</v>
      </c>
      <c r="X4540" s="236">
        <f>IFERROR(IF(VLOOKUP($C4540,'MSCI Database'!$C:$R,10, FALSE)="","",VLOOKUP($C4540,'MSCI Database'!$C:$R,10, FALSE)),"")</f>
        <v>50604</v>
      </c>
      <c r="Y4540" s="133" t="str">
        <f>IFERROR(IF(VLOOKUP($C4540,'MSCI Database'!$C:$R,11, FALSE)="","",VLOOKUP($C4540,'MSCI Database'!$C:$R,11, FALSE)),"")</f>
        <v>2019</v>
      </c>
      <c r="Z4540" s="133" t="str">
        <f>IFERROR(IF(VLOOKUP($C4540,'MSCI Database'!$C:$R,12, FALSE)="","",VLOOKUP($C4540,'MSCI Database'!$C:$R,12, FALSE)),"")</f>
        <v>E.Segmt-Moderately Low</v>
      </c>
      <c r="AA4540" s="202" t="str">
        <f>IFERROR(IF(VLOOKUP($C4540,'MSCI Database'!$C:$R,13, FALSE)="","",VLOOKUP($C4540,'MSCI Database'!$C:$R,13, FALSE)),"")</f>
        <v>Strengthened employee programs drive upgrade</v>
      </c>
    </row>
    <row r="4541" spans="1:27" s="130" customFormat="1" ht="15" hidden="1" customHeight="1" outlineLevel="1">
      <c r="A4541" s="130" t="s">
        <v>6319</v>
      </c>
      <c r="B4541" s="130" t="s">
        <v>6320</v>
      </c>
      <c r="C4541" s="130" t="s">
        <v>6321</v>
      </c>
      <c r="D4541" s="130" t="s">
        <v>12128</v>
      </c>
      <c r="E4541" s="130" t="s">
        <v>100</v>
      </c>
      <c r="F4541" s="215">
        <v>3.3306595117633543E-2</v>
      </c>
      <c r="G4541" s="132" t="str">
        <f ca="1">IFERROR(_xll.BQL($A4541, "cur_mkt_cap(currency=EUR)")/1000000, " ")</f>
        <v xml:space="preserve"> </v>
      </c>
      <c r="M4541" s="308"/>
      <c r="N4541" s="215">
        <f t="shared" si="170"/>
        <v>3.5366418783837805E-4</v>
      </c>
      <c r="O4541" s="172" t="str">
        <f>IFERROR(IF(VLOOKUP($C4541,'MSCI Database'!$C:$R,2, FALSE)="","",VLOOKUP($C4541,'MSCI Database'!$C:$R,2, FALSE)),"")</f>
        <v>Utilities</v>
      </c>
      <c r="P4541" s="186" t="str">
        <f>IFERROR(IF(VLOOKUP($C4541,'MSCI Database'!$C:$R,3, FALSE)="","",VLOOKUP($C4541,'MSCI Database'!$C:$R,3, FALSE)),"")</f>
        <v>A</v>
      </c>
      <c r="Q4541" s="164" t="str">
        <f>IFERROR(IF(VLOOKUP($C4541,'MSCI Database'!$C:$R,4, FALSE)="","",VLOOKUP($C4541,'MSCI Database'!$C:$R,4, FALSE)),"")</f>
        <v>1</v>
      </c>
      <c r="R4541" s="164">
        <f>IFERROR(IF(VLOOKUP($C4541,'MSCI Database'!$C:$R,5, FALSE)="","",VLOOKUP($C4541,'MSCI Database'!$C:$R,5, FALSE)),"")</f>
        <v>6.5</v>
      </c>
      <c r="S4541" s="164">
        <f>IFERROR(IF(VLOOKUP($C4541,'MSCI Database'!$C:$R,6, FALSE)="","",VLOOKUP($C4541,'MSCI Database'!$C:$R,6, FALSE)),"")</f>
        <v>6</v>
      </c>
      <c r="T4541" s="211">
        <f>IFERROR(IF(VLOOKUP($C4541,'MSCI Database'!$C:$R,7, FALSE)="","",VLOOKUP($C4541,'MSCI Database'!$C:$R,7, FALSE)),"")</f>
        <v>5.5</v>
      </c>
      <c r="U4541" s="164">
        <f>IFERROR(IF(VLOOKUP($C4541,'MSCI Database'!$C:$R,8, FALSE)="","",VLOOKUP($C4541,'MSCI Database'!$C:$R,8, FALSE)),"")</f>
        <v>5.6</v>
      </c>
      <c r="V4541" s="175">
        <f>IFERROR(IF(VLOOKUP($C4541,'MSCI Database'!$C:$R,9, FALSE)="","",VLOOKUP($C4541,'MSCI Database'!$C:$R,9, FALSE)),"")</f>
        <v>5.8</v>
      </c>
      <c r="W4541" s="165">
        <f t="shared" ca="1" si="171"/>
        <v>0</v>
      </c>
      <c r="X4541" s="236">
        <f>IFERROR(IF(VLOOKUP($C4541,'MSCI Database'!$C:$R,10, FALSE)="","",VLOOKUP($C4541,'MSCI Database'!$C:$R,10, FALSE)),"")</f>
        <v>24476487</v>
      </c>
      <c r="Y4541" s="133" t="str">
        <f>IFERROR(IF(VLOOKUP($C4541,'MSCI Database'!$C:$R,11, FALSE)="","",VLOOKUP($C4541,'MSCI Database'!$C:$R,11, FALSE)),"")</f>
        <v>2019</v>
      </c>
      <c r="Z4541" s="133" t="str">
        <f>IFERROR(IF(VLOOKUP($C4541,'MSCI Database'!$C:$R,12, FALSE)="","",VLOOKUP($C4541,'MSCI Database'!$C:$R,12, FALSE)),"")</f>
        <v>Reported</v>
      </c>
      <c r="AA4541" s="202" t="str">
        <f>IFERROR(IF(VLOOKUP($C4541,'MSCI Database'!$C:$R,13, FALSE)="","",VLOOKUP($C4541,'MSCI Database'!$C:$R,13, FALSE)),"")</f>
        <v>Improved water and labor management programs drive upgrade</v>
      </c>
    </row>
    <row r="4542" spans="1:27" s="130" customFormat="1" ht="15" hidden="1" customHeight="1" outlineLevel="1">
      <c r="A4542" s="130" t="s">
        <v>4807</v>
      </c>
      <c r="B4542" s="130" t="s">
        <v>4808</v>
      </c>
      <c r="C4542" s="130" t="s">
        <v>4809</v>
      </c>
      <c r="D4542" s="130" t="s">
        <v>18678</v>
      </c>
      <c r="E4542" s="130" t="s">
        <v>18674</v>
      </c>
      <c r="F4542" s="215">
        <v>4.267475705877332E-3</v>
      </c>
      <c r="G4542" s="132" t="str">
        <f ca="1">IFERROR(_xll.BQL($A4542, "cur_mkt_cap(currency=EUR)")/1000000, " ")</f>
        <v xml:space="preserve"> </v>
      </c>
      <c r="M4542" s="308"/>
      <c r="N4542" s="215">
        <f t="shared" si="170"/>
        <v>4.5313948312899451E-5</v>
      </c>
      <c r="O4542" s="172" t="str">
        <f>IFERROR(IF(VLOOKUP($C4542,'MSCI Database'!$C:$R,2, FALSE)="","",VLOOKUP($C4542,'MSCI Database'!$C:$R,2, FALSE)),"")</f>
        <v>Food Products</v>
      </c>
      <c r="P4542" s="186" t="str">
        <f>IFERROR(IF(VLOOKUP($C4542,'MSCI Database'!$C:$R,3, FALSE)="","",VLOOKUP($C4542,'MSCI Database'!$C:$R,3, FALSE)),"")</f>
        <v>BB</v>
      </c>
      <c r="Q4542" s="164" t="str">
        <f>IFERROR(IF(VLOOKUP($C4542,'MSCI Database'!$C:$R,4, FALSE)="","",VLOOKUP($C4542,'MSCI Database'!$C:$R,4, FALSE)),"")</f>
        <v>0</v>
      </c>
      <c r="R4542" s="164">
        <f>IFERROR(IF(VLOOKUP($C4542,'MSCI Database'!$C:$R,5, FALSE)="","",VLOOKUP($C4542,'MSCI Database'!$C:$R,5, FALSE)),"")</f>
        <v>4</v>
      </c>
      <c r="S4542" s="164">
        <f>IFERROR(IF(VLOOKUP($C4542,'MSCI Database'!$C:$R,6, FALSE)="","",VLOOKUP($C4542,'MSCI Database'!$C:$R,6, FALSE)),"")</f>
        <v>2.2000000000000002</v>
      </c>
      <c r="T4542" s="211">
        <f>IFERROR(IF(VLOOKUP($C4542,'MSCI Database'!$C:$R,7, FALSE)="","",VLOOKUP($C4542,'MSCI Database'!$C:$R,7, FALSE)),"")</f>
        <v>5.5</v>
      </c>
      <c r="U4542" s="164">
        <f>IFERROR(IF(VLOOKUP($C4542,'MSCI Database'!$C:$R,8, FALSE)="","",VLOOKUP($C4542,'MSCI Database'!$C:$R,8, FALSE)),"")</f>
        <v>4.4000000000000004</v>
      </c>
      <c r="V4542" s="175">
        <f>IFERROR(IF(VLOOKUP($C4542,'MSCI Database'!$C:$R,9, FALSE)="","",VLOOKUP($C4542,'MSCI Database'!$C:$R,9, FALSE)),"")</f>
        <v>3.8</v>
      </c>
      <c r="W4542" s="165">
        <f t="shared" ca="1" si="171"/>
        <v>0</v>
      </c>
      <c r="X4542" s="236">
        <f>IFERROR(IF(VLOOKUP($C4542,'MSCI Database'!$C:$R,10, FALSE)="","",VLOOKUP($C4542,'MSCI Database'!$C:$R,10, FALSE)),"")</f>
        <v>637997</v>
      </c>
      <c r="Y4542" s="133" t="str">
        <f>IFERROR(IF(VLOOKUP($C4542,'MSCI Database'!$C:$R,11, FALSE)="","",VLOOKUP($C4542,'MSCI Database'!$C:$R,11, FALSE)),"")</f>
        <v>2019</v>
      </c>
      <c r="Z4542" s="133" t="str">
        <f>IFERROR(IF(VLOOKUP($C4542,'MSCI Database'!$C:$R,12, FALSE)="","",VLOOKUP($C4542,'MSCI Database'!$C:$R,12, FALSE)),"")</f>
        <v>Reported</v>
      </c>
      <c r="AA4542" s="202" t="str">
        <f>IFERROR(IF(VLOOKUP($C4542,'MSCI Database'!$C:$R,13, FALSE)="","",VLOOKUP($C4542,'MSCI Database'!$C:$R,13, FALSE)),"")</f>
        <v>Robust food safety programs; limited water risk mitigation measures</v>
      </c>
    </row>
    <row r="4543" spans="1:27" s="130" customFormat="1" ht="15" hidden="1" customHeight="1" outlineLevel="1">
      <c r="A4543" s="130" t="s">
        <v>7463</v>
      </c>
      <c r="B4543" s="130" t="s">
        <v>7464</v>
      </c>
      <c r="C4543" s="130" t="s">
        <v>7465</v>
      </c>
      <c r="D4543" s="130" t="s">
        <v>12128</v>
      </c>
      <c r="E4543" s="130" t="s">
        <v>18682</v>
      </c>
      <c r="F4543" s="215">
        <v>3.3159546310256048E-2</v>
      </c>
      <c r="G4543" s="132" t="str">
        <f ca="1">IFERROR(_xll.BQL($A4543, "cur_mkt_cap(currency=EUR)")/1000000, " ")</f>
        <v xml:space="preserve"> </v>
      </c>
      <c r="M4543" s="308"/>
      <c r="N4543" s="215">
        <f t="shared" si="170"/>
        <v>3.5210275843227729E-4</v>
      </c>
      <c r="O4543" s="172" t="str">
        <f>IFERROR(IF(VLOOKUP($C4543,'MSCI Database'!$C:$R,2, FALSE)="","",VLOOKUP($C4543,'MSCI Database'!$C:$R,2, FALSE)),"")</f>
        <v>Casinos &amp; Gaming</v>
      </c>
      <c r="P4543" s="186" t="str">
        <f>IFERROR(IF(VLOOKUP($C4543,'MSCI Database'!$C:$R,3, FALSE)="","",VLOOKUP($C4543,'MSCI Database'!$C:$R,3, FALSE)),"")</f>
        <v>BBB</v>
      </c>
      <c r="Q4543" s="164" t="str">
        <f>IFERROR(IF(VLOOKUP($C4543,'MSCI Database'!$C:$R,4, FALSE)="","",VLOOKUP($C4543,'MSCI Database'!$C:$R,4, FALSE)),"")</f>
        <v>0</v>
      </c>
      <c r="R4543" s="164">
        <f>IFERROR(IF(VLOOKUP($C4543,'MSCI Database'!$C:$R,5, FALSE)="","",VLOOKUP($C4543,'MSCI Database'!$C:$R,5, FALSE)),"")</f>
        <v>5.6</v>
      </c>
      <c r="S4543" s="164">
        <f>IFERROR(IF(VLOOKUP($C4543,'MSCI Database'!$C:$R,6, FALSE)="","",VLOOKUP($C4543,'MSCI Database'!$C:$R,6, FALSE)),"")</f>
        <v>6.7</v>
      </c>
      <c r="T4543" s="211">
        <f>IFERROR(IF(VLOOKUP($C4543,'MSCI Database'!$C:$R,7, FALSE)="","",VLOOKUP($C4543,'MSCI Database'!$C:$R,7, FALSE)),"")</f>
        <v>3.3</v>
      </c>
      <c r="U4543" s="164">
        <f>IFERROR(IF(VLOOKUP($C4543,'MSCI Database'!$C:$R,8, FALSE)="","",VLOOKUP($C4543,'MSCI Database'!$C:$R,8, FALSE)),"")</f>
        <v>5</v>
      </c>
      <c r="V4543" s="175">
        <f>IFERROR(IF(VLOOKUP($C4543,'MSCI Database'!$C:$R,9, FALSE)="","",VLOOKUP($C4543,'MSCI Database'!$C:$R,9, FALSE)),"")</f>
        <v>4.9000000000000004</v>
      </c>
      <c r="W4543" s="165">
        <f t="shared" ca="1" si="171"/>
        <v>0</v>
      </c>
      <c r="X4543" s="236">
        <f>IFERROR(IF(VLOOKUP($C4543,'MSCI Database'!$C:$R,10, FALSE)="","",VLOOKUP($C4543,'MSCI Database'!$C:$R,10, FALSE)),"")</f>
        <v>968070</v>
      </c>
      <c r="Y4543" s="133" t="str">
        <f>IFERROR(IF(VLOOKUP($C4543,'MSCI Database'!$C:$R,11, FALSE)="","",VLOOKUP($C4543,'MSCI Database'!$C:$R,11, FALSE)),"")</f>
        <v>2019</v>
      </c>
      <c r="Z4543" s="133" t="str">
        <f>IFERROR(IF(VLOOKUP($C4543,'MSCI Database'!$C:$R,12, FALSE)="","",VLOOKUP($C4543,'MSCI Database'!$C:$R,12, FALSE)),"")</f>
        <v>Reported</v>
      </c>
      <c r="AA4543" s="202" t="str">
        <f>IFERROR(IF(VLOOKUP($C4543,'MSCI Database'!$C:$R,13, FALSE)="","",VLOOKUP($C4543,'MSCI Database'!$C:$R,13, FALSE)),"")</f>
        <v>COVID-19 impact on labor may present challenges</v>
      </c>
    </row>
    <row r="4544" spans="1:27" s="130" customFormat="1" ht="15" hidden="1" customHeight="1" outlineLevel="1">
      <c r="A4544" s="130" t="s">
        <v>2135</v>
      </c>
      <c r="B4544" s="130" t="s">
        <v>2136</v>
      </c>
      <c r="C4544" s="130" t="s">
        <v>2137</v>
      </c>
      <c r="D4544" s="130" t="s">
        <v>18685</v>
      </c>
      <c r="E4544" s="130" t="s">
        <v>18673</v>
      </c>
      <c r="F4544" s="215">
        <v>3.8866676526451413E-2</v>
      </c>
      <c r="G4544" s="132" t="str">
        <f ca="1">IFERROR(_xll.BQL($A4544, "cur_mkt_cap(currency=EUR)")/1000000, " ")</f>
        <v xml:space="preserve"> </v>
      </c>
      <c r="M4544" s="308"/>
      <c r="N4544" s="215">
        <f t="shared" si="170"/>
        <v>4.1270359636452194E-4</v>
      </c>
      <c r="O4544" s="172" t="str">
        <f>IFERROR(IF(VLOOKUP($C4544,'MSCI Database'!$C:$R,2, FALSE)="","",VLOOKUP($C4544,'MSCI Database'!$C:$R,2, FALSE)),"")</f>
        <v>Industrial Machinery</v>
      </c>
      <c r="P4544" s="186" t="str">
        <f>IFERROR(IF(VLOOKUP($C4544,'MSCI Database'!$C:$R,3, FALSE)="","",VLOOKUP($C4544,'MSCI Database'!$C:$R,3, FALSE)),"")</f>
        <v>BBB</v>
      </c>
      <c r="Q4544" s="164" t="str">
        <f>IFERROR(IF(VLOOKUP($C4544,'MSCI Database'!$C:$R,4, FALSE)="","",VLOOKUP($C4544,'MSCI Database'!$C:$R,4, FALSE)),"")</f>
        <v>0</v>
      </c>
      <c r="R4544" s="164">
        <f>IFERROR(IF(VLOOKUP($C4544,'MSCI Database'!$C:$R,5, FALSE)="","",VLOOKUP($C4544,'MSCI Database'!$C:$R,5, FALSE)),"")</f>
        <v>4.3</v>
      </c>
      <c r="S4544" s="164">
        <f>IFERROR(IF(VLOOKUP($C4544,'MSCI Database'!$C:$R,6, FALSE)="","",VLOOKUP($C4544,'MSCI Database'!$C:$R,6, FALSE)),"")</f>
        <v>6</v>
      </c>
      <c r="T4544" s="211">
        <f>IFERROR(IF(VLOOKUP($C4544,'MSCI Database'!$C:$R,7, FALSE)="","",VLOOKUP($C4544,'MSCI Database'!$C:$R,7, FALSE)),"")</f>
        <v>5.7</v>
      </c>
      <c r="U4544" s="164">
        <f>IFERROR(IF(VLOOKUP($C4544,'MSCI Database'!$C:$R,8, FALSE)="","",VLOOKUP($C4544,'MSCI Database'!$C:$R,8, FALSE)),"")</f>
        <v>2.9</v>
      </c>
      <c r="V4544" s="175">
        <f>IFERROR(IF(VLOOKUP($C4544,'MSCI Database'!$C:$R,9, FALSE)="","",VLOOKUP($C4544,'MSCI Database'!$C:$R,9, FALSE)),"")</f>
        <v>4.5</v>
      </c>
      <c r="W4544" s="165">
        <f t="shared" ca="1" si="171"/>
        <v>0</v>
      </c>
      <c r="X4544" s="236">
        <f>IFERROR(IF(VLOOKUP($C4544,'MSCI Database'!$C:$R,10, FALSE)="","",VLOOKUP($C4544,'MSCI Database'!$C:$R,10, FALSE)),"")</f>
        <v>148300</v>
      </c>
      <c r="Y4544" s="133" t="str">
        <f>IFERROR(IF(VLOOKUP($C4544,'MSCI Database'!$C:$R,11, FALSE)="","",VLOOKUP($C4544,'MSCI Database'!$C:$R,11, FALSE)),"")</f>
        <v>2019</v>
      </c>
      <c r="Z4544" s="133" t="str">
        <f>IFERROR(IF(VLOOKUP($C4544,'MSCI Database'!$C:$R,12, FALSE)="","",VLOOKUP($C4544,'MSCI Database'!$C:$R,12, FALSE)),"")</f>
        <v>Reported</v>
      </c>
      <c r="AA4544" s="202" t="str">
        <f>IFERROR(IF(VLOOKUP($C4544,'MSCI Database'!$C:$R,13, FALSE)="","",VLOOKUP($C4544,'MSCI Database'!$C:$R,13, FALSE)),"")</f>
        <v>Strong labor management and environmental programs, but governance-related risks remain</v>
      </c>
    </row>
    <row r="4545" spans="1:27" s="130" customFormat="1" ht="15" hidden="1" customHeight="1" outlineLevel="1">
      <c r="A4545" s="130" t="s">
        <v>1436</v>
      </c>
      <c r="B4545" s="130" t="s">
        <v>1437</v>
      </c>
      <c r="C4545" s="130" t="s">
        <v>1438</v>
      </c>
      <c r="D4545" s="130" t="s">
        <v>18678</v>
      </c>
      <c r="E4545" s="130" t="s">
        <v>18684</v>
      </c>
      <c r="F4545" s="215">
        <v>4.2433958367505869E-3</v>
      </c>
      <c r="G4545" s="132" t="str">
        <f ca="1">IFERROR(_xll.BQL($A4545, "cur_mkt_cap(currency=EUR)")/1000000, " ")</f>
        <v xml:space="preserve"> </v>
      </c>
      <c r="M4545" s="308"/>
      <c r="N4545" s="215">
        <f t="shared" si="170"/>
        <v>4.5058257590750069E-5</v>
      </c>
      <c r="O4545" s="172" t="str">
        <f>IFERROR(IF(VLOOKUP($C4545,'MSCI Database'!$C:$R,2, FALSE)="","",VLOOKUP($C4545,'MSCI Database'!$C:$R,2, FALSE)),"")</f>
        <v>Metals and Mining - Non-Precious Metals</v>
      </c>
      <c r="P4545" s="186" t="str">
        <f>IFERROR(IF(VLOOKUP($C4545,'MSCI Database'!$C:$R,3, FALSE)="","",VLOOKUP($C4545,'MSCI Database'!$C:$R,3, FALSE)),"")</f>
        <v>BBB</v>
      </c>
      <c r="Q4545" s="164" t="str">
        <f>IFERROR(IF(VLOOKUP($C4545,'MSCI Database'!$C:$R,4, FALSE)="","",VLOOKUP($C4545,'MSCI Database'!$C:$R,4, FALSE)),"")</f>
        <v>0</v>
      </c>
      <c r="R4545" s="164">
        <f>IFERROR(IF(VLOOKUP($C4545,'MSCI Database'!$C:$R,5, FALSE)="","",VLOOKUP($C4545,'MSCI Database'!$C:$R,5, FALSE)),"")</f>
        <v>5.6</v>
      </c>
      <c r="S4545" s="164">
        <f>IFERROR(IF(VLOOKUP($C4545,'MSCI Database'!$C:$R,6, FALSE)="","",VLOOKUP($C4545,'MSCI Database'!$C:$R,6, FALSE)),"")</f>
        <v>3.8</v>
      </c>
      <c r="T4545" s="211">
        <f>IFERROR(IF(VLOOKUP($C4545,'MSCI Database'!$C:$R,7, FALSE)="","",VLOOKUP($C4545,'MSCI Database'!$C:$R,7, FALSE)),"")</f>
        <v>3.8</v>
      </c>
      <c r="U4545" s="164">
        <f>IFERROR(IF(VLOOKUP($C4545,'MSCI Database'!$C:$R,8, FALSE)="","",VLOOKUP($C4545,'MSCI Database'!$C:$R,8, FALSE)),"")</f>
        <v>5.2</v>
      </c>
      <c r="V4545" s="175">
        <f>IFERROR(IF(VLOOKUP($C4545,'MSCI Database'!$C:$R,9, FALSE)="","",VLOOKUP($C4545,'MSCI Database'!$C:$R,9, FALSE)),"")</f>
        <v>4.3</v>
      </c>
      <c r="W4545" s="165">
        <f t="shared" ca="1" si="171"/>
        <v>0</v>
      </c>
      <c r="X4545" s="236">
        <f>IFERROR(IF(VLOOKUP($C4545,'MSCI Database'!$C:$R,10, FALSE)="","",VLOOKUP($C4545,'MSCI Database'!$C:$R,10, FALSE)),"")</f>
        <v>970000</v>
      </c>
      <c r="Y4545" s="133" t="str">
        <f>IFERROR(IF(VLOOKUP($C4545,'MSCI Database'!$C:$R,11, FALSE)="","",VLOOKUP($C4545,'MSCI Database'!$C:$R,11, FALSE)),"")</f>
        <v>2019</v>
      </c>
      <c r="Z4545" s="133" t="str">
        <f>IFERROR(IF(VLOOKUP($C4545,'MSCI Database'!$C:$R,12, FALSE)="","",VLOOKUP($C4545,'MSCI Database'!$C:$R,12, FALSE)),"")</f>
        <v>Reported</v>
      </c>
      <c r="AA4545" s="202" t="str">
        <f>IFERROR(IF(VLOOKUP($C4545,'MSCI Database'!$C:$R,13, FALSE)="","",VLOOKUP($C4545,'MSCI Database'!$C:$R,13, FALSE)),"")</f>
        <v>Strong environmental performance and governance structure; labor practices lag industry peers</v>
      </c>
    </row>
    <row r="4546" spans="1:27" s="130" customFormat="1" ht="15" hidden="1" customHeight="1" outlineLevel="1">
      <c r="A4546" s="130" t="s">
        <v>4918</v>
      </c>
      <c r="B4546" s="130" t="s">
        <v>4919</v>
      </c>
      <c r="C4546" s="130" t="s">
        <v>4920</v>
      </c>
      <c r="D4546" s="130" t="s">
        <v>18678</v>
      </c>
      <c r="E4546" s="130" t="s">
        <v>18704</v>
      </c>
      <c r="F4546" s="215">
        <v>4.2425042190714279E-3</v>
      </c>
      <c r="G4546" s="132" t="str">
        <f ca="1">IFERROR(_xll.BQL($A4546, "cur_mkt_cap(currency=EUR)")/1000000, " ")</f>
        <v xml:space="preserve"> </v>
      </c>
      <c r="M4546" s="308"/>
      <c r="N4546" s="215">
        <f t="shared" si="170"/>
        <v>4.5048789999083965E-5</v>
      </c>
      <c r="O4546" s="172" t="str">
        <f>IFERROR(IF(VLOOKUP($C4546,'MSCI Database'!$C:$R,2, FALSE)="","",VLOOKUP($C4546,'MSCI Database'!$C:$R,2, FALSE)),"")</f>
        <v>Real Estate Development &amp; Diversified Activities</v>
      </c>
      <c r="P4546" s="186" t="str">
        <f>IFERROR(IF(VLOOKUP($C4546,'MSCI Database'!$C:$R,3, FALSE)="","",VLOOKUP($C4546,'MSCI Database'!$C:$R,3, FALSE)),"")</f>
        <v>B</v>
      </c>
      <c r="Q4546" s="164" t="str">
        <f>IFERROR(IF(VLOOKUP($C4546,'MSCI Database'!$C:$R,4, FALSE)="","",VLOOKUP($C4546,'MSCI Database'!$C:$R,4, FALSE)),"")</f>
        <v>0</v>
      </c>
      <c r="R4546" s="164">
        <f>IFERROR(IF(VLOOKUP($C4546,'MSCI Database'!$C:$R,5, FALSE)="","",VLOOKUP($C4546,'MSCI Database'!$C:$R,5, FALSE)),"")</f>
        <v>2.5</v>
      </c>
      <c r="S4546" s="164">
        <f>IFERROR(IF(VLOOKUP($C4546,'MSCI Database'!$C:$R,6, FALSE)="","",VLOOKUP($C4546,'MSCI Database'!$C:$R,6, FALSE)),"")</f>
        <v>4</v>
      </c>
      <c r="T4546" s="211">
        <f>IFERROR(IF(VLOOKUP($C4546,'MSCI Database'!$C:$R,7, FALSE)="","",VLOOKUP($C4546,'MSCI Database'!$C:$R,7, FALSE)),"")</f>
        <v>1.9</v>
      </c>
      <c r="U4546" s="164">
        <f>IFERROR(IF(VLOOKUP($C4546,'MSCI Database'!$C:$R,8, FALSE)="","",VLOOKUP($C4546,'MSCI Database'!$C:$R,8, FALSE)),"")</f>
        <v>4.8</v>
      </c>
      <c r="V4546" s="175">
        <f>IFERROR(IF(VLOOKUP($C4546,'MSCI Database'!$C:$R,9, FALSE)="","",VLOOKUP($C4546,'MSCI Database'!$C:$R,9, FALSE)),"")</f>
        <v>3.5</v>
      </c>
      <c r="W4546" s="165">
        <f t="shared" ca="1" si="171"/>
        <v>0</v>
      </c>
      <c r="X4546" s="236">
        <f>IFERROR(IF(VLOOKUP($C4546,'MSCI Database'!$C:$R,10, FALSE)="","",VLOOKUP($C4546,'MSCI Database'!$C:$R,10, FALSE)),"")</f>
        <v>578104</v>
      </c>
      <c r="Y4546" s="133" t="str">
        <f>IFERROR(IF(VLOOKUP($C4546,'MSCI Database'!$C:$R,11, FALSE)="","",VLOOKUP($C4546,'MSCI Database'!$C:$R,11, FALSE)),"")</f>
        <v>2019</v>
      </c>
      <c r="Z4546" s="133" t="str">
        <f>IFERROR(IF(VLOOKUP($C4546,'MSCI Database'!$C:$R,12, FALSE)="","",VLOOKUP($C4546,'MSCI Database'!$C:$R,12, FALSE)),"")</f>
        <v>Reported</v>
      </c>
      <c r="AA4546" s="202" t="str">
        <f>IFERROR(IF(VLOOKUP($C4546,'MSCI Database'!$C:$R,13, FALSE)="","",VLOOKUP($C4546,'MSCI Database'!$C:$R,13, FALSE)),"")</f>
        <v>Trails peers in risk management frameworks for workplace safety and anti-corruption</v>
      </c>
    </row>
    <row r="4547" spans="1:27" s="130" customFormat="1" ht="15" hidden="1" customHeight="1" outlineLevel="1">
      <c r="A4547" s="130" t="s">
        <v>6934</v>
      </c>
      <c r="B4547" s="130" t="s">
        <v>6935</v>
      </c>
      <c r="C4547" s="130" t="s">
        <v>6936</v>
      </c>
      <c r="D4547" s="130" t="s">
        <v>12128</v>
      </c>
      <c r="E4547" s="130" t="s">
        <v>18689</v>
      </c>
      <c r="F4547" s="215">
        <v>3.2974575888461803E-2</v>
      </c>
      <c r="G4547" s="132" t="str">
        <f ca="1">IFERROR(_xll.BQL($A4547, "cur_mkt_cap(currency=EUR)")/1000000, " ")</f>
        <v xml:space="preserve"> </v>
      </c>
      <c r="M4547" s="308"/>
      <c r="N4547" s="215">
        <f t="shared" si="170"/>
        <v>3.5013866051812728E-4</v>
      </c>
      <c r="O4547" s="172" t="str">
        <f>IFERROR(IF(VLOOKUP($C4547,'MSCI Database'!$C:$R,2, FALSE)="","",VLOOKUP($C4547,'MSCI Database'!$C:$R,2, FALSE)),"")</f>
        <v>Software &amp; Services</v>
      </c>
      <c r="P4547" s="186" t="str">
        <f>IFERROR(IF(VLOOKUP($C4547,'MSCI Database'!$C:$R,3, FALSE)="","",VLOOKUP($C4547,'MSCI Database'!$C:$R,3, FALSE)),"")</f>
        <v>BB</v>
      </c>
      <c r="Q4547" s="164" t="str">
        <f>IFERROR(IF(VLOOKUP($C4547,'MSCI Database'!$C:$R,4, FALSE)="","",VLOOKUP($C4547,'MSCI Database'!$C:$R,4, FALSE)),"")</f>
        <v>0</v>
      </c>
      <c r="R4547" s="164">
        <f>IFERROR(IF(VLOOKUP($C4547,'MSCI Database'!$C:$R,5, FALSE)="","",VLOOKUP($C4547,'MSCI Database'!$C:$R,5, FALSE)),"")</f>
        <v>4.0999999999999996</v>
      </c>
      <c r="S4547" s="164">
        <f>IFERROR(IF(VLOOKUP($C4547,'MSCI Database'!$C:$R,6, FALSE)="","",VLOOKUP($C4547,'MSCI Database'!$C:$R,6, FALSE)),"")</f>
        <v>4.2</v>
      </c>
      <c r="T4547" s="211">
        <f>IFERROR(IF(VLOOKUP($C4547,'MSCI Database'!$C:$R,7, FALSE)="","",VLOOKUP($C4547,'MSCI Database'!$C:$R,7, FALSE)),"")</f>
        <v>1.9</v>
      </c>
      <c r="U4547" s="164">
        <f>IFERROR(IF(VLOOKUP($C4547,'MSCI Database'!$C:$R,8, FALSE)="","",VLOOKUP($C4547,'MSCI Database'!$C:$R,8, FALSE)),"")</f>
        <v>6</v>
      </c>
      <c r="V4547" s="175">
        <f>IFERROR(IF(VLOOKUP($C4547,'MSCI Database'!$C:$R,9, FALSE)="","",VLOOKUP($C4547,'MSCI Database'!$C:$R,9, FALSE)),"")</f>
        <v>3.8</v>
      </c>
      <c r="W4547" s="165">
        <f t="shared" ca="1" si="171"/>
        <v>0</v>
      </c>
      <c r="X4547" s="236">
        <f>IFERROR(IF(VLOOKUP($C4547,'MSCI Database'!$C:$R,10, FALSE)="","",VLOOKUP($C4547,'MSCI Database'!$C:$R,10, FALSE)),"")</f>
        <v>26123</v>
      </c>
      <c r="Y4547" s="133" t="str">
        <f>IFERROR(IF(VLOOKUP($C4547,'MSCI Database'!$C:$R,11, FALSE)="","",VLOOKUP($C4547,'MSCI Database'!$C:$R,11, FALSE)),"")</f>
        <v>2019</v>
      </c>
      <c r="Z4547" s="133" t="str">
        <f>IFERROR(IF(VLOOKUP($C4547,'MSCI Database'!$C:$R,12, FALSE)="","",VLOOKUP($C4547,'MSCI Database'!$C:$R,12, FALSE)),"")</f>
        <v>E.Segmt-Moderate</v>
      </c>
      <c r="AA4547" s="202" t="str">
        <f>IFERROR(IF(VLOOKUP($C4547,'MSCI Database'!$C:$R,13, FALSE)="","",VLOOKUP($C4547,'MSCI Database'!$C:$R,13, FALSE)),"")</f>
        <v>Limited innovation capacities to benefit from growing demand for cleantech solutions</v>
      </c>
    </row>
    <row r="4548" spans="1:27" s="130" customFormat="1" ht="15" hidden="1" customHeight="1" outlineLevel="1">
      <c r="A4548" s="130" t="s">
        <v>425</v>
      </c>
      <c r="B4548" s="130" t="s">
        <v>426</v>
      </c>
      <c r="C4548" s="130" t="s">
        <v>427</v>
      </c>
      <c r="D4548" s="130" t="s">
        <v>18679</v>
      </c>
      <c r="E4548" s="130" t="s">
        <v>18684</v>
      </c>
      <c r="F4548" s="215">
        <v>2.4655151379380909E-2</v>
      </c>
      <c r="G4548" s="132" t="str">
        <f ca="1">IFERROR(_xll.BQL($A4548, "cur_mkt_cap(currency=EUR)")/1000000, " ")</f>
        <v xml:space="preserve"> </v>
      </c>
      <c r="M4548" s="308"/>
      <c r="N4548" s="215">
        <f t="shared" si="170"/>
        <v>2.6179932406253576E-4</v>
      </c>
      <c r="O4548" s="172" t="str">
        <f>IFERROR(IF(VLOOKUP($C4548,'MSCI Database'!$C:$R,2, FALSE)="","",VLOOKUP($C4548,'MSCI Database'!$C:$R,2, FALSE)),"")</f>
        <v>Metals and Mining - Precious Metals</v>
      </c>
      <c r="P4548" s="186" t="str">
        <f>IFERROR(IF(VLOOKUP($C4548,'MSCI Database'!$C:$R,3, FALSE)="","",VLOOKUP($C4548,'MSCI Database'!$C:$R,3, FALSE)),"")</f>
        <v>AA</v>
      </c>
      <c r="Q4548" s="164" t="str">
        <f>IFERROR(IF(VLOOKUP($C4548,'MSCI Database'!$C:$R,4, FALSE)="","",VLOOKUP($C4548,'MSCI Database'!$C:$R,4, FALSE)),"")</f>
        <v>1</v>
      </c>
      <c r="R4548" s="164">
        <f>IFERROR(IF(VLOOKUP($C4548,'MSCI Database'!$C:$R,5, FALSE)="","",VLOOKUP($C4548,'MSCI Database'!$C:$R,5, FALSE)),"")</f>
        <v>7.3</v>
      </c>
      <c r="S4548" s="164">
        <f>IFERROR(IF(VLOOKUP($C4548,'MSCI Database'!$C:$R,6, FALSE)="","",VLOOKUP($C4548,'MSCI Database'!$C:$R,6, FALSE)),"")</f>
        <v>2.9</v>
      </c>
      <c r="T4548" s="211">
        <f>IFERROR(IF(VLOOKUP($C4548,'MSCI Database'!$C:$R,7, FALSE)="","",VLOOKUP($C4548,'MSCI Database'!$C:$R,7, FALSE)),"")</f>
        <v>6.3</v>
      </c>
      <c r="U4548" s="164">
        <f>IFERROR(IF(VLOOKUP($C4548,'MSCI Database'!$C:$R,8, FALSE)="","",VLOOKUP($C4548,'MSCI Database'!$C:$R,8, FALSE)),"")</f>
        <v>6.7</v>
      </c>
      <c r="V4548" s="175">
        <f>IFERROR(IF(VLOOKUP($C4548,'MSCI Database'!$C:$R,9, FALSE)="","",VLOOKUP($C4548,'MSCI Database'!$C:$R,9, FALSE)),"")</f>
        <v>5.3</v>
      </c>
      <c r="W4548" s="165">
        <f t="shared" ca="1" si="171"/>
        <v>0</v>
      </c>
      <c r="X4548" s="236">
        <f>IFERROR(IF(VLOOKUP($C4548,'MSCI Database'!$C:$R,10, FALSE)="","",VLOOKUP($C4548,'MSCI Database'!$C:$R,10, FALSE)),"")</f>
        <v>2278764</v>
      </c>
      <c r="Y4548" s="133" t="str">
        <f>IFERROR(IF(VLOOKUP($C4548,'MSCI Database'!$C:$R,11, FALSE)="","",VLOOKUP($C4548,'MSCI Database'!$C:$R,11, FALSE)),"")</f>
        <v>2019</v>
      </c>
      <c r="Z4548" s="133" t="str">
        <f>IFERROR(IF(VLOOKUP($C4548,'MSCI Database'!$C:$R,12, FALSE)="","",VLOOKUP($C4548,'MSCI Database'!$C:$R,12, FALSE)),"")</f>
        <v>Reported</v>
      </c>
      <c r="AA4548" s="202" t="str">
        <f>IFERROR(IF(VLOOKUP($C4548,'MSCI Database'!$C:$R,13, FALSE)="","",VLOOKUP($C4548,'MSCI Database'!$C:$R,13, FALSE)),"")</f>
        <v>Industry leader in safety management, strong overall governance framework</v>
      </c>
    </row>
    <row r="4549" spans="1:27" s="130" customFormat="1" ht="15" hidden="1" customHeight="1" outlineLevel="1">
      <c r="A4549" s="130" t="s">
        <v>8444</v>
      </c>
      <c r="B4549" s="130" t="s">
        <v>8445</v>
      </c>
      <c r="C4549" s="130" t="s">
        <v>8446</v>
      </c>
      <c r="D4549" s="130" t="s">
        <v>18703</v>
      </c>
      <c r="E4549" s="130" t="s">
        <v>18688</v>
      </c>
      <c r="F4549" s="215">
        <v>2.2542649042295629E-3</v>
      </c>
      <c r="G4549" s="132" t="str">
        <f ca="1">IFERROR(_xll.BQL($A4549, "cur_mkt_cap(currency=EUR)")/1000000, " ")</f>
        <v xml:space="preserve"> </v>
      </c>
      <c r="M4549" s="308"/>
      <c r="N4549" s="215">
        <f t="shared" si="170"/>
        <v>2.3936783802461306E-5</v>
      </c>
      <c r="O4549" s="172" t="str">
        <f>IFERROR(IF(VLOOKUP($C4549,'MSCI Database'!$C:$R,2, FALSE)="","",VLOOKUP($C4549,'MSCI Database'!$C:$R,2, FALSE)),"")</f>
        <v>Diversified Financials</v>
      </c>
      <c r="P4549" s="186" t="str">
        <f>IFERROR(IF(VLOOKUP($C4549,'MSCI Database'!$C:$R,3, FALSE)="","",VLOOKUP($C4549,'MSCI Database'!$C:$R,3, FALSE)),"")</f>
        <v>A</v>
      </c>
      <c r="Q4549" s="164" t="str">
        <f>IFERROR(IF(VLOOKUP($C4549,'MSCI Database'!$C:$R,4, FALSE)="","",VLOOKUP($C4549,'MSCI Database'!$C:$R,4, FALSE)),"")</f>
        <v>1</v>
      </c>
      <c r="R4549" s="164">
        <f>IFERROR(IF(VLOOKUP($C4549,'MSCI Database'!$C:$R,5, FALSE)="","",VLOOKUP($C4549,'MSCI Database'!$C:$R,5, FALSE)),"")</f>
        <v>6.2</v>
      </c>
      <c r="S4549" s="164">
        <f>IFERROR(IF(VLOOKUP($C4549,'MSCI Database'!$C:$R,6, FALSE)="","",VLOOKUP($C4549,'MSCI Database'!$C:$R,6, FALSE)),"")</f>
        <v>9.8000000000000007</v>
      </c>
      <c r="T4549" s="211">
        <f>IFERROR(IF(VLOOKUP($C4549,'MSCI Database'!$C:$R,7, FALSE)="","",VLOOKUP($C4549,'MSCI Database'!$C:$R,7, FALSE)),"")</f>
        <v>4.2</v>
      </c>
      <c r="U4549" s="164">
        <f>IFERROR(IF(VLOOKUP($C4549,'MSCI Database'!$C:$R,8, FALSE)="","",VLOOKUP($C4549,'MSCI Database'!$C:$R,8, FALSE)),"")</f>
        <v>5.6</v>
      </c>
      <c r="V4549" s="175">
        <f>IFERROR(IF(VLOOKUP($C4549,'MSCI Database'!$C:$R,9, FALSE)="","",VLOOKUP($C4549,'MSCI Database'!$C:$R,9, FALSE)),"")</f>
        <v>5.2</v>
      </c>
      <c r="W4549" s="165">
        <f t="shared" ca="1" si="171"/>
        <v>0</v>
      </c>
      <c r="X4549" s="236">
        <f>IFERROR(IF(VLOOKUP($C4549,'MSCI Database'!$C:$R,10, FALSE)="","",VLOOKUP($C4549,'MSCI Database'!$C:$R,10, FALSE)),"")</f>
        <v>834627</v>
      </c>
      <c r="Y4549" s="133" t="str">
        <f>IFERROR(IF(VLOOKUP($C4549,'MSCI Database'!$C:$R,11, FALSE)="","",VLOOKUP($C4549,'MSCI Database'!$C:$R,11, FALSE)),"")</f>
        <v>2020</v>
      </c>
      <c r="Z4549" s="133" t="str">
        <f>IFERROR(IF(VLOOKUP($C4549,'MSCI Database'!$C:$R,12, FALSE)="","",VLOOKUP($C4549,'MSCI Database'!$C:$R,12, FALSE)),"")</f>
        <v>Reported</v>
      </c>
      <c r="AA4549" s="202" t="str">
        <f>IFERROR(IF(VLOOKUP($C4549,'MSCI Database'!$C:$R,13, FALSE)="","",VLOOKUP($C4549,'MSCI Database'!$C:$R,13, FALSE)),"")</f>
        <v>Improvement in governance practices drives upgrade</v>
      </c>
    </row>
    <row r="4550" spans="1:27" s="130" customFormat="1" ht="15" hidden="1" customHeight="1" outlineLevel="1">
      <c r="A4550" s="130" t="s">
        <v>6552</v>
      </c>
      <c r="B4550" s="130" t="s">
        <v>6553</v>
      </c>
      <c r="C4550" s="130" t="s">
        <v>6554</v>
      </c>
      <c r="D4550" s="130" t="s">
        <v>12128</v>
      </c>
      <c r="E4550" s="130" t="s">
        <v>18689</v>
      </c>
      <c r="F4550" s="215">
        <v>3.2847938314968683E-2</v>
      </c>
      <c r="G4550" s="132" t="str">
        <f ca="1">IFERROR(_xll.BQL($A4550, "cur_mkt_cap(currency=EUR)")/1000000, " ")</f>
        <v xml:space="preserve"> </v>
      </c>
      <c r="M4550" s="308"/>
      <c r="N4550" s="215">
        <f t="shared" si="170"/>
        <v>3.4879396663929977E-4</v>
      </c>
      <c r="O4550" s="172" t="str">
        <f>IFERROR(IF(VLOOKUP($C4550,'MSCI Database'!$C:$R,2, FALSE)="","",VLOOKUP($C4550,'MSCI Database'!$C:$R,2, FALSE)),"")</f>
        <v>Electronic Equipment, Instruments &amp; Components</v>
      </c>
      <c r="P4550" s="186" t="str">
        <f>IFERROR(IF(VLOOKUP($C4550,'MSCI Database'!$C:$R,3, FALSE)="","",VLOOKUP($C4550,'MSCI Database'!$C:$R,3, FALSE)),"")</f>
        <v>BB</v>
      </c>
      <c r="Q4550" s="164" t="str">
        <f>IFERROR(IF(VLOOKUP($C4550,'MSCI Database'!$C:$R,4, FALSE)="","",VLOOKUP($C4550,'MSCI Database'!$C:$R,4, FALSE)),"")</f>
        <v>1</v>
      </c>
      <c r="R4550" s="164">
        <f>IFERROR(IF(VLOOKUP($C4550,'MSCI Database'!$C:$R,5, FALSE)="","",VLOOKUP($C4550,'MSCI Database'!$C:$R,5, FALSE)),"")</f>
        <v>3.8</v>
      </c>
      <c r="S4550" s="164">
        <f>IFERROR(IF(VLOOKUP($C4550,'MSCI Database'!$C:$R,6, FALSE)="","",VLOOKUP($C4550,'MSCI Database'!$C:$R,6, FALSE)),"")</f>
        <v>2.8</v>
      </c>
      <c r="T4550" s="211">
        <f>IFERROR(IF(VLOOKUP($C4550,'MSCI Database'!$C:$R,7, FALSE)="","",VLOOKUP($C4550,'MSCI Database'!$C:$R,7, FALSE)),"")</f>
        <v>1.9</v>
      </c>
      <c r="U4550" s="164">
        <f>IFERROR(IF(VLOOKUP($C4550,'MSCI Database'!$C:$R,8, FALSE)="","",VLOOKUP($C4550,'MSCI Database'!$C:$R,8, FALSE)),"")</f>
        <v>6.9</v>
      </c>
      <c r="V4550" s="175">
        <f>IFERROR(IF(VLOOKUP($C4550,'MSCI Database'!$C:$R,9, FALSE)="","",VLOOKUP($C4550,'MSCI Database'!$C:$R,9, FALSE)),"")</f>
        <v>4.5</v>
      </c>
      <c r="W4550" s="165">
        <f t="shared" ca="1" si="171"/>
        <v>0</v>
      </c>
      <c r="X4550" s="236">
        <f>IFERROR(IF(VLOOKUP($C4550,'MSCI Database'!$C:$R,10, FALSE)="","",VLOOKUP($C4550,'MSCI Database'!$C:$R,10, FALSE)),"")</f>
        <v>204925</v>
      </c>
      <c r="Y4550" s="133" t="str">
        <f>IFERROR(IF(VLOOKUP($C4550,'MSCI Database'!$C:$R,11, FALSE)="","",VLOOKUP($C4550,'MSCI Database'!$C:$R,11, FALSE)),"")</f>
        <v>2019</v>
      </c>
      <c r="Z4550" s="133" t="str">
        <f>IFERROR(IF(VLOOKUP($C4550,'MSCI Database'!$C:$R,12, FALSE)="","",VLOOKUP($C4550,'MSCI Database'!$C:$R,12, FALSE)),"")</f>
        <v>E.Segmt-Moderately High</v>
      </c>
      <c r="AA4550" s="202" t="str">
        <f>IFERROR(IF(VLOOKUP($C4550,'MSCI Database'!$C:$R,13, FALSE)="","",VLOOKUP($C4550,'MSCI Database'!$C:$R,13, FALSE)),"")</f>
        <v>Corporate governance drives upgrade</v>
      </c>
    </row>
    <row r="4551" spans="1:27" s="130" customFormat="1" ht="15" hidden="1" customHeight="1" outlineLevel="1">
      <c r="A4551" s="130" t="s">
        <v>6861</v>
      </c>
      <c r="B4551" s="130" t="s">
        <v>6862</v>
      </c>
      <c r="C4551" s="130" t="s">
        <v>6863</v>
      </c>
      <c r="D4551" s="130" t="s">
        <v>12128</v>
      </c>
      <c r="E4551" s="130" t="s">
        <v>18673</v>
      </c>
      <c r="F4551" s="215">
        <v>3.2756398899908307E-2</v>
      </c>
      <c r="G4551" s="132" t="str">
        <f ca="1">IFERROR(_xll.BQL($A4551, "cur_mkt_cap(currency=EUR)")/1000000, " ")</f>
        <v xml:space="preserve"> </v>
      </c>
      <c r="M4551" s="308"/>
      <c r="N4551" s="215">
        <f t="shared" si="170"/>
        <v>3.478219605615789E-4</v>
      </c>
      <c r="O4551" s="172" t="str">
        <f>IFERROR(IF(VLOOKUP($C4551,'MSCI Database'!$C:$R,2, FALSE)="","",VLOOKUP($C4551,'MSCI Database'!$C:$R,2, FALSE)),"")</f>
        <v>Industrial Machinery</v>
      </c>
      <c r="P4551" s="186" t="str">
        <f>IFERROR(IF(VLOOKUP($C4551,'MSCI Database'!$C:$R,3, FALSE)="","",VLOOKUP($C4551,'MSCI Database'!$C:$R,3, FALSE)),"")</f>
        <v>BBB</v>
      </c>
      <c r="Q4551" s="164" t="str">
        <f>IFERROR(IF(VLOOKUP($C4551,'MSCI Database'!$C:$R,4, FALSE)="","",VLOOKUP($C4551,'MSCI Database'!$C:$R,4, FALSE)),"")</f>
        <v>0</v>
      </c>
      <c r="R4551" s="164">
        <f>IFERROR(IF(VLOOKUP($C4551,'MSCI Database'!$C:$R,5, FALSE)="","",VLOOKUP($C4551,'MSCI Database'!$C:$R,5, FALSE)),"")</f>
        <v>5</v>
      </c>
      <c r="S4551" s="164">
        <f>IFERROR(IF(VLOOKUP($C4551,'MSCI Database'!$C:$R,6, FALSE)="","",VLOOKUP($C4551,'MSCI Database'!$C:$R,6, FALSE)),"")</f>
        <v>4.7</v>
      </c>
      <c r="T4551" s="211">
        <f>IFERROR(IF(VLOOKUP($C4551,'MSCI Database'!$C:$R,7, FALSE)="","",VLOOKUP($C4551,'MSCI Database'!$C:$R,7, FALSE)),"")</f>
        <v>4</v>
      </c>
      <c r="U4551" s="164">
        <f>IFERROR(IF(VLOOKUP($C4551,'MSCI Database'!$C:$R,8, FALSE)="","",VLOOKUP($C4551,'MSCI Database'!$C:$R,8, FALSE)),"")</f>
        <v>6.5</v>
      </c>
      <c r="V4551" s="175">
        <f>IFERROR(IF(VLOOKUP($C4551,'MSCI Database'!$C:$R,9, FALSE)="","",VLOOKUP($C4551,'MSCI Database'!$C:$R,9, FALSE)),"")</f>
        <v>5.4</v>
      </c>
      <c r="W4551" s="165">
        <f t="shared" ca="1" si="171"/>
        <v>0</v>
      </c>
      <c r="X4551" s="236">
        <f>IFERROR(IF(VLOOKUP($C4551,'MSCI Database'!$C:$R,10, FALSE)="","",VLOOKUP($C4551,'MSCI Database'!$C:$R,10, FALSE)),"")</f>
        <v>181346</v>
      </c>
      <c r="Y4551" s="133" t="str">
        <f>IFERROR(IF(VLOOKUP($C4551,'MSCI Database'!$C:$R,11, FALSE)="","",VLOOKUP($C4551,'MSCI Database'!$C:$R,11, FALSE)),"")</f>
        <v>2019</v>
      </c>
      <c r="Z4551" s="133" t="str">
        <f>IFERROR(IF(VLOOKUP($C4551,'MSCI Database'!$C:$R,12, FALSE)="","",VLOOKUP($C4551,'MSCI Database'!$C:$R,12, FALSE)),"")</f>
        <v>E.CSI</v>
      </c>
      <c r="AA4551" s="202" t="str">
        <f>IFERROR(IF(VLOOKUP($C4551,'MSCI Database'!$C:$R,13, FALSE)="","",VLOOKUP($C4551,'MSCI Database'!$C:$R,13, FALSE)),"")</f>
        <v>Strong anti-corruption practices offset by weak board structure</v>
      </c>
    </row>
    <row r="4552" spans="1:27" s="130" customFormat="1" ht="15" hidden="1" customHeight="1" outlineLevel="1">
      <c r="A4552" s="130" t="s">
        <v>644</v>
      </c>
      <c r="B4552" s="130" t="s">
        <v>645</v>
      </c>
      <c r="C4552" s="130" t="s">
        <v>646</v>
      </c>
      <c r="D4552" s="130" t="s">
        <v>18678</v>
      </c>
      <c r="E4552" s="130" t="s">
        <v>18682</v>
      </c>
      <c r="F4552" s="215">
        <v>4.2107960653563177E-3</v>
      </c>
      <c r="G4552" s="132" t="str">
        <f ca="1">IFERROR(_xll.BQL($A4552, "cur_mkt_cap(currency=EUR)")/1000000, " ")</f>
        <v xml:space="preserve"> </v>
      </c>
      <c r="M4552" s="308"/>
      <c r="N4552" s="215">
        <f t="shared" si="170"/>
        <v>4.4712098770457845E-5</v>
      </c>
      <c r="O4552" s="172" t="str">
        <f>IFERROR(IF(VLOOKUP($C4552,'MSCI Database'!$C:$R,2, FALSE)="","",VLOOKUP($C4552,'MSCI Database'!$C:$R,2, FALSE)),"")</f>
        <v>Retail - Consumer Discretionary</v>
      </c>
      <c r="P4552" s="186" t="str">
        <f>IFERROR(IF(VLOOKUP($C4552,'MSCI Database'!$C:$R,3, FALSE)="","",VLOOKUP($C4552,'MSCI Database'!$C:$R,3, FALSE)),"")</f>
        <v>BB</v>
      </c>
      <c r="Q4552" s="164" t="str">
        <f>IFERROR(IF(VLOOKUP($C4552,'MSCI Database'!$C:$R,4, FALSE)="","",VLOOKUP($C4552,'MSCI Database'!$C:$R,4, FALSE)),"")</f>
        <v>0</v>
      </c>
      <c r="R4552" s="164">
        <f>IFERROR(IF(VLOOKUP($C4552,'MSCI Database'!$C:$R,5, FALSE)="","",VLOOKUP($C4552,'MSCI Database'!$C:$R,5, FALSE)),"")</f>
        <v>3.2</v>
      </c>
      <c r="S4552" s="164">
        <f>IFERROR(IF(VLOOKUP($C4552,'MSCI Database'!$C:$R,6, FALSE)="","",VLOOKUP($C4552,'MSCI Database'!$C:$R,6, FALSE)),"")</f>
        <v>1.6</v>
      </c>
      <c r="T4552" s="211">
        <f>IFERROR(IF(VLOOKUP($C4552,'MSCI Database'!$C:$R,7, FALSE)="","",VLOOKUP($C4552,'MSCI Database'!$C:$R,7, FALSE)),"")</f>
        <v>3.1</v>
      </c>
      <c r="U4552" s="164">
        <f>IFERROR(IF(VLOOKUP($C4552,'MSCI Database'!$C:$R,8, FALSE)="","",VLOOKUP($C4552,'MSCI Database'!$C:$R,8, FALSE)),"")</f>
        <v>5.2</v>
      </c>
      <c r="V4552" s="175">
        <f>IFERROR(IF(VLOOKUP($C4552,'MSCI Database'!$C:$R,9, FALSE)="","",VLOOKUP($C4552,'MSCI Database'!$C:$R,9, FALSE)),"")</f>
        <v>3.8</v>
      </c>
      <c r="W4552" s="165">
        <f t="shared" ca="1" si="171"/>
        <v>0</v>
      </c>
      <c r="X4552" s="236">
        <f>IFERROR(IF(VLOOKUP($C4552,'MSCI Database'!$C:$R,10, FALSE)="","",VLOOKUP($C4552,'MSCI Database'!$C:$R,10, FALSE)),"")</f>
        <v>405735</v>
      </c>
      <c r="Y4552" s="133" t="str">
        <f>IFERROR(IF(VLOOKUP($C4552,'MSCI Database'!$C:$R,11, FALSE)="","",VLOOKUP($C4552,'MSCI Database'!$C:$R,11, FALSE)),"")</f>
        <v>2019</v>
      </c>
      <c r="Z4552" s="133" t="str">
        <f>IFERROR(IF(VLOOKUP($C4552,'MSCI Database'!$C:$R,12, FALSE)="","",VLOOKUP($C4552,'MSCI Database'!$C:$R,12, FALSE)),"")</f>
        <v>E.Segmt-Moderately High</v>
      </c>
      <c r="AA4552" s="202" t="str">
        <f>IFERROR(IF(VLOOKUP($C4552,'MSCI Database'!$C:$R,13, FALSE)="","",VLOOKUP($C4552,'MSCI Database'!$C:$R,13, FALSE)),"")</f>
        <v>Limited data security and labor management programs</v>
      </c>
    </row>
    <row r="4553" spans="1:27" s="130" customFormat="1" ht="15" hidden="1" customHeight="1" outlineLevel="1">
      <c r="A4553" s="130" t="s">
        <v>1770</v>
      </c>
      <c r="B4553" s="130" t="s">
        <v>1771</v>
      </c>
      <c r="C4553" s="130" t="s">
        <v>1772</v>
      </c>
      <c r="D4553" s="130" t="s">
        <v>12129</v>
      </c>
      <c r="E4553" s="130" t="s">
        <v>18688</v>
      </c>
      <c r="F4553" s="215">
        <v>3.8246051799756722E-2</v>
      </c>
      <c r="G4553" s="132" t="str">
        <f ca="1">IFERROR(_xll.BQL($A4553, "cur_mkt_cap(currency=EUR)")/1000000, " ")</f>
        <v xml:space="preserve"> </v>
      </c>
      <c r="M4553" s="308"/>
      <c r="N4553" s="215">
        <f t="shared" si="170"/>
        <v>4.0611352796684634E-4</v>
      </c>
      <c r="O4553" s="172" t="str">
        <f>IFERROR(IF(VLOOKUP($C4553,'MSCI Database'!$C:$R,2, FALSE)="","",VLOOKUP($C4553,'MSCI Database'!$C:$R,2, FALSE)),"")</f>
        <v>Investment Banking &amp; Brokerage</v>
      </c>
      <c r="P4553" s="186" t="str">
        <f>IFERROR(IF(VLOOKUP($C4553,'MSCI Database'!$C:$R,3, FALSE)="","",VLOOKUP($C4553,'MSCI Database'!$C:$R,3, FALSE)),"")</f>
        <v>A</v>
      </c>
      <c r="Q4553" s="164" t="str">
        <f>IFERROR(IF(VLOOKUP($C4553,'MSCI Database'!$C:$R,4, FALSE)="","",VLOOKUP($C4553,'MSCI Database'!$C:$R,4, FALSE)),"")</f>
        <v>1</v>
      </c>
      <c r="R4553" s="164">
        <f>IFERROR(IF(VLOOKUP($C4553,'MSCI Database'!$C:$R,5, FALSE)="","",VLOOKUP($C4553,'MSCI Database'!$C:$R,5, FALSE)),"")</f>
        <v>7.1</v>
      </c>
      <c r="S4553" s="164">
        <f>IFERROR(IF(VLOOKUP($C4553,'MSCI Database'!$C:$R,6, FALSE)="","",VLOOKUP($C4553,'MSCI Database'!$C:$R,6, FALSE)),"")</f>
        <v>8.8000000000000007</v>
      </c>
      <c r="T4553" s="211">
        <f>IFERROR(IF(VLOOKUP($C4553,'MSCI Database'!$C:$R,7, FALSE)="","",VLOOKUP($C4553,'MSCI Database'!$C:$R,7, FALSE)),"")</f>
        <v>5</v>
      </c>
      <c r="U4553" s="164">
        <f>IFERROR(IF(VLOOKUP($C4553,'MSCI Database'!$C:$R,8, FALSE)="","",VLOOKUP($C4553,'MSCI Database'!$C:$R,8, FALSE)),"")</f>
        <v>2.7</v>
      </c>
      <c r="V4553" s="175">
        <f>IFERROR(IF(VLOOKUP($C4553,'MSCI Database'!$C:$R,9, FALSE)="","",VLOOKUP($C4553,'MSCI Database'!$C:$R,9, FALSE)),"")</f>
        <v>4.7</v>
      </c>
      <c r="W4553" s="165">
        <f t="shared" ca="1" si="171"/>
        <v>0</v>
      </c>
      <c r="X4553" s="236">
        <f>IFERROR(IF(VLOOKUP($C4553,'MSCI Database'!$C:$R,10, FALSE)="","",VLOOKUP($C4553,'MSCI Database'!$C:$R,10, FALSE)),"")</f>
        <v>405798</v>
      </c>
      <c r="Y4553" s="133" t="str">
        <f>IFERROR(IF(VLOOKUP($C4553,'MSCI Database'!$C:$R,11, FALSE)="","",VLOOKUP($C4553,'MSCI Database'!$C:$R,11, FALSE)),"")</f>
        <v>2019</v>
      </c>
      <c r="Z4553" s="133" t="str">
        <f>IFERROR(IF(VLOOKUP($C4553,'MSCI Database'!$C:$R,12, FALSE)="","",VLOOKUP($C4553,'MSCI Database'!$C:$R,12, FALSE)),"")</f>
        <v>Reported</v>
      </c>
      <c r="AA4553" s="202" t="str">
        <f>IFERROR(IF(VLOOKUP($C4553,'MSCI Database'!$C:$R,13, FALSE)="","",VLOOKUP($C4553,'MSCI Database'!$C:$R,13, FALSE)),"")</f>
        <v>Lowered environmental risk exposure drives upgrade</v>
      </c>
    </row>
    <row r="4554" spans="1:27" s="130" customFormat="1" ht="15" hidden="1" customHeight="1" outlineLevel="1">
      <c r="A4554" s="130" t="s">
        <v>7170</v>
      </c>
      <c r="B4554" s="130" t="s">
        <v>7171</v>
      </c>
      <c r="C4554" s="130" t="s">
        <v>7172</v>
      </c>
      <c r="D4554" s="130" t="s">
        <v>12128</v>
      </c>
      <c r="E4554" s="130" t="s">
        <v>18707</v>
      </c>
      <c r="F4554" s="215">
        <v>3.2724006553460229E-2</v>
      </c>
      <c r="G4554" s="132" t="str">
        <f ca="1">IFERROR(_xll.BQL($A4554, "cur_mkt_cap(currency=EUR)")/1000000, " ")</f>
        <v xml:space="preserve"> </v>
      </c>
      <c r="M4554" s="308"/>
      <c r="N4554" s="215">
        <f t="shared" si="170"/>
        <v>3.4747800427129233E-4</v>
      </c>
      <c r="O4554" s="172" t="str">
        <f>IFERROR(IF(VLOOKUP($C4554,'MSCI Database'!$C:$R,2, FALSE)="","",VLOOKUP($C4554,'MSCI Database'!$C:$R,2, FALSE)),"")</f>
        <v>Oil &amp; Gas Exploration &amp; Production</v>
      </c>
      <c r="P4554" s="186" t="str">
        <f>IFERROR(IF(VLOOKUP($C4554,'MSCI Database'!$C:$R,3, FALSE)="","",VLOOKUP($C4554,'MSCI Database'!$C:$R,3, FALSE)),"")</f>
        <v>AA</v>
      </c>
      <c r="Q4554" s="164" t="str">
        <f>IFERROR(IF(VLOOKUP($C4554,'MSCI Database'!$C:$R,4, FALSE)="","",VLOOKUP($C4554,'MSCI Database'!$C:$R,4, FALSE)),"")</f>
        <v>0</v>
      </c>
      <c r="R4554" s="164">
        <f>IFERROR(IF(VLOOKUP($C4554,'MSCI Database'!$C:$R,5, FALSE)="","",VLOOKUP($C4554,'MSCI Database'!$C:$R,5, FALSE)),"")</f>
        <v>8.3000000000000007</v>
      </c>
      <c r="S4554" s="164">
        <f>IFERROR(IF(VLOOKUP($C4554,'MSCI Database'!$C:$R,6, FALSE)="","",VLOOKUP($C4554,'MSCI Database'!$C:$R,6, FALSE)),"")</f>
        <v>5</v>
      </c>
      <c r="T4554" s="211">
        <f>IFERROR(IF(VLOOKUP($C4554,'MSCI Database'!$C:$R,7, FALSE)="","",VLOOKUP($C4554,'MSCI Database'!$C:$R,7, FALSE)),"")</f>
        <v>7.2</v>
      </c>
      <c r="U4554" s="164">
        <f>IFERROR(IF(VLOOKUP($C4554,'MSCI Database'!$C:$R,8, FALSE)="","",VLOOKUP($C4554,'MSCI Database'!$C:$R,8, FALSE)),"")</f>
        <v>5.6</v>
      </c>
      <c r="V4554" s="175">
        <f>IFERROR(IF(VLOOKUP($C4554,'MSCI Database'!$C:$R,9, FALSE)="","",VLOOKUP($C4554,'MSCI Database'!$C:$R,9, FALSE)),"")</f>
        <v>5.7</v>
      </c>
      <c r="W4554" s="165">
        <f t="shared" ca="1" si="171"/>
        <v>0</v>
      </c>
      <c r="X4554" s="236">
        <f>IFERROR(IF(VLOOKUP($C4554,'MSCI Database'!$C:$R,10, FALSE)="","",VLOOKUP($C4554,'MSCI Database'!$C:$R,10, FALSE)),"")</f>
        <v>4300000</v>
      </c>
      <c r="Y4554" s="133" t="str">
        <f>IFERROR(IF(VLOOKUP($C4554,'MSCI Database'!$C:$R,11, FALSE)="","",VLOOKUP($C4554,'MSCI Database'!$C:$R,11, FALSE)),"")</f>
        <v>2019</v>
      </c>
      <c r="Z4554" s="133" t="str">
        <f>IFERROR(IF(VLOOKUP($C4554,'MSCI Database'!$C:$R,12, FALSE)="","",VLOOKUP($C4554,'MSCI Database'!$C:$R,12, FALSE)),"")</f>
        <v>Reported</v>
      </c>
      <c r="AA4554" s="202" t="str">
        <f>IFERROR(IF(VLOOKUP($C4554,'MSCI Database'!$C:$R,13, FALSE)="","",VLOOKUP($C4554,'MSCI Database'!$C:$R,13, FALSE)),"")</f>
        <v>Robust carbon management and anti-corruption measures; strong safety track record</v>
      </c>
    </row>
    <row r="4555" spans="1:27" s="130" customFormat="1" ht="15" hidden="1" customHeight="1" outlineLevel="1">
      <c r="A4555" s="130" t="s">
        <v>988</v>
      </c>
      <c r="B4555" s="130" t="s">
        <v>989</v>
      </c>
      <c r="C4555" s="130" t="s">
        <v>990</v>
      </c>
      <c r="D4555" s="130" t="s">
        <v>12135</v>
      </c>
      <c r="E4555" s="130" t="s">
        <v>100</v>
      </c>
      <c r="F4555" s="215">
        <v>2.610776066115186E-2</v>
      </c>
      <c r="G4555" s="132" t="str">
        <f ca="1">IFERROR(_xll.BQL($A4555, "cur_mkt_cap(currency=EUR)")/1000000, " ")</f>
        <v xml:space="preserve"> </v>
      </c>
      <c r="M4555" s="308"/>
      <c r="N4555" s="215">
        <f t="shared" si="170"/>
        <v>2.7722377318648792E-4</v>
      </c>
      <c r="O4555" s="172" t="str">
        <f>IFERROR(IF(VLOOKUP($C4555,'MSCI Database'!$C:$R,2, FALSE)="","",VLOOKUP($C4555,'MSCI Database'!$C:$R,2, FALSE)),"")</f>
        <v>Utilities</v>
      </c>
      <c r="P4555" s="186" t="str">
        <f>IFERROR(IF(VLOOKUP($C4555,'MSCI Database'!$C:$R,3, FALSE)="","",VLOOKUP($C4555,'MSCI Database'!$C:$R,3, FALSE)),"")</f>
        <v>AA</v>
      </c>
      <c r="Q4555" s="164" t="str">
        <f>IFERROR(IF(VLOOKUP($C4555,'MSCI Database'!$C:$R,4, FALSE)="","",VLOOKUP($C4555,'MSCI Database'!$C:$R,4, FALSE)),"")</f>
        <v>0</v>
      </c>
      <c r="R4555" s="164">
        <f>IFERROR(IF(VLOOKUP($C4555,'MSCI Database'!$C:$R,5, FALSE)="","",VLOOKUP($C4555,'MSCI Database'!$C:$R,5, FALSE)),"")</f>
        <v>7.9</v>
      </c>
      <c r="S4555" s="164">
        <f>IFERROR(IF(VLOOKUP($C4555,'MSCI Database'!$C:$R,6, FALSE)="","",VLOOKUP($C4555,'MSCI Database'!$C:$R,6, FALSE)),"")</f>
        <v>6.9</v>
      </c>
      <c r="T4555" s="211">
        <f>IFERROR(IF(VLOOKUP($C4555,'MSCI Database'!$C:$R,7, FALSE)="","",VLOOKUP($C4555,'MSCI Database'!$C:$R,7, FALSE)),"")</f>
        <v>6.7</v>
      </c>
      <c r="U4555" s="164">
        <f>IFERROR(IF(VLOOKUP($C4555,'MSCI Database'!$C:$R,8, FALSE)="","",VLOOKUP($C4555,'MSCI Database'!$C:$R,8, FALSE)),"")</f>
        <v>6.6</v>
      </c>
      <c r="V4555" s="175">
        <f>IFERROR(IF(VLOOKUP($C4555,'MSCI Database'!$C:$R,9, FALSE)="","",VLOOKUP($C4555,'MSCI Database'!$C:$R,9, FALSE)),"")</f>
        <v>6.7</v>
      </c>
      <c r="W4555" s="165">
        <f t="shared" ca="1" si="171"/>
        <v>0</v>
      </c>
      <c r="X4555" s="236">
        <f>IFERROR(IF(VLOOKUP($C4555,'MSCI Database'!$C:$R,10, FALSE)="","",VLOOKUP($C4555,'MSCI Database'!$C:$R,10, FALSE)),"")</f>
        <v>17980176</v>
      </c>
      <c r="Y4555" s="133" t="str">
        <f>IFERROR(IF(VLOOKUP($C4555,'MSCI Database'!$C:$R,11, FALSE)="","",VLOOKUP($C4555,'MSCI Database'!$C:$R,11, FALSE)),"")</f>
        <v>2019</v>
      </c>
      <c r="Z4555" s="133" t="str">
        <f>IFERROR(IF(VLOOKUP($C4555,'MSCI Database'!$C:$R,12, FALSE)="","",VLOOKUP($C4555,'MSCI Database'!$C:$R,12, FALSE)),"")</f>
        <v>E.CSI</v>
      </c>
      <c r="AA4555" s="202" t="str">
        <f>IFERROR(IF(VLOOKUP($C4555,'MSCI Database'!$C:$R,13, FALSE)="","",VLOOKUP($C4555,'MSCI Database'!$C:$R,13, FALSE)),"")</f>
        <v>Electric networks-focused   operations bode well for environmental risk profile; strong governance</v>
      </c>
    </row>
    <row r="4556" spans="1:27" s="130" customFormat="1" ht="15" hidden="1" customHeight="1" outlineLevel="1">
      <c r="A4556" s="130" t="s">
        <v>7748</v>
      </c>
      <c r="B4556" s="130" t="s">
        <v>7749</v>
      </c>
      <c r="C4556" s="130" t="s">
        <v>7750</v>
      </c>
      <c r="D4556" s="130" t="s">
        <v>12128</v>
      </c>
      <c r="E4556" s="130" t="s">
        <v>100</v>
      </c>
      <c r="F4556" s="215">
        <v>3.2605650498341243E-2</v>
      </c>
      <c r="G4556" s="132" t="str">
        <f ca="1">IFERROR(_xll.BQL($A4556, "cur_mkt_cap(currency=EUR)")/1000000, " ")</f>
        <v xml:space="preserve"> </v>
      </c>
      <c r="M4556" s="308"/>
      <c r="N4556" s="215">
        <f t="shared" si="170"/>
        <v>3.4622124722478027E-4</v>
      </c>
      <c r="O4556" s="172" t="str">
        <f>IFERROR(IF(VLOOKUP($C4556,'MSCI Database'!$C:$R,2, FALSE)="","",VLOOKUP($C4556,'MSCI Database'!$C:$R,2, FALSE)),"")</f>
        <v>Utilities</v>
      </c>
      <c r="P4556" s="186" t="str">
        <f>IFERROR(IF(VLOOKUP($C4556,'MSCI Database'!$C:$R,3, FALSE)="","",VLOOKUP($C4556,'MSCI Database'!$C:$R,3, FALSE)),"")</f>
        <v>BBB</v>
      </c>
      <c r="Q4556" s="164" t="str">
        <f>IFERROR(IF(VLOOKUP($C4556,'MSCI Database'!$C:$R,4, FALSE)="","",VLOOKUP($C4556,'MSCI Database'!$C:$R,4, FALSE)),"")</f>
        <v>0</v>
      </c>
      <c r="R4556" s="164">
        <f>IFERROR(IF(VLOOKUP($C4556,'MSCI Database'!$C:$R,5, FALSE)="","",VLOOKUP($C4556,'MSCI Database'!$C:$R,5, FALSE)),"")</f>
        <v>5.6</v>
      </c>
      <c r="S4556" s="164">
        <f>IFERROR(IF(VLOOKUP($C4556,'MSCI Database'!$C:$R,6, FALSE)="","",VLOOKUP($C4556,'MSCI Database'!$C:$R,6, FALSE)),"")</f>
        <v>5.8</v>
      </c>
      <c r="T4556" s="211">
        <f>IFERROR(IF(VLOOKUP($C4556,'MSCI Database'!$C:$R,7, FALSE)="","",VLOOKUP($C4556,'MSCI Database'!$C:$R,7, FALSE)),"")</f>
        <v>3.7</v>
      </c>
      <c r="U4556" s="164">
        <f>IFERROR(IF(VLOOKUP($C4556,'MSCI Database'!$C:$R,8, FALSE)="","",VLOOKUP($C4556,'MSCI Database'!$C:$R,8, FALSE)),"")</f>
        <v>4.7</v>
      </c>
      <c r="V4556" s="175">
        <f>IFERROR(IF(VLOOKUP($C4556,'MSCI Database'!$C:$R,9, FALSE)="","",VLOOKUP($C4556,'MSCI Database'!$C:$R,9, FALSE)),"")</f>
        <v>5.2</v>
      </c>
      <c r="W4556" s="165">
        <f t="shared" ca="1" si="171"/>
        <v>0</v>
      </c>
      <c r="X4556" s="236">
        <f>IFERROR(IF(VLOOKUP($C4556,'MSCI Database'!$C:$R,10, FALSE)="","",VLOOKUP($C4556,'MSCI Database'!$C:$R,10, FALSE)),"")</f>
        <v>27433153</v>
      </c>
      <c r="Y4556" s="133" t="str">
        <f>IFERROR(IF(VLOOKUP($C4556,'MSCI Database'!$C:$R,11, FALSE)="","",VLOOKUP($C4556,'MSCI Database'!$C:$R,11, FALSE)),"")</f>
        <v>2019</v>
      </c>
      <c r="Z4556" s="133" t="str">
        <f>IFERROR(IF(VLOOKUP($C4556,'MSCI Database'!$C:$R,12, FALSE)="","",VLOOKUP($C4556,'MSCI Database'!$C:$R,12, FALSE)),"")</f>
        <v>Reported</v>
      </c>
      <c r="AA4556" s="202" t="str">
        <f>IFERROR(IF(VLOOKUP($C4556,'MSCI Database'!$C:$R,13, FALSE)="","",VLOOKUP($C4556,'MSCI Database'!$C:$R,13, FALSE)),"")</f>
        <v>Proposed divestment of WPD could alter the environmental risk profile</v>
      </c>
    </row>
    <row r="4557" spans="1:27" s="130" customFormat="1" ht="15" hidden="1" customHeight="1" outlineLevel="1">
      <c r="A4557" s="130" t="s">
        <v>7333</v>
      </c>
      <c r="B4557" s="130" t="s">
        <v>7334</v>
      </c>
      <c r="C4557" s="130" t="s">
        <v>7335</v>
      </c>
      <c r="D4557" s="130" t="s">
        <v>12128</v>
      </c>
      <c r="E4557" s="130" t="s">
        <v>18673</v>
      </c>
      <c r="F4557" s="215">
        <v>3.2498408705264561E-2</v>
      </c>
      <c r="G4557" s="132" t="str">
        <f ca="1">IFERROR(_xll.BQL($A4557, "cur_mkt_cap(currency=EUR)")/1000000, " ")</f>
        <v xml:space="preserve"> </v>
      </c>
      <c r="M4557" s="308"/>
      <c r="N4557" s="215">
        <f t="shared" si="170"/>
        <v>3.4508250633827288E-4</v>
      </c>
      <c r="O4557" s="172" t="str">
        <f>IFERROR(IF(VLOOKUP($C4557,'MSCI Database'!$C:$R,2, FALSE)="","",VLOOKUP($C4557,'MSCI Database'!$C:$R,2, FALSE)),"")</f>
        <v>Road &amp; Rail Transport</v>
      </c>
      <c r="P4557" s="186" t="str">
        <f>IFERROR(IF(VLOOKUP($C4557,'MSCI Database'!$C:$R,3, FALSE)="","",VLOOKUP($C4557,'MSCI Database'!$C:$R,3, FALSE)),"")</f>
        <v>AA</v>
      </c>
      <c r="Q4557" s="164" t="str">
        <f>IFERROR(IF(VLOOKUP($C4557,'MSCI Database'!$C:$R,4, FALSE)="","",VLOOKUP($C4557,'MSCI Database'!$C:$R,4, FALSE)),"")</f>
        <v>0</v>
      </c>
      <c r="R4557" s="164">
        <f>IFERROR(IF(VLOOKUP($C4557,'MSCI Database'!$C:$R,5, FALSE)="","",VLOOKUP($C4557,'MSCI Database'!$C:$R,5, FALSE)),"")</f>
        <v>8.1999999999999993</v>
      </c>
      <c r="S4557" s="164">
        <f>IFERROR(IF(VLOOKUP($C4557,'MSCI Database'!$C:$R,6, FALSE)="","",VLOOKUP($C4557,'MSCI Database'!$C:$R,6, FALSE)),"")</f>
        <v>4.5</v>
      </c>
      <c r="T4557" s="211">
        <f>IFERROR(IF(VLOOKUP($C4557,'MSCI Database'!$C:$R,7, FALSE)="","",VLOOKUP($C4557,'MSCI Database'!$C:$R,7, FALSE)),"")</f>
        <v>4.2</v>
      </c>
      <c r="U4557" s="164">
        <f>IFERROR(IF(VLOOKUP($C4557,'MSCI Database'!$C:$R,8, FALSE)="","",VLOOKUP($C4557,'MSCI Database'!$C:$R,8, FALSE)),"")</f>
        <v>6.9</v>
      </c>
      <c r="V4557" s="175">
        <f>IFERROR(IF(VLOOKUP($C4557,'MSCI Database'!$C:$R,9, FALSE)="","",VLOOKUP($C4557,'MSCI Database'!$C:$R,9, FALSE)),"")</f>
        <v>5.0999999999999996</v>
      </c>
      <c r="W4557" s="165">
        <f t="shared" ca="1" si="171"/>
        <v>0</v>
      </c>
      <c r="X4557" s="236">
        <f>IFERROR(IF(VLOOKUP($C4557,'MSCI Database'!$C:$R,10, FALSE)="","",VLOOKUP($C4557,'MSCI Database'!$C:$R,10, FALSE)),"")</f>
        <v>1450978</v>
      </c>
      <c r="Y4557" s="133" t="str">
        <f>IFERROR(IF(VLOOKUP($C4557,'MSCI Database'!$C:$R,11, FALSE)="","",VLOOKUP($C4557,'MSCI Database'!$C:$R,11, FALSE)),"")</f>
        <v>2019</v>
      </c>
      <c r="Z4557" s="133" t="str">
        <f>IFERROR(IF(VLOOKUP($C4557,'MSCI Database'!$C:$R,12, FALSE)="","",VLOOKUP($C4557,'MSCI Database'!$C:$R,12, FALSE)),"")</f>
        <v>Reported</v>
      </c>
      <c r="AA4557" s="202" t="str">
        <f>IFERROR(IF(VLOOKUP($C4557,'MSCI Database'!$C:$R,13, FALSE)="","",VLOOKUP($C4557,'MSCI Database'!$C:$R,13, FALSE)),"")</f>
        <v>Governance performance and labor practices remain strong</v>
      </c>
    </row>
    <row r="4558" spans="1:27" s="130" customFormat="1" ht="15" hidden="1" customHeight="1" outlineLevel="1">
      <c r="A4558" s="130" t="s">
        <v>258</v>
      </c>
      <c r="B4558" s="130" t="s">
        <v>259</v>
      </c>
      <c r="C4558" s="130" t="s">
        <v>260</v>
      </c>
      <c r="D4558" s="130" t="s">
        <v>12128</v>
      </c>
      <c r="E4558" s="130" t="s">
        <v>18673</v>
      </c>
      <c r="F4558" s="215">
        <v>3.2417389140460377E-2</v>
      </c>
      <c r="G4558" s="132" t="str">
        <f ca="1">IFERROR(_xll.BQL($A4558, "cur_mkt_cap(currency=EUR)")/1000000, " ")</f>
        <v xml:space="preserve"> </v>
      </c>
      <c r="M4558" s="308"/>
      <c r="N4558" s="215">
        <f t="shared" si="170"/>
        <v>3.4422220469277926E-4</v>
      </c>
      <c r="O4558" s="172" t="str">
        <f>IFERROR(IF(VLOOKUP($C4558,'MSCI Database'!$C:$R,2, FALSE)="","",VLOOKUP($C4558,'MSCI Database'!$C:$R,2, FALSE)),"")</f>
        <v>Industrial Machinery</v>
      </c>
      <c r="P4558" s="186" t="str">
        <f>IFERROR(IF(VLOOKUP($C4558,'MSCI Database'!$C:$R,3, FALSE)="","",VLOOKUP($C4558,'MSCI Database'!$C:$R,3, FALSE)),"")</f>
        <v>AAA</v>
      </c>
      <c r="Q4558" s="164" t="str">
        <f>IFERROR(IF(VLOOKUP($C4558,'MSCI Database'!$C:$R,4, FALSE)="","",VLOOKUP($C4558,'MSCI Database'!$C:$R,4, FALSE)),"")</f>
        <v>0</v>
      </c>
      <c r="R4558" s="164">
        <f>IFERROR(IF(VLOOKUP($C4558,'MSCI Database'!$C:$R,5, FALSE)="","",VLOOKUP($C4558,'MSCI Database'!$C:$R,5, FALSE)),"")</f>
        <v>10</v>
      </c>
      <c r="S4558" s="164">
        <f>IFERROR(IF(VLOOKUP($C4558,'MSCI Database'!$C:$R,6, FALSE)="","",VLOOKUP($C4558,'MSCI Database'!$C:$R,6, FALSE)),"")</f>
        <v>6.8</v>
      </c>
      <c r="T4558" s="211">
        <f>IFERROR(IF(VLOOKUP($C4558,'MSCI Database'!$C:$R,7, FALSE)="","",VLOOKUP($C4558,'MSCI Database'!$C:$R,7, FALSE)),"")</f>
        <v>5.8</v>
      </c>
      <c r="U4558" s="164">
        <f>IFERROR(IF(VLOOKUP($C4558,'MSCI Database'!$C:$R,8, FALSE)="","",VLOOKUP($C4558,'MSCI Database'!$C:$R,8, FALSE)),"")</f>
        <v>6.1</v>
      </c>
      <c r="V4558" s="175">
        <f>IFERROR(IF(VLOOKUP($C4558,'MSCI Database'!$C:$R,9, FALSE)="","",VLOOKUP($C4558,'MSCI Database'!$C:$R,9, FALSE)),"")</f>
        <v>6.3</v>
      </c>
      <c r="W4558" s="165">
        <f t="shared" ca="1" si="171"/>
        <v>0</v>
      </c>
      <c r="X4558" s="236">
        <f>IFERROR(IF(VLOOKUP($C4558,'MSCI Database'!$C:$R,10, FALSE)="","",VLOOKUP($C4558,'MSCI Database'!$C:$R,10, FALSE)),"")</f>
        <v>92598</v>
      </c>
      <c r="Y4558" s="133" t="str">
        <f>IFERROR(IF(VLOOKUP($C4558,'MSCI Database'!$C:$R,11, FALSE)="","",VLOOKUP($C4558,'MSCI Database'!$C:$R,11, FALSE)),"")</f>
        <v>2019</v>
      </c>
      <c r="Z4558" s="133" t="str">
        <f>IFERROR(IF(VLOOKUP($C4558,'MSCI Database'!$C:$R,12, FALSE)="","",VLOOKUP($C4558,'MSCI Database'!$C:$R,12, FALSE)),"")</f>
        <v>Reported</v>
      </c>
      <c r="AA4558" s="202" t="str">
        <f>IFERROR(IF(VLOOKUP($C4558,'MSCI Database'!$C:$R,13, FALSE)="","",VLOOKUP($C4558,'MSCI Database'!$C:$R,13, FALSE)),"")</f>
        <v>Sustained research and development investment supports cleantech strategy</v>
      </c>
    </row>
    <row r="4559" spans="1:27" s="130" customFormat="1" ht="15" hidden="1" customHeight="1" outlineLevel="1">
      <c r="A4559" s="130" t="s">
        <v>5876</v>
      </c>
      <c r="B4559" s="130" t="s">
        <v>5877</v>
      </c>
      <c r="C4559" s="130" t="s">
        <v>5878</v>
      </c>
      <c r="D4559" s="130" t="s">
        <v>18680</v>
      </c>
      <c r="E4559" s="130" t="s">
        <v>18673</v>
      </c>
      <c r="F4559" s="215">
        <v>4.1669562766762499E-3</v>
      </c>
      <c r="G4559" s="132" t="str">
        <f ca="1">IFERROR(_xll.BQL($A4559, "cur_mkt_cap(currency=EUR)")/1000000, " ")</f>
        <v xml:space="preserve"> </v>
      </c>
      <c r="M4559" s="308"/>
      <c r="N4559" s="215">
        <f t="shared" si="170"/>
        <v>4.4246588465253044E-5</v>
      </c>
      <c r="O4559" s="172" t="str">
        <f>IFERROR(IF(VLOOKUP($C4559,'MSCI Database'!$C:$R,2, FALSE)="","",VLOOKUP($C4559,'MSCI Database'!$C:$R,2, FALSE)),"")</f>
        <v>Trading Companies &amp; Distributors</v>
      </c>
      <c r="P4559" s="186" t="str">
        <f>IFERROR(IF(VLOOKUP($C4559,'MSCI Database'!$C:$R,3, FALSE)="","",VLOOKUP($C4559,'MSCI Database'!$C:$R,3, FALSE)),"")</f>
        <v>BB</v>
      </c>
      <c r="Q4559" s="164" t="str">
        <f>IFERROR(IF(VLOOKUP($C4559,'MSCI Database'!$C:$R,4, FALSE)="","",VLOOKUP($C4559,'MSCI Database'!$C:$R,4, FALSE)),"")</f>
        <v>-1</v>
      </c>
      <c r="R4559" s="164">
        <f>IFERROR(IF(VLOOKUP($C4559,'MSCI Database'!$C:$R,5, FALSE)="","",VLOOKUP($C4559,'MSCI Database'!$C:$R,5, FALSE)),"")</f>
        <v>4</v>
      </c>
      <c r="S4559" s="164">
        <f>IFERROR(IF(VLOOKUP($C4559,'MSCI Database'!$C:$R,6, FALSE)="","",VLOOKUP($C4559,'MSCI Database'!$C:$R,6, FALSE)),"")</f>
        <v>5.5</v>
      </c>
      <c r="T4559" s="211">
        <f>IFERROR(IF(VLOOKUP($C4559,'MSCI Database'!$C:$R,7, FALSE)="","",VLOOKUP($C4559,'MSCI Database'!$C:$R,7, FALSE)),"")</f>
        <v>4</v>
      </c>
      <c r="U4559" s="164">
        <f>IFERROR(IF(VLOOKUP($C4559,'MSCI Database'!$C:$R,8, FALSE)="","",VLOOKUP($C4559,'MSCI Database'!$C:$R,8, FALSE)),"")</f>
        <v>4.5999999999999996</v>
      </c>
      <c r="V4559" s="175">
        <f>IFERROR(IF(VLOOKUP($C4559,'MSCI Database'!$C:$R,9, FALSE)="","",VLOOKUP($C4559,'MSCI Database'!$C:$R,9, FALSE)),"")</f>
        <v>4.5999999999999996</v>
      </c>
      <c r="W4559" s="165">
        <f t="shared" ca="1" si="171"/>
        <v>0</v>
      </c>
      <c r="X4559" s="236">
        <f>IFERROR(IF(VLOOKUP($C4559,'MSCI Database'!$C:$R,10, FALSE)="","",VLOOKUP($C4559,'MSCI Database'!$C:$R,10, FALSE)),"")</f>
        <v>32309</v>
      </c>
      <c r="Y4559" s="133" t="str">
        <f>IFERROR(IF(VLOOKUP($C4559,'MSCI Database'!$C:$R,11, FALSE)="","",VLOOKUP($C4559,'MSCI Database'!$C:$R,11, FALSE)),"")</f>
        <v>2019</v>
      </c>
      <c r="Z4559" s="133" t="str">
        <f>IFERROR(IF(VLOOKUP($C4559,'MSCI Database'!$C:$R,12, FALSE)="","",VLOOKUP($C4559,'MSCI Database'!$C:$R,12, FALSE)),"")</f>
        <v>E.Segmt-Moderately Low</v>
      </c>
      <c r="AA4559" s="202" t="str">
        <f>IFERROR(IF(VLOOKUP($C4559,'MSCI Database'!$C:$R,13, FALSE)="","",VLOOKUP($C4559,'MSCI Database'!$C:$R,13, FALSE)),"")</f>
        <v>Governance risks posed by ownership structure, limited employee benefits drive downgrade</v>
      </c>
    </row>
    <row r="4560" spans="1:27" s="130" customFormat="1" ht="15" hidden="1" customHeight="1" outlineLevel="1">
      <c r="A4560" s="130" t="s">
        <v>270</v>
      </c>
      <c r="B4560" s="130" t="s">
        <v>271</v>
      </c>
      <c r="C4560" s="130" t="s">
        <v>272</v>
      </c>
      <c r="D4560" s="130" t="s">
        <v>18721</v>
      </c>
      <c r="E4560" s="130" t="s">
        <v>18704</v>
      </c>
      <c r="F4560" s="215">
        <v>8.8163744335288206E-3</v>
      </c>
      <c r="G4560" s="132" t="str">
        <f ca="1">IFERROR(_xll.BQL($A4560, "cur_mkt_cap(currency=EUR)")/1000000, " ")</f>
        <v xml:space="preserve"> </v>
      </c>
      <c r="M4560" s="308"/>
      <c r="N4560" s="215">
        <f t="shared" si="170"/>
        <v>9.3616170992579951E-5</v>
      </c>
      <c r="O4560" s="172" t="str">
        <f>IFERROR(IF(VLOOKUP($C4560,'MSCI Database'!$C:$R,2, FALSE)="","",VLOOKUP($C4560,'MSCI Database'!$C:$R,2, FALSE)),"")</f>
        <v>Real Estate Development &amp; Diversified Activities</v>
      </c>
      <c r="P4560" s="186" t="str">
        <f>IFERROR(IF(VLOOKUP($C4560,'MSCI Database'!$C:$R,3, FALSE)="","",VLOOKUP($C4560,'MSCI Database'!$C:$R,3, FALSE)),"")</f>
        <v>B</v>
      </c>
      <c r="Q4560" s="164" t="str">
        <f>IFERROR(IF(VLOOKUP($C4560,'MSCI Database'!$C:$R,4, FALSE)="","",VLOOKUP($C4560,'MSCI Database'!$C:$R,4, FALSE)),"")</f>
        <v>0</v>
      </c>
      <c r="R4560" s="164">
        <f>IFERROR(IF(VLOOKUP($C4560,'MSCI Database'!$C:$R,5, FALSE)="","",VLOOKUP($C4560,'MSCI Database'!$C:$R,5, FALSE)),"")</f>
        <v>2</v>
      </c>
      <c r="S4560" s="164">
        <f>IFERROR(IF(VLOOKUP($C4560,'MSCI Database'!$C:$R,6, FALSE)="","",VLOOKUP($C4560,'MSCI Database'!$C:$R,6, FALSE)),"")</f>
        <v>4.4000000000000004</v>
      </c>
      <c r="T4560" s="211">
        <f>IFERROR(IF(VLOOKUP($C4560,'MSCI Database'!$C:$R,7, FALSE)="","",VLOOKUP($C4560,'MSCI Database'!$C:$R,7, FALSE)),"")</f>
        <v>1</v>
      </c>
      <c r="U4560" s="164">
        <f>IFERROR(IF(VLOOKUP($C4560,'MSCI Database'!$C:$R,8, FALSE)="","",VLOOKUP($C4560,'MSCI Database'!$C:$R,8, FALSE)),"")</f>
        <v>0</v>
      </c>
      <c r="V4560" s="175">
        <f>IFERROR(IF(VLOOKUP($C4560,'MSCI Database'!$C:$R,9, FALSE)="","",VLOOKUP($C4560,'MSCI Database'!$C:$R,9, FALSE)),"")</f>
        <v>1.7</v>
      </c>
      <c r="W4560" s="165">
        <f t="shared" ca="1" si="171"/>
        <v>0</v>
      </c>
      <c r="X4560" s="236">
        <f>IFERROR(IF(VLOOKUP($C4560,'MSCI Database'!$C:$R,10, FALSE)="","",VLOOKUP($C4560,'MSCI Database'!$C:$R,10, FALSE)),"")</f>
        <v>203680</v>
      </c>
      <c r="Y4560" s="133" t="str">
        <f>IFERROR(IF(VLOOKUP($C4560,'MSCI Database'!$C:$R,11, FALSE)="","",VLOOKUP($C4560,'MSCI Database'!$C:$R,11, FALSE)),"")</f>
        <v>2019</v>
      </c>
      <c r="Z4560" s="133" t="str">
        <f>IFERROR(IF(VLOOKUP($C4560,'MSCI Database'!$C:$R,12, FALSE)="","",VLOOKUP($C4560,'MSCI Database'!$C:$R,12, FALSE)),"")</f>
        <v>E.Segmt-Moderately Low</v>
      </c>
      <c r="AA4560" s="202" t="str">
        <f>IFERROR(IF(VLOOKUP($C4560,'MSCI Database'!$C:$R,13, FALSE)="","",VLOOKUP($C4560,'MSCI Database'!$C:$R,13, FALSE)),"")</f>
        <v>Lags peers in implementing comprehensive health and safety controls, despite operational scale</v>
      </c>
    </row>
    <row r="4561" spans="1:27" s="130" customFormat="1" ht="15" hidden="1" customHeight="1" outlineLevel="1">
      <c r="A4561" s="130" t="s">
        <v>8391</v>
      </c>
      <c r="B4561" s="130" t="s">
        <v>8392</v>
      </c>
      <c r="C4561" s="130" t="s">
        <v>8393</v>
      </c>
      <c r="D4561" s="130" t="s">
        <v>12128</v>
      </c>
      <c r="E4561" s="130" t="s">
        <v>18690</v>
      </c>
      <c r="F4561" s="215">
        <v>3.2257517137155522E-2</v>
      </c>
      <c r="G4561" s="132" t="str">
        <f ca="1">IFERROR(_xll.BQL($A4561, "cur_mkt_cap(currency=EUR)")/1000000, " ")</f>
        <v xml:space="preserve"> </v>
      </c>
      <c r="M4561" s="308"/>
      <c r="N4561" s="215">
        <f t="shared" si="170"/>
        <v>3.4252461290931377E-4</v>
      </c>
      <c r="O4561" s="172" t="str">
        <f>IFERROR(IF(VLOOKUP($C4561,'MSCI Database'!$C:$R,2, FALSE)="","",VLOOKUP($C4561,'MSCI Database'!$C:$R,2, FALSE)),"")</f>
        <v>Interactive Media &amp; Services</v>
      </c>
      <c r="P4561" s="186" t="str">
        <f>IFERROR(IF(VLOOKUP($C4561,'MSCI Database'!$C:$R,3, FALSE)="","",VLOOKUP($C4561,'MSCI Database'!$C:$R,3, FALSE)),"")</f>
        <v>B</v>
      </c>
      <c r="Q4561" s="164" t="str">
        <f>IFERROR(IF(VLOOKUP($C4561,'MSCI Database'!$C:$R,4, FALSE)="","",VLOOKUP($C4561,'MSCI Database'!$C:$R,4, FALSE)),"")</f>
        <v>1</v>
      </c>
      <c r="R4561" s="164">
        <f>IFERROR(IF(VLOOKUP($C4561,'MSCI Database'!$C:$R,5, FALSE)="","",VLOOKUP($C4561,'MSCI Database'!$C:$R,5, FALSE)),"")</f>
        <v>1.9</v>
      </c>
      <c r="S4561" s="164">
        <f>IFERROR(IF(VLOOKUP($C4561,'MSCI Database'!$C:$R,6, FALSE)="","",VLOOKUP($C4561,'MSCI Database'!$C:$R,6, FALSE)),"")</f>
        <v>7.5</v>
      </c>
      <c r="T4561" s="211">
        <f>IFERROR(IF(VLOOKUP($C4561,'MSCI Database'!$C:$R,7, FALSE)="","",VLOOKUP($C4561,'MSCI Database'!$C:$R,7, FALSE)),"")</f>
        <v>2.7</v>
      </c>
      <c r="U4561" s="164">
        <f>IFERROR(IF(VLOOKUP($C4561,'MSCI Database'!$C:$R,8, FALSE)="","",VLOOKUP($C4561,'MSCI Database'!$C:$R,8, FALSE)),"")</f>
        <v>3.3</v>
      </c>
      <c r="V4561" s="175">
        <f>IFERROR(IF(VLOOKUP($C4561,'MSCI Database'!$C:$R,9, FALSE)="","",VLOOKUP($C4561,'MSCI Database'!$C:$R,9, FALSE)),"")</f>
        <v>3.2</v>
      </c>
      <c r="W4561" s="165">
        <f t="shared" ca="1" si="171"/>
        <v>0</v>
      </c>
      <c r="X4561" s="236">
        <f>IFERROR(IF(VLOOKUP($C4561,'MSCI Database'!$C:$R,10, FALSE)="","",VLOOKUP($C4561,'MSCI Database'!$C:$R,10, FALSE)),"")</f>
        <v>22526</v>
      </c>
      <c r="Y4561" s="133" t="str">
        <f>IFERROR(IF(VLOOKUP($C4561,'MSCI Database'!$C:$R,11, FALSE)="","",VLOOKUP($C4561,'MSCI Database'!$C:$R,11, FALSE)),"")</f>
        <v>2019</v>
      </c>
      <c r="Z4561" s="133" t="str">
        <f>IFERROR(IF(VLOOKUP($C4561,'MSCI Database'!$C:$R,12, FALSE)="","",VLOOKUP($C4561,'MSCI Database'!$C:$R,12, FALSE)),"")</f>
        <v>E.Segmt-Moderate</v>
      </c>
      <c r="AA4561" s="202" t="str">
        <f>IFERROR(IF(VLOOKUP($C4561,'MSCI Database'!$C:$R,13, FALSE)="","",VLOOKUP($C4561,'MSCI Database'!$C:$R,13, FALSE)),"")</f>
        <v>Improvements in human capital programs contribute to upgrade</v>
      </c>
    </row>
    <row r="4562" spans="1:27" s="130" customFormat="1" ht="15" hidden="1" customHeight="1" outlineLevel="1">
      <c r="A4562" s="130" t="s">
        <v>1847</v>
      </c>
      <c r="B4562" s="130" t="s">
        <v>1848</v>
      </c>
      <c r="C4562" s="130" t="s">
        <v>1849</v>
      </c>
      <c r="D4562" s="130" t="s">
        <v>12129</v>
      </c>
      <c r="E4562" s="130" t="s">
        <v>12133</v>
      </c>
      <c r="F4562" s="215">
        <v>3.7489777350041033E-2</v>
      </c>
      <c r="G4562" s="132" t="str">
        <f ca="1">IFERROR(_xll.BQL($A4562, "cur_mkt_cap(currency=EUR)")/1000000, " ")</f>
        <v xml:space="preserve"> </v>
      </c>
      <c r="M4562" s="308"/>
      <c r="N4562" s="215">
        <f t="shared" si="170"/>
        <v>3.9808307069263488E-4</v>
      </c>
      <c r="O4562" s="172" t="str">
        <f>IFERROR(IF(VLOOKUP($C4562,'MSCI Database'!$C:$R,2, FALSE)="","",VLOOKUP($C4562,'MSCI Database'!$C:$R,2, FALSE)),"")</f>
        <v>Pharmaceuticals</v>
      </c>
      <c r="P4562" s="186" t="str">
        <f>IFERROR(IF(VLOOKUP($C4562,'MSCI Database'!$C:$R,3, FALSE)="","",VLOOKUP($C4562,'MSCI Database'!$C:$R,3, FALSE)),"")</f>
        <v>AAA</v>
      </c>
      <c r="Q4562" s="164" t="str">
        <f>IFERROR(IF(VLOOKUP($C4562,'MSCI Database'!$C:$R,4, FALSE)="","",VLOOKUP($C4562,'MSCI Database'!$C:$R,4, FALSE)),"")</f>
        <v>0</v>
      </c>
      <c r="R4562" s="164">
        <f>IFERROR(IF(VLOOKUP($C4562,'MSCI Database'!$C:$R,5, FALSE)="","",VLOOKUP($C4562,'MSCI Database'!$C:$R,5, FALSE)),"")</f>
        <v>10</v>
      </c>
      <c r="S4562" s="164">
        <f>IFERROR(IF(VLOOKUP($C4562,'MSCI Database'!$C:$R,6, FALSE)="","",VLOOKUP($C4562,'MSCI Database'!$C:$R,6, FALSE)),"")</f>
        <v>7.4</v>
      </c>
      <c r="T4562" s="211">
        <f>IFERROR(IF(VLOOKUP($C4562,'MSCI Database'!$C:$R,7, FALSE)="","",VLOOKUP($C4562,'MSCI Database'!$C:$R,7, FALSE)),"")</f>
        <v>6.6</v>
      </c>
      <c r="U4562" s="164">
        <f>IFERROR(IF(VLOOKUP($C4562,'MSCI Database'!$C:$R,8, FALSE)="","",VLOOKUP($C4562,'MSCI Database'!$C:$R,8, FALSE)),"")</f>
        <v>4.5</v>
      </c>
      <c r="V4562" s="175">
        <f>IFERROR(IF(VLOOKUP($C4562,'MSCI Database'!$C:$R,9, FALSE)="","",VLOOKUP($C4562,'MSCI Database'!$C:$R,9, FALSE)),"")</f>
        <v>6</v>
      </c>
      <c r="W4562" s="165">
        <f t="shared" ca="1" si="171"/>
        <v>0</v>
      </c>
      <c r="X4562" s="236">
        <f>IFERROR(IF(VLOOKUP($C4562,'MSCI Database'!$C:$R,10, FALSE)="","",VLOOKUP($C4562,'MSCI Database'!$C:$R,10, FALSE)),"")</f>
        <v>665000</v>
      </c>
      <c r="Y4562" s="133" t="str">
        <f>IFERROR(IF(VLOOKUP($C4562,'MSCI Database'!$C:$R,11, FALSE)="","",VLOOKUP($C4562,'MSCI Database'!$C:$R,11, FALSE)),"")</f>
        <v>2019</v>
      </c>
      <c r="Z4562" s="133" t="str">
        <f>IFERROR(IF(VLOOKUP($C4562,'MSCI Database'!$C:$R,12, FALSE)="","",VLOOKUP($C4562,'MSCI Database'!$C:$R,12, FALSE)),"")</f>
        <v>Reported</v>
      </c>
      <c r="AA4562" s="202" t="str">
        <f>IFERROR(IF(VLOOKUP($C4562,'MSCI Database'!$C:$R,13, FALSE)="","",VLOOKUP($C4562,'MSCI Database'!$C:$R,13, FALSE)),"")</f>
        <v>Outperforms peers in talent management; robust access to healthcare strategy</v>
      </c>
    </row>
    <row r="4563" spans="1:27" s="130" customFormat="1" ht="15" hidden="1" customHeight="1" outlineLevel="1">
      <c r="A4563" s="130" t="s">
        <v>5378</v>
      </c>
      <c r="B4563" s="130" t="s">
        <v>5379</v>
      </c>
      <c r="C4563" s="130" t="s">
        <v>5380</v>
      </c>
      <c r="D4563" s="130" t="s">
        <v>18723</v>
      </c>
      <c r="E4563" s="130" t="s">
        <v>12133</v>
      </c>
      <c r="F4563" s="215">
        <v>2.296209633834051E-2</v>
      </c>
      <c r="G4563" s="132" t="str">
        <f ca="1">IFERROR(_xll.BQL($A4563, "cur_mkt_cap(currency=EUR)")/1000000, " ")</f>
        <v xml:space="preserve"> </v>
      </c>
      <c r="M4563" s="308"/>
      <c r="N4563" s="215">
        <f t="shared" si="170"/>
        <v>2.4382171530545763E-4</v>
      </c>
      <c r="O4563" s="172" t="str">
        <f>IFERROR(IF(VLOOKUP($C4563,'MSCI Database'!$C:$R,2, FALSE)="","",VLOOKUP($C4563,'MSCI Database'!$C:$R,2, FALSE)),"")</f>
        <v>Health Care Equipment &amp; Supplies</v>
      </c>
      <c r="P4563" s="186" t="str">
        <f>IFERROR(IF(VLOOKUP($C4563,'MSCI Database'!$C:$R,3, FALSE)="","",VLOOKUP($C4563,'MSCI Database'!$C:$R,3, FALSE)),"")</f>
        <v>AA</v>
      </c>
      <c r="Q4563" s="164" t="str">
        <f>IFERROR(IF(VLOOKUP($C4563,'MSCI Database'!$C:$R,4, FALSE)="","",VLOOKUP($C4563,'MSCI Database'!$C:$R,4, FALSE)),"")</f>
        <v>0</v>
      </c>
      <c r="R4563" s="164">
        <f>IFERROR(IF(VLOOKUP($C4563,'MSCI Database'!$C:$R,5, FALSE)="","",VLOOKUP($C4563,'MSCI Database'!$C:$R,5, FALSE)),"")</f>
        <v>8.4</v>
      </c>
      <c r="S4563" s="164">
        <f>IFERROR(IF(VLOOKUP($C4563,'MSCI Database'!$C:$R,6, FALSE)="","",VLOOKUP($C4563,'MSCI Database'!$C:$R,6, FALSE)),"")</f>
        <v>10</v>
      </c>
      <c r="T4563" s="211">
        <f>IFERROR(IF(VLOOKUP($C4563,'MSCI Database'!$C:$R,7, FALSE)="","",VLOOKUP($C4563,'MSCI Database'!$C:$R,7, FALSE)),"")</f>
        <v>6.7</v>
      </c>
      <c r="U4563" s="164">
        <f>IFERROR(IF(VLOOKUP($C4563,'MSCI Database'!$C:$R,8, FALSE)="","",VLOOKUP($C4563,'MSCI Database'!$C:$R,8, FALSE)),"")</f>
        <v>6.5</v>
      </c>
      <c r="V4563" s="175">
        <f>IFERROR(IF(VLOOKUP($C4563,'MSCI Database'!$C:$R,9, FALSE)="","",VLOOKUP($C4563,'MSCI Database'!$C:$R,9, FALSE)),"")</f>
        <v>6.8</v>
      </c>
      <c r="W4563" s="165">
        <f t="shared" ca="1" si="171"/>
        <v>0</v>
      </c>
      <c r="X4563" s="236">
        <f>IFERROR(IF(VLOOKUP($C4563,'MSCI Database'!$C:$R,10, FALSE)="","",VLOOKUP($C4563,'MSCI Database'!$C:$R,10, FALSE)),"")</f>
        <v>10881</v>
      </c>
      <c r="Y4563" s="133" t="str">
        <f>IFERROR(IF(VLOOKUP($C4563,'MSCI Database'!$C:$R,11, FALSE)="","",VLOOKUP($C4563,'MSCI Database'!$C:$R,11, FALSE)),"")</f>
        <v>2019</v>
      </c>
      <c r="Z4563" s="133" t="str">
        <f>IFERROR(IF(VLOOKUP($C4563,'MSCI Database'!$C:$R,12, FALSE)="","",VLOOKUP($C4563,'MSCI Database'!$C:$R,12, FALSE)),"")</f>
        <v>Reported</v>
      </c>
      <c r="AA4563" s="202" t="str">
        <f>IFERROR(IF(VLOOKUP($C4563,'MSCI Database'!$C:$R,13, FALSE)="","",VLOOKUP($C4563,'MSCI Database'!$C:$R,13, FALSE)),"")</f>
        <v>Strong performance across most ESG parameters; improved human capital development programs</v>
      </c>
    </row>
    <row r="4564" spans="1:27" s="130" customFormat="1" ht="15" hidden="1" customHeight="1" outlineLevel="1">
      <c r="A4564" s="130" t="s">
        <v>6930</v>
      </c>
      <c r="B4564" s="130" t="s">
        <v>6931</v>
      </c>
      <c r="C4564" s="130" t="s">
        <v>6932</v>
      </c>
      <c r="D4564" s="130" t="s">
        <v>12128</v>
      </c>
      <c r="E4564" s="130" t="s">
        <v>100</v>
      </c>
      <c r="F4564" s="215">
        <v>3.1935962032135043E-2</v>
      </c>
      <c r="G4564" s="132" t="str">
        <f ca="1">IFERROR(_xll.BQL($A4564, "cur_mkt_cap(currency=EUR)")/1000000, " ")</f>
        <v xml:space="preserve"> </v>
      </c>
      <c r="M4564" s="308"/>
      <c r="N4564" s="215">
        <f t="shared" si="170"/>
        <v>3.3911019829681126E-4</v>
      </c>
      <c r="O4564" s="172" t="str">
        <f>IFERROR(IF(VLOOKUP($C4564,'MSCI Database'!$C:$R,2, FALSE)="","",VLOOKUP($C4564,'MSCI Database'!$C:$R,2, FALSE)),"")</f>
        <v>Utilities</v>
      </c>
      <c r="P4564" s="186" t="str">
        <f>IFERROR(IF(VLOOKUP($C4564,'MSCI Database'!$C:$R,3, FALSE)="","",VLOOKUP($C4564,'MSCI Database'!$C:$R,3, FALSE)),"")</f>
        <v>A</v>
      </c>
      <c r="Q4564" s="164" t="str">
        <f>IFERROR(IF(VLOOKUP($C4564,'MSCI Database'!$C:$R,4, FALSE)="","",VLOOKUP($C4564,'MSCI Database'!$C:$R,4, FALSE)),"")</f>
        <v>0</v>
      </c>
      <c r="R4564" s="164">
        <f>IFERROR(IF(VLOOKUP($C4564,'MSCI Database'!$C:$R,5, FALSE)="","",VLOOKUP($C4564,'MSCI Database'!$C:$R,5, FALSE)),"")</f>
        <v>7.1</v>
      </c>
      <c r="S4564" s="164">
        <f>IFERROR(IF(VLOOKUP($C4564,'MSCI Database'!$C:$R,6, FALSE)="","",VLOOKUP($C4564,'MSCI Database'!$C:$R,6, FALSE)),"")</f>
        <v>6.2</v>
      </c>
      <c r="T4564" s="211">
        <f>IFERROR(IF(VLOOKUP($C4564,'MSCI Database'!$C:$R,7, FALSE)="","",VLOOKUP($C4564,'MSCI Database'!$C:$R,7, FALSE)),"")</f>
        <v>6.6</v>
      </c>
      <c r="U4564" s="164">
        <f>IFERROR(IF(VLOOKUP($C4564,'MSCI Database'!$C:$R,8, FALSE)="","",VLOOKUP($C4564,'MSCI Database'!$C:$R,8, FALSE)),"")</f>
        <v>5.6</v>
      </c>
      <c r="V4564" s="175">
        <f>IFERROR(IF(VLOOKUP($C4564,'MSCI Database'!$C:$R,9, FALSE)="","",VLOOKUP($C4564,'MSCI Database'!$C:$R,9, FALSE)),"")</f>
        <v>6.1</v>
      </c>
      <c r="W4564" s="165">
        <f t="shared" ca="1" si="171"/>
        <v>0</v>
      </c>
      <c r="X4564" s="236">
        <f>IFERROR(IF(VLOOKUP($C4564,'MSCI Database'!$C:$R,10, FALSE)="","",VLOOKUP($C4564,'MSCI Database'!$C:$R,10, FALSE)),"")</f>
        <v>34500514</v>
      </c>
      <c r="Y4564" s="133" t="str">
        <f>IFERROR(IF(VLOOKUP($C4564,'MSCI Database'!$C:$R,11, FALSE)="","",VLOOKUP($C4564,'MSCI Database'!$C:$R,11, FALSE)),"")</f>
        <v>2019</v>
      </c>
      <c r="Z4564" s="133" t="str">
        <f>IFERROR(IF(VLOOKUP($C4564,'MSCI Database'!$C:$R,12, FALSE)="","",VLOOKUP($C4564,'MSCI Database'!$C:$R,12, FALSE)),"")</f>
        <v>Reported</v>
      </c>
      <c r="AA4564" s="202" t="str">
        <f>IFERROR(IF(VLOOKUP($C4564,'MSCI Database'!$C:$R,13, FALSE)="","",VLOOKUP($C4564,'MSCI Database'!$C:$R,13, FALSE)),"")</f>
        <v>Gas-fired plants substituting nuclear may negatively impact carbon emissions</v>
      </c>
    </row>
    <row r="4565" spans="1:27" s="130" customFormat="1" ht="15" hidden="1" customHeight="1" outlineLevel="1">
      <c r="A4565" s="130" t="s">
        <v>7459</v>
      </c>
      <c r="B4565" s="130" t="s">
        <v>7460</v>
      </c>
      <c r="C4565" s="130" t="s">
        <v>7461</v>
      </c>
      <c r="D4565" s="130" t="s">
        <v>12128</v>
      </c>
      <c r="E4565" s="130" t="s">
        <v>18688</v>
      </c>
      <c r="F4565" s="215">
        <v>3.1824163082031537E-2</v>
      </c>
      <c r="G4565" s="132" t="str">
        <f ca="1">IFERROR(_xll.BQL($A4565, "cur_mkt_cap(currency=EUR)")/1000000, " ")</f>
        <v xml:space="preserve"> </v>
      </c>
      <c r="M4565" s="308"/>
      <c r="N4565" s="215">
        <f t="shared" si="170"/>
        <v>3.3792306749734366E-4</v>
      </c>
      <c r="O4565" s="172" t="str">
        <f>IFERROR(IF(VLOOKUP($C4565,'MSCI Database'!$C:$R,2, FALSE)="","",VLOOKUP($C4565,'MSCI Database'!$C:$R,2, FALSE)),"")</f>
        <v>Banks</v>
      </c>
      <c r="P4565" s="186" t="str">
        <f>IFERROR(IF(VLOOKUP($C4565,'MSCI Database'!$C:$R,3, FALSE)="","",VLOOKUP($C4565,'MSCI Database'!$C:$R,3, FALSE)),"")</f>
        <v>BBB</v>
      </c>
      <c r="Q4565" s="164" t="str">
        <f>IFERROR(IF(VLOOKUP($C4565,'MSCI Database'!$C:$R,4, FALSE)="","",VLOOKUP($C4565,'MSCI Database'!$C:$R,4, FALSE)),"")</f>
        <v>0</v>
      </c>
      <c r="R4565" s="164">
        <f>IFERROR(IF(VLOOKUP($C4565,'MSCI Database'!$C:$R,5, FALSE)="","",VLOOKUP($C4565,'MSCI Database'!$C:$R,5, FALSE)),"")</f>
        <v>4.5999999999999996</v>
      </c>
      <c r="S4565" s="164">
        <f>IFERROR(IF(VLOOKUP($C4565,'MSCI Database'!$C:$R,6, FALSE)="","",VLOOKUP($C4565,'MSCI Database'!$C:$R,6, FALSE)),"")</f>
        <v>1.9</v>
      </c>
      <c r="T4565" s="211">
        <f>IFERROR(IF(VLOOKUP($C4565,'MSCI Database'!$C:$R,7, FALSE)="","",VLOOKUP($C4565,'MSCI Database'!$C:$R,7, FALSE)),"")</f>
        <v>3.1</v>
      </c>
      <c r="U4565" s="164">
        <f>IFERROR(IF(VLOOKUP($C4565,'MSCI Database'!$C:$R,8, FALSE)="","",VLOOKUP($C4565,'MSCI Database'!$C:$R,8, FALSE)),"")</f>
        <v>3.7</v>
      </c>
      <c r="V4565" s="175">
        <f>IFERROR(IF(VLOOKUP($C4565,'MSCI Database'!$C:$R,9, FALSE)="","",VLOOKUP($C4565,'MSCI Database'!$C:$R,9, FALSE)),"")</f>
        <v>3.2</v>
      </c>
      <c r="W4565" s="165">
        <f t="shared" ca="1" si="171"/>
        <v>0</v>
      </c>
      <c r="X4565" s="236">
        <f>IFERROR(IF(VLOOKUP($C4565,'MSCI Database'!$C:$R,10, FALSE)="","",VLOOKUP($C4565,'MSCI Database'!$C:$R,10, FALSE)),"")</f>
        <v>55688</v>
      </c>
      <c r="Y4565" s="133" t="str">
        <f>IFERROR(IF(VLOOKUP($C4565,'MSCI Database'!$C:$R,11, FALSE)="","",VLOOKUP($C4565,'MSCI Database'!$C:$R,11, FALSE)),"")</f>
        <v>2019</v>
      </c>
      <c r="Z4565" s="133" t="str">
        <f>IFERROR(IF(VLOOKUP($C4565,'MSCI Database'!$C:$R,12, FALSE)="","",VLOOKUP($C4565,'MSCI Database'!$C:$R,12, FALSE)),"")</f>
        <v>E.Segmt-Moderate</v>
      </c>
      <c r="AA4565" s="202" t="str">
        <f>IFERROR(IF(VLOOKUP($C4565,'MSCI Database'!$C:$R,13, FALSE)="","",VLOOKUP($C4565,'MSCI Database'!$C:$R,13, FALSE)),"")</f>
        <v>Relatively robust risk management practices but lags domestic peers in board structure</v>
      </c>
    </row>
    <row r="4566" spans="1:27" s="130" customFormat="1" ht="15" hidden="1" customHeight="1" outlineLevel="1">
      <c r="A4566" s="130" t="s">
        <v>7780</v>
      </c>
      <c r="B4566" s="130" t="s">
        <v>7781</v>
      </c>
      <c r="C4566" s="130" t="s">
        <v>7782</v>
      </c>
      <c r="D4566" s="130" t="s">
        <v>12128</v>
      </c>
      <c r="E4566" s="130" t="s">
        <v>18689</v>
      </c>
      <c r="F4566" s="215">
        <v>3.1777795866820523E-2</v>
      </c>
      <c r="G4566" s="132" t="str">
        <f ca="1">IFERROR(_xll.BQL($A4566, "cur_mkt_cap(currency=EUR)")/1000000, " ")</f>
        <v xml:space="preserve"> </v>
      </c>
      <c r="M4566" s="308"/>
      <c r="N4566" s="215">
        <f t="shared" si="170"/>
        <v>3.3743071985712367E-4</v>
      </c>
      <c r="O4566" s="172" t="str">
        <f>IFERROR(IF(VLOOKUP($C4566,'MSCI Database'!$C:$R,2, FALSE)="","",VLOOKUP($C4566,'MSCI Database'!$C:$R,2, FALSE)),"")</f>
        <v>Software &amp; Services</v>
      </c>
      <c r="P4566" s="186" t="str">
        <f>IFERROR(IF(VLOOKUP($C4566,'MSCI Database'!$C:$R,3, FALSE)="","",VLOOKUP($C4566,'MSCI Database'!$C:$R,3, FALSE)),"")</f>
        <v>A</v>
      </c>
      <c r="Q4566" s="164" t="str">
        <f>IFERROR(IF(VLOOKUP($C4566,'MSCI Database'!$C:$R,4, FALSE)="","",VLOOKUP($C4566,'MSCI Database'!$C:$R,4, FALSE)),"")</f>
        <v>0</v>
      </c>
      <c r="R4566" s="164">
        <f>IFERROR(IF(VLOOKUP($C4566,'MSCI Database'!$C:$R,5, FALSE)="","",VLOOKUP($C4566,'MSCI Database'!$C:$R,5, FALSE)),"")</f>
        <v>5.9</v>
      </c>
      <c r="S4566" s="164">
        <f>IFERROR(IF(VLOOKUP($C4566,'MSCI Database'!$C:$R,6, FALSE)="","",VLOOKUP($C4566,'MSCI Database'!$C:$R,6, FALSE)),"")</f>
        <v>3.7</v>
      </c>
      <c r="T4566" s="211">
        <f>IFERROR(IF(VLOOKUP($C4566,'MSCI Database'!$C:$R,7, FALSE)="","",VLOOKUP($C4566,'MSCI Database'!$C:$R,7, FALSE)),"")</f>
        <v>5</v>
      </c>
      <c r="U4566" s="164">
        <f>IFERROR(IF(VLOOKUP($C4566,'MSCI Database'!$C:$R,8, FALSE)="","",VLOOKUP($C4566,'MSCI Database'!$C:$R,8, FALSE)),"")</f>
        <v>5.8</v>
      </c>
      <c r="V4566" s="175">
        <f>IFERROR(IF(VLOOKUP($C4566,'MSCI Database'!$C:$R,9, FALSE)="","",VLOOKUP($C4566,'MSCI Database'!$C:$R,9, FALSE)),"")</f>
        <v>5.0999999999999996</v>
      </c>
      <c r="W4566" s="165">
        <f t="shared" ca="1" si="171"/>
        <v>0</v>
      </c>
      <c r="X4566" s="236">
        <f>IFERROR(IF(VLOOKUP($C4566,'MSCI Database'!$C:$R,10, FALSE)="","",VLOOKUP($C4566,'MSCI Database'!$C:$R,10, FALSE)),"")</f>
        <v>9356</v>
      </c>
      <c r="Y4566" s="133" t="str">
        <f>IFERROR(IF(VLOOKUP($C4566,'MSCI Database'!$C:$R,11, FALSE)="","",VLOOKUP($C4566,'MSCI Database'!$C:$R,11, FALSE)),"")</f>
        <v>2019</v>
      </c>
      <c r="Z4566" s="133" t="str">
        <f>IFERROR(IF(VLOOKUP($C4566,'MSCI Database'!$C:$R,12, FALSE)="","",VLOOKUP($C4566,'MSCI Database'!$C:$R,12, FALSE)),"")</f>
        <v>E.Segmt-Moderately High</v>
      </c>
      <c r="AA4566" s="202" t="str">
        <f>IFERROR(IF(VLOOKUP($C4566,'MSCI Database'!$C:$R,13, FALSE)="","",VLOOKUP($C4566,'MSCI Database'!$C:$R,13, FALSE)),"")</f>
        <v>Strengthening data protection measures</v>
      </c>
    </row>
    <row r="4567" spans="1:27" s="130" customFormat="1" ht="15" hidden="1" customHeight="1" outlineLevel="1">
      <c r="A4567" s="130" t="s">
        <v>5318</v>
      </c>
      <c r="B4567" s="130" t="s">
        <v>5319</v>
      </c>
      <c r="C4567" s="130" t="s">
        <v>5320</v>
      </c>
      <c r="D4567" s="130" t="s">
        <v>18683</v>
      </c>
      <c r="E4567" s="130" t="s">
        <v>18684</v>
      </c>
      <c r="F4567" s="215">
        <v>3.718518774808232E-2</v>
      </c>
      <c r="G4567" s="132" t="str">
        <f ca="1">IFERROR(_xll.BQL($A4567, "cur_mkt_cap(currency=EUR)")/1000000, " ")</f>
        <v xml:space="preserve"> </v>
      </c>
      <c r="M4567" s="308"/>
      <c r="N4567" s="215">
        <f t="shared" si="170"/>
        <v>3.9484880331044572E-4</v>
      </c>
      <c r="O4567" s="172" t="str">
        <f>IFERROR(IF(VLOOKUP($C4567,'MSCI Database'!$C:$R,2, FALSE)="","",VLOOKUP($C4567,'MSCI Database'!$C:$R,2, FALSE)),"")</f>
        <v>Specialty Chemicals</v>
      </c>
      <c r="P4567" s="186" t="str">
        <f>IFERROR(IF(VLOOKUP($C4567,'MSCI Database'!$C:$R,3, FALSE)="","",VLOOKUP($C4567,'MSCI Database'!$C:$R,3, FALSE)),"")</f>
        <v>AAA</v>
      </c>
      <c r="Q4567" s="164" t="str">
        <f>IFERROR(IF(VLOOKUP($C4567,'MSCI Database'!$C:$R,4, FALSE)="","",VLOOKUP($C4567,'MSCI Database'!$C:$R,4, FALSE)),"")</f>
        <v>0</v>
      </c>
      <c r="R4567" s="164">
        <f>IFERROR(IF(VLOOKUP($C4567,'MSCI Database'!$C:$R,5, FALSE)="","",VLOOKUP($C4567,'MSCI Database'!$C:$R,5, FALSE)),"")</f>
        <v>10</v>
      </c>
      <c r="S4567" s="164">
        <f>IFERROR(IF(VLOOKUP($C4567,'MSCI Database'!$C:$R,6, FALSE)="","",VLOOKUP($C4567,'MSCI Database'!$C:$R,6, FALSE)),"")</f>
        <v>7.9</v>
      </c>
      <c r="T4567" s="211">
        <f>IFERROR(IF(VLOOKUP($C4567,'MSCI Database'!$C:$R,7, FALSE)="","",VLOOKUP($C4567,'MSCI Database'!$C:$R,7, FALSE)),"")</f>
        <v>5.0999999999999996</v>
      </c>
      <c r="U4567" s="164">
        <f>IFERROR(IF(VLOOKUP($C4567,'MSCI Database'!$C:$R,8, FALSE)="","",VLOOKUP($C4567,'MSCI Database'!$C:$R,8, FALSE)),"")</f>
        <v>6.2</v>
      </c>
      <c r="V4567" s="175">
        <f>IFERROR(IF(VLOOKUP($C4567,'MSCI Database'!$C:$R,9, FALSE)="","",VLOOKUP($C4567,'MSCI Database'!$C:$R,9, FALSE)),"")</f>
        <v>7</v>
      </c>
      <c r="W4567" s="165">
        <f t="shared" ca="1" si="171"/>
        <v>0</v>
      </c>
      <c r="X4567" s="236">
        <f>IFERROR(IF(VLOOKUP($C4567,'MSCI Database'!$C:$R,10, FALSE)="","",VLOOKUP($C4567,'MSCI Database'!$C:$R,10, FALSE)),"")</f>
        <v>241390</v>
      </c>
      <c r="Y4567" s="133" t="str">
        <f>IFERROR(IF(VLOOKUP($C4567,'MSCI Database'!$C:$R,11, FALSE)="","",VLOOKUP($C4567,'MSCI Database'!$C:$R,11, FALSE)),"")</f>
        <v>2019</v>
      </c>
      <c r="Z4567" s="133" t="str">
        <f>IFERROR(IF(VLOOKUP($C4567,'MSCI Database'!$C:$R,12, FALSE)="","",VLOOKUP($C4567,'MSCI Database'!$C:$R,12, FALSE)),"")</f>
        <v>Reported</v>
      </c>
      <c r="AA4567" s="202" t="str">
        <f>IFERROR(IF(VLOOKUP($C4567,'MSCI Database'!$C:$R,13, FALSE)="","",VLOOKUP($C4567,'MSCI Database'!$C:$R,13, FALSE)),"")</f>
        <v>Industry leading chemical safety strategy; robust environmental management</v>
      </c>
    </row>
    <row r="4568" spans="1:27" s="130" customFormat="1" ht="15" hidden="1" customHeight="1" outlineLevel="1">
      <c r="A4568" s="130" t="s">
        <v>1651</v>
      </c>
      <c r="B4568" s="130" t="s">
        <v>1652</v>
      </c>
      <c r="C4568" s="130" t="s">
        <v>1653</v>
      </c>
      <c r="D4568" s="130" t="s">
        <v>18678</v>
      </c>
      <c r="E4568" s="130" t="s">
        <v>18688</v>
      </c>
      <c r="F4568" s="215">
        <v>4.0427427887483412E-3</v>
      </c>
      <c r="G4568" s="132" t="str">
        <f ca="1">IFERROR(_xll.BQL($A4568, "cur_mkt_cap(currency=EUR)")/1000000, " ")</f>
        <v xml:space="preserve"> </v>
      </c>
      <c r="M4568" s="308"/>
      <c r="N4568" s="215">
        <f t="shared" si="170"/>
        <v>4.2927634601267759E-5</v>
      </c>
      <c r="O4568" s="172" t="str">
        <f>IFERROR(IF(VLOOKUP($C4568,'MSCI Database'!$C:$R,2, FALSE)="","",VLOOKUP($C4568,'MSCI Database'!$C:$R,2, FALSE)),"")</f>
        <v>Investment Banking &amp; Brokerage</v>
      </c>
      <c r="P4568" s="186" t="str">
        <f>IFERROR(IF(VLOOKUP($C4568,'MSCI Database'!$C:$R,3, FALSE)="","",VLOOKUP($C4568,'MSCI Database'!$C:$R,3, FALSE)),"")</f>
        <v>BBB</v>
      </c>
      <c r="Q4568" s="164" t="str">
        <f>IFERROR(IF(VLOOKUP($C4568,'MSCI Database'!$C:$R,4, FALSE)="","",VLOOKUP($C4568,'MSCI Database'!$C:$R,4, FALSE)),"")</f>
        <v>1</v>
      </c>
      <c r="R4568" s="164">
        <f>IFERROR(IF(VLOOKUP($C4568,'MSCI Database'!$C:$R,5, FALSE)="","",VLOOKUP($C4568,'MSCI Database'!$C:$R,5, FALSE)),"")</f>
        <v>4.9000000000000004</v>
      </c>
      <c r="S4568" s="164">
        <f>IFERROR(IF(VLOOKUP($C4568,'MSCI Database'!$C:$R,6, FALSE)="","",VLOOKUP($C4568,'MSCI Database'!$C:$R,6, FALSE)),"")</f>
        <v>2.5</v>
      </c>
      <c r="T4568" s="211">
        <f>IFERROR(IF(VLOOKUP($C4568,'MSCI Database'!$C:$R,7, FALSE)="","",VLOOKUP($C4568,'MSCI Database'!$C:$R,7, FALSE)),"")</f>
        <v>2.7</v>
      </c>
      <c r="U4568" s="164">
        <f>IFERROR(IF(VLOOKUP($C4568,'MSCI Database'!$C:$R,8, FALSE)="","",VLOOKUP($C4568,'MSCI Database'!$C:$R,8, FALSE)),"")</f>
        <v>4.8</v>
      </c>
      <c r="V4568" s="175">
        <f>IFERROR(IF(VLOOKUP($C4568,'MSCI Database'!$C:$R,9, FALSE)="","",VLOOKUP($C4568,'MSCI Database'!$C:$R,9, FALSE)),"")</f>
        <v>3.6</v>
      </c>
      <c r="W4568" s="165">
        <f t="shared" ca="1" si="171"/>
        <v>0</v>
      </c>
      <c r="X4568" s="236">
        <f>IFERROR(IF(VLOOKUP($C4568,'MSCI Database'!$C:$R,10, FALSE)="","",VLOOKUP($C4568,'MSCI Database'!$C:$R,10, FALSE)),"")</f>
        <v>24356</v>
      </c>
      <c r="Y4568" s="133" t="str">
        <f>IFERROR(IF(VLOOKUP($C4568,'MSCI Database'!$C:$R,11, FALSE)="","",VLOOKUP($C4568,'MSCI Database'!$C:$R,11, FALSE)),"")</f>
        <v>2019</v>
      </c>
      <c r="Z4568" s="133" t="str">
        <f>IFERROR(IF(VLOOKUP($C4568,'MSCI Database'!$C:$R,12, FALSE)="","",VLOOKUP($C4568,'MSCI Database'!$C:$R,12, FALSE)),"")</f>
        <v>Reported</v>
      </c>
      <c r="AA4568" s="202" t="str">
        <f>IFERROR(IF(VLOOKUP($C4568,'MSCI Database'!$C:$R,13, FALSE)="","",VLOOKUP($C4568,'MSCI Database'!$C:$R,13, FALSE)),"")</f>
        <v>Improvements in corporate governance drive upgrade</v>
      </c>
    </row>
    <row r="4569" spans="1:27" s="130" customFormat="1" ht="15" hidden="1" customHeight="1" outlineLevel="1">
      <c r="A4569" s="130" t="s">
        <v>8097</v>
      </c>
      <c r="B4569" s="130" t="s">
        <v>8098</v>
      </c>
      <c r="C4569" s="130" t="s">
        <v>8099</v>
      </c>
      <c r="D4569" s="130" t="s">
        <v>12128</v>
      </c>
      <c r="E4569" s="130" t="s">
        <v>12133</v>
      </c>
      <c r="F4569" s="215">
        <v>3.1433430209508201E-2</v>
      </c>
      <c r="G4569" s="132" t="str">
        <f ca="1">IFERROR(_xll.BQL($A4569, "cur_mkt_cap(currency=EUR)")/1000000, " ")</f>
        <v xml:space="preserve"> </v>
      </c>
      <c r="M4569" s="308"/>
      <c r="N4569" s="215">
        <f t="shared" ref="N4569:N4632" si="172">IF($A4569&lt;&gt;"",VLOOKUP($A4569,$A$3224:$V$5286,6,FALSE)/SUMIF($V$3224:$V$5286,"&lt;&gt;",$F$3224:$F$5286),0)</f>
        <v>3.3377409269116297E-4</v>
      </c>
      <c r="O4569" s="172" t="str">
        <f>IFERROR(IF(VLOOKUP($C4569,'MSCI Database'!$C:$R,2, FALSE)="","",VLOOKUP($C4569,'MSCI Database'!$C:$R,2, FALSE)),"")</f>
        <v>Health Care Equipment &amp; Supplies</v>
      </c>
      <c r="P4569" s="186" t="str">
        <f>IFERROR(IF(VLOOKUP($C4569,'MSCI Database'!$C:$R,3, FALSE)="","",VLOOKUP($C4569,'MSCI Database'!$C:$R,3, FALSE)),"")</f>
        <v>AA</v>
      </c>
      <c r="Q4569" s="164" t="str">
        <f>IFERROR(IF(VLOOKUP($C4569,'MSCI Database'!$C:$R,4, FALSE)="","",VLOOKUP($C4569,'MSCI Database'!$C:$R,4, FALSE)),"")</f>
        <v>1</v>
      </c>
      <c r="R4569" s="164">
        <f>IFERROR(IF(VLOOKUP($C4569,'MSCI Database'!$C:$R,5, FALSE)="","",VLOOKUP($C4569,'MSCI Database'!$C:$R,5, FALSE)),"")</f>
        <v>8.3000000000000007</v>
      </c>
      <c r="S4569" s="164">
        <f>IFERROR(IF(VLOOKUP($C4569,'MSCI Database'!$C:$R,6, FALSE)="","",VLOOKUP($C4569,'MSCI Database'!$C:$R,6, FALSE)),"")</f>
        <v>6.7</v>
      </c>
      <c r="T4569" s="211">
        <f>IFERROR(IF(VLOOKUP($C4569,'MSCI Database'!$C:$R,7, FALSE)="","",VLOOKUP($C4569,'MSCI Database'!$C:$R,7, FALSE)),"")</f>
        <v>5.8</v>
      </c>
      <c r="U4569" s="164">
        <f>IFERROR(IF(VLOOKUP($C4569,'MSCI Database'!$C:$R,8, FALSE)="","",VLOOKUP($C4569,'MSCI Database'!$C:$R,8, FALSE)),"")</f>
        <v>6.7</v>
      </c>
      <c r="V4569" s="175">
        <f>IFERROR(IF(VLOOKUP($C4569,'MSCI Database'!$C:$R,9, FALSE)="","",VLOOKUP($C4569,'MSCI Database'!$C:$R,9, FALSE)),"")</f>
        <v>6.3</v>
      </c>
      <c r="W4569" s="165">
        <f t="shared" ref="W4569:W4632" ca="1" si="173">IFERROR(IF(X4569&lt;&gt;"",VLOOKUP($A4569,$A$3224:$X$5286,6,FALSE)/100,0)*$G$3222/$G4569, 0)</f>
        <v>0</v>
      </c>
      <c r="X4569" s="236">
        <f>IFERROR(IF(VLOOKUP($C4569,'MSCI Database'!$C:$R,10, FALSE)="","",VLOOKUP($C4569,'MSCI Database'!$C:$R,10, FALSE)),"")</f>
        <v>6194</v>
      </c>
      <c r="Y4569" s="133" t="str">
        <f>IFERROR(IF(VLOOKUP($C4569,'MSCI Database'!$C:$R,11, FALSE)="","",VLOOKUP($C4569,'MSCI Database'!$C:$R,11, FALSE)),"")</f>
        <v>2019</v>
      </c>
      <c r="Z4569" s="133" t="str">
        <f>IFERROR(IF(VLOOKUP($C4569,'MSCI Database'!$C:$R,12, FALSE)="","",VLOOKUP($C4569,'MSCI Database'!$C:$R,12, FALSE)),"")</f>
        <v>E.Segmt-Moderately Low</v>
      </c>
      <c r="AA4569" s="202" t="str">
        <f>IFERROR(IF(VLOOKUP($C4569,'MSCI Database'!$C:$R,13, FALSE)="","",VLOOKUP($C4569,'MSCI Database'!$C:$R,13, FALSE)),"")</f>
        <v>Robust data security measures</v>
      </c>
    </row>
    <row r="4570" spans="1:27" s="130" customFormat="1" ht="15" hidden="1" customHeight="1" outlineLevel="1">
      <c r="A4570" s="130" t="s">
        <v>2106</v>
      </c>
      <c r="B4570" s="130" t="s">
        <v>2107</v>
      </c>
      <c r="C4570" s="130" t="s">
        <v>2108</v>
      </c>
      <c r="D4570" s="130" t="s">
        <v>18685</v>
      </c>
      <c r="E4570" s="130" t="s">
        <v>18689</v>
      </c>
      <c r="F4570" s="215">
        <v>3.7350468279461799E-2</v>
      </c>
      <c r="G4570" s="132" t="str">
        <f ca="1">IFERROR(_xll.BQL($A4570, "cur_mkt_cap(currency=EUR)")/1000000, " ")</f>
        <v xml:space="preserve"> </v>
      </c>
      <c r="M4570" s="308"/>
      <c r="N4570" s="215">
        <f t="shared" si="172"/>
        <v>3.966038252419692E-4</v>
      </c>
      <c r="O4570" s="172" t="str">
        <f>IFERROR(IF(VLOOKUP($C4570,'MSCI Database'!$C:$R,2, FALSE)="","",VLOOKUP($C4570,'MSCI Database'!$C:$R,2, FALSE)),"")</f>
        <v>Technology Hardware, Storage &amp; Peripherals</v>
      </c>
      <c r="P4570" s="186" t="str">
        <f>IFERROR(IF(VLOOKUP($C4570,'MSCI Database'!$C:$R,3, FALSE)="","",VLOOKUP($C4570,'MSCI Database'!$C:$R,3, FALSE)),"")</f>
        <v>AA</v>
      </c>
      <c r="Q4570" s="164" t="str">
        <f>IFERROR(IF(VLOOKUP($C4570,'MSCI Database'!$C:$R,4, FALSE)="","",VLOOKUP($C4570,'MSCI Database'!$C:$R,4, FALSE)),"")</f>
        <v>0</v>
      </c>
      <c r="R4570" s="164">
        <f>IFERROR(IF(VLOOKUP($C4570,'MSCI Database'!$C:$R,5, FALSE)="","",VLOOKUP($C4570,'MSCI Database'!$C:$R,5, FALSE)),"")</f>
        <v>7.8</v>
      </c>
      <c r="S4570" s="164">
        <f>IFERROR(IF(VLOOKUP($C4570,'MSCI Database'!$C:$R,6, FALSE)="","",VLOOKUP($C4570,'MSCI Database'!$C:$R,6, FALSE)),"")</f>
        <v>3</v>
      </c>
      <c r="T4570" s="211">
        <f>IFERROR(IF(VLOOKUP($C4570,'MSCI Database'!$C:$R,7, FALSE)="","",VLOOKUP($C4570,'MSCI Database'!$C:$R,7, FALSE)),"")</f>
        <v>5.0999999999999996</v>
      </c>
      <c r="U4570" s="164">
        <f>IFERROR(IF(VLOOKUP($C4570,'MSCI Database'!$C:$R,8, FALSE)="","",VLOOKUP($C4570,'MSCI Database'!$C:$R,8, FALSE)),"")</f>
        <v>7</v>
      </c>
      <c r="V4570" s="175">
        <f>IFERROR(IF(VLOOKUP($C4570,'MSCI Database'!$C:$R,9, FALSE)="","",VLOOKUP($C4570,'MSCI Database'!$C:$R,9, FALSE)),"")</f>
        <v>5.5</v>
      </c>
      <c r="W4570" s="165">
        <f t="shared" ca="1" si="173"/>
        <v>0</v>
      </c>
      <c r="X4570" s="236">
        <f>IFERROR(IF(VLOOKUP($C4570,'MSCI Database'!$C:$R,10, FALSE)="","",VLOOKUP($C4570,'MSCI Database'!$C:$R,10, FALSE)),"")</f>
        <v>546900</v>
      </c>
      <c r="Y4570" s="133" t="str">
        <f>IFERROR(IF(VLOOKUP($C4570,'MSCI Database'!$C:$R,11, FALSE)="","",VLOOKUP($C4570,'MSCI Database'!$C:$R,11, FALSE)),"")</f>
        <v>2019</v>
      </c>
      <c r="Z4570" s="133" t="str">
        <f>IFERROR(IF(VLOOKUP($C4570,'MSCI Database'!$C:$R,12, FALSE)="","",VLOOKUP($C4570,'MSCI Database'!$C:$R,12, FALSE)),"")</f>
        <v>Reported</v>
      </c>
      <c r="AA4570" s="202" t="str">
        <f>IFERROR(IF(VLOOKUP($C4570,'MSCI Database'!$C:$R,13, FALSE)="","",VLOOKUP($C4570,'MSCI Database'!$C:$R,13, FALSE)),"")</f>
        <v>Acquisitions continue to pose employee-centered risks for an otherwise strong ESG performer</v>
      </c>
    </row>
    <row r="4571" spans="1:27" s="130" customFormat="1" ht="15" hidden="1" customHeight="1" outlineLevel="1">
      <c r="A4571" s="130" t="s">
        <v>5276</v>
      </c>
      <c r="B4571" s="130" t="s">
        <v>5277</v>
      </c>
      <c r="C4571" s="130" t="s">
        <v>5278</v>
      </c>
      <c r="D4571" s="130" t="s">
        <v>18686</v>
      </c>
      <c r="E4571" s="130" t="s">
        <v>18673</v>
      </c>
      <c r="F4571" s="215">
        <v>3.0491816926526659E-2</v>
      </c>
      <c r="G4571" s="132" t="str">
        <f ca="1">IFERROR(_xll.BQL($A4571, "cur_mkt_cap(currency=EUR)")/1000000, " ")</f>
        <v xml:space="preserve"> </v>
      </c>
      <c r="M4571" s="308"/>
      <c r="N4571" s="215">
        <f t="shared" si="172"/>
        <v>3.2377562554652267E-4</v>
      </c>
      <c r="O4571" s="172" t="str">
        <f>IFERROR(IF(VLOOKUP($C4571,'MSCI Database'!$C:$R,2, FALSE)="","",VLOOKUP($C4571,'MSCI Database'!$C:$R,2, FALSE)),"")</f>
        <v>Construction &amp; Farm Machinery &amp; Heavy Trucks</v>
      </c>
      <c r="P4571" s="186" t="str">
        <f>IFERROR(IF(VLOOKUP($C4571,'MSCI Database'!$C:$R,3, FALSE)="","",VLOOKUP($C4571,'MSCI Database'!$C:$R,3, FALSE)),"")</f>
        <v>AAA</v>
      </c>
      <c r="Q4571" s="164" t="str">
        <f>IFERROR(IF(VLOOKUP($C4571,'MSCI Database'!$C:$R,4, FALSE)="","",VLOOKUP($C4571,'MSCI Database'!$C:$R,4, FALSE)),"")</f>
        <v>0</v>
      </c>
      <c r="R4571" s="164">
        <f>IFERROR(IF(VLOOKUP($C4571,'MSCI Database'!$C:$R,5, FALSE)="","",VLOOKUP($C4571,'MSCI Database'!$C:$R,5, FALSE)),"")</f>
        <v>8.6</v>
      </c>
      <c r="S4571" s="164">
        <f>IFERROR(IF(VLOOKUP($C4571,'MSCI Database'!$C:$R,6, FALSE)="","",VLOOKUP($C4571,'MSCI Database'!$C:$R,6, FALSE)),"")</f>
        <v>7</v>
      </c>
      <c r="T4571" s="211">
        <f>IFERROR(IF(VLOOKUP($C4571,'MSCI Database'!$C:$R,7, FALSE)="","",VLOOKUP($C4571,'MSCI Database'!$C:$R,7, FALSE)),"")</f>
        <v>7.3</v>
      </c>
      <c r="U4571" s="164">
        <f>IFERROR(IF(VLOOKUP($C4571,'MSCI Database'!$C:$R,8, FALSE)="","",VLOOKUP($C4571,'MSCI Database'!$C:$R,8, FALSE)),"")</f>
        <v>3.7</v>
      </c>
      <c r="V4571" s="175">
        <f>IFERROR(IF(VLOOKUP($C4571,'MSCI Database'!$C:$R,9, FALSE)="","",VLOOKUP($C4571,'MSCI Database'!$C:$R,9, FALSE)),"")</f>
        <v>5.7</v>
      </c>
      <c r="W4571" s="165">
        <f t="shared" ca="1" si="173"/>
        <v>0</v>
      </c>
      <c r="X4571" s="236">
        <f>IFERROR(IF(VLOOKUP($C4571,'MSCI Database'!$C:$R,10, FALSE)="","",VLOOKUP($C4571,'MSCI Database'!$C:$R,10, FALSE)),"")</f>
        <v>480682</v>
      </c>
      <c r="Y4571" s="133" t="str">
        <f>IFERROR(IF(VLOOKUP($C4571,'MSCI Database'!$C:$R,11, FALSE)="","",VLOOKUP($C4571,'MSCI Database'!$C:$R,11, FALSE)),"")</f>
        <v>2019</v>
      </c>
      <c r="Z4571" s="133" t="str">
        <f>IFERROR(IF(VLOOKUP($C4571,'MSCI Database'!$C:$R,12, FALSE)="","",VLOOKUP($C4571,'MSCI Database'!$C:$R,12, FALSE)),"")</f>
        <v>Reported</v>
      </c>
      <c r="AA4571" s="202" t="str">
        <f>IFERROR(IF(VLOOKUP($C4571,'MSCI Database'!$C:$R,13, FALSE)="","",VLOOKUP($C4571,'MSCI Database'!$C:$R,13, FALSE)),"")</f>
        <v>Strong labor management practices, but corporate governance issues persist</v>
      </c>
    </row>
    <row r="4572" spans="1:27" s="130" customFormat="1" ht="15" hidden="1" customHeight="1" outlineLevel="1">
      <c r="A4572" s="130" t="s">
        <v>1647</v>
      </c>
      <c r="B4572" s="130" t="s">
        <v>1648</v>
      </c>
      <c r="C4572" s="130" t="s">
        <v>1649</v>
      </c>
      <c r="D4572" s="130" t="s">
        <v>18678</v>
      </c>
      <c r="E4572" s="130" t="s">
        <v>18688</v>
      </c>
      <c r="F4572" s="215">
        <v>4.0010213350710096E-3</v>
      </c>
      <c r="G4572" s="132" t="str">
        <f ca="1">IFERROR(_xll.BQL($A4572, "cur_mkt_cap(currency=EUR)")/1000000, " ")</f>
        <v xml:space="preserve"> </v>
      </c>
      <c r="M4572" s="308"/>
      <c r="N4572" s="215">
        <f t="shared" si="172"/>
        <v>4.2484617715929699E-5</v>
      </c>
      <c r="O4572" s="172" t="str">
        <f>IFERROR(IF(VLOOKUP($C4572,'MSCI Database'!$C:$R,2, FALSE)="","",VLOOKUP($C4572,'MSCI Database'!$C:$R,2, FALSE)),"")</f>
        <v>Property &amp; Casualty Insurance</v>
      </c>
      <c r="P4572" s="186" t="str">
        <f>IFERROR(IF(VLOOKUP($C4572,'MSCI Database'!$C:$R,3, FALSE)="","",VLOOKUP($C4572,'MSCI Database'!$C:$R,3, FALSE)),"")</f>
        <v>BB</v>
      </c>
      <c r="Q4572" s="164" t="str">
        <f>IFERROR(IF(VLOOKUP($C4572,'MSCI Database'!$C:$R,4, FALSE)="","",VLOOKUP($C4572,'MSCI Database'!$C:$R,4, FALSE)),"")</f>
        <v>0</v>
      </c>
      <c r="R4572" s="164">
        <f>IFERROR(IF(VLOOKUP($C4572,'MSCI Database'!$C:$R,5, FALSE)="","",VLOOKUP($C4572,'MSCI Database'!$C:$R,5, FALSE)),"")</f>
        <v>3</v>
      </c>
      <c r="S4572" s="164">
        <f>IFERROR(IF(VLOOKUP($C4572,'MSCI Database'!$C:$R,6, FALSE)="","",VLOOKUP($C4572,'MSCI Database'!$C:$R,6, FALSE)),"")</f>
        <v>2.8</v>
      </c>
      <c r="T4572" s="211">
        <f>IFERROR(IF(VLOOKUP($C4572,'MSCI Database'!$C:$R,7, FALSE)="","",VLOOKUP($C4572,'MSCI Database'!$C:$R,7, FALSE)),"")</f>
        <v>3</v>
      </c>
      <c r="U4572" s="164">
        <f>IFERROR(IF(VLOOKUP($C4572,'MSCI Database'!$C:$R,8, FALSE)="","",VLOOKUP($C4572,'MSCI Database'!$C:$R,8, FALSE)),"")</f>
        <v>4.5</v>
      </c>
      <c r="V4572" s="175">
        <f>IFERROR(IF(VLOOKUP($C4572,'MSCI Database'!$C:$R,9, FALSE)="","",VLOOKUP($C4572,'MSCI Database'!$C:$R,9, FALSE)),"")</f>
        <v>3.5</v>
      </c>
      <c r="W4572" s="165">
        <f t="shared" ca="1" si="173"/>
        <v>0</v>
      </c>
      <c r="X4572" s="236">
        <f>IFERROR(IF(VLOOKUP($C4572,'MSCI Database'!$C:$R,10, FALSE)="","",VLOOKUP($C4572,'MSCI Database'!$C:$R,10, FALSE)),"")</f>
        <v>142813</v>
      </c>
      <c r="Y4572" s="133" t="str">
        <f>IFERROR(IF(VLOOKUP($C4572,'MSCI Database'!$C:$R,11, FALSE)="","",VLOOKUP($C4572,'MSCI Database'!$C:$R,11, FALSE)),"")</f>
        <v>2019</v>
      </c>
      <c r="Z4572" s="133" t="str">
        <f>IFERROR(IF(VLOOKUP($C4572,'MSCI Database'!$C:$R,12, FALSE)="","",VLOOKUP($C4572,'MSCI Database'!$C:$R,12, FALSE)),"")</f>
        <v>E.Segmt-Moderate</v>
      </c>
      <c r="AA4572" s="202" t="str">
        <f>IFERROR(IF(VLOOKUP($C4572,'MSCI Database'!$C:$R,13, FALSE)="","",VLOOKUP($C4572,'MSCI Database'!$C:$R,13, FALSE)),"")</f>
        <v>Weak ESG integration in investment decisions relative to peers</v>
      </c>
    </row>
    <row r="4573" spans="1:27" s="130" customFormat="1" ht="15" hidden="1" customHeight="1" outlineLevel="1">
      <c r="A4573" s="130" t="s">
        <v>5036</v>
      </c>
      <c r="B4573" s="130" t="s">
        <v>5037</v>
      </c>
      <c r="C4573" s="130" t="s">
        <v>5038</v>
      </c>
      <c r="D4573" s="130" t="s">
        <v>18705</v>
      </c>
      <c r="E4573" s="130" t="s">
        <v>18684</v>
      </c>
      <c r="F4573" s="215">
        <v>3.5418586632090139E-2</v>
      </c>
      <c r="G4573" s="132" t="str">
        <f ca="1">IFERROR(_xll.BQL($A4573, "cur_mkt_cap(currency=EUR)")/1000000, " ")</f>
        <v xml:space="preserve"> </v>
      </c>
      <c r="M4573" s="308"/>
      <c r="N4573" s="215">
        <f t="shared" si="172"/>
        <v>3.7609024973524202E-4</v>
      </c>
      <c r="O4573" s="172" t="str">
        <f>IFERROR(IF(VLOOKUP($C4573,'MSCI Database'!$C:$R,2, FALSE)="","",VLOOKUP($C4573,'MSCI Database'!$C:$R,2, FALSE)),"")</f>
        <v>Steel</v>
      </c>
      <c r="P4573" s="186" t="str">
        <f>IFERROR(IF(VLOOKUP($C4573,'MSCI Database'!$C:$R,3, FALSE)="","",VLOOKUP($C4573,'MSCI Database'!$C:$R,3, FALSE)),"")</f>
        <v>BB</v>
      </c>
      <c r="Q4573" s="164" t="str">
        <f>IFERROR(IF(VLOOKUP($C4573,'MSCI Database'!$C:$R,4, FALSE)="","",VLOOKUP($C4573,'MSCI Database'!$C:$R,4, FALSE)),"")</f>
        <v>0</v>
      </c>
      <c r="R4573" s="164">
        <f>IFERROR(IF(VLOOKUP($C4573,'MSCI Database'!$C:$R,5, FALSE)="","",VLOOKUP($C4573,'MSCI Database'!$C:$R,5, FALSE)),"")</f>
        <v>3.1</v>
      </c>
      <c r="S4573" s="164">
        <f>IFERROR(IF(VLOOKUP($C4573,'MSCI Database'!$C:$R,6, FALSE)="","",VLOOKUP($C4573,'MSCI Database'!$C:$R,6, FALSE)),"")</f>
        <v>2.8</v>
      </c>
      <c r="T4573" s="211">
        <f>IFERROR(IF(VLOOKUP($C4573,'MSCI Database'!$C:$R,7, FALSE)="","",VLOOKUP($C4573,'MSCI Database'!$C:$R,7, FALSE)),"")</f>
        <v>3.6</v>
      </c>
      <c r="U4573" s="164">
        <f>IFERROR(IF(VLOOKUP($C4573,'MSCI Database'!$C:$R,8, FALSE)="","",VLOOKUP($C4573,'MSCI Database'!$C:$R,8, FALSE)),"")</f>
        <v>4.2</v>
      </c>
      <c r="V4573" s="175">
        <f>IFERROR(IF(VLOOKUP($C4573,'MSCI Database'!$C:$R,9, FALSE)="","",VLOOKUP($C4573,'MSCI Database'!$C:$R,9, FALSE)),"")</f>
        <v>3.5</v>
      </c>
      <c r="W4573" s="165">
        <f t="shared" ca="1" si="173"/>
        <v>0</v>
      </c>
      <c r="X4573" s="236">
        <f>IFERROR(IF(VLOOKUP($C4573,'MSCI Database'!$C:$R,10, FALSE)="","",VLOOKUP($C4573,'MSCI Database'!$C:$R,10, FALSE)),"")</f>
        <v>182384428</v>
      </c>
      <c r="Y4573" s="133" t="str">
        <f>IFERROR(IF(VLOOKUP($C4573,'MSCI Database'!$C:$R,11, FALSE)="","",VLOOKUP($C4573,'MSCI Database'!$C:$R,11, FALSE)),"")</f>
        <v>2019</v>
      </c>
      <c r="Z4573" s="133" t="str">
        <f>IFERROR(IF(VLOOKUP($C4573,'MSCI Database'!$C:$R,12, FALSE)="","",VLOOKUP($C4573,'MSCI Database'!$C:$R,12, FALSE)),"")</f>
        <v>Reported</v>
      </c>
      <c r="AA4573" s="202" t="str">
        <f>IFERROR(IF(VLOOKUP($C4573,'MSCI Database'!$C:$R,13, FALSE)="","",VLOOKUP($C4573,'MSCI Database'!$C:$R,13, FALSE)),"")</f>
        <v>EU ETS continues to impact viability in Europe; higher fatalities compared to 2018</v>
      </c>
    </row>
    <row r="4574" spans="1:27" s="130" customFormat="1" ht="15" hidden="1" customHeight="1" outlineLevel="1">
      <c r="A4574" s="130" t="s">
        <v>5934</v>
      </c>
      <c r="B4574" s="130" t="s">
        <v>5935</v>
      </c>
      <c r="C4574" s="130" t="s">
        <v>5936</v>
      </c>
      <c r="D4574" s="130" t="s">
        <v>18720</v>
      </c>
      <c r="E4574" s="130" t="s">
        <v>18688</v>
      </c>
      <c r="F4574" s="215">
        <v>3.804992005832045E-3</v>
      </c>
      <c r="G4574" s="132" t="str">
        <f ca="1">IFERROR(_xll.BQL($A4574, "cur_mkt_cap(currency=EUR)")/1000000, " ")</f>
        <v xml:space="preserve"> </v>
      </c>
      <c r="M4574" s="308"/>
      <c r="N4574" s="215">
        <f t="shared" si="172"/>
        <v>4.0403091421424263E-5</v>
      </c>
      <c r="O4574" s="172" t="str">
        <f>IFERROR(IF(VLOOKUP($C4574,'MSCI Database'!$C:$R,2, FALSE)="","",VLOOKUP($C4574,'MSCI Database'!$C:$R,2, FALSE)),"")</f>
        <v>Banks</v>
      </c>
      <c r="P4574" s="186" t="str">
        <f>IFERROR(IF(VLOOKUP($C4574,'MSCI Database'!$C:$R,3, FALSE)="","",VLOOKUP($C4574,'MSCI Database'!$C:$R,3, FALSE)),"")</f>
        <v>B</v>
      </c>
      <c r="Q4574" s="164" t="str">
        <f>IFERROR(IF(VLOOKUP($C4574,'MSCI Database'!$C:$R,4, FALSE)="","",VLOOKUP($C4574,'MSCI Database'!$C:$R,4, FALSE)),"")</f>
        <v>0</v>
      </c>
      <c r="R4574" s="164">
        <f>IFERROR(IF(VLOOKUP($C4574,'MSCI Database'!$C:$R,5, FALSE)="","",VLOOKUP($C4574,'MSCI Database'!$C:$R,5, FALSE)),"")</f>
        <v>2.8</v>
      </c>
      <c r="S4574" s="164">
        <f>IFERROR(IF(VLOOKUP($C4574,'MSCI Database'!$C:$R,6, FALSE)="","",VLOOKUP($C4574,'MSCI Database'!$C:$R,6, FALSE)),"")</f>
        <v>5.6</v>
      </c>
      <c r="T4574" s="211">
        <f>IFERROR(IF(VLOOKUP($C4574,'MSCI Database'!$C:$R,7, FALSE)="","",VLOOKUP($C4574,'MSCI Database'!$C:$R,7, FALSE)),"")</f>
        <v>4.3</v>
      </c>
      <c r="U4574" s="164">
        <f>IFERROR(IF(VLOOKUP($C4574,'MSCI Database'!$C:$R,8, FALSE)="","",VLOOKUP($C4574,'MSCI Database'!$C:$R,8, FALSE)),"")</f>
        <v>1.7</v>
      </c>
      <c r="V4574" s="175">
        <f>IFERROR(IF(VLOOKUP($C4574,'MSCI Database'!$C:$R,9, FALSE)="","",VLOOKUP($C4574,'MSCI Database'!$C:$R,9, FALSE)),"")</f>
        <v>3.6</v>
      </c>
      <c r="W4574" s="165">
        <f t="shared" ca="1" si="173"/>
        <v>0</v>
      </c>
      <c r="X4574" s="236">
        <f>IFERROR(IF(VLOOKUP($C4574,'MSCI Database'!$C:$R,10, FALSE)="","",VLOOKUP($C4574,'MSCI Database'!$C:$R,10, FALSE)),"")</f>
        <v>66954</v>
      </c>
      <c r="Y4574" s="133" t="str">
        <f>IFERROR(IF(VLOOKUP($C4574,'MSCI Database'!$C:$R,11, FALSE)="","",VLOOKUP($C4574,'MSCI Database'!$C:$R,11, FALSE)),"")</f>
        <v>2019</v>
      </c>
      <c r="Z4574" s="133" t="str">
        <f>IFERROR(IF(VLOOKUP($C4574,'MSCI Database'!$C:$R,12, FALSE)="","",VLOOKUP($C4574,'MSCI Database'!$C:$R,12, FALSE)),"")</f>
        <v>Reported</v>
      </c>
      <c r="AA4574" s="202" t="str">
        <f>IFERROR(IF(VLOOKUP($C4574,'MSCI Database'!$C:$R,13, FALSE)="","",VLOOKUP($C4574,'MSCI Database'!$C:$R,13, FALSE)),"")</f>
        <v>Improved ESG risk integration in corporate lending; lagging corporate governance practices</v>
      </c>
    </row>
    <row r="4575" spans="1:27" s="130" customFormat="1" ht="15" hidden="1" customHeight="1" outlineLevel="1">
      <c r="A4575" s="130" t="s">
        <v>5182</v>
      </c>
      <c r="B4575" s="130" t="s">
        <v>5183</v>
      </c>
      <c r="C4575" s="130" t="s">
        <v>5184</v>
      </c>
      <c r="D4575" s="130" t="s">
        <v>18719</v>
      </c>
      <c r="E4575" s="130" t="s">
        <v>18690</v>
      </c>
      <c r="F4575" s="215">
        <v>7.4616256408203312E-3</v>
      </c>
      <c r="G4575" s="132" t="str">
        <f ca="1">IFERROR(_xll.BQL($A4575, "cur_mkt_cap(currency=EUR)")/1000000, " ")</f>
        <v xml:space="preserve"> </v>
      </c>
      <c r="M4575" s="308"/>
      <c r="N4575" s="215">
        <f t="shared" si="172"/>
        <v>7.9230847911488227E-5</v>
      </c>
      <c r="O4575" s="172" t="str">
        <f>IFERROR(IF(VLOOKUP($C4575,'MSCI Database'!$C:$R,2, FALSE)="","",VLOOKUP($C4575,'MSCI Database'!$C:$R,2, FALSE)),"")</f>
        <v>Telecommunication Services</v>
      </c>
      <c r="P4575" s="186" t="str">
        <f>IFERROR(IF(VLOOKUP($C4575,'MSCI Database'!$C:$R,3, FALSE)="","",VLOOKUP($C4575,'MSCI Database'!$C:$R,3, FALSE)),"")</f>
        <v>AA</v>
      </c>
      <c r="Q4575" s="164" t="str">
        <f>IFERROR(IF(VLOOKUP($C4575,'MSCI Database'!$C:$R,4, FALSE)="","",VLOOKUP($C4575,'MSCI Database'!$C:$R,4, FALSE)),"")</f>
        <v>0</v>
      </c>
      <c r="R4575" s="164">
        <f>IFERROR(IF(VLOOKUP($C4575,'MSCI Database'!$C:$R,5, FALSE)="","",VLOOKUP($C4575,'MSCI Database'!$C:$R,5, FALSE)),"")</f>
        <v>7.6</v>
      </c>
      <c r="S4575" s="164">
        <f>IFERROR(IF(VLOOKUP($C4575,'MSCI Database'!$C:$R,6, FALSE)="","",VLOOKUP($C4575,'MSCI Database'!$C:$R,6, FALSE)),"")</f>
        <v>8.8000000000000007</v>
      </c>
      <c r="T4575" s="211">
        <f>IFERROR(IF(VLOOKUP($C4575,'MSCI Database'!$C:$R,7, FALSE)="","",VLOOKUP($C4575,'MSCI Database'!$C:$R,7, FALSE)),"")</f>
        <v>8.3000000000000007</v>
      </c>
      <c r="U4575" s="164">
        <f>IFERROR(IF(VLOOKUP($C4575,'MSCI Database'!$C:$R,8, FALSE)="","",VLOOKUP($C4575,'MSCI Database'!$C:$R,8, FALSE)),"")</f>
        <v>4.0999999999999996</v>
      </c>
      <c r="V4575" s="175">
        <f>IFERROR(IF(VLOOKUP($C4575,'MSCI Database'!$C:$R,9, FALSE)="","",VLOOKUP($C4575,'MSCI Database'!$C:$R,9, FALSE)),"")</f>
        <v>6.7</v>
      </c>
      <c r="W4575" s="165">
        <f t="shared" ca="1" si="173"/>
        <v>0</v>
      </c>
      <c r="X4575" s="236">
        <f>IFERROR(IF(VLOOKUP($C4575,'MSCI Database'!$C:$R,10, FALSE)="","",VLOOKUP($C4575,'MSCI Database'!$C:$R,10, FALSE)),"")</f>
        <v>257035</v>
      </c>
      <c r="Y4575" s="133" t="str">
        <f>IFERROR(IF(VLOOKUP($C4575,'MSCI Database'!$C:$R,11, FALSE)="","",VLOOKUP($C4575,'MSCI Database'!$C:$R,11, FALSE)),"")</f>
        <v>2019</v>
      </c>
      <c r="Z4575" s="133" t="str">
        <f>IFERROR(IF(VLOOKUP($C4575,'MSCI Database'!$C:$R,12, FALSE)="","",VLOOKUP($C4575,'MSCI Database'!$C:$R,12, FALSE)),"")</f>
        <v>Reported</v>
      </c>
      <c r="AA4575" s="202" t="str">
        <f>IFERROR(IF(VLOOKUP($C4575,'MSCI Database'!$C:$R,13, FALSE)="","",VLOOKUP($C4575,'MSCI Database'!$C:$R,13, FALSE)),"")</f>
        <v>Continues to undertake robust data security policies and labor-management programs</v>
      </c>
    </row>
    <row r="4576" spans="1:27" s="130" customFormat="1" ht="15" hidden="1" customHeight="1" outlineLevel="1">
      <c r="A4576" s="130" t="s">
        <v>4779</v>
      </c>
      <c r="B4576" s="130" t="s">
        <v>4780</v>
      </c>
      <c r="C4576" s="130" t="s">
        <v>4781</v>
      </c>
      <c r="D4576" s="130" t="s">
        <v>18678</v>
      </c>
      <c r="E4576" s="130" t="s">
        <v>18704</v>
      </c>
      <c r="F4576" s="215">
        <v>3.9296896297761584E-3</v>
      </c>
      <c r="G4576" s="132" t="str">
        <f ca="1">IFERROR(_xll.BQL($A4576, "cur_mkt_cap(currency=EUR)")/1000000, " ")</f>
        <v xml:space="preserve"> </v>
      </c>
      <c r="M4576" s="308"/>
      <c r="N4576" s="215">
        <f t="shared" si="172"/>
        <v>4.1727186056189914E-5</v>
      </c>
      <c r="O4576" s="172" t="str">
        <f>IFERROR(IF(VLOOKUP($C4576,'MSCI Database'!$C:$R,2, FALSE)="","",VLOOKUP($C4576,'MSCI Database'!$C:$R,2, FALSE)),"")</f>
        <v>Real Estate Development &amp; Diversified Activities</v>
      </c>
      <c r="P4576" s="186" t="str">
        <f>IFERROR(IF(VLOOKUP($C4576,'MSCI Database'!$C:$R,3, FALSE)="","",VLOOKUP($C4576,'MSCI Database'!$C:$R,3, FALSE)),"")</f>
        <v>BB</v>
      </c>
      <c r="Q4576" s="164" t="str">
        <f>IFERROR(IF(VLOOKUP($C4576,'MSCI Database'!$C:$R,4, FALSE)="","",VLOOKUP($C4576,'MSCI Database'!$C:$R,4, FALSE)),"")</f>
        <v>1</v>
      </c>
      <c r="R4576" s="164">
        <f>IFERROR(IF(VLOOKUP($C4576,'MSCI Database'!$C:$R,5, FALSE)="","",VLOOKUP($C4576,'MSCI Database'!$C:$R,5, FALSE)),"")</f>
        <v>4.0999999999999996</v>
      </c>
      <c r="S4576" s="164">
        <f>IFERROR(IF(VLOOKUP($C4576,'MSCI Database'!$C:$R,6, FALSE)="","",VLOOKUP($C4576,'MSCI Database'!$C:$R,6, FALSE)),"")</f>
        <v>5</v>
      </c>
      <c r="T4576" s="211">
        <f>IFERROR(IF(VLOOKUP($C4576,'MSCI Database'!$C:$R,7, FALSE)="","",VLOOKUP($C4576,'MSCI Database'!$C:$R,7, FALSE)),"")</f>
        <v>3.9</v>
      </c>
      <c r="U4576" s="164">
        <f>IFERROR(IF(VLOOKUP($C4576,'MSCI Database'!$C:$R,8, FALSE)="","",VLOOKUP($C4576,'MSCI Database'!$C:$R,8, FALSE)),"")</f>
        <v>4.7</v>
      </c>
      <c r="V4576" s="175">
        <f>IFERROR(IF(VLOOKUP($C4576,'MSCI Database'!$C:$R,9, FALSE)="","",VLOOKUP($C4576,'MSCI Database'!$C:$R,9, FALSE)),"")</f>
        <v>4.5</v>
      </c>
      <c r="W4576" s="165">
        <f t="shared" ca="1" si="173"/>
        <v>0</v>
      </c>
      <c r="X4576" s="236">
        <f>IFERROR(IF(VLOOKUP($C4576,'MSCI Database'!$C:$R,10, FALSE)="","",VLOOKUP($C4576,'MSCI Database'!$C:$R,10, FALSE)),"")</f>
        <v>4489</v>
      </c>
      <c r="Y4576" s="133" t="str">
        <f>IFERROR(IF(VLOOKUP($C4576,'MSCI Database'!$C:$R,11, FALSE)="","",VLOOKUP($C4576,'MSCI Database'!$C:$R,11, FALSE)),"")</f>
        <v>2019</v>
      </c>
      <c r="Z4576" s="133" t="str">
        <f>IFERROR(IF(VLOOKUP($C4576,'MSCI Database'!$C:$R,12, FALSE)="","",VLOOKUP($C4576,'MSCI Database'!$C:$R,12, FALSE)),"")</f>
        <v>Reported</v>
      </c>
      <c r="AA4576" s="202" t="str">
        <f>IFERROR(IF(VLOOKUP($C4576,'MSCI Database'!$C:$R,13, FALSE)="","",VLOOKUP($C4576,'MSCI Database'!$C:$R,13, FALSE)),"")</f>
        <v>Incremental improvements in risk management programs</v>
      </c>
    </row>
    <row r="4577" spans="1:27" s="130" customFormat="1" ht="15" hidden="1" customHeight="1" outlineLevel="1">
      <c r="A4577" s="130" t="s">
        <v>736</v>
      </c>
      <c r="B4577" s="130" t="s">
        <v>737</v>
      </c>
      <c r="C4577" s="130" t="s">
        <v>738</v>
      </c>
      <c r="D4577" s="130" t="s">
        <v>12138</v>
      </c>
      <c r="E4577" s="130" t="s">
        <v>18684</v>
      </c>
      <c r="F4577" s="215">
        <v>5.4029609129037422E-3</v>
      </c>
      <c r="G4577" s="132" t="str">
        <f ca="1">IFERROR(_xll.BQL($A4577, "cur_mkt_cap(currency=EUR)")/1000000, " ")</f>
        <v xml:space="preserve"> </v>
      </c>
      <c r="M4577" s="308"/>
      <c r="N4577" s="215">
        <f t="shared" si="172"/>
        <v>5.7371033467571383E-5</v>
      </c>
      <c r="O4577" s="172" t="str">
        <f>IFERROR(IF(VLOOKUP($C4577,'MSCI Database'!$C:$R,2, FALSE)="","",VLOOKUP($C4577,'MSCI Database'!$C:$R,2, FALSE)),"")</f>
        <v>Steel</v>
      </c>
      <c r="P4577" s="186" t="str">
        <f>IFERROR(IF(VLOOKUP($C4577,'MSCI Database'!$C:$R,3, FALSE)="","",VLOOKUP($C4577,'MSCI Database'!$C:$R,3, FALSE)),"")</f>
        <v>CCC</v>
      </c>
      <c r="Q4577" s="164" t="str">
        <f>IFERROR(IF(VLOOKUP($C4577,'MSCI Database'!$C:$R,4, FALSE)="","",VLOOKUP($C4577,'MSCI Database'!$C:$R,4, FALSE)),"")</f>
        <v>0</v>
      </c>
      <c r="R4577" s="164">
        <f>IFERROR(IF(VLOOKUP($C4577,'MSCI Database'!$C:$R,5, FALSE)="","",VLOOKUP($C4577,'MSCI Database'!$C:$R,5, FALSE)),"")</f>
        <v>1</v>
      </c>
      <c r="S4577" s="164">
        <f>IFERROR(IF(VLOOKUP($C4577,'MSCI Database'!$C:$R,6, FALSE)="","",VLOOKUP($C4577,'MSCI Database'!$C:$R,6, FALSE)),"")</f>
        <v>2.2999999999999998</v>
      </c>
      <c r="T4577" s="211">
        <f>IFERROR(IF(VLOOKUP($C4577,'MSCI Database'!$C:$R,7, FALSE)="","",VLOOKUP($C4577,'MSCI Database'!$C:$R,7, FALSE)),"")</f>
        <v>1.7</v>
      </c>
      <c r="U4577" s="164">
        <f>IFERROR(IF(VLOOKUP($C4577,'MSCI Database'!$C:$R,8, FALSE)="","",VLOOKUP($C4577,'MSCI Database'!$C:$R,8, FALSE)),"")</f>
        <v>2.2000000000000002</v>
      </c>
      <c r="V4577" s="175">
        <f>IFERROR(IF(VLOOKUP($C4577,'MSCI Database'!$C:$R,9, FALSE)="","",VLOOKUP($C4577,'MSCI Database'!$C:$R,9, FALSE)),"")</f>
        <v>2.1</v>
      </c>
      <c r="W4577" s="165">
        <f t="shared" ca="1" si="173"/>
        <v>0</v>
      </c>
      <c r="X4577" s="236">
        <f>IFERROR(IF(VLOOKUP($C4577,'MSCI Database'!$C:$R,10, FALSE)="","",VLOOKUP($C4577,'MSCI Database'!$C:$R,10, FALSE)),"")</f>
        <v>6605299</v>
      </c>
      <c r="Y4577" s="133" t="str">
        <f>IFERROR(IF(VLOOKUP($C4577,'MSCI Database'!$C:$R,11, FALSE)="","",VLOOKUP($C4577,'MSCI Database'!$C:$R,11, FALSE)),"")</f>
        <v>2019</v>
      </c>
      <c r="Z4577" s="133" t="str">
        <f>IFERROR(IF(VLOOKUP($C4577,'MSCI Database'!$C:$R,12, FALSE)="","",VLOOKUP($C4577,'MSCI Database'!$C:$R,12, FALSE)),"")</f>
        <v>E.Segmt-Moderate</v>
      </c>
      <c r="AA4577" s="202" t="str">
        <f>IFERROR(IF(VLOOKUP($C4577,'MSCI Database'!$C:$R,13, FALSE)="","",VLOOKUP($C4577,'MSCI Database'!$C:$R,13, FALSE)),"")</f>
        <v>Weak corporate governance practices persist; scant efforts to mitigate environmental risks</v>
      </c>
    </row>
    <row r="4578" spans="1:27" s="130" customFormat="1" ht="15" hidden="1" customHeight="1" outlineLevel="1">
      <c r="A4578" s="130" t="s">
        <v>7310</v>
      </c>
      <c r="B4578" s="130" t="s">
        <v>7311</v>
      </c>
      <c r="C4578" s="130" t="s">
        <v>7312</v>
      </c>
      <c r="D4578" s="130" t="s">
        <v>12128</v>
      </c>
      <c r="E4578" s="130" t="s">
        <v>18673</v>
      </c>
      <c r="F4578" s="215">
        <v>3.0529571362628571E-2</v>
      </c>
      <c r="G4578" s="132" t="str">
        <f ca="1">IFERROR(_xll.BQL($A4578, "cur_mkt_cap(currency=EUR)")/1000000, " ")</f>
        <v xml:space="preserve"> </v>
      </c>
      <c r="M4578" s="308"/>
      <c r="N4578" s="215">
        <f t="shared" si="172"/>
        <v>3.2417651888113464E-4</v>
      </c>
      <c r="O4578" s="172" t="str">
        <f>IFERROR(IF(VLOOKUP($C4578,'MSCI Database'!$C:$R,2, FALSE)="","",VLOOKUP($C4578,'MSCI Database'!$C:$R,2, FALSE)),"")</f>
        <v>Professional Services</v>
      </c>
      <c r="P4578" s="186" t="str">
        <f>IFERROR(IF(VLOOKUP($C4578,'MSCI Database'!$C:$R,3, FALSE)="","",VLOOKUP($C4578,'MSCI Database'!$C:$R,3, FALSE)),"")</f>
        <v>A</v>
      </c>
      <c r="Q4578" s="164" t="str">
        <f>IFERROR(IF(VLOOKUP($C4578,'MSCI Database'!$C:$R,4, FALSE)="","",VLOOKUP($C4578,'MSCI Database'!$C:$R,4, FALSE)),"")</f>
        <v>0</v>
      </c>
      <c r="R4578" s="164">
        <f>IFERROR(IF(VLOOKUP($C4578,'MSCI Database'!$C:$R,5, FALSE)="","",VLOOKUP($C4578,'MSCI Database'!$C:$R,5, FALSE)),"")</f>
        <v>6.3</v>
      </c>
      <c r="S4578" s="164">
        <f>IFERROR(IF(VLOOKUP($C4578,'MSCI Database'!$C:$R,6, FALSE)="","",VLOOKUP($C4578,'MSCI Database'!$C:$R,6, FALSE)),"")</f>
        <v>4.9000000000000004</v>
      </c>
      <c r="T4578" s="211">
        <f>IFERROR(IF(VLOOKUP($C4578,'MSCI Database'!$C:$R,7, FALSE)="","",VLOOKUP($C4578,'MSCI Database'!$C:$R,7, FALSE)),"")</f>
        <v>4.4000000000000004</v>
      </c>
      <c r="U4578" s="164">
        <f>IFERROR(IF(VLOOKUP($C4578,'MSCI Database'!$C:$R,8, FALSE)="","",VLOOKUP($C4578,'MSCI Database'!$C:$R,8, FALSE)),"")</f>
        <v>5.2</v>
      </c>
      <c r="V4578" s="175">
        <f>IFERROR(IF(VLOOKUP($C4578,'MSCI Database'!$C:$R,9, FALSE)="","",VLOOKUP($C4578,'MSCI Database'!$C:$R,9, FALSE)),"")</f>
        <v>4.8</v>
      </c>
      <c r="W4578" s="165">
        <f t="shared" ca="1" si="173"/>
        <v>0</v>
      </c>
      <c r="X4578" s="236">
        <f>IFERROR(IF(VLOOKUP($C4578,'MSCI Database'!$C:$R,10, FALSE)="","",VLOOKUP($C4578,'MSCI Database'!$C:$R,10, FALSE)),"")</f>
        <v>62664</v>
      </c>
      <c r="Y4578" s="133" t="str">
        <f>IFERROR(IF(VLOOKUP($C4578,'MSCI Database'!$C:$R,11, FALSE)="","",VLOOKUP($C4578,'MSCI Database'!$C:$R,11, FALSE)),"")</f>
        <v>2020</v>
      </c>
      <c r="Z4578" s="133" t="str">
        <f>IFERROR(IF(VLOOKUP($C4578,'MSCI Database'!$C:$R,12, FALSE)="","",VLOOKUP($C4578,'MSCI Database'!$C:$R,12, FALSE)),"")</f>
        <v>Reported</v>
      </c>
      <c r="AA4578" s="202" t="str">
        <f>IFERROR(IF(VLOOKUP($C4578,'MSCI Database'!$C:$R,13, FALSE)="","",VLOOKUP($C4578,'MSCI Database'!$C:$R,13, FALSE)),"")</f>
        <v>Recent M&amp;A activity heightens human capital challenges</v>
      </c>
    </row>
    <row r="4579" spans="1:27" s="130" customFormat="1" ht="15" hidden="1" customHeight="1" outlineLevel="1">
      <c r="A4579" s="130" t="s">
        <v>2110</v>
      </c>
      <c r="B4579" s="130" t="s">
        <v>2111</v>
      </c>
      <c r="C4579" s="130" t="s">
        <v>2112</v>
      </c>
      <c r="D4579" s="130" t="s">
        <v>18685</v>
      </c>
      <c r="E4579" s="130" t="s">
        <v>18688</v>
      </c>
      <c r="F4579" s="215">
        <v>3.5252445441978697E-2</v>
      </c>
      <c r="G4579" s="132" t="str">
        <f ca="1">IFERROR(_xll.BQL($A4579, "cur_mkt_cap(currency=EUR)")/1000000, " ")</f>
        <v xml:space="preserve"> </v>
      </c>
      <c r="M4579" s="308"/>
      <c r="N4579" s="215">
        <f t="shared" si="172"/>
        <v>3.7432608894787421E-4</v>
      </c>
      <c r="O4579" s="172" t="str">
        <f>IFERROR(IF(VLOOKUP($C4579,'MSCI Database'!$C:$R,2, FALSE)="","",VLOOKUP($C4579,'MSCI Database'!$C:$R,2, FALSE)),"")</f>
        <v>Multi-Line Insurance &amp; Brokerage</v>
      </c>
      <c r="P4579" s="186" t="str">
        <f>IFERROR(IF(VLOOKUP($C4579,'MSCI Database'!$C:$R,3, FALSE)="","",VLOOKUP($C4579,'MSCI Database'!$C:$R,3, FALSE)),"")</f>
        <v>BBB</v>
      </c>
      <c r="Q4579" s="164" t="str">
        <f>IFERROR(IF(VLOOKUP($C4579,'MSCI Database'!$C:$R,4, FALSE)="","",VLOOKUP($C4579,'MSCI Database'!$C:$R,4, FALSE)),"")</f>
        <v>1</v>
      </c>
      <c r="R4579" s="164">
        <f>IFERROR(IF(VLOOKUP($C4579,'MSCI Database'!$C:$R,5, FALSE)="","",VLOOKUP($C4579,'MSCI Database'!$C:$R,5, FALSE)),"")</f>
        <v>5</v>
      </c>
      <c r="S4579" s="164">
        <f>IFERROR(IF(VLOOKUP($C4579,'MSCI Database'!$C:$R,6, FALSE)="","",VLOOKUP($C4579,'MSCI Database'!$C:$R,6, FALSE)),"")</f>
        <v>6.1</v>
      </c>
      <c r="T4579" s="211">
        <f>IFERROR(IF(VLOOKUP($C4579,'MSCI Database'!$C:$R,7, FALSE)="","",VLOOKUP($C4579,'MSCI Database'!$C:$R,7, FALSE)),"")</f>
        <v>4.4000000000000004</v>
      </c>
      <c r="U4579" s="164">
        <f>IFERROR(IF(VLOOKUP($C4579,'MSCI Database'!$C:$R,8, FALSE)="","",VLOOKUP($C4579,'MSCI Database'!$C:$R,8, FALSE)),"")</f>
        <v>6.8</v>
      </c>
      <c r="V4579" s="175">
        <f>IFERROR(IF(VLOOKUP($C4579,'MSCI Database'!$C:$R,9, FALSE)="","",VLOOKUP($C4579,'MSCI Database'!$C:$R,9, FALSE)),"")</f>
        <v>5.4</v>
      </c>
      <c r="W4579" s="165">
        <f t="shared" ca="1" si="173"/>
        <v>0</v>
      </c>
      <c r="X4579" s="236">
        <f>IFERROR(IF(VLOOKUP($C4579,'MSCI Database'!$C:$R,10, FALSE)="","",VLOOKUP($C4579,'MSCI Database'!$C:$R,10, FALSE)),"")</f>
        <v>4463</v>
      </c>
      <c r="Y4579" s="133" t="str">
        <f>IFERROR(IF(VLOOKUP($C4579,'MSCI Database'!$C:$R,11, FALSE)="","",VLOOKUP($C4579,'MSCI Database'!$C:$R,11, FALSE)),"")</f>
        <v>2019</v>
      </c>
      <c r="Z4579" s="133" t="str">
        <f>IFERROR(IF(VLOOKUP($C4579,'MSCI Database'!$C:$R,12, FALSE)="","",VLOOKUP($C4579,'MSCI Database'!$C:$R,12, FALSE)),"")</f>
        <v>Reported</v>
      </c>
      <c r="AA4579" s="202" t="str">
        <f>IFERROR(IF(VLOOKUP($C4579,'MSCI Database'!$C:$R,13, FALSE)="","",VLOOKUP($C4579,'MSCI Database'!$C:$R,13, FALSE)),"")</f>
        <v>Improved data privacy mechanisms and attrition rate drive upgrade</v>
      </c>
    </row>
    <row r="4580" spans="1:27" s="130" customFormat="1" ht="15" hidden="1" customHeight="1" outlineLevel="1">
      <c r="A4580" s="130" t="s">
        <v>2298</v>
      </c>
      <c r="B4580" s="130" t="s">
        <v>2299</v>
      </c>
      <c r="C4580" s="130" t="s">
        <v>2300</v>
      </c>
      <c r="D4580" s="130" t="s">
        <v>12131</v>
      </c>
      <c r="E4580" s="130" t="s">
        <v>18689</v>
      </c>
      <c r="F4580" s="215">
        <v>3.6118899688859701E-2</v>
      </c>
      <c r="G4580" s="132" t="str">
        <f ca="1">IFERROR(_xll.BQL($A4580, "cur_mkt_cap(currency=EUR)")/1000000, " ")</f>
        <v xml:space="preserve"> </v>
      </c>
      <c r="M4580" s="308"/>
      <c r="N4580" s="215">
        <f t="shared" si="172"/>
        <v>3.8352648413807634E-4</v>
      </c>
      <c r="O4580" s="172" t="str">
        <f>IFERROR(IF(VLOOKUP($C4580,'MSCI Database'!$C:$R,2, FALSE)="","",VLOOKUP($C4580,'MSCI Database'!$C:$R,2, FALSE)),"")</f>
        <v>Software &amp; Services</v>
      </c>
      <c r="P4580" s="186" t="str">
        <f>IFERROR(IF(VLOOKUP($C4580,'MSCI Database'!$C:$R,3, FALSE)="","",VLOOKUP($C4580,'MSCI Database'!$C:$R,3, FALSE)),"")</f>
        <v>AA</v>
      </c>
      <c r="Q4580" s="164" t="str">
        <f>IFERROR(IF(VLOOKUP($C4580,'MSCI Database'!$C:$R,4, FALSE)="","",VLOOKUP($C4580,'MSCI Database'!$C:$R,4, FALSE)),"")</f>
        <v>0</v>
      </c>
      <c r="R4580" s="164">
        <f>IFERROR(IF(VLOOKUP($C4580,'MSCI Database'!$C:$R,5, FALSE)="","",VLOOKUP($C4580,'MSCI Database'!$C:$R,5, FALSE)),"")</f>
        <v>8.1999999999999993</v>
      </c>
      <c r="S4580" s="164">
        <f>IFERROR(IF(VLOOKUP($C4580,'MSCI Database'!$C:$R,6, FALSE)="","",VLOOKUP($C4580,'MSCI Database'!$C:$R,6, FALSE)),"")</f>
        <v>6.9</v>
      </c>
      <c r="T4580" s="211">
        <f>IFERROR(IF(VLOOKUP($C4580,'MSCI Database'!$C:$R,7, FALSE)="","",VLOOKUP($C4580,'MSCI Database'!$C:$R,7, FALSE)),"")</f>
        <v>5.9</v>
      </c>
      <c r="U4580" s="164">
        <f>IFERROR(IF(VLOOKUP($C4580,'MSCI Database'!$C:$R,8, FALSE)="","",VLOOKUP($C4580,'MSCI Database'!$C:$R,8, FALSE)),"")</f>
        <v>5</v>
      </c>
      <c r="V4580" s="175">
        <f>IFERROR(IF(VLOOKUP($C4580,'MSCI Database'!$C:$R,9, FALSE)="","",VLOOKUP($C4580,'MSCI Database'!$C:$R,9, FALSE)),"")</f>
        <v>5.7</v>
      </c>
      <c r="W4580" s="165">
        <f t="shared" ca="1" si="173"/>
        <v>0</v>
      </c>
      <c r="X4580" s="236">
        <f>IFERROR(IF(VLOOKUP($C4580,'MSCI Database'!$C:$R,10, FALSE)="","",VLOOKUP($C4580,'MSCI Database'!$C:$R,10, FALSE)),"")</f>
        <v>22979</v>
      </c>
      <c r="Y4580" s="133" t="str">
        <f>IFERROR(IF(VLOOKUP($C4580,'MSCI Database'!$C:$R,11, FALSE)="","",VLOOKUP($C4580,'MSCI Database'!$C:$R,11, FALSE)),"")</f>
        <v>2019</v>
      </c>
      <c r="Z4580" s="133" t="str">
        <f>IFERROR(IF(VLOOKUP($C4580,'MSCI Database'!$C:$R,12, FALSE)="","",VLOOKUP($C4580,'MSCI Database'!$C:$R,12, FALSE)),"")</f>
        <v>Reported</v>
      </c>
      <c r="AA4580" s="202" t="str">
        <f>IFERROR(IF(VLOOKUP($C4580,'MSCI Database'!$C:$R,13, FALSE)="","",VLOOKUP($C4580,'MSCI Database'!$C:$R,13, FALSE)),"")</f>
        <v>Strong human capital management; opportunities in clean technology</v>
      </c>
    </row>
    <row r="4581" spans="1:27" s="130" customFormat="1" ht="15" hidden="1" customHeight="1" outlineLevel="1">
      <c r="A4581" s="130" t="s">
        <v>1116</v>
      </c>
      <c r="B4581" s="130" t="s">
        <v>1117</v>
      </c>
      <c r="C4581" s="130" t="s">
        <v>1118</v>
      </c>
      <c r="D4581" s="130" t="s">
        <v>12135</v>
      </c>
      <c r="E4581" s="130" t="s">
        <v>18690</v>
      </c>
      <c r="F4581" s="215">
        <v>2.421669219386479E-2</v>
      </c>
      <c r="G4581" s="132" t="str">
        <f ca="1">IFERROR(_xll.BQL($A4581, "cur_mkt_cap(currency=EUR)")/1000000, " ")</f>
        <v xml:space="preserve"> </v>
      </c>
      <c r="M4581" s="308"/>
      <c r="N4581" s="215">
        <f t="shared" si="172"/>
        <v>2.5714357011356073E-4</v>
      </c>
      <c r="O4581" s="172" t="str">
        <f>IFERROR(IF(VLOOKUP($C4581,'MSCI Database'!$C:$R,2, FALSE)="","",VLOOKUP($C4581,'MSCI Database'!$C:$R,2, FALSE)),"")</f>
        <v>Media &amp; Entertainment</v>
      </c>
      <c r="P4581" s="186" t="str">
        <f>IFERROR(IF(VLOOKUP($C4581,'MSCI Database'!$C:$R,3, FALSE)="","",VLOOKUP($C4581,'MSCI Database'!$C:$R,3, FALSE)),"")</f>
        <v>BB</v>
      </c>
      <c r="Q4581" s="164" t="str">
        <f>IFERROR(IF(VLOOKUP($C4581,'MSCI Database'!$C:$R,4, FALSE)="","",VLOOKUP($C4581,'MSCI Database'!$C:$R,4, FALSE)),"")</f>
        <v>0</v>
      </c>
      <c r="R4581" s="164">
        <f>IFERROR(IF(VLOOKUP($C4581,'MSCI Database'!$C:$R,5, FALSE)="","",VLOOKUP($C4581,'MSCI Database'!$C:$R,5, FALSE)),"")</f>
        <v>3.7</v>
      </c>
      <c r="S4581" s="164">
        <f>IFERROR(IF(VLOOKUP($C4581,'MSCI Database'!$C:$R,6, FALSE)="","",VLOOKUP($C4581,'MSCI Database'!$C:$R,6, FALSE)),"")</f>
        <v>8.3000000000000007</v>
      </c>
      <c r="T4581" s="211">
        <f>IFERROR(IF(VLOOKUP($C4581,'MSCI Database'!$C:$R,7, FALSE)="","",VLOOKUP($C4581,'MSCI Database'!$C:$R,7, FALSE)),"")</f>
        <v>4.5999999999999996</v>
      </c>
      <c r="U4581" s="164">
        <f>IFERROR(IF(VLOOKUP($C4581,'MSCI Database'!$C:$R,8, FALSE)="","",VLOOKUP($C4581,'MSCI Database'!$C:$R,8, FALSE)),"")</f>
        <v>3.3</v>
      </c>
      <c r="V4581" s="175">
        <f>IFERROR(IF(VLOOKUP($C4581,'MSCI Database'!$C:$R,9, FALSE)="","",VLOOKUP($C4581,'MSCI Database'!$C:$R,9, FALSE)),"")</f>
        <v>4.0999999999999996</v>
      </c>
      <c r="W4581" s="165">
        <f t="shared" ca="1" si="173"/>
        <v>0</v>
      </c>
      <c r="X4581" s="236">
        <f>IFERROR(IF(VLOOKUP($C4581,'MSCI Database'!$C:$R,10, FALSE)="","",VLOOKUP($C4581,'MSCI Database'!$C:$R,10, FALSE)),"")</f>
        <v>103843</v>
      </c>
      <c r="Y4581" s="133" t="str">
        <f>IFERROR(IF(VLOOKUP($C4581,'MSCI Database'!$C:$R,11, FALSE)="","",VLOOKUP($C4581,'MSCI Database'!$C:$R,11, FALSE)),"")</f>
        <v>2019</v>
      </c>
      <c r="Z4581" s="133" t="str">
        <f>IFERROR(IF(VLOOKUP($C4581,'MSCI Database'!$C:$R,12, FALSE)="","",VLOOKUP($C4581,'MSCI Database'!$C:$R,12, FALSE)),"")</f>
        <v>E.Segmt-Moderately High</v>
      </c>
      <c r="AA4581" s="202" t="str">
        <f>IFERROR(IF(VLOOKUP($C4581,'MSCI Database'!$C:$R,13, FALSE)="","",VLOOKUP($C4581,'MSCI Database'!$C:$R,13, FALSE)),"")</f>
        <v>Improved data security practices; risks related to corporate governance and labor management persist</v>
      </c>
    </row>
    <row r="4582" spans="1:27" s="130" customFormat="1" ht="15" hidden="1" customHeight="1" outlineLevel="1">
      <c r="A4582" s="130" t="s">
        <v>8311</v>
      </c>
      <c r="B4582" s="130" t="s">
        <v>8312</v>
      </c>
      <c r="C4582" s="130" t="s">
        <v>8313</v>
      </c>
      <c r="D4582" s="130" t="s">
        <v>12128</v>
      </c>
      <c r="E4582" s="130" t="s">
        <v>12133</v>
      </c>
      <c r="F4582" s="215">
        <v>3.0300134604980961E-2</v>
      </c>
      <c r="G4582" s="132" t="str">
        <f ca="1">IFERROR(_xll.BQL($A4582, "cur_mkt_cap(currency=EUR)")/1000000, " ")</f>
        <v xml:space="preserve"> </v>
      </c>
      <c r="M4582" s="308"/>
      <c r="N4582" s="215">
        <f t="shared" si="172"/>
        <v>3.2174025770621937E-4</v>
      </c>
      <c r="O4582" s="172" t="str">
        <f>IFERROR(IF(VLOOKUP($C4582,'MSCI Database'!$C:$R,2, FALSE)="","",VLOOKUP($C4582,'MSCI Database'!$C:$R,2, FALSE)),"")</f>
        <v>Health Care Equipment &amp; Supplies</v>
      </c>
      <c r="P4582" s="186" t="str">
        <f>IFERROR(IF(VLOOKUP($C4582,'MSCI Database'!$C:$R,3, FALSE)="","",VLOOKUP($C4582,'MSCI Database'!$C:$R,3, FALSE)),"")</f>
        <v>AA</v>
      </c>
      <c r="Q4582" s="164" t="str">
        <f>IFERROR(IF(VLOOKUP($C4582,'MSCI Database'!$C:$R,4, FALSE)="","",VLOOKUP($C4582,'MSCI Database'!$C:$R,4, FALSE)),"")</f>
        <v>0</v>
      </c>
      <c r="R4582" s="164">
        <f>IFERROR(IF(VLOOKUP($C4582,'MSCI Database'!$C:$R,5, FALSE)="","",VLOOKUP($C4582,'MSCI Database'!$C:$R,5, FALSE)),"")</f>
        <v>8.4</v>
      </c>
      <c r="S4582" s="164">
        <f>IFERROR(IF(VLOOKUP($C4582,'MSCI Database'!$C:$R,6, FALSE)="","",VLOOKUP($C4582,'MSCI Database'!$C:$R,6, FALSE)),"")</f>
        <v>10</v>
      </c>
      <c r="T4582" s="211">
        <f>IFERROR(IF(VLOOKUP($C4582,'MSCI Database'!$C:$R,7, FALSE)="","",VLOOKUP($C4582,'MSCI Database'!$C:$R,7, FALSE)),"")</f>
        <v>5.4</v>
      </c>
      <c r="U4582" s="164">
        <f>IFERROR(IF(VLOOKUP($C4582,'MSCI Database'!$C:$R,8, FALSE)="","",VLOOKUP($C4582,'MSCI Database'!$C:$R,8, FALSE)),"")</f>
        <v>7.3</v>
      </c>
      <c r="V4582" s="175">
        <f>IFERROR(IF(VLOOKUP($C4582,'MSCI Database'!$C:$R,9, FALSE)="","",VLOOKUP($C4582,'MSCI Database'!$C:$R,9, FALSE)),"")</f>
        <v>6.7</v>
      </c>
      <c r="W4582" s="165">
        <f t="shared" ca="1" si="173"/>
        <v>0</v>
      </c>
      <c r="X4582" s="236">
        <f>IFERROR(IF(VLOOKUP($C4582,'MSCI Database'!$C:$R,10, FALSE)="","",VLOOKUP($C4582,'MSCI Database'!$C:$R,10, FALSE)),"")</f>
        <v>29489</v>
      </c>
      <c r="Y4582" s="133" t="str">
        <f>IFERROR(IF(VLOOKUP($C4582,'MSCI Database'!$C:$R,11, FALSE)="","",VLOOKUP($C4582,'MSCI Database'!$C:$R,11, FALSE)),"")</f>
        <v>2019</v>
      </c>
      <c r="Z4582" s="133" t="str">
        <f>IFERROR(IF(VLOOKUP($C4582,'MSCI Database'!$C:$R,12, FALSE)="","",VLOOKUP($C4582,'MSCI Database'!$C:$R,12, FALSE)),"")</f>
        <v>Reported</v>
      </c>
      <c r="AA4582" s="202" t="str">
        <f>IFERROR(IF(VLOOKUP($C4582,'MSCI Database'!$C:$R,13, FALSE)="","",VLOOKUP($C4582,'MSCI Database'!$C:$R,13, FALSE)),"")</f>
        <v>Governance and quality management practices lead those of peers</v>
      </c>
    </row>
    <row r="4583" spans="1:27" s="130" customFormat="1" ht="15" hidden="1" customHeight="1" outlineLevel="1">
      <c r="A4583" s="130" t="s">
        <v>6214</v>
      </c>
      <c r="B4583" s="130" t="s">
        <v>6215</v>
      </c>
      <c r="C4583" s="130" t="s">
        <v>6216</v>
      </c>
      <c r="D4583" s="130" t="s">
        <v>12128</v>
      </c>
      <c r="E4583" s="130" t="s">
        <v>100</v>
      </c>
      <c r="F4583" s="215">
        <v>3.024757869622606E-2</v>
      </c>
      <c r="G4583" s="132" t="str">
        <f ca="1">IFERROR(_xll.BQL($A4583, "cur_mkt_cap(currency=EUR)")/1000000, " ")</f>
        <v xml:space="preserve"> </v>
      </c>
      <c r="M4583" s="308"/>
      <c r="N4583" s="215">
        <f t="shared" si="172"/>
        <v>3.2118219577523358E-4</v>
      </c>
      <c r="O4583" s="172" t="str">
        <f>IFERROR(IF(VLOOKUP($C4583,'MSCI Database'!$C:$R,2, FALSE)="","",VLOOKUP($C4583,'MSCI Database'!$C:$R,2, FALSE)),"")</f>
        <v>Utilities</v>
      </c>
      <c r="P4583" s="186" t="str">
        <f>IFERROR(IF(VLOOKUP($C4583,'MSCI Database'!$C:$R,3, FALSE)="","",VLOOKUP($C4583,'MSCI Database'!$C:$R,3, FALSE)),"")</f>
        <v>A</v>
      </c>
      <c r="Q4583" s="164" t="str">
        <f>IFERROR(IF(VLOOKUP($C4583,'MSCI Database'!$C:$R,4, FALSE)="","",VLOOKUP($C4583,'MSCI Database'!$C:$R,4, FALSE)),"")</f>
        <v>-1</v>
      </c>
      <c r="R4583" s="164">
        <f>IFERROR(IF(VLOOKUP($C4583,'MSCI Database'!$C:$R,5, FALSE)="","",VLOOKUP($C4583,'MSCI Database'!$C:$R,5, FALSE)),"")</f>
        <v>6.7</v>
      </c>
      <c r="S4583" s="164">
        <f>IFERROR(IF(VLOOKUP($C4583,'MSCI Database'!$C:$R,6, FALSE)="","",VLOOKUP($C4583,'MSCI Database'!$C:$R,6, FALSE)),"")</f>
        <v>6.6</v>
      </c>
      <c r="T4583" s="211">
        <f>IFERROR(IF(VLOOKUP($C4583,'MSCI Database'!$C:$R,7, FALSE)="","",VLOOKUP($C4583,'MSCI Database'!$C:$R,7, FALSE)),"")</f>
        <v>6.2</v>
      </c>
      <c r="U4583" s="164">
        <f>IFERROR(IF(VLOOKUP($C4583,'MSCI Database'!$C:$R,8, FALSE)="","",VLOOKUP($C4583,'MSCI Database'!$C:$R,8, FALSE)),"")</f>
        <v>5.0999999999999996</v>
      </c>
      <c r="V4583" s="175">
        <f>IFERROR(IF(VLOOKUP($C4583,'MSCI Database'!$C:$R,9, FALSE)="","",VLOOKUP($C4583,'MSCI Database'!$C:$R,9, FALSE)),"")</f>
        <v>6.1</v>
      </c>
      <c r="W4583" s="165">
        <f t="shared" ca="1" si="173"/>
        <v>0</v>
      </c>
      <c r="X4583" s="236">
        <f>IFERROR(IF(VLOOKUP($C4583,'MSCI Database'!$C:$R,10, FALSE)="","",VLOOKUP($C4583,'MSCI Database'!$C:$R,10, FALSE)),"")</f>
        <v>49451166</v>
      </c>
      <c r="Y4583" s="133" t="str">
        <f>IFERROR(IF(VLOOKUP($C4583,'MSCI Database'!$C:$R,11, FALSE)="","",VLOOKUP($C4583,'MSCI Database'!$C:$R,11, FALSE)),"")</f>
        <v>2019</v>
      </c>
      <c r="Z4583" s="133" t="str">
        <f>IFERROR(IF(VLOOKUP($C4583,'MSCI Database'!$C:$R,12, FALSE)="","",VLOOKUP($C4583,'MSCI Database'!$C:$R,12, FALSE)),"")</f>
        <v>Reported</v>
      </c>
      <c r="AA4583" s="202" t="str">
        <f>IFERROR(IF(VLOOKUP($C4583,'MSCI Database'!$C:$R,13, FALSE)="","",VLOOKUP($C4583,'MSCI Database'!$C:$R,13, FALSE)),"")</f>
        <v>Emphasis on corporate behavior in governance assessment drives downgrade</v>
      </c>
    </row>
    <row r="4584" spans="1:27" s="130" customFormat="1" ht="15" hidden="1" customHeight="1" outlineLevel="1">
      <c r="A4584" s="130" t="s">
        <v>2314</v>
      </c>
      <c r="B4584" s="130" t="s">
        <v>2315</v>
      </c>
      <c r="C4584" s="130" t="s">
        <v>2316</v>
      </c>
      <c r="D4584" s="130" t="s">
        <v>12131</v>
      </c>
      <c r="E4584" s="130" t="s">
        <v>18690</v>
      </c>
      <c r="F4584" s="215">
        <v>3.5494519641870503E-2</v>
      </c>
      <c r="G4584" s="132" t="str">
        <f ca="1">IFERROR(_xll.BQL($A4584, "cur_mkt_cap(currency=EUR)")/1000000, " ")</f>
        <v xml:space="preserve"> </v>
      </c>
      <c r="M4584" s="308"/>
      <c r="N4584" s="215">
        <f t="shared" si="172"/>
        <v>3.7689654008522377E-4</v>
      </c>
      <c r="O4584" s="172" t="str">
        <f>IFERROR(IF(VLOOKUP($C4584,'MSCI Database'!$C:$R,2, FALSE)="","",VLOOKUP($C4584,'MSCI Database'!$C:$R,2, FALSE)),"")</f>
        <v>Telecommunication Services</v>
      </c>
      <c r="P4584" s="186" t="str">
        <f>IFERROR(IF(VLOOKUP($C4584,'MSCI Database'!$C:$R,3, FALSE)="","",VLOOKUP($C4584,'MSCI Database'!$C:$R,3, FALSE)),"")</f>
        <v>A</v>
      </c>
      <c r="Q4584" s="164" t="str">
        <f>IFERROR(IF(VLOOKUP($C4584,'MSCI Database'!$C:$R,4, FALSE)="","",VLOOKUP($C4584,'MSCI Database'!$C:$R,4, FALSE)),"")</f>
        <v>-2</v>
      </c>
      <c r="R4584" s="164">
        <f>IFERROR(IF(VLOOKUP($C4584,'MSCI Database'!$C:$R,5, FALSE)="","",VLOOKUP($C4584,'MSCI Database'!$C:$R,5, FALSE)),"")</f>
        <v>6.8</v>
      </c>
      <c r="S4584" s="164">
        <f>IFERROR(IF(VLOOKUP($C4584,'MSCI Database'!$C:$R,6, FALSE)="","",VLOOKUP($C4584,'MSCI Database'!$C:$R,6, FALSE)),"")</f>
        <v>10</v>
      </c>
      <c r="T4584" s="211">
        <f>IFERROR(IF(VLOOKUP($C4584,'MSCI Database'!$C:$R,7, FALSE)="","",VLOOKUP($C4584,'MSCI Database'!$C:$R,7, FALSE)),"")</f>
        <v>6.8</v>
      </c>
      <c r="U4584" s="164">
        <f>IFERROR(IF(VLOOKUP($C4584,'MSCI Database'!$C:$R,8, FALSE)="","",VLOOKUP($C4584,'MSCI Database'!$C:$R,8, FALSE)),"")</f>
        <v>3.9</v>
      </c>
      <c r="V4584" s="175">
        <f>IFERROR(IF(VLOOKUP($C4584,'MSCI Database'!$C:$R,9, FALSE)="","",VLOOKUP($C4584,'MSCI Database'!$C:$R,9, FALSE)),"")</f>
        <v>5.8</v>
      </c>
      <c r="W4584" s="165">
        <f t="shared" ca="1" si="173"/>
        <v>0</v>
      </c>
      <c r="X4584" s="236">
        <f>IFERROR(IF(VLOOKUP($C4584,'MSCI Database'!$C:$R,10, FALSE)="","",VLOOKUP($C4584,'MSCI Database'!$C:$R,10, FALSE)),"")</f>
        <v>1302681</v>
      </c>
      <c r="Y4584" s="133" t="str">
        <f>IFERROR(IF(VLOOKUP($C4584,'MSCI Database'!$C:$R,11, FALSE)="","",VLOOKUP($C4584,'MSCI Database'!$C:$R,11, FALSE)),"")</f>
        <v>2019</v>
      </c>
      <c r="Z4584" s="133" t="str">
        <f>IFERROR(IF(VLOOKUP($C4584,'MSCI Database'!$C:$R,12, FALSE)="","",VLOOKUP($C4584,'MSCI Database'!$C:$R,12, FALSE)),"")</f>
        <v>Reported</v>
      </c>
      <c r="AA4584" s="202" t="str">
        <f>IFERROR(IF(VLOOKUP($C4584,'MSCI Database'!$C:$R,13, FALSE)="","",VLOOKUP($C4584,'MSCI Database'!$C:$R,13, FALSE)),"")</f>
        <v>ESG performance impacted by heightened exposure to corporate behavior risks</v>
      </c>
    </row>
    <row r="4585" spans="1:27" s="130" customFormat="1" ht="15" hidden="1" customHeight="1" outlineLevel="1">
      <c r="A4585" s="130" t="s">
        <v>6722</v>
      </c>
      <c r="B4585" s="130" t="s">
        <v>6723</v>
      </c>
      <c r="C4585" s="130" t="s">
        <v>6724</v>
      </c>
      <c r="D4585" s="130" t="s">
        <v>12128</v>
      </c>
      <c r="E4585" s="130" t="s">
        <v>18674</v>
      </c>
      <c r="F4585" s="215">
        <v>3.0046930663573258E-2</v>
      </c>
      <c r="G4585" s="132" t="str">
        <f ca="1">IFERROR(_xll.BQL($A4585, "cur_mkt_cap(currency=EUR)")/1000000, " ")</f>
        <v xml:space="preserve"> </v>
      </c>
      <c r="M4585" s="308"/>
      <c r="N4585" s="215">
        <f t="shared" si="172"/>
        <v>3.1905162604095437E-4</v>
      </c>
      <c r="O4585" s="172" t="str">
        <f>IFERROR(IF(VLOOKUP($C4585,'MSCI Database'!$C:$R,2, FALSE)="","",VLOOKUP($C4585,'MSCI Database'!$C:$R,2, FALSE)),"")</f>
        <v>Food Products</v>
      </c>
      <c r="P4585" s="186" t="str">
        <f>IFERROR(IF(VLOOKUP($C4585,'MSCI Database'!$C:$R,3, FALSE)="","",VLOOKUP($C4585,'MSCI Database'!$C:$R,3, FALSE)),"")</f>
        <v>A</v>
      </c>
      <c r="Q4585" s="164" t="str">
        <f>IFERROR(IF(VLOOKUP($C4585,'MSCI Database'!$C:$R,4, FALSE)="","",VLOOKUP($C4585,'MSCI Database'!$C:$R,4, FALSE)),"")</f>
        <v>1</v>
      </c>
      <c r="R4585" s="164">
        <f>IFERROR(IF(VLOOKUP($C4585,'MSCI Database'!$C:$R,5, FALSE)="","",VLOOKUP($C4585,'MSCI Database'!$C:$R,5, FALSE)),"")</f>
        <v>7</v>
      </c>
      <c r="S4585" s="164">
        <f>IFERROR(IF(VLOOKUP($C4585,'MSCI Database'!$C:$R,6, FALSE)="","",VLOOKUP($C4585,'MSCI Database'!$C:$R,6, FALSE)),"")</f>
        <v>4.4000000000000004</v>
      </c>
      <c r="T4585" s="211">
        <f>IFERROR(IF(VLOOKUP($C4585,'MSCI Database'!$C:$R,7, FALSE)="","",VLOOKUP($C4585,'MSCI Database'!$C:$R,7, FALSE)),"")</f>
        <v>4.0999999999999996</v>
      </c>
      <c r="U4585" s="164">
        <f>IFERROR(IF(VLOOKUP($C4585,'MSCI Database'!$C:$R,8, FALSE)="","",VLOOKUP($C4585,'MSCI Database'!$C:$R,8, FALSE)),"")</f>
        <v>5.9</v>
      </c>
      <c r="V4585" s="175">
        <f>IFERROR(IF(VLOOKUP($C4585,'MSCI Database'!$C:$R,9, FALSE)="","",VLOOKUP($C4585,'MSCI Database'!$C:$R,9, FALSE)),"")</f>
        <v>4.8</v>
      </c>
      <c r="W4585" s="165">
        <f t="shared" ca="1" si="173"/>
        <v>0</v>
      </c>
      <c r="X4585" s="236">
        <f>IFERROR(IF(VLOOKUP($C4585,'MSCI Database'!$C:$R,10, FALSE)="","",VLOOKUP($C4585,'MSCI Database'!$C:$R,10, FALSE)),"")</f>
        <v>1003416</v>
      </c>
      <c r="Y4585" s="133" t="str">
        <f>IFERROR(IF(VLOOKUP($C4585,'MSCI Database'!$C:$R,11, FALSE)="","",VLOOKUP($C4585,'MSCI Database'!$C:$R,11, FALSE)),"")</f>
        <v>2019</v>
      </c>
      <c r="Z4585" s="133" t="str">
        <f>IFERROR(IF(VLOOKUP($C4585,'MSCI Database'!$C:$R,12, FALSE)="","",VLOOKUP($C4585,'MSCI Database'!$C:$R,12, FALSE)),"")</f>
        <v>E.CSI</v>
      </c>
      <c r="AA4585" s="202" t="str">
        <f>IFERROR(IF(VLOOKUP($C4585,'MSCI Database'!$C:$R,13, FALSE)="","",VLOOKUP($C4585,'MSCI Database'!$C:$R,13, FALSE)),"")</f>
        <v>Improved governance performance; food safety issues persist</v>
      </c>
    </row>
    <row r="4586" spans="1:27" s="130" customFormat="1" ht="15" hidden="1" customHeight="1" outlineLevel="1">
      <c r="A4586" s="130" t="s">
        <v>6792</v>
      </c>
      <c r="B4586" s="130" t="s">
        <v>6793</v>
      </c>
      <c r="C4586" s="130" t="s">
        <v>6794</v>
      </c>
      <c r="D4586" s="130" t="s">
        <v>12128</v>
      </c>
      <c r="E4586" s="130" t="s">
        <v>18682</v>
      </c>
      <c r="F4586" s="215">
        <v>2.9968746938331962E-2</v>
      </c>
      <c r="G4586" s="132" t="str">
        <f ca="1">IFERROR(_xll.BQL($A4586, "cur_mkt_cap(currency=EUR)")/1000000, " ")</f>
        <v xml:space="preserve"> </v>
      </c>
      <c r="M4586" s="308"/>
      <c r="N4586" s="215">
        <f t="shared" si="172"/>
        <v>3.1822143659673217E-4</v>
      </c>
      <c r="O4586" s="172" t="str">
        <f>IFERROR(IF(VLOOKUP($C4586,'MSCI Database'!$C:$R,2, FALSE)="","",VLOOKUP($C4586,'MSCI Database'!$C:$R,2, FALSE)),"")</f>
        <v>Restaurants</v>
      </c>
      <c r="P4586" s="186" t="str">
        <f>IFERROR(IF(VLOOKUP($C4586,'MSCI Database'!$C:$R,3, FALSE)="","",VLOOKUP($C4586,'MSCI Database'!$C:$R,3, FALSE)),"")</f>
        <v>BBB</v>
      </c>
      <c r="Q4586" s="164" t="str">
        <f>IFERROR(IF(VLOOKUP($C4586,'MSCI Database'!$C:$R,4, FALSE)="","",VLOOKUP($C4586,'MSCI Database'!$C:$R,4, FALSE)),"")</f>
        <v>0</v>
      </c>
      <c r="R4586" s="164">
        <f>IFERROR(IF(VLOOKUP($C4586,'MSCI Database'!$C:$R,5, FALSE)="","",VLOOKUP($C4586,'MSCI Database'!$C:$R,5, FALSE)),"")</f>
        <v>5</v>
      </c>
      <c r="S4586" s="164">
        <f>IFERROR(IF(VLOOKUP($C4586,'MSCI Database'!$C:$R,6, FALSE)="","",VLOOKUP($C4586,'MSCI Database'!$C:$R,6, FALSE)),"")</f>
        <v>1.8</v>
      </c>
      <c r="T4586" s="211">
        <f>IFERROR(IF(VLOOKUP($C4586,'MSCI Database'!$C:$R,7, FALSE)="","",VLOOKUP($C4586,'MSCI Database'!$C:$R,7, FALSE)),"")</f>
        <v>3.8</v>
      </c>
      <c r="U4586" s="164">
        <f>IFERROR(IF(VLOOKUP($C4586,'MSCI Database'!$C:$R,8, FALSE)="","",VLOOKUP($C4586,'MSCI Database'!$C:$R,8, FALSE)),"")</f>
        <v>6.6</v>
      </c>
      <c r="V4586" s="175">
        <f>IFERROR(IF(VLOOKUP($C4586,'MSCI Database'!$C:$R,9, FALSE)="","",VLOOKUP($C4586,'MSCI Database'!$C:$R,9, FALSE)),"")</f>
        <v>4.3</v>
      </c>
      <c r="W4586" s="165">
        <f t="shared" ca="1" si="173"/>
        <v>0</v>
      </c>
      <c r="X4586" s="236">
        <f>IFERROR(IF(VLOOKUP($C4586,'MSCI Database'!$C:$R,10, FALSE)="","",VLOOKUP($C4586,'MSCI Database'!$C:$R,10, FALSE)),"")</f>
        <v>778675</v>
      </c>
      <c r="Y4586" s="133" t="str">
        <f>IFERROR(IF(VLOOKUP($C4586,'MSCI Database'!$C:$R,11, FALSE)="","",VLOOKUP($C4586,'MSCI Database'!$C:$R,11, FALSE)),"")</f>
        <v>2019</v>
      </c>
      <c r="Z4586" s="133" t="str">
        <f>IFERROR(IF(VLOOKUP($C4586,'MSCI Database'!$C:$R,12, FALSE)="","",VLOOKUP($C4586,'MSCI Database'!$C:$R,12, FALSE)),"")</f>
        <v>E.CSI</v>
      </c>
      <c r="AA4586" s="202" t="str">
        <f>IFERROR(IF(VLOOKUP($C4586,'MSCI Database'!$C:$R,13, FALSE)="","",VLOOKUP($C4586,'MSCI Database'!$C:$R,13, FALSE)),"")</f>
        <v>Labor practices remain strong, but food quality management lags that of industry peers</v>
      </c>
    </row>
    <row r="4587" spans="1:27" s="130" customFormat="1" ht="15" hidden="1" customHeight="1" outlineLevel="1">
      <c r="A4587" s="130" t="s">
        <v>7204</v>
      </c>
      <c r="B4587" s="130" t="s">
        <v>7205</v>
      </c>
      <c r="C4587" s="130" t="s">
        <v>7206</v>
      </c>
      <c r="D4587" s="130" t="s">
        <v>12128</v>
      </c>
      <c r="E4587" s="130" t="s">
        <v>18689</v>
      </c>
      <c r="F4587" s="215">
        <v>2.9954474863675969E-2</v>
      </c>
      <c r="G4587" s="132" t="str">
        <f ca="1">IFERROR(_xll.BQL($A4587, "cur_mkt_cap(currency=EUR)")/1000000, " ")</f>
        <v xml:space="preserve"> </v>
      </c>
      <c r="M4587" s="308"/>
      <c r="N4587" s="215">
        <f t="shared" si="172"/>
        <v>3.1806988938291002E-4</v>
      </c>
      <c r="O4587" s="172" t="str">
        <f>IFERROR(IF(VLOOKUP($C4587,'MSCI Database'!$C:$R,2, FALSE)="","",VLOOKUP($C4587,'MSCI Database'!$C:$R,2, FALSE)),"")</f>
        <v>Software &amp; Services</v>
      </c>
      <c r="P4587" s="186" t="str">
        <f>IFERROR(IF(VLOOKUP($C4587,'MSCI Database'!$C:$R,3, FALSE)="","",VLOOKUP($C4587,'MSCI Database'!$C:$R,3, FALSE)),"")</f>
        <v>A</v>
      </c>
      <c r="Q4587" s="164" t="str">
        <f>IFERROR(IF(VLOOKUP($C4587,'MSCI Database'!$C:$R,4, FALSE)="","",VLOOKUP($C4587,'MSCI Database'!$C:$R,4, FALSE)),"")</f>
        <v>1</v>
      </c>
      <c r="R4587" s="164">
        <f>IFERROR(IF(VLOOKUP($C4587,'MSCI Database'!$C:$R,5, FALSE)="","",VLOOKUP($C4587,'MSCI Database'!$C:$R,5, FALSE)),"")</f>
        <v>6.8</v>
      </c>
      <c r="S4587" s="164">
        <f>IFERROR(IF(VLOOKUP($C4587,'MSCI Database'!$C:$R,6, FALSE)="","",VLOOKUP($C4587,'MSCI Database'!$C:$R,6, FALSE)),"")</f>
        <v>3.5</v>
      </c>
      <c r="T4587" s="211">
        <f>IFERROR(IF(VLOOKUP($C4587,'MSCI Database'!$C:$R,7, FALSE)="","",VLOOKUP($C4587,'MSCI Database'!$C:$R,7, FALSE)),"")</f>
        <v>6.4</v>
      </c>
      <c r="U4587" s="164">
        <f>IFERROR(IF(VLOOKUP($C4587,'MSCI Database'!$C:$R,8, FALSE)="","",VLOOKUP($C4587,'MSCI Database'!$C:$R,8, FALSE)),"")</f>
        <v>5.6</v>
      </c>
      <c r="V4587" s="175">
        <f>IFERROR(IF(VLOOKUP($C4587,'MSCI Database'!$C:$R,9, FALSE)="","",VLOOKUP($C4587,'MSCI Database'!$C:$R,9, FALSE)),"")</f>
        <v>5.6</v>
      </c>
      <c r="W4587" s="165">
        <f t="shared" ca="1" si="173"/>
        <v>0</v>
      </c>
      <c r="X4587" s="236">
        <f>IFERROR(IF(VLOOKUP($C4587,'MSCI Database'!$C:$R,10, FALSE)="","",VLOOKUP($C4587,'MSCI Database'!$C:$R,10, FALSE)),"")</f>
        <v>6503</v>
      </c>
      <c r="Y4587" s="133" t="str">
        <f>IFERROR(IF(VLOOKUP($C4587,'MSCI Database'!$C:$R,11, FALSE)="","",VLOOKUP($C4587,'MSCI Database'!$C:$R,11, FALSE)),"")</f>
        <v>2019</v>
      </c>
      <c r="Z4587" s="133" t="str">
        <f>IFERROR(IF(VLOOKUP($C4587,'MSCI Database'!$C:$R,12, FALSE)="","",VLOOKUP($C4587,'MSCI Database'!$C:$R,12, FALSE)),"")</f>
        <v>E.Segmt-Moderate</v>
      </c>
      <c r="AA4587" s="202" t="str">
        <f>IFERROR(IF(VLOOKUP($C4587,'MSCI Database'!$C:$R,13, FALSE)="","",VLOOKUP($C4587,'MSCI Database'!$C:$R,13, FALSE)),"")</f>
        <v/>
      </c>
    </row>
    <row r="4588" spans="1:27" s="130" customFormat="1" ht="15" hidden="1" customHeight="1" outlineLevel="1">
      <c r="A4588" s="130" t="s">
        <v>1502</v>
      </c>
      <c r="B4588" s="130" t="s">
        <v>1503</v>
      </c>
      <c r="C4588" s="130" t="s">
        <v>1504</v>
      </c>
      <c r="D4588" s="130" t="s">
        <v>18678</v>
      </c>
      <c r="E4588" s="130" t="s">
        <v>18682</v>
      </c>
      <c r="F4588" s="215">
        <v>3.8359664324986789E-3</v>
      </c>
      <c r="G4588" s="132" t="str">
        <f ca="1">IFERROR(_xll.BQL($A4588, "cur_mkt_cap(currency=EUR)")/1000000, " ")</f>
        <v xml:space="preserve"> </v>
      </c>
      <c r="M4588" s="308"/>
      <c r="N4588" s="215">
        <f t="shared" si="172"/>
        <v>4.0731991611075139E-5</v>
      </c>
      <c r="O4588" s="172" t="str">
        <f>IFERROR(IF(VLOOKUP($C4588,'MSCI Database'!$C:$R,2, FALSE)="","",VLOOKUP($C4588,'MSCI Database'!$C:$R,2, FALSE)),"")</f>
        <v>Automobiles</v>
      </c>
      <c r="P4588" s="186" t="str">
        <f>IFERROR(IF(VLOOKUP($C4588,'MSCI Database'!$C:$R,3, FALSE)="","",VLOOKUP($C4588,'MSCI Database'!$C:$R,3, FALSE)),"")</f>
        <v>BB</v>
      </c>
      <c r="Q4588" s="164" t="str">
        <f>IFERROR(IF(VLOOKUP($C4588,'MSCI Database'!$C:$R,4, FALSE)="","",VLOOKUP($C4588,'MSCI Database'!$C:$R,4, FALSE)),"")</f>
        <v>0</v>
      </c>
      <c r="R4588" s="164">
        <f>IFERROR(IF(VLOOKUP($C4588,'MSCI Database'!$C:$R,5, FALSE)="","",VLOOKUP($C4588,'MSCI Database'!$C:$R,5, FALSE)),"")</f>
        <v>4.2</v>
      </c>
      <c r="S4588" s="164">
        <f>IFERROR(IF(VLOOKUP($C4588,'MSCI Database'!$C:$R,6, FALSE)="","",VLOOKUP($C4588,'MSCI Database'!$C:$R,6, FALSE)),"")</f>
        <v>6.2</v>
      </c>
      <c r="T4588" s="211">
        <f>IFERROR(IF(VLOOKUP($C4588,'MSCI Database'!$C:$R,7, FALSE)="","",VLOOKUP($C4588,'MSCI Database'!$C:$R,7, FALSE)),"")</f>
        <v>3.4</v>
      </c>
      <c r="U4588" s="164">
        <f>IFERROR(IF(VLOOKUP($C4588,'MSCI Database'!$C:$R,8, FALSE)="","",VLOOKUP($C4588,'MSCI Database'!$C:$R,8, FALSE)),"")</f>
        <v>3.5</v>
      </c>
      <c r="V4588" s="175">
        <f>IFERROR(IF(VLOOKUP($C4588,'MSCI Database'!$C:$R,9, FALSE)="","",VLOOKUP($C4588,'MSCI Database'!$C:$R,9, FALSE)),"")</f>
        <v>4.3</v>
      </c>
      <c r="W4588" s="165">
        <f t="shared" ca="1" si="173"/>
        <v>0</v>
      </c>
      <c r="X4588" s="236">
        <f>IFERROR(IF(VLOOKUP($C4588,'MSCI Database'!$C:$R,10, FALSE)="","",VLOOKUP($C4588,'MSCI Database'!$C:$R,10, FALSE)),"")</f>
        <v>2220100</v>
      </c>
      <c r="Y4588" s="133" t="str">
        <f>IFERROR(IF(VLOOKUP($C4588,'MSCI Database'!$C:$R,11, FALSE)="","",VLOOKUP($C4588,'MSCI Database'!$C:$R,11, FALSE)),"")</f>
        <v>2019</v>
      </c>
      <c r="Z4588" s="133" t="str">
        <f>IFERROR(IF(VLOOKUP($C4588,'MSCI Database'!$C:$R,12, FALSE)="","",VLOOKUP($C4588,'MSCI Database'!$C:$R,12, FALSE)),"")</f>
        <v>Reported</v>
      </c>
      <c r="AA4588" s="202" t="str">
        <f>IFERROR(IF(VLOOKUP($C4588,'MSCI Database'!$C:$R,13, FALSE)="","",VLOOKUP($C4588,'MSCI Database'!$C:$R,13, FALSE)),"")</f>
        <v>Fluctuating auto sales and COVID-19 impact heighten restructuring-related risks</v>
      </c>
    </row>
    <row r="4589" spans="1:27" s="130" customFormat="1" ht="15" hidden="1" customHeight="1" outlineLevel="1">
      <c r="A4589" s="130" t="s">
        <v>844</v>
      </c>
      <c r="B4589" s="130" t="s">
        <v>845</v>
      </c>
      <c r="C4589" s="130" t="s">
        <v>846</v>
      </c>
      <c r="D4589" s="130" t="s">
        <v>12135</v>
      </c>
      <c r="E4589" s="130" t="s">
        <v>18684</v>
      </c>
      <c r="F4589" s="215">
        <v>2.3749973681350858E-2</v>
      </c>
      <c r="G4589" s="132" t="str">
        <f ca="1">IFERROR(_xll.BQL($A4589, "cur_mkt_cap(currency=EUR)")/1000000, " ")</f>
        <v xml:space="preserve"> </v>
      </c>
      <c r="M4589" s="308"/>
      <c r="N4589" s="215">
        <f t="shared" si="172"/>
        <v>2.5218774610650131E-4</v>
      </c>
      <c r="O4589" s="172" t="str">
        <f>IFERROR(IF(VLOOKUP($C4589,'MSCI Database'!$C:$R,2, FALSE)="","",VLOOKUP($C4589,'MSCI Database'!$C:$R,2, FALSE)),"")</f>
        <v>Metals and Mining - Precious Metals</v>
      </c>
      <c r="P4589" s="186" t="str">
        <f>IFERROR(IF(VLOOKUP($C4589,'MSCI Database'!$C:$R,3, FALSE)="","",VLOOKUP($C4589,'MSCI Database'!$C:$R,3, FALSE)),"")</f>
        <v>AA</v>
      </c>
      <c r="Q4589" s="164" t="str">
        <f>IFERROR(IF(VLOOKUP($C4589,'MSCI Database'!$C:$R,4, FALSE)="","",VLOOKUP($C4589,'MSCI Database'!$C:$R,4, FALSE)),"")</f>
        <v>0</v>
      </c>
      <c r="R4589" s="164">
        <f>IFERROR(IF(VLOOKUP($C4589,'MSCI Database'!$C:$R,5, FALSE)="","",VLOOKUP($C4589,'MSCI Database'!$C:$R,5, FALSE)),"")</f>
        <v>7.2</v>
      </c>
      <c r="S4589" s="164">
        <f>IFERROR(IF(VLOOKUP($C4589,'MSCI Database'!$C:$R,6, FALSE)="","",VLOOKUP($C4589,'MSCI Database'!$C:$R,6, FALSE)),"")</f>
        <v>3</v>
      </c>
      <c r="T4589" s="211">
        <f>IFERROR(IF(VLOOKUP($C4589,'MSCI Database'!$C:$R,7, FALSE)="","",VLOOKUP($C4589,'MSCI Database'!$C:$R,7, FALSE)),"")</f>
        <v>6.5</v>
      </c>
      <c r="U4589" s="164">
        <f>IFERROR(IF(VLOOKUP($C4589,'MSCI Database'!$C:$R,8, FALSE)="","",VLOOKUP($C4589,'MSCI Database'!$C:$R,8, FALSE)),"")</f>
        <v>6</v>
      </c>
      <c r="V4589" s="175">
        <f>IFERROR(IF(VLOOKUP($C4589,'MSCI Database'!$C:$R,9, FALSE)="","",VLOOKUP($C4589,'MSCI Database'!$C:$R,9, FALSE)),"")</f>
        <v>5.2</v>
      </c>
      <c r="W4589" s="165">
        <f t="shared" ca="1" si="173"/>
        <v>0</v>
      </c>
      <c r="X4589" s="236">
        <f>IFERROR(IF(VLOOKUP($C4589,'MSCI Database'!$C:$R,10, FALSE)="","",VLOOKUP($C4589,'MSCI Database'!$C:$R,10, FALSE)),"")</f>
        <v>520831</v>
      </c>
      <c r="Y4589" s="133" t="str">
        <f>IFERROR(IF(VLOOKUP($C4589,'MSCI Database'!$C:$R,11, FALSE)="","",VLOOKUP($C4589,'MSCI Database'!$C:$R,11, FALSE)),"")</f>
        <v>2019</v>
      </c>
      <c r="Z4589" s="133" t="str">
        <f>IFERROR(IF(VLOOKUP($C4589,'MSCI Database'!$C:$R,12, FALSE)="","",VLOOKUP($C4589,'MSCI Database'!$C:$R,12, FALSE)),"")</f>
        <v>Reported</v>
      </c>
      <c r="AA4589" s="202" t="str">
        <f>IFERROR(IF(VLOOKUP($C4589,'MSCI Database'!$C:$R,13, FALSE)="","",VLOOKUP($C4589,'MSCI Database'!$C:$R,13, FALSE)),"")</f>
        <v>Strong safety and labor management practices, pay practices lag</v>
      </c>
    </row>
    <row r="4590" spans="1:27" s="130" customFormat="1" ht="15" hidden="1" customHeight="1" outlineLevel="1">
      <c r="A4590" s="130" t="s">
        <v>5210</v>
      </c>
      <c r="B4590" s="130" t="s">
        <v>5211</v>
      </c>
      <c r="C4590" s="130" t="s">
        <v>5212</v>
      </c>
      <c r="D4590" s="130" t="s">
        <v>18719</v>
      </c>
      <c r="E4590" s="130" t="s">
        <v>18707</v>
      </c>
      <c r="F4590" s="215">
        <v>7.136008721928112E-3</v>
      </c>
      <c r="G4590" s="132" t="str">
        <f ca="1">IFERROR(_xll.BQL($A4590, "cur_mkt_cap(currency=EUR)")/1000000, " ")</f>
        <v xml:space="preserve"> </v>
      </c>
      <c r="M4590" s="308"/>
      <c r="N4590" s="215">
        <f t="shared" si="172"/>
        <v>7.5773303159173296E-5</v>
      </c>
      <c r="O4590" s="172" t="str">
        <f>IFERROR(IF(VLOOKUP($C4590,'MSCI Database'!$C:$R,2, FALSE)="","",VLOOKUP($C4590,'MSCI Database'!$C:$R,2, FALSE)),"")</f>
        <v>Energy Equipment &amp; Services</v>
      </c>
      <c r="P4590" s="186" t="str">
        <f>IFERROR(IF(VLOOKUP($C4590,'MSCI Database'!$C:$R,3, FALSE)="","",VLOOKUP($C4590,'MSCI Database'!$C:$R,3, FALSE)),"")</f>
        <v>BBB</v>
      </c>
      <c r="Q4590" s="164" t="str">
        <f>IFERROR(IF(VLOOKUP($C4590,'MSCI Database'!$C:$R,4, FALSE)="","",VLOOKUP($C4590,'MSCI Database'!$C:$R,4, FALSE)),"")</f>
        <v>1</v>
      </c>
      <c r="R4590" s="164">
        <f>IFERROR(IF(VLOOKUP($C4590,'MSCI Database'!$C:$R,5, FALSE)="","",VLOOKUP($C4590,'MSCI Database'!$C:$R,5, FALSE)),"")</f>
        <v>4.8</v>
      </c>
      <c r="S4590" s="164">
        <f>IFERROR(IF(VLOOKUP($C4590,'MSCI Database'!$C:$R,6, FALSE)="","",VLOOKUP($C4590,'MSCI Database'!$C:$R,6, FALSE)),"")</f>
        <v>6.5</v>
      </c>
      <c r="T4590" s="211">
        <f>IFERROR(IF(VLOOKUP($C4590,'MSCI Database'!$C:$R,7, FALSE)="","",VLOOKUP($C4590,'MSCI Database'!$C:$R,7, FALSE)),"")</f>
        <v>2.9</v>
      </c>
      <c r="U4590" s="164">
        <f>IFERROR(IF(VLOOKUP($C4590,'MSCI Database'!$C:$R,8, FALSE)="","",VLOOKUP($C4590,'MSCI Database'!$C:$R,8, FALSE)),"")</f>
        <v>6.2</v>
      </c>
      <c r="V4590" s="175">
        <f>IFERROR(IF(VLOOKUP($C4590,'MSCI Database'!$C:$R,9, FALSE)="","",VLOOKUP($C4590,'MSCI Database'!$C:$R,9, FALSE)),"")</f>
        <v>5.8</v>
      </c>
      <c r="W4590" s="165">
        <f t="shared" ca="1" si="173"/>
        <v>0</v>
      </c>
      <c r="X4590" s="236">
        <f>IFERROR(IF(VLOOKUP($C4590,'MSCI Database'!$C:$R,10, FALSE)="","",VLOOKUP($C4590,'MSCI Database'!$C:$R,10, FALSE)),"")</f>
        <v>70767</v>
      </c>
      <c r="Y4590" s="133" t="str">
        <f>IFERROR(IF(VLOOKUP($C4590,'MSCI Database'!$C:$R,11, FALSE)="","",VLOOKUP($C4590,'MSCI Database'!$C:$R,11, FALSE)),"")</f>
        <v>2019</v>
      </c>
      <c r="Z4590" s="133" t="str">
        <f>IFERROR(IF(VLOOKUP($C4590,'MSCI Database'!$C:$R,12, FALSE)="","",VLOOKUP($C4590,'MSCI Database'!$C:$R,12, FALSE)),"")</f>
        <v>E.Segmt-Moderately Low</v>
      </c>
      <c r="AA4590" s="202" t="str">
        <f>IFERROR(IF(VLOOKUP($C4590,'MSCI Database'!$C:$R,13, FALSE)="","",VLOOKUP($C4590,'MSCI Database'!$C:$R,13, FALSE)),"")</f>
        <v>Robust business ethics policies drive the upgrade</v>
      </c>
    </row>
    <row r="4591" spans="1:27" s="130" customFormat="1" ht="15" hidden="1" customHeight="1" outlineLevel="1">
      <c r="A4591" s="130" t="s">
        <v>3002</v>
      </c>
      <c r="B4591" s="130" t="s">
        <v>3003</v>
      </c>
      <c r="C4591" s="130" t="s">
        <v>3004</v>
      </c>
      <c r="D4591" s="130" t="s">
        <v>12128</v>
      </c>
      <c r="E4591" s="130" t="s">
        <v>18689</v>
      </c>
      <c r="F4591" s="215">
        <v>2.962689514753172E-2</v>
      </c>
      <c r="G4591" s="132" t="str">
        <f ca="1">IFERROR(_xll.BQL($A4591, "cur_mkt_cap(currency=EUR)")/1000000, " ")</f>
        <v xml:space="preserve"> </v>
      </c>
      <c r="M4591" s="308"/>
      <c r="N4591" s="215">
        <f t="shared" si="172"/>
        <v>3.1459150277949683E-4</v>
      </c>
      <c r="O4591" s="172" t="str">
        <f>IFERROR(IF(VLOOKUP($C4591,'MSCI Database'!$C:$R,2, FALSE)="","",VLOOKUP($C4591,'MSCI Database'!$C:$R,2, FALSE)),"")</f>
        <v>Technology Hardware, Storage &amp; Peripherals</v>
      </c>
      <c r="P4591" s="186" t="str">
        <f>IFERROR(IF(VLOOKUP($C4591,'MSCI Database'!$C:$R,3, FALSE)="","",VLOOKUP($C4591,'MSCI Database'!$C:$R,3, FALSE)),"")</f>
        <v>A</v>
      </c>
      <c r="Q4591" s="164" t="str">
        <f>IFERROR(IF(VLOOKUP($C4591,'MSCI Database'!$C:$R,4, FALSE)="","",VLOOKUP($C4591,'MSCI Database'!$C:$R,4, FALSE)),"")</f>
        <v>1</v>
      </c>
      <c r="R4591" s="164">
        <f>IFERROR(IF(VLOOKUP($C4591,'MSCI Database'!$C:$R,5, FALSE)="","",VLOOKUP($C4591,'MSCI Database'!$C:$R,5, FALSE)),"")</f>
        <v>5.9</v>
      </c>
      <c r="S4591" s="164">
        <f>IFERROR(IF(VLOOKUP($C4591,'MSCI Database'!$C:$R,6, FALSE)="","",VLOOKUP($C4591,'MSCI Database'!$C:$R,6, FALSE)),"")</f>
        <v>3.6</v>
      </c>
      <c r="T4591" s="211">
        <f>IFERROR(IF(VLOOKUP($C4591,'MSCI Database'!$C:$R,7, FALSE)="","",VLOOKUP($C4591,'MSCI Database'!$C:$R,7, FALSE)),"")</f>
        <v>4.7</v>
      </c>
      <c r="U4591" s="164">
        <f>IFERROR(IF(VLOOKUP($C4591,'MSCI Database'!$C:$R,8, FALSE)="","",VLOOKUP($C4591,'MSCI Database'!$C:$R,8, FALSE)),"")</f>
        <v>5.7</v>
      </c>
      <c r="V4591" s="175">
        <f>IFERROR(IF(VLOOKUP($C4591,'MSCI Database'!$C:$R,9, FALSE)="","",VLOOKUP($C4591,'MSCI Database'!$C:$R,9, FALSE)),"")</f>
        <v>4.8</v>
      </c>
      <c r="W4591" s="165">
        <f t="shared" ca="1" si="173"/>
        <v>0</v>
      </c>
      <c r="X4591" s="236">
        <f>IFERROR(IF(VLOOKUP($C4591,'MSCI Database'!$C:$R,10, FALSE)="","",VLOOKUP($C4591,'MSCI Database'!$C:$R,10, FALSE)),"")</f>
        <v>1149317</v>
      </c>
      <c r="Y4591" s="133" t="str">
        <f>IFERROR(IF(VLOOKUP($C4591,'MSCI Database'!$C:$R,11, FALSE)="","",VLOOKUP($C4591,'MSCI Database'!$C:$R,11, FALSE)),"")</f>
        <v>2019</v>
      </c>
      <c r="Z4591" s="133" t="str">
        <f>IFERROR(IF(VLOOKUP($C4591,'MSCI Database'!$C:$R,12, FALSE)="","",VLOOKUP($C4591,'MSCI Database'!$C:$R,12, FALSE)),"")</f>
        <v>Reported</v>
      </c>
      <c r="AA4591" s="202" t="str">
        <f>IFERROR(IF(VLOOKUP($C4591,'MSCI Database'!$C:$R,13, FALSE)="","",VLOOKUP($C4591,'MSCI Database'!$C:$R,13, FALSE)),"")</f>
        <v>Enhanced employee engagement initiatives drive upgrade</v>
      </c>
    </row>
    <row r="4592" spans="1:27" s="130" customFormat="1" ht="15" hidden="1" customHeight="1" outlineLevel="1">
      <c r="A4592" s="130" t="s">
        <v>6339</v>
      </c>
      <c r="B4592" s="130" t="s">
        <v>6340</v>
      </c>
      <c r="C4592" s="130" t="s">
        <v>6341</v>
      </c>
      <c r="D4592" s="130" t="s">
        <v>12128</v>
      </c>
      <c r="E4592" s="130" t="s">
        <v>12133</v>
      </c>
      <c r="F4592" s="215">
        <v>2.9573416662150461E-2</v>
      </c>
      <c r="G4592" s="132" t="str">
        <f ca="1">IFERROR(_xll.BQL($A4592, "cur_mkt_cap(currency=EUR)")/1000000, " ")</f>
        <v xml:space="preserve"> </v>
      </c>
      <c r="M4592" s="308"/>
      <c r="N4592" s="215">
        <f t="shared" si="172"/>
        <v>3.1402364452102311E-4</v>
      </c>
      <c r="O4592" s="172" t="str">
        <f>IFERROR(IF(VLOOKUP($C4592,'MSCI Database'!$C:$R,2, FALSE)="","",VLOOKUP($C4592,'MSCI Database'!$C:$R,2, FALSE)),"")</f>
        <v>Health Care Providers &amp; Services</v>
      </c>
      <c r="P4592" s="186" t="str">
        <f>IFERROR(IF(VLOOKUP($C4592,'MSCI Database'!$C:$R,3, FALSE)="","",VLOOKUP($C4592,'MSCI Database'!$C:$R,3, FALSE)),"")</f>
        <v>BBB</v>
      </c>
      <c r="Q4592" s="164" t="str">
        <f>IFERROR(IF(VLOOKUP($C4592,'MSCI Database'!$C:$R,4, FALSE)="","",VLOOKUP($C4592,'MSCI Database'!$C:$R,4, FALSE)),"")</f>
        <v>0</v>
      </c>
      <c r="R4592" s="164">
        <f>IFERROR(IF(VLOOKUP($C4592,'MSCI Database'!$C:$R,5, FALSE)="","",VLOOKUP($C4592,'MSCI Database'!$C:$R,5, FALSE)),"")</f>
        <v>5.3</v>
      </c>
      <c r="S4592" s="164">
        <f>IFERROR(IF(VLOOKUP($C4592,'MSCI Database'!$C:$R,6, FALSE)="","",VLOOKUP($C4592,'MSCI Database'!$C:$R,6, FALSE)),"")</f>
        <v>10</v>
      </c>
      <c r="T4592" s="211">
        <f>IFERROR(IF(VLOOKUP($C4592,'MSCI Database'!$C:$R,7, FALSE)="","",VLOOKUP($C4592,'MSCI Database'!$C:$R,7, FALSE)),"")</f>
        <v>3.4</v>
      </c>
      <c r="U4592" s="164">
        <f>IFERROR(IF(VLOOKUP($C4592,'MSCI Database'!$C:$R,8, FALSE)="","",VLOOKUP($C4592,'MSCI Database'!$C:$R,8, FALSE)),"")</f>
        <v>5.3</v>
      </c>
      <c r="V4592" s="175">
        <f>IFERROR(IF(VLOOKUP($C4592,'MSCI Database'!$C:$R,9, FALSE)="","",VLOOKUP($C4592,'MSCI Database'!$C:$R,9, FALSE)),"")</f>
        <v>5</v>
      </c>
      <c r="W4592" s="165">
        <f t="shared" ca="1" si="173"/>
        <v>0</v>
      </c>
      <c r="X4592" s="236">
        <f>IFERROR(IF(VLOOKUP($C4592,'MSCI Database'!$C:$R,10, FALSE)="","",VLOOKUP($C4592,'MSCI Database'!$C:$R,10, FALSE)),"")</f>
        <v>120310</v>
      </c>
      <c r="Y4592" s="133" t="str">
        <f>IFERROR(IF(VLOOKUP($C4592,'MSCI Database'!$C:$R,11, FALSE)="","",VLOOKUP($C4592,'MSCI Database'!$C:$R,11, FALSE)),"")</f>
        <v>2019</v>
      </c>
      <c r="Z4592" s="133" t="str">
        <f>IFERROR(IF(VLOOKUP($C4592,'MSCI Database'!$C:$R,12, FALSE)="","",VLOOKUP($C4592,'MSCI Database'!$C:$R,12, FALSE)),"")</f>
        <v>Reported</v>
      </c>
      <c r="AA4592" s="202" t="str">
        <f>IFERROR(IF(VLOOKUP($C4592,'MSCI Database'!$C:$R,13, FALSE)="","",VLOOKUP($C4592,'MSCI Database'!$C:$R,13, FALSE)),"")</f>
        <v>Product quality issues and allegations of role in US opioid epidemic persist</v>
      </c>
    </row>
    <row r="4593" spans="1:27" s="130" customFormat="1" ht="15" hidden="1" customHeight="1" outlineLevel="1">
      <c r="A4593" s="130" t="s">
        <v>7229</v>
      </c>
      <c r="B4593" s="130" t="s">
        <v>7230</v>
      </c>
      <c r="C4593" s="130" t="s">
        <v>7231</v>
      </c>
      <c r="D4593" s="130" t="s">
        <v>12128</v>
      </c>
      <c r="E4593" s="130" t="s">
        <v>18690</v>
      </c>
      <c r="F4593" s="215">
        <v>2.956090924748447E-2</v>
      </c>
      <c r="G4593" s="132" t="str">
        <f ca="1">IFERROR(_xll.BQL($A4593, "cur_mkt_cap(currency=EUR)")/1000000, " ")</f>
        <v xml:space="preserve"> </v>
      </c>
      <c r="M4593" s="308"/>
      <c r="N4593" s="215">
        <f t="shared" si="172"/>
        <v>3.1389083524904012E-4</v>
      </c>
      <c r="O4593" s="172" t="str">
        <f>IFERROR(IF(VLOOKUP($C4593,'MSCI Database'!$C:$R,2, FALSE)="","",VLOOKUP($C4593,'MSCI Database'!$C:$R,2, FALSE)),"")</f>
        <v>Interactive Media &amp; Services</v>
      </c>
      <c r="P4593" s="186" t="str">
        <f>IFERROR(IF(VLOOKUP($C4593,'MSCI Database'!$C:$R,3, FALSE)="","",VLOOKUP($C4593,'MSCI Database'!$C:$R,3, FALSE)),"")</f>
        <v>CCC</v>
      </c>
      <c r="Q4593" s="164" t="str">
        <f>IFERROR(IF(VLOOKUP($C4593,'MSCI Database'!$C:$R,4, FALSE)="","",VLOOKUP($C4593,'MSCI Database'!$C:$R,4, FALSE)),"")</f>
        <v>-1</v>
      </c>
      <c r="R4593" s="164">
        <f>IFERROR(IF(VLOOKUP($C4593,'MSCI Database'!$C:$R,5, FALSE)="","",VLOOKUP($C4593,'MSCI Database'!$C:$R,5, FALSE)),"")</f>
        <v>0.8</v>
      </c>
      <c r="S4593" s="164">
        <f>IFERROR(IF(VLOOKUP($C4593,'MSCI Database'!$C:$R,6, FALSE)="","",VLOOKUP($C4593,'MSCI Database'!$C:$R,6, FALSE)),"")</f>
        <v>6.2</v>
      </c>
      <c r="T4593" s="211">
        <f>IFERROR(IF(VLOOKUP($C4593,'MSCI Database'!$C:$R,7, FALSE)="","",VLOOKUP($C4593,'MSCI Database'!$C:$R,7, FALSE)),"")</f>
        <v>2.2999999999999998</v>
      </c>
      <c r="U4593" s="164">
        <f>IFERROR(IF(VLOOKUP($C4593,'MSCI Database'!$C:$R,8, FALSE)="","",VLOOKUP($C4593,'MSCI Database'!$C:$R,8, FALSE)),"")</f>
        <v>1.2</v>
      </c>
      <c r="V4593" s="175">
        <f>IFERROR(IF(VLOOKUP($C4593,'MSCI Database'!$C:$R,9, FALSE)="","",VLOOKUP($C4593,'MSCI Database'!$C:$R,9, FALSE)),"")</f>
        <v>2</v>
      </c>
      <c r="W4593" s="165">
        <f t="shared" ca="1" si="173"/>
        <v>0</v>
      </c>
      <c r="X4593" s="236">
        <f>IFERROR(IF(VLOOKUP($C4593,'MSCI Database'!$C:$R,10, FALSE)="","",VLOOKUP($C4593,'MSCI Database'!$C:$R,10, FALSE)),"")</f>
        <v>20451</v>
      </c>
      <c r="Y4593" s="133" t="str">
        <f>IFERROR(IF(VLOOKUP($C4593,'MSCI Database'!$C:$R,11, FALSE)="","",VLOOKUP($C4593,'MSCI Database'!$C:$R,11, FALSE)),"")</f>
        <v>2019</v>
      </c>
      <c r="Z4593" s="133" t="str">
        <f>IFERROR(IF(VLOOKUP($C4593,'MSCI Database'!$C:$R,12, FALSE)="","",VLOOKUP($C4593,'MSCI Database'!$C:$R,12, FALSE)),"")</f>
        <v>E.Segmt-Moderately High</v>
      </c>
      <c r="AA4593" s="202" t="str">
        <f>IFERROR(IF(VLOOKUP($C4593,'MSCI Database'!$C:$R,13, FALSE)="","",VLOOKUP($C4593,'MSCI Database'!$C:$R,13, FALSE)),"")</f>
        <v>Corporate governance concerns persist, despite spin-off of Match Group</v>
      </c>
    </row>
    <row r="4594" spans="1:27" s="130" customFormat="1" ht="15" hidden="1" customHeight="1" outlineLevel="1">
      <c r="A4594" s="130" t="s">
        <v>5162</v>
      </c>
      <c r="B4594" s="130" t="s">
        <v>5163</v>
      </c>
      <c r="C4594" s="130" t="s">
        <v>5164</v>
      </c>
      <c r="D4594" s="130" t="s">
        <v>18719</v>
      </c>
      <c r="E4594" s="130" t="s">
        <v>18684</v>
      </c>
      <c r="F4594" s="215">
        <v>7.1667795625580061E-3</v>
      </c>
      <c r="G4594" s="132" t="str">
        <f ca="1">IFERROR(_xll.BQL($A4594, "cur_mkt_cap(currency=EUR)")/1000000, " ")</f>
        <v xml:space="preserve"> </v>
      </c>
      <c r="M4594" s="308"/>
      <c r="N4594" s="215">
        <f t="shared" si="172"/>
        <v>7.610004158206042E-5</v>
      </c>
      <c r="O4594" s="172" t="str">
        <f>IFERROR(IF(VLOOKUP($C4594,'MSCI Database'!$C:$R,2, FALSE)="","",VLOOKUP($C4594,'MSCI Database'!$C:$R,2, FALSE)),"")</f>
        <v>Commodity Chemicals</v>
      </c>
      <c r="P4594" s="186" t="str">
        <f>IFERROR(IF(VLOOKUP($C4594,'MSCI Database'!$C:$R,3, FALSE)="","",VLOOKUP($C4594,'MSCI Database'!$C:$R,3, FALSE)),"")</f>
        <v>B</v>
      </c>
      <c r="Q4594" s="164" t="str">
        <f>IFERROR(IF(VLOOKUP($C4594,'MSCI Database'!$C:$R,4, FALSE)="","",VLOOKUP($C4594,'MSCI Database'!$C:$R,4, FALSE)),"")</f>
        <v>0</v>
      </c>
      <c r="R4594" s="164">
        <f>IFERROR(IF(VLOOKUP($C4594,'MSCI Database'!$C:$R,5, FALSE)="","",VLOOKUP($C4594,'MSCI Database'!$C:$R,5, FALSE)),"")</f>
        <v>2.7</v>
      </c>
      <c r="S4594" s="164">
        <f>IFERROR(IF(VLOOKUP($C4594,'MSCI Database'!$C:$R,6, FALSE)="","",VLOOKUP($C4594,'MSCI Database'!$C:$R,6, FALSE)),"")</f>
        <v>3.7</v>
      </c>
      <c r="T4594" s="211">
        <f>IFERROR(IF(VLOOKUP($C4594,'MSCI Database'!$C:$R,7, FALSE)="","",VLOOKUP($C4594,'MSCI Database'!$C:$R,7, FALSE)),"")</f>
        <v>3.6</v>
      </c>
      <c r="U4594" s="164">
        <f>IFERROR(IF(VLOOKUP($C4594,'MSCI Database'!$C:$R,8, FALSE)="","",VLOOKUP($C4594,'MSCI Database'!$C:$R,8, FALSE)),"")</f>
        <v>3.3</v>
      </c>
      <c r="V4594" s="175">
        <f>IFERROR(IF(VLOOKUP($C4594,'MSCI Database'!$C:$R,9, FALSE)="","",VLOOKUP($C4594,'MSCI Database'!$C:$R,9, FALSE)),"")</f>
        <v>3.6</v>
      </c>
      <c r="W4594" s="165">
        <f t="shared" ca="1" si="173"/>
        <v>0</v>
      </c>
      <c r="X4594" s="236">
        <f>IFERROR(IF(VLOOKUP($C4594,'MSCI Database'!$C:$R,10, FALSE)="","",VLOOKUP($C4594,'MSCI Database'!$C:$R,10, FALSE)),"")</f>
        <v>7020000</v>
      </c>
      <c r="Y4594" s="133" t="str">
        <f>IFERROR(IF(VLOOKUP($C4594,'MSCI Database'!$C:$R,11, FALSE)="","",VLOOKUP($C4594,'MSCI Database'!$C:$R,11, FALSE)),"")</f>
        <v>2019</v>
      </c>
      <c r="Z4594" s="133" t="str">
        <f>IFERROR(IF(VLOOKUP($C4594,'MSCI Database'!$C:$R,12, FALSE)="","",VLOOKUP($C4594,'MSCI Database'!$C:$R,12, FALSE)),"")</f>
        <v>Reported</v>
      </c>
      <c r="AA4594" s="202" t="str">
        <f>IFERROR(IF(VLOOKUP($C4594,'MSCI Database'!$C:$R,13, FALSE)="","",VLOOKUP($C4594,'MSCI Database'!$C:$R,13, FALSE)),"")</f>
        <v>Limited efforts to minimize impact to environment constrain rating</v>
      </c>
    </row>
    <row r="4595" spans="1:27" s="130" customFormat="1" ht="15" hidden="1" customHeight="1" outlineLevel="1">
      <c r="A4595" s="130" t="s">
        <v>3209</v>
      </c>
      <c r="B4595" s="130" t="s">
        <v>3210</v>
      </c>
      <c r="C4595" s="130" t="s">
        <v>3211</v>
      </c>
      <c r="D4595" s="130" t="s">
        <v>12155</v>
      </c>
      <c r="E4595" s="130" t="s">
        <v>18688</v>
      </c>
      <c r="F4595" s="215">
        <v>3.4420764284584918E-2</v>
      </c>
      <c r="G4595" s="132" t="str">
        <f ca="1">IFERROR(_xll.BQL($A4595, "cur_mkt_cap(currency=EUR)")/1000000, " ")</f>
        <v xml:space="preserve"> </v>
      </c>
      <c r="M4595" s="308"/>
      <c r="N4595" s="215">
        <f t="shared" si="172"/>
        <v>3.6549492983265055E-4</v>
      </c>
      <c r="O4595" s="172" t="str">
        <f>IFERROR(IF(VLOOKUP($C4595,'MSCI Database'!$C:$R,2, FALSE)="","",VLOOKUP($C4595,'MSCI Database'!$C:$R,2, FALSE)),"")</f>
        <v>Banks</v>
      </c>
      <c r="P4595" s="186" t="str">
        <f>IFERROR(IF(VLOOKUP($C4595,'MSCI Database'!$C:$R,3, FALSE)="","",VLOOKUP($C4595,'MSCI Database'!$C:$R,3, FALSE)),"")</f>
        <v>A</v>
      </c>
      <c r="Q4595" s="164" t="str">
        <f>IFERROR(IF(VLOOKUP($C4595,'MSCI Database'!$C:$R,4, FALSE)="","",VLOOKUP($C4595,'MSCI Database'!$C:$R,4, FALSE)),"")</f>
        <v>0</v>
      </c>
      <c r="R4595" s="164">
        <f>IFERROR(IF(VLOOKUP($C4595,'MSCI Database'!$C:$R,5, FALSE)="","",VLOOKUP($C4595,'MSCI Database'!$C:$R,5, FALSE)),"")</f>
        <v>6.2</v>
      </c>
      <c r="S4595" s="164">
        <f>IFERROR(IF(VLOOKUP($C4595,'MSCI Database'!$C:$R,6, FALSE)="","",VLOOKUP($C4595,'MSCI Database'!$C:$R,6, FALSE)),"")</f>
        <v>6.8</v>
      </c>
      <c r="T4595" s="211">
        <f>IFERROR(IF(VLOOKUP($C4595,'MSCI Database'!$C:$R,7, FALSE)="","",VLOOKUP($C4595,'MSCI Database'!$C:$R,7, FALSE)),"")</f>
        <v>3.9</v>
      </c>
      <c r="U4595" s="164">
        <f>IFERROR(IF(VLOOKUP($C4595,'MSCI Database'!$C:$R,8, FALSE)="","",VLOOKUP($C4595,'MSCI Database'!$C:$R,8, FALSE)),"")</f>
        <v>5.2</v>
      </c>
      <c r="V4595" s="175">
        <f>IFERROR(IF(VLOOKUP($C4595,'MSCI Database'!$C:$R,9, FALSE)="","",VLOOKUP($C4595,'MSCI Database'!$C:$R,9, FALSE)),"")</f>
        <v>4.7</v>
      </c>
      <c r="W4595" s="165">
        <f t="shared" ca="1" si="173"/>
        <v>0</v>
      </c>
      <c r="X4595" s="236">
        <f>IFERROR(IF(VLOOKUP($C4595,'MSCI Database'!$C:$R,10, FALSE)="","",VLOOKUP($C4595,'MSCI Database'!$C:$R,10, FALSE)),"")</f>
        <v>223938</v>
      </c>
      <c r="Y4595" s="133" t="str">
        <f>IFERROR(IF(VLOOKUP($C4595,'MSCI Database'!$C:$R,11, FALSE)="","",VLOOKUP($C4595,'MSCI Database'!$C:$R,11, FALSE)),"")</f>
        <v>2019</v>
      </c>
      <c r="Z4595" s="133" t="str">
        <f>IFERROR(IF(VLOOKUP($C4595,'MSCI Database'!$C:$R,12, FALSE)="","",VLOOKUP($C4595,'MSCI Database'!$C:$R,12, FALSE)),"")</f>
        <v>Reported</v>
      </c>
      <c r="AA4595" s="202" t="str">
        <f>IFERROR(IF(VLOOKUP($C4595,'MSCI Database'!$C:$R,13, FALSE)="","",VLOOKUP($C4595,'MSCI Database'!$C:$R,13, FALSE)),"")</f>
        <v>Increased customer complaints and customer relations controversies weigh on rating</v>
      </c>
    </row>
    <row r="4596" spans="1:27" s="130" customFormat="1" ht="15" hidden="1" customHeight="1" outlineLevel="1">
      <c r="A4596" s="130" t="s">
        <v>759</v>
      </c>
      <c r="B4596" s="130" t="s">
        <v>760</v>
      </c>
      <c r="C4596" s="130" t="s">
        <v>761</v>
      </c>
      <c r="D4596" s="130" t="s">
        <v>12138</v>
      </c>
      <c r="E4596" s="130" t="s">
        <v>12133</v>
      </c>
      <c r="F4596" s="215">
        <v>5.2091381516670126E-3</v>
      </c>
      <c r="G4596" s="132" t="str">
        <f ca="1">IFERROR(_xll.BQL($A4596, "cur_mkt_cap(currency=EUR)")/1000000, " ")</f>
        <v xml:space="preserve"> </v>
      </c>
      <c r="M4596" s="308"/>
      <c r="N4596" s="215">
        <f t="shared" si="172"/>
        <v>5.5312937490024631E-5</v>
      </c>
      <c r="O4596" s="172" t="str">
        <f>IFERROR(IF(VLOOKUP($C4596,'MSCI Database'!$C:$R,2, FALSE)="","",VLOOKUP($C4596,'MSCI Database'!$C:$R,2, FALSE)),"")</f>
        <v>Health Care Providers &amp; Services</v>
      </c>
      <c r="P4596" s="186" t="str">
        <f>IFERROR(IF(VLOOKUP($C4596,'MSCI Database'!$C:$R,3, FALSE)="","",VLOOKUP($C4596,'MSCI Database'!$C:$R,3, FALSE)),"")</f>
        <v>B</v>
      </c>
      <c r="Q4596" s="164" t="str">
        <f>IFERROR(IF(VLOOKUP($C4596,'MSCI Database'!$C:$R,4, FALSE)="","",VLOOKUP($C4596,'MSCI Database'!$C:$R,4, FALSE)),"")</f>
        <v>0</v>
      </c>
      <c r="R4596" s="164">
        <f>IFERROR(IF(VLOOKUP($C4596,'MSCI Database'!$C:$R,5, FALSE)="","",VLOOKUP($C4596,'MSCI Database'!$C:$R,5, FALSE)),"")</f>
        <v>2.6</v>
      </c>
      <c r="S4596" s="164">
        <f>IFERROR(IF(VLOOKUP($C4596,'MSCI Database'!$C:$R,6, FALSE)="","",VLOOKUP($C4596,'MSCI Database'!$C:$R,6, FALSE)),"")</f>
        <v>8</v>
      </c>
      <c r="T4596" s="211">
        <f>IFERROR(IF(VLOOKUP($C4596,'MSCI Database'!$C:$R,7, FALSE)="","",VLOOKUP($C4596,'MSCI Database'!$C:$R,7, FALSE)),"")</f>
        <v>3.1</v>
      </c>
      <c r="U4596" s="164">
        <f>IFERROR(IF(VLOOKUP($C4596,'MSCI Database'!$C:$R,8, FALSE)="","",VLOOKUP($C4596,'MSCI Database'!$C:$R,8, FALSE)),"")</f>
        <v>4.5999999999999996</v>
      </c>
      <c r="V4596" s="175">
        <f>IFERROR(IF(VLOOKUP($C4596,'MSCI Database'!$C:$R,9, FALSE)="","",VLOOKUP($C4596,'MSCI Database'!$C:$R,9, FALSE)),"")</f>
        <v>3.9</v>
      </c>
      <c r="W4596" s="165">
        <f t="shared" ca="1" si="173"/>
        <v>0</v>
      </c>
      <c r="X4596" s="236">
        <f>IFERROR(IF(VLOOKUP($C4596,'MSCI Database'!$C:$R,10, FALSE)="","",VLOOKUP($C4596,'MSCI Database'!$C:$R,10, FALSE)),"")</f>
        <v>1635</v>
      </c>
      <c r="Y4596" s="133" t="str">
        <f>IFERROR(IF(VLOOKUP($C4596,'MSCI Database'!$C:$R,11, FALSE)="","",VLOOKUP($C4596,'MSCI Database'!$C:$R,11, FALSE)),"")</f>
        <v>2019</v>
      </c>
      <c r="Z4596" s="133" t="str">
        <f>IFERROR(IF(VLOOKUP($C4596,'MSCI Database'!$C:$R,12, FALSE)="","",VLOOKUP($C4596,'MSCI Database'!$C:$R,12, FALSE)),"")</f>
        <v>E.Segmt-Moderate</v>
      </c>
      <c r="AA4596" s="202" t="str">
        <f>IFERROR(IF(VLOOKUP($C4596,'MSCI Database'!$C:$R,13, FALSE)="","",VLOOKUP($C4596,'MSCI Database'!$C:$R,13, FALSE)),"")</f>
        <v>Limited efforts to address data privacy and demographic-centered ESG risks</v>
      </c>
    </row>
    <row r="4597" spans="1:27" s="130" customFormat="1" ht="15" hidden="1" customHeight="1" outlineLevel="1">
      <c r="A4597" s="130" t="s">
        <v>5493</v>
      </c>
      <c r="B4597" s="130" t="s">
        <v>5494</v>
      </c>
      <c r="C4597" s="130" t="s">
        <v>5495</v>
      </c>
      <c r="D4597" s="130" t="s">
        <v>18718</v>
      </c>
      <c r="E4597" s="130" t="s">
        <v>18707</v>
      </c>
      <c r="F4597" s="215">
        <v>7.4726052314423429E-3</v>
      </c>
      <c r="G4597" s="132" t="str">
        <f ca="1">IFERROR(_xll.BQL($A4597, "cur_mkt_cap(currency=EUR)")/1000000, " ")</f>
        <v xml:space="preserve"> </v>
      </c>
      <c r="M4597" s="308"/>
      <c r="N4597" s="215">
        <f t="shared" si="172"/>
        <v>7.9347434070668323E-5</v>
      </c>
      <c r="O4597" s="172" t="str">
        <f>IFERROR(IF(VLOOKUP($C4597,'MSCI Database'!$C:$R,2, FALSE)="","",VLOOKUP($C4597,'MSCI Database'!$C:$R,2, FALSE)),"")</f>
        <v>Oil &amp; Gas Refining, Marketing, Transportation &amp; Storage</v>
      </c>
      <c r="P4597" s="186" t="str">
        <f>IFERROR(IF(VLOOKUP($C4597,'MSCI Database'!$C:$R,3, FALSE)="","",VLOOKUP($C4597,'MSCI Database'!$C:$R,3, FALSE)),"")</f>
        <v>A</v>
      </c>
      <c r="Q4597" s="164" t="str">
        <f>IFERROR(IF(VLOOKUP($C4597,'MSCI Database'!$C:$R,4, FALSE)="","",VLOOKUP($C4597,'MSCI Database'!$C:$R,4, FALSE)),"")</f>
        <v>0</v>
      </c>
      <c r="R4597" s="164">
        <f>IFERROR(IF(VLOOKUP($C4597,'MSCI Database'!$C:$R,5, FALSE)="","",VLOOKUP($C4597,'MSCI Database'!$C:$R,5, FALSE)),"")</f>
        <v>6.2</v>
      </c>
      <c r="S4597" s="164">
        <f>IFERROR(IF(VLOOKUP($C4597,'MSCI Database'!$C:$R,6, FALSE)="","",VLOOKUP($C4597,'MSCI Database'!$C:$R,6, FALSE)),"")</f>
        <v>5</v>
      </c>
      <c r="T4597" s="211">
        <f>IFERROR(IF(VLOOKUP($C4597,'MSCI Database'!$C:$R,7, FALSE)="","",VLOOKUP($C4597,'MSCI Database'!$C:$R,7, FALSE)),"")</f>
        <v>8</v>
      </c>
      <c r="U4597" s="164">
        <f>IFERROR(IF(VLOOKUP($C4597,'MSCI Database'!$C:$R,8, FALSE)="","",VLOOKUP($C4597,'MSCI Database'!$C:$R,8, FALSE)),"")</f>
        <v>3.4</v>
      </c>
      <c r="V4597" s="175">
        <f>IFERROR(IF(VLOOKUP($C4597,'MSCI Database'!$C:$R,9, FALSE)="","",VLOOKUP($C4597,'MSCI Database'!$C:$R,9, FALSE)),"")</f>
        <v>4.9000000000000004</v>
      </c>
      <c r="W4597" s="165">
        <f t="shared" ca="1" si="173"/>
        <v>0</v>
      </c>
      <c r="X4597" s="236">
        <f>IFERROR(IF(VLOOKUP($C4597,'MSCI Database'!$C:$R,10, FALSE)="","",VLOOKUP($C4597,'MSCI Database'!$C:$R,10, FALSE)),"")</f>
        <v>15895512</v>
      </c>
      <c r="Y4597" s="133" t="str">
        <f>IFERROR(IF(VLOOKUP($C4597,'MSCI Database'!$C:$R,11, FALSE)="","",VLOOKUP($C4597,'MSCI Database'!$C:$R,11, FALSE)),"")</f>
        <v>2019</v>
      </c>
      <c r="Z4597" s="133" t="str">
        <f>IFERROR(IF(VLOOKUP($C4597,'MSCI Database'!$C:$R,12, FALSE)="","",VLOOKUP($C4597,'MSCI Database'!$C:$R,12, FALSE)),"")</f>
        <v>Reported</v>
      </c>
      <c r="AA4597" s="202" t="str">
        <f>IFERROR(IF(VLOOKUP($C4597,'MSCI Database'!$C:$R,13, FALSE)="","",VLOOKUP($C4597,'MSCI Database'!$C:$R,13, FALSE)),"")</f>
        <v>Strong health and safety track record</v>
      </c>
    </row>
    <row r="4598" spans="1:27" s="130" customFormat="1" ht="15" hidden="1" customHeight="1" outlineLevel="1">
      <c r="A4598" s="130" t="s">
        <v>7036</v>
      </c>
      <c r="B4598" s="130" t="s">
        <v>7037</v>
      </c>
      <c r="C4598" s="130" t="s">
        <v>7038</v>
      </c>
      <c r="D4598" s="130" t="s">
        <v>12128</v>
      </c>
      <c r="E4598" s="130" t="s">
        <v>100</v>
      </c>
      <c r="F4598" s="215">
        <v>2.940081743565455E-2</v>
      </c>
      <c r="G4598" s="132" t="str">
        <f ca="1">IFERROR(_xll.BQL($A4598, "cur_mkt_cap(currency=EUR)")/1000000, " ")</f>
        <v xml:space="preserve"> </v>
      </c>
      <c r="M4598" s="308"/>
      <c r="N4598" s="215">
        <f t="shared" si="172"/>
        <v>3.1219090944124031E-4</v>
      </c>
      <c r="O4598" s="172" t="str">
        <f>IFERROR(IF(VLOOKUP($C4598,'MSCI Database'!$C:$R,2, FALSE)="","",VLOOKUP($C4598,'MSCI Database'!$C:$R,2, FALSE)),"")</f>
        <v>Utilities</v>
      </c>
      <c r="P4598" s="186" t="str">
        <f>IFERROR(IF(VLOOKUP($C4598,'MSCI Database'!$C:$R,3, FALSE)="","",VLOOKUP($C4598,'MSCI Database'!$C:$R,3, FALSE)),"")</f>
        <v>BB</v>
      </c>
      <c r="Q4598" s="164" t="str">
        <f>IFERROR(IF(VLOOKUP($C4598,'MSCI Database'!$C:$R,4, FALSE)="","",VLOOKUP($C4598,'MSCI Database'!$C:$R,4, FALSE)),"")</f>
        <v>-1</v>
      </c>
      <c r="R4598" s="164">
        <f>IFERROR(IF(VLOOKUP($C4598,'MSCI Database'!$C:$R,5, FALSE)="","",VLOOKUP($C4598,'MSCI Database'!$C:$R,5, FALSE)),"")</f>
        <v>3.9</v>
      </c>
      <c r="S4598" s="164">
        <f>IFERROR(IF(VLOOKUP($C4598,'MSCI Database'!$C:$R,6, FALSE)="","",VLOOKUP($C4598,'MSCI Database'!$C:$R,6, FALSE)),"")</f>
        <v>4.7</v>
      </c>
      <c r="T4598" s="211">
        <f>IFERROR(IF(VLOOKUP($C4598,'MSCI Database'!$C:$R,7, FALSE)="","",VLOOKUP($C4598,'MSCI Database'!$C:$R,7, FALSE)),"")</f>
        <v>5.6</v>
      </c>
      <c r="U4598" s="164">
        <f>IFERROR(IF(VLOOKUP($C4598,'MSCI Database'!$C:$R,8, FALSE)="","",VLOOKUP($C4598,'MSCI Database'!$C:$R,8, FALSE)),"")</f>
        <v>4.0999999999999996</v>
      </c>
      <c r="V4598" s="175">
        <f>IFERROR(IF(VLOOKUP($C4598,'MSCI Database'!$C:$R,9, FALSE)="","",VLOOKUP($C4598,'MSCI Database'!$C:$R,9, FALSE)),"")</f>
        <v>4.5999999999999996</v>
      </c>
      <c r="W4598" s="165">
        <f t="shared" ca="1" si="173"/>
        <v>0</v>
      </c>
      <c r="X4598" s="236">
        <f>IFERROR(IF(VLOOKUP($C4598,'MSCI Database'!$C:$R,10, FALSE)="","",VLOOKUP($C4598,'MSCI Database'!$C:$R,10, FALSE)),"")</f>
        <v>19184871</v>
      </c>
      <c r="Y4598" s="133" t="str">
        <f>IFERROR(IF(VLOOKUP($C4598,'MSCI Database'!$C:$R,11, FALSE)="","",VLOOKUP($C4598,'MSCI Database'!$C:$R,11, FALSE)),"")</f>
        <v>2019</v>
      </c>
      <c r="Z4598" s="133" t="str">
        <f>IFERROR(IF(VLOOKUP($C4598,'MSCI Database'!$C:$R,12, FALSE)="","",VLOOKUP($C4598,'MSCI Database'!$C:$R,12, FALSE)),"")</f>
        <v>Reported</v>
      </c>
      <c r="AA4598" s="202" t="str">
        <f>IFERROR(IF(VLOOKUP($C4598,'MSCI Database'!$C:$R,13, FALSE)="","",VLOOKUP($C4598,'MSCI Database'!$C:$R,13, FALSE)),"")</f>
        <v>Ongoing alleged bribery scandal and greater emphasis on Governance drive downgrade</v>
      </c>
    </row>
    <row r="4599" spans="1:27" s="130" customFormat="1" ht="15" hidden="1" customHeight="1" outlineLevel="1">
      <c r="A4599" s="130" t="s">
        <v>7482</v>
      </c>
      <c r="B4599" s="130" t="s">
        <v>7483</v>
      </c>
      <c r="C4599" s="130" t="s">
        <v>7484</v>
      </c>
      <c r="D4599" s="130" t="s">
        <v>12128</v>
      </c>
      <c r="E4599" s="130" t="s">
        <v>18688</v>
      </c>
      <c r="F4599" s="215">
        <v>2.929632789298333E-2</v>
      </c>
      <c r="G4599" s="132" t="str">
        <f ca="1">IFERROR(_xll.BQL($A4599, "cur_mkt_cap(currency=EUR)")/1000000, " ")</f>
        <v xml:space="preserve"> </v>
      </c>
      <c r="M4599" s="308"/>
      <c r="N4599" s="215">
        <f t="shared" si="172"/>
        <v>3.1108139316928565E-4</v>
      </c>
      <c r="O4599" s="172" t="str">
        <f>IFERROR(IF(VLOOKUP($C4599,'MSCI Database'!$C:$R,2, FALSE)="","",VLOOKUP($C4599,'MSCI Database'!$C:$R,2, FALSE)),"")</f>
        <v>Diversified Financials</v>
      </c>
      <c r="P4599" s="186" t="str">
        <f>IFERROR(IF(VLOOKUP($C4599,'MSCI Database'!$C:$R,3, FALSE)="","",VLOOKUP($C4599,'MSCI Database'!$C:$R,3, FALSE)),"")</f>
        <v>BBB</v>
      </c>
      <c r="Q4599" s="164" t="str">
        <f>IFERROR(IF(VLOOKUP($C4599,'MSCI Database'!$C:$R,4, FALSE)="","",VLOOKUP($C4599,'MSCI Database'!$C:$R,4, FALSE)),"")</f>
        <v>1</v>
      </c>
      <c r="R4599" s="164">
        <f>IFERROR(IF(VLOOKUP($C4599,'MSCI Database'!$C:$R,5, FALSE)="","",VLOOKUP($C4599,'MSCI Database'!$C:$R,5, FALSE)),"")</f>
        <v>5.2</v>
      </c>
      <c r="S4599" s="164">
        <f>IFERROR(IF(VLOOKUP($C4599,'MSCI Database'!$C:$R,6, FALSE)="","",VLOOKUP($C4599,'MSCI Database'!$C:$R,6, FALSE)),"")</f>
        <v>8</v>
      </c>
      <c r="T4599" s="211">
        <f>IFERROR(IF(VLOOKUP($C4599,'MSCI Database'!$C:$R,7, FALSE)="","",VLOOKUP($C4599,'MSCI Database'!$C:$R,7, FALSE)),"")</f>
        <v>2.1</v>
      </c>
      <c r="U4599" s="164">
        <f>IFERROR(IF(VLOOKUP($C4599,'MSCI Database'!$C:$R,8, FALSE)="","",VLOOKUP($C4599,'MSCI Database'!$C:$R,8, FALSE)),"")</f>
        <v>7</v>
      </c>
      <c r="V4599" s="175">
        <f>IFERROR(IF(VLOOKUP($C4599,'MSCI Database'!$C:$R,9, FALSE)="","",VLOOKUP($C4599,'MSCI Database'!$C:$R,9, FALSE)),"")</f>
        <v>5.3</v>
      </c>
      <c r="W4599" s="165">
        <f t="shared" ca="1" si="173"/>
        <v>0</v>
      </c>
      <c r="X4599" s="236">
        <f>IFERROR(IF(VLOOKUP($C4599,'MSCI Database'!$C:$R,10, FALSE)="","",VLOOKUP($C4599,'MSCI Database'!$C:$R,10, FALSE)),"")</f>
        <v>2313</v>
      </c>
      <c r="Y4599" s="133" t="str">
        <f>IFERROR(IF(VLOOKUP($C4599,'MSCI Database'!$C:$R,11, FALSE)="","",VLOOKUP($C4599,'MSCI Database'!$C:$R,11, FALSE)),"")</f>
        <v>2019</v>
      </c>
      <c r="Z4599" s="133" t="str">
        <f>IFERROR(IF(VLOOKUP($C4599,'MSCI Database'!$C:$R,12, FALSE)="","",VLOOKUP($C4599,'MSCI Database'!$C:$R,12, FALSE)),"")</f>
        <v>E.Segmt-Moderate</v>
      </c>
      <c r="AA4599" s="202" t="str">
        <f>IFERROR(IF(VLOOKUP($C4599,'MSCI Database'!$C:$R,13, FALSE)="","",VLOOKUP($C4599,'MSCI Database'!$C:$R,13, FALSE)),"")</f>
        <v>Improvement in staff engagement and training programs drives upgrade</v>
      </c>
    </row>
    <row r="4600" spans="1:27" s="130" customFormat="1" ht="15" hidden="1" customHeight="1" outlineLevel="1">
      <c r="A4600" s="130" t="s">
        <v>6652</v>
      </c>
      <c r="B4600" s="130" t="s">
        <v>6653</v>
      </c>
      <c r="C4600" s="130" t="s">
        <v>6654</v>
      </c>
      <c r="D4600" s="130" t="s">
        <v>12128</v>
      </c>
      <c r="E4600" s="130" t="s">
        <v>18707</v>
      </c>
      <c r="F4600" s="215">
        <v>2.929261281932017E-2</v>
      </c>
      <c r="G4600" s="132" t="str">
        <f ca="1">IFERROR(_xll.BQL($A4600, "cur_mkt_cap(currency=EUR)")/1000000, " ")</f>
        <v xml:space="preserve"> </v>
      </c>
      <c r="M4600" s="308"/>
      <c r="N4600" s="215">
        <f t="shared" si="172"/>
        <v>3.1104194487067689E-4</v>
      </c>
      <c r="O4600" s="172" t="str">
        <f>IFERROR(IF(VLOOKUP($C4600,'MSCI Database'!$C:$R,2, FALSE)="","",VLOOKUP($C4600,'MSCI Database'!$C:$R,2, FALSE)),"")</f>
        <v>Oil &amp; Gas Refining, Marketing, Transportation &amp; Storage</v>
      </c>
      <c r="P4600" s="186" t="str">
        <f>IFERROR(IF(VLOOKUP($C4600,'MSCI Database'!$C:$R,3, FALSE)="","",VLOOKUP($C4600,'MSCI Database'!$C:$R,3, FALSE)),"")</f>
        <v>A</v>
      </c>
      <c r="Q4600" s="164" t="str">
        <f>IFERROR(IF(VLOOKUP($C4600,'MSCI Database'!$C:$R,4, FALSE)="","",VLOOKUP($C4600,'MSCI Database'!$C:$R,4, FALSE)),"")</f>
        <v>1</v>
      </c>
      <c r="R4600" s="164">
        <f>IFERROR(IF(VLOOKUP($C4600,'MSCI Database'!$C:$R,5, FALSE)="","",VLOOKUP($C4600,'MSCI Database'!$C:$R,5, FALSE)),"")</f>
        <v>5.74</v>
      </c>
      <c r="S4600" s="164">
        <f>IFERROR(IF(VLOOKUP($C4600,'MSCI Database'!$C:$R,6, FALSE)="","",VLOOKUP($C4600,'MSCI Database'!$C:$R,6, FALSE)),"")</f>
        <v>4.3</v>
      </c>
      <c r="T4600" s="211">
        <f>IFERROR(IF(VLOOKUP($C4600,'MSCI Database'!$C:$R,7, FALSE)="","",VLOOKUP($C4600,'MSCI Database'!$C:$R,7, FALSE)),"")</f>
        <v>7.9</v>
      </c>
      <c r="U4600" s="164">
        <f>IFERROR(IF(VLOOKUP($C4600,'MSCI Database'!$C:$R,8, FALSE)="","",VLOOKUP($C4600,'MSCI Database'!$C:$R,8, FALSE)),"")</f>
        <v>7.1</v>
      </c>
      <c r="V4600" s="175">
        <f>IFERROR(IF(VLOOKUP($C4600,'MSCI Database'!$C:$R,9, FALSE)="","",VLOOKUP($C4600,'MSCI Database'!$C:$R,9, FALSE)),"")</f>
        <v>6.3</v>
      </c>
      <c r="W4600" s="165">
        <f t="shared" ca="1" si="173"/>
        <v>0</v>
      </c>
      <c r="X4600" s="236">
        <f>IFERROR(IF(VLOOKUP($C4600,'MSCI Database'!$C:$R,10, FALSE)="","",VLOOKUP($C4600,'MSCI Database'!$C:$R,10, FALSE)),"")</f>
        <v>7209584</v>
      </c>
      <c r="Y4600" s="133" t="str">
        <f>IFERROR(IF(VLOOKUP($C4600,'MSCI Database'!$C:$R,11, FALSE)="","",VLOOKUP($C4600,'MSCI Database'!$C:$R,11, FALSE)),"")</f>
        <v>2019</v>
      </c>
      <c r="Z4600" s="133" t="str">
        <f>IFERROR(IF(VLOOKUP($C4600,'MSCI Database'!$C:$R,12, FALSE)="","",VLOOKUP($C4600,'MSCI Database'!$C:$R,12, FALSE)),"")</f>
        <v>E.Segmt-Low</v>
      </c>
      <c r="AA4600" s="202" t="str">
        <f>IFERROR(IF(VLOOKUP($C4600,'MSCI Database'!$C:$R,13, FALSE)="","",VLOOKUP($C4600,'MSCI Database'!$C:$R,13, FALSE)),"")</f>
        <v>Strong business ethics policy; but carbon mitigation strategy remains limited</v>
      </c>
    </row>
    <row r="4601" spans="1:27" s="130" customFormat="1" ht="15" hidden="1" customHeight="1" outlineLevel="1">
      <c r="A4601" s="130" t="s">
        <v>6389</v>
      </c>
      <c r="B4601" s="130" t="s">
        <v>6390</v>
      </c>
      <c r="C4601" s="130" t="s">
        <v>6391</v>
      </c>
      <c r="D4601" s="130" t="s">
        <v>12128</v>
      </c>
      <c r="E4601" s="130" t="s">
        <v>18689</v>
      </c>
      <c r="F4601" s="215">
        <v>2.9268365771878579E-2</v>
      </c>
      <c r="G4601" s="132" t="str">
        <f ca="1">IFERROR(_xll.BQL($A4601, "cur_mkt_cap(currency=EUR)")/1000000, " ")</f>
        <v xml:space="preserve"> </v>
      </c>
      <c r="M4601" s="308"/>
      <c r="N4601" s="215">
        <f t="shared" si="172"/>
        <v>3.107844789750901E-4</v>
      </c>
      <c r="O4601" s="172" t="str">
        <f>IFERROR(IF(VLOOKUP($C4601,'MSCI Database'!$C:$R,2, FALSE)="","",VLOOKUP($C4601,'MSCI Database'!$C:$R,2, FALSE)),"")</f>
        <v>Technology Hardware, Storage &amp; Peripherals</v>
      </c>
      <c r="P4601" s="186" t="str">
        <f>IFERROR(IF(VLOOKUP($C4601,'MSCI Database'!$C:$R,3, FALSE)="","",VLOOKUP($C4601,'MSCI Database'!$C:$R,3, FALSE)),"")</f>
        <v>BBB</v>
      </c>
      <c r="Q4601" s="164" t="str">
        <f>IFERROR(IF(VLOOKUP($C4601,'MSCI Database'!$C:$R,4, FALSE)="","",VLOOKUP($C4601,'MSCI Database'!$C:$R,4, FALSE)),"")</f>
        <v>0</v>
      </c>
      <c r="R4601" s="164">
        <f>IFERROR(IF(VLOOKUP($C4601,'MSCI Database'!$C:$R,5, FALSE)="","",VLOOKUP($C4601,'MSCI Database'!$C:$R,5, FALSE)),"")</f>
        <v>5.5</v>
      </c>
      <c r="S4601" s="164">
        <f>IFERROR(IF(VLOOKUP($C4601,'MSCI Database'!$C:$R,6, FALSE)="","",VLOOKUP($C4601,'MSCI Database'!$C:$R,6, FALSE)),"")</f>
        <v>2.2000000000000002</v>
      </c>
      <c r="T4601" s="211">
        <f>IFERROR(IF(VLOOKUP($C4601,'MSCI Database'!$C:$R,7, FALSE)="","",VLOOKUP($C4601,'MSCI Database'!$C:$R,7, FALSE)),"")</f>
        <v>5.0999999999999996</v>
      </c>
      <c r="U4601" s="164">
        <f>IFERROR(IF(VLOOKUP($C4601,'MSCI Database'!$C:$R,8, FALSE)="","",VLOOKUP($C4601,'MSCI Database'!$C:$R,8, FALSE)),"")</f>
        <v>4.8</v>
      </c>
      <c r="V4601" s="175">
        <f>IFERROR(IF(VLOOKUP($C4601,'MSCI Database'!$C:$R,9, FALSE)="","",VLOOKUP($C4601,'MSCI Database'!$C:$R,9, FALSE)),"")</f>
        <v>4.5</v>
      </c>
      <c r="W4601" s="165">
        <f t="shared" ca="1" si="173"/>
        <v>0</v>
      </c>
      <c r="X4601" s="236">
        <f>IFERROR(IF(VLOOKUP($C4601,'MSCI Database'!$C:$R,10, FALSE)="","",VLOOKUP($C4601,'MSCI Database'!$C:$R,10, FALSE)),"")</f>
        <v>7332</v>
      </c>
      <c r="Y4601" s="133" t="str">
        <f>IFERROR(IF(VLOOKUP($C4601,'MSCI Database'!$C:$R,11, FALSE)="","",VLOOKUP($C4601,'MSCI Database'!$C:$R,11, FALSE)),"")</f>
        <v>2019</v>
      </c>
      <c r="Z4601" s="133" t="str">
        <f>IFERROR(IF(VLOOKUP($C4601,'MSCI Database'!$C:$R,12, FALSE)="","",VLOOKUP($C4601,'MSCI Database'!$C:$R,12, FALSE)),"")</f>
        <v>Reported</v>
      </c>
      <c r="AA4601" s="202" t="str">
        <f>IFERROR(IF(VLOOKUP($C4601,'MSCI Database'!$C:$R,13, FALSE)="","",VLOOKUP($C4601,'MSCI Database'!$C:$R,13, FALSE)),"")</f>
        <v>Improvements to governance practices yet lags in employee management initiatives</v>
      </c>
    </row>
    <row r="4602" spans="1:27" s="130" customFormat="1" ht="15" hidden="1" customHeight="1" outlineLevel="1">
      <c r="A4602" s="130" t="s">
        <v>7126</v>
      </c>
      <c r="B4602" s="130" t="s">
        <v>7127</v>
      </c>
      <c r="C4602" s="130" t="s">
        <v>7128</v>
      </c>
      <c r="D4602" s="130" t="s">
        <v>12128</v>
      </c>
      <c r="E4602" s="130" t="s">
        <v>18673</v>
      </c>
      <c r="F4602" s="215">
        <v>2.9228880730628581E-2</v>
      </c>
      <c r="G4602" s="132" t="str">
        <f ca="1">IFERROR(_xll.BQL($A4602, "cur_mkt_cap(currency=EUR)")/1000000, " ")</f>
        <v xml:space="preserve"> </v>
      </c>
      <c r="M4602" s="308"/>
      <c r="N4602" s="215">
        <f t="shared" si="172"/>
        <v>3.103652093080429E-4</v>
      </c>
      <c r="O4602" s="172" t="str">
        <f>IFERROR(IF(VLOOKUP($C4602,'MSCI Database'!$C:$R,2, FALSE)="","",VLOOKUP($C4602,'MSCI Database'!$C:$R,2, FALSE)),"")</f>
        <v>Trading Companies &amp; Distributors</v>
      </c>
      <c r="P4602" s="186" t="str">
        <f>IFERROR(IF(VLOOKUP($C4602,'MSCI Database'!$C:$R,3, FALSE)="","",VLOOKUP($C4602,'MSCI Database'!$C:$R,3, FALSE)),"")</f>
        <v>AAA</v>
      </c>
      <c r="Q4602" s="164" t="str">
        <f>IFERROR(IF(VLOOKUP($C4602,'MSCI Database'!$C:$R,4, FALSE)="","",VLOOKUP($C4602,'MSCI Database'!$C:$R,4, FALSE)),"")</f>
        <v>1</v>
      </c>
      <c r="R4602" s="164">
        <f>IFERROR(IF(VLOOKUP($C4602,'MSCI Database'!$C:$R,5, FALSE)="","",VLOOKUP($C4602,'MSCI Database'!$C:$R,5, FALSE)),"")</f>
        <v>9.1</v>
      </c>
      <c r="S4602" s="164">
        <f>IFERROR(IF(VLOOKUP($C4602,'MSCI Database'!$C:$R,6, FALSE)="","",VLOOKUP($C4602,'MSCI Database'!$C:$R,6, FALSE)),"")</f>
        <v>5.8</v>
      </c>
      <c r="T4602" s="211">
        <f>IFERROR(IF(VLOOKUP($C4602,'MSCI Database'!$C:$R,7, FALSE)="","",VLOOKUP($C4602,'MSCI Database'!$C:$R,7, FALSE)),"")</f>
        <v>7.2</v>
      </c>
      <c r="U4602" s="164">
        <f>IFERROR(IF(VLOOKUP($C4602,'MSCI Database'!$C:$R,8, FALSE)="","",VLOOKUP($C4602,'MSCI Database'!$C:$R,8, FALSE)),"")</f>
        <v>5.7</v>
      </c>
      <c r="V4602" s="175">
        <f>IFERROR(IF(VLOOKUP($C4602,'MSCI Database'!$C:$R,9, FALSE)="","",VLOOKUP($C4602,'MSCI Database'!$C:$R,9, FALSE)),"")</f>
        <v>6.1</v>
      </c>
      <c r="W4602" s="165">
        <f t="shared" ca="1" si="173"/>
        <v>0</v>
      </c>
      <c r="X4602" s="236">
        <f>IFERROR(IF(VLOOKUP($C4602,'MSCI Database'!$C:$R,10, FALSE)="","",VLOOKUP($C4602,'MSCI Database'!$C:$R,10, FALSE)),"")</f>
        <v>115647</v>
      </c>
      <c r="Y4602" s="133" t="str">
        <f>IFERROR(IF(VLOOKUP($C4602,'MSCI Database'!$C:$R,11, FALSE)="","",VLOOKUP($C4602,'MSCI Database'!$C:$R,11, FALSE)),"")</f>
        <v>2019</v>
      </c>
      <c r="Z4602" s="133" t="str">
        <f>IFERROR(IF(VLOOKUP($C4602,'MSCI Database'!$C:$R,12, FALSE)="","",VLOOKUP($C4602,'MSCI Database'!$C:$R,12, FALSE)),"")</f>
        <v>Reported</v>
      </c>
      <c r="AA4602" s="202" t="str">
        <f>IFERROR(IF(VLOOKUP($C4602,'MSCI Database'!$C:$R,13, FALSE)="","",VLOOKUP($C4602,'MSCI Database'!$C:$R,13, FALSE)),"")</f>
        <v>Robust governance practices, sustained focus on green product offerings</v>
      </c>
    </row>
    <row r="4603" spans="1:27" s="130" customFormat="1" ht="15" hidden="1" customHeight="1" outlineLevel="1">
      <c r="A4603" s="130" t="s">
        <v>2441</v>
      </c>
      <c r="B4603" s="130" t="s">
        <v>2442</v>
      </c>
      <c r="C4603" s="130" t="s">
        <v>2443</v>
      </c>
      <c r="D4603" s="130" t="s">
        <v>18686</v>
      </c>
      <c r="E4603" s="130" t="s">
        <v>18688</v>
      </c>
      <c r="F4603" s="215">
        <v>3.9577862365475162E-2</v>
      </c>
      <c r="G4603" s="132" t="str">
        <f ca="1">IFERROR(_xll.BQL($A4603, "cur_mkt_cap(currency=EUR)")/1000000, " ")</f>
        <v xml:space="preserve"> </v>
      </c>
      <c r="M4603" s="308"/>
      <c r="N4603" s="215">
        <f t="shared" si="172"/>
        <v>4.2025528278795123E-4</v>
      </c>
      <c r="O4603" s="172" t="str">
        <f>IFERROR(IF(VLOOKUP($C4603,'MSCI Database'!$C:$R,2, FALSE)="","",VLOOKUP($C4603,'MSCI Database'!$C:$R,2, FALSE)),"")</f>
        <v>Life &amp; Health Insurance</v>
      </c>
      <c r="P4603" s="186" t="str">
        <f>IFERROR(IF(VLOOKUP($C4603,'MSCI Database'!$C:$R,3, FALSE)="","",VLOOKUP($C4603,'MSCI Database'!$C:$R,3, FALSE)),"")</f>
        <v>AA</v>
      </c>
      <c r="Q4603" s="164" t="str">
        <f>IFERROR(IF(VLOOKUP($C4603,'MSCI Database'!$C:$R,4, FALSE)="","",VLOOKUP($C4603,'MSCI Database'!$C:$R,4, FALSE)),"")</f>
        <v>0</v>
      </c>
      <c r="R4603" s="164">
        <f>IFERROR(IF(VLOOKUP($C4603,'MSCI Database'!$C:$R,5, FALSE)="","",VLOOKUP($C4603,'MSCI Database'!$C:$R,5, FALSE)),"")</f>
        <v>8.4</v>
      </c>
      <c r="S4603" s="164">
        <f>IFERROR(IF(VLOOKUP($C4603,'MSCI Database'!$C:$R,6, FALSE)="","",VLOOKUP($C4603,'MSCI Database'!$C:$R,6, FALSE)),"")</f>
        <v>10</v>
      </c>
      <c r="T4603" s="211">
        <f>IFERROR(IF(VLOOKUP($C4603,'MSCI Database'!$C:$R,7, FALSE)="","",VLOOKUP($C4603,'MSCI Database'!$C:$R,7, FALSE)),"")</f>
        <v>4.5999999999999996</v>
      </c>
      <c r="U4603" s="164">
        <f>IFERROR(IF(VLOOKUP($C4603,'MSCI Database'!$C:$R,8, FALSE)="","",VLOOKUP($C4603,'MSCI Database'!$C:$R,8, FALSE)),"")</f>
        <v>7.1</v>
      </c>
      <c r="V4603" s="175">
        <f>IFERROR(IF(VLOOKUP($C4603,'MSCI Database'!$C:$R,9, FALSE)="","",VLOOKUP($C4603,'MSCI Database'!$C:$R,9, FALSE)),"")</f>
        <v>5.7</v>
      </c>
      <c r="W4603" s="165">
        <f t="shared" ca="1" si="173"/>
        <v>0</v>
      </c>
      <c r="X4603" s="236">
        <f>IFERROR(IF(VLOOKUP($C4603,'MSCI Database'!$C:$R,10, FALSE)="","",VLOOKUP($C4603,'MSCI Database'!$C:$R,10, FALSE)),"")</f>
        <v>38942</v>
      </c>
      <c r="Y4603" s="133" t="str">
        <f>IFERROR(IF(VLOOKUP($C4603,'MSCI Database'!$C:$R,11, FALSE)="","",VLOOKUP($C4603,'MSCI Database'!$C:$R,11, FALSE)),"")</f>
        <v>2019</v>
      </c>
      <c r="Z4603" s="133" t="str">
        <f>IFERROR(IF(VLOOKUP($C4603,'MSCI Database'!$C:$R,12, FALSE)="","",VLOOKUP($C4603,'MSCI Database'!$C:$R,12, FALSE)),"")</f>
        <v>Reported</v>
      </c>
      <c r="AA4603" s="202" t="str">
        <f>IFERROR(IF(VLOOKUP($C4603,'MSCI Database'!$C:$R,13, FALSE)="","",VLOOKUP($C4603,'MSCI Database'!$C:$R,13, FALSE)),"")</f>
        <v>Strong corporate governance and ESG integration</v>
      </c>
    </row>
    <row r="4604" spans="1:27" s="130" customFormat="1" ht="15" hidden="1" customHeight="1" outlineLevel="1">
      <c r="A4604" s="130" t="s">
        <v>219</v>
      </c>
      <c r="B4604" s="130" t="s">
        <v>220</v>
      </c>
      <c r="C4604" s="130" t="s">
        <v>221</v>
      </c>
      <c r="D4604" s="130" t="s">
        <v>18687</v>
      </c>
      <c r="E4604" s="130" t="s">
        <v>100</v>
      </c>
      <c r="F4604" s="215">
        <v>3.2894488187968127E-2</v>
      </c>
      <c r="G4604" s="132" t="str">
        <f ca="1">IFERROR(_xll.BQL($A4604, "cur_mkt_cap(currency=EUR)")/1000000, " ")</f>
        <v xml:space="preserve"> </v>
      </c>
      <c r="M4604" s="308"/>
      <c r="N4604" s="215">
        <f t="shared" si="172"/>
        <v>3.4928825382086798E-4</v>
      </c>
      <c r="O4604" s="172" t="str">
        <f>IFERROR(IF(VLOOKUP($C4604,'MSCI Database'!$C:$R,2, FALSE)="","",VLOOKUP($C4604,'MSCI Database'!$C:$R,2, FALSE)),"")</f>
        <v>Utilities</v>
      </c>
      <c r="P4604" s="186" t="str">
        <f>IFERROR(IF(VLOOKUP($C4604,'MSCI Database'!$C:$R,3, FALSE)="","",VLOOKUP($C4604,'MSCI Database'!$C:$R,3, FALSE)),"")</f>
        <v>AAA</v>
      </c>
      <c r="Q4604" s="164" t="str">
        <f>IFERROR(IF(VLOOKUP($C4604,'MSCI Database'!$C:$R,4, FALSE)="","",VLOOKUP($C4604,'MSCI Database'!$C:$R,4, FALSE)),"")</f>
        <v>0</v>
      </c>
      <c r="R4604" s="164">
        <f>IFERROR(IF(VLOOKUP($C4604,'MSCI Database'!$C:$R,5, FALSE)="","",VLOOKUP($C4604,'MSCI Database'!$C:$R,5, FALSE)),"")</f>
        <v>10</v>
      </c>
      <c r="S4604" s="164">
        <f>IFERROR(IF(VLOOKUP($C4604,'MSCI Database'!$C:$R,6, FALSE)="","",VLOOKUP($C4604,'MSCI Database'!$C:$R,6, FALSE)),"")</f>
        <v>9.3000000000000007</v>
      </c>
      <c r="T4604" s="211">
        <f>IFERROR(IF(VLOOKUP($C4604,'MSCI Database'!$C:$R,7, FALSE)="","",VLOOKUP($C4604,'MSCI Database'!$C:$R,7, FALSE)),"")</f>
        <v>4.2</v>
      </c>
      <c r="U4604" s="164">
        <f>IFERROR(IF(VLOOKUP($C4604,'MSCI Database'!$C:$R,8, FALSE)="","",VLOOKUP($C4604,'MSCI Database'!$C:$R,8, FALSE)),"")</f>
        <v>5.8</v>
      </c>
      <c r="V4604" s="175">
        <f>IFERROR(IF(VLOOKUP($C4604,'MSCI Database'!$C:$R,9, FALSE)="","",VLOOKUP($C4604,'MSCI Database'!$C:$R,9, FALSE)),"")</f>
        <v>7.5</v>
      </c>
      <c r="W4604" s="165">
        <f t="shared" ca="1" si="173"/>
        <v>0</v>
      </c>
      <c r="X4604" s="236">
        <f>IFERROR(IF(VLOOKUP($C4604,'MSCI Database'!$C:$R,10, FALSE)="","",VLOOKUP($C4604,'MSCI Database'!$C:$R,10, FALSE)),"")</f>
        <v>15209000</v>
      </c>
      <c r="Y4604" s="133" t="str">
        <f>IFERROR(IF(VLOOKUP($C4604,'MSCI Database'!$C:$R,11, FALSE)="","",VLOOKUP($C4604,'MSCI Database'!$C:$R,11, FALSE)),"")</f>
        <v>2019</v>
      </c>
      <c r="Z4604" s="133" t="str">
        <f>IFERROR(IF(VLOOKUP($C4604,'MSCI Database'!$C:$R,12, FALSE)="","",VLOOKUP($C4604,'MSCI Database'!$C:$R,12, FALSE)),"")</f>
        <v>Reported</v>
      </c>
      <c r="AA4604" s="202" t="str">
        <f>IFERROR(IF(VLOOKUP($C4604,'MSCI Database'!$C:$R,13, FALSE)="","",VLOOKUP($C4604,'MSCI Database'!$C:$R,13, FALSE)),"")</f>
        <v>Aggressive renewable energy expansion and decarbonization targets support the rating</v>
      </c>
    </row>
    <row r="4605" spans="1:27" s="130" customFormat="1" ht="15" hidden="1" customHeight="1" outlineLevel="1">
      <c r="A4605" s="130" t="s">
        <v>7992</v>
      </c>
      <c r="B4605" s="130" t="s">
        <v>7993</v>
      </c>
      <c r="C4605" s="130" t="s">
        <v>7994</v>
      </c>
      <c r="D4605" s="130" t="s">
        <v>12128</v>
      </c>
      <c r="E4605" s="130" t="s">
        <v>18689</v>
      </c>
      <c r="F4605" s="215">
        <v>2.9131301224970839E-2</v>
      </c>
      <c r="G4605" s="132" t="str">
        <f ca="1">IFERROR(_xll.BQL($A4605, "cur_mkt_cap(currency=EUR)")/1000000, " ")</f>
        <v xml:space="preserve"> </v>
      </c>
      <c r="M4605" s="308"/>
      <c r="N4605" s="215">
        <f t="shared" si="172"/>
        <v>3.0932906687150053E-4</v>
      </c>
      <c r="O4605" s="172" t="str">
        <f>IFERROR(IF(VLOOKUP($C4605,'MSCI Database'!$C:$R,2, FALSE)="","",VLOOKUP($C4605,'MSCI Database'!$C:$R,2, FALSE)),"")</f>
        <v>Software &amp; Services</v>
      </c>
      <c r="P4605" s="186" t="str">
        <f>IFERROR(IF(VLOOKUP($C4605,'MSCI Database'!$C:$R,3, FALSE)="","",VLOOKUP($C4605,'MSCI Database'!$C:$R,3, FALSE)),"")</f>
        <v>A</v>
      </c>
      <c r="Q4605" s="164" t="str">
        <f>IFERROR(IF(VLOOKUP($C4605,'MSCI Database'!$C:$R,4, FALSE)="","",VLOOKUP($C4605,'MSCI Database'!$C:$R,4, FALSE)),"")</f>
        <v/>
      </c>
      <c r="R4605" s="164">
        <f>IFERROR(IF(VLOOKUP($C4605,'MSCI Database'!$C:$R,5, FALSE)="","",VLOOKUP($C4605,'MSCI Database'!$C:$R,5, FALSE)),"")</f>
        <v>7.1</v>
      </c>
      <c r="S4605" s="164">
        <f>IFERROR(IF(VLOOKUP($C4605,'MSCI Database'!$C:$R,6, FALSE)="","",VLOOKUP($C4605,'MSCI Database'!$C:$R,6, FALSE)),"")</f>
        <v>4.0999999999999996</v>
      </c>
      <c r="T4605" s="211">
        <f>IFERROR(IF(VLOOKUP($C4605,'MSCI Database'!$C:$R,7, FALSE)="","",VLOOKUP($C4605,'MSCI Database'!$C:$R,7, FALSE)),"")</f>
        <v>5.4</v>
      </c>
      <c r="U4605" s="164">
        <f>IFERROR(IF(VLOOKUP($C4605,'MSCI Database'!$C:$R,8, FALSE)="","",VLOOKUP($C4605,'MSCI Database'!$C:$R,8, FALSE)),"")</f>
        <v>5.2</v>
      </c>
      <c r="V4605" s="175">
        <f>IFERROR(IF(VLOOKUP($C4605,'MSCI Database'!$C:$R,9, FALSE)="","",VLOOKUP($C4605,'MSCI Database'!$C:$R,9, FALSE)),"")</f>
        <v>5.0999999999999996</v>
      </c>
      <c r="W4605" s="165">
        <f t="shared" ca="1" si="173"/>
        <v>0</v>
      </c>
      <c r="X4605" s="236">
        <f>IFERROR(IF(VLOOKUP($C4605,'MSCI Database'!$C:$R,10, FALSE)="","",VLOOKUP($C4605,'MSCI Database'!$C:$R,10, FALSE)),"")</f>
        <v>7995</v>
      </c>
      <c r="Y4605" s="133" t="str">
        <f>IFERROR(IF(VLOOKUP($C4605,'MSCI Database'!$C:$R,11, FALSE)="","",VLOOKUP($C4605,'MSCI Database'!$C:$R,11, FALSE)),"")</f>
        <v>2019</v>
      </c>
      <c r="Z4605" s="133" t="str">
        <f>IFERROR(IF(VLOOKUP($C4605,'MSCI Database'!$C:$R,12, FALSE)="","",VLOOKUP($C4605,'MSCI Database'!$C:$R,12, FALSE)),"")</f>
        <v>E.Segmt-Moderately High</v>
      </c>
      <c r="AA4605" s="202" t="str">
        <f>IFERROR(IF(VLOOKUP($C4605,'MSCI Database'!$C:$R,13, FALSE)="","",VLOOKUP($C4605,'MSCI Database'!$C:$R,13, FALSE)),"")</f>
        <v>Strong data security framework, but limited talent management programs</v>
      </c>
    </row>
    <row r="4606" spans="1:27" s="130" customFormat="1" ht="15" hidden="1" customHeight="1" outlineLevel="1">
      <c r="A4606" s="130" t="s">
        <v>7836</v>
      </c>
      <c r="B4606" s="130" t="s">
        <v>7837</v>
      </c>
      <c r="C4606" s="130" t="s">
        <v>7838</v>
      </c>
      <c r="D4606" s="130" t="s">
        <v>12128</v>
      </c>
      <c r="E4606" s="130" t="s">
        <v>18688</v>
      </c>
      <c r="F4606" s="215">
        <v>2.9113868241806441E-2</v>
      </c>
      <c r="G4606" s="132" t="str">
        <f ca="1">IFERROR(_xll.BQL($A4606, "cur_mkt_cap(currency=EUR)")/1000000, " ")</f>
        <v xml:space="preserve"> </v>
      </c>
      <c r="M4606" s="308"/>
      <c r="N4606" s="215">
        <f t="shared" si="172"/>
        <v>3.0914395573027872E-4</v>
      </c>
      <c r="O4606" s="172" t="str">
        <f>IFERROR(IF(VLOOKUP($C4606,'MSCI Database'!$C:$R,2, FALSE)="","",VLOOKUP($C4606,'MSCI Database'!$C:$R,2, FALSE)),"")</f>
        <v>Life &amp; Health Insurance</v>
      </c>
      <c r="P4606" s="186" t="str">
        <f>IFERROR(IF(VLOOKUP($C4606,'MSCI Database'!$C:$R,3, FALSE)="","",VLOOKUP($C4606,'MSCI Database'!$C:$R,3, FALSE)),"")</f>
        <v>BBB</v>
      </c>
      <c r="Q4606" s="164" t="str">
        <f>IFERROR(IF(VLOOKUP($C4606,'MSCI Database'!$C:$R,4, FALSE)="","",VLOOKUP($C4606,'MSCI Database'!$C:$R,4, FALSE)),"")</f>
        <v>0</v>
      </c>
      <c r="R4606" s="164">
        <f>IFERROR(IF(VLOOKUP($C4606,'MSCI Database'!$C:$R,5, FALSE)="","",VLOOKUP($C4606,'MSCI Database'!$C:$R,5, FALSE)),"")</f>
        <v>5.3</v>
      </c>
      <c r="S4606" s="164">
        <f>IFERROR(IF(VLOOKUP($C4606,'MSCI Database'!$C:$R,6, FALSE)="","",VLOOKUP($C4606,'MSCI Database'!$C:$R,6, FALSE)),"")</f>
        <v>5.6</v>
      </c>
      <c r="T4606" s="211">
        <f>IFERROR(IF(VLOOKUP($C4606,'MSCI Database'!$C:$R,7, FALSE)="","",VLOOKUP($C4606,'MSCI Database'!$C:$R,7, FALSE)),"")</f>
        <v>5.4</v>
      </c>
      <c r="U4606" s="164">
        <f>IFERROR(IF(VLOOKUP($C4606,'MSCI Database'!$C:$R,8, FALSE)="","",VLOOKUP($C4606,'MSCI Database'!$C:$R,8, FALSE)),"")</f>
        <v>4.5999999999999996</v>
      </c>
      <c r="V4606" s="175">
        <f>IFERROR(IF(VLOOKUP($C4606,'MSCI Database'!$C:$R,9, FALSE)="","",VLOOKUP($C4606,'MSCI Database'!$C:$R,9, FALSE)),"")</f>
        <v>5.0999999999999996</v>
      </c>
      <c r="W4606" s="165">
        <f t="shared" ca="1" si="173"/>
        <v>0</v>
      </c>
      <c r="X4606" s="236">
        <f>IFERROR(IF(VLOOKUP($C4606,'MSCI Database'!$C:$R,10, FALSE)="","",VLOOKUP($C4606,'MSCI Database'!$C:$R,10, FALSE)),"")</f>
        <v>40620</v>
      </c>
      <c r="Y4606" s="133" t="str">
        <f>IFERROR(IF(VLOOKUP($C4606,'MSCI Database'!$C:$R,11, FALSE)="","",VLOOKUP($C4606,'MSCI Database'!$C:$R,11, FALSE)),"")</f>
        <v>2019</v>
      </c>
      <c r="Z4606" s="133" t="str">
        <f>IFERROR(IF(VLOOKUP($C4606,'MSCI Database'!$C:$R,12, FALSE)="","",VLOOKUP($C4606,'MSCI Database'!$C:$R,12, FALSE)),"")</f>
        <v>Reported</v>
      </c>
      <c r="AA4606" s="202" t="str">
        <f>IFERROR(IF(VLOOKUP($C4606,'MSCI Database'!$C:$R,13, FALSE)="","",VLOOKUP($C4606,'MSCI Database'!$C:$R,13, FALSE)),"")</f>
        <v>Strong talent management; concerns in corporate governance practices persist</v>
      </c>
    </row>
    <row r="4607" spans="1:27" s="130" customFormat="1" ht="15" hidden="1" customHeight="1" outlineLevel="1">
      <c r="A4607" s="130" t="s">
        <v>836</v>
      </c>
      <c r="B4607" s="130" t="s">
        <v>837</v>
      </c>
      <c r="C4607" s="130" t="s">
        <v>838</v>
      </c>
      <c r="D4607" s="130" t="s">
        <v>12138</v>
      </c>
      <c r="E4607" s="130" t="s">
        <v>18682</v>
      </c>
      <c r="F4607" s="215">
        <v>5.1478762154540626E-3</v>
      </c>
      <c r="G4607" s="132" t="str">
        <f ca="1">IFERROR(_xll.BQL($A4607, "cur_mkt_cap(currency=EUR)")/1000000, " ")</f>
        <v xml:space="preserve"> </v>
      </c>
      <c r="M4607" s="308"/>
      <c r="N4607" s="215">
        <f t="shared" si="172"/>
        <v>5.4662431101135637E-5</v>
      </c>
      <c r="O4607" s="172" t="str">
        <f>IFERROR(IF(VLOOKUP($C4607,'MSCI Database'!$C:$R,2, FALSE)="","",VLOOKUP($C4607,'MSCI Database'!$C:$R,2, FALSE)),"")</f>
        <v>Retail - Consumer Discretionary</v>
      </c>
      <c r="P4607" s="186" t="str">
        <f>IFERROR(IF(VLOOKUP($C4607,'MSCI Database'!$C:$R,3, FALSE)="","",VLOOKUP($C4607,'MSCI Database'!$C:$R,3, FALSE)),"")</f>
        <v>BBB</v>
      </c>
      <c r="Q4607" s="164" t="str">
        <f>IFERROR(IF(VLOOKUP($C4607,'MSCI Database'!$C:$R,4, FALSE)="","",VLOOKUP($C4607,'MSCI Database'!$C:$R,4, FALSE)),"")</f>
        <v>0</v>
      </c>
      <c r="R4607" s="164">
        <f>IFERROR(IF(VLOOKUP($C4607,'MSCI Database'!$C:$R,5, FALSE)="","",VLOOKUP($C4607,'MSCI Database'!$C:$R,5, FALSE)),"")</f>
        <v>5.5</v>
      </c>
      <c r="S4607" s="164">
        <f>IFERROR(IF(VLOOKUP($C4607,'MSCI Database'!$C:$R,6, FALSE)="","",VLOOKUP($C4607,'MSCI Database'!$C:$R,6, FALSE)),"")</f>
        <v>4.5</v>
      </c>
      <c r="T4607" s="211">
        <f>IFERROR(IF(VLOOKUP($C4607,'MSCI Database'!$C:$R,7, FALSE)="","",VLOOKUP($C4607,'MSCI Database'!$C:$R,7, FALSE)),"")</f>
        <v>4.3</v>
      </c>
      <c r="U4607" s="164">
        <f>IFERROR(IF(VLOOKUP($C4607,'MSCI Database'!$C:$R,8, FALSE)="","",VLOOKUP($C4607,'MSCI Database'!$C:$R,8, FALSE)),"")</f>
        <v>4.5999999999999996</v>
      </c>
      <c r="V4607" s="175">
        <f>IFERROR(IF(VLOOKUP($C4607,'MSCI Database'!$C:$R,9, FALSE)="","",VLOOKUP($C4607,'MSCI Database'!$C:$R,9, FALSE)),"")</f>
        <v>4.4000000000000004</v>
      </c>
      <c r="W4607" s="165">
        <f t="shared" ca="1" si="173"/>
        <v>0</v>
      </c>
      <c r="X4607" s="236">
        <f>IFERROR(IF(VLOOKUP($C4607,'MSCI Database'!$C:$R,10, FALSE)="","",VLOOKUP($C4607,'MSCI Database'!$C:$R,10, FALSE)),"")</f>
        <v>29595</v>
      </c>
      <c r="Y4607" s="133" t="str">
        <f>IFERROR(IF(VLOOKUP($C4607,'MSCI Database'!$C:$R,11, FALSE)="","",VLOOKUP($C4607,'MSCI Database'!$C:$R,11, FALSE)),"")</f>
        <v>2019</v>
      </c>
      <c r="Z4607" s="133" t="str">
        <f>IFERROR(IF(VLOOKUP($C4607,'MSCI Database'!$C:$R,12, FALSE)="","",VLOOKUP($C4607,'MSCI Database'!$C:$R,12, FALSE)),"")</f>
        <v>E.CSI</v>
      </c>
      <c r="AA4607" s="202" t="str">
        <f>IFERROR(IF(VLOOKUP($C4607,'MSCI Database'!$C:$R,13, FALSE)="","",VLOOKUP($C4607,'MSCI Database'!$C:$R,13, FALSE)),"")</f>
        <v>Below-par performance on corporate governance and labor management practices.</v>
      </c>
    </row>
    <row r="4608" spans="1:27" s="130" customFormat="1" ht="15" hidden="1" customHeight="1" outlineLevel="1">
      <c r="A4608" s="130" t="s">
        <v>7141</v>
      </c>
      <c r="B4608" s="130" t="s">
        <v>7142</v>
      </c>
      <c r="C4608" s="130" t="s">
        <v>7143</v>
      </c>
      <c r="D4608" s="130" t="s">
        <v>12128</v>
      </c>
      <c r="E4608" s="130" t="s">
        <v>18707</v>
      </c>
      <c r="F4608" s="215">
        <v>2.9069956071107839E-2</v>
      </c>
      <c r="G4608" s="132" t="str">
        <f ca="1">IFERROR(_xll.BQL($A4608, "cur_mkt_cap(currency=EUR)")/1000000, " ")</f>
        <v xml:space="preserve"> </v>
      </c>
      <c r="M4608" s="308"/>
      <c r="N4608" s="215">
        <f t="shared" si="172"/>
        <v>3.0867767684072272E-4</v>
      </c>
      <c r="O4608" s="172" t="str">
        <f>IFERROR(IF(VLOOKUP($C4608,'MSCI Database'!$C:$R,2, FALSE)="","",VLOOKUP($C4608,'MSCI Database'!$C:$R,2, FALSE)),"")</f>
        <v>Energy Equipment &amp; Services</v>
      </c>
      <c r="P4608" s="186" t="str">
        <f>IFERROR(IF(VLOOKUP($C4608,'MSCI Database'!$C:$R,3, FALSE)="","",VLOOKUP($C4608,'MSCI Database'!$C:$R,3, FALSE)),"")</f>
        <v>BBB</v>
      </c>
      <c r="Q4608" s="164" t="str">
        <f>IFERROR(IF(VLOOKUP($C4608,'MSCI Database'!$C:$R,4, FALSE)="","",VLOOKUP($C4608,'MSCI Database'!$C:$R,4, FALSE)),"")</f>
        <v>0</v>
      </c>
      <c r="R4608" s="164">
        <f>IFERROR(IF(VLOOKUP($C4608,'MSCI Database'!$C:$R,5, FALSE)="","",VLOOKUP($C4608,'MSCI Database'!$C:$R,5, FALSE)),"")</f>
        <v>5</v>
      </c>
      <c r="S4608" s="164">
        <f>IFERROR(IF(VLOOKUP($C4608,'MSCI Database'!$C:$R,6, FALSE)="","",VLOOKUP($C4608,'MSCI Database'!$C:$R,6, FALSE)),"")</f>
        <v>7.3</v>
      </c>
      <c r="T4608" s="211">
        <f>IFERROR(IF(VLOOKUP($C4608,'MSCI Database'!$C:$R,7, FALSE)="","",VLOOKUP($C4608,'MSCI Database'!$C:$R,7, FALSE)),"")</f>
        <v>5.5</v>
      </c>
      <c r="U4608" s="164">
        <f>IFERROR(IF(VLOOKUP($C4608,'MSCI Database'!$C:$R,8, FALSE)="","",VLOOKUP($C4608,'MSCI Database'!$C:$R,8, FALSE)),"")</f>
        <v>4.7</v>
      </c>
      <c r="V4608" s="175">
        <f>IFERROR(IF(VLOOKUP($C4608,'MSCI Database'!$C:$R,9, FALSE)="","",VLOOKUP($C4608,'MSCI Database'!$C:$R,9, FALSE)),"")</f>
        <v>6.1</v>
      </c>
      <c r="W4608" s="165">
        <f t="shared" ca="1" si="173"/>
        <v>0</v>
      </c>
      <c r="X4608" s="236">
        <f>IFERROR(IF(VLOOKUP($C4608,'MSCI Database'!$C:$R,10, FALSE)="","",VLOOKUP($C4608,'MSCI Database'!$C:$R,10, FALSE)),"")</f>
        <v>4775615</v>
      </c>
      <c r="Y4608" s="133" t="str">
        <f>IFERROR(IF(VLOOKUP($C4608,'MSCI Database'!$C:$R,11, FALSE)="","",VLOOKUP($C4608,'MSCI Database'!$C:$R,11, FALSE)),"")</f>
        <v>2019</v>
      </c>
      <c r="Z4608" s="133" t="str">
        <f>IFERROR(IF(VLOOKUP($C4608,'MSCI Database'!$C:$R,12, FALSE)="","",VLOOKUP($C4608,'MSCI Database'!$C:$R,12, FALSE)),"")</f>
        <v>Reported</v>
      </c>
      <c r="AA4608" s="202" t="str">
        <f>IFERROR(IF(VLOOKUP($C4608,'MSCI Database'!$C:$R,13, FALSE)="","",VLOOKUP($C4608,'MSCI Database'!$C:$R,13, FALSE)),"")</f>
        <v>Lags in setting carbon emission reduction targets</v>
      </c>
    </row>
    <row r="4609" spans="1:27" s="130" customFormat="1" ht="15" hidden="1" customHeight="1" outlineLevel="1">
      <c r="A4609" s="130" t="s">
        <v>3232</v>
      </c>
      <c r="B4609" s="130" t="s">
        <v>3233</v>
      </c>
      <c r="C4609" s="130" t="s">
        <v>3234</v>
      </c>
      <c r="D4609" s="130" t="s">
        <v>18686</v>
      </c>
      <c r="E4609" s="130" t="s">
        <v>18684</v>
      </c>
      <c r="F4609" s="215">
        <v>2.9020783975281138E-2</v>
      </c>
      <c r="G4609" s="132" t="str">
        <f ca="1">IFERROR(_xll.BQL($A4609, "cur_mkt_cap(currency=EUR)")/1000000, " ")</f>
        <v xml:space="preserve"> </v>
      </c>
      <c r="M4609" s="308"/>
      <c r="N4609" s="215">
        <f t="shared" si="172"/>
        <v>3.0815554573505313E-4</v>
      </c>
      <c r="O4609" s="172" t="str">
        <f>IFERROR(IF(VLOOKUP($C4609,'MSCI Database'!$C:$R,2, FALSE)="","",VLOOKUP($C4609,'MSCI Database'!$C:$R,2, FALSE)),"")</f>
        <v>Containers &amp; Packaging</v>
      </c>
      <c r="P4609" s="186" t="str">
        <f>IFERROR(IF(VLOOKUP($C4609,'MSCI Database'!$C:$R,3, FALSE)="","",VLOOKUP($C4609,'MSCI Database'!$C:$R,3, FALSE)),"")</f>
        <v>AA</v>
      </c>
      <c r="Q4609" s="164" t="str">
        <f>IFERROR(IF(VLOOKUP($C4609,'MSCI Database'!$C:$R,4, FALSE)="","",VLOOKUP($C4609,'MSCI Database'!$C:$R,4, FALSE)),"")</f>
        <v>0</v>
      </c>
      <c r="R4609" s="164">
        <f>IFERROR(IF(VLOOKUP($C4609,'MSCI Database'!$C:$R,5, FALSE)="","",VLOOKUP($C4609,'MSCI Database'!$C:$R,5, FALSE)),"")</f>
        <v>8.3000000000000007</v>
      </c>
      <c r="S4609" s="164">
        <f>IFERROR(IF(VLOOKUP($C4609,'MSCI Database'!$C:$R,6, FALSE)="","",VLOOKUP($C4609,'MSCI Database'!$C:$R,6, FALSE)),"")</f>
        <v>6.7</v>
      </c>
      <c r="T4609" s="211">
        <f>IFERROR(IF(VLOOKUP($C4609,'MSCI Database'!$C:$R,7, FALSE)="","",VLOOKUP($C4609,'MSCI Database'!$C:$R,7, FALSE)),"")</f>
        <v>2.4</v>
      </c>
      <c r="U4609" s="164">
        <f>IFERROR(IF(VLOOKUP($C4609,'MSCI Database'!$C:$R,8, FALSE)="","",VLOOKUP($C4609,'MSCI Database'!$C:$R,8, FALSE)),"")</f>
        <v>6.5</v>
      </c>
      <c r="V4609" s="175">
        <f>IFERROR(IF(VLOOKUP($C4609,'MSCI Database'!$C:$R,9, FALSE)="","",VLOOKUP($C4609,'MSCI Database'!$C:$R,9, FALSE)),"")</f>
        <v>5.8</v>
      </c>
      <c r="W4609" s="165">
        <f t="shared" ca="1" si="173"/>
        <v>0</v>
      </c>
      <c r="X4609" s="236">
        <f>IFERROR(IF(VLOOKUP($C4609,'MSCI Database'!$C:$R,10, FALSE)="","",VLOOKUP($C4609,'MSCI Database'!$C:$R,10, FALSE)),"")</f>
        <v>2049331</v>
      </c>
      <c r="Y4609" s="133" t="str">
        <f>IFERROR(IF(VLOOKUP($C4609,'MSCI Database'!$C:$R,11, FALSE)="","",VLOOKUP($C4609,'MSCI Database'!$C:$R,11, FALSE)),"")</f>
        <v>2020</v>
      </c>
      <c r="Z4609" s="133" t="str">
        <f>IFERROR(IF(VLOOKUP($C4609,'MSCI Database'!$C:$R,12, FALSE)="","",VLOOKUP($C4609,'MSCI Database'!$C:$R,12, FALSE)),"")</f>
        <v>Reported</v>
      </c>
      <c r="AA4609" s="202" t="str">
        <f>IFERROR(IF(VLOOKUP($C4609,'MSCI Database'!$C:$R,13, FALSE)="","",VLOOKUP($C4609,'MSCI Database'!$C:$R,13, FALSE)),"")</f>
        <v>Leads peers in governance practices and environmental risks mitigation.</v>
      </c>
    </row>
    <row r="4610" spans="1:27" s="130" customFormat="1" ht="15" hidden="1" customHeight="1" outlineLevel="1">
      <c r="A4610" s="130" t="s">
        <v>85</v>
      </c>
      <c r="B4610" s="130" t="s">
        <v>86</v>
      </c>
      <c r="C4610" s="130" t="s">
        <v>87</v>
      </c>
      <c r="D4610" s="130" t="s">
        <v>18681</v>
      </c>
      <c r="E4610" s="130" t="s">
        <v>18673</v>
      </c>
      <c r="F4610" s="215">
        <v>3.0894020088985018E-2</v>
      </c>
      <c r="G4610" s="132" t="str">
        <f ca="1">IFERROR(_xll.BQL($A4610, "cur_mkt_cap(currency=EUR)")/1000000, " ")</f>
        <v xml:space="preserve"> </v>
      </c>
      <c r="M4610" s="308"/>
      <c r="N4610" s="215">
        <f t="shared" si="172"/>
        <v>3.2804639697465808E-4</v>
      </c>
      <c r="O4610" s="172" t="str">
        <f>IFERROR(IF(VLOOKUP($C4610,'MSCI Database'!$C:$R,2, FALSE)="","",VLOOKUP($C4610,'MSCI Database'!$C:$R,2, FALSE)),"")</f>
        <v>Marine Transport</v>
      </c>
      <c r="P4610" s="186" t="str">
        <f>IFERROR(IF(VLOOKUP($C4610,'MSCI Database'!$C:$R,3, FALSE)="","",VLOOKUP($C4610,'MSCI Database'!$C:$R,3, FALSE)),"")</f>
        <v>AAA</v>
      </c>
      <c r="Q4610" s="164" t="str">
        <f>IFERROR(IF(VLOOKUP($C4610,'MSCI Database'!$C:$R,4, FALSE)="","",VLOOKUP($C4610,'MSCI Database'!$C:$R,4, FALSE)),"")</f>
        <v>0</v>
      </c>
      <c r="R4610" s="164">
        <f>IFERROR(IF(VLOOKUP($C4610,'MSCI Database'!$C:$R,5, FALSE)="","",VLOOKUP($C4610,'MSCI Database'!$C:$R,5, FALSE)),"")</f>
        <v>10</v>
      </c>
      <c r="S4610" s="164">
        <f>IFERROR(IF(VLOOKUP($C4610,'MSCI Database'!$C:$R,6, FALSE)="","",VLOOKUP($C4610,'MSCI Database'!$C:$R,6, FALSE)),"")</f>
        <v>8.4</v>
      </c>
      <c r="T4610" s="211">
        <f>IFERROR(IF(VLOOKUP($C4610,'MSCI Database'!$C:$R,7, FALSE)="","",VLOOKUP($C4610,'MSCI Database'!$C:$R,7, FALSE)),"")</f>
        <v>5.7</v>
      </c>
      <c r="U4610" s="164">
        <f>IFERROR(IF(VLOOKUP($C4610,'MSCI Database'!$C:$R,8, FALSE)="","",VLOOKUP($C4610,'MSCI Database'!$C:$R,8, FALSE)),"")</f>
        <v>7.1</v>
      </c>
      <c r="V4610" s="175">
        <f>IFERROR(IF(VLOOKUP($C4610,'MSCI Database'!$C:$R,9, FALSE)="","",VLOOKUP($C4610,'MSCI Database'!$C:$R,9, FALSE)),"")</f>
        <v>6.9</v>
      </c>
      <c r="W4610" s="165">
        <f t="shared" ca="1" si="173"/>
        <v>0</v>
      </c>
      <c r="X4610" s="236">
        <f>IFERROR(IF(VLOOKUP($C4610,'MSCI Database'!$C:$R,10, FALSE)="","",VLOOKUP($C4610,'MSCI Database'!$C:$R,10, FALSE)),"")</f>
        <v>201000</v>
      </c>
      <c r="Y4610" s="133" t="str">
        <f>IFERROR(IF(VLOOKUP($C4610,'MSCI Database'!$C:$R,11, FALSE)="","",VLOOKUP($C4610,'MSCI Database'!$C:$R,11, FALSE)),"")</f>
        <v>2019</v>
      </c>
      <c r="Z4610" s="133" t="str">
        <f>IFERROR(IF(VLOOKUP($C4610,'MSCI Database'!$C:$R,12, FALSE)="","",VLOOKUP($C4610,'MSCI Database'!$C:$R,12, FALSE)),"")</f>
        <v>Reported</v>
      </c>
      <c r="AA4610" s="202" t="str">
        <f>IFERROR(IF(VLOOKUP($C4610,'MSCI Database'!$C:$R,13, FALSE)="","",VLOOKUP($C4610,'MSCI Database'!$C:$R,13, FALSE)),"")</f>
        <v>Improved board structure and robust safety controls; labor risks persist amid coronavirus crisis</v>
      </c>
    </row>
    <row r="4611" spans="1:27" s="130" customFormat="1" ht="15" hidden="1" customHeight="1" outlineLevel="1">
      <c r="A4611" s="130" t="s">
        <v>8154</v>
      </c>
      <c r="B4611" s="130" t="s">
        <v>8155</v>
      </c>
      <c r="C4611" s="130" t="s">
        <v>8156</v>
      </c>
      <c r="D4611" s="130" t="s">
        <v>12128</v>
      </c>
      <c r="E4611" s="130" t="s">
        <v>18673</v>
      </c>
      <c r="F4611" s="215">
        <v>2.8998465670249669E-2</v>
      </c>
      <c r="G4611" s="132" t="str">
        <f ca="1">IFERROR(_xll.BQL($A4611, "cur_mkt_cap(currency=EUR)")/1000000, " ")</f>
        <v xml:space="preserve"> </v>
      </c>
      <c r="M4611" s="308"/>
      <c r="N4611" s="215">
        <f t="shared" si="172"/>
        <v>3.0791856008116066E-4</v>
      </c>
      <c r="O4611" s="172" t="str">
        <f>IFERROR(IF(VLOOKUP($C4611,'MSCI Database'!$C:$R,2, FALSE)="","",VLOOKUP($C4611,'MSCI Database'!$C:$R,2, FALSE)),"")</f>
        <v>Professional Services</v>
      </c>
      <c r="P4611" s="186" t="str">
        <f>IFERROR(IF(VLOOKUP($C4611,'MSCI Database'!$C:$R,3, FALSE)="","",VLOOKUP($C4611,'MSCI Database'!$C:$R,3, FALSE)),"")</f>
        <v>BBB</v>
      </c>
      <c r="Q4611" s="164" t="str">
        <f>IFERROR(IF(VLOOKUP($C4611,'MSCI Database'!$C:$R,4, FALSE)="","",VLOOKUP($C4611,'MSCI Database'!$C:$R,4, FALSE)),"")</f>
        <v>0</v>
      </c>
      <c r="R4611" s="164">
        <f>IFERROR(IF(VLOOKUP($C4611,'MSCI Database'!$C:$R,5, FALSE)="","",VLOOKUP($C4611,'MSCI Database'!$C:$R,5, FALSE)),"")</f>
        <v>5.6</v>
      </c>
      <c r="S4611" s="164">
        <f>IFERROR(IF(VLOOKUP($C4611,'MSCI Database'!$C:$R,6, FALSE)="","",VLOOKUP($C4611,'MSCI Database'!$C:$R,6, FALSE)),"")</f>
        <v>8</v>
      </c>
      <c r="T4611" s="211">
        <f>IFERROR(IF(VLOOKUP($C4611,'MSCI Database'!$C:$R,7, FALSE)="","",VLOOKUP($C4611,'MSCI Database'!$C:$R,7, FALSE)),"")</f>
        <v>4.9000000000000004</v>
      </c>
      <c r="U4611" s="164">
        <f>IFERROR(IF(VLOOKUP($C4611,'MSCI Database'!$C:$R,8, FALSE)="","",VLOOKUP($C4611,'MSCI Database'!$C:$R,8, FALSE)),"")</f>
        <v>6.8</v>
      </c>
      <c r="V4611" s="175">
        <f>IFERROR(IF(VLOOKUP($C4611,'MSCI Database'!$C:$R,9, FALSE)="","",VLOOKUP($C4611,'MSCI Database'!$C:$R,9, FALSE)),"")</f>
        <v>5.7</v>
      </c>
      <c r="W4611" s="165">
        <f t="shared" ca="1" si="173"/>
        <v>0</v>
      </c>
      <c r="X4611" s="236">
        <f>IFERROR(IF(VLOOKUP($C4611,'MSCI Database'!$C:$R,10, FALSE)="","",VLOOKUP($C4611,'MSCI Database'!$C:$R,10, FALSE)),"")</f>
        <v>43519</v>
      </c>
      <c r="Y4611" s="133" t="str">
        <f>IFERROR(IF(VLOOKUP($C4611,'MSCI Database'!$C:$R,11, FALSE)="","",VLOOKUP($C4611,'MSCI Database'!$C:$R,11, FALSE)),"")</f>
        <v>2019</v>
      </c>
      <c r="Z4611" s="133" t="str">
        <f>IFERROR(IF(VLOOKUP($C4611,'MSCI Database'!$C:$R,12, FALSE)="","",VLOOKUP($C4611,'MSCI Database'!$C:$R,12, FALSE)),"")</f>
        <v>E.Segmt-Moderately Low</v>
      </c>
      <c r="AA4611" s="202" t="str">
        <f>IFERROR(IF(VLOOKUP($C4611,'MSCI Database'!$C:$R,13, FALSE)="","",VLOOKUP($C4611,'MSCI Database'!$C:$R,13, FALSE)),"")</f>
        <v>Rising complaints could lead to increased regulatory scrutiny</v>
      </c>
    </row>
    <row r="4612" spans="1:27" s="130" customFormat="1" ht="15" hidden="1" customHeight="1" outlineLevel="1">
      <c r="A4612" s="130" t="s">
        <v>7942</v>
      </c>
      <c r="B4612" s="130" t="s">
        <v>7943</v>
      </c>
      <c r="C4612" s="130" t="s">
        <v>7944</v>
      </c>
      <c r="D4612" s="130" t="s">
        <v>12128</v>
      </c>
      <c r="E4612" s="130" t="s">
        <v>18689</v>
      </c>
      <c r="F4612" s="215">
        <v>2.897673558521488E-2</v>
      </c>
      <c r="G4612" s="132" t="str">
        <f ca="1">IFERROR(_xll.BQL($A4612, "cur_mkt_cap(currency=EUR)")/1000000, " ")</f>
        <v xml:space="preserve"> </v>
      </c>
      <c r="M4612" s="308"/>
      <c r="N4612" s="215">
        <f t="shared" si="172"/>
        <v>3.076878204078814E-4</v>
      </c>
      <c r="O4612" s="172" t="str">
        <f>IFERROR(IF(VLOOKUP($C4612,'MSCI Database'!$C:$R,2, FALSE)="","",VLOOKUP($C4612,'MSCI Database'!$C:$R,2, FALSE)),"")</f>
        <v>Software &amp; Services</v>
      </c>
      <c r="P4612" s="186" t="str">
        <f>IFERROR(IF(VLOOKUP($C4612,'MSCI Database'!$C:$R,3, FALSE)="","",VLOOKUP($C4612,'MSCI Database'!$C:$R,3, FALSE)),"")</f>
        <v>B</v>
      </c>
      <c r="Q4612" s="164" t="str">
        <f>IFERROR(IF(VLOOKUP($C4612,'MSCI Database'!$C:$R,4, FALSE)="","",VLOOKUP($C4612,'MSCI Database'!$C:$R,4, FALSE)),"")</f>
        <v>-1</v>
      </c>
      <c r="R4612" s="164">
        <f>IFERROR(IF(VLOOKUP($C4612,'MSCI Database'!$C:$R,5, FALSE)="","",VLOOKUP($C4612,'MSCI Database'!$C:$R,5, FALSE)),"")</f>
        <v>2.6</v>
      </c>
      <c r="S4612" s="164">
        <f>IFERROR(IF(VLOOKUP($C4612,'MSCI Database'!$C:$R,6, FALSE)="","",VLOOKUP($C4612,'MSCI Database'!$C:$R,6, FALSE)),"")</f>
        <v>3.6</v>
      </c>
      <c r="T4612" s="211">
        <f>IFERROR(IF(VLOOKUP($C4612,'MSCI Database'!$C:$R,7, FALSE)="","",VLOOKUP($C4612,'MSCI Database'!$C:$R,7, FALSE)),"")</f>
        <v>4</v>
      </c>
      <c r="U4612" s="164">
        <f>IFERROR(IF(VLOOKUP($C4612,'MSCI Database'!$C:$R,8, FALSE)="","",VLOOKUP($C4612,'MSCI Database'!$C:$R,8, FALSE)),"")</f>
        <v>3.5</v>
      </c>
      <c r="V4612" s="175">
        <f>IFERROR(IF(VLOOKUP($C4612,'MSCI Database'!$C:$R,9, FALSE)="","",VLOOKUP($C4612,'MSCI Database'!$C:$R,9, FALSE)),"")</f>
        <v>3.7</v>
      </c>
      <c r="W4612" s="165">
        <f t="shared" ca="1" si="173"/>
        <v>0</v>
      </c>
      <c r="X4612" s="236">
        <f>IFERROR(IF(VLOOKUP($C4612,'MSCI Database'!$C:$R,10, FALSE)="","",VLOOKUP($C4612,'MSCI Database'!$C:$R,10, FALSE)),"")</f>
        <v>58763</v>
      </c>
      <c r="Y4612" s="133" t="str">
        <f>IFERROR(IF(VLOOKUP($C4612,'MSCI Database'!$C:$R,11, FALSE)="","",VLOOKUP($C4612,'MSCI Database'!$C:$R,11, FALSE)),"")</f>
        <v>2019</v>
      </c>
      <c r="Z4612" s="133" t="str">
        <f>IFERROR(IF(VLOOKUP($C4612,'MSCI Database'!$C:$R,12, FALSE)="","",VLOOKUP($C4612,'MSCI Database'!$C:$R,12, FALSE)),"")</f>
        <v>E.Segmt-Moderately High</v>
      </c>
      <c r="AA4612" s="202" t="str">
        <f>IFERROR(IF(VLOOKUP($C4612,'MSCI Database'!$C:$R,13, FALSE)="","",VLOOKUP($C4612,'MSCI Database'!$C:$R,13, FALSE)),"")</f>
        <v>Challenges in strengthening corporate governance practices and addressing human capital risks</v>
      </c>
    </row>
    <row r="4613" spans="1:27" s="130" customFormat="1" ht="15" hidden="1" customHeight="1" outlineLevel="1">
      <c r="A4613" s="130" t="s">
        <v>5268</v>
      </c>
      <c r="B4613" s="130" t="s">
        <v>5269</v>
      </c>
      <c r="C4613" s="130" t="s">
        <v>5270</v>
      </c>
      <c r="D4613" s="130" t="s">
        <v>18701</v>
      </c>
      <c r="E4613" s="130" t="s">
        <v>18690</v>
      </c>
      <c r="F4613" s="215">
        <v>2.885102678013754E-2</v>
      </c>
      <c r="G4613" s="132" t="str">
        <f ca="1">IFERROR(_xll.BQL($A4613, "cur_mkt_cap(currency=EUR)")/1000000, " ")</f>
        <v xml:space="preserve"> </v>
      </c>
      <c r="M4613" s="308"/>
      <c r="N4613" s="215">
        <f t="shared" si="172"/>
        <v>3.0635298860370598E-4</v>
      </c>
      <c r="O4613" s="172" t="str">
        <f>IFERROR(IF(VLOOKUP($C4613,'MSCI Database'!$C:$R,2, FALSE)="","",VLOOKUP($C4613,'MSCI Database'!$C:$R,2, FALSE)),"")</f>
        <v>Interactive Media &amp; Services</v>
      </c>
      <c r="P4613" s="186" t="str">
        <f>IFERROR(IF(VLOOKUP($C4613,'MSCI Database'!$C:$R,3, FALSE)="","",VLOOKUP($C4613,'MSCI Database'!$C:$R,3, FALSE)),"")</f>
        <v>BB</v>
      </c>
      <c r="Q4613" s="164" t="str">
        <f>IFERROR(IF(VLOOKUP($C4613,'MSCI Database'!$C:$R,4, FALSE)="","",VLOOKUP($C4613,'MSCI Database'!$C:$R,4, FALSE)),"")</f>
        <v>-1</v>
      </c>
      <c r="R4613" s="164">
        <f>IFERROR(IF(VLOOKUP($C4613,'MSCI Database'!$C:$R,5, FALSE)="","",VLOOKUP($C4613,'MSCI Database'!$C:$R,5, FALSE)),"")</f>
        <v>4.0999999999999996</v>
      </c>
      <c r="S4613" s="164">
        <f>IFERROR(IF(VLOOKUP($C4613,'MSCI Database'!$C:$R,6, FALSE)="","",VLOOKUP($C4613,'MSCI Database'!$C:$R,6, FALSE)),"")</f>
        <v>6</v>
      </c>
      <c r="T4613" s="211">
        <f>IFERROR(IF(VLOOKUP($C4613,'MSCI Database'!$C:$R,7, FALSE)="","",VLOOKUP($C4613,'MSCI Database'!$C:$R,7, FALSE)),"")</f>
        <v>3</v>
      </c>
      <c r="U4613" s="164">
        <f>IFERROR(IF(VLOOKUP($C4613,'MSCI Database'!$C:$R,8, FALSE)="","",VLOOKUP($C4613,'MSCI Database'!$C:$R,8, FALSE)),"")</f>
        <v>4.0999999999999996</v>
      </c>
      <c r="V4613" s="175">
        <f>IFERROR(IF(VLOOKUP($C4613,'MSCI Database'!$C:$R,9, FALSE)="","",VLOOKUP($C4613,'MSCI Database'!$C:$R,9, FALSE)),"")</f>
        <v>3.6</v>
      </c>
      <c r="W4613" s="165">
        <f t="shared" ca="1" si="173"/>
        <v>0</v>
      </c>
      <c r="X4613" s="236">
        <f>IFERROR(IF(VLOOKUP($C4613,'MSCI Database'!$C:$R,10, FALSE)="","",VLOOKUP($C4613,'MSCI Database'!$C:$R,10, FALSE)),"")</f>
        <v>16274</v>
      </c>
      <c r="Y4613" s="133" t="str">
        <f>IFERROR(IF(VLOOKUP($C4613,'MSCI Database'!$C:$R,11, FALSE)="","",VLOOKUP($C4613,'MSCI Database'!$C:$R,11, FALSE)),"")</f>
        <v>2019</v>
      </c>
      <c r="Z4613" s="133" t="str">
        <f>IFERROR(IF(VLOOKUP($C4613,'MSCI Database'!$C:$R,12, FALSE)="","",VLOOKUP($C4613,'MSCI Database'!$C:$R,12, FALSE)),"")</f>
        <v>E.Segmt-Moderately High</v>
      </c>
      <c r="AA4613" s="202" t="str">
        <f>IFERROR(IF(VLOOKUP($C4613,'MSCI Database'!$C:$R,13, FALSE)="","",VLOOKUP($C4613,'MSCI Database'!$C:$R,13, FALSE)),"")</f>
        <v>Public Interest Foundation limits accountability to shareholders</v>
      </c>
    </row>
    <row r="4614" spans="1:27" s="130" customFormat="1" ht="15" hidden="1" customHeight="1" outlineLevel="1">
      <c r="A4614" s="130" t="s">
        <v>5178</v>
      </c>
      <c r="B4614" s="130" t="s">
        <v>5179</v>
      </c>
      <c r="C4614" s="130" t="s">
        <v>5180</v>
      </c>
      <c r="D4614" s="130" t="s">
        <v>18719</v>
      </c>
      <c r="E4614" s="130" t="s">
        <v>18688</v>
      </c>
      <c r="F4614" s="215">
        <v>6.9895039870885899E-3</v>
      </c>
      <c r="G4614" s="132" t="str">
        <f ca="1">IFERROR(_xll.BQL($A4614, "cur_mkt_cap(currency=EUR)")/1000000, " ")</f>
        <v xml:space="preserve"> </v>
      </c>
      <c r="M4614" s="308"/>
      <c r="N4614" s="215">
        <f t="shared" si="172"/>
        <v>7.4217650956403863E-5</v>
      </c>
      <c r="O4614" s="172" t="str">
        <f>IFERROR(IF(VLOOKUP($C4614,'MSCI Database'!$C:$R,2, FALSE)="","",VLOOKUP($C4614,'MSCI Database'!$C:$R,2, FALSE)),"")</f>
        <v>Banks</v>
      </c>
      <c r="P4614" s="186" t="str">
        <f>IFERROR(IF(VLOOKUP($C4614,'MSCI Database'!$C:$R,3, FALSE)="","",VLOOKUP($C4614,'MSCI Database'!$C:$R,3, FALSE)),"")</f>
        <v>BB</v>
      </c>
      <c r="Q4614" s="164" t="str">
        <f>IFERROR(IF(VLOOKUP($C4614,'MSCI Database'!$C:$R,4, FALSE)="","",VLOOKUP($C4614,'MSCI Database'!$C:$R,4, FALSE)),"")</f>
        <v>0</v>
      </c>
      <c r="R4614" s="164">
        <f>IFERROR(IF(VLOOKUP($C4614,'MSCI Database'!$C:$R,5, FALSE)="","",VLOOKUP($C4614,'MSCI Database'!$C:$R,5, FALSE)),"")</f>
        <v>3.8</v>
      </c>
      <c r="S4614" s="164">
        <f>IFERROR(IF(VLOOKUP($C4614,'MSCI Database'!$C:$R,6, FALSE)="","",VLOOKUP($C4614,'MSCI Database'!$C:$R,6, FALSE)),"")</f>
        <v>5.2</v>
      </c>
      <c r="T4614" s="211">
        <f>IFERROR(IF(VLOOKUP($C4614,'MSCI Database'!$C:$R,7, FALSE)="","",VLOOKUP($C4614,'MSCI Database'!$C:$R,7, FALSE)),"")</f>
        <v>4.0999999999999996</v>
      </c>
      <c r="U4614" s="164">
        <f>IFERROR(IF(VLOOKUP($C4614,'MSCI Database'!$C:$R,8, FALSE)="","",VLOOKUP($C4614,'MSCI Database'!$C:$R,8, FALSE)),"")</f>
        <v>2.2000000000000002</v>
      </c>
      <c r="V4614" s="175">
        <f>IFERROR(IF(VLOOKUP($C4614,'MSCI Database'!$C:$R,9, FALSE)="","",VLOOKUP($C4614,'MSCI Database'!$C:$R,9, FALSE)),"")</f>
        <v>3.6</v>
      </c>
      <c r="W4614" s="165">
        <f t="shared" ca="1" si="173"/>
        <v>0</v>
      </c>
      <c r="X4614" s="236">
        <f>IFERROR(IF(VLOOKUP($C4614,'MSCI Database'!$C:$R,10, FALSE)="","",VLOOKUP($C4614,'MSCI Database'!$C:$R,10, FALSE)),"")</f>
        <v>11055</v>
      </c>
      <c r="Y4614" s="133" t="str">
        <f>IFERROR(IF(VLOOKUP($C4614,'MSCI Database'!$C:$R,11, FALSE)="","",VLOOKUP($C4614,'MSCI Database'!$C:$R,11, FALSE)),"")</f>
        <v>2019</v>
      </c>
      <c r="Z4614" s="133" t="str">
        <f>IFERROR(IF(VLOOKUP($C4614,'MSCI Database'!$C:$R,12, FALSE)="","",VLOOKUP($C4614,'MSCI Database'!$C:$R,12, FALSE)),"")</f>
        <v>Reported</v>
      </c>
      <c r="AA4614" s="202" t="str">
        <f>IFERROR(IF(VLOOKUP($C4614,'MSCI Database'!$C:$R,13, FALSE)="","",VLOOKUP($C4614,'MSCI Database'!$C:$R,13, FALSE)),"")</f>
        <v>Weak governance and consumer protection practices relative to peers</v>
      </c>
    </row>
    <row r="4615" spans="1:27" s="130" customFormat="1" ht="15" hidden="1" customHeight="1" outlineLevel="1">
      <c r="A4615" s="130" t="s">
        <v>7964</v>
      </c>
      <c r="B4615" s="130" t="s">
        <v>7965</v>
      </c>
      <c r="C4615" s="130" t="s">
        <v>7966</v>
      </c>
      <c r="D4615" s="130" t="s">
        <v>12128</v>
      </c>
      <c r="E4615" s="130" t="s">
        <v>12133</v>
      </c>
      <c r="F4615" s="215">
        <v>2.887785580377503E-2</v>
      </c>
      <c r="G4615" s="132" t="str">
        <f ca="1">IFERROR(_xll.BQL($A4615, "cur_mkt_cap(currency=EUR)")/1000000, " ")</f>
        <v xml:space="preserve"> </v>
      </c>
      <c r="M4615" s="308"/>
      <c r="N4615" s="215">
        <f t="shared" si="172"/>
        <v>3.0663787106682589E-4</v>
      </c>
      <c r="O4615" s="172" t="str">
        <f>IFERROR(IF(VLOOKUP($C4615,'MSCI Database'!$C:$R,2, FALSE)="","",VLOOKUP($C4615,'MSCI Database'!$C:$R,2, FALSE)),"")</f>
        <v>Biotechnology</v>
      </c>
      <c r="P4615" s="186" t="str">
        <f>IFERROR(IF(VLOOKUP($C4615,'MSCI Database'!$C:$R,3, FALSE)="","",VLOOKUP($C4615,'MSCI Database'!$C:$R,3, FALSE)),"")</f>
        <v>BB</v>
      </c>
      <c r="Q4615" s="164" t="str">
        <f>IFERROR(IF(VLOOKUP($C4615,'MSCI Database'!$C:$R,4, FALSE)="","",VLOOKUP($C4615,'MSCI Database'!$C:$R,4, FALSE)),"")</f>
        <v>1</v>
      </c>
      <c r="R4615" s="164">
        <f>IFERROR(IF(VLOOKUP($C4615,'MSCI Database'!$C:$R,5, FALSE)="","",VLOOKUP($C4615,'MSCI Database'!$C:$R,5, FALSE)),"")</f>
        <v>3.2</v>
      </c>
      <c r="S4615" s="164">
        <f>IFERROR(IF(VLOOKUP($C4615,'MSCI Database'!$C:$R,6, FALSE)="","",VLOOKUP($C4615,'MSCI Database'!$C:$R,6, FALSE)),"")</f>
        <v>6.2</v>
      </c>
      <c r="T4615" s="211">
        <f>IFERROR(IF(VLOOKUP($C4615,'MSCI Database'!$C:$R,7, FALSE)="","",VLOOKUP($C4615,'MSCI Database'!$C:$R,7, FALSE)),"")</f>
        <v>3.9</v>
      </c>
      <c r="U4615" s="164">
        <f>IFERROR(IF(VLOOKUP($C4615,'MSCI Database'!$C:$R,8, FALSE)="","",VLOOKUP($C4615,'MSCI Database'!$C:$R,8, FALSE)),"")</f>
        <v>4.8</v>
      </c>
      <c r="V4615" s="175">
        <f>IFERROR(IF(VLOOKUP($C4615,'MSCI Database'!$C:$R,9, FALSE)="","",VLOOKUP($C4615,'MSCI Database'!$C:$R,9, FALSE)),"")</f>
        <v>4.5</v>
      </c>
      <c r="W4615" s="165">
        <f t="shared" ca="1" si="173"/>
        <v>0</v>
      </c>
      <c r="X4615" s="236">
        <f>IFERROR(IF(VLOOKUP($C4615,'MSCI Database'!$C:$R,10, FALSE)="","",VLOOKUP($C4615,'MSCI Database'!$C:$R,10, FALSE)),"")</f>
        <v>20171</v>
      </c>
      <c r="Y4615" s="133" t="str">
        <f>IFERROR(IF(VLOOKUP($C4615,'MSCI Database'!$C:$R,11, FALSE)="","",VLOOKUP($C4615,'MSCI Database'!$C:$R,11, FALSE)),"")</f>
        <v>2019</v>
      </c>
      <c r="Z4615" s="133" t="str">
        <f>IFERROR(IF(VLOOKUP($C4615,'MSCI Database'!$C:$R,12, FALSE)="","",VLOOKUP($C4615,'MSCI Database'!$C:$R,12, FALSE)),"")</f>
        <v>E.Segmt-Moderate</v>
      </c>
      <c r="AA4615" s="202" t="str">
        <f>IFERROR(IF(VLOOKUP($C4615,'MSCI Database'!$C:$R,13, FALSE)="","",VLOOKUP($C4615,'MSCI Database'!$C:$R,13, FALSE)),"")</f>
        <v>Improved corporate governance practices drive the upgrade</v>
      </c>
    </row>
    <row r="4616" spans="1:27" s="130" customFormat="1" ht="15" hidden="1" customHeight="1" outlineLevel="1">
      <c r="A4616" s="130" t="s">
        <v>518</v>
      </c>
      <c r="B4616" s="130" t="s">
        <v>519</v>
      </c>
      <c r="C4616" s="130" t="s">
        <v>520</v>
      </c>
      <c r="D4616" s="130" t="s">
        <v>18679</v>
      </c>
      <c r="E4616" s="130" t="s">
        <v>18707</v>
      </c>
      <c r="F4616" s="215">
        <v>2.1936920213042881E-2</v>
      </c>
      <c r="G4616" s="132" t="str">
        <f ca="1">IFERROR(_xll.BQL($A4616, "cur_mkt_cap(currency=EUR)")/1000000, " ")</f>
        <v xml:space="preserve"> </v>
      </c>
      <c r="M4616" s="308"/>
      <c r="N4616" s="215">
        <f t="shared" si="172"/>
        <v>2.3293594086756778E-4</v>
      </c>
      <c r="O4616" s="172" t="str">
        <f>IFERROR(IF(VLOOKUP($C4616,'MSCI Database'!$C:$R,2, FALSE)="","",VLOOKUP($C4616,'MSCI Database'!$C:$R,2, FALSE)),"")</f>
        <v>Oil &amp; Gas Exploration &amp; Production</v>
      </c>
      <c r="P4616" s="186" t="str">
        <f>IFERROR(IF(VLOOKUP($C4616,'MSCI Database'!$C:$R,3, FALSE)="","",VLOOKUP($C4616,'MSCI Database'!$C:$R,3, FALSE)),"")</f>
        <v>AAA</v>
      </c>
      <c r="Q4616" s="164" t="str">
        <f>IFERROR(IF(VLOOKUP($C4616,'MSCI Database'!$C:$R,4, FALSE)="","",VLOOKUP($C4616,'MSCI Database'!$C:$R,4, FALSE)),"")</f>
        <v>0</v>
      </c>
      <c r="R4616" s="164">
        <f>IFERROR(IF(VLOOKUP($C4616,'MSCI Database'!$C:$R,5, FALSE)="","",VLOOKUP($C4616,'MSCI Database'!$C:$R,5, FALSE)),"")</f>
        <v>10</v>
      </c>
      <c r="S4616" s="164">
        <f>IFERROR(IF(VLOOKUP($C4616,'MSCI Database'!$C:$R,6, FALSE)="","",VLOOKUP($C4616,'MSCI Database'!$C:$R,6, FALSE)),"")</f>
        <v>3.9</v>
      </c>
      <c r="T4616" s="211">
        <f>IFERROR(IF(VLOOKUP($C4616,'MSCI Database'!$C:$R,7, FALSE)="","",VLOOKUP($C4616,'MSCI Database'!$C:$R,7, FALSE)),"")</f>
        <v>8.3000000000000007</v>
      </c>
      <c r="U4616" s="164">
        <f>IFERROR(IF(VLOOKUP($C4616,'MSCI Database'!$C:$R,8, FALSE)="","",VLOOKUP($C4616,'MSCI Database'!$C:$R,8, FALSE)),"")</f>
        <v>7.4</v>
      </c>
      <c r="V4616" s="175">
        <f>IFERROR(IF(VLOOKUP($C4616,'MSCI Database'!$C:$R,9, FALSE)="","",VLOOKUP($C4616,'MSCI Database'!$C:$R,9, FALSE)),"")</f>
        <v>6.1</v>
      </c>
      <c r="W4616" s="165">
        <f t="shared" ca="1" si="173"/>
        <v>0</v>
      </c>
      <c r="X4616" s="236">
        <f>IFERROR(IF(VLOOKUP($C4616,'MSCI Database'!$C:$R,10, FALSE)="","",VLOOKUP($C4616,'MSCI Database'!$C:$R,10, FALSE)),"")</f>
        <v>3309000</v>
      </c>
      <c r="Y4616" s="133" t="str">
        <f>IFERROR(IF(VLOOKUP($C4616,'MSCI Database'!$C:$R,11, FALSE)="","",VLOOKUP($C4616,'MSCI Database'!$C:$R,11, FALSE)),"")</f>
        <v>2019</v>
      </c>
      <c r="Z4616" s="133" t="str">
        <f>IFERROR(IF(VLOOKUP($C4616,'MSCI Database'!$C:$R,12, FALSE)="","",VLOOKUP($C4616,'MSCI Database'!$C:$R,12, FALSE)),"")</f>
        <v>Reported</v>
      </c>
      <c r="AA4616" s="202" t="str">
        <f>IFERROR(IF(VLOOKUP($C4616,'MSCI Database'!$C:$R,13, FALSE)="","",VLOOKUP($C4616,'MSCI Database'!$C:$R,13, FALSE)),"")</f>
        <v>Robust governance structure, anti-corruption policies, and carbon management</v>
      </c>
    </row>
    <row r="4617" spans="1:27" s="130" customFormat="1" ht="15" hidden="1" customHeight="1" outlineLevel="1">
      <c r="A4617" s="130" t="s">
        <v>7080</v>
      </c>
      <c r="B4617" s="130" t="s">
        <v>7081</v>
      </c>
      <c r="C4617" s="130" t="s">
        <v>7082</v>
      </c>
      <c r="D4617" s="130" t="s">
        <v>12128</v>
      </c>
      <c r="E4617" s="130" t="s">
        <v>18689</v>
      </c>
      <c r="F4617" s="215">
        <v>2.863325535379228E-2</v>
      </c>
      <c r="G4617" s="132" t="str">
        <f ca="1">IFERROR(_xll.BQL($A4617, "cur_mkt_cap(currency=EUR)")/1000000, " ")</f>
        <v xml:space="preserve"> </v>
      </c>
      <c r="M4617" s="308"/>
      <c r="N4617" s="215">
        <f t="shared" si="172"/>
        <v>3.0404059508642246E-4</v>
      </c>
      <c r="O4617" s="172" t="str">
        <f>IFERROR(IF(VLOOKUP($C4617,'MSCI Database'!$C:$R,2, FALSE)="","",VLOOKUP($C4617,'MSCI Database'!$C:$R,2, FALSE)),"")</f>
        <v>Software &amp; Services</v>
      </c>
      <c r="P4617" s="186" t="str">
        <f>IFERROR(IF(VLOOKUP($C4617,'MSCI Database'!$C:$R,3, FALSE)="","",VLOOKUP($C4617,'MSCI Database'!$C:$R,3, FALSE)),"")</f>
        <v>BBB</v>
      </c>
      <c r="Q4617" s="164" t="str">
        <f>IFERROR(IF(VLOOKUP($C4617,'MSCI Database'!$C:$R,4, FALSE)="","",VLOOKUP($C4617,'MSCI Database'!$C:$R,4, FALSE)),"")</f>
        <v>1</v>
      </c>
      <c r="R4617" s="164">
        <f>IFERROR(IF(VLOOKUP($C4617,'MSCI Database'!$C:$R,5, FALSE)="","",VLOOKUP($C4617,'MSCI Database'!$C:$R,5, FALSE)),"")</f>
        <v>5</v>
      </c>
      <c r="S4617" s="164">
        <f>IFERROR(IF(VLOOKUP($C4617,'MSCI Database'!$C:$R,6, FALSE)="","",VLOOKUP($C4617,'MSCI Database'!$C:$R,6, FALSE)),"")</f>
        <v>3.9</v>
      </c>
      <c r="T4617" s="211">
        <f>IFERROR(IF(VLOOKUP($C4617,'MSCI Database'!$C:$R,7, FALSE)="","",VLOOKUP($C4617,'MSCI Database'!$C:$R,7, FALSE)),"")</f>
        <v>4.4000000000000004</v>
      </c>
      <c r="U4617" s="164">
        <f>IFERROR(IF(VLOOKUP($C4617,'MSCI Database'!$C:$R,8, FALSE)="","",VLOOKUP($C4617,'MSCI Database'!$C:$R,8, FALSE)),"")</f>
        <v>4.7</v>
      </c>
      <c r="V4617" s="175">
        <f>IFERROR(IF(VLOOKUP($C4617,'MSCI Database'!$C:$R,9, FALSE)="","",VLOOKUP($C4617,'MSCI Database'!$C:$R,9, FALSE)),"")</f>
        <v>4.4000000000000004</v>
      </c>
      <c r="W4617" s="165">
        <f t="shared" ca="1" si="173"/>
        <v>0</v>
      </c>
      <c r="X4617" s="236">
        <f>IFERROR(IF(VLOOKUP($C4617,'MSCI Database'!$C:$R,10, FALSE)="","",VLOOKUP($C4617,'MSCI Database'!$C:$R,10, FALSE)),"")</f>
        <v>48349</v>
      </c>
      <c r="Y4617" s="133" t="str">
        <f>IFERROR(IF(VLOOKUP($C4617,'MSCI Database'!$C:$R,11, FALSE)="","",VLOOKUP($C4617,'MSCI Database'!$C:$R,11, FALSE)),"")</f>
        <v>2019</v>
      </c>
      <c r="Z4617" s="133" t="str">
        <f>IFERROR(IF(VLOOKUP($C4617,'MSCI Database'!$C:$R,12, FALSE)="","",VLOOKUP($C4617,'MSCI Database'!$C:$R,12, FALSE)),"")</f>
        <v>E.Segmt-Moderate</v>
      </c>
      <c r="AA4617" s="202" t="str">
        <f>IFERROR(IF(VLOOKUP($C4617,'MSCI Database'!$C:$R,13, FALSE)="","",VLOOKUP($C4617,'MSCI Database'!$C:$R,13, FALSE)),"")</f>
        <v>Focus on data privacy and security; employee retention programs lag those of peers</v>
      </c>
    </row>
    <row r="4618" spans="1:27" s="130" customFormat="1" ht="15" hidden="1" customHeight="1" outlineLevel="1">
      <c r="A4618" s="130" t="s">
        <v>7182</v>
      </c>
      <c r="B4618" s="130" t="s">
        <v>7183</v>
      </c>
      <c r="C4618" s="130" t="s">
        <v>7184</v>
      </c>
      <c r="D4618" s="130" t="s">
        <v>12128</v>
      </c>
      <c r="E4618" s="130" t="s">
        <v>12133</v>
      </c>
      <c r="F4618" s="215">
        <v>2.8622100845118618E-2</v>
      </c>
      <c r="G4618" s="132" t="str">
        <f ca="1">IFERROR(_xll.BQL($A4618, "cur_mkt_cap(currency=EUR)")/1000000, " ")</f>
        <v xml:space="preserve"> </v>
      </c>
      <c r="M4618" s="308"/>
      <c r="N4618" s="215">
        <f t="shared" si="172"/>
        <v>3.0392215156984948E-4</v>
      </c>
      <c r="O4618" s="172" t="str">
        <f>IFERROR(IF(VLOOKUP($C4618,'MSCI Database'!$C:$R,2, FALSE)="","",VLOOKUP($C4618,'MSCI Database'!$C:$R,2, FALSE)),"")</f>
        <v>Health Care Equipment &amp; Supplies</v>
      </c>
      <c r="P4618" s="186" t="str">
        <f>IFERROR(IF(VLOOKUP($C4618,'MSCI Database'!$C:$R,3, FALSE)="","",VLOOKUP($C4618,'MSCI Database'!$C:$R,3, FALSE)),"")</f>
        <v>AA</v>
      </c>
      <c r="Q4618" s="164" t="str">
        <f>IFERROR(IF(VLOOKUP($C4618,'MSCI Database'!$C:$R,4, FALSE)="","",VLOOKUP($C4618,'MSCI Database'!$C:$R,4, FALSE)),"")</f>
        <v>1</v>
      </c>
      <c r="R4618" s="164">
        <f>IFERROR(IF(VLOOKUP($C4618,'MSCI Database'!$C:$R,5, FALSE)="","",VLOOKUP($C4618,'MSCI Database'!$C:$R,5, FALSE)),"")</f>
        <v>8</v>
      </c>
      <c r="S4618" s="164">
        <f>IFERROR(IF(VLOOKUP($C4618,'MSCI Database'!$C:$R,6, FALSE)="","",VLOOKUP($C4618,'MSCI Database'!$C:$R,6, FALSE)),"")</f>
        <v>10</v>
      </c>
      <c r="T4618" s="211">
        <f>IFERROR(IF(VLOOKUP($C4618,'MSCI Database'!$C:$R,7, FALSE)="","",VLOOKUP($C4618,'MSCI Database'!$C:$R,7, FALSE)),"")</f>
        <v>7.3</v>
      </c>
      <c r="U4618" s="164">
        <f>IFERROR(IF(VLOOKUP($C4618,'MSCI Database'!$C:$R,8, FALSE)="","",VLOOKUP($C4618,'MSCI Database'!$C:$R,8, FALSE)),"")</f>
        <v>6.1</v>
      </c>
      <c r="V4618" s="175">
        <f>IFERROR(IF(VLOOKUP($C4618,'MSCI Database'!$C:$R,9, FALSE)="","",VLOOKUP($C4618,'MSCI Database'!$C:$R,9, FALSE)),"")</f>
        <v>7</v>
      </c>
      <c r="W4618" s="165">
        <f t="shared" ca="1" si="173"/>
        <v>0</v>
      </c>
      <c r="X4618" s="236">
        <f>IFERROR(IF(VLOOKUP($C4618,'MSCI Database'!$C:$R,10, FALSE)="","",VLOOKUP($C4618,'MSCI Database'!$C:$R,10, FALSE)),"")</f>
        <v>23828</v>
      </c>
      <c r="Y4618" s="133" t="str">
        <f>IFERROR(IF(VLOOKUP($C4618,'MSCI Database'!$C:$R,11, FALSE)="","",VLOOKUP($C4618,'MSCI Database'!$C:$R,11, FALSE)),"")</f>
        <v>2019</v>
      </c>
      <c r="Z4618" s="133" t="str">
        <f>IFERROR(IF(VLOOKUP($C4618,'MSCI Database'!$C:$R,12, FALSE)="","",VLOOKUP($C4618,'MSCI Database'!$C:$R,12, FALSE)),"")</f>
        <v>Reported</v>
      </c>
      <c r="AA4618" s="202" t="str">
        <f>IFERROR(IF(VLOOKUP($C4618,'MSCI Database'!$C:$R,13, FALSE)="","",VLOOKUP($C4618,'MSCI Database'!$C:$R,13, FALSE)),"")</f>
        <v>Robust quality control and talent management programs, improved anti-corruption measures</v>
      </c>
    </row>
    <row r="4619" spans="1:27" s="130" customFormat="1" ht="15" hidden="1" customHeight="1" outlineLevel="1">
      <c r="A4619" s="130" t="s">
        <v>6606</v>
      </c>
      <c r="B4619" s="130" t="s">
        <v>6607</v>
      </c>
      <c r="C4619" s="130" t="s">
        <v>6608</v>
      </c>
      <c r="D4619" s="130" t="s">
        <v>12128</v>
      </c>
      <c r="E4619" s="130" t="s">
        <v>12133</v>
      </c>
      <c r="F4619" s="215">
        <v>2.858388202480882E-2</v>
      </c>
      <c r="G4619" s="132" t="str">
        <f ca="1">IFERROR(_xll.BQL($A4619, "cur_mkt_cap(currency=EUR)")/1000000, " ")</f>
        <v xml:space="preserve"> </v>
      </c>
      <c r="M4619" s="308"/>
      <c r="N4619" s="215">
        <f t="shared" si="172"/>
        <v>3.0351632719791149E-4</v>
      </c>
      <c r="O4619" s="172" t="str">
        <f>IFERROR(IF(VLOOKUP($C4619,'MSCI Database'!$C:$R,2, FALSE)="","",VLOOKUP($C4619,'MSCI Database'!$C:$R,2, FALSE)),"")</f>
        <v>Health Care Providers &amp; Services</v>
      </c>
      <c r="P4619" s="186" t="str">
        <f>IFERROR(IF(VLOOKUP($C4619,'MSCI Database'!$C:$R,3, FALSE)="","",VLOOKUP($C4619,'MSCI Database'!$C:$R,3, FALSE)),"")</f>
        <v>A</v>
      </c>
      <c r="Q4619" s="164" t="str">
        <f>IFERROR(IF(VLOOKUP($C4619,'MSCI Database'!$C:$R,4, FALSE)="","",VLOOKUP($C4619,'MSCI Database'!$C:$R,4, FALSE)),"")</f>
        <v>-1</v>
      </c>
      <c r="R4619" s="164">
        <f>IFERROR(IF(VLOOKUP($C4619,'MSCI Database'!$C:$R,5, FALSE)="","",VLOOKUP($C4619,'MSCI Database'!$C:$R,5, FALSE)),"")</f>
        <v>5.8</v>
      </c>
      <c r="S4619" s="164">
        <f>IFERROR(IF(VLOOKUP($C4619,'MSCI Database'!$C:$R,6, FALSE)="","",VLOOKUP($C4619,'MSCI Database'!$C:$R,6, FALSE)),"")</f>
        <v>10</v>
      </c>
      <c r="T4619" s="211">
        <f>IFERROR(IF(VLOOKUP($C4619,'MSCI Database'!$C:$R,7, FALSE)="","",VLOOKUP($C4619,'MSCI Database'!$C:$R,7, FALSE)),"")</f>
        <v>5.9</v>
      </c>
      <c r="U4619" s="164">
        <f>IFERROR(IF(VLOOKUP($C4619,'MSCI Database'!$C:$R,8, FALSE)="","",VLOOKUP($C4619,'MSCI Database'!$C:$R,8, FALSE)),"")</f>
        <v>5.6</v>
      </c>
      <c r="V4619" s="175">
        <f>IFERROR(IF(VLOOKUP($C4619,'MSCI Database'!$C:$R,9, FALSE)="","",VLOOKUP($C4619,'MSCI Database'!$C:$R,9, FALSE)),"")</f>
        <v>5.9</v>
      </c>
      <c r="W4619" s="165">
        <f t="shared" ca="1" si="173"/>
        <v>0</v>
      </c>
      <c r="X4619" s="236">
        <f>IFERROR(IF(VLOOKUP($C4619,'MSCI Database'!$C:$R,10, FALSE)="","",VLOOKUP($C4619,'MSCI Database'!$C:$R,10, FALSE)),"")</f>
        <v>519000</v>
      </c>
      <c r="Y4619" s="133" t="str">
        <f>IFERROR(IF(VLOOKUP($C4619,'MSCI Database'!$C:$R,11, FALSE)="","",VLOOKUP($C4619,'MSCI Database'!$C:$R,11, FALSE)),"")</f>
        <v>2019</v>
      </c>
      <c r="Z4619" s="133" t="str">
        <f>IFERROR(IF(VLOOKUP($C4619,'MSCI Database'!$C:$R,12, FALSE)="","",VLOOKUP($C4619,'MSCI Database'!$C:$R,12, FALSE)),"")</f>
        <v>Reported</v>
      </c>
      <c r="AA4619" s="202" t="str">
        <f>IFERROR(IF(VLOOKUP($C4619,'MSCI Database'!$C:$R,13, FALSE)="","",VLOOKUP($C4619,'MSCI Database'!$C:$R,13, FALSE)),"")</f>
        <v>Alleged involvement in the US opioid crisis weighs on otherwise strong ESG performance</v>
      </c>
    </row>
    <row r="4620" spans="1:27" s="130" customFormat="1" ht="15" hidden="1" customHeight="1" outlineLevel="1">
      <c r="A4620" s="130" t="s">
        <v>3145</v>
      </c>
      <c r="B4620" s="130" t="s">
        <v>3146</v>
      </c>
      <c r="C4620" s="130" t="s">
        <v>3147</v>
      </c>
      <c r="D4620" s="130" t="s">
        <v>12155</v>
      </c>
      <c r="E4620" s="130" t="s">
        <v>18688</v>
      </c>
      <c r="F4620" s="215">
        <v>3.3434248144594593E-2</v>
      </c>
      <c r="G4620" s="132" t="str">
        <f ca="1">IFERROR(_xll.BQL($A4620, "cur_mkt_cap(currency=EUR)")/1000000, " ")</f>
        <v xml:space="preserve"> </v>
      </c>
      <c r="M4620" s="308"/>
      <c r="N4620" s="215">
        <f t="shared" si="172"/>
        <v>3.5501966425215858E-4</v>
      </c>
      <c r="O4620" s="172" t="str">
        <f>IFERROR(IF(VLOOKUP($C4620,'MSCI Database'!$C:$R,2, FALSE)="","",VLOOKUP($C4620,'MSCI Database'!$C:$R,2, FALSE)),"")</f>
        <v>Multi-Line Insurance &amp; Brokerage</v>
      </c>
      <c r="P4620" s="186" t="str">
        <f>IFERROR(IF(VLOOKUP($C4620,'MSCI Database'!$C:$R,3, FALSE)="","",VLOOKUP($C4620,'MSCI Database'!$C:$R,3, FALSE)),"")</f>
        <v>AA</v>
      </c>
      <c r="Q4620" s="164" t="str">
        <f>IFERROR(IF(VLOOKUP($C4620,'MSCI Database'!$C:$R,4, FALSE)="","",VLOOKUP($C4620,'MSCI Database'!$C:$R,4, FALSE)),"")</f>
        <v>0</v>
      </c>
      <c r="R4620" s="164">
        <f>IFERROR(IF(VLOOKUP($C4620,'MSCI Database'!$C:$R,5, FALSE)="","",VLOOKUP($C4620,'MSCI Database'!$C:$R,5, FALSE)),"")</f>
        <v>8</v>
      </c>
      <c r="S4620" s="164">
        <f>IFERROR(IF(VLOOKUP($C4620,'MSCI Database'!$C:$R,6, FALSE)="","",VLOOKUP($C4620,'MSCI Database'!$C:$R,6, FALSE)),"")</f>
        <v>8.4</v>
      </c>
      <c r="T4620" s="211">
        <f>IFERROR(IF(VLOOKUP($C4620,'MSCI Database'!$C:$R,7, FALSE)="","",VLOOKUP($C4620,'MSCI Database'!$C:$R,7, FALSE)),"")</f>
        <v>6.1</v>
      </c>
      <c r="U4620" s="164">
        <f>IFERROR(IF(VLOOKUP($C4620,'MSCI Database'!$C:$R,8, FALSE)="","",VLOOKUP($C4620,'MSCI Database'!$C:$R,8, FALSE)),"")</f>
        <v>5.7</v>
      </c>
      <c r="V4620" s="175">
        <f>IFERROR(IF(VLOOKUP($C4620,'MSCI Database'!$C:$R,9, FALSE)="","",VLOOKUP($C4620,'MSCI Database'!$C:$R,9, FALSE)),"")</f>
        <v>6.2</v>
      </c>
      <c r="W4620" s="165">
        <f t="shared" ca="1" si="173"/>
        <v>0</v>
      </c>
      <c r="X4620" s="236">
        <f>IFERROR(IF(VLOOKUP($C4620,'MSCI Database'!$C:$R,10, FALSE)="","",VLOOKUP($C4620,'MSCI Database'!$C:$R,10, FALSE)),"")</f>
        <v>63659</v>
      </c>
      <c r="Y4620" s="133" t="str">
        <f>IFERROR(IF(VLOOKUP($C4620,'MSCI Database'!$C:$R,11, FALSE)="","",VLOOKUP($C4620,'MSCI Database'!$C:$R,11, FALSE)),"")</f>
        <v>2019</v>
      </c>
      <c r="Z4620" s="133" t="str">
        <f>IFERROR(IF(VLOOKUP($C4620,'MSCI Database'!$C:$R,12, FALSE)="","",VLOOKUP($C4620,'MSCI Database'!$C:$R,12, FALSE)),"")</f>
        <v>Reported</v>
      </c>
      <c r="AA4620" s="202" t="str">
        <f>IFERROR(IF(VLOOKUP($C4620,'MSCI Database'!$C:$R,13, FALSE)="","",VLOOKUP($C4620,'MSCI Database'!$C:$R,13, FALSE)),"")</f>
        <v>Leader in ESG integration across business lines</v>
      </c>
    </row>
    <row r="4621" spans="1:27" s="130" customFormat="1" ht="15" hidden="1" customHeight="1" outlineLevel="1">
      <c r="A4621" s="130" t="s">
        <v>6760</v>
      </c>
      <c r="B4621" s="130" t="s">
        <v>6761</v>
      </c>
      <c r="C4621" s="130" t="s">
        <v>6762</v>
      </c>
      <c r="D4621" s="130" t="s">
        <v>12128</v>
      </c>
      <c r="E4621" s="130" t="s">
        <v>18689</v>
      </c>
      <c r="F4621" s="215">
        <v>2.85116300338497E-2</v>
      </c>
      <c r="G4621" s="132" t="str">
        <f ca="1">IFERROR(_xll.BQL($A4621, "cur_mkt_cap(currency=EUR)")/1000000, " ")</f>
        <v xml:space="preserve"> </v>
      </c>
      <c r="M4621" s="308"/>
      <c r="N4621" s="215">
        <f t="shared" si="172"/>
        <v>3.0274912353713457E-4</v>
      </c>
      <c r="O4621" s="172" t="str">
        <f>IFERROR(IF(VLOOKUP($C4621,'MSCI Database'!$C:$R,2, FALSE)="","",VLOOKUP($C4621,'MSCI Database'!$C:$R,2, FALSE)),"")</f>
        <v>Software &amp; Services</v>
      </c>
      <c r="P4621" s="186" t="str">
        <f>IFERROR(IF(VLOOKUP($C4621,'MSCI Database'!$C:$R,3, FALSE)="","",VLOOKUP($C4621,'MSCI Database'!$C:$R,3, FALSE)),"")</f>
        <v>BBB</v>
      </c>
      <c r="Q4621" s="164" t="str">
        <f>IFERROR(IF(VLOOKUP($C4621,'MSCI Database'!$C:$R,4, FALSE)="","",VLOOKUP($C4621,'MSCI Database'!$C:$R,4, FALSE)),"")</f>
        <v>0</v>
      </c>
      <c r="R4621" s="164">
        <f>IFERROR(IF(VLOOKUP($C4621,'MSCI Database'!$C:$R,5, FALSE)="","",VLOOKUP($C4621,'MSCI Database'!$C:$R,5, FALSE)),"")</f>
        <v>4.7</v>
      </c>
      <c r="S4621" s="164">
        <f>IFERROR(IF(VLOOKUP($C4621,'MSCI Database'!$C:$R,6, FALSE)="","",VLOOKUP($C4621,'MSCI Database'!$C:$R,6, FALSE)),"")</f>
        <v>4.0999999999999996</v>
      </c>
      <c r="T4621" s="211">
        <f>IFERROR(IF(VLOOKUP($C4621,'MSCI Database'!$C:$R,7, FALSE)="","",VLOOKUP($C4621,'MSCI Database'!$C:$R,7, FALSE)),"")</f>
        <v>4.0999999999999996</v>
      </c>
      <c r="U4621" s="164">
        <f>IFERROR(IF(VLOOKUP($C4621,'MSCI Database'!$C:$R,8, FALSE)="","",VLOOKUP($C4621,'MSCI Database'!$C:$R,8, FALSE)),"")</f>
        <v>5.2</v>
      </c>
      <c r="V4621" s="175">
        <f>IFERROR(IF(VLOOKUP($C4621,'MSCI Database'!$C:$R,9, FALSE)="","",VLOOKUP($C4621,'MSCI Database'!$C:$R,9, FALSE)),"")</f>
        <v>4.5</v>
      </c>
      <c r="W4621" s="165">
        <f t="shared" ca="1" si="173"/>
        <v>0</v>
      </c>
      <c r="X4621" s="236">
        <f>IFERROR(IF(VLOOKUP($C4621,'MSCI Database'!$C:$R,10, FALSE)="","",VLOOKUP($C4621,'MSCI Database'!$C:$R,10, FALSE)),"")</f>
        <v>3755</v>
      </c>
      <c r="Y4621" s="133" t="str">
        <f>IFERROR(IF(VLOOKUP($C4621,'MSCI Database'!$C:$R,11, FALSE)="","",VLOOKUP($C4621,'MSCI Database'!$C:$R,11, FALSE)),"")</f>
        <v>2019</v>
      </c>
      <c r="Z4621" s="133" t="str">
        <f>IFERROR(IF(VLOOKUP($C4621,'MSCI Database'!$C:$R,12, FALSE)="","",VLOOKUP($C4621,'MSCI Database'!$C:$R,12, FALSE)),"")</f>
        <v>E.Segmt-Moderate</v>
      </c>
      <c r="AA4621" s="202" t="str">
        <f>IFERROR(IF(VLOOKUP($C4621,'MSCI Database'!$C:$R,13, FALSE)="","",VLOOKUP($C4621,'MSCI Database'!$C:$R,13, FALSE)),"")</f>
        <v>Strong data security programs; subpar talent management initiatives</v>
      </c>
    </row>
    <row r="4622" spans="1:27" s="130" customFormat="1" ht="15" hidden="1" customHeight="1" outlineLevel="1">
      <c r="A4622" s="130" t="s">
        <v>744</v>
      </c>
      <c r="B4622" s="130" t="s">
        <v>745</v>
      </c>
      <c r="C4622" s="130" t="s">
        <v>746</v>
      </c>
      <c r="D4622" s="130" t="s">
        <v>12138</v>
      </c>
      <c r="E4622" s="130" t="s">
        <v>100</v>
      </c>
      <c r="F4622" s="215">
        <v>5.041255892283332E-3</v>
      </c>
      <c r="G4622" s="132" t="str">
        <f ca="1">IFERROR(_xll.BQL($A4622, "cur_mkt_cap(currency=EUR)")/1000000, " ")</f>
        <v xml:space="preserve"> </v>
      </c>
      <c r="M4622" s="308"/>
      <c r="N4622" s="215">
        <f t="shared" si="172"/>
        <v>5.353028925751386E-5</v>
      </c>
      <c r="O4622" s="172" t="str">
        <f>IFERROR(IF(VLOOKUP($C4622,'MSCI Database'!$C:$R,2, FALSE)="","",VLOOKUP($C4622,'MSCI Database'!$C:$R,2, FALSE)),"")</f>
        <v>Utilities</v>
      </c>
      <c r="P4622" s="186" t="str">
        <f>IFERROR(IF(VLOOKUP($C4622,'MSCI Database'!$C:$R,3, FALSE)="","",VLOOKUP($C4622,'MSCI Database'!$C:$R,3, FALSE)),"")</f>
        <v>BB</v>
      </c>
      <c r="Q4622" s="164" t="str">
        <f>IFERROR(IF(VLOOKUP($C4622,'MSCI Database'!$C:$R,4, FALSE)="","",VLOOKUP($C4622,'MSCI Database'!$C:$R,4, FALSE)),"")</f>
        <v>0</v>
      </c>
      <c r="R4622" s="164">
        <f>IFERROR(IF(VLOOKUP($C4622,'MSCI Database'!$C:$R,5, FALSE)="","",VLOOKUP($C4622,'MSCI Database'!$C:$R,5, FALSE)),"")</f>
        <v>4.2</v>
      </c>
      <c r="S4622" s="164">
        <f>IFERROR(IF(VLOOKUP($C4622,'MSCI Database'!$C:$R,6, FALSE)="","",VLOOKUP($C4622,'MSCI Database'!$C:$R,6, FALSE)),"")</f>
        <v>7.2</v>
      </c>
      <c r="T4622" s="211">
        <f>IFERROR(IF(VLOOKUP($C4622,'MSCI Database'!$C:$R,7, FALSE)="","",VLOOKUP($C4622,'MSCI Database'!$C:$R,7, FALSE)),"")</f>
        <v>6.1</v>
      </c>
      <c r="U4622" s="164">
        <f>IFERROR(IF(VLOOKUP($C4622,'MSCI Database'!$C:$R,8, FALSE)="","",VLOOKUP($C4622,'MSCI Database'!$C:$R,8, FALSE)),"")</f>
        <v>1.8</v>
      </c>
      <c r="V4622" s="175">
        <f>IFERROR(IF(VLOOKUP($C4622,'MSCI Database'!$C:$R,9, FALSE)="","",VLOOKUP($C4622,'MSCI Database'!$C:$R,9, FALSE)),"")</f>
        <v>5.2</v>
      </c>
      <c r="W4622" s="165">
        <f t="shared" ca="1" si="173"/>
        <v>0</v>
      </c>
      <c r="X4622" s="236">
        <f>IFERROR(IF(VLOOKUP($C4622,'MSCI Database'!$C:$R,10, FALSE)="","",VLOOKUP($C4622,'MSCI Database'!$C:$R,10, FALSE)),"")</f>
        <v>5886505</v>
      </c>
      <c r="Y4622" s="133" t="str">
        <f>IFERROR(IF(VLOOKUP($C4622,'MSCI Database'!$C:$R,11, FALSE)="","",VLOOKUP($C4622,'MSCI Database'!$C:$R,11, FALSE)),"")</f>
        <v>2019</v>
      </c>
      <c r="Z4622" s="133" t="str">
        <f>IFERROR(IF(VLOOKUP($C4622,'MSCI Database'!$C:$R,12, FALSE)="","",VLOOKUP($C4622,'MSCI Database'!$C:$R,12, FALSE)),"")</f>
        <v>Reported</v>
      </c>
      <c r="AA4622" s="202" t="str">
        <f>IFERROR(IF(VLOOKUP($C4622,'MSCI Database'!$C:$R,13, FALSE)="","",VLOOKUP($C4622,'MSCI Database'!$C:$R,13, FALSE)),"")</f>
        <v>Weak internal oversight and high community opposition weigh on rating</v>
      </c>
    </row>
    <row r="4623" spans="1:27" s="130" customFormat="1" ht="15" hidden="1" customHeight="1" outlineLevel="1">
      <c r="A4623" s="130" t="s">
        <v>1144</v>
      </c>
      <c r="B4623" s="130" t="s">
        <v>1145</v>
      </c>
      <c r="C4623" s="130" t="s">
        <v>1146</v>
      </c>
      <c r="D4623" s="130" t="s">
        <v>12135</v>
      </c>
      <c r="E4623" s="130" t="s">
        <v>18690</v>
      </c>
      <c r="F4623" s="215">
        <v>2.273912226091945E-2</v>
      </c>
      <c r="G4623" s="132" t="str">
        <f ca="1">IFERROR(_xll.BQL($A4623, "cur_mkt_cap(currency=EUR)")/1000000, " ")</f>
        <v xml:space="preserve"> </v>
      </c>
      <c r="M4623" s="308"/>
      <c r="N4623" s="215">
        <f t="shared" si="172"/>
        <v>2.4145407773333062E-4</v>
      </c>
      <c r="O4623" s="172" t="str">
        <f>IFERROR(IF(VLOOKUP($C4623,'MSCI Database'!$C:$R,2, FALSE)="","",VLOOKUP($C4623,'MSCI Database'!$C:$R,2, FALSE)),"")</f>
        <v>Telecommunication Services</v>
      </c>
      <c r="P4623" s="186" t="str">
        <f>IFERROR(IF(VLOOKUP($C4623,'MSCI Database'!$C:$R,3, FALSE)="","",VLOOKUP($C4623,'MSCI Database'!$C:$R,3, FALSE)),"")</f>
        <v>AA</v>
      </c>
      <c r="Q4623" s="164" t="str">
        <f>IFERROR(IF(VLOOKUP($C4623,'MSCI Database'!$C:$R,4, FALSE)="","",VLOOKUP($C4623,'MSCI Database'!$C:$R,4, FALSE)),"")</f>
        <v>0</v>
      </c>
      <c r="R4623" s="164">
        <f>IFERROR(IF(VLOOKUP($C4623,'MSCI Database'!$C:$R,5, FALSE)="","",VLOOKUP($C4623,'MSCI Database'!$C:$R,5, FALSE)),"")</f>
        <v>8.5</v>
      </c>
      <c r="S4623" s="164">
        <f>IFERROR(IF(VLOOKUP($C4623,'MSCI Database'!$C:$R,6, FALSE)="","",VLOOKUP($C4623,'MSCI Database'!$C:$R,6, FALSE)),"")</f>
        <v>10</v>
      </c>
      <c r="T4623" s="211">
        <f>IFERROR(IF(VLOOKUP($C4623,'MSCI Database'!$C:$R,7, FALSE)="","",VLOOKUP($C4623,'MSCI Database'!$C:$R,7, FALSE)),"")</f>
        <v>5.3</v>
      </c>
      <c r="U4623" s="164">
        <f>IFERROR(IF(VLOOKUP($C4623,'MSCI Database'!$C:$R,8, FALSE)="","",VLOOKUP($C4623,'MSCI Database'!$C:$R,8, FALSE)),"")</f>
        <v>6.5</v>
      </c>
      <c r="V4623" s="175">
        <f>IFERROR(IF(VLOOKUP($C4623,'MSCI Database'!$C:$R,9, FALSE)="","",VLOOKUP($C4623,'MSCI Database'!$C:$R,9, FALSE)),"")</f>
        <v>6</v>
      </c>
      <c r="W4623" s="165">
        <f t="shared" ca="1" si="173"/>
        <v>0</v>
      </c>
      <c r="X4623" s="236">
        <f>IFERROR(IF(VLOOKUP($C4623,'MSCI Database'!$C:$R,10, FALSE)="","",VLOOKUP($C4623,'MSCI Database'!$C:$R,10, FALSE)),"")</f>
        <v>317890</v>
      </c>
      <c r="Y4623" s="133" t="str">
        <f>IFERROR(IF(VLOOKUP($C4623,'MSCI Database'!$C:$R,11, FALSE)="","",VLOOKUP($C4623,'MSCI Database'!$C:$R,11, FALSE)),"")</f>
        <v>2019</v>
      </c>
      <c r="Z4623" s="133" t="str">
        <f>IFERROR(IF(VLOOKUP($C4623,'MSCI Database'!$C:$R,12, FALSE)="","",VLOOKUP($C4623,'MSCI Database'!$C:$R,12, FALSE)),"")</f>
        <v>Reported</v>
      </c>
      <c r="AA4623" s="202" t="str">
        <f>IFERROR(IF(VLOOKUP($C4623,'MSCI Database'!$C:$R,13, FALSE)="","",VLOOKUP($C4623,'MSCI Database'!$C:$R,13, FALSE)),"")</f>
        <v>TELUS has chosen Ericsson and Nokia for its 5G rollout</v>
      </c>
    </row>
    <row r="4624" spans="1:27" s="130" customFormat="1" ht="15" hidden="1" customHeight="1" outlineLevel="1">
      <c r="A4624" s="130" t="s">
        <v>810</v>
      </c>
      <c r="B4624" s="130" t="s">
        <v>811</v>
      </c>
      <c r="C4624" s="130" t="s">
        <v>812</v>
      </c>
      <c r="D4624" s="130" t="s">
        <v>12138</v>
      </c>
      <c r="E4624" s="130" t="s">
        <v>100</v>
      </c>
      <c r="F4624" s="215">
        <v>5.0349429914433048E-3</v>
      </c>
      <c r="G4624" s="132" t="str">
        <f ca="1">IFERROR(_xll.BQL($A4624, "cur_mkt_cap(currency=EUR)")/1000000, " ")</f>
        <v xml:space="preserve"> </v>
      </c>
      <c r="M4624" s="308"/>
      <c r="N4624" s="215">
        <f t="shared" si="172"/>
        <v>5.3463256078631207E-5</v>
      </c>
      <c r="O4624" s="172" t="str">
        <f>IFERROR(IF(VLOOKUP($C4624,'MSCI Database'!$C:$R,2, FALSE)="","",VLOOKUP($C4624,'MSCI Database'!$C:$R,2, FALSE)),"")</f>
        <v>Utilities</v>
      </c>
      <c r="P4624" s="186" t="str">
        <f>IFERROR(IF(VLOOKUP($C4624,'MSCI Database'!$C:$R,3, FALSE)="","",VLOOKUP($C4624,'MSCI Database'!$C:$R,3, FALSE)),"")</f>
        <v>B</v>
      </c>
      <c r="Q4624" s="164" t="str">
        <f>IFERROR(IF(VLOOKUP($C4624,'MSCI Database'!$C:$R,4, FALSE)="","",VLOOKUP($C4624,'MSCI Database'!$C:$R,4, FALSE)),"")</f>
        <v>0</v>
      </c>
      <c r="R4624" s="164">
        <f>IFERROR(IF(VLOOKUP($C4624,'MSCI Database'!$C:$R,5, FALSE)="","",VLOOKUP($C4624,'MSCI Database'!$C:$R,5, FALSE)),"")</f>
        <v>2.8</v>
      </c>
      <c r="S4624" s="164">
        <f>IFERROR(IF(VLOOKUP($C4624,'MSCI Database'!$C:$R,6, FALSE)="","",VLOOKUP($C4624,'MSCI Database'!$C:$R,6, FALSE)),"")</f>
        <v>6.5</v>
      </c>
      <c r="T4624" s="211">
        <f>IFERROR(IF(VLOOKUP($C4624,'MSCI Database'!$C:$R,7, FALSE)="","",VLOOKUP($C4624,'MSCI Database'!$C:$R,7, FALSE)),"")</f>
        <v>3.4</v>
      </c>
      <c r="U4624" s="164">
        <f>IFERROR(IF(VLOOKUP($C4624,'MSCI Database'!$C:$R,8, FALSE)="","",VLOOKUP($C4624,'MSCI Database'!$C:$R,8, FALSE)),"")</f>
        <v>3</v>
      </c>
      <c r="V4624" s="175">
        <f>IFERROR(IF(VLOOKUP($C4624,'MSCI Database'!$C:$R,9, FALSE)="","",VLOOKUP($C4624,'MSCI Database'!$C:$R,9, FALSE)),"")</f>
        <v>4.7</v>
      </c>
      <c r="W4624" s="165">
        <f t="shared" ca="1" si="173"/>
        <v>0</v>
      </c>
      <c r="X4624" s="236">
        <f>IFERROR(IF(VLOOKUP($C4624,'MSCI Database'!$C:$R,10, FALSE)="","",VLOOKUP($C4624,'MSCI Database'!$C:$R,10, FALSE)),"")</f>
        <v>2422494</v>
      </c>
      <c r="Y4624" s="133" t="str">
        <f>IFERROR(IF(VLOOKUP($C4624,'MSCI Database'!$C:$R,11, FALSE)="","",VLOOKUP($C4624,'MSCI Database'!$C:$R,11, FALSE)),"")</f>
        <v>2019</v>
      </c>
      <c r="Z4624" s="133" t="str">
        <f>IFERROR(IF(VLOOKUP($C4624,'MSCI Database'!$C:$R,12, FALSE)="","",VLOOKUP($C4624,'MSCI Database'!$C:$R,12, FALSE)),"")</f>
        <v>E.CSI</v>
      </c>
      <c r="AA4624" s="202" t="str">
        <f>IFERROR(IF(VLOOKUP($C4624,'MSCI Database'!$C:$R,13, FALSE)="","",VLOOKUP($C4624,'MSCI Database'!$C:$R,13, FALSE)),"")</f>
        <v>High leakage rate despite water scarcity in service area; weak corporate governance practices</v>
      </c>
    </row>
    <row r="4625" spans="1:27" s="130" customFormat="1" ht="15" hidden="1" customHeight="1" outlineLevel="1">
      <c r="A4625" s="130" t="s">
        <v>7710</v>
      </c>
      <c r="B4625" s="130" t="s">
        <v>7711</v>
      </c>
      <c r="C4625" s="130" t="s">
        <v>7712</v>
      </c>
      <c r="D4625" s="130" t="s">
        <v>12128</v>
      </c>
      <c r="E4625" s="130" t="s">
        <v>18690</v>
      </c>
      <c r="F4625" s="215">
        <v>2.841625790112683E-2</v>
      </c>
      <c r="G4625" s="132" t="str">
        <f ca="1">IFERROR(_xll.BQL($A4625, "cur_mkt_cap(currency=EUR)")/1000000, " ")</f>
        <v xml:space="preserve"> </v>
      </c>
      <c r="M4625" s="308"/>
      <c r="N4625" s="215">
        <f t="shared" si="172"/>
        <v>3.0173641996468232E-4</v>
      </c>
      <c r="O4625" s="172" t="str">
        <f>IFERROR(IF(VLOOKUP($C4625,'MSCI Database'!$C:$R,2, FALSE)="","",VLOOKUP($C4625,'MSCI Database'!$C:$R,2, FALSE)),"")</f>
        <v>Media &amp; Entertainment</v>
      </c>
      <c r="P4625" s="186" t="str">
        <f>IFERROR(IF(VLOOKUP($C4625,'MSCI Database'!$C:$R,3, FALSE)="","",VLOOKUP($C4625,'MSCI Database'!$C:$R,3, FALSE)),"")</f>
        <v>BBB</v>
      </c>
      <c r="Q4625" s="164" t="str">
        <f>IFERROR(IF(VLOOKUP($C4625,'MSCI Database'!$C:$R,4, FALSE)="","",VLOOKUP($C4625,'MSCI Database'!$C:$R,4, FALSE)),"")</f>
        <v>0</v>
      </c>
      <c r="R4625" s="164">
        <f>IFERROR(IF(VLOOKUP($C4625,'MSCI Database'!$C:$R,5, FALSE)="","",VLOOKUP($C4625,'MSCI Database'!$C:$R,5, FALSE)),"")</f>
        <v>4.9000000000000004</v>
      </c>
      <c r="S4625" s="164">
        <f>IFERROR(IF(VLOOKUP($C4625,'MSCI Database'!$C:$R,6, FALSE)="","",VLOOKUP($C4625,'MSCI Database'!$C:$R,6, FALSE)),"")</f>
        <v>10</v>
      </c>
      <c r="T4625" s="211">
        <f>IFERROR(IF(VLOOKUP($C4625,'MSCI Database'!$C:$R,7, FALSE)="","",VLOOKUP($C4625,'MSCI Database'!$C:$R,7, FALSE)),"")</f>
        <v>4.2</v>
      </c>
      <c r="U4625" s="164">
        <f>IFERROR(IF(VLOOKUP($C4625,'MSCI Database'!$C:$R,8, FALSE)="","",VLOOKUP($C4625,'MSCI Database'!$C:$R,8, FALSE)),"")</f>
        <v>3.4</v>
      </c>
      <c r="V4625" s="175">
        <f>IFERROR(IF(VLOOKUP($C4625,'MSCI Database'!$C:$R,9, FALSE)="","",VLOOKUP($C4625,'MSCI Database'!$C:$R,9, FALSE)),"")</f>
        <v>4.0999999999999996</v>
      </c>
      <c r="W4625" s="165">
        <f t="shared" ca="1" si="173"/>
        <v>0</v>
      </c>
      <c r="X4625" s="236">
        <f>IFERROR(IF(VLOOKUP($C4625,'MSCI Database'!$C:$R,10, FALSE)="","",VLOOKUP($C4625,'MSCI Database'!$C:$R,10, FALSE)),"")</f>
        <v>90414</v>
      </c>
      <c r="Y4625" s="133" t="str">
        <f>IFERROR(IF(VLOOKUP($C4625,'MSCI Database'!$C:$R,11, FALSE)="","",VLOOKUP($C4625,'MSCI Database'!$C:$R,11, FALSE)),"")</f>
        <v>2019</v>
      </c>
      <c r="Z4625" s="133" t="str">
        <f>IFERROR(IF(VLOOKUP($C4625,'MSCI Database'!$C:$R,12, FALSE)="","",VLOOKUP($C4625,'MSCI Database'!$C:$R,12, FALSE)),"")</f>
        <v>Reported</v>
      </c>
      <c r="AA4625" s="202" t="str">
        <f>IFERROR(IF(VLOOKUP($C4625,'MSCI Database'!$C:$R,13, FALSE)="","",VLOOKUP($C4625,'MSCI Database'!$C:$R,13, FALSE)),"")</f>
        <v>Risks related to human capital persist in the absence of substantial employee engagement initiatives</v>
      </c>
    </row>
    <row r="4626" spans="1:27" s="130" customFormat="1" ht="15" hidden="1" customHeight="1" outlineLevel="1">
      <c r="A4626" s="130" t="s">
        <v>8199</v>
      </c>
      <c r="B4626" s="130" t="s">
        <v>8200</v>
      </c>
      <c r="C4626" s="130" t="s">
        <v>8201</v>
      </c>
      <c r="D4626" s="130" t="s">
        <v>12128</v>
      </c>
      <c r="E4626" s="130" t="s">
        <v>18682</v>
      </c>
      <c r="F4626" s="215">
        <v>2.8408301451698221E-2</v>
      </c>
      <c r="G4626" s="132" t="str">
        <f ca="1">IFERROR(_xll.BQL($A4626, "cur_mkt_cap(currency=EUR)")/1000000, " ")</f>
        <v xml:space="preserve"> </v>
      </c>
      <c r="M4626" s="308"/>
      <c r="N4626" s="215">
        <f t="shared" si="172"/>
        <v>3.016519348584952E-4</v>
      </c>
      <c r="O4626" s="172" t="str">
        <f>IFERROR(IF(VLOOKUP($C4626,'MSCI Database'!$C:$R,2, FALSE)="","",VLOOKUP($C4626,'MSCI Database'!$C:$R,2, FALSE)),"")</f>
        <v>Retail - Consumer Discretionary</v>
      </c>
      <c r="P4626" s="186" t="str">
        <f>IFERROR(IF(VLOOKUP($C4626,'MSCI Database'!$C:$R,3, FALSE)="","",VLOOKUP($C4626,'MSCI Database'!$C:$R,3, FALSE)),"")</f>
        <v>BB</v>
      </c>
      <c r="Q4626" s="164" t="str">
        <f>IFERROR(IF(VLOOKUP($C4626,'MSCI Database'!$C:$R,4, FALSE)="","",VLOOKUP($C4626,'MSCI Database'!$C:$R,4, FALSE)),"")</f>
        <v>0</v>
      </c>
      <c r="R4626" s="164">
        <f>IFERROR(IF(VLOOKUP($C4626,'MSCI Database'!$C:$R,5, FALSE)="","",VLOOKUP($C4626,'MSCI Database'!$C:$R,5, FALSE)),"")</f>
        <v>2.9</v>
      </c>
      <c r="S4626" s="164">
        <f>IFERROR(IF(VLOOKUP($C4626,'MSCI Database'!$C:$R,6, FALSE)="","",VLOOKUP($C4626,'MSCI Database'!$C:$R,6, FALSE)),"")</f>
        <v>1.1000000000000001</v>
      </c>
      <c r="T4626" s="211">
        <f>IFERROR(IF(VLOOKUP($C4626,'MSCI Database'!$C:$R,7, FALSE)="","",VLOOKUP($C4626,'MSCI Database'!$C:$R,7, FALSE)),"")</f>
        <v>3.1</v>
      </c>
      <c r="U4626" s="164">
        <f>IFERROR(IF(VLOOKUP($C4626,'MSCI Database'!$C:$R,8, FALSE)="","",VLOOKUP($C4626,'MSCI Database'!$C:$R,8, FALSE)),"")</f>
        <v>5.6</v>
      </c>
      <c r="V4626" s="175">
        <f>IFERROR(IF(VLOOKUP($C4626,'MSCI Database'!$C:$R,9, FALSE)="","",VLOOKUP($C4626,'MSCI Database'!$C:$R,9, FALSE)),"")</f>
        <v>3.9</v>
      </c>
      <c r="W4626" s="165">
        <f t="shared" ca="1" si="173"/>
        <v>0</v>
      </c>
      <c r="X4626" s="236">
        <f>IFERROR(IF(VLOOKUP($C4626,'MSCI Database'!$C:$R,10, FALSE)="","",VLOOKUP($C4626,'MSCI Database'!$C:$R,10, FALSE)),"")</f>
        <v>144408</v>
      </c>
      <c r="Y4626" s="133" t="str">
        <f>IFERROR(IF(VLOOKUP($C4626,'MSCI Database'!$C:$R,11, FALSE)="","",VLOOKUP($C4626,'MSCI Database'!$C:$R,11, FALSE)),"")</f>
        <v>2019</v>
      </c>
      <c r="Z4626" s="133" t="str">
        <f>IFERROR(IF(VLOOKUP($C4626,'MSCI Database'!$C:$R,12, FALSE)="","",VLOOKUP($C4626,'MSCI Database'!$C:$R,12, FALSE)),"")</f>
        <v>E.Segmt-Moderate</v>
      </c>
      <c r="AA4626" s="202" t="str">
        <f>IFERROR(IF(VLOOKUP($C4626,'MSCI Database'!$C:$R,13, FALSE)="","",VLOOKUP($C4626,'MSCI Database'!$C:$R,13, FALSE)),"")</f>
        <v>Below-par data security practices; strong governance structure</v>
      </c>
    </row>
    <row r="4627" spans="1:27" s="130" customFormat="1" ht="15" hidden="1" customHeight="1" outlineLevel="1">
      <c r="A4627" s="130" t="s">
        <v>242</v>
      </c>
      <c r="B4627" s="130" t="s">
        <v>243</v>
      </c>
      <c r="C4627" s="130" t="s">
        <v>244</v>
      </c>
      <c r="D4627" s="130" t="s">
        <v>12128</v>
      </c>
      <c r="E4627" s="130" t="s">
        <v>18673</v>
      </c>
      <c r="F4627" s="215">
        <v>2.8362609141536019E-2</v>
      </c>
      <c r="G4627" s="132" t="str">
        <f ca="1">IFERROR(_xll.BQL($A4627, "cur_mkt_cap(currency=EUR)")/1000000, " ")</f>
        <v xml:space="preserve"> </v>
      </c>
      <c r="M4627" s="308"/>
      <c r="N4627" s="215">
        <f t="shared" si="172"/>
        <v>3.011667536591891E-4</v>
      </c>
      <c r="O4627" s="172" t="str">
        <f>IFERROR(IF(VLOOKUP($C4627,'MSCI Database'!$C:$R,2, FALSE)="","",VLOOKUP($C4627,'MSCI Database'!$C:$R,2, FALSE)),"")</f>
        <v>Industrial Machinery</v>
      </c>
      <c r="P4627" s="186" t="str">
        <f>IFERROR(IF(VLOOKUP($C4627,'MSCI Database'!$C:$R,3, FALSE)="","",VLOOKUP($C4627,'MSCI Database'!$C:$R,3, FALSE)),"")</f>
        <v>BBB</v>
      </c>
      <c r="Q4627" s="164" t="str">
        <f>IFERROR(IF(VLOOKUP($C4627,'MSCI Database'!$C:$R,4, FALSE)="","",VLOOKUP($C4627,'MSCI Database'!$C:$R,4, FALSE)),"")</f>
        <v>1</v>
      </c>
      <c r="R4627" s="164">
        <f>IFERROR(IF(VLOOKUP($C4627,'MSCI Database'!$C:$R,5, FALSE)="","",VLOOKUP($C4627,'MSCI Database'!$C:$R,5, FALSE)),"")</f>
        <v>4.7</v>
      </c>
      <c r="S4627" s="164">
        <f>IFERROR(IF(VLOOKUP($C4627,'MSCI Database'!$C:$R,6, FALSE)="","",VLOOKUP($C4627,'MSCI Database'!$C:$R,6, FALSE)),"")</f>
        <v>4.5999999999999996</v>
      </c>
      <c r="T4627" s="211">
        <f>IFERROR(IF(VLOOKUP($C4627,'MSCI Database'!$C:$R,7, FALSE)="","",VLOOKUP($C4627,'MSCI Database'!$C:$R,7, FALSE)),"")</f>
        <v>3.4</v>
      </c>
      <c r="U4627" s="164">
        <f>IFERROR(IF(VLOOKUP($C4627,'MSCI Database'!$C:$R,8, FALSE)="","",VLOOKUP($C4627,'MSCI Database'!$C:$R,8, FALSE)),"")</f>
        <v>5.4</v>
      </c>
      <c r="V4627" s="175">
        <f>IFERROR(IF(VLOOKUP($C4627,'MSCI Database'!$C:$R,9, FALSE)="","",VLOOKUP($C4627,'MSCI Database'!$C:$R,9, FALSE)),"")</f>
        <v>4.8</v>
      </c>
      <c r="W4627" s="165">
        <f t="shared" ca="1" si="173"/>
        <v>0</v>
      </c>
      <c r="X4627" s="236">
        <f>IFERROR(IF(VLOOKUP($C4627,'MSCI Database'!$C:$R,10, FALSE)="","",VLOOKUP($C4627,'MSCI Database'!$C:$R,10, FALSE)),"")</f>
        <v>536504</v>
      </c>
      <c r="Y4627" s="133" t="str">
        <f>IFERROR(IF(VLOOKUP($C4627,'MSCI Database'!$C:$R,11, FALSE)="","",VLOOKUP($C4627,'MSCI Database'!$C:$R,11, FALSE)),"")</f>
        <v>2018</v>
      </c>
      <c r="Z4627" s="133" t="str">
        <f>IFERROR(IF(VLOOKUP($C4627,'MSCI Database'!$C:$R,12, FALSE)="","",VLOOKUP($C4627,'MSCI Database'!$C:$R,12, FALSE)),"")</f>
        <v>Reported</v>
      </c>
      <c r="AA4627" s="202" t="str">
        <f>IFERROR(IF(VLOOKUP($C4627,'MSCI Database'!$C:$R,13, FALSE)="","",VLOOKUP($C4627,'MSCI Database'!$C:$R,13, FALSE)),"")</f>
        <v>Merger activity may enhance clean technology potential and pose workforce management challenges</v>
      </c>
    </row>
    <row r="4628" spans="1:27" s="130" customFormat="1" ht="15" hidden="1" customHeight="1" outlineLevel="1">
      <c r="A4628" s="130" t="s">
        <v>2095</v>
      </c>
      <c r="B4628" s="130" t="s">
        <v>2096</v>
      </c>
      <c r="C4628" s="130" t="s">
        <v>2097</v>
      </c>
      <c r="D4628" s="130" t="s">
        <v>12130</v>
      </c>
      <c r="E4628" s="130" t="s">
        <v>18707</v>
      </c>
      <c r="F4628" s="215">
        <v>3.3231312245744229E-2</v>
      </c>
      <c r="G4628" s="132" t="str">
        <f ca="1">IFERROR(_xll.BQL($A4628, "cur_mkt_cap(currency=EUR)")/1000000, " ")</f>
        <v xml:space="preserve"> </v>
      </c>
      <c r="M4628" s="308"/>
      <c r="N4628" s="215">
        <f t="shared" si="172"/>
        <v>3.5286480094065282E-4</v>
      </c>
      <c r="O4628" s="172" t="str">
        <f>IFERROR(IF(VLOOKUP($C4628,'MSCI Database'!$C:$R,2, FALSE)="","",VLOOKUP($C4628,'MSCI Database'!$C:$R,2, FALSE)),"")</f>
        <v>Integrated Oil &amp; Gas</v>
      </c>
      <c r="P4628" s="186" t="str">
        <f>IFERROR(IF(VLOOKUP($C4628,'MSCI Database'!$C:$R,3, FALSE)="","",VLOOKUP($C4628,'MSCI Database'!$C:$R,3, FALSE)),"")</f>
        <v>AA</v>
      </c>
      <c r="Q4628" s="164" t="str">
        <f>IFERROR(IF(VLOOKUP($C4628,'MSCI Database'!$C:$R,4, FALSE)="","",VLOOKUP($C4628,'MSCI Database'!$C:$R,4, FALSE)),"")</f>
        <v>0</v>
      </c>
      <c r="R4628" s="164">
        <f>IFERROR(IF(VLOOKUP($C4628,'MSCI Database'!$C:$R,5, FALSE)="","",VLOOKUP($C4628,'MSCI Database'!$C:$R,5, FALSE)),"")</f>
        <v>8.4</v>
      </c>
      <c r="S4628" s="164">
        <f>IFERROR(IF(VLOOKUP($C4628,'MSCI Database'!$C:$R,6, FALSE)="","",VLOOKUP($C4628,'MSCI Database'!$C:$R,6, FALSE)),"")</f>
        <v>5.5</v>
      </c>
      <c r="T4628" s="211">
        <f>IFERROR(IF(VLOOKUP($C4628,'MSCI Database'!$C:$R,7, FALSE)="","",VLOOKUP($C4628,'MSCI Database'!$C:$R,7, FALSE)),"")</f>
        <v>7.4</v>
      </c>
      <c r="U4628" s="164">
        <f>IFERROR(IF(VLOOKUP($C4628,'MSCI Database'!$C:$R,8, FALSE)="","",VLOOKUP($C4628,'MSCI Database'!$C:$R,8, FALSE)),"")</f>
        <v>4.7</v>
      </c>
      <c r="V4628" s="175">
        <f>IFERROR(IF(VLOOKUP($C4628,'MSCI Database'!$C:$R,9, FALSE)="","",VLOOKUP($C4628,'MSCI Database'!$C:$R,9, FALSE)),"")</f>
        <v>5.8</v>
      </c>
      <c r="W4628" s="165">
        <f t="shared" ca="1" si="173"/>
        <v>0</v>
      </c>
      <c r="X4628" s="236">
        <f>IFERROR(IF(VLOOKUP($C4628,'MSCI Database'!$C:$R,10, FALSE)="","",VLOOKUP($C4628,'MSCI Database'!$C:$R,10, FALSE)),"")</f>
        <v>25260000</v>
      </c>
      <c r="Y4628" s="133" t="str">
        <f>IFERROR(IF(VLOOKUP($C4628,'MSCI Database'!$C:$R,11, FALSE)="","",VLOOKUP($C4628,'MSCI Database'!$C:$R,11, FALSE)),"")</f>
        <v>2019</v>
      </c>
      <c r="Z4628" s="133" t="str">
        <f>IFERROR(IF(VLOOKUP($C4628,'MSCI Database'!$C:$R,12, FALSE)="","",VLOOKUP($C4628,'MSCI Database'!$C:$R,12, FALSE)),"")</f>
        <v>Reported</v>
      </c>
      <c r="AA4628" s="202" t="str">
        <f>IFERROR(IF(VLOOKUP($C4628,'MSCI Database'!$C:$R,13, FALSE)="","",VLOOKUP($C4628,'MSCI Database'!$C:$R,13, FALSE)),"")</f>
        <v>Target of net-zero carbon emissions by 2050</v>
      </c>
    </row>
    <row r="4629" spans="1:27" s="130" customFormat="1" ht="15" hidden="1" customHeight="1" outlineLevel="1">
      <c r="A4629" s="130" t="s">
        <v>6572</v>
      </c>
      <c r="B4629" s="130" t="s">
        <v>6573</v>
      </c>
      <c r="C4629" s="130" t="s">
        <v>6574</v>
      </c>
      <c r="D4629" s="130" t="s">
        <v>12128</v>
      </c>
      <c r="E4629" s="130" t="s">
        <v>100</v>
      </c>
      <c r="F4629" s="215">
        <v>2.8310136821938541E-2</v>
      </c>
      <c r="G4629" s="132" t="str">
        <f ca="1">IFERROR(_xll.BQL($A4629, "cur_mkt_cap(currency=EUR)")/1000000, " ")</f>
        <v xml:space="preserve"> </v>
      </c>
      <c r="M4629" s="308"/>
      <c r="N4629" s="215">
        <f t="shared" si="172"/>
        <v>3.0060957931492201E-4</v>
      </c>
      <c r="O4629" s="172" t="str">
        <f>IFERROR(IF(VLOOKUP($C4629,'MSCI Database'!$C:$R,2, FALSE)="","",VLOOKUP($C4629,'MSCI Database'!$C:$R,2, FALSE)),"")</f>
        <v>Utilities</v>
      </c>
      <c r="P4629" s="186" t="str">
        <f>IFERROR(IF(VLOOKUP($C4629,'MSCI Database'!$C:$R,3, FALSE)="","",VLOOKUP($C4629,'MSCI Database'!$C:$R,3, FALSE)),"")</f>
        <v>AA</v>
      </c>
      <c r="Q4629" s="164" t="str">
        <f>IFERROR(IF(VLOOKUP($C4629,'MSCI Database'!$C:$R,4, FALSE)="","",VLOOKUP($C4629,'MSCI Database'!$C:$R,4, FALSE)),"")</f>
        <v>0</v>
      </c>
      <c r="R4629" s="164">
        <f>IFERROR(IF(VLOOKUP($C4629,'MSCI Database'!$C:$R,5, FALSE)="","",VLOOKUP($C4629,'MSCI Database'!$C:$R,5, FALSE)),"")</f>
        <v>7.2</v>
      </c>
      <c r="S4629" s="164">
        <f>IFERROR(IF(VLOOKUP($C4629,'MSCI Database'!$C:$R,6, FALSE)="","",VLOOKUP($C4629,'MSCI Database'!$C:$R,6, FALSE)),"")</f>
        <v>6.9</v>
      </c>
      <c r="T4629" s="211">
        <f>IFERROR(IF(VLOOKUP($C4629,'MSCI Database'!$C:$R,7, FALSE)="","",VLOOKUP($C4629,'MSCI Database'!$C:$R,7, FALSE)),"")</f>
        <v>4.9000000000000004</v>
      </c>
      <c r="U4629" s="164">
        <f>IFERROR(IF(VLOOKUP($C4629,'MSCI Database'!$C:$R,8, FALSE)="","",VLOOKUP($C4629,'MSCI Database'!$C:$R,8, FALSE)),"")</f>
        <v>5.8</v>
      </c>
      <c r="V4629" s="175">
        <f>IFERROR(IF(VLOOKUP($C4629,'MSCI Database'!$C:$R,9, FALSE)="","",VLOOKUP($C4629,'MSCI Database'!$C:$R,9, FALSE)),"")</f>
        <v>6.3</v>
      </c>
      <c r="W4629" s="165">
        <f t="shared" ca="1" si="173"/>
        <v>0</v>
      </c>
      <c r="X4629" s="236">
        <f>IFERROR(IF(VLOOKUP($C4629,'MSCI Database'!$C:$R,10, FALSE)="","",VLOOKUP($C4629,'MSCI Database'!$C:$R,10, FALSE)),"")</f>
        <v>13512674</v>
      </c>
      <c r="Y4629" s="133" t="str">
        <f>IFERROR(IF(VLOOKUP($C4629,'MSCI Database'!$C:$R,11, FALSE)="","",VLOOKUP($C4629,'MSCI Database'!$C:$R,11, FALSE)),"")</f>
        <v>2019</v>
      </c>
      <c r="Z4629" s="133" t="str">
        <f>IFERROR(IF(VLOOKUP($C4629,'MSCI Database'!$C:$R,12, FALSE)="","",VLOOKUP($C4629,'MSCI Database'!$C:$R,12, FALSE)),"")</f>
        <v>Reported</v>
      </c>
      <c r="AA4629" s="202" t="str">
        <f>IFERROR(IF(VLOOKUP($C4629,'MSCI Database'!$C:$R,13, FALSE)="","",VLOOKUP($C4629,'MSCI Database'!$C:$R,13, FALSE)),"")</f>
        <v>Low emission-related risks; corporate governance practices continue to lead peers</v>
      </c>
    </row>
    <row r="4630" spans="1:27" s="130" customFormat="1" ht="15" hidden="1" customHeight="1" outlineLevel="1">
      <c r="A4630" s="130" t="s">
        <v>7870</v>
      </c>
      <c r="B4630" s="130" t="s">
        <v>7871</v>
      </c>
      <c r="C4630" s="130" t="s">
        <v>7872</v>
      </c>
      <c r="D4630" s="130" t="s">
        <v>12128</v>
      </c>
      <c r="E4630" s="130" t="s">
        <v>12133</v>
      </c>
      <c r="F4630" s="215">
        <v>2.826930197059092E-2</v>
      </c>
      <c r="G4630" s="132" t="str">
        <f ca="1">IFERROR(_xll.BQL($A4630, "cur_mkt_cap(currency=EUR)")/1000000, " ")</f>
        <v xml:space="preserve"> </v>
      </c>
      <c r="M4630" s="308"/>
      <c r="N4630" s="215">
        <f t="shared" si="172"/>
        <v>3.0017597676604692E-4</v>
      </c>
      <c r="O4630" s="172" t="str">
        <f>IFERROR(IF(VLOOKUP($C4630,'MSCI Database'!$C:$R,2, FALSE)="","",VLOOKUP($C4630,'MSCI Database'!$C:$R,2, FALSE)),"")</f>
        <v>Health Care Providers &amp; Services</v>
      </c>
      <c r="P4630" s="186" t="str">
        <f>IFERROR(IF(VLOOKUP($C4630,'MSCI Database'!$C:$R,3, FALSE)="","",VLOOKUP($C4630,'MSCI Database'!$C:$R,3, FALSE)),"")</f>
        <v>AA</v>
      </c>
      <c r="Q4630" s="164" t="str">
        <f>IFERROR(IF(VLOOKUP($C4630,'MSCI Database'!$C:$R,4, FALSE)="","",VLOOKUP($C4630,'MSCI Database'!$C:$R,4, FALSE)),"")</f>
        <v>0</v>
      </c>
      <c r="R4630" s="164">
        <f>IFERROR(IF(VLOOKUP($C4630,'MSCI Database'!$C:$R,5, FALSE)="","",VLOOKUP($C4630,'MSCI Database'!$C:$R,5, FALSE)),"")</f>
        <v>8.1</v>
      </c>
      <c r="S4630" s="164">
        <f>IFERROR(IF(VLOOKUP($C4630,'MSCI Database'!$C:$R,6, FALSE)="","",VLOOKUP($C4630,'MSCI Database'!$C:$R,6, FALSE)),"")</f>
        <v>9.1999999999999993</v>
      </c>
      <c r="T4630" s="211">
        <f>IFERROR(IF(VLOOKUP($C4630,'MSCI Database'!$C:$R,7, FALSE)="","",VLOOKUP($C4630,'MSCI Database'!$C:$R,7, FALSE)),"")</f>
        <v>6.2</v>
      </c>
      <c r="U4630" s="164">
        <f>IFERROR(IF(VLOOKUP($C4630,'MSCI Database'!$C:$R,8, FALSE)="","",VLOOKUP($C4630,'MSCI Database'!$C:$R,8, FALSE)),"")</f>
        <v>5.4</v>
      </c>
      <c r="V4630" s="175">
        <f>IFERROR(IF(VLOOKUP($C4630,'MSCI Database'!$C:$R,9, FALSE)="","",VLOOKUP($C4630,'MSCI Database'!$C:$R,9, FALSE)),"")</f>
        <v>6.1</v>
      </c>
      <c r="W4630" s="165">
        <f t="shared" ca="1" si="173"/>
        <v>0</v>
      </c>
      <c r="X4630" s="236">
        <f>IFERROR(IF(VLOOKUP($C4630,'MSCI Database'!$C:$R,10, FALSE)="","",VLOOKUP($C4630,'MSCI Database'!$C:$R,10, FALSE)),"")</f>
        <v>205445</v>
      </c>
      <c r="Y4630" s="133" t="str">
        <f>IFERROR(IF(VLOOKUP($C4630,'MSCI Database'!$C:$R,11, FALSE)="","",VLOOKUP($C4630,'MSCI Database'!$C:$R,11, FALSE)),"")</f>
        <v>2019</v>
      </c>
      <c r="Z4630" s="133" t="str">
        <f>IFERROR(IF(VLOOKUP($C4630,'MSCI Database'!$C:$R,12, FALSE)="","",VLOOKUP($C4630,'MSCI Database'!$C:$R,12, FALSE)),"")</f>
        <v>Reported</v>
      </c>
      <c r="AA4630" s="202" t="str">
        <f>IFERROR(IF(VLOOKUP($C4630,'MSCI Database'!$C:$R,13, FALSE)="","",VLOOKUP($C4630,'MSCI Database'!$C:$R,13, FALSE)),"")</f>
        <v>Robust labor programs; faces product quality litigations over alleged faulty CervicalCheck tests</v>
      </c>
    </row>
    <row r="4631" spans="1:27" s="130" customFormat="1" ht="15" hidden="1" customHeight="1" outlineLevel="1">
      <c r="A4631" s="130" t="s">
        <v>6736</v>
      </c>
      <c r="B4631" s="130" t="s">
        <v>6737</v>
      </c>
      <c r="C4631" s="130" t="s">
        <v>6738</v>
      </c>
      <c r="D4631" s="130" t="s">
        <v>12128</v>
      </c>
      <c r="E4631" s="130" t="s">
        <v>12133</v>
      </c>
      <c r="F4631" s="215">
        <v>2.8259868779381199E-2</v>
      </c>
      <c r="G4631" s="132" t="str">
        <f ca="1">IFERROR(_xll.BQL($A4631, "cur_mkt_cap(currency=EUR)")/1000000, " ")</f>
        <v xml:space="preserve"> </v>
      </c>
      <c r="M4631" s="308"/>
      <c r="N4631" s="215">
        <f t="shared" si="172"/>
        <v>3.0007581096116271E-4</v>
      </c>
      <c r="O4631" s="172" t="str">
        <f>IFERROR(IF(VLOOKUP($C4631,'MSCI Database'!$C:$R,2, FALSE)="","",VLOOKUP($C4631,'MSCI Database'!$C:$R,2, FALSE)),"")</f>
        <v>Health Care Equipment &amp; Supplies</v>
      </c>
      <c r="P4631" s="186" t="str">
        <f>IFERROR(IF(VLOOKUP($C4631,'MSCI Database'!$C:$R,3, FALSE)="","",VLOOKUP($C4631,'MSCI Database'!$C:$R,3, FALSE)),"")</f>
        <v>BBB</v>
      </c>
      <c r="Q4631" s="164" t="str">
        <f>IFERROR(IF(VLOOKUP($C4631,'MSCI Database'!$C:$R,4, FALSE)="","",VLOOKUP($C4631,'MSCI Database'!$C:$R,4, FALSE)),"")</f>
        <v>0</v>
      </c>
      <c r="R4631" s="164">
        <f>IFERROR(IF(VLOOKUP($C4631,'MSCI Database'!$C:$R,5, FALSE)="","",VLOOKUP($C4631,'MSCI Database'!$C:$R,5, FALSE)),"")</f>
        <v>5.5</v>
      </c>
      <c r="S4631" s="164">
        <f>IFERROR(IF(VLOOKUP($C4631,'MSCI Database'!$C:$R,6, FALSE)="","",VLOOKUP($C4631,'MSCI Database'!$C:$R,6, FALSE)),"")</f>
        <v>6</v>
      </c>
      <c r="T4631" s="211">
        <f>IFERROR(IF(VLOOKUP($C4631,'MSCI Database'!$C:$R,7, FALSE)="","",VLOOKUP($C4631,'MSCI Database'!$C:$R,7, FALSE)),"")</f>
        <v>6.7</v>
      </c>
      <c r="U4631" s="164">
        <f>IFERROR(IF(VLOOKUP($C4631,'MSCI Database'!$C:$R,8, FALSE)="","",VLOOKUP($C4631,'MSCI Database'!$C:$R,8, FALSE)),"")</f>
        <v>5.4</v>
      </c>
      <c r="V4631" s="175">
        <f>IFERROR(IF(VLOOKUP($C4631,'MSCI Database'!$C:$R,9, FALSE)="","",VLOOKUP($C4631,'MSCI Database'!$C:$R,9, FALSE)),"")</f>
        <v>6</v>
      </c>
      <c r="W4631" s="165">
        <f t="shared" ca="1" si="173"/>
        <v>0</v>
      </c>
      <c r="X4631" s="236">
        <f>IFERROR(IF(VLOOKUP($C4631,'MSCI Database'!$C:$R,10, FALSE)="","",VLOOKUP($C4631,'MSCI Database'!$C:$R,10, FALSE)),"")</f>
        <v>48555</v>
      </c>
      <c r="Y4631" s="133" t="str">
        <f>IFERROR(IF(VLOOKUP($C4631,'MSCI Database'!$C:$R,11, FALSE)="","",VLOOKUP($C4631,'MSCI Database'!$C:$R,11, FALSE)),"")</f>
        <v>2019</v>
      </c>
      <c r="Z4631" s="133" t="str">
        <f>IFERROR(IF(VLOOKUP($C4631,'MSCI Database'!$C:$R,12, FALSE)="","",VLOOKUP($C4631,'MSCI Database'!$C:$R,12, FALSE)),"")</f>
        <v>E.Segmt-Moderately High</v>
      </c>
      <c r="AA4631" s="202" t="str">
        <f>IFERROR(IF(VLOOKUP($C4631,'MSCI Database'!$C:$R,13, FALSE)="","",VLOOKUP($C4631,'MSCI Database'!$C:$R,13, FALSE)),"")</f>
        <v>Improvement in human capital development programs; however, substantial product recalls persist</v>
      </c>
    </row>
    <row r="4632" spans="1:27" s="130" customFormat="1" ht="15" hidden="1" customHeight="1" outlineLevel="1">
      <c r="A4632" s="130" t="s">
        <v>7622</v>
      </c>
      <c r="B4632" s="130" t="s">
        <v>7623</v>
      </c>
      <c r="C4632" s="130" t="s">
        <v>7624</v>
      </c>
      <c r="D4632" s="130" t="s">
        <v>12128</v>
      </c>
      <c r="E4632" s="130" t="s">
        <v>18689</v>
      </c>
      <c r="F4632" s="215">
        <v>2.821429101732361E-2</v>
      </c>
      <c r="G4632" s="132" t="str">
        <f ca="1">IFERROR(_xll.BQL($A4632, "cur_mkt_cap(currency=EUR)")/1000000, " ")</f>
        <v xml:space="preserve"> </v>
      </c>
      <c r="M4632" s="308"/>
      <c r="N4632" s="215">
        <f t="shared" si="172"/>
        <v>2.9959184608439708E-4</v>
      </c>
      <c r="O4632" s="172" t="str">
        <f>IFERROR(IF(VLOOKUP($C4632,'MSCI Database'!$C:$R,2, FALSE)="","",VLOOKUP($C4632,'MSCI Database'!$C:$R,2, FALSE)),"")</f>
        <v>Technology Hardware, Storage &amp; Peripherals</v>
      </c>
      <c r="P4632" s="186" t="str">
        <f>IFERROR(IF(VLOOKUP($C4632,'MSCI Database'!$C:$R,3, FALSE)="","",VLOOKUP($C4632,'MSCI Database'!$C:$R,3, FALSE)),"")</f>
        <v>BBB</v>
      </c>
      <c r="Q4632" s="164" t="str">
        <f>IFERROR(IF(VLOOKUP($C4632,'MSCI Database'!$C:$R,4, FALSE)="","",VLOOKUP($C4632,'MSCI Database'!$C:$R,4, FALSE)),"")</f>
        <v>1</v>
      </c>
      <c r="R4632" s="164">
        <f>IFERROR(IF(VLOOKUP($C4632,'MSCI Database'!$C:$R,5, FALSE)="","",VLOOKUP($C4632,'MSCI Database'!$C:$R,5, FALSE)),"")</f>
        <v>4.8</v>
      </c>
      <c r="S4632" s="164">
        <f>IFERROR(IF(VLOOKUP($C4632,'MSCI Database'!$C:$R,6, FALSE)="","",VLOOKUP($C4632,'MSCI Database'!$C:$R,6, FALSE)),"")</f>
        <v>4.3</v>
      </c>
      <c r="T4632" s="211">
        <f>IFERROR(IF(VLOOKUP($C4632,'MSCI Database'!$C:$R,7, FALSE)="","",VLOOKUP($C4632,'MSCI Database'!$C:$R,7, FALSE)),"")</f>
        <v>4.3</v>
      </c>
      <c r="U4632" s="164">
        <f>IFERROR(IF(VLOOKUP($C4632,'MSCI Database'!$C:$R,8, FALSE)="","",VLOOKUP($C4632,'MSCI Database'!$C:$R,8, FALSE)),"")</f>
        <v>5.2</v>
      </c>
      <c r="V4632" s="175">
        <f>IFERROR(IF(VLOOKUP($C4632,'MSCI Database'!$C:$R,9, FALSE)="","",VLOOKUP($C4632,'MSCI Database'!$C:$R,9, FALSE)),"")</f>
        <v>4.5999999999999996</v>
      </c>
      <c r="W4632" s="165">
        <f t="shared" ca="1" si="173"/>
        <v>0</v>
      </c>
      <c r="X4632" s="236">
        <f>IFERROR(IF(VLOOKUP($C4632,'MSCI Database'!$C:$R,10, FALSE)="","",VLOOKUP($C4632,'MSCI Database'!$C:$R,10, FALSE)),"")</f>
        <v>96200</v>
      </c>
      <c r="Y4632" s="133" t="str">
        <f>IFERROR(IF(VLOOKUP($C4632,'MSCI Database'!$C:$R,11, FALSE)="","",VLOOKUP($C4632,'MSCI Database'!$C:$R,11, FALSE)),"")</f>
        <v>2019</v>
      </c>
      <c r="Z4632" s="133" t="str">
        <f>IFERROR(IF(VLOOKUP($C4632,'MSCI Database'!$C:$R,12, FALSE)="","",VLOOKUP($C4632,'MSCI Database'!$C:$R,12, FALSE)),"")</f>
        <v>Reported</v>
      </c>
      <c r="AA4632" s="202" t="str">
        <f>IFERROR(IF(VLOOKUP($C4632,'MSCI Database'!$C:$R,13, FALSE)="","",VLOOKUP($C4632,'MSCI Database'!$C:$R,13, FALSE)),"")</f>
        <v>Improved employee engagement initiatives drive the upgrade</v>
      </c>
    </row>
    <row r="4633" spans="1:27" s="130" customFormat="1" ht="15" hidden="1" customHeight="1" outlineLevel="1">
      <c r="A4633" s="130" t="s">
        <v>820</v>
      </c>
      <c r="B4633" s="130" t="s">
        <v>821</v>
      </c>
      <c r="C4633" s="130" t="s">
        <v>822</v>
      </c>
      <c r="D4633" s="130" t="s">
        <v>12138</v>
      </c>
      <c r="E4633" s="130" t="s">
        <v>18690</v>
      </c>
      <c r="F4633" s="215">
        <v>4.988724007671452E-3</v>
      </c>
      <c r="G4633" s="132" t="str">
        <f ca="1">IFERROR(_xll.BQL($A4633, "cur_mkt_cap(currency=EUR)")/1000000, " ")</f>
        <v xml:space="preserve"> </v>
      </c>
      <c r="M4633" s="308"/>
      <c r="N4633" s="215">
        <f t="shared" ref="N4633:N4696" si="174">IF($A4633&lt;&gt;"",VLOOKUP($A4633,$A$3224:$V$5286,6,FALSE)/SUMIF($V$3224:$V$5286,"&lt;&gt;",$F$3224:$F$5286),0)</f>
        <v>5.2972482425525682E-5</v>
      </c>
      <c r="O4633" s="172" t="str">
        <f>IFERROR(IF(VLOOKUP($C4633,'MSCI Database'!$C:$R,2, FALSE)="","",VLOOKUP($C4633,'MSCI Database'!$C:$R,2, FALSE)),"")</f>
        <v>Telecommunication Services</v>
      </c>
      <c r="P4633" s="186" t="str">
        <f>IFERROR(IF(VLOOKUP($C4633,'MSCI Database'!$C:$R,3, FALSE)="","",VLOOKUP($C4633,'MSCI Database'!$C:$R,3, FALSE)),"")</f>
        <v>BBB</v>
      </c>
      <c r="Q4633" s="164" t="str">
        <f>IFERROR(IF(VLOOKUP($C4633,'MSCI Database'!$C:$R,4, FALSE)="","",VLOOKUP($C4633,'MSCI Database'!$C:$R,4, FALSE)),"")</f>
        <v>1</v>
      </c>
      <c r="R4633" s="164">
        <f>IFERROR(IF(VLOOKUP($C4633,'MSCI Database'!$C:$R,5, FALSE)="","",VLOOKUP($C4633,'MSCI Database'!$C:$R,5, FALSE)),"")</f>
        <v>5</v>
      </c>
      <c r="S4633" s="164">
        <f>IFERROR(IF(VLOOKUP($C4633,'MSCI Database'!$C:$R,6, FALSE)="","",VLOOKUP($C4633,'MSCI Database'!$C:$R,6, FALSE)),"")</f>
        <v>9.3000000000000007</v>
      </c>
      <c r="T4633" s="211">
        <f>IFERROR(IF(VLOOKUP($C4633,'MSCI Database'!$C:$R,7, FALSE)="","",VLOOKUP($C4633,'MSCI Database'!$C:$R,7, FALSE)),"")</f>
        <v>5</v>
      </c>
      <c r="U4633" s="164">
        <f>IFERROR(IF(VLOOKUP($C4633,'MSCI Database'!$C:$R,8, FALSE)="","",VLOOKUP($C4633,'MSCI Database'!$C:$R,8, FALSE)),"")</f>
        <v>4.2</v>
      </c>
      <c r="V4633" s="175">
        <f>IFERROR(IF(VLOOKUP($C4633,'MSCI Database'!$C:$R,9, FALSE)="","",VLOOKUP($C4633,'MSCI Database'!$C:$R,9, FALSE)),"")</f>
        <v>4.9000000000000004</v>
      </c>
      <c r="W4633" s="165">
        <f t="shared" ref="W4633:W4696" ca="1" si="175">IFERROR(IF(X4633&lt;&gt;"",VLOOKUP($A4633,$A$3224:$X$5286,6,FALSE)/100,0)*$G$3222/$G4633, 0)</f>
        <v>0</v>
      </c>
      <c r="X4633" s="236">
        <f>IFERROR(IF(VLOOKUP($C4633,'MSCI Database'!$C:$R,10, FALSE)="","",VLOOKUP($C4633,'MSCI Database'!$C:$R,10, FALSE)),"")</f>
        <v>58938</v>
      </c>
      <c r="Y4633" s="133" t="str">
        <f>IFERROR(IF(VLOOKUP($C4633,'MSCI Database'!$C:$R,11, FALSE)="","",VLOOKUP($C4633,'MSCI Database'!$C:$R,11, FALSE)),"")</f>
        <v>2019</v>
      </c>
      <c r="Z4633" s="133" t="str">
        <f>IFERROR(IF(VLOOKUP($C4633,'MSCI Database'!$C:$R,12, FALSE)="","",VLOOKUP($C4633,'MSCI Database'!$C:$R,12, FALSE)),"")</f>
        <v>Reported</v>
      </c>
      <c r="AA4633" s="202" t="str">
        <f>IFERROR(IF(VLOOKUP($C4633,'MSCI Database'!$C:$R,13, FALSE)="","",VLOOKUP($C4633,'MSCI Database'!$C:$R,13, FALSE)),"")</f>
        <v>Improved ability to alleviate risks related to corruption and political instability</v>
      </c>
    </row>
    <row r="4634" spans="1:27" s="130" customFormat="1" ht="15" hidden="1" customHeight="1" outlineLevel="1">
      <c r="A4634" s="130" t="s">
        <v>466</v>
      </c>
      <c r="B4634" s="130" t="s">
        <v>467</v>
      </c>
      <c r="C4634" s="130" t="s">
        <v>468</v>
      </c>
      <c r="D4634" s="130" t="s">
        <v>18679</v>
      </c>
      <c r="E4634" s="130" t="s">
        <v>18690</v>
      </c>
      <c r="F4634" s="215">
        <v>2.097568824522511E-2</v>
      </c>
      <c r="G4634" s="132" t="str">
        <f ca="1">IFERROR(_xll.BQL($A4634, "cur_mkt_cap(currency=EUR)")/1000000, " ")</f>
        <v xml:space="preserve"> </v>
      </c>
      <c r="M4634" s="308"/>
      <c r="N4634" s="215">
        <f t="shared" si="174"/>
        <v>2.2272915383269085E-4</v>
      </c>
      <c r="O4634" s="172" t="str">
        <f>IFERROR(IF(VLOOKUP($C4634,'MSCI Database'!$C:$R,2, FALSE)="","",VLOOKUP($C4634,'MSCI Database'!$C:$R,2, FALSE)),"")</f>
        <v>Interactive Media &amp; Services</v>
      </c>
      <c r="P4634" s="186" t="str">
        <f>IFERROR(IF(VLOOKUP($C4634,'MSCI Database'!$C:$R,3, FALSE)="","",VLOOKUP($C4634,'MSCI Database'!$C:$R,3, FALSE)),"")</f>
        <v>AA</v>
      </c>
      <c r="Q4634" s="164" t="str">
        <f>IFERROR(IF(VLOOKUP($C4634,'MSCI Database'!$C:$R,4, FALSE)="","",VLOOKUP($C4634,'MSCI Database'!$C:$R,4, FALSE)),"")</f>
        <v>0</v>
      </c>
      <c r="R4634" s="164">
        <f>IFERROR(IF(VLOOKUP($C4634,'MSCI Database'!$C:$R,5, FALSE)="","",VLOOKUP($C4634,'MSCI Database'!$C:$R,5, FALSE)),"")</f>
        <v>7.6</v>
      </c>
      <c r="S4634" s="164">
        <f>IFERROR(IF(VLOOKUP($C4634,'MSCI Database'!$C:$R,6, FALSE)="","",VLOOKUP($C4634,'MSCI Database'!$C:$R,6, FALSE)),"")</f>
        <v>7.8</v>
      </c>
      <c r="T4634" s="211">
        <f>IFERROR(IF(VLOOKUP($C4634,'MSCI Database'!$C:$R,7, FALSE)="","",VLOOKUP($C4634,'MSCI Database'!$C:$R,7, FALSE)),"")</f>
        <v>3.3</v>
      </c>
      <c r="U4634" s="164">
        <f>IFERROR(IF(VLOOKUP($C4634,'MSCI Database'!$C:$R,8, FALSE)="","",VLOOKUP($C4634,'MSCI Database'!$C:$R,8, FALSE)),"")</f>
        <v>6.8</v>
      </c>
      <c r="V4634" s="175">
        <f>IFERROR(IF(VLOOKUP($C4634,'MSCI Database'!$C:$R,9, FALSE)="","",VLOOKUP($C4634,'MSCI Database'!$C:$R,9, FALSE)),"")</f>
        <v>5</v>
      </c>
      <c r="W4634" s="165">
        <f t="shared" ca="1" si="175"/>
        <v>0</v>
      </c>
      <c r="X4634" s="236">
        <f>IFERROR(IF(VLOOKUP($C4634,'MSCI Database'!$C:$R,10, FALSE)="","",VLOOKUP($C4634,'MSCI Database'!$C:$R,10, FALSE)),"")</f>
        <v>5011</v>
      </c>
      <c r="Y4634" s="133" t="str">
        <f>IFERROR(IF(VLOOKUP($C4634,'MSCI Database'!$C:$R,11, FALSE)="","",VLOOKUP($C4634,'MSCI Database'!$C:$R,11, FALSE)),"")</f>
        <v>2019</v>
      </c>
      <c r="Z4634" s="133" t="str">
        <f>IFERROR(IF(VLOOKUP($C4634,'MSCI Database'!$C:$R,12, FALSE)="","",VLOOKUP($C4634,'MSCI Database'!$C:$R,12, FALSE)),"")</f>
        <v>E.Segmt-Moderately Low</v>
      </c>
      <c r="AA4634" s="202" t="str">
        <f>IFERROR(IF(VLOOKUP($C4634,'MSCI Database'!$C:$R,13, FALSE)="","",VLOOKUP($C4634,'MSCI Database'!$C:$R,13, FALSE)),"")</f>
        <v>Robust governance and business ethics practices</v>
      </c>
    </row>
    <row r="4635" spans="1:27" s="130" customFormat="1" ht="15" hidden="1" customHeight="1" outlineLevel="1">
      <c r="A4635" s="130" t="s">
        <v>980</v>
      </c>
      <c r="B4635" s="130" t="s">
        <v>981</v>
      </c>
      <c r="C4635" s="130" t="s">
        <v>982</v>
      </c>
      <c r="D4635" s="130" t="s">
        <v>12135</v>
      </c>
      <c r="E4635" s="130" t="s">
        <v>18684</v>
      </c>
      <c r="F4635" s="215">
        <v>2.2485746497354821E-2</v>
      </c>
      <c r="G4635" s="132" t="str">
        <f ca="1">IFERROR(_xll.BQL($A4635, "cur_mkt_cap(currency=EUR)")/1000000, " ")</f>
        <v xml:space="preserve"> </v>
      </c>
      <c r="M4635" s="308"/>
      <c r="N4635" s="215">
        <f t="shared" si="174"/>
        <v>2.3876362158425487E-4</v>
      </c>
      <c r="O4635" s="172" t="str">
        <f>IFERROR(IF(VLOOKUP($C4635,'MSCI Database'!$C:$R,2, FALSE)="","",VLOOKUP($C4635,'MSCI Database'!$C:$R,2, FALSE)),"")</f>
        <v>Metals and Mining - Non-Precious Metals</v>
      </c>
      <c r="P4635" s="186" t="str">
        <f>IFERROR(IF(VLOOKUP($C4635,'MSCI Database'!$C:$R,3, FALSE)="","",VLOOKUP($C4635,'MSCI Database'!$C:$R,3, FALSE)),"")</f>
        <v>BB</v>
      </c>
      <c r="Q4635" s="164" t="str">
        <f>IFERROR(IF(VLOOKUP($C4635,'MSCI Database'!$C:$R,4, FALSE)="","",VLOOKUP($C4635,'MSCI Database'!$C:$R,4, FALSE)),"")</f>
        <v>0</v>
      </c>
      <c r="R4635" s="164">
        <f>IFERROR(IF(VLOOKUP($C4635,'MSCI Database'!$C:$R,5, FALSE)="","",VLOOKUP($C4635,'MSCI Database'!$C:$R,5, FALSE)),"")</f>
        <v>4.2</v>
      </c>
      <c r="S4635" s="164">
        <f>IFERROR(IF(VLOOKUP($C4635,'MSCI Database'!$C:$R,6, FALSE)="","",VLOOKUP($C4635,'MSCI Database'!$C:$R,6, FALSE)),"")</f>
        <v>2.6</v>
      </c>
      <c r="T4635" s="211">
        <f>IFERROR(IF(VLOOKUP($C4635,'MSCI Database'!$C:$R,7, FALSE)="","",VLOOKUP($C4635,'MSCI Database'!$C:$R,7, FALSE)),"")</f>
        <v>4.3</v>
      </c>
      <c r="U4635" s="164">
        <f>IFERROR(IF(VLOOKUP($C4635,'MSCI Database'!$C:$R,8, FALSE)="","",VLOOKUP($C4635,'MSCI Database'!$C:$R,8, FALSE)),"")</f>
        <v>4.0999999999999996</v>
      </c>
      <c r="V4635" s="175">
        <f>IFERROR(IF(VLOOKUP($C4635,'MSCI Database'!$C:$R,9, FALSE)="","",VLOOKUP($C4635,'MSCI Database'!$C:$R,9, FALSE)),"")</f>
        <v>3.5</v>
      </c>
      <c r="W4635" s="165">
        <f t="shared" ca="1" si="175"/>
        <v>0</v>
      </c>
      <c r="X4635" s="236">
        <f>IFERROR(IF(VLOOKUP($C4635,'MSCI Database'!$C:$R,10, FALSE)="","",VLOOKUP($C4635,'MSCI Database'!$C:$R,10, FALSE)),"")</f>
        <v>3539000</v>
      </c>
      <c r="Y4635" s="133" t="str">
        <f>IFERROR(IF(VLOOKUP($C4635,'MSCI Database'!$C:$R,11, FALSE)="","",VLOOKUP($C4635,'MSCI Database'!$C:$R,11, FALSE)),"")</f>
        <v>2019</v>
      </c>
      <c r="Z4635" s="133" t="str">
        <f>IFERROR(IF(VLOOKUP($C4635,'MSCI Database'!$C:$R,12, FALSE)="","",VLOOKUP($C4635,'MSCI Database'!$C:$R,12, FALSE)),"")</f>
        <v>Reported</v>
      </c>
      <c r="AA4635" s="202" t="str">
        <f>IFERROR(IF(VLOOKUP($C4635,'MSCI Database'!$C:$R,13, FALSE)="","",VLOOKUP($C4635,'MSCI Database'!$C:$R,13, FALSE)),"")</f>
        <v>Cobre Panama integration may intensify pollution risks, with increased mine waste and emissions</v>
      </c>
    </row>
    <row r="4636" spans="1:27" s="130" customFormat="1" ht="15" hidden="1" customHeight="1" outlineLevel="1">
      <c r="A4636" s="130" t="s">
        <v>1609</v>
      </c>
      <c r="B4636" s="130" t="s">
        <v>1610</v>
      </c>
      <c r="C4636" s="130" t="s">
        <v>1611</v>
      </c>
      <c r="D4636" s="130" t="s">
        <v>18678</v>
      </c>
      <c r="E4636" s="130" t="s">
        <v>18682</v>
      </c>
      <c r="F4636" s="215">
        <v>3.6111100510882832E-3</v>
      </c>
      <c r="G4636" s="132" t="str">
        <f ca="1">IFERROR(_xll.BQL($A4636, "cur_mkt_cap(currency=EUR)")/1000000, " ")</f>
        <v xml:space="preserve"> </v>
      </c>
      <c r="M4636" s="308"/>
      <c r="N4636" s="215">
        <f t="shared" si="174"/>
        <v>3.8344366900986356E-5</v>
      </c>
      <c r="O4636" s="172" t="str">
        <f>IFERROR(IF(VLOOKUP($C4636,'MSCI Database'!$C:$R,2, FALSE)="","",VLOOKUP($C4636,'MSCI Database'!$C:$R,2, FALSE)),"")</f>
        <v>Automobiles</v>
      </c>
      <c r="P4636" s="186" t="str">
        <f>IFERROR(IF(VLOOKUP($C4636,'MSCI Database'!$C:$R,3, FALSE)="","",VLOOKUP($C4636,'MSCI Database'!$C:$R,3, FALSE)),"")</f>
        <v>BBB</v>
      </c>
      <c r="Q4636" s="164" t="str">
        <f>IFERROR(IF(VLOOKUP($C4636,'MSCI Database'!$C:$R,4, FALSE)="","",VLOOKUP($C4636,'MSCI Database'!$C:$R,4, FALSE)),"")</f>
        <v>0</v>
      </c>
      <c r="R4636" s="164">
        <f>IFERROR(IF(VLOOKUP($C4636,'MSCI Database'!$C:$R,5, FALSE)="","",VLOOKUP($C4636,'MSCI Database'!$C:$R,5, FALSE)),"")</f>
        <v>5.2</v>
      </c>
      <c r="S4636" s="164">
        <f>IFERROR(IF(VLOOKUP($C4636,'MSCI Database'!$C:$R,6, FALSE)="","",VLOOKUP($C4636,'MSCI Database'!$C:$R,6, FALSE)),"")</f>
        <v>5.9</v>
      </c>
      <c r="T4636" s="211">
        <f>IFERROR(IF(VLOOKUP($C4636,'MSCI Database'!$C:$R,7, FALSE)="","",VLOOKUP($C4636,'MSCI Database'!$C:$R,7, FALSE)),"")</f>
        <v>3.9</v>
      </c>
      <c r="U4636" s="164">
        <f>IFERROR(IF(VLOOKUP($C4636,'MSCI Database'!$C:$R,8, FALSE)="","",VLOOKUP($C4636,'MSCI Database'!$C:$R,8, FALSE)),"")</f>
        <v>3.4</v>
      </c>
      <c r="V4636" s="175">
        <f>IFERROR(IF(VLOOKUP($C4636,'MSCI Database'!$C:$R,9, FALSE)="","",VLOOKUP($C4636,'MSCI Database'!$C:$R,9, FALSE)),"")</f>
        <v>4.3</v>
      </c>
      <c r="W4636" s="165">
        <f t="shared" ca="1" si="175"/>
        <v>0</v>
      </c>
      <c r="X4636" s="236">
        <f>IFERROR(IF(VLOOKUP($C4636,'MSCI Database'!$C:$R,10, FALSE)="","",VLOOKUP($C4636,'MSCI Database'!$C:$R,10, FALSE)),"")</f>
        <v>752196</v>
      </c>
      <c r="Y4636" s="133" t="str">
        <f>IFERROR(IF(VLOOKUP($C4636,'MSCI Database'!$C:$R,11, FALSE)="","",VLOOKUP($C4636,'MSCI Database'!$C:$R,11, FALSE)),"")</f>
        <v>2019</v>
      </c>
      <c r="Z4636" s="133" t="str">
        <f>IFERROR(IF(VLOOKUP($C4636,'MSCI Database'!$C:$R,12, FALSE)="","",VLOOKUP($C4636,'MSCI Database'!$C:$R,12, FALSE)),"")</f>
        <v>Reported</v>
      </c>
      <c r="AA4636" s="202" t="str">
        <f>IFERROR(IF(VLOOKUP($C4636,'MSCI Database'!$C:$R,13, FALSE)="","",VLOOKUP($C4636,'MSCI Database'!$C:$R,13, FALSE)),"")</f>
        <v>Relatively robust employee programs, but limited anti-corruption initiatives</v>
      </c>
    </row>
    <row r="4637" spans="1:27" s="130" customFormat="1" ht="15" hidden="1" customHeight="1" outlineLevel="1">
      <c r="A4637" s="130" t="s">
        <v>8486</v>
      </c>
      <c r="B4637" s="130" t="s">
        <v>8487</v>
      </c>
      <c r="C4637" s="130" t="s">
        <v>8488</v>
      </c>
      <c r="D4637" s="130" t="s">
        <v>18703</v>
      </c>
      <c r="E4637" s="130" t="s">
        <v>18707</v>
      </c>
      <c r="F4637" s="215">
        <v>1.8867044321728499E-3</v>
      </c>
      <c r="G4637" s="132" t="str">
        <f ca="1">IFERROR(_xll.BQL($A4637, "cur_mkt_cap(currency=EUR)")/1000000, " ")</f>
        <v xml:space="preserve"> </v>
      </c>
      <c r="M4637" s="308"/>
      <c r="N4637" s="215">
        <f t="shared" si="174"/>
        <v>2.0033863814023162E-5</v>
      </c>
      <c r="O4637" s="172" t="str">
        <f>IFERROR(IF(VLOOKUP($C4637,'MSCI Database'!$C:$R,2, FALSE)="","",VLOOKUP($C4637,'MSCI Database'!$C:$R,2, FALSE)),"")</f>
        <v>Metals and Mining - Non-Precious Metals</v>
      </c>
      <c r="P4637" s="186" t="str">
        <f>IFERROR(IF(VLOOKUP($C4637,'MSCI Database'!$C:$R,3, FALSE)="","",VLOOKUP($C4637,'MSCI Database'!$C:$R,3, FALSE)),"")</f>
        <v>A</v>
      </c>
      <c r="Q4637" s="164" t="str">
        <f>IFERROR(IF(VLOOKUP($C4637,'MSCI Database'!$C:$R,4, FALSE)="","",VLOOKUP($C4637,'MSCI Database'!$C:$R,4, FALSE)),"")</f>
        <v>0</v>
      </c>
      <c r="R4637" s="164">
        <f>IFERROR(IF(VLOOKUP($C4637,'MSCI Database'!$C:$R,5, FALSE)="","",VLOOKUP($C4637,'MSCI Database'!$C:$R,5, FALSE)),"")</f>
        <v>6.1</v>
      </c>
      <c r="S4637" s="164">
        <f>IFERROR(IF(VLOOKUP($C4637,'MSCI Database'!$C:$R,6, FALSE)="","",VLOOKUP($C4637,'MSCI Database'!$C:$R,6, FALSE)),"")</f>
        <v>2.8</v>
      </c>
      <c r="T4637" s="211">
        <f>IFERROR(IF(VLOOKUP($C4637,'MSCI Database'!$C:$R,7, FALSE)="","",VLOOKUP($C4637,'MSCI Database'!$C:$R,7, FALSE)),"")</f>
        <v>4.5</v>
      </c>
      <c r="U4637" s="164">
        <f>IFERROR(IF(VLOOKUP($C4637,'MSCI Database'!$C:$R,8, FALSE)="","",VLOOKUP($C4637,'MSCI Database'!$C:$R,8, FALSE)),"")</f>
        <v>5.9</v>
      </c>
      <c r="V4637" s="175">
        <f>IFERROR(IF(VLOOKUP($C4637,'MSCI Database'!$C:$R,9, FALSE)="","",VLOOKUP($C4637,'MSCI Database'!$C:$R,9, FALSE)),"")</f>
        <v>4.3</v>
      </c>
      <c r="W4637" s="165">
        <f t="shared" ca="1" si="175"/>
        <v>0</v>
      </c>
      <c r="X4637" s="236">
        <f>IFERROR(IF(VLOOKUP($C4637,'MSCI Database'!$C:$R,10, FALSE)="","",VLOOKUP($C4637,'MSCI Database'!$C:$R,10, FALSE)),"")</f>
        <v>1082000</v>
      </c>
      <c r="Y4637" s="133" t="str">
        <f>IFERROR(IF(VLOOKUP($C4637,'MSCI Database'!$C:$R,11, FALSE)="","",VLOOKUP($C4637,'MSCI Database'!$C:$R,11, FALSE)),"")</f>
        <v>2019</v>
      </c>
      <c r="Z4637" s="133" t="str">
        <f>IFERROR(IF(VLOOKUP($C4637,'MSCI Database'!$C:$R,12, FALSE)="","",VLOOKUP($C4637,'MSCI Database'!$C:$R,12, FALSE)),"")</f>
        <v>Reported</v>
      </c>
      <c r="AA4637" s="202" t="str">
        <f>IFERROR(IF(VLOOKUP($C4637,'MSCI Database'!$C:$R,13, FALSE)="","",VLOOKUP($C4637,'MSCI Database'!$C:$R,13, FALSE)),"")</f>
        <v>Robust safety performance and anti-corruption strategy</v>
      </c>
    </row>
    <row r="4638" spans="1:27" s="130" customFormat="1" ht="15" hidden="1" customHeight="1" outlineLevel="1">
      <c r="A4638" s="130" t="s">
        <v>274</v>
      </c>
      <c r="B4638" s="130" t="s">
        <v>275</v>
      </c>
      <c r="C4638" s="130" t="s">
        <v>276</v>
      </c>
      <c r="D4638" s="130" t="s">
        <v>18721</v>
      </c>
      <c r="E4638" s="130" t="s">
        <v>18690</v>
      </c>
      <c r="F4638" s="215">
        <v>7.6253403924865688E-3</v>
      </c>
      <c r="G4638" s="132" t="str">
        <f ca="1">IFERROR(_xll.BQL($A4638, "cur_mkt_cap(currency=EUR)")/1000000, " ")</f>
        <v xml:space="preserve"> </v>
      </c>
      <c r="M4638" s="308"/>
      <c r="N4638" s="215">
        <f t="shared" si="174"/>
        <v>8.0969243700091293E-5</v>
      </c>
      <c r="O4638" s="172" t="str">
        <f>IFERROR(IF(VLOOKUP($C4638,'MSCI Database'!$C:$R,2, FALSE)="","",VLOOKUP($C4638,'MSCI Database'!$C:$R,2, FALSE)),"")</f>
        <v>Telecommunication Services</v>
      </c>
      <c r="P4638" s="186" t="str">
        <f>IFERROR(IF(VLOOKUP($C4638,'MSCI Database'!$C:$R,3, FALSE)="","",VLOOKUP($C4638,'MSCI Database'!$C:$R,3, FALSE)),"")</f>
        <v>BBB</v>
      </c>
      <c r="Q4638" s="164" t="str">
        <f>IFERROR(IF(VLOOKUP($C4638,'MSCI Database'!$C:$R,4, FALSE)="","",VLOOKUP($C4638,'MSCI Database'!$C:$R,4, FALSE)),"")</f>
        <v>0</v>
      </c>
      <c r="R4638" s="164">
        <f>IFERROR(IF(VLOOKUP($C4638,'MSCI Database'!$C:$R,5, FALSE)="","",VLOOKUP($C4638,'MSCI Database'!$C:$R,5, FALSE)),"")</f>
        <v>5.3</v>
      </c>
      <c r="S4638" s="164">
        <f>IFERROR(IF(VLOOKUP($C4638,'MSCI Database'!$C:$R,6, FALSE)="","",VLOOKUP($C4638,'MSCI Database'!$C:$R,6, FALSE)),"")</f>
        <v>8.3000000000000007</v>
      </c>
      <c r="T4638" s="211">
        <f>IFERROR(IF(VLOOKUP($C4638,'MSCI Database'!$C:$R,7, FALSE)="","",VLOOKUP($C4638,'MSCI Database'!$C:$R,7, FALSE)),"")</f>
        <v>7.2</v>
      </c>
      <c r="U4638" s="164">
        <f>IFERROR(IF(VLOOKUP($C4638,'MSCI Database'!$C:$R,8, FALSE)="","",VLOOKUP($C4638,'MSCI Database'!$C:$R,8, FALSE)),"")</f>
        <v>1.2</v>
      </c>
      <c r="V4638" s="175">
        <f>IFERROR(IF(VLOOKUP($C4638,'MSCI Database'!$C:$R,9, FALSE)="","",VLOOKUP($C4638,'MSCI Database'!$C:$R,9, FALSE)),"")</f>
        <v>4.9000000000000004</v>
      </c>
      <c r="W4638" s="165">
        <f t="shared" ca="1" si="175"/>
        <v>0</v>
      </c>
      <c r="X4638" s="236">
        <f>IFERROR(IF(VLOOKUP($C4638,'MSCI Database'!$C:$R,10, FALSE)="","",VLOOKUP($C4638,'MSCI Database'!$C:$R,10, FALSE)),"")</f>
        <v>647967</v>
      </c>
      <c r="Y4638" s="133" t="str">
        <f>IFERROR(IF(VLOOKUP($C4638,'MSCI Database'!$C:$R,11, FALSE)="","",VLOOKUP($C4638,'MSCI Database'!$C:$R,11, FALSE)),"")</f>
        <v>2019</v>
      </c>
      <c r="Z4638" s="133" t="str">
        <f>IFERROR(IF(VLOOKUP($C4638,'MSCI Database'!$C:$R,12, FALSE)="","",VLOOKUP($C4638,'MSCI Database'!$C:$R,12, FALSE)),"")</f>
        <v>E.Segmt-Moderately High</v>
      </c>
      <c r="AA4638" s="202" t="str">
        <f>IFERROR(IF(VLOOKUP($C4638,'MSCI Database'!$C:$R,13, FALSE)="","",VLOOKUP($C4638,'MSCI Database'!$C:$R,13, FALSE)),"")</f>
        <v>Strong data security measures; however, corruption and governance risks persist</v>
      </c>
    </row>
    <row r="4639" spans="1:27" s="130" customFormat="1" ht="15" hidden="1" customHeight="1" outlineLevel="1">
      <c r="A4639" s="130" t="s">
        <v>6257</v>
      </c>
      <c r="B4639" s="130" t="s">
        <v>6258</v>
      </c>
      <c r="C4639" s="130" t="s">
        <v>6259</v>
      </c>
      <c r="D4639" s="130" t="s">
        <v>12128</v>
      </c>
      <c r="E4639" s="130" t="s">
        <v>18689</v>
      </c>
      <c r="F4639" s="215">
        <v>2.7953369010380681E-2</v>
      </c>
      <c r="G4639" s="132" t="str">
        <f ca="1">IFERROR(_xll.BQL($A4639, "cur_mkt_cap(currency=EUR)")/1000000, " ")</f>
        <v xml:space="preserve"> </v>
      </c>
      <c r="M4639" s="308"/>
      <c r="N4639" s="215">
        <f t="shared" si="174"/>
        <v>2.9682126057877222E-4</v>
      </c>
      <c r="O4639" s="172" t="str">
        <f>IFERROR(IF(VLOOKUP($C4639,'MSCI Database'!$C:$R,2, FALSE)="","",VLOOKUP($C4639,'MSCI Database'!$C:$R,2, FALSE)),"")</f>
        <v>Software &amp; Services</v>
      </c>
      <c r="P4639" s="186" t="str">
        <f>IFERROR(IF(VLOOKUP($C4639,'MSCI Database'!$C:$R,3, FALSE)="","",VLOOKUP($C4639,'MSCI Database'!$C:$R,3, FALSE)),"")</f>
        <v>BBB</v>
      </c>
      <c r="Q4639" s="164" t="str">
        <f>IFERROR(IF(VLOOKUP($C4639,'MSCI Database'!$C:$R,4, FALSE)="","",VLOOKUP($C4639,'MSCI Database'!$C:$R,4, FALSE)),"")</f>
        <v>0</v>
      </c>
      <c r="R4639" s="164">
        <f>IFERROR(IF(VLOOKUP($C4639,'MSCI Database'!$C:$R,5, FALSE)="","",VLOOKUP($C4639,'MSCI Database'!$C:$R,5, FALSE)),"")</f>
        <v>5.3</v>
      </c>
      <c r="S4639" s="164">
        <f>IFERROR(IF(VLOOKUP($C4639,'MSCI Database'!$C:$R,6, FALSE)="","",VLOOKUP($C4639,'MSCI Database'!$C:$R,6, FALSE)),"")</f>
        <v>10</v>
      </c>
      <c r="T4639" s="211">
        <f>IFERROR(IF(VLOOKUP($C4639,'MSCI Database'!$C:$R,7, FALSE)="","",VLOOKUP($C4639,'MSCI Database'!$C:$R,7, FALSE)),"")</f>
        <v>3.5</v>
      </c>
      <c r="U4639" s="164">
        <f>IFERROR(IF(VLOOKUP($C4639,'MSCI Database'!$C:$R,8, FALSE)="","",VLOOKUP($C4639,'MSCI Database'!$C:$R,8, FALSE)),"")</f>
        <v>4.7</v>
      </c>
      <c r="V4639" s="175">
        <f>IFERROR(IF(VLOOKUP($C4639,'MSCI Database'!$C:$R,9, FALSE)="","",VLOOKUP($C4639,'MSCI Database'!$C:$R,9, FALSE)),"")</f>
        <v>4.3</v>
      </c>
      <c r="W4639" s="165">
        <f t="shared" ca="1" si="175"/>
        <v>0</v>
      </c>
      <c r="X4639" s="236">
        <f>IFERROR(IF(VLOOKUP($C4639,'MSCI Database'!$C:$R,10, FALSE)="","",VLOOKUP($C4639,'MSCI Database'!$C:$R,10, FALSE)),"")</f>
        <v>171856</v>
      </c>
      <c r="Y4639" s="133" t="str">
        <f>IFERROR(IF(VLOOKUP($C4639,'MSCI Database'!$C:$R,11, FALSE)="","",VLOOKUP($C4639,'MSCI Database'!$C:$R,11, FALSE)),"")</f>
        <v>2019</v>
      </c>
      <c r="Z4639" s="133" t="str">
        <f>IFERROR(IF(VLOOKUP($C4639,'MSCI Database'!$C:$R,12, FALSE)="","",VLOOKUP($C4639,'MSCI Database'!$C:$R,12, FALSE)),"")</f>
        <v>E.CSI</v>
      </c>
      <c r="AA4639" s="202" t="str">
        <f>IFERROR(IF(VLOOKUP($C4639,'MSCI Database'!$C:$R,13, FALSE)="","",VLOOKUP($C4639,'MSCI Database'!$C:$R,13, FALSE)),"")</f>
        <v>Talent management initiatives continue to trail those of better-performing peers</v>
      </c>
    </row>
    <row r="4640" spans="1:27" s="130" customFormat="1" ht="15" hidden="1" customHeight="1" outlineLevel="1">
      <c r="A4640" s="130" t="s">
        <v>4835</v>
      </c>
      <c r="B4640" s="130" t="s">
        <v>4836</v>
      </c>
      <c r="C4640" s="130" t="s">
        <v>4837</v>
      </c>
      <c r="D4640" s="130" t="s">
        <v>18678</v>
      </c>
      <c r="E4640" s="130" t="s">
        <v>18673</v>
      </c>
      <c r="F4640" s="215">
        <v>3.58903706475438E-3</v>
      </c>
      <c r="G4640" s="132" t="str">
        <f ca="1">IFERROR(_xll.BQL($A4640, "cur_mkt_cap(currency=EUR)")/1000000, " ")</f>
        <v xml:space="preserve"> </v>
      </c>
      <c r="M4640" s="308"/>
      <c r="N4640" s="215">
        <f t="shared" si="174"/>
        <v>3.8109986149745458E-5</v>
      </c>
      <c r="O4640" s="172" t="str">
        <f>IFERROR(IF(VLOOKUP($C4640,'MSCI Database'!$C:$R,2, FALSE)="","",VLOOKUP($C4640,'MSCI Database'!$C:$R,2, FALSE)),"")</f>
        <v>Industrial Machinery</v>
      </c>
      <c r="P4640" s="186" t="str">
        <f>IFERROR(IF(VLOOKUP($C4640,'MSCI Database'!$C:$R,3, FALSE)="","",VLOOKUP($C4640,'MSCI Database'!$C:$R,3, FALSE)),"")</f>
        <v>CCC</v>
      </c>
      <c r="Q4640" s="164" t="str">
        <f>IFERROR(IF(VLOOKUP($C4640,'MSCI Database'!$C:$R,4, FALSE)="","",VLOOKUP($C4640,'MSCI Database'!$C:$R,4, FALSE)),"")</f>
        <v>0</v>
      </c>
      <c r="R4640" s="164">
        <f>IFERROR(IF(VLOOKUP($C4640,'MSCI Database'!$C:$R,5, FALSE)="","",VLOOKUP($C4640,'MSCI Database'!$C:$R,5, FALSE)),"")</f>
        <v>0</v>
      </c>
      <c r="S4640" s="164">
        <f>IFERROR(IF(VLOOKUP($C4640,'MSCI Database'!$C:$R,6, FALSE)="","",VLOOKUP($C4640,'MSCI Database'!$C:$R,6, FALSE)),"")</f>
        <v>2.9</v>
      </c>
      <c r="T4640" s="211">
        <f>IFERROR(IF(VLOOKUP($C4640,'MSCI Database'!$C:$R,7, FALSE)="","",VLOOKUP($C4640,'MSCI Database'!$C:$R,7, FALSE)),"")</f>
        <v>4.0999999999999996</v>
      </c>
      <c r="U4640" s="164">
        <f>IFERROR(IF(VLOOKUP($C4640,'MSCI Database'!$C:$R,8, FALSE)="","",VLOOKUP($C4640,'MSCI Database'!$C:$R,8, FALSE)),"")</f>
        <v>2.2000000000000002</v>
      </c>
      <c r="V4640" s="175">
        <f>IFERROR(IF(VLOOKUP($C4640,'MSCI Database'!$C:$R,9, FALSE)="","",VLOOKUP($C4640,'MSCI Database'!$C:$R,9, FALSE)),"")</f>
        <v>2.8</v>
      </c>
      <c r="W4640" s="165">
        <f t="shared" ca="1" si="175"/>
        <v>0</v>
      </c>
      <c r="X4640" s="236">
        <f>IFERROR(IF(VLOOKUP($C4640,'MSCI Database'!$C:$R,10, FALSE)="","",VLOOKUP($C4640,'MSCI Database'!$C:$R,10, FALSE)),"")</f>
        <v>50724</v>
      </c>
      <c r="Y4640" s="133" t="str">
        <f>IFERROR(IF(VLOOKUP($C4640,'MSCI Database'!$C:$R,11, FALSE)="","",VLOOKUP($C4640,'MSCI Database'!$C:$R,11, FALSE)),"")</f>
        <v>2019</v>
      </c>
      <c r="Z4640" s="133" t="str">
        <f>IFERROR(IF(VLOOKUP($C4640,'MSCI Database'!$C:$R,12, FALSE)="","",VLOOKUP($C4640,'MSCI Database'!$C:$R,12, FALSE)),"")</f>
        <v>E.Segmt-Moderately Low</v>
      </c>
      <c r="AA4640" s="202" t="str">
        <f>IFERROR(IF(VLOOKUP($C4640,'MSCI Database'!$C:$R,13, FALSE)="","",VLOOKUP($C4640,'MSCI Database'!$C:$R,13, FALSE)),"")</f>
        <v>Shortcomings in anti-corruption and innovation efforts</v>
      </c>
    </row>
    <row r="4641" spans="1:27" s="130" customFormat="1" ht="15" hidden="1" customHeight="1" outlineLevel="1">
      <c r="A4641" s="130" t="s">
        <v>2099</v>
      </c>
      <c r="B4641" s="130" t="s">
        <v>2100</v>
      </c>
      <c r="C4641" s="130" t="s">
        <v>2101</v>
      </c>
      <c r="D4641" s="130" t="s">
        <v>12130</v>
      </c>
      <c r="E4641" s="130" t="s">
        <v>18690</v>
      </c>
      <c r="F4641" s="215">
        <v>3.2836242024719152E-2</v>
      </c>
      <c r="G4641" s="132" t="str">
        <f ca="1">IFERROR(_xll.BQL($A4641, "cur_mkt_cap(currency=EUR)")/1000000, " ")</f>
        <v xml:space="preserve"> </v>
      </c>
      <c r="M4641" s="308"/>
      <c r="N4641" s="215">
        <f t="shared" si="174"/>
        <v>3.486697702458464E-4</v>
      </c>
      <c r="O4641" s="172" t="str">
        <f>IFERROR(IF(VLOOKUP($C4641,'MSCI Database'!$C:$R,2, FALSE)="","",VLOOKUP($C4641,'MSCI Database'!$C:$R,2, FALSE)),"")</f>
        <v>Telecommunication Services</v>
      </c>
      <c r="P4641" s="186" t="str">
        <f>IFERROR(IF(VLOOKUP($C4641,'MSCI Database'!$C:$R,3, FALSE)="","",VLOOKUP($C4641,'MSCI Database'!$C:$R,3, FALSE)),"")</f>
        <v>A</v>
      </c>
      <c r="Q4641" s="164" t="str">
        <f>IFERROR(IF(VLOOKUP($C4641,'MSCI Database'!$C:$R,4, FALSE)="","",VLOOKUP($C4641,'MSCI Database'!$C:$R,4, FALSE)),"")</f>
        <v>0</v>
      </c>
      <c r="R4641" s="164">
        <f>IFERROR(IF(VLOOKUP($C4641,'MSCI Database'!$C:$R,5, FALSE)="","",VLOOKUP($C4641,'MSCI Database'!$C:$R,5, FALSE)),"")</f>
        <v>5.9</v>
      </c>
      <c r="S4641" s="164">
        <f>IFERROR(IF(VLOOKUP($C4641,'MSCI Database'!$C:$R,6, FALSE)="","",VLOOKUP($C4641,'MSCI Database'!$C:$R,6, FALSE)),"")</f>
        <v>10</v>
      </c>
      <c r="T4641" s="211">
        <f>IFERROR(IF(VLOOKUP($C4641,'MSCI Database'!$C:$R,7, FALSE)="","",VLOOKUP($C4641,'MSCI Database'!$C:$R,7, FALSE)),"")</f>
        <v>5.8</v>
      </c>
      <c r="U4641" s="164">
        <f>IFERROR(IF(VLOOKUP($C4641,'MSCI Database'!$C:$R,8, FALSE)="","",VLOOKUP($C4641,'MSCI Database'!$C:$R,8, FALSE)),"")</f>
        <v>2.9</v>
      </c>
      <c r="V4641" s="175">
        <f>IFERROR(IF(VLOOKUP($C4641,'MSCI Database'!$C:$R,9, FALSE)="","",VLOOKUP($C4641,'MSCI Database'!$C:$R,9, FALSE)),"")</f>
        <v>4.9000000000000004</v>
      </c>
      <c r="W4641" s="165">
        <f t="shared" ca="1" si="175"/>
        <v>0</v>
      </c>
      <c r="X4641" s="236">
        <f>IFERROR(IF(VLOOKUP($C4641,'MSCI Database'!$C:$R,10, FALSE)="","",VLOOKUP($C4641,'MSCI Database'!$C:$R,10, FALSE)),"")</f>
        <v>1888037</v>
      </c>
      <c r="Y4641" s="133" t="str">
        <f>IFERROR(IF(VLOOKUP($C4641,'MSCI Database'!$C:$R,11, FALSE)="","",VLOOKUP($C4641,'MSCI Database'!$C:$R,11, FALSE)),"")</f>
        <v>2019</v>
      </c>
      <c r="Z4641" s="133" t="str">
        <f>IFERROR(IF(VLOOKUP($C4641,'MSCI Database'!$C:$R,12, FALSE)="","",VLOOKUP($C4641,'MSCI Database'!$C:$R,12, FALSE)),"")</f>
        <v>Reported</v>
      </c>
      <c r="AA4641" s="202" t="str">
        <f>IFERROR(IF(VLOOKUP($C4641,'MSCI Database'!$C:$R,13, FALSE)="","",VLOOKUP($C4641,'MSCI Database'!$C:$R,13, FALSE)),"")</f>
        <v>Security vulnerability at Telefonica Brasil highlights persistent data privacy challenges</v>
      </c>
    </row>
    <row r="4642" spans="1:27" s="130" customFormat="1" ht="15" hidden="1" customHeight="1" outlineLevel="1">
      <c r="A4642" s="130" t="s">
        <v>1487</v>
      </c>
      <c r="B4642" s="130" t="s">
        <v>1488</v>
      </c>
      <c r="C4642" s="130" t="s">
        <v>1489</v>
      </c>
      <c r="D4642" s="130" t="s">
        <v>18678</v>
      </c>
      <c r="E4642" s="130" t="s">
        <v>18707</v>
      </c>
      <c r="F4642" s="215">
        <v>3.5776817563492329E-3</v>
      </c>
      <c r="G4642" s="132" t="str">
        <f ca="1">IFERROR(_xll.BQL($A4642, "cur_mkt_cap(currency=EUR)")/1000000, " ")</f>
        <v xml:space="preserve"> </v>
      </c>
      <c r="M4642" s="308"/>
      <c r="N4642" s="215">
        <f t="shared" si="174"/>
        <v>3.7989410452632709E-5</v>
      </c>
      <c r="O4642" s="172" t="str">
        <f>IFERROR(IF(VLOOKUP($C4642,'MSCI Database'!$C:$R,2, FALSE)="","",VLOOKUP($C4642,'MSCI Database'!$C:$R,2, FALSE)),"")</f>
        <v>Energy Equipment &amp; Services</v>
      </c>
      <c r="P4642" s="186" t="str">
        <f>IFERROR(IF(VLOOKUP($C4642,'MSCI Database'!$C:$R,3, FALSE)="","",VLOOKUP($C4642,'MSCI Database'!$C:$R,3, FALSE)),"")</f>
        <v>B</v>
      </c>
      <c r="Q4642" s="164" t="str">
        <f>IFERROR(IF(VLOOKUP($C4642,'MSCI Database'!$C:$R,4, FALSE)="","",VLOOKUP($C4642,'MSCI Database'!$C:$R,4, FALSE)),"")</f>
        <v>0</v>
      </c>
      <c r="R4642" s="164">
        <f>IFERROR(IF(VLOOKUP($C4642,'MSCI Database'!$C:$R,5, FALSE)="","",VLOOKUP($C4642,'MSCI Database'!$C:$R,5, FALSE)),"")</f>
        <v>1.5</v>
      </c>
      <c r="S4642" s="164">
        <f>IFERROR(IF(VLOOKUP($C4642,'MSCI Database'!$C:$R,6, FALSE)="","",VLOOKUP($C4642,'MSCI Database'!$C:$R,6, FALSE)),"")</f>
        <v>6.4</v>
      </c>
      <c r="T4642" s="211">
        <f>IFERROR(IF(VLOOKUP($C4642,'MSCI Database'!$C:$R,7, FALSE)="","",VLOOKUP($C4642,'MSCI Database'!$C:$R,7, FALSE)),"")</f>
        <v>4.3</v>
      </c>
      <c r="U4642" s="164">
        <f>IFERROR(IF(VLOOKUP($C4642,'MSCI Database'!$C:$R,8, FALSE)="","",VLOOKUP($C4642,'MSCI Database'!$C:$R,8, FALSE)),"")</f>
        <v>2.2999999999999998</v>
      </c>
      <c r="V4642" s="175">
        <f>IFERROR(IF(VLOOKUP($C4642,'MSCI Database'!$C:$R,9, FALSE)="","",VLOOKUP($C4642,'MSCI Database'!$C:$R,9, FALSE)),"")</f>
        <v>4.4000000000000004</v>
      </c>
      <c r="W4642" s="165">
        <f t="shared" ca="1" si="175"/>
        <v>0</v>
      </c>
      <c r="X4642" s="236">
        <f>IFERROR(IF(VLOOKUP($C4642,'MSCI Database'!$C:$R,10, FALSE)="","",VLOOKUP($C4642,'MSCI Database'!$C:$R,10, FALSE)),"")</f>
        <v>1075152</v>
      </c>
      <c r="Y4642" s="133" t="str">
        <f>IFERROR(IF(VLOOKUP($C4642,'MSCI Database'!$C:$R,11, FALSE)="","",VLOOKUP($C4642,'MSCI Database'!$C:$R,11, FALSE)),"")</f>
        <v>2019</v>
      </c>
      <c r="Z4642" s="133" t="str">
        <f>IFERROR(IF(VLOOKUP($C4642,'MSCI Database'!$C:$R,12, FALSE)="","",VLOOKUP($C4642,'MSCI Database'!$C:$R,12, FALSE)),"")</f>
        <v>E.Segmt-Moderately Low</v>
      </c>
      <c r="AA4642" s="202" t="str">
        <f>IFERROR(IF(VLOOKUP($C4642,'MSCI Database'!$C:$R,13, FALSE)="","",VLOOKUP($C4642,'MSCI Database'!$C:$R,13, FALSE)),"")</f>
        <v>Business ethics policies remain weak despite high exposure to corruption-related risks</v>
      </c>
    </row>
    <row r="4643" spans="1:27" s="130" customFormat="1" ht="15" hidden="1" customHeight="1" outlineLevel="1">
      <c r="A4643" s="130" t="s">
        <v>960</v>
      </c>
      <c r="B4643" s="130" t="s">
        <v>961</v>
      </c>
      <c r="C4643" s="130" t="s">
        <v>962</v>
      </c>
      <c r="D4643" s="130" t="s">
        <v>12135</v>
      </c>
      <c r="E4643" s="130" t="s">
        <v>18682</v>
      </c>
      <c r="F4643" s="215">
        <v>2.2191611731863209E-2</v>
      </c>
      <c r="G4643" s="132" t="str">
        <f ca="1">IFERROR(_xll.BQL($A4643, "cur_mkt_cap(currency=EUR)")/1000000, " ")</f>
        <v xml:space="preserve"> </v>
      </c>
      <c r="M4643" s="308"/>
      <c r="N4643" s="215">
        <f t="shared" si="174"/>
        <v>2.3564036828906744E-4</v>
      </c>
      <c r="O4643" s="172" t="str">
        <f>IFERROR(IF(VLOOKUP($C4643,'MSCI Database'!$C:$R,2, FALSE)="","",VLOOKUP($C4643,'MSCI Database'!$C:$R,2, FALSE)),"")</f>
        <v>Retail - Consumer Discretionary</v>
      </c>
      <c r="P4643" s="186" t="str">
        <f>IFERROR(IF(VLOOKUP($C4643,'MSCI Database'!$C:$R,3, FALSE)="","",VLOOKUP($C4643,'MSCI Database'!$C:$R,3, FALSE)),"")</f>
        <v>BB</v>
      </c>
      <c r="Q4643" s="164" t="str">
        <f>IFERROR(IF(VLOOKUP($C4643,'MSCI Database'!$C:$R,4, FALSE)="","",VLOOKUP($C4643,'MSCI Database'!$C:$R,4, FALSE)),"")</f>
        <v>0</v>
      </c>
      <c r="R4643" s="164">
        <f>IFERROR(IF(VLOOKUP($C4643,'MSCI Database'!$C:$R,5, FALSE)="","",VLOOKUP($C4643,'MSCI Database'!$C:$R,5, FALSE)),"")</f>
        <v>3.7</v>
      </c>
      <c r="S4643" s="164">
        <f>IFERROR(IF(VLOOKUP($C4643,'MSCI Database'!$C:$R,6, FALSE)="","",VLOOKUP($C4643,'MSCI Database'!$C:$R,6, FALSE)),"")</f>
        <v>3.8</v>
      </c>
      <c r="T4643" s="211">
        <f>IFERROR(IF(VLOOKUP($C4643,'MSCI Database'!$C:$R,7, FALSE)="","",VLOOKUP($C4643,'MSCI Database'!$C:$R,7, FALSE)),"")</f>
        <v>3.6</v>
      </c>
      <c r="U4643" s="164">
        <f>IFERROR(IF(VLOOKUP($C4643,'MSCI Database'!$C:$R,8, FALSE)="","",VLOOKUP($C4643,'MSCI Database'!$C:$R,8, FALSE)),"")</f>
        <v>4.9000000000000004</v>
      </c>
      <c r="V4643" s="175">
        <f>IFERROR(IF(VLOOKUP($C4643,'MSCI Database'!$C:$R,9, FALSE)="","",VLOOKUP($C4643,'MSCI Database'!$C:$R,9, FALSE)),"")</f>
        <v>4</v>
      </c>
      <c r="W4643" s="165">
        <f t="shared" ca="1" si="175"/>
        <v>0</v>
      </c>
      <c r="X4643" s="236">
        <f>IFERROR(IF(VLOOKUP($C4643,'MSCI Database'!$C:$R,10, FALSE)="","",VLOOKUP($C4643,'MSCI Database'!$C:$R,10, FALSE)),"")</f>
        <v>78655</v>
      </c>
      <c r="Y4643" s="133" t="str">
        <f>IFERROR(IF(VLOOKUP($C4643,'MSCI Database'!$C:$R,11, FALSE)="","",VLOOKUP($C4643,'MSCI Database'!$C:$R,11, FALSE)),"")</f>
        <v>2019</v>
      </c>
      <c r="Z4643" s="133" t="str">
        <f>IFERROR(IF(VLOOKUP($C4643,'MSCI Database'!$C:$R,12, FALSE)="","",VLOOKUP($C4643,'MSCI Database'!$C:$R,12, FALSE)),"")</f>
        <v>E.CSI</v>
      </c>
      <c r="AA4643" s="202" t="str">
        <f>IFERROR(IF(VLOOKUP($C4643,'MSCI Database'!$C:$R,13, FALSE)="","",VLOOKUP($C4643,'MSCI Database'!$C:$R,13, FALSE)),"")</f>
        <v>Labor management and data privacy initiatives continue to trail those of peers</v>
      </c>
    </row>
    <row r="4644" spans="1:27" s="130" customFormat="1" ht="15" hidden="1" customHeight="1" outlineLevel="1">
      <c r="A4644" s="130" t="s">
        <v>8498</v>
      </c>
      <c r="B4644" s="130" t="s">
        <v>8499</v>
      </c>
      <c r="C4644" s="130" t="s">
        <v>8500</v>
      </c>
      <c r="D4644" s="130" t="s">
        <v>18703</v>
      </c>
      <c r="E4644" s="130" t="s">
        <v>18673</v>
      </c>
      <c r="F4644" s="215">
        <v>1.892119709297962E-3</v>
      </c>
      <c r="G4644" s="132" t="str">
        <f ca="1">IFERROR(_xll.BQL($A4644, "cur_mkt_cap(currency=EUR)")/1000000, " ")</f>
        <v xml:space="preserve"> </v>
      </c>
      <c r="M4644" s="308"/>
      <c r="N4644" s="215">
        <f t="shared" si="174"/>
        <v>2.0091365626490284E-5</v>
      </c>
      <c r="O4644" s="172" t="str">
        <f>IFERROR(IF(VLOOKUP($C4644,'MSCI Database'!$C:$R,2, FALSE)="","",VLOOKUP($C4644,'MSCI Database'!$C:$R,2, FALSE)),"")</f>
        <v>Industrial Conglomerates</v>
      </c>
      <c r="P4644" s="186" t="str">
        <f>IFERROR(IF(VLOOKUP($C4644,'MSCI Database'!$C:$R,3, FALSE)="","",VLOOKUP($C4644,'MSCI Database'!$C:$R,3, FALSE)),"")</f>
        <v>AA</v>
      </c>
      <c r="Q4644" s="164" t="str">
        <f>IFERROR(IF(VLOOKUP($C4644,'MSCI Database'!$C:$R,4, FALSE)="","",VLOOKUP($C4644,'MSCI Database'!$C:$R,4, FALSE)),"")</f>
        <v>1</v>
      </c>
      <c r="R4644" s="164">
        <f>IFERROR(IF(VLOOKUP($C4644,'MSCI Database'!$C:$R,5, FALSE)="","",VLOOKUP($C4644,'MSCI Database'!$C:$R,5, FALSE)),"")</f>
        <v>8.4</v>
      </c>
      <c r="S4644" s="164">
        <f>IFERROR(IF(VLOOKUP($C4644,'MSCI Database'!$C:$R,6, FALSE)="","",VLOOKUP($C4644,'MSCI Database'!$C:$R,6, FALSE)),"")</f>
        <v>2.7</v>
      </c>
      <c r="T4644" s="211">
        <f>IFERROR(IF(VLOOKUP($C4644,'MSCI Database'!$C:$R,7, FALSE)="","",VLOOKUP($C4644,'MSCI Database'!$C:$R,7, FALSE)),"")</f>
        <v>4</v>
      </c>
      <c r="U4644" s="164">
        <f>IFERROR(IF(VLOOKUP($C4644,'MSCI Database'!$C:$R,8, FALSE)="","",VLOOKUP($C4644,'MSCI Database'!$C:$R,8, FALSE)),"")</f>
        <v>7.1</v>
      </c>
      <c r="V4644" s="175">
        <f>IFERROR(IF(VLOOKUP($C4644,'MSCI Database'!$C:$R,9, FALSE)="","",VLOOKUP($C4644,'MSCI Database'!$C:$R,9, FALSE)),"")</f>
        <v>5.4</v>
      </c>
      <c r="W4644" s="165">
        <f t="shared" ca="1" si="175"/>
        <v>0</v>
      </c>
      <c r="X4644" s="236">
        <f>IFERROR(IF(VLOOKUP($C4644,'MSCI Database'!$C:$R,10, FALSE)="","",VLOOKUP($C4644,'MSCI Database'!$C:$R,10, FALSE)),"")</f>
        <v>293977</v>
      </c>
      <c r="Y4644" s="133" t="str">
        <f>IFERROR(IF(VLOOKUP($C4644,'MSCI Database'!$C:$R,11, FALSE)="","",VLOOKUP($C4644,'MSCI Database'!$C:$R,11, FALSE)),"")</f>
        <v>2019</v>
      </c>
      <c r="Z4644" s="133" t="str">
        <f>IFERROR(IF(VLOOKUP($C4644,'MSCI Database'!$C:$R,12, FALSE)="","",VLOOKUP($C4644,'MSCI Database'!$C:$R,12, FALSE)),"")</f>
        <v>E.CSI</v>
      </c>
      <c r="AA4644" s="202" t="str">
        <f>IFERROR(IF(VLOOKUP($C4644,'MSCI Database'!$C:$R,13, FALSE)="","",VLOOKUP($C4644,'MSCI Database'!$C:$R,13, FALSE)),"")</f>
        <v>Strong ethics controls and board diversity drive upgrade, COVID-19 poses long-term labor challenges</v>
      </c>
    </row>
    <row r="4645" spans="1:27" s="130" customFormat="1" ht="15" hidden="1" customHeight="1" outlineLevel="1">
      <c r="A4645" s="130" t="s">
        <v>6927</v>
      </c>
      <c r="B4645" s="130" t="s">
        <v>6928</v>
      </c>
      <c r="C4645" s="130" t="s">
        <v>6929</v>
      </c>
      <c r="D4645" s="130" t="s">
        <v>12128</v>
      </c>
      <c r="E4645" s="130" t="s">
        <v>18689</v>
      </c>
      <c r="F4645" s="215">
        <v>2.7704431211896179E-2</v>
      </c>
      <c r="G4645" s="132" t="str">
        <f ca="1">IFERROR(_xll.BQL($A4645, "cur_mkt_cap(currency=EUR)")/1000000, " ")</f>
        <v xml:space="preserve"> </v>
      </c>
      <c r="M4645" s="308"/>
      <c r="N4645" s="215">
        <f t="shared" si="174"/>
        <v>2.9417792870974296E-4</v>
      </c>
      <c r="O4645" s="172" t="str">
        <f>IFERROR(IF(VLOOKUP($C4645,'MSCI Database'!$C:$R,2, FALSE)="","",VLOOKUP($C4645,'MSCI Database'!$C:$R,2, FALSE)),"")</f>
        <v>Semiconductors &amp; Semiconductor Equipment</v>
      </c>
      <c r="P4645" s="186" t="str">
        <f>IFERROR(IF(VLOOKUP($C4645,'MSCI Database'!$C:$R,3, FALSE)="","",VLOOKUP($C4645,'MSCI Database'!$C:$R,3, FALSE)),"")</f>
        <v>BB</v>
      </c>
      <c r="Q4645" s="164" t="str">
        <f>IFERROR(IF(VLOOKUP($C4645,'MSCI Database'!$C:$R,4, FALSE)="","",VLOOKUP($C4645,'MSCI Database'!$C:$R,4, FALSE)),"")</f>
        <v>0</v>
      </c>
      <c r="R4645" s="164">
        <f>IFERROR(IF(VLOOKUP($C4645,'MSCI Database'!$C:$R,5, FALSE)="","",VLOOKUP($C4645,'MSCI Database'!$C:$R,5, FALSE)),"")</f>
        <v>3.9</v>
      </c>
      <c r="S4645" s="164">
        <f>IFERROR(IF(VLOOKUP($C4645,'MSCI Database'!$C:$R,6, FALSE)="","",VLOOKUP($C4645,'MSCI Database'!$C:$R,6, FALSE)),"")</f>
        <v>7.7</v>
      </c>
      <c r="T4645" s="211">
        <f>IFERROR(IF(VLOOKUP($C4645,'MSCI Database'!$C:$R,7, FALSE)="","",VLOOKUP($C4645,'MSCI Database'!$C:$R,7, FALSE)),"")</f>
        <v>2</v>
      </c>
      <c r="U4645" s="164">
        <f>IFERROR(IF(VLOOKUP($C4645,'MSCI Database'!$C:$R,8, FALSE)="","",VLOOKUP($C4645,'MSCI Database'!$C:$R,8, FALSE)),"")</f>
        <v>5.2</v>
      </c>
      <c r="V4645" s="175">
        <f>IFERROR(IF(VLOOKUP($C4645,'MSCI Database'!$C:$R,9, FALSE)="","",VLOOKUP($C4645,'MSCI Database'!$C:$R,9, FALSE)),"")</f>
        <v>4.5999999999999996</v>
      </c>
      <c r="W4645" s="165">
        <f t="shared" ca="1" si="175"/>
        <v>0</v>
      </c>
      <c r="X4645" s="236">
        <f>IFERROR(IF(VLOOKUP($C4645,'MSCI Database'!$C:$R,10, FALSE)="","",VLOOKUP($C4645,'MSCI Database'!$C:$R,10, FALSE)),"")</f>
        <v>123052</v>
      </c>
      <c r="Y4645" s="133" t="str">
        <f>IFERROR(IF(VLOOKUP($C4645,'MSCI Database'!$C:$R,11, FALSE)="","",VLOOKUP($C4645,'MSCI Database'!$C:$R,11, FALSE)),"")</f>
        <v>2019</v>
      </c>
      <c r="Z4645" s="133" t="str">
        <f>IFERROR(IF(VLOOKUP($C4645,'MSCI Database'!$C:$R,12, FALSE)="","",VLOOKUP($C4645,'MSCI Database'!$C:$R,12, FALSE)),"")</f>
        <v>E.Segmt-Low</v>
      </c>
      <c r="AA4645" s="202" t="str">
        <f>IFERROR(IF(VLOOKUP($C4645,'MSCI Database'!$C:$R,13, FALSE)="","",VLOOKUP($C4645,'MSCI Database'!$C:$R,13, FALSE)),"")</f>
        <v/>
      </c>
    </row>
    <row r="4646" spans="1:27" s="130" customFormat="1" ht="15" hidden="1" customHeight="1" outlineLevel="1">
      <c r="A4646" s="130" t="s">
        <v>1670</v>
      </c>
      <c r="B4646" s="130" t="s">
        <v>1671</v>
      </c>
      <c r="C4646" s="130" t="s">
        <v>1672</v>
      </c>
      <c r="D4646" s="130" t="s">
        <v>18678</v>
      </c>
      <c r="E4646" s="130" t="s">
        <v>18688</v>
      </c>
      <c r="F4646" s="215">
        <v>3.554981108319939E-3</v>
      </c>
      <c r="G4646" s="132" t="str">
        <f ca="1">IFERROR(_xll.BQL($A4646, "cur_mkt_cap(currency=EUR)")/1000000, " ")</f>
        <v xml:space="preserve"> </v>
      </c>
      <c r="M4646" s="308"/>
      <c r="N4646" s="215">
        <f t="shared" si="174"/>
        <v>3.7748364911341865E-5</v>
      </c>
      <c r="O4646" s="172" t="str">
        <f>IFERROR(IF(VLOOKUP($C4646,'MSCI Database'!$C:$R,2, FALSE)="","",VLOOKUP($C4646,'MSCI Database'!$C:$R,2, FALSE)),"")</f>
        <v>Investment Banking &amp; Brokerage</v>
      </c>
      <c r="P4646" s="186" t="str">
        <f>IFERROR(IF(VLOOKUP($C4646,'MSCI Database'!$C:$R,3, FALSE)="","",VLOOKUP($C4646,'MSCI Database'!$C:$R,3, FALSE)),"")</f>
        <v>BB</v>
      </c>
      <c r="Q4646" s="164" t="str">
        <f>IFERROR(IF(VLOOKUP($C4646,'MSCI Database'!$C:$R,4, FALSE)="","",VLOOKUP($C4646,'MSCI Database'!$C:$R,4, FALSE)),"")</f>
        <v>0</v>
      </c>
      <c r="R4646" s="164">
        <f>IFERROR(IF(VLOOKUP($C4646,'MSCI Database'!$C:$R,5, FALSE)="","",VLOOKUP($C4646,'MSCI Database'!$C:$R,5, FALSE)),"")</f>
        <v>3.4</v>
      </c>
      <c r="S4646" s="164">
        <f>IFERROR(IF(VLOOKUP($C4646,'MSCI Database'!$C:$R,6, FALSE)="","",VLOOKUP($C4646,'MSCI Database'!$C:$R,6, FALSE)),"")</f>
        <v>5.5</v>
      </c>
      <c r="T4646" s="211">
        <f>IFERROR(IF(VLOOKUP($C4646,'MSCI Database'!$C:$R,7, FALSE)="","",VLOOKUP($C4646,'MSCI Database'!$C:$R,7, FALSE)),"")</f>
        <v>1.4</v>
      </c>
      <c r="U4646" s="164">
        <f>IFERROR(IF(VLOOKUP($C4646,'MSCI Database'!$C:$R,8, FALSE)="","",VLOOKUP($C4646,'MSCI Database'!$C:$R,8, FALSE)),"")</f>
        <v>6</v>
      </c>
      <c r="V4646" s="175">
        <f>IFERROR(IF(VLOOKUP($C4646,'MSCI Database'!$C:$R,9, FALSE)="","",VLOOKUP($C4646,'MSCI Database'!$C:$R,9, FALSE)),"")</f>
        <v>3.9</v>
      </c>
      <c r="W4646" s="165">
        <f t="shared" ca="1" si="175"/>
        <v>0</v>
      </c>
      <c r="X4646" s="236">
        <f>IFERROR(IF(VLOOKUP($C4646,'MSCI Database'!$C:$R,10, FALSE)="","",VLOOKUP($C4646,'MSCI Database'!$C:$R,10, FALSE)),"")</f>
        <v>18573</v>
      </c>
      <c r="Y4646" s="133" t="str">
        <f>IFERROR(IF(VLOOKUP($C4646,'MSCI Database'!$C:$R,11, FALSE)="","",VLOOKUP($C4646,'MSCI Database'!$C:$R,11, FALSE)),"")</f>
        <v>2019</v>
      </c>
      <c r="Z4646" s="133" t="str">
        <f>IFERROR(IF(VLOOKUP($C4646,'MSCI Database'!$C:$R,12, FALSE)="","",VLOOKUP($C4646,'MSCI Database'!$C:$R,12, FALSE)),"")</f>
        <v>Reported</v>
      </c>
      <c r="AA4646" s="202" t="str">
        <f>IFERROR(IF(VLOOKUP($C4646,'MSCI Database'!$C:$R,13, FALSE)="","",VLOOKUP($C4646,'MSCI Database'!$C:$R,13, FALSE)),"")</f>
        <v>Limited ESG risk management programs for financing and investments</v>
      </c>
    </row>
    <row r="4647" spans="1:27" s="130" customFormat="1" ht="15" hidden="1" customHeight="1" outlineLevel="1">
      <c r="A4647" s="130" t="s">
        <v>7257</v>
      </c>
      <c r="B4647" s="130" t="s">
        <v>7258</v>
      </c>
      <c r="C4647" s="130" t="s">
        <v>7259</v>
      </c>
      <c r="D4647" s="130" t="s">
        <v>12128</v>
      </c>
      <c r="E4647" s="130" t="s">
        <v>12133</v>
      </c>
      <c r="F4647" s="215">
        <v>2.7622823427095329E-2</v>
      </c>
      <c r="G4647" s="132" t="str">
        <f ca="1">IFERROR(_xll.BQL($A4647, "cur_mkt_cap(currency=EUR)")/1000000, " ")</f>
        <v xml:space="preserve"> </v>
      </c>
      <c r="M4647" s="308"/>
      <c r="N4647" s="215">
        <f t="shared" si="174"/>
        <v>2.9331138108363626E-4</v>
      </c>
      <c r="O4647" s="172" t="str">
        <f>IFERROR(IF(VLOOKUP($C4647,'MSCI Database'!$C:$R,2, FALSE)="","",VLOOKUP($C4647,'MSCI Database'!$C:$R,2, FALSE)),"")</f>
        <v>Health Care Equipment &amp; Supplies</v>
      </c>
      <c r="P4647" s="186" t="str">
        <f>IFERROR(IF(VLOOKUP($C4647,'MSCI Database'!$C:$R,3, FALSE)="","",VLOOKUP($C4647,'MSCI Database'!$C:$R,3, FALSE)),"")</f>
        <v>AA</v>
      </c>
      <c r="Q4647" s="164" t="str">
        <f>IFERROR(IF(VLOOKUP($C4647,'MSCI Database'!$C:$R,4, FALSE)="","",VLOOKUP($C4647,'MSCI Database'!$C:$R,4, FALSE)),"")</f>
        <v>2</v>
      </c>
      <c r="R4647" s="164">
        <f>IFERROR(IF(VLOOKUP($C4647,'MSCI Database'!$C:$R,5, FALSE)="","",VLOOKUP($C4647,'MSCI Database'!$C:$R,5, FALSE)),"")</f>
        <v>8.5</v>
      </c>
      <c r="S4647" s="164">
        <f>IFERROR(IF(VLOOKUP($C4647,'MSCI Database'!$C:$R,6, FALSE)="","",VLOOKUP($C4647,'MSCI Database'!$C:$R,6, FALSE)),"")</f>
        <v>6.3</v>
      </c>
      <c r="T4647" s="211">
        <f>IFERROR(IF(VLOOKUP($C4647,'MSCI Database'!$C:$R,7, FALSE)="","",VLOOKUP($C4647,'MSCI Database'!$C:$R,7, FALSE)),"")</f>
        <v>8.6</v>
      </c>
      <c r="U4647" s="164">
        <f>IFERROR(IF(VLOOKUP($C4647,'MSCI Database'!$C:$R,8, FALSE)="","",VLOOKUP($C4647,'MSCI Database'!$C:$R,8, FALSE)),"")</f>
        <v>6.5</v>
      </c>
      <c r="V4647" s="175">
        <f>IFERROR(IF(VLOOKUP($C4647,'MSCI Database'!$C:$R,9, FALSE)="","",VLOOKUP($C4647,'MSCI Database'!$C:$R,9, FALSE)),"")</f>
        <v>7.7</v>
      </c>
      <c r="W4647" s="165">
        <f t="shared" ca="1" si="175"/>
        <v>0</v>
      </c>
      <c r="X4647" s="236">
        <f>IFERROR(IF(VLOOKUP($C4647,'MSCI Database'!$C:$R,10, FALSE)="","",VLOOKUP($C4647,'MSCI Database'!$C:$R,10, FALSE)),"")</f>
        <v>13816</v>
      </c>
      <c r="Y4647" s="133" t="str">
        <f>IFERROR(IF(VLOOKUP($C4647,'MSCI Database'!$C:$R,11, FALSE)="","",VLOOKUP($C4647,'MSCI Database'!$C:$R,11, FALSE)),"")</f>
        <v>2019</v>
      </c>
      <c r="Z4647" s="133" t="str">
        <f>IFERROR(IF(VLOOKUP($C4647,'MSCI Database'!$C:$R,12, FALSE)="","",VLOOKUP($C4647,'MSCI Database'!$C:$R,12, FALSE)),"")</f>
        <v>E.Segmt-Moderate</v>
      </c>
      <c r="AA4647" s="202" t="str">
        <f>IFERROR(IF(VLOOKUP($C4647,'MSCI Database'!$C:$R,13, FALSE)="","",VLOOKUP($C4647,'MSCI Database'!$C:$R,13, FALSE)),"")</f>
        <v>Improved talent development initiatives and product quality management systems drives upgrade</v>
      </c>
    </row>
    <row r="4648" spans="1:27" s="130" customFormat="1" ht="15" hidden="1" customHeight="1" outlineLevel="1">
      <c r="A4648" s="130" t="s">
        <v>1020</v>
      </c>
      <c r="B4648" s="130" t="s">
        <v>1021</v>
      </c>
      <c r="C4648" s="130" t="s">
        <v>1022</v>
      </c>
      <c r="D4648" s="130" t="s">
        <v>12135</v>
      </c>
      <c r="E4648" s="130" t="s">
        <v>18688</v>
      </c>
      <c r="F4648" s="215">
        <v>2.2056441872523681E-2</v>
      </c>
      <c r="G4648" s="132" t="str">
        <f ca="1">IFERROR(_xll.BQL($A4648, "cur_mkt_cap(currency=EUR)")/1000000, " ")</f>
        <v xml:space="preserve"> </v>
      </c>
      <c r="M4648" s="308"/>
      <c r="N4648" s="215">
        <f t="shared" si="174"/>
        <v>2.3420507481776835E-4</v>
      </c>
      <c r="O4648" s="172" t="str">
        <f>IFERROR(IF(VLOOKUP($C4648,'MSCI Database'!$C:$R,2, FALSE)="","",VLOOKUP($C4648,'MSCI Database'!$C:$R,2, FALSE)),"")</f>
        <v>Property &amp; Casualty Insurance</v>
      </c>
      <c r="P4648" s="186" t="str">
        <f>IFERROR(IF(VLOOKUP($C4648,'MSCI Database'!$C:$R,3, FALSE)="","",VLOOKUP($C4648,'MSCI Database'!$C:$R,3, FALSE)),"")</f>
        <v>AA</v>
      </c>
      <c r="Q4648" s="164" t="str">
        <f>IFERROR(IF(VLOOKUP($C4648,'MSCI Database'!$C:$R,4, FALSE)="","",VLOOKUP($C4648,'MSCI Database'!$C:$R,4, FALSE)),"")</f>
        <v>1</v>
      </c>
      <c r="R4648" s="164">
        <f>IFERROR(IF(VLOOKUP($C4648,'MSCI Database'!$C:$R,5, FALSE)="","",VLOOKUP($C4648,'MSCI Database'!$C:$R,5, FALSE)),"")</f>
        <v>7.9</v>
      </c>
      <c r="S4648" s="164">
        <f>IFERROR(IF(VLOOKUP($C4648,'MSCI Database'!$C:$R,6, FALSE)="","",VLOOKUP($C4648,'MSCI Database'!$C:$R,6, FALSE)),"")</f>
        <v>3.8</v>
      </c>
      <c r="T4648" s="211">
        <f>IFERROR(IF(VLOOKUP($C4648,'MSCI Database'!$C:$R,7, FALSE)="","",VLOOKUP($C4648,'MSCI Database'!$C:$R,7, FALSE)),"")</f>
        <v>5.2</v>
      </c>
      <c r="U4648" s="164">
        <f>IFERROR(IF(VLOOKUP($C4648,'MSCI Database'!$C:$R,8, FALSE)="","",VLOOKUP($C4648,'MSCI Database'!$C:$R,8, FALSE)),"")</f>
        <v>6.8</v>
      </c>
      <c r="V4648" s="175">
        <f>IFERROR(IF(VLOOKUP($C4648,'MSCI Database'!$C:$R,9, FALSE)="","",VLOOKUP($C4648,'MSCI Database'!$C:$R,9, FALSE)),"")</f>
        <v>5.5</v>
      </c>
      <c r="W4648" s="165">
        <f t="shared" ca="1" si="175"/>
        <v>0</v>
      </c>
      <c r="X4648" s="236">
        <f>IFERROR(IF(VLOOKUP($C4648,'MSCI Database'!$C:$R,10, FALSE)="","",VLOOKUP($C4648,'MSCI Database'!$C:$R,10, FALSE)),"")</f>
        <v>11213</v>
      </c>
      <c r="Y4648" s="133" t="str">
        <f>IFERROR(IF(VLOOKUP($C4648,'MSCI Database'!$C:$R,11, FALSE)="","",VLOOKUP($C4648,'MSCI Database'!$C:$R,11, FALSE)),"")</f>
        <v>2019</v>
      </c>
      <c r="Z4648" s="133" t="str">
        <f>IFERROR(IF(VLOOKUP($C4648,'MSCI Database'!$C:$R,12, FALSE)="","",VLOOKUP($C4648,'MSCI Database'!$C:$R,12, FALSE)),"")</f>
        <v>Reported</v>
      </c>
      <c r="AA4648" s="202" t="str">
        <f>IFERROR(IF(VLOOKUP($C4648,'MSCI Database'!$C:$R,13, FALSE)="","",VLOOKUP($C4648,'MSCI Database'!$C:$R,13, FALSE)),"")</f>
        <v>ESG integration in investing activities drives upgrade</v>
      </c>
    </row>
    <row r="4649" spans="1:27" s="130" customFormat="1" ht="15" hidden="1" customHeight="1" outlineLevel="1">
      <c r="A4649" s="130" t="s">
        <v>6292</v>
      </c>
      <c r="B4649" s="130" t="s">
        <v>6293</v>
      </c>
      <c r="C4649" s="130" t="s">
        <v>6294</v>
      </c>
      <c r="D4649" s="130" t="s">
        <v>12128</v>
      </c>
      <c r="E4649" s="130" t="s">
        <v>12133</v>
      </c>
      <c r="F4649" s="215">
        <v>2.7563855920376749E-2</v>
      </c>
      <c r="G4649" s="132" t="str">
        <f ca="1">IFERROR(_xll.BQL($A4649, "cur_mkt_cap(currency=EUR)")/1000000, " ")</f>
        <v xml:space="preserve"> </v>
      </c>
      <c r="M4649" s="308"/>
      <c r="N4649" s="215">
        <f t="shared" si="174"/>
        <v>2.9268523796396808E-4</v>
      </c>
      <c r="O4649" s="172" t="str">
        <f>IFERROR(IF(VLOOKUP($C4649,'MSCI Database'!$C:$R,2, FALSE)="","",VLOOKUP($C4649,'MSCI Database'!$C:$R,2, FALSE)),"")</f>
        <v>Biotechnology</v>
      </c>
      <c r="P4649" s="186" t="str">
        <f>IFERROR(IF(VLOOKUP($C4649,'MSCI Database'!$C:$R,3, FALSE)="","",VLOOKUP($C4649,'MSCI Database'!$C:$R,3, FALSE)),"")</f>
        <v>BB</v>
      </c>
      <c r="Q4649" s="164" t="str">
        <f>IFERROR(IF(VLOOKUP($C4649,'MSCI Database'!$C:$R,4, FALSE)="","",VLOOKUP($C4649,'MSCI Database'!$C:$R,4, FALSE)),"")</f>
        <v>1</v>
      </c>
      <c r="R4649" s="164">
        <f>IFERROR(IF(VLOOKUP($C4649,'MSCI Database'!$C:$R,5, FALSE)="","",VLOOKUP($C4649,'MSCI Database'!$C:$R,5, FALSE)),"")</f>
        <v>3.6</v>
      </c>
      <c r="S4649" s="164">
        <f>IFERROR(IF(VLOOKUP($C4649,'MSCI Database'!$C:$R,6, FALSE)="","",VLOOKUP($C4649,'MSCI Database'!$C:$R,6, FALSE)),"")</f>
        <v>7.1</v>
      </c>
      <c r="T4649" s="211">
        <f>IFERROR(IF(VLOOKUP($C4649,'MSCI Database'!$C:$R,7, FALSE)="","",VLOOKUP($C4649,'MSCI Database'!$C:$R,7, FALSE)),"")</f>
        <v>3.7</v>
      </c>
      <c r="U4649" s="164">
        <f>IFERROR(IF(VLOOKUP($C4649,'MSCI Database'!$C:$R,8, FALSE)="","",VLOOKUP($C4649,'MSCI Database'!$C:$R,8, FALSE)),"")</f>
        <v>5.2</v>
      </c>
      <c r="V4649" s="175">
        <f>IFERROR(IF(VLOOKUP($C4649,'MSCI Database'!$C:$R,9, FALSE)="","",VLOOKUP($C4649,'MSCI Database'!$C:$R,9, FALSE)),"")</f>
        <v>4.5999999999999996</v>
      </c>
      <c r="W4649" s="165">
        <f t="shared" ca="1" si="175"/>
        <v>0</v>
      </c>
      <c r="X4649" s="236">
        <f>IFERROR(IF(VLOOKUP($C4649,'MSCI Database'!$C:$R,10, FALSE)="","",VLOOKUP($C4649,'MSCI Database'!$C:$R,10, FALSE)),"")</f>
        <v>4835</v>
      </c>
      <c r="Y4649" s="133" t="str">
        <f>IFERROR(IF(VLOOKUP($C4649,'MSCI Database'!$C:$R,11, FALSE)="","",VLOOKUP($C4649,'MSCI Database'!$C:$R,11, FALSE)),"")</f>
        <v>2019</v>
      </c>
      <c r="Z4649" s="133" t="str">
        <f>IFERROR(IF(VLOOKUP($C4649,'MSCI Database'!$C:$R,12, FALSE)="","",VLOOKUP($C4649,'MSCI Database'!$C:$R,12, FALSE)),"")</f>
        <v>E.Segmt-Moderate</v>
      </c>
      <c r="AA4649" s="202" t="str">
        <f>IFERROR(IF(VLOOKUP($C4649,'MSCI Database'!$C:$R,13, FALSE)="","",VLOOKUP($C4649,'MSCI Database'!$C:$R,13, FALSE)),"")</f>
        <v>Improved corporate governance practices drive upgrade</v>
      </c>
    </row>
    <row r="4650" spans="1:27" s="130" customFormat="1" ht="15" hidden="1" customHeight="1" outlineLevel="1">
      <c r="A4650" s="130" t="s">
        <v>7084</v>
      </c>
      <c r="B4650" s="130" t="s">
        <v>7085</v>
      </c>
      <c r="C4650" s="130" t="s">
        <v>7086</v>
      </c>
      <c r="D4650" s="130" t="s">
        <v>12128</v>
      </c>
      <c r="E4650" s="130" t="s">
        <v>18673</v>
      </c>
      <c r="F4650" s="215">
        <v>2.7534095084440081E-2</v>
      </c>
      <c r="G4650" s="132" t="str">
        <f ca="1">IFERROR(_xll.BQL($A4650, "cur_mkt_cap(currency=EUR)")/1000000, " ")</f>
        <v xml:space="preserve"> </v>
      </c>
      <c r="M4650" s="308"/>
      <c r="N4650" s="215">
        <f t="shared" si="174"/>
        <v>2.9236922421852938E-4</v>
      </c>
      <c r="O4650" s="172" t="str">
        <f>IFERROR(IF(VLOOKUP($C4650,'MSCI Database'!$C:$R,2, FALSE)="","",VLOOKUP($C4650,'MSCI Database'!$C:$R,2, FALSE)),"")</f>
        <v>Electrical Equipment</v>
      </c>
      <c r="P4650" s="186" t="str">
        <f>IFERROR(IF(VLOOKUP($C4650,'MSCI Database'!$C:$R,3, FALSE)="","",VLOOKUP($C4650,'MSCI Database'!$C:$R,3, FALSE)),"")</f>
        <v>A</v>
      </c>
      <c r="Q4650" s="164" t="str">
        <f>IFERROR(IF(VLOOKUP($C4650,'MSCI Database'!$C:$R,4, FALSE)="","",VLOOKUP($C4650,'MSCI Database'!$C:$R,4, FALSE)),"")</f>
        <v>1</v>
      </c>
      <c r="R4650" s="164">
        <f>IFERROR(IF(VLOOKUP($C4650,'MSCI Database'!$C:$R,5, FALSE)="","",VLOOKUP($C4650,'MSCI Database'!$C:$R,5, FALSE)),"")</f>
        <v>6.6</v>
      </c>
      <c r="S4650" s="164">
        <f>IFERROR(IF(VLOOKUP($C4650,'MSCI Database'!$C:$R,6, FALSE)="","",VLOOKUP($C4650,'MSCI Database'!$C:$R,6, FALSE)),"")</f>
        <v>5.7</v>
      </c>
      <c r="T4650" s="211">
        <f>IFERROR(IF(VLOOKUP($C4650,'MSCI Database'!$C:$R,7, FALSE)="","",VLOOKUP($C4650,'MSCI Database'!$C:$R,7, FALSE)),"")</f>
        <v>6.2</v>
      </c>
      <c r="U4650" s="164">
        <f>IFERROR(IF(VLOOKUP($C4650,'MSCI Database'!$C:$R,8, FALSE)="","",VLOOKUP($C4650,'MSCI Database'!$C:$R,8, FALSE)),"")</f>
        <v>5.3</v>
      </c>
      <c r="V4650" s="175">
        <f>IFERROR(IF(VLOOKUP($C4650,'MSCI Database'!$C:$R,9, FALSE)="","",VLOOKUP($C4650,'MSCI Database'!$C:$R,9, FALSE)),"")</f>
        <v>5.6</v>
      </c>
      <c r="W4650" s="165">
        <f t="shared" ca="1" si="175"/>
        <v>0</v>
      </c>
      <c r="X4650" s="236">
        <f>IFERROR(IF(VLOOKUP($C4650,'MSCI Database'!$C:$R,10, FALSE)="","",VLOOKUP($C4650,'MSCI Database'!$C:$R,10, FALSE)),"")</f>
        <v>93180</v>
      </c>
      <c r="Y4650" s="133" t="str">
        <f>IFERROR(IF(VLOOKUP($C4650,'MSCI Database'!$C:$R,11, FALSE)="","",VLOOKUP($C4650,'MSCI Database'!$C:$R,11, FALSE)),"")</f>
        <v>2019</v>
      </c>
      <c r="Z4650" s="133" t="str">
        <f>IFERROR(IF(VLOOKUP($C4650,'MSCI Database'!$C:$R,12, FALSE)="","",VLOOKUP($C4650,'MSCI Database'!$C:$R,12, FALSE)),"")</f>
        <v>E.Segmt-Moderate</v>
      </c>
      <c r="AA4650" s="202" t="str">
        <f>IFERROR(IF(VLOOKUP($C4650,'MSCI Database'!$C:$R,13, FALSE)="","",VLOOKUP($C4650,'MSCI Database'!$C:$R,13, FALSE)),"")</f>
        <v/>
      </c>
    </row>
    <row r="4651" spans="1:27" s="130" customFormat="1" ht="15" hidden="1" customHeight="1" outlineLevel="1">
      <c r="A4651" s="130" t="s">
        <v>8265</v>
      </c>
      <c r="B4651" s="130" t="s">
        <v>8266</v>
      </c>
      <c r="C4651" s="130" t="s">
        <v>8267</v>
      </c>
      <c r="D4651" s="130" t="s">
        <v>12128</v>
      </c>
      <c r="E4651" s="130" t="s">
        <v>12133</v>
      </c>
      <c r="F4651" s="215">
        <v>2.750196279314843E-2</v>
      </c>
      <c r="G4651" s="132" t="str">
        <f ca="1">IFERROR(_xll.BQL($A4651, "cur_mkt_cap(currency=EUR)")/1000000, " ")</f>
        <v xml:space="preserve"> </v>
      </c>
      <c r="M4651" s="308"/>
      <c r="N4651" s="215">
        <f t="shared" si="174"/>
        <v>2.920280293091455E-4</v>
      </c>
      <c r="O4651" s="172" t="str">
        <f>IFERROR(IF(VLOOKUP($C4651,'MSCI Database'!$C:$R,2, FALSE)="","",VLOOKUP($C4651,'MSCI Database'!$C:$R,2, FALSE)),"")</f>
        <v>Pharmaceuticals</v>
      </c>
      <c r="P4651" s="186" t="str">
        <f>IFERROR(IF(VLOOKUP($C4651,'MSCI Database'!$C:$R,3, FALSE)="","",VLOOKUP($C4651,'MSCI Database'!$C:$R,3, FALSE)),"")</f>
        <v>BB</v>
      </c>
      <c r="Q4651" s="164" t="str">
        <f>IFERROR(IF(VLOOKUP($C4651,'MSCI Database'!$C:$R,4, FALSE)="","",VLOOKUP($C4651,'MSCI Database'!$C:$R,4, FALSE)),"")</f>
        <v>1</v>
      </c>
      <c r="R4651" s="164">
        <f>IFERROR(IF(VLOOKUP($C4651,'MSCI Database'!$C:$R,5, FALSE)="","",VLOOKUP($C4651,'MSCI Database'!$C:$R,5, FALSE)),"")</f>
        <v>4.0999999999999996</v>
      </c>
      <c r="S4651" s="164">
        <f>IFERROR(IF(VLOOKUP($C4651,'MSCI Database'!$C:$R,6, FALSE)="","",VLOOKUP($C4651,'MSCI Database'!$C:$R,6, FALSE)),"")</f>
        <v>2.7</v>
      </c>
      <c r="T4651" s="211">
        <f>IFERROR(IF(VLOOKUP($C4651,'MSCI Database'!$C:$R,7, FALSE)="","",VLOOKUP($C4651,'MSCI Database'!$C:$R,7, FALSE)),"")</f>
        <v>3.3</v>
      </c>
      <c r="U4651" s="164">
        <f>IFERROR(IF(VLOOKUP($C4651,'MSCI Database'!$C:$R,8, FALSE)="","",VLOOKUP($C4651,'MSCI Database'!$C:$R,8, FALSE)),"")</f>
        <v>3.9</v>
      </c>
      <c r="V4651" s="175">
        <f>IFERROR(IF(VLOOKUP($C4651,'MSCI Database'!$C:$R,9, FALSE)="","",VLOOKUP($C4651,'MSCI Database'!$C:$R,9, FALSE)),"")</f>
        <v>3.4</v>
      </c>
      <c r="W4651" s="165">
        <f t="shared" ca="1" si="175"/>
        <v>0</v>
      </c>
      <c r="X4651" s="236">
        <f>IFERROR(IF(VLOOKUP($C4651,'MSCI Database'!$C:$R,10, FALSE)="","",VLOOKUP($C4651,'MSCI Database'!$C:$R,10, FALSE)),"")</f>
        <v>670206</v>
      </c>
      <c r="Y4651" s="133" t="str">
        <f>IFERROR(IF(VLOOKUP($C4651,'MSCI Database'!$C:$R,11, FALSE)="","",VLOOKUP($C4651,'MSCI Database'!$C:$R,11, FALSE)),"")</f>
        <v>2019</v>
      </c>
      <c r="Z4651" s="133" t="str">
        <f>IFERROR(IF(VLOOKUP($C4651,'MSCI Database'!$C:$R,12, FALSE)="","",VLOOKUP($C4651,'MSCI Database'!$C:$R,12, FALSE)),"")</f>
        <v>Reported</v>
      </c>
      <c r="AA4651" s="202" t="str">
        <f>IFERROR(IF(VLOOKUP($C4651,'MSCI Database'!$C:$R,13, FALSE)="","",VLOOKUP($C4651,'MSCI Database'!$C:$R,13, FALSE)),"")</f>
        <v>Improved talent management initiatives; product quality and safety issues persist</v>
      </c>
    </row>
    <row r="4652" spans="1:27" s="130" customFormat="1" ht="15" hidden="1" customHeight="1" outlineLevel="1">
      <c r="A4652" s="130" t="s">
        <v>1536</v>
      </c>
      <c r="B4652" s="130" t="s">
        <v>1537</v>
      </c>
      <c r="C4652" s="130" t="s">
        <v>1538</v>
      </c>
      <c r="D4652" s="130" t="s">
        <v>18678</v>
      </c>
      <c r="E4652" s="130" t="s">
        <v>18707</v>
      </c>
      <c r="F4652" s="215">
        <v>3.5292356478342081E-3</v>
      </c>
      <c r="G4652" s="132" t="str">
        <f ca="1">IFERROR(_xll.BQL($A4652, "cur_mkt_cap(currency=EUR)")/1000000, " ")</f>
        <v xml:space="preserve"> </v>
      </c>
      <c r="M4652" s="308"/>
      <c r="N4652" s="215">
        <f t="shared" si="174"/>
        <v>3.7474988201982863E-5</v>
      </c>
      <c r="O4652" s="172" t="str">
        <f>IFERROR(IF(VLOOKUP($C4652,'MSCI Database'!$C:$R,2, FALSE)="","",VLOOKUP($C4652,'MSCI Database'!$C:$R,2, FALSE)),"")</f>
        <v>Metals and Mining - Non-Precious Metals</v>
      </c>
      <c r="P4652" s="186" t="str">
        <f>IFERROR(IF(VLOOKUP($C4652,'MSCI Database'!$C:$R,3, FALSE)="","",VLOOKUP($C4652,'MSCI Database'!$C:$R,3, FALSE)),"")</f>
        <v>B</v>
      </c>
      <c r="Q4652" s="164" t="str">
        <f>IFERROR(IF(VLOOKUP($C4652,'MSCI Database'!$C:$R,4, FALSE)="","",VLOOKUP($C4652,'MSCI Database'!$C:$R,4, FALSE)),"")</f>
        <v>0</v>
      </c>
      <c r="R4652" s="164">
        <f>IFERROR(IF(VLOOKUP($C4652,'MSCI Database'!$C:$R,5, FALSE)="","",VLOOKUP($C4652,'MSCI Database'!$C:$R,5, FALSE)),"")</f>
        <v>2.5</v>
      </c>
      <c r="S4652" s="164">
        <f>IFERROR(IF(VLOOKUP($C4652,'MSCI Database'!$C:$R,6, FALSE)="","",VLOOKUP($C4652,'MSCI Database'!$C:$R,6, FALSE)),"")</f>
        <v>1.5</v>
      </c>
      <c r="T4652" s="211">
        <f>IFERROR(IF(VLOOKUP($C4652,'MSCI Database'!$C:$R,7, FALSE)="","",VLOOKUP($C4652,'MSCI Database'!$C:$R,7, FALSE)),"")</f>
        <v>3.2</v>
      </c>
      <c r="U4652" s="164">
        <f>IFERROR(IF(VLOOKUP($C4652,'MSCI Database'!$C:$R,8, FALSE)="","",VLOOKUP($C4652,'MSCI Database'!$C:$R,8, FALSE)),"")</f>
        <v>4.3</v>
      </c>
      <c r="V4652" s="175">
        <f>IFERROR(IF(VLOOKUP($C4652,'MSCI Database'!$C:$R,9, FALSE)="","",VLOOKUP($C4652,'MSCI Database'!$C:$R,9, FALSE)),"")</f>
        <v>2.9</v>
      </c>
      <c r="W4652" s="165">
        <f t="shared" ca="1" si="175"/>
        <v>0</v>
      </c>
      <c r="X4652" s="236">
        <f>IFERROR(IF(VLOOKUP($C4652,'MSCI Database'!$C:$R,10, FALSE)="","",VLOOKUP($C4652,'MSCI Database'!$C:$R,10, FALSE)),"")</f>
        <v>15947871</v>
      </c>
      <c r="Y4652" s="133" t="str">
        <f>IFERROR(IF(VLOOKUP($C4652,'MSCI Database'!$C:$R,11, FALSE)="","",VLOOKUP($C4652,'MSCI Database'!$C:$R,11, FALSE)),"")</f>
        <v>2019</v>
      </c>
      <c r="Z4652" s="133" t="str">
        <f>IFERROR(IF(VLOOKUP($C4652,'MSCI Database'!$C:$R,12, FALSE)="","",VLOOKUP($C4652,'MSCI Database'!$C:$R,12, FALSE)),"")</f>
        <v>E.CSI</v>
      </c>
      <c r="AA4652" s="202" t="str">
        <f>IFERROR(IF(VLOOKUP($C4652,'MSCI Database'!$C:$R,13, FALSE)="","",VLOOKUP($C4652,'MSCI Database'!$C:$R,13, FALSE)),"")</f>
        <v>Lags industry peers in mitigating climate change-related risks</v>
      </c>
    </row>
    <row r="4653" spans="1:27" s="130" customFormat="1" ht="15" hidden="1" customHeight="1" outlineLevel="1">
      <c r="A4653" s="130" t="s">
        <v>2417</v>
      </c>
      <c r="B4653" s="130" t="s">
        <v>2418</v>
      </c>
      <c r="C4653" s="130" t="s">
        <v>2419</v>
      </c>
      <c r="D4653" s="130" t="s">
        <v>18686</v>
      </c>
      <c r="E4653" s="130" t="s">
        <v>18673</v>
      </c>
      <c r="F4653" s="215">
        <v>3.718884399974582E-2</v>
      </c>
      <c r="G4653" s="132" t="str">
        <f ca="1">IFERROR(_xll.BQL($A4653, "cur_mkt_cap(currency=EUR)")/1000000, " ")</f>
        <v xml:space="preserve"> </v>
      </c>
      <c r="M4653" s="308"/>
      <c r="N4653" s="215">
        <f t="shared" si="174"/>
        <v>3.9488762701099327E-4</v>
      </c>
      <c r="O4653" s="172" t="str">
        <f>IFERROR(IF(VLOOKUP($C4653,'MSCI Database'!$C:$R,2, FALSE)="","",VLOOKUP($C4653,'MSCI Database'!$C:$R,2, FALSE)),"")</f>
        <v>Aerospace &amp; Defense</v>
      </c>
      <c r="P4653" s="186" t="str">
        <f>IFERROR(IF(VLOOKUP($C4653,'MSCI Database'!$C:$R,3, FALSE)="","",VLOOKUP($C4653,'MSCI Database'!$C:$R,3, FALSE)),"")</f>
        <v>AA</v>
      </c>
      <c r="Q4653" s="164" t="str">
        <f>IFERROR(IF(VLOOKUP($C4653,'MSCI Database'!$C:$R,4, FALSE)="","",VLOOKUP($C4653,'MSCI Database'!$C:$R,4, FALSE)),"")</f>
        <v>0</v>
      </c>
      <c r="R4653" s="164">
        <f>IFERROR(IF(VLOOKUP($C4653,'MSCI Database'!$C:$R,5, FALSE)="","",VLOOKUP($C4653,'MSCI Database'!$C:$R,5, FALSE)),"")</f>
        <v>8.5</v>
      </c>
      <c r="S4653" s="164">
        <f>IFERROR(IF(VLOOKUP($C4653,'MSCI Database'!$C:$R,6, FALSE)="","",VLOOKUP($C4653,'MSCI Database'!$C:$R,6, FALSE)),"")</f>
        <v>4.7</v>
      </c>
      <c r="T4653" s="211">
        <f>IFERROR(IF(VLOOKUP($C4653,'MSCI Database'!$C:$R,7, FALSE)="","",VLOOKUP($C4653,'MSCI Database'!$C:$R,7, FALSE)),"")</f>
        <v>4.5999999999999996</v>
      </c>
      <c r="U4653" s="164">
        <f>IFERROR(IF(VLOOKUP($C4653,'MSCI Database'!$C:$R,8, FALSE)="","",VLOOKUP($C4653,'MSCI Database'!$C:$R,8, FALSE)),"")</f>
        <v>5.9</v>
      </c>
      <c r="V4653" s="175">
        <f>IFERROR(IF(VLOOKUP($C4653,'MSCI Database'!$C:$R,9, FALSE)="","",VLOOKUP($C4653,'MSCI Database'!$C:$R,9, FALSE)),"")</f>
        <v>5.2</v>
      </c>
      <c r="W4653" s="165">
        <f t="shared" ca="1" si="175"/>
        <v>0</v>
      </c>
      <c r="X4653" s="236">
        <f>IFERROR(IF(VLOOKUP($C4653,'MSCI Database'!$C:$R,10, FALSE)="","",VLOOKUP($C4653,'MSCI Database'!$C:$R,10, FALSE)),"")</f>
        <v>965436</v>
      </c>
      <c r="Y4653" s="133" t="str">
        <f>IFERROR(IF(VLOOKUP($C4653,'MSCI Database'!$C:$R,11, FALSE)="","",VLOOKUP($C4653,'MSCI Database'!$C:$R,11, FALSE)),"")</f>
        <v>2019</v>
      </c>
      <c r="Z4653" s="133" t="str">
        <f>IFERROR(IF(VLOOKUP($C4653,'MSCI Database'!$C:$R,12, FALSE)="","",VLOOKUP($C4653,'MSCI Database'!$C:$R,12, FALSE)),"")</f>
        <v>Reported</v>
      </c>
      <c r="AA4653" s="202" t="str">
        <f>IFERROR(IF(VLOOKUP($C4653,'MSCI Database'!$C:$R,13, FALSE)="","",VLOOKUP($C4653,'MSCI Database'!$C:$R,13, FALSE)),"")</f>
        <v>Strong innovation capacity, continues to face corruption allegations</v>
      </c>
    </row>
    <row r="4654" spans="1:27" s="130" customFormat="1" ht="15" hidden="1" customHeight="1" outlineLevel="1">
      <c r="A4654" s="130" t="s">
        <v>2873</v>
      </c>
      <c r="B4654" s="130" t="s">
        <v>2874</v>
      </c>
      <c r="C4654" s="130" t="s">
        <v>2875</v>
      </c>
      <c r="D4654" s="130" t="s">
        <v>18678</v>
      </c>
      <c r="E4654" s="130" t="s">
        <v>18673</v>
      </c>
      <c r="F4654" s="215">
        <v>3.518007952209393E-3</v>
      </c>
      <c r="G4654" s="132" t="str">
        <f ca="1">IFERROR(_xll.BQL($A4654, "cur_mkt_cap(currency=EUR)")/1000000, " ")</f>
        <v xml:space="preserve"> </v>
      </c>
      <c r="M4654" s="308"/>
      <c r="N4654" s="215">
        <f t="shared" si="174"/>
        <v>3.7355767553927356E-5</v>
      </c>
      <c r="O4654" s="172" t="str">
        <f>IFERROR(IF(VLOOKUP($C4654,'MSCI Database'!$C:$R,2, FALSE)="","",VLOOKUP($C4654,'MSCI Database'!$C:$R,2, FALSE)),"")</f>
        <v>Construction &amp; Farm Machinery &amp; Heavy Trucks</v>
      </c>
      <c r="P4654" s="186" t="str">
        <f>IFERROR(IF(VLOOKUP($C4654,'MSCI Database'!$C:$R,3, FALSE)="","",VLOOKUP($C4654,'MSCI Database'!$C:$R,3, FALSE)),"")</f>
        <v>BB</v>
      </c>
      <c r="Q4654" s="164" t="str">
        <f>IFERROR(IF(VLOOKUP($C4654,'MSCI Database'!$C:$R,4, FALSE)="","",VLOOKUP($C4654,'MSCI Database'!$C:$R,4, FALSE)),"")</f>
        <v>0</v>
      </c>
      <c r="R4654" s="164">
        <f>IFERROR(IF(VLOOKUP($C4654,'MSCI Database'!$C:$R,5, FALSE)="","",VLOOKUP($C4654,'MSCI Database'!$C:$R,5, FALSE)),"")</f>
        <v>3.6</v>
      </c>
      <c r="S4654" s="164">
        <f>IFERROR(IF(VLOOKUP($C4654,'MSCI Database'!$C:$R,6, FALSE)="","",VLOOKUP($C4654,'MSCI Database'!$C:$R,6, FALSE)),"")</f>
        <v>4.5</v>
      </c>
      <c r="T4654" s="211">
        <f>IFERROR(IF(VLOOKUP($C4654,'MSCI Database'!$C:$R,7, FALSE)="","",VLOOKUP($C4654,'MSCI Database'!$C:$R,7, FALSE)),"")</f>
        <v>4.5999999999999996</v>
      </c>
      <c r="U4654" s="164">
        <f>IFERROR(IF(VLOOKUP($C4654,'MSCI Database'!$C:$R,8, FALSE)="","",VLOOKUP($C4654,'MSCI Database'!$C:$R,8, FALSE)),"")</f>
        <v>2.9</v>
      </c>
      <c r="V4654" s="175">
        <f>IFERROR(IF(VLOOKUP($C4654,'MSCI Database'!$C:$R,9, FALSE)="","",VLOOKUP($C4654,'MSCI Database'!$C:$R,9, FALSE)),"")</f>
        <v>3.9</v>
      </c>
      <c r="W4654" s="165">
        <f t="shared" ca="1" si="175"/>
        <v>0</v>
      </c>
      <c r="X4654" s="236">
        <f>IFERROR(IF(VLOOKUP($C4654,'MSCI Database'!$C:$R,10, FALSE)="","",VLOOKUP($C4654,'MSCI Database'!$C:$R,10, FALSE)),"")</f>
        <v>565527</v>
      </c>
      <c r="Y4654" s="133" t="str">
        <f>IFERROR(IF(VLOOKUP($C4654,'MSCI Database'!$C:$R,11, FALSE)="","",VLOOKUP($C4654,'MSCI Database'!$C:$R,11, FALSE)),"")</f>
        <v>2019</v>
      </c>
      <c r="Z4654" s="133" t="str">
        <f>IFERROR(IF(VLOOKUP($C4654,'MSCI Database'!$C:$R,12, FALSE)="","",VLOOKUP($C4654,'MSCI Database'!$C:$R,12, FALSE)),"")</f>
        <v>Reported</v>
      </c>
      <c r="AA4654" s="202" t="str">
        <f>IFERROR(IF(VLOOKUP($C4654,'MSCI Database'!$C:$R,13, FALSE)="","",VLOOKUP($C4654,'MSCI Database'!$C:$R,13, FALSE)),"")</f>
        <v>Recent director movements reduce board independence</v>
      </c>
    </row>
    <row r="4655" spans="1:27" s="130" customFormat="1" ht="15" hidden="1" customHeight="1" outlineLevel="1">
      <c r="A4655" s="130" t="s">
        <v>2367</v>
      </c>
      <c r="B4655" s="130" t="s">
        <v>2368</v>
      </c>
      <c r="C4655" s="130" t="s">
        <v>2369</v>
      </c>
      <c r="D4655" s="130" t="s">
        <v>12131</v>
      </c>
      <c r="E4655" s="130" t="s">
        <v>18689</v>
      </c>
      <c r="F4655" s="215">
        <v>3.2263099035334433E-2</v>
      </c>
      <c r="G4655" s="132" t="str">
        <f ca="1">IFERROR(_xll.BQL($A4655, "cur_mkt_cap(currency=EUR)")/1000000, " ")</f>
        <v xml:space="preserve"> </v>
      </c>
      <c r="M4655" s="308"/>
      <c r="N4655" s="215">
        <f t="shared" si="174"/>
        <v>3.4258388397797354E-4</v>
      </c>
      <c r="O4655" s="172" t="str">
        <f>IFERROR(IF(VLOOKUP($C4655,'MSCI Database'!$C:$R,2, FALSE)="","",VLOOKUP($C4655,'MSCI Database'!$C:$R,2, FALSE)),"")</f>
        <v>Software &amp; Services</v>
      </c>
      <c r="P4655" s="186" t="str">
        <f>IFERROR(IF(VLOOKUP($C4655,'MSCI Database'!$C:$R,3, FALSE)="","",VLOOKUP($C4655,'MSCI Database'!$C:$R,3, FALSE)),"")</f>
        <v>A</v>
      </c>
      <c r="Q4655" s="164" t="str">
        <f>IFERROR(IF(VLOOKUP($C4655,'MSCI Database'!$C:$R,4, FALSE)="","",VLOOKUP($C4655,'MSCI Database'!$C:$R,4, FALSE)),"")</f>
        <v>-1</v>
      </c>
      <c r="R4655" s="164">
        <f>IFERROR(IF(VLOOKUP($C4655,'MSCI Database'!$C:$R,5, FALSE)="","",VLOOKUP($C4655,'MSCI Database'!$C:$R,5, FALSE)),"")</f>
        <v>6.8</v>
      </c>
      <c r="S4655" s="164">
        <f>IFERROR(IF(VLOOKUP($C4655,'MSCI Database'!$C:$R,6, FALSE)="","",VLOOKUP($C4655,'MSCI Database'!$C:$R,6, FALSE)),"")</f>
        <v>10</v>
      </c>
      <c r="T4655" s="211">
        <f>IFERROR(IF(VLOOKUP($C4655,'MSCI Database'!$C:$R,7, FALSE)="","",VLOOKUP($C4655,'MSCI Database'!$C:$R,7, FALSE)),"")</f>
        <v>4.8</v>
      </c>
      <c r="U4655" s="164">
        <f>IFERROR(IF(VLOOKUP($C4655,'MSCI Database'!$C:$R,8, FALSE)="","",VLOOKUP($C4655,'MSCI Database'!$C:$R,8, FALSE)),"")</f>
        <v>5.3</v>
      </c>
      <c r="V4655" s="175">
        <f>IFERROR(IF(VLOOKUP($C4655,'MSCI Database'!$C:$R,9, FALSE)="","",VLOOKUP($C4655,'MSCI Database'!$C:$R,9, FALSE)),"")</f>
        <v>5.2</v>
      </c>
      <c r="W4655" s="165">
        <f t="shared" ca="1" si="175"/>
        <v>0</v>
      </c>
      <c r="X4655" s="236">
        <f>IFERROR(IF(VLOOKUP($C4655,'MSCI Database'!$C:$R,10, FALSE)="","",VLOOKUP($C4655,'MSCI Database'!$C:$R,10, FALSE)),"")</f>
        <v>6857</v>
      </c>
      <c r="Y4655" s="133" t="str">
        <f>IFERROR(IF(VLOOKUP($C4655,'MSCI Database'!$C:$R,11, FALSE)="","",VLOOKUP($C4655,'MSCI Database'!$C:$R,11, FALSE)),"")</f>
        <v>2019</v>
      </c>
      <c r="Z4655" s="133" t="str">
        <f>IFERROR(IF(VLOOKUP($C4655,'MSCI Database'!$C:$R,12, FALSE)="","",VLOOKUP($C4655,'MSCI Database'!$C:$R,12, FALSE)),"")</f>
        <v>Reported</v>
      </c>
      <c r="AA4655" s="202" t="str">
        <f>IFERROR(IF(VLOOKUP($C4655,'MSCI Database'!$C:$R,13, FALSE)="","",VLOOKUP($C4655,'MSCI Database'!$C:$R,13, FALSE)),"")</f>
        <v>Issues in board practices drive the downgrade</v>
      </c>
    </row>
    <row r="4656" spans="1:27" s="130" customFormat="1" ht="15" hidden="1" customHeight="1" outlineLevel="1">
      <c r="A4656" s="130" t="s">
        <v>60</v>
      </c>
      <c r="B4656" s="130" t="s">
        <v>61</v>
      </c>
      <c r="C4656" s="130" t="s">
        <v>62</v>
      </c>
      <c r="D4656" s="130" t="s">
        <v>18679</v>
      </c>
      <c r="E4656" s="130" t="s">
        <v>18673</v>
      </c>
      <c r="F4656" s="215">
        <v>2.092438926972625E-2</v>
      </c>
      <c r="G4656" s="132" t="str">
        <f ca="1">IFERROR(_xll.BQL($A4656, "cur_mkt_cap(currency=EUR)")/1000000, " ")</f>
        <v xml:space="preserve"> </v>
      </c>
      <c r="M4656" s="308"/>
      <c r="N4656" s="215">
        <f t="shared" si="174"/>
        <v>2.2218443857606769E-4</v>
      </c>
      <c r="O4656" s="172" t="str">
        <f>IFERROR(IF(VLOOKUP($C4656,'MSCI Database'!$C:$R,2, FALSE)="","",VLOOKUP($C4656,'MSCI Database'!$C:$R,2, FALSE)),"")</f>
        <v>Commercial Services &amp; Supplies</v>
      </c>
      <c r="P4656" s="186" t="str">
        <f>IFERROR(IF(VLOOKUP($C4656,'MSCI Database'!$C:$R,3, FALSE)="","",VLOOKUP($C4656,'MSCI Database'!$C:$R,3, FALSE)),"")</f>
        <v>AAA</v>
      </c>
      <c r="Q4656" s="164" t="str">
        <f>IFERROR(IF(VLOOKUP($C4656,'MSCI Database'!$C:$R,4, FALSE)="","",VLOOKUP($C4656,'MSCI Database'!$C:$R,4, FALSE)),"")</f>
        <v>0</v>
      </c>
      <c r="R4656" s="164">
        <f>IFERROR(IF(VLOOKUP($C4656,'MSCI Database'!$C:$R,5, FALSE)="","",VLOOKUP($C4656,'MSCI Database'!$C:$R,5, FALSE)),"")</f>
        <v>10</v>
      </c>
      <c r="S4656" s="164">
        <f>IFERROR(IF(VLOOKUP($C4656,'MSCI Database'!$C:$R,6, FALSE)="","",VLOOKUP($C4656,'MSCI Database'!$C:$R,6, FALSE)),"")</f>
        <v>9.6999999999999993</v>
      </c>
      <c r="T4656" s="211">
        <f>IFERROR(IF(VLOOKUP($C4656,'MSCI Database'!$C:$R,7, FALSE)="","",VLOOKUP($C4656,'MSCI Database'!$C:$R,7, FALSE)),"")</f>
        <v>10</v>
      </c>
      <c r="U4656" s="164">
        <f>IFERROR(IF(VLOOKUP($C4656,'MSCI Database'!$C:$R,8, FALSE)="","",VLOOKUP($C4656,'MSCI Database'!$C:$R,8, FALSE)),"")</f>
        <v>7.2</v>
      </c>
      <c r="V4656" s="175">
        <f>IFERROR(IF(VLOOKUP($C4656,'MSCI Database'!$C:$R,9, FALSE)="","",VLOOKUP($C4656,'MSCI Database'!$C:$R,9, FALSE)),"")</f>
        <v>8.5</v>
      </c>
      <c r="W4656" s="165">
        <f t="shared" ca="1" si="175"/>
        <v>0</v>
      </c>
      <c r="X4656" s="236">
        <f>IFERROR(IF(VLOOKUP($C4656,'MSCI Database'!$C:$R,10, FALSE)="","",VLOOKUP($C4656,'MSCI Database'!$C:$R,10, FALSE)),"")</f>
        <v>59450</v>
      </c>
      <c r="Y4656" s="133" t="str">
        <f>IFERROR(IF(VLOOKUP($C4656,'MSCI Database'!$C:$R,11, FALSE)="","",VLOOKUP($C4656,'MSCI Database'!$C:$R,11, FALSE)),"")</f>
        <v>2019</v>
      </c>
      <c r="Z4656" s="133" t="str">
        <f>IFERROR(IF(VLOOKUP($C4656,'MSCI Database'!$C:$R,12, FALSE)="","",VLOOKUP($C4656,'MSCI Database'!$C:$R,12, FALSE)),"")</f>
        <v>Reported</v>
      </c>
      <c r="AA4656" s="202" t="str">
        <f>IFERROR(IF(VLOOKUP($C4656,'MSCI Database'!$C:$R,13, FALSE)="","",VLOOKUP($C4656,'MSCI Database'!$C:$R,13, FALSE)),"")</f>
        <v>Sets benchmark through sustainability focused business and robust internal control frameworks</v>
      </c>
    </row>
    <row r="4657" spans="1:27" s="130" customFormat="1" ht="15" hidden="1" customHeight="1" outlineLevel="1">
      <c r="A4657" s="130" t="s">
        <v>3032</v>
      </c>
      <c r="B4657" s="130" t="s">
        <v>3033</v>
      </c>
      <c r="C4657" s="130" t="s">
        <v>3034</v>
      </c>
      <c r="D4657" s="130" t="s">
        <v>12128</v>
      </c>
      <c r="E4657" s="130" t="s">
        <v>12133</v>
      </c>
      <c r="F4657" s="215">
        <v>2.7297590399148312E-2</v>
      </c>
      <c r="G4657" s="132" t="str">
        <f ca="1">IFERROR(_xll.BQL($A4657, "cur_mkt_cap(currency=EUR)")/1000000, " ")</f>
        <v xml:space="preserve"> </v>
      </c>
      <c r="M4657" s="308"/>
      <c r="N4657" s="215">
        <f t="shared" si="174"/>
        <v>2.8985791265551103E-4</v>
      </c>
      <c r="O4657" s="172" t="str">
        <f>IFERROR(IF(VLOOKUP($C4657,'MSCI Database'!$C:$R,2, FALSE)="","",VLOOKUP($C4657,'MSCI Database'!$C:$R,2, FALSE)),"")</f>
        <v>Pharmaceuticals</v>
      </c>
      <c r="P4657" s="186" t="str">
        <f>IFERROR(IF(VLOOKUP($C4657,'MSCI Database'!$C:$R,3, FALSE)="","",VLOOKUP($C4657,'MSCI Database'!$C:$R,3, FALSE)),"")</f>
        <v>A</v>
      </c>
      <c r="Q4657" s="164" t="str">
        <f>IFERROR(IF(VLOOKUP($C4657,'MSCI Database'!$C:$R,4, FALSE)="","",VLOOKUP($C4657,'MSCI Database'!$C:$R,4, FALSE)),"")</f>
        <v>1</v>
      </c>
      <c r="R4657" s="164">
        <f>IFERROR(IF(VLOOKUP($C4657,'MSCI Database'!$C:$R,5, FALSE)="","",VLOOKUP($C4657,'MSCI Database'!$C:$R,5, FALSE)),"")</f>
        <v>6.2</v>
      </c>
      <c r="S4657" s="164">
        <f>IFERROR(IF(VLOOKUP($C4657,'MSCI Database'!$C:$R,6, FALSE)="","",VLOOKUP($C4657,'MSCI Database'!$C:$R,6, FALSE)),"")</f>
        <v>2.6</v>
      </c>
      <c r="T4657" s="211">
        <f>IFERROR(IF(VLOOKUP($C4657,'MSCI Database'!$C:$R,7, FALSE)="","",VLOOKUP($C4657,'MSCI Database'!$C:$R,7, FALSE)),"")</f>
        <v>4.8</v>
      </c>
      <c r="U4657" s="164">
        <f>IFERROR(IF(VLOOKUP($C4657,'MSCI Database'!$C:$R,8, FALSE)="","",VLOOKUP($C4657,'MSCI Database'!$C:$R,8, FALSE)),"")</f>
        <v>6.2</v>
      </c>
      <c r="V4657" s="175">
        <f>IFERROR(IF(VLOOKUP($C4657,'MSCI Database'!$C:$R,9, FALSE)="","",VLOOKUP($C4657,'MSCI Database'!$C:$R,9, FALSE)),"")</f>
        <v>5</v>
      </c>
      <c r="W4657" s="165">
        <f t="shared" ca="1" si="175"/>
        <v>0</v>
      </c>
      <c r="X4657" s="236">
        <f>IFERROR(IF(VLOOKUP($C4657,'MSCI Database'!$C:$R,10, FALSE)="","",VLOOKUP($C4657,'MSCI Database'!$C:$R,10, FALSE)),"")</f>
        <v>51939</v>
      </c>
      <c r="Y4657" s="133" t="str">
        <f>IFERROR(IF(VLOOKUP($C4657,'MSCI Database'!$C:$R,11, FALSE)="","",VLOOKUP($C4657,'MSCI Database'!$C:$R,11, FALSE)),"")</f>
        <v>2019</v>
      </c>
      <c r="Z4657" s="133" t="str">
        <f>IFERROR(IF(VLOOKUP($C4657,'MSCI Database'!$C:$R,12, FALSE)="","",VLOOKUP($C4657,'MSCI Database'!$C:$R,12, FALSE)),"")</f>
        <v>E.Segmt-Moderate</v>
      </c>
      <c r="AA4657" s="202" t="str">
        <f>IFERROR(IF(VLOOKUP($C4657,'MSCI Database'!$C:$R,13, FALSE)="","",VLOOKUP($C4657,'MSCI Database'!$C:$R,13, FALSE)),"")</f>
        <v>Improvements in nearly all key ESG parameters drive the upgrade</v>
      </c>
    </row>
    <row r="4658" spans="1:27" s="130" customFormat="1" ht="15" hidden="1" customHeight="1" outlineLevel="1">
      <c r="A4658" s="130" t="s">
        <v>6630</v>
      </c>
      <c r="B4658" s="130" t="s">
        <v>6631</v>
      </c>
      <c r="C4658" s="130" t="s">
        <v>6632</v>
      </c>
      <c r="D4658" s="130" t="s">
        <v>12128</v>
      </c>
      <c r="E4658" s="130" t="s">
        <v>18684</v>
      </c>
      <c r="F4658" s="215">
        <v>2.7271978062135511E-2</v>
      </c>
      <c r="G4658" s="132" t="str">
        <f ca="1">IFERROR(_xll.BQL($A4658, "cur_mkt_cap(currency=EUR)")/1000000, " ")</f>
        <v xml:space="preserve"> </v>
      </c>
      <c r="M4658" s="308"/>
      <c r="N4658" s="215">
        <f t="shared" si="174"/>
        <v>2.8958594951018551E-4</v>
      </c>
      <c r="O4658" s="172" t="str">
        <f>IFERROR(IF(VLOOKUP($C4658,'MSCI Database'!$C:$R,2, FALSE)="","",VLOOKUP($C4658,'MSCI Database'!$C:$R,2, FALSE)),"")</f>
        <v>Specialty Chemicals</v>
      </c>
      <c r="P4658" s="186" t="str">
        <f>IFERROR(IF(VLOOKUP($C4658,'MSCI Database'!$C:$R,3, FALSE)="","",VLOOKUP($C4658,'MSCI Database'!$C:$R,3, FALSE)),"")</f>
        <v>BBB</v>
      </c>
      <c r="Q4658" s="164" t="str">
        <f>IFERROR(IF(VLOOKUP($C4658,'MSCI Database'!$C:$R,4, FALSE)="","",VLOOKUP($C4658,'MSCI Database'!$C:$R,4, FALSE)),"")</f>
        <v>0</v>
      </c>
      <c r="R4658" s="164">
        <f>IFERROR(IF(VLOOKUP($C4658,'MSCI Database'!$C:$R,5, FALSE)="","",VLOOKUP($C4658,'MSCI Database'!$C:$R,5, FALSE)),"")</f>
        <v>4.8</v>
      </c>
      <c r="S4658" s="164">
        <f>IFERROR(IF(VLOOKUP($C4658,'MSCI Database'!$C:$R,6, FALSE)="","",VLOOKUP($C4658,'MSCI Database'!$C:$R,6, FALSE)),"")</f>
        <v>4.4000000000000004</v>
      </c>
      <c r="T4658" s="211">
        <f>IFERROR(IF(VLOOKUP($C4658,'MSCI Database'!$C:$R,7, FALSE)="","",VLOOKUP($C4658,'MSCI Database'!$C:$R,7, FALSE)),"")</f>
        <v>2.8</v>
      </c>
      <c r="U4658" s="164">
        <f>IFERROR(IF(VLOOKUP($C4658,'MSCI Database'!$C:$R,8, FALSE)="","",VLOOKUP($C4658,'MSCI Database'!$C:$R,8, FALSE)),"")</f>
        <v>6.2</v>
      </c>
      <c r="V4658" s="175">
        <f>IFERROR(IF(VLOOKUP($C4658,'MSCI Database'!$C:$R,9, FALSE)="","",VLOOKUP($C4658,'MSCI Database'!$C:$R,9, FALSE)),"")</f>
        <v>4.8</v>
      </c>
      <c r="W4658" s="165">
        <f t="shared" ca="1" si="175"/>
        <v>0</v>
      </c>
      <c r="X4658" s="236">
        <f>IFERROR(IF(VLOOKUP($C4658,'MSCI Database'!$C:$R,10, FALSE)="","",VLOOKUP($C4658,'MSCI Database'!$C:$R,10, FALSE)),"")</f>
        <v>2921577</v>
      </c>
      <c r="Y4658" s="133" t="str">
        <f>IFERROR(IF(VLOOKUP($C4658,'MSCI Database'!$C:$R,11, FALSE)="","",VLOOKUP($C4658,'MSCI Database'!$C:$R,11, FALSE)),"")</f>
        <v>2019</v>
      </c>
      <c r="Z4658" s="133" t="str">
        <f>IFERROR(IF(VLOOKUP($C4658,'MSCI Database'!$C:$R,12, FALSE)="","",VLOOKUP($C4658,'MSCI Database'!$C:$R,12, FALSE)),"")</f>
        <v>Reported</v>
      </c>
      <c r="AA4658" s="202" t="str">
        <f>IFERROR(IF(VLOOKUP($C4658,'MSCI Database'!$C:$R,13, FALSE)="","",VLOOKUP($C4658,'MSCI Database'!$C:$R,13, FALSE)),"")</f>
        <v>Strong pay practices; below-par performance on environmental and social parameters</v>
      </c>
    </row>
    <row r="4659" spans="1:27" s="130" customFormat="1" ht="15" hidden="1" customHeight="1" outlineLevel="1">
      <c r="A4659" s="130" t="s">
        <v>2720</v>
      </c>
      <c r="B4659" s="130" t="s">
        <v>2721</v>
      </c>
      <c r="C4659" s="130" t="s">
        <v>2722</v>
      </c>
      <c r="D4659" s="130" t="s">
        <v>18675</v>
      </c>
      <c r="E4659" s="130" t="s">
        <v>18704</v>
      </c>
      <c r="F4659" s="215">
        <v>3.502798626386079E-3</v>
      </c>
      <c r="G4659" s="132" t="str">
        <f ca="1">IFERROR(_xll.BQL($A4659, "cur_mkt_cap(currency=EUR)")/1000000, " ")</f>
        <v xml:space="preserve"> </v>
      </c>
      <c r="M4659" s="308"/>
      <c r="N4659" s="215">
        <f t="shared" si="174"/>
        <v>3.7194268191837841E-5</v>
      </c>
      <c r="O4659" s="172" t="str">
        <f>IFERROR(IF(VLOOKUP($C4659,'MSCI Database'!$C:$R,2, FALSE)="","",VLOOKUP($C4659,'MSCI Database'!$C:$R,2, FALSE)),"")</f>
        <v>Real Estate Management &amp; Services</v>
      </c>
      <c r="P4659" s="186" t="str">
        <f>IFERROR(IF(VLOOKUP($C4659,'MSCI Database'!$C:$R,3, FALSE)="","",VLOOKUP($C4659,'MSCI Database'!$C:$R,3, FALSE)),"")</f>
        <v>AAA</v>
      </c>
      <c r="Q4659" s="164" t="str">
        <f>IFERROR(IF(VLOOKUP($C4659,'MSCI Database'!$C:$R,4, FALSE)="","",VLOOKUP($C4659,'MSCI Database'!$C:$R,4, FALSE)),"")</f>
        <v>0</v>
      </c>
      <c r="R4659" s="164">
        <f>IFERROR(IF(VLOOKUP($C4659,'MSCI Database'!$C:$R,5, FALSE)="","",VLOOKUP($C4659,'MSCI Database'!$C:$R,5, FALSE)),"")</f>
        <v>8.9</v>
      </c>
      <c r="S4659" s="164">
        <f>IFERROR(IF(VLOOKUP($C4659,'MSCI Database'!$C:$R,6, FALSE)="","",VLOOKUP($C4659,'MSCI Database'!$C:$R,6, FALSE)),"")</f>
        <v>7</v>
      </c>
      <c r="T4659" s="211">
        <f>IFERROR(IF(VLOOKUP($C4659,'MSCI Database'!$C:$R,7, FALSE)="","",VLOOKUP($C4659,'MSCI Database'!$C:$R,7, FALSE)),"")</f>
        <v>8.5</v>
      </c>
      <c r="U4659" s="164">
        <f>IFERROR(IF(VLOOKUP($C4659,'MSCI Database'!$C:$R,8, FALSE)="","",VLOOKUP($C4659,'MSCI Database'!$C:$R,8, FALSE)),"")</f>
        <v>3.9</v>
      </c>
      <c r="V4659" s="175">
        <f>IFERROR(IF(VLOOKUP($C4659,'MSCI Database'!$C:$R,9, FALSE)="","",VLOOKUP($C4659,'MSCI Database'!$C:$R,9, FALSE)),"")</f>
        <v>6.5</v>
      </c>
      <c r="W4659" s="165">
        <f t="shared" ca="1" si="175"/>
        <v>0</v>
      </c>
      <c r="X4659" s="236">
        <f>IFERROR(IF(VLOOKUP($C4659,'MSCI Database'!$C:$R,10, FALSE)="","",VLOOKUP($C4659,'MSCI Database'!$C:$R,10, FALSE)),"")</f>
        <v>230265</v>
      </c>
      <c r="Y4659" s="133" t="str">
        <f>IFERROR(IF(VLOOKUP($C4659,'MSCI Database'!$C:$R,11, FALSE)="","",VLOOKUP($C4659,'MSCI Database'!$C:$R,11, FALSE)),"")</f>
        <v>2019</v>
      </c>
      <c r="Z4659" s="133" t="str">
        <f>IFERROR(IF(VLOOKUP($C4659,'MSCI Database'!$C:$R,12, FALSE)="","",VLOOKUP($C4659,'MSCI Database'!$C:$R,12, FALSE)),"")</f>
        <v>Reported</v>
      </c>
      <c r="AA4659" s="202" t="str">
        <f>IFERROR(IF(VLOOKUP($C4659,'MSCI Database'!$C:$R,13, FALSE)="","",VLOOKUP($C4659,'MSCI Database'!$C:$R,13, FALSE)),"")</f>
        <v>Robust employee and green investment policies, but high governance risks</v>
      </c>
    </row>
    <row r="4660" spans="1:27" s="130" customFormat="1" ht="15" hidden="1" customHeight="1" outlineLevel="1">
      <c r="A4660" s="130" t="s">
        <v>6691</v>
      </c>
      <c r="B4660" s="130" t="s">
        <v>6692</v>
      </c>
      <c r="C4660" s="130" t="s">
        <v>6693</v>
      </c>
      <c r="D4660" s="130" t="s">
        <v>12128</v>
      </c>
      <c r="E4660" s="130" t="s">
        <v>18689</v>
      </c>
      <c r="F4660" s="215">
        <v>2.7216205518767252E-2</v>
      </c>
      <c r="G4660" s="132" t="str">
        <f ca="1">IFERROR(_xll.BQL($A4660, "cur_mkt_cap(currency=EUR)")/1000000, " ")</f>
        <v xml:space="preserve"> </v>
      </c>
      <c r="M4660" s="308"/>
      <c r="N4660" s="215">
        <f t="shared" si="174"/>
        <v>2.8899373192732086E-4</v>
      </c>
      <c r="O4660" s="172" t="str">
        <f>IFERROR(IF(VLOOKUP($C4660,'MSCI Database'!$C:$R,2, FALSE)="","",VLOOKUP($C4660,'MSCI Database'!$C:$R,2, FALSE)),"")</f>
        <v>Software &amp; Services</v>
      </c>
      <c r="P4660" s="186" t="str">
        <f>IFERROR(IF(VLOOKUP($C4660,'MSCI Database'!$C:$R,3, FALSE)="","",VLOOKUP($C4660,'MSCI Database'!$C:$R,3, FALSE)),"")</f>
        <v>A</v>
      </c>
      <c r="Q4660" s="164" t="str">
        <f>IFERROR(IF(VLOOKUP($C4660,'MSCI Database'!$C:$R,4, FALSE)="","",VLOOKUP($C4660,'MSCI Database'!$C:$R,4, FALSE)),"")</f>
        <v>0</v>
      </c>
      <c r="R4660" s="164">
        <f>IFERROR(IF(VLOOKUP($C4660,'MSCI Database'!$C:$R,5, FALSE)="","",VLOOKUP($C4660,'MSCI Database'!$C:$R,5, FALSE)),"")</f>
        <v>6.8</v>
      </c>
      <c r="S4660" s="164">
        <f>IFERROR(IF(VLOOKUP($C4660,'MSCI Database'!$C:$R,6, FALSE)="","",VLOOKUP($C4660,'MSCI Database'!$C:$R,6, FALSE)),"")</f>
        <v>6.5</v>
      </c>
      <c r="T4660" s="211">
        <f>IFERROR(IF(VLOOKUP($C4660,'MSCI Database'!$C:$R,7, FALSE)="","",VLOOKUP($C4660,'MSCI Database'!$C:$R,7, FALSE)),"")</f>
        <v>4.8</v>
      </c>
      <c r="U4660" s="164">
        <f>IFERROR(IF(VLOOKUP($C4660,'MSCI Database'!$C:$R,8, FALSE)="","",VLOOKUP($C4660,'MSCI Database'!$C:$R,8, FALSE)),"")</f>
        <v>4.9000000000000004</v>
      </c>
      <c r="V4660" s="175">
        <f>IFERROR(IF(VLOOKUP($C4660,'MSCI Database'!$C:$R,9, FALSE)="","",VLOOKUP($C4660,'MSCI Database'!$C:$R,9, FALSE)),"")</f>
        <v>5.0999999999999996</v>
      </c>
      <c r="W4660" s="165">
        <f t="shared" ca="1" si="175"/>
        <v>0</v>
      </c>
      <c r="X4660" s="236">
        <f>IFERROR(IF(VLOOKUP($C4660,'MSCI Database'!$C:$R,10, FALSE)="","",VLOOKUP($C4660,'MSCI Database'!$C:$R,10, FALSE)),"")</f>
        <v>25557</v>
      </c>
      <c r="Y4660" s="133" t="str">
        <f>IFERROR(IF(VLOOKUP($C4660,'MSCI Database'!$C:$R,11, FALSE)="","",VLOOKUP($C4660,'MSCI Database'!$C:$R,11, FALSE)),"")</f>
        <v>2019</v>
      </c>
      <c r="Z4660" s="133" t="str">
        <f>IFERROR(IF(VLOOKUP($C4660,'MSCI Database'!$C:$R,12, FALSE)="","",VLOOKUP($C4660,'MSCI Database'!$C:$R,12, FALSE)),"")</f>
        <v>Reported</v>
      </c>
      <c r="AA4660" s="202" t="str">
        <f>IFERROR(IF(VLOOKUP($C4660,'MSCI Database'!$C:$R,13, FALSE)="","",VLOOKUP($C4660,'MSCI Database'!$C:$R,13, FALSE)),"")</f>
        <v>Well-placed in cleantech opportunities; data security challenges remain</v>
      </c>
    </row>
    <row r="4661" spans="1:27" s="130" customFormat="1" ht="15" hidden="1" customHeight="1" outlineLevel="1">
      <c r="A4661" s="130" t="s">
        <v>5158</v>
      </c>
      <c r="B4661" s="130" t="s">
        <v>5159</v>
      </c>
      <c r="C4661" s="130" t="s">
        <v>5160</v>
      </c>
      <c r="D4661" s="130" t="s">
        <v>18719</v>
      </c>
      <c r="E4661" s="130" t="s">
        <v>12133</v>
      </c>
      <c r="F4661" s="215">
        <v>6.4332653878038989E-3</v>
      </c>
      <c r="G4661" s="132" t="str">
        <f ca="1">IFERROR(_xll.BQL($A4661, "cur_mkt_cap(currency=EUR)")/1000000, " ")</f>
        <v xml:space="preserve"> </v>
      </c>
      <c r="M4661" s="308"/>
      <c r="N4661" s="215">
        <f t="shared" si="174"/>
        <v>6.8311262994332452E-5</v>
      </c>
      <c r="O4661" s="172" t="str">
        <f>IFERROR(IF(VLOOKUP($C4661,'MSCI Database'!$C:$R,2, FALSE)="","",VLOOKUP($C4661,'MSCI Database'!$C:$R,2, FALSE)),"")</f>
        <v>Health Care Equipment &amp; Supplies</v>
      </c>
      <c r="P4661" s="186" t="str">
        <f>IFERROR(IF(VLOOKUP($C4661,'MSCI Database'!$C:$R,3, FALSE)="","",VLOOKUP($C4661,'MSCI Database'!$C:$R,3, FALSE)),"")</f>
        <v>AA</v>
      </c>
      <c r="Q4661" s="164" t="str">
        <f>IFERROR(IF(VLOOKUP($C4661,'MSCI Database'!$C:$R,4, FALSE)="","",VLOOKUP($C4661,'MSCI Database'!$C:$R,4, FALSE)),"")</f>
        <v>1</v>
      </c>
      <c r="R4661" s="164">
        <f>IFERROR(IF(VLOOKUP($C4661,'MSCI Database'!$C:$R,5, FALSE)="","",VLOOKUP($C4661,'MSCI Database'!$C:$R,5, FALSE)),"")</f>
        <v>7.9</v>
      </c>
      <c r="S4661" s="164">
        <f>IFERROR(IF(VLOOKUP($C4661,'MSCI Database'!$C:$R,6, FALSE)="","",VLOOKUP($C4661,'MSCI Database'!$C:$R,6, FALSE)),"")</f>
        <v>7.9</v>
      </c>
      <c r="T4661" s="211">
        <f>IFERROR(IF(VLOOKUP($C4661,'MSCI Database'!$C:$R,7, FALSE)="","",VLOOKUP($C4661,'MSCI Database'!$C:$R,7, FALSE)),"")</f>
        <v>7.1</v>
      </c>
      <c r="U4661" s="164">
        <f>IFERROR(IF(VLOOKUP($C4661,'MSCI Database'!$C:$R,8, FALSE)="","",VLOOKUP($C4661,'MSCI Database'!$C:$R,8, FALSE)),"")</f>
        <v>5.3</v>
      </c>
      <c r="V4661" s="175">
        <f>IFERROR(IF(VLOOKUP($C4661,'MSCI Database'!$C:$R,9, FALSE)="","",VLOOKUP($C4661,'MSCI Database'!$C:$R,9, FALSE)),"")</f>
        <v>6.3</v>
      </c>
      <c r="W4661" s="165">
        <f t="shared" ca="1" si="175"/>
        <v>0</v>
      </c>
      <c r="X4661" s="236">
        <f>IFERROR(IF(VLOOKUP($C4661,'MSCI Database'!$C:$R,10, FALSE)="","",VLOOKUP($C4661,'MSCI Database'!$C:$R,10, FALSE)),"")</f>
        <v>27456</v>
      </c>
      <c r="Y4661" s="133" t="str">
        <f>IFERROR(IF(VLOOKUP($C4661,'MSCI Database'!$C:$R,11, FALSE)="","",VLOOKUP($C4661,'MSCI Database'!$C:$R,11, FALSE)),"")</f>
        <v>2019</v>
      </c>
      <c r="Z4661" s="133" t="str">
        <f>IFERROR(IF(VLOOKUP($C4661,'MSCI Database'!$C:$R,12, FALSE)="","",VLOOKUP($C4661,'MSCI Database'!$C:$R,12, FALSE)),"")</f>
        <v>E.Segmt-Low</v>
      </c>
      <c r="AA4661" s="202" t="str">
        <f>IFERROR(IF(VLOOKUP($C4661,'MSCI Database'!$C:$R,13, FALSE)="","",VLOOKUP($C4661,'MSCI Database'!$C:$R,13, FALSE)),"")</f>
        <v>Improved talent development initiatives; governance framework lags best practices</v>
      </c>
    </row>
    <row r="4662" spans="1:27" s="130" customFormat="1" ht="15" hidden="1" customHeight="1" outlineLevel="1">
      <c r="A4662" s="130" t="s">
        <v>3059</v>
      </c>
      <c r="B4662" s="130" t="s">
        <v>3060</v>
      </c>
      <c r="C4662" s="130" t="s">
        <v>3061</v>
      </c>
      <c r="D4662" s="130" t="s">
        <v>18706</v>
      </c>
      <c r="E4662" s="130" t="s">
        <v>18688</v>
      </c>
      <c r="F4662" s="215">
        <v>8.1563366760953118E-3</v>
      </c>
      <c r="G4662" s="132" t="str">
        <f ca="1">IFERROR(_xll.BQL($A4662, "cur_mkt_cap(currency=EUR)")/1000000, " ")</f>
        <v xml:space="preserve"> </v>
      </c>
      <c r="M4662" s="308"/>
      <c r="N4662" s="215">
        <f t="shared" si="174"/>
        <v>8.6607597567378642E-5</v>
      </c>
      <c r="O4662" s="172" t="str">
        <f>IFERROR(IF(VLOOKUP($C4662,'MSCI Database'!$C:$R,2, FALSE)="","",VLOOKUP($C4662,'MSCI Database'!$C:$R,2, FALSE)),"")</f>
        <v>Banks</v>
      </c>
      <c r="P4662" s="186" t="str">
        <f>IFERROR(IF(VLOOKUP($C4662,'MSCI Database'!$C:$R,3, FALSE)="","",VLOOKUP($C4662,'MSCI Database'!$C:$R,3, FALSE)),"")</f>
        <v>AA</v>
      </c>
      <c r="Q4662" s="164" t="str">
        <f>IFERROR(IF(VLOOKUP($C4662,'MSCI Database'!$C:$R,4, FALSE)="","",VLOOKUP($C4662,'MSCI Database'!$C:$R,4, FALSE)),"")</f>
        <v>1</v>
      </c>
      <c r="R4662" s="164">
        <f>IFERROR(IF(VLOOKUP($C4662,'MSCI Database'!$C:$R,5, FALSE)="","",VLOOKUP($C4662,'MSCI Database'!$C:$R,5, FALSE)),"")</f>
        <v>7.3</v>
      </c>
      <c r="S4662" s="164">
        <f>IFERROR(IF(VLOOKUP($C4662,'MSCI Database'!$C:$R,6, FALSE)="","",VLOOKUP($C4662,'MSCI Database'!$C:$R,6, FALSE)),"")</f>
        <v>5.5</v>
      </c>
      <c r="T4662" s="211">
        <f>IFERROR(IF(VLOOKUP($C4662,'MSCI Database'!$C:$R,7, FALSE)="","",VLOOKUP($C4662,'MSCI Database'!$C:$R,7, FALSE)),"")</f>
        <v>4.0999999999999996</v>
      </c>
      <c r="U4662" s="164">
        <f>IFERROR(IF(VLOOKUP($C4662,'MSCI Database'!$C:$R,8, FALSE)="","",VLOOKUP($C4662,'MSCI Database'!$C:$R,8, FALSE)),"")</f>
        <v>6.9</v>
      </c>
      <c r="V4662" s="175">
        <f>IFERROR(IF(VLOOKUP($C4662,'MSCI Database'!$C:$R,9, FALSE)="","",VLOOKUP($C4662,'MSCI Database'!$C:$R,9, FALSE)),"")</f>
        <v>5.2</v>
      </c>
      <c r="W4662" s="165">
        <f t="shared" ca="1" si="175"/>
        <v>0</v>
      </c>
      <c r="X4662" s="236">
        <f>IFERROR(IF(VLOOKUP($C4662,'MSCI Database'!$C:$R,10, FALSE)="","",VLOOKUP($C4662,'MSCI Database'!$C:$R,10, FALSE)),"")</f>
        <v>36878</v>
      </c>
      <c r="Y4662" s="133" t="str">
        <f>IFERROR(IF(VLOOKUP($C4662,'MSCI Database'!$C:$R,11, FALSE)="","",VLOOKUP($C4662,'MSCI Database'!$C:$R,11, FALSE)),"")</f>
        <v>2019</v>
      </c>
      <c r="Z4662" s="133" t="str">
        <f>IFERROR(IF(VLOOKUP($C4662,'MSCI Database'!$C:$R,12, FALSE)="","",VLOOKUP($C4662,'MSCI Database'!$C:$R,12, FALSE)),"")</f>
        <v>Reported</v>
      </c>
      <c r="AA4662" s="202" t="str">
        <f>IFERROR(IF(VLOOKUP($C4662,'MSCI Database'!$C:$R,13, FALSE)="","",VLOOKUP($C4662,'MSCI Database'!$C:$R,13, FALSE)),"")</f>
        <v>Strong ethics and corporate governance practices drive upgrade</v>
      </c>
    </row>
    <row r="4663" spans="1:27" s="130" customFormat="1" ht="15" hidden="1" customHeight="1" outlineLevel="1">
      <c r="A4663" s="130" t="s">
        <v>5865</v>
      </c>
      <c r="B4663" s="130" t="s">
        <v>5866</v>
      </c>
      <c r="C4663" s="130" t="s">
        <v>5867</v>
      </c>
      <c r="D4663" s="130" t="s">
        <v>18680</v>
      </c>
      <c r="E4663" s="130" t="s">
        <v>18690</v>
      </c>
      <c r="F4663" s="215">
        <v>2.0233876267690649E-2</v>
      </c>
      <c r="G4663" s="132" t="str">
        <f ca="1">IFERROR(_xll.BQL($A4663, "cur_mkt_cap(currency=EUR)")/1000000, " ")</f>
        <v xml:space="preserve"> </v>
      </c>
      <c r="M4663" s="308"/>
      <c r="N4663" s="215">
        <f t="shared" si="174"/>
        <v>2.1485226549760526E-4</v>
      </c>
      <c r="O4663" s="172" t="str">
        <f>IFERROR(IF(VLOOKUP($C4663,'MSCI Database'!$C:$R,2, FALSE)="","",VLOOKUP($C4663,'MSCI Database'!$C:$R,2, FALSE)),"")</f>
        <v>Telecommunication Services</v>
      </c>
      <c r="P4663" s="186" t="str">
        <f>IFERROR(IF(VLOOKUP($C4663,'MSCI Database'!$C:$R,3, FALSE)="","",VLOOKUP($C4663,'MSCI Database'!$C:$R,3, FALSE)),"")</f>
        <v>AA</v>
      </c>
      <c r="Q4663" s="164" t="str">
        <f>IFERROR(IF(VLOOKUP($C4663,'MSCI Database'!$C:$R,4, FALSE)="","",VLOOKUP($C4663,'MSCI Database'!$C:$R,4, FALSE)),"")</f>
        <v>0</v>
      </c>
      <c r="R4663" s="164">
        <f>IFERROR(IF(VLOOKUP($C4663,'MSCI Database'!$C:$R,5, FALSE)="","",VLOOKUP($C4663,'MSCI Database'!$C:$R,5, FALSE)),"")</f>
        <v>7.6</v>
      </c>
      <c r="S4663" s="164">
        <f>IFERROR(IF(VLOOKUP($C4663,'MSCI Database'!$C:$R,6, FALSE)="","",VLOOKUP($C4663,'MSCI Database'!$C:$R,6, FALSE)),"")</f>
        <v>10</v>
      </c>
      <c r="T4663" s="211">
        <f>IFERROR(IF(VLOOKUP($C4663,'MSCI Database'!$C:$R,7, FALSE)="","",VLOOKUP($C4663,'MSCI Database'!$C:$R,7, FALSE)),"")</f>
        <v>6.3</v>
      </c>
      <c r="U4663" s="164">
        <f>IFERROR(IF(VLOOKUP($C4663,'MSCI Database'!$C:$R,8, FALSE)="","",VLOOKUP($C4663,'MSCI Database'!$C:$R,8, FALSE)),"")</f>
        <v>4.3</v>
      </c>
      <c r="V4663" s="175">
        <f>IFERROR(IF(VLOOKUP($C4663,'MSCI Database'!$C:$R,9, FALSE)="","",VLOOKUP($C4663,'MSCI Database'!$C:$R,9, FALSE)),"")</f>
        <v>5.7</v>
      </c>
      <c r="W4663" s="165">
        <f t="shared" ca="1" si="175"/>
        <v>0</v>
      </c>
      <c r="X4663" s="236">
        <f>IFERROR(IF(VLOOKUP($C4663,'MSCI Database'!$C:$R,10, FALSE)="","",VLOOKUP($C4663,'MSCI Database'!$C:$R,10, FALSE)),"")</f>
        <v>572463</v>
      </c>
      <c r="Y4663" s="133" t="str">
        <f>IFERROR(IF(VLOOKUP($C4663,'MSCI Database'!$C:$R,11, FALSE)="","",VLOOKUP($C4663,'MSCI Database'!$C:$R,11, FALSE)),"")</f>
        <v>2019</v>
      </c>
      <c r="Z4663" s="133" t="str">
        <f>IFERROR(IF(VLOOKUP($C4663,'MSCI Database'!$C:$R,12, FALSE)="","",VLOOKUP($C4663,'MSCI Database'!$C:$R,12, FALSE)),"")</f>
        <v>Reported</v>
      </c>
      <c r="AA4663" s="202" t="str">
        <f>IFERROR(IF(VLOOKUP($C4663,'MSCI Database'!$C:$R,13, FALSE)="","",VLOOKUP($C4663,'MSCI Database'!$C:$R,13, FALSE)),"")</f>
        <v>Strong ESG framework, however, continues to face data security related controversies</v>
      </c>
    </row>
    <row r="4664" spans="1:27" s="130" customFormat="1" ht="15" hidden="1" customHeight="1" outlineLevel="1">
      <c r="A4664" s="130" t="s">
        <v>6261</v>
      </c>
      <c r="B4664" s="130" t="s">
        <v>6262</v>
      </c>
      <c r="C4664" s="130" t="s">
        <v>6263</v>
      </c>
      <c r="D4664" s="130" t="s">
        <v>12128</v>
      </c>
      <c r="E4664" s="130" t="s">
        <v>18684</v>
      </c>
      <c r="F4664" s="215">
        <v>2.7069590136650459E-2</v>
      </c>
      <c r="G4664" s="132" t="str">
        <f ca="1">IFERROR(_xll.BQL($A4664, "cur_mkt_cap(currency=EUR)")/1000000, " ")</f>
        <v xml:space="preserve"> </v>
      </c>
      <c r="M4664" s="308"/>
      <c r="N4664" s="215">
        <f t="shared" si="174"/>
        <v>2.8743690482272452E-4</v>
      </c>
      <c r="O4664" s="172" t="str">
        <f>IFERROR(IF(VLOOKUP($C4664,'MSCI Database'!$C:$R,2, FALSE)="","",VLOOKUP($C4664,'MSCI Database'!$C:$R,2, FALSE)),"")</f>
        <v>Specialty Chemicals</v>
      </c>
      <c r="P4664" s="186" t="str">
        <f>IFERROR(IF(VLOOKUP($C4664,'MSCI Database'!$C:$R,3, FALSE)="","",VLOOKUP($C4664,'MSCI Database'!$C:$R,3, FALSE)),"")</f>
        <v>BBB</v>
      </c>
      <c r="Q4664" s="164" t="str">
        <f>IFERROR(IF(VLOOKUP($C4664,'MSCI Database'!$C:$R,4, FALSE)="","",VLOOKUP($C4664,'MSCI Database'!$C:$R,4, FALSE)),"")</f>
        <v>1</v>
      </c>
      <c r="R4664" s="164">
        <f>IFERROR(IF(VLOOKUP($C4664,'MSCI Database'!$C:$R,5, FALSE)="","",VLOOKUP($C4664,'MSCI Database'!$C:$R,5, FALSE)),"")</f>
        <v>4.5</v>
      </c>
      <c r="S4664" s="164">
        <f>IFERROR(IF(VLOOKUP($C4664,'MSCI Database'!$C:$R,6, FALSE)="","",VLOOKUP($C4664,'MSCI Database'!$C:$R,6, FALSE)),"")</f>
        <v>4.4000000000000004</v>
      </c>
      <c r="T4664" s="211">
        <f>IFERROR(IF(VLOOKUP($C4664,'MSCI Database'!$C:$R,7, FALSE)="","",VLOOKUP($C4664,'MSCI Database'!$C:$R,7, FALSE)),"")</f>
        <v>2.6</v>
      </c>
      <c r="U4664" s="164">
        <f>IFERROR(IF(VLOOKUP($C4664,'MSCI Database'!$C:$R,8, FALSE)="","",VLOOKUP($C4664,'MSCI Database'!$C:$R,8, FALSE)),"")</f>
        <v>6.2</v>
      </c>
      <c r="V4664" s="175">
        <f>IFERROR(IF(VLOOKUP($C4664,'MSCI Database'!$C:$R,9, FALSE)="","",VLOOKUP($C4664,'MSCI Database'!$C:$R,9, FALSE)),"")</f>
        <v>4.8</v>
      </c>
      <c r="W4664" s="165">
        <f t="shared" ca="1" si="175"/>
        <v>0</v>
      </c>
      <c r="X4664" s="236">
        <f>IFERROR(IF(VLOOKUP($C4664,'MSCI Database'!$C:$R,10, FALSE)="","",VLOOKUP($C4664,'MSCI Database'!$C:$R,10, FALSE)),"")</f>
        <v>902000</v>
      </c>
      <c r="Y4664" s="133" t="str">
        <f>IFERROR(IF(VLOOKUP($C4664,'MSCI Database'!$C:$R,11, FALSE)="","",VLOOKUP($C4664,'MSCI Database'!$C:$R,11, FALSE)),"")</f>
        <v>2019</v>
      </c>
      <c r="Z4664" s="133" t="str">
        <f>IFERROR(IF(VLOOKUP($C4664,'MSCI Database'!$C:$R,12, FALSE)="","",VLOOKUP($C4664,'MSCI Database'!$C:$R,12, FALSE)),"")</f>
        <v>Reported</v>
      </c>
      <c r="AA4664" s="202" t="str">
        <f>IFERROR(IF(VLOOKUP($C4664,'MSCI Database'!$C:$R,13, FALSE)="","",VLOOKUP($C4664,'MSCI Database'!$C:$R,13, FALSE)),"")</f>
        <v>Improved measures to mitigate carbon emissions</v>
      </c>
    </row>
    <row r="4665" spans="1:27" s="130" customFormat="1" ht="15" hidden="1" customHeight="1" outlineLevel="1">
      <c r="A4665" s="130" t="s">
        <v>5953</v>
      </c>
      <c r="B4665" s="130" t="s">
        <v>5954</v>
      </c>
      <c r="C4665" s="130" t="s">
        <v>5955</v>
      </c>
      <c r="D4665" s="130" t="s">
        <v>18720</v>
      </c>
      <c r="E4665" s="130" t="s">
        <v>18707</v>
      </c>
      <c r="F4665" s="215">
        <v>3.337343176954965E-3</v>
      </c>
      <c r="G4665" s="132" t="str">
        <f ca="1">IFERROR(_xll.BQL($A4665, "cur_mkt_cap(currency=EUR)")/1000000, " ")</f>
        <v xml:space="preserve"> </v>
      </c>
      <c r="M4665" s="308"/>
      <c r="N4665" s="215">
        <f t="shared" si="174"/>
        <v>3.5437388902921612E-5</v>
      </c>
      <c r="O4665" s="172" t="str">
        <f>IFERROR(IF(VLOOKUP($C4665,'MSCI Database'!$C:$R,2, FALSE)="","",VLOOKUP($C4665,'MSCI Database'!$C:$R,2, FALSE)),"")</f>
        <v>Oil &amp; Gas Refining, Marketing, Transportation &amp; Storage</v>
      </c>
      <c r="P4665" s="186" t="str">
        <f>IFERROR(IF(VLOOKUP($C4665,'MSCI Database'!$C:$R,3, FALSE)="","",VLOOKUP($C4665,'MSCI Database'!$C:$R,3, FALSE)),"")</f>
        <v>BB</v>
      </c>
      <c r="Q4665" s="164" t="str">
        <f>IFERROR(IF(VLOOKUP($C4665,'MSCI Database'!$C:$R,4, FALSE)="","",VLOOKUP($C4665,'MSCI Database'!$C:$R,4, FALSE)),"")</f>
        <v>0</v>
      </c>
      <c r="R4665" s="164">
        <f>IFERROR(IF(VLOOKUP($C4665,'MSCI Database'!$C:$R,5, FALSE)="","",VLOOKUP($C4665,'MSCI Database'!$C:$R,5, FALSE)),"")</f>
        <v>2.9</v>
      </c>
      <c r="S4665" s="164">
        <f>IFERROR(IF(VLOOKUP($C4665,'MSCI Database'!$C:$R,6, FALSE)="","",VLOOKUP($C4665,'MSCI Database'!$C:$R,6, FALSE)),"")</f>
        <v>3.6</v>
      </c>
      <c r="T4665" s="211">
        <f>IFERROR(IF(VLOOKUP($C4665,'MSCI Database'!$C:$R,7, FALSE)="","",VLOOKUP($C4665,'MSCI Database'!$C:$R,7, FALSE)),"")</f>
        <v>7.3</v>
      </c>
      <c r="U4665" s="164">
        <f>IFERROR(IF(VLOOKUP($C4665,'MSCI Database'!$C:$R,8, FALSE)="","",VLOOKUP($C4665,'MSCI Database'!$C:$R,8, FALSE)),"")</f>
        <v>2.8</v>
      </c>
      <c r="V4665" s="175">
        <f>IFERROR(IF(VLOOKUP($C4665,'MSCI Database'!$C:$R,9, FALSE)="","",VLOOKUP($C4665,'MSCI Database'!$C:$R,9, FALSE)),"")</f>
        <v>3.9</v>
      </c>
      <c r="W4665" s="165">
        <f t="shared" ca="1" si="175"/>
        <v>0</v>
      </c>
      <c r="X4665" s="236">
        <f>IFERROR(IF(VLOOKUP($C4665,'MSCI Database'!$C:$R,10, FALSE)="","",VLOOKUP($C4665,'MSCI Database'!$C:$R,10, FALSE)),"")</f>
        <v>3277589</v>
      </c>
      <c r="Y4665" s="133" t="str">
        <f>IFERROR(IF(VLOOKUP($C4665,'MSCI Database'!$C:$R,11, FALSE)="","",VLOOKUP($C4665,'MSCI Database'!$C:$R,11, FALSE)),"")</f>
        <v>2019</v>
      </c>
      <c r="Z4665" s="133" t="str">
        <f>IFERROR(IF(VLOOKUP($C4665,'MSCI Database'!$C:$R,12, FALSE)="","",VLOOKUP($C4665,'MSCI Database'!$C:$R,12, FALSE)),"")</f>
        <v>E.Segmt-Low</v>
      </c>
      <c r="AA4665" s="202" t="str">
        <f>IFERROR(IF(VLOOKUP($C4665,'MSCI Database'!$C:$R,13, FALSE)="","",VLOOKUP($C4665,'MSCI Database'!$C:$R,13, FALSE)),"")</f>
        <v>Health and safety performance still lags those of peers</v>
      </c>
    </row>
    <row r="4666" spans="1:27" s="130" customFormat="1" ht="15" hidden="1" customHeight="1" outlineLevel="1">
      <c r="A4666" s="130" t="s">
        <v>4735</v>
      </c>
      <c r="B4666" s="130" t="s">
        <v>4736</v>
      </c>
      <c r="C4666" s="130" t="s">
        <v>4737</v>
      </c>
      <c r="D4666" s="130" t="s">
        <v>18675</v>
      </c>
      <c r="E4666" s="130" t="s">
        <v>18684</v>
      </c>
      <c r="F4666" s="215">
        <v>3.47722189216255E-3</v>
      </c>
      <c r="G4666" s="132" t="str">
        <f ca="1">IFERROR(_xll.BQL($A4666, "cur_mkt_cap(currency=EUR)")/1000000, " ")</f>
        <v xml:space="preserve"> </v>
      </c>
      <c r="M4666" s="308"/>
      <c r="N4666" s="215">
        <f t="shared" si="174"/>
        <v>3.6922683092707327E-5</v>
      </c>
      <c r="O4666" s="172" t="str">
        <f>IFERROR(IF(VLOOKUP($C4666,'MSCI Database'!$C:$R,2, FALSE)="","",VLOOKUP($C4666,'MSCI Database'!$C:$R,2, FALSE)),"")</f>
        <v>Construction Materials</v>
      </c>
      <c r="P4666" s="186" t="str">
        <f>IFERROR(IF(VLOOKUP($C4666,'MSCI Database'!$C:$R,3, FALSE)="","",VLOOKUP($C4666,'MSCI Database'!$C:$R,3, FALSE)),"")</f>
        <v>CCC</v>
      </c>
      <c r="Q4666" s="164" t="str">
        <f>IFERROR(IF(VLOOKUP($C4666,'MSCI Database'!$C:$R,4, FALSE)="","",VLOOKUP($C4666,'MSCI Database'!$C:$R,4, FALSE)),"")</f>
        <v>0</v>
      </c>
      <c r="R4666" s="164">
        <f>IFERROR(IF(VLOOKUP($C4666,'MSCI Database'!$C:$R,5, FALSE)="","",VLOOKUP($C4666,'MSCI Database'!$C:$R,5, FALSE)),"")</f>
        <v>1.3</v>
      </c>
      <c r="S4666" s="164">
        <f>IFERROR(IF(VLOOKUP($C4666,'MSCI Database'!$C:$R,6, FALSE)="","",VLOOKUP($C4666,'MSCI Database'!$C:$R,6, FALSE)),"")</f>
        <v>1.1000000000000001</v>
      </c>
      <c r="T4666" s="211">
        <f>IFERROR(IF(VLOOKUP($C4666,'MSCI Database'!$C:$R,7, FALSE)="","",VLOOKUP($C4666,'MSCI Database'!$C:$R,7, FALSE)),"")</f>
        <v>3.6</v>
      </c>
      <c r="U4666" s="164">
        <f>IFERROR(IF(VLOOKUP($C4666,'MSCI Database'!$C:$R,8, FALSE)="","",VLOOKUP($C4666,'MSCI Database'!$C:$R,8, FALSE)),"")</f>
        <v>2.7</v>
      </c>
      <c r="V4666" s="175">
        <f>IFERROR(IF(VLOOKUP($C4666,'MSCI Database'!$C:$R,9, FALSE)="","",VLOOKUP($C4666,'MSCI Database'!$C:$R,9, FALSE)),"")</f>
        <v>2.2999999999999998</v>
      </c>
      <c r="W4666" s="165">
        <f t="shared" ca="1" si="175"/>
        <v>0</v>
      </c>
      <c r="X4666" s="236">
        <f>IFERROR(IF(VLOOKUP($C4666,'MSCI Database'!$C:$R,10, FALSE)="","",VLOOKUP($C4666,'MSCI Database'!$C:$R,10, FALSE)),"")</f>
        <v>58710000</v>
      </c>
      <c r="Y4666" s="133" t="str">
        <f>IFERROR(IF(VLOOKUP($C4666,'MSCI Database'!$C:$R,11, FALSE)="","",VLOOKUP($C4666,'MSCI Database'!$C:$R,11, FALSE)),"")</f>
        <v>2019</v>
      </c>
      <c r="Z4666" s="133" t="str">
        <f>IFERROR(IF(VLOOKUP($C4666,'MSCI Database'!$C:$R,12, FALSE)="","",VLOOKUP($C4666,'MSCI Database'!$C:$R,12, FALSE)),"")</f>
        <v>Reported</v>
      </c>
      <c r="AA4666" s="202" t="str">
        <f>IFERROR(IF(VLOOKUP($C4666,'MSCI Database'!$C:$R,13, FALSE)="","",VLOOKUP($C4666,'MSCI Database'!$C:$R,13, FALSE)),"")</f>
        <v>Limited carbon and toxic emissions management despite tightening environmental regulations</v>
      </c>
    </row>
    <row r="4667" spans="1:27" s="130" customFormat="1" ht="15" hidden="1" customHeight="1" outlineLevel="1">
      <c r="A4667" s="130" t="s">
        <v>6622</v>
      </c>
      <c r="B4667" s="130" t="s">
        <v>6623</v>
      </c>
      <c r="C4667" s="130" t="s">
        <v>6624</v>
      </c>
      <c r="D4667" s="130" t="s">
        <v>12128</v>
      </c>
      <c r="E4667" s="130" t="s">
        <v>12133</v>
      </c>
      <c r="F4667" s="215">
        <v>2.7024808019535732E-2</v>
      </c>
      <c r="G4667" s="132" t="str">
        <f ca="1">IFERROR(_xll.BQL($A4667, "cur_mkt_cap(currency=EUR)")/1000000, " ")</f>
        <v xml:space="preserve"> </v>
      </c>
      <c r="M4667" s="308"/>
      <c r="N4667" s="215">
        <f t="shared" si="174"/>
        <v>2.8696138845657758E-4</v>
      </c>
      <c r="O4667" s="172" t="str">
        <f>IFERROR(IF(VLOOKUP($C4667,'MSCI Database'!$C:$R,2, FALSE)="","",VLOOKUP($C4667,'MSCI Database'!$C:$R,2, FALSE)),"")</f>
        <v>Pharmaceuticals</v>
      </c>
      <c r="P4667" s="186" t="str">
        <f>IFERROR(IF(VLOOKUP($C4667,'MSCI Database'!$C:$R,3, FALSE)="","",VLOOKUP($C4667,'MSCI Database'!$C:$R,3, FALSE)),"")</f>
        <v>A</v>
      </c>
      <c r="Q4667" s="164" t="str">
        <f>IFERROR(IF(VLOOKUP($C4667,'MSCI Database'!$C:$R,4, FALSE)="","",VLOOKUP($C4667,'MSCI Database'!$C:$R,4, FALSE)),"")</f>
        <v>1</v>
      </c>
      <c r="R4667" s="164">
        <f>IFERROR(IF(VLOOKUP($C4667,'MSCI Database'!$C:$R,5, FALSE)="","",VLOOKUP($C4667,'MSCI Database'!$C:$R,5, FALSE)),"")</f>
        <v>5.9</v>
      </c>
      <c r="S4667" s="164">
        <f>IFERROR(IF(VLOOKUP($C4667,'MSCI Database'!$C:$R,6, FALSE)="","",VLOOKUP($C4667,'MSCI Database'!$C:$R,6, FALSE)),"")</f>
        <v>5.4</v>
      </c>
      <c r="T4667" s="211">
        <f>IFERROR(IF(VLOOKUP($C4667,'MSCI Database'!$C:$R,7, FALSE)="","",VLOOKUP($C4667,'MSCI Database'!$C:$R,7, FALSE)),"")</f>
        <v>4.0999999999999996</v>
      </c>
      <c r="U4667" s="164">
        <f>IFERROR(IF(VLOOKUP($C4667,'MSCI Database'!$C:$R,8, FALSE)="","",VLOOKUP($C4667,'MSCI Database'!$C:$R,8, FALSE)),"")</f>
        <v>6</v>
      </c>
      <c r="V4667" s="175">
        <f>IFERROR(IF(VLOOKUP($C4667,'MSCI Database'!$C:$R,9, FALSE)="","",VLOOKUP($C4667,'MSCI Database'!$C:$R,9, FALSE)),"")</f>
        <v>4.9000000000000004</v>
      </c>
      <c r="W4667" s="165">
        <f t="shared" ca="1" si="175"/>
        <v>0</v>
      </c>
      <c r="X4667" s="236">
        <f>IFERROR(IF(VLOOKUP($C4667,'MSCI Database'!$C:$R,10, FALSE)="","",VLOOKUP($C4667,'MSCI Database'!$C:$R,10, FALSE)),"")</f>
        <v>197547</v>
      </c>
      <c r="Y4667" s="133" t="str">
        <f>IFERROR(IF(VLOOKUP($C4667,'MSCI Database'!$C:$R,11, FALSE)="","",VLOOKUP($C4667,'MSCI Database'!$C:$R,11, FALSE)),"")</f>
        <v>2020</v>
      </c>
      <c r="Z4667" s="133" t="str">
        <f>IFERROR(IF(VLOOKUP($C4667,'MSCI Database'!$C:$R,12, FALSE)="","",VLOOKUP($C4667,'MSCI Database'!$C:$R,12, FALSE)),"")</f>
        <v>Reported</v>
      </c>
      <c r="AA4667" s="202" t="str">
        <f>IFERROR(IF(VLOOKUP($C4667,'MSCI Database'!$C:$R,13, FALSE)="","",VLOOKUP($C4667,'MSCI Database'!$C:$R,13, FALSE)),"")</f>
        <v>Methodology enhancements drive upgrade</v>
      </c>
    </row>
    <row r="4668" spans="1:27" s="130" customFormat="1" ht="15" hidden="1" customHeight="1" outlineLevel="1">
      <c r="A4668" s="130" t="s">
        <v>718</v>
      </c>
      <c r="B4668" s="130" t="s">
        <v>719</v>
      </c>
      <c r="C4668" s="130" t="s">
        <v>720</v>
      </c>
      <c r="D4668" s="130" t="s">
        <v>12138</v>
      </c>
      <c r="E4668" s="130" t="s">
        <v>18682</v>
      </c>
      <c r="F4668" s="215">
        <v>4.7778672621817484E-3</v>
      </c>
      <c r="G4668" s="132" t="str">
        <f ca="1">IFERROR(_xll.BQL($A4668, "cur_mkt_cap(currency=EUR)")/1000000, " ")</f>
        <v xml:space="preserve"> </v>
      </c>
      <c r="M4668" s="308"/>
      <c r="N4668" s="215">
        <f t="shared" si="174"/>
        <v>5.0733512054027743E-5</v>
      </c>
      <c r="O4668" s="172" t="str">
        <f>IFERROR(IF(VLOOKUP($C4668,'MSCI Database'!$C:$R,2, FALSE)="","",VLOOKUP($C4668,'MSCI Database'!$C:$R,2, FALSE)),"")</f>
        <v>Retail - Consumer Discretionary</v>
      </c>
      <c r="P4668" s="186" t="str">
        <f>IFERROR(IF(VLOOKUP($C4668,'MSCI Database'!$C:$R,3, FALSE)="","",VLOOKUP($C4668,'MSCI Database'!$C:$R,3, FALSE)),"")</f>
        <v>BBB</v>
      </c>
      <c r="Q4668" s="164" t="str">
        <f>IFERROR(IF(VLOOKUP($C4668,'MSCI Database'!$C:$R,4, FALSE)="","",VLOOKUP($C4668,'MSCI Database'!$C:$R,4, FALSE)),"")</f>
        <v>0</v>
      </c>
      <c r="R4668" s="164">
        <f>IFERROR(IF(VLOOKUP($C4668,'MSCI Database'!$C:$R,5, FALSE)="","",VLOOKUP($C4668,'MSCI Database'!$C:$R,5, FALSE)),"")</f>
        <v>5.5</v>
      </c>
      <c r="S4668" s="164">
        <f>IFERROR(IF(VLOOKUP($C4668,'MSCI Database'!$C:$R,6, FALSE)="","",VLOOKUP($C4668,'MSCI Database'!$C:$R,6, FALSE)),"")</f>
        <v>4.0999999999999996</v>
      </c>
      <c r="T4668" s="211">
        <f>IFERROR(IF(VLOOKUP($C4668,'MSCI Database'!$C:$R,7, FALSE)="","",VLOOKUP($C4668,'MSCI Database'!$C:$R,7, FALSE)),"")</f>
        <v>5.6</v>
      </c>
      <c r="U4668" s="164">
        <f>IFERROR(IF(VLOOKUP($C4668,'MSCI Database'!$C:$R,8, FALSE)="","",VLOOKUP($C4668,'MSCI Database'!$C:$R,8, FALSE)),"")</f>
        <v>3.4</v>
      </c>
      <c r="V4668" s="175">
        <f>IFERROR(IF(VLOOKUP($C4668,'MSCI Database'!$C:$R,9, FALSE)="","",VLOOKUP($C4668,'MSCI Database'!$C:$R,9, FALSE)),"")</f>
        <v>4.5</v>
      </c>
      <c r="W4668" s="165">
        <f t="shared" ca="1" si="175"/>
        <v>0</v>
      </c>
      <c r="X4668" s="236">
        <f>IFERROR(IF(VLOOKUP($C4668,'MSCI Database'!$C:$R,10, FALSE)="","",VLOOKUP($C4668,'MSCI Database'!$C:$R,10, FALSE)),"")</f>
        <v>19947</v>
      </c>
      <c r="Y4668" s="133" t="str">
        <f>IFERROR(IF(VLOOKUP($C4668,'MSCI Database'!$C:$R,11, FALSE)="","",VLOOKUP($C4668,'MSCI Database'!$C:$R,11, FALSE)),"")</f>
        <v>2019</v>
      </c>
      <c r="Z4668" s="133" t="str">
        <f>IFERROR(IF(VLOOKUP($C4668,'MSCI Database'!$C:$R,12, FALSE)="","",VLOOKUP($C4668,'MSCI Database'!$C:$R,12, FALSE)),"")</f>
        <v>Reported</v>
      </c>
      <c r="AA4668" s="202" t="str">
        <f>IFERROR(IF(VLOOKUP($C4668,'MSCI Database'!$C:$R,13, FALSE)="","",VLOOKUP($C4668,'MSCI Database'!$C:$R,13, FALSE)),"")</f>
        <v>Robust workforce management practices; weak corporate governance performance</v>
      </c>
    </row>
    <row r="4669" spans="1:27" s="130" customFormat="1" ht="15" hidden="1" customHeight="1" outlineLevel="1">
      <c r="A4669" s="130" t="s">
        <v>2119</v>
      </c>
      <c r="B4669" s="130" t="s">
        <v>2120</v>
      </c>
      <c r="C4669" s="130" t="s">
        <v>2121</v>
      </c>
      <c r="D4669" s="130" t="s">
        <v>18685</v>
      </c>
      <c r="E4669" s="130" t="s">
        <v>18684</v>
      </c>
      <c r="F4669" s="215">
        <v>3.1449110916261472E-2</v>
      </c>
      <c r="G4669" s="132" t="str">
        <f ca="1">IFERROR(_xll.BQL($A4669, "cur_mkt_cap(currency=EUR)")/1000000, " ")</f>
        <v xml:space="preserve"> </v>
      </c>
      <c r="M4669" s="308"/>
      <c r="N4669" s="215">
        <f t="shared" si="174"/>
        <v>3.3394059738487428E-4</v>
      </c>
      <c r="O4669" s="172" t="str">
        <f>IFERROR(IF(VLOOKUP($C4669,'MSCI Database'!$C:$R,2, FALSE)="","",VLOOKUP($C4669,'MSCI Database'!$C:$R,2, FALSE)),"")</f>
        <v>Paper &amp; Forest Products</v>
      </c>
      <c r="P4669" s="186" t="str">
        <f>IFERROR(IF(VLOOKUP($C4669,'MSCI Database'!$C:$R,3, FALSE)="","",VLOOKUP($C4669,'MSCI Database'!$C:$R,3, FALSE)),"")</f>
        <v>AAA</v>
      </c>
      <c r="Q4669" s="164" t="str">
        <f>IFERROR(IF(VLOOKUP($C4669,'MSCI Database'!$C:$R,4, FALSE)="","",VLOOKUP($C4669,'MSCI Database'!$C:$R,4, FALSE)),"")</f>
        <v>0</v>
      </c>
      <c r="R4669" s="164">
        <f>IFERROR(IF(VLOOKUP($C4669,'MSCI Database'!$C:$R,5, FALSE)="","",VLOOKUP($C4669,'MSCI Database'!$C:$R,5, FALSE)),"")</f>
        <v>10</v>
      </c>
      <c r="S4669" s="164">
        <f>IFERROR(IF(VLOOKUP($C4669,'MSCI Database'!$C:$R,6, FALSE)="","",VLOOKUP($C4669,'MSCI Database'!$C:$R,6, FALSE)),"")</f>
        <v>5.9</v>
      </c>
      <c r="T4669" s="211">
        <f>IFERROR(IF(VLOOKUP($C4669,'MSCI Database'!$C:$R,7, FALSE)="","",VLOOKUP($C4669,'MSCI Database'!$C:$R,7, FALSE)),"")</f>
        <v>6</v>
      </c>
      <c r="U4669" s="164">
        <f>IFERROR(IF(VLOOKUP($C4669,'MSCI Database'!$C:$R,8, FALSE)="","",VLOOKUP($C4669,'MSCI Database'!$C:$R,8, FALSE)),"")</f>
        <v>7.7</v>
      </c>
      <c r="V4669" s="175">
        <f>IFERROR(IF(VLOOKUP($C4669,'MSCI Database'!$C:$R,9, FALSE)="","",VLOOKUP($C4669,'MSCI Database'!$C:$R,9, FALSE)),"")</f>
        <v>6.5</v>
      </c>
      <c r="W4669" s="165">
        <f t="shared" ca="1" si="175"/>
        <v>0</v>
      </c>
      <c r="X4669" s="236">
        <f>IFERROR(IF(VLOOKUP($C4669,'MSCI Database'!$C:$R,10, FALSE)="","",VLOOKUP($C4669,'MSCI Database'!$C:$R,10, FALSE)),"")</f>
        <v>5625000</v>
      </c>
      <c r="Y4669" s="133" t="str">
        <f>IFERROR(IF(VLOOKUP($C4669,'MSCI Database'!$C:$R,11, FALSE)="","",VLOOKUP($C4669,'MSCI Database'!$C:$R,11, FALSE)),"")</f>
        <v>2019</v>
      </c>
      <c r="Z4669" s="133" t="str">
        <f>IFERROR(IF(VLOOKUP($C4669,'MSCI Database'!$C:$R,12, FALSE)="","",VLOOKUP($C4669,'MSCI Database'!$C:$R,12, FALSE)),"")</f>
        <v>Reported</v>
      </c>
      <c r="AA4669" s="202" t="str">
        <f>IFERROR(IF(VLOOKUP($C4669,'MSCI Database'!$C:$R,13, FALSE)="","",VLOOKUP($C4669,'MSCI Database'!$C:$R,13, FALSE)),"")</f>
        <v>Among industry leaders in water and emission management as well as responsible sourcing of timber.</v>
      </c>
    </row>
    <row r="4670" spans="1:27" s="130" customFormat="1" ht="15" hidden="1" customHeight="1" outlineLevel="1">
      <c r="A4670" s="130" t="s">
        <v>5533</v>
      </c>
      <c r="B4670" s="130" t="s">
        <v>5534</v>
      </c>
      <c r="C4670" s="130" t="s">
        <v>5535</v>
      </c>
      <c r="D4670" s="130" t="s">
        <v>18716</v>
      </c>
      <c r="E4670" s="130" t="s">
        <v>18673</v>
      </c>
      <c r="F4670" s="215">
        <v>7.3672217182119727E-3</v>
      </c>
      <c r="G4670" s="132" t="str">
        <f ca="1">IFERROR(_xll.BQL($A4670, "cur_mkt_cap(currency=EUR)")/1000000, " ")</f>
        <v xml:space="preserve"> </v>
      </c>
      <c r="M4670" s="308"/>
      <c r="N4670" s="215">
        <f t="shared" si="174"/>
        <v>7.8228425223125046E-5</v>
      </c>
      <c r="O4670" s="172" t="str">
        <f>IFERROR(IF(VLOOKUP($C4670,'MSCI Database'!$C:$R,2, FALSE)="","",VLOOKUP($C4670,'MSCI Database'!$C:$R,2, FALSE)),"")</f>
        <v>Industrial Conglomerates</v>
      </c>
      <c r="P4670" s="186" t="str">
        <f>IFERROR(IF(VLOOKUP($C4670,'MSCI Database'!$C:$R,3, FALSE)="","",VLOOKUP($C4670,'MSCI Database'!$C:$R,3, FALSE)),"")</f>
        <v>B</v>
      </c>
      <c r="Q4670" s="164" t="str">
        <f>IFERROR(IF(VLOOKUP($C4670,'MSCI Database'!$C:$R,4, FALSE)="","",VLOOKUP($C4670,'MSCI Database'!$C:$R,4, FALSE)),"")</f>
        <v>0</v>
      </c>
      <c r="R4670" s="164">
        <f>IFERROR(IF(VLOOKUP($C4670,'MSCI Database'!$C:$R,5, FALSE)="","",VLOOKUP($C4670,'MSCI Database'!$C:$R,5, FALSE)),"")</f>
        <v>1.5</v>
      </c>
      <c r="S4670" s="164">
        <f>IFERROR(IF(VLOOKUP($C4670,'MSCI Database'!$C:$R,6, FALSE)="","",VLOOKUP($C4670,'MSCI Database'!$C:$R,6, FALSE)),"")</f>
        <v>2.4</v>
      </c>
      <c r="T4670" s="211">
        <f>IFERROR(IF(VLOOKUP($C4670,'MSCI Database'!$C:$R,7, FALSE)="","",VLOOKUP($C4670,'MSCI Database'!$C:$R,7, FALSE)),"")</f>
        <v>7.2</v>
      </c>
      <c r="U4670" s="164">
        <f>IFERROR(IF(VLOOKUP($C4670,'MSCI Database'!$C:$R,8, FALSE)="","",VLOOKUP($C4670,'MSCI Database'!$C:$R,8, FALSE)),"")</f>
        <v>0</v>
      </c>
      <c r="V4670" s="175">
        <f>IFERROR(IF(VLOOKUP($C4670,'MSCI Database'!$C:$R,9, FALSE)="","",VLOOKUP($C4670,'MSCI Database'!$C:$R,9, FALSE)),"")</f>
        <v>2.2000000000000002</v>
      </c>
      <c r="W4670" s="165">
        <f t="shared" ca="1" si="175"/>
        <v>0</v>
      </c>
      <c r="X4670" s="236">
        <f>IFERROR(IF(VLOOKUP($C4670,'MSCI Database'!$C:$R,10, FALSE)="","",VLOOKUP($C4670,'MSCI Database'!$C:$R,10, FALSE)),"")</f>
        <v>1129134</v>
      </c>
      <c r="Y4670" s="133" t="str">
        <f>IFERROR(IF(VLOOKUP($C4670,'MSCI Database'!$C:$R,11, FALSE)="","",VLOOKUP($C4670,'MSCI Database'!$C:$R,11, FALSE)),"")</f>
        <v>2019</v>
      </c>
      <c r="Z4670" s="133" t="str">
        <f>IFERROR(IF(VLOOKUP($C4670,'MSCI Database'!$C:$R,12, FALSE)="","",VLOOKUP($C4670,'MSCI Database'!$C:$R,12, FALSE)),"")</f>
        <v>E.Segmt-Moderate</v>
      </c>
      <c r="AA4670" s="202" t="str">
        <f>IFERROR(IF(VLOOKUP($C4670,'MSCI Database'!$C:$R,13, FALSE)="","",VLOOKUP($C4670,'MSCI Database'!$C:$R,13, FALSE)),"")</f>
        <v>Relatively weak corporate governance practices, heightened exposure to environmental risks</v>
      </c>
    </row>
    <row r="4671" spans="1:27" s="130" customFormat="1" ht="15" hidden="1" customHeight="1" outlineLevel="1">
      <c r="A4671" s="130" t="s">
        <v>7736</v>
      </c>
      <c r="B4671" s="130" t="s">
        <v>7737</v>
      </c>
      <c r="C4671" s="130" t="s">
        <v>7738</v>
      </c>
      <c r="D4671" s="130" t="s">
        <v>12128</v>
      </c>
      <c r="E4671" s="130" t="s">
        <v>100</v>
      </c>
      <c r="F4671" s="215">
        <v>2.6567141903181039E-2</v>
      </c>
      <c r="G4671" s="132" t="str">
        <f ca="1">IFERROR(_xll.BQL($A4671, "cur_mkt_cap(currency=EUR)")/1000000, " ")</f>
        <v xml:space="preserve"> </v>
      </c>
      <c r="M4671" s="308"/>
      <c r="N4671" s="215">
        <f t="shared" si="174"/>
        <v>2.8210168680379492E-4</v>
      </c>
      <c r="O4671" s="172" t="str">
        <f>IFERROR(IF(VLOOKUP($C4671,'MSCI Database'!$C:$R,2, FALSE)="","",VLOOKUP($C4671,'MSCI Database'!$C:$R,2, FALSE)),"")</f>
        <v>Utilities</v>
      </c>
      <c r="P4671" s="186" t="str">
        <f>IFERROR(IF(VLOOKUP($C4671,'MSCI Database'!$C:$R,3, FALSE)="","",VLOOKUP($C4671,'MSCI Database'!$C:$R,3, FALSE)),"")</f>
        <v>BB</v>
      </c>
      <c r="Q4671" s="164" t="str">
        <f>IFERROR(IF(VLOOKUP($C4671,'MSCI Database'!$C:$R,4, FALSE)="","",VLOOKUP($C4671,'MSCI Database'!$C:$R,4, FALSE)),"")</f>
        <v>0</v>
      </c>
      <c r="R4671" s="164">
        <f>IFERROR(IF(VLOOKUP($C4671,'MSCI Database'!$C:$R,5, FALSE)="","",VLOOKUP($C4671,'MSCI Database'!$C:$R,5, FALSE)),"")</f>
        <v>4.2</v>
      </c>
      <c r="S4671" s="164">
        <f>IFERROR(IF(VLOOKUP($C4671,'MSCI Database'!$C:$R,6, FALSE)="","",VLOOKUP($C4671,'MSCI Database'!$C:$R,6, FALSE)),"")</f>
        <v>4.5</v>
      </c>
      <c r="T4671" s="211">
        <f>IFERROR(IF(VLOOKUP($C4671,'MSCI Database'!$C:$R,7, FALSE)="","",VLOOKUP($C4671,'MSCI Database'!$C:$R,7, FALSE)),"")</f>
        <v>7.4</v>
      </c>
      <c r="U4671" s="164">
        <f>IFERROR(IF(VLOOKUP($C4671,'MSCI Database'!$C:$R,8, FALSE)="","",VLOOKUP($C4671,'MSCI Database'!$C:$R,8, FALSE)),"")</f>
        <v>7</v>
      </c>
      <c r="V4671" s="175">
        <f>IFERROR(IF(VLOOKUP($C4671,'MSCI Database'!$C:$R,9, FALSE)="","",VLOOKUP($C4671,'MSCI Database'!$C:$R,9, FALSE)),"")</f>
        <v>5.7</v>
      </c>
      <c r="W4671" s="165">
        <f t="shared" ca="1" si="175"/>
        <v>0</v>
      </c>
      <c r="X4671" s="236">
        <f>IFERROR(IF(VLOOKUP($C4671,'MSCI Database'!$C:$R,10, FALSE)="","",VLOOKUP($C4671,'MSCI Database'!$C:$R,10, FALSE)),"")</f>
        <v>4931639</v>
      </c>
      <c r="Y4671" s="133" t="str">
        <f>IFERROR(IF(VLOOKUP($C4671,'MSCI Database'!$C:$R,11, FALSE)="","",VLOOKUP($C4671,'MSCI Database'!$C:$R,11, FALSE)),"")</f>
        <v>2018</v>
      </c>
      <c r="Z4671" s="133" t="str">
        <f>IFERROR(IF(VLOOKUP($C4671,'MSCI Database'!$C:$R,12, FALSE)="","",VLOOKUP($C4671,'MSCI Database'!$C:$R,12, FALSE)),"")</f>
        <v>Reported</v>
      </c>
      <c r="AA4671" s="202" t="str">
        <f>IFERROR(IF(VLOOKUP($C4671,'MSCI Database'!$C:$R,13, FALSE)="","",VLOOKUP($C4671,'MSCI Database'!$C:$R,13, FALSE)),"")</f>
        <v>PG&amp;E emerges out of bankruptcy but wildfire related liabilities remain a concern</v>
      </c>
    </row>
    <row r="4672" spans="1:27" s="130" customFormat="1" ht="15" hidden="1" customHeight="1" outlineLevel="1">
      <c r="A4672" s="130" t="s">
        <v>867</v>
      </c>
      <c r="B4672" s="130" t="s">
        <v>868</v>
      </c>
      <c r="C4672" s="130" t="s">
        <v>869</v>
      </c>
      <c r="D4672" s="130" t="s">
        <v>12135</v>
      </c>
      <c r="E4672" s="130" t="s">
        <v>18690</v>
      </c>
      <c r="F4672" s="215">
        <v>2.116094348933354E-2</v>
      </c>
      <c r="G4672" s="132" t="str">
        <f ca="1">IFERROR(_xll.BQL($A4672, "cur_mkt_cap(currency=EUR)")/1000000, " ")</f>
        <v xml:space="preserve"> </v>
      </c>
      <c r="M4672" s="308"/>
      <c r="N4672" s="215">
        <f t="shared" si="174"/>
        <v>2.2469627611640099E-4</v>
      </c>
      <c r="O4672" s="172" t="str">
        <f>IFERROR(IF(VLOOKUP($C4672,'MSCI Database'!$C:$R,2, FALSE)="","",VLOOKUP($C4672,'MSCI Database'!$C:$R,2, FALSE)),"")</f>
        <v>Telecommunication Services</v>
      </c>
      <c r="P4672" s="186" t="str">
        <f>IFERROR(IF(VLOOKUP($C4672,'MSCI Database'!$C:$R,3, FALSE)="","",VLOOKUP($C4672,'MSCI Database'!$C:$R,3, FALSE)),"")</f>
        <v>BBB</v>
      </c>
      <c r="Q4672" s="164" t="str">
        <f>IFERROR(IF(VLOOKUP($C4672,'MSCI Database'!$C:$R,4, FALSE)="","",VLOOKUP($C4672,'MSCI Database'!$C:$R,4, FALSE)),"")</f>
        <v>1</v>
      </c>
      <c r="R4672" s="164">
        <f>IFERROR(IF(VLOOKUP($C4672,'MSCI Database'!$C:$R,5, FALSE)="","",VLOOKUP($C4672,'MSCI Database'!$C:$R,5, FALSE)),"")</f>
        <v>4.7</v>
      </c>
      <c r="S4672" s="164">
        <f>IFERROR(IF(VLOOKUP($C4672,'MSCI Database'!$C:$R,6, FALSE)="","",VLOOKUP($C4672,'MSCI Database'!$C:$R,6, FALSE)),"")</f>
        <v>10</v>
      </c>
      <c r="T4672" s="211">
        <f>IFERROR(IF(VLOOKUP($C4672,'MSCI Database'!$C:$R,7, FALSE)="","",VLOOKUP($C4672,'MSCI Database'!$C:$R,7, FALSE)),"")</f>
        <v>4.7</v>
      </c>
      <c r="U4672" s="164">
        <f>IFERROR(IF(VLOOKUP($C4672,'MSCI Database'!$C:$R,8, FALSE)="","",VLOOKUP($C4672,'MSCI Database'!$C:$R,8, FALSE)),"")</f>
        <v>5.7</v>
      </c>
      <c r="V4672" s="175">
        <f>IFERROR(IF(VLOOKUP($C4672,'MSCI Database'!$C:$R,9, FALSE)="","",VLOOKUP($C4672,'MSCI Database'!$C:$R,9, FALSE)),"")</f>
        <v>5.4</v>
      </c>
      <c r="W4672" s="165">
        <f t="shared" ca="1" si="175"/>
        <v>0</v>
      </c>
      <c r="X4672" s="236">
        <f>IFERROR(IF(VLOOKUP($C4672,'MSCI Database'!$C:$R,10, FALSE)="","",VLOOKUP($C4672,'MSCI Database'!$C:$R,10, FALSE)),"")</f>
        <v>345290</v>
      </c>
      <c r="Y4672" s="133" t="str">
        <f>IFERROR(IF(VLOOKUP($C4672,'MSCI Database'!$C:$R,11, FALSE)="","",VLOOKUP($C4672,'MSCI Database'!$C:$R,11, FALSE)),"")</f>
        <v>2019</v>
      </c>
      <c r="Z4672" s="133" t="str">
        <f>IFERROR(IF(VLOOKUP($C4672,'MSCI Database'!$C:$R,12, FALSE)="","",VLOOKUP($C4672,'MSCI Database'!$C:$R,12, FALSE)),"")</f>
        <v>Reported</v>
      </c>
      <c r="AA4672" s="202" t="str">
        <f>IFERROR(IF(VLOOKUP($C4672,'MSCI Database'!$C:$R,13, FALSE)="","",VLOOKUP($C4672,'MSCI Database'!$C:$R,13, FALSE)),"")</f>
        <v>Improved governance and anti-corruption practices</v>
      </c>
    </row>
    <row r="4673" spans="1:27" s="130" customFormat="1" ht="15" hidden="1" customHeight="1" outlineLevel="1">
      <c r="A4673" s="130" t="s">
        <v>976</v>
      </c>
      <c r="B4673" s="130" t="s">
        <v>977</v>
      </c>
      <c r="C4673" s="130" t="s">
        <v>978</v>
      </c>
      <c r="D4673" s="130" t="s">
        <v>12135</v>
      </c>
      <c r="E4673" s="130" t="s">
        <v>18688</v>
      </c>
      <c r="F4673" s="215">
        <v>2.1156827497304222E-2</v>
      </c>
      <c r="G4673" s="132" t="str">
        <f ca="1">IFERROR(_xll.BQL($A4673, "cur_mkt_cap(currency=EUR)")/1000000, " ")</f>
        <v xml:space="preserve"> </v>
      </c>
      <c r="M4673" s="308"/>
      <c r="N4673" s="215">
        <f t="shared" si="174"/>
        <v>2.2465257068890061E-4</v>
      </c>
      <c r="O4673" s="172" t="str">
        <f>IFERROR(IF(VLOOKUP($C4673,'MSCI Database'!$C:$R,2, FALSE)="","",VLOOKUP($C4673,'MSCI Database'!$C:$R,2, FALSE)),"")</f>
        <v>Multi-Line Insurance &amp; Brokerage</v>
      </c>
      <c r="P4673" s="186" t="str">
        <f>IFERROR(IF(VLOOKUP($C4673,'MSCI Database'!$C:$R,3, FALSE)="","",VLOOKUP($C4673,'MSCI Database'!$C:$R,3, FALSE)),"")</f>
        <v>CCC</v>
      </c>
      <c r="Q4673" s="164" t="str">
        <f>IFERROR(IF(VLOOKUP($C4673,'MSCI Database'!$C:$R,4, FALSE)="","",VLOOKUP($C4673,'MSCI Database'!$C:$R,4, FALSE)),"")</f>
        <v>0</v>
      </c>
      <c r="R4673" s="164">
        <f>IFERROR(IF(VLOOKUP($C4673,'MSCI Database'!$C:$R,5, FALSE)="","",VLOOKUP($C4673,'MSCI Database'!$C:$R,5, FALSE)),"")</f>
        <v>0</v>
      </c>
      <c r="S4673" s="164">
        <f>IFERROR(IF(VLOOKUP($C4673,'MSCI Database'!$C:$R,6, FALSE)="","",VLOOKUP($C4673,'MSCI Database'!$C:$R,6, FALSE)),"")</f>
        <v>1.9</v>
      </c>
      <c r="T4673" s="211">
        <f>IFERROR(IF(VLOOKUP($C4673,'MSCI Database'!$C:$R,7, FALSE)="","",VLOOKUP($C4673,'MSCI Database'!$C:$R,7, FALSE)),"")</f>
        <v>2.2000000000000002</v>
      </c>
      <c r="U4673" s="164">
        <f>IFERROR(IF(VLOOKUP($C4673,'MSCI Database'!$C:$R,8, FALSE)="","",VLOOKUP($C4673,'MSCI Database'!$C:$R,8, FALSE)),"")</f>
        <v>5</v>
      </c>
      <c r="V4673" s="175">
        <f>IFERROR(IF(VLOOKUP($C4673,'MSCI Database'!$C:$R,9, FALSE)="","",VLOOKUP($C4673,'MSCI Database'!$C:$R,9, FALSE)),"")</f>
        <v>3.1</v>
      </c>
      <c r="W4673" s="165">
        <f t="shared" ca="1" si="175"/>
        <v>0</v>
      </c>
      <c r="X4673" s="236">
        <f>IFERROR(IF(VLOOKUP($C4673,'MSCI Database'!$C:$R,10, FALSE)="","",VLOOKUP($C4673,'MSCI Database'!$C:$R,10, FALSE)),"")</f>
        <v>37290</v>
      </c>
      <c r="Y4673" s="133" t="str">
        <f>IFERROR(IF(VLOOKUP($C4673,'MSCI Database'!$C:$R,11, FALSE)="","",VLOOKUP($C4673,'MSCI Database'!$C:$R,11, FALSE)),"")</f>
        <v>2019</v>
      </c>
      <c r="Z4673" s="133" t="str">
        <f>IFERROR(IF(VLOOKUP($C4673,'MSCI Database'!$C:$R,12, FALSE)="","",VLOOKUP($C4673,'MSCI Database'!$C:$R,12, FALSE)),"")</f>
        <v>E.Segmt-Moderately High</v>
      </c>
      <c r="AA4673" s="202" t="str">
        <f>IFERROR(IF(VLOOKUP($C4673,'MSCI Database'!$C:$R,13, FALSE)="","",VLOOKUP($C4673,'MSCI Database'!$C:$R,13, FALSE)),"")</f>
        <v>Laggard in integrating ESG factors into investment; governance issues persist</v>
      </c>
    </row>
    <row r="4674" spans="1:27" s="130" customFormat="1" ht="15" hidden="1" customHeight="1" outlineLevel="1">
      <c r="A4674" s="130" t="s">
        <v>2302</v>
      </c>
      <c r="B4674" s="130" t="s">
        <v>2303</v>
      </c>
      <c r="C4674" s="130" t="s">
        <v>2304</v>
      </c>
      <c r="D4674" s="130" t="s">
        <v>12131</v>
      </c>
      <c r="E4674" s="130" t="s">
        <v>18688</v>
      </c>
      <c r="F4674" s="215">
        <v>3.0683239192915941E-2</v>
      </c>
      <c r="G4674" s="132" t="str">
        <f ca="1">IFERROR(_xll.BQL($A4674, "cur_mkt_cap(currency=EUR)")/1000000, " ")</f>
        <v xml:space="preserve"> </v>
      </c>
      <c r="M4674" s="308"/>
      <c r="N4674" s="215">
        <f t="shared" si="174"/>
        <v>3.2580823200592345E-4</v>
      </c>
      <c r="O4674" s="172" t="str">
        <f>IFERROR(IF(VLOOKUP($C4674,'MSCI Database'!$C:$R,2, FALSE)="","",VLOOKUP($C4674,'MSCI Database'!$C:$R,2, FALSE)),"")</f>
        <v>Banks</v>
      </c>
      <c r="P4674" s="186" t="str">
        <f>IFERROR(IF(VLOOKUP($C4674,'MSCI Database'!$C:$R,3, FALSE)="","",VLOOKUP($C4674,'MSCI Database'!$C:$R,3, FALSE)),"")</f>
        <v>AA</v>
      </c>
      <c r="Q4674" s="164" t="str">
        <f>IFERROR(IF(VLOOKUP($C4674,'MSCI Database'!$C:$R,4, FALSE)="","",VLOOKUP($C4674,'MSCI Database'!$C:$R,4, FALSE)),"")</f>
        <v>1</v>
      </c>
      <c r="R4674" s="164">
        <f>IFERROR(IF(VLOOKUP($C4674,'MSCI Database'!$C:$R,5, FALSE)="","",VLOOKUP($C4674,'MSCI Database'!$C:$R,5, FALSE)),"")</f>
        <v>8.3000000000000007</v>
      </c>
      <c r="S4674" s="164">
        <f>IFERROR(IF(VLOOKUP($C4674,'MSCI Database'!$C:$R,6, FALSE)="","",VLOOKUP($C4674,'MSCI Database'!$C:$R,6, FALSE)),"")</f>
        <v>8.5</v>
      </c>
      <c r="T4674" s="211">
        <f>IFERROR(IF(VLOOKUP($C4674,'MSCI Database'!$C:$R,7, FALSE)="","",VLOOKUP($C4674,'MSCI Database'!$C:$R,7, FALSE)),"")</f>
        <v>4.0999999999999996</v>
      </c>
      <c r="U4674" s="164">
        <f>IFERROR(IF(VLOOKUP($C4674,'MSCI Database'!$C:$R,8, FALSE)="","",VLOOKUP($C4674,'MSCI Database'!$C:$R,8, FALSE)),"")</f>
        <v>6.9</v>
      </c>
      <c r="V4674" s="175">
        <f>IFERROR(IF(VLOOKUP($C4674,'MSCI Database'!$C:$R,9, FALSE)="","",VLOOKUP($C4674,'MSCI Database'!$C:$R,9, FALSE)),"")</f>
        <v>5.6</v>
      </c>
      <c r="W4674" s="165">
        <f t="shared" ca="1" si="175"/>
        <v>0</v>
      </c>
      <c r="X4674" s="236">
        <f>IFERROR(IF(VLOOKUP($C4674,'MSCI Database'!$C:$R,10, FALSE)="","",VLOOKUP($C4674,'MSCI Database'!$C:$R,10, FALSE)),"")</f>
        <v>169482</v>
      </c>
      <c r="Y4674" s="133" t="str">
        <f>IFERROR(IF(VLOOKUP($C4674,'MSCI Database'!$C:$R,11, FALSE)="","",VLOOKUP($C4674,'MSCI Database'!$C:$R,11, FALSE)),"")</f>
        <v>2019</v>
      </c>
      <c r="Z4674" s="133" t="str">
        <f>IFERROR(IF(VLOOKUP($C4674,'MSCI Database'!$C:$R,12, FALSE)="","",VLOOKUP($C4674,'MSCI Database'!$C:$R,12, FALSE)),"")</f>
        <v>Reported</v>
      </c>
      <c r="AA4674" s="202" t="str">
        <f>IFERROR(IF(VLOOKUP($C4674,'MSCI Database'!$C:$R,13, FALSE)="","",VLOOKUP($C4674,'MSCI Database'!$C:$R,13, FALSE)),"")</f>
        <v>Strong focus on lending to small and medium enterprises (SME) drives upgrade</v>
      </c>
    </row>
    <row r="4675" spans="1:27" s="130" customFormat="1" ht="15" hidden="1" customHeight="1" outlineLevel="1">
      <c r="A4675" s="130" t="s">
        <v>4787</v>
      </c>
      <c r="B4675" s="130" t="s">
        <v>4788</v>
      </c>
      <c r="C4675" s="130" t="s">
        <v>4789</v>
      </c>
      <c r="D4675" s="130" t="s">
        <v>18675</v>
      </c>
      <c r="E4675" s="130" t="s">
        <v>18682</v>
      </c>
      <c r="F4675" s="215">
        <v>3.3966852869345798E-3</v>
      </c>
      <c r="G4675" s="132" t="str">
        <f ca="1">IFERROR(_xll.BQL($A4675, "cur_mkt_cap(currency=EUR)")/1000000, " ")</f>
        <v xml:space="preserve"> </v>
      </c>
      <c r="M4675" s="308"/>
      <c r="N4675" s="215">
        <f t="shared" si="174"/>
        <v>3.6067509726032852E-5</v>
      </c>
      <c r="O4675" s="172" t="str">
        <f>IFERROR(IF(VLOOKUP($C4675,'MSCI Database'!$C:$R,2, FALSE)="","",VLOOKUP($C4675,'MSCI Database'!$C:$R,2, FALSE)),"")</f>
        <v>Diversified Consumer Services</v>
      </c>
      <c r="P4675" s="186" t="str">
        <f>IFERROR(IF(VLOOKUP($C4675,'MSCI Database'!$C:$R,3, FALSE)="","",VLOOKUP($C4675,'MSCI Database'!$C:$R,3, FALSE)),"")</f>
        <v>BBB</v>
      </c>
      <c r="Q4675" s="164" t="str">
        <f>IFERROR(IF(VLOOKUP($C4675,'MSCI Database'!$C:$R,4, FALSE)="","",VLOOKUP($C4675,'MSCI Database'!$C:$R,4, FALSE)),"")</f>
        <v>1</v>
      </c>
      <c r="R4675" s="164">
        <f>IFERROR(IF(VLOOKUP($C4675,'MSCI Database'!$C:$R,5, FALSE)="","",VLOOKUP($C4675,'MSCI Database'!$C:$R,5, FALSE)),"")</f>
        <v>4.8</v>
      </c>
      <c r="S4675" s="164">
        <f>IFERROR(IF(VLOOKUP($C4675,'MSCI Database'!$C:$R,6, FALSE)="","",VLOOKUP($C4675,'MSCI Database'!$C:$R,6, FALSE)),"")</f>
        <v>9.8000000000000007</v>
      </c>
      <c r="T4675" s="211">
        <f>IFERROR(IF(VLOOKUP($C4675,'MSCI Database'!$C:$R,7, FALSE)="","",VLOOKUP($C4675,'MSCI Database'!$C:$R,7, FALSE)),"")</f>
        <v>4.0999999999999996</v>
      </c>
      <c r="U4675" s="164">
        <f>IFERROR(IF(VLOOKUP($C4675,'MSCI Database'!$C:$R,8, FALSE)="","",VLOOKUP($C4675,'MSCI Database'!$C:$R,8, FALSE)),"")</f>
        <v>4</v>
      </c>
      <c r="V4675" s="175">
        <f>IFERROR(IF(VLOOKUP($C4675,'MSCI Database'!$C:$R,9, FALSE)="","",VLOOKUP($C4675,'MSCI Database'!$C:$R,9, FALSE)),"")</f>
        <v>4.4000000000000004</v>
      </c>
      <c r="W4675" s="165">
        <f t="shared" ca="1" si="175"/>
        <v>0</v>
      </c>
      <c r="X4675" s="236">
        <f>IFERROR(IF(VLOOKUP($C4675,'MSCI Database'!$C:$R,10, FALSE)="","",VLOOKUP($C4675,'MSCI Database'!$C:$R,10, FALSE)),"")</f>
        <v>55788</v>
      </c>
      <c r="Y4675" s="133" t="str">
        <f>IFERROR(IF(VLOOKUP($C4675,'MSCI Database'!$C:$R,11, FALSE)="","",VLOOKUP($C4675,'MSCI Database'!$C:$R,11, FALSE)),"")</f>
        <v>2020</v>
      </c>
      <c r="Z4675" s="133" t="str">
        <f>IFERROR(IF(VLOOKUP($C4675,'MSCI Database'!$C:$R,12, FALSE)="","",VLOOKUP($C4675,'MSCI Database'!$C:$R,12, FALSE)),"")</f>
        <v>Reported</v>
      </c>
      <c r="AA4675" s="202" t="str">
        <f>IFERROR(IF(VLOOKUP($C4675,'MSCI Database'!$C:$R,13, FALSE)="","",VLOOKUP($C4675,'MSCI Database'!$C:$R,13, FALSE)),"")</f>
        <v>Sustained efforts towards improving service quality drives the upgrade</v>
      </c>
    </row>
    <row r="4676" spans="1:27" s="130" customFormat="1" ht="15" hidden="1" customHeight="1" outlineLevel="1">
      <c r="A4676" s="130" t="s">
        <v>5017</v>
      </c>
      <c r="B4676" s="130" t="s">
        <v>5018</v>
      </c>
      <c r="C4676" s="130" t="s">
        <v>5019</v>
      </c>
      <c r="D4676" s="130" t="s">
        <v>12128</v>
      </c>
      <c r="E4676" s="130" t="s">
        <v>18682</v>
      </c>
      <c r="F4676" s="215">
        <v>2.6387713132934351E-2</v>
      </c>
      <c r="G4676" s="132" t="str">
        <f ca="1">IFERROR(_xll.BQL($A4676, "cur_mkt_cap(currency=EUR)")/1000000, " ")</f>
        <v xml:space="preserve"> </v>
      </c>
      <c r="M4676" s="308"/>
      <c r="N4676" s="215">
        <f t="shared" si="174"/>
        <v>2.8019643260173636E-4</v>
      </c>
      <c r="O4676" s="172" t="str">
        <f>IFERROR(IF(VLOOKUP($C4676,'MSCI Database'!$C:$R,2, FALSE)="","",VLOOKUP($C4676,'MSCI Database'!$C:$R,2, FALSE)),"")</f>
        <v>Hotels &amp; Travel</v>
      </c>
      <c r="P4676" s="186" t="str">
        <f>IFERROR(IF(VLOOKUP($C4676,'MSCI Database'!$C:$R,3, FALSE)="","",VLOOKUP($C4676,'MSCI Database'!$C:$R,3, FALSE)),"")</f>
        <v>BB</v>
      </c>
      <c r="Q4676" s="164" t="str">
        <f>IFERROR(IF(VLOOKUP($C4676,'MSCI Database'!$C:$R,4, FALSE)="","",VLOOKUP($C4676,'MSCI Database'!$C:$R,4, FALSE)),"")</f>
        <v>0</v>
      </c>
      <c r="R4676" s="164">
        <f>IFERROR(IF(VLOOKUP($C4676,'MSCI Database'!$C:$R,5, FALSE)="","",VLOOKUP($C4676,'MSCI Database'!$C:$R,5, FALSE)),"")</f>
        <v>3.4</v>
      </c>
      <c r="S4676" s="164">
        <f>IFERROR(IF(VLOOKUP($C4676,'MSCI Database'!$C:$R,6, FALSE)="","",VLOOKUP($C4676,'MSCI Database'!$C:$R,6, FALSE)),"")</f>
        <v>5.3</v>
      </c>
      <c r="T4676" s="211">
        <f>IFERROR(IF(VLOOKUP($C4676,'MSCI Database'!$C:$R,7, FALSE)="","",VLOOKUP($C4676,'MSCI Database'!$C:$R,7, FALSE)),"")</f>
        <v>3.5</v>
      </c>
      <c r="U4676" s="164">
        <f>IFERROR(IF(VLOOKUP($C4676,'MSCI Database'!$C:$R,8, FALSE)="","",VLOOKUP($C4676,'MSCI Database'!$C:$R,8, FALSE)),"")</f>
        <v>3</v>
      </c>
      <c r="V4676" s="175">
        <f>IFERROR(IF(VLOOKUP($C4676,'MSCI Database'!$C:$R,9, FALSE)="","",VLOOKUP($C4676,'MSCI Database'!$C:$R,9, FALSE)),"")</f>
        <v>3.8</v>
      </c>
      <c r="W4676" s="165">
        <f t="shared" ca="1" si="175"/>
        <v>0</v>
      </c>
      <c r="X4676" s="236">
        <f>IFERROR(IF(VLOOKUP($C4676,'MSCI Database'!$C:$R,10, FALSE)="","",VLOOKUP($C4676,'MSCI Database'!$C:$R,10, FALSE)),"")</f>
        <v>4834768</v>
      </c>
      <c r="Y4676" s="133" t="str">
        <f>IFERROR(IF(VLOOKUP($C4676,'MSCI Database'!$C:$R,11, FALSE)="","",VLOOKUP($C4676,'MSCI Database'!$C:$R,11, FALSE)),"")</f>
        <v>2019</v>
      </c>
      <c r="Z4676" s="133" t="str">
        <f>IFERROR(IF(VLOOKUP($C4676,'MSCI Database'!$C:$R,12, FALSE)="","",VLOOKUP($C4676,'MSCI Database'!$C:$R,12, FALSE)),"")</f>
        <v>Reported</v>
      </c>
      <c r="AA4676" s="202" t="str">
        <f>IFERROR(IF(VLOOKUP($C4676,'MSCI Database'!$C:$R,13, FALSE)="","",VLOOKUP($C4676,'MSCI Database'!$C:$R,13, FALSE)),"")</f>
        <v>COVID protocols continue to impact crisis management strategies</v>
      </c>
    </row>
    <row r="4677" spans="1:27" s="130" customFormat="1" ht="15" hidden="1" customHeight="1" outlineLevel="1">
      <c r="A4677" s="130" t="s">
        <v>5530</v>
      </c>
      <c r="B4677" s="130" t="s">
        <v>5531</v>
      </c>
      <c r="C4677" s="130" t="s">
        <v>5532</v>
      </c>
      <c r="D4677" s="130" t="s">
        <v>18716</v>
      </c>
      <c r="E4677" s="130" t="s">
        <v>18690</v>
      </c>
      <c r="F4677" s="215">
        <v>7.2268716839923204E-3</v>
      </c>
      <c r="G4677" s="132" t="str">
        <f ca="1">IFERROR(_xll.BQL($A4677, "cur_mkt_cap(currency=EUR)")/1000000, " ")</f>
        <v xml:space="preserve"> </v>
      </c>
      <c r="M4677" s="308"/>
      <c r="N4677" s="215">
        <f t="shared" si="174"/>
        <v>7.6738126359189154E-5</v>
      </c>
      <c r="O4677" s="172" t="str">
        <f>IFERROR(IF(VLOOKUP($C4677,'MSCI Database'!$C:$R,2, FALSE)="","",VLOOKUP($C4677,'MSCI Database'!$C:$R,2, FALSE)),"")</f>
        <v>Telecommunication Services</v>
      </c>
      <c r="P4677" s="186" t="str">
        <f>IFERROR(IF(VLOOKUP($C4677,'MSCI Database'!$C:$R,3, FALSE)="","",VLOOKUP($C4677,'MSCI Database'!$C:$R,3, FALSE)),"")</f>
        <v>BBB</v>
      </c>
      <c r="Q4677" s="164" t="str">
        <f>IFERROR(IF(VLOOKUP($C4677,'MSCI Database'!$C:$R,4, FALSE)="","",VLOOKUP($C4677,'MSCI Database'!$C:$R,4, FALSE)),"")</f>
        <v>0</v>
      </c>
      <c r="R4677" s="164">
        <f>IFERROR(IF(VLOOKUP($C4677,'MSCI Database'!$C:$R,5, FALSE)="","",VLOOKUP($C4677,'MSCI Database'!$C:$R,5, FALSE)),"")</f>
        <v>5.3</v>
      </c>
      <c r="S4677" s="164">
        <f>IFERROR(IF(VLOOKUP($C4677,'MSCI Database'!$C:$R,6, FALSE)="","",VLOOKUP($C4677,'MSCI Database'!$C:$R,6, FALSE)),"")</f>
        <v>8.3000000000000007</v>
      </c>
      <c r="T4677" s="211">
        <f>IFERROR(IF(VLOOKUP($C4677,'MSCI Database'!$C:$R,7, FALSE)="","",VLOOKUP($C4677,'MSCI Database'!$C:$R,7, FALSE)),"")</f>
        <v>6.9</v>
      </c>
      <c r="U4677" s="164">
        <f>IFERROR(IF(VLOOKUP($C4677,'MSCI Database'!$C:$R,8, FALSE)="","",VLOOKUP($C4677,'MSCI Database'!$C:$R,8, FALSE)),"")</f>
        <v>3</v>
      </c>
      <c r="V4677" s="175">
        <f>IFERROR(IF(VLOOKUP($C4677,'MSCI Database'!$C:$R,9, FALSE)="","",VLOOKUP($C4677,'MSCI Database'!$C:$R,9, FALSE)),"")</f>
        <v>5.4</v>
      </c>
      <c r="W4677" s="165">
        <f t="shared" ca="1" si="175"/>
        <v>0</v>
      </c>
      <c r="X4677" s="236">
        <f>IFERROR(IF(VLOOKUP($C4677,'MSCI Database'!$C:$R,10, FALSE)="","",VLOOKUP($C4677,'MSCI Database'!$C:$R,10, FALSE)),"")</f>
        <v>414516</v>
      </c>
      <c r="Y4677" s="133" t="str">
        <f>IFERROR(IF(VLOOKUP($C4677,'MSCI Database'!$C:$R,11, FALSE)="","",VLOOKUP($C4677,'MSCI Database'!$C:$R,11, FALSE)),"")</f>
        <v>2019</v>
      </c>
      <c r="Z4677" s="133" t="str">
        <f>IFERROR(IF(VLOOKUP($C4677,'MSCI Database'!$C:$R,12, FALSE)="","",VLOOKUP($C4677,'MSCI Database'!$C:$R,12, FALSE)),"")</f>
        <v>E.Segmt-Moderately High</v>
      </c>
      <c r="AA4677" s="202" t="str">
        <f>IFERROR(IF(VLOOKUP($C4677,'MSCI Database'!$C:$R,13, FALSE)="","",VLOOKUP($C4677,'MSCI Database'!$C:$R,13, FALSE)),"")</f>
        <v>Limited preparedness to alleviate the risk of potential involvement in unethical behavior</v>
      </c>
    </row>
    <row r="4678" spans="1:27" s="130" customFormat="1" ht="15" hidden="1" customHeight="1" outlineLevel="1">
      <c r="A4678" s="130" t="s">
        <v>479</v>
      </c>
      <c r="B4678" s="130" t="s">
        <v>480</v>
      </c>
      <c r="C4678" s="130" t="s">
        <v>481</v>
      </c>
      <c r="D4678" s="130" t="s">
        <v>18679</v>
      </c>
      <c r="E4678" s="130" t="s">
        <v>18707</v>
      </c>
      <c r="F4678" s="215">
        <v>2.0470806638506329E-2</v>
      </c>
      <c r="G4678" s="132" t="str">
        <f ca="1">IFERROR(_xll.BQL($A4678, "cur_mkt_cap(currency=EUR)")/1000000, " ")</f>
        <v xml:space="preserve"> </v>
      </c>
      <c r="M4678" s="308"/>
      <c r="N4678" s="215">
        <f t="shared" si="174"/>
        <v>2.1736809717817264E-4</v>
      </c>
      <c r="O4678" s="172" t="str">
        <f>IFERROR(IF(VLOOKUP($C4678,'MSCI Database'!$C:$R,2, FALSE)="","",VLOOKUP($C4678,'MSCI Database'!$C:$R,2, FALSE)),"")</f>
        <v>Oil &amp; Gas Exploration &amp; Production</v>
      </c>
      <c r="P4678" s="186" t="str">
        <f>IFERROR(IF(VLOOKUP($C4678,'MSCI Database'!$C:$R,3, FALSE)="","",VLOOKUP($C4678,'MSCI Database'!$C:$R,3, FALSE)),"")</f>
        <v>A</v>
      </c>
      <c r="Q4678" s="164" t="str">
        <f>IFERROR(IF(VLOOKUP($C4678,'MSCI Database'!$C:$R,4, FALSE)="","",VLOOKUP($C4678,'MSCI Database'!$C:$R,4, FALSE)),"")</f>
        <v>0</v>
      </c>
      <c r="R4678" s="164">
        <f>IFERROR(IF(VLOOKUP($C4678,'MSCI Database'!$C:$R,5, FALSE)="","",VLOOKUP($C4678,'MSCI Database'!$C:$R,5, FALSE)),"")</f>
        <v>6.1</v>
      </c>
      <c r="S4678" s="164">
        <f>IFERROR(IF(VLOOKUP($C4678,'MSCI Database'!$C:$R,6, FALSE)="","",VLOOKUP($C4678,'MSCI Database'!$C:$R,6, FALSE)),"")</f>
        <v>3</v>
      </c>
      <c r="T4678" s="211">
        <f>IFERROR(IF(VLOOKUP($C4678,'MSCI Database'!$C:$R,7, FALSE)="","",VLOOKUP($C4678,'MSCI Database'!$C:$R,7, FALSE)),"")</f>
        <v>6.3</v>
      </c>
      <c r="U4678" s="164">
        <f>IFERROR(IF(VLOOKUP($C4678,'MSCI Database'!$C:$R,8, FALSE)="","",VLOOKUP($C4678,'MSCI Database'!$C:$R,8, FALSE)),"")</f>
        <v>6.1</v>
      </c>
      <c r="V4678" s="175">
        <f>IFERROR(IF(VLOOKUP($C4678,'MSCI Database'!$C:$R,9, FALSE)="","",VLOOKUP($C4678,'MSCI Database'!$C:$R,9, FALSE)),"")</f>
        <v>4.8</v>
      </c>
      <c r="W4678" s="165">
        <f t="shared" ca="1" si="175"/>
        <v>0</v>
      </c>
      <c r="X4678" s="236">
        <f>IFERROR(IF(VLOOKUP($C4678,'MSCI Database'!$C:$R,10, FALSE)="","",VLOOKUP($C4678,'MSCI Database'!$C:$R,10, FALSE)),"")</f>
        <v>8310000</v>
      </c>
      <c r="Y4678" s="133" t="str">
        <f>IFERROR(IF(VLOOKUP($C4678,'MSCI Database'!$C:$R,11, FALSE)="","",VLOOKUP($C4678,'MSCI Database'!$C:$R,11, FALSE)),"")</f>
        <v>2020</v>
      </c>
      <c r="Z4678" s="133" t="str">
        <f>IFERROR(IF(VLOOKUP($C4678,'MSCI Database'!$C:$R,12, FALSE)="","",VLOOKUP($C4678,'MSCI Database'!$C:$R,12, FALSE)),"")</f>
        <v>Reported</v>
      </c>
      <c r="AA4678" s="202" t="str">
        <f>IFERROR(IF(VLOOKUP($C4678,'MSCI Database'!$C:$R,13, FALSE)="","",VLOOKUP($C4678,'MSCI Database'!$C:$R,13, FALSE)),"")</f>
        <v>Increasing natural gas asset portfolio reinforces carbon mitigation strategy</v>
      </c>
    </row>
    <row r="4679" spans="1:27" s="130" customFormat="1" ht="15" hidden="1" customHeight="1" outlineLevel="1">
      <c r="A4679" s="130" t="s">
        <v>1278</v>
      </c>
      <c r="B4679" s="130" t="s">
        <v>1279</v>
      </c>
      <c r="C4679" s="130" t="s">
        <v>1280</v>
      </c>
      <c r="D4679" s="130" t="s">
        <v>18681</v>
      </c>
      <c r="E4679" s="130" t="s">
        <v>18688</v>
      </c>
      <c r="F4679" s="215">
        <v>2.782681502604498E-2</v>
      </c>
      <c r="G4679" s="132" t="str">
        <f ca="1">IFERROR(_xll.BQL($A4679, "cur_mkt_cap(currency=EUR)")/1000000, " ")</f>
        <v xml:space="preserve"> </v>
      </c>
      <c r="M4679" s="308"/>
      <c r="N4679" s="215">
        <f t="shared" si="174"/>
        <v>2.954774542866634E-4</v>
      </c>
      <c r="O4679" s="172" t="str">
        <f>IFERROR(IF(VLOOKUP($C4679,'MSCI Database'!$C:$R,2, FALSE)="","",VLOOKUP($C4679,'MSCI Database'!$C:$R,2, FALSE)),"")</f>
        <v>Asset Management &amp; Custody Banks</v>
      </c>
      <c r="P4679" s="186" t="str">
        <f>IFERROR(IF(VLOOKUP($C4679,'MSCI Database'!$C:$R,3, FALSE)="","",VLOOKUP($C4679,'MSCI Database'!$C:$R,3, FALSE)),"")</f>
        <v>A</v>
      </c>
      <c r="Q4679" s="164" t="str">
        <f>IFERROR(IF(VLOOKUP($C4679,'MSCI Database'!$C:$R,4, FALSE)="","",VLOOKUP($C4679,'MSCI Database'!$C:$R,4, FALSE)),"")</f>
        <v>0</v>
      </c>
      <c r="R4679" s="164">
        <f>IFERROR(IF(VLOOKUP($C4679,'MSCI Database'!$C:$R,5, FALSE)="","",VLOOKUP($C4679,'MSCI Database'!$C:$R,5, FALSE)),"")</f>
        <v>7.1</v>
      </c>
      <c r="S4679" s="164">
        <f>IFERROR(IF(VLOOKUP($C4679,'MSCI Database'!$C:$R,6, FALSE)="","",VLOOKUP($C4679,'MSCI Database'!$C:$R,6, FALSE)),"")</f>
        <v>10</v>
      </c>
      <c r="T4679" s="211">
        <f>IFERROR(IF(VLOOKUP($C4679,'MSCI Database'!$C:$R,7, FALSE)="","",VLOOKUP($C4679,'MSCI Database'!$C:$R,7, FALSE)),"")</f>
        <v>4.5</v>
      </c>
      <c r="U4679" s="164">
        <f>IFERROR(IF(VLOOKUP($C4679,'MSCI Database'!$C:$R,8, FALSE)="","",VLOOKUP($C4679,'MSCI Database'!$C:$R,8, FALSE)),"")</f>
        <v>4.7</v>
      </c>
      <c r="V4679" s="175">
        <f>IFERROR(IF(VLOOKUP($C4679,'MSCI Database'!$C:$R,9, FALSE)="","",VLOOKUP($C4679,'MSCI Database'!$C:$R,9, FALSE)),"")</f>
        <v>4.8</v>
      </c>
      <c r="W4679" s="165">
        <f t="shared" ca="1" si="175"/>
        <v>0</v>
      </c>
      <c r="X4679" s="236">
        <f>IFERROR(IF(VLOOKUP($C4679,'MSCI Database'!$C:$R,10, FALSE)="","",VLOOKUP($C4679,'MSCI Database'!$C:$R,10, FALSE)),"")</f>
        <v>7041</v>
      </c>
      <c r="Y4679" s="133" t="str">
        <f>IFERROR(IF(VLOOKUP($C4679,'MSCI Database'!$C:$R,11, FALSE)="","",VLOOKUP($C4679,'MSCI Database'!$C:$R,11, FALSE)),"")</f>
        <v>2019</v>
      </c>
      <c r="Z4679" s="133" t="str">
        <f>IFERROR(IF(VLOOKUP($C4679,'MSCI Database'!$C:$R,12, FALSE)="","",VLOOKUP($C4679,'MSCI Database'!$C:$R,12, FALSE)),"")</f>
        <v>Reported</v>
      </c>
      <c r="AA4679" s="202" t="str">
        <f>IFERROR(IF(VLOOKUP($C4679,'MSCI Database'!$C:$R,13, FALSE)="","",VLOOKUP($C4679,'MSCI Database'!$C:$R,13, FALSE)),"")</f>
        <v>Corporate governance and responsible investing practices leads global industry peers</v>
      </c>
    </row>
    <row r="4680" spans="1:27" s="130" customFormat="1" ht="15" hidden="1" customHeight="1" outlineLevel="1">
      <c r="A4680" s="130" t="s">
        <v>714</v>
      </c>
      <c r="B4680" s="130" t="s">
        <v>715</v>
      </c>
      <c r="C4680" s="130" t="s">
        <v>716</v>
      </c>
      <c r="D4680" s="130" t="s">
        <v>12138</v>
      </c>
      <c r="E4680" s="130" t="s">
        <v>18674</v>
      </c>
      <c r="F4680" s="215">
        <v>4.6472928251277698E-3</v>
      </c>
      <c r="G4680" s="132" t="str">
        <f ca="1">IFERROR(_xll.BQL($A4680, "cur_mkt_cap(currency=EUR)")/1000000, " ")</f>
        <v xml:space="preserve"> </v>
      </c>
      <c r="M4680" s="308"/>
      <c r="N4680" s="215">
        <f t="shared" si="174"/>
        <v>4.9347014813164476E-5</v>
      </c>
      <c r="O4680" s="172" t="str">
        <f>IFERROR(IF(VLOOKUP($C4680,'MSCI Database'!$C:$R,2, FALSE)="","",VLOOKUP($C4680,'MSCI Database'!$C:$R,2, FALSE)),"")</f>
        <v>Food Products</v>
      </c>
      <c r="P4680" s="186" t="str">
        <f>IFERROR(IF(VLOOKUP($C4680,'MSCI Database'!$C:$R,3, FALSE)="","",VLOOKUP($C4680,'MSCI Database'!$C:$R,3, FALSE)),"")</f>
        <v>BB</v>
      </c>
      <c r="Q4680" s="164" t="str">
        <f>IFERROR(IF(VLOOKUP($C4680,'MSCI Database'!$C:$R,4, FALSE)="","",VLOOKUP($C4680,'MSCI Database'!$C:$R,4, FALSE)),"")</f>
        <v>1</v>
      </c>
      <c r="R4680" s="164">
        <f>IFERROR(IF(VLOOKUP($C4680,'MSCI Database'!$C:$R,5, FALSE)="","",VLOOKUP($C4680,'MSCI Database'!$C:$R,5, FALSE)),"")</f>
        <v>3.8</v>
      </c>
      <c r="S4680" s="164">
        <f>IFERROR(IF(VLOOKUP($C4680,'MSCI Database'!$C:$R,6, FALSE)="","",VLOOKUP($C4680,'MSCI Database'!$C:$R,6, FALSE)),"")</f>
        <v>3.1</v>
      </c>
      <c r="T4680" s="211">
        <f>IFERROR(IF(VLOOKUP($C4680,'MSCI Database'!$C:$R,7, FALSE)="","",VLOOKUP($C4680,'MSCI Database'!$C:$R,7, FALSE)),"")</f>
        <v>4.5999999999999996</v>
      </c>
      <c r="U4680" s="164">
        <f>IFERROR(IF(VLOOKUP($C4680,'MSCI Database'!$C:$R,8, FALSE)="","",VLOOKUP($C4680,'MSCI Database'!$C:$R,8, FALSE)),"")</f>
        <v>3.5</v>
      </c>
      <c r="V4680" s="175">
        <f>IFERROR(IF(VLOOKUP($C4680,'MSCI Database'!$C:$R,9, FALSE)="","",VLOOKUP($C4680,'MSCI Database'!$C:$R,9, FALSE)),"")</f>
        <v>3.7</v>
      </c>
      <c r="W4680" s="165">
        <f t="shared" ca="1" si="175"/>
        <v>0</v>
      </c>
      <c r="X4680" s="236">
        <f>IFERROR(IF(VLOOKUP($C4680,'MSCI Database'!$C:$R,10, FALSE)="","",VLOOKUP($C4680,'MSCI Database'!$C:$R,10, FALSE)),"")</f>
        <v>478708</v>
      </c>
      <c r="Y4680" s="133" t="str">
        <f>IFERROR(IF(VLOOKUP($C4680,'MSCI Database'!$C:$R,11, FALSE)="","",VLOOKUP($C4680,'MSCI Database'!$C:$R,11, FALSE)),"")</f>
        <v>2019</v>
      </c>
      <c r="Z4680" s="133" t="str">
        <f>IFERROR(IF(VLOOKUP($C4680,'MSCI Database'!$C:$R,12, FALSE)="","",VLOOKUP($C4680,'MSCI Database'!$C:$R,12, FALSE)),"")</f>
        <v>Reported</v>
      </c>
      <c r="AA4680" s="202" t="str">
        <f>IFERROR(IF(VLOOKUP($C4680,'MSCI Database'!$C:$R,13, FALSE)="","",VLOOKUP($C4680,'MSCI Database'!$C:$R,13, FALSE)),"")</f>
        <v>Improved quality protocols drive upgrade but "Weak Flesh" scandal continues to impact reputation</v>
      </c>
    </row>
    <row r="4681" spans="1:27" s="130" customFormat="1" ht="15" hidden="1" customHeight="1" outlineLevel="1">
      <c r="A4681" s="130" t="s">
        <v>8234</v>
      </c>
      <c r="B4681" s="130" t="s">
        <v>8235</v>
      </c>
      <c r="C4681" s="130" t="s">
        <v>8236</v>
      </c>
      <c r="D4681" s="130" t="s">
        <v>12128</v>
      </c>
      <c r="E4681" s="130" t="s">
        <v>12133</v>
      </c>
      <c r="F4681" s="215">
        <v>2.6163263861679539E-2</v>
      </c>
      <c r="G4681" s="132" t="str">
        <f ca="1">IFERROR(_xll.BQL($A4681, "cur_mkt_cap(currency=EUR)")/1000000, " ")</f>
        <v xml:space="preserve"> </v>
      </c>
      <c r="M4681" s="308"/>
      <c r="N4681" s="215">
        <f t="shared" si="174"/>
        <v>2.7781313076770343E-4</v>
      </c>
      <c r="O4681" s="172" t="str">
        <f>IFERROR(IF(VLOOKUP($C4681,'MSCI Database'!$C:$R,2, FALSE)="","",VLOOKUP($C4681,'MSCI Database'!$C:$R,2, FALSE)),"")</f>
        <v>Health Care Equipment &amp; Supplies</v>
      </c>
      <c r="P4681" s="186" t="str">
        <f>IFERROR(IF(VLOOKUP($C4681,'MSCI Database'!$C:$R,3, FALSE)="","",VLOOKUP($C4681,'MSCI Database'!$C:$R,3, FALSE)),"")</f>
        <v>BBB</v>
      </c>
      <c r="Q4681" s="164" t="str">
        <f>IFERROR(IF(VLOOKUP($C4681,'MSCI Database'!$C:$R,4, FALSE)="","",VLOOKUP($C4681,'MSCI Database'!$C:$R,4, FALSE)),"")</f>
        <v>0</v>
      </c>
      <c r="R4681" s="164">
        <f>IFERROR(IF(VLOOKUP($C4681,'MSCI Database'!$C:$R,5, FALSE)="","",VLOOKUP($C4681,'MSCI Database'!$C:$R,5, FALSE)),"")</f>
        <v>5.7</v>
      </c>
      <c r="S4681" s="164">
        <f>IFERROR(IF(VLOOKUP($C4681,'MSCI Database'!$C:$R,6, FALSE)="","",VLOOKUP($C4681,'MSCI Database'!$C:$R,6, FALSE)),"")</f>
        <v>10</v>
      </c>
      <c r="T4681" s="211">
        <f>IFERROR(IF(VLOOKUP($C4681,'MSCI Database'!$C:$R,7, FALSE)="","",VLOOKUP($C4681,'MSCI Database'!$C:$R,7, FALSE)),"")</f>
        <v>5.2</v>
      </c>
      <c r="U4681" s="164">
        <f>IFERROR(IF(VLOOKUP($C4681,'MSCI Database'!$C:$R,8, FALSE)="","",VLOOKUP($C4681,'MSCI Database'!$C:$R,8, FALSE)),"")</f>
        <v>5.3</v>
      </c>
      <c r="V4681" s="175">
        <f>IFERROR(IF(VLOOKUP($C4681,'MSCI Database'!$C:$R,9, FALSE)="","",VLOOKUP($C4681,'MSCI Database'!$C:$R,9, FALSE)),"")</f>
        <v>5.5</v>
      </c>
      <c r="W4681" s="165">
        <f t="shared" ca="1" si="175"/>
        <v>0</v>
      </c>
      <c r="X4681" s="236">
        <f>IFERROR(IF(VLOOKUP($C4681,'MSCI Database'!$C:$R,10, FALSE)="","",VLOOKUP($C4681,'MSCI Database'!$C:$R,10, FALSE)),"")</f>
        <v>48621</v>
      </c>
      <c r="Y4681" s="133" t="str">
        <f>IFERROR(IF(VLOOKUP($C4681,'MSCI Database'!$C:$R,11, FALSE)="","",VLOOKUP($C4681,'MSCI Database'!$C:$R,11, FALSE)),"")</f>
        <v>2019</v>
      </c>
      <c r="Z4681" s="133" t="str">
        <f>IFERROR(IF(VLOOKUP($C4681,'MSCI Database'!$C:$R,12, FALSE)="","",VLOOKUP($C4681,'MSCI Database'!$C:$R,12, FALSE)),"")</f>
        <v>Reported</v>
      </c>
      <c r="AA4681" s="202" t="str">
        <f>IFERROR(IF(VLOOKUP($C4681,'MSCI Database'!$C:$R,13, FALSE)="","",VLOOKUP($C4681,'MSCI Database'!$C:$R,13, FALSE)),"")</f>
        <v>Employee programs fall short to tackle heightened workforce challenges due to recent acquisitions</v>
      </c>
    </row>
    <row r="4682" spans="1:27" s="130" customFormat="1" ht="15" hidden="1" customHeight="1" outlineLevel="1">
      <c r="A4682" s="130" t="s">
        <v>7495</v>
      </c>
      <c r="B4682" s="130" t="s">
        <v>7496</v>
      </c>
      <c r="C4682" s="130" t="s">
        <v>7497</v>
      </c>
      <c r="D4682" s="130" t="s">
        <v>12128</v>
      </c>
      <c r="E4682" s="130" t="s">
        <v>18673</v>
      </c>
      <c r="F4682" s="215">
        <v>2.6153539656366211E-2</v>
      </c>
      <c r="G4682" s="132" t="str">
        <f ca="1">IFERROR(_xll.BQL($A4682, "cur_mkt_cap(currency=EUR)")/1000000, " ")</f>
        <v xml:space="preserve"> </v>
      </c>
      <c r="M4682" s="308"/>
      <c r="N4682" s="215">
        <f t="shared" si="174"/>
        <v>2.7770987484609493E-4</v>
      </c>
      <c r="O4682" s="172" t="str">
        <f>IFERROR(IF(VLOOKUP($C4682,'MSCI Database'!$C:$R,2, FALSE)="","",VLOOKUP($C4682,'MSCI Database'!$C:$R,2, FALSE)),"")</f>
        <v>Building Products</v>
      </c>
      <c r="P4682" s="186" t="str">
        <f>IFERROR(IF(VLOOKUP($C4682,'MSCI Database'!$C:$R,3, FALSE)="","",VLOOKUP($C4682,'MSCI Database'!$C:$R,3, FALSE)),"")</f>
        <v>A</v>
      </c>
      <c r="Q4682" s="164" t="str">
        <f>IFERROR(IF(VLOOKUP($C4682,'MSCI Database'!$C:$R,4, FALSE)="","",VLOOKUP($C4682,'MSCI Database'!$C:$R,4, FALSE)),"")</f>
        <v>0</v>
      </c>
      <c r="R4682" s="164">
        <f>IFERROR(IF(VLOOKUP($C4682,'MSCI Database'!$C:$R,5, FALSE)="","",VLOOKUP($C4682,'MSCI Database'!$C:$R,5, FALSE)),"")</f>
        <v>6.8</v>
      </c>
      <c r="S4682" s="164">
        <f>IFERROR(IF(VLOOKUP($C4682,'MSCI Database'!$C:$R,6, FALSE)="","",VLOOKUP($C4682,'MSCI Database'!$C:$R,6, FALSE)),"")</f>
        <v>5.9</v>
      </c>
      <c r="T4682" s="211">
        <f>IFERROR(IF(VLOOKUP($C4682,'MSCI Database'!$C:$R,7, FALSE)="","",VLOOKUP($C4682,'MSCI Database'!$C:$R,7, FALSE)),"")</f>
        <v>5.6</v>
      </c>
      <c r="U4682" s="164">
        <f>IFERROR(IF(VLOOKUP($C4682,'MSCI Database'!$C:$R,8, FALSE)="","",VLOOKUP($C4682,'MSCI Database'!$C:$R,8, FALSE)),"")</f>
        <v>5.4</v>
      </c>
      <c r="V4682" s="175">
        <f>IFERROR(IF(VLOOKUP($C4682,'MSCI Database'!$C:$R,9, FALSE)="","",VLOOKUP($C4682,'MSCI Database'!$C:$R,9, FALSE)),"")</f>
        <v>5.6</v>
      </c>
      <c r="W4682" s="165">
        <f t="shared" ca="1" si="175"/>
        <v>0</v>
      </c>
      <c r="X4682" s="236">
        <f>IFERROR(IF(VLOOKUP($C4682,'MSCI Database'!$C:$R,10, FALSE)="","",VLOOKUP($C4682,'MSCI Database'!$C:$R,10, FALSE)),"")</f>
        <v>248000</v>
      </c>
      <c r="Y4682" s="133" t="str">
        <f>IFERROR(IF(VLOOKUP($C4682,'MSCI Database'!$C:$R,11, FALSE)="","",VLOOKUP($C4682,'MSCI Database'!$C:$R,11, FALSE)),"")</f>
        <v>2019</v>
      </c>
      <c r="Z4682" s="133" t="str">
        <f>IFERROR(IF(VLOOKUP($C4682,'MSCI Database'!$C:$R,12, FALSE)="","",VLOOKUP($C4682,'MSCI Database'!$C:$R,12, FALSE)),"")</f>
        <v>Reported</v>
      </c>
      <c r="AA4682" s="202" t="str">
        <f>IFERROR(IF(VLOOKUP($C4682,'MSCI Database'!$C:$R,13, FALSE)="","",VLOOKUP($C4682,'MSCI Database'!$C:$R,13, FALSE)),"")</f>
        <v>Continued acquisition and divestment activities in 2020 could heighten labor-related challenges</v>
      </c>
    </row>
    <row r="4683" spans="1:27" s="130" customFormat="1" ht="15" hidden="1" customHeight="1" outlineLevel="1">
      <c r="A4683" s="130" t="s">
        <v>1262</v>
      </c>
      <c r="B4683" s="130" t="s">
        <v>1263</v>
      </c>
      <c r="C4683" s="130" t="s">
        <v>1264</v>
      </c>
      <c r="D4683" s="130" t="s">
        <v>18681</v>
      </c>
      <c r="E4683" s="130" t="s">
        <v>18689</v>
      </c>
      <c r="F4683" s="215">
        <v>2.771907479391849E-2</v>
      </c>
      <c r="G4683" s="132" t="str">
        <f ca="1">IFERROR(_xll.BQL($A4683, "cur_mkt_cap(currency=EUR)")/1000000, " ")</f>
        <v xml:space="preserve"> </v>
      </c>
      <c r="M4683" s="308"/>
      <c r="N4683" s="215">
        <f t="shared" si="174"/>
        <v>2.94333420753426E-4</v>
      </c>
      <c r="O4683" s="172" t="str">
        <f>IFERROR(IF(VLOOKUP($C4683,'MSCI Database'!$C:$R,2, FALSE)="","",VLOOKUP($C4683,'MSCI Database'!$C:$R,2, FALSE)),"")</f>
        <v>Technology Hardware, Storage &amp; Peripherals</v>
      </c>
      <c r="P4683" s="186" t="str">
        <f>IFERROR(IF(VLOOKUP($C4683,'MSCI Database'!$C:$R,3, FALSE)="","",VLOOKUP($C4683,'MSCI Database'!$C:$R,3, FALSE)),"")</f>
        <v>AA</v>
      </c>
      <c r="Q4683" s="164" t="str">
        <f>IFERROR(IF(VLOOKUP($C4683,'MSCI Database'!$C:$R,4, FALSE)="","",VLOOKUP($C4683,'MSCI Database'!$C:$R,4, FALSE)),"")</f>
        <v>0</v>
      </c>
      <c r="R4683" s="164">
        <f>IFERROR(IF(VLOOKUP($C4683,'MSCI Database'!$C:$R,5, FALSE)="","",VLOOKUP($C4683,'MSCI Database'!$C:$R,5, FALSE)),"")</f>
        <v>7.9</v>
      </c>
      <c r="S4683" s="164">
        <f>IFERROR(IF(VLOOKUP($C4683,'MSCI Database'!$C:$R,6, FALSE)="","",VLOOKUP($C4683,'MSCI Database'!$C:$R,6, FALSE)),"")</f>
        <v>2.2999999999999998</v>
      </c>
      <c r="T4683" s="211">
        <f>IFERROR(IF(VLOOKUP($C4683,'MSCI Database'!$C:$R,7, FALSE)="","",VLOOKUP($C4683,'MSCI Database'!$C:$R,7, FALSE)),"")</f>
        <v>5.3</v>
      </c>
      <c r="U4683" s="164">
        <f>IFERROR(IF(VLOOKUP($C4683,'MSCI Database'!$C:$R,8, FALSE)="","",VLOOKUP($C4683,'MSCI Database'!$C:$R,8, FALSE)),"")</f>
        <v>7.5</v>
      </c>
      <c r="V4683" s="175">
        <f>IFERROR(IF(VLOOKUP($C4683,'MSCI Database'!$C:$R,9, FALSE)="","",VLOOKUP($C4683,'MSCI Database'!$C:$R,9, FALSE)),"")</f>
        <v>5.3</v>
      </c>
      <c r="W4683" s="165">
        <f t="shared" ca="1" si="175"/>
        <v>0</v>
      </c>
      <c r="X4683" s="236">
        <f>IFERROR(IF(VLOOKUP($C4683,'MSCI Database'!$C:$R,10, FALSE)="","",VLOOKUP($C4683,'MSCI Database'!$C:$R,10, FALSE)),"")</f>
        <v>17619</v>
      </c>
      <c r="Y4683" s="133" t="str">
        <f>IFERROR(IF(VLOOKUP($C4683,'MSCI Database'!$C:$R,11, FALSE)="","",VLOOKUP($C4683,'MSCI Database'!$C:$R,11, FALSE)),"")</f>
        <v>2019</v>
      </c>
      <c r="Z4683" s="133" t="str">
        <f>IFERROR(IF(VLOOKUP($C4683,'MSCI Database'!$C:$R,12, FALSE)="","",VLOOKUP($C4683,'MSCI Database'!$C:$R,12, FALSE)),"")</f>
        <v>Reported</v>
      </c>
      <c r="AA4683" s="202" t="str">
        <f>IFERROR(IF(VLOOKUP($C4683,'MSCI Database'!$C:$R,13, FALSE)="","",VLOOKUP($C4683,'MSCI Database'!$C:$R,13, FALSE)),"")</f>
        <v>Efforts to mitigate labor-related risks in supply chain, robust governance practices underpin rating</v>
      </c>
    </row>
    <row r="4684" spans="1:27" s="130" customFormat="1" ht="15" hidden="1" customHeight="1" outlineLevel="1">
      <c r="A4684" s="130" t="s">
        <v>5485</v>
      </c>
      <c r="B4684" s="130" t="s">
        <v>5486</v>
      </c>
      <c r="C4684" s="130" t="s">
        <v>5487</v>
      </c>
      <c r="D4684" s="130" t="s">
        <v>18718</v>
      </c>
      <c r="E4684" s="130" t="s">
        <v>18688</v>
      </c>
      <c r="F4684" s="215">
        <v>6.606002381614815E-3</v>
      </c>
      <c r="G4684" s="132" t="str">
        <f ca="1">IFERROR(_xll.BQL($A4684, "cur_mkt_cap(currency=EUR)")/1000000, " ")</f>
        <v xml:space="preserve"> </v>
      </c>
      <c r="M4684" s="308"/>
      <c r="N4684" s="215">
        <f t="shared" si="174"/>
        <v>7.0145460948521919E-5</v>
      </c>
      <c r="O4684" s="172" t="str">
        <f>IFERROR(IF(VLOOKUP($C4684,'MSCI Database'!$C:$R,2, FALSE)="","",VLOOKUP($C4684,'MSCI Database'!$C:$R,2, FALSE)),"")</f>
        <v>Banks</v>
      </c>
      <c r="P4684" s="186" t="str">
        <f>IFERROR(IF(VLOOKUP($C4684,'MSCI Database'!$C:$R,3, FALSE)="","",VLOOKUP($C4684,'MSCI Database'!$C:$R,3, FALSE)),"")</f>
        <v>A</v>
      </c>
      <c r="Q4684" s="164" t="str">
        <f>IFERROR(IF(VLOOKUP($C4684,'MSCI Database'!$C:$R,4, FALSE)="","",VLOOKUP($C4684,'MSCI Database'!$C:$R,4, FALSE)),"")</f>
        <v>0</v>
      </c>
      <c r="R4684" s="164">
        <f>IFERROR(IF(VLOOKUP($C4684,'MSCI Database'!$C:$R,5, FALSE)="","",VLOOKUP($C4684,'MSCI Database'!$C:$R,5, FALSE)),"")</f>
        <v>6.2</v>
      </c>
      <c r="S4684" s="164">
        <f>IFERROR(IF(VLOOKUP($C4684,'MSCI Database'!$C:$R,6, FALSE)="","",VLOOKUP($C4684,'MSCI Database'!$C:$R,6, FALSE)),"")</f>
        <v>2.2999999999999998</v>
      </c>
      <c r="T4684" s="211">
        <f>IFERROR(IF(VLOOKUP($C4684,'MSCI Database'!$C:$R,7, FALSE)="","",VLOOKUP($C4684,'MSCI Database'!$C:$R,7, FALSE)),"")</f>
        <v>4.0999999999999996</v>
      </c>
      <c r="U4684" s="164">
        <f>IFERROR(IF(VLOOKUP($C4684,'MSCI Database'!$C:$R,8, FALSE)="","",VLOOKUP($C4684,'MSCI Database'!$C:$R,8, FALSE)),"")</f>
        <v>3.9</v>
      </c>
      <c r="V4684" s="175">
        <f>IFERROR(IF(VLOOKUP($C4684,'MSCI Database'!$C:$R,9, FALSE)="","",VLOOKUP($C4684,'MSCI Database'!$C:$R,9, FALSE)),"")</f>
        <v>3.8</v>
      </c>
      <c r="W4684" s="165">
        <f t="shared" ca="1" si="175"/>
        <v>0</v>
      </c>
      <c r="X4684" s="236">
        <f>IFERROR(IF(VLOOKUP($C4684,'MSCI Database'!$C:$R,10, FALSE)="","",VLOOKUP($C4684,'MSCI Database'!$C:$R,10, FALSE)),"")</f>
        <v>14873</v>
      </c>
      <c r="Y4684" s="133" t="str">
        <f>IFERROR(IF(VLOOKUP($C4684,'MSCI Database'!$C:$R,11, FALSE)="","",VLOOKUP($C4684,'MSCI Database'!$C:$R,11, FALSE)),"")</f>
        <v>2019</v>
      </c>
      <c r="Z4684" s="133" t="str">
        <f>IFERROR(IF(VLOOKUP($C4684,'MSCI Database'!$C:$R,12, FALSE)="","",VLOOKUP($C4684,'MSCI Database'!$C:$R,12, FALSE)),"")</f>
        <v>E.Segmt-Moderately High</v>
      </c>
      <c r="AA4684" s="202" t="str">
        <f>IFERROR(IF(VLOOKUP($C4684,'MSCI Database'!$C:$R,13, FALSE)="","",VLOOKUP($C4684,'MSCI Database'!$C:$R,13, FALSE)),"")</f>
        <v>Leads peers in internal controls but lags in data privacy measures</v>
      </c>
    </row>
    <row r="4685" spans="1:27" s="130" customFormat="1" ht="15" hidden="1" customHeight="1" outlineLevel="1">
      <c r="A4685" s="130" t="s">
        <v>2670</v>
      </c>
      <c r="B4685" s="130" t="s">
        <v>2671</v>
      </c>
      <c r="C4685" s="130" t="s">
        <v>2672</v>
      </c>
      <c r="D4685" s="130" t="s">
        <v>18686</v>
      </c>
      <c r="E4685" s="130" t="s">
        <v>18674</v>
      </c>
      <c r="F4685" s="215">
        <v>3.5910425234356502E-2</v>
      </c>
      <c r="G4685" s="132" t="str">
        <f ca="1">IFERROR(_xll.BQL($A4685, "cur_mkt_cap(currency=EUR)")/1000000, " ")</f>
        <v xml:space="preserve"> </v>
      </c>
      <c r="M4685" s="308"/>
      <c r="N4685" s="215">
        <f t="shared" si="174"/>
        <v>3.8131280998806129E-4</v>
      </c>
      <c r="O4685" s="172" t="str">
        <f>IFERROR(IF(VLOOKUP($C4685,'MSCI Database'!$C:$R,2, FALSE)="","",VLOOKUP($C4685,'MSCI Database'!$C:$R,2, FALSE)),"")</f>
        <v>Retail - Food &amp; Staples</v>
      </c>
      <c r="P4685" s="186" t="str">
        <f>IFERROR(IF(VLOOKUP($C4685,'MSCI Database'!$C:$R,3, FALSE)="","",VLOOKUP($C4685,'MSCI Database'!$C:$R,3, FALSE)),"")</f>
        <v>AA</v>
      </c>
      <c r="Q4685" s="164" t="str">
        <f>IFERROR(IF(VLOOKUP($C4685,'MSCI Database'!$C:$R,4, FALSE)="","",VLOOKUP($C4685,'MSCI Database'!$C:$R,4, FALSE)),"")</f>
        <v>0</v>
      </c>
      <c r="R4685" s="164">
        <f>IFERROR(IF(VLOOKUP($C4685,'MSCI Database'!$C:$R,5, FALSE)="","",VLOOKUP($C4685,'MSCI Database'!$C:$R,5, FALSE)),"")</f>
        <v>7.7</v>
      </c>
      <c r="S4685" s="164">
        <f>IFERROR(IF(VLOOKUP($C4685,'MSCI Database'!$C:$R,6, FALSE)="","",VLOOKUP($C4685,'MSCI Database'!$C:$R,6, FALSE)),"")</f>
        <v>8.9</v>
      </c>
      <c r="T4685" s="211">
        <f>IFERROR(IF(VLOOKUP($C4685,'MSCI Database'!$C:$R,7, FALSE)="","",VLOOKUP($C4685,'MSCI Database'!$C:$R,7, FALSE)),"")</f>
        <v>4.0999999999999996</v>
      </c>
      <c r="U4685" s="164">
        <f>IFERROR(IF(VLOOKUP($C4685,'MSCI Database'!$C:$R,8, FALSE)="","",VLOOKUP($C4685,'MSCI Database'!$C:$R,8, FALSE)),"")</f>
        <v>6.2</v>
      </c>
      <c r="V4685" s="175">
        <f>IFERROR(IF(VLOOKUP($C4685,'MSCI Database'!$C:$R,9, FALSE)="","",VLOOKUP($C4685,'MSCI Database'!$C:$R,9, FALSE)),"")</f>
        <v>5.4</v>
      </c>
      <c r="W4685" s="165">
        <f t="shared" ca="1" si="175"/>
        <v>0</v>
      </c>
      <c r="X4685" s="236">
        <f>IFERROR(IF(VLOOKUP($C4685,'MSCI Database'!$C:$R,10, FALSE)="","",VLOOKUP($C4685,'MSCI Database'!$C:$R,10, FALSE)),"")</f>
        <v>2849182</v>
      </c>
      <c r="Y4685" s="133" t="str">
        <f>IFERROR(IF(VLOOKUP($C4685,'MSCI Database'!$C:$R,11, FALSE)="","",VLOOKUP($C4685,'MSCI Database'!$C:$R,11, FALSE)),"")</f>
        <v>2019</v>
      </c>
      <c r="Z4685" s="133" t="str">
        <f>IFERROR(IF(VLOOKUP($C4685,'MSCI Database'!$C:$R,12, FALSE)="","",VLOOKUP($C4685,'MSCI Database'!$C:$R,12, FALSE)),"")</f>
        <v>Reported</v>
      </c>
      <c r="AA4685" s="202" t="str">
        <f>IFERROR(IF(VLOOKUP($C4685,'MSCI Database'!$C:$R,13, FALSE)="","",VLOOKUP($C4685,'MSCI Database'!$C:$R,13, FALSE)),"")</f>
        <v>Strong efforts to offer healthy and sustainable products</v>
      </c>
    </row>
    <row r="4686" spans="1:27" s="130" customFormat="1" ht="15" hidden="1" customHeight="1" outlineLevel="1">
      <c r="A4686" s="130" t="s">
        <v>6525</v>
      </c>
      <c r="B4686" s="130" t="s">
        <v>6526</v>
      </c>
      <c r="C4686" s="130" t="s">
        <v>6527</v>
      </c>
      <c r="D4686" s="130" t="s">
        <v>12128</v>
      </c>
      <c r="E4686" s="130" t="s">
        <v>18689</v>
      </c>
      <c r="F4686" s="215">
        <v>2.6000884183652061E-2</v>
      </c>
      <c r="G4686" s="132" t="str">
        <f ca="1">IFERROR(_xll.BQL($A4686, "cur_mkt_cap(currency=EUR)")/1000000, " ")</f>
        <v xml:space="preserve"> </v>
      </c>
      <c r="M4686" s="308"/>
      <c r="N4686" s="215">
        <f t="shared" si="174"/>
        <v>2.7608891138267713E-4</v>
      </c>
      <c r="O4686" s="172" t="str">
        <f>IFERROR(IF(VLOOKUP($C4686,'MSCI Database'!$C:$R,2, FALSE)="","",VLOOKUP($C4686,'MSCI Database'!$C:$R,2, FALSE)),"")</f>
        <v>Software &amp; Services</v>
      </c>
      <c r="P4686" s="186" t="str">
        <f>IFERROR(IF(VLOOKUP($C4686,'MSCI Database'!$C:$R,3, FALSE)="","",VLOOKUP($C4686,'MSCI Database'!$C:$R,3, FALSE)),"")</f>
        <v>BBB</v>
      </c>
      <c r="Q4686" s="164" t="str">
        <f>IFERROR(IF(VLOOKUP($C4686,'MSCI Database'!$C:$R,4, FALSE)="","",VLOOKUP($C4686,'MSCI Database'!$C:$R,4, FALSE)),"")</f>
        <v>0</v>
      </c>
      <c r="R4686" s="164">
        <f>IFERROR(IF(VLOOKUP($C4686,'MSCI Database'!$C:$R,5, FALSE)="","",VLOOKUP($C4686,'MSCI Database'!$C:$R,5, FALSE)),"")</f>
        <v>4.4000000000000004</v>
      </c>
      <c r="S4686" s="164">
        <f>IFERROR(IF(VLOOKUP($C4686,'MSCI Database'!$C:$R,6, FALSE)="","",VLOOKUP($C4686,'MSCI Database'!$C:$R,6, FALSE)),"")</f>
        <v>10</v>
      </c>
      <c r="T4686" s="211">
        <f>IFERROR(IF(VLOOKUP($C4686,'MSCI Database'!$C:$R,7, FALSE)="","",VLOOKUP($C4686,'MSCI Database'!$C:$R,7, FALSE)),"")</f>
        <v>2.9</v>
      </c>
      <c r="U4686" s="164">
        <f>IFERROR(IF(VLOOKUP($C4686,'MSCI Database'!$C:$R,8, FALSE)="","",VLOOKUP($C4686,'MSCI Database'!$C:$R,8, FALSE)),"")</f>
        <v>5.9</v>
      </c>
      <c r="V4686" s="175">
        <f>IFERROR(IF(VLOOKUP($C4686,'MSCI Database'!$C:$R,9, FALSE)="","",VLOOKUP($C4686,'MSCI Database'!$C:$R,9, FALSE)),"")</f>
        <v>4.5</v>
      </c>
      <c r="W4686" s="165">
        <f t="shared" ca="1" si="175"/>
        <v>0</v>
      </c>
      <c r="X4686" s="236">
        <f>IFERROR(IF(VLOOKUP($C4686,'MSCI Database'!$C:$R,10, FALSE)="","",VLOOKUP($C4686,'MSCI Database'!$C:$R,10, FALSE)),"")</f>
        <v>53622</v>
      </c>
      <c r="Y4686" s="133" t="str">
        <f>IFERROR(IF(VLOOKUP($C4686,'MSCI Database'!$C:$R,11, FALSE)="","",VLOOKUP($C4686,'MSCI Database'!$C:$R,11, FALSE)),"")</f>
        <v>2019</v>
      </c>
      <c r="Z4686" s="133" t="str">
        <f>IFERROR(IF(VLOOKUP($C4686,'MSCI Database'!$C:$R,12, FALSE)="","",VLOOKUP($C4686,'MSCI Database'!$C:$R,12, FALSE)),"")</f>
        <v>Reported</v>
      </c>
      <c r="AA4686" s="202" t="str">
        <f>IFERROR(IF(VLOOKUP($C4686,'MSCI Database'!$C:$R,13, FALSE)="","",VLOOKUP($C4686,'MSCI Database'!$C:$R,13, FALSE)),"")</f>
        <v>Strong governance practices, but data security programs lag those of peers</v>
      </c>
    </row>
    <row r="4687" spans="1:27" s="130" customFormat="1" ht="15" hidden="1" customHeight="1" outlineLevel="1">
      <c r="A4687" s="130" t="s">
        <v>7337</v>
      </c>
      <c r="B4687" s="130" t="s">
        <v>7338</v>
      </c>
      <c r="C4687" s="130" t="s">
        <v>7339</v>
      </c>
      <c r="D4687" s="130" t="s">
        <v>12128</v>
      </c>
      <c r="E4687" s="130" t="s">
        <v>18674</v>
      </c>
      <c r="F4687" s="215">
        <v>2.5998333166403351E-2</v>
      </c>
      <c r="G4687" s="132" t="str">
        <f ca="1">IFERROR(_xll.BQL($A4687, "cur_mkt_cap(currency=EUR)")/1000000, " ")</f>
        <v xml:space="preserve"> </v>
      </c>
      <c r="M4687" s="308"/>
      <c r="N4687" s="215">
        <f t="shared" si="174"/>
        <v>2.7606182355096573E-4</v>
      </c>
      <c r="O4687" s="172" t="str">
        <f>IFERROR(IF(VLOOKUP($C4687,'MSCI Database'!$C:$R,2, FALSE)="","",VLOOKUP($C4687,'MSCI Database'!$C:$R,2, FALSE)),"")</f>
        <v>Food Products</v>
      </c>
      <c r="P4687" s="186" t="str">
        <f>IFERROR(IF(VLOOKUP($C4687,'MSCI Database'!$C:$R,3, FALSE)="","",VLOOKUP($C4687,'MSCI Database'!$C:$R,3, FALSE)),"")</f>
        <v>AAA</v>
      </c>
      <c r="Q4687" s="164" t="str">
        <f>IFERROR(IF(VLOOKUP($C4687,'MSCI Database'!$C:$R,4, FALSE)="","",VLOOKUP($C4687,'MSCI Database'!$C:$R,4, FALSE)),"")</f>
        <v>0</v>
      </c>
      <c r="R4687" s="164">
        <f>IFERROR(IF(VLOOKUP($C4687,'MSCI Database'!$C:$R,5, FALSE)="","",VLOOKUP($C4687,'MSCI Database'!$C:$R,5, FALSE)),"")</f>
        <v>9.4</v>
      </c>
      <c r="S4687" s="164">
        <f>IFERROR(IF(VLOOKUP($C4687,'MSCI Database'!$C:$R,6, FALSE)="","",VLOOKUP($C4687,'MSCI Database'!$C:$R,6, FALSE)),"")</f>
        <v>5.8</v>
      </c>
      <c r="T4687" s="211">
        <f>IFERROR(IF(VLOOKUP($C4687,'MSCI Database'!$C:$R,7, FALSE)="","",VLOOKUP($C4687,'MSCI Database'!$C:$R,7, FALSE)),"")</f>
        <v>6.2</v>
      </c>
      <c r="U4687" s="164">
        <f>IFERROR(IF(VLOOKUP($C4687,'MSCI Database'!$C:$R,8, FALSE)="","",VLOOKUP($C4687,'MSCI Database'!$C:$R,8, FALSE)),"")</f>
        <v>5.5</v>
      </c>
      <c r="V4687" s="175">
        <f>IFERROR(IF(VLOOKUP($C4687,'MSCI Database'!$C:$R,9, FALSE)="","",VLOOKUP($C4687,'MSCI Database'!$C:$R,9, FALSE)),"")</f>
        <v>5.8</v>
      </c>
      <c r="W4687" s="165">
        <f t="shared" ca="1" si="175"/>
        <v>0</v>
      </c>
      <c r="X4687" s="236">
        <f>IFERROR(IF(VLOOKUP($C4687,'MSCI Database'!$C:$R,10, FALSE)="","",VLOOKUP($C4687,'MSCI Database'!$C:$R,10, FALSE)),"")</f>
        <v>1056624</v>
      </c>
      <c r="Y4687" s="133" t="str">
        <f>IFERROR(IF(VLOOKUP($C4687,'MSCI Database'!$C:$R,11, FALSE)="","",VLOOKUP($C4687,'MSCI Database'!$C:$R,11, FALSE)),"")</f>
        <v>2019</v>
      </c>
      <c r="Z4687" s="133" t="str">
        <f>IFERROR(IF(VLOOKUP($C4687,'MSCI Database'!$C:$R,12, FALSE)="","",VLOOKUP($C4687,'MSCI Database'!$C:$R,12, FALSE)),"")</f>
        <v>Reported</v>
      </c>
      <c r="AA4687" s="202" t="str">
        <f>IFERROR(IF(VLOOKUP($C4687,'MSCI Database'!$C:$R,13, FALSE)="","",VLOOKUP($C4687,'MSCI Database'!$C:$R,13, FALSE)),"")</f>
        <v>Robust efforts to offer healthier food and address upstream water stress-related risks</v>
      </c>
    </row>
    <row r="4688" spans="1:27" s="130" customFormat="1" ht="15" hidden="1" customHeight="1" outlineLevel="1">
      <c r="A4688" s="130" t="s">
        <v>8179</v>
      </c>
      <c r="B4688" s="130" t="s">
        <v>8180</v>
      </c>
      <c r="C4688" s="130" t="s">
        <v>8181</v>
      </c>
      <c r="D4688" s="130" t="s">
        <v>12128</v>
      </c>
      <c r="E4688" s="130" t="s">
        <v>18689</v>
      </c>
      <c r="F4688" s="215">
        <v>2.5973884885805008E-2</v>
      </c>
      <c r="G4688" s="132" t="str">
        <f ca="1">IFERROR(_xll.BQL($A4688, "cur_mkt_cap(currency=EUR)")/1000000, " ")</f>
        <v xml:space="preserve"> </v>
      </c>
      <c r="M4688" s="308"/>
      <c r="N4688" s="215">
        <f t="shared" si="174"/>
        <v>2.7580222087253767E-4</v>
      </c>
      <c r="O4688" s="172" t="str">
        <f>IFERROR(IF(VLOOKUP($C4688,'MSCI Database'!$C:$R,2, FALSE)="","",VLOOKUP($C4688,'MSCI Database'!$C:$R,2, FALSE)),"")</f>
        <v>Software &amp; Services</v>
      </c>
      <c r="P4688" s="186" t="str">
        <f>IFERROR(IF(VLOOKUP($C4688,'MSCI Database'!$C:$R,3, FALSE)="","",VLOOKUP($C4688,'MSCI Database'!$C:$R,3, FALSE)),"")</f>
        <v>BBB</v>
      </c>
      <c r="Q4688" s="164" t="str">
        <f>IFERROR(IF(VLOOKUP($C4688,'MSCI Database'!$C:$R,4, FALSE)="","",VLOOKUP($C4688,'MSCI Database'!$C:$R,4, FALSE)),"")</f>
        <v>1</v>
      </c>
      <c r="R4688" s="164">
        <f>IFERROR(IF(VLOOKUP($C4688,'MSCI Database'!$C:$R,5, FALSE)="","",VLOOKUP($C4688,'MSCI Database'!$C:$R,5, FALSE)),"")</f>
        <v>4.7</v>
      </c>
      <c r="S4688" s="164">
        <f>IFERROR(IF(VLOOKUP($C4688,'MSCI Database'!$C:$R,6, FALSE)="","",VLOOKUP($C4688,'MSCI Database'!$C:$R,6, FALSE)),"")</f>
        <v>4.4000000000000004</v>
      </c>
      <c r="T4688" s="211">
        <f>IFERROR(IF(VLOOKUP($C4688,'MSCI Database'!$C:$R,7, FALSE)="","",VLOOKUP($C4688,'MSCI Database'!$C:$R,7, FALSE)),"")</f>
        <v>4.5999999999999996</v>
      </c>
      <c r="U4688" s="164">
        <f>IFERROR(IF(VLOOKUP($C4688,'MSCI Database'!$C:$R,8, FALSE)="","",VLOOKUP($C4688,'MSCI Database'!$C:$R,8, FALSE)),"")</f>
        <v>4.9000000000000004</v>
      </c>
      <c r="V4688" s="175">
        <f>IFERROR(IF(VLOOKUP($C4688,'MSCI Database'!$C:$R,9, FALSE)="","",VLOOKUP($C4688,'MSCI Database'!$C:$R,9, FALSE)),"")</f>
        <v>4.7</v>
      </c>
      <c r="W4688" s="165">
        <f t="shared" ca="1" si="175"/>
        <v>0</v>
      </c>
      <c r="X4688" s="236">
        <f>IFERROR(IF(VLOOKUP($C4688,'MSCI Database'!$C:$R,10, FALSE)="","",VLOOKUP($C4688,'MSCI Database'!$C:$R,10, FALSE)),"")</f>
        <v>13779</v>
      </c>
      <c r="Y4688" s="133" t="str">
        <f>IFERROR(IF(VLOOKUP($C4688,'MSCI Database'!$C:$R,11, FALSE)="","",VLOOKUP($C4688,'MSCI Database'!$C:$R,11, FALSE)),"")</f>
        <v>2019</v>
      </c>
      <c r="Z4688" s="133" t="str">
        <f>IFERROR(IF(VLOOKUP($C4688,'MSCI Database'!$C:$R,12, FALSE)="","",VLOOKUP($C4688,'MSCI Database'!$C:$R,12, FALSE)),"")</f>
        <v>E.Segmt-Moderately High</v>
      </c>
      <c r="AA4688" s="202" t="str">
        <f>IFERROR(IF(VLOOKUP($C4688,'MSCI Database'!$C:$R,13, FALSE)="","",VLOOKUP($C4688,'MSCI Database'!$C:$R,13, FALSE)),"")</f>
        <v>Improvements in privacy and data security measures drive upgrade</v>
      </c>
    </row>
    <row r="4689" spans="1:27" s="130" customFormat="1" ht="15" hidden="1" customHeight="1" outlineLevel="1">
      <c r="A4689" s="130" t="s">
        <v>3085</v>
      </c>
      <c r="B4689" s="130" t="s">
        <v>3086</v>
      </c>
      <c r="C4689" s="130" t="s">
        <v>3087</v>
      </c>
      <c r="D4689" s="130" t="s">
        <v>18706</v>
      </c>
      <c r="E4689" s="130" t="s">
        <v>18689</v>
      </c>
      <c r="F4689" s="215">
        <v>2.5876429215936039E-2</v>
      </c>
      <c r="G4689" s="132" t="str">
        <f ca="1">IFERROR(_xll.BQL($A4689, "cur_mkt_cap(currency=EUR)")/1000000, " ")</f>
        <v xml:space="preserve"> </v>
      </c>
      <c r="M4689" s="308"/>
      <c r="N4689" s="215">
        <f t="shared" si="174"/>
        <v>2.7476739337928225E-4</v>
      </c>
      <c r="O4689" s="172" t="str">
        <f>IFERROR(IF(VLOOKUP($C4689,'MSCI Database'!$C:$R,2, FALSE)="","",VLOOKUP($C4689,'MSCI Database'!$C:$R,2, FALSE)),"")</f>
        <v>Software &amp; Services</v>
      </c>
      <c r="P4689" s="186" t="str">
        <f>IFERROR(IF(VLOOKUP($C4689,'MSCI Database'!$C:$R,3, FALSE)="","",VLOOKUP($C4689,'MSCI Database'!$C:$R,3, FALSE)),"")</f>
        <v>AA</v>
      </c>
      <c r="Q4689" s="164" t="str">
        <f>IFERROR(IF(VLOOKUP($C4689,'MSCI Database'!$C:$R,4, FALSE)="","",VLOOKUP($C4689,'MSCI Database'!$C:$R,4, FALSE)),"")</f>
        <v>0</v>
      </c>
      <c r="R4689" s="164">
        <f>IFERROR(IF(VLOOKUP($C4689,'MSCI Database'!$C:$R,5, FALSE)="","",VLOOKUP($C4689,'MSCI Database'!$C:$R,5, FALSE)),"")</f>
        <v>7.4</v>
      </c>
      <c r="S4689" s="164">
        <f>IFERROR(IF(VLOOKUP($C4689,'MSCI Database'!$C:$R,6, FALSE)="","",VLOOKUP($C4689,'MSCI Database'!$C:$R,6, FALSE)),"")</f>
        <v>6.7</v>
      </c>
      <c r="T4689" s="211">
        <f>IFERROR(IF(VLOOKUP($C4689,'MSCI Database'!$C:$R,7, FALSE)="","",VLOOKUP($C4689,'MSCI Database'!$C:$R,7, FALSE)),"")</f>
        <v>3.4</v>
      </c>
      <c r="U4689" s="164">
        <f>IFERROR(IF(VLOOKUP($C4689,'MSCI Database'!$C:$R,8, FALSE)="","",VLOOKUP($C4689,'MSCI Database'!$C:$R,8, FALSE)),"")</f>
        <v>6.4</v>
      </c>
      <c r="V4689" s="175">
        <f>IFERROR(IF(VLOOKUP($C4689,'MSCI Database'!$C:$R,9, FALSE)="","",VLOOKUP($C4689,'MSCI Database'!$C:$R,9, FALSE)),"")</f>
        <v>4.8</v>
      </c>
      <c r="W4689" s="165">
        <f t="shared" ca="1" si="175"/>
        <v>0</v>
      </c>
      <c r="X4689" s="236">
        <f>IFERROR(IF(VLOOKUP($C4689,'MSCI Database'!$C:$R,10, FALSE)="","",VLOOKUP($C4689,'MSCI Database'!$C:$R,10, FALSE)),"")</f>
        <v>8917</v>
      </c>
      <c r="Y4689" s="133" t="str">
        <f>IFERROR(IF(VLOOKUP($C4689,'MSCI Database'!$C:$R,11, FALSE)="","",VLOOKUP($C4689,'MSCI Database'!$C:$R,11, FALSE)),"")</f>
        <v>2019</v>
      </c>
      <c r="Z4689" s="133" t="str">
        <f>IFERROR(IF(VLOOKUP($C4689,'MSCI Database'!$C:$R,12, FALSE)="","",VLOOKUP($C4689,'MSCI Database'!$C:$R,12, FALSE)),"")</f>
        <v>E.Segmt-Moderately Low</v>
      </c>
      <c r="AA4689" s="202" t="str">
        <f>IFERROR(IF(VLOOKUP($C4689,'MSCI Database'!$C:$R,13, FALSE)="","",VLOOKUP($C4689,'MSCI Database'!$C:$R,13, FALSE)),"")</f>
        <v>Leads peers in governance performance and data security management initiatives</v>
      </c>
    </row>
    <row r="4690" spans="1:27" s="130" customFormat="1" ht="15" hidden="1" customHeight="1" outlineLevel="1">
      <c r="A4690" s="130" t="s">
        <v>8299</v>
      </c>
      <c r="B4690" s="130" t="s">
        <v>8300</v>
      </c>
      <c r="C4690" s="130" t="s">
        <v>8301</v>
      </c>
      <c r="D4690" s="130" t="s">
        <v>12128</v>
      </c>
      <c r="E4690" s="130" t="s">
        <v>18673</v>
      </c>
      <c r="F4690" s="215">
        <v>2.5854076856062669E-2</v>
      </c>
      <c r="G4690" s="132" t="str">
        <f ca="1">IFERROR(_xll.BQL($A4690, "cur_mkt_cap(currency=EUR)")/1000000, " ")</f>
        <v xml:space="preserve"> </v>
      </c>
      <c r="M4690" s="308"/>
      <c r="N4690" s="215">
        <f t="shared" si="174"/>
        <v>2.7453004611598596E-4</v>
      </c>
      <c r="O4690" s="172" t="str">
        <f>IFERROR(IF(VLOOKUP($C4690,'MSCI Database'!$C:$R,2, FALSE)="","",VLOOKUP($C4690,'MSCI Database'!$C:$R,2, FALSE)),"")</f>
        <v>Construction &amp; Farm Machinery &amp; Heavy Trucks</v>
      </c>
      <c r="P4690" s="186" t="str">
        <f>IFERROR(IF(VLOOKUP($C4690,'MSCI Database'!$C:$R,3, FALSE)="","",VLOOKUP($C4690,'MSCI Database'!$C:$R,3, FALSE)),"")</f>
        <v>BB</v>
      </c>
      <c r="Q4690" s="164" t="str">
        <f>IFERROR(IF(VLOOKUP($C4690,'MSCI Database'!$C:$R,4, FALSE)="","",VLOOKUP($C4690,'MSCI Database'!$C:$R,4, FALSE)),"")</f>
        <v>0</v>
      </c>
      <c r="R4690" s="164">
        <f>IFERROR(IF(VLOOKUP($C4690,'MSCI Database'!$C:$R,5, FALSE)="","",VLOOKUP($C4690,'MSCI Database'!$C:$R,5, FALSE)),"")</f>
        <v>4.0999999999999996</v>
      </c>
      <c r="S4690" s="164">
        <f>IFERROR(IF(VLOOKUP($C4690,'MSCI Database'!$C:$R,6, FALSE)="","",VLOOKUP($C4690,'MSCI Database'!$C:$R,6, FALSE)),"")</f>
        <v>3.6</v>
      </c>
      <c r="T4690" s="211">
        <f>IFERROR(IF(VLOOKUP($C4690,'MSCI Database'!$C:$R,7, FALSE)="","",VLOOKUP($C4690,'MSCI Database'!$C:$R,7, FALSE)),"")</f>
        <v>4.2</v>
      </c>
      <c r="U4690" s="164">
        <f>IFERROR(IF(VLOOKUP($C4690,'MSCI Database'!$C:$R,8, FALSE)="","",VLOOKUP($C4690,'MSCI Database'!$C:$R,8, FALSE)),"")</f>
        <v>4.8</v>
      </c>
      <c r="V4690" s="175">
        <f>IFERROR(IF(VLOOKUP($C4690,'MSCI Database'!$C:$R,9, FALSE)="","",VLOOKUP($C4690,'MSCI Database'!$C:$R,9, FALSE)),"")</f>
        <v>4.3</v>
      </c>
      <c r="W4690" s="165">
        <f t="shared" ca="1" si="175"/>
        <v>0</v>
      </c>
      <c r="X4690" s="236">
        <f>IFERROR(IF(VLOOKUP($C4690,'MSCI Database'!$C:$R,10, FALSE)="","",VLOOKUP($C4690,'MSCI Database'!$C:$R,10, FALSE)),"")</f>
        <v>385250</v>
      </c>
      <c r="Y4690" s="133" t="str">
        <f>IFERROR(IF(VLOOKUP($C4690,'MSCI Database'!$C:$R,11, FALSE)="","",VLOOKUP($C4690,'MSCI Database'!$C:$R,11, FALSE)),"")</f>
        <v>2019</v>
      </c>
      <c r="Z4690" s="133" t="str">
        <f>IFERROR(IF(VLOOKUP($C4690,'MSCI Database'!$C:$R,12, FALSE)="","",VLOOKUP($C4690,'MSCI Database'!$C:$R,12, FALSE)),"")</f>
        <v>E.CSI</v>
      </c>
      <c r="AA4690" s="202" t="str">
        <f>IFERROR(IF(VLOOKUP($C4690,'MSCI Database'!$C:$R,13, FALSE)="","",VLOOKUP($C4690,'MSCI Database'!$C:$R,13, FALSE)),"")</f>
        <v>Cleantech strategy is on par with industry peers; layoffs continue to pose employee-related risks</v>
      </c>
    </row>
    <row r="4691" spans="1:27" s="130" customFormat="1" ht="15" hidden="1" customHeight="1" outlineLevel="1">
      <c r="A4691" s="130" t="s">
        <v>7252</v>
      </c>
      <c r="B4691" s="130" t="s">
        <v>7253</v>
      </c>
      <c r="C4691" s="130" t="s">
        <v>7254</v>
      </c>
      <c r="D4691" s="130" t="s">
        <v>12128</v>
      </c>
      <c r="E4691" s="130" t="s">
        <v>12133</v>
      </c>
      <c r="F4691" s="215">
        <v>2.5850643508818959E-2</v>
      </c>
      <c r="G4691" s="132" t="str">
        <f ca="1">IFERROR(_xll.BQL($A4691, "cur_mkt_cap(currency=EUR)")/1000000, " ")</f>
        <v xml:space="preserve"> </v>
      </c>
      <c r="M4691" s="308"/>
      <c r="N4691" s="215">
        <f t="shared" si="174"/>
        <v>2.7449358931335501E-4</v>
      </c>
      <c r="O4691" s="172" t="str">
        <f>IFERROR(IF(VLOOKUP($C4691,'MSCI Database'!$C:$R,2, FALSE)="","",VLOOKUP($C4691,'MSCI Database'!$C:$R,2, FALSE)),"")</f>
        <v>Biotechnology</v>
      </c>
      <c r="P4691" s="186" t="str">
        <f>IFERROR(IF(VLOOKUP($C4691,'MSCI Database'!$C:$R,3, FALSE)="","",VLOOKUP($C4691,'MSCI Database'!$C:$R,3, FALSE)),"")</f>
        <v>BB</v>
      </c>
      <c r="Q4691" s="164" t="str">
        <f>IFERROR(IF(VLOOKUP($C4691,'MSCI Database'!$C:$R,4, FALSE)="","",VLOOKUP($C4691,'MSCI Database'!$C:$R,4, FALSE)),"")</f>
        <v>1</v>
      </c>
      <c r="R4691" s="164">
        <f>IFERROR(IF(VLOOKUP($C4691,'MSCI Database'!$C:$R,5, FALSE)="","",VLOOKUP($C4691,'MSCI Database'!$C:$R,5, FALSE)),"")</f>
        <v>4</v>
      </c>
      <c r="S4691" s="164">
        <f>IFERROR(IF(VLOOKUP($C4691,'MSCI Database'!$C:$R,6, FALSE)="","",VLOOKUP($C4691,'MSCI Database'!$C:$R,6, FALSE)),"")</f>
        <v>4.5999999999999996</v>
      </c>
      <c r="T4691" s="211">
        <f>IFERROR(IF(VLOOKUP($C4691,'MSCI Database'!$C:$R,7, FALSE)="","",VLOOKUP($C4691,'MSCI Database'!$C:$R,7, FALSE)),"")</f>
        <v>4.3</v>
      </c>
      <c r="U4691" s="164">
        <f>IFERROR(IF(VLOOKUP($C4691,'MSCI Database'!$C:$R,8, FALSE)="","",VLOOKUP($C4691,'MSCI Database'!$C:$R,8, FALSE)),"")</f>
        <v>5.6</v>
      </c>
      <c r="V4691" s="175">
        <f>IFERROR(IF(VLOOKUP($C4691,'MSCI Database'!$C:$R,9, FALSE)="","",VLOOKUP($C4691,'MSCI Database'!$C:$R,9, FALSE)),"")</f>
        <v>4.8</v>
      </c>
      <c r="W4691" s="165">
        <f t="shared" ca="1" si="175"/>
        <v>0</v>
      </c>
      <c r="X4691" s="236">
        <f>IFERROR(IF(VLOOKUP($C4691,'MSCI Database'!$C:$R,10, FALSE)="","",VLOOKUP($C4691,'MSCI Database'!$C:$R,10, FALSE)),"")</f>
        <v>9375</v>
      </c>
      <c r="Y4691" s="133" t="str">
        <f>IFERROR(IF(VLOOKUP($C4691,'MSCI Database'!$C:$R,11, FALSE)="","",VLOOKUP($C4691,'MSCI Database'!$C:$R,11, FALSE)),"")</f>
        <v>2019</v>
      </c>
      <c r="Z4691" s="133" t="str">
        <f>IFERROR(IF(VLOOKUP($C4691,'MSCI Database'!$C:$R,12, FALSE)="","",VLOOKUP($C4691,'MSCI Database'!$C:$R,12, FALSE)),"")</f>
        <v>Reported</v>
      </c>
      <c r="AA4691" s="202" t="str">
        <f>IFERROR(IF(VLOOKUP($C4691,'MSCI Database'!$C:$R,13, FALSE)="","",VLOOKUP($C4691,'MSCI Database'!$C:$R,13, FALSE)),"")</f>
        <v>Strengthened employee management programs drive upgrade</v>
      </c>
    </row>
    <row r="4692" spans="1:27" s="130" customFormat="1" ht="15" hidden="1" customHeight="1" outlineLevel="1">
      <c r="A4692" s="130" t="s">
        <v>8105</v>
      </c>
      <c r="B4692" s="130" t="s">
        <v>8106</v>
      </c>
      <c r="C4692" s="130" t="s">
        <v>8107</v>
      </c>
      <c r="D4692" s="130" t="s">
        <v>12128</v>
      </c>
      <c r="E4692" s="130" t="s">
        <v>12133</v>
      </c>
      <c r="F4692" s="215">
        <v>2.5835311090221611E-2</v>
      </c>
      <c r="G4692" s="132" t="str">
        <f ca="1">IFERROR(_xll.BQL($A4692, "cur_mkt_cap(currency=EUR)")/1000000, " ")</f>
        <v xml:space="preserve"> </v>
      </c>
      <c r="M4692" s="308"/>
      <c r="N4692" s="215">
        <f t="shared" si="174"/>
        <v>2.743307828976383E-4</v>
      </c>
      <c r="O4692" s="172" t="str">
        <f>IFERROR(IF(VLOOKUP($C4692,'MSCI Database'!$C:$R,2, FALSE)="","",VLOOKUP($C4692,'MSCI Database'!$C:$R,2, FALSE)),"")</f>
        <v>Health Care Equipment &amp; Supplies</v>
      </c>
      <c r="P4692" s="186" t="str">
        <f>IFERROR(IF(VLOOKUP($C4692,'MSCI Database'!$C:$R,3, FALSE)="","",VLOOKUP($C4692,'MSCI Database'!$C:$R,3, FALSE)),"")</f>
        <v>BBB</v>
      </c>
      <c r="Q4692" s="164" t="str">
        <f>IFERROR(IF(VLOOKUP($C4692,'MSCI Database'!$C:$R,4, FALSE)="","",VLOOKUP($C4692,'MSCI Database'!$C:$R,4, FALSE)),"")</f>
        <v>1</v>
      </c>
      <c r="R4692" s="164">
        <f>IFERROR(IF(VLOOKUP($C4692,'MSCI Database'!$C:$R,5, FALSE)="","",VLOOKUP($C4692,'MSCI Database'!$C:$R,5, FALSE)),"")</f>
        <v>4.7</v>
      </c>
      <c r="S4692" s="164">
        <f>IFERROR(IF(VLOOKUP($C4692,'MSCI Database'!$C:$R,6, FALSE)="","",VLOOKUP($C4692,'MSCI Database'!$C:$R,6, FALSE)),"")</f>
        <v>7.6</v>
      </c>
      <c r="T4692" s="211">
        <f>IFERROR(IF(VLOOKUP($C4692,'MSCI Database'!$C:$R,7, FALSE)="","",VLOOKUP($C4692,'MSCI Database'!$C:$R,7, FALSE)),"")</f>
        <v>4.5</v>
      </c>
      <c r="U4692" s="164">
        <f>IFERROR(IF(VLOOKUP($C4692,'MSCI Database'!$C:$R,8, FALSE)="","",VLOOKUP($C4692,'MSCI Database'!$C:$R,8, FALSE)),"")</f>
        <v>5.9</v>
      </c>
      <c r="V4692" s="175">
        <f>IFERROR(IF(VLOOKUP($C4692,'MSCI Database'!$C:$R,9, FALSE)="","",VLOOKUP($C4692,'MSCI Database'!$C:$R,9, FALSE)),"")</f>
        <v>5.2</v>
      </c>
      <c r="W4692" s="165">
        <f t="shared" ca="1" si="175"/>
        <v>0</v>
      </c>
      <c r="X4692" s="236">
        <f>IFERROR(IF(VLOOKUP($C4692,'MSCI Database'!$C:$R,10, FALSE)="","",VLOOKUP($C4692,'MSCI Database'!$C:$R,10, FALSE)),"")</f>
        <v>48581</v>
      </c>
      <c r="Y4692" s="133" t="str">
        <f>IFERROR(IF(VLOOKUP($C4692,'MSCI Database'!$C:$R,11, FALSE)="","",VLOOKUP($C4692,'MSCI Database'!$C:$R,11, FALSE)),"")</f>
        <v>2019</v>
      </c>
      <c r="Z4692" s="133" t="str">
        <f>IFERROR(IF(VLOOKUP($C4692,'MSCI Database'!$C:$R,12, FALSE)="","",VLOOKUP($C4692,'MSCI Database'!$C:$R,12, FALSE)),"")</f>
        <v>E.Segmt-Moderately High</v>
      </c>
      <c r="AA4692" s="202" t="str">
        <f>IFERROR(IF(VLOOKUP($C4692,'MSCI Database'!$C:$R,13, FALSE)="","",VLOOKUP($C4692,'MSCI Database'!$C:$R,13, FALSE)),"")</f>
        <v>Robust governance practices, but lags peers in product quality management</v>
      </c>
    </row>
    <row r="4693" spans="1:27" s="130" customFormat="1" ht="15" hidden="1" customHeight="1" outlineLevel="1">
      <c r="A4693" s="130" t="s">
        <v>676</v>
      </c>
      <c r="B4693" s="130" t="s">
        <v>677</v>
      </c>
      <c r="C4693" s="130" t="s">
        <v>678</v>
      </c>
      <c r="D4693" s="130" t="s">
        <v>18675</v>
      </c>
      <c r="E4693" s="130" t="s">
        <v>18684</v>
      </c>
      <c r="F4693" s="215">
        <v>3.3224391682688701E-3</v>
      </c>
      <c r="G4693" s="132" t="str">
        <f ca="1">IFERROR(_xll.BQL($A4693, "cur_mkt_cap(currency=EUR)")/1000000, " ")</f>
        <v xml:space="preserve"> </v>
      </c>
      <c r="M4693" s="308"/>
      <c r="N4693" s="215">
        <f t="shared" si="174"/>
        <v>3.5279131533506111E-5</v>
      </c>
      <c r="O4693" s="172" t="str">
        <f>IFERROR(IF(VLOOKUP($C4693,'MSCI Database'!$C:$R,2, FALSE)="","",VLOOKUP($C4693,'MSCI Database'!$C:$R,2, FALSE)),"")</f>
        <v>Paper &amp; Forest Products</v>
      </c>
      <c r="P4693" s="186" t="str">
        <f>IFERROR(IF(VLOOKUP($C4693,'MSCI Database'!$C:$R,3, FALSE)="","",VLOOKUP($C4693,'MSCI Database'!$C:$R,3, FALSE)),"")</f>
        <v>CCC</v>
      </c>
      <c r="Q4693" s="164" t="str">
        <f>IFERROR(IF(VLOOKUP($C4693,'MSCI Database'!$C:$R,4, FALSE)="","",VLOOKUP($C4693,'MSCI Database'!$C:$R,4, FALSE)),"")</f>
        <v>0</v>
      </c>
      <c r="R4693" s="164">
        <f>IFERROR(IF(VLOOKUP($C4693,'MSCI Database'!$C:$R,5, FALSE)="","",VLOOKUP($C4693,'MSCI Database'!$C:$R,5, FALSE)),"")</f>
        <v>0</v>
      </c>
      <c r="S4693" s="164">
        <f>IFERROR(IF(VLOOKUP($C4693,'MSCI Database'!$C:$R,6, FALSE)="","",VLOOKUP($C4693,'MSCI Database'!$C:$R,6, FALSE)),"")</f>
        <v>2.6</v>
      </c>
      <c r="T4693" s="211">
        <f>IFERROR(IF(VLOOKUP($C4693,'MSCI Database'!$C:$R,7, FALSE)="","",VLOOKUP($C4693,'MSCI Database'!$C:$R,7, FALSE)),"")</f>
        <v>4.2</v>
      </c>
      <c r="U4693" s="164">
        <f>IFERROR(IF(VLOOKUP($C4693,'MSCI Database'!$C:$R,8, FALSE)="","",VLOOKUP($C4693,'MSCI Database'!$C:$R,8, FALSE)),"")</f>
        <v>3.1</v>
      </c>
      <c r="V4693" s="175">
        <f>IFERROR(IF(VLOOKUP($C4693,'MSCI Database'!$C:$R,9, FALSE)="","",VLOOKUP($C4693,'MSCI Database'!$C:$R,9, FALSE)),"")</f>
        <v>3</v>
      </c>
      <c r="W4693" s="165">
        <f t="shared" ca="1" si="175"/>
        <v>0</v>
      </c>
      <c r="X4693" s="236">
        <f>IFERROR(IF(VLOOKUP($C4693,'MSCI Database'!$C:$R,10, FALSE)="","",VLOOKUP($C4693,'MSCI Database'!$C:$R,10, FALSE)),"")</f>
        <v>13547004</v>
      </c>
      <c r="Y4693" s="133" t="str">
        <f>IFERROR(IF(VLOOKUP($C4693,'MSCI Database'!$C:$R,11, FALSE)="","",VLOOKUP($C4693,'MSCI Database'!$C:$R,11, FALSE)),"")</f>
        <v>2020</v>
      </c>
      <c r="Z4693" s="133" t="str">
        <f>IFERROR(IF(VLOOKUP($C4693,'MSCI Database'!$C:$R,12, FALSE)="","",VLOOKUP($C4693,'MSCI Database'!$C:$R,12, FALSE)),"")</f>
        <v>Reported</v>
      </c>
      <c r="AA4693" s="202" t="str">
        <f>IFERROR(IF(VLOOKUP($C4693,'MSCI Database'!$C:$R,13, FALSE)="","",VLOOKUP($C4693,'MSCI Database'!$C:$R,13, FALSE)),"")</f>
        <v>Overall ESG initiatives trail those of industry peers</v>
      </c>
    </row>
    <row r="4694" spans="1:27" s="130" customFormat="1" ht="15" hidden="1" customHeight="1" outlineLevel="1">
      <c r="A4694" s="130" t="s">
        <v>483</v>
      </c>
      <c r="B4694" s="130" t="s">
        <v>484</v>
      </c>
      <c r="C4694" s="130" t="s">
        <v>485</v>
      </c>
      <c r="D4694" s="130" t="s">
        <v>18679</v>
      </c>
      <c r="E4694" s="130" t="s">
        <v>18688</v>
      </c>
      <c r="F4694" s="215">
        <v>2.002657515728606E-2</v>
      </c>
      <c r="G4694" s="132" t="str">
        <f ca="1">IFERROR(_xll.BQL($A4694, "cur_mkt_cap(currency=EUR)")/1000000, " ")</f>
        <v xml:space="preserve"> </v>
      </c>
      <c r="M4694" s="308"/>
      <c r="N4694" s="215">
        <f t="shared" si="174"/>
        <v>2.1265105043523409E-4</v>
      </c>
      <c r="O4694" s="172" t="str">
        <f>IFERROR(IF(VLOOKUP($C4694,'MSCI Database'!$C:$R,2, FALSE)="","",VLOOKUP($C4694,'MSCI Database'!$C:$R,2, FALSE)),"")</f>
        <v>Property &amp; Casualty Insurance</v>
      </c>
      <c r="P4694" s="186" t="str">
        <f>IFERROR(IF(VLOOKUP($C4694,'MSCI Database'!$C:$R,3, FALSE)="","",VLOOKUP($C4694,'MSCI Database'!$C:$R,3, FALSE)),"")</f>
        <v>A</v>
      </c>
      <c r="Q4694" s="164" t="str">
        <f>IFERROR(IF(VLOOKUP($C4694,'MSCI Database'!$C:$R,4, FALSE)="","",VLOOKUP($C4694,'MSCI Database'!$C:$R,4, FALSE)),"")</f>
        <v>0</v>
      </c>
      <c r="R4694" s="164">
        <f>IFERROR(IF(VLOOKUP($C4694,'MSCI Database'!$C:$R,5, FALSE)="","",VLOOKUP($C4694,'MSCI Database'!$C:$R,5, FALSE)),"")</f>
        <v>6.7</v>
      </c>
      <c r="S4694" s="164">
        <f>IFERROR(IF(VLOOKUP($C4694,'MSCI Database'!$C:$R,6, FALSE)="","",VLOOKUP($C4694,'MSCI Database'!$C:$R,6, FALSE)),"")</f>
        <v>2.7</v>
      </c>
      <c r="T4694" s="211">
        <f>IFERROR(IF(VLOOKUP($C4694,'MSCI Database'!$C:$R,7, FALSE)="","",VLOOKUP($C4694,'MSCI Database'!$C:$R,7, FALSE)),"")</f>
        <v>4.4000000000000004</v>
      </c>
      <c r="U4694" s="164">
        <f>IFERROR(IF(VLOOKUP($C4694,'MSCI Database'!$C:$R,8, FALSE)="","",VLOOKUP($C4694,'MSCI Database'!$C:$R,8, FALSE)),"")</f>
        <v>7.1</v>
      </c>
      <c r="V4694" s="175">
        <f>IFERROR(IF(VLOOKUP($C4694,'MSCI Database'!$C:$R,9, FALSE)="","",VLOOKUP($C4694,'MSCI Database'!$C:$R,9, FALSE)),"")</f>
        <v>5</v>
      </c>
      <c r="W4694" s="165">
        <f t="shared" ca="1" si="175"/>
        <v>0</v>
      </c>
      <c r="X4694" s="236">
        <f>IFERROR(IF(VLOOKUP($C4694,'MSCI Database'!$C:$R,10, FALSE)="","",VLOOKUP($C4694,'MSCI Database'!$C:$R,10, FALSE)),"")</f>
        <v>28957</v>
      </c>
      <c r="Y4694" s="133" t="str">
        <f>IFERROR(IF(VLOOKUP($C4694,'MSCI Database'!$C:$R,11, FALSE)="","",VLOOKUP($C4694,'MSCI Database'!$C:$R,11, FALSE)),"")</f>
        <v>2020</v>
      </c>
      <c r="Z4694" s="133" t="str">
        <f>IFERROR(IF(VLOOKUP($C4694,'MSCI Database'!$C:$R,12, FALSE)="","",VLOOKUP($C4694,'MSCI Database'!$C:$R,12, FALSE)),"")</f>
        <v>Reported</v>
      </c>
      <c r="AA4694" s="202" t="str">
        <f>IFERROR(IF(VLOOKUP($C4694,'MSCI Database'!$C:$R,13, FALSE)="","",VLOOKUP($C4694,'MSCI Database'!$C:$R,13, FALSE)),"")</f>
        <v>Strong focus on responsible investing and cybersecurity</v>
      </c>
    </row>
    <row r="4695" spans="1:27" s="130" customFormat="1" ht="15" hidden="1" customHeight="1" outlineLevel="1">
      <c r="A4695" s="130" t="s">
        <v>353</v>
      </c>
      <c r="B4695" s="130" t="s">
        <v>354</v>
      </c>
      <c r="C4695" s="130" t="s">
        <v>355</v>
      </c>
      <c r="D4695" s="130" t="s">
        <v>18679</v>
      </c>
      <c r="E4695" s="130" t="s">
        <v>18684</v>
      </c>
      <c r="F4695" s="215">
        <v>1.9436287102945839E-2</v>
      </c>
      <c r="G4695" s="132" t="str">
        <f ca="1">IFERROR(_xll.BQL($A4695, "cur_mkt_cap(currency=EUR)")/1000000, " ")</f>
        <v xml:space="preserve"> </v>
      </c>
      <c r="M4695" s="308"/>
      <c r="N4695" s="215">
        <f t="shared" si="174"/>
        <v>2.0638311026928167E-4</v>
      </c>
      <c r="O4695" s="172" t="str">
        <f>IFERROR(IF(VLOOKUP($C4695,'MSCI Database'!$C:$R,2, FALSE)="","",VLOOKUP($C4695,'MSCI Database'!$C:$R,2, FALSE)),"")</f>
        <v>Steel</v>
      </c>
      <c r="P4695" s="186" t="str">
        <f>IFERROR(IF(VLOOKUP($C4695,'MSCI Database'!$C:$R,3, FALSE)="","",VLOOKUP($C4695,'MSCI Database'!$C:$R,3, FALSE)),"")</f>
        <v>AA</v>
      </c>
      <c r="Q4695" s="164" t="str">
        <f>IFERROR(IF(VLOOKUP($C4695,'MSCI Database'!$C:$R,4, FALSE)="","",VLOOKUP($C4695,'MSCI Database'!$C:$R,4, FALSE)),"")</f>
        <v>0</v>
      </c>
      <c r="R4695" s="164">
        <f>IFERROR(IF(VLOOKUP($C4695,'MSCI Database'!$C:$R,5, FALSE)="","",VLOOKUP($C4695,'MSCI Database'!$C:$R,5, FALSE)),"")</f>
        <v>8.1999999999999993</v>
      </c>
      <c r="S4695" s="164">
        <f>IFERROR(IF(VLOOKUP($C4695,'MSCI Database'!$C:$R,6, FALSE)="","",VLOOKUP($C4695,'MSCI Database'!$C:$R,6, FALSE)),"")</f>
        <v>3.9</v>
      </c>
      <c r="T4695" s="211">
        <f>IFERROR(IF(VLOOKUP($C4695,'MSCI Database'!$C:$R,7, FALSE)="","",VLOOKUP($C4695,'MSCI Database'!$C:$R,7, FALSE)),"")</f>
        <v>5.7</v>
      </c>
      <c r="U4695" s="164">
        <f>IFERROR(IF(VLOOKUP($C4695,'MSCI Database'!$C:$R,8, FALSE)="","",VLOOKUP($C4695,'MSCI Database'!$C:$R,8, FALSE)),"")</f>
        <v>6.8</v>
      </c>
      <c r="V4695" s="175">
        <f>IFERROR(IF(VLOOKUP($C4695,'MSCI Database'!$C:$R,9, FALSE)="","",VLOOKUP($C4695,'MSCI Database'!$C:$R,9, FALSE)),"")</f>
        <v>5.3</v>
      </c>
      <c r="W4695" s="165">
        <f t="shared" ca="1" si="175"/>
        <v>0</v>
      </c>
      <c r="X4695" s="236">
        <f>IFERROR(IF(VLOOKUP($C4695,'MSCI Database'!$C:$R,10, FALSE)="","",VLOOKUP($C4695,'MSCI Database'!$C:$R,10, FALSE)),"")</f>
        <v>10400000</v>
      </c>
      <c r="Y4695" s="133" t="str">
        <f>IFERROR(IF(VLOOKUP($C4695,'MSCI Database'!$C:$R,11, FALSE)="","",VLOOKUP($C4695,'MSCI Database'!$C:$R,11, FALSE)),"")</f>
        <v>2019</v>
      </c>
      <c r="Z4695" s="133" t="str">
        <f>IFERROR(IF(VLOOKUP($C4695,'MSCI Database'!$C:$R,12, FALSE)="","",VLOOKUP($C4695,'MSCI Database'!$C:$R,12, FALSE)),"")</f>
        <v>Reported</v>
      </c>
      <c r="AA4695" s="202" t="str">
        <f>IFERROR(IF(VLOOKUP($C4695,'MSCI Database'!$C:$R,13, FALSE)="","",VLOOKUP($C4695,'MSCI Database'!$C:$R,13, FALSE)),"")</f>
        <v>Strong board structure and safety performance; but labor unrest risk remains a concern</v>
      </c>
    </row>
    <row r="4696" spans="1:27" s="130" customFormat="1" ht="15" hidden="1" customHeight="1" outlineLevel="1">
      <c r="A4696" s="130" t="s">
        <v>8342</v>
      </c>
      <c r="B4696" s="130" t="s">
        <v>8343</v>
      </c>
      <c r="C4696" s="130" t="s">
        <v>8344</v>
      </c>
      <c r="D4696" s="130" t="s">
        <v>12128</v>
      </c>
      <c r="E4696" s="130" t="s">
        <v>18682</v>
      </c>
      <c r="F4696" s="215">
        <v>2.5672419041618079E-2</v>
      </c>
      <c r="G4696" s="132" t="str">
        <f ca="1">IFERROR(_xll.BQL($A4696, "cur_mkt_cap(currency=EUR)")/1000000, " ")</f>
        <v xml:space="preserve"> </v>
      </c>
      <c r="M4696" s="308"/>
      <c r="N4696" s="215">
        <f t="shared" si="174"/>
        <v>2.7260112293476212E-4</v>
      </c>
      <c r="O4696" s="172" t="str">
        <f>IFERROR(IF(VLOOKUP($C4696,'MSCI Database'!$C:$R,2, FALSE)="","",VLOOKUP($C4696,'MSCI Database'!$C:$R,2, FALSE)),"")</f>
        <v>Household Durables</v>
      </c>
      <c r="P4696" s="186" t="str">
        <f>IFERROR(IF(VLOOKUP($C4696,'MSCI Database'!$C:$R,3, FALSE)="","",VLOOKUP($C4696,'MSCI Database'!$C:$R,3, FALSE)),"")</f>
        <v>BB</v>
      </c>
      <c r="Q4696" s="164" t="str">
        <f>IFERROR(IF(VLOOKUP($C4696,'MSCI Database'!$C:$R,4, FALSE)="","",VLOOKUP($C4696,'MSCI Database'!$C:$R,4, FALSE)),"")</f>
        <v>0</v>
      </c>
      <c r="R4696" s="164">
        <f>IFERROR(IF(VLOOKUP($C4696,'MSCI Database'!$C:$R,5, FALSE)="","",VLOOKUP($C4696,'MSCI Database'!$C:$R,5, FALSE)),"")</f>
        <v>3.3</v>
      </c>
      <c r="S4696" s="164">
        <f>IFERROR(IF(VLOOKUP($C4696,'MSCI Database'!$C:$R,6, FALSE)="","",VLOOKUP($C4696,'MSCI Database'!$C:$R,6, FALSE)),"")</f>
        <v>4.7</v>
      </c>
      <c r="T4696" s="211">
        <f>IFERROR(IF(VLOOKUP($C4696,'MSCI Database'!$C:$R,7, FALSE)="","",VLOOKUP($C4696,'MSCI Database'!$C:$R,7, FALSE)),"")</f>
        <v>3.8</v>
      </c>
      <c r="U4696" s="164">
        <f>IFERROR(IF(VLOOKUP($C4696,'MSCI Database'!$C:$R,8, FALSE)="","",VLOOKUP($C4696,'MSCI Database'!$C:$R,8, FALSE)),"")</f>
        <v>5.2</v>
      </c>
      <c r="V4696" s="175">
        <f>IFERROR(IF(VLOOKUP($C4696,'MSCI Database'!$C:$R,9, FALSE)="","",VLOOKUP($C4696,'MSCI Database'!$C:$R,9, FALSE)),"")</f>
        <v>4.5</v>
      </c>
      <c r="W4696" s="165">
        <f t="shared" ca="1" si="175"/>
        <v>0</v>
      </c>
      <c r="X4696" s="236">
        <f>IFERROR(IF(VLOOKUP($C4696,'MSCI Database'!$C:$R,10, FALSE)="","",VLOOKUP($C4696,'MSCI Database'!$C:$R,10, FALSE)),"")</f>
        <v>663172</v>
      </c>
      <c r="Y4696" s="133" t="str">
        <f>IFERROR(IF(VLOOKUP($C4696,'MSCI Database'!$C:$R,11, FALSE)="","",VLOOKUP($C4696,'MSCI Database'!$C:$R,11, FALSE)),"")</f>
        <v>2020</v>
      </c>
      <c r="Z4696" s="133" t="str">
        <f>IFERROR(IF(VLOOKUP($C4696,'MSCI Database'!$C:$R,12, FALSE)="","",VLOOKUP($C4696,'MSCI Database'!$C:$R,12, FALSE)),"")</f>
        <v>Reported</v>
      </c>
      <c r="AA4696" s="202" t="str">
        <f>IFERROR(IF(VLOOKUP($C4696,'MSCI Database'!$C:$R,13, FALSE)="","",VLOOKUP($C4696,'MSCI Database'!$C:$R,13, FALSE)),"")</f>
        <v>Continued product recalls raise potential quality management risks</v>
      </c>
    </row>
    <row r="4697" spans="1:27" s="130" customFormat="1" ht="15" hidden="1" customHeight="1" outlineLevel="1">
      <c r="A4697" s="130" t="s">
        <v>5949</v>
      </c>
      <c r="B4697" s="130" t="s">
        <v>5950</v>
      </c>
      <c r="C4697" s="130" t="s">
        <v>5951</v>
      </c>
      <c r="D4697" s="130" t="s">
        <v>18720</v>
      </c>
      <c r="E4697" s="130" t="s">
        <v>18690</v>
      </c>
      <c r="F4697" s="215">
        <v>3.1894426270222972E-3</v>
      </c>
      <c r="G4697" s="132" t="str">
        <f ca="1">IFERROR(_xll.BQL($A4697, "cur_mkt_cap(currency=EUR)")/1000000, " ")</f>
        <v xml:space="preserve"> </v>
      </c>
      <c r="M4697" s="308"/>
      <c r="N4697" s="215">
        <f t="shared" ref="N4697:N4760" si="176">IF($A4697&lt;&gt;"",VLOOKUP($A4697,$A$3224:$V$5286,6,FALSE)/SUMIF($V$3224:$V$5286,"&lt;&gt;",$F$3224:$F$5286),0)</f>
        <v>3.3866915316893193E-5</v>
      </c>
      <c r="O4697" s="172" t="str">
        <f>IFERROR(IF(VLOOKUP($C4697,'MSCI Database'!$C:$R,2, FALSE)="","",VLOOKUP($C4697,'MSCI Database'!$C:$R,2, FALSE)),"")</f>
        <v>Telecommunication Services</v>
      </c>
      <c r="P4697" s="186" t="str">
        <f>IFERROR(IF(VLOOKUP($C4697,'MSCI Database'!$C:$R,3, FALSE)="","",VLOOKUP($C4697,'MSCI Database'!$C:$R,3, FALSE)),"")</f>
        <v>A</v>
      </c>
      <c r="Q4697" s="164" t="str">
        <f>IFERROR(IF(VLOOKUP($C4697,'MSCI Database'!$C:$R,4, FALSE)="","",VLOOKUP($C4697,'MSCI Database'!$C:$R,4, FALSE)),"")</f>
        <v>0</v>
      </c>
      <c r="R4697" s="164">
        <f>IFERROR(IF(VLOOKUP($C4697,'MSCI Database'!$C:$R,5, FALSE)="","",VLOOKUP($C4697,'MSCI Database'!$C:$R,5, FALSE)),"")</f>
        <v>7.1</v>
      </c>
      <c r="S4697" s="164">
        <f>IFERROR(IF(VLOOKUP($C4697,'MSCI Database'!$C:$R,6, FALSE)="","",VLOOKUP($C4697,'MSCI Database'!$C:$R,6, FALSE)),"")</f>
        <v>9</v>
      </c>
      <c r="T4697" s="211">
        <f>IFERROR(IF(VLOOKUP($C4697,'MSCI Database'!$C:$R,7, FALSE)="","",VLOOKUP($C4697,'MSCI Database'!$C:$R,7, FALSE)),"")</f>
        <v>7.5</v>
      </c>
      <c r="U4697" s="164">
        <f>IFERROR(IF(VLOOKUP($C4697,'MSCI Database'!$C:$R,8, FALSE)="","",VLOOKUP($C4697,'MSCI Database'!$C:$R,8, FALSE)),"")</f>
        <v>3</v>
      </c>
      <c r="V4697" s="175">
        <f>IFERROR(IF(VLOOKUP($C4697,'MSCI Database'!$C:$R,9, FALSE)="","",VLOOKUP($C4697,'MSCI Database'!$C:$R,9, FALSE)),"")</f>
        <v>5.8</v>
      </c>
      <c r="W4697" s="165">
        <f t="shared" ref="W4697:W4760" ca="1" si="177">IFERROR(IF(X4697&lt;&gt;"",VLOOKUP($A4697,$A$3224:$X$5286,6,FALSE)/100,0)*$G$3222/$G4697, 0)</f>
        <v>0</v>
      </c>
      <c r="X4697" s="236">
        <f>IFERROR(IF(VLOOKUP($C4697,'MSCI Database'!$C:$R,10, FALSE)="","",VLOOKUP($C4697,'MSCI Database'!$C:$R,10, FALSE)),"")</f>
        <v>492012</v>
      </c>
      <c r="Y4697" s="133" t="str">
        <f>IFERROR(IF(VLOOKUP($C4697,'MSCI Database'!$C:$R,11, FALSE)="","",VLOOKUP($C4697,'MSCI Database'!$C:$R,11, FALSE)),"")</f>
        <v>2019</v>
      </c>
      <c r="Z4697" s="133" t="str">
        <f>IFERROR(IF(VLOOKUP($C4697,'MSCI Database'!$C:$R,12, FALSE)="","",VLOOKUP($C4697,'MSCI Database'!$C:$R,12, FALSE)),"")</f>
        <v>Reported</v>
      </c>
      <c r="AA4697" s="202" t="str">
        <f>IFERROR(IF(VLOOKUP($C4697,'MSCI Database'!$C:$R,13, FALSE)="","",VLOOKUP($C4697,'MSCI Database'!$C:$R,13, FALSE)),"")</f>
        <v>Improved data security practices, but governance concerns weigh on the rating</v>
      </c>
    </row>
    <row r="4698" spans="1:27" s="130" customFormat="1" ht="15" hidden="1" customHeight="1" outlineLevel="1">
      <c r="A4698" s="130" t="s">
        <v>589</v>
      </c>
      <c r="B4698" s="130" t="s">
        <v>590</v>
      </c>
      <c r="C4698" s="130" t="s">
        <v>591</v>
      </c>
      <c r="D4698" s="130" t="s">
        <v>18675</v>
      </c>
      <c r="E4698" s="130" t="s">
        <v>18690</v>
      </c>
      <c r="F4698" s="215">
        <v>3.2733080620882512E-3</v>
      </c>
      <c r="G4698" s="132" t="str">
        <f ca="1">IFERROR(_xll.BQL($A4698, "cur_mkt_cap(currency=EUR)")/1000000, " ")</f>
        <v xml:space="preserve"> </v>
      </c>
      <c r="M4698" s="308"/>
      <c r="N4698" s="215">
        <f t="shared" si="176"/>
        <v>3.4757435674064431E-5</v>
      </c>
      <c r="O4698" s="172" t="str">
        <f>IFERROR(IF(VLOOKUP($C4698,'MSCI Database'!$C:$R,2, FALSE)="","",VLOOKUP($C4698,'MSCI Database'!$C:$R,2, FALSE)),"")</f>
        <v>Media &amp; Entertainment</v>
      </c>
      <c r="P4698" s="186" t="str">
        <f>IFERROR(IF(VLOOKUP($C4698,'MSCI Database'!$C:$R,3, FALSE)="","",VLOOKUP($C4698,'MSCI Database'!$C:$R,3, FALSE)),"")</f>
        <v>BB</v>
      </c>
      <c r="Q4698" s="164" t="str">
        <f>IFERROR(IF(VLOOKUP($C4698,'MSCI Database'!$C:$R,4, FALSE)="","",VLOOKUP($C4698,'MSCI Database'!$C:$R,4, FALSE)),"")</f>
        <v>0</v>
      </c>
      <c r="R4698" s="164">
        <f>IFERROR(IF(VLOOKUP($C4698,'MSCI Database'!$C:$R,5, FALSE)="","",VLOOKUP($C4698,'MSCI Database'!$C:$R,5, FALSE)),"")</f>
        <v>3.5</v>
      </c>
      <c r="S4698" s="164">
        <f>IFERROR(IF(VLOOKUP($C4698,'MSCI Database'!$C:$R,6, FALSE)="","",VLOOKUP($C4698,'MSCI Database'!$C:$R,6, FALSE)),"")</f>
        <v>8</v>
      </c>
      <c r="T4698" s="211">
        <f>IFERROR(IF(VLOOKUP($C4698,'MSCI Database'!$C:$R,7, FALSE)="","",VLOOKUP($C4698,'MSCI Database'!$C:$R,7, FALSE)),"")</f>
        <v>5.3</v>
      </c>
      <c r="U4698" s="164">
        <f>IFERROR(IF(VLOOKUP($C4698,'MSCI Database'!$C:$R,8, FALSE)="","",VLOOKUP($C4698,'MSCI Database'!$C:$R,8, FALSE)),"")</f>
        <v>2.4</v>
      </c>
      <c r="V4698" s="175">
        <f>IFERROR(IF(VLOOKUP($C4698,'MSCI Database'!$C:$R,9, FALSE)="","",VLOOKUP($C4698,'MSCI Database'!$C:$R,9, FALSE)),"")</f>
        <v>4</v>
      </c>
      <c r="W4698" s="165">
        <f t="shared" ca="1" si="177"/>
        <v>0</v>
      </c>
      <c r="X4698" s="236">
        <f>IFERROR(IF(VLOOKUP($C4698,'MSCI Database'!$C:$R,10, FALSE)="","",VLOOKUP($C4698,'MSCI Database'!$C:$R,10, FALSE)),"")</f>
        <v>17214</v>
      </c>
      <c r="Y4698" s="133" t="str">
        <f>IFERROR(IF(VLOOKUP($C4698,'MSCI Database'!$C:$R,11, FALSE)="","",VLOOKUP($C4698,'MSCI Database'!$C:$R,11, FALSE)),"")</f>
        <v>2019</v>
      </c>
      <c r="Z4698" s="133" t="str">
        <f>IFERROR(IF(VLOOKUP($C4698,'MSCI Database'!$C:$R,12, FALSE)="","",VLOOKUP($C4698,'MSCI Database'!$C:$R,12, FALSE)),"")</f>
        <v>E.Segmt-Moderately Low</v>
      </c>
      <c r="AA4698" s="202" t="str">
        <f>IFERROR(IF(VLOOKUP($C4698,'MSCI Database'!$C:$R,13, FALSE)="","",VLOOKUP($C4698,'MSCI Database'!$C:$R,13, FALSE)),"")</f>
        <v>Weak corporate governance practices continue to underpin the rating</v>
      </c>
    </row>
    <row r="4699" spans="1:27" s="130" customFormat="1" ht="15" hidden="1" customHeight="1" outlineLevel="1">
      <c r="A4699" s="130" t="s">
        <v>4767</v>
      </c>
      <c r="B4699" s="130" t="s">
        <v>4768</v>
      </c>
      <c r="C4699" s="130" t="s">
        <v>4769</v>
      </c>
      <c r="D4699" s="130" t="s">
        <v>18678</v>
      </c>
      <c r="E4699" s="130" t="s">
        <v>18682</v>
      </c>
      <c r="F4699" s="215">
        <v>3.2713174017837379E-3</v>
      </c>
      <c r="G4699" s="132" t="str">
        <f ca="1">IFERROR(_xll.BQL($A4699, "cur_mkt_cap(currency=EUR)")/1000000, " ")</f>
        <v xml:space="preserve"> </v>
      </c>
      <c r="M4699" s="308"/>
      <c r="N4699" s="215">
        <f t="shared" si="176"/>
        <v>3.4736297960726541E-5</v>
      </c>
      <c r="O4699" s="172" t="str">
        <f>IFERROR(IF(VLOOKUP($C4699,'MSCI Database'!$C:$R,2, FALSE)="","",VLOOKUP($C4699,'MSCI Database'!$C:$R,2, FALSE)),"")</f>
        <v>Diversified Consumer Services</v>
      </c>
      <c r="P4699" s="186" t="str">
        <f>IFERROR(IF(VLOOKUP($C4699,'MSCI Database'!$C:$R,3, FALSE)="","",VLOOKUP($C4699,'MSCI Database'!$C:$R,3, FALSE)),"")</f>
        <v>BB</v>
      </c>
      <c r="Q4699" s="164" t="str">
        <f>IFERROR(IF(VLOOKUP($C4699,'MSCI Database'!$C:$R,4, FALSE)="","",VLOOKUP($C4699,'MSCI Database'!$C:$R,4, FALSE)),"")</f>
        <v>1</v>
      </c>
      <c r="R4699" s="164">
        <f>IFERROR(IF(VLOOKUP($C4699,'MSCI Database'!$C:$R,5, FALSE)="","",VLOOKUP($C4699,'MSCI Database'!$C:$R,5, FALSE)),"")</f>
        <v>3.3</v>
      </c>
      <c r="S4699" s="164">
        <f>IFERROR(IF(VLOOKUP($C4699,'MSCI Database'!$C:$R,6, FALSE)="","",VLOOKUP($C4699,'MSCI Database'!$C:$R,6, FALSE)),"")</f>
        <v>6.5</v>
      </c>
      <c r="T4699" s="211">
        <f>IFERROR(IF(VLOOKUP($C4699,'MSCI Database'!$C:$R,7, FALSE)="","",VLOOKUP($C4699,'MSCI Database'!$C:$R,7, FALSE)),"")</f>
        <v>3.9</v>
      </c>
      <c r="U4699" s="164">
        <f>IFERROR(IF(VLOOKUP($C4699,'MSCI Database'!$C:$R,8, FALSE)="","",VLOOKUP($C4699,'MSCI Database'!$C:$R,8, FALSE)),"")</f>
        <v>5.0999999999999996</v>
      </c>
      <c r="V4699" s="175">
        <f>IFERROR(IF(VLOOKUP($C4699,'MSCI Database'!$C:$R,9, FALSE)="","",VLOOKUP($C4699,'MSCI Database'!$C:$R,9, FALSE)),"")</f>
        <v>4.4000000000000004</v>
      </c>
      <c r="W4699" s="165">
        <f t="shared" ca="1" si="177"/>
        <v>0</v>
      </c>
      <c r="X4699" s="236">
        <f>IFERROR(IF(VLOOKUP($C4699,'MSCI Database'!$C:$R,10, FALSE)="","",VLOOKUP($C4699,'MSCI Database'!$C:$R,10, FALSE)),"")</f>
        <v>52909</v>
      </c>
      <c r="Y4699" s="133" t="str">
        <f>IFERROR(IF(VLOOKUP($C4699,'MSCI Database'!$C:$R,11, FALSE)="","",VLOOKUP($C4699,'MSCI Database'!$C:$R,11, FALSE)),"")</f>
        <v>2019</v>
      </c>
      <c r="Z4699" s="133" t="str">
        <f>IFERROR(IF(VLOOKUP($C4699,'MSCI Database'!$C:$R,12, FALSE)="","",VLOOKUP($C4699,'MSCI Database'!$C:$R,12, FALSE)),"")</f>
        <v>E.Segmt-Moderately High</v>
      </c>
      <c r="AA4699" s="202" t="str">
        <f>IFERROR(IF(VLOOKUP($C4699,'MSCI Database'!$C:$R,13, FALSE)="","",VLOOKUP($C4699,'MSCI Database'!$C:$R,13, FALSE)),"")</f>
        <v>Improvement in employee management initiatives drive the  upgrade</v>
      </c>
    </row>
    <row r="4700" spans="1:27" s="130" customFormat="1" ht="15" hidden="1" customHeight="1" outlineLevel="1">
      <c r="A4700" s="130" t="s">
        <v>7878</v>
      </c>
      <c r="B4700" s="130" t="s">
        <v>7879</v>
      </c>
      <c r="C4700" s="130" t="s">
        <v>7880</v>
      </c>
      <c r="D4700" s="130" t="s">
        <v>12128</v>
      </c>
      <c r="E4700" s="130" t="s">
        <v>18688</v>
      </c>
      <c r="F4700" s="215">
        <v>2.54325228036613E-2</v>
      </c>
      <c r="G4700" s="132" t="str">
        <f ca="1">IFERROR(_xll.BQL($A4700, "cur_mkt_cap(currency=EUR)")/1000000, " ")</f>
        <v xml:space="preserve"> </v>
      </c>
      <c r="M4700" s="308"/>
      <c r="N4700" s="215">
        <f t="shared" si="176"/>
        <v>2.7005379836247197E-4</v>
      </c>
      <c r="O4700" s="172" t="str">
        <f>IFERROR(IF(VLOOKUP($C4700,'MSCI Database'!$C:$R,2, FALSE)="","",VLOOKUP($C4700,'MSCI Database'!$C:$R,2, FALSE)),"")</f>
        <v>Investment Banking &amp; Brokerage</v>
      </c>
      <c r="P4700" s="186" t="str">
        <f>IFERROR(IF(VLOOKUP($C4700,'MSCI Database'!$C:$R,3, FALSE)="","",VLOOKUP($C4700,'MSCI Database'!$C:$R,3, FALSE)),"")</f>
        <v>BBB</v>
      </c>
      <c r="Q4700" s="164" t="str">
        <f>IFERROR(IF(VLOOKUP($C4700,'MSCI Database'!$C:$R,4, FALSE)="","",VLOOKUP($C4700,'MSCI Database'!$C:$R,4, FALSE)),"")</f>
        <v>1</v>
      </c>
      <c r="R4700" s="164">
        <f>IFERROR(IF(VLOOKUP($C4700,'MSCI Database'!$C:$R,5, FALSE)="","",VLOOKUP($C4700,'MSCI Database'!$C:$R,5, FALSE)),"")</f>
        <v>5.3</v>
      </c>
      <c r="S4700" s="164">
        <f>IFERROR(IF(VLOOKUP($C4700,'MSCI Database'!$C:$R,6, FALSE)="","",VLOOKUP($C4700,'MSCI Database'!$C:$R,6, FALSE)),"")</f>
        <v>3.3</v>
      </c>
      <c r="T4700" s="211">
        <f>IFERROR(IF(VLOOKUP($C4700,'MSCI Database'!$C:$R,7, FALSE)="","",VLOOKUP($C4700,'MSCI Database'!$C:$R,7, FALSE)),"")</f>
        <v>3.3</v>
      </c>
      <c r="U4700" s="164">
        <f>IFERROR(IF(VLOOKUP($C4700,'MSCI Database'!$C:$R,8, FALSE)="","",VLOOKUP($C4700,'MSCI Database'!$C:$R,8, FALSE)),"")</f>
        <v>5</v>
      </c>
      <c r="V4700" s="175">
        <f>IFERROR(IF(VLOOKUP($C4700,'MSCI Database'!$C:$R,9, FALSE)="","",VLOOKUP($C4700,'MSCI Database'!$C:$R,9, FALSE)),"")</f>
        <v>4.0999999999999996</v>
      </c>
      <c r="W4700" s="165">
        <f t="shared" ca="1" si="177"/>
        <v>0</v>
      </c>
      <c r="X4700" s="236">
        <f>IFERROR(IF(VLOOKUP($C4700,'MSCI Database'!$C:$R,10, FALSE)="","",VLOOKUP($C4700,'MSCI Database'!$C:$R,10, FALSE)),"")</f>
        <v>33910</v>
      </c>
      <c r="Y4700" s="133" t="str">
        <f>IFERROR(IF(VLOOKUP($C4700,'MSCI Database'!$C:$R,11, FALSE)="","",VLOOKUP($C4700,'MSCI Database'!$C:$R,11, FALSE)),"")</f>
        <v>2019</v>
      </c>
      <c r="Z4700" s="133" t="str">
        <f>IFERROR(IF(VLOOKUP($C4700,'MSCI Database'!$C:$R,12, FALSE)="","",VLOOKUP($C4700,'MSCI Database'!$C:$R,12, FALSE)),"")</f>
        <v>E.Segmt-Moderately High</v>
      </c>
      <c r="AA4700" s="202" t="str">
        <f>IFERROR(IF(VLOOKUP($C4700,'MSCI Database'!$C:$R,13, FALSE)="","",VLOOKUP($C4700,'MSCI Database'!$C:$R,13, FALSE)),"")</f>
        <v>Strong corporate behavior policies drive upgrade</v>
      </c>
    </row>
    <row r="4701" spans="1:27" s="130" customFormat="1" ht="15" hidden="1" customHeight="1" outlineLevel="1">
      <c r="A4701" s="130" t="s">
        <v>5790</v>
      </c>
      <c r="B4701" s="130" t="s">
        <v>5791</v>
      </c>
      <c r="C4701" s="130" t="s">
        <v>5792</v>
      </c>
      <c r="D4701" s="130" t="s">
        <v>18677</v>
      </c>
      <c r="E4701" s="130" t="s">
        <v>18673</v>
      </c>
      <c r="F4701" s="215">
        <v>2.8988458500158998E-3</v>
      </c>
      <c r="G4701" s="132" t="str">
        <f ca="1">IFERROR(_xll.BQL($A4701, "cur_mkt_cap(currency=EUR)")/1000000, " ")</f>
        <v xml:space="preserve"> </v>
      </c>
      <c r="M4701" s="308"/>
      <c r="N4701" s="215">
        <f t="shared" si="176"/>
        <v>3.0781229951414148E-5</v>
      </c>
      <c r="O4701" s="172" t="str">
        <f>IFERROR(IF(VLOOKUP($C4701,'MSCI Database'!$C:$R,2, FALSE)="","",VLOOKUP($C4701,'MSCI Database'!$C:$R,2, FALSE)),"")</f>
        <v>Industrial Conglomerates</v>
      </c>
      <c r="P4701" s="186" t="str">
        <f>IFERROR(IF(VLOOKUP($C4701,'MSCI Database'!$C:$R,3, FALSE)="","",VLOOKUP($C4701,'MSCI Database'!$C:$R,3, FALSE)),"")</f>
        <v>BBB</v>
      </c>
      <c r="Q4701" s="164" t="str">
        <f>IFERROR(IF(VLOOKUP($C4701,'MSCI Database'!$C:$R,4, FALSE)="","",VLOOKUP($C4701,'MSCI Database'!$C:$R,4, FALSE)),"")</f>
        <v>-2</v>
      </c>
      <c r="R4701" s="164">
        <f>IFERROR(IF(VLOOKUP($C4701,'MSCI Database'!$C:$R,5, FALSE)="","",VLOOKUP($C4701,'MSCI Database'!$C:$R,5, FALSE)),"")</f>
        <v>4.9000000000000004</v>
      </c>
      <c r="S4701" s="164">
        <f>IFERROR(IF(VLOOKUP($C4701,'MSCI Database'!$C:$R,6, FALSE)="","",VLOOKUP($C4701,'MSCI Database'!$C:$R,6, FALSE)),"")</f>
        <v>4.2</v>
      </c>
      <c r="T4701" s="211">
        <f>IFERROR(IF(VLOOKUP($C4701,'MSCI Database'!$C:$R,7, FALSE)="","",VLOOKUP($C4701,'MSCI Database'!$C:$R,7, FALSE)),"")</f>
        <v>3.4</v>
      </c>
      <c r="U4701" s="164">
        <f>IFERROR(IF(VLOOKUP($C4701,'MSCI Database'!$C:$R,8, FALSE)="","",VLOOKUP($C4701,'MSCI Database'!$C:$R,8, FALSE)),"")</f>
        <v>4.3</v>
      </c>
      <c r="V4701" s="175">
        <f>IFERROR(IF(VLOOKUP($C4701,'MSCI Database'!$C:$R,9, FALSE)="","",VLOOKUP($C4701,'MSCI Database'!$C:$R,9, FALSE)),"")</f>
        <v>4</v>
      </c>
      <c r="W4701" s="165">
        <f t="shared" ca="1" si="177"/>
        <v>0</v>
      </c>
      <c r="X4701" s="236">
        <f>IFERROR(IF(VLOOKUP($C4701,'MSCI Database'!$C:$R,10, FALSE)="","",VLOOKUP($C4701,'MSCI Database'!$C:$R,10, FALSE)),"")</f>
        <v>46531</v>
      </c>
      <c r="Y4701" s="133" t="str">
        <f>IFERROR(IF(VLOOKUP($C4701,'MSCI Database'!$C:$R,11, FALSE)="","",VLOOKUP($C4701,'MSCI Database'!$C:$R,11, FALSE)),"")</f>
        <v>2019</v>
      </c>
      <c r="Z4701" s="133" t="str">
        <f>IFERROR(IF(VLOOKUP($C4701,'MSCI Database'!$C:$R,12, FALSE)="","",VLOOKUP($C4701,'MSCI Database'!$C:$R,12, FALSE)),"")</f>
        <v>E.CSI</v>
      </c>
      <c r="AA4701" s="202" t="str">
        <f>IFERROR(IF(VLOOKUP($C4701,'MSCI Database'!$C:$R,13, FALSE)="","",VLOOKUP($C4701,'MSCI Database'!$C:$R,13, FALSE)),"")</f>
        <v>Business ethics practices are on par with peers, but labor management programs appear to be weak</v>
      </c>
    </row>
    <row r="4702" spans="1:27" s="130" customFormat="1" ht="15" hidden="1" customHeight="1" outlineLevel="1">
      <c r="A4702" s="130" t="s">
        <v>4962</v>
      </c>
      <c r="B4702" s="130" t="s">
        <v>4963</v>
      </c>
      <c r="C4702" s="130" t="s">
        <v>4964</v>
      </c>
      <c r="D4702" s="130" t="s">
        <v>18678</v>
      </c>
      <c r="E4702" s="130" t="s">
        <v>18674</v>
      </c>
      <c r="F4702" s="215">
        <v>3.2518082497026788E-3</v>
      </c>
      <c r="G4702" s="132" t="str">
        <f ca="1">IFERROR(_xll.BQL($A4702, "cur_mkt_cap(currency=EUR)")/1000000, " ")</f>
        <v xml:space="preserve"> </v>
      </c>
      <c r="M4702" s="308"/>
      <c r="N4702" s="215">
        <f t="shared" si="176"/>
        <v>3.4529141137827216E-5</v>
      </c>
      <c r="O4702" s="172" t="str">
        <f>IFERROR(IF(VLOOKUP($C4702,'MSCI Database'!$C:$R,2, FALSE)="","",VLOOKUP($C4702,'MSCI Database'!$C:$R,2, FALSE)),"")</f>
        <v>Beverages</v>
      </c>
      <c r="P4702" s="186" t="str">
        <f>IFERROR(IF(VLOOKUP($C4702,'MSCI Database'!$C:$R,3, FALSE)="","",VLOOKUP($C4702,'MSCI Database'!$C:$R,3, FALSE)),"")</f>
        <v>BB</v>
      </c>
      <c r="Q4702" s="164" t="str">
        <f>IFERROR(IF(VLOOKUP($C4702,'MSCI Database'!$C:$R,4, FALSE)="","",VLOOKUP($C4702,'MSCI Database'!$C:$R,4, FALSE)),"")</f>
        <v>1</v>
      </c>
      <c r="R4702" s="164">
        <f>IFERROR(IF(VLOOKUP($C4702,'MSCI Database'!$C:$R,5, FALSE)="","",VLOOKUP($C4702,'MSCI Database'!$C:$R,5, FALSE)),"")</f>
        <v>3.7</v>
      </c>
      <c r="S4702" s="164">
        <f>IFERROR(IF(VLOOKUP($C4702,'MSCI Database'!$C:$R,6, FALSE)="","",VLOOKUP($C4702,'MSCI Database'!$C:$R,6, FALSE)),"")</f>
        <v>4.2</v>
      </c>
      <c r="T4702" s="211">
        <f>IFERROR(IF(VLOOKUP($C4702,'MSCI Database'!$C:$R,7, FALSE)="","",VLOOKUP($C4702,'MSCI Database'!$C:$R,7, FALSE)),"")</f>
        <v>5</v>
      </c>
      <c r="U4702" s="164">
        <f>IFERROR(IF(VLOOKUP($C4702,'MSCI Database'!$C:$R,8, FALSE)="","",VLOOKUP($C4702,'MSCI Database'!$C:$R,8, FALSE)),"")</f>
        <v>3.2</v>
      </c>
      <c r="V4702" s="175">
        <f>IFERROR(IF(VLOOKUP($C4702,'MSCI Database'!$C:$R,9, FALSE)="","",VLOOKUP($C4702,'MSCI Database'!$C:$R,9, FALSE)),"")</f>
        <v>4.0999999999999996</v>
      </c>
      <c r="W4702" s="165">
        <f t="shared" ca="1" si="177"/>
        <v>0</v>
      </c>
      <c r="X4702" s="236">
        <f>IFERROR(IF(VLOOKUP($C4702,'MSCI Database'!$C:$R,10, FALSE)="","",VLOOKUP($C4702,'MSCI Database'!$C:$R,10, FALSE)),"")</f>
        <v>458637</v>
      </c>
      <c r="Y4702" s="133" t="str">
        <f>IFERROR(IF(VLOOKUP($C4702,'MSCI Database'!$C:$R,11, FALSE)="","",VLOOKUP($C4702,'MSCI Database'!$C:$R,11, FALSE)),"")</f>
        <v>2019</v>
      </c>
      <c r="Z4702" s="133" t="str">
        <f>IFERROR(IF(VLOOKUP($C4702,'MSCI Database'!$C:$R,12, FALSE)="","",VLOOKUP($C4702,'MSCI Database'!$C:$R,12, FALSE)),"")</f>
        <v>Reported</v>
      </c>
      <c r="AA4702" s="202" t="str">
        <f>IFERROR(IF(VLOOKUP($C4702,'MSCI Database'!$C:$R,13, FALSE)="","",VLOOKUP($C4702,'MSCI Database'!$C:$R,13, FALSE)),"")</f>
        <v>Lack of focus on the upstream stages; corporate governance practices trail those of peers</v>
      </c>
    </row>
    <row r="4703" spans="1:27" s="130" customFormat="1" ht="15" hidden="1" customHeight="1" outlineLevel="1">
      <c r="A4703" s="130" t="s">
        <v>7716</v>
      </c>
      <c r="B4703" s="130" t="s">
        <v>7717</v>
      </c>
      <c r="C4703" s="130" t="s">
        <v>7718</v>
      </c>
      <c r="D4703" s="130" t="s">
        <v>12128</v>
      </c>
      <c r="E4703" s="130" t="s">
        <v>18689</v>
      </c>
      <c r="F4703" s="215">
        <v>2.524012068659337E-2</v>
      </c>
      <c r="G4703" s="132" t="str">
        <f ca="1">IFERROR(_xll.BQL($A4703, "cur_mkt_cap(currency=EUR)")/1000000, " ")</f>
        <v xml:space="preserve"> </v>
      </c>
      <c r="M4703" s="308"/>
      <c r="N4703" s="215">
        <f t="shared" si="176"/>
        <v>2.6801078741431328E-4</v>
      </c>
      <c r="O4703" s="172" t="str">
        <f>IFERROR(IF(VLOOKUP($C4703,'MSCI Database'!$C:$R,2, FALSE)="","",VLOOKUP($C4703,'MSCI Database'!$C:$R,2, FALSE)),"")</f>
        <v>Semiconductors &amp; Semiconductor Equipment</v>
      </c>
      <c r="P4703" s="186" t="str">
        <f>IFERROR(IF(VLOOKUP($C4703,'MSCI Database'!$C:$R,3, FALSE)="","",VLOOKUP($C4703,'MSCI Database'!$C:$R,3, FALSE)),"")</f>
        <v>A</v>
      </c>
      <c r="Q4703" s="164" t="str">
        <f>IFERROR(IF(VLOOKUP($C4703,'MSCI Database'!$C:$R,4, FALSE)="","",VLOOKUP($C4703,'MSCI Database'!$C:$R,4, FALSE)),"")</f>
        <v>0</v>
      </c>
      <c r="R4703" s="164">
        <f>IFERROR(IF(VLOOKUP($C4703,'MSCI Database'!$C:$R,5, FALSE)="","",VLOOKUP($C4703,'MSCI Database'!$C:$R,5, FALSE)),"")</f>
        <v>7.1</v>
      </c>
      <c r="S4703" s="164">
        <f>IFERROR(IF(VLOOKUP($C4703,'MSCI Database'!$C:$R,6, FALSE)="","",VLOOKUP($C4703,'MSCI Database'!$C:$R,6, FALSE)),"")</f>
        <v>5.2</v>
      </c>
      <c r="T4703" s="211">
        <f>IFERROR(IF(VLOOKUP($C4703,'MSCI Database'!$C:$R,7, FALSE)="","",VLOOKUP($C4703,'MSCI Database'!$C:$R,7, FALSE)),"")</f>
        <v>7.2</v>
      </c>
      <c r="U4703" s="164">
        <f>IFERROR(IF(VLOOKUP($C4703,'MSCI Database'!$C:$R,8, FALSE)="","",VLOOKUP($C4703,'MSCI Database'!$C:$R,8, FALSE)),"")</f>
        <v>5.7</v>
      </c>
      <c r="V4703" s="175">
        <f>IFERROR(IF(VLOOKUP($C4703,'MSCI Database'!$C:$R,9, FALSE)="","",VLOOKUP($C4703,'MSCI Database'!$C:$R,9, FALSE)),"")</f>
        <v>6</v>
      </c>
      <c r="W4703" s="165">
        <f t="shared" ca="1" si="177"/>
        <v>0</v>
      </c>
      <c r="X4703" s="236">
        <f>IFERROR(IF(VLOOKUP($C4703,'MSCI Database'!$C:$R,10, FALSE)="","",VLOOKUP($C4703,'MSCI Database'!$C:$R,10, FALSE)),"")</f>
        <v>2750950</v>
      </c>
      <c r="Y4703" s="133" t="str">
        <f>IFERROR(IF(VLOOKUP($C4703,'MSCI Database'!$C:$R,11, FALSE)="","",VLOOKUP($C4703,'MSCI Database'!$C:$R,11, FALSE)),"")</f>
        <v>2019</v>
      </c>
      <c r="Z4703" s="133" t="str">
        <f>IFERROR(IF(VLOOKUP($C4703,'MSCI Database'!$C:$R,12, FALSE)="","",VLOOKUP($C4703,'MSCI Database'!$C:$R,12, FALSE)),"")</f>
        <v>Reported</v>
      </c>
      <c r="AA4703" s="202" t="str">
        <f>IFERROR(IF(VLOOKUP($C4703,'MSCI Database'!$C:$R,13, FALSE)="","",VLOOKUP($C4703,'MSCI Database'!$C:$R,13, FALSE)),"")</f>
        <v>Strong talent retention strategy to deal with complexities from restructuring</v>
      </c>
    </row>
    <row r="4704" spans="1:27" s="130" customFormat="1" ht="15" hidden="1" customHeight="1" outlineLevel="1">
      <c r="A4704" s="130" t="s">
        <v>155</v>
      </c>
      <c r="B4704" s="130" t="s">
        <v>156</v>
      </c>
      <c r="C4704" s="130" t="s">
        <v>157</v>
      </c>
      <c r="D4704" s="130" t="s">
        <v>18686</v>
      </c>
      <c r="E4704" s="130" t="s">
        <v>100</v>
      </c>
      <c r="F4704" s="215">
        <v>3.3683192134868541E-2</v>
      </c>
      <c r="G4704" s="132" t="str">
        <f ca="1">IFERROR(_xll.BQL($A4704, "cur_mkt_cap(currency=EUR)")/1000000, " ")</f>
        <v xml:space="preserve"> </v>
      </c>
      <c r="M4704" s="308"/>
      <c r="N4704" s="215">
        <f t="shared" si="176"/>
        <v>3.5766306186835227E-4</v>
      </c>
      <c r="O4704" s="172" t="str">
        <f>IFERROR(IF(VLOOKUP($C4704,'MSCI Database'!$C:$R,2, FALSE)="","",VLOOKUP($C4704,'MSCI Database'!$C:$R,2, FALSE)),"")</f>
        <v>Utilities</v>
      </c>
      <c r="P4704" s="186" t="str">
        <f>IFERROR(IF(VLOOKUP($C4704,'MSCI Database'!$C:$R,3, FALSE)="","",VLOOKUP($C4704,'MSCI Database'!$C:$R,3, FALSE)),"")</f>
        <v>AAA</v>
      </c>
      <c r="Q4704" s="164" t="str">
        <f>IFERROR(IF(VLOOKUP($C4704,'MSCI Database'!$C:$R,4, FALSE)="","",VLOOKUP($C4704,'MSCI Database'!$C:$R,4, FALSE)),"")</f>
        <v>0</v>
      </c>
      <c r="R4704" s="164">
        <f>IFERROR(IF(VLOOKUP($C4704,'MSCI Database'!$C:$R,5, FALSE)="","",VLOOKUP($C4704,'MSCI Database'!$C:$R,5, FALSE)),"")</f>
        <v>9.6</v>
      </c>
      <c r="S4704" s="164">
        <f>IFERROR(IF(VLOOKUP($C4704,'MSCI Database'!$C:$R,6, FALSE)="","",VLOOKUP($C4704,'MSCI Database'!$C:$R,6, FALSE)),"")</f>
        <v>8.1</v>
      </c>
      <c r="T4704" s="211">
        <f>IFERROR(IF(VLOOKUP($C4704,'MSCI Database'!$C:$R,7, FALSE)="","",VLOOKUP($C4704,'MSCI Database'!$C:$R,7, FALSE)),"")</f>
        <v>5.7</v>
      </c>
      <c r="U4704" s="164">
        <f>IFERROR(IF(VLOOKUP($C4704,'MSCI Database'!$C:$R,8, FALSE)="","",VLOOKUP($C4704,'MSCI Database'!$C:$R,8, FALSE)),"")</f>
        <v>5.8</v>
      </c>
      <c r="V4704" s="175">
        <f>IFERROR(IF(VLOOKUP($C4704,'MSCI Database'!$C:$R,9, FALSE)="","",VLOOKUP($C4704,'MSCI Database'!$C:$R,9, FALSE)),"")</f>
        <v>7.1</v>
      </c>
      <c r="W4704" s="165">
        <f t="shared" ca="1" si="177"/>
        <v>0</v>
      </c>
      <c r="X4704" s="236">
        <f>IFERROR(IF(VLOOKUP($C4704,'MSCI Database'!$C:$R,10, FALSE)="","",VLOOKUP($C4704,'MSCI Database'!$C:$R,10, FALSE)),"")</f>
        <v>8920000</v>
      </c>
      <c r="Y4704" s="133" t="str">
        <f>IFERROR(IF(VLOOKUP($C4704,'MSCI Database'!$C:$R,11, FALSE)="","",VLOOKUP($C4704,'MSCI Database'!$C:$R,11, FALSE)),"")</f>
        <v>2019</v>
      </c>
      <c r="Z4704" s="133" t="str">
        <f>IFERROR(IF(VLOOKUP($C4704,'MSCI Database'!$C:$R,12, FALSE)="","",VLOOKUP($C4704,'MSCI Database'!$C:$R,12, FALSE)),"")</f>
        <v>Reported</v>
      </c>
      <c r="AA4704" s="202" t="str">
        <f>IFERROR(IF(VLOOKUP($C4704,'MSCI Database'!$C:$R,13, FALSE)="","",VLOOKUP($C4704,'MSCI Database'!$C:$R,13, FALSE)),"")</f>
        <v>Low environmental footprint as SSE focuses on electric networks and renewables</v>
      </c>
    </row>
    <row r="4705" spans="1:27" s="130" customFormat="1" ht="15" hidden="1" customHeight="1" outlineLevel="1">
      <c r="A4705" s="130" t="s">
        <v>1994</v>
      </c>
      <c r="B4705" s="130" t="s">
        <v>1995</v>
      </c>
      <c r="C4705" s="130" t="s">
        <v>1996</v>
      </c>
      <c r="D4705" s="130" t="s">
        <v>12127</v>
      </c>
      <c r="E4705" s="130" t="s">
        <v>12133</v>
      </c>
      <c r="F4705" s="215">
        <v>3.9550689697523834E-3</v>
      </c>
      <c r="G4705" s="132" t="str">
        <f ca="1">IFERROR(_xll.BQL($A4705, "cur_mkt_cap(currency=EUR)")/1000000, " ")</f>
        <v xml:space="preserve"> </v>
      </c>
      <c r="M4705" s="308"/>
      <c r="N4705" s="215">
        <f t="shared" si="176"/>
        <v>4.1996675135721006E-5</v>
      </c>
      <c r="O4705" s="172" t="str">
        <f>IFERROR(IF(VLOOKUP($C4705,'MSCI Database'!$C:$R,2, FALSE)="","",VLOOKUP($C4705,'MSCI Database'!$C:$R,2, FALSE)),"")</f>
        <v>Pharmaceuticals</v>
      </c>
      <c r="P4705" s="186" t="str">
        <f>IFERROR(IF(VLOOKUP($C4705,'MSCI Database'!$C:$R,3, FALSE)="","",VLOOKUP($C4705,'MSCI Database'!$C:$R,3, FALSE)),"")</f>
        <v>AA</v>
      </c>
      <c r="Q4705" s="164" t="str">
        <f>IFERROR(IF(VLOOKUP($C4705,'MSCI Database'!$C:$R,4, FALSE)="","",VLOOKUP($C4705,'MSCI Database'!$C:$R,4, FALSE)),"")</f>
        <v>1</v>
      </c>
      <c r="R4705" s="164">
        <f>IFERROR(IF(VLOOKUP($C4705,'MSCI Database'!$C:$R,5, FALSE)="","",VLOOKUP($C4705,'MSCI Database'!$C:$R,5, FALSE)),"")</f>
        <v>7.6</v>
      </c>
      <c r="S4705" s="164">
        <f>IFERROR(IF(VLOOKUP($C4705,'MSCI Database'!$C:$R,6, FALSE)="","",VLOOKUP($C4705,'MSCI Database'!$C:$R,6, FALSE)),"")</f>
        <v>5.7</v>
      </c>
      <c r="T4705" s="211">
        <f>IFERROR(IF(VLOOKUP($C4705,'MSCI Database'!$C:$R,7, FALSE)="","",VLOOKUP($C4705,'MSCI Database'!$C:$R,7, FALSE)),"")</f>
        <v>5.0999999999999996</v>
      </c>
      <c r="U4705" s="164">
        <f>IFERROR(IF(VLOOKUP($C4705,'MSCI Database'!$C:$R,8, FALSE)="","",VLOOKUP($C4705,'MSCI Database'!$C:$R,8, FALSE)),"")</f>
        <v>5.2</v>
      </c>
      <c r="V4705" s="175">
        <f>IFERROR(IF(VLOOKUP($C4705,'MSCI Database'!$C:$R,9, FALSE)="","",VLOOKUP($C4705,'MSCI Database'!$C:$R,9, FALSE)),"")</f>
        <v>5.2</v>
      </c>
      <c r="W4705" s="165">
        <f t="shared" ca="1" si="177"/>
        <v>0</v>
      </c>
      <c r="X4705" s="236">
        <f>IFERROR(IF(VLOOKUP($C4705,'MSCI Database'!$C:$R,10, FALSE)="","",VLOOKUP($C4705,'MSCI Database'!$C:$R,10, FALSE)),"")</f>
        <v>21781</v>
      </c>
      <c r="Y4705" s="133" t="str">
        <f>IFERROR(IF(VLOOKUP($C4705,'MSCI Database'!$C:$R,11, FALSE)="","",VLOOKUP($C4705,'MSCI Database'!$C:$R,11, FALSE)),"")</f>
        <v>2019</v>
      </c>
      <c r="Z4705" s="133" t="str">
        <f>IFERROR(IF(VLOOKUP($C4705,'MSCI Database'!$C:$R,12, FALSE)="","",VLOOKUP($C4705,'MSCI Database'!$C:$R,12, FALSE)),"")</f>
        <v>Reported</v>
      </c>
      <c r="AA4705" s="202" t="str">
        <f>IFERROR(IF(VLOOKUP($C4705,'MSCI Database'!$C:$R,13, FALSE)="","",VLOOKUP($C4705,'MSCI Database'!$C:$R,13, FALSE)),"")</f>
        <v>Resolution of kickback allegation drives upgrade</v>
      </c>
    </row>
    <row r="4706" spans="1:27" s="130" customFormat="1" ht="15" hidden="1" customHeight="1" outlineLevel="1">
      <c r="A4706" s="130" t="s">
        <v>5501</v>
      </c>
      <c r="B4706" s="130" t="s">
        <v>5502</v>
      </c>
      <c r="C4706" s="130" t="s">
        <v>5503</v>
      </c>
      <c r="D4706" s="130" t="s">
        <v>18718</v>
      </c>
      <c r="E4706" s="130" t="s">
        <v>18688</v>
      </c>
      <c r="F4706" s="215">
        <v>6.3482501374391952E-3</v>
      </c>
      <c r="G4706" s="132" t="str">
        <f ca="1">IFERROR(_xll.BQL($A4706, "cur_mkt_cap(currency=EUR)")/1000000, " ")</f>
        <v xml:space="preserve"> </v>
      </c>
      <c r="M4706" s="308"/>
      <c r="N4706" s="215">
        <f t="shared" si="176"/>
        <v>6.7408533388741787E-5</v>
      </c>
      <c r="O4706" s="172" t="str">
        <f>IFERROR(IF(VLOOKUP($C4706,'MSCI Database'!$C:$R,2, FALSE)="","",VLOOKUP($C4706,'MSCI Database'!$C:$R,2, FALSE)),"")</f>
        <v>Multi-Line Insurance &amp; Brokerage</v>
      </c>
      <c r="P4706" s="186" t="str">
        <f>IFERROR(IF(VLOOKUP($C4706,'MSCI Database'!$C:$R,3, FALSE)="","",VLOOKUP($C4706,'MSCI Database'!$C:$R,3, FALSE)),"")</f>
        <v>BBB</v>
      </c>
      <c r="Q4706" s="164" t="str">
        <f>IFERROR(IF(VLOOKUP($C4706,'MSCI Database'!$C:$R,4, FALSE)="","",VLOOKUP($C4706,'MSCI Database'!$C:$R,4, FALSE)),"")</f>
        <v>0</v>
      </c>
      <c r="R4706" s="164">
        <f>IFERROR(IF(VLOOKUP($C4706,'MSCI Database'!$C:$R,5, FALSE)="","",VLOOKUP($C4706,'MSCI Database'!$C:$R,5, FALSE)),"")</f>
        <v>4.8</v>
      </c>
      <c r="S4706" s="164">
        <f>IFERROR(IF(VLOOKUP($C4706,'MSCI Database'!$C:$R,6, FALSE)="","",VLOOKUP($C4706,'MSCI Database'!$C:$R,6, FALSE)),"")</f>
        <v>7.9</v>
      </c>
      <c r="T4706" s="211">
        <f>IFERROR(IF(VLOOKUP($C4706,'MSCI Database'!$C:$R,7, FALSE)="","",VLOOKUP($C4706,'MSCI Database'!$C:$R,7, FALSE)),"")</f>
        <v>4.5999999999999996</v>
      </c>
      <c r="U4706" s="164">
        <f>IFERROR(IF(VLOOKUP($C4706,'MSCI Database'!$C:$R,8, FALSE)="","",VLOOKUP($C4706,'MSCI Database'!$C:$R,8, FALSE)),"")</f>
        <v>2.8</v>
      </c>
      <c r="V4706" s="175">
        <f>IFERROR(IF(VLOOKUP($C4706,'MSCI Database'!$C:$R,9, FALSE)="","",VLOOKUP($C4706,'MSCI Database'!$C:$R,9, FALSE)),"")</f>
        <v>4.5</v>
      </c>
      <c r="W4706" s="165">
        <f t="shared" ca="1" si="177"/>
        <v>0</v>
      </c>
      <c r="X4706" s="236">
        <f>IFERROR(IF(VLOOKUP($C4706,'MSCI Database'!$C:$R,10, FALSE)="","",VLOOKUP($C4706,'MSCI Database'!$C:$R,10, FALSE)),"")</f>
        <v>11108</v>
      </c>
      <c r="Y4706" s="133" t="str">
        <f>IFERROR(IF(VLOOKUP($C4706,'MSCI Database'!$C:$R,11, FALSE)="","",VLOOKUP($C4706,'MSCI Database'!$C:$R,11, FALSE)),"")</f>
        <v>2019</v>
      </c>
      <c r="Z4706" s="133" t="str">
        <f>IFERROR(IF(VLOOKUP($C4706,'MSCI Database'!$C:$R,12, FALSE)="","",VLOOKUP($C4706,'MSCI Database'!$C:$R,12, FALSE)),"")</f>
        <v>E.Segmt-Moderately High</v>
      </c>
      <c r="AA4706" s="202" t="str">
        <f>IFERROR(IF(VLOOKUP($C4706,'MSCI Database'!$C:$R,13, FALSE)="","",VLOOKUP($C4706,'MSCI Database'!$C:$R,13, FALSE)),"")</f>
        <v>Robust climate change mitigation programs; weak corporate governance</v>
      </c>
    </row>
    <row r="4707" spans="1:27" s="130" customFormat="1" ht="15" hidden="1" customHeight="1" outlineLevel="1">
      <c r="A4707" s="130" t="s">
        <v>6618</v>
      </c>
      <c r="B4707" s="130" t="s">
        <v>6619</v>
      </c>
      <c r="C4707" s="130" t="s">
        <v>6620</v>
      </c>
      <c r="D4707" s="130" t="s">
        <v>12128</v>
      </c>
      <c r="E4707" s="130" t="s">
        <v>18682</v>
      </c>
      <c r="F4707" s="215">
        <v>2.499429116640705E-2</v>
      </c>
      <c r="G4707" s="132" t="str">
        <f ca="1">IFERROR(_xll.BQL($A4707, "cur_mkt_cap(currency=EUR)")/1000000, " ")</f>
        <v xml:space="preserve"> </v>
      </c>
      <c r="M4707" s="308"/>
      <c r="N4707" s="215">
        <f t="shared" si="176"/>
        <v>2.6540046062178675E-4</v>
      </c>
      <c r="O4707" s="172" t="str">
        <f>IFERROR(IF(VLOOKUP($C4707,'MSCI Database'!$C:$R,2, FALSE)="","",VLOOKUP($C4707,'MSCI Database'!$C:$R,2, FALSE)),"")</f>
        <v>Retail - Consumer Discretionary</v>
      </c>
      <c r="P4707" s="186" t="str">
        <f>IFERROR(IF(VLOOKUP($C4707,'MSCI Database'!$C:$R,3, FALSE)="","",VLOOKUP($C4707,'MSCI Database'!$C:$R,3, FALSE)),"")</f>
        <v>B</v>
      </c>
      <c r="Q4707" s="164" t="str">
        <f>IFERROR(IF(VLOOKUP($C4707,'MSCI Database'!$C:$R,4, FALSE)="","",VLOOKUP($C4707,'MSCI Database'!$C:$R,4, FALSE)),"")</f>
        <v>0</v>
      </c>
      <c r="R4707" s="164">
        <f>IFERROR(IF(VLOOKUP($C4707,'MSCI Database'!$C:$R,5, FALSE)="","",VLOOKUP($C4707,'MSCI Database'!$C:$R,5, FALSE)),"")</f>
        <v>2.4</v>
      </c>
      <c r="S4707" s="164">
        <f>IFERROR(IF(VLOOKUP($C4707,'MSCI Database'!$C:$R,6, FALSE)="","",VLOOKUP($C4707,'MSCI Database'!$C:$R,6, FALSE)),"")</f>
        <v>2.1</v>
      </c>
      <c r="T4707" s="211">
        <f>IFERROR(IF(VLOOKUP($C4707,'MSCI Database'!$C:$R,7, FALSE)="","",VLOOKUP($C4707,'MSCI Database'!$C:$R,7, FALSE)),"")</f>
        <v>3.7</v>
      </c>
      <c r="U4707" s="164">
        <f>IFERROR(IF(VLOOKUP($C4707,'MSCI Database'!$C:$R,8, FALSE)="","",VLOOKUP($C4707,'MSCI Database'!$C:$R,8, FALSE)),"")</f>
        <v>4.4000000000000004</v>
      </c>
      <c r="V4707" s="175">
        <f>IFERROR(IF(VLOOKUP($C4707,'MSCI Database'!$C:$R,9, FALSE)="","",VLOOKUP($C4707,'MSCI Database'!$C:$R,9, FALSE)),"")</f>
        <v>3.6</v>
      </c>
      <c r="W4707" s="165">
        <f t="shared" ca="1" si="177"/>
        <v>0</v>
      </c>
      <c r="X4707" s="236">
        <f>IFERROR(IF(VLOOKUP($C4707,'MSCI Database'!$C:$R,10, FALSE)="","",VLOOKUP($C4707,'MSCI Database'!$C:$R,10, FALSE)),"")</f>
        <v>68657</v>
      </c>
      <c r="Y4707" s="133" t="str">
        <f>IFERROR(IF(VLOOKUP($C4707,'MSCI Database'!$C:$R,11, FALSE)="","",VLOOKUP($C4707,'MSCI Database'!$C:$R,11, FALSE)),"")</f>
        <v>2019</v>
      </c>
      <c r="Z4707" s="133" t="str">
        <f>IFERROR(IF(VLOOKUP($C4707,'MSCI Database'!$C:$R,12, FALSE)="","",VLOOKUP($C4707,'MSCI Database'!$C:$R,12, FALSE)),"")</f>
        <v>E.Segmt-Moderately Low</v>
      </c>
      <c r="AA4707" s="202" t="str">
        <f>IFERROR(IF(VLOOKUP($C4707,'MSCI Database'!$C:$R,13, FALSE)="","",VLOOKUP($C4707,'MSCI Database'!$C:$R,13, FALSE)),"")</f>
        <v/>
      </c>
    </row>
    <row r="4708" spans="1:27" s="130" customFormat="1" ht="15" hidden="1" customHeight="1" outlineLevel="1">
      <c r="A4708" s="130" t="s">
        <v>1821</v>
      </c>
      <c r="B4708" s="130" t="s">
        <v>1822</v>
      </c>
      <c r="C4708" s="130" t="s">
        <v>1823</v>
      </c>
      <c r="D4708" s="130" t="s">
        <v>12129</v>
      </c>
      <c r="E4708" s="130" t="s">
        <v>18684</v>
      </c>
      <c r="F4708" s="215">
        <v>2.9062207046625418E-2</v>
      </c>
      <c r="G4708" s="132" t="str">
        <f ca="1">IFERROR(_xll.BQL($A4708, "cur_mkt_cap(currency=EUR)")/1000000, " ")</f>
        <v xml:space="preserve"> </v>
      </c>
      <c r="M4708" s="308"/>
      <c r="N4708" s="215">
        <f t="shared" si="176"/>
        <v>3.085953942645412E-4</v>
      </c>
      <c r="O4708" s="172" t="str">
        <f>IFERROR(IF(VLOOKUP($C4708,'MSCI Database'!$C:$R,2, FALSE)="","",VLOOKUP($C4708,'MSCI Database'!$C:$R,2, FALSE)),"")</f>
        <v>Construction Materials</v>
      </c>
      <c r="P4708" s="186" t="str">
        <f>IFERROR(IF(VLOOKUP($C4708,'MSCI Database'!$C:$R,3, FALSE)="","",VLOOKUP($C4708,'MSCI Database'!$C:$R,3, FALSE)),"")</f>
        <v>AA</v>
      </c>
      <c r="Q4708" s="164" t="str">
        <f>IFERROR(IF(VLOOKUP($C4708,'MSCI Database'!$C:$R,4, FALSE)="","",VLOOKUP($C4708,'MSCI Database'!$C:$R,4, FALSE)),"")</f>
        <v>0</v>
      </c>
      <c r="R4708" s="164">
        <f>IFERROR(IF(VLOOKUP($C4708,'MSCI Database'!$C:$R,5, FALSE)="","",VLOOKUP($C4708,'MSCI Database'!$C:$R,5, FALSE)),"")</f>
        <v>8.4</v>
      </c>
      <c r="S4708" s="164">
        <f>IFERROR(IF(VLOOKUP($C4708,'MSCI Database'!$C:$R,6, FALSE)="","",VLOOKUP($C4708,'MSCI Database'!$C:$R,6, FALSE)),"")</f>
        <v>6.4</v>
      </c>
      <c r="T4708" s="211">
        <f>IFERROR(IF(VLOOKUP($C4708,'MSCI Database'!$C:$R,7, FALSE)="","",VLOOKUP($C4708,'MSCI Database'!$C:$R,7, FALSE)),"")</f>
        <v>5.9</v>
      </c>
      <c r="U4708" s="164">
        <f>IFERROR(IF(VLOOKUP($C4708,'MSCI Database'!$C:$R,8, FALSE)="","",VLOOKUP($C4708,'MSCI Database'!$C:$R,8, FALSE)),"")</f>
        <v>6.1</v>
      </c>
      <c r="V4708" s="175">
        <f>IFERROR(IF(VLOOKUP($C4708,'MSCI Database'!$C:$R,9, FALSE)="","",VLOOKUP($C4708,'MSCI Database'!$C:$R,9, FALSE)),"")</f>
        <v>6.1</v>
      </c>
      <c r="W4708" s="165">
        <f t="shared" ca="1" si="177"/>
        <v>0</v>
      </c>
      <c r="X4708" s="236">
        <f>IFERROR(IF(VLOOKUP($C4708,'MSCI Database'!$C:$R,10, FALSE)="","",VLOOKUP($C4708,'MSCI Database'!$C:$R,10, FALSE)),"")</f>
        <v>77780000</v>
      </c>
      <c r="Y4708" s="133" t="str">
        <f>IFERROR(IF(VLOOKUP($C4708,'MSCI Database'!$C:$R,11, FALSE)="","",VLOOKUP($C4708,'MSCI Database'!$C:$R,11, FALSE)),"")</f>
        <v>2019</v>
      </c>
      <c r="Z4708" s="133" t="str">
        <f>IFERROR(IF(VLOOKUP($C4708,'MSCI Database'!$C:$R,12, FALSE)="","",VLOOKUP($C4708,'MSCI Database'!$C:$R,12, FALSE)),"")</f>
        <v>Reported</v>
      </c>
      <c r="AA4708" s="202" t="str">
        <f>IFERROR(IF(VLOOKUP($C4708,'MSCI Database'!$C:$R,13, FALSE)="","",VLOOKUP($C4708,'MSCI Database'!$C:$R,13, FALSE)),"")</f>
        <v>Integrated approach to biodiversity management, increased focus on transport safety</v>
      </c>
    </row>
    <row r="4709" spans="1:27" s="130" customFormat="1" ht="15" hidden="1" customHeight="1" outlineLevel="1">
      <c r="A4709" s="130" t="s">
        <v>4747</v>
      </c>
      <c r="B4709" s="130" t="s">
        <v>4748</v>
      </c>
      <c r="C4709" s="130" t="s">
        <v>4749</v>
      </c>
      <c r="D4709" s="130" t="s">
        <v>18675</v>
      </c>
      <c r="E4709" s="130" t="s">
        <v>18704</v>
      </c>
      <c r="F4709" s="215">
        <v>3.2129095089946198E-3</v>
      </c>
      <c r="G4709" s="132" t="str">
        <f ca="1">IFERROR(_xll.BQL($A4709, "cur_mkt_cap(currency=EUR)")/1000000, " ")</f>
        <v xml:space="preserve"> </v>
      </c>
      <c r="M4709" s="308"/>
      <c r="N4709" s="215">
        <f t="shared" si="176"/>
        <v>3.4116097069772118E-5</v>
      </c>
      <c r="O4709" s="172" t="str">
        <f>IFERROR(IF(VLOOKUP($C4709,'MSCI Database'!$C:$R,2, FALSE)="","",VLOOKUP($C4709,'MSCI Database'!$C:$R,2, FALSE)),"")</f>
        <v>Commercial Services &amp; Supplies</v>
      </c>
      <c r="P4709" s="186" t="str">
        <f>IFERROR(IF(VLOOKUP($C4709,'MSCI Database'!$C:$R,3, FALSE)="","",VLOOKUP($C4709,'MSCI Database'!$C:$R,3, FALSE)),"")</f>
        <v>BB</v>
      </c>
      <c r="Q4709" s="164" t="str">
        <f>IFERROR(IF(VLOOKUP($C4709,'MSCI Database'!$C:$R,4, FALSE)="","",VLOOKUP($C4709,'MSCI Database'!$C:$R,4, FALSE)),"")</f>
        <v>-1</v>
      </c>
      <c r="R4709" s="164">
        <f>IFERROR(IF(VLOOKUP($C4709,'MSCI Database'!$C:$R,5, FALSE)="","",VLOOKUP($C4709,'MSCI Database'!$C:$R,5, FALSE)),"")</f>
        <v>3.9</v>
      </c>
      <c r="S4709" s="164">
        <f>IFERROR(IF(VLOOKUP($C4709,'MSCI Database'!$C:$R,6, FALSE)="","",VLOOKUP($C4709,'MSCI Database'!$C:$R,6, FALSE)),"")</f>
        <v>5.8</v>
      </c>
      <c r="T4709" s="211">
        <f>IFERROR(IF(VLOOKUP($C4709,'MSCI Database'!$C:$R,7, FALSE)="","",VLOOKUP($C4709,'MSCI Database'!$C:$R,7, FALSE)),"")</f>
        <v>6.1</v>
      </c>
      <c r="U4709" s="164">
        <f>IFERROR(IF(VLOOKUP($C4709,'MSCI Database'!$C:$R,8, FALSE)="","",VLOOKUP($C4709,'MSCI Database'!$C:$R,8, FALSE)),"")</f>
        <v>2.1</v>
      </c>
      <c r="V4709" s="175">
        <f>IFERROR(IF(VLOOKUP($C4709,'MSCI Database'!$C:$R,9, FALSE)="","",VLOOKUP($C4709,'MSCI Database'!$C:$R,9, FALSE)),"")</f>
        <v>3.9</v>
      </c>
      <c r="W4709" s="165">
        <f t="shared" ca="1" si="177"/>
        <v>0</v>
      </c>
      <c r="X4709" s="236">
        <f>IFERROR(IF(VLOOKUP($C4709,'MSCI Database'!$C:$R,10, FALSE)="","",VLOOKUP($C4709,'MSCI Database'!$C:$R,10, FALSE)),"")</f>
        <v>616127</v>
      </c>
      <c r="Y4709" s="133" t="str">
        <f>IFERROR(IF(VLOOKUP($C4709,'MSCI Database'!$C:$R,11, FALSE)="","",VLOOKUP($C4709,'MSCI Database'!$C:$R,11, FALSE)),"")</f>
        <v>2019</v>
      </c>
      <c r="Z4709" s="133" t="str">
        <f>IFERROR(IF(VLOOKUP($C4709,'MSCI Database'!$C:$R,12, FALSE)="","",VLOOKUP($C4709,'MSCI Database'!$C:$R,12, FALSE)),"")</f>
        <v>Reported</v>
      </c>
      <c r="AA4709" s="202" t="str">
        <f>IFERROR(IF(VLOOKUP($C4709,'MSCI Database'!$C:$R,13, FALSE)="","",VLOOKUP($C4709,'MSCI Database'!$C:$R,13, FALSE)),"")</f>
        <v>Corporate governance practices, particularly related to board structure, trail those of global peers</v>
      </c>
    </row>
    <row r="4710" spans="1:27" s="130" customFormat="1" ht="15" hidden="1" customHeight="1" outlineLevel="1">
      <c r="A4710" s="130" t="s">
        <v>1807</v>
      </c>
      <c r="B4710" s="130" t="s">
        <v>1808</v>
      </c>
      <c r="C4710" s="130" t="s">
        <v>1809</v>
      </c>
      <c r="D4710" s="130" t="s">
        <v>12129</v>
      </c>
      <c r="E4710" s="130" t="s">
        <v>12133</v>
      </c>
      <c r="F4710" s="215">
        <v>2.9016325886885339E-2</v>
      </c>
      <c r="G4710" s="132" t="str">
        <f ca="1">IFERROR(_xll.BQL($A4710, "cur_mkt_cap(currency=EUR)")/1000000, " ")</f>
        <v xml:space="preserve"> </v>
      </c>
      <c r="M4710" s="308"/>
      <c r="N4710" s="215">
        <f t="shared" si="176"/>
        <v>3.081082077767225E-4</v>
      </c>
      <c r="O4710" s="172" t="str">
        <f>IFERROR(IF(VLOOKUP($C4710,'MSCI Database'!$C:$R,2, FALSE)="","",VLOOKUP($C4710,'MSCI Database'!$C:$R,2, FALSE)),"")</f>
        <v>Health Care Providers &amp; Services</v>
      </c>
      <c r="P4710" s="186" t="str">
        <f>IFERROR(IF(VLOOKUP($C4710,'MSCI Database'!$C:$R,3, FALSE)="","",VLOOKUP($C4710,'MSCI Database'!$C:$R,3, FALSE)),"")</f>
        <v>BBB</v>
      </c>
      <c r="Q4710" s="164" t="str">
        <f>IFERROR(IF(VLOOKUP($C4710,'MSCI Database'!$C:$R,4, FALSE)="","",VLOOKUP($C4710,'MSCI Database'!$C:$R,4, FALSE)),"")</f>
        <v>1</v>
      </c>
      <c r="R4710" s="164">
        <f>IFERROR(IF(VLOOKUP($C4710,'MSCI Database'!$C:$R,5, FALSE)="","",VLOOKUP($C4710,'MSCI Database'!$C:$R,5, FALSE)),"")</f>
        <v>5.5</v>
      </c>
      <c r="S4710" s="164">
        <f>IFERROR(IF(VLOOKUP($C4710,'MSCI Database'!$C:$R,6, FALSE)="","",VLOOKUP($C4710,'MSCI Database'!$C:$R,6, FALSE)),"")</f>
        <v>10</v>
      </c>
      <c r="T4710" s="211">
        <f>IFERROR(IF(VLOOKUP($C4710,'MSCI Database'!$C:$R,7, FALSE)="","",VLOOKUP($C4710,'MSCI Database'!$C:$R,7, FALSE)),"")</f>
        <v>4.3</v>
      </c>
      <c r="U4710" s="164">
        <f>IFERROR(IF(VLOOKUP($C4710,'MSCI Database'!$C:$R,8, FALSE)="","",VLOOKUP($C4710,'MSCI Database'!$C:$R,8, FALSE)),"")</f>
        <v>5.4</v>
      </c>
      <c r="V4710" s="175">
        <f>IFERROR(IF(VLOOKUP($C4710,'MSCI Database'!$C:$R,9, FALSE)="","",VLOOKUP($C4710,'MSCI Database'!$C:$R,9, FALSE)),"")</f>
        <v>5</v>
      </c>
      <c r="W4710" s="165">
        <f t="shared" ca="1" si="177"/>
        <v>0</v>
      </c>
      <c r="X4710" s="236">
        <f>IFERROR(IF(VLOOKUP($C4710,'MSCI Database'!$C:$R,10, FALSE)="","",VLOOKUP($C4710,'MSCI Database'!$C:$R,10, FALSE)),"")</f>
        <v>1509000</v>
      </c>
      <c r="Y4710" s="133" t="str">
        <f>IFERROR(IF(VLOOKUP($C4710,'MSCI Database'!$C:$R,11, FALSE)="","",VLOOKUP($C4710,'MSCI Database'!$C:$R,11, FALSE)),"")</f>
        <v>2019</v>
      </c>
      <c r="Z4710" s="133" t="str">
        <f>IFERROR(IF(VLOOKUP($C4710,'MSCI Database'!$C:$R,12, FALSE)="","",VLOOKUP($C4710,'MSCI Database'!$C:$R,12, FALSE)),"")</f>
        <v>Reported</v>
      </c>
      <c r="AA4710" s="202" t="str">
        <f>IFERROR(IF(VLOOKUP($C4710,'MSCI Database'!$C:$R,13, FALSE)="","",VLOOKUP($C4710,'MSCI Database'!$C:$R,13, FALSE)),"")</f>
        <v>Lags most peers in labor management programs, which may be particularly critical during COVID-19</v>
      </c>
    </row>
    <row r="4711" spans="1:27" s="130" customFormat="1" ht="15" hidden="1" customHeight="1" outlineLevel="1">
      <c r="A4711" s="130" t="s">
        <v>8101</v>
      </c>
      <c r="B4711" s="130" t="s">
        <v>8102</v>
      </c>
      <c r="C4711" s="130" t="s">
        <v>8103</v>
      </c>
      <c r="D4711" s="130" t="s">
        <v>12128</v>
      </c>
      <c r="E4711" s="130" t="s">
        <v>18673</v>
      </c>
      <c r="F4711" s="215">
        <v>2.4804840984953971E-2</v>
      </c>
      <c r="G4711" s="132" t="str">
        <f ca="1">IFERROR(_xll.BQL($A4711, "cur_mkt_cap(currency=EUR)")/1000000, " ")</f>
        <v xml:space="preserve"> </v>
      </c>
      <c r="M4711" s="308"/>
      <c r="N4711" s="215">
        <f t="shared" si="176"/>
        <v>2.633887946342309E-4</v>
      </c>
      <c r="O4711" s="172" t="str">
        <f>IFERROR(IF(VLOOKUP($C4711,'MSCI Database'!$C:$R,2, FALSE)="","",VLOOKUP($C4711,'MSCI Database'!$C:$R,2, FALSE)),"")</f>
        <v>Aerospace &amp; Defense</v>
      </c>
      <c r="P4711" s="186" t="str">
        <f>IFERROR(IF(VLOOKUP($C4711,'MSCI Database'!$C:$R,3, FALSE)="","",VLOOKUP($C4711,'MSCI Database'!$C:$R,3, FALSE)),"")</f>
        <v>A</v>
      </c>
      <c r="Q4711" s="164" t="str">
        <f>IFERROR(IF(VLOOKUP($C4711,'MSCI Database'!$C:$R,4, FALSE)="","",VLOOKUP($C4711,'MSCI Database'!$C:$R,4, FALSE)),"")</f>
        <v>1</v>
      </c>
      <c r="R4711" s="164">
        <f>IFERROR(IF(VLOOKUP($C4711,'MSCI Database'!$C:$R,5, FALSE)="","",VLOOKUP($C4711,'MSCI Database'!$C:$R,5, FALSE)),"")</f>
        <v>6.5</v>
      </c>
      <c r="S4711" s="164">
        <f>IFERROR(IF(VLOOKUP($C4711,'MSCI Database'!$C:$R,6, FALSE)="","",VLOOKUP($C4711,'MSCI Database'!$C:$R,6, FALSE)),"")</f>
        <v>3.9</v>
      </c>
      <c r="T4711" s="211">
        <f>IFERROR(IF(VLOOKUP($C4711,'MSCI Database'!$C:$R,7, FALSE)="","",VLOOKUP($C4711,'MSCI Database'!$C:$R,7, FALSE)),"")</f>
        <v>5.2</v>
      </c>
      <c r="U4711" s="164">
        <f>IFERROR(IF(VLOOKUP($C4711,'MSCI Database'!$C:$R,8, FALSE)="","",VLOOKUP($C4711,'MSCI Database'!$C:$R,8, FALSE)),"")</f>
        <v>6</v>
      </c>
      <c r="V4711" s="175">
        <f>IFERROR(IF(VLOOKUP($C4711,'MSCI Database'!$C:$R,9, FALSE)="","",VLOOKUP($C4711,'MSCI Database'!$C:$R,9, FALSE)),"")</f>
        <v>5.4</v>
      </c>
      <c r="W4711" s="165">
        <f t="shared" ca="1" si="177"/>
        <v>0</v>
      </c>
      <c r="X4711" s="236">
        <f>IFERROR(IF(VLOOKUP($C4711,'MSCI Database'!$C:$R,10, FALSE)="","",VLOOKUP($C4711,'MSCI Database'!$C:$R,10, FALSE)),"")</f>
        <v>89212</v>
      </c>
      <c r="Y4711" s="133" t="str">
        <f>IFERROR(IF(VLOOKUP($C4711,'MSCI Database'!$C:$R,11, FALSE)="","",VLOOKUP($C4711,'MSCI Database'!$C:$R,11, FALSE)),"")</f>
        <v>2019</v>
      </c>
      <c r="Z4711" s="133" t="str">
        <f>IFERROR(IF(VLOOKUP($C4711,'MSCI Database'!$C:$R,12, FALSE)="","",VLOOKUP($C4711,'MSCI Database'!$C:$R,12, FALSE)),"")</f>
        <v>E.Segmt-Moderate</v>
      </c>
      <c r="AA4711" s="202" t="str">
        <f>IFERROR(IF(VLOOKUP($C4711,'MSCI Database'!$C:$R,13, FALSE)="","",VLOOKUP($C4711,'MSCI Database'!$C:$R,13, FALSE)),"")</f>
        <v>Improved governance practices, weak labor management programs</v>
      </c>
    </row>
    <row r="4712" spans="1:27" s="130" customFormat="1" ht="15" hidden="1" customHeight="1" outlineLevel="1">
      <c r="A4712" s="130" t="s">
        <v>444</v>
      </c>
      <c r="B4712" s="130" t="s">
        <v>445</v>
      </c>
      <c r="C4712" s="130" t="s">
        <v>446</v>
      </c>
      <c r="D4712" s="130" t="s">
        <v>18679</v>
      </c>
      <c r="E4712" s="130" t="s">
        <v>18688</v>
      </c>
      <c r="F4712" s="215">
        <v>1.897437187108891E-2</v>
      </c>
      <c r="G4712" s="132" t="str">
        <f ca="1">IFERROR(_xll.BQL($A4712, "cur_mkt_cap(currency=EUR)")/1000000, " ")</f>
        <v xml:space="preserve"> </v>
      </c>
      <c r="M4712" s="308"/>
      <c r="N4712" s="215">
        <f t="shared" si="176"/>
        <v>2.0147828962496526E-4</v>
      </c>
      <c r="O4712" s="172" t="str">
        <f>IFERROR(IF(VLOOKUP($C4712,'MSCI Database'!$C:$R,2, FALSE)="","",VLOOKUP($C4712,'MSCI Database'!$C:$R,2, FALSE)),"")</f>
        <v>Property &amp; Casualty Insurance</v>
      </c>
      <c r="P4712" s="186" t="str">
        <f>IFERROR(IF(VLOOKUP($C4712,'MSCI Database'!$C:$R,3, FALSE)="","",VLOOKUP($C4712,'MSCI Database'!$C:$R,3, FALSE)),"")</f>
        <v>AA</v>
      </c>
      <c r="Q4712" s="164" t="str">
        <f>IFERROR(IF(VLOOKUP($C4712,'MSCI Database'!$C:$R,4, FALSE)="","",VLOOKUP($C4712,'MSCI Database'!$C:$R,4, FALSE)),"")</f>
        <v>1</v>
      </c>
      <c r="R4712" s="164">
        <f>IFERROR(IF(VLOOKUP($C4712,'MSCI Database'!$C:$R,5, FALSE)="","",VLOOKUP($C4712,'MSCI Database'!$C:$R,5, FALSE)),"")</f>
        <v>8.1999999999999993</v>
      </c>
      <c r="S4712" s="164">
        <f>IFERROR(IF(VLOOKUP($C4712,'MSCI Database'!$C:$R,6, FALSE)="","",VLOOKUP($C4712,'MSCI Database'!$C:$R,6, FALSE)),"")</f>
        <v>2.1</v>
      </c>
      <c r="T4712" s="211">
        <f>IFERROR(IF(VLOOKUP($C4712,'MSCI Database'!$C:$R,7, FALSE)="","",VLOOKUP($C4712,'MSCI Database'!$C:$R,7, FALSE)),"")</f>
        <v>6</v>
      </c>
      <c r="U4712" s="164">
        <f>IFERROR(IF(VLOOKUP($C4712,'MSCI Database'!$C:$R,8, FALSE)="","",VLOOKUP($C4712,'MSCI Database'!$C:$R,8, FALSE)),"")</f>
        <v>8.1999999999999993</v>
      </c>
      <c r="V4712" s="175">
        <f>IFERROR(IF(VLOOKUP($C4712,'MSCI Database'!$C:$R,9, FALSE)="","",VLOOKUP($C4712,'MSCI Database'!$C:$R,9, FALSE)),"")</f>
        <v>5.9</v>
      </c>
      <c r="W4712" s="165">
        <f t="shared" ca="1" si="177"/>
        <v>0</v>
      </c>
      <c r="X4712" s="236">
        <f>IFERROR(IF(VLOOKUP($C4712,'MSCI Database'!$C:$R,10, FALSE)="","",VLOOKUP($C4712,'MSCI Database'!$C:$R,10, FALSE)),"")</f>
        <v>12772</v>
      </c>
      <c r="Y4712" s="133" t="str">
        <f>IFERROR(IF(VLOOKUP($C4712,'MSCI Database'!$C:$R,11, FALSE)="","",VLOOKUP($C4712,'MSCI Database'!$C:$R,11, FALSE)),"")</f>
        <v>2019</v>
      </c>
      <c r="Z4712" s="133" t="str">
        <f>IFERROR(IF(VLOOKUP($C4712,'MSCI Database'!$C:$R,12, FALSE)="","",VLOOKUP($C4712,'MSCI Database'!$C:$R,12, FALSE)),"")</f>
        <v>Reported</v>
      </c>
      <c r="AA4712" s="202" t="str">
        <f>IFERROR(IF(VLOOKUP($C4712,'MSCI Database'!$C:$R,13, FALSE)="","",VLOOKUP($C4712,'MSCI Database'!$C:$R,13, FALSE)),"")</f>
        <v>Strong ESG integration into investment decisions drives upgrade</v>
      </c>
    </row>
    <row r="4713" spans="1:27" s="130" customFormat="1" ht="15" hidden="1" customHeight="1" outlineLevel="1">
      <c r="A4713" s="130" t="s">
        <v>593</v>
      </c>
      <c r="B4713" s="130" t="s">
        <v>594</v>
      </c>
      <c r="C4713" s="130" t="s">
        <v>595</v>
      </c>
      <c r="D4713" s="130" t="s">
        <v>18708</v>
      </c>
      <c r="E4713" s="130" t="s">
        <v>18688</v>
      </c>
      <c r="F4713" s="215">
        <v>2.4735974354870419E-2</v>
      </c>
      <c r="G4713" s="132" t="str">
        <f ca="1">IFERROR(_xll.BQL($A4713, "cur_mkt_cap(currency=EUR)")/1000000, " ")</f>
        <v xml:space="preserve"> </v>
      </c>
      <c r="M4713" s="308"/>
      <c r="N4713" s="215">
        <f t="shared" si="176"/>
        <v>2.6265753823556133E-4</v>
      </c>
      <c r="O4713" s="172" t="str">
        <f>IFERROR(IF(VLOOKUP($C4713,'MSCI Database'!$C:$R,2, FALSE)="","",VLOOKUP($C4713,'MSCI Database'!$C:$R,2, FALSE)),"")</f>
        <v>Property &amp; Casualty Insurance</v>
      </c>
      <c r="P4713" s="186" t="str">
        <f>IFERROR(IF(VLOOKUP($C4713,'MSCI Database'!$C:$R,3, FALSE)="","",VLOOKUP($C4713,'MSCI Database'!$C:$R,3, FALSE)),"")</f>
        <v>BBB</v>
      </c>
      <c r="Q4713" s="164" t="str">
        <f>IFERROR(IF(VLOOKUP($C4713,'MSCI Database'!$C:$R,4, FALSE)="","",VLOOKUP($C4713,'MSCI Database'!$C:$R,4, FALSE)),"")</f>
        <v>1</v>
      </c>
      <c r="R4713" s="164">
        <f>IFERROR(IF(VLOOKUP($C4713,'MSCI Database'!$C:$R,5, FALSE)="","",VLOOKUP($C4713,'MSCI Database'!$C:$R,5, FALSE)),"")</f>
        <v>4.5</v>
      </c>
      <c r="S4713" s="164">
        <f>IFERROR(IF(VLOOKUP($C4713,'MSCI Database'!$C:$R,6, FALSE)="","",VLOOKUP($C4713,'MSCI Database'!$C:$R,6, FALSE)),"")</f>
        <v>2.4</v>
      </c>
      <c r="T4713" s="211">
        <f>IFERROR(IF(VLOOKUP($C4713,'MSCI Database'!$C:$R,7, FALSE)="","",VLOOKUP($C4713,'MSCI Database'!$C:$R,7, FALSE)),"")</f>
        <v>4.7</v>
      </c>
      <c r="U4713" s="164">
        <f>IFERROR(IF(VLOOKUP($C4713,'MSCI Database'!$C:$R,8, FALSE)="","",VLOOKUP($C4713,'MSCI Database'!$C:$R,8, FALSE)),"")</f>
        <v>7</v>
      </c>
      <c r="V4713" s="175">
        <f>IFERROR(IF(VLOOKUP($C4713,'MSCI Database'!$C:$R,9, FALSE)="","",VLOOKUP($C4713,'MSCI Database'!$C:$R,9, FALSE)),"")</f>
        <v>5</v>
      </c>
      <c r="W4713" s="165">
        <f t="shared" ca="1" si="177"/>
        <v>0</v>
      </c>
      <c r="X4713" s="236">
        <f>IFERROR(IF(VLOOKUP($C4713,'MSCI Database'!$C:$R,10, FALSE)="","",VLOOKUP($C4713,'MSCI Database'!$C:$R,10, FALSE)),"")</f>
        <v>12297</v>
      </c>
      <c r="Y4713" s="133" t="str">
        <f>IFERROR(IF(VLOOKUP($C4713,'MSCI Database'!$C:$R,11, FALSE)="","",VLOOKUP($C4713,'MSCI Database'!$C:$R,11, FALSE)),"")</f>
        <v>2019</v>
      </c>
      <c r="Z4713" s="133" t="str">
        <f>IFERROR(IF(VLOOKUP($C4713,'MSCI Database'!$C:$R,12, FALSE)="","",VLOOKUP($C4713,'MSCI Database'!$C:$R,12, FALSE)),"")</f>
        <v>E.Segmt-Moderately High</v>
      </c>
      <c r="AA4713" s="202" t="str">
        <f>IFERROR(IF(VLOOKUP($C4713,'MSCI Database'!$C:$R,13, FALSE)="","",VLOOKUP($C4713,'MSCI Database'!$C:$R,13, FALSE)),"")</f>
        <v>Improved efforts on human capital management drive upgrade</v>
      </c>
    </row>
    <row r="4714" spans="1:27" s="130" customFormat="1" ht="15" hidden="1" customHeight="1" outlineLevel="1">
      <c r="A4714" s="130" t="s">
        <v>732</v>
      </c>
      <c r="B4714" s="130" t="s">
        <v>733</v>
      </c>
      <c r="C4714" s="130" t="s">
        <v>734</v>
      </c>
      <c r="D4714" s="130" t="s">
        <v>12138</v>
      </c>
      <c r="E4714" s="130" t="s">
        <v>18707</v>
      </c>
      <c r="F4714" s="215">
        <v>4.3753633645103587E-3</v>
      </c>
      <c r="G4714" s="132" t="str">
        <f ca="1">IFERROR(_xll.BQL($A4714, "cur_mkt_cap(currency=EUR)")/1000000, " ")</f>
        <v xml:space="preserve"> </v>
      </c>
      <c r="M4714" s="308"/>
      <c r="N4714" s="215">
        <f t="shared" si="176"/>
        <v>4.6459547286120004E-5</v>
      </c>
      <c r="O4714" s="172" t="str">
        <f>IFERROR(IF(VLOOKUP($C4714,'MSCI Database'!$C:$R,2, FALSE)="","",VLOOKUP($C4714,'MSCI Database'!$C:$R,2, FALSE)),"")</f>
        <v>Oil &amp; Gas Refining, Marketing, Transportation &amp; Storage</v>
      </c>
      <c r="P4714" s="186" t="str">
        <f>IFERROR(IF(VLOOKUP($C4714,'MSCI Database'!$C:$R,3, FALSE)="","",VLOOKUP($C4714,'MSCI Database'!$C:$R,3, FALSE)),"")</f>
        <v>A</v>
      </c>
      <c r="Q4714" s="164" t="str">
        <f>IFERROR(IF(VLOOKUP($C4714,'MSCI Database'!$C:$R,4, FALSE)="","",VLOOKUP($C4714,'MSCI Database'!$C:$R,4, FALSE)),"")</f>
        <v>0</v>
      </c>
      <c r="R4714" s="164">
        <f>IFERROR(IF(VLOOKUP($C4714,'MSCI Database'!$C:$R,5, FALSE)="","",VLOOKUP($C4714,'MSCI Database'!$C:$R,5, FALSE)),"")</f>
        <v>5.8</v>
      </c>
      <c r="S4714" s="164">
        <f>IFERROR(IF(VLOOKUP($C4714,'MSCI Database'!$C:$R,6, FALSE)="","",VLOOKUP($C4714,'MSCI Database'!$C:$R,6, FALSE)),"")</f>
        <v>6.6</v>
      </c>
      <c r="T4714" s="211">
        <f>IFERROR(IF(VLOOKUP($C4714,'MSCI Database'!$C:$R,7, FALSE)="","",VLOOKUP($C4714,'MSCI Database'!$C:$R,7, FALSE)),"")</f>
        <v>6.4</v>
      </c>
      <c r="U4714" s="164">
        <f>IFERROR(IF(VLOOKUP($C4714,'MSCI Database'!$C:$R,8, FALSE)="","",VLOOKUP($C4714,'MSCI Database'!$C:$R,8, FALSE)),"")</f>
        <v>2.2000000000000002</v>
      </c>
      <c r="V4714" s="175">
        <f>IFERROR(IF(VLOOKUP($C4714,'MSCI Database'!$C:$R,9, FALSE)="","",VLOOKUP($C4714,'MSCI Database'!$C:$R,9, FALSE)),"")</f>
        <v>5.0999999999999996</v>
      </c>
      <c r="W4714" s="165">
        <f t="shared" ca="1" si="177"/>
        <v>0</v>
      </c>
      <c r="X4714" s="236">
        <f>IFERROR(IF(VLOOKUP($C4714,'MSCI Database'!$C:$R,10, FALSE)="","",VLOOKUP($C4714,'MSCI Database'!$C:$R,10, FALSE)),"")</f>
        <v>1465257</v>
      </c>
      <c r="Y4714" s="133" t="str">
        <f>IFERROR(IF(VLOOKUP($C4714,'MSCI Database'!$C:$R,11, FALSE)="","",VLOOKUP($C4714,'MSCI Database'!$C:$R,11, FALSE)),"")</f>
        <v>2019</v>
      </c>
      <c r="Z4714" s="133" t="str">
        <f>IFERROR(IF(VLOOKUP($C4714,'MSCI Database'!$C:$R,12, FALSE)="","",VLOOKUP($C4714,'MSCI Database'!$C:$R,12, FALSE)),"")</f>
        <v>Reported</v>
      </c>
      <c r="AA4714" s="202" t="str">
        <f>IFERROR(IF(VLOOKUP($C4714,'MSCI Database'!$C:$R,13, FALSE)="","",VLOOKUP($C4714,'MSCI Database'!$C:$R,13, FALSE)),"")</f>
        <v>Strong carbon reduction efforts and clear focus on clean technology</v>
      </c>
    </row>
    <row r="4715" spans="1:27" s="130" customFormat="1" ht="15" hidden="1" customHeight="1" outlineLevel="1">
      <c r="A4715" s="130" t="s">
        <v>1287</v>
      </c>
      <c r="B4715" s="130" t="s">
        <v>1288</v>
      </c>
      <c r="C4715" s="130" t="s">
        <v>1289</v>
      </c>
      <c r="D4715" s="130" t="s">
        <v>18681</v>
      </c>
      <c r="E4715" s="130" t="s">
        <v>18682</v>
      </c>
      <c r="F4715" s="215">
        <v>2.4618260697905691E-2</v>
      </c>
      <c r="G4715" s="132" t="str">
        <f ca="1">IFERROR(_xll.BQL($A4715, "cur_mkt_cap(currency=EUR)")/1000000, " ")</f>
        <v xml:space="preserve"> </v>
      </c>
      <c r="M4715" s="308"/>
      <c r="N4715" s="215">
        <f t="shared" si="176"/>
        <v>2.614076024573504E-4</v>
      </c>
      <c r="O4715" s="172" t="str">
        <f>IFERROR(IF(VLOOKUP($C4715,'MSCI Database'!$C:$R,2, FALSE)="","",VLOOKUP($C4715,'MSCI Database'!$C:$R,2, FALSE)),"")</f>
        <v>Household Durables</v>
      </c>
      <c r="P4715" s="186" t="str">
        <f>IFERROR(IF(VLOOKUP($C4715,'MSCI Database'!$C:$R,3, FALSE)="","",VLOOKUP($C4715,'MSCI Database'!$C:$R,3, FALSE)),"")</f>
        <v>BBB</v>
      </c>
      <c r="Q4715" s="164" t="str">
        <f>IFERROR(IF(VLOOKUP($C4715,'MSCI Database'!$C:$R,4, FALSE)="","",VLOOKUP($C4715,'MSCI Database'!$C:$R,4, FALSE)),"")</f>
        <v>-1</v>
      </c>
      <c r="R4715" s="164">
        <f>IFERROR(IF(VLOOKUP($C4715,'MSCI Database'!$C:$R,5, FALSE)="","",VLOOKUP($C4715,'MSCI Database'!$C:$R,5, FALSE)),"")</f>
        <v>4.4000000000000004</v>
      </c>
      <c r="S4715" s="164">
        <f>IFERROR(IF(VLOOKUP($C4715,'MSCI Database'!$C:$R,6, FALSE)="","",VLOOKUP($C4715,'MSCI Database'!$C:$R,6, FALSE)),"")</f>
        <v>0.4</v>
      </c>
      <c r="T4715" s="211">
        <f>IFERROR(IF(VLOOKUP($C4715,'MSCI Database'!$C:$R,7, FALSE)="","",VLOOKUP($C4715,'MSCI Database'!$C:$R,7, FALSE)),"")</f>
        <v>4.8</v>
      </c>
      <c r="U4715" s="164">
        <f>IFERROR(IF(VLOOKUP($C4715,'MSCI Database'!$C:$R,8, FALSE)="","",VLOOKUP($C4715,'MSCI Database'!$C:$R,8, FALSE)),"")</f>
        <v>5.2</v>
      </c>
      <c r="V4715" s="175">
        <f>IFERROR(IF(VLOOKUP($C4715,'MSCI Database'!$C:$R,9, FALSE)="","",VLOOKUP($C4715,'MSCI Database'!$C:$R,9, FALSE)),"")</f>
        <v>4.4000000000000004</v>
      </c>
      <c r="W4715" s="165">
        <f t="shared" ca="1" si="177"/>
        <v>0</v>
      </c>
      <c r="X4715" s="236">
        <f>IFERROR(IF(VLOOKUP($C4715,'MSCI Database'!$C:$R,10, FALSE)="","",VLOOKUP($C4715,'MSCI Database'!$C:$R,10, FALSE)),"")</f>
        <v>104364</v>
      </c>
      <c r="Y4715" s="133" t="str">
        <f>IFERROR(IF(VLOOKUP($C4715,'MSCI Database'!$C:$R,11, FALSE)="","",VLOOKUP($C4715,'MSCI Database'!$C:$R,11, FALSE)),"")</f>
        <v>2019</v>
      </c>
      <c r="Z4715" s="133" t="str">
        <f>IFERROR(IF(VLOOKUP($C4715,'MSCI Database'!$C:$R,12, FALSE)="","",VLOOKUP($C4715,'MSCI Database'!$C:$R,12, FALSE)),"")</f>
        <v>E.Segmt-High</v>
      </c>
      <c r="AA4715" s="202" t="str">
        <f>IFERROR(IF(VLOOKUP($C4715,'MSCI Database'!$C:$R,13, FALSE)="","",VLOOKUP($C4715,'MSCI Database'!$C:$R,13, FALSE)),"")</f>
        <v>Limited programs to mitigate e-waste risks leads to downgrade</v>
      </c>
    </row>
    <row r="4716" spans="1:27" s="130" customFormat="1" ht="15" hidden="1" customHeight="1" outlineLevel="1">
      <c r="A4716" s="130" t="s">
        <v>5429</v>
      </c>
      <c r="B4716" s="130" t="s">
        <v>5430</v>
      </c>
      <c r="C4716" s="130" t="s">
        <v>5431</v>
      </c>
      <c r="D4716" s="130" t="s">
        <v>12153</v>
      </c>
      <c r="E4716" s="130" t="s">
        <v>18673</v>
      </c>
      <c r="F4716" s="215">
        <v>5.0151457353996682E-4</v>
      </c>
      <c r="G4716" s="132" t="str">
        <f ca="1">IFERROR(_xll.BQL($A4716, "cur_mkt_cap(currency=EUR)")/1000000, " ")</f>
        <v xml:space="preserve"> </v>
      </c>
      <c r="M4716" s="308"/>
      <c r="N4716" s="215">
        <f t="shared" si="176"/>
        <v>5.3253040040174779E-6</v>
      </c>
      <c r="O4716" s="172" t="str">
        <f>IFERROR(IF(VLOOKUP($C4716,'MSCI Database'!$C:$R,2, FALSE)="","",VLOOKUP($C4716,'MSCI Database'!$C:$R,2, FALSE)),"")</f>
        <v>Diversified Financials</v>
      </c>
      <c r="P4716" s="186" t="str">
        <f>IFERROR(IF(VLOOKUP($C4716,'MSCI Database'!$C:$R,3, FALSE)="","",VLOOKUP($C4716,'MSCI Database'!$C:$R,3, FALSE)),"")</f>
        <v>BB</v>
      </c>
      <c r="Q4716" s="164" t="str">
        <f>IFERROR(IF(VLOOKUP($C4716,'MSCI Database'!$C:$R,4, FALSE)="","",VLOOKUP($C4716,'MSCI Database'!$C:$R,4, FALSE)),"")</f>
        <v>1</v>
      </c>
      <c r="R4716" s="164">
        <f>IFERROR(IF(VLOOKUP($C4716,'MSCI Database'!$C:$R,5, FALSE)="","",VLOOKUP($C4716,'MSCI Database'!$C:$R,5, FALSE)),"")</f>
        <v>4.0999999999999996</v>
      </c>
      <c r="S4716" s="164">
        <f>IFERROR(IF(VLOOKUP($C4716,'MSCI Database'!$C:$R,6, FALSE)="","",VLOOKUP($C4716,'MSCI Database'!$C:$R,6, FALSE)),"")</f>
        <v>8.3000000000000007</v>
      </c>
      <c r="T4716" s="211">
        <f>IFERROR(IF(VLOOKUP($C4716,'MSCI Database'!$C:$R,7, FALSE)="","",VLOOKUP($C4716,'MSCI Database'!$C:$R,7, FALSE)),"")</f>
        <v>4.2</v>
      </c>
      <c r="U4716" s="164">
        <f>IFERROR(IF(VLOOKUP($C4716,'MSCI Database'!$C:$R,8, FALSE)="","",VLOOKUP($C4716,'MSCI Database'!$C:$R,8, FALSE)),"")</f>
        <v>4.3</v>
      </c>
      <c r="V4716" s="175">
        <f>IFERROR(IF(VLOOKUP($C4716,'MSCI Database'!$C:$R,9, FALSE)="","",VLOOKUP($C4716,'MSCI Database'!$C:$R,9, FALSE)),"")</f>
        <v>4.4000000000000004</v>
      </c>
      <c r="W4716" s="165">
        <f t="shared" ca="1" si="177"/>
        <v>0</v>
      </c>
      <c r="X4716" s="236">
        <f>IFERROR(IF(VLOOKUP($C4716,'MSCI Database'!$C:$R,10, FALSE)="","",VLOOKUP($C4716,'MSCI Database'!$C:$R,10, FALSE)),"")</f>
        <v>109997</v>
      </c>
      <c r="Y4716" s="133" t="str">
        <f>IFERROR(IF(VLOOKUP($C4716,'MSCI Database'!$C:$R,11, FALSE)="","",VLOOKUP($C4716,'MSCI Database'!$C:$R,11, FALSE)),"")</f>
        <v>2019</v>
      </c>
      <c r="Z4716" s="133" t="str">
        <f>IFERROR(IF(VLOOKUP($C4716,'MSCI Database'!$C:$R,12, FALSE)="","",VLOOKUP($C4716,'MSCI Database'!$C:$R,12, FALSE)),"")</f>
        <v>E.Segmt-Moderately High</v>
      </c>
      <c r="AA4716" s="202" t="str">
        <f>IFERROR(IF(VLOOKUP($C4716,'MSCI Database'!$C:$R,13, FALSE)="","",VLOOKUP($C4716,'MSCI Database'!$C:$R,13, FALSE)),"")</f>
        <v>Improved staff engagement programs help drive the upgrade</v>
      </c>
    </row>
    <row r="4717" spans="1:27" s="130" customFormat="1" ht="15" hidden="1" customHeight="1" outlineLevel="1">
      <c r="A4717" s="130" t="s">
        <v>6671</v>
      </c>
      <c r="B4717" s="130" t="s">
        <v>6672</v>
      </c>
      <c r="C4717" s="130" t="s">
        <v>6673</v>
      </c>
      <c r="D4717" s="130" t="s">
        <v>12128</v>
      </c>
      <c r="E4717" s="130" t="s">
        <v>18688</v>
      </c>
      <c r="F4717" s="215">
        <v>2.4546584543364371E-2</v>
      </c>
      <c r="G4717" s="132" t="str">
        <f ca="1">IFERROR(_xll.BQL($A4717, "cur_mkt_cap(currency=EUR)")/1000000, " ")</f>
        <v xml:space="preserve"> </v>
      </c>
      <c r="M4717" s="308"/>
      <c r="N4717" s="215">
        <f t="shared" si="176"/>
        <v>2.6064651328285796E-4</v>
      </c>
      <c r="O4717" s="172" t="str">
        <f>IFERROR(IF(VLOOKUP($C4717,'MSCI Database'!$C:$R,2, FALSE)="","",VLOOKUP($C4717,'MSCI Database'!$C:$R,2, FALSE)),"")</f>
        <v>Property &amp; Casualty Insurance</v>
      </c>
      <c r="P4717" s="186" t="str">
        <f>IFERROR(IF(VLOOKUP($C4717,'MSCI Database'!$C:$R,3, FALSE)="","",VLOOKUP($C4717,'MSCI Database'!$C:$R,3, FALSE)),"")</f>
        <v>BB</v>
      </c>
      <c r="Q4717" s="164" t="str">
        <f>IFERROR(IF(VLOOKUP($C4717,'MSCI Database'!$C:$R,4, FALSE)="","",VLOOKUP($C4717,'MSCI Database'!$C:$R,4, FALSE)),"")</f>
        <v>1</v>
      </c>
      <c r="R4717" s="164">
        <f>IFERROR(IF(VLOOKUP($C4717,'MSCI Database'!$C:$R,5, FALSE)="","",VLOOKUP($C4717,'MSCI Database'!$C:$R,5, FALSE)),"")</f>
        <v>4.2</v>
      </c>
      <c r="S4717" s="164">
        <f>IFERROR(IF(VLOOKUP($C4717,'MSCI Database'!$C:$R,6, FALSE)="","",VLOOKUP($C4717,'MSCI Database'!$C:$R,6, FALSE)),"")</f>
        <v>3.6</v>
      </c>
      <c r="T4717" s="211">
        <f>IFERROR(IF(VLOOKUP($C4717,'MSCI Database'!$C:$R,7, FALSE)="","",VLOOKUP($C4717,'MSCI Database'!$C:$R,7, FALSE)),"")</f>
        <v>3.5</v>
      </c>
      <c r="U4717" s="164">
        <f>IFERROR(IF(VLOOKUP($C4717,'MSCI Database'!$C:$R,8, FALSE)="","",VLOOKUP($C4717,'MSCI Database'!$C:$R,8, FALSE)),"")</f>
        <v>5.6</v>
      </c>
      <c r="V4717" s="175">
        <f>IFERROR(IF(VLOOKUP($C4717,'MSCI Database'!$C:$R,9, FALSE)="","",VLOOKUP($C4717,'MSCI Database'!$C:$R,9, FALSE)),"")</f>
        <v>4.2</v>
      </c>
      <c r="W4717" s="165">
        <f t="shared" ca="1" si="177"/>
        <v>0</v>
      </c>
      <c r="X4717" s="236">
        <f>IFERROR(IF(VLOOKUP($C4717,'MSCI Database'!$C:$R,10, FALSE)="","",VLOOKUP($C4717,'MSCI Database'!$C:$R,10, FALSE)),"")</f>
        <v>30969</v>
      </c>
      <c r="Y4717" s="133" t="str">
        <f>IFERROR(IF(VLOOKUP($C4717,'MSCI Database'!$C:$R,11, FALSE)="","",VLOOKUP($C4717,'MSCI Database'!$C:$R,11, FALSE)),"")</f>
        <v>2019</v>
      </c>
      <c r="Z4717" s="133" t="str">
        <f>IFERROR(IF(VLOOKUP($C4717,'MSCI Database'!$C:$R,12, FALSE)="","",VLOOKUP($C4717,'MSCI Database'!$C:$R,12, FALSE)),"")</f>
        <v>Reported</v>
      </c>
      <c r="AA4717" s="202" t="str">
        <f>IFERROR(IF(VLOOKUP($C4717,'MSCI Database'!$C:$R,13, FALSE)="","",VLOOKUP($C4717,'MSCI Database'!$C:$R,13, FALSE)),"")</f>
        <v>Improved efforts in talent management, but ESG investment risks pertain</v>
      </c>
    </row>
    <row r="4718" spans="1:27" s="130" customFormat="1" ht="15" hidden="1" customHeight="1" outlineLevel="1">
      <c r="A4718" s="130" t="s">
        <v>6815</v>
      </c>
      <c r="B4718" s="130" t="s">
        <v>6816</v>
      </c>
      <c r="C4718" s="130" t="s">
        <v>6817</v>
      </c>
      <c r="D4718" s="130" t="s">
        <v>12128</v>
      </c>
      <c r="E4718" s="130" t="s">
        <v>12133</v>
      </c>
      <c r="F4718" s="215">
        <v>2.4545083034425499E-2</v>
      </c>
      <c r="G4718" s="132" t="str">
        <f ca="1">IFERROR(_xll.BQL($A4718, "cur_mkt_cap(currency=EUR)")/1000000, " ")</f>
        <v xml:space="preserve"> </v>
      </c>
      <c r="M4718" s="308"/>
      <c r="N4718" s="215">
        <f t="shared" si="176"/>
        <v>2.606305695955035E-4</v>
      </c>
      <c r="O4718" s="172" t="str">
        <f>IFERROR(IF(VLOOKUP($C4718,'MSCI Database'!$C:$R,2, FALSE)="","",VLOOKUP($C4718,'MSCI Database'!$C:$R,2, FALSE)),"")</f>
        <v>Health Care Equipment &amp; Supplies</v>
      </c>
      <c r="P4718" s="186" t="str">
        <f>IFERROR(IF(VLOOKUP($C4718,'MSCI Database'!$C:$R,3, FALSE)="","",VLOOKUP($C4718,'MSCI Database'!$C:$R,3, FALSE)),"")</f>
        <v>BBB</v>
      </c>
      <c r="Q4718" s="164" t="str">
        <f>IFERROR(IF(VLOOKUP($C4718,'MSCI Database'!$C:$R,4, FALSE)="","",VLOOKUP($C4718,'MSCI Database'!$C:$R,4, FALSE)),"")</f>
        <v>-1</v>
      </c>
      <c r="R4718" s="164">
        <f>IFERROR(IF(VLOOKUP($C4718,'MSCI Database'!$C:$R,5, FALSE)="","",VLOOKUP($C4718,'MSCI Database'!$C:$R,5, FALSE)),"")</f>
        <v>5.7</v>
      </c>
      <c r="S4718" s="164">
        <f>IFERROR(IF(VLOOKUP($C4718,'MSCI Database'!$C:$R,6, FALSE)="","",VLOOKUP($C4718,'MSCI Database'!$C:$R,6, FALSE)),"")</f>
        <v>8.8000000000000007</v>
      </c>
      <c r="T4718" s="211">
        <f>IFERROR(IF(VLOOKUP($C4718,'MSCI Database'!$C:$R,7, FALSE)="","",VLOOKUP($C4718,'MSCI Database'!$C:$R,7, FALSE)),"")</f>
        <v>6.4</v>
      </c>
      <c r="U4718" s="164">
        <f>IFERROR(IF(VLOOKUP($C4718,'MSCI Database'!$C:$R,8, FALSE)="","",VLOOKUP($C4718,'MSCI Database'!$C:$R,8, FALSE)),"")</f>
        <v>4.5999999999999996</v>
      </c>
      <c r="V4718" s="175">
        <f>IFERROR(IF(VLOOKUP($C4718,'MSCI Database'!$C:$R,9, FALSE)="","",VLOOKUP($C4718,'MSCI Database'!$C:$R,9, FALSE)),"")</f>
        <v>5.6</v>
      </c>
      <c r="W4718" s="165">
        <f t="shared" ca="1" si="177"/>
        <v>0</v>
      </c>
      <c r="X4718" s="236">
        <f>IFERROR(IF(VLOOKUP($C4718,'MSCI Database'!$C:$R,10, FALSE)="","",VLOOKUP($C4718,'MSCI Database'!$C:$R,10, FALSE)),"")</f>
        <v>101247</v>
      </c>
      <c r="Y4718" s="133" t="str">
        <f>IFERROR(IF(VLOOKUP($C4718,'MSCI Database'!$C:$R,11, FALSE)="","",VLOOKUP($C4718,'MSCI Database'!$C:$R,11, FALSE)),"")</f>
        <v>2019</v>
      </c>
      <c r="Z4718" s="133" t="str">
        <f>IFERROR(IF(VLOOKUP($C4718,'MSCI Database'!$C:$R,12, FALSE)="","",VLOOKUP($C4718,'MSCI Database'!$C:$R,12, FALSE)),"")</f>
        <v>E.CSI</v>
      </c>
      <c r="AA4718" s="202" t="str">
        <f>IFERROR(IF(VLOOKUP($C4718,'MSCI Database'!$C:$R,13, FALSE)="","",VLOOKUP($C4718,'MSCI Database'!$C:$R,13, FALSE)),"")</f>
        <v>Strong human capital management efforts despite workforce restructuring</v>
      </c>
    </row>
    <row r="4719" spans="1:27" s="130" customFormat="1" ht="15" hidden="1" customHeight="1" outlineLevel="1">
      <c r="A4719" s="130" t="s">
        <v>7478</v>
      </c>
      <c r="B4719" s="130" t="s">
        <v>7479</v>
      </c>
      <c r="C4719" s="130" t="s">
        <v>7480</v>
      </c>
      <c r="D4719" s="130" t="s">
        <v>12128</v>
      </c>
      <c r="E4719" s="130" t="s">
        <v>18688</v>
      </c>
      <c r="F4719" s="215">
        <v>2.4471063287581672E-2</v>
      </c>
      <c r="G4719" s="132" t="str">
        <f ca="1">IFERROR(_xll.BQL($A4719, "cur_mkt_cap(currency=EUR)")/1000000, " ")</f>
        <v xml:space="preserve"> </v>
      </c>
      <c r="M4719" s="308"/>
      <c r="N4719" s="215">
        <f t="shared" si="176"/>
        <v>2.5984459511930536E-4</v>
      </c>
      <c r="O4719" s="172" t="str">
        <f>IFERROR(IF(VLOOKUP($C4719,'MSCI Database'!$C:$R,2, FALSE)="","",VLOOKUP($C4719,'MSCI Database'!$C:$R,2, FALSE)),"")</f>
        <v>Property &amp; Casualty Insurance</v>
      </c>
      <c r="P4719" s="186" t="str">
        <f>IFERROR(IF(VLOOKUP($C4719,'MSCI Database'!$C:$R,3, FALSE)="","",VLOOKUP($C4719,'MSCI Database'!$C:$R,3, FALSE)),"")</f>
        <v>BB</v>
      </c>
      <c r="Q4719" s="164" t="str">
        <f>IFERROR(IF(VLOOKUP($C4719,'MSCI Database'!$C:$R,4, FALSE)="","",VLOOKUP($C4719,'MSCI Database'!$C:$R,4, FALSE)),"")</f>
        <v>0</v>
      </c>
      <c r="R4719" s="164">
        <f>IFERROR(IF(VLOOKUP($C4719,'MSCI Database'!$C:$R,5, FALSE)="","",VLOOKUP($C4719,'MSCI Database'!$C:$R,5, FALSE)),"")</f>
        <v>3.3</v>
      </c>
      <c r="S4719" s="164">
        <f>IFERROR(IF(VLOOKUP($C4719,'MSCI Database'!$C:$R,6, FALSE)="","",VLOOKUP($C4719,'MSCI Database'!$C:$R,6, FALSE)),"")</f>
        <v>5.7</v>
      </c>
      <c r="T4719" s="211">
        <f>IFERROR(IF(VLOOKUP($C4719,'MSCI Database'!$C:$R,7, FALSE)="","",VLOOKUP($C4719,'MSCI Database'!$C:$R,7, FALSE)),"")</f>
        <v>2.7</v>
      </c>
      <c r="U4719" s="164">
        <f>IFERROR(IF(VLOOKUP($C4719,'MSCI Database'!$C:$R,8, FALSE)="","",VLOOKUP($C4719,'MSCI Database'!$C:$R,8, FALSE)),"")</f>
        <v>4.7</v>
      </c>
      <c r="V4719" s="175">
        <f>IFERROR(IF(VLOOKUP($C4719,'MSCI Database'!$C:$R,9, FALSE)="","",VLOOKUP($C4719,'MSCI Database'!$C:$R,9, FALSE)),"")</f>
        <v>4</v>
      </c>
      <c r="W4719" s="165">
        <f t="shared" ca="1" si="177"/>
        <v>0</v>
      </c>
      <c r="X4719" s="236">
        <f>IFERROR(IF(VLOOKUP($C4719,'MSCI Database'!$C:$R,10, FALSE)="","",VLOOKUP($C4719,'MSCI Database'!$C:$R,10, FALSE)),"")</f>
        <v>105147</v>
      </c>
      <c r="Y4719" s="133" t="str">
        <f>IFERROR(IF(VLOOKUP($C4719,'MSCI Database'!$C:$R,11, FALSE)="","",VLOOKUP($C4719,'MSCI Database'!$C:$R,11, FALSE)),"")</f>
        <v>2019</v>
      </c>
      <c r="Z4719" s="133" t="str">
        <f>IFERROR(IF(VLOOKUP($C4719,'MSCI Database'!$C:$R,12, FALSE)="","",VLOOKUP($C4719,'MSCI Database'!$C:$R,12, FALSE)),"")</f>
        <v>E.Segmt-Low</v>
      </c>
      <c r="AA4719" s="202" t="str">
        <f>IFERROR(IF(VLOOKUP($C4719,'MSCI Database'!$C:$R,13, FALSE)="","",VLOOKUP($C4719,'MSCI Database'!$C:$R,13, FALSE)),"")</f>
        <v>Lags peers in responsible investment principles</v>
      </c>
    </row>
    <row r="4720" spans="1:27" s="130" customFormat="1" ht="15" hidden="1" customHeight="1" outlineLevel="1">
      <c r="A4720" s="130" t="s">
        <v>460</v>
      </c>
      <c r="B4720" s="130" t="s">
        <v>461</v>
      </c>
      <c r="C4720" s="130" t="s">
        <v>462</v>
      </c>
      <c r="D4720" s="130" t="s">
        <v>18679</v>
      </c>
      <c r="E4720" s="130" t="s">
        <v>18684</v>
      </c>
      <c r="F4720" s="215">
        <v>1.883731970776005E-2</v>
      </c>
      <c r="G4720" s="132" t="str">
        <f ca="1">IFERROR(_xll.BQL($A4720, "cur_mkt_cap(currency=EUR)")/1000000, " ")</f>
        <v xml:space="preserve"> </v>
      </c>
      <c r="M4720" s="308"/>
      <c r="N4720" s="215">
        <f t="shared" si="176"/>
        <v>2.0002300901570441E-4</v>
      </c>
      <c r="O4720" s="172" t="str">
        <f>IFERROR(IF(VLOOKUP($C4720,'MSCI Database'!$C:$R,2, FALSE)="","",VLOOKUP($C4720,'MSCI Database'!$C:$R,2, FALSE)),"")</f>
        <v>Metals and Mining - Non-Precious Metals</v>
      </c>
      <c r="P4720" s="186" t="str">
        <f>IFERROR(IF(VLOOKUP($C4720,'MSCI Database'!$C:$R,3, FALSE)="","",VLOOKUP($C4720,'MSCI Database'!$C:$R,3, FALSE)),"")</f>
        <v>BBB</v>
      </c>
      <c r="Q4720" s="164" t="str">
        <f>IFERROR(IF(VLOOKUP($C4720,'MSCI Database'!$C:$R,4, FALSE)="","",VLOOKUP($C4720,'MSCI Database'!$C:$R,4, FALSE)),"")</f>
        <v>0</v>
      </c>
      <c r="R4720" s="164">
        <f>IFERROR(IF(VLOOKUP($C4720,'MSCI Database'!$C:$R,5, FALSE)="","",VLOOKUP($C4720,'MSCI Database'!$C:$R,5, FALSE)),"")</f>
        <v>5.6</v>
      </c>
      <c r="S4720" s="164">
        <f>IFERROR(IF(VLOOKUP($C4720,'MSCI Database'!$C:$R,6, FALSE)="","",VLOOKUP($C4720,'MSCI Database'!$C:$R,6, FALSE)),"")</f>
        <v>1.3</v>
      </c>
      <c r="T4720" s="211">
        <f>IFERROR(IF(VLOOKUP($C4720,'MSCI Database'!$C:$R,7, FALSE)="","",VLOOKUP($C4720,'MSCI Database'!$C:$R,7, FALSE)),"")</f>
        <v>5.2</v>
      </c>
      <c r="U4720" s="164">
        <f>IFERROR(IF(VLOOKUP($C4720,'MSCI Database'!$C:$R,8, FALSE)="","",VLOOKUP($C4720,'MSCI Database'!$C:$R,8, FALSE)),"")</f>
        <v>7.1</v>
      </c>
      <c r="V4720" s="175">
        <f>IFERROR(IF(VLOOKUP($C4720,'MSCI Database'!$C:$R,9, FALSE)="","",VLOOKUP($C4720,'MSCI Database'!$C:$R,9, FALSE)),"")</f>
        <v>4.3</v>
      </c>
      <c r="W4720" s="165">
        <f t="shared" ca="1" si="177"/>
        <v>0</v>
      </c>
      <c r="X4720" s="236">
        <f>IFERROR(IF(VLOOKUP($C4720,'MSCI Database'!$C:$R,10, FALSE)="","",VLOOKUP($C4720,'MSCI Database'!$C:$R,10, FALSE)),"")</f>
        <v>23500000</v>
      </c>
      <c r="Y4720" s="133" t="str">
        <f>IFERROR(IF(VLOOKUP($C4720,'MSCI Database'!$C:$R,11, FALSE)="","",VLOOKUP($C4720,'MSCI Database'!$C:$R,11, FALSE)),"")</f>
        <v>2019</v>
      </c>
      <c r="Z4720" s="133" t="str">
        <f>IFERROR(IF(VLOOKUP($C4720,'MSCI Database'!$C:$R,12, FALSE)="","",VLOOKUP($C4720,'MSCI Database'!$C:$R,12, FALSE)),"")</f>
        <v>Reported</v>
      </c>
      <c r="AA4720" s="202" t="str">
        <f>IFERROR(IF(VLOOKUP($C4720,'MSCI Database'!$C:$R,13, FALSE)="","",VLOOKUP($C4720,'MSCI Database'!$C:$R,13, FALSE)),"")</f>
        <v>Community oppositions persist despite engagement initiatives</v>
      </c>
    </row>
    <row r="4721" spans="1:27" s="130" customFormat="1" ht="15" hidden="1" customHeight="1" outlineLevel="1">
      <c r="A4721" s="130" t="s">
        <v>7858</v>
      </c>
      <c r="B4721" s="130" t="s">
        <v>7859</v>
      </c>
      <c r="C4721" s="130" t="s">
        <v>7860</v>
      </c>
      <c r="D4721" s="130" t="s">
        <v>12128</v>
      </c>
      <c r="E4721" s="130" t="s">
        <v>18682</v>
      </c>
      <c r="F4721" s="215">
        <v>2.437052410657228E-2</v>
      </c>
      <c r="G4721" s="132" t="str">
        <f ca="1">IFERROR(_xll.BQL($A4721, "cur_mkt_cap(currency=EUR)")/1000000, " ")</f>
        <v xml:space="preserve"> </v>
      </c>
      <c r="M4721" s="308"/>
      <c r="N4721" s="215">
        <f t="shared" si="176"/>
        <v>2.5877702553820465E-4</v>
      </c>
      <c r="O4721" s="172" t="str">
        <f>IFERROR(IF(VLOOKUP($C4721,'MSCI Database'!$C:$R,2, FALSE)="","",VLOOKUP($C4721,'MSCI Database'!$C:$R,2, FALSE)),"")</f>
        <v>Real Estate Development &amp; Diversified Activities</v>
      </c>
      <c r="P4721" s="186" t="str">
        <f>IFERROR(IF(VLOOKUP($C4721,'MSCI Database'!$C:$R,3, FALSE)="","",VLOOKUP($C4721,'MSCI Database'!$C:$R,3, FALSE)),"")</f>
        <v>BBB</v>
      </c>
      <c r="Q4721" s="164" t="str">
        <f>IFERROR(IF(VLOOKUP($C4721,'MSCI Database'!$C:$R,4, FALSE)="","",VLOOKUP($C4721,'MSCI Database'!$C:$R,4, FALSE)),"")</f>
        <v>1</v>
      </c>
      <c r="R4721" s="164">
        <f>IFERROR(IF(VLOOKUP($C4721,'MSCI Database'!$C:$R,5, FALSE)="","",VLOOKUP($C4721,'MSCI Database'!$C:$R,5, FALSE)),"")</f>
        <v>4.7</v>
      </c>
      <c r="S4721" s="164">
        <f>IFERROR(IF(VLOOKUP($C4721,'MSCI Database'!$C:$R,6, FALSE)="","",VLOOKUP($C4721,'MSCI Database'!$C:$R,6, FALSE)),"")</f>
        <v>4.3</v>
      </c>
      <c r="T4721" s="211">
        <f>IFERROR(IF(VLOOKUP($C4721,'MSCI Database'!$C:$R,7, FALSE)="","",VLOOKUP($C4721,'MSCI Database'!$C:$R,7, FALSE)),"")</f>
        <v>2.9</v>
      </c>
      <c r="U4721" s="164">
        <f>IFERROR(IF(VLOOKUP($C4721,'MSCI Database'!$C:$R,8, FALSE)="","",VLOOKUP($C4721,'MSCI Database'!$C:$R,8, FALSE)),"")</f>
        <v>6.3</v>
      </c>
      <c r="V4721" s="175">
        <f>IFERROR(IF(VLOOKUP($C4721,'MSCI Database'!$C:$R,9, FALSE)="","",VLOOKUP($C4721,'MSCI Database'!$C:$R,9, FALSE)),"")</f>
        <v>4.5</v>
      </c>
      <c r="W4721" s="165">
        <f t="shared" ca="1" si="177"/>
        <v>0</v>
      </c>
      <c r="X4721" s="236">
        <f>IFERROR(IF(VLOOKUP($C4721,'MSCI Database'!$C:$R,10, FALSE)="","",VLOOKUP($C4721,'MSCI Database'!$C:$R,10, FALSE)),"")</f>
        <v>70638</v>
      </c>
      <c r="Y4721" s="133" t="str">
        <f>IFERROR(IF(VLOOKUP($C4721,'MSCI Database'!$C:$R,11, FALSE)="","",VLOOKUP($C4721,'MSCI Database'!$C:$R,11, FALSE)),"")</f>
        <v>2019</v>
      </c>
      <c r="Z4721" s="133" t="str">
        <f>IFERROR(IF(VLOOKUP($C4721,'MSCI Database'!$C:$R,12, FALSE)="","",VLOOKUP($C4721,'MSCI Database'!$C:$R,12, FALSE)),"")</f>
        <v>E.Segmt-Moderately High</v>
      </c>
      <c r="AA4721" s="202" t="str">
        <f>IFERROR(IF(VLOOKUP($C4721,'MSCI Database'!$C:$R,13, FALSE)="","",VLOOKUP($C4721,'MSCI Database'!$C:$R,13, FALSE)),"")</f>
        <v>Overall governance practices drive upgrade</v>
      </c>
    </row>
    <row r="4722" spans="1:27" s="130" customFormat="1" ht="15" hidden="1" customHeight="1" outlineLevel="1">
      <c r="A4722" s="130" t="s">
        <v>540</v>
      </c>
      <c r="B4722" s="130" t="s">
        <v>541</v>
      </c>
      <c r="C4722" s="130" t="s">
        <v>542</v>
      </c>
      <c r="D4722" s="130" t="s">
        <v>12134</v>
      </c>
      <c r="E4722" s="130" t="s">
        <v>18688</v>
      </c>
      <c r="F4722" s="215">
        <v>2.866812132012108E-2</v>
      </c>
      <c r="G4722" s="132" t="str">
        <f ca="1">IFERROR(_xll.BQL($A4722, "cur_mkt_cap(currency=EUR)")/1000000, " ")</f>
        <v xml:space="preserve"> </v>
      </c>
      <c r="M4722" s="308"/>
      <c r="N4722" s="215">
        <f t="shared" si="176"/>
        <v>3.0441081736886608E-4</v>
      </c>
      <c r="O4722" s="172" t="str">
        <f>IFERROR(IF(VLOOKUP($C4722,'MSCI Database'!$C:$R,2, FALSE)="","",VLOOKUP($C4722,'MSCI Database'!$C:$R,2, FALSE)),"")</f>
        <v>Banks</v>
      </c>
      <c r="P4722" s="186" t="str">
        <f>IFERROR(IF(VLOOKUP($C4722,'MSCI Database'!$C:$R,3, FALSE)="","",VLOOKUP($C4722,'MSCI Database'!$C:$R,3, FALSE)),"")</f>
        <v>AAA</v>
      </c>
      <c r="Q4722" s="164" t="str">
        <f>IFERROR(IF(VLOOKUP($C4722,'MSCI Database'!$C:$R,4, FALSE)="","",VLOOKUP($C4722,'MSCI Database'!$C:$R,4, FALSE)),"")</f>
        <v>0</v>
      </c>
      <c r="R4722" s="164">
        <f>IFERROR(IF(VLOOKUP($C4722,'MSCI Database'!$C:$R,5, FALSE)="","",VLOOKUP($C4722,'MSCI Database'!$C:$R,5, FALSE)),"")</f>
        <v>10</v>
      </c>
      <c r="S4722" s="164">
        <f>IFERROR(IF(VLOOKUP($C4722,'MSCI Database'!$C:$R,6, FALSE)="","",VLOOKUP($C4722,'MSCI Database'!$C:$R,6, FALSE)),"")</f>
        <v>10</v>
      </c>
      <c r="T4722" s="211">
        <f>IFERROR(IF(VLOOKUP($C4722,'MSCI Database'!$C:$R,7, FALSE)="","",VLOOKUP($C4722,'MSCI Database'!$C:$R,7, FALSE)),"")</f>
        <v>5.5</v>
      </c>
      <c r="U4722" s="164">
        <f>IFERROR(IF(VLOOKUP($C4722,'MSCI Database'!$C:$R,8, FALSE)="","",VLOOKUP($C4722,'MSCI Database'!$C:$R,8, FALSE)),"")</f>
        <v>7.6</v>
      </c>
      <c r="V4722" s="175">
        <f>IFERROR(IF(VLOOKUP($C4722,'MSCI Database'!$C:$R,9, FALSE)="","",VLOOKUP($C4722,'MSCI Database'!$C:$R,9, FALSE)),"")</f>
        <v>6.8</v>
      </c>
      <c r="W4722" s="165">
        <f t="shared" ca="1" si="177"/>
        <v>0</v>
      </c>
      <c r="X4722" s="236">
        <f>IFERROR(IF(VLOOKUP($C4722,'MSCI Database'!$C:$R,10, FALSE)="","",VLOOKUP($C4722,'MSCI Database'!$C:$R,10, FALSE)),"")</f>
        <v>94705</v>
      </c>
      <c r="Y4722" s="133" t="str">
        <f>IFERROR(IF(VLOOKUP($C4722,'MSCI Database'!$C:$R,11, FALSE)="","",VLOOKUP($C4722,'MSCI Database'!$C:$R,11, FALSE)),"")</f>
        <v>2019</v>
      </c>
      <c r="Z4722" s="133" t="str">
        <f>IFERROR(IF(VLOOKUP($C4722,'MSCI Database'!$C:$R,12, FALSE)="","",VLOOKUP($C4722,'MSCI Database'!$C:$R,12, FALSE)),"")</f>
        <v>E.CSI</v>
      </c>
      <c r="AA4722" s="202" t="str">
        <f>IFERROR(IF(VLOOKUP($C4722,'MSCI Database'!$C:$R,13, FALSE)="","",VLOOKUP($C4722,'MSCI Database'!$C:$R,13, FALSE)),"")</f>
        <v>Well-articulated programs across ESG areas</v>
      </c>
    </row>
    <row r="4723" spans="1:27" s="130" customFormat="1" ht="15" hidden="1" customHeight="1" outlineLevel="1">
      <c r="A4723" s="130" t="s">
        <v>1544</v>
      </c>
      <c r="B4723" s="130" t="s">
        <v>1545</v>
      </c>
      <c r="C4723" s="130" t="s">
        <v>1546</v>
      </c>
      <c r="D4723" s="130" t="s">
        <v>18678</v>
      </c>
      <c r="E4723" s="130" t="s">
        <v>18673</v>
      </c>
      <c r="F4723" s="215">
        <v>3.1241829000404151E-3</v>
      </c>
      <c r="G4723" s="132" t="str">
        <f ca="1">IFERROR(_xll.BQL($A4723, "cur_mkt_cap(currency=EUR)")/1000000, " ")</f>
        <v xml:space="preserve"> </v>
      </c>
      <c r="M4723" s="308"/>
      <c r="N4723" s="215">
        <f t="shared" si="176"/>
        <v>3.3173958613871268E-5</v>
      </c>
      <c r="O4723" s="172" t="str">
        <f>IFERROR(IF(VLOOKUP($C4723,'MSCI Database'!$C:$R,2, FALSE)="","",VLOOKUP($C4723,'MSCI Database'!$C:$R,2, FALSE)),"")</f>
        <v>Electrical Equipment</v>
      </c>
      <c r="P4723" s="186" t="str">
        <f>IFERROR(IF(VLOOKUP($C4723,'MSCI Database'!$C:$R,3, FALSE)="","",VLOOKUP($C4723,'MSCI Database'!$C:$R,3, FALSE)),"")</f>
        <v>B</v>
      </c>
      <c r="Q4723" s="164" t="str">
        <f>IFERROR(IF(VLOOKUP($C4723,'MSCI Database'!$C:$R,4, FALSE)="","",VLOOKUP($C4723,'MSCI Database'!$C:$R,4, FALSE)),"")</f>
        <v>0</v>
      </c>
      <c r="R4723" s="164">
        <f>IFERROR(IF(VLOOKUP($C4723,'MSCI Database'!$C:$R,5, FALSE)="","",VLOOKUP($C4723,'MSCI Database'!$C:$R,5, FALSE)),"")</f>
        <v>1.9</v>
      </c>
      <c r="S4723" s="164">
        <f>IFERROR(IF(VLOOKUP($C4723,'MSCI Database'!$C:$R,6, FALSE)="","",VLOOKUP($C4723,'MSCI Database'!$C:$R,6, FALSE)),"")</f>
        <v>6</v>
      </c>
      <c r="T4723" s="211">
        <f>IFERROR(IF(VLOOKUP($C4723,'MSCI Database'!$C:$R,7, FALSE)="","",VLOOKUP($C4723,'MSCI Database'!$C:$R,7, FALSE)),"")</f>
        <v>5.9</v>
      </c>
      <c r="U4723" s="164">
        <f>IFERROR(IF(VLOOKUP($C4723,'MSCI Database'!$C:$R,8, FALSE)="","",VLOOKUP($C4723,'MSCI Database'!$C:$R,8, FALSE)),"")</f>
        <v>2.1</v>
      </c>
      <c r="V4723" s="175">
        <f>IFERROR(IF(VLOOKUP($C4723,'MSCI Database'!$C:$R,9, FALSE)="","",VLOOKUP($C4723,'MSCI Database'!$C:$R,9, FALSE)),"")</f>
        <v>4.3</v>
      </c>
      <c r="W4723" s="165">
        <f t="shared" ca="1" si="177"/>
        <v>0</v>
      </c>
      <c r="X4723" s="236">
        <f>IFERROR(IF(VLOOKUP($C4723,'MSCI Database'!$C:$R,10, FALSE)="","",VLOOKUP($C4723,'MSCI Database'!$C:$R,10, FALSE)),"")</f>
        <v>45857</v>
      </c>
      <c r="Y4723" s="133" t="str">
        <f>IFERROR(IF(VLOOKUP($C4723,'MSCI Database'!$C:$R,11, FALSE)="","",VLOOKUP($C4723,'MSCI Database'!$C:$R,11, FALSE)),"")</f>
        <v>2019</v>
      </c>
      <c r="Z4723" s="133" t="str">
        <f>IFERROR(IF(VLOOKUP($C4723,'MSCI Database'!$C:$R,12, FALSE)="","",VLOOKUP($C4723,'MSCI Database'!$C:$R,12, FALSE)),"")</f>
        <v>E.Segmt-Moderately High</v>
      </c>
      <c r="AA4723" s="202" t="str">
        <f>IFERROR(IF(VLOOKUP($C4723,'MSCI Database'!$C:$R,13, FALSE)="","",VLOOKUP($C4723,'MSCI Database'!$C:$R,13, FALSE)),"")</f>
        <v>Weak corporate governance practices</v>
      </c>
    </row>
    <row r="4724" spans="1:27" s="130" customFormat="1" ht="15" hidden="1" customHeight="1" outlineLevel="1">
      <c r="A4724" s="130" t="s">
        <v>2159</v>
      </c>
      <c r="B4724" s="130" t="s">
        <v>2160</v>
      </c>
      <c r="C4724" s="130" t="s">
        <v>2161</v>
      </c>
      <c r="D4724" s="130" t="s">
        <v>12131</v>
      </c>
      <c r="E4724" s="130" t="s">
        <v>18673</v>
      </c>
      <c r="F4724" s="215">
        <v>2.8639468814493921E-2</v>
      </c>
      <c r="G4724" s="132" t="str">
        <f ca="1">IFERROR(_xll.BQL($A4724, "cur_mkt_cap(currency=EUR)")/1000000, " ")</f>
        <v xml:space="preserve"> </v>
      </c>
      <c r="M4724" s="308"/>
      <c r="N4724" s="215">
        <f t="shared" si="176"/>
        <v>3.041065723658457E-4</v>
      </c>
      <c r="O4724" s="172" t="str">
        <f>IFERROR(IF(VLOOKUP($C4724,'MSCI Database'!$C:$R,2, FALSE)="","",VLOOKUP($C4724,'MSCI Database'!$C:$R,2, FALSE)),"")</f>
        <v>Professional Services</v>
      </c>
      <c r="P4724" s="186" t="str">
        <f>IFERROR(IF(VLOOKUP($C4724,'MSCI Database'!$C:$R,3, FALSE)="","",VLOOKUP($C4724,'MSCI Database'!$C:$R,3, FALSE)),"")</f>
        <v>AAA</v>
      </c>
      <c r="Q4724" s="164" t="str">
        <f>IFERROR(IF(VLOOKUP($C4724,'MSCI Database'!$C:$R,4, FALSE)="","",VLOOKUP($C4724,'MSCI Database'!$C:$R,4, FALSE)),"")</f>
        <v>0</v>
      </c>
      <c r="R4724" s="164">
        <f>IFERROR(IF(VLOOKUP($C4724,'MSCI Database'!$C:$R,5, FALSE)="","",VLOOKUP($C4724,'MSCI Database'!$C:$R,5, FALSE)),"")</f>
        <v>9.4</v>
      </c>
      <c r="S4724" s="164">
        <f>IFERROR(IF(VLOOKUP($C4724,'MSCI Database'!$C:$R,6, FALSE)="","",VLOOKUP($C4724,'MSCI Database'!$C:$R,6, FALSE)),"")</f>
        <v>9</v>
      </c>
      <c r="T4724" s="211">
        <f>IFERROR(IF(VLOOKUP($C4724,'MSCI Database'!$C:$R,7, FALSE)="","",VLOOKUP($C4724,'MSCI Database'!$C:$R,7, FALSE)),"")</f>
        <v>6.7</v>
      </c>
      <c r="U4724" s="164">
        <f>IFERROR(IF(VLOOKUP($C4724,'MSCI Database'!$C:$R,8, FALSE)="","",VLOOKUP($C4724,'MSCI Database'!$C:$R,8, FALSE)),"")</f>
        <v>6.4</v>
      </c>
      <c r="V4724" s="175">
        <f>IFERROR(IF(VLOOKUP($C4724,'MSCI Database'!$C:$R,9, FALSE)="","",VLOOKUP($C4724,'MSCI Database'!$C:$R,9, FALSE)),"")</f>
        <v>6.7</v>
      </c>
      <c r="W4724" s="165">
        <f t="shared" ca="1" si="177"/>
        <v>0</v>
      </c>
      <c r="X4724" s="236">
        <f>IFERROR(IF(VLOOKUP($C4724,'MSCI Database'!$C:$R,10, FALSE)="","",VLOOKUP($C4724,'MSCI Database'!$C:$R,10, FALSE)),"")</f>
        <v>282399</v>
      </c>
      <c r="Y4724" s="133" t="str">
        <f>IFERROR(IF(VLOOKUP($C4724,'MSCI Database'!$C:$R,11, FALSE)="","",VLOOKUP($C4724,'MSCI Database'!$C:$R,11, FALSE)),"")</f>
        <v>2019</v>
      </c>
      <c r="Z4724" s="133" t="str">
        <f>IFERROR(IF(VLOOKUP($C4724,'MSCI Database'!$C:$R,12, FALSE)="","",VLOOKUP($C4724,'MSCI Database'!$C:$R,12, FALSE)),"")</f>
        <v>E.Segmt-Moderately High</v>
      </c>
      <c r="AA4724" s="202" t="str">
        <f>IFERROR(IF(VLOOKUP($C4724,'MSCI Database'!$C:$R,13, FALSE)="","",VLOOKUP($C4724,'MSCI Database'!$C:$R,13, FALSE)),"")</f>
        <v>Robust performance across key issues</v>
      </c>
    </row>
    <row r="4725" spans="1:27" s="130" customFormat="1" ht="15" hidden="1" customHeight="1" outlineLevel="1">
      <c r="A4725" s="130" t="s">
        <v>6288</v>
      </c>
      <c r="B4725" s="130" t="s">
        <v>6289</v>
      </c>
      <c r="C4725" s="130" t="s">
        <v>6290</v>
      </c>
      <c r="D4725" s="130" t="s">
        <v>12128</v>
      </c>
      <c r="E4725" s="130" t="s">
        <v>18688</v>
      </c>
      <c r="F4725" s="215">
        <v>2.425134454345796E-2</v>
      </c>
      <c r="G4725" s="132" t="str">
        <f ca="1">IFERROR(_xll.BQL($A4725, "cur_mkt_cap(currency=EUR)")/1000000, " ")</f>
        <v xml:space="preserve"> </v>
      </c>
      <c r="M4725" s="308"/>
      <c r="N4725" s="215">
        <f t="shared" si="176"/>
        <v>2.5751152411883436E-4</v>
      </c>
      <c r="O4725" s="172" t="str">
        <f>IFERROR(IF(VLOOKUP($C4725,'MSCI Database'!$C:$R,2, FALSE)="","",VLOOKUP($C4725,'MSCI Database'!$C:$R,2, FALSE)),"")</f>
        <v>Consumer Finance</v>
      </c>
      <c r="P4725" s="186" t="str">
        <f>IFERROR(IF(VLOOKUP($C4725,'MSCI Database'!$C:$R,3, FALSE)="","",VLOOKUP($C4725,'MSCI Database'!$C:$R,3, FALSE)),"")</f>
        <v>A</v>
      </c>
      <c r="Q4725" s="164" t="str">
        <f>IFERROR(IF(VLOOKUP($C4725,'MSCI Database'!$C:$R,4, FALSE)="","",VLOOKUP($C4725,'MSCI Database'!$C:$R,4, FALSE)),"")</f>
        <v>0</v>
      </c>
      <c r="R4725" s="164">
        <f>IFERROR(IF(VLOOKUP($C4725,'MSCI Database'!$C:$R,5, FALSE)="","",VLOOKUP($C4725,'MSCI Database'!$C:$R,5, FALSE)),"")</f>
        <v>7.1</v>
      </c>
      <c r="S4725" s="164">
        <f>IFERROR(IF(VLOOKUP($C4725,'MSCI Database'!$C:$R,6, FALSE)="","",VLOOKUP($C4725,'MSCI Database'!$C:$R,6, FALSE)),"")</f>
        <v>8</v>
      </c>
      <c r="T4725" s="211">
        <f>IFERROR(IF(VLOOKUP($C4725,'MSCI Database'!$C:$R,7, FALSE)="","",VLOOKUP($C4725,'MSCI Database'!$C:$R,7, FALSE)),"")</f>
        <v>4.7</v>
      </c>
      <c r="U4725" s="164">
        <f>IFERROR(IF(VLOOKUP($C4725,'MSCI Database'!$C:$R,8, FALSE)="","",VLOOKUP($C4725,'MSCI Database'!$C:$R,8, FALSE)),"")</f>
        <v>5.7</v>
      </c>
      <c r="V4725" s="175">
        <f>IFERROR(IF(VLOOKUP($C4725,'MSCI Database'!$C:$R,9, FALSE)="","",VLOOKUP($C4725,'MSCI Database'!$C:$R,9, FALSE)),"")</f>
        <v>5.2</v>
      </c>
      <c r="W4725" s="165">
        <f t="shared" ca="1" si="177"/>
        <v>0</v>
      </c>
      <c r="X4725" s="236">
        <f>IFERROR(IF(VLOOKUP($C4725,'MSCI Database'!$C:$R,10, FALSE)="","",VLOOKUP($C4725,'MSCI Database'!$C:$R,10, FALSE)),"")</f>
        <v>32982</v>
      </c>
      <c r="Y4725" s="133" t="str">
        <f>IFERROR(IF(VLOOKUP($C4725,'MSCI Database'!$C:$R,11, FALSE)="","",VLOOKUP($C4725,'MSCI Database'!$C:$R,11, FALSE)),"")</f>
        <v>2019</v>
      </c>
      <c r="Z4725" s="133" t="str">
        <f>IFERROR(IF(VLOOKUP($C4725,'MSCI Database'!$C:$R,12, FALSE)="","",VLOOKUP($C4725,'MSCI Database'!$C:$R,12, FALSE)),"")</f>
        <v>E.Segmt-Moderate</v>
      </c>
      <c r="AA4725" s="202" t="str">
        <f>IFERROR(IF(VLOOKUP($C4725,'MSCI Database'!$C:$R,13, FALSE)="","",VLOOKUP($C4725,'MSCI Database'!$C:$R,13, FALSE)),"")</f>
        <v>Risky involvement in the auto finance market; stabilized employee turnover</v>
      </c>
    </row>
    <row r="4726" spans="1:27" s="130" customFormat="1" ht="15" hidden="1" customHeight="1" outlineLevel="1">
      <c r="A4726" s="130" t="s">
        <v>341</v>
      </c>
      <c r="B4726" s="130" t="s">
        <v>342</v>
      </c>
      <c r="C4726" s="130" t="s">
        <v>343</v>
      </c>
      <c r="D4726" s="130" t="s">
        <v>18679</v>
      </c>
      <c r="E4726" s="130" t="s">
        <v>18688</v>
      </c>
      <c r="F4726" s="215">
        <v>1.8254289978589241E-2</v>
      </c>
      <c r="G4726" s="132" t="str">
        <f ca="1">IFERROR(_xll.BQL($A4726, "cur_mkt_cap(currency=EUR)")/1000000, " ")</f>
        <v xml:space="preserve"> </v>
      </c>
      <c r="M4726" s="308"/>
      <c r="N4726" s="215">
        <f t="shared" si="176"/>
        <v>1.9383214096315896E-4</v>
      </c>
      <c r="O4726" s="172" t="str">
        <f>IFERROR(IF(VLOOKUP($C4726,'MSCI Database'!$C:$R,2, FALSE)="","",VLOOKUP($C4726,'MSCI Database'!$C:$R,2, FALSE)),"")</f>
        <v>Diversified Financials</v>
      </c>
      <c r="P4726" s="186" t="str">
        <f>IFERROR(IF(VLOOKUP($C4726,'MSCI Database'!$C:$R,3, FALSE)="","",VLOOKUP($C4726,'MSCI Database'!$C:$R,3, FALSE)),"")</f>
        <v>AAA</v>
      </c>
      <c r="Q4726" s="164" t="str">
        <f>IFERROR(IF(VLOOKUP($C4726,'MSCI Database'!$C:$R,4, FALSE)="","",VLOOKUP($C4726,'MSCI Database'!$C:$R,4, FALSE)),"")</f>
        <v>1</v>
      </c>
      <c r="R4726" s="164">
        <f>IFERROR(IF(VLOOKUP($C4726,'MSCI Database'!$C:$R,5, FALSE)="","",VLOOKUP($C4726,'MSCI Database'!$C:$R,5, FALSE)),"")</f>
        <v>10</v>
      </c>
      <c r="S4726" s="164">
        <f>IFERROR(IF(VLOOKUP($C4726,'MSCI Database'!$C:$R,6, FALSE)="","",VLOOKUP($C4726,'MSCI Database'!$C:$R,6, FALSE)),"")</f>
        <v>8.6999999999999993</v>
      </c>
      <c r="T4726" s="211">
        <f>IFERROR(IF(VLOOKUP($C4726,'MSCI Database'!$C:$R,7, FALSE)="","",VLOOKUP($C4726,'MSCI Database'!$C:$R,7, FALSE)),"")</f>
        <v>6.7</v>
      </c>
      <c r="U4726" s="164">
        <f>IFERROR(IF(VLOOKUP($C4726,'MSCI Database'!$C:$R,8, FALSE)="","",VLOOKUP($C4726,'MSCI Database'!$C:$R,8, FALSE)),"")</f>
        <v>7.1</v>
      </c>
      <c r="V4726" s="175">
        <f>IFERROR(IF(VLOOKUP($C4726,'MSCI Database'!$C:$R,9, FALSE)="","",VLOOKUP($C4726,'MSCI Database'!$C:$R,9, FALSE)),"")</f>
        <v>7</v>
      </c>
      <c r="W4726" s="165">
        <f t="shared" ca="1" si="177"/>
        <v>0</v>
      </c>
      <c r="X4726" s="236">
        <f>IFERROR(IF(VLOOKUP($C4726,'MSCI Database'!$C:$R,10, FALSE)="","",VLOOKUP($C4726,'MSCI Database'!$C:$R,10, FALSE)),"")</f>
        <v>15068</v>
      </c>
      <c r="Y4726" s="133" t="str">
        <f>IFERROR(IF(VLOOKUP($C4726,'MSCI Database'!$C:$R,11, FALSE)="","",VLOOKUP($C4726,'MSCI Database'!$C:$R,11, FALSE)),"")</f>
        <v>2019</v>
      </c>
      <c r="Z4726" s="133" t="str">
        <f>IFERROR(IF(VLOOKUP($C4726,'MSCI Database'!$C:$R,12, FALSE)="","",VLOOKUP($C4726,'MSCI Database'!$C:$R,12, FALSE)),"")</f>
        <v>Reported</v>
      </c>
      <c r="AA4726" s="202" t="str">
        <f>IFERROR(IF(VLOOKUP($C4726,'MSCI Database'!$C:$R,13, FALSE)="","",VLOOKUP($C4726,'MSCI Database'!$C:$R,13, FALSE)),"")</f>
        <v>Strong governance and talent management practices, decrease in staff attrition</v>
      </c>
    </row>
    <row r="4727" spans="1:27" s="130" customFormat="1" ht="15" hidden="1" customHeight="1" outlineLevel="1">
      <c r="A4727" s="130" t="s">
        <v>6989</v>
      </c>
      <c r="B4727" s="130" t="s">
        <v>6990</v>
      </c>
      <c r="C4727" s="130" t="s">
        <v>6991</v>
      </c>
      <c r="D4727" s="130" t="s">
        <v>12128</v>
      </c>
      <c r="E4727" s="130" t="s">
        <v>18684</v>
      </c>
      <c r="F4727" s="215">
        <v>2.4156000273787559E-2</v>
      </c>
      <c r="G4727" s="132" t="str">
        <f ca="1">IFERROR(_xll.BQL($A4727, "cur_mkt_cap(currency=EUR)")/1000000, " ")</f>
        <v xml:space="preserve"> </v>
      </c>
      <c r="M4727" s="308"/>
      <c r="N4727" s="215">
        <f t="shared" si="176"/>
        <v>2.564991164086216E-4</v>
      </c>
      <c r="O4727" s="172" t="str">
        <f>IFERROR(IF(VLOOKUP($C4727,'MSCI Database'!$C:$R,2, FALSE)="","",VLOOKUP($C4727,'MSCI Database'!$C:$R,2, FALSE)),"")</f>
        <v>Specialty Chemicals</v>
      </c>
      <c r="P4727" s="186" t="str">
        <f>IFERROR(IF(VLOOKUP($C4727,'MSCI Database'!$C:$R,3, FALSE)="","",VLOOKUP($C4727,'MSCI Database'!$C:$R,3, FALSE)),"")</f>
        <v>BB</v>
      </c>
      <c r="Q4727" s="164" t="str">
        <f>IFERROR(IF(VLOOKUP($C4727,'MSCI Database'!$C:$R,4, FALSE)="","",VLOOKUP($C4727,'MSCI Database'!$C:$R,4, FALSE)),"")</f>
        <v>0</v>
      </c>
      <c r="R4727" s="164">
        <f>IFERROR(IF(VLOOKUP($C4727,'MSCI Database'!$C:$R,5, FALSE)="","",VLOOKUP($C4727,'MSCI Database'!$C:$R,5, FALSE)),"")</f>
        <v>4.0999999999999996</v>
      </c>
      <c r="S4727" s="164">
        <f>IFERROR(IF(VLOOKUP($C4727,'MSCI Database'!$C:$R,6, FALSE)="","",VLOOKUP($C4727,'MSCI Database'!$C:$R,6, FALSE)),"")</f>
        <v>5.4</v>
      </c>
      <c r="T4727" s="211">
        <f>IFERROR(IF(VLOOKUP($C4727,'MSCI Database'!$C:$R,7, FALSE)="","",VLOOKUP($C4727,'MSCI Database'!$C:$R,7, FALSE)),"")</f>
        <v>0</v>
      </c>
      <c r="U4727" s="164">
        <f>IFERROR(IF(VLOOKUP($C4727,'MSCI Database'!$C:$R,8, FALSE)="","",VLOOKUP($C4727,'MSCI Database'!$C:$R,8, FALSE)),"")</f>
        <v>3.9</v>
      </c>
      <c r="V4727" s="175">
        <f>IFERROR(IF(VLOOKUP($C4727,'MSCI Database'!$C:$R,9, FALSE)="","",VLOOKUP($C4727,'MSCI Database'!$C:$R,9, FALSE)),"")</f>
        <v>4.2</v>
      </c>
      <c r="W4727" s="165">
        <f t="shared" ca="1" si="177"/>
        <v>0</v>
      </c>
      <c r="X4727" s="236">
        <f>IFERROR(IF(VLOOKUP($C4727,'MSCI Database'!$C:$R,10, FALSE)="","",VLOOKUP($C4727,'MSCI Database'!$C:$R,10, FALSE)),"")</f>
        <v>152823</v>
      </c>
      <c r="Y4727" s="133" t="str">
        <f>IFERROR(IF(VLOOKUP($C4727,'MSCI Database'!$C:$R,11, FALSE)="","",VLOOKUP($C4727,'MSCI Database'!$C:$R,11, FALSE)),"")</f>
        <v>2019</v>
      </c>
      <c r="Z4727" s="133" t="str">
        <f>IFERROR(IF(VLOOKUP($C4727,'MSCI Database'!$C:$R,12, FALSE)="","",VLOOKUP($C4727,'MSCI Database'!$C:$R,12, FALSE)),"")</f>
        <v>Reported</v>
      </c>
      <c r="AA4727" s="202" t="str">
        <f>IFERROR(IF(VLOOKUP($C4727,'MSCI Database'!$C:$R,13, FALSE)="","",VLOOKUP($C4727,'MSCI Database'!$C:$R,13, FALSE)),"")</f>
        <v>Strategy to phase out chemicals of high concern but lags peers in environmental mitigation programs</v>
      </c>
    </row>
    <row r="4728" spans="1:27" s="130" customFormat="1" ht="15" hidden="1" customHeight="1" outlineLevel="1">
      <c r="A4728" s="130" t="s">
        <v>2732</v>
      </c>
      <c r="B4728" s="130" t="s">
        <v>2733</v>
      </c>
      <c r="C4728" s="130" t="s">
        <v>2734</v>
      </c>
      <c r="D4728" s="130" t="s">
        <v>18675</v>
      </c>
      <c r="E4728" s="130" t="s">
        <v>18674</v>
      </c>
      <c r="F4728" s="215">
        <v>3.1002425319297221E-3</v>
      </c>
      <c r="G4728" s="132" t="str">
        <f ca="1">IFERROR(_xll.BQL($A4728, "cur_mkt_cap(currency=EUR)")/1000000, " ")</f>
        <v xml:space="preserve"> </v>
      </c>
      <c r="M4728" s="308"/>
      <c r="N4728" s="215">
        <f t="shared" si="176"/>
        <v>3.2919749175334651E-5</v>
      </c>
      <c r="O4728" s="172" t="str">
        <f>IFERROR(IF(VLOOKUP($C4728,'MSCI Database'!$C:$R,2, FALSE)="","",VLOOKUP($C4728,'MSCI Database'!$C:$R,2, FALSE)),"")</f>
        <v>Retail - Food &amp; Staples</v>
      </c>
      <c r="P4728" s="186" t="str">
        <f>IFERROR(IF(VLOOKUP($C4728,'MSCI Database'!$C:$R,3, FALSE)="","",VLOOKUP($C4728,'MSCI Database'!$C:$R,3, FALSE)),"")</f>
        <v>BB</v>
      </c>
      <c r="Q4728" s="164" t="str">
        <f>IFERROR(IF(VLOOKUP($C4728,'MSCI Database'!$C:$R,4, FALSE)="","",VLOOKUP($C4728,'MSCI Database'!$C:$R,4, FALSE)),"")</f>
        <v>0</v>
      </c>
      <c r="R4728" s="164">
        <f>IFERROR(IF(VLOOKUP($C4728,'MSCI Database'!$C:$R,5, FALSE)="","",VLOOKUP($C4728,'MSCI Database'!$C:$R,5, FALSE)),"")</f>
        <v>2.9</v>
      </c>
      <c r="S4728" s="164">
        <f>IFERROR(IF(VLOOKUP($C4728,'MSCI Database'!$C:$R,6, FALSE)="","",VLOOKUP($C4728,'MSCI Database'!$C:$R,6, FALSE)),"")</f>
        <v>3</v>
      </c>
      <c r="T4728" s="211">
        <f>IFERROR(IF(VLOOKUP($C4728,'MSCI Database'!$C:$R,7, FALSE)="","",VLOOKUP($C4728,'MSCI Database'!$C:$R,7, FALSE)),"")</f>
        <v>3.4</v>
      </c>
      <c r="U4728" s="164">
        <f>IFERROR(IF(VLOOKUP($C4728,'MSCI Database'!$C:$R,8, FALSE)="","",VLOOKUP($C4728,'MSCI Database'!$C:$R,8, FALSE)),"")</f>
        <v>4.9000000000000004</v>
      </c>
      <c r="V4728" s="175">
        <f>IFERROR(IF(VLOOKUP($C4728,'MSCI Database'!$C:$R,9, FALSE)="","",VLOOKUP($C4728,'MSCI Database'!$C:$R,9, FALSE)),"")</f>
        <v>3.9</v>
      </c>
      <c r="W4728" s="165">
        <f t="shared" ca="1" si="177"/>
        <v>0</v>
      </c>
      <c r="X4728" s="236">
        <f>IFERROR(IF(VLOOKUP($C4728,'MSCI Database'!$C:$R,10, FALSE)="","",VLOOKUP($C4728,'MSCI Database'!$C:$R,10, FALSE)),"")</f>
        <v>2560662</v>
      </c>
      <c r="Y4728" s="133" t="str">
        <f>IFERROR(IF(VLOOKUP($C4728,'MSCI Database'!$C:$R,11, FALSE)="","",VLOOKUP($C4728,'MSCI Database'!$C:$R,11, FALSE)),"")</f>
        <v>2019</v>
      </c>
      <c r="Z4728" s="133" t="str">
        <f>IFERROR(IF(VLOOKUP($C4728,'MSCI Database'!$C:$R,12, FALSE)="","",VLOOKUP($C4728,'MSCI Database'!$C:$R,12, FALSE)),"")</f>
        <v>Reported</v>
      </c>
      <c r="AA4728" s="202" t="str">
        <f>IFERROR(IF(VLOOKUP($C4728,'MSCI Database'!$C:$R,13, FALSE)="","",VLOOKUP($C4728,'MSCI Database'!$C:$R,13, FALSE)),"")</f>
        <v>Weak data security and labor management programs</v>
      </c>
    </row>
    <row r="4729" spans="1:27" s="130" customFormat="1" ht="15" hidden="1" customHeight="1" outlineLevel="1">
      <c r="A4729" s="130" t="s">
        <v>2151</v>
      </c>
      <c r="B4729" s="130" t="s">
        <v>2152</v>
      </c>
      <c r="C4729" s="130" t="s">
        <v>2153</v>
      </c>
      <c r="D4729" s="130" t="s">
        <v>12131</v>
      </c>
      <c r="E4729" s="130" t="s">
        <v>18688</v>
      </c>
      <c r="F4729" s="215">
        <v>2.8018023675698629E-2</v>
      </c>
      <c r="G4729" s="132" t="str">
        <f ca="1">IFERROR(_xll.BQL($A4729, "cur_mkt_cap(currency=EUR)")/1000000, " ")</f>
        <v xml:space="preserve"> </v>
      </c>
      <c r="M4729" s="308"/>
      <c r="N4729" s="215">
        <f t="shared" si="176"/>
        <v>2.9750779246889413E-4</v>
      </c>
      <c r="O4729" s="172" t="str">
        <f>IFERROR(IF(VLOOKUP($C4729,'MSCI Database'!$C:$R,2, FALSE)="","",VLOOKUP($C4729,'MSCI Database'!$C:$R,2, FALSE)),"")</f>
        <v>Banks</v>
      </c>
      <c r="P4729" s="186" t="str">
        <f>IFERROR(IF(VLOOKUP($C4729,'MSCI Database'!$C:$R,3, FALSE)="","",VLOOKUP($C4729,'MSCI Database'!$C:$R,3, FALSE)),"")</f>
        <v>A</v>
      </c>
      <c r="Q4729" s="164" t="str">
        <f>IFERROR(IF(VLOOKUP($C4729,'MSCI Database'!$C:$R,4, FALSE)="","",VLOOKUP($C4729,'MSCI Database'!$C:$R,4, FALSE)),"")</f>
        <v>0</v>
      </c>
      <c r="R4729" s="164">
        <f>IFERROR(IF(VLOOKUP($C4729,'MSCI Database'!$C:$R,5, FALSE)="","",VLOOKUP($C4729,'MSCI Database'!$C:$R,5, FALSE)),"")</f>
        <v>7.1</v>
      </c>
      <c r="S4729" s="164">
        <f>IFERROR(IF(VLOOKUP($C4729,'MSCI Database'!$C:$R,6, FALSE)="","",VLOOKUP($C4729,'MSCI Database'!$C:$R,6, FALSE)),"")</f>
        <v>8.1999999999999993</v>
      </c>
      <c r="T4729" s="211">
        <f>IFERROR(IF(VLOOKUP($C4729,'MSCI Database'!$C:$R,7, FALSE)="","",VLOOKUP($C4729,'MSCI Database'!$C:$R,7, FALSE)),"")</f>
        <v>4.9000000000000004</v>
      </c>
      <c r="U4729" s="164">
        <f>IFERROR(IF(VLOOKUP($C4729,'MSCI Database'!$C:$R,8, FALSE)="","",VLOOKUP($C4729,'MSCI Database'!$C:$R,8, FALSE)),"")</f>
        <v>3.7</v>
      </c>
      <c r="V4729" s="175">
        <f>IFERROR(IF(VLOOKUP($C4729,'MSCI Database'!$C:$R,9, FALSE)="","",VLOOKUP($C4729,'MSCI Database'!$C:$R,9, FALSE)),"")</f>
        <v>4.9000000000000004</v>
      </c>
      <c r="W4729" s="165">
        <f t="shared" ca="1" si="177"/>
        <v>0</v>
      </c>
      <c r="X4729" s="236">
        <f>IFERROR(IF(VLOOKUP($C4729,'MSCI Database'!$C:$R,10, FALSE)="","",VLOOKUP($C4729,'MSCI Database'!$C:$R,10, FALSE)),"")</f>
        <v>89385</v>
      </c>
      <c r="Y4729" s="133" t="str">
        <f>IFERROR(IF(VLOOKUP($C4729,'MSCI Database'!$C:$R,11, FALSE)="","",VLOOKUP($C4729,'MSCI Database'!$C:$R,11, FALSE)),"")</f>
        <v>2019</v>
      </c>
      <c r="Z4729" s="133" t="str">
        <f>IFERROR(IF(VLOOKUP($C4729,'MSCI Database'!$C:$R,12, FALSE)="","",VLOOKUP($C4729,'MSCI Database'!$C:$R,12, FALSE)),"")</f>
        <v>Reported</v>
      </c>
      <c r="AA4729" s="202" t="str">
        <f>IFERROR(IF(VLOOKUP($C4729,'MSCI Database'!$C:$R,13, FALSE)="","",VLOOKUP($C4729,'MSCI Database'!$C:$R,13, FALSE)),"")</f>
        <v>Increasing focus on fintech solutions calls for robust client data protection</v>
      </c>
    </row>
    <row r="4730" spans="1:27" s="130" customFormat="1" ht="15" hidden="1" customHeight="1" outlineLevel="1">
      <c r="A4730" s="130" t="s">
        <v>1548</v>
      </c>
      <c r="B4730" s="130" t="s">
        <v>1549</v>
      </c>
      <c r="C4730" s="130" t="s">
        <v>1550</v>
      </c>
      <c r="D4730" s="130" t="s">
        <v>18678</v>
      </c>
      <c r="E4730" s="130" t="s">
        <v>18689</v>
      </c>
      <c r="F4730" s="215">
        <v>3.0927891653929969E-3</v>
      </c>
      <c r="G4730" s="132" t="str">
        <f ca="1">IFERROR(_xll.BQL($A4730, "cur_mkt_cap(currency=EUR)")/1000000, " ")</f>
        <v xml:space="preserve"> </v>
      </c>
      <c r="M4730" s="308"/>
      <c r="N4730" s="215">
        <f t="shared" si="176"/>
        <v>3.2840606026250732E-5</v>
      </c>
      <c r="O4730" s="172" t="str">
        <f>IFERROR(IF(VLOOKUP($C4730,'MSCI Database'!$C:$R,2, FALSE)="","",VLOOKUP($C4730,'MSCI Database'!$C:$R,2, FALSE)),"")</f>
        <v>Technology Hardware, Storage &amp; Peripherals</v>
      </c>
      <c r="P4730" s="186" t="str">
        <f>IFERROR(IF(VLOOKUP($C4730,'MSCI Database'!$C:$R,3, FALSE)="","",VLOOKUP($C4730,'MSCI Database'!$C:$R,3, FALSE)),"")</f>
        <v>B</v>
      </c>
      <c r="Q4730" s="164" t="str">
        <f>IFERROR(IF(VLOOKUP($C4730,'MSCI Database'!$C:$R,4, FALSE)="","",VLOOKUP($C4730,'MSCI Database'!$C:$R,4, FALSE)),"")</f>
        <v>1</v>
      </c>
      <c r="R4730" s="164">
        <f>IFERROR(IF(VLOOKUP($C4730,'MSCI Database'!$C:$R,5, FALSE)="","",VLOOKUP($C4730,'MSCI Database'!$C:$R,5, FALSE)),"")</f>
        <v>2.8</v>
      </c>
      <c r="S4730" s="164">
        <f>IFERROR(IF(VLOOKUP($C4730,'MSCI Database'!$C:$R,6, FALSE)="","",VLOOKUP($C4730,'MSCI Database'!$C:$R,6, FALSE)),"")</f>
        <v>5</v>
      </c>
      <c r="T4730" s="211">
        <f>IFERROR(IF(VLOOKUP($C4730,'MSCI Database'!$C:$R,7, FALSE)="","",VLOOKUP($C4730,'MSCI Database'!$C:$R,7, FALSE)),"")</f>
        <v>4.7</v>
      </c>
      <c r="U4730" s="164">
        <f>IFERROR(IF(VLOOKUP($C4730,'MSCI Database'!$C:$R,8, FALSE)="","",VLOOKUP($C4730,'MSCI Database'!$C:$R,8, FALSE)),"")</f>
        <v>3.1</v>
      </c>
      <c r="V4730" s="175">
        <f>IFERROR(IF(VLOOKUP($C4730,'MSCI Database'!$C:$R,9, FALSE)="","",VLOOKUP($C4730,'MSCI Database'!$C:$R,9, FALSE)),"")</f>
        <v>4.2</v>
      </c>
      <c r="W4730" s="165">
        <f t="shared" ca="1" si="177"/>
        <v>0</v>
      </c>
      <c r="X4730" s="236">
        <f>IFERROR(IF(VLOOKUP($C4730,'MSCI Database'!$C:$R,10, FALSE)="","",VLOOKUP($C4730,'MSCI Database'!$C:$R,10, FALSE)),"")</f>
        <v>212487</v>
      </c>
      <c r="Y4730" s="133" t="str">
        <f>IFERROR(IF(VLOOKUP($C4730,'MSCI Database'!$C:$R,11, FALSE)="","",VLOOKUP($C4730,'MSCI Database'!$C:$R,11, FALSE)),"")</f>
        <v>2019</v>
      </c>
      <c r="Z4730" s="133" t="str">
        <f>IFERROR(IF(VLOOKUP($C4730,'MSCI Database'!$C:$R,12, FALSE)="","",VLOOKUP($C4730,'MSCI Database'!$C:$R,12, FALSE)),"")</f>
        <v>Reported</v>
      </c>
      <c r="AA4730" s="202" t="str">
        <f>IFERROR(IF(VLOOKUP($C4730,'MSCI Database'!$C:$R,13, FALSE)="","",VLOOKUP($C4730,'MSCI Database'!$C:$R,13, FALSE)),"")</f>
        <v>Alleged involvement in unethical practices indicates weak governance</v>
      </c>
    </row>
    <row r="4731" spans="1:27" s="130" customFormat="1" ht="15" hidden="1" customHeight="1" outlineLevel="1">
      <c r="A4731" s="130" t="s">
        <v>6230</v>
      </c>
      <c r="B4731" s="130" t="s">
        <v>6231</v>
      </c>
      <c r="C4731" s="130" t="s">
        <v>6232</v>
      </c>
      <c r="D4731" s="130" t="s">
        <v>12128</v>
      </c>
      <c r="E4731" s="130" t="s">
        <v>12133</v>
      </c>
      <c r="F4731" s="215">
        <v>2.4027269875464181E-2</v>
      </c>
      <c r="G4731" s="132" t="str">
        <f ca="1">IFERROR(_xll.BQL($A4731, "cur_mkt_cap(currency=EUR)")/1000000, " ")</f>
        <v xml:space="preserve"> </v>
      </c>
      <c r="M4731" s="308"/>
      <c r="N4731" s="215">
        <f t="shared" si="176"/>
        <v>2.5513219998824443E-4</v>
      </c>
      <c r="O4731" s="172" t="str">
        <f>IFERROR(IF(VLOOKUP($C4731,'MSCI Database'!$C:$R,2, FALSE)="","",VLOOKUP($C4731,'MSCI Database'!$C:$R,2, FALSE)),"")</f>
        <v>Health Care Equipment &amp; Supplies</v>
      </c>
      <c r="P4731" s="186" t="str">
        <f>IFERROR(IF(VLOOKUP($C4731,'MSCI Database'!$C:$R,3, FALSE)="","",VLOOKUP($C4731,'MSCI Database'!$C:$R,3, FALSE)),"")</f>
        <v>A</v>
      </c>
      <c r="Q4731" s="164" t="str">
        <f>IFERROR(IF(VLOOKUP($C4731,'MSCI Database'!$C:$R,4, FALSE)="","",VLOOKUP($C4731,'MSCI Database'!$C:$R,4, FALSE)),"")</f>
        <v>0</v>
      </c>
      <c r="R4731" s="164">
        <f>IFERROR(IF(VLOOKUP($C4731,'MSCI Database'!$C:$R,5, FALSE)="","",VLOOKUP($C4731,'MSCI Database'!$C:$R,5, FALSE)),"")</f>
        <v>6.3</v>
      </c>
      <c r="S4731" s="164">
        <f>IFERROR(IF(VLOOKUP($C4731,'MSCI Database'!$C:$R,6, FALSE)="","",VLOOKUP($C4731,'MSCI Database'!$C:$R,6, FALSE)),"")</f>
        <v>6.3</v>
      </c>
      <c r="T4731" s="211">
        <f>IFERROR(IF(VLOOKUP($C4731,'MSCI Database'!$C:$R,7, FALSE)="","",VLOOKUP($C4731,'MSCI Database'!$C:$R,7, FALSE)),"")</f>
        <v>7.1</v>
      </c>
      <c r="U4731" s="164">
        <f>IFERROR(IF(VLOOKUP($C4731,'MSCI Database'!$C:$R,8, FALSE)="","",VLOOKUP($C4731,'MSCI Database'!$C:$R,8, FALSE)),"")</f>
        <v>5.3</v>
      </c>
      <c r="V4731" s="175">
        <f>IFERROR(IF(VLOOKUP($C4731,'MSCI Database'!$C:$R,9, FALSE)="","",VLOOKUP($C4731,'MSCI Database'!$C:$R,9, FALSE)),"")</f>
        <v>6.4</v>
      </c>
      <c r="W4731" s="165">
        <f t="shared" ca="1" si="177"/>
        <v>0</v>
      </c>
      <c r="X4731" s="236">
        <f>IFERROR(IF(VLOOKUP($C4731,'MSCI Database'!$C:$R,10, FALSE)="","",VLOOKUP($C4731,'MSCI Database'!$C:$R,10, FALSE)),"")</f>
        <v>15738</v>
      </c>
      <c r="Y4731" s="133" t="str">
        <f>IFERROR(IF(VLOOKUP($C4731,'MSCI Database'!$C:$R,11, FALSE)="","",VLOOKUP($C4731,'MSCI Database'!$C:$R,11, FALSE)),"")</f>
        <v>2019</v>
      </c>
      <c r="Z4731" s="133" t="str">
        <f>IFERROR(IF(VLOOKUP($C4731,'MSCI Database'!$C:$R,12, FALSE)="","",VLOOKUP($C4731,'MSCI Database'!$C:$R,12, FALSE)),"")</f>
        <v>E.Segmt-Moderately Low</v>
      </c>
      <c r="AA4731" s="202" t="str">
        <f>IFERROR(IF(VLOOKUP($C4731,'MSCI Database'!$C:$R,13, FALSE)="","",VLOOKUP($C4731,'MSCI Database'!$C:$R,13, FALSE)),"")</f>
        <v>Robust quality management programs underpin rating</v>
      </c>
    </row>
    <row r="4732" spans="1:27" s="130" customFormat="1" ht="15" hidden="1" customHeight="1" outlineLevel="1">
      <c r="A4732" s="130" t="s">
        <v>7216</v>
      </c>
      <c r="B4732" s="130" t="s">
        <v>7217</v>
      </c>
      <c r="C4732" s="130" t="s">
        <v>7218</v>
      </c>
      <c r="D4732" s="130" t="s">
        <v>12128</v>
      </c>
      <c r="E4732" s="130" t="s">
        <v>18688</v>
      </c>
      <c r="F4732" s="215">
        <v>2.4000882016824199E-2</v>
      </c>
      <c r="G4732" s="132" t="str">
        <f ca="1">IFERROR(_xll.BQL($A4732, "cur_mkt_cap(currency=EUR)")/1000000, " ")</f>
        <v xml:space="preserve"> </v>
      </c>
      <c r="M4732" s="308"/>
      <c r="N4732" s="215">
        <f t="shared" si="176"/>
        <v>2.5485200201058437E-4</v>
      </c>
      <c r="O4732" s="172" t="str">
        <f>IFERROR(IF(VLOOKUP($C4732,'MSCI Database'!$C:$R,2, FALSE)="","",VLOOKUP($C4732,'MSCI Database'!$C:$R,2, FALSE)),"")</f>
        <v>Banks</v>
      </c>
      <c r="P4732" s="186" t="str">
        <f>IFERROR(IF(VLOOKUP($C4732,'MSCI Database'!$C:$R,3, FALSE)="","",VLOOKUP($C4732,'MSCI Database'!$C:$R,3, FALSE)),"")</f>
        <v>AA</v>
      </c>
      <c r="Q4732" s="164" t="str">
        <f>IFERROR(IF(VLOOKUP($C4732,'MSCI Database'!$C:$R,4, FALSE)="","",VLOOKUP($C4732,'MSCI Database'!$C:$R,4, FALSE)),"")</f>
        <v>2</v>
      </c>
      <c r="R4732" s="164">
        <f>IFERROR(IF(VLOOKUP($C4732,'MSCI Database'!$C:$R,5, FALSE)="","",VLOOKUP($C4732,'MSCI Database'!$C:$R,5, FALSE)),"")</f>
        <v>8.4</v>
      </c>
      <c r="S4732" s="164">
        <f>IFERROR(IF(VLOOKUP($C4732,'MSCI Database'!$C:$R,6, FALSE)="","",VLOOKUP($C4732,'MSCI Database'!$C:$R,6, FALSE)),"")</f>
        <v>3.5</v>
      </c>
      <c r="T4732" s="211">
        <f>IFERROR(IF(VLOOKUP($C4732,'MSCI Database'!$C:$R,7, FALSE)="","",VLOOKUP($C4732,'MSCI Database'!$C:$R,7, FALSE)),"")</f>
        <v>4.7</v>
      </c>
      <c r="U4732" s="164">
        <f>IFERROR(IF(VLOOKUP($C4732,'MSCI Database'!$C:$R,8, FALSE)="","",VLOOKUP($C4732,'MSCI Database'!$C:$R,8, FALSE)),"")</f>
        <v>7.4</v>
      </c>
      <c r="V4732" s="175">
        <f>IFERROR(IF(VLOOKUP($C4732,'MSCI Database'!$C:$R,9, FALSE)="","",VLOOKUP($C4732,'MSCI Database'!$C:$R,9, FALSE)),"")</f>
        <v>5.4</v>
      </c>
      <c r="W4732" s="165">
        <f t="shared" ca="1" si="177"/>
        <v>0</v>
      </c>
      <c r="X4732" s="236">
        <f>IFERROR(IF(VLOOKUP($C4732,'MSCI Database'!$C:$R,10, FALSE)="","",VLOOKUP($C4732,'MSCI Database'!$C:$R,10, FALSE)),"")</f>
        <v>74413</v>
      </c>
      <c r="Y4732" s="133" t="str">
        <f>IFERROR(IF(VLOOKUP($C4732,'MSCI Database'!$C:$R,11, FALSE)="","",VLOOKUP($C4732,'MSCI Database'!$C:$R,11, FALSE)),"")</f>
        <v>2019</v>
      </c>
      <c r="Z4732" s="133" t="str">
        <f>IFERROR(IF(VLOOKUP($C4732,'MSCI Database'!$C:$R,12, FALSE)="","",VLOOKUP($C4732,'MSCI Database'!$C:$R,12, FALSE)),"")</f>
        <v>Reported</v>
      </c>
      <c r="AA4732" s="202" t="str">
        <f>IFERROR(IF(VLOOKUP($C4732,'MSCI Database'!$C:$R,13, FALSE)="","",VLOOKUP($C4732,'MSCI Database'!$C:$R,13, FALSE)),"")</f>
        <v>Strong ethics and corporate governance practices drive upgrade</v>
      </c>
    </row>
    <row r="4733" spans="1:27" s="130" customFormat="1" ht="15" hidden="1" customHeight="1" outlineLevel="1">
      <c r="A4733" s="130" t="s">
        <v>2853</v>
      </c>
      <c r="B4733" s="130" t="s">
        <v>2854</v>
      </c>
      <c r="C4733" s="130" t="s">
        <v>2855</v>
      </c>
      <c r="D4733" s="130" t="s">
        <v>18675</v>
      </c>
      <c r="E4733" s="130" t="s">
        <v>100</v>
      </c>
      <c r="F4733" s="215">
        <v>3.0866099452869509E-3</v>
      </c>
      <c r="G4733" s="132" t="str">
        <f ca="1">IFERROR(_xll.BQL($A4733, "cur_mkt_cap(currency=EUR)")/1000000, " ")</f>
        <v xml:space="preserve"> </v>
      </c>
      <c r="M4733" s="308"/>
      <c r="N4733" s="215">
        <f t="shared" si="176"/>
        <v>3.2774992328646366E-5</v>
      </c>
      <c r="O4733" s="172" t="str">
        <f>IFERROR(IF(VLOOKUP($C4733,'MSCI Database'!$C:$R,2, FALSE)="","",VLOOKUP($C4733,'MSCI Database'!$C:$R,2, FALSE)),"")</f>
        <v>Utilities</v>
      </c>
      <c r="P4733" s="186" t="str">
        <f>IFERROR(IF(VLOOKUP($C4733,'MSCI Database'!$C:$R,3, FALSE)="","",VLOOKUP($C4733,'MSCI Database'!$C:$R,3, FALSE)),"")</f>
        <v>CCC</v>
      </c>
      <c r="Q4733" s="164" t="str">
        <f>IFERROR(IF(VLOOKUP($C4733,'MSCI Database'!$C:$R,4, FALSE)="","",VLOOKUP($C4733,'MSCI Database'!$C:$R,4, FALSE)),"")</f>
        <v>0</v>
      </c>
      <c r="R4733" s="164">
        <f>IFERROR(IF(VLOOKUP($C4733,'MSCI Database'!$C:$R,5, FALSE)="","",VLOOKUP($C4733,'MSCI Database'!$C:$R,5, FALSE)),"")</f>
        <v>1.3</v>
      </c>
      <c r="S4733" s="164">
        <f>IFERROR(IF(VLOOKUP($C4733,'MSCI Database'!$C:$R,6, FALSE)="","",VLOOKUP($C4733,'MSCI Database'!$C:$R,6, FALSE)),"")</f>
        <v>3.6</v>
      </c>
      <c r="T4733" s="211">
        <f>IFERROR(IF(VLOOKUP($C4733,'MSCI Database'!$C:$R,7, FALSE)="","",VLOOKUP($C4733,'MSCI Database'!$C:$R,7, FALSE)),"")</f>
        <v>3.7</v>
      </c>
      <c r="U4733" s="164">
        <f>IFERROR(IF(VLOOKUP($C4733,'MSCI Database'!$C:$R,8, FALSE)="","",VLOOKUP($C4733,'MSCI Database'!$C:$R,8, FALSE)),"")</f>
        <v>2.8</v>
      </c>
      <c r="V4733" s="175">
        <f>IFERROR(IF(VLOOKUP($C4733,'MSCI Database'!$C:$R,9, FALSE)="","",VLOOKUP($C4733,'MSCI Database'!$C:$R,9, FALSE)),"")</f>
        <v>3.3</v>
      </c>
      <c r="W4733" s="165">
        <f t="shared" ca="1" si="177"/>
        <v>0</v>
      </c>
      <c r="X4733" s="236">
        <f>IFERROR(IF(VLOOKUP($C4733,'MSCI Database'!$C:$R,10, FALSE)="","",VLOOKUP($C4733,'MSCI Database'!$C:$R,10, FALSE)),"")</f>
        <v>134160240</v>
      </c>
      <c r="Y4733" s="133" t="str">
        <f>IFERROR(IF(VLOOKUP($C4733,'MSCI Database'!$C:$R,11, FALSE)="","",VLOOKUP($C4733,'MSCI Database'!$C:$R,11, FALSE)),"")</f>
        <v>2019</v>
      </c>
      <c r="Z4733" s="133" t="str">
        <f>IFERROR(IF(VLOOKUP($C4733,'MSCI Database'!$C:$R,12, FALSE)="","",VLOOKUP($C4733,'MSCI Database'!$C:$R,12, FALSE)),"")</f>
        <v>E.Segmt-Moderate</v>
      </c>
      <c r="AA4733" s="202" t="str">
        <f>IFERROR(IF(VLOOKUP($C4733,'MSCI Database'!$C:$R,13, FALSE)="","",VLOOKUP($C4733,'MSCI Database'!$C:$R,13, FALSE)),"")</f>
        <v>Reliance on coal heightens environmental and regulatory risks</v>
      </c>
    </row>
    <row r="4734" spans="1:27" s="130" customFormat="1" ht="15" hidden="1" customHeight="1" outlineLevel="1">
      <c r="A4734" s="130" t="s">
        <v>75</v>
      </c>
      <c r="B4734" s="130" t="s">
        <v>76</v>
      </c>
      <c r="C4734" s="130" t="s">
        <v>77</v>
      </c>
      <c r="D4734" s="130" t="s">
        <v>18681</v>
      </c>
      <c r="E4734" s="130" t="s">
        <v>18673</v>
      </c>
      <c r="F4734" s="215">
        <v>2.550405345115082E-2</v>
      </c>
      <c r="G4734" s="132" t="str">
        <f ca="1">IFERROR(_xll.BQL($A4734, "cur_mkt_cap(currency=EUR)")/1000000, " ")</f>
        <v xml:space="preserve"> </v>
      </c>
      <c r="M4734" s="308"/>
      <c r="N4734" s="215">
        <f t="shared" si="176"/>
        <v>2.7081334247860235E-4</v>
      </c>
      <c r="O4734" s="172" t="str">
        <f>IFERROR(IF(VLOOKUP($C4734,'MSCI Database'!$C:$R,2, FALSE)="","",VLOOKUP($C4734,'MSCI Database'!$C:$R,2, FALSE)),"")</f>
        <v>Professional Services</v>
      </c>
      <c r="P4734" s="186" t="str">
        <f>IFERROR(IF(VLOOKUP($C4734,'MSCI Database'!$C:$R,3, FALSE)="","",VLOOKUP($C4734,'MSCI Database'!$C:$R,3, FALSE)),"")</f>
        <v>AAA</v>
      </c>
      <c r="Q4734" s="164" t="str">
        <f>IFERROR(IF(VLOOKUP($C4734,'MSCI Database'!$C:$R,4, FALSE)="","",VLOOKUP($C4734,'MSCI Database'!$C:$R,4, FALSE)),"")</f>
        <v>1</v>
      </c>
      <c r="R4734" s="164">
        <f>IFERROR(IF(VLOOKUP($C4734,'MSCI Database'!$C:$R,5, FALSE)="","",VLOOKUP($C4734,'MSCI Database'!$C:$R,5, FALSE)),"")</f>
        <v>10</v>
      </c>
      <c r="S4734" s="164">
        <f>IFERROR(IF(VLOOKUP($C4734,'MSCI Database'!$C:$R,6, FALSE)="","",VLOOKUP($C4734,'MSCI Database'!$C:$R,6, FALSE)),"")</f>
        <v>10</v>
      </c>
      <c r="T4734" s="211">
        <f>IFERROR(IF(VLOOKUP($C4734,'MSCI Database'!$C:$R,7, FALSE)="","",VLOOKUP($C4734,'MSCI Database'!$C:$R,7, FALSE)),"")</f>
        <v>7.4</v>
      </c>
      <c r="U4734" s="164">
        <f>IFERROR(IF(VLOOKUP($C4734,'MSCI Database'!$C:$R,8, FALSE)="","",VLOOKUP($C4734,'MSCI Database'!$C:$R,8, FALSE)),"")</f>
        <v>6.9</v>
      </c>
      <c r="V4734" s="175">
        <f>IFERROR(IF(VLOOKUP($C4734,'MSCI Database'!$C:$R,9, FALSE)="","",VLOOKUP($C4734,'MSCI Database'!$C:$R,9, FALSE)),"")</f>
        <v>7.3</v>
      </c>
      <c r="W4734" s="165">
        <f t="shared" ca="1" si="177"/>
        <v>0</v>
      </c>
      <c r="X4734" s="236">
        <f>IFERROR(IF(VLOOKUP($C4734,'MSCI Database'!$C:$R,10, FALSE)="","",VLOOKUP($C4734,'MSCI Database'!$C:$R,10, FALSE)),"")</f>
        <v>110138</v>
      </c>
      <c r="Y4734" s="133" t="str">
        <f>IFERROR(IF(VLOOKUP($C4734,'MSCI Database'!$C:$R,11, FALSE)="","",VLOOKUP($C4734,'MSCI Database'!$C:$R,11, FALSE)),"")</f>
        <v>2020</v>
      </c>
      <c r="Z4734" s="133" t="str">
        <f>IFERROR(IF(VLOOKUP($C4734,'MSCI Database'!$C:$R,12, FALSE)="","",VLOOKUP($C4734,'MSCI Database'!$C:$R,12, FALSE)),"")</f>
        <v>Reported</v>
      </c>
      <c r="AA4734" s="202" t="str">
        <f>IFERROR(IF(VLOOKUP($C4734,'MSCI Database'!$C:$R,13, FALSE)="","",VLOOKUP($C4734,'MSCI Database'!$C:$R,13, FALSE)),"")</f>
        <v>Improved data security policy; ESG integration across programs</v>
      </c>
    </row>
    <row r="4735" spans="1:27" s="130" customFormat="1" ht="15" hidden="1" customHeight="1" outlineLevel="1">
      <c r="A4735" s="130" t="s">
        <v>684</v>
      </c>
      <c r="B4735" s="130" t="s">
        <v>685</v>
      </c>
      <c r="C4735" s="130" t="s">
        <v>686</v>
      </c>
      <c r="D4735" s="130" t="s">
        <v>18675</v>
      </c>
      <c r="E4735" s="130" t="s">
        <v>18673</v>
      </c>
      <c r="F4735" s="215">
        <v>3.0692986927029139E-3</v>
      </c>
      <c r="G4735" s="132" t="str">
        <f ca="1">IFERROR(_xll.BQL($A4735, "cur_mkt_cap(currency=EUR)")/1000000, " ")</f>
        <v xml:space="preserve"> </v>
      </c>
      <c r="M4735" s="308"/>
      <c r="N4735" s="215">
        <f t="shared" si="176"/>
        <v>3.2591173776675646E-5</v>
      </c>
      <c r="O4735" s="172" t="str">
        <f>IFERROR(IF(VLOOKUP($C4735,'MSCI Database'!$C:$R,2, FALSE)="","",VLOOKUP($C4735,'MSCI Database'!$C:$R,2, FALSE)),"")</f>
        <v>Transportation Infrastructure</v>
      </c>
      <c r="P4735" s="186" t="str">
        <f>IFERROR(IF(VLOOKUP($C4735,'MSCI Database'!$C:$R,3, FALSE)="","",VLOOKUP($C4735,'MSCI Database'!$C:$R,3, FALSE)),"")</f>
        <v>BB</v>
      </c>
      <c r="Q4735" s="164" t="str">
        <f>IFERROR(IF(VLOOKUP($C4735,'MSCI Database'!$C:$R,4, FALSE)="","",VLOOKUP($C4735,'MSCI Database'!$C:$R,4, FALSE)),"")</f>
        <v>1</v>
      </c>
      <c r="R4735" s="164">
        <f>IFERROR(IF(VLOOKUP($C4735,'MSCI Database'!$C:$R,5, FALSE)="","",VLOOKUP($C4735,'MSCI Database'!$C:$R,5, FALSE)),"")</f>
        <v>4.0999999999999996</v>
      </c>
      <c r="S4735" s="164">
        <f>IFERROR(IF(VLOOKUP($C4735,'MSCI Database'!$C:$R,6, FALSE)="","",VLOOKUP($C4735,'MSCI Database'!$C:$R,6, FALSE)),"")</f>
        <v>7</v>
      </c>
      <c r="T4735" s="211">
        <f>IFERROR(IF(VLOOKUP($C4735,'MSCI Database'!$C:$R,7, FALSE)="","",VLOOKUP($C4735,'MSCI Database'!$C:$R,7, FALSE)),"")</f>
        <v>5.7</v>
      </c>
      <c r="U4735" s="164">
        <f>IFERROR(IF(VLOOKUP($C4735,'MSCI Database'!$C:$R,8, FALSE)="","",VLOOKUP($C4735,'MSCI Database'!$C:$R,8, FALSE)),"")</f>
        <v>3.7</v>
      </c>
      <c r="V4735" s="175">
        <f>IFERROR(IF(VLOOKUP($C4735,'MSCI Database'!$C:$R,9, FALSE)="","",VLOOKUP($C4735,'MSCI Database'!$C:$R,9, FALSE)),"")</f>
        <v>5.0999999999999996</v>
      </c>
      <c r="W4735" s="165">
        <f t="shared" ca="1" si="177"/>
        <v>0</v>
      </c>
      <c r="X4735" s="236">
        <f>IFERROR(IF(VLOOKUP($C4735,'MSCI Database'!$C:$R,10, FALSE)="","",VLOOKUP($C4735,'MSCI Database'!$C:$R,10, FALSE)),"")</f>
        <v>25438</v>
      </c>
      <c r="Y4735" s="133" t="str">
        <f>IFERROR(IF(VLOOKUP($C4735,'MSCI Database'!$C:$R,11, FALSE)="","",VLOOKUP($C4735,'MSCI Database'!$C:$R,11, FALSE)),"")</f>
        <v>2019</v>
      </c>
      <c r="Z4735" s="133" t="str">
        <f>IFERROR(IF(VLOOKUP($C4735,'MSCI Database'!$C:$R,12, FALSE)="","",VLOOKUP($C4735,'MSCI Database'!$C:$R,12, FALSE)),"")</f>
        <v>Reported</v>
      </c>
      <c r="AA4735" s="202" t="str">
        <f>IFERROR(IF(VLOOKUP($C4735,'MSCI Database'!$C:$R,13, FALSE)="","",VLOOKUP($C4735,'MSCI Database'!$C:$R,13, FALSE)),"")</f>
        <v>Improved board structure, but limited anti-corruption controls and community engagement efforts</v>
      </c>
    </row>
    <row r="4736" spans="1:27" s="130" customFormat="1" ht="15" hidden="1" customHeight="1" outlineLevel="1">
      <c r="A4736" s="130" t="s">
        <v>7826</v>
      </c>
      <c r="B4736" s="130" t="s">
        <v>7827</v>
      </c>
      <c r="C4736" s="130" t="s">
        <v>7828</v>
      </c>
      <c r="D4736" s="130" t="s">
        <v>12128</v>
      </c>
      <c r="E4736" s="130" t="s">
        <v>18673</v>
      </c>
      <c r="F4736" s="215">
        <v>2.3859803642412889E-2</v>
      </c>
      <c r="G4736" s="132" t="str">
        <f ca="1">IFERROR(_xll.BQL($A4736, "cur_mkt_cap(currency=EUR)")/1000000, " ")</f>
        <v xml:space="preserve"> </v>
      </c>
      <c r="M4736" s="308"/>
      <c r="N4736" s="215">
        <f t="shared" si="176"/>
        <v>2.5335396930770626E-4</v>
      </c>
      <c r="O4736" s="172" t="str">
        <f>IFERROR(IF(VLOOKUP($C4736,'MSCI Database'!$C:$R,2, FALSE)="","",VLOOKUP($C4736,'MSCI Database'!$C:$R,2, FALSE)),"")</f>
        <v>Electrical Equipment</v>
      </c>
      <c r="P4736" s="186" t="str">
        <f>IFERROR(IF(VLOOKUP($C4736,'MSCI Database'!$C:$R,3, FALSE)="","",VLOOKUP($C4736,'MSCI Database'!$C:$R,3, FALSE)),"")</f>
        <v>BBB</v>
      </c>
      <c r="Q4736" s="164" t="str">
        <f>IFERROR(IF(VLOOKUP($C4736,'MSCI Database'!$C:$R,4, FALSE)="","",VLOOKUP($C4736,'MSCI Database'!$C:$R,4, FALSE)),"")</f>
        <v>0</v>
      </c>
      <c r="R4736" s="164">
        <f>IFERROR(IF(VLOOKUP($C4736,'MSCI Database'!$C:$R,5, FALSE)="","",VLOOKUP($C4736,'MSCI Database'!$C:$R,5, FALSE)),"")</f>
        <v>4.4000000000000004</v>
      </c>
      <c r="S4736" s="164">
        <f>IFERROR(IF(VLOOKUP($C4736,'MSCI Database'!$C:$R,6, FALSE)="","",VLOOKUP($C4736,'MSCI Database'!$C:$R,6, FALSE)),"")</f>
        <v>6.9</v>
      </c>
      <c r="T4736" s="211">
        <f>IFERROR(IF(VLOOKUP($C4736,'MSCI Database'!$C:$R,7, FALSE)="","",VLOOKUP($C4736,'MSCI Database'!$C:$R,7, FALSE)),"")</f>
        <v>6</v>
      </c>
      <c r="U4736" s="164">
        <f>IFERROR(IF(VLOOKUP($C4736,'MSCI Database'!$C:$R,8, FALSE)="","",VLOOKUP($C4736,'MSCI Database'!$C:$R,8, FALSE)),"")</f>
        <v>3.3</v>
      </c>
      <c r="V4736" s="175">
        <f>IFERROR(IF(VLOOKUP($C4736,'MSCI Database'!$C:$R,9, FALSE)="","",VLOOKUP($C4736,'MSCI Database'!$C:$R,9, FALSE)),"")</f>
        <v>5.0999999999999996</v>
      </c>
      <c r="W4736" s="165">
        <f t="shared" ca="1" si="177"/>
        <v>0</v>
      </c>
      <c r="X4736" s="236">
        <f>IFERROR(IF(VLOOKUP($C4736,'MSCI Database'!$C:$R,10, FALSE)="","",VLOOKUP($C4736,'MSCI Database'!$C:$R,10, FALSE)),"")</f>
        <v>10427</v>
      </c>
      <c r="Y4736" s="133" t="str">
        <f>IFERROR(IF(VLOOKUP($C4736,'MSCI Database'!$C:$R,11, FALSE)="","",VLOOKUP($C4736,'MSCI Database'!$C:$R,11, FALSE)),"")</f>
        <v>2019</v>
      </c>
      <c r="Z4736" s="133" t="str">
        <f>IFERROR(IF(VLOOKUP($C4736,'MSCI Database'!$C:$R,12, FALSE)="","",VLOOKUP($C4736,'MSCI Database'!$C:$R,12, FALSE)),"")</f>
        <v>E.Segmt-Moderately Low</v>
      </c>
      <c r="AA4736" s="202" t="str">
        <f>IFERROR(IF(VLOOKUP($C4736,'MSCI Database'!$C:$R,13, FALSE)="","",VLOOKUP($C4736,'MSCI Database'!$C:$R,13, FALSE)),"")</f>
        <v/>
      </c>
    </row>
    <row r="4737" spans="1:27" s="130" customFormat="1" ht="15" hidden="1" customHeight="1" outlineLevel="1">
      <c r="A4737" s="130" t="s">
        <v>6858</v>
      </c>
      <c r="B4737" s="130" t="s">
        <v>6859</v>
      </c>
      <c r="C4737" s="130" t="s">
        <v>6860</v>
      </c>
      <c r="D4737" s="130" t="s">
        <v>12128</v>
      </c>
      <c r="E4737" s="130" t="s">
        <v>18682</v>
      </c>
      <c r="F4737" s="215">
        <v>2.381885888680273E-2</v>
      </c>
      <c r="G4737" s="132" t="str">
        <f ca="1">IFERROR(_xll.BQL($A4737, "cur_mkt_cap(currency=EUR)")/1000000, " ")</f>
        <v xml:space="preserve"> </v>
      </c>
      <c r="M4737" s="308"/>
      <c r="N4737" s="215">
        <f t="shared" si="176"/>
        <v>2.5291919974666397E-4</v>
      </c>
      <c r="O4737" s="172" t="str">
        <f>IFERROR(IF(VLOOKUP($C4737,'MSCI Database'!$C:$R,2, FALSE)="","",VLOOKUP($C4737,'MSCI Database'!$C:$R,2, FALSE)),"")</f>
        <v>Restaurants</v>
      </c>
      <c r="P4737" s="186" t="str">
        <f>IFERROR(IF(VLOOKUP($C4737,'MSCI Database'!$C:$R,3, FALSE)="","",VLOOKUP($C4737,'MSCI Database'!$C:$R,3, FALSE)),"")</f>
        <v>BBB</v>
      </c>
      <c r="Q4737" s="164" t="str">
        <f>IFERROR(IF(VLOOKUP($C4737,'MSCI Database'!$C:$R,4, FALSE)="","",VLOOKUP($C4737,'MSCI Database'!$C:$R,4, FALSE)),"")</f>
        <v>0</v>
      </c>
      <c r="R4737" s="164">
        <f>IFERROR(IF(VLOOKUP($C4737,'MSCI Database'!$C:$R,5, FALSE)="","",VLOOKUP($C4737,'MSCI Database'!$C:$R,5, FALSE)),"")</f>
        <v>5</v>
      </c>
      <c r="S4737" s="164">
        <f>IFERROR(IF(VLOOKUP($C4737,'MSCI Database'!$C:$R,6, FALSE)="","",VLOOKUP($C4737,'MSCI Database'!$C:$R,6, FALSE)),"")</f>
        <v>3.6</v>
      </c>
      <c r="T4737" s="211">
        <f>IFERROR(IF(VLOOKUP($C4737,'MSCI Database'!$C:$R,7, FALSE)="","",VLOOKUP($C4737,'MSCI Database'!$C:$R,7, FALSE)),"")</f>
        <v>4.3</v>
      </c>
      <c r="U4737" s="164">
        <f>IFERROR(IF(VLOOKUP($C4737,'MSCI Database'!$C:$R,8, FALSE)="","",VLOOKUP($C4737,'MSCI Database'!$C:$R,8, FALSE)),"")</f>
        <v>6.3</v>
      </c>
      <c r="V4737" s="175">
        <f>IFERROR(IF(VLOOKUP($C4737,'MSCI Database'!$C:$R,9, FALSE)="","",VLOOKUP($C4737,'MSCI Database'!$C:$R,9, FALSE)),"")</f>
        <v>4.8</v>
      </c>
      <c r="W4737" s="165">
        <f t="shared" ca="1" si="177"/>
        <v>0</v>
      </c>
      <c r="X4737" s="236">
        <f>IFERROR(IF(VLOOKUP($C4737,'MSCI Database'!$C:$R,10, FALSE)="","",VLOOKUP($C4737,'MSCI Database'!$C:$R,10, FALSE)),"")</f>
        <v>286524</v>
      </c>
      <c r="Y4737" s="133" t="str">
        <f>IFERROR(IF(VLOOKUP($C4737,'MSCI Database'!$C:$R,11, FALSE)="","",VLOOKUP($C4737,'MSCI Database'!$C:$R,11, FALSE)),"")</f>
        <v>2019</v>
      </c>
      <c r="Z4737" s="133" t="str">
        <f>IFERROR(IF(VLOOKUP($C4737,'MSCI Database'!$C:$R,12, FALSE)="","",VLOOKUP($C4737,'MSCI Database'!$C:$R,12, FALSE)),"")</f>
        <v>E.Segmt-Moderately High</v>
      </c>
      <c r="AA4737" s="202" t="str">
        <f>IFERROR(IF(VLOOKUP($C4737,'MSCI Database'!$C:$R,13, FALSE)="","",VLOOKUP($C4737,'MSCI Database'!$C:$R,13, FALSE)),"")</f>
        <v>Plan to hire 10,000 more workers could heighten labor management challenges</v>
      </c>
    </row>
    <row r="4738" spans="1:27" s="130" customFormat="1" ht="15" hidden="1" customHeight="1" outlineLevel="1">
      <c r="A4738" s="130" t="s">
        <v>911</v>
      </c>
      <c r="B4738" s="130" t="s">
        <v>912</v>
      </c>
      <c r="C4738" s="130" t="s">
        <v>913</v>
      </c>
      <c r="D4738" s="130" t="s">
        <v>12135</v>
      </c>
      <c r="E4738" s="130" t="s">
        <v>18684</v>
      </c>
      <c r="F4738" s="215">
        <v>1.8987213642384579E-2</v>
      </c>
      <c r="G4738" s="132" t="str">
        <f ca="1">IFERROR(_xll.BQL($A4738, "cur_mkt_cap(currency=EUR)")/1000000, " ")</f>
        <v xml:space="preserve"> </v>
      </c>
      <c r="M4738" s="308"/>
      <c r="N4738" s="215">
        <f t="shared" si="176"/>
        <v>2.0161464924382298E-4</v>
      </c>
      <c r="O4738" s="172" t="str">
        <f>IFERROR(IF(VLOOKUP($C4738,'MSCI Database'!$C:$R,2, FALSE)="","",VLOOKUP($C4738,'MSCI Database'!$C:$R,2, FALSE)),"")</f>
        <v>Containers &amp; Packaging</v>
      </c>
      <c r="P4738" s="186" t="str">
        <f>IFERROR(IF(VLOOKUP($C4738,'MSCI Database'!$C:$R,3, FALSE)="","",VLOOKUP($C4738,'MSCI Database'!$C:$R,3, FALSE)),"")</f>
        <v>BBB</v>
      </c>
      <c r="Q4738" s="164" t="str">
        <f>IFERROR(IF(VLOOKUP($C4738,'MSCI Database'!$C:$R,4, FALSE)="","",VLOOKUP($C4738,'MSCI Database'!$C:$R,4, FALSE)),"")</f>
        <v>0</v>
      </c>
      <c r="R4738" s="164">
        <f>IFERROR(IF(VLOOKUP($C4738,'MSCI Database'!$C:$R,5, FALSE)="","",VLOOKUP($C4738,'MSCI Database'!$C:$R,5, FALSE)),"")</f>
        <v>5</v>
      </c>
      <c r="S4738" s="164">
        <f>IFERROR(IF(VLOOKUP($C4738,'MSCI Database'!$C:$R,6, FALSE)="","",VLOOKUP($C4738,'MSCI Database'!$C:$R,6, FALSE)),"")</f>
        <v>5.2</v>
      </c>
      <c r="T4738" s="211">
        <f>IFERROR(IF(VLOOKUP($C4738,'MSCI Database'!$C:$R,7, FALSE)="","",VLOOKUP($C4738,'MSCI Database'!$C:$R,7, FALSE)),"")</f>
        <v>4.5</v>
      </c>
      <c r="U4738" s="164">
        <f>IFERROR(IF(VLOOKUP($C4738,'MSCI Database'!$C:$R,8, FALSE)="","",VLOOKUP($C4738,'MSCI Database'!$C:$R,8, FALSE)),"")</f>
        <v>5.0999999999999996</v>
      </c>
      <c r="V4738" s="175">
        <f>IFERROR(IF(VLOOKUP($C4738,'MSCI Database'!$C:$R,9, FALSE)="","",VLOOKUP($C4738,'MSCI Database'!$C:$R,9, FALSE)),"")</f>
        <v>5</v>
      </c>
      <c r="W4738" s="165">
        <f t="shared" ca="1" si="177"/>
        <v>0</v>
      </c>
      <c r="X4738" s="236">
        <f>IFERROR(IF(VLOOKUP($C4738,'MSCI Database'!$C:$R,10, FALSE)="","",VLOOKUP($C4738,'MSCI Database'!$C:$R,10, FALSE)),"")</f>
        <v>392138</v>
      </c>
      <c r="Y4738" s="133" t="str">
        <f>IFERROR(IF(VLOOKUP($C4738,'MSCI Database'!$C:$R,11, FALSE)="","",VLOOKUP($C4738,'MSCI Database'!$C:$R,11, FALSE)),"")</f>
        <v>2019</v>
      </c>
      <c r="Z4738" s="133" t="str">
        <f>IFERROR(IF(VLOOKUP($C4738,'MSCI Database'!$C:$R,12, FALSE)="","",VLOOKUP($C4738,'MSCI Database'!$C:$R,12, FALSE)),"")</f>
        <v>Reported</v>
      </c>
      <c r="AA4738" s="202" t="str">
        <f>IFERROR(IF(VLOOKUP($C4738,'MSCI Database'!$C:$R,13, FALSE)="","",VLOOKUP($C4738,'MSCI Database'!$C:$R,13, FALSE)),"")</f>
        <v>Increasing GHG emissions intensity despite strong focus on packaging waste</v>
      </c>
    </row>
    <row r="4739" spans="1:27" s="130" customFormat="1" ht="15" hidden="1" customHeight="1" outlineLevel="1">
      <c r="A4739" s="130" t="s">
        <v>2848</v>
      </c>
      <c r="B4739" s="130" t="s">
        <v>2849</v>
      </c>
      <c r="C4739" s="130" t="s">
        <v>2850</v>
      </c>
      <c r="D4739" s="130" t="s">
        <v>18675</v>
      </c>
      <c r="E4739" s="130" t="s">
        <v>18704</v>
      </c>
      <c r="F4739" s="215">
        <v>3.0559847974625481E-3</v>
      </c>
      <c r="G4739" s="132" t="str">
        <f ca="1">IFERROR(_xll.BQL($A4739, "cur_mkt_cap(currency=EUR)")/1000000, " ")</f>
        <v xml:space="preserve"> </v>
      </c>
      <c r="M4739" s="308"/>
      <c r="N4739" s="215">
        <f t="shared" si="176"/>
        <v>3.244980093653636E-5</v>
      </c>
      <c r="O4739" s="172" t="str">
        <f>IFERROR(IF(VLOOKUP($C4739,'MSCI Database'!$C:$R,2, FALSE)="","",VLOOKUP($C4739,'MSCI Database'!$C:$R,2, FALSE)),"")</f>
        <v>Real Estate Development &amp; Diversified Activities</v>
      </c>
      <c r="P4739" s="186" t="str">
        <f>IFERROR(IF(VLOOKUP($C4739,'MSCI Database'!$C:$R,3, FALSE)="","",VLOOKUP($C4739,'MSCI Database'!$C:$R,3, FALSE)),"")</f>
        <v>BB</v>
      </c>
      <c r="Q4739" s="164" t="str">
        <f>IFERROR(IF(VLOOKUP($C4739,'MSCI Database'!$C:$R,4, FALSE)="","",VLOOKUP($C4739,'MSCI Database'!$C:$R,4, FALSE)),"")</f>
        <v>1</v>
      </c>
      <c r="R4739" s="164">
        <f>IFERROR(IF(VLOOKUP($C4739,'MSCI Database'!$C:$R,5, FALSE)="","",VLOOKUP($C4739,'MSCI Database'!$C:$R,5, FALSE)),"")</f>
        <v>3.5</v>
      </c>
      <c r="S4739" s="164">
        <f>IFERROR(IF(VLOOKUP($C4739,'MSCI Database'!$C:$R,6, FALSE)="","",VLOOKUP($C4739,'MSCI Database'!$C:$R,6, FALSE)),"")</f>
        <v>5.5</v>
      </c>
      <c r="T4739" s="211">
        <f>IFERROR(IF(VLOOKUP($C4739,'MSCI Database'!$C:$R,7, FALSE)="","",VLOOKUP($C4739,'MSCI Database'!$C:$R,7, FALSE)),"")</f>
        <v>2.5</v>
      </c>
      <c r="U4739" s="164">
        <f>IFERROR(IF(VLOOKUP($C4739,'MSCI Database'!$C:$R,8, FALSE)="","",VLOOKUP($C4739,'MSCI Database'!$C:$R,8, FALSE)),"")</f>
        <v>2.7</v>
      </c>
      <c r="V4739" s="175">
        <f>IFERROR(IF(VLOOKUP($C4739,'MSCI Database'!$C:$R,9, FALSE)="","",VLOOKUP($C4739,'MSCI Database'!$C:$R,9, FALSE)),"")</f>
        <v>3.6</v>
      </c>
      <c r="W4739" s="165">
        <f t="shared" ca="1" si="177"/>
        <v>0</v>
      </c>
      <c r="X4739" s="236">
        <f>IFERROR(IF(VLOOKUP($C4739,'MSCI Database'!$C:$R,10, FALSE)="","",VLOOKUP($C4739,'MSCI Database'!$C:$R,10, FALSE)),"")</f>
        <v>110948</v>
      </c>
      <c r="Y4739" s="133" t="str">
        <f>IFERROR(IF(VLOOKUP($C4739,'MSCI Database'!$C:$R,11, FALSE)="","",VLOOKUP($C4739,'MSCI Database'!$C:$R,11, FALSE)),"")</f>
        <v>2019</v>
      </c>
      <c r="Z4739" s="133" t="str">
        <f>IFERROR(IF(VLOOKUP($C4739,'MSCI Database'!$C:$R,12, FALSE)="","",VLOOKUP($C4739,'MSCI Database'!$C:$R,12, FALSE)),"")</f>
        <v>E.Segmt-Moderately Low</v>
      </c>
      <c r="AA4739" s="202" t="str">
        <f>IFERROR(IF(VLOOKUP($C4739,'MSCI Database'!$C:$R,13, FALSE)="","",VLOOKUP($C4739,'MSCI Database'!$C:$R,13, FALSE)),"")</f>
        <v>Strong programs on green investments; strengthened health and safety management</v>
      </c>
    </row>
    <row r="4740" spans="1:27" s="130" customFormat="1" ht="15" hidden="1" customHeight="1" outlineLevel="1">
      <c r="A4740" s="130" t="s">
        <v>1602</v>
      </c>
      <c r="B4740" s="130" t="s">
        <v>1390</v>
      </c>
      <c r="C4740" s="130" t="s">
        <v>1603</v>
      </c>
      <c r="D4740" s="130" t="s">
        <v>18678</v>
      </c>
      <c r="E4740" s="130" t="s">
        <v>18688</v>
      </c>
      <c r="F4740" s="215">
        <v>3.046051000076717E-3</v>
      </c>
      <c r="G4740" s="132" t="str">
        <f ca="1">IFERROR(_xll.BQL($A4740, "cur_mkt_cap(currency=EUR)")/1000000, " ")</f>
        <v xml:space="preserve"> </v>
      </c>
      <c r="M4740" s="308"/>
      <c r="N4740" s="215">
        <f t="shared" si="176"/>
        <v>3.2344319473414629E-5</v>
      </c>
      <c r="O4740" s="172" t="str">
        <f>IFERROR(IF(VLOOKUP($C4740,'MSCI Database'!$C:$R,2, FALSE)="","",VLOOKUP($C4740,'MSCI Database'!$C:$R,2, FALSE)),"")</f>
        <v>Banks</v>
      </c>
      <c r="P4740" s="186" t="str">
        <f>IFERROR(IF(VLOOKUP($C4740,'MSCI Database'!$C:$R,3, FALSE)="","",VLOOKUP($C4740,'MSCI Database'!$C:$R,3, FALSE)),"")</f>
        <v>BBB</v>
      </c>
      <c r="Q4740" s="164" t="str">
        <f>IFERROR(IF(VLOOKUP($C4740,'MSCI Database'!$C:$R,4, FALSE)="","",VLOOKUP($C4740,'MSCI Database'!$C:$R,4, FALSE)),"")</f>
        <v>0</v>
      </c>
      <c r="R4740" s="164">
        <f>IFERROR(IF(VLOOKUP($C4740,'MSCI Database'!$C:$R,5, FALSE)="","",VLOOKUP($C4740,'MSCI Database'!$C:$R,5, FALSE)),"")</f>
        <v>5</v>
      </c>
      <c r="S4740" s="164">
        <f>IFERROR(IF(VLOOKUP($C4740,'MSCI Database'!$C:$R,6, FALSE)="","",VLOOKUP($C4740,'MSCI Database'!$C:$R,6, FALSE)),"")</f>
        <v>3.2</v>
      </c>
      <c r="T4740" s="211">
        <f>IFERROR(IF(VLOOKUP($C4740,'MSCI Database'!$C:$R,7, FALSE)="","",VLOOKUP($C4740,'MSCI Database'!$C:$R,7, FALSE)),"")</f>
        <v>3.7</v>
      </c>
      <c r="U4740" s="164">
        <f>IFERROR(IF(VLOOKUP($C4740,'MSCI Database'!$C:$R,8, FALSE)="","",VLOOKUP($C4740,'MSCI Database'!$C:$R,8, FALSE)),"")</f>
        <v>4.8</v>
      </c>
      <c r="V4740" s="175">
        <f>IFERROR(IF(VLOOKUP($C4740,'MSCI Database'!$C:$R,9, FALSE)="","",VLOOKUP($C4740,'MSCI Database'!$C:$R,9, FALSE)),"")</f>
        <v>4</v>
      </c>
      <c r="W4740" s="165">
        <f t="shared" ca="1" si="177"/>
        <v>0</v>
      </c>
      <c r="X4740" s="236">
        <f>IFERROR(IF(VLOOKUP($C4740,'MSCI Database'!$C:$R,10, FALSE)="","",VLOOKUP($C4740,'MSCI Database'!$C:$R,10, FALSE)),"")</f>
        <v>87362</v>
      </c>
      <c r="Y4740" s="133" t="str">
        <f>IFERROR(IF(VLOOKUP($C4740,'MSCI Database'!$C:$R,11, FALSE)="","",VLOOKUP($C4740,'MSCI Database'!$C:$R,11, FALSE)),"")</f>
        <v>2019</v>
      </c>
      <c r="Z4740" s="133" t="str">
        <f>IFERROR(IF(VLOOKUP($C4740,'MSCI Database'!$C:$R,12, FALSE)="","",VLOOKUP($C4740,'MSCI Database'!$C:$R,12, FALSE)),"")</f>
        <v>Reported</v>
      </c>
      <c r="AA4740" s="202" t="str">
        <f>IFERROR(IF(VLOOKUP($C4740,'MSCI Database'!$C:$R,13, FALSE)="","",VLOOKUP($C4740,'MSCI Database'!$C:$R,13, FALSE)),"")</f>
        <v>Strong financial inclusion measures; concerns over corporate governance practices continue</v>
      </c>
    </row>
    <row r="4741" spans="1:27" s="130" customFormat="1" ht="15" hidden="1" customHeight="1" outlineLevel="1">
      <c r="A4741" s="130" t="s">
        <v>7614</v>
      </c>
      <c r="B4741" s="130" t="s">
        <v>7615</v>
      </c>
      <c r="C4741" s="130" t="s">
        <v>7616</v>
      </c>
      <c r="D4741" s="130" t="s">
        <v>12128</v>
      </c>
      <c r="E4741" s="130" t="s">
        <v>18682</v>
      </c>
      <c r="F4741" s="215">
        <v>2.3673269793785388E-2</v>
      </c>
      <c r="G4741" s="132" t="str">
        <f ca="1">IFERROR(_xll.BQL($A4741, "cur_mkt_cap(currency=EUR)")/1000000, " ")</f>
        <v xml:space="preserve"> </v>
      </c>
      <c r="M4741" s="308"/>
      <c r="N4741" s="215">
        <f t="shared" si="176"/>
        <v>2.513732702345583E-4</v>
      </c>
      <c r="O4741" s="172" t="str">
        <f>IFERROR(IF(VLOOKUP($C4741,'MSCI Database'!$C:$R,2, FALSE)="","",VLOOKUP($C4741,'MSCI Database'!$C:$R,2, FALSE)),"")</f>
        <v>Real Estate Development &amp; Diversified Activities</v>
      </c>
      <c r="P4741" s="186" t="str">
        <f>IFERROR(IF(VLOOKUP($C4741,'MSCI Database'!$C:$R,3, FALSE)="","",VLOOKUP($C4741,'MSCI Database'!$C:$R,3, FALSE)),"")</f>
        <v>BBB</v>
      </c>
      <c r="Q4741" s="164" t="str">
        <f>IFERROR(IF(VLOOKUP($C4741,'MSCI Database'!$C:$R,4, FALSE)="","",VLOOKUP($C4741,'MSCI Database'!$C:$R,4, FALSE)),"")</f>
        <v>0</v>
      </c>
      <c r="R4741" s="164">
        <f>IFERROR(IF(VLOOKUP($C4741,'MSCI Database'!$C:$R,5, FALSE)="","",VLOOKUP($C4741,'MSCI Database'!$C:$R,5, FALSE)),"")</f>
        <v>4.3</v>
      </c>
      <c r="S4741" s="164">
        <f>IFERROR(IF(VLOOKUP($C4741,'MSCI Database'!$C:$R,6, FALSE)="","",VLOOKUP($C4741,'MSCI Database'!$C:$R,6, FALSE)),"")</f>
        <v>5.2</v>
      </c>
      <c r="T4741" s="211">
        <f>IFERROR(IF(VLOOKUP($C4741,'MSCI Database'!$C:$R,7, FALSE)="","",VLOOKUP($C4741,'MSCI Database'!$C:$R,7, FALSE)),"")</f>
        <v>3.6</v>
      </c>
      <c r="U4741" s="164">
        <f>IFERROR(IF(VLOOKUP($C4741,'MSCI Database'!$C:$R,8, FALSE)="","",VLOOKUP($C4741,'MSCI Database'!$C:$R,8, FALSE)),"")</f>
        <v>4.3</v>
      </c>
      <c r="V4741" s="175">
        <f>IFERROR(IF(VLOOKUP($C4741,'MSCI Database'!$C:$R,9, FALSE)="","",VLOOKUP($C4741,'MSCI Database'!$C:$R,9, FALSE)),"")</f>
        <v>4.3</v>
      </c>
      <c r="W4741" s="165">
        <f t="shared" ca="1" si="177"/>
        <v>0</v>
      </c>
      <c r="X4741" s="236">
        <f>IFERROR(IF(VLOOKUP($C4741,'MSCI Database'!$C:$R,10, FALSE)="","",VLOOKUP($C4741,'MSCI Database'!$C:$R,10, FALSE)),"")</f>
        <v>51108</v>
      </c>
      <c r="Y4741" s="133" t="str">
        <f>IFERROR(IF(VLOOKUP($C4741,'MSCI Database'!$C:$R,11, FALSE)="","",VLOOKUP($C4741,'MSCI Database'!$C:$R,11, FALSE)),"")</f>
        <v>2019</v>
      </c>
      <c r="Z4741" s="133" t="str">
        <f>IFERROR(IF(VLOOKUP($C4741,'MSCI Database'!$C:$R,12, FALSE)="","",VLOOKUP($C4741,'MSCI Database'!$C:$R,12, FALSE)),"")</f>
        <v>E.Segmt-Moderate</v>
      </c>
      <c r="AA4741" s="202" t="str">
        <f>IFERROR(IF(VLOOKUP($C4741,'MSCI Database'!$C:$R,13, FALSE)="","",VLOOKUP($C4741,'MSCI Database'!$C:$R,13, FALSE)),"")</f>
        <v>Demonstrates commitment to building green homes, but limited initiatives on product quality</v>
      </c>
    </row>
    <row r="4742" spans="1:27" s="130" customFormat="1" ht="15" hidden="1" customHeight="1" outlineLevel="1">
      <c r="A4742" s="130" t="s">
        <v>5280</v>
      </c>
      <c r="B4742" s="130" t="s">
        <v>5281</v>
      </c>
      <c r="C4742" s="130" t="s">
        <v>5282</v>
      </c>
      <c r="D4742" s="130" t="s">
        <v>18683</v>
      </c>
      <c r="E4742" s="130" t="s">
        <v>18688</v>
      </c>
      <c r="F4742" s="215">
        <v>2.7907874837480511E-2</v>
      </c>
      <c r="G4742" s="132" t="str">
        <f ca="1">IFERROR(_xll.BQL($A4742, "cur_mkt_cap(currency=EUR)")/1000000, " ")</f>
        <v xml:space="preserve"> </v>
      </c>
      <c r="M4742" s="308"/>
      <c r="N4742" s="215">
        <f t="shared" si="176"/>
        <v>2.9633818328872528E-4</v>
      </c>
      <c r="O4742" s="172" t="str">
        <f>IFERROR(IF(VLOOKUP($C4742,'MSCI Database'!$C:$R,2, FALSE)="","",VLOOKUP($C4742,'MSCI Database'!$C:$R,2, FALSE)),"")</f>
        <v>Life &amp; Health Insurance</v>
      </c>
      <c r="P4742" s="186" t="str">
        <f>IFERROR(IF(VLOOKUP($C4742,'MSCI Database'!$C:$R,3, FALSE)="","",VLOOKUP($C4742,'MSCI Database'!$C:$R,3, FALSE)),"")</f>
        <v>AA</v>
      </c>
      <c r="Q4742" s="164" t="str">
        <f>IFERROR(IF(VLOOKUP($C4742,'MSCI Database'!$C:$R,4, FALSE)="","",VLOOKUP($C4742,'MSCI Database'!$C:$R,4, FALSE)),"")</f>
        <v>1</v>
      </c>
      <c r="R4742" s="164">
        <f>IFERROR(IF(VLOOKUP($C4742,'MSCI Database'!$C:$R,5, FALSE)="","",VLOOKUP($C4742,'MSCI Database'!$C:$R,5, FALSE)),"")</f>
        <v>8.1</v>
      </c>
      <c r="S4742" s="164">
        <f>IFERROR(IF(VLOOKUP($C4742,'MSCI Database'!$C:$R,6, FALSE)="","",VLOOKUP($C4742,'MSCI Database'!$C:$R,6, FALSE)),"")</f>
        <v>5.2</v>
      </c>
      <c r="T4742" s="211">
        <f>IFERROR(IF(VLOOKUP($C4742,'MSCI Database'!$C:$R,7, FALSE)="","",VLOOKUP($C4742,'MSCI Database'!$C:$R,7, FALSE)),"")</f>
        <v>5.0999999999999996</v>
      </c>
      <c r="U4742" s="164">
        <f>IFERROR(IF(VLOOKUP($C4742,'MSCI Database'!$C:$R,8, FALSE)="","",VLOOKUP($C4742,'MSCI Database'!$C:$R,8, FALSE)),"")</f>
        <v>6.4</v>
      </c>
      <c r="V4742" s="175">
        <f>IFERROR(IF(VLOOKUP($C4742,'MSCI Database'!$C:$R,9, FALSE)="","",VLOOKUP($C4742,'MSCI Database'!$C:$R,9, FALSE)),"")</f>
        <v>5.5</v>
      </c>
      <c r="W4742" s="165">
        <f t="shared" ca="1" si="177"/>
        <v>0</v>
      </c>
      <c r="X4742" s="236">
        <f>IFERROR(IF(VLOOKUP($C4742,'MSCI Database'!$C:$R,10, FALSE)="","",VLOOKUP($C4742,'MSCI Database'!$C:$R,10, FALSE)),"")</f>
        <v>7000</v>
      </c>
      <c r="Y4742" s="133" t="str">
        <f>IFERROR(IF(VLOOKUP($C4742,'MSCI Database'!$C:$R,11, FALSE)="","",VLOOKUP($C4742,'MSCI Database'!$C:$R,11, FALSE)),"")</f>
        <v>2019</v>
      </c>
      <c r="Z4742" s="133" t="str">
        <f>IFERROR(IF(VLOOKUP($C4742,'MSCI Database'!$C:$R,12, FALSE)="","",VLOOKUP($C4742,'MSCI Database'!$C:$R,12, FALSE)),"")</f>
        <v>Reported</v>
      </c>
      <c r="AA4742" s="202" t="str">
        <f>IFERROR(IF(VLOOKUP($C4742,'MSCI Database'!$C:$R,13, FALSE)="","",VLOOKUP($C4742,'MSCI Database'!$C:$R,13, FALSE)),"")</f>
        <v>Robust privacy and data security mechanisms to combat evolving data security risks</v>
      </c>
    </row>
    <row r="4743" spans="1:27" s="130" customFormat="1" ht="15" hidden="1" customHeight="1" outlineLevel="1">
      <c r="A4743" s="130" t="s">
        <v>8129</v>
      </c>
      <c r="B4743" s="130" t="s">
        <v>8130</v>
      </c>
      <c r="C4743" s="130" t="s">
        <v>8131</v>
      </c>
      <c r="D4743" s="130" t="s">
        <v>12128</v>
      </c>
      <c r="E4743" s="130" t="s">
        <v>18673</v>
      </c>
      <c r="F4743" s="215">
        <v>2.3444308255977191E-2</v>
      </c>
      <c r="G4743" s="132" t="str">
        <f ca="1">IFERROR(_xll.BQL($A4743, "cur_mkt_cap(currency=EUR)")/1000000, " ")</f>
        <v xml:space="preserve"> </v>
      </c>
      <c r="M4743" s="308"/>
      <c r="N4743" s="215">
        <f t="shared" si="176"/>
        <v>2.4894205515450671E-4</v>
      </c>
      <c r="O4743" s="172" t="str">
        <f>IFERROR(IF(VLOOKUP($C4743,'MSCI Database'!$C:$R,2, FALSE)="","",VLOOKUP($C4743,'MSCI Database'!$C:$R,2, FALSE)),"")</f>
        <v>Aerospace &amp; Defense</v>
      </c>
      <c r="P4743" s="186" t="str">
        <f>IFERROR(IF(VLOOKUP($C4743,'MSCI Database'!$C:$R,3, FALSE)="","",VLOOKUP($C4743,'MSCI Database'!$C:$R,3, FALSE)),"")</f>
        <v>BBB</v>
      </c>
      <c r="Q4743" s="164" t="str">
        <f>IFERROR(IF(VLOOKUP($C4743,'MSCI Database'!$C:$R,4, FALSE)="","",VLOOKUP($C4743,'MSCI Database'!$C:$R,4, FALSE)),"")</f>
        <v>1</v>
      </c>
      <c r="R4743" s="164">
        <f>IFERROR(IF(VLOOKUP($C4743,'MSCI Database'!$C:$R,5, FALSE)="","",VLOOKUP($C4743,'MSCI Database'!$C:$R,5, FALSE)),"")</f>
        <v>5.3</v>
      </c>
      <c r="S4743" s="164">
        <f>IFERROR(IF(VLOOKUP($C4743,'MSCI Database'!$C:$R,6, FALSE)="","",VLOOKUP($C4743,'MSCI Database'!$C:$R,6, FALSE)),"")</f>
        <v>3.2</v>
      </c>
      <c r="T4743" s="211">
        <f>IFERROR(IF(VLOOKUP($C4743,'MSCI Database'!$C:$R,7, FALSE)="","",VLOOKUP($C4743,'MSCI Database'!$C:$R,7, FALSE)),"")</f>
        <v>4</v>
      </c>
      <c r="U4743" s="164">
        <f>IFERROR(IF(VLOOKUP($C4743,'MSCI Database'!$C:$R,8, FALSE)="","",VLOOKUP($C4743,'MSCI Database'!$C:$R,8, FALSE)),"")</f>
        <v>5.4</v>
      </c>
      <c r="V4743" s="175">
        <f>IFERROR(IF(VLOOKUP($C4743,'MSCI Database'!$C:$R,9, FALSE)="","",VLOOKUP($C4743,'MSCI Database'!$C:$R,9, FALSE)),"")</f>
        <v>4.5999999999999996</v>
      </c>
      <c r="W4743" s="165">
        <f t="shared" ca="1" si="177"/>
        <v>0</v>
      </c>
      <c r="X4743" s="236">
        <f>IFERROR(IF(VLOOKUP($C4743,'MSCI Database'!$C:$R,10, FALSE)="","",VLOOKUP($C4743,'MSCI Database'!$C:$R,10, FALSE)),"")</f>
        <v>601467</v>
      </c>
      <c r="Y4743" s="133" t="str">
        <f>IFERROR(IF(VLOOKUP($C4743,'MSCI Database'!$C:$R,11, FALSE)="","",VLOOKUP($C4743,'MSCI Database'!$C:$R,11, FALSE)),"")</f>
        <v>2019</v>
      </c>
      <c r="Z4743" s="133" t="str">
        <f>IFERROR(IF(VLOOKUP($C4743,'MSCI Database'!$C:$R,12, FALSE)="","",VLOOKUP($C4743,'MSCI Database'!$C:$R,12, FALSE)),"")</f>
        <v>Reported</v>
      </c>
      <c r="AA4743" s="202" t="str">
        <f>IFERROR(IF(VLOOKUP($C4743,'MSCI Database'!$C:$R,13, FALSE)="","",VLOOKUP($C4743,'MSCI Database'!$C:$R,13, FALSE)),"")</f>
        <v>Extensive labor engagement programs amid COVID19-related challenges</v>
      </c>
    </row>
    <row r="4744" spans="1:27" s="130" customFormat="1" ht="15" hidden="1" customHeight="1" outlineLevel="1">
      <c r="A4744" s="130" t="s">
        <v>2808</v>
      </c>
      <c r="B4744" s="130" t="s">
        <v>2809</v>
      </c>
      <c r="C4744" s="130" t="s">
        <v>2810</v>
      </c>
      <c r="D4744" s="130" t="s">
        <v>18675</v>
      </c>
      <c r="E4744" s="130" t="s">
        <v>18673</v>
      </c>
      <c r="F4744" s="215">
        <v>3.0031428899534771E-3</v>
      </c>
      <c r="G4744" s="132" t="str">
        <f ca="1">IFERROR(_xll.BQL($A4744, "cur_mkt_cap(currency=EUR)")/1000000, " ")</f>
        <v xml:space="preserve"> </v>
      </c>
      <c r="M4744" s="308"/>
      <c r="N4744" s="215">
        <f t="shared" si="176"/>
        <v>3.1888702144029283E-5</v>
      </c>
      <c r="O4744" s="172" t="str">
        <f>IFERROR(IF(VLOOKUP($C4744,'MSCI Database'!$C:$R,2, FALSE)="","",VLOOKUP($C4744,'MSCI Database'!$C:$R,2, FALSE)),"")</f>
        <v>Commercial Services &amp; Supplies</v>
      </c>
      <c r="P4744" s="186" t="str">
        <f>IFERROR(IF(VLOOKUP($C4744,'MSCI Database'!$C:$R,3, FALSE)="","",VLOOKUP($C4744,'MSCI Database'!$C:$R,3, FALSE)),"")</f>
        <v>BBB</v>
      </c>
      <c r="Q4744" s="164" t="str">
        <f>IFERROR(IF(VLOOKUP($C4744,'MSCI Database'!$C:$R,4, FALSE)="","",VLOOKUP($C4744,'MSCI Database'!$C:$R,4, FALSE)),"")</f>
        <v>0</v>
      </c>
      <c r="R4744" s="164">
        <f>IFERROR(IF(VLOOKUP($C4744,'MSCI Database'!$C:$R,5, FALSE)="","",VLOOKUP($C4744,'MSCI Database'!$C:$R,5, FALSE)),"")</f>
        <v>5.7</v>
      </c>
      <c r="S4744" s="164">
        <f>IFERROR(IF(VLOOKUP($C4744,'MSCI Database'!$C:$R,6, FALSE)="","",VLOOKUP($C4744,'MSCI Database'!$C:$R,6, FALSE)),"")</f>
        <v>8.4</v>
      </c>
      <c r="T4744" s="211">
        <f>IFERROR(IF(VLOOKUP($C4744,'MSCI Database'!$C:$R,7, FALSE)="","",VLOOKUP($C4744,'MSCI Database'!$C:$R,7, FALSE)),"")</f>
        <v>5</v>
      </c>
      <c r="U4744" s="164">
        <f>IFERROR(IF(VLOOKUP($C4744,'MSCI Database'!$C:$R,8, FALSE)="","",VLOOKUP($C4744,'MSCI Database'!$C:$R,8, FALSE)),"")</f>
        <v>3.1</v>
      </c>
      <c r="V4744" s="175">
        <f>IFERROR(IF(VLOOKUP($C4744,'MSCI Database'!$C:$R,9, FALSE)="","",VLOOKUP($C4744,'MSCI Database'!$C:$R,9, FALSE)),"")</f>
        <v>5.6</v>
      </c>
      <c r="W4744" s="165">
        <f t="shared" ca="1" si="177"/>
        <v>0</v>
      </c>
      <c r="X4744" s="236">
        <f>IFERROR(IF(VLOOKUP($C4744,'MSCI Database'!$C:$R,10, FALSE)="","",VLOOKUP($C4744,'MSCI Database'!$C:$R,10, FALSE)),"")</f>
        <v>22905637</v>
      </c>
      <c r="Y4744" s="133" t="str">
        <f>IFERROR(IF(VLOOKUP($C4744,'MSCI Database'!$C:$R,11, FALSE)="","",VLOOKUP($C4744,'MSCI Database'!$C:$R,11, FALSE)),"")</f>
        <v>2019</v>
      </c>
      <c r="Z4744" s="133" t="str">
        <f>IFERROR(IF(VLOOKUP($C4744,'MSCI Database'!$C:$R,12, FALSE)="","",VLOOKUP($C4744,'MSCI Database'!$C:$R,12, FALSE)),"")</f>
        <v>Reported</v>
      </c>
      <c r="AA4744" s="202" t="str">
        <f>IFERROR(IF(VLOOKUP($C4744,'MSCI Database'!$C:$R,13, FALSE)="","",VLOOKUP($C4744,'MSCI Database'!$C:$R,13, FALSE)),"")</f>
        <v>Continued efforts to divert waste away from landfills, limited anti-corruption compliance systems</v>
      </c>
    </row>
    <row r="4745" spans="1:27" s="130" customFormat="1" ht="15" hidden="1" customHeight="1" outlineLevel="1">
      <c r="A4745" s="130" t="s">
        <v>5676</v>
      </c>
      <c r="B4745" s="130" t="s">
        <v>5677</v>
      </c>
      <c r="C4745" s="130" t="s">
        <v>5678</v>
      </c>
      <c r="D4745" s="130" t="s">
        <v>18733</v>
      </c>
      <c r="E4745" s="130" t="s">
        <v>18684</v>
      </c>
      <c r="F4745" s="215">
        <v>6.2967677611371594E-3</v>
      </c>
      <c r="G4745" s="132" t="str">
        <f ca="1">IFERROR(_xll.BQL($A4745, "cur_mkt_cap(currency=EUR)")/1000000, " ")</f>
        <v xml:space="preserve"> </v>
      </c>
      <c r="M4745" s="308"/>
      <c r="N4745" s="215">
        <f t="shared" si="176"/>
        <v>6.6861870701110599E-5</v>
      </c>
      <c r="O4745" s="172" t="str">
        <f>IFERROR(IF(VLOOKUP($C4745,'MSCI Database'!$C:$R,2, FALSE)="","",VLOOKUP($C4745,'MSCI Database'!$C:$R,2, FALSE)),"")</f>
        <v>Metals and Mining - Non-Precious Metals</v>
      </c>
      <c r="P4745" s="186" t="str">
        <f>IFERROR(IF(VLOOKUP($C4745,'MSCI Database'!$C:$R,3, FALSE)="","",VLOOKUP($C4745,'MSCI Database'!$C:$R,3, FALSE)),"")</f>
        <v>BB</v>
      </c>
      <c r="Q4745" s="164" t="str">
        <f>IFERROR(IF(VLOOKUP($C4745,'MSCI Database'!$C:$R,4, FALSE)="","",VLOOKUP($C4745,'MSCI Database'!$C:$R,4, FALSE)),"")</f>
        <v>0</v>
      </c>
      <c r="R4745" s="164">
        <f>IFERROR(IF(VLOOKUP($C4745,'MSCI Database'!$C:$R,5, FALSE)="","",VLOOKUP($C4745,'MSCI Database'!$C:$R,5, FALSE)),"")</f>
        <v>3.5</v>
      </c>
      <c r="S4745" s="164">
        <f>IFERROR(IF(VLOOKUP($C4745,'MSCI Database'!$C:$R,6, FALSE)="","",VLOOKUP($C4745,'MSCI Database'!$C:$R,6, FALSE)),"")</f>
        <v>3</v>
      </c>
      <c r="T4745" s="211">
        <f>IFERROR(IF(VLOOKUP($C4745,'MSCI Database'!$C:$R,7, FALSE)="","",VLOOKUP($C4745,'MSCI Database'!$C:$R,7, FALSE)),"")</f>
        <v>5.6</v>
      </c>
      <c r="U4745" s="164">
        <f>IFERROR(IF(VLOOKUP($C4745,'MSCI Database'!$C:$R,8, FALSE)="","",VLOOKUP($C4745,'MSCI Database'!$C:$R,8, FALSE)),"")</f>
        <v>1.2</v>
      </c>
      <c r="V4745" s="175">
        <f>IFERROR(IF(VLOOKUP($C4745,'MSCI Database'!$C:$R,9, FALSE)="","",VLOOKUP($C4745,'MSCI Database'!$C:$R,9, FALSE)),"")</f>
        <v>3.2</v>
      </c>
      <c r="W4745" s="165">
        <f t="shared" ca="1" si="177"/>
        <v>0</v>
      </c>
      <c r="X4745" s="236">
        <f>IFERROR(IF(VLOOKUP($C4745,'MSCI Database'!$C:$R,10, FALSE)="","",VLOOKUP($C4745,'MSCI Database'!$C:$R,10, FALSE)),"")</f>
        <v>3443036</v>
      </c>
      <c r="Y4745" s="133" t="str">
        <f>IFERROR(IF(VLOOKUP($C4745,'MSCI Database'!$C:$R,11, FALSE)="","",VLOOKUP($C4745,'MSCI Database'!$C:$R,11, FALSE)),"")</f>
        <v>2019</v>
      </c>
      <c r="Z4745" s="133" t="str">
        <f>IFERROR(IF(VLOOKUP($C4745,'MSCI Database'!$C:$R,12, FALSE)="","",VLOOKUP($C4745,'MSCI Database'!$C:$R,12, FALSE)),"")</f>
        <v>E.Segmt-Moderate</v>
      </c>
      <c r="AA4745" s="202" t="str">
        <f>IFERROR(IF(VLOOKUP($C4745,'MSCI Database'!$C:$R,13, FALSE)="","",VLOOKUP($C4745,'MSCI Database'!$C:$R,13, FALSE)),"")</f>
        <v>Lagging governance practices and water management efforts</v>
      </c>
    </row>
    <row r="4746" spans="1:27" s="130" customFormat="1" ht="15" hidden="1" customHeight="1" outlineLevel="1">
      <c r="A4746" s="130" t="s">
        <v>1236</v>
      </c>
      <c r="B4746" s="130" t="s">
        <v>1237</v>
      </c>
      <c r="C4746" s="130" t="s">
        <v>1238</v>
      </c>
      <c r="D4746" s="130" t="s">
        <v>18681</v>
      </c>
      <c r="E4746" s="130" t="s">
        <v>12133</v>
      </c>
      <c r="F4746" s="215">
        <v>2.4743563940774791E-2</v>
      </c>
      <c r="G4746" s="132" t="str">
        <f ca="1">IFERROR(_xll.BQL($A4746, "cur_mkt_cap(currency=EUR)")/1000000, " ")</f>
        <v xml:space="preserve"> </v>
      </c>
      <c r="M4746" s="308"/>
      <c r="N4746" s="215">
        <f t="shared" si="176"/>
        <v>2.627381278222609E-4</v>
      </c>
      <c r="O4746" s="172" t="str">
        <f>IFERROR(IF(VLOOKUP($C4746,'MSCI Database'!$C:$R,2, FALSE)="","",VLOOKUP($C4746,'MSCI Database'!$C:$R,2, FALSE)),"")</f>
        <v>Health Care Equipment &amp; Supplies</v>
      </c>
      <c r="P4746" s="186" t="str">
        <f>IFERROR(IF(VLOOKUP($C4746,'MSCI Database'!$C:$R,3, FALSE)="","",VLOOKUP($C4746,'MSCI Database'!$C:$R,3, FALSE)),"")</f>
        <v>AA</v>
      </c>
      <c r="Q4746" s="164" t="str">
        <f>IFERROR(IF(VLOOKUP($C4746,'MSCI Database'!$C:$R,4, FALSE)="","",VLOOKUP($C4746,'MSCI Database'!$C:$R,4, FALSE)),"")</f>
        <v>0</v>
      </c>
      <c r="R4746" s="164">
        <f>IFERROR(IF(VLOOKUP($C4746,'MSCI Database'!$C:$R,5, FALSE)="","",VLOOKUP($C4746,'MSCI Database'!$C:$R,5, FALSE)),"")</f>
        <v>8.3000000000000007</v>
      </c>
      <c r="S4746" s="164">
        <f>IFERROR(IF(VLOOKUP($C4746,'MSCI Database'!$C:$R,6, FALSE)="","",VLOOKUP($C4746,'MSCI Database'!$C:$R,6, FALSE)),"")</f>
        <v>10</v>
      </c>
      <c r="T4746" s="211">
        <f>IFERROR(IF(VLOOKUP($C4746,'MSCI Database'!$C:$R,7, FALSE)="","",VLOOKUP($C4746,'MSCI Database'!$C:$R,7, FALSE)),"")</f>
        <v>6.3</v>
      </c>
      <c r="U4746" s="164">
        <f>IFERROR(IF(VLOOKUP($C4746,'MSCI Database'!$C:$R,8, FALSE)="","",VLOOKUP($C4746,'MSCI Database'!$C:$R,8, FALSE)),"")</f>
        <v>5.7</v>
      </c>
      <c r="V4746" s="175">
        <f>IFERROR(IF(VLOOKUP($C4746,'MSCI Database'!$C:$R,9, FALSE)="","",VLOOKUP($C4746,'MSCI Database'!$C:$R,9, FALSE)),"")</f>
        <v>6.3</v>
      </c>
      <c r="W4746" s="165">
        <f t="shared" ca="1" si="177"/>
        <v>0</v>
      </c>
      <c r="X4746" s="236">
        <f>IFERROR(IF(VLOOKUP($C4746,'MSCI Database'!$C:$R,10, FALSE)="","",VLOOKUP($C4746,'MSCI Database'!$C:$R,10, FALSE)),"")</f>
        <v>32119</v>
      </c>
      <c r="Y4746" s="133" t="str">
        <f>IFERROR(IF(VLOOKUP($C4746,'MSCI Database'!$C:$R,11, FALSE)="","",VLOOKUP($C4746,'MSCI Database'!$C:$R,11, FALSE)),"")</f>
        <v>2019</v>
      </c>
      <c r="Z4746" s="133" t="str">
        <f>IFERROR(IF(VLOOKUP($C4746,'MSCI Database'!$C:$R,12, FALSE)="","",VLOOKUP($C4746,'MSCI Database'!$C:$R,12, FALSE)),"")</f>
        <v>Reported</v>
      </c>
      <c r="AA4746" s="202" t="str">
        <f>IFERROR(IF(VLOOKUP($C4746,'MSCI Database'!$C:$R,13, FALSE)="","",VLOOKUP($C4746,'MSCI Database'!$C:$R,13, FALSE)),"")</f>
        <v>Enhanced anti-corruption measures and robust talent management</v>
      </c>
    </row>
    <row r="4747" spans="1:27" s="130" customFormat="1" ht="15" hidden="1" customHeight="1" outlineLevel="1">
      <c r="A4747" s="130" t="s">
        <v>553</v>
      </c>
      <c r="B4747" s="130" t="s">
        <v>554</v>
      </c>
      <c r="C4747" s="130" t="s">
        <v>555</v>
      </c>
      <c r="D4747" s="130" t="s">
        <v>12134</v>
      </c>
      <c r="E4747" s="130" t="s">
        <v>18688</v>
      </c>
      <c r="F4747" s="215">
        <v>2.745620546919712E-2</v>
      </c>
      <c r="G4747" s="132" t="str">
        <f ca="1">IFERROR(_xll.BQL($A4747, "cur_mkt_cap(currency=EUR)")/1000000, " ")</f>
        <v xml:space="preserve"> </v>
      </c>
      <c r="M4747" s="308"/>
      <c r="N4747" s="215">
        <f t="shared" si="176"/>
        <v>2.9154215776461376E-4</v>
      </c>
      <c r="O4747" s="172" t="str">
        <f>IFERROR(IF(VLOOKUP($C4747,'MSCI Database'!$C:$R,2, FALSE)="","",VLOOKUP($C4747,'MSCI Database'!$C:$R,2, FALSE)),"")</f>
        <v>Diversified Financials</v>
      </c>
      <c r="P4747" s="186" t="str">
        <f>IFERROR(IF(VLOOKUP($C4747,'MSCI Database'!$C:$R,3, FALSE)="","",VLOOKUP($C4747,'MSCI Database'!$C:$R,3, FALSE)),"")</f>
        <v>A</v>
      </c>
      <c r="Q4747" s="164" t="str">
        <f>IFERROR(IF(VLOOKUP($C4747,'MSCI Database'!$C:$R,4, FALSE)="","",VLOOKUP($C4747,'MSCI Database'!$C:$R,4, FALSE)),"")</f>
        <v>1</v>
      </c>
      <c r="R4747" s="164">
        <f>IFERROR(IF(VLOOKUP($C4747,'MSCI Database'!$C:$R,5, FALSE)="","",VLOOKUP($C4747,'MSCI Database'!$C:$R,5, FALSE)),"")</f>
        <v>6.2</v>
      </c>
      <c r="S4747" s="164">
        <f>IFERROR(IF(VLOOKUP($C4747,'MSCI Database'!$C:$R,6, FALSE)="","",VLOOKUP($C4747,'MSCI Database'!$C:$R,6, FALSE)),"")</f>
        <v>7</v>
      </c>
      <c r="T4747" s="211">
        <f>IFERROR(IF(VLOOKUP($C4747,'MSCI Database'!$C:$R,7, FALSE)="","",VLOOKUP($C4747,'MSCI Database'!$C:$R,7, FALSE)),"")</f>
        <v>5.0999999999999996</v>
      </c>
      <c r="U4747" s="164">
        <f>IFERROR(IF(VLOOKUP($C4747,'MSCI Database'!$C:$R,8, FALSE)="","",VLOOKUP($C4747,'MSCI Database'!$C:$R,8, FALSE)),"")</f>
        <v>4.4000000000000004</v>
      </c>
      <c r="V4747" s="175">
        <f>IFERROR(IF(VLOOKUP($C4747,'MSCI Database'!$C:$R,9, FALSE)="","",VLOOKUP($C4747,'MSCI Database'!$C:$R,9, FALSE)),"")</f>
        <v>4.8</v>
      </c>
      <c r="W4747" s="165">
        <f t="shared" ca="1" si="177"/>
        <v>0</v>
      </c>
      <c r="X4747" s="236">
        <f>IFERROR(IF(VLOOKUP($C4747,'MSCI Database'!$C:$R,10, FALSE)="","",VLOOKUP($C4747,'MSCI Database'!$C:$R,10, FALSE)),"")</f>
        <v>252055</v>
      </c>
      <c r="Y4747" s="133" t="str">
        <f>IFERROR(IF(VLOOKUP($C4747,'MSCI Database'!$C:$R,11, FALSE)="","",VLOOKUP($C4747,'MSCI Database'!$C:$R,11, FALSE)),"")</f>
        <v>2019</v>
      </c>
      <c r="Z4747" s="133" t="str">
        <f>IFERROR(IF(VLOOKUP($C4747,'MSCI Database'!$C:$R,12, FALSE)="","",VLOOKUP($C4747,'MSCI Database'!$C:$R,12, FALSE)),"")</f>
        <v>E.Segmt-Low</v>
      </c>
      <c r="AA4747" s="202" t="str">
        <f>IFERROR(IF(VLOOKUP($C4747,'MSCI Database'!$C:$R,13, FALSE)="","",VLOOKUP($C4747,'MSCI Database'!$C:$R,13, FALSE)),"")</f>
        <v>Improved corporate governance practices drive the upgrade</v>
      </c>
    </row>
    <row r="4748" spans="1:27" s="130" customFormat="1" ht="15" hidden="1" customHeight="1" outlineLevel="1">
      <c r="A4748" s="130" t="s">
        <v>1922</v>
      </c>
      <c r="B4748" s="130" t="s">
        <v>1923</v>
      </c>
      <c r="C4748" s="130" t="s">
        <v>1924</v>
      </c>
      <c r="D4748" s="130" t="s">
        <v>12129</v>
      </c>
      <c r="E4748" s="130" t="s">
        <v>18682</v>
      </c>
      <c r="F4748" s="215">
        <v>2.720930476943792E-2</v>
      </c>
      <c r="G4748" s="132" t="str">
        <f ca="1">IFERROR(_xll.BQL($A4748, "cur_mkt_cap(currency=EUR)")/1000000, " ")</f>
        <v xml:space="preserve"> </v>
      </c>
      <c r="M4748" s="308"/>
      <c r="N4748" s="215">
        <f t="shared" si="176"/>
        <v>2.8892045671265496E-4</v>
      </c>
      <c r="O4748" s="172" t="str">
        <f>IFERROR(IF(VLOOKUP($C4748,'MSCI Database'!$C:$R,2, FALSE)="","",VLOOKUP($C4748,'MSCI Database'!$C:$R,2, FALSE)),"")</f>
        <v>Retail - Consumer Discretionary</v>
      </c>
      <c r="P4748" s="186" t="str">
        <f>IFERROR(IF(VLOOKUP($C4748,'MSCI Database'!$C:$R,3, FALSE)="","",VLOOKUP($C4748,'MSCI Database'!$C:$R,3, FALSE)),"")</f>
        <v>A</v>
      </c>
      <c r="Q4748" s="164" t="str">
        <f>IFERROR(IF(VLOOKUP($C4748,'MSCI Database'!$C:$R,4, FALSE)="","",VLOOKUP($C4748,'MSCI Database'!$C:$R,4, FALSE)),"")</f>
        <v>0</v>
      </c>
      <c r="R4748" s="164">
        <f>IFERROR(IF(VLOOKUP($C4748,'MSCI Database'!$C:$R,5, FALSE)="","",VLOOKUP($C4748,'MSCI Database'!$C:$R,5, FALSE)),"")</f>
        <v>6.1</v>
      </c>
      <c r="S4748" s="164">
        <f>IFERROR(IF(VLOOKUP($C4748,'MSCI Database'!$C:$R,6, FALSE)="","",VLOOKUP($C4748,'MSCI Database'!$C:$R,6, FALSE)),"")</f>
        <v>1.1000000000000001</v>
      </c>
      <c r="T4748" s="211">
        <f>IFERROR(IF(VLOOKUP($C4748,'MSCI Database'!$C:$R,7, FALSE)="","",VLOOKUP($C4748,'MSCI Database'!$C:$R,7, FALSE)),"")</f>
        <v>4.5999999999999996</v>
      </c>
      <c r="U4748" s="164">
        <f>IFERROR(IF(VLOOKUP($C4748,'MSCI Database'!$C:$R,8, FALSE)="","",VLOOKUP($C4748,'MSCI Database'!$C:$R,8, FALSE)),"")</f>
        <v>5.5</v>
      </c>
      <c r="V4748" s="175">
        <f>IFERROR(IF(VLOOKUP($C4748,'MSCI Database'!$C:$R,9, FALSE)="","",VLOOKUP($C4748,'MSCI Database'!$C:$R,9, FALSE)),"")</f>
        <v>4.5</v>
      </c>
      <c r="W4748" s="165">
        <f t="shared" ca="1" si="177"/>
        <v>0</v>
      </c>
      <c r="X4748" s="236">
        <f>IFERROR(IF(VLOOKUP($C4748,'MSCI Database'!$C:$R,10, FALSE)="","",VLOOKUP($C4748,'MSCI Database'!$C:$R,10, FALSE)),"")</f>
        <v>12480</v>
      </c>
      <c r="Y4748" s="133" t="str">
        <f>IFERROR(IF(VLOOKUP($C4748,'MSCI Database'!$C:$R,11, FALSE)="","",VLOOKUP($C4748,'MSCI Database'!$C:$R,11, FALSE)),"")</f>
        <v>2019</v>
      </c>
      <c r="Z4748" s="133" t="str">
        <f>IFERROR(IF(VLOOKUP($C4748,'MSCI Database'!$C:$R,12, FALSE)="","",VLOOKUP($C4748,'MSCI Database'!$C:$R,12, FALSE)),"")</f>
        <v>E.Segmt-Moderate</v>
      </c>
      <c r="AA4748" s="202" t="str">
        <f>IFERROR(IF(VLOOKUP($C4748,'MSCI Database'!$C:$R,13, FALSE)="","",VLOOKUP($C4748,'MSCI Database'!$C:$R,13, FALSE)),"")</f>
        <v>Relatively strong governance structure; modest data security practices</v>
      </c>
    </row>
    <row r="4749" spans="1:27" s="130" customFormat="1" ht="15" hidden="1" customHeight="1" outlineLevel="1">
      <c r="A4749" s="130" t="s">
        <v>7582</v>
      </c>
      <c r="B4749" s="130" t="s">
        <v>7583</v>
      </c>
      <c r="C4749" s="130" t="s">
        <v>7584</v>
      </c>
      <c r="D4749" s="130" t="s">
        <v>12128</v>
      </c>
      <c r="E4749" s="130" t="s">
        <v>18689</v>
      </c>
      <c r="F4749" s="215">
        <v>2.325346801779515E-2</v>
      </c>
      <c r="G4749" s="132" t="str">
        <f ca="1">IFERROR(_xll.BQL($A4749, "cur_mkt_cap(currency=EUR)")/1000000, " ")</f>
        <v xml:space="preserve"> </v>
      </c>
      <c r="M4749" s="308"/>
      <c r="N4749" s="215">
        <f t="shared" si="176"/>
        <v>2.4691562892855486E-4</v>
      </c>
      <c r="O4749" s="172" t="str">
        <f>IFERROR(IF(VLOOKUP($C4749,'MSCI Database'!$C:$R,2, FALSE)="","",VLOOKUP($C4749,'MSCI Database'!$C:$R,2, FALSE)),"")</f>
        <v>Software &amp; Services</v>
      </c>
      <c r="P4749" s="186" t="str">
        <f>IFERROR(IF(VLOOKUP($C4749,'MSCI Database'!$C:$R,3, FALSE)="","",VLOOKUP($C4749,'MSCI Database'!$C:$R,3, FALSE)),"")</f>
        <v>BB</v>
      </c>
      <c r="Q4749" s="164" t="str">
        <f>IFERROR(IF(VLOOKUP($C4749,'MSCI Database'!$C:$R,4, FALSE)="","",VLOOKUP($C4749,'MSCI Database'!$C:$R,4, FALSE)),"")</f>
        <v>0</v>
      </c>
      <c r="R4749" s="164">
        <f>IFERROR(IF(VLOOKUP($C4749,'MSCI Database'!$C:$R,5, FALSE)="","",VLOOKUP($C4749,'MSCI Database'!$C:$R,5, FALSE)),"")</f>
        <v>3.8</v>
      </c>
      <c r="S4749" s="164">
        <f>IFERROR(IF(VLOOKUP($C4749,'MSCI Database'!$C:$R,6, FALSE)="","",VLOOKUP($C4749,'MSCI Database'!$C:$R,6, FALSE)),"")</f>
        <v>6.7</v>
      </c>
      <c r="T4749" s="211">
        <f>IFERROR(IF(VLOOKUP($C4749,'MSCI Database'!$C:$R,7, FALSE)="","",VLOOKUP($C4749,'MSCI Database'!$C:$R,7, FALSE)),"")</f>
        <v>2.8</v>
      </c>
      <c r="U4749" s="164">
        <f>IFERROR(IF(VLOOKUP($C4749,'MSCI Database'!$C:$R,8, FALSE)="","",VLOOKUP($C4749,'MSCI Database'!$C:$R,8, FALSE)),"")</f>
        <v>4.2</v>
      </c>
      <c r="V4749" s="175">
        <f>IFERROR(IF(VLOOKUP($C4749,'MSCI Database'!$C:$R,9, FALSE)="","",VLOOKUP($C4749,'MSCI Database'!$C:$R,9, FALSE)),"")</f>
        <v>3.6</v>
      </c>
      <c r="W4749" s="165">
        <f t="shared" ca="1" si="177"/>
        <v>0</v>
      </c>
      <c r="X4749" s="236">
        <f>IFERROR(IF(VLOOKUP($C4749,'MSCI Database'!$C:$R,10, FALSE)="","",VLOOKUP($C4749,'MSCI Database'!$C:$R,10, FALSE)),"")</f>
        <v>3584</v>
      </c>
      <c r="Y4749" s="133" t="str">
        <f>IFERROR(IF(VLOOKUP($C4749,'MSCI Database'!$C:$R,11, FALSE)="","",VLOOKUP($C4749,'MSCI Database'!$C:$R,11, FALSE)),"")</f>
        <v>2019</v>
      </c>
      <c r="Z4749" s="133" t="str">
        <f>IFERROR(IF(VLOOKUP($C4749,'MSCI Database'!$C:$R,12, FALSE)="","",VLOOKUP($C4749,'MSCI Database'!$C:$R,12, FALSE)),"")</f>
        <v>E.Segmt-Moderate</v>
      </c>
      <c r="AA4749" s="202" t="str">
        <f>IFERROR(IF(VLOOKUP($C4749,'MSCI Database'!$C:$R,13, FALSE)="","",VLOOKUP($C4749,'MSCI Database'!$C:$R,13, FALSE)),"")</f>
        <v>Limited employee management programs; increasing trend of controversies related to data security</v>
      </c>
    </row>
    <row r="4750" spans="1:27" s="130" customFormat="1" ht="15" hidden="1" customHeight="1" outlineLevel="1">
      <c r="A4750" s="130" t="s">
        <v>3017</v>
      </c>
      <c r="B4750" s="130" t="s">
        <v>3018</v>
      </c>
      <c r="C4750" s="130" t="s">
        <v>3019</v>
      </c>
      <c r="D4750" s="130" t="s">
        <v>12128</v>
      </c>
      <c r="E4750" s="130" t="s">
        <v>12133</v>
      </c>
      <c r="F4750" s="215">
        <v>2.3219968888984921E-2</v>
      </c>
      <c r="G4750" s="132" t="str">
        <f ca="1">IFERROR(_xll.BQL($A4750, "cur_mkt_cap(currency=EUR)")/1000000, " ")</f>
        <v xml:space="preserve"> </v>
      </c>
      <c r="M4750" s="308"/>
      <c r="N4750" s="215">
        <f t="shared" si="176"/>
        <v>2.4655992033264102E-4</v>
      </c>
      <c r="O4750" s="172" t="str">
        <f>IFERROR(IF(VLOOKUP($C4750,'MSCI Database'!$C:$R,2, FALSE)="","",VLOOKUP($C4750,'MSCI Database'!$C:$R,2, FALSE)),"")</f>
        <v>Health Care Equipment &amp; Supplies</v>
      </c>
      <c r="P4750" s="186" t="str">
        <f>IFERROR(IF(VLOOKUP($C4750,'MSCI Database'!$C:$R,3, FALSE)="","",VLOOKUP($C4750,'MSCI Database'!$C:$R,3, FALSE)),"")</f>
        <v>A</v>
      </c>
      <c r="Q4750" s="164" t="str">
        <f>IFERROR(IF(VLOOKUP($C4750,'MSCI Database'!$C:$R,4, FALSE)="","",VLOOKUP($C4750,'MSCI Database'!$C:$R,4, FALSE)),"")</f>
        <v>0</v>
      </c>
      <c r="R4750" s="164">
        <f>IFERROR(IF(VLOOKUP($C4750,'MSCI Database'!$C:$R,5, FALSE)="","",VLOOKUP($C4750,'MSCI Database'!$C:$R,5, FALSE)),"")</f>
        <v>6.7</v>
      </c>
      <c r="S4750" s="164">
        <f>IFERROR(IF(VLOOKUP($C4750,'MSCI Database'!$C:$R,6, FALSE)="","",VLOOKUP($C4750,'MSCI Database'!$C:$R,6, FALSE)),"")</f>
        <v>9.1999999999999993</v>
      </c>
      <c r="T4750" s="211">
        <f>IFERROR(IF(VLOOKUP($C4750,'MSCI Database'!$C:$R,7, FALSE)="","",VLOOKUP($C4750,'MSCI Database'!$C:$R,7, FALSE)),"")</f>
        <v>5.6</v>
      </c>
      <c r="U4750" s="164">
        <f>IFERROR(IF(VLOOKUP($C4750,'MSCI Database'!$C:$R,8, FALSE)="","",VLOOKUP($C4750,'MSCI Database'!$C:$R,8, FALSE)),"")</f>
        <v>5.9</v>
      </c>
      <c r="V4750" s="175">
        <f>IFERROR(IF(VLOOKUP($C4750,'MSCI Database'!$C:$R,9, FALSE)="","",VLOOKUP($C4750,'MSCI Database'!$C:$R,9, FALSE)),"")</f>
        <v>5.9</v>
      </c>
      <c r="W4750" s="165">
        <f t="shared" ca="1" si="177"/>
        <v>0</v>
      </c>
      <c r="X4750" s="236">
        <f>IFERROR(IF(VLOOKUP($C4750,'MSCI Database'!$C:$R,10, FALSE)="","",VLOOKUP($C4750,'MSCI Database'!$C:$R,10, FALSE)),"")</f>
        <v>210795</v>
      </c>
      <c r="Y4750" s="133" t="str">
        <f>IFERROR(IF(VLOOKUP($C4750,'MSCI Database'!$C:$R,11, FALSE)="","",VLOOKUP($C4750,'MSCI Database'!$C:$R,11, FALSE)),"")</f>
        <v>2019</v>
      </c>
      <c r="Z4750" s="133" t="str">
        <f>IFERROR(IF(VLOOKUP($C4750,'MSCI Database'!$C:$R,12, FALSE)="","",VLOOKUP($C4750,'MSCI Database'!$C:$R,12, FALSE)),"")</f>
        <v>E.CSI</v>
      </c>
      <c r="AA4750" s="202" t="str">
        <f>IFERROR(IF(VLOOKUP($C4750,'MSCI Database'!$C:$R,13, FALSE)="","",VLOOKUP($C4750,'MSCI Database'!$C:$R,13, FALSE)),"")</f>
        <v>Robust anti-corruption strategy, but product recalls continues</v>
      </c>
    </row>
    <row r="4751" spans="1:27" s="130" customFormat="1" ht="15" hidden="1" customHeight="1" outlineLevel="1">
      <c r="A4751" s="130" t="s">
        <v>6280</v>
      </c>
      <c r="B4751" s="130" t="s">
        <v>6281</v>
      </c>
      <c r="C4751" s="130" t="s">
        <v>6282</v>
      </c>
      <c r="D4751" s="130" t="s">
        <v>12128</v>
      </c>
      <c r="E4751" s="130" t="s">
        <v>100</v>
      </c>
      <c r="F4751" s="215">
        <v>2.318194665798979E-2</v>
      </c>
      <c r="G4751" s="132" t="str">
        <f ca="1">IFERROR(_xll.BQL($A4751, "cur_mkt_cap(currency=EUR)")/1000000, " ")</f>
        <v xml:space="preserve"> </v>
      </c>
      <c r="M4751" s="308"/>
      <c r="N4751" s="215">
        <f t="shared" si="176"/>
        <v>2.4615618343317103E-4</v>
      </c>
      <c r="O4751" s="172" t="str">
        <f>IFERROR(IF(VLOOKUP($C4751,'MSCI Database'!$C:$R,2, FALSE)="","",VLOOKUP($C4751,'MSCI Database'!$C:$R,2, FALSE)),"")</f>
        <v>Utilities</v>
      </c>
      <c r="P4751" s="186" t="str">
        <f>IFERROR(IF(VLOOKUP($C4751,'MSCI Database'!$C:$R,3, FALSE)="","",VLOOKUP($C4751,'MSCI Database'!$C:$R,3, FALSE)),"")</f>
        <v>AA</v>
      </c>
      <c r="Q4751" s="164" t="str">
        <f>IFERROR(IF(VLOOKUP($C4751,'MSCI Database'!$C:$R,4, FALSE)="","",VLOOKUP($C4751,'MSCI Database'!$C:$R,4, FALSE)),"")</f>
        <v>1</v>
      </c>
      <c r="R4751" s="164">
        <f>IFERROR(IF(VLOOKUP($C4751,'MSCI Database'!$C:$R,5, FALSE)="","",VLOOKUP($C4751,'MSCI Database'!$C:$R,5, FALSE)),"")</f>
        <v>8.3000000000000007</v>
      </c>
      <c r="S4751" s="164">
        <f>IFERROR(IF(VLOOKUP($C4751,'MSCI Database'!$C:$R,6, FALSE)="","",VLOOKUP($C4751,'MSCI Database'!$C:$R,6, FALSE)),"")</f>
        <v>6.4</v>
      </c>
      <c r="T4751" s="211">
        <f>IFERROR(IF(VLOOKUP($C4751,'MSCI Database'!$C:$R,7, FALSE)="","",VLOOKUP($C4751,'MSCI Database'!$C:$R,7, FALSE)),"")</f>
        <v>8</v>
      </c>
      <c r="U4751" s="164">
        <f>IFERROR(IF(VLOOKUP($C4751,'MSCI Database'!$C:$R,8, FALSE)="","",VLOOKUP($C4751,'MSCI Database'!$C:$R,8, FALSE)),"")</f>
        <v>6.1</v>
      </c>
      <c r="V4751" s="175">
        <f>IFERROR(IF(VLOOKUP($C4751,'MSCI Database'!$C:$R,9, FALSE)="","",VLOOKUP($C4751,'MSCI Database'!$C:$R,9, FALSE)),"")</f>
        <v>6.5</v>
      </c>
      <c r="W4751" s="165">
        <f t="shared" ca="1" si="177"/>
        <v>0</v>
      </c>
      <c r="X4751" s="236">
        <f>IFERROR(IF(VLOOKUP($C4751,'MSCI Database'!$C:$R,10, FALSE)="","",VLOOKUP($C4751,'MSCI Database'!$C:$R,10, FALSE)),"")</f>
        <v>22670000</v>
      </c>
      <c r="Y4751" s="133" t="str">
        <f>IFERROR(IF(VLOOKUP($C4751,'MSCI Database'!$C:$R,11, FALSE)="","",VLOOKUP($C4751,'MSCI Database'!$C:$R,11, FALSE)),"")</f>
        <v>2018</v>
      </c>
      <c r="Z4751" s="133" t="str">
        <f>IFERROR(IF(VLOOKUP($C4751,'MSCI Database'!$C:$R,12, FALSE)="","",VLOOKUP($C4751,'MSCI Database'!$C:$R,12, FALSE)),"")</f>
        <v>Reported</v>
      </c>
      <c r="AA4751" s="202" t="str">
        <f>IFERROR(IF(VLOOKUP($C4751,'MSCI Database'!$C:$R,13, FALSE)="","",VLOOKUP($C4751,'MSCI Database'!$C:$R,13, FALSE)),"")</f>
        <v>Dominance of coal power generation with aggressive renewable energy addition to reduce GHG footprint</v>
      </c>
    </row>
    <row r="4752" spans="1:27" s="130" customFormat="1" ht="15" hidden="1" customHeight="1" outlineLevel="1">
      <c r="A4752" s="130" t="s">
        <v>7192</v>
      </c>
      <c r="B4752" s="130" t="s">
        <v>7193</v>
      </c>
      <c r="C4752" s="130" t="s">
        <v>7194</v>
      </c>
      <c r="D4752" s="130" t="s">
        <v>12128</v>
      </c>
      <c r="E4752" s="130" t="s">
        <v>18674</v>
      </c>
      <c r="F4752" s="215">
        <v>2.3170707012211359E-2</v>
      </c>
      <c r="G4752" s="132" t="str">
        <f ca="1">IFERROR(_xll.BQL($A4752, "cur_mkt_cap(currency=EUR)")/1000000, " ")</f>
        <v xml:space="preserve"> </v>
      </c>
      <c r="M4752" s="308"/>
      <c r="N4752" s="215">
        <f t="shared" si="176"/>
        <v>2.4603683589308835E-4</v>
      </c>
      <c r="O4752" s="172" t="str">
        <f>IFERROR(IF(VLOOKUP($C4752,'MSCI Database'!$C:$R,2, FALSE)="","",VLOOKUP($C4752,'MSCI Database'!$C:$R,2, FALSE)),"")</f>
        <v>Food Products</v>
      </c>
      <c r="P4752" s="186" t="str">
        <f>IFERROR(IF(VLOOKUP($C4752,'MSCI Database'!$C:$R,3, FALSE)="","",VLOOKUP($C4752,'MSCI Database'!$C:$R,3, FALSE)),"")</f>
        <v>AA</v>
      </c>
      <c r="Q4752" s="164" t="str">
        <f>IFERROR(IF(VLOOKUP($C4752,'MSCI Database'!$C:$R,4, FALSE)="","",VLOOKUP($C4752,'MSCI Database'!$C:$R,4, FALSE)),"")</f>
        <v>1</v>
      </c>
      <c r="R4752" s="164">
        <f>IFERROR(IF(VLOOKUP($C4752,'MSCI Database'!$C:$R,5, FALSE)="","",VLOOKUP($C4752,'MSCI Database'!$C:$R,5, FALSE)),"")</f>
        <v>8.1</v>
      </c>
      <c r="S4752" s="164">
        <f>IFERROR(IF(VLOOKUP($C4752,'MSCI Database'!$C:$R,6, FALSE)="","",VLOOKUP($C4752,'MSCI Database'!$C:$R,6, FALSE)),"")</f>
        <v>3.8</v>
      </c>
      <c r="T4752" s="211">
        <f>IFERROR(IF(VLOOKUP($C4752,'MSCI Database'!$C:$R,7, FALSE)="","",VLOOKUP($C4752,'MSCI Database'!$C:$R,7, FALSE)),"")</f>
        <v>6</v>
      </c>
      <c r="U4752" s="164">
        <f>IFERROR(IF(VLOOKUP($C4752,'MSCI Database'!$C:$R,8, FALSE)="","",VLOOKUP($C4752,'MSCI Database'!$C:$R,8, FALSE)),"")</f>
        <v>6.2</v>
      </c>
      <c r="V4752" s="175">
        <f>IFERROR(IF(VLOOKUP($C4752,'MSCI Database'!$C:$R,9, FALSE)="","",VLOOKUP($C4752,'MSCI Database'!$C:$R,9, FALSE)),"")</f>
        <v>5.3</v>
      </c>
      <c r="W4752" s="165">
        <f t="shared" ca="1" si="177"/>
        <v>0</v>
      </c>
      <c r="X4752" s="236">
        <f>IFERROR(IF(VLOOKUP($C4752,'MSCI Database'!$C:$R,10, FALSE)="","",VLOOKUP($C4752,'MSCI Database'!$C:$R,10, FALSE)),"")</f>
        <v>1303951</v>
      </c>
      <c r="Y4752" s="133" t="str">
        <f>IFERROR(IF(VLOOKUP($C4752,'MSCI Database'!$C:$R,11, FALSE)="","",VLOOKUP($C4752,'MSCI Database'!$C:$R,11, FALSE)),"")</f>
        <v>2019</v>
      </c>
      <c r="Z4752" s="133" t="str">
        <f>IFERROR(IF(VLOOKUP($C4752,'MSCI Database'!$C:$R,12, FALSE)="","",VLOOKUP($C4752,'MSCI Database'!$C:$R,12, FALSE)),"")</f>
        <v>Reported</v>
      </c>
      <c r="AA4752" s="202" t="str">
        <f>IFERROR(IF(VLOOKUP($C4752,'MSCI Database'!$C:$R,13, FALSE)="","",VLOOKUP($C4752,'MSCI Database'!$C:$R,13, FALSE)),"")</f>
        <v>Lower water-risk exposure and strong programs to counter corruption risks</v>
      </c>
    </row>
    <row r="4753" spans="1:27" s="130" customFormat="1" ht="15" hidden="1" customHeight="1" outlineLevel="1">
      <c r="A4753" s="130" t="s">
        <v>2728</v>
      </c>
      <c r="B4753" s="130" t="s">
        <v>2729</v>
      </c>
      <c r="C4753" s="130" t="s">
        <v>2730</v>
      </c>
      <c r="D4753" s="130" t="s">
        <v>18675</v>
      </c>
      <c r="E4753" s="130" t="s">
        <v>18688</v>
      </c>
      <c r="F4753" s="215">
        <v>2.9747550833248201E-3</v>
      </c>
      <c r="G4753" s="132" t="str">
        <f ca="1">IFERROR(_xll.BQL($A4753, "cur_mkt_cap(currency=EUR)")/1000000, " ")</f>
        <v xml:space="preserve"> </v>
      </c>
      <c r="M4753" s="308"/>
      <c r="N4753" s="215">
        <f t="shared" si="176"/>
        <v>3.1587267832284773E-5</v>
      </c>
      <c r="O4753" s="172" t="str">
        <f>IFERROR(IF(VLOOKUP($C4753,'MSCI Database'!$C:$R,2, FALSE)="","",VLOOKUP($C4753,'MSCI Database'!$C:$R,2, FALSE)),"")</f>
        <v>Diversified Financials</v>
      </c>
      <c r="P4753" s="186" t="str">
        <f>IFERROR(IF(VLOOKUP($C4753,'MSCI Database'!$C:$R,3, FALSE)="","",VLOOKUP($C4753,'MSCI Database'!$C:$R,3, FALSE)),"")</f>
        <v>BB</v>
      </c>
      <c r="Q4753" s="164" t="str">
        <f>IFERROR(IF(VLOOKUP($C4753,'MSCI Database'!$C:$R,4, FALSE)="","",VLOOKUP($C4753,'MSCI Database'!$C:$R,4, FALSE)),"")</f>
        <v>1</v>
      </c>
      <c r="R4753" s="164">
        <f>IFERROR(IF(VLOOKUP($C4753,'MSCI Database'!$C:$R,5, FALSE)="","",VLOOKUP($C4753,'MSCI Database'!$C:$R,5, FALSE)),"")</f>
        <v>3.8</v>
      </c>
      <c r="S4753" s="164">
        <f>IFERROR(IF(VLOOKUP($C4753,'MSCI Database'!$C:$R,6, FALSE)="","",VLOOKUP($C4753,'MSCI Database'!$C:$R,6, FALSE)),"")</f>
        <v>8.3000000000000007</v>
      </c>
      <c r="T4753" s="211">
        <f>IFERROR(IF(VLOOKUP($C4753,'MSCI Database'!$C:$R,7, FALSE)="","",VLOOKUP($C4753,'MSCI Database'!$C:$R,7, FALSE)),"")</f>
        <v>3.4</v>
      </c>
      <c r="U4753" s="164">
        <f>IFERROR(IF(VLOOKUP($C4753,'MSCI Database'!$C:$R,8, FALSE)="","",VLOOKUP($C4753,'MSCI Database'!$C:$R,8, FALSE)),"")</f>
        <v>5.3</v>
      </c>
      <c r="V4753" s="175">
        <f>IFERROR(IF(VLOOKUP($C4753,'MSCI Database'!$C:$R,9, FALSE)="","",VLOOKUP($C4753,'MSCI Database'!$C:$R,9, FALSE)),"")</f>
        <v>4.4000000000000004</v>
      </c>
      <c r="W4753" s="165">
        <f t="shared" ca="1" si="177"/>
        <v>0</v>
      </c>
      <c r="X4753" s="236">
        <f>IFERROR(IF(VLOOKUP($C4753,'MSCI Database'!$C:$R,10, FALSE)="","",VLOOKUP($C4753,'MSCI Database'!$C:$R,10, FALSE)),"")</f>
        <v>11947</v>
      </c>
      <c r="Y4753" s="133" t="str">
        <f>IFERROR(IF(VLOOKUP($C4753,'MSCI Database'!$C:$R,11, FALSE)="","",VLOOKUP($C4753,'MSCI Database'!$C:$R,11, FALSE)),"")</f>
        <v>2019</v>
      </c>
      <c r="Z4753" s="133" t="str">
        <f>IFERROR(IF(VLOOKUP($C4753,'MSCI Database'!$C:$R,12, FALSE)="","",VLOOKUP($C4753,'MSCI Database'!$C:$R,12, FALSE)),"")</f>
        <v>E.Segmt-Moderate</v>
      </c>
      <c r="AA4753" s="202" t="str">
        <f>IFERROR(IF(VLOOKUP($C4753,'MSCI Database'!$C:$R,13, FALSE)="","",VLOOKUP($C4753,'MSCI Database'!$C:$R,13, FALSE)),"")</f>
        <v>Improved policies to tackle bribery and corruption, drive the upgrade</v>
      </c>
    </row>
    <row r="4754" spans="1:27" s="130" customFormat="1" ht="15" hidden="1" customHeight="1" outlineLevel="1">
      <c r="A4754" s="130" t="s">
        <v>1971</v>
      </c>
      <c r="B4754" s="130" t="s">
        <v>1972</v>
      </c>
      <c r="C4754" s="130" t="s">
        <v>1973</v>
      </c>
      <c r="D4754" s="130" t="s">
        <v>12129</v>
      </c>
      <c r="E4754" s="130" t="s">
        <v>18682</v>
      </c>
      <c r="F4754" s="215">
        <v>2.6975666882656221E-2</v>
      </c>
      <c r="G4754" s="132" t="str">
        <f ca="1">IFERROR(_xll.BQL($A4754, "cur_mkt_cap(currency=EUR)")/1000000, " ")</f>
        <v xml:space="preserve"> </v>
      </c>
      <c r="M4754" s="308"/>
      <c r="N4754" s="215">
        <f t="shared" si="176"/>
        <v>2.8643958608672964E-4</v>
      </c>
      <c r="O4754" s="172" t="str">
        <f>IFERROR(IF(VLOOKUP($C4754,'MSCI Database'!$C:$R,2, FALSE)="","",VLOOKUP($C4754,'MSCI Database'!$C:$R,2, FALSE)),"")</f>
        <v>Retail - Consumer Discretionary</v>
      </c>
      <c r="P4754" s="186" t="str">
        <f>IFERROR(IF(VLOOKUP($C4754,'MSCI Database'!$C:$R,3, FALSE)="","",VLOOKUP($C4754,'MSCI Database'!$C:$R,3, FALSE)),"")</f>
        <v>A</v>
      </c>
      <c r="Q4754" s="164" t="str">
        <f>IFERROR(IF(VLOOKUP($C4754,'MSCI Database'!$C:$R,4, FALSE)="","",VLOOKUP($C4754,'MSCI Database'!$C:$R,4, FALSE)),"")</f>
        <v>0</v>
      </c>
      <c r="R4754" s="164">
        <f>IFERROR(IF(VLOOKUP($C4754,'MSCI Database'!$C:$R,5, FALSE)="","",VLOOKUP($C4754,'MSCI Database'!$C:$R,5, FALSE)),"")</f>
        <v>6.6</v>
      </c>
      <c r="S4754" s="164">
        <f>IFERROR(IF(VLOOKUP($C4754,'MSCI Database'!$C:$R,6, FALSE)="","",VLOOKUP($C4754,'MSCI Database'!$C:$R,6, FALSE)),"")</f>
        <v>4.5999999999999996</v>
      </c>
      <c r="T4754" s="211">
        <f>IFERROR(IF(VLOOKUP($C4754,'MSCI Database'!$C:$R,7, FALSE)="","",VLOOKUP($C4754,'MSCI Database'!$C:$R,7, FALSE)),"")</f>
        <v>4.5999999999999996</v>
      </c>
      <c r="U4754" s="164">
        <f>IFERROR(IF(VLOOKUP($C4754,'MSCI Database'!$C:$R,8, FALSE)="","",VLOOKUP($C4754,'MSCI Database'!$C:$R,8, FALSE)),"")</f>
        <v>7.5</v>
      </c>
      <c r="V4754" s="175">
        <f>IFERROR(IF(VLOOKUP($C4754,'MSCI Database'!$C:$R,9, FALSE)="","",VLOOKUP($C4754,'MSCI Database'!$C:$R,9, FALSE)),"")</f>
        <v>5.8</v>
      </c>
      <c r="W4754" s="165">
        <f t="shared" ca="1" si="177"/>
        <v>0</v>
      </c>
      <c r="X4754" s="236">
        <f>IFERROR(IF(VLOOKUP($C4754,'MSCI Database'!$C:$R,10, FALSE)="","",VLOOKUP($C4754,'MSCI Database'!$C:$R,10, FALSE)),"")</f>
        <v>64732</v>
      </c>
      <c r="Y4754" s="133" t="str">
        <f>IFERROR(IF(VLOOKUP($C4754,'MSCI Database'!$C:$R,11, FALSE)="","",VLOOKUP($C4754,'MSCI Database'!$C:$R,11, FALSE)),"")</f>
        <v>2019</v>
      </c>
      <c r="Z4754" s="133" t="str">
        <f>IFERROR(IF(VLOOKUP($C4754,'MSCI Database'!$C:$R,12, FALSE)="","",VLOOKUP($C4754,'MSCI Database'!$C:$R,12, FALSE)),"")</f>
        <v>Reported</v>
      </c>
      <c r="AA4754" s="202" t="str">
        <f>IFERROR(IF(VLOOKUP($C4754,'MSCI Database'!$C:$R,13, FALSE)="","",VLOOKUP($C4754,'MSCI Database'!$C:$R,13, FALSE)),"")</f>
        <v>Above-average performance on corporate governance and labor management practices</v>
      </c>
    </row>
    <row r="4755" spans="1:27" s="130" customFormat="1" ht="15" hidden="1" customHeight="1" outlineLevel="1">
      <c r="A4755" s="130" t="s">
        <v>1894</v>
      </c>
      <c r="B4755" s="130" t="s">
        <v>1895</v>
      </c>
      <c r="C4755" s="130" t="s">
        <v>1896</v>
      </c>
      <c r="D4755" s="130" t="s">
        <v>12129</v>
      </c>
      <c r="E4755" s="130" t="s">
        <v>18704</v>
      </c>
      <c r="F4755" s="215">
        <v>2.7069141231916161E-2</v>
      </c>
      <c r="G4755" s="132" t="str">
        <f ca="1">IFERROR(_xll.BQL($A4755, "cur_mkt_cap(currency=EUR)")/1000000, " ")</f>
        <v xml:space="preserve"> </v>
      </c>
      <c r="M4755" s="308"/>
      <c r="N4755" s="215">
        <f t="shared" si="176"/>
        <v>2.8743213815330928E-4</v>
      </c>
      <c r="O4755" s="172" t="str">
        <f>IFERROR(IF(VLOOKUP($C4755,'MSCI Database'!$C:$R,2, FALSE)="","",VLOOKUP($C4755,'MSCI Database'!$C:$R,2, FALSE)),"")</f>
        <v>Real Estate Management &amp; Services</v>
      </c>
      <c r="P4755" s="186" t="str">
        <f>IFERROR(IF(VLOOKUP($C4755,'MSCI Database'!$C:$R,3, FALSE)="","",VLOOKUP($C4755,'MSCI Database'!$C:$R,3, FALSE)),"")</f>
        <v>AA</v>
      </c>
      <c r="Q4755" s="164" t="str">
        <f>IFERROR(IF(VLOOKUP($C4755,'MSCI Database'!$C:$R,4, FALSE)="","",VLOOKUP($C4755,'MSCI Database'!$C:$R,4, FALSE)),"")</f>
        <v>0</v>
      </c>
      <c r="R4755" s="164">
        <f>IFERROR(IF(VLOOKUP($C4755,'MSCI Database'!$C:$R,5, FALSE)="","",VLOOKUP($C4755,'MSCI Database'!$C:$R,5, FALSE)),"")</f>
        <v>7.3</v>
      </c>
      <c r="S4755" s="164">
        <f>IFERROR(IF(VLOOKUP($C4755,'MSCI Database'!$C:$R,6, FALSE)="","",VLOOKUP($C4755,'MSCI Database'!$C:$R,6, FALSE)),"")</f>
        <v>3.9</v>
      </c>
      <c r="T4755" s="211">
        <f>IFERROR(IF(VLOOKUP($C4755,'MSCI Database'!$C:$R,7, FALSE)="","",VLOOKUP($C4755,'MSCI Database'!$C:$R,7, FALSE)),"")</f>
        <v>6.6</v>
      </c>
      <c r="U4755" s="164">
        <f>IFERROR(IF(VLOOKUP($C4755,'MSCI Database'!$C:$R,8, FALSE)="","",VLOOKUP($C4755,'MSCI Database'!$C:$R,8, FALSE)),"")</f>
        <v>7.5</v>
      </c>
      <c r="V4755" s="175">
        <f>IFERROR(IF(VLOOKUP($C4755,'MSCI Database'!$C:$R,9, FALSE)="","",VLOOKUP($C4755,'MSCI Database'!$C:$R,9, FALSE)),"")</f>
        <v>6.3</v>
      </c>
      <c r="W4755" s="165">
        <f t="shared" ca="1" si="177"/>
        <v>0</v>
      </c>
      <c r="X4755" s="236">
        <f>IFERROR(IF(VLOOKUP($C4755,'MSCI Database'!$C:$R,10, FALSE)="","",VLOOKUP($C4755,'MSCI Database'!$C:$R,10, FALSE)),"")</f>
        <v>344009</v>
      </c>
      <c r="Y4755" s="133" t="str">
        <f>IFERROR(IF(VLOOKUP($C4755,'MSCI Database'!$C:$R,11, FALSE)="","",VLOOKUP($C4755,'MSCI Database'!$C:$R,11, FALSE)),"")</f>
        <v>2019</v>
      </c>
      <c r="Z4755" s="133" t="str">
        <f>IFERROR(IF(VLOOKUP($C4755,'MSCI Database'!$C:$R,12, FALSE)="","",VLOOKUP($C4755,'MSCI Database'!$C:$R,12, FALSE)),"")</f>
        <v>Reported</v>
      </c>
      <c r="AA4755" s="202" t="str">
        <f>IFERROR(IF(VLOOKUP($C4755,'MSCI Database'!$C:$R,13, FALSE)="","",VLOOKUP($C4755,'MSCI Database'!$C:$R,13, FALSE)),"")</f>
        <v>Strong talent development programs, robust governance structure</v>
      </c>
    </row>
    <row r="4756" spans="1:27" s="130" customFormat="1" ht="15" hidden="1" customHeight="1" outlineLevel="1">
      <c r="A4756" s="130" t="s">
        <v>7119</v>
      </c>
      <c r="B4756" s="130" t="s">
        <v>7120</v>
      </c>
      <c r="C4756" s="130" t="s">
        <v>7121</v>
      </c>
      <c r="D4756" s="130" t="s">
        <v>12128</v>
      </c>
      <c r="E4756" s="130" t="s">
        <v>18689</v>
      </c>
      <c r="F4756" s="215">
        <v>2.3097097471417829E-2</v>
      </c>
      <c r="G4756" s="132" t="str">
        <f ca="1">IFERROR(_xll.BQL($A4756, "cur_mkt_cap(currency=EUR)")/1000000, " ")</f>
        <v xml:space="preserve"> </v>
      </c>
      <c r="M4756" s="308"/>
      <c r="N4756" s="215">
        <f t="shared" si="176"/>
        <v>2.4525521716652814E-4</v>
      </c>
      <c r="O4756" s="172" t="str">
        <f>IFERROR(IF(VLOOKUP($C4756,'MSCI Database'!$C:$R,2, FALSE)="","",VLOOKUP($C4756,'MSCI Database'!$C:$R,2, FALSE)),"")</f>
        <v>Software &amp; Services</v>
      </c>
      <c r="P4756" s="186" t="str">
        <f>IFERROR(IF(VLOOKUP($C4756,'MSCI Database'!$C:$R,3, FALSE)="","",VLOOKUP($C4756,'MSCI Database'!$C:$R,3, FALSE)),"")</f>
        <v>BBB</v>
      </c>
      <c r="Q4756" s="164" t="str">
        <f>IFERROR(IF(VLOOKUP($C4756,'MSCI Database'!$C:$R,4, FALSE)="","",VLOOKUP($C4756,'MSCI Database'!$C:$R,4, FALSE)),"")</f>
        <v>1</v>
      </c>
      <c r="R4756" s="164">
        <f>IFERROR(IF(VLOOKUP($C4756,'MSCI Database'!$C:$R,5, FALSE)="","",VLOOKUP($C4756,'MSCI Database'!$C:$R,5, FALSE)),"")</f>
        <v>5.6</v>
      </c>
      <c r="S4756" s="164">
        <f>IFERROR(IF(VLOOKUP($C4756,'MSCI Database'!$C:$R,6, FALSE)="","",VLOOKUP($C4756,'MSCI Database'!$C:$R,6, FALSE)),"")</f>
        <v>6.7</v>
      </c>
      <c r="T4756" s="211">
        <f>IFERROR(IF(VLOOKUP($C4756,'MSCI Database'!$C:$R,7, FALSE)="","",VLOOKUP($C4756,'MSCI Database'!$C:$R,7, FALSE)),"")</f>
        <v>3.6</v>
      </c>
      <c r="U4756" s="164">
        <f>IFERROR(IF(VLOOKUP($C4756,'MSCI Database'!$C:$R,8, FALSE)="","",VLOOKUP($C4756,'MSCI Database'!$C:$R,8, FALSE)),"")</f>
        <v>4.0999999999999996</v>
      </c>
      <c r="V4756" s="175">
        <f>IFERROR(IF(VLOOKUP($C4756,'MSCI Database'!$C:$R,9, FALSE)="","",VLOOKUP($C4756,'MSCI Database'!$C:$R,9, FALSE)),"")</f>
        <v>3.9</v>
      </c>
      <c r="W4756" s="165">
        <f t="shared" ca="1" si="177"/>
        <v>0</v>
      </c>
      <c r="X4756" s="236">
        <f>IFERROR(IF(VLOOKUP($C4756,'MSCI Database'!$C:$R,10, FALSE)="","",VLOOKUP($C4756,'MSCI Database'!$C:$R,10, FALSE)),"")</f>
        <v>25398</v>
      </c>
      <c r="Y4756" s="133" t="str">
        <f>IFERROR(IF(VLOOKUP($C4756,'MSCI Database'!$C:$R,11, FALSE)="","",VLOOKUP($C4756,'MSCI Database'!$C:$R,11, FALSE)),"")</f>
        <v>2019</v>
      </c>
      <c r="Z4756" s="133" t="str">
        <f>IFERROR(IF(VLOOKUP($C4756,'MSCI Database'!$C:$R,12, FALSE)="","",VLOOKUP($C4756,'MSCI Database'!$C:$R,12, FALSE)),"")</f>
        <v>E.Segmt-Moderate</v>
      </c>
      <c r="AA4756" s="202" t="str">
        <f>IFERROR(IF(VLOOKUP($C4756,'MSCI Database'!$C:$R,13, FALSE)="","",VLOOKUP($C4756,'MSCI Database'!$C:$R,13, FALSE)),"")</f>
        <v>Enhanced employee engagement measures drive the upgrade</v>
      </c>
    </row>
    <row r="4757" spans="1:27" s="130" customFormat="1" ht="15" hidden="1" customHeight="1" outlineLevel="1">
      <c r="A4757" s="130" t="s">
        <v>6481</v>
      </c>
      <c r="B4757" s="130" t="s">
        <v>6482</v>
      </c>
      <c r="C4757" s="130" t="s">
        <v>6483</v>
      </c>
      <c r="D4757" s="130" t="s">
        <v>12128</v>
      </c>
      <c r="E4757" s="130" t="s">
        <v>12133</v>
      </c>
      <c r="F4757" s="215">
        <v>2.308755437594558E-2</v>
      </c>
      <c r="G4757" s="132" t="str">
        <f ca="1">IFERROR(_xll.BQL($A4757, "cur_mkt_cap(currency=EUR)")/1000000, " ")</f>
        <v xml:space="preserve"> </v>
      </c>
      <c r="M4757" s="308"/>
      <c r="N4757" s="215">
        <f t="shared" si="176"/>
        <v>2.4515388434947686E-4</v>
      </c>
      <c r="O4757" s="172" t="str">
        <f>IFERROR(IF(VLOOKUP($C4757,'MSCI Database'!$C:$R,2, FALSE)="","",VLOOKUP($C4757,'MSCI Database'!$C:$R,2, FALSE)),"")</f>
        <v>Biotechnology</v>
      </c>
      <c r="P4757" s="186" t="str">
        <f>IFERROR(IF(VLOOKUP($C4757,'MSCI Database'!$C:$R,3, FALSE)="","",VLOOKUP($C4757,'MSCI Database'!$C:$R,3, FALSE)),"")</f>
        <v>BBB</v>
      </c>
      <c r="Q4757" s="164" t="str">
        <f>IFERROR(IF(VLOOKUP($C4757,'MSCI Database'!$C:$R,4, FALSE)="","",VLOOKUP($C4757,'MSCI Database'!$C:$R,4, FALSE)),"")</f>
        <v>0</v>
      </c>
      <c r="R4757" s="164">
        <f>IFERROR(IF(VLOOKUP($C4757,'MSCI Database'!$C:$R,5, FALSE)="","",VLOOKUP($C4757,'MSCI Database'!$C:$R,5, FALSE)),"")</f>
        <v>4.5</v>
      </c>
      <c r="S4757" s="164">
        <f>IFERROR(IF(VLOOKUP($C4757,'MSCI Database'!$C:$R,6, FALSE)="","",VLOOKUP($C4757,'MSCI Database'!$C:$R,6, FALSE)),"")</f>
        <v>5.8</v>
      </c>
      <c r="T4757" s="211">
        <f>IFERROR(IF(VLOOKUP($C4757,'MSCI Database'!$C:$R,7, FALSE)="","",VLOOKUP($C4757,'MSCI Database'!$C:$R,7, FALSE)),"")</f>
        <v>4.0999999999999996</v>
      </c>
      <c r="U4757" s="164">
        <f>IFERROR(IF(VLOOKUP($C4757,'MSCI Database'!$C:$R,8, FALSE)="","",VLOOKUP($C4757,'MSCI Database'!$C:$R,8, FALSE)),"")</f>
        <v>6.1</v>
      </c>
      <c r="V4757" s="175">
        <f>IFERROR(IF(VLOOKUP($C4757,'MSCI Database'!$C:$R,9, FALSE)="","",VLOOKUP($C4757,'MSCI Database'!$C:$R,9, FALSE)),"")</f>
        <v>5</v>
      </c>
      <c r="W4757" s="165">
        <f t="shared" ca="1" si="177"/>
        <v>0</v>
      </c>
      <c r="X4757" s="236">
        <f>IFERROR(IF(VLOOKUP($C4757,'MSCI Database'!$C:$R,10, FALSE)="","",VLOOKUP($C4757,'MSCI Database'!$C:$R,10, FALSE)),"")</f>
        <v>37497</v>
      </c>
      <c r="Y4757" s="133" t="str">
        <f>IFERROR(IF(VLOOKUP($C4757,'MSCI Database'!$C:$R,11, FALSE)="","",VLOOKUP($C4757,'MSCI Database'!$C:$R,11, FALSE)),"")</f>
        <v>2019</v>
      </c>
      <c r="Z4757" s="133" t="str">
        <f>IFERROR(IF(VLOOKUP($C4757,'MSCI Database'!$C:$R,12, FALSE)="","",VLOOKUP($C4757,'MSCI Database'!$C:$R,12, FALSE)),"")</f>
        <v>E.Segmt-Moderate</v>
      </c>
      <c r="AA4757" s="202" t="str">
        <f>IFERROR(IF(VLOOKUP($C4757,'MSCI Database'!$C:$R,13, FALSE)="","",VLOOKUP($C4757,'MSCI Database'!$C:$R,13, FALSE)),"")</f>
        <v>Strong product quality, but trails peers in human capital management</v>
      </c>
    </row>
    <row r="4758" spans="1:27" s="130" customFormat="1" ht="15" hidden="1" customHeight="1" outlineLevel="1">
      <c r="A4758" s="130" t="s">
        <v>495</v>
      </c>
      <c r="B4758" s="130" t="s">
        <v>496</v>
      </c>
      <c r="C4758" s="130" t="s">
        <v>497</v>
      </c>
      <c r="D4758" s="130" t="s">
        <v>18679</v>
      </c>
      <c r="E4758" s="130" t="s">
        <v>18690</v>
      </c>
      <c r="F4758" s="215">
        <v>1.759602226800254E-2</v>
      </c>
      <c r="G4758" s="132" t="str">
        <f ca="1">IFERROR(_xll.BQL($A4758, "cur_mkt_cap(currency=EUR)")/1000000, " ")</f>
        <v xml:space="preserve"> </v>
      </c>
      <c r="M4758" s="308"/>
      <c r="N4758" s="215">
        <f t="shared" si="176"/>
        <v>1.8684236267982974E-4</v>
      </c>
      <c r="O4758" s="172" t="str">
        <f>IFERROR(IF(VLOOKUP($C4758,'MSCI Database'!$C:$R,2, FALSE)="","",VLOOKUP($C4758,'MSCI Database'!$C:$R,2, FALSE)),"")</f>
        <v>Telecommunication Services</v>
      </c>
      <c r="P4758" s="186" t="str">
        <f>IFERROR(IF(VLOOKUP($C4758,'MSCI Database'!$C:$R,3, FALSE)="","",VLOOKUP($C4758,'MSCI Database'!$C:$R,3, FALSE)),"")</f>
        <v>A</v>
      </c>
      <c r="Q4758" s="164" t="str">
        <f>IFERROR(IF(VLOOKUP($C4758,'MSCI Database'!$C:$R,4, FALSE)="","",VLOOKUP($C4758,'MSCI Database'!$C:$R,4, FALSE)),"")</f>
        <v>0</v>
      </c>
      <c r="R4758" s="164">
        <f>IFERROR(IF(VLOOKUP($C4758,'MSCI Database'!$C:$R,5, FALSE)="","",VLOOKUP($C4758,'MSCI Database'!$C:$R,5, FALSE)),"")</f>
        <v>6.8</v>
      </c>
      <c r="S4758" s="164">
        <f>IFERROR(IF(VLOOKUP($C4758,'MSCI Database'!$C:$R,6, FALSE)="","",VLOOKUP($C4758,'MSCI Database'!$C:$R,6, FALSE)),"")</f>
        <v>9.3000000000000007</v>
      </c>
      <c r="T4758" s="211">
        <f>IFERROR(IF(VLOOKUP($C4758,'MSCI Database'!$C:$R,7, FALSE)="","",VLOOKUP($C4758,'MSCI Database'!$C:$R,7, FALSE)),"")</f>
        <v>5.2</v>
      </c>
      <c r="U4758" s="164">
        <f>IFERROR(IF(VLOOKUP($C4758,'MSCI Database'!$C:$R,8, FALSE)="","",VLOOKUP($C4758,'MSCI Database'!$C:$R,8, FALSE)),"")</f>
        <v>6.1</v>
      </c>
      <c r="V4758" s="175">
        <f>IFERROR(IF(VLOOKUP($C4758,'MSCI Database'!$C:$R,9, FALSE)="","",VLOOKUP($C4758,'MSCI Database'!$C:$R,9, FALSE)),"")</f>
        <v>5.7</v>
      </c>
      <c r="W4758" s="165">
        <f t="shared" ca="1" si="177"/>
        <v>0</v>
      </c>
      <c r="X4758" s="236">
        <f>IFERROR(IF(VLOOKUP($C4758,'MSCI Database'!$C:$R,10, FALSE)="","",VLOOKUP($C4758,'MSCI Database'!$C:$R,10, FALSE)),"")</f>
        <v>1180532</v>
      </c>
      <c r="Y4758" s="133" t="str">
        <f>IFERROR(IF(VLOOKUP($C4758,'MSCI Database'!$C:$R,11, FALSE)="","",VLOOKUP($C4758,'MSCI Database'!$C:$R,11, FALSE)),"")</f>
        <v>2020</v>
      </c>
      <c r="Z4758" s="133" t="str">
        <f>IFERROR(IF(VLOOKUP($C4758,'MSCI Database'!$C:$R,12, FALSE)="","",VLOOKUP($C4758,'MSCI Database'!$C:$R,12, FALSE)),"")</f>
        <v>Reported</v>
      </c>
      <c r="AA4758" s="202" t="str">
        <f>IFERROR(IF(VLOOKUP($C4758,'MSCI Database'!$C:$R,13, FALSE)="","",VLOOKUP($C4758,'MSCI Database'!$C:$R,13, FALSE)),"")</f>
        <v>Strong governance and data security practices; labor related risks persist</v>
      </c>
    </row>
    <row r="4759" spans="1:27" s="130" customFormat="1" ht="15" hidden="1" customHeight="1" outlineLevel="1">
      <c r="A4759" s="130" t="s">
        <v>7104</v>
      </c>
      <c r="B4759" s="130" t="s">
        <v>7105</v>
      </c>
      <c r="C4759" s="130" t="s">
        <v>7106</v>
      </c>
      <c r="D4759" s="130" t="s">
        <v>12128</v>
      </c>
      <c r="E4759" s="130" t="s">
        <v>18682</v>
      </c>
      <c r="F4759" s="215">
        <v>2.295615841226889E-2</v>
      </c>
      <c r="G4759" s="132" t="str">
        <f ca="1">IFERROR(_xll.BQL($A4759, "cur_mkt_cap(currency=EUR)")/1000000, " ")</f>
        <v xml:space="preserve"> </v>
      </c>
      <c r="M4759" s="308"/>
      <c r="N4759" s="215">
        <f t="shared" si="176"/>
        <v>2.4375866377484795E-4</v>
      </c>
      <c r="O4759" s="172" t="str">
        <f>IFERROR(IF(VLOOKUP($C4759,'MSCI Database'!$C:$R,2, FALSE)="","",VLOOKUP($C4759,'MSCI Database'!$C:$R,2, FALSE)),"")</f>
        <v>Retail - Consumer Discretionary</v>
      </c>
      <c r="P4759" s="186" t="str">
        <f>IFERROR(IF(VLOOKUP($C4759,'MSCI Database'!$C:$R,3, FALSE)="","",VLOOKUP($C4759,'MSCI Database'!$C:$R,3, FALSE)),"")</f>
        <v>BBB</v>
      </c>
      <c r="Q4759" s="164" t="str">
        <f>IFERROR(IF(VLOOKUP($C4759,'MSCI Database'!$C:$R,4, FALSE)="","",VLOOKUP($C4759,'MSCI Database'!$C:$R,4, FALSE)),"")</f>
        <v>0</v>
      </c>
      <c r="R4759" s="164">
        <f>IFERROR(IF(VLOOKUP($C4759,'MSCI Database'!$C:$R,5, FALSE)="","",VLOOKUP($C4759,'MSCI Database'!$C:$R,5, FALSE)),"")</f>
        <v>5.5</v>
      </c>
      <c r="S4759" s="164">
        <f>IFERROR(IF(VLOOKUP($C4759,'MSCI Database'!$C:$R,6, FALSE)="","",VLOOKUP($C4759,'MSCI Database'!$C:$R,6, FALSE)),"")</f>
        <v>1.5</v>
      </c>
      <c r="T4759" s="211">
        <f>IFERROR(IF(VLOOKUP($C4759,'MSCI Database'!$C:$R,7, FALSE)="","",VLOOKUP($C4759,'MSCI Database'!$C:$R,7, FALSE)),"")</f>
        <v>4.2</v>
      </c>
      <c r="U4759" s="164">
        <f>IFERROR(IF(VLOOKUP($C4759,'MSCI Database'!$C:$R,8, FALSE)="","",VLOOKUP($C4759,'MSCI Database'!$C:$R,8, FALSE)),"")</f>
        <v>5.7</v>
      </c>
      <c r="V4759" s="175">
        <f>IFERROR(IF(VLOOKUP($C4759,'MSCI Database'!$C:$R,9, FALSE)="","",VLOOKUP($C4759,'MSCI Database'!$C:$R,9, FALSE)),"")</f>
        <v>4.5</v>
      </c>
      <c r="W4759" s="165">
        <f t="shared" ca="1" si="177"/>
        <v>0</v>
      </c>
      <c r="X4759" s="236">
        <f>IFERROR(IF(VLOOKUP($C4759,'MSCI Database'!$C:$R,10, FALSE)="","",VLOOKUP($C4759,'MSCI Database'!$C:$R,10, FALSE)),"")</f>
        <v>76900</v>
      </c>
      <c r="Y4759" s="133" t="str">
        <f>IFERROR(IF(VLOOKUP($C4759,'MSCI Database'!$C:$R,11, FALSE)="","",VLOOKUP($C4759,'MSCI Database'!$C:$R,11, FALSE)),"")</f>
        <v>2019</v>
      </c>
      <c r="Z4759" s="133" t="str">
        <f>IFERROR(IF(VLOOKUP($C4759,'MSCI Database'!$C:$R,12, FALSE)="","",VLOOKUP($C4759,'MSCI Database'!$C:$R,12, FALSE)),"")</f>
        <v>Reported</v>
      </c>
      <c r="AA4759" s="202" t="str">
        <f>IFERROR(IF(VLOOKUP($C4759,'MSCI Database'!$C:$R,13, FALSE)="","",VLOOKUP($C4759,'MSCI Database'!$C:$R,13, FALSE)),"")</f>
        <v>Strong governance practices; labor management issues persist</v>
      </c>
    </row>
    <row r="4760" spans="1:27" s="130" customFormat="1" ht="15" hidden="1" customHeight="1" outlineLevel="1">
      <c r="A4760" s="130" t="s">
        <v>1112</v>
      </c>
      <c r="B4760" s="130" t="s">
        <v>1113</v>
      </c>
      <c r="C4760" s="130" t="s">
        <v>1114</v>
      </c>
      <c r="D4760" s="130" t="s">
        <v>12135</v>
      </c>
      <c r="E4760" s="130" t="s">
        <v>18674</v>
      </c>
      <c r="F4760" s="215">
        <v>1.830042190580158E-2</v>
      </c>
      <c r="G4760" s="132" t="str">
        <f ca="1">IFERROR(_xll.BQL($A4760, "cur_mkt_cap(currency=EUR)")/1000000, " ")</f>
        <v xml:space="preserve"> </v>
      </c>
      <c r="M4760" s="308"/>
      <c r="N4760" s="215">
        <f t="shared" si="176"/>
        <v>1.9432199021113367E-4</v>
      </c>
      <c r="O4760" s="172" t="str">
        <f>IFERROR(IF(VLOOKUP($C4760,'MSCI Database'!$C:$R,2, FALSE)="","",VLOOKUP($C4760,'MSCI Database'!$C:$R,2, FALSE)),"")</f>
        <v>Food Products</v>
      </c>
      <c r="P4760" s="186" t="str">
        <f>IFERROR(IF(VLOOKUP($C4760,'MSCI Database'!$C:$R,3, FALSE)="","",VLOOKUP($C4760,'MSCI Database'!$C:$R,3, FALSE)),"")</f>
        <v>B</v>
      </c>
      <c r="Q4760" s="164" t="str">
        <f>IFERROR(IF(VLOOKUP($C4760,'MSCI Database'!$C:$R,4, FALSE)="","",VLOOKUP($C4760,'MSCI Database'!$C:$R,4, FALSE)),"")</f>
        <v>0</v>
      </c>
      <c r="R4760" s="164">
        <f>IFERROR(IF(VLOOKUP($C4760,'MSCI Database'!$C:$R,5, FALSE)="","",VLOOKUP($C4760,'MSCI Database'!$C:$R,5, FALSE)),"")</f>
        <v>2.2999999999999998</v>
      </c>
      <c r="S4760" s="164">
        <f>IFERROR(IF(VLOOKUP($C4760,'MSCI Database'!$C:$R,6, FALSE)="","",VLOOKUP($C4760,'MSCI Database'!$C:$R,6, FALSE)),"")</f>
        <v>1.5</v>
      </c>
      <c r="T4760" s="211">
        <f>IFERROR(IF(VLOOKUP($C4760,'MSCI Database'!$C:$R,7, FALSE)="","",VLOOKUP($C4760,'MSCI Database'!$C:$R,7, FALSE)),"")</f>
        <v>4.9000000000000004</v>
      </c>
      <c r="U4760" s="164">
        <f>IFERROR(IF(VLOOKUP($C4760,'MSCI Database'!$C:$R,8, FALSE)="","",VLOOKUP($C4760,'MSCI Database'!$C:$R,8, FALSE)),"")</f>
        <v>6.5</v>
      </c>
      <c r="V4760" s="175">
        <f>IFERROR(IF(VLOOKUP($C4760,'MSCI Database'!$C:$R,9, FALSE)="","",VLOOKUP($C4760,'MSCI Database'!$C:$R,9, FALSE)),"")</f>
        <v>4</v>
      </c>
      <c r="W4760" s="165">
        <f t="shared" ca="1" si="177"/>
        <v>0</v>
      </c>
      <c r="X4760" s="236">
        <f>IFERROR(IF(VLOOKUP($C4760,'MSCI Database'!$C:$R,10, FALSE)="","",VLOOKUP($C4760,'MSCI Database'!$C:$R,10, FALSE)),"")</f>
        <v>1066031</v>
      </c>
      <c r="Y4760" s="133" t="str">
        <f>IFERROR(IF(VLOOKUP($C4760,'MSCI Database'!$C:$R,11, FALSE)="","",VLOOKUP($C4760,'MSCI Database'!$C:$R,11, FALSE)),"")</f>
        <v>2019</v>
      </c>
      <c r="Z4760" s="133" t="str">
        <f>IFERROR(IF(VLOOKUP($C4760,'MSCI Database'!$C:$R,12, FALSE)="","",VLOOKUP($C4760,'MSCI Database'!$C:$R,12, FALSE)),"")</f>
        <v>Reported</v>
      </c>
      <c r="AA4760" s="202" t="str">
        <f>IFERROR(IF(VLOOKUP($C4760,'MSCI Database'!$C:$R,13, FALSE)="","",VLOOKUP($C4760,'MSCI Database'!$C:$R,13, FALSE)),"")</f>
        <v>Lagging efforts to address water stress risks</v>
      </c>
    </row>
    <row r="4761" spans="1:27" s="130" customFormat="1" ht="15" hidden="1" customHeight="1" outlineLevel="1">
      <c r="A4761" s="130" t="s">
        <v>5370</v>
      </c>
      <c r="B4761" s="130" t="s">
        <v>5371</v>
      </c>
      <c r="C4761" s="130" t="s">
        <v>5372</v>
      </c>
      <c r="D4761" s="130" t="s">
        <v>18723</v>
      </c>
      <c r="E4761" s="130" t="s">
        <v>18673</v>
      </c>
      <c r="F4761" s="215">
        <v>1.589848746730331E-2</v>
      </c>
      <c r="G4761" s="132" t="str">
        <f ca="1">IFERROR(_xll.BQL($A4761, "cur_mkt_cap(currency=EUR)")/1000000, " ")</f>
        <v xml:space="preserve"> </v>
      </c>
      <c r="M4761" s="308"/>
      <c r="N4761" s="215">
        <f t="shared" ref="N4761:N4824" si="178">IF($A4761&lt;&gt;"",VLOOKUP($A4761,$A$3224:$V$5286,6,FALSE)/SUMIF($V$3224:$V$5286,"&lt;&gt;",$F$3224:$F$5286),0)</f>
        <v>1.6881718584934585E-4</v>
      </c>
      <c r="O4761" s="172" t="str">
        <f>IFERROR(IF(VLOOKUP($C4761,'MSCI Database'!$C:$R,2, FALSE)="","",VLOOKUP($C4761,'MSCI Database'!$C:$R,2, FALSE)),"")</f>
        <v>Transportation Infrastructure</v>
      </c>
      <c r="P4761" s="186" t="str">
        <f>IFERROR(IF(VLOOKUP($C4761,'MSCI Database'!$C:$R,3, FALSE)="","",VLOOKUP($C4761,'MSCI Database'!$C:$R,3, FALSE)),"")</f>
        <v>AA</v>
      </c>
      <c r="Q4761" s="164" t="str">
        <f>IFERROR(IF(VLOOKUP($C4761,'MSCI Database'!$C:$R,4, FALSE)="","",VLOOKUP($C4761,'MSCI Database'!$C:$R,4, FALSE)),"")</f>
        <v>-1</v>
      </c>
      <c r="R4761" s="164">
        <f>IFERROR(IF(VLOOKUP($C4761,'MSCI Database'!$C:$R,5, FALSE)="","",VLOOKUP($C4761,'MSCI Database'!$C:$R,5, FALSE)),"")</f>
        <v>7.2</v>
      </c>
      <c r="S4761" s="164">
        <f>IFERROR(IF(VLOOKUP($C4761,'MSCI Database'!$C:$R,6, FALSE)="","",VLOOKUP($C4761,'MSCI Database'!$C:$R,6, FALSE)),"")</f>
        <v>8.1999999999999993</v>
      </c>
      <c r="T4761" s="211">
        <f>IFERROR(IF(VLOOKUP($C4761,'MSCI Database'!$C:$R,7, FALSE)="","",VLOOKUP($C4761,'MSCI Database'!$C:$R,7, FALSE)),"")</f>
        <v>5.9</v>
      </c>
      <c r="U4761" s="164">
        <f>IFERROR(IF(VLOOKUP($C4761,'MSCI Database'!$C:$R,8, FALSE)="","",VLOOKUP($C4761,'MSCI Database'!$C:$R,8, FALSE)),"")</f>
        <v>5.9</v>
      </c>
      <c r="V4761" s="175">
        <f>IFERROR(IF(VLOOKUP($C4761,'MSCI Database'!$C:$R,9, FALSE)="","",VLOOKUP($C4761,'MSCI Database'!$C:$R,9, FALSE)),"")</f>
        <v>6.3</v>
      </c>
      <c r="W4761" s="165">
        <f t="shared" ref="W4761:W4824" ca="1" si="179">IFERROR(IF(X4761&lt;&gt;"",VLOOKUP($A4761,$A$3224:$X$5286,6,FALSE)/100,0)*$G$3222/$G4761, 0)</f>
        <v>0</v>
      </c>
      <c r="X4761" s="236">
        <f>IFERROR(IF(VLOOKUP($C4761,'MSCI Database'!$C:$R,10, FALSE)="","",VLOOKUP($C4761,'MSCI Database'!$C:$R,10, FALSE)),"")</f>
        <v>7937</v>
      </c>
      <c r="Y4761" s="133" t="str">
        <f>IFERROR(IF(VLOOKUP($C4761,'MSCI Database'!$C:$R,11, FALSE)="","",VLOOKUP($C4761,'MSCI Database'!$C:$R,11, FALSE)),"")</f>
        <v>2019</v>
      </c>
      <c r="Z4761" s="133" t="str">
        <f>IFERROR(IF(VLOOKUP($C4761,'MSCI Database'!$C:$R,12, FALSE)="","",VLOOKUP($C4761,'MSCI Database'!$C:$R,12, FALSE)),"")</f>
        <v>E.CSI</v>
      </c>
      <c r="AA4761" s="202" t="str">
        <f>IFERROR(IF(VLOOKUP($C4761,'MSCI Database'!$C:$R,13, FALSE)="","",VLOOKUP($C4761,'MSCI Database'!$C:$R,13, FALSE)),"")</f>
        <v>Lacks strong community engagement initiatives, robust governance structures</v>
      </c>
    </row>
    <row r="4762" spans="1:27" s="130" customFormat="1" ht="15" hidden="1" customHeight="1" outlineLevel="1">
      <c r="A4762" s="130" t="s">
        <v>8337</v>
      </c>
      <c r="B4762" s="130" t="s">
        <v>8338</v>
      </c>
      <c r="C4762" s="130" t="s">
        <v>8339</v>
      </c>
      <c r="D4762" s="130" t="s">
        <v>12128</v>
      </c>
      <c r="E4762" s="130" t="s">
        <v>18684</v>
      </c>
      <c r="F4762" s="215">
        <v>2.279734365701068E-2</v>
      </c>
      <c r="G4762" s="132" t="str">
        <f ca="1">IFERROR(_xll.BQL($A4762, "cur_mkt_cap(currency=EUR)")/1000000, " ")</f>
        <v xml:space="preserve"> </v>
      </c>
      <c r="M4762" s="308"/>
      <c r="N4762" s="215">
        <f t="shared" si="178"/>
        <v>2.420722983196949E-4</v>
      </c>
      <c r="O4762" s="172" t="str">
        <f>IFERROR(IF(VLOOKUP($C4762,'MSCI Database'!$C:$R,2, FALSE)="","",VLOOKUP($C4762,'MSCI Database'!$C:$R,2, FALSE)),"")</f>
        <v>Containers &amp; Packaging</v>
      </c>
      <c r="P4762" s="186" t="str">
        <f>IFERROR(IF(VLOOKUP($C4762,'MSCI Database'!$C:$R,3, FALSE)="","",VLOOKUP($C4762,'MSCI Database'!$C:$R,3, FALSE)),"")</f>
        <v>BBB</v>
      </c>
      <c r="Q4762" s="164" t="str">
        <f>IFERROR(IF(VLOOKUP($C4762,'MSCI Database'!$C:$R,4, FALSE)="","",VLOOKUP($C4762,'MSCI Database'!$C:$R,4, FALSE)),"")</f>
        <v>1</v>
      </c>
      <c r="R4762" s="164">
        <f>IFERROR(IF(VLOOKUP($C4762,'MSCI Database'!$C:$R,5, FALSE)="","",VLOOKUP($C4762,'MSCI Database'!$C:$R,5, FALSE)),"")</f>
        <v>5.7</v>
      </c>
      <c r="S4762" s="164">
        <f>IFERROR(IF(VLOOKUP($C4762,'MSCI Database'!$C:$R,6, FALSE)="","",VLOOKUP($C4762,'MSCI Database'!$C:$R,6, FALSE)),"")</f>
        <v>5.0999999999999996</v>
      </c>
      <c r="T4762" s="211">
        <f>IFERROR(IF(VLOOKUP($C4762,'MSCI Database'!$C:$R,7, FALSE)="","",VLOOKUP($C4762,'MSCI Database'!$C:$R,7, FALSE)),"")</f>
        <v>3.7</v>
      </c>
      <c r="U4762" s="164">
        <f>IFERROR(IF(VLOOKUP($C4762,'MSCI Database'!$C:$R,8, FALSE)="","",VLOOKUP($C4762,'MSCI Database'!$C:$R,8, FALSE)),"")</f>
        <v>7.2</v>
      </c>
      <c r="V4762" s="175">
        <f>IFERROR(IF(VLOOKUP($C4762,'MSCI Database'!$C:$R,9, FALSE)="","",VLOOKUP($C4762,'MSCI Database'!$C:$R,9, FALSE)),"")</f>
        <v>5.6</v>
      </c>
      <c r="W4762" s="165">
        <f t="shared" ca="1" si="179"/>
        <v>0</v>
      </c>
      <c r="X4762" s="236">
        <f>IFERROR(IF(VLOOKUP($C4762,'MSCI Database'!$C:$R,10, FALSE)="","",VLOOKUP($C4762,'MSCI Database'!$C:$R,10, FALSE)),"")</f>
        <v>8519966</v>
      </c>
      <c r="Y4762" s="133" t="str">
        <f>IFERROR(IF(VLOOKUP($C4762,'MSCI Database'!$C:$R,11, FALSE)="","",VLOOKUP($C4762,'MSCI Database'!$C:$R,11, FALSE)),"")</f>
        <v>2019</v>
      </c>
      <c r="Z4762" s="133" t="str">
        <f>IFERROR(IF(VLOOKUP($C4762,'MSCI Database'!$C:$R,12, FALSE)="","",VLOOKUP($C4762,'MSCI Database'!$C:$R,12, FALSE)),"")</f>
        <v>Reported</v>
      </c>
      <c r="AA4762" s="202" t="str">
        <f>IFERROR(IF(VLOOKUP($C4762,'MSCI Database'!$C:$R,13, FALSE)="","",VLOOKUP($C4762,'MSCI Database'!$C:$R,13, FALSE)),"")</f>
        <v>Strong efforts to reduce environmental impact, but labor management challenges persist</v>
      </c>
    </row>
    <row r="4763" spans="1:27" s="130" customFormat="1" ht="15" hidden="1" customHeight="1" outlineLevel="1">
      <c r="A4763" s="130" t="s">
        <v>2433</v>
      </c>
      <c r="B4763" s="130" t="s">
        <v>2434</v>
      </c>
      <c r="C4763" s="130" t="s">
        <v>2435</v>
      </c>
      <c r="D4763" s="130" t="s">
        <v>18686</v>
      </c>
      <c r="E4763" s="130" t="s">
        <v>18674</v>
      </c>
      <c r="F4763" s="215">
        <v>3.121530894705965E-2</v>
      </c>
      <c r="G4763" s="132" t="str">
        <f ca="1">IFERROR(_xll.BQL($A4763, "cur_mkt_cap(currency=EUR)")/1000000, " ")</f>
        <v xml:space="preserve"> </v>
      </c>
      <c r="M4763" s="308"/>
      <c r="N4763" s="215">
        <f t="shared" si="178"/>
        <v>3.3145798445909373E-4</v>
      </c>
      <c r="O4763" s="172" t="str">
        <f>IFERROR(IF(VLOOKUP($C4763,'MSCI Database'!$C:$R,2, FALSE)="","",VLOOKUP($C4763,'MSCI Database'!$C:$R,2, FALSE)),"")</f>
        <v>Tobacco</v>
      </c>
      <c r="P4763" s="186" t="str">
        <f>IFERROR(IF(VLOOKUP($C4763,'MSCI Database'!$C:$R,3, FALSE)="","",VLOOKUP($C4763,'MSCI Database'!$C:$R,3, FALSE)),"")</f>
        <v>A</v>
      </c>
      <c r="Q4763" s="164" t="str">
        <f>IFERROR(IF(VLOOKUP($C4763,'MSCI Database'!$C:$R,4, FALSE)="","",VLOOKUP($C4763,'MSCI Database'!$C:$R,4, FALSE)),"")</f>
        <v>0</v>
      </c>
      <c r="R4763" s="164">
        <f>IFERROR(IF(VLOOKUP($C4763,'MSCI Database'!$C:$R,5, FALSE)="","",VLOOKUP($C4763,'MSCI Database'!$C:$R,5, FALSE)),"")</f>
        <v>6.8</v>
      </c>
      <c r="S4763" s="164">
        <f>IFERROR(IF(VLOOKUP($C4763,'MSCI Database'!$C:$R,6, FALSE)="","",VLOOKUP($C4763,'MSCI Database'!$C:$R,6, FALSE)),"")</f>
        <v>5.4</v>
      </c>
      <c r="T4763" s="211">
        <f>IFERROR(IF(VLOOKUP($C4763,'MSCI Database'!$C:$R,7, FALSE)="","",VLOOKUP($C4763,'MSCI Database'!$C:$R,7, FALSE)),"")</f>
        <v>3.1</v>
      </c>
      <c r="U4763" s="164">
        <f>IFERROR(IF(VLOOKUP($C4763,'MSCI Database'!$C:$R,8, FALSE)="","",VLOOKUP($C4763,'MSCI Database'!$C:$R,8, FALSE)),"")</f>
        <v>6.2</v>
      </c>
      <c r="V4763" s="175">
        <f>IFERROR(IF(VLOOKUP($C4763,'MSCI Database'!$C:$R,9, FALSE)="","",VLOOKUP($C4763,'MSCI Database'!$C:$R,9, FALSE)),"")</f>
        <v>4.5999999999999996</v>
      </c>
      <c r="W4763" s="165">
        <f t="shared" ca="1" si="179"/>
        <v>0</v>
      </c>
      <c r="X4763" s="236">
        <f>IFERROR(IF(VLOOKUP($C4763,'MSCI Database'!$C:$R,10, FALSE)="","",VLOOKUP($C4763,'MSCI Database'!$C:$R,10, FALSE)),"")</f>
        <v>258589</v>
      </c>
      <c r="Y4763" s="133" t="str">
        <f>IFERROR(IF(VLOOKUP($C4763,'MSCI Database'!$C:$R,11, FALSE)="","",VLOOKUP($C4763,'MSCI Database'!$C:$R,11, FALSE)),"")</f>
        <v>2019</v>
      </c>
      <c r="Z4763" s="133" t="str">
        <f>IFERROR(IF(VLOOKUP($C4763,'MSCI Database'!$C:$R,12, FALSE)="","",VLOOKUP($C4763,'MSCI Database'!$C:$R,12, FALSE)),"")</f>
        <v>Reported</v>
      </c>
      <c r="AA4763" s="202" t="str">
        <f>IFERROR(IF(VLOOKUP($C4763,'MSCI Database'!$C:$R,13, FALSE)="","",VLOOKUP($C4763,'MSCI Database'!$C:$R,13, FALSE)),"")</f>
        <v>Strong corporate governance structure and water conservation strategies</v>
      </c>
    </row>
    <row r="4764" spans="1:27" s="130" customFormat="1" ht="15" hidden="1" customHeight="1" outlineLevel="1">
      <c r="A4764" s="130" t="s">
        <v>710</v>
      </c>
      <c r="B4764" s="130" t="s">
        <v>711</v>
      </c>
      <c r="C4764" s="130" t="s">
        <v>712</v>
      </c>
      <c r="D4764" s="130" t="s">
        <v>12138</v>
      </c>
      <c r="E4764" s="130" t="s">
        <v>18682</v>
      </c>
      <c r="F4764" s="215">
        <v>4.0203641137698531E-3</v>
      </c>
      <c r="G4764" s="132" t="str">
        <f ca="1">IFERROR(_xll.BQL($A4764, "cur_mkt_cap(currency=EUR)")/1000000, " ")</f>
        <v xml:space="preserve"> </v>
      </c>
      <c r="M4764" s="308"/>
      <c r="N4764" s="215">
        <f t="shared" si="178"/>
        <v>4.2690007912522992E-5</v>
      </c>
      <c r="O4764" s="172" t="str">
        <f>IFERROR(IF(VLOOKUP($C4764,'MSCI Database'!$C:$R,2, FALSE)="","",VLOOKUP($C4764,'MSCI Database'!$C:$R,2, FALSE)),"")</f>
        <v>Oil &amp; Gas Refining, Marketing, Transportation &amp; Storage</v>
      </c>
      <c r="P4764" s="186" t="str">
        <f>IFERROR(IF(VLOOKUP($C4764,'MSCI Database'!$C:$R,3, FALSE)="","",VLOOKUP($C4764,'MSCI Database'!$C:$R,3, FALSE)),"")</f>
        <v>BBB</v>
      </c>
      <c r="Q4764" s="164" t="str">
        <f>IFERROR(IF(VLOOKUP($C4764,'MSCI Database'!$C:$R,4, FALSE)="","",VLOOKUP($C4764,'MSCI Database'!$C:$R,4, FALSE)),"")</f>
        <v>0</v>
      </c>
      <c r="R4764" s="164">
        <f>IFERROR(IF(VLOOKUP($C4764,'MSCI Database'!$C:$R,5, FALSE)="","",VLOOKUP($C4764,'MSCI Database'!$C:$R,5, FALSE)),"")</f>
        <v>4.4000000000000004</v>
      </c>
      <c r="S4764" s="164">
        <f>IFERROR(IF(VLOOKUP($C4764,'MSCI Database'!$C:$R,6, FALSE)="","",VLOOKUP($C4764,'MSCI Database'!$C:$R,6, FALSE)),"")</f>
        <v>7.8</v>
      </c>
      <c r="T4764" s="211">
        <f>IFERROR(IF(VLOOKUP($C4764,'MSCI Database'!$C:$R,7, FALSE)="","",VLOOKUP($C4764,'MSCI Database'!$C:$R,7, FALSE)),"")</f>
        <v>5.4</v>
      </c>
      <c r="U4764" s="164">
        <f>IFERROR(IF(VLOOKUP($C4764,'MSCI Database'!$C:$R,8, FALSE)="","",VLOOKUP($C4764,'MSCI Database'!$C:$R,8, FALSE)),"")</f>
        <v>2.5</v>
      </c>
      <c r="V4764" s="175">
        <f>IFERROR(IF(VLOOKUP($C4764,'MSCI Database'!$C:$R,9, FALSE)="","",VLOOKUP($C4764,'MSCI Database'!$C:$R,9, FALSE)),"")</f>
        <v>5.2</v>
      </c>
      <c r="W4764" s="165">
        <f t="shared" ca="1" si="179"/>
        <v>0</v>
      </c>
      <c r="X4764" s="236">
        <f>IFERROR(IF(VLOOKUP($C4764,'MSCI Database'!$C:$R,10, FALSE)="","",VLOOKUP($C4764,'MSCI Database'!$C:$R,10, FALSE)),"")</f>
        <v>4467589</v>
      </c>
      <c r="Y4764" s="133" t="str">
        <f>IFERROR(IF(VLOOKUP($C4764,'MSCI Database'!$C:$R,11, FALSE)="","",VLOOKUP($C4764,'MSCI Database'!$C:$R,11, FALSE)),"")</f>
        <v>2019</v>
      </c>
      <c r="Z4764" s="133" t="str">
        <f>IFERROR(IF(VLOOKUP($C4764,'MSCI Database'!$C:$R,12, FALSE)="","",VLOOKUP($C4764,'MSCI Database'!$C:$R,12, FALSE)),"")</f>
        <v>E.Segmt-Moderate</v>
      </c>
      <c r="AA4764" s="202" t="str">
        <f>IFERROR(IF(VLOOKUP($C4764,'MSCI Database'!$C:$R,13, FALSE)="","",VLOOKUP($C4764,'MSCI Database'!$C:$R,13, FALSE)),"")</f>
        <v>Investigations over alleged involvement in corruption continue</v>
      </c>
    </row>
    <row r="4765" spans="1:27" s="130" customFormat="1" ht="15" hidden="1" customHeight="1" outlineLevel="1">
      <c r="A4765" s="130" t="s">
        <v>704</v>
      </c>
      <c r="B4765" s="130" t="s">
        <v>705</v>
      </c>
      <c r="C4765" s="130" t="s">
        <v>706</v>
      </c>
      <c r="D4765" s="130" t="s">
        <v>12138</v>
      </c>
      <c r="E4765" s="130" t="s">
        <v>18688</v>
      </c>
      <c r="F4765" s="215">
        <v>4.0099115682648576E-3</v>
      </c>
      <c r="G4765" s="132" t="str">
        <f ca="1">IFERROR(_xll.BQL($A4765, "cur_mkt_cap(currency=EUR)")/1000000, " ")</f>
        <v xml:space="preserve"> </v>
      </c>
      <c r="M4765" s="308"/>
      <c r="N4765" s="215">
        <f t="shared" si="178"/>
        <v>4.2579018151972208E-5</v>
      </c>
      <c r="O4765" s="172" t="str">
        <f>IFERROR(IF(VLOOKUP($C4765,'MSCI Database'!$C:$R,2, FALSE)="","",VLOOKUP($C4765,'MSCI Database'!$C:$R,2, FALSE)),"")</f>
        <v>Multi-Line Insurance &amp; Brokerage</v>
      </c>
      <c r="P4765" s="186" t="str">
        <f>IFERROR(IF(VLOOKUP($C4765,'MSCI Database'!$C:$R,3, FALSE)="","",VLOOKUP($C4765,'MSCI Database'!$C:$R,3, FALSE)),"")</f>
        <v>BB</v>
      </c>
      <c r="Q4765" s="164" t="str">
        <f>IFERROR(IF(VLOOKUP($C4765,'MSCI Database'!$C:$R,4, FALSE)="","",VLOOKUP($C4765,'MSCI Database'!$C:$R,4, FALSE)),"")</f>
        <v>1</v>
      </c>
      <c r="R4765" s="164">
        <f>IFERROR(IF(VLOOKUP($C4765,'MSCI Database'!$C:$R,5, FALSE)="","",VLOOKUP($C4765,'MSCI Database'!$C:$R,5, FALSE)),"")</f>
        <v>3.6</v>
      </c>
      <c r="S4765" s="164">
        <f>IFERROR(IF(VLOOKUP($C4765,'MSCI Database'!$C:$R,6, FALSE)="","",VLOOKUP($C4765,'MSCI Database'!$C:$R,6, FALSE)),"")</f>
        <v>3.5</v>
      </c>
      <c r="T4765" s="211">
        <f>IFERROR(IF(VLOOKUP($C4765,'MSCI Database'!$C:$R,7, FALSE)="","",VLOOKUP($C4765,'MSCI Database'!$C:$R,7, FALSE)),"")</f>
        <v>3.6</v>
      </c>
      <c r="U4765" s="164">
        <f>IFERROR(IF(VLOOKUP($C4765,'MSCI Database'!$C:$R,8, FALSE)="","",VLOOKUP($C4765,'MSCI Database'!$C:$R,8, FALSE)),"")</f>
        <v>3.4</v>
      </c>
      <c r="V4765" s="175">
        <f>IFERROR(IF(VLOOKUP($C4765,'MSCI Database'!$C:$R,9, FALSE)="","",VLOOKUP($C4765,'MSCI Database'!$C:$R,9, FALSE)),"")</f>
        <v>3.5</v>
      </c>
      <c r="W4765" s="165">
        <f t="shared" ca="1" si="179"/>
        <v>0</v>
      </c>
      <c r="X4765" s="236">
        <f>IFERROR(IF(VLOOKUP($C4765,'MSCI Database'!$C:$R,10, FALSE)="","",VLOOKUP($C4765,'MSCI Database'!$C:$R,10, FALSE)),"")</f>
        <v>2664</v>
      </c>
      <c r="Y4765" s="133" t="str">
        <f>IFERROR(IF(VLOOKUP($C4765,'MSCI Database'!$C:$R,11, FALSE)="","",VLOOKUP($C4765,'MSCI Database'!$C:$R,11, FALSE)),"")</f>
        <v>2019</v>
      </c>
      <c r="Z4765" s="133" t="str">
        <f>IFERROR(IF(VLOOKUP($C4765,'MSCI Database'!$C:$R,12, FALSE)="","",VLOOKUP($C4765,'MSCI Database'!$C:$R,12, FALSE)),"")</f>
        <v>E.Segmt-Moderately Low</v>
      </c>
      <c r="AA4765" s="202" t="str">
        <f>IFERROR(IF(VLOOKUP($C4765,'MSCI Database'!$C:$R,13, FALSE)="","",VLOOKUP($C4765,'MSCI Database'!$C:$R,13, FALSE)),"")</f>
        <v>Improvements in executive pay disclosure drive upgrade</v>
      </c>
    </row>
    <row r="4766" spans="1:27" s="130" customFormat="1" ht="15" hidden="1" customHeight="1" outlineLevel="1">
      <c r="A4766" s="130" t="s">
        <v>1568</v>
      </c>
      <c r="B4766" s="130" t="s">
        <v>1569</v>
      </c>
      <c r="C4766" s="130" t="s">
        <v>1570</v>
      </c>
      <c r="D4766" s="130" t="s">
        <v>18678</v>
      </c>
      <c r="E4766" s="130" t="s">
        <v>18673</v>
      </c>
      <c r="F4766" s="215">
        <v>2.9129869683252639E-3</v>
      </c>
      <c r="G4766" s="132" t="str">
        <f ca="1">IFERROR(_xll.BQL($A4766, "cur_mkt_cap(currency=EUR)")/1000000, " ")</f>
        <v xml:space="preserve"> </v>
      </c>
      <c r="M4766" s="308"/>
      <c r="N4766" s="215">
        <f t="shared" si="178"/>
        <v>3.093138661271033E-5</v>
      </c>
      <c r="O4766" s="172" t="str">
        <f>IFERROR(IF(VLOOKUP($C4766,'MSCI Database'!$C:$R,2, FALSE)="","",VLOOKUP($C4766,'MSCI Database'!$C:$R,2, FALSE)),"")</f>
        <v>Construction &amp; Engineering</v>
      </c>
      <c r="P4766" s="186" t="str">
        <f>IFERROR(IF(VLOOKUP($C4766,'MSCI Database'!$C:$R,3, FALSE)="","",VLOOKUP($C4766,'MSCI Database'!$C:$R,3, FALSE)),"")</f>
        <v>BB</v>
      </c>
      <c r="Q4766" s="164" t="str">
        <f>IFERROR(IF(VLOOKUP($C4766,'MSCI Database'!$C:$R,4, FALSE)="","",VLOOKUP($C4766,'MSCI Database'!$C:$R,4, FALSE)),"")</f>
        <v>2</v>
      </c>
      <c r="R4766" s="164">
        <f>IFERROR(IF(VLOOKUP($C4766,'MSCI Database'!$C:$R,5, FALSE)="","",VLOOKUP($C4766,'MSCI Database'!$C:$R,5, FALSE)),"")</f>
        <v>3.3</v>
      </c>
      <c r="S4766" s="164">
        <f>IFERROR(IF(VLOOKUP($C4766,'MSCI Database'!$C:$R,6, FALSE)="","",VLOOKUP($C4766,'MSCI Database'!$C:$R,6, FALSE)),"")</f>
        <v>4.0999999999999996</v>
      </c>
      <c r="T4766" s="211">
        <f>IFERROR(IF(VLOOKUP($C4766,'MSCI Database'!$C:$R,7, FALSE)="","",VLOOKUP($C4766,'MSCI Database'!$C:$R,7, FALSE)),"")</f>
        <v>1.6</v>
      </c>
      <c r="U4766" s="164">
        <f>IFERROR(IF(VLOOKUP($C4766,'MSCI Database'!$C:$R,8, FALSE)="","",VLOOKUP($C4766,'MSCI Database'!$C:$R,8, FALSE)),"")</f>
        <v>4.3</v>
      </c>
      <c r="V4766" s="175">
        <f>IFERROR(IF(VLOOKUP($C4766,'MSCI Database'!$C:$R,9, FALSE)="","",VLOOKUP($C4766,'MSCI Database'!$C:$R,9, FALSE)),"")</f>
        <v>3.6</v>
      </c>
      <c r="W4766" s="165">
        <f t="shared" ca="1" si="179"/>
        <v>0</v>
      </c>
      <c r="X4766" s="236">
        <f>IFERROR(IF(VLOOKUP($C4766,'MSCI Database'!$C:$R,10, FALSE)="","",VLOOKUP($C4766,'MSCI Database'!$C:$R,10, FALSE)),"")</f>
        <v>13362200</v>
      </c>
      <c r="Y4766" s="133" t="str">
        <f>IFERROR(IF(VLOOKUP($C4766,'MSCI Database'!$C:$R,11, FALSE)="","",VLOOKUP($C4766,'MSCI Database'!$C:$R,11, FALSE)),"")</f>
        <v>2019</v>
      </c>
      <c r="Z4766" s="133" t="str">
        <f>IFERROR(IF(VLOOKUP($C4766,'MSCI Database'!$C:$R,12, FALSE)="","",VLOOKUP($C4766,'MSCI Database'!$C:$R,12, FALSE)),"")</f>
        <v>Reported</v>
      </c>
      <c r="AA4766" s="202" t="str">
        <f>IFERROR(IF(VLOOKUP($C4766,'MSCI Database'!$C:$R,13, FALSE)="","",VLOOKUP($C4766,'MSCI Database'!$C:$R,13, FALSE)),"")</f>
        <v>Strong board structure relative to home market peers</v>
      </c>
    </row>
    <row r="4767" spans="1:27" s="130" customFormat="1" ht="15" hidden="1" customHeight="1" outlineLevel="1">
      <c r="A4767" s="130" t="s">
        <v>2294</v>
      </c>
      <c r="B4767" s="130" t="s">
        <v>2295</v>
      </c>
      <c r="C4767" s="130" t="s">
        <v>2296</v>
      </c>
      <c r="D4767" s="130" t="s">
        <v>12131</v>
      </c>
      <c r="E4767" s="130" t="s">
        <v>18690</v>
      </c>
      <c r="F4767" s="215">
        <v>2.6005788080887441E-2</v>
      </c>
      <c r="G4767" s="132" t="str">
        <f ca="1">IFERROR(_xll.BQL($A4767, "cur_mkt_cap(currency=EUR)")/1000000, " ")</f>
        <v xml:space="preserve"> </v>
      </c>
      <c r="M4767" s="308"/>
      <c r="N4767" s="215">
        <f t="shared" si="178"/>
        <v>2.7614098313684079E-4</v>
      </c>
      <c r="O4767" s="172" t="str">
        <f>IFERROR(IF(VLOOKUP($C4767,'MSCI Database'!$C:$R,2, FALSE)="","",VLOOKUP($C4767,'MSCI Database'!$C:$R,2, FALSE)),"")</f>
        <v>Media &amp; Entertainment</v>
      </c>
      <c r="P4767" s="186" t="str">
        <f>IFERROR(IF(VLOOKUP($C4767,'MSCI Database'!$C:$R,3, FALSE)="","",VLOOKUP($C4767,'MSCI Database'!$C:$R,3, FALSE)),"")</f>
        <v>A</v>
      </c>
      <c r="Q4767" s="164" t="str">
        <f>IFERROR(IF(VLOOKUP($C4767,'MSCI Database'!$C:$R,4, FALSE)="","",VLOOKUP($C4767,'MSCI Database'!$C:$R,4, FALSE)),"")</f>
        <v>0</v>
      </c>
      <c r="R4767" s="164">
        <f>IFERROR(IF(VLOOKUP($C4767,'MSCI Database'!$C:$R,5, FALSE)="","",VLOOKUP($C4767,'MSCI Database'!$C:$R,5, FALSE)),"")</f>
        <v>6.7</v>
      </c>
      <c r="S4767" s="164">
        <f>IFERROR(IF(VLOOKUP($C4767,'MSCI Database'!$C:$R,6, FALSE)="","",VLOOKUP($C4767,'MSCI Database'!$C:$R,6, FALSE)),"")</f>
        <v>10</v>
      </c>
      <c r="T4767" s="211">
        <f>IFERROR(IF(VLOOKUP($C4767,'MSCI Database'!$C:$R,7, FALSE)="","",VLOOKUP($C4767,'MSCI Database'!$C:$R,7, FALSE)),"")</f>
        <v>5.4</v>
      </c>
      <c r="U4767" s="164">
        <f>IFERROR(IF(VLOOKUP($C4767,'MSCI Database'!$C:$R,8, FALSE)="","",VLOOKUP($C4767,'MSCI Database'!$C:$R,8, FALSE)),"")</f>
        <v>5.9</v>
      </c>
      <c r="V4767" s="175">
        <f>IFERROR(IF(VLOOKUP($C4767,'MSCI Database'!$C:$R,9, FALSE)="","",VLOOKUP($C4767,'MSCI Database'!$C:$R,9, FALSE)),"")</f>
        <v>5.9</v>
      </c>
      <c r="W4767" s="165">
        <f t="shared" ca="1" si="179"/>
        <v>0</v>
      </c>
      <c r="X4767" s="236">
        <f>IFERROR(IF(VLOOKUP($C4767,'MSCI Database'!$C:$R,10, FALSE)="","",VLOOKUP($C4767,'MSCI Database'!$C:$R,10, FALSE)),"")</f>
        <v>63995</v>
      </c>
      <c r="Y4767" s="133" t="str">
        <f>IFERROR(IF(VLOOKUP($C4767,'MSCI Database'!$C:$R,11, FALSE)="","",VLOOKUP($C4767,'MSCI Database'!$C:$R,11, FALSE)),"")</f>
        <v>2019</v>
      </c>
      <c r="Z4767" s="133" t="str">
        <f>IFERROR(IF(VLOOKUP($C4767,'MSCI Database'!$C:$R,12, FALSE)="","",VLOOKUP($C4767,'MSCI Database'!$C:$R,12, FALSE)),"")</f>
        <v>Reported</v>
      </c>
      <c r="AA4767" s="202" t="str">
        <f>IFERROR(IF(VLOOKUP($C4767,'MSCI Database'!$C:$R,13, FALSE)="","",VLOOKUP($C4767,'MSCI Database'!$C:$R,13, FALSE)),"")</f>
        <v>Strong data privacy safeguards; board entrenchment persists</v>
      </c>
    </row>
    <row r="4768" spans="1:27" s="130" customFormat="1" ht="15" hidden="1" customHeight="1" outlineLevel="1">
      <c r="A4768" s="130" t="s">
        <v>4711</v>
      </c>
      <c r="B4768" s="130" t="s">
        <v>4712</v>
      </c>
      <c r="C4768" s="130" t="s">
        <v>4713</v>
      </c>
      <c r="D4768" s="130" t="s">
        <v>18675</v>
      </c>
      <c r="E4768" s="130" t="s">
        <v>18682</v>
      </c>
      <c r="F4768" s="215">
        <v>2.8815494577265149E-3</v>
      </c>
      <c r="G4768" s="132" t="str">
        <f ca="1">IFERROR(_xll.BQL($A4768, "cur_mkt_cap(currency=EUR)")/1000000, " ")</f>
        <v xml:space="preserve"> </v>
      </c>
      <c r="M4768" s="308"/>
      <c r="N4768" s="215">
        <f t="shared" si="178"/>
        <v>3.0597569192637852E-5</v>
      </c>
      <c r="O4768" s="172" t="str">
        <f>IFERROR(IF(VLOOKUP($C4768,'MSCI Database'!$C:$R,2, FALSE)="","",VLOOKUP($C4768,'MSCI Database'!$C:$R,2, FALSE)),"")</f>
        <v>Textiles, Apparel &amp; Luxury Goods</v>
      </c>
      <c r="P4768" s="186" t="str">
        <f>IFERROR(IF(VLOOKUP($C4768,'MSCI Database'!$C:$R,3, FALSE)="","",VLOOKUP($C4768,'MSCI Database'!$C:$R,3, FALSE)),"")</f>
        <v>B</v>
      </c>
      <c r="Q4768" s="164" t="str">
        <f>IFERROR(IF(VLOOKUP($C4768,'MSCI Database'!$C:$R,4, FALSE)="","",VLOOKUP($C4768,'MSCI Database'!$C:$R,4, FALSE)),"")</f>
        <v>0</v>
      </c>
      <c r="R4768" s="164">
        <f>IFERROR(IF(VLOOKUP($C4768,'MSCI Database'!$C:$R,5, FALSE)="","",VLOOKUP($C4768,'MSCI Database'!$C:$R,5, FALSE)),"")</f>
        <v>2.4</v>
      </c>
      <c r="S4768" s="164">
        <f>IFERROR(IF(VLOOKUP($C4768,'MSCI Database'!$C:$R,6, FALSE)="","",VLOOKUP($C4768,'MSCI Database'!$C:$R,6, FALSE)),"")</f>
        <v>2.6</v>
      </c>
      <c r="T4768" s="211">
        <f>IFERROR(IF(VLOOKUP($C4768,'MSCI Database'!$C:$R,7, FALSE)="","",VLOOKUP($C4768,'MSCI Database'!$C:$R,7, FALSE)),"")</f>
        <v>3.8</v>
      </c>
      <c r="U4768" s="164">
        <f>IFERROR(IF(VLOOKUP($C4768,'MSCI Database'!$C:$R,8, FALSE)="","",VLOOKUP($C4768,'MSCI Database'!$C:$R,8, FALSE)),"")</f>
        <v>4.3</v>
      </c>
      <c r="V4768" s="175">
        <f>IFERROR(IF(VLOOKUP($C4768,'MSCI Database'!$C:$R,9, FALSE)="","",VLOOKUP($C4768,'MSCI Database'!$C:$R,9, FALSE)),"")</f>
        <v>3.7</v>
      </c>
      <c r="W4768" s="165">
        <f t="shared" ca="1" si="179"/>
        <v>0</v>
      </c>
      <c r="X4768" s="236">
        <f>IFERROR(IF(VLOOKUP($C4768,'MSCI Database'!$C:$R,10, FALSE)="","",VLOOKUP($C4768,'MSCI Database'!$C:$R,10, FALSE)),"")</f>
        <v>24749</v>
      </c>
      <c r="Y4768" s="133" t="str">
        <f>IFERROR(IF(VLOOKUP($C4768,'MSCI Database'!$C:$R,11, FALSE)="","",VLOOKUP($C4768,'MSCI Database'!$C:$R,11, FALSE)),"")</f>
        <v>2019</v>
      </c>
      <c r="Z4768" s="133" t="str">
        <f>IFERROR(IF(VLOOKUP($C4768,'MSCI Database'!$C:$R,12, FALSE)="","",VLOOKUP($C4768,'MSCI Database'!$C:$R,12, FALSE)),"")</f>
        <v>E.Segmt-Moderate</v>
      </c>
      <c r="AA4768" s="202" t="str">
        <f>IFERROR(IF(VLOOKUP($C4768,'MSCI Database'!$C:$R,13, FALSE)="","",VLOOKUP($C4768,'MSCI Database'!$C:$R,13, FALSE)),"")</f>
        <v>Lags peers on chemical safety management</v>
      </c>
    </row>
    <row r="4769" spans="1:27" s="130" customFormat="1" ht="15" hidden="1" customHeight="1" outlineLevel="1">
      <c r="A4769" s="130" t="s">
        <v>7618</v>
      </c>
      <c r="B4769" s="130" t="s">
        <v>7619</v>
      </c>
      <c r="C4769" s="130" t="s">
        <v>7620</v>
      </c>
      <c r="D4769" s="130" t="s">
        <v>12128</v>
      </c>
      <c r="E4769" s="130" t="s">
        <v>18688</v>
      </c>
      <c r="F4769" s="215">
        <v>2.2381191940894499E-2</v>
      </c>
      <c r="G4769" s="132" t="str">
        <f ca="1">IFERROR(_xll.BQL($A4769, "cur_mkt_cap(currency=EUR)")/1000000, " ")</f>
        <v xml:space="preserve"> </v>
      </c>
      <c r="M4769" s="308"/>
      <c r="N4769" s="215">
        <f t="shared" si="178"/>
        <v>2.3765341496707459E-4</v>
      </c>
      <c r="O4769" s="172" t="str">
        <f>IFERROR(IF(VLOOKUP($C4769,'MSCI Database'!$C:$R,2, FALSE)="","",VLOOKUP($C4769,'MSCI Database'!$C:$R,2, FALSE)),"")</f>
        <v>Diversified Financials</v>
      </c>
      <c r="P4769" s="186" t="str">
        <f>IFERROR(IF(VLOOKUP($C4769,'MSCI Database'!$C:$R,3, FALSE)="","",VLOOKUP($C4769,'MSCI Database'!$C:$R,3, FALSE)),"")</f>
        <v>BBB</v>
      </c>
      <c r="Q4769" s="164" t="str">
        <f>IFERROR(IF(VLOOKUP($C4769,'MSCI Database'!$C:$R,4, FALSE)="","",VLOOKUP($C4769,'MSCI Database'!$C:$R,4, FALSE)),"")</f>
        <v>1</v>
      </c>
      <c r="R4769" s="164">
        <f>IFERROR(IF(VLOOKUP($C4769,'MSCI Database'!$C:$R,5, FALSE)="","",VLOOKUP($C4769,'MSCI Database'!$C:$R,5, FALSE)),"")</f>
        <v>5.0999999999999996</v>
      </c>
      <c r="S4769" s="164">
        <f>IFERROR(IF(VLOOKUP($C4769,'MSCI Database'!$C:$R,6, FALSE)="","",VLOOKUP($C4769,'MSCI Database'!$C:$R,6, FALSE)),"")</f>
        <v>9</v>
      </c>
      <c r="T4769" s="211">
        <f>IFERROR(IF(VLOOKUP($C4769,'MSCI Database'!$C:$R,7, FALSE)="","",VLOOKUP($C4769,'MSCI Database'!$C:$R,7, FALSE)),"")</f>
        <v>2.2000000000000002</v>
      </c>
      <c r="U4769" s="164">
        <f>IFERROR(IF(VLOOKUP($C4769,'MSCI Database'!$C:$R,8, FALSE)="","",VLOOKUP($C4769,'MSCI Database'!$C:$R,8, FALSE)),"")</f>
        <v>5.8</v>
      </c>
      <c r="V4769" s="175">
        <f>IFERROR(IF(VLOOKUP($C4769,'MSCI Database'!$C:$R,9, FALSE)="","",VLOOKUP($C4769,'MSCI Database'!$C:$R,9, FALSE)),"")</f>
        <v>4.7</v>
      </c>
      <c r="W4769" s="165">
        <f t="shared" ca="1" si="179"/>
        <v>0</v>
      </c>
      <c r="X4769" s="236">
        <f>IFERROR(IF(VLOOKUP($C4769,'MSCI Database'!$C:$R,10, FALSE)="","",VLOOKUP($C4769,'MSCI Database'!$C:$R,10, FALSE)),"")</f>
        <v>34815</v>
      </c>
      <c r="Y4769" s="133" t="str">
        <f>IFERROR(IF(VLOOKUP($C4769,'MSCI Database'!$C:$R,11, FALSE)="","",VLOOKUP($C4769,'MSCI Database'!$C:$R,11, FALSE)),"")</f>
        <v>2019</v>
      </c>
      <c r="Z4769" s="133" t="str">
        <f>IFERROR(IF(VLOOKUP($C4769,'MSCI Database'!$C:$R,12, FALSE)="","",VLOOKUP($C4769,'MSCI Database'!$C:$R,12, FALSE)),"")</f>
        <v>Reported</v>
      </c>
      <c r="AA4769" s="202" t="str">
        <f>IFERROR(IF(VLOOKUP($C4769,'MSCI Database'!$C:$R,13, FALSE)="","",VLOOKUP($C4769,'MSCI Database'!$C:$R,13, FALSE)),"")</f>
        <v>Strong internal controls with commitment to business ethics</v>
      </c>
    </row>
    <row r="4770" spans="1:27" s="130" customFormat="1" ht="15" hidden="1" customHeight="1" outlineLevel="1">
      <c r="A4770" s="130" t="s">
        <v>4763</v>
      </c>
      <c r="B4770" s="130" t="s">
        <v>4764</v>
      </c>
      <c r="C4770" s="130" t="s">
        <v>4765</v>
      </c>
      <c r="D4770" s="130" t="s">
        <v>18678</v>
      </c>
      <c r="E4770" s="130" t="s">
        <v>18682</v>
      </c>
      <c r="F4770" s="215">
        <v>2.8761347378624528E-3</v>
      </c>
      <c r="G4770" s="132" t="str">
        <f ca="1">IFERROR(_xll.BQL($A4770, "cur_mkt_cap(currency=EUR)")/1000000, " ")</f>
        <v xml:space="preserve"> </v>
      </c>
      <c r="M4770" s="308"/>
      <c r="N4770" s="215">
        <f t="shared" si="178"/>
        <v>3.054007329741553E-5</v>
      </c>
      <c r="O4770" s="172" t="str">
        <f>IFERROR(IF(VLOOKUP($C4770,'MSCI Database'!$C:$R,2, FALSE)="","",VLOOKUP($C4770,'MSCI Database'!$C:$R,2, FALSE)),"")</f>
        <v>Diversified Consumer Services</v>
      </c>
      <c r="P4770" s="186" t="str">
        <f>IFERROR(IF(VLOOKUP($C4770,'MSCI Database'!$C:$R,3, FALSE)="","",VLOOKUP($C4770,'MSCI Database'!$C:$R,3, FALSE)),"")</f>
        <v>B</v>
      </c>
      <c r="Q4770" s="164" t="str">
        <f>IFERROR(IF(VLOOKUP($C4770,'MSCI Database'!$C:$R,4, FALSE)="","",VLOOKUP($C4770,'MSCI Database'!$C:$R,4, FALSE)),"")</f>
        <v/>
      </c>
      <c r="R4770" s="164">
        <f>IFERROR(IF(VLOOKUP($C4770,'MSCI Database'!$C:$R,5, FALSE)="","",VLOOKUP($C4770,'MSCI Database'!$C:$R,5, FALSE)),"")</f>
        <v>1.7</v>
      </c>
      <c r="S4770" s="164">
        <f>IFERROR(IF(VLOOKUP($C4770,'MSCI Database'!$C:$R,6, FALSE)="","",VLOOKUP($C4770,'MSCI Database'!$C:$R,6, FALSE)),"")</f>
        <v>6.4</v>
      </c>
      <c r="T4770" s="211">
        <f>IFERROR(IF(VLOOKUP($C4770,'MSCI Database'!$C:$R,7, FALSE)="","",VLOOKUP($C4770,'MSCI Database'!$C:$R,7, FALSE)),"")</f>
        <v>3.4</v>
      </c>
      <c r="U4770" s="164">
        <f>IFERROR(IF(VLOOKUP($C4770,'MSCI Database'!$C:$R,8, FALSE)="","",VLOOKUP($C4770,'MSCI Database'!$C:$R,8, FALSE)),"")</f>
        <v>4.3</v>
      </c>
      <c r="V4770" s="175">
        <f>IFERROR(IF(VLOOKUP($C4770,'MSCI Database'!$C:$R,9, FALSE)="","",VLOOKUP($C4770,'MSCI Database'!$C:$R,9, FALSE)),"")</f>
        <v>3.9</v>
      </c>
      <c r="W4770" s="165">
        <f t="shared" ca="1" si="179"/>
        <v>0</v>
      </c>
      <c r="X4770" s="236">
        <f>IFERROR(IF(VLOOKUP($C4770,'MSCI Database'!$C:$R,10, FALSE)="","",VLOOKUP($C4770,'MSCI Database'!$C:$R,10, FALSE)),"")</f>
        <v>49100</v>
      </c>
      <c r="Y4770" s="133" t="str">
        <f>IFERROR(IF(VLOOKUP($C4770,'MSCI Database'!$C:$R,11, FALSE)="","",VLOOKUP($C4770,'MSCI Database'!$C:$R,11, FALSE)),"")</f>
        <v>2019</v>
      </c>
      <c r="Z4770" s="133" t="str">
        <f>IFERROR(IF(VLOOKUP($C4770,'MSCI Database'!$C:$R,12, FALSE)="","",VLOOKUP($C4770,'MSCI Database'!$C:$R,12, FALSE)),"")</f>
        <v>Reported</v>
      </c>
      <c r="AA4770" s="202" t="str">
        <f>IFERROR(IF(VLOOKUP($C4770,'MSCI Database'!$C:$R,13, FALSE)="","",VLOOKUP($C4770,'MSCI Database'!$C:$R,13, FALSE)),"")</f>
        <v>Limited responsible advertising mechanisms; employee engagement strategy lags those of peers</v>
      </c>
    </row>
    <row r="4771" spans="1:27" s="130" customFormat="1" ht="15" hidden="1" customHeight="1" outlineLevel="1">
      <c r="A4771" s="130" t="s">
        <v>8000</v>
      </c>
      <c r="B4771" s="130" t="s">
        <v>8001</v>
      </c>
      <c r="C4771" s="130" t="s">
        <v>8002</v>
      </c>
      <c r="D4771" s="130" t="s">
        <v>12128</v>
      </c>
      <c r="E4771" s="130" t="s">
        <v>18674</v>
      </c>
      <c r="F4771" s="215">
        <v>2.2342863216322159E-2</v>
      </c>
      <c r="G4771" s="132" t="str">
        <f ca="1">IFERROR(_xll.BQL($A4771, "cur_mkt_cap(currency=EUR)")/1000000, " ")</f>
        <v xml:space="preserve"> </v>
      </c>
      <c r="M4771" s="308"/>
      <c r="N4771" s="215">
        <f t="shared" si="178"/>
        <v>2.3724642358296938E-4</v>
      </c>
      <c r="O4771" s="172" t="str">
        <f>IFERROR(IF(VLOOKUP($C4771,'MSCI Database'!$C:$R,2, FALSE)="","",VLOOKUP($C4771,'MSCI Database'!$C:$R,2, FALSE)),"")</f>
        <v>Food Products</v>
      </c>
      <c r="P4771" s="186" t="str">
        <f>IFERROR(IF(VLOOKUP($C4771,'MSCI Database'!$C:$R,3, FALSE)="","",VLOOKUP($C4771,'MSCI Database'!$C:$R,3, FALSE)),"")</f>
        <v>A</v>
      </c>
      <c r="Q4771" s="164" t="str">
        <f>IFERROR(IF(VLOOKUP($C4771,'MSCI Database'!$C:$R,4, FALSE)="","",VLOOKUP($C4771,'MSCI Database'!$C:$R,4, FALSE)),"")</f>
        <v>1</v>
      </c>
      <c r="R4771" s="164">
        <f>IFERROR(IF(VLOOKUP($C4771,'MSCI Database'!$C:$R,5, FALSE)="","",VLOOKUP($C4771,'MSCI Database'!$C:$R,5, FALSE)),"")</f>
        <v>7</v>
      </c>
      <c r="S4771" s="164">
        <f>IFERROR(IF(VLOOKUP($C4771,'MSCI Database'!$C:$R,6, FALSE)="","",VLOOKUP($C4771,'MSCI Database'!$C:$R,6, FALSE)),"")</f>
        <v>4.8</v>
      </c>
      <c r="T4771" s="211">
        <f>IFERROR(IF(VLOOKUP($C4771,'MSCI Database'!$C:$R,7, FALSE)="","",VLOOKUP($C4771,'MSCI Database'!$C:$R,7, FALSE)),"")</f>
        <v>5</v>
      </c>
      <c r="U4771" s="164">
        <f>IFERROR(IF(VLOOKUP($C4771,'MSCI Database'!$C:$R,8, FALSE)="","",VLOOKUP($C4771,'MSCI Database'!$C:$R,8, FALSE)),"")</f>
        <v>5.2</v>
      </c>
      <c r="V4771" s="175">
        <f>IFERROR(IF(VLOOKUP($C4771,'MSCI Database'!$C:$R,9, FALSE)="","",VLOOKUP($C4771,'MSCI Database'!$C:$R,9, FALSE)),"")</f>
        <v>5</v>
      </c>
      <c r="W4771" s="165">
        <f t="shared" ca="1" si="179"/>
        <v>0</v>
      </c>
      <c r="X4771" s="236">
        <f>IFERROR(IF(VLOOKUP($C4771,'MSCI Database'!$C:$R,10, FALSE)="","",VLOOKUP($C4771,'MSCI Database'!$C:$R,10, FALSE)),"")</f>
        <v>439459</v>
      </c>
      <c r="Y4771" s="133" t="str">
        <f>IFERROR(IF(VLOOKUP($C4771,'MSCI Database'!$C:$R,11, FALSE)="","",VLOOKUP($C4771,'MSCI Database'!$C:$R,11, FALSE)),"")</f>
        <v>2019</v>
      </c>
      <c r="Z4771" s="133" t="str">
        <f>IFERROR(IF(VLOOKUP($C4771,'MSCI Database'!$C:$R,12, FALSE)="","",VLOOKUP($C4771,'MSCI Database'!$C:$R,12, FALSE)),"")</f>
        <v>Reported</v>
      </c>
      <c r="AA4771" s="202" t="str">
        <f>IFERROR(IF(VLOOKUP($C4771,'MSCI Database'!$C:$R,13, FALSE)="","",VLOOKUP($C4771,'MSCI Database'!$C:$R,13, FALSE)),"")</f>
        <v>Strong business ethics compliance and reduced water risk drive the upgrade</v>
      </c>
    </row>
    <row r="4772" spans="1:27" s="130" customFormat="1" ht="15" hidden="1" customHeight="1" outlineLevel="1">
      <c r="A4772" s="130" t="s">
        <v>8109</v>
      </c>
      <c r="B4772" s="130" t="s">
        <v>8110</v>
      </c>
      <c r="C4772" s="130" t="s">
        <v>8111</v>
      </c>
      <c r="D4772" s="130" t="s">
        <v>12128</v>
      </c>
      <c r="E4772" s="130" t="s">
        <v>12133</v>
      </c>
      <c r="F4772" s="215">
        <v>2.2222155829163859E-2</v>
      </c>
      <c r="G4772" s="132" t="str">
        <f ca="1">IFERROR(_xll.BQL($A4772, "cur_mkt_cap(currency=EUR)")/1000000, " ")</f>
        <v xml:space="preserve"> </v>
      </c>
      <c r="M4772" s="308"/>
      <c r="N4772" s="215">
        <f t="shared" si="178"/>
        <v>2.3596469905079611E-4</v>
      </c>
      <c r="O4772" s="172" t="str">
        <f>IFERROR(IF(VLOOKUP($C4772,'MSCI Database'!$C:$R,2, FALSE)="","",VLOOKUP($C4772,'MSCI Database'!$C:$R,2, FALSE)),"")</f>
        <v>Health Care Equipment &amp; Supplies</v>
      </c>
      <c r="P4772" s="186" t="str">
        <f>IFERROR(IF(VLOOKUP($C4772,'MSCI Database'!$C:$R,3, FALSE)="","",VLOOKUP($C4772,'MSCI Database'!$C:$R,3, FALSE)),"")</f>
        <v>BB</v>
      </c>
      <c r="Q4772" s="164" t="str">
        <f>IFERROR(IF(VLOOKUP($C4772,'MSCI Database'!$C:$R,4, FALSE)="","",VLOOKUP($C4772,'MSCI Database'!$C:$R,4, FALSE)),"")</f>
        <v/>
      </c>
      <c r="R4772" s="164">
        <f>IFERROR(IF(VLOOKUP($C4772,'MSCI Database'!$C:$R,5, FALSE)="","",VLOOKUP($C4772,'MSCI Database'!$C:$R,5, FALSE)),"")</f>
        <v>3.7</v>
      </c>
      <c r="S4772" s="164">
        <f>IFERROR(IF(VLOOKUP($C4772,'MSCI Database'!$C:$R,6, FALSE)="","",VLOOKUP($C4772,'MSCI Database'!$C:$R,6, FALSE)),"")</f>
        <v>6.1</v>
      </c>
      <c r="T4772" s="211">
        <f>IFERROR(IF(VLOOKUP($C4772,'MSCI Database'!$C:$R,7, FALSE)="","",VLOOKUP($C4772,'MSCI Database'!$C:$R,7, FALSE)),"")</f>
        <v>3.5</v>
      </c>
      <c r="U4772" s="164">
        <f>IFERROR(IF(VLOOKUP($C4772,'MSCI Database'!$C:$R,8, FALSE)="","",VLOOKUP($C4772,'MSCI Database'!$C:$R,8, FALSE)),"")</f>
        <v>5.3</v>
      </c>
      <c r="V4772" s="175">
        <f>IFERROR(IF(VLOOKUP($C4772,'MSCI Database'!$C:$R,9, FALSE)="","",VLOOKUP($C4772,'MSCI Database'!$C:$R,9, FALSE)),"")</f>
        <v>4.5999999999999996</v>
      </c>
      <c r="W4772" s="165">
        <f t="shared" ca="1" si="179"/>
        <v>0</v>
      </c>
      <c r="X4772" s="236">
        <f>IFERROR(IF(VLOOKUP($C4772,'MSCI Database'!$C:$R,10, FALSE)="","",VLOOKUP($C4772,'MSCI Database'!$C:$R,10, FALSE)),"")</f>
        <v>3860</v>
      </c>
      <c r="Y4772" s="133" t="str">
        <f>IFERROR(IF(VLOOKUP($C4772,'MSCI Database'!$C:$R,11, FALSE)="","",VLOOKUP($C4772,'MSCI Database'!$C:$R,11, FALSE)),"")</f>
        <v>2019</v>
      </c>
      <c r="Z4772" s="133" t="str">
        <f>IFERROR(IF(VLOOKUP($C4772,'MSCI Database'!$C:$R,12, FALSE)="","",VLOOKUP($C4772,'MSCI Database'!$C:$R,12, FALSE)),"")</f>
        <v>E.Segmt-Moderate</v>
      </c>
      <c r="AA4772" s="202" t="str">
        <f>IFERROR(IF(VLOOKUP($C4772,'MSCI Database'!$C:$R,13, FALSE)="","",VLOOKUP($C4772,'MSCI Database'!$C:$R,13, FALSE)),"")</f>
        <v>Weak ownership structure and business ethics programs relative to peers</v>
      </c>
    </row>
    <row r="4773" spans="1:27" s="130" customFormat="1" ht="15" hidden="1" customHeight="1" outlineLevel="1">
      <c r="A4773" s="130" t="s">
        <v>6477</v>
      </c>
      <c r="B4773" s="130" t="s">
        <v>6478</v>
      </c>
      <c r="C4773" s="130" t="s">
        <v>6479</v>
      </c>
      <c r="D4773" s="130" t="s">
        <v>12128</v>
      </c>
      <c r="E4773" s="130" t="s">
        <v>12133</v>
      </c>
      <c r="F4773" s="215">
        <v>2.209891290423046E-2</v>
      </c>
      <c r="G4773" s="132" t="str">
        <f ca="1">IFERROR(_xll.BQL($A4773, "cur_mkt_cap(currency=EUR)")/1000000, " ")</f>
        <v xml:space="preserve"> </v>
      </c>
      <c r="M4773" s="308"/>
      <c r="N4773" s="215">
        <f t="shared" si="178"/>
        <v>2.3465605105482248E-4</v>
      </c>
      <c r="O4773" s="172" t="str">
        <f>IFERROR(IF(VLOOKUP($C4773,'MSCI Database'!$C:$R,2, FALSE)="","",VLOOKUP($C4773,'MSCI Database'!$C:$R,2, FALSE)),"")</f>
        <v>Health Care Equipment &amp; Supplies</v>
      </c>
      <c r="P4773" s="186" t="str">
        <f>IFERROR(IF(VLOOKUP($C4773,'MSCI Database'!$C:$R,3, FALSE)="","",VLOOKUP($C4773,'MSCI Database'!$C:$R,3, FALSE)),"")</f>
        <v>B</v>
      </c>
      <c r="Q4773" s="164" t="str">
        <f>IFERROR(IF(VLOOKUP($C4773,'MSCI Database'!$C:$R,4, FALSE)="","",VLOOKUP($C4773,'MSCI Database'!$C:$R,4, FALSE)),"")</f>
        <v>-1</v>
      </c>
      <c r="R4773" s="164">
        <f>IFERROR(IF(VLOOKUP($C4773,'MSCI Database'!$C:$R,5, FALSE)="","",VLOOKUP($C4773,'MSCI Database'!$C:$R,5, FALSE)),"")</f>
        <v>2.7</v>
      </c>
      <c r="S4773" s="164">
        <f>IFERROR(IF(VLOOKUP($C4773,'MSCI Database'!$C:$R,6, FALSE)="","",VLOOKUP($C4773,'MSCI Database'!$C:$R,6, FALSE)),"")</f>
        <v>6.4</v>
      </c>
      <c r="T4773" s="211">
        <f>IFERROR(IF(VLOOKUP($C4773,'MSCI Database'!$C:$R,7, FALSE)="","",VLOOKUP($C4773,'MSCI Database'!$C:$R,7, FALSE)),"")</f>
        <v>4.5</v>
      </c>
      <c r="U4773" s="164">
        <f>IFERROR(IF(VLOOKUP($C4773,'MSCI Database'!$C:$R,8, FALSE)="","",VLOOKUP($C4773,'MSCI Database'!$C:$R,8, FALSE)),"")</f>
        <v>3.5</v>
      </c>
      <c r="V4773" s="175">
        <f>IFERROR(IF(VLOOKUP($C4773,'MSCI Database'!$C:$R,9, FALSE)="","",VLOOKUP($C4773,'MSCI Database'!$C:$R,9, FALSE)),"")</f>
        <v>4</v>
      </c>
      <c r="W4773" s="165">
        <f t="shared" ca="1" si="179"/>
        <v>0</v>
      </c>
      <c r="X4773" s="236">
        <f>IFERROR(IF(VLOOKUP($C4773,'MSCI Database'!$C:$R,10, FALSE)="","",VLOOKUP($C4773,'MSCI Database'!$C:$R,10, FALSE)),"")</f>
        <v>58174</v>
      </c>
      <c r="Y4773" s="133" t="str">
        <f>IFERROR(IF(VLOOKUP($C4773,'MSCI Database'!$C:$R,11, FALSE)="","",VLOOKUP($C4773,'MSCI Database'!$C:$R,11, FALSE)),"")</f>
        <v>2019</v>
      </c>
      <c r="Z4773" s="133" t="str">
        <f>IFERROR(IF(VLOOKUP($C4773,'MSCI Database'!$C:$R,12, FALSE)="","",VLOOKUP($C4773,'MSCI Database'!$C:$R,12, FALSE)),"")</f>
        <v>E.Segmt-Moderately High</v>
      </c>
      <c r="AA4773" s="202" t="str">
        <f>IFERROR(IF(VLOOKUP($C4773,'MSCI Database'!$C:$R,13, FALSE)="","",VLOOKUP($C4773,'MSCI Database'!$C:$R,13, FALSE)),"")</f>
        <v>Subpar corporate governance performance, lack of employee-focused initiatives drive downgrade</v>
      </c>
    </row>
    <row r="4774" spans="1:27" s="130" customFormat="1" ht="15" hidden="1" customHeight="1" outlineLevel="1">
      <c r="A4774" s="130" t="s">
        <v>1811</v>
      </c>
      <c r="B4774" s="130" t="s">
        <v>1812</v>
      </c>
      <c r="C4774" s="130" t="s">
        <v>1813</v>
      </c>
      <c r="D4774" s="130" t="s">
        <v>12129</v>
      </c>
      <c r="E4774" s="130" t="s">
        <v>12133</v>
      </c>
      <c r="F4774" s="215">
        <v>2.5691642999877601E-2</v>
      </c>
      <c r="G4774" s="132" t="str">
        <f ca="1">IFERROR(_xll.BQL($A4774, "cur_mkt_cap(currency=EUR)")/1000000, " ")</f>
        <v xml:space="preserve"> </v>
      </c>
      <c r="M4774" s="308"/>
      <c r="N4774" s="215">
        <f t="shared" si="178"/>
        <v>2.7280525144327163E-4</v>
      </c>
      <c r="O4774" s="172" t="str">
        <f>IFERROR(IF(VLOOKUP($C4774,'MSCI Database'!$C:$R,2, FALSE)="","",VLOOKUP($C4774,'MSCI Database'!$C:$R,2, FALSE)),"")</f>
        <v>Health Care Providers &amp; Services</v>
      </c>
      <c r="P4774" s="186" t="str">
        <f>IFERROR(IF(VLOOKUP($C4774,'MSCI Database'!$C:$R,3, FALSE)="","",VLOOKUP($C4774,'MSCI Database'!$C:$R,3, FALSE)),"")</f>
        <v>BBB</v>
      </c>
      <c r="Q4774" s="164" t="str">
        <f>IFERROR(IF(VLOOKUP($C4774,'MSCI Database'!$C:$R,4, FALSE)="","",VLOOKUP($C4774,'MSCI Database'!$C:$R,4, FALSE)),"")</f>
        <v>0</v>
      </c>
      <c r="R4774" s="164">
        <f>IFERROR(IF(VLOOKUP($C4774,'MSCI Database'!$C:$R,5, FALSE)="","",VLOOKUP($C4774,'MSCI Database'!$C:$R,5, FALSE)),"")</f>
        <v>4.8</v>
      </c>
      <c r="S4774" s="164">
        <f>IFERROR(IF(VLOOKUP($C4774,'MSCI Database'!$C:$R,6, FALSE)="","",VLOOKUP($C4774,'MSCI Database'!$C:$R,6, FALSE)),"")</f>
        <v>10</v>
      </c>
      <c r="T4774" s="211">
        <f>IFERROR(IF(VLOOKUP($C4774,'MSCI Database'!$C:$R,7, FALSE)="","",VLOOKUP($C4774,'MSCI Database'!$C:$R,7, FALSE)),"")</f>
        <v>5.0999999999999996</v>
      </c>
      <c r="U4774" s="164">
        <f>IFERROR(IF(VLOOKUP($C4774,'MSCI Database'!$C:$R,8, FALSE)="","",VLOOKUP($C4774,'MSCI Database'!$C:$R,8, FALSE)),"")</f>
        <v>3.6</v>
      </c>
      <c r="V4774" s="175">
        <f>IFERROR(IF(VLOOKUP($C4774,'MSCI Database'!$C:$R,9, FALSE)="","",VLOOKUP($C4774,'MSCI Database'!$C:$R,9, FALSE)),"")</f>
        <v>4.8</v>
      </c>
      <c r="W4774" s="165">
        <f t="shared" ca="1" si="179"/>
        <v>0</v>
      </c>
      <c r="X4774" s="236">
        <f>IFERROR(IF(VLOOKUP($C4774,'MSCI Database'!$C:$R,10, FALSE)="","",VLOOKUP($C4774,'MSCI Database'!$C:$R,10, FALSE)),"")</f>
        <v>774500</v>
      </c>
      <c r="Y4774" s="133" t="str">
        <f>IFERROR(IF(VLOOKUP($C4774,'MSCI Database'!$C:$R,11, FALSE)="","",VLOOKUP($C4774,'MSCI Database'!$C:$R,11, FALSE)),"")</f>
        <v>2019</v>
      </c>
      <c r="Z4774" s="133" t="str">
        <f>IFERROR(IF(VLOOKUP($C4774,'MSCI Database'!$C:$R,12, FALSE)="","",VLOOKUP($C4774,'MSCI Database'!$C:$R,12, FALSE)),"")</f>
        <v>Reported</v>
      </c>
      <c r="AA4774" s="202" t="str">
        <f>IFERROR(IF(VLOOKUP($C4774,'MSCI Database'!$C:$R,13, FALSE)="","",VLOOKUP($C4774,'MSCI Database'!$C:$R,13, FALSE)),"")</f>
        <v>Rapid growth through acquisitions potentially poses corporate governance risks</v>
      </c>
    </row>
    <row r="4775" spans="1:27" s="130" customFormat="1" ht="15" hidden="1" customHeight="1" outlineLevel="1">
      <c r="A4775" s="130" t="s">
        <v>6796</v>
      </c>
      <c r="B4775" s="130" t="s">
        <v>6797</v>
      </c>
      <c r="C4775" s="130" t="s">
        <v>6798</v>
      </c>
      <c r="D4775" s="130" t="s">
        <v>12128</v>
      </c>
      <c r="E4775" s="130" t="s">
        <v>18689</v>
      </c>
      <c r="F4775" s="215">
        <v>2.2022721387241029E-2</v>
      </c>
      <c r="G4775" s="132" t="str">
        <f ca="1">IFERROR(_xll.BQL($A4775, "cur_mkt_cap(currency=EUR)")/1000000, " ")</f>
        <v xml:space="preserve"> </v>
      </c>
      <c r="M4775" s="308"/>
      <c r="N4775" s="215">
        <f t="shared" si="178"/>
        <v>2.3384701576072917E-4</v>
      </c>
      <c r="O4775" s="172" t="str">
        <f>IFERROR(IF(VLOOKUP($C4775,'MSCI Database'!$C:$R,2, FALSE)="","",VLOOKUP($C4775,'MSCI Database'!$C:$R,2, FALSE)),"")</f>
        <v>Software &amp; Services</v>
      </c>
      <c r="P4775" s="186" t="str">
        <f>IFERROR(IF(VLOOKUP($C4775,'MSCI Database'!$C:$R,3, FALSE)="","",VLOOKUP($C4775,'MSCI Database'!$C:$R,3, FALSE)),"")</f>
        <v>BBB</v>
      </c>
      <c r="Q4775" s="164" t="str">
        <f>IFERROR(IF(VLOOKUP($C4775,'MSCI Database'!$C:$R,4, FALSE)="","",VLOOKUP($C4775,'MSCI Database'!$C:$R,4, FALSE)),"")</f>
        <v/>
      </c>
      <c r="R4775" s="164">
        <f>IFERROR(IF(VLOOKUP($C4775,'MSCI Database'!$C:$R,5, FALSE)="","",VLOOKUP($C4775,'MSCI Database'!$C:$R,5, FALSE)),"")</f>
        <v>4.7</v>
      </c>
      <c r="S4775" s="164">
        <f>IFERROR(IF(VLOOKUP($C4775,'MSCI Database'!$C:$R,6, FALSE)="","",VLOOKUP($C4775,'MSCI Database'!$C:$R,6, FALSE)),"")</f>
        <v>4.0999999999999996</v>
      </c>
      <c r="T4775" s="211">
        <f>IFERROR(IF(VLOOKUP($C4775,'MSCI Database'!$C:$R,7, FALSE)="","",VLOOKUP($C4775,'MSCI Database'!$C:$R,7, FALSE)),"")</f>
        <v>4.2</v>
      </c>
      <c r="U4775" s="164">
        <f>IFERROR(IF(VLOOKUP($C4775,'MSCI Database'!$C:$R,8, FALSE)="","",VLOOKUP($C4775,'MSCI Database'!$C:$R,8, FALSE)),"")</f>
        <v>3.7</v>
      </c>
      <c r="V4775" s="175">
        <f>IFERROR(IF(VLOOKUP($C4775,'MSCI Database'!$C:$R,9, FALSE)="","",VLOOKUP($C4775,'MSCI Database'!$C:$R,9, FALSE)),"")</f>
        <v>4</v>
      </c>
      <c r="W4775" s="165">
        <f t="shared" ca="1" si="179"/>
        <v>0</v>
      </c>
      <c r="X4775" s="236">
        <f>IFERROR(IF(VLOOKUP($C4775,'MSCI Database'!$C:$R,10, FALSE)="","",VLOOKUP($C4775,'MSCI Database'!$C:$R,10, FALSE)),"")</f>
        <v>4652</v>
      </c>
      <c r="Y4775" s="133" t="str">
        <f>IFERROR(IF(VLOOKUP($C4775,'MSCI Database'!$C:$R,11, FALSE)="","",VLOOKUP($C4775,'MSCI Database'!$C:$R,11, FALSE)),"")</f>
        <v>2019</v>
      </c>
      <c r="Z4775" s="133" t="str">
        <f>IFERROR(IF(VLOOKUP($C4775,'MSCI Database'!$C:$R,12, FALSE)="","",VLOOKUP($C4775,'MSCI Database'!$C:$R,12, FALSE)),"")</f>
        <v>E.Segmt-Moderately High</v>
      </c>
      <c r="AA4775" s="202" t="str">
        <f>IFERROR(IF(VLOOKUP($C4775,'MSCI Database'!$C:$R,13, FALSE)="","",VLOOKUP($C4775,'MSCI Database'!$C:$R,13, FALSE)),"")</f>
        <v>Leads peers in data security management</v>
      </c>
    </row>
    <row r="4776" spans="1:27" s="130" customFormat="1" ht="15" hidden="1" customHeight="1" outlineLevel="1">
      <c r="A4776" s="130" t="s">
        <v>6704</v>
      </c>
      <c r="B4776" s="130" t="s">
        <v>6705</v>
      </c>
      <c r="C4776" s="130" t="s">
        <v>6706</v>
      </c>
      <c r="D4776" s="130" t="s">
        <v>12128</v>
      </c>
      <c r="E4776" s="130" t="s">
        <v>18689</v>
      </c>
      <c r="F4776" s="215">
        <v>2.199336920940731E-2</v>
      </c>
      <c r="G4776" s="132" t="str">
        <f ca="1">IFERROR(_xll.BQL($A4776, "cur_mkt_cap(currency=EUR)")/1000000, " ")</f>
        <v xml:space="preserve"> </v>
      </c>
      <c r="M4776" s="308"/>
      <c r="N4776" s="215">
        <f t="shared" si="178"/>
        <v>2.3353534132813746E-4</v>
      </c>
      <c r="O4776" s="172" t="str">
        <f>IFERROR(IF(VLOOKUP($C4776,'MSCI Database'!$C:$R,2, FALSE)="","",VLOOKUP($C4776,'MSCI Database'!$C:$R,2, FALSE)),"")</f>
        <v>Electronic Equipment, Instruments &amp; Components</v>
      </c>
      <c r="P4776" s="186" t="str">
        <f>IFERROR(IF(VLOOKUP($C4776,'MSCI Database'!$C:$R,3, FALSE)="","",VLOOKUP($C4776,'MSCI Database'!$C:$R,3, FALSE)),"")</f>
        <v>AA</v>
      </c>
      <c r="Q4776" s="164" t="str">
        <f>IFERROR(IF(VLOOKUP($C4776,'MSCI Database'!$C:$R,4, FALSE)="","",VLOOKUP($C4776,'MSCI Database'!$C:$R,4, FALSE)),"")</f>
        <v>0</v>
      </c>
      <c r="R4776" s="164">
        <f>IFERROR(IF(VLOOKUP($C4776,'MSCI Database'!$C:$R,5, FALSE)="","",VLOOKUP($C4776,'MSCI Database'!$C:$R,5, FALSE)),"")</f>
        <v>7.4</v>
      </c>
      <c r="S4776" s="164">
        <f>IFERROR(IF(VLOOKUP($C4776,'MSCI Database'!$C:$R,6, FALSE)="","",VLOOKUP($C4776,'MSCI Database'!$C:$R,6, FALSE)),"")</f>
        <v>4.5</v>
      </c>
      <c r="T4776" s="211">
        <f>IFERROR(IF(VLOOKUP($C4776,'MSCI Database'!$C:$R,7, FALSE)="","",VLOOKUP($C4776,'MSCI Database'!$C:$R,7, FALSE)),"")</f>
        <v>6.3</v>
      </c>
      <c r="U4776" s="164">
        <f>IFERROR(IF(VLOOKUP($C4776,'MSCI Database'!$C:$R,8, FALSE)="","",VLOOKUP($C4776,'MSCI Database'!$C:$R,8, FALSE)),"")</f>
        <v>4.4000000000000004</v>
      </c>
      <c r="V4776" s="175">
        <f>IFERROR(IF(VLOOKUP($C4776,'MSCI Database'!$C:$R,9, FALSE)="","",VLOOKUP($C4776,'MSCI Database'!$C:$R,9, FALSE)),"")</f>
        <v>5.2</v>
      </c>
      <c r="W4776" s="165">
        <f t="shared" ca="1" si="179"/>
        <v>0</v>
      </c>
      <c r="X4776" s="236">
        <f>IFERROR(IF(VLOOKUP($C4776,'MSCI Database'!$C:$R,10, FALSE)="","",VLOOKUP($C4776,'MSCI Database'!$C:$R,10, FALSE)),"")</f>
        <v>29817</v>
      </c>
      <c r="Y4776" s="133" t="str">
        <f>IFERROR(IF(VLOOKUP($C4776,'MSCI Database'!$C:$R,11, FALSE)="","",VLOOKUP($C4776,'MSCI Database'!$C:$R,11, FALSE)),"")</f>
        <v>2019</v>
      </c>
      <c r="Z4776" s="133" t="str">
        <f>IFERROR(IF(VLOOKUP($C4776,'MSCI Database'!$C:$R,12, FALSE)="","",VLOOKUP($C4776,'MSCI Database'!$C:$R,12, FALSE)),"")</f>
        <v>E.Segmt-Low</v>
      </c>
      <c r="AA4776" s="202" t="str">
        <f>IFERROR(IF(VLOOKUP($C4776,'MSCI Database'!$C:$R,13, FALSE)="","",VLOOKUP($C4776,'MSCI Database'!$C:$R,13, FALSE)),"")</f>
        <v>Robust social pillar policies and practices weigh on rating</v>
      </c>
    </row>
    <row r="4777" spans="1:27" s="130" customFormat="1" ht="15" hidden="1" customHeight="1" outlineLevel="1">
      <c r="A4777" s="130" t="s">
        <v>6560</v>
      </c>
      <c r="B4777" s="130" t="s">
        <v>6561</v>
      </c>
      <c r="C4777" s="130" t="s">
        <v>6562</v>
      </c>
      <c r="D4777" s="130" t="s">
        <v>12128</v>
      </c>
      <c r="E4777" s="130" t="s">
        <v>18673</v>
      </c>
      <c r="F4777" s="215">
        <v>2.1960795753118149E-2</v>
      </c>
      <c r="G4777" s="132" t="str">
        <f ca="1">IFERROR(_xll.BQL($A4777, "cur_mkt_cap(currency=EUR)")/1000000, " ")</f>
        <v xml:space="preserve"> </v>
      </c>
      <c r="M4777" s="308"/>
      <c r="N4777" s="215">
        <f t="shared" si="178"/>
        <v>2.3318946193329367E-4</v>
      </c>
      <c r="O4777" s="172" t="str">
        <f>IFERROR(IF(VLOOKUP($C4777,'MSCI Database'!$C:$R,2, FALSE)="","",VLOOKUP($C4777,'MSCI Database'!$C:$R,2, FALSE)),"")</f>
        <v>Air Freight &amp; Logistics</v>
      </c>
      <c r="P4777" s="186" t="str">
        <f>IFERROR(IF(VLOOKUP($C4777,'MSCI Database'!$C:$R,3, FALSE)="","",VLOOKUP($C4777,'MSCI Database'!$C:$R,3, FALSE)),"")</f>
        <v>AA</v>
      </c>
      <c r="Q4777" s="164" t="str">
        <f>IFERROR(IF(VLOOKUP($C4777,'MSCI Database'!$C:$R,4, FALSE)="","",VLOOKUP($C4777,'MSCI Database'!$C:$R,4, FALSE)),"")</f>
        <v>1</v>
      </c>
      <c r="R4777" s="164">
        <f>IFERROR(IF(VLOOKUP($C4777,'MSCI Database'!$C:$R,5, FALSE)="","",VLOOKUP($C4777,'MSCI Database'!$C:$R,5, FALSE)),"")</f>
        <v>8.5</v>
      </c>
      <c r="S4777" s="164">
        <f>IFERROR(IF(VLOOKUP($C4777,'MSCI Database'!$C:$R,6, FALSE)="","",VLOOKUP($C4777,'MSCI Database'!$C:$R,6, FALSE)),"")</f>
        <v>8.6</v>
      </c>
      <c r="T4777" s="211">
        <f>IFERROR(IF(VLOOKUP($C4777,'MSCI Database'!$C:$R,7, FALSE)="","",VLOOKUP($C4777,'MSCI Database'!$C:$R,7, FALSE)),"")</f>
        <v>3.6</v>
      </c>
      <c r="U4777" s="164">
        <f>IFERROR(IF(VLOOKUP($C4777,'MSCI Database'!$C:$R,8, FALSE)="","",VLOOKUP($C4777,'MSCI Database'!$C:$R,8, FALSE)),"")</f>
        <v>5.6</v>
      </c>
      <c r="V4777" s="175">
        <f>IFERROR(IF(VLOOKUP($C4777,'MSCI Database'!$C:$R,9, FALSE)="","",VLOOKUP($C4777,'MSCI Database'!$C:$R,9, FALSE)),"")</f>
        <v>5.4</v>
      </c>
      <c r="W4777" s="165">
        <f t="shared" ca="1" si="179"/>
        <v>0</v>
      </c>
      <c r="X4777" s="236">
        <f>IFERROR(IF(VLOOKUP($C4777,'MSCI Database'!$C:$R,10, FALSE)="","",VLOOKUP($C4777,'MSCI Database'!$C:$R,10, FALSE)),"")</f>
        <v>929470</v>
      </c>
      <c r="Y4777" s="133" t="str">
        <f>IFERROR(IF(VLOOKUP($C4777,'MSCI Database'!$C:$R,11, FALSE)="","",VLOOKUP($C4777,'MSCI Database'!$C:$R,11, FALSE)),"")</f>
        <v>2019</v>
      </c>
      <c r="Z4777" s="133" t="str">
        <f>IFERROR(IF(VLOOKUP($C4777,'MSCI Database'!$C:$R,12, FALSE)="","",VLOOKUP($C4777,'MSCI Database'!$C:$R,12, FALSE)),"")</f>
        <v>E.Segmt-Moderately Low</v>
      </c>
      <c r="AA4777" s="202" t="str">
        <f>IFERROR(IF(VLOOKUP($C4777,'MSCI Database'!$C:$R,13, FALSE)="","",VLOOKUP($C4777,'MSCI Database'!$C:$R,13, FALSE)),"")</f>
        <v>Strengthened GHG emission reduction goals; governance improvement supports management oversight</v>
      </c>
    </row>
    <row r="4778" spans="1:27" s="130" customFormat="1" ht="15" hidden="1" customHeight="1" outlineLevel="1">
      <c r="A4778" s="130" t="s">
        <v>573</v>
      </c>
      <c r="B4778" s="130" t="s">
        <v>574</v>
      </c>
      <c r="C4778" s="130" t="s">
        <v>575</v>
      </c>
      <c r="D4778" s="130" t="s">
        <v>12134</v>
      </c>
      <c r="E4778" s="130" t="s">
        <v>18688</v>
      </c>
      <c r="F4778" s="215">
        <v>2.5729632723978171E-2</v>
      </c>
      <c r="G4778" s="132" t="str">
        <f ca="1">IFERROR(_xll.BQL($A4778, "cur_mkt_cap(currency=EUR)")/1000000, " ")</f>
        <v xml:space="preserve"> </v>
      </c>
      <c r="M4778" s="308"/>
      <c r="N4778" s="215">
        <f t="shared" si="178"/>
        <v>2.7320864317012875E-4</v>
      </c>
      <c r="O4778" s="172" t="str">
        <f>IFERROR(IF(VLOOKUP($C4778,'MSCI Database'!$C:$R,2, FALSE)="","",VLOOKUP($C4778,'MSCI Database'!$C:$R,2, FALSE)),"")</f>
        <v>Multi-Line Insurance &amp; Brokerage</v>
      </c>
      <c r="P4778" s="186" t="str">
        <f>IFERROR(IF(VLOOKUP($C4778,'MSCI Database'!$C:$R,3, FALSE)="","",VLOOKUP($C4778,'MSCI Database'!$C:$R,3, FALSE)),"")</f>
        <v>BBB</v>
      </c>
      <c r="Q4778" s="164" t="str">
        <f>IFERROR(IF(VLOOKUP($C4778,'MSCI Database'!$C:$R,4, FALSE)="","",VLOOKUP($C4778,'MSCI Database'!$C:$R,4, FALSE)),"")</f>
        <v>0</v>
      </c>
      <c r="R4778" s="164">
        <f>IFERROR(IF(VLOOKUP($C4778,'MSCI Database'!$C:$R,5, FALSE)="","",VLOOKUP($C4778,'MSCI Database'!$C:$R,5, FALSE)),"")</f>
        <v>5.2</v>
      </c>
      <c r="S4778" s="164">
        <f>IFERROR(IF(VLOOKUP($C4778,'MSCI Database'!$C:$R,6, FALSE)="","",VLOOKUP($C4778,'MSCI Database'!$C:$R,6, FALSE)),"")</f>
        <v>4.8</v>
      </c>
      <c r="T4778" s="211">
        <f>IFERROR(IF(VLOOKUP($C4778,'MSCI Database'!$C:$R,7, FALSE)="","",VLOOKUP($C4778,'MSCI Database'!$C:$R,7, FALSE)),"")</f>
        <v>4.8</v>
      </c>
      <c r="U4778" s="164">
        <f>IFERROR(IF(VLOOKUP($C4778,'MSCI Database'!$C:$R,8, FALSE)="","",VLOOKUP($C4778,'MSCI Database'!$C:$R,8, FALSE)),"")</f>
        <v>6.3</v>
      </c>
      <c r="V4778" s="175">
        <f>IFERROR(IF(VLOOKUP($C4778,'MSCI Database'!$C:$R,9, FALSE)="","",VLOOKUP($C4778,'MSCI Database'!$C:$R,9, FALSE)),"")</f>
        <v>5.3</v>
      </c>
      <c r="W4778" s="165">
        <f t="shared" ca="1" si="179"/>
        <v>0</v>
      </c>
      <c r="X4778" s="236">
        <f>IFERROR(IF(VLOOKUP($C4778,'MSCI Database'!$C:$R,10, FALSE)="","",VLOOKUP($C4778,'MSCI Database'!$C:$R,10, FALSE)),"")</f>
        <v>32039</v>
      </c>
      <c r="Y4778" s="133" t="str">
        <f>IFERROR(IF(VLOOKUP($C4778,'MSCI Database'!$C:$R,11, FALSE)="","",VLOOKUP($C4778,'MSCI Database'!$C:$R,11, FALSE)),"")</f>
        <v>2019</v>
      </c>
      <c r="Z4778" s="133" t="str">
        <f>IFERROR(IF(VLOOKUP($C4778,'MSCI Database'!$C:$R,12, FALSE)="","",VLOOKUP($C4778,'MSCI Database'!$C:$R,12, FALSE)),"")</f>
        <v>E.Segmt-Moderately Low</v>
      </c>
      <c r="AA4778" s="202" t="str">
        <f>IFERROR(IF(VLOOKUP($C4778,'MSCI Database'!$C:$R,13, FALSE)="","",VLOOKUP($C4778,'MSCI Database'!$C:$R,13, FALSE)),"")</f>
        <v>Strong governance framework and talent retention programs relative to peers</v>
      </c>
    </row>
    <row r="4779" spans="1:27" s="130" customFormat="1" ht="15" hidden="1" customHeight="1" outlineLevel="1">
      <c r="A4779" s="130" t="s">
        <v>7407</v>
      </c>
      <c r="B4779" s="130" t="s">
        <v>7408</v>
      </c>
      <c r="C4779" s="130" t="s">
        <v>7409</v>
      </c>
      <c r="D4779" s="130" t="s">
        <v>12128</v>
      </c>
      <c r="E4779" s="130" t="s">
        <v>18673</v>
      </c>
      <c r="F4779" s="215">
        <v>2.174425339697645E-2</v>
      </c>
      <c r="G4779" s="132" t="str">
        <f ca="1">IFERROR(_xll.BQL($A4779, "cur_mkt_cap(currency=EUR)")/1000000, " ")</f>
        <v xml:space="preserve"> </v>
      </c>
      <c r="M4779" s="308"/>
      <c r="N4779" s="215">
        <f t="shared" si="178"/>
        <v>2.3089011922813323E-4</v>
      </c>
      <c r="O4779" s="172" t="str">
        <f>IFERROR(IF(VLOOKUP($C4779,'MSCI Database'!$C:$R,2, FALSE)="","",VLOOKUP($C4779,'MSCI Database'!$C:$R,2, FALSE)),"")</f>
        <v>Professional Services</v>
      </c>
      <c r="P4779" s="186" t="str">
        <f>IFERROR(IF(VLOOKUP($C4779,'MSCI Database'!$C:$R,3, FALSE)="","",VLOOKUP($C4779,'MSCI Database'!$C:$R,3, FALSE)),"")</f>
        <v>A</v>
      </c>
      <c r="Q4779" s="164" t="str">
        <f>IFERROR(IF(VLOOKUP($C4779,'MSCI Database'!$C:$R,4, FALSE)="","",VLOOKUP($C4779,'MSCI Database'!$C:$R,4, FALSE)),"")</f>
        <v>0</v>
      </c>
      <c r="R4779" s="164">
        <f>IFERROR(IF(VLOOKUP($C4779,'MSCI Database'!$C:$R,5, FALSE)="","",VLOOKUP($C4779,'MSCI Database'!$C:$R,5, FALSE)),"")</f>
        <v>6.8</v>
      </c>
      <c r="S4779" s="164">
        <f>IFERROR(IF(VLOOKUP($C4779,'MSCI Database'!$C:$R,6, FALSE)="","",VLOOKUP($C4779,'MSCI Database'!$C:$R,6, FALSE)),"")</f>
        <v>5.0999999999999996</v>
      </c>
      <c r="T4779" s="211">
        <f>IFERROR(IF(VLOOKUP($C4779,'MSCI Database'!$C:$R,7, FALSE)="","",VLOOKUP($C4779,'MSCI Database'!$C:$R,7, FALSE)),"")</f>
        <v>5</v>
      </c>
      <c r="U4779" s="164">
        <f>IFERROR(IF(VLOOKUP($C4779,'MSCI Database'!$C:$R,8, FALSE)="","",VLOOKUP($C4779,'MSCI Database'!$C:$R,8, FALSE)),"")</f>
        <v>7.1</v>
      </c>
      <c r="V4779" s="175">
        <f>IFERROR(IF(VLOOKUP($C4779,'MSCI Database'!$C:$R,9, FALSE)="","",VLOOKUP($C4779,'MSCI Database'!$C:$R,9, FALSE)),"")</f>
        <v>5.8</v>
      </c>
      <c r="W4779" s="165">
        <f t="shared" ca="1" si="179"/>
        <v>0</v>
      </c>
      <c r="X4779" s="236">
        <f>IFERROR(IF(VLOOKUP($C4779,'MSCI Database'!$C:$R,10, FALSE)="","",VLOOKUP($C4779,'MSCI Database'!$C:$R,10, FALSE)),"")</f>
        <v>65003</v>
      </c>
      <c r="Y4779" s="133" t="str">
        <f>IFERROR(IF(VLOOKUP($C4779,'MSCI Database'!$C:$R,11, FALSE)="","",VLOOKUP($C4779,'MSCI Database'!$C:$R,11, FALSE)),"")</f>
        <v>2019</v>
      </c>
      <c r="Z4779" s="133" t="str">
        <f>IFERROR(IF(VLOOKUP($C4779,'MSCI Database'!$C:$R,12, FALSE)="","",VLOOKUP($C4779,'MSCI Database'!$C:$R,12, FALSE)),"")</f>
        <v>Reported</v>
      </c>
      <c r="AA4779" s="202" t="str">
        <f>IFERROR(IF(VLOOKUP($C4779,'MSCI Database'!$C:$R,13, FALSE)="","",VLOOKUP($C4779,'MSCI Database'!$C:$R,13, FALSE)),"")</f>
        <v>Strong workforce management initiatives; board issues prevail</v>
      </c>
    </row>
    <row r="4780" spans="1:27" s="130" customFormat="1" ht="15" hidden="1" customHeight="1" outlineLevel="1">
      <c r="A4780" s="130" t="s">
        <v>2582</v>
      </c>
      <c r="B4780" s="130" t="s">
        <v>2583</v>
      </c>
      <c r="C4780" s="130" t="s">
        <v>2584</v>
      </c>
      <c r="D4780" s="130" t="s">
        <v>18686</v>
      </c>
      <c r="E4780" s="130" t="s">
        <v>18688</v>
      </c>
      <c r="F4780" s="215">
        <v>2.996187405205511E-2</v>
      </c>
      <c r="G4780" s="132" t="str">
        <f ca="1">IFERROR(_xll.BQL($A4780, "cur_mkt_cap(currency=EUR)")/1000000, " ")</f>
        <v xml:space="preserve"> </v>
      </c>
      <c r="M4780" s="308"/>
      <c r="N4780" s="215">
        <f t="shared" si="178"/>
        <v>3.1814845724430593E-4</v>
      </c>
      <c r="O4780" s="172" t="str">
        <f>IFERROR(IF(VLOOKUP($C4780,'MSCI Database'!$C:$R,2, FALSE)="","",VLOOKUP($C4780,'MSCI Database'!$C:$R,2, FALSE)),"")</f>
        <v>Asset Management &amp; Custody Banks</v>
      </c>
      <c r="P4780" s="186" t="str">
        <f>IFERROR(IF(VLOOKUP($C4780,'MSCI Database'!$C:$R,3, FALSE)="","",VLOOKUP($C4780,'MSCI Database'!$C:$R,3, FALSE)),"")</f>
        <v>AA</v>
      </c>
      <c r="Q4780" s="164" t="str">
        <f>IFERROR(IF(VLOOKUP($C4780,'MSCI Database'!$C:$R,4, FALSE)="","",VLOOKUP($C4780,'MSCI Database'!$C:$R,4, FALSE)),"")</f>
        <v>0</v>
      </c>
      <c r="R4780" s="164">
        <f>IFERROR(IF(VLOOKUP($C4780,'MSCI Database'!$C:$R,5, FALSE)="","",VLOOKUP($C4780,'MSCI Database'!$C:$R,5, FALSE)),"")</f>
        <v>7.9</v>
      </c>
      <c r="S4780" s="164">
        <f>IFERROR(IF(VLOOKUP($C4780,'MSCI Database'!$C:$R,6, FALSE)="","",VLOOKUP($C4780,'MSCI Database'!$C:$R,6, FALSE)),"")</f>
        <v>10</v>
      </c>
      <c r="T4780" s="211">
        <f>IFERROR(IF(VLOOKUP($C4780,'MSCI Database'!$C:$R,7, FALSE)="","",VLOOKUP($C4780,'MSCI Database'!$C:$R,7, FALSE)),"")</f>
        <v>5.0999999999999996</v>
      </c>
      <c r="U4780" s="164">
        <f>IFERROR(IF(VLOOKUP($C4780,'MSCI Database'!$C:$R,8, FALSE)="","",VLOOKUP($C4780,'MSCI Database'!$C:$R,8, FALSE)),"")</f>
        <v>7.4</v>
      </c>
      <c r="V4780" s="175">
        <f>IFERROR(IF(VLOOKUP($C4780,'MSCI Database'!$C:$R,9, FALSE)="","",VLOOKUP($C4780,'MSCI Database'!$C:$R,9, FALSE)),"")</f>
        <v>6.3</v>
      </c>
      <c r="W4780" s="165">
        <f t="shared" ca="1" si="179"/>
        <v>0</v>
      </c>
      <c r="X4780" s="236">
        <f>IFERROR(IF(VLOOKUP($C4780,'MSCI Database'!$C:$R,10, FALSE)="","",VLOOKUP($C4780,'MSCI Database'!$C:$R,10, FALSE)),"")</f>
        <v>604</v>
      </c>
      <c r="Y4780" s="133" t="str">
        <f>IFERROR(IF(VLOOKUP($C4780,'MSCI Database'!$C:$R,11, FALSE)="","",VLOOKUP($C4780,'MSCI Database'!$C:$R,11, FALSE)),"")</f>
        <v>2019</v>
      </c>
      <c r="Z4780" s="133" t="str">
        <f>IFERROR(IF(VLOOKUP($C4780,'MSCI Database'!$C:$R,12, FALSE)="","",VLOOKUP($C4780,'MSCI Database'!$C:$R,12, FALSE)),"")</f>
        <v>Reported</v>
      </c>
      <c r="AA4780" s="202" t="str">
        <f>IFERROR(IF(VLOOKUP($C4780,'MSCI Database'!$C:$R,13, FALSE)="","",VLOOKUP($C4780,'MSCI Database'!$C:$R,13, FALSE)),"")</f>
        <v>Strong integration of ESG principles in private equity investments</v>
      </c>
    </row>
    <row r="4781" spans="1:27" s="130" customFormat="1" ht="15" hidden="1" customHeight="1" outlineLevel="1">
      <c r="A4781" s="130" t="s">
        <v>6698</v>
      </c>
      <c r="B4781" s="130" t="s">
        <v>6699</v>
      </c>
      <c r="C4781" s="130" t="s">
        <v>6700</v>
      </c>
      <c r="D4781" s="130" t="s">
        <v>12128</v>
      </c>
      <c r="E4781" s="130" t="s">
        <v>18689</v>
      </c>
      <c r="F4781" s="215">
        <v>2.1706065535613831E-2</v>
      </c>
      <c r="G4781" s="132" t="str">
        <f ca="1">IFERROR(_xll.BQL($A4781, "cur_mkt_cap(currency=EUR)")/1000000, " ")</f>
        <v xml:space="preserve"> </v>
      </c>
      <c r="M4781" s="308"/>
      <c r="N4781" s="215">
        <f t="shared" si="178"/>
        <v>2.3048462359201685E-4</v>
      </c>
      <c r="O4781" s="172" t="str">
        <f>IFERROR(IF(VLOOKUP($C4781,'MSCI Database'!$C:$R,2, FALSE)="","",VLOOKUP($C4781,'MSCI Database'!$C:$R,2, FALSE)),"")</f>
        <v>Software &amp; Services</v>
      </c>
      <c r="P4781" s="186" t="str">
        <f>IFERROR(IF(VLOOKUP($C4781,'MSCI Database'!$C:$R,3, FALSE)="","",VLOOKUP($C4781,'MSCI Database'!$C:$R,3, FALSE)),"")</f>
        <v>BBB</v>
      </c>
      <c r="Q4781" s="164" t="str">
        <f>IFERROR(IF(VLOOKUP($C4781,'MSCI Database'!$C:$R,4, FALSE)="","",VLOOKUP($C4781,'MSCI Database'!$C:$R,4, FALSE)),"")</f>
        <v/>
      </c>
      <c r="R4781" s="164">
        <f>IFERROR(IF(VLOOKUP($C4781,'MSCI Database'!$C:$R,5, FALSE)="","",VLOOKUP($C4781,'MSCI Database'!$C:$R,5, FALSE)),"")</f>
        <v>5.7</v>
      </c>
      <c r="S4781" s="164">
        <f>IFERROR(IF(VLOOKUP($C4781,'MSCI Database'!$C:$R,6, FALSE)="","",VLOOKUP($C4781,'MSCI Database'!$C:$R,6, FALSE)),"")</f>
        <v>4.4000000000000004</v>
      </c>
      <c r="T4781" s="211">
        <f>IFERROR(IF(VLOOKUP($C4781,'MSCI Database'!$C:$R,7, FALSE)="","",VLOOKUP($C4781,'MSCI Database'!$C:$R,7, FALSE)),"")</f>
        <v>4.3</v>
      </c>
      <c r="U4781" s="164">
        <f>IFERROR(IF(VLOOKUP($C4781,'MSCI Database'!$C:$R,8, FALSE)="","",VLOOKUP($C4781,'MSCI Database'!$C:$R,8, FALSE)),"")</f>
        <v>5.4</v>
      </c>
      <c r="V4781" s="175">
        <f>IFERROR(IF(VLOOKUP($C4781,'MSCI Database'!$C:$R,9, FALSE)="","",VLOOKUP($C4781,'MSCI Database'!$C:$R,9, FALSE)),"")</f>
        <v>4.7</v>
      </c>
      <c r="W4781" s="165">
        <f t="shared" ca="1" si="179"/>
        <v>0</v>
      </c>
      <c r="X4781" s="236">
        <f>IFERROR(IF(VLOOKUP($C4781,'MSCI Database'!$C:$R,10, FALSE)="","",VLOOKUP($C4781,'MSCI Database'!$C:$R,10, FALSE)),"")</f>
        <v>2765</v>
      </c>
      <c r="Y4781" s="133" t="str">
        <f>IFERROR(IF(VLOOKUP($C4781,'MSCI Database'!$C:$R,11, FALSE)="","",VLOOKUP($C4781,'MSCI Database'!$C:$R,11, FALSE)),"")</f>
        <v>2019</v>
      </c>
      <c r="Z4781" s="133" t="str">
        <f>IFERROR(IF(VLOOKUP($C4781,'MSCI Database'!$C:$R,12, FALSE)="","",VLOOKUP($C4781,'MSCI Database'!$C:$R,12, FALSE)),"")</f>
        <v>E.Segmt-Moderate</v>
      </c>
      <c r="AA4781" s="202" t="str">
        <f>IFERROR(IF(VLOOKUP($C4781,'MSCI Database'!$C:$R,13, FALSE)="","",VLOOKUP($C4781,'MSCI Database'!$C:$R,13, FALSE)),"")</f>
        <v>Leads peers in corporate governance practices, but lags in talent management</v>
      </c>
    </row>
    <row r="4782" spans="1:27" s="130" customFormat="1" ht="15" hidden="1" customHeight="1" outlineLevel="1">
      <c r="A4782" s="130" t="s">
        <v>2363</v>
      </c>
      <c r="B4782" s="130" t="s">
        <v>2364</v>
      </c>
      <c r="C4782" s="130" t="s">
        <v>2365</v>
      </c>
      <c r="D4782" s="130" t="s">
        <v>12131</v>
      </c>
      <c r="E4782" s="130" t="s">
        <v>18689</v>
      </c>
      <c r="F4782" s="215">
        <v>2.5121196534793399E-2</v>
      </c>
      <c r="G4782" s="132" t="str">
        <f ca="1">IFERROR(_xll.BQL($A4782, "cur_mkt_cap(currency=EUR)")/1000000, " ")</f>
        <v xml:space="preserve"> </v>
      </c>
      <c r="M4782" s="308"/>
      <c r="N4782" s="215">
        <f t="shared" si="178"/>
        <v>2.6674799806547235E-4</v>
      </c>
      <c r="O4782" s="172" t="str">
        <f>IFERROR(IF(VLOOKUP($C4782,'MSCI Database'!$C:$R,2, FALSE)="","",VLOOKUP($C4782,'MSCI Database'!$C:$R,2, FALSE)),"")</f>
        <v>Software &amp; Services</v>
      </c>
      <c r="P4782" s="186" t="str">
        <f>IFERROR(IF(VLOOKUP($C4782,'MSCI Database'!$C:$R,3, FALSE)="","",VLOOKUP($C4782,'MSCI Database'!$C:$R,3, FALSE)),"")</f>
        <v>AA</v>
      </c>
      <c r="Q4782" s="164" t="str">
        <f>IFERROR(IF(VLOOKUP($C4782,'MSCI Database'!$C:$R,4, FALSE)="","",VLOOKUP($C4782,'MSCI Database'!$C:$R,4, FALSE)),"")</f>
        <v>0</v>
      </c>
      <c r="R4782" s="164">
        <f>IFERROR(IF(VLOOKUP($C4782,'MSCI Database'!$C:$R,5, FALSE)="","",VLOOKUP($C4782,'MSCI Database'!$C:$R,5, FALSE)),"")</f>
        <v>7.9</v>
      </c>
      <c r="S4782" s="164">
        <f>IFERROR(IF(VLOOKUP($C4782,'MSCI Database'!$C:$R,6, FALSE)="","",VLOOKUP($C4782,'MSCI Database'!$C:$R,6, FALSE)),"")</f>
        <v>10</v>
      </c>
      <c r="T4782" s="211">
        <f>IFERROR(IF(VLOOKUP($C4782,'MSCI Database'!$C:$R,7, FALSE)="","",VLOOKUP($C4782,'MSCI Database'!$C:$R,7, FALSE)),"")</f>
        <v>5.0999999999999996</v>
      </c>
      <c r="U4782" s="164">
        <f>IFERROR(IF(VLOOKUP($C4782,'MSCI Database'!$C:$R,8, FALSE)="","",VLOOKUP($C4782,'MSCI Database'!$C:$R,8, FALSE)),"")</f>
        <v>6.2</v>
      </c>
      <c r="V4782" s="175">
        <f>IFERROR(IF(VLOOKUP($C4782,'MSCI Database'!$C:$R,9, FALSE)="","",VLOOKUP($C4782,'MSCI Database'!$C:$R,9, FALSE)),"")</f>
        <v>5.8</v>
      </c>
      <c r="W4782" s="165">
        <f t="shared" ca="1" si="179"/>
        <v>0</v>
      </c>
      <c r="X4782" s="236">
        <f>IFERROR(IF(VLOOKUP($C4782,'MSCI Database'!$C:$R,10, FALSE)="","",VLOOKUP($C4782,'MSCI Database'!$C:$R,10, FALSE)),"")</f>
        <v>4242</v>
      </c>
      <c r="Y4782" s="133" t="str">
        <f>IFERROR(IF(VLOOKUP($C4782,'MSCI Database'!$C:$R,11, FALSE)="","",VLOOKUP($C4782,'MSCI Database'!$C:$R,11, FALSE)),"")</f>
        <v>2019</v>
      </c>
      <c r="Z4782" s="133" t="str">
        <f>IFERROR(IF(VLOOKUP($C4782,'MSCI Database'!$C:$R,12, FALSE)="","",VLOOKUP($C4782,'MSCI Database'!$C:$R,12, FALSE)),"")</f>
        <v>Reported</v>
      </c>
      <c r="AA4782" s="202" t="str">
        <f>IFERROR(IF(VLOOKUP($C4782,'MSCI Database'!$C:$R,13, FALSE)="","",VLOOKUP($C4782,'MSCI Database'!$C:$R,13, FALSE)),"")</f>
        <v>Strong talent management but subpar information security-focused measures</v>
      </c>
    </row>
    <row r="4783" spans="1:27" s="130" customFormat="1" ht="15" hidden="1" customHeight="1" outlineLevel="1">
      <c r="A4783" s="130" t="s">
        <v>139</v>
      </c>
      <c r="B4783" s="130" t="s">
        <v>140</v>
      </c>
      <c r="C4783" s="130" t="s">
        <v>141</v>
      </c>
      <c r="D4783" s="130" t="s">
        <v>12131</v>
      </c>
      <c r="E4783" s="130" t="s">
        <v>100</v>
      </c>
      <c r="F4783" s="215">
        <v>2.5428253564843389E-2</v>
      </c>
      <c r="G4783" s="132" t="str">
        <f ca="1">IFERROR(_xll.BQL($A4783, "cur_mkt_cap(currency=EUR)")/1000000, " ")</f>
        <v xml:space="preserve"> </v>
      </c>
      <c r="M4783" s="308"/>
      <c r="N4783" s="215">
        <f t="shared" si="178"/>
        <v>2.7000846569265411E-4</v>
      </c>
      <c r="O4783" s="172" t="str">
        <f>IFERROR(IF(VLOOKUP($C4783,'MSCI Database'!$C:$R,2, FALSE)="","",VLOOKUP($C4783,'MSCI Database'!$C:$R,2, FALSE)),"")</f>
        <v>Utilities</v>
      </c>
      <c r="P4783" s="186" t="str">
        <f>IFERROR(IF(VLOOKUP($C4783,'MSCI Database'!$C:$R,3, FALSE)="","",VLOOKUP($C4783,'MSCI Database'!$C:$R,3, FALSE)),"")</f>
        <v>A</v>
      </c>
      <c r="Q4783" s="164" t="str">
        <f>IFERROR(IF(VLOOKUP($C4783,'MSCI Database'!$C:$R,4, FALSE)="","",VLOOKUP($C4783,'MSCI Database'!$C:$R,4, FALSE)),"")</f>
        <v>0</v>
      </c>
      <c r="R4783" s="164">
        <f>IFERROR(IF(VLOOKUP($C4783,'MSCI Database'!$C:$R,5, FALSE)="","",VLOOKUP($C4783,'MSCI Database'!$C:$R,5, FALSE)),"")</f>
        <v>6</v>
      </c>
      <c r="S4783" s="164">
        <f>IFERROR(IF(VLOOKUP($C4783,'MSCI Database'!$C:$R,6, FALSE)="","",VLOOKUP($C4783,'MSCI Database'!$C:$R,6, FALSE)),"")</f>
        <v>6.3</v>
      </c>
      <c r="T4783" s="211">
        <f>IFERROR(IF(VLOOKUP($C4783,'MSCI Database'!$C:$R,7, FALSE)="","",VLOOKUP($C4783,'MSCI Database'!$C:$R,7, FALSE)),"")</f>
        <v>5.2</v>
      </c>
      <c r="U4783" s="164">
        <f>IFERROR(IF(VLOOKUP($C4783,'MSCI Database'!$C:$R,8, FALSE)="","",VLOOKUP($C4783,'MSCI Database'!$C:$R,8, FALSE)),"")</f>
        <v>5.9</v>
      </c>
      <c r="V4783" s="175">
        <f>IFERROR(IF(VLOOKUP($C4783,'MSCI Database'!$C:$R,9, FALSE)="","",VLOOKUP($C4783,'MSCI Database'!$C:$R,9, FALSE)),"")</f>
        <v>5.9</v>
      </c>
      <c r="W4783" s="165">
        <f t="shared" ca="1" si="179"/>
        <v>0</v>
      </c>
      <c r="X4783" s="236">
        <f>IFERROR(IF(VLOOKUP($C4783,'MSCI Database'!$C:$R,10, FALSE)="","",VLOOKUP($C4783,'MSCI Database'!$C:$R,10, FALSE)),"")</f>
        <v>31500000</v>
      </c>
      <c r="Y4783" s="133" t="str">
        <f>IFERROR(IF(VLOOKUP($C4783,'MSCI Database'!$C:$R,11, FALSE)="","",VLOOKUP($C4783,'MSCI Database'!$C:$R,11, FALSE)),"")</f>
        <v>2019</v>
      </c>
      <c r="Z4783" s="133" t="str">
        <f>IFERROR(IF(VLOOKUP($C4783,'MSCI Database'!$C:$R,12, FALSE)="","",VLOOKUP($C4783,'MSCI Database'!$C:$R,12, FALSE)),"")</f>
        <v>Reported</v>
      </c>
      <c r="AA4783" s="202" t="str">
        <f>IFERROR(IF(VLOOKUP($C4783,'MSCI Database'!$C:$R,13, FALSE)="","",VLOOKUP($C4783,'MSCI Database'!$C:$R,13, FALSE)),"")</f>
        <v>Continued investments to develop solutions for circular economy</v>
      </c>
    </row>
    <row r="4784" spans="1:27" s="130" customFormat="1" ht="15" hidden="1" customHeight="1" outlineLevel="1">
      <c r="A4784" s="130" t="s">
        <v>2429</v>
      </c>
      <c r="B4784" s="130" t="s">
        <v>2430</v>
      </c>
      <c r="C4784" s="130" t="s">
        <v>2431</v>
      </c>
      <c r="D4784" s="130" t="s">
        <v>18686</v>
      </c>
      <c r="E4784" s="130" t="s">
        <v>18688</v>
      </c>
      <c r="F4784" s="215">
        <v>2.947160197251672E-2</v>
      </c>
      <c r="G4784" s="132" t="str">
        <f ca="1">IFERROR(_xll.BQL($A4784, "cur_mkt_cap(currency=EUR)")/1000000, " ")</f>
        <v xml:space="preserve"> </v>
      </c>
      <c r="M4784" s="308"/>
      <c r="N4784" s="215">
        <f t="shared" si="178"/>
        <v>3.1294253102406676E-4</v>
      </c>
      <c r="O4784" s="172" t="str">
        <f>IFERROR(IF(VLOOKUP($C4784,'MSCI Database'!$C:$R,2, FALSE)="","",VLOOKUP($C4784,'MSCI Database'!$C:$R,2, FALSE)),"")</f>
        <v>Banks</v>
      </c>
      <c r="P4784" s="186" t="str">
        <f>IFERROR(IF(VLOOKUP($C4784,'MSCI Database'!$C:$R,3, FALSE)="","",VLOOKUP($C4784,'MSCI Database'!$C:$R,3, FALSE)),"")</f>
        <v>AA</v>
      </c>
      <c r="Q4784" s="164" t="str">
        <f>IFERROR(IF(VLOOKUP($C4784,'MSCI Database'!$C:$R,4, FALSE)="","",VLOOKUP($C4784,'MSCI Database'!$C:$R,4, FALSE)),"")</f>
        <v>0</v>
      </c>
      <c r="R4784" s="164">
        <f>IFERROR(IF(VLOOKUP($C4784,'MSCI Database'!$C:$R,5, FALSE)="","",VLOOKUP($C4784,'MSCI Database'!$C:$R,5, FALSE)),"")</f>
        <v>8.3000000000000007</v>
      </c>
      <c r="S4784" s="164">
        <f>IFERROR(IF(VLOOKUP($C4784,'MSCI Database'!$C:$R,6, FALSE)="","",VLOOKUP($C4784,'MSCI Database'!$C:$R,6, FALSE)),"")</f>
        <v>5.8</v>
      </c>
      <c r="T4784" s="211">
        <f>IFERROR(IF(VLOOKUP($C4784,'MSCI Database'!$C:$R,7, FALSE)="","",VLOOKUP($C4784,'MSCI Database'!$C:$R,7, FALSE)),"")</f>
        <v>5</v>
      </c>
      <c r="U4784" s="164">
        <f>IFERROR(IF(VLOOKUP($C4784,'MSCI Database'!$C:$R,8, FALSE)="","",VLOOKUP($C4784,'MSCI Database'!$C:$R,8, FALSE)),"")</f>
        <v>5.0999999999999996</v>
      </c>
      <c r="V4784" s="175">
        <f>IFERROR(IF(VLOOKUP($C4784,'MSCI Database'!$C:$R,9, FALSE)="","",VLOOKUP($C4784,'MSCI Database'!$C:$R,9, FALSE)),"")</f>
        <v>5.0999999999999996</v>
      </c>
      <c r="W4784" s="165">
        <f t="shared" ca="1" si="179"/>
        <v>0</v>
      </c>
      <c r="X4784" s="236">
        <f>IFERROR(IF(VLOOKUP($C4784,'MSCI Database'!$C:$R,10, FALSE)="","",VLOOKUP($C4784,'MSCI Database'!$C:$R,10, FALSE)),"")</f>
        <v>146313</v>
      </c>
      <c r="Y4784" s="133" t="str">
        <f>IFERROR(IF(VLOOKUP($C4784,'MSCI Database'!$C:$R,11, FALSE)="","",VLOOKUP($C4784,'MSCI Database'!$C:$R,11, FALSE)),"")</f>
        <v>2019</v>
      </c>
      <c r="Z4784" s="133" t="str">
        <f>IFERROR(IF(VLOOKUP($C4784,'MSCI Database'!$C:$R,12, FALSE)="","",VLOOKUP($C4784,'MSCI Database'!$C:$R,12, FALSE)),"")</f>
        <v>Reported</v>
      </c>
      <c r="AA4784" s="202" t="str">
        <f>IFERROR(IF(VLOOKUP($C4784,'MSCI Database'!$C:$R,13, FALSE)="","",VLOOKUP($C4784,'MSCI Database'!$C:$R,13, FALSE)),"")</f>
        <v>Strong responsible lending framework, but risk of regulatory scrutiny persists</v>
      </c>
    </row>
    <row r="4785" spans="1:27" s="130" customFormat="1" ht="15" hidden="1" customHeight="1" outlineLevel="1">
      <c r="A4785" s="130" t="s">
        <v>7000</v>
      </c>
      <c r="B4785" s="130" t="s">
        <v>7001</v>
      </c>
      <c r="C4785" s="130" t="s">
        <v>7002</v>
      </c>
      <c r="D4785" s="130" t="s">
        <v>12128</v>
      </c>
      <c r="E4785" s="130" t="s">
        <v>18689</v>
      </c>
      <c r="F4785" s="215">
        <v>2.1618818578581771E-2</v>
      </c>
      <c r="G4785" s="132" t="str">
        <f ca="1">IFERROR(_xll.BQL($A4785, "cur_mkt_cap(currency=EUR)")/1000000, " ")</f>
        <v xml:space="preserve"> </v>
      </c>
      <c r="M4785" s="308"/>
      <c r="N4785" s="215">
        <f t="shared" si="178"/>
        <v>2.2955819673598025E-4</v>
      </c>
      <c r="O4785" s="172" t="str">
        <f>IFERROR(IF(VLOOKUP($C4785,'MSCI Database'!$C:$R,2, FALSE)="","",VLOOKUP($C4785,'MSCI Database'!$C:$R,2, FALSE)),"")</f>
        <v>Software &amp; Services</v>
      </c>
      <c r="P4785" s="186" t="str">
        <f>IFERROR(IF(VLOOKUP($C4785,'MSCI Database'!$C:$R,3, FALSE)="","",VLOOKUP($C4785,'MSCI Database'!$C:$R,3, FALSE)),"")</f>
        <v>A</v>
      </c>
      <c r="Q4785" s="164" t="str">
        <f>IFERROR(IF(VLOOKUP($C4785,'MSCI Database'!$C:$R,4, FALSE)="","",VLOOKUP($C4785,'MSCI Database'!$C:$R,4, FALSE)),"")</f>
        <v>0</v>
      </c>
      <c r="R4785" s="164">
        <f>IFERROR(IF(VLOOKUP($C4785,'MSCI Database'!$C:$R,5, FALSE)="","",VLOOKUP($C4785,'MSCI Database'!$C:$R,5, FALSE)),"")</f>
        <v>6.2</v>
      </c>
      <c r="S4785" s="164">
        <f>IFERROR(IF(VLOOKUP($C4785,'MSCI Database'!$C:$R,6, FALSE)="","",VLOOKUP($C4785,'MSCI Database'!$C:$R,6, FALSE)),"")</f>
        <v>4.4000000000000004</v>
      </c>
      <c r="T4785" s="211">
        <f>IFERROR(IF(VLOOKUP($C4785,'MSCI Database'!$C:$R,7, FALSE)="","",VLOOKUP($C4785,'MSCI Database'!$C:$R,7, FALSE)),"")</f>
        <v>4.3</v>
      </c>
      <c r="U4785" s="164">
        <f>IFERROR(IF(VLOOKUP($C4785,'MSCI Database'!$C:$R,8, FALSE)="","",VLOOKUP($C4785,'MSCI Database'!$C:$R,8, FALSE)),"")</f>
        <v>5.5</v>
      </c>
      <c r="V4785" s="175">
        <f>IFERROR(IF(VLOOKUP($C4785,'MSCI Database'!$C:$R,9, FALSE)="","",VLOOKUP($C4785,'MSCI Database'!$C:$R,9, FALSE)),"")</f>
        <v>4.8</v>
      </c>
      <c r="W4785" s="165">
        <f t="shared" ca="1" si="179"/>
        <v>0</v>
      </c>
      <c r="X4785" s="236">
        <f>IFERROR(IF(VLOOKUP($C4785,'MSCI Database'!$C:$R,10, FALSE)="","",VLOOKUP($C4785,'MSCI Database'!$C:$R,10, FALSE)),"")</f>
        <v>9891</v>
      </c>
      <c r="Y4785" s="133" t="str">
        <f>IFERROR(IF(VLOOKUP($C4785,'MSCI Database'!$C:$R,11, FALSE)="","",VLOOKUP($C4785,'MSCI Database'!$C:$R,11, FALSE)),"")</f>
        <v>2019</v>
      </c>
      <c r="Z4785" s="133" t="str">
        <f>IFERROR(IF(VLOOKUP($C4785,'MSCI Database'!$C:$R,12, FALSE)="","",VLOOKUP($C4785,'MSCI Database'!$C:$R,12, FALSE)),"")</f>
        <v>E.Segmt-Moderately High</v>
      </c>
      <c r="AA4785" s="202" t="str">
        <f>IFERROR(IF(VLOOKUP($C4785,'MSCI Database'!$C:$R,13, FALSE)="","",VLOOKUP($C4785,'MSCI Database'!$C:$R,13, FALSE)),"")</f>
        <v/>
      </c>
    </row>
    <row r="4786" spans="1:27" s="130" customFormat="1" ht="15" hidden="1" customHeight="1" outlineLevel="1">
      <c r="A4786" s="130" t="s">
        <v>1032</v>
      </c>
      <c r="B4786" s="130" t="s">
        <v>1033</v>
      </c>
      <c r="C4786" s="130" t="s">
        <v>1034</v>
      </c>
      <c r="D4786" s="130" t="s">
        <v>12135</v>
      </c>
      <c r="E4786" s="130" t="s">
        <v>18684</v>
      </c>
      <c r="F4786" s="215">
        <v>1.7255401095353212E-2</v>
      </c>
      <c r="G4786" s="132" t="str">
        <f ca="1">IFERROR(_xll.BQL($A4786, "cur_mkt_cap(currency=EUR)")/1000000, " ")</f>
        <v xml:space="preserve"> </v>
      </c>
      <c r="M4786" s="308"/>
      <c r="N4786" s="215">
        <f t="shared" si="178"/>
        <v>1.8322549611150848E-4</v>
      </c>
      <c r="O4786" s="172" t="str">
        <f>IFERROR(IF(VLOOKUP($C4786,'MSCI Database'!$C:$R,2, FALSE)="","",VLOOKUP($C4786,'MSCI Database'!$C:$R,2, FALSE)),"")</f>
        <v>Metals and Mining - Precious Metals</v>
      </c>
      <c r="P4786" s="186" t="str">
        <f>IFERROR(IF(VLOOKUP($C4786,'MSCI Database'!$C:$R,3, FALSE)="","",VLOOKUP($C4786,'MSCI Database'!$C:$R,3, FALSE)),"")</f>
        <v>A</v>
      </c>
      <c r="Q4786" s="164" t="str">
        <f>IFERROR(IF(VLOOKUP($C4786,'MSCI Database'!$C:$R,4, FALSE)="","",VLOOKUP($C4786,'MSCI Database'!$C:$R,4, FALSE)),"")</f>
        <v>1</v>
      </c>
      <c r="R4786" s="164">
        <f>IFERROR(IF(VLOOKUP($C4786,'MSCI Database'!$C:$R,5, FALSE)="","",VLOOKUP($C4786,'MSCI Database'!$C:$R,5, FALSE)),"")</f>
        <v>7</v>
      </c>
      <c r="S4786" s="164">
        <f>IFERROR(IF(VLOOKUP($C4786,'MSCI Database'!$C:$R,6, FALSE)="","",VLOOKUP($C4786,'MSCI Database'!$C:$R,6, FALSE)),"")</f>
        <v>2.4</v>
      </c>
      <c r="T4786" s="211">
        <f>IFERROR(IF(VLOOKUP($C4786,'MSCI Database'!$C:$R,7, FALSE)="","",VLOOKUP($C4786,'MSCI Database'!$C:$R,7, FALSE)),"")</f>
        <v>6.6</v>
      </c>
      <c r="U4786" s="164">
        <f>IFERROR(IF(VLOOKUP($C4786,'MSCI Database'!$C:$R,8, FALSE)="","",VLOOKUP($C4786,'MSCI Database'!$C:$R,8, FALSE)),"")</f>
        <v>5.9</v>
      </c>
      <c r="V4786" s="175">
        <f>IFERROR(IF(VLOOKUP($C4786,'MSCI Database'!$C:$R,9, FALSE)="","",VLOOKUP($C4786,'MSCI Database'!$C:$R,9, FALSE)),"")</f>
        <v>4.9000000000000004</v>
      </c>
      <c r="W4786" s="165">
        <f t="shared" ca="1" si="179"/>
        <v>0</v>
      </c>
      <c r="X4786" s="236">
        <f>IFERROR(IF(VLOOKUP($C4786,'MSCI Database'!$C:$R,10, FALSE)="","",VLOOKUP($C4786,'MSCI Database'!$C:$R,10, FALSE)),"")</f>
        <v>1612281</v>
      </c>
      <c r="Y4786" s="133" t="str">
        <f>IFERROR(IF(VLOOKUP($C4786,'MSCI Database'!$C:$R,11, FALSE)="","",VLOOKUP($C4786,'MSCI Database'!$C:$R,11, FALSE)),"")</f>
        <v>2019</v>
      </c>
      <c r="Z4786" s="133" t="str">
        <f>IFERROR(IF(VLOOKUP($C4786,'MSCI Database'!$C:$R,12, FALSE)="","",VLOOKUP($C4786,'MSCI Database'!$C:$R,12, FALSE)),"")</f>
        <v>Reported</v>
      </c>
      <c r="AA4786" s="202" t="str">
        <f>IFERROR(IF(VLOOKUP($C4786,'MSCI Database'!$C:$R,13, FALSE)="","",VLOOKUP($C4786,'MSCI Database'!$C:$R,13, FALSE)),"")</f>
        <v>Eased concerns on executive compensation and strong safety performance;  waste issues persist</v>
      </c>
    </row>
    <row r="4787" spans="1:27" s="130" customFormat="1" ht="15" hidden="1" customHeight="1" outlineLevel="1">
      <c r="A4787" s="130" t="s">
        <v>1140</v>
      </c>
      <c r="B4787" s="130" t="s">
        <v>1141</v>
      </c>
      <c r="C4787" s="130" t="s">
        <v>1142</v>
      </c>
      <c r="D4787" s="130" t="s">
        <v>12135</v>
      </c>
      <c r="E4787" s="130" t="s">
        <v>18684</v>
      </c>
      <c r="F4787" s="215">
        <v>1.7243198626317079E-2</v>
      </c>
      <c r="G4787" s="132" t="str">
        <f ca="1">IFERROR(_xll.BQL($A4787, "cur_mkt_cap(currency=EUR)")/1000000, " ")</f>
        <v xml:space="preserve"> </v>
      </c>
      <c r="M4787" s="308"/>
      <c r="N4787" s="215">
        <f t="shared" si="178"/>
        <v>1.8309592488736969E-4</v>
      </c>
      <c r="O4787" s="172" t="str">
        <f>IFERROR(IF(VLOOKUP($C4787,'MSCI Database'!$C:$R,2, FALSE)="","",VLOOKUP($C4787,'MSCI Database'!$C:$R,2, FALSE)),"")</f>
        <v>Metals and Mining - Non-Precious Metals</v>
      </c>
      <c r="P4787" s="186" t="str">
        <f>IFERROR(IF(VLOOKUP($C4787,'MSCI Database'!$C:$R,3, FALSE)="","",VLOOKUP($C4787,'MSCI Database'!$C:$R,3, FALSE)),"")</f>
        <v>A</v>
      </c>
      <c r="Q4787" s="164" t="str">
        <f>IFERROR(IF(VLOOKUP($C4787,'MSCI Database'!$C:$R,4, FALSE)="","",VLOOKUP($C4787,'MSCI Database'!$C:$R,4, FALSE)),"")</f>
        <v>0</v>
      </c>
      <c r="R4787" s="164">
        <f>IFERROR(IF(VLOOKUP($C4787,'MSCI Database'!$C:$R,5, FALSE)="","",VLOOKUP($C4787,'MSCI Database'!$C:$R,5, FALSE)),"")</f>
        <v>6.8</v>
      </c>
      <c r="S4787" s="164">
        <f>IFERROR(IF(VLOOKUP($C4787,'MSCI Database'!$C:$R,6, FALSE)="","",VLOOKUP($C4787,'MSCI Database'!$C:$R,6, FALSE)),"")</f>
        <v>2.6</v>
      </c>
      <c r="T4787" s="211">
        <f>IFERROR(IF(VLOOKUP($C4787,'MSCI Database'!$C:$R,7, FALSE)="","",VLOOKUP($C4787,'MSCI Database'!$C:$R,7, FALSE)),"")</f>
        <v>7</v>
      </c>
      <c r="U4787" s="164">
        <f>IFERROR(IF(VLOOKUP($C4787,'MSCI Database'!$C:$R,8, FALSE)="","",VLOOKUP($C4787,'MSCI Database'!$C:$R,8, FALSE)),"")</f>
        <v>5.8</v>
      </c>
      <c r="V4787" s="175">
        <f>IFERROR(IF(VLOOKUP($C4787,'MSCI Database'!$C:$R,9, FALSE)="","",VLOOKUP($C4787,'MSCI Database'!$C:$R,9, FALSE)),"")</f>
        <v>4.9000000000000004</v>
      </c>
      <c r="W4787" s="165">
        <f t="shared" ca="1" si="179"/>
        <v>0</v>
      </c>
      <c r="X4787" s="236">
        <f>IFERROR(IF(VLOOKUP($C4787,'MSCI Database'!$C:$R,10, FALSE)="","",VLOOKUP($C4787,'MSCI Database'!$C:$R,10, FALSE)),"")</f>
        <v>3226000</v>
      </c>
      <c r="Y4787" s="133" t="str">
        <f>IFERROR(IF(VLOOKUP($C4787,'MSCI Database'!$C:$R,11, FALSE)="","",VLOOKUP($C4787,'MSCI Database'!$C:$R,11, FALSE)),"")</f>
        <v>2019</v>
      </c>
      <c r="Z4787" s="133" t="str">
        <f>IFERROR(IF(VLOOKUP($C4787,'MSCI Database'!$C:$R,12, FALSE)="","",VLOOKUP($C4787,'MSCI Database'!$C:$R,12, FALSE)),"")</f>
        <v>Reported</v>
      </c>
      <c r="AA4787" s="202" t="str">
        <f>IFERROR(IF(VLOOKUP($C4787,'MSCI Database'!$C:$R,13, FALSE)="","",VLOOKUP($C4787,'MSCI Database'!$C:$R,13, FALSE)),"")</f>
        <v>Strong safety management practices; pressure grows for CEO change</v>
      </c>
    </row>
    <row r="4788" spans="1:27" s="130" customFormat="1" ht="15" hidden="1" customHeight="1" outlineLevel="1">
      <c r="A4788" s="130" t="s">
        <v>941</v>
      </c>
      <c r="B4788" s="130" t="s">
        <v>942</v>
      </c>
      <c r="C4788" s="130" t="s">
        <v>943</v>
      </c>
      <c r="D4788" s="130" t="s">
        <v>12135</v>
      </c>
      <c r="E4788" s="130" t="s">
        <v>18682</v>
      </c>
      <c r="F4788" s="215">
        <v>1.721336348890715E-2</v>
      </c>
      <c r="G4788" s="132" t="str">
        <f ca="1">IFERROR(_xll.BQL($A4788, "cur_mkt_cap(currency=EUR)")/1000000, " ")</f>
        <v xml:space="preserve"> </v>
      </c>
      <c r="M4788" s="308"/>
      <c r="N4788" s="215">
        <f t="shared" si="178"/>
        <v>1.8277912217595888E-4</v>
      </c>
      <c r="O4788" s="172" t="str">
        <f>IFERROR(IF(VLOOKUP($C4788,'MSCI Database'!$C:$R,2, FALSE)="","",VLOOKUP($C4788,'MSCI Database'!$C:$R,2, FALSE)),"")</f>
        <v>Retail - Consumer Discretionary</v>
      </c>
      <c r="P4788" s="186" t="str">
        <f>IFERROR(IF(VLOOKUP($C4788,'MSCI Database'!$C:$R,3, FALSE)="","",VLOOKUP($C4788,'MSCI Database'!$C:$R,3, FALSE)),"")</f>
        <v>AA</v>
      </c>
      <c r="Q4788" s="164" t="str">
        <f>IFERROR(IF(VLOOKUP($C4788,'MSCI Database'!$C:$R,4, FALSE)="","",VLOOKUP($C4788,'MSCI Database'!$C:$R,4, FALSE)),"")</f>
        <v>0</v>
      </c>
      <c r="R4788" s="164">
        <f>IFERROR(IF(VLOOKUP($C4788,'MSCI Database'!$C:$R,5, FALSE)="","",VLOOKUP($C4788,'MSCI Database'!$C:$R,5, FALSE)),"")</f>
        <v>7.3</v>
      </c>
      <c r="S4788" s="164">
        <f>IFERROR(IF(VLOOKUP($C4788,'MSCI Database'!$C:$R,6, FALSE)="","",VLOOKUP($C4788,'MSCI Database'!$C:$R,6, FALSE)),"")</f>
        <v>6.6</v>
      </c>
      <c r="T4788" s="211">
        <f>IFERROR(IF(VLOOKUP($C4788,'MSCI Database'!$C:$R,7, FALSE)="","",VLOOKUP($C4788,'MSCI Database'!$C:$R,7, FALSE)),"")</f>
        <v>4.9000000000000004</v>
      </c>
      <c r="U4788" s="164">
        <f>IFERROR(IF(VLOOKUP($C4788,'MSCI Database'!$C:$R,8, FALSE)="","",VLOOKUP($C4788,'MSCI Database'!$C:$R,8, FALSE)),"")</f>
        <v>5.6</v>
      </c>
      <c r="V4788" s="175">
        <f>IFERROR(IF(VLOOKUP($C4788,'MSCI Database'!$C:$R,9, FALSE)="","",VLOOKUP($C4788,'MSCI Database'!$C:$R,9, FALSE)),"")</f>
        <v>5.4</v>
      </c>
      <c r="W4788" s="165">
        <f t="shared" ca="1" si="179"/>
        <v>0</v>
      </c>
      <c r="X4788" s="236">
        <f>IFERROR(IF(VLOOKUP($C4788,'MSCI Database'!$C:$R,10, FALSE)="","",VLOOKUP($C4788,'MSCI Database'!$C:$R,10, FALSE)),"")</f>
        <v>90872</v>
      </c>
      <c r="Y4788" s="133" t="str">
        <f>IFERROR(IF(VLOOKUP($C4788,'MSCI Database'!$C:$R,11, FALSE)="","",VLOOKUP($C4788,'MSCI Database'!$C:$R,11, FALSE)),"")</f>
        <v>2019</v>
      </c>
      <c r="Z4788" s="133" t="str">
        <f>IFERROR(IF(VLOOKUP($C4788,'MSCI Database'!$C:$R,12, FALSE)="","",VLOOKUP($C4788,'MSCI Database'!$C:$R,12, FALSE)),"")</f>
        <v>Reported</v>
      </c>
      <c r="AA4788" s="202" t="str">
        <f>IFERROR(IF(VLOOKUP($C4788,'MSCI Database'!$C:$R,13, FALSE)="","",VLOOKUP($C4788,'MSCI Database'!$C:$R,13, FALSE)),"")</f>
        <v>Ownership control and structure could hinder minority shareholder interests</v>
      </c>
    </row>
    <row r="4789" spans="1:27" s="130" customFormat="1" ht="15" hidden="1" customHeight="1" outlineLevel="1">
      <c r="A4789" s="130" t="s">
        <v>7012</v>
      </c>
      <c r="B4789" s="130" t="s">
        <v>7013</v>
      </c>
      <c r="C4789" s="130" t="s">
        <v>7014</v>
      </c>
      <c r="D4789" s="130" t="s">
        <v>12128</v>
      </c>
      <c r="E4789" s="130" t="s">
        <v>18689</v>
      </c>
      <c r="F4789" s="215">
        <v>2.150477974864886E-2</v>
      </c>
      <c r="G4789" s="132" t="str">
        <f ca="1">IFERROR(_xll.BQL($A4789, "cur_mkt_cap(currency=EUR)")/1000000, " ")</f>
        <v xml:space="preserve"> </v>
      </c>
      <c r="M4789" s="308"/>
      <c r="N4789" s="215">
        <f t="shared" si="178"/>
        <v>2.2834728189980989E-4</v>
      </c>
      <c r="O4789" s="172" t="str">
        <f>IFERROR(IF(VLOOKUP($C4789,'MSCI Database'!$C:$R,2, FALSE)="","",VLOOKUP($C4789,'MSCI Database'!$C:$R,2, FALSE)),"")</f>
        <v>Technology Hardware, Storage &amp; Peripherals</v>
      </c>
      <c r="P4789" s="186" t="str">
        <f>IFERROR(IF(VLOOKUP($C4789,'MSCI Database'!$C:$R,3, FALSE)="","",VLOOKUP($C4789,'MSCI Database'!$C:$R,3, FALSE)),"")</f>
        <v>A</v>
      </c>
      <c r="Q4789" s="164" t="str">
        <f>IFERROR(IF(VLOOKUP($C4789,'MSCI Database'!$C:$R,4, FALSE)="","",VLOOKUP($C4789,'MSCI Database'!$C:$R,4, FALSE)),"")</f>
        <v>1</v>
      </c>
      <c r="R4789" s="164">
        <f>IFERROR(IF(VLOOKUP($C4789,'MSCI Database'!$C:$R,5, FALSE)="","",VLOOKUP($C4789,'MSCI Database'!$C:$R,5, FALSE)),"")</f>
        <v>6.1</v>
      </c>
      <c r="S4789" s="164">
        <f>IFERROR(IF(VLOOKUP($C4789,'MSCI Database'!$C:$R,6, FALSE)="","",VLOOKUP($C4789,'MSCI Database'!$C:$R,6, FALSE)),"")</f>
        <v>2.8</v>
      </c>
      <c r="T4789" s="211">
        <f>IFERROR(IF(VLOOKUP($C4789,'MSCI Database'!$C:$R,7, FALSE)="","",VLOOKUP($C4789,'MSCI Database'!$C:$R,7, FALSE)),"")</f>
        <v>4.2</v>
      </c>
      <c r="U4789" s="164">
        <f>IFERROR(IF(VLOOKUP($C4789,'MSCI Database'!$C:$R,8, FALSE)="","",VLOOKUP($C4789,'MSCI Database'!$C:$R,8, FALSE)),"")</f>
        <v>6.3</v>
      </c>
      <c r="V4789" s="175">
        <f>IFERROR(IF(VLOOKUP($C4789,'MSCI Database'!$C:$R,9, FALSE)="","",VLOOKUP($C4789,'MSCI Database'!$C:$R,9, FALSE)),"")</f>
        <v>4.8</v>
      </c>
      <c r="W4789" s="165">
        <f t="shared" ca="1" si="179"/>
        <v>0</v>
      </c>
      <c r="X4789" s="236">
        <f>IFERROR(IF(VLOOKUP($C4789,'MSCI Database'!$C:$R,10, FALSE)="","",VLOOKUP($C4789,'MSCI Database'!$C:$R,10, FALSE)),"")</f>
        <v>25108</v>
      </c>
      <c r="Y4789" s="133" t="str">
        <f>IFERROR(IF(VLOOKUP($C4789,'MSCI Database'!$C:$R,11, FALSE)="","",VLOOKUP($C4789,'MSCI Database'!$C:$R,11, FALSE)),"")</f>
        <v>2019</v>
      </c>
      <c r="Z4789" s="133" t="str">
        <f>IFERROR(IF(VLOOKUP($C4789,'MSCI Database'!$C:$R,12, FALSE)="","",VLOOKUP($C4789,'MSCI Database'!$C:$R,12, FALSE)),"")</f>
        <v>E.Segmt-Moderately Low</v>
      </c>
      <c r="AA4789" s="202" t="str">
        <f>IFERROR(IF(VLOOKUP($C4789,'MSCI Database'!$C:$R,13, FALSE)="","",VLOOKUP($C4789,'MSCI Database'!$C:$R,13, FALSE)),"")</f>
        <v>Improved employee management programs, mineral tracing policies, and strong governance</v>
      </c>
    </row>
    <row r="4790" spans="1:27" s="130" customFormat="1" ht="15" hidden="1" customHeight="1" outlineLevel="1">
      <c r="A4790" s="130" t="s">
        <v>7564</v>
      </c>
      <c r="B4790" s="130" t="s">
        <v>7565</v>
      </c>
      <c r="C4790" s="130" t="s">
        <v>7566</v>
      </c>
      <c r="D4790" s="130" t="s">
        <v>12128</v>
      </c>
      <c r="E4790" s="130" t="s">
        <v>18682</v>
      </c>
      <c r="F4790" s="215">
        <v>2.139285386686187E-2</v>
      </c>
      <c r="G4790" s="132" t="str">
        <f ca="1">IFERROR(_xll.BQL($A4790, "cur_mkt_cap(currency=EUR)")/1000000, " ")</f>
        <v xml:space="preserve"> </v>
      </c>
      <c r="M4790" s="308"/>
      <c r="N4790" s="215">
        <f t="shared" si="178"/>
        <v>2.2715880328347325E-4</v>
      </c>
      <c r="O4790" s="172" t="str">
        <f>IFERROR(IF(VLOOKUP($C4790,'MSCI Database'!$C:$R,2, FALSE)="","",VLOOKUP($C4790,'MSCI Database'!$C:$R,2, FALSE)),"")</f>
        <v>Household Durables</v>
      </c>
      <c r="P4790" s="186" t="str">
        <f>IFERROR(IF(VLOOKUP($C4790,'MSCI Database'!$C:$R,3, FALSE)="","",VLOOKUP($C4790,'MSCI Database'!$C:$R,3, FALSE)),"")</f>
        <v>BBB</v>
      </c>
      <c r="Q4790" s="164" t="str">
        <f>IFERROR(IF(VLOOKUP($C4790,'MSCI Database'!$C:$R,4, FALSE)="","",VLOOKUP($C4790,'MSCI Database'!$C:$R,4, FALSE)),"")</f>
        <v>-1</v>
      </c>
      <c r="R4790" s="164">
        <f>IFERROR(IF(VLOOKUP($C4790,'MSCI Database'!$C:$R,5, FALSE)="","",VLOOKUP($C4790,'MSCI Database'!$C:$R,5, FALSE)),"")</f>
        <v>5.2</v>
      </c>
      <c r="S4790" s="164">
        <f>IFERROR(IF(VLOOKUP($C4790,'MSCI Database'!$C:$R,6, FALSE)="","",VLOOKUP($C4790,'MSCI Database'!$C:$R,6, FALSE)),"")</f>
        <v>9.1</v>
      </c>
      <c r="T4790" s="211">
        <f>IFERROR(IF(VLOOKUP($C4790,'MSCI Database'!$C:$R,7, FALSE)="","",VLOOKUP($C4790,'MSCI Database'!$C:$R,7, FALSE)),"")</f>
        <v>4.5</v>
      </c>
      <c r="U4790" s="164">
        <f>IFERROR(IF(VLOOKUP($C4790,'MSCI Database'!$C:$R,8, FALSE)="","",VLOOKUP($C4790,'MSCI Database'!$C:$R,8, FALSE)),"")</f>
        <v>2.9</v>
      </c>
      <c r="V4790" s="175">
        <f>IFERROR(IF(VLOOKUP($C4790,'MSCI Database'!$C:$R,9, FALSE)="","",VLOOKUP($C4790,'MSCI Database'!$C:$R,9, FALSE)),"")</f>
        <v>4.3</v>
      </c>
      <c r="W4790" s="165">
        <f t="shared" ca="1" si="179"/>
        <v>0</v>
      </c>
      <c r="X4790" s="236">
        <f>IFERROR(IF(VLOOKUP($C4790,'MSCI Database'!$C:$R,10, FALSE)="","",VLOOKUP($C4790,'MSCI Database'!$C:$R,10, FALSE)),"")</f>
        <v>2925940</v>
      </c>
      <c r="Y4790" s="133" t="str">
        <f>IFERROR(IF(VLOOKUP($C4790,'MSCI Database'!$C:$R,11, FALSE)="","",VLOOKUP($C4790,'MSCI Database'!$C:$R,11, FALSE)),"")</f>
        <v>2019</v>
      </c>
      <c r="Z4790" s="133" t="str">
        <f>IFERROR(IF(VLOOKUP($C4790,'MSCI Database'!$C:$R,12, FALSE)="","",VLOOKUP($C4790,'MSCI Database'!$C:$R,12, FALSE)),"")</f>
        <v>Reported</v>
      </c>
      <c r="AA4790" s="202" t="str">
        <f>IFERROR(IF(VLOOKUP($C4790,'MSCI Database'!$C:$R,13, FALSE)="","",VLOOKUP($C4790,'MSCI Database'!$C:$R,13, FALSE)),"")</f>
        <v>Alleged violation of securities law amid weak board structure leads to the downgrade</v>
      </c>
    </row>
    <row r="4791" spans="1:27" s="130" customFormat="1" ht="15" hidden="1" customHeight="1" outlineLevel="1">
      <c r="A4791" s="130" t="s">
        <v>8353</v>
      </c>
      <c r="B4791" s="130" t="s">
        <v>8354</v>
      </c>
      <c r="C4791" s="130" t="s">
        <v>8355</v>
      </c>
      <c r="D4791" s="130" t="s">
        <v>12128</v>
      </c>
      <c r="E4791" s="130" t="s">
        <v>18682</v>
      </c>
      <c r="F4791" s="215">
        <v>2.1391853892867529E-2</v>
      </c>
      <c r="G4791" s="132" t="str">
        <f ca="1">IFERROR(_xll.BQL($A4791, "cur_mkt_cap(currency=EUR)")/1000000, " ")</f>
        <v xml:space="preserve"> </v>
      </c>
      <c r="M4791" s="308"/>
      <c r="N4791" s="215">
        <f t="shared" si="178"/>
        <v>2.2714818511643096E-4</v>
      </c>
      <c r="O4791" s="172" t="str">
        <f>IFERROR(IF(VLOOKUP($C4791,'MSCI Database'!$C:$R,2, FALSE)="","",VLOOKUP($C4791,'MSCI Database'!$C:$R,2, FALSE)),"")</f>
        <v>Casinos &amp; Gaming</v>
      </c>
      <c r="P4791" s="186" t="str">
        <f>IFERROR(IF(VLOOKUP($C4791,'MSCI Database'!$C:$R,3, FALSE)="","",VLOOKUP($C4791,'MSCI Database'!$C:$R,3, FALSE)),"")</f>
        <v>BB</v>
      </c>
      <c r="Q4791" s="164" t="str">
        <f>IFERROR(IF(VLOOKUP($C4791,'MSCI Database'!$C:$R,4, FALSE)="","",VLOOKUP($C4791,'MSCI Database'!$C:$R,4, FALSE)),"")</f>
        <v>2</v>
      </c>
      <c r="R4791" s="164">
        <f>IFERROR(IF(VLOOKUP($C4791,'MSCI Database'!$C:$R,5, FALSE)="","",VLOOKUP($C4791,'MSCI Database'!$C:$R,5, FALSE)),"")</f>
        <v>3.3</v>
      </c>
      <c r="S4791" s="164">
        <f>IFERROR(IF(VLOOKUP($C4791,'MSCI Database'!$C:$R,6, FALSE)="","",VLOOKUP($C4791,'MSCI Database'!$C:$R,6, FALSE)),"")</f>
        <v>4.5</v>
      </c>
      <c r="T4791" s="211">
        <f>IFERROR(IF(VLOOKUP($C4791,'MSCI Database'!$C:$R,7, FALSE)="","",VLOOKUP($C4791,'MSCI Database'!$C:$R,7, FALSE)),"")</f>
        <v>3.3</v>
      </c>
      <c r="U4791" s="164">
        <f>IFERROR(IF(VLOOKUP($C4791,'MSCI Database'!$C:$R,8, FALSE)="","",VLOOKUP($C4791,'MSCI Database'!$C:$R,8, FALSE)),"")</f>
        <v>4.9000000000000004</v>
      </c>
      <c r="V4791" s="175">
        <f>IFERROR(IF(VLOOKUP($C4791,'MSCI Database'!$C:$R,9, FALSE)="","",VLOOKUP($C4791,'MSCI Database'!$C:$R,9, FALSE)),"")</f>
        <v>4.2</v>
      </c>
      <c r="W4791" s="165">
        <f t="shared" ca="1" si="179"/>
        <v>0</v>
      </c>
      <c r="X4791" s="236">
        <f>IFERROR(IF(VLOOKUP($C4791,'MSCI Database'!$C:$R,10, FALSE)="","",VLOOKUP($C4791,'MSCI Database'!$C:$R,10, FALSE)),"")</f>
        <v>551739</v>
      </c>
      <c r="Y4791" s="133" t="str">
        <f>IFERROR(IF(VLOOKUP($C4791,'MSCI Database'!$C:$R,11, FALSE)="","",VLOOKUP($C4791,'MSCI Database'!$C:$R,11, FALSE)),"")</f>
        <v>2019</v>
      </c>
      <c r="Z4791" s="133" t="str">
        <f>IFERROR(IF(VLOOKUP($C4791,'MSCI Database'!$C:$R,12, FALSE)="","",VLOOKUP($C4791,'MSCI Database'!$C:$R,12, FALSE)),"")</f>
        <v>Reported</v>
      </c>
      <c r="AA4791" s="202" t="str">
        <f>IFERROR(IF(VLOOKUP($C4791,'MSCI Database'!$C:$R,13, FALSE)="","",VLOOKUP($C4791,'MSCI Database'!$C:$R,13, FALSE)),"")</f>
        <v>Lower water risk exposure drives upgrade but issues in ownership structure persist</v>
      </c>
    </row>
    <row r="4792" spans="1:27" s="130" customFormat="1" ht="15" hidden="1" customHeight="1" outlineLevel="1">
      <c r="A4792" s="130" t="s">
        <v>7374</v>
      </c>
      <c r="B4792" s="130" t="s">
        <v>7375</v>
      </c>
      <c r="C4792" s="130" t="s">
        <v>7376</v>
      </c>
      <c r="D4792" s="130" t="s">
        <v>12128</v>
      </c>
      <c r="E4792" s="130" t="s">
        <v>18682</v>
      </c>
      <c r="F4792" s="215">
        <v>2.1358331544846908E-2</v>
      </c>
      <c r="G4792" s="132" t="str">
        <f ca="1">IFERROR(_xll.BQL($A4792, "cur_mkt_cap(currency=EUR)")/1000000, " ")</f>
        <v xml:space="preserve"> </v>
      </c>
      <c r="M4792" s="308"/>
      <c r="N4792" s="215">
        <f t="shared" si="178"/>
        <v>2.2679222996865091E-4</v>
      </c>
      <c r="O4792" s="172" t="str">
        <f>IFERROR(IF(VLOOKUP($C4792,'MSCI Database'!$C:$R,2, FALSE)="","",VLOOKUP($C4792,'MSCI Database'!$C:$R,2, FALSE)),"")</f>
        <v>Retail - Consumer Discretionary</v>
      </c>
      <c r="P4792" s="186" t="str">
        <f>IFERROR(IF(VLOOKUP($C4792,'MSCI Database'!$C:$R,3, FALSE)="","",VLOOKUP($C4792,'MSCI Database'!$C:$R,3, FALSE)),"")</f>
        <v>A</v>
      </c>
      <c r="Q4792" s="164" t="str">
        <f>IFERROR(IF(VLOOKUP($C4792,'MSCI Database'!$C:$R,4, FALSE)="","",VLOOKUP($C4792,'MSCI Database'!$C:$R,4, FALSE)),"")</f>
        <v>1</v>
      </c>
      <c r="R4792" s="164">
        <f>IFERROR(IF(VLOOKUP($C4792,'MSCI Database'!$C:$R,5, FALSE)="","",VLOOKUP($C4792,'MSCI Database'!$C:$R,5, FALSE)),"")</f>
        <v>6.6</v>
      </c>
      <c r="S4792" s="164">
        <f>IFERROR(IF(VLOOKUP($C4792,'MSCI Database'!$C:$R,6, FALSE)="","",VLOOKUP($C4792,'MSCI Database'!$C:$R,6, FALSE)),"")</f>
        <v>1.8</v>
      </c>
      <c r="T4792" s="211">
        <f>IFERROR(IF(VLOOKUP($C4792,'MSCI Database'!$C:$R,7, FALSE)="","",VLOOKUP($C4792,'MSCI Database'!$C:$R,7, FALSE)),"")</f>
        <v>5.0999999999999996</v>
      </c>
      <c r="U4792" s="164">
        <f>IFERROR(IF(VLOOKUP($C4792,'MSCI Database'!$C:$R,8, FALSE)="","",VLOOKUP($C4792,'MSCI Database'!$C:$R,8, FALSE)),"")</f>
        <v>5.6</v>
      </c>
      <c r="V4792" s="175">
        <f>IFERROR(IF(VLOOKUP($C4792,'MSCI Database'!$C:$R,9, FALSE)="","",VLOOKUP($C4792,'MSCI Database'!$C:$R,9, FALSE)),"")</f>
        <v>4.9000000000000004</v>
      </c>
      <c r="W4792" s="165">
        <f t="shared" ca="1" si="179"/>
        <v>0</v>
      </c>
      <c r="X4792" s="236">
        <f>IFERROR(IF(VLOOKUP($C4792,'MSCI Database'!$C:$R,10, FALSE)="","",VLOOKUP($C4792,'MSCI Database'!$C:$R,10, FALSE)),"")</f>
        <v>217934</v>
      </c>
      <c r="Y4792" s="133" t="str">
        <f>IFERROR(IF(VLOOKUP($C4792,'MSCI Database'!$C:$R,11, FALSE)="","",VLOOKUP($C4792,'MSCI Database'!$C:$R,11, FALSE)),"")</f>
        <v>2019</v>
      </c>
      <c r="Z4792" s="133" t="str">
        <f>IFERROR(IF(VLOOKUP($C4792,'MSCI Database'!$C:$R,12, FALSE)="","",VLOOKUP($C4792,'MSCI Database'!$C:$R,12, FALSE)),"")</f>
        <v>E.Segmt-Moderately High</v>
      </c>
      <c r="AA4792" s="202" t="str">
        <f>IFERROR(IF(VLOOKUP($C4792,'MSCI Database'!$C:$R,13, FALSE)="","",VLOOKUP($C4792,'MSCI Database'!$C:$R,13, FALSE)),"")</f>
        <v>Improvements on board structure and data security measures drive the upgrade</v>
      </c>
    </row>
    <row r="4793" spans="1:27" s="130" customFormat="1" ht="15" hidden="1" customHeight="1" outlineLevel="1">
      <c r="A4793" s="130" t="s">
        <v>5647</v>
      </c>
      <c r="B4793" s="130" t="s">
        <v>5648</v>
      </c>
      <c r="C4793" s="130" t="s">
        <v>5649</v>
      </c>
      <c r="D4793" s="130" t="s">
        <v>18733</v>
      </c>
      <c r="E4793" s="130" t="s">
        <v>18690</v>
      </c>
      <c r="F4793" s="215">
        <v>5.712367293620426E-3</v>
      </c>
      <c r="G4793" s="132" t="str">
        <f ca="1">IFERROR(_xll.BQL($A4793, "cur_mkt_cap(currency=EUR)")/1000000, " ")</f>
        <v xml:space="preserve"> </v>
      </c>
      <c r="M4793" s="308"/>
      <c r="N4793" s="215">
        <f t="shared" si="178"/>
        <v>6.0656447541321734E-5</v>
      </c>
      <c r="O4793" s="172" t="str">
        <f>IFERROR(IF(VLOOKUP($C4793,'MSCI Database'!$C:$R,2, FALSE)="","",VLOOKUP($C4793,'MSCI Database'!$C:$R,2, FALSE)),"")</f>
        <v>Telecommunication Services</v>
      </c>
      <c r="P4793" s="186" t="str">
        <f>IFERROR(IF(VLOOKUP($C4793,'MSCI Database'!$C:$R,3, FALSE)="","",VLOOKUP($C4793,'MSCI Database'!$C:$R,3, FALSE)),"")</f>
        <v>B</v>
      </c>
      <c r="Q4793" s="164" t="str">
        <f>IFERROR(IF(VLOOKUP($C4793,'MSCI Database'!$C:$R,4, FALSE)="","",VLOOKUP($C4793,'MSCI Database'!$C:$R,4, FALSE)),"")</f>
        <v>0</v>
      </c>
      <c r="R4793" s="164">
        <f>IFERROR(IF(VLOOKUP($C4793,'MSCI Database'!$C:$R,5, FALSE)="","",VLOOKUP($C4793,'MSCI Database'!$C:$R,5, FALSE)),"")</f>
        <v>2.6</v>
      </c>
      <c r="S4793" s="164">
        <f>IFERROR(IF(VLOOKUP($C4793,'MSCI Database'!$C:$R,6, FALSE)="","",VLOOKUP($C4793,'MSCI Database'!$C:$R,6, FALSE)),"")</f>
        <v>8</v>
      </c>
      <c r="T4793" s="211">
        <f>IFERROR(IF(VLOOKUP($C4793,'MSCI Database'!$C:$R,7, FALSE)="","",VLOOKUP($C4793,'MSCI Database'!$C:$R,7, FALSE)),"")</f>
        <v>5.4</v>
      </c>
      <c r="U4793" s="164">
        <f>IFERROR(IF(VLOOKUP($C4793,'MSCI Database'!$C:$R,8, FALSE)="","",VLOOKUP($C4793,'MSCI Database'!$C:$R,8, FALSE)),"")</f>
        <v>3</v>
      </c>
      <c r="V4793" s="175">
        <f>IFERROR(IF(VLOOKUP($C4793,'MSCI Database'!$C:$R,9, FALSE)="","",VLOOKUP($C4793,'MSCI Database'!$C:$R,9, FALSE)),"")</f>
        <v>4.5999999999999996</v>
      </c>
      <c r="W4793" s="165">
        <f t="shared" ca="1" si="179"/>
        <v>0</v>
      </c>
      <c r="X4793" s="236">
        <f>IFERROR(IF(VLOOKUP($C4793,'MSCI Database'!$C:$R,10, FALSE)="","",VLOOKUP($C4793,'MSCI Database'!$C:$R,10, FALSE)),"")</f>
        <v>185045</v>
      </c>
      <c r="Y4793" s="133" t="str">
        <f>IFERROR(IF(VLOOKUP($C4793,'MSCI Database'!$C:$R,11, FALSE)="","",VLOOKUP($C4793,'MSCI Database'!$C:$R,11, FALSE)),"")</f>
        <v>2019</v>
      </c>
      <c r="Z4793" s="133" t="str">
        <f>IFERROR(IF(VLOOKUP($C4793,'MSCI Database'!$C:$R,12, FALSE)="","",VLOOKUP($C4793,'MSCI Database'!$C:$R,12, FALSE)),"")</f>
        <v>E.Segmt-Moderately Low</v>
      </c>
      <c r="AA4793" s="202" t="str">
        <f>IFERROR(IF(VLOOKUP($C4793,'MSCI Database'!$C:$R,13, FALSE)="","",VLOOKUP($C4793,'MSCI Database'!$C:$R,13, FALSE)),"")</f>
        <v>Corruption-related risks persist</v>
      </c>
    </row>
    <row r="4794" spans="1:27" s="130" customFormat="1" ht="15" hidden="1" customHeight="1" outlineLevel="1">
      <c r="A4794" s="130" t="s">
        <v>7756</v>
      </c>
      <c r="B4794" s="130" t="s">
        <v>7757</v>
      </c>
      <c r="C4794" s="130" t="s">
        <v>7758</v>
      </c>
      <c r="D4794" s="130" t="s">
        <v>12128</v>
      </c>
      <c r="E4794" s="130" t="s">
        <v>18689</v>
      </c>
      <c r="F4794" s="215">
        <v>2.134325763345862E-2</v>
      </c>
      <c r="G4794" s="132" t="str">
        <f ca="1">IFERROR(_xll.BQL($A4794, "cur_mkt_cap(currency=EUR)")/1000000, " ")</f>
        <v xml:space="preserve"> </v>
      </c>
      <c r="M4794" s="308"/>
      <c r="N4794" s="215">
        <f t="shared" si="178"/>
        <v>2.2663216849704571E-4</v>
      </c>
      <c r="O4794" s="172" t="str">
        <f>IFERROR(IF(VLOOKUP($C4794,'MSCI Database'!$C:$R,2, FALSE)="","",VLOOKUP($C4794,'MSCI Database'!$C:$R,2, FALSE)),"")</f>
        <v>Software &amp; Services</v>
      </c>
      <c r="P4794" s="186" t="str">
        <f>IFERROR(IF(VLOOKUP($C4794,'MSCI Database'!$C:$R,3, FALSE)="","",VLOOKUP($C4794,'MSCI Database'!$C:$R,3, FALSE)),"")</f>
        <v>A</v>
      </c>
      <c r="Q4794" s="164" t="str">
        <f>IFERROR(IF(VLOOKUP($C4794,'MSCI Database'!$C:$R,4, FALSE)="","",VLOOKUP($C4794,'MSCI Database'!$C:$R,4, FALSE)),"")</f>
        <v>0</v>
      </c>
      <c r="R4794" s="164">
        <f>IFERROR(IF(VLOOKUP($C4794,'MSCI Database'!$C:$R,5, FALSE)="","",VLOOKUP($C4794,'MSCI Database'!$C:$R,5, FALSE)),"")</f>
        <v>7.1</v>
      </c>
      <c r="S4794" s="164">
        <f>IFERROR(IF(VLOOKUP($C4794,'MSCI Database'!$C:$R,6, FALSE)="","",VLOOKUP($C4794,'MSCI Database'!$C:$R,6, FALSE)),"")</f>
        <v>4.7</v>
      </c>
      <c r="T4794" s="211">
        <f>IFERROR(IF(VLOOKUP($C4794,'MSCI Database'!$C:$R,7, FALSE)="","",VLOOKUP($C4794,'MSCI Database'!$C:$R,7, FALSE)),"")</f>
        <v>5.5</v>
      </c>
      <c r="U4794" s="164">
        <f>IFERROR(IF(VLOOKUP($C4794,'MSCI Database'!$C:$R,8, FALSE)="","",VLOOKUP($C4794,'MSCI Database'!$C:$R,8, FALSE)),"")</f>
        <v>5.5</v>
      </c>
      <c r="V4794" s="175">
        <f>IFERROR(IF(VLOOKUP($C4794,'MSCI Database'!$C:$R,9, FALSE)="","",VLOOKUP($C4794,'MSCI Database'!$C:$R,9, FALSE)),"")</f>
        <v>5.4</v>
      </c>
      <c r="W4794" s="165">
        <f t="shared" ca="1" si="179"/>
        <v>0</v>
      </c>
      <c r="X4794" s="236">
        <f>IFERROR(IF(VLOOKUP($C4794,'MSCI Database'!$C:$R,10, FALSE)="","",VLOOKUP($C4794,'MSCI Database'!$C:$R,10, FALSE)),"")</f>
        <v>12324</v>
      </c>
      <c r="Y4794" s="133" t="str">
        <f>IFERROR(IF(VLOOKUP($C4794,'MSCI Database'!$C:$R,11, FALSE)="","",VLOOKUP($C4794,'MSCI Database'!$C:$R,11, FALSE)),"")</f>
        <v>2019</v>
      </c>
      <c r="Z4794" s="133" t="str">
        <f>IFERROR(IF(VLOOKUP($C4794,'MSCI Database'!$C:$R,12, FALSE)="","",VLOOKUP($C4794,'MSCI Database'!$C:$R,12, FALSE)),"")</f>
        <v>Reported</v>
      </c>
      <c r="AA4794" s="202" t="str">
        <f>IFERROR(IF(VLOOKUP($C4794,'MSCI Database'!$C:$R,13, FALSE)="","",VLOOKUP($C4794,'MSCI Database'!$C:$R,13, FALSE)),"")</f>
        <v>Robust talent management initiatives and overall strong governance performance</v>
      </c>
    </row>
    <row r="4795" spans="1:27" s="130" customFormat="1" ht="15" hidden="1" customHeight="1" outlineLevel="1">
      <c r="A4795" s="130" t="s">
        <v>1175</v>
      </c>
      <c r="B4795" s="130" t="s">
        <v>1176</v>
      </c>
      <c r="C4795" s="130" t="s">
        <v>1177</v>
      </c>
      <c r="D4795" s="130" t="s">
        <v>18681</v>
      </c>
      <c r="E4795" s="130" t="s">
        <v>18690</v>
      </c>
      <c r="F4795" s="215">
        <v>2.3804713743830232E-2</v>
      </c>
      <c r="G4795" s="132" t="str">
        <f ca="1">IFERROR(_xll.BQL($A4795, "cur_mkt_cap(currency=EUR)")/1000000, " ")</f>
        <v xml:space="preserve"> </v>
      </c>
      <c r="M4795" s="308"/>
      <c r="N4795" s="215">
        <f t="shared" si="178"/>
        <v>2.5276900034971095E-4</v>
      </c>
      <c r="O4795" s="172" t="str">
        <f>IFERROR(IF(VLOOKUP($C4795,'MSCI Database'!$C:$R,2, FALSE)="","",VLOOKUP($C4795,'MSCI Database'!$C:$R,2, FALSE)),"")</f>
        <v>Telecommunication Services</v>
      </c>
      <c r="P4795" s="186" t="str">
        <f>IFERROR(IF(VLOOKUP($C4795,'MSCI Database'!$C:$R,3, FALSE)="","",VLOOKUP($C4795,'MSCI Database'!$C:$R,3, FALSE)),"")</f>
        <v>AA</v>
      </c>
      <c r="Q4795" s="164" t="str">
        <f>IFERROR(IF(VLOOKUP($C4795,'MSCI Database'!$C:$R,4, FALSE)="","",VLOOKUP($C4795,'MSCI Database'!$C:$R,4, FALSE)),"")</f>
        <v>-1</v>
      </c>
      <c r="R4795" s="164">
        <f>IFERROR(IF(VLOOKUP($C4795,'MSCI Database'!$C:$R,5, FALSE)="","",VLOOKUP($C4795,'MSCI Database'!$C:$R,5, FALSE)),"")</f>
        <v>8.3000000000000007</v>
      </c>
      <c r="S4795" s="164">
        <f>IFERROR(IF(VLOOKUP($C4795,'MSCI Database'!$C:$R,6, FALSE)="","",VLOOKUP($C4795,'MSCI Database'!$C:$R,6, FALSE)),"")</f>
        <v>10</v>
      </c>
      <c r="T4795" s="211">
        <f>IFERROR(IF(VLOOKUP($C4795,'MSCI Database'!$C:$R,7, FALSE)="","",VLOOKUP($C4795,'MSCI Database'!$C:$R,7, FALSE)),"")</f>
        <v>7.9</v>
      </c>
      <c r="U4795" s="164">
        <f>IFERROR(IF(VLOOKUP($C4795,'MSCI Database'!$C:$R,8, FALSE)="","",VLOOKUP($C4795,'MSCI Database'!$C:$R,8, FALSE)),"")</f>
        <v>3.7</v>
      </c>
      <c r="V4795" s="175">
        <f>IFERROR(IF(VLOOKUP($C4795,'MSCI Database'!$C:$R,9, FALSE)="","",VLOOKUP($C4795,'MSCI Database'!$C:$R,9, FALSE)),"")</f>
        <v>6.4</v>
      </c>
      <c r="W4795" s="165">
        <f t="shared" ca="1" si="179"/>
        <v>0</v>
      </c>
      <c r="X4795" s="236">
        <f>IFERROR(IF(VLOOKUP($C4795,'MSCI Database'!$C:$R,10, FALSE)="","",VLOOKUP($C4795,'MSCI Database'!$C:$R,10, FALSE)),"")</f>
        <v>16295</v>
      </c>
      <c r="Y4795" s="133" t="str">
        <f>IFERROR(IF(VLOOKUP($C4795,'MSCI Database'!$C:$R,11, FALSE)="","",VLOOKUP($C4795,'MSCI Database'!$C:$R,11, FALSE)),"")</f>
        <v>2019</v>
      </c>
      <c r="Z4795" s="133" t="str">
        <f>IFERROR(IF(VLOOKUP($C4795,'MSCI Database'!$C:$R,12, FALSE)="","",VLOOKUP($C4795,'MSCI Database'!$C:$R,12, FALSE)),"")</f>
        <v>Reported</v>
      </c>
      <c r="AA4795" s="202" t="str">
        <f>IFERROR(IF(VLOOKUP($C4795,'MSCI Database'!$C:$R,13, FALSE)="","",VLOOKUP($C4795,'MSCI Database'!$C:$R,13, FALSE)),"")</f>
        <v>Dip in governance; but labor management, and data protection practices remain strong</v>
      </c>
    </row>
    <row r="4796" spans="1:27" s="130" customFormat="1" ht="15" hidden="1" customHeight="1" outlineLevel="1">
      <c r="A4796" s="130" t="s">
        <v>6242</v>
      </c>
      <c r="B4796" s="130" t="s">
        <v>6243</v>
      </c>
      <c r="C4796" s="130" t="s">
        <v>6244</v>
      </c>
      <c r="D4796" s="130" t="s">
        <v>12128</v>
      </c>
      <c r="E4796" s="130" t="s">
        <v>18682</v>
      </c>
      <c r="F4796" s="215">
        <v>2.1207612554279678E-2</v>
      </c>
      <c r="G4796" s="132" t="str">
        <f ca="1">IFERROR(_xll.BQL($A4796, "cur_mkt_cap(currency=EUR)")/1000000, " ")</f>
        <v xml:space="preserve"> </v>
      </c>
      <c r="M4796" s="308"/>
      <c r="N4796" s="215">
        <f t="shared" si="178"/>
        <v>2.2519182893088288E-4</v>
      </c>
      <c r="O4796" s="172" t="str">
        <f>IFERROR(IF(VLOOKUP($C4796,'MSCI Database'!$C:$R,2, FALSE)="","",VLOOKUP($C4796,'MSCI Database'!$C:$R,2, FALSE)),"")</f>
        <v>Retail - Consumer Discretionary</v>
      </c>
      <c r="P4796" s="186" t="str">
        <f>IFERROR(IF(VLOOKUP($C4796,'MSCI Database'!$C:$R,3, FALSE)="","",VLOOKUP($C4796,'MSCI Database'!$C:$R,3, FALSE)),"")</f>
        <v>BBB</v>
      </c>
      <c r="Q4796" s="164" t="str">
        <f>IFERROR(IF(VLOOKUP($C4796,'MSCI Database'!$C:$R,4, FALSE)="","",VLOOKUP($C4796,'MSCI Database'!$C:$R,4, FALSE)),"")</f>
        <v>0</v>
      </c>
      <c r="R4796" s="164">
        <f>IFERROR(IF(VLOOKUP($C4796,'MSCI Database'!$C:$R,5, FALSE)="","",VLOOKUP($C4796,'MSCI Database'!$C:$R,5, FALSE)),"")</f>
        <v>5.6</v>
      </c>
      <c r="S4796" s="164">
        <f>IFERROR(IF(VLOOKUP($C4796,'MSCI Database'!$C:$R,6, FALSE)="","",VLOOKUP($C4796,'MSCI Database'!$C:$R,6, FALSE)),"")</f>
        <v>3.6</v>
      </c>
      <c r="T4796" s="211">
        <f>IFERROR(IF(VLOOKUP($C4796,'MSCI Database'!$C:$R,7, FALSE)="","",VLOOKUP($C4796,'MSCI Database'!$C:$R,7, FALSE)),"")</f>
        <v>4.5999999999999996</v>
      </c>
      <c r="U4796" s="164">
        <f>IFERROR(IF(VLOOKUP($C4796,'MSCI Database'!$C:$R,8, FALSE)="","",VLOOKUP($C4796,'MSCI Database'!$C:$R,8, FALSE)),"")</f>
        <v>5.3</v>
      </c>
      <c r="V4796" s="175">
        <f>IFERROR(IF(VLOOKUP($C4796,'MSCI Database'!$C:$R,9, FALSE)="","",VLOOKUP($C4796,'MSCI Database'!$C:$R,9, FALSE)),"")</f>
        <v>4.5999999999999996</v>
      </c>
      <c r="W4796" s="165">
        <f t="shared" ca="1" si="179"/>
        <v>0</v>
      </c>
      <c r="X4796" s="236">
        <f>IFERROR(IF(VLOOKUP($C4796,'MSCI Database'!$C:$R,10, FALSE)="","",VLOOKUP($C4796,'MSCI Database'!$C:$R,10, FALSE)),"")</f>
        <v>373341</v>
      </c>
      <c r="Y4796" s="133" t="str">
        <f>IFERROR(IF(VLOOKUP($C4796,'MSCI Database'!$C:$R,11, FALSE)="","",VLOOKUP($C4796,'MSCI Database'!$C:$R,11, FALSE)),"")</f>
        <v>2019</v>
      </c>
      <c r="Z4796" s="133" t="str">
        <f>IFERROR(IF(VLOOKUP($C4796,'MSCI Database'!$C:$R,12, FALSE)="","",VLOOKUP($C4796,'MSCI Database'!$C:$R,12, FALSE)),"")</f>
        <v>Reported</v>
      </c>
      <c r="AA4796" s="202" t="str">
        <f>IFERROR(IF(VLOOKUP($C4796,'MSCI Database'!$C:$R,13, FALSE)="","",VLOOKUP($C4796,'MSCI Database'!$C:$R,13, FALSE)),"")</f>
        <v>Leads peers in governance practices; relatively limited workforce management programs</v>
      </c>
    </row>
    <row r="4797" spans="1:27" s="130" customFormat="1" ht="15" hidden="1" customHeight="1" outlineLevel="1">
      <c r="A4797" s="130" t="s">
        <v>8357</v>
      </c>
      <c r="B4797" s="130" t="s">
        <v>8358</v>
      </c>
      <c r="C4797" s="130" t="s">
        <v>8359</v>
      </c>
      <c r="D4797" s="130" t="s">
        <v>12128</v>
      </c>
      <c r="E4797" s="130" t="s">
        <v>18673</v>
      </c>
      <c r="F4797" s="215">
        <v>2.1179983241857259E-2</v>
      </c>
      <c r="G4797" s="132" t="str">
        <f ca="1">IFERROR(_xll.BQL($A4797, "cur_mkt_cap(currency=EUR)")/1000000, " ")</f>
        <v xml:space="preserve"> </v>
      </c>
      <c r="M4797" s="308"/>
      <c r="N4797" s="215">
        <f t="shared" si="178"/>
        <v>2.2489844864677112E-4</v>
      </c>
      <c r="O4797" s="172" t="str">
        <f>IFERROR(IF(VLOOKUP($C4797,'MSCI Database'!$C:$R,2, FALSE)="","",VLOOKUP($C4797,'MSCI Database'!$C:$R,2, FALSE)),"")</f>
        <v>Air Freight &amp; Logistics</v>
      </c>
      <c r="P4797" s="186" t="str">
        <f>IFERROR(IF(VLOOKUP($C4797,'MSCI Database'!$C:$R,3, FALSE)="","",VLOOKUP($C4797,'MSCI Database'!$C:$R,3, FALSE)),"")</f>
        <v>B</v>
      </c>
      <c r="Q4797" s="164" t="str">
        <f>IFERROR(IF(VLOOKUP($C4797,'MSCI Database'!$C:$R,4, FALSE)="","",VLOOKUP($C4797,'MSCI Database'!$C:$R,4, FALSE)),"")</f>
        <v>0</v>
      </c>
      <c r="R4797" s="164">
        <f>IFERROR(IF(VLOOKUP($C4797,'MSCI Database'!$C:$R,5, FALSE)="","",VLOOKUP($C4797,'MSCI Database'!$C:$R,5, FALSE)),"")</f>
        <v>1.5</v>
      </c>
      <c r="S4797" s="164">
        <f>IFERROR(IF(VLOOKUP($C4797,'MSCI Database'!$C:$R,6, FALSE)="","",VLOOKUP($C4797,'MSCI Database'!$C:$R,6, FALSE)),"")</f>
        <v>6.5</v>
      </c>
      <c r="T4797" s="211">
        <f>IFERROR(IF(VLOOKUP($C4797,'MSCI Database'!$C:$R,7, FALSE)="","",VLOOKUP($C4797,'MSCI Database'!$C:$R,7, FALSE)),"")</f>
        <v>3</v>
      </c>
      <c r="U4797" s="164">
        <f>IFERROR(IF(VLOOKUP($C4797,'MSCI Database'!$C:$R,8, FALSE)="","",VLOOKUP($C4797,'MSCI Database'!$C:$R,8, FALSE)),"")</f>
        <v>5.4</v>
      </c>
      <c r="V4797" s="175">
        <f>IFERROR(IF(VLOOKUP($C4797,'MSCI Database'!$C:$R,9, FALSE)="","",VLOOKUP($C4797,'MSCI Database'!$C:$R,9, FALSE)),"")</f>
        <v>4.4000000000000004</v>
      </c>
      <c r="W4797" s="165">
        <f t="shared" ca="1" si="179"/>
        <v>0</v>
      </c>
      <c r="X4797" s="236">
        <f>IFERROR(IF(VLOOKUP($C4797,'MSCI Database'!$C:$R,10, FALSE)="","",VLOOKUP($C4797,'MSCI Database'!$C:$R,10, FALSE)),"")</f>
        <v>2014707</v>
      </c>
      <c r="Y4797" s="133" t="str">
        <f>IFERROR(IF(VLOOKUP($C4797,'MSCI Database'!$C:$R,11, FALSE)="","",VLOOKUP($C4797,'MSCI Database'!$C:$R,11, FALSE)),"")</f>
        <v>2019</v>
      </c>
      <c r="Z4797" s="133" t="str">
        <f>IFERROR(IF(VLOOKUP($C4797,'MSCI Database'!$C:$R,12, FALSE)="","",VLOOKUP($C4797,'MSCI Database'!$C:$R,12, FALSE)),"")</f>
        <v>Reported</v>
      </c>
      <c r="AA4797" s="202" t="str">
        <f>IFERROR(IF(VLOOKUP($C4797,'MSCI Database'!$C:$R,13, FALSE)="","",VLOOKUP($C4797,'MSCI Database'!$C:$R,13, FALSE)),"")</f>
        <v>Allegations of labor rights violations; talent management challenges linked to restructuring plans</v>
      </c>
    </row>
    <row r="4798" spans="1:27" s="130" customFormat="1" ht="15" hidden="1" customHeight="1" outlineLevel="1">
      <c r="A4798" s="130" t="s">
        <v>1204</v>
      </c>
      <c r="B4798" s="130" t="s">
        <v>1205</v>
      </c>
      <c r="C4798" s="130" t="s">
        <v>1206</v>
      </c>
      <c r="D4798" s="130" t="s">
        <v>18681</v>
      </c>
      <c r="E4798" s="130" t="s">
        <v>18673</v>
      </c>
      <c r="F4798" s="215">
        <v>2.2276315411383359E-2</v>
      </c>
      <c r="G4798" s="132" t="str">
        <f ca="1">IFERROR(_xll.BQL($A4798, "cur_mkt_cap(currency=EUR)")/1000000, " ")</f>
        <v xml:space="preserve"> </v>
      </c>
      <c r="M4798" s="308"/>
      <c r="N4798" s="215">
        <f t="shared" si="178"/>
        <v>2.3653978949734808E-4</v>
      </c>
      <c r="O4798" s="172" t="str">
        <f>IFERROR(IF(VLOOKUP($C4798,'MSCI Database'!$C:$R,2, FALSE)="","",VLOOKUP($C4798,'MSCI Database'!$C:$R,2, FALSE)),"")</f>
        <v>Professional Services</v>
      </c>
      <c r="P4798" s="186" t="str">
        <f>IFERROR(IF(VLOOKUP($C4798,'MSCI Database'!$C:$R,3, FALSE)="","",VLOOKUP($C4798,'MSCI Database'!$C:$R,3, FALSE)),"")</f>
        <v>AA</v>
      </c>
      <c r="Q4798" s="164" t="str">
        <f>IFERROR(IF(VLOOKUP($C4798,'MSCI Database'!$C:$R,4, FALSE)="","",VLOOKUP($C4798,'MSCI Database'!$C:$R,4, FALSE)),"")</f>
        <v>0</v>
      </c>
      <c r="R4798" s="164">
        <f>IFERROR(IF(VLOOKUP($C4798,'MSCI Database'!$C:$R,5, FALSE)="","",VLOOKUP($C4798,'MSCI Database'!$C:$R,5, FALSE)),"")</f>
        <v>7.4</v>
      </c>
      <c r="S4798" s="164">
        <f>IFERROR(IF(VLOOKUP($C4798,'MSCI Database'!$C:$R,6, FALSE)="","",VLOOKUP($C4798,'MSCI Database'!$C:$R,6, FALSE)),"")</f>
        <v>10</v>
      </c>
      <c r="T4798" s="211">
        <f>IFERROR(IF(VLOOKUP($C4798,'MSCI Database'!$C:$R,7, FALSE)="","",VLOOKUP($C4798,'MSCI Database'!$C:$R,7, FALSE)),"")</f>
        <v>6.2</v>
      </c>
      <c r="U4798" s="164">
        <f>IFERROR(IF(VLOOKUP($C4798,'MSCI Database'!$C:$R,8, FALSE)="","",VLOOKUP($C4798,'MSCI Database'!$C:$R,8, FALSE)),"")</f>
        <v>5.6</v>
      </c>
      <c r="V4798" s="175">
        <f>IFERROR(IF(VLOOKUP($C4798,'MSCI Database'!$C:$R,9, FALSE)="","",VLOOKUP($C4798,'MSCI Database'!$C:$R,9, FALSE)),"")</f>
        <v>6.1</v>
      </c>
      <c r="W4798" s="165">
        <f t="shared" ca="1" si="179"/>
        <v>0</v>
      </c>
      <c r="X4798" s="236">
        <f>IFERROR(IF(VLOOKUP($C4798,'MSCI Database'!$C:$R,10, FALSE)="","",VLOOKUP($C4798,'MSCI Database'!$C:$R,10, FALSE)),"")</f>
        <v>89077</v>
      </c>
      <c r="Y4798" s="133" t="str">
        <f>IFERROR(IF(VLOOKUP($C4798,'MSCI Database'!$C:$R,11, FALSE)="","",VLOOKUP($C4798,'MSCI Database'!$C:$R,11, FALSE)),"")</f>
        <v>2019</v>
      </c>
      <c r="Z4798" s="133" t="str">
        <f>IFERROR(IF(VLOOKUP($C4798,'MSCI Database'!$C:$R,12, FALSE)="","",VLOOKUP($C4798,'MSCI Database'!$C:$R,12, FALSE)),"")</f>
        <v>Reported</v>
      </c>
      <c r="AA4798" s="202" t="str">
        <f>IFERROR(IF(VLOOKUP($C4798,'MSCI Database'!$C:$R,13, FALSE)="","",VLOOKUP($C4798,'MSCI Database'!$C:$R,13, FALSE)),"")</f>
        <v>Improved data security initiatives; COVID-19 linked layoffs may affect workforce morale</v>
      </c>
    </row>
    <row r="4799" spans="1:27" s="130" customFormat="1" ht="15" hidden="1" customHeight="1" outlineLevel="1">
      <c r="A4799" s="130" t="s">
        <v>7677</v>
      </c>
      <c r="B4799" s="130" t="s">
        <v>7678</v>
      </c>
      <c r="C4799" s="130" t="s">
        <v>7679</v>
      </c>
      <c r="D4799" s="130" t="s">
        <v>12128</v>
      </c>
      <c r="E4799" s="130" t="s">
        <v>18689</v>
      </c>
      <c r="F4799" s="215">
        <v>2.1133481355225948E-2</v>
      </c>
      <c r="G4799" s="132" t="str">
        <f ca="1">IFERROR(_xll.BQL($A4799, "cur_mkt_cap(currency=EUR)")/1000000, " ")</f>
        <v xml:space="preserve"> </v>
      </c>
      <c r="M4799" s="308"/>
      <c r="N4799" s="215">
        <f t="shared" si="178"/>
        <v>2.2440467100572645E-4</v>
      </c>
      <c r="O4799" s="172" t="str">
        <f>IFERROR(IF(VLOOKUP($C4799,'MSCI Database'!$C:$R,2, FALSE)="","",VLOOKUP($C4799,'MSCI Database'!$C:$R,2, FALSE)),"")</f>
        <v>Software &amp; Services</v>
      </c>
      <c r="P4799" s="186" t="str">
        <f>IFERROR(IF(VLOOKUP($C4799,'MSCI Database'!$C:$R,3, FALSE)="","",VLOOKUP($C4799,'MSCI Database'!$C:$R,3, FALSE)),"")</f>
        <v>A</v>
      </c>
      <c r="Q4799" s="164" t="str">
        <f>IFERROR(IF(VLOOKUP($C4799,'MSCI Database'!$C:$R,4, FALSE)="","",VLOOKUP($C4799,'MSCI Database'!$C:$R,4, FALSE)),"")</f>
        <v>0</v>
      </c>
      <c r="R4799" s="164">
        <f>IFERROR(IF(VLOOKUP($C4799,'MSCI Database'!$C:$R,5, FALSE)="","",VLOOKUP($C4799,'MSCI Database'!$C:$R,5, FALSE)),"")</f>
        <v>7.1</v>
      </c>
      <c r="S4799" s="164">
        <f>IFERROR(IF(VLOOKUP($C4799,'MSCI Database'!$C:$R,6, FALSE)="","",VLOOKUP($C4799,'MSCI Database'!$C:$R,6, FALSE)),"")</f>
        <v>10</v>
      </c>
      <c r="T4799" s="211">
        <f>IFERROR(IF(VLOOKUP($C4799,'MSCI Database'!$C:$R,7, FALSE)="","",VLOOKUP($C4799,'MSCI Database'!$C:$R,7, FALSE)),"")</f>
        <v>5.3</v>
      </c>
      <c r="U4799" s="164">
        <f>IFERROR(IF(VLOOKUP($C4799,'MSCI Database'!$C:$R,8, FALSE)="","",VLOOKUP($C4799,'MSCI Database'!$C:$R,8, FALSE)),"")</f>
        <v>4.9000000000000004</v>
      </c>
      <c r="V4799" s="175">
        <f>IFERROR(IF(VLOOKUP($C4799,'MSCI Database'!$C:$R,9, FALSE)="","",VLOOKUP($C4799,'MSCI Database'!$C:$R,9, FALSE)),"")</f>
        <v>5.4</v>
      </c>
      <c r="W4799" s="165">
        <f t="shared" ca="1" si="179"/>
        <v>0</v>
      </c>
      <c r="X4799" s="236">
        <f>IFERROR(IF(VLOOKUP($C4799,'MSCI Database'!$C:$R,10, FALSE)="","",VLOOKUP($C4799,'MSCI Database'!$C:$R,10, FALSE)),"")</f>
        <v>17000</v>
      </c>
      <c r="Y4799" s="133" t="str">
        <f>IFERROR(IF(VLOOKUP($C4799,'MSCI Database'!$C:$R,11, FALSE)="","",VLOOKUP($C4799,'MSCI Database'!$C:$R,11, FALSE)),"")</f>
        <v>2019</v>
      </c>
      <c r="Z4799" s="133" t="str">
        <f>IFERROR(IF(VLOOKUP($C4799,'MSCI Database'!$C:$R,12, FALSE)="","",VLOOKUP($C4799,'MSCI Database'!$C:$R,12, FALSE)),"")</f>
        <v>Reported</v>
      </c>
      <c r="AA4799" s="202" t="str">
        <f>IFERROR(IF(VLOOKUP($C4799,'MSCI Database'!$C:$R,13, FALSE)="","",VLOOKUP($C4799,'MSCI Database'!$C:$R,13, FALSE)),"")</f>
        <v>Security measures remain strong; business ethics issues elevate governance risks</v>
      </c>
    </row>
    <row r="4800" spans="1:27" s="130" customFormat="1" ht="15" hidden="1" customHeight="1" outlineLevel="1">
      <c r="A4800" s="130" t="s">
        <v>887</v>
      </c>
      <c r="B4800" s="130" t="s">
        <v>888</v>
      </c>
      <c r="C4800" s="130" t="s">
        <v>889</v>
      </c>
      <c r="D4800" s="130" t="s">
        <v>12128</v>
      </c>
      <c r="E4800" s="130" t="s">
        <v>12133</v>
      </c>
      <c r="F4800" s="215">
        <v>1.6864946853354618E-2</v>
      </c>
      <c r="G4800" s="132" t="str">
        <f ca="1">IFERROR(_xll.BQL($A4800, "cur_mkt_cap(currency=EUR)")/1000000, " ")</f>
        <v xml:space="preserve"> </v>
      </c>
      <c r="M4800" s="308"/>
      <c r="N4800" s="215">
        <f t="shared" si="178"/>
        <v>1.7907947992772352E-4</v>
      </c>
      <c r="O4800" s="172" t="str">
        <f>IFERROR(IF(VLOOKUP($C4800,'MSCI Database'!$C:$R,2, FALSE)="","",VLOOKUP($C4800,'MSCI Database'!$C:$R,2, FALSE)),"")</f>
        <v>Pharmaceuticals</v>
      </c>
      <c r="P4800" s="186" t="str">
        <f>IFERROR(IF(VLOOKUP($C4800,'MSCI Database'!$C:$R,3, FALSE)="","",VLOOKUP($C4800,'MSCI Database'!$C:$R,3, FALSE)),"")</f>
        <v>BB</v>
      </c>
      <c r="Q4800" s="164" t="str">
        <f>IFERROR(IF(VLOOKUP($C4800,'MSCI Database'!$C:$R,4, FALSE)="","",VLOOKUP($C4800,'MSCI Database'!$C:$R,4, FALSE)),"")</f>
        <v>1</v>
      </c>
      <c r="R4800" s="164">
        <f>IFERROR(IF(VLOOKUP($C4800,'MSCI Database'!$C:$R,5, FALSE)="","",VLOOKUP($C4800,'MSCI Database'!$C:$R,5, FALSE)),"")</f>
        <v>4.0999999999999996</v>
      </c>
      <c r="S4800" s="164">
        <f>IFERROR(IF(VLOOKUP($C4800,'MSCI Database'!$C:$R,6, FALSE)="","",VLOOKUP($C4800,'MSCI Database'!$C:$R,6, FALSE)),"")</f>
        <v>4</v>
      </c>
      <c r="T4800" s="211">
        <f>IFERROR(IF(VLOOKUP($C4800,'MSCI Database'!$C:$R,7, FALSE)="","",VLOOKUP($C4800,'MSCI Database'!$C:$R,7, FALSE)),"")</f>
        <v>3.8</v>
      </c>
      <c r="U4800" s="164">
        <f>IFERROR(IF(VLOOKUP($C4800,'MSCI Database'!$C:$R,8, FALSE)="","",VLOOKUP($C4800,'MSCI Database'!$C:$R,8, FALSE)),"")</f>
        <v>4.9000000000000004</v>
      </c>
      <c r="V4800" s="175">
        <f>IFERROR(IF(VLOOKUP($C4800,'MSCI Database'!$C:$R,9, FALSE)="","",VLOOKUP($C4800,'MSCI Database'!$C:$R,9, FALSE)),"")</f>
        <v>4.2</v>
      </c>
      <c r="W4800" s="165">
        <f t="shared" ca="1" si="179"/>
        <v>0</v>
      </c>
      <c r="X4800" s="236">
        <f>IFERROR(IF(VLOOKUP($C4800,'MSCI Database'!$C:$R,10, FALSE)="","",VLOOKUP($C4800,'MSCI Database'!$C:$R,10, FALSE)),"")</f>
        <v>866103</v>
      </c>
      <c r="Y4800" s="133" t="str">
        <f>IFERROR(IF(VLOOKUP($C4800,'MSCI Database'!$C:$R,11, FALSE)="","",VLOOKUP($C4800,'MSCI Database'!$C:$R,11, FALSE)),"")</f>
        <v>2019</v>
      </c>
      <c r="Z4800" s="133" t="str">
        <f>IFERROR(IF(VLOOKUP($C4800,'MSCI Database'!$C:$R,12, FALSE)="","",VLOOKUP($C4800,'MSCI Database'!$C:$R,12, FALSE)),"")</f>
        <v>E.CSI</v>
      </c>
      <c r="AA4800" s="202" t="str">
        <f>IFERROR(IF(VLOOKUP($C4800,'MSCI Database'!$C:$R,13, FALSE)="","",VLOOKUP($C4800,'MSCI Database'!$C:$R,13, FALSE)),"")</f>
        <v>Strong overall governance practices; continues to face tax investigations</v>
      </c>
    </row>
    <row r="4801" spans="1:27" s="130" customFormat="1" ht="15" hidden="1" customHeight="1" outlineLevel="1">
      <c r="A4801" s="130" t="s">
        <v>472</v>
      </c>
      <c r="B4801" s="130" t="s">
        <v>473</v>
      </c>
      <c r="C4801" s="130" t="s">
        <v>474</v>
      </c>
      <c r="D4801" s="130" t="s">
        <v>18679</v>
      </c>
      <c r="E4801" s="130" t="s">
        <v>12133</v>
      </c>
      <c r="F4801" s="215">
        <v>1.6078208799600969E-2</v>
      </c>
      <c r="G4801" s="132" t="str">
        <f ca="1">IFERROR(_xll.BQL($A4801, "cur_mkt_cap(currency=EUR)")/1000000, " ")</f>
        <v xml:space="preserve"> </v>
      </c>
      <c r="M4801" s="308"/>
      <c r="N4801" s="215">
        <f t="shared" si="178"/>
        <v>1.7072554660491979E-4</v>
      </c>
      <c r="O4801" s="172" t="str">
        <f>IFERROR(IF(VLOOKUP($C4801,'MSCI Database'!$C:$R,2, FALSE)="","",VLOOKUP($C4801,'MSCI Database'!$C:$R,2, FALSE)),"")</f>
        <v>Health Care Providers &amp; Services</v>
      </c>
      <c r="P4801" s="186" t="str">
        <f>IFERROR(IF(VLOOKUP($C4801,'MSCI Database'!$C:$R,3, FALSE)="","",VLOOKUP($C4801,'MSCI Database'!$C:$R,3, FALSE)),"")</f>
        <v>A</v>
      </c>
      <c r="Q4801" s="164" t="str">
        <f>IFERROR(IF(VLOOKUP($C4801,'MSCI Database'!$C:$R,4, FALSE)="","",VLOOKUP($C4801,'MSCI Database'!$C:$R,4, FALSE)),"")</f>
        <v>1</v>
      </c>
      <c r="R4801" s="164">
        <f>IFERROR(IF(VLOOKUP($C4801,'MSCI Database'!$C:$R,5, FALSE)="","",VLOOKUP($C4801,'MSCI Database'!$C:$R,5, FALSE)),"")</f>
        <v>6.3</v>
      </c>
      <c r="S4801" s="164">
        <f>IFERROR(IF(VLOOKUP($C4801,'MSCI Database'!$C:$R,6, FALSE)="","",VLOOKUP($C4801,'MSCI Database'!$C:$R,6, FALSE)),"")</f>
        <v>8.9</v>
      </c>
      <c r="T4801" s="211">
        <f>IFERROR(IF(VLOOKUP($C4801,'MSCI Database'!$C:$R,7, FALSE)="","",VLOOKUP($C4801,'MSCI Database'!$C:$R,7, FALSE)),"")</f>
        <v>4.5999999999999996</v>
      </c>
      <c r="U4801" s="164">
        <f>IFERROR(IF(VLOOKUP($C4801,'MSCI Database'!$C:$R,8, FALSE)="","",VLOOKUP($C4801,'MSCI Database'!$C:$R,8, FALSE)),"")</f>
        <v>6.3</v>
      </c>
      <c r="V4801" s="175">
        <f>IFERROR(IF(VLOOKUP($C4801,'MSCI Database'!$C:$R,9, FALSE)="","",VLOOKUP($C4801,'MSCI Database'!$C:$R,9, FALSE)),"")</f>
        <v>5.4</v>
      </c>
      <c r="W4801" s="165">
        <f t="shared" ca="1" si="179"/>
        <v>0</v>
      </c>
      <c r="X4801" s="236">
        <f>IFERROR(IF(VLOOKUP($C4801,'MSCI Database'!$C:$R,10, FALSE)="","",VLOOKUP($C4801,'MSCI Database'!$C:$R,10, FALSE)),"")</f>
        <v>66656</v>
      </c>
      <c r="Y4801" s="133" t="str">
        <f>IFERROR(IF(VLOOKUP($C4801,'MSCI Database'!$C:$R,11, FALSE)="","",VLOOKUP($C4801,'MSCI Database'!$C:$R,11, FALSE)),"")</f>
        <v>2019</v>
      </c>
      <c r="Z4801" s="133" t="str">
        <f>IFERROR(IF(VLOOKUP($C4801,'MSCI Database'!$C:$R,12, FALSE)="","",VLOOKUP($C4801,'MSCI Database'!$C:$R,12, FALSE)),"")</f>
        <v>Reported</v>
      </c>
      <c r="AA4801" s="202" t="str">
        <f>IFERROR(IF(VLOOKUP($C4801,'MSCI Database'!$C:$R,13, FALSE)="","",VLOOKUP($C4801,'MSCI Database'!$C:$R,13, FALSE)),"")</f>
        <v>Improved performance on overall governance, strong service quality framework drive the upgrade</v>
      </c>
    </row>
    <row r="4802" spans="1:27" s="130" customFormat="1" ht="15" hidden="1" customHeight="1" outlineLevel="1">
      <c r="A4802" s="130" t="s">
        <v>1831</v>
      </c>
      <c r="B4802" s="130" t="s">
        <v>1832</v>
      </c>
      <c r="C4802" s="130" t="s">
        <v>1833</v>
      </c>
      <c r="D4802" s="130" t="s">
        <v>12129</v>
      </c>
      <c r="E4802" s="130" t="s">
        <v>18684</v>
      </c>
      <c r="F4802" s="215">
        <v>2.4405125373902579E-2</v>
      </c>
      <c r="G4802" s="132" t="str">
        <f ca="1">IFERROR(_xll.BQL($A4802, "cur_mkt_cap(currency=EUR)")/1000000, " ")</f>
        <v xml:space="preserve"> </v>
      </c>
      <c r="M4802" s="308"/>
      <c r="N4802" s="215">
        <f t="shared" si="178"/>
        <v>2.5914443712937241E-4</v>
      </c>
      <c r="O4802" s="172" t="str">
        <f>IFERROR(IF(VLOOKUP($C4802,'MSCI Database'!$C:$R,2, FALSE)="","",VLOOKUP($C4802,'MSCI Database'!$C:$R,2, FALSE)),"")</f>
        <v>Specialty Chemicals</v>
      </c>
      <c r="P4802" s="186" t="str">
        <f>IFERROR(IF(VLOOKUP($C4802,'MSCI Database'!$C:$R,3, FALSE)="","",VLOOKUP($C4802,'MSCI Database'!$C:$R,3, FALSE)),"")</f>
        <v>A</v>
      </c>
      <c r="Q4802" s="164" t="str">
        <f>IFERROR(IF(VLOOKUP($C4802,'MSCI Database'!$C:$R,4, FALSE)="","",VLOOKUP($C4802,'MSCI Database'!$C:$R,4, FALSE)),"")</f>
        <v>0</v>
      </c>
      <c r="R4802" s="164">
        <f>IFERROR(IF(VLOOKUP($C4802,'MSCI Database'!$C:$R,5, FALSE)="","",VLOOKUP($C4802,'MSCI Database'!$C:$R,5, FALSE)),"")</f>
        <v>6.8</v>
      </c>
      <c r="S4802" s="164">
        <f>IFERROR(IF(VLOOKUP($C4802,'MSCI Database'!$C:$R,6, FALSE)="","",VLOOKUP($C4802,'MSCI Database'!$C:$R,6, FALSE)),"")</f>
        <v>6</v>
      </c>
      <c r="T4802" s="211">
        <f>IFERROR(IF(VLOOKUP($C4802,'MSCI Database'!$C:$R,7, FALSE)="","",VLOOKUP($C4802,'MSCI Database'!$C:$R,7, FALSE)),"")</f>
        <v>2.6</v>
      </c>
      <c r="U4802" s="164">
        <f>IFERROR(IF(VLOOKUP($C4802,'MSCI Database'!$C:$R,8, FALSE)="","",VLOOKUP($C4802,'MSCI Database'!$C:$R,8, FALSE)),"")</f>
        <v>6.3</v>
      </c>
      <c r="V4802" s="175">
        <f>IFERROR(IF(VLOOKUP($C4802,'MSCI Database'!$C:$R,9, FALSE)="","",VLOOKUP($C4802,'MSCI Database'!$C:$R,9, FALSE)),"")</f>
        <v>5.6</v>
      </c>
      <c r="W4802" s="165">
        <f t="shared" ca="1" si="179"/>
        <v>0</v>
      </c>
      <c r="X4802" s="236">
        <f>IFERROR(IF(VLOOKUP($C4802,'MSCI Database'!$C:$R,10, FALSE)="","",VLOOKUP($C4802,'MSCI Database'!$C:$R,10, FALSE)),"")</f>
        <v>5950000</v>
      </c>
      <c r="Y4802" s="133" t="str">
        <f>IFERROR(IF(VLOOKUP($C4802,'MSCI Database'!$C:$R,11, FALSE)="","",VLOOKUP($C4802,'MSCI Database'!$C:$R,11, FALSE)),"")</f>
        <v>2019</v>
      </c>
      <c r="Z4802" s="133" t="str">
        <f>IFERROR(IF(VLOOKUP($C4802,'MSCI Database'!$C:$R,12, FALSE)="","",VLOOKUP($C4802,'MSCI Database'!$C:$R,12, FALSE)),"")</f>
        <v>Reported</v>
      </c>
      <c r="AA4802" s="202" t="str">
        <f>IFERROR(IF(VLOOKUP($C4802,'MSCI Database'!$C:$R,13, FALSE)="","",VLOOKUP($C4802,'MSCI Database'!$C:$R,13, FALSE)),"")</f>
        <v>Strong chemical safety management practices; high water withdrawal intensity</v>
      </c>
    </row>
    <row r="4803" spans="1:27" s="130" customFormat="1" ht="15" hidden="1" customHeight="1" outlineLevel="1">
      <c r="A4803" s="130" t="s">
        <v>2483</v>
      </c>
      <c r="B4803" s="130" t="s">
        <v>2484</v>
      </c>
      <c r="C4803" s="130" t="s">
        <v>2485</v>
      </c>
      <c r="D4803" s="130" t="s">
        <v>18686</v>
      </c>
      <c r="E4803" s="130" t="s">
        <v>12133</v>
      </c>
      <c r="F4803" s="215">
        <v>2.890815532539286E-2</v>
      </c>
      <c r="G4803" s="132" t="str">
        <f ca="1">IFERROR(_xll.BQL($A4803, "cur_mkt_cap(currency=EUR)")/1000000, " ")</f>
        <v xml:space="preserve"> </v>
      </c>
      <c r="M4803" s="308"/>
      <c r="N4803" s="215">
        <f t="shared" si="178"/>
        <v>3.0695960481556291E-4</v>
      </c>
      <c r="O4803" s="172" t="str">
        <f>IFERROR(IF(VLOOKUP($C4803,'MSCI Database'!$C:$R,2, FALSE)="","",VLOOKUP($C4803,'MSCI Database'!$C:$R,2, FALSE)),"")</f>
        <v>Health Care Equipment &amp; Supplies</v>
      </c>
      <c r="P4803" s="186" t="str">
        <f>IFERROR(IF(VLOOKUP($C4803,'MSCI Database'!$C:$R,3, FALSE)="","",VLOOKUP($C4803,'MSCI Database'!$C:$R,3, FALSE)),"")</f>
        <v>A</v>
      </c>
      <c r="Q4803" s="164" t="str">
        <f>IFERROR(IF(VLOOKUP($C4803,'MSCI Database'!$C:$R,4, FALSE)="","",VLOOKUP($C4803,'MSCI Database'!$C:$R,4, FALSE)),"")</f>
        <v>0</v>
      </c>
      <c r="R4803" s="164">
        <f>IFERROR(IF(VLOOKUP($C4803,'MSCI Database'!$C:$R,5, FALSE)="","",VLOOKUP($C4803,'MSCI Database'!$C:$R,5, FALSE)),"")</f>
        <v>6.3</v>
      </c>
      <c r="S4803" s="164">
        <f>IFERROR(IF(VLOOKUP($C4803,'MSCI Database'!$C:$R,6, FALSE)="","",VLOOKUP($C4803,'MSCI Database'!$C:$R,6, FALSE)),"")</f>
        <v>10</v>
      </c>
      <c r="T4803" s="211">
        <f>IFERROR(IF(VLOOKUP($C4803,'MSCI Database'!$C:$R,7, FALSE)="","",VLOOKUP($C4803,'MSCI Database'!$C:$R,7, FALSE)),"")</f>
        <v>4.3</v>
      </c>
      <c r="U4803" s="164">
        <f>IFERROR(IF(VLOOKUP($C4803,'MSCI Database'!$C:$R,8, FALSE)="","",VLOOKUP($C4803,'MSCI Database'!$C:$R,8, FALSE)),"")</f>
        <v>6.8</v>
      </c>
      <c r="V4803" s="175">
        <f>IFERROR(IF(VLOOKUP($C4803,'MSCI Database'!$C:$R,9, FALSE)="","",VLOOKUP($C4803,'MSCI Database'!$C:$R,9, FALSE)),"")</f>
        <v>5.5</v>
      </c>
      <c r="W4803" s="165">
        <f t="shared" ca="1" si="179"/>
        <v>0</v>
      </c>
      <c r="X4803" s="236">
        <f>IFERROR(IF(VLOOKUP($C4803,'MSCI Database'!$C:$R,10, FALSE)="","",VLOOKUP($C4803,'MSCI Database'!$C:$R,10, FALSE)),"")</f>
        <v>72945</v>
      </c>
      <c r="Y4803" s="133" t="str">
        <f>IFERROR(IF(VLOOKUP($C4803,'MSCI Database'!$C:$R,11, FALSE)="","",VLOOKUP($C4803,'MSCI Database'!$C:$R,11, FALSE)),"")</f>
        <v>2020</v>
      </c>
      <c r="Z4803" s="133" t="str">
        <f>IFERROR(IF(VLOOKUP($C4803,'MSCI Database'!$C:$R,12, FALSE)="","",VLOOKUP($C4803,'MSCI Database'!$C:$R,12, FALSE)),"")</f>
        <v>Reported</v>
      </c>
      <c r="AA4803" s="202" t="str">
        <f>IFERROR(IF(VLOOKUP($C4803,'MSCI Database'!$C:$R,13, FALSE)="","",VLOOKUP($C4803,'MSCI Database'!$C:$R,13, FALSE)),"")</f>
        <v>Ongoing product liability lawsuits, multiple recalls</v>
      </c>
    </row>
    <row r="4804" spans="1:27" s="130" customFormat="1" ht="15" hidden="1" customHeight="1" outlineLevel="1">
      <c r="A4804" s="130" t="s">
        <v>4739</v>
      </c>
      <c r="B4804" s="130" t="s">
        <v>4740</v>
      </c>
      <c r="C4804" s="130" t="s">
        <v>4741</v>
      </c>
      <c r="D4804" s="130" t="s">
        <v>18678</v>
      </c>
      <c r="E4804" s="130" t="s">
        <v>18684</v>
      </c>
      <c r="F4804" s="215">
        <v>2.700377698752855E-3</v>
      </c>
      <c r="G4804" s="132" t="str">
        <f ca="1">IFERROR(_xll.BQL($A4804, "cur_mkt_cap(currency=EUR)")/1000000, " ")</f>
        <v xml:space="preserve"> </v>
      </c>
      <c r="M4804" s="308"/>
      <c r="N4804" s="215">
        <f t="shared" si="178"/>
        <v>2.867380716381531E-5</v>
      </c>
      <c r="O4804" s="172" t="str">
        <f>IFERROR(IF(VLOOKUP($C4804,'MSCI Database'!$C:$R,2, FALSE)="","",VLOOKUP($C4804,'MSCI Database'!$C:$R,2, FALSE)),"")</f>
        <v>Metals and Mining - Non-Precious Metals</v>
      </c>
      <c r="P4804" s="186" t="str">
        <f>IFERROR(IF(VLOOKUP($C4804,'MSCI Database'!$C:$R,3, FALSE)="","",VLOOKUP($C4804,'MSCI Database'!$C:$R,3, FALSE)),"")</f>
        <v>B</v>
      </c>
      <c r="Q4804" s="164" t="str">
        <f>IFERROR(IF(VLOOKUP($C4804,'MSCI Database'!$C:$R,4, FALSE)="","",VLOOKUP($C4804,'MSCI Database'!$C:$R,4, FALSE)),"")</f>
        <v>0</v>
      </c>
      <c r="R4804" s="164">
        <f>IFERROR(IF(VLOOKUP($C4804,'MSCI Database'!$C:$R,5, FALSE)="","",VLOOKUP($C4804,'MSCI Database'!$C:$R,5, FALSE)),"")</f>
        <v>1.8</v>
      </c>
      <c r="S4804" s="164">
        <f>IFERROR(IF(VLOOKUP($C4804,'MSCI Database'!$C:$R,6, FALSE)="","",VLOOKUP($C4804,'MSCI Database'!$C:$R,6, FALSE)),"")</f>
        <v>0.8</v>
      </c>
      <c r="T4804" s="211">
        <f>IFERROR(IF(VLOOKUP($C4804,'MSCI Database'!$C:$R,7, FALSE)="","",VLOOKUP($C4804,'MSCI Database'!$C:$R,7, FALSE)),"")</f>
        <v>3.4</v>
      </c>
      <c r="U4804" s="164">
        <f>IFERROR(IF(VLOOKUP($C4804,'MSCI Database'!$C:$R,8, FALSE)="","",VLOOKUP($C4804,'MSCI Database'!$C:$R,8, FALSE)),"")</f>
        <v>4.9000000000000004</v>
      </c>
      <c r="V4804" s="175">
        <f>IFERROR(IF(VLOOKUP($C4804,'MSCI Database'!$C:$R,9, FALSE)="","",VLOOKUP($C4804,'MSCI Database'!$C:$R,9, FALSE)),"")</f>
        <v>2.8</v>
      </c>
      <c r="W4804" s="165">
        <f t="shared" ca="1" si="179"/>
        <v>0</v>
      </c>
      <c r="X4804" s="236">
        <f>IFERROR(IF(VLOOKUP($C4804,'MSCI Database'!$C:$R,10, FALSE)="","",VLOOKUP($C4804,'MSCI Database'!$C:$R,10, FALSE)),"")</f>
        <v>68300000</v>
      </c>
      <c r="Y4804" s="133" t="str">
        <f>IFERROR(IF(VLOOKUP($C4804,'MSCI Database'!$C:$R,11, FALSE)="","",VLOOKUP($C4804,'MSCI Database'!$C:$R,11, FALSE)),"")</f>
        <v>2019</v>
      </c>
      <c r="Z4804" s="133" t="str">
        <f>IFERROR(IF(VLOOKUP($C4804,'MSCI Database'!$C:$R,12, FALSE)="","",VLOOKUP($C4804,'MSCI Database'!$C:$R,12, FALSE)),"")</f>
        <v>Reported</v>
      </c>
      <c r="AA4804" s="202" t="str">
        <f>IFERROR(IF(VLOOKUP($C4804,'MSCI Database'!$C:$R,13, FALSE)="","",VLOOKUP($C4804,'MSCI Database'!$C:$R,13, FALSE)),"")</f>
        <v>Weak performance on managing emission and water intensity constrain rating</v>
      </c>
    </row>
    <row r="4805" spans="1:27" s="130" customFormat="1" ht="15" hidden="1" customHeight="1" outlineLevel="1">
      <c r="A4805" s="130" t="s">
        <v>7198</v>
      </c>
      <c r="B4805" s="130" t="s">
        <v>7199</v>
      </c>
      <c r="C4805" s="130" t="s">
        <v>7200</v>
      </c>
      <c r="D4805" s="130" t="s">
        <v>12128</v>
      </c>
      <c r="E4805" s="130" t="s">
        <v>18673</v>
      </c>
      <c r="F4805" s="215">
        <v>2.0932526828995941E-2</v>
      </c>
      <c r="G4805" s="132" t="str">
        <f ca="1">IFERROR(_xll.BQL($A4805, "cur_mkt_cap(currency=EUR)")/1000000, " ")</f>
        <v xml:space="preserve"> </v>
      </c>
      <c r="M4805" s="308"/>
      <c r="N4805" s="215">
        <f t="shared" si="178"/>
        <v>2.2227084678681208E-4</v>
      </c>
      <c r="O4805" s="172" t="str">
        <f>IFERROR(IF(VLOOKUP($C4805,'MSCI Database'!$C:$R,2, FALSE)="","",VLOOKUP($C4805,'MSCI Database'!$C:$R,2, FALSE)),"")</f>
        <v>Aerospace &amp; Defense</v>
      </c>
      <c r="P4805" s="186" t="str">
        <f>IFERROR(IF(VLOOKUP($C4805,'MSCI Database'!$C:$R,3, FALSE)="","",VLOOKUP($C4805,'MSCI Database'!$C:$R,3, FALSE)),"")</f>
        <v>BBB</v>
      </c>
      <c r="Q4805" s="164" t="str">
        <f>IFERROR(IF(VLOOKUP($C4805,'MSCI Database'!$C:$R,4, FALSE)="","",VLOOKUP($C4805,'MSCI Database'!$C:$R,4, FALSE)),"")</f>
        <v>0</v>
      </c>
      <c r="R4805" s="164">
        <f>IFERROR(IF(VLOOKUP($C4805,'MSCI Database'!$C:$R,5, FALSE)="","",VLOOKUP($C4805,'MSCI Database'!$C:$R,5, FALSE)),"")</f>
        <v>5</v>
      </c>
      <c r="S4805" s="164">
        <f>IFERROR(IF(VLOOKUP($C4805,'MSCI Database'!$C:$R,6, FALSE)="","",VLOOKUP($C4805,'MSCI Database'!$C:$R,6, FALSE)),"")</f>
        <v>2.4</v>
      </c>
      <c r="T4805" s="211">
        <f>IFERROR(IF(VLOOKUP($C4805,'MSCI Database'!$C:$R,7, FALSE)="","",VLOOKUP($C4805,'MSCI Database'!$C:$R,7, FALSE)),"")</f>
        <v>4</v>
      </c>
      <c r="U4805" s="164">
        <f>IFERROR(IF(VLOOKUP($C4805,'MSCI Database'!$C:$R,8, FALSE)="","",VLOOKUP($C4805,'MSCI Database'!$C:$R,8, FALSE)),"")</f>
        <v>5.0999999999999996</v>
      </c>
      <c r="V4805" s="175">
        <f>IFERROR(IF(VLOOKUP($C4805,'MSCI Database'!$C:$R,9, FALSE)="","",VLOOKUP($C4805,'MSCI Database'!$C:$R,9, FALSE)),"")</f>
        <v>4.3</v>
      </c>
      <c r="W4805" s="165">
        <f t="shared" ca="1" si="179"/>
        <v>0</v>
      </c>
      <c r="X4805" s="236">
        <f>IFERROR(IF(VLOOKUP($C4805,'MSCI Database'!$C:$R,10, FALSE)="","",VLOOKUP($C4805,'MSCI Database'!$C:$R,10, FALSE)),"")</f>
        <v>980438</v>
      </c>
      <c r="Y4805" s="133" t="str">
        <f>IFERROR(IF(VLOOKUP($C4805,'MSCI Database'!$C:$R,11, FALSE)="","",VLOOKUP($C4805,'MSCI Database'!$C:$R,11, FALSE)),"")</f>
        <v>2019</v>
      </c>
      <c r="Z4805" s="133" t="str">
        <f>IFERROR(IF(VLOOKUP($C4805,'MSCI Database'!$C:$R,12, FALSE)="","",VLOOKUP($C4805,'MSCI Database'!$C:$R,12, FALSE)),"")</f>
        <v>Reported</v>
      </c>
      <c r="AA4805" s="202" t="str">
        <f>IFERROR(IF(VLOOKUP($C4805,'MSCI Database'!$C:$R,13, FALSE)="","",VLOOKUP($C4805,'MSCI Database'!$C:$R,13, FALSE)),"")</f>
        <v>Relatively strong governance structures and labor programs, yet layoffs from restructuring persist</v>
      </c>
    </row>
    <row r="4806" spans="1:27" s="130" customFormat="1" ht="15" hidden="1" customHeight="1" outlineLevel="1">
      <c r="A4806" s="130" t="s">
        <v>2990</v>
      </c>
      <c r="B4806" s="130" t="s">
        <v>2991</v>
      </c>
      <c r="C4806" s="130" t="s">
        <v>2992</v>
      </c>
      <c r="D4806" s="130" t="s">
        <v>18691</v>
      </c>
      <c r="E4806" s="130" t="s">
        <v>18684</v>
      </c>
      <c r="F4806" s="215">
        <v>2.4707547849557771E-2</v>
      </c>
      <c r="G4806" s="132" t="str">
        <f ca="1">IFERROR(_xll.BQL($A4806, "cur_mkt_cap(currency=EUR)")/1000000, " ")</f>
        <v xml:space="preserve"> </v>
      </c>
      <c r="M4806" s="308"/>
      <c r="N4806" s="215">
        <f t="shared" si="178"/>
        <v>2.6235569300403966E-4</v>
      </c>
      <c r="O4806" s="172" t="str">
        <f>IFERROR(IF(VLOOKUP($C4806,'MSCI Database'!$C:$R,2, FALSE)="","",VLOOKUP($C4806,'MSCI Database'!$C:$R,2, FALSE)),"")</f>
        <v>Containers &amp; Packaging</v>
      </c>
      <c r="P4806" s="186" t="str">
        <f>IFERROR(IF(VLOOKUP($C4806,'MSCI Database'!$C:$R,3, FALSE)="","",VLOOKUP($C4806,'MSCI Database'!$C:$R,3, FALSE)),"")</f>
        <v>A</v>
      </c>
      <c r="Q4806" s="164" t="str">
        <f>IFERROR(IF(VLOOKUP($C4806,'MSCI Database'!$C:$R,4, FALSE)="","",VLOOKUP($C4806,'MSCI Database'!$C:$R,4, FALSE)),"")</f>
        <v>0</v>
      </c>
      <c r="R4806" s="164">
        <f>IFERROR(IF(VLOOKUP($C4806,'MSCI Database'!$C:$R,5, FALSE)="","",VLOOKUP($C4806,'MSCI Database'!$C:$R,5, FALSE)),"")</f>
        <v>6.7</v>
      </c>
      <c r="S4806" s="164">
        <f>IFERROR(IF(VLOOKUP($C4806,'MSCI Database'!$C:$R,6, FALSE)="","",VLOOKUP($C4806,'MSCI Database'!$C:$R,6, FALSE)),"")</f>
        <v>5.9</v>
      </c>
      <c r="T4806" s="211">
        <f>IFERROR(IF(VLOOKUP($C4806,'MSCI Database'!$C:$R,7, FALSE)="","",VLOOKUP($C4806,'MSCI Database'!$C:$R,7, FALSE)),"")</f>
        <v>4.4000000000000004</v>
      </c>
      <c r="U4806" s="164">
        <f>IFERROR(IF(VLOOKUP($C4806,'MSCI Database'!$C:$R,8, FALSE)="","",VLOOKUP($C4806,'MSCI Database'!$C:$R,8, FALSE)),"")</f>
        <v>6.7</v>
      </c>
      <c r="V4806" s="175">
        <f>IFERROR(IF(VLOOKUP($C4806,'MSCI Database'!$C:$R,9, FALSE)="","",VLOOKUP($C4806,'MSCI Database'!$C:$R,9, FALSE)),"")</f>
        <v>5.9</v>
      </c>
      <c r="W4806" s="165">
        <f t="shared" ca="1" si="179"/>
        <v>0</v>
      </c>
      <c r="X4806" s="236">
        <f>IFERROR(IF(VLOOKUP($C4806,'MSCI Database'!$C:$R,10, FALSE)="","",VLOOKUP($C4806,'MSCI Database'!$C:$R,10, FALSE)),"")</f>
        <v>3376600</v>
      </c>
      <c r="Y4806" s="133" t="str">
        <f>IFERROR(IF(VLOOKUP($C4806,'MSCI Database'!$C:$R,11, FALSE)="","",VLOOKUP($C4806,'MSCI Database'!$C:$R,11, FALSE)),"")</f>
        <v>2019</v>
      </c>
      <c r="Z4806" s="133" t="str">
        <f>IFERROR(IF(VLOOKUP($C4806,'MSCI Database'!$C:$R,12, FALSE)="","",VLOOKUP($C4806,'MSCI Database'!$C:$R,12, FALSE)),"")</f>
        <v>Reported</v>
      </c>
      <c r="AA4806" s="202" t="str">
        <f>IFERROR(IF(VLOOKUP($C4806,'MSCI Database'!$C:$R,13, FALSE)="","",VLOOKUP($C4806,'MSCI Database'!$C:$R,13, FALSE)),"")</f>
        <v>Leads in corporate governance practices and packaging products</v>
      </c>
    </row>
    <row r="4807" spans="1:27" s="130" customFormat="1" ht="15" hidden="1" customHeight="1" outlineLevel="1">
      <c r="A4807" s="130" t="s">
        <v>3168</v>
      </c>
      <c r="B4807" s="130" t="s">
        <v>3169</v>
      </c>
      <c r="C4807" s="130" t="s">
        <v>3170</v>
      </c>
      <c r="D4807" s="130" t="s">
        <v>12155</v>
      </c>
      <c r="E4807" s="130" t="s">
        <v>100</v>
      </c>
      <c r="F4807" s="215">
        <v>2.5324466790273441E-2</v>
      </c>
      <c r="G4807" s="132" t="str">
        <f ca="1">IFERROR(_xll.BQL($A4807, "cur_mkt_cap(currency=EUR)")/1000000, " ")</f>
        <v xml:space="preserve"> </v>
      </c>
      <c r="M4807" s="308"/>
      <c r="N4807" s="215">
        <f t="shared" si="178"/>
        <v>2.6890641172385284E-4</v>
      </c>
      <c r="O4807" s="172" t="str">
        <f>IFERROR(IF(VLOOKUP($C4807,'MSCI Database'!$C:$R,2, FALSE)="","",VLOOKUP($C4807,'MSCI Database'!$C:$R,2, FALSE)),"")</f>
        <v>Utilities</v>
      </c>
      <c r="P4807" s="186" t="str">
        <f>IFERROR(IF(VLOOKUP($C4807,'MSCI Database'!$C:$R,3, FALSE)="","",VLOOKUP($C4807,'MSCI Database'!$C:$R,3, FALSE)),"")</f>
        <v>AA</v>
      </c>
      <c r="Q4807" s="164" t="str">
        <f>IFERROR(IF(VLOOKUP($C4807,'MSCI Database'!$C:$R,4, FALSE)="","",VLOOKUP($C4807,'MSCI Database'!$C:$R,4, FALSE)),"")</f>
        <v>0</v>
      </c>
      <c r="R4807" s="164">
        <f>IFERROR(IF(VLOOKUP($C4807,'MSCI Database'!$C:$R,5, FALSE)="","",VLOOKUP($C4807,'MSCI Database'!$C:$R,5, FALSE)),"")</f>
        <v>8.3000000000000007</v>
      </c>
      <c r="S4807" s="164">
        <f>IFERROR(IF(VLOOKUP($C4807,'MSCI Database'!$C:$R,6, FALSE)="","",VLOOKUP($C4807,'MSCI Database'!$C:$R,6, FALSE)),"")</f>
        <v>7.2</v>
      </c>
      <c r="T4807" s="211">
        <f>IFERROR(IF(VLOOKUP($C4807,'MSCI Database'!$C:$R,7, FALSE)="","",VLOOKUP($C4807,'MSCI Database'!$C:$R,7, FALSE)),"")</f>
        <v>4</v>
      </c>
      <c r="U4807" s="164">
        <f>IFERROR(IF(VLOOKUP($C4807,'MSCI Database'!$C:$R,8, FALSE)="","",VLOOKUP($C4807,'MSCI Database'!$C:$R,8, FALSE)),"")</f>
        <v>5.0999999999999996</v>
      </c>
      <c r="V4807" s="175">
        <f>IFERROR(IF(VLOOKUP($C4807,'MSCI Database'!$C:$R,9, FALSE)="","",VLOOKUP($C4807,'MSCI Database'!$C:$R,9, FALSE)),"")</f>
        <v>6</v>
      </c>
      <c r="W4807" s="165">
        <f t="shared" ca="1" si="179"/>
        <v>0</v>
      </c>
      <c r="X4807" s="236">
        <f>IFERROR(IF(VLOOKUP($C4807,'MSCI Database'!$C:$R,10, FALSE)="","",VLOOKUP($C4807,'MSCI Database'!$C:$R,10, FALSE)),"")</f>
        <v>1667304</v>
      </c>
      <c r="Y4807" s="133" t="str">
        <f>IFERROR(IF(VLOOKUP($C4807,'MSCI Database'!$C:$R,11, FALSE)="","",VLOOKUP($C4807,'MSCI Database'!$C:$R,11, FALSE)),"")</f>
        <v>2019</v>
      </c>
      <c r="Z4807" s="133" t="str">
        <f>IFERROR(IF(VLOOKUP($C4807,'MSCI Database'!$C:$R,12, FALSE)="","",VLOOKUP($C4807,'MSCI Database'!$C:$R,12, FALSE)),"")</f>
        <v>Reported</v>
      </c>
      <c r="AA4807" s="202" t="str">
        <f>IFERROR(IF(VLOOKUP($C4807,'MSCI Database'!$C:$R,13, FALSE)="","",VLOOKUP($C4807,'MSCI Database'!$C:$R,13, FALSE)),"")</f>
        <v>Significant investments to strengthen the grid system</v>
      </c>
    </row>
    <row r="4808" spans="1:27" s="130" customFormat="1" ht="15" hidden="1" customHeight="1" outlineLevel="1">
      <c r="A4808" s="130" t="s">
        <v>5481</v>
      </c>
      <c r="B4808" s="130" t="s">
        <v>5482</v>
      </c>
      <c r="C4808" s="130" t="s">
        <v>5483</v>
      </c>
      <c r="D4808" s="130" t="s">
        <v>18718</v>
      </c>
      <c r="E4808" s="130" t="s">
        <v>18690</v>
      </c>
      <c r="F4808" s="215">
        <v>5.2527883477544723E-3</v>
      </c>
      <c r="G4808" s="132" t="str">
        <f ca="1">IFERROR(_xll.BQL($A4808, "cur_mkt_cap(currency=EUR)")/1000000, " ")</f>
        <v xml:space="preserve"> </v>
      </c>
      <c r="M4808" s="308"/>
      <c r="N4808" s="215">
        <f t="shared" si="178"/>
        <v>5.5776434617057115E-5</v>
      </c>
      <c r="O4808" s="172" t="str">
        <f>IFERROR(IF(VLOOKUP($C4808,'MSCI Database'!$C:$R,2, FALSE)="","",VLOOKUP($C4808,'MSCI Database'!$C:$R,2, FALSE)),"")</f>
        <v>Media &amp; Entertainment</v>
      </c>
      <c r="P4808" s="186" t="str">
        <f>IFERROR(IF(VLOOKUP($C4808,'MSCI Database'!$C:$R,3, FALSE)="","",VLOOKUP($C4808,'MSCI Database'!$C:$R,3, FALSE)),"")</f>
        <v>BBB</v>
      </c>
      <c r="Q4808" s="164" t="str">
        <f>IFERROR(IF(VLOOKUP($C4808,'MSCI Database'!$C:$R,4, FALSE)="","",VLOOKUP($C4808,'MSCI Database'!$C:$R,4, FALSE)),"")</f>
        <v>0</v>
      </c>
      <c r="R4808" s="164">
        <f>IFERROR(IF(VLOOKUP($C4808,'MSCI Database'!$C:$R,5, FALSE)="","",VLOOKUP($C4808,'MSCI Database'!$C:$R,5, FALSE)),"")</f>
        <v>5.0999999999999996</v>
      </c>
      <c r="S4808" s="164">
        <f>IFERROR(IF(VLOOKUP($C4808,'MSCI Database'!$C:$R,6, FALSE)="","",VLOOKUP($C4808,'MSCI Database'!$C:$R,6, FALSE)),"")</f>
        <v>8</v>
      </c>
      <c r="T4808" s="211">
        <f>IFERROR(IF(VLOOKUP($C4808,'MSCI Database'!$C:$R,7, FALSE)="","",VLOOKUP($C4808,'MSCI Database'!$C:$R,7, FALSE)),"")</f>
        <v>3.7</v>
      </c>
      <c r="U4808" s="164">
        <f>IFERROR(IF(VLOOKUP($C4808,'MSCI Database'!$C:$R,8, FALSE)="","",VLOOKUP($C4808,'MSCI Database'!$C:$R,8, FALSE)),"")</f>
        <v>6.1</v>
      </c>
      <c r="V4808" s="175">
        <f>IFERROR(IF(VLOOKUP($C4808,'MSCI Database'!$C:$R,9, FALSE)="","",VLOOKUP($C4808,'MSCI Database'!$C:$R,9, FALSE)),"")</f>
        <v>5</v>
      </c>
      <c r="W4808" s="165">
        <f t="shared" ca="1" si="179"/>
        <v>0</v>
      </c>
      <c r="X4808" s="236">
        <f>IFERROR(IF(VLOOKUP($C4808,'MSCI Database'!$C:$R,10, FALSE)="","",VLOOKUP($C4808,'MSCI Database'!$C:$R,10, FALSE)),"")</f>
        <v>2738</v>
      </c>
      <c r="Y4808" s="133" t="str">
        <f>IFERROR(IF(VLOOKUP($C4808,'MSCI Database'!$C:$R,11, FALSE)="","",VLOOKUP($C4808,'MSCI Database'!$C:$R,11, FALSE)),"")</f>
        <v>2019</v>
      </c>
      <c r="Z4808" s="133" t="str">
        <f>IFERROR(IF(VLOOKUP($C4808,'MSCI Database'!$C:$R,12, FALSE)="","",VLOOKUP($C4808,'MSCI Database'!$C:$R,12, FALSE)),"")</f>
        <v>E.Segmt-Low</v>
      </c>
      <c r="AA4808" s="202" t="str">
        <f>IFERROR(IF(VLOOKUP($C4808,'MSCI Database'!$C:$R,13, FALSE)="","",VLOOKUP($C4808,'MSCI Database'!$C:$R,13, FALSE)),"")</f>
        <v>Subpar data protection measures</v>
      </c>
    </row>
    <row r="4809" spans="1:27" s="130" customFormat="1" ht="15" hidden="1" customHeight="1" outlineLevel="1">
      <c r="A4809" s="130" t="s">
        <v>7237</v>
      </c>
      <c r="B4809" s="130" t="s">
        <v>7238</v>
      </c>
      <c r="C4809" s="130" t="s">
        <v>7239</v>
      </c>
      <c r="D4809" s="130" t="s">
        <v>12128</v>
      </c>
      <c r="E4809" s="130" t="s">
        <v>18673</v>
      </c>
      <c r="F4809" s="215">
        <v>2.079157383832075E-2</v>
      </c>
      <c r="G4809" s="132" t="str">
        <f ca="1">IFERROR(_xll.BQL($A4809, "cur_mkt_cap(currency=EUR)")/1000000, " ")</f>
        <v xml:space="preserve"> </v>
      </c>
      <c r="M4809" s="308"/>
      <c r="N4809" s="215">
        <f t="shared" si="178"/>
        <v>2.207741454640119E-4</v>
      </c>
      <c r="O4809" s="172" t="str">
        <f>IFERROR(IF(VLOOKUP($C4809,'MSCI Database'!$C:$R,2, FALSE)="","",VLOOKUP($C4809,'MSCI Database'!$C:$R,2, FALSE)),"")</f>
        <v>Industrial Machinery</v>
      </c>
      <c r="P4809" s="186" t="str">
        <f>IFERROR(IF(VLOOKUP($C4809,'MSCI Database'!$C:$R,3, FALSE)="","",VLOOKUP($C4809,'MSCI Database'!$C:$R,3, FALSE)),"")</f>
        <v>A</v>
      </c>
      <c r="Q4809" s="164" t="str">
        <f>IFERROR(IF(VLOOKUP($C4809,'MSCI Database'!$C:$R,4, FALSE)="","",VLOOKUP($C4809,'MSCI Database'!$C:$R,4, FALSE)),"")</f>
        <v>0</v>
      </c>
      <c r="R4809" s="164">
        <f>IFERROR(IF(VLOOKUP($C4809,'MSCI Database'!$C:$R,5, FALSE)="","",VLOOKUP($C4809,'MSCI Database'!$C:$R,5, FALSE)),"")</f>
        <v>6.9</v>
      </c>
      <c r="S4809" s="164">
        <f>IFERROR(IF(VLOOKUP($C4809,'MSCI Database'!$C:$R,6, FALSE)="","",VLOOKUP($C4809,'MSCI Database'!$C:$R,6, FALSE)),"")</f>
        <v>5.0999999999999996</v>
      </c>
      <c r="T4809" s="211">
        <f>IFERROR(IF(VLOOKUP($C4809,'MSCI Database'!$C:$R,7, FALSE)="","",VLOOKUP($C4809,'MSCI Database'!$C:$R,7, FALSE)),"")</f>
        <v>5.6</v>
      </c>
      <c r="U4809" s="164">
        <f>IFERROR(IF(VLOOKUP($C4809,'MSCI Database'!$C:$R,8, FALSE)="","",VLOOKUP($C4809,'MSCI Database'!$C:$R,8, FALSE)),"")</f>
        <v>6.8</v>
      </c>
      <c r="V4809" s="175">
        <f>IFERROR(IF(VLOOKUP($C4809,'MSCI Database'!$C:$R,9, FALSE)="","",VLOOKUP($C4809,'MSCI Database'!$C:$R,9, FALSE)),"")</f>
        <v>6</v>
      </c>
      <c r="W4809" s="165">
        <f t="shared" ca="1" si="179"/>
        <v>0</v>
      </c>
      <c r="X4809" s="236">
        <f>IFERROR(IF(VLOOKUP($C4809,'MSCI Database'!$C:$R,10, FALSE)="","",VLOOKUP($C4809,'MSCI Database'!$C:$R,10, FALSE)),"")</f>
        <v>102492</v>
      </c>
      <c r="Y4809" s="133" t="str">
        <f>IFERROR(IF(VLOOKUP($C4809,'MSCI Database'!$C:$R,11, FALSE)="","",VLOOKUP($C4809,'MSCI Database'!$C:$R,11, FALSE)),"")</f>
        <v>2019</v>
      </c>
      <c r="Z4809" s="133" t="str">
        <f>IFERROR(IF(VLOOKUP($C4809,'MSCI Database'!$C:$R,12, FALSE)="","",VLOOKUP($C4809,'MSCI Database'!$C:$R,12, FALSE)),"")</f>
        <v>E.Segmt-Moderate</v>
      </c>
      <c r="AA4809" s="202" t="str">
        <f>IFERROR(IF(VLOOKUP($C4809,'MSCI Database'!$C:$R,13, FALSE)="","",VLOOKUP($C4809,'MSCI Database'!$C:$R,13, FALSE)),"")</f>
        <v>Strong governance and labor management practices drive rating</v>
      </c>
    </row>
    <row r="4810" spans="1:27" s="130" customFormat="1" ht="15" hidden="1" customHeight="1" outlineLevel="1">
      <c r="A4810" s="130" t="s">
        <v>2064</v>
      </c>
      <c r="B4810" s="130" t="s">
        <v>2065</v>
      </c>
      <c r="C4810" s="130" t="s">
        <v>2066</v>
      </c>
      <c r="D4810" s="130" t="s">
        <v>12130</v>
      </c>
      <c r="E4810" s="130" t="s">
        <v>18673</v>
      </c>
      <c r="F4810" s="215">
        <v>2.4490703643680931E-2</v>
      </c>
      <c r="G4810" s="132" t="str">
        <f ca="1">IFERROR(_xll.BQL($A4810, "cur_mkt_cap(currency=EUR)")/1000000, " ")</f>
        <v xml:space="preserve"> </v>
      </c>
      <c r="M4810" s="308"/>
      <c r="N4810" s="215">
        <f t="shared" si="178"/>
        <v>2.6005314512461718E-4</v>
      </c>
      <c r="O4810" s="172" t="str">
        <f>IFERROR(IF(VLOOKUP($C4810,'MSCI Database'!$C:$R,2, FALSE)="","",VLOOKUP($C4810,'MSCI Database'!$C:$R,2, FALSE)),"")</f>
        <v>Construction &amp; Engineering</v>
      </c>
      <c r="P4810" s="186" t="str">
        <f>IFERROR(IF(VLOOKUP($C4810,'MSCI Database'!$C:$R,3, FALSE)="","",VLOOKUP($C4810,'MSCI Database'!$C:$R,3, FALSE)),"")</f>
        <v>A</v>
      </c>
      <c r="Q4810" s="164" t="str">
        <f>IFERROR(IF(VLOOKUP($C4810,'MSCI Database'!$C:$R,4, FALSE)="","",VLOOKUP($C4810,'MSCI Database'!$C:$R,4, FALSE)),"")</f>
        <v>-1</v>
      </c>
      <c r="R4810" s="164">
        <f>IFERROR(IF(VLOOKUP($C4810,'MSCI Database'!$C:$R,5, FALSE)="","",VLOOKUP($C4810,'MSCI Database'!$C:$R,5, FALSE)),"")</f>
        <v>5.8</v>
      </c>
      <c r="S4810" s="164">
        <f>IFERROR(IF(VLOOKUP($C4810,'MSCI Database'!$C:$R,6, FALSE)="","",VLOOKUP($C4810,'MSCI Database'!$C:$R,6, FALSE)),"")</f>
        <v>5.2</v>
      </c>
      <c r="T4810" s="211">
        <f>IFERROR(IF(VLOOKUP($C4810,'MSCI Database'!$C:$R,7, FALSE)="","",VLOOKUP($C4810,'MSCI Database'!$C:$R,7, FALSE)),"")</f>
        <v>6.1</v>
      </c>
      <c r="U4810" s="164">
        <f>IFERROR(IF(VLOOKUP($C4810,'MSCI Database'!$C:$R,8, FALSE)="","",VLOOKUP($C4810,'MSCI Database'!$C:$R,8, FALSE)),"")</f>
        <v>3.9</v>
      </c>
      <c r="V4810" s="175">
        <f>IFERROR(IF(VLOOKUP($C4810,'MSCI Database'!$C:$R,9, FALSE)="","",VLOOKUP($C4810,'MSCI Database'!$C:$R,9, FALSE)),"")</f>
        <v>4.7</v>
      </c>
      <c r="W4810" s="165">
        <f t="shared" ca="1" si="179"/>
        <v>0</v>
      </c>
      <c r="X4810" s="236">
        <f>IFERROR(IF(VLOOKUP($C4810,'MSCI Database'!$C:$R,10, FALSE)="","",VLOOKUP($C4810,'MSCI Database'!$C:$R,10, FALSE)),"")</f>
        <v>861301</v>
      </c>
      <c r="Y4810" s="133" t="str">
        <f>IFERROR(IF(VLOOKUP($C4810,'MSCI Database'!$C:$R,11, FALSE)="","",VLOOKUP($C4810,'MSCI Database'!$C:$R,11, FALSE)),"")</f>
        <v>2019</v>
      </c>
      <c r="Z4810" s="133" t="str">
        <f>IFERROR(IF(VLOOKUP($C4810,'MSCI Database'!$C:$R,12, FALSE)="","",VLOOKUP($C4810,'MSCI Database'!$C:$R,12, FALSE)),"")</f>
        <v>Reported</v>
      </c>
      <c r="AA4810" s="202" t="str">
        <f>IFERROR(IF(VLOOKUP($C4810,'MSCI Database'!$C:$R,13, FALSE)="","",VLOOKUP($C4810,'MSCI Database'!$C:$R,13, FALSE)),"")</f>
        <v>Overall governance structure on par with peers</v>
      </c>
    </row>
    <row r="4811" spans="1:27" s="130" customFormat="1" ht="15" hidden="1" customHeight="1" outlineLevel="1">
      <c r="A4811" s="130" t="s">
        <v>1244</v>
      </c>
      <c r="B4811" s="130" t="s">
        <v>1245</v>
      </c>
      <c r="C4811" s="130" t="s">
        <v>1246</v>
      </c>
      <c r="D4811" s="130" t="s">
        <v>18681</v>
      </c>
      <c r="E4811" s="130" t="s">
        <v>18688</v>
      </c>
      <c r="F4811" s="215">
        <v>2.1705112000040289E-2</v>
      </c>
      <c r="G4811" s="132" t="str">
        <f ca="1">IFERROR(_xll.BQL($A4811, "cur_mkt_cap(currency=EUR)")/1000000, " ")</f>
        <v xml:space="preserve"> </v>
      </c>
      <c r="M4811" s="308"/>
      <c r="N4811" s="215">
        <f t="shared" si="178"/>
        <v>2.3047449852870729E-4</v>
      </c>
      <c r="O4811" s="172" t="str">
        <f>IFERROR(IF(VLOOKUP($C4811,'MSCI Database'!$C:$R,2, FALSE)="","",VLOOKUP($C4811,'MSCI Database'!$C:$R,2, FALSE)),"")</f>
        <v>Life &amp; Health Insurance</v>
      </c>
      <c r="P4811" s="186" t="str">
        <f>IFERROR(IF(VLOOKUP($C4811,'MSCI Database'!$C:$R,3, FALSE)="","",VLOOKUP($C4811,'MSCI Database'!$C:$R,3, FALSE)),"")</f>
        <v>A</v>
      </c>
      <c r="Q4811" s="164" t="str">
        <f>IFERROR(IF(VLOOKUP($C4811,'MSCI Database'!$C:$R,4, FALSE)="","",VLOOKUP($C4811,'MSCI Database'!$C:$R,4, FALSE)),"")</f>
        <v>1</v>
      </c>
      <c r="R4811" s="164">
        <f>IFERROR(IF(VLOOKUP($C4811,'MSCI Database'!$C:$R,5, FALSE)="","",VLOOKUP($C4811,'MSCI Database'!$C:$R,5, FALSE)),"")</f>
        <v>6.9</v>
      </c>
      <c r="S4811" s="164">
        <f>IFERROR(IF(VLOOKUP($C4811,'MSCI Database'!$C:$R,6, FALSE)="","",VLOOKUP($C4811,'MSCI Database'!$C:$R,6, FALSE)),"")</f>
        <v>4.8</v>
      </c>
      <c r="T4811" s="211">
        <f>IFERROR(IF(VLOOKUP($C4811,'MSCI Database'!$C:$R,7, FALSE)="","",VLOOKUP($C4811,'MSCI Database'!$C:$R,7, FALSE)),"")</f>
        <v>5.2</v>
      </c>
      <c r="U4811" s="164">
        <f>IFERROR(IF(VLOOKUP($C4811,'MSCI Database'!$C:$R,8, FALSE)="","",VLOOKUP($C4811,'MSCI Database'!$C:$R,8, FALSE)),"")</f>
        <v>7.2</v>
      </c>
      <c r="V4811" s="175">
        <f>IFERROR(IF(VLOOKUP($C4811,'MSCI Database'!$C:$R,9, FALSE)="","",VLOOKUP($C4811,'MSCI Database'!$C:$R,9, FALSE)),"")</f>
        <v>5.8</v>
      </c>
      <c r="W4811" s="165">
        <f t="shared" ca="1" si="179"/>
        <v>0</v>
      </c>
      <c r="X4811" s="236">
        <f>IFERROR(IF(VLOOKUP($C4811,'MSCI Database'!$C:$R,10, FALSE)="","",VLOOKUP($C4811,'MSCI Database'!$C:$R,10, FALSE)),"")</f>
        <v>18968</v>
      </c>
      <c r="Y4811" s="133" t="str">
        <f>IFERROR(IF(VLOOKUP($C4811,'MSCI Database'!$C:$R,11, FALSE)="","",VLOOKUP($C4811,'MSCI Database'!$C:$R,11, FALSE)),"")</f>
        <v>2019</v>
      </c>
      <c r="Z4811" s="133" t="str">
        <f>IFERROR(IF(VLOOKUP($C4811,'MSCI Database'!$C:$R,12, FALSE)="","",VLOOKUP($C4811,'MSCI Database'!$C:$R,12, FALSE)),"")</f>
        <v>Reported</v>
      </c>
      <c r="AA4811" s="202" t="str">
        <f>IFERROR(IF(VLOOKUP($C4811,'MSCI Database'!$C:$R,13, FALSE)="","",VLOOKUP($C4811,'MSCI Database'!$C:$R,13, FALSE)),"")</f>
        <v>Improved efforts to integrate ESG factors in investment activities drives upgrade</v>
      </c>
    </row>
    <row r="4812" spans="1:27" s="130" customFormat="1" ht="15" hidden="1" customHeight="1" outlineLevel="1">
      <c r="A4812" s="130" t="s">
        <v>1457</v>
      </c>
      <c r="B4812" s="130" t="s">
        <v>1458</v>
      </c>
      <c r="C4812" s="130" t="s">
        <v>1459</v>
      </c>
      <c r="D4812" s="130" t="s">
        <v>18678</v>
      </c>
      <c r="E4812" s="130" t="s">
        <v>18673</v>
      </c>
      <c r="F4812" s="215">
        <v>2.6592892317098332E-3</v>
      </c>
      <c r="G4812" s="132" t="str">
        <f ca="1">IFERROR(_xll.BQL($A4812, "cur_mkt_cap(currency=EUR)")/1000000, " ")</f>
        <v xml:space="preserve"> </v>
      </c>
      <c r="M4812" s="308"/>
      <c r="N4812" s="215">
        <f t="shared" si="178"/>
        <v>2.8237511611088551E-5</v>
      </c>
      <c r="O4812" s="172" t="str">
        <f>IFERROR(IF(VLOOKUP($C4812,'MSCI Database'!$C:$R,2, FALSE)="","",VLOOKUP($C4812,'MSCI Database'!$C:$R,2, FALSE)),"")</f>
        <v>Transportation Infrastructure</v>
      </c>
      <c r="P4812" s="186" t="str">
        <f>IFERROR(IF(VLOOKUP($C4812,'MSCI Database'!$C:$R,3, FALSE)="","",VLOOKUP($C4812,'MSCI Database'!$C:$R,3, FALSE)),"")</f>
        <v>BB</v>
      </c>
      <c r="Q4812" s="164" t="str">
        <f>IFERROR(IF(VLOOKUP($C4812,'MSCI Database'!$C:$R,4, FALSE)="","",VLOOKUP($C4812,'MSCI Database'!$C:$R,4, FALSE)),"")</f>
        <v>1</v>
      </c>
      <c r="R4812" s="164">
        <f>IFERROR(IF(VLOOKUP($C4812,'MSCI Database'!$C:$R,5, FALSE)="","",VLOOKUP($C4812,'MSCI Database'!$C:$R,5, FALSE)),"")</f>
        <v>3.3</v>
      </c>
      <c r="S4812" s="164">
        <f>IFERROR(IF(VLOOKUP($C4812,'MSCI Database'!$C:$R,6, FALSE)="","",VLOOKUP($C4812,'MSCI Database'!$C:$R,6, FALSE)),"")</f>
        <v>9.3000000000000007</v>
      </c>
      <c r="T4812" s="211">
        <f>IFERROR(IF(VLOOKUP($C4812,'MSCI Database'!$C:$R,7, FALSE)="","",VLOOKUP($C4812,'MSCI Database'!$C:$R,7, FALSE)),"")</f>
        <v>4.5</v>
      </c>
      <c r="U4812" s="164">
        <f>IFERROR(IF(VLOOKUP($C4812,'MSCI Database'!$C:$R,8, FALSE)="","",VLOOKUP($C4812,'MSCI Database'!$C:$R,8, FALSE)),"")</f>
        <v>1.2</v>
      </c>
      <c r="V4812" s="175">
        <f>IFERROR(IF(VLOOKUP($C4812,'MSCI Database'!$C:$R,9, FALSE)="","",VLOOKUP($C4812,'MSCI Database'!$C:$R,9, FALSE)),"")</f>
        <v>4</v>
      </c>
      <c r="W4812" s="165">
        <f t="shared" ca="1" si="179"/>
        <v>0</v>
      </c>
      <c r="X4812" s="236">
        <f>IFERROR(IF(VLOOKUP($C4812,'MSCI Database'!$C:$R,10, FALSE)="","",VLOOKUP($C4812,'MSCI Database'!$C:$R,10, FALSE)),"")</f>
        <v>353024</v>
      </c>
      <c r="Y4812" s="133" t="str">
        <f>IFERROR(IF(VLOOKUP($C4812,'MSCI Database'!$C:$R,11, FALSE)="","",VLOOKUP($C4812,'MSCI Database'!$C:$R,11, FALSE)),"")</f>
        <v>2019</v>
      </c>
      <c r="Z4812" s="133" t="str">
        <f>IFERROR(IF(VLOOKUP($C4812,'MSCI Database'!$C:$R,12, FALSE)="","",VLOOKUP($C4812,'MSCI Database'!$C:$R,12, FALSE)),"")</f>
        <v>Reported</v>
      </c>
      <c r="AA4812" s="202" t="str">
        <f>IFERROR(IF(VLOOKUP($C4812,'MSCI Database'!$C:$R,13, FALSE)="","",VLOOKUP($C4812,'MSCI Database'!$C:$R,13, FALSE)),"")</f>
        <v>Reduced biodiversity risks; governance concerns remain</v>
      </c>
    </row>
    <row r="4813" spans="1:27" s="130" customFormat="1" ht="15" hidden="1" customHeight="1" outlineLevel="1">
      <c r="A4813" s="130" t="s">
        <v>7601</v>
      </c>
      <c r="B4813" s="130" t="s">
        <v>7602</v>
      </c>
      <c r="C4813" s="130" t="s">
        <v>7603</v>
      </c>
      <c r="D4813" s="130" t="s">
        <v>12128</v>
      </c>
      <c r="E4813" s="130" t="s">
        <v>18684</v>
      </c>
      <c r="F4813" s="215">
        <v>2.066583407429623E-2</v>
      </c>
      <c r="G4813" s="132" t="str">
        <f ca="1">IFERROR(_xll.BQL($A4813, "cur_mkt_cap(currency=EUR)")/1000000, " ")</f>
        <v xml:space="preserve"> </v>
      </c>
      <c r="M4813" s="308"/>
      <c r="N4813" s="215">
        <f t="shared" si="178"/>
        <v>2.194389849240149E-4</v>
      </c>
      <c r="O4813" s="172" t="str">
        <f>IFERROR(IF(VLOOKUP($C4813,'MSCI Database'!$C:$R,2, FALSE)="","",VLOOKUP($C4813,'MSCI Database'!$C:$R,2, FALSE)),"")</f>
        <v>Specialty Chemicals</v>
      </c>
      <c r="P4813" s="186" t="str">
        <f>IFERROR(IF(VLOOKUP($C4813,'MSCI Database'!$C:$R,3, FALSE)="","",VLOOKUP($C4813,'MSCI Database'!$C:$R,3, FALSE)),"")</f>
        <v>A</v>
      </c>
      <c r="Q4813" s="164" t="str">
        <f>IFERROR(IF(VLOOKUP($C4813,'MSCI Database'!$C:$R,4, FALSE)="","",VLOOKUP($C4813,'MSCI Database'!$C:$R,4, FALSE)),"")</f>
        <v>0</v>
      </c>
      <c r="R4813" s="164">
        <f>IFERROR(IF(VLOOKUP($C4813,'MSCI Database'!$C:$R,5, FALSE)="","",VLOOKUP($C4813,'MSCI Database'!$C:$R,5, FALSE)),"")</f>
        <v>6.1</v>
      </c>
      <c r="S4813" s="164">
        <f>IFERROR(IF(VLOOKUP($C4813,'MSCI Database'!$C:$R,6, FALSE)="","",VLOOKUP($C4813,'MSCI Database'!$C:$R,6, FALSE)),"")</f>
        <v>4.9000000000000004</v>
      </c>
      <c r="T4813" s="211">
        <f>IFERROR(IF(VLOOKUP($C4813,'MSCI Database'!$C:$R,7, FALSE)="","",VLOOKUP($C4813,'MSCI Database'!$C:$R,7, FALSE)),"")</f>
        <v>7.1</v>
      </c>
      <c r="U4813" s="164">
        <f>IFERROR(IF(VLOOKUP($C4813,'MSCI Database'!$C:$R,8, FALSE)="","",VLOOKUP($C4813,'MSCI Database'!$C:$R,8, FALSE)),"")</f>
        <v>5.0999999999999996</v>
      </c>
      <c r="V4813" s="175">
        <f>IFERROR(IF(VLOOKUP($C4813,'MSCI Database'!$C:$R,9, FALSE)="","",VLOOKUP($C4813,'MSCI Database'!$C:$R,9, FALSE)),"")</f>
        <v>5.5</v>
      </c>
      <c r="W4813" s="165">
        <f t="shared" ca="1" si="179"/>
        <v>0</v>
      </c>
      <c r="X4813" s="236">
        <f>IFERROR(IF(VLOOKUP($C4813,'MSCI Database'!$C:$R,10, FALSE)="","",VLOOKUP($C4813,'MSCI Database'!$C:$R,10, FALSE)),"")</f>
        <v>4583959</v>
      </c>
      <c r="Y4813" s="133" t="str">
        <f>IFERROR(IF(VLOOKUP($C4813,'MSCI Database'!$C:$R,11, FALSE)="","",VLOOKUP($C4813,'MSCI Database'!$C:$R,11, FALSE)),"")</f>
        <v>2019</v>
      </c>
      <c r="Z4813" s="133" t="str">
        <f>IFERROR(IF(VLOOKUP($C4813,'MSCI Database'!$C:$R,12, FALSE)="","",VLOOKUP($C4813,'MSCI Database'!$C:$R,12, FALSE)),"")</f>
        <v>Reported</v>
      </c>
      <c r="AA4813" s="202" t="str">
        <f>IFERROR(IF(VLOOKUP($C4813,'MSCI Database'!$C:$R,13, FALSE)="","",VLOOKUP($C4813,'MSCI Database'!$C:$R,13, FALSE)),"")</f>
        <v>Strong strategy to reduce water consumption and carbon emissions</v>
      </c>
    </row>
    <row r="4814" spans="1:27" s="130" customFormat="1" ht="15" hidden="1" customHeight="1" outlineLevel="1">
      <c r="A4814" s="130" t="s">
        <v>2406</v>
      </c>
      <c r="B4814" s="130" t="s">
        <v>2407</v>
      </c>
      <c r="C4814" s="130" t="s">
        <v>2408</v>
      </c>
      <c r="D4814" s="130" t="s">
        <v>18686</v>
      </c>
      <c r="E4814" s="130" t="s">
        <v>18688</v>
      </c>
      <c r="F4814" s="215">
        <v>2.8021720173993469E-2</v>
      </c>
      <c r="G4814" s="132" t="str">
        <f ca="1">IFERROR(_xll.BQL($A4814, "cur_mkt_cap(currency=EUR)")/1000000, " ")</f>
        <v xml:space="preserve"> </v>
      </c>
      <c r="M4814" s="308"/>
      <c r="N4814" s="215">
        <f t="shared" si="178"/>
        <v>2.9754704352600978E-4</v>
      </c>
      <c r="O4814" s="172" t="str">
        <f>IFERROR(IF(VLOOKUP($C4814,'MSCI Database'!$C:$R,2, FALSE)="","",VLOOKUP($C4814,'MSCI Database'!$C:$R,2, FALSE)),"")</f>
        <v>Multi-Line Insurance &amp; Brokerage</v>
      </c>
      <c r="P4814" s="186" t="str">
        <f>IFERROR(IF(VLOOKUP($C4814,'MSCI Database'!$C:$R,3, FALSE)="","",VLOOKUP($C4814,'MSCI Database'!$C:$R,3, FALSE)),"")</f>
        <v>AA</v>
      </c>
      <c r="Q4814" s="164" t="str">
        <f>IFERROR(IF(VLOOKUP($C4814,'MSCI Database'!$C:$R,4, FALSE)="","",VLOOKUP($C4814,'MSCI Database'!$C:$R,4, FALSE)),"")</f>
        <v>0</v>
      </c>
      <c r="R4814" s="164">
        <f>IFERROR(IF(VLOOKUP($C4814,'MSCI Database'!$C:$R,5, FALSE)="","",VLOOKUP($C4814,'MSCI Database'!$C:$R,5, FALSE)),"")</f>
        <v>7.7</v>
      </c>
      <c r="S4814" s="164">
        <f>IFERROR(IF(VLOOKUP($C4814,'MSCI Database'!$C:$R,6, FALSE)="","",VLOOKUP($C4814,'MSCI Database'!$C:$R,6, FALSE)),"")</f>
        <v>9.3000000000000007</v>
      </c>
      <c r="T4814" s="211">
        <f>IFERROR(IF(VLOOKUP($C4814,'MSCI Database'!$C:$R,7, FALSE)="","",VLOOKUP($C4814,'MSCI Database'!$C:$R,7, FALSE)),"")</f>
        <v>5.6</v>
      </c>
      <c r="U4814" s="164">
        <f>IFERROR(IF(VLOOKUP($C4814,'MSCI Database'!$C:$R,8, FALSE)="","",VLOOKUP($C4814,'MSCI Database'!$C:$R,8, FALSE)),"")</f>
        <v>7.7</v>
      </c>
      <c r="V4814" s="175">
        <f>IFERROR(IF(VLOOKUP($C4814,'MSCI Database'!$C:$R,9, FALSE)="","",VLOOKUP($C4814,'MSCI Database'!$C:$R,9, FALSE)),"")</f>
        <v>6.8</v>
      </c>
      <c r="W4814" s="165">
        <f t="shared" ca="1" si="179"/>
        <v>0</v>
      </c>
      <c r="X4814" s="236">
        <f>IFERROR(IF(VLOOKUP($C4814,'MSCI Database'!$C:$R,10, FALSE)="","",VLOOKUP($C4814,'MSCI Database'!$C:$R,10, FALSE)),"")</f>
        <v>35547</v>
      </c>
      <c r="Y4814" s="133" t="str">
        <f>IFERROR(IF(VLOOKUP($C4814,'MSCI Database'!$C:$R,11, FALSE)="","",VLOOKUP($C4814,'MSCI Database'!$C:$R,11, FALSE)),"")</f>
        <v>2019</v>
      </c>
      <c r="Z4814" s="133" t="str">
        <f>IFERROR(IF(VLOOKUP($C4814,'MSCI Database'!$C:$R,12, FALSE)="","",VLOOKUP($C4814,'MSCI Database'!$C:$R,12, FALSE)),"")</f>
        <v>Reported</v>
      </c>
      <c r="AA4814" s="202" t="str">
        <f>IFERROR(IF(VLOOKUP($C4814,'MSCI Database'!$C:$R,13, FALSE)="","",VLOOKUP($C4814,'MSCI Database'!$C:$R,13, FALSE)),"")</f>
        <v>Leads peers in mitigating climate change risk and in corporate governance practices</v>
      </c>
    </row>
    <row r="4815" spans="1:27" s="130" customFormat="1" ht="15" hidden="1" customHeight="1" outlineLevel="1">
      <c r="A4815" s="130" t="s">
        <v>6437</v>
      </c>
      <c r="B4815" s="130" t="s">
        <v>6438</v>
      </c>
      <c r="C4815" s="130" t="s">
        <v>6439</v>
      </c>
      <c r="D4815" s="130" t="s">
        <v>12128</v>
      </c>
      <c r="E4815" s="130" t="s">
        <v>18707</v>
      </c>
      <c r="F4815" s="215">
        <v>2.0607550760310619E-2</v>
      </c>
      <c r="G4815" s="132" t="str">
        <f ca="1">IFERROR(_xll.BQL($A4815, "cur_mkt_cap(currency=EUR)")/1000000, " ")</f>
        <v xml:space="preserve"> </v>
      </c>
      <c r="M4815" s="308"/>
      <c r="N4815" s="215">
        <f t="shared" si="178"/>
        <v>2.1882010686600717E-4</v>
      </c>
      <c r="O4815" s="172" t="str">
        <f>IFERROR(IF(VLOOKUP($C4815,'MSCI Database'!$C:$R,2, FALSE)="","",VLOOKUP($C4815,'MSCI Database'!$C:$R,2, FALSE)),"")</f>
        <v>Energy Equipment &amp; Services</v>
      </c>
      <c r="P4815" s="186" t="str">
        <f>IFERROR(IF(VLOOKUP($C4815,'MSCI Database'!$C:$R,3, FALSE)="","",VLOOKUP($C4815,'MSCI Database'!$C:$R,3, FALSE)),"")</f>
        <v>AA</v>
      </c>
      <c r="Q4815" s="164" t="str">
        <f>IFERROR(IF(VLOOKUP($C4815,'MSCI Database'!$C:$R,4, FALSE)="","",VLOOKUP($C4815,'MSCI Database'!$C:$R,4, FALSE)),"")</f>
        <v>-1</v>
      </c>
      <c r="R4815" s="164">
        <f>IFERROR(IF(VLOOKUP($C4815,'MSCI Database'!$C:$R,5, FALSE)="","",VLOOKUP($C4815,'MSCI Database'!$C:$R,5, FALSE)),"")</f>
        <v>7.4</v>
      </c>
      <c r="S4815" s="164">
        <f>IFERROR(IF(VLOOKUP($C4815,'MSCI Database'!$C:$R,6, FALSE)="","",VLOOKUP($C4815,'MSCI Database'!$C:$R,6, FALSE)),"")</f>
        <v>8.6</v>
      </c>
      <c r="T4815" s="211">
        <f>IFERROR(IF(VLOOKUP($C4815,'MSCI Database'!$C:$R,7, FALSE)="","",VLOOKUP($C4815,'MSCI Database'!$C:$R,7, FALSE)),"")</f>
        <v>8.8000000000000007</v>
      </c>
      <c r="U4815" s="164">
        <f>IFERROR(IF(VLOOKUP($C4815,'MSCI Database'!$C:$R,8, FALSE)="","",VLOOKUP($C4815,'MSCI Database'!$C:$R,8, FALSE)),"")</f>
        <v>3.8</v>
      </c>
      <c r="V4815" s="175">
        <f>IFERROR(IF(VLOOKUP($C4815,'MSCI Database'!$C:$R,9, FALSE)="","",VLOOKUP($C4815,'MSCI Database'!$C:$R,9, FALSE)),"")</f>
        <v>7</v>
      </c>
      <c r="W4815" s="165">
        <f t="shared" ca="1" si="179"/>
        <v>0</v>
      </c>
      <c r="X4815" s="236">
        <f>IFERROR(IF(VLOOKUP($C4815,'MSCI Database'!$C:$R,10, FALSE)="","",VLOOKUP($C4815,'MSCI Database'!$C:$R,10, FALSE)),"")</f>
        <v>663181</v>
      </c>
      <c r="Y4815" s="133" t="str">
        <f>IFERROR(IF(VLOOKUP($C4815,'MSCI Database'!$C:$R,11, FALSE)="","",VLOOKUP($C4815,'MSCI Database'!$C:$R,11, FALSE)),"")</f>
        <v>2019</v>
      </c>
      <c r="Z4815" s="133" t="str">
        <f>IFERROR(IF(VLOOKUP($C4815,'MSCI Database'!$C:$R,12, FALSE)="","",VLOOKUP($C4815,'MSCI Database'!$C:$R,12, FALSE)),"")</f>
        <v>Reported</v>
      </c>
      <c r="AA4815" s="202" t="str">
        <f>IFERROR(IF(VLOOKUP($C4815,'MSCI Database'!$C:$R,13, FALSE)="","",VLOOKUP($C4815,'MSCI Database'!$C:$R,13, FALSE)),"")</f>
        <v>Robust environmental management system; below-par board practices relative to peers</v>
      </c>
    </row>
    <row r="4816" spans="1:27" s="130" customFormat="1" ht="15" hidden="1" customHeight="1" outlineLevel="1">
      <c r="A4816" s="130" t="s">
        <v>7432</v>
      </c>
      <c r="B4816" s="130" t="s">
        <v>7433</v>
      </c>
      <c r="C4816" s="130" t="s">
        <v>7434</v>
      </c>
      <c r="D4816" s="130" t="s">
        <v>12128</v>
      </c>
      <c r="E4816" s="130" t="s">
        <v>18688</v>
      </c>
      <c r="F4816" s="215">
        <v>2.0559630953897869E-2</v>
      </c>
      <c r="G4816" s="132" t="str">
        <f ca="1">IFERROR(_xll.BQL($A4816, "cur_mkt_cap(currency=EUR)")/1000000, " ")</f>
        <v xml:space="preserve"> </v>
      </c>
      <c r="M4816" s="308"/>
      <c r="N4816" s="215">
        <f t="shared" si="178"/>
        <v>2.1831127312432684E-4</v>
      </c>
      <c r="O4816" s="172" t="str">
        <f>IFERROR(IF(VLOOKUP($C4816,'MSCI Database'!$C:$R,2, FALSE)="","",VLOOKUP($C4816,'MSCI Database'!$C:$R,2, FALSE)),"")</f>
        <v>Life &amp; Health Insurance</v>
      </c>
      <c r="P4816" s="186" t="str">
        <f>IFERROR(IF(VLOOKUP($C4816,'MSCI Database'!$C:$R,3, FALSE)="","",VLOOKUP($C4816,'MSCI Database'!$C:$R,3, FALSE)),"")</f>
        <v>BBB</v>
      </c>
      <c r="Q4816" s="164" t="str">
        <f>IFERROR(IF(VLOOKUP($C4816,'MSCI Database'!$C:$R,4, FALSE)="","",VLOOKUP($C4816,'MSCI Database'!$C:$R,4, FALSE)),"")</f>
        <v>0</v>
      </c>
      <c r="R4816" s="164">
        <f>IFERROR(IF(VLOOKUP($C4816,'MSCI Database'!$C:$R,5, FALSE)="","",VLOOKUP($C4816,'MSCI Database'!$C:$R,5, FALSE)),"")</f>
        <v>5.5</v>
      </c>
      <c r="S4816" s="164">
        <f>IFERROR(IF(VLOOKUP($C4816,'MSCI Database'!$C:$R,6, FALSE)="","",VLOOKUP($C4816,'MSCI Database'!$C:$R,6, FALSE)),"")</f>
        <v>7.5</v>
      </c>
      <c r="T4816" s="211">
        <f>IFERROR(IF(VLOOKUP($C4816,'MSCI Database'!$C:$R,7, FALSE)="","",VLOOKUP($C4816,'MSCI Database'!$C:$R,7, FALSE)),"")</f>
        <v>4.3</v>
      </c>
      <c r="U4816" s="164">
        <f>IFERROR(IF(VLOOKUP($C4816,'MSCI Database'!$C:$R,8, FALSE)="","",VLOOKUP($C4816,'MSCI Database'!$C:$R,8, FALSE)),"")</f>
        <v>4.9000000000000004</v>
      </c>
      <c r="V4816" s="175">
        <f>IFERROR(IF(VLOOKUP($C4816,'MSCI Database'!$C:$R,9, FALSE)="","",VLOOKUP($C4816,'MSCI Database'!$C:$R,9, FALSE)),"")</f>
        <v>4.5999999999999996</v>
      </c>
      <c r="W4816" s="165">
        <f t="shared" ca="1" si="179"/>
        <v>0</v>
      </c>
      <c r="X4816" s="236">
        <f>IFERROR(IF(VLOOKUP($C4816,'MSCI Database'!$C:$R,10, FALSE)="","",VLOOKUP($C4816,'MSCI Database'!$C:$R,10, FALSE)),"")</f>
        <v>12186</v>
      </c>
      <c r="Y4816" s="133" t="str">
        <f>IFERROR(IF(VLOOKUP($C4816,'MSCI Database'!$C:$R,11, FALSE)="","",VLOOKUP($C4816,'MSCI Database'!$C:$R,11, FALSE)),"")</f>
        <v>2019</v>
      </c>
      <c r="Z4816" s="133" t="str">
        <f>IFERROR(IF(VLOOKUP($C4816,'MSCI Database'!$C:$R,12, FALSE)="","",VLOOKUP($C4816,'MSCI Database'!$C:$R,12, FALSE)),"")</f>
        <v>Reported</v>
      </c>
      <c r="AA4816" s="202" t="str">
        <f>IFERROR(IF(VLOOKUP($C4816,'MSCI Database'!$C:$R,13, FALSE)="","",VLOOKUP($C4816,'MSCI Database'!$C:$R,13, FALSE)),"")</f>
        <v>Strong focus on enhancing cybersecurity and responsible investment</v>
      </c>
    </row>
    <row r="4817" spans="1:27" s="130" customFormat="1" ht="15" hidden="1" customHeight="1" outlineLevel="1">
      <c r="A4817" s="130" t="s">
        <v>7455</v>
      </c>
      <c r="B4817" s="130" t="s">
        <v>7456</v>
      </c>
      <c r="C4817" s="130" t="s">
        <v>7457</v>
      </c>
      <c r="D4817" s="130" t="s">
        <v>12128</v>
      </c>
      <c r="E4817" s="130" t="s">
        <v>18690</v>
      </c>
      <c r="F4817" s="215">
        <v>2.0495691440260089E-2</v>
      </c>
      <c r="G4817" s="132" t="str">
        <f ca="1">IFERROR(_xll.BQL($A4817, "cur_mkt_cap(currency=EUR)")/1000000, " ")</f>
        <v xml:space="preserve"> </v>
      </c>
      <c r="M4817" s="308"/>
      <c r="N4817" s="215">
        <f t="shared" si="178"/>
        <v>2.176323350316872E-4</v>
      </c>
      <c r="O4817" s="172" t="str">
        <f>IFERROR(IF(VLOOKUP($C4817,'MSCI Database'!$C:$R,2, FALSE)="","",VLOOKUP($C4817,'MSCI Database'!$C:$R,2, FALSE)),"")</f>
        <v>Telecommunication Services</v>
      </c>
      <c r="P4817" s="186" t="str">
        <f>IFERROR(IF(VLOOKUP($C4817,'MSCI Database'!$C:$R,3, FALSE)="","",VLOOKUP($C4817,'MSCI Database'!$C:$R,3, FALSE)),"")</f>
        <v>BB</v>
      </c>
      <c r="Q4817" s="164" t="str">
        <f>IFERROR(IF(VLOOKUP($C4817,'MSCI Database'!$C:$R,4, FALSE)="","",VLOOKUP($C4817,'MSCI Database'!$C:$R,4, FALSE)),"")</f>
        <v>0</v>
      </c>
      <c r="R4817" s="164">
        <f>IFERROR(IF(VLOOKUP($C4817,'MSCI Database'!$C:$R,5, FALSE)="","",VLOOKUP($C4817,'MSCI Database'!$C:$R,5, FALSE)),"")</f>
        <v>4.0999999999999996</v>
      </c>
      <c r="S4817" s="164">
        <f>IFERROR(IF(VLOOKUP($C4817,'MSCI Database'!$C:$R,6, FALSE)="","",VLOOKUP($C4817,'MSCI Database'!$C:$R,6, FALSE)),"")</f>
        <v>10</v>
      </c>
      <c r="T4817" s="211">
        <f>IFERROR(IF(VLOOKUP($C4817,'MSCI Database'!$C:$R,7, FALSE)="","",VLOOKUP($C4817,'MSCI Database'!$C:$R,7, FALSE)),"")</f>
        <v>4.5</v>
      </c>
      <c r="U4817" s="164">
        <f>IFERROR(IF(VLOOKUP($C4817,'MSCI Database'!$C:$R,8, FALSE)="","",VLOOKUP($C4817,'MSCI Database'!$C:$R,8, FALSE)),"")</f>
        <v>5.4</v>
      </c>
      <c r="V4817" s="175">
        <f>IFERROR(IF(VLOOKUP($C4817,'MSCI Database'!$C:$R,9, FALSE)="","",VLOOKUP($C4817,'MSCI Database'!$C:$R,9, FALSE)),"")</f>
        <v>5.0999999999999996</v>
      </c>
      <c r="W4817" s="165">
        <f t="shared" ca="1" si="179"/>
        <v>0</v>
      </c>
      <c r="X4817" s="236">
        <f>IFERROR(IF(VLOOKUP($C4817,'MSCI Database'!$C:$R,10, FALSE)="","",VLOOKUP($C4817,'MSCI Database'!$C:$R,10, FALSE)),"")</f>
        <v>2215255</v>
      </c>
      <c r="Y4817" s="133" t="str">
        <f>IFERROR(IF(VLOOKUP($C4817,'MSCI Database'!$C:$R,11, FALSE)="","",VLOOKUP($C4817,'MSCI Database'!$C:$R,11, FALSE)),"")</f>
        <v>2019</v>
      </c>
      <c r="Z4817" s="133" t="str">
        <f>IFERROR(IF(VLOOKUP($C4817,'MSCI Database'!$C:$R,12, FALSE)="","",VLOOKUP($C4817,'MSCI Database'!$C:$R,12, FALSE)),"")</f>
        <v>Reported</v>
      </c>
      <c r="AA4817" s="202" t="str">
        <f>IFERROR(IF(VLOOKUP($C4817,'MSCI Database'!$C:$R,13, FALSE)="","",VLOOKUP($C4817,'MSCI Database'!$C:$R,13, FALSE)),"")</f>
        <v>Layoffs and limited engagement initiatives may impact employee morale</v>
      </c>
    </row>
    <row r="4818" spans="1:27" s="130" customFormat="1" ht="15" hidden="1" customHeight="1" outlineLevel="1">
      <c r="A4818" s="130" t="s">
        <v>5123</v>
      </c>
      <c r="B4818" s="130" t="s">
        <v>5124</v>
      </c>
      <c r="C4818" s="130" t="s">
        <v>5125</v>
      </c>
      <c r="D4818" s="130" t="s">
        <v>18719</v>
      </c>
      <c r="E4818" s="130" t="s">
        <v>18688</v>
      </c>
      <c r="F4818" s="215">
        <v>4.9576435156517343E-3</v>
      </c>
      <c r="G4818" s="132" t="str">
        <f ca="1">IFERROR(_xll.BQL($A4818, "cur_mkt_cap(currency=EUR)")/1000000, " ")</f>
        <v xml:space="preserve"> </v>
      </c>
      <c r="M4818" s="308"/>
      <c r="N4818" s="215">
        <f t="shared" si="178"/>
        <v>5.2642455986949529E-5</v>
      </c>
      <c r="O4818" s="172" t="str">
        <f>IFERROR(IF(VLOOKUP($C4818,'MSCI Database'!$C:$R,2, FALSE)="","",VLOOKUP($C4818,'MSCI Database'!$C:$R,2, FALSE)),"")</f>
        <v>Banks</v>
      </c>
      <c r="P4818" s="186" t="str">
        <f>IFERROR(IF(VLOOKUP($C4818,'MSCI Database'!$C:$R,3, FALSE)="","",VLOOKUP($C4818,'MSCI Database'!$C:$R,3, FALSE)),"")</f>
        <v>AA</v>
      </c>
      <c r="Q4818" s="164" t="str">
        <f>IFERROR(IF(VLOOKUP($C4818,'MSCI Database'!$C:$R,4, FALSE)="","",VLOOKUP($C4818,'MSCI Database'!$C:$R,4, FALSE)),"")</f>
        <v>1</v>
      </c>
      <c r="R4818" s="164">
        <f>IFERROR(IF(VLOOKUP($C4818,'MSCI Database'!$C:$R,5, FALSE)="","",VLOOKUP($C4818,'MSCI Database'!$C:$R,5, FALSE)),"")</f>
        <v>7.8</v>
      </c>
      <c r="S4818" s="164">
        <f>IFERROR(IF(VLOOKUP($C4818,'MSCI Database'!$C:$R,6, FALSE)="","",VLOOKUP($C4818,'MSCI Database'!$C:$R,6, FALSE)),"")</f>
        <v>5.2</v>
      </c>
      <c r="T4818" s="211">
        <f>IFERROR(IF(VLOOKUP($C4818,'MSCI Database'!$C:$R,7, FALSE)="","",VLOOKUP($C4818,'MSCI Database'!$C:$R,7, FALSE)),"")</f>
        <v>4.4000000000000004</v>
      </c>
      <c r="U4818" s="164">
        <f>IFERROR(IF(VLOOKUP($C4818,'MSCI Database'!$C:$R,8, FALSE)="","",VLOOKUP($C4818,'MSCI Database'!$C:$R,8, FALSE)),"")</f>
        <v>6.1</v>
      </c>
      <c r="V4818" s="175">
        <f>IFERROR(IF(VLOOKUP($C4818,'MSCI Database'!$C:$R,9, FALSE)="","",VLOOKUP($C4818,'MSCI Database'!$C:$R,9, FALSE)),"")</f>
        <v>5.0999999999999996</v>
      </c>
      <c r="W4818" s="165">
        <f t="shared" ca="1" si="179"/>
        <v>0</v>
      </c>
      <c r="X4818" s="236">
        <f>IFERROR(IF(VLOOKUP($C4818,'MSCI Database'!$C:$R,10, FALSE)="","",VLOOKUP($C4818,'MSCI Database'!$C:$R,10, FALSE)),"")</f>
        <v>40033</v>
      </c>
      <c r="Y4818" s="133" t="str">
        <f>IFERROR(IF(VLOOKUP($C4818,'MSCI Database'!$C:$R,11, FALSE)="","",VLOOKUP($C4818,'MSCI Database'!$C:$R,11, FALSE)),"")</f>
        <v>2019</v>
      </c>
      <c r="Z4818" s="133" t="str">
        <f>IFERROR(IF(VLOOKUP($C4818,'MSCI Database'!$C:$R,12, FALSE)="","",VLOOKUP($C4818,'MSCI Database'!$C:$R,12, FALSE)),"")</f>
        <v>Reported</v>
      </c>
      <c r="AA4818" s="202" t="str">
        <f>IFERROR(IF(VLOOKUP($C4818,'MSCI Database'!$C:$R,13, FALSE)="","",VLOOKUP($C4818,'MSCI Database'!$C:$R,13, FALSE)),"")</f>
        <v>Enhanced assessment of environmental risk exposure drives upgrade</v>
      </c>
    </row>
    <row r="4819" spans="1:27" s="130" customFormat="1" ht="15" hidden="1" customHeight="1" outlineLevel="1">
      <c r="A4819" s="130" t="s">
        <v>2494</v>
      </c>
      <c r="B4819" s="130" t="s">
        <v>2495</v>
      </c>
      <c r="C4819" s="130" t="s">
        <v>2496</v>
      </c>
      <c r="D4819" s="130" t="s">
        <v>18686</v>
      </c>
      <c r="E4819" s="130" t="s">
        <v>18690</v>
      </c>
      <c r="F4819" s="215">
        <v>2.8531601650683931E-2</v>
      </c>
      <c r="G4819" s="132" t="str">
        <f ca="1">IFERROR(_xll.BQL($A4819, "cur_mkt_cap(currency=EUR)")/1000000, " ")</f>
        <v xml:space="preserve"> </v>
      </c>
      <c r="M4819" s="308"/>
      <c r="N4819" s="215">
        <f t="shared" si="178"/>
        <v>3.0296119101573906E-4</v>
      </c>
      <c r="O4819" s="172" t="str">
        <f>IFERROR(IF(VLOOKUP($C4819,'MSCI Database'!$C:$R,2, FALSE)="","",VLOOKUP($C4819,'MSCI Database'!$C:$R,2, FALSE)),"")</f>
        <v>Telecommunication Services</v>
      </c>
      <c r="P4819" s="186" t="str">
        <f>IFERROR(IF(VLOOKUP($C4819,'MSCI Database'!$C:$R,3, FALSE)="","",VLOOKUP($C4819,'MSCI Database'!$C:$R,3, FALSE)),"")</f>
        <v>AA</v>
      </c>
      <c r="Q4819" s="164" t="str">
        <f>IFERROR(IF(VLOOKUP($C4819,'MSCI Database'!$C:$R,4, FALSE)="","",VLOOKUP($C4819,'MSCI Database'!$C:$R,4, FALSE)),"")</f>
        <v>0</v>
      </c>
      <c r="R4819" s="164">
        <f>IFERROR(IF(VLOOKUP($C4819,'MSCI Database'!$C:$R,5, FALSE)="","",VLOOKUP($C4819,'MSCI Database'!$C:$R,5, FALSE)),"")</f>
        <v>8.57</v>
      </c>
      <c r="S4819" s="164">
        <f>IFERROR(IF(VLOOKUP($C4819,'MSCI Database'!$C:$R,6, FALSE)="","",VLOOKUP($C4819,'MSCI Database'!$C:$R,6, FALSE)),"")</f>
        <v>10</v>
      </c>
      <c r="T4819" s="211">
        <f>IFERROR(IF(VLOOKUP($C4819,'MSCI Database'!$C:$R,7, FALSE)="","",VLOOKUP($C4819,'MSCI Database'!$C:$R,7, FALSE)),"")</f>
        <v>6.2</v>
      </c>
      <c r="U4819" s="164">
        <f>IFERROR(IF(VLOOKUP($C4819,'MSCI Database'!$C:$R,8, FALSE)="","",VLOOKUP($C4819,'MSCI Database'!$C:$R,8, FALSE)),"")</f>
        <v>5.9</v>
      </c>
      <c r="V4819" s="175">
        <f>IFERROR(IF(VLOOKUP($C4819,'MSCI Database'!$C:$R,9, FALSE)="","",VLOOKUP($C4819,'MSCI Database'!$C:$R,9, FALSE)),"")</f>
        <v>6.3</v>
      </c>
      <c r="W4819" s="165">
        <f t="shared" ca="1" si="179"/>
        <v>0</v>
      </c>
      <c r="X4819" s="236">
        <f>IFERROR(IF(VLOOKUP($C4819,'MSCI Database'!$C:$R,10, FALSE)="","",VLOOKUP($C4819,'MSCI Database'!$C:$R,10, FALSE)),"")</f>
        <v>903443</v>
      </c>
      <c r="Y4819" s="133" t="str">
        <f>IFERROR(IF(VLOOKUP($C4819,'MSCI Database'!$C:$R,11, FALSE)="","",VLOOKUP($C4819,'MSCI Database'!$C:$R,11, FALSE)),"")</f>
        <v>2019</v>
      </c>
      <c r="Z4819" s="133" t="str">
        <f>IFERROR(IF(VLOOKUP($C4819,'MSCI Database'!$C:$R,12, FALSE)="","",VLOOKUP($C4819,'MSCI Database'!$C:$R,12, FALSE)),"")</f>
        <v>Reported</v>
      </c>
      <c r="AA4819" s="202" t="str">
        <f>IFERROR(IF(VLOOKUP($C4819,'MSCI Database'!$C:$R,13, FALSE)="","",VLOOKUP($C4819,'MSCI Database'!$C:$R,13, FALSE)),"")</f>
        <v>Labor management and pandemic headwinds ahead of the next phase of the planned transformation</v>
      </c>
    </row>
    <row r="4820" spans="1:27" s="130" customFormat="1" ht="15" hidden="1" customHeight="1" outlineLevel="1">
      <c r="A4820" s="130" t="s">
        <v>6427</v>
      </c>
      <c r="B4820" s="130" t="s">
        <v>6428</v>
      </c>
      <c r="C4820" s="130" t="s">
        <v>6429</v>
      </c>
      <c r="D4820" s="130" t="s">
        <v>12128</v>
      </c>
      <c r="E4820" s="130" t="s">
        <v>12133</v>
      </c>
      <c r="F4820" s="215">
        <v>2.045313062760646E-2</v>
      </c>
      <c r="G4820" s="132" t="str">
        <f ca="1">IFERROR(_xll.BQL($A4820, "cur_mkt_cap(currency=EUR)")/1000000, " ")</f>
        <v xml:space="preserve"> </v>
      </c>
      <c r="M4820" s="308"/>
      <c r="N4820" s="215">
        <f t="shared" si="178"/>
        <v>2.1718040546075013E-4</v>
      </c>
      <c r="O4820" s="172" t="str">
        <f>IFERROR(IF(VLOOKUP($C4820,'MSCI Database'!$C:$R,2, FALSE)="","",VLOOKUP($C4820,'MSCI Database'!$C:$R,2, FALSE)),"")</f>
        <v>Health Care Equipment &amp; Supplies</v>
      </c>
      <c r="P4820" s="186" t="str">
        <f>IFERROR(IF(VLOOKUP($C4820,'MSCI Database'!$C:$R,3, FALSE)="","",VLOOKUP($C4820,'MSCI Database'!$C:$R,3, FALSE)),"")</f>
        <v>BBB</v>
      </c>
      <c r="Q4820" s="164" t="str">
        <f>IFERROR(IF(VLOOKUP($C4820,'MSCI Database'!$C:$R,4, FALSE)="","",VLOOKUP($C4820,'MSCI Database'!$C:$R,4, FALSE)),"")</f>
        <v/>
      </c>
      <c r="R4820" s="164">
        <f>IFERROR(IF(VLOOKUP($C4820,'MSCI Database'!$C:$R,5, FALSE)="","",VLOOKUP($C4820,'MSCI Database'!$C:$R,5, FALSE)),"")</f>
        <v>4.7</v>
      </c>
      <c r="S4820" s="164">
        <f>IFERROR(IF(VLOOKUP($C4820,'MSCI Database'!$C:$R,6, FALSE)="","",VLOOKUP($C4820,'MSCI Database'!$C:$R,6, FALSE)),"")</f>
        <v>6.7</v>
      </c>
      <c r="T4820" s="211">
        <f>IFERROR(IF(VLOOKUP($C4820,'MSCI Database'!$C:$R,7, FALSE)="","",VLOOKUP($C4820,'MSCI Database'!$C:$R,7, FALSE)),"")</f>
        <v>4.7</v>
      </c>
      <c r="U4820" s="164">
        <f>IFERROR(IF(VLOOKUP($C4820,'MSCI Database'!$C:$R,8, FALSE)="","",VLOOKUP($C4820,'MSCI Database'!$C:$R,8, FALSE)),"")</f>
        <v>5.3</v>
      </c>
      <c r="V4820" s="175">
        <f>IFERROR(IF(VLOOKUP($C4820,'MSCI Database'!$C:$R,9, FALSE)="","",VLOOKUP($C4820,'MSCI Database'!$C:$R,9, FALSE)),"")</f>
        <v>5.0999999999999996</v>
      </c>
      <c r="W4820" s="165">
        <f t="shared" ca="1" si="179"/>
        <v>0</v>
      </c>
      <c r="X4820" s="236">
        <f>IFERROR(IF(VLOOKUP($C4820,'MSCI Database'!$C:$R,10, FALSE)="","",VLOOKUP($C4820,'MSCI Database'!$C:$R,10, FALSE)),"")</f>
        <v>117904</v>
      </c>
      <c r="Y4820" s="133" t="str">
        <f>IFERROR(IF(VLOOKUP($C4820,'MSCI Database'!$C:$R,11, FALSE)="","",VLOOKUP($C4820,'MSCI Database'!$C:$R,11, FALSE)),"")</f>
        <v>2019</v>
      </c>
      <c r="Z4820" s="133" t="str">
        <f>IFERROR(IF(VLOOKUP($C4820,'MSCI Database'!$C:$R,12, FALSE)="","",VLOOKUP($C4820,'MSCI Database'!$C:$R,12, FALSE)),"")</f>
        <v>E.Segmt-Moderately High</v>
      </c>
      <c r="AA4820" s="202" t="str">
        <f>IFERROR(IF(VLOOKUP($C4820,'MSCI Database'!$C:$R,13, FALSE)="","",VLOOKUP($C4820,'MSCI Database'!$C:$R,13, FALSE)),"")</f>
        <v>Addresses product quality risks, but lags peers in managing other ESG risks</v>
      </c>
    </row>
    <row r="4821" spans="1:27" s="130" customFormat="1" ht="15" hidden="1" customHeight="1" outlineLevel="1">
      <c r="A4821" s="130" t="s">
        <v>8226</v>
      </c>
      <c r="B4821" s="130" t="s">
        <v>8227</v>
      </c>
      <c r="C4821" s="130" t="s">
        <v>8228</v>
      </c>
      <c r="D4821" s="130" t="s">
        <v>12128</v>
      </c>
      <c r="E4821" s="130" t="s">
        <v>18682</v>
      </c>
      <c r="F4821" s="215">
        <v>2.0354058900694021E-2</v>
      </c>
      <c r="G4821" s="132" t="str">
        <f ca="1">IFERROR(_xll.BQL($A4821, "cur_mkt_cap(currency=EUR)")/1000000, " ")</f>
        <v xml:space="preserve"> </v>
      </c>
      <c r="M4821" s="308"/>
      <c r="N4821" s="215">
        <f t="shared" si="178"/>
        <v>2.1612841795759995E-4</v>
      </c>
      <c r="O4821" s="172" t="str">
        <f>IFERROR(IF(VLOOKUP($C4821,'MSCI Database'!$C:$R,2, FALSE)="","",VLOOKUP($C4821,'MSCI Database'!$C:$R,2, FALSE)),"")</f>
        <v>Hotels &amp; Travel</v>
      </c>
      <c r="P4821" s="186" t="str">
        <f>IFERROR(IF(VLOOKUP($C4821,'MSCI Database'!$C:$R,3, FALSE)="","",VLOOKUP($C4821,'MSCI Database'!$C:$R,3, FALSE)),"")</f>
        <v>AA</v>
      </c>
      <c r="Q4821" s="164" t="str">
        <f>IFERROR(IF(VLOOKUP($C4821,'MSCI Database'!$C:$R,4, FALSE)="","",VLOOKUP($C4821,'MSCI Database'!$C:$R,4, FALSE)),"")</f>
        <v>0</v>
      </c>
      <c r="R4821" s="164">
        <f>IFERROR(IF(VLOOKUP($C4821,'MSCI Database'!$C:$R,5, FALSE)="","",VLOOKUP($C4821,'MSCI Database'!$C:$R,5, FALSE)),"")</f>
        <v>8.3000000000000007</v>
      </c>
      <c r="S4821" s="164">
        <f>IFERROR(IF(VLOOKUP($C4821,'MSCI Database'!$C:$R,6, FALSE)="","",VLOOKUP($C4821,'MSCI Database'!$C:$R,6, FALSE)),"")</f>
        <v>6.1</v>
      </c>
      <c r="T4821" s="211">
        <f>IFERROR(IF(VLOOKUP($C4821,'MSCI Database'!$C:$R,7, FALSE)="","",VLOOKUP($C4821,'MSCI Database'!$C:$R,7, FALSE)),"")</f>
        <v>4.4000000000000004</v>
      </c>
      <c r="U4821" s="164">
        <f>IFERROR(IF(VLOOKUP($C4821,'MSCI Database'!$C:$R,8, FALSE)="","",VLOOKUP($C4821,'MSCI Database'!$C:$R,8, FALSE)),"")</f>
        <v>5.5</v>
      </c>
      <c r="V4821" s="175">
        <f>IFERROR(IF(VLOOKUP($C4821,'MSCI Database'!$C:$R,9, FALSE)="","",VLOOKUP($C4821,'MSCI Database'!$C:$R,9, FALSE)),"")</f>
        <v>5.4</v>
      </c>
      <c r="W4821" s="165">
        <f t="shared" ca="1" si="179"/>
        <v>0</v>
      </c>
      <c r="X4821" s="236">
        <f>IFERROR(IF(VLOOKUP($C4821,'MSCI Database'!$C:$R,10, FALSE)="","",VLOOKUP($C4821,'MSCI Database'!$C:$R,10, FALSE)),"")</f>
        <v>213971</v>
      </c>
      <c r="Y4821" s="133" t="str">
        <f>IFERROR(IF(VLOOKUP($C4821,'MSCI Database'!$C:$R,11, FALSE)="","",VLOOKUP($C4821,'MSCI Database'!$C:$R,11, FALSE)),"")</f>
        <v>2019</v>
      </c>
      <c r="Z4821" s="133" t="str">
        <f>IFERROR(IF(VLOOKUP($C4821,'MSCI Database'!$C:$R,12, FALSE)="","",VLOOKUP($C4821,'MSCI Database'!$C:$R,12, FALSE)),"")</f>
        <v>Reported</v>
      </c>
      <c r="AA4821" s="202" t="str">
        <f>IFERROR(IF(VLOOKUP($C4821,'MSCI Database'!$C:$R,13, FALSE)="","",VLOOKUP($C4821,'MSCI Database'!$C:$R,13, FALSE)),"")</f>
        <v>Leads peers in governance practices but COVID-related closures pose labor management challenges</v>
      </c>
    </row>
    <row r="4822" spans="1:27" s="130" customFormat="1" ht="15" hidden="1" customHeight="1" outlineLevel="1">
      <c r="A4822" s="130" t="s">
        <v>6944</v>
      </c>
      <c r="B4822" s="130" t="s">
        <v>6945</v>
      </c>
      <c r="C4822" s="130" t="s">
        <v>6946</v>
      </c>
      <c r="D4822" s="130" t="s">
        <v>12128</v>
      </c>
      <c r="E4822" s="130" t="s">
        <v>18688</v>
      </c>
      <c r="F4822" s="215">
        <v>2.027016634559033E-2</v>
      </c>
      <c r="G4822" s="132" t="str">
        <f ca="1">IFERROR(_xll.BQL($A4822, "cur_mkt_cap(currency=EUR)")/1000000, " ")</f>
        <v xml:space="preserve"> </v>
      </c>
      <c r="M4822" s="308"/>
      <c r="N4822" s="215">
        <f t="shared" si="178"/>
        <v>2.1523760962784892E-4</v>
      </c>
      <c r="O4822" s="172" t="str">
        <f>IFERROR(IF(VLOOKUP($C4822,'MSCI Database'!$C:$R,2, FALSE)="","",VLOOKUP($C4822,'MSCI Database'!$C:$R,2, FALSE)),"")</f>
        <v>Life &amp; Health Insurance</v>
      </c>
      <c r="P4822" s="186" t="str">
        <f>IFERROR(IF(VLOOKUP($C4822,'MSCI Database'!$C:$R,3, FALSE)="","",VLOOKUP($C4822,'MSCI Database'!$C:$R,3, FALSE)),"")</f>
        <v>BBB</v>
      </c>
      <c r="Q4822" s="164" t="str">
        <f>IFERROR(IF(VLOOKUP($C4822,'MSCI Database'!$C:$R,4, FALSE)="","",VLOOKUP($C4822,'MSCI Database'!$C:$R,4, FALSE)),"")</f>
        <v>0</v>
      </c>
      <c r="R4822" s="164">
        <f>IFERROR(IF(VLOOKUP($C4822,'MSCI Database'!$C:$R,5, FALSE)="","",VLOOKUP($C4822,'MSCI Database'!$C:$R,5, FALSE)),"")</f>
        <v>5.3</v>
      </c>
      <c r="S4822" s="164">
        <f>IFERROR(IF(VLOOKUP($C4822,'MSCI Database'!$C:$R,6, FALSE)="","",VLOOKUP($C4822,'MSCI Database'!$C:$R,6, FALSE)),"")</f>
        <v>5</v>
      </c>
      <c r="T4822" s="211">
        <f>IFERROR(IF(VLOOKUP($C4822,'MSCI Database'!$C:$R,7, FALSE)="","",VLOOKUP($C4822,'MSCI Database'!$C:$R,7, FALSE)),"")</f>
        <v>4.7</v>
      </c>
      <c r="U4822" s="164">
        <f>IFERROR(IF(VLOOKUP($C4822,'MSCI Database'!$C:$R,8, FALSE)="","",VLOOKUP($C4822,'MSCI Database'!$C:$R,8, FALSE)),"")</f>
        <v>5.5</v>
      </c>
      <c r="V4822" s="175">
        <f>IFERROR(IF(VLOOKUP($C4822,'MSCI Database'!$C:$R,9, FALSE)="","",VLOOKUP($C4822,'MSCI Database'!$C:$R,9, FALSE)),"")</f>
        <v>5</v>
      </c>
      <c r="W4822" s="165">
        <f t="shared" ca="1" si="179"/>
        <v>0</v>
      </c>
      <c r="X4822" s="236">
        <f>IFERROR(IF(VLOOKUP($C4822,'MSCI Database'!$C:$R,10, FALSE)="","",VLOOKUP($C4822,'MSCI Database'!$C:$R,10, FALSE)),"")</f>
        <v>21041</v>
      </c>
      <c r="Y4822" s="133" t="str">
        <f>IFERROR(IF(VLOOKUP($C4822,'MSCI Database'!$C:$R,11, FALSE)="","",VLOOKUP($C4822,'MSCI Database'!$C:$R,11, FALSE)),"")</f>
        <v>2019</v>
      </c>
      <c r="Z4822" s="133" t="str">
        <f>IFERROR(IF(VLOOKUP($C4822,'MSCI Database'!$C:$R,12, FALSE)="","",VLOOKUP($C4822,'MSCI Database'!$C:$R,12, FALSE)),"")</f>
        <v>E.Segmt-Moderate</v>
      </c>
      <c r="AA4822" s="202" t="str">
        <f>IFERROR(IF(VLOOKUP($C4822,'MSCI Database'!$C:$R,13, FALSE)="","",VLOOKUP($C4822,'MSCI Database'!$C:$R,13, FALSE)),"")</f>
        <v>Strong integration of responsible investment principles</v>
      </c>
    </row>
    <row r="4823" spans="1:27" s="130" customFormat="1" ht="15" hidden="1" customHeight="1" outlineLevel="1">
      <c r="A4823" s="130" t="s">
        <v>2331</v>
      </c>
      <c r="B4823" s="130" t="s">
        <v>2332</v>
      </c>
      <c r="C4823" s="130" t="s">
        <v>2333</v>
      </c>
      <c r="D4823" s="130" t="s">
        <v>12131</v>
      </c>
      <c r="E4823" s="130" t="s">
        <v>18673</v>
      </c>
      <c r="F4823" s="215">
        <v>2.3761716410021179E-2</v>
      </c>
      <c r="G4823" s="132" t="str">
        <f ca="1">IFERROR(_xll.BQL($A4823, "cur_mkt_cap(currency=EUR)")/1000000, " ")</f>
        <v xml:space="preserve"> </v>
      </c>
      <c r="M4823" s="308"/>
      <c r="N4823" s="215">
        <f t="shared" si="178"/>
        <v>2.5231243560368732E-4</v>
      </c>
      <c r="O4823" s="172" t="str">
        <f>IFERROR(IF(VLOOKUP($C4823,'MSCI Database'!$C:$R,2, FALSE)="","",VLOOKUP($C4823,'MSCI Database'!$C:$R,2, FALSE)),"")</f>
        <v>Construction &amp; Farm Machinery &amp; Heavy Trucks</v>
      </c>
      <c r="P4823" s="186" t="str">
        <f>IFERROR(IF(VLOOKUP($C4823,'MSCI Database'!$C:$R,3, FALSE)="","",VLOOKUP($C4823,'MSCI Database'!$C:$R,3, FALSE)),"")</f>
        <v>AA</v>
      </c>
      <c r="Q4823" s="164" t="str">
        <f>IFERROR(IF(VLOOKUP($C4823,'MSCI Database'!$C:$R,4, FALSE)="","",VLOOKUP($C4823,'MSCI Database'!$C:$R,4, FALSE)),"")</f>
        <v>0</v>
      </c>
      <c r="R4823" s="164">
        <f>IFERROR(IF(VLOOKUP($C4823,'MSCI Database'!$C:$R,5, FALSE)="","",VLOOKUP($C4823,'MSCI Database'!$C:$R,5, FALSE)),"")</f>
        <v>8.3000000000000007</v>
      </c>
      <c r="S4823" s="164">
        <f>IFERROR(IF(VLOOKUP($C4823,'MSCI Database'!$C:$R,6, FALSE)="","",VLOOKUP($C4823,'MSCI Database'!$C:$R,6, FALSE)),"")</f>
        <v>7.1</v>
      </c>
      <c r="T4823" s="211">
        <f>IFERROR(IF(VLOOKUP($C4823,'MSCI Database'!$C:$R,7, FALSE)="","",VLOOKUP($C4823,'MSCI Database'!$C:$R,7, FALSE)),"")</f>
        <v>6.8</v>
      </c>
      <c r="U4823" s="164">
        <f>IFERROR(IF(VLOOKUP($C4823,'MSCI Database'!$C:$R,8, FALSE)="","",VLOOKUP($C4823,'MSCI Database'!$C:$R,8, FALSE)),"")</f>
        <v>6.3</v>
      </c>
      <c r="V4823" s="175">
        <f>IFERROR(IF(VLOOKUP($C4823,'MSCI Database'!$C:$R,9, FALSE)="","",VLOOKUP($C4823,'MSCI Database'!$C:$R,9, FALSE)),"")</f>
        <v>6.7</v>
      </c>
      <c r="W4823" s="165">
        <f t="shared" ca="1" si="179"/>
        <v>0</v>
      </c>
      <c r="X4823" s="236">
        <f>IFERROR(IF(VLOOKUP($C4823,'MSCI Database'!$C:$R,10, FALSE)="","",VLOOKUP($C4823,'MSCI Database'!$C:$R,10, FALSE)),"")</f>
        <v>122000</v>
      </c>
      <c r="Y4823" s="133" t="str">
        <f>IFERROR(IF(VLOOKUP($C4823,'MSCI Database'!$C:$R,11, FALSE)="","",VLOOKUP($C4823,'MSCI Database'!$C:$R,11, FALSE)),"")</f>
        <v>2019</v>
      </c>
      <c r="Z4823" s="133" t="str">
        <f>IFERROR(IF(VLOOKUP($C4823,'MSCI Database'!$C:$R,12, FALSE)="","",VLOOKUP($C4823,'MSCI Database'!$C:$R,12, FALSE)),"")</f>
        <v>Reported</v>
      </c>
      <c r="AA4823" s="202" t="str">
        <f>IFERROR(IF(VLOOKUP($C4823,'MSCI Database'!$C:$R,13, FALSE)="","",VLOOKUP($C4823,'MSCI Database'!$C:$R,13, FALSE)),"")</f>
        <v>Bombardier transportation acquisition could elevate labor risks, alter ownership structure</v>
      </c>
    </row>
    <row r="4824" spans="1:27" s="130" customFormat="1" ht="15" hidden="1" customHeight="1" outlineLevel="1">
      <c r="A4824" s="130" t="s">
        <v>1605</v>
      </c>
      <c r="B4824" s="130" t="s">
        <v>1606</v>
      </c>
      <c r="C4824" s="130" t="s">
        <v>1607</v>
      </c>
      <c r="D4824" s="130" t="s">
        <v>18678</v>
      </c>
      <c r="E4824" s="130" t="s">
        <v>18673</v>
      </c>
      <c r="F4824" s="215">
        <v>2.595624076262076E-3</v>
      </c>
      <c r="G4824" s="132" t="str">
        <f ca="1">IFERROR(_xll.BQL($A4824, "cur_mkt_cap(currency=EUR)")/1000000, " ")</f>
        <v xml:space="preserve"> </v>
      </c>
      <c r="M4824" s="308"/>
      <c r="N4824" s="215">
        <f t="shared" si="178"/>
        <v>2.7561486775301168E-5</v>
      </c>
      <c r="O4824" s="172" t="str">
        <f>IFERROR(IF(VLOOKUP($C4824,'MSCI Database'!$C:$R,2, FALSE)="","",VLOOKUP($C4824,'MSCI Database'!$C:$R,2, FALSE)),"")</f>
        <v>Electrical Equipment</v>
      </c>
      <c r="P4824" s="186" t="str">
        <f>IFERROR(IF(VLOOKUP($C4824,'MSCI Database'!$C:$R,3, FALSE)="","",VLOOKUP($C4824,'MSCI Database'!$C:$R,3, FALSE)),"")</f>
        <v>AA</v>
      </c>
      <c r="Q4824" s="164" t="str">
        <f>IFERROR(IF(VLOOKUP($C4824,'MSCI Database'!$C:$R,4, FALSE)="","",VLOOKUP($C4824,'MSCI Database'!$C:$R,4, FALSE)),"")</f>
        <v>1</v>
      </c>
      <c r="R4824" s="164">
        <f>IFERROR(IF(VLOOKUP($C4824,'MSCI Database'!$C:$R,5, FALSE)="","",VLOOKUP($C4824,'MSCI Database'!$C:$R,5, FALSE)),"")</f>
        <v>8.4</v>
      </c>
      <c r="S4824" s="164">
        <f>IFERROR(IF(VLOOKUP($C4824,'MSCI Database'!$C:$R,6, FALSE)="","",VLOOKUP($C4824,'MSCI Database'!$C:$R,6, FALSE)),"")</f>
        <v>7.9</v>
      </c>
      <c r="T4824" s="211">
        <f>IFERROR(IF(VLOOKUP($C4824,'MSCI Database'!$C:$R,7, FALSE)="","",VLOOKUP($C4824,'MSCI Database'!$C:$R,7, FALSE)),"")</f>
        <v>7.9</v>
      </c>
      <c r="U4824" s="164">
        <f>IFERROR(IF(VLOOKUP($C4824,'MSCI Database'!$C:$R,8, FALSE)="","",VLOOKUP($C4824,'MSCI Database'!$C:$R,8, FALSE)),"")</f>
        <v>4.0999999999999996</v>
      </c>
      <c r="V4824" s="175">
        <f>IFERROR(IF(VLOOKUP($C4824,'MSCI Database'!$C:$R,9, FALSE)="","",VLOOKUP($C4824,'MSCI Database'!$C:$R,9, FALSE)),"")</f>
        <v>6.3</v>
      </c>
      <c r="W4824" s="165">
        <f t="shared" ca="1" si="179"/>
        <v>0</v>
      </c>
      <c r="X4824" s="236">
        <f>IFERROR(IF(VLOOKUP($C4824,'MSCI Database'!$C:$R,10, FALSE)="","",VLOOKUP($C4824,'MSCI Database'!$C:$R,10, FALSE)),"")</f>
        <v>118354</v>
      </c>
      <c r="Y4824" s="133" t="str">
        <f>IFERROR(IF(VLOOKUP($C4824,'MSCI Database'!$C:$R,11, FALSE)="","",VLOOKUP($C4824,'MSCI Database'!$C:$R,11, FALSE)),"")</f>
        <v>2019</v>
      </c>
      <c r="Z4824" s="133" t="str">
        <f>IFERROR(IF(VLOOKUP($C4824,'MSCI Database'!$C:$R,12, FALSE)="","",VLOOKUP($C4824,'MSCI Database'!$C:$R,12, FALSE)),"")</f>
        <v>Reported</v>
      </c>
      <c r="AA4824" s="202" t="str">
        <f>IFERROR(IF(VLOOKUP($C4824,'MSCI Database'!$C:$R,13, FALSE)="","",VLOOKUP($C4824,'MSCI Database'!$C:$R,13, FALSE)),"")</f>
        <v>Improvement in talent management initiatives and corporate governance practices drive upgrade</v>
      </c>
    </row>
    <row r="4825" spans="1:27" s="130" customFormat="1" ht="15" hidden="1" customHeight="1" outlineLevel="1">
      <c r="A4825" s="130" t="s">
        <v>2044</v>
      </c>
      <c r="B4825" s="130" t="s">
        <v>2045</v>
      </c>
      <c r="C4825" s="130" t="s">
        <v>2046</v>
      </c>
      <c r="D4825" s="130" t="s">
        <v>12130</v>
      </c>
      <c r="E4825" s="130" t="s">
        <v>18690</v>
      </c>
      <c r="F4825" s="215">
        <v>2.3712454533247621E-2</v>
      </c>
      <c r="G4825" s="132" t="str">
        <f ca="1">IFERROR(_xll.BQL($A4825, "cur_mkt_cap(currency=EUR)")/1000000, " ")</f>
        <v xml:space="preserve"> </v>
      </c>
      <c r="M4825" s="308"/>
      <c r="N4825" s="215">
        <f t="shared" ref="N4825:N4888" si="180">IF($A4825&lt;&gt;"",VLOOKUP($A4825,$A$3224:$V$5286,6,FALSE)/SUMIF($V$3224:$V$5286,"&lt;&gt;",$F$3224:$F$5286),0)</f>
        <v>2.5178935116413465E-4</v>
      </c>
      <c r="O4825" s="172" t="str">
        <f>IFERROR(IF(VLOOKUP($C4825,'MSCI Database'!$C:$R,2, FALSE)="","",VLOOKUP($C4825,'MSCI Database'!$C:$R,2, FALSE)),"")</f>
        <v>Telecommunication Services</v>
      </c>
      <c r="P4825" s="186" t="str">
        <f>IFERROR(IF(VLOOKUP($C4825,'MSCI Database'!$C:$R,3, FALSE)="","",VLOOKUP($C4825,'MSCI Database'!$C:$R,3, FALSE)),"")</f>
        <v>BBB</v>
      </c>
      <c r="Q4825" s="164" t="str">
        <f>IFERROR(IF(VLOOKUP($C4825,'MSCI Database'!$C:$R,4, FALSE)="","",VLOOKUP($C4825,'MSCI Database'!$C:$R,4, FALSE)),"")</f>
        <v>0</v>
      </c>
      <c r="R4825" s="164">
        <f>IFERROR(IF(VLOOKUP($C4825,'MSCI Database'!$C:$R,5, FALSE)="","",VLOOKUP($C4825,'MSCI Database'!$C:$R,5, FALSE)),"")</f>
        <v>5.6</v>
      </c>
      <c r="S4825" s="164">
        <f>IFERROR(IF(VLOOKUP($C4825,'MSCI Database'!$C:$R,6, FALSE)="","",VLOOKUP($C4825,'MSCI Database'!$C:$R,6, FALSE)),"")</f>
        <v>10</v>
      </c>
      <c r="T4825" s="211">
        <f>IFERROR(IF(VLOOKUP($C4825,'MSCI Database'!$C:$R,7, FALSE)="","",VLOOKUP($C4825,'MSCI Database'!$C:$R,7, FALSE)),"")</f>
        <v>4</v>
      </c>
      <c r="U4825" s="164">
        <f>IFERROR(IF(VLOOKUP($C4825,'MSCI Database'!$C:$R,8, FALSE)="","",VLOOKUP($C4825,'MSCI Database'!$C:$R,8, FALSE)),"")</f>
        <v>6</v>
      </c>
      <c r="V4825" s="175">
        <f>IFERROR(IF(VLOOKUP($C4825,'MSCI Database'!$C:$R,9, FALSE)="","",VLOOKUP($C4825,'MSCI Database'!$C:$R,9, FALSE)),"")</f>
        <v>5.5</v>
      </c>
      <c r="W4825" s="165">
        <f t="shared" ref="W4825:W4888" ca="1" si="181">IFERROR(IF(X4825&lt;&gt;"",VLOOKUP($A4825,$A$3224:$X$5286,6,FALSE)/100,0)*$G$3222/$G4825, 0)</f>
        <v>0</v>
      </c>
      <c r="X4825" s="236">
        <f>IFERROR(IF(VLOOKUP($C4825,'MSCI Database'!$C:$R,10, FALSE)="","",VLOOKUP($C4825,'MSCI Database'!$C:$R,10, FALSE)),"")</f>
        <v>195760</v>
      </c>
      <c r="Y4825" s="133" t="str">
        <f>IFERROR(IF(VLOOKUP($C4825,'MSCI Database'!$C:$R,11, FALSE)="","",VLOOKUP($C4825,'MSCI Database'!$C:$R,11, FALSE)),"")</f>
        <v>2019</v>
      </c>
      <c r="Z4825" s="133" t="str">
        <f>IFERROR(IF(VLOOKUP($C4825,'MSCI Database'!$C:$R,12, FALSE)="","",VLOOKUP($C4825,'MSCI Database'!$C:$R,12, FALSE)),"")</f>
        <v>Reported</v>
      </c>
      <c r="AA4825" s="202" t="str">
        <f>IFERROR(IF(VLOOKUP($C4825,'MSCI Database'!$C:$R,13, FALSE)="","",VLOOKUP($C4825,'MSCI Database'!$C:$R,13, FALSE)),"")</f>
        <v>Labor management and anti-corruption policies remain moderate, despite recent improvements</v>
      </c>
    </row>
    <row r="4826" spans="1:27" s="130" customFormat="1" ht="15" hidden="1" customHeight="1" outlineLevel="1">
      <c r="A4826" s="130" t="s">
        <v>8016</v>
      </c>
      <c r="B4826" s="130" t="s">
        <v>8017</v>
      </c>
      <c r="C4826" s="130" t="s">
        <v>8018</v>
      </c>
      <c r="D4826" s="130" t="s">
        <v>18706</v>
      </c>
      <c r="E4826" s="130" t="s">
        <v>18689</v>
      </c>
      <c r="F4826" s="215">
        <v>2.014807664143986E-2</v>
      </c>
      <c r="G4826" s="132" t="str">
        <f ca="1">IFERROR(_xll.BQL($A4826, "cur_mkt_cap(currency=EUR)")/1000000, " ")</f>
        <v xml:space="preserve"> </v>
      </c>
      <c r="M4826" s="308"/>
      <c r="N4826" s="215">
        <f t="shared" si="180"/>
        <v>2.1394120704123498E-4</v>
      </c>
      <c r="O4826" s="172" t="str">
        <f>IFERROR(IF(VLOOKUP($C4826,'MSCI Database'!$C:$R,2, FALSE)="","",VLOOKUP($C4826,'MSCI Database'!$C:$R,2, FALSE)),"")</f>
        <v>Semiconductors &amp; Semiconductor Equipment</v>
      </c>
      <c r="P4826" s="186" t="str">
        <f>IFERROR(IF(VLOOKUP($C4826,'MSCI Database'!$C:$R,3, FALSE)="","",VLOOKUP($C4826,'MSCI Database'!$C:$R,3, FALSE)),"")</f>
        <v>BB</v>
      </c>
      <c r="Q4826" s="164" t="str">
        <f>IFERROR(IF(VLOOKUP($C4826,'MSCI Database'!$C:$R,4, FALSE)="","",VLOOKUP($C4826,'MSCI Database'!$C:$R,4, FALSE)),"")</f>
        <v>0</v>
      </c>
      <c r="R4826" s="164">
        <f>IFERROR(IF(VLOOKUP($C4826,'MSCI Database'!$C:$R,5, FALSE)="","",VLOOKUP($C4826,'MSCI Database'!$C:$R,5, FALSE)),"")</f>
        <v>4.2</v>
      </c>
      <c r="S4826" s="164">
        <f>IFERROR(IF(VLOOKUP($C4826,'MSCI Database'!$C:$R,6, FALSE)="","",VLOOKUP($C4826,'MSCI Database'!$C:$R,6, FALSE)),"")</f>
        <v>8.5</v>
      </c>
      <c r="T4826" s="211">
        <f>IFERROR(IF(VLOOKUP($C4826,'MSCI Database'!$C:$R,7, FALSE)="","",VLOOKUP($C4826,'MSCI Database'!$C:$R,7, FALSE)),"")</f>
        <v>0.9</v>
      </c>
      <c r="U4826" s="164">
        <f>IFERROR(IF(VLOOKUP($C4826,'MSCI Database'!$C:$R,8, FALSE)="","",VLOOKUP($C4826,'MSCI Database'!$C:$R,8, FALSE)),"")</f>
        <v>5</v>
      </c>
      <c r="V4826" s="175">
        <f>IFERROR(IF(VLOOKUP($C4826,'MSCI Database'!$C:$R,9, FALSE)="","",VLOOKUP($C4826,'MSCI Database'!$C:$R,9, FALSE)),"")</f>
        <v>4.9000000000000004</v>
      </c>
      <c r="W4826" s="165">
        <f t="shared" ca="1" si="181"/>
        <v>0</v>
      </c>
      <c r="X4826" s="236">
        <f>IFERROR(IF(VLOOKUP($C4826,'MSCI Database'!$C:$R,10, FALSE)="","",VLOOKUP($C4826,'MSCI Database'!$C:$R,10, FALSE)),"")</f>
        <v>217323</v>
      </c>
      <c r="Y4826" s="133" t="str">
        <f>IFERROR(IF(VLOOKUP($C4826,'MSCI Database'!$C:$R,11, FALSE)="","",VLOOKUP($C4826,'MSCI Database'!$C:$R,11, FALSE)),"")</f>
        <v>2019</v>
      </c>
      <c r="Z4826" s="133" t="str">
        <f>IFERROR(IF(VLOOKUP($C4826,'MSCI Database'!$C:$R,12, FALSE)="","",VLOOKUP($C4826,'MSCI Database'!$C:$R,12, FALSE)),"")</f>
        <v>E.Segmt-Low</v>
      </c>
      <c r="AA4826" s="202" t="str">
        <f>IFERROR(IF(VLOOKUP($C4826,'MSCI Database'!$C:$R,13, FALSE)="","",VLOOKUP($C4826,'MSCI Database'!$C:$R,13, FALSE)),"")</f>
        <v>Talent programs fall short of tackling heightened workforce complexities amid acquisitions</v>
      </c>
    </row>
    <row r="4827" spans="1:27" s="130" customFormat="1" ht="15" hidden="1" customHeight="1" outlineLevel="1">
      <c r="A4827" s="130" t="s">
        <v>7212</v>
      </c>
      <c r="B4827" s="130" t="s">
        <v>7213</v>
      </c>
      <c r="C4827" s="130" t="s">
        <v>7214</v>
      </c>
      <c r="D4827" s="130" t="s">
        <v>12128</v>
      </c>
      <c r="E4827" s="130" t="s">
        <v>18673</v>
      </c>
      <c r="F4827" s="215">
        <v>2.007663422694984E-2</v>
      </c>
      <c r="G4827" s="132" t="str">
        <f ca="1">IFERROR(_xll.BQL($A4827, "cur_mkt_cap(currency=EUR)")/1000000, " ")</f>
        <v xml:space="preserve"> </v>
      </c>
      <c r="M4827" s="308"/>
      <c r="N4827" s="215">
        <f t="shared" si="180"/>
        <v>2.1318259982219657E-4</v>
      </c>
      <c r="O4827" s="172" t="str">
        <f>IFERROR(IF(VLOOKUP($C4827,'MSCI Database'!$C:$R,2, FALSE)="","",VLOOKUP($C4827,'MSCI Database'!$C:$R,2, FALSE)),"")</f>
        <v>Road &amp; Rail Transport</v>
      </c>
      <c r="P4827" s="186" t="str">
        <f>IFERROR(IF(VLOOKUP($C4827,'MSCI Database'!$C:$R,3, FALSE)="","",VLOOKUP($C4827,'MSCI Database'!$C:$R,3, FALSE)),"")</f>
        <v>BB</v>
      </c>
      <c r="Q4827" s="164" t="str">
        <f>IFERROR(IF(VLOOKUP($C4827,'MSCI Database'!$C:$R,4, FALSE)="","",VLOOKUP($C4827,'MSCI Database'!$C:$R,4, FALSE)),"")</f>
        <v>0</v>
      </c>
      <c r="R4827" s="164">
        <f>IFERROR(IF(VLOOKUP($C4827,'MSCI Database'!$C:$R,5, FALSE)="","",VLOOKUP($C4827,'MSCI Database'!$C:$R,5, FALSE)),"")</f>
        <v>4.2</v>
      </c>
      <c r="S4827" s="164">
        <f>IFERROR(IF(VLOOKUP($C4827,'MSCI Database'!$C:$R,6, FALSE)="","",VLOOKUP($C4827,'MSCI Database'!$C:$R,6, FALSE)),"")</f>
        <v>6.6</v>
      </c>
      <c r="T4827" s="211">
        <f>IFERROR(IF(VLOOKUP($C4827,'MSCI Database'!$C:$R,7, FALSE)="","",VLOOKUP($C4827,'MSCI Database'!$C:$R,7, FALSE)),"")</f>
        <v>3.1</v>
      </c>
      <c r="U4827" s="164">
        <f>IFERROR(IF(VLOOKUP($C4827,'MSCI Database'!$C:$R,8, FALSE)="","",VLOOKUP($C4827,'MSCI Database'!$C:$R,8, FALSE)),"")</f>
        <v>5.2</v>
      </c>
      <c r="V4827" s="175">
        <f>IFERROR(IF(VLOOKUP($C4827,'MSCI Database'!$C:$R,9, FALSE)="","",VLOOKUP($C4827,'MSCI Database'!$C:$R,9, FALSE)),"")</f>
        <v>4.8</v>
      </c>
      <c r="W4827" s="165">
        <f t="shared" ca="1" si="181"/>
        <v>0</v>
      </c>
      <c r="X4827" s="236">
        <f>IFERROR(IF(VLOOKUP($C4827,'MSCI Database'!$C:$R,10, FALSE)="","",VLOOKUP($C4827,'MSCI Database'!$C:$R,10, FALSE)),"")</f>
        <v>1881843</v>
      </c>
      <c r="Y4827" s="133" t="str">
        <f>IFERROR(IF(VLOOKUP($C4827,'MSCI Database'!$C:$R,11, FALSE)="","",VLOOKUP($C4827,'MSCI Database'!$C:$R,11, FALSE)),"")</f>
        <v>2019</v>
      </c>
      <c r="Z4827" s="133" t="str">
        <f>IFERROR(IF(VLOOKUP($C4827,'MSCI Database'!$C:$R,12, FALSE)="","",VLOOKUP($C4827,'MSCI Database'!$C:$R,12, FALSE)),"")</f>
        <v>Reported</v>
      </c>
      <c r="AA4827" s="202" t="str">
        <f>IFERROR(IF(VLOOKUP($C4827,'MSCI Database'!$C:$R,13, FALSE)="","",VLOOKUP($C4827,'MSCI Database'!$C:$R,13, FALSE)),"")</f>
        <v>Limited efforts to curb carbon intensity may heighten long-term regulatory risk</v>
      </c>
    </row>
    <row r="4828" spans="1:27" s="130" customFormat="1" ht="15" hidden="1" customHeight="1" outlineLevel="1">
      <c r="A4828" s="130" t="s">
        <v>5601</v>
      </c>
      <c r="B4828" s="130" t="s">
        <v>5602</v>
      </c>
      <c r="C4828" s="130" t="s">
        <v>5603</v>
      </c>
      <c r="D4828" s="130" t="s">
        <v>18733</v>
      </c>
      <c r="E4828" s="130" t="s">
        <v>18688</v>
      </c>
      <c r="F4828" s="215">
        <v>5.3192250719907384E-3</v>
      </c>
      <c r="G4828" s="132" t="str">
        <f ca="1">IFERROR(_xll.BQL($A4828, "cur_mkt_cap(currency=EUR)")/1000000, " ")</f>
        <v xml:space="preserve"> </v>
      </c>
      <c r="M4828" s="308"/>
      <c r="N4828" s="215">
        <f t="shared" si="180"/>
        <v>5.6481889198549946E-5</v>
      </c>
      <c r="O4828" s="172" t="str">
        <f>IFERROR(IF(VLOOKUP($C4828,'MSCI Database'!$C:$R,2, FALSE)="","",VLOOKUP($C4828,'MSCI Database'!$C:$R,2, FALSE)),"")</f>
        <v>Banks</v>
      </c>
      <c r="P4828" s="186" t="str">
        <f>IFERROR(IF(VLOOKUP($C4828,'MSCI Database'!$C:$R,3, FALSE)="","",VLOOKUP($C4828,'MSCI Database'!$C:$R,3, FALSE)),"")</f>
        <v>BB</v>
      </c>
      <c r="Q4828" s="164" t="str">
        <f>IFERROR(IF(VLOOKUP($C4828,'MSCI Database'!$C:$R,4, FALSE)="","",VLOOKUP($C4828,'MSCI Database'!$C:$R,4, FALSE)),"")</f>
        <v>0</v>
      </c>
      <c r="R4828" s="164">
        <f>IFERROR(IF(VLOOKUP($C4828,'MSCI Database'!$C:$R,5, FALSE)="","",VLOOKUP($C4828,'MSCI Database'!$C:$R,5, FALSE)),"")</f>
        <v>4.2</v>
      </c>
      <c r="S4828" s="164">
        <f>IFERROR(IF(VLOOKUP($C4828,'MSCI Database'!$C:$R,6, FALSE)="","",VLOOKUP($C4828,'MSCI Database'!$C:$R,6, FALSE)),"")</f>
        <v>0.5</v>
      </c>
      <c r="T4828" s="211">
        <f>IFERROR(IF(VLOOKUP($C4828,'MSCI Database'!$C:$R,7, FALSE)="","",VLOOKUP($C4828,'MSCI Database'!$C:$R,7, FALSE)),"")</f>
        <v>4.0999999999999996</v>
      </c>
      <c r="U4828" s="164">
        <f>IFERROR(IF(VLOOKUP($C4828,'MSCI Database'!$C:$R,8, FALSE)="","",VLOOKUP($C4828,'MSCI Database'!$C:$R,8, FALSE)),"")</f>
        <v>2.2000000000000002</v>
      </c>
      <c r="V4828" s="175">
        <f>IFERROR(IF(VLOOKUP($C4828,'MSCI Database'!$C:$R,9, FALSE)="","",VLOOKUP($C4828,'MSCI Database'!$C:$R,9, FALSE)),"")</f>
        <v>3</v>
      </c>
      <c r="W4828" s="165">
        <f t="shared" ca="1" si="181"/>
        <v>0</v>
      </c>
      <c r="X4828" s="236">
        <f>IFERROR(IF(VLOOKUP($C4828,'MSCI Database'!$C:$R,10, FALSE)="","",VLOOKUP($C4828,'MSCI Database'!$C:$R,10, FALSE)),"")</f>
        <v>17250</v>
      </c>
      <c r="Y4828" s="133" t="str">
        <f>IFERROR(IF(VLOOKUP($C4828,'MSCI Database'!$C:$R,11, FALSE)="","",VLOOKUP($C4828,'MSCI Database'!$C:$R,11, FALSE)),"")</f>
        <v>2019</v>
      </c>
      <c r="Z4828" s="133" t="str">
        <f>IFERROR(IF(VLOOKUP($C4828,'MSCI Database'!$C:$R,12, FALSE)="","",VLOOKUP($C4828,'MSCI Database'!$C:$R,12, FALSE)),"")</f>
        <v>E.Segmt-Moderate</v>
      </c>
      <c r="AA4828" s="202" t="str">
        <f>IFERROR(IF(VLOOKUP($C4828,'MSCI Database'!$C:$R,13, FALSE)="","",VLOOKUP($C4828,'MSCI Database'!$C:$R,13, FALSE)),"")</f>
        <v>The board has an independent director majority, though related party transactions continue</v>
      </c>
    </row>
    <row r="4829" spans="1:27" s="130" customFormat="1" ht="15" hidden="1" customHeight="1" outlineLevel="1">
      <c r="A4829" s="130" t="s">
        <v>1055</v>
      </c>
      <c r="B4829" s="130" t="s">
        <v>1056</v>
      </c>
      <c r="C4829" s="130" t="s">
        <v>1057</v>
      </c>
      <c r="D4829" s="130" t="s">
        <v>12135</v>
      </c>
      <c r="E4829" s="130" t="s">
        <v>18674</v>
      </c>
      <c r="F4829" s="215">
        <v>1.593842141328761E-2</v>
      </c>
      <c r="G4829" s="132" t="str">
        <f ca="1">IFERROR(_xll.BQL($A4829, "cur_mkt_cap(currency=EUR)")/1000000, " ")</f>
        <v xml:space="preserve"> </v>
      </c>
      <c r="M4829" s="308"/>
      <c r="N4829" s="215">
        <f t="shared" si="180"/>
        <v>1.6924122218580829E-4</v>
      </c>
      <c r="O4829" s="172" t="str">
        <f>IFERROR(IF(VLOOKUP($C4829,'MSCI Database'!$C:$R,2, FALSE)="","",VLOOKUP($C4829,'MSCI Database'!$C:$R,2, FALSE)),"")</f>
        <v>Retail - Food &amp; Staples</v>
      </c>
      <c r="P4829" s="186" t="str">
        <f>IFERROR(IF(VLOOKUP($C4829,'MSCI Database'!$C:$R,3, FALSE)="","",VLOOKUP($C4829,'MSCI Database'!$C:$R,3, FALSE)),"")</f>
        <v>AA</v>
      </c>
      <c r="Q4829" s="164" t="str">
        <f>IFERROR(IF(VLOOKUP($C4829,'MSCI Database'!$C:$R,4, FALSE)="","",VLOOKUP($C4829,'MSCI Database'!$C:$R,4, FALSE)),"")</f>
        <v>0</v>
      </c>
      <c r="R4829" s="164">
        <f>IFERROR(IF(VLOOKUP($C4829,'MSCI Database'!$C:$R,5, FALSE)="","",VLOOKUP($C4829,'MSCI Database'!$C:$R,5, FALSE)),"")</f>
        <v>7.6</v>
      </c>
      <c r="S4829" s="164">
        <f>IFERROR(IF(VLOOKUP($C4829,'MSCI Database'!$C:$R,6, FALSE)="","",VLOOKUP($C4829,'MSCI Database'!$C:$R,6, FALSE)),"")</f>
        <v>4.3</v>
      </c>
      <c r="T4829" s="211">
        <f>IFERROR(IF(VLOOKUP($C4829,'MSCI Database'!$C:$R,7, FALSE)="","",VLOOKUP($C4829,'MSCI Database'!$C:$R,7, FALSE)),"")</f>
        <v>5.0999999999999996</v>
      </c>
      <c r="U4829" s="164">
        <f>IFERROR(IF(VLOOKUP($C4829,'MSCI Database'!$C:$R,8, FALSE)="","",VLOOKUP($C4829,'MSCI Database'!$C:$R,8, FALSE)),"")</f>
        <v>6</v>
      </c>
      <c r="V4829" s="175">
        <f>IFERROR(IF(VLOOKUP($C4829,'MSCI Database'!$C:$R,9, FALSE)="","",VLOOKUP($C4829,'MSCI Database'!$C:$R,9, FALSE)),"")</f>
        <v>5.3</v>
      </c>
      <c r="W4829" s="165">
        <f t="shared" ca="1" si="181"/>
        <v>0</v>
      </c>
      <c r="X4829" s="236">
        <f>IFERROR(IF(VLOOKUP($C4829,'MSCI Database'!$C:$R,10, FALSE)="","",VLOOKUP($C4829,'MSCI Database'!$C:$R,10, FALSE)),"")</f>
        <v>269035</v>
      </c>
      <c r="Y4829" s="133" t="str">
        <f>IFERROR(IF(VLOOKUP($C4829,'MSCI Database'!$C:$R,11, FALSE)="","",VLOOKUP($C4829,'MSCI Database'!$C:$R,11, FALSE)),"")</f>
        <v>2019</v>
      </c>
      <c r="Z4829" s="133" t="str">
        <f>IFERROR(IF(VLOOKUP($C4829,'MSCI Database'!$C:$R,12, FALSE)="","",VLOOKUP($C4829,'MSCI Database'!$C:$R,12, FALSE)),"")</f>
        <v>Reported</v>
      </c>
      <c r="AA4829" s="202" t="str">
        <f>IFERROR(IF(VLOOKUP($C4829,'MSCI Database'!$C:$R,13, FALSE)="","",VLOOKUP($C4829,'MSCI Database'!$C:$R,13, FALSE)),"")</f>
        <v>Strong corporate governance practices and robust quality control measures</v>
      </c>
    </row>
    <row r="4830" spans="1:27" s="130" customFormat="1" ht="15" hidden="1" customHeight="1" outlineLevel="1">
      <c r="A4830" s="130" t="s">
        <v>8279</v>
      </c>
      <c r="B4830" s="130" t="s">
        <v>8280</v>
      </c>
      <c r="C4830" s="130" t="s">
        <v>8281</v>
      </c>
      <c r="D4830" s="130" t="s">
        <v>12128</v>
      </c>
      <c r="E4830" s="130" t="s">
        <v>18689</v>
      </c>
      <c r="F4830" s="215">
        <v>1.990388330161269E-2</v>
      </c>
      <c r="G4830" s="132" t="str">
        <f ca="1">IFERROR(_xll.BQL($A4830, "cur_mkt_cap(currency=EUR)")/1000000, " ")</f>
        <v xml:space="preserve"> </v>
      </c>
      <c r="M4830" s="308"/>
      <c r="N4830" s="215">
        <f t="shared" si="180"/>
        <v>2.1134825393688734E-4</v>
      </c>
      <c r="O4830" s="172" t="str">
        <f>IFERROR(IF(VLOOKUP($C4830,'MSCI Database'!$C:$R,2, FALSE)="","",VLOOKUP($C4830,'MSCI Database'!$C:$R,2, FALSE)),"")</f>
        <v>Software &amp; Services</v>
      </c>
      <c r="P4830" s="186" t="str">
        <f>IFERROR(IF(VLOOKUP($C4830,'MSCI Database'!$C:$R,3, FALSE)="","",VLOOKUP($C4830,'MSCI Database'!$C:$R,3, FALSE)),"")</f>
        <v>AA</v>
      </c>
      <c r="Q4830" s="164" t="str">
        <f>IFERROR(IF(VLOOKUP($C4830,'MSCI Database'!$C:$R,4, FALSE)="","",VLOOKUP($C4830,'MSCI Database'!$C:$R,4, FALSE)),"")</f>
        <v>0</v>
      </c>
      <c r="R4830" s="164">
        <f>IFERROR(IF(VLOOKUP($C4830,'MSCI Database'!$C:$R,5, FALSE)="","",VLOOKUP($C4830,'MSCI Database'!$C:$R,5, FALSE)),"")</f>
        <v>7.6</v>
      </c>
      <c r="S4830" s="164">
        <f>IFERROR(IF(VLOOKUP($C4830,'MSCI Database'!$C:$R,6, FALSE)="","",VLOOKUP($C4830,'MSCI Database'!$C:$R,6, FALSE)),"")</f>
        <v>6.8</v>
      </c>
      <c r="T4830" s="211">
        <f>IFERROR(IF(VLOOKUP($C4830,'MSCI Database'!$C:$R,7, FALSE)="","",VLOOKUP($C4830,'MSCI Database'!$C:$R,7, FALSE)),"")</f>
        <v>5.5</v>
      </c>
      <c r="U4830" s="164">
        <f>IFERROR(IF(VLOOKUP($C4830,'MSCI Database'!$C:$R,8, FALSE)="","",VLOOKUP($C4830,'MSCI Database'!$C:$R,8, FALSE)),"")</f>
        <v>4.8</v>
      </c>
      <c r="V4830" s="175">
        <f>IFERROR(IF(VLOOKUP($C4830,'MSCI Database'!$C:$R,9, FALSE)="","",VLOOKUP($C4830,'MSCI Database'!$C:$R,9, FALSE)),"")</f>
        <v>5.5</v>
      </c>
      <c r="W4830" s="165">
        <f t="shared" ca="1" si="181"/>
        <v>0</v>
      </c>
      <c r="X4830" s="236">
        <f>IFERROR(IF(VLOOKUP($C4830,'MSCI Database'!$C:$R,10, FALSE)="","",VLOOKUP($C4830,'MSCI Database'!$C:$R,10, FALSE)),"")</f>
        <v>77397</v>
      </c>
      <c r="Y4830" s="133" t="str">
        <f>IFERROR(IF(VLOOKUP($C4830,'MSCI Database'!$C:$R,11, FALSE)="","",VLOOKUP($C4830,'MSCI Database'!$C:$R,11, FALSE)),"")</f>
        <v>2019</v>
      </c>
      <c r="Z4830" s="133" t="str">
        <f>IFERROR(IF(VLOOKUP($C4830,'MSCI Database'!$C:$R,12, FALSE)="","",VLOOKUP($C4830,'MSCI Database'!$C:$R,12, FALSE)),"")</f>
        <v>Reported</v>
      </c>
      <c r="AA4830" s="202" t="str">
        <f>IFERROR(IF(VLOOKUP($C4830,'MSCI Database'!$C:$R,13, FALSE)="","",VLOOKUP($C4830,'MSCI Database'!$C:$R,13, FALSE)),"")</f>
        <v>Sustained data security and cleantech initiatives</v>
      </c>
    </row>
    <row r="4831" spans="1:27" s="130" customFormat="1" ht="15" hidden="1" customHeight="1" outlineLevel="1">
      <c r="A4831" s="130" t="s">
        <v>6895</v>
      </c>
      <c r="B4831" s="130" t="s">
        <v>6896</v>
      </c>
      <c r="C4831" s="130" t="s">
        <v>6897</v>
      </c>
      <c r="D4831" s="130" t="s">
        <v>12128</v>
      </c>
      <c r="E4831" s="130" t="s">
        <v>18684</v>
      </c>
      <c r="F4831" s="215">
        <v>1.9891961011048651E-2</v>
      </c>
      <c r="G4831" s="132" t="str">
        <f ca="1">IFERROR(_xll.BQL($A4831, "cur_mkt_cap(currency=EUR)")/1000000, " ")</f>
        <v xml:space="preserve"> </v>
      </c>
      <c r="M4831" s="308"/>
      <c r="N4831" s="215">
        <f t="shared" si="180"/>
        <v>2.1122165777193527E-4</v>
      </c>
      <c r="O4831" s="172" t="str">
        <f>IFERROR(IF(VLOOKUP($C4831,'MSCI Database'!$C:$R,2, FALSE)="","",VLOOKUP($C4831,'MSCI Database'!$C:$R,2, FALSE)),"")</f>
        <v>Diversified Chemicals</v>
      </c>
      <c r="P4831" s="186" t="str">
        <f>IFERROR(IF(VLOOKUP($C4831,'MSCI Database'!$C:$R,3, FALSE)="","",VLOOKUP($C4831,'MSCI Database'!$C:$R,3, FALSE)),"")</f>
        <v>BB</v>
      </c>
      <c r="Q4831" s="164" t="str">
        <f>IFERROR(IF(VLOOKUP($C4831,'MSCI Database'!$C:$R,4, FALSE)="","",VLOOKUP($C4831,'MSCI Database'!$C:$R,4, FALSE)),"")</f>
        <v>0</v>
      </c>
      <c r="R4831" s="164">
        <f>IFERROR(IF(VLOOKUP($C4831,'MSCI Database'!$C:$R,5, FALSE)="","",VLOOKUP($C4831,'MSCI Database'!$C:$R,5, FALSE)),"")</f>
        <v>4.2</v>
      </c>
      <c r="S4831" s="164">
        <f>IFERROR(IF(VLOOKUP($C4831,'MSCI Database'!$C:$R,6, FALSE)="","",VLOOKUP($C4831,'MSCI Database'!$C:$R,6, FALSE)),"")</f>
        <v>4.5</v>
      </c>
      <c r="T4831" s="211">
        <f>IFERROR(IF(VLOOKUP($C4831,'MSCI Database'!$C:$R,7, FALSE)="","",VLOOKUP($C4831,'MSCI Database'!$C:$R,7, FALSE)),"")</f>
        <v>3</v>
      </c>
      <c r="U4831" s="164">
        <f>IFERROR(IF(VLOOKUP($C4831,'MSCI Database'!$C:$R,8, FALSE)="","",VLOOKUP($C4831,'MSCI Database'!$C:$R,8, FALSE)),"")</f>
        <v>5.9</v>
      </c>
      <c r="V4831" s="175">
        <f>IFERROR(IF(VLOOKUP($C4831,'MSCI Database'!$C:$R,9, FALSE)="","",VLOOKUP($C4831,'MSCI Database'!$C:$R,9, FALSE)),"")</f>
        <v>4.7</v>
      </c>
      <c r="W4831" s="165">
        <f t="shared" ca="1" si="181"/>
        <v>0</v>
      </c>
      <c r="X4831" s="236">
        <f>IFERROR(IF(VLOOKUP($C4831,'MSCI Database'!$C:$R,10, FALSE)="","",VLOOKUP($C4831,'MSCI Database'!$C:$R,10, FALSE)),"")</f>
        <v>6766296</v>
      </c>
      <c r="Y4831" s="133" t="str">
        <f>IFERROR(IF(VLOOKUP($C4831,'MSCI Database'!$C:$R,11, FALSE)="","",VLOOKUP($C4831,'MSCI Database'!$C:$R,11, FALSE)),"")</f>
        <v>2019</v>
      </c>
      <c r="Z4831" s="133" t="str">
        <f>IFERROR(IF(VLOOKUP($C4831,'MSCI Database'!$C:$R,12, FALSE)="","",VLOOKUP($C4831,'MSCI Database'!$C:$R,12, FALSE)),"")</f>
        <v>Reported</v>
      </c>
      <c r="AA4831" s="202" t="str">
        <f>IFERROR(IF(VLOOKUP($C4831,'MSCI Database'!$C:$R,13, FALSE)="","",VLOOKUP($C4831,'MSCI Database'!$C:$R,13, FALSE)),"")</f>
        <v>Environmental management performance continues to lag peers</v>
      </c>
    </row>
    <row r="4832" spans="1:27" s="130" customFormat="1" ht="15" hidden="1" customHeight="1" outlineLevel="1">
      <c r="A4832" s="130" t="s">
        <v>7055</v>
      </c>
      <c r="B4832" s="130" t="s">
        <v>7056</v>
      </c>
      <c r="C4832" s="130" t="s">
        <v>7057</v>
      </c>
      <c r="D4832" s="130" t="s">
        <v>12128</v>
      </c>
      <c r="E4832" s="130" t="s">
        <v>18673</v>
      </c>
      <c r="F4832" s="215">
        <v>1.9801902981611458E-2</v>
      </c>
      <c r="G4832" s="132" t="str">
        <f ca="1">IFERROR(_xll.BQL($A4832, "cur_mkt_cap(currency=EUR)")/1000000, " ")</f>
        <v xml:space="preserve"> </v>
      </c>
      <c r="M4832" s="308"/>
      <c r="N4832" s="215">
        <f t="shared" si="180"/>
        <v>2.1026538170328463E-4</v>
      </c>
      <c r="O4832" s="172" t="str">
        <f>IFERROR(IF(VLOOKUP($C4832,'MSCI Database'!$C:$R,2, FALSE)="","",VLOOKUP($C4832,'MSCI Database'!$C:$R,2, FALSE)),"")</f>
        <v>Building Products</v>
      </c>
      <c r="P4832" s="186" t="str">
        <f>IFERROR(IF(VLOOKUP($C4832,'MSCI Database'!$C:$R,3, FALSE)="","",VLOOKUP($C4832,'MSCI Database'!$C:$R,3, FALSE)),"")</f>
        <v>AA</v>
      </c>
      <c r="Q4832" s="164" t="str">
        <f>IFERROR(IF(VLOOKUP($C4832,'MSCI Database'!$C:$R,4, FALSE)="","",VLOOKUP($C4832,'MSCI Database'!$C:$R,4, FALSE)),"")</f>
        <v>1</v>
      </c>
      <c r="R4832" s="164">
        <f>IFERROR(IF(VLOOKUP($C4832,'MSCI Database'!$C:$R,5, FALSE)="","",VLOOKUP($C4832,'MSCI Database'!$C:$R,5, FALSE)),"")</f>
        <v>7.4</v>
      </c>
      <c r="S4832" s="164">
        <f>IFERROR(IF(VLOOKUP($C4832,'MSCI Database'!$C:$R,6, FALSE)="","",VLOOKUP($C4832,'MSCI Database'!$C:$R,6, FALSE)),"")</f>
        <v>5.5</v>
      </c>
      <c r="T4832" s="211">
        <f>IFERROR(IF(VLOOKUP($C4832,'MSCI Database'!$C:$R,7, FALSE)="","",VLOOKUP($C4832,'MSCI Database'!$C:$R,7, FALSE)),"")</f>
        <v>5.2</v>
      </c>
      <c r="U4832" s="164">
        <f>IFERROR(IF(VLOOKUP($C4832,'MSCI Database'!$C:$R,8, FALSE)="","",VLOOKUP($C4832,'MSCI Database'!$C:$R,8, FALSE)),"")</f>
        <v>6.9</v>
      </c>
      <c r="V4832" s="175">
        <f>IFERROR(IF(VLOOKUP($C4832,'MSCI Database'!$C:$R,9, FALSE)="","",VLOOKUP($C4832,'MSCI Database'!$C:$R,9, FALSE)),"")</f>
        <v>5.9</v>
      </c>
      <c r="W4832" s="165">
        <f t="shared" ca="1" si="181"/>
        <v>0</v>
      </c>
      <c r="X4832" s="236">
        <f>IFERROR(IF(VLOOKUP($C4832,'MSCI Database'!$C:$R,10, FALSE)="","",VLOOKUP($C4832,'MSCI Database'!$C:$R,10, FALSE)),"")</f>
        <v>524785</v>
      </c>
      <c r="Y4832" s="133" t="str">
        <f>IFERROR(IF(VLOOKUP($C4832,'MSCI Database'!$C:$R,11, FALSE)="","",VLOOKUP($C4832,'MSCI Database'!$C:$R,11, FALSE)),"")</f>
        <v>2019</v>
      </c>
      <c r="Z4832" s="133" t="str">
        <f>IFERROR(IF(VLOOKUP($C4832,'MSCI Database'!$C:$R,12, FALSE)="","",VLOOKUP($C4832,'MSCI Database'!$C:$R,12, FALSE)),"")</f>
        <v>E.Segmt-Low</v>
      </c>
      <c r="AA4832" s="202" t="str">
        <f>IFERROR(IF(VLOOKUP($C4832,'MSCI Database'!$C:$R,13, FALSE)="","",VLOOKUP($C4832,'MSCI Database'!$C:$R,13, FALSE)),"")</f>
        <v>Strong governance practices; average programs to manage environmental and social risks</v>
      </c>
    </row>
    <row r="4833" spans="1:27" s="130" customFormat="1" ht="15" hidden="1" customHeight="1" outlineLevel="1">
      <c r="A4833" s="130" t="s">
        <v>7795</v>
      </c>
      <c r="B4833" s="130" t="s">
        <v>7796</v>
      </c>
      <c r="C4833" s="130" t="s">
        <v>7797</v>
      </c>
      <c r="D4833" s="130" t="s">
        <v>12128</v>
      </c>
      <c r="E4833" s="130" t="s">
        <v>12133</v>
      </c>
      <c r="F4833" s="215">
        <v>1.9765592780396111E-2</v>
      </c>
      <c r="G4833" s="132" t="str">
        <f ca="1">IFERROR(_xll.BQL($A4833, "cur_mkt_cap(currency=EUR)")/1000000, " ")</f>
        <v xml:space="preserve"> </v>
      </c>
      <c r="M4833" s="308"/>
      <c r="N4833" s="215">
        <f t="shared" si="180"/>
        <v>2.0987982389475692E-4</v>
      </c>
      <c r="O4833" s="172" t="str">
        <f>IFERROR(IF(VLOOKUP($C4833,'MSCI Database'!$C:$R,2, FALSE)="","",VLOOKUP($C4833,'MSCI Database'!$C:$R,2, FALSE)),"")</f>
        <v>Health Care Equipment &amp; Supplies</v>
      </c>
      <c r="P4833" s="186" t="str">
        <f>IFERROR(IF(VLOOKUP($C4833,'MSCI Database'!$C:$R,3, FALSE)="","",VLOOKUP($C4833,'MSCI Database'!$C:$R,3, FALSE)),"")</f>
        <v>BBB</v>
      </c>
      <c r="Q4833" s="164" t="str">
        <f>IFERROR(IF(VLOOKUP($C4833,'MSCI Database'!$C:$R,4, FALSE)="","",VLOOKUP($C4833,'MSCI Database'!$C:$R,4, FALSE)),"")</f>
        <v>0</v>
      </c>
      <c r="R4833" s="164">
        <f>IFERROR(IF(VLOOKUP($C4833,'MSCI Database'!$C:$R,5, FALSE)="","",VLOOKUP($C4833,'MSCI Database'!$C:$R,5, FALSE)),"")</f>
        <v>4.7</v>
      </c>
      <c r="S4833" s="164">
        <f>IFERROR(IF(VLOOKUP($C4833,'MSCI Database'!$C:$R,6, FALSE)="","",VLOOKUP($C4833,'MSCI Database'!$C:$R,6, FALSE)),"")</f>
        <v>9.6999999999999993</v>
      </c>
      <c r="T4833" s="211">
        <f>IFERROR(IF(VLOOKUP($C4833,'MSCI Database'!$C:$R,7, FALSE)="","",VLOOKUP($C4833,'MSCI Database'!$C:$R,7, FALSE)),"")</f>
        <v>3.2</v>
      </c>
      <c r="U4833" s="164">
        <f>IFERROR(IF(VLOOKUP($C4833,'MSCI Database'!$C:$R,8, FALSE)="","",VLOOKUP($C4833,'MSCI Database'!$C:$R,8, FALSE)),"")</f>
        <v>6.3</v>
      </c>
      <c r="V4833" s="175">
        <f>IFERROR(IF(VLOOKUP($C4833,'MSCI Database'!$C:$R,9, FALSE)="","",VLOOKUP($C4833,'MSCI Database'!$C:$R,9, FALSE)),"")</f>
        <v>5.2</v>
      </c>
      <c r="W4833" s="165">
        <f t="shared" ca="1" si="181"/>
        <v>0</v>
      </c>
      <c r="X4833" s="236">
        <f>IFERROR(IF(VLOOKUP($C4833,'MSCI Database'!$C:$R,10, FALSE)="","",VLOOKUP($C4833,'MSCI Database'!$C:$R,10, FALSE)),"")</f>
        <v>38379</v>
      </c>
      <c r="Y4833" s="133" t="str">
        <f>IFERROR(IF(VLOOKUP($C4833,'MSCI Database'!$C:$R,11, FALSE)="","",VLOOKUP($C4833,'MSCI Database'!$C:$R,11, FALSE)),"")</f>
        <v>2019</v>
      </c>
      <c r="Z4833" s="133" t="str">
        <f>IFERROR(IF(VLOOKUP($C4833,'MSCI Database'!$C:$R,12, FALSE)="","",VLOOKUP($C4833,'MSCI Database'!$C:$R,12, FALSE)),"")</f>
        <v>Reported</v>
      </c>
      <c r="AA4833" s="202" t="str">
        <f>IFERROR(IF(VLOOKUP($C4833,'MSCI Database'!$C:$R,13, FALSE)="","",VLOOKUP($C4833,'MSCI Database'!$C:$R,13, FALSE)),"")</f>
        <v>Robust corporate governance; but business ethics policies and programs lag best practices</v>
      </c>
    </row>
    <row r="4834" spans="1:27" s="130" customFormat="1" ht="15" hidden="1" customHeight="1" outlineLevel="1">
      <c r="A4834" s="130" t="s">
        <v>7149</v>
      </c>
      <c r="B4834" s="130" t="s">
        <v>7150</v>
      </c>
      <c r="C4834" s="130" t="s">
        <v>7151</v>
      </c>
      <c r="D4834" s="130" t="s">
        <v>12128</v>
      </c>
      <c r="E4834" s="130" t="s">
        <v>18682</v>
      </c>
      <c r="F4834" s="215">
        <v>1.9710002894816291E-2</v>
      </c>
      <c r="G4834" s="132" t="str">
        <f ca="1">IFERROR(_xll.BQL($A4834, "cur_mkt_cap(currency=EUR)")/1000000, " ")</f>
        <v xml:space="preserve"> </v>
      </c>
      <c r="M4834" s="308"/>
      <c r="N4834" s="215">
        <f t="shared" si="180"/>
        <v>2.0928954585324057E-4</v>
      </c>
      <c r="O4834" s="172" t="str">
        <f>IFERROR(IF(VLOOKUP($C4834,'MSCI Database'!$C:$R,2, FALSE)="","",VLOOKUP($C4834,'MSCI Database'!$C:$R,2, FALSE)),"")</f>
        <v>Leisure Products</v>
      </c>
      <c r="P4834" s="186" t="str">
        <f>IFERROR(IF(VLOOKUP($C4834,'MSCI Database'!$C:$R,3, FALSE)="","",VLOOKUP($C4834,'MSCI Database'!$C:$R,3, FALSE)),"")</f>
        <v>AA</v>
      </c>
      <c r="Q4834" s="164" t="str">
        <f>IFERROR(IF(VLOOKUP($C4834,'MSCI Database'!$C:$R,4, FALSE)="","",VLOOKUP($C4834,'MSCI Database'!$C:$R,4, FALSE)),"")</f>
        <v>0</v>
      </c>
      <c r="R4834" s="164">
        <f>IFERROR(IF(VLOOKUP($C4834,'MSCI Database'!$C:$R,5, FALSE)="","",VLOOKUP($C4834,'MSCI Database'!$C:$R,5, FALSE)),"")</f>
        <v>8.4</v>
      </c>
      <c r="S4834" s="164">
        <f>IFERROR(IF(VLOOKUP($C4834,'MSCI Database'!$C:$R,6, FALSE)="","",VLOOKUP($C4834,'MSCI Database'!$C:$R,6, FALSE)),"")</f>
        <v>6</v>
      </c>
      <c r="T4834" s="211">
        <f>IFERROR(IF(VLOOKUP($C4834,'MSCI Database'!$C:$R,7, FALSE)="","",VLOOKUP($C4834,'MSCI Database'!$C:$R,7, FALSE)),"")</f>
        <v>5.2</v>
      </c>
      <c r="U4834" s="164">
        <f>IFERROR(IF(VLOOKUP($C4834,'MSCI Database'!$C:$R,8, FALSE)="","",VLOOKUP($C4834,'MSCI Database'!$C:$R,8, FALSE)),"")</f>
        <v>6.6</v>
      </c>
      <c r="V4834" s="175">
        <f>IFERROR(IF(VLOOKUP($C4834,'MSCI Database'!$C:$R,9, FALSE)="","",VLOOKUP($C4834,'MSCI Database'!$C:$R,9, FALSE)),"")</f>
        <v>5.9</v>
      </c>
      <c r="W4834" s="165">
        <f t="shared" ca="1" si="181"/>
        <v>0</v>
      </c>
      <c r="X4834" s="236">
        <f>IFERROR(IF(VLOOKUP($C4834,'MSCI Database'!$C:$R,10, FALSE)="","",VLOOKUP($C4834,'MSCI Database'!$C:$R,10, FALSE)),"")</f>
        <v>12864</v>
      </c>
      <c r="Y4834" s="133" t="str">
        <f>IFERROR(IF(VLOOKUP($C4834,'MSCI Database'!$C:$R,11, FALSE)="","",VLOOKUP($C4834,'MSCI Database'!$C:$R,11, FALSE)),"")</f>
        <v>2019</v>
      </c>
      <c r="Z4834" s="133" t="str">
        <f>IFERROR(IF(VLOOKUP($C4834,'MSCI Database'!$C:$R,12, FALSE)="","",VLOOKUP($C4834,'MSCI Database'!$C:$R,12, FALSE)),"")</f>
        <v>Reported</v>
      </c>
      <c r="AA4834" s="202" t="str">
        <f>IFERROR(IF(VLOOKUP($C4834,'MSCI Database'!$C:$R,13, FALSE)="","",VLOOKUP($C4834,'MSCI Database'!$C:$R,13, FALSE)),"")</f>
        <v>Leading supply chain labor management and product quality maintenance systems</v>
      </c>
    </row>
    <row r="4835" spans="1:27" s="130" customFormat="1" ht="15" hidden="1" customHeight="1" outlineLevel="1">
      <c r="A4835" s="130" t="s">
        <v>8405</v>
      </c>
      <c r="B4835" s="130" t="s">
        <v>8406</v>
      </c>
      <c r="C4835" s="130" t="s">
        <v>8407</v>
      </c>
      <c r="D4835" s="130" t="s">
        <v>12128</v>
      </c>
      <c r="E4835" s="130" t="s">
        <v>18689</v>
      </c>
      <c r="F4835" s="215">
        <v>1.968910870135571E-2</v>
      </c>
      <c r="G4835" s="132" t="str">
        <f ca="1">IFERROR(_xll.BQL($A4835, "cur_mkt_cap(currency=EUR)")/1000000, " ")</f>
        <v xml:space="preserve"> </v>
      </c>
      <c r="M4835" s="308"/>
      <c r="N4835" s="215">
        <f t="shared" si="180"/>
        <v>2.0906768204714823E-4</v>
      </c>
      <c r="O4835" s="172" t="str">
        <f>IFERROR(IF(VLOOKUP($C4835,'MSCI Database'!$C:$R,2, FALSE)="","",VLOOKUP($C4835,'MSCI Database'!$C:$R,2, FALSE)),"")</f>
        <v>Software &amp; Services</v>
      </c>
      <c r="P4835" s="186" t="str">
        <f>IFERROR(IF(VLOOKUP($C4835,'MSCI Database'!$C:$R,3, FALSE)="","",VLOOKUP($C4835,'MSCI Database'!$C:$R,3, FALSE)),"")</f>
        <v>BBB</v>
      </c>
      <c r="Q4835" s="164" t="str">
        <f>IFERROR(IF(VLOOKUP($C4835,'MSCI Database'!$C:$R,4, FALSE)="","",VLOOKUP($C4835,'MSCI Database'!$C:$R,4, FALSE)),"")</f>
        <v>0</v>
      </c>
      <c r="R4835" s="164">
        <f>IFERROR(IF(VLOOKUP($C4835,'MSCI Database'!$C:$R,5, FALSE)="","",VLOOKUP($C4835,'MSCI Database'!$C:$R,5, FALSE)),"")</f>
        <v>5</v>
      </c>
      <c r="S4835" s="164">
        <f>IFERROR(IF(VLOOKUP($C4835,'MSCI Database'!$C:$R,6, FALSE)="","",VLOOKUP($C4835,'MSCI Database'!$C:$R,6, FALSE)),"")</f>
        <v>6.7</v>
      </c>
      <c r="T4835" s="211">
        <f>IFERROR(IF(VLOOKUP($C4835,'MSCI Database'!$C:$R,7, FALSE)="","",VLOOKUP($C4835,'MSCI Database'!$C:$R,7, FALSE)),"")</f>
        <v>4.2</v>
      </c>
      <c r="U4835" s="164">
        <f>IFERROR(IF(VLOOKUP($C4835,'MSCI Database'!$C:$R,8, FALSE)="","",VLOOKUP($C4835,'MSCI Database'!$C:$R,8, FALSE)),"")</f>
        <v>4.7</v>
      </c>
      <c r="V4835" s="175">
        <f>IFERROR(IF(VLOOKUP($C4835,'MSCI Database'!$C:$R,9, FALSE)="","",VLOOKUP($C4835,'MSCI Database'!$C:$R,9, FALSE)),"")</f>
        <v>4.5</v>
      </c>
      <c r="W4835" s="165">
        <f t="shared" ca="1" si="181"/>
        <v>0</v>
      </c>
      <c r="X4835" s="236">
        <f>IFERROR(IF(VLOOKUP($C4835,'MSCI Database'!$C:$R,10, FALSE)="","",VLOOKUP($C4835,'MSCI Database'!$C:$R,10, FALSE)),"")</f>
        <v>3841</v>
      </c>
      <c r="Y4835" s="133" t="str">
        <f>IFERROR(IF(VLOOKUP($C4835,'MSCI Database'!$C:$R,11, FALSE)="","",VLOOKUP($C4835,'MSCI Database'!$C:$R,11, FALSE)),"")</f>
        <v>2019</v>
      </c>
      <c r="Z4835" s="133" t="str">
        <f>IFERROR(IF(VLOOKUP($C4835,'MSCI Database'!$C:$R,12, FALSE)="","",VLOOKUP($C4835,'MSCI Database'!$C:$R,12, FALSE)),"")</f>
        <v>E.Segmt-Moderately High</v>
      </c>
      <c r="AA4835" s="202" t="str">
        <f>IFERROR(IF(VLOOKUP($C4835,'MSCI Database'!$C:$R,13, FALSE)="","",VLOOKUP($C4835,'MSCI Database'!$C:$R,13, FALSE)),"")</f>
        <v>Strong data security management system, but high exposure to privacy risks persists</v>
      </c>
    </row>
    <row r="4836" spans="1:27" s="130" customFormat="1" ht="15" hidden="1" customHeight="1" outlineLevel="1">
      <c r="A4836" s="130" t="s">
        <v>1791</v>
      </c>
      <c r="B4836" s="130" t="s">
        <v>1792</v>
      </c>
      <c r="C4836" s="130" t="s">
        <v>1793</v>
      </c>
      <c r="D4836" s="130" t="s">
        <v>12129</v>
      </c>
      <c r="E4836" s="130" t="s">
        <v>18682</v>
      </c>
      <c r="F4836" s="215">
        <v>2.276944345380031E-2</v>
      </c>
      <c r="G4836" s="132" t="str">
        <f ca="1">IFERROR(_xll.BQL($A4836, "cur_mkt_cap(currency=EUR)")/1000000, " ")</f>
        <v xml:space="preserve"> </v>
      </c>
      <c r="M4836" s="308"/>
      <c r="N4836" s="215">
        <f t="shared" si="180"/>
        <v>2.4177604159714277E-4</v>
      </c>
      <c r="O4836" s="172" t="str">
        <f>IFERROR(IF(VLOOKUP($C4836,'MSCI Database'!$C:$R,2, FALSE)="","",VLOOKUP($C4836,'MSCI Database'!$C:$R,2, FALSE)),"")</f>
        <v>Auto Components</v>
      </c>
      <c r="P4836" s="186" t="str">
        <f>IFERROR(IF(VLOOKUP($C4836,'MSCI Database'!$C:$R,3, FALSE)="","",VLOOKUP($C4836,'MSCI Database'!$C:$R,3, FALSE)),"")</f>
        <v>BBB</v>
      </c>
      <c r="Q4836" s="164" t="str">
        <f>IFERROR(IF(VLOOKUP($C4836,'MSCI Database'!$C:$R,4, FALSE)="","",VLOOKUP($C4836,'MSCI Database'!$C:$R,4, FALSE)),"")</f>
        <v>0</v>
      </c>
      <c r="R4836" s="164">
        <f>IFERROR(IF(VLOOKUP($C4836,'MSCI Database'!$C:$R,5, FALSE)="","",VLOOKUP($C4836,'MSCI Database'!$C:$R,5, FALSE)),"")</f>
        <v>4.7</v>
      </c>
      <c r="S4836" s="164">
        <f>IFERROR(IF(VLOOKUP($C4836,'MSCI Database'!$C:$R,6, FALSE)="","",VLOOKUP($C4836,'MSCI Database'!$C:$R,6, FALSE)),"")</f>
        <v>6.7</v>
      </c>
      <c r="T4836" s="211">
        <f>IFERROR(IF(VLOOKUP($C4836,'MSCI Database'!$C:$R,7, FALSE)="","",VLOOKUP($C4836,'MSCI Database'!$C:$R,7, FALSE)),"")</f>
        <v>3.9</v>
      </c>
      <c r="U4836" s="164">
        <f>IFERROR(IF(VLOOKUP($C4836,'MSCI Database'!$C:$R,8, FALSE)="","",VLOOKUP($C4836,'MSCI Database'!$C:$R,8, FALSE)),"")</f>
        <v>3.9</v>
      </c>
      <c r="V4836" s="175">
        <f>IFERROR(IF(VLOOKUP($C4836,'MSCI Database'!$C:$R,9, FALSE)="","",VLOOKUP($C4836,'MSCI Database'!$C:$R,9, FALSE)),"")</f>
        <v>4.4000000000000004</v>
      </c>
      <c r="W4836" s="165">
        <f t="shared" ca="1" si="181"/>
        <v>0</v>
      </c>
      <c r="X4836" s="236">
        <f>IFERROR(IF(VLOOKUP($C4836,'MSCI Database'!$C:$R,10, FALSE)="","",VLOOKUP($C4836,'MSCI Database'!$C:$R,10, FALSE)),"")</f>
        <v>3220000</v>
      </c>
      <c r="Y4836" s="133" t="str">
        <f>IFERROR(IF(VLOOKUP($C4836,'MSCI Database'!$C:$R,11, FALSE)="","",VLOOKUP($C4836,'MSCI Database'!$C:$R,11, FALSE)),"")</f>
        <v>2019</v>
      </c>
      <c r="Z4836" s="133" t="str">
        <f>IFERROR(IF(VLOOKUP($C4836,'MSCI Database'!$C:$R,12, FALSE)="","",VLOOKUP($C4836,'MSCI Database'!$C:$R,12, FALSE)),"")</f>
        <v>Reported</v>
      </c>
      <c r="AA4836" s="202" t="str">
        <f>IFERROR(IF(VLOOKUP($C4836,'MSCI Database'!$C:$R,13, FALSE)="","",VLOOKUP($C4836,'MSCI Database'!$C:$R,13, FALSE)),"")</f>
        <v>Governance practices remain strong, but business ethics policies lag those of peers</v>
      </c>
    </row>
    <row r="4837" spans="1:27" s="130" customFormat="1" ht="15" hidden="1" customHeight="1" outlineLevel="1">
      <c r="A4837" s="130" t="s">
        <v>1942</v>
      </c>
      <c r="B4837" s="130" t="s">
        <v>1943</v>
      </c>
      <c r="C4837" s="130" t="s">
        <v>1944</v>
      </c>
      <c r="D4837" s="130" t="s">
        <v>12129</v>
      </c>
      <c r="E4837" s="130" t="s">
        <v>18673</v>
      </c>
      <c r="F4837" s="215">
        <v>2.2388713417115048E-2</v>
      </c>
      <c r="G4837" s="132" t="str">
        <f ca="1">IFERROR(_xll.BQL($A4837, "cur_mkt_cap(currency=EUR)")/1000000, " ")</f>
        <v xml:space="preserve"> </v>
      </c>
      <c r="M4837" s="308"/>
      <c r="N4837" s="215">
        <f t="shared" si="180"/>
        <v>2.3773328133496632E-4</v>
      </c>
      <c r="O4837" s="172" t="str">
        <f>IFERROR(IF(VLOOKUP($C4837,'MSCI Database'!$C:$R,2, FALSE)="","",VLOOKUP($C4837,'MSCI Database'!$C:$R,2, FALSE)),"")</f>
        <v>Electrical Equipment</v>
      </c>
      <c r="P4837" s="186" t="str">
        <f>IFERROR(IF(VLOOKUP($C4837,'MSCI Database'!$C:$R,3, FALSE)="","",VLOOKUP($C4837,'MSCI Database'!$C:$R,3, FALSE)),"")</f>
        <v>B</v>
      </c>
      <c r="Q4837" s="164" t="str">
        <f>IFERROR(IF(VLOOKUP($C4837,'MSCI Database'!$C:$R,4, FALSE)="","",VLOOKUP($C4837,'MSCI Database'!$C:$R,4, FALSE)),"")</f>
        <v/>
      </c>
      <c r="R4837" s="164">
        <f>IFERROR(IF(VLOOKUP($C4837,'MSCI Database'!$C:$R,5, FALSE)="","",VLOOKUP($C4837,'MSCI Database'!$C:$R,5, FALSE)),"")</f>
        <v>1.6</v>
      </c>
      <c r="S4837" s="164">
        <f>IFERROR(IF(VLOOKUP($C4837,'MSCI Database'!$C:$R,6, FALSE)="","",VLOOKUP($C4837,'MSCI Database'!$C:$R,6, FALSE)),"")</f>
        <v>6.4</v>
      </c>
      <c r="T4837" s="211">
        <f>IFERROR(IF(VLOOKUP($C4837,'MSCI Database'!$C:$R,7, FALSE)="","",VLOOKUP($C4837,'MSCI Database'!$C:$R,7, FALSE)),"")</f>
        <v>3.1</v>
      </c>
      <c r="U4837" s="164">
        <f>IFERROR(IF(VLOOKUP($C4837,'MSCI Database'!$C:$R,8, FALSE)="","",VLOOKUP($C4837,'MSCI Database'!$C:$R,8, FALSE)),"")</f>
        <v>6.1</v>
      </c>
      <c r="V4837" s="175">
        <f>IFERROR(IF(VLOOKUP($C4837,'MSCI Database'!$C:$R,9, FALSE)="","",VLOOKUP($C4837,'MSCI Database'!$C:$R,9, FALSE)),"")</f>
        <v>5.5</v>
      </c>
      <c r="W4837" s="165">
        <f t="shared" ca="1" si="181"/>
        <v>0</v>
      </c>
      <c r="X4837" s="236">
        <f>IFERROR(IF(VLOOKUP($C4837,'MSCI Database'!$C:$R,10, FALSE)="","",VLOOKUP($C4837,'MSCI Database'!$C:$R,10, FALSE)),"")</f>
        <v>292000</v>
      </c>
      <c r="Y4837" s="133" t="str">
        <f>IFERROR(IF(VLOOKUP($C4837,'MSCI Database'!$C:$R,11, FALSE)="","",VLOOKUP($C4837,'MSCI Database'!$C:$R,11, FALSE)),"")</f>
        <v>2020</v>
      </c>
      <c r="Z4837" s="133" t="str">
        <f>IFERROR(IF(VLOOKUP($C4837,'MSCI Database'!$C:$R,12, FALSE)="","",VLOOKUP($C4837,'MSCI Database'!$C:$R,12, FALSE)),"")</f>
        <v>Reported</v>
      </c>
      <c r="AA4837" s="202" t="str">
        <f>IFERROR(IF(VLOOKUP($C4837,'MSCI Database'!$C:$R,13, FALSE)="","",VLOOKUP($C4837,'MSCI Database'!$C:$R,13, FALSE)),"")</f>
        <v>Labor programs appear limited; related controversies persist</v>
      </c>
    </row>
    <row r="4838" spans="1:27" s="130" customFormat="1" ht="15" hidden="1" customHeight="1" outlineLevel="1">
      <c r="A4838" s="130" t="s">
        <v>7436</v>
      </c>
      <c r="B4838" s="130" t="s">
        <v>7437</v>
      </c>
      <c r="C4838" s="130" t="s">
        <v>7438</v>
      </c>
      <c r="D4838" s="130" t="s">
        <v>12128</v>
      </c>
      <c r="E4838" s="130" t="s">
        <v>18690</v>
      </c>
      <c r="F4838" s="215">
        <v>1.959280160842761E-2</v>
      </c>
      <c r="G4838" s="132" t="str">
        <f ca="1">IFERROR(_xll.BQL($A4838, "cur_mkt_cap(currency=EUR)")/1000000, " ")</f>
        <v xml:space="preserve"> </v>
      </c>
      <c r="M4838" s="308"/>
      <c r="N4838" s="215">
        <f t="shared" si="180"/>
        <v>2.0804505065287945E-4</v>
      </c>
      <c r="O4838" s="172" t="str">
        <f>IFERROR(IF(VLOOKUP($C4838,'MSCI Database'!$C:$R,2, FALSE)="","",VLOOKUP($C4838,'MSCI Database'!$C:$R,2, FALSE)),"")</f>
        <v>Media &amp; Entertainment</v>
      </c>
      <c r="P4838" s="186" t="str">
        <f>IFERROR(IF(VLOOKUP($C4838,'MSCI Database'!$C:$R,3, FALSE)="","",VLOOKUP($C4838,'MSCI Database'!$C:$R,3, FALSE)),"")</f>
        <v>BB</v>
      </c>
      <c r="Q4838" s="164" t="str">
        <f>IFERROR(IF(VLOOKUP($C4838,'MSCI Database'!$C:$R,4, FALSE)="","",VLOOKUP($C4838,'MSCI Database'!$C:$R,4, FALSE)),"")</f>
        <v>0</v>
      </c>
      <c r="R4838" s="164">
        <f>IFERROR(IF(VLOOKUP($C4838,'MSCI Database'!$C:$R,5, FALSE)="","",VLOOKUP($C4838,'MSCI Database'!$C:$R,5, FALSE)),"")</f>
        <v>3.3</v>
      </c>
      <c r="S4838" s="164">
        <f>IFERROR(IF(VLOOKUP($C4838,'MSCI Database'!$C:$R,6, FALSE)="","",VLOOKUP($C4838,'MSCI Database'!$C:$R,6, FALSE)),"")</f>
        <v>8.9</v>
      </c>
      <c r="T4838" s="211">
        <f>IFERROR(IF(VLOOKUP($C4838,'MSCI Database'!$C:$R,7, FALSE)="","",VLOOKUP($C4838,'MSCI Database'!$C:$R,7, FALSE)),"")</f>
        <v>5.2</v>
      </c>
      <c r="U4838" s="164">
        <f>IFERROR(IF(VLOOKUP($C4838,'MSCI Database'!$C:$R,8, FALSE)="","",VLOOKUP($C4838,'MSCI Database'!$C:$R,8, FALSE)),"")</f>
        <v>2.9</v>
      </c>
      <c r="V4838" s="175">
        <f>IFERROR(IF(VLOOKUP($C4838,'MSCI Database'!$C:$R,9, FALSE)="","",VLOOKUP($C4838,'MSCI Database'!$C:$R,9, FALSE)),"")</f>
        <v>4.3</v>
      </c>
      <c r="W4838" s="165">
        <f t="shared" ca="1" si="181"/>
        <v>0</v>
      </c>
      <c r="X4838" s="236">
        <f>IFERROR(IF(VLOOKUP($C4838,'MSCI Database'!$C:$R,10, FALSE)="","",VLOOKUP($C4838,'MSCI Database'!$C:$R,10, FALSE)),"")</f>
        <v>337307</v>
      </c>
      <c r="Y4838" s="133" t="str">
        <f>IFERROR(IF(VLOOKUP($C4838,'MSCI Database'!$C:$R,11, FALSE)="","",VLOOKUP($C4838,'MSCI Database'!$C:$R,11, FALSE)),"")</f>
        <v>2019</v>
      </c>
      <c r="Z4838" s="133" t="str">
        <f>IFERROR(IF(VLOOKUP($C4838,'MSCI Database'!$C:$R,12, FALSE)="","",VLOOKUP($C4838,'MSCI Database'!$C:$R,12, FALSE)),"")</f>
        <v>E.Segmt-Moderately Low</v>
      </c>
      <c r="AA4838" s="202" t="str">
        <f>IFERROR(IF(VLOOKUP($C4838,'MSCI Database'!$C:$R,13, FALSE)="","",VLOOKUP($C4838,'MSCI Database'!$C:$R,13, FALSE)),"")</f>
        <v>Strong employee benefits; governance issues persist</v>
      </c>
    </row>
    <row r="4839" spans="1:27" s="130" customFormat="1" ht="15" hidden="1" customHeight="1" outlineLevel="1">
      <c r="A4839" s="130" t="s">
        <v>3228</v>
      </c>
      <c r="B4839" s="130" t="s">
        <v>3229</v>
      </c>
      <c r="C4839" s="130" t="s">
        <v>3230</v>
      </c>
      <c r="D4839" s="130" t="s">
        <v>18686</v>
      </c>
      <c r="E4839" s="130" t="s">
        <v>18690</v>
      </c>
      <c r="F4839" s="215">
        <v>2.6672944105213248E-2</v>
      </c>
      <c r="G4839" s="132" t="str">
        <f ca="1">IFERROR(_xll.BQL($A4839, "cur_mkt_cap(currency=EUR)")/1000000, " ")</f>
        <v xml:space="preserve"> </v>
      </c>
      <c r="M4839" s="308"/>
      <c r="N4839" s="215">
        <f t="shared" si="180"/>
        <v>2.8322514147459144E-4</v>
      </c>
      <c r="O4839" s="172" t="str">
        <f>IFERROR(IF(VLOOKUP($C4839,'MSCI Database'!$C:$R,2, FALSE)="","",VLOOKUP($C4839,'MSCI Database'!$C:$R,2, FALSE)),"")</f>
        <v>Media &amp; Entertainment</v>
      </c>
      <c r="P4839" s="186" t="str">
        <f>IFERROR(IF(VLOOKUP($C4839,'MSCI Database'!$C:$R,3, FALSE)="","",VLOOKUP($C4839,'MSCI Database'!$C:$R,3, FALSE)),"")</f>
        <v>AA</v>
      </c>
      <c r="Q4839" s="164" t="str">
        <f>IFERROR(IF(VLOOKUP($C4839,'MSCI Database'!$C:$R,4, FALSE)="","",VLOOKUP($C4839,'MSCI Database'!$C:$R,4, FALSE)),"")</f>
        <v>-1</v>
      </c>
      <c r="R4839" s="164">
        <f>IFERROR(IF(VLOOKUP($C4839,'MSCI Database'!$C:$R,5, FALSE)="","",VLOOKUP($C4839,'MSCI Database'!$C:$R,5, FALSE)),"")</f>
        <v>7.4</v>
      </c>
      <c r="S4839" s="164">
        <f>IFERROR(IF(VLOOKUP($C4839,'MSCI Database'!$C:$R,6, FALSE)="","",VLOOKUP($C4839,'MSCI Database'!$C:$R,6, FALSE)),"")</f>
        <v>10</v>
      </c>
      <c r="T4839" s="211">
        <f>IFERROR(IF(VLOOKUP($C4839,'MSCI Database'!$C:$R,7, FALSE)="","",VLOOKUP($C4839,'MSCI Database'!$C:$R,7, FALSE)),"")</f>
        <v>5</v>
      </c>
      <c r="U4839" s="164">
        <f>IFERROR(IF(VLOOKUP($C4839,'MSCI Database'!$C:$R,8, FALSE)="","",VLOOKUP($C4839,'MSCI Database'!$C:$R,8, FALSE)),"")</f>
        <v>5.8</v>
      </c>
      <c r="V4839" s="175">
        <f>IFERROR(IF(VLOOKUP($C4839,'MSCI Database'!$C:$R,9, FALSE)="","",VLOOKUP($C4839,'MSCI Database'!$C:$R,9, FALSE)),"")</f>
        <v>5.6</v>
      </c>
      <c r="W4839" s="165">
        <f t="shared" ca="1" si="181"/>
        <v>0</v>
      </c>
      <c r="X4839" s="236">
        <f>IFERROR(IF(VLOOKUP($C4839,'MSCI Database'!$C:$R,10, FALSE)="","",VLOOKUP($C4839,'MSCI Database'!$C:$R,10, FALSE)),"")</f>
        <v>87419</v>
      </c>
      <c r="Y4839" s="133" t="str">
        <f>IFERROR(IF(VLOOKUP($C4839,'MSCI Database'!$C:$R,11, FALSE)="","",VLOOKUP($C4839,'MSCI Database'!$C:$R,11, FALSE)),"")</f>
        <v>2019</v>
      </c>
      <c r="Z4839" s="133" t="str">
        <f>IFERROR(IF(VLOOKUP($C4839,'MSCI Database'!$C:$R,12, FALSE)="","",VLOOKUP($C4839,'MSCI Database'!$C:$R,12, FALSE)),"")</f>
        <v>Reported</v>
      </c>
      <c r="AA4839" s="202" t="str">
        <f>IFERROR(IF(VLOOKUP($C4839,'MSCI Database'!$C:$R,13, FALSE)="","",VLOOKUP($C4839,'MSCI Database'!$C:$R,13, FALSE)),"")</f>
        <v>Pandemic and restructuring related job cuts pose human capital management challenges</v>
      </c>
    </row>
    <row r="4840" spans="1:27" s="130" customFormat="1" ht="15" hidden="1" customHeight="1" outlineLevel="1">
      <c r="A4840" s="130" t="s">
        <v>7392</v>
      </c>
      <c r="B4840" s="130" t="s">
        <v>7393</v>
      </c>
      <c r="C4840" s="130" t="s">
        <v>7394</v>
      </c>
      <c r="D4840" s="130" t="s">
        <v>12128</v>
      </c>
      <c r="E4840" s="130" t="s">
        <v>18674</v>
      </c>
      <c r="F4840" s="215">
        <v>1.9423346263019149E-2</v>
      </c>
      <c r="G4840" s="132" t="str">
        <f ca="1">IFERROR(_xll.BQL($A4840, "cur_mkt_cap(currency=EUR)")/1000000, " ")</f>
        <v xml:space="preserve"> </v>
      </c>
      <c r="M4840" s="308"/>
      <c r="N4840" s="215">
        <f t="shared" si="180"/>
        <v>2.0624569869579434E-4</v>
      </c>
      <c r="O4840" s="172" t="str">
        <f>IFERROR(IF(VLOOKUP($C4840,'MSCI Database'!$C:$R,2, FALSE)="","",VLOOKUP($C4840,'MSCI Database'!$C:$R,2, FALSE)),"")</f>
        <v>Food Products</v>
      </c>
      <c r="P4840" s="186" t="str">
        <f>IFERROR(IF(VLOOKUP($C4840,'MSCI Database'!$C:$R,3, FALSE)="","",VLOOKUP($C4840,'MSCI Database'!$C:$R,3, FALSE)),"")</f>
        <v>A</v>
      </c>
      <c r="Q4840" s="164" t="str">
        <f>IFERROR(IF(VLOOKUP($C4840,'MSCI Database'!$C:$R,4, FALSE)="","",VLOOKUP($C4840,'MSCI Database'!$C:$R,4, FALSE)),"")</f>
        <v>0</v>
      </c>
      <c r="R4840" s="164">
        <f>IFERROR(IF(VLOOKUP($C4840,'MSCI Database'!$C:$R,5, FALSE)="","",VLOOKUP($C4840,'MSCI Database'!$C:$R,5, FALSE)),"")</f>
        <v>7.1</v>
      </c>
      <c r="S4840" s="164">
        <f>IFERROR(IF(VLOOKUP($C4840,'MSCI Database'!$C:$R,6, FALSE)="","",VLOOKUP($C4840,'MSCI Database'!$C:$R,6, FALSE)),"")</f>
        <v>4.2</v>
      </c>
      <c r="T4840" s="211">
        <f>IFERROR(IF(VLOOKUP($C4840,'MSCI Database'!$C:$R,7, FALSE)="","",VLOOKUP($C4840,'MSCI Database'!$C:$R,7, FALSE)),"")</f>
        <v>5.7</v>
      </c>
      <c r="U4840" s="164">
        <f>IFERROR(IF(VLOOKUP($C4840,'MSCI Database'!$C:$R,8, FALSE)="","",VLOOKUP($C4840,'MSCI Database'!$C:$R,8, FALSE)),"")</f>
        <v>6.5</v>
      </c>
      <c r="V4840" s="175">
        <f>IFERROR(IF(VLOOKUP($C4840,'MSCI Database'!$C:$R,9, FALSE)="","",VLOOKUP($C4840,'MSCI Database'!$C:$R,9, FALSE)),"")</f>
        <v>5.3</v>
      </c>
      <c r="W4840" s="165">
        <f t="shared" ca="1" si="181"/>
        <v>0</v>
      </c>
      <c r="X4840" s="236">
        <f>IFERROR(IF(VLOOKUP($C4840,'MSCI Database'!$C:$R,10, FALSE)="","",VLOOKUP($C4840,'MSCI Database'!$C:$R,10, FALSE)),"")</f>
        <v>320544</v>
      </c>
      <c r="Y4840" s="133" t="str">
        <f>IFERROR(IF(VLOOKUP($C4840,'MSCI Database'!$C:$R,11, FALSE)="","",VLOOKUP($C4840,'MSCI Database'!$C:$R,11, FALSE)),"")</f>
        <v>2019</v>
      </c>
      <c r="Z4840" s="133" t="str">
        <f>IFERROR(IF(VLOOKUP($C4840,'MSCI Database'!$C:$R,12, FALSE)="","",VLOOKUP($C4840,'MSCI Database'!$C:$R,12, FALSE)),"")</f>
        <v>E.Segmt-Moderately High</v>
      </c>
      <c r="AA4840" s="202" t="str">
        <f>IFERROR(IF(VLOOKUP($C4840,'MSCI Database'!$C:$R,13, FALSE)="","",VLOOKUP($C4840,'MSCI Database'!$C:$R,13, FALSE)),"")</f>
        <v>Strong quality assurance programs and corporate governance performance</v>
      </c>
    </row>
    <row r="4841" spans="1:27" s="130" customFormat="1" ht="15" hidden="1" customHeight="1" outlineLevel="1">
      <c r="A4841" s="130" t="s">
        <v>7568</v>
      </c>
      <c r="B4841" s="130" t="s">
        <v>7569</v>
      </c>
      <c r="C4841" s="130" t="s">
        <v>7570</v>
      </c>
      <c r="D4841" s="130" t="s">
        <v>12128</v>
      </c>
      <c r="E4841" s="130" t="s">
        <v>12133</v>
      </c>
      <c r="F4841" s="215">
        <v>1.9332851712426539E-2</v>
      </c>
      <c r="G4841" s="132" t="str">
        <f ca="1">IFERROR(_xll.BQL($A4841, "cur_mkt_cap(currency=EUR)")/1000000, " ")</f>
        <v xml:space="preserve"> </v>
      </c>
      <c r="M4841" s="308"/>
      <c r="N4841" s="215">
        <f t="shared" si="180"/>
        <v>2.052847874520572E-4</v>
      </c>
      <c r="O4841" s="172" t="str">
        <f>IFERROR(IF(VLOOKUP($C4841,'MSCI Database'!$C:$R,2, FALSE)="","",VLOOKUP($C4841,'MSCI Database'!$C:$R,2, FALSE)),"")</f>
        <v>Health Care Providers &amp; Services</v>
      </c>
      <c r="P4841" s="186" t="str">
        <f>IFERROR(IF(VLOOKUP($C4841,'MSCI Database'!$C:$R,3, FALSE)="","",VLOOKUP($C4841,'MSCI Database'!$C:$R,3, FALSE)),"")</f>
        <v>BB</v>
      </c>
      <c r="Q4841" s="164" t="str">
        <f>IFERROR(IF(VLOOKUP($C4841,'MSCI Database'!$C:$R,4, FALSE)="","",VLOOKUP($C4841,'MSCI Database'!$C:$R,4, FALSE)),"")</f>
        <v>0</v>
      </c>
      <c r="R4841" s="164">
        <f>IFERROR(IF(VLOOKUP($C4841,'MSCI Database'!$C:$R,5, FALSE)="","",VLOOKUP($C4841,'MSCI Database'!$C:$R,5, FALSE)),"")</f>
        <v>3</v>
      </c>
      <c r="S4841" s="164">
        <f>IFERROR(IF(VLOOKUP($C4841,'MSCI Database'!$C:$R,6, FALSE)="","",VLOOKUP($C4841,'MSCI Database'!$C:$R,6, FALSE)),"")</f>
        <v>8</v>
      </c>
      <c r="T4841" s="211">
        <f>IFERROR(IF(VLOOKUP($C4841,'MSCI Database'!$C:$R,7, FALSE)="","",VLOOKUP($C4841,'MSCI Database'!$C:$R,7, FALSE)),"")</f>
        <v>2</v>
      </c>
      <c r="U4841" s="164">
        <f>IFERROR(IF(VLOOKUP($C4841,'MSCI Database'!$C:$R,8, FALSE)="","",VLOOKUP($C4841,'MSCI Database'!$C:$R,8, FALSE)),"")</f>
        <v>6.3</v>
      </c>
      <c r="V4841" s="175">
        <f>IFERROR(IF(VLOOKUP($C4841,'MSCI Database'!$C:$R,9, FALSE)="","",VLOOKUP($C4841,'MSCI Database'!$C:$R,9, FALSE)),"")</f>
        <v>3.8</v>
      </c>
      <c r="W4841" s="165">
        <f t="shared" ca="1" si="181"/>
        <v>0</v>
      </c>
      <c r="X4841" s="236">
        <f>IFERROR(IF(VLOOKUP($C4841,'MSCI Database'!$C:$R,10, FALSE)="","",VLOOKUP($C4841,'MSCI Database'!$C:$R,10, FALSE)),"")</f>
        <v>21190</v>
      </c>
      <c r="Y4841" s="133" t="str">
        <f>IFERROR(IF(VLOOKUP($C4841,'MSCI Database'!$C:$R,11, FALSE)="","",VLOOKUP($C4841,'MSCI Database'!$C:$R,11, FALSE)),"")</f>
        <v>2019</v>
      </c>
      <c r="Z4841" s="133" t="str">
        <f>IFERROR(IF(VLOOKUP($C4841,'MSCI Database'!$C:$R,12, FALSE)="","",VLOOKUP($C4841,'MSCI Database'!$C:$R,12, FALSE)),"")</f>
        <v>E.Segmt-Moderate</v>
      </c>
      <c r="AA4841" s="202" t="str">
        <f>IFERROR(IF(VLOOKUP($C4841,'MSCI Database'!$C:$R,13, FALSE)="","",VLOOKUP($C4841,'MSCI Database'!$C:$R,13, FALSE)),"")</f>
        <v>Leads peers in overall governance, but lags in service quality and data security</v>
      </c>
    </row>
    <row r="4842" spans="1:27" s="130" customFormat="1" ht="15" hidden="1" customHeight="1" outlineLevel="1">
      <c r="A4842" s="130" t="s">
        <v>6869</v>
      </c>
      <c r="B4842" s="130" t="s">
        <v>6870</v>
      </c>
      <c r="C4842" s="130" t="s">
        <v>6871</v>
      </c>
      <c r="D4842" s="130" t="s">
        <v>12128</v>
      </c>
      <c r="E4842" s="130" t="s">
        <v>18682</v>
      </c>
      <c r="F4842" s="215">
        <v>1.9130155745416919E-2</v>
      </c>
      <c r="G4842" s="132" t="str">
        <f ca="1">IFERROR(_xll.BQL($A4842, "cur_mkt_cap(currency=EUR)")/1000000, " ")</f>
        <v xml:space="preserve"> </v>
      </c>
      <c r="M4842" s="308"/>
      <c r="N4842" s="215">
        <f t="shared" si="180"/>
        <v>2.0313247184316989E-4</v>
      </c>
      <c r="O4842" s="172" t="str">
        <f>IFERROR(IF(VLOOKUP($C4842,'MSCI Database'!$C:$R,2, FALSE)="","",VLOOKUP($C4842,'MSCI Database'!$C:$R,2, FALSE)),"")</f>
        <v>Casinos &amp; Gaming</v>
      </c>
      <c r="P4842" s="186" t="str">
        <f>IFERROR(IF(VLOOKUP($C4842,'MSCI Database'!$C:$R,3, FALSE)="","",VLOOKUP($C4842,'MSCI Database'!$C:$R,3, FALSE)),"")</f>
        <v>BB</v>
      </c>
      <c r="Q4842" s="164" t="str">
        <f>IFERROR(IF(VLOOKUP($C4842,'MSCI Database'!$C:$R,4, FALSE)="","",VLOOKUP($C4842,'MSCI Database'!$C:$R,4, FALSE)),"")</f>
        <v/>
      </c>
      <c r="R4842" s="164">
        <f>IFERROR(IF(VLOOKUP($C4842,'MSCI Database'!$C:$R,5, FALSE)="","",VLOOKUP($C4842,'MSCI Database'!$C:$R,5, FALSE)),"")</f>
        <v>3</v>
      </c>
      <c r="S4842" s="164">
        <f>IFERROR(IF(VLOOKUP($C4842,'MSCI Database'!$C:$R,6, FALSE)="","",VLOOKUP($C4842,'MSCI Database'!$C:$R,6, FALSE)),"")</f>
        <v>4.8</v>
      </c>
      <c r="T4842" s="211">
        <f>IFERROR(IF(VLOOKUP($C4842,'MSCI Database'!$C:$R,7, FALSE)="","",VLOOKUP($C4842,'MSCI Database'!$C:$R,7, FALSE)),"")</f>
        <v>4.0999999999999996</v>
      </c>
      <c r="U4842" s="164">
        <f>IFERROR(IF(VLOOKUP($C4842,'MSCI Database'!$C:$R,8, FALSE)="","",VLOOKUP($C4842,'MSCI Database'!$C:$R,8, FALSE)),"")</f>
        <v>3.5</v>
      </c>
      <c r="V4842" s="175">
        <f>IFERROR(IF(VLOOKUP($C4842,'MSCI Database'!$C:$R,9, FALSE)="","",VLOOKUP($C4842,'MSCI Database'!$C:$R,9, FALSE)),"")</f>
        <v>4</v>
      </c>
      <c r="W4842" s="165">
        <f t="shared" ca="1" si="181"/>
        <v>0</v>
      </c>
      <c r="X4842" s="236">
        <f>IFERROR(IF(VLOOKUP($C4842,'MSCI Database'!$C:$R,10, FALSE)="","",VLOOKUP($C4842,'MSCI Database'!$C:$R,10, FALSE)),"")</f>
        <v>23462</v>
      </c>
      <c r="Y4842" s="133" t="str">
        <f>IFERROR(IF(VLOOKUP($C4842,'MSCI Database'!$C:$R,11, FALSE)="","",VLOOKUP($C4842,'MSCI Database'!$C:$R,11, FALSE)),"")</f>
        <v>2019</v>
      </c>
      <c r="Z4842" s="133" t="str">
        <f>IFERROR(IF(VLOOKUP($C4842,'MSCI Database'!$C:$R,12, FALSE)="","",VLOOKUP($C4842,'MSCI Database'!$C:$R,12, FALSE)),"")</f>
        <v>E.Segmt-Moderate</v>
      </c>
      <c r="AA4842" s="202" t="str">
        <f>IFERROR(IF(VLOOKUP($C4842,'MSCI Database'!$C:$R,13, FALSE)="","",VLOOKUP($C4842,'MSCI Database'!$C:$R,13, FALSE)),"")</f>
        <v>Strong responsible gaming practices; limited data security measures</v>
      </c>
    </row>
    <row r="4843" spans="1:27" s="130" customFormat="1" ht="15" hidden="1" customHeight="1" outlineLevel="1">
      <c r="A4843" s="130" t="s">
        <v>3067</v>
      </c>
      <c r="B4843" s="130" t="s">
        <v>3068</v>
      </c>
      <c r="C4843" s="130" t="s">
        <v>3069</v>
      </c>
      <c r="D4843" s="130" t="s">
        <v>18706</v>
      </c>
      <c r="E4843" s="130" t="s">
        <v>18688</v>
      </c>
      <c r="F4843" s="215">
        <v>5.7343891976914616E-3</v>
      </c>
      <c r="G4843" s="132" t="str">
        <f ca="1">IFERROR(_xll.BQL($A4843, "cur_mkt_cap(currency=EUR)")/1000000, " ")</f>
        <v xml:space="preserve"> </v>
      </c>
      <c r="M4843" s="308"/>
      <c r="N4843" s="215">
        <f t="shared" si="180"/>
        <v>6.0890285878456773E-5</v>
      </c>
      <c r="O4843" s="172" t="str">
        <f>IFERROR(IF(VLOOKUP($C4843,'MSCI Database'!$C:$R,2, FALSE)="","",VLOOKUP($C4843,'MSCI Database'!$C:$R,2, FALSE)),"")</f>
        <v>Banks</v>
      </c>
      <c r="P4843" s="186" t="str">
        <f>IFERROR(IF(VLOOKUP($C4843,'MSCI Database'!$C:$R,3, FALSE)="","",VLOOKUP($C4843,'MSCI Database'!$C:$R,3, FALSE)),"")</f>
        <v>A</v>
      </c>
      <c r="Q4843" s="164" t="str">
        <f>IFERROR(IF(VLOOKUP($C4843,'MSCI Database'!$C:$R,4, FALSE)="","",VLOOKUP($C4843,'MSCI Database'!$C:$R,4, FALSE)),"")</f>
        <v>0</v>
      </c>
      <c r="R4843" s="164">
        <f>IFERROR(IF(VLOOKUP($C4843,'MSCI Database'!$C:$R,5, FALSE)="","",VLOOKUP($C4843,'MSCI Database'!$C:$R,5, FALSE)),"")</f>
        <v>7.1</v>
      </c>
      <c r="S4843" s="164">
        <f>IFERROR(IF(VLOOKUP($C4843,'MSCI Database'!$C:$R,6, FALSE)="","",VLOOKUP($C4843,'MSCI Database'!$C:$R,6, FALSE)),"")</f>
        <v>3.1</v>
      </c>
      <c r="T4843" s="211">
        <f>IFERROR(IF(VLOOKUP($C4843,'MSCI Database'!$C:$R,7, FALSE)="","",VLOOKUP($C4843,'MSCI Database'!$C:$R,7, FALSE)),"")</f>
        <v>3.8</v>
      </c>
      <c r="U4843" s="164">
        <f>IFERROR(IF(VLOOKUP($C4843,'MSCI Database'!$C:$R,8, FALSE)="","",VLOOKUP($C4843,'MSCI Database'!$C:$R,8, FALSE)),"")</f>
        <v>6</v>
      </c>
      <c r="V4843" s="175">
        <f>IFERROR(IF(VLOOKUP($C4843,'MSCI Database'!$C:$R,9, FALSE)="","",VLOOKUP($C4843,'MSCI Database'!$C:$R,9, FALSE)),"")</f>
        <v>4.4000000000000004</v>
      </c>
      <c r="W4843" s="165">
        <f t="shared" ca="1" si="181"/>
        <v>0</v>
      </c>
      <c r="X4843" s="236">
        <f>IFERROR(IF(VLOOKUP($C4843,'MSCI Database'!$C:$R,10, FALSE)="","",VLOOKUP($C4843,'MSCI Database'!$C:$R,10, FALSE)),"")</f>
        <v>38289</v>
      </c>
      <c r="Y4843" s="133" t="str">
        <f>IFERROR(IF(VLOOKUP($C4843,'MSCI Database'!$C:$R,11, FALSE)="","",VLOOKUP($C4843,'MSCI Database'!$C:$R,11, FALSE)),"")</f>
        <v>2019</v>
      </c>
      <c r="Z4843" s="133" t="str">
        <f>IFERROR(IF(VLOOKUP($C4843,'MSCI Database'!$C:$R,12, FALSE)="","",VLOOKUP($C4843,'MSCI Database'!$C:$R,12, FALSE)),"")</f>
        <v>E.CSI</v>
      </c>
      <c r="AA4843" s="202" t="str">
        <f>IFERROR(IF(VLOOKUP($C4843,'MSCI Database'!$C:$R,13, FALSE)="","",VLOOKUP($C4843,'MSCI Database'!$C:$R,13, FALSE)),"")</f>
        <v>Overall robust internal control framework</v>
      </c>
    </row>
    <row r="4844" spans="1:27" s="130" customFormat="1" ht="15" hidden="1" customHeight="1" outlineLevel="1">
      <c r="A4844" s="130" t="s">
        <v>227</v>
      </c>
      <c r="B4844" s="130" t="s">
        <v>228</v>
      </c>
      <c r="C4844" s="130" t="s">
        <v>229</v>
      </c>
      <c r="D4844" s="130" t="s">
        <v>18680</v>
      </c>
      <c r="E4844" s="130" t="s">
        <v>18673</v>
      </c>
      <c r="F4844" s="215">
        <v>1.429800896605425E-2</v>
      </c>
      <c r="G4844" s="132" t="str">
        <f ca="1">IFERROR(_xll.BQL($A4844, "cur_mkt_cap(currency=EUR)")/1000000, " ")</f>
        <v xml:space="preserve"> </v>
      </c>
      <c r="M4844" s="308"/>
      <c r="N4844" s="215">
        <f t="shared" si="180"/>
        <v>1.5182259582001683E-4</v>
      </c>
      <c r="O4844" s="172" t="str">
        <f>IFERROR(IF(VLOOKUP($C4844,'MSCI Database'!$C:$R,2, FALSE)="","",VLOOKUP($C4844,'MSCI Database'!$C:$R,2, FALSE)),"")</f>
        <v>Industrial Conglomerates</v>
      </c>
      <c r="P4844" s="186" t="str">
        <f>IFERROR(IF(VLOOKUP($C4844,'MSCI Database'!$C:$R,3, FALSE)="","",VLOOKUP($C4844,'MSCI Database'!$C:$R,3, FALSE)),"")</f>
        <v>AAA</v>
      </c>
      <c r="Q4844" s="164" t="str">
        <f>IFERROR(IF(VLOOKUP($C4844,'MSCI Database'!$C:$R,4, FALSE)="","",VLOOKUP($C4844,'MSCI Database'!$C:$R,4, FALSE)),"")</f>
        <v>0</v>
      </c>
      <c r="R4844" s="164">
        <f>IFERROR(IF(VLOOKUP($C4844,'MSCI Database'!$C:$R,5, FALSE)="","",VLOOKUP($C4844,'MSCI Database'!$C:$R,5, FALSE)),"")</f>
        <v>10</v>
      </c>
      <c r="S4844" s="164">
        <f>IFERROR(IF(VLOOKUP($C4844,'MSCI Database'!$C:$R,6, FALSE)="","",VLOOKUP($C4844,'MSCI Database'!$C:$R,6, FALSE)),"")</f>
        <v>5.0999999999999996</v>
      </c>
      <c r="T4844" s="211">
        <f>IFERROR(IF(VLOOKUP($C4844,'MSCI Database'!$C:$R,7, FALSE)="","",VLOOKUP($C4844,'MSCI Database'!$C:$R,7, FALSE)),"")</f>
        <v>7.9</v>
      </c>
      <c r="U4844" s="164">
        <f>IFERROR(IF(VLOOKUP($C4844,'MSCI Database'!$C:$R,8, FALSE)="","",VLOOKUP($C4844,'MSCI Database'!$C:$R,8, FALSE)),"")</f>
        <v>5.4</v>
      </c>
      <c r="V4844" s="175">
        <f>IFERROR(IF(VLOOKUP($C4844,'MSCI Database'!$C:$R,9, FALSE)="","",VLOOKUP($C4844,'MSCI Database'!$C:$R,9, FALSE)),"")</f>
        <v>6.4</v>
      </c>
      <c r="W4844" s="165">
        <f t="shared" ca="1" si="181"/>
        <v>0</v>
      </c>
      <c r="X4844" s="236">
        <f>IFERROR(IF(VLOOKUP($C4844,'MSCI Database'!$C:$R,10, FALSE)="","",VLOOKUP($C4844,'MSCI Database'!$C:$R,10, FALSE)),"")</f>
        <v>390540</v>
      </c>
      <c r="Y4844" s="133" t="str">
        <f>IFERROR(IF(VLOOKUP($C4844,'MSCI Database'!$C:$R,11, FALSE)="","",VLOOKUP($C4844,'MSCI Database'!$C:$R,11, FALSE)),"")</f>
        <v>2019</v>
      </c>
      <c r="Z4844" s="133" t="str">
        <f>IFERROR(IF(VLOOKUP($C4844,'MSCI Database'!$C:$R,12, FALSE)="","",VLOOKUP($C4844,'MSCI Database'!$C:$R,12, FALSE)),"")</f>
        <v>Reported</v>
      </c>
      <c r="AA4844" s="202" t="str">
        <f>IFERROR(IF(VLOOKUP($C4844,'MSCI Database'!$C:$R,13, FALSE)="","",VLOOKUP($C4844,'MSCI Database'!$C:$R,13, FALSE)),"")</f>
        <v>O&amp;M segment restructuring may pose downsizing risks, yet labor programs appear to be strong</v>
      </c>
    </row>
    <row r="4845" spans="1:27" s="130" customFormat="1" ht="15" hidden="1" customHeight="1" outlineLevel="1">
      <c r="A4845" s="130" t="s">
        <v>6544</v>
      </c>
      <c r="B4845" s="130" t="s">
        <v>6545</v>
      </c>
      <c r="C4845" s="130" t="s">
        <v>6546</v>
      </c>
      <c r="D4845" s="130" t="s">
        <v>12128</v>
      </c>
      <c r="E4845" s="130" t="s">
        <v>18688</v>
      </c>
      <c r="F4845" s="215">
        <v>1.90990961816455E-2</v>
      </c>
      <c r="G4845" s="132" t="str">
        <f ca="1">IFERROR(_xll.BQL($A4845, "cur_mkt_cap(currency=EUR)")/1000000, " ")</f>
        <v xml:space="preserve"> </v>
      </c>
      <c r="M4845" s="308"/>
      <c r="N4845" s="215">
        <f t="shared" si="180"/>
        <v>2.0280266763000919E-4</v>
      </c>
      <c r="O4845" s="172" t="str">
        <f>IFERROR(IF(VLOOKUP($C4845,'MSCI Database'!$C:$R,2, FALSE)="","",VLOOKUP($C4845,'MSCI Database'!$C:$R,2, FALSE)),"")</f>
        <v>Diversified Financials</v>
      </c>
      <c r="P4845" s="186" t="str">
        <f>IFERROR(IF(VLOOKUP($C4845,'MSCI Database'!$C:$R,3, FALSE)="","",VLOOKUP($C4845,'MSCI Database'!$C:$R,3, FALSE)),"")</f>
        <v>BB</v>
      </c>
      <c r="Q4845" s="164" t="str">
        <f>IFERROR(IF(VLOOKUP($C4845,'MSCI Database'!$C:$R,4, FALSE)="","",VLOOKUP($C4845,'MSCI Database'!$C:$R,4, FALSE)),"")</f>
        <v>0</v>
      </c>
      <c r="R4845" s="164">
        <f>IFERROR(IF(VLOOKUP($C4845,'MSCI Database'!$C:$R,5, FALSE)="","",VLOOKUP($C4845,'MSCI Database'!$C:$R,5, FALSE)),"")</f>
        <v>4.0999999999999996</v>
      </c>
      <c r="S4845" s="164">
        <f>IFERROR(IF(VLOOKUP($C4845,'MSCI Database'!$C:$R,6, FALSE)="","",VLOOKUP($C4845,'MSCI Database'!$C:$R,6, FALSE)),"")</f>
        <v>9</v>
      </c>
      <c r="T4845" s="211">
        <f>IFERROR(IF(VLOOKUP($C4845,'MSCI Database'!$C:$R,7, FALSE)="","",VLOOKUP($C4845,'MSCI Database'!$C:$R,7, FALSE)),"")</f>
        <v>1.7</v>
      </c>
      <c r="U4845" s="164">
        <f>IFERROR(IF(VLOOKUP($C4845,'MSCI Database'!$C:$R,8, FALSE)="","",VLOOKUP($C4845,'MSCI Database'!$C:$R,8, FALSE)),"")</f>
        <v>5.5</v>
      </c>
      <c r="V4845" s="175">
        <f>IFERROR(IF(VLOOKUP($C4845,'MSCI Database'!$C:$R,9, FALSE)="","",VLOOKUP($C4845,'MSCI Database'!$C:$R,9, FALSE)),"")</f>
        <v>4.3</v>
      </c>
      <c r="W4845" s="165">
        <f t="shared" ca="1" si="181"/>
        <v>0</v>
      </c>
      <c r="X4845" s="236">
        <f>IFERROR(IF(VLOOKUP($C4845,'MSCI Database'!$C:$R,10, FALSE)="","",VLOOKUP($C4845,'MSCI Database'!$C:$R,10, FALSE)),"")</f>
        <v>21834</v>
      </c>
      <c r="Y4845" s="133" t="str">
        <f>IFERROR(IF(VLOOKUP($C4845,'MSCI Database'!$C:$R,11, FALSE)="","",VLOOKUP($C4845,'MSCI Database'!$C:$R,11, FALSE)),"")</f>
        <v>2019</v>
      </c>
      <c r="Z4845" s="133" t="str">
        <f>IFERROR(IF(VLOOKUP($C4845,'MSCI Database'!$C:$R,12, FALSE)="","",VLOOKUP($C4845,'MSCI Database'!$C:$R,12, FALSE)),"")</f>
        <v>E.CSI</v>
      </c>
      <c r="AA4845" s="202" t="str">
        <f>IFERROR(IF(VLOOKUP($C4845,'MSCI Database'!$C:$R,13, FALSE)="","",VLOOKUP($C4845,'MSCI Database'!$C:$R,13, FALSE)),"")</f>
        <v>Policies to combat corruption and manage talent continue to trail those of peers</v>
      </c>
    </row>
    <row r="4846" spans="1:27" s="130" customFormat="1" ht="15" hidden="1" customHeight="1" outlineLevel="1">
      <c r="A4846" s="130" t="s">
        <v>7341</v>
      </c>
      <c r="B4846" s="130" t="s">
        <v>7342</v>
      </c>
      <c r="C4846" s="130" t="s">
        <v>7343</v>
      </c>
      <c r="D4846" s="130" t="s">
        <v>12128</v>
      </c>
      <c r="E4846" s="130" t="s">
        <v>18674</v>
      </c>
      <c r="F4846" s="215">
        <v>1.9020867565930771E-2</v>
      </c>
      <c r="G4846" s="132" t="str">
        <f ca="1">IFERROR(_xll.BQL($A4846, "cur_mkt_cap(currency=EUR)")/1000000, " ")</f>
        <v xml:space="preserve"> </v>
      </c>
      <c r="M4846" s="308"/>
      <c r="N4846" s="215">
        <f t="shared" si="180"/>
        <v>2.0197200151884546E-4</v>
      </c>
      <c r="O4846" s="172" t="str">
        <f>IFERROR(IF(VLOOKUP($C4846,'MSCI Database'!$C:$R,2, FALSE)="","",VLOOKUP($C4846,'MSCI Database'!$C:$R,2, FALSE)),"")</f>
        <v>Beverages</v>
      </c>
      <c r="P4846" s="186" t="str">
        <f>IFERROR(IF(VLOOKUP($C4846,'MSCI Database'!$C:$R,3, FALSE)="","",VLOOKUP($C4846,'MSCI Database'!$C:$R,3, FALSE)),"")</f>
        <v>A</v>
      </c>
      <c r="Q4846" s="164" t="str">
        <f>IFERROR(IF(VLOOKUP($C4846,'MSCI Database'!$C:$R,4, FALSE)="","",VLOOKUP($C4846,'MSCI Database'!$C:$R,4, FALSE)),"")</f>
        <v>0</v>
      </c>
      <c r="R4846" s="164">
        <f>IFERROR(IF(VLOOKUP($C4846,'MSCI Database'!$C:$R,5, FALSE)="","",VLOOKUP($C4846,'MSCI Database'!$C:$R,5, FALSE)),"")</f>
        <v>6.9</v>
      </c>
      <c r="S4846" s="164">
        <f>IFERROR(IF(VLOOKUP($C4846,'MSCI Database'!$C:$R,6, FALSE)="","",VLOOKUP($C4846,'MSCI Database'!$C:$R,6, FALSE)),"")</f>
        <v>5.4</v>
      </c>
      <c r="T4846" s="211">
        <f>IFERROR(IF(VLOOKUP($C4846,'MSCI Database'!$C:$R,7, FALSE)="","",VLOOKUP($C4846,'MSCI Database'!$C:$R,7, FALSE)),"")</f>
        <v>5.5</v>
      </c>
      <c r="U4846" s="164">
        <f>IFERROR(IF(VLOOKUP($C4846,'MSCI Database'!$C:$R,8, FALSE)="","",VLOOKUP($C4846,'MSCI Database'!$C:$R,8, FALSE)),"")</f>
        <v>6.6</v>
      </c>
      <c r="V4846" s="175">
        <f>IFERROR(IF(VLOOKUP($C4846,'MSCI Database'!$C:$R,9, FALSE)="","",VLOOKUP($C4846,'MSCI Database'!$C:$R,9, FALSE)),"")</f>
        <v>5.8</v>
      </c>
      <c r="W4846" s="165">
        <f t="shared" ca="1" si="181"/>
        <v>0</v>
      </c>
      <c r="X4846" s="236">
        <f>IFERROR(IF(VLOOKUP($C4846,'MSCI Database'!$C:$R,10, FALSE)="","",VLOOKUP($C4846,'MSCI Database'!$C:$R,10, FALSE)),"")</f>
        <v>431458</v>
      </c>
      <c r="Y4846" s="133" t="str">
        <f>IFERROR(IF(VLOOKUP($C4846,'MSCI Database'!$C:$R,11, FALSE)="","",VLOOKUP($C4846,'MSCI Database'!$C:$R,11, FALSE)),"")</f>
        <v>2019</v>
      </c>
      <c r="Z4846" s="133" t="str">
        <f>IFERROR(IF(VLOOKUP($C4846,'MSCI Database'!$C:$R,12, FALSE)="","",VLOOKUP($C4846,'MSCI Database'!$C:$R,12, FALSE)),"")</f>
        <v>Reported</v>
      </c>
      <c r="AA4846" s="202" t="str">
        <f>IFERROR(IF(VLOOKUP($C4846,'MSCI Database'!$C:$R,13, FALSE)="","",VLOOKUP($C4846,'MSCI Database'!$C:$R,13, FALSE)),"")</f>
        <v>Robust efforts to improve product packaging; lags peers in responsible marketing practices</v>
      </c>
    </row>
    <row r="4847" spans="1:27" s="130" customFormat="1" ht="15" hidden="1" customHeight="1" outlineLevel="1">
      <c r="A4847" s="130" t="s">
        <v>2804</v>
      </c>
      <c r="B4847" s="130" t="s">
        <v>2805</v>
      </c>
      <c r="C4847" s="130" t="s">
        <v>2806</v>
      </c>
      <c r="D4847" s="130" t="s">
        <v>18675</v>
      </c>
      <c r="E4847" s="130" t="s">
        <v>18688</v>
      </c>
      <c r="F4847" s="215">
        <v>2.4449279333978759E-3</v>
      </c>
      <c r="G4847" s="132" t="str">
        <f ca="1">IFERROR(_xll.BQL($A4847, "cur_mkt_cap(currency=EUR)")/1000000, " ")</f>
        <v xml:space="preserve"> </v>
      </c>
      <c r="M4847" s="308"/>
      <c r="N4847" s="215">
        <f t="shared" si="180"/>
        <v>2.596132834456962E-5</v>
      </c>
      <c r="O4847" s="172" t="str">
        <f>IFERROR(IF(VLOOKUP($C4847,'MSCI Database'!$C:$R,2, FALSE)="","",VLOOKUP($C4847,'MSCI Database'!$C:$R,2, FALSE)),"")</f>
        <v>Investment Banking &amp; Brokerage</v>
      </c>
      <c r="P4847" s="186" t="str">
        <f>IFERROR(IF(VLOOKUP($C4847,'MSCI Database'!$C:$R,3, FALSE)="","",VLOOKUP($C4847,'MSCI Database'!$C:$R,3, FALSE)),"")</f>
        <v>B</v>
      </c>
      <c r="Q4847" s="164" t="str">
        <f>IFERROR(IF(VLOOKUP($C4847,'MSCI Database'!$C:$R,4, FALSE)="","",VLOOKUP($C4847,'MSCI Database'!$C:$R,4, FALSE)),"")</f>
        <v>-1</v>
      </c>
      <c r="R4847" s="164">
        <f>IFERROR(IF(VLOOKUP($C4847,'MSCI Database'!$C:$R,5, FALSE)="","",VLOOKUP($C4847,'MSCI Database'!$C:$R,5, FALSE)),"")</f>
        <v>2</v>
      </c>
      <c r="S4847" s="164">
        <f>IFERROR(IF(VLOOKUP($C4847,'MSCI Database'!$C:$R,6, FALSE)="","",VLOOKUP($C4847,'MSCI Database'!$C:$R,6, FALSE)),"")</f>
        <v>3.7</v>
      </c>
      <c r="T4847" s="211">
        <f>IFERROR(IF(VLOOKUP($C4847,'MSCI Database'!$C:$R,7, FALSE)="","",VLOOKUP($C4847,'MSCI Database'!$C:$R,7, FALSE)),"")</f>
        <v>1.7</v>
      </c>
      <c r="U4847" s="164">
        <f>IFERROR(IF(VLOOKUP($C4847,'MSCI Database'!$C:$R,8, FALSE)="","",VLOOKUP($C4847,'MSCI Database'!$C:$R,8, FALSE)),"")</f>
        <v>4.8</v>
      </c>
      <c r="V4847" s="175">
        <f>IFERROR(IF(VLOOKUP($C4847,'MSCI Database'!$C:$R,9, FALSE)="","",VLOOKUP($C4847,'MSCI Database'!$C:$R,9, FALSE)),"")</f>
        <v>3.1</v>
      </c>
      <c r="W4847" s="165">
        <f t="shared" ca="1" si="181"/>
        <v>0</v>
      </c>
      <c r="X4847" s="236">
        <f>IFERROR(IF(VLOOKUP($C4847,'MSCI Database'!$C:$R,10, FALSE)="","",VLOOKUP($C4847,'MSCI Database'!$C:$R,10, FALSE)),"")</f>
        <v>785</v>
      </c>
      <c r="Y4847" s="133" t="str">
        <f>IFERROR(IF(VLOOKUP($C4847,'MSCI Database'!$C:$R,11, FALSE)="","",VLOOKUP($C4847,'MSCI Database'!$C:$R,11, FALSE)),"")</f>
        <v>2019</v>
      </c>
      <c r="Z4847" s="133" t="str">
        <f>IFERROR(IF(VLOOKUP($C4847,'MSCI Database'!$C:$R,12, FALSE)="","",VLOOKUP($C4847,'MSCI Database'!$C:$R,12, FALSE)),"")</f>
        <v>Reported</v>
      </c>
      <c r="AA4847" s="202" t="str">
        <f>IFERROR(IF(VLOOKUP($C4847,'MSCI Database'!$C:$R,13, FALSE)="","",VLOOKUP($C4847,'MSCI Database'!$C:$R,13, FALSE)),"")</f>
        <v>Weak corporate governance relative to peers drives downgrade</v>
      </c>
    </row>
    <row r="4848" spans="1:27" s="130" customFormat="1" ht="15" hidden="1" customHeight="1" outlineLevel="1">
      <c r="A4848" s="130" t="s">
        <v>7637</v>
      </c>
      <c r="B4848" s="130" t="s">
        <v>7638</v>
      </c>
      <c r="C4848" s="130" t="s">
        <v>7639</v>
      </c>
      <c r="D4848" s="130" t="s">
        <v>12128</v>
      </c>
      <c r="E4848" s="130" t="s">
        <v>18682</v>
      </c>
      <c r="F4848" s="215">
        <v>1.90103585513061E-2</v>
      </c>
      <c r="G4848" s="132" t="str">
        <f ca="1">IFERROR(_xll.BQL($A4848, "cur_mkt_cap(currency=EUR)")/1000000, " ")</f>
        <v xml:space="preserve"> </v>
      </c>
      <c r="M4848" s="308"/>
      <c r="N4848" s="215">
        <f t="shared" si="180"/>
        <v>2.0186041214415588E-4</v>
      </c>
      <c r="O4848" s="172" t="str">
        <f>IFERROR(IF(VLOOKUP($C4848,'MSCI Database'!$C:$R,2, FALSE)="","",VLOOKUP($C4848,'MSCI Database'!$C:$R,2, FALSE)),"")</f>
        <v>Household Durables</v>
      </c>
      <c r="P4848" s="186" t="str">
        <f>IFERROR(IF(VLOOKUP($C4848,'MSCI Database'!$C:$R,3, FALSE)="","",VLOOKUP($C4848,'MSCI Database'!$C:$R,3, FALSE)),"")</f>
        <v>AA</v>
      </c>
      <c r="Q4848" s="164" t="str">
        <f>IFERROR(IF(VLOOKUP($C4848,'MSCI Database'!$C:$R,4, FALSE)="","",VLOOKUP($C4848,'MSCI Database'!$C:$R,4, FALSE)),"")</f>
        <v>1</v>
      </c>
      <c r="R4848" s="164">
        <f>IFERROR(IF(VLOOKUP($C4848,'MSCI Database'!$C:$R,5, FALSE)="","",VLOOKUP($C4848,'MSCI Database'!$C:$R,5, FALSE)),"")</f>
        <v>8.1</v>
      </c>
      <c r="S4848" s="164">
        <f>IFERROR(IF(VLOOKUP($C4848,'MSCI Database'!$C:$R,6, FALSE)="","",VLOOKUP($C4848,'MSCI Database'!$C:$R,6, FALSE)),"")</f>
        <v>10</v>
      </c>
      <c r="T4848" s="211">
        <f>IFERROR(IF(VLOOKUP($C4848,'MSCI Database'!$C:$R,7, FALSE)="","",VLOOKUP($C4848,'MSCI Database'!$C:$R,7, FALSE)),"")</f>
        <v>3.5</v>
      </c>
      <c r="U4848" s="164">
        <f>IFERROR(IF(VLOOKUP($C4848,'MSCI Database'!$C:$R,8, FALSE)="","",VLOOKUP($C4848,'MSCI Database'!$C:$R,8, FALSE)),"")</f>
        <v>6.1</v>
      </c>
      <c r="V4848" s="175">
        <f>IFERROR(IF(VLOOKUP($C4848,'MSCI Database'!$C:$R,9, FALSE)="","",VLOOKUP($C4848,'MSCI Database'!$C:$R,9, FALSE)),"")</f>
        <v>5.6</v>
      </c>
      <c r="W4848" s="165">
        <f t="shared" ca="1" si="181"/>
        <v>0</v>
      </c>
      <c r="X4848" s="236">
        <f>IFERROR(IF(VLOOKUP($C4848,'MSCI Database'!$C:$R,10, FALSE)="","",VLOOKUP($C4848,'MSCI Database'!$C:$R,10, FALSE)),"")</f>
        <v>355745</v>
      </c>
      <c r="Y4848" s="133" t="str">
        <f>IFERROR(IF(VLOOKUP($C4848,'MSCI Database'!$C:$R,11, FALSE)="","",VLOOKUP($C4848,'MSCI Database'!$C:$R,11, FALSE)),"")</f>
        <v>2019</v>
      </c>
      <c r="Z4848" s="133" t="str">
        <f>IFERROR(IF(VLOOKUP($C4848,'MSCI Database'!$C:$R,12, FALSE)="","",VLOOKUP($C4848,'MSCI Database'!$C:$R,12, FALSE)),"")</f>
        <v>Reported</v>
      </c>
      <c r="AA4848" s="202" t="str">
        <f>IFERROR(IF(VLOOKUP($C4848,'MSCI Database'!$C:$R,13, FALSE)="","",VLOOKUP($C4848,'MSCI Database'!$C:$R,13, FALSE)),"")</f>
        <v>Improved governance structures drive the upgrade</v>
      </c>
    </row>
    <row r="4849" spans="1:27" s="130" customFormat="1" ht="15" hidden="1" customHeight="1" outlineLevel="1">
      <c r="A4849" s="130" t="s">
        <v>8004</v>
      </c>
      <c r="B4849" s="130" t="s">
        <v>8005</v>
      </c>
      <c r="C4849" s="130" t="s">
        <v>8006</v>
      </c>
      <c r="D4849" s="130" t="s">
        <v>12128</v>
      </c>
      <c r="E4849" s="130" t="s">
        <v>18673</v>
      </c>
      <c r="F4849" s="215">
        <v>1.8949350849967499E-2</v>
      </c>
      <c r="G4849" s="132" t="str">
        <f ca="1">IFERROR(_xll.BQL($A4849, "cur_mkt_cap(currency=EUR)")/1000000, " ")</f>
        <v xml:space="preserve"> </v>
      </c>
      <c r="M4849" s="308"/>
      <c r="N4849" s="215">
        <f t="shared" si="180"/>
        <v>2.0121260533383502E-4</v>
      </c>
      <c r="O4849" s="172" t="str">
        <f>IFERROR(IF(VLOOKUP($C4849,'MSCI Database'!$C:$R,2, FALSE)="","",VLOOKUP($C4849,'MSCI Database'!$C:$R,2, FALSE)),"")</f>
        <v>Industrial Machinery</v>
      </c>
      <c r="P4849" s="186" t="str">
        <f>IFERROR(IF(VLOOKUP($C4849,'MSCI Database'!$C:$R,3, FALSE)="","",VLOOKUP($C4849,'MSCI Database'!$C:$R,3, FALSE)),"")</f>
        <v>A</v>
      </c>
      <c r="Q4849" s="164" t="str">
        <f>IFERROR(IF(VLOOKUP($C4849,'MSCI Database'!$C:$R,4, FALSE)="","",VLOOKUP($C4849,'MSCI Database'!$C:$R,4, FALSE)),"")</f>
        <v>0</v>
      </c>
      <c r="R4849" s="164">
        <f>IFERROR(IF(VLOOKUP($C4849,'MSCI Database'!$C:$R,5, FALSE)="","",VLOOKUP($C4849,'MSCI Database'!$C:$R,5, FALSE)),"")</f>
        <v>5.9</v>
      </c>
      <c r="S4849" s="164">
        <f>IFERROR(IF(VLOOKUP($C4849,'MSCI Database'!$C:$R,6, FALSE)="","",VLOOKUP($C4849,'MSCI Database'!$C:$R,6, FALSE)),"")</f>
        <v>4.4000000000000004</v>
      </c>
      <c r="T4849" s="211">
        <f>IFERROR(IF(VLOOKUP($C4849,'MSCI Database'!$C:$R,7, FALSE)="","",VLOOKUP($C4849,'MSCI Database'!$C:$R,7, FALSE)),"")</f>
        <v>5</v>
      </c>
      <c r="U4849" s="164">
        <f>IFERROR(IF(VLOOKUP($C4849,'MSCI Database'!$C:$R,8, FALSE)="","",VLOOKUP($C4849,'MSCI Database'!$C:$R,8, FALSE)),"")</f>
        <v>5.3</v>
      </c>
      <c r="V4849" s="175">
        <f>IFERROR(IF(VLOOKUP($C4849,'MSCI Database'!$C:$R,9, FALSE)="","",VLOOKUP($C4849,'MSCI Database'!$C:$R,9, FALSE)),"")</f>
        <v>5</v>
      </c>
      <c r="W4849" s="165">
        <f t="shared" ca="1" si="181"/>
        <v>0</v>
      </c>
      <c r="X4849" s="236">
        <f>IFERROR(IF(VLOOKUP($C4849,'MSCI Database'!$C:$R,10, FALSE)="","",VLOOKUP($C4849,'MSCI Database'!$C:$R,10, FALSE)),"")</f>
        <v>128346</v>
      </c>
      <c r="Y4849" s="133" t="str">
        <f>IFERROR(IF(VLOOKUP($C4849,'MSCI Database'!$C:$R,11, FALSE)="","",VLOOKUP($C4849,'MSCI Database'!$C:$R,11, FALSE)),"")</f>
        <v>2019</v>
      </c>
      <c r="Z4849" s="133" t="str">
        <f>IFERROR(IF(VLOOKUP($C4849,'MSCI Database'!$C:$R,12, FALSE)="","",VLOOKUP($C4849,'MSCI Database'!$C:$R,12, FALSE)),"")</f>
        <v>E.Segmt-Moderately High</v>
      </c>
      <c r="AA4849" s="202" t="str">
        <f>IFERROR(IF(VLOOKUP($C4849,'MSCI Database'!$C:$R,13, FALSE)="","",VLOOKUP($C4849,'MSCI Database'!$C:$R,13, FALSE)),"")</f>
        <v>Robust anti-corruption programs amid limited employee engagement programs</v>
      </c>
    </row>
    <row r="4850" spans="1:27" s="130" customFormat="1" ht="15" hidden="1" customHeight="1" outlineLevel="1">
      <c r="A4850" s="130" t="s">
        <v>6431</v>
      </c>
      <c r="B4850" s="130" t="s">
        <v>6432</v>
      </c>
      <c r="C4850" s="130" t="s">
        <v>6433</v>
      </c>
      <c r="D4850" s="130" t="s">
        <v>12128</v>
      </c>
      <c r="E4850" s="130" t="s">
        <v>18684</v>
      </c>
      <c r="F4850" s="215">
        <v>1.8936072557516399E-2</v>
      </c>
      <c r="G4850" s="132" t="str">
        <f ca="1">IFERROR(_xll.BQL($A4850, "cur_mkt_cap(currency=EUR)")/1000000, " ")</f>
        <v xml:space="preserve"> </v>
      </c>
      <c r="M4850" s="308"/>
      <c r="N4850" s="215">
        <f t="shared" si="180"/>
        <v>2.0107161053989066E-4</v>
      </c>
      <c r="O4850" s="172" t="str">
        <f>IFERROR(IF(VLOOKUP($C4850,'MSCI Database'!$C:$R,2, FALSE)="","",VLOOKUP($C4850,'MSCI Database'!$C:$R,2, FALSE)),"")</f>
        <v>Containers &amp; Packaging</v>
      </c>
      <c r="P4850" s="186" t="str">
        <f>IFERROR(IF(VLOOKUP($C4850,'MSCI Database'!$C:$R,3, FALSE)="","",VLOOKUP($C4850,'MSCI Database'!$C:$R,3, FALSE)),"")</f>
        <v>BB</v>
      </c>
      <c r="Q4850" s="164" t="str">
        <f>IFERROR(IF(VLOOKUP($C4850,'MSCI Database'!$C:$R,4, FALSE)="","",VLOOKUP($C4850,'MSCI Database'!$C:$R,4, FALSE)),"")</f>
        <v>-1</v>
      </c>
      <c r="R4850" s="164">
        <f>IFERROR(IF(VLOOKUP($C4850,'MSCI Database'!$C:$R,5, FALSE)="","",VLOOKUP($C4850,'MSCI Database'!$C:$R,5, FALSE)),"")</f>
        <v>3.3</v>
      </c>
      <c r="S4850" s="164">
        <f>IFERROR(IF(VLOOKUP($C4850,'MSCI Database'!$C:$R,6, FALSE)="","",VLOOKUP($C4850,'MSCI Database'!$C:$R,6, FALSE)),"")</f>
        <v>6.3</v>
      </c>
      <c r="T4850" s="211">
        <f>IFERROR(IF(VLOOKUP($C4850,'MSCI Database'!$C:$R,7, FALSE)="","",VLOOKUP($C4850,'MSCI Database'!$C:$R,7, FALSE)),"")</f>
        <v>3.9</v>
      </c>
      <c r="U4850" s="164">
        <f>IFERROR(IF(VLOOKUP($C4850,'MSCI Database'!$C:$R,8, FALSE)="","",VLOOKUP($C4850,'MSCI Database'!$C:$R,8, FALSE)),"")</f>
        <v>4.5</v>
      </c>
      <c r="V4850" s="175">
        <f>IFERROR(IF(VLOOKUP($C4850,'MSCI Database'!$C:$R,9, FALSE)="","",VLOOKUP($C4850,'MSCI Database'!$C:$R,9, FALSE)),"")</f>
        <v>5.3</v>
      </c>
      <c r="W4850" s="165">
        <f t="shared" ca="1" si="181"/>
        <v>0</v>
      </c>
      <c r="X4850" s="236">
        <f>IFERROR(IF(VLOOKUP($C4850,'MSCI Database'!$C:$R,10, FALSE)="","",VLOOKUP($C4850,'MSCI Database'!$C:$R,10, FALSE)),"")</f>
        <v>473924</v>
      </c>
      <c r="Y4850" s="133" t="str">
        <f>IFERROR(IF(VLOOKUP($C4850,'MSCI Database'!$C:$R,11, FALSE)="","",VLOOKUP($C4850,'MSCI Database'!$C:$R,11, FALSE)),"")</f>
        <v>2019</v>
      </c>
      <c r="Z4850" s="133" t="str">
        <f>IFERROR(IF(VLOOKUP($C4850,'MSCI Database'!$C:$R,12, FALSE)="","",VLOOKUP($C4850,'MSCI Database'!$C:$R,12, FALSE)),"")</f>
        <v>Reported</v>
      </c>
      <c r="AA4850" s="202" t="str">
        <f>IFERROR(IF(VLOOKUP($C4850,'MSCI Database'!$C:$R,13, FALSE)="","",VLOOKUP($C4850,'MSCI Database'!$C:$R,13, FALSE)),"")</f>
        <v>Weakened environmental performaance and governance practices lead to downgrade</v>
      </c>
    </row>
    <row r="4851" spans="1:27" s="130" customFormat="1" ht="15" hidden="1" customHeight="1" outlineLevel="1">
      <c r="A4851" s="130" t="s">
        <v>1232</v>
      </c>
      <c r="B4851" s="130" t="s">
        <v>1233</v>
      </c>
      <c r="C4851" s="130" t="s">
        <v>1234</v>
      </c>
      <c r="D4851" s="130" t="s">
        <v>18681</v>
      </c>
      <c r="E4851" s="130" t="s">
        <v>18689</v>
      </c>
      <c r="F4851" s="215">
        <v>2.0036328773599229E-2</v>
      </c>
      <c r="G4851" s="132" t="str">
        <f ca="1">IFERROR(_xll.BQL($A4851, "cur_mkt_cap(currency=EUR)")/1000000, " ")</f>
        <v xml:space="preserve"> </v>
      </c>
      <c r="M4851" s="308"/>
      <c r="N4851" s="215">
        <f t="shared" si="180"/>
        <v>2.1275461865587331E-4</v>
      </c>
      <c r="O4851" s="172" t="str">
        <f>IFERROR(IF(VLOOKUP($C4851,'MSCI Database'!$C:$R,2, FALSE)="","",VLOOKUP($C4851,'MSCI Database'!$C:$R,2, FALSE)),"")</f>
        <v>Software &amp; Services</v>
      </c>
      <c r="P4851" s="186" t="str">
        <f>IFERROR(IF(VLOOKUP($C4851,'MSCI Database'!$C:$R,3, FALSE)="","",VLOOKUP($C4851,'MSCI Database'!$C:$R,3, FALSE)),"")</f>
        <v>A</v>
      </c>
      <c r="Q4851" s="164" t="str">
        <f>IFERROR(IF(VLOOKUP($C4851,'MSCI Database'!$C:$R,4, FALSE)="","",VLOOKUP($C4851,'MSCI Database'!$C:$R,4, FALSE)),"")</f>
        <v>0</v>
      </c>
      <c r="R4851" s="164">
        <f>IFERROR(IF(VLOOKUP($C4851,'MSCI Database'!$C:$R,5, FALSE)="","",VLOOKUP($C4851,'MSCI Database'!$C:$R,5, FALSE)),"")</f>
        <v>6.8</v>
      </c>
      <c r="S4851" s="164">
        <f>IFERROR(IF(VLOOKUP($C4851,'MSCI Database'!$C:$R,6, FALSE)="","",VLOOKUP($C4851,'MSCI Database'!$C:$R,6, FALSE)),"")</f>
        <v>4.8</v>
      </c>
      <c r="T4851" s="211">
        <f>IFERROR(IF(VLOOKUP($C4851,'MSCI Database'!$C:$R,7, FALSE)="","",VLOOKUP($C4851,'MSCI Database'!$C:$R,7, FALSE)),"")</f>
        <v>5.2</v>
      </c>
      <c r="U4851" s="164">
        <f>IFERROR(IF(VLOOKUP($C4851,'MSCI Database'!$C:$R,8, FALSE)="","",VLOOKUP($C4851,'MSCI Database'!$C:$R,8, FALSE)),"")</f>
        <v>6.4</v>
      </c>
      <c r="V4851" s="175">
        <f>IFERROR(IF(VLOOKUP($C4851,'MSCI Database'!$C:$R,9, FALSE)="","",VLOOKUP($C4851,'MSCI Database'!$C:$R,9, FALSE)),"")</f>
        <v>5.5</v>
      </c>
      <c r="W4851" s="165">
        <f t="shared" ca="1" si="181"/>
        <v>0</v>
      </c>
      <c r="X4851" s="236">
        <f>IFERROR(IF(VLOOKUP($C4851,'MSCI Database'!$C:$R,10, FALSE)="","",VLOOKUP($C4851,'MSCI Database'!$C:$R,10, FALSE)),"")</f>
        <v>6121</v>
      </c>
      <c r="Y4851" s="133" t="str">
        <f>IFERROR(IF(VLOOKUP($C4851,'MSCI Database'!$C:$R,11, FALSE)="","",VLOOKUP($C4851,'MSCI Database'!$C:$R,11, FALSE)),"")</f>
        <v>2019</v>
      </c>
      <c r="Z4851" s="133" t="str">
        <f>IFERROR(IF(VLOOKUP($C4851,'MSCI Database'!$C:$R,12, FALSE)="","",VLOOKUP($C4851,'MSCI Database'!$C:$R,12, FALSE)),"")</f>
        <v>Reported</v>
      </c>
      <c r="AA4851" s="202" t="str">
        <f>IFERROR(IF(VLOOKUP($C4851,'MSCI Database'!$C:$R,13, FALSE)="","",VLOOKUP($C4851,'MSCI Database'!$C:$R,13, FALSE)),"")</f>
        <v>Diversity-led programs to mitigate employee management-related risks</v>
      </c>
    </row>
    <row r="4852" spans="1:27" s="130" customFormat="1" ht="15" hidden="1" customHeight="1" outlineLevel="1">
      <c r="A4852" s="130" t="s">
        <v>1890</v>
      </c>
      <c r="B4852" s="130" t="s">
        <v>1891</v>
      </c>
      <c r="C4852" s="130" t="s">
        <v>1892</v>
      </c>
      <c r="D4852" s="130" t="s">
        <v>12129</v>
      </c>
      <c r="E4852" s="130" t="s">
        <v>18673</v>
      </c>
      <c r="F4852" s="215">
        <v>2.205429177364113E-2</v>
      </c>
      <c r="G4852" s="132" t="str">
        <f ca="1">IFERROR(_xll.BQL($A4852, "cur_mkt_cap(currency=EUR)")/1000000, " ")</f>
        <v xml:space="preserve"> </v>
      </c>
      <c r="M4852" s="308"/>
      <c r="N4852" s="215">
        <f t="shared" si="180"/>
        <v>2.3418224411494857E-4</v>
      </c>
      <c r="O4852" s="172" t="str">
        <f>IFERROR(IF(VLOOKUP($C4852,'MSCI Database'!$C:$R,2, FALSE)="","",VLOOKUP($C4852,'MSCI Database'!$C:$R,2, FALSE)),"")</f>
        <v>Aerospace &amp; Defense</v>
      </c>
      <c r="P4852" s="186" t="str">
        <f>IFERROR(IF(VLOOKUP($C4852,'MSCI Database'!$C:$R,3, FALSE)="","",VLOOKUP($C4852,'MSCI Database'!$C:$R,3, FALSE)),"")</f>
        <v>AA</v>
      </c>
      <c r="Q4852" s="164" t="str">
        <f>IFERROR(IF(VLOOKUP($C4852,'MSCI Database'!$C:$R,4, FALSE)="","",VLOOKUP($C4852,'MSCI Database'!$C:$R,4, FALSE)),"")</f>
        <v>0</v>
      </c>
      <c r="R4852" s="164">
        <f>IFERROR(IF(VLOOKUP($C4852,'MSCI Database'!$C:$R,5, FALSE)="","",VLOOKUP($C4852,'MSCI Database'!$C:$R,5, FALSE)),"")</f>
        <v>8.1999999999999993</v>
      </c>
      <c r="S4852" s="164">
        <f>IFERROR(IF(VLOOKUP($C4852,'MSCI Database'!$C:$R,6, FALSE)="","",VLOOKUP($C4852,'MSCI Database'!$C:$R,6, FALSE)),"")</f>
        <v>2</v>
      </c>
      <c r="T4852" s="211">
        <f>IFERROR(IF(VLOOKUP($C4852,'MSCI Database'!$C:$R,7, FALSE)="","",VLOOKUP($C4852,'MSCI Database'!$C:$R,7, FALSE)),"")</f>
        <v>4.3</v>
      </c>
      <c r="U4852" s="164">
        <f>IFERROR(IF(VLOOKUP($C4852,'MSCI Database'!$C:$R,8, FALSE)="","",VLOOKUP($C4852,'MSCI Database'!$C:$R,8, FALSE)),"")</f>
        <v>7.5</v>
      </c>
      <c r="V4852" s="175">
        <f>IFERROR(IF(VLOOKUP($C4852,'MSCI Database'!$C:$R,9, FALSE)="","",VLOOKUP($C4852,'MSCI Database'!$C:$R,9, FALSE)),"")</f>
        <v>5.5</v>
      </c>
      <c r="W4852" s="165">
        <f t="shared" ca="1" si="181"/>
        <v>0</v>
      </c>
      <c r="X4852" s="236">
        <f>IFERROR(IF(VLOOKUP($C4852,'MSCI Database'!$C:$R,10, FALSE)="","",VLOOKUP($C4852,'MSCI Database'!$C:$R,10, FALSE)),"")</f>
        <v>113311</v>
      </c>
      <c r="Y4852" s="133" t="str">
        <f>IFERROR(IF(VLOOKUP($C4852,'MSCI Database'!$C:$R,11, FALSE)="","",VLOOKUP($C4852,'MSCI Database'!$C:$R,11, FALSE)),"")</f>
        <v>2019</v>
      </c>
      <c r="Z4852" s="133" t="str">
        <f>IFERROR(IF(VLOOKUP($C4852,'MSCI Database'!$C:$R,12, FALSE)="","",VLOOKUP($C4852,'MSCI Database'!$C:$R,12, FALSE)),"")</f>
        <v>Reported</v>
      </c>
      <c r="AA4852" s="202" t="str">
        <f>IFERROR(IF(VLOOKUP($C4852,'MSCI Database'!$C:$R,13, FALSE)="","",VLOOKUP($C4852,'MSCI Database'!$C:$R,13, FALSE)),"")</f>
        <v>Strong governance practices and robust internal controls; reduced R&amp;D expenditure</v>
      </c>
    </row>
    <row r="4853" spans="1:27" s="130" customFormat="1" ht="15" hidden="1" customHeight="1" outlineLevel="1">
      <c r="A4853" s="130" t="s">
        <v>6770</v>
      </c>
      <c r="B4853" s="130" t="s">
        <v>6771</v>
      </c>
      <c r="C4853" s="130" t="s">
        <v>6772</v>
      </c>
      <c r="D4853" s="130" t="s">
        <v>12128</v>
      </c>
      <c r="E4853" s="130" t="s">
        <v>18684</v>
      </c>
      <c r="F4853" s="215">
        <v>1.8921976948859411E-2</v>
      </c>
      <c r="G4853" s="132" t="str">
        <f ca="1">IFERROR(_xll.BQL($A4853, "cur_mkt_cap(currency=EUR)")/1000000, " ")</f>
        <v xml:space="preserve"> </v>
      </c>
      <c r="M4853" s="308"/>
      <c r="N4853" s="215">
        <f t="shared" si="180"/>
        <v>2.0092193712025245E-4</v>
      </c>
      <c r="O4853" s="172" t="str">
        <f>IFERROR(IF(VLOOKUP($C4853,'MSCI Database'!$C:$R,2, FALSE)="","",VLOOKUP($C4853,'MSCI Database'!$C:$R,2, FALSE)),"")</f>
        <v>Containers &amp; Packaging</v>
      </c>
      <c r="P4853" s="186" t="str">
        <f>IFERROR(IF(VLOOKUP($C4853,'MSCI Database'!$C:$R,3, FALSE)="","",VLOOKUP($C4853,'MSCI Database'!$C:$R,3, FALSE)),"")</f>
        <v>BB</v>
      </c>
      <c r="Q4853" s="164" t="str">
        <f>IFERROR(IF(VLOOKUP($C4853,'MSCI Database'!$C:$R,4, FALSE)="","",VLOOKUP($C4853,'MSCI Database'!$C:$R,4, FALSE)),"")</f>
        <v>0</v>
      </c>
      <c r="R4853" s="164">
        <f>IFERROR(IF(VLOOKUP($C4853,'MSCI Database'!$C:$R,5, FALSE)="","",VLOOKUP($C4853,'MSCI Database'!$C:$R,5, FALSE)),"")</f>
        <v>3.8</v>
      </c>
      <c r="S4853" s="164">
        <f>IFERROR(IF(VLOOKUP($C4853,'MSCI Database'!$C:$R,6, FALSE)="","",VLOOKUP($C4853,'MSCI Database'!$C:$R,6, FALSE)),"")</f>
        <v>7.2</v>
      </c>
      <c r="T4853" s="211">
        <f>IFERROR(IF(VLOOKUP($C4853,'MSCI Database'!$C:$R,7, FALSE)="","",VLOOKUP($C4853,'MSCI Database'!$C:$R,7, FALSE)),"")</f>
        <v>1.9</v>
      </c>
      <c r="U4853" s="164">
        <f>IFERROR(IF(VLOOKUP($C4853,'MSCI Database'!$C:$R,8, FALSE)="","",VLOOKUP($C4853,'MSCI Database'!$C:$R,8, FALSE)),"")</f>
        <v>4.4000000000000004</v>
      </c>
      <c r="V4853" s="175">
        <f>IFERROR(IF(VLOOKUP($C4853,'MSCI Database'!$C:$R,9, FALSE)="","",VLOOKUP($C4853,'MSCI Database'!$C:$R,9, FALSE)),"")</f>
        <v>4.5999999999999996</v>
      </c>
      <c r="W4853" s="165">
        <f t="shared" ca="1" si="181"/>
        <v>0</v>
      </c>
      <c r="X4853" s="236">
        <f>IFERROR(IF(VLOOKUP($C4853,'MSCI Database'!$C:$R,10, FALSE)="","",VLOOKUP($C4853,'MSCI Database'!$C:$R,10, FALSE)),"")</f>
        <v>1559482</v>
      </c>
      <c r="Y4853" s="133" t="str">
        <f>IFERROR(IF(VLOOKUP($C4853,'MSCI Database'!$C:$R,11, FALSE)="","",VLOOKUP($C4853,'MSCI Database'!$C:$R,11, FALSE)),"")</f>
        <v>2019</v>
      </c>
      <c r="Z4853" s="133" t="str">
        <f>IFERROR(IF(VLOOKUP($C4853,'MSCI Database'!$C:$R,12, FALSE)="","",VLOOKUP($C4853,'MSCI Database'!$C:$R,12, FALSE)),"")</f>
        <v>Reported</v>
      </c>
      <c r="AA4853" s="202" t="str">
        <f>IFERROR(IF(VLOOKUP($C4853,'MSCI Database'!$C:$R,13, FALSE)="","",VLOOKUP($C4853,'MSCI Database'!$C:$R,13, FALSE)),"")</f>
        <v>Asbestos related liabilities persist, lags efforts in innovating environmentally friendly products</v>
      </c>
    </row>
    <row r="4854" spans="1:27" s="130" customFormat="1" ht="15" hidden="1" customHeight="1" outlineLevel="1">
      <c r="A4854" s="130" t="s">
        <v>2510</v>
      </c>
      <c r="B4854" s="130" t="s">
        <v>2511</v>
      </c>
      <c r="C4854" s="130" t="s">
        <v>2512</v>
      </c>
      <c r="D4854" s="130" t="s">
        <v>18686</v>
      </c>
      <c r="E4854" s="130" t="s">
        <v>18682</v>
      </c>
      <c r="F4854" s="215">
        <v>2.6361119397295539E-2</v>
      </c>
      <c r="G4854" s="132" t="str">
        <f ca="1">IFERROR(_xll.BQL($A4854, "cur_mkt_cap(currency=EUR)")/1000000, " ")</f>
        <v xml:space="preserve"> </v>
      </c>
      <c r="M4854" s="308"/>
      <c r="N4854" s="215">
        <f t="shared" si="180"/>
        <v>2.7991404853086181E-4</v>
      </c>
      <c r="O4854" s="172" t="str">
        <f>IFERROR(IF(VLOOKUP($C4854,'MSCI Database'!$C:$R,2, FALSE)="","",VLOOKUP($C4854,'MSCI Database'!$C:$R,2, FALSE)),"")</f>
        <v>Retail - Consumer Discretionary</v>
      </c>
      <c r="P4854" s="186" t="str">
        <f>IFERROR(IF(VLOOKUP($C4854,'MSCI Database'!$C:$R,3, FALSE)="","",VLOOKUP($C4854,'MSCI Database'!$C:$R,3, FALSE)),"")</f>
        <v>AA</v>
      </c>
      <c r="Q4854" s="164" t="str">
        <f>IFERROR(IF(VLOOKUP($C4854,'MSCI Database'!$C:$R,4, FALSE)="","",VLOOKUP($C4854,'MSCI Database'!$C:$R,4, FALSE)),"")</f>
        <v>0</v>
      </c>
      <c r="R4854" s="164">
        <f>IFERROR(IF(VLOOKUP($C4854,'MSCI Database'!$C:$R,5, FALSE)="","",VLOOKUP($C4854,'MSCI Database'!$C:$R,5, FALSE)),"")</f>
        <v>8.1999999999999993</v>
      </c>
      <c r="S4854" s="164">
        <f>IFERROR(IF(VLOOKUP($C4854,'MSCI Database'!$C:$R,6, FALSE)="","",VLOOKUP($C4854,'MSCI Database'!$C:$R,6, FALSE)),"")</f>
        <v>6.2</v>
      </c>
      <c r="T4854" s="211">
        <f>IFERROR(IF(VLOOKUP($C4854,'MSCI Database'!$C:$R,7, FALSE)="","",VLOOKUP($C4854,'MSCI Database'!$C:$R,7, FALSE)),"")</f>
        <v>5.3</v>
      </c>
      <c r="U4854" s="164">
        <f>IFERROR(IF(VLOOKUP($C4854,'MSCI Database'!$C:$R,8, FALSE)="","",VLOOKUP($C4854,'MSCI Database'!$C:$R,8, FALSE)),"")</f>
        <v>6.8</v>
      </c>
      <c r="V4854" s="175">
        <f>IFERROR(IF(VLOOKUP($C4854,'MSCI Database'!$C:$R,9, FALSE)="","",VLOOKUP($C4854,'MSCI Database'!$C:$R,9, FALSE)),"")</f>
        <v>5.9</v>
      </c>
      <c r="W4854" s="165">
        <f t="shared" ca="1" si="181"/>
        <v>0</v>
      </c>
      <c r="X4854" s="236">
        <f>IFERROR(IF(VLOOKUP($C4854,'MSCI Database'!$C:$R,10, FALSE)="","",VLOOKUP($C4854,'MSCI Database'!$C:$R,10, FALSE)),"")</f>
        <v>106179</v>
      </c>
      <c r="Y4854" s="133" t="str">
        <f>IFERROR(IF(VLOOKUP($C4854,'MSCI Database'!$C:$R,11, FALSE)="","",VLOOKUP($C4854,'MSCI Database'!$C:$R,11, FALSE)),"")</f>
        <v>2019</v>
      </c>
      <c r="Z4854" s="133" t="str">
        <f>IFERROR(IF(VLOOKUP($C4854,'MSCI Database'!$C:$R,12, FALSE)="","",VLOOKUP($C4854,'MSCI Database'!$C:$R,12, FALSE)),"")</f>
        <v>Reported</v>
      </c>
      <c r="AA4854" s="202" t="str">
        <f>IFERROR(IF(VLOOKUP($C4854,'MSCI Database'!$C:$R,13, FALSE)="","",VLOOKUP($C4854,'MSCI Database'!$C:$R,13, FALSE)),"")</f>
        <v>Robust governance practices; relatively weak implementation of supply chain management policies</v>
      </c>
    </row>
    <row r="4855" spans="1:27" s="130" customFormat="1" ht="15" hidden="1" customHeight="1" outlineLevel="1">
      <c r="A4855" s="130" t="s">
        <v>1220</v>
      </c>
      <c r="B4855" s="130" t="s">
        <v>1221</v>
      </c>
      <c r="C4855" s="130" t="s">
        <v>1222</v>
      </c>
      <c r="D4855" s="130" t="s">
        <v>18681</v>
      </c>
      <c r="E4855" s="130" t="s">
        <v>18682</v>
      </c>
      <c r="F4855" s="215">
        <v>2.0009742777697209E-2</v>
      </c>
      <c r="G4855" s="132" t="str">
        <f ca="1">IFERROR(_xll.BQL($A4855, "cur_mkt_cap(currency=EUR)")/1000000, " ")</f>
        <v xml:space="preserve"> </v>
      </c>
      <c r="M4855" s="308"/>
      <c r="N4855" s="215">
        <f t="shared" si="180"/>
        <v>2.1247231676895409E-4</v>
      </c>
      <c r="O4855" s="172" t="str">
        <f>IFERROR(IF(VLOOKUP($C4855,'MSCI Database'!$C:$R,2, FALSE)="","",VLOOKUP($C4855,'MSCI Database'!$C:$R,2, FALSE)),"")</f>
        <v>Textiles, Apparel &amp; Luxury Goods</v>
      </c>
      <c r="P4855" s="186" t="str">
        <f>IFERROR(IF(VLOOKUP($C4855,'MSCI Database'!$C:$R,3, FALSE)="","",VLOOKUP($C4855,'MSCI Database'!$C:$R,3, FALSE)),"")</f>
        <v>BB</v>
      </c>
      <c r="Q4855" s="164" t="str">
        <f>IFERROR(IF(VLOOKUP($C4855,'MSCI Database'!$C:$R,4, FALSE)="","",VLOOKUP($C4855,'MSCI Database'!$C:$R,4, FALSE)),"")</f>
        <v>0</v>
      </c>
      <c r="R4855" s="164">
        <f>IFERROR(IF(VLOOKUP($C4855,'MSCI Database'!$C:$R,5, FALSE)="","",VLOOKUP($C4855,'MSCI Database'!$C:$R,5, FALSE)),"")</f>
        <v>2.9</v>
      </c>
      <c r="S4855" s="164">
        <f>IFERROR(IF(VLOOKUP($C4855,'MSCI Database'!$C:$R,6, FALSE)="","",VLOOKUP($C4855,'MSCI Database'!$C:$R,6, FALSE)),"")</f>
        <v>4.0999999999999996</v>
      </c>
      <c r="T4855" s="211">
        <f>IFERROR(IF(VLOOKUP($C4855,'MSCI Database'!$C:$R,7, FALSE)="","",VLOOKUP($C4855,'MSCI Database'!$C:$R,7, FALSE)),"")</f>
        <v>3.3</v>
      </c>
      <c r="U4855" s="164">
        <f>IFERROR(IF(VLOOKUP($C4855,'MSCI Database'!$C:$R,8, FALSE)="","",VLOOKUP($C4855,'MSCI Database'!$C:$R,8, FALSE)),"")</f>
        <v>3</v>
      </c>
      <c r="V4855" s="175">
        <f>IFERROR(IF(VLOOKUP($C4855,'MSCI Database'!$C:$R,9, FALSE)="","",VLOOKUP($C4855,'MSCI Database'!$C:$R,9, FALSE)),"")</f>
        <v>3.3</v>
      </c>
      <c r="W4855" s="165">
        <f t="shared" ca="1" si="181"/>
        <v>0</v>
      </c>
      <c r="X4855" s="236">
        <f>IFERROR(IF(VLOOKUP($C4855,'MSCI Database'!$C:$R,10, FALSE)="","",VLOOKUP($C4855,'MSCI Database'!$C:$R,10, FALSE)),"")</f>
        <v>91670</v>
      </c>
      <c r="Y4855" s="133" t="str">
        <f>IFERROR(IF(VLOOKUP($C4855,'MSCI Database'!$C:$R,11, FALSE)="","",VLOOKUP($C4855,'MSCI Database'!$C:$R,11, FALSE)),"")</f>
        <v>2019</v>
      </c>
      <c r="Z4855" s="133" t="str">
        <f>IFERROR(IF(VLOOKUP($C4855,'MSCI Database'!$C:$R,12, FALSE)="","",VLOOKUP($C4855,'MSCI Database'!$C:$R,12, FALSE)),"")</f>
        <v>E.Segmt-Moderately Low</v>
      </c>
      <c r="AA4855" s="202" t="str">
        <f>IFERROR(IF(VLOOKUP($C4855,'MSCI Database'!$C:$R,13, FALSE)="","",VLOOKUP($C4855,'MSCI Database'!$C:$R,13, FALSE)),"")</f>
        <v>Vertically integrated operations offer an advantage over peers</v>
      </c>
    </row>
    <row r="4856" spans="1:27" s="130" customFormat="1" ht="15" hidden="1" customHeight="1" outlineLevel="1">
      <c r="A4856" s="130" t="s">
        <v>3028</v>
      </c>
      <c r="B4856" s="130" t="s">
        <v>3029</v>
      </c>
      <c r="C4856" s="130" t="s">
        <v>3030</v>
      </c>
      <c r="D4856" s="130" t="s">
        <v>18686</v>
      </c>
      <c r="E4856" s="130" t="s">
        <v>18673</v>
      </c>
      <c r="F4856" s="215">
        <v>1.8814345073048099E-2</v>
      </c>
      <c r="G4856" s="132" t="str">
        <f ca="1">IFERROR(_xll.BQL($A4856, "cur_mkt_cap(currency=EUR)")/1000000, " ")</f>
        <v xml:space="preserve"> </v>
      </c>
      <c r="M4856" s="308"/>
      <c r="N4856" s="215">
        <f t="shared" si="180"/>
        <v>1.9977905416239118E-4</v>
      </c>
      <c r="O4856" s="172" t="str">
        <f>IFERROR(IF(VLOOKUP($C4856,'MSCI Database'!$C:$R,2, FALSE)="","",VLOOKUP($C4856,'MSCI Database'!$C:$R,2, FALSE)),"")</f>
        <v>Industrial Machinery</v>
      </c>
      <c r="P4856" s="186" t="str">
        <f>IFERROR(IF(VLOOKUP($C4856,'MSCI Database'!$C:$R,3, FALSE)="","",VLOOKUP($C4856,'MSCI Database'!$C:$R,3, FALSE)),"")</f>
        <v>A</v>
      </c>
      <c r="Q4856" s="164" t="str">
        <f>IFERROR(IF(VLOOKUP($C4856,'MSCI Database'!$C:$R,4, FALSE)="","",VLOOKUP($C4856,'MSCI Database'!$C:$R,4, FALSE)),"")</f>
        <v>1</v>
      </c>
      <c r="R4856" s="164">
        <f>IFERROR(IF(VLOOKUP($C4856,'MSCI Database'!$C:$R,5, FALSE)="","",VLOOKUP($C4856,'MSCI Database'!$C:$R,5, FALSE)),"")</f>
        <v>7.1</v>
      </c>
      <c r="S4856" s="164">
        <f>IFERROR(IF(VLOOKUP($C4856,'MSCI Database'!$C:$R,6, FALSE)="","",VLOOKUP($C4856,'MSCI Database'!$C:$R,6, FALSE)),"")</f>
        <v>4.5999999999999996</v>
      </c>
      <c r="T4856" s="211">
        <f>IFERROR(IF(VLOOKUP($C4856,'MSCI Database'!$C:$R,7, FALSE)="","",VLOOKUP($C4856,'MSCI Database'!$C:$R,7, FALSE)),"")</f>
        <v>4.0999999999999996</v>
      </c>
      <c r="U4856" s="164">
        <f>IFERROR(IF(VLOOKUP($C4856,'MSCI Database'!$C:$R,8, FALSE)="","",VLOOKUP($C4856,'MSCI Database'!$C:$R,8, FALSE)),"")</f>
        <v>6.8</v>
      </c>
      <c r="V4856" s="175">
        <f>IFERROR(IF(VLOOKUP($C4856,'MSCI Database'!$C:$R,9, FALSE)="","",VLOOKUP($C4856,'MSCI Database'!$C:$R,9, FALSE)),"")</f>
        <v>5.5</v>
      </c>
      <c r="W4856" s="165">
        <f t="shared" ca="1" si="181"/>
        <v>0</v>
      </c>
      <c r="X4856" s="236">
        <f>IFERROR(IF(VLOOKUP($C4856,'MSCI Database'!$C:$R,10, FALSE)="","",VLOOKUP($C4856,'MSCI Database'!$C:$R,10, FALSE)),"")</f>
        <v>78055</v>
      </c>
      <c r="Y4856" s="133" t="str">
        <f>IFERROR(IF(VLOOKUP($C4856,'MSCI Database'!$C:$R,11, FALSE)="","",VLOOKUP($C4856,'MSCI Database'!$C:$R,11, FALSE)),"")</f>
        <v>2019</v>
      </c>
      <c r="Z4856" s="133" t="str">
        <f>IFERROR(IF(VLOOKUP($C4856,'MSCI Database'!$C:$R,12, FALSE)="","",VLOOKUP($C4856,'MSCI Database'!$C:$R,12, FALSE)),"")</f>
        <v>Reported</v>
      </c>
      <c r="AA4856" s="202" t="str">
        <f>IFERROR(IF(VLOOKUP($C4856,'MSCI Database'!$C:$R,13, FALSE)="","",VLOOKUP($C4856,'MSCI Database'!$C:$R,13, FALSE)),"")</f>
        <v>Robust governance structure; relatively weak labor management practices</v>
      </c>
    </row>
    <row r="4857" spans="1:27" s="130" customFormat="1" ht="15" hidden="1" customHeight="1" outlineLevel="1">
      <c r="A4857" s="130" t="s">
        <v>6401</v>
      </c>
      <c r="B4857" s="130" t="s">
        <v>6402</v>
      </c>
      <c r="C4857" s="130" t="s">
        <v>6403</v>
      </c>
      <c r="D4857" s="130" t="s">
        <v>12128</v>
      </c>
      <c r="E4857" s="130" t="s">
        <v>100</v>
      </c>
      <c r="F4857" s="215">
        <v>1.8722657055041191E-2</v>
      </c>
      <c r="G4857" s="132" t="str">
        <f ca="1">IFERROR(_xll.BQL($A4857, "cur_mkt_cap(currency=EUR)")/1000000, " ")</f>
        <v xml:space="preserve"> </v>
      </c>
      <c r="M4857" s="308"/>
      <c r="N4857" s="215">
        <f t="shared" si="180"/>
        <v>1.9880547015272589E-4</v>
      </c>
      <c r="O4857" s="172" t="str">
        <f>IFERROR(IF(VLOOKUP($C4857,'MSCI Database'!$C:$R,2, FALSE)="","",VLOOKUP($C4857,'MSCI Database'!$C:$R,2, FALSE)),"")</f>
        <v>Utilities</v>
      </c>
      <c r="P4857" s="186" t="str">
        <f>IFERROR(IF(VLOOKUP($C4857,'MSCI Database'!$C:$R,3, FALSE)="","",VLOOKUP($C4857,'MSCI Database'!$C:$R,3, FALSE)),"")</f>
        <v>A</v>
      </c>
      <c r="Q4857" s="164" t="str">
        <f>IFERROR(IF(VLOOKUP($C4857,'MSCI Database'!$C:$R,4, FALSE)="","",VLOOKUP($C4857,'MSCI Database'!$C:$R,4, FALSE)),"")</f>
        <v>1</v>
      </c>
      <c r="R4857" s="164">
        <f>IFERROR(IF(VLOOKUP($C4857,'MSCI Database'!$C:$R,5, FALSE)="","",VLOOKUP($C4857,'MSCI Database'!$C:$R,5, FALSE)),"")</f>
        <v>6.5</v>
      </c>
      <c r="S4857" s="164">
        <f>IFERROR(IF(VLOOKUP($C4857,'MSCI Database'!$C:$R,6, FALSE)="","",VLOOKUP($C4857,'MSCI Database'!$C:$R,6, FALSE)),"")</f>
        <v>6.1</v>
      </c>
      <c r="T4857" s="211">
        <f>IFERROR(IF(VLOOKUP($C4857,'MSCI Database'!$C:$R,7, FALSE)="","",VLOOKUP($C4857,'MSCI Database'!$C:$R,7, FALSE)),"")</f>
        <v>6.5</v>
      </c>
      <c r="U4857" s="164">
        <f>IFERROR(IF(VLOOKUP($C4857,'MSCI Database'!$C:$R,8, FALSE)="","",VLOOKUP($C4857,'MSCI Database'!$C:$R,8, FALSE)),"")</f>
        <v>5.7</v>
      </c>
      <c r="V4857" s="175">
        <f>IFERROR(IF(VLOOKUP($C4857,'MSCI Database'!$C:$R,9, FALSE)="","",VLOOKUP($C4857,'MSCI Database'!$C:$R,9, FALSE)),"")</f>
        <v>6</v>
      </c>
      <c r="W4857" s="165">
        <f t="shared" ca="1" si="181"/>
        <v>0</v>
      </c>
      <c r="X4857" s="236">
        <f>IFERROR(IF(VLOOKUP($C4857,'MSCI Database'!$C:$R,10, FALSE)="","",VLOOKUP($C4857,'MSCI Database'!$C:$R,10, FALSE)),"")</f>
        <v>815084</v>
      </c>
      <c r="Y4857" s="133" t="str">
        <f>IFERROR(IF(VLOOKUP($C4857,'MSCI Database'!$C:$R,11, FALSE)="","",VLOOKUP($C4857,'MSCI Database'!$C:$R,11, FALSE)),"")</f>
        <v>2019</v>
      </c>
      <c r="Z4857" s="133" t="str">
        <f>IFERROR(IF(VLOOKUP($C4857,'MSCI Database'!$C:$R,12, FALSE)="","",VLOOKUP($C4857,'MSCI Database'!$C:$R,12, FALSE)),"")</f>
        <v>E.Segmt-Moderately Low</v>
      </c>
      <c r="AA4857" s="202" t="str">
        <f>IFERROR(IF(VLOOKUP($C4857,'MSCI Database'!$C:$R,13, FALSE)="","",VLOOKUP($C4857,'MSCI Database'!$C:$R,13, FALSE)),"")</f>
        <v>Decreased exposure to biodiversity-related risks drives the upgrade</v>
      </c>
    </row>
    <row r="4858" spans="1:27" s="130" customFormat="1" ht="15" hidden="1" customHeight="1" outlineLevel="1">
      <c r="A4858" s="130" t="s">
        <v>6507</v>
      </c>
      <c r="B4858" s="130" t="s">
        <v>6508</v>
      </c>
      <c r="C4858" s="130" t="s">
        <v>6509</v>
      </c>
      <c r="D4858" s="130" t="s">
        <v>12128</v>
      </c>
      <c r="E4858" s="130" t="s">
        <v>18673</v>
      </c>
      <c r="F4858" s="215">
        <v>1.865383376748371E-2</v>
      </c>
      <c r="G4858" s="132" t="str">
        <f ca="1">IFERROR(_xll.BQL($A4858, "cur_mkt_cap(currency=EUR)")/1000000, " ")</f>
        <v xml:space="preserve"> </v>
      </c>
      <c r="M4858" s="308"/>
      <c r="N4858" s="215">
        <f t="shared" si="180"/>
        <v>1.9807467398420678E-4</v>
      </c>
      <c r="O4858" s="172" t="str">
        <f>IFERROR(IF(VLOOKUP($C4858,'MSCI Database'!$C:$R,2, FALSE)="","",VLOOKUP($C4858,'MSCI Database'!$C:$R,2, FALSE)),"")</f>
        <v>Professional Services</v>
      </c>
      <c r="P4858" s="186" t="str">
        <f>IFERROR(IF(VLOOKUP($C4858,'MSCI Database'!$C:$R,3, FALSE)="","",VLOOKUP($C4858,'MSCI Database'!$C:$R,3, FALSE)),"")</f>
        <v>BBB</v>
      </c>
      <c r="Q4858" s="164" t="str">
        <f>IFERROR(IF(VLOOKUP($C4858,'MSCI Database'!$C:$R,4, FALSE)="","",VLOOKUP($C4858,'MSCI Database'!$C:$R,4, FALSE)),"")</f>
        <v>0</v>
      </c>
      <c r="R4858" s="164">
        <f>IFERROR(IF(VLOOKUP($C4858,'MSCI Database'!$C:$R,5, FALSE)="","",VLOOKUP($C4858,'MSCI Database'!$C:$R,5, FALSE)),"")</f>
        <v>5.6</v>
      </c>
      <c r="S4858" s="164">
        <f>IFERROR(IF(VLOOKUP($C4858,'MSCI Database'!$C:$R,6, FALSE)="","",VLOOKUP($C4858,'MSCI Database'!$C:$R,6, FALSE)),"")</f>
        <v>5.3</v>
      </c>
      <c r="T4858" s="211">
        <f>IFERROR(IF(VLOOKUP($C4858,'MSCI Database'!$C:$R,7, FALSE)="","",VLOOKUP($C4858,'MSCI Database'!$C:$R,7, FALSE)),"")</f>
        <v>4.0999999999999996</v>
      </c>
      <c r="U4858" s="164">
        <f>IFERROR(IF(VLOOKUP($C4858,'MSCI Database'!$C:$R,8, FALSE)="","",VLOOKUP($C4858,'MSCI Database'!$C:$R,8, FALSE)),"")</f>
        <v>6.7</v>
      </c>
      <c r="V4858" s="175">
        <f>IFERROR(IF(VLOOKUP($C4858,'MSCI Database'!$C:$R,9, FALSE)="","",VLOOKUP($C4858,'MSCI Database'!$C:$R,9, FALSE)),"")</f>
        <v>5.3</v>
      </c>
      <c r="W4858" s="165">
        <f t="shared" ca="1" si="181"/>
        <v>0</v>
      </c>
      <c r="X4858" s="236">
        <f>IFERROR(IF(VLOOKUP($C4858,'MSCI Database'!$C:$R,10, FALSE)="","",VLOOKUP($C4858,'MSCI Database'!$C:$R,10, FALSE)),"")</f>
        <v>20846</v>
      </c>
      <c r="Y4858" s="133" t="str">
        <f>IFERROR(IF(VLOOKUP($C4858,'MSCI Database'!$C:$R,11, FALSE)="","",VLOOKUP($C4858,'MSCI Database'!$C:$R,11, FALSE)),"")</f>
        <v>2019</v>
      </c>
      <c r="Z4858" s="133" t="str">
        <f>IFERROR(IF(VLOOKUP($C4858,'MSCI Database'!$C:$R,12, FALSE)="","",VLOOKUP($C4858,'MSCI Database'!$C:$R,12, FALSE)),"")</f>
        <v>E.CSI</v>
      </c>
      <c r="AA4858" s="202" t="str">
        <f>IFERROR(IF(VLOOKUP($C4858,'MSCI Database'!$C:$R,13, FALSE)="","",VLOOKUP($C4858,'MSCI Database'!$C:$R,13, FALSE)),"")</f>
        <v>Strong corporate governance performance; gaps in data security persist despite improvements</v>
      </c>
    </row>
    <row r="4859" spans="1:27" s="130" customFormat="1" ht="15" hidden="1" customHeight="1" outlineLevel="1">
      <c r="A4859" s="130" t="s">
        <v>2115</v>
      </c>
      <c r="B4859" s="130" t="s">
        <v>2116</v>
      </c>
      <c r="C4859" s="130" t="s">
        <v>2117</v>
      </c>
      <c r="D4859" s="130" t="s">
        <v>18685</v>
      </c>
      <c r="E4859" s="130" t="s">
        <v>18684</v>
      </c>
      <c r="F4859" s="215">
        <v>2.1784814261641409E-2</v>
      </c>
      <c r="G4859" s="132" t="str">
        <f ca="1">IFERROR(_xll.BQL($A4859, "cur_mkt_cap(currency=EUR)")/1000000, " ")</f>
        <v xml:space="preserve"> </v>
      </c>
      <c r="M4859" s="308"/>
      <c r="N4859" s="215">
        <f t="shared" si="180"/>
        <v>2.3132081246498591E-4</v>
      </c>
      <c r="O4859" s="172" t="str">
        <f>IFERROR(IF(VLOOKUP($C4859,'MSCI Database'!$C:$R,2, FALSE)="","",VLOOKUP($C4859,'MSCI Database'!$C:$R,2, FALSE)),"")</f>
        <v>Paper &amp; Forest Products</v>
      </c>
      <c r="P4859" s="186" t="str">
        <f>IFERROR(IF(VLOOKUP($C4859,'MSCI Database'!$C:$R,3, FALSE)="","",VLOOKUP($C4859,'MSCI Database'!$C:$R,3, FALSE)),"")</f>
        <v>AA</v>
      </c>
      <c r="Q4859" s="164" t="str">
        <f>IFERROR(IF(VLOOKUP($C4859,'MSCI Database'!$C:$R,4, FALSE)="","",VLOOKUP($C4859,'MSCI Database'!$C:$R,4, FALSE)),"")</f>
        <v>0</v>
      </c>
      <c r="R4859" s="164">
        <f>IFERROR(IF(VLOOKUP($C4859,'MSCI Database'!$C:$R,5, FALSE)="","",VLOOKUP($C4859,'MSCI Database'!$C:$R,5, FALSE)),"")</f>
        <v>7.2</v>
      </c>
      <c r="S4859" s="164">
        <f>IFERROR(IF(VLOOKUP($C4859,'MSCI Database'!$C:$R,6, FALSE)="","",VLOOKUP($C4859,'MSCI Database'!$C:$R,6, FALSE)),"")</f>
        <v>4.9000000000000004</v>
      </c>
      <c r="T4859" s="211">
        <f>IFERROR(IF(VLOOKUP($C4859,'MSCI Database'!$C:$R,7, FALSE)="","",VLOOKUP($C4859,'MSCI Database'!$C:$R,7, FALSE)),"")</f>
        <v>5.8</v>
      </c>
      <c r="U4859" s="164">
        <f>IFERROR(IF(VLOOKUP($C4859,'MSCI Database'!$C:$R,8, FALSE)="","",VLOOKUP($C4859,'MSCI Database'!$C:$R,8, FALSE)),"")</f>
        <v>6.3</v>
      </c>
      <c r="V4859" s="175">
        <f>IFERROR(IF(VLOOKUP($C4859,'MSCI Database'!$C:$R,9, FALSE)="","",VLOOKUP($C4859,'MSCI Database'!$C:$R,9, FALSE)),"")</f>
        <v>5.5</v>
      </c>
      <c r="W4859" s="165">
        <f t="shared" ca="1" si="181"/>
        <v>0</v>
      </c>
      <c r="X4859" s="236">
        <f>IFERROR(IF(VLOOKUP($C4859,'MSCI Database'!$C:$R,10, FALSE)="","",VLOOKUP($C4859,'MSCI Database'!$C:$R,10, FALSE)),"")</f>
        <v>3460000</v>
      </c>
      <c r="Y4859" s="133" t="str">
        <f>IFERROR(IF(VLOOKUP($C4859,'MSCI Database'!$C:$R,11, FALSE)="","",VLOOKUP($C4859,'MSCI Database'!$C:$R,11, FALSE)),"")</f>
        <v>2019</v>
      </c>
      <c r="Z4859" s="133" t="str">
        <f>IFERROR(IF(VLOOKUP($C4859,'MSCI Database'!$C:$R,12, FALSE)="","",VLOOKUP($C4859,'MSCI Database'!$C:$R,12, FALSE)),"")</f>
        <v>Reported</v>
      </c>
      <c r="AA4859" s="202" t="str">
        <f>IFERROR(IF(VLOOKUP($C4859,'MSCI Database'!$C:$R,13, FALSE)="","",VLOOKUP($C4859,'MSCI Database'!$C:$R,13, FALSE)),"")</f>
        <v>Robust fiber sourcing practices and product innovation catering to environment-conscious consumers</v>
      </c>
    </row>
    <row r="4860" spans="1:27" s="130" customFormat="1" ht="15" hidden="1" customHeight="1" outlineLevel="1">
      <c r="A4860" s="130" t="s">
        <v>7764</v>
      </c>
      <c r="B4860" s="130" t="s">
        <v>7765</v>
      </c>
      <c r="C4860" s="130" t="s">
        <v>7766</v>
      </c>
      <c r="D4860" s="130" t="s">
        <v>12128</v>
      </c>
      <c r="E4860" s="130" t="s">
        <v>18684</v>
      </c>
      <c r="F4860" s="215">
        <v>1.8652369409281479E-2</v>
      </c>
      <c r="G4860" s="132" t="str">
        <f ca="1">IFERROR(_xll.BQL($A4860, "cur_mkt_cap(currency=EUR)")/1000000, " ")</f>
        <v xml:space="preserve"> </v>
      </c>
      <c r="M4860" s="308"/>
      <c r="N4860" s="215">
        <f t="shared" si="180"/>
        <v>1.9805912477983848E-4</v>
      </c>
      <c r="O4860" s="172" t="str">
        <f>IFERROR(IF(VLOOKUP($C4860,'MSCI Database'!$C:$R,2, FALSE)="","",VLOOKUP($C4860,'MSCI Database'!$C:$R,2, FALSE)),"")</f>
        <v>Containers &amp; Packaging</v>
      </c>
      <c r="P4860" s="186" t="str">
        <f>IFERROR(IF(VLOOKUP($C4860,'MSCI Database'!$C:$R,3, FALSE)="","",VLOOKUP($C4860,'MSCI Database'!$C:$R,3, FALSE)),"")</f>
        <v>BBB</v>
      </c>
      <c r="Q4860" s="164" t="str">
        <f>IFERROR(IF(VLOOKUP($C4860,'MSCI Database'!$C:$R,4, FALSE)="","",VLOOKUP($C4860,'MSCI Database'!$C:$R,4, FALSE)),"")</f>
        <v>1</v>
      </c>
      <c r="R4860" s="164">
        <f>IFERROR(IF(VLOOKUP($C4860,'MSCI Database'!$C:$R,5, FALSE)="","",VLOOKUP($C4860,'MSCI Database'!$C:$R,5, FALSE)),"")</f>
        <v>5</v>
      </c>
      <c r="S4860" s="164">
        <f>IFERROR(IF(VLOOKUP($C4860,'MSCI Database'!$C:$R,6, FALSE)="","",VLOOKUP($C4860,'MSCI Database'!$C:$R,6, FALSE)),"")</f>
        <v>5.0999999999999996</v>
      </c>
      <c r="T4860" s="211">
        <f>IFERROR(IF(VLOOKUP($C4860,'MSCI Database'!$C:$R,7, FALSE)="","",VLOOKUP($C4860,'MSCI Database'!$C:$R,7, FALSE)),"")</f>
        <v>4.8</v>
      </c>
      <c r="U4860" s="164">
        <f>IFERROR(IF(VLOOKUP($C4860,'MSCI Database'!$C:$R,8, FALSE)="","",VLOOKUP($C4860,'MSCI Database'!$C:$R,8, FALSE)),"")</f>
        <v>6.3</v>
      </c>
      <c r="V4860" s="175">
        <f>IFERROR(IF(VLOOKUP($C4860,'MSCI Database'!$C:$R,9, FALSE)="","",VLOOKUP($C4860,'MSCI Database'!$C:$R,9, FALSE)),"")</f>
        <v>5.4</v>
      </c>
      <c r="W4860" s="165">
        <f t="shared" ca="1" si="181"/>
        <v>0</v>
      </c>
      <c r="X4860" s="236">
        <f>IFERROR(IF(VLOOKUP($C4860,'MSCI Database'!$C:$R,10, FALSE)="","",VLOOKUP($C4860,'MSCI Database'!$C:$R,10, FALSE)),"")</f>
        <v>3243954</v>
      </c>
      <c r="Y4860" s="133" t="str">
        <f>IFERROR(IF(VLOOKUP($C4860,'MSCI Database'!$C:$R,11, FALSE)="","",VLOOKUP($C4860,'MSCI Database'!$C:$R,11, FALSE)),"")</f>
        <v>2019</v>
      </c>
      <c r="Z4860" s="133" t="str">
        <f>IFERROR(IF(VLOOKUP($C4860,'MSCI Database'!$C:$R,12, FALSE)="","",VLOOKUP($C4860,'MSCI Database'!$C:$R,12, FALSE)),"")</f>
        <v>Reported</v>
      </c>
      <c r="AA4860" s="202" t="str">
        <f>IFERROR(IF(VLOOKUP($C4860,'MSCI Database'!$C:$R,13, FALSE)="","",VLOOKUP($C4860,'MSCI Database'!$C:$R,13, FALSE)),"")</f>
        <v>Improved employee management strategy, but limited programs to reduce GHG emissions</v>
      </c>
    </row>
    <row r="4861" spans="1:27" s="130" customFormat="1" ht="15" hidden="1" customHeight="1" outlineLevel="1">
      <c r="A4861" s="130" t="s">
        <v>3149</v>
      </c>
      <c r="B4861" s="130" t="s">
        <v>3150</v>
      </c>
      <c r="C4861" s="130" t="s">
        <v>3151</v>
      </c>
      <c r="D4861" s="130" t="s">
        <v>12155</v>
      </c>
      <c r="E4861" s="130" t="s">
        <v>18688</v>
      </c>
      <c r="F4861" s="215">
        <v>2.1923083111594951E-2</v>
      </c>
      <c r="G4861" s="132" t="str">
        <f ca="1">IFERROR(_xll.BQL($A4861, "cur_mkt_cap(currency=EUR)")/1000000, " ")</f>
        <v xml:space="preserve"> </v>
      </c>
      <c r="M4861" s="308"/>
      <c r="N4861" s="215">
        <f t="shared" si="180"/>
        <v>2.327890123920411E-4</v>
      </c>
      <c r="O4861" s="172" t="str">
        <f>IFERROR(IF(VLOOKUP($C4861,'MSCI Database'!$C:$R,2, FALSE)="","",VLOOKUP($C4861,'MSCI Database'!$C:$R,2, FALSE)),"")</f>
        <v>Banks</v>
      </c>
      <c r="P4861" s="186" t="str">
        <f>IFERROR(IF(VLOOKUP($C4861,'MSCI Database'!$C:$R,3, FALSE)="","",VLOOKUP($C4861,'MSCI Database'!$C:$R,3, FALSE)),"")</f>
        <v>BB</v>
      </c>
      <c r="Q4861" s="164" t="str">
        <f>IFERROR(IF(VLOOKUP($C4861,'MSCI Database'!$C:$R,4, FALSE)="","",VLOOKUP($C4861,'MSCI Database'!$C:$R,4, FALSE)),"")</f>
        <v>0</v>
      </c>
      <c r="R4861" s="164">
        <f>IFERROR(IF(VLOOKUP($C4861,'MSCI Database'!$C:$R,5, FALSE)="","",VLOOKUP($C4861,'MSCI Database'!$C:$R,5, FALSE)),"")</f>
        <v>3.7</v>
      </c>
      <c r="S4861" s="164">
        <f>IFERROR(IF(VLOOKUP($C4861,'MSCI Database'!$C:$R,6, FALSE)="","",VLOOKUP($C4861,'MSCI Database'!$C:$R,6, FALSE)),"")</f>
        <v>3.4</v>
      </c>
      <c r="T4861" s="211">
        <f>IFERROR(IF(VLOOKUP($C4861,'MSCI Database'!$C:$R,7, FALSE)="","",VLOOKUP($C4861,'MSCI Database'!$C:$R,7, FALSE)),"")</f>
        <v>3.8</v>
      </c>
      <c r="U4861" s="164">
        <f>IFERROR(IF(VLOOKUP($C4861,'MSCI Database'!$C:$R,8, FALSE)="","",VLOOKUP($C4861,'MSCI Database'!$C:$R,8, FALSE)),"")</f>
        <v>4.7</v>
      </c>
      <c r="V4861" s="175">
        <f>IFERROR(IF(VLOOKUP($C4861,'MSCI Database'!$C:$R,9, FALSE)="","",VLOOKUP($C4861,'MSCI Database'!$C:$R,9, FALSE)),"")</f>
        <v>4</v>
      </c>
      <c r="W4861" s="165">
        <f t="shared" ca="1" si="181"/>
        <v>0</v>
      </c>
      <c r="X4861" s="236">
        <f>IFERROR(IF(VLOOKUP($C4861,'MSCI Database'!$C:$R,10, FALSE)="","",VLOOKUP($C4861,'MSCI Database'!$C:$R,10, FALSE)),"")</f>
        <v>4092</v>
      </c>
      <c r="Y4861" s="133" t="str">
        <f>IFERROR(IF(VLOOKUP($C4861,'MSCI Database'!$C:$R,11, FALSE)="","",VLOOKUP($C4861,'MSCI Database'!$C:$R,11, FALSE)),"")</f>
        <v>2020</v>
      </c>
      <c r="Z4861" s="133" t="str">
        <f>IFERROR(IF(VLOOKUP($C4861,'MSCI Database'!$C:$R,12, FALSE)="","",VLOOKUP($C4861,'MSCI Database'!$C:$R,12, FALSE)),"")</f>
        <v>Reported</v>
      </c>
      <c r="AA4861" s="202" t="str">
        <f>IFERROR(IF(VLOOKUP($C4861,'MSCI Database'!$C:$R,13, FALSE)="","",VLOOKUP($C4861,'MSCI Database'!$C:$R,13, FALSE)),"")</f>
        <v>Inorganic growth strategy could heighten human capital risks</v>
      </c>
    </row>
    <row r="4862" spans="1:27" s="130" customFormat="1" ht="15" hidden="1" customHeight="1" outlineLevel="1">
      <c r="A4862" s="130" t="s">
        <v>6421</v>
      </c>
      <c r="B4862" s="130" t="s">
        <v>6422</v>
      </c>
      <c r="C4862" s="130" t="s">
        <v>6423</v>
      </c>
      <c r="D4862" s="130" t="s">
        <v>12128</v>
      </c>
      <c r="E4862" s="130" t="s">
        <v>18689</v>
      </c>
      <c r="F4862" s="215">
        <v>1.858616215276181E-2</v>
      </c>
      <c r="G4862" s="132" t="str">
        <f ca="1">IFERROR(_xll.BQL($A4862, "cur_mkt_cap(currency=EUR)")/1000000, " ")</f>
        <v xml:space="preserve"> </v>
      </c>
      <c r="M4862" s="308"/>
      <c r="N4862" s="215">
        <f t="shared" si="180"/>
        <v>1.9735610678825642E-4</v>
      </c>
      <c r="O4862" s="172" t="str">
        <f>IFERROR(IF(VLOOKUP($C4862,'MSCI Database'!$C:$R,2, FALSE)="","",VLOOKUP($C4862,'MSCI Database'!$C:$R,2, FALSE)),"")</f>
        <v>Software &amp; Services</v>
      </c>
      <c r="P4862" s="186" t="str">
        <f>IFERROR(IF(VLOOKUP($C4862,'MSCI Database'!$C:$R,3, FALSE)="","",VLOOKUP($C4862,'MSCI Database'!$C:$R,3, FALSE)),"")</f>
        <v>B</v>
      </c>
      <c r="Q4862" s="164" t="str">
        <f>IFERROR(IF(VLOOKUP($C4862,'MSCI Database'!$C:$R,4, FALSE)="","",VLOOKUP($C4862,'MSCI Database'!$C:$R,4, FALSE)),"")</f>
        <v/>
      </c>
      <c r="R4862" s="164">
        <f>IFERROR(IF(VLOOKUP($C4862,'MSCI Database'!$C:$R,5, FALSE)="","",VLOOKUP($C4862,'MSCI Database'!$C:$R,5, FALSE)),"")</f>
        <v>2.6</v>
      </c>
      <c r="S4862" s="164">
        <f>IFERROR(IF(VLOOKUP($C4862,'MSCI Database'!$C:$R,6, FALSE)="","",VLOOKUP($C4862,'MSCI Database'!$C:$R,6, FALSE)),"")</f>
        <v>3.9</v>
      </c>
      <c r="T4862" s="211">
        <f>IFERROR(IF(VLOOKUP($C4862,'MSCI Database'!$C:$R,7, FALSE)="","",VLOOKUP($C4862,'MSCI Database'!$C:$R,7, FALSE)),"")</f>
        <v>3.1</v>
      </c>
      <c r="U4862" s="164">
        <f>IFERROR(IF(VLOOKUP($C4862,'MSCI Database'!$C:$R,8, FALSE)="","",VLOOKUP($C4862,'MSCI Database'!$C:$R,8, FALSE)),"")</f>
        <v>4.7</v>
      </c>
      <c r="V4862" s="175">
        <f>IFERROR(IF(VLOOKUP($C4862,'MSCI Database'!$C:$R,9, FALSE)="","",VLOOKUP($C4862,'MSCI Database'!$C:$R,9, FALSE)),"")</f>
        <v>3.8</v>
      </c>
      <c r="W4862" s="165">
        <f t="shared" ca="1" si="181"/>
        <v>0</v>
      </c>
      <c r="X4862" s="236">
        <f>IFERROR(IF(VLOOKUP($C4862,'MSCI Database'!$C:$R,10, FALSE)="","",VLOOKUP($C4862,'MSCI Database'!$C:$R,10, FALSE)),"")</f>
        <v>4850</v>
      </c>
      <c r="Y4862" s="133" t="str">
        <f>IFERROR(IF(VLOOKUP($C4862,'MSCI Database'!$C:$R,11, FALSE)="","",VLOOKUP($C4862,'MSCI Database'!$C:$R,11, FALSE)),"")</f>
        <v>2019</v>
      </c>
      <c r="Z4862" s="133" t="str">
        <f>IFERROR(IF(VLOOKUP($C4862,'MSCI Database'!$C:$R,12, FALSE)="","",VLOOKUP($C4862,'MSCI Database'!$C:$R,12, FALSE)),"")</f>
        <v>E.Segmt-Moderately High</v>
      </c>
      <c r="AA4862" s="202" t="str">
        <f>IFERROR(IF(VLOOKUP($C4862,'MSCI Database'!$C:$R,13, FALSE)="","",VLOOKUP($C4862,'MSCI Database'!$C:$R,13, FALSE)),"")</f>
        <v>Lags peers in most ESG pillars</v>
      </c>
    </row>
    <row r="4863" spans="1:27" s="130" customFormat="1" ht="15" hidden="1" customHeight="1" outlineLevel="1">
      <c r="A4863" s="130" t="s">
        <v>660</v>
      </c>
      <c r="B4863" s="130" t="s">
        <v>661</v>
      </c>
      <c r="C4863" s="130" t="s">
        <v>662</v>
      </c>
      <c r="D4863" s="130" t="s">
        <v>18675</v>
      </c>
      <c r="E4863" s="130" t="s">
        <v>18673</v>
      </c>
      <c r="F4863" s="215">
        <v>1.871049792853113E-2</v>
      </c>
      <c r="G4863" s="132" t="str">
        <f ca="1">IFERROR(_xll.BQL($A4863, "cur_mkt_cap(currency=EUR)")/1000000, " ")</f>
        <v xml:space="preserve"> </v>
      </c>
      <c r="M4863" s="308"/>
      <c r="N4863" s="215">
        <f t="shared" si="180"/>
        <v>1.9867635915873756E-4</v>
      </c>
      <c r="O4863" s="172" t="str">
        <f>IFERROR(IF(VLOOKUP($C4863,'MSCI Database'!$C:$R,2, FALSE)="","",VLOOKUP($C4863,'MSCI Database'!$C:$R,2, FALSE)),"")</f>
        <v>Industrial Conglomerates</v>
      </c>
      <c r="P4863" s="186" t="str">
        <f>IFERROR(IF(VLOOKUP($C4863,'MSCI Database'!$C:$R,3, FALSE)="","",VLOOKUP($C4863,'MSCI Database'!$C:$R,3, FALSE)),"")</f>
        <v>B</v>
      </c>
      <c r="Q4863" s="164" t="str">
        <f>IFERROR(IF(VLOOKUP($C4863,'MSCI Database'!$C:$R,4, FALSE)="","",VLOOKUP($C4863,'MSCI Database'!$C:$R,4, FALSE)),"")</f>
        <v>0</v>
      </c>
      <c r="R4863" s="164">
        <f>IFERROR(IF(VLOOKUP($C4863,'MSCI Database'!$C:$R,5, FALSE)="","",VLOOKUP($C4863,'MSCI Database'!$C:$R,5, FALSE)),"")</f>
        <v>2.7</v>
      </c>
      <c r="S4863" s="164">
        <f>IFERROR(IF(VLOOKUP($C4863,'MSCI Database'!$C:$R,6, FALSE)="","",VLOOKUP($C4863,'MSCI Database'!$C:$R,6, FALSE)),"")</f>
        <v>3</v>
      </c>
      <c r="T4863" s="211">
        <f>IFERROR(IF(VLOOKUP($C4863,'MSCI Database'!$C:$R,7, FALSE)="","",VLOOKUP($C4863,'MSCI Database'!$C:$R,7, FALSE)),"")</f>
        <v>4</v>
      </c>
      <c r="U4863" s="164">
        <f>IFERROR(IF(VLOOKUP($C4863,'MSCI Database'!$C:$R,8, FALSE)="","",VLOOKUP($C4863,'MSCI Database'!$C:$R,8, FALSE)),"")</f>
        <v>0</v>
      </c>
      <c r="V4863" s="175">
        <f>IFERROR(IF(VLOOKUP($C4863,'MSCI Database'!$C:$R,9, FALSE)="","",VLOOKUP($C4863,'MSCI Database'!$C:$R,9, FALSE)),"")</f>
        <v>1.9</v>
      </c>
      <c r="W4863" s="165">
        <f t="shared" ca="1" si="181"/>
        <v>0</v>
      </c>
      <c r="X4863" s="236">
        <f>IFERROR(IF(VLOOKUP($C4863,'MSCI Database'!$C:$R,10, FALSE)="","",VLOOKUP($C4863,'MSCI Database'!$C:$R,10, FALSE)),"")</f>
        <v>1289663</v>
      </c>
      <c r="Y4863" s="133" t="str">
        <f>IFERROR(IF(VLOOKUP($C4863,'MSCI Database'!$C:$R,11, FALSE)="","",VLOOKUP($C4863,'MSCI Database'!$C:$R,11, FALSE)),"")</f>
        <v>2019</v>
      </c>
      <c r="Z4863" s="133" t="str">
        <f>IFERROR(IF(VLOOKUP($C4863,'MSCI Database'!$C:$R,12, FALSE)="","",VLOOKUP($C4863,'MSCI Database'!$C:$R,12, FALSE)),"")</f>
        <v>E.Segmt-Moderately High</v>
      </c>
      <c r="AA4863" s="202" t="str">
        <f>IFERROR(IF(VLOOKUP($C4863,'MSCI Database'!$C:$R,13, FALSE)="","",VLOOKUP($C4863,'MSCI Database'!$C:$R,13, FALSE)),"")</f>
        <v>Tight family control remains and COVID-19 may see elevated labor risks</v>
      </c>
    </row>
    <row r="4864" spans="1:27" s="130" customFormat="1" ht="15" hidden="1" customHeight="1" outlineLevel="1">
      <c r="A4864" s="130" t="s">
        <v>3074</v>
      </c>
      <c r="B4864" s="130" t="s">
        <v>3075</v>
      </c>
      <c r="C4864" s="130" t="s">
        <v>3076</v>
      </c>
      <c r="D4864" s="130" t="s">
        <v>18706</v>
      </c>
      <c r="E4864" s="130" t="s">
        <v>18673</v>
      </c>
      <c r="F4864" s="215">
        <v>5.5570269371699038E-3</v>
      </c>
      <c r="G4864" s="132" t="str">
        <f ca="1">IFERROR(_xll.BQL($A4864, "cur_mkt_cap(currency=EUR)")/1000000, " ")</f>
        <v xml:space="preserve"> </v>
      </c>
      <c r="M4864" s="308"/>
      <c r="N4864" s="215">
        <f t="shared" si="180"/>
        <v>5.9006974792499321E-5</v>
      </c>
      <c r="O4864" s="172" t="str">
        <f>IFERROR(IF(VLOOKUP($C4864,'MSCI Database'!$C:$R,2, FALSE)="","",VLOOKUP($C4864,'MSCI Database'!$C:$R,2, FALSE)),"")</f>
        <v>Aerospace &amp; Defense</v>
      </c>
      <c r="P4864" s="186" t="str">
        <f>IFERROR(IF(VLOOKUP($C4864,'MSCI Database'!$C:$R,3, FALSE)="","",VLOOKUP($C4864,'MSCI Database'!$C:$R,3, FALSE)),"")</f>
        <v>A</v>
      </c>
      <c r="Q4864" s="164" t="str">
        <f>IFERROR(IF(VLOOKUP($C4864,'MSCI Database'!$C:$R,4, FALSE)="","",VLOOKUP($C4864,'MSCI Database'!$C:$R,4, FALSE)),"")</f>
        <v>0</v>
      </c>
      <c r="R4864" s="164">
        <f>IFERROR(IF(VLOOKUP($C4864,'MSCI Database'!$C:$R,5, FALSE)="","",VLOOKUP($C4864,'MSCI Database'!$C:$R,5, FALSE)),"")</f>
        <v>6.5</v>
      </c>
      <c r="S4864" s="164">
        <f>IFERROR(IF(VLOOKUP($C4864,'MSCI Database'!$C:$R,6, FALSE)="","",VLOOKUP($C4864,'MSCI Database'!$C:$R,6, FALSE)),"")</f>
        <v>3.8</v>
      </c>
      <c r="T4864" s="211">
        <f>IFERROR(IF(VLOOKUP($C4864,'MSCI Database'!$C:$R,7, FALSE)="","",VLOOKUP($C4864,'MSCI Database'!$C:$R,7, FALSE)),"")</f>
        <v>6.3</v>
      </c>
      <c r="U4864" s="164">
        <f>IFERROR(IF(VLOOKUP($C4864,'MSCI Database'!$C:$R,8, FALSE)="","",VLOOKUP($C4864,'MSCI Database'!$C:$R,8, FALSE)),"")</f>
        <v>4.5999999999999996</v>
      </c>
      <c r="V4864" s="175">
        <f>IFERROR(IF(VLOOKUP($C4864,'MSCI Database'!$C:$R,9, FALSE)="","",VLOOKUP($C4864,'MSCI Database'!$C:$R,9, FALSE)),"")</f>
        <v>5.2</v>
      </c>
      <c r="W4864" s="165">
        <f t="shared" ca="1" si="181"/>
        <v>0</v>
      </c>
      <c r="X4864" s="236">
        <f>IFERROR(IF(VLOOKUP($C4864,'MSCI Database'!$C:$R,10, FALSE)="","",VLOOKUP($C4864,'MSCI Database'!$C:$R,10, FALSE)),"")</f>
        <v>136744</v>
      </c>
      <c r="Y4864" s="133" t="str">
        <f>IFERROR(IF(VLOOKUP($C4864,'MSCI Database'!$C:$R,11, FALSE)="","",VLOOKUP($C4864,'MSCI Database'!$C:$R,11, FALSE)),"")</f>
        <v>2019</v>
      </c>
      <c r="Z4864" s="133" t="str">
        <f>IFERROR(IF(VLOOKUP($C4864,'MSCI Database'!$C:$R,12, FALSE)="","",VLOOKUP($C4864,'MSCI Database'!$C:$R,12, FALSE)),"")</f>
        <v>Reported</v>
      </c>
      <c r="AA4864" s="202" t="str">
        <f>IFERROR(IF(VLOOKUP($C4864,'MSCI Database'!$C:$R,13, FALSE)="","",VLOOKUP($C4864,'MSCI Database'!$C:$R,13, FALSE)),"")</f>
        <v>Sound quality assurance and labor programs; criticism on Israeli West Bank operations persists</v>
      </c>
    </row>
    <row r="4865" spans="1:27" s="130" customFormat="1" ht="15" hidden="1" customHeight="1" outlineLevel="1">
      <c r="A4865" s="130" t="s">
        <v>6533</v>
      </c>
      <c r="B4865" s="130" t="s">
        <v>6534</v>
      </c>
      <c r="C4865" s="130" t="s">
        <v>6535</v>
      </c>
      <c r="D4865" s="130" t="s">
        <v>12128</v>
      </c>
      <c r="E4865" s="130" t="s">
        <v>18688</v>
      </c>
      <c r="F4865" s="215">
        <v>1.835415580249718E-2</v>
      </c>
      <c r="G4865" s="132" t="str">
        <f ca="1">IFERROR(_xll.BQL($A4865, "cur_mkt_cap(currency=EUR)")/1000000, " ")</f>
        <v xml:space="preserve"> </v>
      </c>
      <c r="M4865" s="308"/>
      <c r="N4865" s="215">
        <f t="shared" si="180"/>
        <v>1.9489256054013677E-4</v>
      </c>
      <c r="O4865" s="172" t="str">
        <f>IFERROR(IF(VLOOKUP($C4865,'MSCI Database'!$C:$R,2, FALSE)="","",VLOOKUP($C4865,'MSCI Database'!$C:$R,2, FALSE)),"")</f>
        <v>Multi-Line Insurance &amp; Brokerage</v>
      </c>
      <c r="P4865" s="186" t="str">
        <f>IFERROR(IF(VLOOKUP($C4865,'MSCI Database'!$C:$R,3, FALSE)="","",VLOOKUP($C4865,'MSCI Database'!$C:$R,3, FALSE)),"")</f>
        <v>BB</v>
      </c>
      <c r="Q4865" s="164" t="str">
        <f>IFERROR(IF(VLOOKUP($C4865,'MSCI Database'!$C:$R,4, FALSE)="","",VLOOKUP($C4865,'MSCI Database'!$C:$R,4, FALSE)),"")</f>
        <v>0</v>
      </c>
      <c r="R4865" s="164">
        <f>IFERROR(IF(VLOOKUP($C4865,'MSCI Database'!$C:$R,5, FALSE)="","",VLOOKUP($C4865,'MSCI Database'!$C:$R,5, FALSE)),"")</f>
        <v>3.5</v>
      </c>
      <c r="S4865" s="164">
        <f>IFERROR(IF(VLOOKUP($C4865,'MSCI Database'!$C:$R,6, FALSE)="","",VLOOKUP($C4865,'MSCI Database'!$C:$R,6, FALSE)),"")</f>
        <v>5.6</v>
      </c>
      <c r="T4865" s="211">
        <f>IFERROR(IF(VLOOKUP($C4865,'MSCI Database'!$C:$R,7, FALSE)="","",VLOOKUP($C4865,'MSCI Database'!$C:$R,7, FALSE)),"")</f>
        <v>3.5</v>
      </c>
      <c r="U4865" s="164">
        <f>IFERROR(IF(VLOOKUP($C4865,'MSCI Database'!$C:$R,8, FALSE)="","",VLOOKUP($C4865,'MSCI Database'!$C:$R,8, FALSE)),"")</f>
        <v>5.3</v>
      </c>
      <c r="V4865" s="175">
        <f>IFERROR(IF(VLOOKUP($C4865,'MSCI Database'!$C:$R,9, FALSE)="","",VLOOKUP($C4865,'MSCI Database'!$C:$R,9, FALSE)),"")</f>
        <v>4.3</v>
      </c>
      <c r="W4865" s="165">
        <f t="shared" ca="1" si="181"/>
        <v>0</v>
      </c>
      <c r="X4865" s="236">
        <f>IFERROR(IF(VLOOKUP($C4865,'MSCI Database'!$C:$R,10, FALSE)="","",VLOOKUP($C4865,'MSCI Database'!$C:$R,10, FALSE)),"")</f>
        <v>4562</v>
      </c>
      <c r="Y4865" s="133" t="str">
        <f>IFERROR(IF(VLOOKUP($C4865,'MSCI Database'!$C:$R,11, FALSE)="","",VLOOKUP($C4865,'MSCI Database'!$C:$R,11, FALSE)),"")</f>
        <v>2019</v>
      </c>
      <c r="Z4865" s="133" t="str">
        <f>IFERROR(IF(VLOOKUP($C4865,'MSCI Database'!$C:$R,12, FALSE)="","",VLOOKUP($C4865,'MSCI Database'!$C:$R,12, FALSE)),"")</f>
        <v>E.Segmt-Moderate</v>
      </c>
      <c r="AA4865" s="202" t="str">
        <f>IFERROR(IF(VLOOKUP($C4865,'MSCI Database'!$C:$R,13, FALSE)="","",VLOOKUP($C4865,'MSCI Database'!$C:$R,13, FALSE)),"")</f>
        <v>Talent management practices continue to trail those of peers</v>
      </c>
    </row>
    <row r="4866" spans="1:27" s="130" customFormat="1" ht="15" hidden="1" customHeight="1" outlineLevel="1">
      <c r="A4866" s="130" t="s">
        <v>3077</v>
      </c>
      <c r="B4866" s="130" t="s">
        <v>3078</v>
      </c>
      <c r="C4866" s="130" t="s">
        <v>3079</v>
      </c>
      <c r="D4866" s="130" t="s">
        <v>18706</v>
      </c>
      <c r="E4866" s="130" t="s">
        <v>18689</v>
      </c>
      <c r="F4866" s="215">
        <v>1.835236482740206E-2</v>
      </c>
      <c r="G4866" s="132" t="str">
        <f ca="1">IFERROR(_xll.BQL($A4866, "cur_mkt_cap(currency=EUR)")/1000000, " ")</f>
        <v xml:space="preserve"> </v>
      </c>
      <c r="M4866" s="308"/>
      <c r="N4866" s="215">
        <f t="shared" si="180"/>
        <v>1.9487354317284907E-4</v>
      </c>
      <c r="O4866" s="172" t="str">
        <f>IFERROR(IF(VLOOKUP($C4866,'MSCI Database'!$C:$R,2, FALSE)="","",VLOOKUP($C4866,'MSCI Database'!$C:$R,2, FALSE)),"")</f>
        <v>Software &amp; Services</v>
      </c>
      <c r="P4866" s="186" t="str">
        <f>IFERROR(IF(VLOOKUP($C4866,'MSCI Database'!$C:$R,3, FALSE)="","",VLOOKUP($C4866,'MSCI Database'!$C:$R,3, FALSE)),"")</f>
        <v>BB</v>
      </c>
      <c r="Q4866" s="164" t="str">
        <f>IFERROR(IF(VLOOKUP($C4866,'MSCI Database'!$C:$R,4, FALSE)="","",VLOOKUP($C4866,'MSCI Database'!$C:$R,4, FALSE)),"")</f>
        <v>0</v>
      </c>
      <c r="R4866" s="164">
        <f>IFERROR(IF(VLOOKUP($C4866,'MSCI Database'!$C:$R,5, FALSE)="","",VLOOKUP($C4866,'MSCI Database'!$C:$R,5, FALSE)),"")</f>
        <v>2.9</v>
      </c>
      <c r="S4866" s="164">
        <f>IFERROR(IF(VLOOKUP($C4866,'MSCI Database'!$C:$R,6, FALSE)="","",VLOOKUP($C4866,'MSCI Database'!$C:$R,6, FALSE)),"")</f>
        <v>3.9</v>
      </c>
      <c r="T4866" s="211">
        <f>IFERROR(IF(VLOOKUP($C4866,'MSCI Database'!$C:$R,7, FALSE)="","",VLOOKUP($C4866,'MSCI Database'!$C:$R,7, FALSE)),"")</f>
        <v>3.2</v>
      </c>
      <c r="U4866" s="164">
        <f>IFERROR(IF(VLOOKUP($C4866,'MSCI Database'!$C:$R,8, FALSE)="","",VLOOKUP($C4866,'MSCI Database'!$C:$R,8, FALSE)),"")</f>
        <v>4.4000000000000004</v>
      </c>
      <c r="V4866" s="175">
        <f>IFERROR(IF(VLOOKUP($C4866,'MSCI Database'!$C:$R,9, FALSE)="","",VLOOKUP($C4866,'MSCI Database'!$C:$R,9, FALSE)),"")</f>
        <v>3.7</v>
      </c>
      <c r="W4866" s="165">
        <f t="shared" ca="1" si="181"/>
        <v>0</v>
      </c>
      <c r="X4866" s="236">
        <f>IFERROR(IF(VLOOKUP($C4866,'MSCI Database'!$C:$R,10, FALSE)="","",VLOOKUP($C4866,'MSCI Database'!$C:$R,10, FALSE)),"")</f>
        <v>25301</v>
      </c>
      <c r="Y4866" s="133" t="str">
        <f>IFERROR(IF(VLOOKUP($C4866,'MSCI Database'!$C:$R,11, FALSE)="","",VLOOKUP($C4866,'MSCI Database'!$C:$R,11, FALSE)),"")</f>
        <v>2019</v>
      </c>
      <c r="Z4866" s="133" t="str">
        <f>IFERROR(IF(VLOOKUP($C4866,'MSCI Database'!$C:$R,12, FALSE)="","",VLOOKUP($C4866,'MSCI Database'!$C:$R,12, FALSE)),"")</f>
        <v>E.Segmt-Moderately High</v>
      </c>
      <c r="AA4866" s="202" t="str">
        <f>IFERROR(IF(VLOOKUP($C4866,'MSCI Database'!$C:$R,13, FALSE)="","",VLOOKUP($C4866,'MSCI Database'!$C:$R,13, FALSE)),"")</f>
        <v>Lags peers in talent management programs</v>
      </c>
    </row>
    <row r="4867" spans="1:27" s="130" customFormat="1" ht="15" hidden="1" customHeight="1" outlineLevel="1">
      <c r="A4867" s="130" t="s">
        <v>919</v>
      </c>
      <c r="B4867" s="130" t="s">
        <v>920</v>
      </c>
      <c r="C4867" s="130" t="s">
        <v>921</v>
      </c>
      <c r="D4867" s="130" t="s">
        <v>12135</v>
      </c>
      <c r="E4867" s="130" t="s">
        <v>18707</v>
      </c>
      <c r="F4867" s="215">
        <v>1.4594286090691621E-2</v>
      </c>
      <c r="G4867" s="132" t="str">
        <f ca="1">IFERROR(_xll.BQL($A4867, "cur_mkt_cap(currency=EUR)")/1000000, " ")</f>
        <v xml:space="preserve"> </v>
      </c>
      <c r="M4867" s="308"/>
      <c r="N4867" s="215">
        <f t="shared" si="180"/>
        <v>1.5496859763406868E-4</v>
      </c>
      <c r="O4867" s="172" t="str">
        <f>IFERROR(IF(VLOOKUP($C4867,'MSCI Database'!$C:$R,2, FALSE)="","",VLOOKUP($C4867,'MSCI Database'!$C:$R,2, FALSE)),"")</f>
        <v>Metals and Mining - Non-Precious Metals</v>
      </c>
      <c r="P4867" s="186" t="str">
        <f>IFERROR(IF(VLOOKUP($C4867,'MSCI Database'!$C:$R,3, FALSE)="","",VLOOKUP($C4867,'MSCI Database'!$C:$R,3, FALSE)),"")</f>
        <v>AA</v>
      </c>
      <c r="Q4867" s="164" t="str">
        <f>IFERROR(IF(VLOOKUP($C4867,'MSCI Database'!$C:$R,4, FALSE)="","",VLOOKUP($C4867,'MSCI Database'!$C:$R,4, FALSE)),"")</f>
        <v>1</v>
      </c>
      <c r="R4867" s="164">
        <f>IFERROR(IF(VLOOKUP($C4867,'MSCI Database'!$C:$R,5, FALSE)="","",VLOOKUP($C4867,'MSCI Database'!$C:$R,5, FALSE)),"")</f>
        <v>7.5</v>
      </c>
      <c r="S4867" s="164">
        <f>IFERROR(IF(VLOOKUP($C4867,'MSCI Database'!$C:$R,6, FALSE)="","",VLOOKUP($C4867,'MSCI Database'!$C:$R,6, FALSE)),"")</f>
        <v>4.5999999999999996</v>
      </c>
      <c r="T4867" s="211">
        <f>IFERROR(IF(VLOOKUP($C4867,'MSCI Database'!$C:$R,7, FALSE)="","",VLOOKUP($C4867,'MSCI Database'!$C:$R,7, FALSE)),"")</f>
        <v>6.5</v>
      </c>
      <c r="U4867" s="164">
        <f>IFERROR(IF(VLOOKUP($C4867,'MSCI Database'!$C:$R,8, FALSE)="","",VLOOKUP($C4867,'MSCI Database'!$C:$R,8, FALSE)),"")</f>
        <v>4.5</v>
      </c>
      <c r="V4867" s="175">
        <f>IFERROR(IF(VLOOKUP($C4867,'MSCI Database'!$C:$R,9, FALSE)="","",VLOOKUP($C4867,'MSCI Database'!$C:$R,9, FALSE)),"")</f>
        <v>5.0999999999999996</v>
      </c>
      <c r="W4867" s="165">
        <f t="shared" ca="1" si="181"/>
        <v>0</v>
      </c>
      <c r="X4867" s="236">
        <f>IFERROR(IF(VLOOKUP($C4867,'MSCI Database'!$C:$R,10, FALSE)="","",VLOOKUP($C4867,'MSCI Database'!$C:$R,10, FALSE)),"")</f>
        <v>342113</v>
      </c>
      <c r="Y4867" s="133" t="str">
        <f>IFERROR(IF(VLOOKUP($C4867,'MSCI Database'!$C:$R,11, FALSE)="","",VLOOKUP($C4867,'MSCI Database'!$C:$R,11, FALSE)),"")</f>
        <v>2019</v>
      </c>
      <c r="Z4867" s="133" t="str">
        <f>IFERROR(IF(VLOOKUP($C4867,'MSCI Database'!$C:$R,12, FALSE)="","",VLOOKUP($C4867,'MSCI Database'!$C:$R,12, FALSE)),"")</f>
        <v>E.CSI</v>
      </c>
      <c r="AA4867" s="202" t="str">
        <f>IFERROR(IF(VLOOKUP($C4867,'MSCI Database'!$C:$R,13, FALSE)="","",VLOOKUP($C4867,'MSCI Database'!$C:$R,13, FALSE)),"")</f>
        <v>Resolution of tax avoidance allegations drives upgrade</v>
      </c>
    </row>
    <row r="4868" spans="1:27" s="130" customFormat="1" ht="15" hidden="1" customHeight="1" outlineLevel="1">
      <c r="A4868" s="130" t="s">
        <v>5154</v>
      </c>
      <c r="B4868" s="130" t="s">
        <v>5155</v>
      </c>
      <c r="C4868" s="130" t="s">
        <v>5156</v>
      </c>
      <c r="D4868" s="130" t="s">
        <v>18719</v>
      </c>
      <c r="E4868" s="130" t="s">
        <v>18673</v>
      </c>
      <c r="F4868" s="215">
        <v>4.2945489336902766E-3</v>
      </c>
      <c r="G4868" s="132" t="str">
        <f ca="1">IFERROR(_xll.BQL($A4868, "cur_mkt_cap(currency=EUR)")/1000000, " ")</f>
        <v xml:space="preserve"> </v>
      </c>
      <c r="M4868" s="308"/>
      <c r="N4868" s="215">
        <f t="shared" si="180"/>
        <v>4.5601423844181221E-5</v>
      </c>
      <c r="O4868" s="172" t="str">
        <f>IFERROR(IF(VLOOKUP($C4868,'MSCI Database'!$C:$R,2, FALSE)="","",VLOOKUP($C4868,'MSCI Database'!$C:$R,2, FALSE)),"")</f>
        <v>Transportation Infrastructure</v>
      </c>
      <c r="P4868" s="186" t="str">
        <f>IFERROR(IF(VLOOKUP($C4868,'MSCI Database'!$C:$R,3, FALSE)="","",VLOOKUP($C4868,'MSCI Database'!$C:$R,3, FALSE)),"")</f>
        <v>BB</v>
      </c>
      <c r="Q4868" s="164" t="str">
        <f>IFERROR(IF(VLOOKUP($C4868,'MSCI Database'!$C:$R,4, FALSE)="","",VLOOKUP($C4868,'MSCI Database'!$C:$R,4, FALSE)),"")</f>
        <v>0</v>
      </c>
      <c r="R4868" s="164">
        <f>IFERROR(IF(VLOOKUP($C4868,'MSCI Database'!$C:$R,5, FALSE)="","",VLOOKUP($C4868,'MSCI Database'!$C:$R,5, FALSE)),"")</f>
        <v>4.0999999999999996</v>
      </c>
      <c r="S4868" s="164">
        <f>IFERROR(IF(VLOOKUP($C4868,'MSCI Database'!$C:$R,6, FALSE)="","",VLOOKUP($C4868,'MSCI Database'!$C:$R,6, FALSE)),"")</f>
        <v>7.7</v>
      </c>
      <c r="T4868" s="211">
        <f>IFERROR(IF(VLOOKUP($C4868,'MSCI Database'!$C:$R,7, FALSE)="","",VLOOKUP($C4868,'MSCI Database'!$C:$R,7, FALSE)),"")</f>
        <v>4.9000000000000004</v>
      </c>
      <c r="U4868" s="164">
        <f>IFERROR(IF(VLOOKUP($C4868,'MSCI Database'!$C:$R,8, FALSE)="","",VLOOKUP($C4868,'MSCI Database'!$C:$R,8, FALSE)),"")</f>
        <v>3.1</v>
      </c>
      <c r="V4868" s="175">
        <f>IFERROR(IF(VLOOKUP($C4868,'MSCI Database'!$C:$R,9, FALSE)="","",VLOOKUP($C4868,'MSCI Database'!$C:$R,9, FALSE)),"")</f>
        <v>4.5999999999999996</v>
      </c>
      <c r="W4868" s="165">
        <f t="shared" ca="1" si="181"/>
        <v>0</v>
      </c>
      <c r="X4868" s="236">
        <f>IFERROR(IF(VLOOKUP($C4868,'MSCI Database'!$C:$R,10, FALSE)="","",VLOOKUP($C4868,'MSCI Database'!$C:$R,10, FALSE)),"")</f>
        <v>518339</v>
      </c>
      <c r="Y4868" s="133" t="str">
        <f>IFERROR(IF(VLOOKUP($C4868,'MSCI Database'!$C:$R,11, FALSE)="","",VLOOKUP($C4868,'MSCI Database'!$C:$R,11, FALSE)),"")</f>
        <v>2019</v>
      </c>
      <c r="Z4868" s="133" t="str">
        <f>IFERROR(IF(VLOOKUP($C4868,'MSCI Database'!$C:$R,12, FALSE)="","",VLOOKUP($C4868,'MSCI Database'!$C:$R,12, FALSE)),"")</f>
        <v>E.CSI</v>
      </c>
      <c r="AA4868" s="202" t="str">
        <f>IFERROR(IF(VLOOKUP($C4868,'MSCI Database'!$C:$R,13, FALSE)="","",VLOOKUP($C4868,'MSCI Database'!$C:$R,13, FALSE)),"")</f>
        <v>Strong board structure; limited programs to reduce community impacts and monitor safety performance</v>
      </c>
    </row>
    <row r="4869" spans="1:27" s="130" customFormat="1" ht="15" hidden="1" customHeight="1" outlineLevel="1">
      <c r="A4869" s="130" t="s">
        <v>6556</v>
      </c>
      <c r="B4869" s="130" t="s">
        <v>6557</v>
      </c>
      <c r="C4869" s="130" t="s">
        <v>6558</v>
      </c>
      <c r="D4869" s="130" t="s">
        <v>12128</v>
      </c>
      <c r="E4869" s="130" t="s">
        <v>18684</v>
      </c>
      <c r="F4869" s="215">
        <v>1.813096810834049E-2</v>
      </c>
      <c r="G4869" s="132" t="str">
        <f ca="1">IFERROR(_xll.BQL($A4869, "cur_mkt_cap(currency=EUR)")/1000000, " ")</f>
        <v xml:space="preserve"> </v>
      </c>
      <c r="M4869" s="308"/>
      <c r="N4869" s="215">
        <f t="shared" si="180"/>
        <v>1.9252265469083977E-4</v>
      </c>
      <c r="O4869" s="172" t="str">
        <f>IFERROR(IF(VLOOKUP($C4869,'MSCI Database'!$C:$R,2, FALSE)="","",VLOOKUP($C4869,'MSCI Database'!$C:$R,2, FALSE)),"")</f>
        <v>Specialty Chemicals</v>
      </c>
      <c r="P4869" s="186" t="str">
        <f>IFERROR(IF(VLOOKUP($C4869,'MSCI Database'!$C:$R,3, FALSE)="","",VLOOKUP($C4869,'MSCI Database'!$C:$R,3, FALSE)),"")</f>
        <v>B</v>
      </c>
      <c r="Q4869" s="164" t="str">
        <f>IFERROR(IF(VLOOKUP($C4869,'MSCI Database'!$C:$R,4, FALSE)="","",VLOOKUP($C4869,'MSCI Database'!$C:$R,4, FALSE)),"")</f>
        <v>1</v>
      </c>
      <c r="R4869" s="164">
        <f>IFERROR(IF(VLOOKUP($C4869,'MSCI Database'!$C:$R,5, FALSE)="","",VLOOKUP($C4869,'MSCI Database'!$C:$R,5, FALSE)),"")</f>
        <v>2</v>
      </c>
      <c r="S4869" s="164">
        <f>IFERROR(IF(VLOOKUP($C4869,'MSCI Database'!$C:$R,6, FALSE)="","",VLOOKUP($C4869,'MSCI Database'!$C:$R,6, FALSE)),"")</f>
        <v>2.5</v>
      </c>
      <c r="T4869" s="211">
        <f>IFERROR(IF(VLOOKUP($C4869,'MSCI Database'!$C:$R,7, FALSE)="","",VLOOKUP($C4869,'MSCI Database'!$C:$R,7, FALSE)),"")</f>
        <v>4.5</v>
      </c>
      <c r="U4869" s="164">
        <f>IFERROR(IF(VLOOKUP($C4869,'MSCI Database'!$C:$R,8, FALSE)="","",VLOOKUP($C4869,'MSCI Database'!$C:$R,8, FALSE)),"")</f>
        <v>7.1</v>
      </c>
      <c r="V4869" s="175">
        <f>IFERROR(IF(VLOOKUP($C4869,'MSCI Database'!$C:$R,9, FALSE)="","",VLOOKUP($C4869,'MSCI Database'!$C:$R,9, FALSE)),"")</f>
        <v>4.2</v>
      </c>
      <c r="W4869" s="165">
        <f t="shared" ca="1" si="181"/>
        <v>0</v>
      </c>
      <c r="X4869" s="236">
        <f>IFERROR(IF(VLOOKUP($C4869,'MSCI Database'!$C:$R,10, FALSE)="","",VLOOKUP($C4869,'MSCI Database'!$C:$R,10, FALSE)),"")</f>
        <v>19183682</v>
      </c>
      <c r="Y4869" s="133" t="str">
        <f>IFERROR(IF(VLOOKUP($C4869,'MSCI Database'!$C:$R,11, FALSE)="","",VLOOKUP($C4869,'MSCI Database'!$C:$R,11, FALSE)),"")</f>
        <v>2019</v>
      </c>
      <c r="Z4869" s="133" t="str">
        <f>IFERROR(IF(VLOOKUP($C4869,'MSCI Database'!$C:$R,12, FALSE)="","",VLOOKUP($C4869,'MSCI Database'!$C:$R,12, FALSE)),"")</f>
        <v>Reported</v>
      </c>
      <c r="AA4869" s="202" t="str">
        <f>IFERROR(IF(VLOOKUP($C4869,'MSCI Database'!$C:$R,13, FALSE)="","",VLOOKUP($C4869,'MSCI Database'!$C:$R,13, FALSE)),"")</f>
        <v>Improved management of chemical safety and carbon reduction drive the upgrade</v>
      </c>
    </row>
    <row r="4870" spans="1:27" s="130" customFormat="1" ht="15" hidden="1" customHeight="1" outlineLevel="1">
      <c r="A4870" s="130" t="s">
        <v>7020</v>
      </c>
      <c r="B4870" s="130" t="s">
        <v>7021</v>
      </c>
      <c r="C4870" s="130" t="s">
        <v>7022</v>
      </c>
      <c r="D4870" s="130" t="s">
        <v>12128</v>
      </c>
      <c r="E4870" s="130" t="s">
        <v>18688</v>
      </c>
      <c r="F4870" s="215">
        <v>1.811396700248943E-2</v>
      </c>
      <c r="G4870" s="132" t="str">
        <f ca="1">IFERROR(_xll.BQL($A4870, "cur_mkt_cap(currency=EUR)")/1000000, " ")</f>
        <v xml:space="preserve"> </v>
      </c>
      <c r="M4870" s="308"/>
      <c r="N4870" s="215">
        <f t="shared" si="180"/>
        <v>1.9234212941433122E-4</v>
      </c>
      <c r="O4870" s="172" t="str">
        <f>IFERROR(IF(VLOOKUP($C4870,'MSCI Database'!$C:$R,2, FALSE)="","",VLOOKUP($C4870,'MSCI Database'!$C:$R,2, FALSE)),"")</f>
        <v>Property &amp; Casualty Insurance</v>
      </c>
      <c r="P4870" s="186" t="str">
        <f>IFERROR(IF(VLOOKUP($C4870,'MSCI Database'!$C:$R,3, FALSE)="","",VLOOKUP($C4870,'MSCI Database'!$C:$R,3, FALSE)),"")</f>
        <v>B</v>
      </c>
      <c r="Q4870" s="164" t="str">
        <f>IFERROR(IF(VLOOKUP($C4870,'MSCI Database'!$C:$R,4, FALSE)="","",VLOOKUP($C4870,'MSCI Database'!$C:$R,4, FALSE)),"")</f>
        <v>0</v>
      </c>
      <c r="R4870" s="164">
        <f>IFERROR(IF(VLOOKUP($C4870,'MSCI Database'!$C:$R,5, FALSE)="","",VLOOKUP($C4870,'MSCI Database'!$C:$R,5, FALSE)),"")</f>
        <v>2.7</v>
      </c>
      <c r="S4870" s="164">
        <f>IFERROR(IF(VLOOKUP($C4870,'MSCI Database'!$C:$R,6, FALSE)="","",VLOOKUP($C4870,'MSCI Database'!$C:$R,6, FALSE)),"")</f>
        <v>1.9</v>
      </c>
      <c r="T4870" s="211">
        <f>IFERROR(IF(VLOOKUP($C4870,'MSCI Database'!$C:$R,7, FALSE)="","",VLOOKUP($C4870,'MSCI Database'!$C:$R,7, FALSE)),"")</f>
        <v>4.2</v>
      </c>
      <c r="U4870" s="164">
        <f>IFERROR(IF(VLOOKUP($C4870,'MSCI Database'!$C:$R,8, FALSE)="","",VLOOKUP($C4870,'MSCI Database'!$C:$R,8, FALSE)),"")</f>
        <v>3.9</v>
      </c>
      <c r="V4870" s="175">
        <f>IFERROR(IF(VLOOKUP($C4870,'MSCI Database'!$C:$R,9, FALSE)="","",VLOOKUP($C4870,'MSCI Database'!$C:$R,9, FALSE)),"")</f>
        <v>3.6</v>
      </c>
      <c r="W4870" s="165">
        <f t="shared" ca="1" si="181"/>
        <v>0</v>
      </c>
      <c r="X4870" s="236">
        <f>IFERROR(IF(VLOOKUP($C4870,'MSCI Database'!$C:$R,10, FALSE)="","",VLOOKUP($C4870,'MSCI Database'!$C:$R,10, FALSE)),"")</f>
        <v>86638</v>
      </c>
      <c r="Y4870" s="133" t="str">
        <f>IFERROR(IF(VLOOKUP($C4870,'MSCI Database'!$C:$R,11, FALSE)="","",VLOOKUP($C4870,'MSCI Database'!$C:$R,11, FALSE)),"")</f>
        <v>2019</v>
      </c>
      <c r="Z4870" s="133" t="str">
        <f>IFERROR(IF(VLOOKUP($C4870,'MSCI Database'!$C:$R,12, FALSE)="","",VLOOKUP($C4870,'MSCI Database'!$C:$R,12, FALSE)),"")</f>
        <v>E.Segmt-Moderately Low</v>
      </c>
      <c r="AA4870" s="202" t="str">
        <f>IFERROR(IF(VLOOKUP($C4870,'MSCI Database'!$C:$R,13, FALSE)="","",VLOOKUP($C4870,'MSCI Database'!$C:$R,13, FALSE)),"")</f>
        <v>Weak climate change mitigation and corporate governance</v>
      </c>
    </row>
    <row r="4871" spans="1:27" s="130" customFormat="1" ht="15" hidden="1" customHeight="1" outlineLevel="1">
      <c r="A4871" s="130" t="s">
        <v>6962</v>
      </c>
      <c r="B4871" s="130" t="s">
        <v>6963</v>
      </c>
      <c r="C4871" s="130" t="s">
        <v>6964</v>
      </c>
      <c r="D4871" s="130" t="s">
        <v>12128</v>
      </c>
      <c r="E4871" s="130" t="s">
        <v>100</v>
      </c>
      <c r="F4871" s="215">
        <v>1.806914773463807E-2</v>
      </c>
      <c r="G4871" s="132" t="str">
        <f ca="1">IFERROR(_xll.BQL($A4871, "cur_mkt_cap(currency=EUR)")/1000000, " ")</f>
        <v xml:space="preserve"> </v>
      </c>
      <c r="M4871" s="308"/>
      <c r="N4871" s="215">
        <f t="shared" si="180"/>
        <v>1.918662185651982E-4</v>
      </c>
      <c r="O4871" s="172" t="str">
        <f>IFERROR(IF(VLOOKUP($C4871,'MSCI Database'!$C:$R,2, FALSE)="","",VLOOKUP($C4871,'MSCI Database'!$C:$R,2, FALSE)),"")</f>
        <v>Utilities</v>
      </c>
      <c r="P4871" s="186" t="str">
        <f>IFERROR(IF(VLOOKUP($C4871,'MSCI Database'!$C:$R,3, FALSE)="","",VLOOKUP($C4871,'MSCI Database'!$C:$R,3, FALSE)),"")</f>
        <v>BB</v>
      </c>
      <c r="Q4871" s="164" t="str">
        <f>IFERROR(IF(VLOOKUP($C4871,'MSCI Database'!$C:$R,4, FALSE)="","",VLOOKUP($C4871,'MSCI Database'!$C:$R,4, FALSE)),"")</f>
        <v>0</v>
      </c>
      <c r="R4871" s="164">
        <f>IFERROR(IF(VLOOKUP($C4871,'MSCI Database'!$C:$R,5, FALSE)="","",VLOOKUP($C4871,'MSCI Database'!$C:$R,5, FALSE)),"")</f>
        <v>4.2</v>
      </c>
      <c r="S4871" s="164">
        <f>IFERROR(IF(VLOOKUP($C4871,'MSCI Database'!$C:$R,6, FALSE)="","",VLOOKUP($C4871,'MSCI Database'!$C:$R,6, FALSE)),"")</f>
        <v>5.4</v>
      </c>
      <c r="T4871" s="211">
        <f>IFERROR(IF(VLOOKUP($C4871,'MSCI Database'!$C:$R,7, FALSE)="","",VLOOKUP($C4871,'MSCI Database'!$C:$R,7, FALSE)),"")</f>
        <v>1.1000000000000001</v>
      </c>
      <c r="U4871" s="164">
        <f>IFERROR(IF(VLOOKUP($C4871,'MSCI Database'!$C:$R,8, FALSE)="","",VLOOKUP($C4871,'MSCI Database'!$C:$R,8, FALSE)),"")</f>
        <v>6</v>
      </c>
      <c r="V4871" s="175">
        <f>IFERROR(IF(VLOOKUP($C4871,'MSCI Database'!$C:$R,9, FALSE)="","",VLOOKUP($C4871,'MSCI Database'!$C:$R,9, FALSE)),"")</f>
        <v>5</v>
      </c>
      <c r="W4871" s="165">
        <f t="shared" ca="1" si="181"/>
        <v>0</v>
      </c>
      <c r="X4871" s="236">
        <f>IFERROR(IF(VLOOKUP($C4871,'MSCI Database'!$C:$R,10, FALSE)="","",VLOOKUP($C4871,'MSCI Database'!$C:$R,10, FALSE)),"")</f>
        <v>27273715</v>
      </c>
      <c r="Y4871" s="133" t="str">
        <f>IFERROR(IF(VLOOKUP($C4871,'MSCI Database'!$C:$R,11, FALSE)="","",VLOOKUP($C4871,'MSCI Database'!$C:$R,11, FALSE)),"")</f>
        <v>2019</v>
      </c>
      <c r="Z4871" s="133" t="str">
        <f>IFERROR(IF(VLOOKUP($C4871,'MSCI Database'!$C:$R,12, FALSE)="","",VLOOKUP($C4871,'MSCI Database'!$C:$R,12, FALSE)),"")</f>
        <v>E.Segmt-Moderately Low</v>
      </c>
      <c r="AA4871" s="202" t="str">
        <f>IFERROR(IF(VLOOKUP($C4871,'MSCI Database'!$C:$R,13, FALSE)="","",VLOOKUP($C4871,'MSCI Database'!$C:$R,13, FALSE)),"")</f>
        <v>Reliance on fossil fuel generation and limited transition capex could heighten environmental risks</v>
      </c>
    </row>
    <row r="4872" spans="1:27" s="130" customFormat="1" ht="15" hidden="1" customHeight="1" outlineLevel="1">
      <c r="A4872" s="130" t="s">
        <v>7162</v>
      </c>
      <c r="B4872" s="130" t="s">
        <v>7163</v>
      </c>
      <c r="C4872" s="130" t="s">
        <v>7164</v>
      </c>
      <c r="D4872" s="130" t="s">
        <v>12128</v>
      </c>
      <c r="E4872" s="130" t="s">
        <v>18689</v>
      </c>
      <c r="F4872" s="215">
        <v>1.8066240689496641E-2</v>
      </c>
      <c r="G4872" s="132" t="str">
        <f ca="1">IFERROR(_xll.BQL($A4872, "cur_mkt_cap(currency=EUR)")/1000000, " ")</f>
        <v xml:space="preserve"> </v>
      </c>
      <c r="M4872" s="308"/>
      <c r="N4872" s="215">
        <f t="shared" si="180"/>
        <v>1.918353502715368E-4</v>
      </c>
      <c r="O4872" s="172" t="str">
        <f>IFERROR(IF(VLOOKUP($C4872,'MSCI Database'!$C:$R,2, FALSE)="","",VLOOKUP($C4872,'MSCI Database'!$C:$R,2, FALSE)),"")</f>
        <v>Software &amp; Services</v>
      </c>
      <c r="P4872" s="186" t="str">
        <f>IFERROR(IF(VLOOKUP($C4872,'MSCI Database'!$C:$R,3, FALSE)="","",VLOOKUP($C4872,'MSCI Database'!$C:$R,3, FALSE)),"")</f>
        <v>BBB</v>
      </c>
      <c r="Q4872" s="164" t="str">
        <f>IFERROR(IF(VLOOKUP($C4872,'MSCI Database'!$C:$R,4, FALSE)="","",VLOOKUP($C4872,'MSCI Database'!$C:$R,4, FALSE)),"")</f>
        <v>0</v>
      </c>
      <c r="R4872" s="164">
        <f>IFERROR(IF(VLOOKUP($C4872,'MSCI Database'!$C:$R,5, FALSE)="","",VLOOKUP($C4872,'MSCI Database'!$C:$R,5, FALSE)),"")</f>
        <v>5</v>
      </c>
      <c r="S4872" s="164">
        <f>IFERROR(IF(VLOOKUP($C4872,'MSCI Database'!$C:$R,6, FALSE)="","",VLOOKUP($C4872,'MSCI Database'!$C:$R,6, FALSE)),"")</f>
        <v>6.7</v>
      </c>
      <c r="T4872" s="211">
        <f>IFERROR(IF(VLOOKUP($C4872,'MSCI Database'!$C:$R,7, FALSE)="","",VLOOKUP($C4872,'MSCI Database'!$C:$R,7, FALSE)),"")</f>
        <v>3.5</v>
      </c>
      <c r="U4872" s="164">
        <f>IFERROR(IF(VLOOKUP($C4872,'MSCI Database'!$C:$R,8, FALSE)="","",VLOOKUP($C4872,'MSCI Database'!$C:$R,8, FALSE)),"")</f>
        <v>5.8</v>
      </c>
      <c r="V4872" s="175">
        <f>IFERROR(IF(VLOOKUP($C4872,'MSCI Database'!$C:$R,9, FALSE)="","",VLOOKUP($C4872,'MSCI Database'!$C:$R,9, FALSE)),"")</f>
        <v>4.5</v>
      </c>
      <c r="W4872" s="165">
        <f t="shared" ca="1" si="181"/>
        <v>0</v>
      </c>
      <c r="X4872" s="236">
        <f>IFERROR(IF(VLOOKUP($C4872,'MSCI Database'!$C:$R,10, FALSE)="","",VLOOKUP($C4872,'MSCI Database'!$C:$R,10, FALSE)),"")</f>
        <v>11359</v>
      </c>
      <c r="Y4872" s="133" t="str">
        <f>IFERROR(IF(VLOOKUP($C4872,'MSCI Database'!$C:$R,11, FALSE)="","",VLOOKUP($C4872,'MSCI Database'!$C:$R,11, FALSE)),"")</f>
        <v>2019</v>
      </c>
      <c r="Z4872" s="133" t="str">
        <f>IFERROR(IF(VLOOKUP($C4872,'MSCI Database'!$C:$R,12, FALSE)="","",VLOOKUP($C4872,'MSCI Database'!$C:$R,12, FALSE)),"")</f>
        <v>E.Segmt-Moderately High</v>
      </c>
      <c r="AA4872" s="202" t="str">
        <f>IFERROR(IF(VLOOKUP($C4872,'MSCI Database'!$C:$R,13, FALSE)="","",VLOOKUP($C4872,'MSCI Database'!$C:$R,13, FALSE)),"")</f>
        <v>Lags in data security and talent management initiatives</v>
      </c>
    </row>
    <row r="4873" spans="1:27" s="130" customFormat="1" ht="15" hidden="1" customHeight="1" outlineLevel="1">
      <c r="A4873" s="130" t="s">
        <v>6511</v>
      </c>
      <c r="B4873" s="130" t="s">
        <v>6512</v>
      </c>
      <c r="C4873" s="130" t="s">
        <v>6513</v>
      </c>
      <c r="D4873" s="130" t="s">
        <v>12128</v>
      </c>
      <c r="E4873" s="130" t="s">
        <v>18682</v>
      </c>
      <c r="F4873" s="215">
        <v>1.8010639968285301E-2</v>
      </c>
      <c r="G4873" s="132" t="str">
        <f ca="1">IFERROR(_xll.BQL($A4873, "cur_mkt_cap(currency=EUR)")/1000000, " ")</f>
        <v xml:space="preserve"> </v>
      </c>
      <c r="M4873" s="308"/>
      <c r="N4873" s="215">
        <f t="shared" si="180"/>
        <v>1.9124495717248279E-4</v>
      </c>
      <c r="O4873" s="172" t="str">
        <f>IFERROR(IF(VLOOKUP($C4873,'MSCI Database'!$C:$R,2, FALSE)="","",VLOOKUP($C4873,'MSCI Database'!$C:$R,2, FALSE)),"")</f>
        <v>Auto Components</v>
      </c>
      <c r="P4873" s="186" t="str">
        <f>IFERROR(IF(VLOOKUP($C4873,'MSCI Database'!$C:$R,3, FALSE)="","",VLOOKUP($C4873,'MSCI Database'!$C:$R,3, FALSE)),"")</f>
        <v>A</v>
      </c>
      <c r="Q4873" s="164" t="str">
        <f>IFERROR(IF(VLOOKUP($C4873,'MSCI Database'!$C:$R,4, FALSE)="","",VLOOKUP($C4873,'MSCI Database'!$C:$R,4, FALSE)),"")</f>
        <v>0</v>
      </c>
      <c r="R4873" s="164">
        <f>IFERROR(IF(VLOOKUP($C4873,'MSCI Database'!$C:$R,5, FALSE)="","",VLOOKUP($C4873,'MSCI Database'!$C:$R,5, FALSE)),"")</f>
        <v>6.4</v>
      </c>
      <c r="S4873" s="164">
        <f>IFERROR(IF(VLOOKUP($C4873,'MSCI Database'!$C:$R,6, FALSE)="","",VLOOKUP($C4873,'MSCI Database'!$C:$R,6, FALSE)),"")</f>
        <v>5</v>
      </c>
      <c r="T4873" s="211">
        <f>IFERROR(IF(VLOOKUP($C4873,'MSCI Database'!$C:$R,7, FALSE)="","",VLOOKUP($C4873,'MSCI Database'!$C:$R,7, FALSE)),"")</f>
        <v>4</v>
      </c>
      <c r="U4873" s="164">
        <f>IFERROR(IF(VLOOKUP($C4873,'MSCI Database'!$C:$R,8, FALSE)="","",VLOOKUP($C4873,'MSCI Database'!$C:$R,8, FALSE)),"")</f>
        <v>5</v>
      </c>
      <c r="V4873" s="175">
        <f>IFERROR(IF(VLOOKUP($C4873,'MSCI Database'!$C:$R,9, FALSE)="","",VLOOKUP($C4873,'MSCI Database'!$C:$R,9, FALSE)),"")</f>
        <v>4.5999999999999996</v>
      </c>
      <c r="W4873" s="165">
        <f t="shared" ca="1" si="181"/>
        <v>0</v>
      </c>
      <c r="X4873" s="236">
        <f>IFERROR(IF(VLOOKUP($C4873,'MSCI Database'!$C:$R,10, FALSE)="","",VLOOKUP($C4873,'MSCI Database'!$C:$R,10, FALSE)),"")</f>
        <v>324904</v>
      </c>
      <c r="Y4873" s="133" t="str">
        <f>IFERROR(IF(VLOOKUP($C4873,'MSCI Database'!$C:$R,11, FALSE)="","",VLOOKUP($C4873,'MSCI Database'!$C:$R,11, FALSE)),"")</f>
        <v>2019</v>
      </c>
      <c r="Z4873" s="133" t="str">
        <f>IFERROR(IF(VLOOKUP($C4873,'MSCI Database'!$C:$R,12, FALSE)="","",VLOOKUP($C4873,'MSCI Database'!$C:$R,12, FALSE)),"")</f>
        <v>Reported</v>
      </c>
      <c r="AA4873" s="202" t="str">
        <f>IFERROR(IF(VLOOKUP($C4873,'MSCI Database'!$C:$R,13, FALSE)="","",VLOOKUP($C4873,'MSCI Database'!$C:$R,13, FALSE)),"")</f>
        <v>Potential acquisition could enhance clean tech earning potential</v>
      </c>
    </row>
    <row r="4874" spans="1:27" s="130" customFormat="1" ht="15" hidden="1" customHeight="1" outlineLevel="1">
      <c r="A4874" s="130" t="s">
        <v>3164</v>
      </c>
      <c r="B4874" s="130" t="s">
        <v>3165</v>
      </c>
      <c r="C4874" s="130" t="s">
        <v>3166</v>
      </c>
      <c r="D4874" s="130" t="s">
        <v>12155</v>
      </c>
      <c r="E4874" s="130" t="s">
        <v>100</v>
      </c>
      <c r="F4874" s="215">
        <v>2.1372626838713299E-2</v>
      </c>
      <c r="G4874" s="132" t="str">
        <f ca="1">IFERROR(_xll.BQL($A4874, "cur_mkt_cap(currency=EUR)")/1000000, " ")</f>
        <v xml:space="preserve"> </v>
      </c>
      <c r="M4874" s="308"/>
      <c r="N4874" s="215">
        <f t="shared" si="180"/>
        <v>2.2694402373433942E-4</v>
      </c>
      <c r="O4874" s="172" t="str">
        <f>IFERROR(IF(VLOOKUP($C4874,'MSCI Database'!$C:$R,2, FALSE)="","",VLOOKUP($C4874,'MSCI Database'!$C:$R,2, FALSE)),"")</f>
        <v>Utilities</v>
      </c>
      <c r="P4874" s="186" t="str">
        <f>IFERROR(IF(VLOOKUP($C4874,'MSCI Database'!$C:$R,3, FALSE)="","",VLOOKUP($C4874,'MSCI Database'!$C:$R,3, FALSE)),"")</f>
        <v>AA</v>
      </c>
      <c r="Q4874" s="164" t="str">
        <f>IFERROR(IF(VLOOKUP($C4874,'MSCI Database'!$C:$R,4, FALSE)="","",VLOOKUP($C4874,'MSCI Database'!$C:$R,4, FALSE)),"")</f>
        <v>0</v>
      </c>
      <c r="R4874" s="164">
        <f>IFERROR(IF(VLOOKUP($C4874,'MSCI Database'!$C:$R,5, FALSE)="","",VLOOKUP($C4874,'MSCI Database'!$C:$R,5, FALSE)),"")</f>
        <v>7.9</v>
      </c>
      <c r="S4874" s="164">
        <f>IFERROR(IF(VLOOKUP($C4874,'MSCI Database'!$C:$R,6, FALSE)="","",VLOOKUP($C4874,'MSCI Database'!$C:$R,6, FALSE)),"")</f>
        <v>7.5</v>
      </c>
      <c r="T4874" s="211">
        <f>IFERROR(IF(VLOOKUP($C4874,'MSCI Database'!$C:$R,7, FALSE)="","",VLOOKUP($C4874,'MSCI Database'!$C:$R,7, FALSE)),"")</f>
        <v>7.7</v>
      </c>
      <c r="U4874" s="164">
        <f>IFERROR(IF(VLOOKUP($C4874,'MSCI Database'!$C:$R,8, FALSE)="","",VLOOKUP($C4874,'MSCI Database'!$C:$R,8, FALSE)),"")</f>
        <v>4.0999999999999996</v>
      </c>
      <c r="V4874" s="175">
        <f>IFERROR(IF(VLOOKUP($C4874,'MSCI Database'!$C:$R,9, FALSE)="","",VLOOKUP($C4874,'MSCI Database'!$C:$R,9, FALSE)),"")</f>
        <v>6.2</v>
      </c>
      <c r="W4874" s="165">
        <f t="shared" ca="1" si="181"/>
        <v>0</v>
      </c>
      <c r="X4874" s="236">
        <f>IFERROR(IF(VLOOKUP($C4874,'MSCI Database'!$C:$R,10, FALSE)="","",VLOOKUP($C4874,'MSCI Database'!$C:$R,10, FALSE)),"")</f>
        <v>1385000</v>
      </c>
      <c r="Y4874" s="133" t="str">
        <f>IFERROR(IF(VLOOKUP($C4874,'MSCI Database'!$C:$R,11, FALSE)="","",VLOOKUP($C4874,'MSCI Database'!$C:$R,11, FALSE)),"")</f>
        <v>2019</v>
      </c>
      <c r="Z4874" s="133" t="str">
        <f>IFERROR(IF(VLOOKUP($C4874,'MSCI Database'!$C:$R,12, FALSE)="","",VLOOKUP($C4874,'MSCI Database'!$C:$R,12, FALSE)),"")</f>
        <v>Reported</v>
      </c>
      <c r="AA4874" s="202" t="str">
        <f>IFERROR(IF(VLOOKUP($C4874,'MSCI Database'!$C:$R,13, FALSE)="","",VLOOKUP($C4874,'MSCI Database'!$C:$R,13, FALSE)),"")</f>
        <v>Low operational risks and robust efforts to manage occupational incidents</v>
      </c>
    </row>
    <row r="4875" spans="1:27" s="130" customFormat="1" ht="15" hidden="1" customHeight="1" outlineLevel="1">
      <c r="A4875" s="130" t="s">
        <v>1036</v>
      </c>
      <c r="B4875" s="130" t="s">
        <v>1037</v>
      </c>
      <c r="C4875" s="130" t="s">
        <v>1038</v>
      </c>
      <c r="D4875" s="130" t="s">
        <v>12135</v>
      </c>
      <c r="E4875" s="130" t="s">
        <v>18684</v>
      </c>
      <c r="F4875" s="215">
        <v>1.436642978729822E-2</v>
      </c>
      <c r="G4875" s="132" t="str">
        <f ca="1">IFERROR(_xll.BQL($A4875, "cur_mkt_cap(currency=EUR)")/1000000, " ")</f>
        <v xml:space="preserve"> </v>
      </c>
      <c r="M4875" s="308"/>
      <c r="N4875" s="215">
        <f t="shared" si="180"/>
        <v>1.5254911842285329E-4</v>
      </c>
      <c r="O4875" s="172" t="str">
        <f>IFERROR(IF(VLOOKUP($C4875,'MSCI Database'!$C:$R,2, FALSE)="","",VLOOKUP($C4875,'MSCI Database'!$C:$R,2, FALSE)),"")</f>
        <v>Metals and Mining - Precious Metals</v>
      </c>
      <c r="P4875" s="186" t="str">
        <f>IFERROR(IF(VLOOKUP($C4875,'MSCI Database'!$C:$R,3, FALSE)="","",VLOOKUP($C4875,'MSCI Database'!$C:$R,3, FALSE)),"")</f>
        <v>BB</v>
      </c>
      <c r="Q4875" s="164" t="str">
        <f>IFERROR(IF(VLOOKUP($C4875,'MSCI Database'!$C:$R,4, FALSE)="","",VLOOKUP($C4875,'MSCI Database'!$C:$R,4, FALSE)),"")</f>
        <v>0</v>
      </c>
      <c r="R4875" s="164">
        <f>IFERROR(IF(VLOOKUP($C4875,'MSCI Database'!$C:$R,5, FALSE)="","",VLOOKUP($C4875,'MSCI Database'!$C:$R,5, FALSE)),"")</f>
        <v>3.6</v>
      </c>
      <c r="S4875" s="164">
        <f>IFERROR(IF(VLOOKUP($C4875,'MSCI Database'!$C:$R,6, FALSE)="","",VLOOKUP($C4875,'MSCI Database'!$C:$R,6, FALSE)),"")</f>
        <v>2.1</v>
      </c>
      <c r="T4875" s="211">
        <f>IFERROR(IF(VLOOKUP($C4875,'MSCI Database'!$C:$R,7, FALSE)="","",VLOOKUP($C4875,'MSCI Database'!$C:$R,7, FALSE)),"")</f>
        <v>3.5</v>
      </c>
      <c r="U4875" s="164">
        <f>IFERROR(IF(VLOOKUP($C4875,'MSCI Database'!$C:$R,8, FALSE)="","",VLOOKUP($C4875,'MSCI Database'!$C:$R,8, FALSE)),"")</f>
        <v>6.9</v>
      </c>
      <c r="V4875" s="175">
        <f>IFERROR(IF(VLOOKUP($C4875,'MSCI Database'!$C:$R,9, FALSE)="","",VLOOKUP($C4875,'MSCI Database'!$C:$R,9, FALSE)),"")</f>
        <v>4.2</v>
      </c>
      <c r="W4875" s="165">
        <f t="shared" ca="1" si="181"/>
        <v>0</v>
      </c>
      <c r="X4875" s="236">
        <f>IFERROR(IF(VLOOKUP($C4875,'MSCI Database'!$C:$R,10, FALSE)="","",VLOOKUP($C4875,'MSCI Database'!$C:$R,10, FALSE)),"")</f>
        <v>1077498</v>
      </c>
      <c r="Y4875" s="133" t="str">
        <f>IFERROR(IF(VLOOKUP($C4875,'MSCI Database'!$C:$R,11, FALSE)="","",VLOOKUP($C4875,'MSCI Database'!$C:$R,11, FALSE)),"")</f>
        <v>2019</v>
      </c>
      <c r="Z4875" s="133" t="str">
        <f>IFERROR(IF(VLOOKUP($C4875,'MSCI Database'!$C:$R,12, FALSE)="","",VLOOKUP($C4875,'MSCI Database'!$C:$R,12, FALSE)),"")</f>
        <v>E.Segmt-Moderate</v>
      </c>
      <c r="AA4875" s="202" t="str">
        <f>IFERROR(IF(VLOOKUP($C4875,'MSCI Database'!$C:$R,13, FALSE)="","",VLOOKUP($C4875,'MSCI Database'!$C:$R,13, FALSE)),"")</f>
        <v>Above-average governance practices but trails peers in safety management initiatives</v>
      </c>
    </row>
    <row r="4876" spans="1:27" s="130" customFormat="1" ht="15" hidden="1" customHeight="1" outlineLevel="1">
      <c r="A4876" s="130" t="s">
        <v>871</v>
      </c>
      <c r="B4876" s="130" t="s">
        <v>872</v>
      </c>
      <c r="C4876" s="130" t="s">
        <v>873</v>
      </c>
      <c r="D4876" s="130" t="s">
        <v>12135</v>
      </c>
      <c r="E4876" s="130" t="s">
        <v>18673</v>
      </c>
      <c r="F4876" s="215">
        <v>1.430981825646103E-2</v>
      </c>
      <c r="G4876" s="132" t="str">
        <f ca="1">IFERROR(_xll.BQL($A4876, "cur_mkt_cap(currency=EUR)")/1000000, " ")</f>
        <v xml:space="preserve"> </v>
      </c>
      <c r="M4876" s="308"/>
      <c r="N4876" s="215">
        <f t="shared" si="180"/>
        <v>1.5194799209921952E-4</v>
      </c>
      <c r="O4876" s="172" t="str">
        <f>IFERROR(IF(VLOOKUP($C4876,'MSCI Database'!$C:$R,2, FALSE)="","",VLOOKUP($C4876,'MSCI Database'!$C:$R,2, FALSE)),"")</f>
        <v>Electrical Equipment</v>
      </c>
      <c r="P4876" s="186" t="str">
        <f>IFERROR(IF(VLOOKUP($C4876,'MSCI Database'!$C:$R,3, FALSE)="","",VLOOKUP($C4876,'MSCI Database'!$C:$R,3, FALSE)),"")</f>
        <v>A</v>
      </c>
      <c r="Q4876" s="164" t="str">
        <f>IFERROR(IF(VLOOKUP($C4876,'MSCI Database'!$C:$R,4, FALSE)="","",VLOOKUP($C4876,'MSCI Database'!$C:$R,4, FALSE)),"")</f>
        <v>0</v>
      </c>
      <c r="R4876" s="164">
        <f>IFERROR(IF(VLOOKUP($C4876,'MSCI Database'!$C:$R,5, FALSE)="","",VLOOKUP($C4876,'MSCI Database'!$C:$R,5, FALSE)),"")</f>
        <v>6.9</v>
      </c>
      <c r="S4876" s="164">
        <f>IFERROR(IF(VLOOKUP($C4876,'MSCI Database'!$C:$R,6, FALSE)="","",VLOOKUP($C4876,'MSCI Database'!$C:$R,6, FALSE)),"")</f>
        <v>6.8</v>
      </c>
      <c r="T4876" s="211">
        <f>IFERROR(IF(VLOOKUP($C4876,'MSCI Database'!$C:$R,7, FALSE)="","",VLOOKUP($C4876,'MSCI Database'!$C:$R,7, FALSE)),"")</f>
        <v>5.5</v>
      </c>
      <c r="U4876" s="164">
        <f>IFERROR(IF(VLOOKUP($C4876,'MSCI Database'!$C:$R,8, FALSE)="","",VLOOKUP($C4876,'MSCI Database'!$C:$R,8, FALSE)),"")</f>
        <v>6</v>
      </c>
      <c r="V4876" s="175">
        <f>IFERROR(IF(VLOOKUP($C4876,'MSCI Database'!$C:$R,9, FALSE)="","",VLOOKUP($C4876,'MSCI Database'!$C:$R,9, FALSE)),"")</f>
        <v>6.1</v>
      </c>
      <c r="W4876" s="165">
        <f t="shared" ca="1" si="181"/>
        <v>0</v>
      </c>
      <c r="X4876" s="236">
        <f>IFERROR(IF(VLOOKUP($C4876,'MSCI Database'!$C:$R,10, FALSE)="","",VLOOKUP($C4876,'MSCI Database'!$C:$R,10, FALSE)),"")</f>
        <v>20954</v>
      </c>
      <c r="Y4876" s="133" t="str">
        <f>IFERROR(IF(VLOOKUP($C4876,'MSCI Database'!$C:$R,11, FALSE)="","",VLOOKUP($C4876,'MSCI Database'!$C:$R,11, FALSE)),"")</f>
        <v>2019</v>
      </c>
      <c r="Z4876" s="133" t="str">
        <f>IFERROR(IF(VLOOKUP($C4876,'MSCI Database'!$C:$R,12, FALSE)="","",VLOOKUP($C4876,'MSCI Database'!$C:$R,12, FALSE)),"")</f>
        <v>E.Segmt-Moderately Low</v>
      </c>
      <c r="AA4876" s="202" t="str">
        <f>IFERROR(IF(VLOOKUP($C4876,'MSCI Database'!$C:$R,13, FALSE)="","",VLOOKUP($C4876,'MSCI Database'!$C:$R,13, FALSE)),"")</f>
        <v/>
      </c>
    </row>
    <row r="4877" spans="1:27" s="130" customFormat="1" ht="15" hidden="1" customHeight="1" outlineLevel="1">
      <c r="A4877" s="130" t="s">
        <v>953</v>
      </c>
      <c r="B4877" s="130" t="s">
        <v>954</v>
      </c>
      <c r="C4877" s="130" t="s">
        <v>955</v>
      </c>
      <c r="D4877" s="130" t="s">
        <v>12135</v>
      </c>
      <c r="E4877" s="130" t="s">
        <v>18707</v>
      </c>
      <c r="F4877" s="215">
        <v>1.4307683637052071E-2</v>
      </c>
      <c r="G4877" s="132" t="str">
        <f ca="1">IFERROR(_xll.BQL($A4877, "cur_mkt_cap(currency=EUR)")/1000000, " ")</f>
        <v xml:space="preserve"> </v>
      </c>
      <c r="M4877" s="308"/>
      <c r="N4877" s="215">
        <f t="shared" si="180"/>
        <v>1.5192532576431054E-4</v>
      </c>
      <c r="O4877" s="172" t="str">
        <f>IFERROR(IF(VLOOKUP($C4877,'MSCI Database'!$C:$R,2, FALSE)="","",VLOOKUP($C4877,'MSCI Database'!$C:$R,2, FALSE)),"")</f>
        <v>Integrated Oil &amp; Gas</v>
      </c>
      <c r="P4877" s="186" t="str">
        <f>IFERROR(IF(VLOOKUP($C4877,'MSCI Database'!$C:$R,3, FALSE)="","",VLOOKUP($C4877,'MSCI Database'!$C:$R,3, FALSE)),"")</f>
        <v>A</v>
      </c>
      <c r="Q4877" s="164" t="str">
        <f>IFERROR(IF(VLOOKUP($C4877,'MSCI Database'!$C:$R,4, FALSE)="","",VLOOKUP($C4877,'MSCI Database'!$C:$R,4, FALSE)),"")</f>
        <v>0</v>
      </c>
      <c r="R4877" s="164">
        <f>IFERROR(IF(VLOOKUP($C4877,'MSCI Database'!$C:$R,5, FALSE)="","",VLOOKUP($C4877,'MSCI Database'!$C:$R,5, FALSE)),"")</f>
        <v>6.7</v>
      </c>
      <c r="S4877" s="164">
        <f>IFERROR(IF(VLOOKUP($C4877,'MSCI Database'!$C:$R,6, FALSE)="","",VLOOKUP($C4877,'MSCI Database'!$C:$R,6, FALSE)),"")</f>
        <v>4.5</v>
      </c>
      <c r="T4877" s="211">
        <f>IFERROR(IF(VLOOKUP($C4877,'MSCI Database'!$C:$R,7, FALSE)="","",VLOOKUP($C4877,'MSCI Database'!$C:$R,7, FALSE)),"")</f>
        <v>6.1</v>
      </c>
      <c r="U4877" s="164">
        <f>IFERROR(IF(VLOOKUP($C4877,'MSCI Database'!$C:$R,8, FALSE)="","",VLOOKUP($C4877,'MSCI Database'!$C:$R,8, FALSE)),"")</f>
        <v>7.2</v>
      </c>
      <c r="V4877" s="175">
        <f>IFERROR(IF(VLOOKUP($C4877,'MSCI Database'!$C:$R,9, FALSE)="","",VLOOKUP($C4877,'MSCI Database'!$C:$R,9, FALSE)),"")</f>
        <v>5.8</v>
      </c>
      <c r="W4877" s="165">
        <f t="shared" ca="1" si="181"/>
        <v>0</v>
      </c>
      <c r="X4877" s="236">
        <f>IFERROR(IF(VLOOKUP($C4877,'MSCI Database'!$C:$R,10, FALSE)="","",VLOOKUP($C4877,'MSCI Database'!$C:$R,10, FALSE)),"")</f>
        <v>8799032</v>
      </c>
      <c r="Y4877" s="133" t="str">
        <f>IFERROR(IF(VLOOKUP($C4877,'MSCI Database'!$C:$R,11, FALSE)="","",VLOOKUP($C4877,'MSCI Database'!$C:$R,11, FALSE)),"")</f>
        <v>2019</v>
      </c>
      <c r="Z4877" s="133" t="str">
        <f>IFERROR(IF(VLOOKUP($C4877,'MSCI Database'!$C:$R,12, FALSE)="","",VLOOKUP($C4877,'MSCI Database'!$C:$R,12, FALSE)),"")</f>
        <v>Reported</v>
      </c>
      <c r="AA4877" s="202" t="str">
        <f>IFERROR(IF(VLOOKUP($C4877,'MSCI Database'!$C:$R,13, FALSE)="","",VLOOKUP($C4877,'MSCI Database'!$C:$R,13, FALSE)),"")</f>
        <v>Robust governance practices; but oil sands operations present carbon-related risks</v>
      </c>
    </row>
    <row r="4878" spans="1:27" s="130" customFormat="1" ht="15" hidden="1" customHeight="1" outlineLevel="1">
      <c r="A4878" s="130" t="s">
        <v>1040</v>
      </c>
      <c r="B4878" s="130" t="s">
        <v>1041</v>
      </c>
      <c r="C4878" s="130" t="s">
        <v>1042</v>
      </c>
      <c r="D4878" s="130" t="s">
        <v>12135</v>
      </c>
      <c r="E4878" s="130" t="s">
        <v>18674</v>
      </c>
      <c r="F4878" s="215">
        <v>1.4270893572155221E-2</v>
      </c>
      <c r="G4878" s="132" t="str">
        <f ca="1">IFERROR(_xll.BQL($A4878, "cur_mkt_cap(currency=EUR)")/1000000, " ")</f>
        <v xml:space="preserve"> </v>
      </c>
      <c r="M4878" s="308"/>
      <c r="N4878" s="215">
        <f t="shared" si="180"/>
        <v>1.5153467255054576E-4</v>
      </c>
      <c r="O4878" s="172" t="str">
        <f>IFERROR(IF(VLOOKUP($C4878,'MSCI Database'!$C:$R,2, FALSE)="","",VLOOKUP($C4878,'MSCI Database'!$C:$R,2, FALSE)),"")</f>
        <v>Retail - Food &amp; Staples</v>
      </c>
      <c r="P4878" s="186" t="str">
        <f>IFERROR(IF(VLOOKUP($C4878,'MSCI Database'!$C:$R,3, FALSE)="","",VLOOKUP($C4878,'MSCI Database'!$C:$R,3, FALSE)),"")</f>
        <v>A</v>
      </c>
      <c r="Q4878" s="164" t="str">
        <f>IFERROR(IF(VLOOKUP($C4878,'MSCI Database'!$C:$R,4, FALSE)="","",VLOOKUP($C4878,'MSCI Database'!$C:$R,4, FALSE)),"")</f>
        <v>0</v>
      </c>
      <c r="R4878" s="164">
        <f>IFERROR(IF(VLOOKUP($C4878,'MSCI Database'!$C:$R,5, FALSE)="","",VLOOKUP($C4878,'MSCI Database'!$C:$R,5, FALSE)),"")</f>
        <v>6.8</v>
      </c>
      <c r="S4878" s="164">
        <f>IFERROR(IF(VLOOKUP($C4878,'MSCI Database'!$C:$R,6, FALSE)="","",VLOOKUP($C4878,'MSCI Database'!$C:$R,6, FALSE)),"")</f>
        <v>5.5</v>
      </c>
      <c r="T4878" s="211">
        <f>IFERROR(IF(VLOOKUP($C4878,'MSCI Database'!$C:$R,7, FALSE)="","",VLOOKUP($C4878,'MSCI Database'!$C:$R,7, FALSE)),"")</f>
        <v>5.2</v>
      </c>
      <c r="U4878" s="164">
        <f>IFERROR(IF(VLOOKUP($C4878,'MSCI Database'!$C:$R,8, FALSE)="","",VLOOKUP($C4878,'MSCI Database'!$C:$R,8, FALSE)),"")</f>
        <v>3.1</v>
      </c>
      <c r="V4878" s="175">
        <f>IFERROR(IF(VLOOKUP($C4878,'MSCI Database'!$C:$R,9, FALSE)="","",VLOOKUP($C4878,'MSCI Database'!$C:$R,9, FALSE)),"")</f>
        <v>4.5999999999999996</v>
      </c>
      <c r="W4878" s="165">
        <f t="shared" ca="1" si="181"/>
        <v>0</v>
      </c>
      <c r="X4878" s="236">
        <f>IFERROR(IF(VLOOKUP($C4878,'MSCI Database'!$C:$R,10, FALSE)="","",VLOOKUP($C4878,'MSCI Database'!$C:$R,10, FALSE)),"")</f>
        <v>728788</v>
      </c>
      <c r="Y4878" s="133" t="str">
        <f>IFERROR(IF(VLOOKUP($C4878,'MSCI Database'!$C:$R,11, FALSE)="","",VLOOKUP($C4878,'MSCI Database'!$C:$R,11, FALSE)),"")</f>
        <v>2019</v>
      </c>
      <c r="Z4878" s="133" t="str">
        <f>IFERROR(IF(VLOOKUP($C4878,'MSCI Database'!$C:$R,12, FALSE)="","",VLOOKUP($C4878,'MSCI Database'!$C:$R,12, FALSE)),"")</f>
        <v>Reported</v>
      </c>
      <c r="AA4878" s="202" t="str">
        <f>IFERROR(IF(VLOOKUP($C4878,'MSCI Database'!$C:$R,13, FALSE)="","",VLOOKUP($C4878,'MSCI Database'!$C:$R,13, FALSE)),"")</f>
        <v>Strong supply chain management practices; heightened exposure to risks related to data security</v>
      </c>
    </row>
    <row r="4879" spans="1:27" s="130" customFormat="1" ht="15" hidden="1" customHeight="1" outlineLevel="1">
      <c r="A4879" s="130" t="s">
        <v>8333</v>
      </c>
      <c r="B4879" s="130" t="s">
        <v>8334</v>
      </c>
      <c r="C4879" s="130" t="s">
        <v>8335</v>
      </c>
      <c r="D4879" s="130" t="s">
        <v>12128</v>
      </c>
      <c r="E4879" s="130" t="s">
        <v>18689</v>
      </c>
      <c r="F4879" s="215">
        <v>1.773317349996242E-2</v>
      </c>
      <c r="G4879" s="132" t="str">
        <f ca="1">IFERROR(_xll.BQL($A4879, "cur_mkt_cap(currency=EUR)")/1000000, " ")</f>
        <v xml:space="preserve"> </v>
      </c>
      <c r="M4879" s="308"/>
      <c r="N4879" s="215">
        <f t="shared" si="180"/>
        <v>1.8829869524372017E-4</v>
      </c>
      <c r="O4879" s="172" t="str">
        <f>IFERROR(IF(VLOOKUP($C4879,'MSCI Database'!$C:$R,2, FALSE)="","",VLOOKUP($C4879,'MSCI Database'!$C:$R,2, FALSE)),"")</f>
        <v>Software &amp; Services</v>
      </c>
      <c r="P4879" s="186" t="str">
        <f>IFERROR(IF(VLOOKUP($C4879,'MSCI Database'!$C:$R,3, FALSE)="","",VLOOKUP($C4879,'MSCI Database'!$C:$R,3, FALSE)),"")</f>
        <v>A</v>
      </c>
      <c r="Q4879" s="164" t="str">
        <f>IFERROR(IF(VLOOKUP($C4879,'MSCI Database'!$C:$R,4, FALSE)="","",VLOOKUP($C4879,'MSCI Database'!$C:$R,4, FALSE)),"")</f>
        <v>0</v>
      </c>
      <c r="R4879" s="164">
        <f>IFERROR(IF(VLOOKUP($C4879,'MSCI Database'!$C:$R,5, FALSE)="","",VLOOKUP($C4879,'MSCI Database'!$C:$R,5, FALSE)),"")</f>
        <v>7.1</v>
      </c>
      <c r="S4879" s="164">
        <f>IFERROR(IF(VLOOKUP($C4879,'MSCI Database'!$C:$R,6, FALSE)="","",VLOOKUP($C4879,'MSCI Database'!$C:$R,6, FALSE)),"")</f>
        <v>6.7</v>
      </c>
      <c r="T4879" s="211">
        <f>IFERROR(IF(VLOOKUP($C4879,'MSCI Database'!$C:$R,7, FALSE)="","",VLOOKUP($C4879,'MSCI Database'!$C:$R,7, FALSE)),"")</f>
        <v>4.9000000000000004</v>
      </c>
      <c r="U4879" s="164">
        <f>IFERROR(IF(VLOOKUP($C4879,'MSCI Database'!$C:$R,8, FALSE)="","",VLOOKUP($C4879,'MSCI Database'!$C:$R,8, FALSE)),"")</f>
        <v>5.8</v>
      </c>
      <c r="V4879" s="175">
        <f>IFERROR(IF(VLOOKUP($C4879,'MSCI Database'!$C:$R,9, FALSE)="","",VLOOKUP($C4879,'MSCI Database'!$C:$R,9, FALSE)),"")</f>
        <v>5.3</v>
      </c>
      <c r="W4879" s="165">
        <f t="shared" ca="1" si="181"/>
        <v>0</v>
      </c>
      <c r="X4879" s="236">
        <f>IFERROR(IF(VLOOKUP($C4879,'MSCI Database'!$C:$R,10, FALSE)="","",VLOOKUP($C4879,'MSCI Database'!$C:$R,10, FALSE)),"")</f>
        <v>38718</v>
      </c>
      <c r="Y4879" s="133" t="str">
        <f>IFERROR(IF(VLOOKUP($C4879,'MSCI Database'!$C:$R,11, FALSE)="","",VLOOKUP($C4879,'MSCI Database'!$C:$R,11, FALSE)),"")</f>
        <v>2019</v>
      </c>
      <c r="Z4879" s="133" t="str">
        <f>IFERROR(IF(VLOOKUP($C4879,'MSCI Database'!$C:$R,12, FALSE)="","",VLOOKUP($C4879,'MSCI Database'!$C:$R,12, FALSE)),"")</f>
        <v>E.Segmt-Moderate</v>
      </c>
      <c r="AA4879" s="202" t="str">
        <f>IFERROR(IF(VLOOKUP($C4879,'MSCI Database'!$C:$R,13, FALSE)="","",VLOOKUP($C4879,'MSCI Database'!$C:$R,13, FALSE)),"")</f>
        <v>Strong governance practices and initiatives for underserved markets</v>
      </c>
    </row>
    <row r="4880" spans="1:27" s="130" customFormat="1" ht="15" hidden="1" customHeight="1" outlineLevel="1">
      <c r="A4880" s="130" t="s">
        <v>1447</v>
      </c>
      <c r="B4880" s="130" t="s">
        <v>1448</v>
      </c>
      <c r="C4880" s="130" t="s">
        <v>1449</v>
      </c>
      <c r="D4880" s="130" t="s">
        <v>18678</v>
      </c>
      <c r="E4880" s="130" t="s">
        <v>18673</v>
      </c>
      <c r="F4880" s="215">
        <v>2.2783122664617561E-3</v>
      </c>
      <c r="G4880" s="132" t="str">
        <f ca="1">IFERROR(_xll.BQL($A4880, "cur_mkt_cap(currency=EUR)")/1000000, " ")</f>
        <v xml:space="preserve"> </v>
      </c>
      <c r="M4880" s="308"/>
      <c r="N4880" s="215">
        <f t="shared" si="180"/>
        <v>2.4192129351997868E-5</v>
      </c>
      <c r="O4880" s="172" t="str">
        <f>IFERROR(IF(VLOOKUP($C4880,'MSCI Database'!$C:$R,2, FALSE)="","",VLOOKUP($C4880,'MSCI Database'!$C:$R,2, FALSE)),"")</f>
        <v>Airlines</v>
      </c>
      <c r="P4880" s="186" t="str">
        <f>IFERROR(IF(VLOOKUP($C4880,'MSCI Database'!$C:$R,3, FALSE)="","",VLOOKUP($C4880,'MSCI Database'!$C:$R,3, FALSE)),"")</f>
        <v>BBB</v>
      </c>
      <c r="Q4880" s="164" t="str">
        <f>IFERROR(IF(VLOOKUP($C4880,'MSCI Database'!$C:$R,4, FALSE)="","",VLOOKUP($C4880,'MSCI Database'!$C:$R,4, FALSE)),"")</f>
        <v>1</v>
      </c>
      <c r="R4880" s="164">
        <f>IFERROR(IF(VLOOKUP($C4880,'MSCI Database'!$C:$R,5, FALSE)="","",VLOOKUP($C4880,'MSCI Database'!$C:$R,5, FALSE)),"")</f>
        <v>5</v>
      </c>
      <c r="S4880" s="164">
        <f>IFERROR(IF(VLOOKUP($C4880,'MSCI Database'!$C:$R,6, FALSE)="","",VLOOKUP($C4880,'MSCI Database'!$C:$R,6, FALSE)),"")</f>
        <v>5.7</v>
      </c>
      <c r="T4880" s="211">
        <f>IFERROR(IF(VLOOKUP($C4880,'MSCI Database'!$C:$R,7, FALSE)="","",VLOOKUP($C4880,'MSCI Database'!$C:$R,7, FALSE)),"")</f>
        <v>4.7</v>
      </c>
      <c r="U4880" s="164">
        <f>IFERROR(IF(VLOOKUP($C4880,'MSCI Database'!$C:$R,8, FALSE)="","",VLOOKUP($C4880,'MSCI Database'!$C:$R,8, FALSE)),"")</f>
        <v>2.7</v>
      </c>
      <c r="V4880" s="175">
        <f>IFERROR(IF(VLOOKUP($C4880,'MSCI Database'!$C:$R,9, FALSE)="","",VLOOKUP($C4880,'MSCI Database'!$C:$R,9, FALSE)),"")</f>
        <v>4.2</v>
      </c>
      <c r="W4880" s="165">
        <f t="shared" ca="1" si="181"/>
        <v>0</v>
      </c>
      <c r="X4880" s="236">
        <f>IFERROR(IF(VLOOKUP($C4880,'MSCI Database'!$C:$R,10, FALSE)="","",VLOOKUP($C4880,'MSCI Database'!$C:$R,10, FALSE)),"")</f>
        <v>23248000</v>
      </c>
      <c r="Y4880" s="133" t="str">
        <f>IFERROR(IF(VLOOKUP($C4880,'MSCI Database'!$C:$R,11, FALSE)="","",VLOOKUP($C4880,'MSCI Database'!$C:$R,11, FALSE)),"")</f>
        <v>2019</v>
      </c>
      <c r="Z4880" s="133" t="str">
        <f>IFERROR(IF(VLOOKUP($C4880,'MSCI Database'!$C:$R,12, FALSE)="","",VLOOKUP($C4880,'MSCI Database'!$C:$R,12, FALSE)),"")</f>
        <v>Reported</v>
      </c>
      <c r="AA4880" s="202" t="str">
        <f>IFERROR(IF(VLOOKUP($C4880,'MSCI Database'!$C:$R,13, FALSE)="","",VLOOKUP($C4880,'MSCI Database'!$C:$R,13, FALSE)),"")</f>
        <v>Strong data privacy programs and continued focus on carbon reduction</v>
      </c>
    </row>
    <row r="4881" spans="1:27" s="130" customFormat="1" ht="15" hidden="1" customHeight="1" outlineLevel="1">
      <c r="A4881" s="130" t="s">
        <v>2123</v>
      </c>
      <c r="B4881" s="130" t="s">
        <v>2124</v>
      </c>
      <c r="C4881" s="130" t="s">
        <v>2125</v>
      </c>
      <c r="D4881" s="130" t="s">
        <v>18685</v>
      </c>
      <c r="E4881" s="130" t="s">
        <v>100</v>
      </c>
      <c r="F4881" s="215">
        <v>2.153511951689804E-2</v>
      </c>
      <c r="G4881" s="132" t="str">
        <f ca="1">IFERROR(_xll.BQL($A4881, "cur_mkt_cap(currency=EUR)")/1000000, " ")</f>
        <v xml:space="preserve"> </v>
      </c>
      <c r="M4881" s="308"/>
      <c r="N4881" s="215">
        <f t="shared" si="180"/>
        <v>2.2866944300511512E-4</v>
      </c>
      <c r="O4881" s="172" t="str">
        <f>IFERROR(IF(VLOOKUP($C4881,'MSCI Database'!$C:$R,2, FALSE)="","",VLOOKUP($C4881,'MSCI Database'!$C:$R,2, FALSE)),"")</f>
        <v>Utilities</v>
      </c>
      <c r="P4881" s="186" t="str">
        <f>IFERROR(IF(VLOOKUP($C4881,'MSCI Database'!$C:$R,3, FALSE)="","",VLOOKUP($C4881,'MSCI Database'!$C:$R,3, FALSE)),"")</f>
        <v>BBB</v>
      </c>
      <c r="Q4881" s="164" t="str">
        <f>IFERROR(IF(VLOOKUP($C4881,'MSCI Database'!$C:$R,4, FALSE)="","",VLOOKUP($C4881,'MSCI Database'!$C:$R,4, FALSE)),"")</f>
        <v>-1</v>
      </c>
      <c r="R4881" s="164">
        <f>IFERROR(IF(VLOOKUP($C4881,'MSCI Database'!$C:$R,5, FALSE)="","",VLOOKUP($C4881,'MSCI Database'!$C:$R,5, FALSE)),"")</f>
        <v>5.4</v>
      </c>
      <c r="S4881" s="164">
        <f>IFERROR(IF(VLOOKUP($C4881,'MSCI Database'!$C:$R,6, FALSE)="","",VLOOKUP($C4881,'MSCI Database'!$C:$R,6, FALSE)),"")</f>
        <v>5</v>
      </c>
      <c r="T4881" s="211">
        <f>IFERROR(IF(VLOOKUP($C4881,'MSCI Database'!$C:$R,7, FALSE)="","",VLOOKUP($C4881,'MSCI Database'!$C:$R,7, FALSE)),"")</f>
        <v>5.2</v>
      </c>
      <c r="U4881" s="164">
        <f>IFERROR(IF(VLOOKUP($C4881,'MSCI Database'!$C:$R,8, FALSE)="","",VLOOKUP($C4881,'MSCI Database'!$C:$R,8, FALSE)),"")</f>
        <v>6.5</v>
      </c>
      <c r="V4881" s="175">
        <f>IFERROR(IF(VLOOKUP($C4881,'MSCI Database'!$C:$R,9, FALSE)="","",VLOOKUP($C4881,'MSCI Database'!$C:$R,9, FALSE)),"")</f>
        <v>5.5</v>
      </c>
      <c r="W4881" s="165">
        <f t="shared" ca="1" si="181"/>
        <v>0</v>
      </c>
      <c r="X4881" s="236">
        <f>IFERROR(IF(VLOOKUP($C4881,'MSCI Database'!$C:$R,10, FALSE)="","",VLOOKUP($C4881,'MSCI Database'!$C:$R,10, FALSE)),"")</f>
        <v>19234100</v>
      </c>
      <c r="Y4881" s="133" t="str">
        <f>IFERROR(IF(VLOOKUP($C4881,'MSCI Database'!$C:$R,11, FALSE)="","",VLOOKUP($C4881,'MSCI Database'!$C:$R,11, FALSE)),"")</f>
        <v>2019</v>
      </c>
      <c r="Z4881" s="133" t="str">
        <f>IFERROR(IF(VLOOKUP($C4881,'MSCI Database'!$C:$R,12, FALSE)="","",VLOOKUP($C4881,'MSCI Database'!$C:$R,12, FALSE)),"")</f>
        <v>Reported</v>
      </c>
      <c r="AA4881" s="202" t="str">
        <f>IFERROR(IF(VLOOKUP($C4881,'MSCI Database'!$C:$R,13, FALSE)="","",VLOOKUP($C4881,'MSCI Database'!$C:$R,13, FALSE)),"")</f>
        <v>Acquisition of majority shares in Uniper increases  decarbonization risks</v>
      </c>
    </row>
    <row r="4882" spans="1:27" s="130" customFormat="1" ht="15" hidden="1" customHeight="1" outlineLevel="1">
      <c r="A4882" s="130" t="s">
        <v>7572</v>
      </c>
      <c r="B4882" s="130" t="s">
        <v>7573</v>
      </c>
      <c r="C4882" s="130" t="s">
        <v>7574</v>
      </c>
      <c r="D4882" s="130" t="s">
        <v>12128</v>
      </c>
      <c r="E4882" s="130" t="s">
        <v>18674</v>
      </c>
      <c r="F4882" s="215">
        <v>1.7684345048449561E-2</v>
      </c>
      <c r="G4882" s="132" t="str">
        <f ca="1">IFERROR(_xll.BQL($A4882, "cur_mkt_cap(currency=EUR)")/1000000, " ")</f>
        <v xml:space="preserve"> </v>
      </c>
      <c r="M4882" s="308"/>
      <c r="N4882" s="215">
        <f t="shared" si="180"/>
        <v>1.8778021310567183E-4</v>
      </c>
      <c r="O4882" s="172" t="str">
        <f>IFERROR(IF(VLOOKUP($C4882,'MSCI Database'!$C:$R,2, FALSE)="","",VLOOKUP($C4882,'MSCI Database'!$C:$R,2, FALSE)),"")</f>
        <v>Beverages</v>
      </c>
      <c r="P4882" s="186" t="str">
        <f>IFERROR(IF(VLOOKUP($C4882,'MSCI Database'!$C:$R,3, FALSE)="","",VLOOKUP($C4882,'MSCI Database'!$C:$R,3, FALSE)),"")</f>
        <v>AAA</v>
      </c>
      <c r="Q4882" s="164" t="str">
        <f>IFERROR(IF(VLOOKUP($C4882,'MSCI Database'!$C:$R,4, FALSE)="","",VLOOKUP($C4882,'MSCI Database'!$C:$R,4, FALSE)),"")</f>
        <v>1</v>
      </c>
      <c r="R4882" s="164">
        <f>IFERROR(IF(VLOOKUP($C4882,'MSCI Database'!$C:$R,5, FALSE)="","",VLOOKUP($C4882,'MSCI Database'!$C:$R,5, FALSE)),"")</f>
        <v>9.3000000000000007</v>
      </c>
      <c r="S4882" s="164">
        <f>IFERROR(IF(VLOOKUP($C4882,'MSCI Database'!$C:$R,6, FALSE)="","",VLOOKUP($C4882,'MSCI Database'!$C:$R,6, FALSE)),"")</f>
        <v>6.6</v>
      </c>
      <c r="T4882" s="211">
        <f>IFERROR(IF(VLOOKUP($C4882,'MSCI Database'!$C:$R,7, FALSE)="","",VLOOKUP($C4882,'MSCI Database'!$C:$R,7, FALSE)),"")</f>
        <v>7</v>
      </c>
      <c r="U4882" s="164">
        <f>IFERROR(IF(VLOOKUP($C4882,'MSCI Database'!$C:$R,8, FALSE)="","",VLOOKUP($C4882,'MSCI Database'!$C:$R,8, FALSE)),"")</f>
        <v>6</v>
      </c>
      <c r="V4882" s="175">
        <f>IFERROR(IF(VLOOKUP($C4882,'MSCI Database'!$C:$R,9, FALSE)="","",VLOOKUP($C4882,'MSCI Database'!$C:$R,9, FALSE)),"")</f>
        <v>6.5</v>
      </c>
      <c r="W4882" s="165">
        <f t="shared" ca="1" si="181"/>
        <v>0</v>
      </c>
      <c r="X4882" s="236">
        <f>IFERROR(IF(VLOOKUP($C4882,'MSCI Database'!$C:$R,10, FALSE)="","",VLOOKUP($C4882,'MSCI Database'!$C:$R,10, FALSE)),"")</f>
        <v>1040512</v>
      </c>
      <c r="Y4882" s="133" t="str">
        <f>IFERROR(IF(VLOOKUP($C4882,'MSCI Database'!$C:$R,11, FALSE)="","",VLOOKUP($C4882,'MSCI Database'!$C:$R,11, FALSE)),"")</f>
        <v>2019</v>
      </c>
      <c r="Z4882" s="133" t="str">
        <f>IFERROR(IF(VLOOKUP($C4882,'MSCI Database'!$C:$R,12, FALSE)="","",VLOOKUP($C4882,'MSCI Database'!$C:$R,12, FALSE)),"")</f>
        <v>Reported</v>
      </c>
      <c r="AA4882" s="202" t="str">
        <f>IFERROR(IF(VLOOKUP($C4882,'MSCI Database'!$C:$R,13, FALSE)="","",VLOOKUP($C4882,'MSCI Database'!$C:$R,13, FALSE)),"")</f>
        <v>Improved board independence underpins upgrade; overall robust ESG risk management initiatives</v>
      </c>
    </row>
    <row r="4883" spans="1:27" s="130" customFormat="1" ht="15" hidden="1" customHeight="1" outlineLevel="1">
      <c r="A4883" s="130" t="s">
        <v>6887</v>
      </c>
      <c r="B4883" s="130" t="s">
        <v>6888</v>
      </c>
      <c r="C4883" s="130" t="s">
        <v>6889</v>
      </c>
      <c r="D4883" s="130" t="s">
        <v>12128</v>
      </c>
      <c r="E4883" s="130" t="s">
        <v>18689</v>
      </c>
      <c r="F4883" s="215">
        <v>1.7638496395604029E-2</v>
      </c>
      <c r="G4883" s="132" t="str">
        <f ca="1">IFERROR(_xll.BQL($A4883, "cur_mkt_cap(currency=EUR)")/1000000, " ")</f>
        <v xml:space="preserve"> </v>
      </c>
      <c r="M4883" s="308"/>
      <c r="N4883" s="215">
        <f t="shared" si="180"/>
        <v>1.8729337179046595E-4</v>
      </c>
      <c r="O4883" s="172" t="str">
        <f>IFERROR(IF(VLOOKUP($C4883,'MSCI Database'!$C:$R,2, FALSE)="","",VLOOKUP($C4883,'MSCI Database'!$C:$R,2, FALSE)),"")</f>
        <v>Software &amp; Services</v>
      </c>
      <c r="P4883" s="186" t="str">
        <f>IFERROR(IF(VLOOKUP($C4883,'MSCI Database'!$C:$R,3, FALSE)="","",VLOOKUP($C4883,'MSCI Database'!$C:$R,3, FALSE)),"")</f>
        <v>BB</v>
      </c>
      <c r="Q4883" s="164" t="str">
        <f>IFERROR(IF(VLOOKUP($C4883,'MSCI Database'!$C:$R,4, FALSE)="","",VLOOKUP($C4883,'MSCI Database'!$C:$R,4, FALSE)),"")</f>
        <v/>
      </c>
      <c r="R4883" s="164">
        <f>IFERROR(IF(VLOOKUP($C4883,'MSCI Database'!$C:$R,5, FALSE)="","",VLOOKUP($C4883,'MSCI Database'!$C:$R,5, FALSE)),"")</f>
        <v>3.2</v>
      </c>
      <c r="S4883" s="164">
        <f>IFERROR(IF(VLOOKUP($C4883,'MSCI Database'!$C:$R,6, FALSE)="","",VLOOKUP($C4883,'MSCI Database'!$C:$R,6, FALSE)),"")</f>
        <v>4.0999999999999996</v>
      </c>
      <c r="T4883" s="211">
        <f>IFERROR(IF(VLOOKUP($C4883,'MSCI Database'!$C:$R,7, FALSE)="","",VLOOKUP($C4883,'MSCI Database'!$C:$R,7, FALSE)),"")</f>
        <v>2.7</v>
      </c>
      <c r="U4883" s="164">
        <f>IFERROR(IF(VLOOKUP($C4883,'MSCI Database'!$C:$R,8, FALSE)="","",VLOOKUP($C4883,'MSCI Database'!$C:$R,8, FALSE)),"")</f>
        <v>4.4000000000000004</v>
      </c>
      <c r="V4883" s="175">
        <f>IFERROR(IF(VLOOKUP($C4883,'MSCI Database'!$C:$R,9, FALSE)="","",VLOOKUP($C4883,'MSCI Database'!$C:$R,9, FALSE)),"")</f>
        <v>3.6</v>
      </c>
      <c r="W4883" s="165">
        <f t="shared" ca="1" si="181"/>
        <v>0</v>
      </c>
      <c r="X4883" s="236">
        <f>IFERROR(IF(VLOOKUP($C4883,'MSCI Database'!$C:$R,10, FALSE)="","",VLOOKUP($C4883,'MSCI Database'!$C:$R,10, FALSE)),"")</f>
        <v>6922</v>
      </c>
      <c r="Y4883" s="133" t="str">
        <f>IFERROR(IF(VLOOKUP($C4883,'MSCI Database'!$C:$R,11, FALSE)="","",VLOOKUP($C4883,'MSCI Database'!$C:$R,11, FALSE)),"")</f>
        <v>2019</v>
      </c>
      <c r="Z4883" s="133" t="str">
        <f>IFERROR(IF(VLOOKUP($C4883,'MSCI Database'!$C:$R,12, FALSE)="","",VLOOKUP($C4883,'MSCI Database'!$C:$R,12, FALSE)),"")</f>
        <v>E.Segmt-Moderately High</v>
      </c>
      <c r="AA4883" s="202" t="str">
        <f>IFERROR(IF(VLOOKUP($C4883,'MSCI Database'!$C:$R,13, FALSE)="","",VLOOKUP($C4883,'MSCI Database'!$C:$R,13, FALSE)),"")</f>
        <v>Restructuring and spinoff could pose employee management-related challenges</v>
      </c>
    </row>
    <row r="4884" spans="1:27" s="130" customFormat="1" ht="15" hidden="1" customHeight="1" outlineLevel="1">
      <c r="A4884" s="130" t="s">
        <v>104</v>
      </c>
      <c r="B4884" s="130" t="s">
        <v>105</v>
      </c>
      <c r="C4884" s="130" t="s">
        <v>106</v>
      </c>
      <c r="D4884" s="130" t="s">
        <v>12129</v>
      </c>
      <c r="E4884" s="130" t="s">
        <v>18684</v>
      </c>
      <c r="F4884" s="215">
        <v>2.0619360050717399E-2</v>
      </c>
      <c r="G4884" s="132" t="str">
        <f ca="1">IFERROR(_xll.BQL($A4884, "cur_mkt_cap(currency=EUR)")/1000000, " ")</f>
        <v xml:space="preserve"> </v>
      </c>
      <c r="M4884" s="308"/>
      <c r="N4884" s="215">
        <f t="shared" si="180"/>
        <v>2.1894550314520986E-4</v>
      </c>
      <c r="O4884" s="172" t="str">
        <f>IFERROR(IF(VLOOKUP($C4884,'MSCI Database'!$C:$R,2, FALSE)="","",VLOOKUP($C4884,'MSCI Database'!$C:$R,2, FALSE)),"")</f>
        <v>Specialty Chemicals</v>
      </c>
      <c r="P4884" s="186" t="str">
        <f>IFERROR(IF(VLOOKUP($C4884,'MSCI Database'!$C:$R,3, FALSE)="","",VLOOKUP($C4884,'MSCI Database'!$C:$R,3, FALSE)),"")</f>
        <v>A</v>
      </c>
      <c r="Q4884" s="164" t="str">
        <f>IFERROR(IF(VLOOKUP($C4884,'MSCI Database'!$C:$R,4, FALSE)="","",VLOOKUP($C4884,'MSCI Database'!$C:$R,4, FALSE)),"")</f>
        <v>0</v>
      </c>
      <c r="R4884" s="164">
        <f>IFERROR(IF(VLOOKUP($C4884,'MSCI Database'!$C:$R,5, FALSE)="","",VLOOKUP($C4884,'MSCI Database'!$C:$R,5, FALSE)),"")</f>
        <v>7</v>
      </c>
      <c r="S4884" s="164">
        <f>IFERROR(IF(VLOOKUP($C4884,'MSCI Database'!$C:$R,6, FALSE)="","",VLOOKUP($C4884,'MSCI Database'!$C:$R,6, FALSE)),"")</f>
        <v>6.2</v>
      </c>
      <c r="T4884" s="211">
        <f>IFERROR(IF(VLOOKUP($C4884,'MSCI Database'!$C:$R,7, FALSE)="","",VLOOKUP($C4884,'MSCI Database'!$C:$R,7, FALSE)),"")</f>
        <v>2.8</v>
      </c>
      <c r="U4884" s="164">
        <f>IFERROR(IF(VLOOKUP($C4884,'MSCI Database'!$C:$R,8, FALSE)="","",VLOOKUP($C4884,'MSCI Database'!$C:$R,8, FALSE)),"")</f>
        <v>6.1</v>
      </c>
      <c r="V4884" s="175">
        <f>IFERROR(IF(VLOOKUP($C4884,'MSCI Database'!$C:$R,9, FALSE)="","",VLOOKUP($C4884,'MSCI Database'!$C:$R,9, FALSE)),"")</f>
        <v>5.7</v>
      </c>
      <c r="W4884" s="165">
        <f t="shared" ca="1" si="181"/>
        <v>0</v>
      </c>
      <c r="X4884" s="236">
        <f>IFERROR(IF(VLOOKUP($C4884,'MSCI Database'!$C:$R,10, FALSE)="","",VLOOKUP($C4884,'MSCI Database'!$C:$R,10, FALSE)),"")</f>
        <v>330985</v>
      </c>
      <c r="Y4884" s="133" t="str">
        <f>IFERROR(IF(VLOOKUP($C4884,'MSCI Database'!$C:$R,11, FALSE)="","",VLOOKUP($C4884,'MSCI Database'!$C:$R,11, FALSE)),"")</f>
        <v>2019</v>
      </c>
      <c r="Z4884" s="133" t="str">
        <f>IFERROR(IF(VLOOKUP($C4884,'MSCI Database'!$C:$R,12, FALSE)="","",VLOOKUP($C4884,'MSCI Database'!$C:$R,12, FALSE)),"")</f>
        <v>Reported</v>
      </c>
      <c r="AA4884" s="202" t="str">
        <f>IFERROR(IF(VLOOKUP($C4884,'MSCI Database'!$C:$R,13, FALSE)="","",VLOOKUP($C4884,'MSCI Database'!$C:$R,13, FALSE)),"")</f>
        <v>Comprehensive environmental strategy but lags peers in phasing out chemicals of high concern</v>
      </c>
    </row>
    <row r="4885" spans="1:27" s="130" customFormat="1" ht="15" hidden="1" customHeight="1" outlineLevel="1">
      <c r="A4885" s="130" t="s">
        <v>5221</v>
      </c>
      <c r="B4885" s="130" t="s">
        <v>5222</v>
      </c>
      <c r="C4885" s="130" t="s">
        <v>5223</v>
      </c>
      <c r="D4885" s="130" t="s">
        <v>18683</v>
      </c>
      <c r="E4885" s="130" t="s">
        <v>18690</v>
      </c>
      <c r="F4885" s="215">
        <v>2.0786354159824012E-2</v>
      </c>
      <c r="G4885" s="132" t="str">
        <f ca="1">IFERROR(_xll.BQL($A4885, "cur_mkt_cap(currency=EUR)")/1000000, " ")</f>
        <v xml:space="preserve"> </v>
      </c>
      <c r="M4885" s="308"/>
      <c r="N4885" s="215">
        <f t="shared" si="180"/>
        <v>2.2071872060446662E-4</v>
      </c>
      <c r="O4885" s="172" t="str">
        <f>IFERROR(IF(VLOOKUP($C4885,'MSCI Database'!$C:$R,2, FALSE)="","",VLOOKUP($C4885,'MSCI Database'!$C:$R,2, FALSE)),"")</f>
        <v>Telecommunication Services</v>
      </c>
      <c r="P4885" s="186" t="str">
        <f>IFERROR(IF(VLOOKUP($C4885,'MSCI Database'!$C:$R,3, FALSE)="","",VLOOKUP($C4885,'MSCI Database'!$C:$R,3, FALSE)),"")</f>
        <v>AAA</v>
      </c>
      <c r="Q4885" s="164" t="str">
        <f>IFERROR(IF(VLOOKUP($C4885,'MSCI Database'!$C:$R,4, FALSE)="","",VLOOKUP($C4885,'MSCI Database'!$C:$R,4, FALSE)),"")</f>
        <v>0</v>
      </c>
      <c r="R4885" s="164">
        <f>IFERROR(IF(VLOOKUP($C4885,'MSCI Database'!$C:$R,5, FALSE)="","",VLOOKUP($C4885,'MSCI Database'!$C:$R,5, FALSE)),"")</f>
        <v>10</v>
      </c>
      <c r="S4885" s="164">
        <f>IFERROR(IF(VLOOKUP($C4885,'MSCI Database'!$C:$R,6, FALSE)="","",VLOOKUP($C4885,'MSCI Database'!$C:$R,6, FALSE)),"")</f>
        <v>10</v>
      </c>
      <c r="T4885" s="211">
        <f>IFERROR(IF(VLOOKUP($C4885,'MSCI Database'!$C:$R,7, FALSE)="","",VLOOKUP($C4885,'MSCI Database'!$C:$R,7, FALSE)),"")</f>
        <v>7.1</v>
      </c>
      <c r="U4885" s="164">
        <f>IFERROR(IF(VLOOKUP($C4885,'MSCI Database'!$C:$R,8, FALSE)="","",VLOOKUP($C4885,'MSCI Database'!$C:$R,8, FALSE)),"")</f>
        <v>6.8</v>
      </c>
      <c r="V4885" s="175">
        <f>IFERROR(IF(VLOOKUP($C4885,'MSCI Database'!$C:$R,9, FALSE)="","",VLOOKUP($C4885,'MSCI Database'!$C:$R,9, FALSE)),"")</f>
        <v>7.1</v>
      </c>
      <c r="W4885" s="165">
        <f t="shared" ca="1" si="181"/>
        <v>0</v>
      </c>
      <c r="X4885" s="236">
        <f>IFERROR(IF(VLOOKUP($C4885,'MSCI Database'!$C:$R,10, FALSE)="","",VLOOKUP($C4885,'MSCI Database'!$C:$R,10, FALSE)),"")</f>
        <v>26342</v>
      </c>
      <c r="Y4885" s="133" t="str">
        <f>IFERROR(IF(VLOOKUP($C4885,'MSCI Database'!$C:$R,11, FALSE)="","",VLOOKUP($C4885,'MSCI Database'!$C:$R,11, FALSE)),"")</f>
        <v>2019</v>
      </c>
      <c r="Z4885" s="133" t="str">
        <f>IFERROR(IF(VLOOKUP($C4885,'MSCI Database'!$C:$R,12, FALSE)="","",VLOOKUP($C4885,'MSCI Database'!$C:$R,12, FALSE)),"")</f>
        <v>Reported</v>
      </c>
      <c r="AA4885" s="202" t="str">
        <f>IFERROR(IF(VLOOKUP($C4885,'MSCI Database'!$C:$R,13, FALSE)="","",VLOOKUP($C4885,'MSCI Database'!$C:$R,13, FALSE)),"")</f>
        <v>Strong supplier oversight and workforce management</v>
      </c>
    </row>
    <row r="4886" spans="1:27" s="130" customFormat="1" ht="15" hidden="1" customHeight="1" outlineLevel="1">
      <c r="A4886" s="130" t="s">
        <v>640</v>
      </c>
      <c r="B4886" s="130" t="s">
        <v>641</v>
      </c>
      <c r="C4886" s="130" t="s">
        <v>642</v>
      </c>
      <c r="D4886" s="130" t="s">
        <v>18708</v>
      </c>
      <c r="E4886" s="130" t="s">
        <v>18688</v>
      </c>
      <c r="F4886" s="215">
        <v>1.7554701361183991E-2</v>
      </c>
      <c r="G4886" s="132" t="str">
        <f ca="1">IFERROR(_xll.BQL($A4886, "cur_mkt_cap(currency=EUR)")/1000000, " ")</f>
        <v xml:space="preserve"> </v>
      </c>
      <c r="M4886" s="308"/>
      <c r="N4886" s="215">
        <f t="shared" si="180"/>
        <v>1.8640359897855333E-4</v>
      </c>
      <c r="O4886" s="172" t="str">
        <f>IFERROR(IF(VLOOKUP($C4886,'MSCI Database'!$C:$R,2, FALSE)="","",VLOOKUP($C4886,'MSCI Database'!$C:$R,2, FALSE)),"")</f>
        <v>Multi-Line Insurance &amp; Brokerage</v>
      </c>
      <c r="P4886" s="186" t="str">
        <f>IFERROR(IF(VLOOKUP($C4886,'MSCI Database'!$C:$R,3, FALSE)="","",VLOOKUP($C4886,'MSCI Database'!$C:$R,3, FALSE)),"")</f>
        <v>B</v>
      </c>
      <c r="Q4886" s="164" t="str">
        <f>IFERROR(IF(VLOOKUP($C4886,'MSCI Database'!$C:$R,4, FALSE)="","",VLOOKUP($C4886,'MSCI Database'!$C:$R,4, FALSE)),"")</f>
        <v>1</v>
      </c>
      <c r="R4886" s="164">
        <f>IFERROR(IF(VLOOKUP($C4886,'MSCI Database'!$C:$R,5, FALSE)="","",VLOOKUP($C4886,'MSCI Database'!$C:$R,5, FALSE)),"")</f>
        <v>2.5</v>
      </c>
      <c r="S4886" s="164">
        <f>IFERROR(IF(VLOOKUP($C4886,'MSCI Database'!$C:$R,6, FALSE)="","",VLOOKUP($C4886,'MSCI Database'!$C:$R,6, FALSE)),"")</f>
        <v>1.3</v>
      </c>
      <c r="T4886" s="211">
        <f>IFERROR(IF(VLOOKUP($C4886,'MSCI Database'!$C:$R,7, FALSE)="","",VLOOKUP($C4886,'MSCI Database'!$C:$R,7, FALSE)),"")</f>
        <v>4.4000000000000004</v>
      </c>
      <c r="U4886" s="164">
        <f>IFERROR(IF(VLOOKUP($C4886,'MSCI Database'!$C:$R,8, FALSE)="","",VLOOKUP($C4886,'MSCI Database'!$C:$R,8, FALSE)),"")</f>
        <v>6.8</v>
      </c>
      <c r="V4886" s="175">
        <f>IFERROR(IF(VLOOKUP($C4886,'MSCI Database'!$C:$R,9, FALSE)="","",VLOOKUP($C4886,'MSCI Database'!$C:$R,9, FALSE)),"")</f>
        <v>4.7</v>
      </c>
      <c r="W4886" s="165">
        <f t="shared" ca="1" si="181"/>
        <v>0</v>
      </c>
      <c r="X4886" s="236">
        <f>IFERROR(IF(VLOOKUP($C4886,'MSCI Database'!$C:$R,10, FALSE)="","",VLOOKUP($C4886,'MSCI Database'!$C:$R,10, FALSE)),"")</f>
        <v>15017</v>
      </c>
      <c r="Y4886" s="133" t="str">
        <f>IFERROR(IF(VLOOKUP($C4886,'MSCI Database'!$C:$R,11, FALSE)="","",VLOOKUP($C4886,'MSCI Database'!$C:$R,11, FALSE)),"")</f>
        <v>2019</v>
      </c>
      <c r="Z4886" s="133" t="str">
        <f>IFERROR(IF(VLOOKUP($C4886,'MSCI Database'!$C:$R,12, FALSE)="","",VLOOKUP($C4886,'MSCI Database'!$C:$R,12, FALSE)),"")</f>
        <v>E.Segmt-Moderately High</v>
      </c>
      <c r="AA4886" s="202" t="str">
        <f>IFERROR(IF(VLOOKUP($C4886,'MSCI Database'!$C:$R,13, FALSE)="","",VLOOKUP($C4886,'MSCI Database'!$C:$R,13, FALSE)),"")</f>
        <v>Improvement in management of some ESG risks drives upgrade</v>
      </c>
    </row>
    <row r="4887" spans="1:27" s="130" customFormat="1" ht="15" hidden="1" customHeight="1" outlineLevel="1">
      <c r="A4887" s="130" t="s">
        <v>4851</v>
      </c>
      <c r="B4887" s="130" t="s">
        <v>4852</v>
      </c>
      <c r="C4887" s="130" t="s">
        <v>4853</v>
      </c>
      <c r="D4887" s="130" t="s">
        <v>18678</v>
      </c>
      <c r="E4887" s="130" t="s">
        <v>18704</v>
      </c>
      <c r="F4887" s="215">
        <v>2.2509517396188589E-3</v>
      </c>
      <c r="G4887" s="132" t="str">
        <f ca="1">IFERROR(_xll.BQL($A4887, "cur_mkt_cap(currency=EUR)")/1000000, " ")</f>
        <v xml:space="preserve"> </v>
      </c>
      <c r="M4887" s="308"/>
      <c r="N4887" s="215">
        <f t="shared" si="180"/>
        <v>2.390160315229034E-5</v>
      </c>
      <c r="O4887" s="172" t="str">
        <f>IFERROR(IF(VLOOKUP($C4887,'MSCI Database'!$C:$R,2, FALSE)="","",VLOOKUP($C4887,'MSCI Database'!$C:$R,2, FALSE)),"")</f>
        <v>Real Estate Development &amp; Diversified Activities</v>
      </c>
      <c r="P4887" s="186" t="str">
        <f>IFERROR(IF(VLOOKUP($C4887,'MSCI Database'!$C:$R,3, FALSE)="","",VLOOKUP($C4887,'MSCI Database'!$C:$R,3, FALSE)),"")</f>
        <v>BB</v>
      </c>
      <c r="Q4887" s="164" t="str">
        <f>IFERROR(IF(VLOOKUP($C4887,'MSCI Database'!$C:$R,4, FALSE)="","",VLOOKUP($C4887,'MSCI Database'!$C:$R,4, FALSE)),"")</f>
        <v>1</v>
      </c>
      <c r="R4887" s="164">
        <f>IFERROR(IF(VLOOKUP($C4887,'MSCI Database'!$C:$R,5, FALSE)="","",VLOOKUP($C4887,'MSCI Database'!$C:$R,5, FALSE)),"")</f>
        <v>3.3</v>
      </c>
      <c r="S4887" s="164">
        <f>IFERROR(IF(VLOOKUP($C4887,'MSCI Database'!$C:$R,6, FALSE)="","",VLOOKUP($C4887,'MSCI Database'!$C:$R,6, FALSE)),"")</f>
        <v>4.9000000000000004</v>
      </c>
      <c r="T4887" s="211">
        <f>IFERROR(IF(VLOOKUP($C4887,'MSCI Database'!$C:$R,7, FALSE)="","",VLOOKUP($C4887,'MSCI Database'!$C:$R,7, FALSE)),"")</f>
        <v>2.9</v>
      </c>
      <c r="U4887" s="164">
        <f>IFERROR(IF(VLOOKUP($C4887,'MSCI Database'!$C:$R,8, FALSE)="","",VLOOKUP($C4887,'MSCI Database'!$C:$R,8, FALSE)),"")</f>
        <v>4.7</v>
      </c>
      <c r="V4887" s="175">
        <f>IFERROR(IF(VLOOKUP($C4887,'MSCI Database'!$C:$R,9, FALSE)="","",VLOOKUP($C4887,'MSCI Database'!$C:$R,9, FALSE)),"")</f>
        <v>4.0999999999999996</v>
      </c>
      <c r="W4887" s="165">
        <f t="shared" ca="1" si="181"/>
        <v>0</v>
      </c>
      <c r="X4887" s="236">
        <f>IFERROR(IF(VLOOKUP($C4887,'MSCI Database'!$C:$R,10, FALSE)="","",VLOOKUP($C4887,'MSCI Database'!$C:$R,10, FALSE)),"")</f>
        <v>20265</v>
      </c>
      <c r="Y4887" s="133" t="str">
        <f>IFERROR(IF(VLOOKUP($C4887,'MSCI Database'!$C:$R,11, FALSE)="","",VLOOKUP($C4887,'MSCI Database'!$C:$R,11, FALSE)),"")</f>
        <v>2019</v>
      </c>
      <c r="Z4887" s="133" t="str">
        <f>IFERROR(IF(VLOOKUP($C4887,'MSCI Database'!$C:$R,12, FALSE)="","",VLOOKUP($C4887,'MSCI Database'!$C:$R,12, FALSE)),"")</f>
        <v>Reported</v>
      </c>
      <c r="AA4887" s="202" t="str">
        <f>IFERROR(IF(VLOOKUP($C4887,'MSCI Database'!$C:$R,13, FALSE)="","",VLOOKUP($C4887,'MSCI Database'!$C:$R,13, FALSE)),"")</f>
        <v>Evidence of enhanced quality system and green building initiatives drive upgrade</v>
      </c>
    </row>
    <row r="4888" spans="1:27" s="130" customFormat="1" ht="15" hidden="1" customHeight="1" outlineLevel="1">
      <c r="A4888" s="130" t="s">
        <v>235</v>
      </c>
      <c r="B4888" s="130" t="s">
        <v>236</v>
      </c>
      <c r="C4888" s="130" t="s">
        <v>237</v>
      </c>
      <c r="D4888" s="130" t="s">
        <v>12128</v>
      </c>
      <c r="E4888" s="130" t="s">
        <v>100</v>
      </c>
      <c r="F4888" s="215">
        <v>1.7477602747041809E-2</v>
      </c>
      <c r="G4888" s="132" t="str">
        <f ca="1">IFERROR(_xll.BQL($A4888, "cur_mkt_cap(currency=EUR)")/1000000, " ")</f>
        <v xml:space="preserve"> </v>
      </c>
      <c r="M4888" s="308"/>
      <c r="N4888" s="215">
        <f t="shared" si="180"/>
        <v>1.855849317248831E-4</v>
      </c>
      <c r="O4888" s="172" t="str">
        <f>IFERROR(IF(VLOOKUP($C4888,'MSCI Database'!$C:$R,2, FALSE)="","",VLOOKUP($C4888,'MSCI Database'!$C:$R,2, FALSE)),"")</f>
        <v>Utilities</v>
      </c>
      <c r="P4888" s="186" t="str">
        <f>IFERROR(IF(VLOOKUP($C4888,'MSCI Database'!$C:$R,3, FALSE)="","",VLOOKUP($C4888,'MSCI Database'!$C:$R,3, FALSE)),"")</f>
        <v>BBB</v>
      </c>
      <c r="Q4888" s="164" t="str">
        <f>IFERROR(IF(VLOOKUP($C4888,'MSCI Database'!$C:$R,4, FALSE)="","",VLOOKUP($C4888,'MSCI Database'!$C:$R,4, FALSE)),"")</f>
        <v>0</v>
      </c>
      <c r="R4888" s="164">
        <f>IFERROR(IF(VLOOKUP($C4888,'MSCI Database'!$C:$R,5, FALSE)="","",VLOOKUP($C4888,'MSCI Database'!$C:$R,5, FALSE)),"")</f>
        <v>5</v>
      </c>
      <c r="S4888" s="164">
        <f>IFERROR(IF(VLOOKUP($C4888,'MSCI Database'!$C:$R,6, FALSE)="","",VLOOKUP($C4888,'MSCI Database'!$C:$R,6, FALSE)),"")</f>
        <v>7.5</v>
      </c>
      <c r="T4888" s="211">
        <f>IFERROR(IF(VLOOKUP($C4888,'MSCI Database'!$C:$R,7, FALSE)="","",VLOOKUP($C4888,'MSCI Database'!$C:$R,7, FALSE)),"")</f>
        <v>6.1</v>
      </c>
      <c r="U4888" s="164">
        <f>IFERROR(IF(VLOOKUP($C4888,'MSCI Database'!$C:$R,8, FALSE)="","",VLOOKUP($C4888,'MSCI Database'!$C:$R,8, FALSE)),"")</f>
        <v>4.5</v>
      </c>
      <c r="V4888" s="175">
        <f>IFERROR(IF(VLOOKUP($C4888,'MSCI Database'!$C:$R,9, FALSE)="","",VLOOKUP($C4888,'MSCI Database'!$C:$R,9, FALSE)),"")</f>
        <v>6.2</v>
      </c>
      <c r="W4888" s="165">
        <f t="shared" ca="1" si="181"/>
        <v>0</v>
      </c>
      <c r="X4888" s="236">
        <f>IFERROR(IF(VLOOKUP($C4888,'MSCI Database'!$C:$R,10, FALSE)="","",VLOOKUP($C4888,'MSCI Database'!$C:$R,10, FALSE)),"")</f>
        <v>139696</v>
      </c>
      <c r="Y4888" s="133" t="str">
        <f>IFERROR(IF(VLOOKUP($C4888,'MSCI Database'!$C:$R,11, FALSE)="","",VLOOKUP($C4888,'MSCI Database'!$C:$R,11, FALSE)),"")</f>
        <v>2019</v>
      </c>
      <c r="Z4888" s="133" t="str">
        <f>IFERROR(IF(VLOOKUP($C4888,'MSCI Database'!$C:$R,12, FALSE)="","",VLOOKUP($C4888,'MSCI Database'!$C:$R,12, FALSE)),"")</f>
        <v>Reported</v>
      </c>
      <c r="AA4888" s="202" t="str">
        <f>IFERROR(IF(VLOOKUP($C4888,'MSCI Database'!$C:$R,13, FALSE)="","",VLOOKUP($C4888,'MSCI Database'!$C:$R,13, FALSE)),"")</f>
        <v>People Gas acquisition to alter risk profile</v>
      </c>
    </row>
    <row r="4889" spans="1:27" s="130" customFormat="1" ht="15" hidden="1" customHeight="1" outlineLevel="1">
      <c r="A4889" s="130" t="s">
        <v>3013</v>
      </c>
      <c r="B4889" s="130" t="s">
        <v>3014</v>
      </c>
      <c r="C4889" s="130" t="s">
        <v>3015</v>
      </c>
      <c r="D4889" s="130" t="s">
        <v>18691</v>
      </c>
      <c r="E4889" s="130" t="s">
        <v>18673</v>
      </c>
      <c r="F4889" s="215">
        <v>1.7454967112801621E-2</v>
      </c>
      <c r="G4889" s="132" t="str">
        <f ca="1">IFERROR(_xll.BQL($A4889, "cur_mkt_cap(currency=EUR)")/1000000, " ")</f>
        <v xml:space="preserve"> </v>
      </c>
      <c r="M4889" s="308"/>
      <c r="N4889" s="215">
        <f t="shared" ref="N4889:N4952" si="182">IF($A4889&lt;&gt;"",VLOOKUP($A4889,$A$3224:$V$5286,6,FALSE)/SUMIF($V$3224:$V$5286,"&lt;&gt;",$F$3224:$F$5286),0)</f>
        <v>1.8534457652881792E-4</v>
      </c>
      <c r="O4889" s="172" t="str">
        <f>IFERROR(IF(VLOOKUP($C4889,'MSCI Database'!$C:$R,2, FALSE)="","",VLOOKUP($C4889,'MSCI Database'!$C:$R,2, FALSE)),"")</f>
        <v>Building Products</v>
      </c>
      <c r="P4889" s="186" t="str">
        <f>IFERROR(IF(VLOOKUP($C4889,'MSCI Database'!$C:$R,3, FALSE)="","",VLOOKUP($C4889,'MSCI Database'!$C:$R,3, FALSE)),"")</f>
        <v>AA</v>
      </c>
      <c r="Q4889" s="164" t="str">
        <f>IFERROR(IF(VLOOKUP($C4889,'MSCI Database'!$C:$R,4, FALSE)="","",VLOOKUP($C4889,'MSCI Database'!$C:$R,4, FALSE)),"")</f>
        <v>0</v>
      </c>
      <c r="R4889" s="164">
        <f>IFERROR(IF(VLOOKUP($C4889,'MSCI Database'!$C:$R,5, FALSE)="","",VLOOKUP($C4889,'MSCI Database'!$C:$R,5, FALSE)),"")</f>
        <v>8.1</v>
      </c>
      <c r="S4889" s="164">
        <f>IFERROR(IF(VLOOKUP($C4889,'MSCI Database'!$C:$R,6, FALSE)="","",VLOOKUP($C4889,'MSCI Database'!$C:$R,6, FALSE)),"")</f>
        <v>5.2</v>
      </c>
      <c r="T4889" s="211">
        <f>IFERROR(IF(VLOOKUP($C4889,'MSCI Database'!$C:$R,7, FALSE)="","",VLOOKUP($C4889,'MSCI Database'!$C:$R,7, FALSE)),"")</f>
        <v>5.9</v>
      </c>
      <c r="U4889" s="164">
        <f>IFERROR(IF(VLOOKUP($C4889,'MSCI Database'!$C:$R,8, FALSE)="","",VLOOKUP($C4889,'MSCI Database'!$C:$R,8, FALSE)),"")</f>
        <v>6.6</v>
      </c>
      <c r="V4889" s="175">
        <f>IFERROR(IF(VLOOKUP($C4889,'MSCI Database'!$C:$R,9, FALSE)="","",VLOOKUP($C4889,'MSCI Database'!$C:$R,9, FALSE)),"")</f>
        <v>5.9</v>
      </c>
      <c r="W4889" s="165">
        <f t="shared" ref="W4889:W4952" ca="1" si="183">IFERROR(IF(X4889&lt;&gt;"",VLOOKUP($A4889,$A$3224:$X$5286,6,FALSE)/100,0)*$G$3222/$G4889, 0)</f>
        <v>0</v>
      </c>
      <c r="X4889" s="236">
        <f>IFERROR(IF(VLOOKUP($C4889,'MSCI Database'!$C:$R,10, FALSE)="","",VLOOKUP($C4889,'MSCI Database'!$C:$R,10, FALSE)),"")</f>
        <v>399073</v>
      </c>
      <c r="Y4889" s="133" t="str">
        <f>IFERROR(IF(VLOOKUP($C4889,'MSCI Database'!$C:$R,11, FALSE)="","",VLOOKUP($C4889,'MSCI Database'!$C:$R,11, FALSE)),"")</f>
        <v>2019</v>
      </c>
      <c r="Z4889" s="133" t="str">
        <f>IFERROR(IF(VLOOKUP($C4889,'MSCI Database'!$C:$R,12, FALSE)="","",VLOOKUP($C4889,'MSCI Database'!$C:$R,12, FALSE)),"")</f>
        <v>E.Segmt-Moderately Low</v>
      </c>
      <c r="AA4889" s="202" t="str">
        <f>IFERROR(IF(VLOOKUP($C4889,'MSCI Database'!$C:$R,13, FALSE)="","",VLOOKUP($C4889,'MSCI Database'!$C:$R,13, FALSE)),"")</f>
        <v>Relatively strong overall governance structures continue to drive rating</v>
      </c>
    </row>
    <row r="4890" spans="1:27" s="130" customFormat="1" ht="15" hidden="1" customHeight="1" outlineLevel="1">
      <c r="A4890" s="130" t="s">
        <v>2467</v>
      </c>
      <c r="B4890" s="130" t="s">
        <v>2468</v>
      </c>
      <c r="C4890" s="130" t="s">
        <v>2469</v>
      </c>
      <c r="D4890" s="130" t="s">
        <v>18686</v>
      </c>
      <c r="E4890" s="130" t="s">
        <v>18688</v>
      </c>
      <c r="F4890" s="215">
        <v>2.3720726763937602E-2</v>
      </c>
      <c r="G4890" s="132" t="str">
        <f ca="1">IFERROR(_xll.BQL($A4890, "cur_mkt_cap(currency=EUR)")/1000000, " ")</f>
        <v xml:space="preserve"> </v>
      </c>
      <c r="M4890" s="308"/>
      <c r="N4890" s="215">
        <f t="shared" si="182"/>
        <v>2.5187718937570361E-4</v>
      </c>
      <c r="O4890" s="172" t="str">
        <f>IFERROR(IF(VLOOKUP($C4890,'MSCI Database'!$C:$R,2, FALSE)="","",VLOOKUP($C4890,'MSCI Database'!$C:$R,2, FALSE)),"")</f>
        <v>Asset Management &amp; Custody Banks</v>
      </c>
      <c r="P4890" s="186" t="str">
        <f>IFERROR(IF(VLOOKUP($C4890,'MSCI Database'!$C:$R,3, FALSE)="","",VLOOKUP($C4890,'MSCI Database'!$C:$R,3, FALSE)),"")</f>
        <v>AA</v>
      </c>
      <c r="Q4890" s="164" t="str">
        <f>IFERROR(IF(VLOOKUP($C4890,'MSCI Database'!$C:$R,4, FALSE)="","",VLOOKUP($C4890,'MSCI Database'!$C:$R,4, FALSE)),"")</f>
        <v>1</v>
      </c>
      <c r="R4890" s="164">
        <f>IFERROR(IF(VLOOKUP($C4890,'MSCI Database'!$C:$R,5, FALSE)="","",VLOOKUP($C4890,'MSCI Database'!$C:$R,5, FALSE)),"")</f>
        <v>8.5</v>
      </c>
      <c r="S4890" s="164">
        <f>IFERROR(IF(VLOOKUP($C4890,'MSCI Database'!$C:$R,6, FALSE)="","",VLOOKUP($C4890,'MSCI Database'!$C:$R,6, FALSE)),"")</f>
        <v>10</v>
      </c>
      <c r="T4890" s="211">
        <f>IFERROR(IF(VLOOKUP($C4890,'MSCI Database'!$C:$R,7, FALSE)="","",VLOOKUP($C4890,'MSCI Database'!$C:$R,7, FALSE)),"")</f>
        <v>4.5999999999999996</v>
      </c>
      <c r="U4890" s="164">
        <f>IFERROR(IF(VLOOKUP($C4890,'MSCI Database'!$C:$R,8, FALSE)="","",VLOOKUP($C4890,'MSCI Database'!$C:$R,8, FALSE)),"")</f>
        <v>7.2</v>
      </c>
      <c r="V4890" s="175">
        <f>IFERROR(IF(VLOOKUP($C4890,'MSCI Database'!$C:$R,9, FALSE)="","",VLOOKUP($C4890,'MSCI Database'!$C:$R,9, FALSE)),"")</f>
        <v>6</v>
      </c>
      <c r="W4890" s="165">
        <f t="shared" ca="1" si="183"/>
        <v>0</v>
      </c>
      <c r="X4890" s="236">
        <f>IFERROR(IF(VLOOKUP($C4890,'MSCI Database'!$C:$R,10, FALSE)="","",VLOOKUP($C4890,'MSCI Database'!$C:$R,10, FALSE)),"")</f>
        <v>2726</v>
      </c>
      <c r="Y4890" s="133" t="str">
        <f>IFERROR(IF(VLOOKUP($C4890,'MSCI Database'!$C:$R,11, FALSE)="","",VLOOKUP($C4890,'MSCI Database'!$C:$R,11, FALSE)),"")</f>
        <v>2019</v>
      </c>
      <c r="Z4890" s="133" t="str">
        <f>IFERROR(IF(VLOOKUP($C4890,'MSCI Database'!$C:$R,12, FALSE)="","",VLOOKUP($C4890,'MSCI Database'!$C:$R,12, FALSE)),"")</f>
        <v>Reported</v>
      </c>
      <c r="AA4890" s="202" t="str">
        <f>IFERROR(IF(VLOOKUP($C4890,'MSCI Database'!$C:$R,13, FALSE)="","",VLOOKUP($C4890,'MSCI Database'!$C:$R,13, FALSE)),"")</f>
        <v>Relatively robust practices for most ESG parameters; trails peers in data handling practices</v>
      </c>
    </row>
    <row r="4891" spans="1:27" s="130" customFormat="1" ht="15" hidden="1" customHeight="1" outlineLevel="1">
      <c r="A4891" s="130" t="s">
        <v>6839</v>
      </c>
      <c r="B4891" s="130" t="s">
        <v>6840</v>
      </c>
      <c r="C4891" s="130" t="s">
        <v>6841</v>
      </c>
      <c r="D4891" s="130" t="s">
        <v>12128</v>
      </c>
      <c r="E4891" s="130" t="s">
        <v>18690</v>
      </c>
      <c r="F4891" s="215">
        <v>1.7413027027039209E-2</v>
      </c>
      <c r="G4891" s="132" t="str">
        <f ca="1">IFERROR(_xll.BQL($A4891, "cur_mkt_cap(currency=EUR)")/1000000, " ")</f>
        <v xml:space="preserve"> </v>
      </c>
      <c r="M4891" s="308"/>
      <c r="N4891" s="215">
        <f t="shared" si="182"/>
        <v>1.8489923811110668E-4</v>
      </c>
      <c r="O4891" s="172" t="str">
        <f>IFERROR(IF(VLOOKUP($C4891,'MSCI Database'!$C:$R,2, FALSE)="","",VLOOKUP($C4891,'MSCI Database'!$C:$R,2, FALSE)),"")</f>
        <v>Media &amp; Entertainment</v>
      </c>
      <c r="P4891" s="186" t="str">
        <f>IFERROR(IF(VLOOKUP($C4891,'MSCI Database'!$C:$R,3, FALSE)="","",VLOOKUP($C4891,'MSCI Database'!$C:$R,3, FALSE)),"")</f>
        <v>CCC</v>
      </c>
      <c r="Q4891" s="164" t="str">
        <f>IFERROR(IF(VLOOKUP($C4891,'MSCI Database'!$C:$R,4, FALSE)="","",VLOOKUP($C4891,'MSCI Database'!$C:$R,4, FALSE)),"")</f>
        <v>0</v>
      </c>
      <c r="R4891" s="164">
        <f>IFERROR(IF(VLOOKUP($C4891,'MSCI Database'!$C:$R,5, FALSE)="","",VLOOKUP($C4891,'MSCI Database'!$C:$R,5, FALSE)),"")</f>
        <v>0.5</v>
      </c>
      <c r="S4891" s="164">
        <f>IFERROR(IF(VLOOKUP($C4891,'MSCI Database'!$C:$R,6, FALSE)="","",VLOOKUP($C4891,'MSCI Database'!$C:$R,6, FALSE)),"")</f>
        <v>7.8</v>
      </c>
      <c r="T4891" s="211">
        <f>IFERROR(IF(VLOOKUP($C4891,'MSCI Database'!$C:$R,7, FALSE)="","",VLOOKUP($C4891,'MSCI Database'!$C:$R,7, FALSE)),"")</f>
        <v>4.0999999999999996</v>
      </c>
      <c r="U4891" s="164">
        <f>IFERROR(IF(VLOOKUP($C4891,'MSCI Database'!$C:$R,8, FALSE)="","",VLOOKUP($C4891,'MSCI Database'!$C:$R,8, FALSE)),"")</f>
        <v>1.2</v>
      </c>
      <c r="V4891" s="175">
        <f>IFERROR(IF(VLOOKUP($C4891,'MSCI Database'!$C:$R,9, FALSE)="","",VLOOKUP($C4891,'MSCI Database'!$C:$R,9, FALSE)),"")</f>
        <v>2.8</v>
      </c>
      <c r="W4891" s="165">
        <f t="shared" ca="1" si="183"/>
        <v>0</v>
      </c>
      <c r="X4891" s="236">
        <f>IFERROR(IF(VLOOKUP($C4891,'MSCI Database'!$C:$R,10, FALSE)="","",VLOOKUP($C4891,'MSCI Database'!$C:$R,10, FALSE)),"")</f>
        <v>232386</v>
      </c>
      <c r="Y4891" s="133" t="str">
        <f>IFERROR(IF(VLOOKUP($C4891,'MSCI Database'!$C:$R,11, FALSE)="","",VLOOKUP($C4891,'MSCI Database'!$C:$R,11, FALSE)),"")</f>
        <v>2019</v>
      </c>
      <c r="Z4891" s="133" t="str">
        <f>IFERROR(IF(VLOOKUP($C4891,'MSCI Database'!$C:$R,12, FALSE)="","",VLOOKUP($C4891,'MSCI Database'!$C:$R,12, FALSE)),"")</f>
        <v>E.Segmt-Moderate</v>
      </c>
      <c r="AA4891" s="202" t="str">
        <f>IFERROR(IF(VLOOKUP($C4891,'MSCI Database'!$C:$R,13, FALSE)="","",VLOOKUP($C4891,'MSCI Database'!$C:$R,13, FALSE)),"")</f>
        <v>Governance and data security risks persist as the company braces for new challenges</v>
      </c>
    </row>
    <row r="4892" spans="1:27" s="130" customFormat="1" ht="15" hidden="1" customHeight="1" outlineLevel="1">
      <c r="A4892" s="130" t="s">
        <v>656</v>
      </c>
      <c r="B4892" s="130" t="s">
        <v>657</v>
      </c>
      <c r="C4892" s="130" t="s">
        <v>658</v>
      </c>
      <c r="D4892" s="130" t="s">
        <v>12128</v>
      </c>
      <c r="E4892" s="130" t="s">
        <v>18688</v>
      </c>
      <c r="F4892" s="215">
        <v>1.737650166114086E-2</v>
      </c>
      <c r="G4892" s="132" t="str">
        <f ca="1">IFERROR(_xll.BQL($A4892, "cur_mkt_cap(currency=EUR)")/1000000, " ")</f>
        <v xml:space="preserve"> </v>
      </c>
      <c r="M4892" s="308"/>
      <c r="N4892" s="215">
        <f t="shared" si="182"/>
        <v>1.8451139558861779E-4</v>
      </c>
      <c r="O4892" s="172" t="str">
        <f>IFERROR(IF(VLOOKUP($C4892,'MSCI Database'!$C:$R,2, FALSE)="","",VLOOKUP($C4892,'MSCI Database'!$C:$R,2, FALSE)),"")</f>
        <v>Asset Management &amp; Custody Banks</v>
      </c>
      <c r="P4892" s="186" t="str">
        <f>IFERROR(IF(VLOOKUP($C4892,'MSCI Database'!$C:$R,3, FALSE)="","",VLOOKUP($C4892,'MSCI Database'!$C:$R,3, FALSE)),"")</f>
        <v>A</v>
      </c>
      <c r="Q4892" s="164" t="str">
        <f>IFERROR(IF(VLOOKUP($C4892,'MSCI Database'!$C:$R,4, FALSE)="","",VLOOKUP($C4892,'MSCI Database'!$C:$R,4, FALSE)),"")</f>
        <v>0</v>
      </c>
      <c r="R4892" s="164">
        <f>IFERROR(IF(VLOOKUP($C4892,'MSCI Database'!$C:$R,5, FALSE)="","",VLOOKUP($C4892,'MSCI Database'!$C:$R,5, FALSE)),"")</f>
        <v>7.1</v>
      </c>
      <c r="S4892" s="164">
        <f>IFERROR(IF(VLOOKUP($C4892,'MSCI Database'!$C:$R,6, FALSE)="","",VLOOKUP($C4892,'MSCI Database'!$C:$R,6, FALSE)),"")</f>
        <v>10</v>
      </c>
      <c r="T4892" s="211">
        <f>IFERROR(IF(VLOOKUP($C4892,'MSCI Database'!$C:$R,7, FALSE)="","",VLOOKUP($C4892,'MSCI Database'!$C:$R,7, FALSE)),"")</f>
        <v>4.8</v>
      </c>
      <c r="U4892" s="164">
        <f>IFERROR(IF(VLOOKUP($C4892,'MSCI Database'!$C:$R,8, FALSE)="","",VLOOKUP($C4892,'MSCI Database'!$C:$R,8, FALSE)),"")</f>
        <v>5.7</v>
      </c>
      <c r="V4892" s="175">
        <f>IFERROR(IF(VLOOKUP($C4892,'MSCI Database'!$C:$R,9, FALSE)="","",VLOOKUP($C4892,'MSCI Database'!$C:$R,9, FALSE)),"")</f>
        <v>5.5</v>
      </c>
      <c r="W4892" s="165">
        <f t="shared" ca="1" si="183"/>
        <v>0</v>
      </c>
      <c r="X4892" s="236">
        <f>IFERROR(IF(VLOOKUP($C4892,'MSCI Database'!$C:$R,10, FALSE)="","",VLOOKUP($C4892,'MSCI Database'!$C:$R,10, FALSE)),"")</f>
        <v>11513</v>
      </c>
      <c r="Y4892" s="133" t="str">
        <f>IFERROR(IF(VLOOKUP($C4892,'MSCI Database'!$C:$R,11, FALSE)="","",VLOOKUP($C4892,'MSCI Database'!$C:$R,11, FALSE)),"")</f>
        <v>2019</v>
      </c>
      <c r="Z4892" s="133" t="str">
        <f>IFERROR(IF(VLOOKUP($C4892,'MSCI Database'!$C:$R,12, FALSE)="","",VLOOKUP($C4892,'MSCI Database'!$C:$R,12, FALSE)),"")</f>
        <v>Reported</v>
      </c>
      <c r="AA4892" s="202" t="str">
        <f>IFERROR(IF(VLOOKUP($C4892,'MSCI Database'!$C:$R,13, FALSE)="","",VLOOKUP($C4892,'MSCI Database'!$C:$R,13, FALSE)),"")</f>
        <v>Strong ESG Integration into investment management process; weak talent management initiatives</v>
      </c>
    </row>
    <row r="4893" spans="1:27" s="130" customFormat="1" ht="15" hidden="1" customHeight="1" outlineLevel="1">
      <c r="A4893" s="130" t="s">
        <v>4890</v>
      </c>
      <c r="B4893" s="130" t="s">
        <v>4891</v>
      </c>
      <c r="C4893" s="130" t="s">
        <v>4892</v>
      </c>
      <c r="D4893" s="130" t="s">
        <v>18678</v>
      </c>
      <c r="E4893" s="130" t="s">
        <v>18704</v>
      </c>
      <c r="F4893" s="215">
        <v>2.232318478071784E-3</v>
      </c>
      <c r="G4893" s="132" t="str">
        <f ca="1">IFERROR(_xll.BQL($A4893, "cur_mkt_cap(currency=EUR)")/1000000, " ")</f>
        <v xml:space="preserve"> </v>
      </c>
      <c r="M4893" s="308"/>
      <c r="N4893" s="215">
        <f t="shared" si="182"/>
        <v>2.3703746923259669E-5</v>
      </c>
      <c r="O4893" s="172" t="str">
        <f>IFERROR(IF(VLOOKUP($C4893,'MSCI Database'!$C:$R,2, FALSE)="","",VLOOKUP($C4893,'MSCI Database'!$C:$R,2, FALSE)),"")</f>
        <v>Real Estate Development &amp; Diversified Activities</v>
      </c>
      <c r="P4893" s="186" t="str">
        <f>IFERROR(IF(VLOOKUP($C4893,'MSCI Database'!$C:$R,3, FALSE)="","",VLOOKUP($C4893,'MSCI Database'!$C:$R,3, FALSE)),"")</f>
        <v>BB</v>
      </c>
      <c r="Q4893" s="164" t="str">
        <f>IFERROR(IF(VLOOKUP($C4893,'MSCI Database'!$C:$R,4, FALSE)="","",VLOOKUP($C4893,'MSCI Database'!$C:$R,4, FALSE)),"")</f>
        <v>1</v>
      </c>
      <c r="R4893" s="164">
        <f>IFERROR(IF(VLOOKUP($C4893,'MSCI Database'!$C:$R,5, FALSE)="","",VLOOKUP($C4893,'MSCI Database'!$C:$R,5, FALSE)),"")</f>
        <v>3.7</v>
      </c>
      <c r="S4893" s="164">
        <f>IFERROR(IF(VLOOKUP($C4893,'MSCI Database'!$C:$R,6, FALSE)="","",VLOOKUP($C4893,'MSCI Database'!$C:$R,6, FALSE)),"")</f>
        <v>3.9</v>
      </c>
      <c r="T4893" s="211">
        <f>IFERROR(IF(VLOOKUP($C4893,'MSCI Database'!$C:$R,7, FALSE)="","",VLOOKUP($C4893,'MSCI Database'!$C:$R,7, FALSE)),"")</f>
        <v>3.3</v>
      </c>
      <c r="U4893" s="164">
        <f>IFERROR(IF(VLOOKUP($C4893,'MSCI Database'!$C:$R,8, FALSE)="","",VLOOKUP($C4893,'MSCI Database'!$C:$R,8, FALSE)),"")</f>
        <v>4.4000000000000004</v>
      </c>
      <c r="V4893" s="175">
        <f>IFERROR(IF(VLOOKUP($C4893,'MSCI Database'!$C:$R,9, FALSE)="","",VLOOKUP($C4893,'MSCI Database'!$C:$R,9, FALSE)),"")</f>
        <v>3.9</v>
      </c>
      <c r="W4893" s="165">
        <f t="shared" ca="1" si="183"/>
        <v>0</v>
      </c>
      <c r="X4893" s="236">
        <f>IFERROR(IF(VLOOKUP($C4893,'MSCI Database'!$C:$R,10, FALSE)="","",VLOOKUP($C4893,'MSCI Database'!$C:$R,10, FALSE)),"")</f>
        <v>31059</v>
      </c>
      <c r="Y4893" s="133" t="str">
        <f>IFERROR(IF(VLOOKUP($C4893,'MSCI Database'!$C:$R,11, FALSE)="","",VLOOKUP($C4893,'MSCI Database'!$C:$R,11, FALSE)),"")</f>
        <v>2019</v>
      </c>
      <c r="Z4893" s="133" t="str">
        <f>IFERROR(IF(VLOOKUP($C4893,'MSCI Database'!$C:$R,12, FALSE)="","",VLOOKUP($C4893,'MSCI Database'!$C:$R,12, FALSE)),"")</f>
        <v>Reported</v>
      </c>
      <c r="AA4893" s="202" t="str">
        <f>IFERROR(IF(VLOOKUP($C4893,'MSCI Database'!$C:$R,13, FALSE)="","",VLOOKUP($C4893,'MSCI Database'!$C:$R,13, FALSE)),"")</f>
        <v>Strong governance focus, lacks a comprehensive health and safety management framework</v>
      </c>
    </row>
    <row r="4894" spans="1:27" s="130" customFormat="1" ht="15" hidden="1" customHeight="1" outlineLevel="1">
      <c r="A4894" s="130" t="s">
        <v>1016</v>
      </c>
      <c r="B4894" s="130" t="s">
        <v>1017</v>
      </c>
      <c r="C4894" s="130" t="s">
        <v>1018</v>
      </c>
      <c r="D4894" s="130" t="s">
        <v>12135</v>
      </c>
      <c r="E4894" s="130" t="s">
        <v>18707</v>
      </c>
      <c r="F4894" s="215">
        <v>1.3832321386481839E-2</v>
      </c>
      <c r="G4894" s="132" t="str">
        <f ca="1">IFERROR(_xll.BQL($A4894, "cur_mkt_cap(currency=EUR)")/1000000, " ")</f>
        <v xml:space="preserve"> </v>
      </c>
      <c r="M4894" s="308"/>
      <c r="N4894" s="215">
        <f t="shared" si="182"/>
        <v>1.468777187158213E-4</v>
      </c>
      <c r="O4894" s="172" t="str">
        <f>IFERROR(IF(VLOOKUP($C4894,'MSCI Database'!$C:$R,2, FALSE)="","",VLOOKUP($C4894,'MSCI Database'!$C:$R,2, FALSE)),"")</f>
        <v>Integrated Oil &amp; Gas</v>
      </c>
      <c r="P4894" s="186" t="str">
        <f>IFERROR(IF(VLOOKUP($C4894,'MSCI Database'!$C:$R,3, FALSE)="","",VLOOKUP($C4894,'MSCI Database'!$C:$R,3, FALSE)),"")</f>
        <v>BBB</v>
      </c>
      <c r="Q4894" s="164" t="str">
        <f>IFERROR(IF(VLOOKUP($C4894,'MSCI Database'!$C:$R,4, FALSE)="","",VLOOKUP($C4894,'MSCI Database'!$C:$R,4, FALSE)),"")</f>
        <v>0</v>
      </c>
      <c r="R4894" s="164">
        <f>IFERROR(IF(VLOOKUP($C4894,'MSCI Database'!$C:$R,5, FALSE)="","",VLOOKUP($C4894,'MSCI Database'!$C:$R,5, FALSE)),"")</f>
        <v>5.3</v>
      </c>
      <c r="S4894" s="164">
        <f>IFERROR(IF(VLOOKUP($C4894,'MSCI Database'!$C:$R,6, FALSE)="","",VLOOKUP($C4894,'MSCI Database'!$C:$R,6, FALSE)),"")</f>
        <v>4</v>
      </c>
      <c r="T4894" s="211">
        <f>IFERROR(IF(VLOOKUP($C4894,'MSCI Database'!$C:$R,7, FALSE)="","",VLOOKUP($C4894,'MSCI Database'!$C:$R,7, FALSE)),"")</f>
        <v>7.6</v>
      </c>
      <c r="U4894" s="164">
        <f>IFERROR(IF(VLOOKUP($C4894,'MSCI Database'!$C:$R,8, FALSE)="","",VLOOKUP($C4894,'MSCI Database'!$C:$R,8, FALSE)),"")</f>
        <v>5.2</v>
      </c>
      <c r="V4894" s="175">
        <f>IFERROR(IF(VLOOKUP($C4894,'MSCI Database'!$C:$R,9, FALSE)="","",VLOOKUP($C4894,'MSCI Database'!$C:$R,9, FALSE)),"")</f>
        <v>5.3</v>
      </c>
      <c r="W4894" s="165">
        <f t="shared" ca="1" si="183"/>
        <v>0</v>
      </c>
      <c r="X4894" s="236">
        <f>IFERROR(IF(VLOOKUP($C4894,'MSCI Database'!$C:$R,10, FALSE)="","",VLOOKUP($C4894,'MSCI Database'!$C:$R,10, FALSE)),"")</f>
        <v>16716191</v>
      </c>
      <c r="Y4894" s="133" t="str">
        <f>IFERROR(IF(VLOOKUP($C4894,'MSCI Database'!$C:$R,11, FALSE)="","",VLOOKUP($C4894,'MSCI Database'!$C:$R,11, FALSE)),"")</f>
        <v>2019</v>
      </c>
      <c r="Z4894" s="133" t="str">
        <f>IFERROR(IF(VLOOKUP($C4894,'MSCI Database'!$C:$R,12, FALSE)="","",VLOOKUP($C4894,'MSCI Database'!$C:$R,12, FALSE)),"")</f>
        <v>E.CSI</v>
      </c>
      <c r="AA4894" s="202" t="str">
        <f>IFERROR(IF(VLOOKUP($C4894,'MSCI Database'!$C:$R,13, FALSE)="","",VLOOKUP($C4894,'MSCI Database'!$C:$R,13, FALSE)),"")</f>
        <v>Oil sand operations heighten carbon-related risks</v>
      </c>
    </row>
    <row r="4895" spans="1:27" s="130" customFormat="1" ht="15" hidden="1" customHeight="1" outlineLevel="1">
      <c r="A4895" s="130" t="s">
        <v>6463</v>
      </c>
      <c r="B4895" s="130" t="s">
        <v>6464</v>
      </c>
      <c r="C4895" s="130" t="s">
        <v>6465</v>
      </c>
      <c r="D4895" s="130" t="s">
        <v>12128</v>
      </c>
      <c r="E4895" s="130" t="s">
        <v>18688</v>
      </c>
      <c r="F4895" s="215">
        <v>1.730176057082743E-2</v>
      </c>
      <c r="G4895" s="132" t="str">
        <f ca="1">IFERROR(_xll.BQL($A4895, "cur_mkt_cap(currency=EUR)")/1000000, " ")</f>
        <v xml:space="preserve"> </v>
      </c>
      <c r="M4895" s="308"/>
      <c r="N4895" s="215">
        <f t="shared" si="182"/>
        <v>1.8371776156777311E-4</v>
      </c>
      <c r="O4895" s="172" t="str">
        <f>IFERROR(IF(VLOOKUP($C4895,'MSCI Database'!$C:$R,2, FALSE)="","",VLOOKUP($C4895,'MSCI Database'!$C:$R,2, FALSE)),"")</f>
        <v>Property &amp; Casualty Insurance</v>
      </c>
      <c r="P4895" s="186" t="str">
        <f>IFERROR(IF(VLOOKUP($C4895,'MSCI Database'!$C:$R,3, FALSE)="","",VLOOKUP($C4895,'MSCI Database'!$C:$R,3, FALSE)),"")</f>
        <v>BB</v>
      </c>
      <c r="Q4895" s="164" t="str">
        <f>IFERROR(IF(VLOOKUP($C4895,'MSCI Database'!$C:$R,4, FALSE)="","",VLOOKUP($C4895,'MSCI Database'!$C:$R,4, FALSE)),"")</f>
        <v>1</v>
      </c>
      <c r="R4895" s="164">
        <f>IFERROR(IF(VLOOKUP($C4895,'MSCI Database'!$C:$R,5, FALSE)="","",VLOOKUP($C4895,'MSCI Database'!$C:$R,5, FALSE)),"")</f>
        <v>4.2</v>
      </c>
      <c r="S4895" s="164">
        <f>IFERROR(IF(VLOOKUP($C4895,'MSCI Database'!$C:$R,6, FALSE)="","",VLOOKUP($C4895,'MSCI Database'!$C:$R,6, FALSE)),"")</f>
        <v>2.4</v>
      </c>
      <c r="T4895" s="211">
        <f>IFERROR(IF(VLOOKUP($C4895,'MSCI Database'!$C:$R,7, FALSE)="","",VLOOKUP($C4895,'MSCI Database'!$C:$R,7, FALSE)),"")</f>
        <v>4.4000000000000004</v>
      </c>
      <c r="U4895" s="164">
        <f>IFERROR(IF(VLOOKUP($C4895,'MSCI Database'!$C:$R,8, FALSE)="","",VLOOKUP($C4895,'MSCI Database'!$C:$R,8, FALSE)),"")</f>
        <v>4.5999999999999996</v>
      </c>
      <c r="V4895" s="175">
        <f>IFERROR(IF(VLOOKUP($C4895,'MSCI Database'!$C:$R,9, FALSE)="","",VLOOKUP($C4895,'MSCI Database'!$C:$R,9, FALSE)),"")</f>
        <v>4.0999999999999996</v>
      </c>
      <c r="W4895" s="165">
        <f t="shared" ca="1" si="183"/>
        <v>0</v>
      </c>
      <c r="X4895" s="236">
        <f>IFERROR(IF(VLOOKUP($C4895,'MSCI Database'!$C:$R,10, FALSE)="","",VLOOKUP($C4895,'MSCI Database'!$C:$R,10, FALSE)),"")</f>
        <v>1429</v>
      </c>
      <c r="Y4895" s="133" t="str">
        <f>IFERROR(IF(VLOOKUP($C4895,'MSCI Database'!$C:$R,11, FALSE)="","",VLOOKUP($C4895,'MSCI Database'!$C:$R,11, FALSE)),"")</f>
        <v>2019</v>
      </c>
      <c r="Z4895" s="133" t="str">
        <f>IFERROR(IF(VLOOKUP($C4895,'MSCI Database'!$C:$R,12, FALSE)="","",VLOOKUP($C4895,'MSCI Database'!$C:$R,12, FALSE)),"")</f>
        <v>E.CSI</v>
      </c>
      <c r="AA4895" s="202" t="str">
        <f>IFERROR(IF(VLOOKUP($C4895,'MSCI Database'!$C:$R,13, FALSE)="","",VLOOKUP($C4895,'MSCI Database'!$C:$R,13, FALSE)),"")</f>
        <v>Enhanced oversight and improvement in talent management programs drive upgrade</v>
      </c>
    </row>
    <row r="4896" spans="1:27" s="130" customFormat="1" ht="15" hidden="1" customHeight="1" outlineLevel="1">
      <c r="A4896" s="130" t="s">
        <v>1224</v>
      </c>
      <c r="B4896" s="130" t="s">
        <v>1225</v>
      </c>
      <c r="C4896" s="130" t="s">
        <v>1226</v>
      </c>
      <c r="D4896" s="130" t="s">
        <v>18681</v>
      </c>
      <c r="E4896" s="130" t="s">
        <v>12133</v>
      </c>
      <c r="F4896" s="215">
        <v>1.8347601793376411E-2</v>
      </c>
      <c r="G4896" s="132" t="str">
        <f ca="1">IFERROR(_xll.BQL($A4896, "cur_mkt_cap(currency=EUR)")/1000000, " ")</f>
        <v xml:space="preserve"> </v>
      </c>
      <c r="M4896" s="308"/>
      <c r="N4896" s="215">
        <f t="shared" si="182"/>
        <v>1.9482296716667437E-4</v>
      </c>
      <c r="O4896" s="172" t="str">
        <f>IFERROR(IF(VLOOKUP($C4896,'MSCI Database'!$C:$R,2, FALSE)="","",VLOOKUP($C4896,'MSCI Database'!$C:$R,2, FALSE)),"")</f>
        <v>Health Care Equipment &amp; Supplies</v>
      </c>
      <c r="P4896" s="186" t="str">
        <f>IFERROR(IF(VLOOKUP($C4896,'MSCI Database'!$C:$R,3, FALSE)="","",VLOOKUP($C4896,'MSCI Database'!$C:$R,3, FALSE)),"")</f>
        <v>A</v>
      </c>
      <c r="Q4896" s="164" t="str">
        <f>IFERROR(IF(VLOOKUP($C4896,'MSCI Database'!$C:$R,4, FALSE)="","",VLOOKUP($C4896,'MSCI Database'!$C:$R,4, FALSE)),"")</f>
        <v>0</v>
      </c>
      <c r="R4896" s="164">
        <f>IFERROR(IF(VLOOKUP($C4896,'MSCI Database'!$C:$R,5, FALSE)="","",VLOOKUP($C4896,'MSCI Database'!$C:$R,5, FALSE)),"")</f>
        <v>7</v>
      </c>
      <c r="S4896" s="164">
        <f>IFERROR(IF(VLOOKUP($C4896,'MSCI Database'!$C:$R,6, FALSE)="","",VLOOKUP($C4896,'MSCI Database'!$C:$R,6, FALSE)),"")</f>
        <v>9.5</v>
      </c>
      <c r="T4896" s="211">
        <f>IFERROR(IF(VLOOKUP($C4896,'MSCI Database'!$C:$R,7, FALSE)="","",VLOOKUP($C4896,'MSCI Database'!$C:$R,7, FALSE)),"")</f>
        <v>7.1</v>
      </c>
      <c r="U4896" s="164">
        <f>IFERROR(IF(VLOOKUP($C4896,'MSCI Database'!$C:$R,8, FALSE)="","",VLOOKUP($C4896,'MSCI Database'!$C:$R,8, FALSE)),"")</f>
        <v>5.6</v>
      </c>
      <c r="V4896" s="175">
        <f>IFERROR(IF(VLOOKUP($C4896,'MSCI Database'!$C:$R,9, FALSE)="","",VLOOKUP($C4896,'MSCI Database'!$C:$R,9, FALSE)),"")</f>
        <v>6.6</v>
      </c>
      <c r="W4896" s="165">
        <f t="shared" ca="1" si="183"/>
        <v>0</v>
      </c>
      <c r="X4896" s="236">
        <f>IFERROR(IF(VLOOKUP($C4896,'MSCI Database'!$C:$R,10, FALSE)="","",VLOOKUP($C4896,'MSCI Database'!$C:$R,10, FALSE)),"")</f>
        <v>10471</v>
      </c>
      <c r="Y4896" s="133" t="str">
        <f>IFERROR(IF(VLOOKUP($C4896,'MSCI Database'!$C:$R,11, FALSE)="","",VLOOKUP($C4896,'MSCI Database'!$C:$R,11, FALSE)),"")</f>
        <v>2020</v>
      </c>
      <c r="Z4896" s="133" t="str">
        <f>IFERROR(IF(VLOOKUP($C4896,'MSCI Database'!$C:$R,12, FALSE)="","",VLOOKUP($C4896,'MSCI Database'!$C:$R,12, FALSE)),"")</f>
        <v>Reported</v>
      </c>
      <c r="AA4896" s="202" t="str">
        <f>IFERROR(IF(VLOOKUP($C4896,'MSCI Database'!$C:$R,13, FALSE)="","",VLOOKUP($C4896,'MSCI Database'!$C:$R,13, FALSE)),"")</f>
        <v>Governance and product quality performance continue to stand out among peers</v>
      </c>
    </row>
    <row r="4897" spans="1:27" s="130" customFormat="1" ht="15" hidden="1" customHeight="1" outlineLevel="1">
      <c r="A4897" s="130" t="s">
        <v>5043</v>
      </c>
      <c r="B4897" s="130" t="s">
        <v>5044</v>
      </c>
      <c r="C4897" s="130" t="s">
        <v>5045</v>
      </c>
      <c r="D4897" s="130" t="s">
        <v>18718</v>
      </c>
      <c r="E4897" s="130" t="s">
        <v>18682</v>
      </c>
      <c r="F4897" s="215">
        <v>4.3286629691096533E-3</v>
      </c>
      <c r="G4897" s="132" t="str">
        <f ca="1">IFERROR(_xll.BQL($A4897, "cur_mkt_cap(currency=EUR)")/1000000, " ")</f>
        <v xml:space="preserve"> </v>
      </c>
      <c r="M4897" s="308"/>
      <c r="N4897" s="215">
        <f t="shared" si="182"/>
        <v>4.5963661790986412E-5</v>
      </c>
      <c r="O4897" s="172" t="str">
        <f>IFERROR(IF(VLOOKUP($C4897,'MSCI Database'!$C:$R,2, FALSE)="","",VLOOKUP($C4897,'MSCI Database'!$C:$R,2, FALSE)),"")</f>
        <v>Retail - Consumer Discretionary</v>
      </c>
      <c r="P4897" s="186" t="str">
        <f>IFERROR(IF(VLOOKUP($C4897,'MSCI Database'!$C:$R,3, FALSE)="","",VLOOKUP($C4897,'MSCI Database'!$C:$R,3, FALSE)),"")</f>
        <v>BB</v>
      </c>
      <c r="Q4897" s="164" t="str">
        <f>IFERROR(IF(VLOOKUP($C4897,'MSCI Database'!$C:$R,4, FALSE)="","",VLOOKUP($C4897,'MSCI Database'!$C:$R,4, FALSE)),"")</f>
        <v/>
      </c>
      <c r="R4897" s="164">
        <f>IFERROR(IF(VLOOKUP($C4897,'MSCI Database'!$C:$R,5, FALSE)="","",VLOOKUP($C4897,'MSCI Database'!$C:$R,5, FALSE)),"")</f>
        <v>4.0999999999999996</v>
      </c>
      <c r="S4897" s="164">
        <f>IFERROR(IF(VLOOKUP($C4897,'MSCI Database'!$C:$R,6, FALSE)="","",VLOOKUP($C4897,'MSCI Database'!$C:$R,6, FALSE)),"")</f>
        <v>5.8</v>
      </c>
      <c r="T4897" s="211">
        <f>IFERROR(IF(VLOOKUP($C4897,'MSCI Database'!$C:$R,7, FALSE)="","",VLOOKUP($C4897,'MSCI Database'!$C:$R,7, FALSE)),"")</f>
        <v>3.3</v>
      </c>
      <c r="U4897" s="164">
        <f>IFERROR(IF(VLOOKUP($C4897,'MSCI Database'!$C:$R,8, FALSE)="","",VLOOKUP($C4897,'MSCI Database'!$C:$R,8, FALSE)),"")</f>
        <v>4.4000000000000004</v>
      </c>
      <c r="V4897" s="175">
        <f>IFERROR(IF(VLOOKUP($C4897,'MSCI Database'!$C:$R,9, FALSE)="","",VLOOKUP($C4897,'MSCI Database'!$C:$R,9, FALSE)),"")</f>
        <v>4.0999999999999996</v>
      </c>
      <c r="W4897" s="165">
        <f t="shared" ca="1" si="183"/>
        <v>0</v>
      </c>
      <c r="X4897" s="236">
        <f>IFERROR(IF(VLOOKUP($C4897,'MSCI Database'!$C:$R,10, FALSE)="","",VLOOKUP($C4897,'MSCI Database'!$C:$R,10, FALSE)),"")</f>
        <v>6134</v>
      </c>
      <c r="Y4897" s="133" t="str">
        <f>IFERROR(IF(VLOOKUP($C4897,'MSCI Database'!$C:$R,11, FALSE)="","",VLOOKUP($C4897,'MSCI Database'!$C:$R,11, FALSE)),"")</f>
        <v>2019</v>
      </c>
      <c r="Z4897" s="133" t="str">
        <f>IFERROR(IF(VLOOKUP($C4897,'MSCI Database'!$C:$R,12, FALSE)="","",VLOOKUP($C4897,'MSCI Database'!$C:$R,12, FALSE)),"")</f>
        <v>E.Segmt-Low</v>
      </c>
      <c r="AA4897" s="202" t="str">
        <f>IFERROR(IF(VLOOKUP($C4897,'MSCI Database'!$C:$R,13, FALSE)="","",VLOOKUP($C4897,'MSCI Database'!$C:$R,13, FALSE)),"")</f>
        <v>Limited data protection measures and weak board structure underpin the rating</v>
      </c>
    </row>
    <row r="4898" spans="1:27" s="130" customFormat="1" ht="15" hidden="1" customHeight="1" outlineLevel="1">
      <c r="A4898" s="130" t="s">
        <v>7499</v>
      </c>
      <c r="B4898" s="130" t="s">
        <v>7500</v>
      </c>
      <c r="C4898" s="130" t="s">
        <v>7501</v>
      </c>
      <c r="D4898" s="130" t="s">
        <v>12128</v>
      </c>
      <c r="E4898" s="130" t="s">
        <v>12133</v>
      </c>
      <c r="F4898" s="215">
        <v>1.72115276233386E-2</v>
      </c>
      <c r="G4898" s="132" t="str">
        <f ca="1">IFERROR(_xll.BQL($A4898, "cur_mkt_cap(currency=EUR)")/1000000, " ")</f>
        <v xml:space="preserve"> </v>
      </c>
      <c r="M4898" s="308"/>
      <c r="N4898" s="215">
        <f t="shared" si="182"/>
        <v>1.8275962814172966E-4</v>
      </c>
      <c r="O4898" s="172" t="str">
        <f>IFERROR(IF(VLOOKUP($C4898,'MSCI Database'!$C:$R,2, FALSE)="","",VLOOKUP($C4898,'MSCI Database'!$C:$R,2, FALSE)),"")</f>
        <v>Health Care Equipment &amp; Supplies</v>
      </c>
      <c r="P4898" s="186" t="str">
        <f>IFERROR(IF(VLOOKUP($C4898,'MSCI Database'!$C:$R,3, FALSE)="","",VLOOKUP($C4898,'MSCI Database'!$C:$R,3, FALSE)),"")</f>
        <v>BB</v>
      </c>
      <c r="Q4898" s="164" t="str">
        <f>IFERROR(IF(VLOOKUP($C4898,'MSCI Database'!$C:$R,4, FALSE)="","",VLOOKUP($C4898,'MSCI Database'!$C:$R,4, FALSE)),"")</f>
        <v>1</v>
      </c>
      <c r="R4898" s="164">
        <f>IFERROR(IF(VLOOKUP($C4898,'MSCI Database'!$C:$R,5, FALSE)="","",VLOOKUP($C4898,'MSCI Database'!$C:$R,5, FALSE)),"")</f>
        <v>3.9</v>
      </c>
      <c r="S4898" s="164">
        <f>IFERROR(IF(VLOOKUP($C4898,'MSCI Database'!$C:$R,6, FALSE)="","",VLOOKUP($C4898,'MSCI Database'!$C:$R,6, FALSE)),"")</f>
        <v>6.5</v>
      </c>
      <c r="T4898" s="211">
        <f>IFERROR(IF(VLOOKUP($C4898,'MSCI Database'!$C:$R,7, FALSE)="","",VLOOKUP($C4898,'MSCI Database'!$C:$R,7, FALSE)),"")</f>
        <v>4.8</v>
      </c>
      <c r="U4898" s="164">
        <f>IFERROR(IF(VLOOKUP($C4898,'MSCI Database'!$C:$R,8, FALSE)="","",VLOOKUP($C4898,'MSCI Database'!$C:$R,8, FALSE)),"")</f>
        <v>4.9000000000000004</v>
      </c>
      <c r="V4898" s="175">
        <f>IFERROR(IF(VLOOKUP($C4898,'MSCI Database'!$C:$R,9, FALSE)="","",VLOOKUP($C4898,'MSCI Database'!$C:$R,9, FALSE)),"")</f>
        <v>4.9000000000000004</v>
      </c>
      <c r="W4898" s="165">
        <f t="shared" ca="1" si="183"/>
        <v>0</v>
      </c>
      <c r="X4898" s="236">
        <f>IFERROR(IF(VLOOKUP($C4898,'MSCI Database'!$C:$R,10, FALSE)="","",VLOOKUP($C4898,'MSCI Database'!$C:$R,10, FALSE)),"")</f>
        <v>17553</v>
      </c>
      <c r="Y4898" s="133" t="str">
        <f>IFERROR(IF(VLOOKUP($C4898,'MSCI Database'!$C:$R,11, FALSE)="","",VLOOKUP($C4898,'MSCI Database'!$C:$R,11, FALSE)),"")</f>
        <v>2019</v>
      </c>
      <c r="Z4898" s="133" t="str">
        <f>IFERROR(IF(VLOOKUP($C4898,'MSCI Database'!$C:$R,12, FALSE)="","",VLOOKUP($C4898,'MSCI Database'!$C:$R,12, FALSE)),"")</f>
        <v>E.Segmt-Moderately Low</v>
      </c>
      <c r="AA4898" s="202" t="str">
        <f>IFERROR(IF(VLOOKUP($C4898,'MSCI Database'!$C:$R,13, FALSE)="","",VLOOKUP($C4898,'MSCI Database'!$C:$R,13, FALSE)),"")</f>
        <v>On par with peers in corporate governance practices; but employee-centered programs appear limited</v>
      </c>
    </row>
    <row r="4899" spans="1:27" s="130" customFormat="1" ht="15" hidden="1" customHeight="1" outlineLevel="1">
      <c r="A4899" s="130" t="s">
        <v>2631</v>
      </c>
      <c r="B4899" s="130" t="s">
        <v>2632</v>
      </c>
      <c r="C4899" s="130" t="s">
        <v>2633</v>
      </c>
      <c r="D4899" s="130" t="s">
        <v>18686</v>
      </c>
      <c r="E4899" s="130" t="s">
        <v>18674</v>
      </c>
      <c r="F4899" s="215">
        <v>1.719525869658866E-2</v>
      </c>
      <c r="G4899" s="132" t="str">
        <f ca="1">IFERROR(_xll.BQL($A4899, "cur_mkt_cap(currency=EUR)")/1000000, " ")</f>
        <v xml:space="preserve"> </v>
      </c>
      <c r="M4899" s="308"/>
      <c r="N4899" s="215">
        <f t="shared" si="182"/>
        <v>1.8258687746740528E-4</v>
      </c>
      <c r="O4899" s="172" t="str">
        <f>IFERROR(IF(VLOOKUP($C4899,'MSCI Database'!$C:$R,2, FALSE)="","",VLOOKUP($C4899,'MSCI Database'!$C:$R,2, FALSE)),"")</f>
        <v>Beverages</v>
      </c>
      <c r="P4899" s="186" t="str">
        <f>IFERROR(IF(VLOOKUP($C4899,'MSCI Database'!$C:$R,3, FALSE)="","",VLOOKUP($C4899,'MSCI Database'!$C:$R,3, FALSE)),"")</f>
        <v>AAA</v>
      </c>
      <c r="Q4899" s="164" t="str">
        <f>IFERROR(IF(VLOOKUP($C4899,'MSCI Database'!$C:$R,4, FALSE)="","",VLOOKUP($C4899,'MSCI Database'!$C:$R,4, FALSE)),"")</f>
        <v>0</v>
      </c>
      <c r="R4899" s="164">
        <f>IFERROR(IF(VLOOKUP($C4899,'MSCI Database'!$C:$R,5, FALSE)="","",VLOOKUP($C4899,'MSCI Database'!$C:$R,5, FALSE)),"")</f>
        <v>8.6</v>
      </c>
      <c r="S4899" s="164">
        <f>IFERROR(IF(VLOOKUP($C4899,'MSCI Database'!$C:$R,6, FALSE)="","",VLOOKUP($C4899,'MSCI Database'!$C:$R,6, FALSE)),"")</f>
        <v>7.2</v>
      </c>
      <c r="T4899" s="211">
        <f>IFERROR(IF(VLOOKUP($C4899,'MSCI Database'!$C:$R,7, FALSE)="","",VLOOKUP($C4899,'MSCI Database'!$C:$R,7, FALSE)),"")</f>
        <v>5.8</v>
      </c>
      <c r="U4899" s="164">
        <f>IFERROR(IF(VLOOKUP($C4899,'MSCI Database'!$C:$R,8, FALSE)="","",VLOOKUP($C4899,'MSCI Database'!$C:$R,8, FALSE)),"")</f>
        <v>5.4</v>
      </c>
      <c r="V4899" s="175">
        <f>IFERROR(IF(VLOOKUP($C4899,'MSCI Database'!$C:$R,9, FALSE)="","",VLOOKUP($C4899,'MSCI Database'!$C:$R,9, FALSE)),"")</f>
        <v>6.2</v>
      </c>
      <c r="W4899" s="165">
        <f t="shared" ca="1" si="183"/>
        <v>0</v>
      </c>
      <c r="X4899" s="236">
        <f>IFERROR(IF(VLOOKUP($C4899,'MSCI Database'!$C:$R,10, FALSE)="","",VLOOKUP($C4899,'MSCI Database'!$C:$R,10, FALSE)),"")</f>
        <v>408017</v>
      </c>
      <c r="Y4899" s="133" t="str">
        <f>IFERROR(IF(VLOOKUP($C4899,'MSCI Database'!$C:$R,11, FALSE)="","",VLOOKUP($C4899,'MSCI Database'!$C:$R,11, FALSE)),"")</f>
        <v>2019</v>
      </c>
      <c r="Z4899" s="133" t="str">
        <f>IFERROR(IF(VLOOKUP($C4899,'MSCI Database'!$C:$R,12, FALSE)="","",VLOOKUP($C4899,'MSCI Database'!$C:$R,12, FALSE)),"")</f>
        <v>Reported</v>
      </c>
      <c r="AA4899" s="202" t="str">
        <f>IFERROR(IF(VLOOKUP($C4899,'MSCI Database'!$C:$R,13, FALSE)="","",VLOOKUP($C4899,'MSCI Database'!$C:$R,13, FALSE)),"")</f>
        <v>Best-in-class sustainability targets and environmental performance across its value chain</v>
      </c>
    </row>
    <row r="4900" spans="1:27" s="130" customFormat="1" ht="15" hidden="1" customHeight="1" outlineLevel="1">
      <c r="A4900" s="130" t="s">
        <v>2502</v>
      </c>
      <c r="B4900" s="130" t="s">
        <v>2503</v>
      </c>
      <c r="C4900" s="130" t="s">
        <v>2504</v>
      </c>
      <c r="D4900" s="130" t="s">
        <v>18686</v>
      </c>
      <c r="E4900" s="130" t="s">
        <v>18673</v>
      </c>
      <c r="F4900" s="215">
        <v>2.3671847230161872E-2</v>
      </c>
      <c r="G4900" s="132" t="str">
        <f ca="1">IFERROR(_xll.BQL($A4900, "cur_mkt_cap(currency=EUR)")/1000000, " ")</f>
        <v xml:space="preserve"> </v>
      </c>
      <c r="M4900" s="308"/>
      <c r="N4900" s="215">
        <f t="shared" si="182"/>
        <v>2.5135816482354937E-4</v>
      </c>
      <c r="O4900" s="172" t="str">
        <f>IFERROR(IF(VLOOKUP($C4900,'MSCI Database'!$C:$R,2, FALSE)="","",VLOOKUP($C4900,'MSCI Database'!$C:$R,2, FALSE)),"")</f>
        <v>Professional Services</v>
      </c>
      <c r="P4900" s="186" t="str">
        <f>IFERROR(IF(VLOOKUP($C4900,'MSCI Database'!$C:$R,3, FALSE)="","",VLOOKUP($C4900,'MSCI Database'!$C:$R,3, FALSE)),"")</f>
        <v>AA</v>
      </c>
      <c r="Q4900" s="164" t="str">
        <f>IFERROR(IF(VLOOKUP($C4900,'MSCI Database'!$C:$R,4, FALSE)="","",VLOOKUP($C4900,'MSCI Database'!$C:$R,4, FALSE)),"")</f>
        <v>0</v>
      </c>
      <c r="R4900" s="164">
        <f>IFERROR(IF(VLOOKUP($C4900,'MSCI Database'!$C:$R,5, FALSE)="","",VLOOKUP($C4900,'MSCI Database'!$C:$R,5, FALSE)),"")</f>
        <v>8.5</v>
      </c>
      <c r="S4900" s="164">
        <f>IFERROR(IF(VLOOKUP($C4900,'MSCI Database'!$C:$R,6, FALSE)="","",VLOOKUP($C4900,'MSCI Database'!$C:$R,6, FALSE)),"")</f>
        <v>10</v>
      </c>
      <c r="T4900" s="211">
        <f>IFERROR(IF(VLOOKUP($C4900,'MSCI Database'!$C:$R,7, FALSE)="","",VLOOKUP($C4900,'MSCI Database'!$C:$R,7, FALSE)),"")</f>
        <v>5.6</v>
      </c>
      <c r="U4900" s="164">
        <f>IFERROR(IF(VLOOKUP($C4900,'MSCI Database'!$C:$R,8, FALSE)="","",VLOOKUP($C4900,'MSCI Database'!$C:$R,8, FALSE)),"")</f>
        <v>7.6</v>
      </c>
      <c r="V4900" s="175">
        <f>IFERROR(IF(VLOOKUP($C4900,'MSCI Database'!$C:$R,9, FALSE)="","",VLOOKUP($C4900,'MSCI Database'!$C:$R,9, FALSE)),"")</f>
        <v>6.7</v>
      </c>
      <c r="W4900" s="165">
        <f t="shared" ca="1" si="183"/>
        <v>0</v>
      </c>
      <c r="X4900" s="236">
        <f>IFERROR(IF(VLOOKUP($C4900,'MSCI Database'!$C:$R,10, FALSE)="","",VLOOKUP($C4900,'MSCI Database'!$C:$R,10, FALSE)),"")</f>
        <v>193644</v>
      </c>
      <c r="Y4900" s="133" t="str">
        <f>IFERROR(IF(VLOOKUP($C4900,'MSCI Database'!$C:$R,11, FALSE)="","",VLOOKUP($C4900,'MSCI Database'!$C:$R,11, FALSE)),"")</f>
        <v>2019</v>
      </c>
      <c r="Z4900" s="133" t="str">
        <f>IFERROR(IF(VLOOKUP($C4900,'MSCI Database'!$C:$R,12, FALSE)="","",VLOOKUP($C4900,'MSCI Database'!$C:$R,12, FALSE)),"")</f>
        <v>Reported</v>
      </c>
      <c r="AA4900" s="202" t="str">
        <f>IFERROR(IF(VLOOKUP($C4900,'MSCI Database'!$C:$R,13, FALSE)="","",VLOOKUP($C4900,'MSCI Database'!$C:$R,13, FALSE)),"")</f>
        <v>Conscious effort to improve data protection mechanisms, continues to expand service portfolio</v>
      </c>
    </row>
    <row r="4901" spans="1:27" s="130" customFormat="1" ht="15" hidden="1" customHeight="1" outlineLevel="1">
      <c r="A4901" s="130" t="s">
        <v>2074</v>
      </c>
      <c r="B4901" s="130" t="s">
        <v>2075</v>
      </c>
      <c r="C4901" s="130" t="s">
        <v>2076</v>
      </c>
      <c r="D4901" s="130" t="s">
        <v>12130</v>
      </c>
      <c r="E4901" s="130" t="s">
        <v>18688</v>
      </c>
      <c r="F4901" s="215">
        <v>2.0060716684250541E-2</v>
      </c>
      <c r="G4901" s="132" t="str">
        <f ca="1">IFERROR(_xll.BQL($A4901, "cur_mkt_cap(currency=EUR)")/1000000, " ")</f>
        <v xml:space="preserve"> </v>
      </c>
      <c r="M4901" s="308"/>
      <c r="N4901" s="215">
        <f t="shared" si="182"/>
        <v>2.1301358029944897E-4</v>
      </c>
      <c r="O4901" s="172" t="str">
        <f>IFERROR(IF(VLOOKUP($C4901,'MSCI Database'!$C:$R,2, FALSE)="","",VLOOKUP($C4901,'MSCI Database'!$C:$R,2, FALSE)),"")</f>
        <v>Banks</v>
      </c>
      <c r="P4901" s="186" t="str">
        <f>IFERROR(IF(VLOOKUP($C4901,'MSCI Database'!$C:$R,3, FALSE)="","",VLOOKUP($C4901,'MSCI Database'!$C:$R,3, FALSE)),"")</f>
        <v>AA</v>
      </c>
      <c r="Q4901" s="164" t="str">
        <f>IFERROR(IF(VLOOKUP($C4901,'MSCI Database'!$C:$R,4, FALSE)="","",VLOOKUP($C4901,'MSCI Database'!$C:$R,4, FALSE)),"")</f>
        <v>0</v>
      </c>
      <c r="R4901" s="164">
        <f>IFERROR(IF(VLOOKUP($C4901,'MSCI Database'!$C:$R,5, FALSE)="","",VLOOKUP($C4901,'MSCI Database'!$C:$R,5, FALSE)),"")</f>
        <v>8.5</v>
      </c>
      <c r="S4901" s="164">
        <f>IFERROR(IF(VLOOKUP($C4901,'MSCI Database'!$C:$R,6, FALSE)="","",VLOOKUP($C4901,'MSCI Database'!$C:$R,6, FALSE)),"")</f>
        <v>7.5</v>
      </c>
      <c r="T4901" s="211">
        <f>IFERROR(IF(VLOOKUP($C4901,'MSCI Database'!$C:$R,7, FALSE)="","",VLOOKUP($C4901,'MSCI Database'!$C:$R,7, FALSE)),"")</f>
        <v>5.9</v>
      </c>
      <c r="U4901" s="164">
        <f>IFERROR(IF(VLOOKUP($C4901,'MSCI Database'!$C:$R,8, FALSE)="","",VLOOKUP($C4901,'MSCI Database'!$C:$R,8, FALSE)),"")</f>
        <v>5.9</v>
      </c>
      <c r="V4901" s="175">
        <f>IFERROR(IF(VLOOKUP($C4901,'MSCI Database'!$C:$R,9, FALSE)="","",VLOOKUP($C4901,'MSCI Database'!$C:$R,9, FALSE)),"")</f>
        <v>6.1</v>
      </c>
      <c r="W4901" s="165">
        <f t="shared" ca="1" si="183"/>
        <v>0</v>
      </c>
      <c r="X4901" s="236">
        <f>IFERROR(IF(VLOOKUP($C4901,'MSCI Database'!$C:$R,10, FALSE)="","",VLOOKUP($C4901,'MSCI Database'!$C:$R,10, FALSE)),"")</f>
        <v>5925</v>
      </c>
      <c r="Y4901" s="133" t="str">
        <f>IFERROR(IF(VLOOKUP($C4901,'MSCI Database'!$C:$R,11, FALSE)="","",VLOOKUP($C4901,'MSCI Database'!$C:$R,11, FALSE)),"")</f>
        <v>2019</v>
      </c>
      <c r="Z4901" s="133" t="str">
        <f>IFERROR(IF(VLOOKUP($C4901,'MSCI Database'!$C:$R,12, FALSE)="","",VLOOKUP($C4901,'MSCI Database'!$C:$R,12, FALSE)),"")</f>
        <v>Reported</v>
      </c>
      <c r="AA4901" s="202" t="str">
        <f>IFERROR(IF(VLOOKUP($C4901,'MSCI Database'!$C:$R,13, FALSE)="","",VLOOKUP($C4901,'MSCI Database'!$C:$R,13, FALSE)),"")</f>
        <v>Merger with Bankia may pose human capital challenges but bank has strong talent retention programs</v>
      </c>
    </row>
    <row r="4902" spans="1:27" s="130" customFormat="1" ht="15" hidden="1" customHeight="1" outlineLevel="1">
      <c r="A4902" s="130" t="s">
        <v>5310</v>
      </c>
      <c r="B4902" s="130" t="s">
        <v>5311</v>
      </c>
      <c r="C4902" s="130" t="s">
        <v>5312</v>
      </c>
      <c r="D4902" s="130" t="s">
        <v>18683</v>
      </c>
      <c r="E4902" s="130" t="s">
        <v>12133</v>
      </c>
      <c r="F4902" s="215">
        <v>1.703351522492599E-2</v>
      </c>
      <c r="G4902" s="132" t="str">
        <f ca="1">IFERROR(_xll.BQL($A4902, "cur_mkt_cap(currency=EUR)")/1000000, " ")</f>
        <v xml:space="preserve"> </v>
      </c>
      <c r="M4902" s="308"/>
      <c r="N4902" s="215">
        <f t="shared" si="182"/>
        <v>1.8086941360351567E-4</v>
      </c>
      <c r="O4902" s="172" t="str">
        <f>IFERROR(IF(VLOOKUP($C4902,'MSCI Database'!$C:$R,2, FALSE)="","",VLOOKUP($C4902,'MSCI Database'!$C:$R,2, FALSE)),"")</f>
        <v>Health Care Equipment &amp; Supplies</v>
      </c>
      <c r="P4902" s="186" t="str">
        <f>IFERROR(IF(VLOOKUP($C4902,'MSCI Database'!$C:$R,3, FALSE)="","",VLOOKUP($C4902,'MSCI Database'!$C:$R,3, FALSE)),"")</f>
        <v>A</v>
      </c>
      <c r="Q4902" s="164" t="str">
        <f>IFERROR(IF(VLOOKUP($C4902,'MSCI Database'!$C:$R,4, FALSE)="","",VLOOKUP($C4902,'MSCI Database'!$C:$R,4, FALSE)),"")</f>
        <v>0</v>
      </c>
      <c r="R4902" s="164">
        <f>IFERROR(IF(VLOOKUP($C4902,'MSCI Database'!$C:$R,5, FALSE)="","",VLOOKUP($C4902,'MSCI Database'!$C:$R,5, FALSE)),"")</f>
        <v>6</v>
      </c>
      <c r="S4902" s="164">
        <f>IFERROR(IF(VLOOKUP($C4902,'MSCI Database'!$C:$R,6, FALSE)="","",VLOOKUP($C4902,'MSCI Database'!$C:$R,6, FALSE)),"")</f>
        <v>10</v>
      </c>
      <c r="T4902" s="211">
        <f>IFERROR(IF(VLOOKUP($C4902,'MSCI Database'!$C:$R,7, FALSE)="","",VLOOKUP($C4902,'MSCI Database'!$C:$R,7, FALSE)),"")</f>
        <v>6.1</v>
      </c>
      <c r="U4902" s="164">
        <f>IFERROR(IF(VLOOKUP($C4902,'MSCI Database'!$C:$R,8, FALSE)="","",VLOOKUP($C4902,'MSCI Database'!$C:$R,8, FALSE)),"")</f>
        <v>5.0999999999999996</v>
      </c>
      <c r="V4902" s="175">
        <f>IFERROR(IF(VLOOKUP($C4902,'MSCI Database'!$C:$R,9, FALSE)="","",VLOOKUP($C4902,'MSCI Database'!$C:$R,9, FALSE)),"")</f>
        <v>5.8</v>
      </c>
      <c r="W4902" s="165">
        <f t="shared" ca="1" si="183"/>
        <v>0</v>
      </c>
      <c r="X4902" s="236">
        <f>IFERROR(IF(VLOOKUP($C4902,'MSCI Database'!$C:$R,10, FALSE)="","",VLOOKUP($C4902,'MSCI Database'!$C:$R,10, FALSE)),"")</f>
        <v>29348</v>
      </c>
      <c r="Y4902" s="133" t="str">
        <f>IFERROR(IF(VLOOKUP($C4902,'MSCI Database'!$C:$R,11, FALSE)="","",VLOOKUP($C4902,'MSCI Database'!$C:$R,11, FALSE)),"")</f>
        <v>2019</v>
      </c>
      <c r="Z4902" s="133" t="str">
        <f>IFERROR(IF(VLOOKUP($C4902,'MSCI Database'!$C:$R,12, FALSE)="","",VLOOKUP($C4902,'MSCI Database'!$C:$R,12, FALSE)),"")</f>
        <v>Reported</v>
      </c>
      <c r="AA4902" s="202" t="str">
        <f>IFERROR(IF(VLOOKUP($C4902,'MSCI Database'!$C:$R,13, FALSE)="","",VLOOKUP($C4902,'MSCI Database'!$C:$R,13, FALSE)),"")</f>
        <v>Comprehensive talent retention strategies; industry-typical governance practices</v>
      </c>
    </row>
    <row r="4903" spans="1:27" s="130" customFormat="1" ht="15" hidden="1" customHeight="1" outlineLevel="1">
      <c r="A4903" s="130" t="s">
        <v>5143</v>
      </c>
      <c r="B4903" s="130" t="s">
        <v>5144</v>
      </c>
      <c r="C4903" s="130" t="s">
        <v>5145</v>
      </c>
      <c r="D4903" s="130" t="s">
        <v>18719</v>
      </c>
      <c r="E4903" s="130" t="s">
        <v>18674</v>
      </c>
      <c r="F4903" s="215">
        <v>4.0835648850097161E-3</v>
      </c>
      <c r="G4903" s="132" t="str">
        <f ca="1">IFERROR(_xll.BQL($A4903, "cur_mkt_cap(currency=EUR)")/1000000, " ")</f>
        <v xml:space="preserve"> </v>
      </c>
      <c r="M4903" s="308"/>
      <c r="N4903" s="215">
        <f t="shared" si="182"/>
        <v>4.3361101710984287E-5</v>
      </c>
      <c r="O4903" s="172" t="str">
        <f>IFERROR(IF(VLOOKUP($C4903,'MSCI Database'!$C:$R,2, FALSE)="","",VLOOKUP($C4903,'MSCI Database'!$C:$R,2, FALSE)),"")</f>
        <v>Food Products</v>
      </c>
      <c r="P4903" s="186" t="str">
        <f>IFERROR(IF(VLOOKUP($C4903,'MSCI Database'!$C:$R,3, FALSE)="","",VLOOKUP($C4903,'MSCI Database'!$C:$R,3, FALSE)),"")</f>
        <v>A</v>
      </c>
      <c r="Q4903" s="164" t="str">
        <f>IFERROR(IF(VLOOKUP($C4903,'MSCI Database'!$C:$R,4, FALSE)="","",VLOOKUP($C4903,'MSCI Database'!$C:$R,4, FALSE)),"")</f>
        <v>1</v>
      </c>
      <c r="R4903" s="164">
        <f>IFERROR(IF(VLOOKUP($C4903,'MSCI Database'!$C:$R,5, FALSE)="","",VLOOKUP($C4903,'MSCI Database'!$C:$R,5, FALSE)),"")</f>
        <v>7.1</v>
      </c>
      <c r="S4903" s="164">
        <f>IFERROR(IF(VLOOKUP($C4903,'MSCI Database'!$C:$R,6, FALSE)="","",VLOOKUP($C4903,'MSCI Database'!$C:$R,6, FALSE)),"")</f>
        <v>4.9000000000000004</v>
      </c>
      <c r="T4903" s="211">
        <f>IFERROR(IF(VLOOKUP($C4903,'MSCI Database'!$C:$R,7, FALSE)="","",VLOOKUP($C4903,'MSCI Database'!$C:$R,7, FALSE)),"")</f>
        <v>5.4</v>
      </c>
      <c r="U4903" s="164">
        <f>IFERROR(IF(VLOOKUP($C4903,'MSCI Database'!$C:$R,8, FALSE)="","",VLOOKUP($C4903,'MSCI Database'!$C:$R,8, FALSE)),"")</f>
        <v>5.2</v>
      </c>
      <c r="V4903" s="175">
        <f>IFERROR(IF(VLOOKUP($C4903,'MSCI Database'!$C:$R,9, FALSE)="","",VLOOKUP($C4903,'MSCI Database'!$C:$R,9, FALSE)),"")</f>
        <v>5.0999999999999996</v>
      </c>
      <c r="W4903" s="165">
        <f t="shared" ca="1" si="183"/>
        <v>0</v>
      </c>
      <c r="X4903" s="236">
        <f>IFERROR(IF(VLOOKUP($C4903,'MSCI Database'!$C:$R,10, FALSE)="","",VLOOKUP($C4903,'MSCI Database'!$C:$R,10, FALSE)),"")</f>
        <v>85021</v>
      </c>
      <c r="Y4903" s="133" t="str">
        <f>IFERROR(IF(VLOOKUP($C4903,'MSCI Database'!$C:$R,11, FALSE)="","",VLOOKUP($C4903,'MSCI Database'!$C:$R,11, FALSE)),"")</f>
        <v>2019</v>
      </c>
      <c r="Z4903" s="133" t="str">
        <f>IFERROR(IF(VLOOKUP($C4903,'MSCI Database'!$C:$R,12, FALSE)="","",VLOOKUP($C4903,'MSCI Database'!$C:$R,12, FALSE)),"")</f>
        <v>Reported</v>
      </c>
      <c r="AA4903" s="202" t="str">
        <f>IFERROR(IF(VLOOKUP($C4903,'MSCI Database'!$C:$R,13, FALSE)="","",VLOOKUP($C4903,'MSCI Database'!$C:$R,13, FALSE)),"")</f>
        <v>Strong safety and quality management;  subpar efforts in nutrition and health</v>
      </c>
    </row>
    <row r="4904" spans="1:27" s="130" customFormat="1" ht="15" hidden="1" customHeight="1" outlineLevel="1">
      <c r="A4904" s="130" t="s">
        <v>945</v>
      </c>
      <c r="B4904" s="130" t="s">
        <v>946</v>
      </c>
      <c r="C4904" s="130" t="s">
        <v>947</v>
      </c>
      <c r="D4904" s="130" t="s">
        <v>12135</v>
      </c>
      <c r="E4904" s="130" t="s">
        <v>100</v>
      </c>
      <c r="F4904" s="215">
        <v>1.360282890272929E-2</v>
      </c>
      <c r="G4904" s="132" t="str">
        <f ca="1">IFERROR(_xll.BQL($A4904, "cur_mkt_cap(currency=EUR)")/1000000, " ")</f>
        <v xml:space="preserve"> </v>
      </c>
      <c r="M4904" s="308"/>
      <c r="N4904" s="215">
        <f t="shared" si="182"/>
        <v>1.4444086581642701E-4</v>
      </c>
      <c r="O4904" s="172" t="str">
        <f>IFERROR(IF(VLOOKUP($C4904,'MSCI Database'!$C:$R,2, FALSE)="","",VLOOKUP($C4904,'MSCI Database'!$C:$R,2, FALSE)),"")</f>
        <v>Utilities</v>
      </c>
      <c r="P4904" s="186" t="str">
        <f>IFERROR(IF(VLOOKUP($C4904,'MSCI Database'!$C:$R,3, FALSE)="","",VLOOKUP($C4904,'MSCI Database'!$C:$R,3, FALSE)),"")</f>
        <v>BBB</v>
      </c>
      <c r="Q4904" s="164" t="str">
        <f>IFERROR(IF(VLOOKUP($C4904,'MSCI Database'!$C:$R,4, FALSE)="","",VLOOKUP($C4904,'MSCI Database'!$C:$R,4, FALSE)),"")</f>
        <v>0</v>
      </c>
      <c r="R4904" s="164">
        <f>IFERROR(IF(VLOOKUP($C4904,'MSCI Database'!$C:$R,5, FALSE)="","",VLOOKUP($C4904,'MSCI Database'!$C:$R,5, FALSE)),"")</f>
        <v>5.2</v>
      </c>
      <c r="S4904" s="164">
        <f>IFERROR(IF(VLOOKUP($C4904,'MSCI Database'!$C:$R,6, FALSE)="","",VLOOKUP($C4904,'MSCI Database'!$C:$R,6, FALSE)),"")</f>
        <v>5.3</v>
      </c>
      <c r="T4904" s="211">
        <f>IFERROR(IF(VLOOKUP($C4904,'MSCI Database'!$C:$R,7, FALSE)="","",VLOOKUP($C4904,'MSCI Database'!$C:$R,7, FALSE)),"")</f>
        <v>5.0999999999999996</v>
      </c>
      <c r="U4904" s="164">
        <f>IFERROR(IF(VLOOKUP($C4904,'MSCI Database'!$C:$R,8, FALSE)="","",VLOOKUP($C4904,'MSCI Database'!$C:$R,8, FALSE)),"")</f>
        <v>4.4000000000000004</v>
      </c>
      <c r="V4904" s="175">
        <f>IFERROR(IF(VLOOKUP($C4904,'MSCI Database'!$C:$R,9, FALSE)="","",VLOOKUP($C4904,'MSCI Database'!$C:$R,9, FALSE)),"")</f>
        <v>5</v>
      </c>
      <c r="W4904" s="165">
        <f t="shared" ca="1" si="183"/>
        <v>0</v>
      </c>
      <c r="X4904" s="236">
        <f>IFERROR(IF(VLOOKUP($C4904,'MSCI Database'!$C:$R,10, FALSE)="","",VLOOKUP($C4904,'MSCI Database'!$C:$R,10, FALSE)),"")</f>
        <v>1740496</v>
      </c>
      <c r="Y4904" s="133" t="str">
        <f>IFERROR(IF(VLOOKUP($C4904,'MSCI Database'!$C:$R,11, FALSE)="","",VLOOKUP($C4904,'MSCI Database'!$C:$R,11, FALSE)),"")</f>
        <v>2019</v>
      </c>
      <c r="Z4904" s="133" t="str">
        <f>IFERROR(IF(VLOOKUP($C4904,'MSCI Database'!$C:$R,12, FALSE)="","",VLOOKUP($C4904,'MSCI Database'!$C:$R,12, FALSE)),"")</f>
        <v>E.Segmt-Moderately Low</v>
      </c>
      <c r="AA4904" s="202" t="str">
        <f>IFERROR(IF(VLOOKUP($C4904,'MSCI Database'!$C:$R,13, FALSE)="","",VLOOKUP($C4904,'MSCI Database'!$C:$R,13, FALSE)),"")</f>
        <v>T&amp;D operations continue to curb emission footprint; ownership structure remains a laggard</v>
      </c>
    </row>
    <row r="4905" spans="1:27" s="130" customFormat="1" ht="15" hidden="1" customHeight="1" outlineLevel="1">
      <c r="A4905" s="130" t="s">
        <v>5522</v>
      </c>
      <c r="B4905" s="130" t="s">
        <v>5523</v>
      </c>
      <c r="C4905" s="130" t="s">
        <v>5524</v>
      </c>
      <c r="D4905" s="130" t="s">
        <v>18716</v>
      </c>
      <c r="E4905" s="130" t="s">
        <v>18688</v>
      </c>
      <c r="F4905" s="215">
        <v>4.7060668384263926E-3</v>
      </c>
      <c r="G4905" s="132" t="str">
        <f ca="1">IFERROR(_xll.BQL($A4905, "cur_mkt_cap(currency=EUR)")/1000000, " ")</f>
        <v xml:space="preserve"> </v>
      </c>
      <c r="M4905" s="308"/>
      <c r="N4905" s="215">
        <f t="shared" si="182"/>
        <v>4.9971103333946793E-5</v>
      </c>
      <c r="O4905" s="172" t="str">
        <f>IFERROR(IF(VLOOKUP($C4905,'MSCI Database'!$C:$R,2, FALSE)="","",VLOOKUP($C4905,'MSCI Database'!$C:$R,2, FALSE)),"")</f>
        <v>Banks</v>
      </c>
      <c r="P4905" s="186" t="str">
        <f>IFERROR(IF(VLOOKUP($C4905,'MSCI Database'!$C:$R,3, FALSE)="","",VLOOKUP($C4905,'MSCI Database'!$C:$R,3, FALSE)),"")</f>
        <v>B</v>
      </c>
      <c r="Q4905" s="164" t="str">
        <f>IFERROR(IF(VLOOKUP($C4905,'MSCI Database'!$C:$R,4, FALSE)="","",VLOOKUP($C4905,'MSCI Database'!$C:$R,4, FALSE)),"")</f>
        <v>-1</v>
      </c>
      <c r="R4905" s="164">
        <f>IFERROR(IF(VLOOKUP($C4905,'MSCI Database'!$C:$R,5, FALSE)="","",VLOOKUP($C4905,'MSCI Database'!$C:$R,5, FALSE)),"")</f>
        <v>1.7</v>
      </c>
      <c r="S4905" s="164">
        <f>IFERROR(IF(VLOOKUP($C4905,'MSCI Database'!$C:$R,6, FALSE)="","",VLOOKUP($C4905,'MSCI Database'!$C:$R,6, FALSE)),"")</f>
        <v>1.8</v>
      </c>
      <c r="T4905" s="211">
        <f>IFERROR(IF(VLOOKUP($C4905,'MSCI Database'!$C:$R,7, FALSE)="","",VLOOKUP($C4905,'MSCI Database'!$C:$R,7, FALSE)),"")</f>
        <v>4.9000000000000004</v>
      </c>
      <c r="U4905" s="164">
        <f>IFERROR(IF(VLOOKUP($C4905,'MSCI Database'!$C:$R,8, FALSE)="","",VLOOKUP($C4905,'MSCI Database'!$C:$R,8, FALSE)),"")</f>
        <v>0.2</v>
      </c>
      <c r="V4905" s="175">
        <f>IFERROR(IF(VLOOKUP($C4905,'MSCI Database'!$C:$R,9, FALSE)="","",VLOOKUP($C4905,'MSCI Database'!$C:$R,9, FALSE)),"")</f>
        <v>3</v>
      </c>
      <c r="W4905" s="165">
        <f t="shared" ca="1" si="183"/>
        <v>0</v>
      </c>
      <c r="X4905" s="236">
        <f>IFERROR(IF(VLOOKUP($C4905,'MSCI Database'!$C:$R,10, FALSE)="","",VLOOKUP($C4905,'MSCI Database'!$C:$R,10, FALSE)),"")</f>
        <v>12791</v>
      </c>
      <c r="Y4905" s="133" t="str">
        <f>IFERROR(IF(VLOOKUP($C4905,'MSCI Database'!$C:$R,11, FALSE)="","",VLOOKUP($C4905,'MSCI Database'!$C:$R,11, FALSE)),"")</f>
        <v>2019</v>
      </c>
      <c r="Z4905" s="133" t="str">
        <f>IFERROR(IF(VLOOKUP($C4905,'MSCI Database'!$C:$R,12, FALSE)="","",VLOOKUP($C4905,'MSCI Database'!$C:$R,12, FALSE)),"")</f>
        <v>E.Segmt-Moderate</v>
      </c>
      <c r="AA4905" s="202" t="str">
        <f>IFERROR(IF(VLOOKUP($C4905,'MSCI Database'!$C:$R,13, FALSE)="","",VLOOKUP($C4905,'MSCI Database'!$C:$R,13, FALSE)),"")</f>
        <v>Corporate governance practices continues to lag peers, drives downgrade</v>
      </c>
    </row>
    <row r="4906" spans="1:27" s="130" customFormat="1" ht="15" hidden="1" customHeight="1" outlineLevel="1">
      <c r="A4906" s="130" t="s">
        <v>8387</v>
      </c>
      <c r="B4906" s="130" t="s">
        <v>8388</v>
      </c>
      <c r="C4906" s="130" t="s">
        <v>8389</v>
      </c>
      <c r="D4906" s="130" t="s">
        <v>12128</v>
      </c>
      <c r="E4906" s="130" t="s">
        <v>18689</v>
      </c>
      <c r="F4906" s="215">
        <v>1.6924197634440009E-2</v>
      </c>
      <c r="G4906" s="132" t="str">
        <f ca="1">IFERROR(_xll.BQL($A4906, "cur_mkt_cap(currency=EUR)")/1000000, " ")</f>
        <v xml:space="preserve"> </v>
      </c>
      <c r="M4906" s="308"/>
      <c r="N4906" s="215">
        <f t="shared" si="182"/>
        <v>1.7970863098016058E-4</v>
      </c>
      <c r="O4906" s="172" t="str">
        <f>IFERROR(IF(VLOOKUP($C4906,'MSCI Database'!$C:$R,2, FALSE)="","",VLOOKUP($C4906,'MSCI Database'!$C:$R,2, FALSE)),"")</f>
        <v>Software &amp; Services</v>
      </c>
      <c r="P4906" s="186" t="str">
        <f>IFERROR(IF(VLOOKUP($C4906,'MSCI Database'!$C:$R,3, FALSE)="","",VLOOKUP($C4906,'MSCI Database'!$C:$R,3, FALSE)),"")</f>
        <v>A</v>
      </c>
      <c r="Q4906" s="164" t="str">
        <f>IFERROR(IF(VLOOKUP($C4906,'MSCI Database'!$C:$R,4, FALSE)="","",VLOOKUP($C4906,'MSCI Database'!$C:$R,4, FALSE)),"")</f>
        <v>1</v>
      </c>
      <c r="R4906" s="164">
        <f>IFERROR(IF(VLOOKUP($C4906,'MSCI Database'!$C:$R,5, FALSE)="","",VLOOKUP($C4906,'MSCI Database'!$C:$R,5, FALSE)),"")</f>
        <v>6.7</v>
      </c>
      <c r="S4906" s="164">
        <f>IFERROR(IF(VLOOKUP($C4906,'MSCI Database'!$C:$R,6, FALSE)="","",VLOOKUP($C4906,'MSCI Database'!$C:$R,6, FALSE)),"")</f>
        <v>4.2</v>
      </c>
      <c r="T4906" s="211">
        <f>IFERROR(IF(VLOOKUP($C4906,'MSCI Database'!$C:$R,7, FALSE)="","",VLOOKUP($C4906,'MSCI Database'!$C:$R,7, FALSE)),"")</f>
        <v>5.2</v>
      </c>
      <c r="U4906" s="164">
        <f>IFERROR(IF(VLOOKUP($C4906,'MSCI Database'!$C:$R,8, FALSE)="","",VLOOKUP($C4906,'MSCI Database'!$C:$R,8, FALSE)),"")</f>
        <v>5.6</v>
      </c>
      <c r="V4906" s="175">
        <f>IFERROR(IF(VLOOKUP($C4906,'MSCI Database'!$C:$R,9, FALSE)="","",VLOOKUP($C4906,'MSCI Database'!$C:$R,9, FALSE)),"")</f>
        <v>5.2</v>
      </c>
      <c r="W4906" s="165">
        <f t="shared" ca="1" si="183"/>
        <v>0</v>
      </c>
      <c r="X4906" s="236">
        <f>IFERROR(IF(VLOOKUP($C4906,'MSCI Database'!$C:$R,10, FALSE)="","",VLOOKUP($C4906,'MSCI Database'!$C:$R,10, FALSE)),"")</f>
        <v>10354</v>
      </c>
      <c r="Y4906" s="133" t="str">
        <f>IFERROR(IF(VLOOKUP($C4906,'MSCI Database'!$C:$R,11, FALSE)="","",VLOOKUP($C4906,'MSCI Database'!$C:$R,11, FALSE)),"")</f>
        <v>2019</v>
      </c>
      <c r="Z4906" s="133" t="str">
        <f>IFERROR(IF(VLOOKUP($C4906,'MSCI Database'!$C:$R,12, FALSE)="","",VLOOKUP($C4906,'MSCI Database'!$C:$R,12, FALSE)),"")</f>
        <v>E.Segmt-Moderately High</v>
      </c>
      <c r="AA4906" s="202" t="str">
        <f>IFERROR(IF(VLOOKUP($C4906,'MSCI Database'!$C:$R,13, FALSE)="","",VLOOKUP($C4906,'MSCI Database'!$C:$R,13, FALSE)),"")</f>
        <v>Robust data protection measures and overall governance performance</v>
      </c>
    </row>
    <row r="4907" spans="1:27" s="130" customFormat="1" ht="15" hidden="1" customHeight="1" outlineLevel="1">
      <c r="A4907" s="130" t="s">
        <v>7610</v>
      </c>
      <c r="B4907" s="130" t="s">
        <v>7611</v>
      </c>
      <c r="C4907" s="130" t="s">
        <v>7612</v>
      </c>
      <c r="D4907" s="130" t="s">
        <v>12128</v>
      </c>
      <c r="E4907" s="130" t="s">
        <v>100</v>
      </c>
      <c r="F4907" s="215">
        <v>1.688356092035443E-2</v>
      </c>
      <c r="G4907" s="132" t="str">
        <f ca="1">IFERROR(_xll.BQL($A4907, "cur_mkt_cap(currency=EUR)")/1000000, " ")</f>
        <v xml:space="preserve"> </v>
      </c>
      <c r="M4907" s="308"/>
      <c r="N4907" s="215">
        <f t="shared" si="182"/>
        <v>1.7927713234054468E-4</v>
      </c>
      <c r="O4907" s="172" t="str">
        <f>IFERROR(IF(VLOOKUP($C4907,'MSCI Database'!$C:$R,2, FALSE)="","",VLOOKUP($C4907,'MSCI Database'!$C:$R,2, FALSE)),"")</f>
        <v>Utilities</v>
      </c>
      <c r="P4907" s="186" t="str">
        <f>IFERROR(IF(VLOOKUP($C4907,'MSCI Database'!$C:$R,3, FALSE)="","",VLOOKUP($C4907,'MSCI Database'!$C:$R,3, FALSE)),"")</f>
        <v>B</v>
      </c>
      <c r="Q4907" s="164" t="str">
        <f>IFERROR(IF(VLOOKUP($C4907,'MSCI Database'!$C:$R,4, FALSE)="","",VLOOKUP($C4907,'MSCI Database'!$C:$R,4, FALSE)),"")</f>
        <v>0</v>
      </c>
      <c r="R4907" s="164">
        <f>IFERROR(IF(VLOOKUP($C4907,'MSCI Database'!$C:$R,5, FALSE)="","",VLOOKUP($C4907,'MSCI Database'!$C:$R,5, FALSE)),"")</f>
        <v>2.7</v>
      </c>
      <c r="S4907" s="164">
        <f>IFERROR(IF(VLOOKUP($C4907,'MSCI Database'!$C:$R,6, FALSE)="","",VLOOKUP($C4907,'MSCI Database'!$C:$R,6, FALSE)),"")</f>
        <v>3.4</v>
      </c>
      <c r="T4907" s="211">
        <f>IFERROR(IF(VLOOKUP($C4907,'MSCI Database'!$C:$R,7, FALSE)="","",VLOOKUP($C4907,'MSCI Database'!$C:$R,7, FALSE)),"")</f>
        <v>4.8</v>
      </c>
      <c r="U4907" s="164">
        <f>IFERROR(IF(VLOOKUP($C4907,'MSCI Database'!$C:$R,8, FALSE)="","",VLOOKUP($C4907,'MSCI Database'!$C:$R,8, FALSE)),"")</f>
        <v>4.7</v>
      </c>
      <c r="V4907" s="175">
        <f>IFERROR(IF(VLOOKUP($C4907,'MSCI Database'!$C:$R,9, FALSE)="","",VLOOKUP($C4907,'MSCI Database'!$C:$R,9, FALSE)),"")</f>
        <v>4</v>
      </c>
      <c r="W4907" s="165">
        <f t="shared" ca="1" si="183"/>
        <v>0</v>
      </c>
      <c r="X4907" s="236">
        <f>IFERROR(IF(VLOOKUP($C4907,'MSCI Database'!$C:$R,10, FALSE)="","",VLOOKUP($C4907,'MSCI Database'!$C:$R,10, FALSE)),"")</f>
        <v>39189098</v>
      </c>
      <c r="Y4907" s="133" t="str">
        <f>IFERROR(IF(VLOOKUP($C4907,'MSCI Database'!$C:$R,11, FALSE)="","",VLOOKUP($C4907,'MSCI Database'!$C:$R,11, FALSE)),"")</f>
        <v>2019</v>
      </c>
      <c r="Z4907" s="133" t="str">
        <f>IFERROR(IF(VLOOKUP($C4907,'MSCI Database'!$C:$R,12, FALSE)="","",VLOOKUP($C4907,'MSCI Database'!$C:$R,12, FALSE)),"")</f>
        <v>E.CSI</v>
      </c>
      <c r="AA4907" s="202" t="str">
        <f>IFERROR(IF(VLOOKUP($C4907,'MSCI Database'!$C:$R,13, FALSE)="","",VLOOKUP($C4907,'MSCI Database'!$C:$R,13, FALSE)),"")</f>
        <v>Aggressive decarbonization targets, yet limited focus on renewables</v>
      </c>
    </row>
    <row r="4908" spans="1:27" s="130" customFormat="1" ht="15" hidden="1" customHeight="1" outlineLevel="1">
      <c r="A4908" s="130" t="s">
        <v>949</v>
      </c>
      <c r="B4908" s="130" t="s">
        <v>950</v>
      </c>
      <c r="C4908" s="130" t="s">
        <v>951</v>
      </c>
      <c r="D4908" s="130" t="s">
        <v>12135</v>
      </c>
      <c r="E4908" s="130" t="s">
        <v>12133</v>
      </c>
      <c r="F4908" s="215">
        <v>1.340671790378763E-2</v>
      </c>
      <c r="G4908" s="132" t="str">
        <f ca="1">IFERROR(_xll.BQL($A4908, "cur_mkt_cap(currency=EUR)")/1000000, " ")</f>
        <v xml:space="preserve"> </v>
      </c>
      <c r="M4908" s="308"/>
      <c r="N4908" s="215">
        <f t="shared" si="182"/>
        <v>1.4235847231682382E-4</v>
      </c>
      <c r="O4908" s="172" t="str">
        <f>IFERROR(IF(VLOOKUP($C4908,'MSCI Database'!$C:$R,2, FALSE)="","",VLOOKUP($C4908,'MSCI Database'!$C:$R,2, FALSE)),"")</f>
        <v>Pharmaceuticals</v>
      </c>
      <c r="P4908" s="186" t="str">
        <f>IFERROR(IF(VLOOKUP($C4908,'MSCI Database'!$C:$R,3, FALSE)="","",VLOOKUP($C4908,'MSCI Database'!$C:$R,3, FALSE)),"")</f>
        <v>BBB</v>
      </c>
      <c r="Q4908" s="164" t="str">
        <f>IFERROR(IF(VLOOKUP($C4908,'MSCI Database'!$C:$R,4, FALSE)="","",VLOOKUP($C4908,'MSCI Database'!$C:$R,4, FALSE)),"")</f>
        <v>0</v>
      </c>
      <c r="R4908" s="164">
        <f>IFERROR(IF(VLOOKUP($C4908,'MSCI Database'!$C:$R,5, FALSE)="","",VLOOKUP($C4908,'MSCI Database'!$C:$R,5, FALSE)),"")</f>
        <v>5.6</v>
      </c>
      <c r="S4908" s="164">
        <f>IFERROR(IF(VLOOKUP($C4908,'MSCI Database'!$C:$R,6, FALSE)="","",VLOOKUP($C4908,'MSCI Database'!$C:$R,6, FALSE)),"")</f>
        <v>2.9</v>
      </c>
      <c r="T4908" s="211">
        <f>IFERROR(IF(VLOOKUP($C4908,'MSCI Database'!$C:$R,7, FALSE)="","",VLOOKUP($C4908,'MSCI Database'!$C:$R,7, FALSE)),"")</f>
        <v>4.5999999999999996</v>
      </c>
      <c r="U4908" s="164">
        <f>IFERROR(IF(VLOOKUP($C4908,'MSCI Database'!$C:$R,8, FALSE)="","",VLOOKUP($C4908,'MSCI Database'!$C:$R,8, FALSE)),"")</f>
        <v>5.4</v>
      </c>
      <c r="V4908" s="175">
        <f>IFERROR(IF(VLOOKUP($C4908,'MSCI Database'!$C:$R,9, FALSE)="","",VLOOKUP($C4908,'MSCI Database'!$C:$R,9, FALSE)),"")</f>
        <v>4.7</v>
      </c>
      <c r="W4908" s="165">
        <f t="shared" ca="1" si="183"/>
        <v>0</v>
      </c>
      <c r="X4908" s="236">
        <f>IFERROR(IF(VLOOKUP($C4908,'MSCI Database'!$C:$R,10, FALSE)="","",VLOOKUP($C4908,'MSCI Database'!$C:$R,10, FALSE)),"")</f>
        <v>11286</v>
      </c>
      <c r="Y4908" s="133" t="str">
        <f>IFERROR(IF(VLOOKUP($C4908,'MSCI Database'!$C:$R,11, FALSE)="","",VLOOKUP($C4908,'MSCI Database'!$C:$R,11, FALSE)),"")</f>
        <v>2019</v>
      </c>
      <c r="Z4908" s="133" t="str">
        <f>IFERROR(IF(VLOOKUP($C4908,'MSCI Database'!$C:$R,12, FALSE)="","",VLOOKUP($C4908,'MSCI Database'!$C:$R,12, FALSE)),"")</f>
        <v>E.Segmt-Moderate</v>
      </c>
      <c r="AA4908" s="202" t="str">
        <f>IFERROR(IF(VLOOKUP($C4908,'MSCI Database'!$C:$R,13, FALSE)="","",VLOOKUP($C4908,'MSCI Database'!$C:$R,13, FALSE)),"")</f>
        <v>Addresses unique risks related to medial cannabis production; employee programs remain subpar</v>
      </c>
    </row>
    <row r="4909" spans="1:27" s="130" customFormat="1" ht="15" hidden="1" customHeight="1" outlineLevel="1">
      <c r="A4909" s="130" t="s">
        <v>369</v>
      </c>
      <c r="B4909" s="130" t="s">
        <v>370</v>
      </c>
      <c r="C4909" s="130" t="s">
        <v>371</v>
      </c>
      <c r="D4909" s="130" t="s">
        <v>18679</v>
      </c>
      <c r="E4909" s="130" t="s">
        <v>12133</v>
      </c>
      <c r="F4909" s="215">
        <v>1.262185286633916E-2</v>
      </c>
      <c r="G4909" s="132" t="str">
        <f ca="1">IFERROR(_xll.BQL($A4909, "cur_mkt_cap(currency=EUR)")/1000000, " ")</f>
        <v xml:space="preserve"> </v>
      </c>
      <c r="M4909" s="308"/>
      <c r="N4909" s="215">
        <f t="shared" si="182"/>
        <v>1.3402442751123537E-4</v>
      </c>
      <c r="O4909" s="172" t="str">
        <f>IFERROR(IF(VLOOKUP($C4909,'MSCI Database'!$C:$R,2, FALSE)="","",VLOOKUP($C4909,'MSCI Database'!$C:$R,2, FALSE)),"")</f>
        <v>Health Care Equipment &amp; Supplies</v>
      </c>
      <c r="P4909" s="186" t="str">
        <f>IFERROR(IF(VLOOKUP($C4909,'MSCI Database'!$C:$R,3, FALSE)="","",VLOOKUP($C4909,'MSCI Database'!$C:$R,3, FALSE)),"")</f>
        <v>AAA</v>
      </c>
      <c r="Q4909" s="164" t="str">
        <f>IFERROR(IF(VLOOKUP($C4909,'MSCI Database'!$C:$R,4, FALSE)="","",VLOOKUP($C4909,'MSCI Database'!$C:$R,4, FALSE)),"")</f>
        <v>1</v>
      </c>
      <c r="R4909" s="164">
        <f>IFERROR(IF(VLOOKUP($C4909,'MSCI Database'!$C:$R,5, FALSE)="","",VLOOKUP($C4909,'MSCI Database'!$C:$R,5, FALSE)),"")</f>
        <v>9.5</v>
      </c>
      <c r="S4909" s="164">
        <f>IFERROR(IF(VLOOKUP($C4909,'MSCI Database'!$C:$R,6, FALSE)="","",VLOOKUP($C4909,'MSCI Database'!$C:$R,6, FALSE)),"")</f>
        <v>8.6999999999999993</v>
      </c>
      <c r="T4909" s="211">
        <f>IFERROR(IF(VLOOKUP($C4909,'MSCI Database'!$C:$R,7, FALSE)="","",VLOOKUP($C4909,'MSCI Database'!$C:$R,7, FALSE)),"")</f>
        <v>6.8</v>
      </c>
      <c r="U4909" s="164">
        <f>IFERROR(IF(VLOOKUP($C4909,'MSCI Database'!$C:$R,8, FALSE)="","",VLOOKUP($C4909,'MSCI Database'!$C:$R,8, FALSE)),"")</f>
        <v>7.5</v>
      </c>
      <c r="V4909" s="175">
        <f>IFERROR(IF(VLOOKUP($C4909,'MSCI Database'!$C:$R,9, FALSE)="","",VLOOKUP($C4909,'MSCI Database'!$C:$R,9, FALSE)),"")</f>
        <v>7.2</v>
      </c>
      <c r="W4909" s="165">
        <f t="shared" ca="1" si="183"/>
        <v>0</v>
      </c>
      <c r="X4909" s="236">
        <f>IFERROR(IF(VLOOKUP($C4909,'MSCI Database'!$C:$R,10, FALSE)="","",VLOOKUP($C4909,'MSCI Database'!$C:$R,10, FALSE)),"")</f>
        <v>9547</v>
      </c>
      <c r="Y4909" s="133" t="str">
        <f>IFERROR(IF(VLOOKUP($C4909,'MSCI Database'!$C:$R,11, FALSE)="","",VLOOKUP($C4909,'MSCI Database'!$C:$R,11, FALSE)),"")</f>
        <v>2020</v>
      </c>
      <c r="Z4909" s="133" t="str">
        <f>IFERROR(IF(VLOOKUP($C4909,'MSCI Database'!$C:$R,12, FALSE)="","",VLOOKUP($C4909,'MSCI Database'!$C:$R,12, FALSE)),"")</f>
        <v>Reported</v>
      </c>
      <c r="AA4909" s="202" t="str">
        <f>IFERROR(IF(VLOOKUP($C4909,'MSCI Database'!$C:$R,13, FALSE)="","",VLOOKUP($C4909,'MSCI Database'!$C:$R,13, FALSE)),"")</f>
        <v>Strong business ethics policies and programs drive the upgrade</v>
      </c>
    </row>
    <row r="4910" spans="1:27" s="130" customFormat="1" ht="15" hidden="1" customHeight="1" outlineLevel="1">
      <c r="A4910" s="130" t="s">
        <v>5302</v>
      </c>
      <c r="B4910" s="130" t="s">
        <v>5303</v>
      </c>
      <c r="C4910" s="130" t="s">
        <v>5304</v>
      </c>
      <c r="D4910" s="130" t="s">
        <v>18683</v>
      </c>
      <c r="E4910" s="130" t="s">
        <v>18682</v>
      </c>
      <c r="F4910" s="215">
        <v>1.9982755863429031E-2</v>
      </c>
      <c r="G4910" s="132" t="str">
        <f ca="1">IFERROR(_xll.BQL($A4910, "cur_mkt_cap(currency=EUR)")/1000000, " ")</f>
        <v xml:space="preserve"> </v>
      </c>
      <c r="M4910" s="308"/>
      <c r="N4910" s="215">
        <f t="shared" si="182"/>
        <v>2.1218575775314326E-4</v>
      </c>
      <c r="O4910" s="172" t="str">
        <f>IFERROR(IF(VLOOKUP($C4910,'MSCI Database'!$C:$R,2, FALSE)="","",VLOOKUP($C4910,'MSCI Database'!$C:$R,2, FALSE)),"")</f>
        <v>Retail - Consumer Discretionary</v>
      </c>
      <c r="P4910" s="186" t="str">
        <f>IFERROR(IF(VLOOKUP($C4910,'MSCI Database'!$C:$R,3, FALSE)="","",VLOOKUP($C4910,'MSCI Database'!$C:$R,3, FALSE)),"")</f>
        <v>BBB</v>
      </c>
      <c r="Q4910" s="164" t="str">
        <f>IFERROR(IF(VLOOKUP($C4910,'MSCI Database'!$C:$R,4, FALSE)="","",VLOOKUP($C4910,'MSCI Database'!$C:$R,4, FALSE)),"")</f>
        <v>1</v>
      </c>
      <c r="R4910" s="164">
        <f>IFERROR(IF(VLOOKUP($C4910,'MSCI Database'!$C:$R,5, FALSE)="","",VLOOKUP($C4910,'MSCI Database'!$C:$R,5, FALSE)),"")</f>
        <v>5</v>
      </c>
      <c r="S4910" s="164">
        <f>IFERROR(IF(VLOOKUP($C4910,'MSCI Database'!$C:$R,6, FALSE)="","",VLOOKUP($C4910,'MSCI Database'!$C:$R,6, FALSE)),"")</f>
        <v>0.7</v>
      </c>
      <c r="T4910" s="211">
        <f>IFERROR(IF(VLOOKUP($C4910,'MSCI Database'!$C:$R,7, FALSE)="","",VLOOKUP($C4910,'MSCI Database'!$C:$R,7, FALSE)),"")</f>
        <v>5</v>
      </c>
      <c r="U4910" s="164">
        <f>IFERROR(IF(VLOOKUP($C4910,'MSCI Database'!$C:$R,8, FALSE)="","",VLOOKUP($C4910,'MSCI Database'!$C:$R,8, FALSE)),"")</f>
        <v>5.6</v>
      </c>
      <c r="V4910" s="175">
        <f>IFERROR(IF(VLOOKUP($C4910,'MSCI Database'!$C:$R,9, FALSE)="","",VLOOKUP($C4910,'MSCI Database'!$C:$R,9, FALSE)),"")</f>
        <v>4.7</v>
      </c>
      <c r="W4910" s="165">
        <f t="shared" ca="1" si="183"/>
        <v>0</v>
      </c>
      <c r="X4910" s="236">
        <f>IFERROR(IF(VLOOKUP($C4910,'MSCI Database'!$C:$R,10, FALSE)="","",VLOOKUP($C4910,'MSCI Database'!$C:$R,10, FALSE)),"")</f>
        <v>3453</v>
      </c>
      <c r="Y4910" s="133" t="str">
        <f>IFERROR(IF(VLOOKUP($C4910,'MSCI Database'!$C:$R,11, FALSE)="","",VLOOKUP($C4910,'MSCI Database'!$C:$R,11, FALSE)),"")</f>
        <v>2019</v>
      </c>
      <c r="Z4910" s="133" t="str">
        <f>IFERROR(IF(VLOOKUP($C4910,'MSCI Database'!$C:$R,12, FALSE)="","",VLOOKUP($C4910,'MSCI Database'!$C:$R,12, FALSE)),"")</f>
        <v>E.Segmt-Moderately Low</v>
      </c>
      <c r="AA4910" s="202" t="str">
        <f>IFERROR(IF(VLOOKUP($C4910,'MSCI Database'!$C:$R,13, FALSE)="","",VLOOKUP($C4910,'MSCI Database'!$C:$R,13, FALSE)),"")</f>
        <v>Improvements in governance practices drive the upgrade</v>
      </c>
    </row>
    <row r="4911" spans="1:27" s="130" customFormat="1" ht="15" hidden="1" customHeight="1" outlineLevel="1">
      <c r="A4911" s="130" t="s">
        <v>7320</v>
      </c>
      <c r="B4911" s="130" t="s">
        <v>7321</v>
      </c>
      <c r="C4911" s="130" t="s">
        <v>7322</v>
      </c>
      <c r="D4911" s="130" t="s">
        <v>12128</v>
      </c>
      <c r="E4911" s="130" t="s">
        <v>18689</v>
      </c>
      <c r="F4911" s="215">
        <v>1.6738287608598461E-2</v>
      </c>
      <c r="G4911" s="132" t="str">
        <f ca="1">IFERROR(_xll.BQL($A4911, "cur_mkt_cap(currency=EUR)")/1000000, " ")</f>
        <v xml:space="preserve"> </v>
      </c>
      <c r="M4911" s="308"/>
      <c r="N4911" s="215">
        <f t="shared" si="182"/>
        <v>1.7773455593382079E-4</v>
      </c>
      <c r="O4911" s="172" t="str">
        <f>IFERROR(IF(VLOOKUP($C4911,'MSCI Database'!$C:$R,2, FALSE)="","",VLOOKUP($C4911,'MSCI Database'!$C:$R,2, FALSE)),"")</f>
        <v>Technology Hardware, Storage &amp; Peripherals</v>
      </c>
      <c r="P4911" s="186" t="str">
        <f>IFERROR(IF(VLOOKUP($C4911,'MSCI Database'!$C:$R,3, FALSE)="","",VLOOKUP($C4911,'MSCI Database'!$C:$R,3, FALSE)),"")</f>
        <v>BBB</v>
      </c>
      <c r="Q4911" s="164" t="str">
        <f>IFERROR(IF(VLOOKUP($C4911,'MSCI Database'!$C:$R,4, FALSE)="","",VLOOKUP($C4911,'MSCI Database'!$C:$R,4, FALSE)),"")</f>
        <v>0</v>
      </c>
      <c r="R4911" s="164">
        <f>IFERROR(IF(VLOOKUP($C4911,'MSCI Database'!$C:$R,5, FALSE)="","",VLOOKUP($C4911,'MSCI Database'!$C:$R,5, FALSE)),"")</f>
        <v>4.8</v>
      </c>
      <c r="S4911" s="164">
        <f>IFERROR(IF(VLOOKUP($C4911,'MSCI Database'!$C:$R,6, FALSE)="","",VLOOKUP($C4911,'MSCI Database'!$C:$R,6, FALSE)),"")</f>
        <v>3.1</v>
      </c>
      <c r="T4911" s="211">
        <f>IFERROR(IF(VLOOKUP($C4911,'MSCI Database'!$C:$R,7, FALSE)="","",VLOOKUP($C4911,'MSCI Database'!$C:$R,7, FALSE)),"")</f>
        <v>4.0999999999999996</v>
      </c>
      <c r="U4911" s="164">
        <f>IFERROR(IF(VLOOKUP($C4911,'MSCI Database'!$C:$R,8, FALSE)="","",VLOOKUP($C4911,'MSCI Database'!$C:$R,8, FALSE)),"")</f>
        <v>5.7</v>
      </c>
      <c r="V4911" s="175">
        <f>IFERROR(IF(VLOOKUP($C4911,'MSCI Database'!$C:$R,9, FALSE)="","",VLOOKUP($C4911,'MSCI Database'!$C:$R,9, FALSE)),"")</f>
        <v>4.5</v>
      </c>
      <c r="W4911" s="165">
        <f t="shared" ca="1" si="183"/>
        <v>0</v>
      </c>
      <c r="X4911" s="236">
        <f>IFERROR(IF(VLOOKUP($C4911,'MSCI Database'!$C:$R,10, FALSE)="","",VLOOKUP($C4911,'MSCI Database'!$C:$R,10, FALSE)),"")</f>
        <v>53172</v>
      </c>
      <c r="Y4911" s="133" t="str">
        <f>IFERROR(IF(VLOOKUP($C4911,'MSCI Database'!$C:$R,11, FALSE)="","",VLOOKUP($C4911,'MSCI Database'!$C:$R,11, FALSE)),"")</f>
        <v>2019</v>
      </c>
      <c r="Z4911" s="133" t="str">
        <f>IFERROR(IF(VLOOKUP($C4911,'MSCI Database'!$C:$R,12, FALSE)="","",VLOOKUP($C4911,'MSCI Database'!$C:$R,12, FALSE)),"")</f>
        <v>Reported</v>
      </c>
      <c r="AA4911" s="202" t="str">
        <f>IFERROR(IF(VLOOKUP($C4911,'MSCI Database'!$C:$R,13, FALSE)="","",VLOOKUP($C4911,'MSCI Database'!$C:$R,13, FALSE)),"")</f>
        <v>Talent management initiatives continue to lag those of peers</v>
      </c>
    </row>
    <row r="4912" spans="1:27" s="130" customFormat="1" ht="15" hidden="1" customHeight="1" outlineLevel="1">
      <c r="A4912" s="130" t="s">
        <v>7586</v>
      </c>
      <c r="B4912" s="130" t="s">
        <v>7587</v>
      </c>
      <c r="C4912" s="130" t="s">
        <v>7588</v>
      </c>
      <c r="D4912" s="130" t="s">
        <v>12128</v>
      </c>
      <c r="E4912" s="130" t="s">
        <v>18689</v>
      </c>
      <c r="F4912" s="215">
        <v>1.6709998870600821E-2</v>
      </c>
      <c r="G4912" s="132" t="str">
        <f ca="1">IFERROR(_xll.BQL($A4912, "cur_mkt_cap(currency=EUR)")/1000000, " ")</f>
        <v xml:space="preserve"> </v>
      </c>
      <c r="M4912" s="308"/>
      <c r="N4912" s="215">
        <f t="shared" si="182"/>
        <v>1.7743417357670585E-4</v>
      </c>
      <c r="O4912" s="172" t="str">
        <f>IFERROR(IF(VLOOKUP($C4912,'MSCI Database'!$C:$R,2, FALSE)="","",VLOOKUP($C4912,'MSCI Database'!$C:$R,2, FALSE)),"")</f>
        <v>Semiconductors &amp; Semiconductor Equipment</v>
      </c>
      <c r="P4912" s="186" t="str">
        <f>IFERROR(IF(VLOOKUP($C4912,'MSCI Database'!$C:$R,3, FALSE)="","",VLOOKUP($C4912,'MSCI Database'!$C:$R,3, FALSE)),"")</f>
        <v>B</v>
      </c>
      <c r="Q4912" s="164" t="str">
        <f>IFERROR(IF(VLOOKUP($C4912,'MSCI Database'!$C:$R,4, FALSE)="","",VLOOKUP($C4912,'MSCI Database'!$C:$R,4, FALSE)),"")</f>
        <v>0</v>
      </c>
      <c r="R4912" s="164">
        <f>IFERROR(IF(VLOOKUP($C4912,'MSCI Database'!$C:$R,5, FALSE)="","",VLOOKUP($C4912,'MSCI Database'!$C:$R,5, FALSE)),"")</f>
        <v>2.7</v>
      </c>
      <c r="S4912" s="164">
        <f>IFERROR(IF(VLOOKUP($C4912,'MSCI Database'!$C:$R,6, FALSE)="","",VLOOKUP($C4912,'MSCI Database'!$C:$R,6, FALSE)),"")</f>
        <v>4.5999999999999996</v>
      </c>
      <c r="T4912" s="211">
        <f>IFERROR(IF(VLOOKUP($C4912,'MSCI Database'!$C:$R,7, FALSE)="","",VLOOKUP($C4912,'MSCI Database'!$C:$R,7, FALSE)),"")</f>
        <v>5.2</v>
      </c>
      <c r="U4912" s="164">
        <f>IFERROR(IF(VLOOKUP($C4912,'MSCI Database'!$C:$R,8, FALSE)="","",VLOOKUP($C4912,'MSCI Database'!$C:$R,8, FALSE)),"")</f>
        <v>3.8</v>
      </c>
      <c r="V4912" s="175">
        <f>IFERROR(IF(VLOOKUP($C4912,'MSCI Database'!$C:$R,9, FALSE)="","",VLOOKUP($C4912,'MSCI Database'!$C:$R,9, FALSE)),"")</f>
        <v>4.5</v>
      </c>
      <c r="W4912" s="165">
        <f t="shared" ca="1" si="183"/>
        <v>0</v>
      </c>
      <c r="X4912" s="236">
        <f>IFERROR(IF(VLOOKUP($C4912,'MSCI Database'!$C:$R,10, FALSE)="","",VLOOKUP($C4912,'MSCI Database'!$C:$R,10, FALSE)),"")</f>
        <v>17965</v>
      </c>
      <c r="Y4912" s="133" t="str">
        <f>IFERROR(IF(VLOOKUP($C4912,'MSCI Database'!$C:$R,11, FALSE)="","",VLOOKUP($C4912,'MSCI Database'!$C:$R,11, FALSE)),"")</f>
        <v>2019</v>
      </c>
      <c r="Z4912" s="133" t="str">
        <f>IFERROR(IF(VLOOKUP($C4912,'MSCI Database'!$C:$R,12, FALSE)="","",VLOOKUP($C4912,'MSCI Database'!$C:$R,12, FALSE)),"")</f>
        <v>E.Segmt-Low</v>
      </c>
      <c r="AA4912" s="202" t="str">
        <f>IFERROR(IF(VLOOKUP($C4912,'MSCI Database'!$C:$R,13, FALSE)="","",VLOOKUP($C4912,'MSCI Database'!$C:$R,13, FALSE)),"")</f>
        <v>Trails peers in governance and talent management programs</v>
      </c>
    </row>
    <row r="4913" spans="1:27" s="130" customFormat="1" ht="15" hidden="1" customHeight="1" outlineLevel="1">
      <c r="A4913" s="130" t="s">
        <v>549</v>
      </c>
      <c r="B4913" s="130" t="s">
        <v>550</v>
      </c>
      <c r="C4913" s="130" t="s">
        <v>551</v>
      </c>
      <c r="D4913" s="130" t="s">
        <v>12134</v>
      </c>
      <c r="E4913" s="130" t="s">
        <v>12133</v>
      </c>
      <c r="F4913" s="215">
        <v>1.9684097995752509E-2</v>
      </c>
      <c r="G4913" s="132" t="str">
        <f ca="1">IFERROR(_xll.BQL($A4913, "cur_mkt_cap(currency=EUR)")/1000000, " ")</f>
        <v xml:space="preserve"> </v>
      </c>
      <c r="M4913" s="308"/>
      <c r="N4913" s="215">
        <f t="shared" si="182"/>
        <v>2.0901447615439953E-4</v>
      </c>
      <c r="O4913" s="172" t="str">
        <f>IFERROR(IF(VLOOKUP($C4913,'MSCI Database'!$C:$R,2, FALSE)="","",VLOOKUP($C4913,'MSCI Database'!$C:$R,2, FALSE)),"")</f>
        <v>Pharmaceuticals</v>
      </c>
      <c r="P4913" s="186" t="str">
        <f>IFERROR(IF(VLOOKUP($C4913,'MSCI Database'!$C:$R,3, FALSE)="","",VLOOKUP($C4913,'MSCI Database'!$C:$R,3, FALSE)),"")</f>
        <v>A</v>
      </c>
      <c r="Q4913" s="164" t="str">
        <f>IFERROR(IF(VLOOKUP($C4913,'MSCI Database'!$C:$R,4, FALSE)="","",VLOOKUP($C4913,'MSCI Database'!$C:$R,4, FALSE)),"")</f>
        <v>0</v>
      </c>
      <c r="R4913" s="164">
        <f>IFERROR(IF(VLOOKUP($C4913,'MSCI Database'!$C:$R,5, FALSE)="","",VLOOKUP($C4913,'MSCI Database'!$C:$R,5, FALSE)),"")</f>
        <v>7.1</v>
      </c>
      <c r="S4913" s="164">
        <f>IFERROR(IF(VLOOKUP($C4913,'MSCI Database'!$C:$R,6, FALSE)="","",VLOOKUP($C4913,'MSCI Database'!$C:$R,6, FALSE)),"")</f>
        <v>4.4000000000000004</v>
      </c>
      <c r="T4913" s="211">
        <f>IFERROR(IF(VLOOKUP($C4913,'MSCI Database'!$C:$R,7, FALSE)="","",VLOOKUP($C4913,'MSCI Database'!$C:$R,7, FALSE)),"")</f>
        <v>4.5999999999999996</v>
      </c>
      <c r="U4913" s="164">
        <f>IFERROR(IF(VLOOKUP($C4913,'MSCI Database'!$C:$R,8, FALSE)="","",VLOOKUP($C4913,'MSCI Database'!$C:$R,8, FALSE)),"")</f>
        <v>5.2</v>
      </c>
      <c r="V4913" s="175">
        <f>IFERROR(IF(VLOOKUP($C4913,'MSCI Database'!$C:$R,9, FALSE)="","",VLOOKUP($C4913,'MSCI Database'!$C:$R,9, FALSE)),"")</f>
        <v>4.8</v>
      </c>
      <c r="W4913" s="165">
        <f t="shared" ca="1" si="183"/>
        <v>0</v>
      </c>
      <c r="X4913" s="236">
        <f>IFERROR(IF(VLOOKUP($C4913,'MSCI Database'!$C:$R,10, FALSE)="","",VLOOKUP($C4913,'MSCI Database'!$C:$R,10, FALSE)),"")</f>
        <v>29776</v>
      </c>
      <c r="Y4913" s="133" t="str">
        <f>IFERROR(IF(VLOOKUP($C4913,'MSCI Database'!$C:$R,11, FALSE)="","",VLOOKUP($C4913,'MSCI Database'!$C:$R,11, FALSE)),"")</f>
        <v>2019</v>
      </c>
      <c r="Z4913" s="133" t="str">
        <f>IFERROR(IF(VLOOKUP($C4913,'MSCI Database'!$C:$R,12, FALSE)="","",VLOOKUP($C4913,'MSCI Database'!$C:$R,12, FALSE)),"")</f>
        <v>Reported</v>
      </c>
      <c r="AA4913" s="202" t="str">
        <f>IFERROR(IF(VLOOKUP($C4913,'MSCI Database'!$C:$R,13, FALSE)="","",VLOOKUP($C4913,'MSCI Database'!$C:$R,13, FALSE)),"")</f>
        <v>Maintains robust human capital initiatives and anti-corruption measures</v>
      </c>
    </row>
    <row r="4914" spans="1:27" s="130" customFormat="1" ht="15" hidden="1" customHeight="1" outlineLevel="1">
      <c r="A4914" s="130" t="s">
        <v>7661</v>
      </c>
      <c r="B4914" s="130" t="s">
        <v>7662</v>
      </c>
      <c r="C4914" s="130" t="s">
        <v>7663</v>
      </c>
      <c r="D4914" s="130" t="s">
        <v>12128</v>
      </c>
      <c r="E4914" s="130" t="s">
        <v>18673</v>
      </c>
      <c r="F4914" s="215">
        <v>1.6569843072815858E-2</v>
      </c>
      <c r="G4914" s="132" t="str">
        <f ca="1">IFERROR(_xll.BQL($A4914, "cur_mkt_cap(currency=EUR)")/1000000, " ")</f>
        <v xml:space="preserve"> </v>
      </c>
      <c r="M4914" s="308"/>
      <c r="N4914" s="215">
        <f t="shared" si="182"/>
        <v>1.7594593720131555E-4</v>
      </c>
      <c r="O4914" s="172" t="str">
        <f>IFERROR(IF(VLOOKUP($C4914,'MSCI Database'!$C:$R,2, FALSE)="","",VLOOKUP($C4914,'MSCI Database'!$C:$R,2, FALSE)),"")</f>
        <v>Industrial Machinery</v>
      </c>
      <c r="P4914" s="186" t="str">
        <f>IFERROR(IF(VLOOKUP($C4914,'MSCI Database'!$C:$R,3, FALSE)="","",VLOOKUP($C4914,'MSCI Database'!$C:$R,3, FALSE)),"")</f>
        <v>BBB</v>
      </c>
      <c r="Q4914" s="164" t="str">
        <f>IFERROR(IF(VLOOKUP($C4914,'MSCI Database'!$C:$R,4, FALSE)="","",VLOOKUP($C4914,'MSCI Database'!$C:$R,4, FALSE)),"")</f>
        <v>1</v>
      </c>
      <c r="R4914" s="164">
        <f>IFERROR(IF(VLOOKUP($C4914,'MSCI Database'!$C:$R,5, FALSE)="","",VLOOKUP($C4914,'MSCI Database'!$C:$R,5, FALSE)),"")</f>
        <v>5.6</v>
      </c>
      <c r="S4914" s="164">
        <f>IFERROR(IF(VLOOKUP($C4914,'MSCI Database'!$C:$R,6, FALSE)="","",VLOOKUP($C4914,'MSCI Database'!$C:$R,6, FALSE)),"")</f>
        <v>3.2</v>
      </c>
      <c r="T4914" s="211">
        <f>IFERROR(IF(VLOOKUP($C4914,'MSCI Database'!$C:$R,7, FALSE)="","",VLOOKUP($C4914,'MSCI Database'!$C:$R,7, FALSE)),"")</f>
        <v>5.2</v>
      </c>
      <c r="U4914" s="164">
        <f>IFERROR(IF(VLOOKUP($C4914,'MSCI Database'!$C:$R,8, FALSE)="","",VLOOKUP($C4914,'MSCI Database'!$C:$R,8, FALSE)),"")</f>
        <v>5.9</v>
      </c>
      <c r="V4914" s="175">
        <f>IFERROR(IF(VLOOKUP($C4914,'MSCI Database'!$C:$R,9, FALSE)="","",VLOOKUP($C4914,'MSCI Database'!$C:$R,9, FALSE)),"")</f>
        <v>4.9000000000000004</v>
      </c>
      <c r="W4914" s="165">
        <f t="shared" ca="1" si="183"/>
        <v>0</v>
      </c>
      <c r="X4914" s="236">
        <f>IFERROR(IF(VLOOKUP($C4914,'MSCI Database'!$C:$R,10, FALSE)="","",VLOOKUP($C4914,'MSCI Database'!$C:$R,10, FALSE)),"")</f>
        <v>193945</v>
      </c>
      <c r="Y4914" s="133" t="str">
        <f>IFERROR(IF(VLOOKUP($C4914,'MSCI Database'!$C:$R,11, FALSE)="","",VLOOKUP($C4914,'MSCI Database'!$C:$R,11, FALSE)),"")</f>
        <v>2019</v>
      </c>
      <c r="Z4914" s="133" t="str">
        <f>IFERROR(IF(VLOOKUP($C4914,'MSCI Database'!$C:$R,12, FALSE)="","",VLOOKUP($C4914,'MSCI Database'!$C:$R,12, FALSE)),"")</f>
        <v>E.Segmt-Moderate</v>
      </c>
      <c r="AA4914" s="202" t="str">
        <f>IFERROR(IF(VLOOKUP($C4914,'MSCI Database'!$C:$R,13, FALSE)="","",VLOOKUP($C4914,'MSCI Database'!$C:$R,13, FALSE)),"")</f>
        <v>Strong anti-corruption measures drive upgrade</v>
      </c>
    </row>
    <row r="4915" spans="1:27" s="130" customFormat="1" ht="15" hidden="1" customHeight="1" outlineLevel="1">
      <c r="A4915" s="130" t="s">
        <v>8028</v>
      </c>
      <c r="B4915" s="130" t="s">
        <v>8029</v>
      </c>
      <c r="C4915" s="130" t="s">
        <v>8030</v>
      </c>
      <c r="D4915" s="130" t="s">
        <v>12128</v>
      </c>
      <c r="E4915" s="130" t="s">
        <v>18673</v>
      </c>
      <c r="F4915" s="215">
        <v>1.6521494484984491E-2</v>
      </c>
      <c r="G4915" s="132" t="str">
        <f ca="1">IFERROR(_xll.BQL($A4915, "cur_mkt_cap(currency=EUR)")/1000000, " ")</f>
        <v xml:space="preserve"> </v>
      </c>
      <c r="M4915" s="308"/>
      <c r="N4915" s="215">
        <f t="shared" si="182"/>
        <v>1.7543255046850419E-4</v>
      </c>
      <c r="O4915" s="172" t="str">
        <f>IFERROR(IF(VLOOKUP($C4915,'MSCI Database'!$C:$R,2, FALSE)="","",VLOOKUP($C4915,'MSCI Database'!$C:$R,2, FALSE)),"")</f>
        <v>Airlines</v>
      </c>
      <c r="P4915" s="186" t="str">
        <f>IFERROR(IF(VLOOKUP($C4915,'MSCI Database'!$C:$R,3, FALSE)="","",VLOOKUP($C4915,'MSCI Database'!$C:$R,3, FALSE)),"")</f>
        <v>BB</v>
      </c>
      <c r="Q4915" s="164" t="str">
        <f>IFERROR(IF(VLOOKUP($C4915,'MSCI Database'!$C:$R,4, FALSE)="","",VLOOKUP($C4915,'MSCI Database'!$C:$R,4, FALSE)),"")</f>
        <v>0</v>
      </c>
      <c r="R4915" s="164">
        <f>IFERROR(IF(VLOOKUP($C4915,'MSCI Database'!$C:$R,5, FALSE)="","",VLOOKUP($C4915,'MSCI Database'!$C:$R,5, FALSE)),"")</f>
        <v>3.2</v>
      </c>
      <c r="S4915" s="164">
        <f>IFERROR(IF(VLOOKUP($C4915,'MSCI Database'!$C:$R,6, FALSE)="","",VLOOKUP($C4915,'MSCI Database'!$C:$R,6, FALSE)),"")</f>
        <v>2.6</v>
      </c>
      <c r="T4915" s="211">
        <f>IFERROR(IF(VLOOKUP($C4915,'MSCI Database'!$C:$R,7, FALSE)="","",VLOOKUP($C4915,'MSCI Database'!$C:$R,7, FALSE)),"")</f>
        <v>4.3</v>
      </c>
      <c r="U4915" s="164">
        <f>IFERROR(IF(VLOOKUP($C4915,'MSCI Database'!$C:$R,8, FALSE)="","",VLOOKUP($C4915,'MSCI Database'!$C:$R,8, FALSE)),"")</f>
        <v>2.9</v>
      </c>
      <c r="V4915" s="175">
        <f>IFERROR(IF(VLOOKUP($C4915,'MSCI Database'!$C:$R,9, FALSE)="","",VLOOKUP($C4915,'MSCI Database'!$C:$R,9, FALSE)),"")</f>
        <v>3.5</v>
      </c>
      <c r="W4915" s="165">
        <f t="shared" ca="1" si="183"/>
        <v>0</v>
      </c>
      <c r="X4915" s="236">
        <f>IFERROR(IF(VLOOKUP($C4915,'MSCI Database'!$C:$R,10, FALSE)="","",VLOOKUP($C4915,'MSCI Database'!$C:$R,10, FALSE)),"")</f>
        <v>20577106</v>
      </c>
      <c r="Y4915" s="133" t="str">
        <f>IFERROR(IF(VLOOKUP($C4915,'MSCI Database'!$C:$R,11, FALSE)="","",VLOOKUP($C4915,'MSCI Database'!$C:$R,11, FALSE)),"")</f>
        <v>2019</v>
      </c>
      <c r="Z4915" s="133" t="str">
        <f>IFERROR(IF(VLOOKUP($C4915,'MSCI Database'!$C:$R,12, FALSE)="","",VLOOKUP($C4915,'MSCI Database'!$C:$R,12, FALSE)),"")</f>
        <v>Reported</v>
      </c>
      <c r="AA4915" s="202" t="str">
        <f>IFERROR(IF(VLOOKUP($C4915,'MSCI Database'!$C:$R,13, FALSE)="","",VLOOKUP($C4915,'MSCI Database'!$C:$R,13, FALSE)),"")</f>
        <v>No planned layoffs yet in 2020; pay cuts amid COVID-19 crisis may pose labor management challenges</v>
      </c>
    </row>
    <row r="4916" spans="1:27" s="130" customFormat="1" ht="15" hidden="1" customHeight="1" outlineLevel="1">
      <c r="A4916" s="130" t="s">
        <v>2200</v>
      </c>
      <c r="B4916" s="130" t="s">
        <v>2201</v>
      </c>
      <c r="C4916" s="130" t="s">
        <v>2202</v>
      </c>
      <c r="D4916" s="130" t="s">
        <v>12131</v>
      </c>
      <c r="E4916" s="130" t="s">
        <v>18673</v>
      </c>
      <c r="F4916" s="215">
        <v>1.904064104550297E-2</v>
      </c>
      <c r="G4916" s="132" t="str">
        <f ca="1">IFERROR(_xll.BQL($A4916, "cur_mkt_cap(currency=EUR)")/1000000, " ")</f>
        <v xml:space="preserve"> </v>
      </c>
      <c r="M4916" s="308"/>
      <c r="N4916" s="215">
        <f t="shared" si="182"/>
        <v>2.0218196508819085E-4</v>
      </c>
      <c r="O4916" s="172" t="str">
        <f>IFERROR(IF(VLOOKUP($C4916,'MSCI Database'!$C:$R,2, FALSE)="","",VLOOKUP($C4916,'MSCI Database'!$C:$R,2, FALSE)),"")</f>
        <v>Construction &amp; Engineering</v>
      </c>
      <c r="P4916" s="186" t="str">
        <f>IFERROR(IF(VLOOKUP($C4916,'MSCI Database'!$C:$R,3, FALSE)="","",VLOOKUP($C4916,'MSCI Database'!$C:$R,3, FALSE)),"")</f>
        <v>AA</v>
      </c>
      <c r="Q4916" s="164" t="str">
        <f>IFERROR(IF(VLOOKUP($C4916,'MSCI Database'!$C:$R,4, FALSE)="","",VLOOKUP($C4916,'MSCI Database'!$C:$R,4, FALSE)),"")</f>
        <v>0</v>
      </c>
      <c r="R4916" s="164">
        <f>IFERROR(IF(VLOOKUP($C4916,'MSCI Database'!$C:$R,5, FALSE)="","",VLOOKUP($C4916,'MSCI Database'!$C:$R,5, FALSE)),"")</f>
        <v>8.3000000000000007</v>
      </c>
      <c r="S4916" s="164">
        <f>IFERROR(IF(VLOOKUP($C4916,'MSCI Database'!$C:$R,6, FALSE)="","",VLOOKUP($C4916,'MSCI Database'!$C:$R,6, FALSE)),"")</f>
        <v>5.4</v>
      </c>
      <c r="T4916" s="211">
        <f>IFERROR(IF(VLOOKUP($C4916,'MSCI Database'!$C:$R,7, FALSE)="","",VLOOKUP($C4916,'MSCI Database'!$C:$R,7, FALSE)),"")</f>
        <v>6.4</v>
      </c>
      <c r="U4916" s="164">
        <f>IFERROR(IF(VLOOKUP($C4916,'MSCI Database'!$C:$R,8, FALSE)="","",VLOOKUP($C4916,'MSCI Database'!$C:$R,8, FALSE)),"")</f>
        <v>5.6</v>
      </c>
      <c r="V4916" s="175">
        <f>IFERROR(IF(VLOOKUP($C4916,'MSCI Database'!$C:$R,9, FALSE)="","",VLOOKUP($C4916,'MSCI Database'!$C:$R,9, FALSE)),"")</f>
        <v>5.8</v>
      </c>
      <c r="W4916" s="165">
        <f t="shared" ca="1" si="183"/>
        <v>0</v>
      </c>
      <c r="X4916" s="236">
        <f>IFERROR(IF(VLOOKUP($C4916,'MSCI Database'!$C:$R,10, FALSE)="","",VLOOKUP($C4916,'MSCI Database'!$C:$R,10, FALSE)),"")</f>
        <v>2461000</v>
      </c>
      <c r="Y4916" s="133" t="str">
        <f>IFERROR(IF(VLOOKUP($C4916,'MSCI Database'!$C:$R,11, FALSE)="","",VLOOKUP($C4916,'MSCI Database'!$C:$R,11, FALSE)),"")</f>
        <v>2019</v>
      </c>
      <c r="Z4916" s="133" t="str">
        <f>IFERROR(IF(VLOOKUP($C4916,'MSCI Database'!$C:$R,12, FALSE)="","",VLOOKUP($C4916,'MSCI Database'!$C:$R,12, FALSE)),"")</f>
        <v>Reported</v>
      </c>
      <c r="AA4916" s="202" t="str">
        <f>IFERROR(IF(VLOOKUP($C4916,'MSCI Database'!$C:$R,13, FALSE)="","",VLOOKUP($C4916,'MSCI Database'!$C:$R,13, FALSE)),"")</f>
        <v>Leads peers in business ethics management</v>
      </c>
    </row>
    <row r="4917" spans="1:27" s="130" customFormat="1" ht="15" hidden="1" customHeight="1" outlineLevel="1">
      <c r="A4917" s="130" t="s">
        <v>1155</v>
      </c>
      <c r="B4917" s="130" t="s">
        <v>1156</v>
      </c>
      <c r="C4917" s="130" t="s">
        <v>1157</v>
      </c>
      <c r="D4917" s="130" t="s">
        <v>12135</v>
      </c>
      <c r="E4917" s="130" t="s">
        <v>18673</v>
      </c>
      <c r="F4917" s="215">
        <v>1.3151023315078249E-2</v>
      </c>
      <c r="G4917" s="132" t="str">
        <f ca="1">IFERROR(_xll.BQL($A4917, "cur_mkt_cap(currency=EUR)")/1000000, " ")</f>
        <v xml:space="preserve"> </v>
      </c>
      <c r="M4917" s="308"/>
      <c r="N4917" s="215">
        <f t="shared" si="182"/>
        <v>1.3964339385469981E-4</v>
      </c>
      <c r="O4917" s="172" t="str">
        <f>IFERROR(IF(VLOOKUP($C4917,'MSCI Database'!$C:$R,2, FALSE)="","",VLOOKUP($C4917,'MSCI Database'!$C:$R,2, FALSE)),"")</f>
        <v>Construction &amp; Engineering</v>
      </c>
      <c r="P4917" s="186" t="str">
        <f>IFERROR(IF(VLOOKUP($C4917,'MSCI Database'!$C:$R,3, FALSE)="","",VLOOKUP($C4917,'MSCI Database'!$C:$R,3, FALSE)),"")</f>
        <v>AA</v>
      </c>
      <c r="Q4917" s="164" t="str">
        <f>IFERROR(IF(VLOOKUP($C4917,'MSCI Database'!$C:$R,4, FALSE)="","",VLOOKUP($C4917,'MSCI Database'!$C:$R,4, FALSE)),"")</f>
        <v>0</v>
      </c>
      <c r="R4917" s="164">
        <f>IFERROR(IF(VLOOKUP($C4917,'MSCI Database'!$C:$R,5, FALSE)="","",VLOOKUP($C4917,'MSCI Database'!$C:$R,5, FALSE)),"")</f>
        <v>8.5</v>
      </c>
      <c r="S4917" s="164">
        <f>IFERROR(IF(VLOOKUP($C4917,'MSCI Database'!$C:$R,6, FALSE)="","",VLOOKUP($C4917,'MSCI Database'!$C:$R,6, FALSE)),"")</f>
        <v>4.4000000000000004</v>
      </c>
      <c r="T4917" s="211">
        <f>IFERROR(IF(VLOOKUP($C4917,'MSCI Database'!$C:$R,7, FALSE)="","",VLOOKUP($C4917,'MSCI Database'!$C:$R,7, FALSE)),"")</f>
        <v>2.2999999999999998</v>
      </c>
      <c r="U4917" s="164">
        <f>IFERROR(IF(VLOOKUP($C4917,'MSCI Database'!$C:$R,8, FALSE)="","",VLOOKUP($C4917,'MSCI Database'!$C:$R,8, FALSE)),"")</f>
        <v>7.2</v>
      </c>
      <c r="V4917" s="175">
        <f>IFERROR(IF(VLOOKUP($C4917,'MSCI Database'!$C:$R,9, FALSE)="","",VLOOKUP($C4917,'MSCI Database'!$C:$R,9, FALSE)),"")</f>
        <v>5.5</v>
      </c>
      <c r="W4917" s="165">
        <f t="shared" ca="1" si="183"/>
        <v>0</v>
      </c>
      <c r="X4917" s="236">
        <f>IFERROR(IF(VLOOKUP($C4917,'MSCI Database'!$C:$R,10, FALSE)="","",VLOOKUP($C4917,'MSCI Database'!$C:$R,10, FALSE)),"")</f>
        <v>54889</v>
      </c>
      <c r="Y4917" s="133" t="str">
        <f>IFERROR(IF(VLOOKUP($C4917,'MSCI Database'!$C:$R,11, FALSE)="","",VLOOKUP($C4917,'MSCI Database'!$C:$R,11, FALSE)),"")</f>
        <v>2019</v>
      </c>
      <c r="Z4917" s="133" t="str">
        <f>IFERROR(IF(VLOOKUP($C4917,'MSCI Database'!$C:$R,12, FALSE)="","",VLOOKUP($C4917,'MSCI Database'!$C:$R,12, FALSE)),"")</f>
        <v>Reported</v>
      </c>
      <c r="AA4917" s="202" t="str">
        <f>IFERROR(IF(VLOOKUP($C4917,'MSCI Database'!$C:$R,13, FALSE)="","",VLOOKUP($C4917,'MSCI Database'!$C:$R,13, FALSE)),"")</f>
        <v>Robust anti-corruption strategy and corporate governance practices</v>
      </c>
    </row>
    <row r="4918" spans="1:27" s="130" customFormat="1" ht="15" hidden="1" customHeight="1" outlineLevel="1">
      <c r="A4918" s="130" t="s">
        <v>1185</v>
      </c>
      <c r="B4918" s="130" t="s">
        <v>1183</v>
      </c>
      <c r="C4918" s="130" t="s">
        <v>1186</v>
      </c>
      <c r="D4918" s="130" t="s">
        <v>18681</v>
      </c>
      <c r="E4918" s="130" t="s">
        <v>18674</v>
      </c>
      <c r="F4918" s="215">
        <v>1.763422560883875E-2</v>
      </c>
      <c r="G4918" s="132" t="str">
        <f ca="1">IFERROR(_xll.BQL($A4918, "cur_mkt_cap(currency=EUR)")/1000000, " ")</f>
        <v xml:space="preserve"> </v>
      </c>
      <c r="M4918" s="308"/>
      <c r="N4918" s="215">
        <f t="shared" si="182"/>
        <v>1.8724802268385693E-4</v>
      </c>
      <c r="O4918" s="172" t="str">
        <f>IFERROR(IF(VLOOKUP($C4918,'MSCI Database'!$C:$R,2, FALSE)="","",VLOOKUP($C4918,'MSCI Database'!$C:$R,2, FALSE)),"")</f>
        <v>Food Products</v>
      </c>
      <c r="P4918" s="186" t="str">
        <f>IFERROR(IF(VLOOKUP($C4918,'MSCI Database'!$C:$R,3, FALSE)="","",VLOOKUP($C4918,'MSCI Database'!$C:$R,3, FALSE)),"")</f>
        <v>A</v>
      </c>
      <c r="Q4918" s="164" t="str">
        <f>IFERROR(IF(VLOOKUP($C4918,'MSCI Database'!$C:$R,4, FALSE)="","",VLOOKUP($C4918,'MSCI Database'!$C:$R,4, FALSE)),"")</f>
        <v>0</v>
      </c>
      <c r="R4918" s="164">
        <f>IFERROR(IF(VLOOKUP($C4918,'MSCI Database'!$C:$R,5, FALSE)="","",VLOOKUP($C4918,'MSCI Database'!$C:$R,5, FALSE)),"")</f>
        <v>6</v>
      </c>
      <c r="S4918" s="164">
        <f>IFERROR(IF(VLOOKUP($C4918,'MSCI Database'!$C:$R,6, FALSE)="","",VLOOKUP($C4918,'MSCI Database'!$C:$R,6, FALSE)),"")</f>
        <v>4.4000000000000004</v>
      </c>
      <c r="T4918" s="211">
        <f>IFERROR(IF(VLOOKUP($C4918,'MSCI Database'!$C:$R,7, FALSE)="","",VLOOKUP($C4918,'MSCI Database'!$C:$R,7, FALSE)),"")</f>
        <v>5.3</v>
      </c>
      <c r="U4918" s="164">
        <f>IFERROR(IF(VLOOKUP($C4918,'MSCI Database'!$C:$R,8, FALSE)="","",VLOOKUP($C4918,'MSCI Database'!$C:$R,8, FALSE)),"")</f>
        <v>4.3</v>
      </c>
      <c r="V4918" s="175">
        <f>IFERROR(IF(VLOOKUP($C4918,'MSCI Database'!$C:$R,9, FALSE)="","",VLOOKUP($C4918,'MSCI Database'!$C:$R,9, FALSE)),"")</f>
        <v>4.7</v>
      </c>
      <c r="W4918" s="165">
        <f t="shared" ca="1" si="183"/>
        <v>0</v>
      </c>
      <c r="X4918" s="236">
        <f>IFERROR(IF(VLOOKUP($C4918,'MSCI Database'!$C:$R,10, FALSE)="","",VLOOKUP($C4918,'MSCI Database'!$C:$R,10, FALSE)),"")</f>
        <v>112598</v>
      </c>
      <c r="Y4918" s="133" t="str">
        <f>IFERROR(IF(VLOOKUP($C4918,'MSCI Database'!$C:$R,11, FALSE)="","",VLOOKUP($C4918,'MSCI Database'!$C:$R,11, FALSE)),"")</f>
        <v>2019</v>
      </c>
      <c r="Z4918" s="133" t="str">
        <f>IFERROR(IF(VLOOKUP($C4918,'MSCI Database'!$C:$R,12, FALSE)="","",VLOOKUP($C4918,'MSCI Database'!$C:$R,12, FALSE)),"")</f>
        <v>Reported</v>
      </c>
      <c r="AA4918" s="202" t="str">
        <f>IFERROR(IF(VLOOKUP($C4918,'MSCI Database'!$C:$R,13, FALSE)="","",VLOOKUP($C4918,'MSCI Database'!$C:$R,13, FALSE)),"")</f>
        <v>Focus on eliminating child labor in cocoa supply chains</v>
      </c>
    </row>
    <row r="4919" spans="1:27" s="130" customFormat="1" ht="15" hidden="1" customHeight="1" outlineLevel="1">
      <c r="A4919" s="130" t="s">
        <v>6800</v>
      </c>
      <c r="B4919" s="130" t="s">
        <v>6801</v>
      </c>
      <c r="C4919" s="130" t="s">
        <v>6802</v>
      </c>
      <c r="D4919" s="130" t="s">
        <v>12128</v>
      </c>
      <c r="E4919" s="130" t="s">
        <v>12133</v>
      </c>
      <c r="F4919" s="215">
        <v>1.642362706111786E-2</v>
      </c>
      <c r="G4919" s="132" t="str">
        <f ca="1">IFERROR(_xll.BQL($A4919, "cur_mkt_cap(currency=EUR)")/1000000, " ")</f>
        <v xml:space="preserve"> </v>
      </c>
      <c r="M4919" s="308"/>
      <c r="N4919" s="215">
        <f t="shared" si="182"/>
        <v>1.7439335078881969E-4</v>
      </c>
      <c r="O4919" s="172" t="str">
        <f>IFERROR(IF(VLOOKUP($C4919,'MSCI Database'!$C:$R,2, FALSE)="","",VLOOKUP($C4919,'MSCI Database'!$C:$R,2, FALSE)),"")</f>
        <v>Health Care Providers &amp; Services</v>
      </c>
      <c r="P4919" s="186" t="str">
        <f>IFERROR(IF(VLOOKUP($C4919,'MSCI Database'!$C:$R,3, FALSE)="","",VLOOKUP($C4919,'MSCI Database'!$C:$R,3, FALSE)),"")</f>
        <v>A</v>
      </c>
      <c r="Q4919" s="164" t="str">
        <f>IFERROR(IF(VLOOKUP($C4919,'MSCI Database'!$C:$R,4, FALSE)="","",VLOOKUP($C4919,'MSCI Database'!$C:$R,4, FALSE)),"")</f>
        <v>1</v>
      </c>
      <c r="R4919" s="164">
        <f>IFERROR(IF(VLOOKUP($C4919,'MSCI Database'!$C:$R,5, FALSE)="","",VLOOKUP($C4919,'MSCI Database'!$C:$R,5, FALSE)),"")</f>
        <v>7.1</v>
      </c>
      <c r="S4919" s="164">
        <f>IFERROR(IF(VLOOKUP($C4919,'MSCI Database'!$C:$R,6, FALSE)="","",VLOOKUP($C4919,'MSCI Database'!$C:$R,6, FALSE)),"")</f>
        <v>9</v>
      </c>
      <c r="T4919" s="211">
        <f>IFERROR(IF(VLOOKUP($C4919,'MSCI Database'!$C:$R,7, FALSE)="","",VLOOKUP($C4919,'MSCI Database'!$C:$R,7, FALSE)),"")</f>
        <v>5.6</v>
      </c>
      <c r="U4919" s="164">
        <f>IFERROR(IF(VLOOKUP($C4919,'MSCI Database'!$C:$R,8, FALSE)="","",VLOOKUP($C4919,'MSCI Database'!$C:$R,8, FALSE)),"")</f>
        <v>6.5</v>
      </c>
      <c r="V4919" s="175">
        <f>IFERROR(IF(VLOOKUP($C4919,'MSCI Database'!$C:$R,9, FALSE)="","",VLOOKUP($C4919,'MSCI Database'!$C:$R,9, FALSE)),"")</f>
        <v>6.1</v>
      </c>
      <c r="W4919" s="165">
        <f t="shared" ca="1" si="183"/>
        <v>0</v>
      </c>
      <c r="X4919" s="236">
        <f>IFERROR(IF(VLOOKUP($C4919,'MSCI Database'!$C:$R,10, FALSE)="","",VLOOKUP($C4919,'MSCI Database'!$C:$R,10, FALSE)),"")</f>
        <v>321592</v>
      </c>
      <c r="Y4919" s="133" t="str">
        <f>IFERROR(IF(VLOOKUP($C4919,'MSCI Database'!$C:$R,11, FALSE)="","",VLOOKUP($C4919,'MSCI Database'!$C:$R,11, FALSE)),"")</f>
        <v>2019</v>
      </c>
      <c r="Z4919" s="133" t="str">
        <f>IFERROR(IF(VLOOKUP($C4919,'MSCI Database'!$C:$R,12, FALSE)="","",VLOOKUP($C4919,'MSCI Database'!$C:$R,12, FALSE)),"")</f>
        <v>Reported</v>
      </c>
      <c r="AA4919" s="202" t="str">
        <f>IFERROR(IF(VLOOKUP($C4919,'MSCI Database'!$C:$R,13, FALSE)="","",VLOOKUP($C4919,'MSCI Database'!$C:$R,13, FALSE)),"")</f>
        <v>Improved governance practices shadowed by  weak anti-corruption compliance measures</v>
      </c>
    </row>
    <row r="4920" spans="1:27" s="130" customFormat="1" ht="15" hidden="1" customHeight="1" outlineLevel="1">
      <c r="A4920" s="130" t="s">
        <v>7874</v>
      </c>
      <c r="B4920" s="130" t="s">
        <v>7875</v>
      </c>
      <c r="C4920" s="130" t="s">
        <v>7876</v>
      </c>
      <c r="D4920" s="130" t="s">
        <v>12128</v>
      </c>
      <c r="E4920" s="130" t="s">
        <v>18684</v>
      </c>
      <c r="F4920" s="215">
        <v>1.6416687613104539E-2</v>
      </c>
      <c r="G4920" s="132" t="str">
        <f ca="1">IFERROR(_xll.BQL($A4920, "cur_mkt_cap(currency=EUR)")/1000000, " ")</f>
        <v xml:space="preserve"> </v>
      </c>
      <c r="M4920" s="308"/>
      <c r="N4920" s="215">
        <f t="shared" si="182"/>
        <v>1.7431966465437663E-4</v>
      </c>
      <c r="O4920" s="172" t="str">
        <f>IFERROR(IF(VLOOKUP($C4920,'MSCI Database'!$C:$R,2, FALSE)="","",VLOOKUP($C4920,'MSCI Database'!$C:$R,2, FALSE)),"")</f>
        <v>Specialty Chemicals</v>
      </c>
      <c r="P4920" s="186" t="str">
        <f>IFERROR(IF(VLOOKUP($C4920,'MSCI Database'!$C:$R,3, FALSE)="","",VLOOKUP($C4920,'MSCI Database'!$C:$R,3, FALSE)),"")</f>
        <v>BB</v>
      </c>
      <c r="Q4920" s="164" t="str">
        <f>IFERROR(IF(VLOOKUP($C4920,'MSCI Database'!$C:$R,4, FALSE)="","",VLOOKUP($C4920,'MSCI Database'!$C:$R,4, FALSE)),"")</f>
        <v>0</v>
      </c>
      <c r="R4920" s="164">
        <f>IFERROR(IF(VLOOKUP($C4920,'MSCI Database'!$C:$R,5, FALSE)="","",VLOOKUP($C4920,'MSCI Database'!$C:$R,5, FALSE)),"")</f>
        <v>3.6</v>
      </c>
      <c r="S4920" s="164">
        <f>IFERROR(IF(VLOOKUP($C4920,'MSCI Database'!$C:$R,6, FALSE)="","",VLOOKUP($C4920,'MSCI Database'!$C:$R,6, FALSE)),"")</f>
        <v>4.5</v>
      </c>
      <c r="T4920" s="211">
        <f>IFERROR(IF(VLOOKUP($C4920,'MSCI Database'!$C:$R,7, FALSE)="","",VLOOKUP($C4920,'MSCI Database'!$C:$R,7, FALSE)),"")</f>
        <v>2.4</v>
      </c>
      <c r="U4920" s="164">
        <f>IFERROR(IF(VLOOKUP($C4920,'MSCI Database'!$C:$R,8, FALSE)="","",VLOOKUP($C4920,'MSCI Database'!$C:$R,8, FALSE)),"")</f>
        <v>5.3</v>
      </c>
      <c r="V4920" s="175">
        <f>IFERROR(IF(VLOOKUP($C4920,'MSCI Database'!$C:$R,9, FALSE)="","",VLOOKUP($C4920,'MSCI Database'!$C:$R,9, FALSE)),"")</f>
        <v>4.5</v>
      </c>
      <c r="W4920" s="165">
        <f t="shared" ca="1" si="183"/>
        <v>0</v>
      </c>
      <c r="X4920" s="236">
        <f>IFERROR(IF(VLOOKUP($C4920,'MSCI Database'!$C:$R,10, FALSE)="","",VLOOKUP($C4920,'MSCI Database'!$C:$R,10, FALSE)),"")</f>
        <v>2337022</v>
      </c>
      <c r="Y4920" s="133" t="str">
        <f>IFERROR(IF(VLOOKUP($C4920,'MSCI Database'!$C:$R,11, FALSE)="","",VLOOKUP($C4920,'MSCI Database'!$C:$R,11, FALSE)),"")</f>
        <v>2019</v>
      </c>
      <c r="Z4920" s="133" t="str">
        <f>IFERROR(IF(VLOOKUP($C4920,'MSCI Database'!$C:$R,12, FALSE)="","",VLOOKUP($C4920,'MSCI Database'!$C:$R,12, FALSE)),"")</f>
        <v>E.Segmt-Moderate</v>
      </c>
      <c r="AA4920" s="202" t="str">
        <f>IFERROR(IF(VLOOKUP($C4920,'MSCI Database'!$C:$R,13, FALSE)="","",VLOOKUP($C4920,'MSCI Database'!$C:$R,13, FALSE)),"")</f>
        <v>Strong governance structure; chemical safety management lags that of peers</v>
      </c>
    </row>
    <row r="4921" spans="1:27" s="130" customFormat="1" ht="15" hidden="1" customHeight="1" outlineLevel="1">
      <c r="A4921" s="130" t="s">
        <v>613</v>
      </c>
      <c r="B4921" s="130" t="s">
        <v>614</v>
      </c>
      <c r="C4921" s="130" t="s">
        <v>615</v>
      </c>
      <c r="D4921" s="130" t="s">
        <v>12128</v>
      </c>
      <c r="E4921" s="130" t="s">
        <v>18674</v>
      </c>
      <c r="F4921" s="215">
        <v>1.6410783741874831E-2</v>
      </c>
      <c r="G4921" s="132" t="str">
        <f ca="1">IFERROR(_xll.BQL($A4921, "cur_mkt_cap(currency=EUR)")/1000000, " ")</f>
        <v xml:space="preserve"> </v>
      </c>
      <c r="M4921" s="308"/>
      <c r="N4921" s="215">
        <f t="shared" si="182"/>
        <v>1.7425697473317085E-4</v>
      </c>
      <c r="O4921" s="172" t="str">
        <f>IFERROR(IF(VLOOKUP($C4921,'MSCI Database'!$C:$R,2, FALSE)="","",VLOOKUP($C4921,'MSCI Database'!$C:$R,2, FALSE)),"")</f>
        <v>Food Products</v>
      </c>
      <c r="P4921" s="186" t="str">
        <f>IFERROR(IF(VLOOKUP($C4921,'MSCI Database'!$C:$R,3, FALSE)="","",VLOOKUP($C4921,'MSCI Database'!$C:$R,3, FALSE)),"")</f>
        <v>AAA</v>
      </c>
      <c r="Q4921" s="164" t="str">
        <f>IFERROR(IF(VLOOKUP($C4921,'MSCI Database'!$C:$R,4, FALSE)="","",VLOOKUP($C4921,'MSCI Database'!$C:$R,4, FALSE)),"")</f>
        <v>0</v>
      </c>
      <c r="R4921" s="164">
        <f>IFERROR(IF(VLOOKUP($C4921,'MSCI Database'!$C:$R,5, FALSE)="","",VLOOKUP($C4921,'MSCI Database'!$C:$R,5, FALSE)),"")</f>
        <v>8.6</v>
      </c>
      <c r="S4921" s="164">
        <f>IFERROR(IF(VLOOKUP($C4921,'MSCI Database'!$C:$R,6, FALSE)="","",VLOOKUP($C4921,'MSCI Database'!$C:$R,6, FALSE)),"")</f>
        <v>6</v>
      </c>
      <c r="T4921" s="211">
        <f>IFERROR(IF(VLOOKUP($C4921,'MSCI Database'!$C:$R,7, FALSE)="","",VLOOKUP($C4921,'MSCI Database'!$C:$R,7, FALSE)),"")</f>
        <v>5.0999999999999996</v>
      </c>
      <c r="U4921" s="164">
        <f>IFERROR(IF(VLOOKUP($C4921,'MSCI Database'!$C:$R,8, FALSE)="","",VLOOKUP($C4921,'MSCI Database'!$C:$R,8, FALSE)),"")</f>
        <v>5.7</v>
      </c>
      <c r="V4921" s="175">
        <f>IFERROR(IF(VLOOKUP($C4921,'MSCI Database'!$C:$R,9, FALSE)="","",VLOOKUP($C4921,'MSCI Database'!$C:$R,9, FALSE)),"")</f>
        <v>5.7</v>
      </c>
      <c r="W4921" s="165">
        <f t="shared" ca="1" si="183"/>
        <v>0</v>
      </c>
      <c r="X4921" s="236">
        <f>IFERROR(IF(VLOOKUP($C4921,'MSCI Database'!$C:$R,10, FALSE)="","",VLOOKUP($C4921,'MSCI Database'!$C:$R,10, FALSE)),"")</f>
        <v>3749697</v>
      </c>
      <c r="Y4921" s="133" t="str">
        <f>IFERROR(IF(VLOOKUP($C4921,'MSCI Database'!$C:$R,11, FALSE)="","",VLOOKUP($C4921,'MSCI Database'!$C:$R,11, FALSE)),"")</f>
        <v>2019</v>
      </c>
      <c r="Z4921" s="133" t="str">
        <f>IFERROR(IF(VLOOKUP($C4921,'MSCI Database'!$C:$R,12, FALSE)="","",VLOOKUP($C4921,'MSCI Database'!$C:$R,12, FALSE)),"")</f>
        <v>Reported</v>
      </c>
      <c r="AA4921" s="202" t="str">
        <f>IFERROR(IF(VLOOKUP($C4921,'MSCI Database'!$C:$R,13, FALSE)="","",VLOOKUP($C4921,'MSCI Database'!$C:$R,13, FALSE)),"")</f>
        <v>Continues to improve traceability to meet zero-deforestation commitment</v>
      </c>
    </row>
    <row r="4922" spans="1:27" s="130" customFormat="1" ht="15" hidden="1" customHeight="1" outlineLevel="1">
      <c r="A4922" s="130" t="s">
        <v>1513</v>
      </c>
      <c r="B4922" s="130" t="s">
        <v>1514</v>
      </c>
      <c r="C4922" s="130" t="s">
        <v>1515</v>
      </c>
      <c r="D4922" s="130" t="s">
        <v>18678</v>
      </c>
      <c r="E4922" s="130" t="s">
        <v>18673</v>
      </c>
      <c r="F4922" s="215">
        <v>2.1092122059312881E-3</v>
      </c>
      <c r="G4922" s="132" t="str">
        <f ca="1">IFERROR(_xll.BQL($A4922, "cur_mkt_cap(currency=EUR)")/1000000, " ")</f>
        <v xml:space="preserve"> </v>
      </c>
      <c r="M4922" s="308"/>
      <c r="N4922" s="215">
        <f t="shared" si="182"/>
        <v>2.2396549967203109E-5</v>
      </c>
      <c r="O4922" s="172" t="str">
        <f>IFERROR(IF(VLOOKUP($C4922,'MSCI Database'!$C:$R,2, FALSE)="","",VLOOKUP($C4922,'MSCI Database'!$C:$R,2, FALSE)),"")</f>
        <v>Transportation Infrastructure</v>
      </c>
      <c r="P4922" s="186" t="str">
        <f>IFERROR(IF(VLOOKUP($C4922,'MSCI Database'!$C:$R,3, FALSE)="","",VLOOKUP($C4922,'MSCI Database'!$C:$R,3, FALSE)),"")</f>
        <v>B</v>
      </c>
      <c r="Q4922" s="164" t="str">
        <f>IFERROR(IF(VLOOKUP($C4922,'MSCI Database'!$C:$R,4, FALSE)="","",VLOOKUP($C4922,'MSCI Database'!$C:$R,4, FALSE)),"")</f>
        <v>-1</v>
      </c>
      <c r="R4922" s="164">
        <f>IFERROR(IF(VLOOKUP($C4922,'MSCI Database'!$C:$R,5, FALSE)="","",VLOOKUP($C4922,'MSCI Database'!$C:$R,5, FALSE)),"")</f>
        <v>2.4</v>
      </c>
      <c r="S4922" s="164">
        <f>IFERROR(IF(VLOOKUP($C4922,'MSCI Database'!$C:$R,6, FALSE)="","",VLOOKUP($C4922,'MSCI Database'!$C:$R,6, FALSE)),"")</f>
        <v>8.3000000000000007</v>
      </c>
      <c r="T4922" s="211">
        <f>IFERROR(IF(VLOOKUP($C4922,'MSCI Database'!$C:$R,7, FALSE)="","",VLOOKUP($C4922,'MSCI Database'!$C:$R,7, FALSE)),"")</f>
        <v>4.0999999999999996</v>
      </c>
      <c r="U4922" s="164">
        <f>IFERROR(IF(VLOOKUP($C4922,'MSCI Database'!$C:$R,8, FALSE)="","",VLOOKUP($C4922,'MSCI Database'!$C:$R,8, FALSE)),"")</f>
        <v>1.9</v>
      </c>
      <c r="V4922" s="175">
        <f>IFERROR(IF(VLOOKUP($C4922,'MSCI Database'!$C:$R,9, FALSE)="","",VLOOKUP($C4922,'MSCI Database'!$C:$R,9, FALSE)),"")</f>
        <v>3.9</v>
      </c>
      <c r="W4922" s="165">
        <f t="shared" ca="1" si="183"/>
        <v>0</v>
      </c>
      <c r="X4922" s="236">
        <f>IFERROR(IF(VLOOKUP($C4922,'MSCI Database'!$C:$R,10, FALSE)="","",VLOOKUP($C4922,'MSCI Database'!$C:$R,10, FALSE)),"")</f>
        <v>26382</v>
      </c>
      <c r="Y4922" s="133" t="str">
        <f>IFERROR(IF(VLOOKUP($C4922,'MSCI Database'!$C:$R,11, FALSE)="","",VLOOKUP($C4922,'MSCI Database'!$C:$R,11, FALSE)),"")</f>
        <v>2019</v>
      </c>
      <c r="Z4922" s="133" t="str">
        <f>IFERROR(IF(VLOOKUP($C4922,'MSCI Database'!$C:$R,12, FALSE)="","",VLOOKUP($C4922,'MSCI Database'!$C:$R,12, FALSE)),"")</f>
        <v>Reported</v>
      </c>
      <c r="AA4922" s="202" t="str">
        <f>IFERROR(IF(VLOOKUP($C4922,'MSCI Database'!$C:$R,13, FALSE)="","",VLOOKUP($C4922,'MSCI Database'!$C:$R,13, FALSE)),"")</f>
        <v>Limited anti-corruption and safety initiatives</v>
      </c>
    </row>
    <row r="4923" spans="1:27" s="130" customFormat="1" ht="15" hidden="1" customHeight="1" outlineLevel="1">
      <c r="A4923" s="130" t="s">
        <v>7644</v>
      </c>
      <c r="B4923" s="130" t="s">
        <v>7645</v>
      </c>
      <c r="C4923" s="130" t="s">
        <v>7646</v>
      </c>
      <c r="D4923" s="130" t="s">
        <v>12128</v>
      </c>
      <c r="E4923" s="130" t="s">
        <v>18690</v>
      </c>
      <c r="F4923" s="215">
        <v>1.6346112049135931E-2</v>
      </c>
      <c r="G4923" s="132" t="str">
        <f ca="1">IFERROR(_xll.BQL($A4923, "cur_mkt_cap(currency=EUR)")/1000000, " ")</f>
        <v xml:space="preserve"> </v>
      </c>
      <c r="M4923" s="308"/>
      <c r="N4923" s="215">
        <f t="shared" si="182"/>
        <v>1.7357026203834703E-4</v>
      </c>
      <c r="O4923" s="172" t="str">
        <f>IFERROR(IF(VLOOKUP($C4923,'MSCI Database'!$C:$R,2, FALSE)="","",VLOOKUP($C4923,'MSCI Database'!$C:$R,2, FALSE)),"")</f>
        <v>Media &amp; Entertainment</v>
      </c>
      <c r="P4923" s="186" t="str">
        <f>IFERROR(IF(VLOOKUP($C4923,'MSCI Database'!$C:$R,3, FALSE)="","",VLOOKUP($C4923,'MSCI Database'!$C:$R,3, FALSE)),"")</f>
        <v>CCC</v>
      </c>
      <c r="Q4923" s="164" t="str">
        <f>IFERROR(IF(VLOOKUP($C4923,'MSCI Database'!$C:$R,4, FALSE)="","",VLOOKUP($C4923,'MSCI Database'!$C:$R,4, FALSE)),"")</f>
        <v>0</v>
      </c>
      <c r="R4923" s="164">
        <f>IFERROR(IF(VLOOKUP($C4923,'MSCI Database'!$C:$R,5, FALSE)="","",VLOOKUP($C4923,'MSCI Database'!$C:$R,5, FALSE)),"")</f>
        <v>0.6</v>
      </c>
      <c r="S4923" s="164">
        <f>IFERROR(IF(VLOOKUP($C4923,'MSCI Database'!$C:$R,6, FALSE)="","",VLOOKUP($C4923,'MSCI Database'!$C:$R,6, FALSE)),"")</f>
        <v>8</v>
      </c>
      <c r="T4923" s="211">
        <f>IFERROR(IF(VLOOKUP($C4923,'MSCI Database'!$C:$R,7, FALSE)="","",VLOOKUP($C4923,'MSCI Database'!$C:$R,7, FALSE)),"")</f>
        <v>4</v>
      </c>
      <c r="U4923" s="164">
        <f>IFERROR(IF(VLOOKUP($C4923,'MSCI Database'!$C:$R,8, FALSE)="","",VLOOKUP($C4923,'MSCI Database'!$C:$R,8, FALSE)),"")</f>
        <v>1.1000000000000001</v>
      </c>
      <c r="V4923" s="175">
        <f>IFERROR(IF(VLOOKUP($C4923,'MSCI Database'!$C:$R,9, FALSE)="","",VLOOKUP($C4923,'MSCI Database'!$C:$R,9, FALSE)),"")</f>
        <v>2.8</v>
      </c>
      <c r="W4923" s="165">
        <f t="shared" ca="1" si="183"/>
        <v>0</v>
      </c>
      <c r="X4923" s="236">
        <f>IFERROR(IF(VLOOKUP($C4923,'MSCI Database'!$C:$R,10, FALSE)="","",VLOOKUP($C4923,'MSCI Database'!$C:$R,10, FALSE)),"")</f>
        <v>172091</v>
      </c>
      <c r="Y4923" s="133" t="str">
        <f>IFERROR(IF(VLOOKUP($C4923,'MSCI Database'!$C:$R,11, FALSE)="","",VLOOKUP($C4923,'MSCI Database'!$C:$R,11, FALSE)),"")</f>
        <v>2019</v>
      </c>
      <c r="Z4923" s="133" t="str">
        <f>IFERROR(IF(VLOOKUP($C4923,'MSCI Database'!$C:$R,12, FALSE)="","",VLOOKUP($C4923,'MSCI Database'!$C:$R,12, FALSE)),"")</f>
        <v>Reported</v>
      </c>
      <c r="AA4923" s="202" t="str">
        <f>IFERROR(IF(VLOOKUP($C4923,'MSCI Database'!$C:$R,13, FALSE)="","",VLOOKUP($C4923,'MSCI Database'!$C:$R,13, FALSE)),"")</f>
        <v>Risks related to governance structures and human capital persist</v>
      </c>
    </row>
    <row r="4924" spans="1:27" s="130" customFormat="1" ht="15" hidden="1" customHeight="1" outlineLevel="1">
      <c r="A4924" s="130" t="s">
        <v>5242</v>
      </c>
      <c r="B4924" s="130" t="s">
        <v>5243</v>
      </c>
      <c r="C4924" s="130" t="s">
        <v>5244</v>
      </c>
      <c r="D4924" s="130" t="s">
        <v>18683</v>
      </c>
      <c r="E4924" s="130" t="s">
        <v>18688</v>
      </c>
      <c r="F4924" s="215">
        <v>1.8813917839576831E-2</v>
      </c>
      <c r="G4924" s="132" t="str">
        <f ca="1">IFERROR(_xll.BQL($A4924, "cur_mkt_cap(currency=EUR)")/1000000, " ")</f>
        <v xml:space="preserve"> </v>
      </c>
      <c r="M4924" s="308"/>
      <c r="N4924" s="215">
        <f t="shared" si="182"/>
        <v>1.9977451760805112E-4</v>
      </c>
      <c r="O4924" s="172" t="str">
        <f>IFERROR(IF(VLOOKUP($C4924,'MSCI Database'!$C:$R,2, FALSE)="","",VLOOKUP($C4924,'MSCI Database'!$C:$R,2, FALSE)),"")</f>
        <v>Life &amp; Health Insurance</v>
      </c>
      <c r="P4924" s="186" t="str">
        <f>IFERROR(IF(VLOOKUP($C4924,'MSCI Database'!$C:$R,3, FALSE)="","",VLOOKUP($C4924,'MSCI Database'!$C:$R,3, FALSE)),"")</f>
        <v>AA</v>
      </c>
      <c r="Q4924" s="164" t="str">
        <f>IFERROR(IF(VLOOKUP($C4924,'MSCI Database'!$C:$R,4, FALSE)="","",VLOOKUP($C4924,'MSCI Database'!$C:$R,4, FALSE)),"")</f>
        <v>0</v>
      </c>
      <c r="R4924" s="164">
        <f>IFERROR(IF(VLOOKUP($C4924,'MSCI Database'!$C:$R,5, FALSE)="","",VLOOKUP($C4924,'MSCI Database'!$C:$R,5, FALSE)),"")</f>
        <v>8.4</v>
      </c>
      <c r="S4924" s="164">
        <f>IFERROR(IF(VLOOKUP($C4924,'MSCI Database'!$C:$R,6, FALSE)="","",VLOOKUP($C4924,'MSCI Database'!$C:$R,6, FALSE)),"")</f>
        <v>8.3000000000000007</v>
      </c>
      <c r="T4924" s="211">
        <f>IFERROR(IF(VLOOKUP($C4924,'MSCI Database'!$C:$R,7, FALSE)="","",VLOOKUP($C4924,'MSCI Database'!$C:$R,7, FALSE)),"")</f>
        <v>5.2</v>
      </c>
      <c r="U4924" s="164">
        <f>IFERROR(IF(VLOOKUP($C4924,'MSCI Database'!$C:$R,8, FALSE)="","",VLOOKUP($C4924,'MSCI Database'!$C:$R,8, FALSE)),"")</f>
        <v>7.1</v>
      </c>
      <c r="V4924" s="175">
        <f>IFERROR(IF(VLOOKUP($C4924,'MSCI Database'!$C:$R,9, FALSE)="","",VLOOKUP($C4924,'MSCI Database'!$C:$R,9, FALSE)),"")</f>
        <v>6</v>
      </c>
      <c r="W4924" s="165">
        <f t="shared" ca="1" si="183"/>
        <v>0</v>
      </c>
      <c r="X4924" s="236">
        <f>IFERROR(IF(VLOOKUP($C4924,'MSCI Database'!$C:$R,10, FALSE)="","",VLOOKUP($C4924,'MSCI Database'!$C:$R,10, FALSE)),"")</f>
        <v>47638</v>
      </c>
      <c r="Y4924" s="133" t="str">
        <f>IFERROR(IF(VLOOKUP($C4924,'MSCI Database'!$C:$R,11, FALSE)="","",VLOOKUP($C4924,'MSCI Database'!$C:$R,11, FALSE)),"")</f>
        <v>2019</v>
      </c>
      <c r="Z4924" s="133" t="str">
        <f>IFERROR(IF(VLOOKUP($C4924,'MSCI Database'!$C:$R,12, FALSE)="","",VLOOKUP($C4924,'MSCI Database'!$C:$R,12, FALSE)),"")</f>
        <v>Reported</v>
      </c>
      <c r="AA4924" s="202" t="str">
        <f>IFERROR(IF(VLOOKUP($C4924,'MSCI Database'!$C:$R,13, FALSE)="","",VLOOKUP($C4924,'MSCI Database'!$C:$R,13, FALSE)),"")</f>
        <v>Leveraging research capacity to introduce new life insurance products</v>
      </c>
    </row>
    <row r="4925" spans="1:27" s="130" customFormat="1" ht="15" hidden="1" customHeight="1" outlineLevel="1">
      <c r="A4925" s="130" t="s">
        <v>1255</v>
      </c>
      <c r="B4925" s="130" t="s">
        <v>1256</v>
      </c>
      <c r="C4925" s="130" t="s">
        <v>1257</v>
      </c>
      <c r="D4925" s="130" t="s">
        <v>18681</v>
      </c>
      <c r="E4925" s="130" t="s">
        <v>18673</v>
      </c>
      <c r="F4925" s="215">
        <v>1.7251698405268929E-2</v>
      </c>
      <c r="G4925" s="132" t="str">
        <f ca="1">IFERROR(_xll.BQL($A4925, "cur_mkt_cap(currency=EUR)")/1000000, " ")</f>
        <v xml:space="preserve"> </v>
      </c>
      <c r="M4925" s="308"/>
      <c r="N4925" s="215">
        <f t="shared" si="182"/>
        <v>1.8318617930722844E-4</v>
      </c>
      <c r="O4925" s="172" t="str">
        <f>IFERROR(IF(VLOOKUP($C4925,'MSCI Database'!$C:$R,2, FALSE)="","",VLOOKUP($C4925,'MSCI Database'!$C:$R,2, FALSE)),"")</f>
        <v>Industrial Machinery</v>
      </c>
      <c r="P4925" s="186" t="str">
        <f>IFERROR(IF(VLOOKUP($C4925,'MSCI Database'!$C:$R,3, FALSE)="","",VLOOKUP($C4925,'MSCI Database'!$C:$R,3, FALSE)),"")</f>
        <v>BB</v>
      </c>
      <c r="Q4925" s="164" t="str">
        <f>IFERROR(IF(VLOOKUP($C4925,'MSCI Database'!$C:$R,4, FALSE)="","",VLOOKUP($C4925,'MSCI Database'!$C:$R,4, FALSE)),"")</f>
        <v>0</v>
      </c>
      <c r="R4925" s="164">
        <f>IFERROR(IF(VLOOKUP($C4925,'MSCI Database'!$C:$R,5, FALSE)="","",VLOOKUP($C4925,'MSCI Database'!$C:$R,5, FALSE)),"")</f>
        <v>4.0999999999999996</v>
      </c>
      <c r="S4925" s="164">
        <f>IFERROR(IF(VLOOKUP($C4925,'MSCI Database'!$C:$R,6, FALSE)="","",VLOOKUP($C4925,'MSCI Database'!$C:$R,6, FALSE)),"")</f>
        <v>5.4</v>
      </c>
      <c r="T4925" s="211">
        <f>IFERROR(IF(VLOOKUP($C4925,'MSCI Database'!$C:$R,7, FALSE)="","",VLOOKUP($C4925,'MSCI Database'!$C:$R,7, FALSE)),"")</f>
        <v>4.7</v>
      </c>
      <c r="U4925" s="164">
        <f>IFERROR(IF(VLOOKUP($C4925,'MSCI Database'!$C:$R,8, FALSE)="","",VLOOKUP($C4925,'MSCI Database'!$C:$R,8, FALSE)),"")</f>
        <v>3.7</v>
      </c>
      <c r="V4925" s="175">
        <f>IFERROR(IF(VLOOKUP($C4925,'MSCI Database'!$C:$R,9, FALSE)="","",VLOOKUP($C4925,'MSCI Database'!$C:$R,9, FALSE)),"")</f>
        <v>4.5</v>
      </c>
      <c r="W4925" s="165">
        <f t="shared" ca="1" si="183"/>
        <v>0</v>
      </c>
      <c r="X4925" s="236">
        <f>IFERROR(IF(VLOOKUP($C4925,'MSCI Database'!$C:$R,10, FALSE)="","",VLOOKUP($C4925,'MSCI Database'!$C:$R,10, FALSE)),"")</f>
        <v>204745</v>
      </c>
      <c r="Y4925" s="133" t="str">
        <f>IFERROR(IF(VLOOKUP($C4925,'MSCI Database'!$C:$R,11, FALSE)="","",VLOOKUP($C4925,'MSCI Database'!$C:$R,11, FALSE)),"")</f>
        <v>2019</v>
      </c>
      <c r="Z4925" s="133" t="str">
        <f>IFERROR(IF(VLOOKUP($C4925,'MSCI Database'!$C:$R,12, FALSE)="","",VLOOKUP($C4925,'MSCI Database'!$C:$R,12, FALSE)),"")</f>
        <v>Reported</v>
      </c>
      <c r="AA4925" s="202" t="str">
        <f>IFERROR(IF(VLOOKUP($C4925,'MSCI Database'!$C:$R,13, FALSE)="","",VLOOKUP($C4925,'MSCI Database'!$C:$R,13, FALSE)),"")</f>
        <v>Market expansion opens opportunities but may elevate corruption risks</v>
      </c>
    </row>
    <row r="4926" spans="1:27" s="130" customFormat="1" ht="15" hidden="1" customHeight="1" outlineLevel="1">
      <c r="A4926" s="130" t="s">
        <v>4759</v>
      </c>
      <c r="B4926" s="130" t="s">
        <v>4760</v>
      </c>
      <c r="C4926" s="130" t="s">
        <v>4761</v>
      </c>
      <c r="D4926" s="130" t="s">
        <v>18678</v>
      </c>
      <c r="E4926" s="130" t="s">
        <v>18704</v>
      </c>
      <c r="F4926" s="215">
        <v>2.0850208845946479E-3</v>
      </c>
      <c r="G4926" s="132" t="str">
        <f ca="1">IFERROR(_xll.BQL($A4926, "cur_mkt_cap(currency=EUR)")/1000000, " ")</f>
        <v xml:space="preserve"> </v>
      </c>
      <c r="M4926" s="308"/>
      <c r="N4926" s="215">
        <f t="shared" si="182"/>
        <v>2.2139675796095461E-5</v>
      </c>
      <c r="O4926" s="172" t="str">
        <f>IFERROR(IF(VLOOKUP($C4926,'MSCI Database'!$C:$R,2, FALSE)="","",VLOOKUP($C4926,'MSCI Database'!$C:$R,2, FALSE)),"")</f>
        <v>Real Estate Development &amp; Diversified Activities</v>
      </c>
      <c r="P4926" s="186" t="str">
        <f>IFERROR(IF(VLOOKUP($C4926,'MSCI Database'!$C:$R,3, FALSE)="","",VLOOKUP($C4926,'MSCI Database'!$C:$R,3, FALSE)),"")</f>
        <v>BB</v>
      </c>
      <c r="Q4926" s="164" t="str">
        <f>IFERROR(IF(VLOOKUP($C4926,'MSCI Database'!$C:$R,4, FALSE)="","",VLOOKUP($C4926,'MSCI Database'!$C:$R,4, FALSE)),"")</f>
        <v>1</v>
      </c>
      <c r="R4926" s="164">
        <f>IFERROR(IF(VLOOKUP($C4926,'MSCI Database'!$C:$R,5, FALSE)="","",VLOOKUP($C4926,'MSCI Database'!$C:$R,5, FALSE)),"")</f>
        <v>2.9</v>
      </c>
      <c r="S4926" s="164">
        <f>IFERROR(IF(VLOOKUP($C4926,'MSCI Database'!$C:$R,6, FALSE)="","",VLOOKUP($C4926,'MSCI Database'!$C:$R,6, FALSE)),"")</f>
        <v>2.7</v>
      </c>
      <c r="T4926" s="211">
        <f>IFERROR(IF(VLOOKUP($C4926,'MSCI Database'!$C:$R,7, FALSE)="","",VLOOKUP($C4926,'MSCI Database'!$C:$R,7, FALSE)),"")</f>
        <v>2.2000000000000002</v>
      </c>
      <c r="U4926" s="164">
        <f>IFERROR(IF(VLOOKUP($C4926,'MSCI Database'!$C:$R,8, FALSE)="","",VLOOKUP($C4926,'MSCI Database'!$C:$R,8, FALSE)),"")</f>
        <v>3.7</v>
      </c>
      <c r="V4926" s="175">
        <f>IFERROR(IF(VLOOKUP($C4926,'MSCI Database'!$C:$R,9, FALSE)="","",VLOOKUP($C4926,'MSCI Database'!$C:$R,9, FALSE)),"")</f>
        <v>3.1</v>
      </c>
      <c r="W4926" s="165">
        <f t="shared" ca="1" si="183"/>
        <v>0</v>
      </c>
      <c r="X4926" s="236">
        <f>IFERROR(IF(VLOOKUP($C4926,'MSCI Database'!$C:$R,10, FALSE)="","",VLOOKUP($C4926,'MSCI Database'!$C:$R,10, FALSE)),"")</f>
        <v>105405</v>
      </c>
      <c r="Y4926" s="133" t="str">
        <f>IFERROR(IF(VLOOKUP($C4926,'MSCI Database'!$C:$R,11, FALSE)="","",VLOOKUP($C4926,'MSCI Database'!$C:$R,11, FALSE)),"")</f>
        <v>2019</v>
      </c>
      <c r="Z4926" s="133" t="str">
        <f>IFERROR(IF(VLOOKUP($C4926,'MSCI Database'!$C:$R,12, FALSE)="","",VLOOKUP($C4926,'MSCI Database'!$C:$R,12, FALSE)),"")</f>
        <v>E.Segmt-Low</v>
      </c>
      <c r="AA4926" s="202" t="str">
        <f>IFERROR(IF(VLOOKUP($C4926,'MSCI Database'!$C:$R,13, FALSE)="","",VLOOKUP($C4926,'MSCI Database'!$C:$R,13, FALSE)),"")</f>
        <v>Corporate governance structure remains weak despite incremental improvement</v>
      </c>
    </row>
    <row r="4927" spans="1:27" s="130" customFormat="1" ht="15" hidden="1" customHeight="1" outlineLevel="1">
      <c r="A4927" s="130" t="s">
        <v>1902</v>
      </c>
      <c r="B4927" s="130" t="s">
        <v>1903</v>
      </c>
      <c r="C4927" s="130" t="s">
        <v>1904</v>
      </c>
      <c r="D4927" s="130" t="s">
        <v>12129</v>
      </c>
      <c r="E4927" s="130" t="s">
        <v>18682</v>
      </c>
      <c r="F4927" s="215">
        <v>1.9158726209834019E-2</v>
      </c>
      <c r="G4927" s="132" t="str">
        <f ca="1">IFERROR(_xll.BQL($A4927, "cur_mkt_cap(currency=EUR)")/1000000, " ")</f>
        <v xml:space="preserve"> </v>
      </c>
      <c r="M4927" s="308"/>
      <c r="N4927" s="215">
        <f t="shared" si="182"/>
        <v>2.0343584569626271E-4</v>
      </c>
      <c r="O4927" s="172" t="str">
        <f>IFERROR(IF(VLOOKUP($C4927,'MSCI Database'!$C:$R,2, FALSE)="","",VLOOKUP($C4927,'MSCI Database'!$C:$R,2, FALSE)),"")</f>
        <v>Retail - Consumer Discretionary</v>
      </c>
      <c r="P4927" s="186" t="str">
        <f>IFERROR(IF(VLOOKUP($C4927,'MSCI Database'!$C:$R,3, FALSE)="","",VLOOKUP($C4927,'MSCI Database'!$C:$R,3, FALSE)),"")</f>
        <v>A</v>
      </c>
      <c r="Q4927" s="164" t="str">
        <f>IFERROR(IF(VLOOKUP($C4927,'MSCI Database'!$C:$R,4, FALSE)="","",VLOOKUP($C4927,'MSCI Database'!$C:$R,4, FALSE)),"")</f>
        <v>0</v>
      </c>
      <c r="R4927" s="164">
        <f>IFERROR(IF(VLOOKUP($C4927,'MSCI Database'!$C:$R,5, FALSE)="","",VLOOKUP($C4927,'MSCI Database'!$C:$R,5, FALSE)),"")</f>
        <v>5.8</v>
      </c>
      <c r="S4927" s="164">
        <f>IFERROR(IF(VLOOKUP($C4927,'MSCI Database'!$C:$R,6, FALSE)="","",VLOOKUP($C4927,'MSCI Database'!$C:$R,6, FALSE)),"")</f>
        <v>2.2000000000000002</v>
      </c>
      <c r="T4927" s="211">
        <f>IFERROR(IF(VLOOKUP($C4927,'MSCI Database'!$C:$R,7, FALSE)="","",VLOOKUP($C4927,'MSCI Database'!$C:$R,7, FALSE)),"")</f>
        <v>5</v>
      </c>
      <c r="U4927" s="164">
        <f>IFERROR(IF(VLOOKUP($C4927,'MSCI Database'!$C:$R,8, FALSE)="","",VLOOKUP($C4927,'MSCI Database'!$C:$R,8, FALSE)),"")</f>
        <v>5.0999999999999996</v>
      </c>
      <c r="V4927" s="175">
        <f>IFERROR(IF(VLOOKUP($C4927,'MSCI Database'!$C:$R,9, FALSE)="","",VLOOKUP($C4927,'MSCI Database'!$C:$R,9, FALSE)),"")</f>
        <v>4.7</v>
      </c>
      <c r="W4927" s="165">
        <f t="shared" ca="1" si="183"/>
        <v>0</v>
      </c>
      <c r="X4927" s="236">
        <f>IFERROR(IF(VLOOKUP($C4927,'MSCI Database'!$C:$R,10, FALSE)="","",VLOOKUP($C4927,'MSCI Database'!$C:$R,10, FALSE)),"")</f>
        <v>15059</v>
      </c>
      <c r="Y4927" s="133" t="str">
        <f>IFERROR(IF(VLOOKUP($C4927,'MSCI Database'!$C:$R,11, FALSE)="","",VLOOKUP($C4927,'MSCI Database'!$C:$R,11, FALSE)),"")</f>
        <v>2019</v>
      </c>
      <c r="Z4927" s="133" t="str">
        <f>IFERROR(IF(VLOOKUP($C4927,'MSCI Database'!$C:$R,12, FALSE)="","",VLOOKUP($C4927,'MSCI Database'!$C:$R,12, FALSE)),"")</f>
        <v>E.Segmt-Moderately Low</v>
      </c>
      <c r="AA4927" s="202" t="str">
        <f>IFERROR(IF(VLOOKUP($C4927,'MSCI Database'!$C:$R,13, FALSE)="","",VLOOKUP($C4927,'MSCI Database'!$C:$R,13, FALSE)),"")</f>
        <v/>
      </c>
    </row>
    <row r="4928" spans="1:27" s="130" customFormat="1" ht="15" hidden="1" customHeight="1" outlineLevel="1">
      <c r="A4928" s="130" t="s">
        <v>2621</v>
      </c>
      <c r="B4928" s="130" t="s">
        <v>2618</v>
      </c>
      <c r="C4928" s="130" t="s">
        <v>2622</v>
      </c>
      <c r="D4928" s="130" t="s">
        <v>18686</v>
      </c>
      <c r="E4928" s="130" t="s">
        <v>18690</v>
      </c>
      <c r="F4928" s="215">
        <v>1.6182967685112778E-2</v>
      </c>
      <c r="G4928" s="132" t="str">
        <f ca="1">IFERROR(_xll.BQL($A4928, "cur_mkt_cap(currency=EUR)")/1000000, " ")</f>
        <v xml:space="preserve"> </v>
      </c>
      <c r="M4928" s="308"/>
      <c r="N4928" s="215">
        <f t="shared" si="182"/>
        <v>1.7183792287852373E-4</v>
      </c>
      <c r="O4928" s="172" t="str">
        <f>IFERROR(IF(VLOOKUP($C4928,'MSCI Database'!$C:$R,2, FALSE)="","",VLOOKUP($C4928,'MSCI Database'!$C:$R,2, FALSE)),"")</f>
        <v>Telecommunication Services</v>
      </c>
      <c r="P4928" s="186" t="str">
        <f>IFERROR(IF(VLOOKUP($C4928,'MSCI Database'!$C:$R,3, FALSE)="","",VLOOKUP($C4928,'MSCI Database'!$C:$R,3, FALSE)),"")</f>
        <v>BB</v>
      </c>
      <c r="Q4928" s="164" t="str">
        <f>IFERROR(IF(VLOOKUP($C4928,'MSCI Database'!$C:$R,4, FALSE)="","",VLOOKUP($C4928,'MSCI Database'!$C:$R,4, FALSE)),"")</f>
        <v>0</v>
      </c>
      <c r="R4928" s="164">
        <f>IFERROR(IF(VLOOKUP($C4928,'MSCI Database'!$C:$R,5, FALSE)="","",VLOOKUP($C4928,'MSCI Database'!$C:$R,5, FALSE)),"")</f>
        <v>3.5</v>
      </c>
      <c r="S4928" s="164">
        <f>IFERROR(IF(VLOOKUP($C4928,'MSCI Database'!$C:$R,6, FALSE)="","",VLOOKUP($C4928,'MSCI Database'!$C:$R,6, FALSE)),"")</f>
        <v>10</v>
      </c>
      <c r="T4928" s="211">
        <f>IFERROR(IF(VLOOKUP($C4928,'MSCI Database'!$C:$R,7, FALSE)="","",VLOOKUP($C4928,'MSCI Database'!$C:$R,7, FALSE)),"")</f>
        <v>5.5</v>
      </c>
      <c r="U4928" s="164">
        <f>IFERROR(IF(VLOOKUP($C4928,'MSCI Database'!$C:$R,8, FALSE)="","",VLOOKUP($C4928,'MSCI Database'!$C:$R,8, FALSE)),"")</f>
        <v>1.4</v>
      </c>
      <c r="V4928" s="175">
        <f>IFERROR(IF(VLOOKUP($C4928,'MSCI Database'!$C:$R,9, FALSE)="","",VLOOKUP($C4928,'MSCI Database'!$C:$R,9, FALSE)),"")</f>
        <v>4.0999999999999996</v>
      </c>
      <c r="W4928" s="165">
        <f t="shared" ca="1" si="183"/>
        <v>0</v>
      </c>
      <c r="X4928" s="236">
        <f>IFERROR(IF(VLOOKUP($C4928,'MSCI Database'!$C:$R,10, FALSE)="","",VLOOKUP($C4928,'MSCI Database'!$C:$R,10, FALSE)),"")</f>
        <v>255623</v>
      </c>
      <c r="Y4928" s="133" t="str">
        <f>IFERROR(IF(VLOOKUP($C4928,'MSCI Database'!$C:$R,11, FALSE)="","",VLOOKUP($C4928,'MSCI Database'!$C:$R,11, FALSE)),"")</f>
        <v>2019</v>
      </c>
      <c r="Z4928" s="133" t="str">
        <f>IFERROR(IF(VLOOKUP($C4928,'MSCI Database'!$C:$R,12, FALSE)="","",VLOOKUP($C4928,'MSCI Database'!$C:$R,12, FALSE)),"")</f>
        <v>Reported</v>
      </c>
      <c r="AA4928" s="202" t="str">
        <f>IFERROR(IF(VLOOKUP($C4928,'MSCI Database'!$C:$R,13, FALSE)="","",VLOOKUP($C4928,'MSCI Database'!$C:$R,13, FALSE)),"")</f>
        <v>Weak corporate governance and labor management practices</v>
      </c>
    </row>
    <row r="4929" spans="1:27" s="130" customFormat="1" ht="15" hidden="1" customHeight="1" outlineLevel="1">
      <c r="A4929" s="130" t="s">
        <v>2455</v>
      </c>
      <c r="B4929" s="130" t="s">
        <v>2456</v>
      </c>
      <c r="C4929" s="130" t="s">
        <v>2457</v>
      </c>
      <c r="D4929" s="130" t="s">
        <v>18686</v>
      </c>
      <c r="E4929" s="130" t="s">
        <v>18682</v>
      </c>
      <c r="F4929" s="215">
        <v>2.2076647229409219E-2</v>
      </c>
      <c r="G4929" s="132" t="str">
        <f ca="1">IFERROR(_xll.BQL($A4929, "cur_mkt_cap(currency=EUR)")/1000000, " ")</f>
        <v xml:space="preserve"> </v>
      </c>
      <c r="M4929" s="308"/>
      <c r="N4929" s="215">
        <f t="shared" si="182"/>
        <v>2.3441962425182697E-4</v>
      </c>
      <c r="O4929" s="172" t="str">
        <f>IFERROR(IF(VLOOKUP($C4929,'MSCI Database'!$C:$R,2, FALSE)="","",VLOOKUP($C4929,'MSCI Database'!$C:$R,2, FALSE)),"")</f>
        <v>Real Estate Development &amp; Diversified Activities</v>
      </c>
      <c r="P4929" s="186" t="str">
        <f>IFERROR(IF(VLOOKUP($C4929,'MSCI Database'!$C:$R,3, FALSE)="","",VLOOKUP($C4929,'MSCI Database'!$C:$R,3, FALSE)),"")</f>
        <v>BBB</v>
      </c>
      <c r="Q4929" s="164" t="str">
        <f>IFERROR(IF(VLOOKUP($C4929,'MSCI Database'!$C:$R,4, FALSE)="","",VLOOKUP($C4929,'MSCI Database'!$C:$R,4, FALSE)),"")</f>
        <v>0</v>
      </c>
      <c r="R4929" s="164">
        <f>IFERROR(IF(VLOOKUP($C4929,'MSCI Database'!$C:$R,5, FALSE)="","",VLOOKUP($C4929,'MSCI Database'!$C:$R,5, FALSE)),"")</f>
        <v>5.5</v>
      </c>
      <c r="S4929" s="164">
        <f>IFERROR(IF(VLOOKUP($C4929,'MSCI Database'!$C:$R,6, FALSE)="","",VLOOKUP($C4929,'MSCI Database'!$C:$R,6, FALSE)),"")</f>
        <v>4.4000000000000004</v>
      </c>
      <c r="T4929" s="211">
        <f>IFERROR(IF(VLOOKUP($C4929,'MSCI Database'!$C:$R,7, FALSE)="","",VLOOKUP($C4929,'MSCI Database'!$C:$R,7, FALSE)),"")</f>
        <v>4.4000000000000004</v>
      </c>
      <c r="U4929" s="164">
        <f>IFERROR(IF(VLOOKUP($C4929,'MSCI Database'!$C:$R,8, FALSE)="","",VLOOKUP($C4929,'MSCI Database'!$C:$R,8, FALSE)),"")</f>
        <v>7.3</v>
      </c>
      <c r="V4929" s="175">
        <f>IFERROR(IF(VLOOKUP($C4929,'MSCI Database'!$C:$R,9, FALSE)="","",VLOOKUP($C4929,'MSCI Database'!$C:$R,9, FALSE)),"")</f>
        <v>5.4</v>
      </c>
      <c r="W4929" s="165">
        <f t="shared" ca="1" si="183"/>
        <v>0</v>
      </c>
      <c r="X4929" s="236">
        <f>IFERROR(IF(VLOOKUP($C4929,'MSCI Database'!$C:$R,10, FALSE)="","",VLOOKUP($C4929,'MSCI Database'!$C:$R,10, FALSE)),"")</f>
        <v>34006</v>
      </c>
      <c r="Y4929" s="133" t="str">
        <f>IFERROR(IF(VLOOKUP($C4929,'MSCI Database'!$C:$R,11, FALSE)="","",VLOOKUP($C4929,'MSCI Database'!$C:$R,11, FALSE)),"")</f>
        <v>2019</v>
      </c>
      <c r="Z4929" s="133" t="str">
        <f>IFERROR(IF(VLOOKUP($C4929,'MSCI Database'!$C:$R,12, FALSE)="","",VLOOKUP($C4929,'MSCI Database'!$C:$R,12, FALSE)),"")</f>
        <v>Reported</v>
      </c>
      <c r="AA4929" s="202" t="str">
        <f>IFERROR(IF(VLOOKUP($C4929,'MSCI Database'!$C:$R,13, FALSE)="","",VLOOKUP($C4929,'MSCI Database'!$C:$R,13, FALSE)),"")</f>
        <v>Construction quality issues being addressed with process improvements, inhouse material production</v>
      </c>
    </row>
    <row r="4930" spans="1:27" s="130" customFormat="1" ht="15" hidden="1" customHeight="1" outlineLevel="1">
      <c r="A4930" s="130" t="s">
        <v>6915</v>
      </c>
      <c r="B4930" s="130" t="s">
        <v>6916</v>
      </c>
      <c r="C4930" s="130" t="s">
        <v>6917</v>
      </c>
      <c r="D4930" s="130" t="s">
        <v>12128</v>
      </c>
      <c r="E4930" s="130" t="s">
        <v>12133</v>
      </c>
      <c r="F4930" s="215">
        <v>1.6100802639262449E-2</v>
      </c>
      <c r="G4930" s="132" t="str">
        <f ca="1">IFERROR(_xll.BQL($A4930, "cur_mkt_cap(currency=EUR)")/1000000, " ")</f>
        <v xml:space="preserve"> </v>
      </c>
      <c r="M4930" s="308"/>
      <c r="N4930" s="215">
        <f t="shared" si="182"/>
        <v>1.7096545800762567E-4</v>
      </c>
      <c r="O4930" s="172" t="str">
        <f>IFERROR(IF(VLOOKUP($C4930,'MSCI Database'!$C:$R,2, FALSE)="","",VLOOKUP($C4930,'MSCI Database'!$C:$R,2, FALSE)),"")</f>
        <v>Pharmaceuticals</v>
      </c>
      <c r="P4930" s="186" t="str">
        <f>IFERROR(IF(VLOOKUP($C4930,'MSCI Database'!$C:$R,3, FALSE)="","",VLOOKUP($C4930,'MSCI Database'!$C:$R,3, FALSE)),"")</f>
        <v>BBB</v>
      </c>
      <c r="Q4930" s="164" t="str">
        <f>IFERROR(IF(VLOOKUP($C4930,'MSCI Database'!$C:$R,4, FALSE)="","",VLOOKUP($C4930,'MSCI Database'!$C:$R,4, FALSE)),"")</f>
        <v>0</v>
      </c>
      <c r="R4930" s="164">
        <f>IFERROR(IF(VLOOKUP($C4930,'MSCI Database'!$C:$R,5, FALSE)="","",VLOOKUP($C4930,'MSCI Database'!$C:$R,5, FALSE)),"")</f>
        <v>5</v>
      </c>
      <c r="S4930" s="164">
        <f>IFERROR(IF(VLOOKUP($C4930,'MSCI Database'!$C:$R,6, FALSE)="","",VLOOKUP($C4930,'MSCI Database'!$C:$R,6, FALSE)),"")</f>
        <v>5.7</v>
      </c>
      <c r="T4930" s="211">
        <f>IFERROR(IF(VLOOKUP($C4930,'MSCI Database'!$C:$R,7, FALSE)="","",VLOOKUP($C4930,'MSCI Database'!$C:$R,7, FALSE)),"")</f>
        <v>5.4</v>
      </c>
      <c r="U4930" s="164">
        <f>IFERROR(IF(VLOOKUP($C4930,'MSCI Database'!$C:$R,8, FALSE)="","",VLOOKUP($C4930,'MSCI Database'!$C:$R,8, FALSE)),"")</f>
        <v>3.5</v>
      </c>
      <c r="V4930" s="175">
        <f>IFERROR(IF(VLOOKUP($C4930,'MSCI Database'!$C:$R,9, FALSE)="","",VLOOKUP($C4930,'MSCI Database'!$C:$R,9, FALSE)),"")</f>
        <v>4.7</v>
      </c>
      <c r="W4930" s="165">
        <f t="shared" ca="1" si="183"/>
        <v>0</v>
      </c>
      <c r="X4930" s="236">
        <f>IFERROR(IF(VLOOKUP($C4930,'MSCI Database'!$C:$R,10, FALSE)="","",VLOOKUP($C4930,'MSCI Database'!$C:$R,10, FALSE)),"")</f>
        <v>67577</v>
      </c>
      <c r="Y4930" s="133" t="str">
        <f>IFERROR(IF(VLOOKUP($C4930,'MSCI Database'!$C:$R,11, FALSE)="","",VLOOKUP($C4930,'MSCI Database'!$C:$R,11, FALSE)),"")</f>
        <v>2019</v>
      </c>
      <c r="Z4930" s="133" t="str">
        <f>IFERROR(IF(VLOOKUP($C4930,'MSCI Database'!$C:$R,12, FALSE)="","",VLOOKUP($C4930,'MSCI Database'!$C:$R,12, FALSE)),"")</f>
        <v>E.Segmt-Moderate</v>
      </c>
      <c r="AA4930" s="202" t="str">
        <f>IFERROR(IF(VLOOKUP($C4930,'MSCI Database'!$C:$R,13, FALSE)="","",VLOOKUP($C4930,'MSCI Database'!$C:$R,13, FALSE)),"")</f>
        <v>Weak anti-corruption measures; multiple restructuring event may pose talent management challenges</v>
      </c>
    </row>
    <row r="4931" spans="1:27" s="130" customFormat="1" ht="15" hidden="1" customHeight="1" outlineLevel="1">
      <c r="A4931" s="130" t="s">
        <v>345</v>
      </c>
      <c r="B4931" s="130" t="s">
        <v>346</v>
      </c>
      <c r="C4931" s="130" t="s">
        <v>347</v>
      </c>
      <c r="D4931" s="130" t="s">
        <v>18679</v>
      </c>
      <c r="E4931" s="130" t="s">
        <v>18673</v>
      </c>
      <c r="F4931" s="215">
        <v>1.2131556019643009E-2</v>
      </c>
      <c r="G4931" s="132" t="str">
        <f ca="1">IFERROR(_xll.BQL($A4931, "cur_mkt_cap(currency=EUR)")/1000000, " ")</f>
        <v xml:space="preserve"> </v>
      </c>
      <c r="M4931" s="308"/>
      <c r="N4931" s="215">
        <f t="shared" si="182"/>
        <v>1.2881823830233877E-4</v>
      </c>
      <c r="O4931" s="172" t="str">
        <f>IFERROR(IF(VLOOKUP($C4931,'MSCI Database'!$C:$R,2, FALSE)="","",VLOOKUP($C4931,'MSCI Database'!$C:$R,2, FALSE)),"")</f>
        <v>Road &amp; Rail Transport</v>
      </c>
      <c r="P4931" s="186" t="str">
        <f>IFERROR(IF(VLOOKUP($C4931,'MSCI Database'!$C:$R,3, FALSE)="","",VLOOKUP($C4931,'MSCI Database'!$C:$R,3, FALSE)),"")</f>
        <v>AA</v>
      </c>
      <c r="Q4931" s="164" t="str">
        <f>IFERROR(IF(VLOOKUP($C4931,'MSCI Database'!$C:$R,4, FALSE)="","",VLOOKUP($C4931,'MSCI Database'!$C:$R,4, FALSE)),"")</f>
        <v>0</v>
      </c>
      <c r="R4931" s="164">
        <f>IFERROR(IF(VLOOKUP($C4931,'MSCI Database'!$C:$R,5, FALSE)="","",VLOOKUP($C4931,'MSCI Database'!$C:$R,5, FALSE)),"")</f>
        <v>7.7</v>
      </c>
      <c r="S4931" s="164">
        <f>IFERROR(IF(VLOOKUP($C4931,'MSCI Database'!$C:$R,6, FALSE)="","",VLOOKUP($C4931,'MSCI Database'!$C:$R,6, FALSE)),"")</f>
        <v>4.5</v>
      </c>
      <c r="T4931" s="211">
        <f>IFERROR(IF(VLOOKUP($C4931,'MSCI Database'!$C:$R,7, FALSE)="","",VLOOKUP($C4931,'MSCI Database'!$C:$R,7, FALSE)),"")</f>
        <v>3.7</v>
      </c>
      <c r="U4931" s="164">
        <f>IFERROR(IF(VLOOKUP($C4931,'MSCI Database'!$C:$R,8, FALSE)="","",VLOOKUP($C4931,'MSCI Database'!$C:$R,8, FALSE)),"")</f>
        <v>7.5</v>
      </c>
      <c r="V4931" s="175">
        <f>IFERROR(IF(VLOOKUP($C4931,'MSCI Database'!$C:$R,9, FALSE)="","",VLOOKUP($C4931,'MSCI Database'!$C:$R,9, FALSE)),"")</f>
        <v>5.0999999999999996</v>
      </c>
      <c r="W4931" s="165">
        <f t="shared" ca="1" si="183"/>
        <v>0</v>
      </c>
      <c r="X4931" s="236">
        <f>IFERROR(IF(VLOOKUP($C4931,'MSCI Database'!$C:$R,10, FALSE)="","",VLOOKUP($C4931,'MSCI Database'!$C:$R,10, FALSE)),"")</f>
        <v>847603</v>
      </c>
      <c r="Y4931" s="133" t="str">
        <f>IFERROR(IF(VLOOKUP($C4931,'MSCI Database'!$C:$R,11, FALSE)="","",VLOOKUP($C4931,'MSCI Database'!$C:$R,11, FALSE)),"")</f>
        <v>2019</v>
      </c>
      <c r="Z4931" s="133" t="str">
        <f>IFERROR(IF(VLOOKUP($C4931,'MSCI Database'!$C:$R,12, FALSE)="","",VLOOKUP($C4931,'MSCI Database'!$C:$R,12, FALSE)),"")</f>
        <v>Reported</v>
      </c>
      <c r="AA4931" s="202" t="str">
        <f>IFERROR(IF(VLOOKUP($C4931,'MSCI Database'!$C:$R,13, FALSE)="","",VLOOKUP($C4931,'MSCI Database'!$C:$R,13, FALSE)),"")</f>
        <v>Governance structures remain robust; ongoing restructuring may present labor challenges</v>
      </c>
    </row>
    <row r="4932" spans="1:27" s="130" customFormat="1" ht="15" hidden="1" customHeight="1" outlineLevel="1">
      <c r="A4932" s="130" t="s">
        <v>7415</v>
      </c>
      <c r="B4932" s="130" t="s">
        <v>7416</v>
      </c>
      <c r="C4932" s="130" t="s">
        <v>7417</v>
      </c>
      <c r="D4932" s="130" t="s">
        <v>12128</v>
      </c>
      <c r="E4932" s="130" t="s">
        <v>18673</v>
      </c>
      <c r="F4932" s="215">
        <v>1.599395402481512E-2</v>
      </c>
      <c r="G4932" s="132" t="str">
        <f ca="1">IFERROR(_xll.BQL($A4932, "cur_mkt_cap(currency=EUR)")/1000000, " ")</f>
        <v xml:space="preserve"> </v>
      </c>
      <c r="M4932" s="308"/>
      <c r="N4932" s="215">
        <f t="shared" si="182"/>
        <v>1.698308920660544E-4</v>
      </c>
      <c r="O4932" s="172" t="str">
        <f>IFERROR(IF(VLOOKUP($C4932,'MSCI Database'!$C:$R,2, FALSE)="","",VLOOKUP($C4932,'MSCI Database'!$C:$R,2, FALSE)),"")</f>
        <v>Building Products</v>
      </c>
      <c r="P4932" s="186" t="str">
        <f>IFERROR(IF(VLOOKUP($C4932,'MSCI Database'!$C:$R,3, FALSE)="","",VLOOKUP($C4932,'MSCI Database'!$C:$R,3, FALSE)),"")</f>
        <v>A</v>
      </c>
      <c r="Q4932" s="164" t="str">
        <f>IFERROR(IF(VLOOKUP($C4932,'MSCI Database'!$C:$R,4, FALSE)="","",VLOOKUP($C4932,'MSCI Database'!$C:$R,4, FALSE)),"")</f>
        <v>0</v>
      </c>
      <c r="R4932" s="164">
        <f>IFERROR(IF(VLOOKUP($C4932,'MSCI Database'!$C:$R,5, FALSE)="","",VLOOKUP($C4932,'MSCI Database'!$C:$R,5, FALSE)),"")</f>
        <v>7.1</v>
      </c>
      <c r="S4932" s="164">
        <f>IFERROR(IF(VLOOKUP($C4932,'MSCI Database'!$C:$R,6, FALSE)="","",VLOOKUP($C4932,'MSCI Database'!$C:$R,6, FALSE)),"")</f>
        <v>5.9</v>
      </c>
      <c r="T4932" s="211">
        <f>IFERROR(IF(VLOOKUP($C4932,'MSCI Database'!$C:$R,7, FALSE)="","",VLOOKUP($C4932,'MSCI Database'!$C:$R,7, FALSE)),"")</f>
        <v>6.8</v>
      </c>
      <c r="U4932" s="164">
        <f>IFERROR(IF(VLOOKUP($C4932,'MSCI Database'!$C:$R,8, FALSE)="","",VLOOKUP($C4932,'MSCI Database'!$C:$R,8, FALSE)),"")</f>
        <v>5.3</v>
      </c>
      <c r="V4932" s="175">
        <f>IFERROR(IF(VLOOKUP($C4932,'MSCI Database'!$C:$R,9, FALSE)="","",VLOOKUP($C4932,'MSCI Database'!$C:$R,9, FALSE)),"")</f>
        <v>5.9</v>
      </c>
      <c r="W4932" s="165">
        <f t="shared" ca="1" si="183"/>
        <v>0</v>
      </c>
      <c r="X4932" s="236">
        <f>IFERROR(IF(VLOOKUP($C4932,'MSCI Database'!$C:$R,10, FALSE)="","",VLOOKUP($C4932,'MSCI Database'!$C:$R,10, FALSE)),"")</f>
        <v>160800</v>
      </c>
      <c r="Y4932" s="133" t="str">
        <f>IFERROR(IF(VLOOKUP($C4932,'MSCI Database'!$C:$R,11, FALSE)="","",VLOOKUP($C4932,'MSCI Database'!$C:$R,11, FALSE)),"")</f>
        <v>2019</v>
      </c>
      <c r="Z4932" s="133" t="str">
        <f>IFERROR(IF(VLOOKUP($C4932,'MSCI Database'!$C:$R,12, FALSE)="","",VLOOKUP($C4932,'MSCI Database'!$C:$R,12, FALSE)),"")</f>
        <v>Reported</v>
      </c>
      <c r="AA4932" s="202" t="str">
        <f>IFERROR(IF(VLOOKUP($C4932,'MSCI Database'!$C:$R,13, FALSE)="","",VLOOKUP($C4932,'MSCI Database'!$C:$R,13, FALSE)),"")</f>
        <v>Product lines target better indoor air quality; appears to lag peers in cleantech strategy</v>
      </c>
    </row>
    <row r="4933" spans="1:27" s="130" customFormat="1" ht="15" hidden="1" customHeight="1" outlineLevel="1">
      <c r="A4933" s="130" t="s">
        <v>6411</v>
      </c>
      <c r="B4933" s="130" t="s">
        <v>6412</v>
      </c>
      <c r="C4933" s="130" t="s">
        <v>6413</v>
      </c>
      <c r="D4933" s="130" t="s">
        <v>18677</v>
      </c>
      <c r="E4933" s="130" t="s">
        <v>18682</v>
      </c>
      <c r="F4933" s="215">
        <v>1.5972833831040031E-2</v>
      </c>
      <c r="G4933" s="132" t="str">
        <f ca="1">IFERROR(_xll.BQL($A4933, "cur_mkt_cap(currency=EUR)")/1000000, " ")</f>
        <v xml:space="preserve"> </v>
      </c>
      <c r="M4933" s="308"/>
      <c r="N4933" s="215">
        <f t="shared" si="182"/>
        <v>1.6960662848846338E-4</v>
      </c>
      <c r="O4933" s="172" t="str">
        <f>IFERROR(IF(VLOOKUP($C4933,'MSCI Database'!$C:$R,2, FALSE)="","",VLOOKUP($C4933,'MSCI Database'!$C:$R,2, FALSE)),"")</f>
        <v>Auto Components</v>
      </c>
      <c r="P4933" s="186" t="str">
        <f>IFERROR(IF(VLOOKUP($C4933,'MSCI Database'!$C:$R,3, FALSE)="","",VLOOKUP($C4933,'MSCI Database'!$C:$R,3, FALSE)),"")</f>
        <v>BBB</v>
      </c>
      <c r="Q4933" s="164" t="str">
        <f>IFERROR(IF(VLOOKUP($C4933,'MSCI Database'!$C:$R,4, FALSE)="","",VLOOKUP($C4933,'MSCI Database'!$C:$R,4, FALSE)),"")</f>
        <v>1</v>
      </c>
      <c r="R4933" s="164">
        <f>IFERROR(IF(VLOOKUP($C4933,'MSCI Database'!$C:$R,5, FALSE)="","",VLOOKUP($C4933,'MSCI Database'!$C:$R,5, FALSE)),"")</f>
        <v>4.8</v>
      </c>
      <c r="S4933" s="164">
        <f>IFERROR(IF(VLOOKUP($C4933,'MSCI Database'!$C:$R,6, FALSE)="","",VLOOKUP($C4933,'MSCI Database'!$C:$R,6, FALSE)),"")</f>
        <v>3.1</v>
      </c>
      <c r="T4933" s="211">
        <f>IFERROR(IF(VLOOKUP($C4933,'MSCI Database'!$C:$R,7, FALSE)="","",VLOOKUP($C4933,'MSCI Database'!$C:$R,7, FALSE)),"")</f>
        <v>5.0999999999999996</v>
      </c>
      <c r="U4933" s="164">
        <f>IFERROR(IF(VLOOKUP($C4933,'MSCI Database'!$C:$R,8, FALSE)="","",VLOOKUP($C4933,'MSCI Database'!$C:$R,8, FALSE)),"")</f>
        <v>4.5</v>
      </c>
      <c r="V4933" s="175">
        <f>IFERROR(IF(VLOOKUP($C4933,'MSCI Database'!$C:$R,9, FALSE)="","",VLOOKUP($C4933,'MSCI Database'!$C:$R,9, FALSE)),"")</f>
        <v>4.5</v>
      </c>
      <c r="W4933" s="165">
        <f t="shared" ca="1" si="183"/>
        <v>0</v>
      </c>
      <c r="X4933" s="236">
        <f>IFERROR(IF(VLOOKUP($C4933,'MSCI Database'!$C:$R,10, FALSE)="","",VLOOKUP($C4933,'MSCI Database'!$C:$R,10, FALSE)),"")</f>
        <v>406402</v>
      </c>
      <c r="Y4933" s="133" t="str">
        <f>IFERROR(IF(VLOOKUP($C4933,'MSCI Database'!$C:$R,11, FALSE)="","",VLOOKUP($C4933,'MSCI Database'!$C:$R,11, FALSE)),"")</f>
        <v>2019</v>
      </c>
      <c r="Z4933" s="133" t="str">
        <f>IFERROR(IF(VLOOKUP($C4933,'MSCI Database'!$C:$R,12, FALSE)="","",VLOOKUP($C4933,'MSCI Database'!$C:$R,12, FALSE)),"")</f>
        <v>Reported</v>
      </c>
      <c r="AA4933" s="202" t="str">
        <f>IFERROR(IF(VLOOKUP($C4933,'MSCI Database'!$C:$R,13, FALSE)="","",VLOOKUP($C4933,'MSCI Database'!$C:$R,13, FALSE)),"")</f>
        <v>Decreasing warranty payment to sales ratio drives upgrade</v>
      </c>
    </row>
    <row r="4934" spans="1:27" s="130" customFormat="1" ht="15" hidden="1" customHeight="1" outlineLevel="1">
      <c r="A4934" s="130" t="s">
        <v>2388</v>
      </c>
      <c r="B4934" s="130" t="s">
        <v>2389</v>
      </c>
      <c r="C4934" s="130" t="s">
        <v>2390</v>
      </c>
      <c r="D4934" s="130" t="s">
        <v>18705</v>
      </c>
      <c r="E4934" s="130" t="s">
        <v>12133</v>
      </c>
      <c r="F4934" s="215">
        <v>1.8734370372711681E-2</v>
      </c>
      <c r="G4934" s="132" t="str">
        <f ca="1">IFERROR(_xll.BQL($A4934, "cur_mkt_cap(currency=EUR)")/1000000, " ")</f>
        <v xml:space="preserve"> </v>
      </c>
      <c r="M4934" s="308"/>
      <c r="N4934" s="215">
        <f t="shared" si="182"/>
        <v>1.9892984735088128E-4</v>
      </c>
      <c r="O4934" s="172" t="str">
        <f>IFERROR(IF(VLOOKUP($C4934,'MSCI Database'!$C:$R,2, FALSE)="","",VLOOKUP($C4934,'MSCI Database'!$C:$R,2, FALSE)),"")</f>
        <v>Health Care Equipment &amp; Supplies</v>
      </c>
      <c r="P4934" s="186" t="str">
        <f>IFERROR(IF(VLOOKUP($C4934,'MSCI Database'!$C:$R,3, FALSE)="","",VLOOKUP($C4934,'MSCI Database'!$C:$R,3, FALSE)),"")</f>
        <v>BB</v>
      </c>
      <c r="Q4934" s="164" t="str">
        <f>IFERROR(IF(VLOOKUP($C4934,'MSCI Database'!$C:$R,4, FALSE)="","",VLOOKUP($C4934,'MSCI Database'!$C:$R,4, FALSE)),"")</f>
        <v>0</v>
      </c>
      <c r="R4934" s="164">
        <f>IFERROR(IF(VLOOKUP($C4934,'MSCI Database'!$C:$R,5, FALSE)="","",VLOOKUP($C4934,'MSCI Database'!$C:$R,5, FALSE)),"")</f>
        <v>3.7</v>
      </c>
      <c r="S4934" s="164">
        <f>IFERROR(IF(VLOOKUP($C4934,'MSCI Database'!$C:$R,6, FALSE)="","",VLOOKUP($C4934,'MSCI Database'!$C:$R,6, FALSE)),"")</f>
        <v>10</v>
      </c>
      <c r="T4934" s="211">
        <f>IFERROR(IF(VLOOKUP($C4934,'MSCI Database'!$C:$R,7, FALSE)="","",VLOOKUP($C4934,'MSCI Database'!$C:$R,7, FALSE)),"")</f>
        <v>4.7</v>
      </c>
      <c r="U4934" s="164">
        <f>IFERROR(IF(VLOOKUP($C4934,'MSCI Database'!$C:$R,8, FALSE)="","",VLOOKUP($C4934,'MSCI Database'!$C:$R,8, FALSE)),"")</f>
        <v>5.2</v>
      </c>
      <c r="V4934" s="175">
        <f>IFERROR(IF(VLOOKUP($C4934,'MSCI Database'!$C:$R,9, FALSE)="","",VLOOKUP($C4934,'MSCI Database'!$C:$R,9, FALSE)),"")</f>
        <v>5.2</v>
      </c>
      <c r="W4934" s="165">
        <f t="shared" ca="1" si="183"/>
        <v>0</v>
      </c>
      <c r="X4934" s="236">
        <f>IFERROR(IF(VLOOKUP($C4934,'MSCI Database'!$C:$R,10, FALSE)="","",VLOOKUP($C4934,'MSCI Database'!$C:$R,10, FALSE)),"")</f>
        <v>83729</v>
      </c>
      <c r="Y4934" s="133" t="str">
        <f>IFERROR(IF(VLOOKUP($C4934,'MSCI Database'!$C:$R,11, FALSE)="","",VLOOKUP($C4934,'MSCI Database'!$C:$R,11, FALSE)),"")</f>
        <v>2019</v>
      </c>
      <c r="Z4934" s="133" t="str">
        <f>IFERROR(IF(VLOOKUP($C4934,'MSCI Database'!$C:$R,12, FALSE)="","",VLOOKUP($C4934,'MSCI Database'!$C:$R,12, FALSE)),"")</f>
        <v>E.Segmt-Low</v>
      </c>
      <c r="AA4934" s="202" t="str">
        <f>IFERROR(IF(VLOOKUP($C4934,'MSCI Database'!$C:$R,13, FALSE)="","",VLOOKUP($C4934,'MSCI Database'!$C:$R,13, FALSE)),"")</f>
        <v>Employee management challenges, governance concerns remain</v>
      </c>
    </row>
    <row r="4935" spans="1:27" s="130" customFormat="1" ht="15" hidden="1" customHeight="1" outlineLevel="1">
      <c r="A4935" s="130" t="s">
        <v>664</v>
      </c>
      <c r="B4935" s="130" t="s">
        <v>665</v>
      </c>
      <c r="C4935" s="130" t="s">
        <v>666</v>
      </c>
      <c r="D4935" s="130" t="s">
        <v>18675</v>
      </c>
      <c r="E4935" s="130" t="s">
        <v>18673</v>
      </c>
      <c r="F4935" s="215">
        <v>1.592205651380137E-2</v>
      </c>
      <c r="G4935" s="132" t="str">
        <f ca="1">IFERROR(_xll.BQL($A4935, "cur_mkt_cap(currency=EUR)")/1000000, " ")</f>
        <v xml:space="preserve"> </v>
      </c>
      <c r="M4935" s="308"/>
      <c r="N4935" s="215">
        <f t="shared" si="182"/>
        <v>1.6906745243043653E-4</v>
      </c>
      <c r="O4935" s="172" t="str">
        <f>IFERROR(IF(VLOOKUP($C4935,'MSCI Database'!$C:$R,2, FALSE)="","",VLOOKUP($C4935,'MSCI Database'!$C:$R,2, FALSE)),"")</f>
        <v>Industrial Conglomerates</v>
      </c>
      <c r="P4935" s="186" t="str">
        <f>IFERROR(IF(VLOOKUP($C4935,'MSCI Database'!$C:$R,3, FALSE)="","",VLOOKUP($C4935,'MSCI Database'!$C:$R,3, FALSE)),"")</f>
        <v>B</v>
      </c>
      <c r="Q4935" s="164" t="str">
        <f>IFERROR(IF(VLOOKUP($C4935,'MSCI Database'!$C:$R,4, FALSE)="","",VLOOKUP($C4935,'MSCI Database'!$C:$R,4, FALSE)),"")</f>
        <v>0</v>
      </c>
      <c r="R4935" s="164">
        <f>IFERROR(IF(VLOOKUP($C4935,'MSCI Database'!$C:$R,5, FALSE)="","",VLOOKUP($C4935,'MSCI Database'!$C:$R,5, FALSE)),"")</f>
        <v>1.7</v>
      </c>
      <c r="S4935" s="164">
        <f>IFERROR(IF(VLOOKUP($C4935,'MSCI Database'!$C:$R,6, FALSE)="","",VLOOKUP($C4935,'MSCI Database'!$C:$R,6, FALSE)),"")</f>
        <v>3.3</v>
      </c>
      <c r="T4935" s="211">
        <f>IFERROR(IF(VLOOKUP($C4935,'MSCI Database'!$C:$R,7, FALSE)="","",VLOOKUP($C4935,'MSCI Database'!$C:$R,7, FALSE)),"")</f>
        <v>3.9</v>
      </c>
      <c r="U4935" s="164">
        <f>IFERROR(IF(VLOOKUP($C4935,'MSCI Database'!$C:$R,8, FALSE)="","",VLOOKUP($C4935,'MSCI Database'!$C:$R,8, FALSE)),"")</f>
        <v>0</v>
      </c>
      <c r="V4935" s="175">
        <f>IFERROR(IF(VLOOKUP($C4935,'MSCI Database'!$C:$R,9, FALSE)="","",VLOOKUP($C4935,'MSCI Database'!$C:$R,9, FALSE)),"")</f>
        <v>1.9</v>
      </c>
      <c r="W4935" s="165">
        <f t="shared" ca="1" si="183"/>
        <v>0</v>
      </c>
      <c r="X4935" s="236">
        <f>IFERROR(IF(VLOOKUP($C4935,'MSCI Database'!$C:$R,10, FALSE)="","",VLOOKUP($C4935,'MSCI Database'!$C:$R,10, FALSE)),"")</f>
        <v>1353634</v>
      </c>
      <c r="Y4935" s="133" t="str">
        <f>IFERROR(IF(VLOOKUP($C4935,'MSCI Database'!$C:$R,11, FALSE)="","",VLOOKUP($C4935,'MSCI Database'!$C:$R,11, FALSE)),"")</f>
        <v>2019</v>
      </c>
      <c r="Z4935" s="133" t="str">
        <f>IFERROR(IF(VLOOKUP($C4935,'MSCI Database'!$C:$R,12, FALSE)="","",VLOOKUP($C4935,'MSCI Database'!$C:$R,12, FALSE)),"")</f>
        <v>E.Segmt-Moderately High</v>
      </c>
      <c r="AA4935" s="202" t="str">
        <f>IFERROR(IF(VLOOKUP($C4935,'MSCI Database'!$C:$R,13, FALSE)="","",VLOOKUP($C4935,'MSCI Database'!$C:$R,13, FALSE)),"")</f>
        <v>Tight family control maintained through cross shareholdings with parent firm</v>
      </c>
    </row>
    <row r="4936" spans="1:27" s="130" customFormat="1" ht="15" hidden="1" customHeight="1" outlineLevel="1">
      <c r="A4936" s="130" t="s">
        <v>6997</v>
      </c>
      <c r="B4936" s="130" t="s">
        <v>6998</v>
      </c>
      <c r="C4936" s="130" t="s">
        <v>6999</v>
      </c>
      <c r="D4936" s="130" t="s">
        <v>12128</v>
      </c>
      <c r="E4936" s="130" t="s">
        <v>18688</v>
      </c>
      <c r="F4936" s="215">
        <v>1.5842498211304699E-2</v>
      </c>
      <c r="G4936" s="132" t="str">
        <f ca="1">IFERROR(_xll.BQL($A4936, "cur_mkt_cap(currency=EUR)")/1000000, " ")</f>
        <v xml:space="preserve"> </v>
      </c>
      <c r="M4936" s="308"/>
      <c r="N4936" s="215">
        <f t="shared" si="182"/>
        <v>1.6822266711572902E-4</v>
      </c>
      <c r="O4936" s="172" t="str">
        <f>IFERROR(IF(VLOOKUP($C4936,'MSCI Database'!$C:$R,2, FALSE)="","",VLOOKUP($C4936,'MSCI Database'!$C:$R,2, FALSE)),"")</f>
        <v>Diversified Financials</v>
      </c>
      <c r="P4936" s="186" t="str">
        <f>IFERROR(IF(VLOOKUP($C4936,'MSCI Database'!$C:$R,3, FALSE)="","",VLOOKUP($C4936,'MSCI Database'!$C:$R,3, FALSE)),"")</f>
        <v>AA</v>
      </c>
      <c r="Q4936" s="164" t="str">
        <f>IFERROR(IF(VLOOKUP($C4936,'MSCI Database'!$C:$R,4, FALSE)="","",VLOOKUP($C4936,'MSCI Database'!$C:$R,4, FALSE)),"")</f>
        <v>0</v>
      </c>
      <c r="R4936" s="164">
        <f>IFERROR(IF(VLOOKUP($C4936,'MSCI Database'!$C:$R,5, FALSE)="","",VLOOKUP($C4936,'MSCI Database'!$C:$R,5, FALSE)),"")</f>
        <v>7.9</v>
      </c>
      <c r="S4936" s="164">
        <f>IFERROR(IF(VLOOKUP($C4936,'MSCI Database'!$C:$R,6, FALSE)="","",VLOOKUP($C4936,'MSCI Database'!$C:$R,6, FALSE)),"")</f>
        <v>8.3000000000000007</v>
      </c>
      <c r="T4936" s="211">
        <f>IFERROR(IF(VLOOKUP($C4936,'MSCI Database'!$C:$R,7, FALSE)="","",VLOOKUP($C4936,'MSCI Database'!$C:$R,7, FALSE)),"")</f>
        <v>4.9000000000000004</v>
      </c>
      <c r="U4936" s="164">
        <f>IFERROR(IF(VLOOKUP($C4936,'MSCI Database'!$C:$R,8, FALSE)="","",VLOOKUP($C4936,'MSCI Database'!$C:$R,8, FALSE)),"")</f>
        <v>6.2</v>
      </c>
      <c r="V4936" s="175">
        <f>IFERROR(IF(VLOOKUP($C4936,'MSCI Database'!$C:$R,9, FALSE)="","",VLOOKUP($C4936,'MSCI Database'!$C:$R,9, FALSE)),"")</f>
        <v>5.9</v>
      </c>
      <c r="W4936" s="165">
        <f t="shared" ca="1" si="183"/>
        <v>0</v>
      </c>
      <c r="X4936" s="236">
        <f>IFERROR(IF(VLOOKUP($C4936,'MSCI Database'!$C:$R,10, FALSE)="","",VLOOKUP($C4936,'MSCI Database'!$C:$R,10, FALSE)),"")</f>
        <v>12199</v>
      </c>
      <c r="Y4936" s="133" t="str">
        <f>IFERROR(IF(VLOOKUP($C4936,'MSCI Database'!$C:$R,11, FALSE)="","",VLOOKUP($C4936,'MSCI Database'!$C:$R,11, FALSE)),"")</f>
        <v>2019</v>
      </c>
      <c r="Z4936" s="133" t="str">
        <f>IFERROR(IF(VLOOKUP($C4936,'MSCI Database'!$C:$R,12, FALSE)="","",VLOOKUP($C4936,'MSCI Database'!$C:$R,12, FALSE)),"")</f>
        <v>E.Segmt-Moderate</v>
      </c>
      <c r="AA4936" s="202" t="str">
        <f>IFERROR(IF(VLOOKUP($C4936,'MSCI Database'!$C:$R,13, FALSE)="","",VLOOKUP($C4936,'MSCI Database'!$C:$R,13, FALSE)),"")</f>
        <v>Strong internal controls and framework to promote ethical conduct</v>
      </c>
    </row>
    <row r="4937" spans="1:27" s="130" customFormat="1" ht="15" hidden="1" customHeight="1" outlineLevel="1">
      <c r="A4937" s="130" t="s">
        <v>2181</v>
      </c>
      <c r="B4937" s="130" t="s">
        <v>2182</v>
      </c>
      <c r="C4937" s="130" t="s">
        <v>2183</v>
      </c>
      <c r="D4937" s="130" t="s">
        <v>12131</v>
      </c>
      <c r="E4937" s="130" t="s">
        <v>18674</v>
      </c>
      <c r="F4937" s="215">
        <v>1.848867397599829E-2</v>
      </c>
      <c r="G4937" s="132" t="str">
        <f ca="1">IFERROR(_xll.BQL($A4937, "cur_mkt_cap(currency=EUR)")/1000000, " ")</f>
        <v xml:space="preserve"> </v>
      </c>
      <c r="M4937" s="308"/>
      <c r="N4937" s="215">
        <f t="shared" si="182"/>
        <v>1.9632093412238818E-4</v>
      </c>
      <c r="O4937" s="172" t="str">
        <f>IFERROR(IF(VLOOKUP($C4937,'MSCI Database'!$C:$R,2, FALSE)="","",VLOOKUP($C4937,'MSCI Database'!$C:$R,2, FALSE)),"")</f>
        <v>Retail - Food &amp; Staples</v>
      </c>
      <c r="P4937" s="186" t="str">
        <f>IFERROR(IF(VLOOKUP($C4937,'MSCI Database'!$C:$R,3, FALSE)="","",VLOOKUP($C4937,'MSCI Database'!$C:$R,3, FALSE)),"")</f>
        <v>AA</v>
      </c>
      <c r="Q4937" s="164" t="str">
        <f>IFERROR(IF(VLOOKUP($C4937,'MSCI Database'!$C:$R,4, FALSE)="","",VLOOKUP($C4937,'MSCI Database'!$C:$R,4, FALSE)),"")</f>
        <v>0</v>
      </c>
      <c r="R4937" s="164">
        <f>IFERROR(IF(VLOOKUP($C4937,'MSCI Database'!$C:$R,5, FALSE)="","",VLOOKUP($C4937,'MSCI Database'!$C:$R,5, FALSE)),"")</f>
        <v>8.4</v>
      </c>
      <c r="S4937" s="164">
        <f>IFERROR(IF(VLOOKUP($C4937,'MSCI Database'!$C:$R,6, FALSE)="","",VLOOKUP($C4937,'MSCI Database'!$C:$R,6, FALSE)),"")</f>
        <v>6.9</v>
      </c>
      <c r="T4937" s="211">
        <f>IFERROR(IF(VLOOKUP($C4937,'MSCI Database'!$C:$R,7, FALSE)="","",VLOOKUP($C4937,'MSCI Database'!$C:$R,7, FALSE)),"")</f>
        <v>4.3</v>
      </c>
      <c r="U4937" s="164">
        <f>IFERROR(IF(VLOOKUP($C4937,'MSCI Database'!$C:$R,8, FALSE)="","",VLOOKUP($C4937,'MSCI Database'!$C:$R,8, FALSE)),"")</f>
        <v>5.3</v>
      </c>
      <c r="V4937" s="175">
        <f>IFERROR(IF(VLOOKUP($C4937,'MSCI Database'!$C:$R,9, FALSE)="","",VLOOKUP($C4937,'MSCI Database'!$C:$R,9, FALSE)),"")</f>
        <v>4.9000000000000004</v>
      </c>
      <c r="W4937" s="165">
        <f t="shared" ca="1" si="183"/>
        <v>0</v>
      </c>
      <c r="X4937" s="236">
        <f>IFERROR(IF(VLOOKUP($C4937,'MSCI Database'!$C:$R,10, FALSE)="","",VLOOKUP($C4937,'MSCI Database'!$C:$R,10, FALSE)),"")</f>
        <v>1833000</v>
      </c>
      <c r="Y4937" s="133" t="str">
        <f>IFERROR(IF(VLOOKUP($C4937,'MSCI Database'!$C:$R,11, FALSE)="","",VLOOKUP($C4937,'MSCI Database'!$C:$R,11, FALSE)),"")</f>
        <v>2019</v>
      </c>
      <c r="Z4937" s="133" t="str">
        <f>IFERROR(IF(VLOOKUP($C4937,'MSCI Database'!$C:$R,12, FALSE)="","",VLOOKUP($C4937,'MSCI Database'!$C:$R,12, FALSE)),"")</f>
        <v>Reported</v>
      </c>
      <c r="AA4937" s="202" t="str">
        <f>IFERROR(IF(VLOOKUP($C4937,'MSCI Database'!$C:$R,13, FALSE)="","",VLOOKUP($C4937,'MSCI Database'!$C:$R,13, FALSE)),"")</f>
        <v>Focus on strengthening cybersecurity measures and increasing healthy product selection</v>
      </c>
    </row>
    <row r="4938" spans="1:27" s="130" customFormat="1" ht="15" hidden="1" customHeight="1" outlineLevel="1">
      <c r="A4938" s="130" t="s">
        <v>581</v>
      </c>
      <c r="B4938" s="130" t="s">
        <v>582</v>
      </c>
      <c r="C4938" s="130" t="s">
        <v>583</v>
      </c>
      <c r="D4938" s="130" t="s">
        <v>12134</v>
      </c>
      <c r="E4938" s="130" t="s">
        <v>18684</v>
      </c>
      <c r="F4938" s="215">
        <v>1.8526821590729551E-2</v>
      </c>
      <c r="G4938" s="132" t="str">
        <f ca="1">IFERROR(_xll.BQL($A4938, "cur_mkt_cap(currency=EUR)")/1000000, " ")</f>
        <v xml:space="preserve"> </v>
      </c>
      <c r="M4938" s="308"/>
      <c r="N4938" s="215">
        <f t="shared" si="182"/>
        <v>1.9672600240193622E-4</v>
      </c>
      <c r="O4938" s="172" t="str">
        <f>IFERROR(IF(VLOOKUP($C4938,'MSCI Database'!$C:$R,2, FALSE)="","",VLOOKUP($C4938,'MSCI Database'!$C:$R,2, FALSE)),"")</f>
        <v>Specialty Chemicals</v>
      </c>
      <c r="P4938" s="186" t="str">
        <f>IFERROR(IF(VLOOKUP($C4938,'MSCI Database'!$C:$R,3, FALSE)="","",VLOOKUP($C4938,'MSCI Database'!$C:$R,3, FALSE)),"")</f>
        <v>AAA</v>
      </c>
      <c r="Q4938" s="164" t="str">
        <f>IFERROR(IF(VLOOKUP($C4938,'MSCI Database'!$C:$R,4, FALSE)="","",VLOOKUP($C4938,'MSCI Database'!$C:$R,4, FALSE)),"")</f>
        <v>0</v>
      </c>
      <c r="R4938" s="164">
        <f>IFERROR(IF(VLOOKUP($C4938,'MSCI Database'!$C:$R,5, FALSE)="","",VLOOKUP($C4938,'MSCI Database'!$C:$R,5, FALSE)),"")</f>
        <v>9.5</v>
      </c>
      <c r="S4938" s="164">
        <f>IFERROR(IF(VLOOKUP($C4938,'MSCI Database'!$C:$R,6, FALSE)="","",VLOOKUP($C4938,'MSCI Database'!$C:$R,6, FALSE)),"")</f>
        <v>6.7</v>
      </c>
      <c r="T4938" s="211">
        <f>IFERROR(IF(VLOOKUP($C4938,'MSCI Database'!$C:$R,7, FALSE)="","",VLOOKUP($C4938,'MSCI Database'!$C:$R,7, FALSE)),"")</f>
        <v>5.5</v>
      </c>
      <c r="U4938" s="164">
        <f>IFERROR(IF(VLOOKUP($C4938,'MSCI Database'!$C:$R,8, FALSE)="","",VLOOKUP($C4938,'MSCI Database'!$C:$R,8, FALSE)),"")</f>
        <v>6.9</v>
      </c>
      <c r="V4938" s="175">
        <f>IFERROR(IF(VLOOKUP($C4938,'MSCI Database'!$C:$R,9, FALSE)="","",VLOOKUP($C4938,'MSCI Database'!$C:$R,9, FALSE)),"")</f>
        <v>6.6</v>
      </c>
      <c r="W4938" s="165">
        <f t="shared" ca="1" si="183"/>
        <v>0</v>
      </c>
      <c r="X4938" s="236">
        <f>IFERROR(IF(VLOOKUP($C4938,'MSCI Database'!$C:$R,10, FALSE)="","",VLOOKUP($C4938,'MSCI Database'!$C:$R,10, FALSE)),"")</f>
        <v>791816</v>
      </c>
      <c r="Y4938" s="133" t="str">
        <f>IFERROR(IF(VLOOKUP($C4938,'MSCI Database'!$C:$R,11, FALSE)="","",VLOOKUP($C4938,'MSCI Database'!$C:$R,11, FALSE)),"")</f>
        <v>2019</v>
      </c>
      <c r="Z4938" s="133" t="str">
        <f>IFERROR(IF(VLOOKUP($C4938,'MSCI Database'!$C:$R,12, FALSE)="","",VLOOKUP($C4938,'MSCI Database'!$C:$R,12, FALSE)),"")</f>
        <v>Reported</v>
      </c>
      <c r="AA4938" s="202" t="str">
        <f>IFERROR(IF(VLOOKUP($C4938,'MSCI Database'!$C:$R,13, FALSE)="","",VLOOKUP($C4938,'MSCI Database'!$C:$R,13, FALSE)),"")</f>
        <v>Extensive R&amp;D efforts to cater to the growing market for clean mobility</v>
      </c>
    </row>
    <row r="4939" spans="1:27" s="130" customFormat="1" ht="15" hidden="1" customHeight="1" outlineLevel="1">
      <c r="A4939" s="130" t="s">
        <v>3240</v>
      </c>
      <c r="B4939" s="130" t="s">
        <v>3241</v>
      </c>
      <c r="C4939" s="130" t="s">
        <v>3242</v>
      </c>
      <c r="D4939" s="130" t="s">
        <v>18726</v>
      </c>
      <c r="E4939" s="130" t="s">
        <v>12133</v>
      </c>
      <c r="F4939" s="215">
        <v>1.56475930633562E-2</v>
      </c>
      <c r="G4939" s="132" t="str">
        <f ca="1">IFERROR(_xll.BQL($A4939, "cur_mkt_cap(currency=EUR)")/1000000, " ")</f>
        <v xml:space="preserve"> </v>
      </c>
      <c r="M4939" s="308"/>
      <c r="N4939" s="215">
        <f t="shared" si="182"/>
        <v>1.6615307787638253E-4</v>
      </c>
      <c r="O4939" s="172" t="str">
        <f>IFERROR(IF(VLOOKUP($C4939,'MSCI Database'!$C:$R,2, FALSE)="","",VLOOKUP($C4939,'MSCI Database'!$C:$R,2, FALSE)),"")</f>
        <v>Health Care Equipment &amp; Supplies</v>
      </c>
      <c r="P4939" s="186" t="str">
        <f>IFERROR(IF(VLOOKUP($C4939,'MSCI Database'!$C:$R,3, FALSE)="","",VLOOKUP($C4939,'MSCI Database'!$C:$R,3, FALSE)),"")</f>
        <v>BBB</v>
      </c>
      <c r="Q4939" s="164" t="str">
        <f>IFERROR(IF(VLOOKUP($C4939,'MSCI Database'!$C:$R,4, FALSE)="","",VLOOKUP($C4939,'MSCI Database'!$C:$R,4, FALSE)),"")</f>
        <v>1</v>
      </c>
      <c r="R4939" s="164">
        <f>IFERROR(IF(VLOOKUP($C4939,'MSCI Database'!$C:$R,5, FALSE)="","",VLOOKUP($C4939,'MSCI Database'!$C:$R,5, FALSE)),"")</f>
        <v>4.7</v>
      </c>
      <c r="S4939" s="164">
        <f>IFERROR(IF(VLOOKUP($C4939,'MSCI Database'!$C:$R,6, FALSE)="","",VLOOKUP($C4939,'MSCI Database'!$C:$R,6, FALSE)),"")</f>
        <v>6.4</v>
      </c>
      <c r="T4939" s="211">
        <f>IFERROR(IF(VLOOKUP($C4939,'MSCI Database'!$C:$R,7, FALSE)="","",VLOOKUP($C4939,'MSCI Database'!$C:$R,7, FALSE)),"")</f>
        <v>4.8</v>
      </c>
      <c r="U4939" s="164">
        <f>IFERROR(IF(VLOOKUP($C4939,'MSCI Database'!$C:$R,8, FALSE)="","",VLOOKUP($C4939,'MSCI Database'!$C:$R,8, FALSE)),"")</f>
        <v>5.8</v>
      </c>
      <c r="V4939" s="175">
        <f>IFERROR(IF(VLOOKUP($C4939,'MSCI Database'!$C:$R,9, FALSE)="","",VLOOKUP($C4939,'MSCI Database'!$C:$R,9, FALSE)),"")</f>
        <v>5.3</v>
      </c>
      <c r="W4939" s="165">
        <f t="shared" ca="1" si="183"/>
        <v>0</v>
      </c>
      <c r="X4939" s="236">
        <f>IFERROR(IF(VLOOKUP($C4939,'MSCI Database'!$C:$R,10, FALSE)="","",VLOOKUP($C4939,'MSCI Database'!$C:$R,10, FALSE)),"")</f>
        <v>6574</v>
      </c>
      <c r="Y4939" s="133" t="str">
        <f>IFERROR(IF(VLOOKUP($C4939,'MSCI Database'!$C:$R,11, FALSE)="","",VLOOKUP($C4939,'MSCI Database'!$C:$R,11, FALSE)),"")</f>
        <v>2019</v>
      </c>
      <c r="Z4939" s="133" t="str">
        <f>IFERROR(IF(VLOOKUP($C4939,'MSCI Database'!$C:$R,12, FALSE)="","",VLOOKUP($C4939,'MSCI Database'!$C:$R,12, FALSE)),"")</f>
        <v>E.Segmt-Moderately Low</v>
      </c>
      <c r="AA4939" s="202" t="str">
        <f>IFERROR(IF(VLOOKUP($C4939,'MSCI Database'!$C:$R,13, FALSE)="","",VLOOKUP($C4939,'MSCI Database'!$C:$R,13, FALSE)),"")</f>
        <v/>
      </c>
    </row>
    <row r="4940" spans="1:27" s="130" customFormat="1" ht="15" hidden="1" customHeight="1" outlineLevel="1">
      <c r="A4940" s="130" t="s">
        <v>5330</v>
      </c>
      <c r="B4940" s="130" t="s">
        <v>5331</v>
      </c>
      <c r="C4940" s="130" t="s">
        <v>5332</v>
      </c>
      <c r="D4940" s="130" t="s">
        <v>12155</v>
      </c>
      <c r="E4940" s="130" t="s">
        <v>18674</v>
      </c>
      <c r="F4940" s="215">
        <v>1.823964639656693E-2</v>
      </c>
      <c r="G4940" s="132" t="str">
        <f ca="1">IFERROR(_xll.BQL($A4940, "cur_mkt_cap(currency=EUR)")/1000000, " ")</f>
        <v xml:space="preserve"> </v>
      </c>
      <c r="M4940" s="308"/>
      <c r="N4940" s="215">
        <f t="shared" si="182"/>
        <v>1.936766489194759E-4</v>
      </c>
      <c r="O4940" s="172" t="str">
        <f>IFERROR(IF(VLOOKUP($C4940,'MSCI Database'!$C:$R,2, FALSE)="","",VLOOKUP($C4940,'MSCI Database'!$C:$R,2, FALSE)),"")</f>
        <v>Beverages</v>
      </c>
      <c r="P4940" s="186" t="str">
        <f>IFERROR(IF(VLOOKUP($C4940,'MSCI Database'!$C:$R,3, FALSE)="","",VLOOKUP($C4940,'MSCI Database'!$C:$R,3, FALSE)),"")</f>
        <v>BBB</v>
      </c>
      <c r="Q4940" s="164" t="str">
        <f>IFERROR(IF(VLOOKUP($C4940,'MSCI Database'!$C:$R,4, FALSE)="","",VLOOKUP($C4940,'MSCI Database'!$C:$R,4, FALSE)),"")</f>
        <v>0</v>
      </c>
      <c r="R4940" s="164">
        <f>IFERROR(IF(VLOOKUP($C4940,'MSCI Database'!$C:$R,5, FALSE)="","",VLOOKUP($C4940,'MSCI Database'!$C:$R,5, FALSE)),"")</f>
        <v>5.4</v>
      </c>
      <c r="S4940" s="164">
        <f>IFERROR(IF(VLOOKUP($C4940,'MSCI Database'!$C:$R,6, FALSE)="","",VLOOKUP($C4940,'MSCI Database'!$C:$R,6, FALSE)),"")</f>
        <v>2.8</v>
      </c>
      <c r="T4940" s="211">
        <f>IFERROR(IF(VLOOKUP($C4940,'MSCI Database'!$C:$R,7, FALSE)="","",VLOOKUP($C4940,'MSCI Database'!$C:$R,7, FALSE)),"")</f>
        <v>7.7</v>
      </c>
      <c r="U4940" s="164">
        <f>IFERROR(IF(VLOOKUP($C4940,'MSCI Database'!$C:$R,8, FALSE)="","",VLOOKUP($C4940,'MSCI Database'!$C:$R,8, FALSE)),"")</f>
        <v>4.8</v>
      </c>
      <c r="V4940" s="175">
        <f>IFERROR(IF(VLOOKUP($C4940,'MSCI Database'!$C:$R,9, FALSE)="","",VLOOKUP($C4940,'MSCI Database'!$C:$R,9, FALSE)),"")</f>
        <v>4.9000000000000004</v>
      </c>
      <c r="W4940" s="165">
        <f t="shared" ca="1" si="183"/>
        <v>0</v>
      </c>
      <c r="X4940" s="236">
        <f>IFERROR(IF(VLOOKUP($C4940,'MSCI Database'!$C:$R,10, FALSE)="","",VLOOKUP($C4940,'MSCI Database'!$C:$R,10, FALSE)),"")</f>
        <v>96665</v>
      </c>
      <c r="Y4940" s="133" t="str">
        <f>IFERROR(IF(VLOOKUP($C4940,'MSCI Database'!$C:$R,11, FALSE)="","",VLOOKUP($C4940,'MSCI Database'!$C:$R,11, FALSE)),"")</f>
        <v>2019</v>
      </c>
      <c r="Z4940" s="133" t="str">
        <f>IFERROR(IF(VLOOKUP($C4940,'MSCI Database'!$C:$R,12, FALSE)="","",VLOOKUP($C4940,'MSCI Database'!$C:$R,12, FALSE)),"")</f>
        <v>Reported</v>
      </c>
      <c r="AA4940" s="202" t="str">
        <f>IFERROR(IF(VLOOKUP($C4940,'MSCI Database'!$C:$R,13, FALSE)="","",VLOOKUP($C4940,'MSCI Database'!$C:$R,13, FALSE)),"")</f>
        <v>Robust responsible marketing policy and improving safety performance, but limited green practices</v>
      </c>
    </row>
    <row r="4941" spans="1:27" s="130" customFormat="1" ht="15" hidden="1" customHeight="1" outlineLevel="1">
      <c r="A4941" s="130" t="s">
        <v>2998</v>
      </c>
      <c r="B4941" s="130" t="s">
        <v>2999</v>
      </c>
      <c r="C4941" s="130" t="s">
        <v>3000</v>
      </c>
      <c r="D4941" s="130" t="s">
        <v>18691</v>
      </c>
      <c r="E4941" s="130" t="s">
        <v>12133</v>
      </c>
      <c r="F4941" s="215">
        <v>1.56138973452313E-2</v>
      </c>
      <c r="G4941" s="132" t="str">
        <f ca="1">IFERROR(_xll.BQL($A4941, "cur_mkt_cap(currency=EUR)")/1000000, " ")</f>
        <v xml:space="preserve"> </v>
      </c>
      <c r="M4941" s="308"/>
      <c r="N4941" s="215">
        <f t="shared" si="182"/>
        <v>1.6579528180800073E-4</v>
      </c>
      <c r="O4941" s="172" t="str">
        <f>IFERROR(IF(VLOOKUP($C4941,'MSCI Database'!$C:$R,2, FALSE)="","",VLOOKUP($C4941,'MSCI Database'!$C:$R,2, FALSE)),"")</f>
        <v>Pharmaceuticals</v>
      </c>
      <c r="P4941" s="186" t="str">
        <f>IFERROR(IF(VLOOKUP($C4941,'MSCI Database'!$C:$R,3, FALSE)="","",VLOOKUP($C4941,'MSCI Database'!$C:$R,3, FALSE)),"")</f>
        <v>A</v>
      </c>
      <c r="Q4941" s="164" t="str">
        <f>IFERROR(IF(VLOOKUP($C4941,'MSCI Database'!$C:$R,4, FALSE)="","",VLOOKUP($C4941,'MSCI Database'!$C:$R,4, FALSE)),"")</f>
        <v>0</v>
      </c>
      <c r="R4941" s="164">
        <f>IFERROR(IF(VLOOKUP($C4941,'MSCI Database'!$C:$R,5, FALSE)="","",VLOOKUP($C4941,'MSCI Database'!$C:$R,5, FALSE)),"")</f>
        <v>5.9</v>
      </c>
      <c r="S4941" s="164">
        <f>IFERROR(IF(VLOOKUP($C4941,'MSCI Database'!$C:$R,6, FALSE)="","",VLOOKUP($C4941,'MSCI Database'!$C:$R,6, FALSE)),"")</f>
        <v>2.6</v>
      </c>
      <c r="T4941" s="211">
        <f>IFERROR(IF(VLOOKUP($C4941,'MSCI Database'!$C:$R,7, FALSE)="","",VLOOKUP($C4941,'MSCI Database'!$C:$R,7, FALSE)),"")</f>
        <v>4.4000000000000004</v>
      </c>
      <c r="U4941" s="164">
        <f>IFERROR(IF(VLOOKUP($C4941,'MSCI Database'!$C:$R,8, FALSE)="","",VLOOKUP($C4941,'MSCI Database'!$C:$R,8, FALSE)),"")</f>
        <v>5.8</v>
      </c>
      <c r="V4941" s="175">
        <f>IFERROR(IF(VLOOKUP($C4941,'MSCI Database'!$C:$R,9, FALSE)="","",VLOOKUP($C4941,'MSCI Database'!$C:$R,9, FALSE)),"")</f>
        <v>4.7</v>
      </c>
      <c r="W4941" s="165">
        <f t="shared" ca="1" si="183"/>
        <v>0</v>
      </c>
      <c r="X4941" s="236">
        <f>IFERROR(IF(VLOOKUP($C4941,'MSCI Database'!$C:$R,10, FALSE)="","",VLOOKUP($C4941,'MSCI Database'!$C:$R,10, FALSE)),"")</f>
        <v>78796</v>
      </c>
      <c r="Y4941" s="133" t="str">
        <f>IFERROR(IF(VLOOKUP($C4941,'MSCI Database'!$C:$R,11, FALSE)="","",VLOOKUP($C4941,'MSCI Database'!$C:$R,11, FALSE)),"")</f>
        <v>2019</v>
      </c>
      <c r="Z4941" s="133" t="str">
        <f>IFERROR(IF(VLOOKUP($C4941,'MSCI Database'!$C:$R,12, FALSE)="","",VLOOKUP($C4941,'MSCI Database'!$C:$R,12, FALSE)),"")</f>
        <v>E.Segmt-Moderately Low</v>
      </c>
      <c r="AA4941" s="202" t="str">
        <f>IFERROR(IF(VLOOKUP($C4941,'MSCI Database'!$C:$R,13, FALSE)="","",VLOOKUP($C4941,'MSCI Database'!$C:$R,13, FALSE)),"")</f>
        <v>Leads industry peers in anti-corruption framework and corporate governance</v>
      </c>
    </row>
    <row r="4942" spans="1:27" s="130" customFormat="1" ht="15" hidden="1" customHeight="1" outlineLevel="1">
      <c r="A4942" s="130" t="s">
        <v>2593</v>
      </c>
      <c r="B4942" s="130" t="s">
        <v>2594</v>
      </c>
      <c r="C4942" s="130" t="s">
        <v>2595</v>
      </c>
      <c r="D4942" s="130" t="s">
        <v>18686</v>
      </c>
      <c r="E4942" s="130" t="s">
        <v>18682</v>
      </c>
      <c r="F4942" s="215">
        <v>2.2203976735372111E-2</v>
      </c>
      <c r="G4942" s="132" t="str">
        <f ca="1">IFERROR(_xll.BQL($A4942, "cur_mkt_cap(currency=EUR)")/1000000, " ")</f>
        <v xml:space="preserve"> </v>
      </c>
      <c r="M4942" s="308"/>
      <c r="N4942" s="215">
        <f t="shared" si="182"/>
        <v>2.3577166537627043E-4</v>
      </c>
      <c r="O4942" s="172" t="str">
        <f>IFERROR(IF(VLOOKUP($C4942,'MSCI Database'!$C:$R,2, FALSE)="","",VLOOKUP($C4942,'MSCI Database'!$C:$R,2, FALSE)),"")</f>
        <v>Retail - Consumer Discretionary</v>
      </c>
      <c r="P4942" s="186" t="str">
        <f>IFERROR(IF(VLOOKUP($C4942,'MSCI Database'!$C:$R,3, FALSE)="","",VLOOKUP($C4942,'MSCI Database'!$C:$R,3, FALSE)),"")</f>
        <v>A</v>
      </c>
      <c r="Q4942" s="164" t="str">
        <f>IFERROR(IF(VLOOKUP($C4942,'MSCI Database'!$C:$R,4, FALSE)="","",VLOOKUP($C4942,'MSCI Database'!$C:$R,4, FALSE)),"")</f>
        <v>0</v>
      </c>
      <c r="R4942" s="164">
        <f>IFERROR(IF(VLOOKUP($C4942,'MSCI Database'!$C:$R,5, FALSE)="","",VLOOKUP($C4942,'MSCI Database'!$C:$R,5, FALSE)),"")</f>
        <v>5.8</v>
      </c>
      <c r="S4942" s="164">
        <f>IFERROR(IF(VLOOKUP($C4942,'MSCI Database'!$C:$R,6, FALSE)="","",VLOOKUP($C4942,'MSCI Database'!$C:$R,6, FALSE)),"")</f>
        <v>3.1</v>
      </c>
      <c r="T4942" s="211">
        <f>IFERROR(IF(VLOOKUP($C4942,'MSCI Database'!$C:$R,7, FALSE)="","",VLOOKUP($C4942,'MSCI Database'!$C:$R,7, FALSE)),"")</f>
        <v>5</v>
      </c>
      <c r="U4942" s="164">
        <f>IFERROR(IF(VLOOKUP($C4942,'MSCI Database'!$C:$R,8, FALSE)="","",VLOOKUP($C4942,'MSCI Database'!$C:$R,8, FALSE)),"")</f>
        <v>5.6</v>
      </c>
      <c r="V4942" s="175">
        <f>IFERROR(IF(VLOOKUP($C4942,'MSCI Database'!$C:$R,9, FALSE)="","",VLOOKUP($C4942,'MSCI Database'!$C:$R,9, FALSE)),"")</f>
        <v>4.9000000000000004</v>
      </c>
      <c r="W4942" s="165">
        <f t="shared" ca="1" si="183"/>
        <v>0</v>
      </c>
      <c r="X4942" s="236">
        <f>IFERROR(IF(VLOOKUP($C4942,'MSCI Database'!$C:$R,10, FALSE)="","",VLOOKUP($C4942,'MSCI Database'!$C:$R,10, FALSE)),"")</f>
        <v>108682</v>
      </c>
      <c r="Y4942" s="133" t="str">
        <f>IFERROR(IF(VLOOKUP($C4942,'MSCI Database'!$C:$R,11, FALSE)="","",VLOOKUP($C4942,'MSCI Database'!$C:$R,11, FALSE)),"")</f>
        <v>2020</v>
      </c>
      <c r="Z4942" s="133" t="str">
        <f>IFERROR(IF(VLOOKUP($C4942,'MSCI Database'!$C:$R,12, FALSE)="","",VLOOKUP($C4942,'MSCI Database'!$C:$R,12, FALSE)),"")</f>
        <v>Reported</v>
      </c>
      <c r="AA4942" s="202" t="str">
        <f>IFERROR(IF(VLOOKUP($C4942,'MSCI Database'!$C:$R,13, FALSE)="","",VLOOKUP($C4942,'MSCI Database'!$C:$R,13, FALSE)),"")</f>
        <v>Strong data security measures, but weak commitment to maintaining product quality and safety</v>
      </c>
    </row>
    <row r="4943" spans="1:27" s="130" customFormat="1" ht="15" hidden="1" customHeight="1" outlineLevel="1">
      <c r="A4943" s="130" t="s">
        <v>636</v>
      </c>
      <c r="B4943" s="130" t="s">
        <v>637</v>
      </c>
      <c r="C4943" s="130" t="s">
        <v>638</v>
      </c>
      <c r="D4943" s="130" t="s">
        <v>18725</v>
      </c>
      <c r="E4943" s="130" t="s">
        <v>18688</v>
      </c>
      <c r="F4943" s="215">
        <v>1.5565412538032279E-2</v>
      </c>
      <c r="G4943" s="132" t="str">
        <f ca="1">IFERROR(_xll.BQL($A4943, "cur_mkt_cap(currency=EUR)")/1000000, " ")</f>
        <v xml:space="preserve"> </v>
      </c>
      <c r="M4943" s="308"/>
      <c r="N4943" s="215">
        <f t="shared" si="182"/>
        <v>1.6528044863757367E-4</v>
      </c>
      <c r="O4943" s="172" t="str">
        <f>IFERROR(IF(VLOOKUP($C4943,'MSCI Database'!$C:$R,2, FALSE)="","",VLOOKUP($C4943,'MSCI Database'!$C:$R,2, FALSE)),"")</f>
        <v>Banks</v>
      </c>
      <c r="P4943" s="186" t="str">
        <f>IFERROR(IF(VLOOKUP($C4943,'MSCI Database'!$C:$R,3, FALSE)="","",VLOOKUP($C4943,'MSCI Database'!$C:$R,3, FALSE)),"")</f>
        <v>A</v>
      </c>
      <c r="Q4943" s="164" t="str">
        <f>IFERROR(IF(VLOOKUP($C4943,'MSCI Database'!$C:$R,4, FALSE)="","",VLOOKUP($C4943,'MSCI Database'!$C:$R,4, FALSE)),"")</f>
        <v>1</v>
      </c>
      <c r="R4943" s="164">
        <f>IFERROR(IF(VLOOKUP($C4943,'MSCI Database'!$C:$R,5, FALSE)="","",VLOOKUP($C4943,'MSCI Database'!$C:$R,5, FALSE)),"")</f>
        <v>7.1</v>
      </c>
      <c r="S4943" s="164">
        <f>IFERROR(IF(VLOOKUP($C4943,'MSCI Database'!$C:$R,6, FALSE)="","",VLOOKUP($C4943,'MSCI Database'!$C:$R,6, FALSE)),"")</f>
        <v>4.5999999999999996</v>
      </c>
      <c r="T4943" s="211">
        <f>IFERROR(IF(VLOOKUP($C4943,'MSCI Database'!$C:$R,7, FALSE)="","",VLOOKUP($C4943,'MSCI Database'!$C:$R,7, FALSE)),"")</f>
        <v>5.4</v>
      </c>
      <c r="U4943" s="164">
        <f>IFERROR(IF(VLOOKUP($C4943,'MSCI Database'!$C:$R,8, FALSE)="","",VLOOKUP($C4943,'MSCI Database'!$C:$R,8, FALSE)),"")</f>
        <v>5.0999999999999996</v>
      </c>
      <c r="V4943" s="175">
        <f>IFERROR(IF(VLOOKUP($C4943,'MSCI Database'!$C:$R,9, FALSE)="","",VLOOKUP($C4943,'MSCI Database'!$C:$R,9, FALSE)),"")</f>
        <v>5.2</v>
      </c>
      <c r="W4943" s="165">
        <f t="shared" ca="1" si="183"/>
        <v>0</v>
      </c>
      <c r="X4943" s="236">
        <f>IFERROR(IF(VLOOKUP($C4943,'MSCI Database'!$C:$R,10, FALSE)="","",VLOOKUP($C4943,'MSCI Database'!$C:$R,10, FALSE)),"")</f>
        <v>12514</v>
      </c>
      <c r="Y4943" s="133" t="str">
        <f>IFERROR(IF(VLOOKUP($C4943,'MSCI Database'!$C:$R,11, FALSE)="","",VLOOKUP($C4943,'MSCI Database'!$C:$R,11, FALSE)),"")</f>
        <v>2019</v>
      </c>
      <c r="Z4943" s="133" t="str">
        <f>IFERROR(IF(VLOOKUP($C4943,'MSCI Database'!$C:$R,12, FALSE)="","",VLOOKUP($C4943,'MSCI Database'!$C:$R,12, FALSE)),"")</f>
        <v>Reported</v>
      </c>
      <c r="AA4943" s="202" t="str">
        <f>IFERROR(IF(VLOOKUP($C4943,'MSCI Database'!$C:$R,13, FALSE)="","",VLOOKUP($C4943,'MSCI Database'!$C:$R,13, FALSE)),"")</f>
        <v>Broad privacy rights to users and ESG-risk integration in lending lead to rating upgrade</v>
      </c>
    </row>
    <row r="4944" spans="1:27" s="130" customFormat="1" ht="15" hidden="1" customHeight="1" outlineLevel="1">
      <c r="A4944" s="130" t="s">
        <v>6836</v>
      </c>
      <c r="B4944" s="130" t="s">
        <v>6833</v>
      </c>
      <c r="C4944" s="130" t="s">
        <v>6837</v>
      </c>
      <c r="D4944" s="130" t="s">
        <v>12128</v>
      </c>
      <c r="E4944" s="130" t="s">
        <v>18690</v>
      </c>
      <c r="F4944" s="215">
        <v>1.554740681434481E-2</v>
      </c>
      <c r="G4944" s="132" t="str">
        <f ca="1">IFERROR(_xll.BQL($A4944, "cur_mkt_cap(currency=EUR)")/1000000, " ")</f>
        <v xml:space="preserve"> </v>
      </c>
      <c r="M4944" s="308"/>
      <c r="N4944" s="215">
        <f t="shared" si="182"/>
        <v>1.6508925588364968E-4</v>
      </c>
      <c r="O4944" s="172" t="str">
        <f>IFERROR(IF(VLOOKUP($C4944,'MSCI Database'!$C:$R,2, FALSE)="","",VLOOKUP($C4944,'MSCI Database'!$C:$R,2, FALSE)),"")</f>
        <v>Media &amp; Entertainment</v>
      </c>
      <c r="P4944" s="186" t="str">
        <f>IFERROR(IF(VLOOKUP($C4944,'MSCI Database'!$C:$R,3, FALSE)="","",VLOOKUP($C4944,'MSCI Database'!$C:$R,3, FALSE)),"")</f>
        <v>BBB</v>
      </c>
      <c r="Q4944" s="164" t="str">
        <f>IFERROR(IF(VLOOKUP($C4944,'MSCI Database'!$C:$R,4, FALSE)="","",VLOOKUP($C4944,'MSCI Database'!$C:$R,4, FALSE)),"")</f>
        <v>0</v>
      </c>
      <c r="R4944" s="164">
        <f>IFERROR(IF(VLOOKUP($C4944,'MSCI Database'!$C:$R,5, FALSE)="","",VLOOKUP($C4944,'MSCI Database'!$C:$R,5, FALSE)),"")</f>
        <v>4.7</v>
      </c>
      <c r="S4944" s="164">
        <f>IFERROR(IF(VLOOKUP($C4944,'MSCI Database'!$C:$R,6, FALSE)="","",VLOOKUP($C4944,'MSCI Database'!$C:$R,6, FALSE)),"")</f>
        <v>7</v>
      </c>
      <c r="T4944" s="211">
        <f>IFERROR(IF(VLOOKUP($C4944,'MSCI Database'!$C:$R,7, FALSE)="","",VLOOKUP($C4944,'MSCI Database'!$C:$R,7, FALSE)),"")</f>
        <v>6.7</v>
      </c>
      <c r="U4944" s="164">
        <f>IFERROR(IF(VLOOKUP($C4944,'MSCI Database'!$C:$R,8, FALSE)="","",VLOOKUP($C4944,'MSCI Database'!$C:$R,8, FALSE)),"")</f>
        <v>2.7</v>
      </c>
      <c r="V4944" s="175">
        <f>IFERROR(IF(VLOOKUP($C4944,'MSCI Database'!$C:$R,9, FALSE)="","",VLOOKUP($C4944,'MSCI Database'!$C:$R,9, FALSE)),"")</f>
        <v>4.7</v>
      </c>
      <c r="W4944" s="165">
        <f t="shared" ca="1" si="183"/>
        <v>0</v>
      </c>
      <c r="X4944" s="236">
        <f>IFERROR(IF(VLOOKUP($C4944,'MSCI Database'!$C:$R,10, FALSE)="","",VLOOKUP($C4944,'MSCI Database'!$C:$R,10, FALSE)),"")</f>
        <v>96527</v>
      </c>
      <c r="Y4944" s="133" t="str">
        <f>IFERROR(IF(VLOOKUP($C4944,'MSCI Database'!$C:$R,11, FALSE)="","",VLOOKUP($C4944,'MSCI Database'!$C:$R,11, FALSE)),"")</f>
        <v>2019</v>
      </c>
      <c r="Z4944" s="133" t="str">
        <f>IFERROR(IF(VLOOKUP($C4944,'MSCI Database'!$C:$R,12, FALSE)="","",VLOOKUP($C4944,'MSCI Database'!$C:$R,12, FALSE)),"")</f>
        <v>E.Segmt-Moderate</v>
      </c>
      <c r="AA4944" s="202" t="str">
        <f>IFERROR(IF(VLOOKUP($C4944,'MSCI Database'!$C:$R,13, FALSE)="","",VLOOKUP($C4944,'MSCI Database'!$C:$R,13, FALSE)),"")</f>
        <v>Strong workforce management programs; modest data security programs</v>
      </c>
    </row>
    <row r="4945" spans="1:27" s="130" customFormat="1" ht="15" hidden="1" customHeight="1" outlineLevel="1">
      <c r="A4945" s="130" t="s">
        <v>6638</v>
      </c>
      <c r="B4945" s="130" t="s">
        <v>6639</v>
      </c>
      <c r="C4945" s="130" t="s">
        <v>6640</v>
      </c>
      <c r="D4945" s="130" t="s">
        <v>12128</v>
      </c>
      <c r="E4945" s="130" t="s">
        <v>100</v>
      </c>
      <c r="F4945" s="215">
        <v>1.554623966203564E-2</v>
      </c>
      <c r="G4945" s="132" t="str">
        <f ca="1">IFERROR(_xll.BQL($A4945, "cur_mkt_cap(currency=EUR)")/1000000, " ")</f>
        <v xml:space="preserve"> </v>
      </c>
      <c r="M4945" s="308"/>
      <c r="N4945" s="215">
        <f t="shared" si="182"/>
        <v>1.6507686254317016E-4</v>
      </c>
      <c r="O4945" s="172" t="str">
        <f>IFERROR(IF(VLOOKUP($C4945,'MSCI Database'!$C:$R,2, FALSE)="","",VLOOKUP($C4945,'MSCI Database'!$C:$R,2, FALSE)),"")</f>
        <v>Utilities</v>
      </c>
      <c r="P4945" s="186" t="str">
        <f>IFERROR(IF(VLOOKUP($C4945,'MSCI Database'!$C:$R,3, FALSE)="","",VLOOKUP($C4945,'MSCI Database'!$C:$R,3, FALSE)),"")</f>
        <v>BBB</v>
      </c>
      <c r="Q4945" s="164" t="str">
        <f>IFERROR(IF(VLOOKUP($C4945,'MSCI Database'!$C:$R,4, FALSE)="","",VLOOKUP($C4945,'MSCI Database'!$C:$R,4, FALSE)),"")</f>
        <v>1</v>
      </c>
      <c r="R4945" s="164">
        <f>IFERROR(IF(VLOOKUP($C4945,'MSCI Database'!$C:$R,5, FALSE)="","",VLOOKUP($C4945,'MSCI Database'!$C:$R,5, FALSE)),"")</f>
        <v>4.8</v>
      </c>
      <c r="S4945" s="164">
        <f>IFERROR(IF(VLOOKUP($C4945,'MSCI Database'!$C:$R,6, FALSE)="","",VLOOKUP($C4945,'MSCI Database'!$C:$R,6, FALSE)),"")</f>
        <v>4.7</v>
      </c>
      <c r="T4945" s="211">
        <f>IFERROR(IF(VLOOKUP($C4945,'MSCI Database'!$C:$R,7, FALSE)="","",VLOOKUP($C4945,'MSCI Database'!$C:$R,7, FALSE)),"")</f>
        <v>6</v>
      </c>
      <c r="U4945" s="164">
        <f>IFERROR(IF(VLOOKUP($C4945,'MSCI Database'!$C:$R,8, FALSE)="","",VLOOKUP($C4945,'MSCI Database'!$C:$R,8, FALSE)),"")</f>
        <v>5</v>
      </c>
      <c r="V4945" s="175">
        <f>IFERROR(IF(VLOOKUP($C4945,'MSCI Database'!$C:$R,9, FALSE)="","",VLOOKUP($C4945,'MSCI Database'!$C:$R,9, FALSE)),"")</f>
        <v>5.0999999999999996</v>
      </c>
      <c r="W4945" s="165">
        <f t="shared" ca="1" si="183"/>
        <v>0</v>
      </c>
      <c r="X4945" s="236">
        <f>IFERROR(IF(VLOOKUP($C4945,'MSCI Database'!$C:$R,10, FALSE)="","",VLOOKUP($C4945,'MSCI Database'!$C:$R,10, FALSE)),"")</f>
        <v>22740144</v>
      </c>
      <c r="Y4945" s="133" t="str">
        <f>IFERROR(IF(VLOOKUP($C4945,'MSCI Database'!$C:$R,11, FALSE)="","",VLOOKUP($C4945,'MSCI Database'!$C:$R,11, FALSE)),"")</f>
        <v>2018</v>
      </c>
      <c r="Z4945" s="133" t="str">
        <f>IFERROR(IF(VLOOKUP($C4945,'MSCI Database'!$C:$R,12, FALSE)="","",VLOOKUP($C4945,'MSCI Database'!$C:$R,12, FALSE)),"")</f>
        <v>E.Segmt-Moderately Low</v>
      </c>
      <c r="AA4945" s="202" t="str">
        <f>IFERROR(IF(VLOOKUP($C4945,'MSCI Database'!$C:$R,13, FALSE)="","",VLOOKUP($C4945,'MSCI Database'!$C:$R,13, FALSE)),"")</f>
        <v>Improved efforts to protect biodiversity and low emission footprint</v>
      </c>
    </row>
    <row r="4946" spans="1:27" s="130" customFormat="1" ht="15" hidden="1" customHeight="1" outlineLevel="1">
      <c r="A4946" s="130" t="s">
        <v>4871</v>
      </c>
      <c r="B4946" s="130" t="s">
        <v>4872</v>
      </c>
      <c r="C4946" s="130" t="s">
        <v>4873</v>
      </c>
      <c r="D4946" s="130" t="s">
        <v>18678</v>
      </c>
      <c r="E4946" s="130" t="s">
        <v>18682</v>
      </c>
      <c r="F4946" s="215">
        <v>1.9983845618370228E-3</v>
      </c>
      <c r="G4946" s="132" t="str">
        <f ca="1">IFERROR(_xll.BQL($A4946, "cur_mkt_cap(currency=EUR)")/1000000, " ")</f>
        <v xml:space="preserve"> </v>
      </c>
      <c r="M4946" s="308"/>
      <c r="N4946" s="215">
        <f t="shared" si="182"/>
        <v>2.1219732925406853E-5</v>
      </c>
      <c r="O4946" s="172" t="str">
        <f>IFERROR(IF(VLOOKUP($C4946,'MSCI Database'!$C:$R,2, FALSE)="","",VLOOKUP($C4946,'MSCI Database'!$C:$R,2, FALSE)),"")</f>
        <v>Diversified Consumer Services</v>
      </c>
      <c r="P4946" s="186" t="str">
        <f>IFERROR(IF(VLOOKUP($C4946,'MSCI Database'!$C:$R,3, FALSE)="","",VLOOKUP($C4946,'MSCI Database'!$C:$R,3, FALSE)),"")</f>
        <v>AA</v>
      </c>
      <c r="Q4946" s="164" t="str">
        <f>IFERROR(IF(VLOOKUP($C4946,'MSCI Database'!$C:$R,4, FALSE)="","",VLOOKUP($C4946,'MSCI Database'!$C:$R,4, FALSE)),"")</f>
        <v/>
      </c>
      <c r="R4946" s="164">
        <f>IFERROR(IF(VLOOKUP($C4946,'MSCI Database'!$C:$R,5, FALSE)="","",VLOOKUP($C4946,'MSCI Database'!$C:$R,5, FALSE)),"")</f>
        <v>7.5</v>
      </c>
      <c r="S4946" s="164">
        <f>IFERROR(IF(VLOOKUP($C4946,'MSCI Database'!$C:$R,6, FALSE)="","",VLOOKUP($C4946,'MSCI Database'!$C:$R,6, FALSE)),"")</f>
        <v>7.3</v>
      </c>
      <c r="T4946" s="211">
        <f>IFERROR(IF(VLOOKUP($C4946,'MSCI Database'!$C:$R,7, FALSE)="","",VLOOKUP($C4946,'MSCI Database'!$C:$R,7, FALSE)),"")</f>
        <v>4.8</v>
      </c>
      <c r="U4946" s="164">
        <f>IFERROR(IF(VLOOKUP($C4946,'MSCI Database'!$C:$R,8, FALSE)="","",VLOOKUP($C4946,'MSCI Database'!$C:$R,8, FALSE)),"")</f>
        <v>6.3</v>
      </c>
      <c r="V4946" s="175">
        <f>IFERROR(IF(VLOOKUP($C4946,'MSCI Database'!$C:$R,9, FALSE)="","",VLOOKUP($C4946,'MSCI Database'!$C:$R,9, FALSE)),"")</f>
        <v>5.4</v>
      </c>
      <c r="W4946" s="165">
        <f t="shared" ca="1" si="183"/>
        <v>0</v>
      </c>
      <c r="X4946" s="236">
        <f>IFERROR(IF(VLOOKUP($C4946,'MSCI Database'!$C:$R,10, FALSE)="","",VLOOKUP($C4946,'MSCI Database'!$C:$R,10, FALSE)),"")</f>
        <v>14941</v>
      </c>
      <c r="Y4946" s="133" t="str">
        <f>IFERROR(IF(VLOOKUP($C4946,'MSCI Database'!$C:$R,11, FALSE)="","",VLOOKUP($C4946,'MSCI Database'!$C:$R,11, FALSE)),"")</f>
        <v>2019</v>
      </c>
      <c r="Z4946" s="133" t="str">
        <f>IFERROR(IF(VLOOKUP($C4946,'MSCI Database'!$C:$R,12, FALSE)="","",VLOOKUP($C4946,'MSCI Database'!$C:$R,12, FALSE)),"")</f>
        <v>E.Segmt-Moderately Low</v>
      </c>
      <c r="AA4946" s="202" t="str">
        <f>IFERROR(IF(VLOOKUP($C4946,'MSCI Database'!$C:$R,13, FALSE)="","",VLOOKUP($C4946,'MSCI Database'!$C:$R,13, FALSE)),"")</f>
        <v>Strong efforts to enhance service quality</v>
      </c>
    </row>
    <row r="4947" spans="1:27" s="130" customFormat="1" ht="15" hidden="1" customHeight="1" outlineLevel="1">
      <c r="A4947" s="130" t="s">
        <v>4955</v>
      </c>
      <c r="B4947" s="130" t="s">
        <v>4956</v>
      </c>
      <c r="C4947" s="130" t="s">
        <v>4957</v>
      </c>
      <c r="D4947" s="130" t="s">
        <v>18678</v>
      </c>
      <c r="E4947" s="130" t="s">
        <v>12133</v>
      </c>
      <c r="F4947" s="215">
        <v>1.9982889606080909E-3</v>
      </c>
      <c r="G4947" s="132" t="str">
        <f ca="1">IFERROR(_xll.BQL($A4947, "cur_mkt_cap(currency=EUR)")/1000000, " ")</f>
        <v xml:space="preserve"> </v>
      </c>
      <c r="M4947" s="308"/>
      <c r="N4947" s="215">
        <f t="shared" si="182"/>
        <v>2.1218717789189322E-5</v>
      </c>
      <c r="O4947" s="172" t="str">
        <f>IFERROR(IF(VLOOKUP($C4947,'MSCI Database'!$C:$R,2, FALSE)="","",VLOOKUP($C4947,'MSCI Database'!$C:$R,2, FALSE)),"")</f>
        <v>Biotechnology</v>
      </c>
      <c r="P4947" s="186" t="str">
        <f>IFERROR(IF(VLOOKUP($C4947,'MSCI Database'!$C:$R,3, FALSE)="","",VLOOKUP($C4947,'MSCI Database'!$C:$R,3, FALSE)),"")</f>
        <v>A</v>
      </c>
      <c r="Q4947" s="164" t="str">
        <f>IFERROR(IF(VLOOKUP($C4947,'MSCI Database'!$C:$R,4, FALSE)="","",VLOOKUP($C4947,'MSCI Database'!$C:$R,4, FALSE)),"")</f>
        <v>1</v>
      </c>
      <c r="R4947" s="164">
        <f>IFERROR(IF(VLOOKUP($C4947,'MSCI Database'!$C:$R,5, FALSE)="","",VLOOKUP($C4947,'MSCI Database'!$C:$R,5, FALSE)),"")</f>
        <v>6</v>
      </c>
      <c r="S4947" s="164">
        <f>IFERROR(IF(VLOOKUP($C4947,'MSCI Database'!$C:$R,6, FALSE)="","",VLOOKUP($C4947,'MSCI Database'!$C:$R,6, FALSE)),"")</f>
        <v>5.6</v>
      </c>
      <c r="T4947" s="211">
        <f>IFERROR(IF(VLOOKUP($C4947,'MSCI Database'!$C:$R,7, FALSE)="","",VLOOKUP($C4947,'MSCI Database'!$C:$R,7, FALSE)),"")</f>
        <v>5.2</v>
      </c>
      <c r="U4947" s="164">
        <f>IFERROR(IF(VLOOKUP($C4947,'MSCI Database'!$C:$R,8, FALSE)="","",VLOOKUP($C4947,'MSCI Database'!$C:$R,8, FALSE)),"")</f>
        <v>4.9000000000000004</v>
      </c>
      <c r="V4947" s="175">
        <f>IFERROR(IF(VLOOKUP($C4947,'MSCI Database'!$C:$R,9, FALSE)="","",VLOOKUP($C4947,'MSCI Database'!$C:$R,9, FALSE)),"")</f>
        <v>5.2</v>
      </c>
      <c r="W4947" s="165">
        <f t="shared" ca="1" si="183"/>
        <v>0</v>
      </c>
      <c r="X4947" s="236">
        <f>IFERROR(IF(VLOOKUP($C4947,'MSCI Database'!$C:$R,10, FALSE)="","",VLOOKUP($C4947,'MSCI Database'!$C:$R,10, FALSE)),"")</f>
        <v>40968</v>
      </c>
      <c r="Y4947" s="133" t="str">
        <f>IFERROR(IF(VLOOKUP($C4947,'MSCI Database'!$C:$R,11, FALSE)="","",VLOOKUP($C4947,'MSCI Database'!$C:$R,11, FALSE)),"")</f>
        <v>2019</v>
      </c>
      <c r="Z4947" s="133" t="str">
        <f>IFERROR(IF(VLOOKUP($C4947,'MSCI Database'!$C:$R,12, FALSE)="","",VLOOKUP($C4947,'MSCI Database'!$C:$R,12, FALSE)),"")</f>
        <v>Reported</v>
      </c>
      <c r="AA4947" s="202" t="str">
        <f>IFERROR(IF(VLOOKUP($C4947,'MSCI Database'!$C:$R,13, FALSE)="","",VLOOKUP($C4947,'MSCI Database'!$C:$R,13, FALSE)),"")</f>
        <v>Improved governance practices drive upgrade</v>
      </c>
    </row>
    <row r="4948" spans="1:27" s="130" customFormat="1" ht="15" hidden="1" customHeight="1" outlineLevel="1">
      <c r="A4948" s="130" t="s">
        <v>436</v>
      </c>
      <c r="B4948" s="130" t="s">
        <v>437</v>
      </c>
      <c r="C4948" s="130" t="s">
        <v>438</v>
      </c>
      <c r="D4948" s="130" t="s">
        <v>18679</v>
      </c>
      <c r="E4948" s="130" t="s">
        <v>18684</v>
      </c>
      <c r="F4948" s="215">
        <v>1.1940160873291481E-2</v>
      </c>
      <c r="G4948" s="132" t="str">
        <f ca="1">IFERROR(_xll.BQL($A4948, "cur_mkt_cap(currency=EUR)")/1000000, " ")</f>
        <v xml:space="preserve"> </v>
      </c>
      <c r="M4948" s="308"/>
      <c r="N4948" s="215">
        <f t="shared" si="182"/>
        <v>1.2678591981551802E-4</v>
      </c>
      <c r="O4948" s="172" t="str">
        <f>IFERROR(IF(VLOOKUP($C4948,'MSCI Database'!$C:$R,2, FALSE)="","",VLOOKUP($C4948,'MSCI Database'!$C:$R,2, FALSE)),"")</f>
        <v>Commodity Chemicals</v>
      </c>
      <c r="P4948" s="186" t="str">
        <f>IFERROR(IF(VLOOKUP($C4948,'MSCI Database'!$C:$R,3, FALSE)="","",VLOOKUP($C4948,'MSCI Database'!$C:$R,3, FALSE)),"")</f>
        <v>A</v>
      </c>
      <c r="Q4948" s="164" t="str">
        <f>IFERROR(IF(VLOOKUP($C4948,'MSCI Database'!$C:$R,4, FALSE)="","",VLOOKUP($C4948,'MSCI Database'!$C:$R,4, FALSE)),"")</f>
        <v>-1</v>
      </c>
      <c r="R4948" s="164">
        <f>IFERROR(IF(VLOOKUP($C4948,'MSCI Database'!$C:$R,5, FALSE)="","",VLOOKUP($C4948,'MSCI Database'!$C:$R,5, FALSE)),"")</f>
        <v>6.8</v>
      </c>
      <c r="S4948" s="164">
        <f>IFERROR(IF(VLOOKUP($C4948,'MSCI Database'!$C:$R,6, FALSE)="","",VLOOKUP($C4948,'MSCI Database'!$C:$R,6, FALSE)),"")</f>
        <v>5.3</v>
      </c>
      <c r="T4948" s="211">
        <f>IFERROR(IF(VLOOKUP($C4948,'MSCI Database'!$C:$R,7, FALSE)="","",VLOOKUP($C4948,'MSCI Database'!$C:$R,7, FALSE)),"")</f>
        <v>3.3</v>
      </c>
      <c r="U4948" s="164">
        <f>IFERROR(IF(VLOOKUP($C4948,'MSCI Database'!$C:$R,8, FALSE)="","",VLOOKUP($C4948,'MSCI Database'!$C:$R,8, FALSE)),"")</f>
        <v>6.4</v>
      </c>
      <c r="V4948" s="175">
        <f>IFERROR(IF(VLOOKUP($C4948,'MSCI Database'!$C:$R,9, FALSE)="","",VLOOKUP($C4948,'MSCI Database'!$C:$R,9, FALSE)),"")</f>
        <v>5.5</v>
      </c>
      <c r="W4948" s="165">
        <f t="shared" ca="1" si="183"/>
        <v>0</v>
      </c>
      <c r="X4948" s="236">
        <f>IFERROR(IF(VLOOKUP($C4948,'MSCI Database'!$C:$R,10, FALSE)="","",VLOOKUP($C4948,'MSCI Database'!$C:$R,10, FALSE)),"")</f>
        <v>2112000</v>
      </c>
      <c r="Y4948" s="133" t="str">
        <f>IFERROR(IF(VLOOKUP($C4948,'MSCI Database'!$C:$R,11, FALSE)="","",VLOOKUP($C4948,'MSCI Database'!$C:$R,11, FALSE)),"")</f>
        <v>2020</v>
      </c>
      <c r="Z4948" s="133" t="str">
        <f>IFERROR(IF(VLOOKUP($C4948,'MSCI Database'!$C:$R,12, FALSE)="","",VLOOKUP($C4948,'MSCI Database'!$C:$R,12, FALSE)),"")</f>
        <v>Reported</v>
      </c>
      <c r="AA4948" s="202" t="str">
        <f>IFERROR(IF(VLOOKUP($C4948,'MSCI Database'!$C:$R,13, FALSE)="","",VLOOKUP($C4948,'MSCI Database'!$C:$R,13, FALSE)),"")</f>
        <v>Strong GHG emission management initiatives, below-par executive pay practices.</v>
      </c>
    </row>
    <row r="4949" spans="1:27" s="130" customFormat="1" ht="15" hidden="1" customHeight="1" outlineLevel="1">
      <c r="A4949" s="130" t="s">
        <v>413</v>
      </c>
      <c r="B4949" s="130" t="s">
        <v>414</v>
      </c>
      <c r="C4949" s="130" t="s">
        <v>415</v>
      </c>
      <c r="D4949" s="130" t="s">
        <v>18679</v>
      </c>
      <c r="E4949" s="130" t="s">
        <v>18688</v>
      </c>
      <c r="F4949" s="215">
        <v>1.1893610195359399E-2</v>
      </c>
      <c r="G4949" s="132" t="str">
        <f ca="1">IFERROR(_xll.BQL($A4949, "cur_mkt_cap(currency=EUR)")/1000000, " ")</f>
        <v xml:space="preserve"> </v>
      </c>
      <c r="M4949" s="308"/>
      <c r="N4949" s="215">
        <f t="shared" si="182"/>
        <v>1.2629162408681836E-4</v>
      </c>
      <c r="O4949" s="172" t="str">
        <f>IFERROR(IF(VLOOKUP($C4949,'MSCI Database'!$C:$R,2, FALSE)="","",VLOOKUP($C4949,'MSCI Database'!$C:$R,2, FALSE)),"")</f>
        <v>Life &amp; Health Insurance</v>
      </c>
      <c r="P4949" s="186" t="str">
        <f>IFERROR(IF(VLOOKUP($C4949,'MSCI Database'!$C:$R,3, FALSE)="","",VLOOKUP($C4949,'MSCI Database'!$C:$R,3, FALSE)),"")</f>
        <v>BBB</v>
      </c>
      <c r="Q4949" s="164" t="str">
        <f>IFERROR(IF(VLOOKUP($C4949,'MSCI Database'!$C:$R,4, FALSE)="","",VLOOKUP($C4949,'MSCI Database'!$C:$R,4, FALSE)),"")</f>
        <v>0</v>
      </c>
      <c r="R4949" s="164">
        <f>IFERROR(IF(VLOOKUP($C4949,'MSCI Database'!$C:$R,5, FALSE)="","",VLOOKUP($C4949,'MSCI Database'!$C:$R,5, FALSE)),"")</f>
        <v>5.6</v>
      </c>
      <c r="S4949" s="164">
        <f>IFERROR(IF(VLOOKUP($C4949,'MSCI Database'!$C:$R,6, FALSE)="","",VLOOKUP($C4949,'MSCI Database'!$C:$R,6, FALSE)),"")</f>
        <v>3.9</v>
      </c>
      <c r="T4949" s="211">
        <f>IFERROR(IF(VLOOKUP($C4949,'MSCI Database'!$C:$R,7, FALSE)="","",VLOOKUP($C4949,'MSCI Database'!$C:$R,7, FALSE)),"")</f>
        <v>4.2</v>
      </c>
      <c r="U4949" s="164">
        <f>IFERROR(IF(VLOOKUP($C4949,'MSCI Database'!$C:$R,8, FALSE)="","",VLOOKUP($C4949,'MSCI Database'!$C:$R,8, FALSE)),"")</f>
        <v>7.3</v>
      </c>
      <c r="V4949" s="175">
        <f>IFERROR(IF(VLOOKUP($C4949,'MSCI Database'!$C:$R,9, FALSE)="","",VLOOKUP($C4949,'MSCI Database'!$C:$R,9, FALSE)),"")</f>
        <v>5.2</v>
      </c>
      <c r="W4949" s="165">
        <f t="shared" ca="1" si="183"/>
        <v>0</v>
      </c>
      <c r="X4949" s="236">
        <f>IFERROR(IF(VLOOKUP($C4949,'MSCI Database'!$C:$R,10, FALSE)="","",VLOOKUP($C4949,'MSCI Database'!$C:$R,10, FALSE)),"")</f>
        <v>3553</v>
      </c>
      <c r="Y4949" s="133" t="str">
        <f>IFERROR(IF(VLOOKUP($C4949,'MSCI Database'!$C:$R,11, FALSE)="","",VLOOKUP($C4949,'MSCI Database'!$C:$R,11, FALSE)),"")</f>
        <v>2020</v>
      </c>
      <c r="Z4949" s="133" t="str">
        <f>IFERROR(IF(VLOOKUP($C4949,'MSCI Database'!$C:$R,12, FALSE)="","",VLOOKUP($C4949,'MSCI Database'!$C:$R,12, FALSE)),"")</f>
        <v>Reported</v>
      </c>
      <c r="AA4949" s="202" t="str">
        <f>IFERROR(IF(VLOOKUP($C4949,'MSCI Database'!$C:$R,13, FALSE)="","",VLOOKUP($C4949,'MSCI Database'!$C:$R,13, FALSE)),"")</f>
        <v>Strong structural governance and staff engagement programs</v>
      </c>
    </row>
    <row r="4950" spans="1:27" s="130" customFormat="1" ht="15" hidden="1" customHeight="1" outlineLevel="1">
      <c r="A4950" s="130" t="s">
        <v>6488</v>
      </c>
      <c r="B4950" s="130" t="s">
        <v>6489</v>
      </c>
      <c r="C4950" s="130" t="s">
        <v>6490</v>
      </c>
      <c r="D4950" s="130" t="s">
        <v>12128</v>
      </c>
      <c r="E4950" s="130" t="s">
        <v>18689</v>
      </c>
      <c r="F4950" s="215">
        <v>1.542790682612705E-2</v>
      </c>
      <c r="G4950" s="132" t="str">
        <f ca="1">IFERROR(_xll.BQL($A4950, "cur_mkt_cap(currency=EUR)")/1000000, " ")</f>
        <v xml:space="preserve"> </v>
      </c>
      <c r="M4950" s="308"/>
      <c r="N4950" s="215">
        <f t="shared" si="182"/>
        <v>1.6382035204852443E-4</v>
      </c>
      <c r="O4950" s="172" t="str">
        <f>IFERROR(IF(VLOOKUP($C4950,'MSCI Database'!$C:$R,2, FALSE)="","",VLOOKUP($C4950,'MSCI Database'!$C:$R,2, FALSE)),"")</f>
        <v>Software &amp; Services</v>
      </c>
      <c r="P4950" s="186" t="str">
        <f>IFERROR(IF(VLOOKUP($C4950,'MSCI Database'!$C:$R,3, FALSE)="","",VLOOKUP($C4950,'MSCI Database'!$C:$R,3, FALSE)),"")</f>
        <v>BB</v>
      </c>
      <c r="Q4950" s="164" t="str">
        <f>IFERROR(IF(VLOOKUP($C4950,'MSCI Database'!$C:$R,4, FALSE)="","",VLOOKUP($C4950,'MSCI Database'!$C:$R,4, FALSE)),"")</f>
        <v>0</v>
      </c>
      <c r="R4950" s="164">
        <f>IFERROR(IF(VLOOKUP($C4950,'MSCI Database'!$C:$R,5, FALSE)="","",VLOOKUP($C4950,'MSCI Database'!$C:$R,5, FALSE)),"")</f>
        <v>3.5</v>
      </c>
      <c r="S4950" s="164">
        <f>IFERROR(IF(VLOOKUP($C4950,'MSCI Database'!$C:$R,6, FALSE)="","",VLOOKUP($C4950,'MSCI Database'!$C:$R,6, FALSE)),"")</f>
        <v>8</v>
      </c>
      <c r="T4950" s="211">
        <f>IFERROR(IF(VLOOKUP($C4950,'MSCI Database'!$C:$R,7, FALSE)="","",VLOOKUP($C4950,'MSCI Database'!$C:$R,7, FALSE)),"")</f>
        <v>4</v>
      </c>
      <c r="U4950" s="164">
        <f>IFERROR(IF(VLOOKUP($C4950,'MSCI Database'!$C:$R,8, FALSE)="","",VLOOKUP($C4950,'MSCI Database'!$C:$R,8, FALSE)),"")</f>
        <v>4.7</v>
      </c>
      <c r="V4950" s="175">
        <f>IFERROR(IF(VLOOKUP($C4950,'MSCI Database'!$C:$R,9, FALSE)="","",VLOOKUP($C4950,'MSCI Database'!$C:$R,9, FALSE)),"")</f>
        <v>4.5</v>
      </c>
      <c r="W4950" s="165">
        <f t="shared" ca="1" si="183"/>
        <v>0</v>
      </c>
      <c r="X4950" s="236">
        <f>IFERROR(IF(VLOOKUP($C4950,'MSCI Database'!$C:$R,10, FALSE)="","",VLOOKUP($C4950,'MSCI Database'!$C:$R,10, FALSE)),"")</f>
        <v>14239</v>
      </c>
      <c r="Y4950" s="133" t="str">
        <f>IFERROR(IF(VLOOKUP($C4950,'MSCI Database'!$C:$R,11, FALSE)="","",VLOOKUP($C4950,'MSCI Database'!$C:$R,11, FALSE)),"")</f>
        <v>2019</v>
      </c>
      <c r="Z4950" s="133" t="str">
        <f>IFERROR(IF(VLOOKUP($C4950,'MSCI Database'!$C:$R,12, FALSE)="","",VLOOKUP($C4950,'MSCI Database'!$C:$R,12, FALSE)),"")</f>
        <v>E.Segmt-Moderately High</v>
      </c>
      <c r="AA4950" s="202" t="str">
        <f>IFERROR(IF(VLOOKUP($C4950,'MSCI Database'!$C:$R,13, FALSE)="","",VLOOKUP($C4950,'MSCI Database'!$C:$R,13, FALSE)),"")</f>
        <v>Employee engagement strategies appear limited relative to industry peers</v>
      </c>
    </row>
    <row r="4951" spans="1:27" s="130" customFormat="1" ht="15" hidden="1" customHeight="1" outlineLevel="1">
      <c r="A4951" s="130" t="s">
        <v>2610</v>
      </c>
      <c r="B4951" s="130" t="s">
        <v>2611</v>
      </c>
      <c r="C4951" s="130" t="s">
        <v>2612</v>
      </c>
      <c r="D4951" s="130" t="s">
        <v>18686</v>
      </c>
      <c r="E4951" s="130" t="s">
        <v>18688</v>
      </c>
      <c r="F4951" s="215">
        <v>2.1033237832162259E-2</v>
      </c>
      <c r="G4951" s="132" t="str">
        <f ca="1">IFERROR(_xll.BQL($A4951, "cur_mkt_cap(currency=EUR)")/1000000, " ")</f>
        <v xml:space="preserve"> </v>
      </c>
      <c r="M4951" s="308"/>
      <c r="N4951" s="215">
        <f t="shared" si="182"/>
        <v>2.2334024085172345E-4</v>
      </c>
      <c r="O4951" s="172" t="str">
        <f>IFERROR(IF(VLOOKUP($C4951,'MSCI Database'!$C:$R,2, FALSE)="","",VLOOKUP($C4951,'MSCI Database'!$C:$R,2, FALSE)),"")</f>
        <v>Banks</v>
      </c>
      <c r="P4951" s="186" t="str">
        <f>IFERROR(IF(VLOOKUP($C4951,'MSCI Database'!$C:$R,3, FALSE)="","",VLOOKUP($C4951,'MSCI Database'!$C:$R,3, FALSE)),"")</f>
        <v>AA</v>
      </c>
      <c r="Q4951" s="164" t="str">
        <f>IFERROR(IF(VLOOKUP($C4951,'MSCI Database'!$C:$R,4, FALSE)="","",VLOOKUP($C4951,'MSCI Database'!$C:$R,4, FALSE)),"")</f>
        <v>1</v>
      </c>
      <c r="R4951" s="164">
        <f>IFERROR(IF(VLOOKUP($C4951,'MSCI Database'!$C:$R,5, FALSE)="","",VLOOKUP($C4951,'MSCI Database'!$C:$R,5, FALSE)),"")</f>
        <v>8.5</v>
      </c>
      <c r="S4951" s="164">
        <f>IFERROR(IF(VLOOKUP($C4951,'MSCI Database'!$C:$R,6, FALSE)="","",VLOOKUP($C4951,'MSCI Database'!$C:$R,6, FALSE)),"")</f>
        <v>7.6</v>
      </c>
      <c r="T4951" s="211">
        <f>IFERROR(IF(VLOOKUP($C4951,'MSCI Database'!$C:$R,7, FALSE)="","",VLOOKUP($C4951,'MSCI Database'!$C:$R,7, FALSE)),"")</f>
        <v>5.5</v>
      </c>
      <c r="U4951" s="164">
        <f>IFERROR(IF(VLOOKUP($C4951,'MSCI Database'!$C:$R,8, FALSE)="","",VLOOKUP($C4951,'MSCI Database'!$C:$R,8, FALSE)),"")</f>
        <v>6.3</v>
      </c>
      <c r="V4951" s="175">
        <f>IFERROR(IF(VLOOKUP($C4951,'MSCI Database'!$C:$R,9, FALSE)="","",VLOOKUP($C4951,'MSCI Database'!$C:$R,9, FALSE)),"")</f>
        <v>6</v>
      </c>
      <c r="W4951" s="165">
        <f t="shared" ca="1" si="183"/>
        <v>0</v>
      </c>
      <c r="X4951" s="236">
        <f>IFERROR(IF(VLOOKUP($C4951,'MSCI Database'!$C:$R,10, FALSE)="","",VLOOKUP($C4951,'MSCI Database'!$C:$R,10, FALSE)),"")</f>
        <v>148402</v>
      </c>
      <c r="Y4951" s="133" t="str">
        <f>IFERROR(IF(VLOOKUP($C4951,'MSCI Database'!$C:$R,11, FALSE)="","",VLOOKUP($C4951,'MSCI Database'!$C:$R,11, FALSE)),"")</f>
        <v>2019</v>
      </c>
      <c r="Z4951" s="133" t="str">
        <f>IFERROR(IF(VLOOKUP($C4951,'MSCI Database'!$C:$R,12, FALSE)="","",VLOOKUP($C4951,'MSCI Database'!$C:$R,12, FALSE)),"")</f>
        <v>Reported</v>
      </c>
      <c r="AA4951" s="202" t="str">
        <f>IFERROR(IF(VLOOKUP($C4951,'MSCI Database'!$C:$R,13, FALSE)="","",VLOOKUP($C4951,'MSCI Database'!$C:$R,13, FALSE)),"")</f>
        <v>Strong governance oversight, enhanced assessment of environmental risk exposure drives upgrade</v>
      </c>
    </row>
    <row r="4952" spans="1:27" s="130" customFormat="1" ht="15" hidden="1" customHeight="1" outlineLevel="1">
      <c r="A4952" s="130" t="s">
        <v>6276</v>
      </c>
      <c r="B4952" s="130" t="s">
        <v>6277</v>
      </c>
      <c r="C4952" s="130" t="s">
        <v>6278</v>
      </c>
      <c r="D4952" s="130" t="s">
        <v>12128</v>
      </c>
      <c r="E4952" s="130" t="s">
        <v>18688</v>
      </c>
      <c r="F4952" s="215">
        <v>1.535663778174131E-2</v>
      </c>
      <c r="G4952" s="132" t="str">
        <f ca="1">IFERROR(_xll.BQL($A4952, "cur_mkt_cap(currency=EUR)")/1000000, " ")</f>
        <v xml:space="preserve"> </v>
      </c>
      <c r="M4952" s="308"/>
      <c r="N4952" s="215">
        <f t="shared" si="182"/>
        <v>1.6306358575008775E-4</v>
      </c>
      <c r="O4952" s="172" t="str">
        <f>IFERROR(IF(VLOOKUP($C4952,'MSCI Database'!$C:$R,2, FALSE)="","",VLOOKUP($C4952,'MSCI Database'!$C:$R,2, FALSE)),"")</f>
        <v>Multi-Line Insurance &amp; Brokerage</v>
      </c>
      <c r="P4952" s="186" t="str">
        <f>IFERROR(IF(VLOOKUP($C4952,'MSCI Database'!$C:$R,3, FALSE)="","",VLOOKUP($C4952,'MSCI Database'!$C:$R,3, FALSE)),"")</f>
        <v>B</v>
      </c>
      <c r="Q4952" s="164" t="str">
        <f>IFERROR(IF(VLOOKUP($C4952,'MSCI Database'!$C:$R,4, FALSE)="","",VLOOKUP($C4952,'MSCI Database'!$C:$R,4, FALSE)),"")</f>
        <v>0</v>
      </c>
      <c r="R4952" s="164">
        <f>IFERROR(IF(VLOOKUP($C4952,'MSCI Database'!$C:$R,5, FALSE)="","",VLOOKUP($C4952,'MSCI Database'!$C:$R,5, FALSE)),"")</f>
        <v>2</v>
      </c>
      <c r="S4952" s="164">
        <f>IFERROR(IF(VLOOKUP($C4952,'MSCI Database'!$C:$R,6, FALSE)="","",VLOOKUP($C4952,'MSCI Database'!$C:$R,6, FALSE)),"")</f>
        <v>2.5</v>
      </c>
      <c r="T4952" s="211">
        <f>IFERROR(IF(VLOOKUP($C4952,'MSCI Database'!$C:$R,7, FALSE)="","",VLOOKUP($C4952,'MSCI Database'!$C:$R,7, FALSE)),"")</f>
        <v>3.9</v>
      </c>
      <c r="U4952" s="164">
        <f>IFERROR(IF(VLOOKUP($C4952,'MSCI Database'!$C:$R,8, FALSE)="","",VLOOKUP($C4952,'MSCI Database'!$C:$R,8, FALSE)),"")</f>
        <v>6.4</v>
      </c>
      <c r="V4952" s="175">
        <f>IFERROR(IF(VLOOKUP($C4952,'MSCI Database'!$C:$R,9, FALSE)="","",VLOOKUP($C4952,'MSCI Database'!$C:$R,9, FALSE)),"")</f>
        <v>4.5</v>
      </c>
      <c r="W4952" s="165">
        <f t="shared" ca="1" si="183"/>
        <v>0</v>
      </c>
      <c r="X4952" s="236">
        <f>IFERROR(IF(VLOOKUP($C4952,'MSCI Database'!$C:$R,10, FALSE)="","",VLOOKUP($C4952,'MSCI Database'!$C:$R,10, FALSE)),"")</f>
        <v>15197</v>
      </c>
      <c r="Y4952" s="133" t="str">
        <f>IFERROR(IF(VLOOKUP($C4952,'MSCI Database'!$C:$R,11, FALSE)="","",VLOOKUP($C4952,'MSCI Database'!$C:$R,11, FALSE)),"")</f>
        <v>2019</v>
      </c>
      <c r="Z4952" s="133" t="str">
        <f>IFERROR(IF(VLOOKUP($C4952,'MSCI Database'!$C:$R,12, FALSE)="","",VLOOKUP($C4952,'MSCI Database'!$C:$R,12, FALSE)),"")</f>
        <v>E.Segmt-Moderate</v>
      </c>
      <c r="AA4952" s="202" t="str">
        <f>IFERROR(IF(VLOOKUP($C4952,'MSCI Database'!$C:$R,13, FALSE)="","",VLOOKUP($C4952,'MSCI Database'!$C:$R,13, FALSE)),"")</f>
        <v>Lacks ESG integration in investments; weak data security mechanisms.</v>
      </c>
    </row>
    <row r="4953" spans="1:27" s="130" customFormat="1" ht="15" hidden="1" customHeight="1" outlineLevel="1">
      <c r="A4953" s="130" t="s">
        <v>7443</v>
      </c>
      <c r="B4953" s="130" t="s">
        <v>7444</v>
      </c>
      <c r="C4953" s="130" t="s">
        <v>7445</v>
      </c>
      <c r="D4953" s="130" t="s">
        <v>12128</v>
      </c>
      <c r="E4953" s="130" t="s">
        <v>18688</v>
      </c>
      <c r="F4953" s="215">
        <v>1.533142945898938E-2</v>
      </c>
      <c r="G4953" s="132" t="str">
        <f ca="1">IFERROR(_xll.BQL($A4953, "cur_mkt_cap(currency=EUR)")/1000000, " ")</f>
        <v xml:space="preserve"> </v>
      </c>
      <c r="M4953" s="308"/>
      <c r="N4953" s="215">
        <f t="shared" ref="N4953:N5016" si="184">IF($A4953&lt;&gt;"",VLOOKUP($A4953,$A$3224:$V$5286,6,FALSE)/SUMIF($V$3224:$V$5286,"&lt;&gt;",$F$3224:$F$5286),0)</f>
        <v>1.6279591260723596E-4</v>
      </c>
      <c r="O4953" s="172" t="str">
        <f>IFERROR(IF(VLOOKUP($C4953,'MSCI Database'!$C:$R,2, FALSE)="","",VLOOKUP($C4953,'MSCI Database'!$C:$R,2, FALSE)),"")</f>
        <v>Property &amp; Casualty Insurance</v>
      </c>
      <c r="P4953" s="186" t="str">
        <f>IFERROR(IF(VLOOKUP($C4953,'MSCI Database'!$C:$R,3, FALSE)="","",VLOOKUP($C4953,'MSCI Database'!$C:$R,3, FALSE)),"")</f>
        <v>BBB</v>
      </c>
      <c r="Q4953" s="164" t="str">
        <f>IFERROR(IF(VLOOKUP($C4953,'MSCI Database'!$C:$R,4, FALSE)="","",VLOOKUP($C4953,'MSCI Database'!$C:$R,4, FALSE)),"")</f>
        <v>1</v>
      </c>
      <c r="R4953" s="164">
        <f>IFERROR(IF(VLOOKUP($C4953,'MSCI Database'!$C:$R,5, FALSE)="","",VLOOKUP($C4953,'MSCI Database'!$C:$R,5, FALSE)),"")</f>
        <v>5.5</v>
      </c>
      <c r="S4953" s="164">
        <f>IFERROR(IF(VLOOKUP($C4953,'MSCI Database'!$C:$R,6, FALSE)="","",VLOOKUP($C4953,'MSCI Database'!$C:$R,6, FALSE)),"")</f>
        <v>5</v>
      </c>
      <c r="T4953" s="211">
        <f>IFERROR(IF(VLOOKUP($C4953,'MSCI Database'!$C:$R,7, FALSE)="","",VLOOKUP($C4953,'MSCI Database'!$C:$R,7, FALSE)),"")</f>
        <v>4.3</v>
      </c>
      <c r="U4953" s="164">
        <f>IFERROR(IF(VLOOKUP($C4953,'MSCI Database'!$C:$R,8, FALSE)="","",VLOOKUP($C4953,'MSCI Database'!$C:$R,8, FALSE)),"")</f>
        <v>3.4</v>
      </c>
      <c r="V4953" s="175">
        <f>IFERROR(IF(VLOOKUP($C4953,'MSCI Database'!$C:$R,9, FALSE)="","",VLOOKUP($C4953,'MSCI Database'!$C:$R,9, FALSE)),"")</f>
        <v>4.2</v>
      </c>
      <c r="W4953" s="165">
        <f t="shared" ref="W4953:W5016" ca="1" si="185">IFERROR(IF(X4953&lt;&gt;"",VLOOKUP($A4953,$A$3224:$X$5286,6,FALSE)/100,0)*$G$3222/$G4953, 0)</f>
        <v>0</v>
      </c>
      <c r="X4953" s="236">
        <f>IFERROR(IF(VLOOKUP($C4953,'MSCI Database'!$C:$R,10, FALSE)="","",VLOOKUP($C4953,'MSCI Database'!$C:$R,10, FALSE)),"")</f>
        <v>768500</v>
      </c>
      <c r="Y4953" s="133" t="str">
        <f>IFERROR(IF(VLOOKUP($C4953,'MSCI Database'!$C:$R,11, FALSE)="","",VLOOKUP($C4953,'MSCI Database'!$C:$R,11, FALSE)),"")</f>
        <v>2019</v>
      </c>
      <c r="Z4953" s="133" t="str">
        <f>IFERROR(IF(VLOOKUP($C4953,'MSCI Database'!$C:$R,12, FALSE)="","",VLOOKUP($C4953,'MSCI Database'!$C:$R,12, FALSE)),"")</f>
        <v>E.Segmt-Moderate</v>
      </c>
      <c r="AA4953" s="202" t="str">
        <f>IFERROR(IF(VLOOKUP($C4953,'MSCI Database'!$C:$R,13, FALSE)="","",VLOOKUP($C4953,'MSCI Database'!$C:$R,13, FALSE)),"")</f>
        <v>Notable measures to mitigate persistent risks of talent management, but governance concerns persist</v>
      </c>
    </row>
    <row r="4954" spans="1:27" s="130" customFormat="1" ht="15" hidden="1" customHeight="1" outlineLevel="1">
      <c r="A4954" s="130" t="s">
        <v>1000</v>
      </c>
      <c r="B4954" s="130" t="s">
        <v>1001</v>
      </c>
      <c r="C4954" s="130" t="s">
        <v>1002</v>
      </c>
      <c r="D4954" s="130" t="s">
        <v>12135</v>
      </c>
      <c r="E4954" s="130" t="s">
        <v>18682</v>
      </c>
      <c r="F4954" s="215">
        <v>1.2222180597813839E-2</v>
      </c>
      <c r="G4954" s="132" t="str">
        <f ca="1">IFERROR(_xll.BQL($A4954, "cur_mkt_cap(currency=EUR)")/1000000, " ")</f>
        <v xml:space="preserve"> </v>
      </c>
      <c r="M4954" s="308"/>
      <c r="N4954" s="215">
        <f t="shared" si="184"/>
        <v>1.2978053023652731E-4</v>
      </c>
      <c r="O4954" s="172" t="str">
        <f>IFERROR(IF(VLOOKUP($C4954,'MSCI Database'!$C:$R,2, FALSE)="","",VLOOKUP($C4954,'MSCI Database'!$C:$R,2, FALSE)),"")</f>
        <v>Textiles, Apparel &amp; Luxury Goods</v>
      </c>
      <c r="P4954" s="186" t="str">
        <f>IFERROR(IF(VLOOKUP($C4954,'MSCI Database'!$C:$R,3, FALSE)="","",VLOOKUP($C4954,'MSCI Database'!$C:$R,3, FALSE)),"")</f>
        <v>AA</v>
      </c>
      <c r="Q4954" s="164" t="str">
        <f>IFERROR(IF(VLOOKUP($C4954,'MSCI Database'!$C:$R,4, FALSE)="","",VLOOKUP($C4954,'MSCI Database'!$C:$R,4, FALSE)),"")</f>
        <v>-1</v>
      </c>
      <c r="R4954" s="164">
        <f>IFERROR(IF(VLOOKUP($C4954,'MSCI Database'!$C:$R,5, FALSE)="","",VLOOKUP($C4954,'MSCI Database'!$C:$R,5, FALSE)),"")</f>
        <v>8.5</v>
      </c>
      <c r="S4954" s="164">
        <f>IFERROR(IF(VLOOKUP($C4954,'MSCI Database'!$C:$R,6, FALSE)="","",VLOOKUP($C4954,'MSCI Database'!$C:$R,6, FALSE)),"")</f>
        <v>6.4</v>
      </c>
      <c r="T4954" s="211">
        <f>IFERROR(IF(VLOOKUP($C4954,'MSCI Database'!$C:$R,7, FALSE)="","",VLOOKUP($C4954,'MSCI Database'!$C:$R,7, FALSE)),"")</f>
        <v>5.0999999999999996</v>
      </c>
      <c r="U4954" s="164">
        <f>IFERROR(IF(VLOOKUP($C4954,'MSCI Database'!$C:$R,8, FALSE)="","",VLOOKUP($C4954,'MSCI Database'!$C:$R,8, FALSE)),"")</f>
        <v>6</v>
      </c>
      <c r="V4954" s="175">
        <f>IFERROR(IF(VLOOKUP($C4954,'MSCI Database'!$C:$R,9, FALSE)="","",VLOOKUP($C4954,'MSCI Database'!$C:$R,9, FALSE)),"")</f>
        <v>5.8</v>
      </c>
      <c r="W4954" s="165">
        <f t="shared" ca="1" si="185"/>
        <v>0</v>
      </c>
      <c r="X4954" s="236">
        <f>IFERROR(IF(VLOOKUP($C4954,'MSCI Database'!$C:$R,10, FALSE)="","",VLOOKUP($C4954,'MSCI Database'!$C:$R,10, FALSE)),"")</f>
        <v>412126</v>
      </c>
      <c r="Y4954" s="133" t="str">
        <f>IFERROR(IF(VLOOKUP($C4954,'MSCI Database'!$C:$R,11, FALSE)="","",VLOOKUP($C4954,'MSCI Database'!$C:$R,11, FALSE)),"")</f>
        <v>2019</v>
      </c>
      <c r="Z4954" s="133" t="str">
        <f>IFERROR(IF(VLOOKUP($C4954,'MSCI Database'!$C:$R,12, FALSE)="","",VLOOKUP($C4954,'MSCI Database'!$C:$R,12, FALSE)),"")</f>
        <v>Reported</v>
      </c>
      <c r="AA4954" s="202" t="str">
        <f>IFERROR(IF(VLOOKUP($C4954,'MSCI Database'!$C:$R,13, FALSE)="","",VLOOKUP($C4954,'MSCI Database'!$C:$R,13, FALSE)),"")</f>
        <v>Robust environmental and social programs</v>
      </c>
    </row>
    <row r="4955" spans="1:27" s="130" customFormat="1" ht="15" hidden="1" customHeight="1" outlineLevel="1">
      <c r="A4955" s="130" t="s">
        <v>8218</v>
      </c>
      <c r="B4955" s="130" t="s">
        <v>8219</v>
      </c>
      <c r="C4955" s="130" t="s">
        <v>8220</v>
      </c>
      <c r="D4955" s="130" t="s">
        <v>12128</v>
      </c>
      <c r="E4955" s="130" t="s">
        <v>12133</v>
      </c>
      <c r="F4955" s="215">
        <v>1.5256999506095241E-2</v>
      </c>
      <c r="G4955" s="132" t="str">
        <f ca="1">IFERROR(_xll.BQL($A4955, "cur_mkt_cap(currency=EUR)")/1000000, " ")</f>
        <v xml:space="preserve"> </v>
      </c>
      <c r="M4955" s="308"/>
      <c r="N4955" s="215">
        <f t="shared" si="184"/>
        <v>1.6200558238139976E-4</v>
      </c>
      <c r="O4955" s="172" t="str">
        <f>IFERROR(IF(VLOOKUP($C4955,'MSCI Database'!$C:$R,2, FALSE)="","",VLOOKUP($C4955,'MSCI Database'!$C:$R,2, FALSE)),"")</f>
        <v>Health Care Providers &amp; Services</v>
      </c>
      <c r="P4955" s="186" t="str">
        <f>IFERROR(IF(VLOOKUP($C4955,'MSCI Database'!$C:$R,3, FALSE)="","",VLOOKUP($C4955,'MSCI Database'!$C:$R,3, FALSE)),"")</f>
        <v>CCC</v>
      </c>
      <c r="Q4955" s="164" t="str">
        <f>IFERROR(IF(VLOOKUP($C4955,'MSCI Database'!$C:$R,4, FALSE)="","",VLOOKUP($C4955,'MSCI Database'!$C:$R,4, FALSE)),"")</f>
        <v>0</v>
      </c>
      <c r="R4955" s="164">
        <f>IFERROR(IF(VLOOKUP($C4955,'MSCI Database'!$C:$R,5, FALSE)="","",VLOOKUP($C4955,'MSCI Database'!$C:$R,5, FALSE)),"")</f>
        <v>1</v>
      </c>
      <c r="S4955" s="164">
        <f>IFERROR(IF(VLOOKUP($C4955,'MSCI Database'!$C:$R,6, FALSE)="","",VLOOKUP($C4955,'MSCI Database'!$C:$R,6, FALSE)),"")</f>
        <v>6.5</v>
      </c>
      <c r="T4955" s="211">
        <f>IFERROR(IF(VLOOKUP($C4955,'MSCI Database'!$C:$R,7, FALSE)="","",VLOOKUP($C4955,'MSCI Database'!$C:$R,7, FALSE)),"")</f>
        <v>3.1</v>
      </c>
      <c r="U4955" s="164">
        <f>IFERROR(IF(VLOOKUP($C4955,'MSCI Database'!$C:$R,8, FALSE)="","",VLOOKUP($C4955,'MSCI Database'!$C:$R,8, FALSE)),"")</f>
        <v>2.2999999999999998</v>
      </c>
      <c r="V4955" s="175">
        <f>IFERROR(IF(VLOOKUP($C4955,'MSCI Database'!$C:$R,9, FALSE)="","",VLOOKUP($C4955,'MSCI Database'!$C:$R,9, FALSE)),"")</f>
        <v>3</v>
      </c>
      <c r="W4955" s="165">
        <f t="shared" ca="1" si="185"/>
        <v>0</v>
      </c>
      <c r="X4955" s="236">
        <f>IFERROR(IF(VLOOKUP($C4955,'MSCI Database'!$C:$R,10, FALSE)="","",VLOOKUP($C4955,'MSCI Database'!$C:$R,10, FALSE)),"")</f>
        <v>544855</v>
      </c>
      <c r="Y4955" s="133" t="str">
        <f>IFERROR(IF(VLOOKUP($C4955,'MSCI Database'!$C:$R,11, FALSE)="","",VLOOKUP($C4955,'MSCI Database'!$C:$R,11, FALSE)),"")</f>
        <v>2019</v>
      </c>
      <c r="Z4955" s="133" t="str">
        <f>IFERROR(IF(VLOOKUP($C4955,'MSCI Database'!$C:$R,12, FALSE)="","",VLOOKUP($C4955,'MSCI Database'!$C:$R,12, FALSE)),"")</f>
        <v>E.Segmt-Moderate</v>
      </c>
      <c r="AA4955" s="202" t="str">
        <f>IFERROR(IF(VLOOKUP($C4955,'MSCI Database'!$C:$R,13, FALSE)="","",VLOOKUP($C4955,'MSCI Database'!$C:$R,13, FALSE)),"")</f>
        <v>Ongoing settlement discussions for certain alleged human right violations and billing investigations</v>
      </c>
    </row>
    <row r="4956" spans="1:27" s="130" customFormat="1" ht="15" hidden="1" customHeight="1" outlineLevel="1">
      <c r="A4956" s="130" t="s">
        <v>3097</v>
      </c>
      <c r="B4956" s="130" t="s">
        <v>3098</v>
      </c>
      <c r="C4956" s="130" t="s">
        <v>3099</v>
      </c>
      <c r="D4956" s="130" t="s">
        <v>18727</v>
      </c>
      <c r="E4956" s="130" t="s">
        <v>18682</v>
      </c>
      <c r="F4956" s="215">
        <v>2.0694449429186759E-2</v>
      </c>
      <c r="G4956" s="132" t="str">
        <f ca="1">IFERROR(_xll.BQL($A4956, "cur_mkt_cap(currency=EUR)")/1000000, " ")</f>
        <v xml:space="preserve"> </v>
      </c>
      <c r="M4956" s="308"/>
      <c r="N4956" s="215">
        <f t="shared" si="184"/>
        <v>2.1974283544404924E-4</v>
      </c>
      <c r="O4956" s="172" t="str">
        <f>IFERROR(IF(VLOOKUP($C4956,'MSCI Database'!$C:$R,2, FALSE)="","",VLOOKUP($C4956,'MSCI Database'!$C:$R,2, FALSE)),"")</f>
        <v>Casinos &amp; Gaming</v>
      </c>
      <c r="P4956" s="186" t="str">
        <f>IFERROR(IF(VLOOKUP($C4956,'MSCI Database'!$C:$R,3, FALSE)="","",VLOOKUP($C4956,'MSCI Database'!$C:$R,3, FALSE)),"")</f>
        <v>AA</v>
      </c>
      <c r="Q4956" s="164" t="str">
        <f>IFERROR(IF(VLOOKUP($C4956,'MSCI Database'!$C:$R,4, FALSE)="","",VLOOKUP($C4956,'MSCI Database'!$C:$R,4, FALSE)),"")</f>
        <v>1</v>
      </c>
      <c r="R4956" s="164">
        <f>IFERROR(IF(VLOOKUP($C4956,'MSCI Database'!$C:$R,5, FALSE)="","",VLOOKUP($C4956,'MSCI Database'!$C:$R,5, FALSE)),"")</f>
        <v>7.9</v>
      </c>
      <c r="S4956" s="164">
        <f>IFERROR(IF(VLOOKUP($C4956,'MSCI Database'!$C:$R,6, FALSE)="","",VLOOKUP($C4956,'MSCI Database'!$C:$R,6, FALSE)),"")</f>
        <v>8.3000000000000007</v>
      </c>
      <c r="T4956" s="211">
        <f>IFERROR(IF(VLOOKUP($C4956,'MSCI Database'!$C:$R,7, FALSE)="","",VLOOKUP($C4956,'MSCI Database'!$C:$R,7, FALSE)),"")</f>
        <v>5.9</v>
      </c>
      <c r="U4956" s="164">
        <f>IFERROR(IF(VLOOKUP($C4956,'MSCI Database'!$C:$R,8, FALSE)="","",VLOOKUP($C4956,'MSCI Database'!$C:$R,8, FALSE)),"")</f>
        <v>6.1</v>
      </c>
      <c r="V4956" s="175">
        <f>IFERROR(IF(VLOOKUP($C4956,'MSCI Database'!$C:$R,9, FALSE)="","",VLOOKUP($C4956,'MSCI Database'!$C:$R,9, FALSE)),"")</f>
        <v>6.2</v>
      </c>
      <c r="W4956" s="165">
        <f t="shared" ca="1" si="185"/>
        <v>0</v>
      </c>
      <c r="X4956" s="236">
        <f>IFERROR(IF(VLOOKUP($C4956,'MSCI Database'!$C:$R,10, FALSE)="","",VLOOKUP($C4956,'MSCI Database'!$C:$R,10, FALSE)),"")</f>
        <v>40304</v>
      </c>
      <c r="Y4956" s="133" t="str">
        <f>IFERROR(IF(VLOOKUP($C4956,'MSCI Database'!$C:$R,11, FALSE)="","",VLOOKUP($C4956,'MSCI Database'!$C:$R,11, FALSE)),"")</f>
        <v>2019</v>
      </c>
      <c r="Z4956" s="133" t="str">
        <f>IFERROR(IF(VLOOKUP($C4956,'MSCI Database'!$C:$R,12, FALSE)="","",VLOOKUP($C4956,'MSCI Database'!$C:$R,12, FALSE)),"")</f>
        <v>Reported</v>
      </c>
      <c r="AA4956" s="202" t="str">
        <f>IFERROR(IF(VLOOKUP($C4956,'MSCI Database'!$C:$R,13, FALSE)="","",VLOOKUP($C4956,'MSCI Database'!$C:$R,13, FALSE)),"")</f>
        <v>Leads peers in implementing proactive data privacy measures</v>
      </c>
    </row>
    <row r="4957" spans="1:27" s="130" customFormat="1" ht="15" hidden="1" customHeight="1" outlineLevel="1">
      <c r="A4957" s="130" t="s">
        <v>8052</v>
      </c>
      <c r="B4957" s="130" t="s">
        <v>8053</v>
      </c>
      <c r="C4957" s="130" t="s">
        <v>8054</v>
      </c>
      <c r="D4957" s="130" t="s">
        <v>12128</v>
      </c>
      <c r="E4957" s="130" t="s">
        <v>18684</v>
      </c>
      <c r="F4957" s="215">
        <v>1.5158961808019039E-2</v>
      </c>
      <c r="G4957" s="132" t="str">
        <f ca="1">IFERROR(_xll.BQL($A4957, "cur_mkt_cap(currency=EUR)")/1000000, " ")</f>
        <v xml:space="preserve"> </v>
      </c>
      <c r="M4957" s="308"/>
      <c r="N4957" s="215">
        <f t="shared" si="184"/>
        <v>1.6096457465469559E-4</v>
      </c>
      <c r="O4957" s="172" t="str">
        <f>IFERROR(IF(VLOOKUP($C4957,'MSCI Database'!$C:$R,2, FALSE)="","",VLOOKUP($C4957,'MSCI Database'!$C:$R,2, FALSE)),"")</f>
        <v>Steel</v>
      </c>
      <c r="P4957" s="186" t="str">
        <f>IFERROR(IF(VLOOKUP($C4957,'MSCI Database'!$C:$R,3, FALSE)="","",VLOOKUP($C4957,'MSCI Database'!$C:$R,3, FALSE)),"")</f>
        <v>A</v>
      </c>
      <c r="Q4957" s="164" t="str">
        <f>IFERROR(IF(VLOOKUP($C4957,'MSCI Database'!$C:$R,4, FALSE)="","",VLOOKUP($C4957,'MSCI Database'!$C:$R,4, FALSE)),"")</f>
        <v>1</v>
      </c>
      <c r="R4957" s="164">
        <f>IFERROR(IF(VLOOKUP($C4957,'MSCI Database'!$C:$R,5, FALSE)="","",VLOOKUP($C4957,'MSCI Database'!$C:$R,5, FALSE)),"")</f>
        <v>6.2</v>
      </c>
      <c r="S4957" s="164">
        <f>IFERROR(IF(VLOOKUP($C4957,'MSCI Database'!$C:$R,6, FALSE)="","",VLOOKUP($C4957,'MSCI Database'!$C:$R,6, FALSE)),"")</f>
        <v>4.0999999999999996</v>
      </c>
      <c r="T4957" s="211">
        <f>IFERROR(IF(VLOOKUP($C4957,'MSCI Database'!$C:$R,7, FALSE)="","",VLOOKUP($C4957,'MSCI Database'!$C:$R,7, FALSE)),"")</f>
        <v>5.6</v>
      </c>
      <c r="U4957" s="164">
        <f>IFERROR(IF(VLOOKUP($C4957,'MSCI Database'!$C:$R,8, FALSE)="","",VLOOKUP($C4957,'MSCI Database'!$C:$R,8, FALSE)),"")</f>
        <v>5.2</v>
      </c>
      <c r="V4957" s="175">
        <f>IFERROR(IF(VLOOKUP($C4957,'MSCI Database'!$C:$R,9, FALSE)="","",VLOOKUP($C4957,'MSCI Database'!$C:$R,9, FALSE)),"")</f>
        <v>4.8</v>
      </c>
      <c r="W4957" s="165">
        <f t="shared" ca="1" si="185"/>
        <v>0</v>
      </c>
      <c r="X4957" s="236">
        <f>IFERROR(IF(VLOOKUP($C4957,'MSCI Database'!$C:$R,10, FALSE)="","",VLOOKUP($C4957,'MSCI Database'!$C:$R,10, FALSE)),"")</f>
        <v>3709660</v>
      </c>
      <c r="Y4957" s="133" t="str">
        <f>IFERROR(IF(VLOOKUP($C4957,'MSCI Database'!$C:$R,11, FALSE)="","",VLOOKUP($C4957,'MSCI Database'!$C:$R,11, FALSE)),"")</f>
        <v>2019</v>
      </c>
      <c r="Z4957" s="133" t="str">
        <f>IFERROR(IF(VLOOKUP($C4957,'MSCI Database'!$C:$R,12, FALSE)="","",VLOOKUP($C4957,'MSCI Database'!$C:$R,12, FALSE)),"")</f>
        <v>E.Segmt-Moderate</v>
      </c>
      <c r="AA4957" s="202" t="str">
        <f>IFERROR(IF(VLOOKUP($C4957,'MSCI Database'!$C:$R,13, FALSE)="","",VLOOKUP($C4957,'MSCI Database'!$C:$R,13, FALSE)),"")</f>
        <v>Improved carbon emission performance, but lags peers in water management practices</v>
      </c>
    </row>
    <row r="4958" spans="1:27" s="130" customFormat="1" ht="15" hidden="1" customHeight="1" outlineLevel="1">
      <c r="A4958" s="130" t="s">
        <v>1825</v>
      </c>
      <c r="B4958" s="130" t="s">
        <v>1826</v>
      </c>
      <c r="C4958" s="130" t="s">
        <v>1827</v>
      </c>
      <c r="D4958" s="130" t="s">
        <v>12129</v>
      </c>
      <c r="E4958" s="130" t="s">
        <v>18674</v>
      </c>
      <c r="F4958" s="215">
        <v>1.7664248047879201E-2</v>
      </c>
      <c r="G4958" s="132" t="str">
        <f ca="1">IFERROR(_xll.BQL($A4958, "cur_mkt_cap(currency=EUR)")/1000000, " ")</f>
        <v xml:space="preserve"> </v>
      </c>
      <c r="M4958" s="308"/>
      <c r="N4958" s="215">
        <f t="shared" si="184"/>
        <v>1.8756681424698932E-4</v>
      </c>
      <c r="O4958" s="172" t="str">
        <f>IFERROR(IF(VLOOKUP($C4958,'MSCI Database'!$C:$R,2, FALSE)="","",VLOOKUP($C4958,'MSCI Database'!$C:$R,2, FALSE)),"")</f>
        <v>Household &amp; Personal Products</v>
      </c>
      <c r="P4958" s="186" t="str">
        <f>IFERROR(IF(VLOOKUP($C4958,'MSCI Database'!$C:$R,3, FALSE)="","",VLOOKUP($C4958,'MSCI Database'!$C:$R,3, FALSE)),"")</f>
        <v>AA</v>
      </c>
      <c r="Q4958" s="164" t="str">
        <f>IFERROR(IF(VLOOKUP($C4958,'MSCI Database'!$C:$R,4, FALSE)="","",VLOOKUP($C4958,'MSCI Database'!$C:$R,4, FALSE)),"")</f>
        <v>0</v>
      </c>
      <c r="R4958" s="164">
        <f>IFERROR(IF(VLOOKUP($C4958,'MSCI Database'!$C:$R,5, FALSE)="","",VLOOKUP($C4958,'MSCI Database'!$C:$R,5, FALSE)),"")</f>
        <v>7.4</v>
      </c>
      <c r="S4958" s="164">
        <f>IFERROR(IF(VLOOKUP($C4958,'MSCI Database'!$C:$R,6, FALSE)="","",VLOOKUP($C4958,'MSCI Database'!$C:$R,6, FALSE)),"")</f>
        <v>8.1</v>
      </c>
      <c r="T4958" s="211">
        <f>IFERROR(IF(VLOOKUP($C4958,'MSCI Database'!$C:$R,7, FALSE)="","",VLOOKUP($C4958,'MSCI Database'!$C:$R,7, FALSE)),"")</f>
        <v>5.7</v>
      </c>
      <c r="U4958" s="164">
        <f>IFERROR(IF(VLOOKUP($C4958,'MSCI Database'!$C:$R,8, FALSE)="","",VLOOKUP($C4958,'MSCI Database'!$C:$R,8, FALSE)),"")</f>
        <v>5.3</v>
      </c>
      <c r="V4958" s="175">
        <f>IFERROR(IF(VLOOKUP($C4958,'MSCI Database'!$C:$R,9, FALSE)="","",VLOOKUP($C4958,'MSCI Database'!$C:$R,9, FALSE)),"")</f>
        <v>6.4</v>
      </c>
      <c r="W4958" s="165">
        <f t="shared" ca="1" si="185"/>
        <v>0</v>
      </c>
      <c r="X4958" s="236">
        <f>IFERROR(IF(VLOOKUP($C4958,'MSCI Database'!$C:$R,10, FALSE)="","",VLOOKUP($C4958,'MSCI Database'!$C:$R,10, FALSE)),"")</f>
        <v>666000</v>
      </c>
      <c r="Y4958" s="133" t="str">
        <f>IFERROR(IF(VLOOKUP($C4958,'MSCI Database'!$C:$R,11, FALSE)="","",VLOOKUP($C4958,'MSCI Database'!$C:$R,11, FALSE)),"")</f>
        <v>2019</v>
      </c>
      <c r="Z4958" s="133" t="str">
        <f>IFERROR(IF(VLOOKUP($C4958,'MSCI Database'!$C:$R,12, FALSE)="","",VLOOKUP($C4958,'MSCI Database'!$C:$R,12, FALSE)),"")</f>
        <v>Reported</v>
      </c>
      <c r="AA4958" s="202" t="str">
        <f>IFERROR(IF(VLOOKUP($C4958,'MSCI Database'!$C:$R,13, FALSE)="","",VLOOKUP($C4958,'MSCI Database'!$C:$R,13, FALSE)),"")</f>
        <v>Robust programs to reduce the carbon footprint</v>
      </c>
    </row>
    <row r="4959" spans="1:27" s="130" customFormat="1" ht="15" hidden="1" customHeight="1" outlineLevel="1">
      <c r="A4959" s="130" t="s">
        <v>2344</v>
      </c>
      <c r="B4959" s="130" t="s">
        <v>2345</v>
      </c>
      <c r="C4959" s="130" t="s">
        <v>2346</v>
      </c>
      <c r="D4959" s="130" t="s">
        <v>12131</v>
      </c>
      <c r="E4959" s="130" t="s">
        <v>18684</v>
      </c>
      <c r="F4959" s="215">
        <v>1.7659964877535041E-2</v>
      </c>
      <c r="G4959" s="132" t="str">
        <f ca="1">IFERROR(_xll.BQL($A4959, "cur_mkt_cap(currency=EUR)")/1000000, " ")</f>
        <v xml:space="preserve"> </v>
      </c>
      <c r="M4959" s="308"/>
      <c r="N4959" s="215">
        <f t="shared" si="184"/>
        <v>1.8752133364605155E-4</v>
      </c>
      <c r="O4959" s="172" t="str">
        <f>IFERROR(IF(VLOOKUP($C4959,'MSCI Database'!$C:$R,2, FALSE)="","",VLOOKUP($C4959,'MSCI Database'!$C:$R,2, FALSE)),"")</f>
        <v>Diversified Chemicals</v>
      </c>
      <c r="P4959" s="186" t="str">
        <f>IFERROR(IF(VLOOKUP($C4959,'MSCI Database'!$C:$R,3, FALSE)="","",VLOOKUP($C4959,'MSCI Database'!$C:$R,3, FALSE)),"")</f>
        <v>A</v>
      </c>
      <c r="Q4959" s="164" t="str">
        <f>IFERROR(IF(VLOOKUP($C4959,'MSCI Database'!$C:$R,4, FALSE)="","",VLOOKUP($C4959,'MSCI Database'!$C:$R,4, FALSE)),"")</f>
        <v>0</v>
      </c>
      <c r="R4959" s="164">
        <f>IFERROR(IF(VLOOKUP($C4959,'MSCI Database'!$C:$R,5, FALSE)="","",VLOOKUP($C4959,'MSCI Database'!$C:$R,5, FALSE)),"")</f>
        <v>6.8</v>
      </c>
      <c r="S4959" s="164">
        <f>IFERROR(IF(VLOOKUP($C4959,'MSCI Database'!$C:$R,6, FALSE)="","",VLOOKUP($C4959,'MSCI Database'!$C:$R,6, FALSE)),"")</f>
        <v>5.2</v>
      </c>
      <c r="T4959" s="211">
        <f>IFERROR(IF(VLOOKUP($C4959,'MSCI Database'!$C:$R,7, FALSE)="","",VLOOKUP($C4959,'MSCI Database'!$C:$R,7, FALSE)),"")</f>
        <v>2.7</v>
      </c>
      <c r="U4959" s="164">
        <f>IFERROR(IF(VLOOKUP($C4959,'MSCI Database'!$C:$R,8, FALSE)="","",VLOOKUP($C4959,'MSCI Database'!$C:$R,8, FALSE)),"")</f>
        <v>5.9</v>
      </c>
      <c r="V4959" s="175">
        <f>IFERROR(IF(VLOOKUP($C4959,'MSCI Database'!$C:$R,9, FALSE)="","",VLOOKUP($C4959,'MSCI Database'!$C:$R,9, FALSE)),"")</f>
        <v>5.0999999999999996</v>
      </c>
      <c r="W4959" s="165">
        <f t="shared" ca="1" si="185"/>
        <v>0</v>
      </c>
      <c r="X4959" s="236">
        <f>IFERROR(IF(VLOOKUP($C4959,'MSCI Database'!$C:$R,10, FALSE)="","",VLOOKUP($C4959,'MSCI Database'!$C:$R,10, FALSE)),"")</f>
        <v>3832000</v>
      </c>
      <c r="Y4959" s="133" t="str">
        <f>IFERROR(IF(VLOOKUP($C4959,'MSCI Database'!$C:$R,11, FALSE)="","",VLOOKUP($C4959,'MSCI Database'!$C:$R,11, FALSE)),"")</f>
        <v>2019</v>
      </c>
      <c r="Z4959" s="133" t="str">
        <f>IFERROR(IF(VLOOKUP($C4959,'MSCI Database'!$C:$R,12, FALSE)="","",VLOOKUP($C4959,'MSCI Database'!$C:$R,12, FALSE)),"")</f>
        <v>Reported</v>
      </c>
      <c r="AA4959" s="202" t="str">
        <f>IFERROR(IF(VLOOKUP($C4959,'MSCI Database'!$C:$R,13, FALSE)="","",VLOOKUP($C4959,'MSCI Database'!$C:$R,13, FALSE)),"")</f>
        <v>Robust carbon mitigation strategy; strong corporate governance practices</v>
      </c>
    </row>
    <row r="4960" spans="1:27" s="130" customFormat="1" ht="15" hidden="1" customHeight="1" outlineLevel="1">
      <c r="A4960" s="130" t="s">
        <v>2525</v>
      </c>
      <c r="B4960" s="130" t="s">
        <v>2526</v>
      </c>
      <c r="C4960" s="130" t="s">
        <v>2527</v>
      </c>
      <c r="D4960" s="130" t="s">
        <v>18686</v>
      </c>
      <c r="E4960" s="130" t="s">
        <v>18682</v>
      </c>
      <c r="F4960" s="215">
        <v>2.0570505284099431E-2</v>
      </c>
      <c r="G4960" s="132" t="str">
        <f ca="1">IFERROR(_xll.BQL($A4960, "cur_mkt_cap(currency=EUR)")/1000000, " ")</f>
        <v xml:space="preserve"> </v>
      </c>
      <c r="M4960" s="308"/>
      <c r="N4960" s="215">
        <f t="shared" si="184"/>
        <v>2.1842674158171308E-4</v>
      </c>
      <c r="O4960" s="172" t="str">
        <f>IFERROR(IF(VLOOKUP($C4960,'MSCI Database'!$C:$R,2, FALSE)="","",VLOOKUP($C4960,'MSCI Database'!$C:$R,2, FALSE)),"")</f>
        <v>Real Estate Development &amp; Diversified Activities</v>
      </c>
      <c r="P4960" s="186" t="str">
        <f>IFERROR(IF(VLOOKUP($C4960,'MSCI Database'!$C:$R,3, FALSE)="","",VLOOKUP($C4960,'MSCI Database'!$C:$R,3, FALSE)),"")</f>
        <v>AAA</v>
      </c>
      <c r="Q4960" s="164" t="str">
        <f>IFERROR(IF(VLOOKUP($C4960,'MSCI Database'!$C:$R,4, FALSE)="","",VLOOKUP($C4960,'MSCI Database'!$C:$R,4, FALSE)),"")</f>
        <v>0</v>
      </c>
      <c r="R4960" s="164">
        <f>IFERROR(IF(VLOOKUP($C4960,'MSCI Database'!$C:$R,5, FALSE)="","",VLOOKUP($C4960,'MSCI Database'!$C:$R,5, FALSE)),"")</f>
        <v>10</v>
      </c>
      <c r="S4960" s="164">
        <f>IFERROR(IF(VLOOKUP($C4960,'MSCI Database'!$C:$R,6, FALSE)="","",VLOOKUP($C4960,'MSCI Database'!$C:$R,6, FALSE)),"")</f>
        <v>7.1</v>
      </c>
      <c r="T4960" s="211">
        <f>IFERROR(IF(VLOOKUP($C4960,'MSCI Database'!$C:$R,7, FALSE)="","",VLOOKUP($C4960,'MSCI Database'!$C:$R,7, FALSE)),"")</f>
        <v>8.4</v>
      </c>
      <c r="U4960" s="164">
        <f>IFERROR(IF(VLOOKUP($C4960,'MSCI Database'!$C:$R,8, FALSE)="","",VLOOKUP($C4960,'MSCI Database'!$C:$R,8, FALSE)),"")</f>
        <v>6.1</v>
      </c>
      <c r="V4960" s="175">
        <f>IFERROR(IF(VLOOKUP($C4960,'MSCI Database'!$C:$R,9, FALSE)="","",VLOOKUP($C4960,'MSCI Database'!$C:$R,9, FALSE)),"")</f>
        <v>7.2</v>
      </c>
      <c r="W4960" s="165">
        <f t="shared" ca="1" si="185"/>
        <v>0</v>
      </c>
      <c r="X4960" s="236">
        <f>IFERROR(IF(VLOOKUP($C4960,'MSCI Database'!$C:$R,10, FALSE)="","",VLOOKUP($C4960,'MSCI Database'!$C:$R,10, FALSE)),"")</f>
        <v>8189</v>
      </c>
      <c r="Y4960" s="133" t="str">
        <f>IFERROR(IF(VLOOKUP($C4960,'MSCI Database'!$C:$R,11, FALSE)="","",VLOOKUP($C4960,'MSCI Database'!$C:$R,11, FALSE)),"")</f>
        <v>2019</v>
      </c>
      <c r="Z4960" s="133" t="str">
        <f>IFERROR(IF(VLOOKUP($C4960,'MSCI Database'!$C:$R,12, FALSE)="","",VLOOKUP($C4960,'MSCI Database'!$C:$R,12, FALSE)),"")</f>
        <v>Reported</v>
      </c>
      <c r="AA4960" s="202" t="str">
        <f>IFERROR(IF(VLOOKUP($C4960,'MSCI Database'!$C:$R,13, FALSE)="","",VLOOKUP($C4960,'MSCI Database'!$C:$R,13, FALSE)),"")</f>
        <v>Industry leading practices on environmental and social sustainability</v>
      </c>
    </row>
    <row r="4961" spans="1:27" s="130" customFormat="1" ht="15" hidden="1" customHeight="1" outlineLevel="1">
      <c r="A4961" s="130" t="s">
        <v>5139</v>
      </c>
      <c r="B4961" s="130" t="s">
        <v>5140</v>
      </c>
      <c r="C4961" s="130" t="s">
        <v>5141</v>
      </c>
      <c r="D4961" s="130" t="s">
        <v>18719</v>
      </c>
      <c r="E4961" s="130" t="s">
        <v>18673</v>
      </c>
      <c r="F4961" s="215">
        <v>3.6296142138255612E-3</v>
      </c>
      <c r="G4961" s="132" t="str">
        <f ca="1">IFERROR(_xll.BQL($A4961, "cur_mkt_cap(currency=EUR)")/1000000, " ")</f>
        <v xml:space="preserve"> </v>
      </c>
      <c r="M4961" s="308"/>
      <c r="N4961" s="215">
        <f t="shared" si="184"/>
        <v>3.854085230164035E-5</v>
      </c>
      <c r="O4961" s="172" t="str">
        <f>IFERROR(IF(VLOOKUP($C4961,'MSCI Database'!$C:$R,2, FALSE)="","",VLOOKUP($C4961,'MSCI Database'!$C:$R,2, FALSE)),"")</f>
        <v>Marine Transport</v>
      </c>
      <c r="P4961" s="186" t="str">
        <f>IFERROR(IF(VLOOKUP($C4961,'MSCI Database'!$C:$R,3, FALSE)="","",VLOOKUP($C4961,'MSCI Database'!$C:$R,3, FALSE)),"")</f>
        <v>BBB</v>
      </c>
      <c r="Q4961" s="164" t="str">
        <f>IFERROR(IF(VLOOKUP($C4961,'MSCI Database'!$C:$R,4, FALSE)="","",VLOOKUP($C4961,'MSCI Database'!$C:$R,4, FALSE)),"")</f>
        <v>0</v>
      </c>
      <c r="R4961" s="164">
        <f>IFERROR(IF(VLOOKUP($C4961,'MSCI Database'!$C:$R,5, FALSE)="","",VLOOKUP($C4961,'MSCI Database'!$C:$R,5, FALSE)),"")</f>
        <v>4.4000000000000004</v>
      </c>
      <c r="S4961" s="164">
        <f>IFERROR(IF(VLOOKUP($C4961,'MSCI Database'!$C:$R,6, FALSE)="","",VLOOKUP($C4961,'MSCI Database'!$C:$R,6, FALSE)),"")</f>
        <v>6.8</v>
      </c>
      <c r="T4961" s="211">
        <f>IFERROR(IF(VLOOKUP($C4961,'MSCI Database'!$C:$R,7, FALSE)="","",VLOOKUP($C4961,'MSCI Database'!$C:$R,7, FALSE)),"")</f>
        <v>5.4</v>
      </c>
      <c r="U4961" s="164">
        <f>IFERROR(IF(VLOOKUP($C4961,'MSCI Database'!$C:$R,8, FALSE)="","",VLOOKUP($C4961,'MSCI Database'!$C:$R,8, FALSE)),"")</f>
        <v>1.9</v>
      </c>
      <c r="V4961" s="175">
        <f>IFERROR(IF(VLOOKUP($C4961,'MSCI Database'!$C:$R,9, FALSE)="","",VLOOKUP($C4961,'MSCI Database'!$C:$R,9, FALSE)),"")</f>
        <v>5</v>
      </c>
      <c r="W4961" s="165">
        <f t="shared" ca="1" si="185"/>
        <v>0</v>
      </c>
      <c r="X4961" s="236">
        <f>IFERROR(IF(VLOOKUP($C4961,'MSCI Database'!$C:$R,10, FALSE)="","",VLOOKUP($C4961,'MSCI Database'!$C:$R,10, FALSE)),"")</f>
        <v>4254292</v>
      </c>
      <c r="Y4961" s="133" t="str">
        <f>IFERROR(IF(VLOOKUP($C4961,'MSCI Database'!$C:$R,11, FALSE)="","",VLOOKUP($C4961,'MSCI Database'!$C:$R,11, FALSE)),"")</f>
        <v>2019</v>
      </c>
      <c r="Z4961" s="133" t="str">
        <f>IFERROR(IF(VLOOKUP($C4961,'MSCI Database'!$C:$R,12, FALSE)="","",VLOOKUP($C4961,'MSCI Database'!$C:$R,12, FALSE)),"")</f>
        <v>Reported</v>
      </c>
      <c r="AA4961" s="202" t="str">
        <f>IFERROR(IF(VLOOKUP($C4961,'MSCI Database'!$C:$R,13, FALSE)="","",VLOOKUP($C4961,'MSCI Database'!$C:$R,13, FALSE)),"")</f>
        <v>Continued focus on emission reduction; governance risks persist</v>
      </c>
    </row>
    <row r="4962" spans="1:27" s="130" customFormat="1" ht="15" hidden="1" customHeight="1" outlineLevel="1">
      <c r="A4962" s="130" t="s">
        <v>399</v>
      </c>
      <c r="B4962" s="130" t="s">
        <v>400</v>
      </c>
      <c r="C4962" s="130" t="s">
        <v>401</v>
      </c>
      <c r="D4962" s="130" t="s">
        <v>18679</v>
      </c>
      <c r="E4962" s="130" t="s">
        <v>18688</v>
      </c>
      <c r="F4962" s="215">
        <v>1.141706147409695E-2</v>
      </c>
      <c r="G4962" s="132" t="str">
        <f ca="1">IFERROR(_xll.BQL($A4962, "cur_mkt_cap(currency=EUR)")/1000000, " ")</f>
        <v xml:space="preserve"> </v>
      </c>
      <c r="M4962" s="308"/>
      <c r="N4962" s="215">
        <f t="shared" si="184"/>
        <v>1.2123141856669682E-4</v>
      </c>
      <c r="O4962" s="172" t="str">
        <f>IFERROR(IF(VLOOKUP($C4962,'MSCI Database'!$C:$R,2, FALSE)="","",VLOOKUP($C4962,'MSCI Database'!$C:$R,2, FALSE)),"")</f>
        <v>Property &amp; Casualty Insurance</v>
      </c>
      <c r="P4962" s="186" t="str">
        <f>IFERROR(IF(VLOOKUP($C4962,'MSCI Database'!$C:$R,3, FALSE)="","",VLOOKUP($C4962,'MSCI Database'!$C:$R,3, FALSE)),"")</f>
        <v>AA</v>
      </c>
      <c r="Q4962" s="164" t="str">
        <f>IFERROR(IF(VLOOKUP($C4962,'MSCI Database'!$C:$R,4, FALSE)="","",VLOOKUP($C4962,'MSCI Database'!$C:$R,4, FALSE)),"")</f>
        <v>0</v>
      </c>
      <c r="R4962" s="164">
        <f>IFERROR(IF(VLOOKUP($C4962,'MSCI Database'!$C:$R,5, FALSE)="","",VLOOKUP($C4962,'MSCI Database'!$C:$R,5, FALSE)),"")</f>
        <v>8.3000000000000007</v>
      </c>
      <c r="S4962" s="164">
        <f>IFERROR(IF(VLOOKUP($C4962,'MSCI Database'!$C:$R,6, FALSE)="","",VLOOKUP($C4962,'MSCI Database'!$C:$R,6, FALSE)),"")</f>
        <v>5.4</v>
      </c>
      <c r="T4962" s="211">
        <f>IFERROR(IF(VLOOKUP($C4962,'MSCI Database'!$C:$R,7, FALSE)="","",VLOOKUP($C4962,'MSCI Database'!$C:$R,7, FALSE)),"")</f>
        <v>4.7</v>
      </c>
      <c r="U4962" s="164">
        <f>IFERROR(IF(VLOOKUP($C4962,'MSCI Database'!$C:$R,8, FALSE)="","",VLOOKUP($C4962,'MSCI Database'!$C:$R,8, FALSE)),"")</f>
        <v>6.7</v>
      </c>
      <c r="V4962" s="175">
        <f>IFERROR(IF(VLOOKUP($C4962,'MSCI Database'!$C:$R,9, FALSE)="","",VLOOKUP($C4962,'MSCI Database'!$C:$R,9, FALSE)),"")</f>
        <v>5.5</v>
      </c>
      <c r="W4962" s="165">
        <f t="shared" ca="1" si="185"/>
        <v>0</v>
      </c>
      <c r="X4962" s="236">
        <f>IFERROR(IF(VLOOKUP($C4962,'MSCI Database'!$C:$R,10, FALSE)="","",VLOOKUP($C4962,'MSCI Database'!$C:$R,10, FALSE)),"")</f>
        <v>21278</v>
      </c>
      <c r="Y4962" s="133" t="str">
        <f>IFERROR(IF(VLOOKUP($C4962,'MSCI Database'!$C:$R,11, FALSE)="","",VLOOKUP($C4962,'MSCI Database'!$C:$R,11, FALSE)),"")</f>
        <v>2020</v>
      </c>
      <c r="Z4962" s="133" t="str">
        <f>IFERROR(IF(VLOOKUP($C4962,'MSCI Database'!$C:$R,12, FALSE)="","",VLOOKUP($C4962,'MSCI Database'!$C:$R,12, FALSE)),"")</f>
        <v>Reported</v>
      </c>
      <c r="AA4962" s="202" t="str">
        <f>IFERROR(IF(VLOOKUP($C4962,'MSCI Database'!$C:$R,13, FALSE)="","",VLOOKUP($C4962,'MSCI Database'!$C:$R,13, FALSE)),"")</f>
        <v>Leads peers in corporate governance and ESG integration in underwriting</v>
      </c>
    </row>
    <row r="4963" spans="1:27" s="130" customFormat="1" ht="15" hidden="1" customHeight="1" outlineLevel="1">
      <c r="A4963" s="130" t="s">
        <v>5473</v>
      </c>
      <c r="B4963" s="130" t="s">
        <v>5474</v>
      </c>
      <c r="C4963" s="130" t="s">
        <v>5475</v>
      </c>
      <c r="D4963" s="130" t="s">
        <v>18718</v>
      </c>
      <c r="E4963" s="130" t="s">
        <v>18674</v>
      </c>
      <c r="F4963" s="215">
        <v>3.8449503474667331E-3</v>
      </c>
      <c r="G4963" s="132" t="str">
        <f ca="1">IFERROR(_xll.BQL($A4963, "cur_mkt_cap(currency=EUR)")/1000000, " ")</f>
        <v xml:space="preserve"> </v>
      </c>
      <c r="M4963" s="308"/>
      <c r="N4963" s="215">
        <f t="shared" si="184"/>
        <v>4.0827386801714235E-5</v>
      </c>
      <c r="O4963" s="172" t="str">
        <f>IFERROR(IF(VLOOKUP($C4963,'MSCI Database'!$C:$R,2, FALSE)="","",VLOOKUP($C4963,'MSCI Database'!$C:$R,2, FALSE)),"")</f>
        <v>Retail - Food &amp; Staples</v>
      </c>
      <c r="P4963" s="186" t="str">
        <f>IFERROR(IF(VLOOKUP($C4963,'MSCI Database'!$C:$R,3, FALSE)="","",VLOOKUP($C4963,'MSCI Database'!$C:$R,3, FALSE)),"")</f>
        <v>B</v>
      </c>
      <c r="Q4963" s="164" t="str">
        <f>IFERROR(IF(VLOOKUP($C4963,'MSCI Database'!$C:$R,4, FALSE)="","",VLOOKUP($C4963,'MSCI Database'!$C:$R,4, FALSE)),"")</f>
        <v>0</v>
      </c>
      <c r="R4963" s="164">
        <f>IFERROR(IF(VLOOKUP($C4963,'MSCI Database'!$C:$R,5, FALSE)="","",VLOOKUP($C4963,'MSCI Database'!$C:$R,5, FALSE)),"")</f>
        <v>2.6</v>
      </c>
      <c r="S4963" s="164">
        <f>IFERROR(IF(VLOOKUP($C4963,'MSCI Database'!$C:$R,6, FALSE)="","",VLOOKUP($C4963,'MSCI Database'!$C:$R,6, FALSE)),"")</f>
        <v>1.6</v>
      </c>
      <c r="T4963" s="211">
        <f>IFERROR(IF(VLOOKUP($C4963,'MSCI Database'!$C:$R,7, FALSE)="","",VLOOKUP($C4963,'MSCI Database'!$C:$R,7, FALSE)),"")</f>
        <v>3.6</v>
      </c>
      <c r="U4963" s="164">
        <f>IFERROR(IF(VLOOKUP($C4963,'MSCI Database'!$C:$R,8, FALSE)="","",VLOOKUP($C4963,'MSCI Database'!$C:$R,8, FALSE)),"")</f>
        <v>5.5</v>
      </c>
      <c r="V4963" s="175">
        <f>IFERROR(IF(VLOOKUP($C4963,'MSCI Database'!$C:$R,9, FALSE)="","",VLOOKUP($C4963,'MSCI Database'!$C:$R,9, FALSE)),"")</f>
        <v>3.9</v>
      </c>
      <c r="W4963" s="165">
        <f t="shared" ca="1" si="185"/>
        <v>0</v>
      </c>
      <c r="X4963" s="236">
        <f>IFERROR(IF(VLOOKUP($C4963,'MSCI Database'!$C:$R,10, FALSE)="","",VLOOKUP($C4963,'MSCI Database'!$C:$R,10, FALSE)),"")</f>
        <v>100470</v>
      </c>
      <c r="Y4963" s="133" t="str">
        <f>IFERROR(IF(VLOOKUP($C4963,'MSCI Database'!$C:$R,11, FALSE)="","",VLOOKUP($C4963,'MSCI Database'!$C:$R,11, FALSE)),"")</f>
        <v>2019</v>
      </c>
      <c r="Z4963" s="133" t="str">
        <f>IFERROR(IF(VLOOKUP($C4963,'MSCI Database'!$C:$R,12, FALSE)="","",VLOOKUP($C4963,'MSCI Database'!$C:$R,12, FALSE)),"")</f>
        <v>E.Segmt-Moderate</v>
      </c>
      <c r="AA4963" s="202" t="str">
        <f>IFERROR(IF(VLOOKUP($C4963,'MSCI Database'!$C:$R,13, FALSE)="","",VLOOKUP($C4963,'MSCI Database'!$C:$R,13, FALSE)),"")</f>
        <v>Strong product stewardship relative to peers; but labor management issues persist</v>
      </c>
    </row>
    <row r="4964" spans="1:27" s="130" customFormat="1" ht="15" hidden="1" customHeight="1" outlineLevel="1">
      <c r="A4964" s="130" t="s">
        <v>2599</v>
      </c>
      <c r="B4964" s="130" t="s">
        <v>2600</v>
      </c>
      <c r="C4964" s="130" t="s">
        <v>2601</v>
      </c>
      <c r="D4964" s="130" t="s">
        <v>18686</v>
      </c>
      <c r="E4964" s="130" t="s">
        <v>18673</v>
      </c>
      <c r="F4964" s="215">
        <v>1.991659040148807E-2</v>
      </c>
      <c r="G4964" s="132" t="str">
        <f ca="1">IFERROR(_xll.BQL($A4964, "cur_mkt_cap(currency=EUR)")/1000000, " ")</f>
        <v xml:space="preserve"> </v>
      </c>
      <c r="M4964" s="308"/>
      <c r="N4964" s="215">
        <f t="shared" si="184"/>
        <v>2.114831835549205E-4</v>
      </c>
      <c r="O4964" s="172" t="str">
        <f>IFERROR(IF(VLOOKUP($C4964,'MSCI Database'!$C:$R,2, FALSE)="","",VLOOKUP($C4964,'MSCI Database'!$C:$R,2, FALSE)),"")</f>
        <v>Aerospace &amp; Defense</v>
      </c>
      <c r="P4964" s="186" t="str">
        <f>IFERROR(IF(VLOOKUP($C4964,'MSCI Database'!$C:$R,3, FALSE)="","",VLOOKUP($C4964,'MSCI Database'!$C:$R,3, FALSE)),"")</f>
        <v>BB</v>
      </c>
      <c r="Q4964" s="164" t="str">
        <f>IFERROR(IF(VLOOKUP($C4964,'MSCI Database'!$C:$R,4, FALSE)="","",VLOOKUP($C4964,'MSCI Database'!$C:$R,4, FALSE)),"")</f>
        <v>-1</v>
      </c>
      <c r="R4964" s="164">
        <f>IFERROR(IF(VLOOKUP($C4964,'MSCI Database'!$C:$R,5, FALSE)="","",VLOOKUP($C4964,'MSCI Database'!$C:$R,5, FALSE)),"")</f>
        <v>3.3</v>
      </c>
      <c r="S4964" s="164">
        <f>IFERROR(IF(VLOOKUP($C4964,'MSCI Database'!$C:$R,6, FALSE)="","",VLOOKUP($C4964,'MSCI Database'!$C:$R,6, FALSE)),"")</f>
        <v>3.6</v>
      </c>
      <c r="T4964" s="211">
        <f>IFERROR(IF(VLOOKUP($C4964,'MSCI Database'!$C:$R,7, FALSE)="","",VLOOKUP($C4964,'MSCI Database'!$C:$R,7, FALSE)),"")</f>
        <v>2.2999999999999998</v>
      </c>
      <c r="U4964" s="164">
        <f>IFERROR(IF(VLOOKUP($C4964,'MSCI Database'!$C:$R,8, FALSE)="","",VLOOKUP($C4964,'MSCI Database'!$C:$R,8, FALSE)),"")</f>
        <v>4.8</v>
      </c>
      <c r="V4964" s="175">
        <f>IFERROR(IF(VLOOKUP($C4964,'MSCI Database'!$C:$R,9, FALSE)="","",VLOOKUP($C4964,'MSCI Database'!$C:$R,9, FALSE)),"")</f>
        <v>3.6</v>
      </c>
      <c r="W4964" s="165">
        <f t="shared" ca="1" si="185"/>
        <v>0</v>
      </c>
      <c r="X4964" s="236">
        <f>IFERROR(IF(VLOOKUP($C4964,'MSCI Database'!$C:$R,10, FALSE)="","",VLOOKUP($C4964,'MSCI Database'!$C:$R,10, FALSE)),"")</f>
        <v>586138</v>
      </c>
      <c r="Y4964" s="133" t="str">
        <f>IFERROR(IF(VLOOKUP($C4964,'MSCI Database'!$C:$R,11, FALSE)="","",VLOOKUP($C4964,'MSCI Database'!$C:$R,11, FALSE)),"")</f>
        <v>2019</v>
      </c>
      <c r="Z4964" s="133" t="str">
        <f>IFERROR(IF(VLOOKUP($C4964,'MSCI Database'!$C:$R,12, FALSE)="","",VLOOKUP($C4964,'MSCI Database'!$C:$R,12, FALSE)),"")</f>
        <v>Reported</v>
      </c>
      <c r="AA4964" s="202" t="str">
        <f>IFERROR(IF(VLOOKUP($C4964,'MSCI Database'!$C:$R,13, FALSE)="","",VLOOKUP($C4964,'MSCI Database'!$C:$R,13, FALSE)),"")</f>
        <v>Restructuring risks and financial pressure mount amid COVID-19 downturn</v>
      </c>
    </row>
    <row r="4965" spans="1:27" s="130" customFormat="1" ht="15" hidden="1" customHeight="1" outlineLevel="1">
      <c r="A4965" s="130" t="s">
        <v>361</v>
      </c>
      <c r="B4965" s="130" t="s">
        <v>362</v>
      </c>
      <c r="C4965" s="130" t="s">
        <v>363</v>
      </c>
      <c r="D4965" s="130" t="s">
        <v>18679</v>
      </c>
      <c r="E4965" s="130" t="s">
        <v>18674</v>
      </c>
      <c r="F4965" s="215">
        <v>1.138432777429713E-2</v>
      </c>
      <c r="G4965" s="132" t="str">
        <f ca="1">IFERROR(_xll.BQL($A4965, "cur_mkt_cap(currency=EUR)")/1000000, " ")</f>
        <v xml:space="preserve"> </v>
      </c>
      <c r="M4965" s="308"/>
      <c r="N4965" s="215">
        <f t="shared" si="184"/>
        <v>1.208838376352398E-4</v>
      </c>
      <c r="O4965" s="172" t="str">
        <f>IFERROR(IF(VLOOKUP($C4965,'MSCI Database'!$C:$R,2, FALSE)="","",VLOOKUP($C4965,'MSCI Database'!$C:$R,2, FALSE)),"")</f>
        <v>Beverages</v>
      </c>
      <c r="P4965" s="186" t="str">
        <f>IFERROR(IF(VLOOKUP($C4965,'MSCI Database'!$C:$R,3, FALSE)="","",VLOOKUP($C4965,'MSCI Database'!$C:$R,3, FALSE)),"")</f>
        <v>AA</v>
      </c>
      <c r="Q4965" s="164" t="str">
        <f>IFERROR(IF(VLOOKUP($C4965,'MSCI Database'!$C:$R,4, FALSE)="","",VLOOKUP($C4965,'MSCI Database'!$C:$R,4, FALSE)),"")</f>
        <v>0</v>
      </c>
      <c r="R4965" s="164">
        <f>IFERROR(IF(VLOOKUP($C4965,'MSCI Database'!$C:$R,5, FALSE)="","",VLOOKUP($C4965,'MSCI Database'!$C:$R,5, FALSE)),"")</f>
        <v>8</v>
      </c>
      <c r="S4965" s="164">
        <f>IFERROR(IF(VLOOKUP($C4965,'MSCI Database'!$C:$R,6, FALSE)="","",VLOOKUP($C4965,'MSCI Database'!$C:$R,6, FALSE)),"")</f>
        <v>6.3</v>
      </c>
      <c r="T4965" s="211">
        <f>IFERROR(IF(VLOOKUP($C4965,'MSCI Database'!$C:$R,7, FALSE)="","",VLOOKUP($C4965,'MSCI Database'!$C:$R,7, FALSE)),"")</f>
        <v>5</v>
      </c>
      <c r="U4965" s="164">
        <f>IFERROR(IF(VLOOKUP($C4965,'MSCI Database'!$C:$R,8, FALSE)="","",VLOOKUP($C4965,'MSCI Database'!$C:$R,8, FALSE)),"")</f>
        <v>6.6</v>
      </c>
      <c r="V4965" s="175">
        <f>IFERROR(IF(VLOOKUP($C4965,'MSCI Database'!$C:$R,9, FALSE)="","",VLOOKUP($C4965,'MSCI Database'!$C:$R,9, FALSE)),"")</f>
        <v>6</v>
      </c>
      <c r="W4965" s="165">
        <f t="shared" ca="1" si="185"/>
        <v>0</v>
      </c>
      <c r="X4965" s="236">
        <f>IFERROR(IF(VLOOKUP($C4965,'MSCI Database'!$C:$R,10, FALSE)="","",VLOOKUP($C4965,'MSCI Database'!$C:$R,10, FALSE)),"")</f>
        <v>192255</v>
      </c>
      <c r="Y4965" s="133" t="str">
        <f>IFERROR(IF(VLOOKUP($C4965,'MSCI Database'!$C:$R,11, FALSE)="","",VLOOKUP($C4965,'MSCI Database'!$C:$R,11, FALSE)),"")</f>
        <v>2019</v>
      </c>
      <c r="Z4965" s="133" t="str">
        <f>IFERROR(IF(VLOOKUP($C4965,'MSCI Database'!$C:$R,12, FALSE)="","",VLOOKUP($C4965,'MSCI Database'!$C:$R,12, FALSE)),"")</f>
        <v>Reported</v>
      </c>
      <c r="AA4965" s="202" t="str">
        <f>IFERROR(IF(VLOOKUP($C4965,'MSCI Database'!$C:$R,13, FALSE)="","",VLOOKUP($C4965,'MSCI Database'!$C:$R,13, FALSE)),"")</f>
        <v>Well-prepared to meet evolving packaging regulations in Australia</v>
      </c>
    </row>
    <row r="4966" spans="1:27" s="130" customFormat="1" ht="15" hidden="1" customHeight="1" outlineLevel="1">
      <c r="A4966" s="130" t="s">
        <v>1855</v>
      </c>
      <c r="B4966" s="130" t="s">
        <v>1856</v>
      </c>
      <c r="C4966" s="130" t="s">
        <v>1857</v>
      </c>
      <c r="D4966" s="130" t="s">
        <v>12129</v>
      </c>
      <c r="E4966" s="130" t="s">
        <v>18682</v>
      </c>
      <c r="F4966" s="215">
        <v>1.736610409872608E-2</v>
      </c>
      <c r="G4966" s="132" t="str">
        <f ca="1">IFERROR(_xll.BQL($A4966, "cur_mkt_cap(currency=EUR)")/1000000, " ")</f>
        <v xml:space="preserve"> </v>
      </c>
      <c r="M4966" s="308"/>
      <c r="N4966" s="215">
        <f t="shared" si="184"/>
        <v>1.8440098966288643E-4</v>
      </c>
      <c r="O4966" s="172" t="str">
        <f>IFERROR(IF(VLOOKUP($C4966,'MSCI Database'!$C:$R,2, FALSE)="","",VLOOKUP($C4966,'MSCI Database'!$C:$R,2, FALSE)),"")</f>
        <v>Textiles, Apparel &amp; Luxury Goods</v>
      </c>
      <c r="P4966" s="186" t="str">
        <f>IFERROR(IF(VLOOKUP($C4966,'MSCI Database'!$C:$R,3, FALSE)="","",VLOOKUP($C4966,'MSCI Database'!$C:$R,3, FALSE)),"")</f>
        <v>AAA</v>
      </c>
      <c r="Q4966" s="164" t="str">
        <f>IFERROR(IF(VLOOKUP($C4966,'MSCI Database'!$C:$R,4, FALSE)="","",VLOOKUP($C4966,'MSCI Database'!$C:$R,4, FALSE)),"")</f>
        <v>0</v>
      </c>
      <c r="R4966" s="164">
        <f>IFERROR(IF(VLOOKUP($C4966,'MSCI Database'!$C:$R,5, FALSE)="","",VLOOKUP($C4966,'MSCI Database'!$C:$R,5, FALSE)),"")</f>
        <v>10</v>
      </c>
      <c r="S4966" s="164">
        <f>IFERROR(IF(VLOOKUP($C4966,'MSCI Database'!$C:$R,6, FALSE)="","",VLOOKUP($C4966,'MSCI Database'!$C:$R,6, FALSE)),"")</f>
        <v>8.8000000000000007</v>
      </c>
      <c r="T4966" s="211">
        <f>IFERROR(IF(VLOOKUP($C4966,'MSCI Database'!$C:$R,7, FALSE)="","",VLOOKUP($C4966,'MSCI Database'!$C:$R,7, FALSE)),"")</f>
        <v>6.5</v>
      </c>
      <c r="U4966" s="164">
        <f>IFERROR(IF(VLOOKUP($C4966,'MSCI Database'!$C:$R,8, FALSE)="","",VLOOKUP($C4966,'MSCI Database'!$C:$R,8, FALSE)),"")</f>
        <v>5</v>
      </c>
      <c r="V4966" s="175">
        <f>IFERROR(IF(VLOOKUP($C4966,'MSCI Database'!$C:$R,9, FALSE)="","",VLOOKUP($C4966,'MSCI Database'!$C:$R,9, FALSE)),"")</f>
        <v>6.5</v>
      </c>
      <c r="W4966" s="165">
        <f t="shared" ca="1" si="185"/>
        <v>0</v>
      </c>
      <c r="X4966" s="236">
        <f>IFERROR(IF(VLOOKUP($C4966,'MSCI Database'!$C:$R,10, FALSE)="","",VLOOKUP($C4966,'MSCI Database'!$C:$R,10, FALSE)),"")</f>
        <v>47312</v>
      </c>
      <c r="Y4966" s="133" t="str">
        <f>IFERROR(IF(VLOOKUP($C4966,'MSCI Database'!$C:$R,11, FALSE)="","",VLOOKUP($C4966,'MSCI Database'!$C:$R,11, FALSE)),"")</f>
        <v>2019</v>
      </c>
      <c r="Z4966" s="133" t="str">
        <f>IFERROR(IF(VLOOKUP($C4966,'MSCI Database'!$C:$R,12, FALSE)="","",VLOOKUP($C4966,'MSCI Database'!$C:$R,12, FALSE)),"")</f>
        <v>Reported</v>
      </c>
      <c r="AA4966" s="202" t="str">
        <f>IFERROR(IF(VLOOKUP($C4966,'MSCI Database'!$C:$R,13, FALSE)="","",VLOOKUP($C4966,'MSCI Database'!$C:$R,13, FALSE)),"")</f>
        <v>Strong ESG programs help maintain industry leadership position</v>
      </c>
    </row>
    <row r="4967" spans="1:27" s="130" customFormat="1" ht="15" hidden="1" customHeight="1" outlineLevel="1">
      <c r="A4967" s="130" t="s">
        <v>5032</v>
      </c>
      <c r="B4967" s="130" t="s">
        <v>5033</v>
      </c>
      <c r="C4967" s="130" t="s">
        <v>5034</v>
      </c>
      <c r="D4967" s="130" t="s">
        <v>18728</v>
      </c>
      <c r="E4967" s="130" t="s">
        <v>18689</v>
      </c>
      <c r="F4967" s="215">
        <v>1.4886372921826419E-2</v>
      </c>
      <c r="G4967" s="132" t="str">
        <f ca="1">IFERROR(_xll.BQL($A4967, "cur_mkt_cap(currency=EUR)")/1000000, " ")</f>
        <v xml:space="preserve"> </v>
      </c>
      <c r="M4967" s="308"/>
      <c r="N4967" s="215">
        <f t="shared" si="184"/>
        <v>1.580701050546481E-4</v>
      </c>
      <c r="O4967" s="172" t="str">
        <f>IFERROR(IF(VLOOKUP($C4967,'MSCI Database'!$C:$R,2, FALSE)="","",VLOOKUP($C4967,'MSCI Database'!$C:$R,2, FALSE)),"")</f>
        <v>Software &amp; Services</v>
      </c>
      <c r="P4967" s="186" t="str">
        <f>IFERROR(IF(VLOOKUP($C4967,'MSCI Database'!$C:$R,3, FALSE)="","",VLOOKUP($C4967,'MSCI Database'!$C:$R,3, FALSE)),"")</f>
        <v>BBB</v>
      </c>
      <c r="Q4967" s="164" t="str">
        <f>IFERROR(IF(VLOOKUP($C4967,'MSCI Database'!$C:$R,4, FALSE)="","",VLOOKUP($C4967,'MSCI Database'!$C:$R,4, FALSE)),"")</f>
        <v>0</v>
      </c>
      <c r="R4967" s="164">
        <f>IFERROR(IF(VLOOKUP($C4967,'MSCI Database'!$C:$R,5, FALSE)="","",VLOOKUP($C4967,'MSCI Database'!$C:$R,5, FALSE)),"")</f>
        <v>5.7</v>
      </c>
      <c r="S4967" s="164">
        <f>IFERROR(IF(VLOOKUP($C4967,'MSCI Database'!$C:$R,6, FALSE)="","",VLOOKUP($C4967,'MSCI Database'!$C:$R,6, FALSE)),"")</f>
        <v>5.5</v>
      </c>
      <c r="T4967" s="211">
        <f>IFERROR(IF(VLOOKUP($C4967,'MSCI Database'!$C:$R,7, FALSE)="","",VLOOKUP($C4967,'MSCI Database'!$C:$R,7, FALSE)),"")</f>
        <v>3.1</v>
      </c>
      <c r="U4967" s="164">
        <f>IFERROR(IF(VLOOKUP($C4967,'MSCI Database'!$C:$R,8, FALSE)="","",VLOOKUP($C4967,'MSCI Database'!$C:$R,8, FALSE)),"")</f>
        <v>4.9000000000000004</v>
      </c>
      <c r="V4967" s="175">
        <f>IFERROR(IF(VLOOKUP($C4967,'MSCI Database'!$C:$R,9, FALSE)="","",VLOOKUP($C4967,'MSCI Database'!$C:$R,9, FALSE)),"")</f>
        <v>4.2</v>
      </c>
      <c r="W4967" s="165">
        <f t="shared" ca="1" si="185"/>
        <v>0</v>
      </c>
      <c r="X4967" s="236">
        <f>IFERROR(IF(VLOOKUP($C4967,'MSCI Database'!$C:$R,10, FALSE)="","",VLOOKUP($C4967,'MSCI Database'!$C:$R,10, FALSE)),"")</f>
        <v>5344</v>
      </c>
      <c r="Y4967" s="133" t="str">
        <f>IFERROR(IF(VLOOKUP($C4967,'MSCI Database'!$C:$R,11, FALSE)="","",VLOOKUP($C4967,'MSCI Database'!$C:$R,11, FALSE)),"")</f>
        <v>2019</v>
      </c>
      <c r="Z4967" s="133" t="str">
        <f>IFERROR(IF(VLOOKUP($C4967,'MSCI Database'!$C:$R,12, FALSE)="","",VLOOKUP($C4967,'MSCI Database'!$C:$R,12, FALSE)),"")</f>
        <v>Reported</v>
      </c>
      <c r="AA4967" s="202" t="str">
        <f>IFERROR(IF(VLOOKUP($C4967,'MSCI Database'!$C:$R,13, FALSE)="","",VLOOKUP($C4967,'MSCI Database'!$C:$R,13, FALSE)),"")</f>
        <v>Strong focus on cleantech; but R&amp;D initiatives and data protection measures lag those of peers</v>
      </c>
    </row>
    <row r="4968" spans="1:27" s="130" customFormat="1" ht="15" hidden="1" customHeight="1" outlineLevel="1">
      <c r="A4968" s="130" t="s">
        <v>302</v>
      </c>
      <c r="B4968" s="130" t="s">
        <v>303</v>
      </c>
      <c r="C4968" s="130" t="s">
        <v>304</v>
      </c>
      <c r="D4968" s="130" t="s">
        <v>18724</v>
      </c>
      <c r="E4968" s="130" t="s">
        <v>18707</v>
      </c>
      <c r="F4968" s="215">
        <v>1.752923143532828E-2</v>
      </c>
      <c r="G4968" s="132" t="str">
        <f ca="1">IFERROR(_xll.BQL($A4968, "cur_mkt_cap(currency=EUR)")/1000000, " ")</f>
        <v xml:space="preserve"> </v>
      </c>
      <c r="M4968" s="308"/>
      <c r="N4968" s="215">
        <f t="shared" si="184"/>
        <v>1.8613314801800785E-4</v>
      </c>
      <c r="O4968" s="172" t="str">
        <f>IFERROR(IF(VLOOKUP($C4968,'MSCI Database'!$C:$R,2, FALSE)="","",VLOOKUP($C4968,'MSCI Database'!$C:$R,2, FALSE)),"")</f>
        <v>Integrated Oil &amp; Gas</v>
      </c>
      <c r="P4968" s="186" t="str">
        <f>IFERROR(IF(VLOOKUP($C4968,'MSCI Database'!$C:$R,3, FALSE)="","",VLOOKUP($C4968,'MSCI Database'!$C:$R,3, FALSE)),"")</f>
        <v>AAA</v>
      </c>
      <c r="Q4968" s="164" t="str">
        <f>IFERROR(IF(VLOOKUP($C4968,'MSCI Database'!$C:$R,4, FALSE)="","",VLOOKUP($C4968,'MSCI Database'!$C:$R,4, FALSE)),"")</f>
        <v>0</v>
      </c>
      <c r="R4968" s="164">
        <f>IFERROR(IF(VLOOKUP($C4968,'MSCI Database'!$C:$R,5, FALSE)="","",VLOOKUP($C4968,'MSCI Database'!$C:$R,5, FALSE)),"")</f>
        <v>9.3000000000000007</v>
      </c>
      <c r="S4968" s="164">
        <f>IFERROR(IF(VLOOKUP($C4968,'MSCI Database'!$C:$R,6, FALSE)="","",VLOOKUP($C4968,'MSCI Database'!$C:$R,6, FALSE)),"")</f>
        <v>6.5</v>
      </c>
      <c r="T4968" s="211">
        <f>IFERROR(IF(VLOOKUP($C4968,'MSCI Database'!$C:$R,7, FALSE)="","",VLOOKUP($C4968,'MSCI Database'!$C:$R,7, FALSE)),"")</f>
        <v>7.7</v>
      </c>
      <c r="U4968" s="164">
        <f>IFERROR(IF(VLOOKUP($C4968,'MSCI Database'!$C:$R,8, FALSE)="","",VLOOKUP($C4968,'MSCI Database'!$C:$R,8, FALSE)),"")</f>
        <v>5.9</v>
      </c>
      <c r="V4968" s="175">
        <f>IFERROR(IF(VLOOKUP($C4968,'MSCI Database'!$C:$R,9, FALSE)="","",VLOOKUP($C4968,'MSCI Database'!$C:$R,9, FALSE)),"")</f>
        <v>6.6</v>
      </c>
      <c r="W4968" s="165">
        <f t="shared" ca="1" si="185"/>
        <v>0</v>
      </c>
      <c r="X4968" s="236">
        <f>IFERROR(IF(VLOOKUP($C4968,'MSCI Database'!$C:$R,10, FALSE)="","",VLOOKUP($C4968,'MSCI Database'!$C:$R,10, FALSE)),"")</f>
        <v>11000000</v>
      </c>
      <c r="Y4968" s="133" t="str">
        <f>IFERROR(IF(VLOOKUP($C4968,'MSCI Database'!$C:$R,11, FALSE)="","",VLOOKUP($C4968,'MSCI Database'!$C:$R,11, FALSE)),"")</f>
        <v>2019</v>
      </c>
      <c r="Z4968" s="133" t="str">
        <f>IFERROR(IF(VLOOKUP($C4968,'MSCI Database'!$C:$R,12, FALSE)="","",VLOOKUP($C4968,'MSCI Database'!$C:$R,12, FALSE)),"")</f>
        <v>Reported</v>
      </c>
      <c r="AA4968" s="202" t="str">
        <f>IFERROR(IF(VLOOKUP($C4968,'MSCI Database'!$C:$R,13, FALSE)="","",VLOOKUP($C4968,'MSCI Database'!$C:$R,13, FALSE)),"")</f>
        <v>Industry-leading environmental policies and track record</v>
      </c>
    </row>
    <row r="4969" spans="1:27" s="130" customFormat="1" ht="15" hidden="1" customHeight="1" outlineLevel="1">
      <c r="A4969" s="130" t="s">
        <v>5284</v>
      </c>
      <c r="B4969" s="130" t="s">
        <v>5285</v>
      </c>
      <c r="C4969" s="130" t="s">
        <v>5286</v>
      </c>
      <c r="D4969" s="130" t="s">
        <v>18683</v>
      </c>
      <c r="E4969" s="130" t="s">
        <v>12133</v>
      </c>
      <c r="F4969" s="215">
        <v>1.773504032447816E-2</v>
      </c>
      <c r="G4969" s="132" t="str">
        <f ca="1">IFERROR(_xll.BQL($A4969, "cur_mkt_cap(currency=EUR)")/1000000, " ")</f>
        <v xml:space="preserve"> </v>
      </c>
      <c r="M4969" s="308"/>
      <c r="N4969" s="215">
        <f t="shared" si="184"/>
        <v>1.883185180137711E-4</v>
      </c>
      <c r="O4969" s="172" t="str">
        <f>IFERROR(IF(VLOOKUP($C4969,'MSCI Database'!$C:$R,2, FALSE)="","",VLOOKUP($C4969,'MSCI Database'!$C:$R,2, FALSE)),"")</f>
        <v>Biotechnology</v>
      </c>
      <c r="P4969" s="186" t="str">
        <f>IFERROR(IF(VLOOKUP($C4969,'MSCI Database'!$C:$R,3, FALSE)="","",VLOOKUP($C4969,'MSCI Database'!$C:$R,3, FALSE)),"")</f>
        <v>BBB</v>
      </c>
      <c r="Q4969" s="164" t="str">
        <f>IFERROR(IF(VLOOKUP($C4969,'MSCI Database'!$C:$R,4, FALSE)="","",VLOOKUP($C4969,'MSCI Database'!$C:$R,4, FALSE)),"")</f>
        <v>0</v>
      </c>
      <c r="R4969" s="164">
        <f>IFERROR(IF(VLOOKUP($C4969,'MSCI Database'!$C:$R,5, FALSE)="","",VLOOKUP($C4969,'MSCI Database'!$C:$R,5, FALSE)),"")</f>
        <v>4.5</v>
      </c>
      <c r="S4969" s="164">
        <f>IFERROR(IF(VLOOKUP($C4969,'MSCI Database'!$C:$R,6, FALSE)="","",VLOOKUP($C4969,'MSCI Database'!$C:$R,6, FALSE)),"")</f>
        <v>5.0999999999999996</v>
      </c>
      <c r="T4969" s="211">
        <f>IFERROR(IF(VLOOKUP($C4969,'MSCI Database'!$C:$R,7, FALSE)="","",VLOOKUP($C4969,'MSCI Database'!$C:$R,7, FALSE)),"")</f>
        <v>3.7</v>
      </c>
      <c r="U4969" s="164">
        <f>IFERROR(IF(VLOOKUP($C4969,'MSCI Database'!$C:$R,8, FALSE)="","",VLOOKUP($C4969,'MSCI Database'!$C:$R,8, FALSE)),"")</f>
        <v>6.3</v>
      </c>
      <c r="V4969" s="175">
        <f>IFERROR(IF(VLOOKUP($C4969,'MSCI Database'!$C:$R,9, FALSE)="","",VLOOKUP($C4969,'MSCI Database'!$C:$R,9, FALSE)),"")</f>
        <v>4.7</v>
      </c>
      <c r="W4969" s="165">
        <f t="shared" ca="1" si="185"/>
        <v>0</v>
      </c>
      <c r="X4969" s="236">
        <f>IFERROR(IF(VLOOKUP($C4969,'MSCI Database'!$C:$R,10, FALSE)="","",VLOOKUP($C4969,'MSCI Database'!$C:$R,10, FALSE)),"")</f>
        <v>1798</v>
      </c>
      <c r="Y4969" s="133" t="str">
        <f>IFERROR(IF(VLOOKUP($C4969,'MSCI Database'!$C:$R,11, FALSE)="","",VLOOKUP($C4969,'MSCI Database'!$C:$R,11, FALSE)),"")</f>
        <v>2019</v>
      </c>
      <c r="Z4969" s="133" t="str">
        <f>IFERROR(IF(VLOOKUP($C4969,'MSCI Database'!$C:$R,12, FALSE)="","",VLOOKUP($C4969,'MSCI Database'!$C:$R,12, FALSE)),"")</f>
        <v>E.Segmt-Moderate</v>
      </c>
      <c r="AA4969" s="202" t="str">
        <f>IFERROR(IF(VLOOKUP($C4969,'MSCI Database'!$C:$R,13, FALSE)="","",VLOOKUP($C4969,'MSCI Database'!$C:$R,13, FALSE)),"")</f>
        <v>Talent management programs appear limited; robust governance performance</v>
      </c>
    </row>
    <row r="4970" spans="1:27" s="130" customFormat="1" ht="15" hidden="1" customHeight="1" outlineLevel="1">
      <c r="A4970" s="130" t="s">
        <v>5150</v>
      </c>
      <c r="B4970" s="130" t="s">
        <v>5151</v>
      </c>
      <c r="C4970" s="130" t="s">
        <v>5152</v>
      </c>
      <c r="D4970" s="130" t="s">
        <v>18719</v>
      </c>
      <c r="E4970" s="130" t="s">
        <v>18690</v>
      </c>
      <c r="F4970" s="215">
        <v>3.576945676420772E-3</v>
      </c>
      <c r="G4970" s="132" t="str">
        <f ca="1">IFERROR(_xll.BQL($A4970, "cur_mkt_cap(currency=EUR)")/1000000, " ")</f>
        <v xml:space="preserve"> </v>
      </c>
      <c r="M4970" s="308"/>
      <c r="N4970" s="215">
        <f t="shared" si="184"/>
        <v>3.798159442973503E-5</v>
      </c>
      <c r="O4970" s="172" t="str">
        <f>IFERROR(IF(VLOOKUP($C4970,'MSCI Database'!$C:$R,2, FALSE)="","",VLOOKUP($C4970,'MSCI Database'!$C:$R,2, FALSE)),"")</f>
        <v>Telecommunication Services</v>
      </c>
      <c r="P4970" s="186" t="str">
        <f>IFERROR(IF(VLOOKUP($C4970,'MSCI Database'!$C:$R,3, FALSE)="","",VLOOKUP($C4970,'MSCI Database'!$C:$R,3, FALSE)),"")</f>
        <v>AA</v>
      </c>
      <c r="Q4970" s="164" t="str">
        <f>IFERROR(IF(VLOOKUP($C4970,'MSCI Database'!$C:$R,4, FALSE)="","",VLOOKUP($C4970,'MSCI Database'!$C:$R,4, FALSE)),"")</f>
        <v>0</v>
      </c>
      <c r="R4970" s="164">
        <f>IFERROR(IF(VLOOKUP($C4970,'MSCI Database'!$C:$R,5, FALSE)="","",VLOOKUP($C4970,'MSCI Database'!$C:$R,5, FALSE)),"")</f>
        <v>7.9</v>
      </c>
      <c r="S4970" s="164">
        <f>IFERROR(IF(VLOOKUP($C4970,'MSCI Database'!$C:$R,6, FALSE)="","",VLOOKUP($C4970,'MSCI Database'!$C:$R,6, FALSE)),"")</f>
        <v>8.5</v>
      </c>
      <c r="T4970" s="211">
        <f>IFERROR(IF(VLOOKUP($C4970,'MSCI Database'!$C:$R,7, FALSE)="","",VLOOKUP($C4970,'MSCI Database'!$C:$R,7, FALSE)),"")</f>
        <v>7.3</v>
      </c>
      <c r="U4970" s="164">
        <f>IFERROR(IF(VLOOKUP($C4970,'MSCI Database'!$C:$R,8, FALSE)="","",VLOOKUP($C4970,'MSCI Database'!$C:$R,8, FALSE)),"")</f>
        <v>3.8</v>
      </c>
      <c r="V4970" s="175">
        <f>IFERROR(IF(VLOOKUP($C4970,'MSCI Database'!$C:$R,9, FALSE)="","",VLOOKUP($C4970,'MSCI Database'!$C:$R,9, FALSE)),"")</f>
        <v>6</v>
      </c>
      <c r="W4970" s="165">
        <f t="shared" ca="1" si="185"/>
        <v>0</v>
      </c>
      <c r="X4970" s="236">
        <f>IFERROR(IF(VLOOKUP($C4970,'MSCI Database'!$C:$R,10, FALSE)="","",VLOOKUP($C4970,'MSCI Database'!$C:$R,10, FALSE)),"")</f>
        <v>44305</v>
      </c>
      <c r="Y4970" s="133" t="str">
        <f>IFERROR(IF(VLOOKUP($C4970,'MSCI Database'!$C:$R,11, FALSE)="","",VLOOKUP($C4970,'MSCI Database'!$C:$R,11, FALSE)),"")</f>
        <v>2019</v>
      </c>
      <c r="Z4970" s="133" t="str">
        <f>IFERROR(IF(VLOOKUP($C4970,'MSCI Database'!$C:$R,12, FALSE)="","",VLOOKUP($C4970,'MSCI Database'!$C:$R,12, FALSE)),"")</f>
        <v>Reported</v>
      </c>
      <c r="AA4970" s="202" t="str">
        <f>IFERROR(IF(VLOOKUP($C4970,'MSCI Database'!$C:$R,13, FALSE)="","",VLOOKUP($C4970,'MSCI Database'!$C:$R,13, FALSE)),"")</f>
        <v>Well positioned to tackle data security and labor management challenges</v>
      </c>
    </row>
    <row r="4971" spans="1:27" s="130" customFormat="1" ht="15" hidden="1" customHeight="1" outlineLevel="1">
      <c r="A4971" s="130" t="s">
        <v>7815</v>
      </c>
      <c r="B4971" s="130" t="s">
        <v>7816</v>
      </c>
      <c r="C4971" s="130" t="s">
        <v>7817</v>
      </c>
      <c r="D4971" s="130" t="s">
        <v>12128</v>
      </c>
      <c r="E4971" s="130" t="s">
        <v>100</v>
      </c>
      <c r="F4971" s="215">
        <v>1.4841651174658721E-2</v>
      </c>
      <c r="G4971" s="132" t="str">
        <f ca="1">IFERROR(_xll.BQL($A4971, "cur_mkt_cap(currency=EUR)")/1000000, " ")</f>
        <v xml:space="preserve"> </v>
      </c>
      <c r="M4971" s="308"/>
      <c r="N4971" s="215">
        <f t="shared" si="184"/>
        <v>1.5759522972335361E-4</v>
      </c>
      <c r="O4971" s="172" t="str">
        <f>IFERROR(IF(VLOOKUP($C4971,'MSCI Database'!$C:$R,2, FALSE)="","",VLOOKUP($C4971,'MSCI Database'!$C:$R,2, FALSE)),"")</f>
        <v>Utilities</v>
      </c>
      <c r="P4971" s="186" t="str">
        <f>IFERROR(IF(VLOOKUP($C4971,'MSCI Database'!$C:$R,3, FALSE)="","",VLOOKUP($C4971,'MSCI Database'!$C:$R,3, FALSE)),"")</f>
        <v>A</v>
      </c>
      <c r="Q4971" s="164" t="str">
        <f>IFERROR(IF(VLOOKUP($C4971,'MSCI Database'!$C:$R,4, FALSE)="","",VLOOKUP($C4971,'MSCI Database'!$C:$R,4, FALSE)),"")</f>
        <v>0</v>
      </c>
      <c r="R4971" s="164">
        <f>IFERROR(IF(VLOOKUP($C4971,'MSCI Database'!$C:$R,5, FALSE)="","",VLOOKUP($C4971,'MSCI Database'!$C:$R,5, FALSE)),"")</f>
        <v>6.5</v>
      </c>
      <c r="S4971" s="164">
        <f>IFERROR(IF(VLOOKUP($C4971,'MSCI Database'!$C:$R,6, FALSE)="","",VLOOKUP($C4971,'MSCI Database'!$C:$R,6, FALSE)),"")</f>
        <v>6.1</v>
      </c>
      <c r="T4971" s="211">
        <f>IFERROR(IF(VLOOKUP($C4971,'MSCI Database'!$C:$R,7, FALSE)="","",VLOOKUP($C4971,'MSCI Database'!$C:$R,7, FALSE)),"")</f>
        <v>5.9</v>
      </c>
      <c r="U4971" s="164">
        <f>IFERROR(IF(VLOOKUP($C4971,'MSCI Database'!$C:$R,8, FALSE)="","",VLOOKUP($C4971,'MSCI Database'!$C:$R,8, FALSE)),"")</f>
        <v>4.8</v>
      </c>
      <c r="V4971" s="175">
        <f>IFERROR(IF(VLOOKUP($C4971,'MSCI Database'!$C:$R,9, FALSE)="","",VLOOKUP($C4971,'MSCI Database'!$C:$R,9, FALSE)),"")</f>
        <v>5.7</v>
      </c>
      <c r="W4971" s="165">
        <f t="shared" ca="1" si="185"/>
        <v>0</v>
      </c>
      <c r="X4971" s="236">
        <f>IFERROR(IF(VLOOKUP($C4971,'MSCI Database'!$C:$R,10, FALSE)="","",VLOOKUP($C4971,'MSCI Database'!$C:$R,10, FALSE)),"")</f>
        <v>12312682</v>
      </c>
      <c r="Y4971" s="133" t="str">
        <f>IFERROR(IF(VLOOKUP($C4971,'MSCI Database'!$C:$R,11, FALSE)="","",VLOOKUP($C4971,'MSCI Database'!$C:$R,11, FALSE)),"")</f>
        <v>2019</v>
      </c>
      <c r="Z4971" s="133" t="str">
        <f>IFERROR(IF(VLOOKUP($C4971,'MSCI Database'!$C:$R,12, FALSE)="","",VLOOKUP($C4971,'MSCI Database'!$C:$R,12, FALSE)),"")</f>
        <v>Reported</v>
      </c>
      <c r="AA4971" s="202" t="str">
        <f>IFERROR(IF(VLOOKUP($C4971,'MSCI Database'!$C:$R,13, FALSE)="","",VLOOKUP($C4971,'MSCI Database'!$C:$R,13, FALSE)),"")</f>
        <v>Continued environmental footprint reduction, lacks in renewables uptake</v>
      </c>
    </row>
    <row r="4972" spans="1:27" s="130" customFormat="1" ht="15" hidden="1" customHeight="1" outlineLevel="1">
      <c r="A4972" s="130" t="s">
        <v>7279</v>
      </c>
      <c r="B4972" s="130" t="s">
        <v>7280</v>
      </c>
      <c r="C4972" s="130" t="s">
        <v>7281</v>
      </c>
      <c r="D4972" s="130" t="s">
        <v>12128</v>
      </c>
      <c r="E4972" s="130" t="s">
        <v>18690</v>
      </c>
      <c r="F4972" s="215">
        <v>1.473103795223271E-2</v>
      </c>
      <c r="G4972" s="132" t="str">
        <f ca="1">IFERROR(_xll.BQL($A4972, "cur_mkt_cap(currency=EUR)")/1000000, " ")</f>
        <v xml:space="preserve"> </v>
      </c>
      <c r="M4972" s="308"/>
      <c r="N4972" s="215">
        <f t="shared" si="184"/>
        <v>1.5642068950585868E-4</v>
      </c>
      <c r="O4972" s="172" t="str">
        <f>IFERROR(IF(VLOOKUP($C4972,'MSCI Database'!$C:$R,2, FALSE)="","",VLOOKUP($C4972,'MSCI Database'!$C:$R,2, FALSE)),"")</f>
        <v>Media &amp; Entertainment</v>
      </c>
      <c r="P4972" s="186" t="str">
        <f>IFERROR(IF(VLOOKUP($C4972,'MSCI Database'!$C:$R,3, FALSE)="","",VLOOKUP($C4972,'MSCI Database'!$C:$R,3, FALSE)),"")</f>
        <v>A</v>
      </c>
      <c r="Q4972" s="164" t="str">
        <f>IFERROR(IF(VLOOKUP($C4972,'MSCI Database'!$C:$R,4, FALSE)="","",VLOOKUP($C4972,'MSCI Database'!$C:$R,4, FALSE)),"")</f>
        <v>2</v>
      </c>
      <c r="R4972" s="164">
        <f>IFERROR(IF(VLOOKUP($C4972,'MSCI Database'!$C:$R,5, FALSE)="","",VLOOKUP($C4972,'MSCI Database'!$C:$R,5, FALSE)),"")</f>
        <v>6.9</v>
      </c>
      <c r="S4972" s="164">
        <f>IFERROR(IF(VLOOKUP($C4972,'MSCI Database'!$C:$R,6, FALSE)="","",VLOOKUP($C4972,'MSCI Database'!$C:$R,6, FALSE)),"")</f>
        <v>10</v>
      </c>
      <c r="T4972" s="211">
        <f>IFERROR(IF(VLOOKUP($C4972,'MSCI Database'!$C:$R,7, FALSE)="","",VLOOKUP($C4972,'MSCI Database'!$C:$R,7, FALSE)),"")</f>
        <v>5</v>
      </c>
      <c r="U4972" s="164">
        <f>IFERROR(IF(VLOOKUP($C4972,'MSCI Database'!$C:$R,8, FALSE)="","",VLOOKUP($C4972,'MSCI Database'!$C:$R,8, FALSE)),"")</f>
        <v>5.7</v>
      </c>
      <c r="V4972" s="175">
        <f>IFERROR(IF(VLOOKUP($C4972,'MSCI Database'!$C:$R,9, FALSE)="","",VLOOKUP($C4972,'MSCI Database'!$C:$R,9, FALSE)),"")</f>
        <v>5.6</v>
      </c>
      <c r="W4972" s="165">
        <f t="shared" ca="1" si="185"/>
        <v>0</v>
      </c>
      <c r="X4972" s="236">
        <f>IFERROR(IF(VLOOKUP($C4972,'MSCI Database'!$C:$R,10, FALSE)="","",VLOOKUP($C4972,'MSCI Database'!$C:$R,10, FALSE)),"")</f>
        <v>33158</v>
      </c>
      <c r="Y4972" s="133" t="str">
        <f>IFERROR(IF(VLOOKUP($C4972,'MSCI Database'!$C:$R,11, FALSE)="","",VLOOKUP($C4972,'MSCI Database'!$C:$R,11, FALSE)),"")</f>
        <v>2019</v>
      </c>
      <c r="Z4972" s="133" t="str">
        <f>IFERROR(IF(VLOOKUP($C4972,'MSCI Database'!$C:$R,12, FALSE)="","",VLOOKUP($C4972,'MSCI Database'!$C:$R,12, FALSE)),"")</f>
        <v>E.CSI</v>
      </c>
      <c r="AA4972" s="202" t="str">
        <f>IFERROR(IF(VLOOKUP($C4972,'MSCI Database'!$C:$R,13, FALSE)="","",VLOOKUP($C4972,'MSCI Database'!$C:$R,13, FALSE)),"")</f>
        <v>Improvements in human capital management and corporate governance practices drive rating upgrade</v>
      </c>
    </row>
    <row r="4973" spans="1:27" s="130" customFormat="1" ht="15" hidden="1" customHeight="1" outlineLevel="1">
      <c r="A4973" s="130" t="s">
        <v>632</v>
      </c>
      <c r="B4973" s="130" t="s">
        <v>633</v>
      </c>
      <c r="C4973" s="130" t="s">
        <v>634</v>
      </c>
      <c r="D4973" s="130" t="s">
        <v>18675</v>
      </c>
      <c r="E4973" s="130" t="s">
        <v>18673</v>
      </c>
      <c r="F4973" s="215">
        <v>1.8911083424110601E-3</v>
      </c>
      <c r="G4973" s="132" t="str">
        <f ca="1">IFERROR(_xll.BQL($A4973, "cur_mkt_cap(currency=EUR)")/1000000, " ")</f>
        <v xml:space="preserve"> </v>
      </c>
      <c r="M4973" s="308"/>
      <c r="N4973" s="215">
        <f t="shared" si="184"/>
        <v>2.0080626484665683E-5</v>
      </c>
      <c r="O4973" s="172" t="str">
        <f>IFERROR(IF(VLOOKUP($C4973,'MSCI Database'!$C:$R,2, FALSE)="","",VLOOKUP($C4973,'MSCI Database'!$C:$R,2, FALSE)),"")</f>
        <v>Transportation Infrastructure</v>
      </c>
      <c r="P4973" s="186" t="str">
        <f>IFERROR(IF(VLOOKUP($C4973,'MSCI Database'!$C:$R,3, FALSE)="","",VLOOKUP($C4973,'MSCI Database'!$C:$R,3, FALSE)),"")</f>
        <v>B</v>
      </c>
      <c r="Q4973" s="164" t="str">
        <f>IFERROR(IF(VLOOKUP($C4973,'MSCI Database'!$C:$R,4, FALSE)="","",VLOOKUP($C4973,'MSCI Database'!$C:$R,4, FALSE)),"")</f>
        <v>0</v>
      </c>
      <c r="R4973" s="164">
        <f>IFERROR(IF(VLOOKUP($C4973,'MSCI Database'!$C:$R,5, FALSE)="","",VLOOKUP($C4973,'MSCI Database'!$C:$R,5, FALSE)),"")</f>
        <v>1.7</v>
      </c>
      <c r="S4973" s="164">
        <f>IFERROR(IF(VLOOKUP($C4973,'MSCI Database'!$C:$R,6, FALSE)="","",VLOOKUP($C4973,'MSCI Database'!$C:$R,6, FALSE)),"")</f>
        <v>5.8</v>
      </c>
      <c r="T4973" s="211">
        <f>IFERROR(IF(VLOOKUP($C4973,'MSCI Database'!$C:$R,7, FALSE)="","",VLOOKUP($C4973,'MSCI Database'!$C:$R,7, FALSE)),"")</f>
        <v>3.3</v>
      </c>
      <c r="U4973" s="164">
        <f>IFERROR(IF(VLOOKUP($C4973,'MSCI Database'!$C:$R,8, FALSE)="","",VLOOKUP($C4973,'MSCI Database'!$C:$R,8, FALSE)),"")</f>
        <v>1.6</v>
      </c>
      <c r="V4973" s="175">
        <f>IFERROR(IF(VLOOKUP($C4973,'MSCI Database'!$C:$R,9, FALSE)="","",VLOOKUP($C4973,'MSCI Database'!$C:$R,9, FALSE)),"")</f>
        <v>3</v>
      </c>
      <c r="W4973" s="165">
        <f t="shared" ca="1" si="185"/>
        <v>0</v>
      </c>
      <c r="X4973" s="236">
        <f>IFERROR(IF(VLOOKUP($C4973,'MSCI Database'!$C:$R,10, FALSE)="","",VLOOKUP($C4973,'MSCI Database'!$C:$R,10, FALSE)),"")</f>
        <v>630586</v>
      </c>
      <c r="Y4973" s="133" t="str">
        <f>IFERROR(IF(VLOOKUP($C4973,'MSCI Database'!$C:$R,11, FALSE)="","",VLOOKUP($C4973,'MSCI Database'!$C:$R,11, FALSE)),"")</f>
        <v>2019</v>
      </c>
      <c r="Z4973" s="133" t="str">
        <f>IFERROR(IF(VLOOKUP($C4973,'MSCI Database'!$C:$R,12, FALSE)="","",VLOOKUP($C4973,'MSCI Database'!$C:$R,12, FALSE)),"")</f>
        <v>Reported</v>
      </c>
      <c r="AA4973" s="202" t="str">
        <f>IFERROR(IF(VLOOKUP($C4973,'MSCI Database'!$C:$R,13, FALSE)="","",VLOOKUP($C4973,'MSCI Database'!$C:$R,13, FALSE)),"")</f>
        <v>Board practice concerns and shareholder discontent at directors' re-election</v>
      </c>
    </row>
    <row r="4974" spans="1:27" s="130" customFormat="1" ht="15" hidden="1" customHeight="1" outlineLevel="1">
      <c r="A4974" s="130" t="s">
        <v>1258</v>
      </c>
      <c r="B4974" s="130" t="s">
        <v>1256</v>
      </c>
      <c r="C4974" s="130" t="s">
        <v>1259</v>
      </c>
      <c r="D4974" s="130" t="s">
        <v>18681</v>
      </c>
      <c r="E4974" s="130" t="s">
        <v>18673</v>
      </c>
      <c r="F4974" s="215">
        <v>1.5678064407130949E-2</v>
      </c>
      <c r="G4974" s="132" t="str">
        <f ca="1">IFERROR(_xll.BQL($A4974, "cur_mkt_cap(currency=EUR)")/1000000, " ")</f>
        <v xml:space="preserve"> </v>
      </c>
      <c r="M4974" s="308"/>
      <c r="N4974" s="215">
        <f t="shared" si="184"/>
        <v>1.6647663610893013E-4</v>
      </c>
      <c r="O4974" s="172" t="str">
        <f>IFERROR(IF(VLOOKUP($C4974,'MSCI Database'!$C:$R,2, FALSE)="","",VLOOKUP($C4974,'MSCI Database'!$C:$R,2, FALSE)),"")</f>
        <v>Industrial Machinery</v>
      </c>
      <c r="P4974" s="186" t="str">
        <f>IFERROR(IF(VLOOKUP($C4974,'MSCI Database'!$C:$R,3, FALSE)="","",VLOOKUP($C4974,'MSCI Database'!$C:$R,3, FALSE)),"")</f>
        <v>BB</v>
      </c>
      <c r="Q4974" s="164" t="str">
        <f>IFERROR(IF(VLOOKUP($C4974,'MSCI Database'!$C:$R,4, FALSE)="","",VLOOKUP($C4974,'MSCI Database'!$C:$R,4, FALSE)),"")</f>
        <v>0</v>
      </c>
      <c r="R4974" s="164">
        <f>IFERROR(IF(VLOOKUP($C4974,'MSCI Database'!$C:$R,5, FALSE)="","",VLOOKUP($C4974,'MSCI Database'!$C:$R,5, FALSE)),"")</f>
        <v>4.0999999999999996</v>
      </c>
      <c r="S4974" s="164">
        <f>IFERROR(IF(VLOOKUP($C4974,'MSCI Database'!$C:$R,6, FALSE)="","",VLOOKUP($C4974,'MSCI Database'!$C:$R,6, FALSE)),"")</f>
        <v>5.4</v>
      </c>
      <c r="T4974" s="211">
        <f>IFERROR(IF(VLOOKUP($C4974,'MSCI Database'!$C:$R,7, FALSE)="","",VLOOKUP($C4974,'MSCI Database'!$C:$R,7, FALSE)),"")</f>
        <v>4.7</v>
      </c>
      <c r="U4974" s="164">
        <f>IFERROR(IF(VLOOKUP($C4974,'MSCI Database'!$C:$R,8, FALSE)="","",VLOOKUP($C4974,'MSCI Database'!$C:$R,8, FALSE)),"")</f>
        <v>3.7</v>
      </c>
      <c r="V4974" s="175">
        <f>IFERROR(IF(VLOOKUP($C4974,'MSCI Database'!$C:$R,9, FALSE)="","",VLOOKUP($C4974,'MSCI Database'!$C:$R,9, FALSE)),"")</f>
        <v>4.5</v>
      </c>
      <c r="W4974" s="165">
        <f t="shared" ca="1" si="185"/>
        <v>0</v>
      </c>
      <c r="X4974" s="236">
        <f>IFERROR(IF(VLOOKUP($C4974,'MSCI Database'!$C:$R,10, FALSE)="","",VLOOKUP($C4974,'MSCI Database'!$C:$R,10, FALSE)),"")</f>
        <v>204745</v>
      </c>
      <c r="Y4974" s="133" t="str">
        <f>IFERROR(IF(VLOOKUP($C4974,'MSCI Database'!$C:$R,11, FALSE)="","",VLOOKUP($C4974,'MSCI Database'!$C:$R,11, FALSE)),"")</f>
        <v>2019</v>
      </c>
      <c r="Z4974" s="133" t="str">
        <f>IFERROR(IF(VLOOKUP($C4974,'MSCI Database'!$C:$R,12, FALSE)="","",VLOOKUP($C4974,'MSCI Database'!$C:$R,12, FALSE)),"")</f>
        <v>Reported</v>
      </c>
      <c r="AA4974" s="202" t="str">
        <f>IFERROR(IF(VLOOKUP($C4974,'MSCI Database'!$C:$R,13, FALSE)="","",VLOOKUP($C4974,'MSCI Database'!$C:$R,13, FALSE)),"")</f>
        <v>Market expansion opens opportunities but may elevate corruption risks</v>
      </c>
    </row>
    <row r="4975" spans="1:27" s="130" customFormat="1" ht="15" hidden="1" customHeight="1" outlineLevel="1">
      <c r="A4975" s="130" t="s">
        <v>1964</v>
      </c>
      <c r="B4975" s="130" t="s">
        <v>1965</v>
      </c>
      <c r="C4975" s="130" t="s">
        <v>1966</v>
      </c>
      <c r="D4975" s="130" t="s">
        <v>12129</v>
      </c>
      <c r="E4975" s="130" t="s">
        <v>12133</v>
      </c>
      <c r="F4975" s="215">
        <v>1.7108733083026201E-2</v>
      </c>
      <c r="G4975" s="132" t="str">
        <f ca="1">IFERROR(_xll.BQL($A4975, "cur_mkt_cap(currency=EUR)")/1000000, " ")</f>
        <v xml:space="preserve"> </v>
      </c>
      <c r="M4975" s="308"/>
      <c r="N4975" s="215">
        <f t="shared" si="184"/>
        <v>1.8166811015601526E-4</v>
      </c>
      <c r="O4975" s="172" t="str">
        <f>IFERROR(IF(VLOOKUP($C4975,'MSCI Database'!$C:$R,2, FALSE)="","",VLOOKUP($C4975,'MSCI Database'!$C:$R,2, FALSE)),"")</f>
        <v>Health Care Equipment &amp; Supplies</v>
      </c>
      <c r="P4975" s="186" t="str">
        <f>IFERROR(IF(VLOOKUP($C4975,'MSCI Database'!$C:$R,3, FALSE)="","",VLOOKUP($C4975,'MSCI Database'!$C:$R,3, FALSE)),"")</f>
        <v>BB</v>
      </c>
      <c r="Q4975" s="164" t="str">
        <f>IFERROR(IF(VLOOKUP($C4975,'MSCI Database'!$C:$R,4, FALSE)="","",VLOOKUP($C4975,'MSCI Database'!$C:$R,4, FALSE)),"")</f>
        <v>0</v>
      </c>
      <c r="R4975" s="164">
        <f>IFERROR(IF(VLOOKUP($C4975,'MSCI Database'!$C:$R,5, FALSE)="","",VLOOKUP($C4975,'MSCI Database'!$C:$R,5, FALSE)),"")</f>
        <v>3.2</v>
      </c>
      <c r="S4975" s="164">
        <f>IFERROR(IF(VLOOKUP($C4975,'MSCI Database'!$C:$R,6, FALSE)="","",VLOOKUP($C4975,'MSCI Database'!$C:$R,6, FALSE)),"")</f>
        <v>6.5</v>
      </c>
      <c r="T4975" s="211">
        <f>IFERROR(IF(VLOOKUP($C4975,'MSCI Database'!$C:$R,7, FALSE)="","",VLOOKUP($C4975,'MSCI Database'!$C:$R,7, FALSE)),"")</f>
        <v>4.8</v>
      </c>
      <c r="U4975" s="164">
        <f>IFERROR(IF(VLOOKUP($C4975,'MSCI Database'!$C:$R,8, FALSE)="","",VLOOKUP($C4975,'MSCI Database'!$C:$R,8, FALSE)),"")</f>
        <v>4.2</v>
      </c>
      <c r="V4975" s="175">
        <f>IFERROR(IF(VLOOKUP($C4975,'MSCI Database'!$C:$R,9, FALSE)="","",VLOOKUP($C4975,'MSCI Database'!$C:$R,9, FALSE)),"")</f>
        <v>4.5999999999999996</v>
      </c>
      <c r="W4975" s="165">
        <f t="shared" ca="1" si="185"/>
        <v>0</v>
      </c>
      <c r="X4975" s="236">
        <f>IFERROR(IF(VLOOKUP($C4975,'MSCI Database'!$C:$R,10, FALSE)="","",VLOOKUP($C4975,'MSCI Database'!$C:$R,10, FALSE)),"")</f>
        <v>296247</v>
      </c>
      <c r="Y4975" s="133" t="str">
        <f>IFERROR(IF(VLOOKUP($C4975,'MSCI Database'!$C:$R,11, FALSE)="","",VLOOKUP($C4975,'MSCI Database'!$C:$R,11, FALSE)),"")</f>
        <v>2019</v>
      </c>
      <c r="Z4975" s="133" t="str">
        <f>IFERROR(IF(VLOOKUP($C4975,'MSCI Database'!$C:$R,12, FALSE)="","",VLOOKUP($C4975,'MSCI Database'!$C:$R,12, FALSE)),"")</f>
        <v>E.Segmt-Moderate</v>
      </c>
      <c r="AA4975" s="202" t="str">
        <f>IFERROR(IF(VLOOKUP($C4975,'MSCI Database'!$C:$R,13, FALSE)="","",VLOOKUP($C4975,'MSCI Database'!$C:$R,13, FALSE)),"")</f>
        <v>Lags peers in overall governance; product quality issues persist</v>
      </c>
    </row>
    <row r="4976" spans="1:27" s="130" customFormat="1" ht="15" hidden="1" customHeight="1" outlineLevel="1">
      <c r="A4976" s="130" t="s">
        <v>5880</v>
      </c>
      <c r="B4976" s="130" t="s">
        <v>5881</v>
      </c>
      <c r="C4976" s="130" t="s">
        <v>5882</v>
      </c>
      <c r="D4976" s="130" t="s">
        <v>18680</v>
      </c>
      <c r="E4976" s="130" t="s">
        <v>18682</v>
      </c>
      <c r="F4976" s="215">
        <v>1.088806749135687E-2</v>
      </c>
      <c r="G4976" s="132" t="str">
        <f ca="1">IFERROR(_xll.BQL($A4976, "cur_mkt_cap(currency=EUR)")/1000000, " ")</f>
        <v xml:space="preserve"> </v>
      </c>
      <c r="M4976" s="308"/>
      <c r="N4976" s="215">
        <f t="shared" si="184"/>
        <v>1.1561432601741639E-4</v>
      </c>
      <c r="O4976" s="172" t="str">
        <f>IFERROR(IF(VLOOKUP($C4976,'MSCI Database'!$C:$R,2, FALSE)="","",VLOOKUP($C4976,'MSCI Database'!$C:$R,2, FALSE)),"")</f>
        <v>Casinos &amp; Gaming</v>
      </c>
      <c r="P4976" s="186" t="str">
        <f>IFERROR(IF(VLOOKUP($C4976,'MSCI Database'!$C:$R,3, FALSE)="","",VLOOKUP($C4976,'MSCI Database'!$C:$R,3, FALSE)),"")</f>
        <v>BB</v>
      </c>
      <c r="Q4976" s="164" t="str">
        <f>IFERROR(IF(VLOOKUP($C4976,'MSCI Database'!$C:$R,4, FALSE)="","",VLOOKUP($C4976,'MSCI Database'!$C:$R,4, FALSE)),"")</f>
        <v>0</v>
      </c>
      <c r="R4976" s="164">
        <f>IFERROR(IF(VLOOKUP($C4976,'MSCI Database'!$C:$R,5, FALSE)="","",VLOOKUP($C4976,'MSCI Database'!$C:$R,5, FALSE)),"")</f>
        <v>4.2</v>
      </c>
      <c r="S4976" s="164">
        <f>IFERROR(IF(VLOOKUP($C4976,'MSCI Database'!$C:$R,6, FALSE)="","",VLOOKUP($C4976,'MSCI Database'!$C:$R,6, FALSE)),"")</f>
        <v>3.7</v>
      </c>
      <c r="T4976" s="211">
        <f>IFERROR(IF(VLOOKUP($C4976,'MSCI Database'!$C:$R,7, FALSE)="","",VLOOKUP($C4976,'MSCI Database'!$C:$R,7, FALSE)),"")</f>
        <v>4.3</v>
      </c>
      <c r="U4976" s="164">
        <f>IFERROR(IF(VLOOKUP($C4976,'MSCI Database'!$C:$R,8, FALSE)="","",VLOOKUP($C4976,'MSCI Database'!$C:$R,8, FALSE)),"")</f>
        <v>3.6</v>
      </c>
      <c r="V4976" s="175">
        <f>IFERROR(IF(VLOOKUP($C4976,'MSCI Database'!$C:$R,9, FALSE)="","",VLOOKUP($C4976,'MSCI Database'!$C:$R,9, FALSE)),"")</f>
        <v>3.9</v>
      </c>
      <c r="W4976" s="165">
        <f t="shared" ca="1" si="185"/>
        <v>0</v>
      </c>
      <c r="X4976" s="236">
        <f>IFERROR(IF(VLOOKUP($C4976,'MSCI Database'!$C:$R,10, FALSE)="","",VLOOKUP($C4976,'MSCI Database'!$C:$R,10, FALSE)),"")</f>
        <v>95180</v>
      </c>
      <c r="Y4976" s="133" t="str">
        <f>IFERROR(IF(VLOOKUP($C4976,'MSCI Database'!$C:$R,11, FALSE)="","",VLOOKUP($C4976,'MSCI Database'!$C:$R,11, FALSE)),"")</f>
        <v>2019</v>
      </c>
      <c r="Z4976" s="133" t="str">
        <f>IFERROR(IF(VLOOKUP($C4976,'MSCI Database'!$C:$R,12, FALSE)="","",VLOOKUP($C4976,'MSCI Database'!$C:$R,12, FALSE)),"")</f>
        <v>Reported</v>
      </c>
      <c r="AA4976" s="202" t="str">
        <f>IFERROR(IF(VLOOKUP($C4976,'MSCI Database'!$C:$R,13, FALSE)="","",VLOOKUP($C4976,'MSCI Database'!$C:$R,13, FALSE)),"")</f>
        <v>Poor governance practices and gaps in responsible gambling efforts</v>
      </c>
    </row>
    <row r="4977" spans="1:27" s="130" customFormat="1" ht="15" hidden="1" customHeight="1" outlineLevel="1">
      <c r="A4977" s="130" t="s">
        <v>6371</v>
      </c>
      <c r="B4977" s="130" t="s">
        <v>6372</v>
      </c>
      <c r="C4977" s="130" t="s">
        <v>6373</v>
      </c>
      <c r="D4977" s="130" t="s">
        <v>12128</v>
      </c>
      <c r="E4977" s="130" t="s">
        <v>18688</v>
      </c>
      <c r="F4977" s="215">
        <v>1.459501517389802E-2</v>
      </c>
      <c r="G4977" s="132" t="str">
        <f ca="1">IFERROR(_xll.BQL($A4977, "cur_mkt_cap(currency=EUR)")/1000000, " ")</f>
        <v xml:space="preserve"> </v>
      </c>
      <c r="M4977" s="308"/>
      <c r="N4977" s="215">
        <f t="shared" si="184"/>
        <v>1.549763393626707E-4</v>
      </c>
      <c r="O4977" s="172" t="str">
        <f>IFERROR(IF(VLOOKUP($C4977,'MSCI Database'!$C:$R,2, FALSE)="","",VLOOKUP($C4977,'MSCI Database'!$C:$R,2, FALSE)),"")</f>
        <v>Asset Management &amp; Custody Banks</v>
      </c>
      <c r="P4977" s="186" t="str">
        <f>IFERROR(IF(VLOOKUP($C4977,'MSCI Database'!$C:$R,3, FALSE)="","",VLOOKUP($C4977,'MSCI Database'!$C:$R,3, FALSE)),"")</f>
        <v>B</v>
      </c>
      <c r="Q4977" s="164" t="str">
        <f>IFERROR(IF(VLOOKUP($C4977,'MSCI Database'!$C:$R,4, FALSE)="","",VLOOKUP($C4977,'MSCI Database'!$C:$R,4, FALSE)),"")</f>
        <v/>
      </c>
      <c r="R4977" s="164">
        <f>IFERROR(IF(VLOOKUP($C4977,'MSCI Database'!$C:$R,5, FALSE)="","",VLOOKUP($C4977,'MSCI Database'!$C:$R,5, FALSE)),"")</f>
        <v>1.5</v>
      </c>
      <c r="S4977" s="164">
        <f>IFERROR(IF(VLOOKUP($C4977,'MSCI Database'!$C:$R,6, FALSE)="","",VLOOKUP($C4977,'MSCI Database'!$C:$R,6, FALSE)),"")</f>
        <v>8.6999999999999993</v>
      </c>
      <c r="T4977" s="211">
        <f>IFERROR(IF(VLOOKUP($C4977,'MSCI Database'!$C:$R,7, FALSE)="","",VLOOKUP($C4977,'MSCI Database'!$C:$R,7, FALSE)),"")</f>
        <v>5.4</v>
      </c>
      <c r="U4977" s="164">
        <f>IFERROR(IF(VLOOKUP($C4977,'MSCI Database'!$C:$R,8, FALSE)="","",VLOOKUP($C4977,'MSCI Database'!$C:$R,8, FALSE)),"")</f>
        <v>1.9</v>
      </c>
      <c r="V4977" s="175">
        <f>IFERROR(IF(VLOOKUP($C4977,'MSCI Database'!$C:$R,9, FALSE)="","",VLOOKUP($C4977,'MSCI Database'!$C:$R,9, FALSE)),"")</f>
        <v>4.0999999999999996</v>
      </c>
      <c r="W4977" s="165">
        <f t="shared" ca="1" si="185"/>
        <v>0</v>
      </c>
      <c r="X4977" s="236">
        <f>IFERROR(IF(VLOOKUP($C4977,'MSCI Database'!$C:$R,10, FALSE)="","",VLOOKUP($C4977,'MSCI Database'!$C:$R,10, FALSE)),"")</f>
        <v>2786</v>
      </c>
      <c r="Y4977" s="133" t="str">
        <f>IFERROR(IF(VLOOKUP($C4977,'MSCI Database'!$C:$R,11, FALSE)="","",VLOOKUP($C4977,'MSCI Database'!$C:$R,11, FALSE)),"")</f>
        <v>2019</v>
      </c>
      <c r="Z4977" s="133" t="str">
        <f>IFERROR(IF(VLOOKUP($C4977,'MSCI Database'!$C:$R,12, FALSE)="","",VLOOKUP($C4977,'MSCI Database'!$C:$R,12, FALSE)),"")</f>
        <v>Reported</v>
      </c>
      <c r="AA4977" s="202" t="str">
        <f>IFERROR(IF(VLOOKUP($C4977,'MSCI Database'!$C:$R,13, FALSE)="","",VLOOKUP($C4977,'MSCI Database'!$C:$R,13, FALSE)),"")</f>
        <v>Weak corporate governance practices and human capital initiatives</v>
      </c>
    </row>
    <row r="4978" spans="1:27" s="130" customFormat="1" ht="15" hidden="1" customHeight="1" outlineLevel="1">
      <c r="A4978" s="130" t="s">
        <v>6598</v>
      </c>
      <c r="B4978" s="130" t="s">
        <v>6599</v>
      </c>
      <c r="C4978" s="130" t="s">
        <v>6600</v>
      </c>
      <c r="D4978" s="130" t="s">
        <v>12128</v>
      </c>
      <c r="E4978" s="130" t="s">
        <v>18674</v>
      </c>
      <c r="F4978" s="215">
        <v>1.4593334103065431E-2</v>
      </c>
      <c r="G4978" s="132" t="str">
        <f ca="1">IFERROR(_xll.BQL($A4978, "cur_mkt_cap(currency=EUR)")/1000000, " ")</f>
        <v xml:space="preserve"> </v>
      </c>
      <c r="M4978" s="308"/>
      <c r="N4978" s="215">
        <f t="shared" si="184"/>
        <v>1.5495848900755013E-4</v>
      </c>
      <c r="O4978" s="172" t="str">
        <f>IFERROR(IF(VLOOKUP($C4978,'MSCI Database'!$C:$R,2, FALSE)="","",VLOOKUP($C4978,'MSCI Database'!$C:$R,2, FALSE)),"")</f>
        <v>Food Products</v>
      </c>
      <c r="P4978" s="186" t="str">
        <f>IFERROR(IF(VLOOKUP($C4978,'MSCI Database'!$C:$R,3, FALSE)="","",VLOOKUP($C4978,'MSCI Database'!$C:$R,3, FALSE)),"")</f>
        <v>AA</v>
      </c>
      <c r="Q4978" s="164" t="str">
        <f>IFERROR(IF(VLOOKUP($C4978,'MSCI Database'!$C:$R,4, FALSE)="","",VLOOKUP($C4978,'MSCI Database'!$C:$R,4, FALSE)),"")</f>
        <v>0</v>
      </c>
      <c r="R4978" s="164">
        <f>IFERROR(IF(VLOOKUP($C4978,'MSCI Database'!$C:$R,5, FALSE)="","",VLOOKUP($C4978,'MSCI Database'!$C:$R,5, FALSE)),"")</f>
        <v>7.3</v>
      </c>
      <c r="S4978" s="164">
        <f>IFERROR(IF(VLOOKUP($C4978,'MSCI Database'!$C:$R,6, FALSE)="","",VLOOKUP($C4978,'MSCI Database'!$C:$R,6, FALSE)),"")</f>
        <v>4.4000000000000004</v>
      </c>
      <c r="T4978" s="211">
        <f>IFERROR(IF(VLOOKUP($C4978,'MSCI Database'!$C:$R,7, FALSE)="","",VLOOKUP($C4978,'MSCI Database'!$C:$R,7, FALSE)),"")</f>
        <v>5.7</v>
      </c>
      <c r="U4978" s="164">
        <f>IFERROR(IF(VLOOKUP($C4978,'MSCI Database'!$C:$R,8, FALSE)="","",VLOOKUP($C4978,'MSCI Database'!$C:$R,8, FALSE)),"")</f>
        <v>4.9000000000000004</v>
      </c>
      <c r="V4978" s="175">
        <f>IFERROR(IF(VLOOKUP($C4978,'MSCI Database'!$C:$R,9, FALSE)="","",VLOOKUP($C4978,'MSCI Database'!$C:$R,9, FALSE)),"")</f>
        <v>5</v>
      </c>
      <c r="W4978" s="165">
        <f t="shared" ca="1" si="185"/>
        <v>0</v>
      </c>
      <c r="X4978" s="236">
        <f>IFERROR(IF(VLOOKUP($C4978,'MSCI Database'!$C:$R,10, FALSE)="","",VLOOKUP($C4978,'MSCI Database'!$C:$R,10, FALSE)),"")</f>
        <v>649134</v>
      </c>
      <c r="Y4978" s="133" t="str">
        <f>IFERROR(IF(VLOOKUP($C4978,'MSCI Database'!$C:$R,11, FALSE)="","",VLOOKUP($C4978,'MSCI Database'!$C:$R,11, FALSE)),"")</f>
        <v>2019</v>
      </c>
      <c r="Z4978" s="133" t="str">
        <f>IFERROR(IF(VLOOKUP($C4978,'MSCI Database'!$C:$R,12, FALSE)="","",VLOOKUP($C4978,'MSCI Database'!$C:$R,12, FALSE)),"")</f>
        <v>Reported</v>
      </c>
      <c r="AA4978" s="202" t="str">
        <f>IFERROR(IF(VLOOKUP($C4978,'MSCI Database'!$C:$R,13, FALSE)="","",VLOOKUP($C4978,'MSCI Database'!$C:$R,13, FALSE)),"")</f>
        <v>Strong programs to mitigate environmental risks</v>
      </c>
    </row>
    <row r="4979" spans="1:27" s="130" customFormat="1" ht="15" hidden="1" customHeight="1" outlineLevel="1">
      <c r="A4979" s="130" t="s">
        <v>7063</v>
      </c>
      <c r="B4979" s="130" t="s">
        <v>7064</v>
      </c>
      <c r="C4979" s="130" t="s">
        <v>7065</v>
      </c>
      <c r="D4979" s="130" t="s">
        <v>12128</v>
      </c>
      <c r="E4979" s="130" t="s">
        <v>18688</v>
      </c>
      <c r="F4979" s="215">
        <v>1.458166722381574E-2</v>
      </c>
      <c r="G4979" s="132" t="str">
        <f ca="1">IFERROR(_xll.BQL($A4979, "cur_mkt_cap(currency=EUR)")/1000000, " ")</f>
        <v xml:space="preserve"> </v>
      </c>
      <c r="M4979" s="308"/>
      <c r="N4979" s="215">
        <f t="shared" si="184"/>
        <v>1.5483460491312747E-4</v>
      </c>
      <c r="O4979" s="172" t="str">
        <f>IFERROR(IF(VLOOKUP($C4979,'MSCI Database'!$C:$R,2, FALSE)="","",VLOOKUP($C4979,'MSCI Database'!$C:$R,2, FALSE)),"")</f>
        <v>Asset Management &amp; Custody Banks</v>
      </c>
      <c r="P4979" s="186" t="str">
        <f>IFERROR(IF(VLOOKUP($C4979,'MSCI Database'!$C:$R,3, FALSE)="","",VLOOKUP($C4979,'MSCI Database'!$C:$R,3, FALSE)),"")</f>
        <v>BBB</v>
      </c>
      <c r="Q4979" s="164" t="str">
        <f>IFERROR(IF(VLOOKUP($C4979,'MSCI Database'!$C:$R,4, FALSE)="","",VLOOKUP($C4979,'MSCI Database'!$C:$R,4, FALSE)),"")</f>
        <v>-1</v>
      </c>
      <c r="R4979" s="164">
        <f>IFERROR(IF(VLOOKUP($C4979,'MSCI Database'!$C:$R,5, FALSE)="","",VLOOKUP($C4979,'MSCI Database'!$C:$R,5, FALSE)),"")</f>
        <v>5.3</v>
      </c>
      <c r="S4979" s="164">
        <f>IFERROR(IF(VLOOKUP($C4979,'MSCI Database'!$C:$R,6, FALSE)="","",VLOOKUP($C4979,'MSCI Database'!$C:$R,6, FALSE)),"")</f>
        <v>8</v>
      </c>
      <c r="T4979" s="211">
        <f>IFERROR(IF(VLOOKUP($C4979,'MSCI Database'!$C:$R,7, FALSE)="","",VLOOKUP($C4979,'MSCI Database'!$C:$R,7, FALSE)),"")</f>
        <v>4.5</v>
      </c>
      <c r="U4979" s="164">
        <f>IFERROR(IF(VLOOKUP($C4979,'MSCI Database'!$C:$R,8, FALSE)="","",VLOOKUP($C4979,'MSCI Database'!$C:$R,8, FALSE)),"")</f>
        <v>4</v>
      </c>
      <c r="V4979" s="175">
        <f>IFERROR(IF(VLOOKUP($C4979,'MSCI Database'!$C:$R,9, FALSE)="","",VLOOKUP($C4979,'MSCI Database'!$C:$R,9, FALSE)),"")</f>
        <v>4.5</v>
      </c>
      <c r="W4979" s="165">
        <f t="shared" ca="1" si="185"/>
        <v>0</v>
      </c>
      <c r="X4979" s="236">
        <f>IFERROR(IF(VLOOKUP($C4979,'MSCI Database'!$C:$R,10, FALSE)="","",VLOOKUP($C4979,'MSCI Database'!$C:$R,10, FALSE)),"")</f>
        <v>38348</v>
      </c>
      <c r="Y4979" s="133" t="str">
        <f>IFERROR(IF(VLOOKUP($C4979,'MSCI Database'!$C:$R,11, FALSE)="","",VLOOKUP($C4979,'MSCI Database'!$C:$R,11, FALSE)),"")</f>
        <v>2019</v>
      </c>
      <c r="Z4979" s="133" t="str">
        <f>IFERROR(IF(VLOOKUP($C4979,'MSCI Database'!$C:$R,12, FALSE)="","",VLOOKUP($C4979,'MSCI Database'!$C:$R,12, FALSE)),"")</f>
        <v>Reported</v>
      </c>
      <c r="AA4979" s="202" t="str">
        <f>IFERROR(IF(VLOOKUP($C4979,'MSCI Database'!$C:$R,13, FALSE)="","",VLOOKUP($C4979,'MSCI Database'!$C:$R,13, FALSE)),"")</f>
        <v>Recent acquisition may pose talent management challenges</v>
      </c>
    </row>
    <row r="4980" spans="1:27" s="130" customFormat="1" ht="15" hidden="1" customHeight="1" outlineLevel="1">
      <c r="A4980" s="130" t="s">
        <v>2040</v>
      </c>
      <c r="B4980" s="130" t="s">
        <v>2041</v>
      </c>
      <c r="C4980" s="130" t="s">
        <v>2042</v>
      </c>
      <c r="D4980" s="130" t="s">
        <v>12130</v>
      </c>
      <c r="E4980" s="130" t="s">
        <v>18673</v>
      </c>
      <c r="F4980" s="215">
        <v>1.7032572524983958E-2</v>
      </c>
      <c r="G4980" s="132" t="str">
        <f ca="1">IFERROR(_xll.BQL($A4980, "cur_mkt_cap(currency=EUR)")/1000000, " ")</f>
        <v xml:space="preserve"> </v>
      </c>
      <c r="M4980" s="308"/>
      <c r="N4980" s="215">
        <f t="shared" si="184"/>
        <v>1.8085940359774367E-4</v>
      </c>
      <c r="O4980" s="172" t="str">
        <f>IFERROR(IF(VLOOKUP($C4980,'MSCI Database'!$C:$R,2, FALSE)="","",VLOOKUP($C4980,'MSCI Database'!$C:$R,2, FALSE)),"")</f>
        <v>Transportation Infrastructure</v>
      </c>
      <c r="P4980" s="186" t="str">
        <f>IFERROR(IF(VLOOKUP($C4980,'MSCI Database'!$C:$R,3, FALSE)="","",VLOOKUP($C4980,'MSCI Database'!$C:$R,3, FALSE)),"")</f>
        <v>A</v>
      </c>
      <c r="Q4980" s="164" t="str">
        <f>IFERROR(IF(VLOOKUP($C4980,'MSCI Database'!$C:$R,4, FALSE)="","",VLOOKUP($C4980,'MSCI Database'!$C:$R,4, FALSE)),"")</f>
        <v>0</v>
      </c>
      <c r="R4980" s="164">
        <f>IFERROR(IF(VLOOKUP($C4980,'MSCI Database'!$C:$R,5, FALSE)="","",VLOOKUP($C4980,'MSCI Database'!$C:$R,5, FALSE)),"")</f>
        <v>5.9</v>
      </c>
      <c r="S4980" s="164">
        <f>IFERROR(IF(VLOOKUP($C4980,'MSCI Database'!$C:$R,6, FALSE)="","",VLOOKUP($C4980,'MSCI Database'!$C:$R,6, FALSE)),"")</f>
        <v>9.1</v>
      </c>
      <c r="T4980" s="211">
        <f>IFERROR(IF(VLOOKUP($C4980,'MSCI Database'!$C:$R,7, FALSE)="","",VLOOKUP($C4980,'MSCI Database'!$C:$R,7, FALSE)),"")</f>
        <v>6.6</v>
      </c>
      <c r="U4980" s="164">
        <f>IFERROR(IF(VLOOKUP($C4980,'MSCI Database'!$C:$R,8, FALSE)="","",VLOOKUP($C4980,'MSCI Database'!$C:$R,8, FALSE)),"")</f>
        <v>3</v>
      </c>
      <c r="V4980" s="175">
        <f>IFERROR(IF(VLOOKUP($C4980,'MSCI Database'!$C:$R,9, FALSE)="","",VLOOKUP($C4980,'MSCI Database'!$C:$R,9, FALSE)),"")</f>
        <v>5.5</v>
      </c>
      <c r="W4980" s="165">
        <f t="shared" ca="1" si="185"/>
        <v>0</v>
      </c>
      <c r="X4980" s="236">
        <f>IFERROR(IF(VLOOKUP($C4980,'MSCI Database'!$C:$R,10, FALSE)="","",VLOOKUP($C4980,'MSCI Database'!$C:$R,10, FALSE)),"")</f>
        <v>212196</v>
      </c>
      <c r="Y4980" s="133" t="str">
        <f>IFERROR(IF(VLOOKUP($C4980,'MSCI Database'!$C:$R,11, FALSE)="","",VLOOKUP($C4980,'MSCI Database'!$C:$R,11, FALSE)),"")</f>
        <v>2019</v>
      </c>
      <c r="Z4980" s="133" t="str">
        <f>IFERROR(IF(VLOOKUP($C4980,'MSCI Database'!$C:$R,12, FALSE)="","",VLOOKUP($C4980,'MSCI Database'!$C:$R,12, FALSE)),"")</f>
        <v>Reported</v>
      </c>
      <c r="AA4980" s="202" t="str">
        <f>IFERROR(IF(VLOOKUP($C4980,'MSCI Database'!$C:$R,13, FALSE)="","",VLOOKUP($C4980,'MSCI Database'!$C:$R,13, FALSE)),"")</f>
        <v>Strong biodiversity and noise management initiatives</v>
      </c>
    </row>
    <row r="4981" spans="1:27" s="130" customFormat="1" ht="15" hidden="1" customHeight="1" outlineLevel="1">
      <c r="A4981" s="130" t="s">
        <v>2692</v>
      </c>
      <c r="B4981" s="130" t="s">
        <v>2693</v>
      </c>
      <c r="C4981" s="130" t="s">
        <v>2694</v>
      </c>
      <c r="D4981" s="130" t="s">
        <v>18686</v>
      </c>
      <c r="E4981" s="130" t="s">
        <v>18673</v>
      </c>
      <c r="F4981" s="215">
        <v>1.9844889479789001E-2</v>
      </c>
      <c r="G4981" s="132" t="str">
        <f ca="1">IFERROR(_xll.BQL($A4981, "cur_mkt_cap(currency=EUR)")/1000000, " ")</f>
        <v xml:space="preserve"> </v>
      </c>
      <c r="M4981" s="308"/>
      <c r="N4981" s="215">
        <f t="shared" si="184"/>
        <v>2.1072183139177073E-4</v>
      </c>
      <c r="O4981" s="172" t="str">
        <f>IFERROR(IF(VLOOKUP($C4981,'MSCI Database'!$C:$R,2, FALSE)="","",VLOOKUP($C4981,'MSCI Database'!$C:$R,2, FALSE)),"")</f>
        <v>Industrial Conglomerates</v>
      </c>
      <c r="P4981" s="186" t="str">
        <f>IFERROR(IF(VLOOKUP($C4981,'MSCI Database'!$C:$R,3, FALSE)="","",VLOOKUP($C4981,'MSCI Database'!$C:$R,3, FALSE)),"")</f>
        <v>BB</v>
      </c>
      <c r="Q4981" s="164" t="str">
        <f>IFERROR(IF(VLOOKUP($C4981,'MSCI Database'!$C:$R,4, FALSE)="","",VLOOKUP($C4981,'MSCI Database'!$C:$R,4, FALSE)),"")</f>
        <v>0</v>
      </c>
      <c r="R4981" s="164">
        <f>IFERROR(IF(VLOOKUP($C4981,'MSCI Database'!$C:$R,5, FALSE)="","",VLOOKUP($C4981,'MSCI Database'!$C:$R,5, FALSE)),"")</f>
        <v>3.1</v>
      </c>
      <c r="S4981" s="164">
        <f>IFERROR(IF(VLOOKUP($C4981,'MSCI Database'!$C:$R,6, FALSE)="","",VLOOKUP($C4981,'MSCI Database'!$C:$R,6, FALSE)),"")</f>
        <v>4.2</v>
      </c>
      <c r="T4981" s="211">
        <f>IFERROR(IF(VLOOKUP($C4981,'MSCI Database'!$C:$R,7, FALSE)="","",VLOOKUP($C4981,'MSCI Database'!$C:$R,7, FALSE)),"")</f>
        <v>4</v>
      </c>
      <c r="U4981" s="164">
        <f>IFERROR(IF(VLOOKUP($C4981,'MSCI Database'!$C:$R,8, FALSE)="","",VLOOKUP($C4981,'MSCI Database'!$C:$R,8, FALSE)),"")</f>
        <v>6.5</v>
      </c>
      <c r="V4981" s="175">
        <f>IFERROR(IF(VLOOKUP($C4981,'MSCI Database'!$C:$R,9, FALSE)="","",VLOOKUP($C4981,'MSCI Database'!$C:$R,9, FALSE)),"")</f>
        <v>4.9000000000000004</v>
      </c>
      <c r="W4981" s="165">
        <f t="shared" ca="1" si="185"/>
        <v>0</v>
      </c>
      <c r="X4981" s="236">
        <f>IFERROR(IF(VLOOKUP($C4981,'MSCI Database'!$C:$R,10, FALSE)="","",VLOOKUP($C4981,'MSCI Database'!$C:$R,10, FALSE)),"")</f>
        <v>1028490</v>
      </c>
      <c r="Y4981" s="133" t="str">
        <f>IFERROR(IF(VLOOKUP($C4981,'MSCI Database'!$C:$R,11, FALSE)="","",VLOOKUP($C4981,'MSCI Database'!$C:$R,11, FALSE)),"")</f>
        <v>2019</v>
      </c>
      <c r="Z4981" s="133" t="str">
        <f>IFERROR(IF(VLOOKUP($C4981,'MSCI Database'!$C:$R,12, FALSE)="","",VLOOKUP($C4981,'MSCI Database'!$C:$R,12, FALSE)),"")</f>
        <v>Reported</v>
      </c>
      <c r="AA4981" s="202" t="str">
        <f>IFERROR(IF(VLOOKUP($C4981,'MSCI Database'!$C:$R,13, FALSE)="","",VLOOKUP($C4981,'MSCI Database'!$C:$R,13, FALSE)),"")</f>
        <v>Strong corporate governance performance but limited cleantech initiatives</v>
      </c>
    </row>
    <row r="4982" spans="1:27" s="130" customFormat="1" ht="15" hidden="1" customHeight="1" outlineLevel="1">
      <c r="A4982" s="130" t="s">
        <v>452</v>
      </c>
      <c r="B4982" s="130" t="s">
        <v>453</v>
      </c>
      <c r="C4982" s="130" t="s">
        <v>454</v>
      </c>
      <c r="D4982" s="130" t="s">
        <v>18679</v>
      </c>
      <c r="E4982" s="130" t="s">
        <v>12133</v>
      </c>
      <c r="F4982" s="215">
        <v>1.101081352518783E-2</v>
      </c>
      <c r="G4982" s="132" t="str">
        <f ca="1">IFERROR(_xll.BQL($A4982, "cur_mkt_cap(currency=EUR)")/1000000, " ")</f>
        <v xml:space="preserve"> </v>
      </c>
      <c r="M4982" s="308"/>
      <c r="N4982" s="215">
        <f t="shared" si="184"/>
        <v>1.1691769780345122E-4</v>
      </c>
      <c r="O4982" s="172" t="str">
        <f>IFERROR(IF(VLOOKUP($C4982,'MSCI Database'!$C:$R,2, FALSE)="","",VLOOKUP($C4982,'MSCI Database'!$C:$R,2, FALSE)),"")</f>
        <v>Health Care Providers &amp; Services</v>
      </c>
      <c r="P4982" s="186" t="str">
        <f>IFERROR(IF(VLOOKUP($C4982,'MSCI Database'!$C:$R,3, FALSE)="","",VLOOKUP($C4982,'MSCI Database'!$C:$R,3, FALSE)),"")</f>
        <v>AA</v>
      </c>
      <c r="Q4982" s="164" t="str">
        <f>IFERROR(IF(VLOOKUP($C4982,'MSCI Database'!$C:$R,4, FALSE)="","",VLOOKUP($C4982,'MSCI Database'!$C:$R,4, FALSE)),"")</f>
        <v>0</v>
      </c>
      <c r="R4982" s="164">
        <f>IFERROR(IF(VLOOKUP($C4982,'MSCI Database'!$C:$R,5, FALSE)="","",VLOOKUP($C4982,'MSCI Database'!$C:$R,5, FALSE)),"")</f>
        <v>8.1</v>
      </c>
      <c r="S4982" s="164">
        <f>IFERROR(IF(VLOOKUP($C4982,'MSCI Database'!$C:$R,6, FALSE)="","",VLOOKUP($C4982,'MSCI Database'!$C:$R,6, FALSE)),"")</f>
        <v>8</v>
      </c>
      <c r="T4982" s="211">
        <f>IFERROR(IF(VLOOKUP($C4982,'MSCI Database'!$C:$R,7, FALSE)="","",VLOOKUP($C4982,'MSCI Database'!$C:$R,7, FALSE)),"")</f>
        <v>6</v>
      </c>
      <c r="U4982" s="164">
        <f>IFERROR(IF(VLOOKUP($C4982,'MSCI Database'!$C:$R,8, FALSE)="","",VLOOKUP($C4982,'MSCI Database'!$C:$R,8, FALSE)),"")</f>
        <v>6.8</v>
      </c>
      <c r="V4982" s="175">
        <f>IFERROR(IF(VLOOKUP($C4982,'MSCI Database'!$C:$R,9, FALSE)="","",VLOOKUP($C4982,'MSCI Database'!$C:$R,9, FALSE)),"")</f>
        <v>6.4</v>
      </c>
      <c r="W4982" s="165">
        <f t="shared" ca="1" si="185"/>
        <v>0</v>
      </c>
      <c r="X4982" s="236">
        <f>IFERROR(IF(VLOOKUP($C4982,'MSCI Database'!$C:$R,10, FALSE)="","",VLOOKUP($C4982,'MSCI Database'!$C:$R,10, FALSE)),"")</f>
        <v>218104</v>
      </c>
      <c r="Y4982" s="133" t="str">
        <f>IFERROR(IF(VLOOKUP($C4982,'MSCI Database'!$C:$R,11, FALSE)="","",VLOOKUP($C4982,'MSCI Database'!$C:$R,11, FALSE)),"")</f>
        <v>2019</v>
      </c>
      <c r="Z4982" s="133" t="str">
        <f>IFERROR(IF(VLOOKUP($C4982,'MSCI Database'!$C:$R,12, FALSE)="","",VLOOKUP($C4982,'MSCI Database'!$C:$R,12, FALSE)),"")</f>
        <v>E.CSI</v>
      </c>
      <c r="AA4982" s="202" t="str">
        <f>IFERROR(IF(VLOOKUP($C4982,'MSCI Database'!$C:$R,13, FALSE)="","",VLOOKUP($C4982,'MSCI Database'!$C:$R,13, FALSE)),"")</f>
        <v>Strong corporate governance structure; lags peers in labor-management practices</v>
      </c>
    </row>
    <row r="4983" spans="1:27" s="130" customFormat="1" ht="15" hidden="1" customHeight="1" outlineLevel="1">
      <c r="A4983" s="130" t="s">
        <v>6641</v>
      </c>
      <c r="B4983" s="130" t="s">
        <v>6642</v>
      </c>
      <c r="C4983" s="130" t="s">
        <v>6643</v>
      </c>
      <c r="D4983" s="130" t="s">
        <v>12128</v>
      </c>
      <c r="E4983" s="130" t="s">
        <v>18689</v>
      </c>
      <c r="F4983" s="215">
        <v>1.4399606943057639E-2</v>
      </c>
      <c r="G4983" s="132" t="str">
        <f ca="1">IFERROR(_xll.BQL($A4983, "cur_mkt_cap(currency=EUR)")/1000000, " ")</f>
        <v xml:space="preserve"> </v>
      </c>
      <c r="M4983" s="308"/>
      <c r="N4983" s="215">
        <f t="shared" si="184"/>
        <v>1.5290140816622097E-4</v>
      </c>
      <c r="O4983" s="172" t="str">
        <f>IFERROR(IF(VLOOKUP($C4983,'MSCI Database'!$C:$R,2, FALSE)="","",VLOOKUP($C4983,'MSCI Database'!$C:$R,2, FALSE)),"")</f>
        <v>Software &amp; Services</v>
      </c>
      <c r="P4983" s="186" t="str">
        <f>IFERROR(IF(VLOOKUP($C4983,'MSCI Database'!$C:$R,3, FALSE)="","",VLOOKUP($C4983,'MSCI Database'!$C:$R,3, FALSE)),"")</f>
        <v>BB</v>
      </c>
      <c r="Q4983" s="164" t="str">
        <f>IFERROR(IF(VLOOKUP($C4983,'MSCI Database'!$C:$R,4, FALSE)="","",VLOOKUP($C4983,'MSCI Database'!$C:$R,4, FALSE)),"")</f>
        <v>-1</v>
      </c>
      <c r="R4983" s="164">
        <f>IFERROR(IF(VLOOKUP($C4983,'MSCI Database'!$C:$R,5, FALSE)="","",VLOOKUP($C4983,'MSCI Database'!$C:$R,5, FALSE)),"")</f>
        <v>4.0999999999999996</v>
      </c>
      <c r="S4983" s="164">
        <f>IFERROR(IF(VLOOKUP($C4983,'MSCI Database'!$C:$R,6, FALSE)="","",VLOOKUP($C4983,'MSCI Database'!$C:$R,6, FALSE)),"")</f>
        <v>4.0999999999999996</v>
      </c>
      <c r="T4983" s="211">
        <f>IFERROR(IF(VLOOKUP($C4983,'MSCI Database'!$C:$R,7, FALSE)="","",VLOOKUP($C4983,'MSCI Database'!$C:$R,7, FALSE)),"")</f>
        <v>6.1</v>
      </c>
      <c r="U4983" s="164">
        <f>IFERROR(IF(VLOOKUP($C4983,'MSCI Database'!$C:$R,8, FALSE)="","",VLOOKUP($C4983,'MSCI Database'!$C:$R,8, FALSE)),"")</f>
        <v>4.3</v>
      </c>
      <c r="V4983" s="175">
        <f>IFERROR(IF(VLOOKUP($C4983,'MSCI Database'!$C:$R,9, FALSE)="","",VLOOKUP($C4983,'MSCI Database'!$C:$R,9, FALSE)),"")</f>
        <v>5.0999999999999996</v>
      </c>
      <c r="W4983" s="165">
        <f t="shared" ca="1" si="185"/>
        <v>0</v>
      </c>
      <c r="X4983" s="236">
        <f>IFERROR(IF(VLOOKUP($C4983,'MSCI Database'!$C:$R,10, FALSE)="","",VLOOKUP($C4983,'MSCI Database'!$C:$R,10, FALSE)),"")</f>
        <v>10452</v>
      </c>
      <c r="Y4983" s="133" t="str">
        <f>IFERROR(IF(VLOOKUP($C4983,'MSCI Database'!$C:$R,11, FALSE)="","",VLOOKUP($C4983,'MSCI Database'!$C:$R,11, FALSE)),"")</f>
        <v>2019</v>
      </c>
      <c r="Z4983" s="133" t="str">
        <f>IFERROR(IF(VLOOKUP($C4983,'MSCI Database'!$C:$R,12, FALSE)="","",VLOOKUP($C4983,'MSCI Database'!$C:$R,12, FALSE)),"")</f>
        <v>E.Segmt-Moderately High</v>
      </c>
      <c r="AA4983" s="202" t="str">
        <f>IFERROR(IF(VLOOKUP($C4983,'MSCI Database'!$C:$R,13, FALSE)="","",VLOOKUP($C4983,'MSCI Database'!$C:$R,13, FALSE)),"")</f>
        <v/>
      </c>
    </row>
    <row r="4984" spans="1:27" s="130" customFormat="1" ht="15" hidden="1" customHeight="1" outlineLevel="1">
      <c r="A4984" s="130" t="s">
        <v>6393</v>
      </c>
      <c r="B4984" s="130" t="s">
        <v>6394</v>
      </c>
      <c r="C4984" s="130" t="s">
        <v>6395</v>
      </c>
      <c r="D4984" s="130" t="s">
        <v>12128</v>
      </c>
      <c r="E4984" s="130" t="s">
        <v>18689</v>
      </c>
      <c r="F4984" s="215">
        <v>1.435336511158276E-2</v>
      </c>
      <c r="G4984" s="132" t="str">
        <f ca="1">IFERROR(_xll.BQL($A4984, "cur_mkt_cap(currency=EUR)")/1000000, " ")</f>
        <v xml:space="preserve"> </v>
      </c>
      <c r="M4984" s="308"/>
      <c r="N4984" s="215">
        <f t="shared" si="184"/>
        <v>1.5241039190607905E-4</v>
      </c>
      <c r="O4984" s="172" t="str">
        <f>IFERROR(IF(VLOOKUP($C4984,'MSCI Database'!$C:$R,2, FALSE)="","",VLOOKUP($C4984,'MSCI Database'!$C:$R,2, FALSE)),"")</f>
        <v>Electronic Equipment, Instruments &amp; Components</v>
      </c>
      <c r="P4984" s="186" t="str">
        <f>IFERROR(IF(VLOOKUP($C4984,'MSCI Database'!$C:$R,3, FALSE)="","",VLOOKUP($C4984,'MSCI Database'!$C:$R,3, FALSE)),"")</f>
        <v>BB</v>
      </c>
      <c r="Q4984" s="164" t="str">
        <f>IFERROR(IF(VLOOKUP($C4984,'MSCI Database'!$C:$R,4, FALSE)="","",VLOOKUP($C4984,'MSCI Database'!$C:$R,4, FALSE)),"")</f>
        <v>-1</v>
      </c>
      <c r="R4984" s="164">
        <f>IFERROR(IF(VLOOKUP($C4984,'MSCI Database'!$C:$R,5, FALSE)="","",VLOOKUP($C4984,'MSCI Database'!$C:$R,5, FALSE)),"")</f>
        <v>3.1</v>
      </c>
      <c r="S4984" s="164">
        <f>IFERROR(IF(VLOOKUP($C4984,'MSCI Database'!$C:$R,6, FALSE)="","",VLOOKUP($C4984,'MSCI Database'!$C:$R,6, FALSE)),"")</f>
        <v>3.7</v>
      </c>
      <c r="T4984" s="211">
        <f>IFERROR(IF(VLOOKUP($C4984,'MSCI Database'!$C:$R,7, FALSE)="","",VLOOKUP($C4984,'MSCI Database'!$C:$R,7, FALSE)),"")</f>
        <v>5</v>
      </c>
      <c r="U4984" s="164">
        <f>IFERROR(IF(VLOOKUP($C4984,'MSCI Database'!$C:$R,8, FALSE)="","",VLOOKUP($C4984,'MSCI Database'!$C:$R,8, FALSE)),"")</f>
        <v>3.3</v>
      </c>
      <c r="V4984" s="175">
        <f>IFERROR(IF(VLOOKUP($C4984,'MSCI Database'!$C:$R,9, FALSE)="","",VLOOKUP($C4984,'MSCI Database'!$C:$R,9, FALSE)),"")</f>
        <v>4</v>
      </c>
      <c r="W4984" s="165">
        <f t="shared" ca="1" si="185"/>
        <v>0</v>
      </c>
      <c r="X4984" s="236">
        <f>IFERROR(IF(VLOOKUP($C4984,'MSCI Database'!$C:$R,10, FALSE)="","",VLOOKUP($C4984,'MSCI Database'!$C:$R,10, FALSE)),"")</f>
        <v>29229</v>
      </c>
      <c r="Y4984" s="133" t="str">
        <f>IFERROR(IF(VLOOKUP($C4984,'MSCI Database'!$C:$R,11, FALSE)="","",VLOOKUP($C4984,'MSCI Database'!$C:$R,11, FALSE)),"")</f>
        <v>2019</v>
      </c>
      <c r="Z4984" s="133" t="str">
        <f>IFERROR(IF(VLOOKUP($C4984,'MSCI Database'!$C:$R,12, FALSE)="","",VLOOKUP($C4984,'MSCI Database'!$C:$R,12, FALSE)),"")</f>
        <v>E.CSI</v>
      </c>
      <c r="AA4984" s="202" t="str">
        <f>IFERROR(IF(VLOOKUP($C4984,'MSCI Database'!$C:$R,13, FALSE)="","",VLOOKUP($C4984,'MSCI Database'!$C:$R,13, FALSE)),"")</f>
        <v>Issues on pay practices weigh on the rating</v>
      </c>
    </row>
    <row r="4985" spans="1:27" s="130" customFormat="1" ht="15" hidden="1" customHeight="1" outlineLevel="1">
      <c r="A4985" s="130" t="s">
        <v>5862</v>
      </c>
      <c r="B4985" s="130" t="s">
        <v>5863</v>
      </c>
      <c r="C4985" s="130" t="s">
        <v>5864</v>
      </c>
      <c r="D4985" s="130" t="s">
        <v>18680</v>
      </c>
      <c r="E4985" s="130" t="s">
        <v>18674</v>
      </c>
      <c r="F4985" s="215">
        <v>1.072685186974384E-2</v>
      </c>
      <c r="G4985" s="132" t="str">
        <f ca="1">IFERROR(_xll.BQL($A4985, "cur_mkt_cap(currency=EUR)")/1000000, " ")</f>
        <v xml:space="preserve"> </v>
      </c>
      <c r="M4985" s="308"/>
      <c r="N4985" s="215">
        <f t="shared" si="184"/>
        <v>1.1390246709928744E-4</v>
      </c>
      <c r="O4985" s="172" t="str">
        <f>IFERROR(IF(VLOOKUP($C4985,'MSCI Database'!$C:$R,2, FALSE)="","",VLOOKUP($C4985,'MSCI Database'!$C:$R,2, FALSE)),"")</f>
        <v>Food Products</v>
      </c>
      <c r="P4985" s="186" t="str">
        <f>IFERROR(IF(VLOOKUP($C4985,'MSCI Database'!$C:$R,3, FALSE)="","",VLOOKUP($C4985,'MSCI Database'!$C:$R,3, FALSE)),"")</f>
        <v>BBB</v>
      </c>
      <c r="Q4985" s="164" t="str">
        <f>IFERROR(IF(VLOOKUP($C4985,'MSCI Database'!$C:$R,4, FALSE)="","",VLOOKUP($C4985,'MSCI Database'!$C:$R,4, FALSE)),"")</f>
        <v>0</v>
      </c>
      <c r="R4985" s="164">
        <f>IFERROR(IF(VLOOKUP($C4985,'MSCI Database'!$C:$R,5, FALSE)="","",VLOOKUP($C4985,'MSCI Database'!$C:$R,5, FALSE)),"")</f>
        <v>4.3</v>
      </c>
      <c r="S4985" s="164">
        <f>IFERROR(IF(VLOOKUP($C4985,'MSCI Database'!$C:$R,6, FALSE)="","",VLOOKUP($C4985,'MSCI Database'!$C:$R,6, FALSE)),"")</f>
        <v>3.7</v>
      </c>
      <c r="T4985" s="211">
        <f>IFERROR(IF(VLOOKUP($C4985,'MSCI Database'!$C:$R,7, FALSE)="","",VLOOKUP($C4985,'MSCI Database'!$C:$R,7, FALSE)),"")</f>
        <v>4</v>
      </c>
      <c r="U4985" s="164">
        <f>IFERROR(IF(VLOOKUP($C4985,'MSCI Database'!$C:$R,8, FALSE)="","",VLOOKUP($C4985,'MSCI Database'!$C:$R,8, FALSE)),"")</f>
        <v>5.6</v>
      </c>
      <c r="V4985" s="175">
        <f>IFERROR(IF(VLOOKUP($C4985,'MSCI Database'!$C:$R,9, FALSE)="","",VLOOKUP($C4985,'MSCI Database'!$C:$R,9, FALSE)),"")</f>
        <v>4.4000000000000004</v>
      </c>
      <c r="W4985" s="165">
        <f t="shared" ca="1" si="185"/>
        <v>0</v>
      </c>
      <c r="X4985" s="236">
        <f>IFERROR(IF(VLOOKUP($C4985,'MSCI Database'!$C:$R,10, FALSE)="","",VLOOKUP($C4985,'MSCI Database'!$C:$R,10, FALSE)),"")</f>
        <v>5636765</v>
      </c>
      <c r="Y4985" s="133" t="str">
        <f>IFERROR(IF(VLOOKUP($C4985,'MSCI Database'!$C:$R,11, FALSE)="","",VLOOKUP($C4985,'MSCI Database'!$C:$R,11, FALSE)),"")</f>
        <v>2019</v>
      </c>
      <c r="Z4985" s="133" t="str">
        <f>IFERROR(IF(VLOOKUP($C4985,'MSCI Database'!$C:$R,12, FALSE)="","",VLOOKUP($C4985,'MSCI Database'!$C:$R,12, FALSE)),"")</f>
        <v>Reported</v>
      </c>
      <c r="AA4985" s="202" t="str">
        <f>IFERROR(IF(VLOOKUP($C4985,'MSCI Database'!$C:$R,13, FALSE)="","",VLOOKUP($C4985,'MSCI Database'!$C:$R,13, FALSE)),"")</f>
        <v>Exit from High Carbon Stock Approach Steering Committee criticized by environmental groups</v>
      </c>
    </row>
    <row r="4986" spans="1:27" s="130" customFormat="1" ht="15" hidden="1" customHeight="1" outlineLevel="1">
      <c r="A4986" s="130" t="s">
        <v>2356</v>
      </c>
      <c r="B4986" s="130" t="s">
        <v>2357</v>
      </c>
      <c r="C4986" s="130" t="s">
        <v>2358</v>
      </c>
      <c r="D4986" s="130" t="s">
        <v>12131</v>
      </c>
      <c r="E4986" s="130" t="s">
        <v>18673</v>
      </c>
      <c r="F4986" s="215">
        <v>1.682923570776745E-2</v>
      </c>
      <c r="G4986" s="132" t="str">
        <f ca="1">IFERROR(_xll.BQL($A4986, "cur_mkt_cap(currency=EUR)")/1000000, " ")</f>
        <v xml:space="preserve"> </v>
      </c>
      <c r="M4986" s="308"/>
      <c r="N4986" s="215">
        <f t="shared" si="184"/>
        <v>1.7870028315734643E-4</v>
      </c>
      <c r="O4986" s="172" t="str">
        <f>IFERROR(IF(VLOOKUP($C4986,'MSCI Database'!$C:$R,2, FALSE)="","",VLOOKUP($C4986,'MSCI Database'!$C:$R,2, FALSE)),"")</f>
        <v>Transportation Infrastructure</v>
      </c>
      <c r="P4986" s="186" t="str">
        <f>IFERROR(IF(VLOOKUP($C4986,'MSCI Database'!$C:$R,3, FALSE)="","",VLOOKUP($C4986,'MSCI Database'!$C:$R,3, FALSE)),"")</f>
        <v>A</v>
      </c>
      <c r="Q4986" s="164" t="str">
        <f>IFERROR(IF(VLOOKUP($C4986,'MSCI Database'!$C:$R,4, FALSE)="","",VLOOKUP($C4986,'MSCI Database'!$C:$R,4, FALSE)),"")</f>
        <v>-2</v>
      </c>
      <c r="R4986" s="164">
        <f>IFERROR(IF(VLOOKUP($C4986,'MSCI Database'!$C:$R,5, FALSE)="","",VLOOKUP($C4986,'MSCI Database'!$C:$R,5, FALSE)),"")</f>
        <v>6.5</v>
      </c>
      <c r="S4986" s="164">
        <f>IFERROR(IF(VLOOKUP($C4986,'MSCI Database'!$C:$R,6, FALSE)="","",VLOOKUP($C4986,'MSCI Database'!$C:$R,6, FALSE)),"")</f>
        <v>6.8</v>
      </c>
      <c r="T4986" s="211">
        <f>IFERROR(IF(VLOOKUP($C4986,'MSCI Database'!$C:$R,7, FALSE)="","",VLOOKUP($C4986,'MSCI Database'!$C:$R,7, FALSE)),"")</f>
        <v>5.2</v>
      </c>
      <c r="U4986" s="164">
        <f>IFERROR(IF(VLOOKUP($C4986,'MSCI Database'!$C:$R,8, FALSE)="","",VLOOKUP($C4986,'MSCI Database'!$C:$R,8, FALSE)),"")</f>
        <v>6.1</v>
      </c>
      <c r="V4986" s="175">
        <f>IFERROR(IF(VLOOKUP($C4986,'MSCI Database'!$C:$R,9, FALSE)="","",VLOOKUP($C4986,'MSCI Database'!$C:$R,9, FALSE)),"")</f>
        <v>5.9</v>
      </c>
      <c r="W4986" s="165">
        <f t="shared" ca="1" si="185"/>
        <v>0</v>
      </c>
      <c r="X4986" s="236">
        <f>IFERROR(IF(VLOOKUP($C4986,'MSCI Database'!$C:$R,10, FALSE)="","",VLOOKUP($C4986,'MSCI Database'!$C:$R,10, FALSE)),"")</f>
        <v>57867</v>
      </c>
      <c r="Y4986" s="133" t="str">
        <f>IFERROR(IF(VLOOKUP($C4986,'MSCI Database'!$C:$R,11, FALSE)="","",VLOOKUP($C4986,'MSCI Database'!$C:$R,11, FALSE)),"")</f>
        <v>2019</v>
      </c>
      <c r="Z4986" s="133" t="str">
        <f>IFERROR(IF(VLOOKUP($C4986,'MSCI Database'!$C:$R,12, FALSE)="","",VLOOKUP($C4986,'MSCI Database'!$C:$R,12, FALSE)),"")</f>
        <v>Reported</v>
      </c>
      <c r="AA4986" s="202" t="str">
        <f>IFERROR(IF(VLOOKUP($C4986,'MSCI Database'!$C:$R,13, FALSE)="","",VLOOKUP($C4986,'MSCI Database'!$C:$R,13, FALSE)),"")</f>
        <v>Limited community engagement programs, strong health and safety policies</v>
      </c>
    </row>
    <row r="4987" spans="1:27" s="130" customFormat="1" ht="15" hidden="1" customHeight="1" outlineLevel="1">
      <c r="A4987" s="130" t="s">
        <v>3181</v>
      </c>
      <c r="B4987" s="130" t="s">
        <v>3182</v>
      </c>
      <c r="C4987" s="130" t="s">
        <v>3183</v>
      </c>
      <c r="D4987" s="130" t="s">
        <v>12155</v>
      </c>
      <c r="E4987" s="130" t="s">
        <v>18673</v>
      </c>
      <c r="F4987" s="215">
        <v>1.705281967644821E-2</v>
      </c>
      <c r="G4987" s="132" t="str">
        <f ca="1">IFERROR(_xll.BQL($A4987, "cur_mkt_cap(currency=EUR)")/1000000, " ")</f>
        <v xml:space="preserve"> </v>
      </c>
      <c r="M4987" s="308"/>
      <c r="N4987" s="215">
        <f t="shared" si="184"/>
        <v>1.8107439682516169E-4</v>
      </c>
      <c r="O4987" s="172" t="str">
        <f>IFERROR(IF(VLOOKUP($C4987,'MSCI Database'!$C:$R,2, FALSE)="","",VLOOKUP($C4987,'MSCI Database'!$C:$R,2, FALSE)),"")</f>
        <v>Transportation Infrastructure</v>
      </c>
      <c r="P4987" s="186" t="str">
        <f>IFERROR(IF(VLOOKUP($C4987,'MSCI Database'!$C:$R,3, FALSE)="","",VLOOKUP($C4987,'MSCI Database'!$C:$R,3, FALSE)),"")</f>
        <v>BB</v>
      </c>
      <c r="Q4987" s="164" t="str">
        <f>IFERROR(IF(VLOOKUP($C4987,'MSCI Database'!$C:$R,4, FALSE)="","",VLOOKUP($C4987,'MSCI Database'!$C:$R,4, FALSE)),"")</f>
        <v>0</v>
      </c>
      <c r="R4987" s="164">
        <f>IFERROR(IF(VLOOKUP($C4987,'MSCI Database'!$C:$R,5, FALSE)="","",VLOOKUP($C4987,'MSCI Database'!$C:$R,5, FALSE)),"")</f>
        <v>3.3</v>
      </c>
      <c r="S4987" s="164">
        <f>IFERROR(IF(VLOOKUP($C4987,'MSCI Database'!$C:$R,6, FALSE)="","",VLOOKUP($C4987,'MSCI Database'!$C:$R,6, FALSE)),"")</f>
        <v>7.8</v>
      </c>
      <c r="T4987" s="211">
        <f>IFERROR(IF(VLOOKUP($C4987,'MSCI Database'!$C:$R,7, FALSE)="","",VLOOKUP($C4987,'MSCI Database'!$C:$R,7, FALSE)),"")</f>
        <v>5.2</v>
      </c>
      <c r="U4987" s="164">
        <f>IFERROR(IF(VLOOKUP($C4987,'MSCI Database'!$C:$R,8, FALSE)="","",VLOOKUP($C4987,'MSCI Database'!$C:$R,8, FALSE)),"")</f>
        <v>3.8</v>
      </c>
      <c r="V4987" s="175">
        <f>IFERROR(IF(VLOOKUP($C4987,'MSCI Database'!$C:$R,9, FALSE)="","",VLOOKUP($C4987,'MSCI Database'!$C:$R,9, FALSE)),"")</f>
        <v>5.0999999999999996</v>
      </c>
      <c r="W4987" s="165">
        <f t="shared" ca="1" si="185"/>
        <v>0</v>
      </c>
      <c r="X4987" s="236">
        <f>IFERROR(IF(VLOOKUP($C4987,'MSCI Database'!$C:$R,10, FALSE)="","",VLOOKUP($C4987,'MSCI Database'!$C:$R,10, FALSE)),"")</f>
        <v>355988</v>
      </c>
      <c r="Y4987" s="133" t="str">
        <f>IFERROR(IF(VLOOKUP($C4987,'MSCI Database'!$C:$R,11, FALSE)="","",VLOOKUP($C4987,'MSCI Database'!$C:$R,11, FALSE)),"")</f>
        <v>2019</v>
      </c>
      <c r="Z4987" s="133" t="str">
        <f>IFERROR(IF(VLOOKUP($C4987,'MSCI Database'!$C:$R,12, FALSE)="","",VLOOKUP($C4987,'MSCI Database'!$C:$R,12, FALSE)),"")</f>
        <v>Reported</v>
      </c>
      <c r="AA4987" s="202" t="str">
        <f>IFERROR(IF(VLOOKUP($C4987,'MSCI Database'!$C:$R,13, FALSE)="","",VLOOKUP($C4987,'MSCI Database'!$C:$R,13, FALSE)),"")</f>
        <v>Regulatory and liability risks persist in the aftermath of the Genoa incident</v>
      </c>
    </row>
    <row r="4988" spans="1:27" s="130" customFormat="1" ht="15" hidden="1" customHeight="1" outlineLevel="1">
      <c r="A4988" s="130" t="s">
        <v>1171</v>
      </c>
      <c r="B4988" s="130" t="s">
        <v>1172</v>
      </c>
      <c r="C4988" s="130" t="s">
        <v>1173</v>
      </c>
      <c r="D4988" s="130" t="s">
        <v>18681</v>
      </c>
      <c r="E4988" s="130" t="s">
        <v>18704</v>
      </c>
      <c r="F4988" s="215">
        <v>1.511969812324147E-2</v>
      </c>
      <c r="G4988" s="132" t="str">
        <f ca="1">IFERROR(_xll.BQL($A4988, "cur_mkt_cap(currency=EUR)")/1000000, " ")</f>
        <v xml:space="preserve"> </v>
      </c>
      <c r="M4988" s="308"/>
      <c r="N4988" s="215">
        <f t="shared" si="184"/>
        <v>1.6054765544877385E-4</v>
      </c>
      <c r="O4988" s="172" t="str">
        <f>IFERROR(IF(VLOOKUP($C4988,'MSCI Database'!$C:$R,2, FALSE)="","",VLOOKUP($C4988,'MSCI Database'!$C:$R,2, FALSE)),"")</f>
        <v>Real Estate Management &amp; Services</v>
      </c>
      <c r="P4988" s="186" t="str">
        <f>IFERROR(IF(VLOOKUP($C4988,'MSCI Database'!$C:$R,3, FALSE)="","",VLOOKUP($C4988,'MSCI Database'!$C:$R,3, FALSE)),"")</f>
        <v>A</v>
      </c>
      <c r="Q4988" s="164" t="str">
        <f>IFERROR(IF(VLOOKUP($C4988,'MSCI Database'!$C:$R,4, FALSE)="","",VLOOKUP($C4988,'MSCI Database'!$C:$R,4, FALSE)),"")</f>
        <v>0</v>
      </c>
      <c r="R4988" s="164">
        <f>IFERROR(IF(VLOOKUP($C4988,'MSCI Database'!$C:$R,5, FALSE)="","",VLOOKUP($C4988,'MSCI Database'!$C:$R,5, FALSE)),"")</f>
        <v>6.8</v>
      </c>
      <c r="S4988" s="164">
        <f>IFERROR(IF(VLOOKUP($C4988,'MSCI Database'!$C:$R,6, FALSE)="","",VLOOKUP($C4988,'MSCI Database'!$C:$R,6, FALSE)),"")</f>
        <v>5.4</v>
      </c>
      <c r="T4988" s="211">
        <f>IFERROR(IF(VLOOKUP($C4988,'MSCI Database'!$C:$R,7, FALSE)="","",VLOOKUP($C4988,'MSCI Database'!$C:$R,7, FALSE)),"")</f>
        <v>5.4</v>
      </c>
      <c r="U4988" s="164">
        <f>IFERROR(IF(VLOOKUP($C4988,'MSCI Database'!$C:$R,8, FALSE)="","",VLOOKUP($C4988,'MSCI Database'!$C:$R,8, FALSE)),"")</f>
        <v>6.5</v>
      </c>
      <c r="V4988" s="175">
        <f>IFERROR(IF(VLOOKUP($C4988,'MSCI Database'!$C:$R,9, FALSE)="","",VLOOKUP($C4988,'MSCI Database'!$C:$R,9, FALSE)),"")</f>
        <v>5.9</v>
      </c>
      <c r="W4988" s="165">
        <f t="shared" ca="1" si="185"/>
        <v>0</v>
      </c>
      <c r="X4988" s="236">
        <f>IFERROR(IF(VLOOKUP($C4988,'MSCI Database'!$C:$R,10, FALSE)="","",VLOOKUP($C4988,'MSCI Database'!$C:$R,10, FALSE)),"")</f>
        <v>43300</v>
      </c>
      <c r="Y4988" s="133" t="str">
        <f>IFERROR(IF(VLOOKUP($C4988,'MSCI Database'!$C:$R,11, FALSE)="","",VLOOKUP($C4988,'MSCI Database'!$C:$R,11, FALSE)),"")</f>
        <v>2019</v>
      </c>
      <c r="Z4988" s="133" t="str">
        <f>IFERROR(IF(VLOOKUP($C4988,'MSCI Database'!$C:$R,12, FALSE)="","",VLOOKUP($C4988,'MSCI Database'!$C:$R,12, FALSE)),"")</f>
        <v>E.CSI</v>
      </c>
      <c r="AA4988" s="202" t="str">
        <f>IFERROR(IF(VLOOKUP($C4988,'MSCI Database'!$C:$R,13, FALSE)="","",VLOOKUP($C4988,'MSCI Database'!$C:$R,13, FALSE)),"")</f>
        <v>Strong governance; lags industry leaders in adopting strong human capital development programs</v>
      </c>
    </row>
    <row r="4989" spans="1:27" s="130" customFormat="1" ht="15" hidden="1" customHeight="1" outlineLevel="1">
      <c r="A4989" s="130" t="s">
        <v>2506</v>
      </c>
      <c r="B4989" s="130" t="s">
        <v>2507</v>
      </c>
      <c r="C4989" s="130" t="s">
        <v>2508</v>
      </c>
      <c r="D4989" s="130" t="s">
        <v>18686</v>
      </c>
      <c r="E4989" s="130" t="s">
        <v>18682</v>
      </c>
      <c r="F4989" s="215">
        <v>1.9685484956586761E-2</v>
      </c>
      <c r="G4989" s="132" t="str">
        <f ca="1">IFERROR(_xll.BQL($A4989, "cur_mkt_cap(currency=EUR)")/1000000, " ")</f>
        <v xml:space="preserve"> </v>
      </c>
      <c r="M4989" s="308"/>
      <c r="N4989" s="215">
        <f t="shared" si="184"/>
        <v>2.0902920351921351E-4</v>
      </c>
      <c r="O4989" s="172" t="str">
        <f>IFERROR(IF(VLOOKUP($C4989,'MSCI Database'!$C:$R,2, FALSE)="","",VLOOKUP($C4989,'MSCI Database'!$C:$R,2, FALSE)),"")</f>
        <v>Textiles, Apparel &amp; Luxury Goods</v>
      </c>
      <c r="P4989" s="186" t="str">
        <f>IFERROR(IF(VLOOKUP($C4989,'MSCI Database'!$C:$R,3, FALSE)="","",VLOOKUP($C4989,'MSCI Database'!$C:$R,3, FALSE)),"")</f>
        <v>AAA</v>
      </c>
      <c r="Q4989" s="164" t="str">
        <f>IFERROR(IF(VLOOKUP($C4989,'MSCI Database'!$C:$R,4, FALSE)="","",VLOOKUP($C4989,'MSCI Database'!$C:$R,4, FALSE)),"")</f>
        <v>0</v>
      </c>
      <c r="R4989" s="164">
        <f>IFERROR(IF(VLOOKUP($C4989,'MSCI Database'!$C:$R,5, FALSE)="","",VLOOKUP($C4989,'MSCI Database'!$C:$R,5, FALSE)),"")</f>
        <v>10</v>
      </c>
      <c r="S4989" s="164">
        <f>IFERROR(IF(VLOOKUP($C4989,'MSCI Database'!$C:$R,6, FALSE)="","",VLOOKUP($C4989,'MSCI Database'!$C:$R,6, FALSE)),"")</f>
        <v>7.5</v>
      </c>
      <c r="T4989" s="211">
        <f>IFERROR(IF(VLOOKUP($C4989,'MSCI Database'!$C:$R,7, FALSE)="","",VLOOKUP($C4989,'MSCI Database'!$C:$R,7, FALSE)),"")</f>
        <v>6.9</v>
      </c>
      <c r="U4989" s="164">
        <f>IFERROR(IF(VLOOKUP($C4989,'MSCI Database'!$C:$R,8, FALSE)="","",VLOOKUP($C4989,'MSCI Database'!$C:$R,8, FALSE)),"")</f>
        <v>6.6</v>
      </c>
      <c r="V4989" s="175">
        <f>IFERROR(IF(VLOOKUP($C4989,'MSCI Database'!$C:$R,9, FALSE)="","",VLOOKUP($C4989,'MSCI Database'!$C:$R,9, FALSE)),"")</f>
        <v>6.9</v>
      </c>
      <c r="W4989" s="165">
        <f t="shared" ca="1" si="185"/>
        <v>0</v>
      </c>
      <c r="X4989" s="236">
        <f>IFERROR(IF(VLOOKUP($C4989,'MSCI Database'!$C:$R,10, FALSE)="","",VLOOKUP($C4989,'MSCI Database'!$C:$R,10, FALSE)),"")</f>
        <v>25702</v>
      </c>
      <c r="Y4989" s="133" t="str">
        <f>IFERROR(IF(VLOOKUP($C4989,'MSCI Database'!$C:$R,11, FALSE)="","",VLOOKUP($C4989,'MSCI Database'!$C:$R,11, FALSE)),"")</f>
        <v>2019</v>
      </c>
      <c r="Z4989" s="133" t="str">
        <f>IFERROR(IF(VLOOKUP($C4989,'MSCI Database'!$C:$R,12, FALSE)="","",VLOOKUP($C4989,'MSCI Database'!$C:$R,12, FALSE)),"")</f>
        <v>Reported</v>
      </c>
      <c r="AA4989" s="202" t="str">
        <f>IFERROR(IF(VLOOKUP($C4989,'MSCI Database'!$C:$R,13, FALSE)="","",VLOOKUP($C4989,'MSCI Database'!$C:$R,13, FALSE)),"")</f>
        <v>Strong ESG programs help maintain industry leadership position</v>
      </c>
    </row>
    <row r="4990" spans="1:27" s="130" customFormat="1" ht="15" hidden="1" customHeight="1" outlineLevel="1">
      <c r="A4990" s="130" t="s">
        <v>1906</v>
      </c>
      <c r="B4990" s="130" t="s">
        <v>1907</v>
      </c>
      <c r="C4990" s="130" t="s">
        <v>1908</v>
      </c>
      <c r="D4990" s="130" t="s">
        <v>12129</v>
      </c>
      <c r="E4990" s="130" t="s">
        <v>18673</v>
      </c>
      <c r="F4990" s="215">
        <v>1.6604187380884459E-2</v>
      </c>
      <c r="G4990" s="132" t="str">
        <f ca="1">IFERROR(_xll.BQL($A4990, "cur_mkt_cap(currency=EUR)")/1000000, " ")</f>
        <v xml:space="preserve"> </v>
      </c>
      <c r="M4990" s="308"/>
      <c r="N4990" s="215">
        <f t="shared" si="184"/>
        <v>1.7631062028516288E-4</v>
      </c>
      <c r="O4990" s="172" t="str">
        <f>IFERROR(IF(VLOOKUP($C4990,'MSCI Database'!$C:$R,2, FALSE)="","",VLOOKUP($C4990,'MSCI Database'!$C:$R,2, FALSE)),"")</f>
        <v>Trading Companies &amp; Distributors</v>
      </c>
      <c r="P4990" s="186" t="str">
        <f>IFERROR(IF(VLOOKUP($C4990,'MSCI Database'!$C:$R,3, FALSE)="","",VLOOKUP($C4990,'MSCI Database'!$C:$R,3, FALSE)),"")</f>
        <v>AA</v>
      </c>
      <c r="Q4990" s="164" t="str">
        <f>IFERROR(IF(VLOOKUP($C4990,'MSCI Database'!$C:$R,4, FALSE)="","",VLOOKUP($C4990,'MSCI Database'!$C:$R,4, FALSE)),"")</f>
        <v>0</v>
      </c>
      <c r="R4990" s="164">
        <f>IFERROR(IF(VLOOKUP($C4990,'MSCI Database'!$C:$R,5, FALSE)="","",VLOOKUP($C4990,'MSCI Database'!$C:$R,5, FALSE)),"")</f>
        <v>7.7</v>
      </c>
      <c r="S4990" s="164">
        <f>IFERROR(IF(VLOOKUP($C4990,'MSCI Database'!$C:$R,6, FALSE)="","",VLOOKUP($C4990,'MSCI Database'!$C:$R,6, FALSE)),"")</f>
        <v>3.3</v>
      </c>
      <c r="T4990" s="211">
        <f>IFERROR(IF(VLOOKUP($C4990,'MSCI Database'!$C:$R,7, FALSE)="","",VLOOKUP($C4990,'MSCI Database'!$C:$R,7, FALSE)),"")</f>
        <v>6.5</v>
      </c>
      <c r="U4990" s="164">
        <f>IFERROR(IF(VLOOKUP($C4990,'MSCI Database'!$C:$R,8, FALSE)="","",VLOOKUP($C4990,'MSCI Database'!$C:$R,8, FALSE)),"")</f>
        <v>7.3</v>
      </c>
      <c r="V4990" s="175">
        <f>IFERROR(IF(VLOOKUP($C4990,'MSCI Database'!$C:$R,9, FALSE)="","",VLOOKUP($C4990,'MSCI Database'!$C:$R,9, FALSE)),"")</f>
        <v>6.2</v>
      </c>
      <c r="W4990" s="165">
        <f t="shared" ca="1" si="185"/>
        <v>0</v>
      </c>
      <c r="X4990" s="236">
        <f>IFERROR(IF(VLOOKUP($C4990,'MSCI Database'!$C:$R,10, FALSE)="","",VLOOKUP($C4990,'MSCI Database'!$C:$R,10, FALSE)),"")</f>
        <v>244415</v>
      </c>
      <c r="Y4990" s="133" t="str">
        <f>IFERROR(IF(VLOOKUP($C4990,'MSCI Database'!$C:$R,11, FALSE)="","",VLOOKUP($C4990,'MSCI Database'!$C:$R,11, FALSE)),"")</f>
        <v>2019</v>
      </c>
      <c r="Z4990" s="133" t="str">
        <f>IFERROR(IF(VLOOKUP($C4990,'MSCI Database'!$C:$R,12, FALSE)="","",VLOOKUP($C4990,'MSCI Database'!$C:$R,12, FALSE)),"")</f>
        <v>Reported</v>
      </c>
      <c r="AA4990" s="202" t="str">
        <f>IFERROR(IF(VLOOKUP($C4990,'MSCI Database'!$C:$R,13, FALSE)="","",VLOOKUP($C4990,'MSCI Database'!$C:$R,13, FALSE)),"")</f>
        <v>Strong corporate governance practices and safety management programs</v>
      </c>
    </row>
    <row r="4991" spans="1:27" s="130" customFormat="1" ht="15" hidden="1" customHeight="1" outlineLevel="1">
      <c r="A4991" s="130" t="s">
        <v>7129</v>
      </c>
      <c r="B4991" s="130" t="s">
        <v>7130</v>
      </c>
      <c r="C4991" s="130" t="s">
        <v>7131</v>
      </c>
      <c r="D4991" s="130" t="s">
        <v>12128</v>
      </c>
      <c r="E4991" s="130" t="s">
        <v>18689</v>
      </c>
      <c r="F4991" s="215">
        <v>1.4211989531278391E-2</v>
      </c>
      <c r="G4991" s="132" t="str">
        <f ca="1">IFERROR(_xll.BQL($A4991, "cur_mkt_cap(currency=EUR)")/1000000, " ")</f>
        <v xml:space="preserve"> </v>
      </c>
      <c r="M4991" s="308"/>
      <c r="N4991" s="215">
        <f t="shared" si="184"/>
        <v>1.509092033393122E-4</v>
      </c>
      <c r="O4991" s="172" t="str">
        <f>IFERROR(IF(VLOOKUP($C4991,'MSCI Database'!$C:$R,2, FALSE)="","",VLOOKUP($C4991,'MSCI Database'!$C:$R,2, FALSE)),"")</f>
        <v>Software &amp; Services</v>
      </c>
      <c r="P4991" s="186" t="str">
        <f>IFERROR(IF(VLOOKUP($C4991,'MSCI Database'!$C:$R,3, FALSE)="","",VLOOKUP($C4991,'MSCI Database'!$C:$R,3, FALSE)),"")</f>
        <v>A</v>
      </c>
      <c r="Q4991" s="164" t="str">
        <f>IFERROR(IF(VLOOKUP($C4991,'MSCI Database'!$C:$R,4, FALSE)="","",VLOOKUP($C4991,'MSCI Database'!$C:$R,4, FALSE)),"")</f>
        <v>1</v>
      </c>
      <c r="R4991" s="164">
        <f>IFERROR(IF(VLOOKUP($C4991,'MSCI Database'!$C:$R,5, FALSE)="","",VLOOKUP($C4991,'MSCI Database'!$C:$R,5, FALSE)),"")</f>
        <v>6.9</v>
      </c>
      <c r="S4991" s="164">
        <f>IFERROR(IF(VLOOKUP($C4991,'MSCI Database'!$C:$R,6, FALSE)="","",VLOOKUP($C4991,'MSCI Database'!$C:$R,6, FALSE)),"")</f>
        <v>5</v>
      </c>
      <c r="T4991" s="211">
        <f>IFERROR(IF(VLOOKUP($C4991,'MSCI Database'!$C:$R,7, FALSE)="","",VLOOKUP($C4991,'MSCI Database'!$C:$R,7, FALSE)),"")</f>
        <v>5.9</v>
      </c>
      <c r="U4991" s="164">
        <f>IFERROR(IF(VLOOKUP($C4991,'MSCI Database'!$C:$R,8, FALSE)="","",VLOOKUP($C4991,'MSCI Database'!$C:$R,8, FALSE)),"")</f>
        <v>4.7</v>
      </c>
      <c r="V4991" s="175">
        <f>IFERROR(IF(VLOOKUP($C4991,'MSCI Database'!$C:$R,9, FALSE)="","",VLOOKUP($C4991,'MSCI Database'!$C:$R,9, FALSE)),"")</f>
        <v>5.3</v>
      </c>
      <c r="W4991" s="165">
        <f t="shared" ca="1" si="185"/>
        <v>0</v>
      </c>
      <c r="X4991" s="236">
        <f>IFERROR(IF(VLOOKUP($C4991,'MSCI Database'!$C:$R,10, FALSE)="","",VLOOKUP($C4991,'MSCI Database'!$C:$R,10, FALSE)),"")</f>
        <v>6934</v>
      </c>
      <c r="Y4991" s="133" t="str">
        <f>IFERROR(IF(VLOOKUP($C4991,'MSCI Database'!$C:$R,11, FALSE)="","",VLOOKUP($C4991,'MSCI Database'!$C:$R,11, FALSE)),"")</f>
        <v>2019</v>
      </c>
      <c r="Z4991" s="133" t="str">
        <f>IFERROR(IF(VLOOKUP($C4991,'MSCI Database'!$C:$R,12, FALSE)="","",VLOOKUP($C4991,'MSCI Database'!$C:$R,12, FALSE)),"")</f>
        <v>E.Segmt-Moderate</v>
      </c>
      <c r="AA4991" s="202" t="str">
        <f>IFERROR(IF(VLOOKUP($C4991,'MSCI Database'!$C:$R,13, FALSE)="","",VLOOKUP($C4991,'MSCI Database'!$C:$R,13, FALSE)),"")</f>
        <v>Strong data security and talent management programs</v>
      </c>
    </row>
    <row r="4992" spans="1:27" s="130" customFormat="1" ht="15" hidden="1" customHeight="1" outlineLevel="1">
      <c r="A4992" s="130" t="s">
        <v>4940</v>
      </c>
      <c r="B4992" s="130" t="s">
        <v>4941</v>
      </c>
      <c r="C4992" s="130" t="s">
        <v>4942</v>
      </c>
      <c r="D4992" s="130" t="s">
        <v>18675</v>
      </c>
      <c r="E4992" s="130" t="s">
        <v>12133</v>
      </c>
      <c r="F4992" s="215">
        <v>1.8224204692885979E-3</v>
      </c>
      <c r="G4992" s="132" t="str">
        <f ca="1">IFERROR(_xll.BQL($A4992, "cur_mkt_cap(currency=EUR)")/1000000, " ")</f>
        <v xml:space="preserve"> </v>
      </c>
      <c r="M4992" s="308"/>
      <c r="N4992" s="215">
        <f t="shared" si="184"/>
        <v>1.9351268206630833E-5</v>
      </c>
      <c r="O4992" s="172" t="str">
        <f>IFERROR(IF(VLOOKUP($C4992,'MSCI Database'!$C:$R,2, FALSE)="","",VLOOKUP($C4992,'MSCI Database'!$C:$R,2, FALSE)),"")</f>
        <v>Pharmaceuticals</v>
      </c>
      <c r="P4992" s="186" t="str">
        <f>IFERROR(IF(VLOOKUP($C4992,'MSCI Database'!$C:$R,3, FALSE)="","",VLOOKUP($C4992,'MSCI Database'!$C:$R,3, FALSE)),"")</f>
        <v>BB</v>
      </c>
      <c r="Q4992" s="164" t="str">
        <f>IFERROR(IF(VLOOKUP($C4992,'MSCI Database'!$C:$R,4, FALSE)="","",VLOOKUP($C4992,'MSCI Database'!$C:$R,4, FALSE)),"")</f>
        <v>0</v>
      </c>
      <c r="R4992" s="164">
        <f>IFERROR(IF(VLOOKUP($C4992,'MSCI Database'!$C:$R,5, FALSE)="","",VLOOKUP($C4992,'MSCI Database'!$C:$R,5, FALSE)),"")</f>
        <v>4.0999999999999996</v>
      </c>
      <c r="S4992" s="164">
        <f>IFERROR(IF(VLOOKUP($C4992,'MSCI Database'!$C:$R,6, FALSE)="","",VLOOKUP($C4992,'MSCI Database'!$C:$R,6, FALSE)),"")</f>
        <v>3.3</v>
      </c>
      <c r="T4992" s="211">
        <f>IFERROR(IF(VLOOKUP($C4992,'MSCI Database'!$C:$R,7, FALSE)="","",VLOOKUP($C4992,'MSCI Database'!$C:$R,7, FALSE)),"")</f>
        <v>4.4000000000000004</v>
      </c>
      <c r="U4992" s="164">
        <f>IFERROR(IF(VLOOKUP($C4992,'MSCI Database'!$C:$R,8, FALSE)="","",VLOOKUP($C4992,'MSCI Database'!$C:$R,8, FALSE)),"")</f>
        <v>3.1</v>
      </c>
      <c r="V4992" s="175">
        <f>IFERROR(IF(VLOOKUP($C4992,'MSCI Database'!$C:$R,9, FALSE)="","",VLOOKUP($C4992,'MSCI Database'!$C:$R,9, FALSE)),"")</f>
        <v>3.9</v>
      </c>
      <c r="W4992" s="165">
        <f t="shared" ca="1" si="185"/>
        <v>0</v>
      </c>
      <c r="X4992" s="236">
        <f>IFERROR(IF(VLOOKUP($C4992,'MSCI Database'!$C:$R,10, FALSE)="","",VLOOKUP($C4992,'MSCI Database'!$C:$R,10, FALSE)),"")</f>
        <v>21363</v>
      </c>
      <c r="Y4992" s="133" t="str">
        <f>IFERROR(IF(VLOOKUP($C4992,'MSCI Database'!$C:$R,11, FALSE)="","",VLOOKUP($C4992,'MSCI Database'!$C:$R,11, FALSE)),"")</f>
        <v>2019</v>
      </c>
      <c r="Z4992" s="133" t="str">
        <f>IFERROR(IF(VLOOKUP($C4992,'MSCI Database'!$C:$R,12, FALSE)="","",VLOOKUP($C4992,'MSCI Database'!$C:$R,12, FALSE)),"")</f>
        <v>E.Segmt-Moderate</v>
      </c>
      <c r="AA4992" s="202" t="str">
        <f>IFERROR(IF(VLOOKUP($C4992,'MSCI Database'!$C:$R,13, FALSE)="","",VLOOKUP($C4992,'MSCI Database'!$C:$R,13, FALSE)),"")</f>
        <v>Talent management initiatives lag those of peers</v>
      </c>
    </row>
    <row r="4993" spans="1:27" s="130" customFormat="1" ht="15" hidden="1" customHeight="1" outlineLevel="1">
      <c r="A4993" s="130" t="s">
        <v>6331</v>
      </c>
      <c r="B4993" s="130" t="s">
        <v>6332</v>
      </c>
      <c r="C4993" s="130" t="s">
        <v>6333</v>
      </c>
      <c r="D4993" s="130" t="s">
        <v>12128</v>
      </c>
      <c r="E4993" s="130" t="s">
        <v>18688</v>
      </c>
      <c r="F4993" s="215">
        <v>1.411361592862515E-2</v>
      </c>
      <c r="G4993" s="132" t="str">
        <f ca="1">IFERROR(_xll.BQL($A4993, "cur_mkt_cap(currency=EUR)")/1000000, " ")</f>
        <v xml:space="preserve"> </v>
      </c>
      <c r="M4993" s="308"/>
      <c r="N4993" s="215">
        <f t="shared" si="184"/>
        <v>1.4986462882894219E-4</v>
      </c>
      <c r="O4993" s="172" t="str">
        <f>IFERROR(IF(VLOOKUP($C4993,'MSCI Database'!$C:$R,2, FALSE)="","",VLOOKUP($C4993,'MSCI Database'!$C:$R,2, FALSE)),"")</f>
        <v>Multi-Line Insurance &amp; Brokerage</v>
      </c>
      <c r="P4993" s="186" t="str">
        <f>IFERROR(IF(VLOOKUP($C4993,'MSCI Database'!$C:$R,3, FALSE)="","",VLOOKUP($C4993,'MSCI Database'!$C:$R,3, FALSE)),"")</f>
        <v>BB</v>
      </c>
      <c r="Q4993" s="164" t="str">
        <f>IFERROR(IF(VLOOKUP($C4993,'MSCI Database'!$C:$R,4, FALSE)="","",VLOOKUP($C4993,'MSCI Database'!$C:$R,4, FALSE)),"")</f>
        <v>0</v>
      </c>
      <c r="R4993" s="164">
        <f>IFERROR(IF(VLOOKUP($C4993,'MSCI Database'!$C:$R,5, FALSE)="","",VLOOKUP($C4993,'MSCI Database'!$C:$R,5, FALSE)),"")</f>
        <v>3.2</v>
      </c>
      <c r="S4993" s="164">
        <f>IFERROR(IF(VLOOKUP($C4993,'MSCI Database'!$C:$R,6, FALSE)="","",VLOOKUP($C4993,'MSCI Database'!$C:$R,6, FALSE)),"")</f>
        <v>4.8</v>
      </c>
      <c r="T4993" s="211">
        <f>IFERROR(IF(VLOOKUP($C4993,'MSCI Database'!$C:$R,7, FALSE)="","",VLOOKUP($C4993,'MSCI Database'!$C:$R,7, FALSE)),"")</f>
        <v>4.2</v>
      </c>
      <c r="U4993" s="164">
        <f>IFERROR(IF(VLOOKUP($C4993,'MSCI Database'!$C:$R,8, FALSE)="","",VLOOKUP($C4993,'MSCI Database'!$C:$R,8, FALSE)),"")</f>
        <v>4.3</v>
      </c>
      <c r="V4993" s="175">
        <f>IFERROR(IF(VLOOKUP($C4993,'MSCI Database'!$C:$R,9, FALSE)="","",VLOOKUP($C4993,'MSCI Database'!$C:$R,9, FALSE)),"")</f>
        <v>4.3</v>
      </c>
      <c r="W4993" s="165">
        <f t="shared" ca="1" si="185"/>
        <v>0</v>
      </c>
      <c r="X4993" s="236">
        <f>IFERROR(IF(VLOOKUP($C4993,'MSCI Database'!$C:$R,10, FALSE)="","",VLOOKUP($C4993,'MSCI Database'!$C:$R,10, FALSE)),"")</f>
        <v>21948</v>
      </c>
      <c r="Y4993" s="133" t="str">
        <f>IFERROR(IF(VLOOKUP($C4993,'MSCI Database'!$C:$R,11, FALSE)="","",VLOOKUP($C4993,'MSCI Database'!$C:$R,11, FALSE)),"")</f>
        <v>2019</v>
      </c>
      <c r="Z4993" s="133" t="str">
        <f>IFERROR(IF(VLOOKUP($C4993,'MSCI Database'!$C:$R,12, FALSE)="","",VLOOKUP($C4993,'MSCI Database'!$C:$R,12, FALSE)),"")</f>
        <v>E.Segmt-Low</v>
      </c>
      <c r="AA4993" s="202" t="str">
        <f>IFERROR(IF(VLOOKUP($C4993,'MSCI Database'!$C:$R,13, FALSE)="","",VLOOKUP($C4993,'MSCI Database'!$C:$R,13, FALSE)),"")</f>
        <v>Lags industry peers in mitigating climate change risks and ESG integration in investing decisions</v>
      </c>
    </row>
    <row r="4994" spans="1:27" s="130" customFormat="1" ht="15" hidden="1" customHeight="1" outlineLevel="1">
      <c r="A4994" s="130" t="s">
        <v>432</v>
      </c>
      <c r="B4994" s="130" t="s">
        <v>433</v>
      </c>
      <c r="C4994" s="130" t="s">
        <v>434</v>
      </c>
      <c r="D4994" s="130" t="s">
        <v>18679</v>
      </c>
      <c r="E4994" s="130" t="s">
        <v>18707</v>
      </c>
      <c r="F4994" s="215">
        <v>1.081328070563738E-2</v>
      </c>
      <c r="G4994" s="132" t="str">
        <f ca="1">IFERROR(_xll.BQL($A4994, "cur_mkt_cap(currency=EUR)")/1000000, " ")</f>
        <v xml:space="preserve"> </v>
      </c>
      <c r="M4994" s="308"/>
      <c r="N4994" s="215">
        <f t="shared" si="184"/>
        <v>1.1482020678249877E-4</v>
      </c>
      <c r="O4994" s="172" t="str">
        <f>IFERROR(IF(VLOOKUP($C4994,'MSCI Database'!$C:$R,2, FALSE)="","",VLOOKUP($C4994,'MSCI Database'!$C:$R,2, FALSE)),"")</f>
        <v>Integrated Oil &amp; Gas</v>
      </c>
      <c r="P4994" s="186" t="str">
        <f>IFERROR(IF(VLOOKUP($C4994,'MSCI Database'!$C:$R,3, FALSE)="","",VLOOKUP($C4994,'MSCI Database'!$C:$R,3, FALSE)),"")</f>
        <v>AA</v>
      </c>
      <c r="Q4994" s="164" t="str">
        <f>IFERROR(IF(VLOOKUP($C4994,'MSCI Database'!$C:$R,4, FALSE)="","",VLOOKUP($C4994,'MSCI Database'!$C:$R,4, FALSE)),"")</f>
        <v>0</v>
      </c>
      <c r="R4994" s="164">
        <f>IFERROR(IF(VLOOKUP($C4994,'MSCI Database'!$C:$R,5, FALSE)="","",VLOOKUP($C4994,'MSCI Database'!$C:$R,5, FALSE)),"")</f>
        <v>7.9</v>
      </c>
      <c r="S4994" s="164">
        <f>IFERROR(IF(VLOOKUP($C4994,'MSCI Database'!$C:$R,6, FALSE)="","",VLOOKUP($C4994,'MSCI Database'!$C:$R,6, FALSE)),"")</f>
        <v>5.0999999999999996</v>
      </c>
      <c r="T4994" s="211">
        <f>IFERROR(IF(VLOOKUP($C4994,'MSCI Database'!$C:$R,7, FALSE)="","",VLOOKUP($C4994,'MSCI Database'!$C:$R,7, FALSE)),"")</f>
        <v>9.1999999999999993</v>
      </c>
      <c r="U4994" s="164">
        <f>IFERROR(IF(VLOOKUP($C4994,'MSCI Database'!$C:$R,8, FALSE)="","",VLOOKUP($C4994,'MSCI Database'!$C:$R,8, FALSE)),"")</f>
        <v>6.7</v>
      </c>
      <c r="V4994" s="175">
        <f>IFERROR(IF(VLOOKUP($C4994,'MSCI Database'!$C:$R,9, FALSE)="","",VLOOKUP($C4994,'MSCI Database'!$C:$R,9, FALSE)),"")</f>
        <v>6.7</v>
      </c>
      <c r="W4994" s="165">
        <f t="shared" ca="1" si="185"/>
        <v>0</v>
      </c>
      <c r="X4994" s="236">
        <f>IFERROR(IF(VLOOKUP($C4994,'MSCI Database'!$C:$R,10, FALSE)="","",VLOOKUP($C4994,'MSCI Database'!$C:$R,10, FALSE)),"")</f>
        <v>19715000</v>
      </c>
      <c r="Y4994" s="133" t="str">
        <f>IFERROR(IF(VLOOKUP($C4994,'MSCI Database'!$C:$R,11, FALSE)="","",VLOOKUP($C4994,'MSCI Database'!$C:$R,11, FALSE)),"")</f>
        <v>2019</v>
      </c>
      <c r="Z4994" s="133" t="str">
        <f>IFERROR(IF(VLOOKUP($C4994,'MSCI Database'!$C:$R,12, FALSE)="","",VLOOKUP($C4994,'MSCI Database'!$C:$R,12, FALSE)),"")</f>
        <v>Reported</v>
      </c>
      <c r="AA4994" s="202" t="str">
        <f>IFERROR(IF(VLOOKUP($C4994,'MSCI Database'!$C:$R,13, FALSE)="","",VLOOKUP($C4994,'MSCI Database'!$C:$R,13, FALSE)),"")</f>
        <v>Scope 3 emission reduction targets; coal seam gas extraction increases environmental risk profile</v>
      </c>
    </row>
    <row r="4995" spans="1:27" s="130" customFormat="1" ht="15" hidden="1" customHeight="1" outlineLevel="1">
      <c r="A4995" s="130" t="s">
        <v>2084</v>
      </c>
      <c r="B4995" s="130" t="s">
        <v>2085</v>
      </c>
      <c r="C4995" s="130" t="s">
        <v>2086</v>
      </c>
      <c r="D4995" s="130" t="s">
        <v>12130</v>
      </c>
      <c r="E4995" s="130" t="s">
        <v>18673</v>
      </c>
      <c r="F4995" s="215">
        <v>1.6523762227866379E-2</v>
      </c>
      <c r="G4995" s="132" t="str">
        <f ca="1">IFERROR(_xll.BQL($A4995, "cur_mkt_cap(currency=EUR)")/1000000, " ")</f>
        <v xml:space="preserve"> </v>
      </c>
      <c r="M4995" s="308"/>
      <c r="N4995" s="215">
        <f t="shared" si="184"/>
        <v>1.7545663036744663E-4</v>
      </c>
      <c r="O4995" s="172" t="str">
        <f>IFERROR(IF(VLOOKUP($C4995,'MSCI Database'!$C:$R,2, FALSE)="","",VLOOKUP($C4995,'MSCI Database'!$C:$R,2, FALSE)),"")</f>
        <v>Construction &amp; Engineering</v>
      </c>
      <c r="P4995" s="186" t="str">
        <f>IFERROR(IF(VLOOKUP($C4995,'MSCI Database'!$C:$R,3, FALSE)="","",VLOOKUP($C4995,'MSCI Database'!$C:$R,3, FALSE)),"")</f>
        <v>A</v>
      </c>
      <c r="Q4995" s="164" t="str">
        <f>IFERROR(IF(VLOOKUP($C4995,'MSCI Database'!$C:$R,4, FALSE)="","",VLOOKUP($C4995,'MSCI Database'!$C:$R,4, FALSE)),"")</f>
        <v>0</v>
      </c>
      <c r="R4995" s="164">
        <f>IFERROR(IF(VLOOKUP($C4995,'MSCI Database'!$C:$R,5, FALSE)="","",VLOOKUP($C4995,'MSCI Database'!$C:$R,5, FALSE)),"")</f>
        <v>5.8</v>
      </c>
      <c r="S4995" s="164">
        <f>IFERROR(IF(VLOOKUP($C4995,'MSCI Database'!$C:$R,6, FALSE)="","",VLOOKUP($C4995,'MSCI Database'!$C:$R,6, FALSE)),"")</f>
        <v>5.5</v>
      </c>
      <c r="T4995" s="211">
        <f>IFERROR(IF(VLOOKUP($C4995,'MSCI Database'!$C:$R,7, FALSE)="","",VLOOKUP($C4995,'MSCI Database'!$C:$R,7, FALSE)),"")</f>
        <v>6.8</v>
      </c>
      <c r="U4995" s="164">
        <f>IFERROR(IF(VLOOKUP($C4995,'MSCI Database'!$C:$R,8, FALSE)="","",VLOOKUP($C4995,'MSCI Database'!$C:$R,8, FALSE)),"")</f>
        <v>3.3</v>
      </c>
      <c r="V4995" s="175">
        <f>IFERROR(IF(VLOOKUP($C4995,'MSCI Database'!$C:$R,9, FALSE)="","",VLOOKUP($C4995,'MSCI Database'!$C:$R,9, FALSE)),"")</f>
        <v>4.5</v>
      </c>
      <c r="W4995" s="165">
        <f t="shared" ca="1" si="185"/>
        <v>0</v>
      </c>
      <c r="X4995" s="236">
        <f>IFERROR(IF(VLOOKUP($C4995,'MSCI Database'!$C:$R,10, FALSE)="","",VLOOKUP($C4995,'MSCI Database'!$C:$R,10, FALSE)),"")</f>
        <v>3282089</v>
      </c>
      <c r="Y4995" s="133" t="str">
        <f>IFERROR(IF(VLOOKUP($C4995,'MSCI Database'!$C:$R,11, FALSE)="","",VLOOKUP($C4995,'MSCI Database'!$C:$R,11, FALSE)),"")</f>
        <v>2019</v>
      </c>
      <c r="Z4995" s="133" t="str">
        <f>IFERROR(IF(VLOOKUP($C4995,'MSCI Database'!$C:$R,12, FALSE)="","",VLOOKUP($C4995,'MSCI Database'!$C:$R,12, FALSE)),"")</f>
        <v>Reported</v>
      </c>
      <c r="AA4995" s="202" t="str">
        <f>IFERROR(IF(VLOOKUP($C4995,'MSCI Database'!$C:$R,13, FALSE)="","",VLOOKUP($C4995,'MSCI Database'!$C:$R,13, FALSE)),"")</f>
        <v>Leads peers in health and safety management</v>
      </c>
    </row>
    <row r="4996" spans="1:27" s="130" customFormat="1" ht="15" hidden="1" customHeight="1" outlineLevel="1">
      <c r="A4996" s="130" t="s">
        <v>1075</v>
      </c>
      <c r="B4996" s="130" t="s">
        <v>1076</v>
      </c>
      <c r="C4996" s="130" t="s">
        <v>1077</v>
      </c>
      <c r="D4996" s="130" t="s">
        <v>12135</v>
      </c>
      <c r="E4996" s="130" t="s">
        <v>18684</v>
      </c>
      <c r="F4996" s="215">
        <v>1.121797296745005E-2</v>
      </c>
      <c r="G4996" s="132" t="str">
        <f ca="1">IFERROR(_xll.BQL($A4996, "cur_mkt_cap(currency=EUR)")/1000000, " ")</f>
        <v xml:space="preserve"> </v>
      </c>
      <c r="M4996" s="308"/>
      <c r="N4996" s="215">
        <f t="shared" si="184"/>
        <v>1.1911740857070195E-4</v>
      </c>
      <c r="O4996" s="172" t="str">
        <f>IFERROR(IF(VLOOKUP($C4996,'MSCI Database'!$C:$R,2, FALSE)="","",VLOOKUP($C4996,'MSCI Database'!$C:$R,2, FALSE)),"")</f>
        <v>Metals and Mining - Precious Metals</v>
      </c>
      <c r="P4996" s="186" t="str">
        <f>IFERROR(IF(VLOOKUP($C4996,'MSCI Database'!$C:$R,3, FALSE)="","",VLOOKUP($C4996,'MSCI Database'!$C:$R,3, FALSE)),"")</f>
        <v>BB</v>
      </c>
      <c r="Q4996" s="164" t="str">
        <f>IFERROR(IF(VLOOKUP($C4996,'MSCI Database'!$C:$R,4, FALSE)="","",VLOOKUP($C4996,'MSCI Database'!$C:$R,4, FALSE)),"")</f>
        <v>0</v>
      </c>
      <c r="R4996" s="164">
        <f>IFERROR(IF(VLOOKUP($C4996,'MSCI Database'!$C:$R,5, FALSE)="","",VLOOKUP($C4996,'MSCI Database'!$C:$R,5, FALSE)),"")</f>
        <v>3.1</v>
      </c>
      <c r="S4996" s="164">
        <f>IFERROR(IF(VLOOKUP($C4996,'MSCI Database'!$C:$R,6, FALSE)="","",VLOOKUP($C4996,'MSCI Database'!$C:$R,6, FALSE)),"")</f>
        <v>2.6</v>
      </c>
      <c r="T4996" s="211">
        <f>IFERROR(IF(VLOOKUP($C4996,'MSCI Database'!$C:$R,7, FALSE)="","",VLOOKUP($C4996,'MSCI Database'!$C:$R,7, FALSE)),"")</f>
        <v>4.2</v>
      </c>
      <c r="U4996" s="164">
        <f>IFERROR(IF(VLOOKUP($C4996,'MSCI Database'!$C:$R,8, FALSE)="","",VLOOKUP($C4996,'MSCI Database'!$C:$R,8, FALSE)),"")</f>
        <v>6.6</v>
      </c>
      <c r="V4996" s="175">
        <f>IFERROR(IF(VLOOKUP($C4996,'MSCI Database'!$C:$R,9, FALSE)="","",VLOOKUP($C4996,'MSCI Database'!$C:$R,9, FALSE)),"")</f>
        <v>4.5</v>
      </c>
      <c r="W4996" s="165">
        <f t="shared" ca="1" si="185"/>
        <v>0</v>
      </c>
      <c r="X4996" s="236">
        <f>IFERROR(IF(VLOOKUP($C4996,'MSCI Database'!$C:$R,10, FALSE)="","",VLOOKUP($C4996,'MSCI Database'!$C:$R,10, FALSE)),"")</f>
        <v>450603</v>
      </c>
      <c r="Y4996" s="133" t="str">
        <f>IFERROR(IF(VLOOKUP($C4996,'MSCI Database'!$C:$R,11, FALSE)="","",VLOOKUP($C4996,'MSCI Database'!$C:$R,11, FALSE)),"")</f>
        <v>2019</v>
      </c>
      <c r="Z4996" s="133" t="str">
        <f>IFERROR(IF(VLOOKUP($C4996,'MSCI Database'!$C:$R,12, FALSE)="","",VLOOKUP($C4996,'MSCI Database'!$C:$R,12, FALSE)),"")</f>
        <v>Reported</v>
      </c>
      <c r="AA4996" s="202" t="str">
        <f>IFERROR(IF(VLOOKUP($C4996,'MSCI Database'!$C:$R,13, FALSE)="","",VLOOKUP($C4996,'MSCI Database'!$C:$R,13, FALSE)),"")</f>
        <v>Limited efforts for managing environmental impacts</v>
      </c>
    </row>
    <row r="4997" spans="1:27" s="130" customFormat="1" ht="15" hidden="1" customHeight="1" outlineLevel="1">
      <c r="A4997" s="130" t="s">
        <v>1024</v>
      </c>
      <c r="B4997" s="130" t="s">
        <v>1025</v>
      </c>
      <c r="C4997" s="130" t="s">
        <v>1026</v>
      </c>
      <c r="D4997" s="130" t="s">
        <v>12135</v>
      </c>
      <c r="E4997" s="130" t="s">
        <v>18707</v>
      </c>
      <c r="F4997" s="215">
        <v>1.119851143022978E-2</v>
      </c>
      <c r="G4997" s="132" t="str">
        <f ca="1">IFERROR(_xll.BQL($A4997, "cur_mkt_cap(currency=EUR)")/1000000, " ")</f>
        <v xml:space="preserve"> </v>
      </c>
      <c r="M4997" s="308"/>
      <c r="N4997" s="215">
        <f t="shared" si="184"/>
        <v>1.1891075734349652E-4</v>
      </c>
      <c r="O4997" s="172" t="str">
        <f>IFERROR(IF(VLOOKUP($C4997,'MSCI Database'!$C:$R,2, FALSE)="","",VLOOKUP($C4997,'MSCI Database'!$C:$R,2, FALSE)),"")</f>
        <v>Oil &amp; Gas Refining, Marketing, Transportation &amp; Storage</v>
      </c>
      <c r="P4997" s="186" t="str">
        <f>IFERROR(IF(VLOOKUP($C4997,'MSCI Database'!$C:$R,3, FALSE)="","",VLOOKUP($C4997,'MSCI Database'!$C:$R,3, FALSE)),"")</f>
        <v>BBB</v>
      </c>
      <c r="Q4997" s="164" t="str">
        <f>IFERROR(IF(VLOOKUP($C4997,'MSCI Database'!$C:$R,4, FALSE)="","",VLOOKUP($C4997,'MSCI Database'!$C:$R,4, FALSE)),"")</f>
        <v>0</v>
      </c>
      <c r="R4997" s="164">
        <f>IFERROR(IF(VLOOKUP($C4997,'MSCI Database'!$C:$R,5, FALSE)="","",VLOOKUP($C4997,'MSCI Database'!$C:$R,5, FALSE)),"")</f>
        <v>5.6</v>
      </c>
      <c r="S4997" s="164">
        <f>IFERROR(IF(VLOOKUP($C4997,'MSCI Database'!$C:$R,6, FALSE)="","",VLOOKUP($C4997,'MSCI Database'!$C:$R,6, FALSE)),"")</f>
        <v>3.5</v>
      </c>
      <c r="T4997" s="211">
        <f>IFERROR(IF(VLOOKUP($C4997,'MSCI Database'!$C:$R,7, FALSE)="","",VLOOKUP($C4997,'MSCI Database'!$C:$R,7, FALSE)),"")</f>
        <v>4.8</v>
      </c>
      <c r="U4997" s="164">
        <f>IFERROR(IF(VLOOKUP($C4997,'MSCI Database'!$C:$R,8, FALSE)="","",VLOOKUP($C4997,'MSCI Database'!$C:$R,8, FALSE)),"")</f>
        <v>5.7</v>
      </c>
      <c r="V4997" s="175">
        <f>IFERROR(IF(VLOOKUP($C4997,'MSCI Database'!$C:$R,9, FALSE)="","",VLOOKUP($C4997,'MSCI Database'!$C:$R,9, FALSE)),"")</f>
        <v>4.5999999999999996</v>
      </c>
      <c r="W4997" s="165">
        <f t="shared" ca="1" si="185"/>
        <v>0</v>
      </c>
      <c r="X4997" s="236">
        <f>IFERROR(IF(VLOOKUP($C4997,'MSCI Database'!$C:$R,10, FALSE)="","",VLOOKUP($C4997,'MSCI Database'!$C:$R,10, FALSE)),"")</f>
        <v>1009134</v>
      </c>
      <c r="Y4997" s="133" t="str">
        <f>IFERROR(IF(VLOOKUP($C4997,'MSCI Database'!$C:$R,11, FALSE)="","",VLOOKUP($C4997,'MSCI Database'!$C:$R,11, FALSE)),"")</f>
        <v>2019</v>
      </c>
      <c r="Z4997" s="133" t="str">
        <f>IFERROR(IF(VLOOKUP($C4997,'MSCI Database'!$C:$R,12, FALSE)="","",VLOOKUP($C4997,'MSCI Database'!$C:$R,12, FALSE)),"")</f>
        <v>Reported</v>
      </c>
      <c r="AA4997" s="202" t="str">
        <f>IFERROR(IF(VLOOKUP($C4997,'MSCI Database'!$C:$R,13, FALSE)="","",VLOOKUP($C4997,'MSCI Database'!$C:$R,13, FALSE)),"")</f>
        <v>Robust governance structure, concerns about greenhouse gas mitigation capacity persist</v>
      </c>
    </row>
    <row r="4998" spans="1:27" s="130" customFormat="1" ht="15" hidden="1" customHeight="1" outlineLevel="1">
      <c r="A4998" s="130" t="s">
        <v>7829</v>
      </c>
      <c r="B4998" s="130" t="s">
        <v>7830</v>
      </c>
      <c r="C4998" s="130" t="s">
        <v>7831</v>
      </c>
      <c r="D4998" s="130" t="s">
        <v>12128</v>
      </c>
      <c r="E4998" s="130" t="s">
        <v>18682</v>
      </c>
      <c r="F4998" s="215">
        <v>1.401437237955579E-2</v>
      </c>
      <c r="G4998" s="132" t="str">
        <f ca="1">IFERROR(_xll.BQL($A4998, "cur_mkt_cap(currency=EUR)")/1000000, " ")</f>
        <v xml:space="preserve"> </v>
      </c>
      <c r="M4998" s="308"/>
      <c r="N4998" s="215">
        <f t="shared" si="184"/>
        <v>1.4881081684198135E-4</v>
      </c>
      <c r="O4998" s="172" t="str">
        <f>IFERROR(IF(VLOOKUP($C4998,'MSCI Database'!$C:$R,2, FALSE)="","",VLOOKUP($C4998,'MSCI Database'!$C:$R,2, FALSE)),"")</f>
        <v>Retail - Consumer Discretionary</v>
      </c>
      <c r="P4998" s="186" t="str">
        <f>IFERROR(IF(VLOOKUP($C4998,'MSCI Database'!$C:$R,3, FALSE)="","",VLOOKUP($C4998,'MSCI Database'!$C:$R,3, FALSE)),"")</f>
        <v>AA</v>
      </c>
      <c r="Q4998" s="164" t="str">
        <f>IFERROR(IF(VLOOKUP($C4998,'MSCI Database'!$C:$R,4, FALSE)="","",VLOOKUP($C4998,'MSCI Database'!$C:$R,4, FALSE)),"")</f>
        <v>1</v>
      </c>
      <c r="R4998" s="164">
        <f>IFERROR(IF(VLOOKUP($C4998,'MSCI Database'!$C:$R,5, FALSE)="","",VLOOKUP($C4998,'MSCI Database'!$C:$R,5, FALSE)),"")</f>
        <v>7.9</v>
      </c>
      <c r="S4998" s="164">
        <f>IFERROR(IF(VLOOKUP($C4998,'MSCI Database'!$C:$R,6, FALSE)="","",VLOOKUP($C4998,'MSCI Database'!$C:$R,6, FALSE)),"")</f>
        <v>2.2000000000000002</v>
      </c>
      <c r="T4998" s="211">
        <f>IFERROR(IF(VLOOKUP($C4998,'MSCI Database'!$C:$R,7, FALSE)="","",VLOOKUP($C4998,'MSCI Database'!$C:$R,7, FALSE)),"")</f>
        <v>6.5</v>
      </c>
      <c r="U4998" s="164">
        <f>IFERROR(IF(VLOOKUP($C4998,'MSCI Database'!$C:$R,8, FALSE)="","",VLOOKUP($C4998,'MSCI Database'!$C:$R,8, FALSE)),"")</f>
        <v>5.7</v>
      </c>
      <c r="V4998" s="175">
        <f>IFERROR(IF(VLOOKUP($C4998,'MSCI Database'!$C:$R,9, FALSE)="","",VLOOKUP($C4998,'MSCI Database'!$C:$R,9, FALSE)),"")</f>
        <v>5.4</v>
      </c>
      <c r="W4998" s="165">
        <f t="shared" ca="1" si="185"/>
        <v>0</v>
      </c>
      <c r="X4998" s="236">
        <f>IFERROR(IF(VLOOKUP($C4998,'MSCI Database'!$C:$R,10, FALSE)="","",VLOOKUP($C4998,'MSCI Database'!$C:$R,10, FALSE)),"")</f>
        <v>44563</v>
      </c>
      <c r="Y4998" s="133" t="str">
        <f>IFERROR(IF(VLOOKUP($C4998,'MSCI Database'!$C:$R,11, FALSE)="","",VLOOKUP($C4998,'MSCI Database'!$C:$R,11, FALSE)),"")</f>
        <v>2019</v>
      </c>
      <c r="Z4998" s="133" t="str">
        <f>IFERROR(IF(VLOOKUP($C4998,'MSCI Database'!$C:$R,12, FALSE)="","",VLOOKUP($C4998,'MSCI Database'!$C:$R,12, FALSE)),"")</f>
        <v>E.Segmt-Low</v>
      </c>
      <c r="AA4998" s="202" t="str">
        <f>IFERROR(IF(VLOOKUP($C4998,'MSCI Database'!$C:$R,13, FALSE)="","",VLOOKUP($C4998,'MSCI Database'!$C:$R,13, FALSE)),"")</f>
        <v/>
      </c>
    </row>
    <row r="4999" spans="1:27" s="130" customFormat="1" ht="15" hidden="1" customHeight="1" outlineLevel="1">
      <c r="A4999" s="130" t="s">
        <v>2448</v>
      </c>
      <c r="B4999" s="130" t="s">
        <v>2449</v>
      </c>
      <c r="C4999" s="130" t="s">
        <v>2450</v>
      </c>
      <c r="D4999" s="130" t="s">
        <v>18686</v>
      </c>
      <c r="E4999" s="130" t="s">
        <v>18674</v>
      </c>
      <c r="F4999" s="215">
        <v>1.929688360757767E-2</v>
      </c>
      <c r="G4999" s="132" t="str">
        <f ca="1">IFERROR(_xll.BQL($A4999, "cur_mkt_cap(currency=EUR)")/1000000, " ")</f>
        <v xml:space="preserve"> </v>
      </c>
      <c r="M4999" s="308"/>
      <c r="N4999" s="215">
        <f t="shared" si="184"/>
        <v>2.0490286217435968E-4</v>
      </c>
      <c r="O4999" s="172" t="str">
        <f>IFERROR(IF(VLOOKUP($C4999,'MSCI Database'!$C:$R,2, FALSE)="","",VLOOKUP($C4999,'MSCI Database'!$C:$R,2, FALSE)),"")</f>
        <v>Food Products</v>
      </c>
      <c r="P4999" s="186" t="str">
        <f>IFERROR(IF(VLOOKUP($C4999,'MSCI Database'!$C:$R,3, FALSE)="","",VLOOKUP($C4999,'MSCI Database'!$C:$R,3, FALSE)),"")</f>
        <v>AA</v>
      </c>
      <c r="Q4999" s="164" t="str">
        <f>IFERROR(IF(VLOOKUP($C4999,'MSCI Database'!$C:$R,4, FALSE)="","",VLOOKUP($C4999,'MSCI Database'!$C:$R,4, FALSE)),"")</f>
        <v>0</v>
      </c>
      <c r="R4999" s="164">
        <f>IFERROR(IF(VLOOKUP($C4999,'MSCI Database'!$C:$R,5, FALSE)="","",VLOOKUP($C4999,'MSCI Database'!$C:$R,5, FALSE)),"")</f>
        <v>8.1</v>
      </c>
      <c r="S4999" s="164">
        <f>IFERROR(IF(VLOOKUP($C4999,'MSCI Database'!$C:$R,6, FALSE)="","",VLOOKUP($C4999,'MSCI Database'!$C:$R,6, FALSE)),"")</f>
        <v>5.4</v>
      </c>
      <c r="T4999" s="211">
        <f>IFERROR(IF(VLOOKUP($C4999,'MSCI Database'!$C:$R,7, FALSE)="","",VLOOKUP($C4999,'MSCI Database'!$C:$R,7, FALSE)),"")</f>
        <v>3.8</v>
      </c>
      <c r="U4999" s="164">
        <f>IFERROR(IF(VLOOKUP($C4999,'MSCI Database'!$C:$R,8, FALSE)="","",VLOOKUP($C4999,'MSCI Database'!$C:$R,8, FALSE)),"")</f>
        <v>7</v>
      </c>
      <c r="V4999" s="175">
        <f>IFERROR(IF(VLOOKUP($C4999,'MSCI Database'!$C:$R,9, FALSE)="","",VLOOKUP($C4999,'MSCI Database'!$C:$R,9, FALSE)),"")</f>
        <v>5.4</v>
      </c>
      <c r="W4999" s="165">
        <f t="shared" ca="1" si="185"/>
        <v>0</v>
      </c>
      <c r="X4999" s="236">
        <f>IFERROR(IF(VLOOKUP($C4999,'MSCI Database'!$C:$R,10, FALSE)="","",VLOOKUP($C4999,'MSCI Database'!$C:$R,10, FALSE)),"")</f>
        <v>3993011</v>
      </c>
      <c r="Y4999" s="133" t="str">
        <f>IFERROR(IF(VLOOKUP($C4999,'MSCI Database'!$C:$R,11, FALSE)="","",VLOOKUP($C4999,'MSCI Database'!$C:$R,11, FALSE)),"")</f>
        <v>2019</v>
      </c>
      <c r="Z4999" s="133" t="str">
        <f>IFERROR(IF(VLOOKUP($C4999,'MSCI Database'!$C:$R,12, FALSE)="","",VLOOKUP($C4999,'MSCI Database'!$C:$R,12, FALSE)),"")</f>
        <v>Reported</v>
      </c>
      <c r="AA4999" s="202" t="str">
        <f>IFERROR(IF(VLOOKUP($C4999,'MSCI Database'!$C:$R,13, FALSE)="","",VLOOKUP($C4999,'MSCI Database'!$C:$R,13, FALSE)),"")</f>
        <v>Strong efforts to mitigate water stress and governance-related risks</v>
      </c>
    </row>
    <row r="5000" spans="1:27" s="130" customFormat="1" ht="15" hidden="1" customHeight="1" outlineLevel="1">
      <c r="A5000" s="130" t="s">
        <v>964</v>
      </c>
      <c r="B5000" s="130" t="s">
        <v>965</v>
      </c>
      <c r="C5000" s="130" t="s">
        <v>966</v>
      </c>
      <c r="D5000" s="130" t="s">
        <v>12135</v>
      </c>
      <c r="E5000" s="130" t="s">
        <v>100</v>
      </c>
      <c r="F5000" s="215">
        <v>1.115501640038565E-2</v>
      </c>
      <c r="G5000" s="132" t="str">
        <f ca="1">IFERROR(_xll.BQL($A5000, "cur_mkt_cap(currency=EUR)")/1000000, " ")</f>
        <v xml:space="preserve"> </v>
      </c>
      <c r="M5000" s="308"/>
      <c r="N5000" s="215">
        <f t="shared" si="184"/>
        <v>1.1844890784040259E-4</v>
      </c>
      <c r="O5000" s="172" t="str">
        <f>IFERROR(IF(VLOOKUP($C5000,'MSCI Database'!$C:$R,2, FALSE)="","",VLOOKUP($C5000,'MSCI Database'!$C:$R,2, FALSE)),"")</f>
        <v>Utilities</v>
      </c>
      <c r="P5000" s="186" t="str">
        <f>IFERROR(IF(VLOOKUP($C5000,'MSCI Database'!$C:$R,3, FALSE)="","",VLOOKUP($C5000,'MSCI Database'!$C:$R,3, FALSE)),"")</f>
        <v>A</v>
      </c>
      <c r="Q5000" s="164" t="str">
        <f>IFERROR(IF(VLOOKUP($C5000,'MSCI Database'!$C:$R,4, FALSE)="","",VLOOKUP($C5000,'MSCI Database'!$C:$R,4, FALSE)),"")</f>
        <v>0</v>
      </c>
      <c r="R5000" s="164">
        <f>IFERROR(IF(VLOOKUP($C5000,'MSCI Database'!$C:$R,5, FALSE)="","",VLOOKUP($C5000,'MSCI Database'!$C:$R,5, FALSE)),"")</f>
        <v>6.3</v>
      </c>
      <c r="S5000" s="164">
        <f>IFERROR(IF(VLOOKUP($C5000,'MSCI Database'!$C:$R,6, FALSE)="","",VLOOKUP($C5000,'MSCI Database'!$C:$R,6, FALSE)),"")</f>
        <v>6.7</v>
      </c>
      <c r="T5000" s="211">
        <f>IFERROR(IF(VLOOKUP($C5000,'MSCI Database'!$C:$R,7, FALSE)="","",VLOOKUP($C5000,'MSCI Database'!$C:$R,7, FALSE)),"")</f>
        <v>5.4</v>
      </c>
      <c r="U5000" s="164">
        <f>IFERROR(IF(VLOOKUP($C5000,'MSCI Database'!$C:$R,8, FALSE)="","",VLOOKUP($C5000,'MSCI Database'!$C:$R,8, FALSE)),"")</f>
        <v>5.4</v>
      </c>
      <c r="V5000" s="175">
        <f>IFERROR(IF(VLOOKUP($C5000,'MSCI Database'!$C:$R,9, FALSE)="","",VLOOKUP($C5000,'MSCI Database'!$C:$R,9, FALSE)),"")</f>
        <v>6.1</v>
      </c>
      <c r="W5000" s="165">
        <f t="shared" ca="1" si="185"/>
        <v>0</v>
      </c>
      <c r="X5000" s="236">
        <f>IFERROR(IF(VLOOKUP($C5000,'MSCI Database'!$C:$R,10, FALSE)="","",VLOOKUP($C5000,'MSCI Database'!$C:$R,10, FALSE)),"")</f>
        <v>21297215</v>
      </c>
      <c r="Y5000" s="133" t="str">
        <f>IFERROR(IF(VLOOKUP($C5000,'MSCI Database'!$C:$R,11, FALSE)="","",VLOOKUP($C5000,'MSCI Database'!$C:$R,11, FALSE)),"")</f>
        <v>2018</v>
      </c>
      <c r="Z5000" s="133" t="str">
        <f>IFERROR(IF(VLOOKUP($C5000,'MSCI Database'!$C:$R,12, FALSE)="","",VLOOKUP($C5000,'MSCI Database'!$C:$R,12, FALSE)),"")</f>
        <v>E.Segmt-Moderate</v>
      </c>
      <c r="AA5000" s="202" t="str">
        <f>IFERROR(IF(VLOOKUP($C5000,'MSCI Database'!$C:$R,13, FALSE)="","",VLOOKUP($C5000,'MSCI Database'!$C:$R,13, FALSE)),"")</f>
        <v>Efforts to reduce reliance on coal-based generation</v>
      </c>
    </row>
    <row r="5001" spans="1:27" s="130" customFormat="1" ht="15" hidden="1" customHeight="1" outlineLevel="1">
      <c r="A5001" s="130" t="s">
        <v>5607</v>
      </c>
      <c r="B5001" s="130" t="s">
        <v>5608</v>
      </c>
      <c r="C5001" s="130" t="s">
        <v>5609</v>
      </c>
      <c r="D5001" s="130" t="s">
        <v>18733</v>
      </c>
      <c r="E5001" s="130" t="s">
        <v>18688</v>
      </c>
      <c r="F5001" s="215">
        <v>3.7590910942836529E-3</v>
      </c>
      <c r="G5001" s="132" t="str">
        <f ca="1">IFERROR(_xll.BQL($A5001, "cur_mkt_cap(currency=EUR)")/1000000, " ")</f>
        <v xml:space="preserve"> </v>
      </c>
      <c r="M5001" s="308"/>
      <c r="N5001" s="215">
        <f t="shared" si="184"/>
        <v>3.9915695200151298E-5</v>
      </c>
      <c r="O5001" s="172" t="str">
        <f>IFERROR(IF(VLOOKUP($C5001,'MSCI Database'!$C:$R,2, FALSE)="","",VLOOKUP($C5001,'MSCI Database'!$C:$R,2, FALSE)),"")</f>
        <v>Banks</v>
      </c>
      <c r="P5001" s="186" t="str">
        <f>IFERROR(IF(VLOOKUP($C5001,'MSCI Database'!$C:$R,3, FALSE)="","",VLOOKUP($C5001,'MSCI Database'!$C:$R,3, FALSE)),"")</f>
        <v>BB</v>
      </c>
      <c r="Q5001" s="164" t="str">
        <f>IFERROR(IF(VLOOKUP($C5001,'MSCI Database'!$C:$R,4, FALSE)="","",VLOOKUP($C5001,'MSCI Database'!$C:$R,4, FALSE)),"")</f>
        <v>0</v>
      </c>
      <c r="R5001" s="164">
        <f>IFERROR(IF(VLOOKUP($C5001,'MSCI Database'!$C:$R,5, FALSE)="","",VLOOKUP($C5001,'MSCI Database'!$C:$R,5, FALSE)),"")</f>
        <v>3</v>
      </c>
      <c r="S5001" s="164">
        <f>IFERROR(IF(VLOOKUP($C5001,'MSCI Database'!$C:$R,6, FALSE)="","",VLOOKUP($C5001,'MSCI Database'!$C:$R,6, FALSE)),"")</f>
        <v>0</v>
      </c>
      <c r="T5001" s="211">
        <f>IFERROR(IF(VLOOKUP($C5001,'MSCI Database'!$C:$R,7, FALSE)="","",VLOOKUP($C5001,'MSCI Database'!$C:$R,7, FALSE)),"")</f>
        <v>3.7</v>
      </c>
      <c r="U5001" s="164">
        <f>IFERROR(IF(VLOOKUP($C5001,'MSCI Database'!$C:$R,8, FALSE)="","",VLOOKUP($C5001,'MSCI Database'!$C:$R,8, FALSE)),"")</f>
        <v>4.2</v>
      </c>
      <c r="V5001" s="175">
        <f>IFERROR(IF(VLOOKUP($C5001,'MSCI Database'!$C:$R,9, FALSE)="","",VLOOKUP($C5001,'MSCI Database'!$C:$R,9, FALSE)),"")</f>
        <v>3.4</v>
      </c>
      <c r="W5001" s="165">
        <f t="shared" ca="1" si="185"/>
        <v>0</v>
      </c>
      <c r="X5001" s="236">
        <f>IFERROR(IF(VLOOKUP($C5001,'MSCI Database'!$C:$R,10, FALSE)="","",VLOOKUP($C5001,'MSCI Database'!$C:$R,10, FALSE)),"")</f>
        <v>15430</v>
      </c>
      <c r="Y5001" s="133" t="str">
        <f>IFERROR(IF(VLOOKUP($C5001,'MSCI Database'!$C:$R,11, FALSE)="","",VLOOKUP($C5001,'MSCI Database'!$C:$R,11, FALSE)),"")</f>
        <v>2019</v>
      </c>
      <c r="Z5001" s="133" t="str">
        <f>IFERROR(IF(VLOOKUP($C5001,'MSCI Database'!$C:$R,12, FALSE)="","",VLOOKUP($C5001,'MSCI Database'!$C:$R,12, FALSE)),"")</f>
        <v>E.Segmt-Moderately High</v>
      </c>
      <c r="AA5001" s="202" t="str">
        <f>IFERROR(IF(VLOOKUP($C5001,'MSCI Database'!$C:$R,13, FALSE)="","",VLOOKUP($C5001,'MSCI Database'!$C:$R,13, FALSE)),"")</f>
        <v>Lags peers in talent management programs</v>
      </c>
    </row>
    <row r="5002" spans="1:27" s="130" customFormat="1" ht="15" hidden="1" customHeight="1" outlineLevel="1">
      <c r="A5002" s="130" t="s">
        <v>1540</v>
      </c>
      <c r="B5002" s="130" t="s">
        <v>1541</v>
      </c>
      <c r="C5002" s="130" t="s">
        <v>1542</v>
      </c>
      <c r="D5002" s="130" t="s">
        <v>18678</v>
      </c>
      <c r="E5002" s="130" t="s">
        <v>18673</v>
      </c>
      <c r="F5002" s="215">
        <v>1.792273079937278E-3</v>
      </c>
      <c r="G5002" s="132" t="str">
        <f ca="1">IFERROR(_xll.BQL($A5002, "cur_mkt_cap(currency=EUR)")/1000000, " ")</f>
        <v xml:space="preserve"> </v>
      </c>
      <c r="M5002" s="308"/>
      <c r="N5002" s="215">
        <f t="shared" si="184"/>
        <v>1.9031149865721915E-5</v>
      </c>
      <c r="O5002" s="172" t="str">
        <f>IFERROR(IF(VLOOKUP($C5002,'MSCI Database'!$C:$R,2, FALSE)="","",VLOOKUP($C5002,'MSCI Database'!$C:$R,2, FALSE)),"")</f>
        <v>Transportation Infrastructure</v>
      </c>
      <c r="P5002" s="186" t="str">
        <f>IFERROR(IF(VLOOKUP($C5002,'MSCI Database'!$C:$R,3, FALSE)="","",VLOOKUP($C5002,'MSCI Database'!$C:$R,3, FALSE)),"")</f>
        <v>BB</v>
      </c>
      <c r="Q5002" s="164" t="str">
        <f>IFERROR(IF(VLOOKUP($C5002,'MSCI Database'!$C:$R,4, FALSE)="","",VLOOKUP($C5002,'MSCI Database'!$C:$R,4, FALSE)),"")</f>
        <v>-1</v>
      </c>
      <c r="R5002" s="164">
        <f>IFERROR(IF(VLOOKUP($C5002,'MSCI Database'!$C:$R,5, FALSE)="","",VLOOKUP($C5002,'MSCI Database'!$C:$R,5, FALSE)),"")</f>
        <v>3.5</v>
      </c>
      <c r="S5002" s="164">
        <f>IFERROR(IF(VLOOKUP($C5002,'MSCI Database'!$C:$R,6, FALSE)="","",VLOOKUP($C5002,'MSCI Database'!$C:$R,6, FALSE)),"")</f>
        <v>5.9</v>
      </c>
      <c r="T5002" s="211">
        <f>IFERROR(IF(VLOOKUP($C5002,'MSCI Database'!$C:$R,7, FALSE)="","",VLOOKUP($C5002,'MSCI Database'!$C:$R,7, FALSE)),"")</f>
        <v>5.2</v>
      </c>
      <c r="U5002" s="164">
        <f>IFERROR(IF(VLOOKUP($C5002,'MSCI Database'!$C:$R,8, FALSE)="","",VLOOKUP($C5002,'MSCI Database'!$C:$R,8, FALSE)),"")</f>
        <v>2.9</v>
      </c>
      <c r="V5002" s="175">
        <f>IFERROR(IF(VLOOKUP($C5002,'MSCI Database'!$C:$R,9, FALSE)="","",VLOOKUP($C5002,'MSCI Database'!$C:$R,9, FALSE)),"")</f>
        <v>4.5</v>
      </c>
      <c r="W5002" s="165">
        <f t="shared" ca="1" si="185"/>
        <v>0</v>
      </c>
      <c r="X5002" s="236">
        <f>IFERROR(IF(VLOOKUP($C5002,'MSCI Database'!$C:$R,10, FALSE)="","",VLOOKUP($C5002,'MSCI Database'!$C:$R,10, FALSE)),"")</f>
        <v>28865</v>
      </c>
      <c r="Y5002" s="133" t="str">
        <f>IFERROR(IF(VLOOKUP($C5002,'MSCI Database'!$C:$R,11, FALSE)="","",VLOOKUP($C5002,'MSCI Database'!$C:$R,11, FALSE)),"")</f>
        <v>2019</v>
      </c>
      <c r="Z5002" s="133" t="str">
        <f>IFERROR(IF(VLOOKUP($C5002,'MSCI Database'!$C:$R,12, FALSE)="","",VLOOKUP($C5002,'MSCI Database'!$C:$R,12, FALSE)),"")</f>
        <v>Reported</v>
      </c>
      <c r="AA5002" s="202" t="str">
        <f>IFERROR(IF(VLOOKUP($C5002,'MSCI Database'!$C:$R,13, FALSE)="","",VLOOKUP($C5002,'MSCI Database'!$C:$R,13, FALSE)),"")</f>
        <v>Elevated corporate governance risks; limited community engagement efforts</v>
      </c>
    </row>
    <row r="5003" spans="1:27" s="130" customFormat="1" ht="15" hidden="1" customHeight="1" outlineLevel="1">
      <c r="A5003" s="130" t="s">
        <v>3189</v>
      </c>
      <c r="B5003" s="130" t="s">
        <v>3190</v>
      </c>
      <c r="C5003" s="130" t="s">
        <v>3191</v>
      </c>
      <c r="D5003" s="130" t="s">
        <v>12155</v>
      </c>
      <c r="E5003" s="130" t="s">
        <v>12133</v>
      </c>
      <c r="F5003" s="215">
        <v>1.6441261277439011E-2</v>
      </c>
      <c r="G5003" s="132" t="str">
        <f ca="1">IFERROR(_xll.BQL($A5003, "cur_mkt_cap(currency=EUR)")/1000000, " ")</f>
        <v xml:space="preserve"> </v>
      </c>
      <c r="M5003" s="308"/>
      <c r="N5003" s="215">
        <f t="shared" si="184"/>
        <v>1.7458059871288276E-4</v>
      </c>
      <c r="O5003" s="172" t="str">
        <f>IFERROR(IF(VLOOKUP($C5003,'MSCI Database'!$C:$R,2, FALSE)="","",VLOOKUP($C5003,'MSCI Database'!$C:$R,2, FALSE)),"")</f>
        <v>Pharmaceuticals</v>
      </c>
      <c r="P5003" s="186" t="str">
        <f>IFERROR(IF(VLOOKUP($C5003,'MSCI Database'!$C:$R,3, FALSE)="","",VLOOKUP($C5003,'MSCI Database'!$C:$R,3, FALSE)),"")</f>
        <v>BBB</v>
      </c>
      <c r="Q5003" s="164" t="str">
        <f>IFERROR(IF(VLOOKUP($C5003,'MSCI Database'!$C:$R,4, FALSE)="","",VLOOKUP($C5003,'MSCI Database'!$C:$R,4, FALSE)),"")</f>
        <v>0</v>
      </c>
      <c r="R5003" s="164">
        <f>IFERROR(IF(VLOOKUP($C5003,'MSCI Database'!$C:$R,5, FALSE)="","",VLOOKUP($C5003,'MSCI Database'!$C:$R,5, FALSE)),"")</f>
        <v>5.3</v>
      </c>
      <c r="S5003" s="164">
        <f>IFERROR(IF(VLOOKUP($C5003,'MSCI Database'!$C:$R,6, FALSE)="","",VLOOKUP($C5003,'MSCI Database'!$C:$R,6, FALSE)),"")</f>
        <v>5</v>
      </c>
      <c r="T5003" s="211">
        <f>IFERROR(IF(VLOOKUP($C5003,'MSCI Database'!$C:$R,7, FALSE)="","",VLOOKUP($C5003,'MSCI Database'!$C:$R,7, FALSE)),"")</f>
        <v>4.3</v>
      </c>
      <c r="U5003" s="164">
        <f>IFERROR(IF(VLOOKUP($C5003,'MSCI Database'!$C:$R,8, FALSE)="","",VLOOKUP($C5003,'MSCI Database'!$C:$R,8, FALSE)),"")</f>
        <v>6.1</v>
      </c>
      <c r="V5003" s="175">
        <f>IFERROR(IF(VLOOKUP($C5003,'MSCI Database'!$C:$R,9, FALSE)="","",VLOOKUP($C5003,'MSCI Database'!$C:$R,9, FALSE)),"")</f>
        <v>4.9000000000000004</v>
      </c>
      <c r="W5003" s="165">
        <f t="shared" ca="1" si="185"/>
        <v>0</v>
      </c>
      <c r="X5003" s="236">
        <f>IFERROR(IF(VLOOKUP($C5003,'MSCI Database'!$C:$R,10, FALSE)="","",VLOOKUP($C5003,'MSCI Database'!$C:$R,10, FALSE)),"")</f>
        <v>47609</v>
      </c>
      <c r="Y5003" s="133" t="str">
        <f>IFERROR(IF(VLOOKUP($C5003,'MSCI Database'!$C:$R,11, FALSE)="","",VLOOKUP($C5003,'MSCI Database'!$C:$R,11, FALSE)),"")</f>
        <v>2019</v>
      </c>
      <c r="Z5003" s="133" t="str">
        <f>IFERROR(IF(VLOOKUP($C5003,'MSCI Database'!$C:$R,12, FALSE)="","",VLOOKUP($C5003,'MSCI Database'!$C:$R,12, FALSE)),"")</f>
        <v>Reported</v>
      </c>
      <c r="AA5003" s="202" t="str">
        <f>IFERROR(IF(VLOOKUP($C5003,'MSCI Database'!$C:$R,13, FALSE)="","",VLOOKUP($C5003,'MSCI Database'!$C:$R,13, FALSE)),"")</f>
        <v>Modest employee development initiatives and anti-corruption programs</v>
      </c>
    </row>
    <row r="5004" spans="1:27" s="130" customFormat="1" ht="15" hidden="1" customHeight="1" outlineLevel="1">
      <c r="A5004" s="130" t="s">
        <v>5623</v>
      </c>
      <c r="B5004" s="130" t="s">
        <v>5624</v>
      </c>
      <c r="C5004" s="130" t="s">
        <v>5625</v>
      </c>
      <c r="D5004" s="130" t="s">
        <v>18733</v>
      </c>
      <c r="E5004" s="130" t="s">
        <v>18674</v>
      </c>
      <c r="F5004" s="215">
        <v>3.6812746040739588E-3</v>
      </c>
      <c r="G5004" s="132" t="str">
        <f ca="1">IFERROR(_xll.BQL($A5004, "cur_mkt_cap(currency=EUR)")/1000000, " ")</f>
        <v xml:space="preserve"> </v>
      </c>
      <c r="M5004" s="308"/>
      <c r="N5004" s="215">
        <f t="shared" si="184"/>
        <v>3.9089405220246563E-5</v>
      </c>
      <c r="O5004" s="172" t="str">
        <f>IFERROR(IF(VLOOKUP($C5004,'MSCI Database'!$C:$R,2, FALSE)="","",VLOOKUP($C5004,'MSCI Database'!$C:$R,2, FALSE)),"")</f>
        <v>Food Products</v>
      </c>
      <c r="P5004" s="186" t="str">
        <f>IFERROR(IF(VLOOKUP($C5004,'MSCI Database'!$C:$R,3, FALSE)="","",VLOOKUP($C5004,'MSCI Database'!$C:$R,3, FALSE)),"")</f>
        <v>BBB</v>
      </c>
      <c r="Q5004" s="164" t="str">
        <f>IFERROR(IF(VLOOKUP($C5004,'MSCI Database'!$C:$R,4, FALSE)="","",VLOOKUP($C5004,'MSCI Database'!$C:$R,4, FALSE)),"")</f>
        <v>0</v>
      </c>
      <c r="R5004" s="164">
        <f>IFERROR(IF(VLOOKUP($C5004,'MSCI Database'!$C:$R,5, FALSE)="","",VLOOKUP($C5004,'MSCI Database'!$C:$R,5, FALSE)),"")</f>
        <v>5.7</v>
      </c>
      <c r="S5004" s="164">
        <f>IFERROR(IF(VLOOKUP($C5004,'MSCI Database'!$C:$R,6, FALSE)="","",VLOOKUP($C5004,'MSCI Database'!$C:$R,6, FALSE)),"")</f>
        <v>3.7</v>
      </c>
      <c r="T5004" s="211">
        <f>IFERROR(IF(VLOOKUP($C5004,'MSCI Database'!$C:$R,7, FALSE)="","",VLOOKUP($C5004,'MSCI Database'!$C:$R,7, FALSE)),"")</f>
        <v>5.6</v>
      </c>
      <c r="U5004" s="164">
        <f>IFERROR(IF(VLOOKUP($C5004,'MSCI Database'!$C:$R,8, FALSE)="","",VLOOKUP($C5004,'MSCI Database'!$C:$R,8, FALSE)),"")</f>
        <v>4.8</v>
      </c>
      <c r="V5004" s="175">
        <f>IFERROR(IF(VLOOKUP($C5004,'MSCI Database'!$C:$R,9, FALSE)="","",VLOOKUP($C5004,'MSCI Database'!$C:$R,9, FALSE)),"")</f>
        <v>4.7</v>
      </c>
      <c r="W5004" s="165">
        <f t="shared" ca="1" si="185"/>
        <v>0</v>
      </c>
      <c r="X5004" s="236">
        <f>IFERROR(IF(VLOOKUP($C5004,'MSCI Database'!$C:$R,10, FALSE)="","",VLOOKUP($C5004,'MSCI Database'!$C:$R,10, FALSE)),"")</f>
        <v>375174</v>
      </c>
      <c r="Y5004" s="133" t="str">
        <f>IFERROR(IF(VLOOKUP($C5004,'MSCI Database'!$C:$R,11, FALSE)="","",VLOOKUP($C5004,'MSCI Database'!$C:$R,11, FALSE)),"")</f>
        <v>2019</v>
      </c>
      <c r="Z5004" s="133" t="str">
        <f>IFERROR(IF(VLOOKUP($C5004,'MSCI Database'!$C:$R,12, FALSE)="","",VLOOKUP($C5004,'MSCI Database'!$C:$R,12, FALSE)),"")</f>
        <v>E.Segmt-Moderately High</v>
      </c>
      <c r="AA5004" s="202" t="str">
        <f>IFERROR(IF(VLOOKUP($C5004,'MSCI Database'!$C:$R,13, FALSE)="","",VLOOKUP($C5004,'MSCI Database'!$C:$R,13, FALSE)),"")</f>
        <v>Strong labor management practices</v>
      </c>
    </row>
    <row r="5005" spans="1:27" s="130" customFormat="1" ht="15" hidden="1" customHeight="1" outlineLevel="1">
      <c r="A5005" s="130" t="s">
        <v>1307</v>
      </c>
      <c r="B5005" s="130" t="s">
        <v>1308</v>
      </c>
      <c r="C5005" s="130" t="s">
        <v>1309</v>
      </c>
      <c r="D5005" s="130" t="s">
        <v>18681</v>
      </c>
      <c r="E5005" s="130" t="s">
        <v>12133</v>
      </c>
      <c r="F5005" s="215">
        <v>1.4757897934817389E-2</v>
      </c>
      <c r="G5005" s="132" t="str">
        <f ca="1">IFERROR(_xll.BQL($A5005, "cur_mkt_cap(currency=EUR)")/1000000, " ")</f>
        <v xml:space="preserve"> </v>
      </c>
      <c r="M5005" s="308"/>
      <c r="N5005" s="215">
        <f t="shared" si="184"/>
        <v>1.5670590070480031E-4</v>
      </c>
      <c r="O5005" s="172" t="str">
        <f>IFERROR(IF(VLOOKUP($C5005,'MSCI Database'!$C:$R,2, FALSE)="","",VLOOKUP($C5005,'MSCI Database'!$C:$R,2, FALSE)),"")</f>
        <v>Pharmaceuticals</v>
      </c>
      <c r="P5005" s="186" t="str">
        <f>IFERROR(IF(VLOOKUP($C5005,'MSCI Database'!$C:$R,3, FALSE)="","",VLOOKUP($C5005,'MSCI Database'!$C:$R,3, FALSE)),"")</f>
        <v>AAA</v>
      </c>
      <c r="Q5005" s="164" t="str">
        <f>IFERROR(IF(VLOOKUP($C5005,'MSCI Database'!$C:$R,4, FALSE)="","",VLOOKUP($C5005,'MSCI Database'!$C:$R,4, FALSE)),"")</f>
        <v>2</v>
      </c>
      <c r="R5005" s="164">
        <f>IFERROR(IF(VLOOKUP($C5005,'MSCI Database'!$C:$R,5, FALSE)="","",VLOOKUP($C5005,'MSCI Database'!$C:$R,5, FALSE)),"")</f>
        <v>9.1999999999999993</v>
      </c>
      <c r="S5005" s="164">
        <f>IFERROR(IF(VLOOKUP($C5005,'MSCI Database'!$C:$R,6, FALSE)="","",VLOOKUP($C5005,'MSCI Database'!$C:$R,6, FALSE)),"")</f>
        <v>4.5</v>
      </c>
      <c r="T5005" s="211">
        <f>IFERROR(IF(VLOOKUP($C5005,'MSCI Database'!$C:$R,7, FALSE)="","",VLOOKUP($C5005,'MSCI Database'!$C:$R,7, FALSE)),"")</f>
        <v>5.6</v>
      </c>
      <c r="U5005" s="164">
        <f>IFERROR(IF(VLOOKUP($C5005,'MSCI Database'!$C:$R,8, FALSE)="","",VLOOKUP($C5005,'MSCI Database'!$C:$R,8, FALSE)),"")</f>
        <v>7.4</v>
      </c>
      <c r="V5005" s="175">
        <f>IFERROR(IF(VLOOKUP($C5005,'MSCI Database'!$C:$R,9, FALSE)="","",VLOOKUP($C5005,'MSCI Database'!$C:$R,9, FALSE)),"")</f>
        <v>6.1</v>
      </c>
      <c r="W5005" s="165">
        <f t="shared" ca="1" si="185"/>
        <v>0</v>
      </c>
      <c r="X5005" s="236">
        <f>IFERROR(IF(VLOOKUP($C5005,'MSCI Database'!$C:$R,10, FALSE)="","",VLOOKUP($C5005,'MSCI Database'!$C:$R,10, FALSE)),"")</f>
        <v>10257</v>
      </c>
      <c r="Y5005" s="133" t="str">
        <f>IFERROR(IF(VLOOKUP($C5005,'MSCI Database'!$C:$R,11, FALSE)="","",VLOOKUP($C5005,'MSCI Database'!$C:$R,11, FALSE)),"")</f>
        <v>2019</v>
      </c>
      <c r="Z5005" s="133" t="str">
        <f>IFERROR(IF(VLOOKUP($C5005,'MSCI Database'!$C:$R,12, FALSE)="","",VLOOKUP($C5005,'MSCI Database'!$C:$R,12, FALSE)),"")</f>
        <v>Reported</v>
      </c>
      <c r="AA5005" s="202" t="str">
        <f>IFERROR(IF(VLOOKUP($C5005,'MSCI Database'!$C:$R,13, FALSE)="","",VLOOKUP($C5005,'MSCI Database'!$C:$R,13, FALSE)),"")</f>
        <v>Strong employee engagement initiatives and access to healthcare opportunities drive the upgrade</v>
      </c>
    </row>
    <row r="5006" spans="1:27" s="130" customFormat="1" ht="15" hidden="1" customHeight="1" outlineLevel="1">
      <c r="A5006" s="130" t="s">
        <v>5489</v>
      </c>
      <c r="B5006" s="130" t="s">
        <v>5490</v>
      </c>
      <c r="C5006" s="130" t="s">
        <v>5491</v>
      </c>
      <c r="D5006" s="130" t="s">
        <v>18718</v>
      </c>
      <c r="E5006" s="130" t="s">
        <v>18707</v>
      </c>
      <c r="F5006" s="215">
        <v>3.5080860430592828E-3</v>
      </c>
      <c r="G5006" s="132" t="str">
        <f ca="1">IFERROR(_xll.BQL($A5006, "cur_mkt_cap(currency=EUR)")/1000000, " ")</f>
        <v xml:space="preserve"> </v>
      </c>
      <c r="M5006" s="308"/>
      <c r="N5006" s="215">
        <f t="shared" si="184"/>
        <v>3.7250412325361162E-5</v>
      </c>
      <c r="O5006" s="172" t="str">
        <f>IFERROR(IF(VLOOKUP($C5006,'MSCI Database'!$C:$R,2, FALSE)="","",VLOOKUP($C5006,'MSCI Database'!$C:$R,2, FALSE)),"")</f>
        <v>Integrated Oil &amp; Gas</v>
      </c>
      <c r="P5006" s="186" t="str">
        <f>IFERROR(IF(VLOOKUP($C5006,'MSCI Database'!$C:$R,3, FALSE)="","",VLOOKUP($C5006,'MSCI Database'!$C:$R,3, FALSE)),"")</f>
        <v>BB</v>
      </c>
      <c r="Q5006" s="164" t="str">
        <f>IFERROR(IF(VLOOKUP($C5006,'MSCI Database'!$C:$R,4, FALSE)="","",VLOOKUP($C5006,'MSCI Database'!$C:$R,4, FALSE)),"")</f>
        <v>0</v>
      </c>
      <c r="R5006" s="164">
        <f>IFERROR(IF(VLOOKUP($C5006,'MSCI Database'!$C:$R,5, FALSE)="","",VLOOKUP($C5006,'MSCI Database'!$C:$R,5, FALSE)),"")</f>
        <v>4.2</v>
      </c>
      <c r="S5006" s="164">
        <f>IFERROR(IF(VLOOKUP($C5006,'MSCI Database'!$C:$R,6, FALSE)="","",VLOOKUP($C5006,'MSCI Database'!$C:$R,6, FALSE)),"")</f>
        <v>5.9</v>
      </c>
      <c r="T5006" s="211">
        <f>IFERROR(IF(VLOOKUP($C5006,'MSCI Database'!$C:$R,7, FALSE)="","",VLOOKUP($C5006,'MSCI Database'!$C:$R,7, FALSE)),"")</f>
        <v>5.4</v>
      </c>
      <c r="U5006" s="164">
        <f>IFERROR(IF(VLOOKUP($C5006,'MSCI Database'!$C:$R,8, FALSE)="","",VLOOKUP($C5006,'MSCI Database'!$C:$R,8, FALSE)),"")</f>
        <v>2.2000000000000002</v>
      </c>
      <c r="V5006" s="175">
        <f>IFERROR(IF(VLOOKUP($C5006,'MSCI Database'!$C:$R,9, FALSE)="","",VLOOKUP($C5006,'MSCI Database'!$C:$R,9, FALSE)),"")</f>
        <v>4.5999999999999996</v>
      </c>
      <c r="W5006" s="165">
        <f t="shared" ca="1" si="185"/>
        <v>0</v>
      </c>
      <c r="X5006" s="236">
        <f>IFERROR(IF(VLOOKUP($C5006,'MSCI Database'!$C:$R,10, FALSE)="","",VLOOKUP($C5006,'MSCI Database'!$C:$R,10, FALSE)),"")</f>
        <v>6545760</v>
      </c>
      <c r="Y5006" s="133" t="str">
        <f>IFERROR(IF(VLOOKUP($C5006,'MSCI Database'!$C:$R,11, FALSE)="","",VLOOKUP($C5006,'MSCI Database'!$C:$R,11, FALSE)),"")</f>
        <v>2019</v>
      </c>
      <c r="Z5006" s="133" t="str">
        <f>IFERROR(IF(VLOOKUP($C5006,'MSCI Database'!$C:$R,12, FALSE)="","",VLOOKUP($C5006,'MSCI Database'!$C:$R,12, FALSE)),"")</f>
        <v>E.Segmt-Moderate</v>
      </c>
      <c r="AA5006" s="202" t="str">
        <f>IFERROR(IF(VLOOKUP($C5006,'MSCI Database'!$C:$R,13, FALSE)="","",VLOOKUP($C5006,'MSCI Database'!$C:$R,13, FALSE)),"")</f>
        <v>Limited carbon mitigation capacity, relatively weak anti-corruption measures</v>
      </c>
    </row>
    <row r="5007" spans="1:27" s="130" customFormat="1" ht="15" hidden="1" customHeight="1" outlineLevel="1">
      <c r="A5007" s="130" t="s">
        <v>489</v>
      </c>
      <c r="B5007" s="130" t="s">
        <v>490</v>
      </c>
      <c r="C5007" s="130" t="s">
        <v>491</v>
      </c>
      <c r="D5007" s="130" t="s">
        <v>18679</v>
      </c>
      <c r="E5007" s="130" t="s">
        <v>18682</v>
      </c>
      <c r="F5007" s="215">
        <v>1.04326203265833E-2</v>
      </c>
      <c r="G5007" s="132" t="str">
        <f ca="1">IFERROR(_xll.BQL($A5007, "cur_mkt_cap(currency=EUR)")/1000000, " ")</f>
        <v xml:space="preserve"> </v>
      </c>
      <c r="M5007" s="308"/>
      <c r="N5007" s="215">
        <f t="shared" si="184"/>
        <v>1.1077818617592121E-4</v>
      </c>
      <c r="O5007" s="172" t="str">
        <f>IFERROR(IF(VLOOKUP($C5007,'MSCI Database'!$C:$R,2, FALSE)="","",VLOOKUP($C5007,'MSCI Database'!$C:$R,2, FALSE)),"")</f>
        <v>Casinos &amp; Gaming</v>
      </c>
      <c r="P5007" s="186" t="str">
        <f>IFERROR(IF(VLOOKUP($C5007,'MSCI Database'!$C:$R,3, FALSE)="","",VLOOKUP($C5007,'MSCI Database'!$C:$R,3, FALSE)),"")</f>
        <v>AA</v>
      </c>
      <c r="Q5007" s="164" t="str">
        <f>IFERROR(IF(VLOOKUP($C5007,'MSCI Database'!$C:$R,4, FALSE)="","",VLOOKUP($C5007,'MSCI Database'!$C:$R,4, FALSE)),"")</f>
        <v>0</v>
      </c>
      <c r="R5007" s="164">
        <f>IFERROR(IF(VLOOKUP($C5007,'MSCI Database'!$C:$R,5, FALSE)="","",VLOOKUP($C5007,'MSCI Database'!$C:$R,5, FALSE)),"")</f>
        <v>7.4</v>
      </c>
      <c r="S5007" s="164">
        <f>IFERROR(IF(VLOOKUP($C5007,'MSCI Database'!$C:$R,6, FALSE)="","",VLOOKUP($C5007,'MSCI Database'!$C:$R,6, FALSE)),"")</f>
        <v>6.7</v>
      </c>
      <c r="T5007" s="211">
        <f>IFERROR(IF(VLOOKUP($C5007,'MSCI Database'!$C:$R,7, FALSE)="","",VLOOKUP($C5007,'MSCI Database'!$C:$R,7, FALSE)),"")</f>
        <v>5.7</v>
      </c>
      <c r="U5007" s="164">
        <f>IFERROR(IF(VLOOKUP($C5007,'MSCI Database'!$C:$R,8, FALSE)="","",VLOOKUP($C5007,'MSCI Database'!$C:$R,8, FALSE)),"")</f>
        <v>5.9</v>
      </c>
      <c r="V5007" s="175">
        <f>IFERROR(IF(VLOOKUP($C5007,'MSCI Database'!$C:$R,9, FALSE)="","",VLOOKUP($C5007,'MSCI Database'!$C:$R,9, FALSE)),"")</f>
        <v>5.9</v>
      </c>
      <c r="W5007" s="165">
        <f t="shared" ca="1" si="185"/>
        <v>0</v>
      </c>
      <c r="X5007" s="236">
        <f>IFERROR(IF(VLOOKUP($C5007,'MSCI Database'!$C:$R,10, FALSE)="","",VLOOKUP($C5007,'MSCI Database'!$C:$R,10, FALSE)),"")</f>
        <v>22205</v>
      </c>
      <c r="Y5007" s="133" t="str">
        <f>IFERROR(IF(VLOOKUP($C5007,'MSCI Database'!$C:$R,11, FALSE)="","",VLOOKUP($C5007,'MSCI Database'!$C:$R,11, FALSE)),"")</f>
        <v>2019</v>
      </c>
      <c r="Z5007" s="133" t="str">
        <f>IFERROR(IF(VLOOKUP($C5007,'MSCI Database'!$C:$R,12, FALSE)="","",VLOOKUP($C5007,'MSCI Database'!$C:$R,12, FALSE)),"")</f>
        <v>Reported</v>
      </c>
      <c r="AA5007" s="202" t="str">
        <f>IFERROR(IF(VLOOKUP($C5007,'MSCI Database'!$C:$R,13, FALSE)="","",VLOOKUP($C5007,'MSCI Database'!$C:$R,13, FALSE)),"")</f>
        <v>Increased focus on responsible gambling and data protection measures amid COVID-19</v>
      </c>
    </row>
    <row r="5008" spans="1:27" s="130" customFormat="1" ht="15" hidden="1" customHeight="1" outlineLevel="1">
      <c r="A5008" s="130" t="s">
        <v>6811</v>
      </c>
      <c r="B5008" s="130" t="s">
        <v>6812</v>
      </c>
      <c r="C5008" s="130" t="s">
        <v>6813</v>
      </c>
      <c r="D5008" s="130" t="s">
        <v>12128</v>
      </c>
      <c r="E5008" s="130" t="s">
        <v>18673</v>
      </c>
      <c r="F5008" s="215">
        <v>1.380827866809173E-2</v>
      </c>
      <c r="G5008" s="132" t="str">
        <f ca="1">IFERROR(_xll.BQL($A5008, "cur_mkt_cap(currency=EUR)")/1000000, " ")</f>
        <v xml:space="preserve"> </v>
      </c>
      <c r="M5008" s="308"/>
      <c r="N5008" s="215">
        <f t="shared" si="184"/>
        <v>1.4662242247665805E-4</v>
      </c>
      <c r="O5008" s="172" t="str">
        <f>IFERROR(IF(VLOOKUP($C5008,'MSCI Database'!$C:$R,2, FALSE)="","",VLOOKUP($C5008,'MSCI Database'!$C:$R,2, FALSE)),"")</f>
        <v>Airlines</v>
      </c>
      <c r="P5008" s="186" t="str">
        <f>IFERROR(IF(VLOOKUP($C5008,'MSCI Database'!$C:$R,3, FALSE)="","",VLOOKUP($C5008,'MSCI Database'!$C:$R,3, FALSE)),"")</f>
        <v>A</v>
      </c>
      <c r="Q5008" s="164" t="str">
        <f>IFERROR(IF(VLOOKUP($C5008,'MSCI Database'!$C:$R,4, FALSE)="","",VLOOKUP($C5008,'MSCI Database'!$C:$R,4, FALSE)),"")</f>
        <v>0</v>
      </c>
      <c r="R5008" s="164">
        <f>IFERROR(IF(VLOOKUP($C5008,'MSCI Database'!$C:$R,5, FALSE)="","",VLOOKUP($C5008,'MSCI Database'!$C:$R,5, FALSE)),"")</f>
        <v>6.8</v>
      </c>
      <c r="S5008" s="164">
        <f>IFERROR(IF(VLOOKUP($C5008,'MSCI Database'!$C:$R,6, FALSE)="","",VLOOKUP($C5008,'MSCI Database'!$C:$R,6, FALSE)),"")</f>
        <v>4.2</v>
      </c>
      <c r="T5008" s="211">
        <f>IFERROR(IF(VLOOKUP($C5008,'MSCI Database'!$C:$R,7, FALSE)="","",VLOOKUP($C5008,'MSCI Database'!$C:$R,7, FALSE)),"")</f>
        <v>5.0999999999999996</v>
      </c>
      <c r="U5008" s="164">
        <f>IFERROR(IF(VLOOKUP($C5008,'MSCI Database'!$C:$R,8, FALSE)="","",VLOOKUP($C5008,'MSCI Database'!$C:$R,8, FALSE)),"")</f>
        <v>3.4</v>
      </c>
      <c r="V5008" s="175">
        <f>IFERROR(IF(VLOOKUP($C5008,'MSCI Database'!$C:$R,9, FALSE)="","",VLOOKUP($C5008,'MSCI Database'!$C:$R,9, FALSE)),"")</f>
        <v>4.4000000000000004</v>
      </c>
      <c r="W5008" s="165">
        <f t="shared" ca="1" si="185"/>
        <v>0</v>
      </c>
      <c r="X5008" s="236">
        <f>IFERROR(IF(VLOOKUP($C5008,'MSCI Database'!$C:$R,10, FALSE)="","",VLOOKUP($C5008,'MSCI Database'!$C:$R,10, FALSE)),"")</f>
        <v>38452620</v>
      </c>
      <c r="Y5008" s="133" t="str">
        <f>IFERROR(IF(VLOOKUP($C5008,'MSCI Database'!$C:$R,11, FALSE)="","",VLOOKUP($C5008,'MSCI Database'!$C:$R,11, FALSE)),"")</f>
        <v>2019</v>
      </c>
      <c r="Z5008" s="133" t="str">
        <f>IFERROR(IF(VLOOKUP($C5008,'MSCI Database'!$C:$R,12, FALSE)="","",VLOOKUP($C5008,'MSCI Database'!$C:$R,12, FALSE)),"")</f>
        <v>Reported</v>
      </c>
      <c r="AA5008" s="202" t="str">
        <f>IFERROR(IF(VLOOKUP($C5008,'MSCI Database'!$C:$R,13, FALSE)="","",VLOOKUP($C5008,'MSCI Database'!$C:$R,13, FALSE)),"")</f>
        <v>Strong data privacy policy, but COVID-19 uncertainties could elevate potential labor disruptions</v>
      </c>
    </row>
    <row r="5009" spans="1:27" s="130" customFormat="1" ht="15" hidden="1" customHeight="1" outlineLevel="1">
      <c r="A5009" s="130" t="s">
        <v>2310</v>
      </c>
      <c r="B5009" s="130" t="s">
        <v>2311</v>
      </c>
      <c r="C5009" s="130" t="s">
        <v>2312</v>
      </c>
      <c r="D5009" s="130" t="s">
        <v>12131</v>
      </c>
      <c r="E5009" s="130" t="s">
        <v>18682</v>
      </c>
      <c r="F5009" s="215">
        <v>1.5910241031605141E-2</v>
      </c>
      <c r="G5009" s="132" t="str">
        <f ca="1">IFERROR(_xll.BQL($A5009, "cur_mkt_cap(currency=EUR)")/1000000, " ")</f>
        <v xml:space="preserve"> </v>
      </c>
      <c r="M5009" s="308"/>
      <c r="N5009" s="215">
        <f t="shared" si="184"/>
        <v>1.6894199040406937E-4</v>
      </c>
      <c r="O5009" s="172" t="str">
        <f>IFERROR(IF(VLOOKUP($C5009,'MSCI Database'!$C:$R,2, FALSE)="","",VLOOKUP($C5009,'MSCI Database'!$C:$R,2, FALSE)),"")</f>
        <v>Automobiles</v>
      </c>
      <c r="P5009" s="186" t="str">
        <f>IFERROR(IF(VLOOKUP($C5009,'MSCI Database'!$C:$R,3, FALSE)="","",VLOOKUP($C5009,'MSCI Database'!$C:$R,3, FALSE)),"")</f>
        <v>BBB</v>
      </c>
      <c r="Q5009" s="164" t="str">
        <f>IFERROR(IF(VLOOKUP($C5009,'MSCI Database'!$C:$R,4, FALSE)="","",VLOOKUP($C5009,'MSCI Database'!$C:$R,4, FALSE)),"")</f>
        <v>-1</v>
      </c>
      <c r="R5009" s="164">
        <f>IFERROR(IF(VLOOKUP($C5009,'MSCI Database'!$C:$R,5, FALSE)="","",VLOOKUP($C5009,'MSCI Database'!$C:$R,5, FALSE)),"")</f>
        <v>5.5</v>
      </c>
      <c r="S5009" s="164">
        <f>IFERROR(IF(VLOOKUP($C5009,'MSCI Database'!$C:$R,6, FALSE)="","",VLOOKUP($C5009,'MSCI Database'!$C:$R,6, FALSE)),"")</f>
        <v>5.5</v>
      </c>
      <c r="T5009" s="211">
        <f>IFERROR(IF(VLOOKUP($C5009,'MSCI Database'!$C:$R,7, FALSE)="","",VLOOKUP($C5009,'MSCI Database'!$C:$R,7, FALSE)),"")</f>
        <v>4.2</v>
      </c>
      <c r="U5009" s="164">
        <f>IFERROR(IF(VLOOKUP($C5009,'MSCI Database'!$C:$R,8, FALSE)="","",VLOOKUP($C5009,'MSCI Database'!$C:$R,8, FALSE)),"")</f>
        <v>2.4</v>
      </c>
      <c r="V5009" s="175">
        <f>IFERROR(IF(VLOOKUP($C5009,'MSCI Database'!$C:$R,9, FALSE)="","",VLOOKUP($C5009,'MSCI Database'!$C:$R,9, FALSE)),"")</f>
        <v>4</v>
      </c>
      <c r="W5009" s="165">
        <f t="shared" ca="1" si="185"/>
        <v>0</v>
      </c>
      <c r="X5009" s="236">
        <f>IFERROR(IF(VLOOKUP($C5009,'MSCI Database'!$C:$R,10, FALSE)="","",VLOOKUP($C5009,'MSCI Database'!$C:$R,10, FALSE)),"")</f>
        <v>1212351</v>
      </c>
      <c r="Y5009" s="133" t="str">
        <f>IFERROR(IF(VLOOKUP($C5009,'MSCI Database'!$C:$R,11, FALSE)="","",VLOOKUP($C5009,'MSCI Database'!$C:$R,11, FALSE)),"")</f>
        <v>2019</v>
      </c>
      <c r="Z5009" s="133" t="str">
        <f>IFERROR(IF(VLOOKUP($C5009,'MSCI Database'!$C:$R,12, FALSE)="","",VLOOKUP($C5009,'MSCI Database'!$C:$R,12, FALSE)),"")</f>
        <v>Reported</v>
      </c>
      <c r="AA5009" s="202" t="str">
        <f>IFERROR(IF(VLOOKUP($C5009,'MSCI Database'!$C:$R,13, FALSE)="","",VLOOKUP($C5009,'MSCI Database'!$C:$R,13, FALSE)),"")</f>
        <v>Restructuring plans and increasing EU fleet emissions present risks</v>
      </c>
    </row>
    <row r="5010" spans="1:27" s="130" customFormat="1" ht="15" hidden="1" customHeight="1" outlineLevel="1">
      <c r="A5010" s="130" t="s">
        <v>1795</v>
      </c>
      <c r="B5010" s="130" t="s">
        <v>1796</v>
      </c>
      <c r="C5010" s="130" t="s">
        <v>1797</v>
      </c>
      <c r="D5010" s="130" t="s">
        <v>12129</v>
      </c>
      <c r="E5010" s="130" t="s">
        <v>18684</v>
      </c>
      <c r="F5010" s="215">
        <v>1.5933994283839001E-2</v>
      </c>
      <c r="G5010" s="132" t="str">
        <f ca="1">IFERROR(_xll.BQL($A5010, "cur_mkt_cap(currency=EUR)")/1000000, " ")</f>
        <v xml:space="preserve"> </v>
      </c>
      <c r="M5010" s="308"/>
      <c r="N5010" s="215">
        <f t="shared" si="184"/>
        <v>1.6919421296329943E-4</v>
      </c>
      <c r="O5010" s="172" t="str">
        <f>IFERROR(IF(VLOOKUP($C5010,'MSCI Database'!$C:$R,2, FALSE)="","",VLOOKUP($C5010,'MSCI Database'!$C:$R,2, FALSE)),"")</f>
        <v>Diversified Chemicals</v>
      </c>
      <c r="P5010" s="186" t="str">
        <f>IFERROR(IF(VLOOKUP($C5010,'MSCI Database'!$C:$R,3, FALSE)="","",VLOOKUP($C5010,'MSCI Database'!$C:$R,3, FALSE)),"")</f>
        <v>A</v>
      </c>
      <c r="Q5010" s="164" t="str">
        <f>IFERROR(IF(VLOOKUP($C5010,'MSCI Database'!$C:$R,4, FALSE)="","",VLOOKUP($C5010,'MSCI Database'!$C:$R,4, FALSE)),"")</f>
        <v>1</v>
      </c>
      <c r="R5010" s="164">
        <f>IFERROR(IF(VLOOKUP($C5010,'MSCI Database'!$C:$R,5, FALSE)="","",VLOOKUP($C5010,'MSCI Database'!$C:$R,5, FALSE)),"")</f>
        <v>5.8</v>
      </c>
      <c r="S5010" s="164">
        <f>IFERROR(IF(VLOOKUP($C5010,'MSCI Database'!$C:$R,6, FALSE)="","",VLOOKUP($C5010,'MSCI Database'!$C:$R,6, FALSE)),"")</f>
        <v>4.8</v>
      </c>
      <c r="T5010" s="211">
        <f>IFERROR(IF(VLOOKUP($C5010,'MSCI Database'!$C:$R,7, FALSE)="","",VLOOKUP($C5010,'MSCI Database'!$C:$R,7, FALSE)),"")</f>
        <v>3.6</v>
      </c>
      <c r="U5010" s="164">
        <f>IFERROR(IF(VLOOKUP($C5010,'MSCI Database'!$C:$R,8, FALSE)="","",VLOOKUP($C5010,'MSCI Database'!$C:$R,8, FALSE)),"")</f>
        <v>6.1</v>
      </c>
      <c r="V5010" s="175">
        <f>IFERROR(IF(VLOOKUP($C5010,'MSCI Database'!$C:$R,9, FALSE)="","",VLOOKUP($C5010,'MSCI Database'!$C:$R,9, FALSE)),"")</f>
        <v>5.0999999999999996</v>
      </c>
      <c r="W5010" s="165">
        <f t="shared" ca="1" si="185"/>
        <v>0</v>
      </c>
      <c r="X5010" s="236">
        <f>IFERROR(IF(VLOOKUP($C5010,'MSCI Database'!$C:$R,10, FALSE)="","",VLOOKUP($C5010,'MSCI Database'!$C:$R,10, FALSE)),"")</f>
        <v>3493000</v>
      </c>
      <c r="Y5010" s="133" t="str">
        <f>IFERROR(IF(VLOOKUP($C5010,'MSCI Database'!$C:$R,11, FALSE)="","",VLOOKUP($C5010,'MSCI Database'!$C:$R,11, FALSE)),"")</f>
        <v>2019</v>
      </c>
      <c r="Z5010" s="133" t="str">
        <f>IFERROR(IF(VLOOKUP($C5010,'MSCI Database'!$C:$R,12, FALSE)="","",VLOOKUP($C5010,'MSCI Database'!$C:$R,12, FALSE)),"")</f>
        <v>Reported</v>
      </c>
      <c r="AA5010" s="202" t="str">
        <f>IFERROR(IF(VLOOKUP($C5010,'MSCI Database'!$C:$R,13, FALSE)="","",VLOOKUP($C5010,'MSCI Database'!$C:$R,13, FALSE)),"")</f>
        <v>Improved governance practices drive upgrade</v>
      </c>
    </row>
    <row r="5011" spans="1:27" s="130" customFormat="1" ht="15" hidden="1" customHeight="1" outlineLevel="1">
      <c r="A5011" s="130" t="s">
        <v>7631</v>
      </c>
      <c r="B5011" s="130" t="s">
        <v>7632</v>
      </c>
      <c r="C5011" s="130" t="s">
        <v>7633</v>
      </c>
      <c r="D5011" s="130" t="s">
        <v>12128</v>
      </c>
      <c r="E5011" s="130" t="s">
        <v>12133</v>
      </c>
      <c r="F5011" s="215">
        <v>1.36649449343774E-2</v>
      </c>
      <c r="G5011" s="132" t="str">
        <f ca="1">IFERROR(_xll.BQL($A5011, "cur_mkt_cap(currency=EUR)")/1000000, " ")</f>
        <v xml:space="preserve"> </v>
      </c>
      <c r="M5011" s="308"/>
      <c r="N5011" s="215">
        <f t="shared" si="184"/>
        <v>1.4510044136916615E-4</v>
      </c>
      <c r="O5011" s="172" t="str">
        <f>IFERROR(IF(VLOOKUP($C5011,'MSCI Database'!$C:$R,2, FALSE)="","",VLOOKUP($C5011,'MSCI Database'!$C:$R,2, FALSE)),"")</f>
        <v>Biotechnology</v>
      </c>
      <c r="P5011" s="186" t="str">
        <f>IFERROR(IF(VLOOKUP($C5011,'MSCI Database'!$C:$R,3, FALSE)="","",VLOOKUP($C5011,'MSCI Database'!$C:$R,3, FALSE)),"")</f>
        <v>BB</v>
      </c>
      <c r="Q5011" s="164" t="str">
        <f>IFERROR(IF(VLOOKUP($C5011,'MSCI Database'!$C:$R,4, FALSE)="","",VLOOKUP($C5011,'MSCI Database'!$C:$R,4, FALSE)),"")</f>
        <v>1</v>
      </c>
      <c r="R5011" s="164">
        <f>IFERROR(IF(VLOOKUP($C5011,'MSCI Database'!$C:$R,5, FALSE)="","",VLOOKUP($C5011,'MSCI Database'!$C:$R,5, FALSE)),"")</f>
        <v>3.4</v>
      </c>
      <c r="S5011" s="164">
        <f>IFERROR(IF(VLOOKUP($C5011,'MSCI Database'!$C:$R,6, FALSE)="","",VLOOKUP($C5011,'MSCI Database'!$C:$R,6, FALSE)),"")</f>
        <v>3.9</v>
      </c>
      <c r="T5011" s="211">
        <f>IFERROR(IF(VLOOKUP($C5011,'MSCI Database'!$C:$R,7, FALSE)="","",VLOOKUP($C5011,'MSCI Database'!$C:$R,7, FALSE)),"")</f>
        <v>3.8</v>
      </c>
      <c r="U5011" s="164">
        <f>IFERROR(IF(VLOOKUP($C5011,'MSCI Database'!$C:$R,8, FALSE)="","",VLOOKUP($C5011,'MSCI Database'!$C:$R,8, FALSE)),"")</f>
        <v>5.2</v>
      </c>
      <c r="V5011" s="175">
        <f>IFERROR(IF(VLOOKUP($C5011,'MSCI Database'!$C:$R,9, FALSE)="","",VLOOKUP($C5011,'MSCI Database'!$C:$R,9, FALSE)),"")</f>
        <v>4.3</v>
      </c>
      <c r="W5011" s="165">
        <f t="shared" ca="1" si="185"/>
        <v>0</v>
      </c>
      <c r="X5011" s="236">
        <f>IFERROR(IF(VLOOKUP($C5011,'MSCI Database'!$C:$R,10, FALSE)="","",VLOOKUP($C5011,'MSCI Database'!$C:$R,10, FALSE)),"")</f>
        <v>28725</v>
      </c>
      <c r="Y5011" s="133" t="str">
        <f>IFERROR(IF(VLOOKUP($C5011,'MSCI Database'!$C:$R,11, FALSE)="","",VLOOKUP($C5011,'MSCI Database'!$C:$R,11, FALSE)),"")</f>
        <v>2019</v>
      </c>
      <c r="Z5011" s="133" t="str">
        <f>IFERROR(IF(VLOOKUP($C5011,'MSCI Database'!$C:$R,12, FALSE)="","",VLOOKUP($C5011,'MSCI Database'!$C:$R,12, FALSE)),"")</f>
        <v>E.Segmt-Moderately Low</v>
      </c>
      <c r="AA5011" s="202" t="str">
        <f>IFERROR(IF(VLOOKUP($C5011,'MSCI Database'!$C:$R,13, FALSE)="","",VLOOKUP($C5011,'MSCI Database'!$C:$R,13, FALSE)),"")</f>
        <v>Governance practices appear on par with those of peers, but lags in employee development initiatives</v>
      </c>
    </row>
    <row r="5012" spans="1:27" s="130" customFormat="1" ht="15" hidden="1" customHeight="1" outlineLevel="1">
      <c r="A5012" s="130" t="s">
        <v>2514</v>
      </c>
      <c r="B5012" s="130" t="s">
        <v>2515</v>
      </c>
      <c r="C5012" s="130" t="s">
        <v>2516</v>
      </c>
      <c r="D5012" s="130" t="s">
        <v>18686</v>
      </c>
      <c r="E5012" s="130" t="s">
        <v>18682</v>
      </c>
      <c r="F5012" s="215">
        <v>1.8873852813395191E-2</v>
      </c>
      <c r="G5012" s="132" t="str">
        <f ca="1">IFERROR(_xll.BQL($A5012, "cur_mkt_cap(currency=EUR)")/1000000, " ")</f>
        <v xml:space="preserve"> </v>
      </c>
      <c r="M5012" s="308"/>
      <c r="N5012" s="215">
        <f t="shared" si="184"/>
        <v>2.0041093372214869E-4</v>
      </c>
      <c r="O5012" s="172" t="str">
        <f>IFERROR(IF(VLOOKUP($C5012,'MSCI Database'!$C:$R,2, FALSE)="","",VLOOKUP($C5012,'MSCI Database'!$C:$R,2, FALSE)),"")</f>
        <v>Retail - Consumer Discretionary</v>
      </c>
      <c r="P5012" s="186" t="str">
        <f>IFERROR(IF(VLOOKUP($C5012,'MSCI Database'!$C:$R,3, FALSE)="","",VLOOKUP($C5012,'MSCI Database'!$C:$R,3, FALSE)),"")</f>
        <v>AAA</v>
      </c>
      <c r="Q5012" s="164" t="str">
        <f>IFERROR(IF(VLOOKUP($C5012,'MSCI Database'!$C:$R,4, FALSE)="","",VLOOKUP($C5012,'MSCI Database'!$C:$R,4, FALSE)),"")</f>
        <v>0</v>
      </c>
      <c r="R5012" s="164">
        <f>IFERROR(IF(VLOOKUP($C5012,'MSCI Database'!$C:$R,5, FALSE)="","",VLOOKUP($C5012,'MSCI Database'!$C:$R,5, FALSE)),"")</f>
        <v>10</v>
      </c>
      <c r="S5012" s="164">
        <f>IFERROR(IF(VLOOKUP($C5012,'MSCI Database'!$C:$R,6, FALSE)="","",VLOOKUP($C5012,'MSCI Database'!$C:$R,6, FALSE)),"")</f>
        <v>9.6</v>
      </c>
      <c r="T5012" s="211">
        <f>IFERROR(IF(VLOOKUP($C5012,'MSCI Database'!$C:$R,7, FALSE)="","",VLOOKUP($C5012,'MSCI Database'!$C:$R,7, FALSE)),"")</f>
        <v>5</v>
      </c>
      <c r="U5012" s="164">
        <f>IFERROR(IF(VLOOKUP($C5012,'MSCI Database'!$C:$R,8, FALSE)="","",VLOOKUP($C5012,'MSCI Database'!$C:$R,8, FALSE)),"")</f>
        <v>7.2</v>
      </c>
      <c r="V5012" s="175">
        <f>IFERROR(IF(VLOOKUP($C5012,'MSCI Database'!$C:$R,9, FALSE)="","",VLOOKUP($C5012,'MSCI Database'!$C:$R,9, FALSE)),"")</f>
        <v>6.6</v>
      </c>
      <c r="W5012" s="165">
        <f t="shared" ca="1" si="185"/>
        <v>0</v>
      </c>
      <c r="X5012" s="236">
        <f>IFERROR(IF(VLOOKUP($C5012,'MSCI Database'!$C:$R,10, FALSE)="","",VLOOKUP($C5012,'MSCI Database'!$C:$R,10, FALSE)),"")</f>
        <v>302676</v>
      </c>
      <c r="Y5012" s="133" t="str">
        <f>IFERROR(IF(VLOOKUP($C5012,'MSCI Database'!$C:$R,11, FALSE)="","",VLOOKUP($C5012,'MSCI Database'!$C:$R,11, FALSE)),"")</f>
        <v>2019</v>
      </c>
      <c r="Z5012" s="133" t="str">
        <f>IFERROR(IF(VLOOKUP($C5012,'MSCI Database'!$C:$R,12, FALSE)="","",VLOOKUP($C5012,'MSCI Database'!$C:$R,12, FALSE)),"")</f>
        <v>Reported</v>
      </c>
      <c r="AA5012" s="202" t="str">
        <f>IFERROR(IF(VLOOKUP($C5012,'MSCI Database'!$C:$R,13, FALSE)="","",VLOOKUP($C5012,'MSCI Database'!$C:$R,13, FALSE)),"")</f>
        <v>Leads peers in chemical management programs and sustainable timber-sourcing practices</v>
      </c>
    </row>
    <row r="5013" spans="1:27" s="130" customFormat="1" ht="15" hidden="1" customHeight="1" outlineLevel="1">
      <c r="A5013" s="130" t="s">
        <v>2696</v>
      </c>
      <c r="B5013" s="130" t="s">
        <v>2697</v>
      </c>
      <c r="C5013" s="130" t="s">
        <v>2698</v>
      </c>
      <c r="D5013" s="130" t="s">
        <v>18686</v>
      </c>
      <c r="E5013" s="130" t="s">
        <v>18684</v>
      </c>
      <c r="F5013" s="215">
        <v>1.8628839061467409E-2</v>
      </c>
      <c r="G5013" s="132" t="str">
        <f ca="1">IFERROR(_xll.BQL($A5013, "cur_mkt_cap(currency=EUR)")/1000000, " ")</f>
        <v xml:space="preserve"> </v>
      </c>
      <c r="M5013" s="308"/>
      <c r="N5013" s="215">
        <f t="shared" si="184"/>
        <v>1.9780926911852498E-4</v>
      </c>
      <c r="O5013" s="172" t="str">
        <f>IFERROR(IF(VLOOKUP($C5013,'MSCI Database'!$C:$R,2, FALSE)="","",VLOOKUP($C5013,'MSCI Database'!$C:$R,2, FALSE)),"")</f>
        <v>Specialty Chemicals</v>
      </c>
      <c r="P5013" s="186" t="str">
        <f>IFERROR(IF(VLOOKUP($C5013,'MSCI Database'!$C:$R,3, FALSE)="","",VLOOKUP($C5013,'MSCI Database'!$C:$R,3, FALSE)),"")</f>
        <v>AAA</v>
      </c>
      <c r="Q5013" s="164" t="str">
        <f>IFERROR(IF(VLOOKUP($C5013,'MSCI Database'!$C:$R,4, FALSE)="","",VLOOKUP($C5013,'MSCI Database'!$C:$R,4, FALSE)),"")</f>
        <v>0</v>
      </c>
      <c r="R5013" s="164">
        <f>IFERROR(IF(VLOOKUP($C5013,'MSCI Database'!$C:$R,5, FALSE)="","",VLOOKUP($C5013,'MSCI Database'!$C:$R,5, FALSE)),"")</f>
        <v>10</v>
      </c>
      <c r="S5013" s="164">
        <f>IFERROR(IF(VLOOKUP($C5013,'MSCI Database'!$C:$R,6, FALSE)="","",VLOOKUP($C5013,'MSCI Database'!$C:$R,6, FALSE)),"")</f>
        <v>7.1</v>
      </c>
      <c r="T5013" s="211">
        <f>IFERROR(IF(VLOOKUP($C5013,'MSCI Database'!$C:$R,7, FALSE)="","",VLOOKUP($C5013,'MSCI Database'!$C:$R,7, FALSE)),"")</f>
        <v>6.5</v>
      </c>
      <c r="U5013" s="164">
        <f>IFERROR(IF(VLOOKUP($C5013,'MSCI Database'!$C:$R,8, FALSE)="","",VLOOKUP($C5013,'MSCI Database'!$C:$R,8, FALSE)),"")</f>
        <v>7.2</v>
      </c>
      <c r="V5013" s="175">
        <f>IFERROR(IF(VLOOKUP($C5013,'MSCI Database'!$C:$R,9, FALSE)="","",VLOOKUP($C5013,'MSCI Database'!$C:$R,9, FALSE)),"")</f>
        <v>7</v>
      </c>
      <c r="W5013" s="165">
        <f t="shared" ca="1" si="185"/>
        <v>0</v>
      </c>
      <c r="X5013" s="236">
        <f>IFERROR(IF(VLOOKUP($C5013,'MSCI Database'!$C:$R,10, FALSE)="","",VLOOKUP($C5013,'MSCI Database'!$C:$R,10, FALSE)),"")</f>
        <v>451882</v>
      </c>
      <c r="Y5013" s="133" t="str">
        <f>IFERROR(IF(VLOOKUP($C5013,'MSCI Database'!$C:$R,11, FALSE)="","",VLOOKUP($C5013,'MSCI Database'!$C:$R,11, FALSE)),"")</f>
        <v>2019</v>
      </c>
      <c r="Z5013" s="133" t="str">
        <f>IFERROR(IF(VLOOKUP($C5013,'MSCI Database'!$C:$R,12, FALSE)="","",VLOOKUP($C5013,'MSCI Database'!$C:$R,12, FALSE)),"")</f>
        <v>Reported</v>
      </c>
      <c r="AA5013" s="202" t="str">
        <f>IFERROR(IF(VLOOKUP($C5013,'MSCI Database'!$C:$R,13, FALSE)="","",VLOOKUP($C5013,'MSCI Database'!$C:$R,13, FALSE)),"")</f>
        <v>Emission control and clean energy technologies business enable continuous growth</v>
      </c>
    </row>
    <row r="5014" spans="1:27" s="130" customFormat="1" ht="15" hidden="1" customHeight="1" outlineLevel="1">
      <c r="A5014" s="130" t="s">
        <v>5198</v>
      </c>
      <c r="B5014" s="130" t="s">
        <v>5199</v>
      </c>
      <c r="C5014" s="130" t="s">
        <v>5200</v>
      </c>
      <c r="D5014" s="130" t="s">
        <v>18719</v>
      </c>
      <c r="E5014" s="130" t="s">
        <v>12133</v>
      </c>
      <c r="F5014" s="215">
        <v>3.201490487076152E-3</v>
      </c>
      <c r="G5014" s="132" t="str">
        <f ca="1">IFERROR(_xll.BQL($A5014, "cur_mkt_cap(currency=EUR)")/1000000, " ")</f>
        <v xml:space="preserve"> </v>
      </c>
      <c r="M5014" s="308"/>
      <c r="N5014" s="215">
        <f t="shared" si="184"/>
        <v>3.3994844834338263E-5</v>
      </c>
      <c r="O5014" s="172" t="str">
        <f>IFERROR(IF(VLOOKUP($C5014,'MSCI Database'!$C:$R,2, FALSE)="","",VLOOKUP($C5014,'MSCI Database'!$C:$R,2, FALSE)),"")</f>
        <v>Health Care Equipment &amp; Supplies</v>
      </c>
      <c r="P5014" s="186" t="str">
        <f>IFERROR(IF(VLOOKUP($C5014,'MSCI Database'!$C:$R,3, FALSE)="","",VLOOKUP($C5014,'MSCI Database'!$C:$R,3, FALSE)),"")</f>
        <v>A</v>
      </c>
      <c r="Q5014" s="164" t="str">
        <f>IFERROR(IF(VLOOKUP($C5014,'MSCI Database'!$C:$R,4, FALSE)="","",VLOOKUP($C5014,'MSCI Database'!$C:$R,4, FALSE)),"")</f>
        <v>1</v>
      </c>
      <c r="R5014" s="164">
        <f>IFERROR(IF(VLOOKUP($C5014,'MSCI Database'!$C:$R,5, FALSE)="","",VLOOKUP($C5014,'MSCI Database'!$C:$R,5, FALSE)),"")</f>
        <v>7</v>
      </c>
      <c r="S5014" s="164">
        <f>IFERROR(IF(VLOOKUP($C5014,'MSCI Database'!$C:$R,6, FALSE)="","",VLOOKUP($C5014,'MSCI Database'!$C:$R,6, FALSE)),"")</f>
        <v>8.3000000000000007</v>
      </c>
      <c r="T5014" s="211">
        <f>IFERROR(IF(VLOOKUP($C5014,'MSCI Database'!$C:$R,7, FALSE)="","",VLOOKUP($C5014,'MSCI Database'!$C:$R,7, FALSE)),"")</f>
        <v>5.7</v>
      </c>
      <c r="U5014" s="164">
        <f>IFERROR(IF(VLOOKUP($C5014,'MSCI Database'!$C:$R,8, FALSE)="","",VLOOKUP($C5014,'MSCI Database'!$C:$R,8, FALSE)),"")</f>
        <v>7.3</v>
      </c>
      <c r="V5014" s="175">
        <f>IFERROR(IF(VLOOKUP($C5014,'MSCI Database'!$C:$R,9, FALSE)="","",VLOOKUP($C5014,'MSCI Database'!$C:$R,9, FALSE)),"")</f>
        <v>6.6</v>
      </c>
      <c r="W5014" s="165">
        <f t="shared" ca="1" si="185"/>
        <v>0</v>
      </c>
      <c r="X5014" s="236">
        <f>IFERROR(IF(VLOOKUP($C5014,'MSCI Database'!$C:$R,10, FALSE)="","",VLOOKUP($C5014,'MSCI Database'!$C:$R,10, FALSE)),"")</f>
        <v>11441</v>
      </c>
      <c r="Y5014" s="133" t="str">
        <f>IFERROR(IF(VLOOKUP($C5014,'MSCI Database'!$C:$R,11, FALSE)="","",VLOOKUP($C5014,'MSCI Database'!$C:$R,11, FALSE)),"")</f>
        <v>2019</v>
      </c>
      <c r="Z5014" s="133" t="str">
        <f>IFERROR(IF(VLOOKUP($C5014,'MSCI Database'!$C:$R,12, FALSE)="","",VLOOKUP($C5014,'MSCI Database'!$C:$R,12, FALSE)),"")</f>
        <v>E.Segmt-Moderately Low</v>
      </c>
      <c r="AA5014" s="202" t="str">
        <f>IFERROR(IF(VLOOKUP($C5014,'MSCI Database'!$C:$R,13, FALSE)="","",VLOOKUP($C5014,'MSCI Database'!$C:$R,13, FALSE)),"")</f>
        <v>Improved corporate governance practices drive upgrade</v>
      </c>
    </row>
    <row r="5015" spans="1:27" s="130" customFormat="1" ht="15" hidden="1" customHeight="1" outlineLevel="1">
      <c r="A5015" s="130" t="s">
        <v>298</v>
      </c>
      <c r="B5015" s="130" t="s">
        <v>299</v>
      </c>
      <c r="C5015" s="130" t="s">
        <v>300</v>
      </c>
      <c r="D5015" s="130" t="s">
        <v>18724</v>
      </c>
      <c r="E5015" s="130" t="s">
        <v>18688</v>
      </c>
      <c r="F5015" s="215">
        <v>1.6052628969482719E-2</v>
      </c>
      <c r="G5015" s="132" t="str">
        <f ca="1">IFERROR(_xll.BQL($A5015, "cur_mkt_cap(currency=EUR)")/1000000, " ")</f>
        <v xml:space="preserve"> </v>
      </c>
      <c r="M5015" s="308"/>
      <c r="N5015" s="215">
        <f t="shared" si="184"/>
        <v>1.7045392863220709E-4</v>
      </c>
      <c r="O5015" s="172" t="str">
        <f>IFERROR(IF(VLOOKUP($C5015,'MSCI Database'!$C:$R,2, FALSE)="","",VLOOKUP($C5015,'MSCI Database'!$C:$R,2, FALSE)),"")</f>
        <v>Banks</v>
      </c>
      <c r="P5015" s="186" t="str">
        <f>IFERROR(IF(VLOOKUP($C5015,'MSCI Database'!$C:$R,3, FALSE)="","",VLOOKUP($C5015,'MSCI Database'!$C:$R,3, FALSE)),"")</f>
        <v>AA</v>
      </c>
      <c r="Q5015" s="164" t="str">
        <f>IFERROR(IF(VLOOKUP($C5015,'MSCI Database'!$C:$R,4, FALSE)="","",VLOOKUP($C5015,'MSCI Database'!$C:$R,4, FALSE)),"")</f>
        <v>0</v>
      </c>
      <c r="R5015" s="164">
        <f>IFERROR(IF(VLOOKUP($C5015,'MSCI Database'!$C:$R,5, FALSE)="","",VLOOKUP($C5015,'MSCI Database'!$C:$R,5, FALSE)),"")</f>
        <v>8.3000000000000007</v>
      </c>
      <c r="S5015" s="164">
        <f>IFERROR(IF(VLOOKUP($C5015,'MSCI Database'!$C:$R,6, FALSE)="","",VLOOKUP($C5015,'MSCI Database'!$C:$R,6, FALSE)),"")</f>
        <v>7.2</v>
      </c>
      <c r="T5015" s="211">
        <f>IFERROR(IF(VLOOKUP($C5015,'MSCI Database'!$C:$R,7, FALSE)="","",VLOOKUP($C5015,'MSCI Database'!$C:$R,7, FALSE)),"")</f>
        <v>4.2</v>
      </c>
      <c r="U5015" s="164">
        <f>IFERROR(IF(VLOOKUP($C5015,'MSCI Database'!$C:$R,8, FALSE)="","",VLOOKUP($C5015,'MSCI Database'!$C:$R,8, FALSE)),"")</f>
        <v>4.9000000000000004</v>
      </c>
      <c r="V5015" s="175">
        <f>IFERROR(IF(VLOOKUP($C5015,'MSCI Database'!$C:$R,9, FALSE)="","",VLOOKUP($C5015,'MSCI Database'!$C:$R,9, FALSE)),"")</f>
        <v>4.8</v>
      </c>
      <c r="W5015" s="165">
        <f t="shared" ca="1" si="185"/>
        <v>0</v>
      </c>
      <c r="X5015" s="236">
        <f>IFERROR(IF(VLOOKUP($C5015,'MSCI Database'!$C:$R,10, FALSE)="","",VLOOKUP($C5015,'MSCI Database'!$C:$R,10, FALSE)),"")</f>
        <v>64834</v>
      </c>
      <c r="Y5015" s="133" t="str">
        <f>IFERROR(IF(VLOOKUP($C5015,'MSCI Database'!$C:$R,11, FALSE)="","",VLOOKUP($C5015,'MSCI Database'!$C:$R,11, FALSE)),"")</f>
        <v>2019</v>
      </c>
      <c r="Z5015" s="133" t="str">
        <f>IFERROR(IF(VLOOKUP($C5015,'MSCI Database'!$C:$R,12, FALSE)="","",VLOOKUP($C5015,'MSCI Database'!$C:$R,12, FALSE)),"")</f>
        <v>Reported</v>
      </c>
      <c r="AA5015" s="202" t="str">
        <f>IFERROR(IF(VLOOKUP($C5015,'MSCI Database'!$C:$R,13, FALSE)="","",VLOOKUP($C5015,'MSCI Database'!$C:$R,13, FALSE)),"")</f>
        <v>Leads peers in ESG integration in lending, corporate governance and financial inclusion</v>
      </c>
    </row>
    <row r="5016" spans="1:27" s="130" customFormat="1" ht="15" hidden="1" customHeight="1" outlineLevel="1">
      <c r="A5016" s="130" t="s">
        <v>7059</v>
      </c>
      <c r="B5016" s="130" t="s">
        <v>7060</v>
      </c>
      <c r="C5016" s="130" t="s">
        <v>7061</v>
      </c>
      <c r="D5016" s="130" t="s">
        <v>12128</v>
      </c>
      <c r="E5016" s="130" t="s">
        <v>18690</v>
      </c>
      <c r="F5016" s="215">
        <v>1.360400534272263E-2</v>
      </c>
      <c r="G5016" s="132" t="str">
        <f ca="1">IFERROR(_xll.BQL($A5016, "cur_mkt_cap(currency=EUR)")/1000000, " ")</f>
        <v xml:space="preserve"> </v>
      </c>
      <c r="M5016" s="308"/>
      <c r="N5016" s="215">
        <f t="shared" si="184"/>
        <v>1.4445335777765319E-4</v>
      </c>
      <c r="O5016" s="172" t="str">
        <f>IFERROR(IF(VLOOKUP($C5016,'MSCI Database'!$C:$R,2, FALSE)="","",VLOOKUP($C5016,'MSCI Database'!$C:$R,2, FALSE)),"")</f>
        <v>Media &amp; Entertainment</v>
      </c>
      <c r="P5016" s="186" t="str">
        <f>IFERROR(IF(VLOOKUP($C5016,'MSCI Database'!$C:$R,3, FALSE)="","",VLOOKUP($C5016,'MSCI Database'!$C:$R,3, FALSE)),"")</f>
        <v>BB</v>
      </c>
      <c r="Q5016" s="164" t="str">
        <f>IFERROR(IF(VLOOKUP($C5016,'MSCI Database'!$C:$R,4, FALSE)="","",VLOOKUP($C5016,'MSCI Database'!$C:$R,4, FALSE)),"")</f>
        <v>1</v>
      </c>
      <c r="R5016" s="164">
        <f>IFERROR(IF(VLOOKUP($C5016,'MSCI Database'!$C:$R,5, FALSE)="","",VLOOKUP($C5016,'MSCI Database'!$C:$R,5, FALSE)),"")</f>
        <v>4.2</v>
      </c>
      <c r="S5016" s="164">
        <f>IFERROR(IF(VLOOKUP($C5016,'MSCI Database'!$C:$R,6, FALSE)="","",VLOOKUP($C5016,'MSCI Database'!$C:$R,6, FALSE)),"")</f>
        <v>6.7</v>
      </c>
      <c r="T5016" s="211">
        <f>IFERROR(IF(VLOOKUP($C5016,'MSCI Database'!$C:$R,7, FALSE)="","",VLOOKUP($C5016,'MSCI Database'!$C:$R,7, FALSE)),"")</f>
        <v>4.5</v>
      </c>
      <c r="U5016" s="164">
        <f>IFERROR(IF(VLOOKUP($C5016,'MSCI Database'!$C:$R,8, FALSE)="","",VLOOKUP($C5016,'MSCI Database'!$C:$R,8, FALSE)),"")</f>
        <v>4</v>
      </c>
      <c r="V5016" s="175">
        <f>IFERROR(IF(VLOOKUP($C5016,'MSCI Database'!$C:$R,9, FALSE)="","",VLOOKUP($C5016,'MSCI Database'!$C:$R,9, FALSE)),"")</f>
        <v>4.3</v>
      </c>
      <c r="W5016" s="165">
        <f t="shared" ca="1" si="185"/>
        <v>0</v>
      </c>
      <c r="X5016" s="236">
        <f>IFERROR(IF(VLOOKUP($C5016,'MSCI Database'!$C:$R,10, FALSE)="","",VLOOKUP($C5016,'MSCI Database'!$C:$R,10, FALSE)),"")</f>
        <v>149293</v>
      </c>
      <c r="Y5016" s="133" t="str">
        <f>IFERROR(IF(VLOOKUP($C5016,'MSCI Database'!$C:$R,11, FALSE)="","",VLOOKUP($C5016,'MSCI Database'!$C:$R,11, FALSE)),"")</f>
        <v>2019</v>
      </c>
      <c r="Z5016" s="133" t="str">
        <f>IFERROR(IF(VLOOKUP($C5016,'MSCI Database'!$C:$R,12, FALSE)="","",VLOOKUP($C5016,'MSCI Database'!$C:$R,12, FALSE)),"")</f>
        <v>E.Segmt-Moderately High</v>
      </c>
      <c r="AA5016" s="202" t="str">
        <f>IFERROR(IF(VLOOKUP($C5016,'MSCI Database'!$C:$R,13, FALSE)="","",VLOOKUP($C5016,'MSCI Database'!$C:$R,13, FALSE)),"")</f>
        <v>Improvements in data security drive upgrade</v>
      </c>
    </row>
    <row r="5017" spans="1:27" s="130" customFormat="1" ht="15" hidden="1" customHeight="1" outlineLevel="1">
      <c r="A5017" s="130" t="s">
        <v>680</v>
      </c>
      <c r="B5017" s="130" t="s">
        <v>681</v>
      </c>
      <c r="C5017" s="130" t="s">
        <v>682</v>
      </c>
      <c r="D5017" s="130" t="s">
        <v>18708</v>
      </c>
      <c r="E5017" s="130" t="s">
        <v>18688</v>
      </c>
      <c r="F5017" s="215">
        <v>1.352530769895792E-2</v>
      </c>
      <c r="G5017" s="132" t="str">
        <f ca="1">IFERROR(_xll.BQL($A5017, "cur_mkt_cap(currency=EUR)")/1000000, " ")</f>
        <v xml:space="preserve"> </v>
      </c>
      <c r="M5017" s="308"/>
      <c r="N5017" s="215">
        <f t="shared" ref="N5017:N5080" si="186">IF($A5017&lt;&gt;"",VLOOKUP($A5017,$A$3224:$V$5286,6,FALSE)/SUMIF($V$3224:$V$5286,"&lt;&gt;",$F$3224:$F$5286),0)</f>
        <v>1.4361771131878999E-4</v>
      </c>
      <c r="O5017" s="172" t="str">
        <f>IFERROR(IF(VLOOKUP($C5017,'MSCI Database'!$C:$R,2, FALSE)="","",VLOOKUP($C5017,'MSCI Database'!$C:$R,2, FALSE)),"")</f>
        <v>Multi-Line Insurance &amp; Brokerage</v>
      </c>
      <c r="P5017" s="186" t="str">
        <f>IFERROR(IF(VLOOKUP($C5017,'MSCI Database'!$C:$R,3, FALSE)="","",VLOOKUP($C5017,'MSCI Database'!$C:$R,3, FALSE)),"")</f>
        <v>BB</v>
      </c>
      <c r="Q5017" s="164" t="str">
        <f>IFERROR(IF(VLOOKUP($C5017,'MSCI Database'!$C:$R,4, FALSE)="","",VLOOKUP($C5017,'MSCI Database'!$C:$R,4, FALSE)),"")</f>
        <v>1</v>
      </c>
      <c r="R5017" s="164">
        <f>IFERROR(IF(VLOOKUP($C5017,'MSCI Database'!$C:$R,5, FALSE)="","",VLOOKUP($C5017,'MSCI Database'!$C:$R,5, FALSE)),"")</f>
        <v>3.2</v>
      </c>
      <c r="S5017" s="164">
        <f>IFERROR(IF(VLOOKUP($C5017,'MSCI Database'!$C:$R,6, FALSE)="","",VLOOKUP($C5017,'MSCI Database'!$C:$R,6, FALSE)),"")</f>
        <v>4.5</v>
      </c>
      <c r="T5017" s="211">
        <f>IFERROR(IF(VLOOKUP($C5017,'MSCI Database'!$C:$R,7, FALSE)="","",VLOOKUP($C5017,'MSCI Database'!$C:$R,7, FALSE)),"")</f>
        <v>3.4</v>
      </c>
      <c r="U5017" s="164">
        <f>IFERROR(IF(VLOOKUP($C5017,'MSCI Database'!$C:$R,8, FALSE)="","",VLOOKUP($C5017,'MSCI Database'!$C:$R,8, FALSE)),"")</f>
        <v>7.2</v>
      </c>
      <c r="V5017" s="175">
        <f>IFERROR(IF(VLOOKUP($C5017,'MSCI Database'!$C:$R,9, FALSE)="","",VLOOKUP($C5017,'MSCI Database'!$C:$R,9, FALSE)),"")</f>
        <v>4.8</v>
      </c>
      <c r="W5017" s="165">
        <f t="shared" ref="W5017:W5080" ca="1" si="187">IFERROR(IF(X5017&lt;&gt;"",VLOOKUP($A5017,$A$3224:$X$5286,6,FALSE)/100,0)*$G$3222/$G5017, 0)</f>
        <v>0</v>
      </c>
      <c r="X5017" s="236">
        <f>IFERROR(IF(VLOOKUP($C5017,'MSCI Database'!$C:$R,10, FALSE)="","",VLOOKUP($C5017,'MSCI Database'!$C:$R,10, FALSE)),"")</f>
        <v>7559</v>
      </c>
      <c r="Y5017" s="133" t="str">
        <f>IFERROR(IF(VLOOKUP($C5017,'MSCI Database'!$C:$R,11, FALSE)="","",VLOOKUP($C5017,'MSCI Database'!$C:$R,11, FALSE)),"")</f>
        <v>2019</v>
      </c>
      <c r="Z5017" s="133" t="str">
        <f>IFERROR(IF(VLOOKUP($C5017,'MSCI Database'!$C:$R,12, FALSE)="","",VLOOKUP($C5017,'MSCI Database'!$C:$R,12, FALSE)),"")</f>
        <v>E.Segmt-Moderate</v>
      </c>
      <c r="AA5017" s="202" t="str">
        <f>IFERROR(IF(VLOOKUP($C5017,'MSCI Database'!$C:$R,13, FALSE)="","",VLOOKUP($C5017,'MSCI Database'!$C:$R,13, FALSE)),"")</f>
        <v>Strong governance drives upgrade; lags in talent management, responsible investment</v>
      </c>
    </row>
    <row r="5018" spans="1:27" s="130" customFormat="1" ht="15" hidden="1" customHeight="1" outlineLevel="1">
      <c r="A5018" s="130" t="s">
        <v>5394</v>
      </c>
      <c r="B5018" s="130" t="s">
        <v>5395</v>
      </c>
      <c r="C5018" s="130" t="s">
        <v>5396</v>
      </c>
      <c r="D5018" s="130" t="s">
        <v>18723</v>
      </c>
      <c r="E5018" s="130" t="s">
        <v>18689</v>
      </c>
      <c r="F5018" s="215">
        <v>9.9887456781883772E-3</v>
      </c>
      <c r="G5018" s="132" t="str">
        <f ca="1">IFERROR(_xll.BQL($A5018, "cur_mkt_cap(currency=EUR)")/1000000, " ")</f>
        <v xml:space="preserve"> </v>
      </c>
      <c r="M5018" s="308"/>
      <c r="N5018" s="215">
        <f t="shared" si="186"/>
        <v>1.0606492844206403E-4</v>
      </c>
      <c r="O5018" s="172" t="str">
        <f>IFERROR(IF(VLOOKUP($C5018,'MSCI Database'!$C:$R,2, FALSE)="","",VLOOKUP($C5018,'MSCI Database'!$C:$R,2, FALSE)),"")</f>
        <v>Software &amp; Services</v>
      </c>
      <c r="P5018" s="186" t="str">
        <f>IFERROR(IF(VLOOKUP($C5018,'MSCI Database'!$C:$R,3, FALSE)="","",VLOOKUP($C5018,'MSCI Database'!$C:$R,3, FALSE)),"")</f>
        <v>AA</v>
      </c>
      <c r="Q5018" s="164" t="str">
        <f>IFERROR(IF(VLOOKUP($C5018,'MSCI Database'!$C:$R,4, FALSE)="","",VLOOKUP($C5018,'MSCI Database'!$C:$R,4, FALSE)),"")</f>
        <v>1</v>
      </c>
      <c r="R5018" s="164">
        <f>IFERROR(IF(VLOOKUP($C5018,'MSCI Database'!$C:$R,5, FALSE)="","",VLOOKUP($C5018,'MSCI Database'!$C:$R,5, FALSE)),"")</f>
        <v>7.9</v>
      </c>
      <c r="S5018" s="164">
        <f>IFERROR(IF(VLOOKUP($C5018,'MSCI Database'!$C:$R,6, FALSE)="","",VLOOKUP($C5018,'MSCI Database'!$C:$R,6, FALSE)),"")</f>
        <v>4</v>
      </c>
      <c r="T5018" s="211">
        <f>IFERROR(IF(VLOOKUP($C5018,'MSCI Database'!$C:$R,7, FALSE)="","",VLOOKUP($C5018,'MSCI Database'!$C:$R,7, FALSE)),"")</f>
        <v>5.0999999999999996</v>
      </c>
      <c r="U5018" s="164">
        <f>IFERROR(IF(VLOOKUP($C5018,'MSCI Database'!$C:$R,8, FALSE)="","",VLOOKUP($C5018,'MSCI Database'!$C:$R,8, FALSE)),"")</f>
        <v>6.8</v>
      </c>
      <c r="V5018" s="175">
        <f>IFERROR(IF(VLOOKUP($C5018,'MSCI Database'!$C:$R,9, FALSE)="","",VLOOKUP($C5018,'MSCI Database'!$C:$R,9, FALSE)),"")</f>
        <v>5.6</v>
      </c>
      <c r="W5018" s="165">
        <f t="shared" ca="1" si="187"/>
        <v>0</v>
      </c>
      <c r="X5018" s="236">
        <f>IFERROR(IF(VLOOKUP($C5018,'MSCI Database'!$C:$R,10, FALSE)="","",VLOOKUP($C5018,'MSCI Database'!$C:$R,10, FALSE)),"")</f>
        <v>4103</v>
      </c>
      <c r="Y5018" s="133" t="str">
        <f>IFERROR(IF(VLOOKUP($C5018,'MSCI Database'!$C:$R,11, FALSE)="","",VLOOKUP($C5018,'MSCI Database'!$C:$R,11, FALSE)),"")</f>
        <v>2019</v>
      </c>
      <c r="Z5018" s="133" t="str">
        <f>IFERROR(IF(VLOOKUP($C5018,'MSCI Database'!$C:$R,12, FALSE)="","",VLOOKUP($C5018,'MSCI Database'!$C:$R,12, FALSE)),"")</f>
        <v>E.Segmt-Moderate</v>
      </c>
      <c r="AA5018" s="202" t="str">
        <f>IFERROR(IF(VLOOKUP($C5018,'MSCI Database'!$C:$R,13, FALSE)="","",VLOOKUP($C5018,'MSCI Database'!$C:$R,13, FALSE)),"")</f>
        <v/>
      </c>
    </row>
    <row r="5019" spans="1:27" s="130" customFormat="1" ht="15" hidden="1" customHeight="1" outlineLevel="1">
      <c r="A5019" s="130" t="s">
        <v>7732</v>
      </c>
      <c r="B5019" s="130" t="s">
        <v>7733</v>
      </c>
      <c r="C5019" s="130" t="s">
        <v>7734</v>
      </c>
      <c r="D5019" s="130" t="s">
        <v>12128</v>
      </c>
      <c r="E5019" s="130" t="s">
        <v>18673</v>
      </c>
      <c r="F5019" s="215">
        <v>1.3455646971878871E-2</v>
      </c>
      <c r="G5019" s="132" t="str">
        <f ca="1">IFERROR(_xll.BQL($A5019, "cur_mkt_cap(currency=EUR)")/1000000, " ")</f>
        <v xml:space="preserve"> </v>
      </c>
      <c r="M5019" s="308"/>
      <c r="N5019" s="215">
        <f t="shared" si="186"/>
        <v>1.4287802284629285E-4</v>
      </c>
      <c r="O5019" s="172" t="str">
        <f>IFERROR(IF(VLOOKUP($C5019,'MSCI Database'!$C:$R,2, FALSE)="","",VLOOKUP($C5019,'MSCI Database'!$C:$R,2, FALSE)),"")</f>
        <v>Building Products</v>
      </c>
      <c r="P5019" s="186" t="str">
        <f>IFERROR(IF(VLOOKUP($C5019,'MSCI Database'!$C:$R,3, FALSE)="","",VLOOKUP($C5019,'MSCI Database'!$C:$R,3, FALSE)),"")</f>
        <v>AA</v>
      </c>
      <c r="Q5019" s="164" t="str">
        <f>IFERROR(IF(VLOOKUP($C5019,'MSCI Database'!$C:$R,4, FALSE)="","",VLOOKUP($C5019,'MSCI Database'!$C:$R,4, FALSE)),"")</f>
        <v>0</v>
      </c>
      <c r="R5019" s="164">
        <f>IFERROR(IF(VLOOKUP($C5019,'MSCI Database'!$C:$R,5, FALSE)="","",VLOOKUP($C5019,'MSCI Database'!$C:$R,5, FALSE)),"")</f>
        <v>7.9</v>
      </c>
      <c r="S5019" s="164">
        <f>IFERROR(IF(VLOOKUP($C5019,'MSCI Database'!$C:$R,6, FALSE)="","",VLOOKUP($C5019,'MSCI Database'!$C:$R,6, FALSE)),"")</f>
        <v>5.9</v>
      </c>
      <c r="T5019" s="211">
        <f>IFERROR(IF(VLOOKUP($C5019,'MSCI Database'!$C:$R,7, FALSE)="","",VLOOKUP($C5019,'MSCI Database'!$C:$R,7, FALSE)),"")</f>
        <v>6.3</v>
      </c>
      <c r="U5019" s="164">
        <f>IFERROR(IF(VLOOKUP($C5019,'MSCI Database'!$C:$R,8, FALSE)="","",VLOOKUP($C5019,'MSCI Database'!$C:$R,8, FALSE)),"")</f>
        <v>6.3</v>
      </c>
      <c r="V5019" s="175">
        <f>IFERROR(IF(VLOOKUP($C5019,'MSCI Database'!$C:$R,9, FALSE)="","",VLOOKUP($C5019,'MSCI Database'!$C:$R,9, FALSE)),"")</f>
        <v>6.1</v>
      </c>
      <c r="W5019" s="165">
        <f t="shared" ca="1" si="187"/>
        <v>0</v>
      </c>
      <c r="X5019" s="236">
        <f>IFERROR(IF(VLOOKUP($C5019,'MSCI Database'!$C:$R,10, FALSE)="","",VLOOKUP($C5019,'MSCI Database'!$C:$R,10, FALSE)),"")</f>
        <v>4203559</v>
      </c>
      <c r="Y5019" s="133" t="str">
        <f>IFERROR(IF(VLOOKUP($C5019,'MSCI Database'!$C:$R,11, FALSE)="","",VLOOKUP($C5019,'MSCI Database'!$C:$R,11, FALSE)),"")</f>
        <v>2019</v>
      </c>
      <c r="Z5019" s="133" t="str">
        <f>IFERROR(IF(VLOOKUP($C5019,'MSCI Database'!$C:$R,12, FALSE)="","",VLOOKUP($C5019,'MSCI Database'!$C:$R,12, FALSE)),"")</f>
        <v>Reported</v>
      </c>
      <c r="AA5019" s="202" t="str">
        <f>IFERROR(IF(VLOOKUP($C5019,'MSCI Database'!$C:$R,13, FALSE)="","",VLOOKUP($C5019,'MSCI Database'!$C:$R,13, FALSE)),"")</f>
        <v>Sustained strong corporate governance performance</v>
      </c>
    </row>
    <row r="5020" spans="1:27" s="130" customFormat="1" ht="15" hidden="1" customHeight="1" outlineLevel="1">
      <c r="A5020" s="130" t="s">
        <v>7233</v>
      </c>
      <c r="B5020" s="130" t="s">
        <v>7234</v>
      </c>
      <c r="C5020" s="130" t="s">
        <v>7235</v>
      </c>
      <c r="D5020" s="130" t="s">
        <v>12128</v>
      </c>
      <c r="E5020" s="130" t="s">
        <v>18689</v>
      </c>
      <c r="F5020" s="215">
        <v>1.3445071395517731E-2</v>
      </c>
      <c r="G5020" s="132" t="str">
        <f ca="1">IFERROR(_xll.BQL($A5020, "cur_mkt_cap(currency=EUR)")/1000000, " ")</f>
        <v xml:space="preserve"> </v>
      </c>
      <c r="M5020" s="308"/>
      <c r="N5020" s="215">
        <f t="shared" si="186"/>
        <v>1.4276572668958648E-4</v>
      </c>
      <c r="O5020" s="172" t="str">
        <f>IFERROR(IF(VLOOKUP($C5020,'MSCI Database'!$C:$R,2, FALSE)="","",VLOOKUP($C5020,'MSCI Database'!$C:$R,2, FALSE)),"")</f>
        <v>Electronic Equipment, Instruments &amp; Components</v>
      </c>
      <c r="P5020" s="186" t="str">
        <f>IFERROR(IF(VLOOKUP($C5020,'MSCI Database'!$C:$R,3, FALSE)="","",VLOOKUP($C5020,'MSCI Database'!$C:$R,3, FALSE)),"")</f>
        <v>B</v>
      </c>
      <c r="Q5020" s="164" t="str">
        <f>IFERROR(IF(VLOOKUP($C5020,'MSCI Database'!$C:$R,4, FALSE)="","",VLOOKUP($C5020,'MSCI Database'!$C:$R,4, FALSE)),"")</f>
        <v>0</v>
      </c>
      <c r="R5020" s="164">
        <f>IFERROR(IF(VLOOKUP($C5020,'MSCI Database'!$C:$R,5, FALSE)="","",VLOOKUP($C5020,'MSCI Database'!$C:$R,5, FALSE)),"")</f>
        <v>2.7</v>
      </c>
      <c r="S5020" s="164">
        <f>IFERROR(IF(VLOOKUP($C5020,'MSCI Database'!$C:$R,6, FALSE)="","",VLOOKUP($C5020,'MSCI Database'!$C:$R,6, FALSE)),"")</f>
        <v>4</v>
      </c>
      <c r="T5020" s="211">
        <f>IFERROR(IF(VLOOKUP($C5020,'MSCI Database'!$C:$R,7, FALSE)="","",VLOOKUP($C5020,'MSCI Database'!$C:$R,7, FALSE)),"")</f>
        <v>4.7</v>
      </c>
      <c r="U5020" s="164">
        <f>IFERROR(IF(VLOOKUP($C5020,'MSCI Database'!$C:$R,8, FALSE)="","",VLOOKUP($C5020,'MSCI Database'!$C:$R,8, FALSE)),"")</f>
        <v>4.5999999999999996</v>
      </c>
      <c r="V5020" s="175">
        <f>IFERROR(IF(VLOOKUP($C5020,'MSCI Database'!$C:$R,9, FALSE)="","",VLOOKUP($C5020,'MSCI Database'!$C:$R,9, FALSE)),"")</f>
        <v>4.5999999999999996</v>
      </c>
      <c r="W5020" s="165">
        <f t="shared" ca="1" si="187"/>
        <v>0</v>
      </c>
      <c r="X5020" s="236">
        <f>IFERROR(IF(VLOOKUP($C5020,'MSCI Database'!$C:$R,10, FALSE)="","",VLOOKUP($C5020,'MSCI Database'!$C:$R,10, FALSE)),"")</f>
        <v>200390</v>
      </c>
      <c r="Y5020" s="133" t="str">
        <f>IFERROR(IF(VLOOKUP($C5020,'MSCI Database'!$C:$R,11, FALSE)="","",VLOOKUP($C5020,'MSCI Database'!$C:$R,11, FALSE)),"")</f>
        <v>2019</v>
      </c>
      <c r="Z5020" s="133" t="str">
        <f>IFERROR(IF(VLOOKUP($C5020,'MSCI Database'!$C:$R,12, FALSE)="","",VLOOKUP($C5020,'MSCI Database'!$C:$R,12, FALSE)),"")</f>
        <v>E.Segmt-Low</v>
      </c>
      <c r="AA5020" s="202" t="str">
        <f>IFERROR(IF(VLOOKUP($C5020,'MSCI Database'!$C:$R,13, FALSE)="","",VLOOKUP($C5020,'MSCI Database'!$C:$R,13, FALSE)),"")</f>
        <v>Trails peers in managing chemical safety and governance issues</v>
      </c>
    </row>
    <row r="5021" spans="1:27" s="130" customFormat="1" ht="15" hidden="1" customHeight="1" outlineLevel="1">
      <c r="A5021" s="130" t="s">
        <v>907</v>
      </c>
      <c r="B5021" s="130" t="s">
        <v>908</v>
      </c>
      <c r="C5021" s="130" t="s">
        <v>909</v>
      </c>
      <c r="D5021" s="130" t="s">
        <v>12135</v>
      </c>
      <c r="E5021" s="130" t="s">
        <v>18673</v>
      </c>
      <c r="F5021" s="215">
        <v>1.0680660315599199E-2</v>
      </c>
      <c r="G5021" s="132" t="str">
        <f ca="1">IFERROR(_xll.BQL($A5021, "cur_mkt_cap(currency=EUR)")/1000000, " ")</f>
        <v xml:space="preserve"> </v>
      </c>
      <c r="M5021" s="308"/>
      <c r="N5021" s="215">
        <f t="shared" si="186"/>
        <v>1.1341198470611996E-4</v>
      </c>
      <c r="O5021" s="172" t="str">
        <f>IFERROR(IF(VLOOKUP($C5021,'MSCI Database'!$C:$R,2, FALSE)="","",VLOOKUP($C5021,'MSCI Database'!$C:$R,2, FALSE)),"")</f>
        <v>Aerospace &amp; Defense</v>
      </c>
      <c r="P5021" s="186" t="str">
        <f>IFERROR(IF(VLOOKUP($C5021,'MSCI Database'!$C:$R,3, FALSE)="","",VLOOKUP($C5021,'MSCI Database'!$C:$R,3, FALSE)),"")</f>
        <v>AAA</v>
      </c>
      <c r="Q5021" s="164" t="str">
        <f>IFERROR(IF(VLOOKUP($C5021,'MSCI Database'!$C:$R,4, FALSE)="","",VLOOKUP($C5021,'MSCI Database'!$C:$R,4, FALSE)),"")</f>
        <v>0</v>
      </c>
      <c r="R5021" s="164">
        <f>IFERROR(IF(VLOOKUP($C5021,'MSCI Database'!$C:$R,5, FALSE)="","",VLOOKUP($C5021,'MSCI Database'!$C:$R,5, FALSE)),"")</f>
        <v>9</v>
      </c>
      <c r="S5021" s="164">
        <f>IFERROR(IF(VLOOKUP($C5021,'MSCI Database'!$C:$R,6, FALSE)="","",VLOOKUP($C5021,'MSCI Database'!$C:$R,6, FALSE)),"")</f>
        <v>2.9</v>
      </c>
      <c r="T5021" s="211">
        <f>IFERROR(IF(VLOOKUP($C5021,'MSCI Database'!$C:$R,7, FALSE)="","",VLOOKUP($C5021,'MSCI Database'!$C:$R,7, FALSE)),"")</f>
        <v>5.7</v>
      </c>
      <c r="U5021" s="164">
        <f>IFERROR(IF(VLOOKUP($C5021,'MSCI Database'!$C:$R,8, FALSE)="","",VLOOKUP($C5021,'MSCI Database'!$C:$R,8, FALSE)),"")</f>
        <v>6.6</v>
      </c>
      <c r="V5021" s="175">
        <f>IFERROR(IF(VLOOKUP($C5021,'MSCI Database'!$C:$R,9, FALSE)="","",VLOOKUP($C5021,'MSCI Database'!$C:$R,9, FALSE)),"")</f>
        <v>5.7</v>
      </c>
      <c r="W5021" s="165">
        <f t="shared" ca="1" si="187"/>
        <v>0</v>
      </c>
      <c r="X5021" s="236">
        <f>IFERROR(IF(VLOOKUP($C5021,'MSCI Database'!$C:$R,10, FALSE)="","",VLOOKUP($C5021,'MSCI Database'!$C:$R,10, FALSE)),"")</f>
        <v>81100</v>
      </c>
      <c r="Y5021" s="133" t="str">
        <f>IFERROR(IF(VLOOKUP($C5021,'MSCI Database'!$C:$R,11, FALSE)="","",VLOOKUP($C5021,'MSCI Database'!$C:$R,11, FALSE)),"")</f>
        <v>2019</v>
      </c>
      <c r="Z5021" s="133" t="str">
        <f>IFERROR(IF(VLOOKUP($C5021,'MSCI Database'!$C:$R,12, FALSE)="","",VLOOKUP($C5021,'MSCI Database'!$C:$R,12, FALSE)),"")</f>
        <v>Reported</v>
      </c>
      <c r="AA5021" s="202" t="str">
        <f>IFERROR(IF(VLOOKUP($C5021,'MSCI Database'!$C:$R,13, FALSE)="","",VLOOKUP($C5021,'MSCI Database'!$C:$R,13, FALSE)),"")</f>
        <v>Despite COVID-19 headwinds, relatively low ESG risk profile drives 'maintain' rating</v>
      </c>
    </row>
    <row r="5022" spans="1:27" s="130" customFormat="1" ht="15" hidden="1" customHeight="1" outlineLevel="1">
      <c r="A5022" s="130" t="s">
        <v>6303</v>
      </c>
      <c r="B5022" s="130" t="s">
        <v>6304</v>
      </c>
      <c r="C5022" s="130" t="s">
        <v>6305</v>
      </c>
      <c r="D5022" s="130" t="s">
        <v>12128</v>
      </c>
      <c r="E5022" s="130" t="s">
        <v>18690</v>
      </c>
      <c r="F5022" s="215">
        <v>1.336570503849365E-2</v>
      </c>
      <c r="G5022" s="132" t="str">
        <f ca="1">IFERROR(_xll.BQL($A5022, "cur_mkt_cap(currency=EUR)")/1000000, " ")</f>
        <v xml:space="preserve"> </v>
      </c>
      <c r="M5022" s="308"/>
      <c r="N5022" s="215">
        <f t="shared" si="186"/>
        <v>1.419229795369737E-4</v>
      </c>
      <c r="O5022" s="172" t="str">
        <f>IFERROR(IF(VLOOKUP($C5022,'MSCI Database'!$C:$R,2, FALSE)="","",VLOOKUP($C5022,'MSCI Database'!$C:$R,2, FALSE)),"")</f>
        <v>Media &amp; Entertainment</v>
      </c>
      <c r="P5022" s="186" t="str">
        <f>IFERROR(IF(VLOOKUP($C5022,'MSCI Database'!$C:$R,3, FALSE)="","",VLOOKUP($C5022,'MSCI Database'!$C:$R,3, FALSE)),"")</f>
        <v>B</v>
      </c>
      <c r="Q5022" s="164" t="str">
        <f>IFERROR(IF(VLOOKUP($C5022,'MSCI Database'!$C:$R,4, FALSE)="","",VLOOKUP($C5022,'MSCI Database'!$C:$R,4, FALSE)),"")</f>
        <v>0</v>
      </c>
      <c r="R5022" s="164">
        <f>IFERROR(IF(VLOOKUP($C5022,'MSCI Database'!$C:$R,5, FALSE)="","",VLOOKUP($C5022,'MSCI Database'!$C:$R,5, FALSE)),"")</f>
        <v>2.6</v>
      </c>
      <c r="S5022" s="164">
        <f>IFERROR(IF(VLOOKUP($C5022,'MSCI Database'!$C:$R,6, FALSE)="","",VLOOKUP($C5022,'MSCI Database'!$C:$R,6, FALSE)),"")</f>
        <v>7</v>
      </c>
      <c r="T5022" s="211">
        <f>IFERROR(IF(VLOOKUP($C5022,'MSCI Database'!$C:$R,7, FALSE)="","",VLOOKUP($C5022,'MSCI Database'!$C:$R,7, FALSE)),"")</f>
        <v>3.2</v>
      </c>
      <c r="U5022" s="164">
        <f>IFERROR(IF(VLOOKUP($C5022,'MSCI Database'!$C:$R,8, FALSE)="","",VLOOKUP($C5022,'MSCI Database'!$C:$R,8, FALSE)),"")</f>
        <v>4.0999999999999996</v>
      </c>
      <c r="V5022" s="175">
        <f>IFERROR(IF(VLOOKUP($C5022,'MSCI Database'!$C:$R,9, FALSE)="","",VLOOKUP($C5022,'MSCI Database'!$C:$R,9, FALSE)),"")</f>
        <v>3.8</v>
      </c>
      <c r="W5022" s="165">
        <f t="shared" ca="1" si="187"/>
        <v>0</v>
      </c>
      <c r="X5022" s="236">
        <f>IFERROR(IF(VLOOKUP($C5022,'MSCI Database'!$C:$R,10, FALSE)="","",VLOOKUP($C5022,'MSCI Database'!$C:$R,10, FALSE)),"")</f>
        <v>177104</v>
      </c>
      <c r="Y5022" s="133" t="str">
        <f>IFERROR(IF(VLOOKUP($C5022,'MSCI Database'!$C:$R,11, FALSE)="","",VLOOKUP($C5022,'MSCI Database'!$C:$R,11, FALSE)),"")</f>
        <v>2019</v>
      </c>
      <c r="Z5022" s="133" t="str">
        <f>IFERROR(IF(VLOOKUP($C5022,'MSCI Database'!$C:$R,12, FALSE)="","",VLOOKUP($C5022,'MSCI Database'!$C:$R,12, FALSE)),"")</f>
        <v>E.Segmt-Moderate</v>
      </c>
      <c r="AA5022" s="202" t="str">
        <f>IFERROR(IF(VLOOKUP($C5022,'MSCI Database'!$C:$R,13, FALSE)="","",VLOOKUP($C5022,'MSCI Database'!$C:$R,13, FALSE)),"")</f>
        <v>Minimal measures to address data security and corruption risks</v>
      </c>
    </row>
    <row r="5023" spans="1:27" s="130" customFormat="1" ht="15" hidden="1" customHeight="1" outlineLevel="1">
      <c r="A5023" s="130" t="s">
        <v>8012</v>
      </c>
      <c r="B5023" s="130" t="s">
        <v>8013</v>
      </c>
      <c r="C5023" s="130" t="s">
        <v>8014</v>
      </c>
      <c r="D5023" s="130" t="s">
        <v>12128</v>
      </c>
      <c r="E5023" s="130" t="s">
        <v>18689</v>
      </c>
      <c r="F5023" s="215">
        <v>1.334330778814685E-2</v>
      </c>
      <c r="G5023" s="132" t="str">
        <f ca="1">IFERROR(_xll.BQL($A5023, "cur_mkt_cap(currency=EUR)")/1000000, " ")</f>
        <v xml:space="preserve"> </v>
      </c>
      <c r="M5023" s="308"/>
      <c r="N5023" s="215">
        <f t="shared" si="186"/>
        <v>1.4168515560673595E-4</v>
      </c>
      <c r="O5023" s="172" t="str">
        <f>IFERROR(IF(VLOOKUP($C5023,'MSCI Database'!$C:$R,2, FALSE)="","",VLOOKUP($C5023,'MSCI Database'!$C:$R,2, FALSE)),"")</f>
        <v>Software &amp; Services</v>
      </c>
      <c r="P5023" s="186" t="str">
        <f>IFERROR(IF(VLOOKUP($C5023,'MSCI Database'!$C:$R,3, FALSE)="","",VLOOKUP($C5023,'MSCI Database'!$C:$R,3, FALSE)),"")</f>
        <v>BB</v>
      </c>
      <c r="Q5023" s="164" t="str">
        <f>IFERROR(IF(VLOOKUP($C5023,'MSCI Database'!$C:$R,4, FALSE)="","",VLOOKUP($C5023,'MSCI Database'!$C:$R,4, FALSE)),"")</f>
        <v/>
      </c>
      <c r="R5023" s="164">
        <f>IFERROR(IF(VLOOKUP($C5023,'MSCI Database'!$C:$R,5, FALSE)="","",VLOOKUP($C5023,'MSCI Database'!$C:$R,5, FALSE)),"")</f>
        <v>4.0999999999999996</v>
      </c>
      <c r="S5023" s="164">
        <f>IFERROR(IF(VLOOKUP($C5023,'MSCI Database'!$C:$R,6, FALSE)="","",VLOOKUP($C5023,'MSCI Database'!$C:$R,6, FALSE)),"")</f>
        <v>6.7</v>
      </c>
      <c r="T5023" s="211">
        <f>IFERROR(IF(VLOOKUP($C5023,'MSCI Database'!$C:$R,7, FALSE)="","",VLOOKUP($C5023,'MSCI Database'!$C:$R,7, FALSE)),"")</f>
        <v>3.1</v>
      </c>
      <c r="U5023" s="164">
        <f>IFERROR(IF(VLOOKUP($C5023,'MSCI Database'!$C:$R,8, FALSE)="","",VLOOKUP($C5023,'MSCI Database'!$C:$R,8, FALSE)),"")</f>
        <v>4.9000000000000004</v>
      </c>
      <c r="V5023" s="175">
        <f>IFERROR(IF(VLOOKUP($C5023,'MSCI Database'!$C:$R,9, FALSE)="","",VLOOKUP($C5023,'MSCI Database'!$C:$R,9, FALSE)),"")</f>
        <v>4.0999999999999996</v>
      </c>
      <c r="W5023" s="165">
        <f t="shared" ca="1" si="187"/>
        <v>0</v>
      </c>
      <c r="X5023" s="236">
        <f>IFERROR(IF(VLOOKUP($C5023,'MSCI Database'!$C:$R,10, FALSE)="","",VLOOKUP($C5023,'MSCI Database'!$C:$R,10, FALSE)),"")</f>
        <v>1936</v>
      </c>
      <c r="Y5023" s="133" t="str">
        <f>IFERROR(IF(VLOOKUP($C5023,'MSCI Database'!$C:$R,11, FALSE)="","",VLOOKUP($C5023,'MSCI Database'!$C:$R,11, FALSE)),"")</f>
        <v>2019</v>
      </c>
      <c r="Z5023" s="133" t="str">
        <f>IFERROR(IF(VLOOKUP($C5023,'MSCI Database'!$C:$R,12, FALSE)="","",VLOOKUP($C5023,'MSCI Database'!$C:$R,12, FALSE)),"")</f>
        <v>E.Segmt-Moderate</v>
      </c>
      <c r="AA5023" s="202" t="str">
        <f>IFERROR(IF(VLOOKUP($C5023,'MSCI Database'!$C:$R,13, FALSE)="","",VLOOKUP($C5023,'MSCI Database'!$C:$R,13, FALSE)),"")</f>
        <v>Talent management and cybersecurity measures trail those of industry peers</v>
      </c>
    </row>
    <row r="5024" spans="1:27" s="130" customFormat="1" ht="15" hidden="1" customHeight="1" outlineLevel="1">
      <c r="A5024" s="130" t="s">
        <v>2392</v>
      </c>
      <c r="B5024" s="130" t="s">
        <v>2393</v>
      </c>
      <c r="C5024" s="130" t="s">
        <v>2394</v>
      </c>
      <c r="D5024" s="130" t="s">
        <v>12140</v>
      </c>
      <c r="E5024" s="130" t="s">
        <v>18684</v>
      </c>
      <c r="F5024" s="215">
        <v>1.7999016431561678E-2</v>
      </c>
      <c r="G5024" s="132" t="str">
        <f ca="1">IFERROR(_xll.BQL($A5024, "cur_mkt_cap(currency=EUR)")/1000000, " ")</f>
        <v xml:space="preserve"> </v>
      </c>
      <c r="M5024" s="308"/>
      <c r="N5024" s="215">
        <f t="shared" si="186"/>
        <v>1.9112153330821054E-4</v>
      </c>
      <c r="O5024" s="172" t="str">
        <f>IFERROR(IF(VLOOKUP($C5024,'MSCI Database'!$C:$R,2, FALSE)="","",VLOOKUP($C5024,'MSCI Database'!$C:$R,2, FALSE)),"")</f>
        <v>Metals and Mining - Non-Precious Metals</v>
      </c>
      <c r="P5024" s="186" t="str">
        <f>IFERROR(IF(VLOOKUP($C5024,'MSCI Database'!$C:$R,3, FALSE)="","",VLOOKUP($C5024,'MSCI Database'!$C:$R,3, FALSE)),"")</f>
        <v>AA</v>
      </c>
      <c r="Q5024" s="164" t="str">
        <f>IFERROR(IF(VLOOKUP($C5024,'MSCI Database'!$C:$R,4, FALSE)="","",VLOOKUP($C5024,'MSCI Database'!$C:$R,4, FALSE)),"")</f>
        <v>1</v>
      </c>
      <c r="R5024" s="164">
        <f>IFERROR(IF(VLOOKUP($C5024,'MSCI Database'!$C:$R,5, FALSE)="","",VLOOKUP($C5024,'MSCI Database'!$C:$R,5, FALSE)),"")</f>
        <v>7.7</v>
      </c>
      <c r="S5024" s="164">
        <f>IFERROR(IF(VLOOKUP($C5024,'MSCI Database'!$C:$R,6, FALSE)="","",VLOOKUP($C5024,'MSCI Database'!$C:$R,6, FALSE)),"")</f>
        <v>3.2</v>
      </c>
      <c r="T5024" s="211">
        <f>IFERROR(IF(VLOOKUP($C5024,'MSCI Database'!$C:$R,7, FALSE)="","",VLOOKUP($C5024,'MSCI Database'!$C:$R,7, FALSE)),"")</f>
        <v>5.9</v>
      </c>
      <c r="U5024" s="164">
        <f>IFERROR(IF(VLOOKUP($C5024,'MSCI Database'!$C:$R,8, FALSE)="","",VLOOKUP($C5024,'MSCI Database'!$C:$R,8, FALSE)),"")</f>
        <v>6.9</v>
      </c>
      <c r="V5024" s="175">
        <f>IFERROR(IF(VLOOKUP($C5024,'MSCI Database'!$C:$R,9, FALSE)="","",VLOOKUP($C5024,'MSCI Database'!$C:$R,9, FALSE)),"")</f>
        <v>5.0999999999999996</v>
      </c>
      <c r="W5024" s="165">
        <f t="shared" ca="1" si="187"/>
        <v>0</v>
      </c>
      <c r="X5024" s="236">
        <f>IFERROR(IF(VLOOKUP($C5024,'MSCI Database'!$C:$R,10, FALSE)="","",VLOOKUP($C5024,'MSCI Database'!$C:$R,10, FALSE)),"")</f>
        <v>2483626</v>
      </c>
      <c r="Y5024" s="133" t="str">
        <f>IFERROR(IF(VLOOKUP($C5024,'MSCI Database'!$C:$R,11, FALSE)="","",VLOOKUP($C5024,'MSCI Database'!$C:$R,11, FALSE)),"")</f>
        <v>2019</v>
      </c>
      <c r="Z5024" s="133" t="str">
        <f>IFERROR(IF(VLOOKUP($C5024,'MSCI Database'!$C:$R,12, FALSE)="","",VLOOKUP($C5024,'MSCI Database'!$C:$R,12, FALSE)),"")</f>
        <v>Reported</v>
      </c>
      <c r="AA5024" s="202" t="str">
        <f>IFERROR(IF(VLOOKUP($C5024,'MSCI Database'!$C:$R,13, FALSE)="","",VLOOKUP($C5024,'MSCI Database'!$C:$R,13, FALSE)),"")</f>
        <v>Industry leader in mine safety; implements strong anti-corruption initiatives</v>
      </c>
    </row>
    <row r="5025" spans="1:27" s="130" customFormat="1" ht="15" hidden="1" customHeight="1" outlineLevel="1">
      <c r="A5025" s="130" t="s">
        <v>1101</v>
      </c>
      <c r="B5025" s="130" t="s">
        <v>1102</v>
      </c>
      <c r="C5025" s="130" t="s">
        <v>1103</v>
      </c>
      <c r="D5025" s="130" t="s">
        <v>12135</v>
      </c>
      <c r="E5025" s="130" t="s">
        <v>18673</v>
      </c>
      <c r="F5025" s="215">
        <v>1.058252664478671E-2</v>
      </c>
      <c r="G5025" s="132" t="str">
        <f ca="1">IFERROR(_xll.BQL($A5025, "cur_mkt_cap(currency=EUR)")/1000000, " ")</f>
        <v xml:space="preserve"> </v>
      </c>
      <c r="M5025" s="308"/>
      <c r="N5025" s="215">
        <f t="shared" si="186"/>
        <v>1.1236995789836852E-4</v>
      </c>
      <c r="O5025" s="172" t="str">
        <f>IFERROR(IF(VLOOKUP($C5025,'MSCI Database'!$C:$R,2, FALSE)="","",VLOOKUP($C5025,'MSCI Database'!$C:$R,2, FALSE)),"")</f>
        <v>Commercial Services &amp; Supplies</v>
      </c>
      <c r="P5025" s="186" t="str">
        <f>IFERROR(IF(VLOOKUP($C5025,'MSCI Database'!$C:$R,3, FALSE)="","",VLOOKUP($C5025,'MSCI Database'!$C:$R,3, FALSE)),"")</f>
        <v>AA</v>
      </c>
      <c r="Q5025" s="164" t="str">
        <f>IFERROR(IF(VLOOKUP($C5025,'MSCI Database'!$C:$R,4, FALSE)="","",VLOOKUP($C5025,'MSCI Database'!$C:$R,4, FALSE)),"")</f>
        <v>0</v>
      </c>
      <c r="R5025" s="164">
        <f>IFERROR(IF(VLOOKUP($C5025,'MSCI Database'!$C:$R,5, FALSE)="","",VLOOKUP($C5025,'MSCI Database'!$C:$R,5, FALSE)),"")</f>
        <v>8.5</v>
      </c>
      <c r="S5025" s="164">
        <f>IFERROR(IF(VLOOKUP($C5025,'MSCI Database'!$C:$R,6, FALSE)="","",VLOOKUP($C5025,'MSCI Database'!$C:$R,6, FALSE)),"")</f>
        <v>8.1</v>
      </c>
      <c r="T5025" s="211">
        <f>IFERROR(IF(VLOOKUP($C5025,'MSCI Database'!$C:$R,7, FALSE)="","",VLOOKUP($C5025,'MSCI Database'!$C:$R,7, FALSE)),"")</f>
        <v>5.7</v>
      </c>
      <c r="U5025" s="164">
        <f>IFERROR(IF(VLOOKUP($C5025,'MSCI Database'!$C:$R,8, FALSE)="","",VLOOKUP($C5025,'MSCI Database'!$C:$R,8, FALSE)),"")</f>
        <v>8.4</v>
      </c>
      <c r="V5025" s="175">
        <f>IFERROR(IF(VLOOKUP($C5025,'MSCI Database'!$C:$R,9, FALSE)="","",VLOOKUP($C5025,'MSCI Database'!$C:$R,9, FALSE)),"")</f>
        <v>7.6</v>
      </c>
      <c r="W5025" s="165">
        <f t="shared" ca="1" si="187"/>
        <v>0</v>
      </c>
      <c r="X5025" s="236">
        <f>IFERROR(IF(VLOOKUP($C5025,'MSCI Database'!$C:$R,10, FALSE)="","",VLOOKUP($C5025,'MSCI Database'!$C:$R,10, FALSE)),"")</f>
        <v>50979</v>
      </c>
      <c r="Y5025" s="133" t="str">
        <f>IFERROR(IF(VLOOKUP($C5025,'MSCI Database'!$C:$R,11, FALSE)="","",VLOOKUP($C5025,'MSCI Database'!$C:$R,11, FALSE)),"")</f>
        <v>2019</v>
      </c>
      <c r="Z5025" s="133" t="str">
        <f>IFERROR(IF(VLOOKUP($C5025,'MSCI Database'!$C:$R,12, FALSE)="","",VLOOKUP($C5025,'MSCI Database'!$C:$R,12, FALSE)),"")</f>
        <v>E.CSI</v>
      </c>
      <c r="AA5025" s="202" t="str">
        <f>IFERROR(IF(VLOOKUP($C5025,'MSCI Database'!$C:$R,13, FALSE)="","",VLOOKUP($C5025,'MSCI Database'!$C:$R,13, FALSE)),"")</f>
        <v>Strong staff management programs; corporate governance practices on par with those of leading peers</v>
      </c>
    </row>
    <row r="5026" spans="1:27" s="130" customFormat="1" ht="15" hidden="1" customHeight="1" outlineLevel="1">
      <c r="A5026" s="130" t="s">
        <v>499</v>
      </c>
      <c r="B5026" s="130" t="s">
        <v>500</v>
      </c>
      <c r="C5026" s="130" t="s">
        <v>501</v>
      </c>
      <c r="D5026" s="130" t="s">
        <v>18679</v>
      </c>
      <c r="E5026" s="130" t="s">
        <v>18674</v>
      </c>
      <c r="F5026" s="215">
        <v>1.0119054982818589E-2</v>
      </c>
      <c r="G5026" s="132" t="str">
        <f ca="1">IFERROR(_xll.BQL($A5026, "cur_mkt_cap(currency=EUR)")/1000000, " ")</f>
        <v xml:space="preserve"> </v>
      </c>
      <c r="M5026" s="308"/>
      <c r="N5026" s="215">
        <f t="shared" si="186"/>
        <v>1.0744861038934986E-4</v>
      </c>
      <c r="O5026" s="172" t="str">
        <f>IFERROR(IF(VLOOKUP($C5026,'MSCI Database'!$C:$R,2, FALSE)="","",VLOOKUP($C5026,'MSCI Database'!$C:$R,2, FALSE)),"")</f>
        <v>Beverages</v>
      </c>
      <c r="P5026" s="186" t="str">
        <f>IFERROR(IF(VLOOKUP($C5026,'MSCI Database'!$C:$R,3, FALSE)="","",VLOOKUP($C5026,'MSCI Database'!$C:$R,3, FALSE)),"")</f>
        <v>A</v>
      </c>
      <c r="Q5026" s="164" t="str">
        <f>IFERROR(IF(VLOOKUP($C5026,'MSCI Database'!$C:$R,4, FALSE)="","",VLOOKUP($C5026,'MSCI Database'!$C:$R,4, FALSE)),"")</f>
        <v>0</v>
      </c>
      <c r="R5026" s="164">
        <f>IFERROR(IF(VLOOKUP($C5026,'MSCI Database'!$C:$R,5, FALSE)="","",VLOOKUP($C5026,'MSCI Database'!$C:$R,5, FALSE)),"")</f>
        <v>7</v>
      </c>
      <c r="S5026" s="164">
        <f>IFERROR(IF(VLOOKUP($C5026,'MSCI Database'!$C:$R,6, FALSE)="","",VLOOKUP($C5026,'MSCI Database'!$C:$R,6, FALSE)),"")</f>
        <v>2</v>
      </c>
      <c r="T5026" s="211">
        <f>IFERROR(IF(VLOOKUP($C5026,'MSCI Database'!$C:$R,7, FALSE)="","",VLOOKUP($C5026,'MSCI Database'!$C:$R,7, FALSE)),"")</f>
        <v>7.6</v>
      </c>
      <c r="U5026" s="164">
        <f>IFERROR(IF(VLOOKUP($C5026,'MSCI Database'!$C:$R,8, FALSE)="","",VLOOKUP($C5026,'MSCI Database'!$C:$R,8, FALSE)),"")</f>
        <v>8.1</v>
      </c>
      <c r="V5026" s="175">
        <f>IFERROR(IF(VLOOKUP($C5026,'MSCI Database'!$C:$R,9, FALSE)="","",VLOOKUP($C5026,'MSCI Database'!$C:$R,9, FALSE)),"")</f>
        <v>5.6</v>
      </c>
      <c r="W5026" s="165">
        <f t="shared" ca="1" si="187"/>
        <v>0</v>
      </c>
      <c r="X5026" s="236">
        <f>IFERROR(IF(VLOOKUP($C5026,'MSCI Database'!$C:$R,10, FALSE)="","",VLOOKUP($C5026,'MSCI Database'!$C:$R,10, FALSE)),"")</f>
        <v>47600</v>
      </c>
      <c r="Y5026" s="133" t="str">
        <f>IFERROR(IF(VLOOKUP($C5026,'MSCI Database'!$C:$R,11, FALSE)="","",VLOOKUP($C5026,'MSCI Database'!$C:$R,11, FALSE)),"")</f>
        <v>2019</v>
      </c>
      <c r="Z5026" s="133" t="str">
        <f>IFERROR(IF(VLOOKUP($C5026,'MSCI Database'!$C:$R,12, FALSE)="","",VLOOKUP($C5026,'MSCI Database'!$C:$R,12, FALSE)),"")</f>
        <v>Reported</v>
      </c>
      <c r="AA5026" s="202" t="str">
        <f>IFERROR(IF(VLOOKUP($C5026,'MSCI Database'!$C:$R,13, FALSE)="","",VLOOKUP($C5026,'MSCI Database'!$C:$R,13, FALSE)),"")</f>
        <v>Robust responsible drinking efforts, but water mitigation strategy lags those of peers</v>
      </c>
    </row>
    <row r="5027" spans="1:27" s="130" customFormat="1" ht="15" hidden="1" customHeight="1" outlineLevel="1">
      <c r="A5027" s="130" t="s">
        <v>2196</v>
      </c>
      <c r="B5027" s="130" t="s">
        <v>2197</v>
      </c>
      <c r="C5027" s="130" t="s">
        <v>2198</v>
      </c>
      <c r="D5027" s="130" t="s">
        <v>12131</v>
      </c>
      <c r="E5027" s="130" t="s">
        <v>18682</v>
      </c>
      <c r="F5027" s="215">
        <v>1.528665662955881E-2</v>
      </c>
      <c r="G5027" s="132" t="str">
        <f ca="1">IFERROR(_xll.BQL($A5027, "cur_mkt_cap(currency=EUR)")/1000000, " ")</f>
        <v xml:space="preserve"> </v>
      </c>
      <c r="M5027" s="308"/>
      <c r="N5027" s="215">
        <f t="shared" si="186"/>
        <v>1.623204948618356E-4</v>
      </c>
      <c r="O5027" s="172" t="str">
        <f>IFERROR(IF(VLOOKUP($C5027,'MSCI Database'!$C:$R,2, FALSE)="","",VLOOKUP($C5027,'MSCI Database'!$C:$R,2, FALSE)),"")</f>
        <v>Hotels &amp; Travel</v>
      </c>
      <c r="P5027" s="186" t="str">
        <f>IFERROR(IF(VLOOKUP($C5027,'MSCI Database'!$C:$R,3, FALSE)="","",VLOOKUP($C5027,'MSCI Database'!$C:$R,3, FALSE)),"")</f>
        <v>A</v>
      </c>
      <c r="Q5027" s="164" t="str">
        <f>IFERROR(IF(VLOOKUP($C5027,'MSCI Database'!$C:$R,4, FALSE)="","",VLOOKUP($C5027,'MSCI Database'!$C:$R,4, FALSE)),"")</f>
        <v>-1</v>
      </c>
      <c r="R5027" s="164">
        <f>IFERROR(IF(VLOOKUP($C5027,'MSCI Database'!$C:$R,5, FALSE)="","",VLOOKUP($C5027,'MSCI Database'!$C:$R,5, FALSE)),"")</f>
        <v>7</v>
      </c>
      <c r="S5027" s="164">
        <f>IFERROR(IF(VLOOKUP($C5027,'MSCI Database'!$C:$R,6, FALSE)="","",VLOOKUP($C5027,'MSCI Database'!$C:$R,6, FALSE)),"")</f>
        <v>6.7</v>
      </c>
      <c r="T5027" s="211">
        <f>IFERROR(IF(VLOOKUP($C5027,'MSCI Database'!$C:$R,7, FALSE)="","",VLOOKUP($C5027,'MSCI Database'!$C:$R,7, FALSE)),"")</f>
        <v>3.6</v>
      </c>
      <c r="U5027" s="164">
        <f>IFERROR(IF(VLOOKUP($C5027,'MSCI Database'!$C:$R,8, FALSE)="","",VLOOKUP($C5027,'MSCI Database'!$C:$R,8, FALSE)),"")</f>
        <v>5.7</v>
      </c>
      <c r="V5027" s="175">
        <f>IFERROR(IF(VLOOKUP($C5027,'MSCI Database'!$C:$R,9, FALSE)="","",VLOOKUP($C5027,'MSCI Database'!$C:$R,9, FALSE)),"")</f>
        <v>5.2</v>
      </c>
      <c r="W5027" s="165">
        <f t="shared" ca="1" si="187"/>
        <v>0</v>
      </c>
      <c r="X5027" s="236">
        <f>IFERROR(IF(VLOOKUP($C5027,'MSCI Database'!$C:$R,10, FALSE)="","",VLOOKUP($C5027,'MSCI Database'!$C:$R,10, FALSE)),"")</f>
        <v>1946000</v>
      </c>
      <c r="Y5027" s="133" t="str">
        <f>IFERROR(IF(VLOOKUP($C5027,'MSCI Database'!$C:$R,11, FALSE)="","",VLOOKUP($C5027,'MSCI Database'!$C:$R,11, FALSE)),"")</f>
        <v>2019</v>
      </c>
      <c r="Z5027" s="133" t="str">
        <f>IFERROR(IF(VLOOKUP($C5027,'MSCI Database'!$C:$R,12, FALSE)="","",VLOOKUP($C5027,'MSCI Database'!$C:$R,12, FALSE)),"")</f>
        <v>Reported</v>
      </c>
      <c r="AA5027" s="202" t="str">
        <f>IFERROR(IF(VLOOKUP($C5027,'MSCI Database'!$C:$R,13, FALSE)="","",VLOOKUP($C5027,'MSCI Database'!$C:$R,13, FALSE)),"")</f>
        <v>Data protection measures challenged by controversies involving partners</v>
      </c>
    </row>
    <row r="5028" spans="1:27" s="130" customFormat="1" ht="15" hidden="1" customHeight="1" outlineLevel="1">
      <c r="A5028" s="130" t="s">
        <v>2643</v>
      </c>
      <c r="B5028" s="130" t="s">
        <v>2644</v>
      </c>
      <c r="C5028" s="130" t="s">
        <v>2645</v>
      </c>
      <c r="D5028" s="130" t="s">
        <v>12128</v>
      </c>
      <c r="E5028" s="130" t="s">
        <v>18673</v>
      </c>
      <c r="F5028" s="215">
        <v>1.3195477267352731E-2</v>
      </c>
      <c r="G5028" s="132" t="str">
        <f ca="1">IFERROR(_xll.BQL($A5028, "cur_mkt_cap(currency=EUR)")/1000000, " ")</f>
        <v xml:space="preserve"> </v>
      </c>
      <c r="M5028" s="308"/>
      <c r="N5028" s="215">
        <f t="shared" ca="1" si="186"/>
        <v>1.4011542562113627E-4</v>
      </c>
      <c r="O5028" s="172" t="str">
        <f>IFERROR(IF(VLOOKUP($C5028,'MSCI Database'!$C:$R,2, FALSE)="","",VLOOKUP($C5028,'MSCI Database'!$C:$R,2, FALSE)),"")</f>
        <v>Electrical Equipment</v>
      </c>
      <c r="P5028" s="186" t="str">
        <f>IFERROR(IF(VLOOKUP($C5028,'MSCI Database'!$C:$R,3, FALSE)="","",VLOOKUP($C5028,'MSCI Database'!$C:$R,3, FALSE)),"")</f>
        <v>BBB</v>
      </c>
      <c r="Q5028" s="164" t="str">
        <f>IFERROR(IF(VLOOKUP($C5028,'MSCI Database'!$C:$R,4, FALSE)="","",VLOOKUP($C5028,'MSCI Database'!$C:$R,4, FALSE)),"")</f>
        <v>1</v>
      </c>
      <c r="R5028" s="164">
        <f>IFERROR(IF(VLOOKUP($C5028,'MSCI Database'!$C:$R,5, FALSE)="","",VLOOKUP($C5028,'MSCI Database'!$C:$R,5, FALSE)),"")</f>
        <v>5</v>
      </c>
      <c r="S5028" s="164">
        <f>IFERROR(IF(VLOOKUP($C5028,'MSCI Database'!$C:$R,6, FALSE)="","",VLOOKUP($C5028,'MSCI Database'!$C:$R,6, FALSE)),"")</f>
        <v>4.7</v>
      </c>
      <c r="T5028" s="211">
        <f>IFERROR(IF(VLOOKUP($C5028,'MSCI Database'!$C:$R,7, FALSE)="","",VLOOKUP($C5028,'MSCI Database'!$C:$R,7, FALSE)),"")</f>
        <v>4.3</v>
      </c>
      <c r="U5028" s="164">
        <f>IFERROR(IF(VLOOKUP($C5028,'MSCI Database'!$C:$R,8, FALSE)="","",VLOOKUP($C5028,'MSCI Database'!$C:$R,8, FALSE)),"")</f>
        <v>6.5</v>
      </c>
      <c r="V5028" s="175">
        <f>IFERROR(IF(VLOOKUP($C5028,'MSCI Database'!$C:$R,9, FALSE)="","",VLOOKUP($C5028,'MSCI Database'!$C:$R,9, FALSE)),"")</f>
        <v>5.4</v>
      </c>
      <c r="W5028" s="165">
        <f t="shared" ca="1" si="187"/>
        <v>0</v>
      </c>
      <c r="X5028" s="236">
        <f>IFERROR(IF(VLOOKUP($C5028,'MSCI Database'!$C:$R,10, FALSE)="","",VLOOKUP($C5028,'MSCI Database'!$C:$R,10, FALSE)),"")</f>
        <v>145226</v>
      </c>
      <c r="Y5028" s="133" t="str">
        <f>IFERROR(IF(VLOOKUP($C5028,'MSCI Database'!$C:$R,11, FALSE)="","",VLOOKUP($C5028,'MSCI Database'!$C:$R,11, FALSE)),"")</f>
        <v>2019</v>
      </c>
      <c r="Z5028" s="133" t="str">
        <f>IFERROR(IF(VLOOKUP($C5028,'MSCI Database'!$C:$R,12, FALSE)="","",VLOOKUP($C5028,'MSCI Database'!$C:$R,12, FALSE)),"")</f>
        <v>Reported</v>
      </c>
      <c r="AA5028" s="202" t="str">
        <f>IFERROR(IF(VLOOKUP($C5028,'MSCI Database'!$C:$R,13, FALSE)="","",VLOOKUP($C5028,'MSCI Database'!$C:$R,13, FALSE)),"")</f>
        <v>Sound governance practices and anti-corruption efforts drive upgrade</v>
      </c>
    </row>
    <row r="5029" spans="1:27" s="130" customFormat="1" ht="15" hidden="1" customHeight="1" outlineLevel="1">
      <c r="A5029" s="130" t="s">
        <v>7220</v>
      </c>
      <c r="B5029" s="130" t="s">
        <v>7221</v>
      </c>
      <c r="C5029" s="130" t="s">
        <v>7222</v>
      </c>
      <c r="D5029" s="130" t="s">
        <v>12128</v>
      </c>
      <c r="E5029" s="130" t="s">
        <v>18673</v>
      </c>
      <c r="F5029" s="215">
        <v>1.314851564035561E-2</v>
      </c>
      <c r="G5029" s="132" t="str">
        <f ca="1">IFERROR(_xll.BQL($A5029, "cur_mkt_cap(currency=EUR)")/1000000, " ")</f>
        <v xml:space="preserve"> </v>
      </c>
      <c r="M5029" s="308"/>
      <c r="N5029" s="215">
        <f t="shared" si="186"/>
        <v>1.3961676625313883E-4</v>
      </c>
      <c r="O5029" s="172" t="str">
        <f>IFERROR(IF(VLOOKUP($C5029,'MSCI Database'!$C:$R,2, FALSE)="","",VLOOKUP($C5029,'MSCI Database'!$C:$R,2, FALSE)),"")</f>
        <v>Aerospace &amp; Defense</v>
      </c>
      <c r="P5029" s="186" t="str">
        <f>IFERROR(IF(VLOOKUP($C5029,'MSCI Database'!$C:$R,3, FALSE)="","",VLOOKUP($C5029,'MSCI Database'!$C:$R,3, FALSE)),"")</f>
        <v>A</v>
      </c>
      <c r="Q5029" s="164" t="str">
        <f>IFERROR(IF(VLOOKUP($C5029,'MSCI Database'!$C:$R,4, FALSE)="","",VLOOKUP($C5029,'MSCI Database'!$C:$R,4, FALSE)),"")</f>
        <v>0</v>
      </c>
      <c r="R5029" s="164">
        <f>IFERROR(IF(VLOOKUP($C5029,'MSCI Database'!$C:$R,5, FALSE)="","",VLOOKUP($C5029,'MSCI Database'!$C:$R,5, FALSE)),"")</f>
        <v>6.5</v>
      </c>
      <c r="S5029" s="164">
        <f>IFERROR(IF(VLOOKUP($C5029,'MSCI Database'!$C:$R,6, FALSE)="","",VLOOKUP($C5029,'MSCI Database'!$C:$R,6, FALSE)),"")</f>
        <v>2.7</v>
      </c>
      <c r="T5029" s="211">
        <f>IFERROR(IF(VLOOKUP($C5029,'MSCI Database'!$C:$R,7, FALSE)="","",VLOOKUP($C5029,'MSCI Database'!$C:$R,7, FALSE)),"")</f>
        <v>5.2</v>
      </c>
      <c r="U5029" s="164">
        <f>IFERROR(IF(VLOOKUP($C5029,'MSCI Database'!$C:$R,8, FALSE)="","",VLOOKUP($C5029,'MSCI Database'!$C:$R,8, FALSE)),"")</f>
        <v>6.9</v>
      </c>
      <c r="V5029" s="175">
        <f>IFERROR(IF(VLOOKUP($C5029,'MSCI Database'!$C:$R,9, FALSE)="","",VLOOKUP($C5029,'MSCI Database'!$C:$R,9, FALSE)),"")</f>
        <v>5.6</v>
      </c>
      <c r="W5029" s="165">
        <f t="shared" ca="1" si="187"/>
        <v>0</v>
      </c>
      <c r="X5029" s="236">
        <f>IFERROR(IF(VLOOKUP($C5029,'MSCI Database'!$C:$R,10, FALSE)="","",VLOOKUP($C5029,'MSCI Database'!$C:$R,10, FALSE)),"")</f>
        <v>227005</v>
      </c>
      <c r="Y5029" s="133" t="str">
        <f>IFERROR(IF(VLOOKUP($C5029,'MSCI Database'!$C:$R,11, FALSE)="","",VLOOKUP($C5029,'MSCI Database'!$C:$R,11, FALSE)),"")</f>
        <v>2019</v>
      </c>
      <c r="Z5029" s="133" t="str">
        <f>IFERROR(IF(VLOOKUP($C5029,'MSCI Database'!$C:$R,12, FALSE)="","",VLOOKUP($C5029,'MSCI Database'!$C:$R,12, FALSE)),"")</f>
        <v>E.Segmt-Moderately High</v>
      </c>
      <c r="AA5029" s="202" t="str">
        <f>IFERROR(IF(VLOOKUP($C5029,'MSCI Database'!$C:$R,13, FALSE)="","",VLOOKUP($C5029,'MSCI Database'!$C:$R,13, FALSE)),"")</f>
        <v>Independent board structure, comprehensive quality management</v>
      </c>
    </row>
    <row r="5030" spans="1:27" s="130" customFormat="1" ht="15" hidden="1" customHeight="1" outlineLevel="1">
      <c r="A5030" s="130" t="s">
        <v>2236</v>
      </c>
      <c r="B5030" s="130" t="s">
        <v>2237</v>
      </c>
      <c r="C5030" s="130" t="s">
        <v>2238</v>
      </c>
      <c r="D5030" s="130" t="s">
        <v>12131</v>
      </c>
      <c r="E5030" s="130" t="s">
        <v>18688</v>
      </c>
      <c r="F5030" s="215">
        <v>1.523930491982706E-2</v>
      </c>
      <c r="G5030" s="132" t="str">
        <f ca="1">IFERROR(_xll.BQL($A5030, "cur_mkt_cap(currency=EUR)")/1000000, " ")</f>
        <v xml:space="preserve"> </v>
      </c>
      <c r="M5030" s="308"/>
      <c r="N5030" s="215">
        <f t="shared" si="186"/>
        <v>1.6181769342248425E-4</v>
      </c>
      <c r="O5030" s="172" t="str">
        <f>IFERROR(IF(VLOOKUP($C5030,'MSCI Database'!$C:$R,2, FALSE)="","",VLOOKUP($C5030,'MSCI Database'!$C:$R,2, FALSE)),"")</f>
        <v>Diversified Financials</v>
      </c>
      <c r="P5030" s="186" t="str">
        <f>IFERROR(IF(VLOOKUP($C5030,'MSCI Database'!$C:$R,3, FALSE)="","",VLOOKUP($C5030,'MSCI Database'!$C:$R,3, FALSE)),"")</f>
        <v>AA</v>
      </c>
      <c r="Q5030" s="164" t="str">
        <f>IFERROR(IF(VLOOKUP($C5030,'MSCI Database'!$C:$R,4, FALSE)="","",VLOOKUP($C5030,'MSCI Database'!$C:$R,4, FALSE)),"")</f>
        <v>0</v>
      </c>
      <c r="R5030" s="164">
        <f>IFERROR(IF(VLOOKUP($C5030,'MSCI Database'!$C:$R,5, FALSE)="","",VLOOKUP($C5030,'MSCI Database'!$C:$R,5, FALSE)),"")</f>
        <v>8.3000000000000007</v>
      </c>
      <c r="S5030" s="164">
        <f>IFERROR(IF(VLOOKUP($C5030,'MSCI Database'!$C:$R,6, FALSE)="","",VLOOKUP($C5030,'MSCI Database'!$C:$R,6, FALSE)),"")</f>
        <v>7.9</v>
      </c>
      <c r="T5030" s="211">
        <f>IFERROR(IF(VLOOKUP($C5030,'MSCI Database'!$C:$R,7, FALSE)="","",VLOOKUP($C5030,'MSCI Database'!$C:$R,7, FALSE)),"")</f>
        <v>5.2</v>
      </c>
      <c r="U5030" s="164">
        <f>IFERROR(IF(VLOOKUP($C5030,'MSCI Database'!$C:$R,8, FALSE)="","",VLOOKUP($C5030,'MSCI Database'!$C:$R,8, FALSE)),"")</f>
        <v>6.1</v>
      </c>
      <c r="V5030" s="175">
        <f>IFERROR(IF(VLOOKUP($C5030,'MSCI Database'!$C:$R,9, FALSE)="","",VLOOKUP($C5030,'MSCI Database'!$C:$R,9, FALSE)),"")</f>
        <v>5.8</v>
      </c>
      <c r="W5030" s="165">
        <f t="shared" ca="1" si="187"/>
        <v>0</v>
      </c>
      <c r="X5030" s="236">
        <f>IFERROR(IF(VLOOKUP($C5030,'MSCI Database'!$C:$R,10, FALSE)="","",VLOOKUP($C5030,'MSCI Database'!$C:$R,10, FALSE)),"")</f>
        <v>443062</v>
      </c>
      <c r="Y5030" s="133" t="str">
        <f>IFERROR(IF(VLOOKUP($C5030,'MSCI Database'!$C:$R,11, FALSE)="","",VLOOKUP($C5030,'MSCI Database'!$C:$R,11, FALSE)),"")</f>
        <v>2019</v>
      </c>
      <c r="Z5030" s="133" t="str">
        <f>IFERROR(IF(VLOOKUP($C5030,'MSCI Database'!$C:$R,12, FALSE)="","",VLOOKUP($C5030,'MSCI Database'!$C:$R,12, FALSE)),"")</f>
        <v>E.Segmt-Low</v>
      </c>
      <c r="AA5030" s="202" t="str">
        <f>IFERROR(IF(VLOOKUP($C5030,'MSCI Database'!$C:$R,13, FALSE)="","",VLOOKUP($C5030,'MSCI Database'!$C:$R,13, FALSE)),"")</f>
        <v>Improved ESG integration in investment decisions</v>
      </c>
    </row>
    <row r="5031" spans="1:27" s="130" customFormat="1" ht="15" hidden="1" customHeight="1" outlineLevel="1">
      <c r="A5031" s="130" t="s">
        <v>7115</v>
      </c>
      <c r="B5031" s="130" t="s">
        <v>7116</v>
      </c>
      <c r="C5031" s="130" t="s">
        <v>7117</v>
      </c>
      <c r="D5031" s="130" t="s">
        <v>12128</v>
      </c>
      <c r="E5031" s="130" t="s">
        <v>18688</v>
      </c>
      <c r="F5031" s="215">
        <v>1.309090258757673E-2</v>
      </c>
      <c r="G5031" s="132" t="str">
        <f ca="1">IFERROR(_xll.BQL($A5031, "cur_mkt_cap(currency=EUR)")/1000000, " ")</f>
        <v xml:space="preserve"> </v>
      </c>
      <c r="M5031" s="308"/>
      <c r="N5031" s="215">
        <f t="shared" si="186"/>
        <v>1.3900500532567183E-4</v>
      </c>
      <c r="O5031" s="172" t="str">
        <f>IFERROR(IF(VLOOKUP($C5031,'MSCI Database'!$C:$R,2, FALSE)="","",VLOOKUP($C5031,'MSCI Database'!$C:$R,2, FALSE)),"")</f>
        <v>Life &amp; Health Insurance</v>
      </c>
      <c r="P5031" s="186" t="str">
        <f>IFERROR(IF(VLOOKUP($C5031,'MSCI Database'!$C:$R,3, FALSE)="","",VLOOKUP($C5031,'MSCI Database'!$C:$R,3, FALSE)),"")</f>
        <v>BB</v>
      </c>
      <c r="Q5031" s="164" t="str">
        <f>IFERROR(IF(VLOOKUP($C5031,'MSCI Database'!$C:$R,4, FALSE)="","",VLOOKUP($C5031,'MSCI Database'!$C:$R,4, FALSE)),"")</f>
        <v>0</v>
      </c>
      <c r="R5031" s="164">
        <f>IFERROR(IF(VLOOKUP($C5031,'MSCI Database'!$C:$R,5, FALSE)="","",VLOOKUP($C5031,'MSCI Database'!$C:$R,5, FALSE)),"")</f>
        <v>3.4</v>
      </c>
      <c r="S5031" s="164">
        <f>IFERROR(IF(VLOOKUP($C5031,'MSCI Database'!$C:$R,6, FALSE)="","",VLOOKUP($C5031,'MSCI Database'!$C:$R,6, FALSE)),"")</f>
        <v>4</v>
      </c>
      <c r="T5031" s="211">
        <f>IFERROR(IF(VLOOKUP($C5031,'MSCI Database'!$C:$R,7, FALSE)="","",VLOOKUP($C5031,'MSCI Database'!$C:$R,7, FALSE)),"")</f>
        <v>3.1</v>
      </c>
      <c r="U5031" s="164">
        <f>IFERROR(IF(VLOOKUP($C5031,'MSCI Database'!$C:$R,8, FALSE)="","",VLOOKUP($C5031,'MSCI Database'!$C:$R,8, FALSE)),"")</f>
        <v>5.5</v>
      </c>
      <c r="V5031" s="175">
        <f>IFERROR(IF(VLOOKUP($C5031,'MSCI Database'!$C:$R,9, FALSE)="","",VLOOKUP($C5031,'MSCI Database'!$C:$R,9, FALSE)),"")</f>
        <v>3.9</v>
      </c>
      <c r="W5031" s="165">
        <f t="shared" ca="1" si="187"/>
        <v>0</v>
      </c>
      <c r="X5031" s="236">
        <f>IFERROR(IF(VLOOKUP($C5031,'MSCI Database'!$C:$R,10, FALSE)="","",VLOOKUP($C5031,'MSCI Database'!$C:$R,10, FALSE)),"")</f>
        <v>9610</v>
      </c>
      <c r="Y5031" s="133" t="str">
        <f>IFERROR(IF(VLOOKUP($C5031,'MSCI Database'!$C:$R,11, FALSE)="","",VLOOKUP($C5031,'MSCI Database'!$C:$R,11, FALSE)),"")</f>
        <v>2019</v>
      </c>
      <c r="Z5031" s="133" t="str">
        <f>IFERROR(IF(VLOOKUP($C5031,'MSCI Database'!$C:$R,12, FALSE)="","",VLOOKUP($C5031,'MSCI Database'!$C:$R,12, FALSE)),"")</f>
        <v>E.Segmt-Moderate</v>
      </c>
      <c r="AA5031" s="202" t="str">
        <f>IFERROR(IF(VLOOKUP($C5031,'MSCI Database'!$C:$R,13, FALSE)="","",VLOOKUP($C5031,'MSCI Database'!$C:$R,13, FALSE)),"")</f>
        <v>Robust corporate governance practices offset by weak focus on talent management initiatives</v>
      </c>
    </row>
    <row r="5032" spans="1:27" s="130" customFormat="1" ht="15" hidden="1" customHeight="1" outlineLevel="1">
      <c r="A5032" s="130" t="s">
        <v>2639</v>
      </c>
      <c r="B5032" s="130" t="s">
        <v>2640</v>
      </c>
      <c r="C5032" s="130" t="s">
        <v>2641</v>
      </c>
      <c r="D5032" s="130" t="s">
        <v>18686</v>
      </c>
      <c r="E5032" s="130" t="s">
        <v>18688</v>
      </c>
      <c r="F5032" s="215">
        <v>1.785293509128397E-2</v>
      </c>
      <c r="G5032" s="132" t="str">
        <f ca="1">IFERROR(_xll.BQL($A5032, "cur_mkt_cap(currency=EUR)")/1000000, " ")</f>
        <v xml:space="preserve"> </v>
      </c>
      <c r="M5032" s="308"/>
      <c r="N5032" s="215">
        <f t="shared" ca="1" si="186"/>
        <v>1.8957037689653925E-4</v>
      </c>
      <c r="O5032" s="172" t="str">
        <f>IFERROR(IF(VLOOKUP($C5032,'MSCI Database'!$C:$R,2, FALSE)="","",VLOOKUP($C5032,'MSCI Database'!$C:$R,2, FALSE)),"")</f>
        <v>Asset Management &amp; Custody Banks</v>
      </c>
      <c r="P5032" s="186" t="str">
        <f>IFERROR(IF(VLOOKUP($C5032,'MSCI Database'!$C:$R,3, FALSE)="","",VLOOKUP($C5032,'MSCI Database'!$C:$R,3, FALSE)),"")</f>
        <v>AA</v>
      </c>
      <c r="Q5032" s="164" t="str">
        <f>IFERROR(IF(VLOOKUP($C5032,'MSCI Database'!$C:$R,4, FALSE)="","",VLOOKUP($C5032,'MSCI Database'!$C:$R,4, FALSE)),"")</f>
        <v>1</v>
      </c>
      <c r="R5032" s="164">
        <f>IFERROR(IF(VLOOKUP($C5032,'MSCI Database'!$C:$R,5, FALSE)="","",VLOOKUP($C5032,'MSCI Database'!$C:$R,5, FALSE)),"")</f>
        <v>8.1999999999999993</v>
      </c>
      <c r="S5032" s="164">
        <f>IFERROR(IF(VLOOKUP($C5032,'MSCI Database'!$C:$R,6, FALSE)="","",VLOOKUP($C5032,'MSCI Database'!$C:$R,6, FALSE)),"")</f>
        <v>10</v>
      </c>
      <c r="T5032" s="211">
        <f>IFERROR(IF(VLOOKUP($C5032,'MSCI Database'!$C:$R,7, FALSE)="","",VLOOKUP($C5032,'MSCI Database'!$C:$R,7, FALSE)),"")</f>
        <v>4.8</v>
      </c>
      <c r="U5032" s="164">
        <f>IFERROR(IF(VLOOKUP($C5032,'MSCI Database'!$C:$R,8, FALSE)="","",VLOOKUP($C5032,'MSCI Database'!$C:$R,8, FALSE)),"")</f>
        <v>7.9</v>
      </c>
      <c r="V5032" s="175">
        <f>IFERROR(IF(VLOOKUP($C5032,'MSCI Database'!$C:$R,9, FALSE)="","",VLOOKUP($C5032,'MSCI Database'!$C:$R,9, FALSE)),"")</f>
        <v>6.2</v>
      </c>
      <c r="W5032" s="165">
        <f t="shared" ca="1" si="187"/>
        <v>0</v>
      </c>
      <c r="X5032" s="236">
        <f>IFERROR(IF(VLOOKUP($C5032,'MSCI Database'!$C:$R,10, FALSE)="","",VLOOKUP($C5032,'MSCI Database'!$C:$R,10, FALSE)),"")</f>
        <v>6591</v>
      </c>
      <c r="Y5032" s="133" t="str">
        <f>IFERROR(IF(VLOOKUP($C5032,'MSCI Database'!$C:$R,11, FALSE)="","",VLOOKUP($C5032,'MSCI Database'!$C:$R,11, FALSE)),"")</f>
        <v>2019</v>
      </c>
      <c r="Z5032" s="133" t="str">
        <f>IFERROR(IF(VLOOKUP($C5032,'MSCI Database'!$C:$R,12, FALSE)="","",VLOOKUP($C5032,'MSCI Database'!$C:$R,12, FALSE)),"")</f>
        <v>Reported</v>
      </c>
      <c r="AA5032" s="202" t="str">
        <f>IFERROR(IF(VLOOKUP($C5032,'MSCI Database'!$C:$R,13, FALSE)="","",VLOOKUP($C5032,'MSCI Database'!$C:$R,13, FALSE)),"")</f>
        <v>Improved data handling practices drive the upgrade; leads peers in most ESG parameters</v>
      </c>
    </row>
    <row r="5033" spans="1:27" s="130" customFormat="1" ht="15" hidden="1" customHeight="1" outlineLevel="1">
      <c r="A5033" s="130" t="s">
        <v>2370</v>
      </c>
      <c r="B5033" s="130" t="s">
        <v>2371</v>
      </c>
      <c r="C5033" s="130" t="s">
        <v>2372</v>
      </c>
      <c r="D5033" s="130" t="s">
        <v>12131</v>
      </c>
      <c r="E5033" s="130" t="s">
        <v>12133</v>
      </c>
      <c r="F5033" s="215">
        <v>1.5284724791253959E-2</v>
      </c>
      <c r="G5033" s="132" t="str">
        <f ca="1">IFERROR(_xll.BQL($A5033, "cur_mkt_cap(currency=EUR)")/1000000, " ")</f>
        <v xml:space="preserve"> </v>
      </c>
      <c r="M5033" s="308"/>
      <c r="N5033" s="215">
        <f t="shared" si="186"/>
        <v>1.6229998174655897E-4</v>
      </c>
      <c r="O5033" s="172" t="str">
        <f>IFERROR(IF(VLOOKUP($C5033,'MSCI Database'!$C:$R,2, FALSE)="","",VLOOKUP($C5033,'MSCI Database'!$C:$R,2, FALSE)),"")</f>
        <v>Health Care Equipment &amp; Supplies</v>
      </c>
      <c r="P5033" s="186" t="str">
        <f>IFERROR(IF(VLOOKUP($C5033,'MSCI Database'!$C:$R,3, FALSE)="","",VLOOKUP($C5033,'MSCI Database'!$C:$R,3, FALSE)),"")</f>
        <v>BBB</v>
      </c>
      <c r="Q5033" s="164" t="str">
        <f>IFERROR(IF(VLOOKUP($C5033,'MSCI Database'!$C:$R,4, FALSE)="","",VLOOKUP($C5033,'MSCI Database'!$C:$R,4, FALSE)),"")</f>
        <v>-1</v>
      </c>
      <c r="R5033" s="164">
        <f>IFERROR(IF(VLOOKUP($C5033,'MSCI Database'!$C:$R,5, FALSE)="","",VLOOKUP($C5033,'MSCI Database'!$C:$R,5, FALSE)),"")</f>
        <v>4.7</v>
      </c>
      <c r="S5033" s="164">
        <f>IFERROR(IF(VLOOKUP($C5033,'MSCI Database'!$C:$R,6, FALSE)="","",VLOOKUP($C5033,'MSCI Database'!$C:$R,6, FALSE)),"")</f>
        <v>10</v>
      </c>
      <c r="T5033" s="211">
        <f>IFERROR(IF(VLOOKUP($C5033,'MSCI Database'!$C:$R,7, FALSE)="","",VLOOKUP($C5033,'MSCI Database'!$C:$R,7, FALSE)),"")</f>
        <v>5.6</v>
      </c>
      <c r="U5033" s="164">
        <f>IFERROR(IF(VLOOKUP($C5033,'MSCI Database'!$C:$R,8, FALSE)="","",VLOOKUP($C5033,'MSCI Database'!$C:$R,8, FALSE)),"")</f>
        <v>4.5</v>
      </c>
      <c r="V5033" s="175">
        <f>IFERROR(IF(VLOOKUP($C5033,'MSCI Database'!$C:$R,9, FALSE)="","",VLOOKUP($C5033,'MSCI Database'!$C:$R,9, FALSE)),"")</f>
        <v>5.2</v>
      </c>
      <c r="W5033" s="165">
        <f t="shared" ca="1" si="187"/>
        <v>0</v>
      </c>
      <c r="X5033" s="236">
        <f>IFERROR(IF(VLOOKUP($C5033,'MSCI Database'!$C:$R,10, FALSE)="","",VLOOKUP($C5033,'MSCI Database'!$C:$R,10, FALSE)),"")</f>
        <v>43157</v>
      </c>
      <c r="Y5033" s="133" t="str">
        <f>IFERROR(IF(VLOOKUP($C5033,'MSCI Database'!$C:$R,11, FALSE)="","",VLOOKUP($C5033,'MSCI Database'!$C:$R,11, FALSE)),"")</f>
        <v>2020</v>
      </c>
      <c r="Z5033" s="133" t="str">
        <f>IFERROR(IF(VLOOKUP($C5033,'MSCI Database'!$C:$R,12, FALSE)="","",VLOOKUP($C5033,'MSCI Database'!$C:$R,12, FALSE)),"")</f>
        <v>Reported</v>
      </c>
      <c r="AA5033" s="202" t="str">
        <f>IFERROR(IF(VLOOKUP($C5033,'MSCI Database'!$C:$R,13, FALSE)="","",VLOOKUP($C5033,'MSCI Database'!$C:$R,13, FALSE)),"")</f>
        <v>Increased workforce amid multiple acquisitions may pose workforce integration challenges</v>
      </c>
    </row>
    <row r="5034" spans="1:27" s="130" customFormat="1" ht="15" hidden="1" customHeight="1" outlineLevel="1">
      <c r="A5034" s="130" t="s">
        <v>7403</v>
      </c>
      <c r="B5034" s="130" t="s">
        <v>7404</v>
      </c>
      <c r="C5034" s="130" t="s">
        <v>7405</v>
      </c>
      <c r="D5034" s="130" t="s">
        <v>12128</v>
      </c>
      <c r="E5034" s="130" t="s">
        <v>18682</v>
      </c>
      <c r="F5034" s="215">
        <v>1.3032345286908451E-2</v>
      </c>
      <c r="G5034" s="132" t="str">
        <f ca="1">IFERROR(_xll.BQL($A5034, "cur_mkt_cap(currency=EUR)")/1000000, " ")</f>
        <v xml:space="preserve"> </v>
      </c>
      <c r="M5034" s="308"/>
      <c r="N5034" s="215">
        <f t="shared" si="186"/>
        <v>1.3838321795564161E-4</v>
      </c>
      <c r="O5034" s="172" t="str">
        <f>IFERROR(IF(VLOOKUP($C5034,'MSCI Database'!$C:$R,2, FALSE)="","",VLOOKUP($C5034,'MSCI Database'!$C:$R,2, FALSE)),"")</f>
        <v>Auto Components</v>
      </c>
      <c r="P5034" s="186" t="str">
        <f>IFERROR(IF(VLOOKUP($C5034,'MSCI Database'!$C:$R,3, FALSE)="","",VLOOKUP($C5034,'MSCI Database'!$C:$R,3, FALSE)),"")</f>
        <v>BB</v>
      </c>
      <c r="Q5034" s="164" t="str">
        <f>IFERROR(IF(VLOOKUP($C5034,'MSCI Database'!$C:$R,4, FALSE)="","",VLOOKUP($C5034,'MSCI Database'!$C:$R,4, FALSE)),"")</f>
        <v>1</v>
      </c>
      <c r="R5034" s="164">
        <f>IFERROR(IF(VLOOKUP($C5034,'MSCI Database'!$C:$R,5, FALSE)="","",VLOOKUP($C5034,'MSCI Database'!$C:$R,5, FALSE)),"")</f>
        <v>3.6</v>
      </c>
      <c r="S5034" s="164">
        <f>IFERROR(IF(VLOOKUP($C5034,'MSCI Database'!$C:$R,6, FALSE)="","",VLOOKUP($C5034,'MSCI Database'!$C:$R,6, FALSE)),"")</f>
        <v>3.5</v>
      </c>
      <c r="T5034" s="211">
        <f>IFERROR(IF(VLOOKUP($C5034,'MSCI Database'!$C:$R,7, FALSE)="","",VLOOKUP($C5034,'MSCI Database'!$C:$R,7, FALSE)),"")</f>
        <v>3.3</v>
      </c>
      <c r="U5034" s="164">
        <f>IFERROR(IF(VLOOKUP($C5034,'MSCI Database'!$C:$R,8, FALSE)="","",VLOOKUP($C5034,'MSCI Database'!$C:$R,8, FALSE)),"")</f>
        <v>5.8</v>
      </c>
      <c r="V5034" s="175">
        <f>IFERROR(IF(VLOOKUP($C5034,'MSCI Database'!$C:$R,9, FALSE)="","",VLOOKUP($C5034,'MSCI Database'!$C:$R,9, FALSE)),"")</f>
        <v>4.4000000000000004</v>
      </c>
      <c r="W5034" s="165">
        <f t="shared" ca="1" si="187"/>
        <v>0</v>
      </c>
      <c r="X5034" s="236">
        <f>IFERROR(IF(VLOOKUP($C5034,'MSCI Database'!$C:$R,10, FALSE)="","",VLOOKUP($C5034,'MSCI Database'!$C:$R,10, FALSE)),"")</f>
        <v>483828</v>
      </c>
      <c r="Y5034" s="133" t="str">
        <f>IFERROR(IF(VLOOKUP($C5034,'MSCI Database'!$C:$R,11, FALSE)="","",VLOOKUP($C5034,'MSCI Database'!$C:$R,11, FALSE)),"")</f>
        <v>2019</v>
      </c>
      <c r="Z5034" s="133" t="str">
        <f>IFERROR(IF(VLOOKUP($C5034,'MSCI Database'!$C:$R,12, FALSE)="","",VLOOKUP($C5034,'MSCI Database'!$C:$R,12, FALSE)),"")</f>
        <v>Reported</v>
      </c>
      <c r="AA5034" s="202" t="str">
        <f>IFERROR(IF(VLOOKUP($C5034,'MSCI Database'!$C:$R,13, FALSE)="","",VLOOKUP($C5034,'MSCI Database'!$C:$R,13, FALSE)),"")</f>
        <v>Improved product quality performance drives the upgrade</v>
      </c>
    </row>
    <row r="5035" spans="1:27" s="130" customFormat="1" ht="15" hidden="1" customHeight="1" outlineLevel="1">
      <c r="A5035" s="130" t="s">
        <v>2400</v>
      </c>
      <c r="B5035" s="130" t="s">
        <v>2401</v>
      </c>
      <c r="C5035" s="130" t="s">
        <v>2402</v>
      </c>
      <c r="D5035" s="130" t="s">
        <v>18686</v>
      </c>
      <c r="E5035" s="130" t="s">
        <v>18682</v>
      </c>
      <c r="F5035" s="215">
        <v>1.782633825975043E-2</v>
      </c>
      <c r="G5035" s="132" t="str">
        <f ca="1">IFERROR(_xll.BQL($A5035, "cur_mkt_cap(currency=EUR)")/1000000, " ")</f>
        <v xml:space="preserve"> </v>
      </c>
      <c r="M5035" s="308"/>
      <c r="N5035" s="215">
        <f t="shared" si="186"/>
        <v>1.892879599520824E-4</v>
      </c>
      <c r="O5035" s="172" t="str">
        <f>IFERROR(IF(VLOOKUP($C5035,'MSCI Database'!$C:$R,2, FALSE)="","",VLOOKUP($C5035,'MSCI Database'!$C:$R,2, FALSE)),"")</f>
        <v>Real Estate Development &amp; Diversified Activities</v>
      </c>
      <c r="P5035" s="186" t="str">
        <f>IFERROR(IF(VLOOKUP($C5035,'MSCI Database'!$C:$R,3, FALSE)="","",VLOOKUP($C5035,'MSCI Database'!$C:$R,3, FALSE)),"")</f>
        <v>AAA</v>
      </c>
      <c r="Q5035" s="164" t="str">
        <f>IFERROR(IF(VLOOKUP($C5035,'MSCI Database'!$C:$R,4, FALSE)="","",VLOOKUP($C5035,'MSCI Database'!$C:$R,4, FALSE)),"")</f>
        <v>0</v>
      </c>
      <c r="R5035" s="164">
        <f>IFERROR(IF(VLOOKUP($C5035,'MSCI Database'!$C:$R,5, FALSE)="","",VLOOKUP($C5035,'MSCI Database'!$C:$R,5, FALSE)),"")</f>
        <v>10</v>
      </c>
      <c r="S5035" s="164">
        <f>IFERROR(IF(VLOOKUP($C5035,'MSCI Database'!$C:$R,6, FALSE)="","",VLOOKUP($C5035,'MSCI Database'!$C:$R,6, FALSE)),"")</f>
        <v>6.4</v>
      </c>
      <c r="T5035" s="211">
        <f>IFERROR(IF(VLOOKUP($C5035,'MSCI Database'!$C:$R,7, FALSE)="","",VLOOKUP($C5035,'MSCI Database'!$C:$R,7, FALSE)),"")</f>
        <v>7.7</v>
      </c>
      <c r="U5035" s="164">
        <f>IFERROR(IF(VLOOKUP($C5035,'MSCI Database'!$C:$R,8, FALSE)="","",VLOOKUP($C5035,'MSCI Database'!$C:$R,8, FALSE)),"")</f>
        <v>8.1</v>
      </c>
      <c r="V5035" s="175">
        <f>IFERROR(IF(VLOOKUP($C5035,'MSCI Database'!$C:$R,9, FALSE)="","",VLOOKUP($C5035,'MSCI Database'!$C:$R,9, FALSE)),"")</f>
        <v>7.5</v>
      </c>
      <c r="W5035" s="165">
        <f t="shared" ca="1" si="187"/>
        <v>0</v>
      </c>
      <c r="X5035" s="236">
        <f>IFERROR(IF(VLOOKUP($C5035,'MSCI Database'!$C:$R,10, FALSE)="","",VLOOKUP($C5035,'MSCI Database'!$C:$R,10, FALSE)),"")</f>
        <v>23074</v>
      </c>
      <c r="Y5035" s="133" t="str">
        <f>IFERROR(IF(VLOOKUP($C5035,'MSCI Database'!$C:$R,11, FALSE)="","",VLOOKUP($C5035,'MSCI Database'!$C:$R,11, FALSE)),"")</f>
        <v>2020</v>
      </c>
      <c r="Z5035" s="133" t="str">
        <f>IFERROR(IF(VLOOKUP($C5035,'MSCI Database'!$C:$R,12, FALSE)="","",VLOOKUP($C5035,'MSCI Database'!$C:$R,12, FALSE)),"")</f>
        <v>Reported</v>
      </c>
      <c r="AA5035" s="202" t="str">
        <f>IFERROR(IF(VLOOKUP($C5035,'MSCI Database'!$C:$R,13, FALSE)="","",VLOOKUP($C5035,'MSCI Database'!$C:$R,13, FALSE)),"")</f>
        <v>Relatively strong programs on managing ESG risks and opportunities</v>
      </c>
    </row>
    <row r="5036" spans="1:27" s="130" customFormat="1" ht="15" hidden="1" customHeight="1" outlineLevel="1">
      <c r="A5036" s="130" t="s">
        <v>2540</v>
      </c>
      <c r="B5036" s="130" t="s">
        <v>2541</v>
      </c>
      <c r="C5036" s="130" t="s">
        <v>2542</v>
      </c>
      <c r="D5036" s="130" t="s">
        <v>18686</v>
      </c>
      <c r="E5036" s="130" t="s">
        <v>18673</v>
      </c>
      <c r="F5036" s="215">
        <v>1.814551416967914E-2</v>
      </c>
      <c r="G5036" s="132" t="str">
        <f ca="1">IFERROR(_xll.BQL($A5036, "cur_mkt_cap(currency=EUR)")/1000000, " ")</f>
        <v xml:space="preserve"> </v>
      </c>
      <c r="M5036" s="308"/>
      <c r="N5036" s="215">
        <f t="shared" ca="1" si="186"/>
        <v>1.9267711121668434E-4</v>
      </c>
      <c r="O5036" s="172" t="str">
        <f>IFERROR(IF(VLOOKUP($C5036,'MSCI Database'!$C:$R,2, FALSE)="","",VLOOKUP($C5036,'MSCI Database'!$C:$R,2, FALSE)),"")</f>
        <v>Commercial Services &amp; Supplies</v>
      </c>
      <c r="P5036" s="186" t="str">
        <f>IFERROR(IF(VLOOKUP($C5036,'MSCI Database'!$C:$R,3, FALSE)="","",VLOOKUP($C5036,'MSCI Database'!$C:$R,3, FALSE)),"")</f>
        <v>AA</v>
      </c>
      <c r="Q5036" s="164" t="str">
        <f>IFERROR(IF(VLOOKUP($C5036,'MSCI Database'!$C:$R,4, FALSE)="","",VLOOKUP($C5036,'MSCI Database'!$C:$R,4, FALSE)),"")</f>
        <v>0</v>
      </c>
      <c r="R5036" s="164">
        <f>IFERROR(IF(VLOOKUP($C5036,'MSCI Database'!$C:$R,5, FALSE)="","",VLOOKUP($C5036,'MSCI Database'!$C:$R,5, FALSE)),"")</f>
        <v>8</v>
      </c>
      <c r="S5036" s="164">
        <f>IFERROR(IF(VLOOKUP($C5036,'MSCI Database'!$C:$R,6, FALSE)="","",VLOOKUP($C5036,'MSCI Database'!$C:$R,6, FALSE)),"")</f>
        <v>7.9</v>
      </c>
      <c r="T5036" s="211">
        <f>IFERROR(IF(VLOOKUP($C5036,'MSCI Database'!$C:$R,7, FALSE)="","",VLOOKUP($C5036,'MSCI Database'!$C:$R,7, FALSE)),"")</f>
        <v>6.3</v>
      </c>
      <c r="U5036" s="164">
        <f>IFERROR(IF(VLOOKUP($C5036,'MSCI Database'!$C:$R,8, FALSE)="","",VLOOKUP($C5036,'MSCI Database'!$C:$R,8, FALSE)),"")</f>
        <v>7.1</v>
      </c>
      <c r="V5036" s="175">
        <f>IFERROR(IF(VLOOKUP($C5036,'MSCI Database'!$C:$R,9, FALSE)="","",VLOOKUP($C5036,'MSCI Database'!$C:$R,9, FALSE)),"")</f>
        <v>6.7</v>
      </c>
      <c r="W5036" s="165">
        <f t="shared" ca="1" si="187"/>
        <v>0</v>
      </c>
      <c r="X5036" s="236">
        <f>IFERROR(IF(VLOOKUP($C5036,'MSCI Database'!$C:$R,10, FALSE)="","",VLOOKUP($C5036,'MSCI Database'!$C:$R,10, FALSE)),"")</f>
        <v>196084</v>
      </c>
      <c r="Y5036" s="133" t="str">
        <f>IFERROR(IF(VLOOKUP($C5036,'MSCI Database'!$C:$R,11, FALSE)="","",VLOOKUP($C5036,'MSCI Database'!$C:$R,11, FALSE)),"")</f>
        <v>2019</v>
      </c>
      <c r="Z5036" s="133" t="str">
        <f>IFERROR(IF(VLOOKUP($C5036,'MSCI Database'!$C:$R,12, FALSE)="","",VLOOKUP($C5036,'MSCI Database'!$C:$R,12, FALSE)),"")</f>
        <v>Reported</v>
      </c>
      <c r="AA5036" s="202" t="str">
        <f>IFERROR(IF(VLOOKUP($C5036,'MSCI Database'!$C:$R,13, FALSE)="","",VLOOKUP($C5036,'MSCI Database'!$C:$R,13, FALSE)),"")</f>
        <v>Strong corporate governance and employee health and safety practices underpin rating</v>
      </c>
    </row>
    <row r="5037" spans="1:27" s="130" customFormat="1" ht="15" hidden="1" customHeight="1" outlineLevel="1">
      <c r="A5037" s="130" t="s">
        <v>1783</v>
      </c>
      <c r="B5037" s="130" t="s">
        <v>1784</v>
      </c>
      <c r="C5037" s="130" t="s">
        <v>1785</v>
      </c>
      <c r="D5037" s="130" t="s">
        <v>12129</v>
      </c>
      <c r="E5037" s="130" t="s">
        <v>18674</v>
      </c>
      <c r="F5037" s="215">
        <v>1.514352412900123E-2</v>
      </c>
      <c r="G5037" s="132" t="str">
        <f ca="1">IFERROR(_xll.BQL($A5037, "cur_mkt_cap(currency=EUR)")/1000000, " ")</f>
        <v xml:space="preserve"> </v>
      </c>
      <c r="M5037" s="308"/>
      <c r="N5037" s="215">
        <f t="shared" si="186"/>
        <v>1.6080065053718492E-4</v>
      </c>
      <c r="O5037" s="172" t="str">
        <f>IFERROR(IF(VLOOKUP($C5037,'MSCI Database'!$C:$R,2, FALSE)="","",VLOOKUP($C5037,'MSCI Database'!$C:$R,2, FALSE)),"")</f>
        <v>Household &amp; Personal Products</v>
      </c>
      <c r="P5037" s="186" t="str">
        <f>IFERROR(IF(VLOOKUP($C5037,'MSCI Database'!$C:$R,3, FALSE)="","",VLOOKUP($C5037,'MSCI Database'!$C:$R,3, FALSE)),"")</f>
        <v>AA</v>
      </c>
      <c r="Q5037" s="164" t="str">
        <f>IFERROR(IF(VLOOKUP($C5037,'MSCI Database'!$C:$R,4, FALSE)="","",VLOOKUP($C5037,'MSCI Database'!$C:$R,4, FALSE)),"")</f>
        <v>0</v>
      </c>
      <c r="R5037" s="164">
        <f>IFERROR(IF(VLOOKUP($C5037,'MSCI Database'!$C:$R,5, FALSE)="","",VLOOKUP($C5037,'MSCI Database'!$C:$R,5, FALSE)),"")</f>
        <v>8.5</v>
      </c>
      <c r="S5037" s="164">
        <f>IFERROR(IF(VLOOKUP($C5037,'MSCI Database'!$C:$R,6, FALSE)="","",VLOOKUP($C5037,'MSCI Database'!$C:$R,6, FALSE)),"")</f>
        <v>8</v>
      </c>
      <c r="T5037" s="211">
        <f>IFERROR(IF(VLOOKUP($C5037,'MSCI Database'!$C:$R,7, FALSE)="","",VLOOKUP($C5037,'MSCI Database'!$C:$R,7, FALSE)),"")</f>
        <v>4.7</v>
      </c>
      <c r="U5037" s="164">
        <f>IFERROR(IF(VLOOKUP($C5037,'MSCI Database'!$C:$R,8, FALSE)="","",VLOOKUP($C5037,'MSCI Database'!$C:$R,8, FALSE)),"")</f>
        <v>6.3</v>
      </c>
      <c r="V5037" s="175">
        <f>IFERROR(IF(VLOOKUP($C5037,'MSCI Database'!$C:$R,9, FALSE)="","",VLOOKUP($C5037,'MSCI Database'!$C:$R,9, FALSE)),"")</f>
        <v>6.4</v>
      </c>
      <c r="W5037" s="165">
        <f t="shared" ca="1" si="187"/>
        <v>0</v>
      </c>
      <c r="X5037" s="236">
        <f>IFERROR(IF(VLOOKUP($C5037,'MSCI Database'!$C:$R,10, FALSE)="","",VLOOKUP($C5037,'MSCI Database'!$C:$R,10, FALSE)),"")</f>
        <v>163552</v>
      </c>
      <c r="Y5037" s="133" t="str">
        <f>IFERROR(IF(VLOOKUP($C5037,'MSCI Database'!$C:$R,11, FALSE)="","",VLOOKUP($C5037,'MSCI Database'!$C:$R,11, FALSE)),"")</f>
        <v>2019</v>
      </c>
      <c r="Z5037" s="133" t="str">
        <f>IFERROR(IF(VLOOKUP($C5037,'MSCI Database'!$C:$R,12, FALSE)="","",VLOOKUP($C5037,'MSCI Database'!$C:$R,12, FALSE)),"")</f>
        <v>Reported</v>
      </c>
      <c r="AA5037" s="202" t="str">
        <f>IFERROR(IF(VLOOKUP($C5037,'MSCI Database'!$C:$R,13, FALSE)="","",VLOOKUP($C5037,'MSCI Database'!$C:$R,13, FALSE)),"")</f>
        <v>Strong environment stewardship focused packaging and raw material sourcing</v>
      </c>
    </row>
    <row r="5038" spans="1:27" s="130" customFormat="1" ht="15" hidden="1" customHeight="1" outlineLevel="1">
      <c r="A5038" s="130" t="s">
        <v>6381</v>
      </c>
      <c r="B5038" s="130" t="s">
        <v>6382</v>
      </c>
      <c r="C5038" s="130" t="s">
        <v>6383</v>
      </c>
      <c r="D5038" s="130" t="s">
        <v>12128</v>
      </c>
      <c r="E5038" s="130" t="s">
        <v>18682</v>
      </c>
      <c r="F5038" s="215">
        <v>1.284960007040266E-2</v>
      </c>
      <c r="G5038" s="132" t="str">
        <f ca="1">IFERROR(_xll.BQL($A5038, "cur_mkt_cap(currency=EUR)")/1000000, " ")</f>
        <v xml:space="preserve"> </v>
      </c>
      <c r="M5038" s="308"/>
      <c r="N5038" s="215">
        <f t="shared" si="186"/>
        <v>1.3644274825741503E-4</v>
      </c>
      <c r="O5038" s="172" t="str">
        <f>IFERROR(IF(VLOOKUP($C5038,'MSCI Database'!$C:$R,2, FALSE)="","",VLOOKUP($C5038,'MSCI Database'!$C:$R,2, FALSE)),"")</f>
        <v>Restaurants</v>
      </c>
      <c r="P5038" s="186" t="str">
        <f>IFERROR(IF(VLOOKUP($C5038,'MSCI Database'!$C:$R,3, FALSE)="","",VLOOKUP($C5038,'MSCI Database'!$C:$R,3, FALSE)),"")</f>
        <v>BB</v>
      </c>
      <c r="Q5038" s="164" t="str">
        <f>IFERROR(IF(VLOOKUP($C5038,'MSCI Database'!$C:$R,4, FALSE)="","",VLOOKUP($C5038,'MSCI Database'!$C:$R,4, FALSE)),"")</f>
        <v>-1</v>
      </c>
      <c r="R5038" s="164">
        <f>IFERROR(IF(VLOOKUP($C5038,'MSCI Database'!$C:$R,5, FALSE)="","",VLOOKUP($C5038,'MSCI Database'!$C:$R,5, FALSE)),"")</f>
        <v>3.2</v>
      </c>
      <c r="S5038" s="164">
        <f>IFERROR(IF(VLOOKUP($C5038,'MSCI Database'!$C:$R,6, FALSE)="","",VLOOKUP($C5038,'MSCI Database'!$C:$R,6, FALSE)),"")</f>
        <v>5.6</v>
      </c>
      <c r="T5038" s="211">
        <f>IFERROR(IF(VLOOKUP($C5038,'MSCI Database'!$C:$R,7, FALSE)="","",VLOOKUP($C5038,'MSCI Database'!$C:$R,7, FALSE)),"")</f>
        <v>3.1</v>
      </c>
      <c r="U5038" s="164">
        <f>IFERROR(IF(VLOOKUP($C5038,'MSCI Database'!$C:$R,8, FALSE)="","",VLOOKUP($C5038,'MSCI Database'!$C:$R,8, FALSE)),"")</f>
        <v>4.8</v>
      </c>
      <c r="V5038" s="175">
        <f>IFERROR(IF(VLOOKUP($C5038,'MSCI Database'!$C:$R,9, FALSE)="","",VLOOKUP($C5038,'MSCI Database'!$C:$R,9, FALSE)),"")</f>
        <v>4.0999999999999996</v>
      </c>
      <c r="W5038" s="165">
        <f t="shared" ca="1" si="187"/>
        <v>0</v>
      </c>
      <c r="X5038" s="236">
        <f>IFERROR(IF(VLOOKUP($C5038,'MSCI Database'!$C:$R,10, FALSE)="","",VLOOKUP($C5038,'MSCI Database'!$C:$R,10, FALSE)),"")</f>
        <v>437448</v>
      </c>
      <c r="Y5038" s="133" t="str">
        <f>IFERROR(IF(VLOOKUP($C5038,'MSCI Database'!$C:$R,11, FALSE)="","",VLOOKUP($C5038,'MSCI Database'!$C:$R,11, FALSE)),"")</f>
        <v>2019</v>
      </c>
      <c r="Z5038" s="133" t="str">
        <f>IFERROR(IF(VLOOKUP($C5038,'MSCI Database'!$C:$R,12, FALSE)="","",VLOOKUP($C5038,'MSCI Database'!$C:$R,12, FALSE)),"")</f>
        <v>Reported</v>
      </c>
      <c r="AA5038" s="202" t="str">
        <f>IFERROR(IF(VLOOKUP($C5038,'MSCI Database'!$C:$R,13, FALSE)="","",VLOOKUP($C5038,'MSCI Database'!$C:$R,13, FALSE)),"")</f>
        <v>Lagging measures to mitigate business ethics-related risks; labor challenges persist</v>
      </c>
    </row>
    <row r="5039" spans="1:27" s="130" customFormat="1" ht="15" hidden="1" customHeight="1" outlineLevel="1">
      <c r="A5039" s="130" t="s">
        <v>2374</v>
      </c>
      <c r="B5039" s="130" t="s">
        <v>2375</v>
      </c>
      <c r="C5039" s="130" t="s">
        <v>2376</v>
      </c>
      <c r="D5039" s="130" t="s">
        <v>12131</v>
      </c>
      <c r="E5039" s="130" t="s">
        <v>18682</v>
      </c>
      <c r="F5039" s="215">
        <v>1.4744758957628661E-2</v>
      </c>
      <c r="G5039" s="132" t="str">
        <f ca="1">IFERROR(_xll.BQL($A5039, "cur_mkt_cap(currency=EUR)")/1000000, " ")</f>
        <v xml:space="preserve"> </v>
      </c>
      <c r="M5039" s="308"/>
      <c r="N5039" s="215">
        <f t="shared" si="186"/>
        <v>1.5656638522205379E-4</v>
      </c>
      <c r="O5039" s="172" t="str">
        <f>IFERROR(IF(VLOOKUP($C5039,'MSCI Database'!$C:$R,2, FALSE)="","",VLOOKUP($C5039,'MSCI Database'!$C:$R,2, FALSE)),"")</f>
        <v>Auto Components</v>
      </c>
      <c r="P5039" s="186" t="str">
        <f>IFERROR(IF(VLOOKUP($C5039,'MSCI Database'!$C:$R,3, FALSE)="","",VLOOKUP($C5039,'MSCI Database'!$C:$R,3, FALSE)),"")</f>
        <v>AAA</v>
      </c>
      <c r="Q5039" s="164" t="str">
        <f>IFERROR(IF(VLOOKUP($C5039,'MSCI Database'!$C:$R,4, FALSE)="","",VLOOKUP($C5039,'MSCI Database'!$C:$R,4, FALSE)),"")</f>
        <v>0</v>
      </c>
      <c r="R5039" s="164">
        <f>IFERROR(IF(VLOOKUP($C5039,'MSCI Database'!$C:$R,5, FALSE)="","",VLOOKUP($C5039,'MSCI Database'!$C:$R,5, FALSE)),"")</f>
        <v>9.1999999999999993</v>
      </c>
      <c r="S5039" s="164">
        <f>IFERROR(IF(VLOOKUP($C5039,'MSCI Database'!$C:$R,6, FALSE)="","",VLOOKUP($C5039,'MSCI Database'!$C:$R,6, FALSE)),"")</f>
        <v>7.7</v>
      </c>
      <c r="T5039" s="211">
        <f>IFERROR(IF(VLOOKUP($C5039,'MSCI Database'!$C:$R,7, FALSE)="","",VLOOKUP($C5039,'MSCI Database'!$C:$R,7, FALSE)),"")</f>
        <v>4</v>
      </c>
      <c r="U5039" s="164">
        <f>IFERROR(IF(VLOOKUP($C5039,'MSCI Database'!$C:$R,8, FALSE)="","",VLOOKUP($C5039,'MSCI Database'!$C:$R,8, FALSE)),"")</f>
        <v>6.4</v>
      </c>
      <c r="V5039" s="175">
        <f>IFERROR(IF(VLOOKUP($C5039,'MSCI Database'!$C:$R,9, FALSE)="","",VLOOKUP($C5039,'MSCI Database'!$C:$R,9, FALSE)),"")</f>
        <v>5.7</v>
      </c>
      <c r="W5039" s="165">
        <f t="shared" ca="1" si="187"/>
        <v>0</v>
      </c>
      <c r="X5039" s="236">
        <f>IFERROR(IF(VLOOKUP($C5039,'MSCI Database'!$C:$R,10, FALSE)="","",VLOOKUP($C5039,'MSCI Database'!$C:$R,10, FALSE)),"")</f>
        <v>1079100</v>
      </c>
      <c r="Y5039" s="133" t="str">
        <f>IFERROR(IF(VLOOKUP($C5039,'MSCI Database'!$C:$R,11, FALSE)="","",VLOOKUP($C5039,'MSCI Database'!$C:$R,11, FALSE)),"")</f>
        <v>2019</v>
      </c>
      <c r="Z5039" s="133" t="str">
        <f>IFERROR(IF(VLOOKUP($C5039,'MSCI Database'!$C:$R,12, FALSE)="","",VLOOKUP($C5039,'MSCI Database'!$C:$R,12, FALSE)),"")</f>
        <v>Reported</v>
      </c>
      <c r="AA5039" s="202" t="str">
        <f>IFERROR(IF(VLOOKUP($C5039,'MSCI Database'!$C:$R,13, FALSE)="","",VLOOKUP($C5039,'MSCI Database'!$C:$R,13, FALSE)),"")</f>
        <v>Strong clean technology engagement; pandemic linked layoffs may affect workforce morale</v>
      </c>
    </row>
    <row r="5040" spans="1:27" s="130" customFormat="1" ht="15" hidden="1" customHeight="1" outlineLevel="1">
      <c r="A5040" s="130" t="s">
        <v>7956</v>
      </c>
      <c r="B5040" s="130" t="s">
        <v>7957</v>
      </c>
      <c r="C5040" s="130" t="s">
        <v>7958</v>
      </c>
      <c r="D5040" s="130" t="s">
        <v>12128</v>
      </c>
      <c r="E5040" s="130" t="s">
        <v>12133</v>
      </c>
      <c r="F5040" s="215">
        <v>1.2820122508832811E-2</v>
      </c>
      <c r="G5040" s="132" t="str">
        <f ca="1">IFERROR(_xll.BQL($A5040, "cur_mkt_cap(currency=EUR)")/1000000, " ")</f>
        <v xml:space="preserve"> </v>
      </c>
      <c r="M5040" s="308"/>
      <c r="N5040" s="215">
        <f t="shared" ca="1" si="186"/>
        <v>1.361297424447453E-4</v>
      </c>
      <c r="O5040" s="172" t="str">
        <f>IFERROR(IF(VLOOKUP($C5040,'MSCI Database'!$C:$R,2, FALSE)="","",VLOOKUP($C5040,'MSCI Database'!$C:$R,2, FALSE)),"")</f>
        <v>Health Care Providers &amp; Services</v>
      </c>
      <c r="P5040" s="186" t="str">
        <f>IFERROR(IF(VLOOKUP($C5040,'MSCI Database'!$C:$R,3, FALSE)="","",VLOOKUP($C5040,'MSCI Database'!$C:$R,3, FALSE)),"")</f>
        <v>BBB</v>
      </c>
      <c r="Q5040" s="164" t="str">
        <f>IFERROR(IF(VLOOKUP($C5040,'MSCI Database'!$C:$R,4, FALSE)="","",VLOOKUP($C5040,'MSCI Database'!$C:$R,4, FALSE)),"")</f>
        <v>-3</v>
      </c>
      <c r="R5040" s="164">
        <f>IFERROR(IF(VLOOKUP($C5040,'MSCI Database'!$C:$R,5, FALSE)="","",VLOOKUP($C5040,'MSCI Database'!$C:$R,5, FALSE)),"")</f>
        <v>4.3</v>
      </c>
      <c r="S5040" s="164">
        <f>IFERROR(IF(VLOOKUP($C5040,'MSCI Database'!$C:$R,6, FALSE)="","",VLOOKUP($C5040,'MSCI Database'!$C:$R,6, FALSE)),"")</f>
        <v>8.6999999999999993</v>
      </c>
      <c r="T5040" s="211">
        <f>IFERROR(IF(VLOOKUP($C5040,'MSCI Database'!$C:$R,7, FALSE)="","",VLOOKUP($C5040,'MSCI Database'!$C:$R,7, FALSE)),"")</f>
        <v>6.3</v>
      </c>
      <c r="U5040" s="164">
        <f>IFERROR(IF(VLOOKUP($C5040,'MSCI Database'!$C:$R,8, FALSE)="","",VLOOKUP($C5040,'MSCI Database'!$C:$R,8, FALSE)),"")</f>
        <v>3.5</v>
      </c>
      <c r="V5040" s="175">
        <f>IFERROR(IF(VLOOKUP($C5040,'MSCI Database'!$C:$R,9, FALSE)="","",VLOOKUP($C5040,'MSCI Database'!$C:$R,9, FALSE)),"")</f>
        <v>4.5</v>
      </c>
      <c r="W5040" s="165">
        <f t="shared" ca="1" si="187"/>
        <v>0</v>
      </c>
      <c r="X5040" s="236">
        <f>IFERROR(IF(VLOOKUP($C5040,'MSCI Database'!$C:$R,10, FALSE)="","",VLOOKUP($C5040,'MSCI Database'!$C:$R,10, FALSE)),"")</f>
        <v>26936</v>
      </c>
      <c r="Y5040" s="133" t="str">
        <f>IFERROR(IF(VLOOKUP($C5040,'MSCI Database'!$C:$R,11, FALSE)="","",VLOOKUP($C5040,'MSCI Database'!$C:$R,11, FALSE)),"")</f>
        <v>2019</v>
      </c>
      <c r="Z5040" s="133" t="str">
        <f>IFERROR(IF(VLOOKUP($C5040,'MSCI Database'!$C:$R,12, FALSE)="","",VLOOKUP($C5040,'MSCI Database'!$C:$R,12, FALSE)),"")</f>
        <v>Reported</v>
      </c>
      <c r="AA5040" s="202" t="str">
        <f>IFERROR(IF(VLOOKUP($C5040,'MSCI Database'!$C:$R,13, FALSE)="","",VLOOKUP($C5040,'MSCI Database'!$C:$R,13, FALSE)),"")</f>
        <v>Subpar governance performance drives downgrade</v>
      </c>
    </row>
    <row r="5041" spans="1:27" s="130" customFormat="1" ht="15" hidden="1" customHeight="1" outlineLevel="1">
      <c r="A5041" s="130" t="s">
        <v>597</v>
      </c>
      <c r="B5041" s="130" t="s">
        <v>598</v>
      </c>
      <c r="C5041" s="130" t="s">
        <v>599</v>
      </c>
      <c r="D5041" s="130" t="s">
        <v>18708</v>
      </c>
      <c r="E5041" s="130" t="s">
        <v>18688</v>
      </c>
      <c r="F5041" s="215">
        <v>1.278268849783434E-2</v>
      </c>
      <c r="G5041" s="132" t="str">
        <f ca="1">IFERROR(_xll.BQL($A5041, "cur_mkt_cap(currency=EUR)")/1000000, " ")</f>
        <v xml:space="preserve"> </v>
      </c>
      <c r="M5041" s="308"/>
      <c r="N5041" s="215">
        <f t="shared" si="186"/>
        <v>1.3573225152588826E-4</v>
      </c>
      <c r="O5041" s="172" t="str">
        <f>IFERROR(IF(VLOOKUP($C5041,'MSCI Database'!$C:$R,2, FALSE)="","",VLOOKUP($C5041,'MSCI Database'!$C:$R,2, FALSE)),"")</f>
        <v>Life &amp; Health Insurance</v>
      </c>
      <c r="P5041" s="186" t="str">
        <f>IFERROR(IF(VLOOKUP($C5041,'MSCI Database'!$C:$R,3, FALSE)="","",VLOOKUP($C5041,'MSCI Database'!$C:$R,3, FALSE)),"")</f>
        <v>BB</v>
      </c>
      <c r="Q5041" s="164" t="str">
        <f>IFERROR(IF(VLOOKUP($C5041,'MSCI Database'!$C:$R,4, FALSE)="","",VLOOKUP($C5041,'MSCI Database'!$C:$R,4, FALSE)),"")</f>
        <v>1</v>
      </c>
      <c r="R5041" s="164">
        <f>IFERROR(IF(VLOOKUP($C5041,'MSCI Database'!$C:$R,5, FALSE)="","",VLOOKUP($C5041,'MSCI Database'!$C:$R,5, FALSE)),"")</f>
        <v>4.0999999999999996</v>
      </c>
      <c r="S5041" s="164">
        <f>IFERROR(IF(VLOOKUP($C5041,'MSCI Database'!$C:$R,6, FALSE)="","",VLOOKUP($C5041,'MSCI Database'!$C:$R,6, FALSE)),"")</f>
        <v>4.7</v>
      </c>
      <c r="T5041" s="211">
        <f>IFERROR(IF(VLOOKUP($C5041,'MSCI Database'!$C:$R,7, FALSE)="","",VLOOKUP($C5041,'MSCI Database'!$C:$R,7, FALSE)),"")</f>
        <v>3.9</v>
      </c>
      <c r="U5041" s="164">
        <f>IFERROR(IF(VLOOKUP($C5041,'MSCI Database'!$C:$R,8, FALSE)="","",VLOOKUP($C5041,'MSCI Database'!$C:$R,8, FALSE)),"")</f>
        <v>3.5</v>
      </c>
      <c r="V5041" s="175">
        <f>IFERROR(IF(VLOOKUP($C5041,'MSCI Database'!$C:$R,9, FALSE)="","",VLOOKUP($C5041,'MSCI Database'!$C:$R,9, FALSE)),"")</f>
        <v>3.8</v>
      </c>
      <c r="W5041" s="165">
        <f t="shared" ca="1" si="187"/>
        <v>0</v>
      </c>
      <c r="X5041" s="236">
        <f>IFERROR(IF(VLOOKUP($C5041,'MSCI Database'!$C:$R,10, FALSE)="","",VLOOKUP($C5041,'MSCI Database'!$C:$R,10, FALSE)),"")</f>
        <v>30490</v>
      </c>
      <c r="Y5041" s="133" t="str">
        <f>IFERROR(IF(VLOOKUP($C5041,'MSCI Database'!$C:$R,11, FALSE)="","",VLOOKUP($C5041,'MSCI Database'!$C:$R,11, FALSE)),"")</f>
        <v>2019</v>
      </c>
      <c r="Z5041" s="133" t="str">
        <f>IFERROR(IF(VLOOKUP($C5041,'MSCI Database'!$C:$R,12, FALSE)="","",VLOOKUP($C5041,'MSCI Database'!$C:$R,12, FALSE)),"")</f>
        <v>E.Segmt-Moderately Low</v>
      </c>
      <c r="AA5041" s="202" t="str">
        <f>IFERROR(IF(VLOOKUP($C5041,'MSCI Database'!$C:$R,13, FALSE)="","",VLOOKUP($C5041,'MSCI Database'!$C:$R,13, FALSE)),"")</f>
        <v>Weak data protection mechanisms and ESG integration</v>
      </c>
    </row>
    <row r="5042" spans="1:27" s="130" customFormat="1" ht="15" hidden="1" customHeight="1" outlineLevel="1">
      <c r="A5042" s="130" t="s">
        <v>3201</v>
      </c>
      <c r="B5042" s="130" t="s">
        <v>3202</v>
      </c>
      <c r="C5042" s="130" t="s">
        <v>3203</v>
      </c>
      <c r="D5042" s="130" t="s">
        <v>12155</v>
      </c>
      <c r="E5042" s="130" t="s">
        <v>18682</v>
      </c>
      <c r="F5042" s="215">
        <v>1.5048837736958689E-2</v>
      </c>
      <c r="G5042" s="132" t="str">
        <f ca="1">IFERROR(_xll.BQL($A5042, "cur_mkt_cap(currency=EUR)")/1000000, " ")</f>
        <v xml:space="preserve"> </v>
      </c>
      <c r="M5042" s="308"/>
      <c r="N5042" s="215">
        <f t="shared" si="186"/>
        <v>1.5979522846318425E-4</v>
      </c>
      <c r="O5042" s="172" t="str">
        <f>IFERROR(IF(VLOOKUP($C5042,'MSCI Database'!$C:$R,2, FALSE)="","",VLOOKUP($C5042,'MSCI Database'!$C:$R,2, FALSE)),"")</f>
        <v>Textiles, Apparel &amp; Luxury Goods</v>
      </c>
      <c r="P5042" s="186" t="str">
        <f>IFERROR(IF(VLOOKUP($C5042,'MSCI Database'!$C:$R,3, FALSE)="","",VLOOKUP($C5042,'MSCI Database'!$C:$R,3, FALSE)),"")</f>
        <v>BBB</v>
      </c>
      <c r="Q5042" s="164" t="str">
        <f>IFERROR(IF(VLOOKUP($C5042,'MSCI Database'!$C:$R,4, FALSE)="","",VLOOKUP($C5042,'MSCI Database'!$C:$R,4, FALSE)),"")</f>
        <v>0</v>
      </c>
      <c r="R5042" s="164">
        <f>IFERROR(IF(VLOOKUP($C5042,'MSCI Database'!$C:$R,5, FALSE)="","",VLOOKUP($C5042,'MSCI Database'!$C:$R,5, FALSE)),"")</f>
        <v>4.7</v>
      </c>
      <c r="S5042" s="164">
        <f>IFERROR(IF(VLOOKUP($C5042,'MSCI Database'!$C:$R,6, FALSE)="","",VLOOKUP($C5042,'MSCI Database'!$C:$R,6, FALSE)),"")</f>
        <v>3.1</v>
      </c>
      <c r="T5042" s="211">
        <f>IFERROR(IF(VLOOKUP($C5042,'MSCI Database'!$C:$R,7, FALSE)="","",VLOOKUP($C5042,'MSCI Database'!$C:$R,7, FALSE)),"")</f>
        <v>4</v>
      </c>
      <c r="U5042" s="164">
        <f>IFERROR(IF(VLOOKUP($C5042,'MSCI Database'!$C:$R,8, FALSE)="","",VLOOKUP($C5042,'MSCI Database'!$C:$R,8, FALSE)),"")</f>
        <v>7.2</v>
      </c>
      <c r="V5042" s="175">
        <f>IFERROR(IF(VLOOKUP($C5042,'MSCI Database'!$C:$R,9, FALSE)="","",VLOOKUP($C5042,'MSCI Database'!$C:$R,9, FALSE)),"")</f>
        <v>5</v>
      </c>
      <c r="W5042" s="165">
        <f t="shared" ca="1" si="187"/>
        <v>0</v>
      </c>
      <c r="X5042" s="236">
        <f>IFERROR(IF(VLOOKUP($C5042,'MSCI Database'!$C:$R,10, FALSE)="","",VLOOKUP($C5042,'MSCI Database'!$C:$R,10, FALSE)),"")</f>
        <v>9378</v>
      </c>
      <c r="Y5042" s="133" t="str">
        <f>IFERROR(IF(VLOOKUP($C5042,'MSCI Database'!$C:$R,11, FALSE)="","",VLOOKUP($C5042,'MSCI Database'!$C:$R,11, FALSE)),"")</f>
        <v>2019</v>
      </c>
      <c r="Z5042" s="133" t="str">
        <f>IFERROR(IF(VLOOKUP($C5042,'MSCI Database'!$C:$R,12, FALSE)="","",VLOOKUP($C5042,'MSCI Database'!$C:$R,12, FALSE)),"")</f>
        <v>Reported</v>
      </c>
      <c r="AA5042" s="202" t="str">
        <f>IFERROR(IF(VLOOKUP($C5042,'MSCI Database'!$C:$R,13, FALSE)="","",VLOOKUP($C5042,'MSCI Database'!$C:$R,13, FALSE)),"")</f>
        <v>Sustained focus on labor management; lags peers in environmental sustainability efforts</v>
      </c>
    </row>
    <row r="5043" spans="1:27" s="130" customFormat="1" ht="15" hidden="1" customHeight="1" outlineLevel="1">
      <c r="A5043" s="130" t="s">
        <v>6873</v>
      </c>
      <c r="B5043" s="130" t="s">
        <v>6874</v>
      </c>
      <c r="C5043" s="130" t="s">
        <v>6875</v>
      </c>
      <c r="D5043" s="130" t="s">
        <v>12128</v>
      </c>
      <c r="E5043" s="130" t="s">
        <v>18689</v>
      </c>
      <c r="F5043" s="215">
        <v>1.2693894336457359E-2</v>
      </c>
      <c r="G5043" s="132" t="str">
        <f ca="1">IFERROR(_xll.BQL($A5043, "cur_mkt_cap(currency=EUR)")/1000000, " ")</f>
        <v xml:space="preserve"> </v>
      </c>
      <c r="M5043" s="308"/>
      <c r="N5043" s="215">
        <f t="shared" si="186"/>
        <v>1.3478939576842437E-4</v>
      </c>
      <c r="O5043" s="172" t="str">
        <f>IFERROR(IF(VLOOKUP($C5043,'MSCI Database'!$C:$R,2, FALSE)="","",VLOOKUP($C5043,'MSCI Database'!$C:$R,2, FALSE)),"")</f>
        <v>Software &amp; Services</v>
      </c>
      <c r="P5043" s="186" t="str">
        <f>IFERROR(IF(VLOOKUP($C5043,'MSCI Database'!$C:$R,3, FALSE)="","",VLOOKUP($C5043,'MSCI Database'!$C:$R,3, FALSE)),"")</f>
        <v>BBB</v>
      </c>
      <c r="Q5043" s="164" t="str">
        <f>IFERROR(IF(VLOOKUP($C5043,'MSCI Database'!$C:$R,4, FALSE)="","",VLOOKUP($C5043,'MSCI Database'!$C:$R,4, FALSE)),"")</f>
        <v>-1</v>
      </c>
      <c r="R5043" s="164">
        <f>IFERROR(IF(VLOOKUP($C5043,'MSCI Database'!$C:$R,5, FALSE)="","",VLOOKUP($C5043,'MSCI Database'!$C:$R,5, FALSE)),"")</f>
        <v>4.7</v>
      </c>
      <c r="S5043" s="164">
        <f>IFERROR(IF(VLOOKUP($C5043,'MSCI Database'!$C:$R,6, FALSE)="","",VLOOKUP($C5043,'MSCI Database'!$C:$R,6, FALSE)),"")</f>
        <v>4</v>
      </c>
      <c r="T5043" s="211">
        <f>IFERROR(IF(VLOOKUP($C5043,'MSCI Database'!$C:$R,7, FALSE)="","",VLOOKUP($C5043,'MSCI Database'!$C:$R,7, FALSE)),"")</f>
        <v>4.4000000000000004</v>
      </c>
      <c r="U5043" s="164">
        <f>IFERROR(IF(VLOOKUP($C5043,'MSCI Database'!$C:$R,8, FALSE)="","",VLOOKUP($C5043,'MSCI Database'!$C:$R,8, FALSE)),"")</f>
        <v>5</v>
      </c>
      <c r="V5043" s="175">
        <f>IFERROR(IF(VLOOKUP($C5043,'MSCI Database'!$C:$R,9, FALSE)="","",VLOOKUP($C5043,'MSCI Database'!$C:$R,9, FALSE)),"")</f>
        <v>4.5</v>
      </c>
      <c r="W5043" s="165">
        <f t="shared" ca="1" si="187"/>
        <v>0</v>
      </c>
      <c r="X5043" s="236">
        <f>IFERROR(IF(VLOOKUP($C5043,'MSCI Database'!$C:$R,10, FALSE)="","",VLOOKUP($C5043,'MSCI Database'!$C:$R,10, FALSE)),"")</f>
        <v>21071</v>
      </c>
      <c r="Y5043" s="133" t="str">
        <f>IFERROR(IF(VLOOKUP($C5043,'MSCI Database'!$C:$R,11, FALSE)="","",VLOOKUP($C5043,'MSCI Database'!$C:$R,11, FALSE)),"")</f>
        <v>2019</v>
      </c>
      <c r="Z5043" s="133" t="str">
        <f>IFERROR(IF(VLOOKUP($C5043,'MSCI Database'!$C:$R,12, FALSE)="","",VLOOKUP($C5043,'MSCI Database'!$C:$R,12, FALSE)),"")</f>
        <v>E.Segmt-Moderately High</v>
      </c>
      <c r="AA5043" s="202" t="str">
        <f>IFERROR(IF(VLOOKUP($C5043,'MSCI Database'!$C:$R,13, FALSE)="","",VLOOKUP($C5043,'MSCI Database'!$C:$R,13, FALSE)),"")</f>
        <v>Talent management measures lag peers</v>
      </c>
    </row>
    <row r="5044" spans="1:27" s="130" customFormat="1" ht="15" hidden="1" customHeight="1" outlineLevel="1">
      <c r="A5044" s="130" t="s">
        <v>1465</v>
      </c>
      <c r="B5044" s="130" t="s">
        <v>1466</v>
      </c>
      <c r="C5044" s="130" t="s">
        <v>1467</v>
      </c>
      <c r="D5044" s="130" t="s">
        <v>18678</v>
      </c>
      <c r="E5044" s="130" t="s">
        <v>18673</v>
      </c>
      <c r="F5044" s="215">
        <v>1.6313108882659729E-3</v>
      </c>
      <c r="G5044" s="132" t="str">
        <f ca="1">IFERROR(_xll.BQL($A5044, "cur_mkt_cap(currency=EUR)")/1000000, " ")</f>
        <v xml:space="preserve"> </v>
      </c>
      <c r="M5044" s="308"/>
      <c r="N5044" s="215">
        <f t="shared" ca="1" si="186"/>
        <v>1.7321981979029746E-5</v>
      </c>
      <c r="O5044" s="172" t="str">
        <f>IFERROR(IF(VLOOKUP($C5044,'MSCI Database'!$C:$R,2, FALSE)="","",VLOOKUP($C5044,'MSCI Database'!$C:$R,2, FALSE)),"")</f>
        <v>Construction &amp; Engineering</v>
      </c>
      <c r="P5044" s="186" t="str">
        <f>IFERROR(IF(VLOOKUP($C5044,'MSCI Database'!$C:$R,3, FALSE)="","",VLOOKUP($C5044,'MSCI Database'!$C:$R,3, FALSE)),"")</f>
        <v>BB</v>
      </c>
      <c r="Q5044" s="164" t="str">
        <f>IFERROR(IF(VLOOKUP($C5044,'MSCI Database'!$C:$R,4, FALSE)="","",VLOOKUP($C5044,'MSCI Database'!$C:$R,4, FALSE)),"")</f>
        <v>1</v>
      </c>
      <c r="R5044" s="164">
        <f>IFERROR(IF(VLOOKUP($C5044,'MSCI Database'!$C:$R,5, FALSE)="","",VLOOKUP($C5044,'MSCI Database'!$C:$R,5, FALSE)),"")</f>
        <v>3.3</v>
      </c>
      <c r="S5044" s="164">
        <f>IFERROR(IF(VLOOKUP($C5044,'MSCI Database'!$C:$R,6, FALSE)="","",VLOOKUP($C5044,'MSCI Database'!$C:$R,6, FALSE)),"")</f>
        <v>4.4000000000000004</v>
      </c>
      <c r="T5044" s="211">
        <f>IFERROR(IF(VLOOKUP($C5044,'MSCI Database'!$C:$R,7, FALSE)="","",VLOOKUP($C5044,'MSCI Database'!$C:$R,7, FALSE)),"")</f>
        <v>3.1</v>
      </c>
      <c r="U5044" s="164">
        <f>IFERROR(IF(VLOOKUP($C5044,'MSCI Database'!$C:$R,8, FALSE)="","",VLOOKUP($C5044,'MSCI Database'!$C:$R,8, FALSE)),"")</f>
        <v>2.2999999999999998</v>
      </c>
      <c r="V5044" s="175">
        <f>IFERROR(IF(VLOOKUP($C5044,'MSCI Database'!$C:$R,9, FALSE)="","",VLOOKUP($C5044,'MSCI Database'!$C:$R,9, FALSE)),"")</f>
        <v>2.9</v>
      </c>
      <c r="W5044" s="165">
        <f t="shared" ca="1" si="187"/>
        <v>0</v>
      </c>
      <c r="X5044" s="236">
        <f>IFERROR(IF(VLOOKUP($C5044,'MSCI Database'!$C:$R,10, FALSE)="","",VLOOKUP($C5044,'MSCI Database'!$C:$R,10, FALSE)),"")</f>
        <v>415800</v>
      </c>
      <c r="Y5044" s="133" t="str">
        <f>IFERROR(IF(VLOOKUP($C5044,'MSCI Database'!$C:$R,11, FALSE)="","",VLOOKUP($C5044,'MSCI Database'!$C:$R,11, FALSE)),"")</f>
        <v>2019</v>
      </c>
      <c r="Z5044" s="133" t="str">
        <f>IFERROR(IF(VLOOKUP($C5044,'MSCI Database'!$C:$R,12, FALSE)="","",VLOOKUP($C5044,'MSCI Database'!$C:$R,12, FALSE)),"")</f>
        <v>Reported</v>
      </c>
      <c r="AA5044" s="202" t="str">
        <f>IFERROR(IF(VLOOKUP($C5044,'MSCI Database'!$C:$R,13, FALSE)="","",VLOOKUP($C5044,'MSCI Database'!$C:$R,13, FALSE)),"")</f>
        <v>Minor improvements in health and safety, human capital development practices</v>
      </c>
    </row>
    <row r="5045" spans="1:27" s="130" customFormat="1" ht="15" hidden="1" customHeight="1" outlineLevel="1">
      <c r="A5045" s="130" t="s">
        <v>6584</v>
      </c>
      <c r="B5045" s="130" t="s">
        <v>6585</v>
      </c>
      <c r="C5045" s="130" t="s">
        <v>6586</v>
      </c>
      <c r="D5045" s="130" t="s">
        <v>12128</v>
      </c>
      <c r="E5045" s="130" t="s">
        <v>18690</v>
      </c>
      <c r="F5045" s="215">
        <v>1.266098961943324E-2</v>
      </c>
      <c r="G5045" s="132" t="str">
        <f ca="1">IFERROR(_xll.BQL($A5045, "cur_mkt_cap(currency=EUR)")/1000000, " ")</f>
        <v xml:space="preserve"> </v>
      </c>
      <c r="M5045" s="308"/>
      <c r="N5045" s="215">
        <f t="shared" si="186"/>
        <v>1.3443999890028801E-4</v>
      </c>
      <c r="O5045" s="172" t="str">
        <f>IFERROR(IF(VLOOKUP($C5045,'MSCI Database'!$C:$R,2, FALSE)="","",VLOOKUP($C5045,'MSCI Database'!$C:$R,2, FALSE)),"")</f>
        <v>Media &amp; Entertainment</v>
      </c>
      <c r="P5045" s="186" t="str">
        <f>IFERROR(IF(VLOOKUP($C5045,'MSCI Database'!$C:$R,3, FALSE)="","",VLOOKUP($C5045,'MSCI Database'!$C:$R,3, FALSE)),"")</f>
        <v>A</v>
      </c>
      <c r="Q5045" s="164" t="str">
        <f>IFERROR(IF(VLOOKUP($C5045,'MSCI Database'!$C:$R,4, FALSE)="","",VLOOKUP($C5045,'MSCI Database'!$C:$R,4, FALSE)),"")</f>
        <v>0</v>
      </c>
      <c r="R5045" s="164">
        <f>IFERROR(IF(VLOOKUP($C5045,'MSCI Database'!$C:$R,5, FALSE)="","",VLOOKUP($C5045,'MSCI Database'!$C:$R,5, FALSE)),"")</f>
        <v>6.3</v>
      </c>
      <c r="S5045" s="164">
        <f>IFERROR(IF(VLOOKUP($C5045,'MSCI Database'!$C:$R,6, FALSE)="","",VLOOKUP($C5045,'MSCI Database'!$C:$R,6, FALSE)),"")</f>
        <v>8</v>
      </c>
      <c r="T5045" s="211">
        <f>IFERROR(IF(VLOOKUP($C5045,'MSCI Database'!$C:$R,7, FALSE)="","",VLOOKUP($C5045,'MSCI Database'!$C:$R,7, FALSE)),"")</f>
        <v>6</v>
      </c>
      <c r="U5045" s="164">
        <f>IFERROR(IF(VLOOKUP($C5045,'MSCI Database'!$C:$R,8, FALSE)="","",VLOOKUP($C5045,'MSCI Database'!$C:$R,8, FALSE)),"")</f>
        <v>5.5</v>
      </c>
      <c r="V5045" s="175">
        <f>IFERROR(IF(VLOOKUP($C5045,'MSCI Database'!$C:$R,9, FALSE)="","",VLOOKUP($C5045,'MSCI Database'!$C:$R,9, FALSE)),"")</f>
        <v>5.8</v>
      </c>
      <c r="W5045" s="165">
        <f t="shared" ca="1" si="187"/>
        <v>0</v>
      </c>
      <c r="X5045" s="236">
        <f>IFERROR(IF(VLOOKUP($C5045,'MSCI Database'!$C:$R,10, FALSE)="","",VLOOKUP($C5045,'MSCI Database'!$C:$R,10, FALSE)),"")</f>
        <v>22212</v>
      </c>
      <c r="Y5045" s="133" t="str">
        <f>IFERROR(IF(VLOOKUP($C5045,'MSCI Database'!$C:$R,11, FALSE)="","",VLOOKUP($C5045,'MSCI Database'!$C:$R,11, FALSE)),"")</f>
        <v>2019</v>
      </c>
      <c r="Z5045" s="133" t="str">
        <f>IFERROR(IF(VLOOKUP($C5045,'MSCI Database'!$C:$R,12, FALSE)="","",VLOOKUP($C5045,'MSCI Database'!$C:$R,12, FALSE)),"")</f>
        <v>E.Segmt-Moderate</v>
      </c>
      <c r="AA5045" s="202" t="str">
        <f>IFERROR(IF(VLOOKUP($C5045,'MSCI Database'!$C:$R,13, FALSE)="","",VLOOKUP($C5045,'MSCI Database'!$C:$R,13, FALSE)),"")</f>
        <v>Strong labor management and corporate governance; trails in data security management</v>
      </c>
    </row>
    <row r="5046" spans="1:27" s="130" customFormat="1" ht="15" hidden="1" customHeight="1" outlineLevel="1">
      <c r="A5046" s="130" t="s">
        <v>7897</v>
      </c>
      <c r="B5046" s="130" t="s">
        <v>7898</v>
      </c>
      <c r="C5046" s="130" t="s">
        <v>7899</v>
      </c>
      <c r="D5046" s="130" t="s">
        <v>12128</v>
      </c>
      <c r="E5046" s="130" t="s">
        <v>18688</v>
      </c>
      <c r="F5046" s="215">
        <v>1.2583678193488049E-2</v>
      </c>
      <c r="G5046" s="132" t="str">
        <f ca="1">IFERROR(_xll.BQL($A5046, "cur_mkt_cap(currency=EUR)")/1000000, " ")</f>
        <v xml:space="preserve"> </v>
      </c>
      <c r="M5046" s="308"/>
      <c r="N5046" s="215">
        <f t="shared" si="186"/>
        <v>1.3361907191657911E-4</v>
      </c>
      <c r="O5046" s="172" t="str">
        <f>IFERROR(IF(VLOOKUP($C5046,'MSCI Database'!$C:$R,2, FALSE)="","",VLOOKUP($C5046,'MSCI Database'!$C:$R,2, FALSE)),"")</f>
        <v>Multi-Line Insurance &amp; Brokerage</v>
      </c>
      <c r="P5046" s="186" t="str">
        <f>IFERROR(IF(VLOOKUP($C5046,'MSCI Database'!$C:$R,3, FALSE)="","",VLOOKUP($C5046,'MSCI Database'!$C:$R,3, FALSE)),"")</f>
        <v>BBB</v>
      </c>
      <c r="Q5046" s="164" t="str">
        <f>IFERROR(IF(VLOOKUP($C5046,'MSCI Database'!$C:$R,4, FALSE)="","",VLOOKUP($C5046,'MSCI Database'!$C:$R,4, FALSE)),"")</f>
        <v>1</v>
      </c>
      <c r="R5046" s="164">
        <f>IFERROR(IF(VLOOKUP($C5046,'MSCI Database'!$C:$R,5, FALSE)="","",VLOOKUP($C5046,'MSCI Database'!$C:$R,5, FALSE)),"")</f>
        <v>5</v>
      </c>
      <c r="S5046" s="164">
        <f>IFERROR(IF(VLOOKUP($C5046,'MSCI Database'!$C:$R,6, FALSE)="","",VLOOKUP($C5046,'MSCI Database'!$C:$R,6, FALSE)),"")</f>
        <v>5.3</v>
      </c>
      <c r="T5046" s="211">
        <f>IFERROR(IF(VLOOKUP($C5046,'MSCI Database'!$C:$R,7, FALSE)="","",VLOOKUP($C5046,'MSCI Database'!$C:$R,7, FALSE)),"")</f>
        <v>4.7</v>
      </c>
      <c r="U5046" s="164">
        <f>IFERROR(IF(VLOOKUP($C5046,'MSCI Database'!$C:$R,8, FALSE)="","",VLOOKUP($C5046,'MSCI Database'!$C:$R,8, FALSE)),"")</f>
        <v>6.5</v>
      </c>
      <c r="V5046" s="175">
        <f>IFERROR(IF(VLOOKUP($C5046,'MSCI Database'!$C:$R,9, FALSE)="","",VLOOKUP($C5046,'MSCI Database'!$C:$R,9, FALSE)),"")</f>
        <v>5.4</v>
      </c>
      <c r="W5046" s="165">
        <f t="shared" ca="1" si="187"/>
        <v>0</v>
      </c>
      <c r="X5046" s="236">
        <f>IFERROR(IF(VLOOKUP($C5046,'MSCI Database'!$C:$R,10, FALSE)="","",VLOOKUP($C5046,'MSCI Database'!$C:$R,10, FALSE)),"")</f>
        <v>26813</v>
      </c>
      <c r="Y5046" s="133" t="str">
        <f>IFERROR(IF(VLOOKUP($C5046,'MSCI Database'!$C:$R,11, FALSE)="","",VLOOKUP($C5046,'MSCI Database'!$C:$R,11, FALSE)),"")</f>
        <v>2019</v>
      </c>
      <c r="Z5046" s="133" t="str">
        <f>IFERROR(IF(VLOOKUP($C5046,'MSCI Database'!$C:$R,12, FALSE)="","",VLOOKUP($C5046,'MSCI Database'!$C:$R,12, FALSE)),"")</f>
        <v>E.Segmt-Low</v>
      </c>
      <c r="AA5046" s="202" t="str">
        <f>IFERROR(IF(VLOOKUP($C5046,'MSCI Database'!$C:$R,13, FALSE)="","",VLOOKUP($C5046,'MSCI Database'!$C:$R,13, FALSE)),"")</f>
        <v>Improved data protection measures and responsible investment framework drive the upgrade</v>
      </c>
    </row>
    <row r="5047" spans="1:27" s="130" customFormat="1" ht="15" hidden="1" customHeight="1" outlineLevel="1">
      <c r="A5047" s="130" t="s">
        <v>7996</v>
      </c>
      <c r="B5047" s="130" t="s">
        <v>7997</v>
      </c>
      <c r="C5047" s="130" t="s">
        <v>7998</v>
      </c>
      <c r="D5047" s="130" t="s">
        <v>12128</v>
      </c>
      <c r="E5047" s="130" t="s">
        <v>18673</v>
      </c>
      <c r="F5047" s="215">
        <v>1.254629836064718E-2</v>
      </c>
      <c r="G5047" s="132" t="str">
        <f ca="1">IFERROR(_xll.BQL($A5047, "cur_mkt_cap(currency=EUR)")/1000000, " ")</f>
        <v xml:space="preserve"> </v>
      </c>
      <c r="M5047" s="308"/>
      <c r="N5047" s="215">
        <f t="shared" si="186"/>
        <v>1.3322215628541027E-4</v>
      </c>
      <c r="O5047" s="172" t="str">
        <f>IFERROR(IF(VLOOKUP($C5047,'MSCI Database'!$C:$R,2, FALSE)="","",VLOOKUP($C5047,'MSCI Database'!$C:$R,2, FALSE)),"")</f>
        <v>Building Products</v>
      </c>
      <c r="P5047" s="186" t="str">
        <f>IFERROR(IF(VLOOKUP($C5047,'MSCI Database'!$C:$R,3, FALSE)="","",VLOOKUP($C5047,'MSCI Database'!$C:$R,3, FALSE)),"")</f>
        <v>BBB</v>
      </c>
      <c r="Q5047" s="164" t="str">
        <f>IFERROR(IF(VLOOKUP($C5047,'MSCI Database'!$C:$R,4, FALSE)="","",VLOOKUP($C5047,'MSCI Database'!$C:$R,4, FALSE)),"")</f>
        <v>0</v>
      </c>
      <c r="R5047" s="164">
        <f>IFERROR(IF(VLOOKUP($C5047,'MSCI Database'!$C:$R,5, FALSE)="","",VLOOKUP($C5047,'MSCI Database'!$C:$R,5, FALSE)),"")</f>
        <v>5.5</v>
      </c>
      <c r="S5047" s="164">
        <f>IFERROR(IF(VLOOKUP($C5047,'MSCI Database'!$C:$R,6, FALSE)="","",VLOOKUP($C5047,'MSCI Database'!$C:$R,6, FALSE)),"")</f>
        <v>7.1</v>
      </c>
      <c r="T5047" s="211">
        <f>IFERROR(IF(VLOOKUP($C5047,'MSCI Database'!$C:$R,7, FALSE)="","",VLOOKUP($C5047,'MSCI Database'!$C:$R,7, FALSE)),"")</f>
        <v>5</v>
      </c>
      <c r="U5047" s="164">
        <f>IFERROR(IF(VLOOKUP($C5047,'MSCI Database'!$C:$R,8, FALSE)="","",VLOOKUP($C5047,'MSCI Database'!$C:$R,8, FALSE)),"")</f>
        <v>3.2</v>
      </c>
      <c r="V5047" s="175">
        <f>IFERROR(IF(VLOOKUP($C5047,'MSCI Database'!$C:$R,9, FALSE)="","",VLOOKUP($C5047,'MSCI Database'!$C:$R,9, FALSE)),"")</f>
        <v>5.2</v>
      </c>
      <c r="W5047" s="165">
        <f t="shared" ca="1" si="187"/>
        <v>0</v>
      </c>
      <c r="X5047" s="236">
        <f>IFERROR(IF(VLOOKUP($C5047,'MSCI Database'!$C:$R,10, FALSE)="","",VLOOKUP($C5047,'MSCI Database'!$C:$R,10, FALSE)),"")</f>
        <v>138754</v>
      </c>
      <c r="Y5047" s="133" t="str">
        <f>IFERROR(IF(VLOOKUP($C5047,'MSCI Database'!$C:$R,11, FALSE)="","",VLOOKUP($C5047,'MSCI Database'!$C:$R,11, FALSE)),"")</f>
        <v>2019</v>
      </c>
      <c r="Z5047" s="133" t="str">
        <f>IFERROR(IF(VLOOKUP($C5047,'MSCI Database'!$C:$R,12, FALSE)="","",VLOOKUP($C5047,'MSCI Database'!$C:$R,12, FALSE)),"")</f>
        <v>Reported</v>
      </c>
      <c r="AA5047" s="202" t="str">
        <f>IFERROR(IF(VLOOKUP($C5047,'MSCI Database'!$C:$R,13, FALSE)="","",VLOOKUP($C5047,'MSCI Database'!$C:$R,13, FALSE)),"")</f>
        <v>Widened focus on carbon emission mitigation but corporate governance issues persist</v>
      </c>
    </row>
    <row r="5048" spans="1:27" s="130" customFormat="1" ht="15" hidden="1" customHeight="1" outlineLevel="1">
      <c r="A5048" s="130" t="s">
        <v>2359</v>
      </c>
      <c r="B5048" s="130" t="s">
        <v>2360</v>
      </c>
      <c r="C5048" s="130" t="s">
        <v>2361</v>
      </c>
      <c r="D5048" s="130" t="s">
        <v>12131</v>
      </c>
      <c r="E5048" s="130" t="s">
        <v>100</v>
      </c>
      <c r="F5048" s="215">
        <v>1.486921392534468E-2</v>
      </c>
      <c r="G5048" s="132" t="str">
        <f ca="1">IFERROR(_xll.BQL($A5048, "cur_mkt_cap(currency=EUR)")/1000000, " ")</f>
        <v xml:space="preserve"> </v>
      </c>
      <c r="M5048" s="308"/>
      <c r="N5048" s="215">
        <f t="shared" ca="1" si="186"/>
        <v>1.578879032254487E-4</v>
      </c>
      <c r="O5048" s="172" t="str">
        <f>IFERROR(IF(VLOOKUP($C5048,'MSCI Database'!$C:$R,2, FALSE)="","",VLOOKUP($C5048,'MSCI Database'!$C:$R,2, FALSE)),"")</f>
        <v>Utilities</v>
      </c>
      <c r="P5048" s="186" t="str">
        <f>IFERROR(IF(VLOOKUP($C5048,'MSCI Database'!$C:$R,3, FALSE)="","",VLOOKUP($C5048,'MSCI Database'!$C:$R,3, FALSE)),"")</f>
        <v>A</v>
      </c>
      <c r="Q5048" s="164" t="str">
        <f>IFERROR(IF(VLOOKUP($C5048,'MSCI Database'!$C:$R,4, FALSE)="","",VLOOKUP($C5048,'MSCI Database'!$C:$R,4, FALSE)),"")</f>
        <v>0</v>
      </c>
      <c r="R5048" s="164">
        <f>IFERROR(IF(VLOOKUP($C5048,'MSCI Database'!$C:$R,5, FALSE)="","",VLOOKUP($C5048,'MSCI Database'!$C:$R,5, FALSE)),"")</f>
        <v>6.5</v>
      </c>
      <c r="S5048" s="164">
        <f>IFERROR(IF(VLOOKUP($C5048,'MSCI Database'!$C:$R,6, FALSE)="","",VLOOKUP($C5048,'MSCI Database'!$C:$R,6, FALSE)),"")</f>
        <v>5.7</v>
      </c>
      <c r="T5048" s="211">
        <f>IFERROR(IF(VLOOKUP($C5048,'MSCI Database'!$C:$R,7, FALSE)="","",VLOOKUP($C5048,'MSCI Database'!$C:$R,7, FALSE)),"")</f>
        <v>5.9</v>
      </c>
      <c r="U5048" s="164">
        <f>IFERROR(IF(VLOOKUP($C5048,'MSCI Database'!$C:$R,8, FALSE)="","",VLOOKUP($C5048,'MSCI Database'!$C:$R,8, FALSE)),"")</f>
        <v>6.3</v>
      </c>
      <c r="V5048" s="175">
        <f>IFERROR(IF(VLOOKUP($C5048,'MSCI Database'!$C:$R,9, FALSE)="","",VLOOKUP($C5048,'MSCI Database'!$C:$R,9, FALSE)),"")</f>
        <v>5.9</v>
      </c>
      <c r="W5048" s="165">
        <f t="shared" ca="1" si="187"/>
        <v>0</v>
      </c>
      <c r="X5048" s="236">
        <f>IFERROR(IF(VLOOKUP($C5048,'MSCI Database'!$C:$R,10, FALSE)="","",VLOOKUP($C5048,'MSCI Database'!$C:$R,10, FALSE)),"")</f>
        <v>9469000</v>
      </c>
      <c r="Y5048" s="133" t="str">
        <f>IFERROR(IF(VLOOKUP($C5048,'MSCI Database'!$C:$R,11, FALSE)="","",VLOOKUP($C5048,'MSCI Database'!$C:$R,11, FALSE)),"")</f>
        <v>2019</v>
      </c>
      <c r="Z5048" s="133" t="str">
        <f>IFERROR(IF(VLOOKUP($C5048,'MSCI Database'!$C:$R,12, FALSE)="","",VLOOKUP($C5048,'MSCI Database'!$C:$R,12, FALSE)),"")</f>
        <v>Reported</v>
      </c>
      <c r="AA5048" s="202" t="str">
        <f>IFERROR(IF(VLOOKUP($C5048,'MSCI Database'!$C:$R,13, FALSE)="","",VLOOKUP($C5048,'MSCI Database'!$C:$R,13, FALSE)),"")</f>
        <v>Investments to develop water treatment and waste management solutions in diverse geographies</v>
      </c>
    </row>
    <row r="5049" spans="1:27" s="130" customFormat="1" ht="15" hidden="1" customHeight="1" outlineLevel="1">
      <c r="A5049" s="130" t="s">
        <v>4790</v>
      </c>
      <c r="B5049" s="130" t="s">
        <v>4791</v>
      </c>
      <c r="C5049" s="130" t="s">
        <v>4792</v>
      </c>
      <c r="D5049" s="130" t="s">
        <v>18675</v>
      </c>
      <c r="E5049" s="130" t="s">
        <v>18673</v>
      </c>
      <c r="F5049" s="215">
        <v>1.6114355537575149E-3</v>
      </c>
      <c r="G5049" s="132" t="str">
        <f ca="1">IFERROR(_xll.BQL($A5049, "cur_mkt_cap(currency=EUR)")/1000000, " ")</f>
        <v xml:space="preserve"> </v>
      </c>
      <c r="M5049" s="308"/>
      <c r="N5049" s="215">
        <f t="shared" si="186"/>
        <v>1.7110936868830884E-5</v>
      </c>
      <c r="O5049" s="172" t="str">
        <f>IFERROR(IF(VLOOKUP($C5049,'MSCI Database'!$C:$R,2, FALSE)="","",VLOOKUP($C5049,'MSCI Database'!$C:$R,2, FALSE)),"")</f>
        <v>Construction &amp; Engineering</v>
      </c>
      <c r="P5049" s="186" t="str">
        <f>IFERROR(IF(VLOOKUP($C5049,'MSCI Database'!$C:$R,3, FALSE)="","",VLOOKUP($C5049,'MSCI Database'!$C:$R,3, FALSE)),"")</f>
        <v>CCC</v>
      </c>
      <c r="Q5049" s="164" t="str">
        <f>IFERROR(IF(VLOOKUP($C5049,'MSCI Database'!$C:$R,4, FALSE)="","",VLOOKUP($C5049,'MSCI Database'!$C:$R,4, FALSE)),"")</f>
        <v>-1</v>
      </c>
      <c r="R5049" s="164">
        <f>IFERROR(IF(VLOOKUP($C5049,'MSCI Database'!$C:$R,5, FALSE)="","",VLOOKUP($C5049,'MSCI Database'!$C:$R,5, FALSE)),"")</f>
        <v>0</v>
      </c>
      <c r="S5049" s="164">
        <f>IFERROR(IF(VLOOKUP($C5049,'MSCI Database'!$C:$R,6, FALSE)="","",VLOOKUP($C5049,'MSCI Database'!$C:$R,6, FALSE)),"")</f>
        <v>3.2</v>
      </c>
      <c r="T5049" s="211">
        <f>IFERROR(IF(VLOOKUP($C5049,'MSCI Database'!$C:$R,7, FALSE)="","",VLOOKUP($C5049,'MSCI Database'!$C:$R,7, FALSE)),"")</f>
        <v>3.8</v>
      </c>
      <c r="U5049" s="164">
        <f>IFERROR(IF(VLOOKUP($C5049,'MSCI Database'!$C:$R,8, FALSE)="","",VLOOKUP($C5049,'MSCI Database'!$C:$R,8, FALSE)),"")</f>
        <v>0.6</v>
      </c>
      <c r="V5049" s="175">
        <f>IFERROR(IF(VLOOKUP($C5049,'MSCI Database'!$C:$R,9, FALSE)="","",VLOOKUP($C5049,'MSCI Database'!$C:$R,9, FALSE)),"")</f>
        <v>1.8</v>
      </c>
      <c r="W5049" s="165">
        <f t="shared" ca="1" si="187"/>
        <v>0</v>
      </c>
      <c r="X5049" s="236">
        <f>IFERROR(IF(VLOOKUP($C5049,'MSCI Database'!$C:$R,10, FALSE)="","",VLOOKUP($C5049,'MSCI Database'!$C:$R,10, FALSE)),"")</f>
        <v>1022309</v>
      </c>
      <c r="Y5049" s="133" t="str">
        <f>IFERROR(IF(VLOOKUP($C5049,'MSCI Database'!$C:$R,11, FALSE)="","",VLOOKUP($C5049,'MSCI Database'!$C:$R,11, FALSE)),"")</f>
        <v>2019</v>
      </c>
      <c r="Z5049" s="133" t="str">
        <f>IFERROR(IF(VLOOKUP($C5049,'MSCI Database'!$C:$R,12, FALSE)="","",VLOOKUP($C5049,'MSCI Database'!$C:$R,12, FALSE)),"")</f>
        <v>Reported</v>
      </c>
      <c r="AA5049" s="202" t="str">
        <f>IFERROR(IF(VLOOKUP($C5049,'MSCI Database'!$C:$R,13, FALSE)="","",VLOOKUP($C5049,'MSCI Database'!$C:$R,13, FALSE)),"")</f>
        <v>Lags global peers in corporate governance practices, particularly in board and ownership structure</v>
      </c>
    </row>
    <row r="5050" spans="1:27" s="130" customFormat="1" ht="15" hidden="1" customHeight="1" outlineLevel="1">
      <c r="A5050" s="130" t="s">
        <v>996</v>
      </c>
      <c r="B5050" s="130" t="s">
        <v>997</v>
      </c>
      <c r="C5050" s="130" t="s">
        <v>998</v>
      </c>
      <c r="D5050" s="130" t="s">
        <v>12135</v>
      </c>
      <c r="E5050" s="130" t="s">
        <v>18673</v>
      </c>
      <c r="F5050" s="215">
        <v>9.9842783021084226E-3</v>
      </c>
      <c r="G5050" s="132" t="str">
        <f ca="1">IFERROR(_xll.BQL($A5050, "cur_mkt_cap(currency=EUR)")/1000000, " ")</f>
        <v xml:space="preserve"> </v>
      </c>
      <c r="M5050" s="308"/>
      <c r="N5050" s="215">
        <f t="shared" si="186"/>
        <v>1.0601749186298696E-4</v>
      </c>
      <c r="O5050" s="172" t="str">
        <f>IFERROR(IF(VLOOKUP($C5050,'MSCI Database'!$C:$R,2, FALSE)="","",VLOOKUP($C5050,'MSCI Database'!$C:$R,2, FALSE)),"")</f>
        <v>Commercial Services &amp; Supplies</v>
      </c>
      <c r="P5050" s="186" t="str">
        <f>IFERROR(IF(VLOOKUP($C5050,'MSCI Database'!$C:$R,3, FALSE)="","",VLOOKUP($C5050,'MSCI Database'!$C:$R,3, FALSE)),"")</f>
        <v>B</v>
      </c>
      <c r="Q5050" s="164" t="str">
        <f>IFERROR(IF(VLOOKUP($C5050,'MSCI Database'!$C:$R,4, FALSE)="","",VLOOKUP($C5050,'MSCI Database'!$C:$R,4, FALSE)),"")</f>
        <v/>
      </c>
      <c r="R5050" s="164">
        <f>IFERROR(IF(VLOOKUP($C5050,'MSCI Database'!$C:$R,5, FALSE)="","",VLOOKUP($C5050,'MSCI Database'!$C:$R,5, FALSE)),"")</f>
        <v>1.6</v>
      </c>
      <c r="S5050" s="164">
        <f>IFERROR(IF(VLOOKUP($C5050,'MSCI Database'!$C:$R,6, FALSE)="","",VLOOKUP($C5050,'MSCI Database'!$C:$R,6, FALSE)),"")</f>
        <v>2.6</v>
      </c>
      <c r="T5050" s="211">
        <f>IFERROR(IF(VLOOKUP($C5050,'MSCI Database'!$C:$R,7, FALSE)="","",VLOOKUP($C5050,'MSCI Database'!$C:$R,7, FALSE)),"")</f>
        <v>2.4</v>
      </c>
      <c r="U5050" s="164">
        <f>IFERROR(IF(VLOOKUP($C5050,'MSCI Database'!$C:$R,8, FALSE)="","",VLOOKUP($C5050,'MSCI Database'!$C:$R,8, FALSE)),"")</f>
        <v>5.6</v>
      </c>
      <c r="V5050" s="175">
        <f>IFERROR(IF(VLOOKUP($C5050,'MSCI Database'!$C:$R,9, FALSE)="","",VLOOKUP($C5050,'MSCI Database'!$C:$R,9, FALSE)),"")</f>
        <v>3.6</v>
      </c>
      <c r="W5050" s="165">
        <f t="shared" ca="1" si="187"/>
        <v>0</v>
      </c>
      <c r="X5050" s="236">
        <f>IFERROR(IF(VLOOKUP($C5050,'MSCI Database'!$C:$R,10, FALSE)="","",VLOOKUP($C5050,'MSCI Database'!$C:$R,10, FALSE)),"")</f>
        <v>2262682</v>
      </c>
      <c r="Y5050" s="133" t="str">
        <f>IFERROR(IF(VLOOKUP($C5050,'MSCI Database'!$C:$R,11, FALSE)="","",VLOOKUP($C5050,'MSCI Database'!$C:$R,11, FALSE)),"")</f>
        <v>2019</v>
      </c>
      <c r="Z5050" s="133" t="str">
        <f>IFERROR(IF(VLOOKUP($C5050,'MSCI Database'!$C:$R,12, FALSE)="","",VLOOKUP($C5050,'MSCI Database'!$C:$R,12, FALSE)),"")</f>
        <v>E.Segmt-Moderate</v>
      </c>
      <c r="AA5050" s="202" t="str">
        <f>IFERROR(IF(VLOOKUP($C5050,'MSCI Database'!$C:$R,13, FALSE)="","",VLOOKUP($C5050,'MSCI Database'!$C:$R,13, FALSE)),"")</f>
        <v>Limited compliance initiatives for waste management operations, may pose regulatory challenges</v>
      </c>
    </row>
    <row r="5051" spans="1:27" s="130" customFormat="1" ht="15" hidden="1" customHeight="1" outlineLevel="1">
      <c r="A5051" s="130" t="s">
        <v>2564</v>
      </c>
      <c r="B5051" s="130" t="s">
        <v>2565</v>
      </c>
      <c r="C5051" s="130" t="s">
        <v>2566</v>
      </c>
      <c r="D5051" s="130" t="s">
        <v>18686</v>
      </c>
      <c r="E5051" s="130" t="s">
        <v>100</v>
      </c>
      <c r="F5051" s="215">
        <v>1.698906591649359E-2</v>
      </c>
      <c r="G5051" s="132" t="str">
        <f ca="1">IFERROR(_xll.BQL($A5051, "cur_mkt_cap(currency=EUR)")/1000000, " ")</f>
        <v xml:space="preserve"> </v>
      </c>
      <c r="M5051" s="308"/>
      <c r="N5051" s="215">
        <f t="shared" si="186"/>
        <v>1.8039743114745251E-4</v>
      </c>
      <c r="O5051" s="172" t="str">
        <f>IFERROR(IF(VLOOKUP($C5051,'MSCI Database'!$C:$R,2, FALSE)="","",VLOOKUP($C5051,'MSCI Database'!$C:$R,2, FALSE)),"")</f>
        <v>Utilities</v>
      </c>
      <c r="P5051" s="186" t="str">
        <f>IFERROR(IF(VLOOKUP($C5051,'MSCI Database'!$C:$R,3, FALSE)="","",VLOOKUP($C5051,'MSCI Database'!$C:$R,3, FALSE)),"")</f>
        <v>A</v>
      </c>
      <c r="Q5051" s="164" t="str">
        <f>IFERROR(IF(VLOOKUP($C5051,'MSCI Database'!$C:$R,4, FALSE)="","",VLOOKUP($C5051,'MSCI Database'!$C:$R,4, FALSE)),"")</f>
        <v>1</v>
      </c>
      <c r="R5051" s="164">
        <f>IFERROR(IF(VLOOKUP($C5051,'MSCI Database'!$C:$R,5, FALSE)="","",VLOOKUP($C5051,'MSCI Database'!$C:$R,5, FALSE)),"")</f>
        <v>7</v>
      </c>
      <c r="S5051" s="164">
        <f>IFERROR(IF(VLOOKUP($C5051,'MSCI Database'!$C:$R,6, FALSE)="","",VLOOKUP($C5051,'MSCI Database'!$C:$R,6, FALSE)),"")</f>
        <v>6.8</v>
      </c>
      <c r="T5051" s="211">
        <f>IFERROR(IF(VLOOKUP($C5051,'MSCI Database'!$C:$R,7, FALSE)="","",VLOOKUP($C5051,'MSCI Database'!$C:$R,7, FALSE)),"")</f>
        <v>3.9</v>
      </c>
      <c r="U5051" s="164">
        <f>IFERROR(IF(VLOOKUP($C5051,'MSCI Database'!$C:$R,8, FALSE)="","",VLOOKUP($C5051,'MSCI Database'!$C:$R,8, FALSE)),"")</f>
        <v>8.1</v>
      </c>
      <c r="V5051" s="175">
        <f>IFERROR(IF(VLOOKUP($C5051,'MSCI Database'!$C:$R,9, FALSE)="","",VLOOKUP($C5051,'MSCI Database'!$C:$R,9, FALSE)),"")</f>
        <v>6.7</v>
      </c>
      <c r="W5051" s="165">
        <f t="shared" ca="1" si="187"/>
        <v>0</v>
      </c>
      <c r="X5051" s="236">
        <f>IFERROR(IF(VLOOKUP($C5051,'MSCI Database'!$C:$R,10, FALSE)="","",VLOOKUP($C5051,'MSCI Database'!$C:$R,10, FALSE)),"")</f>
        <v>355649</v>
      </c>
      <c r="Y5051" s="133" t="str">
        <f>IFERROR(IF(VLOOKUP($C5051,'MSCI Database'!$C:$R,11, FALSE)="","",VLOOKUP($C5051,'MSCI Database'!$C:$R,11, FALSE)),"")</f>
        <v>2019</v>
      </c>
      <c r="Z5051" s="133" t="str">
        <f>IFERROR(IF(VLOOKUP($C5051,'MSCI Database'!$C:$R,12, FALSE)="","",VLOOKUP($C5051,'MSCI Database'!$C:$R,12, FALSE)),"")</f>
        <v>Reported</v>
      </c>
      <c r="AA5051" s="202" t="str">
        <f>IFERROR(IF(VLOOKUP($C5051,'MSCI Database'!$C:$R,13, FALSE)="","",VLOOKUP($C5051,'MSCI Database'!$C:$R,13, FALSE)),"")</f>
        <v>Strong governance structures and business ethics policies drive upgrade</v>
      </c>
    </row>
    <row r="5052" spans="1:27" s="130" customFormat="1" ht="15" hidden="1" customHeight="1" outlineLevel="1">
      <c r="A5052" s="130" t="s">
        <v>122</v>
      </c>
      <c r="B5052" s="130" t="s">
        <v>123</v>
      </c>
      <c r="C5052" s="130" t="s">
        <v>124</v>
      </c>
      <c r="D5052" s="130" t="s">
        <v>12130</v>
      </c>
      <c r="E5052" s="130" t="s">
        <v>18673</v>
      </c>
      <c r="F5052" s="215">
        <v>1.457632525747758E-2</v>
      </c>
      <c r="G5052" s="132" t="str">
        <f ca="1">IFERROR(_xll.BQL($A5052, "cur_mkt_cap(currency=EUR)")/1000000, " ")</f>
        <v xml:space="preserve"> </v>
      </c>
      <c r="M5052" s="308"/>
      <c r="N5052" s="215">
        <f t="shared" ca="1" si="186"/>
        <v>1.5477788154708624E-4</v>
      </c>
      <c r="O5052" s="172" t="str">
        <f>IFERROR(IF(VLOOKUP($C5052,'MSCI Database'!$C:$R,2, FALSE)="","",VLOOKUP($C5052,'MSCI Database'!$C:$R,2, FALSE)),"")</f>
        <v>Electrical Equipment</v>
      </c>
      <c r="P5052" s="186" t="str">
        <f>IFERROR(IF(VLOOKUP($C5052,'MSCI Database'!$C:$R,3, FALSE)="","",VLOOKUP($C5052,'MSCI Database'!$C:$R,3, FALSE)),"")</f>
        <v>A</v>
      </c>
      <c r="Q5052" s="164" t="str">
        <f>IFERROR(IF(VLOOKUP($C5052,'MSCI Database'!$C:$R,4, FALSE)="","",VLOOKUP($C5052,'MSCI Database'!$C:$R,4, FALSE)),"")</f>
        <v>0</v>
      </c>
      <c r="R5052" s="164">
        <f>IFERROR(IF(VLOOKUP($C5052,'MSCI Database'!$C:$R,5, FALSE)="","",VLOOKUP($C5052,'MSCI Database'!$C:$R,5, FALSE)),"")</f>
        <v>6.3</v>
      </c>
      <c r="S5052" s="164">
        <f>IFERROR(IF(VLOOKUP($C5052,'MSCI Database'!$C:$R,6, FALSE)="","",VLOOKUP($C5052,'MSCI Database'!$C:$R,6, FALSE)),"")</f>
        <v>6.9</v>
      </c>
      <c r="T5052" s="211">
        <f>IFERROR(IF(VLOOKUP($C5052,'MSCI Database'!$C:$R,7, FALSE)="","",VLOOKUP($C5052,'MSCI Database'!$C:$R,7, FALSE)),"")</f>
        <v>3.9</v>
      </c>
      <c r="U5052" s="164">
        <f>IFERROR(IF(VLOOKUP($C5052,'MSCI Database'!$C:$R,8, FALSE)="","",VLOOKUP($C5052,'MSCI Database'!$C:$R,8, FALSE)),"")</f>
        <v>5.0999999999999996</v>
      </c>
      <c r="V5052" s="175">
        <f>IFERROR(IF(VLOOKUP($C5052,'MSCI Database'!$C:$R,9, FALSE)="","",VLOOKUP($C5052,'MSCI Database'!$C:$R,9, FALSE)),"")</f>
        <v>5.5</v>
      </c>
      <c r="W5052" s="165">
        <f t="shared" ca="1" si="187"/>
        <v>0</v>
      </c>
      <c r="X5052" s="236">
        <f>IFERROR(IF(VLOOKUP($C5052,'MSCI Database'!$C:$R,10, FALSE)="","",VLOOKUP($C5052,'MSCI Database'!$C:$R,10, FALSE)),"")</f>
        <v>27910</v>
      </c>
      <c r="Y5052" s="133" t="str">
        <f>IFERROR(IF(VLOOKUP($C5052,'MSCI Database'!$C:$R,11, FALSE)="","",VLOOKUP($C5052,'MSCI Database'!$C:$R,11, FALSE)),"")</f>
        <v>2020</v>
      </c>
      <c r="Z5052" s="133" t="str">
        <f>IFERROR(IF(VLOOKUP($C5052,'MSCI Database'!$C:$R,12, FALSE)="","",VLOOKUP($C5052,'MSCI Database'!$C:$R,12, FALSE)),"")</f>
        <v>Reported</v>
      </c>
      <c r="AA5052" s="202" t="str">
        <f>IFERROR(IF(VLOOKUP($C5052,'MSCI Database'!$C:$R,13, FALSE)="","",VLOOKUP($C5052,'MSCI Database'!$C:$R,13, FALSE)),"")</f>
        <v>Well-positioned to cater to growing demand for energy from low-carbon renewable sources</v>
      </c>
    </row>
    <row r="5053" spans="1:27" s="130" customFormat="1" ht="15" hidden="1" customHeight="1" outlineLevel="1">
      <c r="A5053" s="130" t="s">
        <v>2666</v>
      </c>
      <c r="B5053" s="130" t="s">
        <v>2667</v>
      </c>
      <c r="C5053" s="130" t="s">
        <v>2668</v>
      </c>
      <c r="D5053" s="130" t="s">
        <v>18686</v>
      </c>
      <c r="E5053" s="130" t="s">
        <v>18688</v>
      </c>
      <c r="F5053" s="215">
        <v>1.6860945409429919E-2</v>
      </c>
      <c r="G5053" s="132" t="str">
        <f ca="1">IFERROR(_xll.BQL($A5053, "cur_mkt_cap(currency=EUR)")/1000000, " ")</f>
        <v xml:space="preserve"> </v>
      </c>
      <c r="M5053" s="308"/>
      <c r="N5053" s="215">
        <f t="shared" si="186"/>
        <v>1.7903699082276364E-4</v>
      </c>
      <c r="O5053" s="172" t="str">
        <f>IFERROR(IF(VLOOKUP($C5053,'MSCI Database'!$C:$R,2, FALSE)="","",VLOOKUP($C5053,'MSCI Database'!$C:$R,2, FALSE)),"")</f>
        <v>Property &amp; Casualty Insurance</v>
      </c>
      <c r="P5053" s="186" t="str">
        <f>IFERROR(IF(VLOOKUP($C5053,'MSCI Database'!$C:$R,3, FALSE)="","",VLOOKUP($C5053,'MSCI Database'!$C:$R,3, FALSE)),"")</f>
        <v>AA</v>
      </c>
      <c r="Q5053" s="164" t="str">
        <f>IFERROR(IF(VLOOKUP($C5053,'MSCI Database'!$C:$R,4, FALSE)="","",VLOOKUP($C5053,'MSCI Database'!$C:$R,4, FALSE)),"")</f>
        <v>1</v>
      </c>
      <c r="R5053" s="164">
        <f>IFERROR(IF(VLOOKUP($C5053,'MSCI Database'!$C:$R,5, FALSE)="","",VLOOKUP($C5053,'MSCI Database'!$C:$R,5, FALSE)),"")</f>
        <v>8.3000000000000007</v>
      </c>
      <c r="S5053" s="164">
        <f>IFERROR(IF(VLOOKUP($C5053,'MSCI Database'!$C:$R,6, FALSE)="","",VLOOKUP($C5053,'MSCI Database'!$C:$R,6, FALSE)),"")</f>
        <v>6</v>
      </c>
      <c r="T5053" s="211">
        <f>IFERROR(IF(VLOOKUP($C5053,'MSCI Database'!$C:$R,7, FALSE)="","",VLOOKUP($C5053,'MSCI Database'!$C:$R,7, FALSE)),"")</f>
        <v>4.5</v>
      </c>
      <c r="U5053" s="164">
        <f>IFERROR(IF(VLOOKUP($C5053,'MSCI Database'!$C:$R,8, FALSE)="","",VLOOKUP($C5053,'MSCI Database'!$C:$R,8, FALSE)),"")</f>
        <v>6.7</v>
      </c>
      <c r="V5053" s="175">
        <f>IFERROR(IF(VLOOKUP($C5053,'MSCI Database'!$C:$R,9, FALSE)="","",VLOOKUP($C5053,'MSCI Database'!$C:$R,9, FALSE)),"")</f>
        <v>5.5</v>
      </c>
      <c r="W5053" s="165">
        <f t="shared" ca="1" si="187"/>
        <v>0</v>
      </c>
      <c r="X5053" s="236">
        <f>IFERROR(IF(VLOOKUP($C5053,'MSCI Database'!$C:$R,10, FALSE)="","",VLOOKUP($C5053,'MSCI Database'!$C:$R,10, FALSE)),"")</f>
        <v>10298</v>
      </c>
      <c r="Y5053" s="133" t="str">
        <f>IFERROR(IF(VLOOKUP($C5053,'MSCI Database'!$C:$R,11, FALSE)="","",VLOOKUP($C5053,'MSCI Database'!$C:$R,11, FALSE)),"")</f>
        <v>2019</v>
      </c>
      <c r="Z5053" s="133" t="str">
        <f>IFERROR(IF(VLOOKUP($C5053,'MSCI Database'!$C:$R,12, FALSE)="","",VLOOKUP($C5053,'MSCI Database'!$C:$R,12, FALSE)),"")</f>
        <v>Reported</v>
      </c>
      <c r="AA5053" s="202" t="str">
        <f>IFERROR(IF(VLOOKUP($C5053,'MSCI Database'!$C:$R,13, FALSE)="","",VLOOKUP($C5053,'MSCI Database'!$C:$R,13, FALSE)),"")</f>
        <v>Best practices in data privacy; ESG integration in investment operations</v>
      </c>
    </row>
    <row r="5054" spans="1:27" s="130" customFormat="1" ht="15" hidden="1" customHeight="1" outlineLevel="1">
      <c r="A5054" s="130" t="s">
        <v>6588</v>
      </c>
      <c r="B5054" s="130" t="s">
        <v>6589</v>
      </c>
      <c r="C5054" s="130" t="s">
        <v>6590</v>
      </c>
      <c r="D5054" s="130" t="s">
        <v>12128</v>
      </c>
      <c r="E5054" s="130" t="s">
        <v>18707</v>
      </c>
      <c r="F5054" s="215">
        <v>1.213299251479277E-2</v>
      </c>
      <c r="G5054" s="132" t="str">
        <f ca="1">IFERROR(_xll.BQL($A5054, "cur_mkt_cap(currency=EUR)")/1000000, " ")</f>
        <v xml:space="preserve"> </v>
      </c>
      <c r="M5054" s="308"/>
      <c r="N5054" s="215">
        <f t="shared" si="186"/>
        <v>1.2883349164446756E-4</v>
      </c>
      <c r="O5054" s="172" t="str">
        <f>IFERROR(IF(VLOOKUP($C5054,'MSCI Database'!$C:$R,2, FALSE)="","",VLOOKUP($C5054,'MSCI Database'!$C:$R,2, FALSE)),"")</f>
        <v>Oil &amp; Gas Exploration &amp; Production</v>
      </c>
      <c r="P5054" s="186" t="str">
        <f>IFERROR(IF(VLOOKUP($C5054,'MSCI Database'!$C:$R,3, FALSE)="","",VLOOKUP($C5054,'MSCI Database'!$C:$R,3, FALSE)),"")</f>
        <v>B</v>
      </c>
      <c r="Q5054" s="164" t="str">
        <f>IFERROR(IF(VLOOKUP($C5054,'MSCI Database'!$C:$R,4, FALSE)="","",VLOOKUP($C5054,'MSCI Database'!$C:$R,4, FALSE)),"")</f>
        <v>0</v>
      </c>
      <c r="R5054" s="164">
        <f>IFERROR(IF(VLOOKUP($C5054,'MSCI Database'!$C:$R,5, FALSE)="","",VLOOKUP($C5054,'MSCI Database'!$C:$R,5, FALSE)),"")</f>
        <v>2.8</v>
      </c>
      <c r="S5054" s="164">
        <f>IFERROR(IF(VLOOKUP($C5054,'MSCI Database'!$C:$R,6, FALSE)="","",VLOOKUP($C5054,'MSCI Database'!$C:$R,6, FALSE)),"")</f>
        <v>1.8</v>
      </c>
      <c r="T5054" s="211">
        <f>IFERROR(IF(VLOOKUP($C5054,'MSCI Database'!$C:$R,7, FALSE)="","",VLOOKUP($C5054,'MSCI Database'!$C:$R,7, FALSE)),"")</f>
        <v>2.8</v>
      </c>
      <c r="U5054" s="164">
        <f>IFERROR(IF(VLOOKUP($C5054,'MSCI Database'!$C:$R,8, FALSE)="","",VLOOKUP($C5054,'MSCI Database'!$C:$R,8, FALSE)),"")</f>
        <v>4.9000000000000004</v>
      </c>
      <c r="V5054" s="175">
        <f>IFERROR(IF(VLOOKUP($C5054,'MSCI Database'!$C:$R,9, FALSE)="","",VLOOKUP($C5054,'MSCI Database'!$C:$R,9, FALSE)),"")</f>
        <v>3</v>
      </c>
      <c r="W5054" s="165">
        <f t="shared" ca="1" si="187"/>
        <v>0</v>
      </c>
      <c r="X5054" s="236">
        <f>IFERROR(IF(VLOOKUP($C5054,'MSCI Database'!$C:$R,10, FALSE)="","",VLOOKUP($C5054,'MSCI Database'!$C:$R,10, FALSE)),"")</f>
        <v>666686</v>
      </c>
      <c r="Y5054" s="133" t="str">
        <f>IFERROR(IF(VLOOKUP($C5054,'MSCI Database'!$C:$R,11, FALSE)="","",VLOOKUP($C5054,'MSCI Database'!$C:$R,11, FALSE)),"")</f>
        <v>2019</v>
      </c>
      <c r="Z5054" s="133" t="str">
        <f>IFERROR(IF(VLOOKUP($C5054,'MSCI Database'!$C:$R,12, FALSE)="","",VLOOKUP($C5054,'MSCI Database'!$C:$R,12, FALSE)),"")</f>
        <v>E.Segmt-Low</v>
      </c>
      <c r="AA5054" s="202" t="str">
        <f>IFERROR(IF(VLOOKUP($C5054,'MSCI Database'!$C:$R,13, FALSE)="","",VLOOKUP($C5054,'MSCI Database'!$C:$R,13, FALSE)),"")</f>
        <v>Shale assets may face financial challenges amid oil price crisis, fracking concerns persist</v>
      </c>
    </row>
    <row r="5055" spans="1:27" s="130" customFormat="1" ht="15" hidden="1" customHeight="1" outlineLevel="1">
      <c r="A5055" s="130" t="s">
        <v>7292</v>
      </c>
      <c r="B5055" s="130" t="s">
        <v>7293</v>
      </c>
      <c r="C5055" s="130" t="s">
        <v>7294</v>
      </c>
      <c r="D5055" s="130" t="s">
        <v>12128</v>
      </c>
      <c r="E5055" s="130" t="s">
        <v>12133</v>
      </c>
      <c r="F5055" s="215">
        <v>1.211601852897946E-2</v>
      </c>
      <c r="G5055" s="132" t="str">
        <f ca="1">IFERROR(_xll.BQL($A5055, "cur_mkt_cap(currency=EUR)")/1000000, " ")</f>
        <v xml:space="preserve"> </v>
      </c>
      <c r="M5055" s="308"/>
      <c r="N5055" s="215">
        <f t="shared" si="186"/>
        <v>1.2865325434053892E-4</v>
      </c>
      <c r="O5055" s="172" t="str">
        <f>IFERROR(IF(VLOOKUP($C5055,'MSCI Database'!$C:$R,2, FALSE)="","",VLOOKUP($C5055,'MSCI Database'!$C:$R,2, FALSE)),"")</f>
        <v>Biotechnology</v>
      </c>
      <c r="P5055" s="186" t="str">
        <f>IFERROR(IF(VLOOKUP($C5055,'MSCI Database'!$C:$R,3, FALSE)="","",VLOOKUP($C5055,'MSCI Database'!$C:$R,3, FALSE)),"")</f>
        <v>BB</v>
      </c>
      <c r="Q5055" s="164" t="str">
        <f>IFERROR(IF(VLOOKUP($C5055,'MSCI Database'!$C:$R,4, FALSE)="","",VLOOKUP($C5055,'MSCI Database'!$C:$R,4, FALSE)),"")</f>
        <v>0</v>
      </c>
      <c r="R5055" s="164">
        <f>IFERROR(IF(VLOOKUP($C5055,'MSCI Database'!$C:$R,5, FALSE)="","",VLOOKUP($C5055,'MSCI Database'!$C:$R,5, FALSE)),"")</f>
        <v>3.6</v>
      </c>
      <c r="S5055" s="164">
        <f>IFERROR(IF(VLOOKUP($C5055,'MSCI Database'!$C:$R,6, FALSE)="","",VLOOKUP($C5055,'MSCI Database'!$C:$R,6, FALSE)),"")</f>
        <v>7.1</v>
      </c>
      <c r="T5055" s="211">
        <f>IFERROR(IF(VLOOKUP($C5055,'MSCI Database'!$C:$R,7, FALSE)="","",VLOOKUP($C5055,'MSCI Database'!$C:$R,7, FALSE)),"")</f>
        <v>4.5</v>
      </c>
      <c r="U5055" s="164">
        <f>IFERROR(IF(VLOOKUP($C5055,'MSCI Database'!$C:$R,8, FALSE)="","",VLOOKUP($C5055,'MSCI Database'!$C:$R,8, FALSE)),"")</f>
        <v>4.4000000000000004</v>
      </c>
      <c r="V5055" s="175">
        <f>IFERROR(IF(VLOOKUP($C5055,'MSCI Database'!$C:$R,9, FALSE)="","",VLOOKUP($C5055,'MSCI Database'!$C:$R,9, FALSE)),"")</f>
        <v>4.7</v>
      </c>
      <c r="W5055" s="165">
        <f t="shared" ca="1" si="187"/>
        <v>0</v>
      </c>
      <c r="X5055" s="236">
        <f>IFERROR(IF(VLOOKUP($C5055,'MSCI Database'!$C:$R,10, FALSE)="","",VLOOKUP($C5055,'MSCI Database'!$C:$R,10, FALSE)),"")</f>
        <v>24702</v>
      </c>
      <c r="Y5055" s="133" t="str">
        <f>IFERROR(IF(VLOOKUP($C5055,'MSCI Database'!$C:$R,11, FALSE)="","",VLOOKUP($C5055,'MSCI Database'!$C:$R,11, FALSE)),"")</f>
        <v>2019</v>
      </c>
      <c r="Z5055" s="133" t="str">
        <f>IFERROR(IF(VLOOKUP($C5055,'MSCI Database'!$C:$R,12, FALSE)="","",VLOOKUP($C5055,'MSCI Database'!$C:$R,12, FALSE)),"")</f>
        <v>E.Segmt-Moderately High</v>
      </c>
      <c r="AA5055" s="202" t="str">
        <f>IFERROR(IF(VLOOKUP($C5055,'MSCI Database'!$C:$R,13, FALSE)="","",VLOOKUP($C5055,'MSCI Database'!$C:$R,13, FALSE)),"")</f>
        <v>Lacks notable programs across all ESG parameters</v>
      </c>
    </row>
    <row r="5056" spans="1:27" s="130" customFormat="1" ht="15" hidden="1" customHeight="1" outlineLevel="1">
      <c r="A5056" s="130" t="s">
        <v>6397</v>
      </c>
      <c r="B5056" s="130" t="s">
        <v>6398</v>
      </c>
      <c r="C5056" s="130" t="s">
        <v>6399</v>
      </c>
      <c r="D5056" s="130" t="s">
        <v>12128</v>
      </c>
      <c r="E5056" s="130" t="s">
        <v>18688</v>
      </c>
      <c r="F5056" s="215">
        <v>1.2081576700227199E-2</v>
      </c>
      <c r="G5056" s="132" t="str">
        <f ca="1">IFERROR(_xll.BQL($A5056, "cur_mkt_cap(currency=EUR)")/1000000, " ")</f>
        <v xml:space="preserve"> </v>
      </c>
      <c r="M5056" s="308"/>
      <c r="N5056" s="215">
        <f t="shared" ca="1" si="186"/>
        <v>1.2828753573885311E-4</v>
      </c>
      <c r="O5056" s="172" t="str">
        <f>IFERROR(IF(VLOOKUP($C5056,'MSCI Database'!$C:$R,2, FALSE)="","",VLOOKUP($C5056,'MSCI Database'!$C:$R,2, FALSE)),"")</f>
        <v>Multi-Line Insurance &amp; Brokerage</v>
      </c>
      <c r="P5056" s="186" t="str">
        <f>IFERROR(IF(VLOOKUP($C5056,'MSCI Database'!$C:$R,3, FALSE)="","",VLOOKUP($C5056,'MSCI Database'!$C:$R,3, FALSE)),"")</f>
        <v>BBB</v>
      </c>
      <c r="Q5056" s="164" t="str">
        <f>IFERROR(IF(VLOOKUP($C5056,'MSCI Database'!$C:$R,4, FALSE)="","",VLOOKUP($C5056,'MSCI Database'!$C:$R,4, FALSE)),"")</f>
        <v>1</v>
      </c>
      <c r="R5056" s="164">
        <f>IFERROR(IF(VLOOKUP($C5056,'MSCI Database'!$C:$R,5, FALSE)="","",VLOOKUP($C5056,'MSCI Database'!$C:$R,5, FALSE)),"")</f>
        <v>5</v>
      </c>
      <c r="S5056" s="164">
        <f>IFERROR(IF(VLOOKUP($C5056,'MSCI Database'!$C:$R,6, FALSE)="","",VLOOKUP($C5056,'MSCI Database'!$C:$R,6, FALSE)),"")</f>
        <v>4</v>
      </c>
      <c r="T5056" s="211">
        <f>IFERROR(IF(VLOOKUP($C5056,'MSCI Database'!$C:$R,7, FALSE)="","",VLOOKUP($C5056,'MSCI Database'!$C:$R,7, FALSE)),"")</f>
        <v>4.8</v>
      </c>
      <c r="U5056" s="164">
        <f>IFERROR(IF(VLOOKUP($C5056,'MSCI Database'!$C:$R,8, FALSE)="","",VLOOKUP($C5056,'MSCI Database'!$C:$R,8, FALSE)),"")</f>
        <v>7</v>
      </c>
      <c r="V5056" s="175">
        <f>IFERROR(IF(VLOOKUP($C5056,'MSCI Database'!$C:$R,9, FALSE)="","",VLOOKUP($C5056,'MSCI Database'!$C:$R,9, FALSE)),"")</f>
        <v>5.4</v>
      </c>
      <c r="W5056" s="165">
        <f t="shared" ca="1" si="187"/>
        <v>0</v>
      </c>
      <c r="X5056" s="236">
        <f>IFERROR(IF(VLOOKUP($C5056,'MSCI Database'!$C:$R,10, FALSE)="","",VLOOKUP($C5056,'MSCI Database'!$C:$R,10, FALSE)),"")</f>
        <v>23932</v>
      </c>
      <c r="Y5056" s="133" t="str">
        <f>IFERROR(IF(VLOOKUP($C5056,'MSCI Database'!$C:$R,11, FALSE)="","",VLOOKUP($C5056,'MSCI Database'!$C:$R,11, FALSE)),"")</f>
        <v>2019</v>
      </c>
      <c r="Z5056" s="133" t="str">
        <f>IFERROR(IF(VLOOKUP($C5056,'MSCI Database'!$C:$R,12, FALSE)="","",VLOOKUP($C5056,'MSCI Database'!$C:$R,12, FALSE)),"")</f>
        <v>Reported</v>
      </c>
      <c r="AA5056" s="202" t="str">
        <f>IFERROR(IF(VLOOKUP($C5056,'MSCI Database'!$C:$R,13, FALSE)="","",VLOOKUP($C5056,'MSCI Database'!$C:$R,13, FALSE)),"")</f>
        <v>Improved data privacy mechanisms drive upgrade</v>
      </c>
    </row>
    <row r="5057" spans="1:27" s="130" customFormat="1" ht="15" hidden="1" customHeight="1" outlineLevel="1">
      <c r="A5057" s="130" t="s">
        <v>1878</v>
      </c>
      <c r="B5057" s="130" t="s">
        <v>1879</v>
      </c>
      <c r="C5057" s="130" t="s">
        <v>1880</v>
      </c>
      <c r="D5057" s="130" t="s">
        <v>12129</v>
      </c>
      <c r="E5057" s="130" t="s">
        <v>18688</v>
      </c>
      <c r="F5057" s="215">
        <v>1.4174659232753019E-2</v>
      </c>
      <c r="G5057" s="132" t="str">
        <f ca="1">IFERROR(_xll.BQL($A5057, "cur_mkt_cap(currency=EUR)")/1000000, " ")</f>
        <v xml:space="preserve"> </v>
      </c>
      <c r="M5057" s="308"/>
      <c r="N5057" s="215">
        <f t="shared" si="186"/>
        <v>1.5051281368545801E-4</v>
      </c>
      <c r="O5057" s="172" t="str">
        <f>IFERROR(IF(VLOOKUP($C5057,'MSCI Database'!$C:$R,2, FALSE)="","",VLOOKUP($C5057,'MSCI Database'!$C:$R,2, FALSE)),"")</f>
        <v>Multi-Line Insurance &amp; Brokerage</v>
      </c>
      <c r="P5057" s="186" t="str">
        <f>IFERROR(IF(VLOOKUP($C5057,'MSCI Database'!$C:$R,3, FALSE)="","",VLOOKUP($C5057,'MSCI Database'!$C:$R,3, FALSE)),"")</f>
        <v>A</v>
      </c>
      <c r="Q5057" s="164" t="str">
        <f>IFERROR(IF(VLOOKUP($C5057,'MSCI Database'!$C:$R,4, FALSE)="","",VLOOKUP($C5057,'MSCI Database'!$C:$R,4, FALSE)),"")</f>
        <v>1</v>
      </c>
      <c r="R5057" s="164">
        <f>IFERROR(IF(VLOOKUP($C5057,'MSCI Database'!$C:$R,5, FALSE)="","",VLOOKUP($C5057,'MSCI Database'!$C:$R,5, FALSE)),"")</f>
        <v>7</v>
      </c>
      <c r="S5057" s="164">
        <f>IFERROR(IF(VLOOKUP($C5057,'MSCI Database'!$C:$R,6, FALSE)="","",VLOOKUP($C5057,'MSCI Database'!$C:$R,6, FALSE)),"")</f>
        <v>4.5</v>
      </c>
      <c r="T5057" s="211">
        <f>IFERROR(IF(VLOOKUP($C5057,'MSCI Database'!$C:$R,7, FALSE)="","",VLOOKUP($C5057,'MSCI Database'!$C:$R,7, FALSE)),"")</f>
        <v>6.6</v>
      </c>
      <c r="U5057" s="164">
        <f>IFERROR(IF(VLOOKUP($C5057,'MSCI Database'!$C:$R,8, FALSE)="","",VLOOKUP($C5057,'MSCI Database'!$C:$R,8, FALSE)),"")</f>
        <v>5.2</v>
      </c>
      <c r="V5057" s="175">
        <f>IFERROR(IF(VLOOKUP($C5057,'MSCI Database'!$C:$R,9, FALSE)="","",VLOOKUP($C5057,'MSCI Database'!$C:$R,9, FALSE)),"")</f>
        <v>5.8</v>
      </c>
      <c r="W5057" s="165">
        <f t="shared" ca="1" si="187"/>
        <v>0</v>
      </c>
      <c r="X5057" s="236">
        <f>IFERROR(IF(VLOOKUP($C5057,'MSCI Database'!$C:$R,10, FALSE)="","",VLOOKUP($C5057,'MSCI Database'!$C:$R,10, FALSE)),"")</f>
        <v>6786</v>
      </c>
      <c r="Y5057" s="133" t="str">
        <f>IFERROR(IF(VLOOKUP($C5057,'MSCI Database'!$C:$R,11, FALSE)="","",VLOOKUP($C5057,'MSCI Database'!$C:$R,11, FALSE)),"")</f>
        <v>2019</v>
      </c>
      <c r="Z5057" s="133" t="str">
        <f>IFERROR(IF(VLOOKUP($C5057,'MSCI Database'!$C:$R,12, FALSE)="","",VLOOKUP($C5057,'MSCI Database'!$C:$R,12, FALSE)),"")</f>
        <v>E.CSI</v>
      </c>
      <c r="AA5057" s="202" t="str">
        <f>IFERROR(IF(VLOOKUP($C5057,'MSCI Database'!$C:$R,13, FALSE)="","",VLOOKUP($C5057,'MSCI Database'!$C:$R,13, FALSE)),"")</f>
        <v>Improved data privacy and cybersecurity measures drive upgrade</v>
      </c>
    </row>
    <row r="5058" spans="1:27" s="130" customFormat="1" ht="15" hidden="1" customHeight="1" outlineLevel="1">
      <c r="A5058" s="130" t="s">
        <v>3213</v>
      </c>
      <c r="B5058" s="130" t="s">
        <v>3214</v>
      </c>
      <c r="C5058" s="130" t="s">
        <v>3215</v>
      </c>
      <c r="D5058" s="130" t="s">
        <v>12155</v>
      </c>
      <c r="E5058" s="130" t="s">
        <v>18689</v>
      </c>
      <c r="F5058" s="215">
        <v>1.410175865185022E-2</v>
      </c>
      <c r="G5058" s="132" t="str">
        <f ca="1">IFERROR(_xll.BQL($A5058, "cur_mkt_cap(currency=EUR)")/1000000, " ")</f>
        <v xml:space="preserve"> </v>
      </c>
      <c r="M5058" s="308"/>
      <c r="N5058" s="215">
        <f t="shared" si="186"/>
        <v>1.4973872300921582E-4</v>
      </c>
      <c r="O5058" s="172" t="str">
        <f>IFERROR(IF(VLOOKUP($C5058,'MSCI Database'!$C:$R,2, FALSE)="","",VLOOKUP($C5058,'MSCI Database'!$C:$R,2, FALSE)),"")</f>
        <v>Software &amp; Services</v>
      </c>
      <c r="P5058" s="186" t="str">
        <f>IFERROR(IF(VLOOKUP($C5058,'MSCI Database'!$C:$R,3, FALSE)="","",VLOOKUP($C5058,'MSCI Database'!$C:$R,3, FALSE)),"")</f>
        <v>A</v>
      </c>
      <c r="Q5058" s="164" t="str">
        <f>IFERROR(IF(VLOOKUP($C5058,'MSCI Database'!$C:$R,4, FALSE)="","",VLOOKUP($C5058,'MSCI Database'!$C:$R,4, FALSE)),"")</f>
        <v/>
      </c>
      <c r="R5058" s="164">
        <f>IFERROR(IF(VLOOKUP($C5058,'MSCI Database'!$C:$R,5, FALSE)="","",VLOOKUP($C5058,'MSCI Database'!$C:$R,5, FALSE)),"")</f>
        <v>6.5</v>
      </c>
      <c r="S5058" s="164">
        <f>IFERROR(IF(VLOOKUP($C5058,'MSCI Database'!$C:$R,6, FALSE)="","",VLOOKUP($C5058,'MSCI Database'!$C:$R,6, FALSE)),"")</f>
        <v>6.7</v>
      </c>
      <c r="T5058" s="211">
        <f>IFERROR(IF(VLOOKUP($C5058,'MSCI Database'!$C:$R,7, FALSE)="","",VLOOKUP($C5058,'MSCI Database'!$C:$R,7, FALSE)),"")</f>
        <v>4.8</v>
      </c>
      <c r="U5058" s="164">
        <f>IFERROR(IF(VLOOKUP($C5058,'MSCI Database'!$C:$R,8, FALSE)="","",VLOOKUP($C5058,'MSCI Database'!$C:$R,8, FALSE)),"")</f>
        <v>4.4000000000000004</v>
      </c>
      <c r="V5058" s="175">
        <f>IFERROR(IF(VLOOKUP($C5058,'MSCI Database'!$C:$R,9, FALSE)="","",VLOOKUP($C5058,'MSCI Database'!$C:$R,9, FALSE)),"")</f>
        <v>4.7</v>
      </c>
      <c r="W5058" s="165">
        <f t="shared" ca="1" si="187"/>
        <v>0</v>
      </c>
      <c r="X5058" s="236">
        <f>IFERROR(IF(VLOOKUP($C5058,'MSCI Database'!$C:$R,10, FALSE)="","",VLOOKUP($C5058,'MSCI Database'!$C:$R,10, FALSE)),"")</f>
        <v>10942</v>
      </c>
      <c r="Y5058" s="133" t="str">
        <f>IFERROR(IF(VLOOKUP($C5058,'MSCI Database'!$C:$R,11, FALSE)="","",VLOOKUP($C5058,'MSCI Database'!$C:$R,11, FALSE)),"")</f>
        <v>2019</v>
      </c>
      <c r="Z5058" s="133" t="str">
        <f>IFERROR(IF(VLOOKUP($C5058,'MSCI Database'!$C:$R,12, FALSE)="","",VLOOKUP($C5058,'MSCI Database'!$C:$R,12, FALSE)),"")</f>
        <v>E.Segmt-Moderately High</v>
      </c>
      <c r="AA5058" s="202" t="str">
        <f>IFERROR(IF(VLOOKUP($C5058,'MSCI Database'!$C:$R,13, FALSE)="","",VLOOKUP($C5058,'MSCI Database'!$C:$R,13, FALSE)),"")</f>
        <v>Talent management programs lead those of peers</v>
      </c>
    </row>
    <row r="5059" spans="1:27" s="130" customFormat="1" ht="15" hidden="1" customHeight="1" outlineLevel="1">
      <c r="A5059" s="130" t="s">
        <v>5024</v>
      </c>
      <c r="B5059" s="130" t="s">
        <v>5025</v>
      </c>
      <c r="C5059" s="130" t="s">
        <v>5026</v>
      </c>
      <c r="D5059" s="130" t="s">
        <v>18705</v>
      </c>
      <c r="E5059" s="130" t="s">
        <v>18707</v>
      </c>
      <c r="F5059" s="215">
        <v>1.4064564572692499E-2</v>
      </c>
      <c r="G5059" s="132" t="str">
        <f ca="1">IFERROR(_xll.BQL($A5059, "cur_mkt_cap(currency=EUR)")/1000000, " ")</f>
        <v xml:space="preserve"> </v>
      </c>
      <c r="M5059" s="308"/>
      <c r="N5059" s="215">
        <f t="shared" si="186"/>
        <v>1.4934377979297731E-4</v>
      </c>
      <c r="O5059" s="172" t="str">
        <f>IFERROR(IF(VLOOKUP($C5059,'MSCI Database'!$C:$R,2, FALSE)="","",VLOOKUP($C5059,'MSCI Database'!$C:$R,2, FALSE)),"")</f>
        <v>Energy Equipment &amp; Services</v>
      </c>
      <c r="P5059" s="186" t="str">
        <f>IFERROR(IF(VLOOKUP($C5059,'MSCI Database'!$C:$R,3, FALSE)="","",VLOOKUP($C5059,'MSCI Database'!$C:$R,3, FALSE)),"")</f>
        <v>BB</v>
      </c>
      <c r="Q5059" s="164" t="str">
        <f>IFERROR(IF(VLOOKUP($C5059,'MSCI Database'!$C:$R,4, FALSE)="","",VLOOKUP($C5059,'MSCI Database'!$C:$R,4, FALSE)),"")</f>
        <v>0</v>
      </c>
      <c r="R5059" s="164">
        <f>IFERROR(IF(VLOOKUP($C5059,'MSCI Database'!$C:$R,5, FALSE)="","",VLOOKUP($C5059,'MSCI Database'!$C:$R,5, FALSE)),"")</f>
        <v>3</v>
      </c>
      <c r="S5059" s="164">
        <f>IFERROR(IF(VLOOKUP($C5059,'MSCI Database'!$C:$R,6, FALSE)="","",VLOOKUP($C5059,'MSCI Database'!$C:$R,6, FALSE)),"")</f>
        <v>5</v>
      </c>
      <c r="T5059" s="211">
        <f>IFERROR(IF(VLOOKUP($C5059,'MSCI Database'!$C:$R,7, FALSE)="","",VLOOKUP($C5059,'MSCI Database'!$C:$R,7, FALSE)),"")</f>
        <v>5.0999999999999996</v>
      </c>
      <c r="U5059" s="164">
        <f>IFERROR(IF(VLOOKUP($C5059,'MSCI Database'!$C:$R,8, FALSE)="","",VLOOKUP($C5059,'MSCI Database'!$C:$R,8, FALSE)),"")</f>
        <v>4.3</v>
      </c>
      <c r="V5059" s="175">
        <f>IFERROR(IF(VLOOKUP($C5059,'MSCI Database'!$C:$R,9, FALSE)="","",VLOOKUP($C5059,'MSCI Database'!$C:$R,9, FALSE)),"")</f>
        <v>4.8</v>
      </c>
      <c r="W5059" s="165">
        <f t="shared" ca="1" si="187"/>
        <v>0</v>
      </c>
      <c r="X5059" s="236">
        <f>IFERROR(IF(VLOOKUP($C5059,'MSCI Database'!$C:$R,10, FALSE)="","",VLOOKUP($C5059,'MSCI Database'!$C:$R,10, FALSE)),"")</f>
        <v>5817040</v>
      </c>
      <c r="Y5059" s="133" t="str">
        <f>IFERROR(IF(VLOOKUP($C5059,'MSCI Database'!$C:$R,11, FALSE)="","",VLOOKUP($C5059,'MSCI Database'!$C:$R,11, FALSE)),"")</f>
        <v>2018</v>
      </c>
      <c r="Z5059" s="133" t="str">
        <f>IFERROR(IF(VLOOKUP($C5059,'MSCI Database'!$C:$R,12, FALSE)="","",VLOOKUP($C5059,'MSCI Database'!$C:$R,12, FALSE)),"")</f>
        <v>Reported</v>
      </c>
      <c r="AA5059" s="202" t="str">
        <f>IFERROR(IF(VLOOKUP($C5059,'MSCI Database'!$C:$R,13, FALSE)="","",VLOOKUP($C5059,'MSCI Database'!$C:$R,13, FALSE)),"")</f>
        <v>Lags peers in carbon emission mitigation strategy</v>
      </c>
    </row>
    <row r="5060" spans="1:27" s="130" customFormat="1" ht="15" hidden="1" customHeight="1" outlineLevel="1">
      <c r="A5060" s="130" t="s">
        <v>4691</v>
      </c>
      <c r="B5060" s="130" t="s">
        <v>4692</v>
      </c>
      <c r="C5060" s="130" t="s">
        <v>4693</v>
      </c>
      <c r="D5060" s="130" t="s">
        <v>18678</v>
      </c>
      <c r="E5060" s="130" t="s">
        <v>18704</v>
      </c>
      <c r="F5060" s="215">
        <v>1.520276376486564E-3</v>
      </c>
      <c r="G5060" s="132" t="str">
        <f ca="1">IFERROR(_xll.BQL($A5060, "cur_mkt_cap(currency=EUR)")/1000000, " ")</f>
        <v xml:space="preserve"> </v>
      </c>
      <c r="M5060" s="308"/>
      <c r="N5060" s="215">
        <f t="shared" ca="1" si="186"/>
        <v>1.6142968324472627E-5</v>
      </c>
      <c r="O5060" s="172" t="str">
        <f>IFERROR(IF(VLOOKUP($C5060,'MSCI Database'!$C:$R,2, FALSE)="","",VLOOKUP($C5060,'MSCI Database'!$C:$R,2, FALSE)),"")</f>
        <v>Real Estate Development &amp; Diversified Activities</v>
      </c>
      <c r="P5060" s="186" t="str">
        <f>IFERROR(IF(VLOOKUP($C5060,'MSCI Database'!$C:$R,3, FALSE)="","",VLOOKUP($C5060,'MSCI Database'!$C:$R,3, FALSE)),"")</f>
        <v>B</v>
      </c>
      <c r="Q5060" s="164" t="str">
        <f>IFERROR(IF(VLOOKUP($C5060,'MSCI Database'!$C:$R,4, FALSE)="","",VLOOKUP($C5060,'MSCI Database'!$C:$R,4, FALSE)),"")</f>
        <v>0</v>
      </c>
      <c r="R5060" s="164">
        <f>IFERROR(IF(VLOOKUP($C5060,'MSCI Database'!$C:$R,5, FALSE)="","",VLOOKUP($C5060,'MSCI Database'!$C:$R,5, FALSE)),"")</f>
        <v>2.5</v>
      </c>
      <c r="S5060" s="164">
        <f>IFERROR(IF(VLOOKUP($C5060,'MSCI Database'!$C:$R,6, FALSE)="","",VLOOKUP($C5060,'MSCI Database'!$C:$R,6, FALSE)),"")</f>
        <v>4.8</v>
      </c>
      <c r="T5060" s="211">
        <f>IFERROR(IF(VLOOKUP($C5060,'MSCI Database'!$C:$R,7, FALSE)="","",VLOOKUP($C5060,'MSCI Database'!$C:$R,7, FALSE)),"")</f>
        <v>2.7</v>
      </c>
      <c r="U5060" s="164">
        <f>IFERROR(IF(VLOOKUP($C5060,'MSCI Database'!$C:$R,8, FALSE)="","",VLOOKUP($C5060,'MSCI Database'!$C:$R,8, FALSE)),"")</f>
        <v>2.4</v>
      </c>
      <c r="V5060" s="175">
        <f>IFERROR(IF(VLOOKUP($C5060,'MSCI Database'!$C:$R,9, FALSE)="","",VLOOKUP($C5060,'MSCI Database'!$C:$R,9, FALSE)),"")</f>
        <v>3.1</v>
      </c>
      <c r="W5060" s="165">
        <f t="shared" ca="1" si="187"/>
        <v>0</v>
      </c>
      <c r="X5060" s="236">
        <f>IFERROR(IF(VLOOKUP($C5060,'MSCI Database'!$C:$R,10, FALSE)="","",VLOOKUP($C5060,'MSCI Database'!$C:$R,10, FALSE)),"")</f>
        <v>216154</v>
      </c>
      <c r="Y5060" s="133" t="str">
        <f>IFERROR(IF(VLOOKUP($C5060,'MSCI Database'!$C:$R,11, FALSE)="","",VLOOKUP($C5060,'MSCI Database'!$C:$R,11, FALSE)),"")</f>
        <v>2019</v>
      </c>
      <c r="Z5060" s="133" t="str">
        <f>IFERROR(IF(VLOOKUP($C5060,'MSCI Database'!$C:$R,12, FALSE)="","",VLOOKUP($C5060,'MSCI Database'!$C:$R,12, FALSE)),"")</f>
        <v>Reported</v>
      </c>
      <c r="AA5060" s="202" t="str">
        <f>IFERROR(IF(VLOOKUP($C5060,'MSCI Database'!$C:$R,13, FALSE)="","",VLOOKUP($C5060,'MSCI Database'!$C:$R,13, FALSE)),"")</f>
        <v>Relatively weak management of overall ESG risks</v>
      </c>
    </row>
    <row r="5061" spans="1:27" s="130" customFormat="1" ht="15" hidden="1" customHeight="1" outlineLevel="1">
      <c r="A5061" s="130" t="s">
        <v>1132</v>
      </c>
      <c r="B5061" s="130" t="s">
        <v>1133</v>
      </c>
      <c r="C5061" s="130" t="s">
        <v>1134</v>
      </c>
      <c r="D5061" s="130" t="s">
        <v>12135</v>
      </c>
      <c r="E5061" s="130" t="s">
        <v>18688</v>
      </c>
      <c r="F5061" s="215">
        <v>9.2762734949087509E-3</v>
      </c>
      <c r="G5061" s="132" t="str">
        <f ca="1">IFERROR(_xll.BQL($A5061, "cur_mkt_cap(currency=EUR)")/1000000, " ")</f>
        <v xml:space="preserve"> </v>
      </c>
      <c r="M5061" s="308"/>
      <c r="N5061" s="215">
        <f t="shared" si="186"/>
        <v>9.8499583045241366E-5</v>
      </c>
      <c r="O5061" s="172" t="str">
        <f>IFERROR(IF(VLOOKUP($C5061,'MSCI Database'!$C:$R,2, FALSE)="","",VLOOKUP($C5061,'MSCI Database'!$C:$R,2, FALSE)),"")</f>
        <v>Diversified Financials</v>
      </c>
      <c r="P5061" s="186" t="str">
        <f>IFERROR(IF(VLOOKUP($C5061,'MSCI Database'!$C:$R,3, FALSE)="","",VLOOKUP($C5061,'MSCI Database'!$C:$R,3, FALSE)),"")</f>
        <v>AA</v>
      </c>
      <c r="Q5061" s="164" t="str">
        <f>IFERROR(IF(VLOOKUP($C5061,'MSCI Database'!$C:$R,4, FALSE)="","",VLOOKUP($C5061,'MSCI Database'!$C:$R,4, FALSE)),"")</f>
        <v>1</v>
      </c>
      <c r="R5061" s="164">
        <f>IFERROR(IF(VLOOKUP($C5061,'MSCI Database'!$C:$R,5, FALSE)="","",VLOOKUP($C5061,'MSCI Database'!$C:$R,5, FALSE)),"")</f>
        <v>7.6</v>
      </c>
      <c r="S5061" s="164">
        <f>IFERROR(IF(VLOOKUP($C5061,'MSCI Database'!$C:$R,6, FALSE)="","",VLOOKUP($C5061,'MSCI Database'!$C:$R,6, FALSE)),"")</f>
        <v>6.7</v>
      </c>
      <c r="T5061" s="211">
        <f>IFERROR(IF(VLOOKUP($C5061,'MSCI Database'!$C:$R,7, FALSE)="","",VLOOKUP($C5061,'MSCI Database'!$C:$R,7, FALSE)),"")</f>
        <v>2.1</v>
      </c>
      <c r="U5061" s="164">
        <f>IFERROR(IF(VLOOKUP($C5061,'MSCI Database'!$C:$R,8, FALSE)="","",VLOOKUP($C5061,'MSCI Database'!$C:$R,8, FALSE)),"")</f>
        <v>7.8</v>
      </c>
      <c r="V5061" s="175">
        <f>IFERROR(IF(VLOOKUP($C5061,'MSCI Database'!$C:$R,9, FALSE)="","",VLOOKUP($C5061,'MSCI Database'!$C:$R,9, FALSE)),"")</f>
        <v>5.8</v>
      </c>
      <c r="W5061" s="165">
        <f t="shared" ca="1" si="187"/>
        <v>0</v>
      </c>
      <c r="X5061" s="236">
        <f>IFERROR(IF(VLOOKUP($C5061,'MSCI Database'!$C:$R,10, FALSE)="","",VLOOKUP($C5061,'MSCI Database'!$C:$R,10, FALSE)),"")</f>
        <v>6630</v>
      </c>
      <c r="Y5061" s="133" t="str">
        <f>IFERROR(IF(VLOOKUP($C5061,'MSCI Database'!$C:$R,11, FALSE)="","",VLOOKUP($C5061,'MSCI Database'!$C:$R,11, FALSE)),"")</f>
        <v>2019</v>
      </c>
      <c r="Z5061" s="133" t="str">
        <f>IFERROR(IF(VLOOKUP($C5061,'MSCI Database'!$C:$R,12, FALSE)="","",VLOOKUP($C5061,'MSCI Database'!$C:$R,12, FALSE)),"")</f>
        <v>E.Segmt-Moderately High</v>
      </c>
      <c r="AA5061" s="202" t="str">
        <f>IFERROR(IF(VLOOKUP($C5061,'MSCI Database'!$C:$R,13, FALSE)="","",VLOOKUP($C5061,'MSCI Database'!$C:$R,13, FALSE)),"")</f>
        <v>Improved corporate governance practices drive upgrade</v>
      </c>
    </row>
    <row r="5062" spans="1:27" s="130" customFormat="1" ht="15" hidden="1" customHeight="1" outlineLevel="1">
      <c r="A5062" s="130" t="s">
        <v>7656</v>
      </c>
      <c r="B5062" s="130" t="s">
        <v>7657</v>
      </c>
      <c r="C5062" s="130" t="s">
        <v>7658</v>
      </c>
      <c r="D5062" s="130" t="s">
        <v>12128</v>
      </c>
      <c r="E5062" s="130" t="s">
        <v>100</v>
      </c>
      <c r="F5062" s="215">
        <v>1.1587687067709299E-2</v>
      </c>
      <c r="G5062" s="132" t="str">
        <f ca="1">IFERROR(_xll.BQL($A5062, "cur_mkt_cap(currency=EUR)")/1000000, " ")</f>
        <v xml:space="preserve"> </v>
      </c>
      <c r="M5062" s="308"/>
      <c r="N5062" s="215">
        <f t="shared" si="186"/>
        <v>1.2304319673784361E-4</v>
      </c>
      <c r="O5062" s="172" t="str">
        <f>IFERROR(IF(VLOOKUP($C5062,'MSCI Database'!$C:$R,2, FALSE)="","",VLOOKUP($C5062,'MSCI Database'!$C:$R,2, FALSE)),"")</f>
        <v>Utilities</v>
      </c>
      <c r="P5062" s="186" t="str">
        <f>IFERROR(IF(VLOOKUP($C5062,'MSCI Database'!$C:$R,3, FALSE)="","",VLOOKUP($C5062,'MSCI Database'!$C:$R,3, FALSE)),"")</f>
        <v>A</v>
      </c>
      <c r="Q5062" s="164" t="str">
        <f>IFERROR(IF(VLOOKUP($C5062,'MSCI Database'!$C:$R,4, FALSE)="","",VLOOKUP($C5062,'MSCI Database'!$C:$R,4, FALSE)),"")</f>
        <v>1</v>
      </c>
      <c r="R5062" s="164">
        <f>IFERROR(IF(VLOOKUP($C5062,'MSCI Database'!$C:$R,5, FALSE)="","",VLOOKUP($C5062,'MSCI Database'!$C:$R,5, FALSE)),"")</f>
        <v>6</v>
      </c>
      <c r="S5062" s="164">
        <f>IFERROR(IF(VLOOKUP($C5062,'MSCI Database'!$C:$R,6, FALSE)="","",VLOOKUP($C5062,'MSCI Database'!$C:$R,6, FALSE)),"")</f>
        <v>6.6</v>
      </c>
      <c r="T5062" s="211">
        <f>IFERROR(IF(VLOOKUP($C5062,'MSCI Database'!$C:$R,7, FALSE)="","",VLOOKUP($C5062,'MSCI Database'!$C:$R,7, FALSE)),"")</f>
        <v>5.3</v>
      </c>
      <c r="U5062" s="164">
        <f>IFERROR(IF(VLOOKUP($C5062,'MSCI Database'!$C:$R,8, FALSE)="","",VLOOKUP($C5062,'MSCI Database'!$C:$R,8, FALSE)),"")</f>
        <v>5.9</v>
      </c>
      <c r="V5062" s="175">
        <f>IFERROR(IF(VLOOKUP($C5062,'MSCI Database'!$C:$R,9, FALSE)="","",VLOOKUP($C5062,'MSCI Database'!$C:$R,9, FALSE)),"")</f>
        <v>6.1</v>
      </c>
      <c r="W5062" s="165">
        <f t="shared" ca="1" si="187"/>
        <v>0</v>
      </c>
      <c r="X5062" s="236">
        <f>IFERROR(IF(VLOOKUP($C5062,'MSCI Database'!$C:$R,10, FALSE)="","",VLOOKUP($C5062,'MSCI Database'!$C:$R,10, FALSE)),"")</f>
        <v>10244080</v>
      </c>
      <c r="Y5062" s="133" t="str">
        <f>IFERROR(IF(VLOOKUP($C5062,'MSCI Database'!$C:$R,11, FALSE)="","",VLOOKUP($C5062,'MSCI Database'!$C:$R,11, FALSE)),"")</f>
        <v>2019</v>
      </c>
      <c r="Z5062" s="133" t="str">
        <f>IFERROR(IF(VLOOKUP($C5062,'MSCI Database'!$C:$R,12, FALSE)="","",VLOOKUP($C5062,'MSCI Database'!$C:$R,12, FALSE)),"")</f>
        <v>Reported</v>
      </c>
      <c r="AA5062" s="202" t="str">
        <f>IFERROR(IF(VLOOKUP($C5062,'MSCI Database'!$C:$R,13, FALSE)="","",VLOOKUP($C5062,'MSCI Database'!$C:$R,13, FALSE)),"")</f>
        <v>Commitment to retire coal power plants may bode well with environmental footprint reduction efforts</v>
      </c>
    </row>
    <row r="5063" spans="1:27" s="130" customFormat="1" ht="15" hidden="1" customHeight="1" outlineLevel="1">
      <c r="A5063" s="130" t="s">
        <v>2088</v>
      </c>
      <c r="B5063" s="130" t="s">
        <v>2089</v>
      </c>
      <c r="C5063" s="130" t="s">
        <v>2090</v>
      </c>
      <c r="D5063" s="130" t="s">
        <v>12130</v>
      </c>
      <c r="E5063" s="130" t="s">
        <v>12133</v>
      </c>
      <c r="F5063" s="215">
        <v>1.410760524902762E-2</v>
      </c>
      <c r="G5063" s="132" t="str">
        <f ca="1">IFERROR(_xll.BQL($A5063, "cur_mkt_cap(currency=EUR)")/1000000, " ")</f>
        <v xml:space="preserve"> </v>
      </c>
      <c r="M5063" s="308"/>
      <c r="N5063" s="215">
        <f t="shared" si="186"/>
        <v>1.4980080476915137E-4</v>
      </c>
      <c r="O5063" s="172" t="str">
        <f>IFERROR(IF(VLOOKUP($C5063,'MSCI Database'!$C:$R,2, FALSE)="","",VLOOKUP($C5063,'MSCI Database'!$C:$R,2, FALSE)),"")</f>
        <v>Biotechnology</v>
      </c>
      <c r="P5063" s="186" t="str">
        <f>IFERROR(IF(VLOOKUP($C5063,'MSCI Database'!$C:$R,3, FALSE)="","",VLOOKUP($C5063,'MSCI Database'!$C:$R,3, FALSE)),"")</f>
        <v>BBB</v>
      </c>
      <c r="Q5063" s="164" t="str">
        <f>IFERROR(IF(VLOOKUP($C5063,'MSCI Database'!$C:$R,4, FALSE)="","",VLOOKUP($C5063,'MSCI Database'!$C:$R,4, FALSE)),"")</f>
        <v>0</v>
      </c>
      <c r="R5063" s="164">
        <f>IFERROR(IF(VLOOKUP($C5063,'MSCI Database'!$C:$R,5, FALSE)="","",VLOOKUP($C5063,'MSCI Database'!$C:$R,5, FALSE)),"")</f>
        <v>4.8</v>
      </c>
      <c r="S5063" s="164">
        <f>IFERROR(IF(VLOOKUP($C5063,'MSCI Database'!$C:$R,6, FALSE)="","",VLOOKUP($C5063,'MSCI Database'!$C:$R,6, FALSE)),"")</f>
        <v>8.6999999999999993</v>
      </c>
      <c r="T5063" s="211">
        <f>IFERROR(IF(VLOOKUP($C5063,'MSCI Database'!$C:$R,7, FALSE)="","",VLOOKUP($C5063,'MSCI Database'!$C:$R,7, FALSE)),"")</f>
        <v>3.9</v>
      </c>
      <c r="U5063" s="164">
        <f>IFERROR(IF(VLOOKUP($C5063,'MSCI Database'!$C:$R,8, FALSE)="","",VLOOKUP($C5063,'MSCI Database'!$C:$R,8, FALSE)),"")</f>
        <v>4.5</v>
      </c>
      <c r="V5063" s="175">
        <f>IFERROR(IF(VLOOKUP($C5063,'MSCI Database'!$C:$R,9, FALSE)="","",VLOOKUP($C5063,'MSCI Database'!$C:$R,9, FALSE)),"")</f>
        <v>4.5999999999999996</v>
      </c>
      <c r="W5063" s="165">
        <f t="shared" ca="1" si="187"/>
        <v>0</v>
      </c>
      <c r="X5063" s="236">
        <f>IFERROR(IF(VLOOKUP($C5063,'MSCI Database'!$C:$R,10, FALSE)="","",VLOOKUP($C5063,'MSCI Database'!$C:$R,10, FALSE)),"")</f>
        <v>239031</v>
      </c>
      <c r="Y5063" s="133" t="str">
        <f>IFERROR(IF(VLOOKUP($C5063,'MSCI Database'!$C:$R,11, FALSE)="","",VLOOKUP($C5063,'MSCI Database'!$C:$R,11, FALSE)),"")</f>
        <v>2020</v>
      </c>
      <c r="Z5063" s="133" t="str">
        <f>IFERROR(IF(VLOOKUP($C5063,'MSCI Database'!$C:$R,12, FALSE)="","",VLOOKUP($C5063,'MSCI Database'!$C:$R,12, FALSE)),"")</f>
        <v>Reported</v>
      </c>
      <c r="AA5063" s="202" t="str">
        <f>IFERROR(IF(VLOOKUP($C5063,'MSCI Database'!$C:$R,13, FALSE)="","",VLOOKUP($C5063,'MSCI Database'!$C:$R,13, FALSE)),"")</f>
        <v>Increasing trend in employee turnover; improved anti-corruption measures</v>
      </c>
    </row>
    <row r="5064" spans="1:27" s="130" customFormat="1" ht="15" hidden="1" customHeight="1" outlineLevel="1">
      <c r="A5064" s="130" t="s">
        <v>8061</v>
      </c>
      <c r="B5064" s="130" t="s">
        <v>8062</v>
      </c>
      <c r="C5064" s="130" t="s">
        <v>8063</v>
      </c>
      <c r="D5064" s="130" t="s">
        <v>12128</v>
      </c>
      <c r="E5064" s="130" t="s">
        <v>18673</v>
      </c>
      <c r="F5064" s="215">
        <v>1.1549828114201671E-2</v>
      </c>
      <c r="G5064" s="132" t="str">
        <f ca="1">IFERROR(_xll.BQL($A5064, "cur_mkt_cap(currency=EUR)")/1000000, " ")</f>
        <v xml:space="preserve"> </v>
      </c>
      <c r="M5064" s="308"/>
      <c r="N5064" s="215">
        <f t="shared" ca="1" si="186"/>
        <v>1.2264119359109752E-4</v>
      </c>
      <c r="O5064" s="172" t="str">
        <f>IFERROR(IF(VLOOKUP($C5064,'MSCI Database'!$C:$R,2, FALSE)="","",VLOOKUP($C5064,'MSCI Database'!$C:$R,2, FALSE)),"")</f>
        <v>Utilities</v>
      </c>
      <c r="P5064" s="186" t="str">
        <f>IFERROR(IF(VLOOKUP($C5064,'MSCI Database'!$C:$R,3, FALSE)="","",VLOOKUP($C5064,'MSCI Database'!$C:$R,3, FALSE)),"")</f>
        <v>BBB</v>
      </c>
      <c r="Q5064" s="164" t="str">
        <f>IFERROR(IF(VLOOKUP($C5064,'MSCI Database'!$C:$R,4, FALSE)="","",VLOOKUP($C5064,'MSCI Database'!$C:$R,4, FALSE)),"")</f>
        <v>-1</v>
      </c>
      <c r="R5064" s="164">
        <f>IFERROR(IF(VLOOKUP($C5064,'MSCI Database'!$C:$R,5, FALSE)="","",VLOOKUP($C5064,'MSCI Database'!$C:$R,5, FALSE)),"")</f>
        <v>5</v>
      </c>
      <c r="S5064" s="164">
        <f>IFERROR(IF(VLOOKUP($C5064,'MSCI Database'!$C:$R,6, FALSE)="","",VLOOKUP($C5064,'MSCI Database'!$C:$R,6, FALSE)),"")</f>
        <v>7.4</v>
      </c>
      <c r="T5064" s="211">
        <f>IFERROR(IF(VLOOKUP($C5064,'MSCI Database'!$C:$R,7, FALSE)="","",VLOOKUP($C5064,'MSCI Database'!$C:$R,7, FALSE)),"")</f>
        <v>4</v>
      </c>
      <c r="U5064" s="164">
        <f>IFERROR(IF(VLOOKUP($C5064,'MSCI Database'!$C:$R,8, FALSE)="","",VLOOKUP($C5064,'MSCI Database'!$C:$R,8, FALSE)),"")</f>
        <v>4.2</v>
      </c>
      <c r="V5064" s="175">
        <f>IFERROR(IF(VLOOKUP($C5064,'MSCI Database'!$C:$R,9, FALSE)="","",VLOOKUP($C5064,'MSCI Database'!$C:$R,9, FALSE)),"")</f>
        <v>5.3</v>
      </c>
      <c r="W5064" s="165">
        <f t="shared" ca="1" si="187"/>
        <v>0</v>
      </c>
      <c r="X5064" s="236">
        <f>IFERROR(IF(VLOOKUP($C5064,'MSCI Database'!$C:$R,10, FALSE)="","",VLOOKUP($C5064,'MSCI Database'!$C:$R,10, FALSE)),"")</f>
        <v>39000</v>
      </c>
      <c r="Y5064" s="133" t="str">
        <f>IFERROR(IF(VLOOKUP($C5064,'MSCI Database'!$C:$R,11, FALSE)="","",VLOOKUP($C5064,'MSCI Database'!$C:$R,11, FALSE)),"")</f>
        <v>2019</v>
      </c>
      <c r="Z5064" s="133" t="str">
        <f>IFERROR(IF(VLOOKUP($C5064,'MSCI Database'!$C:$R,12, FALSE)="","",VLOOKUP($C5064,'MSCI Database'!$C:$R,12, FALSE)),"")</f>
        <v>Reported</v>
      </c>
      <c r="AA5064" s="202" t="str">
        <f>IFERROR(IF(VLOOKUP($C5064,'MSCI Database'!$C:$R,13, FALSE)="","",VLOOKUP($C5064,'MSCI Database'!$C:$R,13, FALSE)),"")</f>
        <v/>
      </c>
    </row>
    <row r="5065" spans="1:27" s="130" customFormat="1" ht="15" hidden="1" customHeight="1" outlineLevel="1">
      <c r="A5065" s="130" t="s">
        <v>2678</v>
      </c>
      <c r="B5065" s="130" t="s">
        <v>2679</v>
      </c>
      <c r="C5065" s="130" t="s">
        <v>2680</v>
      </c>
      <c r="D5065" s="130" t="s">
        <v>18686</v>
      </c>
      <c r="E5065" s="130" t="s">
        <v>18690</v>
      </c>
      <c r="F5065" s="215">
        <v>1.5912228596014939E-2</v>
      </c>
      <c r="G5065" s="132" t="str">
        <f ca="1">IFERROR(_xll.BQL($A5065, "cur_mkt_cap(currency=EUR)")/1000000, " ")</f>
        <v xml:space="preserve"> </v>
      </c>
      <c r="M5065" s="308"/>
      <c r="N5065" s="215">
        <f t="shared" si="186"/>
        <v>1.6896309524382514E-4</v>
      </c>
      <c r="O5065" s="172" t="str">
        <f>IFERROR(IF(VLOOKUP($C5065,'MSCI Database'!$C:$R,2, FALSE)="","",VLOOKUP($C5065,'MSCI Database'!$C:$R,2, FALSE)),"")</f>
        <v>Interactive Media &amp; Services</v>
      </c>
      <c r="P5065" s="186" t="str">
        <f>IFERROR(IF(VLOOKUP($C5065,'MSCI Database'!$C:$R,3, FALSE)="","",VLOOKUP($C5065,'MSCI Database'!$C:$R,3, FALSE)),"")</f>
        <v>A</v>
      </c>
      <c r="Q5065" s="164" t="str">
        <f>IFERROR(IF(VLOOKUP($C5065,'MSCI Database'!$C:$R,4, FALSE)="","",VLOOKUP($C5065,'MSCI Database'!$C:$R,4, FALSE)),"")</f>
        <v>1</v>
      </c>
      <c r="R5065" s="164">
        <f>IFERROR(IF(VLOOKUP($C5065,'MSCI Database'!$C:$R,5, FALSE)="","",VLOOKUP($C5065,'MSCI Database'!$C:$R,5, FALSE)),"")</f>
        <v>6.8</v>
      </c>
      <c r="S5065" s="164">
        <f>IFERROR(IF(VLOOKUP($C5065,'MSCI Database'!$C:$R,6, FALSE)="","",VLOOKUP($C5065,'MSCI Database'!$C:$R,6, FALSE)),"")</f>
        <v>9.1999999999999993</v>
      </c>
      <c r="T5065" s="211">
        <f>IFERROR(IF(VLOOKUP($C5065,'MSCI Database'!$C:$R,7, FALSE)="","",VLOOKUP($C5065,'MSCI Database'!$C:$R,7, FALSE)),"")</f>
        <v>3.1</v>
      </c>
      <c r="U5065" s="164">
        <f>IFERROR(IF(VLOOKUP($C5065,'MSCI Database'!$C:$R,8, FALSE)="","",VLOOKUP($C5065,'MSCI Database'!$C:$R,8, FALSE)),"")</f>
        <v>6.4</v>
      </c>
      <c r="V5065" s="175">
        <f>IFERROR(IF(VLOOKUP($C5065,'MSCI Database'!$C:$R,9, FALSE)="","",VLOOKUP($C5065,'MSCI Database'!$C:$R,9, FALSE)),"")</f>
        <v>4.8</v>
      </c>
      <c r="W5065" s="165">
        <f t="shared" ca="1" si="187"/>
        <v>0</v>
      </c>
      <c r="X5065" s="236">
        <f>IFERROR(IF(VLOOKUP($C5065,'MSCI Database'!$C:$R,10, FALSE)="","",VLOOKUP($C5065,'MSCI Database'!$C:$R,10, FALSE)),"")</f>
        <v>494</v>
      </c>
      <c r="Y5065" s="133" t="str">
        <f>IFERROR(IF(VLOOKUP($C5065,'MSCI Database'!$C:$R,11, FALSE)="","",VLOOKUP($C5065,'MSCI Database'!$C:$R,11, FALSE)),"")</f>
        <v>2019</v>
      </c>
      <c r="Z5065" s="133" t="str">
        <f>IFERROR(IF(VLOOKUP($C5065,'MSCI Database'!$C:$R,12, FALSE)="","",VLOOKUP($C5065,'MSCI Database'!$C:$R,12, FALSE)),"")</f>
        <v>Reported</v>
      </c>
      <c r="AA5065" s="202" t="str">
        <f>IFERROR(IF(VLOOKUP($C5065,'MSCI Database'!$C:$R,13, FALSE)="","",VLOOKUP($C5065,'MSCI Database'!$C:$R,13, FALSE)),"")</f>
        <v>Enhanced talent management measures drive the upgrade</v>
      </c>
    </row>
    <row r="5066" spans="1:27" s="130" customFormat="1" ht="15" hidden="1" customHeight="1" outlineLevel="1">
      <c r="A5066" s="130" t="s">
        <v>167</v>
      </c>
      <c r="B5066" s="130" t="s">
        <v>168</v>
      </c>
      <c r="C5066" s="130" t="s">
        <v>169</v>
      </c>
      <c r="D5066" s="130" t="s">
        <v>18686</v>
      </c>
      <c r="E5066" s="130" t="s">
        <v>18673</v>
      </c>
      <c r="F5066" s="215">
        <v>1.6011417966926709E-2</v>
      </c>
      <c r="G5066" s="132" t="str">
        <f ca="1">IFERROR(_xll.BQL($A5066, "cur_mkt_cap(currency=EUR)")/1000000, " ")</f>
        <v xml:space="preserve"> </v>
      </c>
      <c r="M5066" s="308"/>
      <c r="N5066" s="215">
        <f t="shared" si="186"/>
        <v>1.7001633194309789E-4</v>
      </c>
      <c r="O5066" s="172" t="str">
        <f>IFERROR(IF(VLOOKUP($C5066,'MSCI Database'!$C:$R,2, FALSE)="","",VLOOKUP($C5066,'MSCI Database'!$C:$R,2, FALSE)),"")</f>
        <v>Industrial Machinery</v>
      </c>
      <c r="P5066" s="186" t="str">
        <f>IFERROR(IF(VLOOKUP($C5066,'MSCI Database'!$C:$R,3, FALSE)="","",VLOOKUP($C5066,'MSCI Database'!$C:$R,3, FALSE)),"")</f>
        <v>AA</v>
      </c>
      <c r="Q5066" s="164" t="str">
        <f>IFERROR(IF(VLOOKUP($C5066,'MSCI Database'!$C:$R,4, FALSE)="","",VLOOKUP($C5066,'MSCI Database'!$C:$R,4, FALSE)),"")</f>
        <v>0</v>
      </c>
      <c r="R5066" s="164">
        <f>IFERROR(IF(VLOOKUP($C5066,'MSCI Database'!$C:$R,5, FALSE)="","",VLOOKUP($C5066,'MSCI Database'!$C:$R,5, FALSE)),"")</f>
        <v>8.1</v>
      </c>
      <c r="S5066" s="164">
        <f>IFERROR(IF(VLOOKUP($C5066,'MSCI Database'!$C:$R,6, FALSE)="","",VLOOKUP($C5066,'MSCI Database'!$C:$R,6, FALSE)),"")</f>
        <v>4.2</v>
      </c>
      <c r="T5066" s="211">
        <f>IFERROR(IF(VLOOKUP($C5066,'MSCI Database'!$C:$R,7, FALSE)="","",VLOOKUP($C5066,'MSCI Database'!$C:$R,7, FALSE)),"")</f>
        <v>5.4</v>
      </c>
      <c r="U5066" s="164">
        <f>IFERROR(IF(VLOOKUP($C5066,'MSCI Database'!$C:$R,8, FALSE)="","",VLOOKUP($C5066,'MSCI Database'!$C:$R,8, FALSE)),"")</f>
        <v>7.7</v>
      </c>
      <c r="V5066" s="175">
        <f>IFERROR(IF(VLOOKUP($C5066,'MSCI Database'!$C:$R,9, FALSE)="","",VLOOKUP($C5066,'MSCI Database'!$C:$R,9, FALSE)),"")</f>
        <v>6.1</v>
      </c>
      <c r="W5066" s="165">
        <f t="shared" ca="1" si="187"/>
        <v>0</v>
      </c>
      <c r="X5066" s="236">
        <f>IFERROR(IF(VLOOKUP($C5066,'MSCI Database'!$C:$R,10, FALSE)="","",VLOOKUP($C5066,'MSCI Database'!$C:$R,10, FALSE)),"")</f>
        <v>43375</v>
      </c>
      <c r="Y5066" s="133" t="str">
        <f>IFERROR(IF(VLOOKUP($C5066,'MSCI Database'!$C:$R,11, FALSE)="","",VLOOKUP($C5066,'MSCI Database'!$C:$R,11, FALSE)),"")</f>
        <v>2019</v>
      </c>
      <c r="Z5066" s="133" t="str">
        <f>IFERROR(IF(VLOOKUP($C5066,'MSCI Database'!$C:$R,12, FALSE)="","",VLOOKUP($C5066,'MSCI Database'!$C:$R,12, FALSE)),"")</f>
        <v>Reported</v>
      </c>
      <c r="AA5066" s="202" t="str">
        <f>IFERROR(IF(VLOOKUP($C5066,'MSCI Database'!$C:$R,13, FALSE)="","",VLOOKUP($C5066,'MSCI Database'!$C:$R,13, FALSE)),"")</f>
        <v>Robust corporate governance practices</v>
      </c>
    </row>
    <row r="5067" spans="1:27" s="130" customFormat="1" ht="15" hidden="1" customHeight="1" outlineLevel="1">
      <c r="A5067" s="130" t="s">
        <v>528</v>
      </c>
      <c r="B5067" s="130" t="s">
        <v>529</v>
      </c>
      <c r="C5067" s="130" t="s">
        <v>530</v>
      </c>
      <c r="D5067" s="130" t="s">
        <v>18679</v>
      </c>
      <c r="E5067" s="130" t="s">
        <v>18707</v>
      </c>
      <c r="F5067" s="215">
        <v>8.7886847511593671E-3</v>
      </c>
      <c r="G5067" s="132" t="str">
        <f ca="1">IFERROR(_xll.BQL($A5067, "cur_mkt_cap(currency=EUR)")/1000000, " ")</f>
        <v xml:space="preserve"> </v>
      </c>
      <c r="M5067" s="308"/>
      <c r="N5067" s="215">
        <f t="shared" si="186"/>
        <v>9.332214967361569E-5</v>
      </c>
      <c r="O5067" s="172" t="str">
        <f>IFERROR(IF(VLOOKUP($C5067,'MSCI Database'!$C:$R,2, FALSE)="","",VLOOKUP($C5067,'MSCI Database'!$C:$R,2, FALSE)),"")</f>
        <v>Oil &amp; Gas Refining, Marketing, Transportation &amp; Storage</v>
      </c>
      <c r="P5067" s="186" t="str">
        <f>IFERROR(IF(VLOOKUP($C5067,'MSCI Database'!$C:$R,3, FALSE)="","",VLOOKUP($C5067,'MSCI Database'!$C:$R,3, FALSE)),"")</f>
        <v>A</v>
      </c>
      <c r="Q5067" s="164" t="str">
        <f>IFERROR(IF(VLOOKUP($C5067,'MSCI Database'!$C:$R,4, FALSE)="","",VLOOKUP($C5067,'MSCI Database'!$C:$R,4, FALSE)),"")</f>
        <v>0</v>
      </c>
      <c r="R5067" s="164">
        <f>IFERROR(IF(VLOOKUP($C5067,'MSCI Database'!$C:$R,5, FALSE)="","",VLOOKUP($C5067,'MSCI Database'!$C:$R,5, FALSE)),"")</f>
        <v>6.9</v>
      </c>
      <c r="S5067" s="164">
        <f>IFERROR(IF(VLOOKUP($C5067,'MSCI Database'!$C:$R,6, FALSE)="","",VLOOKUP($C5067,'MSCI Database'!$C:$R,6, FALSE)),"")</f>
        <v>4.9000000000000004</v>
      </c>
      <c r="T5067" s="211">
        <f>IFERROR(IF(VLOOKUP($C5067,'MSCI Database'!$C:$R,7, FALSE)="","",VLOOKUP($C5067,'MSCI Database'!$C:$R,7, FALSE)),"")</f>
        <v>6.6</v>
      </c>
      <c r="U5067" s="164">
        <f>IFERROR(IF(VLOOKUP($C5067,'MSCI Database'!$C:$R,8, FALSE)="","",VLOOKUP($C5067,'MSCI Database'!$C:$R,8, FALSE)),"")</f>
        <v>6.2</v>
      </c>
      <c r="V5067" s="175">
        <f>IFERROR(IF(VLOOKUP($C5067,'MSCI Database'!$C:$R,9, FALSE)="","",VLOOKUP($C5067,'MSCI Database'!$C:$R,9, FALSE)),"")</f>
        <v>5.6</v>
      </c>
      <c r="W5067" s="165">
        <f t="shared" ca="1" si="187"/>
        <v>0</v>
      </c>
      <c r="X5067" s="236">
        <f>IFERROR(IF(VLOOKUP($C5067,'MSCI Database'!$C:$R,10, FALSE)="","",VLOOKUP($C5067,'MSCI Database'!$C:$R,10, FALSE)),"")</f>
        <v>904207</v>
      </c>
      <c r="Y5067" s="133" t="str">
        <f>IFERROR(IF(VLOOKUP($C5067,'MSCI Database'!$C:$R,11, FALSE)="","",VLOOKUP($C5067,'MSCI Database'!$C:$R,11, FALSE)),"")</f>
        <v>2019</v>
      </c>
      <c r="Z5067" s="133" t="str">
        <f>IFERROR(IF(VLOOKUP($C5067,'MSCI Database'!$C:$R,12, FALSE)="","",VLOOKUP($C5067,'MSCI Database'!$C:$R,12, FALSE)),"")</f>
        <v>Reported</v>
      </c>
      <c r="AA5067" s="202" t="str">
        <f>IFERROR(IF(VLOOKUP($C5067,'MSCI Database'!$C:$R,13, FALSE)="","",VLOOKUP($C5067,'MSCI Database'!$C:$R,13, FALSE)),"")</f>
        <v>Expansion in retail despite unfavorable economic conditions</v>
      </c>
    </row>
    <row r="5068" spans="1:27" s="130" customFormat="1" ht="15" hidden="1" customHeight="1" outlineLevel="1">
      <c r="A5068" s="130" t="s">
        <v>8188</v>
      </c>
      <c r="B5068" s="130" t="s">
        <v>8189</v>
      </c>
      <c r="C5068" s="130" t="s">
        <v>8190</v>
      </c>
      <c r="D5068" s="130" t="s">
        <v>12128</v>
      </c>
      <c r="E5068" s="130" t="s">
        <v>100</v>
      </c>
      <c r="F5068" s="215">
        <v>1.1496519903029981E-2</v>
      </c>
      <c r="G5068" s="132" t="str">
        <f ca="1">IFERROR(_xll.BQL($A5068, "cur_mkt_cap(currency=EUR)")/1000000, " ")</f>
        <v xml:space="preserve"> </v>
      </c>
      <c r="M5068" s="308"/>
      <c r="N5068" s="215">
        <f t="shared" ca="1" si="186"/>
        <v>1.2207514337964344E-4</v>
      </c>
      <c r="O5068" s="172" t="str">
        <f>IFERROR(IF(VLOOKUP($C5068,'MSCI Database'!$C:$R,2, FALSE)="","",VLOOKUP($C5068,'MSCI Database'!$C:$R,2, FALSE)),"")</f>
        <v>Oil &amp; Gas Refining, Marketing, Transportation &amp; Storage</v>
      </c>
      <c r="P5068" s="186" t="str">
        <f>IFERROR(IF(VLOOKUP($C5068,'MSCI Database'!$C:$R,3, FALSE)="","",VLOOKUP($C5068,'MSCI Database'!$C:$R,3, FALSE)),"")</f>
        <v>A</v>
      </c>
      <c r="Q5068" s="164" t="str">
        <f>IFERROR(IF(VLOOKUP($C5068,'MSCI Database'!$C:$R,4, FALSE)="","",VLOOKUP($C5068,'MSCI Database'!$C:$R,4, FALSE)),"")</f>
        <v>0</v>
      </c>
      <c r="R5068" s="164">
        <f>IFERROR(IF(VLOOKUP($C5068,'MSCI Database'!$C:$R,5, FALSE)="","",VLOOKUP($C5068,'MSCI Database'!$C:$R,5, FALSE)),"")</f>
        <v>7</v>
      </c>
      <c r="S5068" s="164">
        <f>IFERROR(IF(VLOOKUP($C5068,'MSCI Database'!$C:$R,6, FALSE)="","",VLOOKUP($C5068,'MSCI Database'!$C:$R,6, FALSE)),"")</f>
        <v>3.9</v>
      </c>
      <c r="T5068" s="211">
        <f>IFERROR(IF(VLOOKUP($C5068,'MSCI Database'!$C:$R,7, FALSE)="","",VLOOKUP($C5068,'MSCI Database'!$C:$R,7, FALSE)),"")</f>
        <v>5.0999999999999996</v>
      </c>
      <c r="U5068" s="164">
        <f>IFERROR(IF(VLOOKUP($C5068,'MSCI Database'!$C:$R,8, FALSE)="","",VLOOKUP($C5068,'MSCI Database'!$C:$R,8, FALSE)),"")</f>
        <v>6.6</v>
      </c>
      <c r="V5068" s="175">
        <f>IFERROR(IF(VLOOKUP($C5068,'MSCI Database'!$C:$R,9, FALSE)="","",VLOOKUP($C5068,'MSCI Database'!$C:$R,9, FALSE)),"")</f>
        <v>5.2</v>
      </c>
      <c r="W5068" s="165">
        <f t="shared" ca="1" si="187"/>
        <v>0</v>
      </c>
      <c r="X5068" s="236">
        <f>IFERROR(IF(VLOOKUP($C5068,'MSCI Database'!$C:$R,10, FALSE)="","",VLOOKUP($C5068,'MSCI Database'!$C:$R,10, FALSE)),"")</f>
        <v>2072912</v>
      </c>
      <c r="Y5068" s="133" t="str">
        <f>IFERROR(IF(VLOOKUP($C5068,'MSCI Database'!$C:$R,11, FALSE)="","",VLOOKUP($C5068,'MSCI Database'!$C:$R,11, FALSE)),"")</f>
        <v>2019</v>
      </c>
      <c r="Z5068" s="133" t="str">
        <f>IFERROR(IF(VLOOKUP($C5068,'MSCI Database'!$C:$R,12, FALSE)="","",VLOOKUP($C5068,'MSCI Database'!$C:$R,12, FALSE)),"")</f>
        <v>Reported</v>
      </c>
      <c r="AA5068" s="202" t="str">
        <f>IFERROR(IF(VLOOKUP($C5068,'MSCI Database'!$C:$R,13, FALSE)="","",VLOOKUP($C5068,'MSCI Database'!$C:$R,13, FALSE)),"")</f>
        <v>Leads peers in corporate governance and business ethics management practices</v>
      </c>
    </row>
    <row r="5069" spans="1:27" s="130" customFormat="1" ht="15" hidden="1" customHeight="1" outlineLevel="1">
      <c r="A5069" s="130" t="s">
        <v>387</v>
      </c>
      <c r="B5069" s="130" t="s">
        <v>388</v>
      </c>
      <c r="C5069" s="130" t="s">
        <v>389</v>
      </c>
      <c r="D5069" s="130" t="s">
        <v>18679</v>
      </c>
      <c r="E5069" s="130" t="s">
        <v>18684</v>
      </c>
      <c r="F5069" s="215">
        <v>8.5797916078543292E-3</v>
      </c>
      <c r="G5069" s="132" t="str">
        <f ca="1">IFERROR(_xll.BQL($A5069, "cur_mkt_cap(currency=EUR)")/1000000, " ")</f>
        <v xml:space="preserve"> </v>
      </c>
      <c r="M5069" s="308"/>
      <c r="N5069" s="215">
        <f t="shared" si="186"/>
        <v>9.1104029700347434E-5</v>
      </c>
      <c r="O5069" s="172" t="str">
        <f>IFERROR(IF(VLOOKUP($C5069,'MSCI Database'!$C:$R,2, FALSE)="","",VLOOKUP($C5069,'MSCI Database'!$C:$R,2, FALSE)),"")</f>
        <v>Metals and Mining - Precious Metals</v>
      </c>
      <c r="P5069" s="186" t="str">
        <f>IFERROR(IF(VLOOKUP($C5069,'MSCI Database'!$C:$R,3, FALSE)="","",VLOOKUP($C5069,'MSCI Database'!$C:$R,3, FALSE)),"")</f>
        <v>A</v>
      </c>
      <c r="Q5069" s="164" t="str">
        <f>IFERROR(IF(VLOOKUP($C5069,'MSCI Database'!$C:$R,4, FALSE)="","",VLOOKUP($C5069,'MSCI Database'!$C:$R,4, FALSE)),"")</f>
        <v>0</v>
      </c>
      <c r="R5069" s="164">
        <f>IFERROR(IF(VLOOKUP($C5069,'MSCI Database'!$C:$R,5, FALSE)="","",VLOOKUP($C5069,'MSCI Database'!$C:$R,5, FALSE)),"")</f>
        <v>6.9</v>
      </c>
      <c r="S5069" s="164">
        <f>IFERROR(IF(VLOOKUP($C5069,'MSCI Database'!$C:$R,6, FALSE)="","",VLOOKUP($C5069,'MSCI Database'!$C:$R,6, FALSE)),"")</f>
        <v>2.8</v>
      </c>
      <c r="T5069" s="211">
        <f>IFERROR(IF(VLOOKUP($C5069,'MSCI Database'!$C:$R,7, FALSE)="","",VLOOKUP($C5069,'MSCI Database'!$C:$R,7, FALSE)),"")</f>
        <v>6.2</v>
      </c>
      <c r="U5069" s="164">
        <f>IFERROR(IF(VLOOKUP($C5069,'MSCI Database'!$C:$R,8, FALSE)="","",VLOOKUP($C5069,'MSCI Database'!$C:$R,8, FALSE)),"")</f>
        <v>7.7</v>
      </c>
      <c r="V5069" s="175">
        <f>IFERROR(IF(VLOOKUP($C5069,'MSCI Database'!$C:$R,9, FALSE)="","",VLOOKUP($C5069,'MSCI Database'!$C:$R,9, FALSE)),"")</f>
        <v>5.6</v>
      </c>
      <c r="W5069" s="165">
        <f t="shared" ca="1" si="187"/>
        <v>0</v>
      </c>
      <c r="X5069" s="236">
        <f>IFERROR(IF(VLOOKUP($C5069,'MSCI Database'!$C:$R,10, FALSE)="","",VLOOKUP($C5069,'MSCI Database'!$C:$R,10, FALSE)),"")</f>
        <v>538534</v>
      </c>
      <c r="Y5069" s="133" t="str">
        <f>IFERROR(IF(VLOOKUP($C5069,'MSCI Database'!$C:$R,11, FALSE)="","",VLOOKUP($C5069,'MSCI Database'!$C:$R,11, FALSE)),"")</f>
        <v>2019</v>
      </c>
      <c r="Z5069" s="133" t="str">
        <f>IFERROR(IF(VLOOKUP($C5069,'MSCI Database'!$C:$R,12, FALSE)="","",VLOOKUP($C5069,'MSCI Database'!$C:$R,12, FALSE)),"")</f>
        <v>Reported</v>
      </c>
      <c r="AA5069" s="202" t="str">
        <f>IFERROR(IF(VLOOKUP($C5069,'MSCI Database'!$C:$R,13, FALSE)="","",VLOOKUP($C5069,'MSCI Database'!$C:$R,13, FALSE)),"")</f>
        <v>Robust occupational health and safety management programs</v>
      </c>
    </row>
    <row r="5070" spans="1:27" s="130" customFormat="1" ht="15" hidden="1" customHeight="1" outlineLevel="1">
      <c r="A5070" s="130" t="s">
        <v>5540</v>
      </c>
      <c r="B5070" s="130" t="s">
        <v>5541</v>
      </c>
      <c r="C5070" s="130" t="s">
        <v>5542</v>
      </c>
      <c r="D5070" s="130" t="s">
        <v>18716</v>
      </c>
      <c r="E5070" s="130" t="s">
        <v>18684</v>
      </c>
      <c r="F5070" s="215">
        <v>3.1367918600531961E-3</v>
      </c>
      <c r="G5070" s="132" t="str">
        <f ca="1">IFERROR(_xll.BQL($A5070, "cur_mkt_cap(currency=EUR)")/1000000, " ")</f>
        <v xml:space="preserve"> </v>
      </c>
      <c r="M5070" s="308"/>
      <c r="N5070" s="215">
        <f t="shared" si="186"/>
        <v>3.3307846139349543E-5</v>
      </c>
      <c r="O5070" s="172" t="str">
        <f>IFERROR(IF(VLOOKUP($C5070,'MSCI Database'!$C:$R,2, FALSE)="","",VLOOKUP($C5070,'MSCI Database'!$C:$R,2, FALSE)),"")</f>
        <v>Commodity Chemicals</v>
      </c>
      <c r="P5070" s="186" t="str">
        <f>IFERROR(IF(VLOOKUP($C5070,'MSCI Database'!$C:$R,3, FALSE)="","",VLOOKUP($C5070,'MSCI Database'!$C:$R,3, FALSE)),"")</f>
        <v>CCC</v>
      </c>
      <c r="Q5070" s="164" t="str">
        <f>IFERROR(IF(VLOOKUP($C5070,'MSCI Database'!$C:$R,4, FALSE)="","",VLOOKUP($C5070,'MSCI Database'!$C:$R,4, FALSE)),"")</f>
        <v>0</v>
      </c>
      <c r="R5070" s="164">
        <f>IFERROR(IF(VLOOKUP($C5070,'MSCI Database'!$C:$R,5, FALSE)="","",VLOOKUP($C5070,'MSCI Database'!$C:$R,5, FALSE)),"")</f>
        <v>0</v>
      </c>
      <c r="S5070" s="164">
        <f>IFERROR(IF(VLOOKUP($C5070,'MSCI Database'!$C:$R,6, FALSE)="","",VLOOKUP($C5070,'MSCI Database'!$C:$R,6, FALSE)),"")</f>
        <v>1.8</v>
      </c>
      <c r="T5070" s="211">
        <f>IFERROR(IF(VLOOKUP($C5070,'MSCI Database'!$C:$R,7, FALSE)="","",VLOOKUP($C5070,'MSCI Database'!$C:$R,7, FALSE)),"")</f>
        <v>2.5</v>
      </c>
      <c r="U5070" s="164">
        <f>IFERROR(IF(VLOOKUP($C5070,'MSCI Database'!$C:$R,8, FALSE)="","",VLOOKUP($C5070,'MSCI Database'!$C:$R,8, FALSE)),"")</f>
        <v>0.4</v>
      </c>
      <c r="V5070" s="175">
        <f>IFERROR(IF(VLOOKUP($C5070,'MSCI Database'!$C:$R,9, FALSE)="","",VLOOKUP($C5070,'MSCI Database'!$C:$R,9, FALSE)),"")</f>
        <v>1.4</v>
      </c>
      <c r="W5070" s="165">
        <f t="shared" ca="1" si="187"/>
        <v>0</v>
      </c>
      <c r="X5070" s="236">
        <f>IFERROR(IF(VLOOKUP($C5070,'MSCI Database'!$C:$R,10, FALSE)="","",VLOOKUP($C5070,'MSCI Database'!$C:$R,10, FALSE)),"")</f>
        <v>9349</v>
      </c>
      <c r="Y5070" s="133" t="str">
        <f>IFERROR(IF(VLOOKUP($C5070,'MSCI Database'!$C:$R,11, FALSE)="","",VLOOKUP($C5070,'MSCI Database'!$C:$R,11, FALSE)),"")</f>
        <v>2019</v>
      </c>
      <c r="Z5070" s="133" t="str">
        <f>IFERROR(IF(VLOOKUP($C5070,'MSCI Database'!$C:$R,12, FALSE)="","",VLOOKUP($C5070,'MSCI Database'!$C:$R,12, FALSE)),"")</f>
        <v>E.Segmt-Moderately Low</v>
      </c>
      <c r="AA5070" s="202" t="str">
        <f>IFERROR(IF(VLOOKUP($C5070,'MSCI Database'!$C:$R,13, FALSE)="","",VLOOKUP($C5070,'MSCI Database'!$C:$R,13, FALSE)),"")</f>
        <v>Sub-par environmental management strategy</v>
      </c>
    </row>
    <row r="5071" spans="1:27" s="130" customFormat="1" ht="15" hidden="1" customHeight="1" outlineLevel="1">
      <c r="A5071" s="130" t="s">
        <v>2067</v>
      </c>
      <c r="B5071" s="130" t="s">
        <v>2068</v>
      </c>
      <c r="C5071" s="130" t="s">
        <v>2069</v>
      </c>
      <c r="D5071" s="130" t="s">
        <v>12130</v>
      </c>
      <c r="E5071" s="130" t="s">
        <v>100</v>
      </c>
      <c r="F5071" s="215">
        <v>1.341674860267817E-2</v>
      </c>
      <c r="G5071" s="132" t="str">
        <f ca="1">IFERROR(_xll.BQL($A5071, "cur_mkt_cap(currency=EUR)")/1000000, " ")</f>
        <v xml:space="preserve"> </v>
      </c>
      <c r="M5071" s="308"/>
      <c r="N5071" s="215">
        <f t="shared" si="186"/>
        <v>1.4246498272306755E-4</v>
      </c>
      <c r="O5071" s="172" t="str">
        <f>IFERROR(IF(VLOOKUP($C5071,'MSCI Database'!$C:$R,2, FALSE)="","",VLOOKUP($C5071,'MSCI Database'!$C:$R,2, FALSE)),"")</f>
        <v>Utilities</v>
      </c>
      <c r="P5071" s="186" t="str">
        <f>IFERROR(IF(VLOOKUP($C5071,'MSCI Database'!$C:$R,3, FALSE)="","",VLOOKUP($C5071,'MSCI Database'!$C:$R,3, FALSE)),"")</f>
        <v>AA</v>
      </c>
      <c r="Q5071" s="164" t="str">
        <f>IFERROR(IF(VLOOKUP($C5071,'MSCI Database'!$C:$R,4, FALSE)="","",VLOOKUP($C5071,'MSCI Database'!$C:$R,4, FALSE)),"")</f>
        <v>0</v>
      </c>
      <c r="R5071" s="164">
        <f>IFERROR(IF(VLOOKUP($C5071,'MSCI Database'!$C:$R,5, FALSE)="","",VLOOKUP($C5071,'MSCI Database'!$C:$R,5, FALSE)),"")</f>
        <v>8.5</v>
      </c>
      <c r="S5071" s="164">
        <f>IFERROR(IF(VLOOKUP($C5071,'MSCI Database'!$C:$R,6, FALSE)="","",VLOOKUP($C5071,'MSCI Database'!$C:$R,6, FALSE)),"")</f>
        <v>6.9</v>
      </c>
      <c r="T5071" s="211">
        <f>IFERROR(IF(VLOOKUP($C5071,'MSCI Database'!$C:$R,7, FALSE)="","",VLOOKUP($C5071,'MSCI Database'!$C:$R,7, FALSE)),"")</f>
        <v>7.6</v>
      </c>
      <c r="U5071" s="164">
        <f>IFERROR(IF(VLOOKUP($C5071,'MSCI Database'!$C:$R,8, FALSE)="","",VLOOKUP($C5071,'MSCI Database'!$C:$R,8, FALSE)),"")</f>
        <v>6</v>
      </c>
      <c r="V5071" s="175">
        <f>IFERROR(IF(VLOOKUP($C5071,'MSCI Database'!$C:$R,9, FALSE)="","",VLOOKUP($C5071,'MSCI Database'!$C:$R,9, FALSE)),"")</f>
        <v>6.8</v>
      </c>
      <c r="W5071" s="165">
        <f t="shared" ca="1" si="187"/>
        <v>0</v>
      </c>
      <c r="X5071" s="236">
        <f>IFERROR(IF(VLOOKUP($C5071,'MSCI Database'!$C:$R,10, FALSE)="","",VLOOKUP($C5071,'MSCI Database'!$C:$R,10, FALSE)),"")</f>
        <v>18194499</v>
      </c>
      <c r="Y5071" s="133" t="str">
        <f>IFERROR(IF(VLOOKUP($C5071,'MSCI Database'!$C:$R,11, FALSE)="","",VLOOKUP($C5071,'MSCI Database'!$C:$R,11, FALSE)),"")</f>
        <v>2019</v>
      </c>
      <c r="Z5071" s="133" t="str">
        <f>IFERROR(IF(VLOOKUP($C5071,'MSCI Database'!$C:$R,12, FALSE)="","",VLOOKUP($C5071,'MSCI Database'!$C:$R,12, FALSE)),"")</f>
        <v>Reported</v>
      </c>
      <c r="AA5071" s="202" t="str">
        <f>IFERROR(IF(VLOOKUP($C5071,'MSCI Database'!$C:$R,13, FALSE)="","",VLOOKUP($C5071,'MSCI Database'!$C:$R,13, FALSE)),"")</f>
        <v>Aggressive decarbonization targets and focus on renewables.</v>
      </c>
    </row>
    <row r="5072" spans="1:27" s="130" customFormat="1" ht="15" hidden="1" customHeight="1" outlineLevel="1">
      <c r="A5072" s="130" t="s">
        <v>2452</v>
      </c>
      <c r="B5072" s="130" t="s">
        <v>2453</v>
      </c>
      <c r="C5072" s="130" t="s">
        <v>2454</v>
      </c>
      <c r="D5072" s="130" t="s">
        <v>18686</v>
      </c>
      <c r="E5072" s="130" t="s">
        <v>18690</v>
      </c>
      <c r="F5072" s="215">
        <v>1.562986442224611E-2</v>
      </c>
      <c r="G5072" s="132" t="str">
        <f ca="1">IFERROR(_xll.BQL($A5072, "cur_mkt_cap(currency=EUR)")/1000000, " ")</f>
        <v xml:space="preserve"> </v>
      </c>
      <c r="M5072" s="308"/>
      <c r="N5072" s="215">
        <f t="shared" ca="1" si="186"/>
        <v>1.6596482730806315E-4</v>
      </c>
      <c r="O5072" s="172" t="str">
        <f>IFERROR(IF(VLOOKUP($C5072,'MSCI Database'!$C:$R,2, FALSE)="","",VLOOKUP($C5072,'MSCI Database'!$C:$R,2, FALSE)),"")</f>
        <v>Media &amp; Entertainment</v>
      </c>
      <c r="P5072" s="186" t="str">
        <f>IFERROR(IF(VLOOKUP($C5072,'MSCI Database'!$C:$R,3, FALSE)="","",VLOOKUP($C5072,'MSCI Database'!$C:$R,3, FALSE)),"")</f>
        <v>A</v>
      </c>
      <c r="Q5072" s="164" t="str">
        <f>IFERROR(IF(VLOOKUP($C5072,'MSCI Database'!$C:$R,4, FALSE)="","",VLOOKUP($C5072,'MSCI Database'!$C:$R,4, FALSE)),"")</f>
        <v>-1</v>
      </c>
      <c r="R5072" s="164">
        <f>IFERROR(IF(VLOOKUP($C5072,'MSCI Database'!$C:$R,5, FALSE)="","",VLOOKUP($C5072,'MSCI Database'!$C:$R,5, FALSE)),"")</f>
        <v>6</v>
      </c>
      <c r="S5072" s="164">
        <f>IFERROR(IF(VLOOKUP($C5072,'MSCI Database'!$C:$R,6, FALSE)="","",VLOOKUP($C5072,'MSCI Database'!$C:$R,6, FALSE)),"")</f>
        <v>8.5</v>
      </c>
      <c r="T5072" s="211">
        <f>IFERROR(IF(VLOOKUP($C5072,'MSCI Database'!$C:$R,7, FALSE)="","",VLOOKUP($C5072,'MSCI Database'!$C:$R,7, FALSE)),"")</f>
        <v>4.7</v>
      </c>
      <c r="U5072" s="164">
        <f>IFERROR(IF(VLOOKUP($C5072,'MSCI Database'!$C:$R,8, FALSE)="","",VLOOKUP($C5072,'MSCI Database'!$C:$R,8, FALSE)),"")</f>
        <v>6.5</v>
      </c>
      <c r="V5072" s="175">
        <f>IFERROR(IF(VLOOKUP($C5072,'MSCI Database'!$C:$R,9, FALSE)="","",VLOOKUP($C5072,'MSCI Database'!$C:$R,9, FALSE)),"")</f>
        <v>5.8</v>
      </c>
      <c r="W5072" s="165">
        <f t="shared" ca="1" si="187"/>
        <v>0</v>
      </c>
      <c r="X5072" s="236">
        <f>IFERROR(IF(VLOOKUP($C5072,'MSCI Database'!$C:$R,10, FALSE)="","",VLOOKUP($C5072,'MSCI Database'!$C:$R,10, FALSE)),"")</f>
        <v>60635</v>
      </c>
      <c r="Y5072" s="133" t="str">
        <f>IFERROR(IF(VLOOKUP($C5072,'MSCI Database'!$C:$R,11, FALSE)="","",VLOOKUP($C5072,'MSCI Database'!$C:$R,11, FALSE)),"")</f>
        <v>2019</v>
      </c>
      <c r="Z5072" s="133" t="str">
        <f>IFERROR(IF(VLOOKUP($C5072,'MSCI Database'!$C:$R,12, FALSE)="","",VLOOKUP($C5072,'MSCI Database'!$C:$R,12, FALSE)),"")</f>
        <v>Reported</v>
      </c>
      <c r="AA5072" s="202" t="str">
        <f>IFERROR(IF(VLOOKUP($C5072,'MSCI Database'!$C:$R,13, FALSE)="","",VLOOKUP($C5072,'MSCI Database'!$C:$R,13, FALSE)),"")</f>
        <v>Concerns over director performance underpin downgrade</v>
      </c>
    </row>
    <row r="5073" spans="1:27" s="130" customFormat="1" ht="15" hidden="1" customHeight="1" outlineLevel="1">
      <c r="A5073" s="130" t="s">
        <v>2480</v>
      </c>
      <c r="B5073" s="130" t="s">
        <v>2481</v>
      </c>
      <c r="C5073" s="130" t="s">
        <v>2482</v>
      </c>
      <c r="D5073" s="130" t="s">
        <v>18686</v>
      </c>
      <c r="E5073" s="130" t="s">
        <v>18682</v>
      </c>
      <c r="F5073" s="215">
        <v>1.5713023250301331E-2</v>
      </c>
      <c r="G5073" s="132" t="str">
        <f ca="1">IFERROR(_xll.BQL($A5073, "cur_mkt_cap(currency=EUR)")/1000000, " ")</f>
        <v xml:space="preserve"> </v>
      </c>
      <c r="M5073" s="308"/>
      <c r="N5073" s="215">
        <f t="shared" si="186"/>
        <v>1.66847844598839E-4</v>
      </c>
      <c r="O5073" s="172" t="str">
        <f>IFERROR(IF(VLOOKUP($C5073,'MSCI Database'!$C:$R,2, FALSE)="","",VLOOKUP($C5073,'MSCI Database'!$C:$R,2, FALSE)),"")</f>
        <v>Real Estate Development &amp; Diversified Activities</v>
      </c>
      <c r="P5073" s="186" t="str">
        <f>IFERROR(IF(VLOOKUP($C5073,'MSCI Database'!$C:$R,3, FALSE)="","",VLOOKUP($C5073,'MSCI Database'!$C:$R,3, FALSE)),"")</f>
        <v>AA</v>
      </c>
      <c r="Q5073" s="164" t="str">
        <f>IFERROR(IF(VLOOKUP($C5073,'MSCI Database'!$C:$R,4, FALSE)="","",VLOOKUP($C5073,'MSCI Database'!$C:$R,4, FALSE)),"")</f>
        <v>0</v>
      </c>
      <c r="R5073" s="164">
        <f>IFERROR(IF(VLOOKUP($C5073,'MSCI Database'!$C:$R,5, FALSE)="","",VLOOKUP($C5073,'MSCI Database'!$C:$R,5, FALSE)),"")</f>
        <v>8.4</v>
      </c>
      <c r="S5073" s="164">
        <f>IFERROR(IF(VLOOKUP($C5073,'MSCI Database'!$C:$R,6, FALSE)="","",VLOOKUP($C5073,'MSCI Database'!$C:$R,6, FALSE)),"")</f>
        <v>5.6</v>
      </c>
      <c r="T5073" s="211">
        <f>IFERROR(IF(VLOOKUP($C5073,'MSCI Database'!$C:$R,7, FALSE)="","",VLOOKUP($C5073,'MSCI Database'!$C:$R,7, FALSE)),"")</f>
        <v>6.3</v>
      </c>
      <c r="U5073" s="164">
        <f>IFERROR(IF(VLOOKUP($C5073,'MSCI Database'!$C:$R,8, FALSE)="","",VLOOKUP($C5073,'MSCI Database'!$C:$R,8, FALSE)),"")</f>
        <v>7</v>
      </c>
      <c r="V5073" s="175">
        <f>IFERROR(IF(VLOOKUP($C5073,'MSCI Database'!$C:$R,9, FALSE)="","",VLOOKUP($C5073,'MSCI Database'!$C:$R,9, FALSE)),"")</f>
        <v>6.3</v>
      </c>
      <c r="W5073" s="165">
        <f t="shared" ca="1" si="187"/>
        <v>0</v>
      </c>
      <c r="X5073" s="236">
        <f>IFERROR(IF(VLOOKUP($C5073,'MSCI Database'!$C:$R,10, FALSE)="","",VLOOKUP($C5073,'MSCI Database'!$C:$R,10, FALSE)),"")</f>
        <v>27190</v>
      </c>
      <c r="Y5073" s="133" t="str">
        <f>IFERROR(IF(VLOOKUP($C5073,'MSCI Database'!$C:$R,11, FALSE)="","",VLOOKUP($C5073,'MSCI Database'!$C:$R,11, FALSE)),"")</f>
        <v>2019</v>
      </c>
      <c r="Z5073" s="133" t="str">
        <f>IFERROR(IF(VLOOKUP($C5073,'MSCI Database'!$C:$R,12, FALSE)="","",VLOOKUP($C5073,'MSCI Database'!$C:$R,12, FALSE)),"")</f>
        <v>Reported</v>
      </c>
      <c r="AA5073" s="202" t="str">
        <f>IFERROR(IF(VLOOKUP($C5073,'MSCI Database'!$C:$R,13, FALSE)="","",VLOOKUP($C5073,'MSCI Database'!$C:$R,13, FALSE)),"")</f>
        <v>Demonstrates strong focus on sustainable homes; relatively strong governance practices</v>
      </c>
    </row>
    <row r="5074" spans="1:27" s="130" customFormat="1" ht="15" hidden="1" customHeight="1" outlineLevel="1">
      <c r="A5074" s="130" t="s">
        <v>2248</v>
      </c>
      <c r="B5074" s="130" t="s">
        <v>2249</v>
      </c>
      <c r="C5074" s="130" t="s">
        <v>2250</v>
      </c>
      <c r="D5074" s="130" t="s">
        <v>12131</v>
      </c>
      <c r="E5074" s="130" t="s">
        <v>18673</v>
      </c>
      <c r="F5074" s="215">
        <v>1.32011566862153E-2</v>
      </c>
      <c r="G5074" s="132" t="str">
        <f ca="1">IFERROR(_xll.BQL($A5074, "cur_mkt_cap(currency=EUR)")/1000000, " ")</f>
        <v xml:space="preserve"> </v>
      </c>
      <c r="M5074" s="308"/>
      <c r="N5074" s="215">
        <f t="shared" si="186"/>
        <v>1.4017573220763456E-4</v>
      </c>
      <c r="O5074" s="172" t="str">
        <f>IFERROR(IF(VLOOKUP($C5074,'MSCI Database'!$C:$R,2, FALSE)="","",VLOOKUP($C5074,'MSCI Database'!$C:$R,2, FALSE)),"")</f>
        <v>Aerospace &amp; Defense</v>
      </c>
      <c r="P5074" s="186" t="str">
        <f>IFERROR(IF(VLOOKUP($C5074,'MSCI Database'!$C:$R,3, FALSE)="","",VLOOKUP($C5074,'MSCI Database'!$C:$R,3, FALSE)),"")</f>
        <v>AA</v>
      </c>
      <c r="Q5074" s="164" t="str">
        <f>IFERROR(IF(VLOOKUP($C5074,'MSCI Database'!$C:$R,4, FALSE)="","",VLOOKUP($C5074,'MSCI Database'!$C:$R,4, FALSE)),"")</f>
        <v>0</v>
      </c>
      <c r="R5074" s="164">
        <f>IFERROR(IF(VLOOKUP($C5074,'MSCI Database'!$C:$R,5, FALSE)="","",VLOOKUP($C5074,'MSCI Database'!$C:$R,5, FALSE)),"")</f>
        <v>7.6</v>
      </c>
      <c r="S5074" s="164">
        <f>IFERROR(IF(VLOOKUP($C5074,'MSCI Database'!$C:$R,6, FALSE)="","",VLOOKUP($C5074,'MSCI Database'!$C:$R,6, FALSE)),"")</f>
        <v>6</v>
      </c>
      <c r="T5074" s="211">
        <f>IFERROR(IF(VLOOKUP($C5074,'MSCI Database'!$C:$R,7, FALSE)="","",VLOOKUP($C5074,'MSCI Database'!$C:$R,7, FALSE)),"")</f>
        <v>6.5</v>
      </c>
      <c r="U5074" s="164">
        <f>IFERROR(IF(VLOOKUP($C5074,'MSCI Database'!$C:$R,8, FALSE)="","",VLOOKUP($C5074,'MSCI Database'!$C:$R,8, FALSE)),"")</f>
        <v>3.3</v>
      </c>
      <c r="V5074" s="175">
        <f>IFERROR(IF(VLOOKUP($C5074,'MSCI Database'!$C:$R,9, FALSE)="","",VLOOKUP($C5074,'MSCI Database'!$C:$R,9, FALSE)),"")</f>
        <v>4.9000000000000004</v>
      </c>
      <c r="W5074" s="165">
        <f t="shared" ca="1" si="187"/>
        <v>0</v>
      </c>
      <c r="X5074" s="236">
        <f>IFERROR(IF(VLOOKUP($C5074,'MSCI Database'!$C:$R,10, FALSE)="","",VLOOKUP($C5074,'MSCI Database'!$C:$R,10, FALSE)),"")</f>
        <v>230000</v>
      </c>
      <c r="Y5074" s="133" t="str">
        <f>IFERROR(IF(VLOOKUP($C5074,'MSCI Database'!$C:$R,11, FALSE)="","",VLOOKUP($C5074,'MSCI Database'!$C:$R,11, FALSE)),"")</f>
        <v>2019</v>
      </c>
      <c r="Z5074" s="133" t="str">
        <f>IFERROR(IF(VLOOKUP($C5074,'MSCI Database'!$C:$R,12, FALSE)="","",VLOOKUP($C5074,'MSCI Database'!$C:$R,12, FALSE)),"")</f>
        <v>Reported</v>
      </c>
      <c r="AA5074" s="202" t="str">
        <f>IFERROR(IF(VLOOKUP($C5074,'MSCI Database'!$C:$R,13, FALSE)="","",VLOOKUP($C5074,'MSCI Database'!$C:$R,13, FALSE)),"")</f>
        <v>Robust labor management efforts amidst COVID-19 headwinds</v>
      </c>
    </row>
    <row r="5075" spans="1:27" s="130" customFormat="1" ht="15" hidden="1" customHeight="1" outlineLevel="1">
      <c r="A5075" s="130" t="s">
        <v>5664</v>
      </c>
      <c r="B5075" s="130" t="s">
        <v>5665</v>
      </c>
      <c r="C5075" s="130" t="s">
        <v>5666</v>
      </c>
      <c r="D5075" s="130" t="s">
        <v>18733</v>
      </c>
      <c r="E5075" s="130" t="s">
        <v>18684</v>
      </c>
      <c r="F5075" s="215">
        <v>2.9866098214660838E-3</v>
      </c>
      <c r="G5075" s="132" t="str">
        <f ca="1">IFERROR(_xll.BQL($A5075, "cur_mkt_cap(currency=EUR)")/1000000, " ")</f>
        <v xml:space="preserve"> </v>
      </c>
      <c r="M5075" s="308"/>
      <c r="N5075" s="215">
        <f t="shared" si="186"/>
        <v>3.171314669567381E-5</v>
      </c>
      <c r="O5075" s="172" t="str">
        <f>IFERROR(IF(VLOOKUP($C5075,'MSCI Database'!$C:$R,2, FALSE)="","",VLOOKUP($C5075,'MSCI Database'!$C:$R,2, FALSE)),"")</f>
        <v>Commodity Chemicals</v>
      </c>
      <c r="P5075" s="186" t="str">
        <f>IFERROR(IF(VLOOKUP($C5075,'MSCI Database'!$C:$R,3, FALSE)="","",VLOOKUP($C5075,'MSCI Database'!$C:$R,3, FALSE)),"")</f>
        <v>CCC</v>
      </c>
      <c r="Q5075" s="164" t="str">
        <f>IFERROR(IF(VLOOKUP($C5075,'MSCI Database'!$C:$R,4, FALSE)="","",VLOOKUP($C5075,'MSCI Database'!$C:$R,4, FALSE)),"")</f>
        <v>0</v>
      </c>
      <c r="R5075" s="164">
        <f>IFERROR(IF(VLOOKUP($C5075,'MSCI Database'!$C:$R,5, FALSE)="","",VLOOKUP($C5075,'MSCI Database'!$C:$R,5, FALSE)),"")</f>
        <v>0</v>
      </c>
      <c r="S5075" s="164">
        <f>IFERROR(IF(VLOOKUP($C5075,'MSCI Database'!$C:$R,6, FALSE)="","",VLOOKUP($C5075,'MSCI Database'!$C:$R,6, FALSE)),"")</f>
        <v>2.2999999999999998</v>
      </c>
      <c r="T5075" s="211">
        <f>IFERROR(IF(VLOOKUP($C5075,'MSCI Database'!$C:$R,7, FALSE)="","",VLOOKUP($C5075,'MSCI Database'!$C:$R,7, FALSE)),"")</f>
        <v>2.9</v>
      </c>
      <c r="U5075" s="164">
        <f>IFERROR(IF(VLOOKUP($C5075,'MSCI Database'!$C:$R,8, FALSE)="","",VLOOKUP($C5075,'MSCI Database'!$C:$R,8, FALSE)),"")</f>
        <v>0.2</v>
      </c>
      <c r="V5075" s="175">
        <f>IFERROR(IF(VLOOKUP($C5075,'MSCI Database'!$C:$R,9, FALSE)="","",VLOOKUP($C5075,'MSCI Database'!$C:$R,9, FALSE)),"")</f>
        <v>1.7</v>
      </c>
      <c r="W5075" s="165">
        <f t="shared" ca="1" si="187"/>
        <v>0</v>
      </c>
      <c r="X5075" s="236">
        <f>IFERROR(IF(VLOOKUP($C5075,'MSCI Database'!$C:$R,10, FALSE)="","",VLOOKUP($C5075,'MSCI Database'!$C:$R,10, FALSE)),"")</f>
        <v>1193024</v>
      </c>
      <c r="Y5075" s="133" t="str">
        <f>IFERROR(IF(VLOOKUP($C5075,'MSCI Database'!$C:$R,11, FALSE)="","",VLOOKUP($C5075,'MSCI Database'!$C:$R,11, FALSE)),"")</f>
        <v>2019</v>
      </c>
      <c r="Z5075" s="133" t="str">
        <f>IFERROR(IF(VLOOKUP($C5075,'MSCI Database'!$C:$R,12, FALSE)="","",VLOOKUP($C5075,'MSCI Database'!$C:$R,12, FALSE)),"")</f>
        <v>E.Segmt-Moderately Low</v>
      </c>
      <c r="AA5075" s="202" t="str">
        <f>IFERROR(IF(VLOOKUP($C5075,'MSCI Database'!$C:$R,13, FALSE)="","",VLOOKUP($C5075,'MSCI Database'!$C:$R,13, FALSE)),"")</f>
        <v>Subpar governance practices and environmental strategy</v>
      </c>
    </row>
    <row r="5076" spans="1:27" s="130" customFormat="1" ht="15" hidden="1" customHeight="1" outlineLevel="1">
      <c r="A5076" s="130" t="s">
        <v>7921</v>
      </c>
      <c r="B5076" s="130" t="s">
        <v>7922</v>
      </c>
      <c r="C5076" s="130" t="s">
        <v>7923</v>
      </c>
      <c r="D5076" s="130" t="s">
        <v>12128</v>
      </c>
      <c r="E5076" s="130" t="s">
        <v>18673</v>
      </c>
      <c r="F5076" s="215">
        <v>1.125789069094602E-2</v>
      </c>
      <c r="G5076" s="132" t="str">
        <f ca="1">IFERROR(_xll.BQL($A5076, "cur_mkt_cap(currency=EUR)")/1000000, " ")</f>
        <v xml:space="preserve"> </v>
      </c>
      <c r="M5076" s="308"/>
      <c r="N5076" s="215">
        <f t="shared" ca="1" si="186"/>
        <v>1.1954127264959379E-4</v>
      </c>
      <c r="O5076" s="172" t="str">
        <f>IFERROR(IF(VLOOKUP($C5076,'MSCI Database'!$C:$R,2, FALSE)="","",VLOOKUP($C5076,'MSCI Database'!$C:$R,2, FALSE)),"")</f>
        <v>Commercial Services &amp; Supplies</v>
      </c>
      <c r="P5076" s="186" t="str">
        <f>IFERROR(IF(VLOOKUP($C5076,'MSCI Database'!$C:$R,3, FALSE)="","",VLOOKUP($C5076,'MSCI Database'!$C:$R,3, FALSE)),"")</f>
        <v>BB</v>
      </c>
      <c r="Q5076" s="164" t="str">
        <f>IFERROR(IF(VLOOKUP($C5076,'MSCI Database'!$C:$R,4, FALSE)="","",VLOOKUP($C5076,'MSCI Database'!$C:$R,4, FALSE)),"")</f>
        <v>1</v>
      </c>
      <c r="R5076" s="164">
        <f>IFERROR(IF(VLOOKUP($C5076,'MSCI Database'!$C:$R,5, FALSE)="","",VLOOKUP($C5076,'MSCI Database'!$C:$R,5, FALSE)),"")</f>
        <v>3.3</v>
      </c>
      <c r="S5076" s="164">
        <f>IFERROR(IF(VLOOKUP($C5076,'MSCI Database'!$C:$R,6, FALSE)="","",VLOOKUP($C5076,'MSCI Database'!$C:$R,6, FALSE)),"")</f>
        <v>4.7</v>
      </c>
      <c r="T5076" s="211">
        <f>IFERROR(IF(VLOOKUP($C5076,'MSCI Database'!$C:$R,7, FALSE)="","",VLOOKUP($C5076,'MSCI Database'!$C:$R,7, FALSE)),"")</f>
        <v>7.1</v>
      </c>
      <c r="U5076" s="164">
        <f>IFERROR(IF(VLOOKUP($C5076,'MSCI Database'!$C:$R,8, FALSE)="","",VLOOKUP($C5076,'MSCI Database'!$C:$R,8, FALSE)),"")</f>
        <v>3.1</v>
      </c>
      <c r="V5076" s="175">
        <f>IFERROR(IF(VLOOKUP($C5076,'MSCI Database'!$C:$R,9, FALSE)="","",VLOOKUP($C5076,'MSCI Database'!$C:$R,9, FALSE)),"")</f>
        <v>4.8</v>
      </c>
      <c r="W5076" s="165">
        <f t="shared" ca="1" si="187"/>
        <v>0</v>
      </c>
      <c r="X5076" s="236">
        <f>IFERROR(IF(VLOOKUP($C5076,'MSCI Database'!$C:$R,10, FALSE)="","",VLOOKUP($C5076,'MSCI Database'!$C:$R,10, FALSE)),"")</f>
        <v>63269</v>
      </c>
      <c r="Y5076" s="133" t="str">
        <f>IFERROR(IF(VLOOKUP($C5076,'MSCI Database'!$C:$R,11, FALSE)="","",VLOOKUP($C5076,'MSCI Database'!$C:$R,11, FALSE)),"")</f>
        <v>2019</v>
      </c>
      <c r="Z5076" s="133" t="str">
        <f>IFERROR(IF(VLOOKUP($C5076,'MSCI Database'!$C:$R,12, FALSE)="","",VLOOKUP($C5076,'MSCI Database'!$C:$R,12, FALSE)),"")</f>
        <v>E.Segmt-Moderately Low</v>
      </c>
      <c r="AA5076" s="202" t="str">
        <f>IFERROR(IF(VLOOKUP($C5076,'MSCI Database'!$C:$R,13, FALSE)="","",VLOOKUP($C5076,'MSCI Database'!$C:$R,13, FALSE)),"")</f>
        <v>Despite few improvements, corporate governance practices, notably board composition, trail peers</v>
      </c>
    </row>
    <row r="5077" spans="1:27" s="130" customFormat="1" ht="15" hidden="1" customHeight="1" outlineLevel="1">
      <c r="A5077" s="130" t="s">
        <v>373</v>
      </c>
      <c r="B5077" s="130" t="s">
        <v>374</v>
      </c>
      <c r="C5077" s="130" t="s">
        <v>375</v>
      </c>
      <c r="D5077" s="130" t="s">
        <v>18679</v>
      </c>
      <c r="E5077" s="130" t="s">
        <v>18689</v>
      </c>
      <c r="F5077" s="215">
        <v>7.1762422886033463E-3</v>
      </c>
      <c r="G5077" s="132" t="str">
        <f ca="1">IFERROR(_xll.BQL($A5077, "cur_mkt_cap(currency=EUR)")/1000000, " ")</f>
        <v xml:space="preserve"> </v>
      </c>
      <c r="M5077" s="308"/>
      <c r="N5077" s="215">
        <f t="shared" si="186"/>
        <v>7.6200521000918537E-5</v>
      </c>
      <c r="O5077" s="172" t="str">
        <f>IFERROR(IF(VLOOKUP($C5077,'MSCI Database'!$C:$R,2, FALSE)="","",VLOOKUP($C5077,'MSCI Database'!$C:$R,2, FALSE)),"")</f>
        <v>Software &amp; Services</v>
      </c>
      <c r="P5077" s="186" t="str">
        <f>IFERROR(IF(VLOOKUP($C5077,'MSCI Database'!$C:$R,3, FALSE)="","",VLOOKUP($C5077,'MSCI Database'!$C:$R,3, FALSE)),"")</f>
        <v>AA</v>
      </c>
      <c r="Q5077" s="164" t="str">
        <f>IFERROR(IF(VLOOKUP($C5077,'MSCI Database'!$C:$R,4, FALSE)="","",VLOOKUP($C5077,'MSCI Database'!$C:$R,4, FALSE)),"")</f>
        <v>1</v>
      </c>
      <c r="R5077" s="164">
        <f>IFERROR(IF(VLOOKUP($C5077,'MSCI Database'!$C:$R,5, FALSE)="","",VLOOKUP($C5077,'MSCI Database'!$C:$R,5, FALSE)),"")</f>
        <v>7.9</v>
      </c>
      <c r="S5077" s="164">
        <f>IFERROR(IF(VLOOKUP($C5077,'MSCI Database'!$C:$R,6, FALSE)="","",VLOOKUP($C5077,'MSCI Database'!$C:$R,6, FALSE)),"")</f>
        <v>10</v>
      </c>
      <c r="T5077" s="211">
        <f>IFERROR(IF(VLOOKUP($C5077,'MSCI Database'!$C:$R,7, FALSE)="","",VLOOKUP($C5077,'MSCI Database'!$C:$R,7, FALSE)),"")</f>
        <v>5.3</v>
      </c>
      <c r="U5077" s="164">
        <f>IFERROR(IF(VLOOKUP($C5077,'MSCI Database'!$C:$R,8, FALSE)="","",VLOOKUP($C5077,'MSCI Database'!$C:$R,8, FALSE)),"")</f>
        <v>5.5</v>
      </c>
      <c r="V5077" s="175">
        <f>IFERROR(IF(VLOOKUP($C5077,'MSCI Database'!$C:$R,9, FALSE)="","",VLOOKUP($C5077,'MSCI Database'!$C:$R,9, FALSE)),"")</f>
        <v>5.6</v>
      </c>
      <c r="W5077" s="165">
        <f t="shared" ca="1" si="187"/>
        <v>0</v>
      </c>
      <c r="X5077" s="236">
        <f>IFERROR(IF(VLOOKUP($C5077,'MSCI Database'!$C:$R,10, FALSE)="","",VLOOKUP($C5077,'MSCI Database'!$C:$R,10, FALSE)),"")</f>
        <v>19579</v>
      </c>
      <c r="Y5077" s="133" t="str">
        <f>IFERROR(IF(VLOOKUP($C5077,'MSCI Database'!$C:$R,11, FALSE)="","",VLOOKUP($C5077,'MSCI Database'!$C:$R,11, FALSE)),"")</f>
        <v>2019</v>
      </c>
      <c r="Z5077" s="133" t="str">
        <f>IFERROR(IF(VLOOKUP($C5077,'MSCI Database'!$C:$R,12, FALSE)="","",VLOOKUP($C5077,'MSCI Database'!$C:$R,12, FALSE)),"")</f>
        <v>E.Segmt-Moderate</v>
      </c>
      <c r="AA5077" s="202" t="str">
        <f>IFERROR(IF(VLOOKUP($C5077,'MSCI Database'!$C:$R,13, FALSE)="","",VLOOKUP($C5077,'MSCI Database'!$C:$R,13, FALSE)),"")</f>
        <v>Leads peers in business ethics and data security management practices</v>
      </c>
    </row>
    <row r="5078" spans="1:27" s="130" customFormat="1" ht="15" hidden="1" customHeight="1" outlineLevel="1">
      <c r="A5078" s="130" t="s">
        <v>7909</v>
      </c>
      <c r="B5078" s="130" t="s">
        <v>7910</v>
      </c>
      <c r="C5078" s="130" t="s">
        <v>7911</v>
      </c>
      <c r="D5078" s="130" t="s">
        <v>12128</v>
      </c>
      <c r="E5078" s="130" t="s">
        <v>18673</v>
      </c>
      <c r="F5078" s="215">
        <v>1.1218399457906579E-2</v>
      </c>
      <c r="G5078" s="132" t="str">
        <f ca="1">IFERROR(_xll.BQL($A5078, "cur_mkt_cap(currency=EUR)")/1000000, " ")</f>
        <v xml:space="preserve"> </v>
      </c>
      <c r="M5078" s="308"/>
      <c r="N5078" s="215">
        <f t="shared" si="186"/>
        <v>1.1912193723538221E-4</v>
      </c>
      <c r="O5078" s="172" t="str">
        <f>IFERROR(IF(VLOOKUP($C5078,'MSCI Database'!$C:$R,2, FALSE)="","",VLOOKUP($C5078,'MSCI Database'!$C:$R,2, FALSE)),"")</f>
        <v>Professional Services</v>
      </c>
      <c r="P5078" s="186" t="str">
        <f>IFERROR(IF(VLOOKUP($C5078,'MSCI Database'!$C:$R,3, FALSE)="","",VLOOKUP($C5078,'MSCI Database'!$C:$R,3, FALSE)),"")</f>
        <v>AA</v>
      </c>
      <c r="Q5078" s="164" t="str">
        <f>IFERROR(IF(VLOOKUP($C5078,'MSCI Database'!$C:$R,4, FALSE)="","",VLOOKUP($C5078,'MSCI Database'!$C:$R,4, FALSE)),"")</f>
        <v>0</v>
      </c>
      <c r="R5078" s="164">
        <f>IFERROR(IF(VLOOKUP($C5078,'MSCI Database'!$C:$R,5, FALSE)="","",VLOOKUP($C5078,'MSCI Database'!$C:$R,5, FALSE)),"")</f>
        <v>8.5</v>
      </c>
      <c r="S5078" s="164">
        <f>IFERROR(IF(VLOOKUP($C5078,'MSCI Database'!$C:$R,6, FALSE)="","",VLOOKUP($C5078,'MSCI Database'!$C:$R,6, FALSE)),"")</f>
        <v>9</v>
      </c>
      <c r="T5078" s="211">
        <f>IFERROR(IF(VLOOKUP($C5078,'MSCI Database'!$C:$R,7, FALSE)="","",VLOOKUP($C5078,'MSCI Database'!$C:$R,7, FALSE)),"")</f>
        <v>6.2</v>
      </c>
      <c r="U5078" s="164">
        <f>IFERROR(IF(VLOOKUP($C5078,'MSCI Database'!$C:$R,8, FALSE)="","",VLOOKUP($C5078,'MSCI Database'!$C:$R,8, FALSE)),"")</f>
        <v>6.3</v>
      </c>
      <c r="V5078" s="175">
        <f>IFERROR(IF(VLOOKUP($C5078,'MSCI Database'!$C:$R,9, FALSE)="","",VLOOKUP($C5078,'MSCI Database'!$C:$R,9, FALSE)),"")</f>
        <v>6.4</v>
      </c>
      <c r="W5078" s="165">
        <f t="shared" ca="1" si="187"/>
        <v>0</v>
      </c>
      <c r="X5078" s="236">
        <f>IFERROR(IF(VLOOKUP($C5078,'MSCI Database'!$C:$R,10, FALSE)="","",VLOOKUP($C5078,'MSCI Database'!$C:$R,10, FALSE)),"")</f>
        <v>18716</v>
      </c>
      <c r="Y5078" s="133" t="str">
        <f>IFERROR(IF(VLOOKUP($C5078,'MSCI Database'!$C:$R,11, FALSE)="","",VLOOKUP($C5078,'MSCI Database'!$C:$R,11, FALSE)),"")</f>
        <v>2019</v>
      </c>
      <c r="Z5078" s="133" t="str">
        <f>IFERROR(IF(VLOOKUP($C5078,'MSCI Database'!$C:$R,12, FALSE)="","",VLOOKUP($C5078,'MSCI Database'!$C:$R,12, FALSE)),"")</f>
        <v>Reported</v>
      </c>
      <c r="AA5078" s="202" t="str">
        <f>IFERROR(IF(VLOOKUP($C5078,'MSCI Database'!$C:$R,13, FALSE)="","",VLOOKUP($C5078,'MSCI Database'!$C:$R,13, FALSE)),"")</f>
        <v>Robust information security framework and strong corporate governance underpin the rating</v>
      </c>
    </row>
    <row r="5079" spans="1:27" s="130" customFormat="1" ht="15" hidden="1" customHeight="1" outlineLevel="1">
      <c r="A5079" s="130" t="s">
        <v>1851</v>
      </c>
      <c r="B5079" s="130" t="s">
        <v>1852</v>
      </c>
      <c r="C5079" s="130" t="s">
        <v>1853</v>
      </c>
      <c r="D5079" s="130" t="s">
        <v>12129</v>
      </c>
      <c r="E5079" s="130" t="s">
        <v>18673</v>
      </c>
      <c r="F5079" s="215">
        <v>1.31383301467291E-2</v>
      </c>
      <c r="G5079" s="132" t="str">
        <f ca="1">IFERROR(_xll.BQL($A5079, "cur_mkt_cap(currency=EUR)")/1000000, " ")</f>
        <v xml:space="preserve"> </v>
      </c>
      <c r="M5079" s="308"/>
      <c r="N5079" s="215">
        <f t="shared" si="186"/>
        <v>1.3950861216778637E-4</v>
      </c>
      <c r="O5079" s="172" t="str">
        <f>IFERROR(IF(VLOOKUP($C5079,'MSCI Database'!$C:$R,2, FALSE)="","",VLOOKUP($C5079,'MSCI Database'!$C:$R,2, FALSE)),"")</f>
        <v>Industrial Machinery</v>
      </c>
      <c r="P5079" s="186" t="str">
        <f>IFERROR(IF(VLOOKUP($C5079,'MSCI Database'!$C:$R,3, FALSE)="","",VLOOKUP($C5079,'MSCI Database'!$C:$R,3, FALSE)),"")</f>
        <v>A</v>
      </c>
      <c r="Q5079" s="164" t="str">
        <f>IFERROR(IF(VLOOKUP($C5079,'MSCI Database'!$C:$R,4, FALSE)="","",VLOOKUP($C5079,'MSCI Database'!$C:$R,4, FALSE)),"")</f>
        <v>0</v>
      </c>
      <c r="R5079" s="164">
        <f>IFERROR(IF(VLOOKUP($C5079,'MSCI Database'!$C:$R,5, FALSE)="","",VLOOKUP($C5079,'MSCI Database'!$C:$R,5, FALSE)),"")</f>
        <v>6.9</v>
      </c>
      <c r="S5079" s="164">
        <f>IFERROR(IF(VLOOKUP($C5079,'MSCI Database'!$C:$R,6, FALSE)="","",VLOOKUP($C5079,'MSCI Database'!$C:$R,6, FALSE)),"")</f>
        <v>5.2</v>
      </c>
      <c r="T5079" s="211">
        <f>IFERROR(IF(VLOOKUP($C5079,'MSCI Database'!$C:$R,7, FALSE)="","",VLOOKUP($C5079,'MSCI Database'!$C:$R,7, FALSE)),"")</f>
        <v>3.4</v>
      </c>
      <c r="U5079" s="164">
        <f>IFERROR(IF(VLOOKUP($C5079,'MSCI Database'!$C:$R,8, FALSE)="","",VLOOKUP($C5079,'MSCI Database'!$C:$R,8, FALSE)),"")</f>
        <v>6.3</v>
      </c>
      <c r="V5079" s="175">
        <f>IFERROR(IF(VLOOKUP($C5079,'MSCI Database'!$C:$R,9, FALSE)="","",VLOOKUP($C5079,'MSCI Database'!$C:$R,9, FALSE)),"")</f>
        <v>5.3</v>
      </c>
      <c r="W5079" s="165">
        <f t="shared" ca="1" si="187"/>
        <v>0</v>
      </c>
      <c r="X5079" s="236">
        <f>IFERROR(IF(VLOOKUP($C5079,'MSCI Database'!$C:$R,10, FALSE)="","",VLOOKUP($C5079,'MSCI Database'!$C:$R,10, FALSE)),"")</f>
        <v>73479</v>
      </c>
      <c r="Y5079" s="133" t="str">
        <f>IFERROR(IF(VLOOKUP($C5079,'MSCI Database'!$C:$R,11, FALSE)="","",VLOOKUP($C5079,'MSCI Database'!$C:$R,11, FALSE)),"")</f>
        <v>2019</v>
      </c>
      <c r="Z5079" s="133" t="str">
        <f>IFERROR(IF(VLOOKUP($C5079,'MSCI Database'!$C:$R,12, FALSE)="","",VLOOKUP($C5079,'MSCI Database'!$C:$R,12, FALSE)),"")</f>
        <v>Reported</v>
      </c>
      <c r="AA5079" s="202" t="str">
        <f>IFERROR(IF(VLOOKUP($C5079,'MSCI Database'!$C:$R,13, FALSE)="","",VLOOKUP($C5079,'MSCI Database'!$C:$R,13, FALSE)),"")</f>
        <v>COVID-19 pandemic may drive increasing demand for group's engineering solutions for vaccine, plasma</v>
      </c>
    </row>
    <row r="5080" spans="1:27" s="130" customFormat="1" ht="15" hidden="1" customHeight="1" outlineLevel="1">
      <c r="A5080" s="130" t="s">
        <v>5762</v>
      </c>
      <c r="B5080" s="130" t="s">
        <v>5763</v>
      </c>
      <c r="C5080" s="130" t="s">
        <v>5764</v>
      </c>
      <c r="D5080" s="130" t="s">
        <v>18677</v>
      </c>
      <c r="E5080" s="130" t="s">
        <v>18707</v>
      </c>
      <c r="F5080" s="215">
        <v>1.17958681552289E-2</v>
      </c>
      <c r="G5080" s="132" t="str">
        <f ca="1">IFERROR(_xll.BQL($A5080, "cur_mkt_cap(currency=EUR)")/1000000, " ")</f>
        <v xml:space="preserve"> </v>
      </c>
      <c r="M5080" s="308"/>
      <c r="N5080" s="215">
        <f t="shared" ca="1" si="186"/>
        <v>1.252537557872119E-4</v>
      </c>
      <c r="O5080" s="172" t="str">
        <f>IFERROR(IF(VLOOKUP($C5080,'MSCI Database'!$C:$R,2, FALSE)="","",VLOOKUP($C5080,'MSCI Database'!$C:$R,2, FALSE)),"")</f>
        <v>Oil &amp; Gas Exploration &amp; Production</v>
      </c>
      <c r="P5080" s="186" t="str">
        <f>IFERROR(IF(VLOOKUP($C5080,'MSCI Database'!$C:$R,3, FALSE)="","",VLOOKUP($C5080,'MSCI Database'!$C:$R,3, FALSE)),"")</f>
        <v>AA</v>
      </c>
      <c r="Q5080" s="164" t="str">
        <f>IFERROR(IF(VLOOKUP($C5080,'MSCI Database'!$C:$R,4, FALSE)="","",VLOOKUP($C5080,'MSCI Database'!$C:$R,4, FALSE)),"")</f>
        <v>0</v>
      </c>
      <c r="R5080" s="164">
        <f>IFERROR(IF(VLOOKUP($C5080,'MSCI Database'!$C:$R,5, FALSE)="","",VLOOKUP($C5080,'MSCI Database'!$C:$R,5, FALSE)),"")</f>
        <v>8.3000000000000007</v>
      </c>
      <c r="S5080" s="164">
        <f>IFERROR(IF(VLOOKUP($C5080,'MSCI Database'!$C:$R,6, FALSE)="","",VLOOKUP($C5080,'MSCI Database'!$C:$R,6, FALSE)),"")</f>
        <v>4.7</v>
      </c>
      <c r="T5080" s="211">
        <f>IFERROR(IF(VLOOKUP($C5080,'MSCI Database'!$C:$R,7, FALSE)="","",VLOOKUP($C5080,'MSCI Database'!$C:$R,7, FALSE)),"")</f>
        <v>6.4</v>
      </c>
      <c r="U5080" s="164">
        <f>IFERROR(IF(VLOOKUP($C5080,'MSCI Database'!$C:$R,8, FALSE)="","",VLOOKUP($C5080,'MSCI Database'!$C:$R,8, FALSE)),"")</f>
        <v>5.5</v>
      </c>
      <c r="V5080" s="175">
        <f>IFERROR(IF(VLOOKUP($C5080,'MSCI Database'!$C:$R,9, FALSE)="","",VLOOKUP($C5080,'MSCI Database'!$C:$R,9, FALSE)),"")</f>
        <v>5.3</v>
      </c>
      <c r="W5080" s="165">
        <f t="shared" ca="1" si="187"/>
        <v>0</v>
      </c>
      <c r="X5080" s="236">
        <f>IFERROR(IF(VLOOKUP($C5080,'MSCI Database'!$C:$R,10, FALSE)="","",VLOOKUP($C5080,'MSCI Database'!$C:$R,10, FALSE)),"")</f>
        <v>301020</v>
      </c>
      <c r="Y5080" s="133" t="str">
        <f>IFERROR(IF(VLOOKUP($C5080,'MSCI Database'!$C:$R,11, FALSE)="","",VLOOKUP($C5080,'MSCI Database'!$C:$R,11, FALSE)),"")</f>
        <v>2019</v>
      </c>
      <c r="Z5080" s="133" t="str">
        <f>IFERROR(IF(VLOOKUP($C5080,'MSCI Database'!$C:$R,12, FALSE)="","",VLOOKUP($C5080,'MSCI Database'!$C:$R,12, FALSE)),"")</f>
        <v>Reported</v>
      </c>
      <c r="AA5080" s="202" t="str">
        <f>IFERROR(IF(VLOOKUP($C5080,'MSCI Database'!$C:$R,13, FALSE)="","",VLOOKUP($C5080,'MSCI Database'!$C:$R,13, FALSE)),"")</f>
        <v>Strong health, safety, and environmental management</v>
      </c>
    </row>
    <row r="5081" spans="1:27" s="130" customFormat="1" ht="15" hidden="1" customHeight="1" outlineLevel="1">
      <c r="A5081" s="130" t="s">
        <v>7159</v>
      </c>
      <c r="B5081" s="130" t="s">
        <v>7156</v>
      </c>
      <c r="C5081" s="130" t="s">
        <v>7160</v>
      </c>
      <c r="D5081" s="130" t="s">
        <v>12128</v>
      </c>
      <c r="E5081" s="130" t="s">
        <v>18673</v>
      </c>
      <c r="F5081" s="215">
        <v>1.11220304470841E-2</v>
      </c>
      <c r="G5081" s="132" t="str">
        <f ca="1">IFERROR(_xll.BQL($A5081, "cur_mkt_cap(currency=EUR)")/1000000, " ")</f>
        <v xml:space="preserve"> </v>
      </c>
      <c r="M5081" s="308"/>
      <c r="N5081" s="215">
        <f t="shared" ref="N5081:N5144" si="188">IF($A5081&lt;&gt;"",VLOOKUP($A5081,$A$3224:$V$5286,6,FALSE)/SUMIF($V$3224:$V$5286,"&lt;&gt;",$F$3224:$F$5286),0)</f>
        <v>1.1809864836947002E-4</v>
      </c>
      <c r="O5081" s="172" t="str">
        <f>IFERROR(IF(VLOOKUP($C5081,'MSCI Database'!$C:$R,2, FALSE)="","",VLOOKUP($C5081,'MSCI Database'!$C:$R,2, FALSE)),"")</f>
        <v>Aerospace &amp; Defense</v>
      </c>
      <c r="P5081" s="186" t="str">
        <f>IFERROR(IF(VLOOKUP($C5081,'MSCI Database'!$C:$R,3, FALSE)="","",VLOOKUP($C5081,'MSCI Database'!$C:$R,3, FALSE)),"")</f>
        <v>BB</v>
      </c>
      <c r="Q5081" s="164" t="str">
        <f>IFERROR(IF(VLOOKUP($C5081,'MSCI Database'!$C:$R,4, FALSE)="","",VLOOKUP($C5081,'MSCI Database'!$C:$R,4, FALSE)),"")</f>
        <v>0</v>
      </c>
      <c r="R5081" s="164">
        <f>IFERROR(IF(VLOOKUP($C5081,'MSCI Database'!$C:$R,5, FALSE)="","",VLOOKUP($C5081,'MSCI Database'!$C:$R,5, FALSE)),"")</f>
        <v>3.8</v>
      </c>
      <c r="S5081" s="164">
        <f>IFERROR(IF(VLOOKUP($C5081,'MSCI Database'!$C:$R,6, FALSE)="","",VLOOKUP($C5081,'MSCI Database'!$C:$R,6, FALSE)),"")</f>
        <v>2.2000000000000002</v>
      </c>
      <c r="T5081" s="211">
        <f>IFERROR(IF(VLOOKUP($C5081,'MSCI Database'!$C:$R,7, FALSE)="","",VLOOKUP($C5081,'MSCI Database'!$C:$R,7, FALSE)),"")</f>
        <v>5</v>
      </c>
      <c r="U5081" s="164">
        <f>IFERROR(IF(VLOOKUP($C5081,'MSCI Database'!$C:$R,8, FALSE)="","",VLOOKUP($C5081,'MSCI Database'!$C:$R,8, FALSE)),"")</f>
        <v>3.9</v>
      </c>
      <c r="V5081" s="175">
        <f>IFERROR(IF(VLOOKUP($C5081,'MSCI Database'!$C:$R,9, FALSE)="","",VLOOKUP($C5081,'MSCI Database'!$C:$R,9, FALSE)),"")</f>
        <v>4.0999999999999996</v>
      </c>
      <c r="W5081" s="165">
        <f t="shared" ref="W5081:W5144" ca="1" si="189">IFERROR(IF(X5081&lt;&gt;"",VLOOKUP($A5081,$A$3224:$X$5286,6,FALSE)/100,0)*$G$3222/$G5081, 0)</f>
        <v>0</v>
      </c>
      <c r="X5081" s="236">
        <f>IFERROR(IF(VLOOKUP($C5081,'MSCI Database'!$C:$R,10, FALSE)="","",VLOOKUP($C5081,'MSCI Database'!$C:$R,10, FALSE)),"")</f>
        <v>57095</v>
      </c>
      <c r="Y5081" s="133" t="str">
        <f>IFERROR(IF(VLOOKUP($C5081,'MSCI Database'!$C:$R,11, FALSE)="","",VLOOKUP($C5081,'MSCI Database'!$C:$R,11, FALSE)),"")</f>
        <v>2019</v>
      </c>
      <c r="Z5081" s="133" t="str">
        <f>IFERROR(IF(VLOOKUP($C5081,'MSCI Database'!$C:$R,12, FALSE)="","",VLOOKUP($C5081,'MSCI Database'!$C:$R,12, FALSE)),"")</f>
        <v>E.Segmt-Moderately High</v>
      </c>
      <c r="AA5081" s="202" t="str">
        <f>IFERROR(IF(VLOOKUP($C5081,'MSCI Database'!$C:$R,13, FALSE)="","",VLOOKUP($C5081,'MSCI Database'!$C:$R,13, FALSE)),"")</f>
        <v>Relatively weak board composition, limited cleantech prospects</v>
      </c>
    </row>
    <row r="5082" spans="1:27" s="130" customFormat="1" ht="15" hidden="1" customHeight="1" outlineLevel="1">
      <c r="A5082" s="130" t="s">
        <v>5039</v>
      </c>
      <c r="B5082" s="130" t="s">
        <v>5040</v>
      </c>
      <c r="C5082" s="130" t="s">
        <v>5041</v>
      </c>
      <c r="D5082" s="130" t="s">
        <v>18705</v>
      </c>
      <c r="E5082" s="130" t="s">
        <v>18704</v>
      </c>
      <c r="F5082" s="215">
        <v>1.2765097624039261E-2</v>
      </c>
      <c r="G5082" s="132" t="str">
        <f ca="1">IFERROR(_xll.BQL($A5082, "cur_mkt_cap(currency=EUR)")/1000000, " ")</f>
        <v xml:space="preserve"> </v>
      </c>
      <c r="M5082" s="308"/>
      <c r="N5082" s="215">
        <f t="shared" si="188"/>
        <v>1.3554546383197564E-4</v>
      </c>
      <c r="O5082" s="172" t="str">
        <f>IFERROR(IF(VLOOKUP($C5082,'MSCI Database'!$C:$R,2, FALSE)="","",VLOOKUP($C5082,'MSCI Database'!$C:$R,2, FALSE)),"")</f>
        <v>Real Estate Management &amp; Services</v>
      </c>
      <c r="P5082" s="186" t="str">
        <f>IFERROR(IF(VLOOKUP($C5082,'MSCI Database'!$C:$R,3, FALSE)="","",VLOOKUP($C5082,'MSCI Database'!$C:$R,3, FALSE)),"")</f>
        <v>BB</v>
      </c>
      <c r="Q5082" s="164" t="str">
        <f>IFERROR(IF(VLOOKUP($C5082,'MSCI Database'!$C:$R,4, FALSE)="","",VLOOKUP($C5082,'MSCI Database'!$C:$R,4, FALSE)),"")</f>
        <v>0</v>
      </c>
      <c r="R5082" s="164">
        <f>IFERROR(IF(VLOOKUP($C5082,'MSCI Database'!$C:$R,5, FALSE)="","",VLOOKUP($C5082,'MSCI Database'!$C:$R,5, FALSE)),"")</f>
        <v>4.2</v>
      </c>
      <c r="S5082" s="164">
        <f>IFERROR(IF(VLOOKUP($C5082,'MSCI Database'!$C:$R,6, FALSE)="","",VLOOKUP($C5082,'MSCI Database'!$C:$R,6, FALSE)),"")</f>
        <v>5.0999999999999996</v>
      </c>
      <c r="T5082" s="211">
        <f>IFERROR(IF(VLOOKUP($C5082,'MSCI Database'!$C:$R,7, FALSE)="","",VLOOKUP($C5082,'MSCI Database'!$C:$R,7, FALSE)),"")</f>
        <v>4.4000000000000004</v>
      </c>
      <c r="U5082" s="164">
        <f>IFERROR(IF(VLOOKUP($C5082,'MSCI Database'!$C:$R,8, FALSE)="","",VLOOKUP($C5082,'MSCI Database'!$C:$R,8, FALSE)),"")</f>
        <v>5.5</v>
      </c>
      <c r="V5082" s="175">
        <f>IFERROR(IF(VLOOKUP($C5082,'MSCI Database'!$C:$R,9, FALSE)="","",VLOOKUP($C5082,'MSCI Database'!$C:$R,9, FALSE)),"")</f>
        <v>5.0999999999999996</v>
      </c>
      <c r="W5082" s="165">
        <f t="shared" ca="1" si="189"/>
        <v>0</v>
      </c>
      <c r="X5082" s="236">
        <f>IFERROR(IF(VLOOKUP($C5082,'MSCI Database'!$C:$R,10, FALSE)="","",VLOOKUP($C5082,'MSCI Database'!$C:$R,10, FALSE)),"")</f>
        <v>30315</v>
      </c>
      <c r="Y5082" s="133" t="str">
        <f>IFERROR(IF(VLOOKUP($C5082,'MSCI Database'!$C:$R,11, FALSE)="","",VLOOKUP($C5082,'MSCI Database'!$C:$R,11, FALSE)),"")</f>
        <v>2019</v>
      </c>
      <c r="Z5082" s="133" t="str">
        <f>IFERROR(IF(VLOOKUP($C5082,'MSCI Database'!$C:$R,12, FALSE)="","",VLOOKUP($C5082,'MSCI Database'!$C:$R,12, FALSE)),"")</f>
        <v>Reported</v>
      </c>
      <c r="AA5082" s="202" t="str">
        <f>IFERROR(IF(VLOOKUP($C5082,'MSCI Database'!$C:$R,13, FALSE)="","",VLOOKUP($C5082,'MSCI Database'!$C:$R,13, FALSE)),"")</f>
        <v>Defined energy management strategy, but lacks similar focus on green building certifications</v>
      </c>
    </row>
    <row r="5083" spans="1:27" s="130" customFormat="1" ht="15" hidden="1" customHeight="1" outlineLevel="1">
      <c r="A5083" s="130" t="s">
        <v>2155</v>
      </c>
      <c r="B5083" s="130" t="s">
        <v>2156</v>
      </c>
      <c r="C5083" s="130" t="s">
        <v>2157</v>
      </c>
      <c r="D5083" s="130" t="s">
        <v>12131</v>
      </c>
      <c r="E5083" s="130" t="s">
        <v>18689</v>
      </c>
      <c r="F5083" s="215">
        <v>1.312415868865149E-2</v>
      </c>
      <c r="G5083" s="132" t="str">
        <f ca="1">IFERROR(_xll.BQL($A5083, "cur_mkt_cap(currency=EUR)")/1000000, " ")</f>
        <v xml:space="preserve"> </v>
      </c>
      <c r="M5083" s="308"/>
      <c r="N5083" s="215">
        <f t="shared" si="188"/>
        <v>1.3935813334538493E-4</v>
      </c>
      <c r="O5083" s="172" t="str">
        <f>IFERROR(IF(VLOOKUP($C5083,'MSCI Database'!$C:$R,2, FALSE)="","",VLOOKUP($C5083,'MSCI Database'!$C:$R,2, FALSE)),"")</f>
        <v>Software &amp; Services</v>
      </c>
      <c r="P5083" s="186" t="str">
        <f>IFERROR(IF(VLOOKUP($C5083,'MSCI Database'!$C:$R,3, FALSE)="","",VLOOKUP($C5083,'MSCI Database'!$C:$R,3, FALSE)),"")</f>
        <v>AAA</v>
      </c>
      <c r="Q5083" s="164" t="str">
        <f>IFERROR(IF(VLOOKUP($C5083,'MSCI Database'!$C:$R,4, FALSE)="","",VLOOKUP($C5083,'MSCI Database'!$C:$R,4, FALSE)),"")</f>
        <v>0</v>
      </c>
      <c r="R5083" s="164">
        <f>IFERROR(IF(VLOOKUP($C5083,'MSCI Database'!$C:$R,5, FALSE)="","",VLOOKUP($C5083,'MSCI Database'!$C:$R,5, FALSE)),"")</f>
        <v>10</v>
      </c>
      <c r="S5083" s="164">
        <f>IFERROR(IF(VLOOKUP($C5083,'MSCI Database'!$C:$R,6, FALSE)="","",VLOOKUP($C5083,'MSCI Database'!$C:$R,6, FALSE)),"")</f>
        <v>6.2</v>
      </c>
      <c r="T5083" s="211">
        <f>IFERROR(IF(VLOOKUP($C5083,'MSCI Database'!$C:$R,7, FALSE)="","",VLOOKUP($C5083,'MSCI Database'!$C:$R,7, FALSE)),"")</f>
        <v>6.9</v>
      </c>
      <c r="U5083" s="164">
        <f>IFERROR(IF(VLOOKUP($C5083,'MSCI Database'!$C:$R,8, FALSE)="","",VLOOKUP($C5083,'MSCI Database'!$C:$R,8, FALSE)),"")</f>
        <v>7.3</v>
      </c>
      <c r="V5083" s="175">
        <f>IFERROR(IF(VLOOKUP($C5083,'MSCI Database'!$C:$R,9, FALSE)="","",VLOOKUP($C5083,'MSCI Database'!$C:$R,9, FALSE)),"")</f>
        <v>6.9</v>
      </c>
      <c r="W5083" s="165">
        <f t="shared" ca="1" si="189"/>
        <v>0</v>
      </c>
      <c r="X5083" s="236">
        <f>IFERROR(IF(VLOOKUP($C5083,'MSCI Database'!$C:$R,10, FALSE)="","",VLOOKUP($C5083,'MSCI Database'!$C:$R,10, FALSE)),"")</f>
        <v>102750</v>
      </c>
      <c r="Y5083" s="133" t="str">
        <f>IFERROR(IF(VLOOKUP($C5083,'MSCI Database'!$C:$R,11, FALSE)="","",VLOOKUP($C5083,'MSCI Database'!$C:$R,11, FALSE)),"")</f>
        <v>2019</v>
      </c>
      <c r="Z5083" s="133" t="str">
        <f>IFERROR(IF(VLOOKUP($C5083,'MSCI Database'!$C:$R,12, FALSE)="","",VLOOKUP($C5083,'MSCI Database'!$C:$R,12, FALSE)),"")</f>
        <v>Reported</v>
      </c>
      <c r="AA5083" s="202" t="str">
        <f>IFERROR(IF(VLOOKUP($C5083,'MSCI Database'!$C:$R,13, FALSE)="","",VLOOKUP($C5083,'MSCI Database'!$C:$R,13, FALSE)),"")</f>
        <v>Increasing focus on developing clean technology</v>
      </c>
    </row>
    <row r="5084" spans="1:27" s="130" customFormat="1" ht="15" hidden="1" customHeight="1" outlineLevel="1">
      <c r="A5084" s="130" t="s">
        <v>3081</v>
      </c>
      <c r="B5084" s="130" t="s">
        <v>3082</v>
      </c>
      <c r="C5084" s="130" t="s">
        <v>3083</v>
      </c>
      <c r="D5084" s="130" t="s">
        <v>18706</v>
      </c>
      <c r="E5084" s="130" t="s">
        <v>18704</v>
      </c>
      <c r="F5084" s="215">
        <v>3.2879125739192E-3</v>
      </c>
      <c r="G5084" s="132" t="str">
        <f ca="1">IFERROR(_xll.BQL($A5084, "cur_mkt_cap(currency=EUR)")/1000000, " ")</f>
        <v xml:space="preserve"> </v>
      </c>
      <c r="M5084" s="308"/>
      <c r="N5084" s="215">
        <f t="shared" ca="1" si="188"/>
        <v>3.4912512853140415E-5</v>
      </c>
      <c r="O5084" s="172" t="str">
        <f>IFERROR(IF(VLOOKUP($C5084,'MSCI Database'!$C:$R,2, FALSE)="","",VLOOKUP($C5084,'MSCI Database'!$C:$R,2, FALSE)),"")</f>
        <v>Real Estate Management &amp; Services</v>
      </c>
      <c r="P5084" s="186" t="str">
        <f>IFERROR(IF(VLOOKUP($C5084,'MSCI Database'!$C:$R,3, FALSE)="","",VLOOKUP($C5084,'MSCI Database'!$C:$R,3, FALSE)),"")</f>
        <v>BB</v>
      </c>
      <c r="Q5084" s="164" t="str">
        <f>IFERROR(IF(VLOOKUP($C5084,'MSCI Database'!$C:$R,4, FALSE)="","",VLOOKUP($C5084,'MSCI Database'!$C:$R,4, FALSE)),"")</f>
        <v>-1</v>
      </c>
      <c r="R5084" s="164">
        <f>IFERROR(IF(VLOOKUP($C5084,'MSCI Database'!$C:$R,5, FALSE)="","",VLOOKUP($C5084,'MSCI Database'!$C:$R,5, FALSE)),"")</f>
        <v>3.9</v>
      </c>
      <c r="S5084" s="164">
        <f>IFERROR(IF(VLOOKUP($C5084,'MSCI Database'!$C:$R,6, FALSE)="","",VLOOKUP($C5084,'MSCI Database'!$C:$R,6, FALSE)),"")</f>
        <v>4.4000000000000004</v>
      </c>
      <c r="T5084" s="211">
        <f>IFERROR(IF(VLOOKUP($C5084,'MSCI Database'!$C:$R,7, FALSE)="","",VLOOKUP($C5084,'MSCI Database'!$C:$R,7, FALSE)),"")</f>
        <v>5.5</v>
      </c>
      <c r="U5084" s="164">
        <f>IFERROR(IF(VLOOKUP($C5084,'MSCI Database'!$C:$R,8, FALSE)="","",VLOOKUP($C5084,'MSCI Database'!$C:$R,8, FALSE)),"")</f>
        <v>4.5</v>
      </c>
      <c r="V5084" s="175">
        <f>IFERROR(IF(VLOOKUP($C5084,'MSCI Database'!$C:$R,9, FALSE)="","",VLOOKUP($C5084,'MSCI Database'!$C:$R,9, FALSE)),"")</f>
        <v>4.7</v>
      </c>
      <c r="W5084" s="165">
        <f t="shared" ca="1" si="189"/>
        <v>0</v>
      </c>
      <c r="X5084" s="236">
        <f>IFERROR(IF(VLOOKUP($C5084,'MSCI Database'!$C:$R,10, FALSE)="","",VLOOKUP($C5084,'MSCI Database'!$C:$R,10, FALSE)),"")</f>
        <v>77756</v>
      </c>
      <c r="Y5084" s="133" t="str">
        <f>IFERROR(IF(VLOOKUP($C5084,'MSCI Database'!$C:$R,11, FALSE)="","",VLOOKUP($C5084,'MSCI Database'!$C:$R,11, FALSE)),"")</f>
        <v>2019</v>
      </c>
      <c r="Z5084" s="133" t="str">
        <f>IFERROR(IF(VLOOKUP($C5084,'MSCI Database'!$C:$R,12, FALSE)="","",VLOOKUP($C5084,'MSCI Database'!$C:$R,12, FALSE)),"")</f>
        <v>E.Segmt-Moderate</v>
      </c>
      <c r="AA5084" s="202" t="str">
        <f>IFERROR(IF(VLOOKUP($C5084,'MSCI Database'!$C:$R,13, FALSE)="","",VLOOKUP($C5084,'MSCI Database'!$C:$R,13, FALSE)),"")</f>
        <v>Weakening corporate governance practices</v>
      </c>
    </row>
    <row r="5085" spans="1:27" s="130" customFormat="1" ht="15" hidden="1" customHeight="1" outlineLevel="1">
      <c r="A5085" s="130" t="s">
        <v>7690</v>
      </c>
      <c r="B5085" s="130" t="s">
        <v>7691</v>
      </c>
      <c r="C5085" s="130" t="s">
        <v>7692</v>
      </c>
      <c r="D5085" s="130" t="s">
        <v>12128</v>
      </c>
      <c r="E5085" s="130" t="s">
        <v>100</v>
      </c>
      <c r="F5085" s="215">
        <v>1.091452265474805E-2</v>
      </c>
      <c r="G5085" s="132" t="str">
        <f ca="1">IFERROR(_xll.BQL($A5085, "cur_mkt_cap(currency=EUR)")/1000000, " ")</f>
        <v xml:space="preserve"> </v>
      </c>
      <c r="M5085" s="308"/>
      <c r="N5085" s="215">
        <f t="shared" si="188"/>
        <v>1.1589523866675292E-4</v>
      </c>
      <c r="O5085" s="172" t="str">
        <f>IFERROR(IF(VLOOKUP($C5085,'MSCI Database'!$C:$R,2, FALSE)="","",VLOOKUP($C5085,'MSCI Database'!$C:$R,2, FALSE)),"")</f>
        <v>Utilities</v>
      </c>
      <c r="P5085" s="186" t="str">
        <f>IFERROR(IF(VLOOKUP($C5085,'MSCI Database'!$C:$R,3, FALSE)="","",VLOOKUP($C5085,'MSCI Database'!$C:$R,3, FALSE)),"")</f>
        <v>BBB</v>
      </c>
      <c r="Q5085" s="164" t="str">
        <f>IFERROR(IF(VLOOKUP($C5085,'MSCI Database'!$C:$R,4, FALSE)="","",VLOOKUP($C5085,'MSCI Database'!$C:$R,4, FALSE)),"")</f>
        <v>0</v>
      </c>
      <c r="R5085" s="164">
        <f>IFERROR(IF(VLOOKUP($C5085,'MSCI Database'!$C:$R,5, FALSE)="","",VLOOKUP($C5085,'MSCI Database'!$C:$R,5, FALSE)),"")</f>
        <v>5.6</v>
      </c>
      <c r="S5085" s="164">
        <f>IFERROR(IF(VLOOKUP($C5085,'MSCI Database'!$C:$R,6, FALSE)="","",VLOOKUP($C5085,'MSCI Database'!$C:$R,6, FALSE)),"")</f>
        <v>6.3</v>
      </c>
      <c r="T5085" s="211">
        <f>IFERROR(IF(VLOOKUP($C5085,'MSCI Database'!$C:$R,7, FALSE)="","",VLOOKUP($C5085,'MSCI Database'!$C:$R,7, FALSE)),"")</f>
        <v>2.6</v>
      </c>
      <c r="U5085" s="164">
        <f>IFERROR(IF(VLOOKUP($C5085,'MSCI Database'!$C:$R,8, FALSE)="","",VLOOKUP($C5085,'MSCI Database'!$C:$R,8, FALSE)),"")</f>
        <v>6.3</v>
      </c>
      <c r="V5085" s="175">
        <f>IFERROR(IF(VLOOKUP($C5085,'MSCI Database'!$C:$R,9, FALSE)="","",VLOOKUP($C5085,'MSCI Database'!$C:$R,9, FALSE)),"")</f>
        <v>5.8</v>
      </c>
      <c r="W5085" s="165">
        <f t="shared" ca="1" si="189"/>
        <v>0</v>
      </c>
      <c r="X5085" s="236">
        <f>IFERROR(IF(VLOOKUP($C5085,'MSCI Database'!$C:$R,10, FALSE)="","",VLOOKUP($C5085,'MSCI Database'!$C:$R,10, FALSE)),"")</f>
        <v>12742635</v>
      </c>
      <c r="Y5085" s="133" t="str">
        <f>IFERROR(IF(VLOOKUP($C5085,'MSCI Database'!$C:$R,11, FALSE)="","",VLOOKUP($C5085,'MSCI Database'!$C:$R,11, FALSE)),"")</f>
        <v>2019</v>
      </c>
      <c r="Z5085" s="133" t="str">
        <f>IFERROR(IF(VLOOKUP($C5085,'MSCI Database'!$C:$R,12, FALSE)="","",VLOOKUP($C5085,'MSCI Database'!$C:$R,12, FALSE)),"")</f>
        <v>Reported</v>
      </c>
      <c r="AA5085" s="202" t="str">
        <f>IFERROR(IF(VLOOKUP($C5085,'MSCI Database'!$C:$R,13, FALSE)="","",VLOOKUP($C5085,'MSCI Database'!$C:$R,13, FALSE)),"")</f>
        <v>Efforts towards decarbonization of generation portfolio</v>
      </c>
    </row>
    <row r="5086" spans="1:27" s="130" customFormat="1" ht="15" hidden="1" customHeight="1" outlineLevel="1">
      <c r="A5086" s="130" t="s">
        <v>7155</v>
      </c>
      <c r="B5086" s="130" t="s">
        <v>7156</v>
      </c>
      <c r="C5086" s="130" t="s">
        <v>7157</v>
      </c>
      <c r="D5086" s="130" t="s">
        <v>12128</v>
      </c>
      <c r="E5086" s="130" t="s">
        <v>18673</v>
      </c>
      <c r="F5086" s="215">
        <v>1.08723921714604E-2</v>
      </c>
      <c r="G5086" s="132" t="str">
        <f ca="1">IFERROR(_xll.BQL($A5086, "cur_mkt_cap(currency=EUR)")/1000000, " ")</f>
        <v xml:space="preserve"> </v>
      </c>
      <c r="M5086" s="308"/>
      <c r="N5086" s="215">
        <f t="shared" si="188"/>
        <v>1.1544787852373798E-4</v>
      </c>
      <c r="O5086" s="172" t="str">
        <f>IFERROR(IF(VLOOKUP($C5086,'MSCI Database'!$C:$R,2, FALSE)="","",VLOOKUP($C5086,'MSCI Database'!$C:$R,2, FALSE)),"")</f>
        <v>Aerospace &amp; Defense</v>
      </c>
      <c r="P5086" s="186" t="str">
        <f>IFERROR(IF(VLOOKUP($C5086,'MSCI Database'!$C:$R,3, FALSE)="","",VLOOKUP($C5086,'MSCI Database'!$C:$R,3, FALSE)),"")</f>
        <v>BB</v>
      </c>
      <c r="Q5086" s="164" t="str">
        <f>IFERROR(IF(VLOOKUP($C5086,'MSCI Database'!$C:$R,4, FALSE)="","",VLOOKUP($C5086,'MSCI Database'!$C:$R,4, FALSE)),"")</f>
        <v>0</v>
      </c>
      <c r="R5086" s="164">
        <f>IFERROR(IF(VLOOKUP($C5086,'MSCI Database'!$C:$R,5, FALSE)="","",VLOOKUP($C5086,'MSCI Database'!$C:$R,5, FALSE)),"")</f>
        <v>3.8</v>
      </c>
      <c r="S5086" s="164">
        <f>IFERROR(IF(VLOOKUP($C5086,'MSCI Database'!$C:$R,6, FALSE)="","",VLOOKUP($C5086,'MSCI Database'!$C:$R,6, FALSE)),"")</f>
        <v>2.2000000000000002</v>
      </c>
      <c r="T5086" s="211">
        <f>IFERROR(IF(VLOOKUP($C5086,'MSCI Database'!$C:$R,7, FALSE)="","",VLOOKUP($C5086,'MSCI Database'!$C:$R,7, FALSE)),"")</f>
        <v>5</v>
      </c>
      <c r="U5086" s="164">
        <f>IFERROR(IF(VLOOKUP($C5086,'MSCI Database'!$C:$R,8, FALSE)="","",VLOOKUP($C5086,'MSCI Database'!$C:$R,8, FALSE)),"")</f>
        <v>3.9</v>
      </c>
      <c r="V5086" s="175">
        <f>IFERROR(IF(VLOOKUP($C5086,'MSCI Database'!$C:$R,9, FALSE)="","",VLOOKUP($C5086,'MSCI Database'!$C:$R,9, FALSE)),"")</f>
        <v>4.0999999999999996</v>
      </c>
      <c r="W5086" s="165">
        <f t="shared" ca="1" si="189"/>
        <v>0</v>
      </c>
      <c r="X5086" s="236">
        <f>IFERROR(IF(VLOOKUP($C5086,'MSCI Database'!$C:$R,10, FALSE)="","",VLOOKUP($C5086,'MSCI Database'!$C:$R,10, FALSE)),"")</f>
        <v>57095</v>
      </c>
      <c r="Y5086" s="133" t="str">
        <f>IFERROR(IF(VLOOKUP($C5086,'MSCI Database'!$C:$R,11, FALSE)="","",VLOOKUP($C5086,'MSCI Database'!$C:$R,11, FALSE)),"")</f>
        <v>2019</v>
      </c>
      <c r="Z5086" s="133" t="str">
        <f>IFERROR(IF(VLOOKUP($C5086,'MSCI Database'!$C:$R,12, FALSE)="","",VLOOKUP($C5086,'MSCI Database'!$C:$R,12, FALSE)),"")</f>
        <v>E.Segmt-Moderately High</v>
      </c>
      <c r="AA5086" s="202" t="str">
        <f>IFERROR(IF(VLOOKUP($C5086,'MSCI Database'!$C:$R,13, FALSE)="","",VLOOKUP($C5086,'MSCI Database'!$C:$R,13, FALSE)),"")</f>
        <v>Relatively weak board composition, limited cleantech prospects</v>
      </c>
    </row>
    <row r="5087" spans="1:27" s="130" customFormat="1" ht="15" hidden="1" customHeight="1" outlineLevel="1">
      <c r="A5087" s="130" t="s">
        <v>4699</v>
      </c>
      <c r="B5087" s="130" t="s">
        <v>4700</v>
      </c>
      <c r="C5087" s="130" t="s">
        <v>4701</v>
      </c>
      <c r="D5087" s="130" t="s">
        <v>18678</v>
      </c>
      <c r="E5087" s="130" t="s">
        <v>12133</v>
      </c>
      <c r="F5087" s="215">
        <v>1.397010665768024E-3</v>
      </c>
      <c r="G5087" s="132" t="str">
        <f ca="1">IFERROR(_xll.BQL($A5087, "cur_mkt_cap(currency=EUR)")/1000000, " ")</f>
        <v xml:space="preserve"> </v>
      </c>
      <c r="M5087" s="308"/>
      <c r="N5087" s="215">
        <f t="shared" si="188"/>
        <v>1.4834078378934106E-5</v>
      </c>
      <c r="O5087" s="172" t="str">
        <f>IFERROR(IF(VLOOKUP($C5087,'MSCI Database'!$C:$R,2, FALSE)="","",VLOOKUP($C5087,'MSCI Database'!$C:$R,2, FALSE)),"")</f>
        <v>Health Care Equipment &amp; Supplies</v>
      </c>
      <c r="P5087" s="186" t="str">
        <f>IFERROR(IF(VLOOKUP($C5087,'MSCI Database'!$C:$R,3, FALSE)="","",VLOOKUP($C5087,'MSCI Database'!$C:$R,3, FALSE)),"")</f>
        <v>BBB</v>
      </c>
      <c r="Q5087" s="164" t="str">
        <f>IFERROR(IF(VLOOKUP($C5087,'MSCI Database'!$C:$R,4, FALSE)="","",VLOOKUP($C5087,'MSCI Database'!$C:$R,4, FALSE)),"")</f>
        <v>1</v>
      </c>
      <c r="R5087" s="164">
        <f>IFERROR(IF(VLOOKUP($C5087,'MSCI Database'!$C:$R,5, FALSE)="","",VLOOKUP($C5087,'MSCI Database'!$C:$R,5, FALSE)),"")</f>
        <v>5.3</v>
      </c>
      <c r="S5087" s="164">
        <f>IFERROR(IF(VLOOKUP($C5087,'MSCI Database'!$C:$R,6, FALSE)="","",VLOOKUP($C5087,'MSCI Database'!$C:$R,6, FALSE)),"")</f>
        <v>8.1</v>
      </c>
      <c r="T5087" s="211">
        <f>IFERROR(IF(VLOOKUP($C5087,'MSCI Database'!$C:$R,7, FALSE)="","",VLOOKUP($C5087,'MSCI Database'!$C:$R,7, FALSE)),"")</f>
        <v>7.4</v>
      </c>
      <c r="U5087" s="164">
        <f>IFERROR(IF(VLOOKUP($C5087,'MSCI Database'!$C:$R,8, FALSE)="","",VLOOKUP($C5087,'MSCI Database'!$C:$R,8, FALSE)),"")</f>
        <v>3.3</v>
      </c>
      <c r="V5087" s="175">
        <f>IFERROR(IF(VLOOKUP($C5087,'MSCI Database'!$C:$R,9, FALSE)="","",VLOOKUP($C5087,'MSCI Database'!$C:$R,9, FALSE)),"")</f>
        <v>5.8</v>
      </c>
      <c r="W5087" s="165">
        <f t="shared" ca="1" si="189"/>
        <v>0</v>
      </c>
      <c r="X5087" s="236">
        <f>IFERROR(IF(VLOOKUP($C5087,'MSCI Database'!$C:$R,10, FALSE)="","",VLOOKUP($C5087,'MSCI Database'!$C:$R,10, FALSE)),"")</f>
        <v>2980</v>
      </c>
      <c r="Y5087" s="133" t="str">
        <f>IFERROR(IF(VLOOKUP($C5087,'MSCI Database'!$C:$R,11, FALSE)="","",VLOOKUP($C5087,'MSCI Database'!$C:$R,11, FALSE)),"")</f>
        <v>2019</v>
      </c>
      <c r="Z5087" s="133" t="str">
        <f>IFERROR(IF(VLOOKUP($C5087,'MSCI Database'!$C:$R,12, FALSE)="","",VLOOKUP($C5087,'MSCI Database'!$C:$R,12, FALSE)),"")</f>
        <v>Reported</v>
      </c>
      <c r="AA5087" s="202" t="str">
        <f>IFERROR(IF(VLOOKUP($C5087,'MSCI Database'!$C:$R,13, FALSE)="","",VLOOKUP($C5087,'MSCI Database'!$C:$R,13, FALSE)),"")</f>
        <v>Ethical compliance efforts and employee engagement programs lag better-performing peers</v>
      </c>
    </row>
    <row r="5088" spans="1:27" s="130" customFormat="1" ht="15" hidden="1" customHeight="1" outlineLevel="1">
      <c r="A5088" s="130" t="s">
        <v>7984</v>
      </c>
      <c r="B5088" s="130" t="s">
        <v>7985</v>
      </c>
      <c r="C5088" s="130" t="s">
        <v>7986</v>
      </c>
      <c r="D5088" s="130" t="s">
        <v>12128</v>
      </c>
      <c r="E5088" s="130" t="s">
        <v>18690</v>
      </c>
      <c r="F5088" s="215">
        <v>1.0849019714277019E-2</v>
      </c>
      <c r="G5088" s="132" t="str">
        <f ca="1">IFERROR(_xll.BQL($A5088, "cur_mkt_cap(currency=EUR)")/1000000, " ")</f>
        <v xml:space="preserve"> </v>
      </c>
      <c r="M5088" s="308"/>
      <c r="N5088" s="215">
        <f t="shared" ca="1" si="188"/>
        <v>1.1519969941511539E-4</v>
      </c>
      <c r="O5088" s="172" t="str">
        <f>IFERROR(IF(VLOOKUP($C5088,'MSCI Database'!$C:$R,2, FALSE)="","",VLOOKUP($C5088,'MSCI Database'!$C:$R,2, FALSE)),"")</f>
        <v>Media &amp; Entertainment</v>
      </c>
      <c r="P5088" s="186" t="str">
        <f>IFERROR(IF(VLOOKUP($C5088,'MSCI Database'!$C:$R,3, FALSE)="","",VLOOKUP($C5088,'MSCI Database'!$C:$R,3, FALSE)),"")</f>
        <v>BBB</v>
      </c>
      <c r="Q5088" s="164" t="str">
        <f>IFERROR(IF(VLOOKUP($C5088,'MSCI Database'!$C:$R,4, FALSE)="","",VLOOKUP($C5088,'MSCI Database'!$C:$R,4, FALSE)),"")</f>
        <v>0</v>
      </c>
      <c r="R5088" s="164">
        <f>IFERROR(IF(VLOOKUP($C5088,'MSCI Database'!$C:$R,5, FALSE)="","",VLOOKUP($C5088,'MSCI Database'!$C:$R,5, FALSE)),"")</f>
        <v>4.8</v>
      </c>
      <c r="S5088" s="164">
        <f>IFERROR(IF(VLOOKUP($C5088,'MSCI Database'!$C:$R,6, FALSE)="","",VLOOKUP($C5088,'MSCI Database'!$C:$R,6, FALSE)),"")</f>
        <v>6</v>
      </c>
      <c r="T5088" s="211">
        <f>IFERROR(IF(VLOOKUP($C5088,'MSCI Database'!$C:$R,7, FALSE)="","",VLOOKUP($C5088,'MSCI Database'!$C:$R,7, FALSE)),"")</f>
        <v>5.8</v>
      </c>
      <c r="U5088" s="164">
        <f>IFERROR(IF(VLOOKUP($C5088,'MSCI Database'!$C:$R,8, FALSE)="","",VLOOKUP($C5088,'MSCI Database'!$C:$R,8, FALSE)),"")</f>
        <v>3.5</v>
      </c>
      <c r="V5088" s="175">
        <f>IFERROR(IF(VLOOKUP($C5088,'MSCI Database'!$C:$R,9, FALSE)="","",VLOOKUP($C5088,'MSCI Database'!$C:$R,9, FALSE)),"")</f>
        <v>4.5999999999999996</v>
      </c>
      <c r="W5088" s="165">
        <f t="shared" ca="1" si="189"/>
        <v>0</v>
      </c>
      <c r="X5088" s="236">
        <f>IFERROR(IF(VLOOKUP($C5088,'MSCI Database'!$C:$R,10, FALSE)="","",VLOOKUP($C5088,'MSCI Database'!$C:$R,10, FALSE)),"")</f>
        <v>66257</v>
      </c>
      <c r="Y5088" s="133" t="str">
        <f>IFERROR(IF(VLOOKUP($C5088,'MSCI Database'!$C:$R,11, FALSE)="","",VLOOKUP($C5088,'MSCI Database'!$C:$R,11, FALSE)),"")</f>
        <v>2019</v>
      </c>
      <c r="Z5088" s="133" t="str">
        <f>IFERROR(IF(VLOOKUP($C5088,'MSCI Database'!$C:$R,12, FALSE)="","",VLOOKUP($C5088,'MSCI Database'!$C:$R,12, FALSE)),"")</f>
        <v>E.Segmt-Moderate</v>
      </c>
      <c r="AA5088" s="202" t="str">
        <f>IFERROR(IF(VLOOKUP($C5088,'MSCI Database'!$C:$R,13, FALSE)="","",VLOOKUP($C5088,'MSCI Database'!$C:$R,13, FALSE)),"")</f>
        <v>On par with peers in data security and business ethics programs</v>
      </c>
    </row>
    <row r="5089" spans="1:27" s="130" customFormat="1" ht="15" hidden="1" customHeight="1" outlineLevel="1">
      <c r="A5089" s="130" t="s">
        <v>1686</v>
      </c>
      <c r="B5089" s="130" t="s">
        <v>1687</v>
      </c>
      <c r="C5089" s="130" t="s">
        <v>1688</v>
      </c>
      <c r="D5089" s="130" t="s">
        <v>18678</v>
      </c>
      <c r="E5089" s="130" t="s">
        <v>18688</v>
      </c>
      <c r="F5089" s="215">
        <v>1.37914184254504E-3</v>
      </c>
      <c r="G5089" s="132" t="str">
        <f ca="1">IFERROR(_xll.BQL($A5089, "cur_mkt_cap(currency=EUR)")/1000000, " ")</f>
        <v xml:space="preserve"> </v>
      </c>
      <c r="M5089" s="308"/>
      <c r="N5089" s="215">
        <f t="shared" si="188"/>
        <v>1.4644339294813844E-5</v>
      </c>
      <c r="O5089" s="172" t="str">
        <f>IFERROR(IF(VLOOKUP($C5089,'MSCI Database'!$C:$R,2, FALSE)="","",VLOOKUP($C5089,'MSCI Database'!$C:$R,2, FALSE)),"")</f>
        <v>Asset Management &amp; Custody Banks</v>
      </c>
      <c r="P5089" s="186" t="str">
        <f>IFERROR(IF(VLOOKUP($C5089,'MSCI Database'!$C:$R,3, FALSE)="","",VLOOKUP($C5089,'MSCI Database'!$C:$R,3, FALSE)),"")</f>
        <v>B</v>
      </c>
      <c r="Q5089" s="164" t="str">
        <f>IFERROR(IF(VLOOKUP($C5089,'MSCI Database'!$C:$R,4, FALSE)="","",VLOOKUP($C5089,'MSCI Database'!$C:$R,4, FALSE)),"")</f>
        <v>0</v>
      </c>
      <c r="R5089" s="164">
        <f>IFERROR(IF(VLOOKUP($C5089,'MSCI Database'!$C:$R,5, FALSE)="","",VLOOKUP($C5089,'MSCI Database'!$C:$R,5, FALSE)),"")</f>
        <v>2.6</v>
      </c>
      <c r="S5089" s="164">
        <f>IFERROR(IF(VLOOKUP($C5089,'MSCI Database'!$C:$R,6, FALSE)="","",VLOOKUP($C5089,'MSCI Database'!$C:$R,6, FALSE)),"")</f>
        <v>8</v>
      </c>
      <c r="T5089" s="211">
        <f>IFERROR(IF(VLOOKUP($C5089,'MSCI Database'!$C:$R,7, FALSE)="","",VLOOKUP($C5089,'MSCI Database'!$C:$R,7, FALSE)),"")</f>
        <v>3.5</v>
      </c>
      <c r="U5089" s="164">
        <f>IFERROR(IF(VLOOKUP($C5089,'MSCI Database'!$C:$R,8, FALSE)="","",VLOOKUP($C5089,'MSCI Database'!$C:$R,8, FALSE)),"")</f>
        <v>3.4</v>
      </c>
      <c r="V5089" s="175">
        <f>IFERROR(IF(VLOOKUP($C5089,'MSCI Database'!$C:$R,9, FALSE)="","",VLOOKUP($C5089,'MSCI Database'!$C:$R,9, FALSE)),"")</f>
        <v>3.7</v>
      </c>
      <c r="W5089" s="165">
        <f t="shared" ca="1" si="189"/>
        <v>0</v>
      </c>
      <c r="X5089" s="236">
        <f>IFERROR(IF(VLOOKUP($C5089,'MSCI Database'!$C:$R,10, FALSE)="","",VLOOKUP($C5089,'MSCI Database'!$C:$R,10, FALSE)),"")</f>
        <v>49574</v>
      </c>
      <c r="Y5089" s="133" t="str">
        <f>IFERROR(IF(VLOOKUP($C5089,'MSCI Database'!$C:$R,11, FALSE)="","",VLOOKUP($C5089,'MSCI Database'!$C:$R,11, FALSE)),"")</f>
        <v>2019</v>
      </c>
      <c r="Z5089" s="133" t="str">
        <f>IFERROR(IF(VLOOKUP($C5089,'MSCI Database'!$C:$R,12, FALSE)="","",VLOOKUP($C5089,'MSCI Database'!$C:$R,12, FALSE)),"")</f>
        <v>E.Segmt-Moderate</v>
      </c>
      <c r="AA5089" s="202" t="str">
        <f>IFERROR(IF(VLOOKUP($C5089,'MSCI Database'!$C:$R,13, FALSE)="","",VLOOKUP($C5089,'MSCI Database'!$C:$R,13, FALSE)),"")</f>
        <v>Lags global peers on integrating ESG factors into investment decisions</v>
      </c>
    </row>
    <row r="5090" spans="1:27" s="130" customFormat="1" ht="15" hidden="1" customHeight="1" outlineLevel="1">
      <c r="A5090" s="130" t="s">
        <v>6660</v>
      </c>
      <c r="B5090" s="130" t="s">
        <v>6661</v>
      </c>
      <c r="C5090" s="130" t="s">
        <v>6662</v>
      </c>
      <c r="D5090" s="130" t="s">
        <v>12128</v>
      </c>
      <c r="E5090" s="130" t="s">
        <v>18682</v>
      </c>
      <c r="F5090" s="215">
        <v>1.07229842923068E-2</v>
      </c>
      <c r="G5090" s="132" t="str">
        <f ca="1">IFERROR(_xll.BQL($A5090, "cur_mkt_cap(currency=EUR)")/1000000, " ")</f>
        <v xml:space="preserve"> </v>
      </c>
      <c r="M5090" s="308"/>
      <c r="N5090" s="215">
        <f t="shared" si="188"/>
        <v>1.1386139944802071E-4</v>
      </c>
      <c r="O5090" s="172" t="str">
        <f>IFERROR(IF(VLOOKUP($C5090,'MSCI Database'!$C:$R,2, FALSE)="","",VLOOKUP($C5090,'MSCI Database'!$C:$R,2, FALSE)),"")</f>
        <v>Retail - Consumer Discretionary</v>
      </c>
      <c r="P5090" s="186" t="str">
        <f>IFERROR(IF(VLOOKUP($C5090,'MSCI Database'!$C:$R,3, FALSE)="","",VLOOKUP($C5090,'MSCI Database'!$C:$R,3, FALSE)),"")</f>
        <v>B</v>
      </c>
      <c r="Q5090" s="164" t="str">
        <f>IFERROR(IF(VLOOKUP($C5090,'MSCI Database'!$C:$R,4, FALSE)="","",VLOOKUP($C5090,'MSCI Database'!$C:$R,4, FALSE)),"")</f>
        <v/>
      </c>
      <c r="R5090" s="164">
        <f>IFERROR(IF(VLOOKUP($C5090,'MSCI Database'!$C:$R,5, FALSE)="","",VLOOKUP($C5090,'MSCI Database'!$C:$R,5, FALSE)),"")</f>
        <v>2</v>
      </c>
      <c r="S5090" s="164">
        <f>IFERROR(IF(VLOOKUP($C5090,'MSCI Database'!$C:$R,6, FALSE)="","",VLOOKUP($C5090,'MSCI Database'!$C:$R,6, FALSE)),"")</f>
        <v>0.7</v>
      </c>
      <c r="T5090" s="211">
        <f>IFERROR(IF(VLOOKUP($C5090,'MSCI Database'!$C:$R,7, FALSE)="","",VLOOKUP($C5090,'MSCI Database'!$C:$R,7, FALSE)),"")</f>
        <v>2.9</v>
      </c>
      <c r="U5090" s="164">
        <f>IFERROR(IF(VLOOKUP($C5090,'MSCI Database'!$C:$R,8, FALSE)="","",VLOOKUP($C5090,'MSCI Database'!$C:$R,8, FALSE)),"")</f>
        <v>4.0999999999999996</v>
      </c>
      <c r="V5090" s="175">
        <f>IFERROR(IF(VLOOKUP($C5090,'MSCI Database'!$C:$R,9, FALSE)="","",VLOOKUP($C5090,'MSCI Database'!$C:$R,9, FALSE)),"")</f>
        <v>3.1</v>
      </c>
      <c r="W5090" s="165">
        <f t="shared" ca="1" si="189"/>
        <v>0</v>
      </c>
      <c r="X5090" s="236">
        <f>IFERROR(IF(VLOOKUP($C5090,'MSCI Database'!$C:$R,10, FALSE)="","",VLOOKUP($C5090,'MSCI Database'!$C:$R,10, FALSE)),"")</f>
        <v>43644</v>
      </c>
      <c r="Y5090" s="133" t="str">
        <f>IFERROR(IF(VLOOKUP($C5090,'MSCI Database'!$C:$R,11, FALSE)="","",VLOOKUP($C5090,'MSCI Database'!$C:$R,11, FALSE)),"")</f>
        <v>2019</v>
      </c>
      <c r="Z5090" s="133" t="str">
        <f>IFERROR(IF(VLOOKUP($C5090,'MSCI Database'!$C:$R,12, FALSE)="","",VLOOKUP($C5090,'MSCI Database'!$C:$R,12, FALSE)),"")</f>
        <v>E.Segmt-Low</v>
      </c>
      <c r="AA5090" s="202" t="str">
        <f>IFERROR(IF(VLOOKUP($C5090,'MSCI Database'!$C:$R,13, FALSE)="","",VLOOKUP($C5090,'MSCI Database'!$C:$R,13, FALSE)),"")</f>
        <v>Data security programs and governance practices trail those of peers</v>
      </c>
    </row>
    <row r="5091" spans="1:27" s="130" customFormat="1" ht="15" hidden="1" customHeight="1" outlineLevel="1">
      <c r="A5091" s="130" t="s">
        <v>1008</v>
      </c>
      <c r="B5091" s="130" t="s">
        <v>1009</v>
      </c>
      <c r="C5091" s="130" t="s">
        <v>1010</v>
      </c>
      <c r="D5091" s="130" t="s">
        <v>12135</v>
      </c>
      <c r="E5091" s="130" t="s">
        <v>100</v>
      </c>
      <c r="F5091" s="215">
        <v>8.5398119664639709E-3</v>
      </c>
      <c r="G5091" s="132" t="str">
        <f ca="1">IFERROR(_xll.BQL($A5091, "cur_mkt_cap(currency=EUR)")/1000000, " ")</f>
        <v xml:space="preserve"> </v>
      </c>
      <c r="M5091" s="308"/>
      <c r="N5091" s="215">
        <f t="shared" si="188"/>
        <v>9.0679508149812081E-5</v>
      </c>
      <c r="O5091" s="172" t="str">
        <f>IFERROR(IF(VLOOKUP($C5091,'MSCI Database'!$C:$R,2, FALSE)="","",VLOOKUP($C5091,'MSCI Database'!$C:$R,2, FALSE)),"")</f>
        <v>Utilities</v>
      </c>
      <c r="P5091" s="186" t="str">
        <f>IFERROR(IF(VLOOKUP($C5091,'MSCI Database'!$C:$R,3, FALSE)="","",VLOOKUP($C5091,'MSCI Database'!$C:$R,3, FALSE)),"")</f>
        <v>AA</v>
      </c>
      <c r="Q5091" s="164" t="str">
        <f>IFERROR(IF(VLOOKUP($C5091,'MSCI Database'!$C:$R,4, FALSE)="","",VLOOKUP($C5091,'MSCI Database'!$C:$R,4, FALSE)),"")</f>
        <v>0</v>
      </c>
      <c r="R5091" s="164">
        <f>IFERROR(IF(VLOOKUP($C5091,'MSCI Database'!$C:$R,5, FALSE)="","",VLOOKUP($C5091,'MSCI Database'!$C:$R,5, FALSE)),"")</f>
        <v>8.4</v>
      </c>
      <c r="S5091" s="164">
        <f>IFERROR(IF(VLOOKUP($C5091,'MSCI Database'!$C:$R,6, FALSE)="","",VLOOKUP($C5091,'MSCI Database'!$C:$R,6, FALSE)),"")</f>
        <v>8.1999999999999993</v>
      </c>
      <c r="T5091" s="211">
        <f>IFERROR(IF(VLOOKUP($C5091,'MSCI Database'!$C:$R,7, FALSE)="","",VLOOKUP($C5091,'MSCI Database'!$C:$R,7, FALSE)),"")</f>
        <v>6.2</v>
      </c>
      <c r="U5091" s="164">
        <f>IFERROR(IF(VLOOKUP($C5091,'MSCI Database'!$C:$R,8, FALSE)="","",VLOOKUP($C5091,'MSCI Database'!$C:$R,8, FALSE)),"")</f>
        <v>5.9</v>
      </c>
      <c r="V5091" s="175">
        <f>IFERROR(IF(VLOOKUP($C5091,'MSCI Database'!$C:$R,9, FALSE)="","",VLOOKUP($C5091,'MSCI Database'!$C:$R,9, FALSE)),"")</f>
        <v>7.1</v>
      </c>
      <c r="W5091" s="165">
        <f t="shared" ca="1" si="189"/>
        <v>0</v>
      </c>
      <c r="X5091" s="236">
        <f>IFERROR(IF(VLOOKUP($C5091,'MSCI Database'!$C:$R,10, FALSE)="","",VLOOKUP($C5091,'MSCI Database'!$C:$R,10, FALSE)),"")</f>
        <v>320608</v>
      </c>
      <c r="Y5091" s="133" t="str">
        <f>IFERROR(IF(VLOOKUP($C5091,'MSCI Database'!$C:$R,11, FALSE)="","",VLOOKUP($C5091,'MSCI Database'!$C:$R,11, FALSE)),"")</f>
        <v>2019</v>
      </c>
      <c r="Z5091" s="133" t="str">
        <f>IFERROR(IF(VLOOKUP($C5091,'MSCI Database'!$C:$R,12, FALSE)="","",VLOOKUP($C5091,'MSCI Database'!$C:$R,12, FALSE)),"")</f>
        <v>Reported</v>
      </c>
      <c r="AA5091" s="202" t="str">
        <f>IFERROR(IF(VLOOKUP($C5091,'MSCI Database'!$C:$R,13, FALSE)="","",VLOOKUP($C5091,'MSCI Database'!$C:$R,13, FALSE)),"")</f>
        <v>Business mix of electric T&amp;D and presence in Canada limit the environmental footprint</v>
      </c>
    </row>
    <row r="5092" spans="1:27" s="130" customFormat="1" ht="15" hidden="1" customHeight="1" outlineLevel="1">
      <c r="A5092" s="130" t="s">
        <v>699</v>
      </c>
      <c r="B5092" s="130" t="s">
        <v>700</v>
      </c>
      <c r="C5092" s="130" t="s">
        <v>701</v>
      </c>
      <c r="D5092" s="130" t="s">
        <v>12138</v>
      </c>
      <c r="E5092" s="130" t="s">
        <v>18688</v>
      </c>
      <c r="F5092" s="215">
        <v>1.889360338334646E-3</v>
      </c>
      <c r="G5092" s="132" t="str">
        <f ca="1">IFERROR(_xll.BQL($A5092, "cur_mkt_cap(currency=EUR)")/1000000, " ")</f>
        <v xml:space="preserve"> </v>
      </c>
      <c r="M5092" s="308"/>
      <c r="N5092" s="215">
        <f t="shared" ca="1" si="188"/>
        <v>2.0062065402698589E-5</v>
      </c>
      <c r="O5092" s="172" t="str">
        <f>IFERROR(IF(VLOOKUP($C5092,'MSCI Database'!$C:$R,2, FALSE)="","",VLOOKUP($C5092,'MSCI Database'!$C:$R,2, FALSE)),"")</f>
        <v>Banks</v>
      </c>
      <c r="P5092" s="186" t="str">
        <f>IFERROR(IF(VLOOKUP($C5092,'MSCI Database'!$C:$R,3, FALSE)="","",VLOOKUP($C5092,'MSCI Database'!$C:$R,3, FALSE)),"")</f>
        <v>AA</v>
      </c>
      <c r="Q5092" s="164" t="str">
        <f>IFERROR(IF(VLOOKUP($C5092,'MSCI Database'!$C:$R,4, FALSE)="","",VLOOKUP($C5092,'MSCI Database'!$C:$R,4, FALSE)),"")</f>
        <v>0</v>
      </c>
      <c r="R5092" s="164">
        <f>IFERROR(IF(VLOOKUP($C5092,'MSCI Database'!$C:$R,5, FALSE)="","",VLOOKUP($C5092,'MSCI Database'!$C:$R,5, FALSE)),"")</f>
        <v>7.3</v>
      </c>
      <c r="S5092" s="164">
        <f>IFERROR(IF(VLOOKUP($C5092,'MSCI Database'!$C:$R,6, FALSE)="","",VLOOKUP($C5092,'MSCI Database'!$C:$R,6, FALSE)),"")</f>
        <v>6.8</v>
      </c>
      <c r="T5092" s="211">
        <f>IFERROR(IF(VLOOKUP($C5092,'MSCI Database'!$C:$R,7, FALSE)="","",VLOOKUP($C5092,'MSCI Database'!$C:$R,7, FALSE)),"")</f>
        <v>6.4</v>
      </c>
      <c r="U5092" s="164">
        <f>IFERROR(IF(VLOOKUP($C5092,'MSCI Database'!$C:$R,8, FALSE)="","",VLOOKUP($C5092,'MSCI Database'!$C:$R,8, FALSE)),"")</f>
        <v>1.9</v>
      </c>
      <c r="V5092" s="175">
        <f>IFERROR(IF(VLOOKUP($C5092,'MSCI Database'!$C:$R,9, FALSE)="","",VLOOKUP($C5092,'MSCI Database'!$C:$R,9, FALSE)),"")</f>
        <v>5</v>
      </c>
      <c r="W5092" s="165">
        <f t="shared" ca="1" si="189"/>
        <v>0</v>
      </c>
      <c r="X5092" s="236">
        <f>IFERROR(IF(VLOOKUP($C5092,'MSCI Database'!$C:$R,10, FALSE)="","",VLOOKUP($C5092,'MSCI Database'!$C:$R,10, FALSE)),"")</f>
        <v>48974</v>
      </c>
      <c r="Y5092" s="133" t="str">
        <f>IFERROR(IF(VLOOKUP($C5092,'MSCI Database'!$C:$R,11, FALSE)="","",VLOOKUP($C5092,'MSCI Database'!$C:$R,11, FALSE)),"")</f>
        <v>2019</v>
      </c>
      <c r="Z5092" s="133" t="str">
        <f>IFERROR(IF(VLOOKUP($C5092,'MSCI Database'!$C:$R,12, FALSE)="","",VLOOKUP($C5092,'MSCI Database'!$C:$R,12, FALSE)),"")</f>
        <v>Reported</v>
      </c>
      <c r="AA5092" s="202" t="str">
        <f>IFERROR(IF(VLOOKUP($C5092,'MSCI Database'!$C:$R,13, FALSE)="","",VLOOKUP($C5092,'MSCI Database'!$C:$R,13, FALSE)),"")</f>
        <v>Strong responsible lending framework; governance issues and controversies persist</v>
      </c>
    </row>
    <row r="5093" spans="1:27" s="130" customFormat="1" ht="15" hidden="1" customHeight="1" outlineLevel="1">
      <c r="A5093" s="130" t="s">
        <v>5374</v>
      </c>
      <c r="B5093" s="130" t="s">
        <v>5375</v>
      </c>
      <c r="C5093" s="130" t="s">
        <v>5376</v>
      </c>
      <c r="D5093" s="130" t="s">
        <v>18723</v>
      </c>
      <c r="E5093" s="130" t="s">
        <v>18674</v>
      </c>
      <c r="F5093" s="215">
        <v>7.5728851003100447E-3</v>
      </c>
      <c r="G5093" s="132" t="str">
        <f ca="1">IFERROR(_xll.BQL($A5093, "cur_mkt_cap(currency=EUR)")/1000000, " ")</f>
        <v xml:space="preserve"> </v>
      </c>
      <c r="M5093" s="308"/>
      <c r="N5093" s="215">
        <f t="shared" si="188"/>
        <v>8.0412250160526112E-5</v>
      </c>
      <c r="O5093" s="172" t="str">
        <f>IFERROR(IF(VLOOKUP($C5093,'MSCI Database'!$C:$R,2, FALSE)="","",VLOOKUP($C5093,'MSCI Database'!$C:$R,2, FALSE)),"")</f>
        <v>Food Products</v>
      </c>
      <c r="P5093" s="186" t="str">
        <f>IFERROR(IF(VLOOKUP($C5093,'MSCI Database'!$C:$R,3, FALSE)="","",VLOOKUP($C5093,'MSCI Database'!$C:$R,3, FALSE)),"")</f>
        <v>BBB</v>
      </c>
      <c r="Q5093" s="164" t="str">
        <f>IFERROR(IF(VLOOKUP($C5093,'MSCI Database'!$C:$R,4, FALSE)="","",VLOOKUP($C5093,'MSCI Database'!$C:$R,4, FALSE)),"")</f>
        <v>0</v>
      </c>
      <c r="R5093" s="164">
        <f>IFERROR(IF(VLOOKUP($C5093,'MSCI Database'!$C:$R,5, FALSE)="","",VLOOKUP($C5093,'MSCI Database'!$C:$R,5, FALSE)),"")</f>
        <v>4.9000000000000004</v>
      </c>
      <c r="S5093" s="164">
        <f>IFERROR(IF(VLOOKUP($C5093,'MSCI Database'!$C:$R,6, FALSE)="","",VLOOKUP($C5093,'MSCI Database'!$C:$R,6, FALSE)),"")</f>
        <v>2</v>
      </c>
      <c r="T5093" s="211">
        <f>IFERROR(IF(VLOOKUP($C5093,'MSCI Database'!$C:$R,7, FALSE)="","",VLOOKUP($C5093,'MSCI Database'!$C:$R,7, FALSE)),"")</f>
        <v>5.9</v>
      </c>
      <c r="U5093" s="164">
        <f>IFERROR(IF(VLOOKUP($C5093,'MSCI Database'!$C:$R,8, FALSE)="","",VLOOKUP($C5093,'MSCI Database'!$C:$R,8, FALSE)),"")</f>
        <v>6.4</v>
      </c>
      <c r="V5093" s="175">
        <f>IFERROR(IF(VLOOKUP($C5093,'MSCI Database'!$C:$R,9, FALSE)="","",VLOOKUP($C5093,'MSCI Database'!$C:$R,9, FALSE)),"")</f>
        <v>4.5</v>
      </c>
      <c r="W5093" s="165">
        <f t="shared" ca="1" si="189"/>
        <v>0</v>
      </c>
      <c r="X5093" s="236">
        <f>IFERROR(IF(VLOOKUP($C5093,'MSCI Database'!$C:$R,10, FALSE)="","",VLOOKUP($C5093,'MSCI Database'!$C:$R,10, FALSE)),"")</f>
        <v>76078</v>
      </c>
      <c r="Y5093" s="133" t="str">
        <f>IFERROR(IF(VLOOKUP($C5093,'MSCI Database'!$C:$R,11, FALSE)="","",VLOOKUP($C5093,'MSCI Database'!$C:$R,11, FALSE)),"")</f>
        <v>2019</v>
      </c>
      <c r="Z5093" s="133" t="str">
        <f>IFERROR(IF(VLOOKUP($C5093,'MSCI Database'!$C:$R,12, FALSE)="","",VLOOKUP($C5093,'MSCI Database'!$C:$R,12, FALSE)),"")</f>
        <v>E.Segmt-Moderate</v>
      </c>
      <c r="AA5093" s="202" t="str">
        <f>IFERROR(IF(VLOOKUP($C5093,'MSCI Database'!$C:$R,13, FALSE)="","",VLOOKUP($C5093,'MSCI Database'!$C:$R,13, FALSE)),"")</f>
        <v>Strong governance performance, limited efforts to mitigate environmental risks</v>
      </c>
    </row>
    <row r="5094" spans="1:27" s="130" customFormat="1" ht="15" hidden="1" customHeight="1" outlineLevel="1">
      <c r="A5094" s="130" t="s">
        <v>2167</v>
      </c>
      <c r="B5094" s="130" t="s">
        <v>2168</v>
      </c>
      <c r="C5094" s="130" t="s">
        <v>2169</v>
      </c>
      <c r="D5094" s="130" t="s">
        <v>12131</v>
      </c>
      <c r="E5094" s="130" t="s">
        <v>18690</v>
      </c>
      <c r="F5094" s="215">
        <v>1.250137692827008E-2</v>
      </c>
      <c r="G5094" s="132" t="str">
        <f ca="1">IFERROR(_xll.BQL($A5094, "cur_mkt_cap(currency=EUR)")/1000000, " ")</f>
        <v xml:space="preserve"> </v>
      </c>
      <c r="M5094" s="308"/>
      <c r="N5094" s="215">
        <f t="shared" si="188"/>
        <v>1.3274516060806551E-4</v>
      </c>
      <c r="O5094" s="172" t="str">
        <f>IFERROR(IF(VLOOKUP($C5094,'MSCI Database'!$C:$R,2, FALSE)="","",VLOOKUP($C5094,'MSCI Database'!$C:$R,2, FALSE)),"")</f>
        <v>Media &amp; Entertainment</v>
      </c>
      <c r="P5094" s="186" t="str">
        <f>IFERROR(IF(VLOOKUP($C5094,'MSCI Database'!$C:$R,3, FALSE)="","",VLOOKUP($C5094,'MSCI Database'!$C:$R,3, FALSE)),"")</f>
        <v>BBB</v>
      </c>
      <c r="Q5094" s="164" t="str">
        <f>IFERROR(IF(VLOOKUP($C5094,'MSCI Database'!$C:$R,4, FALSE)="","",VLOOKUP($C5094,'MSCI Database'!$C:$R,4, FALSE)),"")</f>
        <v>-1</v>
      </c>
      <c r="R5094" s="164">
        <f>IFERROR(IF(VLOOKUP($C5094,'MSCI Database'!$C:$R,5, FALSE)="","",VLOOKUP($C5094,'MSCI Database'!$C:$R,5, FALSE)),"")</f>
        <v>5.6</v>
      </c>
      <c r="S5094" s="164">
        <f>IFERROR(IF(VLOOKUP($C5094,'MSCI Database'!$C:$R,6, FALSE)="","",VLOOKUP($C5094,'MSCI Database'!$C:$R,6, FALSE)),"")</f>
        <v>8.3000000000000007</v>
      </c>
      <c r="T5094" s="211">
        <f>IFERROR(IF(VLOOKUP($C5094,'MSCI Database'!$C:$R,7, FALSE)="","",VLOOKUP($C5094,'MSCI Database'!$C:$R,7, FALSE)),"")</f>
        <v>5.6</v>
      </c>
      <c r="U5094" s="164">
        <f>IFERROR(IF(VLOOKUP($C5094,'MSCI Database'!$C:$R,8, FALSE)="","",VLOOKUP($C5094,'MSCI Database'!$C:$R,8, FALSE)),"")</f>
        <v>4.0999999999999996</v>
      </c>
      <c r="V5094" s="175">
        <f>IFERROR(IF(VLOOKUP($C5094,'MSCI Database'!$C:$R,9, FALSE)="","",VLOOKUP($C5094,'MSCI Database'!$C:$R,9, FALSE)),"")</f>
        <v>5.0999999999999996</v>
      </c>
      <c r="W5094" s="165">
        <f t="shared" ca="1" si="189"/>
        <v>0</v>
      </c>
      <c r="X5094" s="236">
        <f>IFERROR(IF(VLOOKUP($C5094,'MSCI Database'!$C:$R,10, FALSE)="","",VLOOKUP($C5094,'MSCI Database'!$C:$R,10, FALSE)),"")</f>
        <v>17560</v>
      </c>
      <c r="Y5094" s="133" t="str">
        <f>IFERROR(IF(VLOOKUP($C5094,'MSCI Database'!$C:$R,11, FALSE)="","",VLOOKUP($C5094,'MSCI Database'!$C:$R,11, FALSE)),"")</f>
        <v>2019</v>
      </c>
      <c r="Z5094" s="133" t="str">
        <f>IFERROR(IF(VLOOKUP($C5094,'MSCI Database'!$C:$R,12, FALSE)="","",VLOOKUP($C5094,'MSCI Database'!$C:$R,12, FALSE)),"")</f>
        <v>E.Segmt-Low</v>
      </c>
      <c r="AA5094" s="202" t="str">
        <f>IFERROR(IF(VLOOKUP($C5094,'MSCI Database'!$C:$R,13, FALSE)="","",VLOOKUP($C5094,'MSCI Database'!$C:$R,13, FALSE)),"")</f>
        <v>Below-par board performance drives downgrade</v>
      </c>
    </row>
    <row r="5095" spans="1:27" s="130" customFormat="1" ht="15" hidden="1" customHeight="1" outlineLevel="1">
      <c r="A5095" s="130" t="s">
        <v>1564</v>
      </c>
      <c r="B5095" s="130" t="s">
        <v>1565</v>
      </c>
      <c r="C5095" s="130" t="s">
        <v>1566</v>
      </c>
      <c r="D5095" s="130" t="s">
        <v>18678</v>
      </c>
      <c r="E5095" s="130" t="s">
        <v>100</v>
      </c>
      <c r="F5095" s="215">
        <v>1.3571006200909571E-3</v>
      </c>
      <c r="G5095" s="132" t="str">
        <f ca="1">IFERROR(_xll.BQL($A5095, "cur_mkt_cap(currency=EUR)")/1000000, " ")</f>
        <v xml:space="preserve"> </v>
      </c>
      <c r="M5095" s="308"/>
      <c r="N5095" s="215">
        <f t="shared" si="188"/>
        <v>1.4410295826526049E-5</v>
      </c>
      <c r="O5095" s="172" t="str">
        <f>IFERROR(IF(VLOOKUP($C5095,'MSCI Database'!$C:$R,2, FALSE)="","",VLOOKUP($C5095,'MSCI Database'!$C:$R,2, FALSE)),"")</f>
        <v>Utilities</v>
      </c>
      <c r="P5095" s="186" t="str">
        <f>IFERROR(IF(VLOOKUP($C5095,'MSCI Database'!$C:$R,3, FALSE)="","",VLOOKUP($C5095,'MSCI Database'!$C:$R,3, FALSE)),"")</f>
        <v>CCC</v>
      </c>
      <c r="Q5095" s="164" t="str">
        <f>IFERROR(IF(VLOOKUP($C5095,'MSCI Database'!$C:$R,4, FALSE)="","",VLOOKUP($C5095,'MSCI Database'!$C:$R,4, FALSE)),"")</f>
        <v>0</v>
      </c>
      <c r="R5095" s="164">
        <f>IFERROR(IF(VLOOKUP($C5095,'MSCI Database'!$C:$R,5, FALSE)="","",VLOOKUP($C5095,'MSCI Database'!$C:$R,5, FALSE)),"")</f>
        <v>0</v>
      </c>
      <c r="S5095" s="164">
        <f>IFERROR(IF(VLOOKUP($C5095,'MSCI Database'!$C:$R,6, FALSE)="","",VLOOKUP($C5095,'MSCI Database'!$C:$R,6, FALSE)),"")</f>
        <v>1.7</v>
      </c>
      <c r="T5095" s="211">
        <f>IFERROR(IF(VLOOKUP($C5095,'MSCI Database'!$C:$R,7, FALSE)="","",VLOOKUP($C5095,'MSCI Database'!$C:$R,7, FALSE)),"")</f>
        <v>4.4000000000000004</v>
      </c>
      <c r="U5095" s="164">
        <f>IFERROR(IF(VLOOKUP($C5095,'MSCI Database'!$C:$R,8, FALSE)="","",VLOOKUP($C5095,'MSCI Database'!$C:$R,8, FALSE)),"")</f>
        <v>2.2999999999999998</v>
      </c>
      <c r="V5095" s="175">
        <f>IFERROR(IF(VLOOKUP($C5095,'MSCI Database'!$C:$R,9, FALSE)="","",VLOOKUP($C5095,'MSCI Database'!$C:$R,9, FALSE)),"")</f>
        <v>2.2999999999999998</v>
      </c>
      <c r="W5095" s="165">
        <f t="shared" ca="1" si="189"/>
        <v>0</v>
      </c>
      <c r="X5095" s="236">
        <f>IFERROR(IF(VLOOKUP($C5095,'MSCI Database'!$C:$R,10, FALSE)="","",VLOOKUP($C5095,'MSCI Database'!$C:$R,10, FALSE)),"")</f>
        <v>336301400</v>
      </c>
      <c r="Y5095" s="133" t="str">
        <f>IFERROR(IF(VLOOKUP($C5095,'MSCI Database'!$C:$R,11, FALSE)="","",VLOOKUP($C5095,'MSCI Database'!$C:$R,11, FALSE)),"")</f>
        <v>2019</v>
      </c>
      <c r="Z5095" s="133" t="str">
        <f>IFERROR(IF(VLOOKUP($C5095,'MSCI Database'!$C:$R,12, FALSE)="","",VLOOKUP($C5095,'MSCI Database'!$C:$R,12, FALSE)),"")</f>
        <v>Reported</v>
      </c>
      <c r="AA5095" s="202" t="str">
        <f>IFERROR(IF(VLOOKUP($C5095,'MSCI Database'!$C:$R,13, FALSE)="","",VLOOKUP($C5095,'MSCI Database'!$C:$R,13, FALSE)),"")</f>
        <v>Coal- and gas-intensive operations pose regulatory risks</v>
      </c>
    </row>
    <row r="5096" spans="1:27" s="130" customFormat="1" ht="15" hidden="1" customHeight="1" outlineLevel="1">
      <c r="A5096" s="130" t="s">
        <v>2536</v>
      </c>
      <c r="B5096" s="130" t="s">
        <v>2537</v>
      </c>
      <c r="C5096" s="130" t="s">
        <v>2538</v>
      </c>
      <c r="D5096" s="130" t="s">
        <v>18686</v>
      </c>
      <c r="E5096" s="130" t="s">
        <v>18673</v>
      </c>
      <c r="F5096" s="215">
        <v>1.462457942052001E-2</v>
      </c>
      <c r="G5096" s="132" t="str">
        <f ca="1">IFERROR(_xll.BQL($A5096, "cur_mkt_cap(currency=EUR)")/1000000, " ")</f>
        <v xml:space="preserve"> </v>
      </c>
      <c r="M5096" s="308"/>
      <c r="N5096" s="215">
        <f t="shared" ca="1" si="188"/>
        <v>1.5529026563564129E-4</v>
      </c>
      <c r="O5096" s="172" t="str">
        <f>IFERROR(IF(VLOOKUP($C5096,'MSCI Database'!$C:$R,2, FALSE)="","",VLOOKUP($C5096,'MSCI Database'!$C:$R,2, FALSE)),"")</f>
        <v>Trading Companies &amp; Distributors</v>
      </c>
      <c r="P5096" s="186" t="str">
        <f>IFERROR(IF(VLOOKUP($C5096,'MSCI Database'!$C:$R,3, FALSE)="","",VLOOKUP($C5096,'MSCI Database'!$C:$R,3, FALSE)),"")</f>
        <v>A</v>
      </c>
      <c r="Q5096" s="164" t="str">
        <f>IFERROR(IF(VLOOKUP($C5096,'MSCI Database'!$C:$R,4, FALSE)="","",VLOOKUP($C5096,'MSCI Database'!$C:$R,4, FALSE)),"")</f>
        <v>0</v>
      </c>
      <c r="R5096" s="164">
        <f>IFERROR(IF(VLOOKUP($C5096,'MSCI Database'!$C:$R,5, FALSE)="","",VLOOKUP($C5096,'MSCI Database'!$C:$R,5, FALSE)),"")</f>
        <v>7</v>
      </c>
      <c r="S5096" s="164">
        <f>IFERROR(IF(VLOOKUP($C5096,'MSCI Database'!$C:$R,6, FALSE)="","",VLOOKUP($C5096,'MSCI Database'!$C:$R,6, FALSE)),"")</f>
        <v>0.9</v>
      </c>
      <c r="T5096" s="211">
        <f>IFERROR(IF(VLOOKUP($C5096,'MSCI Database'!$C:$R,7, FALSE)="","",VLOOKUP($C5096,'MSCI Database'!$C:$R,7, FALSE)),"")</f>
        <v>6.1</v>
      </c>
      <c r="U5096" s="164">
        <f>IFERROR(IF(VLOOKUP($C5096,'MSCI Database'!$C:$R,8, FALSE)="","",VLOOKUP($C5096,'MSCI Database'!$C:$R,8, FALSE)),"")</f>
        <v>6.9</v>
      </c>
      <c r="V5096" s="175">
        <f>IFERROR(IF(VLOOKUP($C5096,'MSCI Database'!$C:$R,9, FALSE)="","",VLOOKUP($C5096,'MSCI Database'!$C:$R,9, FALSE)),"")</f>
        <v>5.8</v>
      </c>
      <c r="W5096" s="165">
        <f t="shared" ca="1" si="189"/>
        <v>0</v>
      </c>
      <c r="X5096" s="236">
        <f>IFERROR(IF(VLOOKUP($C5096,'MSCI Database'!$C:$R,10, FALSE)="","",VLOOKUP($C5096,'MSCI Database'!$C:$R,10, FALSE)),"")</f>
        <v>128787</v>
      </c>
      <c r="Y5096" s="133" t="str">
        <f>IFERROR(IF(VLOOKUP($C5096,'MSCI Database'!$C:$R,11, FALSE)="","",VLOOKUP($C5096,'MSCI Database'!$C:$R,11, FALSE)),"")</f>
        <v>2019</v>
      </c>
      <c r="Z5096" s="133" t="str">
        <f>IFERROR(IF(VLOOKUP($C5096,'MSCI Database'!$C:$R,12, FALSE)="","",VLOOKUP($C5096,'MSCI Database'!$C:$R,12, FALSE)),"")</f>
        <v>Reported</v>
      </c>
      <c r="AA5096" s="202" t="str">
        <f>IFERROR(IF(VLOOKUP($C5096,'MSCI Database'!$C:$R,13, FALSE)="","",VLOOKUP($C5096,'MSCI Database'!$C:$R,13, FALSE)),"")</f>
        <v>Strong governance structure; however, sustainable sourcing and product quality programs trail peers</v>
      </c>
    </row>
    <row r="5097" spans="1:27" s="130" customFormat="1" ht="15" hidden="1" customHeight="1" outlineLevel="1">
      <c r="A5097" s="130" t="s">
        <v>1937</v>
      </c>
      <c r="B5097" s="130" t="s">
        <v>1938</v>
      </c>
      <c r="C5097" s="130" t="s">
        <v>1939</v>
      </c>
      <c r="D5097" s="130" t="s">
        <v>12129</v>
      </c>
      <c r="E5097" s="130" t="s">
        <v>18688</v>
      </c>
      <c r="F5097" s="215">
        <v>1.224813428817839E-2</v>
      </c>
      <c r="G5097" s="132" t="str">
        <f ca="1">IFERROR(_xll.BQL($A5097, "cur_mkt_cap(currency=EUR)")/1000000, " ")</f>
        <v xml:space="preserve"> </v>
      </c>
      <c r="M5097" s="308"/>
      <c r="N5097" s="215">
        <f t="shared" si="188"/>
        <v>1.3005611802302332E-4</v>
      </c>
      <c r="O5097" s="172" t="str">
        <f>IFERROR(IF(VLOOKUP($C5097,'MSCI Database'!$C:$R,2, FALSE)="","",VLOOKUP($C5097,'MSCI Database'!$C:$R,2, FALSE)),"")</f>
        <v>Banks</v>
      </c>
      <c r="P5097" s="186" t="str">
        <f>IFERROR(IF(VLOOKUP($C5097,'MSCI Database'!$C:$R,3, FALSE)="","",VLOOKUP($C5097,'MSCI Database'!$C:$R,3, FALSE)),"")</f>
        <v>AA</v>
      </c>
      <c r="Q5097" s="164" t="str">
        <f>IFERROR(IF(VLOOKUP($C5097,'MSCI Database'!$C:$R,4, FALSE)="","",VLOOKUP($C5097,'MSCI Database'!$C:$R,4, FALSE)),"")</f>
        <v>1</v>
      </c>
      <c r="R5097" s="164">
        <f>IFERROR(IF(VLOOKUP($C5097,'MSCI Database'!$C:$R,5, FALSE)="","",VLOOKUP($C5097,'MSCI Database'!$C:$R,5, FALSE)),"")</f>
        <v>8.4</v>
      </c>
      <c r="S5097" s="164">
        <f>IFERROR(IF(VLOOKUP($C5097,'MSCI Database'!$C:$R,6, FALSE)="","",VLOOKUP($C5097,'MSCI Database'!$C:$R,6, FALSE)),"")</f>
        <v>8.3000000000000007</v>
      </c>
      <c r="T5097" s="211">
        <f>IFERROR(IF(VLOOKUP($C5097,'MSCI Database'!$C:$R,7, FALSE)="","",VLOOKUP($C5097,'MSCI Database'!$C:$R,7, FALSE)),"")</f>
        <v>4.5</v>
      </c>
      <c r="U5097" s="164">
        <f>IFERROR(IF(VLOOKUP($C5097,'MSCI Database'!$C:$R,8, FALSE)="","",VLOOKUP($C5097,'MSCI Database'!$C:$R,8, FALSE)),"")</f>
        <v>5.3</v>
      </c>
      <c r="V5097" s="175">
        <f>IFERROR(IF(VLOOKUP($C5097,'MSCI Database'!$C:$R,9, FALSE)="","",VLOOKUP($C5097,'MSCI Database'!$C:$R,9, FALSE)),"")</f>
        <v>5.2</v>
      </c>
      <c r="W5097" s="165">
        <f t="shared" ca="1" si="189"/>
        <v>0</v>
      </c>
      <c r="X5097" s="236">
        <f>IFERROR(IF(VLOOKUP($C5097,'MSCI Database'!$C:$R,10, FALSE)="","",VLOOKUP($C5097,'MSCI Database'!$C:$R,10, FALSE)),"")</f>
        <v>52094</v>
      </c>
      <c r="Y5097" s="133" t="str">
        <f>IFERROR(IF(VLOOKUP($C5097,'MSCI Database'!$C:$R,11, FALSE)="","",VLOOKUP($C5097,'MSCI Database'!$C:$R,11, FALSE)),"")</f>
        <v>2019</v>
      </c>
      <c r="Z5097" s="133" t="str">
        <f>IFERROR(IF(VLOOKUP($C5097,'MSCI Database'!$C:$R,12, FALSE)="","",VLOOKUP($C5097,'MSCI Database'!$C:$R,12, FALSE)),"")</f>
        <v>Reported</v>
      </c>
      <c r="AA5097" s="202" t="str">
        <f>IFERROR(IF(VLOOKUP($C5097,'MSCI Database'!$C:$R,13, FALSE)="","",VLOOKUP($C5097,'MSCI Database'!$C:$R,13, FALSE)),"")</f>
        <v>Strengthened data privacy and green financing measures drive upgrade</v>
      </c>
    </row>
    <row r="5098" spans="1:27" s="130" customFormat="1" ht="15" hidden="1" customHeight="1" outlineLevel="1">
      <c r="A5098" s="130" t="s">
        <v>1160</v>
      </c>
      <c r="B5098" s="130" t="s">
        <v>1161</v>
      </c>
      <c r="C5098" s="130" t="s">
        <v>1162</v>
      </c>
      <c r="D5098" s="130" t="s">
        <v>12135</v>
      </c>
      <c r="E5098" s="130" t="s">
        <v>18674</v>
      </c>
      <c r="F5098" s="215">
        <v>8.3080339693938389E-3</v>
      </c>
      <c r="G5098" s="132" t="str">
        <f ca="1">IFERROR(_xll.BQL($A5098, "cur_mkt_cap(currency=EUR)")/1000000, " ")</f>
        <v xml:space="preserve"> </v>
      </c>
      <c r="M5098" s="308"/>
      <c r="N5098" s="215">
        <f t="shared" si="188"/>
        <v>8.8218386657113609E-5</v>
      </c>
      <c r="O5098" s="172" t="str">
        <f>IFERROR(IF(VLOOKUP($C5098,'MSCI Database'!$C:$R,2, FALSE)="","",VLOOKUP($C5098,'MSCI Database'!$C:$R,2, FALSE)),"")</f>
        <v>Retail - Food &amp; Staples</v>
      </c>
      <c r="P5098" s="186" t="str">
        <f>IFERROR(IF(VLOOKUP($C5098,'MSCI Database'!$C:$R,3, FALSE)="","",VLOOKUP($C5098,'MSCI Database'!$C:$R,3, FALSE)),"")</f>
        <v>AA</v>
      </c>
      <c r="Q5098" s="164" t="str">
        <f>IFERROR(IF(VLOOKUP($C5098,'MSCI Database'!$C:$R,4, FALSE)="","",VLOOKUP($C5098,'MSCI Database'!$C:$R,4, FALSE)),"")</f>
        <v>0</v>
      </c>
      <c r="R5098" s="164">
        <f>IFERROR(IF(VLOOKUP($C5098,'MSCI Database'!$C:$R,5, FALSE)="","",VLOOKUP($C5098,'MSCI Database'!$C:$R,5, FALSE)),"")</f>
        <v>7.7</v>
      </c>
      <c r="S5098" s="164">
        <f>IFERROR(IF(VLOOKUP($C5098,'MSCI Database'!$C:$R,6, FALSE)="","",VLOOKUP($C5098,'MSCI Database'!$C:$R,6, FALSE)),"")</f>
        <v>5.5</v>
      </c>
      <c r="T5098" s="211">
        <f>IFERROR(IF(VLOOKUP($C5098,'MSCI Database'!$C:$R,7, FALSE)="","",VLOOKUP($C5098,'MSCI Database'!$C:$R,7, FALSE)),"")</f>
        <v>5.6</v>
      </c>
      <c r="U5098" s="164">
        <f>IFERROR(IF(VLOOKUP($C5098,'MSCI Database'!$C:$R,8, FALSE)="","",VLOOKUP($C5098,'MSCI Database'!$C:$R,8, FALSE)),"")</f>
        <v>4.7</v>
      </c>
      <c r="V5098" s="175">
        <f>IFERROR(IF(VLOOKUP($C5098,'MSCI Database'!$C:$R,9, FALSE)="","",VLOOKUP($C5098,'MSCI Database'!$C:$R,9, FALSE)),"")</f>
        <v>5.3</v>
      </c>
      <c r="W5098" s="165">
        <f t="shared" ca="1" si="189"/>
        <v>0</v>
      </c>
      <c r="X5098" s="236">
        <f>IFERROR(IF(VLOOKUP($C5098,'MSCI Database'!$C:$R,10, FALSE)="","",VLOOKUP($C5098,'MSCI Database'!$C:$R,10, FALSE)),"")</f>
        <v>159676</v>
      </c>
      <c r="Y5098" s="133" t="str">
        <f>IFERROR(IF(VLOOKUP($C5098,'MSCI Database'!$C:$R,11, FALSE)="","",VLOOKUP($C5098,'MSCI Database'!$C:$R,11, FALSE)),"")</f>
        <v>2019</v>
      </c>
      <c r="Z5098" s="133" t="str">
        <f>IFERROR(IF(VLOOKUP($C5098,'MSCI Database'!$C:$R,12, FALSE)="","",VLOOKUP($C5098,'MSCI Database'!$C:$R,12, FALSE)),"")</f>
        <v>Reported</v>
      </c>
      <c r="AA5098" s="202" t="str">
        <f>IFERROR(IF(VLOOKUP($C5098,'MSCI Database'!$C:$R,13, FALSE)="","",VLOOKUP($C5098,'MSCI Database'!$C:$R,13, FALSE)),"")</f>
        <v>Temporary pay increase to support employees amid the coronavirus outbreak</v>
      </c>
    </row>
    <row r="5099" spans="1:27" s="130" customFormat="1" ht="15" hidden="1" customHeight="1" outlineLevel="1">
      <c r="A5099" s="130" t="s">
        <v>1957</v>
      </c>
      <c r="B5099" s="130" t="s">
        <v>1958</v>
      </c>
      <c r="C5099" s="130" t="s">
        <v>1959</v>
      </c>
      <c r="D5099" s="130" t="s">
        <v>12129</v>
      </c>
      <c r="E5099" s="130" t="s">
        <v>18704</v>
      </c>
      <c r="F5099" s="215">
        <v>1.221997248186424E-2</v>
      </c>
      <c r="G5099" s="132" t="str">
        <f ca="1">IFERROR(_xll.BQL($A5099, "cur_mkt_cap(currency=EUR)")/1000000, " ")</f>
        <v xml:space="preserve"> </v>
      </c>
      <c r="M5099" s="308"/>
      <c r="N5099" s="215">
        <f t="shared" si="188"/>
        <v>1.2975708348277751E-4</v>
      </c>
      <c r="O5099" s="172" t="str">
        <f>IFERROR(IF(VLOOKUP($C5099,'MSCI Database'!$C:$R,2, FALSE)="","",VLOOKUP($C5099,'MSCI Database'!$C:$R,2, FALSE)),"")</f>
        <v>Real Estate Management &amp; Services</v>
      </c>
      <c r="P5099" s="186" t="str">
        <f>IFERROR(IF(VLOOKUP($C5099,'MSCI Database'!$C:$R,3, FALSE)="","",VLOOKUP($C5099,'MSCI Database'!$C:$R,3, FALSE)),"")</f>
        <v>AA</v>
      </c>
      <c r="Q5099" s="164" t="str">
        <f>IFERROR(IF(VLOOKUP($C5099,'MSCI Database'!$C:$R,4, FALSE)="","",VLOOKUP($C5099,'MSCI Database'!$C:$R,4, FALSE)),"")</f>
        <v>0</v>
      </c>
      <c r="R5099" s="164">
        <f>IFERROR(IF(VLOOKUP($C5099,'MSCI Database'!$C:$R,5, FALSE)="","",VLOOKUP($C5099,'MSCI Database'!$C:$R,5, FALSE)),"")</f>
        <v>7.6</v>
      </c>
      <c r="S5099" s="164">
        <f>IFERROR(IF(VLOOKUP($C5099,'MSCI Database'!$C:$R,6, FALSE)="","",VLOOKUP($C5099,'MSCI Database'!$C:$R,6, FALSE)),"")</f>
        <v>3.2</v>
      </c>
      <c r="T5099" s="211">
        <f>IFERROR(IF(VLOOKUP($C5099,'MSCI Database'!$C:$R,7, FALSE)="","",VLOOKUP($C5099,'MSCI Database'!$C:$R,7, FALSE)),"")</f>
        <v>8.8000000000000007</v>
      </c>
      <c r="U5099" s="164">
        <f>IFERROR(IF(VLOOKUP($C5099,'MSCI Database'!$C:$R,8, FALSE)="","",VLOOKUP($C5099,'MSCI Database'!$C:$R,8, FALSE)),"")</f>
        <v>7.2</v>
      </c>
      <c r="V5099" s="175">
        <f>IFERROR(IF(VLOOKUP($C5099,'MSCI Database'!$C:$R,9, FALSE)="","",VLOOKUP($C5099,'MSCI Database'!$C:$R,9, FALSE)),"")</f>
        <v>6.4</v>
      </c>
      <c r="W5099" s="165">
        <f t="shared" ca="1" si="189"/>
        <v>0</v>
      </c>
      <c r="X5099" s="236">
        <f>IFERROR(IF(VLOOKUP($C5099,'MSCI Database'!$C:$R,10, FALSE)="","",VLOOKUP($C5099,'MSCI Database'!$C:$R,10, FALSE)),"")</f>
        <v>162074</v>
      </c>
      <c r="Y5099" s="133" t="str">
        <f>IFERROR(IF(VLOOKUP($C5099,'MSCI Database'!$C:$R,11, FALSE)="","",VLOOKUP($C5099,'MSCI Database'!$C:$R,11, FALSE)),"")</f>
        <v>2019</v>
      </c>
      <c r="Z5099" s="133" t="str">
        <f>IFERROR(IF(VLOOKUP($C5099,'MSCI Database'!$C:$R,12, FALSE)="","",VLOOKUP($C5099,'MSCI Database'!$C:$R,12, FALSE)),"")</f>
        <v>E.CSI</v>
      </c>
      <c r="AA5099" s="202" t="str">
        <f>IFERROR(IF(VLOOKUP($C5099,'MSCI Database'!$C:$R,13, FALSE)="","",VLOOKUP($C5099,'MSCI Database'!$C:$R,13, FALSE)),"")</f>
        <v>Robust focus on human capital development, leading governance practices relative to peers</v>
      </c>
    </row>
    <row r="5100" spans="1:27" s="130" customFormat="1" ht="15" hidden="1" customHeight="1" outlineLevel="1">
      <c r="A5100" s="130" t="s">
        <v>2674</v>
      </c>
      <c r="B5100" s="130" t="s">
        <v>2675</v>
      </c>
      <c r="C5100" s="130" t="s">
        <v>2676</v>
      </c>
      <c r="D5100" s="130" t="s">
        <v>18686</v>
      </c>
      <c r="E5100" s="130" t="s">
        <v>18690</v>
      </c>
      <c r="F5100" s="215">
        <v>1.429640374464229E-2</v>
      </c>
      <c r="G5100" s="132" t="str">
        <f ca="1">IFERROR(_xll.BQL($A5100, "cur_mkt_cap(currency=EUR)")/1000000, " ")</f>
        <v xml:space="preserve"> </v>
      </c>
      <c r="M5100" s="308"/>
      <c r="N5100" s="215">
        <f t="shared" ca="1" si="188"/>
        <v>1.5180555086765959E-4</v>
      </c>
      <c r="O5100" s="172" t="str">
        <f>IFERROR(IF(VLOOKUP($C5100,'MSCI Database'!$C:$R,2, FALSE)="","",VLOOKUP($C5100,'MSCI Database'!$C:$R,2, FALSE)),"")</f>
        <v>Media &amp; Entertainment</v>
      </c>
      <c r="P5100" s="186" t="str">
        <f>IFERROR(IF(VLOOKUP($C5100,'MSCI Database'!$C:$R,3, FALSE)="","",VLOOKUP($C5100,'MSCI Database'!$C:$R,3, FALSE)),"")</f>
        <v>AA</v>
      </c>
      <c r="Q5100" s="164" t="str">
        <f>IFERROR(IF(VLOOKUP($C5100,'MSCI Database'!$C:$R,4, FALSE)="","",VLOOKUP($C5100,'MSCI Database'!$C:$R,4, FALSE)),"")</f>
        <v>0</v>
      </c>
      <c r="R5100" s="164">
        <f>IFERROR(IF(VLOOKUP($C5100,'MSCI Database'!$C:$R,5, FALSE)="","",VLOOKUP($C5100,'MSCI Database'!$C:$R,5, FALSE)),"")</f>
        <v>7.9</v>
      </c>
      <c r="S5100" s="164">
        <f>IFERROR(IF(VLOOKUP($C5100,'MSCI Database'!$C:$R,6, FALSE)="","",VLOOKUP($C5100,'MSCI Database'!$C:$R,6, FALSE)),"")</f>
        <v>10</v>
      </c>
      <c r="T5100" s="211">
        <f>IFERROR(IF(VLOOKUP($C5100,'MSCI Database'!$C:$R,7, FALSE)="","",VLOOKUP($C5100,'MSCI Database'!$C:$R,7, FALSE)),"")</f>
        <v>5.6</v>
      </c>
      <c r="U5100" s="164">
        <f>IFERROR(IF(VLOOKUP($C5100,'MSCI Database'!$C:$R,8, FALSE)="","",VLOOKUP($C5100,'MSCI Database'!$C:$R,8, FALSE)),"")</f>
        <v>6.6</v>
      </c>
      <c r="V5100" s="175">
        <f>IFERROR(IF(VLOOKUP($C5100,'MSCI Database'!$C:$R,9, FALSE)="","",VLOOKUP($C5100,'MSCI Database'!$C:$R,9, FALSE)),"")</f>
        <v>6.3</v>
      </c>
      <c r="W5100" s="165">
        <f t="shared" ca="1" si="189"/>
        <v>0</v>
      </c>
      <c r="X5100" s="236">
        <f>IFERROR(IF(VLOOKUP($C5100,'MSCI Database'!$C:$R,10, FALSE)="","",VLOOKUP($C5100,'MSCI Database'!$C:$R,10, FALSE)),"")</f>
        <v>10687</v>
      </c>
      <c r="Y5100" s="133" t="str">
        <f>IFERROR(IF(VLOOKUP($C5100,'MSCI Database'!$C:$R,11, FALSE)="","",VLOOKUP($C5100,'MSCI Database'!$C:$R,11, FALSE)),"")</f>
        <v>2019</v>
      </c>
      <c r="Z5100" s="133" t="str">
        <f>IFERROR(IF(VLOOKUP($C5100,'MSCI Database'!$C:$R,12, FALSE)="","",VLOOKUP($C5100,'MSCI Database'!$C:$R,12, FALSE)),"")</f>
        <v>Reported</v>
      </c>
      <c r="AA5100" s="202" t="str">
        <f>IFERROR(IF(VLOOKUP($C5100,'MSCI Database'!$C:$R,13, FALSE)="","",VLOOKUP($C5100,'MSCI Database'!$C:$R,13, FALSE)),"")</f>
        <v>Strong perceived programs across ESG parameters</v>
      </c>
    </row>
    <row r="5101" spans="1:27" s="130" customFormat="1" ht="15" hidden="1" customHeight="1" outlineLevel="1">
      <c r="A5101" s="130" t="s">
        <v>2091</v>
      </c>
      <c r="B5101" s="130" t="s">
        <v>2092</v>
      </c>
      <c r="C5101" s="130" t="s">
        <v>2093</v>
      </c>
      <c r="D5101" s="130" t="s">
        <v>12130</v>
      </c>
      <c r="E5101" s="130" t="s">
        <v>100</v>
      </c>
      <c r="F5101" s="215">
        <v>1.2780413758230391E-2</v>
      </c>
      <c r="G5101" s="132" t="str">
        <f ca="1">IFERROR(_xll.BQL($A5101, "cur_mkt_cap(currency=EUR)")/1000000, " ")</f>
        <v xml:space="preserve"> </v>
      </c>
      <c r="M5101" s="308"/>
      <c r="N5101" s="215">
        <f t="shared" si="188"/>
        <v>1.3570809733265017E-4</v>
      </c>
      <c r="O5101" s="172" t="str">
        <f>IFERROR(IF(VLOOKUP($C5101,'MSCI Database'!$C:$R,2, FALSE)="","",VLOOKUP($C5101,'MSCI Database'!$C:$R,2, FALSE)),"")</f>
        <v>Utilities</v>
      </c>
      <c r="P5101" s="186" t="str">
        <f>IFERROR(IF(VLOOKUP($C5101,'MSCI Database'!$C:$R,3, FALSE)="","",VLOOKUP($C5101,'MSCI Database'!$C:$R,3, FALSE)),"")</f>
        <v>AAA</v>
      </c>
      <c r="Q5101" s="164" t="str">
        <f>IFERROR(IF(VLOOKUP($C5101,'MSCI Database'!$C:$R,4, FALSE)="","",VLOOKUP($C5101,'MSCI Database'!$C:$R,4, FALSE)),"")</f>
        <v>0</v>
      </c>
      <c r="R5101" s="164">
        <f>IFERROR(IF(VLOOKUP($C5101,'MSCI Database'!$C:$R,5, FALSE)="","",VLOOKUP($C5101,'MSCI Database'!$C:$R,5, FALSE)),"")</f>
        <v>10</v>
      </c>
      <c r="S5101" s="164">
        <f>IFERROR(IF(VLOOKUP($C5101,'MSCI Database'!$C:$R,6, FALSE)="","",VLOOKUP($C5101,'MSCI Database'!$C:$R,6, FALSE)),"")</f>
        <v>8.6999999999999993</v>
      </c>
      <c r="T5101" s="211">
        <f>IFERROR(IF(VLOOKUP($C5101,'MSCI Database'!$C:$R,7, FALSE)="","",VLOOKUP($C5101,'MSCI Database'!$C:$R,7, FALSE)),"")</f>
        <v>9.3000000000000007</v>
      </c>
      <c r="U5101" s="164">
        <f>IFERROR(IF(VLOOKUP($C5101,'MSCI Database'!$C:$R,8, FALSE)="","",VLOOKUP($C5101,'MSCI Database'!$C:$R,8, FALSE)),"")</f>
        <v>6.5</v>
      </c>
      <c r="V5101" s="175">
        <f>IFERROR(IF(VLOOKUP($C5101,'MSCI Database'!$C:$R,9, FALSE)="","",VLOOKUP($C5101,'MSCI Database'!$C:$R,9, FALSE)),"")</f>
        <v>8.1</v>
      </c>
      <c r="W5101" s="165">
        <f t="shared" ca="1" si="189"/>
        <v>0</v>
      </c>
      <c r="X5101" s="236">
        <f>IFERROR(IF(VLOOKUP($C5101,'MSCI Database'!$C:$R,10, FALSE)="","",VLOOKUP($C5101,'MSCI Database'!$C:$R,10, FALSE)),"")</f>
        <v>805066</v>
      </c>
      <c r="Y5101" s="133" t="str">
        <f>IFERROR(IF(VLOOKUP($C5101,'MSCI Database'!$C:$R,11, FALSE)="","",VLOOKUP($C5101,'MSCI Database'!$C:$R,11, FALSE)),"")</f>
        <v>2019</v>
      </c>
      <c r="Z5101" s="133" t="str">
        <f>IFERROR(IF(VLOOKUP($C5101,'MSCI Database'!$C:$R,12, FALSE)="","",VLOOKUP($C5101,'MSCI Database'!$C:$R,12, FALSE)),"")</f>
        <v>Reported</v>
      </c>
      <c r="AA5101" s="202" t="str">
        <f>IFERROR(IF(VLOOKUP($C5101,'MSCI Database'!$C:$R,13, FALSE)="","",VLOOKUP($C5101,'MSCI Database'!$C:$R,13, FALSE)),"")</f>
        <v>Continued investments to integrate renewables</v>
      </c>
    </row>
    <row r="5102" spans="1:27" s="130" customFormat="1" ht="15" hidden="1" customHeight="1" outlineLevel="1">
      <c r="A5102" s="130" t="s">
        <v>8275</v>
      </c>
      <c r="B5102" s="130" t="s">
        <v>8276</v>
      </c>
      <c r="C5102" s="130" t="s">
        <v>8277</v>
      </c>
      <c r="D5102" s="130" t="s">
        <v>12128</v>
      </c>
      <c r="E5102" s="130" t="s">
        <v>100</v>
      </c>
      <c r="F5102" s="215">
        <v>1.031620310649122E-2</v>
      </c>
      <c r="G5102" s="132" t="str">
        <f ca="1">IFERROR(_xll.BQL($A5102, "cur_mkt_cap(currency=EUR)")/1000000, " ")</f>
        <v xml:space="preserve"> </v>
      </c>
      <c r="M5102" s="308"/>
      <c r="N5102" s="215">
        <f t="shared" si="188"/>
        <v>1.0954201653898137E-4</v>
      </c>
      <c r="O5102" s="172" t="str">
        <f>IFERROR(IF(VLOOKUP($C5102,'MSCI Database'!$C:$R,2, FALSE)="","",VLOOKUP($C5102,'MSCI Database'!$C:$R,2, FALSE)),"")</f>
        <v>Utilities</v>
      </c>
      <c r="P5102" s="186" t="str">
        <f>IFERROR(IF(VLOOKUP($C5102,'MSCI Database'!$C:$R,3, FALSE)="","",VLOOKUP($C5102,'MSCI Database'!$C:$R,3, FALSE)),"")</f>
        <v>B</v>
      </c>
      <c r="Q5102" s="164" t="str">
        <f>IFERROR(IF(VLOOKUP($C5102,'MSCI Database'!$C:$R,4, FALSE)="","",VLOOKUP($C5102,'MSCI Database'!$C:$R,4, FALSE)),"")</f>
        <v>0</v>
      </c>
      <c r="R5102" s="164">
        <f>IFERROR(IF(VLOOKUP($C5102,'MSCI Database'!$C:$R,5, FALSE)="","",VLOOKUP($C5102,'MSCI Database'!$C:$R,5, FALSE)),"")</f>
        <v>2.5</v>
      </c>
      <c r="S5102" s="164">
        <f>IFERROR(IF(VLOOKUP($C5102,'MSCI Database'!$C:$R,6, FALSE)="","",VLOOKUP($C5102,'MSCI Database'!$C:$R,6, FALSE)),"")</f>
        <v>2.7</v>
      </c>
      <c r="T5102" s="211">
        <f>IFERROR(IF(VLOOKUP($C5102,'MSCI Database'!$C:$R,7, FALSE)="","",VLOOKUP($C5102,'MSCI Database'!$C:$R,7, FALSE)),"")</f>
        <v>4.7</v>
      </c>
      <c r="U5102" s="164">
        <f>IFERROR(IF(VLOOKUP($C5102,'MSCI Database'!$C:$R,8, FALSE)="","",VLOOKUP($C5102,'MSCI Database'!$C:$R,8, FALSE)),"")</f>
        <v>5.7</v>
      </c>
      <c r="V5102" s="175">
        <f>IFERROR(IF(VLOOKUP($C5102,'MSCI Database'!$C:$R,9, FALSE)="","",VLOOKUP($C5102,'MSCI Database'!$C:$R,9, FALSE)),"")</f>
        <v>3.9</v>
      </c>
      <c r="W5102" s="165">
        <f t="shared" ca="1" si="189"/>
        <v>0</v>
      </c>
      <c r="X5102" s="236">
        <f>IFERROR(IF(VLOOKUP($C5102,'MSCI Database'!$C:$R,10, FALSE)="","",VLOOKUP($C5102,'MSCI Database'!$C:$R,10, FALSE)),"")</f>
        <v>105772432</v>
      </c>
      <c r="Y5102" s="133" t="str">
        <f>IFERROR(IF(VLOOKUP($C5102,'MSCI Database'!$C:$R,11, FALSE)="","",VLOOKUP($C5102,'MSCI Database'!$C:$R,11, FALSE)),"")</f>
        <v>2019</v>
      </c>
      <c r="Z5102" s="133" t="str">
        <f>IFERROR(IF(VLOOKUP($C5102,'MSCI Database'!$C:$R,12, FALSE)="","",VLOOKUP($C5102,'MSCI Database'!$C:$R,12, FALSE)),"")</f>
        <v>Reported</v>
      </c>
      <c r="AA5102" s="202" t="str">
        <f>IFERROR(IF(VLOOKUP($C5102,'MSCI Database'!$C:$R,13, FALSE)="","",VLOOKUP($C5102,'MSCI Database'!$C:$R,13, FALSE)),"")</f>
        <v>Despite aggressive targets to curb future carbon emission, limited focus on renewables</v>
      </c>
    </row>
    <row r="5103" spans="1:27" s="130" customFormat="1" ht="15" hidden="1" customHeight="1" outlineLevel="1">
      <c r="A5103" s="130" t="s">
        <v>7363</v>
      </c>
      <c r="B5103" s="130" t="s">
        <v>7364</v>
      </c>
      <c r="C5103" s="130" t="s">
        <v>7365</v>
      </c>
      <c r="D5103" s="130" t="s">
        <v>12128</v>
      </c>
      <c r="E5103" s="130" t="s">
        <v>18673</v>
      </c>
      <c r="F5103" s="215">
        <v>1.0265531049673021E-2</v>
      </c>
      <c r="G5103" s="132" t="str">
        <f ca="1">IFERROR(_xll.BQL($A5103, "cur_mkt_cap(currency=EUR)")/1000000, " ")</f>
        <v xml:space="preserve"> </v>
      </c>
      <c r="M5103" s="308"/>
      <c r="N5103" s="215">
        <f t="shared" si="188"/>
        <v>1.0900395818274848E-4</v>
      </c>
      <c r="O5103" s="172" t="str">
        <f>IFERROR(IF(VLOOKUP($C5103,'MSCI Database'!$C:$R,2, FALSE)="","",VLOOKUP($C5103,'MSCI Database'!$C:$R,2, FALSE)),"")</f>
        <v>Road &amp; Rail Transport</v>
      </c>
      <c r="P5103" s="186" t="str">
        <f>IFERROR(IF(VLOOKUP($C5103,'MSCI Database'!$C:$R,3, FALSE)="","",VLOOKUP($C5103,'MSCI Database'!$C:$R,3, FALSE)),"")</f>
        <v>BB</v>
      </c>
      <c r="Q5103" s="164" t="str">
        <f>IFERROR(IF(VLOOKUP($C5103,'MSCI Database'!$C:$R,4, FALSE)="","",VLOOKUP($C5103,'MSCI Database'!$C:$R,4, FALSE)),"")</f>
        <v>0</v>
      </c>
      <c r="R5103" s="164">
        <f>IFERROR(IF(VLOOKUP($C5103,'MSCI Database'!$C:$R,5, FALSE)="","",VLOOKUP($C5103,'MSCI Database'!$C:$R,5, FALSE)),"")</f>
        <v>4.2</v>
      </c>
      <c r="S5103" s="164">
        <f>IFERROR(IF(VLOOKUP($C5103,'MSCI Database'!$C:$R,6, FALSE)="","",VLOOKUP($C5103,'MSCI Database'!$C:$R,6, FALSE)),"")</f>
        <v>4.5</v>
      </c>
      <c r="T5103" s="211">
        <f>IFERROR(IF(VLOOKUP($C5103,'MSCI Database'!$C:$R,7, FALSE)="","",VLOOKUP($C5103,'MSCI Database'!$C:$R,7, FALSE)),"")</f>
        <v>3.2</v>
      </c>
      <c r="U5103" s="164">
        <f>IFERROR(IF(VLOOKUP($C5103,'MSCI Database'!$C:$R,8, FALSE)="","",VLOOKUP($C5103,'MSCI Database'!$C:$R,8, FALSE)),"")</f>
        <v>4.0999999999999996</v>
      </c>
      <c r="V5103" s="175">
        <f>IFERROR(IF(VLOOKUP($C5103,'MSCI Database'!$C:$R,9, FALSE)="","",VLOOKUP($C5103,'MSCI Database'!$C:$R,9, FALSE)),"")</f>
        <v>3.9</v>
      </c>
      <c r="W5103" s="165">
        <f t="shared" ca="1" si="189"/>
        <v>0</v>
      </c>
      <c r="X5103" s="236">
        <f>IFERROR(IF(VLOOKUP($C5103,'MSCI Database'!$C:$R,10, FALSE)="","",VLOOKUP($C5103,'MSCI Database'!$C:$R,10, FALSE)),"")</f>
        <v>454774</v>
      </c>
      <c r="Y5103" s="133" t="str">
        <f>IFERROR(IF(VLOOKUP($C5103,'MSCI Database'!$C:$R,11, FALSE)="","",VLOOKUP($C5103,'MSCI Database'!$C:$R,11, FALSE)),"")</f>
        <v>2019</v>
      </c>
      <c r="Z5103" s="133" t="str">
        <f>IFERROR(IF(VLOOKUP($C5103,'MSCI Database'!$C:$R,12, FALSE)="","",VLOOKUP($C5103,'MSCI Database'!$C:$R,12, FALSE)),"")</f>
        <v>E.Segmt-Moderately Low</v>
      </c>
      <c r="AA5103" s="202" t="str">
        <f>IFERROR(IF(VLOOKUP($C5103,'MSCI Database'!$C:$R,13, FALSE)="","",VLOOKUP($C5103,'MSCI Database'!$C:$R,13, FALSE)),"")</f>
        <v>Safety monitoring and employee engagement programs trail those of peers</v>
      </c>
    </row>
    <row r="5104" spans="1:27" s="130" customFormat="1" ht="15" hidden="1" customHeight="1" outlineLevel="1">
      <c r="A5104" s="130" t="s">
        <v>5402</v>
      </c>
      <c r="B5104" s="130" t="s">
        <v>5403</v>
      </c>
      <c r="C5104" s="130" t="s">
        <v>5404</v>
      </c>
      <c r="D5104" s="130" t="s">
        <v>18679</v>
      </c>
      <c r="E5104" s="130" t="s">
        <v>18707</v>
      </c>
      <c r="F5104" s="215">
        <v>7.9409807906458303E-3</v>
      </c>
      <c r="G5104" s="132" t="str">
        <f ca="1">IFERROR(_xll.BQL($A5104, "cur_mkt_cap(currency=EUR)")/1000000, " ")</f>
        <v xml:space="preserve"> </v>
      </c>
      <c r="M5104" s="308"/>
      <c r="N5104" s="215">
        <f t="shared" ca="1" si="188"/>
        <v>8.4320853333850487E-5</v>
      </c>
      <c r="O5104" s="172" t="str">
        <f>IFERROR(IF(VLOOKUP($C5104,'MSCI Database'!$C:$R,2, FALSE)="","",VLOOKUP($C5104,'MSCI Database'!$C:$R,2, FALSE)),"")</f>
        <v>Oil &amp; Gas Exploration &amp; Production</v>
      </c>
      <c r="P5104" s="186" t="str">
        <f>IFERROR(IF(VLOOKUP($C5104,'MSCI Database'!$C:$R,3, FALSE)="","",VLOOKUP($C5104,'MSCI Database'!$C:$R,3, FALSE)),"")</f>
        <v>A</v>
      </c>
      <c r="Q5104" s="164" t="str">
        <f>IFERROR(IF(VLOOKUP($C5104,'MSCI Database'!$C:$R,4, FALSE)="","",VLOOKUP($C5104,'MSCI Database'!$C:$R,4, FALSE)),"")</f>
        <v>0</v>
      </c>
      <c r="R5104" s="164">
        <f>IFERROR(IF(VLOOKUP($C5104,'MSCI Database'!$C:$R,5, FALSE)="","",VLOOKUP($C5104,'MSCI Database'!$C:$R,5, FALSE)),"")</f>
        <v>6.9</v>
      </c>
      <c r="S5104" s="164">
        <f>IFERROR(IF(VLOOKUP($C5104,'MSCI Database'!$C:$R,6, FALSE)="","",VLOOKUP($C5104,'MSCI Database'!$C:$R,6, FALSE)),"")</f>
        <v>5.0999999999999996</v>
      </c>
      <c r="T5104" s="211">
        <f>IFERROR(IF(VLOOKUP($C5104,'MSCI Database'!$C:$R,7, FALSE)="","",VLOOKUP($C5104,'MSCI Database'!$C:$R,7, FALSE)),"")</f>
        <v>4.8</v>
      </c>
      <c r="U5104" s="164">
        <f>IFERROR(IF(VLOOKUP($C5104,'MSCI Database'!$C:$R,8, FALSE)="","",VLOOKUP($C5104,'MSCI Database'!$C:$R,8, FALSE)),"")</f>
        <v>6.8</v>
      </c>
      <c r="V5104" s="175">
        <f>IFERROR(IF(VLOOKUP($C5104,'MSCI Database'!$C:$R,9, FALSE)="","",VLOOKUP($C5104,'MSCI Database'!$C:$R,9, FALSE)),"")</f>
        <v>5.6</v>
      </c>
      <c r="W5104" s="165">
        <f t="shared" ca="1" si="189"/>
        <v>0</v>
      </c>
      <c r="X5104" s="236">
        <f>IFERROR(IF(VLOOKUP($C5104,'MSCI Database'!$C:$R,10, FALSE)="","",VLOOKUP($C5104,'MSCI Database'!$C:$R,10, FALSE)),"")</f>
        <v>597000</v>
      </c>
      <c r="Y5104" s="133" t="str">
        <f>IFERROR(IF(VLOOKUP($C5104,'MSCI Database'!$C:$R,11, FALSE)="","",VLOOKUP($C5104,'MSCI Database'!$C:$R,11, FALSE)),"")</f>
        <v>2019</v>
      </c>
      <c r="Z5104" s="133" t="str">
        <f>IFERROR(IF(VLOOKUP($C5104,'MSCI Database'!$C:$R,12, FALSE)="","",VLOOKUP($C5104,'MSCI Database'!$C:$R,12, FALSE)),"")</f>
        <v>Reported</v>
      </c>
      <c r="AA5104" s="202" t="str">
        <f>IFERROR(IF(VLOOKUP($C5104,'MSCI Database'!$C:$R,13, FALSE)="","",VLOOKUP($C5104,'MSCI Database'!$C:$R,13, FALSE)),"")</f>
        <v>Robust carbon mitigation strategies and governance practices, poor H&amp;S performance</v>
      </c>
    </row>
    <row r="5105" spans="1:27" s="130" customFormat="1" ht="15" hidden="1" customHeight="1" outlineLevel="1">
      <c r="A5105" s="130" t="s">
        <v>1004</v>
      </c>
      <c r="B5105" s="130" t="s">
        <v>1005</v>
      </c>
      <c r="C5105" s="130" t="s">
        <v>1006</v>
      </c>
      <c r="D5105" s="130" t="s">
        <v>12135</v>
      </c>
      <c r="E5105" s="130" t="s">
        <v>18688</v>
      </c>
      <c r="F5105" s="215">
        <v>8.1805055212362879E-3</v>
      </c>
      <c r="G5105" s="132" t="str">
        <f ca="1">IFERROR(_xll.BQL($A5105, "cur_mkt_cap(currency=EUR)")/1000000, " ")</f>
        <v xml:space="preserve"> </v>
      </c>
      <c r="M5105" s="308"/>
      <c r="N5105" s="215">
        <f t="shared" si="188"/>
        <v>8.6864233076279685E-5</v>
      </c>
      <c r="O5105" s="172" t="str">
        <f>IFERROR(IF(VLOOKUP($C5105,'MSCI Database'!$C:$R,2, FALSE)="","",VLOOKUP($C5105,'MSCI Database'!$C:$R,2, FALSE)),"")</f>
        <v>Life &amp; Health Insurance</v>
      </c>
      <c r="P5105" s="186" t="str">
        <f>IFERROR(IF(VLOOKUP($C5105,'MSCI Database'!$C:$R,3, FALSE)="","",VLOOKUP($C5105,'MSCI Database'!$C:$R,3, FALSE)),"")</f>
        <v>A</v>
      </c>
      <c r="Q5105" s="164" t="str">
        <f>IFERROR(IF(VLOOKUP($C5105,'MSCI Database'!$C:$R,4, FALSE)="","",VLOOKUP($C5105,'MSCI Database'!$C:$R,4, FALSE)),"")</f>
        <v>1</v>
      </c>
      <c r="R5105" s="164">
        <f>IFERROR(IF(VLOOKUP($C5105,'MSCI Database'!$C:$R,5, FALSE)="","",VLOOKUP($C5105,'MSCI Database'!$C:$R,5, FALSE)),"")</f>
        <v>6.6</v>
      </c>
      <c r="S5105" s="164">
        <f>IFERROR(IF(VLOOKUP($C5105,'MSCI Database'!$C:$R,6, FALSE)="","",VLOOKUP($C5105,'MSCI Database'!$C:$R,6, FALSE)),"")</f>
        <v>8.4</v>
      </c>
      <c r="T5105" s="211">
        <f>IFERROR(IF(VLOOKUP($C5105,'MSCI Database'!$C:$R,7, FALSE)="","",VLOOKUP($C5105,'MSCI Database'!$C:$R,7, FALSE)),"")</f>
        <v>5.4</v>
      </c>
      <c r="U5105" s="164">
        <f>IFERROR(IF(VLOOKUP($C5105,'MSCI Database'!$C:$R,8, FALSE)="","",VLOOKUP($C5105,'MSCI Database'!$C:$R,8, FALSE)),"")</f>
        <v>4.2</v>
      </c>
      <c r="V5105" s="175">
        <f>IFERROR(IF(VLOOKUP($C5105,'MSCI Database'!$C:$R,9, FALSE)="","",VLOOKUP($C5105,'MSCI Database'!$C:$R,9, FALSE)),"")</f>
        <v>5.2</v>
      </c>
      <c r="W5105" s="165">
        <f t="shared" ca="1" si="189"/>
        <v>0</v>
      </c>
      <c r="X5105" s="236">
        <f>IFERROR(IF(VLOOKUP($C5105,'MSCI Database'!$C:$R,10, FALSE)="","",VLOOKUP($C5105,'MSCI Database'!$C:$R,10, FALSE)),"")</f>
        <v>50490</v>
      </c>
      <c r="Y5105" s="133" t="str">
        <f>IFERROR(IF(VLOOKUP($C5105,'MSCI Database'!$C:$R,11, FALSE)="","",VLOOKUP($C5105,'MSCI Database'!$C:$R,11, FALSE)),"")</f>
        <v>2019</v>
      </c>
      <c r="Z5105" s="133" t="str">
        <f>IFERROR(IF(VLOOKUP($C5105,'MSCI Database'!$C:$R,12, FALSE)="","",VLOOKUP($C5105,'MSCI Database'!$C:$R,12, FALSE)),"")</f>
        <v>Reported</v>
      </c>
      <c r="AA5105" s="202" t="str">
        <f>IFERROR(IF(VLOOKUP($C5105,'MSCI Database'!$C:$R,13, FALSE)="","",VLOOKUP($C5105,'MSCI Database'!$C:$R,13, FALSE)),"")</f>
        <v>Strong ESG integration, with improvements in investment outlook of asset management subsidiaries</v>
      </c>
    </row>
    <row r="5106" spans="1:27" s="130" customFormat="1" ht="15" hidden="1" customHeight="1" outlineLevel="1">
      <c r="A5106" s="130" t="s">
        <v>2425</v>
      </c>
      <c r="B5106" s="130" t="s">
        <v>2426</v>
      </c>
      <c r="C5106" s="130" t="s">
        <v>2427</v>
      </c>
      <c r="D5106" s="130" t="s">
        <v>18686</v>
      </c>
      <c r="E5106" s="130" t="s">
        <v>18689</v>
      </c>
      <c r="F5106" s="215">
        <v>1.407543116315726E-2</v>
      </c>
      <c r="G5106" s="132" t="str">
        <f ca="1">IFERROR(_xll.BQL($A5106, "cur_mkt_cap(currency=EUR)")/1000000, " ")</f>
        <v xml:space="preserve"> </v>
      </c>
      <c r="M5106" s="308"/>
      <c r="N5106" s="215">
        <f t="shared" si="188"/>
        <v>1.4945916606640811E-4</v>
      </c>
      <c r="O5106" s="172" t="str">
        <f>IFERROR(IF(VLOOKUP($C5106,'MSCI Database'!$C:$R,2, FALSE)="","",VLOOKUP($C5106,'MSCI Database'!$C:$R,2, FALSE)),"")</f>
        <v>Electronic Equipment, Instruments &amp; Components</v>
      </c>
      <c r="P5106" s="186" t="str">
        <f>IFERROR(IF(VLOOKUP($C5106,'MSCI Database'!$C:$R,3, FALSE)="","",VLOOKUP($C5106,'MSCI Database'!$C:$R,3, FALSE)),"")</f>
        <v>BBB</v>
      </c>
      <c r="Q5106" s="164" t="str">
        <f>IFERROR(IF(VLOOKUP($C5106,'MSCI Database'!$C:$R,4, FALSE)="","",VLOOKUP($C5106,'MSCI Database'!$C:$R,4, FALSE)),"")</f>
        <v>0</v>
      </c>
      <c r="R5106" s="164">
        <f>IFERROR(IF(VLOOKUP($C5106,'MSCI Database'!$C:$R,5, FALSE)="","",VLOOKUP($C5106,'MSCI Database'!$C:$R,5, FALSE)),"")</f>
        <v>5.4</v>
      </c>
      <c r="S5106" s="164">
        <f>IFERROR(IF(VLOOKUP($C5106,'MSCI Database'!$C:$R,6, FALSE)="","",VLOOKUP($C5106,'MSCI Database'!$C:$R,6, FALSE)),"")</f>
        <v>3.2</v>
      </c>
      <c r="T5106" s="211">
        <f>IFERROR(IF(VLOOKUP($C5106,'MSCI Database'!$C:$R,7, FALSE)="","",VLOOKUP($C5106,'MSCI Database'!$C:$R,7, FALSE)),"")</f>
        <v>4.3</v>
      </c>
      <c r="U5106" s="164">
        <f>IFERROR(IF(VLOOKUP($C5106,'MSCI Database'!$C:$R,8, FALSE)="","",VLOOKUP($C5106,'MSCI Database'!$C:$R,8, FALSE)),"")</f>
        <v>6.4</v>
      </c>
      <c r="V5106" s="175">
        <f>IFERROR(IF(VLOOKUP($C5106,'MSCI Database'!$C:$R,9, FALSE)="","",VLOOKUP($C5106,'MSCI Database'!$C:$R,9, FALSE)),"")</f>
        <v>4.8</v>
      </c>
      <c r="W5106" s="165">
        <f t="shared" ca="1" si="189"/>
        <v>0</v>
      </c>
      <c r="X5106" s="236">
        <f>IFERROR(IF(VLOOKUP($C5106,'MSCI Database'!$C:$R,10, FALSE)="","",VLOOKUP($C5106,'MSCI Database'!$C:$R,10, FALSE)),"")</f>
        <v>17134</v>
      </c>
      <c r="Y5106" s="133" t="str">
        <f>IFERROR(IF(VLOOKUP($C5106,'MSCI Database'!$C:$R,11, FALSE)="","",VLOOKUP($C5106,'MSCI Database'!$C:$R,11, FALSE)),"")</f>
        <v>2019</v>
      </c>
      <c r="Z5106" s="133" t="str">
        <f>IFERROR(IF(VLOOKUP($C5106,'MSCI Database'!$C:$R,12, FALSE)="","",VLOOKUP($C5106,'MSCI Database'!$C:$R,12, FALSE)),"")</f>
        <v>Reported</v>
      </c>
      <c r="AA5106" s="202" t="str">
        <f>IFERROR(IF(VLOOKUP($C5106,'MSCI Database'!$C:$R,13, FALSE)="","",VLOOKUP($C5106,'MSCI Database'!$C:$R,13, FALSE)),"")</f>
        <v>Strong corporate governance practices and labor management programs, but limited supplier engagement</v>
      </c>
    </row>
    <row r="5107" spans="1:27" s="130" customFormat="1" ht="15" hidden="1" customHeight="1" outlineLevel="1">
      <c r="A5107" s="130" t="s">
        <v>984</v>
      </c>
      <c r="B5107" s="130" t="s">
        <v>985</v>
      </c>
      <c r="C5107" s="130" t="s">
        <v>986</v>
      </c>
      <c r="D5107" s="130" t="s">
        <v>12135</v>
      </c>
      <c r="E5107" s="130" t="s">
        <v>18704</v>
      </c>
      <c r="F5107" s="215">
        <v>8.1626948389161326E-3</v>
      </c>
      <c r="G5107" s="132" t="str">
        <f ca="1">IFERROR(_xll.BQL($A5107, "cur_mkt_cap(currency=EUR)")/1000000, " ")</f>
        <v xml:space="preserve"> </v>
      </c>
      <c r="M5107" s="308"/>
      <c r="N5107" s="215">
        <f t="shared" si="188"/>
        <v>8.6675111358032651E-5</v>
      </c>
      <c r="O5107" s="172" t="str">
        <f>IFERROR(IF(VLOOKUP($C5107,'MSCI Database'!$C:$R,2, FALSE)="","",VLOOKUP($C5107,'MSCI Database'!$C:$R,2, FALSE)),"")</f>
        <v>Commercial Services &amp; Supplies</v>
      </c>
      <c r="P5107" s="186" t="str">
        <f>IFERROR(IF(VLOOKUP($C5107,'MSCI Database'!$C:$R,3, FALSE)="","",VLOOKUP($C5107,'MSCI Database'!$C:$R,3, FALSE)),"")</f>
        <v>A</v>
      </c>
      <c r="Q5107" s="164" t="str">
        <f>IFERROR(IF(VLOOKUP($C5107,'MSCI Database'!$C:$R,4, FALSE)="","",VLOOKUP($C5107,'MSCI Database'!$C:$R,4, FALSE)),"")</f>
        <v>0</v>
      </c>
      <c r="R5107" s="164">
        <f>IFERROR(IF(VLOOKUP($C5107,'MSCI Database'!$C:$R,5, FALSE)="","",VLOOKUP($C5107,'MSCI Database'!$C:$R,5, FALSE)),"")</f>
        <v>6.9</v>
      </c>
      <c r="S5107" s="164">
        <f>IFERROR(IF(VLOOKUP($C5107,'MSCI Database'!$C:$R,6, FALSE)="","",VLOOKUP($C5107,'MSCI Database'!$C:$R,6, FALSE)),"")</f>
        <v>5.7</v>
      </c>
      <c r="T5107" s="211">
        <f>IFERROR(IF(VLOOKUP($C5107,'MSCI Database'!$C:$R,7, FALSE)="","",VLOOKUP($C5107,'MSCI Database'!$C:$R,7, FALSE)),"")</f>
        <v>5.6</v>
      </c>
      <c r="U5107" s="164">
        <f>IFERROR(IF(VLOOKUP($C5107,'MSCI Database'!$C:$R,8, FALSE)="","",VLOOKUP($C5107,'MSCI Database'!$C:$R,8, FALSE)),"")</f>
        <v>6.2</v>
      </c>
      <c r="V5107" s="175">
        <f>IFERROR(IF(VLOOKUP($C5107,'MSCI Database'!$C:$R,9, FALSE)="","",VLOOKUP($C5107,'MSCI Database'!$C:$R,9, FALSE)),"")</f>
        <v>5.9</v>
      </c>
      <c r="W5107" s="165">
        <f t="shared" ca="1" si="189"/>
        <v>0</v>
      </c>
      <c r="X5107" s="236">
        <f>IFERROR(IF(VLOOKUP($C5107,'MSCI Database'!$C:$R,10, FALSE)="","",VLOOKUP($C5107,'MSCI Database'!$C:$R,10, FALSE)),"")</f>
        <v>127920</v>
      </c>
      <c r="Y5107" s="133" t="str">
        <f>IFERROR(IF(VLOOKUP($C5107,'MSCI Database'!$C:$R,11, FALSE)="","",VLOOKUP($C5107,'MSCI Database'!$C:$R,11, FALSE)),"")</f>
        <v>2019</v>
      </c>
      <c r="Z5107" s="133" t="str">
        <f>IFERROR(IF(VLOOKUP($C5107,'MSCI Database'!$C:$R,12, FALSE)="","",VLOOKUP($C5107,'MSCI Database'!$C:$R,12, FALSE)),"")</f>
        <v>E.Segmt-Moderately Low</v>
      </c>
      <c r="AA5107" s="202" t="str">
        <f>IFERROR(IF(VLOOKUP($C5107,'MSCI Database'!$C:$R,13, FALSE)="","",VLOOKUP($C5107,'MSCI Database'!$C:$R,13, FALSE)),"")</f>
        <v>Strong corporate governance, but unremarkable ethics framework may impede overall governance</v>
      </c>
    </row>
    <row r="5108" spans="1:27" s="130" customFormat="1" ht="15" hidden="1" customHeight="1" outlineLevel="1">
      <c r="A5108" s="130" t="s">
        <v>1926</v>
      </c>
      <c r="B5108" s="130" t="s">
        <v>1927</v>
      </c>
      <c r="C5108" s="130" t="s">
        <v>1928</v>
      </c>
      <c r="D5108" s="130" t="s">
        <v>12129</v>
      </c>
      <c r="E5108" s="130" t="s">
        <v>18689</v>
      </c>
      <c r="F5108" s="215">
        <v>1.189743207739038E-2</v>
      </c>
      <c r="G5108" s="132" t="str">
        <f ca="1">IFERROR(_xll.BQL($A5108, "cur_mkt_cap(currency=EUR)")/1000000, " ")</f>
        <v xml:space="preserve"> </v>
      </c>
      <c r="M5108" s="308"/>
      <c r="N5108" s="215">
        <f t="shared" ca="1" si="188"/>
        <v>1.2633220652401216E-4</v>
      </c>
      <c r="O5108" s="172" t="str">
        <f>IFERROR(IF(VLOOKUP($C5108,'MSCI Database'!$C:$R,2, FALSE)="","",VLOOKUP($C5108,'MSCI Database'!$C:$R,2, FALSE)),"")</f>
        <v>Software &amp; Services</v>
      </c>
      <c r="P5108" s="186" t="str">
        <f>IFERROR(IF(VLOOKUP($C5108,'MSCI Database'!$C:$R,3, FALSE)="","",VLOOKUP($C5108,'MSCI Database'!$C:$R,3, FALSE)),"")</f>
        <v>AA</v>
      </c>
      <c r="Q5108" s="164" t="str">
        <f>IFERROR(IF(VLOOKUP($C5108,'MSCI Database'!$C:$R,4, FALSE)="","",VLOOKUP($C5108,'MSCI Database'!$C:$R,4, FALSE)),"")</f>
        <v/>
      </c>
      <c r="R5108" s="164">
        <f>IFERROR(IF(VLOOKUP($C5108,'MSCI Database'!$C:$R,5, FALSE)="","",VLOOKUP($C5108,'MSCI Database'!$C:$R,5, FALSE)),"")</f>
        <v>8.5</v>
      </c>
      <c r="S5108" s="164">
        <f>IFERROR(IF(VLOOKUP($C5108,'MSCI Database'!$C:$R,6, FALSE)="","",VLOOKUP($C5108,'MSCI Database'!$C:$R,6, FALSE)),"")</f>
        <v>4.7</v>
      </c>
      <c r="T5108" s="211">
        <f>IFERROR(IF(VLOOKUP($C5108,'MSCI Database'!$C:$R,7, FALSE)="","",VLOOKUP($C5108,'MSCI Database'!$C:$R,7, FALSE)),"")</f>
        <v>5.8</v>
      </c>
      <c r="U5108" s="164">
        <f>IFERROR(IF(VLOOKUP($C5108,'MSCI Database'!$C:$R,8, FALSE)="","",VLOOKUP($C5108,'MSCI Database'!$C:$R,8, FALSE)),"")</f>
        <v>6.6</v>
      </c>
      <c r="V5108" s="175">
        <f>IFERROR(IF(VLOOKUP($C5108,'MSCI Database'!$C:$R,9, FALSE)="","",VLOOKUP($C5108,'MSCI Database'!$C:$R,9, FALSE)),"")</f>
        <v>5.9</v>
      </c>
      <c r="W5108" s="165">
        <f t="shared" ca="1" si="189"/>
        <v>0</v>
      </c>
      <c r="X5108" s="236">
        <f>IFERROR(IF(VLOOKUP($C5108,'MSCI Database'!$C:$R,10, FALSE)="","",VLOOKUP($C5108,'MSCI Database'!$C:$R,10, FALSE)),"")</f>
        <v>5555</v>
      </c>
      <c r="Y5108" s="133" t="str">
        <f>IFERROR(IF(VLOOKUP($C5108,'MSCI Database'!$C:$R,11, FALSE)="","",VLOOKUP($C5108,'MSCI Database'!$C:$R,11, FALSE)),"")</f>
        <v>2019</v>
      </c>
      <c r="Z5108" s="133" t="str">
        <f>IFERROR(IF(VLOOKUP($C5108,'MSCI Database'!$C:$R,12, FALSE)="","",VLOOKUP($C5108,'MSCI Database'!$C:$R,12, FALSE)),"")</f>
        <v>E.Segmt-Moderately High</v>
      </c>
      <c r="AA5108" s="202" t="str">
        <f>IFERROR(IF(VLOOKUP($C5108,'MSCI Database'!$C:$R,13, FALSE)="","",VLOOKUP($C5108,'MSCI Database'!$C:$R,13, FALSE)),"")</f>
        <v>Leads peers in governance practices and talent management initiatives</v>
      </c>
    </row>
    <row r="5109" spans="1:27" s="130" customFormat="1" ht="15" hidden="1" customHeight="1" outlineLevel="1">
      <c r="A5109" s="130" t="s">
        <v>151</v>
      </c>
      <c r="B5109" s="130" t="s">
        <v>152</v>
      </c>
      <c r="C5109" s="130" t="s">
        <v>153</v>
      </c>
      <c r="D5109" s="130" t="s">
        <v>12131</v>
      </c>
      <c r="E5109" s="130" t="s">
        <v>100</v>
      </c>
      <c r="F5109" s="215">
        <v>1.192962709150905E-2</v>
      </c>
      <c r="G5109" s="132" t="str">
        <f ca="1">IFERROR(_xll.BQL($A5109, "cur_mkt_cap(currency=EUR)")/1000000, " ")</f>
        <v xml:space="preserve"> </v>
      </c>
      <c r="M5109" s="308"/>
      <c r="N5109" s="215">
        <f t="shared" si="188"/>
        <v>1.2667406745217098E-4</v>
      </c>
      <c r="O5109" s="172" t="str">
        <f>IFERROR(IF(VLOOKUP($C5109,'MSCI Database'!$C:$R,2, FALSE)="","",VLOOKUP($C5109,'MSCI Database'!$C:$R,2, FALSE)),"")</f>
        <v>Utilities</v>
      </c>
      <c r="P5109" s="186" t="str">
        <f>IFERROR(IF(VLOOKUP($C5109,'MSCI Database'!$C:$R,3, FALSE)="","",VLOOKUP($C5109,'MSCI Database'!$C:$R,3, FALSE)),"")</f>
        <v>A</v>
      </c>
      <c r="Q5109" s="164" t="str">
        <f>IFERROR(IF(VLOOKUP($C5109,'MSCI Database'!$C:$R,4, FALSE)="","",VLOOKUP($C5109,'MSCI Database'!$C:$R,4, FALSE)),"")</f>
        <v>0</v>
      </c>
      <c r="R5109" s="164">
        <f>IFERROR(IF(VLOOKUP($C5109,'MSCI Database'!$C:$R,5, FALSE)="","",VLOOKUP($C5109,'MSCI Database'!$C:$R,5, FALSE)),"")</f>
        <v>6.5</v>
      </c>
      <c r="S5109" s="164">
        <f>IFERROR(IF(VLOOKUP($C5109,'MSCI Database'!$C:$R,6, FALSE)="","",VLOOKUP($C5109,'MSCI Database'!$C:$R,6, FALSE)),"")</f>
        <v>7.3</v>
      </c>
      <c r="T5109" s="211">
        <f>IFERROR(IF(VLOOKUP($C5109,'MSCI Database'!$C:$R,7, FALSE)="","",VLOOKUP($C5109,'MSCI Database'!$C:$R,7, FALSE)),"")</f>
        <v>7</v>
      </c>
      <c r="U5109" s="164">
        <f>IFERROR(IF(VLOOKUP($C5109,'MSCI Database'!$C:$R,8, FALSE)="","",VLOOKUP($C5109,'MSCI Database'!$C:$R,8, FALSE)),"")</f>
        <v>3.1</v>
      </c>
      <c r="V5109" s="175">
        <f>IFERROR(IF(VLOOKUP($C5109,'MSCI Database'!$C:$R,9, FALSE)="","",VLOOKUP($C5109,'MSCI Database'!$C:$R,9, FALSE)),"")</f>
        <v>5.8</v>
      </c>
      <c r="W5109" s="165">
        <f t="shared" ca="1" si="189"/>
        <v>0</v>
      </c>
      <c r="X5109" s="236">
        <f>IFERROR(IF(VLOOKUP($C5109,'MSCI Database'!$C:$R,10, FALSE)="","",VLOOKUP($C5109,'MSCI Database'!$C:$R,10, FALSE)),"")</f>
        <v>33390000</v>
      </c>
      <c r="Y5109" s="133" t="str">
        <f>IFERROR(IF(VLOOKUP($C5109,'MSCI Database'!$C:$R,11, FALSE)="","",VLOOKUP($C5109,'MSCI Database'!$C:$R,11, FALSE)),"")</f>
        <v>2019</v>
      </c>
      <c r="Z5109" s="133" t="str">
        <f>IFERROR(IF(VLOOKUP($C5109,'MSCI Database'!$C:$R,12, FALSE)="","",VLOOKUP($C5109,'MSCI Database'!$C:$R,12, FALSE)),"")</f>
        <v>Reported</v>
      </c>
      <c r="AA5109" s="202" t="str">
        <f>IFERROR(IF(VLOOKUP($C5109,'MSCI Database'!$C:$R,13, FALSE)="","",VLOOKUP($C5109,'MSCI Database'!$C:$R,13, FALSE)),"")</f>
        <v>Shifting gears to meet France's targeted reduction in nuclear power</v>
      </c>
    </row>
    <row r="5110" spans="1:27" s="130" customFormat="1" ht="15" hidden="1" customHeight="1" outlineLevel="1">
      <c r="A5110" s="130" t="s">
        <v>7938</v>
      </c>
      <c r="B5110" s="130" t="s">
        <v>7939</v>
      </c>
      <c r="C5110" s="130" t="s">
        <v>7940</v>
      </c>
      <c r="D5110" s="130" t="s">
        <v>12128</v>
      </c>
      <c r="E5110" s="130" t="s">
        <v>18688</v>
      </c>
      <c r="F5110" s="215">
        <v>1.0091254591253981E-2</v>
      </c>
      <c r="G5110" s="132" t="str">
        <f ca="1">IFERROR(_xll.BQL($A5110, "cur_mkt_cap(currency=EUR)")/1000000, " ")</f>
        <v xml:space="preserve"> </v>
      </c>
      <c r="M5110" s="308"/>
      <c r="N5110" s="215">
        <f t="shared" si="188"/>
        <v>1.0715341351108713E-4</v>
      </c>
      <c r="O5110" s="172" t="str">
        <f>IFERROR(IF(VLOOKUP($C5110,'MSCI Database'!$C:$R,2, FALSE)="","",VLOOKUP($C5110,'MSCI Database'!$C:$R,2, FALSE)),"")</f>
        <v>Asset Management &amp; Custody Banks</v>
      </c>
      <c r="P5110" s="186" t="str">
        <f>IFERROR(IF(VLOOKUP($C5110,'MSCI Database'!$C:$R,3, FALSE)="","",VLOOKUP($C5110,'MSCI Database'!$C:$R,3, FALSE)),"")</f>
        <v>B</v>
      </c>
      <c r="Q5110" s="164" t="str">
        <f>IFERROR(IF(VLOOKUP($C5110,'MSCI Database'!$C:$R,4, FALSE)="","",VLOOKUP($C5110,'MSCI Database'!$C:$R,4, FALSE)),"")</f>
        <v>0</v>
      </c>
      <c r="R5110" s="164">
        <f>IFERROR(IF(VLOOKUP($C5110,'MSCI Database'!$C:$R,5, FALSE)="","",VLOOKUP($C5110,'MSCI Database'!$C:$R,5, FALSE)),"")</f>
        <v>1.5</v>
      </c>
      <c r="S5110" s="164">
        <f>IFERROR(IF(VLOOKUP($C5110,'MSCI Database'!$C:$R,6, FALSE)="","",VLOOKUP($C5110,'MSCI Database'!$C:$R,6, FALSE)),"")</f>
        <v>9</v>
      </c>
      <c r="T5110" s="211">
        <f>IFERROR(IF(VLOOKUP($C5110,'MSCI Database'!$C:$R,7, FALSE)="","",VLOOKUP($C5110,'MSCI Database'!$C:$R,7, FALSE)),"")</f>
        <v>3.3</v>
      </c>
      <c r="U5110" s="164">
        <f>IFERROR(IF(VLOOKUP($C5110,'MSCI Database'!$C:$R,8, FALSE)="","",VLOOKUP($C5110,'MSCI Database'!$C:$R,8, FALSE)),"")</f>
        <v>3.1</v>
      </c>
      <c r="V5110" s="175">
        <f>IFERROR(IF(VLOOKUP($C5110,'MSCI Database'!$C:$R,9, FALSE)="","",VLOOKUP($C5110,'MSCI Database'!$C:$R,9, FALSE)),"")</f>
        <v>3.5</v>
      </c>
      <c r="W5110" s="165">
        <f t="shared" ca="1" si="189"/>
        <v>0</v>
      </c>
      <c r="X5110" s="236">
        <f>IFERROR(IF(VLOOKUP($C5110,'MSCI Database'!$C:$R,10, FALSE)="","",VLOOKUP($C5110,'MSCI Database'!$C:$R,10, FALSE)),"")</f>
        <v>7058</v>
      </c>
      <c r="Y5110" s="133" t="str">
        <f>IFERROR(IF(VLOOKUP($C5110,'MSCI Database'!$C:$R,11, FALSE)="","",VLOOKUP($C5110,'MSCI Database'!$C:$R,11, FALSE)),"")</f>
        <v>2019</v>
      </c>
      <c r="Z5110" s="133" t="str">
        <f>IFERROR(IF(VLOOKUP($C5110,'MSCI Database'!$C:$R,12, FALSE)="","",VLOOKUP($C5110,'MSCI Database'!$C:$R,12, FALSE)),"")</f>
        <v>Reported</v>
      </c>
      <c r="AA5110" s="202" t="str">
        <f>IFERROR(IF(VLOOKUP($C5110,'MSCI Database'!$C:$R,13, FALSE)="","",VLOOKUP($C5110,'MSCI Database'!$C:$R,13, FALSE)),"")</f>
        <v>Weak employee engagement and retention efforts; lags peers in governance and ESG-based investment</v>
      </c>
    </row>
    <row r="5111" spans="1:27" s="130" customFormat="1" ht="15" hidden="1" customHeight="1" outlineLevel="1">
      <c r="A5111" s="130" t="s">
        <v>7953</v>
      </c>
      <c r="B5111" s="130" t="s">
        <v>7954</v>
      </c>
      <c r="C5111" s="130" t="s">
        <v>7955</v>
      </c>
      <c r="D5111" s="130" t="s">
        <v>12128</v>
      </c>
      <c r="E5111" s="130" t="s">
        <v>12133</v>
      </c>
      <c r="F5111" s="215">
        <v>1.001724493702693E-2</v>
      </c>
      <c r="G5111" s="132" t="str">
        <f ca="1">IFERROR(_xll.BQL($A5111, "cur_mkt_cap(currency=EUR)")/1000000, " ")</f>
        <v xml:space="preserve"> </v>
      </c>
      <c r="M5111" s="308"/>
      <c r="N5111" s="215">
        <f t="shared" si="188"/>
        <v>1.0636754620276681E-4</v>
      </c>
      <c r="O5111" s="172" t="str">
        <f>IFERROR(IF(VLOOKUP($C5111,'MSCI Database'!$C:$R,2, FALSE)="","",VLOOKUP($C5111,'MSCI Database'!$C:$R,2, FALSE)),"")</f>
        <v>Biotechnology</v>
      </c>
      <c r="P5111" s="186" t="str">
        <f>IFERROR(IF(VLOOKUP($C5111,'MSCI Database'!$C:$R,3, FALSE)="","",VLOOKUP($C5111,'MSCI Database'!$C:$R,3, FALSE)),"")</f>
        <v>BB</v>
      </c>
      <c r="Q5111" s="164" t="str">
        <f>IFERROR(IF(VLOOKUP($C5111,'MSCI Database'!$C:$R,4, FALSE)="","",VLOOKUP($C5111,'MSCI Database'!$C:$R,4, FALSE)),"")</f>
        <v>0</v>
      </c>
      <c r="R5111" s="164">
        <f>IFERROR(IF(VLOOKUP($C5111,'MSCI Database'!$C:$R,5, FALSE)="","",VLOOKUP($C5111,'MSCI Database'!$C:$R,5, FALSE)),"")</f>
        <v>3.2</v>
      </c>
      <c r="S5111" s="164">
        <f>IFERROR(IF(VLOOKUP($C5111,'MSCI Database'!$C:$R,6, FALSE)="","",VLOOKUP($C5111,'MSCI Database'!$C:$R,6, FALSE)),"")</f>
        <v>5.2</v>
      </c>
      <c r="T5111" s="211">
        <f>IFERROR(IF(VLOOKUP($C5111,'MSCI Database'!$C:$R,7, FALSE)="","",VLOOKUP($C5111,'MSCI Database'!$C:$R,7, FALSE)),"")</f>
        <v>3.3</v>
      </c>
      <c r="U5111" s="164">
        <f>IFERROR(IF(VLOOKUP($C5111,'MSCI Database'!$C:$R,8, FALSE)="","",VLOOKUP($C5111,'MSCI Database'!$C:$R,8, FALSE)),"")</f>
        <v>7.1</v>
      </c>
      <c r="V5111" s="175">
        <f>IFERROR(IF(VLOOKUP($C5111,'MSCI Database'!$C:$R,9, FALSE)="","",VLOOKUP($C5111,'MSCI Database'!$C:$R,9, FALSE)),"")</f>
        <v>4.8</v>
      </c>
      <c r="W5111" s="165">
        <f t="shared" ca="1" si="189"/>
        <v>0</v>
      </c>
      <c r="X5111" s="236">
        <f>IFERROR(IF(VLOOKUP($C5111,'MSCI Database'!$C:$R,10, FALSE)="","",VLOOKUP($C5111,'MSCI Database'!$C:$R,10, FALSE)),"")</f>
        <v>13881</v>
      </c>
      <c r="Y5111" s="133" t="str">
        <f>IFERROR(IF(VLOOKUP($C5111,'MSCI Database'!$C:$R,11, FALSE)="","",VLOOKUP($C5111,'MSCI Database'!$C:$R,11, FALSE)),"")</f>
        <v>2019</v>
      </c>
      <c r="Z5111" s="133" t="str">
        <f>IFERROR(IF(VLOOKUP($C5111,'MSCI Database'!$C:$R,12, FALSE)="","",VLOOKUP($C5111,'MSCI Database'!$C:$R,12, FALSE)),"")</f>
        <v>E.Segmt-Moderately Low</v>
      </c>
      <c r="AA5111" s="202" t="str">
        <f>IFERROR(IF(VLOOKUP($C5111,'MSCI Database'!$C:$R,13, FALSE)="","",VLOOKUP($C5111,'MSCI Database'!$C:$R,13, FALSE)),"")</f>
        <v>Talent management initiatives continue to lag those of peers</v>
      </c>
    </row>
    <row r="5112" spans="1:27" s="130" customFormat="1" ht="15" hidden="1" customHeight="1" outlineLevel="1">
      <c r="A5112" s="130" t="s">
        <v>903</v>
      </c>
      <c r="B5112" s="130" t="s">
        <v>904</v>
      </c>
      <c r="C5112" s="130" t="s">
        <v>905</v>
      </c>
      <c r="D5112" s="130" t="s">
        <v>12135</v>
      </c>
      <c r="E5112" s="130" t="s">
        <v>18684</v>
      </c>
      <c r="F5112" s="215">
        <v>7.9752322218728487E-3</v>
      </c>
      <c r="G5112" s="132" t="str">
        <f ca="1">IFERROR(_xll.BQL($A5112, "cur_mkt_cap(currency=EUR)")/1000000, " ")</f>
        <v xml:space="preserve"> </v>
      </c>
      <c r="M5112" s="308"/>
      <c r="N5112" s="215">
        <f t="shared" ca="1" si="188"/>
        <v>8.468455021023255E-5</v>
      </c>
      <c r="O5112" s="172" t="str">
        <f>IFERROR(IF(VLOOKUP($C5112,'MSCI Database'!$C:$R,2, FALSE)="","",VLOOKUP($C5112,'MSCI Database'!$C:$R,2, FALSE)),"")</f>
        <v>Metals and Mining - Precious Metals</v>
      </c>
      <c r="P5112" s="186" t="str">
        <f>IFERROR(IF(VLOOKUP($C5112,'MSCI Database'!$C:$R,3, FALSE)="","",VLOOKUP($C5112,'MSCI Database'!$C:$R,3, FALSE)),"")</f>
        <v>A</v>
      </c>
      <c r="Q5112" s="164" t="str">
        <f>IFERROR(IF(VLOOKUP($C5112,'MSCI Database'!$C:$R,4, FALSE)="","",VLOOKUP($C5112,'MSCI Database'!$C:$R,4, FALSE)),"")</f>
        <v>0</v>
      </c>
      <c r="R5112" s="164">
        <f>IFERROR(IF(VLOOKUP($C5112,'MSCI Database'!$C:$R,5, FALSE)="","",VLOOKUP($C5112,'MSCI Database'!$C:$R,5, FALSE)),"")</f>
        <v>6.4</v>
      </c>
      <c r="S5112" s="164">
        <f>IFERROR(IF(VLOOKUP($C5112,'MSCI Database'!$C:$R,6, FALSE)="","",VLOOKUP($C5112,'MSCI Database'!$C:$R,6, FALSE)),"")</f>
        <v>3.8</v>
      </c>
      <c r="T5112" s="211">
        <f>IFERROR(IF(VLOOKUP($C5112,'MSCI Database'!$C:$R,7, FALSE)="","",VLOOKUP($C5112,'MSCI Database'!$C:$R,7, FALSE)),"")</f>
        <v>5.8</v>
      </c>
      <c r="U5112" s="164">
        <f>IFERROR(IF(VLOOKUP($C5112,'MSCI Database'!$C:$R,8, FALSE)="","",VLOOKUP($C5112,'MSCI Database'!$C:$R,8, FALSE)),"")</f>
        <v>5.8</v>
      </c>
      <c r="V5112" s="175">
        <f>IFERROR(IF(VLOOKUP($C5112,'MSCI Database'!$C:$R,9, FALSE)="","",VLOOKUP($C5112,'MSCI Database'!$C:$R,9, FALSE)),"")</f>
        <v>5.2</v>
      </c>
      <c r="W5112" s="165">
        <f t="shared" ca="1" si="189"/>
        <v>0</v>
      </c>
      <c r="X5112" s="236">
        <f>IFERROR(IF(VLOOKUP($C5112,'MSCI Database'!$C:$R,10, FALSE)="","",VLOOKUP($C5112,'MSCI Database'!$C:$R,10, FALSE)),"")</f>
        <v>793550</v>
      </c>
      <c r="Y5112" s="133" t="str">
        <f>IFERROR(IF(VLOOKUP($C5112,'MSCI Database'!$C:$R,11, FALSE)="","",VLOOKUP($C5112,'MSCI Database'!$C:$R,11, FALSE)),"")</f>
        <v>2019</v>
      </c>
      <c r="Z5112" s="133" t="str">
        <f>IFERROR(IF(VLOOKUP($C5112,'MSCI Database'!$C:$R,12, FALSE)="","",VLOOKUP($C5112,'MSCI Database'!$C:$R,12, FALSE)),"")</f>
        <v>E.Segmt-Moderately High</v>
      </c>
      <c r="AA5112" s="202" t="str">
        <f>IFERROR(IF(VLOOKUP($C5112,'MSCI Database'!$C:$R,13, FALSE)="","",VLOOKUP($C5112,'MSCI Database'!$C:$R,13, FALSE)),"")</f>
        <v>Strong safety and labor management programs; high water withdrawal intensity compared to peers</v>
      </c>
    </row>
    <row r="5113" spans="1:27" s="130" customFormat="1" ht="15" hidden="1" customHeight="1" outlineLevel="1">
      <c r="A5113" s="130" t="s">
        <v>5657</v>
      </c>
      <c r="B5113" s="130" t="s">
        <v>5658</v>
      </c>
      <c r="C5113" s="130" t="s">
        <v>5659</v>
      </c>
      <c r="D5113" s="130" t="s">
        <v>18733</v>
      </c>
      <c r="E5113" s="130" t="s">
        <v>18684</v>
      </c>
      <c r="F5113" s="215">
        <v>2.6215212355890521E-3</v>
      </c>
      <c r="G5113" s="132" t="str">
        <f ca="1">IFERROR(_xll.BQL($A5113, "cur_mkt_cap(currency=EUR)")/1000000, " ")</f>
        <v xml:space="preserve"> </v>
      </c>
      <c r="M5113" s="308"/>
      <c r="N5113" s="215">
        <f t="shared" si="188"/>
        <v>2.7836474290186683E-5</v>
      </c>
      <c r="O5113" s="172" t="str">
        <f>IFERROR(IF(VLOOKUP($C5113,'MSCI Database'!$C:$R,2, FALSE)="","",VLOOKUP($C5113,'MSCI Database'!$C:$R,2, FALSE)),"")</f>
        <v>Commodity Chemicals</v>
      </c>
      <c r="P5113" s="186" t="str">
        <f>IFERROR(IF(VLOOKUP($C5113,'MSCI Database'!$C:$R,3, FALSE)="","",VLOOKUP($C5113,'MSCI Database'!$C:$R,3, FALSE)),"")</f>
        <v>B</v>
      </c>
      <c r="Q5113" s="164" t="str">
        <f>IFERROR(IF(VLOOKUP($C5113,'MSCI Database'!$C:$R,4, FALSE)="","",VLOOKUP($C5113,'MSCI Database'!$C:$R,4, FALSE)),"")</f>
        <v>1</v>
      </c>
      <c r="R5113" s="164">
        <f>IFERROR(IF(VLOOKUP($C5113,'MSCI Database'!$C:$R,5, FALSE)="","",VLOOKUP($C5113,'MSCI Database'!$C:$R,5, FALSE)),"")</f>
        <v>1.9</v>
      </c>
      <c r="S5113" s="164">
        <f>IFERROR(IF(VLOOKUP($C5113,'MSCI Database'!$C:$R,6, FALSE)="","",VLOOKUP($C5113,'MSCI Database'!$C:$R,6, FALSE)),"")</f>
        <v>3.5</v>
      </c>
      <c r="T5113" s="211">
        <f>IFERROR(IF(VLOOKUP($C5113,'MSCI Database'!$C:$R,7, FALSE)="","",VLOOKUP($C5113,'MSCI Database'!$C:$R,7, FALSE)),"")</f>
        <v>5.4</v>
      </c>
      <c r="U5113" s="164">
        <f>IFERROR(IF(VLOOKUP($C5113,'MSCI Database'!$C:$R,8, FALSE)="","",VLOOKUP($C5113,'MSCI Database'!$C:$R,8, FALSE)),"")</f>
        <v>0.9</v>
      </c>
      <c r="V5113" s="175">
        <f>IFERROR(IF(VLOOKUP($C5113,'MSCI Database'!$C:$R,9, FALSE)="","",VLOOKUP($C5113,'MSCI Database'!$C:$R,9, FALSE)),"")</f>
        <v>2.8</v>
      </c>
      <c r="W5113" s="165">
        <f t="shared" ca="1" si="189"/>
        <v>0</v>
      </c>
      <c r="X5113" s="236">
        <f>IFERROR(IF(VLOOKUP($C5113,'MSCI Database'!$C:$R,10, FALSE)="","",VLOOKUP($C5113,'MSCI Database'!$C:$R,10, FALSE)),"")</f>
        <v>758725</v>
      </c>
      <c r="Y5113" s="133" t="str">
        <f>IFERROR(IF(VLOOKUP($C5113,'MSCI Database'!$C:$R,11, FALSE)="","",VLOOKUP($C5113,'MSCI Database'!$C:$R,11, FALSE)),"")</f>
        <v>2019</v>
      </c>
      <c r="Z5113" s="133" t="str">
        <f>IFERROR(IF(VLOOKUP($C5113,'MSCI Database'!$C:$R,12, FALSE)="","",VLOOKUP($C5113,'MSCI Database'!$C:$R,12, FALSE)),"")</f>
        <v>E.Segmt-Moderately Low</v>
      </c>
      <c r="AA5113" s="202" t="str">
        <f>IFERROR(IF(VLOOKUP($C5113,'MSCI Database'!$C:$R,13, FALSE)="","",VLOOKUP($C5113,'MSCI Database'!$C:$R,13, FALSE)),"")</f>
        <v>Governance risks continue to persist</v>
      </c>
    </row>
    <row r="5114" spans="1:27" s="130" customFormat="1" ht="15" hidden="1" customHeight="1" outlineLevel="1">
      <c r="A5114" s="130" t="s">
        <v>2127</v>
      </c>
      <c r="B5114" s="130" t="s">
        <v>2128</v>
      </c>
      <c r="C5114" s="130" t="s">
        <v>2129</v>
      </c>
      <c r="D5114" s="130" t="s">
        <v>18685</v>
      </c>
      <c r="E5114" s="130" t="s">
        <v>18690</v>
      </c>
      <c r="F5114" s="215">
        <v>1.179153780344922E-2</v>
      </c>
      <c r="G5114" s="132" t="str">
        <f ca="1">IFERROR(_xll.BQL($A5114, "cur_mkt_cap(currency=EUR)")/1000000, " ")</f>
        <v xml:space="preserve"> </v>
      </c>
      <c r="M5114" s="308"/>
      <c r="N5114" s="215">
        <f t="shared" si="188"/>
        <v>1.252077741928818E-4</v>
      </c>
      <c r="O5114" s="172" t="str">
        <f>IFERROR(IF(VLOOKUP($C5114,'MSCI Database'!$C:$R,2, FALSE)="","",VLOOKUP($C5114,'MSCI Database'!$C:$R,2, FALSE)),"")</f>
        <v>Telecommunication Services</v>
      </c>
      <c r="P5114" s="186" t="str">
        <f>IFERROR(IF(VLOOKUP($C5114,'MSCI Database'!$C:$R,3, FALSE)="","",VLOOKUP($C5114,'MSCI Database'!$C:$R,3, FALSE)),"")</f>
        <v>AA</v>
      </c>
      <c r="Q5114" s="164" t="str">
        <f>IFERROR(IF(VLOOKUP($C5114,'MSCI Database'!$C:$R,4, FALSE)="","",VLOOKUP($C5114,'MSCI Database'!$C:$R,4, FALSE)),"")</f>
        <v>0</v>
      </c>
      <c r="R5114" s="164">
        <f>IFERROR(IF(VLOOKUP($C5114,'MSCI Database'!$C:$R,5, FALSE)="","",VLOOKUP($C5114,'MSCI Database'!$C:$R,5, FALSE)),"")</f>
        <v>8.5</v>
      </c>
      <c r="S5114" s="164">
        <f>IFERROR(IF(VLOOKUP($C5114,'MSCI Database'!$C:$R,6, FALSE)="","",VLOOKUP($C5114,'MSCI Database'!$C:$R,6, FALSE)),"")</f>
        <v>10</v>
      </c>
      <c r="T5114" s="211">
        <f>IFERROR(IF(VLOOKUP($C5114,'MSCI Database'!$C:$R,7, FALSE)="","",VLOOKUP($C5114,'MSCI Database'!$C:$R,7, FALSE)),"")</f>
        <v>5.6</v>
      </c>
      <c r="U5114" s="164">
        <f>IFERROR(IF(VLOOKUP($C5114,'MSCI Database'!$C:$R,8, FALSE)="","",VLOOKUP($C5114,'MSCI Database'!$C:$R,8, FALSE)),"")</f>
        <v>7.8</v>
      </c>
      <c r="V5114" s="175">
        <f>IFERROR(IF(VLOOKUP($C5114,'MSCI Database'!$C:$R,9, FALSE)="","",VLOOKUP($C5114,'MSCI Database'!$C:$R,9, FALSE)),"")</f>
        <v>6.7</v>
      </c>
      <c r="W5114" s="165">
        <f t="shared" ca="1" si="189"/>
        <v>0</v>
      </c>
      <c r="X5114" s="236">
        <f>IFERROR(IF(VLOOKUP($C5114,'MSCI Database'!$C:$R,10, FALSE)="","",VLOOKUP($C5114,'MSCI Database'!$C:$R,10, FALSE)),"")</f>
        <v>72351</v>
      </c>
      <c r="Y5114" s="133" t="str">
        <f>IFERROR(IF(VLOOKUP($C5114,'MSCI Database'!$C:$R,11, FALSE)="","",VLOOKUP($C5114,'MSCI Database'!$C:$R,11, FALSE)),"")</f>
        <v>2019</v>
      </c>
      <c r="Z5114" s="133" t="str">
        <f>IFERROR(IF(VLOOKUP($C5114,'MSCI Database'!$C:$R,12, FALSE)="","",VLOOKUP($C5114,'MSCI Database'!$C:$R,12, FALSE)),"")</f>
        <v>Reported</v>
      </c>
      <c r="AA5114" s="202" t="str">
        <f>IFERROR(IF(VLOOKUP($C5114,'MSCI Database'!$C:$R,13, FALSE)="","",VLOOKUP($C5114,'MSCI Database'!$C:$R,13, FALSE)),"")</f>
        <v>Continues to gain from 5G services offered, outperforms peers with robust governance practices</v>
      </c>
    </row>
    <row r="5115" spans="1:27" s="130" customFormat="1" ht="15" hidden="1" customHeight="1" outlineLevel="1">
      <c r="A5115" s="130" t="s">
        <v>1079</v>
      </c>
      <c r="B5115" s="130" t="s">
        <v>1080</v>
      </c>
      <c r="C5115" s="130" t="s">
        <v>1081</v>
      </c>
      <c r="D5115" s="130" t="s">
        <v>12135</v>
      </c>
      <c r="E5115" s="130" t="s">
        <v>18707</v>
      </c>
      <c r="F5115" s="215">
        <v>7.9194480998583412E-3</v>
      </c>
      <c r="G5115" s="132" t="str">
        <f ca="1">IFERROR(_xll.BQL($A5115, "cur_mkt_cap(currency=EUR)")/1000000, " ")</f>
        <v xml:space="preserve"> </v>
      </c>
      <c r="M5115" s="308"/>
      <c r="N5115" s="215">
        <f t="shared" si="188"/>
        <v>8.40922096801706E-5</v>
      </c>
      <c r="O5115" s="172" t="str">
        <f>IFERROR(IF(VLOOKUP($C5115,'MSCI Database'!$C:$R,2, FALSE)="","",VLOOKUP($C5115,'MSCI Database'!$C:$R,2, FALSE)),"")</f>
        <v>Oil &amp; Gas Refining, Marketing, Transportation &amp; Storage</v>
      </c>
      <c r="P5115" s="186" t="str">
        <f>IFERROR(IF(VLOOKUP($C5115,'MSCI Database'!$C:$R,3, FALSE)="","",VLOOKUP($C5115,'MSCI Database'!$C:$R,3, FALSE)),"")</f>
        <v>A</v>
      </c>
      <c r="Q5115" s="164" t="str">
        <f>IFERROR(IF(VLOOKUP($C5115,'MSCI Database'!$C:$R,4, FALSE)="","",VLOOKUP($C5115,'MSCI Database'!$C:$R,4, FALSE)),"")</f>
        <v>1</v>
      </c>
      <c r="R5115" s="164">
        <f>IFERROR(IF(VLOOKUP($C5115,'MSCI Database'!$C:$R,5, FALSE)="","",VLOOKUP($C5115,'MSCI Database'!$C:$R,5, FALSE)),"")</f>
        <v>6.5</v>
      </c>
      <c r="S5115" s="164">
        <f>IFERROR(IF(VLOOKUP($C5115,'MSCI Database'!$C:$R,6, FALSE)="","",VLOOKUP($C5115,'MSCI Database'!$C:$R,6, FALSE)),"")</f>
        <v>5</v>
      </c>
      <c r="T5115" s="211">
        <f>IFERROR(IF(VLOOKUP($C5115,'MSCI Database'!$C:$R,7, FALSE)="","",VLOOKUP($C5115,'MSCI Database'!$C:$R,7, FALSE)),"")</f>
        <v>5.7</v>
      </c>
      <c r="U5115" s="164">
        <f>IFERROR(IF(VLOOKUP($C5115,'MSCI Database'!$C:$R,8, FALSE)="","",VLOOKUP($C5115,'MSCI Database'!$C:$R,8, FALSE)),"")</f>
        <v>5.8</v>
      </c>
      <c r="V5115" s="175">
        <f>IFERROR(IF(VLOOKUP($C5115,'MSCI Database'!$C:$R,9, FALSE)="","",VLOOKUP($C5115,'MSCI Database'!$C:$R,9, FALSE)),"")</f>
        <v>5.4</v>
      </c>
      <c r="W5115" s="165">
        <f t="shared" ca="1" si="189"/>
        <v>0</v>
      </c>
      <c r="X5115" s="236">
        <f>IFERROR(IF(VLOOKUP($C5115,'MSCI Database'!$C:$R,10, FALSE)="","",VLOOKUP($C5115,'MSCI Database'!$C:$R,10, FALSE)),"")</f>
        <v>2458956</v>
      </c>
      <c r="Y5115" s="133" t="str">
        <f>IFERROR(IF(VLOOKUP($C5115,'MSCI Database'!$C:$R,11, FALSE)="","",VLOOKUP($C5115,'MSCI Database'!$C:$R,11, FALSE)),"")</f>
        <v>2019</v>
      </c>
      <c r="Z5115" s="133" t="str">
        <f>IFERROR(IF(VLOOKUP($C5115,'MSCI Database'!$C:$R,12, FALSE)="","",VLOOKUP($C5115,'MSCI Database'!$C:$R,12, FALSE)),"")</f>
        <v>E.Segmt-Moderate</v>
      </c>
      <c r="AA5115" s="202" t="str">
        <f>IFERROR(IF(VLOOKUP($C5115,'MSCI Database'!$C:$R,13, FALSE)="","",VLOOKUP($C5115,'MSCI Database'!$C:$R,13, FALSE)),"")</f>
        <v>Leads global peers in corporate governance practices</v>
      </c>
    </row>
    <row r="5116" spans="1:27" s="130" customFormat="1" ht="15" hidden="1" customHeight="1" outlineLevel="1">
      <c r="A5116" s="130" t="s">
        <v>7967</v>
      </c>
      <c r="B5116" s="130" t="s">
        <v>7968</v>
      </c>
      <c r="C5116" s="130" t="s">
        <v>7969</v>
      </c>
      <c r="D5116" s="130" t="s">
        <v>12128</v>
      </c>
      <c r="E5116" s="130" t="s">
        <v>18684</v>
      </c>
      <c r="F5116" s="215">
        <v>9.8327922726655394E-3</v>
      </c>
      <c r="G5116" s="132" t="str">
        <f ca="1">IFERROR(_xll.BQL($A5116, "cur_mkt_cap(currency=EUR)")/1000000, " ")</f>
        <v xml:space="preserve"> </v>
      </c>
      <c r="M5116" s="308"/>
      <c r="N5116" s="215">
        <f t="shared" ca="1" si="188"/>
        <v>1.0440894606649954E-4</v>
      </c>
      <c r="O5116" s="172" t="str">
        <f>IFERROR(IF(VLOOKUP($C5116,'MSCI Database'!$C:$R,2, FALSE)="","",VLOOKUP($C5116,'MSCI Database'!$C:$R,2, FALSE)),"")</f>
        <v>Containers &amp; Packaging</v>
      </c>
      <c r="P5116" s="186" t="str">
        <f>IFERROR(IF(VLOOKUP($C5116,'MSCI Database'!$C:$R,3, FALSE)="","",VLOOKUP($C5116,'MSCI Database'!$C:$R,3, FALSE)),"")</f>
        <v>BBB</v>
      </c>
      <c r="Q5116" s="164" t="str">
        <f>IFERROR(IF(VLOOKUP($C5116,'MSCI Database'!$C:$R,4, FALSE)="","",VLOOKUP($C5116,'MSCI Database'!$C:$R,4, FALSE)),"")</f>
        <v>0</v>
      </c>
      <c r="R5116" s="164">
        <f>IFERROR(IF(VLOOKUP($C5116,'MSCI Database'!$C:$R,5, FALSE)="","",VLOOKUP($C5116,'MSCI Database'!$C:$R,5, FALSE)),"")</f>
        <v>5</v>
      </c>
      <c r="S5116" s="164">
        <f>IFERROR(IF(VLOOKUP($C5116,'MSCI Database'!$C:$R,6, FALSE)="","",VLOOKUP($C5116,'MSCI Database'!$C:$R,6, FALSE)),"")</f>
        <v>6.9</v>
      </c>
      <c r="T5116" s="211">
        <f>IFERROR(IF(VLOOKUP($C5116,'MSCI Database'!$C:$R,7, FALSE)="","",VLOOKUP($C5116,'MSCI Database'!$C:$R,7, FALSE)),"")</f>
        <v>2.6</v>
      </c>
      <c r="U5116" s="164">
        <f>IFERROR(IF(VLOOKUP($C5116,'MSCI Database'!$C:$R,8, FALSE)="","",VLOOKUP($C5116,'MSCI Database'!$C:$R,8, FALSE)),"")</f>
        <v>5.9</v>
      </c>
      <c r="V5116" s="175">
        <f>IFERROR(IF(VLOOKUP($C5116,'MSCI Database'!$C:$R,9, FALSE)="","",VLOOKUP($C5116,'MSCI Database'!$C:$R,9, FALSE)),"")</f>
        <v>5.8</v>
      </c>
      <c r="W5116" s="165">
        <f t="shared" ca="1" si="189"/>
        <v>0</v>
      </c>
      <c r="X5116" s="236">
        <f>IFERROR(IF(VLOOKUP($C5116,'MSCI Database'!$C:$R,10, FALSE)="","",VLOOKUP($C5116,'MSCI Database'!$C:$R,10, FALSE)),"")</f>
        <v>484244</v>
      </c>
      <c r="Y5116" s="133" t="str">
        <f>IFERROR(IF(VLOOKUP($C5116,'MSCI Database'!$C:$R,11, FALSE)="","",VLOOKUP($C5116,'MSCI Database'!$C:$R,11, FALSE)),"")</f>
        <v>2019</v>
      </c>
      <c r="Z5116" s="133" t="str">
        <f>IFERROR(IF(VLOOKUP($C5116,'MSCI Database'!$C:$R,12, FALSE)="","",VLOOKUP($C5116,'MSCI Database'!$C:$R,12, FALSE)),"")</f>
        <v>Reported</v>
      </c>
      <c r="AA5116" s="202" t="str">
        <f>IFERROR(IF(VLOOKUP($C5116,'MSCI Database'!$C:$R,13, FALSE)="","",VLOOKUP($C5116,'MSCI Database'!$C:$R,13, FALSE)),"")</f>
        <v>Lagging in labor management while with goals for sustainable packaging innovation</v>
      </c>
    </row>
    <row r="5117" spans="1:27" s="130" customFormat="1" ht="15" hidden="1" customHeight="1" outlineLevel="1">
      <c r="A5117" s="130" t="s">
        <v>5820</v>
      </c>
      <c r="B5117" s="130" t="s">
        <v>5821</v>
      </c>
      <c r="C5117" s="130" t="s">
        <v>5822</v>
      </c>
      <c r="D5117" s="130" t="s">
        <v>18680</v>
      </c>
      <c r="E5117" s="130" t="s">
        <v>18689</v>
      </c>
      <c r="F5117" s="215">
        <v>7.1618222920976689E-3</v>
      </c>
      <c r="G5117" s="132" t="str">
        <f ca="1">IFERROR(_xll.BQL($A5117, "cur_mkt_cap(currency=EUR)")/1000000, " ")</f>
        <v xml:space="preserve"> </v>
      </c>
      <c r="M5117" s="308"/>
      <c r="N5117" s="215">
        <f t="shared" si="188"/>
        <v>7.6047403087340143E-5</v>
      </c>
      <c r="O5117" s="172" t="str">
        <f>IFERROR(IF(VLOOKUP($C5117,'MSCI Database'!$C:$R,2, FALSE)="","",VLOOKUP($C5117,'MSCI Database'!$C:$R,2, FALSE)),"")</f>
        <v>Electronic Equipment, Instruments &amp; Components</v>
      </c>
      <c r="P5117" s="186" t="str">
        <f>IFERROR(IF(VLOOKUP($C5117,'MSCI Database'!$C:$R,3, FALSE)="","",VLOOKUP($C5117,'MSCI Database'!$C:$R,3, FALSE)),"")</f>
        <v>BB</v>
      </c>
      <c r="Q5117" s="164" t="str">
        <f>IFERROR(IF(VLOOKUP($C5117,'MSCI Database'!$C:$R,4, FALSE)="","",VLOOKUP($C5117,'MSCI Database'!$C:$R,4, FALSE)),"")</f>
        <v>0</v>
      </c>
      <c r="R5117" s="164">
        <f>IFERROR(IF(VLOOKUP($C5117,'MSCI Database'!$C:$R,5, FALSE)="","",VLOOKUP($C5117,'MSCI Database'!$C:$R,5, FALSE)),"")</f>
        <v>3.8</v>
      </c>
      <c r="S5117" s="164">
        <f>IFERROR(IF(VLOOKUP($C5117,'MSCI Database'!$C:$R,6, FALSE)="","",VLOOKUP($C5117,'MSCI Database'!$C:$R,6, FALSE)),"")</f>
        <v>2</v>
      </c>
      <c r="T5117" s="211">
        <f>IFERROR(IF(VLOOKUP($C5117,'MSCI Database'!$C:$R,7, FALSE)="","",VLOOKUP($C5117,'MSCI Database'!$C:$R,7, FALSE)),"")</f>
        <v>4.2</v>
      </c>
      <c r="U5117" s="164">
        <f>IFERROR(IF(VLOOKUP($C5117,'MSCI Database'!$C:$R,8, FALSE)="","",VLOOKUP($C5117,'MSCI Database'!$C:$R,8, FALSE)),"")</f>
        <v>5.2</v>
      </c>
      <c r="V5117" s="175">
        <f>IFERROR(IF(VLOOKUP($C5117,'MSCI Database'!$C:$R,9, FALSE)="","",VLOOKUP($C5117,'MSCI Database'!$C:$R,9, FALSE)),"")</f>
        <v>4.4000000000000004</v>
      </c>
      <c r="W5117" s="165">
        <f t="shared" ca="1" si="189"/>
        <v>0</v>
      </c>
      <c r="X5117" s="236">
        <f>IFERROR(IF(VLOOKUP($C5117,'MSCI Database'!$C:$R,10, FALSE)="","",VLOOKUP($C5117,'MSCI Database'!$C:$R,10, FALSE)),"")</f>
        <v>87157</v>
      </c>
      <c r="Y5117" s="133" t="str">
        <f>IFERROR(IF(VLOOKUP($C5117,'MSCI Database'!$C:$R,11, FALSE)="","",VLOOKUP($C5117,'MSCI Database'!$C:$R,11, FALSE)),"")</f>
        <v>2019</v>
      </c>
      <c r="Z5117" s="133" t="str">
        <f>IFERROR(IF(VLOOKUP($C5117,'MSCI Database'!$C:$R,12, FALSE)="","",VLOOKUP($C5117,'MSCI Database'!$C:$R,12, FALSE)),"")</f>
        <v>E.Segmt-Moderately Low</v>
      </c>
      <c r="AA5117" s="202" t="str">
        <f>IFERROR(IF(VLOOKUP($C5117,'MSCI Database'!$C:$R,13, FALSE)="","",VLOOKUP($C5117,'MSCI Database'!$C:$R,13, FALSE)),"")</f>
        <v>Governance practices compares favorably among home market peers</v>
      </c>
    </row>
    <row r="5118" spans="1:27" s="130" customFormat="1" ht="15" hidden="1" customHeight="1" outlineLevel="1">
      <c r="A5118" s="130" t="s">
        <v>3089</v>
      </c>
      <c r="B5118" s="130" t="s">
        <v>3090</v>
      </c>
      <c r="C5118" s="130" t="s">
        <v>3091</v>
      </c>
      <c r="D5118" s="130" t="s">
        <v>18706</v>
      </c>
      <c r="E5118" s="130" t="s">
        <v>18689</v>
      </c>
      <c r="F5118" s="215">
        <v>9.6922742551984169E-3</v>
      </c>
      <c r="G5118" s="132" t="str">
        <f ca="1">IFERROR(_xll.BQL($A5118, "cur_mkt_cap(currency=EUR)")/1000000, " ")</f>
        <v xml:space="preserve"> </v>
      </c>
      <c r="M5118" s="308"/>
      <c r="N5118" s="215">
        <f t="shared" si="188"/>
        <v>1.0291686348199488E-4</v>
      </c>
      <c r="O5118" s="172" t="str">
        <f>IFERROR(IF(VLOOKUP($C5118,'MSCI Database'!$C:$R,2, FALSE)="","",VLOOKUP($C5118,'MSCI Database'!$C:$R,2, FALSE)),"")</f>
        <v>Software &amp; Services</v>
      </c>
      <c r="P5118" s="186" t="str">
        <f>IFERROR(IF(VLOOKUP($C5118,'MSCI Database'!$C:$R,3, FALSE)="","",VLOOKUP($C5118,'MSCI Database'!$C:$R,3, FALSE)),"")</f>
        <v>AA</v>
      </c>
      <c r="Q5118" s="164" t="str">
        <f>IFERROR(IF(VLOOKUP($C5118,'MSCI Database'!$C:$R,4, FALSE)="","",VLOOKUP($C5118,'MSCI Database'!$C:$R,4, FALSE)),"")</f>
        <v>2</v>
      </c>
      <c r="R5118" s="164">
        <f>IFERROR(IF(VLOOKUP($C5118,'MSCI Database'!$C:$R,5, FALSE)="","",VLOOKUP($C5118,'MSCI Database'!$C:$R,5, FALSE)),"")</f>
        <v>8.5</v>
      </c>
      <c r="S5118" s="164">
        <f>IFERROR(IF(VLOOKUP($C5118,'MSCI Database'!$C:$R,6, FALSE)="","",VLOOKUP($C5118,'MSCI Database'!$C:$R,6, FALSE)),"")</f>
        <v>4.8</v>
      </c>
      <c r="T5118" s="211">
        <f>IFERROR(IF(VLOOKUP($C5118,'MSCI Database'!$C:$R,7, FALSE)="","",VLOOKUP($C5118,'MSCI Database'!$C:$R,7, FALSE)),"")</f>
        <v>4.7</v>
      </c>
      <c r="U5118" s="164">
        <f>IFERROR(IF(VLOOKUP($C5118,'MSCI Database'!$C:$R,8, FALSE)="","",VLOOKUP($C5118,'MSCI Database'!$C:$R,8, FALSE)),"")</f>
        <v>5.3</v>
      </c>
      <c r="V5118" s="175">
        <f>IFERROR(IF(VLOOKUP($C5118,'MSCI Database'!$C:$R,9, FALSE)="","",VLOOKUP($C5118,'MSCI Database'!$C:$R,9, FALSE)),"")</f>
        <v>4.9000000000000004</v>
      </c>
      <c r="W5118" s="165">
        <f t="shared" ca="1" si="189"/>
        <v>0</v>
      </c>
      <c r="X5118" s="236">
        <f>IFERROR(IF(VLOOKUP($C5118,'MSCI Database'!$C:$R,10, FALSE)="","",VLOOKUP($C5118,'MSCI Database'!$C:$R,10, FALSE)),"")</f>
        <v>5502</v>
      </c>
      <c r="Y5118" s="133" t="str">
        <f>IFERROR(IF(VLOOKUP($C5118,'MSCI Database'!$C:$R,11, FALSE)="","",VLOOKUP($C5118,'MSCI Database'!$C:$R,11, FALSE)),"")</f>
        <v>2019</v>
      </c>
      <c r="Z5118" s="133" t="str">
        <f>IFERROR(IF(VLOOKUP($C5118,'MSCI Database'!$C:$R,12, FALSE)="","",VLOOKUP($C5118,'MSCI Database'!$C:$R,12, FALSE)),"")</f>
        <v>E.Segmt-Moderately High</v>
      </c>
      <c r="AA5118" s="202" t="str">
        <f>IFERROR(IF(VLOOKUP($C5118,'MSCI Database'!$C:$R,13, FALSE)="","",VLOOKUP($C5118,'MSCI Database'!$C:$R,13, FALSE)),"")</f>
        <v>Improved ESG risk management measures drive the upgrade</v>
      </c>
    </row>
    <row r="5119" spans="1:27" s="130" customFormat="1" ht="15" hidden="1" customHeight="1" outlineLevel="1">
      <c r="A5119" s="130" t="s">
        <v>8147</v>
      </c>
      <c r="B5119" s="130" t="s">
        <v>8148</v>
      </c>
      <c r="C5119" s="130" t="s">
        <v>8149</v>
      </c>
      <c r="D5119" s="130" t="s">
        <v>12128</v>
      </c>
      <c r="E5119" s="130" t="s">
        <v>18688</v>
      </c>
      <c r="F5119" s="215">
        <v>9.6860530547599761E-3</v>
      </c>
      <c r="G5119" s="132" t="str">
        <f ca="1">IFERROR(_xll.BQL($A5119, "cur_mkt_cap(currency=EUR)")/1000000, " ")</f>
        <v xml:space="preserve"> </v>
      </c>
      <c r="M5119" s="308"/>
      <c r="N5119" s="215">
        <f t="shared" si="188"/>
        <v>1.0285080401861622E-4</v>
      </c>
      <c r="O5119" s="172" t="str">
        <f>IFERROR(IF(VLOOKUP($C5119,'MSCI Database'!$C:$R,2, FALSE)="","",VLOOKUP($C5119,'MSCI Database'!$C:$R,2, FALSE)),"")</f>
        <v>Diversified Financials</v>
      </c>
      <c r="P5119" s="186" t="str">
        <f>IFERROR(IF(VLOOKUP($C5119,'MSCI Database'!$C:$R,3, FALSE)="","",VLOOKUP($C5119,'MSCI Database'!$C:$R,3, FALSE)),"")</f>
        <v>B</v>
      </c>
      <c r="Q5119" s="164" t="str">
        <f>IFERROR(IF(VLOOKUP($C5119,'MSCI Database'!$C:$R,4, FALSE)="","",VLOOKUP($C5119,'MSCI Database'!$C:$R,4, FALSE)),"")</f>
        <v>0</v>
      </c>
      <c r="R5119" s="164">
        <f>IFERROR(IF(VLOOKUP($C5119,'MSCI Database'!$C:$R,5, FALSE)="","",VLOOKUP($C5119,'MSCI Database'!$C:$R,5, FALSE)),"")</f>
        <v>2.2000000000000002</v>
      </c>
      <c r="S5119" s="164">
        <f>IFERROR(IF(VLOOKUP($C5119,'MSCI Database'!$C:$R,6, FALSE)="","",VLOOKUP($C5119,'MSCI Database'!$C:$R,6, FALSE)),"")</f>
        <v>8</v>
      </c>
      <c r="T5119" s="211">
        <f>IFERROR(IF(VLOOKUP($C5119,'MSCI Database'!$C:$R,7, FALSE)="","",VLOOKUP($C5119,'MSCI Database'!$C:$R,7, FALSE)),"")</f>
        <v>3.3</v>
      </c>
      <c r="U5119" s="164">
        <f>IFERROR(IF(VLOOKUP($C5119,'MSCI Database'!$C:$R,8, FALSE)="","",VLOOKUP($C5119,'MSCI Database'!$C:$R,8, FALSE)),"")</f>
        <v>3.9</v>
      </c>
      <c r="V5119" s="175">
        <f>IFERROR(IF(VLOOKUP($C5119,'MSCI Database'!$C:$R,9, FALSE)="","",VLOOKUP($C5119,'MSCI Database'!$C:$R,9, FALSE)),"")</f>
        <v>3.9</v>
      </c>
      <c r="W5119" s="165">
        <f t="shared" ca="1" si="189"/>
        <v>0</v>
      </c>
      <c r="X5119" s="236">
        <f>IFERROR(IF(VLOOKUP($C5119,'MSCI Database'!$C:$R,10, FALSE)="","",VLOOKUP($C5119,'MSCI Database'!$C:$R,10, FALSE)),"")</f>
        <v>6246</v>
      </c>
      <c r="Y5119" s="133" t="str">
        <f>IFERROR(IF(VLOOKUP($C5119,'MSCI Database'!$C:$R,11, FALSE)="","",VLOOKUP($C5119,'MSCI Database'!$C:$R,11, FALSE)),"")</f>
        <v>2019</v>
      </c>
      <c r="Z5119" s="133" t="str">
        <f>IFERROR(IF(VLOOKUP($C5119,'MSCI Database'!$C:$R,12, FALSE)="","",VLOOKUP($C5119,'MSCI Database'!$C:$R,12, FALSE)),"")</f>
        <v>E.Segmt-Moderate</v>
      </c>
      <c r="AA5119" s="202" t="str">
        <f>IFERROR(IF(VLOOKUP($C5119,'MSCI Database'!$C:$R,13, FALSE)="","",VLOOKUP($C5119,'MSCI Database'!$C:$R,13, FALSE)),"")</f>
        <v>Corporate governance practices continue to weigh on the rating</v>
      </c>
    </row>
    <row r="5120" spans="1:27" s="130" customFormat="1" ht="15" hidden="1" customHeight="1" outlineLevel="1">
      <c r="A5120" s="130" t="s">
        <v>5246</v>
      </c>
      <c r="B5120" s="130" t="s">
        <v>5247</v>
      </c>
      <c r="C5120" s="130" t="s">
        <v>5248</v>
      </c>
      <c r="D5120" s="130" t="s">
        <v>18683</v>
      </c>
      <c r="E5120" s="130" t="s">
        <v>18689</v>
      </c>
      <c r="F5120" s="215">
        <v>1.1069284140803959E-2</v>
      </c>
      <c r="G5120" s="132" t="str">
        <f ca="1">IFERROR(_xll.BQL($A5120, "cur_mkt_cap(currency=EUR)")/1000000, " ")</f>
        <v xml:space="preserve"> </v>
      </c>
      <c r="M5120" s="308"/>
      <c r="N5120" s="215">
        <f t="shared" ca="1" si="188"/>
        <v>1.1753856471318046E-4</v>
      </c>
      <c r="O5120" s="172" t="str">
        <f>IFERROR(IF(VLOOKUP($C5120,'MSCI Database'!$C:$R,2, FALSE)="","",VLOOKUP($C5120,'MSCI Database'!$C:$R,2, FALSE)),"")</f>
        <v>Semiconductors &amp; Semiconductor Equipment</v>
      </c>
      <c r="P5120" s="186" t="str">
        <f>IFERROR(IF(VLOOKUP($C5120,'MSCI Database'!$C:$R,3, FALSE)="","",VLOOKUP($C5120,'MSCI Database'!$C:$R,3, FALSE)),"")</f>
        <v>A</v>
      </c>
      <c r="Q5120" s="164" t="str">
        <f>IFERROR(IF(VLOOKUP($C5120,'MSCI Database'!$C:$R,4, FALSE)="","",VLOOKUP($C5120,'MSCI Database'!$C:$R,4, FALSE)),"")</f>
        <v>0</v>
      </c>
      <c r="R5120" s="164">
        <f>IFERROR(IF(VLOOKUP($C5120,'MSCI Database'!$C:$R,5, FALSE)="","",VLOOKUP($C5120,'MSCI Database'!$C:$R,5, FALSE)),"")</f>
        <v>6.5</v>
      </c>
      <c r="S5120" s="164">
        <f>IFERROR(IF(VLOOKUP($C5120,'MSCI Database'!$C:$R,6, FALSE)="","",VLOOKUP($C5120,'MSCI Database'!$C:$R,6, FALSE)),"")</f>
        <v>3.3</v>
      </c>
      <c r="T5120" s="211">
        <f>IFERROR(IF(VLOOKUP($C5120,'MSCI Database'!$C:$R,7, FALSE)="","",VLOOKUP($C5120,'MSCI Database'!$C:$R,7, FALSE)),"")</f>
        <v>7.4</v>
      </c>
      <c r="U5120" s="164">
        <f>IFERROR(IF(VLOOKUP($C5120,'MSCI Database'!$C:$R,8, FALSE)="","",VLOOKUP($C5120,'MSCI Database'!$C:$R,8, FALSE)),"")</f>
        <v>5.4</v>
      </c>
      <c r="V5120" s="175">
        <f>IFERROR(IF(VLOOKUP($C5120,'MSCI Database'!$C:$R,9, FALSE)="","",VLOOKUP($C5120,'MSCI Database'!$C:$R,9, FALSE)),"")</f>
        <v>5.7</v>
      </c>
      <c r="W5120" s="165">
        <f t="shared" ca="1" si="189"/>
        <v>0</v>
      </c>
      <c r="X5120" s="236">
        <f>IFERROR(IF(VLOOKUP($C5120,'MSCI Database'!$C:$R,10, FALSE)="","",VLOOKUP($C5120,'MSCI Database'!$C:$R,10, FALSE)),"")</f>
        <v>24590</v>
      </c>
      <c r="Y5120" s="133" t="str">
        <f>IFERROR(IF(VLOOKUP($C5120,'MSCI Database'!$C:$R,11, FALSE)="","",VLOOKUP($C5120,'MSCI Database'!$C:$R,11, FALSE)),"")</f>
        <v>2019</v>
      </c>
      <c r="Z5120" s="133" t="str">
        <f>IFERROR(IF(VLOOKUP($C5120,'MSCI Database'!$C:$R,12, FALSE)="","",VLOOKUP($C5120,'MSCI Database'!$C:$R,12, FALSE)),"")</f>
        <v>Reported</v>
      </c>
      <c r="AA5120" s="202" t="str">
        <f>IFERROR(IF(VLOOKUP($C5120,'MSCI Database'!$C:$R,13, FALSE)="","",VLOOKUP($C5120,'MSCI Database'!$C:$R,13, FALSE)),"")</f>
        <v/>
      </c>
    </row>
    <row r="5121" spans="1:27" s="130" customFormat="1" ht="15" hidden="1" customHeight="1" outlineLevel="1">
      <c r="A5121" s="130" t="s">
        <v>1898</v>
      </c>
      <c r="B5121" s="130" t="s">
        <v>1899</v>
      </c>
      <c r="C5121" s="130" t="s">
        <v>1900</v>
      </c>
      <c r="D5121" s="130" t="s">
        <v>12129</v>
      </c>
      <c r="E5121" s="130" t="s">
        <v>18690</v>
      </c>
      <c r="F5121" s="215">
        <v>1.115755503405548E-2</v>
      </c>
      <c r="G5121" s="132" t="str">
        <f ca="1">IFERROR(_xll.BQL($A5121, "cur_mkt_cap(currency=EUR)")/1000000, " ")</f>
        <v xml:space="preserve"> </v>
      </c>
      <c r="M5121" s="308"/>
      <c r="N5121" s="215">
        <f t="shared" si="188"/>
        <v>1.1847586417778527E-4</v>
      </c>
      <c r="O5121" s="172" t="str">
        <f>IFERROR(IF(VLOOKUP($C5121,'MSCI Database'!$C:$R,2, FALSE)="","",VLOOKUP($C5121,'MSCI Database'!$C:$R,2, FALSE)),"")</f>
        <v>Interactive Media &amp; Services</v>
      </c>
      <c r="P5121" s="186" t="str">
        <f>IFERROR(IF(VLOOKUP($C5121,'MSCI Database'!$C:$R,3, FALSE)="","",VLOOKUP($C5121,'MSCI Database'!$C:$R,3, FALSE)),"")</f>
        <v>BBB</v>
      </c>
      <c r="Q5121" s="164" t="str">
        <f>IFERROR(IF(VLOOKUP($C5121,'MSCI Database'!$C:$R,4, FALSE)="","",VLOOKUP($C5121,'MSCI Database'!$C:$R,4, FALSE)),"")</f>
        <v>0</v>
      </c>
      <c r="R5121" s="164">
        <f>IFERROR(IF(VLOOKUP($C5121,'MSCI Database'!$C:$R,5, FALSE)="","",VLOOKUP($C5121,'MSCI Database'!$C:$R,5, FALSE)),"")</f>
        <v>5.4</v>
      </c>
      <c r="S5121" s="164">
        <f>IFERROR(IF(VLOOKUP($C5121,'MSCI Database'!$C:$R,6, FALSE)="","",VLOOKUP($C5121,'MSCI Database'!$C:$R,6, FALSE)),"")</f>
        <v>8.4</v>
      </c>
      <c r="T5121" s="211">
        <f>IFERROR(IF(VLOOKUP($C5121,'MSCI Database'!$C:$R,7, FALSE)="","",VLOOKUP($C5121,'MSCI Database'!$C:$R,7, FALSE)),"")</f>
        <v>3.1</v>
      </c>
      <c r="U5121" s="164">
        <f>IFERROR(IF(VLOOKUP($C5121,'MSCI Database'!$C:$R,8, FALSE)="","",VLOOKUP($C5121,'MSCI Database'!$C:$R,8, FALSE)),"")</f>
        <v>6.3</v>
      </c>
      <c r="V5121" s="175">
        <f>IFERROR(IF(VLOOKUP($C5121,'MSCI Database'!$C:$R,9, FALSE)="","",VLOOKUP($C5121,'MSCI Database'!$C:$R,9, FALSE)),"")</f>
        <v>4.7</v>
      </c>
      <c r="W5121" s="165">
        <f t="shared" ca="1" si="189"/>
        <v>0</v>
      </c>
      <c r="X5121" s="236">
        <f>IFERROR(IF(VLOOKUP($C5121,'MSCI Database'!$C:$R,10, FALSE)="","",VLOOKUP($C5121,'MSCI Database'!$C:$R,10, FALSE)),"")</f>
        <v>908</v>
      </c>
      <c r="Y5121" s="133" t="str">
        <f>IFERROR(IF(VLOOKUP($C5121,'MSCI Database'!$C:$R,11, FALSE)="","",VLOOKUP($C5121,'MSCI Database'!$C:$R,11, FALSE)),"")</f>
        <v>2019</v>
      </c>
      <c r="Z5121" s="133" t="str">
        <f>IFERROR(IF(VLOOKUP($C5121,'MSCI Database'!$C:$R,12, FALSE)="","",VLOOKUP($C5121,'MSCI Database'!$C:$R,12, FALSE)),"")</f>
        <v>E.CSI</v>
      </c>
      <c r="AA5121" s="202" t="str">
        <f>IFERROR(IF(VLOOKUP($C5121,'MSCI Database'!$C:$R,13, FALSE)="","",VLOOKUP($C5121,'MSCI Database'!$C:$R,13, FALSE)),"")</f>
        <v>Subpar data security measures; leads peers in corporate governance performance</v>
      </c>
    </row>
    <row r="5122" spans="1:27" s="130" customFormat="1" ht="15" hidden="1" customHeight="1" outlineLevel="1">
      <c r="A5122" s="130" t="s">
        <v>448</v>
      </c>
      <c r="B5122" s="130" t="s">
        <v>449</v>
      </c>
      <c r="C5122" s="130" t="s">
        <v>450</v>
      </c>
      <c r="D5122" s="130" t="s">
        <v>18679</v>
      </c>
      <c r="E5122" s="130" t="s">
        <v>18690</v>
      </c>
      <c r="F5122" s="215">
        <v>6.9577648744262857E-3</v>
      </c>
      <c r="G5122" s="132" t="str">
        <f ca="1">IFERROR(_xll.BQL($A5122, "cur_mkt_cap(currency=EUR)")/1000000, " ")</f>
        <v xml:space="preserve"> </v>
      </c>
      <c r="M5122" s="308"/>
      <c r="N5122" s="215">
        <f t="shared" si="188"/>
        <v>7.3880630991955982E-5</v>
      </c>
      <c r="O5122" s="172" t="str">
        <f>IFERROR(IF(VLOOKUP($C5122,'MSCI Database'!$C:$R,2, FALSE)="","",VLOOKUP($C5122,'MSCI Database'!$C:$R,2, FALSE)),"")</f>
        <v>Interactive Media &amp; Services</v>
      </c>
      <c r="P5122" s="186" t="str">
        <f>IFERROR(IF(VLOOKUP($C5122,'MSCI Database'!$C:$R,3, FALSE)="","",VLOOKUP($C5122,'MSCI Database'!$C:$R,3, FALSE)),"")</f>
        <v>A</v>
      </c>
      <c r="Q5122" s="164" t="str">
        <f>IFERROR(IF(VLOOKUP($C5122,'MSCI Database'!$C:$R,4, FALSE)="","",VLOOKUP($C5122,'MSCI Database'!$C:$R,4, FALSE)),"")</f>
        <v>1</v>
      </c>
      <c r="R5122" s="164">
        <f>IFERROR(IF(VLOOKUP($C5122,'MSCI Database'!$C:$R,5, FALSE)="","",VLOOKUP($C5122,'MSCI Database'!$C:$R,5, FALSE)),"")</f>
        <v>6.2</v>
      </c>
      <c r="S5122" s="164">
        <f>IFERROR(IF(VLOOKUP($C5122,'MSCI Database'!$C:$R,6, FALSE)="","",VLOOKUP($C5122,'MSCI Database'!$C:$R,6, FALSE)),"")</f>
        <v>8.8000000000000007</v>
      </c>
      <c r="T5122" s="211">
        <f>IFERROR(IF(VLOOKUP($C5122,'MSCI Database'!$C:$R,7, FALSE)="","",VLOOKUP($C5122,'MSCI Database'!$C:$R,7, FALSE)),"")</f>
        <v>3.3</v>
      </c>
      <c r="U5122" s="164">
        <f>IFERROR(IF(VLOOKUP($C5122,'MSCI Database'!$C:$R,8, FALSE)="","",VLOOKUP($C5122,'MSCI Database'!$C:$R,8, FALSE)),"")</f>
        <v>5.6</v>
      </c>
      <c r="V5122" s="175">
        <f>IFERROR(IF(VLOOKUP($C5122,'MSCI Database'!$C:$R,9, FALSE)="","",VLOOKUP($C5122,'MSCI Database'!$C:$R,9, FALSE)),"")</f>
        <v>4.5999999999999996</v>
      </c>
      <c r="W5122" s="165">
        <f t="shared" ca="1" si="189"/>
        <v>0</v>
      </c>
      <c r="X5122" s="236">
        <f>IFERROR(IF(VLOOKUP($C5122,'MSCI Database'!$C:$R,10, FALSE)="","",VLOOKUP($C5122,'MSCI Database'!$C:$R,10, FALSE)),"")</f>
        <v>5039</v>
      </c>
      <c r="Y5122" s="133" t="str">
        <f>IFERROR(IF(VLOOKUP($C5122,'MSCI Database'!$C:$R,11, FALSE)="","",VLOOKUP($C5122,'MSCI Database'!$C:$R,11, FALSE)),"")</f>
        <v>2019</v>
      </c>
      <c r="Z5122" s="133" t="str">
        <f>IFERROR(IF(VLOOKUP($C5122,'MSCI Database'!$C:$R,12, FALSE)="","",VLOOKUP($C5122,'MSCI Database'!$C:$R,12, FALSE)),"")</f>
        <v>E.Segmt-Moderate</v>
      </c>
      <c r="AA5122" s="202" t="str">
        <f>IFERROR(IF(VLOOKUP($C5122,'MSCI Database'!$C:$R,13, FALSE)="","",VLOOKUP($C5122,'MSCI Database'!$C:$R,13, FALSE)),"")</f>
        <v>Strong business ethics policies and data security management initiatives</v>
      </c>
    </row>
    <row r="5123" spans="1:27" s="130" customFormat="1" ht="15" hidden="1" customHeight="1" outlineLevel="1">
      <c r="A5123" s="130" t="s">
        <v>1179</v>
      </c>
      <c r="B5123" s="130" t="s">
        <v>1180</v>
      </c>
      <c r="C5123" s="130" t="s">
        <v>1181</v>
      </c>
      <c r="D5123" s="130" t="s">
        <v>18681</v>
      </c>
      <c r="E5123" s="130" t="s">
        <v>18674</v>
      </c>
      <c r="F5123" s="215">
        <v>9.9704233683069101E-3</v>
      </c>
      <c r="G5123" s="132" t="str">
        <f ca="1">IFERROR(_xll.BQL($A5123, "cur_mkt_cap(currency=EUR)")/1000000, " ")</f>
        <v xml:space="preserve"> </v>
      </c>
      <c r="M5123" s="308"/>
      <c r="N5123" s="215">
        <f t="shared" si="188"/>
        <v>1.0587037403562692E-4</v>
      </c>
      <c r="O5123" s="172" t="str">
        <f>IFERROR(IF(VLOOKUP($C5123,'MSCI Database'!$C:$R,2, FALSE)="","",VLOOKUP($C5123,'MSCI Database'!$C:$R,2, FALSE)),"")</f>
        <v>Food Products</v>
      </c>
      <c r="P5123" s="186" t="str">
        <f>IFERROR(IF(VLOOKUP($C5123,'MSCI Database'!$C:$R,3, FALSE)="","",VLOOKUP($C5123,'MSCI Database'!$C:$R,3, FALSE)),"")</f>
        <v>AA</v>
      </c>
      <c r="Q5123" s="164" t="str">
        <f>IFERROR(IF(VLOOKUP($C5123,'MSCI Database'!$C:$R,4, FALSE)="","",VLOOKUP($C5123,'MSCI Database'!$C:$R,4, FALSE)),"")</f>
        <v>0</v>
      </c>
      <c r="R5123" s="164">
        <f>IFERROR(IF(VLOOKUP($C5123,'MSCI Database'!$C:$R,5, FALSE)="","",VLOOKUP($C5123,'MSCI Database'!$C:$R,5, FALSE)),"")</f>
        <v>7.8</v>
      </c>
      <c r="S5123" s="164">
        <f>IFERROR(IF(VLOOKUP($C5123,'MSCI Database'!$C:$R,6, FALSE)="","",VLOOKUP($C5123,'MSCI Database'!$C:$R,6, FALSE)),"")</f>
        <v>2.9</v>
      </c>
      <c r="T5123" s="211">
        <f>IFERROR(IF(VLOOKUP($C5123,'MSCI Database'!$C:$R,7, FALSE)="","",VLOOKUP($C5123,'MSCI Database'!$C:$R,7, FALSE)),"")</f>
        <v>5.7</v>
      </c>
      <c r="U5123" s="164">
        <f>IFERROR(IF(VLOOKUP($C5123,'MSCI Database'!$C:$R,8, FALSE)="","",VLOOKUP($C5123,'MSCI Database'!$C:$R,8, FALSE)),"")</f>
        <v>6.5</v>
      </c>
      <c r="V5123" s="175">
        <f>IFERROR(IF(VLOOKUP($C5123,'MSCI Database'!$C:$R,9, FALSE)="","",VLOOKUP($C5123,'MSCI Database'!$C:$R,9, FALSE)),"")</f>
        <v>5.0999999999999996</v>
      </c>
      <c r="W5123" s="165">
        <f t="shared" ca="1" si="189"/>
        <v>0</v>
      </c>
      <c r="X5123" s="236">
        <f>IFERROR(IF(VLOOKUP($C5123,'MSCI Database'!$C:$R,10, FALSE)="","",VLOOKUP($C5123,'MSCI Database'!$C:$R,10, FALSE)),"")</f>
        <v>368164</v>
      </c>
      <c r="Y5123" s="133" t="str">
        <f>IFERROR(IF(VLOOKUP($C5123,'MSCI Database'!$C:$R,11, FALSE)="","",VLOOKUP($C5123,'MSCI Database'!$C:$R,11, FALSE)),"")</f>
        <v>2019</v>
      </c>
      <c r="Z5123" s="133" t="str">
        <f>IFERROR(IF(VLOOKUP($C5123,'MSCI Database'!$C:$R,12, FALSE)="","",VLOOKUP($C5123,'MSCI Database'!$C:$R,12, FALSE)),"")</f>
        <v>Reported</v>
      </c>
      <c r="AA5123" s="202" t="str">
        <f>IFERROR(IF(VLOOKUP($C5123,'MSCI Database'!$C:$R,13, FALSE)="","",VLOOKUP($C5123,'MSCI Database'!$C:$R,13, FALSE)),"")</f>
        <v>Supply chain oversight reinforced to address key challenges in cocoa production</v>
      </c>
    </row>
    <row r="5124" spans="1:27" s="130" customFormat="1" ht="15" hidden="1" customHeight="1" outlineLevel="1">
      <c r="A5124" s="130" t="s">
        <v>1248</v>
      </c>
      <c r="B5124" s="130" t="s">
        <v>1249</v>
      </c>
      <c r="C5124" s="130" t="s">
        <v>1250</v>
      </c>
      <c r="D5124" s="130" t="s">
        <v>18681</v>
      </c>
      <c r="E5124" s="130" t="s">
        <v>18684</v>
      </c>
      <c r="F5124" s="215">
        <v>9.8927868734161959E-3</v>
      </c>
      <c r="G5124" s="132" t="str">
        <f ca="1">IFERROR(_xll.BQL($A5124, "cur_mkt_cap(currency=EUR)")/1000000, " ")</f>
        <v xml:space="preserve"> </v>
      </c>
      <c r="M5124" s="308"/>
      <c r="N5124" s="215">
        <f t="shared" ca="1" si="188"/>
        <v>1.0504599532578979E-4</v>
      </c>
      <c r="O5124" s="172" t="str">
        <f>IFERROR(IF(VLOOKUP($C5124,'MSCI Database'!$C:$R,2, FALSE)="","",VLOOKUP($C5124,'MSCI Database'!$C:$R,2, FALSE)),"")</f>
        <v>Specialty Chemicals</v>
      </c>
      <c r="P5124" s="186" t="str">
        <f>IFERROR(IF(VLOOKUP($C5124,'MSCI Database'!$C:$R,3, FALSE)="","",VLOOKUP($C5124,'MSCI Database'!$C:$R,3, FALSE)),"")</f>
        <v>B</v>
      </c>
      <c r="Q5124" s="164" t="str">
        <f>IFERROR(IF(VLOOKUP($C5124,'MSCI Database'!$C:$R,4, FALSE)="","",VLOOKUP($C5124,'MSCI Database'!$C:$R,4, FALSE)),"")</f>
        <v>-1</v>
      </c>
      <c r="R5124" s="164">
        <f>IFERROR(IF(VLOOKUP($C5124,'MSCI Database'!$C:$R,5, FALSE)="","",VLOOKUP($C5124,'MSCI Database'!$C:$R,5, FALSE)),"")</f>
        <v>2</v>
      </c>
      <c r="S5124" s="164">
        <f>IFERROR(IF(VLOOKUP($C5124,'MSCI Database'!$C:$R,6, FALSE)="","",VLOOKUP($C5124,'MSCI Database'!$C:$R,6, FALSE)),"")</f>
        <v>3</v>
      </c>
      <c r="T5124" s="211">
        <f>IFERROR(IF(VLOOKUP($C5124,'MSCI Database'!$C:$R,7, FALSE)="","",VLOOKUP($C5124,'MSCI Database'!$C:$R,7, FALSE)),"")</f>
        <v>3.1</v>
      </c>
      <c r="U5124" s="164">
        <f>IFERROR(IF(VLOOKUP($C5124,'MSCI Database'!$C:$R,8, FALSE)="","",VLOOKUP($C5124,'MSCI Database'!$C:$R,8, FALSE)),"")</f>
        <v>5.5</v>
      </c>
      <c r="V5124" s="175">
        <f>IFERROR(IF(VLOOKUP($C5124,'MSCI Database'!$C:$R,9, FALSE)="","",VLOOKUP($C5124,'MSCI Database'!$C:$R,9, FALSE)),"")</f>
        <v>3.8</v>
      </c>
      <c r="W5124" s="165">
        <f t="shared" ca="1" si="189"/>
        <v>0</v>
      </c>
      <c r="X5124" s="236">
        <f>IFERROR(IF(VLOOKUP($C5124,'MSCI Database'!$C:$R,10, FALSE)="","",VLOOKUP($C5124,'MSCI Database'!$C:$R,10, FALSE)),"")</f>
        <v>1043291</v>
      </c>
      <c r="Y5124" s="133" t="str">
        <f>IFERROR(IF(VLOOKUP($C5124,'MSCI Database'!$C:$R,11, FALSE)="","",VLOOKUP($C5124,'MSCI Database'!$C:$R,11, FALSE)),"")</f>
        <v>2019</v>
      </c>
      <c r="Z5124" s="133" t="str">
        <f>IFERROR(IF(VLOOKUP($C5124,'MSCI Database'!$C:$R,12, FALSE)="","",VLOOKUP($C5124,'MSCI Database'!$C:$R,12, FALSE)),"")</f>
        <v>E.Segmt-Moderately Low</v>
      </c>
      <c r="AA5124" s="202" t="str">
        <f>IFERROR(IF(VLOOKUP($C5124,'MSCI Database'!$C:$R,13, FALSE)="","",VLOOKUP($C5124,'MSCI Database'!$C:$R,13, FALSE)),"")</f>
        <v>Board and ownership structure concerns</v>
      </c>
    </row>
    <row r="5125" spans="1:27" s="130" customFormat="1" ht="15" hidden="1" customHeight="1" outlineLevel="1">
      <c r="A5125" s="130" t="s">
        <v>2979</v>
      </c>
      <c r="B5125" s="130" t="s">
        <v>2980</v>
      </c>
      <c r="C5125" s="130" t="s">
        <v>2981</v>
      </c>
      <c r="D5125" s="130" t="s">
        <v>18691</v>
      </c>
      <c r="E5125" s="130" t="s">
        <v>18673</v>
      </c>
      <c r="F5125" s="215">
        <v>1.281319154357102E-2</v>
      </c>
      <c r="G5125" s="132" t="str">
        <f ca="1">IFERROR(_xll.BQL($A5125, "cur_mkt_cap(currency=EUR)")/1000000, " ")</f>
        <v xml:space="preserve"> </v>
      </c>
      <c r="M5125" s="308"/>
      <c r="N5125" s="215">
        <f t="shared" si="188"/>
        <v>1.360561463839174E-4</v>
      </c>
      <c r="O5125" s="172" t="str">
        <f>IFERROR(IF(VLOOKUP($C5125,'MSCI Database'!$C:$R,2, FALSE)="","",VLOOKUP($C5125,'MSCI Database'!$C:$R,2, FALSE)),"")</f>
        <v>Industrial Conglomerates</v>
      </c>
      <c r="P5125" s="186" t="str">
        <f>IFERROR(IF(VLOOKUP($C5125,'MSCI Database'!$C:$R,3, FALSE)="","",VLOOKUP($C5125,'MSCI Database'!$C:$R,3, FALSE)),"")</f>
        <v>AAA</v>
      </c>
      <c r="Q5125" s="164" t="str">
        <f>IFERROR(IF(VLOOKUP($C5125,'MSCI Database'!$C:$R,4, FALSE)="","",VLOOKUP($C5125,'MSCI Database'!$C:$R,4, FALSE)),"")</f>
        <v>0</v>
      </c>
      <c r="R5125" s="164">
        <f>IFERROR(IF(VLOOKUP($C5125,'MSCI Database'!$C:$R,5, FALSE)="","",VLOOKUP($C5125,'MSCI Database'!$C:$R,5, FALSE)),"")</f>
        <v>8.6</v>
      </c>
      <c r="S5125" s="164">
        <f>IFERROR(IF(VLOOKUP($C5125,'MSCI Database'!$C:$R,6, FALSE)="","",VLOOKUP($C5125,'MSCI Database'!$C:$R,6, FALSE)),"")</f>
        <v>2.2999999999999998</v>
      </c>
      <c r="T5125" s="211">
        <f>IFERROR(IF(VLOOKUP($C5125,'MSCI Database'!$C:$R,7, FALSE)="","",VLOOKUP($C5125,'MSCI Database'!$C:$R,7, FALSE)),"")</f>
        <v>4.5999999999999996</v>
      </c>
      <c r="U5125" s="164">
        <f>IFERROR(IF(VLOOKUP($C5125,'MSCI Database'!$C:$R,8, FALSE)="","",VLOOKUP($C5125,'MSCI Database'!$C:$R,8, FALSE)),"")</f>
        <v>6.9</v>
      </c>
      <c r="V5125" s="175">
        <f>IFERROR(IF(VLOOKUP($C5125,'MSCI Database'!$C:$R,9, FALSE)="","",VLOOKUP($C5125,'MSCI Database'!$C:$R,9, FALSE)),"")</f>
        <v>5.5</v>
      </c>
      <c r="W5125" s="165">
        <f t="shared" ca="1" si="189"/>
        <v>0</v>
      </c>
      <c r="X5125" s="236">
        <f>IFERROR(IF(VLOOKUP($C5125,'MSCI Database'!$C:$R,10, FALSE)="","",VLOOKUP($C5125,'MSCI Database'!$C:$R,10, FALSE)),"")</f>
        <v>94000</v>
      </c>
      <c r="Y5125" s="133" t="str">
        <f>IFERROR(IF(VLOOKUP($C5125,'MSCI Database'!$C:$R,11, FALSE)="","",VLOOKUP($C5125,'MSCI Database'!$C:$R,11, FALSE)),"")</f>
        <v>2019</v>
      </c>
      <c r="Z5125" s="133" t="str">
        <f>IFERROR(IF(VLOOKUP($C5125,'MSCI Database'!$C:$R,12, FALSE)="","",VLOOKUP($C5125,'MSCI Database'!$C:$R,12, FALSE)),"")</f>
        <v>Reported</v>
      </c>
      <c r="AA5125" s="202" t="str">
        <f>IFERROR(IF(VLOOKUP($C5125,'MSCI Database'!$C:$R,13, FALSE)="","",VLOOKUP($C5125,'MSCI Database'!$C:$R,13, FALSE)),"")</f>
        <v>Governance structures reflect robust oversight of management and ethics practices</v>
      </c>
    </row>
    <row r="5126" spans="1:27" s="130" customFormat="1" ht="15" hidden="1" customHeight="1" outlineLevel="1">
      <c r="A5126" s="130" t="s">
        <v>1012</v>
      </c>
      <c r="B5126" s="130" t="s">
        <v>1013</v>
      </c>
      <c r="C5126" s="130" t="s">
        <v>1014</v>
      </c>
      <c r="D5126" s="130" t="s">
        <v>12135</v>
      </c>
      <c r="E5126" s="130" t="s">
        <v>18688</v>
      </c>
      <c r="F5126" s="215">
        <v>7.3770759511035174E-3</v>
      </c>
      <c r="G5126" s="132" t="str">
        <f ca="1">IFERROR(_xll.BQL($A5126, "cur_mkt_cap(currency=EUR)")/1000000, " ")</f>
        <v xml:space="preserve"> </v>
      </c>
      <c r="M5126" s="308"/>
      <c r="N5126" s="215">
        <f t="shared" si="188"/>
        <v>7.8333061835184891E-5</v>
      </c>
      <c r="O5126" s="172" t="str">
        <f>IFERROR(IF(VLOOKUP($C5126,'MSCI Database'!$C:$R,2, FALSE)="","",VLOOKUP($C5126,'MSCI Database'!$C:$R,2, FALSE)),"")</f>
        <v>Life &amp; Health Insurance</v>
      </c>
      <c r="P5126" s="186" t="str">
        <f>IFERROR(IF(VLOOKUP($C5126,'MSCI Database'!$C:$R,3, FALSE)="","",VLOOKUP($C5126,'MSCI Database'!$C:$R,3, FALSE)),"")</f>
        <v>BB</v>
      </c>
      <c r="Q5126" s="164" t="str">
        <f>IFERROR(IF(VLOOKUP($C5126,'MSCI Database'!$C:$R,4, FALSE)="","",VLOOKUP($C5126,'MSCI Database'!$C:$R,4, FALSE)),"")</f>
        <v>0</v>
      </c>
      <c r="R5126" s="164">
        <f>IFERROR(IF(VLOOKUP($C5126,'MSCI Database'!$C:$R,5, FALSE)="","",VLOOKUP($C5126,'MSCI Database'!$C:$R,5, FALSE)),"")</f>
        <v>3.4</v>
      </c>
      <c r="S5126" s="164">
        <f>IFERROR(IF(VLOOKUP($C5126,'MSCI Database'!$C:$R,6, FALSE)="","",VLOOKUP($C5126,'MSCI Database'!$C:$R,6, FALSE)),"")</f>
        <v>4.8</v>
      </c>
      <c r="T5126" s="211">
        <f>IFERROR(IF(VLOOKUP($C5126,'MSCI Database'!$C:$R,7, FALSE)="","",VLOOKUP($C5126,'MSCI Database'!$C:$R,7, FALSE)),"")</f>
        <v>3.4</v>
      </c>
      <c r="U5126" s="164">
        <f>IFERROR(IF(VLOOKUP($C5126,'MSCI Database'!$C:$R,8, FALSE)="","",VLOOKUP($C5126,'MSCI Database'!$C:$R,8, FALSE)),"")</f>
        <v>6.2</v>
      </c>
      <c r="V5126" s="175">
        <f>IFERROR(IF(VLOOKUP($C5126,'MSCI Database'!$C:$R,9, FALSE)="","",VLOOKUP($C5126,'MSCI Database'!$C:$R,9, FALSE)),"")</f>
        <v>4.4000000000000004</v>
      </c>
      <c r="W5126" s="165">
        <f t="shared" ca="1" si="189"/>
        <v>0</v>
      </c>
      <c r="X5126" s="236">
        <f>IFERROR(IF(VLOOKUP($C5126,'MSCI Database'!$C:$R,10, FALSE)="","",VLOOKUP($C5126,'MSCI Database'!$C:$R,10, FALSE)),"")</f>
        <v>4283</v>
      </c>
      <c r="Y5126" s="133" t="str">
        <f>IFERROR(IF(VLOOKUP($C5126,'MSCI Database'!$C:$R,11, FALSE)="","",VLOOKUP($C5126,'MSCI Database'!$C:$R,11, FALSE)),"")</f>
        <v>2019</v>
      </c>
      <c r="Z5126" s="133" t="str">
        <f>IFERROR(IF(VLOOKUP($C5126,'MSCI Database'!$C:$R,12, FALSE)="","",VLOOKUP($C5126,'MSCI Database'!$C:$R,12, FALSE)),"")</f>
        <v>E.CSI</v>
      </c>
      <c r="AA5126" s="202" t="str">
        <f>IFERROR(IF(VLOOKUP($C5126,'MSCI Database'!$C:$R,13, FALSE)="","",VLOOKUP($C5126,'MSCI Database'!$C:$R,13, FALSE)),"")</f>
        <v>Apprehensions over talent management and data protection mechanisms persist</v>
      </c>
    </row>
    <row r="5127" spans="1:27" s="130" customFormat="1" ht="15" hidden="1" customHeight="1" outlineLevel="1">
      <c r="A5127" s="130" t="s">
        <v>3197</v>
      </c>
      <c r="B5127" s="130" t="s">
        <v>3198</v>
      </c>
      <c r="C5127" s="130" t="s">
        <v>3199</v>
      </c>
      <c r="D5127" s="130" t="s">
        <v>12155</v>
      </c>
      <c r="E5127" s="130" t="s">
        <v>18673</v>
      </c>
      <c r="F5127" s="215">
        <v>1.0998155959627951E-2</v>
      </c>
      <c r="G5127" s="132" t="str">
        <f ca="1">IFERROR(_xll.BQL($A5127, "cur_mkt_cap(currency=EUR)")/1000000, " ")</f>
        <v xml:space="preserve"> </v>
      </c>
      <c r="M5127" s="308"/>
      <c r="N5127" s="215">
        <f t="shared" si="188"/>
        <v>1.1678329416273274E-4</v>
      </c>
      <c r="O5127" s="172" t="str">
        <f>IFERROR(IF(VLOOKUP($C5127,'MSCI Database'!$C:$R,2, FALSE)="","",VLOOKUP($C5127,'MSCI Database'!$C:$R,2, FALSE)),"")</f>
        <v>Electrical Equipment</v>
      </c>
      <c r="P5127" s="186" t="str">
        <f>IFERROR(IF(VLOOKUP($C5127,'MSCI Database'!$C:$R,3, FALSE)="","",VLOOKUP($C5127,'MSCI Database'!$C:$R,3, FALSE)),"")</f>
        <v>A</v>
      </c>
      <c r="Q5127" s="164" t="str">
        <f>IFERROR(IF(VLOOKUP($C5127,'MSCI Database'!$C:$R,4, FALSE)="","",VLOOKUP($C5127,'MSCI Database'!$C:$R,4, FALSE)),"")</f>
        <v>0</v>
      </c>
      <c r="R5127" s="164">
        <f>IFERROR(IF(VLOOKUP($C5127,'MSCI Database'!$C:$R,5, FALSE)="","",VLOOKUP($C5127,'MSCI Database'!$C:$R,5, FALSE)),"")</f>
        <v>6.6</v>
      </c>
      <c r="S5127" s="164">
        <f>IFERROR(IF(VLOOKUP($C5127,'MSCI Database'!$C:$R,6, FALSE)="","",VLOOKUP($C5127,'MSCI Database'!$C:$R,6, FALSE)),"")</f>
        <v>5.4</v>
      </c>
      <c r="T5127" s="211">
        <f>IFERROR(IF(VLOOKUP($C5127,'MSCI Database'!$C:$R,7, FALSE)="","",VLOOKUP($C5127,'MSCI Database'!$C:$R,7, FALSE)),"")</f>
        <v>5</v>
      </c>
      <c r="U5127" s="164">
        <f>IFERROR(IF(VLOOKUP($C5127,'MSCI Database'!$C:$R,8, FALSE)="","",VLOOKUP($C5127,'MSCI Database'!$C:$R,8, FALSE)),"")</f>
        <v>6.9</v>
      </c>
      <c r="V5127" s="175">
        <f>IFERROR(IF(VLOOKUP($C5127,'MSCI Database'!$C:$R,9, FALSE)="","",VLOOKUP($C5127,'MSCI Database'!$C:$R,9, FALSE)),"")</f>
        <v>5.9</v>
      </c>
      <c r="W5127" s="165">
        <f t="shared" ca="1" si="189"/>
        <v>0</v>
      </c>
      <c r="X5127" s="236">
        <f>IFERROR(IF(VLOOKUP($C5127,'MSCI Database'!$C:$R,10, FALSE)="","",VLOOKUP($C5127,'MSCI Database'!$C:$R,10, FALSE)),"")</f>
        <v>918899</v>
      </c>
      <c r="Y5127" s="133" t="str">
        <f>IFERROR(IF(VLOOKUP($C5127,'MSCI Database'!$C:$R,11, FALSE)="","",VLOOKUP($C5127,'MSCI Database'!$C:$R,11, FALSE)),"")</f>
        <v>2019</v>
      </c>
      <c r="Z5127" s="133" t="str">
        <f>IFERROR(IF(VLOOKUP($C5127,'MSCI Database'!$C:$R,12, FALSE)="","",VLOOKUP($C5127,'MSCI Database'!$C:$R,12, FALSE)),"")</f>
        <v>Reported</v>
      </c>
      <c r="AA5127" s="202" t="str">
        <f>IFERROR(IF(VLOOKUP($C5127,'MSCI Database'!$C:$R,13, FALSE)="","",VLOOKUP($C5127,'MSCI Database'!$C:$R,13, FALSE)),"")</f>
        <v>Strong corporate governance practices</v>
      </c>
    </row>
    <row r="5128" spans="1:27" s="130" customFormat="1" ht="15" hidden="1" customHeight="1" outlineLevel="1">
      <c r="A5128" s="130" t="s">
        <v>2560</v>
      </c>
      <c r="B5128" s="130" t="s">
        <v>2561</v>
      </c>
      <c r="C5128" s="130" t="s">
        <v>2562</v>
      </c>
      <c r="D5128" s="130" t="s">
        <v>18686</v>
      </c>
      <c r="E5128" s="130" t="s">
        <v>18684</v>
      </c>
      <c r="F5128" s="215">
        <v>1.254545392440354E-2</v>
      </c>
      <c r="G5128" s="132" t="str">
        <f ca="1">IFERROR(_xll.BQL($A5128, "cur_mkt_cap(currency=EUR)")/1000000, " ")</f>
        <v xml:space="preserve"> </v>
      </c>
      <c r="M5128" s="308"/>
      <c r="N5128" s="215">
        <f t="shared" ca="1" si="188"/>
        <v>1.3321318968713647E-4</v>
      </c>
      <c r="O5128" s="172" t="str">
        <f>IFERROR(IF(VLOOKUP($C5128,'MSCI Database'!$C:$R,2, FALSE)="","",VLOOKUP($C5128,'MSCI Database'!$C:$R,2, FALSE)),"")</f>
        <v>Paper &amp; Forest Products</v>
      </c>
      <c r="P5128" s="186" t="str">
        <f>IFERROR(IF(VLOOKUP($C5128,'MSCI Database'!$C:$R,3, FALSE)="","",VLOOKUP($C5128,'MSCI Database'!$C:$R,3, FALSE)),"")</f>
        <v>AAA</v>
      </c>
      <c r="Q5128" s="164" t="str">
        <f>IFERROR(IF(VLOOKUP($C5128,'MSCI Database'!$C:$R,4, FALSE)="","",VLOOKUP($C5128,'MSCI Database'!$C:$R,4, FALSE)),"")</f>
        <v>0</v>
      </c>
      <c r="R5128" s="164">
        <f>IFERROR(IF(VLOOKUP($C5128,'MSCI Database'!$C:$R,5, FALSE)="","",VLOOKUP($C5128,'MSCI Database'!$C:$R,5, FALSE)),"")</f>
        <v>10</v>
      </c>
      <c r="S5128" s="164">
        <f>IFERROR(IF(VLOOKUP($C5128,'MSCI Database'!$C:$R,6, FALSE)="","",VLOOKUP($C5128,'MSCI Database'!$C:$R,6, FALSE)),"")</f>
        <v>7</v>
      </c>
      <c r="T5128" s="211">
        <f>IFERROR(IF(VLOOKUP($C5128,'MSCI Database'!$C:$R,7, FALSE)="","",VLOOKUP($C5128,'MSCI Database'!$C:$R,7, FALSE)),"")</f>
        <v>4.7</v>
      </c>
      <c r="U5128" s="164">
        <f>IFERROR(IF(VLOOKUP($C5128,'MSCI Database'!$C:$R,8, FALSE)="","",VLOOKUP($C5128,'MSCI Database'!$C:$R,8, FALSE)),"")</f>
        <v>6.4</v>
      </c>
      <c r="V5128" s="175">
        <f>IFERROR(IF(VLOOKUP($C5128,'MSCI Database'!$C:$R,9, FALSE)="","",VLOOKUP($C5128,'MSCI Database'!$C:$R,9, FALSE)),"")</f>
        <v>6.6</v>
      </c>
      <c r="W5128" s="165">
        <f t="shared" ca="1" si="189"/>
        <v>0</v>
      </c>
      <c r="X5128" s="236">
        <f>IFERROR(IF(VLOOKUP($C5128,'MSCI Database'!$C:$R,10, FALSE)="","",VLOOKUP($C5128,'MSCI Database'!$C:$R,10, FALSE)),"")</f>
        <v>4734570</v>
      </c>
      <c r="Y5128" s="133" t="str">
        <f>IFERROR(IF(VLOOKUP($C5128,'MSCI Database'!$C:$R,11, FALSE)="","",VLOOKUP($C5128,'MSCI Database'!$C:$R,11, FALSE)),"")</f>
        <v>2019</v>
      </c>
      <c r="Z5128" s="133" t="str">
        <f>IFERROR(IF(VLOOKUP($C5128,'MSCI Database'!$C:$R,12, FALSE)="","",VLOOKUP($C5128,'MSCI Database'!$C:$R,12, FALSE)),"")</f>
        <v>Reported</v>
      </c>
      <c r="AA5128" s="202" t="str">
        <f>IFERROR(IF(VLOOKUP($C5128,'MSCI Database'!$C:$R,13, FALSE)="","",VLOOKUP($C5128,'MSCI Database'!$C:$R,13, FALSE)),"")</f>
        <v>Robust ESG programs help sustain industry leading position</v>
      </c>
    </row>
    <row r="5129" spans="1:27" s="130" customFormat="1" ht="15" hidden="1" customHeight="1" outlineLevel="1">
      <c r="A5129" s="130" t="s">
        <v>6315</v>
      </c>
      <c r="B5129" s="130" t="s">
        <v>6316</v>
      </c>
      <c r="C5129" s="130" t="s">
        <v>6317</v>
      </c>
      <c r="D5129" s="130" t="s">
        <v>12128</v>
      </c>
      <c r="E5129" s="130" t="s">
        <v>18673</v>
      </c>
      <c r="F5129" s="215">
        <v>9.1633081355108059E-3</v>
      </c>
      <c r="G5129" s="132" t="str">
        <f ca="1">IFERROR(_xll.BQL($A5129, "cur_mkt_cap(currency=EUR)")/1000000, " ")</f>
        <v xml:space="preserve"> </v>
      </c>
      <c r="M5129" s="308"/>
      <c r="N5129" s="215">
        <f t="shared" si="188"/>
        <v>9.7300066794953961E-5</v>
      </c>
      <c r="O5129" s="172" t="str">
        <f>IFERROR(IF(VLOOKUP($C5129,'MSCI Database'!$C:$R,2, FALSE)="","",VLOOKUP($C5129,'MSCI Database'!$C:$R,2, FALSE)),"")</f>
        <v>Road &amp; Rail Transport</v>
      </c>
      <c r="P5129" s="186" t="str">
        <f>IFERROR(IF(VLOOKUP($C5129,'MSCI Database'!$C:$R,3, FALSE)="","",VLOOKUP($C5129,'MSCI Database'!$C:$R,3, FALSE)),"")</f>
        <v>A</v>
      </c>
      <c r="Q5129" s="164" t="str">
        <f>IFERROR(IF(VLOOKUP($C5129,'MSCI Database'!$C:$R,4, FALSE)="","",VLOOKUP($C5129,'MSCI Database'!$C:$R,4, FALSE)),"")</f>
        <v>0</v>
      </c>
      <c r="R5129" s="164">
        <f>IFERROR(IF(VLOOKUP($C5129,'MSCI Database'!$C:$R,5, FALSE)="","",VLOOKUP($C5129,'MSCI Database'!$C:$R,5, FALSE)),"")</f>
        <v>7.1</v>
      </c>
      <c r="S5129" s="164">
        <f>IFERROR(IF(VLOOKUP($C5129,'MSCI Database'!$C:$R,6, FALSE)="","",VLOOKUP($C5129,'MSCI Database'!$C:$R,6, FALSE)),"")</f>
        <v>6.2</v>
      </c>
      <c r="T5129" s="211">
        <f>IFERROR(IF(VLOOKUP($C5129,'MSCI Database'!$C:$R,7, FALSE)="","",VLOOKUP($C5129,'MSCI Database'!$C:$R,7, FALSE)),"")</f>
        <v>5.6</v>
      </c>
      <c r="U5129" s="164">
        <f>IFERROR(IF(VLOOKUP($C5129,'MSCI Database'!$C:$R,8, FALSE)="","",VLOOKUP($C5129,'MSCI Database'!$C:$R,8, FALSE)),"")</f>
        <v>3.3</v>
      </c>
      <c r="V5129" s="175">
        <f>IFERROR(IF(VLOOKUP($C5129,'MSCI Database'!$C:$R,9, FALSE)="","",VLOOKUP($C5129,'MSCI Database'!$C:$R,9, FALSE)),"")</f>
        <v>4.8</v>
      </c>
      <c r="W5129" s="165">
        <f t="shared" ca="1" si="189"/>
        <v>0</v>
      </c>
      <c r="X5129" s="236">
        <f>IFERROR(IF(VLOOKUP($C5129,'MSCI Database'!$C:$R,10, FALSE)="","",VLOOKUP($C5129,'MSCI Database'!$C:$R,10, FALSE)),"")</f>
        <v>67889</v>
      </c>
      <c r="Y5129" s="133" t="str">
        <f>IFERROR(IF(VLOOKUP($C5129,'MSCI Database'!$C:$R,11, FALSE)="","",VLOOKUP($C5129,'MSCI Database'!$C:$R,11, FALSE)),"")</f>
        <v>2019</v>
      </c>
      <c r="Z5129" s="133" t="str">
        <f>IFERROR(IF(VLOOKUP($C5129,'MSCI Database'!$C:$R,12, FALSE)="","",VLOOKUP($C5129,'MSCI Database'!$C:$R,12, FALSE)),"")</f>
        <v>E.Segmt-Moderately Low</v>
      </c>
      <c r="AA5129" s="202" t="str">
        <f>IFERROR(IF(VLOOKUP($C5129,'MSCI Database'!$C:$R,13, FALSE)="","",VLOOKUP($C5129,'MSCI Database'!$C:$R,13, FALSE)),"")</f>
        <v>Vehicle rental business poses low ESG-related risks, but concerns on board structure persist</v>
      </c>
    </row>
    <row r="5130" spans="1:27" s="130" customFormat="1" ht="15" hidden="1" customHeight="1" outlineLevel="1">
      <c r="A5130" s="130" t="s">
        <v>2987</v>
      </c>
      <c r="B5130" s="130" t="s">
        <v>2988</v>
      </c>
      <c r="C5130" s="130" t="s">
        <v>2989</v>
      </c>
      <c r="D5130" s="130" t="s">
        <v>18691</v>
      </c>
      <c r="E5130" s="130" t="s">
        <v>18673</v>
      </c>
      <c r="F5130" s="215">
        <v>1.0831335963640359E-2</v>
      </c>
      <c r="G5130" s="132" t="str">
        <f ca="1">IFERROR(_xll.BQL($A5130, "cur_mkt_cap(currency=EUR)")/1000000, " ")</f>
        <v xml:space="preserve"> </v>
      </c>
      <c r="M5130" s="308"/>
      <c r="N5130" s="215">
        <f t="shared" si="188"/>
        <v>1.1501192551373753E-4</v>
      </c>
      <c r="O5130" s="172" t="str">
        <f>IFERROR(IF(VLOOKUP($C5130,'MSCI Database'!$C:$R,2, FALSE)="","",VLOOKUP($C5130,'MSCI Database'!$C:$R,2, FALSE)),"")</f>
        <v>Building Products</v>
      </c>
      <c r="P5130" s="186" t="str">
        <f>IFERROR(IF(VLOOKUP($C5130,'MSCI Database'!$C:$R,3, FALSE)="","",VLOOKUP($C5130,'MSCI Database'!$C:$R,3, FALSE)),"")</f>
        <v>AA</v>
      </c>
      <c r="Q5130" s="164" t="str">
        <f>IFERROR(IF(VLOOKUP($C5130,'MSCI Database'!$C:$R,4, FALSE)="","",VLOOKUP($C5130,'MSCI Database'!$C:$R,4, FALSE)),"")</f>
        <v>0</v>
      </c>
      <c r="R5130" s="164">
        <f>IFERROR(IF(VLOOKUP($C5130,'MSCI Database'!$C:$R,5, FALSE)="","",VLOOKUP($C5130,'MSCI Database'!$C:$R,5, FALSE)),"")</f>
        <v>8.1999999999999993</v>
      </c>
      <c r="S5130" s="164">
        <f>IFERROR(IF(VLOOKUP($C5130,'MSCI Database'!$C:$R,6, FALSE)="","",VLOOKUP($C5130,'MSCI Database'!$C:$R,6, FALSE)),"")</f>
        <v>7.5</v>
      </c>
      <c r="T5130" s="211">
        <f>IFERROR(IF(VLOOKUP($C5130,'MSCI Database'!$C:$R,7, FALSE)="","",VLOOKUP($C5130,'MSCI Database'!$C:$R,7, FALSE)),"")</f>
        <v>4.5</v>
      </c>
      <c r="U5130" s="164">
        <f>IFERROR(IF(VLOOKUP($C5130,'MSCI Database'!$C:$R,8, FALSE)="","",VLOOKUP($C5130,'MSCI Database'!$C:$R,8, FALSE)),"")</f>
        <v>5.2</v>
      </c>
      <c r="V5130" s="175">
        <f>IFERROR(IF(VLOOKUP($C5130,'MSCI Database'!$C:$R,9, FALSE)="","",VLOOKUP($C5130,'MSCI Database'!$C:$R,9, FALSE)),"")</f>
        <v>6</v>
      </c>
      <c r="W5130" s="165">
        <f t="shared" ca="1" si="189"/>
        <v>0</v>
      </c>
      <c r="X5130" s="236">
        <f>IFERROR(IF(VLOOKUP($C5130,'MSCI Database'!$C:$R,10, FALSE)="","",VLOOKUP($C5130,'MSCI Database'!$C:$R,10, FALSE)),"")</f>
        <v>351660</v>
      </c>
      <c r="Y5130" s="133" t="str">
        <f>IFERROR(IF(VLOOKUP($C5130,'MSCI Database'!$C:$R,11, FALSE)="","",VLOOKUP($C5130,'MSCI Database'!$C:$R,11, FALSE)),"")</f>
        <v>2019</v>
      </c>
      <c r="Z5130" s="133" t="str">
        <f>IFERROR(IF(VLOOKUP($C5130,'MSCI Database'!$C:$R,12, FALSE)="","",VLOOKUP($C5130,'MSCI Database'!$C:$R,12, FALSE)),"")</f>
        <v>Reported</v>
      </c>
      <c r="AA5130" s="202" t="str">
        <f>IFERROR(IF(VLOOKUP($C5130,'MSCI Database'!$C:$R,13, FALSE)="","",VLOOKUP($C5130,'MSCI Database'!$C:$R,13, FALSE)),"")</f>
        <v>Strong initiatives in carbon mitigation and sustainable product development</v>
      </c>
    </row>
    <row r="5131" spans="1:27" s="130" customFormat="1" ht="15" hidden="1" customHeight="1" outlineLevel="1">
      <c r="A5131" s="130" t="s">
        <v>407</v>
      </c>
      <c r="B5131" s="130" t="s">
        <v>408</v>
      </c>
      <c r="C5131" s="130" t="s">
        <v>409</v>
      </c>
      <c r="D5131" s="130" t="s">
        <v>18679</v>
      </c>
      <c r="E5131" s="130" t="s">
        <v>18688</v>
      </c>
      <c r="F5131" s="215">
        <v>6.652768162311991E-3</v>
      </c>
      <c r="G5131" s="132" t="str">
        <f ca="1">IFERROR(_xll.BQL($A5131, "cur_mkt_cap(currency=EUR)")/1000000, " ")</f>
        <v xml:space="preserve"> </v>
      </c>
      <c r="M5131" s="308"/>
      <c r="N5131" s="215">
        <f t="shared" si="188"/>
        <v>7.0642040733711006E-5</v>
      </c>
      <c r="O5131" s="172" t="str">
        <f>IFERROR(IF(VLOOKUP($C5131,'MSCI Database'!$C:$R,2, FALSE)="","",VLOOKUP($C5131,'MSCI Database'!$C:$R,2, FALSE)),"")</f>
        <v>Asset Management &amp; Custody Banks</v>
      </c>
      <c r="P5131" s="186" t="str">
        <f>IFERROR(IF(VLOOKUP($C5131,'MSCI Database'!$C:$R,3, FALSE)="","",VLOOKUP($C5131,'MSCI Database'!$C:$R,3, FALSE)),"")</f>
        <v>BBB</v>
      </c>
      <c r="Q5131" s="164" t="str">
        <f>IFERROR(IF(VLOOKUP($C5131,'MSCI Database'!$C:$R,4, FALSE)="","",VLOOKUP($C5131,'MSCI Database'!$C:$R,4, FALSE)),"")</f>
        <v>0</v>
      </c>
      <c r="R5131" s="164">
        <f>IFERROR(IF(VLOOKUP($C5131,'MSCI Database'!$C:$R,5, FALSE)="","",VLOOKUP($C5131,'MSCI Database'!$C:$R,5, FALSE)),"")</f>
        <v>5.6</v>
      </c>
      <c r="S5131" s="164">
        <f>IFERROR(IF(VLOOKUP($C5131,'MSCI Database'!$C:$R,6, FALSE)="","",VLOOKUP($C5131,'MSCI Database'!$C:$R,6, FALSE)),"")</f>
        <v>8.6999999999999993</v>
      </c>
      <c r="T5131" s="211">
        <f>IFERROR(IF(VLOOKUP($C5131,'MSCI Database'!$C:$R,7, FALSE)="","",VLOOKUP($C5131,'MSCI Database'!$C:$R,7, FALSE)),"")</f>
        <v>3.6</v>
      </c>
      <c r="U5131" s="164">
        <f>IFERROR(IF(VLOOKUP($C5131,'MSCI Database'!$C:$R,8, FALSE)="","",VLOOKUP($C5131,'MSCI Database'!$C:$R,8, FALSE)),"")</f>
        <v>6.2</v>
      </c>
      <c r="V5131" s="175">
        <f>IFERROR(IF(VLOOKUP($C5131,'MSCI Database'!$C:$R,9, FALSE)="","",VLOOKUP($C5131,'MSCI Database'!$C:$R,9, FALSE)),"")</f>
        <v>5</v>
      </c>
      <c r="W5131" s="165">
        <f t="shared" ca="1" si="189"/>
        <v>0</v>
      </c>
      <c r="X5131" s="236">
        <f>IFERROR(IF(VLOOKUP($C5131,'MSCI Database'!$C:$R,10, FALSE)="","",VLOOKUP($C5131,'MSCI Database'!$C:$R,10, FALSE)),"")</f>
        <v>139</v>
      </c>
      <c r="Y5131" s="133" t="str">
        <f>IFERROR(IF(VLOOKUP($C5131,'MSCI Database'!$C:$R,11, FALSE)="","",VLOOKUP($C5131,'MSCI Database'!$C:$R,11, FALSE)),"")</f>
        <v>2019</v>
      </c>
      <c r="Z5131" s="133" t="str">
        <f>IFERROR(IF(VLOOKUP($C5131,'MSCI Database'!$C:$R,12, FALSE)="","",VLOOKUP($C5131,'MSCI Database'!$C:$R,12, FALSE)),"")</f>
        <v>Reported</v>
      </c>
      <c r="AA5131" s="202" t="str">
        <f>IFERROR(IF(VLOOKUP($C5131,'MSCI Database'!$C:$R,13, FALSE)="","",VLOOKUP($C5131,'MSCI Database'!$C:$R,13, FALSE)),"")</f>
        <v>Leads peers in governance practices; relatively weak employee management programs</v>
      </c>
    </row>
    <row r="5132" spans="1:27" s="130" customFormat="1" ht="15" hidden="1" customHeight="1" outlineLevel="1">
      <c r="A5132" s="130" t="s">
        <v>3176</v>
      </c>
      <c r="B5132" s="130" t="s">
        <v>3177</v>
      </c>
      <c r="C5132" s="130" t="s">
        <v>3178</v>
      </c>
      <c r="D5132" s="130" t="s">
        <v>12155</v>
      </c>
      <c r="E5132" s="130" t="s">
        <v>18690</v>
      </c>
      <c r="F5132" s="215">
        <v>1.079523473531856E-2</v>
      </c>
      <c r="G5132" s="132" t="str">
        <f ca="1">IFERROR(_xll.BQL($A5132, "cur_mkt_cap(currency=EUR)")/1000000, " ")</f>
        <v xml:space="preserve"> </v>
      </c>
      <c r="M5132" s="308"/>
      <c r="N5132" s="215">
        <f t="shared" ca="1" si="188"/>
        <v>1.1462858667200654E-4</v>
      </c>
      <c r="O5132" s="172" t="str">
        <f>IFERROR(IF(VLOOKUP($C5132,'MSCI Database'!$C:$R,2, FALSE)="","",VLOOKUP($C5132,'MSCI Database'!$C:$R,2, FALSE)),"")</f>
        <v>Telecommunication Services</v>
      </c>
      <c r="P5132" s="186" t="str">
        <f>IFERROR(IF(VLOOKUP($C5132,'MSCI Database'!$C:$R,3, FALSE)="","",VLOOKUP($C5132,'MSCI Database'!$C:$R,3, FALSE)),"")</f>
        <v>BBB</v>
      </c>
      <c r="Q5132" s="164" t="str">
        <f>IFERROR(IF(VLOOKUP($C5132,'MSCI Database'!$C:$R,4, FALSE)="","",VLOOKUP($C5132,'MSCI Database'!$C:$R,4, FALSE)),"")</f>
        <v>0</v>
      </c>
      <c r="R5132" s="164">
        <f>IFERROR(IF(VLOOKUP($C5132,'MSCI Database'!$C:$R,5, FALSE)="","",VLOOKUP($C5132,'MSCI Database'!$C:$R,5, FALSE)),"")</f>
        <v>4.5999999999999996</v>
      </c>
      <c r="S5132" s="164">
        <f>IFERROR(IF(VLOOKUP($C5132,'MSCI Database'!$C:$R,6, FALSE)="","",VLOOKUP($C5132,'MSCI Database'!$C:$R,6, FALSE)),"")</f>
        <v>8.8000000000000007</v>
      </c>
      <c r="T5132" s="211">
        <f>IFERROR(IF(VLOOKUP($C5132,'MSCI Database'!$C:$R,7, FALSE)="","",VLOOKUP($C5132,'MSCI Database'!$C:$R,7, FALSE)),"")</f>
        <v>5.3</v>
      </c>
      <c r="U5132" s="164">
        <f>IFERROR(IF(VLOOKUP($C5132,'MSCI Database'!$C:$R,8, FALSE)="","",VLOOKUP($C5132,'MSCI Database'!$C:$R,8, FALSE)),"")</f>
        <v>4</v>
      </c>
      <c r="V5132" s="175">
        <f>IFERROR(IF(VLOOKUP($C5132,'MSCI Database'!$C:$R,9, FALSE)="","",VLOOKUP($C5132,'MSCI Database'!$C:$R,9, FALSE)),"")</f>
        <v>5</v>
      </c>
      <c r="W5132" s="165">
        <f t="shared" ca="1" si="189"/>
        <v>0</v>
      </c>
      <c r="X5132" s="236">
        <f>IFERROR(IF(VLOOKUP($C5132,'MSCI Database'!$C:$R,10, FALSE)="","",VLOOKUP($C5132,'MSCI Database'!$C:$R,10, FALSE)),"")</f>
        <v>795198</v>
      </c>
      <c r="Y5132" s="133" t="str">
        <f>IFERROR(IF(VLOOKUP($C5132,'MSCI Database'!$C:$R,11, FALSE)="","",VLOOKUP($C5132,'MSCI Database'!$C:$R,11, FALSE)),"")</f>
        <v>2019</v>
      </c>
      <c r="Z5132" s="133" t="str">
        <f>IFERROR(IF(VLOOKUP($C5132,'MSCI Database'!$C:$R,12, FALSE)="","",VLOOKUP($C5132,'MSCI Database'!$C:$R,12, FALSE)),"")</f>
        <v>Reported</v>
      </c>
      <c r="AA5132" s="202" t="str">
        <f>IFERROR(IF(VLOOKUP($C5132,'MSCI Database'!$C:$R,13, FALSE)="","",VLOOKUP($C5132,'MSCI Database'!$C:$R,13, FALSE)),"")</f>
        <v>Governance and labor related risks persist</v>
      </c>
    </row>
    <row r="5133" spans="1:27" s="130" customFormat="1" ht="15" hidden="1" customHeight="1" outlineLevel="1">
      <c r="A5133" s="130" t="s">
        <v>310</v>
      </c>
      <c r="B5133" s="130" t="s">
        <v>311</v>
      </c>
      <c r="C5133" s="130" t="s">
        <v>312</v>
      </c>
      <c r="D5133" s="130" t="s">
        <v>18724</v>
      </c>
      <c r="E5133" s="130" t="s">
        <v>18684</v>
      </c>
      <c r="F5133" s="215">
        <v>1.070142838230892E-2</v>
      </c>
      <c r="G5133" s="132" t="str">
        <f ca="1">IFERROR(_xll.BQL($A5133, "cur_mkt_cap(currency=EUR)")/1000000, " ")</f>
        <v xml:space="preserve"> </v>
      </c>
      <c r="M5133" s="308"/>
      <c r="N5133" s="215">
        <f t="shared" si="188"/>
        <v>1.1363250924247456E-4</v>
      </c>
      <c r="O5133" s="172" t="str">
        <f>IFERROR(IF(VLOOKUP($C5133,'MSCI Database'!$C:$R,2, FALSE)="","",VLOOKUP($C5133,'MSCI Database'!$C:$R,2, FALSE)),"")</f>
        <v>Steel</v>
      </c>
      <c r="P5133" s="186" t="str">
        <f>IFERROR(IF(VLOOKUP($C5133,'MSCI Database'!$C:$R,3, FALSE)="","",VLOOKUP($C5133,'MSCI Database'!$C:$R,3, FALSE)),"")</f>
        <v>AA</v>
      </c>
      <c r="Q5133" s="164" t="str">
        <f>IFERROR(IF(VLOOKUP($C5133,'MSCI Database'!$C:$R,4, FALSE)="","",VLOOKUP($C5133,'MSCI Database'!$C:$R,4, FALSE)),"")</f>
        <v>0</v>
      </c>
      <c r="R5133" s="164">
        <f>IFERROR(IF(VLOOKUP($C5133,'MSCI Database'!$C:$R,5, FALSE)="","",VLOOKUP($C5133,'MSCI Database'!$C:$R,5, FALSE)),"")</f>
        <v>7.9</v>
      </c>
      <c r="S5133" s="164">
        <f>IFERROR(IF(VLOOKUP($C5133,'MSCI Database'!$C:$R,6, FALSE)="","",VLOOKUP($C5133,'MSCI Database'!$C:$R,6, FALSE)),"")</f>
        <v>4.5</v>
      </c>
      <c r="T5133" s="211">
        <f>IFERROR(IF(VLOOKUP($C5133,'MSCI Database'!$C:$R,7, FALSE)="","",VLOOKUP($C5133,'MSCI Database'!$C:$R,7, FALSE)),"")</f>
        <v>5.0999999999999996</v>
      </c>
      <c r="U5133" s="164">
        <f>IFERROR(IF(VLOOKUP($C5133,'MSCI Database'!$C:$R,8, FALSE)="","",VLOOKUP($C5133,'MSCI Database'!$C:$R,8, FALSE)),"")</f>
        <v>6.2</v>
      </c>
      <c r="V5133" s="175">
        <f>IFERROR(IF(VLOOKUP($C5133,'MSCI Database'!$C:$R,9, FALSE)="","",VLOOKUP($C5133,'MSCI Database'!$C:$R,9, FALSE)),"")</f>
        <v>5.2</v>
      </c>
      <c r="W5133" s="165">
        <f t="shared" ca="1" si="189"/>
        <v>0</v>
      </c>
      <c r="X5133" s="236">
        <f>IFERROR(IF(VLOOKUP($C5133,'MSCI Database'!$C:$R,10, FALSE)="","",VLOOKUP($C5133,'MSCI Database'!$C:$R,10, FALSE)),"")</f>
        <v>14518483</v>
      </c>
      <c r="Y5133" s="133" t="str">
        <f>IFERROR(IF(VLOOKUP($C5133,'MSCI Database'!$C:$R,11, FALSE)="","",VLOOKUP($C5133,'MSCI Database'!$C:$R,11, FALSE)),"")</f>
        <v>2019</v>
      </c>
      <c r="Z5133" s="133" t="str">
        <f>IFERROR(IF(VLOOKUP($C5133,'MSCI Database'!$C:$R,12, FALSE)="","",VLOOKUP($C5133,'MSCI Database'!$C:$R,12, FALSE)),"")</f>
        <v>Reported</v>
      </c>
      <c r="AA5133" s="202" t="str">
        <f>IFERROR(IF(VLOOKUP($C5133,'MSCI Database'!$C:$R,13, FALSE)="","",VLOOKUP($C5133,'MSCI Database'!$C:$R,13, FALSE)),"")</f>
        <v>Leads peers in carbon and toxic emissions management and performance</v>
      </c>
    </row>
    <row r="5134" spans="1:27" s="130" customFormat="1" ht="15" hidden="1" customHeight="1" outlineLevel="1">
      <c r="A5134" s="130" t="s">
        <v>852</v>
      </c>
      <c r="B5134" s="130" t="s">
        <v>853</v>
      </c>
      <c r="C5134" s="130" t="s">
        <v>854</v>
      </c>
      <c r="D5134" s="130" t="s">
        <v>12135</v>
      </c>
      <c r="E5134" s="130" t="s">
        <v>100</v>
      </c>
      <c r="F5134" s="215">
        <v>7.2414889509095142E-3</v>
      </c>
      <c r="G5134" s="132" t="str">
        <f ca="1">IFERROR(_xll.BQL($A5134, "cur_mkt_cap(currency=EUR)")/1000000, " ")</f>
        <v xml:space="preserve"> </v>
      </c>
      <c r="M5134" s="308"/>
      <c r="N5134" s="215">
        <f t="shared" si="188"/>
        <v>7.689333897742371E-5</v>
      </c>
      <c r="O5134" s="172" t="str">
        <f>IFERROR(IF(VLOOKUP($C5134,'MSCI Database'!$C:$R,2, FALSE)="","",VLOOKUP($C5134,'MSCI Database'!$C:$R,2, FALSE)),"")</f>
        <v>Utilities</v>
      </c>
      <c r="P5134" s="186" t="str">
        <f>IFERROR(IF(VLOOKUP($C5134,'MSCI Database'!$C:$R,3, FALSE)="","",VLOOKUP($C5134,'MSCI Database'!$C:$R,3, FALSE)),"")</f>
        <v>AA</v>
      </c>
      <c r="Q5134" s="164" t="str">
        <f>IFERROR(IF(VLOOKUP($C5134,'MSCI Database'!$C:$R,4, FALSE)="","",VLOOKUP($C5134,'MSCI Database'!$C:$R,4, FALSE)),"")</f>
        <v>0</v>
      </c>
      <c r="R5134" s="164">
        <f>IFERROR(IF(VLOOKUP($C5134,'MSCI Database'!$C:$R,5, FALSE)="","",VLOOKUP($C5134,'MSCI Database'!$C:$R,5, FALSE)),"")</f>
        <v>7.5</v>
      </c>
      <c r="S5134" s="164">
        <f>IFERROR(IF(VLOOKUP($C5134,'MSCI Database'!$C:$R,6, FALSE)="","",VLOOKUP($C5134,'MSCI Database'!$C:$R,6, FALSE)),"")</f>
        <v>6.8</v>
      </c>
      <c r="T5134" s="211">
        <f>IFERROR(IF(VLOOKUP($C5134,'MSCI Database'!$C:$R,7, FALSE)="","",VLOOKUP($C5134,'MSCI Database'!$C:$R,7, FALSE)),"")</f>
        <v>6.2</v>
      </c>
      <c r="U5134" s="164">
        <f>IFERROR(IF(VLOOKUP($C5134,'MSCI Database'!$C:$R,8, FALSE)="","",VLOOKUP($C5134,'MSCI Database'!$C:$R,8, FALSE)),"")</f>
        <v>6.7</v>
      </c>
      <c r="V5134" s="175">
        <f>IFERROR(IF(VLOOKUP($C5134,'MSCI Database'!$C:$R,9, FALSE)="","",VLOOKUP($C5134,'MSCI Database'!$C:$R,9, FALSE)),"")</f>
        <v>6.7</v>
      </c>
      <c r="W5134" s="165">
        <f t="shared" ca="1" si="189"/>
        <v>0</v>
      </c>
      <c r="X5134" s="236">
        <f>IFERROR(IF(VLOOKUP($C5134,'MSCI Database'!$C:$R,10, FALSE)="","",VLOOKUP($C5134,'MSCI Database'!$C:$R,10, FALSE)),"")</f>
        <v>2792803</v>
      </c>
      <c r="Y5134" s="133" t="str">
        <f>IFERROR(IF(VLOOKUP($C5134,'MSCI Database'!$C:$R,11, FALSE)="","",VLOOKUP($C5134,'MSCI Database'!$C:$R,11, FALSE)),"")</f>
        <v>2019</v>
      </c>
      <c r="Z5134" s="133" t="str">
        <f>IFERROR(IF(VLOOKUP($C5134,'MSCI Database'!$C:$R,12, FALSE)="","",VLOOKUP($C5134,'MSCI Database'!$C:$R,12, FALSE)),"")</f>
        <v>Reported</v>
      </c>
      <c r="AA5134" s="202" t="str">
        <f>IFERROR(IF(VLOOKUP($C5134,'MSCI Database'!$C:$R,13, FALSE)="","",VLOOKUP($C5134,'MSCI Database'!$C:$R,13, FALSE)),"")</f>
        <v>Lower emission footprint due to energy network and renewable power generation dominated operations</v>
      </c>
    </row>
    <row r="5135" spans="1:27" s="130" customFormat="1" ht="15" hidden="1" customHeight="1" outlineLevel="1">
      <c r="A5135" s="130" t="s">
        <v>1295</v>
      </c>
      <c r="B5135" s="130" t="s">
        <v>1296</v>
      </c>
      <c r="C5135" s="130" t="s">
        <v>1297</v>
      </c>
      <c r="D5135" s="130" t="s">
        <v>18681</v>
      </c>
      <c r="E5135" s="130" t="s">
        <v>18674</v>
      </c>
      <c r="F5135" s="215">
        <v>1.2513716359688599E-2</v>
      </c>
      <c r="G5135" s="132" t="str">
        <f ca="1">IFERROR(_xll.BQL($A5135, "cur_mkt_cap(currency=EUR)")/1000000, " ")</f>
        <v xml:space="preserve"> </v>
      </c>
      <c r="M5135" s="308"/>
      <c r="N5135" s="215">
        <f t="shared" si="188"/>
        <v>1.3287618615947971E-4</v>
      </c>
      <c r="O5135" s="172" t="str">
        <f>IFERROR(IF(VLOOKUP($C5135,'MSCI Database'!$C:$R,2, FALSE)="","",VLOOKUP($C5135,'MSCI Database'!$C:$R,2, FALSE)),"")</f>
        <v>Beverages</v>
      </c>
      <c r="P5135" s="186" t="str">
        <f>IFERROR(IF(VLOOKUP($C5135,'MSCI Database'!$C:$R,3, FALSE)="","",VLOOKUP($C5135,'MSCI Database'!$C:$R,3, FALSE)),"")</f>
        <v>AAA</v>
      </c>
      <c r="Q5135" s="164" t="str">
        <f>IFERROR(IF(VLOOKUP($C5135,'MSCI Database'!$C:$R,4, FALSE)="","",VLOOKUP($C5135,'MSCI Database'!$C:$R,4, FALSE)),"")</f>
        <v>0</v>
      </c>
      <c r="R5135" s="164">
        <f>IFERROR(IF(VLOOKUP($C5135,'MSCI Database'!$C:$R,5, FALSE)="","",VLOOKUP($C5135,'MSCI Database'!$C:$R,5, FALSE)),"")</f>
        <v>8.6</v>
      </c>
      <c r="S5135" s="164">
        <f>IFERROR(IF(VLOOKUP($C5135,'MSCI Database'!$C:$R,6, FALSE)="","",VLOOKUP($C5135,'MSCI Database'!$C:$R,6, FALSE)),"")</f>
        <v>7.6</v>
      </c>
      <c r="T5135" s="211">
        <f>IFERROR(IF(VLOOKUP($C5135,'MSCI Database'!$C:$R,7, FALSE)="","",VLOOKUP($C5135,'MSCI Database'!$C:$R,7, FALSE)),"")</f>
        <v>4.3</v>
      </c>
      <c r="U5135" s="164">
        <f>IFERROR(IF(VLOOKUP($C5135,'MSCI Database'!$C:$R,8, FALSE)="","",VLOOKUP($C5135,'MSCI Database'!$C:$R,8, FALSE)),"")</f>
        <v>6.7</v>
      </c>
      <c r="V5135" s="175">
        <f>IFERROR(IF(VLOOKUP($C5135,'MSCI Database'!$C:$R,9, FALSE)="","",VLOOKUP($C5135,'MSCI Database'!$C:$R,9, FALSE)),"")</f>
        <v>6.1</v>
      </c>
      <c r="W5135" s="165">
        <f t="shared" ca="1" si="189"/>
        <v>0</v>
      </c>
      <c r="X5135" s="236">
        <f>IFERROR(IF(VLOOKUP($C5135,'MSCI Database'!$C:$R,10, FALSE)="","",VLOOKUP($C5135,'MSCI Database'!$C:$R,10, FALSE)),"")</f>
        <v>580053</v>
      </c>
      <c r="Y5135" s="133" t="str">
        <f>IFERROR(IF(VLOOKUP($C5135,'MSCI Database'!$C:$R,11, FALSE)="","",VLOOKUP($C5135,'MSCI Database'!$C:$R,11, FALSE)),"")</f>
        <v>2019</v>
      </c>
      <c r="Z5135" s="133" t="str">
        <f>IFERROR(IF(VLOOKUP($C5135,'MSCI Database'!$C:$R,12, FALSE)="","",VLOOKUP($C5135,'MSCI Database'!$C:$R,12, FALSE)),"")</f>
        <v>Reported</v>
      </c>
      <c r="AA5135" s="202" t="str">
        <f>IFERROR(IF(VLOOKUP($C5135,'MSCI Database'!$C:$R,13, FALSE)="","",VLOOKUP($C5135,'MSCI Database'!$C:$R,13, FALSE)),"")</f>
        <v>Best-in-class performance within beverages</v>
      </c>
    </row>
    <row r="5136" spans="1:27" s="130" customFormat="1" ht="15" hidden="1" customHeight="1" outlineLevel="1">
      <c r="A5136" s="130" t="s">
        <v>2568</v>
      </c>
      <c r="B5136" s="130" t="s">
        <v>2569</v>
      </c>
      <c r="C5136" s="130" t="s">
        <v>2570</v>
      </c>
      <c r="D5136" s="130" t="s">
        <v>18686</v>
      </c>
      <c r="E5136" s="130" t="s">
        <v>18682</v>
      </c>
      <c r="F5136" s="215">
        <v>1.2465526467420541E-2</v>
      </c>
      <c r="G5136" s="132" t="str">
        <f ca="1">IFERROR(_xll.BQL($A5136, "cur_mkt_cap(currency=EUR)")/1000000, " ")</f>
        <v xml:space="preserve"> </v>
      </c>
      <c r="M5136" s="308"/>
      <c r="N5136" s="215">
        <f t="shared" ca="1" si="188"/>
        <v>1.3236448452649057E-4</v>
      </c>
      <c r="O5136" s="172" t="str">
        <f>IFERROR(IF(VLOOKUP($C5136,'MSCI Database'!$C:$R,2, FALSE)="","",VLOOKUP($C5136,'MSCI Database'!$C:$R,2, FALSE)),"")</f>
        <v>Hotels &amp; Travel</v>
      </c>
      <c r="P5136" s="186" t="str">
        <f>IFERROR(IF(VLOOKUP($C5136,'MSCI Database'!$C:$R,3, FALSE)="","",VLOOKUP($C5136,'MSCI Database'!$C:$R,3, FALSE)),"")</f>
        <v>AA</v>
      </c>
      <c r="Q5136" s="164" t="str">
        <f>IFERROR(IF(VLOOKUP($C5136,'MSCI Database'!$C:$R,4, FALSE)="","",VLOOKUP($C5136,'MSCI Database'!$C:$R,4, FALSE)),"")</f>
        <v>0</v>
      </c>
      <c r="R5136" s="164">
        <f>IFERROR(IF(VLOOKUP($C5136,'MSCI Database'!$C:$R,5, FALSE)="","",VLOOKUP($C5136,'MSCI Database'!$C:$R,5, FALSE)),"")</f>
        <v>8</v>
      </c>
      <c r="S5136" s="164">
        <f>IFERROR(IF(VLOOKUP($C5136,'MSCI Database'!$C:$R,6, FALSE)="","",VLOOKUP($C5136,'MSCI Database'!$C:$R,6, FALSE)),"")</f>
        <v>6.8</v>
      </c>
      <c r="T5136" s="211">
        <f>IFERROR(IF(VLOOKUP($C5136,'MSCI Database'!$C:$R,7, FALSE)="","",VLOOKUP($C5136,'MSCI Database'!$C:$R,7, FALSE)),"")</f>
        <v>4.4000000000000004</v>
      </c>
      <c r="U5136" s="164">
        <f>IFERROR(IF(VLOOKUP($C5136,'MSCI Database'!$C:$R,8, FALSE)="","",VLOOKUP($C5136,'MSCI Database'!$C:$R,8, FALSE)),"")</f>
        <v>6.2</v>
      </c>
      <c r="V5136" s="175">
        <f>IFERROR(IF(VLOOKUP($C5136,'MSCI Database'!$C:$R,9, FALSE)="","",VLOOKUP($C5136,'MSCI Database'!$C:$R,9, FALSE)),"")</f>
        <v>5.7</v>
      </c>
      <c r="W5136" s="165">
        <f t="shared" ca="1" si="189"/>
        <v>0</v>
      </c>
      <c r="X5136" s="236">
        <f>IFERROR(IF(VLOOKUP($C5136,'MSCI Database'!$C:$R,10, FALSE)="","",VLOOKUP($C5136,'MSCI Database'!$C:$R,10, FALSE)),"")</f>
        <v>155987</v>
      </c>
      <c r="Y5136" s="133" t="str">
        <f>IFERROR(IF(VLOOKUP($C5136,'MSCI Database'!$C:$R,11, FALSE)="","",VLOOKUP($C5136,'MSCI Database'!$C:$R,11, FALSE)),"")</f>
        <v>2019</v>
      </c>
      <c r="Z5136" s="133" t="str">
        <f>IFERROR(IF(VLOOKUP($C5136,'MSCI Database'!$C:$R,12, FALSE)="","",VLOOKUP($C5136,'MSCI Database'!$C:$R,12, FALSE)),"")</f>
        <v>Reported</v>
      </c>
      <c r="AA5136" s="202" t="str">
        <f>IFERROR(IF(VLOOKUP($C5136,'MSCI Database'!$C:$R,13, FALSE)="","",VLOOKUP($C5136,'MSCI Database'!$C:$R,13, FALSE)),"")</f>
        <v>Labor management concern around major layoffs due to the COVID-19 pandemic</v>
      </c>
    </row>
    <row r="5137" spans="1:27" s="130" customFormat="1" ht="15" hidden="1" customHeight="1" outlineLevel="1">
      <c r="A5137" s="130" t="s">
        <v>8285</v>
      </c>
      <c r="B5137" s="130" t="s">
        <v>8286</v>
      </c>
      <c r="C5137" s="130" t="s">
        <v>8287</v>
      </c>
      <c r="D5137" s="130" t="s">
        <v>12128</v>
      </c>
      <c r="E5137" s="130" t="s">
        <v>18688</v>
      </c>
      <c r="F5137" s="215">
        <v>8.9992009482299483E-3</v>
      </c>
      <c r="G5137" s="132" t="str">
        <f ca="1">IFERROR(_xll.BQL($A5137, "cur_mkt_cap(currency=EUR)")/1000000, " ")</f>
        <v xml:space="preserve"> </v>
      </c>
      <c r="M5137" s="308"/>
      <c r="N5137" s="215">
        <f t="shared" si="188"/>
        <v>9.5557503951074508E-5</v>
      </c>
      <c r="O5137" s="172" t="str">
        <f>IFERROR(IF(VLOOKUP($C5137,'MSCI Database'!$C:$R,2, FALSE)="","",VLOOKUP($C5137,'MSCI Database'!$C:$R,2, FALSE)),"")</f>
        <v>Diversified Financials</v>
      </c>
      <c r="P5137" s="186" t="str">
        <f>IFERROR(IF(VLOOKUP($C5137,'MSCI Database'!$C:$R,3, FALSE)="","",VLOOKUP($C5137,'MSCI Database'!$C:$R,3, FALSE)),"")</f>
        <v>A</v>
      </c>
      <c r="Q5137" s="164" t="str">
        <f>IFERROR(IF(VLOOKUP($C5137,'MSCI Database'!$C:$R,4, FALSE)="","",VLOOKUP($C5137,'MSCI Database'!$C:$R,4, FALSE)),"")</f>
        <v>0</v>
      </c>
      <c r="R5137" s="164">
        <f>IFERROR(IF(VLOOKUP($C5137,'MSCI Database'!$C:$R,5, FALSE)="","",VLOOKUP($C5137,'MSCI Database'!$C:$R,5, FALSE)),"")</f>
        <v>6.2</v>
      </c>
      <c r="S5137" s="164">
        <f>IFERROR(IF(VLOOKUP($C5137,'MSCI Database'!$C:$R,6, FALSE)="","",VLOOKUP($C5137,'MSCI Database'!$C:$R,6, FALSE)),"")</f>
        <v>6.8</v>
      </c>
      <c r="T5137" s="211">
        <f>IFERROR(IF(VLOOKUP($C5137,'MSCI Database'!$C:$R,7, FALSE)="","",VLOOKUP($C5137,'MSCI Database'!$C:$R,7, FALSE)),"")</f>
        <v>3.9</v>
      </c>
      <c r="U5137" s="164">
        <f>IFERROR(IF(VLOOKUP($C5137,'MSCI Database'!$C:$R,8, FALSE)="","",VLOOKUP($C5137,'MSCI Database'!$C:$R,8, FALSE)),"")</f>
        <v>6.5</v>
      </c>
      <c r="V5137" s="175">
        <f>IFERROR(IF(VLOOKUP($C5137,'MSCI Database'!$C:$R,9, FALSE)="","",VLOOKUP($C5137,'MSCI Database'!$C:$R,9, FALSE)),"")</f>
        <v>4.9000000000000004</v>
      </c>
      <c r="W5137" s="165">
        <f t="shared" ca="1" si="189"/>
        <v>0</v>
      </c>
      <c r="X5137" s="236">
        <f>IFERROR(IF(VLOOKUP($C5137,'MSCI Database'!$C:$R,10, FALSE)="","",VLOOKUP($C5137,'MSCI Database'!$C:$R,10, FALSE)),"")</f>
        <v>16153</v>
      </c>
      <c r="Y5137" s="133" t="str">
        <f>IFERROR(IF(VLOOKUP($C5137,'MSCI Database'!$C:$R,11, FALSE)="","",VLOOKUP($C5137,'MSCI Database'!$C:$R,11, FALSE)),"")</f>
        <v>2019</v>
      </c>
      <c r="Z5137" s="133" t="str">
        <f>IFERROR(IF(VLOOKUP($C5137,'MSCI Database'!$C:$R,12, FALSE)="","",VLOOKUP($C5137,'MSCI Database'!$C:$R,12, FALSE)),"")</f>
        <v>Reported</v>
      </c>
      <c r="AA5137" s="202" t="str">
        <f>IFERROR(IF(VLOOKUP($C5137,'MSCI Database'!$C:$R,13, FALSE)="","",VLOOKUP($C5137,'MSCI Database'!$C:$R,13, FALSE)),"")</f>
        <v>Strong overall governance structure; human capital management challenges persist</v>
      </c>
    </row>
    <row r="5138" spans="1:27" s="130" customFormat="1" ht="15" hidden="1" customHeight="1" outlineLevel="1">
      <c r="A5138" s="130" t="s">
        <v>6832</v>
      </c>
      <c r="B5138" s="130" t="s">
        <v>6833</v>
      </c>
      <c r="C5138" s="130" t="s">
        <v>6834</v>
      </c>
      <c r="D5138" s="130" t="s">
        <v>12128</v>
      </c>
      <c r="E5138" s="130" t="s">
        <v>18690</v>
      </c>
      <c r="F5138" s="215">
        <v>8.9911701973280737E-3</v>
      </c>
      <c r="G5138" s="132" t="str">
        <f ca="1">IFERROR(_xll.BQL($A5138, "cur_mkt_cap(currency=EUR)")/1000000, " ")</f>
        <v xml:space="preserve"> </v>
      </c>
      <c r="M5138" s="308"/>
      <c r="N5138" s="215">
        <f t="shared" si="188"/>
        <v>9.5472229878915135E-5</v>
      </c>
      <c r="O5138" s="172" t="str">
        <f>IFERROR(IF(VLOOKUP($C5138,'MSCI Database'!$C:$R,2, FALSE)="","",VLOOKUP($C5138,'MSCI Database'!$C:$R,2, FALSE)),"")</f>
        <v>Media &amp; Entertainment</v>
      </c>
      <c r="P5138" s="186" t="str">
        <f>IFERROR(IF(VLOOKUP($C5138,'MSCI Database'!$C:$R,3, FALSE)="","",VLOOKUP($C5138,'MSCI Database'!$C:$R,3, FALSE)),"")</f>
        <v>BBB</v>
      </c>
      <c r="Q5138" s="164" t="str">
        <f>IFERROR(IF(VLOOKUP($C5138,'MSCI Database'!$C:$R,4, FALSE)="","",VLOOKUP($C5138,'MSCI Database'!$C:$R,4, FALSE)),"")</f>
        <v>0</v>
      </c>
      <c r="R5138" s="164">
        <f>IFERROR(IF(VLOOKUP($C5138,'MSCI Database'!$C:$R,5, FALSE)="","",VLOOKUP($C5138,'MSCI Database'!$C:$R,5, FALSE)),"")</f>
        <v>4.7</v>
      </c>
      <c r="S5138" s="164">
        <f>IFERROR(IF(VLOOKUP($C5138,'MSCI Database'!$C:$R,6, FALSE)="","",VLOOKUP($C5138,'MSCI Database'!$C:$R,6, FALSE)),"")</f>
        <v>7</v>
      </c>
      <c r="T5138" s="211">
        <f>IFERROR(IF(VLOOKUP($C5138,'MSCI Database'!$C:$R,7, FALSE)="","",VLOOKUP($C5138,'MSCI Database'!$C:$R,7, FALSE)),"")</f>
        <v>6.7</v>
      </c>
      <c r="U5138" s="164">
        <f>IFERROR(IF(VLOOKUP($C5138,'MSCI Database'!$C:$R,8, FALSE)="","",VLOOKUP($C5138,'MSCI Database'!$C:$R,8, FALSE)),"")</f>
        <v>2.7</v>
      </c>
      <c r="V5138" s="175">
        <f>IFERROR(IF(VLOOKUP($C5138,'MSCI Database'!$C:$R,9, FALSE)="","",VLOOKUP($C5138,'MSCI Database'!$C:$R,9, FALSE)),"")</f>
        <v>4.7</v>
      </c>
      <c r="W5138" s="165">
        <f t="shared" ca="1" si="189"/>
        <v>0</v>
      </c>
      <c r="X5138" s="236">
        <f>IFERROR(IF(VLOOKUP($C5138,'MSCI Database'!$C:$R,10, FALSE)="","",VLOOKUP($C5138,'MSCI Database'!$C:$R,10, FALSE)),"")</f>
        <v>96527</v>
      </c>
      <c r="Y5138" s="133" t="str">
        <f>IFERROR(IF(VLOOKUP($C5138,'MSCI Database'!$C:$R,11, FALSE)="","",VLOOKUP($C5138,'MSCI Database'!$C:$R,11, FALSE)),"")</f>
        <v>2019</v>
      </c>
      <c r="Z5138" s="133" t="str">
        <f>IFERROR(IF(VLOOKUP($C5138,'MSCI Database'!$C:$R,12, FALSE)="","",VLOOKUP($C5138,'MSCI Database'!$C:$R,12, FALSE)),"")</f>
        <v>E.Segmt-Moderate</v>
      </c>
      <c r="AA5138" s="202" t="str">
        <f>IFERROR(IF(VLOOKUP($C5138,'MSCI Database'!$C:$R,13, FALSE)="","",VLOOKUP($C5138,'MSCI Database'!$C:$R,13, FALSE)),"")</f>
        <v>Strong workforce management programs; modest data security programs</v>
      </c>
    </row>
    <row r="5139" spans="1:27" s="130" customFormat="1" ht="15" hidden="1" customHeight="1" outlineLevel="1">
      <c r="A5139" s="130" t="s">
        <v>5870</v>
      </c>
      <c r="B5139" s="130" t="s">
        <v>5871</v>
      </c>
      <c r="C5139" s="130" t="s">
        <v>5872</v>
      </c>
      <c r="D5139" s="130" t="s">
        <v>18680</v>
      </c>
      <c r="E5139" s="130" t="s">
        <v>18673</v>
      </c>
      <c r="F5139" s="215">
        <v>6.5850431743651287E-3</v>
      </c>
      <c r="G5139" s="132" t="str">
        <f ca="1">IFERROR(_xll.BQL($A5139, "cur_mkt_cap(currency=EUR)")/1000000, " ")</f>
        <v xml:space="preserve"> </v>
      </c>
      <c r="M5139" s="308"/>
      <c r="N5139" s="215">
        <f t="shared" si="188"/>
        <v>6.9922906797203934E-5</v>
      </c>
      <c r="O5139" s="172" t="str">
        <f>IFERROR(IF(VLOOKUP($C5139,'MSCI Database'!$C:$R,2, FALSE)="","",VLOOKUP($C5139,'MSCI Database'!$C:$R,2, FALSE)),"")</f>
        <v>Airlines</v>
      </c>
      <c r="P5139" s="186" t="str">
        <f>IFERROR(IF(VLOOKUP($C5139,'MSCI Database'!$C:$R,3, FALSE)="","",VLOOKUP($C5139,'MSCI Database'!$C:$R,3, FALSE)),"")</f>
        <v>A</v>
      </c>
      <c r="Q5139" s="164" t="str">
        <f>IFERROR(IF(VLOOKUP($C5139,'MSCI Database'!$C:$R,4, FALSE)="","",VLOOKUP($C5139,'MSCI Database'!$C:$R,4, FALSE)),"")</f>
        <v>0</v>
      </c>
      <c r="R5139" s="164">
        <f>IFERROR(IF(VLOOKUP($C5139,'MSCI Database'!$C:$R,5, FALSE)="","",VLOOKUP($C5139,'MSCI Database'!$C:$R,5, FALSE)),"")</f>
        <v>7.1</v>
      </c>
      <c r="S5139" s="164">
        <f>IFERROR(IF(VLOOKUP($C5139,'MSCI Database'!$C:$R,6, FALSE)="","",VLOOKUP($C5139,'MSCI Database'!$C:$R,6, FALSE)),"")</f>
        <v>4.0999999999999996</v>
      </c>
      <c r="T5139" s="211">
        <f>IFERROR(IF(VLOOKUP($C5139,'MSCI Database'!$C:$R,7, FALSE)="","",VLOOKUP($C5139,'MSCI Database'!$C:$R,7, FALSE)),"")</f>
        <v>5.7</v>
      </c>
      <c r="U5139" s="164">
        <f>IFERROR(IF(VLOOKUP($C5139,'MSCI Database'!$C:$R,8, FALSE)="","",VLOOKUP($C5139,'MSCI Database'!$C:$R,8, FALSE)),"")</f>
        <v>2.4</v>
      </c>
      <c r="V5139" s="175">
        <f>IFERROR(IF(VLOOKUP($C5139,'MSCI Database'!$C:$R,9, FALSE)="","",VLOOKUP($C5139,'MSCI Database'!$C:$R,9, FALSE)),"")</f>
        <v>4.3</v>
      </c>
      <c r="W5139" s="165">
        <f t="shared" ca="1" si="189"/>
        <v>0</v>
      </c>
      <c r="X5139" s="236">
        <f>IFERROR(IF(VLOOKUP($C5139,'MSCI Database'!$C:$R,10, FALSE)="","",VLOOKUP($C5139,'MSCI Database'!$C:$R,10, FALSE)),"")</f>
        <v>16312843</v>
      </c>
      <c r="Y5139" s="133" t="str">
        <f>IFERROR(IF(VLOOKUP($C5139,'MSCI Database'!$C:$R,11, FALSE)="","",VLOOKUP($C5139,'MSCI Database'!$C:$R,11, FALSE)),"")</f>
        <v>2019</v>
      </c>
      <c r="Z5139" s="133" t="str">
        <f>IFERROR(IF(VLOOKUP($C5139,'MSCI Database'!$C:$R,12, FALSE)="","",VLOOKUP($C5139,'MSCI Database'!$C:$R,12, FALSE)),"")</f>
        <v>Reported</v>
      </c>
      <c r="AA5139" s="202" t="str">
        <f>IFERROR(IF(VLOOKUP($C5139,'MSCI Database'!$C:$R,13, FALSE)="","",VLOOKUP($C5139,'MSCI Database'!$C:$R,13, FALSE)),"")</f>
        <v>Elevated labor management challenges due to COVID-19</v>
      </c>
    </row>
    <row r="5140" spans="1:27" s="130" customFormat="1" ht="15" hidden="1" customHeight="1" outlineLevel="1">
      <c r="A5140" s="130" t="s">
        <v>899</v>
      </c>
      <c r="B5140" s="130" t="s">
        <v>900</v>
      </c>
      <c r="C5140" s="130" t="s">
        <v>901</v>
      </c>
      <c r="D5140" s="130" t="s">
        <v>12128</v>
      </c>
      <c r="E5140" s="130" t="s">
        <v>100</v>
      </c>
      <c r="F5140" s="215">
        <v>7.079857674471471E-3</v>
      </c>
      <c r="G5140" s="132" t="str">
        <f ca="1">IFERROR(_xll.BQL($A5140, "cur_mkt_cap(currency=EUR)")/1000000, " ")</f>
        <v xml:space="preserve"> </v>
      </c>
      <c r="M5140" s="308"/>
      <c r="N5140" s="215">
        <f t="shared" ca="1" si="188"/>
        <v>7.5177066452152065E-5</v>
      </c>
      <c r="O5140" s="172" t="str">
        <f>IFERROR(IF(VLOOKUP($C5140,'MSCI Database'!$C:$R,2, FALSE)="","",VLOOKUP($C5140,'MSCI Database'!$C:$R,2, FALSE)),"")</f>
        <v>Utilities</v>
      </c>
      <c r="P5140" s="186" t="str">
        <f>IFERROR(IF(VLOOKUP($C5140,'MSCI Database'!$C:$R,3, FALSE)="","",VLOOKUP($C5140,'MSCI Database'!$C:$R,3, FALSE)),"")</f>
        <v>BBB</v>
      </c>
      <c r="Q5140" s="164" t="str">
        <f>IFERROR(IF(VLOOKUP($C5140,'MSCI Database'!$C:$R,4, FALSE)="","",VLOOKUP($C5140,'MSCI Database'!$C:$R,4, FALSE)),"")</f>
        <v/>
      </c>
      <c r="R5140" s="164">
        <f>IFERROR(IF(VLOOKUP($C5140,'MSCI Database'!$C:$R,5, FALSE)="","",VLOOKUP($C5140,'MSCI Database'!$C:$R,5, FALSE)),"")</f>
        <v>5.6</v>
      </c>
      <c r="S5140" s="164">
        <f>IFERROR(IF(VLOOKUP($C5140,'MSCI Database'!$C:$R,6, FALSE)="","",VLOOKUP($C5140,'MSCI Database'!$C:$R,6, FALSE)),"")</f>
        <v>6.9</v>
      </c>
      <c r="T5140" s="211">
        <f>IFERROR(IF(VLOOKUP($C5140,'MSCI Database'!$C:$R,7, FALSE)="","",VLOOKUP($C5140,'MSCI Database'!$C:$R,7, FALSE)),"")</f>
        <v>2.8</v>
      </c>
      <c r="U5140" s="164">
        <f>IFERROR(IF(VLOOKUP($C5140,'MSCI Database'!$C:$R,8, FALSE)="","",VLOOKUP($C5140,'MSCI Database'!$C:$R,8, FALSE)),"")</f>
        <v>4</v>
      </c>
      <c r="V5140" s="175">
        <f>IFERROR(IF(VLOOKUP($C5140,'MSCI Database'!$C:$R,9, FALSE)="","",VLOOKUP($C5140,'MSCI Database'!$C:$R,9, FALSE)),"")</f>
        <v>5.4</v>
      </c>
      <c r="W5140" s="165">
        <f t="shared" ca="1" si="189"/>
        <v>0</v>
      </c>
      <c r="X5140" s="236">
        <f>IFERROR(IF(VLOOKUP($C5140,'MSCI Database'!$C:$R,10, FALSE)="","",VLOOKUP($C5140,'MSCI Database'!$C:$R,10, FALSE)),"")</f>
        <v>20073</v>
      </c>
      <c r="Y5140" s="133" t="str">
        <f>IFERROR(IF(VLOOKUP($C5140,'MSCI Database'!$C:$R,11, FALSE)="","",VLOOKUP($C5140,'MSCI Database'!$C:$R,11, FALSE)),"")</f>
        <v>2019</v>
      </c>
      <c r="Z5140" s="133" t="str">
        <f>IFERROR(IF(VLOOKUP($C5140,'MSCI Database'!$C:$R,12, FALSE)="","",VLOOKUP($C5140,'MSCI Database'!$C:$R,12, FALSE)),"")</f>
        <v>E.Segmt-Low</v>
      </c>
      <c r="AA5140" s="202" t="str">
        <f>IFERROR(IF(VLOOKUP($C5140,'MSCI Database'!$C:$R,13, FALSE)="","",VLOOKUP($C5140,'MSCI Database'!$C:$R,13, FALSE)),"")</f>
        <v>Reliance on hydro-power lowers risks related to carbon emissions</v>
      </c>
    </row>
    <row r="5141" spans="1:27" s="130" customFormat="1" ht="15" hidden="1" customHeight="1" outlineLevel="1">
      <c r="A5141" s="130" t="s">
        <v>5306</v>
      </c>
      <c r="B5141" s="130" t="s">
        <v>5307</v>
      </c>
      <c r="C5141" s="130" t="s">
        <v>5308</v>
      </c>
      <c r="D5141" s="130" t="s">
        <v>18683</v>
      </c>
      <c r="E5141" s="130" t="s">
        <v>18688</v>
      </c>
      <c r="F5141" s="215">
        <v>1.024561435401111E-2</v>
      </c>
      <c r="G5141" s="132" t="str">
        <f ca="1">IFERROR(_xll.BQL($A5141, "cur_mkt_cap(currency=EUR)")/1000000, " ")</f>
        <v xml:space="preserve"> </v>
      </c>
      <c r="M5141" s="308"/>
      <c r="N5141" s="215">
        <f t="shared" si="188"/>
        <v>1.0879247388149174E-4</v>
      </c>
      <c r="O5141" s="172" t="str">
        <f>IFERROR(IF(VLOOKUP($C5141,'MSCI Database'!$C:$R,2, FALSE)="","",VLOOKUP($C5141,'MSCI Database'!$C:$R,2, FALSE)),"")</f>
        <v>Diversified Financials</v>
      </c>
      <c r="P5141" s="186" t="str">
        <f>IFERROR(IF(VLOOKUP($C5141,'MSCI Database'!$C:$R,3, FALSE)="","",VLOOKUP($C5141,'MSCI Database'!$C:$R,3, FALSE)),"")</f>
        <v>BBB</v>
      </c>
      <c r="Q5141" s="164" t="str">
        <f>IFERROR(IF(VLOOKUP($C5141,'MSCI Database'!$C:$R,4, FALSE)="","",VLOOKUP($C5141,'MSCI Database'!$C:$R,4, FALSE)),"")</f>
        <v>0</v>
      </c>
      <c r="R5141" s="164">
        <f>IFERROR(IF(VLOOKUP($C5141,'MSCI Database'!$C:$R,5, FALSE)="","",VLOOKUP($C5141,'MSCI Database'!$C:$R,5, FALSE)),"")</f>
        <v>4.5</v>
      </c>
      <c r="S5141" s="164">
        <f>IFERROR(IF(VLOOKUP($C5141,'MSCI Database'!$C:$R,6, FALSE)="","",VLOOKUP($C5141,'MSCI Database'!$C:$R,6, FALSE)),"")</f>
        <v>4.0999999999999996</v>
      </c>
      <c r="T5141" s="211">
        <f>IFERROR(IF(VLOOKUP($C5141,'MSCI Database'!$C:$R,7, FALSE)="","",VLOOKUP($C5141,'MSCI Database'!$C:$R,7, FALSE)),"")</f>
        <v>4.4000000000000004</v>
      </c>
      <c r="U5141" s="164">
        <f>IFERROR(IF(VLOOKUP($C5141,'MSCI Database'!$C:$R,8, FALSE)="","",VLOOKUP($C5141,'MSCI Database'!$C:$R,8, FALSE)),"")</f>
        <v>4.2</v>
      </c>
      <c r="V5141" s="175">
        <f>IFERROR(IF(VLOOKUP($C5141,'MSCI Database'!$C:$R,9, FALSE)="","",VLOOKUP($C5141,'MSCI Database'!$C:$R,9, FALSE)),"")</f>
        <v>4.3</v>
      </c>
      <c r="W5141" s="165">
        <f t="shared" ca="1" si="189"/>
        <v>0</v>
      </c>
      <c r="X5141" s="236">
        <f>IFERROR(IF(VLOOKUP($C5141,'MSCI Database'!$C:$R,10, FALSE)="","",VLOOKUP($C5141,'MSCI Database'!$C:$R,10, FALSE)),"")</f>
        <v>7438055</v>
      </c>
      <c r="Y5141" s="133" t="str">
        <f>IFERROR(IF(VLOOKUP($C5141,'MSCI Database'!$C:$R,11, FALSE)="","",VLOOKUP($C5141,'MSCI Database'!$C:$R,11, FALSE)),"")</f>
        <v>2019</v>
      </c>
      <c r="Z5141" s="133" t="str">
        <f>IFERROR(IF(VLOOKUP($C5141,'MSCI Database'!$C:$R,12, FALSE)="","",VLOOKUP($C5141,'MSCI Database'!$C:$R,12, FALSE)),"")</f>
        <v>E.Segmt-Low</v>
      </c>
      <c r="AA5141" s="202" t="str">
        <f>IFERROR(IF(VLOOKUP($C5141,'MSCI Database'!$C:$R,13, FALSE)="","",VLOOKUP($C5141,'MSCI Database'!$C:$R,13, FALSE)),"")</f>
        <v>Strong responsible investment framework, but employee attrition remains high</v>
      </c>
    </row>
    <row r="5142" spans="1:27" s="130" customFormat="1" ht="15" hidden="1" customHeight="1" outlineLevel="1">
      <c r="A5142" s="130" t="s">
        <v>848</v>
      </c>
      <c r="B5142" s="130" t="s">
        <v>849</v>
      </c>
      <c r="C5142" s="130" t="s">
        <v>850</v>
      </c>
      <c r="D5142" s="130" t="s">
        <v>12135</v>
      </c>
      <c r="E5142" s="130" t="s">
        <v>18673</v>
      </c>
      <c r="F5142" s="215">
        <v>6.9986105614054219E-3</v>
      </c>
      <c r="G5142" s="132" t="str">
        <f ca="1">IFERROR(_xll.BQL($A5142, "cur_mkt_cap(currency=EUR)")/1000000, " ")</f>
        <v xml:space="preserve"> </v>
      </c>
      <c r="M5142" s="308"/>
      <c r="N5142" s="215">
        <f t="shared" si="188"/>
        <v>7.4314348598368684E-5</v>
      </c>
      <c r="O5142" s="172" t="str">
        <f>IFERROR(IF(VLOOKUP($C5142,'MSCI Database'!$C:$R,2, FALSE)="","",VLOOKUP($C5142,'MSCI Database'!$C:$R,2, FALSE)),"")</f>
        <v>Airlines</v>
      </c>
      <c r="P5142" s="186" t="str">
        <f>IFERROR(IF(VLOOKUP($C5142,'MSCI Database'!$C:$R,3, FALSE)="","",VLOOKUP($C5142,'MSCI Database'!$C:$R,3, FALSE)),"")</f>
        <v>BB</v>
      </c>
      <c r="Q5142" s="164" t="str">
        <f>IFERROR(IF(VLOOKUP($C5142,'MSCI Database'!$C:$R,4, FALSE)="","",VLOOKUP($C5142,'MSCI Database'!$C:$R,4, FALSE)),"")</f>
        <v>0</v>
      </c>
      <c r="R5142" s="164">
        <f>IFERROR(IF(VLOOKUP($C5142,'MSCI Database'!$C:$R,5, FALSE)="","",VLOOKUP($C5142,'MSCI Database'!$C:$R,5, FALSE)),"")</f>
        <v>3.9</v>
      </c>
      <c r="S5142" s="164">
        <f>IFERROR(IF(VLOOKUP($C5142,'MSCI Database'!$C:$R,6, FALSE)="","",VLOOKUP($C5142,'MSCI Database'!$C:$R,6, FALSE)),"")</f>
        <v>4.5999999999999996</v>
      </c>
      <c r="T5142" s="211">
        <f>IFERROR(IF(VLOOKUP($C5142,'MSCI Database'!$C:$R,7, FALSE)="","",VLOOKUP($C5142,'MSCI Database'!$C:$R,7, FALSE)),"")</f>
        <v>2.6</v>
      </c>
      <c r="U5142" s="164">
        <f>IFERROR(IF(VLOOKUP($C5142,'MSCI Database'!$C:$R,8, FALSE)="","",VLOOKUP($C5142,'MSCI Database'!$C:$R,8, FALSE)),"")</f>
        <v>5.6</v>
      </c>
      <c r="V5142" s="175">
        <f>IFERROR(IF(VLOOKUP($C5142,'MSCI Database'!$C:$R,9, FALSE)="","",VLOOKUP($C5142,'MSCI Database'!$C:$R,9, FALSE)),"")</f>
        <v>4</v>
      </c>
      <c r="W5142" s="165">
        <f t="shared" ca="1" si="189"/>
        <v>0</v>
      </c>
      <c r="X5142" s="236">
        <f>IFERROR(IF(VLOOKUP($C5142,'MSCI Database'!$C:$R,10, FALSE)="","",VLOOKUP($C5142,'MSCI Database'!$C:$R,10, FALSE)),"")</f>
        <v>13215834</v>
      </c>
      <c r="Y5142" s="133" t="str">
        <f>IFERROR(IF(VLOOKUP($C5142,'MSCI Database'!$C:$R,11, FALSE)="","",VLOOKUP($C5142,'MSCI Database'!$C:$R,11, FALSE)),"")</f>
        <v>2019</v>
      </c>
      <c r="Z5142" s="133" t="str">
        <f>IFERROR(IF(VLOOKUP($C5142,'MSCI Database'!$C:$R,12, FALSE)="","",VLOOKUP($C5142,'MSCI Database'!$C:$R,12, FALSE)),"")</f>
        <v>Reported</v>
      </c>
      <c r="AA5142" s="202" t="str">
        <f>IFERROR(IF(VLOOKUP($C5142,'MSCI Database'!$C:$R,13, FALSE)="","",VLOOKUP($C5142,'MSCI Database'!$C:$R,13, FALSE)),"")</f>
        <v>Strong carbon mitigation and data privacy programs; Covid-19 to pose labor management challenges</v>
      </c>
    </row>
    <row r="5143" spans="1:27" s="130" customFormat="1" ht="15" hidden="1" customHeight="1" outlineLevel="1">
      <c r="A5143" s="130" t="s">
        <v>2445</v>
      </c>
      <c r="B5143" s="130" t="s">
        <v>2446</v>
      </c>
      <c r="C5143" s="130" t="s">
        <v>2447</v>
      </c>
      <c r="D5143" s="130" t="s">
        <v>18686</v>
      </c>
      <c r="E5143" s="130" t="s">
        <v>18674</v>
      </c>
      <c r="F5143" s="215">
        <v>1.211152867670384E-2</v>
      </c>
      <c r="G5143" s="132" t="str">
        <f ca="1">IFERROR(_xll.BQL($A5143, "cur_mkt_cap(currency=EUR)")/1000000, " ")</f>
        <v xml:space="preserve"> </v>
      </c>
      <c r="M5143" s="308"/>
      <c r="N5143" s="215">
        <f t="shared" si="188"/>
        <v>1.2860557909925524E-4</v>
      </c>
      <c r="O5143" s="172" t="str">
        <f>IFERROR(IF(VLOOKUP($C5143,'MSCI Database'!$C:$R,2, FALSE)="","",VLOOKUP($C5143,'MSCI Database'!$C:$R,2, FALSE)),"")</f>
        <v>Retail - Food &amp; Staples</v>
      </c>
      <c r="P5143" s="186" t="str">
        <f>IFERROR(IF(VLOOKUP($C5143,'MSCI Database'!$C:$R,3, FALSE)="","",VLOOKUP($C5143,'MSCI Database'!$C:$R,3, FALSE)),"")</f>
        <v>AA</v>
      </c>
      <c r="Q5143" s="164" t="str">
        <f>IFERROR(IF(VLOOKUP($C5143,'MSCI Database'!$C:$R,4, FALSE)="","",VLOOKUP($C5143,'MSCI Database'!$C:$R,4, FALSE)),"")</f>
        <v>0</v>
      </c>
      <c r="R5143" s="164">
        <f>IFERROR(IF(VLOOKUP($C5143,'MSCI Database'!$C:$R,5, FALSE)="","",VLOOKUP($C5143,'MSCI Database'!$C:$R,5, FALSE)),"")</f>
        <v>8.4</v>
      </c>
      <c r="S5143" s="164">
        <f>IFERROR(IF(VLOOKUP($C5143,'MSCI Database'!$C:$R,6, FALSE)="","",VLOOKUP($C5143,'MSCI Database'!$C:$R,6, FALSE)),"")</f>
        <v>5.7</v>
      </c>
      <c r="T5143" s="211">
        <f>IFERROR(IF(VLOOKUP($C5143,'MSCI Database'!$C:$R,7, FALSE)="","",VLOOKUP($C5143,'MSCI Database'!$C:$R,7, FALSE)),"")</f>
        <v>4.8</v>
      </c>
      <c r="U5143" s="164">
        <f>IFERROR(IF(VLOOKUP($C5143,'MSCI Database'!$C:$R,8, FALSE)="","",VLOOKUP($C5143,'MSCI Database'!$C:$R,8, FALSE)),"")</f>
        <v>7</v>
      </c>
      <c r="V5143" s="175">
        <f>IFERROR(IF(VLOOKUP($C5143,'MSCI Database'!$C:$R,9, FALSE)="","",VLOOKUP($C5143,'MSCI Database'!$C:$R,9, FALSE)),"")</f>
        <v>5.6</v>
      </c>
      <c r="W5143" s="165">
        <f t="shared" ca="1" si="189"/>
        <v>0</v>
      </c>
      <c r="X5143" s="236">
        <f>IFERROR(IF(VLOOKUP($C5143,'MSCI Database'!$C:$R,10, FALSE)="","",VLOOKUP($C5143,'MSCI Database'!$C:$R,10, FALSE)),"")</f>
        <v>679869</v>
      </c>
      <c r="Y5143" s="133" t="str">
        <f>IFERROR(IF(VLOOKUP($C5143,'MSCI Database'!$C:$R,11, FALSE)="","",VLOOKUP($C5143,'MSCI Database'!$C:$R,11, FALSE)),"")</f>
        <v>2019</v>
      </c>
      <c r="Z5143" s="133" t="str">
        <f>IFERROR(IF(VLOOKUP($C5143,'MSCI Database'!$C:$R,12, FALSE)="","",VLOOKUP($C5143,'MSCI Database'!$C:$R,12, FALSE)),"")</f>
        <v>Reported</v>
      </c>
      <c r="AA5143" s="202" t="str">
        <f>IFERROR(IF(VLOOKUP($C5143,'MSCI Database'!$C:$R,13, FALSE)="","",VLOOKUP($C5143,'MSCI Database'!$C:$R,13, FALSE)),"")</f>
        <v>Strong data security and employee initiatives to address COVID-19 challenges</v>
      </c>
    </row>
    <row r="5144" spans="1:27" s="130" customFormat="1" ht="15" hidden="1" customHeight="1" outlineLevel="1">
      <c r="A5144" s="130" t="s">
        <v>2655</v>
      </c>
      <c r="B5144" s="130" t="s">
        <v>2656</v>
      </c>
      <c r="C5144" s="130" t="s">
        <v>2657</v>
      </c>
      <c r="D5144" s="130" t="s">
        <v>18686</v>
      </c>
      <c r="E5144" s="130" t="s">
        <v>18682</v>
      </c>
      <c r="F5144" s="215">
        <v>1.182847566635997E-2</v>
      </c>
      <c r="G5144" s="132" t="str">
        <f ca="1">IFERROR(_xll.BQL($A5144, "cur_mkt_cap(currency=EUR)")/1000000, " ")</f>
        <v xml:space="preserve"> </v>
      </c>
      <c r="M5144" s="308"/>
      <c r="N5144" s="215">
        <f t="shared" ca="1" si="188"/>
        <v>1.2559999679145957E-4</v>
      </c>
      <c r="O5144" s="172" t="str">
        <f>IFERROR(IF(VLOOKUP($C5144,'MSCI Database'!$C:$R,2, FALSE)="","",VLOOKUP($C5144,'MSCI Database'!$C:$R,2, FALSE)),"")</f>
        <v>Hotels &amp; Travel</v>
      </c>
      <c r="P5144" s="186" t="str">
        <f>IFERROR(IF(VLOOKUP($C5144,'MSCI Database'!$C:$R,3, FALSE)="","",VLOOKUP($C5144,'MSCI Database'!$C:$R,3, FALSE)),"")</f>
        <v>AA</v>
      </c>
      <c r="Q5144" s="164" t="str">
        <f>IFERROR(IF(VLOOKUP($C5144,'MSCI Database'!$C:$R,4, FALSE)="","",VLOOKUP($C5144,'MSCI Database'!$C:$R,4, FALSE)),"")</f>
        <v>0</v>
      </c>
      <c r="R5144" s="164">
        <f>IFERROR(IF(VLOOKUP($C5144,'MSCI Database'!$C:$R,5, FALSE)="","",VLOOKUP($C5144,'MSCI Database'!$C:$R,5, FALSE)),"")</f>
        <v>7.3</v>
      </c>
      <c r="S5144" s="164">
        <f>IFERROR(IF(VLOOKUP($C5144,'MSCI Database'!$C:$R,6, FALSE)="","",VLOOKUP($C5144,'MSCI Database'!$C:$R,6, FALSE)),"")</f>
        <v>4.5</v>
      </c>
      <c r="T5144" s="211">
        <f>IFERROR(IF(VLOOKUP($C5144,'MSCI Database'!$C:$R,7, FALSE)="","",VLOOKUP($C5144,'MSCI Database'!$C:$R,7, FALSE)),"")</f>
        <v>5.7</v>
      </c>
      <c r="U5144" s="164">
        <f>IFERROR(IF(VLOOKUP($C5144,'MSCI Database'!$C:$R,8, FALSE)="","",VLOOKUP($C5144,'MSCI Database'!$C:$R,8, FALSE)),"")</f>
        <v>4.8</v>
      </c>
      <c r="V5144" s="175">
        <f>IFERROR(IF(VLOOKUP($C5144,'MSCI Database'!$C:$R,9, FALSE)="","",VLOOKUP($C5144,'MSCI Database'!$C:$R,9, FALSE)),"")</f>
        <v>5.0999999999999996</v>
      </c>
      <c r="W5144" s="165">
        <f t="shared" ca="1" si="189"/>
        <v>0</v>
      </c>
      <c r="X5144" s="236">
        <f>IFERROR(IF(VLOOKUP($C5144,'MSCI Database'!$C:$R,10, FALSE)="","",VLOOKUP($C5144,'MSCI Database'!$C:$R,10, FALSE)),"")</f>
        <v>2537128</v>
      </c>
      <c r="Y5144" s="133" t="str">
        <f>IFERROR(IF(VLOOKUP($C5144,'MSCI Database'!$C:$R,11, FALSE)="","",VLOOKUP($C5144,'MSCI Database'!$C:$R,11, FALSE)),"")</f>
        <v>2019</v>
      </c>
      <c r="Z5144" s="133" t="str">
        <f>IFERROR(IF(VLOOKUP($C5144,'MSCI Database'!$C:$R,12, FALSE)="","",VLOOKUP($C5144,'MSCI Database'!$C:$R,12, FALSE)),"")</f>
        <v>Reported</v>
      </c>
      <c r="AA5144" s="202" t="str">
        <f>IFERROR(IF(VLOOKUP($C5144,'MSCI Database'!$C:$R,13, FALSE)="","",VLOOKUP($C5144,'MSCI Database'!$C:$R,13, FALSE)),"")</f>
        <v>Increased data security measures, strong governance practices</v>
      </c>
    </row>
    <row r="5145" spans="1:27" s="130" customFormat="1" ht="15" hidden="1" customHeight="1" outlineLevel="1">
      <c r="A5145" s="130" t="s">
        <v>1167</v>
      </c>
      <c r="B5145" s="130" t="s">
        <v>1168</v>
      </c>
      <c r="C5145" s="130" t="s">
        <v>1169</v>
      </c>
      <c r="D5145" s="130" t="s">
        <v>12135</v>
      </c>
      <c r="E5145" s="130" t="s">
        <v>18684</v>
      </c>
      <c r="F5145" s="215">
        <v>6.9398597673171929E-3</v>
      </c>
      <c r="G5145" s="132" t="str">
        <f ca="1">IFERROR(_xll.BQL($A5145, "cur_mkt_cap(currency=EUR)")/1000000, " ")</f>
        <v xml:space="preserve"> </v>
      </c>
      <c r="M5145" s="308"/>
      <c r="N5145" s="215">
        <f t="shared" ref="N5145:N5208" si="190">IF($A5145&lt;&gt;"",VLOOKUP($A5145,$A$3224:$V$5286,6,FALSE)/SUMIF($V$3224:$V$5286,"&lt;&gt;",$F$3224:$F$5286),0)</f>
        <v>7.3690506629452658E-5</v>
      </c>
      <c r="O5145" s="172" t="str">
        <f>IFERROR(IF(VLOOKUP($C5145,'MSCI Database'!$C:$R,2, FALSE)="","",VLOOKUP($C5145,'MSCI Database'!$C:$R,2, FALSE)),"")</f>
        <v>Metals and Mining - Precious Metals</v>
      </c>
      <c r="P5145" s="186" t="str">
        <f>IFERROR(IF(VLOOKUP($C5145,'MSCI Database'!$C:$R,3, FALSE)="","",VLOOKUP($C5145,'MSCI Database'!$C:$R,3, FALSE)),"")</f>
        <v>BBB</v>
      </c>
      <c r="Q5145" s="164" t="str">
        <f>IFERROR(IF(VLOOKUP($C5145,'MSCI Database'!$C:$R,4, FALSE)="","",VLOOKUP($C5145,'MSCI Database'!$C:$R,4, FALSE)),"")</f>
        <v>0</v>
      </c>
      <c r="R5145" s="164">
        <f>IFERROR(IF(VLOOKUP($C5145,'MSCI Database'!$C:$R,5, FALSE)="","",VLOOKUP($C5145,'MSCI Database'!$C:$R,5, FALSE)),"")</f>
        <v>5.4</v>
      </c>
      <c r="S5145" s="164">
        <f>IFERROR(IF(VLOOKUP($C5145,'MSCI Database'!$C:$R,6, FALSE)="","",VLOOKUP($C5145,'MSCI Database'!$C:$R,6, FALSE)),"")</f>
        <v>3.2</v>
      </c>
      <c r="T5145" s="211">
        <f>IFERROR(IF(VLOOKUP($C5145,'MSCI Database'!$C:$R,7, FALSE)="","",VLOOKUP($C5145,'MSCI Database'!$C:$R,7, FALSE)),"")</f>
        <v>5.4</v>
      </c>
      <c r="U5145" s="164">
        <f>IFERROR(IF(VLOOKUP($C5145,'MSCI Database'!$C:$R,8, FALSE)="","",VLOOKUP($C5145,'MSCI Database'!$C:$R,8, FALSE)),"")</f>
        <v>6.3</v>
      </c>
      <c r="V5145" s="175">
        <f>IFERROR(IF(VLOOKUP($C5145,'MSCI Database'!$C:$R,9, FALSE)="","",VLOOKUP($C5145,'MSCI Database'!$C:$R,9, FALSE)),"")</f>
        <v>4.8</v>
      </c>
      <c r="W5145" s="165">
        <f t="shared" ref="W5145:W5208" ca="1" si="191">IFERROR(IF(X5145&lt;&gt;"",VLOOKUP($A5145,$A$3224:$X$5286,6,FALSE)/100,0)*$G$3222/$G5145, 0)</f>
        <v>0</v>
      </c>
      <c r="X5145" s="236">
        <f>IFERROR(IF(VLOOKUP($C5145,'MSCI Database'!$C:$R,10, FALSE)="","",VLOOKUP($C5145,'MSCI Database'!$C:$R,10, FALSE)),"")</f>
        <v>296238</v>
      </c>
      <c r="Y5145" s="133" t="str">
        <f>IFERROR(IF(VLOOKUP($C5145,'MSCI Database'!$C:$R,11, FALSE)="","",VLOOKUP($C5145,'MSCI Database'!$C:$R,11, FALSE)),"")</f>
        <v>2019</v>
      </c>
      <c r="Z5145" s="133" t="str">
        <f>IFERROR(IF(VLOOKUP($C5145,'MSCI Database'!$C:$R,12, FALSE)="","",VLOOKUP($C5145,'MSCI Database'!$C:$R,12, FALSE)),"")</f>
        <v>Reported</v>
      </c>
      <c r="AA5145" s="202" t="str">
        <f>IFERROR(IF(VLOOKUP($C5145,'MSCI Database'!$C:$R,13, FALSE)="","",VLOOKUP($C5145,'MSCI Database'!$C:$R,13, FALSE)),"")</f>
        <v>Strong safety and environmental initiatives, but sub-par corporate governance practices</v>
      </c>
    </row>
    <row r="5146" spans="1:27" s="130" customFormat="1" ht="15" hidden="1" customHeight="1" outlineLevel="1">
      <c r="A5146" s="130" t="s">
        <v>1498</v>
      </c>
      <c r="B5146" s="130" t="s">
        <v>1499</v>
      </c>
      <c r="C5146" s="130" t="s">
        <v>1500</v>
      </c>
      <c r="D5146" s="130" t="s">
        <v>18678</v>
      </c>
      <c r="E5146" s="130" t="s">
        <v>18673</v>
      </c>
      <c r="F5146" s="215">
        <v>1.116557340137848E-3</v>
      </c>
      <c r="G5146" s="132" t="str">
        <f ca="1">IFERROR(_xll.BQL($A5146, "cur_mkt_cap(currency=EUR)")/1000000, " ")</f>
        <v xml:space="preserve"> </v>
      </c>
      <c r="M5146" s="308"/>
      <c r="N5146" s="215">
        <f t="shared" si="190"/>
        <v>1.1856100675561596E-5</v>
      </c>
      <c r="O5146" s="172" t="str">
        <f>IFERROR(IF(VLOOKUP($C5146,'MSCI Database'!$C:$R,2, FALSE)="","",VLOOKUP($C5146,'MSCI Database'!$C:$R,2, FALSE)),"")</f>
        <v>Airlines</v>
      </c>
      <c r="P5146" s="186" t="str">
        <f>IFERROR(IF(VLOOKUP($C5146,'MSCI Database'!$C:$R,3, FALSE)="","",VLOOKUP($C5146,'MSCI Database'!$C:$R,3, FALSE)),"")</f>
        <v>BB</v>
      </c>
      <c r="Q5146" s="164" t="str">
        <f>IFERROR(IF(VLOOKUP($C5146,'MSCI Database'!$C:$R,4, FALSE)="","",VLOOKUP($C5146,'MSCI Database'!$C:$R,4, FALSE)),"")</f>
        <v>1</v>
      </c>
      <c r="R5146" s="164">
        <f>IFERROR(IF(VLOOKUP($C5146,'MSCI Database'!$C:$R,5, FALSE)="","",VLOOKUP($C5146,'MSCI Database'!$C:$R,5, FALSE)),"")</f>
        <v>3.2</v>
      </c>
      <c r="S5146" s="164">
        <f>IFERROR(IF(VLOOKUP($C5146,'MSCI Database'!$C:$R,6, FALSE)="","",VLOOKUP($C5146,'MSCI Database'!$C:$R,6, FALSE)),"")</f>
        <v>5.5</v>
      </c>
      <c r="T5146" s="211">
        <f>IFERROR(IF(VLOOKUP($C5146,'MSCI Database'!$C:$R,7, FALSE)="","",VLOOKUP($C5146,'MSCI Database'!$C:$R,7, FALSE)),"")</f>
        <v>3.8</v>
      </c>
      <c r="U5146" s="164">
        <f>IFERROR(IF(VLOOKUP($C5146,'MSCI Database'!$C:$R,8, FALSE)="","",VLOOKUP($C5146,'MSCI Database'!$C:$R,8, FALSE)),"")</f>
        <v>3.1</v>
      </c>
      <c r="V5146" s="175">
        <f>IFERROR(IF(VLOOKUP($C5146,'MSCI Database'!$C:$R,9, FALSE)="","",VLOOKUP($C5146,'MSCI Database'!$C:$R,9, FALSE)),"")</f>
        <v>3.9</v>
      </c>
      <c r="W5146" s="165">
        <f t="shared" ca="1" si="191"/>
        <v>0</v>
      </c>
      <c r="X5146" s="236">
        <f>IFERROR(IF(VLOOKUP($C5146,'MSCI Database'!$C:$R,10, FALSE)="","",VLOOKUP($C5146,'MSCI Database'!$C:$R,10, FALSE)),"")</f>
        <v>28626300</v>
      </c>
      <c r="Y5146" s="133" t="str">
        <f>IFERROR(IF(VLOOKUP($C5146,'MSCI Database'!$C:$R,11, FALSE)="","",VLOOKUP($C5146,'MSCI Database'!$C:$R,11, FALSE)),"")</f>
        <v>2019</v>
      </c>
      <c r="Z5146" s="133" t="str">
        <f>IFERROR(IF(VLOOKUP($C5146,'MSCI Database'!$C:$R,12, FALSE)="","",VLOOKUP($C5146,'MSCI Database'!$C:$R,12, FALSE)),"")</f>
        <v>Reported</v>
      </c>
      <c r="AA5146" s="202" t="str">
        <f>IFERROR(IF(VLOOKUP($C5146,'MSCI Database'!$C:$R,13, FALSE)="","",VLOOKUP($C5146,'MSCI Database'!$C:$R,13, FALSE)),"")</f>
        <v>Improved carbon emissions performance; no lay-offs announced due to Covid-19</v>
      </c>
    </row>
    <row r="5147" spans="1:27" s="130" customFormat="1" ht="15" hidden="1" customHeight="1" outlineLevel="1">
      <c r="A5147" s="130" t="s">
        <v>6951</v>
      </c>
      <c r="B5147" s="130" t="s">
        <v>6952</v>
      </c>
      <c r="C5147" s="130" t="s">
        <v>6953</v>
      </c>
      <c r="D5147" s="130" t="s">
        <v>12128</v>
      </c>
      <c r="E5147" s="130" t="s">
        <v>18688</v>
      </c>
      <c r="F5147" s="215">
        <v>8.6458633880210824E-3</v>
      </c>
      <c r="G5147" s="132" t="str">
        <f ca="1">IFERROR(_xll.BQL($A5147, "cur_mkt_cap(currency=EUR)")/1000000, " ")</f>
        <v xml:space="preserve"> </v>
      </c>
      <c r="M5147" s="308"/>
      <c r="N5147" s="215">
        <f t="shared" si="190"/>
        <v>9.1805609143973577E-5</v>
      </c>
      <c r="O5147" s="172" t="str">
        <f>IFERROR(IF(VLOOKUP($C5147,'MSCI Database'!$C:$R,2, FALSE)="","",VLOOKUP($C5147,'MSCI Database'!$C:$R,2, FALSE)),"")</f>
        <v>Property &amp; Casualty Insurance</v>
      </c>
      <c r="P5147" s="186" t="str">
        <f>IFERROR(IF(VLOOKUP($C5147,'MSCI Database'!$C:$R,3, FALSE)="","",VLOOKUP($C5147,'MSCI Database'!$C:$R,3, FALSE)),"")</f>
        <v>BB</v>
      </c>
      <c r="Q5147" s="164" t="str">
        <f>IFERROR(IF(VLOOKUP($C5147,'MSCI Database'!$C:$R,4, FALSE)="","",VLOOKUP($C5147,'MSCI Database'!$C:$R,4, FALSE)),"")</f>
        <v>0</v>
      </c>
      <c r="R5147" s="164">
        <f>IFERROR(IF(VLOOKUP($C5147,'MSCI Database'!$C:$R,5, FALSE)="","",VLOOKUP($C5147,'MSCI Database'!$C:$R,5, FALSE)),"")</f>
        <v>3.9</v>
      </c>
      <c r="S5147" s="164">
        <f>IFERROR(IF(VLOOKUP($C5147,'MSCI Database'!$C:$R,6, FALSE)="","",VLOOKUP($C5147,'MSCI Database'!$C:$R,6, FALSE)),"")</f>
        <v>1.9</v>
      </c>
      <c r="T5147" s="211">
        <f>IFERROR(IF(VLOOKUP($C5147,'MSCI Database'!$C:$R,7, FALSE)="","",VLOOKUP($C5147,'MSCI Database'!$C:$R,7, FALSE)),"")</f>
        <v>4.3</v>
      </c>
      <c r="U5147" s="164">
        <f>IFERROR(IF(VLOOKUP($C5147,'MSCI Database'!$C:$R,8, FALSE)="","",VLOOKUP($C5147,'MSCI Database'!$C:$R,8, FALSE)),"")</f>
        <v>4.5999999999999996</v>
      </c>
      <c r="V5147" s="175">
        <f>IFERROR(IF(VLOOKUP($C5147,'MSCI Database'!$C:$R,9, FALSE)="","",VLOOKUP($C5147,'MSCI Database'!$C:$R,9, FALSE)),"")</f>
        <v>3.9</v>
      </c>
      <c r="W5147" s="165">
        <f t="shared" ca="1" si="191"/>
        <v>0</v>
      </c>
      <c r="X5147" s="236">
        <f>IFERROR(IF(VLOOKUP($C5147,'MSCI Database'!$C:$R,10, FALSE)="","",VLOOKUP($C5147,'MSCI Database'!$C:$R,10, FALSE)),"")</f>
        <v>4474</v>
      </c>
      <c r="Y5147" s="133" t="str">
        <f>IFERROR(IF(VLOOKUP($C5147,'MSCI Database'!$C:$R,11, FALSE)="","",VLOOKUP($C5147,'MSCI Database'!$C:$R,11, FALSE)),"")</f>
        <v>2019</v>
      </c>
      <c r="Z5147" s="133" t="str">
        <f>IFERROR(IF(VLOOKUP($C5147,'MSCI Database'!$C:$R,12, FALSE)="","",VLOOKUP($C5147,'MSCI Database'!$C:$R,12, FALSE)),"")</f>
        <v>E.Segmt-Moderate</v>
      </c>
      <c r="AA5147" s="202" t="str">
        <f>IFERROR(IF(VLOOKUP($C5147,'MSCI Database'!$C:$R,13, FALSE)="","",VLOOKUP($C5147,'MSCI Database'!$C:$R,13, FALSE)),"")</f>
        <v>Lags peers in integrating ESG factors into investment decisions and underwriting activities</v>
      </c>
    </row>
    <row r="5148" spans="1:27" s="130" customFormat="1" ht="15" hidden="1" customHeight="1" outlineLevel="1">
      <c r="A5148" s="130" t="s">
        <v>2659</v>
      </c>
      <c r="B5148" s="130" t="s">
        <v>2660</v>
      </c>
      <c r="C5148" s="130" t="s">
        <v>2661</v>
      </c>
      <c r="D5148" s="130" t="s">
        <v>18686</v>
      </c>
      <c r="E5148" s="130" t="s">
        <v>18684</v>
      </c>
      <c r="F5148" s="215">
        <v>1.1954339266173271E-2</v>
      </c>
      <c r="G5148" s="132" t="str">
        <f ca="1">IFERROR(_xll.BQL($A5148, "cur_mkt_cap(currency=EUR)")/1000000, " ")</f>
        <v xml:space="preserve"> </v>
      </c>
      <c r="M5148" s="308"/>
      <c r="N5148" s="215">
        <f t="shared" ca="1" si="190"/>
        <v>1.2693647227474364E-4</v>
      </c>
      <c r="O5148" s="172" t="str">
        <f>IFERROR(IF(VLOOKUP($C5148,'MSCI Database'!$C:$R,2, FALSE)="","",VLOOKUP($C5148,'MSCI Database'!$C:$R,2, FALSE)),"")</f>
        <v>Specialty Chemicals</v>
      </c>
      <c r="P5148" s="186" t="str">
        <f>IFERROR(IF(VLOOKUP($C5148,'MSCI Database'!$C:$R,3, FALSE)="","",VLOOKUP($C5148,'MSCI Database'!$C:$R,3, FALSE)),"")</f>
        <v>AAA</v>
      </c>
      <c r="Q5148" s="164" t="str">
        <f>IFERROR(IF(VLOOKUP($C5148,'MSCI Database'!$C:$R,4, FALSE)="","",VLOOKUP($C5148,'MSCI Database'!$C:$R,4, FALSE)),"")</f>
        <v>0</v>
      </c>
      <c r="R5148" s="164">
        <f>IFERROR(IF(VLOOKUP($C5148,'MSCI Database'!$C:$R,5, FALSE)="","",VLOOKUP($C5148,'MSCI Database'!$C:$R,5, FALSE)),"")</f>
        <v>10</v>
      </c>
      <c r="S5148" s="164">
        <f>IFERROR(IF(VLOOKUP($C5148,'MSCI Database'!$C:$R,6, FALSE)="","",VLOOKUP($C5148,'MSCI Database'!$C:$R,6, FALSE)),"")</f>
        <v>7.2</v>
      </c>
      <c r="T5148" s="211">
        <f>IFERROR(IF(VLOOKUP($C5148,'MSCI Database'!$C:$R,7, FALSE)="","",VLOOKUP($C5148,'MSCI Database'!$C:$R,7, FALSE)),"")</f>
        <v>6.6</v>
      </c>
      <c r="U5148" s="164">
        <f>IFERROR(IF(VLOOKUP($C5148,'MSCI Database'!$C:$R,8, FALSE)="","",VLOOKUP($C5148,'MSCI Database'!$C:$R,8, FALSE)),"")</f>
        <v>6.5</v>
      </c>
      <c r="V5148" s="175">
        <f>IFERROR(IF(VLOOKUP($C5148,'MSCI Database'!$C:$R,9, FALSE)="","",VLOOKUP($C5148,'MSCI Database'!$C:$R,9, FALSE)),"")</f>
        <v>6.9</v>
      </c>
      <c r="W5148" s="165">
        <f t="shared" ca="1" si="191"/>
        <v>0</v>
      </c>
      <c r="X5148" s="236">
        <f>IFERROR(IF(VLOOKUP($C5148,'MSCI Database'!$C:$R,10, FALSE)="","",VLOOKUP($C5148,'MSCI Database'!$C:$R,10, FALSE)),"")</f>
        <v>211847</v>
      </c>
      <c r="Y5148" s="133" t="str">
        <f>IFERROR(IF(VLOOKUP($C5148,'MSCI Database'!$C:$R,11, FALSE)="","",VLOOKUP($C5148,'MSCI Database'!$C:$R,11, FALSE)),"")</f>
        <v>2019</v>
      </c>
      <c r="Z5148" s="133" t="str">
        <f>IFERROR(IF(VLOOKUP($C5148,'MSCI Database'!$C:$R,12, FALSE)="","",VLOOKUP($C5148,'MSCI Database'!$C:$R,12, FALSE)),"")</f>
        <v>Reported</v>
      </c>
      <c r="AA5148" s="202" t="str">
        <f>IFERROR(IF(VLOOKUP($C5148,'MSCI Database'!$C:$R,13, FALSE)="","",VLOOKUP($C5148,'MSCI Database'!$C:$R,13, FALSE)),"")</f>
        <v>Continued efforts for transition towards low carbon economy</v>
      </c>
    </row>
    <row r="5149" spans="1:27" s="130" customFormat="1" ht="15" hidden="1" customHeight="1" outlineLevel="1">
      <c r="A5149" s="130" t="s">
        <v>648</v>
      </c>
      <c r="B5149" s="130" t="s">
        <v>649</v>
      </c>
      <c r="C5149" s="130" t="s">
        <v>650</v>
      </c>
      <c r="D5149" s="130" t="s">
        <v>18675</v>
      </c>
      <c r="E5149" s="130" t="s">
        <v>18704</v>
      </c>
      <c r="F5149" s="215">
        <v>8.5703343925015892E-3</v>
      </c>
      <c r="G5149" s="132" t="str">
        <f ca="1">IFERROR(_xll.BQL($A5149, "cur_mkt_cap(currency=EUR)")/1000000, " ")</f>
        <v xml:space="preserve"> </v>
      </c>
      <c r="M5149" s="308"/>
      <c r="N5149" s="215">
        <f t="shared" si="190"/>
        <v>9.1003608796465588E-5</v>
      </c>
      <c r="O5149" s="172" t="str">
        <f>IFERROR(IF(VLOOKUP($C5149,'MSCI Database'!$C:$R,2, FALSE)="","",VLOOKUP($C5149,'MSCI Database'!$C:$R,2, FALSE)),"")</f>
        <v>Real Estate Management &amp; Services</v>
      </c>
      <c r="P5149" s="186" t="str">
        <f>IFERROR(IF(VLOOKUP($C5149,'MSCI Database'!$C:$R,3, FALSE)="","",VLOOKUP($C5149,'MSCI Database'!$C:$R,3, FALSE)),"")</f>
        <v>B</v>
      </c>
      <c r="Q5149" s="164" t="str">
        <f>IFERROR(IF(VLOOKUP($C5149,'MSCI Database'!$C:$R,4, FALSE)="","",VLOOKUP($C5149,'MSCI Database'!$C:$R,4, FALSE)),"")</f>
        <v>0</v>
      </c>
      <c r="R5149" s="164">
        <f>IFERROR(IF(VLOOKUP($C5149,'MSCI Database'!$C:$R,5, FALSE)="","",VLOOKUP($C5149,'MSCI Database'!$C:$R,5, FALSE)),"")</f>
        <v>2.4</v>
      </c>
      <c r="S5149" s="164">
        <f>IFERROR(IF(VLOOKUP($C5149,'MSCI Database'!$C:$R,6, FALSE)="","",VLOOKUP($C5149,'MSCI Database'!$C:$R,6, FALSE)),"")</f>
        <v>4</v>
      </c>
      <c r="T5149" s="211">
        <f>IFERROR(IF(VLOOKUP($C5149,'MSCI Database'!$C:$R,7, FALSE)="","",VLOOKUP($C5149,'MSCI Database'!$C:$R,7, FALSE)),"")</f>
        <v>6.8</v>
      </c>
      <c r="U5149" s="164">
        <f>IFERROR(IF(VLOOKUP($C5149,'MSCI Database'!$C:$R,8, FALSE)="","",VLOOKUP($C5149,'MSCI Database'!$C:$R,8, FALSE)),"")</f>
        <v>1.5</v>
      </c>
      <c r="V5149" s="175">
        <f>IFERROR(IF(VLOOKUP($C5149,'MSCI Database'!$C:$R,9, FALSE)="","",VLOOKUP($C5149,'MSCI Database'!$C:$R,9, FALSE)),"")</f>
        <v>4.4000000000000004</v>
      </c>
      <c r="W5149" s="165">
        <f t="shared" ca="1" si="191"/>
        <v>0</v>
      </c>
      <c r="X5149" s="236">
        <f>IFERROR(IF(VLOOKUP($C5149,'MSCI Database'!$C:$R,10, FALSE)="","",VLOOKUP($C5149,'MSCI Database'!$C:$R,10, FALSE)),"")</f>
        <v>160400</v>
      </c>
      <c r="Y5149" s="133" t="str">
        <f>IFERROR(IF(VLOOKUP($C5149,'MSCI Database'!$C:$R,11, FALSE)="","",VLOOKUP($C5149,'MSCI Database'!$C:$R,11, FALSE)),"")</f>
        <v>2019</v>
      </c>
      <c r="Z5149" s="133" t="str">
        <f>IFERROR(IF(VLOOKUP($C5149,'MSCI Database'!$C:$R,12, FALSE)="","",VLOOKUP($C5149,'MSCI Database'!$C:$R,12, FALSE)),"")</f>
        <v>Reported</v>
      </c>
      <c r="AA5149" s="202" t="str">
        <f>IFERROR(IF(VLOOKUP($C5149,'MSCI Database'!$C:$R,13, FALSE)="","",VLOOKUP($C5149,'MSCI Database'!$C:$R,13, FALSE)),"")</f>
        <v>Enhanced human capital management; significant governance risks persist</v>
      </c>
    </row>
    <row r="5150" spans="1:27" s="130" customFormat="1" ht="15" hidden="1" customHeight="1" outlineLevel="1">
      <c r="A5150" s="130" t="s">
        <v>891</v>
      </c>
      <c r="B5150" s="130" t="s">
        <v>892</v>
      </c>
      <c r="C5150" s="130" t="s">
        <v>893</v>
      </c>
      <c r="D5150" s="130" t="s">
        <v>12135</v>
      </c>
      <c r="E5150" s="130" t="s">
        <v>18689</v>
      </c>
      <c r="F5150" s="215">
        <v>6.8487437468186304E-3</v>
      </c>
      <c r="G5150" s="132" t="str">
        <f ca="1">IFERROR(_xll.BQL($A5150, "cur_mkt_cap(currency=EUR)")/1000000, " ")</f>
        <v xml:space="preserve"> </v>
      </c>
      <c r="M5150" s="308"/>
      <c r="N5150" s="215">
        <f t="shared" si="190"/>
        <v>7.2722996342829921E-5</v>
      </c>
      <c r="O5150" s="172" t="str">
        <f>IFERROR(IF(VLOOKUP($C5150,'MSCI Database'!$C:$R,2, FALSE)="","",VLOOKUP($C5150,'MSCI Database'!$C:$R,2, FALSE)),"")</f>
        <v>Software &amp; Services</v>
      </c>
      <c r="P5150" s="186" t="str">
        <f>IFERROR(IF(VLOOKUP($C5150,'MSCI Database'!$C:$R,3, FALSE)="","",VLOOKUP($C5150,'MSCI Database'!$C:$R,3, FALSE)),"")</f>
        <v>A</v>
      </c>
      <c r="Q5150" s="164" t="str">
        <f>IFERROR(IF(VLOOKUP($C5150,'MSCI Database'!$C:$R,4, FALSE)="","",VLOOKUP($C5150,'MSCI Database'!$C:$R,4, FALSE)),"")</f>
        <v>1</v>
      </c>
      <c r="R5150" s="164">
        <f>IFERROR(IF(VLOOKUP($C5150,'MSCI Database'!$C:$R,5, FALSE)="","",VLOOKUP($C5150,'MSCI Database'!$C:$R,5, FALSE)),"")</f>
        <v>6.2</v>
      </c>
      <c r="S5150" s="164">
        <f>IFERROR(IF(VLOOKUP($C5150,'MSCI Database'!$C:$R,6, FALSE)="","",VLOOKUP($C5150,'MSCI Database'!$C:$R,6, FALSE)),"")</f>
        <v>4.8</v>
      </c>
      <c r="T5150" s="211">
        <f>IFERROR(IF(VLOOKUP($C5150,'MSCI Database'!$C:$R,7, FALSE)="","",VLOOKUP($C5150,'MSCI Database'!$C:$R,7, FALSE)),"")</f>
        <v>5.3</v>
      </c>
      <c r="U5150" s="164">
        <f>IFERROR(IF(VLOOKUP($C5150,'MSCI Database'!$C:$R,8, FALSE)="","",VLOOKUP($C5150,'MSCI Database'!$C:$R,8, FALSE)),"")</f>
        <v>5.0999999999999996</v>
      </c>
      <c r="V5150" s="175">
        <f>IFERROR(IF(VLOOKUP($C5150,'MSCI Database'!$C:$R,9, FALSE)="","",VLOOKUP($C5150,'MSCI Database'!$C:$R,9, FALSE)),"")</f>
        <v>5.0999999999999996</v>
      </c>
      <c r="W5150" s="165">
        <f t="shared" ca="1" si="191"/>
        <v>0</v>
      </c>
      <c r="X5150" s="236">
        <f>IFERROR(IF(VLOOKUP($C5150,'MSCI Database'!$C:$R,10, FALSE)="","",VLOOKUP($C5150,'MSCI Database'!$C:$R,10, FALSE)),"")</f>
        <v>7563</v>
      </c>
      <c r="Y5150" s="133" t="str">
        <f>IFERROR(IF(VLOOKUP($C5150,'MSCI Database'!$C:$R,11, FALSE)="","",VLOOKUP($C5150,'MSCI Database'!$C:$R,11, FALSE)),"")</f>
        <v>2019</v>
      </c>
      <c r="Z5150" s="133" t="str">
        <f>IFERROR(IF(VLOOKUP($C5150,'MSCI Database'!$C:$R,12, FALSE)="","",VLOOKUP($C5150,'MSCI Database'!$C:$R,12, FALSE)),"")</f>
        <v>Reported</v>
      </c>
      <c r="AA5150" s="202" t="str">
        <f>IFERROR(IF(VLOOKUP($C5150,'MSCI Database'!$C:$R,13, FALSE)="","",VLOOKUP($C5150,'MSCI Database'!$C:$R,13, FALSE)),"")</f>
        <v>Evidence of improving data security and governance practices drive the upgrade</v>
      </c>
    </row>
    <row r="5151" spans="1:27" s="130" customFormat="1" ht="15" hidden="1" customHeight="1" outlineLevel="1">
      <c r="A5151" s="130" t="s">
        <v>1968</v>
      </c>
      <c r="B5151" s="130" t="s">
        <v>1969</v>
      </c>
      <c r="C5151" s="130" t="s">
        <v>1970</v>
      </c>
      <c r="D5151" s="130" t="s">
        <v>12129</v>
      </c>
      <c r="E5151" s="130" t="s">
        <v>100</v>
      </c>
      <c r="F5151" s="215">
        <v>9.9624940389160394E-3</v>
      </c>
      <c r="G5151" s="132" t="str">
        <f ca="1">IFERROR(_xll.BQL($A5151, "cur_mkt_cap(currency=EUR)")/1000000, " ")</f>
        <v xml:space="preserve"> </v>
      </c>
      <c r="M5151" s="308"/>
      <c r="N5151" s="215">
        <f t="shared" si="190"/>
        <v>1.0578617690201958E-4</v>
      </c>
      <c r="O5151" s="172" t="str">
        <f>IFERROR(IF(VLOOKUP($C5151,'MSCI Database'!$C:$R,2, FALSE)="","",VLOOKUP($C5151,'MSCI Database'!$C:$R,2, FALSE)),"")</f>
        <v>Utilities</v>
      </c>
      <c r="P5151" s="186" t="str">
        <f>IFERROR(IF(VLOOKUP($C5151,'MSCI Database'!$C:$R,3, FALSE)="","",VLOOKUP($C5151,'MSCI Database'!$C:$R,3, FALSE)),"")</f>
        <v>BB</v>
      </c>
      <c r="Q5151" s="164" t="str">
        <f>IFERROR(IF(VLOOKUP($C5151,'MSCI Database'!$C:$R,4, FALSE)="","",VLOOKUP($C5151,'MSCI Database'!$C:$R,4, FALSE)),"")</f>
        <v>0</v>
      </c>
      <c r="R5151" s="164">
        <f>IFERROR(IF(VLOOKUP($C5151,'MSCI Database'!$C:$R,5, FALSE)="","",VLOOKUP($C5151,'MSCI Database'!$C:$R,5, FALSE)),"")</f>
        <v>4.2</v>
      </c>
      <c r="S5151" s="164">
        <f>IFERROR(IF(VLOOKUP($C5151,'MSCI Database'!$C:$R,6, FALSE)="","",VLOOKUP($C5151,'MSCI Database'!$C:$R,6, FALSE)),"")</f>
        <v>4.2</v>
      </c>
      <c r="T5151" s="211">
        <f>IFERROR(IF(VLOOKUP($C5151,'MSCI Database'!$C:$R,7, FALSE)="","",VLOOKUP($C5151,'MSCI Database'!$C:$R,7, FALSE)),"")</f>
        <v>4.5999999999999996</v>
      </c>
      <c r="U5151" s="164">
        <f>IFERROR(IF(VLOOKUP($C5151,'MSCI Database'!$C:$R,8, FALSE)="","",VLOOKUP($C5151,'MSCI Database'!$C:$R,8, FALSE)),"")</f>
        <v>6.5</v>
      </c>
      <c r="V5151" s="175">
        <f>IFERROR(IF(VLOOKUP($C5151,'MSCI Database'!$C:$R,9, FALSE)="","",VLOOKUP($C5151,'MSCI Database'!$C:$R,9, FALSE)),"")</f>
        <v>5</v>
      </c>
      <c r="W5151" s="165">
        <f t="shared" ca="1" si="191"/>
        <v>0</v>
      </c>
      <c r="X5151" s="236">
        <f>IFERROR(IF(VLOOKUP($C5151,'MSCI Database'!$C:$R,10, FALSE)="","",VLOOKUP($C5151,'MSCI Database'!$C:$R,10, FALSE)),"")</f>
        <v>48129277</v>
      </c>
      <c r="Y5151" s="133" t="str">
        <f>IFERROR(IF(VLOOKUP($C5151,'MSCI Database'!$C:$R,11, FALSE)="","",VLOOKUP($C5151,'MSCI Database'!$C:$R,11, FALSE)),"")</f>
        <v>2019</v>
      </c>
      <c r="Z5151" s="133" t="str">
        <f>IFERROR(IF(VLOOKUP($C5151,'MSCI Database'!$C:$R,12, FALSE)="","",VLOOKUP($C5151,'MSCI Database'!$C:$R,12, FALSE)),"")</f>
        <v>Reported</v>
      </c>
      <c r="AA5151" s="202" t="str">
        <f>IFERROR(IF(VLOOKUP($C5151,'MSCI Database'!$C:$R,13, FALSE)="","",VLOOKUP($C5151,'MSCI Database'!$C:$R,13, FALSE)),"")</f>
        <v>Continues reliance on fossil fuels and lags in renewables uptake</v>
      </c>
    </row>
    <row r="5152" spans="1:27" s="130" customFormat="1" ht="15" hidden="1" customHeight="1" outlineLevel="1">
      <c r="A5152" s="130" t="s">
        <v>2517</v>
      </c>
      <c r="B5152" s="130" t="s">
        <v>2518</v>
      </c>
      <c r="C5152" s="130" t="s">
        <v>2519</v>
      </c>
      <c r="D5152" s="130" t="s">
        <v>18686</v>
      </c>
      <c r="E5152" s="130" t="s">
        <v>18674</v>
      </c>
      <c r="F5152" s="215">
        <v>1.172242040589341E-2</v>
      </c>
      <c r="G5152" s="132" t="str">
        <f ca="1">IFERROR(_xll.BQL($A5152, "cur_mkt_cap(currency=EUR)")/1000000, " ")</f>
        <v xml:space="preserve"> </v>
      </c>
      <c r="M5152" s="308"/>
      <c r="N5152" s="215">
        <f t="shared" ca="1" si="190"/>
        <v>1.2447385503405622E-4</v>
      </c>
      <c r="O5152" s="172" t="str">
        <f>IFERROR(IF(VLOOKUP($C5152,'MSCI Database'!$C:$R,2, FALSE)="","",VLOOKUP($C5152,'MSCI Database'!$C:$R,2, FALSE)),"")</f>
        <v>Retail - Food &amp; Staples</v>
      </c>
      <c r="P5152" s="186" t="str">
        <f>IFERROR(IF(VLOOKUP($C5152,'MSCI Database'!$C:$R,3, FALSE)="","",VLOOKUP($C5152,'MSCI Database'!$C:$R,3, FALSE)),"")</f>
        <v>AAA</v>
      </c>
      <c r="Q5152" s="164" t="str">
        <f>IFERROR(IF(VLOOKUP($C5152,'MSCI Database'!$C:$R,4, FALSE)="","",VLOOKUP($C5152,'MSCI Database'!$C:$R,4, FALSE)),"")</f>
        <v>0</v>
      </c>
      <c r="R5152" s="164">
        <f>IFERROR(IF(VLOOKUP($C5152,'MSCI Database'!$C:$R,5, FALSE)="","",VLOOKUP($C5152,'MSCI Database'!$C:$R,5, FALSE)),"")</f>
        <v>10</v>
      </c>
      <c r="S5152" s="164">
        <f>IFERROR(IF(VLOOKUP($C5152,'MSCI Database'!$C:$R,6, FALSE)="","",VLOOKUP($C5152,'MSCI Database'!$C:$R,6, FALSE)),"")</f>
        <v>8.9</v>
      </c>
      <c r="T5152" s="211">
        <f>IFERROR(IF(VLOOKUP($C5152,'MSCI Database'!$C:$R,7, FALSE)="","",VLOOKUP($C5152,'MSCI Database'!$C:$R,7, FALSE)),"")</f>
        <v>5.3</v>
      </c>
      <c r="U5152" s="164">
        <f>IFERROR(IF(VLOOKUP($C5152,'MSCI Database'!$C:$R,8, FALSE)="","",VLOOKUP($C5152,'MSCI Database'!$C:$R,8, FALSE)),"")</f>
        <v>6.8</v>
      </c>
      <c r="V5152" s="175">
        <f>IFERROR(IF(VLOOKUP($C5152,'MSCI Database'!$C:$R,9, FALSE)="","",VLOOKUP($C5152,'MSCI Database'!$C:$R,9, FALSE)),"")</f>
        <v>6.3</v>
      </c>
      <c r="W5152" s="165">
        <f t="shared" ca="1" si="191"/>
        <v>0</v>
      </c>
      <c r="X5152" s="236">
        <f>IFERROR(IF(VLOOKUP($C5152,'MSCI Database'!$C:$R,10, FALSE)="","",VLOOKUP($C5152,'MSCI Database'!$C:$R,10, FALSE)),"")</f>
        <v>800833</v>
      </c>
      <c r="Y5152" s="133" t="str">
        <f>IFERROR(IF(VLOOKUP($C5152,'MSCI Database'!$C:$R,11, FALSE)="","",VLOOKUP($C5152,'MSCI Database'!$C:$R,11, FALSE)),"")</f>
        <v>2019</v>
      </c>
      <c r="Z5152" s="133" t="str">
        <f>IFERROR(IF(VLOOKUP($C5152,'MSCI Database'!$C:$R,12, FALSE)="","",VLOOKUP($C5152,'MSCI Database'!$C:$R,12, FALSE)),"")</f>
        <v>Reported</v>
      </c>
      <c r="AA5152" s="202" t="str">
        <f>IFERROR(IF(VLOOKUP($C5152,'MSCI Database'!$C:$R,13, FALSE)="","",VLOOKUP($C5152,'MSCI Database'!$C:$R,13, FALSE)),"")</f>
        <v>Leads peers in managing data security risks from surge in online sales</v>
      </c>
    </row>
    <row r="5153" spans="1:27" s="130" customFormat="1" ht="15" hidden="1" customHeight="1" outlineLevel="1">
      <c r="A5153" s="130" t="s">
        <v>1954</v>
      </c>
      <c r="B5153" s="130" t="s">
        <v>1955</v>
      </c>
      <c r="C5153" s="130" t="s">
        <v>1956</v>
      </c>
      <c r="D5153" s="130" t="s">
        <v>12129</v>
      </c>
      <c r="E5153" s="130" t="s">
        <v>18673</v>
      </c>
      <c r="F5153" s="215">
        <v>9.8478089100015216E-3</v>
      </c>
      <c r="G5153" s="132" t="str">
        <f ca="1">IFERROR(_xll.BQL($A5153, "cur_mkt_cap(currency=EUR)")/1000000, " ")</f>
        <v xml:space="preserve"> </v>
      </c>
      <c r="M5153" s="308"/>
      <c r="N5153" s="215">
        <f t="shared" si="190"/>
        <v>1.0456839937683452E-4</v>
      </c>
      <c r="O5153" s="172" t="str">
        <f>IFERROR(IF(VLOOKUP($C5153,'MSCI Database'!$C:$R,2, FALSE)="","",VLOOKUP($C5153,'MSCI Database'!$C:$R,2, FALSE)),"")</f>
        <v>Construction &amp; Farm Machinery &amp; Heavy Trucks</v>
      </c>
      <c r="P5153" s="186" t="str">
        <f>IFERROR(IF(VLOOKUP($C5153,'MSCI Database'!$C:$R,3, FALSE)="","",VLOOKUP($C5153,'MSCI Database'!$C:$R,3, FALSE)),"")</f>
        <v>A</v>
      </c>
      <c r="Q5153" s="164" t="str">
        <f>IFERROR(IF(VLOOKUP($C5153,'MSCI Database'!$C:$R,4, FALSE)="","",VLOOKUP($C5153,'MSCI Database'!$C:$R,4, FALSE)),"")</f>
        <v>0</v>
      </c>
      <c r="R5153" s="164">
        <f>IFERROR(IF(VLOOKUP($C5153,'MSCI Database'!$C:$R,5, FALSE)="","",VLOOKUP($C5153,'MSCI Database'!$C:$R,5, FALSE)),"")</f>
        <v>6.9</v>
      </c>
      <c r="S5153" s="164">
        <f>IFERROR(IF(VLOOKUP($C5153,'MSCI Database'!$C:$R,6, FALSE)="","",VLOOKUP($C5153,'MSCI Database'!$C:$R,6, FALSE)),"")</f>
        <v>5.6</v>
      </c>
      <c r="T5153" s="211">
        <f>IFERROR(IF(VLOOKUP($C5153,'MSCI Database'!$C:$R,7, FALSE)="","",VLOOKUP($C5153,'MSCI Database'!$C:$R,7, FALSE)),"")</f>
        <v>5.8</v>
      </c>
      <c r="U5153" s="164">
        <f>IFERROR(IF(VLOOKUP($C5153,'MSCI Database'!$C:$R,8, FALSE)="","",VLOOKUP($C5153,'MSCI Database'!$C:$R,8, FALSE)),"")</f>
        <v>5.3</v>
      </c>
      <c r="V5153" s="175">
        <f>IFERROR(IF(VLOOKUP($C5153,'MSCI Database'!$C:$R,9, FALSE)="","",VLOOKUP($C5153,'MSCI Database'!$C:$R,9, FALSE)),"")</f>
        <v>5.5</v>
      </c>
      <c r="W5153" s="165">
        <f t="shared" ca="1" si="191"/>
        <v>0</v>
      </c>
      <c r="X5153" s="236">
        <f>IFERROR(IF(VLOOKUP($C5153,'MSCI Database'!$C:$R,10, FALSE)="","",VLOOKUP($C5153,'MSCI Database'!$C:$R,10, FALSE)),"")</f>
        <v>214077</v>
      </c>
      <c r="Y5153" s="133" t="str">
        <f>IFERROR(IF(VLOOKUP($C5153,'MSCI Database'!$C:$R,11, FALSE)="","",VLOOKUP($C5153,'MSCI Database'!$C:$R,11, FALSE)),"")</f>
        <v>2019</v>
      </c>
      <c r="Z5153" s="133" t="str">
        <f>IFERROR(IF(VLOOKUP($C5153,'MSCI Database'!$C:$R,12, FALSE)="","",VLOOKUP($C5153,'MSCI Database'!$C:$R,12, FALSE)),"")</f>
        <v>Reported</v>
      </c>
      <c r="AA5153" s="202" t="str">
        <f>IFERROR(IF(VLOOKUP($C5153,'MSCI Database'!$C:$R,13, FALSE)="","",VLOOKUP($C5153,'MSCI Database'!$C:$R,13, FALSE)),"")</f>
        <v>Strong shareholder rights; clean technology offering expanded via joint venture</v>
      </c>
    </row>
    <row r="5154" spans="1:27" s="130" customFormat="1" ht="15" hidden="1" customHeight="1" outlineLevel="1">
      <c r="A5154" s="130" t="s">
        <v>1067</v>
      </c>
      <c r="B5154" s="130" t="s">
        <v>1068</v>
      </c>
      <c r="C5154" s="130" t="s">
        <v>1069</v>
      </c>
      <c r="D5154" s="130" t="s">
        <v>12135</v>
      </c>
      <c r="E5154" s="130" t="s">
        <v>18688</v>
      </c>
      <c r="F5154" s="215">
        <v>6.7784375256906004E-3</v>
      </c>
      <c r="G5154" s="132" t="str">
        <f ca="1">IFERROR(_xll.BQL($A5154, "cur_mkt_cap(currency=EUR)")/1000000, " ")</f>
        <v xml:space="preserve"> </v>
      </c>
      <c r="M5154" s="308"/>
      <c r="N5154" s="215">
        <f t="shared" si="190"/>
        <v>7.1976453728449442E-5</v>
      </c>
      <c r="O5154" s="172" t="str">
        <f>IFERROR(IF(VLOOKUP($C5154,'MSCI Database'!$C:$R,2, FALSE)="","",VLOOKUP($C5154,'MSCI Database'!$C:$R,2, FALSE)),"")</f>
        <v>Diversified Financials</v>
      </c>
      <c r="P5154" s="186" t="str">
        <f>IFERROR(IF(VLOOKUP($C5154,'MSCI Database'!$C:$R,3, FALSE)="","",VLOOKUP($C5154,'MSCI Database'!$C:$R,3, FALSE)),"")</f>
        <v>BBB</v>
      </c>
      <c r="Q5154" s="164" t="str">
        <f>IFERROR(IF(VLOOKUP($C5154,'MSCI Database'!$C:$R,4, FALSE)="","",VLOOKUP($C5154,'MSCI Database'!$C:$R,4, FALSE)),"")</f>
        <v>-1</v>
      </c>
      <c r="R5154" s="164">
        <f>IFERROR(IF(VLOOKUP($C5154,'MSCI Database'!$C:$R,5, FALSE)="","",VLOOKUP($C5154,'MSCI Database'!$C:$R,5, FALSE)),"")</f>
        <v>4.5999999999999996</v>
      </c>
      <c r="S5154" s="164">
        <f>IFERROR(IF(VLOOKUP($C5154,'MSCI Database'!$C:$R,6, FALSE)="","",VLOOKUP($C5154,'MSCI Database'!$C:$R,6, FALSE)),"")</f>
        <v>6.7</v>
      </c>
      <c r="T5154" s="211">
        <f>IFERROR(IF(VLOOKUP($C5154,'MSCI Database'!$C:$R,7, FALSE)="","",VLOOKUP($C5154,'MSCI Database'!$C:$R,7, FALSE)),"")</f>
        <v>5</v>
      </c>
      <c r="U5154" s="164">
        <f>IFERROR(IF(VLOOKUP($C5154,'MSCI Database'!$C:$R,8, FALSE)="","",VLOOKUP($C5154,'MSCI Database'!$C:$R,8, FALSE)),"")</f>
        <v>3.6</v>
      </c>
      <c r="V5154" s="175">
        <f>IFERROR(IF(VLOOKUP($C5154,'MSCI Database'!$C:$R,9, FALSE)="","",VLOOKUP($C5154,'MSCI Database'!$C:$R,9, FALSE)),"")</f>
        <v>4.4000000000000004</v>
      </c>
      <c r="W5154" s="165">
        <f t="shared" ca="1" si="191"/>
        <v>0</v>
      </c>
      <c r="X5154" s="236">
        <f>IFERROR(IF(VLOOKUP($C5154,'MSCI Database'!$C:$R,10, FALSE)="","",VLOOKUP($C5154,'MSCI Database'!$C:$R,10, FALSE)),"")</f>
        <v>1573557</v>
      </c>
      <c r="Y5154" s="133" t="str">
        <f>IFERROR(IF(VLOOKUP($C5154,'MSCI Database'!$C:$R,11, FALSE)="","",VLOOKUP($C5154,'MSCI Database'!$C:$R,11, FALSE)),"")</f>
        <v>2018</v>
      </c>
      <c r="Z5154" s="133" t="str">
        <f>IFERROR(IF(VLOOKUP($C5154,'MSCI Database'!$C:$R,12, FALSE)="","",VLOOKUP($C5154,'MSCI Database'!$C:$R,12, FALSE)),"")</f>
        <v>E.Segmt-Moderate</v>
      </c>
      <c r="AA5154" s="202" t="str">
        <f>IFERROR(IF(VLOOKUP($C5154,'MSCI Database'!$C:$R,13, FALSE)="","",VLOOKUP($C5154,'MSCI Database'!$C:$R,13, FALSE)),"")</f>
        <v>Trails peers in governance practices</v>
      </c>
    </row>
    <row r="5155" spans="1:27" s="130" customFormat="1" ht="15" hidden="1" customHeight="1" outlineLevel="1">
      <c r="A5155" s="130" t="s">
        <v>1044</v>
      </c>
      <c r="B5155" s="130" t="s">
        <v>1045</v>
      </c>
      <c r="C5155" s="130" t="s">
        <v>1046</v>
      </c>
      <c r="D5155" s="130" t="s">
        <v>12135</v>
      </c>
      <c r="E5155" s="130" t="s">
        <v>18684</v>
      </c>
      <c r="F5155" s="215">
        <v>6.7693015403739332E-3</v>
      </c>
      <c r="G5155" s="132" t="str">
        <f ca="1">IFERROR(_xll.BQL($A5155, "cur_mkt_cap(currency=EUR)")/1000000, " ")</f>
        <v xml:space="preserve"> </v>
      </c>
      <c r="M5155" s="308"/>
      <c r="N5155" s="215">
        <f t="shared" si="190"/>
        <v>7.187944378745395E-5</v>
      </c>
      <c r="O5155" s="172" t="str">
        <f>IFERROR(IF(VLOOKUP($C5155,'MSCI Database'!$C:$R,2, FALSE)="","",VLOOKUP($C5155,'MSCI Database'!$C:$R,2, FALSE)),"")</f>
        <v>Metals and Mining - Non-Precious Metals</v>
      </c>
      <c r="P5155" s="186" t="str">
        <f>IFERROR(IF(VLOOKUP($C5155,'MSCI Database'!$C:$R,3, FALSE)="","",VLOOKUP($C5155,'MSCI Database'!$C:$R,3, FALSE)),"")</f>
        <v>A</v>
      </c>
      <c r="Q5155" s="164" t="str">
        <f>IFERROR(IF(VLOOKUP($C5155,'MSCI Database'!$C:$R,4, FALSE)="","",VLOOKUP($C5155,'MSCI Database'!$C:$R,4, FALSE)),"")</f>
        <v>0</v>
      </c>
      <c r="R5155" s="164">
        <f>IFERROR(IF(VLOOKUP($C5155,'MSCI Database'!$C:$R,5, FALSE)="","",VLOOKUP($C5155,'MSCI Database'!$C:$R,5, FALSE)),"")</f>
        <v>6.1</v>
      </c>
      <c r="S5155" s="164">
        <f>IFERROR(IF(VLOOKUP($C5155,'MSCI Database'!$C:$R,6, FALSE)="","",VLOOKUP($C5155,'MSCI Database'!$C:$R,6, FALSE)),"")</f>
        <v>2.9</v>
      </c>
      <c r="T5155" s="211">
        <f>IFERROR(IF(VLOOKUP($C5155,'MSCI Database'!$C:$R,7, FALSE)="","",VLOOKUP($C5155,'MSCI Database'!$C:$R,7, FALSE)),"")</f>
        <v>5.5</v>
      </c>
      <c r="U5155" s="164">
        <f>IFERROR(IF(VLOOKUP($C5155,'MSCI Database'!$C:$R,8, FALSE)="","",VLOOKUP($C5155,'MSCI Database'!$C:$R,8, FALSE)),"")</f>
        <v>5.9</v>
      </c>
      <c r="V5155" s="175">
        <f>IFERROR(IF(VLOOKUP($C5155,'MSCI Database'!$C:$R,9, FALSE)="","",VLOOKUP($C5155,'MSCI Database'!$C:$R,9, FALSE)),"")</f>
        <v>4.5999999999999996</v>
      </c>
      <c r="W5155" s="165">
        <f t="shared" ca="1" si="191"/>
        <v>0</v>
      </c>
      <c r="X5155" s="236">
        <f>IFERROR(IF(VLOOKUP($C5155,'MSCI Database'!$C:$R,10, FALSE)="","",VLOOKUP($C5155,'MSCI Database'!$C:$R,10, FALSE)),"")</f>
        <v>946203</v>
      </c>
      <c r="Y5155" s="133" t="str">
        <f>IFERROR(IF(VLOOKUP($C5155,'MSCI Database'!$C:$R,11, FALSE)="","",VLOOKUP($C5155,'MSCI Database'!$C:$R,11, FALSE)),"")</f>
        <v>2019</v>
      </c>
      <c r="Z5155" s="133" t="str">
        <f>IFERROR(IF(VLOOKUP($C5155,'MSCI Database'!$C:$R,12, FALSE)="","",VLOOKUP($C5155,'MSCI Database'!$C:$R,12, FALSE)),"")</f>
        <v>Reported</v>
      </c>
      <c r="AA5155" s="202" t="str">
        <f>IFERROR(IF(VLOOKUP($C5155,'MSCI Database'!$C:$R,13, FALSE)="","",VLOOKUP($C5155,'MSCI Database'!$C:$R,13, FALSE)),"")</f>
        <v>Strong safety culture reflected in declining incident rate; governance issues persist</v>
      </c>
    </row>
    <row r="5156" spans="1:27" s="130" customFormat="1" ht="15" hidden="1" customHeight="1" outlineLevel="1">
      <c r="A5156" s="130" t="s">
        <v>322</v>
      </c>
      <c r="B5156" s="130" t="s">
        <v>323</v>
      </c>
      <c r="C5156" s="130" t="s">
        <v>324</v>
      </c>
      <c r="D5156" s="130" t="s">
        <v>18679</v>
      </c>
      <c r="E5156" s="130" t="s">
        <v>18688</v>
      </c>
      <c r="F5156" s="215">
        <v>6.8128522344051128E-3</v>
      </c>
      <c r="G5156" s="132" t="str">
        <f ca="1">IFERROR(_xll.BQL($A5156, "cur_mkt_cap(currency=EUR)")/1000000, " ")</f>
        <v xml:space="preserve"> </v>
      </c>
      <c r="M5156" s="308"/>
      <c r="N5156" s="215">
        <f t="shared" ca="1" si="190"/>
        <v>7.2341884357555344E-5</v>
      </c>
      <c r="O5156" s="172" t="str">
        <f>IFERROR(IF(VLOOKUP($C5156,'MSCI Database'!$C:$R,2, FALSE)="","",VLOOKUP($C5156,'MSCI Database'!$C:$R,2, FALSE)),"")</f>
        <v>Diversified Financials</v>
      </c>
      <c r="P5156" s="186" t="str">
        <f>IFERROR(IF(VLOOKUP($C5156,'MSCI Database'!$C:$R,3, FALSE)="","",VLOOKUP($C5156,'MSCI Database'!$C:$R,3, FALSE)),"")</f>
        <v>A</v>
      </c>
      <c r="Q5156" s="164" t="str">
        <f>IFERROR(IF(VLOOKUP($C5156,'MSCI Database'!$C:$R,4, FALSE)="","",VLOOKUP($C5156,'MSCI Database'!$C:$R,4, FALSE)),"")</f>
        <v>-1</v>
      </c>
      <c r="R5156" s="164">
        <f>IFERROR(IF(VLOOKUP($C5156,'MSCI Database'!$C:$R,5, FALSE)="","",VLOOKUP($C5156,'MSCI Database'!$C:$R,5, FALSE)),"")</f>
        <v>6</v>
      </c>
      <c r="S5156" s="164">
        <f>IFERROR(IF(VLOOKUP($C5156,'MSCI Database'!$C:$R,6, FALSE)="","",VLOOKUP($C5156,'MSCI Database'!$C:$R,6, FALSE)),"")</f>
        <v>5.5</v>
      </c>
      <c r="T5156" s="211">
        <f>IFERROR(IF(VLOOKUP($C5156,'MSCI Database'!$C:$R,7, FALSE)="","",VLOOKUP($C5156,'MSCI Database'!$C:$R,7, FALSE)),"")</f>
        <v>5</v>
      </c>
      <c r="U5156" s="164">
        <f>IFERROR(IF(VLOOKUP($C5156,'MSCI Database'!$C:$R,8, FALSE)="","",VLOOKUP($C5156,'MSCI Database'!$C:$R,8, FALSE)),"")</f>
        <v>5.5</v>
      </c>
      <c r="V5156" s="175">
        <f>IFERROR(IF(VLOOKUP($C5156,'MSCI Database'!$C:$R,9, FALSE)="","",VLOOKUP($C5156,'MSCI Database'!$C:$R,9, FALSE)),"")</f>
        <v>5.2</v>
      </c>
      <c r="W5156" s="165">
        <f t="shared" ca="1" si="191"/>
        <v>0</v>
      </c>
      <c r="X5156" s="236">
        <f>IFERROR(IF(VLOOKUP($C5156,'MSCI Database'!$C:$R,10, FALSE)="","",VLOOKUP($C5156,'MSCI Database'!$C:$R,10, FALSE)),"")</f>
        <v>8214</v>
      </c>
      <c r="Y5156" s="133" t="str">
        <f>IFERROR(IF(VLOOKUP($C5156,'MSCI Database'!$C:$R,11, FALSE)="","",VLOOKUP($C5156,'MSCI Database'!$C:$R,11, FALSE)),"")</f>
        <v>2019</v>
      </c>
      <c r="Z5156" s="133" t="str">
        <f>IFERROR(IF(VLOOKUP($C5156,'MSCI Database'!$C:$R,12, FALSE)="","",VLOOKUP($C5156,'MSCI Database'!$C:$R,12, FALSE)),"")</f>
        <v>Reported</v>
      </c>
      <c r="AA5156" s="202" t="str">
        <f>IFERROR(IF(VLOOKUP($C5156,'MSCI Database'!$C:$R,13, FALSE)="","",VLOOKUP($C5156,'MSCI Database'!$C:$R,13, FALSE)),"")</f>
        <v>Regulatory approval pending for AMP Life sale; Royal Commission inquiry weigh on rating</v>
      </c>
    </row>
    <row r="5157" spans="1:27" s="130" customFormat="1" ht="15" hidden="1" customHeight="1" outlineLevel="1">
      <c r="A5157" s="130" t="s">
        <v>314</v>
      </c>
      <c r="B5157" s="130" t="s">
        <v>315</v>
      </c>
      <c r="C5157" s="130" t="s">
        <v>316</v>
      </c>
      <c r="D5157" s="130" t="s">
        <v>18679</v>
      </c>
      <c r="E5157" s="130" t="s">
        <v>100</v>
      </c>
      <c r="F5157" s="215">
        <v>6.5045367231517234E-3</v>
      </c>
      <c r="G5157" s="132" t="str">
        <f ca="1">IFERROR(_xll.BQL($A5157, "cur_mkt_cap(currency=EUR)")/1000000, " ")</f>
        <v xml:space="preserve"> </v>
      </c>
      <c r="M5157" s="308"/>
      <c r="N5157" s="215">
        <f t="shared" si="190"/>
        <v>6.9068053619219833E-5</v>
      </c>
      <c r="O5157" s="172" t="str">
        <f>IFERROR(IF(VLOOKUP($C5157,'MSCI Database'!$C:$R,2, FALSE)="","",VLOOKUP($C5157,'MSCI Database'!$C:$R,2, FALSE)),"")</f>
        <v>Utilities</v>
      </c>
      <c r="P5157" s="186" t="str">
        <f>IFERROR(IF(VLOOKUP($C5157,'MSCI Database'!$C:$R,3, FALSE)="","",VLOOKUP($C5157,'MSCI Database'!$C:$R,3, FALSE)),"")</f>
        <v>BBB</v>
      </c>
      <c r="Q5157" s="164" t="str">
        <f>IFERROR(IF(VLOOKUP($C5157,'MSCI Database'!$C:$R,4, FALSE)="","",VLOOKUP($C5157,'MSCI Database'!$C:$R,4, FALSE)),"")</f>
        <v>0</v>
      </c>
      <c r="R5157" s="164">
        <f>IFERROR(IF(VLOOKUP($C5157,'MSCI Database'!$C:$R,5, FALSE)="","",VLOOKUP($C5157,'MSCI Database'!$C:$R,5, FALSE)),"")</f>
        <v>5.0999999999999996</v>
      </c>
      <c r="S5157" s="164">
        <f>IFERROR(IF(VLOOKUP($C5157,'MSCI Database'!$C:$R,6, FALSE)="","",VLOOKUP($C5157,'MSCI Database'!$C:$R,6, FALSE)),"")</f>
        <v>3.8</v>
      </c>
      <c r="T5157" s="211">
        <f>IFERROR(IF(VLOOKUP($C5157,'MSCI Database'!$C:$R,7, FALSE)="","",VLOOKUP($C5157,'MSCI Database'!$C:$R,7, FALSE)),"")</f>
        <v>6</v>
      </c>
      <c r="U5157" s="164">
        <f>IFERROR(IF(VLOOKUP($C5157,'MSCI Database'!$C:$R,8, FALSE)="","",VLOOKUP($C5157,'MSCI Database'!$C:$R,8, FALSE)),"")</f>
        <v>7.2</v>
      </c>
      <c r="V5157" s="175">
        <f>IFERROR(IF(VLOOKUP($C5157,'MSCI Database'!$C:$R,9, FALSE)="","",VLOOKUP($C5157,'MSCI Database'!$C:$R,9, FALSE)),"")</f>
        <v>5.2</v>
      </c>
      <c r="W5157" s="165">
        <f t="shared" ca="1" si="191"/>
        <v>0</v>
      </c>
      <c r="X5157" s="236">
        <f>IFERROR(IF(VLOOKUP($C5157,'MSCI Database'!$C:$R,10, FALSE)="","",VLOOKUP($C5157,'MSCI Database'!$C:$R,10, FALSE)),"")</f>
        <v>43200000</v>
      </c>
      <c r="Y5157" s="133" t="str">
        <f>IFERROR(IF(VLOOKUP($C5157,'MSCI Database'!$C:$R,11, FALSE)="","",VLOOKUP($C5157,'MSCI Database'!$C:$R,11, FALSE)),"")</f>
        <v>2019</v>
      </c>
      <c r="Z5157" s="133" t="str">
        <f>IFERROR(IF(VLOOKUP($C5157,'MSCI Database'!$C:$R,12, FALSE)="","",VLOOKUP($C5157,'MSCI Database'!$C:$R,12, FALSE)),"")</f>
        <v>Reported</v>
      </c>
      <c r="AA5157" s="202" t="str">
        <f>IFERROR(IF(VLOOKUP($C5157,'MSCI Database'!$C:$R,13, FALSE)="","",VLOOKUP($C5157,'MSCI Database'!$C:$R,13, FALSE)),"")</f>
        <v>Significant coal generation portfolio; clear decarbonization targets</v>
      </c>
    </row>
    <row r="5158" spans="1:27" s="130" customFormat="1" ht="15" hidden="1" customHeight="1" outlineLevel="1">
      <c r="A5158" s="130" t="s">
        <v>1946</v>
      </c>
      <c r="B5158" s="130" t="s">
        <v>1947</v>
      </c>
      <c r="C5158" s="130" t="s">
        <v>1948</v>
      </c>
      <c r="D5158" s="130" t="s">
        <v>12129</v>
      </c>
      <c r="E5158" s="130" t="s">
        <v>18684</v>
      </c>
      <c r="F5158" s="215">
        <v>9.7942189724103731E-3</v>
      </c>
      <c r="G5158" s="132" t="str">
        <f ca="1">IFERROR(_xll.BQL($A5158, "cur_mkt_cap(currency=EUR)")/1000000, " ")</f>
        <v xml:space="preserve"> </v>
      </c>
      <c r="M5158" s="308"/>
      <c r="N5158" s="215">
        <f t="shared" si="190"/>
        <v>1.0399935766940256E-4</v>
      </c>
      <c r="O5158" s="172" t="str">
        <f>IFERROR(IF(VLOOKUP($C5158,'MSCI Database'!$C:$R,2, FALSE)="","",VLOOKUP($C5158,'MSCI Database'!$C:$R,2, FALSE)),"")</f>
        <v>Specialty Chemicals</v>
      </c>
      <c r="P5158" s="186" t="str">
        <f>IFERROR(IF(VLOOKUP($C5158,'MSCI Database'!$C:$R,3, FALSE)="","",VLOOKUP($C5158,'MSCI Database'!$C:$R,3, FALSE)),"")</f>
        <v>A</v>
      </c>
      <c r="Q5158" s="164" t="str">
        <f>IFERROR(IF(VLOOKUP($C5158,'MSCI Database'!$C:$R,4, FALSE)="","",VLOOKUP($C5158,'MSCI Database'!$C:$R,4, FALSE)),"")</f>
        <v>0</v>
      </c>
      <c r="R5158" s="164">
        <f>IFERROR(IF(VLOOKUP($C5158,'MSCI Database'!$C:$R,5, FALSE)="","",VLOOKUP($C5158,'MSCI Database'!$C:$R,5, FALSE)),"")</f>
        <v>5.9</v>
      </c>
      <c r="S5158" s="164">
        <f>IFERROR(IF(VLOOKUP($C5158,'MSCI Database'!$C:$R,6, FALSE)="","",VLOOKUP($C5158,'MSCI Database'!$C:$R,6, FALSE)),"")</f>
        <v>5.3</v>
      </c>
      <c r="T5158" s="211">
        <f>IFERROR(IF(VLOOKUP($C5158,'MSCI Database'!$C:$R,7, FALSE)="","",VLOOKUP($C5158,'MSCI Database'!$C:$R,7, FALSE)),"")</f>
        <v>4.7</v>
      </c>
      <c r="U5158" s="164">
        <f>IFERROR(IF(VLOOKUP($C5158,'MSCI Database'!$C:$R,8, FALSE)="","",VLOOKUP($C5158,'MSCI Database'!$C:$R,8, FALSE)),"")</f>
        <v>6.1</v>
      </c>
      <c r="V5158" s="175">
        <f>IFERROR(IF(VLOOKUP($C5158,'MSCI Database'!$C:$R,9, FALSE)="","",VLOOKUP($C5158,'MSCI Database'!$C:$R,9, FALSE)),"")</f>
        <v>5.5</v>
      </c>
      <c r="W5158" s="165">
        <f t="shared" ca="1" si="191"/>
        <v>0</v>
      </c>
      <c r="X5158" s="236">
        <f>IFERROR(IF(VLOOKUP($C5158,'MSCI Database'!$C:$R,10, FALSE)="","",VLOOKUP($C5158,'MSCI Database'!$C:$R,10, FALSE)),"")</f>
        <v>7712000</v>
      </c>
      <c r="Y5158" s="133" t="str">
        <f>IFERROR(IF(VLOOKUP($C5158,'MSCI Database'!$C:$R,11, FALSE)="","",VLOOKUP($C5158,'MSCI Database'!$C:$R,11, FALSE)),"")</f>
        <v>2019</v>
      </c>
      <c r="Z5158" s="133" t="str">
        <f>IFERROR(IF(VLOOKUP($C5158,'MSCI Database'!$C:$R,12, FALSE)="","",VLOOKUP($C5158,'MSCI Database'!$C:$R,12, FALSE)),"")</f>
        <v>Reported</v>
      </c>
      <c r="AA5158" s="202" t="str">
        <f>IFERROR(IF(VLOOKUP($C5158,'MSCI Database'!$C:$R,13, FALSE)="","",VLOOKUP($C5158,'MSCI Database'!$C:$R,13, FALSE)),"")</f>
        <v>Strong chemical safety programs; Limited efforts to reduce air emissions and waste</v>
      </c>
    </row>
    <row r="5159" spans="1:27" s="130" customFormat="1" ht="15" hidden="1" customHeight="1" outlineLevel="1">
      <c r="A5159" s="130" t="s">
        <v>860</v>
      </c>
      <c r="B5159" s="130" t="s">
        <v>861</v>
      </c>
      <c r="C5159" s="130" t="s">
        <v>862</v>
      </c>
      <c r="D5159" s="130" t="s">
        <v>12135</v>
      </c>
      <c r="E5159" s="130" t="s">
        <v>100</v>
      </c>
      <c r="F5159" s="215">
        <v>6.702663149555651E-3</v>
      </c>
      <c r="G5159" s="132" t="str">
        <f ca="1">IFERROR(_xll.BQL($A5159, "cur_mkt_cap(currency=EUR)")/1000000, " ")</f>
        <v xml:space="preserve"> </v>
      </c>
      <c r="M5159" s="308"/>
      <c r="N5159" s="215">
        <f t="shared" si="190"/>
        <v>7.1171847820818298E-5</v>
      </c>
      <c r="O5159" s="172" t="str">
        <f>IFERROR(IF(VLOOKUP($C5159,'MSCI Database'!$C:$R,2, FALSE)="","",VLOOKUP($C5159,'MSCI Database'!$C:$R,2, FALSE)),"")</f>
        <v>Utilities</v>
      </c>
      <c r="P5159" s="186" t="str">
        <f>IFERROR(IF(VLOOKUP($C5159,'MSCI Database'!$C:$R,3, FALSE)="","",VLOOKUP($C5159,'MSCI Database'!$C:$R,3, FALSE)),"")</f>
        <v>A</v>
      </c>
      <c r="Q5159" s="164" t="str">
        <f>IFERROR(IF(VLOOKUP($C5159,'MSCI Database'!$C:$R,4, FALSE)="","",VLOOKUP($C5159,'MSCI Database'!$C:$R,4, FALSE)),"")</f>
        <v>0</v>
      </c>
      <c r="R5159" s="164">
        <f>IFERROR(IF(VLOOKUP($C5159,'MSCI Database'!$C:$R,5, FALSE)="","",VLOOKUP($C5159,'MSCI Database'!$C:$R,5, FALSE)),"")</f>
        <v>7.1</v>
      </c>
      <c r="S5159" s="164">
        <f>IFERROR(IF(VLOOKUP($C5159,'MSCI Database'!$C:$R,6, FALSE)="","",VLOOKUP($C5159,'MSCI Database'!$C:$R,6, FALSE)),"")</f>
        <v>5.7</v>
      </c>
      <c r="T5159" s="211">
        <f>IFERROR(IF(VLOOKUP($C5159,'MSCI Database'!$C:$R,7, FALSE)="","",VLOOKUP($C5159,'MSCI Database'!$C:$R,7, FALSE)),"")</f>
        <v>7</v>
      </c>
      <c r="U5159" s="164">
        <f>IFERROR(IF(VLOOKUP($C5159,'MSCI Database'!$C:$R,8, FALSE)="","",VLOOKUP($C5159,'MSCI Database'!$C:$R,8, FALSE)),"")</f>
        <v>5.2</v>
      </c>
      <c r="V5159" s="175">
        <f>IFERROR(IF(VLOOKUP($C5159,'MSCI Database'!$C:$R,9, FALSE)="","",VLOOKUP($C5159,'MSCI Database'!$C:$R,9, FALSE)),"")</f>
        <v>5.8</v>
      </c>
      <c r="W5159" s="165">
        <f t="shared" ca="1" si="191"/>
        <v>0</v>
      </c>
      <c r="X5159" s="236">
        <f>IFERROR(IF(VLOOKUP($C5159,'MSCI Database'!$C:$R,10, FALSE)="","",VLOOKUP($C5159,'MSCI Database'!$C:$R,10, FALSE)),"")</f>
        <v>1995096</v>
      </c>
      <c r="Y5159" s="133" t="str">
        <f>IFERROR(IF(VLOOKUP($C5159,'MSCI Database'!$C:$R,11, FALSE)="","",VLOOKUP($C5159,'MSCI Database'!$C:$R,11, FALSE)),"")</f>
        <v>2019</v>
      </c>
      <c r="Z5159" s="133" t="str">
        <f>IFERROR(IF(VLOOKUP($C5159,'MSCI Database'!$C:$R,12, FALSE)="","",VLOOKUP($C5159,'MSCI Database'!$C:$R,12, FALSE)),"")</f>
        <v>Reported</v>
      </c>
      <c r="AA5159" s="202" t="str">
        <f>IFERROR(IF(VLOOKUP($C5159,'MSCI Database'!$C:$R,13, FALSE)="","",VLOOKUP($C5159,'MSCI Database'!$C:$R,13, FALSE)),"")</f>
        <v>Commitment to carbon neutrality by 2050</v>
      </c>
    </row>
    <row r="5160" spans="1:27" s="130" customFormat="1" ht="15" hidden="1" customHeight="1" outlineLevel="1">
      <c r="A5160" s="130" t="s">
        <v>522</v>
      </c>
      <c r="B5160" s="130" t="s">
        <v>523</v>
      </c>
      <c r="C5160" s="130" t="s">
        <v>524</v>
      </c>
      <c r="D5160" s="130" t="s">
        <v>18679</v>
      </c>
      <c r="E5160" s="130" t="s">
        <v>18689</v>
      </c>
      <c r="F5160" s="215">
        <v>6.0997268173397139E-3</v>
      </c>
      <c r="G5160" s="132" t="str">
        <f ca="1">IFERROR(_xll.BQL($A5160, "cur_mkt_cap(currency=EUR)")/1000000, " ")</f>
        <v xml:space="preserve"> </v>
      </c>
      <c r="M5160" s="308"/>
      <c r="N5160" s="215">
        <f t="shared" ca="1" si="190"/>
        <v>6.4769602634893975E-5</v>
      </c>
      <c r="O5160" s="172" t="str">
        <f>IFERROR(IF(VLOOKUP($C5160,'MSCI Database'!$C:$R,2, FALSE)="","",VLOOKUP($C5160,'MSCI Database'!$C:$R,2, FALSE)),"")</f>
        <v>Software &amp; Services</v>
      </c>
      <c r="P5160" s="186" t="str">
        <f>IFERROR(IF(VLOOKUP($C5160,'MSCI Database'!$C:$R,3, FALSE)="","",VLOOKUP($C5160,'MSCI Database'!$C:$R,3, FALSE)),"")</f>
        <v>A</v>
      </c>
      <c r="Q5160" s="164" t="str">
        <f>IFERROR(IF(VLOOKUP($C5160,'MSCI Database'!$C:$R,4, FALSE)="","",VLOOKUP($C5160,'MSCI Database'!$C:$R,4, FALSE)),"")</f>
        <v>0</v>
      </c>
      <c r="R5160" s="164">
        <f>IFERROR(IF(VLOOKUP($C5160,'MSCI Database'!$C:$R,5, FALSE)="","",VLOOKUP($C5160,'MSCI Database'!$C:$R,5, FALSE)),"")</f>
        <v>6</v>
      </c>
      <c r="S5160" s="164">
        <f>IFERROR(IF(VLOOKUP($C5160,'MSCI Database'!$C:$R,6, FALSE)="","",VLOOKUP($C5160,'MSCI Database'!$C:$R,6, FALSE)),"")</f>
        <v>5</v>
      </c>
      <c r="T5160" s="211">
        <f>IFERROR(IF(VLOOKUP($C5160,'MSCI Database'!$C:$R,7, FALSE)="","",VLOOKUP($C5160,'MSCI Database'!$C:$R,7, FALSE)),"")</f>
        <v>5</v>
      </c>
      <c r="U5160" s="164">
        <f>IFERROR(IF(VLOOKUP($C5160,'MSCI Database'!$C:$R,8, FALSE)="","",VLOOKUP($C5160,'MSCI Database'!$C:$R,8, FALSE)),"")</f>
        <v>4.8</v>
      </c>
      <c r="V5160" s="175">
        <f>IFERROR(IF(VLOOKUP($C5160,'MSCI Database'!$C:$R,9, FALSE)="","",VLOOKUP($C5160,'MSCI Database'!$C:$R,9, FALSE)),"")</f>
        <v>4.9000000000000004</v>
      </c>
      <c r="W5160" s="165">
        <f t="shared" ca="1" si="191"/>
        <v>0</v>
      </c>
      <c r="X5160" s="236">
        <f>IFERROR(IF(VLOOKUP($C5160,'MSCI Database'!$C:$R,10, FALSE)="","",VLOOKUP($C5160,'MSCI Database'!$C:$R,10, FALSE)),"")</f>
        <v>2355</v>
      </c>
      <c r="Y5160" s="133" t="str">
        <f>IFERROR(IF(VLOOKUP($C5160,'MSCI Database'!$C:$R,11, FALSE)="","",VLOOKUP($C5160,'MSCI Database'!$C:$R,11, FALSE)),"")</f>
        <v>2019</v>
      </c>
      <c r="Z5160" s="133" t="str">
        <f>IFERROR(IF(VLOOKUP($C5160,'MSCI Database'!$C:$R,12, FALSE)="","",VLOOKUP($C5160,'MSCI Database'!$C:$R,12, FALSE)),"")</f>
        <v>E.Segmt-Moderate</v>
      </c>
      <c r="AA5160" s="202" t="str">
        <f>IFERROR(IF(VLOOKUP($C5160,'MSCI Database'!$C:$R,13, FALSE)="","",VLOOKUP($C5160,'MSCI Database'!$C:$R,13, FALSE)),"")</f>
        <v>Strong data protection programs; but gaps in talent management persist</v>
      </c>
    </row>
    <row r="5161" spans="1:27" s="130" customFormat="1" ht="15" hidden="1" customHeight="1" outlineLevel="1">
      <c r="A5161" s="130" t="s">
        <v>968</v>
      </c>
      <c r="B5161" s="130" t="s">
        <v>969</v>
      </c>
      <c r="C5161" s="130" t="s">
        <v>970</v>
      </c>
      <c r="D5161" s="130" t="s">
        <v>12135</v>
      </c>
      <c r="E5161" s="130" t="s">
        <v>18674</v>
      </c>
      <c r="F5161" s="215">
        <v>6.6737769038771868E-3</v>
      </c>
      <c r="G5161" s="132" t="str">
        <f ca="1">IFERROR(_xll.BQL($A5161, "cur_mkt_cap(currency=EUR)")/1000000, " ")</f>
        <v xml:space="preserve"> </v>
      </c>
      <c r="M5161" s="308"/>
      <c r="N5161" s="215">
        <f t="shared" si="190"/>
        <v>7.0865120862343781E-5</v>
      </c>
      <c r="O5161" s="172" t="str">
        <f>IFERROR(IF(VLOOKUP($C5161,'MSCI Database'!$C:$R,2, FALSE)="","",VLOOKUP($C5161,'MSCI Database'!$C:$R,2, FALSE)),"")</f>
        <v>Retail - Food &amp; Staples</v>
      </c>
      <c r="P5161" s="186" t="str">
        <f>IFERROR(IF(VLOOKUP($C5161,'MSCI Database'!$C:$R,3, FALSE)="","",VLOOKUP($C5161,'MSCI Database'!$C:$R,3, FALSE)),"")</f>
        <v>BB</v>
      </c>
      <c r="Q5161" s="164" t="str">
        <f>IFERROR(IF(VLOOKUP($C5161,'MSCI Database'!$C:$R,4, FALSE)="","",VLOOKUP($C5161,'MSCI Database'!$C:$R,4, FALSE)),"")</f>
        <v>-1</v>
      </c>
      <c r="R5161" s="164">
        <f>IFERROR(IF(VLOOKUP($C5161,'MSCI Database'!$C:$R,5, FALSE)="","",VLOOKUP($C5161,'MSCI Database'!$C:$R,5, FALSE)),"")</f>
        <v>3.2</v>
      </c>
      <c r="S5161" s="164">
        <f>IFERROR(IF(VLOOKUP($C5161,'MSCI Database'!$C:$R,6, FALSE)="","",VLOOKUP($C5161,'MSCI Database'!$C:$R,6, FALSE)),"")</f>
        <v>4</v>
      </c>
      <c r="T5161" s="211">
        <f>IFERROR(IF(VLOOKUP($C5161,'MSCI Database'!$C:$R,7, FALSE)="","",VLOOKUP($C5161,'MSCI Database'!$C:$R,7, FALSE)),"")</f>
        <v>3.1</v>
      </c>
      <c r="U5161" s="164">
        <f>IFERROR(IF(VLOOKUP($C5161,'MSCI Database'!$C:$R,8, FALSE)="","",VLOOKUP($C5161,'MSCI Database'!$C:$R,8, FALSE)),"")</f>
        <v>4.7</v>
      </c>
      <c r="V5161" s="175">
        <f>IFERROR(IF(VLOOKUP($C5161,'MSCI Database'!$C:$R,9, FALSE)="","",VLOOKUP($C5161,'MSCI Database'!$C:$R,9, FALSE)),"")</f>
        <v>3.8</v>
      </c>
      <c r="W5161" s="165">
        <f t="shared" ca="1" si="191"/>
        <v>0</v>
      </c>
      <c r="X5161" s="236">
        <f>IFERROR(IF(VLOOKUP($C5161,'MSCI Database'!$C:$R,10, FALSE)="","",VLOOKUP($C5161,'MSCI Database'!$C:$R,10, FALSE)),"")</f>
        <v>822167</v>
      </c>
      <c r="Y5161" s="133" t="str">
        <f>IFERROR(IF(VLOOKUP($C5161,'MSCI Database'!$C:$R,11, FALSE)="","",VLOOKUP($C5161,'MSCI Database'!$C:$R,11, FALSE)),"")</f>
        <v>2019</v>
      </c>
      <c r="Z5161" s="133" t="str">
        <f>IFERROR(IF(VLOOKUP($C5161,'MSCI Database'!$C:$R,12, FALSE)="","",VLOOKUP($C5161,'MSCI Database'!$C:$R,12, FALSE)),"")</f>
        <v>E.CSI</v>
      </c>
      <c r="AA5161" s="202" t="str">
        <f>IFERROR(IF(VLOOKUP($C5161,'MSCI Database'!$C:$R,13, FALSE)="","",VLOOKUP($C5161,'MSCI Database'!$C:$R,13, FALSE)),"")</f>
        <v>Limited efforts to mitigate cybersecurity risks</v>
      </c>
    </row>
    <row r="5162" spans="1:27" s="130" customFormat="1" ht="15" hidden="1" customHeight="1" outlineLevel="1">
      <c r="A5162" s="130" t="s">
        <v>5386</v>
      </c>
      <c r="B5162" s="130" t="s">
        <v>5387</v>
      </c>
      <c r="C5162" s="130" t="s">
        <v>5388</v>
      </c>
      <c r="D5162" s="130" t="s">
        <v>18723</v>
      </c>
      <c r="E5162" s="130" t="s">
        <v>12133</v>
      </c>
      <c r="F5162" s="215">
        <v>5.9107615149175726E-3</v>
      </c>
      <c r="G5162" s="132" t="str">
        <f ca="1">IFERROR(_xll.BQL($A5162, "cur_mkt_cap(currency=EUR)")/1000000, " ")</f>
        <v xml:space="preserve"> </v>
      </c>
      <c r="M5162" s="308"/>
      <c r="N5162" s="215">
        <f t="shared" si="190"/>
        <v>6.2763085307778238E-5</v>
      </c>
      <c r="O5162" s="172" t="str">
        <f>IFERROR(IF(VLOOKUP($C5162,'MSCI Database'!$C:$R,2, FALSE)="","",VLOOKUP($C5162,'MSCI Database'!$C:$R,2, FALSE)),"")</f>
        <v>Health Care Providers &amp; Services</v>
      </c>
      <c r="P5162" s="186" t="str">
        <f>IFERROR(IF(VLOOKUP($C5162,'MSCI Database'!$C:$R,3, FALSE)="","",VLOOKUP($C5162,'MSCI Database'!$C:$R,3, FALSE)),"")</f>
        <v>AA</v>
      </c>
      <c r="Q5162" s="164" t="str">
        <f>IFERROR(IF(VLOOKUP($C5162,'MSCI Database'!$C:$R,4, FALSE)="","",VLOOKUP($C5162,'MSCI Database'!$C:$R,4, FALSE)),"")</f>
        <v>0</v>
      </c>
      <c r="R5162" s="164">
        <f>IFERROR(IF(VLOOKUP($C5162,'MSCI Database'!$C:$R,5, FALSE)="","",VLOOKUP($C5162,'MSCI Database'!$C:$R,5, FALSE)),"")</f>
        <v>8.1</v>
      </c>
      <c r="S5162" s="164">
        <f>IFERROR(IF(VLOOKUP($C5162,'MSCI Database'!$C:$R,6, FALSE)="","",VLOOKUP($C5162,'MSCI Database'!$C:$R,6, FALSE)),"")</f>
        <v>5.3</v>
      </c>
      <c r="T5162" s="211">
        <f>IFERROR(IF(VLOOKUP($C5162,'MSCI Database'!$C:$R,7, FALSE)="","",VLOOKUP($C5162,'MSCI Database'!$C:$R,7, FALSE)),"")</f>
        <v>5.6</v>
      </c>
      <c r="U5162" s="164">
        <f>IFERROR(IF(VLOOKUP($C5162,'MSCI Database'!$C:$R,8, FALSE)="","",VLOOKUP($C5162,'MSCI Database'!$C:$R,8, FALSE)),"")</f>
        <v>6.2</v>
      </c>
      <c r="V5162" s="175">
        <f>IFERROR(IF(VLOOKUP($C5162,'MSCI Database'!$C:$R,9, FALSE)="","",VLOOKUP($C5162,'MSCI Database'!$C:$R,9, FALSE)),"")</f>
        <v>5.8</v>
      </c>
      <c r="W5162" s="165">
        <f t="shared" ca="1" si="191"/>
        <v>0</v>
      </c>
      <c r="X5162" s="236">
        <f>IFERROR(IF(VLOOKUP($C5162,'MSCI Database'!$C:$R,10, FALSE)="","",VLOOKUP($C5162,'MSCI Database'!$C:$R,10, FALSE)),"")</f>
        <v>12032</v>
      </c>
      <c r="Y5162" s="133" t="str">
        <f>IFERROR(IF(VLOOKUP($C5162,'MSCI Database'!$C:$R,11, FALSE)="","",VLOOKUP($C5162,'MSCI Database'!$C:$R,11, FALSE)),"")</f>
        <v>2019</v>
      </c>
      <c r="Z5162" s="133" t="str">
        <f>IFERROR(IF(VLOOKUP($C5162,'MSCI Database'!$C:$R,12, FALSE)="","",VLOOKUP($C5162,'MSCI Database'!$C:$R,12, FALSE)),"")</f>
        <v>E.Segmt-Moderately Low</v>
      </c>
      <c r="AA5162" s="202" t="str">
        <f>IFERROR(IF(VLOOKUP($C5162,'MSCI Database'!$C:$R,13, FALSE)="","",VLOOKUP($C5162,'MSCI Database'!$C:$R,13, FALSE)),"")</f>
        <v>Strong patient care service quality and employee management programs</v>
      </c>
    </row>
    <row r="5163" spans="1:27" s="130" customFormat="1" ht="15" hidden="1" customHeight="1" outlineLevel="1">
      <c r="A5163" s="130" t="s">
        <v>2575</v>
      </c>
      <c r="B5163" s="130" t="s">
        <v>2576</v>
      </c>
      <c r="C5163" s="130" t="s">
        <v>2577</v>
      </c>
      <c r="D5163" s="130" t="s">
        <v>18686</v>
      </c>
      <c r="E5163" s="130" t="s">
        <v>18673</v>
      </c>
      <c r="F5163" s="215">
        <v>1.12619563437272E-2</v>
      </c>
      <c r="G5163" s="132" t="str">
        <f ca="1">IFERROR(_xll.BQL($A5163, "cur_mkt_cap(currency=EUR)")/1000000, " ")</f>
        <v xml:space="preserve"> </v>
      </c>
      <c r="M5163" s="308"/>
      <c r="N5163" s="215">
        <f t="shared" si="190"/>
        <v>1.1958444355264798E-4</v>
      </c>
      <c r="O5163" s="172" t="str">
        <f>IFERROR(IF(VLOOKUP($C5163,'MSCI Database'!$C:$R,2, FALSE)="","",VLOOKUP($C5163,'MSCI Database'!$C:$R,2, FALSE)),"")</f>
        <v>Industrial Conglomerates</v>
      </c>
      <c r="P5163" s="186" t="str">
        <f>IFERROR(IF(VLOOKUP($C5163,'MSCI Database'!$C:$R,3, FALSE)="","",VLOOKUP($C5163,'MSCI Database'!$C:$R,3, FALSE)),"")</f>
        <v>AA</v>
      </c>
      <c r="Q5163" s="164" t="str">
        <f>IFERROR(IF(VLOOKUP($C5163,'MSCI Database'!$C:$R,4, FALSE)="","",VLOOKUP($C5163,'MSCI Database'!$C:$R,4, FALSE)),"")</f>
        <v>0</v>
      </c>
      <c r="R5163" s="164">
        <f>IFERROR(IF(VLOOKUP($C5163,'MSCI Database'!$C:$R,5, FALSE)="","",VLOOKUP($C5163,'MSCI Database'!$C:$R,5, FALSE)),"")</f>
        <v>8.4</v>
      </c>
      <c r="S5163" s="164">
        <f>IFERROR(IF(VLOOKUP($C5163,'MSCI Database'!$C:$R,6, FALSE)="","",VLOOKUP($C5163,'MSCI Database'!$C:$R,6, FALSE)),"")</f>
        <v>4.0999999999999996</v>
      </c>
      <c r="T5163" s="211">
        <f>IFERROR(IF(VLOOKUP($C5163,'MSCI Database'!$C:$R,7, FALSE)="","",VLOOKUP($C5163,'MSCI Database'!$C:$R,7, FALSE)),"")</f>
        <v>5</v>
      </c>
      <c r="U5163" s="164">
        <f>IFERROR(IF(VLOOKUP($C5163,'MSCI Database'!$C:$R,8, FALSE)="","",VLOOKUP($C5163,'MSCI Database'!$C:$R,8, FALSE)),"")</f>
        <v>6.4</v>
      </c>
      <c r="V5163" s="175">
        <f>IFERROR(IF(VLOOKUP($C5163,'MSCI Database'!$C:$R,9, FALSE)="","",VLOOKUP($C5163,'MSCI Database'!$C:$R,9, FALSE)),"")</f>
        <v>5.5</v>
      </c>
      <c r="W5163" s="165">
        <f t="shared" ca="1" si="191"/>
        <v>0</v>
      </c>
      <c r="X5163" s="236">
        <f>IFERROR(IF(VLOOKUP($C5163,'MSCI Database'!$C:$R,10, FALSE)="","",VLOOKUP($C5163,'MSCI Database'!$C:$R,10, FALSE)),"")</f>
        <v>58275</v>
      </c>
      <c r="Y5163" s="133" t="str">
        <f>IFERROR(IF(VLOOKUP($C5163,'MSCI Database'!$C:$R,11, FALSE)="","",VLOOKUP($C5163,'MSCI Database'!$C:$R,11, FALSE)),"")</f>
        <v>2019</v>
      </c>
      <c r="Z5163" s="133" t="str">
        <f>IFERROR(IF(VLOOKUP($C5163,'MSCI Database'!$C:$R,12, FALSE)="","",VLOOKUP($C5163,'MSCI Database'!$C:$R,12, FALSE)),"")</f>
        <v>Reported</v>
      </c>
      <c r="AA5163" s="202" t="str">
        <f>IFERROR(IF(VLOOKUP($C5163,'MSCI Database'!$C:$R,13, FALSE)="","",VLOOKUP($C5163,'MSCI Database'!$C:$R,13, FALSE)),"")</f>
        <v>Robust governance structures and employee programs to manage restructuring challenges</v>
      </c>
    </row>
    <row r="5164" spans="1:27" s="130" customFormat="1" ht="15" hidden="1" customHeight="1" outlineLevel="1">
      <c r="A5164" s="130" t="s">
        <v>2290</v>
      </c>
      <c r="B5164" s="130" t="s">
        <v>2291</v>
      </c>
      <c r="C5164" s="130" t="s">
        <v>2292</v>
      </c>
      <c r="D5164" s="130" t="s">
        <v>12131</v>
      </c>
      <c r="E5164" s="130" t="s">
        <v>18673</v>
      </c>
      <c r="F5164" s="215">
        <v>9.7415709917465197E-3</v>
      </c>
      <c r="G5164" s="132" t="str">
        <f ca="1">IFERROR(_xll.BQL($A5164, "cur_mkt_cap(currency=EUR)")/1000000, " ")</f>
        <v xml:space="preserve"> </v>
      </c>
      <c r="M5164" s="308"/>
      <c r="N5164" s="215">
        <f t="shared" ca="1" si="190"/>
        <v>1.0344031807808287E-4</v>
      </c>
      <c r="O5164" s="172" t="str">
        <f>IFERROR(IF(VLOOKUP($C5164,'MSCI Database'!$C:$R,2, FALSE)="","",VLOOKUP($C5164,'MSCI Database'!$C:$R,2, FALSE)),"")</f>
        <v>Construction &amp; Engineering</v>
      </c>
      <c r="P5164" s="186" t="str">
        <f>IFERROR(IF(VLOOKUP($C5164,'MSCI Database'!$C:$R,3, FALSE)="","",VLOOKUP($C5164,'MSCI Database'!$C:$R,3, FALSE)),"")</f>
        <v>AA</v>
      </c>
      <c r="Q5164" s="164" t="str">
        <f>IFERROR(IF(VLOOKUP($C5164,'MSCI Database'!$C:$R,4, FALSE)="","",VLOOKUP($C5164,'MSCI Database'!$C:$R,4, FALSE)),"")</f>
        <v>0</v>
      </c>
      <c r="R5164" s="164">
        <f>IFERROR(IF(VLOOKUP($C5164,'MSCI Database'!$C:$R,5, FALSE)="","",VLOOKUP($C5164,'MSCI Database'!$C:$R,5, FALSE)),"")</f>
        <v>8.5</v>
      </c>
      <c r="S5164" s="164">
        <f>IFERROR(IF(VLOOKUP($C5164,'MSCI Database'!$C:$R,6, FALSE)="","",VLOOKUP($C5164,'MSCI Database'!$C:$R,6, FALSE)),"")</f>
        <v>5.2</v>
      </c>
      <c r="T5164" s="211">
        <f>IFERROR(IF(VLOOKUP($C5164,'MSCI Database'!$C:$R,7, FALSE)="","",VLOOKUP($C5164,'MSCI Database'!$C:$R,7, FALSE)),"")</f>
        <v>5.7</v>
      </c>
      <c r="U5164" s="164">
        <f>IFERROR(IF(VLOOKUP($C5164,'MSCI Database'!$C:$R,8, FALSE)="","",VLOOKUP($C5164,'MSCI Database'!$C:$R,8, FALSE)),"")</f>
        <v>6.8</v>
      </c>
      <c r="V5164" s="175">
        <f>IFERROR(IF(VLOOKUP($C5164,'MSCI Database'!$C:$R,9, FALSE)="","",VLOOKUP($C5164,'MSCI Database'!$C:$R,9, FALSE)),"")</f>
        <v>6.3</v>
      </c>
      <c r="W5164" s="165">
        <f t="shared" ca="1" si="191"/>
        <v>0</v>
      </c>
      <c r="X5164" s="236">
        <f>IFERROR(IF(VLOOKUP($C5164,'MSCI Database'!$C:$R,10, FALSE)="","",VLOOKUP($C5164,'MSCI Database'!$C:$R,10, FALSE)),"")</f>
        <v>580421</v>
      </c>
      <c r="Y5164" s="133" t="str">
        <f>IFERROR(IF(VLOOKUP($C5164,'MSCI Database'!$C:$R,11, FALSE)="","",VLOOKUP($C5164,'MSCI Database'!$C:$R,11, FALSE)),"")</f>
        <v>2019</v>
      </c>
      <c r="Z5164" s="133" t="str">
        <f>IFERROR(IF(VLOOKUP($C5164,'MSCI Database'!$C:$R,12, FALSE)="","",VLOOKUP($C5164,'MSCI Database'!$C:$R,12, FALSE)),"")</f>
        <v>Reported</v>
      </c>
      <c r="AA5164" s="202" t="str">
        <f>IFERROR(IF(VLOOKUP($C5164,'MSCI Database'!$C:$R,13, FALSE)="","",VLOOKUP($C5164,'MSCI Database'!$C:$R,13, FALSE)),"")</f>
        <v>Decreasing trend of Lost Time Incident Rate indicates improving H&amp;S management</v>
      </c>
    </row>
    <row r="5165" spans="1:27" s="130" customFormat="1" ht="15" hidden="1" customHeight="1" outlineLevel="1">
      <c r="A5165" s="130" t="s">
        <v>1228</v>
      </c>
      <c r="B5165" s="130" t="s">
        <v>1229</v>
      </c>
      <c r="C5165" s="130" t="s">
        <v>1230</v>
      </c>
      <c r="D5165" s="130" t="s">
        <v>18681</v>
      </c>
      <c r="E5165" s="130" t="s">
        <v>18688</v>
      </c>
      <c r="F5165" s="215">
        <v>8.6930355358591158E-3</v>
      </c>
      <c r="G5165" s="132" t="str">
        <f ca="1">IFERROR(_xll.BQL($A5165, "cur_mkt_cap(currency=EUR)")/1000000, " ")</f>
        <v xml:space="preserve"> </v>
      </c>
      <c r="M5165" s="308"/>
      <c r="N5165" s="215">
        <f t="shared" si="190"/>
        <v>9.2306503915558837E-5</v>
      </c>
      <c r="O5165" s="172" t="str">
        <f>IFERROR(IF(VLOOKUP($C5165,'MSCI Database'!$C:$R,2, FALSE)="","",VLOOKUP($C5165,'MSCI Database'!$C:$R,2, FALSE)),"")</f>
        <v>Multi-Line Insurance &amp; Brokerage</v>
      </c>
      <c r="P5165" s="186" t="str">
        <f>IFERROR(IF(VLOOKUP($C5165,'MSCI Database'!$C:$R,3, FALSE)="","",VLOOKUP($C5165,'MSCI Database'!$C:$R,3, FALSE)),"")</f>
        <v>BBB</v>
      </c>
      <c r="Q5165" s="164" t="str">
        <f>IFERROR(IF(VLOOKUP($C5165,'MSCI Database'!$C:$R,4, FALSE)="","",VLOOKUP($C5165,'MSCI Database'!$C:$R,4, FALSE)),"")</f>
        <v>0</v>
      </c>
      <c r="R5165" s="164">
        <f>IFERROR(IF(VLOOKUP($C5165,'MSCI Database'!$C:$R,5, FALSE)="","",VLOOKUP($C5165,'MSCI Database'!$C:$R,5, FALSE)),"")</f>
        <v>5</v>
      </c>
      <c r="S5165" s="164">
        <f>IFERROR(IF(VLOOKUP($C5165,'MSCI Database'!$C:$R,6, FALSE)="","",VLOOKUP($C5165,'MSCI Database'!$C:$R,6, FALSE)),"")</f>
        <v>5.3</v>
      </c>
      <c r="T5165" s="211">
        <f>IFERROR(IF(VLOOKUP($C5165,'MSCI Database'!$C:$R,7, FALSE)="","",VLOOKUP($C5165,'MSCI Database'!$C:$R,7, FALSE)),"")</f>
        <v>4.7</v>
      </c>
      <c r="U5165" s="164">
        <f>IFERROR(IF(VLOOKUP($C5165,'MSCI Database'!$C:$R,8, FALSE)="","",VLOOKUP($C5165,'MSCI Database'!$C:$R,8, FALSE)),"")</f>
        <v>6.1</v>
      </c>
      <c r="V5165" s="175">
        <f>IFERROR(IF(VLOOKUP($C5165,'MSCI Database'!$C:$R,9, FALSE)="","",VLOOKUP($C5165,'MSCI Database'!$C:$R,9, FALSE)),"")</f>
        <v>5.2</v>
      </c>
      <c r="W5165" s="165">
        <f t="shared" ca="1" si="191"/>
        <v>0</v>
      </c>
      <c r="X5165" s="236">
        <f>IFERROR(IF(VLOOKUP($C5165,'MSCI Database'!$C:$R,10, FALSE)="","",VLOOKUP($C5165,'MSCI Database'!$C:$R,10, FALSE)),"")</f>
        <v>13731</v>
      </c>
      <c r="Y5165" s="133" t="str">
        <f>IFERROR(IF(VLOOKUP($C5165,'MSCI Database'!$C:$R,11, FALSE)="","",VLOOKUP($C5165,'MSCI Database'!$C:$R,11, FALSE)),"")</f>
        <v>2019</v>
      </c>
      <c r="Z5165" s="133" t="str">
        <f>IFERROR(IF(VLOOKUP($C5165,'MSCI Database'!$C:$R,12, FALSE)="","",VLOOKUP($C5165,'MSCI Database'!$C:$R,12, FALSE)),"")</f>
        <v>Reported</v>
      </c>
      <c r="AA5165" s="202" t="str">
        <f>IFERROR(IF(VLOOKUP($C5165,'MSCI Database'!$C:$R,13, FALSE)="","",VLOOKUP($C5165,'MSCI Database'!$C:$R,13, FALSE)),"")</f>
        <v>Corporate governance practices on par with industry peers; weak climate change risk mitigation</v>
      </c>
    </row>
    <row r="5166" spans="1:27" s="130" customFormat="1" ht="15" hidden="1" customHeight="1" outlineLevel="1">
      <c r="A5166" s="130" t="s">
        <v>5250</v>
      </c>
      <c r="B5166" s="130" t="s">
        <v>5251</v>
      </c>
      <c r="C5166" s="130" t="s">
        <v>5252</v>
      </c>
      <c r="D5166" s="130" t="s">
        <v>18683</v>
      </c>
      <c r="E5166" s="130" t="s">
        <v>18673</v>
      </c>
      <c r="F5166" s="215">
        <v>9.5988347657130161E-3</v>
      </c>
      <c r="G5166" s="132" t="str">
        <f ca="1">IFERROR(_xll.BQL($A5166, "cur_mkt_cap(currency=EUR)")/1000000, " ")</f>
        <v xml:space="preserve"> </v>
      </c>
      <c r="M5166" s="308"/>
      <c r="N5166" s="215">
        <f t="shared" si="190"/>
        <v>1.0192468157195054E-4</v>
      </c>
      <c r="O5166" s="172" t="str">
        <f>IFERROR(IF(VLOOKUP($C5166,'MSCI Database'!$C:$R,2, FALSE)="","",VLOOKUP($C5166,'MSCI Database'!$C:$R,2, FALSE)),"")</f>
        <v>Professional Services</v>
      </c>
      <c r="P5166" s="186" t="str">
        <f>IFERROR(IF(VLOOKUP($C5166,'MSCI Database'!$C:$R,3, FALSE)="","",VLOOKUP($C5166,'MSCI Database'!$C:$R,3, FALSE)),"")</f>
        <v>AA</v>
      </c>
      <c r="Q5166" s="164" t="str">
        <f>IFERROR(IF(VLOOKUP($C5166,'MSCI Database'!$C:$R,4, FALSE)="","",VLOOKUP($C5166,'MSCI Database'!$C:$R,4, FALSE)),"")</f>
        <v>0</v>
      </c>
      <c r="R5166" s="164">
        <f>IFERROR(IF(VLOOKUP($C5166,'MSCI Database'!$C:$R,5, FALSE)="","",VLOOKUP($C5166,'MSCI Database'!$C:$R,5, FALSE)),"")</f>
        <v>8.5</v>
      </c>
      <c r="S5166" s="164">
        <f>IFERROR(IF(VLOOKUP($C5166,'MSCI Database'!$C:$R,6, FALSE)="","",VLOOKUP($C5166,'MSCI Database'!$C:$R,6, FALSE)),"")</f>
        <v>10</v>
      </c>
      <c r="T5166" s="211">
        <f>IFERROR(IF(VLOOKUP($C5166,'MSCI Database'!$C:$R,7, FALSE)="","",VLOOKUP($C5166,'MSCI Database'!$C:$R,7, FALSE)),"")</f>
        <v>6.3</v>
      </c>
      <c r="U5166" s="164">
        <f>IFERROR(IF(VLOOKUP($C5166,'MSCI Database'!$C:$R,8, FALSE)="","",VLOOKUP($C5166,'MSCI Database'!$C:$R,8, FALSE)),"")</f>
        <v>7.1</v>
      </c>
      <c r="V5166" s="175">
        <f>IFERROR(IF(VLOOKUP($C5166,'MSCI Database'!$C:$R,9, FALSE)="","",VLOOKUP($C5166,'MSCI Database'!$C:$R,9, FALSE)),"")</f>
        <v>6.9</v>
      </c>
      <c r="W5166" s="165">
        <f t="shared" ca="1" si="191"/>
        <v>0</v>
      </c>
      <c r="X5166" s="236">
        <f>IFERROR(IF(VLOOKUP($C5166,'MSCI Database'!$C:$R,10, FALSE)="","",VLOOKUP($C5166,'MSCI Database'!$C:$R,10, FALSE)),"")</f>
        <v>63957</v>
      </c>
      <c r="Y5166" s="133" t="str">
        <f>IFERROR(IF(VLOOKUP($C5166,'MSCI Database'!$C:$R,11, FALSE)="","",VLOOKUP($C5166,'MSCI Database'!$C:$R,11, FALSE)),"")</f>
        <v>2020</v>
      </c>
      <c r="Z5166" s="133" t="str">
        <f>IFERROR(IF(VLOOKUP($C5166,'MSCI Database'!$C:$R,12, FALSE)="","",VLOOKUP($C5166,'MSCI Database'!$C:$R,12, FALSE)),"")</f>
        <v>Reported</v>
      </c>
      <c r="AA5166" s="202" t="str">
        <f>IFERROR(IF(VLOOKUP($C5166,'MSCI Database'!$C:$R,13, FALSE)="","",VLOOKUP($C5166,'MSCI Database'!$C:$R,13, FALSE)),"")</f>
        <v>Strong efforts in managing customer privacy and data security</v>
      </c>
    </row>
    <row r="5167" spans="1:27" s="130" customFormat="1" ht="15" hidden="1" customHeight="1" outlineLevel="1">
      <c r="A5167" s="130" t="s">
        <v>5146</v>
      </c>
      <c r="B5167" s="130" t="s">
        <v>5147</v>
      </c>
      <c r="C5167" s="130" t="s">
        <v>5148</v>
      </c>
      <c r="D5167" s="130" t="s">
        <v>18719</v>
      </c>
      <c r="E5167" s="130" t="s">
        <v>18682</v>
      </c>
      <c r="F5167" s="215">
        <v>1.9831767839610698E-3</v>
      </c>
      <c r="G5167" s="132" t="str">
        <f ca="1">IFERROR(_xll.BQL($A5167, "cur_mkt_cap(currency=EUR)")/1000000, " ")</f>
        <v xml:space="preserve"> </v>
      </c>
      <c r="M5167" s="308"/>
      <c r="N5167" s="215">
        <f t="shared" si="190"/>
        <v>2.1058250000108438E-5</v>
      </c>
      <c r="O5167" s="172" t="str">
        <f>IFERROR(IF(VLOOKUP($C5167,'MSCI Database'!$C:$R,2, FALSE)="","",VLOOKUP($C5167,'MSCI Database'!$C:$R,2, FALSE)),"")</f>
        <v>Casinos &amp; Gaming</v>
      </c>
      <c r="P5167" s="186" t="str">
        <f>IFERROR(IF(VLOOKUP($C5167,'MSCI Database'!$C:$R,3, FALSE)="","",VLOOKUP($C5167,'MSCI Database'!$C:$R,3, FALSE)),"")</f>
        <v>BB</v>
      </c>
      <c r="Q5167" s="164" t="str">
        <f>IFERROR(IF(VLOOKUP($C5167,'MSCI Database'!$C:$R,4, FALSE)="","",VLOOKUP($C5167,'MSCI Database'!$C:$R,4, FALSE)),"")</f>
        <v>0</v>
      </c>
      <c r="R5167" s="164">
        <f>IFERROR(IF(VLOOKUP($C5167,'MSCI Database'!$C:$R,5, FALSE)="","",VLOOKUP($C5167,'MSCI Database'!$C:$R,5, FALSE)),"")</f>
        <v>2.9</v>
      </c>
      <c r="S5167" s="164">
        <f>IFERROR(IF(VLOOKUP($C5167,'MSCI Database'!$C:$R,6, FALSE)="","",VLOOKUP($C5167,'MSCI Database'!$C:$R,6, FALSE)),"")</f>
        <v>5</v>
      </c>
      <c r="T5167" s="211">
        <f>IFERROR(IF(VLOOKUP($C5167,'MSCI Database'!$C:$R,7, FALSE)="","",VLOOKUP($C5167,'MSCI Database'!$C:$R,7, FALSE)),"")</f>
        <v>5.3</v>
      </c>
      <c r="U5167" s="164">
        <f>IFERROR(IF(VLOOKUP($C5167,'MSCI Database'!$C:$R,8, FALSE)="","",VLOOKUP($C5167,'MSCI Database'!$C:$R,8, FALSE)),"")</f>
        <v>1.8</v>
      </c>
      <c r="V5167" s="175">
        <f>IFERROR(IF(VLOOKUP($C5167,'MSCI Database'!$C:$R,9, FALSE)="","",VLOOKUP($C5167,'MSCI Database'!$C:$R,9, FALSE)),"")</f>
        <v>4</v>
      </c>
      <c r="W5167" s="165">
        <f t="shared" ca="1" si="191"/>
        <v>0</v>
      </c>
      <c r="X5167" s="236">
        <f>IFERROR(IF(VLOOKUP($C5167,'MSCI Database'!$C:$R,10, FALSE)="","",VLOOKUP($C5167,'MSCI Database'!$C:$R,10, FALSE)),"")</f>
        <v>178372</v>
      </c>
      <c r="Y5167" s="133" t="str">
        <f>IFERROR(IF(VLOOKUP($C5167,'MSCI Database'!$C:$R,11, FALSE)="","",VLOOKUP($C5167,'MSCI Database'!$C:$R,11, FALSE)),"")</f>
        <v>2019</v>
      </c>
      <c r="Z5167" s="133" t="str">
        <f>IFERROR(IF(VLOOKUP($C5167,'MSCI Database'!$C:$R,12, FALSE)="","",VLOOKUP($C5167,'MSCI Database'!$C:$R,12, FALSE)),"")</f>
        <v>Reported</v>
      </c>
      <c r="AA5167" s="202" t="str">
        <f>IFERROR(IF(VLOOKUP($C5167,'MSCI Database'!$C:$R,13, FALSE)="","",VLOOKUP($C5167,'MSCI Database'!$C:$R,13, FALSE)),"")</f>
        <v>Thousands of jobs at risk due to impact of COVID-19</v>
      </c>
    </row>
    <row r="5168" spans="1:27" s="130" customFormat="1" ht="15" hidden="1" customHeight="1" outlineLevel="1">
      <c r="A5168" s="130" t="s">
        <v>5661</v>
      </c>
      <c r="B5168" s="130" t="s">
        <v>5662</v>
      </c>
      <c r="C5168" s="130" t="s">
        <v>5663</v>
      </c>
      <c r="D5168" s="130" t="s">
        <v>18733</v>
      </c>
      <c r="E5168" s="130" t="s">
        <v>18684</v>
      </c>
      <c r="F5168" s="215">
        <v>2.1057693233318452E-3</v>
      </c>
      <c r="G5168" s="132" t="str">
        <f ca="1">IFERROR(_xll.BQL($A5168, "cur_mkt_cap(currency=EUR)")/1000000, " ")</f>
        <v xml:space="preserve"> </v>
      </c>
      <c r="M5168" s="308"/>
      <c r="N5168" s="215">
        <f t="shared" ca="1" si="190"/>
        <v>2.2359991913939051E-5</v>
      </c>
      <c r="O5168" s="172" t="str">
        <f>IFERROR(IF(VLOOKUP($C5168,'MSCI Database'!$C:$R,2, FALSE)="","",VLOOKUP($C5168,'MSCI Database'!$C:$R,2, FALSE)),"")</f>
        <v>Commodity Chemicals</v>
      </c>
      <c r="P5168" s="186" t="str">
        <f>IFERROR(IF(VLOOKUP($C5168,'MSCI Database'!$C:$R,3, FALSE)="","",VLOOKUP($C5168,'MSCI Database'!$C:$R,3, FALSE)),"")</f>
        <v>BB</v>
      </c>
      <c r="Q5168" s="164" t="str">
        <f>IFERROR(IF(VLOOKUP($C5168,'MSCI Database'!$C:$R,4, FALSE)="","",VLOOKUP($C5168,'MSCI Database'!$C:$R,4, FALSE)),"")</f>
        <v>0</v>
      </c>
      <c r="R5168" s="164">
        <f>IFERROR(IF(VLOOKUP($C5168,'MSCI Database'!$C:$R,5, FALSE)="","",VLOOKUP($C5168,'MSCI Database'!$C:$R,5, FALSE)),"")</f>
        <v>3</v>
      </c>
      <c r="S5168" s="164">
        <f>IFERROR(IF(VLOOKUP($C5168,'MSCI Database'!$C:$R,6, FALSE)="","",VLOOKUP($C5168,'MSCI Database'!$C:$R,6, FALSE)),"")</f>
        <v>4.5</v>
      </c>
      <c r="T5168" s="211">
        <f>IFERROR(IF(VLOOKUP($C5168,'MSCI Database'!$C:$R,7, FALSE)="","",VLOOKUP($C5168,'MSCI Database'!$C:$R,7, FALSE)),"")</f>
        <v>2</v>
      </c>
      <c r="U5168" s="164">
        <f>IFERROR(IF(VLOOKUP($C5168,'MSCI Database'!$C:$R,8, FALSE)="","",VLOOKUP($C5168,'MSCI Database'!$C:$R,8, FALSE)),"")</f>
        <v>2.5</v>
      </c>
      <c r="V5168" s="175">
        <f>IFERROR(IF(VLOOKUP($C5168,'MSCI Database'!$C:$R,9, FALSE)="","",VLOOKUP($C5168,'MSCI Database'!$C:$R,9, FALSE)),"")</f>
        <v>3.5</v>
      </c>
      <c r="W5168" s="165">
        <f t="shared" ca="1" si="191"/>
        <v>0</v>
      </c>
      <c r="X5168" s="236">
        <f>IFERROR(IF(VLOOKUP($C5168,'MSCI Database'!$C:$R,10, FALSE)="","",VLOOKUP($C5168,'MSCI Database'!$C:$R,10, FALSE)),"")</f>
        <v>3470838</v>
      </c>
      <c r="Y5168" s="133" t="str">
        <f>IFERROR(IF(VLOOKUP($C5168,'MSCI Database'!$C:$R,11, FALSE)="","",VLOOKUP($C5168,'MSCI Database'!$C:$R,11, FALSE)),"")</f>
        <v>2019</v>
      </c>
      <c r="Z5168" s="133" t="str">
        <f>IFERROR(IF(VLOOKUP($C5168,'MSCI Database'!$C:$R,12, FALSE)="","",VLOOKUP($C5168,'MSCI Database'!$C:$R,12, FALSE)),"")</f>
        <v>Reported</v>
      </c>
      <c r="AA5168" s="202" t="str">
        <f>IFERROR(IF(VLOOKUP($C5168,'MSCI Database'!$C:$R,13, FALSE)="","",VLOOKUP($C5168,'MSCI Database'!$C:$R,13, FALSE)),"")</f>
        <v>Strong environmental management system but high GHG emission intensity than its peers</v>
      </c>
    </row>
    <row r="5169" spans="1:27" s="130" customFormat="1" ht="15" hidden="1" customHeight="1" outlineLevel="1">
      <c r="A5169" s="130" t="s">
        <v>2521</v>
      </c>
      <c r="B5169" s="130" t="s">
        <v>2522</v>
      </c>
      <c r="C5169" s="130" t="s">
        <v>2523</v>
      </c>
      <c r="D5169" s="130" t="s">
        <v>18686</v>
      </c>
      <c r="E5169" s="130" t="s">
        <v>18688</v>
      </c>
      <c r="F5169" s="215">
        <v>1.104044043271893E-2</v>
      </c>
      <c r="G5169" s="132" t="str">
        <f ca="1">IFERROR(_xll.BQL($A5169, "cur_mkt_cap(currency=EUR)")/1000000, " ")</f>
        <v xml:space="preserve"> </v>
      </c>
      <c r="M5169" s="308"/>
      <c r="N5169" s="215">
        <f t="shared" si="190"/>
        <v>1.1723228943772493E-4</v>
      </c>
      <c r="O5169" s="172" t="str">
        <f>IFERROR(IF(VLOOKUP($C5169,'MSCI Database'!$C:$R,2, FALSE)="","",VLOOKUP($C5169,'MSCI Database'!$C:$R,2, FALSE)),"")</f>
        <v>Property &amp; Casualty Insurance</v>
      </c>
      <c r="P5169" s="186" t="str">
        <f>IFERROR(IF(VLOOKUP($C5169,'MSCI Database'!$C:$R,3, FALSE)="","",VLOOKUP($C5169,'MSCI Database'!$C:$R,3, FALSE)),"")</f>
        <v>A</v>
      </c>
      <c r="Q5169" s="164" t="str">
        <f>IFERROR(IF(VLOOKUP($C5169,'MSCI Database'!$C:$R,4, FALSE)="","",VLOOKUP($C5169,'MSCI Database'!$C:$R,4, FALSE)),"")</f>
        <v>1</v>
      </c>
      <c r="R5169" s="164">
        <f>IFERROR(IF(VLOOKUP($C5169,'MSCI Database'!$C:$R,5, FALSE)="","",VLOOKUP($C5169,'MSCI Database'!$C:$R,5, FALSE)),"")</f>
        <v>7</v>
      </c>
      <c r="S5169" s="164">
        <f>IFERROR(IF(VLOOKUP($C5169,'MSCI Database'!$C:$R,6, FALSE)="","",VLOOKUP($C5169,'MSCI Database'!$C:$R,6, FALSE)),"")</f>
        <v>4.0999999999999996</v>
      </c>
      <c r="T5169" s="211">
        <f>IFERROR(IF(VLOOKUP($C5169,'MSCI Database'!$C:$R,7, FALSE)="","",VLOOKUP($C5169,'MSCI Database'!$C:$R,7, FALSE)),"")</f>
        <v>3.8</v>
      </c>
      <c r="U5169" s="164">
        <f>IFERROR(IF(VLOOKUP($C5169,'MSCI Database'!$C:$R,8, FALSE)="","",VLOOKUP($C5169,'MSCI Database'!$C:$R,8, FALSE)),"")</f>
        <v>7.8</v>
      </c>
      <c r="V5169" s="175">
        <f>IFERROR(IF(VLOOKUP($C5169,'MSCI Database'!$C:$R,9, FALSE)="","",VLOOKUP($C5169,'MSCI Database'!$C:$R,9, FALSE)),"")</f>
        <v>5.2</v>
      </c>
      <c r="W5169" s="165">
        <f t="shared" ca="1" si="191"/>
        <v>0</v>
      </c>
      <c r="X5169" s="236">
        <f>IFERROR(IF(VLOOKUP($C5169,'MSCI Database'!$C:$R,10, FALSE)="","",VLOOKUP($C5169,'MSCI Database'!$C:$R,10, FALSE)),"")</f>
        <v>2144</v>
      </c>
      <c r="Y5169" s="133" t="str">
        <f>IFERROR(IF(VLOOKUP($C5169,'MSCI Database'!$C:$R,11, FALSE)="","",VLOOKUP($C5169,'MSCI Database'!$C:$R,11, FALSE)),"")</f>
        <v>2019</v>
      </c>
      <c r="Z5169" s="133" t="str">
        <f>IFERROR(IF(VLOOKUP($C5169,'MSCI Database'!$C:$R,12, FALSE)="","",VLOOKUP($C5169,'MSCI Database'!$C:$R,12, FALSE)),"")</f>
        <v>Reported</v>
      </c>
      <c r="AA5169" s="202" t="str">
        <f>IFERROR(IF(VLOOKUP($C5169,'MSCI Database'!$C:$R,13, FALSE)="","",VLOOKUP($C5169,'MSCI Database'!$C:$R,13, FALSE)),"")</f>
        <v>Improved cybersecurity and ESG risk monitoring drive upgrade</v>
      </c>
    </row>
    <row r="5170" spans="1:27" s="130" customFormat="1" ht="15" hidden="1" customHeight="1" outlineLevel="1">
      <c r="A5170" s="130" t="s">
        <v>5190</v>
      </c>
      <c r="B5170" s="130" t="s">
        <v>5191</v>
      </c>
      <c r="C5170" s="130" t="s">
        <v>5192</v>
      </c>
      <c r="D5170" s="130" t="s">
        <v>18719</v>
      </c>
      <c r="E5170" s="130" t="s">
        <v>18690</v>
      </c>
      <c r="F5170" s="215">
        <v>1.9746837540597102E-3</v>
      </c>
      <c r="G5170" s="132" t="str">
        <f ca="1">IFERROR(_xll.BQL($A5170, "cur_mkt_cap(currency=EUR)")/1000000, " ")</f>
        <v xml:space="preserve"> </v>
      </c>
      <c r="M5170" s="308"/>
      <c r="N5170" s="215">
        <f t="shared" si="190"/>
        <v>2.0968067244658866E-5</v>
      </c>
      <c r="O5170" s="172" t="str">
        <f>IFERROR(IF(VLOOKUP($C5170,'MSCI Database'!$C:$R,2, FALSE)="","",VLOOKUP($C5170,'MSCI Database'!$C:$R,2, FALSE)),"")</f>
        <v>Telecommunication Services</v>
      </c>
      <c r="P5170" s="186" t="str">
        <f>IFERROR(IF(VLOOKUP($C5170,'MSCI Database'!$C:$R,3, FALSE)="","",VLOOKUP($C5170,'MSCI Database'!$C:$R,3, FALSE)),"")</f>
        <v>A</v>
      </c>
      <c r="Q5170" s="164" t="str">
        <f>IFERROR(IF(VLOOKUP($C5170,'MSCI Database'!$C:$R,4, FALSE)="","",VLOOKUP($C5170,'MSCI Database'!$C:$R,4, FALSE)),"")</f>
        <v>0</v>
      </c>
      <c r="R5170" s="164">
        <f>IFERROR(IF(VLOOKUP($C5170,'MSCI Database'!$C:$R,5, FALSE)="","",VLOOKUP($C5170,'MSCI Database'!$C:$R,5, FALSE)),"")</f>
        <v>6.5</v>
      </c>
      <c r="S5170" s="164">
        <f>IFERROR(IF(VLOOKUP($C5170,'MSCI Database'!$C:$R,6, FALSE)="","",VLOOKUP($C5170,'MSCI Database'!$C:$R,6, FALSE)),"")</f>
        <v>10</v>
      </c>
      <c r="T5170" s="211">
        <f>IFERROR(IF(VLOOKUP($C5170,'MSCI Database'!$C:$R,7, FALSE)="","",VLOOKUP($C5170,'MSCI Database'!$C:$R,7, FALSE)),"")</f>
        <v>7.7</v>
      </c>
      <c r="U5170" s="164">
        <f>IFERROR(IF(VLOOKUP($C5170,'MSCI Database'!$C:$R,8, FALSE)="","",VLOOKUP($C5170,'MSCI Database'!$C:$R,8, FALSE)),"")</f>
        <v>3.7</v>
      </c>
      <c r="V5170" s="175">
        <f>IFERROR(IF(VLOOKUP($C5170,'MSCI Database'!$C:$R,9, FALSE)="","",VLOOKUP($C5170,'MSCI Database'!$C:$R,9, FALSE)),"")</f>
        <v>6.2</v>
      </c>
      <c r="W5170" s="165">
        <f t="shared" ca="1" si="191"/>
        <v>0</v>
      </c>
      <c r="X5170" s="236">
        <f>IFERROR(IF(VLOOKUP($C5170,'MSCI Database'!$C:$R,10, FALSE)="","",VLOOKUP($C5170,'MSCI Database'!$C:$R,10, FALSE)),"")</f>
        <v>1145449</v>
      </c>
      <c r="Y5170" s="133" t="str">
        <f>IFERROR(IF(VLOOKUP($C5170,'MSCI Database'!$C:$R,11, FALSE)="","",VLOOKUP($C5170,'MSCI Database'!$C:$R,11, FALSE)),"")</f>
        <v>2019</v>
      </c>
      <c r="Z5170" s="133" t="str">
        <f>IFERROR(IF(VLOOKUP($C5170,'MSCI Database'!$C:$R,12, FALSE)="","",VLOOKUP($C5170,'MSCI Database'!$C:$R,12, FALSE)),"")</f>
        <v>Reported</v>
      </c>
      <c r="AA5170" s="202" t="str">
        <f>IFERROR(IF(VLOOKUP($C5170,'MSCI Database'!$C:$R,13, FALSE)="","",VLOOKUP($C5170,'MSCI Database'!$C:$R,13, FALSE)),"")</f>
        <v>Moderate labor management and data security practices; however, corruption risks persist</v>
      </c>
    </row>
    <row r="5171" spans="1:27" s="130" customFormat="1" ht="15" hidden="1" customHeight="1" outlineLevel="1">
      <c r="A5171" s="130" t="s">
        <v>1028</v>
      </c>
      <c r="B5171" s="130" t="s">
        <v>1029</v>
      </c>
      <c r="C5171" s="130" t="s">
        <v>1030</v>
      </c>
      <c r="D5171" s="130" t="s">
        <v>12135</v>
      </c>
      <c r="E5171" s="130" t="s">
        <v>18707</v>
      </c>
      <c r="F5171" s="215">
        <v>6.3554821475034894E-3</v>
      </c>
      <c r="G5171" s="132" t="str">
        <f ca="1">IFERROR(_xll.BQL($A5171, "cur_mkt_cap(currency=EUR)")/1000000, " ")</f>
        <v xml:space="preserve"> </v>
      </c>
      <c r="M5171" s="308"/>
      <c r="N5171" s="215">
        <f t="shared" si="190"/>
        <v>6.748532607670025E-5</v>
      </c>
      <c r="O5171" s="172" t="str">
        <f>IFERROR(IF(VLOOKUP($C5171,'MSCI Database'!$C:$R,2, FALSE)="","",VLOOKUP($C5171,'MSCI Database'!$C:$R,2, FALSE)),"")</f>
        <v>Oil &amp; Gas Refining, Marketing, Transportation &amp; Storage</v>
      </c>
      <c r="P5171" s="186" t="str">
        <f>IFERROR(IF(VLOOKUP($C5171,'MSCI Database'!$C:$R,3, FALSE)="","",VLOOKUP($C5171,'MSCI Database'!$C:$R,3, FALSE)),"")</f>
        <v>A</v>
      </c>
      <c r="Q5171" s="164" t="str">
        <f>IFERROR(IF(VLOOKUP($C5171,'MSCI Database'!$C:$R,4, FALSE)="","",VLOOKUP($C5171,'MSCI Database'!$C:$R,4, FALSE)),"")</f>
        <v>0</v>
      </c>
      <c r="R5171" s="164">
        <f>IFERROR(IF(VLOOKUP($C5171,'MSCI Database'!$C:$R,5, FALSE)="","",VLOOKUP($C5171,'MSCI Database'!$C:$R,5, FALSE)),"")</f>
        <v>6.4</v>
      </c>
      <c r="S5171" s="164">
        <f>IFERROR(IF(VLOOKUP($C5171,'MSCI Database'!$C:$R,6, FALSE)="","",VLOOKUP($C5171,'MSCI Database'!$C:$R,6, FALSE)),"")</f>
        <v>4.3</v>
      </c>
      <c r="T5171" s="211">
        <f>IFERROR(IF(VLOOKUP($C5171,'MSCI Database'!$C:$R,7, FALSE)="","",VLOOKUP($C5171,'MSCI Database'!$C:$R,7, FALSE)),"")</f>
        <v>6</v>
      </c>
      <c r="U5171" s="164">
        <f>IFERROR(IF(VLOOKUP($C5171,'MSCI Database'!$C:$R,8, FALSE)="","",VLOOKUP($C5171,'MSCI Database'!$C:$R,8, FALSE)),"")</f>
        <v>7</v>
      </c>
      <c r="V5171" s="175">
        <f>IFERROR(IF(VLOOKUP($C5171,'MSCI Database'!$C:$R,9, FALSE)="","",VLOOKUP($C5171,'MSCI Database'!$C:$R,9, FALSE)),"")</f>
        <v>5.6</v>
      </c>
      <c r="W5171" s="165">
        <f t="shared" ca="1" si="191"/>
        <v>0</v>
      </c>
      <c r="X5171" s="236">
        <f>IFERROR(IF(VLOOKUP($C5171,'MSCI Database'!$C:$R,10, FALSE)="","",VLOOKUP($C5171,'MSCI Database'!$C:$R,10, FALSE)),"")</f>
        <v>2136499</v>
      </c>
      <c r="Y5171" s="133" t="str">
        <f>IFERROR(IF(VLOOKUP($C5171,'MSCI Database'!$C:$R,11, FALSE)="","",VLOOKUP($C5171,'MSCI Database'!$C:$R,11, FALSE)),"")</f>
        <v>2019</v>
      </c>
      <c r="Z5171" s="133" t="str">
        <f>IFERROR(IF(VLOOKUP($C5171,'MSCI Database'!$C:$R,12, FALSE)="","",VLOOKUP($C5171,'MSCI Database'!$C:$R,12, FALSE)),"")</f>
        <v>Reported</v>
      </c>
      <c r="AA5171" s="202" t="str">
        <f>IFERROR(IF(VLOOKUP($C5171,'MSCI Database'!$C:$R,13, FALSE)="","",VLOOKUP($C5171,'MSCI Database'!$C:$R,13, FALSE)),"")</f>
        <v>Carbon emissions remain a key issue, internal strategy committee exists</v>
      </c>
    </row>
    <row r="5172" spans="1:27" s="130" customFormat="1" ht="15" hidden="1" customHeight="1" outlineLevel="1">
      <c r="A5172" s="130" t="s">
        <v>5382</v>
      </c>
      <c r="B5172" s="130" t="s">
        <v>5383</v>
      </c>
      <c r="C5172" s="130" t="s">
        <v>5384</v>
      </c>
      <c r="D5172" s="130" t="s">
        <v>18723</v>
      </c>
      <c r="E5172" s="130" t="s">
        <v>100</v>
      </c>
      <c r="F5172" s="215">
        <v>5.961688240035388E-3</v>
      </c>
      <c r="G5172" s="132" t="str">
        <f ca="1">IFERROR(_xll.BQL($A5172, "cur_mkt_cap(currency=EUR)")/1000000, " ")</f>
        <v xml:space="preserve"> </v>
      </c>
      <c r="M5172" s="308"/>
      <c r="N5172" s="215">
        <f t="shared" ca="1" si="190"/>
        <v>6.3303847844880837E-5</v>
      </c>
      <c r="O5172" s="172" t="str">
        <f>IFERROR(IF(VLOOKUP($C5172,'MSCI Database'!$C:$R,2, FALSE)="","",VLOOKUP($C5172,'MSCI Database'!$C:$R,2, FALSE)),"")</f>
        <v>Utilities</v>
      </c>
      <c r="P5172" s="186" t="str">
        <f>IFERROR(IF(VLOOKUP($C5172,'MSCI Database'!$C:$R,3, FALSE)="","",VLOOKUP($C5172,'MSCI Database'!$C:$R,3, FALSE)),"")</f>
        <v>AA</v>
      </c>
      <c r="Q5172" s="164" t="str">
        <f>IFERROR(IF(VLOOKUP($C5172,'MSCI Database'!$C:$R,4, FALSE)="","",VLOOKUP($C5172,'MSCI Database'!$C:$R,4, FALSE)),"")</f>
        <v>0</v>
      </c>
      <c r="R5172" s="164">
        <f>IFERROR(IF(VLOOKUP($C5172,'MSCI Database'!$C:$R,5, FALSE)="","",VLOOKUP($C5172,'MSCI Database'!$C:$R,5, FALSE)),"")</f>
        <v>7.9</v>
      </c>
      <c r="S5172" s="164">
        <f>IFERROR(IF(VLOOKUP($C5172,'MSCI Database'!$C:$R,6, FALSE)="","",VLOOKUP($C5172,'MSCI Database'!$C:$R,6, FALSE)),"")</f>
        <v>8</v>
      </c>
      <c r="T5172" s="211">
        <f>IFERROR(IF(VLOOKUP($C5172,'MSCI Database'!$C:$R,7, FALSE)="","",VLOOKUP($C5172,'MSCI Database'!$C:$R,7, FALSE)),"")</f>
        <v>5.6</v>
      </c>
      <c r="U5172" s="164">
        <f>IFERROR(IF(VLOOKUP($C5172,'MSCI Database'!$C:$R,8, FALSE)="","",VLOOKUP($C5172,'MSCI Database'!$C:$R,8, FALSE)),"")</f>
        <v>5.4</v>
      </c>
      <c r="V5172" s="175">
        <f>IFERROR(IF(VLOOKUP($C5172,'MSCI Database'!$C:$R,9, FALSE)="","",VLOOKUP($C5172,'MSCI Database'!$C:$R,9, FALSE)),"")</f>
        <v>6.8</v>
      </c>
      <c r="W5172" s="165">
        <f t="shared" ca="1" si="191"/>
        <v>0</v>
      </c>
      <c r="X5172" s="236">
        <f>IFERROR(IF(VLOOKUP($C5172,'MSCI Database'!$C:$R,10, FALSE)="","",VLOOKUP($C5172,'MSCI Database'!$C:$R,10, FALSE)),"")</f>
        <v>3417</v>
      </c>
      <c r="Y5172" s="133" t="str">
        <f>IFERROR(IF(VLOOKUP($C5172,'MSCI Database'!$C:$R,11, FALSE)="","",VLOOKUP($C5172,'MSCI Database'!$C:$R,11, FALSE)),"")</f>
        <v>2019</v>
      </c>
      <c r="Z5172" s="133" t="str">
        <f>IFERROR(IF(VLOOKUP($C5172,'MSCI Database'!$C:$R,12, FALSE)="","",VLOOKUP($C5172,'MSCI Database'!$C:$R,12, FALSE)),"")</f>
        <v>Reported</v>
      </c>
      <c r="AA5172" s="202" t="str">
        <f>IFERROR(IF(VLOOKUP($C5172,'MSCI Database'!$C:$R,13, FALSE)="","",VLOOKUP($C5172,'MSCI Database'!$C:$R,13, FALSE)),"")</f>
        <v>Pureplay renewable energy operations and robust biodiversity impact management maintain rating</v>
      </c>
    </row>
    <row r="5173" spans="1:27" s="130" customFormat="1" ht="15" hidden="1" customHeight="1" outlineLevel="1">
      <c r="A5173" s="130" t="s">
        <v>601</v>
      </c>
      <c r="B5173" s="130" t="s">
        <v>602</v>
      </c>
      <c r="C5173" s="130" t="s">
        <v>603</v>
      </c>
      <c r="D5173" s="130" t="s">
        <v>12128</v>
      </c>
      <c r="E5173" s="130" t="s">
        <v>18684</v>
      </c>
      <c r="F5173" s="215">
        <v>7.9307604991626767E-3</v>
      </c>
      <c r="G5173" s="132" t="str">
        <f ca="1">IFERROR(_xll.BQL($A5173, "cur_mkt_cap(currency=EUR)")/1000000, " ")</f>
        <v xml:space="preserve"> </v>
      </c>
      <c r="M5173" s="308"/>
      <c r="N5173" s="215">
        <f t="shared" si="190"/>
        <v>8.4212329749434395E-5</v>
      </c>
      <c r="O5173" s="172" t="str">
        <f>IFERROR(IF(VLOOKUP($C5173,'MSCI Database'!$C:$R,2, FALSE)="","",VLOOKUP($C5173,'MSCI Database'!$C:$R,2, FALSE)),"")</f>
        <v>Specialty Chemicals</v>
      </c>
      <c r="P5173" s="186" t="str">
        <f>IFERROR(IF(VLOOKUP($C5173,'MSCI Database'!$C:$R,3, FALSE)="","",VLOOKUP($C5173,'MSCI Database'!$C:$R,3, FALSE)),"")</f>
        <v>AA</v>
      </c>
      <c r="Q5173" s="164" t="str">
        <f>IFERROR(IF(VLOOKUP($C5173,'MSCI Database'!$C:$R,4, FALSE)="","",VLOOKUP($C5173,'MSCI Database'!$C:$R,4, FALSE)),"")</f>
        <v>0</v>
      </c>
      <c r="R5173" s="164">
        <f>IFERROR(IF(VLOOKUP($C5173,'MSCI Database'!$C:$R,5, FALSE)="","",VLOOKUP($C5173,'MSCI Database'!$C:$R,5, FALSE)),"")</f>
        <v>8.1999999999999993</v>
      </c>
      <c r="S5173" s="164">
        <f>IFERROR(IF(VLOOKUP($C5173,'MSCI Database'!$C:$R,6, FALSE)="","",VLOOKUP($C5173,'MSCI Database'!$C:$R,6, FALSE)),"")</f>
        <v>7.3</v>
      </c>
      <c r="T5173" s="211">
        <f>IFERROR(IF(VLOOKUP($C5173,'MSCI Database'!$C:$R,7, FALSE)="","",VLOOKUP($C5173,'MSCI Database'!$C:$R,7, FALSE)),"")</f>
        <v>1</v>
      </c>
      <c r="U5173" s="164">
        <f>IFERROR(IF(VLOOKUP($C5173,'MSCI Database'!$C:$R,8, FALSE)="","",VLOOKUP($C5173,'MSCI Database'!$C:$R,8, FALSE)),"")</f>
        <v>5.9</v>
      </c>
      <c r="V5173" s="175">
        <f>IFERROR(IF(VLOOKUP($C5173,'MSCI Database'!$C:$R,9, FALSE)="","",VLOOKUP($C5173,'MSCI Database'!$C:$R,9, FALSE)),"")</f>
        <v>6</v>
      </c>
      <c r="W5173" s="165">
        <f t="shared" ca="1" si="191"/>
        <v>0</v>
      </c>
      <c r="X5173" s="236">
        <f>IFERROR(IF(VLOOKUP($C5173,'MSCI Database'!$C:$R,10, FALSE)="","",VLOOKUP($C5173,'MSCI Database'!$C:$R,10, FALSE)),"")</f>
        <v>183365</v>
      </c>
      <c r="Y5173" s="133" t="str">
        <f>IFERROR(IF(VLOOKUP($C5173,'MSCI Database'!$C:$R,11, FALSE)="","",VLOOKUP($C5173,'MSCI Database'!$C:$R,11, FALSE)),"")</f>
        <v>2019</v>
      </c>
      <c r="Z5173" s="133" t="str">
        <f>IFERROR(IF(VLOOKUP($C5173,'MSCI Database'!$C:$R,12, FALSE)="","",VLOOKUP($C5173,'MSCI Database'!$C:$R,12, FALSE)),"")</f>
        <v>Reported</v>
      </c>
      <c r="AA5173" s="202" t="str">
        <f>IFERROR(IF(VLOOKUP($C5173,'MSCI Database'!$C:$R,13, FALSE)="","",VLOOKUP($C5173,'MSCI Database'!$C:$R,13, FALSE)),"")</f>
        <v>Strong environmental management strategy</v>
      </c>
    </row>
    <row r="5174" spans="1:27" s="130" customFormat="1" ht="15" hidden="1" customHeight="1" outlineLevel="1">
      <c r="A5174" s="130" t="s">
        <v>134</v>
      </c>
      <c r="B5174" s="130" t="s">
        <v>135</v>
      </c>
      <c r="C5174" s="130" t="s">
        <v>136</v>
      </c>
      <c r="D5174" s="130" t="s">
        <v>18685</v>
      </c>
      <c r="E5174" s="130" t="s">
        <v>18673</v>
      </c>
      <c r="F5174" s="215">
        <v>9.1976934951433827E-3</v>
      </c>
      <c r="G5174" s="132" t="str">
        <f ca="1">IFERROR(_xll.BQL($A5174, "cur_mkt_cap(currency=EUR)")/1000000, " ")</f>
        <v xml:space="preserve"> </v>
      </c>
      <c r="M5174" s="308"/>
      <c r="N5174" s="215">
        <f t="shared" si="190"/>
        <v>9.7665185782500895E-5</v>
      </c>
      <c r="O5174" s="172" t="str">
        <f>IFERROR(IF(VLOOKUP($C5174,'MSCI Database'!$C:$R,2, FALSE)="","",VLOOKUP($C5174,'MSCI Database'!$C:$R,2, FALSE)),"")</f>
        <v>Industrial Machinery</v>
      </c>
      <c r="P5174" s="186" t="str">
        <f>IFERROR(IF(VLOOKUP($C5174,'MSCI Database'!$C:$R,3, FALSE)="","",VLOOKUP($C5174,'MSCI Database'!$C:$R,3, FALSE)),"")</f>
        <v>AAA</v>
      </c>
      <c r="Q5174" s="164" t="str">
        <f>IFERROR(IF(VLOOKUP($C5174,'MSCI Database'!$C:$R,4, FALSE)="","",VLOOKUP($C5174,'MSCI Database'!$C:$R,4, FALSE)),"")</f>
        <v>0</v>
      </c>
      <c r="R5174" s="164">
        <f>IFERROR(IF(VLOOKUP($C5174,'MSCI Database'!$C:$R,5, FALSE)="","",VLOOKUP($C5174,'MSCI Database'!$C:$R,5, FALSE)),"")</f>
        <v>9.1</v>
      </c>
      <c r="S5174" s="164">
        <f>IFERROR(IF(VLOOKUP($C5174,'MSCI Database'!$C:$R,6, FALSE)="","",VLOOKUP($C5174,'MSCI Database'!$C:$R,6, FALSE)),"")</f>
        <v>7</v>
      </c>
      <c r="T5174" s="211">
        <f>IFERROR(IF(VLOOKUP($C5174,'MSCI Database'!$C:$R,7, FALSE)="","",VLOOKUP($C5174,'MSCI Database'!$C:$R,7, FALSE)),"")</f>
        <v>3.8</v>
      </c>
      <c r="U5174" s="164">
        <f>IFERROR(IF(VLOOKUP($C5174,'MSCI Database'!$C:$R,8, FALSE)="","",VLOOKUP($C5174,'MSCI Database'!$C:$R,8, FALSE)),"")</f>
        <v>6.7</v>
      </c>
      <c r="V5174" s="175">
        <f>IFERROR(IF(VLOOKUP($C5174,'MSCI Database'!$C:$R,9, FALSE)="","",VLOOKUP($C5174,'MSCI Database'!$C:$R,9, FALSE)),"")</f>
        <v>6.2</v>
      </c>
      <c r="W5174" s="165">
        <f t="shared" ca="1" si="191"/>
        <v>0</v>
      </c>
      <c r="X5174" s="236">
        <f>IFERROR(IF(VLOOKUP($C5174,'MSCI Database'!$C:$R,10, FALSE)="","",VLOOKUP($C5174,'MSCI Database'!$C:$R,10, FALSE)),"")</f>
        <v>87472</v>
      </c>
      <c r="Y5174" s="133" t="str">
        <f>IFERROR(IF(VLOOKUP($C5174,'MSCI Database'!$C:$R,11, FALSE)="","",VLOOKUP($C5174,'MSCI Database'!$C:$R,11, FALSE)),"")</f>
        <v>2020</v>
      </c>
      <c r="Z5174" s="133" t="str">
        <f>IFERROR(IF(VLOOKUP($C5174,'MSCI Database'!$C:$R,12, FALSE)="","",VLOOKUP($C5174,'MSCI Database'!$C:$R,12, FALSE)),"")</f>
        <v>Reported</v>
      </c>
      <c r="AA5174" s="202" t="str">
        <f>IFERROR(IF(VLOOKUP($C5174,'MSCI Database'!$C:$R,13, FALSE)="","",VLOOKUP($C5174,'MSCI Database'!$C:$R,13, FALSE)),"")</f>
        <v>Leads peers in offering cleantech solutions</v>
      </c>
    </row>
    <row r="5175" spans="1:27" s="130" customFormat="1" ht="15" hidden="1" customHeight="1" outlineLevel="1">
      <c r="A5175" s="130" t="s">
        <v>337</v>
      </c>
      <c r="B5175" s="130" t="s">
        <v>338</v>
      </c>
      <c r="C5175" s="130" t="s">
        <v>339</v>
      </c>
      <c r="D5175" s="130" t="s">
        <v>18679</v>
      </c>
      <c r="E5175" s="130" t="s">
        <v>100</v>
      </c>
      <c r="F5175" s="215">
        <v>5.8839015323328926E-3</v>
      </c>
      <c r="G5175" s="132" t="str">
        <f ca="1">IFERROR(_xll.BQL($A5175, "cur_mkt_cap(currency=EUR)")/1000000, " ")</f>
        <v xml:space="preserve"> </v>
      </c>
      <c r="M5175" s="308"/>
      <c r="N5175" s="215">
        <f t="shared" si="190"/>
        <v>6.2477874108836601E-5</v>
      </c>
      <c r="O5175" s="172" t="str">
        <f>IFERROR(IF(VLOOKUP($C5175,'MSCI Database'!$C:$R,2, FALSE)="","",VLOOKUP($C5175,'MSCI Database'!$C:$R,2, FALSE)),"")</f>
        <v>Utilities</v>
      </c>
      <c r="P5175" s="186" t="str">
        <f>IFERROR(IF(VLOOKUP($C5175,'MSCI Database'!$C:$R,3, FALSE)="","",VLOOKUP($C5175,'MSCI Database'!$C:$R,3, FALSE)),"")</f>
        <v>A</v>
      </c>
      <c r="Q5175" s="164" t="str">
        <f>IFERROR(IF(VLOOKUP($C5175,'MSCI Database'!$C:$R,4, FALSE)="","",VLOOKUP($C5175,'MSCI Database'!$C:$R,4, FALSE)),"")</f>
        <v>0</v>
      </c>
      <c r="R5175" s="164">
        <f>IFERROR(IF(VLOOKUP($C5175,'MSCI Database'!$C:$R,5, FALSE)="","",VLOOKUP($C5175,'MSCI Database'!$C:$R,5, FALSE)),"")</f>
        <v>6.9</v>
      </c>
      <c r="S5175" s="164">
        <f>IFERROR(IF(VLOOKUP($C5175,'MSCI Database'!$C:$R,6, FALSE)="","",VLOOKUP($C5175,'MSCI Database'!$C:$R,6, FALSE)),"")</f>
        <v>6.5</v>
      </c>
      <c r="T5175" s="211">
        <f>IFERROR(IF(VLOOKUP($C5175,'MSCI Database'!$C:$R,7, FALSE)="","",VLOOKUP($C5175,'MSCI Database'!$C:$R,7, FALSE)),"")</f>
        <v>5.3</v>
      </c>
      <c r="U5175" s="164">
        <f>IFERROR(IF(VLOOKUP($C5175,'MSCI Database'!$C:$R,8, FALSE)="","",VLOOKUP($C5175,'MSCI Database'!$C:$R,8, FALSE)),"")</f>
        <v>6.2</v>
      </c>
      <c r="V5175" s="175">
        <f>IFERROR(IF(VLOOKUP($C5175,'MSCI Database'!$C:$R,9, FALSE)="","",VLOOKUP($C5175,'MSCI Database'!$C:$R,9, FALSE)),"")</f>
        <v>6.1</v>
      </c>
      <c r="W5175" s="165">
        <f t="shared" ca="1" si="191"/>
        <v>0</v>
      </c>
      <c r="X5175" s="236">
        <f>IFERROR(IF(VLOOKUP($C5175,'MSCI Database'!$C:$R,10, FALSE)="","",VLOOKUP($C5175,'MSCI Database'!$C:$R,10, FALSE)),"")</f>
        <v>1602956</v>
      </c>
      <c r="Y5175" s="133" t="str">
        <f>IFERROR(IF(VLOOKUP($C5175,'MSCI Database'!$C:$R,11, FALSE)="","",VLOOKUP($C5175,'MSCI Database'!$C:$R,11, FALSE)),"")</f>
        <v>2019</v>
      </c>
      <c r="Z5175" s="133" t="str">
        <f>IFERROR(IF(VLOOKUP($C5175,'MSCI Database'!$C:$R,12, FALSE)="","",VLOOKUP($C5175,'MSCI Database'!$C:$R,12, FALSE)),"")</f>
        <v>Reported</v>
      </c>
      <c r="AA5175" s="202" t="str">
        <f>IFERROR(IF(VLOOKUP($C5175,'MSCI Database'!$C:$R,13, FALSE)="","",VLOOKUP($C5175,'MSCI Database'!$C:$R,13, FALSE)),"")</f>
        <v>Low emissions risk exposure due to T&amp;D operations</v>
      </c>
    </row>
    <row r="5176" spans="1:27" s="130" customFormat="1" ht="15" hidden="1" customHeight="1" outlineLevel="1">
      <c r="A5176" s="130" t="s">
        <v>2572</v>
      </c>
      <c r="B5176" s="130" t="s">
        <v>2573</v>
      </c>
      <c r="C5176" s="130" t="s">
        <v>2574</v>
      </c>
      <c r="D5176" s="130" t="s">
        <v>18686</v>
      </c>
      <c r="E5176" s="130" t="s">
        <v>18688</v>
      </c>
      <c r="F5176" s="215">
        <v>1.0573146888719839E-2</v>
      </c>
      <c r="G5176" s="132" t="str">
        <f ca="1">IFERROR(_xll.BQL($A5176, "cur_mkt_cap(currency=EUR)")/1000000, " ")</f>
        <v xml:space="preserve"> </v>
      </c>
      <c r="M5176" s="308"/>
      <c r="N5176" s="215">
        <f t="shared" ca="1" si="190"/>
        <v>1.1227035949151257E-4</v>
      </c>
      <c r="O5176" s="172" t="str">
        <f>IFERROR(IF(VLOOKUP($C5176,'MSCI Database'!$C:$R,2, FALSE)="","",VLOOKUP($C5176,'MSCI Database'!$C:$R,2, FALSE)),"")</f>
        <v>Asset Management &amp; Custody Banks</v>
      </c>
      <c r="P5176" s="186" t="str">
        <f>IFERROR(IF(VLOOKUP($C5176,'MSCI Database'!$C:$R,3, FALSE)="","",VLOOKUP($C5176,'MSCI Database'!$C:$R,3, FALSE)),"")</f>
        <v>BB</v>
      </c>
      <c r="Q5176" s="164" t="str">
        <f>IFERROR(IF(VLOOKUP($C5176,'MSCI Database'!$C:$R,4, FALSE)="","",VLOOKUP($C5176,'MSCI Database'!$C:$R,4, FALSE)),"")</f>
        <v>0</v>
      </c>
      <c r="R5176" s="164">
        <f>IFERROR(IF(VLOOKUP($C5176,'MSCI Database'!$C:$R,5, FALSE)="","",VLOOKUP($C5176,'MSCI Database'!$C:$R,5, FALSE)),"")</f>
        <v>3.2</v>
      </c>
      <c r="S5176" s="164">
        <f>IFERROR(IF(VLOOKUP($C5176,'MSCI Database'!$C:$R,6, FALSE)="","",VLOOKUP($C5176,'MSCI Database'!$C:$R,6, FALSE)),"")</f>
        <v>8.6999999999999993</v>
      </c>
      <c r="T5176" s="211">
        <f>IFERROR(IF(VLOOKUP($C5176,'MSCI Database'!$C:$R,7, FALSE)="","",VLOOKUP($C5176,'MSCI Database'!$C:$R,7, FALSE)),"")</f>
        <v>2.7</v>
      </c>
      <c r="U5176" s="164">
        <f>IFERROR(IF(VLOOKUP($C5176,'MSCI Database'!$C:$R,8, FALSE)="","",VLOOKUP($C5176,'MSCI Database'!$C:$R,8, FALSE)),"")</f>
        <v>6.2</v>
      </c>
      <c r="V5176" s="175">
        <f>IFERROR(IF(VLOOKUP($C5176,'MSCI Database'!$C:$R,9, FALSE)="","",VLOOKUP($C5176,'MSCI Database'!$C:$R,9, FALSE)),"")</f>
        <v>4.5</v>
      </c>
      <c r="W5176" s="165">
        <f t="shared" ca="1" si="191"/>
        <v>0</v>
      </c>
      <c r="X5176" s="236">
        <f>IFERROR(IF(VLOOKUP($C5176,'MSCI Database'!$C:$R,10, FALSE)="","",VLOOKUP($C5176,'MSCI Database'!$C:$R,10, FALSE)),"")</f>
        <v>2002</v>
      </c>
      <c r="Y5176" s="133" t="str">
        <f>IFERROR(IF(VLOOKUP($C5176,'MSCI Database'!$C:$R,11, FALSE)="","",VLOOKUP($C5176,'MSCI Database'!$C:$R,11, FALSE)),"")</f>
        <v>2019</v>
      </c>
      <c r="Z5176" s="133" t="str">
        <f>IFERROR(IF(VLOOKUP($C5176,'MSCI Database'!$C:$R,12, FALSE)="","",VLOOKUP($C5176,'MSCI Database'!$C:$R,12, FALSE)),"")</f>
        <v>Reported</v>
      </c>
      <c r="AA5176" s="202" t="str">
        <f>IFERROR(IF(VLOOKUP($C5176,'MSCI Database'!$C:$R,13, FALSE)="","",VLOOKUP($C5176,'MSCI Database'!$C:$R,13, FALSE)),"")</f>
        <v>Trails peers in most ESG parameters; relatively robust governance practices</v>
      </c>
    </row>
    <row r="5177" spans="1:27" s="130" customFormat="1" ht="15" hidden="1" customHeight="1" outlineLevel="1">
      <c r="A5177" s="130" t="s">
        <v>2060</v>
      </c>
      <c r="B5177" s="130" t="s">
        <v>2061</v>
      </c>
      <c r="C5177" s="130" t="s">
        <v>2062</v>
      </c>
      <c r="D5177" s="130" t="s">
        <v>12130</v>
      </c>
      <c r="E5177" s="130" t="s">
        <v>100</v>
      </c>
      <c r="F5177" s="215">
        <v>8.9485536585694973E-3</v>
      </c>
      <c r="G5177" s="132" t="str">
        <f ca="1">IFERROR(_xll.BQL($A5177, "cur_mkt_cap(currency=EUR)")/1000000, " ")</f>
        <v xml:space="preserve"> </v>
      </c>
      <c r="M5177" s="308"/>
      <c r="N5177" s="215">
        <f t="shared" si="190"/>
        <v>9.501970858349893E-5</v>
      </c>
      <c r="O5177" s="172" t="str">
        <f>IFERROR(IF(VLOOKUP($C5177,'MSCI Database'!$C:$R,2, FALSE)="","",VLOOKUP($C5177,'MSCI Database'!$C:$R,2, FALSE)),"")</f>
        <v>Utilities</v>
      </c>
      <c r="P5177" s="186" t="str">
        <f>IFERROR(IF(VLOOKUP($C5177,'MSCI Database'!$C:$R,3, FALSE)="","",VLOOKUP($C5177,'MSCI Database'!$C:$R,3, FALSE)),"")</f>
        <v>AAA</v>
      </c>
      <c r="Q5177" s="164" t="str">
        <f>IFERROR(IF(VLOOKUP($C5177,'MSCI Database'!$C:$R,4, FALSE)="","",VLOOKUP($C5177,'MSCI Database'!$C:$R,4, FALSE)),"")</f>
        <v>0</v>
      </c>
      <c r="R5177" s="164">
        <f>IFERROR(IF(VLOOKUP($C5177,'MSCI Database'!$C:$R,5, FALSE)="","",VLOOKUP($C5177,'MSCI Database'!$C:$R,5, FALSE)),"")</f>
        <v>10</v>
      </c>
      <c r="S5177" s="164">
        <f>IFERROR(IF(VLOOKUP($C5177,'MSCI Database'!$C:$R,6, FALSE)="","",VLOOKUP($C5177,'MSCI Database'!$C:$R,6, FALSE)),"")</f>
        <v>10</v>
      </c>
      <c r="T5177" s="211">
        <f>IFERROR(IF(VLOOKUP($C5177,'MSCI Database'!$C:$R,7, FALSE)="","",VLOOKUP($C5177,'MSCI Database'!$C:$R,7, FALSE)),"")</f>
        <v>10</v>
      </c>
      <c r="U5177" s="164">
        <f>IFERROR(IF(VLOOKUP($C5177,'MSCI Database'!$C:$R,8, FALSE)="","",VLOOKUP($C5177,'MSCI Database'!$C:$R,8, FALSE)),"")</f>
        <v>7</v>
      </c>
      <c r="V5177" s="175">
        <f>IFERROR(IF(VLOOKUP($C5177,'MSCI Database'!$C:$R,9, FALSE)="","",VLOOKUP($C5177,'MSCI Database'!$C:$R,9, FALSE)),"")</f>
        <v>8.5</v>
      </c>
      <c r="W5177" s="165">
        <f t="shared" ca="1" si="191"/>
        <v>0</v>
      </c>
      <c r="X5177" s="236">
        <f>IFERROR(IF(VLOOKUP($C5177,'MSCI Database'!$C:$R,10, FALSE)="","",VLOOKUP($C5177,'MSCI Database'!$C:$R,10, FALSE)),"")</f>
        <v>16378147</v>
      </c>
      <c r="Y5177" s="133" t="str">
        <f>IFERROR(IF(VLOOKUP($C5177,'MSCI Database'!$C:$R,11, FALSE)="","",VLOOKUP($C5177,'MSCI Database'!$C:$R,11, FALSE)),"")</f>
        <v>2019</v>
      </c>
      <c r="Z5177" s="133" t="str">
        <f>IFERROR(IF(VLOOKUP($C5177,'MSCI Database'!$C:$R,12, FALSE)="","",VLOOKUP($C5177,'MSCI Database'!$C:$R,12, FALSE)),"")</f>
        <v>E.CSI</v>
      </c>
      <c r="AA5177" s="202" t="str">
        <f>IFERROR(IF(VLOOKUP($C5177,'MSCI Database'!$C:$R,13, FALSE)="","",VLOOKUP($C5177,'MSCI Database'!$C:$R,13, FALSE)),"")</f>
        <v>Shift to gas could benefit in the near term, but long-term challenges remain</v>
      </c>
    </row>
    <row r="5178" spans="1:27" s="130" customFormat="1" ht="15" hidden="1" customHeight="1" outlineLevel="1">
      <c r="A5178" s="130" t="s">
        <v>2624</v>
      </c>
      <c r="B5178" s="130" t="s">
        <v>2625</v>
      </c>
      <c r="C5178" s="130" t="s">
        <v>2626</v>
      </c>
      <c r="D5178" s="130" t="s">
        <v>18686</v>
      </c>
      <c r="E5178" s="130" t="s">
        <v>18689</v>
      </c>
      <c r="F5178" s="215">
        <v>1.0607756638801671E-2</v>
      </c>
      <c r="G5178" s="132" t="str">
        <f ca="1">IFERROR(_xll.BQL($A5178, "cur_mkt_cap(currency=EUR)")/1000000, " ")</f>
        <v xml:space="preserve"> </v>
      </c>
      <c r="M5178" s="308"/>
      <c r="N5178" s="215">
        <f t="shared" si="190"/>
        <v>1.1263786115629547E-4</v>
      </c>
      <c r="O5178" s="172" t="str">
        <f>IFERROR(IF(VLOOKUP($C5178,'MSCI Database'!$C:$R,2, FALSE)="","",VLOOKUP($C5178,'MSCI Database'!$C:$R,2, FALSE)),"")</f>
        <v>Software &amp; Services</v>
      </c>
      <c r="P5178" s="186" t="str">
        <f>IFERROR(IF(VLOOKUP($C5178,'MSCI Database'!$C:$R,3, FALSE)="","",VLOOKUP($C5178,'MSCI Database'!$C:$R,3, FALSE)),"")</f>
        <v>BBB</v>
      </c>
      <c r="Q5178" s="164" t="str">
        <f>IFERROR(IF(VLOOKUP($C5178,'MSCI Database'!$C:$R,4, FALSE)="","",VLOOKUP($C5178,'MSCI Database'!$C:$R,4, FALSE)),"")</f>
        <v>0</v>
      </c>
      <c r="R5178" s="164">
        <f>IFERROR(IF(VLOOKUP($C5178,'MSCI Database'!$C:$R,5, FALSE)="","",VLOOKUP($C5178,'MSCI Database'!$C:$R,5, FALSE)),"")</f>
        <v>5</v>
      </c>
      <c r="S5178" s="164">
        <f>IFERROR(IF(VLOOKUP($C5178,'MSCI Database'!$C:$R,6, FALSE)="","",VLOOKUP($C5178,'MSCI Database'!$C:$R,6, FALSE)),"")</f>
        <v>5</v>
      </c>
      <c r="T5178" s="211">
        <f>IFERROR(IF(VLOOKUP($C5178,'MSCI Database'!$C:$R,7, FALSE)="","",VLOOKUP($C5178,'MSCI Database'!$C:$R,7, FALSE)),"")</f>
        <v>4.5</v>
      </c>
      <c r="U5178" s="164">
        <f>IFERROR(IF(VLOOKUP($C5178,'MSCI Database'!$C:$R,8, FALSE)="","",VLOOKUP($C5178,'MSCI Database'!$C:$R,8, FALSE)),"")</f>
        <v>5.3</v>
      </c>
      <c r="V5178" s="175">
        <f>IFERROR(IF(VLOOKUP($C5178,'MSCI Database'!$C:$R,9, FALSE)="","",VLOOKUP($C5178,'MSCI Database'!$C:$R,9, FALSE)),"")</f>
        <v>4.9000000000000004</v>
      </c>
      <c r="W5178" s="165">
        <f t="shared" ca="1" si="191"/>
        <v>0</v>
      </c>
      <c r="X5178" s="236">
        <f>IFERROR(IF(VLOOKUP($C5178,'MSCI Database'!$C:$R,10, FALSE)="","",VLOOKUP($C5178,'MSCI Database'!$C:$R,10, FALSE)),"")</f>
        <v>11457</v>
      </c>
      <c r="Y5178" s="133" t="str">
        <f>IFERROR(IF(VLOOKUP($C5178,'MSCI Database'!$C:$R,11, FALSE)="","",VLOOKUP($C5178,'MSCI Database'!$C:$R,11, FALSE)),"")</f>
        <v>2019</v>
      </c>
      <c r="Z5178" s="133" t="str">
        <f>IFERROR(IF(VLOOKUP($C5178,'MSCI Database'!$C:$R,12, FALSE)="","",VLOOKUP($C5178,'MSCI Database'!$C:$R,12, FALSE)),"")</f>
        <v>Reported</v>
      </c>
      <c r="AA5178" s="202" t="str">
        <f>IFERROR(IF(VLOOKUP($C5178,'MSCI Database'!$C:$R,13, FALSE)="","",VLOOKUP($C5178,'MSCI Database'!$C:$R,13, FALSE)),"")</f>
        <v>Lags peers in strategies that could drive cleantech innovation</v>
      </c>
    </row>
    <row r="5179" spans="1:27" s="130" customFormat="1" ht="15" hidden="1" customHeight="1" outlineLevel="1">
      <c r="A5179" s="130" t="s">
        <v>381</v>
      </c>
      <c r="B5179" s="130" t="s">
        <v>382</v>
      </c>
      <c r="C5179" s="130" t="s">
        <v>383</v>
      </c>
      <c r="D5179" s="130" t="s">
        <v>18679</v>
      </c>
      <c r="E5179" s="130" t="s">
        <v>18682</v>
      </c>
      <c r="F5179" s="215">
        <v>5.8753444793287384E-3</v>
      </c>
      <c r="G5179" s="132" t="str">
        <f ca="1">IFERROR(_xll.BQL($A5179, "cur_mkt_cap(currency=EUR)")/1000000, " ")</f>
        <v xml:space="preserve"> </v>
      </c>
      <c r="M5179" s="308"/>
      <c r="N5179" s="215">
        <f t="shared" si="190"/>
        <v>6.2387011527707687E-5</v>
      </c>
      <c r="O5179" s="172" t="str">
        <f>IFERROR(IF(VLOOKUP($C5179,'MSCI Database'!$C:$R,2, FALSE)="","",VLOOKUP($C5179,'MSCI Database'!$C:$R,2, FALSE)),"")</f>
        <v>Casinos &amp; Gaming</v>
      </c>
      <c r="P5179" s="186" t="str">
        <f>IFERROR(IF(VLOOKUP($C5179,'MSCI Database'!$C:$R,3, FALSE)="","",VLOOKUP($C5179,'MSCI Database'!$C:$R,3, FALSE)),"")</f>
        <v>BBB</v>
      </c>
      <c r="Q5179" s="164" t="str">
        <f>IFERROR(IF(VLOOKUP($C5179,'MSCI Database'!$C:$R,4, FALSE)="","",VLOOKUP($C5179,'MSCI Database'!$C:$R,4, FALSE)),"")</f>
        <v>-1</v>
      </c>
      <c r="R5179" s="164">
        <f>IFERROR(IF(VLOOKUP($C5179,'MSCI Database'!$C:$R,5, FALSE)="","",VLOOKUP($C5179,'MSCI Database'!$C:$R,5, FALSE)),"")</f>
        <v>4.7</v>
      </c>
      <c r="S5179" s="164">
        <f>IFERROR(IF(VLOOKUP($C5179,'MSCI Database'!$C:$R,6, FALSE)="","",VLOOKUP($C5179,'MSCI Database'!$C:$R,6, FALSE)),"")</f>
        <v>4.8</v>
      </c>
      <c r="T5179" s="211">
        <f>IFERROR(IF(VLOOKUP($C5179,'MSCI Database'!$C:$R,7, FALSE)="","",VLOOKUP($C5179,'MSCI Database'!$C:$R,7, FALSE)),"")</f>
        <v>4.9000000000000004</v>
      </c>
      <c r="U5179" s="164">
        <f>IFERROR(IF(VLOOKUP($C5179,'MSCI Database'!$C:$R,8, FALSE)="","",VLOOKUP($C5179,'MSCI Database'!$C:$R,8, FALSE)),"")</f>
        <v>3.5</v>
      </c>
      <c r="V5179" s="175">
        <f>IFERROR(IF(VLOOKUP($C5179,'MSCI Database'!$C:$R,9, FALSE)="","",VLOOKUP($C5179,'MSCI Database'!$C:$R,9, FALSE)),"")</f>
        <v>4.4000000000000004</v>
      </c>
      <c r="W5179" s="165">
        <f t="shared" ca="1" si="191"/>
        <v>0</v>
      </c>
      <c r="X5179" s="236">
        <f>IFERROR(IF(VLOOKUP($C5179,'MSCI Database'!$C:$R,10, FALSE)="","",VLOOKUP($C5179,'MSCI Database'!$C:$R,10, FALSE)),"")</f>
        <v>158504</v>
      </c>
      <c r="Y5179" s="133" t="str">
        <f>IFERROR(IF(VLOOKUP($C5179,'MSCI Database'!$C:$R,11, FALSE)="","",VLOOKUP($C5179,'MSCI Database'!$C:$R,11, FALSE)),"")</f>
        <v>2019</v>
      </c>
      <c r="Z5179" s="133" t="str">
        <f>IFERROR(IF(VLOOKUP($C5179,'MSCI Database'!$C:$R,12, FALSE)="","",VLOOKUP($C5179,'MSCI Database'!$C:$R,12, FALSE)),"")</f>
        <v>Reported</v>
      </c>
      <c r="AA5179" s="202" t="str">
        <f>IFERROR(IF(VLOOKUP($C5179,'MSCI Database'!$C:$R,13, FALSE)="","",VLOOKUP($C5179,'MSCI Database'!$C:$R,13, FALSE)),"")</f>
        <v>Large-scale layoffs due to COVID-19; license to operate Barangaroo complex not approved</v>
      </c>
    </row>
    <row r="5180" spans="1:27" s="130" customFormat="1" ht="15" hidden="1" customHeight="1" outlineLevel="1">
      <c r="A5180" s="130" t="s">
        <v>2613</v>
      </c>
      <c r="B5180" s="130" t="s">
        <v>2614</v>
      </c>
      <c r="C5180" s="130" t="s">
        <v>2615</v>
      </c>
      <c r="D5180" s="130" t="s">
        <v>18686</v>
      </c>
      <c r="E5180" s="130" t="s">
        <v>18689</v>
      </c>
      <c r="F5180" s="215">
        <v>1.058480831919483E-2</v>
      </c>
      <c r="G5180" s="132" t="str">
        <f ca="1">IFERROR(_xll.BQL($A5180, "cur_mkt_cap(currency=EUR)")/1000000, " ")</f>
        <v xml:space="preserve"> </v>
      </c>
      <c r="M5180" s="308"/>
      <c r="N5180" s="215">
        <f t="shared" ca="1" si="190"/>
        <v>1.1239418572843068E-4</v>
      </c>
      <c r="O5180" s="172" t="str">
        <f>IFERROR(IF(VLOOKUP($C5180,'MSCI Database'!$C:$R,2, FALSE)="","",VLOOKUP($C5180,'MSCI Database'!$C:$R,2, FALSE)),"")</f>
        <v>Software &amp; Services</v>
      </c>
      <c r="P5180" s="186" t="str">
        <f>IFERROR(IF(VLOOKUP($C5180,'MSCI Database'!$C:$R,3, FALSE)="","",VLOOKUP($C5180,'MSCI Database'!$C:$R,3, FALSE)),"")</f>
        <v>AA</v>
      </c>
      <c r="Q5180" s="164" t="str">
        <f>IFERROR(IF(VLOOKUP($C5180,'MSCI Database'!$C:$R,4, FALSE)="","",VLOOKUP($C5180,'MSCI Database'!$C:$R,4, FALSE)),"")</f>
        <v>0</v>
      </c>
      <c r="R5180" s="164">
        <f>IFERROR(IF(VLOOKUP($C5180,'MSCI Database'!$C:$R,5, FALSE)="","",VLOOKUP($C5180,'MSCI Database'!$C:$R,5, FALSE)),"")</f>
        <v>7.9</v>
      </c>
      <c r="S5180" s="164">
        <f>IFERROR(IF(VLOOKUP($C5180,'MSCI Database'!$C:$R,6, FALSE)="","",VLOOKUP($C5180,'MSCI Database'!$C:$R,6, FALSE)),"")</f>
        <v>5</v>
      </c>
      <c r="T5180" s="211">
        <f>IFERROR(IF(VLOOKUP($C5180,'MSCI Database'!$C:$R,7, FALSE)="","",VLOOKUP($C5180,'MSCI Database'!$C:$R,7, FALSE)),"")</f>
        <v>5.4</v>
      </c>
      <c r="U5180" s="164">
        <f>IFERROR(IF(VLOOKUP($C5180,'MSCI Database'!$C:$R,8, FALSE)="","",VLOOKUP($C5180,'MSCI Database'!$C:$R,8, FALSE)),"")</f>
        <v>6.5</v>
      </c>
      <c r="V5180" s="175">
        <f>IFERROR(IF(VLOOKUP($C5180,'MSCI Database'!$C:$R,9, FALSE)="","",VLOOKUP($C5180,'MSCI Database'!$C:$R,9, FALSE)),"")</f>
        <v>5.7</v>
      </c>
      <c r="W5180" s="165">
        <f t="shared" ca="1" si="191"/>
        <v>0</v>
      </c>
      <c r="X5180" s="236">
        <f>IFERROR(IF(VLOOKUP($C5180,'MSCI Database'!$C:$R,10, FALSE)="","",VLOOKUP($C5180,'MSCI Database'!$C:$R,10, FALSE)),"")</f>
        <v>8738</v>
      </c>
      <c r="Y5180" s="133" t="str">
        <f>IFERROR(IF(VLOOKUP($C5180,'MSCI Database'!$C:$R,11, FALSE)="","",VLOOKUP($C5180,'MSCI Database'!$C:$R,11, FALSE)),"")</f>
        <v>2020</v>
      </c>
      <c r="Z5180" s="133" t="str">
        <f>IFERROR(IF(VLOOKUP($C5180,'MSCI Database'!$C:$R,12, FALSE)="","",VLOOKUP($C5180,'MSCI Database'!$C:$R,12, FALSE)),"")</f>
        <v>Reported</v>
      </c>
      <c r="AA5180" s="202" t="str">
        <f>IFERROR(IF(VLOOKUP($C5180,'MSCI Database'!$C:$R,13, FALSE)="","",VLOOKUP($C5180,'MSCI Database'!$C:$R,13, FALSE)),"")</f>
        <v>Leads peers in overall governance performance and talent management initiatives</v>
      </c>
    </row>
    <row r="5181" spans="1:27" s="130" customFormat="1" ht="15" hidden="1" customHeight="1" outlineLevel="1">
      <c r="A5181" s="130" t="s">
        <v>2663</v>
      </c>
      <c r="B5181" s="130" t="s">
        <v>2664</v>
      </c>
      <c r="C5181" s="130" t="s">
        <v>2665</v>
      </c>
      <c r="D5181" s="130" t="s">
        <v>18686</v>
      </c>
      <c r="E5181" s="130" t="s">
        <v>18688</v>
      </c>
      <c r="F5181" s="215">
        <v>1.0243113676010541E-2</v>
      </c>
      <c r="G5181" s="132" t="str">
        <f ca="1">IFERROR(_xll.BQL($A5181, "cur_mkt_cap(currency=EUR)")/1000000, " ")</f>
        <v xml:space="preserve"> </v>
      </c>
      <c r="M5181" s="308"/>
      <c r="N5181" s="215">
        <f t="shared" si="190"/>
        <v>1.0876592057422651E-4</v>
      </c>
      <c r="O5181" s="172" t="str">
        <f>IFERROR(IF(VLOOKUP($C5181,'MSCI Database'!$C:$R,2, FALSE)="","",VLOOKUP($C5181,'MSCI Database'!$C:$R,2, FALSE)),"")</f>
        <v>Diversified Financials</v>
      </c>
      <c r="P5181" s="186" t="str">
        <f>IFERROR(IF(VLOOKUP($C5181,'MSCI Database'!$C:$R,3, FALSE)="","",VLOOKUP($C5181,'MSCI Database'!$C:$R,3, FALSE)),"")</f>
        <v>BBB</v>
      </c>
      <c r="Q5181" s="164" t="str">
        <f>IFERROR(IF(VLOOKUP($C5181,'MSCI Database'!$C:$R,4, FALSE)="","",VLOOKUP($C5181,'MSCI Database'!$C:$R,4, FALSE)),"")</f>
        <v>-1</v>
      </c>
      <c r="R5181" s="164">
        <f>IFERROR(IF(VLOOKUP($C5181,'MSCI Database'!$C:$R,5, FALSE)="","",VLOOKUP($C5181,'MSCI Database'!$C:$R,5, FALSE)),"")</f>
        <v>4.5999999999999996</v>
      </c>
      <c r="S5181" s="164">
        <f>IFERROR(IF(VLOOKUP($C5181,'MSCI Database'!$C:$R,6, FALSE)="","",VLOOKUP($C5181,'MSCI Database'!$C:$R,6, FALSE)),"")</f>
        <v>9.9</v>
      </c>
      <c r="T5181" s="211">
        <f>IFERROR(IF(VLOOKUP($C5181,'MSCI Database'!$C:$R,7, FALSE)="","",VLOOKUP($C5181,'MSCI Database'!$C:$R,7, FALSE)),"")</f>
        <v>3.1</v>
      </c>
      <c r="U5181" s="164">
        <f>IFERROR(IF(VLOOKUP($C5181,'MSCI Database'!$C:$R,8, FALSE)="","",VLOOKUP($C5181,'MSCI Database'!$C:$R,8, FALSE)),"")</f>
        <v>6.1</v>
      </c>
      <c r="V5181" s="175">
        <f>IFERROR(IF(VLOOKUP($C5181,'MSCI Database'!$C:$R,9, FALSE)="","",VLOOKUP($C5181,'MSCI Database'!$C:$R,9, FALSE)),"")</f>
        <v>4.5</v>
      </c>
      <c r="W5181" s="165">
        <f t="shared" ca="1" si="191"/>
        <v>0</v>
      </c>
      <c r="X5181" s="236">
        <f>IFERROR(IF(VLOOKUP($C5181,'MSCI Database'!$C:$R,10, FALSE)="","",VLOOKUP($C5181,'MSCI Database'!$C:$R,10, FALSE)),"")</f>
        <v>7288</v>
      </c>
      <c r="Y5181" s="133" t="str">
        <f>IFERROR(IF(VLOOKUP($C5181,'MSCI Database'!$C:$R,11, FALSE)="","",VLOOKUP($C5181,'MSCI Database'!$C:$R,11, FALSE)),"")</f>
        <v>2019</v>
      </c>
      <c r="Z5181" s="133" t="str">
        <f>IFERROR(IF(VLOOKUP($C5181,'MSCI Database'!$C:$R,12, FALSE)="","",VLOOKUP($C5181,'MSCI Database'!$C:$R,12, FALSE)),"")</f>
        <v>Reported</v>
      </c>
      <c r="AA5181" s="202" t="str">
        <f>IFERROR(IF(VLOOKUP($C5181,'MSCI Database'!$C:$R,13, FALSE)="","",VLOOKUP($C5181,'MSCI Database'!$C:$R,13, FALSE)),"")</f>
        <v>Weak perceived consumer protection and absence of proactive sales practices drive downgrade</v>
      </c>
    </row>
    <row r="5182" spans="1:27" s="130" customFormat="1" ht="15" hidden="1" customHeight="1" outlineLevel="1">
      <c r="A5182" s="130" t="s">
        <v>440</v>
      </c>
      <c r="B5182" s="130" t="s">
        <v>441</v>
      </c>
      <c r="C5182" s="130" t="s">
        <v>442</v>
      </c>
      <c r="D5182" s="130" t="s">
        <v>18679</v>
      </c>
      <c r="E5182" s="130" t="s">
        <v>18673</v>
      </c>
      <c r="F5182" s="215">
        <v>5.5762299671811202E-3</v>
      </c>
      <c r="G5182" s="132" t="str">
        <f ca="1">IFERROR(_xll.BQL($A5182, "cur_mkt_cap(currency=EUR)")/1000000, " ")</f>
        <v xml:space="preserve"> </v>
      </c>
      <c r="M5182" s="308"/>
      <c r="N5182" s="215">
        <f t="shared" si="190"/>
        <v>5.92108810755933E-5</v>
      </c>
      <c r="O5182" s="172" t="str">
        <f>IFERROR(IF(VLOOKUP($C5182,'MSCI Database'!$C:$R,2, FALSE)="","",VLOOKUP($C5182,'MSCI Database'!$C:$R,2, FALSE)),"")</f>
        <v>Airlines</v>
      </c>
      <c r="P5182" s="186" t="str">
        <f>IFERROR(IF(VLOOKUP($C5182,'MSCI Database'!$C:$R,3, FALSE)="","",VLOOKUP($C5182,'MSCI Database'!$C:$R,3, FALSE)),"")</f>
        <v>BBB</v>
      </c>
      <c r="Q5182" s="164" t="str">
        <f>IFERROR(IF(VLOOKUP($C5182,'MSCI Database'!$C:$R,4, FALSE)="","",VLOOKUP($C5182,'MSCI Database'!$C:$R,4, FALSE)),"")</f>
        <v>0</v>
      </c>
      <c r="R5182" s="164">
        <f>IFERROR(IF(VLOOKUP($C5182,'MSCI Database'!$C:$R,5, FALSE)="","",VLOOKUP($C5182,'MSCI Database'!$C:$R,5, FALSE)),"")</f>
        <v>5.6</v>
      </c>
      <c r="S5182" s="164">
        <f>IFERROR(IF(VLOOKUP($C5182,'MSCI Database'!$C:$R,6, FALSE)="","",VLOOKUP($C5182,'MSCI Database'!$C:$R,6, FALSE)),"")</f>
        <v>4.3</v>
      </c>
      <c r="T5182" s="211">
        <f>IFERROR(IF(VLOOKUP($C5182,'MSCI Database'!$C:$R,7, FALSE)="","",VLOOKUP($C5182,'MSCI Database'!$C:$R,7, FALSE)),"")</f>
        <v>3.2</v>
      </c>
      <c r="U5182" s="164">
        <f>IFERROR(IF(VLOOKUP($C5182,'MSCI Database'!$C:$R,8, FALSE)="","",VLOOKUP($C5182,'MSCI Database'!$C:$R,8, FALSE)),"")</f>
        <v>6.4</v>
      </c>
      <c r="V5182" s="175">
        <f>IFERROR(IF(VLOOKUP($C5182,'MSCI Database'!$C:$R,9, FALSE)="","",VLOOKUP($C5182,'MSCI Database'!$C:$R,9, FALSE)),"")</f>
        <v>4.4000000000000004</v>
      </c>
      <c r="W5182" s="165">
        <f t="shared" ca="1" si="191"/>
        <v>0</v>
      </c>
      <c r="X5182" s="236">
        <f>IFERROR(IF(VLOOKUP($C5182,'MSCI Database'!$C:$R,10, FALSE)="","",VLOOKUP($C5182,'MSCI Database'!$C:$R,10, FALSE)),"")</f>
        <v>12406303</v>
      </c>
      <c r="Y5182" s="133" t="str">
        <f>IFERROR(IF(VLOOKUP($C5182,'MSCI Database'!$C:$R,11, FALSE)="","",VLOOKUP($C5182,'MSCI Database'!$C:$R,11, FALSE)),"")</f>
        <v>2019</v>
      </c>
      <c r="Z5182" s="133" t="str">
        <f>IFERROR(IF(VLOOKUP($C5182,'MSCI Database'!$C:$R,12, FALSE)="","",VLOOKUP($C5182,'MSCI Database'!$C:$R,12, FALSE)),"")</f>
        <v>Reported</v>
      </c>
      <c r="AA5182" s="202" t="str">
        <f>IFERROR(IF(VLOOKUP($C5182,'MSCI Database'!$C:$R,13, FALSE)="","",VLOOKUP($C5182,'MSCI Database'!$C:$R,13, FALSE)),"")</f>
        <v>Ongoing COVID-19-related cost cuts and outsourcing pose labor management challenges</v>
      </c>
    </row>
    <row r="5183" spans="1:27" s="130" customFormat="1" ht="15" hidden="1" customHeight="1" outlineLevel="1">
      <c r="A5183" s="130" t="s">
        <v>5093</v>
      </c>
      <c r="B5183" s="130" t="s">
        <v>5094</v>
      </c>
      <c r="C5183" s="130" t="s">
        <v>5095</v>
      </c>
      <c r="D5183" s="130" t="s">
        <v>18702</v>
      </c>
      <c r="E5183" s="130" t="s">
        <v>18673</v>
      </c>
      <c r="F5183" s="215">
        <v>3.7057283953649003E-4</v>
      </c>
      <c r="G5183" s="132" t="str">
        <f ca="1">IFERROR(_xll.BQL($A5183, "cur_mkt_cap(currency=EUR)")/1000000, " ")</f>
        <v xml:space="preserve"> </v>
      </c>
      <c r="M5183" s="308"/>
      <c r="N5183" s="215">
        <f t="shared" si="190"/>
        <v>3.9349066413650907E-6</v>
      </c>
      <c r="O5183" s="172" t="str">
        <f>IFERROR(IF(VLOOKUP($C5183,'MSCI Database'!$C:$R,2, FALSE)="","",VLOOKUP($C5183,'MSCI Database'!$C:$R,2, FALSE)),"")</f>
        <v>Industrial Conglomerates</v>
      </c>
      <c r="P5183" s="186" t="str">
        <f>IFERROR(IF(VLOOKUP($C5183,'MSCI Database'!$C:$R,3, FALSE)="","",VLOOKUP($C5183,'MSCI Database'!$C:$R,3, FALSE)),"")</f>
        <v>CCC</v>
      </c>
      <c r="Q5183" s="164" t="str">
        <f>IFERROR(IF(VLOOKUP($C5183,'MSCI Database'!$C:$R,4, FALSE)="","",VLOOKUP($C5183,'MSCI Database'!$C:$R,4, FALSE)),"")</f>
        <v>0</v>
      </c>
      <c r="R5183" s="164">
        <f>IFERROR(IF(VLOOKUP($C5183,'MSCI Database'!$C:$R,5, FALSE)="","",VLOOKUP($C5183,'MSCI Database'!$C:$R,5, FALSE)),"")</f>
        <v>0</v>
      </c>
      <c r="S5183" s="164">
        <f>IFERROR(IF(VLOOKUP($C5183,'MSCI Database'!$C:$R,6, FALSE)="","",VLOOKUP($C5183,'MSCI Database'!$C:$R,6, FALSE)),"")</f>
        <v>3.6</v>
      </c>
      <c r="T5183" s="211">
        <f>IFERROR(IF(VLOOKUP($C5183,'MSCI Database'!$C:$R,7, FALSE)="","",VLOOKUP($C5183,'MSCI Database'!$C:$R,7, FALSE)),"")</f>
        <v>1.2</v>
      </c>
      <c r="U5183" s="164">
        <f>IFERROR(IF(VLOOKUP($C5183,'MSCI Database'!$C:$R,8, FALSE)="","",VLOOKUP($C5183,'MSCI Database'!$C:$R,8, FALSE)),"")</f>
        <v>2</v>
      </c>
      <c r="V5183" s="175">
        <f>IFERROR(IF(VLOOKUP($C5183,'MSCI Database'!$C:$R,9, FALSE)="","",VLOOKUP($C5183,'MSCI Database'!$C:$R,9, FALSE)),"")</f>
        <v>1.9</v>
      </c>
      <c r="W5183" s="165">
        <f t="shared" ca="1" si="191"/>
        <v>0</v>
      </c>
      <c r="X5183" s="236">
        <f>IFERROR(IF(VLOOKUP($C5183,'MSCI Database'!$C:$R,10, FALSE)="","",VLOOKUP($C5183,'MSCI Database'!$C:$R,10, FALSE)),"")</f>
        <v>4579456</v>
      </c>
      <c r="Y5183" s="133" t="str">
        <f>IFERROR(IF(VLOOKUP($C5183,'MSCI Database'!$C:$R,11, FALSE)="","",VLOOKUP($C5183,'MSCI Database'!$C:$R,11, FALSE)),"")</f>
        <v>2019</v>
      </c>
      <c r="Z5183" s="133" t="str">
        <f>IFERROR(IF(VLOOKUP($C5183,'MSCI Database'!$C:$R,12, FALSE)="","",VLOOKUP($C5183,'MSCI Database'!$C:$R,12, FALSE)),"")</f>
        <v>E.CSI</v>
      </c>
      <c r="AA5183" s="202" t="str">
        <f>IFERROR(IF(VLOOKUP($C5183,'MSCI Database'!$C:$R,13, FALSE)="","",VLOOKUP($C5183,'MSCI Database'!$C:$R,13, FALSE)),"")</f>
        <v>Risks of labor related disruptions remain high amidst COVID-19 outbreak</v>
      </c>
    </row>
    <row r="5184" spans="1:27" s="130" customFormat="1" ht="15" hidden="1" customHeight="1" outlineLevel="1">
      <c r="A5184" s="130" t="s">
        <v>728</v>
      </c>
      <c r="B5184" s="130" t="s">
        <v>729</v>
      </c>
      <c r="C5184" s="130" t="s">
        <v>730</v>
      </c>
      <c r="D5184" s="130" t="s">
        <v>12138</v>
      </c>
      <c r="E5184" s="130" t="s">
        <v>18674</v>
      </c>
      <c r="F5184" s="215">
        <v>1.326826732481406E-3</v>
      </c>
      <c r="G5184" s="132" t="str">
        <f ca="1">IFERROR(_xll.BQL($A5184, "cur_mkt_cap(currency=EUR)")/1000000, " ")</f>
        <v xml:space="preserve"> </v>
      </c>
      <c r="M5184" s="308"/>
      <c r="N5184" s="215">
        <f t="shared" ca="1" si="190"/>
        <v>1.4088834271049497E-5</v>
      </c>
      <c r="O5184" s="172" t="str">
        <f>IFERROR(IF(VLOOKUP($C5184,'MSCI Database'!$C:$R,2, FALSE)="","",VLOOKUP($C5184,'MSCI Database'!$C:$R,2, FALSE)),"")</f>
        <v>Retail - Food &amp; Staples</v>
      </c>
      <c r="P5184" s="186" t="str">
        <f>IFERROR(IF(VLOOKUP($C5184,'MSCI Database'!$C:$R,3, FALSE)="","",VLOOKUP($C5184,'MSCI Database'!$C:$R,3, FALSE)),"")</f>
        <v>A</v>
      </c>
      <c r="Q5184" s="164" t="str">
        <f>IFERROR(IF(VLOOKUP($C5184,'MSCI Database'!$C:$R,4, FALSE)="","",VLOOKUP($C5184,'MSCI Database'!$C:$R,4, FALSE)),"")</f>
        <v>0</v>
      </c>
      <c r="R5184" s="164">
        <f>IFERROR(IF(VLOOKUP($C5184,'MSCI Database'!$C:$R,5, FALSE)="","",VLOOKUP($C5184,'MSCI Database'!$C:$R,5, FALSE)),"")</f>
        <v>6.8</v>
      </c>
      <c r="S5184" s="164">
        <f>IFERROR(IF(VLOOKUP($C5184,'MSCI Database'!$C:$R,6, FALSE)="","",VLOOKUP($C5184,'MSCI Database'!$C:$R,6, FALSE)),"")</f>
        <v>6</v>
      </c>
      <c r="T5184" s="211">
        <f>IFERROR(IF(VLOOKUP($C5184,'MSCI Database'!$C:$R,7, FALSE)="","",VLOOKUP($C5184,'MSCI Database'!$C:$R,7, FALSE)),"")</f>
        <v>4.5</v>
      </c>
      <c r="U5184" s="164">
        <f>IFERROR(IF(VLOOKUP($C5184,'MSCI Database'!$C:$R,8, FALSE)="","",VLOOKUP($C5184,'MSCI Database'!$C:$R,8, FALSE)),"")</f>
        <v>5.3</v>
      </c>
      <c r="V5184" s="175">
        <f>IFERROR(IF(VLOOKUP($C5184,'MSCI Database'!$C:$R,9, FALSE)="","",VLOOKUP($C5184,'MSCI Database'!$C:$R,9, FALSE)),"")</f>
        <v>4.9000000000000004</v>
      </c>
      <c r="W5184" s="165">
        <f t="shared" ca="1" si="191"/>
        <v>0</v>
      </c>
      <c r="X5184" s="236">
        <f>IFERROR(IF(VLOOKUP($C5184,'MSCI Database'!$C:$R,10, FALSE)="","",VLOOKUP($C5184,'MSCI Database'!$C:$R,10, FALSE)),"")</f>
        <v>632574</v>
      </c>
      <c r="Y5184" s="133" t="str">
        <f>IFERROR(IF(VLOOKUP($C5184,'MSCI Database'!$C:$R,11, FALSE)="","",VLOOKUP($C5184,'MSCI Database'!$C:$R,11, FALSE)),"")</f>
        <v>2019</v>
      </c>
      <c r="Z5184" s="133" t="str">
        <f>IFERROR(IF(VLOOKUP($C5184,'MSCI Database'!$C:$R,12, FALSE)="","",VLOOKUP($C5184,'MSCI Database'!$C:$R,12, FALSE)),"")</f>
        <v>E.Segmt-Moderate</v>
      </c>
      <c r="AA5184" s="202" t="str">
        <f>IFERROR(IF(VLOOKUP($C5184,'MSCI Database'!$C:$R,13, FALSE)="","",VLOOKUP($C5184,'MSCI Database'!$C:$R,13, FALSE)),"")</f>
        <v>Robust sustainable sourcing programs and strong supply chain strategies</v>
      </c>
    </row>
    <row r="5185" spans="1:27" s="130" customFormat="1" ht="15" hidden="1" customHeight="1" outlineLevel="1">
      <c r="A5185" s="130" t="s">
        <v>536</v>
      </c>
      <c r="B5185" s="130" t="s">
        <v>537</v>
      </c>
      <c r="C5185" s="130" t="s">
        <v>538</v>
      </c>
      <c r="D5185" s="130" t="s">
        <v>12134</v>
      </c>
      <c r="E5185" s="130" t="s">
        <v>18684</v>
      </c>
      <c r="F5185" s="215">
        <v>8.8108203984023897E-3</v>
      </c>
      <c r="G5185" s="132" t="str">
        <f ca="1">IFERROR(_xll.BQL($A5185, "cur_mkt_cap(currency=EUR)")/1000000, " ")</f>
        <v xml:space="preserve"> </v>
      </c>
      <c r="M5185" s="308"/>
      <c r="N5185" s="215">
        <f t="shared" si="190"/>
        <v>9.3557195786159799E-5</v>
      </c>
      <c r="O5185" s="172" t="str">
        <f>IFERROR(IF(VLOOKUP($C5185,'MSCI Database'!$C:$R,2, FALSE)="","",VLOOKUP($C5185,'MSCI Database'!$C:$R,2, FALSE)),"")</f>
        <v>Diversified Chemicals</v>
      </c>
      <c r="P5185" s="186" t="str">
        <f>IFERROR(IF(VLOOKUP($C5185,'MSCI Database'!$C:$R,3, FALSE)="","",VLOOKUP($C5185,'MSCI Database'!$C:$R,3, FALSE)),"")</f>
        <v>AA</v>
      </c>
      <c r="Q5185" s="164" t="str">
        <f>IFERROR(IF(VLOOKUP($C5185,'MSCI Database'!$C:$R,4, FALSE)="","",VLOOKUP($C5185,'MSCI Database'!$C:$R,4, FALSE)),"")</f>
        <v>-1</v>
      </c>
      <c r="R5185" s="164">
        <f>IFERROR(IF(VLOOKUP($C5185,'MSCI Database'!$C:$R,5, FALSE)="","",VLOOKUP($C5185,'MSCI Database'!$C:$R,5, FALSE)),"")</f>
        <v>8</v>
      </c>
      <c r="S5185" s="164">
        <f>IFERROR(IF(VLOOKUP($C5185,'MSCI Database'!$C:$R,6, FALSE)="","",VLOOKUP($C5185,'MSCI Database'!$C:$R,6, FALSE)),"")</f>
        <v>6</v>
      </c>
      <c r="T5185" s="211">
        <f>IFERROR(IF(VLOOKUP($C5185,'MSCI Database'!$C:$R,7, FALSE)="","",VLOOKUP($C5185,'MSCI Database'!$C:$R,7, FALSE)),"")</f>
        <v>5.2</v>
      </c>
      <c r="U5185" s="164">
        <f>IFERROR(IF(VLOOKUP($C5185,'MSCI Database'!$C:$R,8, FALSE)="","",VLOOKUP($C5185,'MSCI Database'!$C:$R,8, FALSE)),"")</f>
        <v>4.9000000000000004</v>
      </c>
      <c r="V5185" s="175">
        <f>IFERROR(IF(VLOOKUP($C5185,'MSCI Database'!$C:$R,9, FALSE)="","",VLOOKUP($C5185,'MSCI Database'!$C:$R,9, FALSE)),"")</f>
        <v>5.5</v>
      </c>
      <c r="W5185" s="165">
        <f t="shared" ca="1" si="191"/>
        <v>0</v>
      </c>
      <c r="X5185" s="236">
        <f>IFERROR(IF(VLOOKUP($C5185,'MSCI Database'!$C:$R,10, FALSE)="","",VLOOKUP($C5185,'MSCI Database'!$C:$R,10, FALSE)),"")</f>
        <v>12090000</v>
      </c>
      <c r="Y5185" s="133" t="str">
        <f>IFERROR(IF(VLOOKUP($C5185,'MSCI Database'!$C:$R,11, FALSE)="","",VLOOKUP($C5185,'MSCI Database'!$C:$R,11, FALSE)),"")</f>
        <v>2019</v>
      </c>
      <c r="Z5185" s="133" t="str">
        <f>IFERROR(IF(VLOOKUP($C5185,'MSCI Database'!$C:$R,12, FALSE)="","",VLOOKUP($C5185,'MSCI Database'!$C:$R,12, FALSE)),"")</f>
        <v>Reported</v>
      </c>
      <c r="AA5185" s="202" t="str">
        <f>IFERROR(IF(VLOOKUP($C5185,'MSCI Database'!$C:$R,13, FALSE)="","",VLOOKUP($C5185,'MSCI Database'!$C:$R,13, FALSE)),"")</f>
        <v>Concerns over PFAS contamination and corporate governance practices drive downgrade</v>
      </c>
    </row>
    <row r="5186" spans="1:27" s="130" customFormat="1" ht="15" hidden="1" customHeight="1" outlineLevel="1">
      <c r="A5186" s="130" t="s">
        <v>1787</v>
      </c>
      <c r="B5186" s="130" t="s">
        <v>1788</v>
      </c>
      <c r="C5186" s="130" t="s">
        <v>1789</v>
      </c>
      <c r="D5186" s="130" t="s">
        <v>12129</v>
      </c>
      <c r="E5186" s="130" t="s">
        <v>12133</v>
      </c>
      <c r="F5186" s="215">
        <v>8.7412850550594653E-3</v>
      </c>
      <c r="G5186" s="132" t="str">
        <f ca="1">IFERROR(_xll.BQL($A5186, "cur_mkt_cap(currency=EUR)")/1000000, " ")</f>
        <v xml:space="preserve"> </v>
      </c>
      <c r="M5186" s="308"/>
      <c r="N5186" s="215">
        <f t="shared" si="190"/>
        <v>9.2818838693740642E-5</v>
      </c>
      <c r="O5186" s="172" t="str">
        <f>IFERROR(IF(VLOOKUP($C5186,'MSCI Database'!$C:$R,2, FALSE)="","",VLOOKUP($C5186,'MSCI Database'!$C:$R,2, FALSE)),"")</f>
        <v>Health Care Equipment &amp; Supplies</v>
      </c>
      <c r="P5186" s="186" t="str">
        <f>IFERROR(IF(VLOOKUP($C5186,'MSCI Database'!$C:$R,3, FALSE)="","",VLOOKUP($C5186,'MSCI Database'!$C:$R,3, FALSE)),"")</f>
        <v>A</v>
      </c>
      <c r="Q5186" s="164" t="str">
        <f>IFERROR(IF(VLOOKUP($C5186,'MSCI Database'!$C:$R,4, FALSE)="","",VLOOKUP($C5186,'MSCI Database'!$C:$R,4, FALSE)),"")</f>
        <v>1</v>
      </c>
      <c r="R5186" s="164">
        <f>IFERROR(IF(VLOOKUP($C5186,'MSCI Database'!$C:$R,5, FALSE)="","",VLOOKUP($C5186,'MSCI Database'!$C:$R,5, FALSE)),"")</f>
        <v>6.3</v>
      </c>
      <c r="S5186" s="164">
        <f>IFERROR(IF(VLOOKUP($C5186,'MSCI Database'!$C:$R,6, FALSE)="","",VLOOKUP($C5186,'MSCI Database'!$C:$R,6, FALSE)),"")</f>
        <v>10</v>
      </c>
      <c r="T5186" s="211">
        <f>IFERROR(IF(VLOOKUP($C5186,'MSCI Database'!$C:$R,7, FALSE)="","",VLOOKUP($C5186,'MSCI Database'!$C:$R,7, FALSE)),"")</f>
        <v>6.7</v>
      </c>
      <c r="U5186" s="164">
        <f>IFERROR(IF(VLOOKUP($C5186,'MSCI Database'!$C:$R,8, FALSE)="","",VLOOKUP($C5186,'MSCI Database'!$C:$R,8, FALSE)),"")</f>
        <v>4.0999999999999996</v>
      </c>
      <c r="V5186" s="175">
        <f>IFERROR(IF(VLOOKUP($C5186,'MSCI Database'!$C:$R,9, FALSE)="","",VLOOKUP($C5186,'MSCI Database'!$C:$R,9, FALSE)),"")</f>
        <v>5.9</v>
      </c>
      <c r="W5186" s="165">
        <f t="shared" ca="1" si="191"/>
        <v>0</v>
      </c>
      <c r="X5186" s="236">
        <f>IFERROR(IF(VLOOKUP($C5186,'MSCI Database'!$C:$R,10, FALSE)="","",VLOOKUP($C5186,'MSCI Database'!$C:$R,10, FALSE)),"")</f>
        <v>29870</v>
      </c>
      <c r="Y5186" s="133" t="str">
        <f>IFERROR(IF(VLOOKUP($C5186,'MSCI Database'!$C:$R,11, FALSE)="","",VLOOKUP($C5186,'MSCI Database'!$C:$R,11, FALSE)),"")</f>
        <v>2019</v>
      </c>
      <c r="Z5186" s="133" t="str">
        <f>IFERROR(IF(VLOOKUP($C5186,'MSCI Database'!$C:$R,12, FALSE)="","",VLOOKUP($C5186,'MSCI Database'!$C:$R,12, FALSE)),"")</f>
        <v>E.Segmt-Moderate</v>
      </c>
      <c r="AA5186" s="202" t="str">
        <f>IFERROR(IF(VLOOKUP($C5186,'MSCI Database'!$C:$R,13, FALSE)="","",VLOOKUP($C5186,'MSCI Database'!$C:$R,13, FALSE)),"")</f>
        <v>Improved anti-corruption measures drive upgrade</v>
      </c>
    </row>
    <row r="5187" spans="1:27" s="130" customFormat="1" ht="15" hidden="1" customHeight="1" outlineLevel="1">
      <c r="A5187" s="130" t="s">
        <v>1773</v>
      </c>
      <c r="B5187" s="130" t="s">
        <v>1774</v>
      </c>
      <c r="C5187" s="130" t="s">
        <v>1775</v>
      </c>
      <c r="D5187" s="130" t="s">
        <v>12129</v>
      </c>
      <c r="E5187" s="130" t="s">
        <v>18689</v>
      </c>
      <c r="F5187" s="215">
        <v>8.6590580913147568E-3</v>
      </c>
      <c r="G5187" s="132" t="str">
        <f ca="1">IFERROR(_xll.BQL($A5187, "cur_mkt_cap(currency=EUR)")/1000000, " ")</f>
        <v xml:space="preserve"> </v>
      </c>
      <c r="M5187" s="308"/>
      <c r="N5187" s="215">
        <f t="shared" si="190"/>
        <v>9.1945716351199186E-5</v>
      </c>
      <c r="O5187" s="172" t="str">
        <f>IFERROR(IF(VLOOKUP($C5187,'MSCI Database'!$C:$R,2, FALSE)="","",VLOOKUP($C5187,'MSCI Database'!$C:$R,2, FALSE)),"")</f>
        <v>Software &amp; Services</v>
      </c>
      <c r="P5187" s="186" t="str">
        <f>IFERROR(IF(VLOOKUP($C5187,'MSCI Database'!$C:$R,3, FALSE)="","",VLOOKUP($C5187,'MSCI Database'!$C:$R,3, FALSE)),"")</f>
        <v>BBB</v>
      </c>
      <c r="Q5187" s="164" t="str">
        <f>IFERROR(IF(VLOOKUP($C5187,'MSCI Database'!$C:$R,4, FALSE)="","",VLOOKUP($C5187,'MSCI Database'!$C:$R,4, FALSE)),"")</f>
        <v>0</v>
      </c>
      <c r="R5187" s="164">
        <f>IFERROR(IF(VLOOKUP($C5187,'MSCI Database'!$C:$R,5, FALSE)="","",VLOOKUP($C5187,'MSCI Database'!$C:$R,5, FALSE)),"")</f>
        <v>5.3</v>
      </c>
      <c r="S5187" s="164">
        <f>IFERROR(IF(VLOOKUP($C5187,'MSCI Database'!$C:$R,6, FALSE)="","",VLOOKUP($C5187,'MSCI Database'!$C:$R,6, FALSE)),"")</f>
        <v>4.7</v>
      </c>
      <c r="T5187" s="211">
        <f>IFERROR(IF(VLOOKUP($C5187,'MSCI Database'!$C:$R,7, FALSE)="","",VLOOKUP($C5187,'MSCI Database'!$C:$R,7, FALSE)),"")</f>
        <v>3.6</v>
      </c>
      <c r="U5187" s="164">
        <f>IFERROR(IF(VLOOKUP($C5187,'MSCI Database'!$C:$R,8, FALSE)="","",VLOOKUP($C5187,'MSCI Database'!$C:$R,8, FALSE)),"")</f>
        <v>7</v>
      </c>
      <c r="V5187" s="175">
        <f>IFERROR(IF(VLOOKUP($C5187,'MSCI Database'!$C:$R,9, FALSE)="","",VLOOKUP($C5187,'MSCI Database'!$C:$R,9, FALSE)),"")</f>
        <v>5.0999999999999996</v>
      </c>
      <c r="W5187" s="165">
        <f t="shared" ca="1" si="191"/>
        <v>0</v>
      </c>
      <c r="X5187" s="236">
        <f>IFERROR(IF(VLOOKUP($C5187,'MSCI Database'!$C:$R,10, FALSE)="","",VLOOKUP($C5187,'MSCI Database'!$C:$R,10, FALSE)),"")</f>
        <v>44033</v>
      </c>
      <c r="Y5187" s="133" t="str">
        <f>IFERROR(IF(VLOOKUP($C5187,'MSCI Database'!$C:$R,11, FALSE)="","",VLOOKUP($C5187,'MSCI Database'!$C:$R,11, FALSE)),"")</f>
        <v>2019</v>
      </c>
      <c r="Z5187" s="133" t="str">
        <f>IFERROR(IF(VLOOKUP($C5187,'MSCI Database'!$C:$R,12, FALSE)="","",VLOOKUP($C5187,'MSCI Database'!$C:$R,12, FALSE)),"")</f>
        <v>E.Segmt-Moderate</v>
      </c>
      <c r="AA5187" s="202" t="str">
        <f>IFERROR(IF(VLOOKUP($C5187,'MSCI Database'!$C:$R,13, FALSE)="","",VLOOKUP($C5187,'MSCI Database'!$C:$R,13, FALSE)),"")</f>
        <v/>
      </c>
    </row>
    <row r="5188" spans="1:27" s="130" customFormat="1" ht="15" hidden="1" customHeight="1" outlineLevel="1">
      <c r="A5188" s="130" t="s">
        <v>2240</v>
      </c>
      <c r="B5188" s="130" t="s">
        <v>2241</v>
      </c>
      <c r="C5188" s="130" t="s">
        <v>2242</v>
      </c>
      <c r="D5188" s="130" t="s">
        <v>12131</v>
      </c>
      <c r="E5188" s="130" t="s">
        <v>18682</v>
      </c>
      <c r="F5188" s="215">
        <v>8.6525892192987723E-3</v>
      </c>
      <c r="G5188" s="132" t="str">
        <f ca="1">IFERROR(_xll.BQL($A5188, "cur_mkt_cap(currency=EUR)")/1000000, " ")</f>
        <v xml:space="preserve"> </v>
      </c>
      <c r="M5188" s="308"/>
      <c r="N5188" s="215">
        <f t="shared" ca="1" si="190"/>
        <v>9.1877027001246618E-5</v>
      </c>
      <c r="O5188" s="172" t="str">
        <f>IFERROR(IF(VLOOKUP($C5188,'MSCI Database'!$C:$R,2, FALSE)="","",VLOOKUP($C5188,'MSCI Database'!$C:$R,2, FALSE)),"")</f>
        <v>Restaurants</v>
      </c>
      <c r="P5188" s="186" t="str">
        <f>IFERROR(IF(VLOOKUP($C5188,'MSCI Database'!$C:$R,3, FALSE)="","",VLOOKUP($C5188,'MSCI Database'!$C:$R,3, FALSE)),"")</f>
        <v>BBB</v>
      </c>
      <c r="Q5188" s="164" t="str">
        <f>IFERROR(IF(VLOOKUP($C5188,'MSCI Database'!$C:$R,4, FALSE)="","",VLOOKUP($C5188,'MSCI Database'!$C:$R,4, FALSE)),"")</f>
        <v>0</v>
      </c>
      <c r="R5188" s="164">
        <f>IFERROR(IF(VLOOKUP($C5188,'MSCI Database'!$C:$R,5, FALSE)="","",VLOOKUP($C5188,'MSCI Database'!$C:$R,5, FALSE)),"")</f>
        <v>4.5999999999999996</v>
      </c>
      <c r="S5188" s="164">
        <f>IFERROR(IF(VLOOKUP($C5188,'MSCI Database'!$C:$R,6, FALSE)="","",VLOOKUP($C5188,'MSCI Database'!$C:$R,6, FALSE)),"")</f>
        <v>3.7</v>
      </c>
      <c r="T5188" s="211">
        <f>IFERROR(IF(VLOOKUP($C5188,'MSCI Database'!$C:$R,7, FALSE)="","",VLOOKUP($C5188,'MSCI Database'!$C:$R,7, FALSE)),"")</f>
        <v>3.9</v>
      </c>
      <c r="U5188" s="164">
        <f>IFERROR(IF(VLOOKUP($C5188,'MSCI Database'!$C:$R,8, FALSE)="","",VLOOKUP($C5188,'MSCI Database'!$C:$R,8, FALSE)),"")</f>
        <v>5.5</v>
      </c>
      <c r="V5188" s="175">
        <f>IFERROR(IF(VLOOKUP($C5188,'MSCI Database'!$C:$R,9, FALSE)="","",VLOOKUP($C5188,'MSCI Database'!$C:$R,9, FALSE)),"")</f>
        <v>4.4000000000000004</v>
      </c>
      <c r="W5188" s="165">
        <f t="shared" ca="1" si="191"/>
        <v>0</v>
      </c>
      <c r="X5188" s="236">
        <f>IFERROR(IF(VLOOKUP($C5188,'MSCI Database'!$C:$R,10, FALSE)="","",VLOOKUP($C5188,'MSCI Database'!$C:$R,10, FALSE)),"")</f>
        <v>128192</v>
      </c>
      <c r="Y5188" s="133" t="str">
        <f>IFERROR(IF(VLOOKUP($C5188,'MSCI Database'!$C:$R,11, FALSE)="","",VLOOKUP($C5188,'MSCI Database'!$C:$R,11, FALSE)),"")</f>
        <v>2019</v>
      </c>
      <c r="Z5188" s="133" t="str">
        <f>IFERROR(IF(VLOOKUP($C5188,'MSCI Database'!$C:$R,12, FALSE)="","",VLOOKUP($C5188,'MSCI Database'!$C:$R,12, FALSE)),"")</f>
        <v>Reported</v>
      </c>
      <c r="AA5188" s="202" t="str">
        <f>IFERROR(IF(VLOOKUP($C5188,'MSCI Database'!$C:$R,13, FALSE)="","",VLOOKUP($C5188,'MSCI Database'!$C:$R,13, FALSE)),"")</f>
        <v>Workforce-related risks persist as COVID-19-related closures led to major layoffs</v>
      </c>
    </row>
    <row r="5189" spans="1:27" s="130" customFormat="1" ht="15" hidden="1" customHeight="1" outlineLevel="1">
      <c r="A5189" s="130" t="s">
        <v>2800</v>
      </c>
      <c r="B5189" s="130" t="s">
        <v>2801</v>
      </c>
      <c r="C5189" s="130" t="s">
        <v>2802</v>
      </c>
      <c r="D5189" s="130" t="s">
        <v>18675</v>
      </c>
      <c r="E5189" s="130" t="s">
        <v>18673</v>
      </c>
      <c r="F5189" s="215">
        <v>9.5048320710602787E-4</v>
      </c>
      <c r="G5189" s="132" t="str">
        <f ca="1">IFERROR(_xll.BQL($A5189, "cur_mkt_cap(currency=EUR)")/1000000, " ")</f>
        <v xml:space="preserve"> </v>
      </c>
      <c r="M5189" s="308"/>
      <c r="N5189" s="215">
        <f t="shared" si="190"/>
        <v>1.0092651929983711E-5</v>
      </c>
      <c r="O5189" s="172" t="str">
        <f>IFERROR(IF(VLOOKUP($C5189,'MSCI Database'!$C:$R,2, FALSE)="","",VLOOKUP($C5189,'MSCI Database'!$C:$R,2, FALSE)),"")</f>
        <v>Transportation Infrastructure</v>
      </c>
      <c r="P5189" s="186" t="str">
        <f>IFERROR(IF(VLOOKUP($C5189,'MSCI Database'!$C:$R,3, FALSE)="","",VLOOKUP($C5189,'MSCI Database'!$C:$R,3, FALSE)),"")</f>
        <v>CCC</v>
      </c>
      <c r="Q5189" s="164" t="str">
        <f>IFERROR(IF(VLOOKUP($C5189,'MSCI Database'!$C:$R,4, FALSE)="","",VLOOKUP($C5189,'MSCI Database'!$C:$R,4, FALSE)),"")</f>
        <v>0</v>
      </c>
      <c r="R5189" s="164">
        <f>IFERROR(IF(VLOOKUP($C5189,'MSCI Database'!$C:$R,5, FALSE)="","",VLOOKUP($C5189,'MSCI Database'!$C:$R,5, FALSE)),"")</f>
        <v>0</v>
      </c>
      <c r="S5189" s="164">
        <f>IFERROR(IF(VLOOKUP($C5189,'MSCI Database'!$C:$R,6, FALSE)="","",VLOOKUP($C5189,'MSCI Database'!$C:$R,6, FALSE)),"")</f>
        <v>4.2</v>
      </c>
      <c r="T5189" s="211">
        <f>IFERROR(IF(VLOOKUP($C5189,'MSCI Database'!$C:$R,7, FALSE)="","",VLOOKUP($C5189,'MSCI Database'!$C:$R,7, FALSE)),"")</f>
        <v>2.1</v>
      </c>
      <c r="U5189" s="164">
        <f>IFERROR(IF(VLOOKUP($C5189,'MSCI Database'!$C:$R,8, FALSE)="","",VLOOKUP($C5189,'MSCI Database'!$C:$R,8, FALSE)),"")</f>
        <v>1</v>
      </c>
      <c r="V5189" s="175">
        <f>IFERROR(IF(VLOOKUP($C5189,'MSCI Database'!$C:$R,9, FALSE)="","",VLOOKUP($C5189,'MSCI Database'!$C:$R,9, FALSE)),"")</f>
        <v>2</v>
      </c>
      <c r="W5189" s="165">
        <f t="shared" ca="1" si="191"/>
        <v>0</v>
      </c>
      <c r="X5189" s="236">
        <f>IFERROR(IF(VLOOKUP($C5189,'MSCI Database'!$C:$R,10, FALSE)="","",VLOOKUP($C5189,'MSCI Database'!$C:$R,10, FALSE)),"")</f>
        <v>118069</v>
      </c>
      <c r="Y5189" s="133" t="str">
        <f>IFERROR(IF(VLOOKUP($C5189,'MSCI Database'!$C:$R,11, FALSE)="","",VLOOKUP($C5189,'MSCI Database'!$C:$R,11, FALSE)),"")</f>
        <v>2019</v>
      </c>
      <c r="Z5189" s="133" t="str">
        <f>IFERROR(IF(VLOOKUP($C5189,'MSCI Database'!$C:$R,12, FALSE)="","",VLOOKUP($C5189,'MSCI Database'!$C:$R,12, FALSE)),"")</f>
        <v>Reported</v>
      </c>
      <c r="AA5189" s="202" t="str">
        <f>IFERROR(IF(VLOOKUP($C5189,'MSCI Database'!$C:$R,13, FALSE)="","",VLOOKUP($C5189,'MSCI Database'!$C:$R,13, FALSE)),"")</f>
        <v>Modest anti-corruption policies and weak governance structures persist</v>
      </c>
    </row>
    <row r="5190" spans="1:27" s="130" customFormat="1" ht="15" hidden="1" customHeight="1" outlineLevel="1">
      <c r="A5190" s="130" t="s">
        <v>163</v>
      </c>
      <c r="B5190" s="130" t="s">
        <v>164</v>
      </c>
      <c r="C5190" s="130" t="s">
        <v>165</v>
      </c>
      <c r="D5190" s="130" t="s">
        <v>18686</v>
      </c>
      <c r="E5190" s="130" t="s">
        <v>100</v>
      </c>
      <c r="F5190" s="215">
        <v>1.015474674810482E-2</v>
      </c>
      <c r="G5190" s="132" t="str">
        <f ca="1">IFERROR(_xll.BQL($A5190, "cur_mkt_cap(currency=EUR)")/1000000, " ")</f>
        <v xml:space="preserve"> </v>
      </c>
      <c r="M5190" s="308"/>
      <c r="N5190" s="215">
        <f t="shared" si="190"/>
        <v>1.078276013711026E-4</v>
      </c>
      <c r="O5190" s="172" t="str">
        <f>IFERROR(IF(VLOOKUP($C5190,'MSCI Database'!$C:$R,2, FALSE)="","",VLOOKUP($C5190,'MSCI Database'!$C:$R,2, FALSE)),"")</f>
        <v>Utilities</v>
      </c>
      <c r="P5190" s="186" t="str">
        <f>IFERROR(IF(VLOOKUP($C5190,'MSCI Database'!$C:$R,3, FALSE)="","",VLOOKUP($C5190,'MSCI Database'!$C:$R,3, FALSE)),"")</f>
        <v>AA</v>
      </c>
      <c r="Q5190" s="164" t="str">
        <f>IFERROR(IF(VLOOKUP($C5190,'MSCI Database'!$C:$R,4, FALSE)="","",VLOOKUP($C5190,'MSCI Database'!$C:$R,4, FALSE)),"")</f>
        <v>0</v>
      </c>
      <c r="R5190" s="164">
        <f>IFERROR(IF(VLOOKUP($C5190,'MSCI Database'!$C:$R,5, FALSE)="","",VLOOKUP($C5190,'MSCI Database'!$C:$R,5, FALSE)),"")</f>
        <v>7.7</v>
      </c>
      <c r="S5190" s="164">
        <f>IFERROR(IF(VLOOKUP($C5190,'MSCI Database'!$C:$R,6, FALSE)="","",VLOOKUP($C5190,'MSCI Database'!$C:$R,6, FALSE)),"")</f>
        <v>6.6</v>
      </c>
      <c r="T5190" s="211">
        <f>IFERROR(IF(VLOOKUP($C5190,'MSCI Database'!$C:$R,7, FALSE)="","",VLOOKUP($C5190,'MSCI Database'!$C:$R,7, FALSE)),"")</f>
        <v>4.8</v>
      </c>
      <c r="U5190" s="164">
        <f>IFERROR(IF(VLOOKUP($C5190,'MSCI Database'!$C:$R,8, FALSE)="","",VLOOKUP($C5190,'MSCI Database'!$C:$R,8, FALSE)),"")</f>
        <v>6.6</v>
      </c>
      <c r="V5190" s="175">
        <f>IFERROR(IF(VLOOKUP($C5190,'MSCI Database'!$C:$R,9, FALSE)="","",VLOOKUP($C5190,'MSCI Database'!$C:$R,9, FALSE)),"")</f>
        <v>6.2</v>
      </c>
      <c r="W5190" s="165">
        <f t="shared" ca="1" si="191"/>
        <v>0</v>
      </c>
      <c r="X5190" s="236">
        <f>IFERROR(IF(VLOOKUP($C5190,'MSCI Database'!$C:$R,10, FALSE)="","",VLOOKUP($C5190,'MSCI Database'!$C:$R,10, FALSE)),"")</f>
        <v>281437</v>
      </c>
      <c r="Y5190" s="133" t="str">
        <f>IFERROR(IF(VLOOKUP($C5190,'MSCI Database'!$C:$R,11, FALSE)="","",VLOOKUP($C5190,'MSCI Database'!$C:$R,11, FALSE)),"")</f>
        <v>2019</v>
      </c>
      <c r="Z5190" s="133" t="str">
        <f>IFERROR(IF(VLOOKUP($C5190,'MSCI Database'!$C:$R,12, FALSE)="","",VLOOKUP($C5190,'MSCI Database'!$C:$R,12, FALSE)),"")</f>
        <v>Reported</v>
      </c>
      <c r="AA5190" s="202" t="str">
        <f>IFERROR(IF(VLOOKUP($C5190,'MSCI Database'!$C:$R,13, FALSE)="","",VLOOKUP($C5190,'MSCI Database'!$C:$R,13, FALSE)),"")</f>
        <v>Strong governance practices support the rating</v>
      </c>
    </row>
    <row r="5191" spans="1:27" s="130" customFormat="1" ht="15" hidden="1" customHeight="1" outlineLevel="1">
      <c r="A5191" s="130" t="s">
        <v>5390</v>
      </c>
      <c r="B5191" s="130" t="s">
        <v>5391</v>
      </c>
      <c r="C5191" s="130" t="s">
        <v>5392</v>
      </c>
      <c r="D5191" s="130" t="s">
        <v>18723</v>
      </c>
      <c r="E5191" s="130" t="s">
        <v>18690</v>
      </c>
      <c r="F5191" s="215">
        <v>5.1509051150116416E-3</v>
      </c>
      <c r="G5191" s="132" t="str">
        <f ca="1">IFERROR(_xll.BQL($A5191, "cur_mkt_cap(currency=EUR)")/1000000, " ")</f>
        <v xml:space="preserve"> </v>
      </c>
      <c r="M5191" s="308"/>
      <c r="N5191" s="215">
        <f t="shared" si="190"/>
        <v>5.4694593298991406E-5</v>
      </c>
      <c r="O5191" s="172" t="str">
        <f>IFERROR(IF(VLOOKUP($C5191,'MSCI Database'!$C:$R,2, FALSE)="","",VLOOKUP($C5191,'MSCI Database'!$C:$R,2, FALSE)),"")</f>
        <v>Telecommunication Services</v>
      </c>
      <c r="P5191" s="186" t="str">
        <f>IFERROR(IF(VLOOKUP($C5191,'MSCI Database'!$C:$R,3, FALSE)="","",VLOOKUP($C5191,'MSCI Database'!$C:$R,3, FALSE)),"")</f>
        <v>AA</v>
      </c>
      <c r="Q5191" s="164" t="str">
        <f>IFERROR(IF(VLOOKUP($C5191,'MSCI Database'!$C:$R,4, FALSE)="","",VLOOKUP($C5191,'MSCI Database'!$C:$R,4, FALSE)),"")</f>
        <v>1</v>
      </c>
      <c r="R5191" s="164">
        <f>IFERROR(IF(VLOOKUP($C5191,'MSCI Database'!$C:$R,5, FALSE)="","",VLOOKUP($C5191,'MSCI Database'!$C:$R,5, FALSE)),"")</f>
        <v>7.6</v>
      </c>
      <c r="S5191" s="164">
        <f>IFERROR(IF(VLOOKUP($C5191,'MSCI Database'!$C:$R,6, FALSE)="","",VLOOKUP($C5191,'MSCI Database'!$C:$R,6, FALSE)),"")</f>
        <v>9.1999999999999993</v>
      </c>
      <c r="T5191" s="211">
        <f>IFERROR(IF(VLOOKUP($C5191,'MSCI Database'!$C:$R,7, FALSE)="","",VLOOKUP($C5191,'MSCI Database'!$C:$R,7, FALSE)),"")</f>
        <v>5.2</v>
      </c>
      <c r="U5191" s="164">
        <f>IFERROR(IF(VLOOKUP($C5191,'MSCI Database'!$C:$R,8, FALSE)="","",VLOOKUP($C5191,'MSCI Database'!$C:$R,8, FALSE)),"")</f>
        <v>6.8</v>
      </c>
      <c r="V5191" s="175">
        <f>IFERROR(IF(VLOOKUP($C5191,'MSCI Database'!$C:$R,9, FALSE)="","",VLOOKUP($C5191,'MSCI Database'!$C:$R,9, FALSE)),"")</f>
        <v>6</v>
      </c>
      <c r="W5191" s="165">
        <f t="shared" ca="1" si="191"/>
        <v>0</v>
      </c>
      <c r="X5191" s="236">
        <f>IFERROR(IF(VLOOKUP($C5191,'MSCI Database'!$C:$R,10, FALSE)="","",VLOOKUP($C5191,'MSCI Database'!$C:$R,10, FALSE)),"")</f>
        <v>21133</v>
      </c>
      <c r="Y5191" s="133" t="str">
        <f>IFERROR(IF(VLOOKUP($C5191,'MSCI Database'!$C:$R,11, FALSE)="","",VLOOKUP($C5191,'MSCI Database'!$C:$R,11, FALSE)),"")</f>
        <v>2020</v>
      </c>
      <c r="Z5191" s="133" t="str">
        <f>IFERROR(IF(VLOOKUP($C5191,'MSCI Database'!$C:$R,12, FALSE)="","",VLOOKUP($C5191,'MSCI Database'!$C:$R,12, FALSE)),"")</f>
        <v>Reported</v>
      </c>
      <c r="AA5191" s="202" t="str">
        <f>IFERROR(IF(VLOOKUP($C5191,'MSCI Database'!$C:$R,13, FALSE)="","",VLOOKUP($C5191,'MSCI Database'!$C:$R,13, FALSE)),"")</f>
        <v>Strong governance performance drives the rating upgrade</v>
      </c>
    </row>
    <row r="5192" spans="1:27" s="130" customFormat="1" ht="15" hidden="1" customHeight="1" outlineLevel="1">
      <c r="A5192" s="130" t="s">
        <v>5206</v>
      </c>
      <c r="B5192" s="130" t="s">
        <v>5207</v>
      </c>
      <c r="C5192" s="130" t="s">
        <v>5208</v>
      </c>
      <c r="D5192" s="130" t="s">
        <v>18719</v>
      </c>
      <c r="E5192" s="130" t="s">
        <v>12133</v>
      </c>
      <c r="F5192" s="215">
        <v>1.7050686604986611E-3</v>
      </c>
      <c r="G5192" s="132" t="str">
        <f ca="1">IFERROR(_xll.BQL($A5192, "cur_mkt_cap(currency=EUR)")/1000000, " ")</f>
        <v xml:space="preserve"> </v>
      </c>
      <c r="M5192" s="308"/>
      <c r="N5192" s="215">
        <f t="shared" ca="1" si="190"/>
        <v>1.8105174692704381E-5</v>
      </c>
      <c r="O5192" s="172" t="str">
        <f>IFERROR(IF(VLOOKUP($C5192,'MSCI Database'!$C:$R,2, FALSE)="","",VLOOKUP($C5192,'MSCI Database'!$C:$R,2, FALSE)),"")</f>
        <v>Health Care Equipment &amp; Supplies</v>
      </c>
      <c r="P5192" s="186" t="str">
        <f>IFERROR(IF(VLOOKUP($C5192,'MSCI Database'!$C:$R,3, FALSE)="","",VLOOKUP($C5192,'MSCI Database'!$C:$R,3, FALSE)),"")</f>
        <v>A</v>
      </c>
      <c r="Q5192" s="164" t="str">
        <f>IFERROR(IF(VLOOKUP($C5192,'MSCI Database'!$C:$R,4, FALSE)="","",VLOOKUP($C5192,'MSCI Database'!$C:$R,4, FALSE)),"")</f>
        <v>1</v>
      </c>
      <c r="R5192" s="164">
        <f>IFERROR(IF(VLOOKUP($C5192,'MSCI Database'!$C:$R,5, FALSE)="","",VLOOKUP($C5192,'MSCI Database'!$C:$R,5, FALSE)),"")</f>
        <v>7.1</v>
      </c>
      <c r="S5192" s="164">
        <f>IFERROR(IF(VLOOKUP($C5192,'MSCI Database'!$C:$R,6, FALSE)="","",VLOOKUP($C5192,'MSCI Database'!$C:$R,6, FALSE)),"")</f>
        <v>7.9</v>
      </c>
      <c r="T5192" s="211">
        <f>IFERROR(IF(VLOOKUP($C5192,'MSCI Database'!$C:$R,7, FALSE)="","",VLOOKUP($C5192,'MSCI Database'!$C:$R,7, FALSE)),"")</f>
        <v>6.8</v>
      </c>
      <c r="U5192" s="164">
        <f>IFERROR(IF(VLOOKUP($C5192,'MSCI Database'!$C:$R,8, FALSE)="","",VLOOKUP($C5192,'MSCI Database'!$C:$R,8, FALSE)),"")</f>
        <v>5.2</v>
      </c>
      <c r="V5192" s="175">
        <f>IFERROR(IF(VLOOKUP($C5192,'MSCI Database'!$C:$R,9, FALSE)="","",VLOOKUP($C5192,'MSCI Database'!$C:$R,9, FALSE)),"")</f>
        <v>6.1</v>
      </c>
      <c r="W5192" s="165">
        <f t="shared" ca="1" si="191"/>
        <v>0</v>
      </c>
      <c r="X5192" s="236">
        <f>IFERROR(IF(VLOOKUP($C5192,'MSCI Database'!$C:$R,10, FALSE)="","",VLOOKUP($C5192,'MSCI Database'!$C:$R,10, FALSE)),"")</f>
        <v>26686</v>
      </c>
      <c r="Y5192" s="133" t="str">
        <f>IFERROR(IF(VLOOKUP($C5192,'MSCI Database'!$C:$R,11, FALSE)="","",VLOOKUP($C5192,'MSCI Database'!$C:$R,11, FALSE)),"")</f>
        <v>2019</v>
      </c>
      <c r="Z5192" s="133" t="str">
        <f>IFERROR(IF(VLOOKUP($C5192,'MSCI Database'!$C:$R,12, FALSE)="","",VLOOKUP($C5192,'MSCI Database'!$C:$R,12, FALSE)),"")</f>
        <v>E.Segmt-Moderate</v>
      </c>
      <c r="AA5192" s="202" t="str">
        <f>IFERROR(IF(VLOOKUP($C5192,'MSCI Database'!$C:$R,13, FALSE)="","",VLOOKUP($C5192,'MSCI Database'!$C:$R,13, FALSE)),"")</f>
        <v>Improvements in governance framework and carbon mitigation measures drive upgrade</v>
      </c>
    </row>
    <row r="5193" spans="1:27" s="130" customFormat="1" ht="15" hidden="1" customHeight="1" outlineLevel="1">
      <c r="A5193" s="130" t="s">
        <v>2617</v>
      </c>
      <c r="B5193" s="130" t="s">
        <v>2618</v>
      </c>
      <c r="C5193" s="130" t="s">
        <v>2619</v>
      </c>
      <c r="D5193" s="130" t="s">
        <v>18686</v>
      </c>
      <c r="E5193" s="130" t="s">
        <v>18690</v>
      </c>
      <c r="F5193" s="215">
        <v>7.1852589581375302E-3</v>
      </c>
      <c r="G5193" s="132" t="str">
        <f ca="1">IFERROR(_xll.BQL($A5193, "cur_mkt_cap(currency=EUR)")/1000000, " ")</f>
        <v xml:space="preserve"> </v>
      </c>
      <c r="M5193" s="308"/>
      <c r="N5193" s="215">
        <f t="shared" si="190"/>
        <v>7.6296263994057032E-5</v>
      </c>
      <c r="O5193" s="172" t="str">
        <f>IFERROR(IF(VLOOKUP($C5193,'MSCI Database'!$C:$R,2, FALSE)="","",VLOOKUP($C5193,'MSCI Database'!$C:$R,2, FALSE)),"")</f>
        <v>Telecommunication Services</v>
      </c>
      <c r="P5193" s="186" t="str">
        <f>IFERROR(IF(VLOOKUP($C5193,'MSCI Database'!$C:$R,3, FALSE)="","",VLOOKUP($C5193,'MSCI Database'!$C:$R,3, FALSE)),"")</f>
        <v>BB</v>
      </c>
      <c r="Q5193" s="164" t="str">
        <f>IFERROR(IF(VLOOKUP($C5193,'MSCI Database'!$C:$R,4, FALSE)="","",VLOOKUP($C5193,'MSCI Database'!$C:$R,4, FALSE)),"")</f>
        <v>0</v>
      </c>
      <c r="R5193" s="164">
        <f>IFERROR(IF(VLOOKUP($C5193,'MSCI Database'!$C:$R,5, FALSE)="","",VLOOKUP($C5193,'MSCI Database'!$C:$R,5, FALSE)),"")</f>
        <v>3.5</v>
      </c>
      <c r="S5193" s="164">
        <f>IFERROR(IF(VLOOKUP($C5193,'MSCI Database'!$C:$R,6, FALSE)="","",VLOOKUP($C5193,'MSCI Database'!$C:$R,6, FALSE)),"")</f>
        <v>10</v>
      </c>
      <c r="T5193" s="211">
        <f>IFERROR(IF(VLOOKUP($C5193,'MSCI Database'!$C:$R,7, FALSE)="","",VLOOKUP($C5193,'MSCI Database'!$C:$R,7, FALSE)),"")</f>
        <v>5.5</v>
      </c>
      <c r="U5193" s="164">
        <f>IFERROR(IF(VLOOKUP($C5193,'MSCI Database'!$C:$R,8, FALSE)="","",VLOOKUP($C5193,'MSCI Database'!$C:$R,8, FALSE)),"")</f>
        <v>1.4</v>
      </c>
      <c r="V5193" s="175">
        <f>IFERROR(IF(VLOOKUP($C5193,'MSCI Database'!$C:$R,9, FALSE)="","",VLOOKUP($C5193,'MSCI Database'!$C:$R,9, FALSE)),"")</f>
        <v>4.0999999999999996</v>
      </c>
      <c r="W5193" s="165">
        <f t="shared" ca="1" si="191"/>
        <v>0</v>
      </c>
      <c r="X5193" s="236">
        <f>IFERROR(IF(VLOOKUP($C5193,'MSCI Database'!$C:$R,10, FALSE)="","",VLOOKUP($C5193,'MSCI Database'!$C:$R,10, FALSE)),"")</f>
        <v>255623</v>
      </c>
      <c r="Y5193" s="133" t="str">
        <f>IFERROR(IF(VLOOKUP($C5193,'MSCI Database'!$C:$R,11, FALSE)="","",VLOOKUP($C5193,'MSCI Database'!$C:$R,11, FALSE)),"")</f>
        <v>2019</v>
      </c>
      <c r="Z5193" s="133" t="str">
        <f>IFERROR(IF(VLOOKUP($C5193,'MSCI Database'!$C:$R,12, FALSE)="","",VLOOKUP($C5193,'MSCI Database'!$C:$R,12, FALSE)),"")</f>
        <v>Reported</v>
      </c>
      <c r="AA5193" s="202" t="str">
        <f>IFERROR(IF(VLOOKUP($C5193,'MSCI Database'!$C:$R,13, FALSE)="","",VLOOKUP($C5193,'MSCI Database'!$C:$R,13, FALSE)),"")</f>
        <v>Weak corporate governance and labor management practices</v>
      </c>
    </row>
    <row r="5194" spans="1:27" s="130" customFormat="1" ht="15" hidden="1" customHeight="1" outlineLevel="1">
      <c r="A5194" s="130" t="s">
        <v>5518</v>
      </c>
      <c r="B5194" s="130" t="s">
        <v>5519</v>
      </c>
      <c r="C5194" s="130" t="s">
        <v>5520</v>
      </c>
      <c r="D5194" s="130" t="s">
        <v>18687</v>
      </c>
      <c r="E5194" s="130" t="s">
        <v>18674</v>
      </c>
      <c r="F5194" s="215">
        <v>8.4192725625531449E-3</v>
      </c>
      <c r="G5194" s="132" t="str">
        <f ca="1">IFERROR(_xll.BQL($A5194, "cur_mkt_cap(currency=EUR)")/1000000, " ")</f>
        <v xml:space="preserve"> </v>
      </c>
      <c r="M5194" s="308"/>
      <c r="N5194" s="215">
        <f t="shared" si="190"/>
        <v>8.9399567338207639E-5</v>
      </c>
      <c r="O5194" s="172" t="str">
        <f>IFERROR(IF(VLOOKUP($C5194,'MSCI Database'!$C:$R,2, FALSE)="","",VLOOKUP($C5194,'MSCI Database'!$C:$R,2, FALSE)),"")</f>
        <v>Retail - Food &amp; Staples</v>
      </c>
      <c r="P5194" s="186" t="str">
        <f>IFERROR(IF(VLOOKUP($C5194,'MSCI Database'!$C:$R,3, FALSE)="","",VLOOKUP($C5194,'MSCI Database'!$C:$R,3, FALSE)),"")</f>
        <v>AA</v>
      </c>
      <c r="Q5194" s="164" t="str">
        <f>IFERROR(IF(VLOOKUP($C5194,'MSCI Database'!$C:$R,4, FALSE)="","",VLOOKUP($C5194,'MSCI Database'!$C:$R,4, FALSE)),"")</f>
        <v>0</v>
      </c>
      <c r="R5194" s="164">
        <f>IFERROR(IF(VLOOKUP($C5194,'MSCI Database'!$C:$R,5, FALSE)="","",VLOOKUP($C5194,'MSCI Database'!$C:$R,5, FALSE)),"")</f>
        <v>8.4</v>
      </c>
      <c r="S5194" s="164">
        <f>IFERROR(IF(VLOOKUP($C5194,'MSCI Database'!$C:$R,6, FALSE)="","",VLOOKUP($C5194,'MSCI Database'!$C:$R,6, FALSE)),"")</f>
        <v>5.7</v>
      </c>
      <c r="T5194" s="211">
        <f>IFERROR(IF(VLOOKUP($C5194,'MSCI Database'!$C:$R,7, FALSE)="","",VLOOKUP($C5194,'MSCI Database'!$C:$R,7, FALSE)),"")</f>
        <v>4.9000000000000004</v>
      </c>
      <c r="U5194" s="164">
        <f>IFERROR(IF(VLOOKUP($C5194,'MSCI Database'!$C:$R,8, FALSE)="","",VLOOKUP($C5194,'MSCI Database'!$C:$R,8, FALSE)),"")</f>
        <v>5</v>
      </c>
      <c r="V5194" s="175">
        <f>IFERROR(IF(VLOOKUP($C5194,'MSCI Database'!$C:$R,9, FALSE)="","",VLOOKUP($C5194,'MSCI Database'!$C:$R,9, FALSE)),"")</f>
        <v>5.0999999999999996</v>
      </c>
      <c r="W5194" s="165">
        <f t="shared" ca="1" si="191"/>
        <v>0</v>
      </c>
      <c r="X5194" s="236">
        <f>IFERROR(IF(VLOOKUP($C5194,'MSCI Database'!$C:$R,10, FALSE)="","",VLOOKUP($C5194,'MSCI Database'!$C:$R,10, FALSE)),"")</f>
        <v>1060540</v>
      </c>
      <c r="Y5194" s="133" t="str">
        <f>IFERROR(IF(VLOOKUP($C5194,'MSCI Database'!$C:$R,11, FALSE)="","",VLOOKUP($C5194,'MSCI Database'!$C:$R,11, FALSE)),"")</f>
        <v>2019</v>
      </c>
      <c r="Z5194" s="133" t="str">
        <f>IFERROR(IF(VLOOKUP($C5194,'MSCI Database'!$C:$R,12, FALSE)="","",VLOOKUP($C5194,'MSCI Database'!$C:$R,12, FALSE)),"")</f>
        <v>Reported</v>
      </c>
      <c r="AA5194" s="202" t="str">
        <f>IFERROR(IF(VLOOKUP($C5194,'MSCI Database'!$C:$R,13, FALSE)="","",VLOOKUP($C5194,'MSCI Database'!$C:$R,13, FALSE)),"")</f>
        <v>Leading efforts in sustainable sourcing of raw materials</v>
      </c>
    </row>
    <row r="5195" spans="1:27" s="130" customFormat="1" ht="15" hidden="1" customHeight="1" outlineLevel="1">
      <c r="A5195" s="130" t="s">
        <v>1091</v>
      </c>
      <c r="B5195" s="130" t="s">
        <v>1092</v>
      </c>
      <c r="C5195" s="130" t="s">
        <v>1093</v>
      </c>
      <c r="D5195" s="130" t="s">
        <v>12135</v>
      </c>
      <c r="E5195" s="130" t="s">
        <v>18690</v>
      </c>
      <c r="F5195" s="215">
        <v>5.6255464555375299E-3</v>
      </c>
      <c r="G5195" s="132" t="str">
        <f ca="1">IFERROR(_xll.BQL($A5195, "cur_mkt_cap(currency=EUR)")/1000000, " ")</f>
        <v xml:space="preserve"> </v>
      </c>
      <c r="M5195" s="308"/>
      <c r="N5195" s="215">
        <f t="shared" si="190"/>
        <v>5.9734545405135545E-5</v>
      </c>
      <c r="O5195" s="172" t="str">
        <f>IFERROR(IF(VLOOKUP($C5195,'MSCI Database'!$C:$R,2, FALSE)="","",VLOOKUP($C5195,'MSCI Database'!$C:$R,2, FALSE)),"")</f>
        <v>Media &amp; Entertainment</v>
      </c>
      <c r="P5195" s="186" t="str">
        <f>IFERROR(IF(VLOOKUP($C5195,'MSCI Database'!$C:$R,3, FALSE)="","",VLOOKUP($C5195,'MSCI Database'!$C:$R,3, FALSE)),"")</f>
        <v>A</v>
      </c>
      <c r="Q5195" s="164" t="str">
        <f>IFERROR(IF(VLOOKUP($C5195,'MSCI Database'!$C:$R,4, FALSE)="","",VLOOKUP($C5195,'MSCI Database'!$C:$R,4, FALSE)),"")</f>
        <v>0</v>
      </c>
      <c r="R5195" s="164">
        <f>IFERROR(IF(VLOOKUP($C5195,'MSCI Database'!$C:$R,5, FALSE)="","",VLOOKUP($C5195,'MSCI Database'!$C:$R,5, FALSE)),"")</f>
        <v>5.8</v>
      </c>
      <c r="S5195" s="164">
        <f>IFERROR(IF(VLOOKUP($C5195,'MSCI Database'!$C:$R,6, FALSE)="","",VLOOKUP($C5195,'MSCI Database'!$C:$R,6, FALSE)),"")</f>
        <v>9.5</v>
      </c>
      <c r="T5195" s="211">
        <f>IFERROR(IF(VLOOKUP($C5195,'MSCI Database'!$C:$R,7, FALSE)="","",VLOOKUP($C5195,'MSCI Database'!$C:$R,7, FALSE)),"")</f>
        <v>3.6</v>
      </c>
      <c r="U5195" s="164">
        <f>IFERROR(IF(VLOOKUP($C5195,'MSCI Database'!$C:$R,8, FALSE)="","",VLOOKUP($C5195,'MSCI Database'!$C:$R,8, FALSE)),"")</f>
        <v>6.1</v>
      </c>
      <c r="V5195" s="175">
        <f>IFERROR(IF(VLOOKUP($C5195,'MSCI Database'!$C:$R,9, FALSE)="","",VLOOKUP($C5195,'MSCI Database'!$C:$R,9, FALSE)),"")</f>
        <v>5.4</v>
      </c>
      <c r="W5195" s="165">
        <f t="shared" ca="1" si="191"/>
        <v>0</v>
      </c>
      <c r="X5195" s="236">
        <f>IFERROR(IF(VLOOKUP($C5195,'MSCI Database'!$C:$R,10, FALSE)="","",VLOOKUP($C5195,'MSCI Database'!$C:$R,10, FALSE)),"")</f>
        <v>14979</v>
      </c>
      <c r="Y5195" s="133" t="str">
        <f>IFERROR(IF(VLOOKUP($C5195,'MSCI Database'!$C:$R,11, FALSE)="","",VLOOKUP($C5195,'MSCI Database'!$C:$R,11, FALSE)),"")</f>
        <v>2019</v>
      </c>
      <c r="Z5195" s="133" t="str">
        <f>IFERROR(IF(VLOOKUP($C5195,'MSCI Database'!$C:$R,12, FALSE)="","",VLOOKUP($C5195,'MSCI Database'!$C:$R,12, FALSE)),"")</f>
        <v>Reported</v>
      </c>
      <c r="AA5195" s="202" t="str">
        <f>IFERROR(IF(VLOOKUP($C5195,'MSCI Database'!$C:$R,13, FALSE)="","",VLOOKUP($C5195,'MSCI Database'!$C:$R,13, FALSE)),"")</f>
        <v>Moderate governance practices, however, data security risks persist</v>
      </c>
    </row>
    <row r="5196" spans="1:27" s="130" customFormat="1" ht="15" hidden="1" customHeight="1" outlineLevel="1">
      <c r="A5196" s="130" t="s">
        <v>2378</v>
      </c>
      <c r="B5196" s="130" t="s">
        <v>2379</v>
      </c>
      <c r="C5196" s="130" t="s">
        <v>2380</v>
      </c>
      <c r="D5196" s="130" t="s">
        <v>12131</v>
      </c>
      <c r="E5196" s="130" t="s">
        <v>12133</v>
      </c>
      <c r="F5196" s="215">
        <v>8.3133998979571244E-3</v>
      </c>
      <c r="G5196" s="132" t="str">
        <f ca="1">IFERROR(_xll.BQL($A5196, "cur_mkt_cap(currency=EUR)")/1000000, " ")</f>
        <v xml:space="preserve"> </v>
      </c>
      <c r="M5196" s="308"/>
      <c r="N5196" s="215">
        <f t="shared" ca="1" si="190"/>
        <v>8.8275364464680865E-5</v>
      </c>
      <c r="O5196" s="172" t="str">
        <f>IFERROR(IF(VLOOKUP($C5196,'MSCI Database'!$C:$R,2, FALSE)="","",VLOOKUP($C5196,'MSCI Database'!$C:$R,2, FALSE)),"")</f>
        <v>Health Care Equipment &amp; Supplies</v>
      </c>
      <c r="P5196" s="186" t="str">
        <f>IFERROR(IF(VLOOKUP($C5196,'MSCI Database'!$C:$R,3, FALSE)="","",VLOOKUP($C5196,'MSCI Database'!$C:$R,3, FALSE)),"")</f>
        <v>A</v>
      </c>
      <c r="Q5196" s="164" t="str">
        <f>IFERROR(IF(VLOOKUP($C5196,'MSCI Database'!$C:$R,4, FALSE)="","",VLOOKUP($C5196,'MSCI Database'!$C:$R,4, FALSE)),"")</f>
        <v>1</v>
      </c>
      <c r="R5196" s="164">
        <f>IFERROR(IF(VLOOKUP($C5196,'MSCI Database'!$C:$R,5, FALSE)="","",VLOOKUP($C5196,'MSCI Database'!$C:$R,5, FALSE)),"")</f>
        <v>7</v>
      </c>
      <c r="S5196" s="164">
        <f>IFERROR(IF(VLOOKUP($C5196,'MSCI Database'!$C:$R,6, FALSE)="","",VLOOKUP($C5196,'MSCI Database'!$C:$R,6, FALSE)),"")</f>
        <v>10</v>
      </c>
      <c r="T5196" s="211">
        <f>IFERROR(IF(VLOOKUP($C5196,'MSCI Database'!$C:$R,7, FALSE)="","",VLOOKUP($C5196,'MSCI Database'!$C:$R,7, FALSE)),"")</f>
        <v>6.5</v>
      </c>
      <c r="U5196" s="164">
        <f>IFERROR(IF(VLOOKUP($C5196,'MSCI Database'!$C:$R,8, FALSE)="","",VLOOKUP($C5196,'MSCI Database'!$C:$R,8, FALSE)),"")</f>
        <v>4.9000000000000004</v>
      </c>
      <c r="V5196" s="175">
        <f>IFERROR(IF(VLOOKUP($C5196,'MSCI Database'!$C:$R,9, FALSE)="","",VLOOKUP($C5196,'MSCI Database'!$C:$R,9, FALSE)),"")</f>
        <v>6.1</v>
      </c>
      <c r="W5196" s="165">
        <f t="shared" ca="1" si="191"/>
        <v>0</v>
      </c>
      <c r="X5196" s="236">
        <f>IFERROR(IF(VLOOKUP($C5196,'MSCI Database'!$C:$R,10, FALSE)="","",VLOOKUP($C5196,'MSCI Database'!$C:$R,10, FALSE)),"")</f>
        <v>69000</v>
      </c>
      <c r="Y5196" s="133" t="str">
        <f>IFERROR(IF(VLOOKUP($C5196,'MSCI Database'!$C:$R,11, FALSE)="","",VLOOKUP($C5196,'MSCI Database'!$C:$R,11, FALSE)),"")</f>
        <v>2019</v>
      </c>
      <c r="Z5196" s="133" t="str">
        <f>IFERROR(IF(VLOOKUP($C5196,'MSCI Database'!$C:$R,12, FALSE)="","",VLOOKUP($C5196,'MSCI Database'!$C:$R,12, FALSE)),"")</f>
        <v>Reported</v>
      </c>
      <c r="AA5196" s="202" t="str">
        <f>IFERROR(IF(VLOOKUP($C5196,'MSCI Database'!$C:$R,13, FALSE)="","",VLOOKUP($C5196,'MSCI Database'!$C:$R,13, FALSE)),"")</f>
        <v>Improved anti-corruption and employee retention measures; lacks strategy to improve product quality</v>
      </c>
    </row>
    <row r="5197" spans="1:27" s="130" customFormat="1" ht="15" hidden="1" customHeight="1" outlineLevel="1">
      <c r="A5197" s="130" t="s">
        <v>3185</v>
      </c>
      <c r="B5197" s="130" t="s">
        <v>3186</v>
      </c>
      <c r="C5197" s="130" t="s">
        <v>3187</v>
      </c>
      <c r="D5197" s="130" t="s">
        <v>12155</v>
      </c>
      <c r="E5197" s="130" t="s">
        <v>18688</v>
      </c>
      <c r="F5197" s="215">
        <v>8.2092780237427668E-3</v>
      </c>
      <c r="G5197" s="132" t="str">
        <f ca="1">IFERROR(_xll.BQL($A5197, "cur_mkt_cap(currency=EUR)")/1000000, " ")</f>
        <v xml:space="preserve"> </v>
      </c>
      <c r="M5197" s="308"/>
      <c r="N5197" s="215">
        <f t="shared" si="190"/>
        <v>8.7169752259345153E-5</v>
      </c>
      <c r="O5197" s="172" t="str">
        <f>IFERROR(IF(VLOOKUP($C5197,'MSCI Database'!$C:$R,2, FALSE)="","",VLOOKUP($C5197,'MSCI Database'!$C:$R,2, FALSE)),"")</f>
        <v>Life &amp; Health Insurance</v>
      </c>
      <c r="P5197" s="186" t="str">
        <f>IFERROR(IF(VLOOKUP($C5197,'MSCI Database'!$C:$R,3, FALSE)="","",VLOOKUP($C5197,'MSCI Database'!$C:$R,3, FALSE)),"")</f>
        <v>A</v>
      </c>
      <c r="Q5197" s="164" t="str">
        <f>IFERROR(IF(VLOOKUP($C5197,'MSCI Database'!$C:$R,4, FALSE)="","",VLOOKUP($C5197,'MSCI Database'!$C:$R,4, FALSE)),"")</f>
        <v>1</v>
      </c>
      <c r="R5197" s="164">
        <f>IFERROR(IF(VLOOKUP($C5197,'MSCI Database'!$C:$R,5, FALSE)="","",VLOOKUP($C5197,'MSCI Database'!$C:$R,5, FALSE)),"")</f>
        <v>6.9</v>
      </c>
      <c r="S5197" s="164">
        <f>IFERROR(IF(VLOOKUP($C5197,'MSCI Database'!$C:$R,6, FALSE)="","",VLOOKUP($C5197,'MSCI Database'!$C:$R,6, FALSE)),"")</f>
        <v>9</v>
      </c>
      <c r="T5197" s="211">
        <f>IFERROR(IF(VLOOKUP($C5197,'MSCI Database'!$C:$R,7, FALSE)="","",VLOOKUP($C5197,'MSCI Database'!$C:$R,7, FALSE)),"")</f>
        <v>4.4000000000000004</v>
      </c>
      <c r="U5197" s="164">
        <f>IFERROR(IF(VLOOKUP($C5197,'MSCI Database'!$C:$R,8, FALSE)="","",VLOOKUP($C5197,'MSCI Database'!$C:$R,8, FALSE)),"")</f>
        <v>5.3</v>
      </c>
      <c r="V5197" s="175">
        <f>IFERROR(IF(VLOOKUP($C5197,'MSCI Database'!$C:$R,9, FALSE)="","",VLOOKUP($C5197,'MSCI Database'!$C:$R,9, FALSE)),"")</f>
        <v>5.0999999999999996</v>
      </c>
      <c r="W5197" s="165">
        <f t="shared" ca="1" si="191"/>
        <v>0</v>
      </c>
      <c r="X5197" s="236">
        <f>IFERROR(IF(VLOOKUP($C5197,'MSCI Database'!$C:$R,10, FALSE)="","",VLOOKUP($C5197,'MSCI Database'!$C:$R,10, FALSE)),"")</f>
        <v>323602</v>
      </c>
      <c r="Y5197" s="133" t="str">
        <f>IFERROR(IF(VLOOKUP($C5197,'MSCI Database'!$C:$R,11, FALSE)="","",VLOOKUP($C5197,'MSCI Database'!$C:$R,11, FALSE)),"")</f>
        <v>2019</v>
      </c>
      <c r="Z5197" s="133" t="str">
        <f>IFERROR(IF(VLOOKUP($C5197,'MSCI Database'!$C:$R,12, FALSE)="","",VLOOKUP($C5197,'MSCI Database'!$C:$R,12, FALSE)),"")</f>
        <v>Reported</v>
      </c>
      <c r="AA5197" s="202" t="str">
        <f>IFERROR(IF(VLOOKUP($C5197,'MSCI Database'!$C:$R,13, FALSE)="","",VLOOKUP($C5197,'MSCI Database'!$C:$R,13, FALSE)),"")</f>
        <v>Adoption of policies on forced labor and child labor, ESG integration in investments drive upgrade</v>
      </c>
    </row>
    <row r="5198" spans="1:27" s="130" customFormat="1" ht="15" hidden="1" customHeight="1" outlineLevel="1">
      <c r="A5198" s="130" t="s">
        <v>740</v>
      </c>
      <c r="B5198" s="130" t="s">
        <v>741</v>
      </c>
      <c r="C5198" s="130" t="s">
        <v>742</v>
      </c>
      <c r="D5198" s="130" t="s">
        <v>12138</v>
      </c>
      <c r="E5198" s="130" t="s">
        <v>100</v>
      </c>
      <c r="F5198" s="215">
        <v>1.1845966233166149E-3</v>
      </c>
      <c r="G5198" s="132" t="str">
        <f ca="1">IFERROR(_xll.BQL($A5198, "cur_mkt_cap(currency=EUR)")/1000000, " ")</f>
        <v xml:space="preserve"> </v>
      </c>
      <c r="M5198" s="308"/>
      <c r="N5198" s="215">
        <f t="shared" si="190"/>
        <v>1.2578571938130981E-5</v>
      </c>
      <c r="O5198" s="172" t="str">
        <f>IFERROR(IF(VLOOKUP($C5198,'MSCI Database'!$C:$R,2, FALSE)="","",VLOOKUP($C5198,'MSCI Database'!$C:$R,2, FALSE)),"")</f>
        <v>Utilities</v>
      </c>
      <c r="P5198" s="186" t="str">
        <f>IFERROR(IF(VLOOKUP($C5198,'MSCI Database'!$C:$R,3, FALSE)="","",VLOOKUP($C5198,'MSCI Database'!$C:$R,3, FALSE)),"")</f>
        <v>A</v>
      </c>
      <c r="Q5198" s="164" t="str">
        <f>IFERROR(IF(VLOOKUP($C5198,'MSCI Database'!$C:$R,4, FALSE)="","",VLOOKUP($C5198,'MSCI Database'!$C:$R,4, FALSE)),"")</f>
        <v>0</v>
      </c>
      <c r="R5198" s="164">
        <f>IFERROR(IF(VLOOKUP($C5198,'MSCI Database'!$C:$R,5, FALSE)="","",VLOOKUP($C5198,'MSCI Database'!$C:$R,5, FALSE)),"")</f>
        <v>6.7</v>
      </c>
      <c r="S5198" s="164">
        <f>IFERROR(IF(VLOOKUP($C5198,'MSCI Database'!$C:$R,6, FALSE)="","",VLOOKUP($C5198,'MSCI Database'!$C:$R,6, FALSE)),"")</f>
        <v>7.8</v>
      </c>
      <c r="T5198" s="211">
        <f>IFERROR(IF(VLOOKUP($C5198,'MSCI Database'!$C:$R,7, FALSE)="","",VLOOKUP($C5198,'MSCI Database'!$C:$R,7, FALSE)),"")</f>
        <v>5.9</v>
      </c>
      <c r="U5198" s="164">
        <f>IFERROR(IF(VLOOKUP($C5198,'MSCI Database'!$C:$R,8, FALSE)="","",VLOOKUP($C5198,'MSCI Database'!$C:$R,8, FALSE)),"")</f>
        <v>4.9000000000000004</v>
      </c>
      <c r="V5198" s="175">
        <f>IFERROR(IF(VLOOKUP($C5198,'MSCI Database'!$C:$R,9, FALSE)="","",VLOOKUP($C5198,'MSCI Database'!$C:$R,9, FALSE)),"")</f>
        <v>6.5</v>
      </c>
      <c r="W5198" s="165">
        <f t="shared" ca="1" si="191"/>
        <v>0</v>
      </c>
      <c r="X5198" s="236">
        <f>IFERROR(IF(VLOOKUP($C5198,'MSCI Database'!$C:$R,10, FALSE)="","",VLOOKUP($C5198,'MSCI Database'!$C:$R,10, FALSE)),"")</f>
        <v>5278136</v>
      </c>
      <c r="Y5198" s="133" t="str">
        <f>IFERROR(IF(VLOOKUP($C5198,'MSCI Database'!$C:$R,11, FALSE)="","",VLOOKUP($C5198,'MSCI Database'!$C:$R,11, FALSE)),"")</f>
        <v>2019</v>
      </c>
      <c r="Z5198" s="133" t="str">
        <f>IFERROR(IF(VLOOKUP($C5198,'MSCI Database'!$C:$R,12, FALSE)="","",VLOOKUP($C5198,'MSCI Database'!$C:$R,12, FALSE)),"")</f>
        <v>Reported</v>
      </c>
      <c r="AA5198" s="202" t="str">
        <f>IFERROR(IF(VLOOKUP($C5198,'MSCI Database'!$C:$R,13, FALSE)="","",VLOOKUP($C5198,'MSCI Database'!$C:$R,13, FALSE)),"")</f>
        <v>Low-carbon generation mix supports strong rating</v>
      </c>
    </row>
    <row r="5199" spans="1:27" s="130" customFormat="1" ht="15" hidden="1" customHeight="1" outlineLevel="1">
      <c r="A5199" s="130" t="s">
        <v>1950</v>
      </c>
      <c r="B5199" s="130" t="s">
        <v>1951</v>
      </c>
      <c r="C5199" s="130" t="s">
        <v>1952</v>
      </c>
      <c r="D5199" s="130" t="s">
        <v>12129</v>
      </c>
      <c r="E5199" s="130" t="s">
        <v>18673</v>
      </c>
      <c r="F5199" s="215">
        <v>7.8216689089912091E-3</v>
      </c>
      <c r="G5199" s="132" t="str">
        <f ca="1">IFERROR(_xll.BQL($A5199, "cur_mkt_cap(currency=EUR)")/1000000, " ")</f>
        <v xml:space="preserve"> </v>
      </c>
      <c r="M5199" s="308"/>
      <c r="N5199" s="215">
        <f t="shared" si="190"/>
        <v>8.3053946897578039E-5</v>
      </c>
      <c r="O5199" s="172" t="str">
        <f>IFERROR(IF(VLOOKUP($C5199,'MSCI Database'!$C:$R,2, FALSE)="","",VLOOKUP($C5199,'MSCI Database'!$C:$R,2, FALSE)),"")</f>
        <v>Construction &amp; Farm Machinery &amp; Heavy Trucks</v>
      </c>
      <c r="P5199" s="186" t="str">
        <f>IFERROR(IF(VLOOKUP($C5199,'MSCI Database'!$C:$R,3, FALSE)="","",VLOOKUP($C5199,'MSCI Database'!$C:$R,3, FALSE)),"")</f>
        <v>A</v>
      </c>
      <c r="Q5199" s="164" t="str">
        <f>IFERROR(IF(VLOOKUP($C5199,'MSCI Database'!$C:$R,4, FALSE)="","",VLOOKUP($C5199,'MSCI Database'!$C:$R,4, FALSE)),"")</f>
        <v>0</v>
      </c>
      <c r="R5199" s="164">
        <f>IFERROR(IF(VLOOKUP($C5199,'MSCI Database'!$C:$R,5, FALSE)="","",VLOOKUP($C5199,'MSCI Database'!$C:$R,5, FALSE)),"")</f>
        <v>6.9</v>
      </c>
      <c r="S5199" s="164">
        <f>IFERROR(IF(VLOOKUP($C5199,'MSCI Database'!$C:$R,6, FALSE)="","",VLOOKUP($C5199,'MSCI Database'!$C:$R,6, FALSE)),"")</f>
        <v>4.5999999999999996</v>
      </c>
      <c r="T5199" s="211">
        <f>IFERROR(IF(VLOOKUP($C5199,'MSCI Database'!$C:$R,7, FALSE)="","",VLOOKUP($C5199,'MSCI Database'!$C:$R,7, FALSE)),"")</f>
        <v>4.5</v>
      </c>
      <c r="U5199" s="164">
        <f>IFERROR(IF(VLOOKUP($C5199,'MSCI Database'!$C:$R,8, FALSE)="","",VLOOKUP($C5199,'MSCI Database'!$C:$R,8, FALSE)),"")</f>
        <v>6.3</v>
      </c>
      <c r="V5199" s="175">
        <f>IFERROR(IF(VLOOKUP($C5199,'MSCI Database'!$C:$R,9, FALSE)="","",VLOOKUP($C5199,'MSCI Database'!$C:$R,9, FALSE)),"")</f>
        <v>5.3</v>
      </c>
      <c r="W5199" s="165">
        <f t="shared" ca="1" si="191"/>
        <v>0</v>
      </c>
      <c r="X5199" s="236">
        <f>IFERROR(IF(VLOOKUP($C5199,'MSCI Database'!$C:$R,10, FALSE)="","",VLOOKUP($C5199,'MSCI Database'!$C:$R,10, FALSE)),"")</f>
        <v>129000</v>
      </c>
      <c r="Y5199" s="133" t="str">
        <f>IFERROR(IF(VLOOKUP($C5199,'MSCI Database'!$C:$R,11, FALSE)="","",VLOOKUP($C5199,'MSCI Database'!$C:$R,11, FALSE)),"")</f>
        <v>2019</v>
      </c>
      <c r="Z5199" s="133" t="str">
        <f>IFERROR(IF(VLOOKUP($C5199,'MSCI Database'!$C:$R,12, FALSE)="","",VLOOKUP($C5199,'MSCI Database'!$C:$R,12, FALSE)),"")</f>
        <v>Reported</v>
      </c>
      <c r="AA5199" s="202" t="str">
        <f>IFERROR(IF(VLOOKUP($C5199,'MSCI Database'!$C:$R,13, FALSE)="","",VLOOKUP($C5199,'MSCI Database'!$C:$R,13, FALSE)),"")</f>
        <v>Robust governance practices relative to peers; but COVID-19 headwinds pose labor challenges</v>
      </c>
    </row>
    <row r="5200" spans="1:27" s="130" customFormat="1" ht="15" hidden="1" customHeight="1" outlineLevel="1">
      <c r="A5200" s="130" t="s">
        <v>1182</v>
      </c>
      <c r="B5200" s="130" t="s">
        <v>1183</v>
      </c>
      <c r="C5200" s="130" t="s">
        <v>1184</v>
      </c>
      <c r="D5200" s="130" t="s">
        <v>18681</v>
      </c>
      <c r="E5200" s="130" t="s">
        <v>18674</v>
      </c>
      <c r="F5200" s="215">
        <v>6.930945138472957E-3</v>
      </c>
      <c r="G5200" s="132" t="str">
        <f ca="1">IFERROR(_xll.BQL($A5200, "cur_mkt_cap(currency=EUR)")/1000000, " ")</f>
        <v xml:space="preserve"> </v>
      </c>
      <c r="M5200" s="308"/>
      <c r="N5200" s="215">
        <f t="shared" ca="1" si="190"/>
        <v>7.3595847149582623E-5</v>
      </c>
      <c r="O5200" s="172" t="str">
        <f>IFERROR(IF(VLOOKUP($C5200,'MSCI Database'!$C:$R,2, FALSE)="","",VLOOKUP($C5200,'MSCI Database'!$C:$R,2, FALSE)),"")</f>
        <v>Food Products</v>
      </c>
      <c r="P5200" s="186" t="str">
        <f>IFERROR(IF(VLOOKUP($C5200,'MSCI Database'!$C:$R,3, FALSE)="","",VLOOKUP($C5200,'MSCI Database'!$C:$R,3, FALSE)),"")</f>
        <v>A</v>
      </c>
      <c r="Q5200" s="164" t="str">
        <f>IFERROR(IF(VLOOKUP($C5200,'MSCI Database'!$C:$R,4, FALSE)="","",VLOOKUP($C5200,'MSCI Database'!$C:$R,4, FALSE)),"")</f>
        <v>0</v>
      </c>
      <c r="R5200" s="164">
        <f>IFERROR(IF(VLOOKUP($C5200,'MSCI Database'!$C:$R,5, FALSE)="","",VLOOKUP($C5200,'MSCI Database'!$C:$R,5, FALSE)),"")</f>
        <v>6</v>
      </c>
      <c r="S5200" s="164">
        <f>IFERROR(IF(VLOOKUP($C5200,'MSCI Database'!$C:$R,6, FALSE)="","",VLOOKUP($C5200,'MSCI Database'!$C:$R,6, FALSE)),"")</f>
        <v>4.4000000000000004</v>
      </c>
      <c r="T5200" s="211">
        <f>IFERROR(IF(VLOOKUP($C5200,'MSCI Database'!$C:$R,7, FALSE)="","",VLOOKUP($C5200,'MSCI Database'!$C:$R,7, FALSE)),"")</f>
        <v>5.3</v>
      </c>
      <c r="U5200" s="164">
        <f>IFERROR(IF(VLOOKUP($C5200,'MSCI Database'!$C:$R,8, FALSE)="","",VLOOKUP($C5200,'MSCI Database'!$C:$R,8, FALSE)),"")</f>
        <v>4.3</v>
      </c>
      <c r="V5200" s="175">
        <f>IFERROR(IF(VLOOKUP($C5200,'MSCI Database'!$C:$R,9, FALSE)="","",VLOOKUP($C5200,'MSCI Database'!$C:$R,9, FALSE)),"")</f>
        <v>4.7</v>
      </c>
      <c r="W5200" s="165">
        <f t="shared" ca="1" si="191"/>
        <v>0</v>
      </c>
      <c r="X5200" s="236">
        <f>IFERROR(IF(VLOOKUP($C5200,'MSCI Database'!$C:$R,10, FALSE)="","",VLOOKUP($C5200,'MSCI Database'!$C:$R,10, FALSE)),"")</f>
        <v>112598</v>
      </c>
      <c r="Y5200" s="133" t="str">
        <f>IFERROR(IF(VLOOKUP($C5200,'MSCI Database'!$C:$R,11, FALSE)="","",VLOOKUP($C5200,'MSCI Database'!$C:$R,11, FALSE)),"")</f>
        <v>2019</v>
      </c>
      <c r="Z5200" s="133" t="str">
        <f>IFERROR(IF(VLOOKUP($C5200,'MSCI Database'!$C:$R,12, FALSE)="","",VLOOKUP($C5200,'MSCI Database'!$C:$R,12, FALSE)),"")</f>
        <v>Reported</v>
      </c>
      <c r="AA5200" s="202" t="str">
        <f>IFERROR(IF(VLOOKUP($C5200,'MSCI Database'!$C:$R,13, FALSE)="","",VLOOKUP($C5200,'MSCI Database'!$C:$R,13, FALSE)),"")</f>
        <v>Focus on eliminating child labor in cocoa supply chains</v>
      </c>
    </row>
    <row r="5201" spans="1:27" s="130" customFormat="1" ht="15" hidden="1" customHeight="1" outlineLevel="1">
      <c r="A5201" s="130" t="s">
        <v>2704</v>
      </c>
      <c r="B5201" s="130" t="s">
        <v>2705</v>
      </c>
      <c r="C5201" s="130" t="s">
        <v>2706</v>
      </c>
      <c r="D5201" s="130" t="s">
        <v>18735</v>
      </c>
      <c r="E5201" s="130" t="s">
        <v>18682</v>
      </c>
      <c r="F5201" s="215">
        <v>7.4809494107255983E-3</v>
      </c>
      <c r="G5201" s="132" t="str">
        <f ca="1">IFERROR(_xll.BQL($A5201, "cur_mkt_cap(currency=EUR)")/1000000, " ")</f>
        <v xml:space="preserve"> </v>
      </c>
      <c r="M5201" s="308"/>
      <c r="N5201" s="215">
        <f t="shared" si="190"/>
        <v>7.9436036264286973E-5</v>
      </c>
      <c r="O5201" s="172" t="str">
        <f>IFERROR(IF(VLOOKUP($C5201,'MSCI Database'!$C:$R,2, FALSE)="","",VLOOKUP($C5201,'MSCI Database'!$C:$R,2, FALSE)),"")</f>
        <v>Retail - Consumer Discretionary</v>
      </c>
      <c r="P5201" s="186" t="str">
        <f>IFERROR(IF(VLOOKUP($C5201,'MSCI Database'!$C:$R,3, FALSE)="","",VLOOKUP($C5201,'MSCI Database'!$C:$R,3, FALSE)),"")</f>
        <v>BB</v>
      </c>
      <c r="Q5201" s="164" t="str">
        <f>IFERROR(IF(VLOOKUP($C5201,'MSCI Database'!$C:$R,4, FALSE)="","",VLOOKUP($C5201,'MSCI Database'!$C:$R,4, FALSE)),"")</f>
        <v>1</v>
      </c>
      <c r="R5201" s="164">
        <f>IFERROR(IF(VLOOKUP($C5201,'MSCI Database'!$C:$R,5, FALSE)="","",VLOOKUP($C5201,'MSCI Database'!$C:$R,5, FALSE)),"")</f>
        <v>3.9</v>
      </c>
      <c r="S5201" s="164">
        <f>IFERROR(IF(VLOOKUP($C5201,'MSCI Database'!$C:$R,6, FALSE)="","",VLOOKUP($C5201,'MSCI Database'!$C:$R,6, FALSE)),"")</f>
        <v>1.6</v>
      </c>
      <c r="T5201" s="211">
        <f>IFERROR(IF(VLOOKUP($C5201,'MSCI Database'!$C:$R,7, FALSE)="","",VLOOKUP($C5201,'MSCI Database'!$C:$R,7, FALSE)),"")</f>
        <v>4.7</v>
      </c>
      <c r="U5201" s="164">
        <f>IFERROR(IF(VLOOKUP($C5201,'MSCI Database'!$C:$R,8, FALSE)="","",VLOOKUP($C5201,'MSCI Database'!$C:$R,8, FALSE)),"")</f>
        <v>3</v>
      </c>
      <c r="V5201" s="175">
        <f>IFERROR(IF(VLOOKUP($C5201,'MSCI Database'!$C:$R,9, FALSE)="","",VLOOKUP($C5201,'MSCI Database'!$C:$R,9, FALSE)),"")</f>
        <v>3.6</v>
      </c>
      <c r="W5201" s="165">
        <f t="shared" ca="1" si="191"/>
        <v>0</v>
      </c>
      <c r="X5201" s="236">
        <f>IFERROR(IF(VLOOKUP($C5201,'MSCI Database'!$C:$R,10, FALSE)="","",VLOOKUP($C5201,'MSCI Database'!$C:$R,10, FALSE)),"")</f>
        <v>21788</v>
      </c>
      <c r="Y5201" s="133" t="str">
        <f>IFERROR(IF(VLOOKUP($C5201,'MSCI Database'!$C:$R,11, FALSE)="","",VLOOKUP($C5201,'MSCI Database'!$C:$R,11, FALSE)),"")</f>
        <v>2019</v>
      </c>
      <c r="Z5201" s="133" t="str">
        <f>IFERROR(IF(VLOOKUP($C5201,'MSCI Database'!$C:$R,12, FALSE)="","",VLOOKUP($C5201,'MSCI Database'!$C:$R,12, FALSE)),"")</f>
        <v>E.Segmt-Moderately High</v>
      </c>
      <c r="AA5201" s="202" t="str">
        <f>IFERROR(IF(VLOOKUP($C5201,'MSCI Database'!$C:$R,13, FALSE)="","",VLOOKUP($C5201,'MSCI Database'!$C:$R,13, FALSE)),"")</f>
        <v>Improvement in privacy and data security programs drive upgrade; labor management issues persist</v>
      </c>
    </row>
    <row r="5202" spans="1:27" s="130" customFormat="1" ht="15" hidden="1" customHeight="1" outlineLevel="1">
      <c r="A5202" s="130" t="s">
        <v>7752</v>
      </c>
      <c r="B5202" s="130" t="s">
        <v>7753</v>
      </c>
      <c r="C5202" s="130" t="s">
        <v>7754</v>
      </c>
      <c r="D5202" s="130" t="s">
        <v>12128</v>
      </c>
      <c r="E5202" s="130" t="s">
        <v>12133</v>
      </c>
      <c r="F5202" s="215">
        <v>6.4081742756260402E-3</v>
      </c>
      <c r="G5202" s="132" t="str">
        <f ca="1">IFERROR(_xll.BQL($A5202, "cur_mkt_cap(currency=EUR)")/1000000, " ")</f>
        <v xml:space="preserve"> </v>
      </c>
      <c r="M5202" s="308"/>
      <c r="N5202" s="215">
        <f t="shared" si="190"/>
        <v>6.8044834445301743E-5</v>
      </c>
      <c r="O5202" s="172" t="str">
        <f>IFERROR(IF(VLOOKUP($C5202,'MSCI Database'!$C:$R,2, FALSE)="","",VLOOKUP($C5202,'MSCI Database'!$C:$R,2, FALSE)),"")</f>
        <v>Health Care Equipment &amp; Supplies</v>
      </c>
      <c r="P5202" s="186" t="str">
        <f>IFERROR(IF(VLOOKUP($C5202,'MSCI Database'!$C:$R,3, FALSE)="","",VLOOKUP($C5202,'MSCI Database'!$C:$R,3, FALSE)),"")</f>
        <v>BBB</v>
      </c>
      <c r="Q5202" s="164" t="str">
        <f>IFERROR(IF(VLOOKUP($C5202,'MSCI Database'!$C:$R,4, FALSE)="","",VLOOKUP($C5202,'MSCI Database'!$C:$R,4, FALSE)),"")</f>
        <v/>
      </c>
      <c r="R5202" s="164">
        <f>IFERROR(IF(VLOOKUP($C5202,'MSCI Database'!$C:$R,5, FALSE)="","",VLOOKUP($C5202,'MSCI Database'!$C:$R,5, FALSE)),"")</f>
        <v>5</v>
      </c>
      <c r="S5202" s="164">
        <f>IFERROR(IF(VLOOKUP($C5202,'MSCI Database'!$C:$R,6, FALSE)="","",VLOOKUP($C5202,'MSCI Database'!$C:$R,6, FALSE)),"")</f>
        <v>5.7</v>
      </c>
      <c r="T5202" s="211">
        <f>IFERROR(IF(VLOOKUP($C5202,'MSCI Database'!$C:$R,7, FALSE)="","",VLOOKUP($C5202,'MSCI Database'!$C:$R,7, FALSE)),"")</f>
        <v>4.7</v>
      </c>
      <c r="U5202" s="164">
        <f>IFERROR(IF(VLOOKUP($C5202,'MSCI Database'!$C:$R,8, FALSE)="","",VLOOKUP($C5202,'MSCI Database'!$C:$R,8, FALSE)),"")</f>
        <v>5.5</v>
      </c>
      <c r="V5202" s="175">
        <f>IFERROR(IF(VLOOKUP($C5202,'MSCI Database'!$C:$R,9, FALSE)="","",VLOOKUP($C5202,'MSCI Database'!$C:$R,9, FALSE)),"")</f>
        <v>5.2</v>
      </c>
      <c r="W5202" s="165">
        <f t="shared" ca="1" si="191"/>
        <v>0</v>
      </c>
      <c r="X5202" s="236">
        <f>IFERROR(IF(VLOOKUP($C5202,'MSCI Database'!$C:$R,10, FALSE)="","",VLOOKUP($C5202,'MSCI Database'!$C:$R,10, FALSE)),"")</f>
        <v>58982</v>
      </c>
      <c r="Y5202" s="133" t="str">
        <f>IFERROR(IF(VLOOKUP($C5202,'MSCI Database'!$C:$R,11, FALSE)="","",VLOOKUP($C5202,'MSCI Database'!$C:$R,11, FALSE)),"")</f>
        <v>2019</v>
      </c>
      <c r="Z5202" s="133" t="str">
        <f>IFERROR(IF(VLOOKUP($C5202,'MSCI Database'!$C:$R,12, FALSE)="","",VLOOKUP($C5202,'MSCI Database'!$C:$R,12, FALSE)),"")</f>
        <v>E.Segmt-Moderately Low</v>
      </c>
      <c r="AA5202" s="202" t="str">
        <f>IFERROR(IF(VLOOKUP($C5202,'MSCI Database'!$C:$R,13, FALSE)="","",VLOOKUP($C5202,'MSCI Database'!$C:$R,13, FALSE)),"")</f>
        <v>Performance on most ESG parameters on par with peers, but lags on the talent management front</v>
      </c>
    </row>
    <row r="5203" spans="1:27" s="130" customFormat="1" ht="15" hidden="1" customHeight="1" outlineLevel="1">
      <c r="A5203" s="130" t="s">
        <v>1843</v>
      </c>
      <c r="B5203" s="130" t="s">
        <v>1844</v>
      </c>
      <c r="C5203" s="130" t="s">
        <v>1845</v>
      </c>
      <c r="D5203" s="130" t="s">
        <v>12129</v>
      </c>
      <c r="E5203" s="130" t="s">
        <v>18689</v>
      </c>
      <c r="F5203" s="215">
        <v>7.2520900374431416E-3</v>
      </c>
      <c r="G5203" s="132" t="str">
        <f ca="1">IFERROR(_xll.BQL($A5203, "cur_mkt_cap(currency=EUR)")/1000000, " ")</f>
        <v xml:space="preserve"> </v>
      </c>
      <c r="M5203" s="308"/>
      <c r="N5203" s="215">
        <f t="shared" si="190"/>
        <v>7.7005906012447194E-5</v>
      </c>
      <c r="O5203" s="172" t="str">
        <f>IFERROR(IF(VLOOKUP($C5203,'MSCI Database'!$C:$R,2, FALSE)="","",VLOOKUP($C5203,'MSCI Database'!$C:$R,2, FALSE)),"")</f>
        <v>Software &amp; Services</v>
      </c>
      <c r="P5203" s="186" t="str">
        <f>IFERROR(IF(VLOOKUP($C5203,'MSCI Database'!$C:$R,3, FALSE)="","",VLOOKUP($C5203,'MSCI Database'!$C:$R,3, FALSE)),"")</f>
        <v>BBB</v>
      </c>
      <c r="Q5203" s="164" t="str">
        <f>IFERROR(IF(VLOOKUP($C5203,'MSCI Database'!$C:$R,4, FALSE)="","",VLOOKUP($C5203,'MSCI Database'!$C:$R,4, FALSE)),"")</f>
        <v>0</v>
      </c>
      <c r="R5203" s="164">
        <f>IFERROR(IF(VLOOKUP($C5203,'MSCI Database'!$C:$R,5, FALSE)="","",VLOOKUP($C5203,'MSCI Database'!$C:$R,5, FALSE)),"")</f>
        <v>5</v>
      </c>
      <c r="S5203" s="164">
        <f>IFERROR(IF(VLOOKUP($C5203,'MSCI Database'!$C:$R,6, FALSE)="","",VLOOKUP($C5203,'MSCI Database'!$C:$R,6, FALSE)),"")</f>
        <v>4.9000000000000004</v>
      </c>
      <c r="T5203" s="211">
        <f>IFERROR(IF(VLOOKUP($C5203,'MSCI Database'!$C:$R,7, FALSE)="","",VLOOKUP($C5203,'MSCI Database'!$C:$R,7, FALSE)),"")</f>
        <v>4.8</v>
      </c>
      <c r="U5203" s="164">
        <f>IFERROR(IF(VLOOKUP($C5203,'MSCI Database'!$C:$R,8, FALSE)="","",VLOOKUP($C5203,'MSCI Database'!$C:$R,8, FALSE)),"")</f>
        <v>4</v>
      </c>
      <c r="V5203" s="175">
        <f>IFERROR(IF(VLOOKUP($C5203,'MSCI Database'!$C:$R,9, FALSE)="","",VLOOKUP($C5203,'MSCI Database'!$C:$R,9, FALSE)),"")</f>
        <v>4.5</v>
      </c>
      <c r="W5203" s="165">
        <f t="shared" ca="1" si="191"/>
        <v>0</v>
      </c>
      <c r="X5203" s="236">
        <f>IFERROR(IF(VLOOKUP($C5203,'MSCI Database'!$C:$R,10, FALSE)="","",VLOOKUP($C5203,'MSCI Database'!$C:$R,10, FALSE)),"")</f>
        <v>6982</v>
      </c>
      <c r="Y5203" s="133" t="str">
        <f>IFERROR(IF(VLOOKUP($C5203,'MSCI Database'!$C:$R,11, FALSE)="","",VLOOKUP($C5203,'MSCI Database'!$C:$R,11, FALSE)),"")</f>
        <v>2019</v>
      </c>
      <c r="Z5203" s="133" t="str">
        <f>IFERROR(IF(VLOOKUP($C5203,'MSCI Database'!$C:$R,12, FALSE)="","",VLOOKUP($C5203,'MSCI Database'!$C:$R,12, FALSE)),"")</f>
        <v>E.Segmt-Moderate</v>
      </c>
      <c r="AA5203" s="202" t="str">
        <f>IFERROR(IF(VLOOKUP($C5203,'MSCI Database'!$C:$R,13, FALSE)="","",VLOOKUP($C5203,'MSCI Database'!$C:$R,13, FALSE)),"")</f>
        <v>Lags peers in corporate governance performance</v>
      </c>
    </row>
    <row r="5204" spans="1:27" s="130" customFormat="1" ht="15" hidden="1" customHeight="1" outlineLevel="1">
      <c r="A5204" s="130" t="s">
        <v>2232</v>
      </c>
      <c r="B5204" s="130" t="s">
        <v>2233</v>
      </c>
      <c r="C5204" s="130" t="s">
        <v>2234</v>
      </c>
      <c r="D5204" s="130" t="s">
        <v>12131</v>
      </c>
      <c r="E5204" s="130" t="s">
        <v>18682</v>
      </c>
      <c r="F5204" s="215">
        <v>7.1778246003943837E-3</v>
      </c>
      <c r="G5204" s="132" t="str">
        <f ca="1">IFERROR(_xll.BQL($A5204, "cur_mkt_cap(currency=EUR)")/1000000, " ")</f>
        <v xml:space="preserve"> </v>
      </c>
      <c r="M5204" s="308"/>
      <c r="N5204" s="215">
        <f t="shared" ca="1" si="190"/>
        <v>7.621732268876768E-5</v>
      </c>
      <c r="O5204" s="172" t="str">
        <f>IFERROR(IF(VLOOKUP($C5204,'MSCI Database'!$C:$R,2, FALSE)="","",VLOOKUP($C5204,'MSCI Database'!$C:$R,2, FALSE)),"")</f>
        <v>Auto Components</v>
      </c>
      <c r="P5204" s="186" t="str">
        <f>IFERROR(IF(VLOOKUP($C5204,'MSCI Database'!$C:$R,3, FALSE)="","",VLOOKUP($C5204,'MSCI Database'!$C:$R,3, FALSE)),"")</f>
        <v>BB</v>
      </c>
      <c r="Q5204" s="164" t="str">
        <f>IFERROR(IF(VLOOKUP($C5204,'MSCI Database'!$C:$R,4, FALSE)="","",VLOOKUP($C5204,'MSCI Database'!$C:$R,4, FALSE)),"")</f>
        <v>0</v>
      </c>
      <c r="R5204" s="164">
        <f>IFERROR(IF(VLOOKUP($C5204,'MSCI Database'!$C:$R,5, FALSE)="","",VLOOKUP($C5204,'MSCI Database'!$C:$R,5, FALSE)),"")</f>
        <v>3.2</v>
      </c>
      <c r="S5204" s="164">
        <f>IFERROR(IF(VLOOKUP($C5204,'MSCI Database'!$C:$R,6, FALSE)="","",VLOOKUP($C5204,'MSCI Database'!$C:$R,6, FALSE)),"")</f>
        <v>5.4</v>
      </c>
      <c r="T5204" s="211">
        <f>IFERROR(IF(VLOOKUP($C5204,'MSCI Database'!$C:$R,7, FALSE)="","",VLOOKUP($C5204,'MSCI Database'!$C:$R,7, FALSE)),"")</f>
        <v>4.4000000000000004</v>
      </c>
      <c r="U5204" s="164">
        <f>IFERROR(IF(VLOOKUP($C5204,'MSCI Database'!$C:$R,8, FALSE)="","",VLOOKUP($C5204,'MSCI Database'!$C:$R,8, FALSE)),"")</f>
        <v>4</v>
      </c>
      <c r="V5204" s="175">
        <f>IFERROR(IF(VLOOKUP($C5204,'MSCI Database'!$C:$R,9, FALSE)="","",VLOOKUP($C5204,'MSCI Database'!$C:$R,9, FALSE)),"")</f>
        <v>4.4000000000000004</v>
      </c>
      <c r="W5204" s="165">
        <f t="shared" ca="1" si="191"/>
        <v>0</v>
      </c>
      <c r="X5204" s="236">
        <f>IFERROR(IF(VLOOKUP($C5204,'MSCI Database'!$C:$R,10, FALSE)="","",VLOOKUP($C5204,'MSCI Database'!$C:$R,10, FALSE)),"")</f>
        <v>740000</v>
      </c>
      <c r="Y5204" s="133" t="str">
        <f>IFERROR(IF(VLOOKUP($C5204,'MSCI Database'!$C:$R,11, FALSE)="","",VLOOKUP($C5204,'MSCI Database'!$C:$R,11, FALSE)),"")</f>
        <v>2019</v>
      </c>
      <c r="Z5204" s="133" t="str">
        <f>IFERROR(IF(VLOOKUP($C5204,'MSCI Database'!$C:$R,12, FALSE)="","",VLOOKUP($C5204,'MSCI Database'!$C:$R,12, FALSE)),"")</f>
        <v>Reported</v>
      </c>
      <c r="AA5204" s="202" t="str">
        <f>IFERROR(IF(VLOOKUP($C5204,'MSCI Database'!$C:$R,13, FALSE)="","",VLOOKUP($C5204,'MSCI Database'!$C:$R,13, FALSE)),"")</f>
        <v>Limited R&amp;D investment, workforce engagement weigh on rating</v>
      </c>
    </row>
    <row r="5205" spans="1:27" s="130" customFormat="1" ht="15" hidden="1" customHeight="1" outlineLevel="1">
      <c r="A5205" s="130" t="s">
        <v>2216</v>
      </c>
      <c r="B5205" s="130" t="s">
        <v>2217</v>
      </c>
      <c r="C5205" s="130" t="s">
        <v>2218</v>
      </c>
      <c r="D5205" s="130" t="s">
        <v>12131</v>
      </c>
      <c r="E5205" s="130" t="s">
        <v>18688</v>
      </c>
      <c r="F5205" s="215">
        <v>7.2338018443214823E-3</v>
      </c>
      <c r="G5205" s="132" t="str">
        <f ca="1">IFERROR(_xll.BQL($A5205, "cur_mkt_cap(currency=EUR)")/1000000, " ")</f>
        <v xml:space="preserve"> </v>
      </c>
      <c r="M5205" s="308"/>
      <c r="N5205" s="215">
        <f t="shared" si="190"/>
        <v>7.6811713872885657E-5</v>
      </c>
      <c r="O5205" s="172" t="str">
        <f>IFERROR(IF(VLOOKUP($C5205,'MSCI Database'!$C:$R,2, FALSE)="","",VLOOKUP($C5205,'MSCI Database'!$C:$R,2, FALSE)),"")</f>
        <v>Investment Banking &amp; Brokerage</v>
      </c>
      <c r="P5205" s="186" t="str">
        <f>IFERROR(IF(VLOOKUP($C5205,'MSCI Database'!$C:$R,3, FALSE)="","",VLOOKUP($C5205,'MSCI Database'!$C:$R,3, FALSE)),"")</f>
        <v>AAA</v>
      </c>
      <c r="Q5205" s="164" t="str">
        <f>IFERROR(IF(VLOOKUP($C5205,'MSCI Database'!$C:$R,4, FALSE)="","",VLOOKUP($C5205,'MSCI Database'!$C:$R,4, FALSE)),"")</f>
        <v>0</v>
      </c>
      <c r="R5205" s="164">
        <f>IFERROR(IF(VLOOKUP($C5205,'MSCI Database'!$C:$R,5, FALSE)="","",VLOOKUP($C5205,'MSCI Database'!$C:$R,5, FALSE)),"")</f>
        <v>9.6999999999999993</v>
      </c>
      <c r="S5205" s="164">
        <f>IFERROR(IF(VLOOKUP($C5205,'MSCI Database'!$C:$R,6, FALSE)="","",VLOOKUP($C5205,'MSCI Database'!$C:$R,6, FALSE)),"")</f>
        <v>9.4</v>
      </c>
      <c r="T5205" s="211">
        <f>IFERROR(IF(VLOOKUP($C5205,'MSCI Database'!$C:$R,7, FALSE)="","",VLOOKUP($C5205,'MSCI Database'!$C:$R,7, FALSE)),"")</f>
        <v>6.9</v>
      </c>
      <c r="U5205" s="164">
        <f>IFERROR(IF(VLOOKUP($C5205,'MSCI Database'!$C:$R,8, FALSE)="","",VLOOKUP($C5205,'MSCI Database'!$C:$R,8, FALSE)),"")</f>
        <v>3.7</v>
      </c>
      <c r="V5205" s="175">
        <f>IFERROR(IF(VLOOKUP($C5205,'MSCI Database'!$C:$R,9, FALSE)="","",VLOOKUP($C5205,'MSCI Database'!$C:$R,9, FALSE)),"")</f>
        <v>6.1</v>
      </c>
      <c r="W5205" s="165">
        <f t="shared" ca="1" si="191"/>
        <v>0</v>
      </c>
      <c r="X5205" s="236">
        <f>IFERROR(IF(VLOOKUP($C5205,'MSCI Database'!$C:$R,10, FALSE)="","",VLOOKUP($C5205,'MSCI Database'!$C:$R,10, FALSE)),"")</f>
        <v>10870</v>
      </c>
      <c r="Y5205" s="133" t="str">
        <f>IFERROR(IF(VLOOKUP($C5205,'MSCI Database'!$C:$R,11, FALSE)="","",VLOOKUP($C5205,'MSCI Database'!$C:$R,11, FALSE)),"")</f>
        <v>2019</v>
      </c>
      <c r="Z5205" s="133" t="str">
        <f>IFERROR(IF(VLOOKUP($C5205,'MSCI Database'!$C:$R,12, FALSE)="","",VLOOKUP($C5205,'MSCI Database'!$C:$R,12, FALSE)),"")</f>
        <v>E.CSI</v>
      </c>
      <c r="AA5205" s="202" t="str">
        <f>IFERROR(IF(VLOOKUP($C5205,'MSCI Database'!$C:$R,13, FALSE)="","",VLOOKUP($C5205,'MSCI Database'!$C:$R,13, FALSE)),"")</f>
        <v>Leads peers in mitigating ESG-related risks in investee companies; robust staff management programs</v>
      </c>
    </row>
    <row r="5206" spans="1:27" s="130" customFormat="1" ht="15" hidden="1" customHeight="1" outlineLevel="1">
      <c r="A5206" s="130" t="s">
        <v>2689</v>
      </c>
      <c r="B5206" s="130" t="s">
        <v>2690</v>
      </c>
      <c r="C5206" s="130" t="s">
        <v>2691</v>
      </c>
      <c r="D5206" s="130" t="s">
        <v>18686</v>
      </c>
      <c r="E5206" s="130" t="s">
        <v>18682</v>
      </c>
      <c r="F5206" s="215">
        <v>8.5662896060508184E-3</v>
      </c>
      <c r="G5206" s="132" t="str">
        <f ca="1">IFERROR(_xll.BQL($A5206, "cur_mkt_cap(currency=EUR)")/1000000, " ")</f>
        <v xml:space="preserve"> </v>
      </c>
      <c r="M5206" s="308"/>
      <c r="N5206" s="215">
        <f t="shared" si="190"/>
        <v>9.0960659461355244E-5</v>
      </c>
      <c r="O5206" s="172" t="str">
        <f>IFERROR(IF(VLOOKUP($C5206,'MSCI Database'!$C:$R,2, FALSE)="","",VLOOKUP($C5206,'MSCI Database'!$C:$R,2, FALSE)),"")</f>
        <v>Retail - Consumer Discretionary</v>
      </c>
      <c r="P5206" s="186" t="str">
        <f>IFERROR(IF(VLOOKUP($C5206,'MSCI Database'!$C:$R,3, FALSE)="","",VLOOKUP($C5206,'MSCI Database'!$C:$R,3, FALSE)),"")</f>
        <v>A</v>
      </c>
      <c r="Q5206" s="164" t="str">
        <f>IFERROR(IF(VLOOKUP($C5206,'MSCI Database'!$C:$R,4, FALSE)="","",VLOOKUP($C5206,'MSCI Database'!$C:$R,4, FALSE)),"")</f>
        <v>0</v>
      </c>
      <c r="R5206" s="164">
        <f>IFERROR(IF(VLOOKUP($C5206,'MSCI Database'!$C:$R,5, FALSE)="","",VLOOKUP($C5206,'MSCI Database'!$C:$R,5, FALSE)),"")</f>
        <v>7.1</v>
      </c>
      <c r="S5206" s="164">
        <f>IFERROR(IF(VLOOKUP($C5206,'MSCI Database'!$C:$R,6, FALSE)="","",VLOOKUP($C5206,'MSCI Database'!$C:$R,6, FALSE)),"")</f>
        <v>3.3</v>
      </c>
      <c r="T5206" s="211">
        <f>IFERROR(IF(VLOOKUP($C5206,'MSCI Database'!$C:$R,7, FALSE)="","",VLOOKUP($C5206,'MSCI Database'!$C:$R,7, FALSE)),"")</f>
        <v>5.4</v>
      </c>
      <c r="U5206" s="164">
        <f>IFERROR(IF(VLOOKUP($C5206,'MSCI Database'!$C:$R,8, FALSE)="","",VLOOKUP($C5206,'MSCI Database'!$C:$R,8, FALSE)),"")</f>
        <v>5.0999999999999996</v>
      </c>
      <c r="V5206" s="175">
        <f>IFERROR(IF(VLOOKUP($C5206,'MSCI Database'!$C:$R,9, FALSE)="","",VLOOKUP($C5206,'MSCI Database'!$C:$R,9, FALSE)),"")</f>
        <v>5.0999999999999996</v>
      </c>
      <c r="W5206" s="165">
        <f t="shared" ca="1" si="191"/>
        <v>0</v>
      </c>
      <c r="X5206" s="236">
        <f>IFERROR(IF(VLOOKUP($C5206,'MSCI Database'!$C:$R,10, FALSE)="","",VLOOKUP($C5206,'MSCI Database'!$C:$R,10, FALSE)),"")</f>
        <v>82576</v>
      </c>
      <c r="Y5206" s="133" t="str">
        <f>IFERROR(IF(VLOOKUP($C5206,'MSCI Database'!$C:$R,11, FALSE)="","",VLOOKUP($C5206,'MSCI Database'!$C:$R,11, FALSE)),"")</f>
        <v>2019</v>
      </c>
      <c r="Z5206" s="133" t="str">
        <f>IFERROR(IF(VLOOKUP($C5206,'MSCI Database'!$C:$R,12, FALSE)="","",VLOOKUP($C5206,'MSCI Database'!$C:$R,12, FALSE)),"")</f>
        <v>Reported</v>
      </c>
      <c r="AA5206" s="202" t="str">
        <f>IFERROR(IF(VLOOKUP($C5206,'MSCI Database'!$C:$R,13, FALSE)="","",VLOOKUP($C5206,'MSCI Database'!$C:$R,13, FALSE)),"")</f>
        <v>Robust supply chain management policies; challenges in workforce management persists</v>
      </c>
    </row>
    <row r="5207" spans="1:27" s="130" customFormat="1" ht="15" hidden="1" customHeight="1" outlineLevel="1">
      <c r="A5207" s="130" t="s">
        <v>4664</v>
      </c>
      <c r="B5207" s="130" t="s">
        <v>4665</v>
      </c>
      <c r="C5207" s="130" t="s">
        <v>4666</v>
      </c>
      <c r="D5207" s="130" t="s">
        <v>12156</v>
      </c>
      <c r="E5207" s="130" t="s">
        <v>18688</v>
      </c>
      <c r="F5207" s="215">
        <v>2.0401590172319489E-2</v>
      </c>
      <c r="G5207" s="132" t="str">
        <f ca="1">IFERROR(_xll.BQL($A5207, "cur_mkt_cap(currency=EUR)")/1000000, " ")</f>
        <v xml:space="preserve"> </v>
      </c>
      <c r="M5207" s="308"/>
      <c r="N5207" s="215">
        <f t="shared" si="190"/>
        <v>2.1663312606471735E-4</v>
      </c>
      <c r="O5207" s="172" t="str">
        <f>IFERROR(IF(VLOOKUP($C5207,'MSCI Database'!$C:$R,2, FALSE)="","",VLOOKUP($C5207,'MSCI Database'!$C:$R,2, FALSE)),"")</f>
        <v>Banks</v>
      </c>
      <c r="P5207" s="186" t="str">
        <f>IFERROR(IF(VLOOKUP($C5207,'MSCI Database'!$C:$R,3, FALSE)="","",VLOOKUP($C5207,'MSCI Database'!$C:$R,3, FALSE)),"")</f>
        <v>BBB</v>
      </c>
      <c r="Q5207" s="164" t="str">
        <f>IFERROR(IF(VLOOKUP($C5207,'MSCI Database'!$C:$R,4, FALSE)="","",VLOOKUP($C5207,'MSCI Database'!$C:$R,4, FALSE)),"")</f>
        <v>0</v>
      </c>
      <c r="R5207" s="164">
        <f>IFERROR(IF(VLOOKUP($C5207,'MSCI Database'!$C:$R,5, FALSE)="","",VLOOKUP($C5207,'MSCI Database'!$C:$R,5, FALSE)),"")</f>
        <v>5.4</v>
      </c>
      <c r="S5207" s="164">
        <f>IFERROR(IF(VLOOKUP($C5207,'MSCI Database'!$C:$R,6, FALSE)="","",VLOOKUP($C5207,'MSCI Database'!$C:$R,6, FALSE)),"")</f>
        <v>3.4</v>
      </c>
      <c r="T5207" s="211">
        <f>IFERROR(IF(VLOOKUP($C5207,'MSCI Database'!$C:$R,7, FALSE)="","",VLOOKUP($C5207,'MSCI Database'!$C:$R,7, FALSE)),"")</f>
        <v>3.7</v>
      </c>
      <c r="U5207" s="164">
        <f>IFERROR(IF(VLOOKUP($C5207,'MSCI Database'!$C:$R,8, FALSE)="","",VLOOKUP($C5207,'MSCI Database'!$C:$R,8, FALSE)),"")</f>
        <v>3.2</v>
      </c>
      <c r="V5207" s="175">
        <f>IFERROR(IF(VLOOKUP($C5207,'MSCI Database'!$C:$R,9, FALSE)="","",VLOOKUP($C5207,'MSCI Database'!$C:$R,9, FALSE)),"")</f>
        <v>3.5</v>
      </c>
      <c r="W5207" s="165">
        <f t="shared" ca="1" si="191"/>
        <v>0</v>
      </c>
      <c r="X5207" s="236">
        <f>IFERROR(IF(VLOOKUP($C5207,'MSCI Database'!$C:$R,10, FALSE)="","",VLOOKUP($C5207,'MSCI Database'!$C:$R,10, FALSE)),"")</f>
        <v>17599</v>
      </c>
      <c r="Y5207" s="133" t="str">
        <f>IFERROR(IF(VLOOKUP($C5207,'MSCI Database'!$C:$R,11, FALSE)="","",VLOOKUP($C5207,'MSCI Database'!$C:$R,11, FALSE)),"")</f>
        <v>2019</v>
      </c>
      <c r="Z5207" s="133" t="str">
        <f>IFERROR(IF(VLOOKUP($C5207,'MSCI Database'!$C:$R,12, FALSE)="","",VLOOKUP($C5207,'MSCI Database'!$C:$R,12, FALSE)),"")</f>
        <v>Reported</v>
      </c>
      <c r="AA5207" s="202" t="str">
        <f>IFERROR(IF(VLOOKUP($C5207,'MSCI Database'!$C:$R,13, FALSE)="","",VLOOKUP($C5207,'MSCI Database'!$C:$R,13, FALSE)),"")</f>
        <v>Robust mobile banking internal controls; modest governance practices</v>
      </c>
    </row>
    <row r="5208" spans="1:27" s="130" customFormat="1" ht="15" hidden="1" customHeight="1" outlineLevel="1">
      <c r="A5208" s="130" t="s">
        <v>5514</v>
      </c>
      <c r="B5208" s="130" t="s">
        <v>5515</v>
      </c>
      <c r="C5208" s="130" t="s">
        <v>5516</v>
      </c>
      <c r="D5208" s="130" t="s">
        <v>18687</v>
      </c>
      <c r="E5208" s="130" t="s">
        <v>18707</v>
      </c>
      <c r="F5208" s="215">
        <v>7.1643167783087989E-3</v>
      </c>
      <c r="G5208" s="132" t="str">
        <f ca="1">IFERROR(_xll.BQL($A5208, "cur_mkt_cap(currency=EUR)")/1000000, " ")</f>
        <v xml:space="preserve"> </v>
      </c>
      <c r="M5208" s="308"/>
      <c r="N5208" s="215">
        <f t="shared" ca="1" si="190"/>
        <v>7.6073890647441E-5</v>
      </c>
      <c r="O5208" s="172" t="str">
        <f>IFERROR(IF(VLOOKUP($C5208,'MSCI Database'!$C:$R,2, FALSE)="","",VLOOKUP($C5208,'MSCI Database'!$C:$R,2, FALSE)),"")</f>
        <v>Integrated Oil &amp; Gas</v>
      </c>
      <c r="P5208" s="186" t="str">
        <f>IFERROR(IF(VLOOKUP($C5208,'MSCI Database'!$C:$R,3, FALSE)="","",VLOOKUP($C5208,'MSCI Database'!$C:$R,3, FALSE)),"")</f>
        <v>AAA</v>
      </c>
      <c r="Q5208" s="164" t="str">
        <f>IFERROR(IF(VLOOKUP($C5208,'MSCI Database'!$C:$R,4, FALSE)="","",VLOOKUP($C5208,'MSCI Database'!$C:$R,4, FALSE)),"")</f>
        <v>0</v>
      </c>
      <c r="R5208" s="164">
        <f>IFERROR(IF(VLOOKUP($C5208,'MSCI Database'!$C:$R,5, FALSE)="","",VLOOKUP($C5208,'MSCI Database'!$C:$R,5, FALSE)),"")</f>
        <v>10</v>
      </c>
      <c r="S5208" s="164">
        <f>IFERROR(IF(VLOOKUP($C5208,'MSCI Database'!$C:$R,6, FALSE)="","",VLOOKUP($C5208,'MSCI Database'!$C:$R,6, FALSE)),"")</f>
        <v>8</v>
      </c>
      <c r="T5208" s="211">
        <f>IFERROR(IF(VLOOKUP($C5208,'MSCI Database'!$C:$R,7, FALSE)="","",VLOOKUP($C5208,'MSCI Database'!$C:$R,7, FALSE)),"")</f>
        <v>8.6</v>
      </c>
      <c r="U5208" s="164">
        <f>IFERROR(IF(VLOOKUP($C5208,'MSCI Database'!$C:$R,8, FALSE)="","",VLOOKUP($C5208,'MSCI Database'!$C:$R,8, FALSE)),"")</f>
        <v>6.2</v>
      </c>
      <c r="V5208" s="175">
        <f>IFERROR(IF(VLOOKUP($C5208,'MSCI Database'!$C:$R,9, FALSE)="","",VLOOKUP($C5208,'MSCI Database'!$C:$R,9, FALSE)),"")</f>
        <v>7.5</v>
      </c>
      <c r="W5208" s="165">
        <f t="shared" ca="1" si="191"/>
        <v>0</v>
      </c>
      <c r="X5208" s="236">
        <f>IFERROR(IF(VLOOKUP($C5208,'MSCI Database'!$C:$R,10, FALSE)="","",VLOOKUP($C5208,'MSCI Database'!$C:$R,10, FALSE)),"")</f>
        <v>3410611</v>
      </c>
      <c r="Y5208" s="133" t="str">
        <f>IFERROR(IF(VLOOKUP($C5208,'MSCI Database'!$C:$R,11, FALSE)="","",VLOOKUP($C5208,'MSCI Database'!$C:$R,11, FALSE)),"")</f>
        <v>2019</v>
      </c>
      <c r="Z5208" s="133" t="str">
        <f>IFERROR(IF(VLOOKUP($C5208,'MSCI Database'!$C:$R,12, FALSE)="","",VLOOKUP($C5208,'MSCI Database'!$C:$R,12, FALSE)),"")</f>
        <v>Reported</v>
      </c>
      <c r="AA5208" s="202" t="str">
        <f>IFERROR(IF(VLOOKUP($C5208,'MSCI Database'!$C:$R,13, FALSE)="","",VLOOKUP($C5208,'MSCI Database'!$C:$R,13, FALSE)),"")</f>
        <v>Industry-leading carbon management and environmental performance</v>
      </c>
    </row>
    <row r="5209" spans="1:27" s="130" customFormat="1" ht="15" hidden="1" customHeight="1" outlineLevel="1">
      <c r="A5209" s="130" t="s">
        <v>8024</v>
      </c>
      <c r="B5209" s="130" t="s">
        <v>8025</v>
      </c>
      <c r="C5209" s="130" t="s">
        <v>8026</v>
      </c>
      <c r="D5209" s="130" t="s">
        <v>18725</v>
      </c>
      <c r="E5209" s="130" t="s">
        <v>18684</v>
      </c>
      <c r="F5209" s="215">
        <v>6.0608230612822092E-3</v>
      </c>
      <c r="G5209" s="132" t="str">
        <f ca="1">IFERROR(_xll.BQL($A5209, "cur_mkt_cap(currency=EUR)")/1000000, " ")</f>
        <v xml:space="preserve"> </v>
      </c>
      <c r="M5209" s="308"/>
      <c r="N5209" s="215">
        <f t="shared" ref="N5209:N5272" si="192">IF($A5209&lt;&gt;"",VLOOKUP($A5209,$A$3224:$V$5286,6,FALSE)/SUMIF($V$3224:$V$5286,"&lt;&gt;",$F$3224:$F$5286),0)</f>
        <v>6.4356505311635761E-5</v>
      </c>
      <c r="O5209" s="172" t="str">
        <f>IFERROR(IF(VLOOKUP($C5209,'MSCI Database'!$C:$R,2, FALSE)="","",VLOOKUP($C5209,'MSCI Database'!$C:$R,2, FALSE)),"")</f>
        <v>Metals and Mining - Non-Precious Metals</v>
      </c>
      <c r="P5209" s="186" t="str">
        <f>IFERROR(IF(VLOOKUP($C5209,'MSCI Database'!$C:$R,3, FALSE)="","",VLOOKUP($C5209,'MSCI Database'!$C:$R,3, FALSE)),"")</f>
        <v>CCC</v>
      </c>
      <c r="Q5209" s="164" t="str">
        <f>IFERROR(IF(VLOOKUP($C5209,'MSCI Database'!$C:$R,4, FALSE)="","",VLOOKUP($C5209,'MSCI Database'!$C:$R,4, FALSE)),"")</f>
        <v>0</v>
      </c>
      <c r="R5209" s="164">
        <f>IFERROR(IF(VLOOKUP($C5209,'MSCI Database'!$C:$R,5, FALSE)="","",VLOOKUP($C5209,'MSCI Database'!$C:$R,5, FALSE)),"")</f>
        <v>0.2</v>
      </c>
      <c r="S5209" s="164">
        <f>IFERROR(IF(VLOOKUP($C5209,'MSCI Database'!$C:$R,6, FALSE)="","",VLOOKUP($C5209,'MSCI Database'!$C:$R,6, FALSE)),"")</f>
        <v>0.9</v>
      </c>
      <c r="T5209" s="211">
        <f>IFERROR(IF(VLOOKUP($C5209,'MSCI Database'!$C:$R,7, FALSE)="","",VLOOKUP($C5209,'MSCI Database'!$C:$R,7, FALSE)),"")</f>
        <v>1.8</v>
      </c>
      <c r="U5209" s="164">
        <f>IFERROR(IF(VLOOKUP($C5209,'MSCI Database'!$C:$R,8, FALSE)="","",VLOOKUP($C5209,'MSCI Database'!$C:$R,8, FALSE)),"")</f>
        <v>2</v>
      </c>
      <c r="V5209" s="175">
        <f>IFERROR(IF(VLOOKUP($C5209,'MSCI Database'!$C:$R,9, FALSE)="","",VLOOKUP($C5209,'MSCI Database'!$C:$R,9, FALSE)),"")</f>
        <v>1.5</v>
      </c>
      <c r="W5209" s="165">
        <f t="shared" ref="W5209:W5272" ca="1" si="193">IFERROR(IF(X5209&lt;&gt;"",VLOOKUP($A5209,$A$3224:$X$5286,6,FALSE)/100,0)*$G$3222/$G5209, 0)</f>
        <v>0</v>
      </c>
      <c r="X5209" s="236">
        <f>IFERROR(IF(VLOOKUP($C5209,'MSCI Database'!$C:$R,10, FALSE)="","",VLOOKUP($C5209,'MSCI Database'!$C:$R,10, FALSE)),"")</f>
        <v>3451456</v>
      </c>
      <c r="Y5209" s="133" t="str">
        <f>IFERROR(IF(VLOOKUP($C5209,'MSCI Database'!$C:$R,11, FALSE)="","",VLOOKUP($C5209,'MSCI Database'!$C:$R,11, FALSE)),"")</f>
        <v>2019</v>
      </c>
      <c r="Z5209" s="133" t="str">
        <f>IFERROR(IF(VLOOKUP($C5209,'MSCI Database'!$C:$R,12, FALSE)="","",VLOOKUP($C5209,'MSCI Database'!$C:$R,12, FALSE)),"")</f>
        <v>E.Segmt-Moderately High</v>
      </c>
      <c r="AA5209" s="202" t="str">
        <f>IFERROR(IF(VLOOKUP($C5209,'MSCI Database'!$C:$R,13, FALSE)="","",VLOOKUP($C5209,'MSCI Database'!$C:$R,13, FALSE)),"")</f>
        <v>Long-standing community protests in Mexican and Peruvian mines remain a concern</v>
      </c>
    </row>
    <row r="5210" spans="1:27" s="130" customFormat="1" ht="15" hidden="1" customHeight="1" outlineLevel="1">
      <c r="A5210" s="130" t="s">
        <v>5218</v>
      </c>
      <c r="B5210" s="130" t="s">
        <v>5219</v>
      </c>
      <c r="C5210" s="130" t="s">
        <v>5220</v>
      </c>
      <c r="D5210" s="130" t="s">
        <v>18683</v>
      </c>
      <c r="E5210" s="130" t="s">
        <v>18674</v>
      </c>
      <c r="F5210" s="215">
        <v>6.9363350911792656E-3</v>
      </c>
      <c r="G5210" s="132" t="str">
        <f ca="1">IFERROR(_xll.BQL($A5210, "cur_mkt_cap(currency=EUR)")/1000000, " ")</f>
        <v xml:space="preserve"> </v>
      </c>
      <c r="M5210" s="308"/>
      <c r="N5210" s="215">
        <f t="shared" si="192"/>
        <v>7.3653080056147564E-5</v>
      </c>
      <c r="O5210" s="172" t="str">
        <f>IFERROR(IF(VLOOKUP($C5210,'MSCI Database'!$C:$R,2, FALSE)="","",VLOOKUP($C5210,'MSCI Database'!$C:$R,2, FALSE)),"")</f>
        <v>Beverages</v>
      </c>
      <c r="P5210" s="186" t="str">
        <f>IFERROR(IF(VLOOKUP($C5210,'MSCI Database'!$C:$R,3, FALSE)="","",VLOOKUP($C5210,'MSCI Database'!$C:$R,3, FALSE)),"")</f>
        <v>A</v>
      </c>
      <c r="Q5210" s="164" t="str">
        <f>IFERROR(IF(VLOOKUP($C5210,'MSCI Database'!$C:$R,4, FALSE)="","",VLOOKUP($C5210,'MSCI Database'!$C:$R,4, FALSE)),"")</f>
        <v>0</v>
      </c>
      <c r="R5210" s="164">
        <f>IFERROR(IF(VLOOKUP($C5210,'MSCI Database'!$C:$R,5, FALSE)="","",VLOOKUP($C5210,'MSCI Database'!$C:$R,5, FALSE)),"")</f>
        <v>6.3</v>
      </c>
      <c r="S5210" s="164">
        <f>IFERROR(IF(VLOOKUP($C5210,'MSCI Database'!$C:$R,6, FALSE)="","",VLOOKUP($C5210,'MSCI Database'!$C:$R,6, FALSE)),"")</f>
        <v>6.2</v>
      </c>
      <c r="T5210" s="211">
        <f>IFERROR(IF(VLOOKUP($C5210,'MSCI Database'!$C:$R,7, FALSE)="","",VLOOKUP($C5210,'MSCI Database'!$C:$R,7, FALSE)),"")</f>
        <v>5.8</v>
      </c>
      <c r="U5210" s="164">
        <f>IFERROR(IF(VLOOKUP($C5210,'MSCI Database'!$C:$R,8, FALSE)="","",VLOOKUP($C5210,'MSCI Database'!$C:$R,8, FALSE)),"")</f>
        <v>3.3</v>
      </c>
      <c r="V5210" s="175">
        <f>IFERROR(IF(VLOOKUP($C5210,'MSCI Database'!$C:$R,9, FALSE)="","",VLOOKUP($C5210,'MSCI Database'!$C:$R,9, FALSE)),"")</f>
        <v>5.0999999999999996</v>
      </c>
      <c r="W5210" s="165">
        <f t="shared" ca="1" si="193"/>
        <v>0</v>
      </c>
      <c r="X5210" s="236">
        <f>IFERROR(IF(VLOOKUP($C5210,'MSCI Database'!$C:$R,10, FALSE)="","",VLOOKUP($C5210,'MSCI Database'!$C:$R,10, FALSE)),"")</f>
        <v>1778306</v>
      </c>
      <c r="Y5210" s="133" t="str">
        <f>IFERROR(IF(VLOOKUP($C5210,'MSCI Database'!$C:$R,11, FALSE)="","",VLOOKUP($C5210,'MSCI Database'!$C:$R,11, FALSE)),"")</f>
        <v>2019</v>
      </c>
      <c r="Z5210" s="133" t="str">
        <f>IFERROR(IF(VLOOKUP($C5210,'MSCI Database'!$C:$R,12, FALSE)="","",VLOOKUP($C5210,'MSCI Database'!$C:$R,12, FALSE)),"")</f>
        <v>Reported</v>
      </c>
      <c r="AA5210" s="202" t="str">
        <f>IFERROR(IF(VLOOKUP($C5210,'MSCI Database'!$C:$R,13, FALSE)="","",VLOOKUP($C5210,'MSCI Database'!$C:$R,13, FALSE)),"")</f>
        <v>Corporate governance practices continue to trail peers</v>
      </c>
    </row>
    <row r="5211" spans="1:27" s="130" customFormat="1" ht="15" hidden="1" customHeight="1" outlineLevel="1">
      <c r="A5211" s="130" t="s">
        <v>5257</v>
      </c>
      <c r="B5211" s="130" t="s">
        <v>5258</v>
      </c>
      <c r="C5211" s="130" t="s">
        <v>5259</v>
      </c>
      <c r="D5211" s="130" t="s">
        <v>18683</v>
      </c>
      <c r="E5211" s="130" t="s">
        <v>18707</v>
      </c>
      <c r="F5211" s="215">
        <v>6.8446362375408467E-3</v>
      </c>
      <c r="G5211" s="132" t="str">
        <f ca="1">IFERROR(_xll.BQL($A5211, "cur_mkt_cap(currency=EUR)")/1000000, " ")</f>
        <v xml:space="preserve"> </v>
      </c>
      <c r="M5211" s="308"/>
      <c r="N5211" s="215">
        <f t="shared" si="192"/>
        <v>7.2679380988944738E-5</v>
      </c>
      <c r="O5211" s="172" t="str">
        <f>IFERROR(IF(VLOOKUP($C5211,'MSCI Database'!$C:$R,2, FALSE)="","",VLOOKUP($C5211,'MSCI Database'!$C:$R,2, FALSE)),"")</f>
        <v>Oil &amp; Gas Refining, Marketing, Transportation &amp; Storage</v>
      </c>
      <c r="P5211" s="186" t="str">
        <f>IFERROR(IF(VLOOKUP($C5211,'MSCI Database'!$C:$R,3, FALSE)="","",VLOOKUP($C5211,'MSCI Database'!$C:$R,3, FALSE)),"")</f>
        <v>AAA</v>
      </c>
      <c r="Q5211" s="164" t="str">
        <f>IFERROR(IF(VLOOKUP($C5211,'MSCI Database'!$C:$R,4, FALSE)="","",VLOOKUP($C5211,'MSCI Database'!$C:$R,4, FALSE)),"")</f>
        <v>0</v>
      </c>
      <c r="R5211" s="164">
        <f>IFERROR(IF(VLOOKUP($C5211,'MSCI Database'!$C:$R,5, FALSE)="","",VLOOKUP($C5211,'MSCI Database'!$C:$R,5, FALSE)),"")</f>
        <v>10</v>
      </c>
      <c r="S5211" s="164">
        <f>IFERROR(IF(VLOOKUP($C5211,'MSCI Database'!$C:$R,6, FALSE)="","",VLOOKUP($C5211,'MSCI Database'!$C:$R,6, FALSE)),"")</f>
        <v>8.9</v>
      </c>
      <c r="T5211" s="211">
        <f>IFERROR(IF(VLOOKUP($C5211,'MSCI Database'!$C:$R,7, FALSE)="","",VLOOKUP($C5211,'MSCI Database'!$C:$R,7, FALSE)),"")</f>
        <v>7</v>
      </c>
      <c r="U5211" s="164">
        <f>IFERROR(IF(VLOOKUP($C5211,'MSCI Database'!$C:$R,8, FALSE)="","",VLOOKUP($C5211,'MSCI Database'!$C:$R,8, FALSE)),"")</f>
        <v>5.3</v>
      </c>
      <c r="V5211" s="175">
        <f>IFERROR(IF(VLOOKUP($C5211,'MSCI Database'!$C:$R,9, FALSE)="","",VLOOKUP($C5211,'MSCI Database'!$C:$R,9, FALSE)),"")</f>
        <v>7.1</v>
      </c>
      <c r="W5211" s="165">
        <f t="shared" ca="1" si="193"/>
        <v>0</v>
      </c>
      <c r="X5211" s="236">
        <f>IFERROR(IF(VLOOKUP($C5211,'MSCI Database'!$C:$R,10, FALSE)="","",VLOOKUP($C5211,'MSCI Database'!$C:$R,10, FALSE)),"")</f>
        <v>408475</v>
      </c>
      <c r="Y5211" s="133" t="str">
        <f>IFERROR(IF(VLOOKUP($C5211,'MSCI Database'!$C:$R,11, FALSE)="","",VLOOKUP($C5211,'MSCI Database'!$C:$R,11, FALSE)),"")</f>
        <v>2019</v>
      </c>
      <c r="Z5211" s="133" t="str">
        <f>IFERROR(IF(VLOOKUP($C5211,'MSCI Database'!$C:$R,12, FALSE)="","",VLOOKUP($C5211,'MSCI Database'!$C:$R,12, FALSE)),"")</f>
        <v>Reported</v>
      </c>
      <c r="AA5211" s="202" t="str">
        <f>IFERROR(IF(VLOOKUP($C5211,'MSCI Database'!$C:$R,13, FALSE)="","",VLOOKUP($C5211,'MSCI Database'!$C:$R,13, FALSE)),"")</f>
        <v>Robust carbon emissions and spill reduction strategies, strong environmental performance record</v>
      </c>
    </row>
    <row r="5212" spans="1:27" s="130" customFormat="1" ht="15" hidden="1" customHeight="1" outlineLevel="1">
      <c r="A5212" s="130" t="s">
        <v>2352</v>
      </c>
      <c r="B5212" s="130" t="s">
        <v>2353</v>
      </c>
      <c r="C5212" s="130" t="s">
        <v>2354</v>
      </c>
      <c r="D5212" s="130" t="s">
        <v>12131</v>
      </c>
      <c r="E5212" s="130" t="s">
        <v>18688</v>
      </c>
      <c r="F5212" s="215">
        <v>6.6689248938373059E-3</v>
      </c>
      <c r="G5212" s="132" t="str">
        <f ca="1">IFERROR(_xll.BQL($A5212, "cur_mkt_cap(currency=EUR)")/1000000, " ")</f>
        <v xml:space="preserve"> </v>
      </c>
      <c r="M5212" s="308"/>
      <c r="N5212" s="215">
        <f t="shared" ca="1" si="192"/>
        <v>7.0813600069417415E-5</v>
      </c>
      <c r="O5212" s="172" t="str">
        <f>IFERROR(IF(VLOOKUP($C5212,'MSCI Database'!$C:$R,2, FALSE)="","",VLOOKUP($C5212,'MSCI Database'!$C:$R,2, FALSE)),"")</f>
        <v>Multi-Line Insurance &amp; Brokerage</v>
      </c>
      <c r="P5212" s="186" t="str">
        <f>IFERROR(IF(VLOOKUP($C5212,'MSCI Database'!$C:$R,3, FALSE)="","",VLOOKUP($C5212,'MSCI Database'!$C:$R,3, FALSE)),"")</f>
        <v>BBB</v>
      </c>
      <c r="Q5212" s="164" t="str">
        <f>IFERROR(IF(VLOOKUP($C5212,'MSCI Database'!$C:$R,4, FALSE)="","",VLOOKUP($C5212,'MSCI Database'!$C:$R,4, FALSE)),"")</f>
        <v>1</v>
      </c>
      <c r="R5212" s="164">
        <f>IFERROR(IF(VLOOKUP($C5212,'MSCI Database'!$C:$R,5, FALSE)="","",VLOOKUP($C5212,'MSCI Database'!$C:$R,5, FALSE)),"")</f>
        <v>5.2</v>
      </c>
      <c r="S5212" s="164">
        <f>IFERROR(IF(VLOOKUP($C5212,'MSCI Database'!$C:$R,6, FALSE)="","",VLOOKUP($C5212,'MSCI Database'!$C:$R,6, FALSE)),"")</f>
        <v>3.6</v>
      </c>
      <c r="T5212" s="211">
        <f>IFERROR(IF(VLOOKUP($C5212,'MSCI Database'!$C:$R,7, FALSE)="","",VLOOKUP($C5212,'MSCI Database'!$C:$R,7, FALSE)),"")</f>
        <v>5.7</v>
      </c>
      <c r="U5212" s="164">
        <f>IFERROR(IF(VLOOKUP($C5212,'MSCI Database'!$C:$R,8, FALSE)="","",VLOOKUP($C5212,'MSCI Database'!$C:$R,8, FALSE)),"")</f>
        <v>4.7</v>
      </c>
      <c r="V5212" s="175">
        <f>IFERROR(IF(VLOOKUP($C5212,'MSCI Database'!$C:$R,9, FALSE)="","",VLOOKUP($C5212,'MSCI Database'!$C:$R,9, FALSE)),"")</f>
        <v>5</v>
      </c>
      <c r="W5212" s="165">
        <f t="shared" ca="1" si="193"/>
        <v>0</v>
      </c>
      <c r="X5212" s="236">
        <f>IFERROR(IF(VLOOKUP($C5212,'MSCI Database'!$C:$R,10, FALSE)="","",VLOOKUP($C5212,'MSCI Database'!$C:$R,10, FALSE)),"")</f>
        <v>4035</v>
      </c>
      <c r="Y5212" s="133" t="str">
        <f>IFERROR(IF(VLOOKUP($C5212,'MSCI Database'!$C:$R,11, FALSE)="","",VLOOKUP($C5212,'MSCI Database'!$C:$R,11, FALSE)),"")</f>
        <v>2019</v>
      </c>
      <c r="Z5212" s="133" t="str">
        <f>IFERROR(IF(VLOOKUP($C5212,'MSCI Database'!$C:$R,12, FALSE)="","",VLOOKUP($C5212,'MSCI Database'!$C:$R,12, FALSE)),"")</f>
        <v>Reported</v>
      </c>
      <c r="AA5212" s="202" t="str">
        <f>IFERROR(IF(VLOOKUP($C5212,'MSCI Database'!$C:$R,13, FALSE)="","",VLOOKUP($C5212,'MSCI Database'!$C:$R,13, FALSE)),"")</f>
        <v>Strengthened ESG consideration through proxy voting policy drives upgrade</v>
      </c>
    </row>
    <row r="5213" spans="1:27" s="130" customFormat="1" ht="15" hidden="1" customHeight="1" outlineLevel="1">
      <c r="A5213" s="130" t="s">
        <v>2384</v>
      </c>
      <c r="B5213" s="130" t="s">
        <v>2385</v>
      </c>
      <c r="C5213" s="130" t="s">
        <v>2386</v>
      </c>
      <c r="D5213" s="130" t="s">
        <v>12131</v>
      </c>
      <c r="E5213" s="130" t="s">
        <v>18682</v>
      </c>
      <c r="F5213" s="215">
        <v>6.7315788062339496E-3</v>
      </c>
      <c r="G5213" s="132" t="str">
        <f ca="1">IFERROR(_xll.BQL($A5213, "cur_mkt_cap(currency=EUR)")/1000000, " ")</f>
        <v xml:space="preserve"> </v>
      </c>
      <c r="M5213" s="308"/>
      <c r="N5213" s="215">
        <f t="shared" si="192"/>
        <v>7.1478887078323472E-5</v>
      </c>
      <c r="O5213" s="172" t="str">
        <f>IFERROR(IF(VLOOKUP($C5213,'MSCI Database'!$C:$R,2, FALSE)="","",VLOOKUP($C5213,'MSCI Database'!$C:$R,2, FALSE)),"")</f>
        <v>Casinos &amp; Gaming</v>
      </c>
      <c r="P5213" s="186" t="str">
        <f>IFERROR(IF(VLOOKUP($C5213,'MSCI Database'!$C:$R,3, FALSE)="","",VLOOKUP($C5213,'MSCI Database'!$C:$R,3, FALSE)),"")</f>
        <v>AA</v>
      </c>
      <c r="Q5213" s="164" t="str">
        <f>IFERROR(IF(VLOOKUP($C5213,'MSCI Database'!$C:$R,4, FALSE)="","",VLOOKUP($C5213,'MSCI Database'!$C:$R,4, FALSE)),"")</f>
        <v/>
      </c>
      <c r="R5213" s="164">
        <f>IFERROR(IF(VLOOKUP($C5213,'MSCI Database'!$C:$R,5, FALSE)="","",VLOOKUP($C5213,'MSCI Database'!$C:$R,5, FALSE)),"")</f>
        <v>8.4</v>
      </c>
      <c r="S5213" s="164">
        <f>IFERROR(IF(VLOOKUP($C5213,'MSCI Database'!$C:$R,6, FALSE)="","",VLOOKUP($C5213,'MSCI Database'!$C:$R,6, FALSE)),"")</f>
        <v>9.5</v>
      </c>
      <c r="T5213" s="211">
        <f>IFERROR(IF(VLOOKUP($C5213,'MSCI Database'!$C:$R,7, FALSE)="","",VLOOKUP($C5213,'MSCI Database'!$C:$R,7, FALSE)),"")</f>
        <v>5.5</v>
      </c>
      <c r="U5213" s="164">
        <f>IFERROR(IF(VLOOKUP($C5213,'MSCI Database'!$C:$R,8, FALSE)="","",VLOOKUP($C5213,'MSCI Database'!$C:$R,8, FALSE)),"")</f>
        <v>4.5</v>
      </c>
      <c r="V5213" s="175">
        <f>IFERROR(IF(VLOOKUP($C5213,'MSCI Database'!$C:$R,9, FALSE)="","",VLOOKUP($C5213,'MSCI Database'!$C:$R,9, FALSE)),"")</f>
        <v>5.5</v>
      </c>
      <c r="W5213" s="165">
        <f t="shared" ca="1" si="193"/>
        <v>0</v>
      </c>
      <c r="X5213" s="236">
        <f>IFERROR(IF(VLOOKUP($C5213,'MSCI Database'!$C:$R,10, FALSE)="","",VLOOKUP($C5213,'MSCI Database'!$C:$R,10, FALSE)),"")</f>
        <v>5571</v>
      </c>
      <c r="Y5213" s="133" t="str">
        <f>IFERROR(IF(VLOOKUP($C5213,'MSCI Database'!$C:$R,11, FALSE)="","",VLOOKUP($C5213,'MSCI Database'!$C:$R,11, FALSE)),"")</f>
        <v>2019</v>
      </c>
      <c r="Z5213" s="133" t="str">
        <f>IFERROR(IF(VLOOKUP($C5213,'MSCI Database'!$C:$R,12, FALSE)="","",VLOOKUP($C5213,'MSCI Database'!$C:$R,12, FALSE)),"")</f>
        <v>E.CSI</v>
      </c>
      <c r="AA5213" s="202" t="str">
        <f>IFERROR(IF(VLOOKUP($C5213,'MSCI Database'!$C:$R,13, FALSE)="","",VLOOKUP($C5213,'MSCI Database'!$C:$R,13, FALSE)),"")</f>
        <v/>
      </c>
    </row>
    <row r="5214" spans="1:27" s="130" customFormat="1" ht="15" hidden="1" customHeight="1" outlineLevel="1">
      <c r="A5214" s="130" t="s">
        <v>3172</v>
      </c>
      <c r="B5214" s="130" t="s">
        <v>3173</v>
      </c>
      <c r="C5214" s="130" t="s">
        <v>3174</v>
      </c>
      <c r="D5214" s="130" t="s">
        <v>12155</v>
      </c>
      <c r="E5214" s="130" t="s">
        <v>12133</v>
      </c>
      <c r="F5214" s="215">
        <v>6.6523618570890307E-3</v>
      </c>
      <c r="G5214" s="132" t="str">
        <f ca="1">IFERROR(_xll.BQL($A5214, "cur_mkt_cap(currency=EUR)")/1000000, " ")</f>
        <v xml:space="preserve"> </v>
      </c>
      <c r="M5214" s="308"/>
      <c r="N5214" s="215">
        <f t="shared" si="192"/>
        <v>7.0637726404786509E-5</v>
      </c>
      <c r="O5214" s="172" t="str">
        <f>IFERROR(IF(VLOOKUP($C5214,'MSCI Database'!$C:$R,2, FALSE)="","",VLOOKUP($C5214,'MSCI Database'!$C:$R,2, FALSE)),"")</f>
        <v>Health Care Equipment &amp; Supplies</v>
      </c>
      <c r="P5214" s="186" t="str">
        <f>IFERROR(IF(VLOOKUP($C5214,'MSCI Database'!$C:$R,3, FALSE)="","",VLOOKUP($C5214,'MSCI Database'!$C:$R,3, FALSE)),"")</f>
        <v>A</v>
      </c>
      <c r="Q5214" s="164" t="str">
        <f>IFERROR(IF(VLOOKUP($C5214,'MSCI Database'!$C:$R,4, FALSE)="","",VLOOKUP($C5214,'MSCI Database'!$C:$R,4, FALSE)),"")</f>
        <v>0</v>
      </c>
      <c r="R5214" s="164">
        <f>IFERROR(IF(VLOOKUP($C5214,'MSCI Database'!$C:$R,5, FALSE)="","",VLOOKUP($C5214,'MSCI Database'!$C:$R,5, FALSE)),"")</f>
        <v>6.7</v>
      </c>
      <c r="S5214" s="164">
        <f>IFERROR(IF(VLOOKUP($C5214,'MSCI Database'!$C:$R,6, FALSE)="","",VLOOKUP($C5214,'MSCI Database'!$C:$R,6, FALSE)),"")</f>
        <v>9.8000000000000007</v>
      </c>
      <c r="T5214" s="211">
        <f>IFERROR(IF(VLOOKUP($C5214,'MSCI Database'!$C:$R,7, FALSE)="","",VLOOKUP($C5214,'MSCI Database'!$C:$R,7, FALSE)),"")</f>
        <v>5.9</v>
      </c>
      <c r="U5214" s="164">
        <f>IFERROR(IF(VLOOKUP($C5214,'MSCI Database'!$C:$R,8, FALSE)="","",VLOOKUP($C5214,'MSCI Database'!$C:$R,8, FALSE)),"")</f>
        <v>5.6</v>
      </c>
      <c r="V5214" s="175">
        <f>IFERROR(IF(VLOOKUP($C5214,'MSCI Database'!$C:$R,9, FALSE)="","",VLOOKUP($C5214,'MSCI Database'!$C:$R,9, FALSE)),"")</f>
        <v>6</v>
      </c>
      <c r="W5214" s="165">
        <f t="shared" ca="1" si="193"/>
        <v>0</v>
      </c>
      <c r="X5214" s="236">
        <f>IFERROR(IF(VLOOKUP($C5214,'MSCI Database'!$C:$R,10, FALSE)="","",VLOOKUP($C5214,'MSCI Database'!$C:$R,10, FALSE)),"")</f>
        <v>12155</v>
      </c>
      <c r="Y5214" s="133" t="str">
        <f>IFERROR(IF(VLOOKUP($C5214,'MSCI Database'!$C:$R,11, FALSE)="","",VLOOKUP($C5214,'MSCI Database'!$C:$R,11, FALSE)),"")</f>
        <v>2019</v>
      </c>
      <c r="Z5214" s="133" t="str">
        <f>IFERROR(IF(VLOOKUP($C5214,'MSCI Database'!$C:$R,12, FALSE)="","",VLOOKUP($C5214,'MSCI Database'!$C:$R,12, FALSE)),"")</f>
        <v>Reported</v>
      </c>
      <c r="AA5214" s="202" t="str">
        <f>IFERROR(IF(VLOOKUP($C5214,'MSCI Database'!$C:$R,13, FALSE)="","",VLOOKUP($C5214,'MSCI Database'!$C:$R,13, FALSE)),"")</f>
        <v>Governance and product quality performance continue to be strong compared to industry peers</v>
      </c>
    </row>
    <row r="5215" spans="1:27" s="130" customFormat="1" ht="15" hidden="1" customHeight="1" outlineLevel="1">
      <c r="A5215" s="130" t="s">
        <v>2832</v>
      </c>
      <c r="B5215" s="130" t="s">
        <v>2833</v>
      </c>
      <c r="C5215" s="130" t="s">
        <v>2834</v>
      </c>
      <c r="D5215" s="130" t="s">
        <v>18675</v>
      </c>
      <c r="E5215" s="130" t="s">
        <v>100</v>
      </c>
      <c r="F5215" s="215">
        <v>7.3497537514372448E-4</v>
      </c>
      <c r="G5215" s="132" t="str">
        <f ca="1">IFERROR(_xll.BQL($A5215, "cur_mkt_cap(currency=EUR)")/1000000, " ")</f>
        <v xml:space="preserve"> </v>
      </c>
      <c r="M5215" s="308"/>
      <c r="N5215" s="215">
        <f t="shared" si="192"/>
        <v>7.8042942610424671E-6</v>
      </c>
      <c r="O5215" s="172" t="str">
        <f>IFERROR(IF(VLOOKUP($C5215,'MSCI Database'!$C:$R,2, FALSE)="","",VLOOKUP($C5215,'MSCI Database'!$C:$R,2, FALSE)),"")</f>
        <v>Utilities</v>
      </c>
      <c r="P5215" s="186" t="str">
        <f>IFERROR(IF(VLOOKUP($C5215,'MSCI Database'!$C:$R,3, FALSE)="","",VLOOKUP($C5215,'MSCI Database'!$C:$R,3, FALSE)),"")</f>
        <v>BB</v>
      </c>
      <c r="Q5215" s="164" t="str">
        <f>IFERROR(IF(VLOOKUP($C5215,'MSCI Database'!$C:$R,4, FALSE)="","",VLOOKUP($C5215,'MSCI Database'!$C:$R,4, FALSE)),"")</f>
        <v>0</v>
      </c>
      <c r="R5215" s="164">
        <f>IFERROR(IF(VLOOKUP($C5215,'MSCI Database'!$C:$R,5, FALSE)="","",VLOOKUP($C5215,'MSCI Database'!$C:$R,5, FALSE)),"")</f>
        <v>3.7</v>
      </c>
      <c r="S5215" s="164">
        <f>IFERROR(IF(VLOOKUP($C5215,'MSCI Database'!$C:$R,6, FALSE)="","",VLOOKUP($C5215,'MSCI Database'!$C:$R,6, FALSE)),"")</f>
        <v>5.7</v>
      </c>
      <c r="T5215" s="211">
        <f>IFERROR(IF(VLOOKUP($C5215,'MSCI Database'!$C:$R,7, FALSE)="","",VLOOKUP($C5215,'MSCI Database'!$C:$R,7, FALSE)),"")</f>
        <v>4.4000000000000004</v>
      </c>
      <c r="U5215" s="164">
        <f>IFERROR(IF(VLOOKUP($C5215,'MSCI Database'!$C:$R,8, FALSE)="","",VLOOKUP($C5215,'MSCI Database'!$C:$R,8, FALSE)),"")</f>
        <v>2.6</v>
      </c>
      <c r="V5215" s="175">
        <f>IFERROR(IF(VLOOKUP($C5215,'MSCI Database'!$C:$R,9, FALSE)="","",VLOOKUP($C5215,'MSCI Database'!$C:$R,9, FALSE)),"")</f>
        <v>4.2</v>
      </c>
      <c r="W5215" s="165">
        <f t="shared" ca="1" si="193"/>
        <v>0</v>
      </c>
      <c r="X5215" s="236">
        <f>IFERROR(IF(VLOOKUP($C5215,'MSCI Database'!$C:$R,10, FALSE)="","",VLOOKUP($C5215,'MSCI Database'!$C:$R,10, FALSE)),"")</f>
        <v>2360080</v>
      </c>
      <c r="Y5215" s="133" t="str">
        <f>IFERROR(IF(VLOOKUP($C5215,'MSCI Database'!$C:$R,11, FALSE)="","",VLOOKUP($C5215,'MSCI Database'!$C:$R,11, FALSE)),"")</f>
        <v>2019</v>
      </c>
      <c r="Z5215" s="133" t="str">
        <f>IFERROR(IF(VLOOKUP($C5215,'MSCI Database'!$C:$R,12, FALSE)="","",VLOOKUP($C5215,'MSCI Database'!$C:$R,12, FALSE)),"")</f>
        <v>Reported</v>
      </c>
      <c r="AA5215" s="202" t="str">
        <f>IFERROR(IF(VLOOKUP($C5215,'MSCI Database'!$C:$R,13, FALSE)="","",VLOOKUP($C5215,'MSCI Database'!$C:$R,13, FALSE)),"")</f>
        <v>Increased exposure to risk of corruption</v>
      </c>
    </row>
    <row r="5216" spans="1:27" s="130" customFormat="1" ht="15" hidden="1" customHeight="1" outlineLevel="1">
      <c r="A5216" s="130" t="s">
        <v>2317</v>
      </c>
      <c r="B5216" s="130" t="s">
        <v>2318</v>
      </c>
      <c r="C5216" s="130" t="s">
        <v>2319</v>
      </c>
      <c r="D5216" s="130" t="s">
        <v>12131</v>
      </c>
      <c r="E5216" s="130" t="s">
        <v>12133</v>
      </c>
      <c r="F5216" s="215">
        <v>6.574000860916104E-3</v>
      </c>
      <c r="G5216" s="132" t="str">
        <f ca="1">IFERROR(_xll.BQL($A5216, "cur_mkt_cap(currency=EUR)")/1000000, " ")</f>
        <v xml:space="preserve"> </v>
      </c>
      <c r="M5216" s="308"/>
      <c r="N5216" s="215">
        <f t="shared" ca="1" si="192"/>
        <v>6.9805654619248999E-5</v>
      </c>
      <c r="O5216" s="172" t="str">
        <f>IFERROR(IF(VLOOKUP($C5216,'MSCI Database'!$C:$R,2, FALSE)="","",VLOOKUP($C5216,'MSCI Database'!$C:$R,2, FALSE)),"")</f>
        <v>Health Care Providers &amp; Services</v>
      </c>
      <c r="P5216" s="186" t="str">
        <f>IFERROR(IF(VLOOKUP($C5216,'MSCI Database'!$C:$R,3, FALSE)="","",VLOOKUP($C5216,'MSCI Database'!$C:$R,3, FALSE)),"")</f>
        <v>A</v>
      </c>
      <c r="Q5216" s="164" t="str">
        <f>IFERROR(IF(VLOOKUP($C5216,'MSCI Database'!$C:$R,4, FALSE)="","",VLOOKUP($C5216,'MSCI Database'!$C:$R,4, FALSE)),"")</f>
        <v>0</v>
      </c>
      <c r="R5216" s="164">
        <f>IFERROR(IF(VLOOKUP($C5216,'MSCI Database'!$C:$R,5, FALSE)="","",VLOOKUP($C5216,'MSCI Database'!$C:$R,5, FALSE)),"")</f>
        <v>7.1</v>
      </c>
      <c r="S5216" s="164">
        <f>IFERROR(IF(VLOOKUP($C5216,'MSCI Database'!$C:$R,6, FALSE)="","",VLOOKUP($C5216,'MSCI Database'!$C:$R,6, FALSE)),"")</f>
        <v>9.9</v>
      </c>
      <c r="T5216" s="211">
        <f>IFERROR(IF(VLOOKUP($C5216,'MSCI Database'!$C:$R,7, FALSE)="","",VLOOKUP($C5216,'MSCI Database'!$C:$R,7, FALSE)),"")</f>
        <v>4.4000000000000004</v>
      </c>
      <c r="U5216" s="164">
        <f>IFERROR(IF(VLOOKUP($C5216,'MSCI Database'!$C:$R,8, FALSE)="","",VLOOKUP($C5216,'MSCI Database'!$C:$R,8, FALSE)),"")</f>
        <v>6.4</v>
      </c>
      <c r="V5216" s="175">
        <f>IFERROR(IF(VLOOKUP($C5216,'MSCI Database'!$C:$R,9, FALSE)="","",VLOOKUP($C5216,'MSCI Database'!$C:$R,9, FALSE)),"")</f>
        <v>5.4</v>
      </c>
      <c r="W5216" s="165">
        <f t="shared" ca="1" si="193"/>
        <v>0</v>
      </c>
      <c r="X5216" s="236">
        <f>IFERROR(IF(VLOOKUP($C5216,'MSCI Database'!$C:$R,10, FALSE)="","",VLOOKUP($C5216,'MSCI Database'!$C:$R,10, FALSE)),"")</f>
        <v>159448</v>
      </c>
      <c r="Y5216" s="133" t="str">
        <f>IFERROR(IF(VLOOKUP($C5216,'MSCI Database'!$C:$R,11, FALSE)="","",VLOOKUP($C5216,'MSCI Database'!$C:$R,11, FALSE)),"")</f>
        <v>2019</v>
      </c>
      <c r="Z5216" s="133" t="str">
        <f>IFERROR(IF(VLOOKUP($C5216,'MSCI Database'!$C:$R,12, FALSE)="","",VLOOKUP($C5216,'MSCI Database'!$C:$R,12, FALSE)),"")</f>
        <v>Reported</v>
      </c>
      <c r="AA5216" s="202" t="str">
        <f>IFERROR(IF(VLOOKUP($C5216,'MSCI Database'!$C:$R,13, FALSE)="","",VLOOKUP($C5216,'MSCI Database'!$C:$R,13, FALSE)),"")</f>
        <v>Robust service quality and ethical compliance measures; limited data security programs</v>
      </c>
    </row>
    <row r="5217" spans="1:27" s="130" customFormat="1" ht="15" hidden="1" customHeight="1" outlineLevel="1">
      <c r="A5217" s="130" t="s">
        <v>561</v>
      </c>
      <c r="B5217" s="130" t="s">
        <v>562</v>
      </c>
      <c r="C5217" s="130" t="s">
        <v>563</v>
      </c>
      <c r="D5217" s="130" t="s">
        <v>12134</v>
      </c>
      <c r="E5217" s="130" t="s">
        <v>12133</v>
      </c>
      <c r="F5217" s="215">
        <v>6.7003257490425771E-3</v>
      </c>
      <c r="G5217" s="132" t="str">
        <f ca="1">IFERROR(_xll.BQL($A5217, "cur_mkt_cap(currency=EUR)")/1000000, " ")</f>
        <v xml:space="preserve"> </v>
      </c>
      <c r="M5217" s="308"/>
      <c r="N5217" s="215">
        <f t="shared" si="192"/>
        <v>7.1147028266276935E-5</v>
      </c>
      <c r="O5217" s="172" t="str">
        <f>IFERROR(IF(VLOOKUP($C5217,'MSCI Database'!$C:$R,2, FALSE)="","",VLOOKUP($C5217,'MSCI Database'!$C:$R,2, FALSE)),"")</f>
        <v>Biotechnology</v>
      </c>
      <c r="P5217" s="186" t="str">
        <f>IFERROR(IF(VLOOKUP($C5217,'MSCI Database'!$C:$R,3, FALSE)="","",VLOOKUP($C5217,'MSCI Database'!$C:$R,3, FALSE)),"")</f>
        <v>BB</v>
      </c>
      <c r="Q5217" s="164" t="str">
        <f>IFERROR(IF(VLOOKUP($C5217,'MSCI Database'!$C:$R,4, FALSE)="","",VLOOKUP($C5217,'MSCI Database'!$C:$R,4, FALSE)),"")</f>
        <v>1</v>
      </c>
      <c r="R5217" s="164">
        <f>IFERROR(IF(VLOOKUP($C5217,'MSCI Database'!$C:$R,5, FALSE)="","",VLOOKUP($C5217,'MSCI Database'!$C:$R,5, FALSE)),"")</f>
        <v>4</v>
      </c>
      <c r="S5217" s="164">
        <f>IFERROR(IF(VLOOKUP($C5217,'MSCI Database'!$C:$R,6, FALSE)="","",VLOOKUP($C5217,'MSCI Database'!$C:$R,6, FALSE)),"")</f>
        <v>8.4</v>
      </c>
      <c r="T5217" s="211">
        <f>IFERROR(IF(VLOOKUP($C5217,'MSCI Database'!$C:$R,7, FALSE)="","",VLOOKUP($C5217,'MSCI Database'!$C:$R,7, FALSE)),"")</f>
        <v>4.2</v>
      </c>
      <c r="U5217" s="164">
        <f>IFERROR(IF(VLOOKUP($C5217,'MSCI Database'!$C:$R,8, FALSE)="","",VLOOKUP($C5217,'MSCI Database'!$C:$R,8, FALSE)),"")</f>
        <v>6.2</v>
      </c>
      <c r="V5217" s="175">
        <f>IFERROR(IF(VLOOKUP($C5217,'MSCI Database'!$C:$R,9, FALSE)="","",VLOOKUP($C5217,'MSCI Database'!$C:$R,9, FALSE)),"")</f>
        <v>5.3</v>
      </c>
      <c r="W5217" s="165">
        <f t="shared" ca="1" si="193"/>
        <v>0</v>
      </c>
      <c r="X5217" s="236">
        <f>IFERROR(IF(VLOOKUP($C5217,'MSCI Database'!$C:$R,10, FALSE)="","",VLOOKUP($C5217,'MSCI Database'!$C:$R,10, FALSE)),"")</f>
        <v>22076</v>
      </c>
      <c r="Y5217" s="133" t="str">
        <f>IFERROR(IF(VLOOKUP($C5217,'MSCI Database'!$C:$R,11, FALSE)="","",VLOOKUP($C5217,'MSCI Database'!$C:$R,11, FALSE)),"")</f>
        <v>2019</v>
      </c>
      <c r="Z5217" s="133" t="str">
        <f>IFERROR(IF(VLOOKUP($C5217,'MSCI Database'!$C:$R,12, FALSE)="","",VLOOKUP($C5217,'MSCI Database'!$C:$R,12, FALSE)),"")</f>
        <v>E.Segmt-Moderate</v>
      </c>
      <c r="AA5217" s="202" t="str">
        <f>IFERROR(IF(VLOOKUP($C5217,'MSCI Database'!$C:$R,13, FALSE)="","",VLOOKUP($C5217,'MSCI Database'!$C:$R,13, FALSE)),"")</f>
        <v>Improved governance practices drive upgrade; employee programs continue to lag those of most peers</v>
      </c>
    </row>
    <row r="5218" spans="1:27" s="130" customFormat="1" ht="15" hidden="1" customHeight="1" outlineLevel="1">
      <c r="A5218" s="130" t="s">
        <v>5848</v>
      </c>
      <c r="B5218" s="130" t="s">
        <v>5849</v>
      </c>
      <c r="C5218" s="130" t="s">
        <v>5850</v>
      </c>
      <c r="D5218" s="130" t="s">
        <v>18680</v>
      </c>
      <c r="E5218" s="130" t="s">
        <v>18704</v>
      </c>
      <c r="F5218" s="215">
        <v>4.2393386667209394E-3</v>
      </c>
      <c r="G5218" s="132" t="str">
        <f ca="1">IFERROR(_xll.BQL($A5218, "cur_mkt_cap(currency=EUR)")/1000000, " ")</f>
        <v xml:space="preserve"> </v>
      </c>
      <c r="M5218" s="308"/>
      <c r="N5218" s="215">
        <f t="shared" si="192"/>
        <v>4.5015176761311048E-5</v>
      </c>
      <c r="O5218" s="172" t="str">
        <f>IFERROR(IF(VLOOKUP($C5218,'MSCI Database'!$C:$R,2, FALSE)="","",VLOOKUP($C5218,'MSCI Database'!$C:$R,2, FALSE)),"")</f>
        <v>Real Estate Development &amp; Diversified Activities</v>
      </c>
      <c r="P5218" s="186" t="str">
        <f>IFERROR(IF(VLOOKUP($C5218,'MSCI Database'!$C:$R,3, FALSE)="","",VLOOKUP($C5218,'MSCI Database'!$C:$R,3, FALSE)),"")</f>
        <v>AAA</v>
      </c>
      <c r="Q5218" s="164" t="str">
        <f>IFERROR(IF(VLOOKUP($C5218,'MSCI Database'!$C:$R,4, FALSE)="","",VLOOKUP($C5218,'MSCI Database'!$C:$R,4, FALSE)),"")</f>
        <v>0</v>
      </c>
      <c r="R5218" s="164">
        <f>IFERROR(IF(VLOOKUP($C5218,'MSCI Database'!$C:$R,5, FALSE)="","",VLOOKUP($C5218,'MSCI Database'!$C:$R,5, FALSE)),"")</f>
        <v>10</v>
      </c>
      <c r="S5218" s="164">
        <f>IFERROR(IF(VLOOKUP($C5218,'MSCI Database'!$C:$R,6, FALSE)="","",VLOOKUP($C5218,'MSCI Database'!$C:$R,6, FALSE)),"")</f>
        <v>7.3</v>
      </c>
      <c r="T5218" s="211">
        <f>IFERROR(IF(VLOOKUP($C5218,'MSCI Database'!$C:$R,7, FALSE)="","",VLOOKUP($C5218,'MSCI Database'!$C:$R,7, FALSE)),"")</f>
        <v>8.9</v>
      </c>
      <c r="U5218" s="164">
        <f>IFERROR(IF(VLOOKUP($C5218,'MSCI Database'!$C:$R,8, FALSE)="","",VLOOKUP($C5218,'MSCI Database'!$C:$R,8, FALSE)),"")</f>
        <v>5.8</v>
      </c>
      <c r="V5218" s="175">
        <f>IFERROR(IF(VLOOKUP($C5218,'MSCI Database'!$C:$R,9, FALSE)="","",VLOOKUP($C5218,'MSCI Database'!$C:$R,9, FALSE)),"")</f>
        <v>7.3</v>
      </c>
      <c r="W5218" s="165">
        <f t="shared" ca="1" si="193"/>
        <v>0</v>
      </c>
      <c r="X5218" s="236">
        <f>IFERROR(IF(VLOOKUP($C5218,'MSCI Database'!$C:$R,10, FALSE)="","",VLOOKUP($C5218,'MSCI Database'!$C:$R,10, FALSE)),"")</f>
        <v>16922</v>
      </c>
      <c r="Y5218" s="133" t="str">
        <f>IFERROR(IF(VLOOKUP($C5218,'MSCI Database'!$C:$R,11, FALSE)="","",VLOOKUP($C5218,'MSCI Database'!$C:$R,11, FALSE)),"")</f>
        <v>2019</v>
      </c>
      <c r="Z5218" s="133" t="str">
        <f>IFERROR(IF(VLOOKUP($C5218,'MSCI Database'!$C:$R,12, FALSE)="","",VLOOKUP($C5218,'MSCI Database'!$C:$R,12, FALSE)),"")</f>
        <v>Reported</v>
      </c>
      <c r="AA5218" s="202" t="str">
        <f>IFERROR(IF(VLOOKUP($C5218,'MSCI Database'!$C:$R,13, FALSE)="","",VLOOKUP($C5218,'MSCI Database'!$C:$R,13, FALSE)),"")</f>
        <v>Strong green building focus and health and safety management practices</v>
      </c>
    </row>
    <row r="5219" spans="1:27" s="130" customFormat="1" ht="15" hidden="1" customHeight="1" outlineLevel="1">
      <c r="A5219" s="130" t="s">
        <v>1658</v>
      </c>
      <c r="B5219" s="130" t="s">
        <v>1659</v>
      </c>
      <c r="C5219" s="130" t="s">
        <v>1660</v>
      </c>
      <c r="D5219" s="130" t="s">
        <v>18678</v>
      </c>
      <c r="E5219" s="130" t="s">
        <v>18688</v>
      </c>
      <c r="F5219" s="215">
        <v>7.234769744846525E-4</v>
      </c>
      <c r="G5219" s="132" t="str">
        <f ca="1">IFERROR(_xll.BQL($A5219, "cur_mkt_cap(currency=EUR)")/1000000, " ")</f>
        <v xml:space="preserve"> </v>
      </c>
      <c r="M5219" s="308"/>
      <c r="N5219" s="215">
        <f t="shared" si="192"/>
        <v>7.6821991469616526E-6</v>
      </c>
      <c r="O5219" s="172" t="str">
        <f>IFERROR(IF(VLOOKUP($C5219,'MSCI Database'!$C:$R,2, FALSE)="","",VLOOKUP($C5219,'MSCI Database'!$C:$R,2, FALSE)),"")</f>
        <v>Asset Management &amp; Custody Banks</v>
      </c>
      <c r="P5219" s="186" t="str">
        <f>IFERROR(IF(VLOOKUP($C5219,'MSCI Database'!$C:$R,3, FALSE)="","",VLOOKUP($C5219,'MSCI Database'!$C:$R,3, FALSE)),"")</f>
        <v>B</v>
      </c>
      <c r="Q5219" s="164" t="str">
        <f>IFERROR(IF(VLOOKUP($C5219,'MSCI Database'!$C:$R,4, FALSE)="","",VLOOKUP($C5219,'MSCI Database'!$C:$R,4, FALSE)),"")</f>
        <v>0</v>
      </c>
      <c r="R5219" s="164">
        <f>IFERROR(IF(VLOOKUP($C5219,'MSCI Database'!$C:$R,5, FALSE)="","",VLOOKUP($C5219,'MSCI Database'!$C:$R,5, FALSE)),"")</f>
        <v>2.1</v>
      </c>
      <c r="S5219" s="164">
        <f>IFERROR(IF(VLOOKUP($C5219,'MSCI Database'!$C:$R,6, FALSE)="","",VLOOKUP($C5219,'MSCI Database'!$C:$R,6, FALSE)),"")</f>
        <v>9</v>
      </c>
      <c r="T5219" s="211">
        <f>IFERROR(IF(VLOOKUP($C5219,'MSCI Database'!$C:$R,7, FALSE)="","",VLOOKUP($C5219,'MSCI Database'!$C:$R,7, FALSE)),"")</f>
        <v>2.7</v>
      </c>
      <c r="U5219" s="164">
        <f>IFERROR(IF(VLOOKUP($C5219,'MSCI Database'!$C:$R,8, FALSE)="","",VLOOKUP($C5219,'MSCI Database'!$C:$R,8, FALSE)),"")</f>
        <v>5.2</v>
      </c>
      <c r="V5219" s="175">
        <f>IFERROR(IF(VLOOKUP($C5219,'MSCI Database'!$C:$R,9, FALSE)="","",VLOOKUP($C5219,'MSCI Database'!$C:$R,9, FALSE)),"")</f>
        <v>4</v>
      </c>
      <c r="W5219" s="165">
        <f t="shared" ca="1" si="193"/>
        <v>0</v>
      </c>
      <c r="X5219" s="236">
        <f>IFERROR(IF(VLOOKUP($C5219,'MSCI Database'!$C:$R,10, FALSE)="","",VLOOKUP($C5219,'MSCI Database'!$C:$R,10, FALSE)),"")</f>
        <v>34066</v>
      </c>
      <c r="Y5219" s="133" t="str">
        <f>IFERROR(IF(VLOOKUP($C5219,'MSCI Database'!$C:$R,11, FALSE)="","",VLOOKUP($C5219,'MSCI Database'!$C:$R,11, FALSE)),"")</f>
        <v>2019</v>
      </c>
      <c r="Z5219" s="133" t="str">
        <f>IFERROR(IF(VLOOKUP($C5219,'MSCI Database'!$C:$R,12, FALSE)="","",VLOOKUP($C5219,'MSCI Database'!$C:$R,12, FALSE)),"")</f>
        <v>Reported</v>
      </c>
      <c r="AA5219" s="202" t="str">
        <f>IFERROR(IF(VLOOKUP($C5219,'MSCI Database'!$C:$R,13, FALSE)="","",VLOOKUP($C5219,'MSCI Database'!$C:$R,13, FALSE)),"")</f>
        <v>Lags peers in human capital management and mitigating ESG-related risks in investee companies</v>
      </c>
    </row>
    <row r="5220" spans="1:27" s="130" customFormat="1" ht="15" hidden="1" customHeight="1" outlineLevel="1">
      <c r="A5220" s="130" t="s">
        <v>2324</v>
      </c>
      <c r="B5220" s="130" t="s">
        <v>2325</v>
      </c>
      <c r="C5220" s="130" t="s">
        <v>2326</v>
      </c>
      <c r="D5220" s="130" t="s">
        <v>12131</v>
      </c>
      <c r="E5220" s="130" t="s">
        <v>18688</v>
      </c>
      <c r="F5220" s="215">
        <v>6.4880216727715972E-3</v>
      </c>
      <c r="G5220" s="132" t="str">
        <f ca="1">IFERROR(_xll.BQL($A5220, "cur_mkt_cap(currency=EUR)")/1000000, " ")</f>
        <v xml:space="preserve"> </v>
      </c>
      <c r="M5220" s="308"/>
      <c r="N5220" s="215">
        <f t="shared" ca="1" si="192"/>
        <v>6.889268949511262E-5</v>
      </c>
      <c r="O5220" s="172" t="str">
        <f>IFERROR(IF(VLOOKUP($C5220,'MSCI Database'!$C:$R,2, FALSE)="","",VLOOKUP($C5220,'MSCI Database'!$C:$R,2, FALSE)),"")</f>
        <v>Asset Management &amp; Custody Banks</v>
      </c>
      <c r="P5220" s="186" t="str">
        <f>IFERROR(IF(VLOOKUP($C5220,'MSCI Database'!$C:$R,3, FALSE)="","",VLOOKUP($C5220,'MSCI Database'!$C:$R,3, FALSE)),"")</f>
        <v>AA</v>
      </c>
      <c r="Q5220" s="164" t="str">
        <f>IFERROR(IF(VLOOKUP($C5220,'MSCI Database'!$C:$R,4, FALSE)="","",VLOOKUP($C5220,'MSCI Database'!$C:$R,4, FALSE)),"")</f>
        <v>0</v>
      </c>
      <c r="R5220" s="164">
        <f>IFERROR(IF(VLOOKUP($C5220,'MSCI Database'!$C:$R,5, FALSE)="","",VLOOKUP($C5220,'MSCI Database'!$C:$R,5, FALSE)),"")</f>
        <v>8.5</v>
      </c>
      <c r="S5220" s="164">
        <f>IFERROR(IF(VLOOKUP($C5220,'MSCI Database'!$C:$R,6, FALSE)="","",VLOOKUP($C5220,'MSCI Database'!$C:$R,6, FALSE)),"")</f>
        <v>9</v>
      </c>
      <c r="T5220" s="211">
        <f>IFERROR(IF(VLOOKUP($C5220,'MSCI Database'!$C:$R,7, FALSE)="","",VLOOKUP($C5220,'MSCI Database'!$C:$R,7, FALSE)),"")</f>
        <v>5.7</v>
      </c>
      <c r="U5220" s="164">
        <f>IFERROR(IF(VLOOKUP($C5220,'MSCI Database'!$C:$R,8, FALSE)="","",VLOOKUP($C5220,'MSCI Database'!$C:$R,8, FALSE)),"")</f>
        <v>4.5999999999999996</v>
      </c>
      <c r="V5220" s="175">
        <f>IFERROR(IF(VLOOKUP($C5220,'MSCI Database'!$C:$R,9, FALSE)="","",VLOOKUP($C5220,'MSCI Database'!$C:$R,9, FALSE)),"")</f>
        <v>5.4</v>
      </c>
      <c r="W5220" s="165">
        <f t="shared" ca="1" si="193"/>
        <v>0</v>
      </c>
      <c r="X5220" s="236">
        <f>IFERROR(IF(VLOOKUP($C5220,'MSCI Database'!$C:$R,10, FALSE)="","",VLOOKUP($C5220,'MSCI Database'!$C:$R,10, FALSE)),"")</f>
        <v>3745</v>
      </c>
      <c r="Y5220" s="133" t="str">
        <f>IFERROR(IF(VLOOKUP($C5220,'MSCI Database'!$C:$R,11, FALSE)="","",VLOOKUP($C5220,'MSCI Database'!$C:$R,11, FALSE)),"")</f>
        <v>2019</v>
      </c>
      <c r="Z5220" s="133" t="str">
        <f>IFERROR(IF(VLOOKUP($C5220,'MSCI Database'!$C:$R,12, FALSE)="","",VLOOKUP($C5220,'MSCI Database'!$C:$R,12, FALSE)),"")</f>
        <v>Reported</v>
      </c>
      <c r="AA5220" s="202" t="str">
        <f>IFERROR(IF(VLOOKUP($C5220,'MSCI Database'!$C:$R,13, FALSE)="","",VLOOKUP($C5220,'MSCI Database'!$C:$R,13, FALSE)),"")</f>
        <v>Leading responsible investing practices relative to peers</v>
      </c>
    </row>
    <row r="5221" spans="1:27" s="130" customFormat="1" ht="15" hidden="1" customHeight="1" outlineLevel="1">
      <c r="A5221" s="130" t="s">
        <v>306</v>
      </c>
      <c r="B5221" s="130" t="s">
        <v>307</v>
      </c>
      <c r="C5221" s="130" t="s">
        <v>308</v>
      </c>
      <c r="D5221" s="130" t="s">
        <v>18724</v>
      </c>
      <c r="E5221" s="130" t="s">
        <v>100</v>
      </c>
      <c r="F5221" s="215">
        <v>6.4702663450490246E-3</v>
      </c>
      <c r="G5221" s="132" t="str">
        <f ca="1">IFERROR(_xll.BQL($A5221, "cur_mkt_cap(currency=EUR)")/1000000, " ")</f>
        <v xml:space="preserve"> </v>
      </c>
      <c r="M5221" s="308"/>
      <c r="N5221" s="215">
        <f t="shared" si="192"/>
        <v>6.8704155556514879E-5</v>
      </c>
      <c r="O5221" s="172" t="str">
        <f>IFERROR(IF(VLOOKUP($C5221,'MSCI Database'!$C:$R,2, FALSE)="","",VLOOKUP($C5221,'MSCI Database'!$C:$R,2, FALSE)),"")</f>
        <v>Utilities</v>
      </c>
      <c r="P5221" s="186" t="str">
        <f>IFERROR(IF(VLOOKUP($C5221,'MSCI Database'!$C:$R,3, FALSE)="","",VLOOKUP($C5221,'MSCI Database'!$C:$R,3, FALSE)),"")</f>
        <v>AA</v>
      </c>
      <c r="Q5221" s="164" t="str">
        <f>IFERROR(IF(VLOOKUP($C5221,'MSCI Database'!$C:$R,4, FALSE)="","",VLOOKUP($C5221,'MSCI Database'!$C:$R,4, FALSE)),"")</f>
        <v>0</v>
      </c>
      <c r="R5221" s="164">
        <f>IFERROR(IF(VLOOKUP($C5221,'MSCI Database'!$C:$R,5, FALSE)="","",VLOOKUP($C5221,'MSCI Database'!$C:$R,5, FALSE)),"")</f>
        <v>8.1</v>
      </c>
      <c r="S5221" s="164">
        <f>IFERROR(IF(VLOOKUP($C5221,'MSCI Database'!$C:$R,6, FALSE)="","",VLOOKUP($C5221,'MSCI Database'!$C:$R,6, FALSE)),"")</f>
        <v>7.2</v>
      </c>
      <c r="T5221" s="211">
        <f>IFERROR(IF(VLOOKUP($C5221,'MSCI Database'!$C:$R,7, FALSE)="","",VLOOKUP($C5221,'MSCI Database'!$C:$R,7, FALSE)),"")</f>
        <v>5.8</v>
      </c>
      <c r="U5221" s="164">
        <f>IFERROR(IF(VLOOKUP($C5221,'MSCI Database'!$C:$R,8, FALSE)="","",VLOOKUP($C5221,'MSCI Database'!$C:$R,8, FALSE)),"")</f>
        <v>6.2</v>
      </c>
      <c r="V5221" s="175">
        <f>IFERROR(IF(VLOOKUP($C5221,'MSCI Database'!$C:$R,9, FALSE)="","",VLOOKUP($C5221,'MSCI Database'!$C:$R,9, FALSE)),"")</f>
        <v>6.7</v>
      </c>
      <c r="W5221" s="165">
        <f t="shared" ca="1" si="193"/>
        <v>0</v>
      </c>
      <c r="X5221" s="236">
        <f>IFERROR(IF(VLOOKUP($C5221,'MSCI Database'!$C:$R,10, FALSE)="","",VLOOKUP($C5221,'MSCI Database'!$C:$R,10, FALSE)),"")</f>
        <v>1465000</v>
      </c>
      <c r="Y5221" s="133" t="str">
        <f>IFERROR(IF(VLOOKUP($C5221,'MSCI Database'!$C:$R,11, FALSE)="","",VLOOKUP($C5221,'MSCI Database'!$C:$R,11, FALSE)),"")</f>
        <v>2019</v>
      </c>
      <c r="Z5221" s="133" t="str">
        <f>IFERROR(IF(VLOOKUP($C5221,'MSCI Database'!$C:$R,12, FALSE)="","",VLOOKUP($C5221,'MSCI Database'!$C:$R,12, FALSE)),"")</f>
        <v>Reported</v>
      </c>
      <c r="AA5221" s="202" t="str">
        <f>IFERROR(IF(VLOOKUP($C5221,'MSCI Database'!$C:$R,13, FALSE)="","",VLOOKUP($C5221,'MSCI Database'!$C:$R,13, FALSE)),"")</f>
        <v>Low air pollution operations result in low risk exposure, support the rating</v>
      </c>
    </row>
    <row r="5222" spans="1:27" s="130" customFormat="1" ht="15" hidden="1" customHeight="1" outlineLevel="1">
      <c r="A5222" s="130" t="s">
        <v>5824</v>
      </c>
      <c r="B5222" s="130" t="s">
        <v>5825</v>
      </c>
      <c r="C5222" s="130" t="s">
        <v>5826</v>
      </c>
      <c r="D5222" s="130" t="s">
        <v>18680</v>
      </c>
      <c r="E5222" s="130" t="s">
        <v>18673</v>
      </c>
      <c r="F5222" s="215">
        <v>4.0402084274132246E-3</v>
      </c>
      <c r="G5222" s="132" t="str">
        <f ca="1">IFERROR(_xll.BQL($A5222, "cur_mkt_cap(currency=EUR)")/1000000, " ")</f>
        <v xml:space="preserve"> </v>
      </c>
      <c r="M5222" s="308"/>
      <c r="N5222" s="215">
        <f t="shared" si="192"/>
        <v>4.2900723629428479E-5</v>
      </c>
      <c r="O5222" s="172" t="str">
        <f>IFERROR(IF(VLOOKUP($C5222,'MSCI Database'!$C:$R,2, FALSE)="","",VLOOKUP($C5222,'MSCI Database'!$C:$R,2, FALSE)),"")</f>
        <v>Aerospace &amp; Defense</v>
      </c>
      <c r="P5222" s="186" t="str">
        <f>IFERROR(IF(VLOOKUP($C5222,'MSCI Database'!$C:$R,3, FALSE)="","",VLOOKUP($C5222,'MSCI Database'!$C:$R,3, FALSE)),"")</f>
        <v>A</v>
      </c>
      <c r="Q5222" s="164" t="str">
        <f>IFERROR(IF(VLOOKUP($C5222,'MSCI Database'!$C:$R,4, FALSE)="","",VLOOKUP($C5222,'MSCI Database'!$C:$R,4, FALSE)),"")</f>
        <v>0</v>
      </c>
      <c r="R5222" s="164">
        <f>IFERROR(IF(VLOOKUP($C5222,'MSCI Database'!$C:$R,5, FALSE)="","",VLOOKUP($C5222,'MSCI Database'!$C:$R,5, FALSE)),"")</f>
        <v>7.1</v>
      </c>
      <c r="S5222" s="164">
        <f>IFERROR(IF(VLOOKUP($C5222,'MSCI Database'!$C:$R,6, FALSE)="","",VLOOKUP($C5222,'MSCI Database'!$C:$R,6, FALSE)),"")</f>
        <v>5</v>
      </c>
      <c r="T5222" s="211">
        <f>IFERROR(IF(VLOOKUP($C5222,'MSCI Database'!$C:$R,7, FALSE)="","",VLOOKUP($C5222,'MSCI Database'!$C:$R,7, FALSE)),"")</f>
        <v>5</v>
      </c>
      <c r="U5222" s="164">
        <f>IFERROR(IF(VLOOKUP($C5222,'MSCI Database'!$C:$R,8, FALSE)="","",VLOOKUP($C5222,'MSCI Database'!$C:$R,8, FALSE)),"")</f>
        <v>4.3</v>
      </c>
      <c r="V5222" s="175">
        <f>IFERROR(IF(VLOOKUP($C5222,'MSCI Database'!$C:$R,9, FALSE)="","",VLOOKUP($C5222,'MSCI Database'!$C:$R,9, FALSE)),"")</f>
        <v>4.7</v>
      </c>
      <c r="W5222" s="165">
        <f t="shared" ca="1" si="193"/>
        <v>0</v>
      </c>
      <c r="X5222" s="236">
        <f>IFERROR(IF(VLOOKUP($C5222,'MSCI Database'!$C:$R,10, FALSE)="","",VLOOKUP($C5222,'MSCI Database'!$C:$R,10, FALSE)),"")</f>
        <v>66500</v>
      </c>
      <c r="Y5222" s="133" t="str">
        <f>IFERROR(IF(VLOOKUP($C5222,'MSCI Database'!$C:$R,11, FALSE)="","",VLOOKUP($C5222,'MSCI Database'!$C:$R,11, FALSE)),"")</f>
        <v>2019</v>
      </c>
      <c r="Z5222" s="133" t="str">
        <f>IFERROR(IF(VLOOKUP($C5222,'MSCI Database'!$C:$R,12, FALSE)="","",VLOOKUP($C5222,'MSCI Database'!$C:$R,12, FALSE)),"")</f>
        <v>Reported</v>
      </c>
      <c r="AA5222" s="202" t="str">
        <f>IFERROR(IF(VLOOKUP($C5222,'MSCI Database'!$C:$R,13, FALSE)="","",VLOOKUP($C5222,'MSCI Database'!$C:$R,13, FALSE)),"")</f>
        <v>Robust cleantech strategy and corporate governance practices</v>
      </c>
    </row>
    <row r="5223" spans="1:27" s="130" customFormat="1" ht="15" hidden="1" customHeight="1" outlineLevel="1">
      <c r="A5223" s="130" t="s">
        <v>5174</v>
      </c>
      <c r="B5223" s="130" t="s">
        <v>5175</v>
      </c>
      <c r="C5223" s="130" t="s">
        <v>5176</v>
      </c>
      <c r="D5223" s="130" t="s">
        <v>18719</v>
      </c>
      <c r="E5223" s="130" t="s">
        <v>18673</v>
      </c>
      <c r="F5223" s="215">
        <v>1.3222433841852651E-3</v>
      </c>
      <c r="G5223" s="132" t="str">
        <f ca="1">IFERROR(_xll.BQL($A5223, "cur_mkt_cap(currency=EUR)")/1000000, " ")</f>
        <v xml:space="preserve"> </v>
      </c>
      <c r="M5223" s="308"/>
      <c r="N5223" s="215">
        <f t="shared" si="192"/>
        <v>1.4040166247584171E-5</v>
      </c>
      <c r="O5223" s="172" t="str">
        <f>IFERROR(IF(VLOOKUP($C5223,'MSCI Database'!$C:$R,2, FALSE)="","",VLOOKUP($C5223,'MSCI Database'!$C:$R,2, FALSE)),"")</f>
        <v>Construction &amp; Engineering</v>
      </c>
      <c r="P5223" s="186" t="str">
        <f>IFERROR(IF(VLOOKUP($C5223,'MSCI Database'!$C:$R,3, FALSE)="","",VLOOKUP($C5223,'MSCI Database'!$C:$R,3, FALSE)),"")</f>
        <v>B</v>
      </c>
      <c r="Q5223" s="164" t="str">
        <f>IFERROR(IF(VLOOKUP($C5223,'MSCI Database'!$C:$R,4, FALSE)="","",VLOOKUP($C5223,'MSCI Database'!$C:$R,4, FALSE)),"")</f>
        <v>1</v>
      </c>
      <c r="R5223" s="164">
        <f>IFERROR(IF(VLOOKUP($C5223,'MSCI Database'!$C:$R,5, FALSE)="","",VLOOKUP($C5223,'MSCI Database'!$C:$R,5, FALSE)),"")</f>
        <v>2.6</v>
      </c>
      <c r="S5223" s="164">
        <f>IFERROR(IF(VLOOKUP($C5223,'MSCI Database'!$C:$R,6, FALSE)="","",VLOOKUP($C5223,'MSCI Database'!$C:$R,6, FALSE)),"")</f>
        <v>4.8</v>
      </c>
      <c r="T5223" s="211">
        <f>IFERROR(IF(VLOOKUP($C5223,'MSCI Database'!$C:$R,7, FALSE)="","",VLOOKUP($C5223,'MSCI Database'!$C:$R,7, FALSE)),"")</f>
        <v>1.3</v>
      </c>
      <c r="U5223" s="164">
        <f>IFERROR(IF(VLOOKUP($C5223,'MSCI Database'!$C:$R,8, FALSE)="","",VLOOKUP($C5223,'MSCI Database'!$C:$R,8, FALSE)),"")</f>
        <v>4.0999999999999996</v>
      </c>
      <c r="V5223" s="175">
        <f>IFERROR(IF(VLOOKUP($C5223,'MSCI Database'!$C:$R,9, FALSE)="","",VLOOKUP($C5223,'MSCI Database'!$C:$R,9, FALSE)),"")</f>
        <v>3.5</v>
      </c>
      <c r="W5223" s="165">
        <f t="shared" ca="1" si="193"/>
        <v>0</v>
      </c>
      <c r="X5223" s="236">
        <f>IFERROR(IF(VLOOKUP($C5223,'MSCI Database'!$C:$R,10, FALSE)="","",VLOOKUP($C5223,'MSCI Database'!$C:$R,10, FALSE)),"")</f>
        <v>6010</v>
      </c>
      <c r="Y5223" s="133" t="str">
        <f>IFERROR(IF(VLOOKUP($C5223,'MSCI Database'!$C:$R,11, FALSE)="","",VLOOKUP($C5223,'MSCI Database'!$C:$R,11, FALSE)),"")</f>
        <v>2020</v>
      </c>
      <c r="Z5223" s="133" t="str">
        <f>IFERROR(IF(VLOOKUP($C5223,'MSCI Database'!$C:$R,12, FALSE)="","",VLOOKUP($C5223,'MSCI Database'!$C:$R,12, FALSE)),"")</f>
        <v>Reported</v>
      </c>
      <c r="AA5223" s="202" t="str">
        <f>IFERROR(IF(VLOOKUP($C5223,'MSCI Database'!$C:$R,13, FALSE)="","",VLOOKUP($C5223,'MSCI Database'!$C:$R,13, FALSE)),"")</f>
        <v>Weak mitigation of occupational safety and ethical compliance risks</v>
      </c>
    </row>
    <row r="5224" spans="1:27" s="130" customFormat="1" ht="15" hidden="1" customHeight="1" outlineLevel="1">
      <c r="A5224" s="130" t="s">
        <v>2102</v>
      </c>
      <c r="B5224" s="130" t="s">
        <v>2103</v>
      </c>
      <c r="C5224" s="130" t="s">
        <v>2104</v>
      </c>
      <c r="D5224" s="130" t="s">
        <v>18685</v>
      </c>
      <c r="E5224" s="130" t="s">
        <v>18674</v>
      </c>
      <c r="F5224" s="215">
        <v>6.2620290979992169E-3</v>
      </c>
      <c r="G5224" s="132" t="str">
        <f ca="1">IFERROR(_xll.BQL($A5224, "cur_mkt_cap(currency=EUR)")/1000000, " ")</f>
        <v xml:space="preserve"> </v>
      </c>
      <c r="M5224" s="308"/>
      <c r="N5224" s="215">
        <f t="shared" ca="1" si="192"/>
        <v>6.6493000180365978E-5</v>
      </c>
      <c r="O5224" s="172" t="str">
        <f>IFERROR(IF(VLOOKUP($C5224,'MSCI Database'!$C:$R,2, FALSE)="","",VLOOKUP($C5224,'MSCI Database'!$C:$R,2, FALSE)),"")</f>
        <v>Retail - Food &amp; Staples</v>
      </c>
      <c r="P5224" s="186" t="str">
        <f>IFERROR(IF(VLOOKUP($C5224,'MSCI Database'!$C:$R,3, FALSE)="","",VLOOKUP($C5224,'MSCI Database'!$C:$R,3, FALSE)),"")</f>
        <v>AAA</v>
      </c>
      <c r="Q5224" s="164" t="str">
        <f>IFERROR(IF(VLOOKUP($C5224,'MSCI Database'!$C:$R,4, FALSE)="","",VLOOKUP($C5224,'MSCI Database'!$C:$R,4, FALSE)),"")</f>
        <v>0</v>
      </c>
      <c r="R5224" s="164">
        <f>IFERROR(IF(VLOOKUP($C5224,'MSCI Database'!$C:$R,5, FALSE)="","",VLOOKUP($C5224,'MSCI Database'!$C:$R,5, FALSE)),"")</f>
        <v>10</v>
      </c>
      <c r="S5224" s="164">
        <f>IFERROR(IF(VLOOKUP($C5224,'MSCI Database'!$C:$R,6, FALSE)="","",VLOOKUP($C5224,'MSCI Database'!$C:$R,6, FALSE)),"")</f>
        <v>7.6</v>
      </c>
      <c r="T5224" s="211">
        <f>IFERROR(IF(VLOOKUP($C5224,'MSCI Database'!$C:$R,7, FALSE)="","",VLOOKUP($C5224,'MSCI Database'!$C:$R,7, FALSE)),"")</f>
        <v>7</v>
      </c>
      <c r="U5224" s="164">
        <f>IFERROR(IF(VLOOKUP($C5224,'MSCI Database'!$C:$R,8, FALSE)="","",VLOOKUP($C5224,'MSCI Database'!$C:$R,8, FALSE)),"")</f>
        <v>6.7</v>
      </c>
      <c r="V5224" s="175">
        <f>IFERROR(IF(VLOOKUP($C5224,'MSCI Database'!$C:$R,9, FALSE)="","",VLOOKUP($C5224,'MSCI Database'!$C:$R,9, FALSE)),"")</f>
        <v>7</v>
      </c>
      <c r="W5224" s="165">
        <f t="shared" ca="1" si="193"/>
        <v>0</v>
      </c>
      <c r="X5224" s="236">
        <f>IFERROR(IF(VLOOKUP($C5224,'MSCI Database'!$C:$R,10, FALSE)="","",VLOOKUP($C5224,'MSCI Database'!$C:$R,10, FALSE)),"")</f>
        <v>197322</v>
      </c>
      <c r="Y5224" s="133" t="str">
        <f>IFERROR(IF(VLOOKUP($C5224,'MSCI Database'!$C:$R,11, FALSE)="","",VLOOKUP($C5224,'MSCI Database'!$C:$R,11, FALSE)),"")</f>
        <v>2019</v>
      </c>
      <c r="Z5224" s="133" t="str">
        <f>IFERROR(IF(VLOOKUP($C5224,'MSCI Database'!$C:$R,12, FALSE)="","",VLOOKUP($C5224,'MSCI Database'!$C:$R,12, FALSE)),"")</f>
        <v>Reported</v>
      </c>
      <c r="AA5224" s="202" t="str">
        <f>IFERROR(IF(VLOOKUP($C5224,'MSCI Database'!$C:$R,13, FALSE)="","",VLOOKUP($C5224,'MSCI Database'!$C:$R,13, FALSE)),"")</f>
        <v/>
      </c>
    </row>
    <row r="5225" spans="1:27" s="130" customFormat="1" ht="15" hidden="1" customHeight="1" outlineLevel="1">
      <c r="A5225" s="130" t="s">
        <v>3193</v>
      </c>
      <c r="B5225" s="130" t="s">
        <v>3194</v>
      </c>
      <c r="C5225" s="130" t="s">
        <v>3195</v>
      </c>
      <c r="D5225" s="130" t="s">
        <v>12155</v>
      </c>
      <c r="E5225" s="130" t="s">
        <v>12133</v>
      </c>
      <c r="F5225" s="215">
        <v>6.2418682600797436E-3</v>
      </c>
      <c r="G5225" s="132" t="str">
        <f ca="1">IFERROR(_xll.BQL($A5225, "cur_mkt_cap(currency=EUR)")/1000000, " ")</f>
        <v xml:space="preserve"> </v>
      </c>
      <c r="M5225" s="308"/>
      <c r="N5225" s="215">
        <f t="shared" si="192"/>
        <v>6.6278923468419021E-5</v>
      </c>
      <c r="O5225" s="172" t="str">
        <f>IFERROR(IF(VLOOKUP($C5225,'MSCI Database'!$C:$R,2, FALSE)="","",VLOOKUP($C5225,'MSCI Database'!$C:$R,2, FALSE)),"")</f>
        <v>Health Care Providers &amp; Services</v>
      </c>
      <c r="P5225" s="186" t="str">
        <f>IFERROR(IF(VLOOKUP($C5225,'MSCI Database'!$C:$R,3, FALSE)="","",VLOOKUP($C5225,'MSCI Database'!$C:$R,3, FALSE)),"")</f>
        <v>AA</v>
      </c>
      <c r="Q5225" s="164" t="str">
        <f>IFERROR(IF(VLOOKUP($C5225,'MSCI Database'!$C:$R,4, FALSE)="","",VLOOKUP($C5225,'MSCI Database'!$C:$R,4, FALSE)),"")</f>
        <v>0</v>
      </c>
      <c r="R5225" s="164">
        <f>IFERROR(IF(VLOOKUP($C5225,'MSCI Database'!$C:$R,5, FALSE)="","",VLOOKUP($C5225,'MSCI Database'!$C:$R,5, FALSE)),"")</f>
        <v>8.4</v>
      </c>
      <c r="S5225" s="164">
        <f>IFERROR(IF(VLOOKUP($C5225,'MSCI Database'!$C:$R,6, FALSE)="","",VLOOKUP($C5225,'MSCI Database'!$C:$R,6, FALSE)),"")</f>
        <v>9</v>
      </c>
      <c r="T5225" s="211">
        <f>IFERROR(IF(VLOOKUP($C5225,'MSCI Database'!$C:$R,7, FALSE)="","",VLOOKUP($C5225,'MSCI Database'!$C:$R,7, FALSE)),"")</f>
        <v>6.3</v>
      </c>
      <c r="U5225" s="164">
        <f>IFERROR(IF(VLOOKUP($C5225,'MSCI Database'!$C:$R,8, FALSE)="","",VLOOKUP($C5225,'MSCI Database'!$C:$R,8, FALSE)),"")</f>
        <v>6</v>
      </c>
      <c r="V5225" s="175">
        <f>IFERROR(IF(VLOOKUP($C5225,'MSCI Database'!$C:$R,9, FALSE)="","",VLOOKUP($C5225,'MSCI Database'!$C:$R,9, FALSE)),"")</f>
        <v>6.2</v>
      </c>
      <c r="W5225" s="165">
        <f t="shared" ca="1" si="193"/>
        <v>0</v>
      </c>
      <c r="X5225" s="236">
        <f>IFERROR(IF(VLOOKUP($C5225,'MSCI Database'!$C:$R,10, FALSE)="","",VLOOKUP($C5225,'MSCI Database'!$C:$R,10, FALSE)),"")</f>
        <v>17149</v>
      </c>
      <c r="Y5225" s="133" t="str">
        <f>IFERROR(IF(VLOOKUP($C5225,'MSCI Database'!$C:$R,11, FALSE)="","",VLOOKUP($C5225,'MSCI Database'!$C:$R,11, FALSE)),"")</f>
        <v>2019</v>
      </c>
      <c r="Z5225" s="133" t="str">
        <f>IFERROR(IF(VLOOKUP($C5225,'MSCI Database'!$C:$R,12, FALSE)="","",VLOOKUP($C5225,'MSCI Database'!$C:$R,12, FALSE)),"")</f>
        <v>Reported</v>
      </c>
      <c r="AA5225" s="202" t="str">
        <f>IFERROR(IF(VLOOKUP($C5225,'MSCI Database'!$C:$R,13, FALSE)="","",VLOOKUP($C5225,'MSCI Database'!$C:$R,13, FALSE)),"")</f>
        <v>Leads peers in governance and quality management practices</v>
      </c>
    </row>
    <row r="5226" spans="1:27" s="130" customFormat="1" ht="15" hidden="1" customHeight="1" outlineLevel="1">
      <c r="A5226" s="130" t="s">
        <v>2321</v>
      </c>
      <c r="B5226" s="130" t="s">
        <v>2322</v>
      </c>
      <c r="C5226" s="130" t="s">
        <v>2323</v>
      </c>
      <c r="D5226" s="130" t="s">
        <v>12131</v>
      </c>
      <c r="E5226" s="130" t="s">
        <v>18690</v>
      </c>
      <c r="F5226" s="215">
        <v>6.205406731530509E-3</v>
      </c>
      <c r="G5226" s="132" t="str">
        <f ca="1">IFERROR(_xll.BQL($A5226, "cur_mkt_cap(currency=EUR)")/1000000, " ")</f>
        <v xml:space="preserve"> </v>
      </c>
      <c r="M5226" s="308"/>
      <c r="N5226" s="215">
        <f t="shared" si="192"/>
        <v>6.589175879919459E-5</v>
      </c>
      <c r="O5226" s="172" t="str">
        <f>IFERROR(IF(VLOOKUP($C5226,'MSCI Database'!$C:$R,2, FALSE)="","",VLOOKUP($C5226,'MSCI Database'!$C:$R,2, FALSE)),"")</f>
        <v>Telecommunication Services</v>
      </c>
      <c r="P5226" s="186" t="str">
        <f>IFERROR(IF(VLOOKUP($C5226,'MSCI Database'!$C:$R,3, FALSE)="","",VLOOKUP($C5226,'MSCI Database'!$C:$R,3, FALSE)),"")</f>
        <v>BB</v>
      </c>
      <c r="Q5226" s="164" t="str">
        <f>IFERROR(IF(VLOOKUP($C5226,'MSCI Database'!$C:$R,4, FALSE)="","",VLOOKUP($C5226,'MSCI Database'!$C:$R,4, FALSE)),"")</f>
        <v>0</v>
      </c>
      <c r="R5226" s="164">
        <f>IFERROR(IF(VLOOKUP($C5226,'MSCI Database'!$C:$R,5, FALSE)="","",VLOOKUP($C5226,'MSCI Database'!$C:$R,5, FALSE)),"")</f>
        <v>3.8</v>
      </c>
      <c r="S5226" s="164">
        <f>IFERROR(IF(VLOOKUP($C5226,'MSCI Database'!$C:$R,6, FALSE)="","",VLOOKUP($C5226,'MSCI Database'!$C:$R,6, FALSE)),"")</f>
        <v>6.6</v>
      </c>
      <c r="T5226" s="211">
        <f>IFERROR(IF(VLOOKUP($C5226,'MSCI Database'!$C:$R,7, FALSE)="","",VLOOKUP($C5226,'MSCI Database'!$C:$R,7, FALSE)),"")</f>
        <v>4.5999999999999996</v>
      </c>
      <c r="U5226" s="164">
        <f>IFERROR(IF(VLOOKUP($C5226,'MSCI Database'!$C:$R,8, FALSE)="","",VLOOKUP($C5226,'MSCI Database'!$C:$R,8, FALSE)),"")</f>
        <v>5</v>
      </c>
      <c r="V5226" s="175">
        <f>IFERROR(IF(VLOOKUP($C5226,'MSCI Database'!$C:$R,9, FALSE)="","",VLOOKUP($C5226,'MSCI Database'!$C:$R,9, FALSE)),"")</f>
        <v>4.9000000000000004</v>
      </c>
      <c r="W5226" s="165">
        <f t="shared" ca="1" si="193"/>
        <v>0</v>
      </c>
      <c r="X5226" s="236">
        <f>IFERROR(IF(VLOOKUP($C5226,'MSCI Database'!$C:$R,10, FALSE)="","",VLOOKUP($C5226,'MSCI Database'!$C:$R,10, FALSE)),"")</f>
        <v>56800</v>
      </c>
      <c r="Y5226" s="133" t="str">
        <f>IFERROR(IF(VLOOKUP($C5226,'MSCI Database'!$C:$R,11, FALSE)="","",VLOOKUP($C5226,'MSCI Database'!$C:$R,11, FALSE)),"")</f>
        <v>2019</v>
      </c>
      <c r="Z5226" s="133" t="str">
        <f>IFERROR(IF(VLOOKUP($C5226,'MSCI Database'!$C:$R,12, FALSE)="","",VLOOKUP($C5226,'MSCI Database'!$C:$R,12, FALSE)),"")</f>
        <v>Reported</v>
      </c>
      <c r="AA5226" s="202" t="str">
        <f>IFERROR(IF(VLOOKUP($C5226,'MSCI Database'!$C:$R,13, FALSE)="","",VLOOKUP($C5226,'MSCI Database'!$C:$R,13, FALSE)),"")</f>
        <v>Corporate governance risks persist, despite minor improvements</v>
      </c>
    </row>
    <row r="5227" spans="1:27" s="130" customFormat="1" ht="15" hidden="1" customHeight="1" outlineLevel="1">
      <c r="A5227" s="130" t="s">
        <v>476</v>
      </c>
      <c r="B5227" s="130" t="s">
        <v>477</v>
      </c>
      <c r="C5227" s="130" t="s">
        <v>478</v>
      </c>
      <c r="D5227" s="130" t="s">
        <v>18679</v>
      </c>
      <c r="E5227" s="130" t="s">
        <v>18707</v>
      </c>
      <c r="F5227" s="215">
        <v>3.9689440268695702E-3</v>
      </c>
      <c r="G5227" s="132" t="str">
        <f ca="1">IFERROR(_xll.BQL($A5227, "cur_mkt_cap(currency=EUR)")/1000000, " ")</f>
        <v xml:space="preserve"> </v>
      </c>
      <c r="M5227" s="308"/>
      <c r="N5227" s="215">
        <f t="shared" si="192"/>
        <v>4.2144006641365153E-5</v>
      </c>
      <c r="O5227" s="172" t="str">
        <f>IFERROR(IF(VLOOKUP($C5227,'MSCI Database'!$C:$R,2, FALSE)="","",VLOOKUP($C5227,'MSCI Database'!$C:$R,2, FALSE)),"")</f>
        <v>Metals and Mining - Non-Precious Metals</v>
      </c>
      <c r="P5227" s="186" t="str">
        <f>IFERROR(IF(VLOOKUP($C5227,'MSCI Database'!$C:$R,3, FALSE)="","",VLOOKUP($C5227,'MSCI Database'!$C:$R,3, FALSE)),"")</f>
        <v>BB</v>
      </c>
      <c r="Q5227" s="164" t="str">
        <f>IFERROR(IF(VLOOKUP($C5227,'MSCI Database'!$C:$R,4, FALSE)="","",VLOOKUP($C5227,'MSCI Database'!$C:$R,4, FALSE)),"")</f>
        <v>0</v>
      </c>
      <c r="R5227" s="164">
        <f>IFERROR(IF(VLOOKUP($C5227,'MSCI Database'!$C:$R,5, FALSE)="","",VLOOKUP($C5227,'MSCI Database'!$C:$R,5, FALSE)),"")</f>
        <v>3.1</v>
      </c>
      <c r="S5227" s="164">
        <f>IFERROR(IF(VLOOKUP($C5227,'MSCI Database'!$C:$R,6, FALSE)="","",VLOOKUP($C5227,'MSCI Database'!$C:$R,6, FALSE)),"")</f>
        <v>2</v>
      </c>
      <c r="T5227" s="211">
        <f>IFERROR(IF(VLOOKUP($C5227,'MSCI Database'!$C:$R,7, FALSE)="","",VLOOKUP($C5227,'MSCI Database'!$C:$R,7, FALSE)),"")</f>
        <v>2.8</v>
      </c>
      <c r="U5227" s="164">
        <f>IFERROR(IF(VLOOKUP($C5227,'MSCI Database'!$C:$R,8, FALSE)="","",VLOOKUP($C5227,'MSCI Database'!$C:$R,8, FALSE)),"")</f>
        <v>3</v>
      </c>
      <c r="V5227" s="175">
        <f>IFERROR(IF(VLOOKUP($C5227,'MSCI Database'!$C:$R,9, FALSE)="","",VLOOKUP($C5227,'MSCI Database'!$C:$R,9, FALSE)),"")</f>
        <v>2.6</v>
      </c>
      <c r="W5227" s="165">
        <f t="shared" ca="1" si="193"/>
        <v>0</v>
      </c>
      <c r="X5227" s="236">
        <f>IFERROR(IF(VLOOKUP($C5227,'MSCI Database'!$C:$R,10, FALSE)="","",VLOOKUP($C5227,'MSCI Database'!$C:$R,10, FALSE)),"")</f>
        <v>301479</v>
      </c>
      <c r="Y5227" s="133" t="str">
        <f>IFERROR(IF(VLOOKUP($C5227,'MSCI Database'!$C:$R,11, FALSE)="","",VLOOKUP($C5227,'MSCI Database'!$C:$R,11, FALSE)),"")</f>
        <v>2019</v>
      </c>
      <c r="Z5227" s="133" t="str">
        <f>IFERROR(IF(VLOOKUP($C5227,'MSCI Database'!$C:$R,12, FALSE)="","",VLOOKUP($C5227,'MSCI Database'!$C:$R,12, FALSE)),"")</f>
        <v>E.CSI</v>
      </c>
      <c r="AA5227" s="202" t="str">
        <f>IFERROR(IF(VLOOKUP($C5227,'MSCI Database'!$C:$R,13, FALSE)="","",VLOOKUP($C5227,'MSCI Database'!$C:$R,13, FALSE)),"")</f>
        <v>Initiatives on carbon emissions management lag peers and governance concerns persist</v>
      </c>
    </row>
    <row r="5228" spans="1:27" s="130" customFormat="1" ht="15" hidden="1" customHeight="1" outlineLevel="1">
      <c r="A5228" s="130" t="s">
        <v>1766</v>
      </c>
      <c r="B5228" s="130" t="s">
        <v>1767</v>
      </c>
      <c r="C5228" s="130" t="s">
        <v>1768</v>
      </c>
      <c r="D5228" s="130" t="s">
        <v>12129</v>
      </c>
      <c r="E5228" s="130" t="s">
        <v>18690</v>
      </c>
      <c r="F5228" s="215">
        <v>6.1390257333991914E-3</v>
      </c>
      <c r="G5228" s="132" t="str">
        <f ca="1">IFERROR(_xll.BQL($A5228, "cur_mkt_cap(currency=EUR)")/1000000, " ")</f>
        <v xml:space="preserve"> </v>
      </c>
      <c r="M5228" s="308"/>
      <c r="N5228" s="215">
        <f t="shared" ca="1" si="192"/>
        <v>6.5186895942180901E-5</v>
      </c>
      <c r="O5228" s="172" t="str">
        <f>IFERROR(IF(VLOOKUP($C5228,'MSCI Database'!$C:$R,2, FALSE)="","",VLOOKUP($C5228,'MSCI Database'!$C:$R,2, FALSE)),"")</f>
        <v>Telecommunication Services</v>
      </c>
      <c r="P5228" s="186" t="str">
        <f>IFERROR(IF(VLOOKUP($C5228,'MSCI Database'!$C:$R,3, FALSE)="","",VLOOKUP($C5228,'MSCI Database'!$C:$R,3, FALSE)),"")</f>
        <v>BB</v>
      </c>
      <c r="Q5228" s="164" t="str">
        <f>IFERROR(IF(VLOOKUP($C5228,'MSCI Database'!$C:$R,4, FALSE)="","",VLOOKUP($C5228,'MSCI Database'!$C:$R,4, FALSE)),"")</f>
        <v>1</v>
      </c>
      <c r="R5228" s="164">
        <f>IFERROR(IF(VLOOKUP($C5228,'MSCI Database'!$C:$R,5, FALSE)="","",VLOOKUP($C5228,'MSCI Database'!$C:$R,5, FALSE)),"")</f>
        <v>3.8</v>
      </c>
      <c r="S5228" s="164">
        <f>IFERROR(IF(VLOOKUP($C5228,'MSCI Database'!$C:$R,6, FALSE)="","",VLOOKUP($C5228,'MSCI Database'!$C:$R,6, FALSE)),"")</f>
        <v>9.1999999999999993</v>
      </c>
      <c r="T5228" s="211">
        <f>IFERROR(IF(VLOOKUP($C5228,'MSCI Database'!$C:$R,7, FALSE)="","",VLOOKUP($C5228,'MSCI Database'!$C:$R,7, FALSE)),"")</f>
        <v>4.5</v>
      </c>
      <c r="U5228" s="164">
        <f>IFERROR(IF(VLOOKUP($C5228,'MSCI Database'!$C:$R,8, FALSE)="","",VLOOKUP($C5228,'MSCI Database'!$C:$R,8, FALSE)),"")</f>
        <v>4.9000000000000004</v>
      </c>
      <c r="V5228" s="175">
        <f>IFERROR(IF(VLOOKUP($C5228,'MSCI Database'!$C:$R,9, FALSE)="","",VLOOKUP($C5228,'MSCI Database'!$C:$R,9, FALSE)),"")</f>
        <v>4.9000000000000004</v>
      </c>
      <c r="W5228" s="165">
        <f t="shared" ca="1" si="193"/>
        <v>0</v>
      </c>
      <c r="X5228" s="236">
        <f>IFERROR(IF(VLOOKUP($C5228,'MSCI Database'!$C:$R,10, FALSE)="","",VLOOKUP($C5228,'MSCI Database'!$C:$R,10, FALSE)),"")</f>
        <v>22571</v>
      </c>
      <c r="Y5228" s="133" t="str">
        <f>IFERROR(IF(VLOOKUP($C5228,'MSCI Database'!$C:$R,11, FALSE)="","",VLOOKUP($C5228,'MSCI Database'!$C:$R,11, FALSE)),"")</f>
        <v>2019</v>
      </c>
      <c r="Z5228" s="133" t="str">
        <f>IFERROR(IF(VLOOKUP($C5228,'MSCI Database'!$C:$R,12, FALSE)="","",VLOOKUP($C5228,'MSCI Database'!$C:$R,12, FALSE)),"")</f>
        <v>Reported</v>
      </c>
      <c r="AA5228" s="202" t="str">
        <f>IFERROR(IF(VLOOKUP($C5228,'MSCI Database'!$C:$R,13, FALSE)="","",VLOOKUP($C5228,'MSCI Database'!$C:$R,13, FALSE)),"")</f>
        <v>Improved corporate governance practices</v>
      </c>
    </row>
    <row r="5229" spans="1:27" s="130" customFormat="1" ht="15" hidden="1" customHeight="1" outlineLevel="1">
      <c r="A5229" s="130" t="s">
        <v>2139</v>
      </c>
      <c r="B5229" s="130" t="s">
        <v>2140</v>
      </c>
      <c r="C5229" s="130" t="s">
        <v>2141</v>
      </c>
      <c r="D5229" s="130" t="s">
        <v>18685</v>
      </c>
      <c r="E5229" s="130" t="s">
        <v>12133</v>
      </c>
      <c r="F5229" s="215">
        <v>6.0352985238436487E-3</v>
      </c>
      <c r="G5229" s="132" t="str">
        <f ca="1">IFERROR(_xll.BQL($A5229, "cur_mkt_cap(currency=EUR)")/1000000, " ")</f>
        <v xml:space="preserve"> </v>
      </c>
      <c r="M5229" s="308"/>
      <c r="N5229" s="215">
        <f t="shared" si="192"/>
        <v>6.4085474461100705E-5</v>
      </c>
      <c r="O5229" s="172" t="str">
        <f>IFERROR(IF(VLOOKUP($C5229,'MSCI Database'!$C:$R,2, FALSE)="","",VLOOKUP($C5229,'MSCI Database'!$C:$R,2, FALSE)),"")</f>
        <v>Pharmaceuticals</v>
      </c>
      <c r="P5229" s="186" t="str">
        <f>IFERROR(IF(VLOOKUP($C5229,'MSCI Database'!$C:$R,3, FALSE)="","",VLOOKUP($C5229,'MSCI Database'!$C:$R,3, FALSE)),"")</f>
        <v>AA</v>
      </c>
      <c r="Q5229" s="164" t="str">
        <f>IFERROR(IF(VLOOKUP($C5229,'MSCI Database'!$C:$R,4, FALSE)="","",VLOOKUP($C5229,'MSCI Database'!$C:$R,4, FALSE)),"")</f>
        <v>0</v>
      </c>
      <c r="R5229" s="164">
        <f>IFERROR(IF(VLOOKUP($C5229,'MSCI Database'!$C:$R,5, FALSE)="","",VLOOKUP($C5229,'MSCI Database'!$C:$R,5, FALSE)),"")</f>
        <v>8.1999999999999993</v>
      </c>
      <c r="S5229" s="164">
        <f>IFERROR(IF(VLOOKUP($C5229,'MSCI Database'!$C:$R,6, FALSE)="","",VLOOKUP($C5229,'MSCI Database'!$C:$R,6, FALSE)),"")</f>
        <v>3.5</v>
      </c>
      <c r="T5229" s="211">
        <f>IFERROR(IF(VLOOKUP($C5229,'MSCI Database'!$C:$R,7, FALSE)="","",VLOOKUP($C5229,'MSCI Database'!$C:$R,7, FALSE)),"")</f>
        <v>5.0999999999999996</v>
      </c>
      <c r="U5229" s="164">
        <f>IFERROR(IF(VLOOKUP($C5229,'MSCI Database'!$C:$R,8, FALSE)="","",VLOOKUP($C5229,'MSCI Database'!$C:$R,8, FALSE)),"")</f>
        <v>7.3</v>
      </c>
      <c r="V5229" s="175">
        <f>IFERROR(IF(VLOOKUP($C5229,'MSCI Database'!$C:$R,9, FALSE)="","",VLOOKUP($C5229,'MSCI Database'!$C:$R,9, FALSE)),"")</f>
        <v>5.7</v>
      </c>
      <c r="W5229" s="165">
        <f t="shared" ca="1" si="193"/>
        <v>0</v>
      </c>
      <c r="X5229" s="236">
        <f>IFERROR(IF(VLOOKUP($C5229,'MSCI Database'!$C:$R,10, FALSE)="","",VLOOKUP($C5229,'MSCI Database'!$C:$R,10, FALSE)),"")</f>
        <v>20123</v>
      </c>
      <c r="Y5229" s="133" t="str">
        <f>IFERROR(IF(VLOOKUP($C5229,'MSCI Database'!$C:$R,11, FALSE)="","",VLOOKUP($C5229,'MSCI Database'!$C:$R,11, FALSE)),"")</f>
        <v>2019</v>
      </c>
      <c r="Z5229" s="133" t="str">
        <f>IFERROR(IF(VLOOKUP($C5229,'MSCI Database'!$C:$R,12, FALSE)="","",VLOOKUP($C5229,'MSCI Database'!$C:$R,12, FALSE)),"")</f>
        <v>Reported</v>
      </c>
      <c r="AA5229" s="202" t="str">
        <f>IFERROR(IF(VLOOKUP($C5229,'MSCI Database'!$C:$R,13, FALSE)="","",VLOOKUP($C5229,'MSCI Database'!$C:$R,13, FALSE)),"")</f>
        <v>Leads peers in talent management and anti-corruption programs</v>
      </c>
    </row>
    <row r="5230" spans="1:27" s="130" customFormat="1" ht="15" hidden="1" customHeight="1" outlineLevel="1">
      <c r="A5230" s="130" t="s">
        <v>2336</v>
      </c>
      <c r="B5230" s="130" t="s">
        <v>2337</v>
      </c>
      <c r="C5230" s="130" t="s">
        <v>2338</v>
      </c>
      <c r="D5230" s="130" t="s">
        <v>12131</v>
      </c>
      <c r="E5230" s="130" t="s">
        <v>12133</v>
      </c>
      <c r="F5230" s="215">
        <v>5.8081256701684797E-3</v>
      </c>
      <c r="G5230" s="132" t="str">
        <f ca="1">IFERROR(_xll.BQL($A5230, "cur_mkt_cap(currency=EUR)")/1000000, " ")</f>
        <v xml:space="preserve"> </v>
      </c>
      <c r="M5230" s="308"/>
      <c r="N5230" s="215">
        <f t="shared" si="192"/>
        <v>6.1673252421886037E-5</v>
      </c>
      <c r="O5230" s="172" t="str">
        <f>IFERROR(IF(VLOOKUP($C5230,'MSCI Database'!$C:$R,2, FALSE)="","",VLOOKUP($C5230,'MSCI Database'!$C:$R,2, FALSE)),"")</f>
        <v>Pharmaceuticals</v>
      </c>
      <c r="P5230" s="186" t="str">
        <f>IFERROR(IF(VLOOKUP($C5230,'MSCI Database'!$C:$R,3, FALSE)="","",VLOOKUP($C5230,'MSCI Database'!$C:$R,3, FALSE)),"")</f>
        <v>A</v>
      </c>
      <c r="Q5230" s="164" t="str">
        <f>IFERROR(IF(VLOOKUP($C5230,'MSCI Database'!$C:$R,4, FALSE)="","",VLOOKUP($C5230,'MSCI Database'!$C:$R,4, FALSE)),"")</f>
        <v>1</v>
      </c>
      <c r="R5230" s="164">
        <f>IFERROR(IF(VLOOKUP($C5230,'MSCI Database'!$C:$R,5, FALSE)="","",VLOOKUP($C5230,'MSCI Database'!$C:$R,5, FALSE)),"")</f>
        <v>7.1</v>
      </c>
      <c r="S5230" s="164">
        <f>IFERROR(IF(VLOOKUP($C5230,'MSCI Database'!$C:$R,6, FALSE)="","",VLOOKUP($C5230,'MSCI Database'!$C:$R,6, FALSE)),"")</f>
        <v>4.9000000000000004</v>
      </c>
      <c r="T5230" s="211">
        <f>IFERROR(IF(VLOOKUP($C5230,'MSCI Database'!$C:$R,7, FALSE)="","",VLOOKUP($C5230,'MSCI Database'!$C:$R,7, FALSE)),"")</f>
        <v>4.8</v>
      </c>
      <c r="U5230" s="164">
        <f>IFERROR(IF(VLOOKUP($C5230,'MSCI Database'!$C:$R,8, FALSE)="","",VLOOKUP($C5230,'MSCI Database'!$C:$R,8, FALSE)),"")</f>
        <v>4.8</v>
      </c>
      <c r="V5230" s="175">
        <f>IFERROR(IF(VLOOKUP($C5230,'MSCI Database'!$C:$R,9, FALSE)="","",VLOOKUP($C5230,'MSCI Database'!$C:$R,9, FALSE)),"")</f>
        <v>4.8</v>
      </c>
      <c r="W5230" s="165">
        <f t="shared" ca="1" si="193"/>
        <v>0</v>
      </c>
      <c r="X5230" s="236">
        <f>IFERROR(IF(VLOOKUP($C5230,'MSCI Database'!$C:$R,10, FALSE)="","",VLOOKUP($C5230,'MSCI Database'!$C:$R,10, FALSE)),"")</f>
        <v>34822</v>
      </c>
      <c r="Y5230" s="133" t="str">
        <f>IFERROR(IF(VLOOKUP($C5230,'MSCI Database'!$C:$R,11, FALSE)="","",VLOOKUP($C5230,'MSCI Database'!$C:$R,11, FALSE)),"")</f>
        <v>2019</v>
      </c>
      <c r="Z5230" s="133" t="str">
        <f>IFERROR(IF(VLOOKUP($C5230,'MSCI Database'!$C:$R,12, FALSE)="","",VLOOKUP($C5230,'MSCI Database'!$C:$R,12, FALSE)),"")</f>
        <v>Reported</v>
      </c>
      <c r="AA5230" s="202" t="str">
        <f>IFERROR(IF(VLOOKUP($C5230,'MSCI Database'!$C:$R,13, FALSE)="","",VLOOKUP($C5230,'MSCI Database'!$C:$R,13, FALSE)),"")</f>
        <v>Improved product quality programs and anti-corruption measures</v>
      </c>
    </row>
    <row r="5231" spans="1:27" s="130" customFormat="1" ht="15" hidden="1" customHeight="1" outlineLevel="1">
      <c r="A5231" s="130" t="s">
        <v>2544</v>
      </c>
      <c r="B5231" s="130" t="s">
        <v>2545</v>
      </c>
      <c r="C5231" s="130" t="s">
        <v>2546</v>
      </c>
      <c r="D5231" s="130" t="s">
        <v>18736</v>
      </c>
      <c r="E5231" s="130" t="s">
        <v>12133</v>
      </c>
      <c r="F5231" s="215">
        <v>6.7273173071528266E-3</v>
      </c>
      <c r="G5231" s="132" t="str">
        <f ca="1">IFERROR(_xll.BQL($A5231, "cur_mkt_cap(currency=EUR)")/1000000, " ")</f>
        <v xml:space="preserve"> </v>
      </c>
      <c r="M5231" s="308"/>
      <c r="N5231" s="215">
        <f t="shared" si="192"/>
        <v>7.1433636592460947E-5</v>
      </c>
      <c r="O5231" s="172" t="str">
        <f>IFERROR(IF(VLOOKUP($C5231,'MSCI Database'!$C:$R,2, FALSE)="","",VLOOKUP($C5231,'MSCI Database'!$C:$R,2, FALSE)),"")</f>
        <v>Pharmaceuticals</v>
      </c>
      <c r="P5231" s="186" t="str">
        <f>IFERROR(IF(VLOOKUP($C5231,'MSCI Database'!$C:$R,3, FALSE)="","",VLOOKUP($C5231,'MSCI Database'!$C:$R,3, FALSE)),"")</f>
        <v>A</v>
      </c>
      <c r="Q5231" s="164" t="str">
        <f>IFERROR(IF(VLOOKUP($C5231,'MSCI Database'!$C:$R,4, FALSE)="","",VLOOKUP($C5231,'MSCI Database'!$C:$R,4, FALSE)),"")</f>
        <v>0</v>
      </c>
      <c r="R5231" s="164">
        <f>IFERROR(IF(VLOOKUP($C5231,'MSCI Database'!$C:$R,5, FALSE)="","",VLOOKUP($C5231,'MSCI Database'!$C:$R,5, FALSE)),"")</f>
        <v>6.5</v>
      </c>
      <c r="S5231" s="164">
        <f>IFERROR(IF(VLOOKUP($C5231,'MSCI Database'!$C:$R,6, FALSE)="","",VLOOKUP($C5231,'MSCI Database'!$C:$R,6, FALSE)),"")</f>
        <v>2.8</v>
      </c>
      <c r="T5231" s="211">
        <f>IFERROR(IF(VLOOKUP($C5231,'MSCI Database'!$C:$R,7, FALSE)="","",VLOOKUP($C5231,'MSCI Database'!$C:$R,7, FALSE)),"")</f>
        <v>4.5</v>
      </c>
      <c r="U5231" s="164">
        <f>IFERROR(IF(VLOOKUP($C5231,'MSCI Database'!$C:$R,8, FALSE)="","",VLOOKUP($C5231,'MSCI Database'!$C:$R,8, FALSE)),"")</f>
        <v>5.9</v>
      </c>
      <c r="V5231" s="175">
        <f>IFERROR(IF(VLOOKUP($C5231,'MSCI Database'!$C:$R,9, FALSE)="","",VLOOKUP($C5231,'MSCI Database'!$C:$R,9, FALSE)),"")</f>
        <v>4.8</v>
      </c>
      <c r="W5231" s="165">
        <f t="shared" ca="1" si="193"/>
        <v>0</v>
      </c>
      <c r="X5231" s="236">
        <f>IFERROR(IF(VLOOKUP($C5231,'MSCI Database'!$C:$R,10, FALSE)="","",VLOOKUP($C5231,'MSCI Database'!$C:$R,10, FALSE)),"")</f>
        <v>120461</v>
      </c>
      <c r="Y5231" s="133" t="str">
        <f>IFERROR(IF(VLOOKUP($C5231,'MSCI Database'!$C:$R,11, FALSE)="","",VLOOKUP($C5231,'MSCI Database'!$C:$R,11, FALSE)),"")</f>
        <v>2019</v>
      </c>
      <c r="Z5231" s="133" t="str">
        <f>IFERROR(IF(VLOOKUP($C5231,'MSCI Database'!$C:$R,12, FALSE)="","",VLOOKUP($C5231,'MSCI Database'!$C:$R,12, FALSE)),"")</f>
        <v>Reported</v>
      </c>
      <c r="AA5231" s="202" t="str">
        <f>IFERROR(IF(VLOOKUP($C5231,'MSCI Database'!$C:$R,13, FALSE)="","",VLOOKUP($C5231,'MSCI Database'!$C:$R,13, FALSE)),"")</f>
        <v>Strong corporate governance practices and anti-corruption measures</v>
      </c>
    </row>
    <row r="5232" spans="1:27" s="130" customFormat="1" ht="15" hidden="1" customHeight="1" outlineLevel="1">
      <c r="A5232" s="130" t="s">
        <v>5650</v>
      </c>
      <c r="B5232" s="130" t="s">
        <v>5651</v>
      </c>
      <c r="C5232" s="130" t="s">
        <v>5652</v>
      </c>
      <c r="D5232" s="130" t="s">
        <v>18733</v>
      </c>
      <c r="E5232" s="130" t="s">
        <v>18688</v>
      </c>
      <c r="F5232" s="215">
        <v>1.300605123387846E-3</v>
      </c>
      <c r="G5232" s="132" t="str">
        <f ca="1">IFERROR(_xll.BQL($A5232, "cur_mkt_cap(currency=EUR)")/1000000, " ")</f>
        <v xml:space="preserve"> </v>
      </c>
      <c r="M5232" s="308"/>
      <c r="N5232" s="215">
        <f t="shared" ca="1" si="192"/>
        <v>1.3810401604752138E-5</v>
      </c>
      <c r="O5232" s="172" t="str">
        <f>IFERROR(IF(VLOOKUP($C5232,'MSCI Database'!$C:$R,2, FALSE)="","",VLOOKUP($C5232,'MSCI Database'!$C:$R,2, FALSE)),"")</f>
        <v>Multi-Line Insurance &amp; Brokerage</v>
      </c>
      <c r="P5232" s="186" t="str">
        <f>IFERROR(IF(VLOOKUP($C5232,'MSCI Database'!$C:$R,3, FALSE)="","",VLOOKUP($C5232,'MSCI Database'!$C:$R,3, FALSE)),"")</f>
        <v>CCC</v>
      </c>
      <c r="Q5232" s="164" t="str">
        <f>IFERROR(IF(VLOOKUP($C5232,'MSCI Database'!$C:$R,4, FALSE)="","",VLOOKUP($C5232,'MSCI Database'!$C:$R,4, FALSE)),"")</f>
        <v>0</v>
      </c>
      <c r="R5232" s="164">
        <f>IFERROR(IF(VLOOKUP($C5232,'MSCI Database'!$C:$R,5, FALSE)="","",VLOOKUP($C5232,'MSCI Database'!$C:$R,5, FALSE)),"")</f>
        <v>0.2</v>
      </c>
      <c r="S5232" s="164">
        <f>IFERROR(IF(VLOOKUP($C5232,'MSCI Database'!$C:$R,6, FALSE)="","",VLOOKUP($C5232,'MSCI Database'!$C:$R,6, FALSE)),"")</f>
        <v>4.0999999999999996</v>
      </c>
      <c r="T5232" s="211">
        <f>IFERROR(IF(VLOOKUP($C5232,'MSCI Database'!$C:$R,7, FALSE)="","",VLOOKUP($C5232,'MSCI Database'!$C:$R,7, FALSE)),"")</f>
        <v>2.1</v>
      </c>
      <c r="U5232" s="164">
        <f>IFERROR(IF(VLOOKUP($C5232,'MSCI Database'!$C:$R,8, FALSE)="","",VLOOKUP($C5232,'MSCI Database'!$C:$R,8, FALSE)),"")</f>
        <v>4</v>
      </c>
      <c r="V5232" s="175">
        <f>IFERROR(IF(VLOOKUP($C5232,'MSCI Database'!$C:$R,9, FALSE)="","",VLOOKUP($C5232,'MSCI Database'!$C:$R,9, FALSE)),"")</f>
        <v>3</v>
      </c>
      <c r="W5232" s="165">
        <f t="shared" ca="1" si="193"/>
        <v>0</v>
      </c>
      <c r="X5232" s="236">
        <f>IFERROR(IF(VLOOKUP($C5232,'MSCI Database'!$C:$R,10, FALSE)="","",VLOOKUP($C5232,'MSCI Database'!$C:$R,10, FALSE)),"")</f>
        <v>3726</v>
      </c>
      <c r="Y5232" s="133" t="str">
        <f>IFERROR(IF(VLOOKUP($C5232,'MSCI Database'!$C:$R,11, FALSE)="","",VLOOKUP($C5232,'MSCI Database'!$C:$R,11, FALSE)),"")</f>
        <v>2019</v>
      </c>
      <c r="Z5232" s="133" t="str">
        <f>IFERROR(IF(VLOOKUP($C5232,'MSCI Database'!$C:$R,12, FALSE)="","",VLOOKUP($C5232,'MSCI Database'!$C:$R,12, FALSE)),"")</f>
        <v>E.Segmt-Moderately Low</v>
      </c>
      <c r="AA5232" s="202" t="str">
        <f>IFERROR(IF(VLOOKUP($C5232,'MSCI Database'!$C:$R,13, FALSE)="","",VLOOKUP($C5232,'MSCI Database'!$C:$R,13, FALSE)),"")</f>
        <v>Trails peers in data privacy security and talent management initiatives</v>
      </c>
    </row>
    <row r="5233" spans="1:27" s="130" customFormat="1" ht="15" hidden="1" customHeight="1" outlineLevel="1">
      <c r="A5233" s="130" t="s">
        <v>2259</v>
      </c>
      <c r="B5233" s="130" t="s">
        <v>2260</v>
      </c>
      <c r="C5233" s="130" t="s">
        <v>2261</v>
      </c>
      <c r="D5233" s="130" t="s">
        <v>12131</v>
      </c>
      <c r="E5233" s="130" t="s">
        <v>18682</v>
      </c>
      <c r="F5233" s="215">
        <v>5.6373278828918414E-3</v>
      </c>
      <c r="G5233" s="132" t="str">
        <f ca="1">IFERROR(_xll.BQL($A5233, "cur_mkt_cap(currency=EUR)")/1000000, " ")</f>
        <v xml:space="preserve"> </v>
      </c>
      <c r="M5233" s="308"/>
      <c r="N5233" s="215">
        <f t="shared" si="192"/>
        <v>5.9859645822098711E-5</v>
      </c>
      <c r="O5233" s="172" t="str">
        <f>IFERROR(IF(VLOOKUP($C5233,'MSCI Database'!$C:$R,2, FALSE)="","",VLOOKUP($C5233,'MSCI Database'!$C:$R,2, FALSE)),"")</f>
        <v>Household Durables</v>
      </c>
      <c r="P5233" s="186" t="str">
        <f>IFERROR(IF(VLOOKUP($C5233,'MSCI Database'!$C:$R,3, FALSE)="","",VLOOKUP($C5233,'MSCI Database'!$C:$R,3, FALSE)),"")</f>
        <v>A</v>
      </c>
      <c r="Q5233" s="164" t="str">
        <f>IFERROR(IF(VLOOKUP($C5233,'MSCI Database'!$C:$R,4, FALSE)="","",VLOOKUP($C5233,'MSCI Database'!$C:$R,4, FALSE)),"")</f>
        <v>-1</v>
      </c>
      <c r="R5233" s="164">
        <f>IFERROR(IF(VLOOKUP($C5233,'MSCI Database'!$C:$R,5, FALSE)="","",VLOOKUP($C5233,'MSCI Database'!$C:$R,5, FALSE)),"")</f>
        <v>6.3</v>
      </c>
      <c r="S5233" s="164">
        <f>IFERROR(IF(VLOOKUP($C5233,'MSCI Database'!$C:$R,6, FALSE)="","",VLOOKUP($C5233,'MSCI Database'!$C:$R,6, FALSE)),"")</f>
        <v>5.0999999999999996</v>
      </c>
      <c r="T5233" s="211">
        <f>IFERROR(IF(VLOOKUP($C5233,'MSCI Database'!$C:$R,7, FALSE)="","",VLOOKUP($C5233,'MSCI Database'!$C:$R,7, FALSE)),"")</f>
        <v>5</v>
      </c>
      <c r="U5233" s="164">
        <f>IFERROR(IF(VLOOKUP($C5233,'MSCI Database'!$C:$R,8, FALSE)="","",VLOOKUP($C5233,'MSCI Database'!$C:$R,8, FALSE)),"")</f>
        <v>5.2</v>
      </c>
      <c r="V5233" s="175">
        <f>IFERROR(IF(VLOOKUP($C5233,'MSCI Database'!$C:$R,9, FALSE)="","",VLOOKUP($C5233,'MSCI Database'!$C:$R,9, FALSE)),"")</f>
        <v>5.0999999999999996</v>
      </c>
      <c r="W5233" s="165">
        <f t="shared" ca="1" si="193"/>
        <v>0</v>
      </c>
      <c r="X5233" s="236">
        <f>IFERROR(IF(VLOOKUP($C5233,'MSCI Database'!$C:$R,10, FALSE)="","",VLOOKUP($C5233,'MSCI Database'!$C:$R,10, FALSE)),"")</f>
        <v>207155</v>
      </c>
      <c r="Y5233" s="133" t="str">
        <f>IFERROR(IF(VLOOKUP($C5233,'MSCI Database'!$C:$R,11, FALSE)="","",VLOOKUP($C5233,'MSCI Database'!$C:$R,11, FALSE)),"")</f>
        <v>2019</v>
      </c>
      <c r="Z5233" s="133" t="str">
        <f>IFERROR(IF(VLOOKUP($C5233,'MSCI Database'!$C:$R,12, FALSE)="","",VLOOKUP($C5233,'MSCI Database'!$C:$R,12, FALSE)),"")</f>
        <v>Reported</v>
      </c>
      <c r="AA5233" s="202" t="str">
        <f>IFERROR(IF(VLOOKUP($C5233,'MSCI Database'!$C:$R,13, FALSE)="","",VLOOKUP($C5233,'MSCI Database'!$C:$R,13, FALSE)),"")</f>
        <v>Issues on SEB's board structure drives score</v>
      </c>
    </row>
    <row r="5234" spans="1:27" s="130" customFormat="1" ht="15" hidden="1" customHeight="1" outlineLevel="1">
      <c r="A5234" s="130" t="s">
        <v>1874</v>
      </c>
      <c r="B5234" s="130" t="s">
        <v>1875</v>
      </c>
      <c r="C5234" s="130" t="s">
        <v>1876</v>
      </c>
      <c r="D5234" s="130" t="s">
        <v>12129</v>
      </c>
      <c r="E5234" s="130" t="s">
        <v>18673</v>
      </c>
      <c r="F5234" s="215">
        <v>5.5397123410195724E-3</v>
      </c>
      <c r="G5234" s="132" t="str">
        <f ca="1">IFERROR(_xll.BQL($A5234, "cur_mkt_cap(currency=EUR)")/1000000, " ")</f>
        <v xml:space="preserve"> </v>
      </c>
      <c r="M5234" s="308"/>
      <c r="N5234" s="215">
        <f t="shared" si="192"/>
        <v>5.8823120737059879E-5</v>
      </c>
      <c r="O5234" s="172" t="str">
        <f>IFERROR(IF(VLOOKUP($C5234,'MSCI Database'!$C:$R,2, FALSE)="","",VLOOKUP($C5234,'MSCI Database'!$C:$R,2, FALSE)),"")</f>
        <v>Airlines</v>
      </c>
      <c r="P5234" s="186" t="str">
        <f>IFERROR(IF(VLOOKUP($C5234,'MSCI Database'!$C:$R,3, FALSE)="","",VLOOKUP($C5234,'MSCI Database'!$C:$R,3, FALSE)),"")</f>
        <v>A</v>
      </c>
      <c r="Q5234" s="164" t="str">
        <f>IFERROR(IF(VLOOKUP($C5234,'MSCI Database'!$C:$R,4, FALSE)="","",VLOOKUP($C5234,'MSCI Database'!$C:$R,4, FALSE)),"")</f>
        <v>1</v>
      </c>
      <c r="R5234" s="164">
        <f>IFERROR(IF(VLOOKUP($C5234,'MSCI Database'!$C:$R,5, FALSE)="","",VLOOKUP($C5234,'MSCI Database'!$C:$R,5, FALSE)),"")</f>
        <v>6.9</v>
      </c>
      <c r="S5234" s="164">
        <f>IFERROR(IF(VLOOKUP($C5234,'MSCI Database'!$C:$R,6, FALSE)="","",VLOOKUP($C5234,'MSCI Database'!$C:$R,6, FALSE)),"")</f>
        <v>6.4</v>
      </c>
      <c r="T5234" s="211">
        <f>IFERROR(IF(VLOOKUP($C5234,'MSCI Database'!$C:$R,7, FALSE)="","",VLOOKUP($C5234,'MSCI Database'!$C:$R,7, FALSE)),"")</f>
        <v>3.6</v>
      </c>
      <c r="U5234" s="164">
        <f>IFERROR(IF(VLOOKUP($C5234,'MSCI Database'!$C:$R,8, FALSE)="","",VLOOKUP($C5234,'MSCI Database'!$C:$R,8, FALSE)),"")</f>
        <v>5.9</v>
      </c>
      <c r="V5234" s="175">
        <f>IFERROR(IF(VLOOKUP($C5234,'MSCI Database'!$C:$R,9, FALSE)="","",VLOOKUP($C5234,'MSCI Database'!$C:$R,9, FALSE)),"")</f>
        <v>4.9000000000000004</v>
      </c>
      <c r="W5234" s="165">
        <f t="shared" ca="1" si="193"/>
        <v>0</v>
      </c>
      <c r="X5234" s="236">
        <f>IFERROR(IF(VLOOKUP($C5234,'MSCI Database'!$C:$R,10, FALSE)="","",VLOOKUP($C5234,'MSCI Database'!$C:$R,10, FALSE)),"")</f>
        <v>33549110</v>
      </c>
      <c r="Y5234" s="133" t="str">
        <f>IFERROR(IF(VLOOKUP($C5234,'MSCI Database'!$C:$R,11, FALSE)="","",VLOOKUP($C5234,'MSCI Database'!$C:$R,11, FALSE)),"")</f>
        <v>2019</v>
      </c>
      <c r="Z5234" s="133" t="str">
        <f>IFERROR(IF(VLOOKUP($C5234,'MSCI Database'!$C:$R,12, FALSE)="","",VLOOKUP($C5234,'MSCI Database'!$C:$R,12, FALSE)),"")</f>
        <v>Reported</v>
      </c>
      <c r="AA5234" s="202" t="str">
        <f>IFERROR(IF(VLOOKUP($C5234,'MSCI Database'!$C:$R,13, FALSE)="","",VLOOKUP($C5234,'MSCI Database'!$C:$R,13, FALSE)),"")</f>
        <v>Strong business ethics practices drive the upgrade</v>
      </c>
    </row>
    <row r="5235" spans="1:27" s="130" customFormat="1" ht="15" hidden="1" customHeight="1" outlineLevel="1">
      <c r="A5235" s="130" t="s">
        <v>3220</v>
      </c>
      <c r="B5235" s="130" t="s">
        <v>3221</v>
      </c>
      <c r="C5235" s="130" t="s">
        <v>3222</v>
      </c>
      <c r="D5235" s="130" t="s">
        <v>18737</v>
      </c>
      <c r="E5235" s="130" t="s">
        <v>18684</v>
      </c>
      <c r="F5235" s="215">
        <v>6.4335765252231877E-3</v>
      </c>
      <c r="G5235" s="132" t="str">
        <f ca="1">IFERROR(_xll.BQL($A5235, "cur_mkt_cap(currency=EUR)")/1000000, " ")</f>
        <v xml:space="preserve"> </v>
      </c>
      <c r="M5235" s="308"/>
      <c r="N5235" s="215">
        <f t="shared" si="192"/>
        <v>6.8314566789340922E-5</v>
      </c>
      <c r="O5235" s="172" t="str">
        <f>IFERROR(IF(VLOOKUP($C5235,'MSCI Database'!$C:$R,2, FALSE)="","",VLOOKUP($C5235,'MSCI Database'!$C:$R,2, FALSE)),"")</f>
        <v>Metals and Mining - Precious Metals</v>
      </c>
      <c r="P5235" s="186" t="str">
        <f>IFERROR(IF(VLOOKUP($C5235,'MSCI Database'!$C:$R,3, FALSE)="","",VLOOKUP($C5235,'MSCI Database'!$C:$R,3, FALSE)),"")</f>
        <v>A</v>
      </c>
      <c r="Q5235" s="164" t="str">
        <f>IFERROR(IF(VLOOKUP($C5235,'MSCI Database'!$C:$R,4, FALSE)="","",VLOOKUP($C5235,'MSCI Database'!$C:$R,4, FALSE)),"")</f>
        <v>0</v>
      </c>
      <c r="R5235" s="164">
        <f>IFERROR(IF(VLOOKUP($C5235,'MSCI Database'!$C:$R,5, FALSE)="","",VLOOKUP($C5235,'MSCI Database'!$C:$R,5, FALSE)),"")</f>
        <v>6.4</v>
      </c>
      <c r="S5235" s="164">
        <f>IFERROR(IF(VLOOKUP($C5235,'MSCI Database'!$C:$R,6, FALSE)="","",VLOOKUP($C5235,'MSCI Database'!$C:$R,6, FALSE)),"")</f>
        <v>3.8</v>
      </c>
      <c r="T5235" s="211">
        <f>IFERROR(IF(VLOOKUP($C5235,'MSCI Database'!$C:$R,7, FALSE)="","",VLOOKUP($C5235,'MSCI Database'!$C:$R,7, FALSE)),"")</f>
        <v>5.2</v>
      </c>
      <c r="U5235" s="164">
        <f>IFERROR(IF(VLOOKUP($C5235,'MSCI Database'!$C:$R,8, FALSE)="","",VLOOKUP($C5235,'MSCI Database'!$C:$R,8, FALSE)),"")</f>
        <v>7.2</v>
      </c>
      <c r="V5235" s="175">
        <f>IFERROR(IF(VLOOKUP($C5235,'MSCI Database'!$C:$R,9, FALSE)="","",VLOOKUP($C5235,'MSCI Database'!$C:$R,9, FALSE)),"")</f>
        <v>5.4</v>
      </c>
      <c r="W5235" s="165">
        <f t="shared" ca="1" si="193"/>
        <v>0</v>
      </c>
      <c r="X5235" s="236">
        <f>IFERROR(IF(VLOOKUP($C5235,'MSCI Database'!$C:$R,10, FALSE)="","",VLOOKUP($C5235,'MSCI Database'!$C:$R,10, FALSE)),"")</f>
        <v>1124483</v>
      </c>
      <c r="Y5235" s="133" t="str">
        <f>IFERROR(IF(VLOOKUP($C5235,'MSCI Database'!$C:$R,11, FALSE)="","",VLOOKUP($C5235,'MSCI Database'!$C:$R,11, FALSE)),"")</f>
        <v>2019</v>
      </c>
      <c r="Z5235" s="133" t="str">
        <f>IFERROR(IF(VLOOKUP($C5235,'MSCI Database'!$C:$R,12, FALSE)="","",VLOOKUP($C5235,'MSCI Database'!$C:$R,12, FALSE)),"")</f>
        <v>Reported</v>
      </c>
      <c r="AA5235" s="202" t="str">
        <f>IFERROR(IF(VLOOKUP($C5235,'MSCI Database'!$C:$R,13, FALSE)="","",VLOOKUP($C5235,'MSCI Database'!$C:$R,13, FALSE)),"")</f>
        <v>Robust anti-corruption practices; weak safety performance</v>
      </c>
    </row>
    <row r="5236" spans="1:27" s="130" customFormat="1" ht="15" hidden="1" customHeight="1" outlineLevel="1">
      <c r="A5236" s="130" t="s">
        <v>143</v>
      </c>
      <c r="B5236" s="130" t="s">
        <v>144</v>
      </c>
      <c r="C5236" s="130" t="s">
        <v>145</v>
      </c>
      <c r="D5236" s="130" t="s">
        <v>12131</v>
      </c>
      <c r="E5236" s="130" t="s">
        <v>18673</v>
      </c>
      <c r="F5236" s="215">
        <v>5.4054318083971127E-3</v>
      </c>
      <c r="G5236" s="132" t="str">
        <f ca="1">IFERROR(_xll.BQL($A5236, "cur_mkt_cap(currency=EUR)")/1000000, " ")</f>
        <v xml:space="preserve"> </v>
      </c>
      <c r="M5236" s="308"/>
      <c r="N5236" s="215">
        <f t="shared" ca="1" si="192"/>
        <v>5.7397270530976093E-5</v>
      </c>
      <c r="O5236" s="172" t="str">
        <f>IFERROR(IF(VLOOKUP($C5236,'MSCI Database'!$C:$R,2, FALSE)="","",VLOOKUP($C5236,'MSCI Database'!$C:$R,2, FALSE)),"")</f>
        <v>Professional Services</v>
      </c>
      <c r="P5236" s="186" t="str">
        <f>IFERROR(IF(VLOOKUP($C5236,'MSCI Database'!$C:$R,3, FALSE)="","",VLOOKUP($C5236,'MSCI Database'!$C:$R,3, FALSE)),"")</f>
        <v>AA</v>
      </c>
      <c r="Q5236" s="164" t="str">
        <f>IFERROR(IF(VLOOKUP($C5236,'MSCI Database'!$C:$R,4, FALSE)="","",VLOOKUP($C5236,'MSCI Database'!$C:$R,4, FALSE)),"")</f>
        <v>1</v>
      </c>
      <c r="R5236" s="164">
        <f>IFERROR(IF(VLOOKUP($C5236,'MSCI Database'!$C:$R,5, FALSE)="","",VLOOKUP($C5236,'MSCI Database'!$C:$R,5, FALSE)),"")</f>
        <v>7.6</v>
      </c>
      <c r="S5236" s="164">
        <f>IFERROR(IF(VLOOKUP($C5236,'MSCI Database'!$C:$R,6, FALSE)="","",VLOOKUP($C5236,'MSCI Database'!$C:$R,6, FALSE)),"")</f>
        <v>10</v>
      </c>
      <c r="T5236" s="211">
        <f>IFERROR(IF(VLOOKUP($C5236,'MSCI Database'!$C:$R,7, FALSE)="","",VLOOKUP($C5236,'MSCI Database'!$C:$R,7, FALSE)),"")</f>
        <v>6.2</v>
      </c>
      <c r="U5236" s="164">
        <f>IFERROR(IF(VLOOKUP($C5236,'MSCI Database'!$C:$R,8, FALSE)="","",VLOOKUP($C5236,'MSCI Database'!$C:$R,8, FALSE)),"")</f>
        <v>6.2</v>
      </c>
      <c r="V5236" s="175">
        <f>IFERROR(IF(VLOOKUP($C5236,'MSCI Database'!$C:$R,9, FALSE)="","",VLOOKUP($C5236,'MSCI Database'!$C:$R,9, FALSE)),"")</f>
        <v>6.4</v>
      </c>
      <c r="W5236" s="165">
        <f t="shared" ca="1" si="193"/>
        <v>0</v>
      </c>
      <c r="X5236" s="236">
        <f>IFERROR(IF(VLOOKUP($C5236,'MSCI Database'!$C:$R,10, FALSE)="","",VLOOKUP($C5236,'MSCI Database'!$C:$R,10, FALSE)),"")</f>
        <v>130015</v>
      </c>
      <c r="Y5236" s="133" t="str">
        <f>IFERROR(IF(VLOOKUP($C5236,'MSCI Database'!$C:$R,11, FALSE)="","",VLOOKUP($C5236,'MSCI Database'!$C:$R,11, FALSE)),"")</f>
        <v>2019</v>
      </c>
      <c r="Z5236" s="133" t="str">
        <f>IFERROR(IF(VLOOKUP($C5236,'MSCI Database'!$C:$R,12, FALSE)="","",VLOOKUP($C5236,'MSCI Database'!$C:$R,12, FALSE)),"")</f>
        <v>Reported</v>
      </c>
      <c r="AA5236" s="202" t="str">
        <f>IFERROR(IF(VLOOKUP($C5236,'MSCI Database'!$C:$R,13, FALSE)="","",VLOOKUP($C5236,'MSCI Database'!$C:$R,13, FALSE)),"")</f>
        <v>Improved data security mechanisms and robust programs to retain skilled employees</v>
      </c>
    </row>
    <row r="5237" spans="1:27" s="130" customFormat="1" ht="15" hidden="1" customHeight="1" outlineLevel="1">
      <c r="A5237" s="130" t="s">
        <v>5643</v>
      </c>
      <c r="B5237" s="130" t="s">
        <v>5644</v>
      </c>
      <c r="C5237" s="130" t="s">
        <v>5645</v>
      </c>
      <c r="D5237" s="130" t="s">
        <v>18733</v>
      </c>
      <c r="E5237" s="130" t="s">
        <v>18688</v>
      </c>
      <c r="F5237" s="215">
        <v>1.2148292116906101E-3</v>
      </c>
      <c r="G5237" s="132" t="str">
        <f ca="1">IFERROR(_xll.BQL($A5237, "cur_mkt_cap(currency=EUR)")/1000000, " ")</f>
        <v xml:space="preserve"> </v>
      </c>
      <c r="M5237" s="308"/>
      <c r="N5237" s="215">
        <f t="shared" si="192"/>
        <v>1.2899594960021328E-5</v>
      </c>
      <c r="O5237" s="172" t="str">
        <f>IFERROR(IF(VLOOKUP($C5237,'MSCI Database'!$C:$R,2, FALSE)="","",VLOOKUP($C5237,'MSCI Database'!$C:$R,2, FALSE)),"")</f>
        <v>Banks</v>
      </c>
      <c r="P5237" s="186" t="str">
        <f>IFERROR(IF(VLOOKUP($C5237,'MSCI Database'!$C:$R,3, FALSE)="","",VLOOKUP($C5237,'MSCI Database'!$C:$R,3, FALSE)),"")</f>
        <v>BBB</v>
      </c>
      <c r="Q5237" s="164" t="str">
        <f>IFERROR(IF(VLOOKUP($C5237,'MSCI Database'!$C:$R,4, FALSE)="","",VLOOKUP($C5237,'MSCI Database'!$C:$R,4, FALSE)),"")</f>
        <v>1</v>
      </c>
      <c r="R5237" s="164">
        <f>IFERROR(IF(VLOOKUP($C5237,'MSCI Database'!$C:$R,5, FALSE)="","",VLOOKUP($C5237,'MSCI Database'!$C:$R,5, FALSE)),"")</f>
        <v>5</v>
      </c>
      <c r="S5237" s="164">
        <f>IFERROR(IF(VLOOKUP($C5237,'MSCI Database'!$C:$R,6, FALSE)="","",VLOOKUP($C5237,'MSCI Database'!$C:$R,6, FALSE)),"")</f>
        <v>1.8</v>
      </c>
      <c r="T5237" s="211">
        <f>IFERROR(IF(VLOOKUP($C5237,'MSCI Database'!$C:$R,7, FALSE)="","",VLOOKUP($C5237,'MSCI Database'!$C:$R,7, FALSE)),"")</f>
        <v>4.3</v>
      </c>
      <c r="U5237" s="164">
        <f>IFERROR(IF(VLOOKUP($C5237,'MSCI Database'!$C:$R,8, FALSE)="","",VLOOKUP($C5237,'MSCI Database'!$C:$R,8, FALSE)),"")</f>
        <v>4.0999999999999996</v>
      </c>
      <c r="V5237" s="175">
        <f>IFERROR(IF(VLOOKUP($C5237,'MSCI Database'!$C:$R,9, FALSE)="","",VLOOKUP($C5237,'MSCI Database'!$C:$R,9, FALSE)),"")</f>
        <v>3.9</v>
      </c>
      <c r="W5237" s="165">
        <f t="shared" ca="1" si="193"/>
        <v>0</v>
      </c>
      <c r="X5237" s="236">
        <f>IFERROR(IF(VLOOKUP($C5237,'MSCI Database'!$C:$R,10, FALSE)="","",VLOOKUP($C5237,'MSCI Database'!$C:$R,10, FALSE)),"")</f>
        <v>7561</v>
      </c>
      <c r="Y5237" s="133" t="str">
        <f>IFERROR(IF(VLOOKUP($C5237,'MSCI Database'!$C:$R,11, FALSE)="","",VLOOKUP($C5237,'MSCI Database'!$C:$R,11, FALSE)),"")</f>
        <v>2019</v>
      </c>
      <c r="Z5237" s="133" t="str">
        <f>IFERROR(IF(VLOOKUP($C5237,'MSCI Database'!$C:$R,12, FALSE)="","",VLOOKUP($C5237,'MSCI Database'!$C:$R,12, FALSE)),"")</f>
        <v>E.Segmt-Moderate</v>
      </c>
      <c r="AA5237" s="202" t="str">
        <f>IFERROR(IF(VLOOKUP($C5237,'MSCI Database'!$C:$R,13, FALSE)="","",VLOOKUP($C5237,'MSCI Database'!$C:$R,13, FALSE)),"")</f>
        <v>Improvement in cyber awareness drives upgrade</v>
      </c>
    </row>
    <row r="5238" spans="1:27" s="130" customFormat="1" ht="15" hidden="1" customHeight="1" outlineLevel="1">
      <c r="A5238" s="130" t="s">
        <v>4687</v>
      </c>
      <c r="B5238" s="130" t="s">
        <v>4688</v>
      </c>
      <c r="C5238" s="130" t="s">
        <v>4689</v>
      </c>
      <c r="D5238" s="130" t="s">
        <v>12156</v>
      </c>
      <c r="E5238" s="130" t="s">
        <v>18690</v>
      </c>
      <c r="F5238" s="215">
        <v>1.5047590091386809E-2</v>
      </c>
      <c r="G5238" s="132" t="str">
        <f ca="1">IFERROR(_xll.BQL($A5238, "cur_mkt_cap(currency=EUR)")/1000000, " ")</f>
        <v xml:space="preserve"> </v>
      </c>
      <c r="M5238" s="308"/>
      <c r="N5238" s="215">
        <f t="shared" si="192"/>
        <v>1.5978198040956813E-4</v>
      </c>
      <c r="O5238" s="172" t="str">
        <f>IFERROR(IF(VLOOKUP($C5238,'MSCI Database'!$C:$R,2, FALSE)="","",VLOOKUP($C5238,'MSCI Database'!$C:$R,2, FALSE)),"")</f>
        <v>Telecommunication Services</v>
      </c>
      <c r="P5238" s="186" t="str">
        <f>IFERROR(IF(VLOOKUP($C5238,'MSCI Database'!$C:$R,3, FALSE)="","",VLOOKUP($C5238,'MSCI Database'!$C:$R,3, FALSE)),"")</f>
        <v>BB</v>
      </c>
      <c r="Q5238" s="164" t="str">
        <f>IFERROR(IF(VLOOKUP($C5238,'MSCI Database'!$C:$R,4, FALSE)="","",VLOOKUP($C5238,'MSCI Database'!$C:$R,4, FALSE)),"")</f>
        <v/>
      </c>
      <c r="R5238" s="164">
        <f>IFERROR(IF(VLOOKUP($C5238,'MSCI Database'!$C:$R,5, FALSE)="","",VLOOKUP($C5238,'MSCI Database'!$C:$R,5, FALSE)),"")</f>
        <v>2.9</v>
      </c>
      <c r="S5238" s="164">
        <f>IFERROR(IF(VLOOKUP($C5238,'MSCI Database'!$C:$R,6, FALSE)="","",VLOOKUP($C5238,'MSCI Database'!$C:$R,6, FALSE)),"")</f>
        <v>9.3000000000000007</v>
      </c>
      <c r="T5238" s="211">
        <f>IFERROR(IF(VLOOKUP($C5238,'MSCI Database'!$C:$R,7, FALSE)="","",VLOOKUP($C5238,'MSCI Database'!$C:$R,7, FALSE)),"")</f>
        <v>5.5</v>
      </c>
      <c r="U5238" s="164">
        <f>IFERROR(IF(VLOOKUP($C5238,'MSCI Database'!$C:$R,8, FALSE)="","",VLOOKUP($C5238,'MSCI Database'!$C:$R,8, FALSE)),"")</f>
        <v>2.6</v>
      </c>
      <c r="V5238" s="175">
        <f>IFERROR(IF(VLOOKUP($C5238,'MSCI Database'!$C:$R,9, FALSE)="","",VLOOKUP($C5238,'MSCI Database'!$C:$R,9, FALSE)),"")</f>
        <v>4.5999999999999996</v>
      </c>
      <c r="W5238" s="165">
        <f t="shared" ca="1" si="193"/>
        <v>0</v>
      </c>
      <c r="X5238" s="236">
        <f>IFERROR(IF(VLOOKUP($C5238,'MSCI Database'!$C:$R,10, FALSE)="","",VLOOKUP($C5238,'MSCI Database'!$C:$R,10, FALSE)),"")</f>
        <v>366290</v>
      </c>
      <c r="Y5238" s="133" t="str">
        <f>IFERROR(IF(VLOOKUP($C5238,'MSCI Database'!$C:$R,11, FALSE)="","",VLOOKUP($C5238,'MSCI Database'!$C:$R,11, FALSE)),"")</f>
        <v>2019</v>
      </c>
      <c r="Z5238" s="133" t="str">
        <f>IFERROR(IF(VLOOKUP($C5238,'MSCI Database'!$C:$R,12, FALSE)="","",VLOOKUP($C5238,'MSCI Database'!$C:$R,12, FALSE)),"")</f>
        <v>E.Segmt-Moderately Low</v>
      </c>
      <c r="AA5238" s="202" t="str">
        <f>IFERROR(IF(VLOOKUP($C5238,'MSCI Database'!$C:$R,13, FALSE)="","",VLOOKUP($C5238,'MSCI Database'!$C:$R,13, FALSE)),"")</f>
        <v>Significant exposure to corruption and ethics related risks</v>
      </c>
    </row>
    <row r="5239" spans="1:27" s="130" customFormat="1" ht="15" hidden="1" customHeight="1" outlineLevel="1">
      <c r="A5239" s="130" t="s">
        <v>1208</v>
      </c>
      <c r="B5239" s="130" t="s">
        <v>1209</v>
      </c>
      <c r="C5239" s="130" t="s">
        <v>1210</v>
      </c>
      <c r="D5239" s="130" t="s">
        <v>18681</v>
      </c>
      <c r="E5239" s="130" t="s">
        <v>18684</v>
      </c>
      <c r="F5239" s="215">
        <v>4.6896585964140832E-3</v>
      </c>
      <c r="G5239" s="132" t="str">
        <f ca="1">IFERROR(_xll.BQL($A5239, "cur_mkt_cap(currency=EUR)")/1000000, " ")</f>
        <v xml:space="preserve"> </v>
      </c>
      <c r="M5239" s="308"/>
      <c r="N5239" s="215">
        <f t="shared" si="192"/>
        <v>4.9796873348424594E-5</v>
      </c>
      <c r="O5239" s="172" t="str">
        <f>IFERROR(IF(VLOOKUP($C5239,'MSCI Database'!$C:$R,2, FALSE)="","",VLOOKUP($C5239,'MSCI Database'!$C:$R,2, FALSE)),"")</f>
        <v>Specialty Chemicals</v>
      </c>
      <c r="P5239" s="186" t="str">
        <f>IFERROR(IF(VLOOKUP($C5239,'MSCI Database'!$C:$R,3, FALSE)="","",VLOOKUP($C5239,'MSCI Database'!$C:$R,3, FALSE)),"")</f>
        <v>AA</v>
      </c>
      <c r="Q5239" s="164" t="str">
        <f>IFERROR(IF(VLOOKUP($C5239,'MSCI Database'!$C:$R,4, FALSE)="","",VLOOKUP($C5239,'MSCI Database'!$C:$R,4, FALSE)),"")</f>
        <v>0</v>
      </c>
      <c r="R5239" s="164">
        <f>IFERROR(IF(VLOOKUP($C5239,'MSCI Database'!$C:$R,5, FALSE)="","",VLOOKUP($C5239,'MSCI Database'!$C:$R,5, FALSE)),"")</f>
        <v>7.3</v>
      </c>
      <c r="S5239" s="164">
        <f>IFERROR(IF(VLOOKUP($C5239,'MSCI Database'!$C:$R,6, FALSE)="","",VLOOKUP($C5239,'MSCI Database'!$C:$R,6, FALSE)),"")</f>
        <v>6.1</v>
      </c>
      <c r="T5239" s="211">
        <f>IFERROR(IF(VLOOKUP($C5239,'MSCI Database'!$C:$R,7, FALSE)="","",VLOOKUP($C5239,'MSCI Database'!$C:$R,7, FALSE)),"")</f>
        <v>3.9</v>
      </c>
      <c r="U5239" s="164">
        <f>IFERROR(IF(VLOOKUP($C5239,'MSCI Database'!$C:$R,8, FALSE)="","",VLOOKUP($C5239,'MSCI Database'!$C:$R,8, FALSE)),"")</f>
        <v>5.8</v>
      </c>
      <c r="V5239" s="175">
        <f>IFERROR(IF(VLOOKUP($C5239,'MSCI Database'!$C:$R,9, FALSE)="","",VLOOKUP($C5239,'MSCI Database'!$C:$R,9, FALSE)),"")</f>
        <v>5.7</v>
      </c>
      <c r="W5239" s="165">
        <f t="shared" ca="1" si="193"/>
        <v>0</v>
      </c>
      <c r="X5239" s="236">
        <f>IFERROR(IF(VLOOKUP($C5239,'MSCI Database'!$C:$R,10, FALSE)="","",VLOOKUP($C5239,'MSCI Database'!$C:$R,10, FALSE)),"")</f>
        <v>840000</v>
      </c>
      <c r="Y5239" s="133" t="str">
        <f>IFERROR(IF(VLOOKUP($C5239,'MSCI Database'!$C:$R,11, FALSE)="","",VLOOKUP($C5239,'MSCI Database'!$C:$R,11, FALSE)),"")</f>
        <v>2019</v>
      </c>
      <c r="Z5239" s="133" t="str">
        <f>IFERROR(IF(VLOOKUP($C5239,'MSCI Database'!$C:$R,12, FALSE)="","",VLOOKUP($C5239,'MSCI Database'!$C:$R,12, FALSE)),"")</f>
        <v>Reported</v>
      </c>
      <c r="AA5239" s="202" t="str">
        <f>IFERROR(IF(VLOOKUP($C5239,'MSCI Database'!$C:$R,13, FALSE)="","",VLOOKUP($C5239,'MSCI Database'!$C:$R,13, FALSE)),"")</f>
        <v>Robust carbon and water management system relative to peers</v>
      </c>
    </row>
    <row r="5240" spans="1:27" s="130" customFormat="1" ht="15" hidden="1" customHeight="1" outlineLevel="1">
      <c r="A5240" s="130" t="s">
        <v>2414</v>
      </c>
      <c r="B5240" s="130" t="s">
        <v>2415</v>
      </c>
      <c r="C5240" s="130" t="s">
        <v>2416</v>
      </c>
      <c r="D5240" s="130" t="s">
        <v>18686</v>
      </c>
      <c r="E5240" s="130" t="s">
        <v>18688</v>
      </c>
      <c r="F5240" s="215">
        <v>5.9644327507040514E-3</v>
      </c>
      <c r="G5240" s="132" t="str">
        <f ca="1">IFERROR(_xll.BQL($A5240, "cur_mkt_cap(currency=EUR)")/1000000, " ")</f>
        <v xml:space="preserve"> </v>
      </c>
      <c r="M5240" s="308"/>
      <c r="N5240" s="215">
        <f t="shared" ca="1" si="192"/>
        <v>6.3332990275478097E-5</v>
      </c>
      <c r="O5240" s="172" t="str">
        <f>IFERROR(IF(VLOOKUP($C5240,'MSCI Database'!$C:$R,2, FALSE)="","",VLOOKUP($C5240,'MSCI Database'!$C:$R,2, FALSE)),"")</f>
        <v>Asset Management &amp; Custody Banks</v>
      </c>
      <c r="P5240" s="186" t="str">
        <f>IFERROR(IF(VLOOKUP($C5240,'MSCI Database'!$C:$R,3, FALSE)="","",VLOOKUP($C5240,'MSCI Database'!$C:$R,3, FALSE)),"")</f>
        <v>AAA</v>
      </c>
      <c r="Q5240" s="164" t="str">
        <f>IFERROR(IF(VLOOKUP($C5240,'MSCI Database'!$C:$R,4, FALSE)="","",VLOOKUP($C5240,'MSCI Database'!$C:$R,4, FALSE)),"")</f>
        <v>0</v>
      </c>
      <c r="R5240" s="164">
        <f>IFERROR(IF(VLOOKUP($C5240,'MSCI Database'!$C:$R,5, FALSE)="","",VLOOKUP($C5240,'MSCI Database'!$C:$R,5, FALSE)),"")</f>
        <v>10</v>
      </c>
      <c r="S5240" s="164">
        <f>IFERROR(IF(VLOOKUP($C5240,'MSCI Database'!$C:$R,6, FALSE)="","",VLOOKUP($C5240,'MSCI Database'!$C:$R,6, FALSE)),"")</f>
        <v>10</v>
      </c>
      <c r="T5240" s="211">
        <f>IFERROR(IF(VLOOKUP($C5240,'MSCI Database'!$C:$R,7, FALSE)="","",VLOOKUP($C5240,'MSCI Database'!$C:$R,7, FALSE)),"")</f>
        <v>6.8</v>
      </c>
      <c r="U5240" s="164">
        <f>IFERROR(IF(VLOOKUP($C5240,'MSCI Database'!$C:$R,8, FALSE)="","",VLOOKUP($C5240,'MSCI Database'!$C:$R,8, FALSE)),"")</f>
        <v>6.8</v>
      </c>
      <c r="V5240" s="175">
        <f>IFERROR(IF(VLOOKUP($C5240,'MSCI Database'!$C:$R,9, FALSE)="","",VLOOKUP($C5240,'MSCI Database'!$C:$R,9, FALSE)),"")</f>
        <v>7</v>
      </c>
      <c r="W5240" s="165">
        <f t="shared" ca="1" si="193"/>
        <v>0</v>
      </c>
      <c r="X5240" s="236">
        <f>IFERROR(IF(VLOOKUP($C5240,'MSCI Database'!$C:$R,10, FALSE)="","",VLOOKUP($C5240,'MSCI Database'!$C:$R,10, FALSE)),"")</f>
        <v>5674</v>
      </c>
      <c r="Y5240" s="133" t="str">
        <f>IFERROR(IF(VLOOKUP($C5240,'MSCI Database'!$C:$R,11, FALSE)="","",VLOOKUP($C5240,'MSCI Database'!$C:$R,11, FALSE)),"")</f>
        <v>2019</v>
      </c>
      <c r="Z5240" s="133" t="str">
        <f>IFERROR(IF(VLOOKUP($C5240,'MSCI Database'!$C:$R,12, FALSE)="","",VLOOKUP($C5240,'MSCI Database'!$C:$R,12, FALSE)),"")</f>
        <v>Reported</v>
      </c>
      <c r="AA5240" s="202" t="str">
        <f>IFERROR(IF(VLOOKUP($C5240,'MSCI Database'!$C:$R,13, FALSE)="","",VLOOKUP($C5240,'MSCI Database'!$C:$R,13, FALSE)),"")</f>
        <v>Strong ESG integration in investment process; robust talent management</v>
      </c>
    </row>
    <row r="5241" spans="1:27" s="130" customFormat="1" ht="15" hidden="1" customHeight="1" outlineLevel="1">
      <c r="A5241" s="130" t="s">
        <v>545</v>
      </c>
      <c r="B5241" s="130" t="s">
        <v>546</v>
      </c>
      <c r="C5241" s="130" t="s">
        <v>547</v>
      </c>
      <c r="D5241" s="130" t="s">
        <v>12134</v>
      </c>
      <c r="E5241" s="130" t="s">
        <v>18688</v>
      </c>
      <c r="F5241" s="215">
        <v>4.9835069916441656E-3</v>
      </c>
      <c r="G5241" s="132" t="str">
        <f ca="1">IFERROR(_xll.BQL($A5241, "cur_mkt_cap(currency=EUR)")/1000000, " ")</f>
        <v xml:space="preserve"> </v>
      </c>
      <c r="M5241" s="308"/>
      <c r="N5241" s="215">
        <f t="shared" si="192"/>
        <v>5.2917085837261E-5</v>
      </c>
      <c r="O5241" s="172" t="str">
        <f>IFERROR(IF(VLOOKUP($C5241,'MSCI Database'!$C:$R,2, FALSE)="","",VLOOKUP($C5241,'MSCI Database'!$C:$R,2, FALSE)),"")</f>
        <v>Diversified Financials</v>
      </c>
      <c r="P5241" s="186" t="str">
        <f>IFERROR(IF(VLOOKUP($C5241,'MSCI Database'!$C:$R,3, FALSE)="","",VLOOKUP($C5241,'MSCI Database'!$C:$R,3, FALSE)),"")</f>
        <v>BB</v>
      </c>
      <c r="Q5241" s="164" t="str">
        <f>IFERROR(IF(VLOOKUP($C5241,'MSCI Database'!$C:$R,4, FALSE)="","",VLOOKUP($C5241,'MSCI Database'!$C:$R,4, FALSE)),"")</f>
        <v>1</v>
      </c>
      <c r="R5241" s="164">
        <f>IFERROR(IF(VLOOKUP($C5241,'MSCI Database'!$C:$R,5, FALSE)="","",VLOOKUP($C5241,'MSCI Database'!$C:$R,5, FALSE)),"")</f>
        <v>4.0999999999999996</v>
      </c>
      <c r="S5241" s="164">
        <f>IFERROR(IF(VLOOKUP($C5241,'MSCI Database'!$C:$R,6, FALSE)="","",VLOOKUP($C5241,'MSCI Database'!$C:$R,6, FALSE)),"")</f>
        <v>7</v>
      </c>
      <c r="T5241" s="211">
        <f>IFERROR(IF(VLOOKUP($C5241,'MSCI Database'!$C:$R,7, FALSE)="","",VLOOKUP($C5241,'MSCI Database'!$C:$R,7, FALSE)),"")</f>
        <v>2</v>
      </c>
      <c r="U5241" s="164">
        <f>IFERROR(IF(VLOOKUP($C5241,'MSCI Database'!$C:$R,8, FALSE)="","",VLOOKUP($C5241,'MSCI Database'!$C:$R,8, FALSE)),"")</f>
        <v>5.8</v>
      </c>
      <c r="V5241" s="175">
        <f>IFERROR(IF(VLOOKUP($C5241,'MSCI Database'!$C:$R,9, FALSE)="","",VLOOKUP($C5241,'MSCI Database'!$C:$R,9, FALSE)),"")</f>
        <v>4.2</v>
      </c>
      <c r="W5241" s="165">
        <f t="shared" ca="1" si="193"/>
        <v>0</v>
      </c>
      <c r="X5241" s="236">
        <f>IFERROR(IF(VLOOKUP($C5241,'MSCI Database'!$C:$R,10, FALSE)="","",VLOOKUP($C5241,'MSCI Database'!$C:$R,10, FALSE)),"")</f>
        <v>3641</v>
      </c>
      <c r="Y5241" s="133" t="str">
        <f>IFERROR(IF(VLOOKUP($C5241,'MSCI Database'!$C:$R,11, FALSE)="","",VLOOKUP($C5241,'MSCI Database'!$C:$R,11, FALSE)),"")</f>
        <v>2019</v>
      </c>
      <c r="Z5241" s="133" t="str">
        <f>IFERROR(IF(VLOOKUP($C5241,'MSCI Database'!$C:$R,12, FALSE)="","",VLOOKUP($C5241,'MSCI Database'!$C:$R,12, FALSE)),"")</f>
        <v>E.Segmt-Moderately Low</v>
      </c>
      <c r="AA5241" s="202" t="str">
        <f>IFERROR(IF(VLOOKUP($C5241,'MSCI Database'!$C:$R,13, FALSE)="","",VLOOKUP($C5241,'MSCI Database'!$C:$R,13, FALSE)),"")</f>
        <v>Strong corporate behavior practices drive upgrade</v>
      </c>
    </row>
    <row r="5242" spans="1:27" s="130" customFormat="1" ht="15" hidden="1" customHeight="1" outlineLevel="1">
      <c r="A5242" s="130" t="s">
        <v>5627</v>
      </c>
      <c r="B5242" s="130" t="s">
        <v>5628</v>
      </c>
      <c r="C5242" s="130" t="s">
        <v>5629</v>
      </c>
      <c r="D5242" s="130" t="s">
        <v>18733</v>
      </c>
      <c r="E5242" s="130" t="s">
        <v>18684</v>
      </c>
      <c r="F5242" s="215">
        <v>1.119154052792611E-3</v>
      </c>
      <c r="G5242" s="132" t="str">
        <f ca="1">IFERROR(_xll.BQL($A5242, "cur_mkt_cap(currency=EUR)")/1000000, " ")</f>
        <v xml:space="preserve"> </v>
      </c>
      <c r="M5242" s="308"/>
      <c r="N5242" s="215">
        <f t="shared" si="192"/>
        <v>1.1883673721345859E-5</v>
      </c>
      <c r="O5242" s="172" t="str">
        <f>IFERROR(IF(VLOOKUP($C5242,'MSCI Database'!$C:$R,2, FALSE)="","",VLOOKUP($C5242,'MSCI Database'!$C:$R,2, FALSE)),"")</f>
        <v>Construction Materials</v>
      </c>
      <c r="P5242" s="186" t="str">
        <f>IFERROR(IF(VLOOKUP($C5242,'MSCI Database'!$C:$R,3, FALSE)="","",VLOOKUP($C5242,'MSCI Database'!$C:$R,3, FALSE)),"")</f>
        <v>CCC</v>
      </c>
      <c r="Q5242" s="164" t="str">
        <f>IFERROR(IF(VLOOKUP($C5242,'MSCI Database'!$C:$R,4, FALSE)="","",VLOOKUP($C5242,'MSCI Database'!$C:$R,4, FALSE)),"")</f>
        <v>0</v>
      </c>
      <c r="R5242" s="164">
        <f>IFERROR(IF(VLOOKUP($C5242,'MSCI Database'!$C:$R,5, FALSE)="","",VLOOKUP($C5242,'MSCI Database'!$C:$R,5, FALSE)),"")</f>
        <v>0.8</v>
      </c>
      <c r="S5242" s="164">
        <f>IFERROR(IF(VLOOKUP($C5242,'MSCI Database'!$C:$R,6, FALSE)="","",VLOOKUP($C5242,'MSCI Database'!$C:$R,6, FALSE)),"")</f>
        <v>1</v>
      </c>
      <c r="T5242" s="211">
        <f>IFERROR(IF(VLOOKUP($C5242,'MSCI Database'!$C:$R,7, FALSE)="","",VLOOKUP($C5242,'MSCI Database'!$C:$R,7, FALSE)),"")</f>
        <v>1.5</v>
      </c>
      <c r="U5242" s="164">
        <f>IFERROR(IF(VLOOKUP($C5242,'MSCI Database'!$C:$R,8, FALSE)="","",VLOOKUP($C5242,'MSCI Database'!$C:$R,8, FALSE)),"")</f>
        <v>3.3</v>
      </c>
      <c r="V5242" s="175">
        <f>IFERROR(IF(VLOOKUP($C5242,'MSCI Database'!$C:$R,9, FALSE)="","",VLOOKUP($C5242,'MSCI Database'!$C:$R,9, FALSE)),"")</f>
        <v>1.9</v>
      </c>
      <c r="W5242" s="165">
        <f t="shared" ca="1" si="193"/>
        <v>0</v>
      </c>
      <c r="X5242" s="236">
        <f>IFERROR(IF(VLOOKUP($C5242,'MSCI Database'!$C:$R,10, FALSE)="","",VLOOKUP($C5242,'MSCI Database'!$C:$R,10, FALSE)),"")</f>
        <v>2065686</v>
      </c>
      <c r="Y5242" s="133" t="str">
        <f>IFERROR(IF(VLOOKUP($C5242,'MSCI Database'!$C:$R,11, FALSE)="","",VLOOKUP($C5242,'MSCI Database'!$C:$R,11, FALSE)),"")</f>
        <v>2019</v>
      </c>
      <c r="Z5242" s="133" t="str">
        <f>IFERROR(IF(VLOOKUP($C5242,'MSCI Database'!$C:$R,12, FALSE)="","",VLOOKUP($C5242,'MSCI Database'!$C:$R,12, FALSE)),"")</f>
        <v>E.Segmt-Moderately High</v>
      </c>
      <c r="AA5242" s="202" t="str">
        <f>IFERROR(IF(VLOOKUP($C5242,'MSCI Database'!$C:$R,13, FALSE)="","",VLOOKUP($C5242,'MSCI Database'!$C:$R,13, FALSE)),"")</f>
        <v>Limited programs to manage ESG risks</v>
      </c>
    </row>
    <row r="5243" spans="1:27" s="130" customFormat="1" ht="15" hidden="1" customHeight="1" outlineLevel="1">
      <c r="A5243" s="130" t="s">
        <v>2683</v>
      </c>
      <c r="B5243" s="130" t="s">
        <v>2684</v>
      </c>
      <c r="C5243" s="130" t="s">
        <v>2685</v>
      </c>
      <c r="D5243" s="130" t="s">
        <v>18686</v>
      </c>
      <c r="E5243" s="130" t="s">
        <v>18688</v>
      </c>
      <c r="F5243" s="215">
        <v>5.657718560035275E-3</v>
      </c>
      <c r="G5243" s="132" t="str">
        <f ca="1">IFERROR(_xll.BQL($A5243, "cur_mkt_cap(currency=EUR)")/1000000, " ")</f>
        <v xml:space="preserve"> </v>
      </c>
      <c r="M5243" s="308"/>
      <c r="N5243" s="215">
        <f t="shared" si="192"/>
        <v>6.0076163068786263E-5</v>
      </c>
      <c r="O5243" s="172" t="str">
        <f>IFERROR(IF(VLOOKUP($C5243,'MSCI Database'!$C:$R,2, FALSE)="","",VLOOKUP($C5243,'MSCI Database'!$C:$R,2, FALSE)),"")</f>
        <v>Property &amp; Casualty Insurance</v>
      </c>
      <c r="P5243" s="186" t="str">
        <f>IFERROR(IF(VLOOKUP($C5243,'MSCI Database'!$C:$R,3, FALSE)="","",VLOOKUP($C5243,'MSCI Database'!$C:$R,3, FALSE)),"")</f>
        <v>A</v>
      </c>
      <c r="Q5243" s="164" t="str">
        <f>IFERROR(IF(VLOOKUP($C5243,'MSCI Database'!$C:$R,4, FALSE)="","",VLOOKUP($C5243,'MSCI Database'!$C:$R,4, FALSE)),"")</f>
        <v>0</v>
      </c>
      <c r="R5243" s="164">
        <f>IFERROR(IF(VLOOKUP($C5243,'MSCI Database'!$C:$R,5, FALSE)="","",VLOOKUP($C5243,'MSCI Database'!$C:$R,5, FALSE)),"")</f>
        <v>7</v>
      </c>
      <c r="S5243" s="164">
        <f>IFERROR(IF(VLOOKUP($C5243,'MSCI Database'!$C:$R,6, FALSE)="","",VLOOKUP($C5243,'MSCI Database'!$C:$R,6, FALSE)),"")</f>
        <v>1.7</v>
      </c>
      <c r="T5243" s="211">
        <f>IFERROR(IF(VLOOKUP($C5243,'MSCI Database'!$C:$R,7, FALSE)="","",VLOOKUP($C5243,'MSCI Database'!$C:$R,7, FALSE)),"")</f>
        <v>4.8</v>
      </c>
      <c r="U5243" s="164">
        <f>IFERROR(IF(VLOOKUP($C5243,'MSCI Database'!$C:$R,8, FALSE)="","",VLOOKUP($C5243,'MSCI Database'!$C:$R,8, FALSE)),"")</f>
        <v>8</v>
      </c>
      <c r="V5243" s="175">
        <f>IFERROR(IF(VLOOKUP($C5243,'MSCI Database'!$C:$R,9, FALSE)="","",VLOOKUP($C5243,'MSCI Database'!$C:$R,9, FALSE)),"")</f>
        <v>5.3</v>
      </c>
      <c r="W5243" s="165">
        <f t="shared" ca="1" si="193"/>
        <v>0</v>
      </c>
      <c r="X5243" s="236">
        <f>IFERROR(IF(VLOOKUP($C5243,'MSCI Database'!$C:$R,10, FALSE)="","",VLOOKUP($C5243,'MSCI Database'!$C:$R,10, FALSE)),"")</f>
        <v>13932</v>
      </c>
      <c r="Y5243" s="133" t="str">
        <f>IFERROR(IF(VLOOKUP($C5243,'MSCI Database'!$C:$R,11, FALSE)="","",VLOOKUP($C5243,'MSCI Database'!$C:$R,11, FALSE)),"")</f>
        <v>2019</v>
      </c>
      <c r="Z5243" s="133" t="str">
        <f>IFERROR(IF(VLOOKUP($C5243,'MSCI Database'!$C:$R,12, FALSE)="","",VLOOKUP($C5243,'MSCI Database'!$C:$R,12, FALSE)),"")</f>
        <v>Reported</v>
      </c>
      <c r="AA5243" s="202" t="str">
        <f>IFERROR(IF(VLOOKUP($C5243,'MSCI Database'!$C:$R,13, FALSE)="","",VLOOKUP($C5243,'MSCI Database'!$C:$R,13, FALSE)),"")</f>
        <v>Improvement in board structure and ESG integration</v>
      </c>
    </row>
    <row r="5244" spans="1:27" s="130" customFormat="1" ht="15" hidden="1" customHeight="1" outlineLevel="1">
      <c r="A5244" s="130" t="s">
        <v>2286</v>
      </c>
      <c r="B5244" s="130" t="s">
        <v>2287</v>
      </c>
      <c r="C5244" s="130" t="s">
        <v>2288</v>
      </c>
      <c r="D5244" s="130" t="s">
        <v>12131</v>
      </c>
      <c r="E5244" s="130" t="s">
        <v>18674</v>
      </c>
      <c r="F5244" s="215">
        <v>4.6519142529289556E-3</v>
      </c>
      <c r="G5244" s="132" t="str">
        <f ca="1">IFERROR(_xll.BQL($A5244, "cur_mkt_cap(currency=EUR)")/1000000, " ")</f>
        <v xml:space="preserve"> </v>
      </c>
      <c r="M5244" s="308"/>
      <c r="N5244" s="215">
        <f t="shared" ca="1" si="192"/>
        <v>4.9396087181690516E-5</v>
      </c>
      <c r="O5244" s="172" t="str">
        <f>IFERROR(IF(VLOOKUP($C5244,'MSCI Database'!$C:$R,2, FALSE)="","",VLOOKUP($C5244,'MSCI Database'!$C:$R,2, FALSE)),"")</f>
        <v>Beverages</v>
      </c>
      <c r="P5244" s="186" t="str">
        <f>IFERROR(IF(VLOOKUP($C5244,'MSCI Database'!$C:$R,3, FALSE)="","",VLOOKUP($C5244,'MSCI Database'!$C:$R,3, FALSE)),"")</f>
        <v>A</v>
      </c>
      <c r="Q5244" s="164" t="str">
        <f>IFERROR(IF(VLOOKUP($C5244,'MSCI Database'!$C:$R,4, FALSE)="","",VLOOKUP($C5244,'MSCI Database'!$C:$R,4, FALSE)),"")</f>
        <v>0</v>
      </c>
      <c r="R5244" s="164">
        <f>IFERROR(IF(VLOOKUP($C5244,'MSCI Database'!$C:$R,5, FALSE)="","",VLOOKUP($C5244,'MSCI Database'!$C:$R,5, FALSE)),"")</f>
        <v>7</v>
      </c>
      <c r="S5244" s="164">
        <f>IFERROR(IF(VLOOKUP($C5244,'MSCI Database'!$C:$R,6, FALSE)="","",VLOOKUP($C5244,'MSCI Database'!$C:$R,6, FALSE)),"")</f>
        <v>6</v>
      </c>
      <c r="T5244" s="211">
        <f>IFERROR(IF(VLOOKUP($C5244,'MSCI Database'!$C:$R,7, FALSE)="","",VLOOKUP($C5244,'MSCI Database'!$C:$R,7, FALSE)),"")</f>
        <v>5.9</v>
      </c>
      <c r="U5244" s="164">
        <f>IFERROR(IF(VLOOKUP($C5244,'MSCI Database'!$C:$R,8, FALSE)="","",VLOOKUP($C5244,'MSCI Database'!$C:$R,8, FALSE)),"")</f>
        <v>4.8</v>
      </c>
      <c r="V5244" s="175">
        <f>IFERROR(IF(VLOOKUP($C5244,'MSCI Database'!$C:$R,9, FALSE)="","",VLOOKUP($C5244,'MSCI Database'!$C:$R,9, FALSE)),"")</f>
        <v>5.6</v>
      </c>
      <c r="W5244" s="165">
        <f t="shared" ca="1" si="193"/>
        <v>0</v>
      </c>
      <c r="X5244" s="236">
        <f>IFERROR(IF(VLOOKUP($C5244,'MSCI Database'!$C:$R,10, FALSE)="","",VLOOKUP($C5244,'MSCI Database'!$C:$R,10, FALSE)),"")</f>
        <v>8254</v>
      </c>
      <c r="Y5244" s="133" t="str">
        <f>IFERROR(IF(VLOOKUP($C5244,'MSCI Database'!$C:$R,11, FALSE)="","",VLOOKUP($C5244,'MSCI Database'!$C:$R,11, FALSE)),"")</f>
        <v>2019</v>
      </c>
      <c r="Z5244" s="133" t="str">
        <f>IFERROR(IF(VLOOKUP($C5244,'MSCI Database'!$C:$R,12, FALSE)="","",VLOOKUP($C5244,'MSCI Database'!$C:$R,12, FALSE)),"")</f>
        <v>Reported</v>
      </c>
      <c r="AA5244" s="202" t="str">
        <f>IFERROR(IF(VLOOKUP($C5244,'MSCI Database'!$C:$R,13, FALSE)="","",VLOOKUP($C5244,'MSCI Database'!$C:$R,13, FALSE)),"")</f>
        <v>Focus on environmental impact mitigation may help temper climate-related risks</v>
      </c>
    </row>
    <row r="5245" spans="1:27" s="130" customFormat="1" ht="15" hidden="1" customHeight="1" outlineLevel="1">
      <c r="A5245" s="130" t="s">
        <v>5827</v>
      </c>
      <c r="B5245" s="130" t="s">
        <v>5828</v>
      </c>
      <c r="C5245" s="130" t="s">
        <v>5829</v>
      </c>
      <c r="D5245" s="130" t="s">
        <v>18680</v>
      </c>
      <c r="E5245" s="130" t="s">
        <v>18688</v>
      </c>
      <c r="F5245" s="215">
        <v>2.963961060632285E-3</v>
      </c>
      <c r="G5245" s="132" t="str">
        <f ca="1">IFERROR(_xll.BQL($A5245, "cur_mkt_cap(currency=EUR)")/1000000, " ")</f>
        <v xml:space="preserve"> </v>
      </c>
      <c r="M5245" s="308"/>
      <c r="N5245" s="215">
        <f t="shared" si="192"/>
        <v>3.1472652115620197E-5</v>
      </c>
      <c r="O5245" s="172" t="str">
        <f>IFERROR(IF(VLOOKUP($C5245,'MSCI Database'!$C:$R,2, FALSE)="","",VLOOKUP($C5245,'MSCI Database'!$C:$R,2, FALSE)),"")</f>
        <v>Diversified Financials</v>
      </c>
      <c r="P5245" s="186" t="str">
        <f>IFERROR(IF(VLOOKUP($C5245,'MSCI Database'!$C:$R,3, FALSE)="","",VLOOKUP($C5245,'MSCI Database'!$C:$R,3, FALSE)),"")</f>
        <v>AA</v>
      </c>
      <c r="Q5245" s="164" t="str">
        <f>IFERROR(IF(VLOOKUP($C5245,'MSCI Database'!$C:$R,4, FALSE)="","",VLOOKUP($C5245,'MSCI Database'!$C:$R,4, FALSE)),"")</f>
        <v>0</v>
      </c>
      <c r="R5245" s="164">
        <f>IFERROR(IF(VLOOKUP($C5245,'MSCI Database'!$C:$R,5, FALSE)="","",VLOOKUP($C5245,'MSCI Database'!$C:$R,5, FALSE)),"")</f>
        <v>7.9</v>
      </c>
      <c r="S5245" s="164">
        <f>IFERROR(IF(VLOOKUP($C5245,'MSCI Database'!$C:$R,6, FALSE)="","",VLOOKUP($C5245,'MSCI Database'!$C:$R,6, FALSE)),"")</f>
        <v>9</v>
      </c>
      <c r="T5245" s="211">
        <f>IFERROR(IF(VLOOKUP($C5245,'MSCI Database'!$C:$R,7, FALSE)="","",VLOOKUP($C5245,'MSCI Database'!$C:$R,7, FALSE)),"")</f>
        <v>3.5</v>
      </c>
      <c r="U5245" s="164">
        <f>IFERROR(IF(VLOOKUP($C5245,'MSCI Database'!$C:$R,8, FALSE)="","",VLOOKUP($C5245,'MSCI Database'!$C:$R,8, FALSE)),"")</f>
        <v>7.4</v>
      </c>
      <c r="V5245" s="175">
        <f>IFERROR(IF(VLOOKUP($C5245,'MSCI Database'!$C:$R,9, FALSE)="","",VLOOKUP($C5245,'MSCI Database'!$C:$R,9, FALSE)),"")</f>
        <v>6.1</v>
      </c>
      <c r="W5245" s="165">
        <f t="shared" ca="1" si="193"/>
        <v>0</v>
      </c>
      <c r="X5245" s="236">
        <f>IFERROR(IF(VLOOKUP($C5245,'MSCI Database'!$C:$R,10, FALSE)="","",VLOOKUP($C5245,'MSCI Database'!$C:$R,10, FALSE)),"")</f>
        <v>1088</v>
      </c>
      <c r="Y5245" s="133" t="str">
        <f>IFERROR(IF(VLOOKUP($C5245,'MSCI Database'!$C:$R,11, FALSE)="","",VLOOKUP($C5245,'MSCI Database'!$C:$R,11, FALSE)),"")</f>
        <v>2019</v>
      </c>
      <c r="Z5245" s="133" t="str">
        <f>IFERROR(IF(VLOOKUP($C5245,'MSCI Database'!$C:$R,12, FALSE)="","",VLOOKUP($C5245,'MSCI Database'!$C:$R,12, FALSE)),"")</f>
        <v>E.Segmt-Moderately High</v>
      </c>
      <c r="AA5245" s="202" t="str">
        <f>IFERROR(IF(VLOOKUP($C5245,'MSCI Database'!$C:$R,13, FALSE)="","",VLOOKUP($C5245,'MSCI Database'!$C:$R,13, FALSE)),"")</f>
        <v>Corporate governance remains key strength</v>
      </c>
    </row>
    <row r="5246" spans="1:27" s="130" customFormat="1" ht="15" hidden="1" customHeight="1" outlineLevel="1">
      <c r="A5246" s="130" t="s">
        <v>569</v>
      </c>
      <c r="B5246" s="130" t="s">
        <v>570</v>
      </c>
      <c r="C5246" s="130" t="s">
        <v>571</v>
      </c>
      <c r="D5246" s="130" t="s">
        <v>12134</v>
      </c>
      <c r="E5246" s="130" t="s">
        <v>18674</v>
      </c>
      <c r="F5246" s="215">
        <v>4.6152410270988179E-3</v>
      </c>
      <c r="G5246" s="132" t="str">
        <f ca="1">IFERROR(_xll.BQL($A5246, "cur_mkt_cap(currency=EUR)")/1000000, " ")</f>
        <v xml:space="preserve"> </v>
      </c>
      <c r="M5246" s="308"/>
      <c r="N5246" s="215">
        <f t="shared" si="192"/>
        <v>4.9006674616917048E-5</v>
      </c>
      <c r="O5246" s="172" t="str">
        <f>IFERROR(IF(VLOOKUP($C5246,'MSCI Database'!$C:$R,2, FALSE)="","",VLOOKUP($C5246,'MSCI Database'!$C:$R,2, FALSE)),"")</f>
        <v>Retail - Food &amp; Staples</v>
      </c>
      <c r="P5246" s="186" t="str">
        <f>IFERROR(IF(VLOOKUP($C5246,'MSCI Database'!$C:$R,3, FALSE)="","",VLOOKUP($C5246,'MSCI Database'!$C:$R,3, FALSE)),"")</f>
        <v>A</v>
      </c>
      <c r="Q5246" s="164" t="str">
        <f>IFERROR(IF(VLOOKUP($C5246,'MSCI Database'!$C:$R,4, FALSE)="","",VLOOKUP($C5246,'MSCI Database'!$C:$R,4, FALSE)),"")</f>
        <v>0</v>
      </c>
      <c r="R5246" s="164">
        <f>IFERROR(IF(VLOOKUP($C5246,'MSCI Database'!$C:$R,5, FALSE)="","",VLOOKUP($C5246,'MSCI Database'!$C:$R,5, FALSE)),"")</f>
        <v>7.1</v>
      </c>
      <c r="S5246" s="164">
        <f>IFERROR(IF(VLOOKUP($C5246,'MSCI Database'!$C:$R,6, FALSE)="","",VLOOKUP($C5246,'MSCI Database'!$C:$R,6, FALSE)),"")</f>
        <v>4.8</v>
      </c>
      <c r="T5246" s="211">
        <f>IFERROR(IF(VLOOKUP($C5246,'MSCI Database'!$C:$R,7, FALSE)="","",VLOOKUP($C5246,'MSCI Database'!$C:$R,7, FALSE)),"")</f>
        <v>4.5999999999999996</v>
      </c>
      <c r="U5246" s="164">
        <f>IFERROR(IF(VLOOKUP($C5246,'MSCI Database'!$C:$R,8, FALSE)="","",VLOOKUP($C5246,'MSCI Database'!$C:$R,8, FALSE)),"")</f>
        <v>5.5</v>
      </c>
      <c r="V5246" s="175">
        <f>IFERROR(IF(VLOOKUP($C5246,'MSCI Database'!$C:$R,9, FALSE)="","",VLOOKUP($C5246,'MSCI Database'!$C:$R,9, FALSE)),"")</f>
        <v>4.9000000000000004</v>
      </c>
      <c r="W5246" s="165">
        <f t="shared" ca="1" si="193"/>
        <v>0</v>
      </c>
      <c r="X5246" s="236">
        <f>IFERROR(IF(VLOOKUP($C5246,'MSCI Database'!$C:$R,10, FALSE)="","",VLOOKUP($C5246,'MSCI Database'!$C:$R,10, FALSE)),"")</f>
        <v>425609</v>
      </c>
      <c r="Y5246" s="133" t="str">
        <f>IFERROR(IF(VLOOKUP($C5246,'MSCI Database'!$C:$R,11, FALSE)="","",VLOOKUP($C5246,'MSCI Database'!$C:$R,11, FALSE)),"")</f>
        <v>2019</v>
      </c>
      <c r="Z5246" s="133" t="str">
        <f>IFERROR(IF(VLOOKUP($C5246,'MSCI Database'!$C:$R,12, FALSE)="","",VLOOKUP($C5246,'MSCI Database'!$C:$R,12, FALSE)),"")</f>
        <v>E.Segmt-Moderate</v>
      </c>
      <c r="AA5246" s="202" t="str">
        <f>IFERROR(IF(VLOOKUP($C5246,'MSCI Database'!$C:$R,13, FALSE)="","",VLOOKUP($C5246,'MSCI Database'!$C:$R,13, FALSE)),"")</f>
        <v>Strong data security initiatives; labor management issues persist</v>
      </c>
    </row>
    <row r="5247" spans="1:27" s="130" customFormat="1" ht="15" hidden="1" customHeight="1" outlineLevel="1">
      <c r="A5247" s="130" t="s">
        <v>565</v>
      </c>
      <c r="B5247" s="130" t="s">
        <v>566</v>
      </c>
      <c r="C5247" s="130" t="s">
        <v>567</v>
      </c>
      <c r="D5247" s="130" t="s">
        <v>12134</v>
      </c>
      <c r="E5247" s="130" t="s">
        <v>100</v>
      </c>
      <c r="F5247" s="215">
        <v>4.5068514620138968E-3</v>
      </c>
      <c r="G5247" s="132" t="str">
        <f ca="1">IFERROR(_xll.BQL($A5247, "cur_mkt_cap(currency=EUR)")/1000000, " ")</f>
        <v xml:space="preserve"> </v>
      </c>
      <c r="M5247" s="308"/>
      <c r="N5247" s="215">
        <f t="shared" si="192"/>
        <v>4.7855746178554439E-5</v>
      </c>
      <c r="O5247" s="172" t="str">
        <f>IFERROR(IF(VLOOKUP($C5247,'MSCI Database'!$C:$R,2, FALSE)="","",VLOOKUP($C5247,'MSCI Database'!$C:$R,2, FALSE)),"")</f>
        <v>Utilities</v>
      </c>
      <c r="P5247" s="186" t="str">
        <f>IFERROR(IF(VLOOKUP($C5247,'MSCI Database'!$C:$R,3, FALSE)="","",VLOOKUP($C5247,'MSCI Database'!$C:$R,3, FALSE)),"")</f>
        <v>AA</v>
      </c>
      <c r="Q5247" s="164" t="str">
        <f>IFERROR(IF(VLOOKUP($C5247,'MSCI Database'!$C:$R,4, FALSE)="","",VLOOKUP($C5247,'MSCI Database'!$C:$R,4, FALSE)),"")</f>
        <v>0</v>
      </c>
      <c r="R5247" s="164">
        <f>IFERROR(IF(VLOOKUP($C5247,'MSCI Database'!$C:$R,5, FALSE)="","",VLOOKUP($C5247,'MSCI Database'!$C:$R,5, FALSE)),"")</f>
        <v>8.3000000000000007</v>
      </c>
      <c r="S5247" s="164">
        <f>IFERROR(IF(VLOOKUP($C5247,'MSCI Database'!$C:$R,6, FALSE)="","",VLOOKUP($C5247,'MSCI Database'!$C:$R,6, FALSE)),"")</f>
        <v>6.9</v>
      </c>
      <c r="T5247" s="211">
        <f>IFERROR(IF(VLOOKUP($C5247,'MSCI Database'!$C:$R,7, FALSE)="","",VLOOKUP($C5247,'MSCI Database'!$C:$R,7, FALSE)),"")</f>
        <v>3.4</v>
      </c>
      <c r="U5247" s="164">
        <f>IFERROR(IF(VLOOKUP($C5247,'MSCI Database'!$C:$R,8, FALSE)="","",VLOOKUP($C5247,'MSCI Database'!$C:$R,8, FALSE)),"")</f>
        <v>6.4</v>
      </c>
      <c r="V5247" s="175">
        <f>IFERROR(IF(VLOOKUP($C5247,'MSCI Database'!$C:$R,9, FALSE)="","",VLOOKUP($C5247,'MSCI Database'!$C:$R,9, FALSE)),"")</f>
        <v>6.2</v>
      </c>
      <c r="W5247" s="165">
        <f t="shared" ca="1" si="193"/>
        <v>0</v>
      </c>
      <c r="X5247" s="236">
        <f>IFERROR(IF(VLOOKUP($C5247,'MSCI Database'!$C:$R,10, FALSE)="","",VLOOKUP($C5247,'MSCI Database'!$C:$R,10, FALSE)),"")</f>
        <v>699924.42038319912</v>
      </c>
      <c r="Y5247" s="133" t="str">
        <f>IFERROR(IF(VLOOKUP($C5247,'MSCI Database'!$C:$R,11, FALSE)="","",VLOOKUP($C5247,'MSCI Database'!$C:$R,11, FALSE)),"")</f>
        <v>2018</v>
      </c>
      <c r="Z5247" s="133" t="str">
        <f>IFERROR(IF(VLOOKUP($C5247,'MSCI Database'!$C:$R,12, FALSE)="","",VLOOKUP($C5247,'MSCI Database'!$C:$R,12, FALSE)),"")</f>
        <v>E.CSI</v>
      </c>
      <c r="AA5247" s="202" t="str">
        <f>IFERROR(IF(VLOOKUP($C5247,'MSCI Database'!$C:$R,13, FALSE)="","",VLOOKUP($C5247,'MSCI Database'!$C:$R,13, FALSE)),"")</f>
        <v>Main transmission system operator in countries with renewable energy growth</v>
      </c>
    </row>
    <row r="5248" spans="1:27" s="130" customFormat="1" ht="15" hidden="1" customHeight="1" outlineLevel="1">
      <c r="A5248" s="130" t="s">
        <v>2348</v>
      </c>
      <c r="B5248" s="130" t="s">
        <v>2349</v>
      </c>
      <c r="C5248" s="130" t="s">
        <v>2350</v>
      </c>
      <c r="D5248" s="130" t="s">
        <v>12131</v>
      </c>
      <c r="E5248" s="130" t="s">
        <v>18673</v>
      </c>
      <c r="F5248" s="215">
        <v>4.2838398623488393E-3</v>
      </c>
      <c r="G5248" s="132" t="str">
        <f ca="1">IFERROR(_xll.BQL($A5248, "cur_mkt_cap(currency=EUR)")/1000000, " ")</f>
        <v xml:space="preserve"> </v>
      </c>
      <c r="M5248" s="308"/>
      <c r="N5248" s="215">
        <f t="shared" ca="1" si="192"/>
        <v>4.5487710178611502E-5</v>
      </c>
      <c r="O5248" s="172" t="str">
        <f>IFERROR(IF(VLOOKUP($C5248,'MSCI Database'!$C:$R,2, FALSE)="","",VLOOKUP($C5248,'MSCI Database'!$C:$R,2, FALSE)),"")</f>
        <v>Transportation Infrastructure</v>
      </c>
      <c r="P5248" s="186" t="str">
        <f>IFERROR(IF(VLOOKUP($C5248,'MSCI Database'!$C:$R,3, FALSE)="","",VLOOKUP($C5248,'MSCI Database'!$C:$R,3, FALSE)),"")</f>
        <v>A</v>
      </c>
      <c r="Q5248" s="164" t="str">
        <f>IFERROR(IF(VLOOKUP($C5248,'MSCI Database'!$C:$R,4, FALSE)="","",VLOOKUP($C5248,'MSCI Database'!$C:$R,4, FALSE)),"")</f>
        <v>0</v>
      </c>
      <c r="R5248" s="164">
        <f>IFERROR(IF(VLOOKUP($C5248,'MSCI Database'!$C:$R,5, FALSE)="","",VLOOKUP($C5248,'MSCI Database'!$C:$R,5, FALSE)),"")</f>
        <v>7</v>
      </c>
      <c r="S5248" s="164">
        <f>IFERROR(IF(VLOOKUP($C5248,'MSCI Database'!$C:$R,6, FALSE)="","",VLOOKUP($C5248,'MSCI Database'!$C:$R,6, FALSE)),"")</f>
        <v>8.6999999999999993</v>
      </c>
      <c r="T5248" s="211">
        <f>IFERROR(IF(VLOOKUP($C5248,'MSCI Database'!$C:$R,7, FALSE)="","",VLOOKUP($C5248,'MSCI Database'!$C:$R,7, FALSE)),"")</f>
        <v>8.1</v>
      </c>
      <c r="U5248" s="164">
        <f>IFERROR(IF(VLOOKUP($C5248,'MSCI Database'!$C:$R,8, FALSE)="","",VLOOKUP($C5248,'MSCI Database'!$C:$R,8, FALSE)),"")</f>
        <v>3.4</v>
      </c>
      <c r="V5248" s="175">
        <f>IFERROR(IF(VLOOKUP($C5248,'MSCI Database'!$C:$R,9, FALSE)="","",VLOOKUP($C5248,'MSCI Database'!$C:$R,9, FALSE)),"")</f>
        <v>6.1</v>
      </c>
      <c r="W5248" s="165">
        <f t="shared" ca="1" si="193"/>
        <v>0</v>
      </c>
      <c r="X5248" s="236">
        <f>IFERROR(IF(VLOOKUP($C5248,'MSCI Database'!$C:$R,10, FALSE)="","",VLOOKUP($C5248,'MSCI Database'!$C:$R,10, FALSE)),"")</f>
        <v>113815</v>
      </c>
      <c r="Y5248" s="133" t="str">
        <f>IFERROR(IF(VLOOKUP($C5248,'MSCI Database'!$C:$R,11, FALSE)="","",VLOOKUP($C5248,'MSCI Database'!$C:$R,11, FALSE)),"")</f>
        <v>2019</v>
      </c>
      <c r="Z5248" s="133" t="str">
        <f>IFERROR(IF(VLOOKUP($C5248,'MSCI Database'!$C:$R,12, FALSE)="","",VLOOKUP($C5248,'MSCI Database'!$C:$R,12, FALSE)),"")</f>
        <v>Reported</v>
      </c>
      <c r="AA5248" s="202" t="str">
        <f>IFERROR(IF(VLOOKUP($C5248,'MSCI Database'!$C:$R,13, FALSE)="","",VLOOKUP($C5248,'MSCI Database'!$C:$R,13, FALSE)),"")</f>
        <v>Leading anti-corruption and community engagement practices; continued corporate governance concerns</v>
      </c>
    </row>
    <row r="5249" spans="1:27" s="130" customFormat="1" ht="15" hidden="1" customHeight="1" outlineLevel="1">
      <c r="A5249" s="130" t="s">
        <v>4676</v>
      </c>
      <c r="B5249" s="130" t="s">
        <v>4677</v>
      </c>
      <c r="C5249" s="130" t="s">
        <v>4678</v>
      </c>
      <c r="D5249" s="130" t="s">
        <v>12156</v>
      </c>
      <c r="E5249" s="130" t="s">
        <v>18688</v>
      </c>
      <c r="F5249" s="215">
        <v>1.1833497207594679E-2</v>
      </c>
      <c r="G5249" s="132" t="str">
        <f ca="1">IFERROR(_xll.BQL($A5249, "cur_mkt_cap(currency=EUR)")/1000000, " ")</f>
        <v xml:space="preserve"> </v>
      </c>
      <c r="M5249" s="308"/>
      <c r="N5249" s="215">
        <f t="shared" si="192"/>
        <v>1.2565331774174579E-4</v>
      </c>
      <c r="O5249" s="172" t="str">
        <f>IFERROR(IF(VLOOKUP($C5249,'MSCI Database'!$C:$R,2, FALSE)="","",VLOOKUP($C5249,'MSCI Database'!$C:$R,2, FALSE)),"")</f>
        <v>Banks</v>
      </c>
      <c r="P5249" s="186" t="str">
        <f>IFERROR(IF(VLOOKUP($C5249,'MSCI Database'!$C:$R,3, FALSE)="","",VLOOKUP($C5249,'MSCI Database'!$C:$R,3, FALSE)),"")</f>
        <v>BB</v>
      </c>
      <c r="Q5249" s="164" t="str">
        <f>IFERROR(IF(VLOOKUP($C5249,'MSCI Database'!$C:$R,4, FALSE)="","",VLOOKUP($C5249,'MSCI Database'!$C:$R,4, FALSE)),"")</f>
        <v>1</v>
      </c>
      <c r="R5249" s="164">
        <f>IFERROR(IF(VLOOKUP($C5249,'MSCI Database'!$C:$R,5, FALSE)="","",VLOOKUP($C5249,'MSCI Database'!$C:$R,5, FALSE)),"")</f>
        <v>3.8</v>
      </c>
      <c r="S5249" s="164">
        <f>IFERROR(IF(VLOOKUP($C5249,'MSCI Database'!$C:$R,6, FALSE)="","",VLOOKUP($C5249,'MSCI Database'!$C:$R,6, FALSE)),"")</f>
        <v>2.4</v>
      </c>
      <c r="T5249" s="211">
        <f>IFERROR(IF(VLOOKUP($C5249,'MSCI Database'!$C:$R,7, FALSE)="","",VLOOKUP($C5249,'MSCI Database'!$C:$R,7, FALSE)),"")</f>
        <v>3.1</v>
      </c>
      <c r="U5249" s="164">
        <f>IFERROR(IF(VLOOKUP($C5249,'MSCI Database'!$C:$R,8, FALSE)="","",VLOOKUP($C5249,'MSCI Database'!$C:$R,8, FALSE)),"")</f>
        <v>5.2</v>
      </c>
      <c r="V5249" s="175">
        <f>IFERROR(IF(VLOOKUP($C5249,'MSCI Database'!$C:$R,9, FALSE)="","",VLOOKUP($C5249,'MSCI Database'!$C:$R,9, FALSE)),"")</f>
        <v>3.7</v>
      </c>
      <c r="W5249" s="165">
        <f t="shared" ca="1" si="193"/>
        <v>0</v>
      </c>
      <c r="X5249" s="236">
        <f>IFERROR(IF(VLOOKUP($C5249,'MSCI Database'!$C:$R,10, FALSE)="","",VLOOKUP($C5249,'MSCI Database'!$C:$R,10, FALSE)),"")</f>
        <v>2769</v>
      </c>
      <c r="Y5249" s="133" t="str">
        <f>IFERROR(IF(VLOOKUP($C5249,'MSCI Database'!$C:$R,11, FALSE)="","",VLOOKUP($C5249,'MSCI Database'!$C:$R,11, FALSE)),"")</f>
        <v>2019</v>
      </c>
      <c r="Z5249" s="133" t="str">
        <f>IFERROR(IF(VLOOKUP($C5249,'MSCI Database'!$C:$R,12, FALSE)="","",VLOOKUP($C5249,'MSCI Database'!$C:$R,12, FALSE)),"")</f>
        <v>E.Segmt-Moderately Low</v>
      </c>
      <c r="AA5249" s="202" t="str">
        <f>IFERROR(IF(VLOOKUP($C5249,'MSCI Database'!$C:$R,13, FALSE)="","",VLOOKUP($C5249,'MSCI Database'!$C:$R,13, FALSE)),"")</f>
        <v>Inclusion of business ethics assessment drive upgrade</v>
      </c>
    </row>
    <row r="5250" spans="1:27" s="130" customFormat="1" ht="15" hidden="1" customHeight="1" outlineLevel="1">
      <c r="A5250" s="130" t="s">
        <v>2603</v>
      </c>
      <c r="B5250" s="130" t="s">
        <v>2604</v>
      </c>
      <c r="C5250" s="130" t="s">
        <v>2605</v>
      </c>
      <c r="D5250" s="130" t="s">
        <v>18686</v>
      </c>
      <c r="E5250" s="130" t="s">
        <v>18684</v>
      </c>
      <c r="F5250" s="215">
        <v>4.9553723053677584E-3</v>
      </c>
      <c r="G5250" s="132" t="str">
        <f ca="1">IFERROR(_xll.BQL($A5250, "cur_mkt_cap(currency=EUR)")/1000000, " ")</f>
        <v xml:space="preserve"> </v>
      </c>
      <c r="M5250" s="308"/>
      <c r="N5250" s="215">
        <f t="shared" si="192"/>
        <v>5.2618339269595033E-5</v>
      </c>
      <c r="O5250" s="172" t="str">
        <f>IFERROR(IF(VLOOKUP($C5250,'MSCI Database'!$C:$R,2, FALSE)="","",VLOOKUP($C5250,'MSCI Database'!$C:$R,2, FALSE)),"")</f>
        <v>Steel</v>
      </c>
      <c r="P5250" s="186" t="str">
        <f>IFERROR(IF(VLOOKUP($C5250,'MSCI Database'!$C:$R,3, FALSE)="","",VLOOKUP($C5250,'MSCI Database'!$C:$R,3, FALSE)),"")</f>
        <v>BBB</v>
      </c>
      <c r="Q5250" s="164" t="str">
        <f>IFERROR(IF(VLOOKUP($C5250,'MSCI Database'!$C:$R,4, FALSE)="","",VLOOKUP($C5250,'MSCI Database'!$C:$R,4, FALSE)),"")</f>
        <v>1</v>
      </c>
      <c r="R5250" s="164">
        <f>IFERROR(IF(VLOOKUP($C5250,'MSCI Database'!$C:$R,5, FALSE)="","",VLOOKUP($C5250,'MSCI Database'!$C:$R,5, FALSE)),"")</f>
        <v>5.5</v>
      </c>
      <c r="S5250" s="164">
        <f>IFERROR(IF(VLOOKUP($C5250,'MSCI Database'!$C:$R,6, FALSE)="","",VLOOKUP($C5250,'MSCI Database'!$C:$R,6, FALSE)),"")</f>
        <v>2.6</v>
      </c>
      <c r="T5250" s="211">
        <f>IFERROR(IF(VLOOKUP($C5250,'MSCI Database'!$C:$R,7, FALSE)="","",VLOOKUP($C5250,'MSCI Database'!$C:$R,7, FALSE)),"")</f>
        <v>4.2</v>
      </c>
      <c r="U5250" s="164">
        <f>IFERROR(IF(VLOOKUP($C5250,'MSCI Database'!$C:$R,8, FALSE)="","",VLOOKUP($C5250,'MSCI Database'!$C:$R,8, FALSE)),"")</f>
        <v>7</v>
      </c>
      <c r="V5250" s="175">
        <f>IFERROR(IF(VLOOKUP($C5250,'MSCI Database'!$C:$R,9, FALSE)="","",VLOOKUP($C5250,'MSCI Database'!$C:$R,9, FALSE)),"")</f>
        <v>4.5</v>
      </c>
      <c r="W5250" s="165">
        <f t="shared" ca="1" si="193"/>
        <v>0</v>
      </c>
      <c r="X5250" s="236">
        <f>IFERROR(IF(VLOOKUP($C5250,'MSCI Database'!$C:$R,10, FALSE)="","",VLOOKUP($C5250,'MSCI Database'!$C:$R,10, FALSE)),"")</f>
        <v>43370000</v>
      </c>
      <c r="Y5250" s="133" t="str">
        <f>IFERROR(IF(VLOOKUP($C5250,'MSCI Database'!$C:$R,11, FALSE)="","",VLOOKUP($C5250,'MSCI Database'!$C:$R,11, FALSE)),"")</f>
        <v>2019</v>
      </c>
      <c r="Z5250" s="133" t="str">
        <f>IFERROR(IF(VLOOKUP($C5250,'MSCI Database'!$C:$R,12, FALSE)="","",VLOOKUP($C5250,'MSCI Database'!$C:$R,12, FALSE)),"")</f>
        <v>Reported</v>
      </c>
      <c r="AA5250" s="202" t="str">
        <f>IFERROR(IF(VLOOKUP($C5250,'MSCI Database'!$C:$R,13, FALSE)="","",VLOOKUP($C5250,'MSCI Database'!$C:$R,13, FALSE)),"")</f>
        <v>Strong governance structure and community engagement initiatives drive upgrade</v>
      </c>
    </row>
    <row r="5251" spans="1:27" s="130" customFormat="1" ht="15" hidden="1" customHeight="1" outlineLevel="1">
      <c r="A5251" s="130" t="s">
        <v>5858</v>
      </c>
      <c r="B5251" s="130" t="s">
        <v>5859</v>
      </c>
      <c r="C5251" s="130" t="s">
        <v>5860</v>
      </c>
      <c r="D5251" s="130" t="s">
        <v>18680</v>
      </c>
      <c r="E5251" s="130" t="s">
        <v>18704</v>
      </c>
      <c r="F5251" s="215">
        <v>2.6732251541172012E-3</v>
      </c>
      <c r="G5251" s="132" t="str">
        <f ca="1">IFERROR(_xll.BQL($A5251, "cur_mkt_cap(currency=EUR)")/1000000, " ")</f>
        <v xml:space="preserve"> </v>
      </c>
      <c r="M5251" s="308"/>
      <c r="N5251" s="215">
        <f t="shared" si="192"/>
        <v>2.8385489411358238E-5</v>
      </c>
      <c r="O5251" s="172" t="str">
        <f>IFERROR(IF(VLOOKUP($C5251,'MSCI Database'!$C:$R,2, FALSE)="","",VLOOKUP($C5251,'MSCI Database'!$C:$R,2, FALSE)),"")</f>
        <v>Real Estate Development &amp; Diversified Activities</v>
      </c>
      <c r="P5251" s="186" t="str">
        <f>IFERROR(IF(VLOOKUP($C5251,'MSCI Database'!$C:$R,3, FALSE)="","",VLOOKUP($C5251,'MSCI Database'!$C:$R,3, FALSE)),"")</f>
        <v>A</v>
      </c>
      <c r="Q5251" s="164" t="str">
        <f>IFERROR(IF(VLOOKUP($C5251,'MSCI Database'!$C:$R,4, FALSE)="","",VLOOKUP($C5251,'MSCI Database'!$C:$R,4, FALSE)),"")</f>
        <v>0</v>
      </c>
      <c r="R5251" s="164">
        <f>IFERROR(IF(VLOOKUP($C5251,'MSCI Database'!$C:$R,5, FALSE)="","",VLOOKUP($C5251,'MSCI Database'!$C:$R,5, FALSE)),"")</f>
        <v>6.5</v>
      </c>
      <c r="S5251" s="164">
        <f>IFERROR(IF(VLOOKUP($C5251,'MSCI Database'!$C:$R,6, FALSE)="","",VLOOKUP($C5251,'MSCI Database'!$C:$R,6, FALSE)),"")</f>
        <v>5.2</v>
      </c>
      <c r="T5251" s="211">
        <f>IFERROR(IF(VLOOKUP($C5251,'MSCI Database'!$C:$R,7, FALSE)="","",VLOOKUP($C5251,'MSCI Database'!$C:$R,7, FALSE)),"")</f>
        <v>5.5</v>
      </c>
      <c r="U5251" s="164">
        <f>IFERROR(IF(VLOOKUP($C5251,'MSCI Database'!$C:$R,8, FALSE)="","",VLOOKUP($C5251,'MSCI Database'!$C:$R,8, FALSE)),"")</f>
        <v>5.8</v>
      </c>
      <c r="V5251" s="175">
        <f>IFERROR(IF(VLOOKUP($C5251,'MSCI Database'!$C:$R,9, FALSE)="","",VLOOKUP($C5251,'MSCI Database'!$C:$R,9, FALSE)),"")</f>
        <v>5.6</v>
      </c>
      <c r="W5251" s="165">
        <f t="shared" ca="1" si="193"/>
        <v>0</v>
      </c>
      <c r="X5251" s="236">
        <f>IFERROR(IF(VLOOKUP($C5251,'MSCI Database'!$C:$R,10, FALSE)="","",VLOOKUP($C5251,'MSCI Database'!$C:$R,10, FALSE)),"")</f>
        <v>50038</v>
      </c>
      <c r="Y5251" s="133" t="str">
        <f>IFERROR(IF(VLOOKUP($C5251,'MSCI Database'!$C:$R,11, FALSE)="","",VLOOKUP($C5251,'MSCI Database'!$C:$R,11, FALSE)),"")</f>
        <v>2019</v>
      </c>
      <c r="Z5251" s="133" t="str">
        <f>IFERROR(IF(VLOOKUP($C5251,'MSCI Database'!$C:$R,12, FALSE)="","",VLOOKUP($C5251,'MSCI Database'!$C:$R,12, FALSE)),"")</f>
        <v>Reported</v>
      </c>
      <c r="AA5251" s="202" t="str">
        <f>IFERROR(IF(VLOOKUP($C5251,'MSCI Database'!$C:$R,13, FALSE)="","",VLOOKUP($C5251,'MSCI Database'!$C:$R,13, FALSE)),"")</f>
        <v>Continues to demonstrate strong health and safety programs, robust corporate governance practices</v>
      </c>
    </row>
    <row r="5252" spans="1:27" s="130" customFormat="1" ht="15" hidden="1" customHeight="1" outlineLevel="1">
      <c r="A5252" s="130" t="s">
        <v>2185</v>
      </c>
      <c r="B5252" s="130" t="s">
        <v>2186</v>
      </c>
      <c r="C5252" s="130" t="s">
        <v>2187</v>
      </c>
      <c r="D5252" s="130" t="s">
        <v>12131</v>
      </c>
      <c r="E5252" s="130" t="s">
        <v>18688</v>
      </c>
      <c r="F5252" s="215">
        <v>3.8704763709347589E-3</v>
      </c>
      <c r="G5252" s="132" t="str">
        <f ca="1">IFERROR(_xll.BQL($A5252, "cur_mkt_cap(currency=EUR)")/1000000, " ")</f>
        <v xml:space="preserve"> </v>
      </c>
      <c r="M5252" s="308"/>
      <c r="N5252" s="215">
        <f t="shared" ca="1" si="192"/>
        <v>4.1098433431568731E-5</v>
      </c>
      <c r="O5252" s="172" t="str">
        <f>IFERROR(IF(VLOOKUP($C5252,'MSCI Database'!$C:$R,2, FALSE)="","",VLOOKUP($C5252,'MSCI Database'!$C:$R,2, FALSE)),"")</f>
        <v>Life &amp; Health Insurance</v>
      </c>
      <c r="P5252" s="186" t="str">
        <f>IFERROR(IF(VLOOKUP($C5252,'MSCI Database'!$C:$R,3, FALSE)="","",VLOOKUP($C5252,'MSCI Database'!$C:$R,3, FALSE)),"")</f>
        <v>AAA</v>
      </c>
      <c r="Q5252" s="164" t="str">
        <f>IFERROR(IF(VLOOKUP($C5252,'MSCI Database'!$C:$R,4, FALSE)="","",VLOOKUP($C5252,'MSCI Database'!$C:$R,4, FALSE)),"")</f>
        <v>0</v>
      </c>
      <c r="R5252" s="164">
        <f>IFERROR(IF(VLOOKUP($C5252,'MSCI Database'!$C:$R,5, FALSE)="","",VLOOKUP($C5252,'MSCI Database'!$C:$R,5, FALSE)),"")</f>
        <v>10</v>
      </c>
      <c r="S5252" s="164">
        <f>IFERROR(IF(VLOOKUP($C5252,'MSCI Database'!$C:$R,6, FALSE)="","",VLOOKUP($C5252,'MSCI Database'!$C:$R,6, FALSE)),"")</f>
        <v>8.1999999999999993</v>
      </c>
      <c r="T5252" s="211">
        <f>IFERROR(IF(VLOOKUP($C5252,'MSCI Database'!$C:$R,7, FALSE)="","",VLOOKUP($C5252,'MSCI Database'!$C:$R,7, FALSE)),"")</f>
        <v>6.5</v>
      </c>
      <c r="U5252" s="164">
        <f>IFERROR(IF(VLOOKUP($C5252,'MSCI Database'!$C:$R,8, FALSE)="","",VLOOKUP($C5252,'MSCI Database'!$C:$R,8, FALSE)),"")</f>
        <v>4.5</v>
      </c>
      <c r="V5252" s="175">
        <f>IFERROR(IF(VLOOKUP($C5252,'MSCI Database'!$C:$R,9, FALSE)="","",VLOOKUP($C5252,'MSCI Database'!$C:$R,9, FALSE)),"")</f>
        <v>5.9</v>
      </c>
      <c r="W5252" s="165">
        <f t="shared" ca="1" si="193"/>
        <v>0</v>
      </c>
      <c r="X5252" s="236">
        <f>IFERROR(IF(VLOOKUP($C5252,'MSCI Database'!$C:$R,10, FALSE)="","",VLOOKUP($C5252,'MSCI Database'!$C:$R,10, FALSE)),"")</f>
        <v>3500</v>
      </c>
      <c r="Y5252" s="133" t="str">
        <f>IFERROR(IF(VLOOKUP($C5252,'MSCI Database'!$C:$R,11, FALSE)="","",VLOOKUP($C5252,'MSCI Database'!$C:$R,11, FALSE)),"")</f>
        <v>2019</v>
      </c>
      <c r="Z5252" s="133" t="str">
        <f>IFERROR(IF(VLOOKUP($C5252,'MSCI Database'!$C:$R,12, FALSE)="","",VLOOKUP($C5252,'MSCI Database'!$C:$R,12, FALSE)),"")</f>
        <v>Reported</v>
      </c>
      <c r="AA5252" s="202" t="str">
        <f>IFERROR(IF(VLOOKUP($C5252,'MSCI Database'!$C:$R,13, FALSE)="","",VLOOKUP($C5252,'MSCI Database'!$C:$R,13, FALSE)),"")</f>
        <v>Leads peers in ESG integration and human capital management programs</v>
      </c>
    </row>
    <row r="5253" spans="1:27" s="130" customFormat="1" ht="15" hidden="1" customHeight="1" outlineLevel="1">
      <c r="A5253" s="130" t="s">
        <v>1914</v>
      </c>
      <c r="B5253" s="130" t="s">
        <v>1915</v>
      </c>
      <c r="C5253" s="130" t="s">
        <v>1916</v>
      </c>
      <c r="D5253" s="130" t="s">
        <v>12129</v>
      </c>
      <c r="E5253" s="130" t="s">
        <v>18690</v>
      </c>
      <c r="F5253" s="215">
        <v>3.8299232460065982E-3</v>
      </c>
      <c r="G5253" s="132" t="str">
        <f ca="1">IFERROR(_xll.BQL($A5253, "cur_mkt_cap(currency=EUR)")/1000000, " ")</f>
        <v xml:space="preserve"> </v>
      </c>
      <c r="M5253" s="308"/>
      <c r="N5253" s="215">
        <f t="shared" si="192"/>
        <v>4.0667822378671491E-5</v>
      </c>
      <c r="O5253" s="172" t="str">
        <f>IFERROR(IF(VLOOKUP($C5253,'MSCI Database'!$C:$R,2, FALSE)="","",VLOOKUP($C5253,'MSCI Database'!$C:$R,2, FALSE)),"")</f>
        <v>Telecommunication Services</v>
      </c>
      <c r="P5253" s="186" t="str">
        <f>IFERROR(IF(VLOOKUP($C5253,'MSCI Database'!$C:$R,3, FALSE)="","",VLOOKUP($C5253,'MSCI Database'!$C:$R,3, FALSE)),"")</f>
        <v>AA</v>
      </c>
      <c r="Q5253" s="164" t="str">
        <f>IFERROR(IF(VLOOKUP($C5253,'MSCI Database'!$C:$R,4, FALSE)="","",VLOOKUP($C5253,'MSCI Database'!$C:$R,4, FALSE)),"")</f>
        <v>0</v>
      </c>
      <c r="R5253" s="164">
        <f>IFERROR(IF(VLOOKUP($C5253,'MSCI Database'!$C:$R,5, FALSE)="","",VLOOKUP($C5253,'MSCI Database'!$C:$R,5, FALSE)),"")</f>
        <v>8.5</v>
      </c>
      <c r="S5253" s="164">
        <f>IFERROR(IF(VLOOKUP($C5253,'MSCI Database'!$C:$R,6, FALSE)="","",VLOOKUP($C5253,'MSCI Database'!$C:$R,6, FALSE)),"")</f>
        <v>10</v>
      </c>
      <c r="T5253" s="211">
        <f>IFERROR(IF(VLOOKUP($C5253,'MSCI Database'!$C:$R,7, FALSE)="","",VLOOKUP($C5253,'MSCI Database'!$C:$R,7, FALSE)),"")</f>
        <v>5.5</v>
      </c>
      <c r="U5253" s="164">
        <f>IFERROR(IF(VLOOKUP($C5253,'MSCI Database'!$C:$R,8, FALSE)="","",VLOOKUP($C5253,'MSCI Database'!$C:$R,8, FALSE)),"")</f>
        <v>5.7</v>
      </c>
      <c r="V5253" s="175">
        <f>IFERROR(IF(VLOOKUP($C5253,'MSCI Database'!$C:$R,9, FALSE)="","",VLOOKUP($C5253,'MSCI Database'!$C:$R,9, FALSE)),"")</f>
        <v>5.8</v>
      </c>
      <c r="W5253" s="165">
        <f t="shared" ca="1" si="193"/>
        <v>0</v>
      </c>
      <c r="X5253" s="236">
        <f>IFERROR(IF(VLOOKUP($C5253,'MSCI Database'!$C:$R,10, FALSE)="","",VLOOKUP($C5253,'MSCI Database'!$C:$R,10, FALSE)),"")</f>
        <v>337567</v>
      </c>
      <c r="Y5253" s="133" t="str">
        <f>IFERROR(IF(VLOOKUP($C5253,'MSCI Database'!$C:$R,11, FALSE)="","",VLOOKUP($C5253,'MSCI Database'!$C:$R,11, FALSE)),"")</f>
        <v>2019</v>
      </c>
      <c r="Z5253" s="133" t="str">
        <f>IFERROR(IF(VLOOKUP($C5253,'MSCI Database'!$C:$R,12, FALSE)="","",VLOOKUP($C5253,'MSCI Database'!$C:$R,12, FALSE)),"")</f>
        <v>Reported</v>
      </c>
      <c r="AA5253" s="202" t="str">
        <f>IFERROR(IF(VLOOKUP($C5253,'MSCI Database'!$C:$R,13, FALSE)="","",VLOOKUP($C5253,'MSCI Database'!$C:$R,13, FALSE)),"")</f>
        <v>Strong corporate governance, ethics, and labor management policies underpin rating</v>
      </c>
    </row>
    <row r="5254" spans="1:27" s="130" customFormat="1" ht="15" hidden="1" customHeight="1" outlineLevel="1">
      <c r="A5254" s="130" t="s">
        <v>4683</v>
      </c>
      <c r="B5254" s="130" t="s">
        <v>4684</v>
      </c>
      <c r="C5254" s="130" t="s">
        <v>4685</v>
      </c>
      <c r="D5254" s="130" t="s">
        <v>12156</v>
      </c>
      <c r="E5254" s="130" t="s">
        <v>18673</v>
      </c>
      <c r="F5254" s="215">
        <v>1.0787897464833799E-2</v>
      </c>
      <c r="G5254" s="132" t="str">
        <f ca="1">IFERROR(_xll.BQL($A5254, "cur_mkt_cap(currency=EUR)")/1000000, " ")</f>
        <v xml:space="preserve"> </v>
      </c>
      <c r="M5254" s="308"/>
      <c r="N5254" s="215">
        <f t="shared" si="192"/>
        <v>1.1455067628225404E-4</v>
      </c>
      <c r="O5254" s="172" t="str">
        <f>IFERROR(IF(VLOOKUP($C5254,'MSCI Database'!$C:$R,2, FALSE)="","",VLOOKUP($C5254,'MSCI Database'!$C:$R,2, FALSE)),"")</f>
        <v>Air Freight &amp; Logistics</v>
      </c>
      <c r="P5254" s="186" t="str">
        <f>IFERROR(IF(VLOOKUP($C5254,'MSCI Database'!$C:$R,3, FALSE)="","",VLOOKUP($C5254,'MSCI Database'!$C:$R,3, FALSE)),"")</f>
        <v>B</v>
      </c>
      <c r="Q5254" s="164" t="str">
        <f>IFERROR(IF(VLOOKUP($C5254,'MSCI Database'!$C:$R,4, FALSE)="","",VLOOKUP($C5254,'MSCI Database'!$C:$R,4, FALSE)),"")</f>
        <v>-1</v>
      </c>
      <c r="R5254" s="164">
        <f>IFERROR(IF(VLOOKUP($C5254,'MSCI Database'!$C:$R,5, FALSE)="","",VLOOKUP($C5254,'MSCI Database'!$C:$R,5, FALSE)),"")</f>
        <v>1.6</v>
      </c>
      <c r="S5254" s="164">
        <f>IFERROR(IF(VLOOKUP($C5254,'MSCI Database'!$C:$R,6, FALSE)="","",VLOOKUP($C5254,'MSCI Database'!$C:$R,6, FALSE)),"")</f>
        <v>10</v>
      </c>
      <c r="T5254" s="211">
        <f>IFERROR(IF(VLOOKUP($C5254,'MSCI Database'!$C:$R,7, FALSE)="","",VLOOKUP($C5254,'MSCI Database'!$C:$R,7, FALSE)),"")</f>
        <v>3.4</v>
      </c>
      <c r="U5254" s="164">
        <f>IFERROR(IF(VLOOKUP($C5254,'MSCI Database'!$C:$R,8, FALSE)="","",VLOOKUP($C5254,'MSCI Database'!$C:$R,8, FALSE)),"")</f>
        <v>0.7</v>
      </c>
      <c r="V5254" s="175">
        <f>IFERROR(IF(VLOOKUP($C5254,'MSCI Database'!$C:$R,9, FALSE)="","",VLOOKUP($C5254,'MSCI Database'!$C:$R,9, FALSE)),"")</f>
        <v>3.6</v>
      </c>
      <c r="W5254" s="165">
        <f t="shared" ca="1" si="193"/>
        <v>0</v>
      </c>
      <c r="X5254" s="236">
        <f>IFERROR(IF(VLOOKUP($C5254,'MSCI Database'!$C:$R,10, FALSE)="","",VLOOKUP($C5254,'MSCI Database'!$C:$R,10, FALSE)),"")</f>
        <v>164486</v>
      </c>
      <c r="Y5254" s="133" t="str">
        <f>IFERROR(IF(VLOOKUP($C5254,'MSCI Database'!$C:$R,11, FALSE)="","",VLOOKUP($C5254,'MSCI Database'!$C:$R,11, FALSE)),"")</f>
        <v>2019</v>
      </c>
      <c r="Z5254" s="133" t="str">
        <f>IFERROR(IF(VLOOKUP($C5254,'MSCI Database'!$C:$R,12, FALSE)="","",VLOOKUP($C5254,'MSCI Database'!$C:$R,12, FALSE)),"")</f>
        <v>Reported</v>
      </c>
      <c r="AA5254" s="202" t="str">
        <f>IFERROR(IF(VLOOKUP($C5254,'MSCI Database'!$C:$R,13, FALSE)="","",VLOOKUP($C5254,'MSCI Database'!$C:$R,13, FALSE)),"")</f>
        <v>Weak governance structure and practices relative to peers underpin downgrade</v>
      </c>
    </row>
    <row r="5255" spans="1:27" s="130" customFormat="1" ht="15" hidden="1" customHeight="1" outlineLevel="1">
      <c r="A5255" s="130" t="s">
        <v>5028</v>
      </c>
      <c r="B5255" s="130" t="s">
        <v>5029</v>
      </c>
      <c r="C5255" s="130" t="s">
        <v>5030</v>
      </c>
      <c r="D5255" s="130" t="s">
        <v>18705</v>
      </c>
      <c r="E5255" s="130" t="s">
        <v>18688</v>
      </c>
      <c r="F5255" s="215">
        <v>3.7738526918126608E-3</v>
      </c>
      <c r="G5255" s="132" t="str">
        <f ca="1">IFERROR(_xll.BQL($A5255, "cur_mkt_cap(currency=EUR)")/1000000, " ")</f>
        <v xml:space="preserve"> </v>
      </c>
      <c r="M5255" s="308"/>
      <c r="N5255" s="215">
        <f t="shared" si="192"/>
        <v>4.0072440384786802E-5</v>
      </c>
      <c r="O5255" s="172" t="str">
        <f>IFERROR(IF(VLOOKUP($C5255,'MSCI Database'!$C:$R,2, FALSE)="","",VLOOKUP($C5255,'MSCI Database'!$C:$R,2, FALSE)),"")</f>
        <v>Asset Management &amp; Custody Banks</v>
      </c>
      <c r="P5255" s="186" t="str">
        <f>IFERROR(IF(VLOOKUP($C5255,'MSCI Database'!$C:$R,3, FALSE)="","",VLOOKUP($C5255,'MSCI Database'!$C:$R,3, FALSE)),"")</f>
        <v>B</v>
      </c>
      <c r="Q5255" s="164" t="str">
        <f>IFERROR(IF(VLOOKUP($C5255,'MSCI Database'!$C:$R,4, FALSE)="","",VLOOKUP($C5255,'MSCI Database'!$C:$R,4, FALSE)),"")</f>
        <v>0</v>
      </c>
      <c r="R5255" s="164">
        <f>IFERROR(IF(VLOOKUP($C5255,'MSCI Database'!$C:$R,5, FALSE)="","",VLOOKUP($C5255,'MSCI Database'!$C:$R,5, FALSE)),"")</f>
        <v>1.5</v>
      </c>
      <c r="S5255" s="164">
        <f>IFERROR(IF(VLOOKUP($C5255,'MSCI Database'!$C:$R,6, FALSE)="","",VLOOKUP($C5255,'MSCI Database'!$C:$R,6, FALSE)),"")</f>
        <v>6.7</v>
      </c>
      <c r="T5255" s="211">
        <f>IFERROR(IF(VLOOKUP($C5255,'MSCI Database'!$C:$R,7, FALSE)="","",VLOOKUP($C5255,'MSCI Database'!$C:$R,7, FALSE)),"")</f>
        <v>2.8</v>
      </c>
      <c r="U5255" s="164">
        <f>IFERROR(IF(VLOOKUP($C5255,'MSCI Database'!$C:$R,8, FALSE)="","",VLOOKUP($C5255,'MSCI Database'!$C:$R,8, FALSE)),"")</f>
        <v>3.8</v>
      </c>
      <c r="V5255" s="175">
        <f>IFERROR(IF(VLOOKUP($C5255,'MSCI Database'!$C:$R,9, FALSE)="","",VLOOKUP($C5255,'MSCI Database'!$C:$R,9, FALSE)),"")</f>
        <v>3.5</v>
      </c>
      <c r="W5255" s="165">
        <f t="shared" ca="1" si="193"/>
        <v>0</v>
      </c>
      <c r="X5255" s="236">
        <f>IFERROR(IF(VLOOKUP($C5255,'MSCI Database'!$C:$R,10, FALSE)="","",VLOOKUP($C5255,'MSCI Database'!$C:$R,10, FALSE)),"")</f>
        <v>1022</v>
      </c>
      <c r="Y5255" s="133" t="str">
        <f>IFERROR(IF(VLOOKUP($C5255,'MSCI Database'!$C:$R,11, FALSE)="","",VLOOKUP($C5255,'MSCI Database'!$C:$R,11, FALSE)),"")</f>
        <v>2019</v>
      </c>
      <c r="Z5255" s="133" t="str">
        <f>IFERROR(IF(VLOOKUP($C5255,'MSCI Database'!$C:$R,12, FALSE)="","",VLOOKUP($C5255,'MSCI Database'!$C:$R,12, FALSE)),"")</f>
        <v>E.Segmt-Moderately Low</v>
      </c>
      <c r="AA5255" s="202" t="str">
        <f>IFERROR(IF(VLOOKUP($C5255,'MSCI Database'!$C:$R,13, FALSE)="","",VLOOKUP($C5255,'MSCI Database'!$C:$R,13, FALSE)),"")</f>
        <v>Lags peers in integrating ESG factors into investment decisions</v>
      </c>
    </row>
    <row r="5256" spans="1:27" s="130" customFormat="1" ht="15" hidden="1" customHeight="1" outlineLevel="1">
      <c r="A5256" s="130" t="s">
        <v>557</v>
      </c>
      <c r="B5256" s="130" t="s">
        <v>558</v>
      </c>
      <c r="C5256" s="130" t="s">
        <v>559</v>
      </c>
      <c r="D5256" s="130" t="s">
        <v>12134</v>
      </c>
      <c r="E5256" s="130" t="s">
        <v>18690</v>
      </c>
      <c r="F5256" s="215">
        <v>3.7385645692799359E-3</v>
      </c>
      <c r="G5256" s="132" t="str">
        <f ca="1">IFERROR(_xll.BQL($A5256, "cur_mkt_cap(currency=EUR)")/1000000, " ")</f>
        <v xml:space="preserve"> </v>
      </c>
      <c r="M5256" s="308"/>
      <c r="N5256" s="215">
        <f t="shared" ca="1" si="192"/>
        <v>3.969773546067795E-5</v>
      </c>
      <c r="O5256" s="172" t="str">
        <f>IFERROR(IF(VLOOKUP($C5256,'MSCI Database'!$C:$R,2, FALSE)="","",VLOOKUP($C5256,'MSCI Database'!$C:$R,2, FALSE)),"")</f>
        <v>Telecommunication Services</v>
      </c>
      <c r="P5256" s="186" t="str">
        <f>IFERROR(IF(VLOOKUP($C5256,'MSCI Database'!$C:$R,3, FALSE)="","",VLOOKUP($C5256,'MSCI Database'!$C:$R,3, FALSE)),"")</f>
        <v>A</v>
      </c>
      <c r="Q5256" s="164" t="str">
        <f>IFERROR(IF(VLOOKUP($C5256,'MSCI Database'!$C:$R,4, FALSE)="","",VLOOKUP($C5256,'MSCI Database'!$C:$R,4, FALSE)),"")</f>
        <v>0</v>
      </c>
      <c r="R5256" s="164">
        <f>IFERROR(IF(VLOOKUP($C5256,'MSCI Database'!$C:$R,5, FALSE)="","",VLOOKUP($C5256,'MSCI Database'!$C:$R,5, FALSE)),"")</f>
        <v>7.1</v>
      </c>
      <c r="S5256" s="164">
        <f>IFERROR(IF(VLOOKUP($C5256,'MSCI Database'!$C:$R,6, FALSE)="","",VLOOKUP($C5256,'MSCI Database'!$C:$R,6, FALSE)),"")</f>
        <v>10</v>
      </c>
      <c r="T5256" s="211">
        <f>IFERROR(IF(VLOOKUP($C5256,'MSCI Database'!$C:$R,7, FALSE)="","",VLOOKUP($C5256,'MSCI Database'!$C:$R,7, FALSE)),"")</f>
        <v>5.0999999999999996</v>
      </c>
      <c r="U5256" s="164">
        <f>IFERROR(IF(VLOOKUP($C5256,'MSCI Database'!$C:$R,8, FALSE)="","",VLOOKUP($C5256,'MSCI Database'!$C:$R,8, FALSE)),"")</f>
        <v>5.2</v>
      </c>
      <c r="V5256" s="175">
        <f>IFERROR(IF(VLOOKUP($C5256,'MSCI Database'!$C:$R,9, FALSE)="","",VLOOKUP($C5256,'MSCI Database'!$C:$R,9, FALSE)),"")</f>
        <v>5.4</v>
      </c>
      <c r="W5256" s="165">
        <f t="shared" ca="1" si="193"/>
        <v>0</v>
      </c>
      <c r="X5256" s="236">
        <f>IFERROR(IF(VLOOKUP($C5256,'MSCI Database'!$C:$R,10, FALSE)="","",VLOOKUP($C5256,'MSCI Database'!$C:$R,10, FALSE)),"")</f>
        <v>36953</v>
      </c>
      <c r="Y5256" s="133" t="str">
        <f>IFERROR(IF(VLOOKUP($C5256,'MSCI Database'!$C:$R,11, FALSE)="","",VLOOKUP($C5256,'MSCI Database'!$C:$R,11, FALSE)),"")</f>
        <v>2019</v>
      </c>
      <c r="Z5256" s="133" t="str">
        <f>IFERROR(IF(VLOOKUP($C5256,'MSCI Database'!$C:$R,12, FALSE)="","",VLOOKUP($C5256,'MSCI Database'!$C:$R,12, FALSE)),"")</f>
        <v>Reported</v>
      </c>
      <c r="AA5256" s="202" t="str">
        <f>IFERROR(IF(VLOOKUP($C5256,'MSCI Database'!$C:$R,13, FALSE)="","",VLOOKUP($C5256,'MSCI Database'!$C:$R,13, FALSE)),"")</f>
        <v>Strong governance practices; limited preparedness to mitigate cyber-security risks</v>
      </c>
    </row>
    <row r="5257" spans="1:27" s="130" customFormat="1" ht="15" hidden="1" customHeight="1" outlineLevel="1">
      <c r="A5257" s="130" t="s">
        <v>5668</v>
      </c>
      <c r="B5257" s="130" t="s">
        <v>5669</v>
      </c>
      <c r="C5257" s="130" t="s">
        <v>5670</v>
      </c>
      <c r="D5257" s="130" t="s">
        <v>18733</v>
      </c>
      <c r="E5257" s="130" t="s">
        <v>18704</v>
      </c>
      <c r="F5257" s="215">
        <v>8.1919046055927661E-4</v>
      </c>
      <c r="G5257" s="132" t="str">
        <f ca="1">IFERROR(_xll.BQL($A5257, "cur_mkt_cap(currency=EUR)")/1000000, " ")</f>
        <v xml:space="preserve"> </v>
      </c>
      <c r="M5257" s="308"/>
      <c r="N5257" s="215">
        <f t="shared" si="192"/>
        <v>8.6985273605844366E-6</v>
      </c>
      <c r="O5257" s="172" t="str">
        <f>IFERROR(IF(VLOOKUP($C5257,'MSCI Database'!$C:$R,2, FALSE)="","",VLOOKUP($C5257,'MSCI Database'!$C:$R,2, FALSE)),"")</f>
        <v>Real Estate Development &amp; Diversified Activities</v>
      </c>
      <c r="P5257" s="186" t="str">
        <f>IFERROR(IF(VLOOKUP($C5257,'MSCI Database'!$C:$R,3, FALSE)="","",VLOOKUP($C5257,'MSCI Database'!$C:$R,3, FALSE)),"")</f>
        <v>CCC</v>
      </c>
      <c r="Q5257" s="164" t="str">
        <f>IFERROR(IF(VLOOKUP($C5257,'MSCI Database'!$C:$R,4, FALSE)="","",VLOOKUP($C5257,'MSCI Database'!$C:$R,4, FALSE)),"")</f>
        <v>0</v>
      </c>
      <c r="R5257" s="164">
        <f>IFERROR(IF(VLOOKUP($C5257,'MSCI Database'!$C:$R,5, FALSE)="","",VLOOKUP($C5257,'MSCI Database'!$C:$R,5, FALSE)),"")</f>
        <v>0.4</v>
      </c>
      <c r="S5257" s="164">
        <f>IFERROR(IF(VLOOKUP($C5257,'MSCI Database'!$C:$R,6, FALSE)="","",VLOOKUP($C5257,'MSCI Database'!$C:$R,6, FALSE)),"")</f>
        <v>2.9</v>
      </c>
      <c r="T5257" s="211">
        <f>IFERROR(IF(VLOOKUP($C5257,'MSCI Database'!$C:$R,7, FALSE)="","",VLOOKUP($C5257,'MSCI Database'!$C:$R,7, FALSE)),"")</f>
        <v>0.6</v>
      </c>
      <c r="U5257" s="164">
        <f>IFERROR(IF(VLOOKUP($C5257,'MSCI Database'!$C:$R,8, FALSE)="","",VLOOKUP($C5257,'MSCI Database'!$C:$R,8, FALSE)),"")</f>
        <v>3.1</v>
      </c>
      <c r="V5257" s="175">
        <f>IFERROR(IF(VLOOKUP($C5257,'MSCI Database'!$C:$R,9, FALSE)="","",VLOOKUP($C5257,'MSCI Database'!$C:$R,9, FALSE)),"")</f>
        <v>2.5</v>
      </c>
      <c r="W5257" s="165">
        <f t="shared" ca="1" si="193"/>
        <v>0</v>
      </c>
      <c r="X5257" s="236">
        <f>IFERROR(IF(VLOOKUP($C5257,'MSCI Database'!$C:$R,10, FALSE)="","",VLOOKUP($C5257,'MSCI Database'!$C:$R,10, FALSE)),"")</f>
        <v>14305</v>
      </c>
      <c r="Y5257" s="133" t="str">
        <f>IFERROR(IF(VLOOKUP($C5257,'MSCI Database'!$C:$R,11, FALSE)="","",VLOOKUP($C5257,'MSCI Database'!$C:$R,11, FALSE)),"")</f>
        <v>2019</v>
      </c>
      <c r="Z5257" s="133" t="str">
        <f>IFERROR(IF(VLOOKUP($C5257,'MSCI Database'!$C:$R,12, FALSE)="","",VLOOKUP($C5257,'MSCI Database'!$C:$R,12, FALSE)),"")</f>
        <v>E.Segmt-Low</v>
      </c>
      <c r="AA5257" s="202" t="str">
        <f>IFERROR(IF(VLOOKUP($C5257,'MSCI Database'!$C:$R,13, FALSE)="","",VLOOKUP($C5257,'MSCI Database'!$C:$R,13, FALSE)),"")</f>
        <v>Lack of sustainability programs, poor anti-corruption and health and safety measures in place</v>
      </c>
    </row>
    <row r="5258" spans="1:27" s="130" customFormat="1" ht="15" hidden="1" customHeight="1" outlineLevel="1">
      <c r="A5258" s="130" t="s">
        <v>532</v>
      </c>
      <c r="B5258" s="130" t="s">
        <v>533</v>
      </c>
      <c r="C5258" s="130" t="s">
        <v>534</v>
      </c>
      <c r="D5258" s="130" t="s">
        <v>18679</v>
      </c>
      <c r="E5258" s="130" t="s">
        <v>18690</v>
      </c>
      <c r="F5258" s="215">
        <v>2.2115114030886039E-3</v>
      </c>
      <c r="G5258" s="132" t="str">
        <f ca="1">IFERROR(_xll.BQL($A5258, "cur_mkt_cap(currency=EUR)")/1000000, " ")</f>
        <v xml:space="preserve"> </v>
      </c>
      <c r="M5258" s="308"/>
      <c r="N5258" s="215">
        <f t="shared" si="192"/>
        <v>2.3482808179769712E-5</v>
      </c>
      <c r="O5258" s="172" t="str">
        <f>IFERROR(IF(VLOOKUP($C5258,'MSCI Database'!$C:$R,2, FALSE)="","",VLOOKUP($C5258,'MSCI Database'!$C:$R,2, FALSE)),"")</f>
        <v>Telecommunication Services</v>
      </c>
      <c r="P5258" s="186" t="str">
        <f>IFERROR(IF(VLOOKUP($C5258,'MSCI Database'!$C:$R,3, FALSE)="","",VLOOKUP($C5258,'MSCI Database'!$C:$R,3, FALSE)),"")</f>
        <v>B</v>
      </c>
      <c r="Q5258" s="164" t="str">
        <f>IFERROR(IF(VLOOKUP($C5258,'MSCI Database'!$C:$R,4, FALSE)="","",VLOOKUP($C5258,'MSCI Database'!$C:$R,4, FALSE)),"")</f>
        <v>0</v>
      </c>
      <c r="R5258" s="164">
        <f>IFERROR(IF(VLOOKUP($C5258,'MSCI Database'!$C:$R,5, FALSE)="","",VLOOKUP($C5258,'MSCI Database'!$C:$R,5, FALSE)),"")</f>
        <v>2.7</v>
      </c>
      <c r="S5258" s="164">
        <f>IFERROR(IF(VLOOKUP($C5258,'MSCI Database'!$C:$R,6, FALSE)="","",VLOOKUP($C5258,'MSCI Database'!$C:$R,6, FALSE)),"")</f>
        <v>7.8</v>
      </c>
      <c r="T5258" s="211">
        <f>IFERROR(IF(VLOOKUP($C5258,'MSCI Database'!$C:$R,7, FALSE)="","",VLOOKUP($C5258,'MSCI Database'!$C:$R,7, FALSE)),"")</f>
        <v>3.3</v>
      </c>
      <c r="U5258" s="164">
        <f>IFERROR(IF(VLOOKUP($C5258,'MSCI Database'!$C:$R,8, FALSE)="","",VLOOKUP($C5258,'MSCI Database'!$C:$R,8, FALSE)),"")</f>
        <v>4.5999999999999996</v>
      </c>
      <c r="V5258" s="175">
        <f>IFERROR(IF(VLOOKUP($C5258,'MSCI Database'!$C:$R,9, FALSE)="","",VLOOKUP($C5258,'MSCI Database'!$C:$R,9, FALSE)),"")</f>
        <v>4.0999999999999996</v>
      </c>
      <c r="W5258" s="165">
        <f t="shared" ca="1" si="193"/>
        <v>0</v>
      </c>
      <c r="X5258" s="236">
        <f>IFERROR(IF(VLOOKUP($C5258,'MSCI Database'!$C:$R,10, FALSE)="","",VLOOKUP($C5258,'MSCI Database'!$C:$R,10, FALSE)),"")</f>
        <v>118679</v>
      </c>
      <c r="Y5258" s="133" t="str">
        <f>IFERROR(IF(VLOOKUP($C5258,'MSCI Database'!$C:$R,11, FALSE)="","",VLOOKUP($C5258,'MSCI Database'!$C:$R,11, FALSE)),"")</f>
        <v>2019</v>
      </c>
      <c r="Z5258" s="133" t="str">
        <f>IFERROR(IF(VLOOKUP($C5258,'MSCI Database'!$C:$R,12, FALSE)="","",VLOOKUP($C5258,'MSCI Database'!$C:$R,12, FALSE)),"")</f>
        <v>E.Segmt-Moderately High</v>
      </c>
      <c r="AA5258" s="202" t="str">
        <f>IFERROR(IF(VLOOKUP($C5258,'MSCI Database'!$C:$R,13, FALSE)="","",VLOOKUP($C5258,'MSCI Database'!$C:$R,13, FALSE)),"")</f>
        <v>Weak perceived labor management programs to help in tackling merger-related complexities</v>
      </c>
    </row>
    <row r="5259" spans="1:27" s="130" customFormat="1" ht="15" hidden="1" customHeight="1" outlineLevel="1">
      <c r="A5259" s="130" t="s">
        <v>864</v>
      </c>
      <c r="B5259" s="130" t="s">
        <v>865</v>
      </c>
      <c r="C5259" s="130" t="s">
        <v>866</v>
      </c>
      <c r="D5259" s="130" t="s">
        <v>12135</v>
      </c>
      <c r="E5259" s="130" t="s">
        <v>100</v>
      </c>
      <c r="F5259" s="215">
        <v>2.287362743166274E-3</v>
      </c>
      <c r="G5259" s="132" t="str">
        <f ca="1">IFERROR(_xll.BQL($A5259, "cur_mkt_cap(currency=EUR)")/1000000, " ")</f>
        <v xml:space="preserve"> </v>
      </c>
      <c r="M5259" s="308"/>
      <c r="N5259" s="215">
        <f t="shared" si="192"/>
        <v>2.4288231324653692E-5</v>
      </c>
      <c r="O5259" s="172" t="str">
        <f>IFERROR(IF(VLOOKUP($C5259,'MSCI Database'!$C:$R,2, FALSE)="","",VLOOKUP($C5259,'MSCI Database'!$C:$R,2, FALSE)),"")</f>
        <v>Utilities</v>
      </c>
      <c r="P5259" s="186" t="str">
        <f>IFERROR(IF(VLOOKUP($C5259,'MSCI Database'!$C:$R,3, FALSE)="","",VLOOKUP($C5259,'MSCI Database'!$C:$R,3, FALSE)),"")</f>
        <v>BBB</v>
      </c>
      <c r="Q5259" s="164" t="str">
        <f>IFERROR(IF(VLOOKUP($C5259,'MSCI Database'!$C:$R,4, FALSE)="","",VLOOKUP($C5259,'MSCI Database'!$C:$R,4, FALSE)),"")</f>
        <v>0</v>
      </c>
      <c r="R5259" s="164">
        <f>IFERROR(IF(VLOOKUP($C5259,'MSCI Database'!$C:$R,5, FALSE)="","",VLOOKUP($C5259,'MSCI Database'!$C:$R,5, FALSE)),"")</f>
        <v>4.8</v>
      </c>
      <c r="S5259" s="164">
        <f>IFERROR(IF(VLOOKUP($C5259,'MSCI Database'!$C:$R,6, FALSE)="","",VLOOKUP($C5259,'MSCI Database'!$C:$R,6, FALSE)),"")</f>
        <v>5.7</v>
      </c>
      <c r="T5259" s="211">
        <f>IFERROR(IF(VLOOKUP($C5259,'MSCI Database'!$C:$R,7, FALSE)="","",VLOOKUP($C5259,'MSCI Database'!$C:$R,7, FALSE)),"")</f>
        <v>5.6</v>
      </c>
      <c r="U5259" s="164">
        <f>IFERROR(IF(VLOOKUP($C5259,'MSCI Database'!$C:$R,8, FALSE)="","",VLOOKUP($C5259,'MSCI Database'!$C:$R,8, FALSE)),"")</f>
        <v>3.4</v>
      </c>
      <c r="V5259" s="175">
        <f>IFERROR(IF(VLOOKUP($C5259,'MSCI Database'!$C:$R,9, FALSE)="","",VLOOKUP($C5259,'MSCI Database'!$C:$R,9, FALSE)),"")</f>
        <v>4.9000000000000004</v>
      </c>
      <c r="W5259" s="165">
        <f t="shared" ca="1" si="193"/>
        <v>0</v>
      </c>
      <c r="X5259" s="236">
        <f>IFERROR(IF(VLOOKUP($C5259,'MSCI Database'!$C:$R,10, FALSE)="","",VLOOKUP($C5259,'MSCI Database'!$C:$R,10, FALSE)),"")</f>
        <v>8427000</v>
      </c>
      <c r="Y5259" s="133" t="str">
        <f>IFERROR(IF(VLOOKUP($C5259,'MSCI Database'!$C:$R,11, FALSE)="","",VLOOKUP($C5259,'MSCI Database'!$C:$R,11, FALSE)),"")</f>
        <v>2019</v>
      </c>
      <c r="Z5259" s="133" t="str">
        <f>IFERROR(IF(VLOOKUP($C5259,'MSCI Database'!$C:$R,12, FALSE)="","",VLOOKUP($C5259,'MSCI Database'!$C:$R,12, FALSE)),"")</f>
        <v>Reported</v>
      </c>
      <c r="AA5259" s="202" t="str">
        <f>IFERROR(IF(VLOOKUP($C5259,'MSCI Database'!$C:$R,13, FALSE)="","",VLOOKUP($C5259,'MSCI Database'!$C:$R,13, FALSE)),"")</f>
        <v>Diversification from fossil-fuel power generation and focus on T&amp;D may limit carbon footprint</v>
      </c>
    </row>
    <row r="5260" spans="1:27" s="130" customFormat="1" ht="15" hidden="1" customHeight="1" outlineLevel="1">
      <c r="A5260" s="130" t="s">
        <v>3205</v>
      </c>
      <c r="B5260" s="130" t="s">
        <v>3206</v>
      </c>
      <c r="C5260" s="130" t="s">
        <v>3207</v>
      </c>
      <c r="D5260" s="130" t="s">
        <v>12155</v>
      </c>
      <c r="E5260" s="130" t="s">
        <v>18690</v>
      </c>
      <c r="F5260" s="215">
        <v>3.1433257458582859E-3</v>
      </c>
      <c r="G5260" s="132" t="str">
        <f ca="1">IFERROR(_xll.BQL($A5260, "cur_mkt_cap(currency=EUR)")/1000000, " ")</f>
        <v xml:space="preserve"> </v>
      </c>
      <c r="M5260" s="308"/>
      <c r="N5260" s="215">
        <f t="shared" ca="1" si="192"/>
        <v>3.3377225834527764E-5</v>
      </c>
      <c r="O5260" s="172" t="str">
        <f>IFERROR(IF(VLOOKUP($C5260,'MSCI Database'!$C:$R,2, FALSE)="","",VLOOKUP($C5260,'MSCI Database'!$C:$R,2, FALSE)),"")</f>
        <v>Telecommunication Services</v>
      </c>
      <c r="P5260" s="186" t="str">
        <f>IFERROR(IF(VLOOKUP($C5260,'MSCI Database'!$C:$R,3, FALSE)="","",VLOOKUP($C5260,'MSCI Database'!$C:$R,3, FALSE)),"")</f>
        <v>BBB</v>
      </c>
      <c r="Q5260" s="164" t="str">
        <f>IFERROR(IF(VLOOKUP($C5260,'MSCI Database'!$C:$R,4, FALSE)="","",VLOOKUP($C5260,'MSCI Database'!$C:$R,4, FALSE)),"")</f>
        <v>0</v>
      </c>
      <c r="R5260" s="164">
        <f>IFERROR(IF(VLOOKUP($C5260,'MSCI Database'!$C:$R,5, FALSE)="","",VLOOKUP($C5260,'MSCI Database'!$C:$R,5, FALSE)),"")</f>
        <v>4.9000000000000004</v>
      </c>
      <c r="S5260" s="164">
        <f>IFERROR(IF(VLOOKUP($C5260,'MSCI Database'!$C:$R,6, FALSE)="","",VLOOKUP($C5260,'MSCI Database'!$C:$R,6, FALSE)),"")</f>
        <v>7.8</v>
      </c>
      <c r="T5260" s="211">
        <f>IFERROR(IF(VLOOKUP($C5260,'MSCI Database'!$C:$R,7, FALSE)="","",VLOOKUP($C5260,'MSCI Database'!$C:$R,7, FALSE)),"")</f>
        <v>5.8</v>
      </c>
      <c r="U5260" s="164">
        <f>IFERROR(IF(VLOOKUP($C5260,'MSCI Database'!$C:$R,8, FALSE)="","",VLOOKUP($C5260,'MSCI Database'!$C:$R,8, FALSE)),"")</f>
        <v>4.3</v>
      </c>
      <c r="V5260" s="175">
        <f>IFERROR(IF(VLOOKUP($C5260,'MSCI Database'!$C:$R,9, FALSE)="","",VLOOKUP($C5260,'MSCI Database'!$C:$R,9, FALSE)),"")</f>
        <v>5.0999999999999996</v>
      </c>
      <c r="W5260" s="165">
        <f t="shared" ca="1" si="193"/>
        <v>0</v>
      </c>
      <c r="X5260" s="236">
        <f>IFERROR(IF(VLOOKUP($C5260,'MSCI Database'!$C:$R,10, FALSE)="","",VLOOKUP($C5260,'MSCI Database'!$C:$R,10, FALSE)),"")</f>
        <v>29687</v>
      </c>
      <c r="Y5260" s="133" t="str">
        <f>IFERROR(IF(VLOOKUP($C5260,'MSCI Database'!$C:$R,11, FALSE)="","",VLOOKUP($C5260,'MSCI Database'!$C:$R,11, FALSE)),"")</f>
        <v>2019</v>
      </c>
      <c r="Z5260" s="133" t="str">
        <f>IFERROR(IF(VLOOKUP($C5260,'MSCI Database'!$C:$R,12, FALSE)="","",VLOOKUP($C5260,'MSCI Database'!$C:$R,12, FALSE)),"")</f>
        <v>E.Segmt-Moderately Low</v>
      </c>
      <c r="AA5260" s="202" t="str">
        <f>IFERROR(IF(VLOOKUP($C5260,'MSCI Database'!$C:$R,13, FALSE)="","",VLOOKUP($C5260,'MSCI Database'!$C:$R,13, FALSE)),"")</f>
        <v>Moderate measures to address governance and labor management risks</v>
      </c>
    </row>
    <row r="5261" spans="1:27" s="130" customFormat="1" ht="15" hidden="1" customHeight="1" outlineLevel="1">
      <c r="A5261" s="130" t="s">
        <v>2700</v>
      </c>
      <c r="B5261" s="130" t="s">
        <v>2701</v>
      </c>
      <c r="C5261" s="130" t="s">
        <v>2702</v>
      </c>
      <c r="D5261" s="130" t="s">
        <v>18735</v>
      </c>
      <c r="E5261" s="130" t="s">
        <v>18690</v>
      </c>
      <c r="F5261" s="215">
        <v>2.868625087959732E-3</v>
      </c>
      <c r="G5261" s="132" t="str">
        <f ca="1">IFERROR(_xll.BQL($A5261, "cur_mkt_cap(currency=EUR)")/1000000, " ")</f>
        <v xml:space="preserve"> </v>
      </c>
      <c r="M5261" s="308"/>
      <c r="N5261" s="215">
        <f t="shared" si="192"/>
        <v>3.04603325066077E-5</v>
      </c>
      <c r="O5261" s="172" t="str">
        <f>IFERROR(IF(VLOOKUP($C5261,'MSCI Database'!$C:$R,2, FALSE)="","",VLOOKUP($C5261,'MSCI Database'!$C:$R,2, FALSE)),"")</f>
        <v>Telecommunication Services</v>
      </c>
      <c r="P5261" s="186" t="str">
        <f>IFERROR(IF(VLOOKUP($C5261,'MSCI Database'!$C:$R,3, FALSE)="","",VLOOKUP($C5261,'MSCI Database'!$C:$R,3, FALSE)),"")</f>
        <v>BBB</v>
      </c>
      <c r="Q5261" s="164" t="str">
        <f>IFERROR(IF(VLOOKUP($C5261,'MSCI Database'!$C:$R,4, FALSE)="","",VLOOKUP($C5261,'MSCI Database'!$C:$R,4, FALSE)),"")</f>
        <v>0</v>
      </c>
      <c r="R5261" s="164">
        <f>IFERROR(IF(VLOOKUP($C5261,'MSCI Database'!$C:$R,5, FALSE)="","",VLOOKUP($C5261,'MSCI Database'!$C:$R,5, FALSE)),"")</f>
        <v>5.6</v>
      </c>
      <c r="S5261" s="164">
        <f>IFERROR(IF(VLOOKUP($C5261,'MSCI Database'!$C:$R,6, FALSE)="","",VLOOKUP($C5261,'MSCI Database'!$C:$R,6, FALSE)),"")</f>
        <v>10</v>
      </c>
      <c r="T5261" s="211">
        <f>IFERROR(IF(VLOOKUP($C5261,'MSCI Database'!$C:$R,7, FALSE)="","",VLOOKUP($C5261,'MSCI Database'!$C:$R,7, FALSE)),"")</f>
        <v>6.2</v>
      </c>
      <c r="U5261" s="164">
        <f>IFERROR(IF(VLOOKUP($C5261,'MSCI Database'!$C:$R,8, FALSE)="","",VLOOKUP($C5261,'MSCI Database'!$C:$R,8, FALSE)),"")</f>
        <v>2.5</v>
      </c>
      <c r="V5261" s="175">
        <f>IFERROR(IF(VLOOKUP($C5261,'MSCI Database'!$C:$R,9, FALSE)="","",VLOOKUP($C5261,'MSCI Database'!$C:$R,9, FALSE)),"")</f>
        <v>5</v>
      </c>
      <c r="W5261" s="165">
        <f t="shared" ca="1" si="193"/>
        <v>0</v>
      </c>
      <c r="X5261" s="236">
        <f>IFERROR(IF(VLOOKUP($C5261,'MSCI Database'!$C:$R,10, FALSE)="","",VLOOKUP($C5261,'MSCI Database'!$C:$R,10, FALSE)),"")</f>
        <v>380498</v>
      </c>
      <c r="Y5261" s="133" t="str">
        <f>IFERROR(IF(VLOOKUP($C5261,'MSCI Database'!$C:$R,11, FALSE)="","",VLOOKUP($C5261,'MSCI Database'!$C:$R,11, FALSE)),"")</f>
        <v>2019</v>
      </c>
      <c r="Z5261" s="133" t="str">
        <f>IFERROR(IF(VLOOKUP($C5261,'MSCI Database'!$C:$R,12, FALSE)="","",VLOOKUP($C5261,'MSCI Database'!$C:$R,12, FALSE)),"")</f>
        <v>Reported</v>
      </c>
      <c r="AA5261" s="202" t="str">
        <f>IFERROR(IF(VLOOKUP($C5261,'MSCI Database'!$C:$R,13, FALSE)="","",VLOOKUP($C5261,'MSCI Database'!$C:$R,13, FALSE)),"")</f>
        <v>Governance risks persist despite some improvements</v>
      </c>
    </row>
    <row r="5262" spans="1:27" s="130" customFormat="1" ht="15" hidden="1" customHeight="1" outlineLevel="1">
      <c r="A5262" s="130" t="s">
        <v>365</v>
      </c>
      <c r="B5262" s="130" t="s">
        <v>366</v>
      </c>
      <c r="C5262" s="130" t="s">
        <v>367</v>
      </c>
      <c r="D5262" s="130" t="s">
        <v>18679</v>
      </c>
      <c r="E5262" s="130" t="s">
        <v>18673</v>
      </c>
      <c r="F5262" s="215">
        <v>1.760004755031658E-3</v>
      </c>
      <c r="G5262" s="132" t="str">
        <f ca="1">IFERROR(_xll.BQL($A5262, "cur_mkt_cap(currency=EUR)")/1000000, " ")</f>
        <v xml:space="preserve"> </v>
      </c>
      <c r="M5262" s="308"/>
      <c r="N5262" s="215">
        <f t="shared" si="192"/>
        <v>1.8688510491137238E-5</v>
      </c>
      <c r="O5262" s="172" t="str">
        <f>IFERROR(IF(VLOOKUP($C5262,'MSCI Database'!$C:$R,2, FALSE)="","",VLOOKUP($C5262,'MSCI Database'!$C:$R,2, FALSE)),"")</f>
        <v>Construction &amp; Engineering</v>
      </c>
      <c r="P5262" s="186" t="str">
        <f>IFERROR(IF(VLOOKUP($C5262,'MSCI Database'!$C:$R,3, FALSE)="","",VLOOKUP($C5262,'MSCI Database'!$C:$R,3, FALSE)),"")</f>
        <v>BBB</v>
      </c>
      <c r="Q5262" s="164" t="str">
        <f>IFERROR(IF(VLOOKUP($C5262,'MSCI Database'!$C:$R,4, FALSE)="","",VLOOKUP($C5262,'MSCI Database'!$C:$R,4, FALSE)),"")</f>
        <v>0</v>
      </c>
      <c r="R5262" s="164">
        <f>IFERROR(IF(VLOOKUP($C5262,'MSCI Database'!$C:$R,5, FALSE)="","",VLOOKUP($C5262,'MSCI Database'!$C:$R,5, FALSE)),"")</f>
        <v>5.0999999999999996</v>
      </c>
      <c r="S5262" s="164">
        <f>IFERROR(IF(VLOOKUP($C5262,'MSCI Database'!$C:$R,6, FALSE)="","",VLOOKUP($C5262,'MSCI Database'!$C:$R,6, FALSE)),"")</f>
        <v>5.0999999999999996</v>
      </c>
      <c r="T5262" s="211">
        <f>IFERROR(IF(VLOOKUP($C5262,'MSCI Database'!$C:$R,7, FALSE)="","",VLOOKUP($C5262,'MSCI Database'!$C:$R,7, FALSE)),"")</f>
        <v>5.9</v>
      </c>
      <c r="U5262" s="164">
        <f>IFERROR(IF(VLOOKUP($C5262,'MSCI Database'!$C:$R,8, FALSE)="","",VLOOKUP($C5262,'MSCI Database'!$C:$R,8, FALSE)),"")</f>
        <v>2.7</v>
      </c>
      <c r="V5262" s="175">
        <f>IFERROR(IF(VLOOKUP($C5262,'MSCI Database'!$C:$R,9, FALSE)="","",VLOOKUP($C5262,'MSCI Database'!$C:$R,9, FALSE)),"")</f>
        <v>3.9</v>
      </c>
      <c r="W5262" s="165">
        <f t="shared" ca="1" si="193"/>
        <v>0</v>
      </c>
      <c r="X5262" s="236">
        <f>IFERROR(IF(VLOOKUP($C5262,'MSCI Database'!$C:$R,10, FALSE)="","",VLOOKUP($C5262,'MSCI Database'!$C:$R,10, FALSE)),"")</f>
        <v>2756000</v>
      </c>
      <c r="Y5262" s="133" t="str">
        <f>IFERROR(IF(VLOOKUP($C5262,'MSCI Database'!$C:$R,11, FALSE)="","",VLOOKUP($C5262,'MSCI Database'!$C:$R,11, FALSE)),"")</f>
        <v>2019</v>
      </c>
      <c r="Z5262" s="133" t="str">
        <f>IFERROR(IF(VLOOKUP($C5262,'MSCI Database'!$C:$R,12, FALSE)="","",VLOOKUP($C5262,'MSCI Database'!$C:$R,12, FALSE)),"")</f>
        <v>Reported</v>
      </c>
      <c r="AA5262" s="202" t="str">
        <f>IFERROR(IF(VLOOKUP($C5262,'MSCI Database'!$C:$R,13, FALSE)="","",VLOOKUP($C5262,'MSCI Database'!$C:$R,13, FALSE)),"")</f>
        <v>Strong cleantech opportunities but governance practices weigh on assessment</v>
      </c>
    </row>
    <row r="5263" spans="1:27" s="130" customFormat="1" ht="15" hidden="1" customHeight="1" outlineLevel="1">
      <c r="A5263" s="130" t="s">
        <v>2589</v>
      </c>
      <c r="B5263" s="130" t="s">
        <v>2590</v>
      </c>
      <c r="C5263" s="130" t="s">
        <v>2591</v>
      </c>
      <c r="D5263" s="130" t="s">
        <v>18702</v>
      </c>
      <c r="E5263" s="130" t="s">
        <v>18684</v>
      </c>
      <c r="F5263" s="215">
        <v>3.1927222940521379E-3</v>
      </c>
      <c r="G5263" s="132" t="str">
        <f ca="1">IFERROR(_xll.BQL($A5263, "cur_mkt_cap(currency=EUR)")/1000000, " ")</f>
        <v xml:space="preserve"> </v>
      </c>
      <c r="M5263" s="308"/>
      <c r="N5263" s="215">
        <f t="shared" si="192"/>
        <v>3.3901740274905035E-5</v>
      </c>
      <c r="O5263" s="172" t="str">
        <f>IFERROR(IF(VLOOKUP($C5263,'MSCI Database'!$C:$R,2, FALSE)="","",VLOOKUP($C5263,'MSCI Database'!$C:$R,2, FALSE)),"")</f>
        <v>Metals and Mining - Precious Metals</v>
      </c>
      <c r="P5263" s="186" t="str">
        <f>IFERROR(IF(VLOOKUP($C5263,'MSCI Database'!$C:$R,3, FALSE)="","",VLOOKUP($C5263,'MSCI Database'!$C:$R,3, FALSE)),"")</f>
        <v>BB</v>
      </c>
      <c r="Q5263" s="164" t="str">
        <f>IFERROR(IF(VLOOKUP($C5263,'MSCI Database'!$C:$R,4, FALSE)="","",VLOOKUP($C5263,'MSCI Database'!$C:$R,4, FALSE)),"")</f>
        <v>0</v>
      </c>
      <c r="R5263" s="164">
        <f>IFERROR(IF(VLOOKUP($C5263,'MSCI Database'!$C:$R,5, FALSE)="","",VLOOKUP($C5263,'MSCI Database'!$C:$R,5, FALSE)),"")</f>
        <v>4.0999999999999996</v>
      </c>
      <c r="S5263" s="164">
        <f>IFERROR(IF(VLOOKUP($C5263,'MSCI Database'!$C:$R,6, FALSE)="","",VLOOKUP($C5263,'MSCI Database'!$C:$R,6, FALSE)),"")</f>
        <v>2.4</v>
      </c>
      <c r="T5263" s="211">
        <f>IFERROR(IF(VLOOKUP($C5263,'MSCI Database'!$C:$R,7, FALSE)="","",VLOOKUP($C5263,'MSCI Database'!$C:$R,7, FALSE)),"")</f>
        <v>4.7</v>
      </c>
      <c r="U5263" s="164">
        <f>IFERROR(IF(VLOOKUP($C5263,'MSCI Database'!$C:$R,8, FALSE)="","",VLOOKUP($C5263,'MSCI Database'!$C:$R,8, FALSE)),"")</f>
        <v>4</v>
      </c>
      <c r="V5263" s="175">
        <f>IFERROR(IF(VLOOKUP($C5263,'MSCI Database'!$C:$R,9, FALSE)="","",VLOOKUP($C5263,'MSCI Database'!$C:$R,9, FALSE)),"")</f>
        <v>3.7</v>
      </c>
      <c r="W5263" s="165">
        <f t="shared" ca="1" si="193"/>
        <v>0</v>
      </c>
      <c r="X5263" s="236">
        <f>IFERROR(IF(VLOOKUP($C5263,'MSCI Database'!$C:$R,10, FALSE)="","",VLOOKUP($C5263,'MSCI Database'!$C:$R,10, FALSE)),"")</f>
        <v>848484</v>
      </c>
      <c r="Y5263" s="133" t="str">
        <f>IFERROR(IF(VLOOKUP($C5263,'MSCI Database'!$C:$R,11, FALSE)="","",VLOOKUP($C5263,'MSCI Database'!$C:$R,11, FALSE)),"")</f>
        <v>2019</v>
      </c>
      <c r="Z5263" s="133" t="str">
        <f>IFERROR(IF(VLOOKUP($C5263,'MSCI Database'!$C:$R,12, FALSE)="","",VLOOKUP($C5263,'MSCI Database'!$C:$R,12, FALSE)),"")</f>
        <v>Reported</v>
      </c>
      <c r="AA5263" s="202" t="str">
        <f>IFERROR(IF(VLOOKUP($C5263,'MSCI Database'!$C:$R,13, FALSE)="","",VLOOKUP($C5263,'MSCI Database'!$C:$R,13, FALSE)),"")</f>
        <v>Lags peers in adopting strong Corporate Governance practices</v>
      </c>
    </row>
    <row r="5264" spans="1:27" s="130" customFormat="1" ht="15" hidden="1" customHeight="1" outlineLevel="1">
      <c r="A5264" s="130" t="s">
        <v>1835</v>
      </c>
      <c r="B5264" s="130" t="s">
        <v>1836</v>
      </c>
      <c r="C5264" s="130" t="s">
        <v>1837</v>
      </c>
      <c r="D5264" s="130" t="s">
        <v>12129</v>
      </c>
      <c r="E5264" s="130" t="s">
        <v>18673</v>
      </c>
      <c r="F5264" s="215">
        <v>2.337909416248347E-3</v>
      </c>
      <c r="G5264" s="132" t="str">
        <f ca="1">IFERROR(_xll.BQL($A5264, "cur_mkt_cap(currency=EUR)")/1000000, " ")</f>
        <v xml:space="preserve"> </v>
      </c>
      <c r="M5264" s="308"/>
      <c r="N5264" s="215">
        <f t="shared" ca="1" si="192"/>
        <v>2.4824958300808602E-5</v>
      </c>
      <c r="O5264" s="172" t="str">
        <f>IFERROR(IF(VLOOKUP($C5264,'MSCI Database'!$C:$R,2, FALSE)="","",VLOOKUP($C5264,'MSCI Database'!$C:$R,2, FALSE)),"")</f>
        <v>Construction &amp; Engineering</v>
      </c>
      <c r="P5264" s="186" t="str">
        <f>IFERROR(IF(VLOOKUP($C5264,'MSCI Database'!$C:$R,3, FALSE)="","",VLOOKUP($C5264,'MSCI Database'!$C:$R,3, FALSE)),"")</f>
        <v>AA</v>
      </c>
      <c r="Q5264" s="164" t="str">
        <f>IFERROR(IF(VLOOKUP($C5264,'MSCI Database'!$C:$R,4, FALSE)="","",VLOOKUP($C5264,'MSCI Database'!$C:$R,4, FALSE)),"")</f>
        <v>0</v>
      </c>
      <c r="R5264" s="164">
        <f>IFERROR(IF(VLOOKUP($C5264,'MSCI Database'!$C:$R,5, FALSE)="","",VLOOKUP($C5264,'MSCI Database'!$C:$R,5, FALSE)),"")</f>
        <v>7.2</v>
      </c>
      <c r="S5264" s="164">
        <f>IFERROR(IF(VLOOKUP($C5264,'MSCI Database'!$C:$R,6, FALSE)="","",VLOOKUP($C5264,'MSCI Database'!$C:$R,6, FALSE)),"")</f>
        <v>6.8</v>
      </c>
      <c r="T5264" s="211">
        <f>IFERROR(IF(VLOOKUP($C5264,'MSCI Database'!$C:$R,7, FALSE)="","",VLOOKUP($C5264,'MSCI Database'!$C:$R,7, FALSE)),"")</f>
        <v>7.3</v>
      </c>
      <c r="U5264" s="164">
        <f>IFERROR(IF(VLOOKUP($C5264,'MSCI Database'!$C:$R,8, FALSE)="","",VLOOKUP($C5264,'MSCI Database'!$C:$R,8, FALSE)),"")</f>
        <v>4.5999999999999996</v>
      </c>
      <c r="V5264" s="175">
        <f>IFERROR(IF(VLOOKUP($C5264,'MSCI Database'!$C:$R,9, FALSE)="","",VLOOKUP($C5264,'MSCI Database'!$C:$R,9, FALSE)),"")</f>
        <v>5.6</v>
      </c>
      <c r="W5264" s="165">
        <f t="shared" ca="1" si="193"/>
        <v>0</v>
      </c>
      <c r="X5264" s="236">
        <f>IFERROR(IF(VLOOKUP($C5264,'MSCI Database'!$C:$R,10, FALSE)="","",VLOOKUP($C5264,'MSCI Database'!$C:$R,10, FALSE)),"")</f>
        <v>3034740</v>
      </c>
      <c r="Y5264" s="133" t="str">
        <f>IFERROR(IF(VLOOKUP($C5264,'MSCI Database'!$C:$R,11, FALSE)="","",VLOOKUP($C5264,'MSCI Database'!$C:$R,11, FALSE)),"")</f>
        <v>2019</v>
      </c>
      <c r="Z5264" s="133" t="str">
        <f>IFERROR(IF(VLOOKUP($C5264,'MSCI Database'!$C:$R,12, FALSE)="","",VLOOKUP($C5264,'MSCI Database'!$C:$R,12, FALSE)),"")</f>
        <v>Reported</v>
      </c>
      <c r="AA5264" s="202" t="str">
        <f>IFERROR(IF(VLOOKUP($C5264,'MSCI Database'!$C:$R,13, FALSE)="","",VLOOKUP($C5264,'MSCI Database'!$C:$R,13, FALSE)),"")</f>
        <v>Strong health and safety management system; bribery allegations persist</v>
      </c>
    </row>
    <row r="5265" spans="1:27" s="130" customFormat="1" ht="15" hidden="1" customHeight="1" outlineLevel="1">
      <c r="A5265" s="130" t="s">
        <v>2147</v>
      </c>
      <c r="B5265" s="130" t="s">
        <v>2148</v>
      </c>
      <c r="C5265" s="130" t="s">
        <v>2149</v>
      </c>
      <c r="D5265" s="130" t="s">
        <v>12131</v>
      </c>
      <c r="E5265" s="130" t="s">
        <v>18690</v>
      </c>
      <c r="F5265" s="215">
        <v>2.3195364575292728E-3</v>
      </c>
      <c r="G5265" s="132" t="str">
        <f ca="1">IFERROR(_xll.BQL($A5265, "cur_mkt_cap(currency=EUR)")/1000000, " ")</f>
        <v xml:space="preserve"> </v>
      </c>
      <c r="M5265" s="308"/>
      <c r="N5265" s="215">
        <f t="shared" si="192"/>
        <v>2.4629866082567138E-5</v>
      </c>
      <c r="O5265" s="172" t="str">
        <f>IFERROR(IF(VLOOKUP($C5265,'MSCI Database'!$C:$R,2, FALSE)="","",VLOOKUP($C5265,'MSCI Database'!$C:$R,2, FALSE)),"")</f>
        <v>Media &amp; Entertainment</v>
      </c>
      <c r="P5265" s="186" t="str">
        <f>IFERROR(IF(VLOOKUP($C5265,'MSCI Database'!$C:$R,3, FALSE)="","",VLOOKUP($C5265,'MSCI Database'!$C:$R,3, FALSE)),"")</f>
        <v>B</v>
      </c>
      <c r="Q5265" s="164" t="str">
        <f>IFERROR(IF(VLOOKUP($C5265,'MSCI Database'!$C:$R,4, FALSE)="","",VLOOKUP($C5265,'MSCI Database'!$C:$R,4, FALSE)),"")</f>
        <v>0</v>
      </c>
      <c r="R5265" s="164">
        <f>IFERROR(IF(VLOOKUP($C5265,'MSCI Database'!$C:$R,5, FALSE)="","",VLOOKUP($C5265,'MSCI Database'!$C:$R,5, FALSE)),"")</f>
        <v>1.6</v>
      </c>
      <c r="S5265" s="164">
        <f>IFERROR(IF(VLOOKUP($C5265,'MSCI Database'!$C:$R,6, FALSE)="","",VLOOKUP($C5265,'MSCI Database'!$C:$R,6, FALSE)),"")</f>
        <v>10</v>
      </c>
      <c r="T5265" s="211">
        <f>IFERROR(IF(VLOOKUP($C5265,'MSCI Database'!$C:$R,7, FALSE)="","",VLOOKUP($C5265,'MSCI Database'!$C:$R,7, FALSE)),"")</f>
        <v>4.9000000000000004</v>
      </c>
      <c r="U5265" s="164">
        <f>IFERROR(IF(VLOOKUP($C5265,'MSCI Database'!$C:$R,8, FALSE)="","",VLOOKUP($C5265,'MSCI Database'!$C:$R,8, FALSE)),"")</f>
        <v>1.9</v>
      </c>
      <c r="V5265" s="175">
        <f>IFERROR(IF(VLOOKUP($C5265,'MSCI Database'!$C:$R,9, FALSE)="","",VLOOKUP($C5265,'MSCI Database'!$C:$R,9, FALSE)),"")</f>
        <v>3.7</v>
      </c>
      <c r="W5265" s="165">
        <f t="shared" ca="1" si="193"/>
        <v>0</v>
      </c>
      <c r="X5265" s="236">
        <f>IFERROR(IF(VLOOKUP($C5265,'MSCI Database'!$C:$R,10, FALSE)="","",VLOOKUP($C5265,'MSCI Database'!$C:$R,10, FALSE)),"")</f>
        <v>346672</v>
      </c>
      <c r="Y5265" s="133" t="str">
        <f>IFERROR(IF(VLOOKUP($C5265,'MSCI Database'!$C:$R,11, FALSE)="","",VLOOKUP($C5265,'MSCI Database'!$C:$R,11, FALSE)),"")</f>
        <v>2019</v>
      </c>
      <c r="Z5265" s="133" t="str">
        <f>IFERROR(IF(VLOOKUP($C5265,'MSCI Database'!$C:$R,12, FALSE)="","",VLOOKUP($C5265,'MSCI Database'!$C:$R,12, FALSE)),"")</f>
        <v>Reported</v>
      </c>
      <c r="AA5265" s="202" t="str">
        <f>IFERROR(IF(VLOOKUP($C5265,'MSCI Database'!$C:$R,13, FALSE)="","",VLOOKUP($C5265,'MSCI Database'!$C:$R,13, FALSE)),"")</f>
        <v>Allegations of bribery and human rights violations persist</v>
      </c>
    </row>
    <row r="5266" spans="1:27" s="130" customFormat="1" ht="15" hidden="1" customHeight="1" outlineLevel="1">
      <c r="A5266" s="130" t="s">
        <v>294</v>
      </c>
      <c r="B5266" s="130" t="s">
        <v>295</v>
      </c>
      <c r="C5266" s="130" t="s">
        <v>296</v>
      </c>
      <c r="D5266" s="130" t="s">
        <v>18724</v>
      </c>
      <c r="E5266" s="130" t="s">
        <v>18688</v>
      </c>
      <c r="F5266" s="215">
        <v>2.1352246563776118E-3</v>
      </c>
      <c r="G5266" s="132" t="str">
        <f ca="1">IFERROR(_xll.BQL($A5266, "cur_mkt_cap(currency=EUR)")/1000000, " ")</f>
        <v xml:space="preserve"> </v>
      </c>
      <c r="M5266" s="308"/>
      <c r="N5266" s="215">
        <f t="shared" si="192"/>
        <v>2.2672761694288791E-5</v>
      </c>
      <c r="O5266" s="172" t="str">
        <f>IFERROR(IF(VLOOKUP($C5266,'MSCI Database'!$C:$R,2, FALSE)="","",VLOOKUP($C5266,'MSCI Database'!$C:$R,2, FALSE)),"")</f>
        <v>Banks</v>
      </c>
      <c r="P5266" s="186" t="str">
        <f>IFERROR(IF(VLOOKUP($C5266,'MSCI Database'!$C:$R,3, FALSE)="","",VLOOKUP($C5266,'MSCI Database'!$C:$R,3, FALSE)),"")</f>
        <v>A</v>
      </c>
      <c r="Q5266" s="164" t="str">
        <f>IFERROR(IF(VLOOKUP($C5266,'MSCI Database'!$C:$R,4, FALSE)="","",VLOOKUP($C5266,'MSCI Database'!$C:$R,4, FALSE)),"")</f>
        <v>1</v>
      </c>
      <c r="R5266" s="164">
        <f>IFERROR(IF(VLOOKUP($C5266,'MSCI Database'!$C:$R,5, FALSE)="","",VLOOKUP($C5266,'MSCI Database'!$C:$R,5, FALSE)),"")</f>
        <v>6.2</v>
      </c>
      <c r="S5266" s="164">
        <f>IFERROR(IF(VLOOKUP($C5266,'MSCI Database'!$C:$R,6, FALSE)="","",VLOOKUP($C5266,'MSCI Database'!$C:$R,6, FALSE)),"")</f>
        <v>3.3</v>
      </c>
      <c r="T5266" s="211">
        <f>IFERROR(IF(VLOOKUP($C5266,'MSCI Database'!$C:$R,7, FALSE)="","",VLOOKUP($C5266,'MSCI Database'!$C:$R,7, FALSE)),"")</f>
        <v>4.9000000000000004</v>
      </c>
      <c r="U5266" s="164">
        <f>IFERROR(IF(VLOOKUP($C5266,'MSCI Database'!$C:$R,8, FALSE)="","",VLOOKUP($C5266,'MSCI Database'!$C:$R,8, FALSE)),"")</f>
        <v>4.8</v>
      </c>
      <c r="V5266" s="175">
        <f>IFERROR(IF(VLOOKUP($C5266,'MSCI Database'!$C:$R,9, FALSE)="","",VLOOKUP($C5266,'MSCI Database'!$C:$R,9, FALSE)),"")</f>
        <v>4.5999999999999996</v>
      </c>
      <c r="W5266" s="165">
        <f t="shared" ca="1" si="193"/>
        <v>0</v>
      </c>
      <c r="X5266" s="236">
        <f>IFERROR(IF(VLOOKUP($C5266,'MSCI Database'!$C:$R,10, FALSE)="","",VLOOKUP($C5266,'MSCI Database'!$C:$R,10, FALSE)),"")</f>
        <v>56781</v>
      </c>
      <c r="Y5266" s="133" t="str">
        <f>IFERROR(IF(VLOOKUP($C5266,'MSCI Database'!$C:$R,11, FALSE)="","",VLOOKUP($C5266,'MSCI Database'!$C:$R,11, FALSE)),"")</f>
        <v>2019</v>
      </c>
      <c r="Z5266" s="133" t="str">
        <f>IFERROR(IF(VLOOKUP($C5266,'MSCI Database'!$C:$R,12, FALSE)="","",VLOOKUP($C5266,'MSCI Database'!$C:$R,12, FALSE)),"")</f>
        <v>Reported</v>
      </c>
      <c r="AA5266" s="202" t="str">
        <f>IFERROR(IF(VLOOKUP($C5266,'MSCI Database'!$C:$R,13, FALSE)="","",VLOOKUP($C5266,'MSCI Database'!$C:$R,13, FALSE)),"")</f>
        <v>Improved data privacy measures drive upgrade</v>
      </c>
    </row>
    <row r="5267" spans="1:27" s="130" customFormat="1" ht="15" hidden="1" customHeight="1" outlineLevel="1">
      <c r="A5267" s="130" t="s">
        <v>4668</v>
      </c>
      <c r="B5267" s="130" t="s">
        <v>4669</v>
      </c>
      <c r="C5267" s="130" t="s">
        <v>4670</v>
      </c>
      <c r="D5267" s="130" t="s">
        <v>12156</v>
      </c>
      <c r="E5267" s="130" t="s">
        <v>18688</v>
      </c>
      <c r="F5267" s="215">
        <v>5.9777323429108138E-3</v>
      </c>
      <c r="G5267" s="132" t="str">
        <f ca="1">IFERROR(_xll.BQL($A5267, "cur_mkt_cap(currency=EUR)")/1000000, " ")</f>
        <v xml:space="preserve"> </v>
      </c>
      <c r="M5267" s="308"/>
      <c r="N5267" s="215">
        <f t="shared" si="192"/>
        <v>6.3474211239667735E-5</v>
      </c>
      <c r="O5267" s="172" t="str">
        <f>IFERROR(IF(VLOOKUP($C5267,'MSCI Database'!$C:$R,2, FALSE)="","",VLOOKUP($C5267,'MSCI Database'!$C:$R,2, FALSE)),"")</f>
        <v>Banks</v>
      </c>
      <c r="P5267" s="186" t="str">
        <f>IFERROR(IF(VLOOKUP($C5267,'MSCI Database'!$C:$R,3, FALSE)="","",VLOOKUP($C5267,'MSCI Database'!$C:$R,3, FALSE)),"")</f>
        <v>BBB</v>
      </c>
      <c r="Q5267" s="164" t="str">
        <f>IFERROR(IF(VLOOKUP($C5267,'MSCI Database'!$C:$R,4, FALSE)="","",VLOOKUP($C5267,'MSCI Database'!$C:$R,4, FALSE)),"")</f>
        <v/>
      </c>
      <c r="R5267" s="164">
        <f>IFERROR(IF(VLOOKUP($C5267,'MSCI Database'!$C:$R,5, FALSE)="","",VLOOKUP($C5267,'MSCI Database'!$C:$R,5, FALSE)),"")</f>
        <v>5</v>
      </c>
      <c r="S5267" s="164">
        <f>IFERROR(IF(VLOOKUP($C5267,'MSCI Database'!$C:$R,6, FALSE)="","",VLOOKUP($C5267,'MSCI Database'!$C:$R,6, FALSE)),"")</f>
        <v>1.1000000000000001</v>
      </c>
      <c r="T5267" s="211">
        <f>IFERROR(IF(VLOOKUP($C5267,'MSCI Database'!$C:$R,7, FALSE)="","",VLOOKUP($C5267,'MSCI Database'!$C:$R,7, FALSE)),"")</f>
        <v>4.0999999999999996</v>
      </c>
      <c r="U5267" s="164">
        <f>IFERROR(IF(VLOOKUP($C5267,'MSCI Database'!$C:$R,8, FALSE)="","",VLOOKUP($C5267,'MSCI Database'!$C:$R,8, FALSE)),"")</f>
        <v>3.6</v>
      </c>
      <c r="V5267" s="175">
        <f>IFERROR(IF(VLOOKUP($C5267,'MSCI Database'!$C:$R,9, FALSE)="","",VLOOKUP($C5267,'MSCI Database'!$C:$R,9, FALSE)),"")</f>
        <v>3.5</v>
      </c>
      <c r="W5267" s="165">
        <f t="shared" ca="1" si="193"/>
        <v>0</v>
      </c>
      <c r="X5267" s="236">
        <f>IFERROR(IF(VLOOKUP($C5267,'MSCI Database'!$C:$R,10, FALSE)="","",VLOOKUP($C5267,'MSCI Database'!$C:$R,10, FALSE)),"")</f>
        <v>6705</v>
      </c>
      <c r="Y5267" s="133" t="str">
        <f>IFERROR(IF(VLOOKUP($C5267,'MSCI Database'!$C:$R,11, FALSE)="","",VLOOKUP($C5267,'MSCI Database'!$C:$R,11, FALSE)),"")</f>
        <v>2019</v>
      </c>
      <c r="Z5267" s="133" t="str">
        <f>IFERROR(IF(VLOOKUP($C5267,'MSCI Database'!$C:$R,12, FALSE)="","",VLOOKUP($C5267,'MSCI Database'!$C:$R,12, FALSE)),"")</f>
        <v>E.Segmt-Moderately Low</v>
      </c>
      <c r="AA5267" s="202" t="str">
        <f>IFERROR(IF(VLOOKUP($C5267,'MSCI Database'!$C:$R,13, FALSE)="","",VLOOKUP($C5267,'MSCI Database'!$C:$R,13, FALSE)),"")</f>
        <v>Strong talent management programs and risk management oversight</v>
      </c>
    </row>
    <row r="5268" spans="1:27" s="130" customFormat="1" ht="15" hidden="1" customHeight="1" outlineLevel="1">
      <c r="A5268" s="130" t="s">
        <v>2708</v>
      </c>
      <c r="B5268" s="130" t="s">
        <v>2709</v>
      </c>
      <c r="C5268" s="130" t="s">
        <v>2710</v>
      </c>
      <c r="D5268" s="130" t="s">
        <v>18735</v>
      </c>
      <c r="E5268" s="130" t="s">
        <v>18682</v>
      </c>
      <c r="F5268" s="215">
        <v>2.035637648748089E-3</v>
      </c>
      <c r="G5268" s="132" t="str">
        <f ca="1">IFERROR(_xll.BQL($A5268, "cur_mkt_cap(currency=EUR)")/1000000, " ")</f>
        <v xml:space="preserve"> </v>
      </c>
      <c r="M5268" s="308"/>
      <c r="N5268" s="215">
        <f t="shared" ca="1" si="192"/>
        <v>2.1615302712121539E-5</v>
      </c>
      <c r="O5268" s="172" t="str">
        <f>IFERROR(IF(VLOOKUP($C5268,'MSCI Database'!$C:$R,2, FALSE)="","",VLOOKUP($C5268,'MSCI Database'!$C:$R,2, FALSE)),"")</f>
        <v>Casinos &amp; Gaming</v>
      </c>
      <c r="P5268" s="186" t="str">
        <f>IFERROR(IF(VLOOKUP($C5268,'MSCI Database'!$C:$R,3, FALSE)="","",VLOOKUP($C5268,'MSCI Database'!$C:$R,3, FALSE)),"")</f>
        <v>AA</v>
      </c>
      <c r="Q5268" s="164" t="str">
        <f>IFERROR(IF(VLOOKUP($C5268,'MSCI Database'!$C:$R,4, FALSE)="","",VLOOKUP($C5268,'MSCI Database'!$C:$R,4, FALSE)),"")</f>
        <v>0</v>
      </c>
      <c r="R5268" s="164">
        <f>IFERROR(IF(VLOOKUP($C5268,'MSCI Database'!$C:$R,5, FALSE)="","",VLOOKUP($C5268,'MSCI Database'!$C:$R,5, FALSE)),"")</f>
        <v>7.9</v>
      </c>
      <c r="S5268" s="164">
        <f>IFERROR(IF(VLOOKUP($C5268,'MSCI Database'!$C:$R,6, FALSE)="","",VLOOKUP($C5268,'MSCI Database'!$C:$R,6, FALSE)),"")</f>
        <v>7.4</v>
      </c>
      <c r="T5268" s="211">
        <f>IFERROR(IF(VLOOKUP($C5268,'MSCI Database'!$C:$R,7, FALSE)="","",VLOOKUP($C5268,'MSCI Database'!$C:$R,7, FALSE)),"")</f>
        <v>6.8</v>
      </c>
      <c r="U5268" s="164">
        <f>IFERROR(IF(VLOOKUP($C5268,'MSCI Database'!$C:$R,8, FALSE)="","",VLOOKUP($C5268,'MSCI Database'!$C:$R,8, FALSE)),"")</f>
        <v>4.7</v>
      </c>
      <c r="V5268" s="175">
        <f>IFERROR(IF(VLOOKUP($C5268,'MSCI Database'!$C:$R,9, FALSE)="","",VLOOKUP($C5268,'MSCI Database'!$C:$R,9, FALSE)),"")</f>
        <v>6.1</v>
      </c>
      <c r="W5268" s="165">
        <f t="shared" ca="1" si="193"/>
        <v>0</v>
      </c>
      <c r="X5268" s="236">
        <f>IFERROR(IF(VLOOKUP($C5268,'MSCI Database'!$C:$R,10, FALSE)="","",VLOOKUP($C5268,'MSCI Database'!$C:$R,10, FALSE)),"")</f>
        <v>5574</v>
      </c>
      <c r="Y5268" s="133" t="str">
        <f>IFERROR(IF(VLOOKUP($C5268,'MSCI Database'!$C:$R,11, FALSE)="","",VLOOKUP($C5268,'MSCI Database'!$C:$R,11, FALSE)),"")</f>
        <v>2019</v>
      </c>
      <c r="Z5268" s="133" t="str">
        <f>IFERROR(IF(VLOOKUP($C5268,'MSCI Database'!$C:$R,12, FALSE)="","",VLOOKUP($C5268,'MSCI Database'!$C:$R,12, FALSE)),"")</f>
        <v>Reported</v>
      </c>
      <c r="AA5268" s="202" t="str">
        <f>IFERROR(IF(VLOOKUP($C5268,'MSCI Database'!$C:$R,13, FALSE)="","",VLOOKUP($C5268,'MSCI Database'!$C:$R,13, FALSE)),"")</f>
        <v>Robust management initiatives in responsible gambling and data protection</v>
      </c>
    </row>
    <row r="5269" spans="1:27" s="130" customFormat="1" ht="15" hidden="1" customHeight="1" outlineLevel="1">
      <c r="A5269" s="130" t="s">
        <v>2070</v>
      </c>
      <c r="B5269" s="130" t="s">
        <v>2071</v>
      </c>
      <c r="C5269" s="130" t="s">
        <v>2072</v>
      </c>
      <c r="D5269" s="130" t="s">
        <v>12130</v>
      </c>
      <c r="E5269" s="130" t="s">
        <v>100</v>
      </c>
      <c r="F5269" s="215">
        <v>1.886173300474807E-3</v>
      </c>
      <c r="G5269" s="132" t="str">
        <f ca="1">IFERROR(_xll.BQL($A5269, "cur_mkt_cap(currency=EUR)")/1000000, " ")</f>
        <v xml:space="preserve"> </v>
      </c>
      <c r="M5269" s="308"/>
      <c r="N5269" s="215">
        <f t="shared" si="192"/>
        <v>2.0028224022265401E-5</v>
      </c>
      <c r="O5269" s="172" t="str">
        <f>IFERROR(IF(VLOOKUP($C5269,'MSCI Database'!$C:$R,2, FALSE)="","",VLOOKUP($C5269,'MSCI Database'!$C:$R,2, FALSE)),"")</f>
        <v>Utilities</v>
      </c>
      <c r="P5269" s="186" t="str">
        <f>IFERROR(IF(VLOOKUP($C5269,'MSCI Database'!$C:$R,3, FALSE)="","",VLOOKUP($C5269,'MSCI Database'!$C:$R,3, FALSE)),"")</f>
        <v>AA</v>
      </c>
      <c r="Q5269" s="164" t="str">
        <f>IFERROR(IF(VLOOKUP($C5269,'MSCI Database'!$C:$R,4, FALSE)="","",VLOOKUP($C5269,'MSCI Database'!$C:$R,4, FALSE)),"")</f>
        <v>0</v>
      </c>
      <c r="R5269" s="164">
        <f>IFERROR(IF(VLOOKUP($C5269,'MSCI Database'!$C:$R,5, FALSE)="","",VLOOKUP($C5269,'MSCI Database'!$C:$R,5, FALSE)),"")</f>
        <v>7.7</v>
      </c>
      <c r="S5269" s="164">
        <f>IFERROR(IF(VLOOKUP($C5269,'MSCI Database'!$C:$R,6, FALSE)="","",VLOOKUP($C5269,'MSCI Database'!$C:$R,6, FALSE)),"")</f>
        <v>6.8</v>
      </c>
      <c r="T5269" s="211">
        <f>IFERROR(IF(VLOOKUP($C5269,'MSCI Database'!$C:$R,7, FALSE)="","",VLOOKUP($C5269,'MSCI Database'!$C:$R,7, FALSE)),"")</f>
        <v>6.8</v>
      </c>
      <c r="U5269" s="164">
        <f>IFERROR(IF(VLOOKUP($C5269,'MSCI Database'!$C:$R,8, FALSE)="","",VLOOKUP($C5269,'MSCI Database'!$C:$R,8, FALSE)),"")</f>
        <v>5.3</v>
      </c>
      <c r="V5269" s="175">
        <f>IFERROR(IF(VLOOKUP($C5269,'MSCI Database'!$C:$R,9, FALSE)="","",VLOOKUP($C5269,'MSCI Database'!$C:$R,9, FALSE)),"")</f>
        <v>6.2</v>
      </c>
      <c r="W5269" s="165">
        <f t="shared" ca="1" si="193"/>
        <v>0</v>
      </c>
      <c r="X5269" s="236">
        <f>IFERROR(IF(VLOOKUP($C5269,'MSCI Database'!$C:$R,10, FALSE)="","",VLOOKUP($C5269,'MSCI Database'!$C:$R,10, FALSE)),"")</f>
        <v>357772</v>
      </c>
      <c r="Y5269" s="133" t="str">
        <f>IFERROR(IF(VLOOKUP($C5269,'MSCI Database'!$C:$R,11, FALSE)="","",VLOOKUP($C5269,'MSCI Database'!$C:$R,11, FALSE)),"")</f>
        <v>2019</v>
      </c>
      <c r="Z5269" s="133" t="str">
        <f>IFERROR(IF(VLOOKUP($C5269,'MSCI Database'!$C:$R,12, FALSE)="","",VLOOKUP($C5269,'MSCI Database'!$C:$R,12, FALSE)),"")</f>
        <v>Reported</v>
      </c>
      <c r="AA5269" s="202" t="str">
        <f>IFERROR(IF(VLOOKUP($C5269,'MSCI Database'!$C:$R,13, FALSE)="","",VLOOKUP($C5269,'MSCI Database'!$C:$R,13, FALSE)),"")</f>
        <v>Low operational risks, robust efforts to manage greenhouse gas emissions risk</v>
      </c>
    </row>
    <row r="5270" spans="1:27" s="130" customFormat="1" ht="15" hidden="1" customHeight="1" outlineLevel="1">
      <c r="A5270" s="130" t="s">
        <v>282</v>
      </c>
      <c r="B5270" s="130" t="s">
        <v>283</v>
      </c>
      <c r="C5270" s="130" t="s">
        <v>284</v>
      </c>
      <c r="D5270" s="130" t="s">
        <v>18721</v>
      </c>
      <c r="E5270" s="130" t="s">
        <v>18704</v>
      </c>
      <c r="F5270" s="215">
        <v>4.1572256319019011E-4</v>
      </c>
      <c r="G5270" s="132" t="str">
        <f ca="1">IFERROR(_xll.BQL($A5270, "cur_mkt_cap(currency=EUR)")/1000000, " ")</f>
        <v xml:space="preserve"> </v>
      </c>
      <c r="M5270" s="308"/>
      <c r="N5270" s="215">
        <f t="shared" si="192"/>
        <v>4.4143264166593587E-6</v>
      </c>
      <c r="O5270" s="172" t="str">
        <f>IFERROR(IF(VLOOKUP($C5270,'MSCI Database'!$C:$R,2, FALSE)="","",VLOOKUP($C5270,'MSCI Database'!$C:$R,2, FALSE)),"")</f>
        <v>Real Estate Management &amp; Services</v>
      </c>
      <c r="P5270" s="186" t="str">
        <f>IFERROR(IF(VLOOKUP($C5270,'MSCI Database'!$C:$R,3, FALSE)="","",VLOOKUP($C5270,'MSCI Database'!$C:$R,3, FALSE)),"")</f>
        <v>CCC</v>
      </c>
      <c r="Q5270" s="164" t="str">
        <f>IFERROR(IF(VLOOKUP($C5270,'MSCI Database'!$C:$R,4, FALSE)="","",VLOOKUP($C5270,'MSCI Database'!$C:$R,4, FALSE)),"")</f>
        <v>0</v>
      </c>
      <c r="R5270" s="164">
        <f>IFERROR(IF(VLOOKUP($C5270,'MSCI Database'!$C:$R,5, FALSE)="","",VLOOKUP($C5270,'MSCI Database'!$C:$R,5, FALSE)),"")</f>
        <v>0.3</v>
      </c>
      <c r="S5270" s="164">
        <f>IFERROR(IF(VLOOKUP($C5270,'MSCI Database'!$C:$R,6, FALSE)="","",VLOOKUP($C5270,'MSCI Database'!$C:$R,6, FALSE)),"")</f>
        <v>4.5</v>
      </c>
      <c r="T5270" s="211">
        <f>IFERROR(IF(VLOOKUP($C5270,'MSCI Database'!$C:$R,7, FALSE)="","",VLOOKUP($C5270,'MSCI Database'!$C:$R,7, FALSE)),"")</f>
        <v>4.0999999999999996</v>
      </c>
      <c r="U5270" s="164">
        <f>IFERROR(IF(VLOOKUP($C5270,'MSCI Database'!$C:$R,8, FALSE)="","",VLOOKUP($C5270,'MSCI Database'!$C:$R,8, FALSE)),"")</f>
        <v>2.2999999999999998</v>
      </c>
      <c r="V5270" s="175">
        <f>IFERROR(IF(VLOOKUP($C5270,'MSCI Database'!$C:$R,9, FALSE)="","",VLOOKUP($C5270,'MSCI Database'!$C:$R,9, FALSE)),"")</f>
        <v>3.5</v>
      </c>
      <c r="W5270" s="165">
        <f t="shared" ca="1" si="193"/>
        <v>0</v>
      </c>
      <c r="X5270" s="236">
        <f>IFERROR(IF(VLOOKUP($C5270,'MSCI Database'!$C:$R,10, FALSE)="","",VLOOKUP($C5270,'MSCI Database'!$C:$R,10, FALSE)),"")</f>
        <v>70712</v>
      </c>
      <c r="Y5270" s="133" t="str">
        <f>IFERROR(IF(VLOOKUP($C5270,'MSCI Database'!$C:$R,11, FALSE)="","",VLOOKUP($C5270,'MSCI Database'!$C:$R,11, FALSE)),"")</f>
        <v>2019</v>
      </c>
      <c r="Z5270" s="133" t="str">
        <f>IFERROR(IF(VLOOKUP($C5270,'MSCI Database'!$C:$R,12, FALSE)="","",VLOOKUP($C5270,'MSCI Database'!$C:$R,12, FALSE)),"")</f>
        <v>E.Segmt-Moderately Low</v>
      </c>
      <c r="AA5270" s="202" t="str">
        <f>IFERROR(IF(VLOOKUP($C5270,'MSCI Database'!$C:$R,13, FALSE)="","",VLOOKUP($C5270,'MSCI Database'!$C:$R,13, FALSE)),"")</f>
        <v>Initiatives to improve business sustainability remain limited</v>
      </c>
    </row>
    <row r="5271" spans="1:27" s="130" customFormat="1" ht="15" hidden="1" customHeight="1" outlineLevel="1">
      <c r="A5271" s="130" t="s">
        <v>4679</v>
      </c>
      <c r="B5271" s="130" t="s">
        <v>4680</v>
      </c>
      <c r="C5271" s="130" t="s">
        <v>4681</v>
      </c>
      <c r="D5271" s="130" t="s">
        <v>12156</v>
      </c>
      <c r="E5271" s="130" t="s">
        <v>18704</v>
      </c>
      <c r="F5271" s="215">
        <v>4.8476177702076627E-3</v>
      </c>
      <c r="G5271" s="132" t="str">
        <f ca="1">IFERROR(_xll.BQL($A5271, "cur_mkt_cap(currency=EUR)")/1000000, " ")</f>
        <v xml:space="preserve"> </v>
      </c>
      <c r="M5271" s="308"/>
      <c r="N5271" s="215">
        <f t="shared" si="192"/>
        <v>5.1474153860407978E-5</v>
      </c>
      <c r="O5271" s="172" t="str">
        <f>IFERROR(IF(VLOOKUP($C5271,'MSCI Database'!$C:$R,2, FALSE)="","",VLOOKUP($C5271,'MSCI Database'!$C:$R,2, FALSE)),"")</f>
        <v>Real Estate Management &amp; Services</v>
      </c>
      <c r="P5271" s="186" t="str">
        <f>IFERROR(IF(VLOOKUP($C5271,'MSCI Database'!$C:$R,3, FALSE)="","",VLOOKUP($C5271,'MSCI Database'!$C:$R,3, FALSE)),"")</f>
        <v>CCC</v>
      </c>
      <c r="Q5271" s="164" t="str">
        <f>IFERROR(IF(VLOOKUP($C5271,'MSCI Database'!$C:$R,4, FALSE)="","",VLOOKUP($C5271,'MSCI Database'!$C:$R,4, FALSE)),"")</f>
        <v>0</v>
      </c>
      <c r="R5271" s="164">
        <f>IFERROR(IF(VLOOKUP($C5271,'MSCI Database'!$C:$R,5, FALSE)="","",VLOOKUP($C5271,'MSCI Database'!$C:$R,5, FALSE)),"")</f>
        <v>0.5</v>
      </c>
      <c r="S5271" s="164">
        <f>IFERROR(IF(VLOOKUP($C5271,'MSCI Database'!$C:$R,6, FALSE)="","",VLOOKUP($C5271,'MSCI Database'!$C:$R,6, FALSE)),"")</f>
        <v>3.5</v>
      </c>
      <c r="T5271" s="211">
        <f>IFERROR(IF(VLOOKUP($C5271,'MSCI Database'!$C:$R,7, FALSE)="","",VLOOKUP($C5271,'MSCI Database'!$C:$R,7, FALSE)),"")</f>
        <v>4.5999999999999996</v>
      </c>
      <c r="U5271" s="164">
        <f>IFERROR(IF(VLOOKUP($C5271,'MSCI Database'!$C:$R,8, FALSE)="","",VLOOKUP($C5271,'MSCI Database'!$C:$R,8, FALSE)),"")</f>
        <v>2.7</v>
      </c>
      <c r="V5271" s="175">
        <f>IFERROR(IF(VLOOKUP($C5271,'MSCI Database'!$C:$R,9, FALSE)="","",VLOOKUP($C5271,'MSCI Database'!$C:$R,9, FALSE)),"")</f>
        <v>3.6</v>
      </c>
      <c r="W5271" s="165">
        <f t="shared" ca="1" si="193"/>
        <v>0</v>
      </c>
      <c r="X5271" s="236">
        <f>IFERROR(IF(VLOOKUP($C5271,'MSCI Database'!$C:$R,10, FALSE)="","",VLOOKUP($C5271,'MSCI Database'!$C:$R,10, FALSE)),"")</f>
        <v>239122</v>
      </c>
      <c r="Y5271" s="133" t="str">
        <f>IFERROR(IF(VLOOKUP($C5271,'MSCI Database'!$C:$R,11, FALSE)="","",VLOOKUP($C5271,'MSCI Database'!$C:$R,11, FALSE)),"")</f>
        <v>2019</v>
      </c>
      <c r="Z5271" s="133" t="str">
        <f>IFERROR(IF(VLOOKUP($C5271,'MSCI Database'!$C:$R,12, FALSE)="","",VLOOKUP($C5271,'MSCI Database'!$C:$R,12, FALSE)),"")</f>
        <v>Reported</v>
      </c>
      <c r="AA5271" s="202" t="str">
        <f>IFERROR(IF(VLOOKUP($C5271,'MSCI Database'!$C:$R,13, FALSE)="","",VLOOKUP($C5271,'MSCI Database'!$C:$R,13, FALSE)),"")</f>
        <v>Relatively weak disclosures on ESG related policies and programs</v>
      </c>
    </row>
    <row r="5272" spans="1:27" s="130" customFormat="1" ht="15" hidden="1" customHeight="1" outlineLevel="1">
      <c r="A5272" s="130" t="s">
        <v>2228</v>
      </c>
      <c r="B5272" s="130" t="s">
        <v>2229</v>
      </c>
      <c r="C5272" s="130" t="s">
        <v>2230</v>
      </c>
      <c r="D5272" s="130" t="s">
        <v>12131</v>
      </c>
      <c r="E5272" s="130" t="s">
        <v>18688</v>
      </c>
      <c r="F5272" s="215">
        <v>1.569225444057688E-3</v>
      </c>
      <c r="G5272" s="132" t="str">
        <f ca="1">IFERROR(_xll.BQL($A5272, "cur_mkt_cap(currency=EUR)")/1000000, " ")</f>
        <v xml:space="preserve"> </v>
      </c>
      <c r="M5272" s="308"/>
      <c r="N5272" s="215">
        <f t="shared" ca="1" si="192"/>
        <v>1.6662731217282471E-5</v>
      </c>
      <c r="O5272" s="172" t="str">
        <f>IFERROR(IF(VLOOKUP($C5272,'MSCI Database'!$C:$R,2, FALSE)="","",VLOOKUP($C5272,'MSCI Database'!$C:$R,2, FALSE)),"")</f>
        <v>Diversified Financials</v>
      </c>
      <c r="P5272" s="186" t="str">
        <f>IFERROR(IF(VLOOKUP($C5272,'MSCI Database'!$C:$R,3, FALSE)="","",VLOOKUP($C5272,'MSCI Database'!$C:$R,3, FALSE)),"")</f>
        <v>AA</v>
      </c>
      <c r="Q5272" s="164" t="str">
        <f>IFERROR(IF(VLOOKUP($C5272,'MSCI Database'!$C:$R,4, FALSE)="","",VLOOKUP($C5272,'MSCI Database'!$C:$R,4, FALSE)),"")</f>
        <v>0</v>
      </c>
      <c r="R5272" s="164">
        <f>IFERROR(IF(VLOOKUP($C5272,'MSCI Database'!$C:$R,5, FALSE)="","",VLOOKUP($C5272,'MSCI Database'!$C:$R,5, FALSE)),"")</f>
        <v>8.3000000000000007</v>
      </c>
      <c r="S5272" s="164">
        <f>IFERROR(IF(VLOOKUP($C5272,'MSCI Database'!$C:$R,6, FALSE)="","",VLOOKUP($C5272,'MSCI Database'!$C:$R,6, FALSE)),"")</f>
        <v>9.4</v>
      </c>
      <c r="T5272" s="211">
        <f>IFERROR(IF(VLOOKUP($C5272,'MSCI Database'!$C:$R,7, FALSE)="","",VLOOKUP($C5272,'MSCI Database'!$C:$R,7, FALSE)),"")</f>
        <v>5.4</v>
      </c>
      <c r="U5272" s="164">
        <f>IFERROR(IF(VLOOKUP($C5272,'MSCI Database'!$C:$R,8, FALSE)="","",VLOOKUP($C5272,'MSCI Database'!$C:$R,8, FALSE)),"")</f>
        <v>6.7</v>
      </c>
      <c r="V5272" s="175">
        <f>IFERROR(IF(VLOOKUP($C5272,'MSCI Database'!$C:$R,9, FALSE)="","",VLOOKUP($C5272,'MSCI Database'!$C:$R,9, FALSE)),"")</f>
        <v>6.3</v>
      </c>
      <c r="W5272" s="165">
        <f t="shared" ca="1" si="193"/>
        <v>0</v>
      </c>
      <c r="X5272" s="236">
        <f>IFERROR(IF(VLOOKUP($C5272,'MSCI Database'!$C:$R,10, FALSE)="","",VLOOKUP($C5272,'MSCI Database'!$C:$R,10, FALSE)),"")</f>
        <v>907630</v>
      </c>
      <c r="Y5272" s="133" t="str">
        <f>IFERROR(IF(VLOOKUP($C5272,'MSCI Database'!$C:$R,11, FALSE)="","",VLOOKUP($C5272,'MSCI Database'!$C:$R,11, FALSE)),"")</f>
        <v>2019</v>
      </c>
      <c r="Z5272" s="133" t="str">
        <f>IFERROR(IF(VLOOKUP($C5272,'MSCI Database'!$C:$R,12, FALSE)="","",VLOOKUP($C5272,'MSCI Database'!$C:$R,12, FALSE)),"")</f>
        <v>Reported</v>
      </c>
      <c r="AA5272" s="202" t="str">
        <f>IFERROR(IF(VLOOKUP($C5272,'MSCI Database'!$C:$R,13, FALSE)="","",VLOOKUP($C5272,'MSCI Database'!$C:$R,13, FALSE)),"")</f>
        <v>Corporate governance remains key strength</v>
      </c>
    </row>
    <row r="5273" spans="1:27" s="130" customFormat="1" ht="15" hidden="1" customHeight="1" outlineLevel="1">
      <c r="A5273" s="130" t="s">
        <v>4672</v>
      </c>
      <c r="B5273" s="130" t="s">
        <v>4673</v>
      </c>
      <c r="C5273" s="130" t="s">
        <v>4674</v>
      </c>
      <c r="D5273" s="130" t="s">
        <v>12156</v>
      </c>
      <c r="E5273" s="130" t="s">
        <v>18688</v>
      </c>
      <c r="F5273" s="215">
        <v>3.537093771646533E-3</v>
      </c>
      <c r="G5273" s="132" t="str">
        <f ca="1">IFERROR(_xll.BQL($A5273, "cur_mkt_cap(currency=EUR)")/1000000, " ")</f>
        <v xml:space="preserve"> </v>
      </c>
      <c r="M5273" s="308"/>
      <c r="N5273" s="215">
        <f t="shared" ref="N5273:N5286" si="194">IF($A5273&lt;&gt;"",VLOOKUP($A5273,$A$3224:$V$5286,6,FALSE)/SUMIF($V$3224:$V$5286,"&lt;&gt;",$F$3224:$F$5286),0)</f>
        <v>3.755842924320019E-5</v>
      </c>
      <c r="O5273" s="172" t="str">
        <f>IFERROR(IF(VLOOKUP($C5273,'MSCI Database'!$C:$R,2, FALSE)="","",VLOOKUP($C5273,'MSCI Database'!$C:$R,2, FALSE)),"")</f>
        <v>Banks</v>
      </c>
      <c r="P5273" s="186" t="str">
        <f>IFERROR(IF(VLOOKUP($C5273,'MSCI Database'!$C:$R,3, FALSE)="","",VLOOKUP($C5273,'MSCI Database'!$C:$R,3, FALSE)),"")</f>
        <v>BBB</v>
      </c>
      <c r="Q5273" s="164" t="str">
        <f>IFERROR(IF(VLOOKUP($C5273,'MSCI Database'!$C:$R,4, FALSE)="","",VLOOKUP($C5273,'MSCI Database'!$C:$R,4, FALSE)),"")</f>
        <v/>
      </c>
      <c r="R5273" s="164">
        <f>IFERROR(IF(VLOOKUP($C5273,'MSCI Database'!$C:$R,5, FALSE)="","",VLOOKUP($C5273,'MSCI Database'!$C:$R,5, FALSE)),"")</f>
        <v>5.4</v>
      </c>
      <c r="S5273" s="164">
        <f>IFERROR(IF(VLOOKUP($C5273,'MSCI Database'!$C:$R,6, FALSE)="","",VLOOKUP($C5273,'MSCI Database'!$C:$R,6, FALSE)),"")</f>
        <v>2.5</v>
      </c>
      <c r="T5273" s="211">
        <f>IFERROR(IF(VLOOKUP($C5273,'MSCI Database'!$C:$R,7, FALSE)="","",VLOOKUP($C5273,'MSCI Database'!$C:$R,7, FALSE)),"")</f>
        <v>3.6</v>
      </c>
      <c r="U5273" s="164">
        <f>IFERROR(IF(VLOOKUP($C5273,'MSCI Database'!$C:$R,8, FALSE)="","",VLOOKUP($C5273,'MSCI Database'!$C:$R,8, FALSE)),"")</f>
        <v>5.5</v>
      </c>
      <c r="V5273" s="175">
        <f>IFERROR(IF(VLOOKUP($C5273,'MSCI Database'!$C:$R,9, FALSE)="","",VLOOKUP($C5273,'MSCI Database'!$C:$R,9, FALSE)),"")</f>
        <v>4.2</v>
      </c>
      <c r="W5273" s="165">
        <f t="shared" ref="W5273:W5286" ca="1" si="195">IFERROR(IF(X5273&lt;&gt;"",VLOOKUP($A5273,$A$3224:$X$5286,6,FALSE)/100,0)*$G$3222/$G5273, 0)</f>
        <v>0</v>
      </c>
      <c r="X5273" s="236">
        <f>IFERROR(IF(VLOOKUP($C5273,'MSCI Database'!$C:$R,10, FALSE)="","",VLOOKUP($C5273,'MSCI Database'!$C:$R,10, FALSE)),"")</f>
        <v>20445</v>
      </c>
      <c r="Y5273" s="133" t="str">
        <f>IFERROR(IF(VLOOKUP($C5273,'MSCI Database'!$C:$R,11, FALSE)="","",VLOOKUP($C5273,'MSCI Database'!$C:$R,11, FALSE)),"")</f>
        <v>2019</v>
      </c>
      <c r="Z5273" s="133" t="str">
        <f>IFERROR(IF(VLOOKUP($C5273,'MSCI Database'!$C:$R,12, FALSE)="","",VLOOKUP($C5273,'MSCI Database'!$C:$R,12, FALSE)),"")</f>
        <v>E.Segmt-Moderately High</v>
      </c>
      <c r="AA5273" s="202" t="str">
        <f>IFERROR(IF(VLOOKUP($C5273,'MSCI Database'!$C:$R,13, FALSE)="","",VLOOKUP($C5273,'MSCI Database'!$C:$R,13, FALSE)),"")</f>
        <v>Human capital management practices among global peers</v>
      </c>
    </row>
    <row r="5274" spans="1:27" s="130" customFormat="1" ht="15" hidden="1" customHeight="1" outlineLevel="1">
      <c r="A5274" s="130" t="s">
        <v>5505</v>
      </c>
      <c r="B5274" s="130" t="s">
        <v>5506</v>
      </c>
      <c r="C5274" s="130" t="s">
        <v>5507</v>
      </c>
      <c r="D5274" s="130" t="s">
        <v>18718</v>
      </c>
      <c r="E5274" s="130" t="s">
        <v>18690</v>
      </c>
      <c r="F5274" s="215">
        <v>2.6742511955450731E-4</v>
      </c>
      <c r="G5274" s="132" t="str">
        <f ca="1">IFERROR(_xll.BQL($A5274, "cur_mkt_cap(currency=EUR)")/1000000, " ")</f>
        <v xml:space="preserve"> </v>
      </c>
      <c r="M5274" s="308"/>
      <c r="N5274" s="215">
        <f t="shared" si="194"/>
        <v>2.8396384373962347E-6</v>
      </c>
      <c r="O5274" s="172" t="str">
        <f>IFERROR(IF(VLOOKUP($C5274,'MSCI Database'!$C:$R,2, FALSE)="","",VLOOKUP($C5274,'MSCI Database'!$C:$R,2, FALSE)),"")</f>
        <v>Telecommunication Services</v>
      </c>
      <c r="P5274" s="186" t="str">
        <f>IFERROR(IF(VLOOKUP($C5274,'MSCI Database'!$C:$R,3, FALSE)="","",VLOOKUP($C5274,'MSCI Database'!$C:$R,3, FALSE)),"")</f>
        <v>A</v>
      </c>
      <c r="Q5274" s="164" t="str">
        <f>IFERROR(IF(VLOOKUP($C5274,'MSCI Database'!$C:$R,4, FALSE)="","",VLOOKUP($C5274,'MSCI Database'!$C:$R,4, FALSE)),"")</f>
        <v>0</v>
      </c>
      <c r="R5274" s="164">
        <f>IFERROR(IF(VLOOKUP($C5274,'MSCI Database'!$C:$R,5, FALSE)="","",VLOOKUP($C5274,'MSCI Database'!$C:$R,5, FALSE)),"")</f>
        <v>6.1</v>
      </c>
      <c r="S5274" s="164">
        <f>IFERROR(IF(VLOOKUP($C5274,'MSCI Database'!$C:$R,6, FALSE)="","",VLOOKUP($C5274,'MSCI Database'!$C:$R,6, FALSE)),"")</f>
        <v>10</v>
      </c>
      <c r="T5274" s="211">
        <f>IFERROR(IF(VLOOKUP($C5274,'MSCI Database'!$C:$R,7, FALSE)="","",VLOOKUP($C5274,'MSCI Database'!$C:$R,7, FALSE)),"")</f>
        <v>6.6</v>
      </c>
      <c r="U5274" s="164">
        <f>IFERROR(IF(VLOOKUP($C5274,'MSCI Database'!$C:$R,8, FALSE)="","",VLOOKUP($C5274,'MSCI Database'!$C:$R,8, FALSE)),"")</f>
        <v>3.3</v>
      </c>
      <c r="V5274" s="175">
        <f>IFERROR(IF(VLOOKUP($C5274,'MSCI Database'!$C:$R,9, FALSE)="","",VLOOKUP($C5274,'MSCI Database'!$C:$R,9, FALSE)),"")</f>
        <v>5.5</v>
      </c>
      <c r="W5274" s="165">
        <f t="shared" ca="1" si="195"/>
        <v>0</v>
      </c>
      <c r="X5274" s="236">
        <f>IFERROR(IF(VLOOKUP($C5274,'MSCI Database'!$C:$R,10, FALSE)="","",VLOOKUP($C5274,'MSCI Database'!$C:$R,10, FALSE)),"")</f>
        <v>418700</v>
      </c>
      <c r="Y5274" s="133" t="str">
        <f>IFERROR(IF(VLOOKUP($C5274,'MSCI Database'!$C:$R,11, FALSE)="","",VLOOKUP($C5274,'MSCI Database'!$C:$R,11, FALSE)),"")</f>
        <v>2019</v>
      </c>
      <c r="Z5274" s="133" t="str">
        <f>IFERROR(IF(VLOOKUP($C5274,'MSCI Database'!$C:$R,12, FALSE)="","",VLOOKUP($C5274,'MSCI Database'!$C:$R,12, FALSE)),"")</f>
        <v>Reported</v>
      </c>
      <c r="AA5274" s="202" t="str">
        <f>IFERROR(IF(VLOOKUP($C5274,'MSCI Database'!$C:$R,13, FALSE)="","",VLOOKUP($C5274,'MSCI Database'!$C:$R,13, FALSE)),"")</f>
        <v>Strong business ethics policies, but corporate governance risks persist</v>
      </c>
    </row>
    <row r="5275" spans="1:27" s="130" customFormat="1" ht="15" hidden="1" customHeight="1" outlineLevel="1">
      <c r="A5275" s="130" t="s">
        <v>5081</v>
      </c>
      <c r="B5275" s="130" t="s">
        <v>5082</v>
      </c>
      <c r="C5275" s="130" t="s">
        <v>5083</v>
      </c>
      <c r="D5275" s="130" t="s">
        <v>18702</v>
      </c>
      <c r="E5275" s="130" t="s">
        <v>18688</v>
      </c>
      <c r="F5275" s="215">
        <v>5.7602217147366986E-7</v>
      </c>
      <c r="G5275" s="132" t="str">
        <f ca="1">IFERROR(_xll.BQL($A5275, "cur_mkt_cap(currency=EUR)")/1000000, " ")</f>
        <v xml:space="preserve"> </v>
      </c>
      <c r="M5275" s="308"/>
      <c r="N5275" s="215">
        <f t="shared" si="194"/>
        <v>6.1164586992946488E-9</v>
      </c>
      <c r="O5275" s="172" t="str">
        <f>IFERROR(IF(VLOOKUP($C5275,'MSCI Database'!$C:$R,2, FALSE)="","",VLOOKUP($C5275,'MSCI Database'!$C:$R,2, FALSE)),"")</f>
        <v>Banks</v>
      </c>
      <c r="P5275" s="186" t="str">
        <f>IFERROR(IF(VLOOKUP($C5275,'MSCI Database'!$C:$R,3, FALSE)="","",VLOOKUP($C5275,'MSCI Database'!$C:$R,3, FALSE)),"")</f>
        <v>BB</v>
      </c>
      <c r="Q5275" s="164" t="str">
        <f>IFERROR(IF(VLOOKUP($C5275,'MSCI Database'!$C:$R,4, FALSE)="","",VLOOKUP($C5275,'MSCI Database'!$C:$R,4, FALSE)),"")</f>
        <v>0</v>
      </c>
      <c r="R5275" s="164">
        <f>IFERROR(IF(VLOOKUP($C5275,'MSCI Database'!$C:$R,5, FALSE)="","",VLOOKUP($C5275,'MSCI Database'!$C:$R,5, FALSE)),"")</f>
        <v>3.7</v>
      </c>
      <c r="S5275" s="164">
        <f>IFERROR(IF(VLOOKUP($C5275,'MSCI Database'!$C:$R,6, FALSE)="","",VLOOKUP($C5275,'MSCI Database'!$C:$R,6, FALSE)),"")</f>
        <v>1.5</v>
      </c>
      <c r="T5275" s="211">
        <f>IFERROR(IF(VLOOKUP($C5275,'MSCI Database'!$C:$R,7, FALSE)="","",VLOOKUP($C5275,'MSCI Database'!$C:$R,7, FALSE)),"")</f>
        <v>3.9</v>
      </c>
      <c r="U5275" s="164">
        <f>IFERROR(IF(VLOOKUP($C5275,'MSCI Database'!$C:$R,8, FALSE)="","",VLOOKUP($C5275,'MSCI Database'!$C:$R,8, FALSE)),"")</f>
        <v>2.5</v>
      </c>
      <c r="V5275" s="175">
        <f>IFERROR(IF(VLOOKUP($C5275,'MSCI Database'!$C:$R,9, FALSE)="","",VLOOKUP($C5275,'MSCI Database'!$C:$R,9, FALSE)),"")</f>
        <v>3.1</v>
      </c>
      <c r="W5275" s="165">
        <f t="shared" ca="1" si="195"/>
        <v>0</v>
      </c>
      <c r="X5275" s="236">
        <f>IFERROR(IF(VLOOKUP($C5275,'MSCI Database'!$C:$R,10, FALSE)="","",VLOOKUP($C5275,'MSCI Database'!$C:$R,10, FALSE)),"")</f>
        <v>20193</v>
      </c>
      <c r="Y5275" s="133" t="str">
        <f>IFERROR(IF(VLOOKUP($C5275,'MSCI Database'!$C:$R,11, FALSE)="","",VLOOKUP($C5275,'MSCI Database'!$C:$R,11, FALSE)),"")</f>
        <v>2019</v>
      </c>
      <c r="Z5275" s="133" t="str">
        <f>IFERROR(IF(VLOOKUP($C5275,'MSCI Database'!$C:$R,12, FALSE)="","",VLOOKUP($C5275,'MSCI Database'!$C:$R,12, FALSE)),"")</f>
        <v>E.Segmt-Moderate</v>
      </c>
      <c r="AA5275" s="202" t="str">
        <f>IFERROR(IF(VLOOKUP($C5275,'MSCI Database'!$C:$R,13, FALSE)="","",VLOOKUP($C5275,'MSCI Database'!$C:$R,13, FALSE)),"")</f>
        <v>Continues to trail peers in most ESG parameters; leads in data handling practices</v>
      </c>
    </row>
    <row r="5276" spans="1:27" s="130" customFormat="1" ht="15" hidden="1" customHeight="1" outlineLevel="1">
      <c r="A5276" s="130" t="s">
        <v>3093</v>
      </c>
      <c r="B5276" s="130" t="s">
        <v>3094</v>
      </c>
      <c r="C5276" s="130" t="s">
        <v>3095</v>
      </c>
      <c r="D5276" s="130" t="s">
        <v>18706</v>
      </c>
      <c r="E5276" s="130" t="s">
        <v>18688</v>
      </c>
      <c r="F5276" s="215">
        <v>2.129975566881032E-8</v>
      </c>
      <c r="G5276" s="132" t="str">
        <f ca="1">IFERROR(_xll.BQL($A5276, "cur_mkt_cap(currency=EUR)")/1000000, " ")</f>
        <v xml:space="preserve"> </v>
      </c>
      <c r="M5276" s="308"/>
      <c r="N5276" s="215">
        <f t="shared" ca="1" si="194"/>
        <v>2.2617024535712772E-10</v>
      </c>
      <c r="O5276" s="172" t="str">
        <f>IFERROR(IF(VLOOKUP($C5276,'MSCI Database'!$C:$R,2, FALSE)="","",VLOOKUP($C5276,'MSCI Database'!$C:$R,2, FALSE)),"")</f>
        <v>Consumer Finance</v>
      </c>
      <c r="P5276" s="186" t="str">
        <f>IFERROR(IF(VLOOKUP($C5276,'MSCI Database'!$C:$R,3, FALSE)="","",VLOOKUP($C5276,'MSCI Database'!$C:$R,3, FALSE)),"")</f>
        <v/>
      </c>
      <c r="Q5276" s="164" t="str">
        <f>IFERROR(IF(VLOOKUP($C5276,'MSCI Database'!$C:$R,4, FALSE)="","",VLOOKUP($C5276,'MSCI Database'!$C:$R,4, FALSE)),"")</f>
        <v/>
      </c>
      <c r="R5276" s="164" t="str">
        <f>IFERROR(IF(VLOOKUP($C5276,'MSCI Database'!$C:$R,5, FALSE)="","",VLOOKUP($C5276,'MSCI Database'!$C:$R,5, FALSE)),"")</f>
        <v/>
      </c>
      <c r="S5276" s="164" t="str">
        <f>IFERROR(IF(VLOOKUP($C5276,'MSCI Database'!$C:$R,6, FALSE)="","",VLOOKUP($C5276,'MSCI Database'!$C:$R,6, FALSE)),"")</f>
        <v/>
      </c>
      <c r="T5276" s="211" t="str">
        <f>IFERROR(IF(VLOOKUP($C5276,'MSCI Database'!$C:$R,7, FALSE)="","",VLOOKUP($C5276,'MSCI Database'!$C:$R,7, FALSE)),"")</f>
        <v/>
      </c>
      <c r="U5276" s="164" t="str">
        <f>IFERROR(IF(VLOOKUP($C5276,'MSCI Database'!$C:$R,8, FALSE)="","",VLOOKUP($C5276,'MSCI Database'!$C:$R,8, FALSE)),"")</f>
        <v/>
      </c>
      <c r="V5276" s="175" t="str">
        <f>IFERROR(IF(VLOOKUP($C5276,'MSCI Database'!$C:$R,9, FALSE)="","",VLOOKUP($C5276,'MSCI Database'!$C:$R,9, FALSE)),"")</f>
        <v/>
      </c>
      <c r="W5276" s="165">
        <f t="shared" ca="1" si="195"/>
        <v>0</v>
      </c>
      <c r="X5276" s="236">
        <f>IFERROR(IF(VLOOKUP($C5276,'MSCI Database'!$C:$R,10, FALSE)="","",VLOOKUP($C5276,'MSCI Database'!$C:$R,10, FALSE)),"")</f>
        <v>2411</v>
      </c>
      <c r="Y5276" s="133" t="str">
        <f>IFERROR(IF(VLOOKUP($C5276,'MSCI Database'!$C:$R,11, FALSE)="","",VLOOKUP($C5276,'MSCI Database'!$C:$R,11, FALSE)),"")</f>
        <v>2019</v>
      </c>
      <c r="Z5276" s="133" t="str">
        <f>IFERROR(IF(VLOOKUP($C5276,'MSCI Database'!$C:$R,12, FALSE)="","",VLOOKUP($C5276,'MSCI Database'!$C:$R,12, FALSE)),"")</f>
        <v>E.Segmt-Low</v>
      </c>
      <c r="AA5276" s="202" t="str">
        <f>IFERROR(IF(VLOOKUP($C5276,'MSCI Database'!$C:$R,13, FALSE)="","",VLOOKUP($C5276,'MSCI Database'!$C:$R,13, FALSE)),"")</f>
        <v/>
      </c>
    </row>
    <row r="5277" spans="1:27" s="130" customFormat="1" ht="15" hidden="1" customHeight="1" outlineLevel="1">
      <c r="A5277" s="130" t="s">
        <v>18729</v>
      </c>
      <c r="B5277" s="130" t="s">
        <v>374</v>
      </c>
      <c r="C5277" s="130" t="s">
        <v>18730</v>
      </c>
      <c r="D5277" s="130" t="s">
        <v>18679</v>
      </c>
      <c r="E5277" s="130" t="s">
        <v>18689</v>
      </c>
      <c r="F5277" s="215">
        <v>8.1547866854451447E-4</v>
      </c>
      <c r="G5277" s="132" t="str">
        <f ca="1">IFERROR(_xll.BQL($A5277, "cur_mkt_cap(currency=EUR)")/1000000, " ")</f>
        <v xml:space="preserve"> </v>
      </c>
      <c r="M5277" s="308"/>
      <c r="N5277" s="215">
        <f t="shared" si="194"/>
        <v>8.6591139079727398E-6</v>
      </c>
      <c r="O5277" s="172" t="str">
        <f>IFERROR(IF(VLOOKUP($C5277,'MSCI Database'!$C:$R,2, FALSE)="","",VLOOKUP($C5277,'MSCI Database'!$C:$R,2, FALSE)),"")</f>
        <v/>
      </c>
      <c r="P5277" s="186" t="str">
        <f>IFERROR(IF(VLOOKUP($C5277,'MSCI Database'!$C:$R,3, FALSE)="","",VLOOKUP($C5277,'MSCI Database'!$C:$R,3, FALSE)),"")</f>
        <v/>
      </c>
      <c r="Q5277" s="164" t="str">
        <f>IFERROR(IF(VLOOKUP($C5277,'MSCI Database'!$C:$R,4, FALSE)="","",VLOOKUP($C5277,'MSCI Database'!$C:$R,4, FALSE)),"")</f>
        <v/>
      </c>
      <c r="R5277" s="164" t="str">
        <f>IFERROR(IF(VLOOKUP($C5277,'MSCI Database'!$C:$R,5, FALSE)="","",VLOOKUP($C5277,'MSCI Database'!$C:$R,5, FALSE)),"")</f>
        <v/>
      </c>
      <c r="S5277" s="164" t="str">
        <f>IFERROR(IF(VLOOKUP($C5277,'MSCI Database'!$C:$R,6, FALSE)="","",VLOOKUP($C5277,'MSCI Database'!$C:$R,6, FALSE)),"")</f>
        <v/>
      </c>
      <c r="T5277" s="211" t="str">
        <f>IFERROR(IF(VLOOKUP($C5277,'MSCI Database'!$C:$R,7, FALSE)="","",VLOOKUP($C5277,'MSCI Database'!$C:$R,7, FALSE)),"")</f>
        <v/>
      </c>
      <c r="U5277" s="164" t="str">
        <f>IFERROR(IF(VLOOKUP($C5277,'MSCI Database'!$C:$R,8, FALSE)="","",VLOOKUP($C5277,'MSCI Database'!$C:$R,8, FALSE)),"")</f>
        <v/>
      </c>
      <c r="V5277" s="175" t="str">
        <f>IFERROR(IF(VLOOKUP($C5277,'MSCI Database'!$C:$R,9, FALSE)="","",VLOOKUP($C5277,'MSCI Database'!$C:$R,9, FALSE)),"")</f>
        <v/>
      </c>
      <c r="W5277" s="165">
        <f t="shared" ca="1" si="195"/>
        <v>0</v>
      </c>
      <c r="X5277" s="236" t="str">
        <f>IFERROR(IF(VLOOKUP($C5277,'MSCI Database'!$C:$R,10, FALSE)="","",VLOOKUP($C5277,'MSCI Database'!$C:$R,10, FALSE)),"")</f>
        <v/>
      </c>
      <c r="Y5277" s="133" t="str">
        <f>IFERROR(IF(VLOOKUP($C5277,'MSCI Database'!$C:$R,11, FALSE)="","",VLOOKUP($C5277,'MSCI Database'!$C:$R,11, FALSE)),"")</f>
        <v/>
      </c>
      <c r="Z5277" s="133" t="str">
        <f>IFERROR(IF(VLOOKUP($C5277,'MSCI Database'!$C:$R,12, FALSE)="","",VLOOKUP($C5277,'MSCI Database'!$C:$R,12, FALSE)),"")</f>
        <v/>
      </c>
      <c r="AA5277" s="202" t="str">
        <f>IFERROR(IF(VLOOKUP($C5277,'MSCI Database'!$C:$R,13, FALSE)="","",VLOOKUP($C5277,'MSCI Database'!$C:$R,13, FALSE)),"")</f>
        <v/>
      </c>
    </row>
    <row r="5278" spans="1:27" s="130" customFormat="1" ht="15" hidden="1" customHeight="1" outlineLevel="1">
      <c r="A5278" s="130" t="s">
        <v>5509</v>
      </c>
      <c r="B5278" s="130" t="s">
        <v>5510</v>
      </c>
      <c r="C5278" s="130" t="s">
        <v>5511</v>
      </c>
      <c r="D5278" s="130" t="s">
        <v>18687</v>
      </c>
      <c r="E5278" s="130" t="s">
        <v>18688</v>
      </c>
      <c r="F5278" s="215">
        <v>0</v>
      </c>
      <c r="G5278" s="132" t="str">
        <f ca="1">IFERROR(_xll.BQL($A5278, "cur_mkt_cap(currency=EUR)")/1000000, " ")</f>
        <v xml:space="preserve"> </v>
      </c>
      <c r="M5278" s="308"/>
      <c r="N5278" s="215">
        <f t="shared" si="194"/>
        <v>0</v>
      </c>
      <c r="O5278" s="172" t="str">
        <f>IFERROR(IF(VLOOKUP($C5278,'MSCI Database'!$C:$R,2, FALSE)="","",VLOOKUP($C5278,'MSCI Database'!$C:$R,2, FALSE)),"")</f>
        <v/>
      </c>
      <c r="P5278" s="186" t="str">
        <f>IFERROR(IF(VLOOKUP($C5278,'MSCI Database'!$C:$R,3, FALSE)="","",VLOOKUP($C5278,'MSCI Database'!$C:$R,3, FALSE)),"")</f>
        <v/>
      </c>
      <c r="Q5278" s="164" t="str">
        <f>IFERROR(IF(VLOOKUP($C5278,'MSCI Database'!$C:$R,4, FALSE)="","",VLOOKUP($C5278,'MSCI Database'!$C:$R,4, FALSE)),"")</f>
        <v/>
      </c>
      <c r="R5278" s="164" t="str">
        <f>IFERROR(IF(VLOOKUP($C5278,'MSCI Database'!$C:$R,5, FALSE)="","",VLOOKUP($C5278,'MSCI Database'!$C:$R,5, FALSE)),"")</f>
        <v/>
      </c>
      <c r="S5278" s="164" t="str">
        <f>IFERROR(IF(VLOOKUP($C5278,'MSCI Database'!$C:$R,6, FALSE)="","",VLOOKUP($C5278,'MSCI Database'!$C:$R,6, FALSE)),"")</f>
        <v/>
      </c>
      <c r="T5278" s="211" t="str">
        <f>IFERROR(IF(VLOOKUP($C5278,'MSCI Database'!$C:$R,7, FALSE)="","",VLOOKUP($C5278,'MSCI Database'!$C:$R,7, FALSE)),"")</f>
        <v/>
      </c>
      <c r="U5278" s="164" t="str">
        <f>IFERROR(IF(VLOOKUP($C5278,'MSCI Database'!$C:$R,8, FALSE)="","",VLOOKUP($C5278,'MSCI Database'!$C:$R,8, FALSE)),"")</f>
        <v/>
      </c>
      <c r="V5278" s="175" t="str">
        <f>IFERROR(IF(VLOOKUP($C5278,'MSCI Database'!$C:$R,9, FALSE)="","",VLOOKUP($C5278,'MSCI Database'!$C:$R,9, FALSE)),"")</f>
        <v/>
      </c>
      <c r="W5278" s="165">
        <f t="shared" ca="1" si="195"/>
        <v>0</v>
      </c>
      <c r="X5278" s="236" t="str">
        <f>IFERROR(IF(VLOOKUP($C5278,'MSCI Database'!$C:$R,10, FALSE)="","",VLOOKUP($C5278,'MSCI Database'!$C:$R,10, FALSE)),"")</f>
        <v/>
      </c>
      <c r="Y5278" s="133" t="str">
        <f>IFERROR(IF(VLOOKUP($C5278,'MSCI Database'!$C:$R,11, FALSE)="","",VLOOKUP($C5278,'MSCI Database'!$C:$R,11, FALSE)),"")</f>
        <v/>
      </c>
      <c r="Z5278" s="133" t="str">
        <f>IFERROR(IF(VLOOKUP($C5278,'MSCI Database'!$C:$R,12, FALSE)="","",VLOOKUP($C5278,'MSCI Database'!$C:$R,12, FALSE)),"")</f>
        <v/>
      </c>
      <c r="AA5278" s="202" t="str">
        <f>IFERROR(IF(VLOOKUP($C5278,'MSCI Database'!$C:$R,13, FALSE)="","",VLOOKUP($C5278,'MSCI Database'!$C:$R,13, FALSE)),"")</f>
        <v/>
      </c>
    </row>
    <row r="5279" spans="1:27" s="130" customFormat="1" ht="15" hidden="1" customHeight="1" outlineLevel="1">
      <c r="A5279" s="130" t="s">
        <v>2606</v>
      </c>
      <c r="B5279" s="130" t="s">
        <v>2607</v>
      </c>
      <c r="C5279" s="130" t="s">
        <v>2608</v>
      </c>
      <c r="D5279" s="130" t="s">
        <v>18721</v>
      </c>
      <c r="E5279" s="130" t="s">
        <v>12133</v>
      </c>
      <c r="F5279" s="215">
        <v>0</v>
      </c>
      <c r="G5279" s="132" t="str">
        <f ca="1">IFERROR(_xll.BQL($A5279, "cur_mkt_cap(currency=EUR)")/1000000, " ")</f>
        <v xml:space="preserve"> </v>
      </c>
      <c r="M5279" s="308"/>
      <c r="N5279" s="215">
        <f t="shared" si="194"/>
        <v>0</v>
      </c>
      <c r="O5279" s="172" t="str">
        <f>IFERROR(IF(VLOOKUP($C5279,'MSCI Database'!$C:$R,2, FALSE)="","",VLOOKUP($C5279,'MSCI Database'!$C:$R,2, FALSE)),"")</f>
        <v/>
      </c>
      <c r="P5279" s="186" t="str">
        <f>IFERROR(IF(VLOOKUP($C5279,'MSCI Database'!$C:$R,3, FALSE)="","",VLOOKUP($C5279,'MSCI Database'!$C:$R,3, FALSE)),"")</f>
        <v/>
      </c>
      <c r="Q5279" s="164" t="str">
        <f>IFERROR(IF(VLOOKUP($C5279,'MSCI Database'!$C:$R,4, FALSE)="","",VLOOKUP($C5279,'MSCI Database'!$C:$R,4, FALSE)),"")</f>
        <v/>
      </c>
      <c r="R5279" s="164" t="str">
        <f>IFERROR(IF(VLOOKUP($C5279,'MSCI Database'!$C:$R,5, FALSE)="","",VLOOKUP($C5279,'MSCI Database'!$C:$R,5, FALSE)),"")</f>
        <v/>
      </c>
      <c r="S5279" s="164" t="str">
        <f>IFERROR(IF(VLOOKUP($C5279,'MSCI Database'!$C:$R,6, FALSE)="","",VLOOKUP($C5279,'MSCI Database'!$C:$R,6, FALSE)),"")</f>
        <v/>
      </c>
      <c r="T5279" s="211" t="str">
        <f>IFERROR(IF(VLOOKUP($C5279,'MSCI Database'!$C:$R,7, FALSE)="","",VLOOKUP($C5279,'MSCI Database'!$C:$R,7, FALSE)),"")</f>
        <v/>
      </c>
      <c r="U5279" s="164" t="str">
        <f>IFERROR(IF(VLOOKUP($C5279,'MSCI Database'!$C:$R,8, FALSE)="","",VLOOKUP($C5279,'MSCI Database'!$C:$R,8, FALSE)),"")</f>
        <v/>
      </c>
      <c r="V5279" s="175" t="str">
        <f>IFERROR(IF(VLOOKUP($C5279,'MSCI Database'!$C:$R,9, FALSE)="","",VLOOKUP($C5279,'MSCI Database'!$C:$R,9, FALSE)),"")</f>
        <v/>
      </c>
      <c r="W5279" s="165">
        <f t="shared" ca="1" si="195"/>
        <v>0</v>
      </c>
      <c r="X5279" s="236" t="str">
        <f>IFERROR(IF(VLOOKUP($C5279,'MSCI Database'!$C:$R,10, FALSE)="","",VLOOKUP($C5279,'MSCI Database'!$C:$R,10, FALSE)),"")</f>
        <v/>
      </c>
      <c r="Y5279" s="133" t="str">
        <f>IFERROR(IF(VLOOKUP($C5279,'MSCI Database'!$C:$R,11, FALSE)="","",VLOOKUP($C5279,'MSCI Database'!$C:$R,11, FALSE)),"")</f>
        <v/>
      </c>
      <c r="Z5279" s="133" t="str">
        <f>IFERROR(IF(VLOOKUP($C5279,'MSCI Database'!$C:$R,12, FALSE)="","",VLOOKUP($C5279,'MSCI Database'!$C:$R,12, FALSE)),"")</f>
        <v/>
      </c>
      <c r="AA5279" s="202" t="str">
        <f>IFERROR(IF(VLOOKUP($C5279,'MSCI Database'!$C:$R,13, FALSE)="","",VLOOKUP($C5279,'MSCI Database'!$C:$R,13, FALSE)),"")</f>
        <v/>
      </c>
    </row>
    <row r="5280" spans="1:27" s="130" customFormat="1" ht="15" hidden="1" customHeight="1" outlineLevel="1">
      <c r="A5280" s="130" t="s">
        <v>4743</v>
      </c>
      <c r="B5280" s="130" t="s">
        <v>4744</v>
      </c>
      <c r="C5280" s="130" t="s">
        <v>4745</v>
      </c>
      <c r="D5280" s="130" t="s">
        <v>18678</v>
      </c>
      <c r="E5280" s="130" t="s">
        <v>18674</v>
      </c>
      <c r="F5280" s="215">
        <v>6.5013789105380343E-9</v>
      </c>
      <c r="G5280" s="132" t="str">
        <f ca="1">IFERROR(_xll.BQL($A5280, "cur_mkt_cap(currency=EUR)")/1000000, " ")</f>
        <v xml:space="preserve"> </v>
      </c>
      <c r="M5280" s="308"/>
      <c r="N5280" s="215">
        <f t="shared" ca="1" si="194"/>
        <v>6.9034522565402356E-11</v>
      </c>
      <c r="O5280" s="172" t="str">
        <f>IFERROR(IF(VLOOKUP($C5280,'MSCI Database'!$C:$R,2, FALSE)="","",VLOOKUP($C5280,'MSCI Database'!$C:$R,2, FALSE)),"")</f>
        <v/>
      </c>
      <c r="P5280" s="186" t="str">
        <f>IFERROR(IF(VLOOKUP($C5280,'MSCI Database'!$C:$R,3, FALSE)="","",VLOOKUP($C5280,'MSCI Database'!$C:$R,3, FALSE)),"")</f>
        <v/>
      </c>
      <c r="Q5280" s="164" t="str">
        <f>IFERROR(IF(VLOOKUP($C5280,'MSCI Database'!$C:$R,4, FALSE)="","",VLOOKUP($C5280,'MSCI Database'!$C:$R,4, FALSE)),"")</f>
        <v/>
      </c>
      <c r="R5280" s="164" t="str">
        <f>IFERROR(IF(VLOOKUP($C5280,'MSCI Database'!$C:$R,5, FALSE)="","",VLOOKUP($C5280,'MSCI Database'!$C:$R,5, FALSE)),"")</f>
        <v/>
      </c>
      <c r="S5280" s="164" t="str">
        <f>IFERROR(IF(VLOOKUP($C5280,'MSCI Database'!$C:$R,6, FALSE)="","",VLOOKUP($C5280,'MSCI Database'!$C:$R,6, FALSE)),"")</f>
        <v/>
      </c>
      <c r="T5280" s="211" t="str">
        <f>IFERROR(IF(VLOOKUP($C5280,'MSCI Database'!$C:$R,7, FALSE)="","",VLOOKUP($C5280,'MSCI Database'!$C:$R,7, FALSE)),"")</f>
        <v/>
      </c>
      <c r="U5280" s="164" t="str">
        <f>IFERROR(IF(VLOOKUP($C5280,'MSCI Database'!$C:$R,8, FALSE)="","",VLOOKUP($C5280,'MSCI Database'!$C:$R,8, FALSE)),"")</f>
        <v/>
      </c>
      <c r="V5280" s="175" t="str">
        <f>IFERROR(IF(VLOOKUP($C5280,'MSCI Database'!$C:$R,9, FALSE)="","",VLOOKUP($C5280,'MSCI Database'!$C:$R,9, FALSE)),"")</f>
        <v/>
      </c>
      <c r="W5280" s="165">
        <f t="shared" ca="1" si="195"/>
        <v>0</v>
      </c>
      <c r="X5280" s="236" t="str">
        <f>IFERROR(IF(VLOOKUP($C5280,'MSCI Database'!$C:$R,10, FALSE)="","",VLOOKUP($C5280,'MSCI Database'!$C:$R,10, FALSE)),"")</f>
        <v/>
      </c>
      <c r="Y5280" s="133" t="str">
        <f>IFERROR(IF(VLOOKUP($C5280,'MSCI Database'!$C:$R,11, FALSE)="","",VLOOKUP($C5280,'MSCI Database'!$C:$R,11, FALSE)),"")</f>
        <v/>
      </c>
      <c r="Z5280" s="133" t="str">
        <f>IFERROR(IF(VLOOKUP($C5280,'MSCI Database'!$C:$R,12, FALSE)="","",VLOOKUP($C5280,'MSCI Database'!$C:$R,12, FALSE)),"")</f>
        <v/>
      </c>
      <c r="AA5280" s="202" t="str">
        <f>IFERROR(IF(VLOOKUP($C5280,'MSCI Database'!$C:$R,13, FALSE)="","",VLOOKUP($C5280,'MSCI Database'!$C:$R,13, FALSE)),"")</f>
        <v/>
      </c>
    </row>
    <row r="5281" spans="6:27" s="130" customFormat="1" ht="15" hidden="1" customHeight="1" outlineLevel="1">
      <c r="F5281" s="215"/>
      <c r="G5281" s="132" t="str">
        <f ca="1">IFERROR(_xll.BQL($A5281, "cur_mkt_cap(currency=EUR)")/1000000, " ")</f>
        <v xml:space="preserve"> </v>
      </c>
      <c r="M5281" s="308"/>
      <c r="N5281" s="215">
        <f t="shared" si="194"/>
        <v>0</v>
      </c>
      <c r="O5281" s="172" t="str">
        <f>IFERROR(IF(VLOOKUP($C5281,'MSCI Database'!$C:$R,2, FALSE)="","",VLOOKUP($C5281,'MSCI Database'!$C:$R,2, FALSE)),"")</f>
        <v/>
      </c>
      <c r="P5281" s="186" t="str">
        <f>IFERROR(IF(VLOOKUP($C5281,'MSCI Database'!$C:$R,3, FALSE)="","",VLOOKUP($C5281,'MSCI Database'!$C:$R,3, FALSE)),"")</f>
        <v/>
      </c>
      <c r="Q5281" s="164" t="str">
        <f>IFERROR(IF(VLOOKUP($C5281,'MSCI Database'!$C:$R,4, FALSE)="","",VLOOKUP($C5281,'MSCI Database'!$C:$R,4, FALSE)),"")</f>
        <v/>
      </c>
      <c r="R5281" s="164" t="str">
        <f>IFERROR(IF(VLOOKUP($C5281,'MSCI Database'!$C:$R,5, FALSE)="","",VLOOKUP($C5281,'MSCI Database'!$C:$R,5, FALSE)),"")</f>
        <v/>
      </c>
      <c r="S5281" s="164" t="str">
        <f>IFERROR(IF(VLOOKUP($C5281,'MSCI Database'!$C:$R,6, FALSE)="","",VLOOKUP($C5281,'MSCI Database'!$C:$R,6, FALSE)),"")</f>
        <v/>
      </c>
      <c r="T5281" s="211" t="str">
        <f>IFERROR(IF(VLOOKUP($C5281,'MSCI Database'!$C:$R,7, FALSE)="","",VLOOKUP($C5281,'MSCI Database'!$C:$R,7, FALSE)),"")</f>
        <v/>
      </c>
      <c r="U5281" s="164" t="str">
        <f>IFERROR(IF(VLOOKUP($C5281,'MSCI Database'!$C:$R,8, FALSE)="","",VLOOKUP($C5281,'MSCI Database'!$C:$R,8, FALSE)),"")</f>
        <v/>
      </c>
      <c r="V5281" s="175" t="str">
        <f>IFERROR(IF(VLOOKUP($C5281,'MSCI Database'!$C:$R,9, FALSE)="","",VLOOKUP($C5281,'MSCI Database'!$C:$R,9, FALSE)),"")</f>
        <v/>
      </c>
      <c r="W5281" s="165">
        <f t="shared" ca="1" si="195"/>
        <v>0</v>
      </c>
      <c r="X5281" s="236" t="str">
        <f>IFERROR(IF(VLOOKUP($C5281,'MSCI Database'!$C:$R,10, FALSE)="","",VLOOKUP($C5281,'MSCI Database'!$C:$R,10, FALSE)),"")</f>
        <v/>
      </c>
      <c r="Y5281" s="133" t="str">
        <f>IFERROR(IF(VLOOKUP($C5281,'MSCI Database'!$C:$R,11, FALSE)="","",VLOOKUP($C5281,'MSCI Database'!$C:$R,11, FALSE)),"")</f>
        <v/>
      </c>
      <c r="Z5281" s="133" t="str">
        <f>IFERROR(IF(VLOOKUP($C5281,'MSCI Database'!$C:$R,12, FALSE)="","",VLOOKUP($C5281,'MSCI Database'!$C:$R,12, FALSE)),"")</f>
        <v/>
      </c>
      <c r="AA5281" s="202" t="str">
        <f>IFERROR(IF(VLOOKUP($C5281,'MSCI Database'!$C:$R,13, FALSE)="","",VLOOKUP($C5281,'MSCI Database'!$C:$R,13, FALSE)),"")</f>
        <v/>
      </c>
    </row>
    <row r="5282" spans="6:27" s="130" customFormat="1" ht="15" hidden="1" customHeight="1" outlineLevel="1">
      <c r="F5282" s="215"/>
      <c r="G5282" s="132" t="str">
        <f ca="1">IFERROR(_xll.BQL($A5282, "cur_mkt_cap(currency=EUR)")/1000000, " ")</f>
        <v xml:space="preserve"> </v>
      </c>
      <c r="M5282" s="308"/>
      <c r="N5282" s="215">
        <f t="shared" si="194"/>
        <v>0</v>
      </c>
      <c r="O5282" s="172" t="str">
        <f>IFERROR(IF(VLOOKUP($C5282,'MSCI Database'!$C:$R,2, FALSE)="","",VLOOKUP($C5282,'MSCI Database'!$C:$R,2, FALSE)),"")</f>
        <v/>
      </c>
      <c r="P5282" s="186" t="str">
        <f>IFERROR(IF(VLOOKUP($C5282,'MSCI Database'!$C:$R,3, FALSE)="","",VLOOKUP($C5282,'MSCI Database'!$C:$R,3, FALSE)),"")</f>
        <v/>
      </c>
      <c r="Q5282" s="164" t="str">
        <f>IFERROR(IF(VLOOKUP($C5282,'MSCI Database'!$C:$R,4, FALSE)="","",VLOOKUP($C5282,'MSCI Database'!$C:$R,4, FALSE)),"")</f>
        <v/>
      </c>
      <c r="R5282" s="164" t="str">
        <f>IFERROR(IF(VLOOKUP($C5282,'MSCI Database'!$C:$R,5, FALSE)="","",VLOOKUP($C5282,'MSCI Database'!$C:$R,5, FALSE)),"")</f>
        <v/>
      </c>
      <c r="S5282" s="164" t="str">
        <f>IFERROR(IF(VLOOKUP($C5282,'MSCI Database'!$C:$R,6, FALSE)="","",VLOOKUP($C5282,'MSCI Database'!$C:$R,6, FALSE)),"")</f>
        <v/>
      </c>
      <c r="T5282" s="211" t="str">
        <f>IFERROR(IF(VLOOKUP($C5282,'MSCI Database'!$C:$R,7, FALSE)="","",VLOOKUP($C5282,'MSCI Database'!$C:$R,7, FALSE)),"")</f>
        <v/>
      </c>
      <c r="U5282" s="164" t="str">
        <f>IFERROR(IF(VLOOKUP($C5282,'MSCI Database'!$C:$R,8, FALSE)="","",VLOOKUP($C5282,'MSCI Database'!$C:$R,8, FALSE)),"")</f>
        <v/>
      </c>
      <c r="V5282" s="175" t="str">
        <f>IFERROR(IF(VLOOKUP($C5282,'MSCI Database'!$C:$R,9, FALSE)="","",VLOOKUP($C5282,'MSCI Database'!$C:$R,9, FALSE)),"")</f>
        <v/>
      </c>
      <c r="W5282" s="165">
        <f t="shared" ca="1" si="195"/>
        <v>0</v>
      </c>
      <c r="X5282" s="236" t="str">
        <f>IFERROR(IF(VLOOKUP($C5282,'MSCI Database'!$C:$R,10, FALSE)="","",VLOOKUP($C5282,'MSCI Database'!$C:$R,10, FALSE)),"")</f>
        <v/>
      </c>
      <c r="Y5282" s="133" t="str">
        <f>IFERROR(IF(VLOOKUP($C5282,'MSCI Database'!$C:$R,11, FALSE)="","",VLOOKUP($C5282,'MSCI Database'!$C:$R,11, FALSE)),"")</f>
        <v/>
      </c>
      <c r="Z5282" s="133" t="str">
        <f>IFERROR(IF(VLOOKUP($C5282,'MSCI Database'!$C:$R,12, FALSE)="","",VLOOKUP($C5282,'MSCI Database'!$C:$R,12, FALSE)),"")</f>
        <v/>
      </c>
      <c r="AA5282" s="202" t="str">
        <f>IFERROR(IF(VLOOKUP($C5282,'MSCI Database'!$C:$R,13, FALSE)="","",VLOOKUP($C5282,'MSCI Database'!$C:$R,13, FALSE)),"")</f>
        <v/>
      </c>
    </row>
    <row r="5283" spans="6:27" s="130" customFormat="1" ht="15" hidden="1" customHeight="1" outlineLevel="1">
      <c r="F5283" s="215"/>
      <c r="G5283" s="132" t="str">
        <f ca="1">IFERROR(_xll.BQL($A5283, "cur_mkt_cap(currency=EUR)")/1000000, " ")</f>
        <v xml:space="preserve"> </v>
      </c>
      <c r="M5283" s="308"/>
      <c r="N5283" s="215">
        <f t="shared" si="194"/>
        <v>0</v>
      </c>
      <c r="O5283" s="172" t="str">
        <f>IFERROR(IF(VLOOKUP($C5283,'MSCI Database'!$C:$R,2, FALSE)="","",VLOOKUP($C5283,'MSCI Database'!$C:$R,2, FALSE)),"")</f>
        <v/>
      </c>
      <c r="P5283" s="186" t="str">
        <f>IFERROR(IF(VLOOKUP($C5283,'MSCI Database'!$C:$R,3, FALSE)="","",VLOOKUP($C5283,'MSCI Database'!$C:$R,3, FALSE)),"")</f>
        <v/>
      </c>
      <c r="Q5283" s="164" t="str">
        <f>IFERROR(IF(VLOOKUP($C5283,'MSCI Database'!$C:$R,4, FALSE)="","",VLOOKUP($C5283,'MSCI Database'!$C:$R,4, FALSE)),"")</f>
        <v/>
      </c>
      <c r="R5283" s="164" t="str">
        <f>IFERROR(IF(VLOOKUP($C5283,'MSCI Database'!$C:$R,5, FALSE)="","",VLOOKUP($C5283,'MSCI Database'!$C:$R,5, FALSE)),"")</f>
        <v/>
      </c>
      <c r="S5283" s="164" t="str">
        <f>IFERROR(IF(VLOOKUP($C5283,'MSCI Database'!$C:$R,6, FALSE)="","",VLOOKUP($C5283,'MSCI Database'!$C:$R,6, FALSE)),"")</f>
        <v/>
      </c>
      <c r="T5283" s="211" t="str">
        <f>IFERROR(IF(VLOOKUP($C5283,'MSCI Database'!$C:$R,7, FALSE)="","",VLOOKUP($C5283,'MSCI Database'!$C:$R,7, FALSE)),"")</f>
        <v/>
      </c>
      <c r="U5283" s="164" t="str">
        <f>IFERROR(IF(VLOOKUP($C5283,'MSCI Database'!$C:$R,8, FALSE)="","",VLOOKUP($C5283,'MSCI Database'!$C:$R,8, FALSE)),"")</f>
        <v/>
      </c>
      <c r="V5283" s="175" t="str">
        <f>IFERROR(IF(VLOOKUP($C5283,'MSCI Database'!$C:$R,9, FALSE)="","",VLOOKUP($C5283,'MSCI Database'!$C:$R,9, FALSE)),"")</f>
        <v/>
      </c>
      <c r="W5283" s="165">
        <f t="shared" ca="1" si="195"/>
        <v>0</v>
      </c>
      <c r="X5283" s="236" t="str">
        <f>IFERROR(IF(VLOOKUP($C5283,'MSCI Database'!$C:$R,10, FALSE)="","",VLOOKUP($C5283,'MSCI Database'!$C:$R,10, FALSE)),"")</f>
        <v/>
      </c>
      <c r="Y5283" s="133" t="str">
        <f>IFERROR(IF(VLOOKUP($C5283,'MSCI Database'!$C:$R,11, FALSE)="","",VLOOKUP($C5283,'MSCI Database'!$C:$R,11, FALSE)),"")</f>
        <v/>
      </c>
      <c r="Z5283" s="133" t="str">
        <f>IFERROR(IF(VLOOKUP($C5283,'MSCI Database'!$C:$R,12, FALSE)="","",VLOOKUP($C5283,'MSCI Database'!$C:$R,12, FALSE)),"")</f>
        <v/>
      </c>
      <c r="AA5283" s="202" t="str">
        <f>IFERROR(IF(VLOOKUP($C5283,'MSCI Database'!$C:$R,13, FALSE)="","",VLOOKUP($C5283,'MSCI Database'!$C:$R,13, FALSE)),"")</f>
        <v/>
      </c>
    </row>
    <row r="5284" spans="6:27" s="130" customFormat="1" ht="15" hidden="1" customHeight="1" outlineLevel="1">
      <c r="F5284" s="215"/>
      <c r="G5284" s="132" t="str">
        <f ca="1">IFERROR(_xll.BQL($A5284, "cur_mkt_cap(currency=EUR)")/1000000, " ")</f>
        <v xml:space="preserve"> </v>
      </c>
      <c r="M5284" s="308"/>
      <c r="N5284" s="215">
        <f t="shared" si="194"/>
        <v>0</v>
      </c>
      <c r="O5284" s="172" t="str">
        <f>IFERROR(IF(VLOOKUP($C5284,'MSCI Database'!$C:$R,2, FALSE)="","",VLOOKUP($C5284,'MSCI Database'!$C:$R,2, FALSE)),"")</f>
        <v/>
      </c>
      <c r="P5284" s="186" t="str">
        <f>IFERROR(IF(VLOOKUP($C5284,'MSCI Database'!$C:$R,3, FALSE)="","",VLOOKUP($C5284,'MSCI Database'!$C:$R,3, FALSE)),"")</f>
        <v/>
      </c>
      <c r="Q5284" s="164" t="str">
        <f>IFERROR(IF(VLOOKUP($C5284,'MSCI Database'!$C:$R,4, FALSE)="","",VLOOKUP($C5284,'MSCI Database'!$C:$R,4, FALSE)),"")</f>
        <v/>
      </c>
      <c r="R5284" s="164" t="str">
        <f>IFERROR(IF(VLOOKUP($C5284,'MSCI Database'!$C:$R,5, FALSE)="","",VLOOKUP($C5284,'MSCI Database'!$C:$R,5, FALSE)),"")</f>
        <v/>
      </c>
      <c r="S5284" s="164" t="str">
        <f>IFERROR(IF(VLOOKUP($C5284,'MSCI Database'!$C:$R,6, FALSE)="","",VLOOKUP($C5284,'MSCI Database'!$C:$R,6, FALSE)),"")</f>
        <v/>
      </c>
      <c r="T5284" s="211" t="str">
        <f>IFERROR(IF(VLOOKUP($C5284,'MSCI Database'!$C:$R,7, FALSE)="","",VLOOKUP($C5284,'MSCI Database'!$C:$R,7, FALSE)),"")</f>
        <v/>
      </c>
      <c r="U5284" s="164" t="str">
        <f>IFERROR(IF(VLOOKUP($C5284,'MSCI Database'!$C:$R,8, FALSE)="","",VLOOKUP($C5284,'MSCI Database'!$C:$R,8, FALSE)),"")</f>
        <v/>
      </c>
      <c r="V5284" s="175" t="str">
        <f>IFERROR(IF(VLOOKUP($C5284,'MSCI Database'!$C:$R,9, FALSE)="","",VLOOKUP($C5284,'MSCI Database'!$C:$R,9, FALSE)),"")</f>
        <v/>
      </c>
      <c r="W5284" s="165">
        <f t="shared" ca="1" si="195"/>
        <v>0</v>
      </c>
      <c r="X5284" s="236" t="str">
        <f>IFERROR(IF(VLOOKUP($C5284,'MSCI Database'!$C:$R,10, FALSE)="","",VLOOKUP($C5284,'MSCI Database'!$C:$R,10, FALSE)),"")</f>
        <v/>
      </c>
      <c r="Y5284" s="133" t="str">
        <f>IFERROR(IF(VLOOKUP($C5284,'MSCI Database'!$C:$R,11, FALSE)="","",VLOOKUP($C5284,'MSCI Database'!$C:$R,11, FALSE)),"")</f>
        <v/>
      </c>
      <c r="Z5284" s="133" t="str">
        <f>IFERROR(IF(VLOOKUP($C5284,'MSCI Database'!$C:$R,12, FALSE)="","",VLOOKUP($C5284,'MSCI Database'!$C:$R,12, FALSE)),"")</f>
        <v/>
      </c>
      <c r="AA5284" s="202" t="str">
        <f>IFERROR(IF(VLOOKUP($C5284,'MSCI Database'!$C:$R,13, FALSE)="","",VLOOKUP($C5284,'MSCI Database'!$C:$R,13, FALSE)),"")</f>
        <v/>
      </c>
    </row>
    <row r="5285" spans="6:27" s="130" customFormat="1" ht="15" hidden="1" customHeight="1" outlineLevel="1">
      <c r="F5285" s="215"/>
      <c r="G5285" s="132" t="str">
        <f ca="1">IFERROR(_xll.BQL($A5285, "cur_mkt_cap(currency=EUR)")/1000000, " ")</f>
        <v xml:space="preserve"> </v>
      </c>
      <c r="M5285" s="308"/>
      <c r="N5285" s="215">
        <f t="shared" si="194"/>
        <v>0</v>
      </c>
      <c r="O5285" s="172" t="str">
        <f>IFERROR(IF(VLOOKUP($C5285,'MSCI Database'!$C:$R,2, FALSE)="","",VLOOKUP($C5285,'MSCI Database'!$C:$R,2, FALSE)),"")</f>
        <v/>
      </c>
      <c r="P5285" s="186" t="str">
        <f>IFERROR(IF(VLOOKUP($C5285,'MSCI Database'!$C:$R,3, FALSE)="","",VLOOKUP($C5285,'MSCI Database'!$C:$R,3, FALSE)),"")</f>
        <v/>
      </c>
      <c r="Q5285" s="164" t="str">
        <f>IFERROR(IF(VLOOKUP($C5285,'MSCI Database'!$C:$R,4, FALSE)="","",VLOOKUP($C5285,'MSCI Database'!$C:$R,4, FALSE)),"")</f>
        <v/>
      </c>
      <c r="R5285" s="164" t="str">
        <f>IFERROR(IF(VLOOKUP($C5285,'MSCI Database'!$C:$R,5, FALSE)="","",VLOOKUP($C5285,'MSCI Database'!$C:$R,5, FALSE)),"")</f>
        <v/>
      </c>
      <c r="S5285" s="164" t="str">
        <f>IFERROR(IF(VLOOKUP($C5285,'MSCI Database'!$C:$R,6, FALSE)="","",VLOOKUP($C5285,'MSCI Database'!$C:$R,6, FALSE)),"")</f>
        <v/>
      </c>
      <c r="T5285" s="211" t="str">
        <f>IFERROR(IF(VLOOKUP($C5285,'MSCI Database'!$C:$R,7, FALSE)="","",VLOOKUP($C5285,'MSCI Database'!$C:$R,7, FALSE)),"")</f>
        <v/>
      </c>
      <c r="U5285" s="164" t="str">
        <f>IFERROR(IF(VLOOKUP($C5285,'MSCI Database'!$C:$R,8, FALSE)="","",VLOOKUP($C5285,'MSCI Database'!$C:$R,8, FALSE)),"")</f>
        <v/>
      </c>
      <c r="V5285" s="175" t="str">
        <f>IFERROR(IF(VLOOKUP($C5285,'MSCI Database'!$C:$R,9, FALSE)="","",VLOOKUP($C5285,'MSCI Database'!$C:$R,9, FALSE)),"")</f>
        <v/>
      </c>
      <c r="W5285" s="165">
        <f t="shared" ca="1" si="195"/>
        <v>0</v>
      </c>
      <c r="X5285" s="236" t="str">
        <f>IFERROR(IF(VLOOKUP($C5285,'MSCI Database'!$C:$R,10, FALSE)="","",VLOOKUP($C5285,'MSCI Database'!$C:$R,10, FALSE)),"")</f>
        <v/>
      </c>
      <c r="Y5285" s="133" t="str">
        <f>IFERROR(IF(VLOOKUP($C5285,'MSCI Database'!$C:$R,11, FALSE)="","",VLOOKUP($C5285,'MSCI Database'!$C:$R,11, FALSE)),"")</f>
        <v/>
      </c>
      <c r="Z5285" s="133" t="str">
        <f>IFERROR(IF(VLOOKUP($C5285,'MSCI Database'!$C:$R,12, FALSE)="","",VLOOKUP($C5285,'MSCI Database'!$C:$R,12, FALSE)),"")</f>
        <v/>
      </c>
      <c r="AA5285" s="202" t="str">
        <f>IFERROR(IF(VLOOKUP($C5285,'MSCI Database'!$C:$R,13, FALSE)="","",VLOOKUP($C5285,'MSCI Database'!$C:$R,13, FALSE)),"")</f>
        <v/>
      </c>
    </row>
    <row r="5286" spans="6:27" s="130" customFormat="1" ht="15" hidden="1" customHeight="1" outlineLevel="1">
      <c r="F5286" s="215"/>
      <c r="G5286" s="132" t="str">
        <f ca="1">IFERROR(_xll.BQL($A5286, "cur_mkt_cap(currency=EUR)")/1000000, " ")</f>
        <v xml:space="preserve"> </v>
      </c>
      <c r="M5286" s="308"/>
      <c r="N5286" s="215">
        <f t="shared" si="194"/>
        <v>0</v>
      </c>
      <c r="O5286" s="172" t="str">
        <f>IFERROR(IF(VLOOKUP($C5286,'MSCI Database'!$C:$R,2, FALSE)="","",VLOOKUP($C5286,'MSCI Database'!$C:$R,2, FALSE)),"")</f>
        <v/>
      </c>
      <c r="P5286" s="186" t="str">
        <f>IFERROR(IF(VLOOKUP($C5286,'MSCI Database'!$C:$R,3, FALSE)="","",VLOOKUP($C5286,'MSCI Database'!$C:$R,3, FALSE)),"")</f>
        <v/>
      </c>
      <c r="Q5286" s="164" t="str">
        <f>IFERROR(IF(VLOOKUP($C5286,'MSCI Database'!$C:$R,4, FALSE)="","",VLOOKUP($C5286,'MSCI Database'!$C:$R,4, FALSE)),"")</f>
        <v/>
      </c>
      <c r="R5286" s="164" t="str">
        <f>IFERROR(IF(VLOOKUP($C5286,'MSCI Database'!$C:$R,5, FALSE)="","",VLOOKUP($C5286,'MSCI Database'!$C:$R,5, FALSE)),"")</f>
        <v/>
      </c>
      <c r="S5286" s="164" t="str">
        <f>IFERROR(IF(VLOOKUP($C5286,'MSCI Database'!$C:$R,6, FALSE)="","",VLOOKUP($C5286,'MSCI Database'!$C:$R,6, FALSE)),"")</f>
        <v/>
      </c>
      <c r="T5286" s="211" t="str">
        <f>IFERROR(IF(VLOOKUP($C5286,'MSCI Database'!$C:$R,7, FALSE)="","",VLOOKUP($C5286,'MSCI Database'!$C:$R,7, FALSE)),"")</f>
        <v/>
      </c>
      <c r="U5286" s="164" t="str">
        <f>IFERROR(IF(VLOOKUP($C5286,'MSCI Database'!$C:$R,8, FALSE)="","",VLOOKUP($C5286,'MSCI Database'!$C:$R,8, FALSE)),"")</f>
        <v/>
      </c>
      <c r="V5286" s="175" t="str">
        <f>IFERROR(IF(VLOOKUP($C5286,'MSCI Database'!$C:$R,9, FALSE)="","",VLOOKUP($C5286,'MSCI Database'!$C:$R,9, FALSE)),"")</f>
        <v/>
      </c>
      <c r="W5286" s="165">
        <f t="shared" ca="1" si="195"/>
        <v>0</v>
      </c>
      <c r="X5286" s="236" t="str">
        <f>IFERROR(IF(VLOOKUP($C5286,'MSCI Database'!$C:$R,10, FALSE)="","",VLOOKUP($C5286,'MSCI Database'!$C:$R,10, FALSE)),"")</f>
        <v/>
      </c>
      <c r="Y5286" s="133" t="str">
        <f>IFERROR(IF(VLOOKUP($C5286,'MSCI Database'!$C:$R,11, FALSE)="","",VLOOKUP($C5286,'MSCI Database'!$C:$R,11, FALSE)),"")</f>
        <v/>
      </c>
      <c r="Z5286" s="133" t="str">
        <f>IFERROR(IF(VLOOKUP($C5286,'MSCI Database'!$C:$R,12, FALSE)="","",VLOOKUP($C5286,'MSCI Database'!$C:$R,12, FALSE)),"")</f>
        <v/>
      </c>
      <c r="AA5286" s="202" t="str">
        <f>IFERROR(IF(VLOOKUP($C5286,'MSCI Database'!$C:$R,13, FALSE)="","",VLOOKUP($C5286,'MSCI Database'!$C:$R,13, FALSE)),"")</f>
        <v/>
      </c>
    </row>
    <row r="5287" spans="6:27" s="130" customFormat="1" ht="15" customHeight="1" collapsed="1">
      <c r="F5287" s="215"/>
      <c r="G5287" s="132"/>
      <c r="M5287" s="308"/>
      <c r="N5287" s="215"/>
      <c r="O5287" s="172"/>
      <c r="P5287" s="229"/>
      <c r="Q5287" s="134"/>
      <c r="R5287" s="134"/>
      <c r="S5287" s="134"/>
      <c r="T5287" s="231"/>
      <c r="U5287" s="134"/>
      <c r="V5287" s="231"/>
      <c r="W5287" s="131"/>
      <c r="X5287" s="135"/>
      <c r="AA5287" s="206"/>
    </row>
    <row r="5288" spans="6:27" s="130" customFormat="1" ht="15" customHeight="1">
      <c r="F5288" s="215"/>
      <c r="G5288" s="132"/>
      <c r="M5288" s="308"/>
      <c r="N5288" s="215"/>
      <c r="O5288" s="172"/>
      <c r="P5288" s="229"/>
      <c r="Q5288" s="134"/>
      <c r="R5288" s="134"/>
      <c r="S5288" s="134"/>
      <c r="T5288" s="231"/>
      <c r="U5288" s="134"/>
      <c r="V5288" s="231"/>
      <c r="W5288" s="131"/>
      <c r="X5288" s="135"/>
      <c r="AA5288" s="206"/>
    </row>
    <row r="5289" spans="6:27" s="130" customFormat="1" ht="15" customHeight="1">
      <c r="F5289" s="215"/>
      <c r="G5289" s="132"/>
      <c r="M5289" s="308"/>
      <c r="N5289" s="215"/>
      <c r="O5289" s="172"/>
      <c r="P5289" s="229"/>
      <c r="Q5289" s="134"/>
      <c r="R5289" s="134"/>
      <c r="S5289" s="134"/>
      <c r="T5289" s="231"/>
      <c r="U5289" s="134"/>
      <c r="V5289" s="231"/>
      <c r="W5289" s="131"/>
      <c r="X5289" s="135"/>
      <c r="AA5289" s="206"/>
    </row>
    <row r="5290" spans="6:27" s="130" customFormat="1" ht="15" customHeight="1">
      <c r="F5290" s="215"/>
      <c r="G5290" s="132"/>
      <c r="M5290" s="308"/>
      <c r="N5290" s="215"/>
      <c r="O5290" s="172"/>
      <c r="P5290" s="229"/>
      <c r="Q5290" s="134"/>
      <c r="R5290" s="134"/>
      <c r="S5290" s="134"/>
      <c r="T5290" s="231"/>
      <c r="U5290" s="134"/>
      <c r="V5290" s="231"/>
      <c r="W5290" s="131"/>
      <c r="X5290" s="135"/>
      <c r="AA5290" s="206"/>
    </row>
    <row r="5291" spans="6:27" s="130" customFormat="1" ht="15" customHeight="1">
      <c r="F5291" s="215"/>
      <c r="G5291" s="132"/>
      <c r="M5291" s="308"/>
      <c r="N5291" s="215"/>
      <c r="O5291" s="172"/>
      <c r="P5291" s="229"/>
      <c r="Q5291" s="134"/>
      <c r="R5291" s="134"/>
      <c r="S5291" s="134"/>
      <c r="T5291" s="231"/>
      <c r="U5291" s="134"/>
      <c r="V5291" s="231"/>
      <c r="W5291" s="131"/>
      <c r="X5291" s="135"/>
      <c r="AA5291" s="206"/>
    </row>
    <row r="5292" spans="6:27" s="130" customFormat="1" ht="15" customHeight="1">
      <c r="F5292" s="215"/>
      <c r="G5292" s="132"/>
      <c r="M5292" s="308"/>
      <c r="N5292" s="215"/>
      <c r="O5292" s="172"/>
      <c r="P5292" s="229"/>
      <c r="Q5292" s="134"/>
      <c r="R5292" s="134"/>
      <c r="S5292" s="134"/>
      <c r="T5292" s="231"/>
      <c r="U5292" s="134"/>
      <c r="V5292" s="231"/>
      <c r="W5292" s="131"/>
      <c r="X5292" s="135"/>
      <c r="AA5292" s="206"/>
    </row>
    <row r="5293" spans="6:27" s="130" customFormat="1" ht="15" customHeight="1">
      <c r="F5293" s="215"/>
      <c r="G5293" s="132"/>
      <c r="M5293" s="308"/>
      <c r="N5293" s="215"/>
      <c r="O5293" s="172"/>
      <c r="P5293" s="229"/>
      <c r="Q5293" s="134"/>
      <c r="R5293" s="134"/>
      <c r="S5293" s="134"/>
      <c r="T5293" s="231"/>
      <c r="U5293" s="134"/>
      <c r="V5293" s="231"/>
      <c r="W5293" s="131"/>
      <c r="X5293" s="135"/>
      <c r="AA5293" s="206"/>
    </row>
    <row r="5294" spans="6:27" s="130" customFormat="1" ht="15" customHeight="1">
      <c r="F5294" s="215"/>
      <c r="G5294" s="132"/>
      <c r="M5294" s="308"/>
      <c r="N5294" s="215"/>
      <c r="O5294" s="172"/>
      <c r="P5294" s="229"/>
      <c r="Q5294" s="134"/>
      <c r="R5294" s="134"/>
      <c r="S5294" s="134"/>
      <c r="T5294" s="231"/>
      <c r="U5294" s="134"/>
      <c r="V5294" s="231"/>
      <c r="W5294" s="131"/>
      <c r="X5294" s="135"/>
      <c r="AA5294" s="206"/>
    </row>
    <row r="5295" spans="6:27" s="130" customFormat="1" ht="15" customHeight="1">
      <c r="F5295" s="215"/>
      <c r="G5295" s="132"/>
      <c r="M5295" s="308"/>
      <c r="N5295" s="215"/>
      <c r="O5295" s="172"/>
      <c r="P5295" s="229"/>
      <c r="Q5295" s="134"/>
      <c r="R5295" s="134"/>
      <c r="S5295" s="134"/>
      <c r="T5295" s="231"/>
      <c r="U5295" s="134"/>
      <c r="V5295" s="231"/>
      <c r="W5295" s="131"/>
      <c r="X5295" s="135"/>
      <c r="AA5295" s="206"/>
    </row>
    <row r="5296" spans="6:27" s="130" customFormat="1" ht="15" customHeight="1">
      <c r="F5296" s="215"/>
      <c r="G5296" s="132"/>
      <c r="M5296" s="308"/>
      <c r="N5296" s="215"/>
      <c r="O5296" s="172"/>
      <c r="P5296" s="229"/>
      <c r="Q5296" s="134"/>
      <c r="R5296" s="134"/>
      <c r="S5296" s="134"/>
      <c r="T5296" s="231"/>
      <c r="U5296" s="134"/>
      <c r="V5296" s="231"/>
      <c r="W5296" s="131"/>
      <c r="X5296" s="135"/>
      <c r="AA5296" s="206"/>
    </row>
    <row r="5297" spans="6:27" s="130" customFormat="1" ht="15" customHeight="1">
      <c r="F5297" s="215"/>
      <c r="G5297" s="132"/>
      <c r="M5297" s="308"/>
      <c r="N5297" s="215"/>
      <c r="O5297" s="172"/>
      <c r="P5297" s="229"/>
      <c r="Q5297" s="134"/>
      <c r="R5297" s="134"/>
      <c r="S5297" s="134"/>
      <c r="T5297" s="231"/>
      <c r="U5297" s="134"/>
      <c r="V5297" s="231"/>
      <c r="W5297" s="131"/>
      <c r="X5297" s="135"/>
      <c r="AA5297" s="206"/>
    </row>
    <row r="5298" spans="6:27" s="130" customFormat="1" ht="15" customHeight="1">
      <c r="F5298" s="215"/>
      <c r="G5298" s="132"/>
      <c r="M5298" s="308"/>
      <c r="N5298" s="215"/>
      <c r="O5298" s="172"/>
      <c r="P5298" s="229"/>
      <c r="Q5298" s="134"/>
      <c r="R5298" s="134"/>
      <c r="S5298" s="134"/>
      <c r="T5298" s="231"/>
      <c r="U5298" s="134"/>
      <c r="V5298" s="231"/>
      <c r="W5298" s="131"/>
      <c r="X5298" s="135"/>
      <c r="AA5298" s="206"/>
    </row>
    <row r="5299" spans="6:27" s="130" customFormat="1" ht="15" customHeight="1">
      <c r="F5299" s="215"/>
      <c r="G5299" s="132"/>
      <c r="M5299" s="308"/>
      <c r="N5299" s="215"/>
      <c r="O5299" s="172"/>
      <c r="P5299" s="229"/>
      <c r="Q5299" s="134"/>
      <c r="R5299" s="134"/>
      <c r="S5299" s="134"/>
      <c r="T5299" s="231"/>
      <c r="U5299" s="134"/>
      <c r="V5299" s="231"/>
      <c r="W5299" s="131"/>
      <c r="X5299" s="135"/>
      <c r="AA5299" s="206"/>
    </row>
    <row r="5300" spans="6:27" s="130" customFormat="1" ht="15" customHeight="1">
      <c r="F5300" s="215"/>
      <c r="G5300" s="132"/>
      <c r="M5300" s="308"/>
      <c r="N5300" s="215"/>
      <c r="O5300" s="172"/>
      <c r="P5300" s="229"/>
      <c r="Q5300" s="134"/>
      <c r="R5300" s="134"/>
      <c r="S5300" s="134"/>
      <c r="T5300" s="231"/>
      <c r="U5300" s="134"/>
      <c r="V5300" s="231"/>
      <c r="W5300" s="131"/>
      <c r="X5300" s="135"/>
      <c r="AA5300" s="206"/>
    </row>
    <row r="5301" spans="6:27" s="130" customFormat="1" ht="15" customHeight="1">
      <c r="F5301" s="215"/>
      <c r="G5301" s="132"/>
      <c r="M5301" s="308"/>
      <c r="N5301" s="215"/>
      <c r="O5301" s="172"/>
      <c r="P5301" s="229"/>
      <c r="Q5301" s="134"/>
      <c r="R5301" s="134"/>
      <c r="S5301" s="134"/>
      <c r="T5301" s="231"/>
      <c r="U5301" s="134"/>
      <c r="V5301" s="231"/>
      <c r="W5301" s="131"/>
      <c r="X5301" s="135"/>
      <c r="AA5301" s="206"/>
    </row>
    <row r="5302" spans="6:27" s="130" customFormat="1" ht="15" customHeight="1">
      <c r="F5302" s="215"/>
      <c r="G5302" s="132"/>
      <c r="M5302" s="308"/>
      <c r="N5302" s="215"/>
      <c r="O5302" s="172"/>
      <c r="P5302" s="229"/>
      <c r="Q5302" s="134"/>
      <c r="R5302" s="134"/>
      <c r="S5302" s="134"/>
      <c r="T5302" s="231"/>
      <c r="U5302" s="134"/>
      <c r="V5302" s="231"/>
      <c r="W5302" s="131"/>
      <c r="X5302" s="135"/>
      <c r="AA5302" s="206"/>
    </row>
    <row r="5303" spans="6:27" s="130" customFormat="1" ht="15" customHeight="1">
      <c r="F5303" s="215"/>
      <c r="G5303" s="132"/>
      <c r="M5303" s="308"/>
      <c r="N5303" s="215"/>
      <c r="O5303" s="172"/>
      <c r="P5303" s="229"/>
      <c r="Q5303" s="134"/>
      <c r="R5303" s="134"/>
      <c r="S5303" s="134"/>
      <c r="T5303" s="231"/>
      <c r="U5303" s="134"/>
      <c r="V5303" s="231"/>
      <c r="W5303" s="131"/>
      <c r="X5303" s="135"/>
      <c r="AA5303" s="206"/>
    </row>
    <row r="5304" spans="6:27" s="130" customFormat="1" ht="15" customHeight="1">
      <c r="F5304" s="215"/>
      <c r="G5304" s="132"/>
      <c r="M5304" s="308"/>
      <c r="N5304" s="215"/>
      <c r="O5304" s="172"/>
      <c r="P5304" s="229"/>
      <c r="Q5304" s="134"/>
      <c r="R5304" s="134"/>
      <c r="S5304" s="134"/>
      <c r="T5304" s="231"/>
      <c r="U5304" s="134"/>
      <c r="V5304" s="231"/>
      <c r="W5304" s="131"/>
      <c r="X5304" s="135"/>
      <c r="AA5304" s="206"/>
    </row>
    <row r="5305" spans="6:27" s="130" customFormat="1" ht="15" customHeight="1">
      <c r="F5305" s="215"/>
      <c r="G5305" s="132"/>
      <c r="M5305" s="308"/>
      <c r="N5305" s="215"/>
      <c r="O5305" s="172"/>
      <c r="P5305" s="229"/>
      <c r="Q5305" s="134"/>
      <c r="R5305" s="134"/>
      <c r="S5305" s="134"/>
      <c r="T5305" s="231"/>
      <c r="U5305" s="134"/>
      <c r="V5305" s="231"/>
      <c r="W5305" s="131"/>
      <c r="X5305" s="135"/>
      <c r="AA5305" s="206"/>
    </row>
    <row r="5306" spans="6:27" s="130" customFormat="1" ht="15" customHeight="1">
      <c r="F5306" s="215"/>
      <c r="G5306" s="132"/>
      <c r="M5306" s="308"/>
      <c r="N5306" s="215"/>
      <c r="O5306" s="172"/>
      <c r="P5306" s="229"/>
      <c r="Q5306" s="134"/>
      <c r="R5306" s="134"/>
      <c r="S5306" s="134"/>
      <c r="T5306" s="231"/>
      <c r="U5306" s="134"/>
      <c r="V5306" s="231"/>
      <c r="W5306" s="131"/>
      <c r="X5306" s="135"/>
      <c r="AA5306" s="206"/>
    </row>
    <row r="5307" spans="6:27" s="130" customFormat="1" ht="15" customHeight="1">
      <c r="F5307" s="215"/>
      <c r="G5307" s="132"/>
      <c r="M5307" s="308"/>
      <c r="N5307" s="215"/>
      <c r="O5307" s="172"/>
      <c r="P5307" s="229"/>
      <c r="Q5307" s="134"/>
      <c r="R5307" s="134"/>
      <c r="S5307" s="134"/>
      <c r="T5307" s="231"/>
      <c r="U5307" s="134"/>
      <c r="V5307" s="231"/>
      <c r="W5307" s="131"/>
      <c r="X5307" s="135"/>
      <c r="AA5307" s="206"/>
    </row>
    <row r="5308" spans="6:27" s="130" customFormat="1" ht="15" customHeight="1">
      <c r="F5308" s="215"/>
      <c r="G5308" s="132"/>
      <c r="M5308" s="308"/>
      <c r="N5308" s="215"/>
      <c r="O5308" s="172"/>
      <c r="P5308" s="229"/>
      <c r="Q5308" s="134"/>
      <c r="R5308" s="134"/>
      <c r="S5308" s="134"/>
      <c r="T5308" s="231"/>
      <c r="U5308" s="134"/>
      <c r="V5308" s="231"/>
      <c r="W5308" s="131"/>
      <c r="X5308" s="135"/>
      <c r="AA5308" s="206"/>
    </row>
    <row r="5309" spans="6:27" s="130" customFormat="1" ht="15" customHeight="1">
      <c r="F5309" s="215"/>
      <c r="G5309" s="132"/>
      <c r="M5309" s="308"/>
      <c r="N5309" s="215"/>
      <c r="O5309" s="172"/>
      <c r="P5309" s="229"/>
      <c r="Q5309" s="134"/>
      <c r="R5309" s="134"/>
      <c r="S5309" s="134"/>
      <c r="T5309" s="231"/>
      <c r="U5309" s="134"/>
      <c r="V5309" s="231"/>
      <c r="W5309" s="131"/>
      <c r="X5309" s="135"/>
      <c r="AA5309" s="206"/>
    </row>
    <row r="5310" spans="6:27" s="130" customFormat="1" ht="15" customHeight="1">
      <c r="F5310" s="215"/>
      <c r="G5310" s="132"/>
      <c r="M5310" s="308"/>
      <c r="N5310" s="215"/>
      <c r="O5310" s="172"/>
      <c r="P5310" s="229"/>
      <c r="Q5310" s="134"/>
      <c r="R5310" s="134"/>
      <c r="S5310" s="134"/>
      <c r="T5310" s="231"/>
      <c r="U5310" s="134"/>
      <c r="V5310" s="231"/>
      <c r="W5310" s="131"/>
      <c r="X5310" s="135"/>
      <c r="AA5310" s="206"/>
    </row>
    <row r="5311" spans="6:27" s="130" customFormat="1" ht="15" customHeight="1">
      <c r="F5311" s="215"/>
      <c r="G5311" s="132"/>
      <c r="M5311" s="308"/>
      <c r="N5311" s="215"/>
      <c r="O5311" s="172"/>
      <c r="P5311" s="229"/>
      <c r="Q5311" s="134"/>
      <c r="R5311" s="134"/>
      <c r="S5311" s="134"/>
      <c r="T5311" s="231"/>
      <c r="U5311" s="134"/>
      <c r="V5311" s="231"/>
      <c r="W5311" s="131"/>
      <c r="X5311" s="135"/>
      <c r="AA5311" s="206"/>
    </row>
    <row r="5312" spans="6:27" s="130" customFormat="1" ht="15" customHeight="1">
      <c r="F5312" s="215"/>
      <c r="G5312" s="132"/>
      <c r="M5312" s="308"/>
      <c r="N5312" s="215"/>
      <c r="O5312" s="172"/>
      <c r="P5312" s="229"/>
      <c r="Q5312" s="134"/>
      <c r="R5312" s="134"/>
      <c r="S5312" s="134"/>
      <c r="T5312" s="231"/>
      <c r="U5312" s="134"/>
      <c r="V5312" s="231"/>
      <c r="W5312" s="131"/>
      <c r="X5312" s="135"/>
      <c r="AA5312" s="206"/>
    </row>
    <row r="5313" spans="6:27" s="130" customFormat="1" ht="15" customHeight="1">
      <c r="F5313" s="215"/>
      <c r="G5313" s="132"/>
      <c r="M5313" s="308"/>
      <c r="N5313" s="215"/>
      <c r="O5313" s="172"/>
      <c r="P5313" s="229"/>
      <c r="Q5313" s="134"/>
      <c r="R5313" s="134"/>
      <c r="S5313" s="134"/>
      <c r="T5313" s="231"/>
      <c r="U5313" s="134"/>
      <c r="V5313" s="231"/>
      <c r="W5313" s="131"/>
      <c r="X5313" s="135"/>
      <c r="AA5313" s="206"/>
    </row>
    <row r="5314" spans="6:27" s="130" customFormat="1" ht="15" customHeight="1">
      <c r="F5314" s="215"/>
      <c r="G5314" s="132"/>
      <c r="M5314" s="308"/>
      <c r="N5314" s="215"/>
      <c r="O5314" s="172"/>
      <c r="P5314" s="229"/>
      <c r="Q5314" s="134"/>
      <c r="R5314" s="134"/>
      <c r="S5314" s="134"/>
      <c r="T5314" s="231"/>
      <c r="U5314" s="134"/>
      <c r="V5314" s="231"/>
      <c r="W5314" s="131"/>
      <c r="X5314" s="135"/>
      <c r="AA5314" s="206"/>
    </row>
    <row r="5315" spans="6:27" s="130" customFormat="1" ht="15" customHeight="1">
      <c r="F5315" s="215"/>
      <c r="G5315" s="132"/>
      <c r="M5315" s="308"/>
      <c r="N5315" s="215"/>
      <c r="O5315" s="172"/>
      <c r="P5315" s="229"/>
      <c r="Q5315" s="134"/>
      <c r="R5315" s="134"/>
      <c r="S5315" s="134"/>
      <c r="T5315" s="231"/>
      <c r="U5315" s="134"/>
      <c r="V5315" s="231"/>
      <c r="W5315" s="131"/>
      <c r="X5315" s="135"/>
      <c r="AA5315" s="206"/>
    </row>
    <row r="5316" spans="6:27" s="130" customFormat="1" ht="15" customHeight="1">
      <c r="F5316" s="215"/>
      <c r="G5316" s="132"/>
      <c r="M5316" s="308"/>
      <c r="N5316" s="215"/>
      <c r="O5316" s="172"/>
      <c r="P5316" s="229"/>
      <c r="Q5316" s="134"/>
      <c r="R5316" s="134"/>
      <c r="S5316" s="134"/>
      <c r="T5316" s="231"/>
      <c r="U5316" s="134"/>
      <c r="V5316" s="231"/>
      <c r="W5316" s="131"/>
      <c r="X5316" s="135"/>
      <c r="AA5316" s="206"/>
    </row>
    <row r="5317" spans="6:27" s="130" customFormat="1" ht="15" customHeight="1">
      <c r="F5317" s="215"/>
      <c r="G5317" s="132"/>
      <c r="M5317" s="308"/>
      <c r="N5317" s="215"/>
      <c r="O5317" s="172"/>
      <c r="P5317" s="229"/>
      <c r="Q5317" s="134"/>
      <c r="R5317" s="134"/>
      <c r="S5317" s="134"/>
      <c r="T5317" s="231"/>
      <c r="U5317" s="134"/>
      <c r="V5317" s="231"/>
      <c r="W5317" s="131"/>
      <c r="X5317" s="135"/>
      <c r="AA5317" s="206"/>
    </row>
    <row r="5318" spans="6:27" s="130" customFormat="1" ht="15" customHeight="1">
      <c r="F5318" s="215"/>
      <c r="G5318" s="132"/>
      <c r="M5318" s="308"/>
      <c r="N5318" s="215"/>
      <c r="O5318" s="172"/>
      <c r="P5318" s="229"/>
      <c r="Q5318" s="134"/>
      <c r="R5318" s="134"/>
      <c r="S5318" s="134"/>
      <c r="T5318" s="231"/>
      <c r="U5318" s="134"/>
      <c r="V5318" s="231"/>
      <c r="W5318" s="131"/>
      <c r="X5318" s="135"/>
      <c r="AA5318" s="206"/>
    </row>
    <row r="5319" spans="6:27" s="130" customFormat="1" ht="15" customHeight="1">
      <c r="F5319" s="215"/>
      <c r="G5319" s="132"/>
      <c r="M5319" s="308"/>
      <c r="N5319" s="215"/>
      <c r="O5319" s="172"/>
      <c r="P5319" s="229"/>
      <c r="Q5319" s="134"/>
      <c r="R5319" s="134"/>
      <c r="S5319" s="134"/>
      <c r="T5319" s="231"/>
      <c r="U5319" s="134"/>
      <c r="V5319" s="231"/>
      <c r="W5319" s="131"/>
      <c r="X5319" s="135"/>
      <c r="AA5319" s="206"/>
    </row>
    <row r="5320" spans="6:27" s="130" customFormat="1" ht="15" customHeight="1">
      <c r="F5320" s="215"/>
      <c r="G5320" s="132"/>
      <c r="M5320" s="308"/>
      <c r="N5320" s="215"/>
      <c r="O5320" s="172"/>
      <c r="P5320" s="229"/>
      <c r="Q5320" s="134"/>
      <c r="R5320" s="134"/>
      <c r="S5320" s="134"/>
      <c r="T5320" s="231"/>
      <c r="U5320" s="134"/>
      <c r="V5320" s="231"/>
      <c r="W5320" s="131"/>
      <c r="X5320" s="135"/>
      <c r="AA5320" s="206"/>
    </row>
    <row r="5321" spans="6:27" s="130" customFormat="1" ht="15" customHeight="1">
      <c r="F5321" s="215"/>
      <c r="G5321" s="132"/>
      <c r="M5321" s="308"/>
      <c r="N5321" s="215"/>
      <c r="O5321" s="172"/>
      <c r="P5321" s="229"/>
      <c r="Q5321" s="134"/>
      <c r="R5321" s="134"/>
      <c r="S5321" s="134"/>
      <c r="T5321" s="231"/>
      <c r="U5321" s="134"/>
      <c r="V5321" s="231"/>
      <c r="W5321" s="131"/>
      <c r="X5321" s="135"/>
      <c r="AA5321" s="206"/>
    </row>
    <row r="5322" spans="6:27" s="130" customFormat="1" ht="15" customHeight="1">
      <c r="F5322" s="215"/>
      <c r="G5322" s="132"/>
      <c r="M5322" s="308"/>
      <c r="N5322" s="215"/>
      <c r="O5322" s="172"/>
      <c r="P5322" s="229"/>
      <c r="Q5322" s="134"/>
      <c r="R5322" s="134"/>
      <c r="S5322" s="134"/>
      <c r="T5322" s="231"/>
      <c r="U5322" s="134"/>
      <c r="V5322" s="231"/>
      <c r="W5322" s="131"/>
      <c r="X5322" s="135"/>
      <c r="AA5322" s="206"/>
    </row>
    <row r="5323" spans="6:27" s="130" customFormat="1" ht="15" customHeight="1">
      <c r="F5323" s="215"/>
      <c r="G5323" s="132"/>
      <c r="M5323" s="308"/>
      <c r="N5323" s="215"/>
      <c r="O5323" s="172"/>
      <c r="P5323" s="229"/>
      <c r="Q5323" s="134"/>
      <c r="R5323" s="134"/>
      <c r="S5323" s="134"/>
      <c r="T5323" s="231"/>
      <c r="U5323" s="134"/>
      <c r="V5323" s="231"/>
      <c r="W5323" s="131"/>
      <c r="X5323" s="135"/>
      <c r="AA5323" s="206"/>
    </row>
    <row r="5324" spans="6:27" s="130" customFormat="1" ht="15" customHeight="1">
      <c r="F5324" s="215"/>
      <c r="G5324" s="132"/>
      <c r="M5324" s="308"/>
      <c r="N5324" s="215"/>
      <c r="O5324" s="172"/>
      <c r="P5324" s="229"/>
      <c r="Q5324" s="134"/>
      <c r="R5324" s="134"/>
      <c r="S5324" s="134"/>
      <c r="T5324" s="231"/>
      <c r="U5324" s="134"/>
      <c r="V5324" s="231"/>
      <c r="W5324" s="131"/>
      <c r="X5324" s="135"/>
      <c r="AA5324" s="206"/>
    </row>
    <row r="5325" spans="6:27" s="130" customFormat="1" ht="15" customHeight="1">
      <c r="F5325" s="215"/>
      <c r="G5325" s="132"/>
      <c r="M5325" s="308"/>
      <c r="N5325" s="215"/>
      <c r="O5325" s="172"/>
      <c r="P5325" s="229"/>
      <c r="Q5325" s="134"/>
      <c r="R5325" s="134"/>
      <c r="S5325" s="134"/>
      <c r="T5325" s="231"/>
      <c r="U5325" s="134"/>
      <c r="V5325" s="231"/>
      <c r="W5325" s="131"/>
      <c r="X5325" s="135"/>
      <c r="AA5325" s="206"/>
    </row>
    <row r="5326" spans="6:27" s="130" customFormat="1" ht="15" customHeight="1">
      <c r="F5326" s="215"/>
      <c r="G5326" s="132"/>
      <c r="M5326" s="308"/>
      <c r="N5326" s="215"/>
      <c r="O5326" s="172"/>
      <c r="P5326" s="229"/>
      <c r="Q5326" s="134"/>
      <c r="R5326" s="134"/>
      <c r="S5326" s="134"/>
      <c r="T5326" s="231"/>
      <c r="U5326" s="134"/>
      <c r="V5326" s="231"/>
      <c r="W5326" s="131"/>
      <c r="X5326" s="135"/>
      <c r="AA5326" s="206"/>
    </row>
    <row r="5327" spans="6:27" s="130" customFormat="1" ht="15" customHeight="1">
      <c r="F5327" s="215"/>
      <c r="G5327" s="132"/>
      <c r="M5327" s="308"/>
      <c r="N5327" s="215"/>
      <c r="O5327" s="172"/>
      <c r="P5327" s="229"/>
      <c r="Q5327" s="134"/>
      <c r="R5327" s="134"/>
      <c r="S5327" s="134"/>
      <c r="T5327" s="231"/>
      <c r="U5327" s="134"/>
      <c r="V5327" s="231"/>
      <c r="W5327" s="131"/>
      <c r="X5327" s="135"/>
      <c r="AA5327" s="206"/>
    </row>
    <row r="5328" spans="6:27" s="130" customFormat="1" ht="15" customHeight="1">
      <c r="F5328" s="215"/>
      <c r="G5328" s="132"/>
      <c r="M5328" s="308"/>
      <c r="N5328" s="215"/>
      <c r="O5328" s="172"/>
      <c r="P5328" s="229"/>
      <c r="Q5328" s="134"/>
      <c r="R5328" s="134"/>
      <c r="S5328" s="134"/>
      <c r="T5328" s="231"/>
      <c r="U5328" s="134"/>
      <c r="V5328" s="231"/>
      <c r="W5328" s="131"/>
      <c r="X5328" s="135"/>
      <c r="AA5328" s="206"/>
    </row>
    <row r="5329" spans="6:27" s="130" customFormat="1" ht="15" customHeight="1">
      <c r="F5329" s="215"/>
      <c r="G5329" s="132"/>
      <c r="M5329" s="308"/>
      <c r="N5329" s="215"/>
      <c r="O5329" s="172"/>
      <c r="P5329" s="229"/>
      <c r="Q5329" s="134"/>
      <c r="R5329" s="134"/>
      <c r="S5329" s="134"/>
      <c r="T5329" s="231"/>
      <c r="U5329" s="134"/>
      <c r="V5329" s="231"/>
      <c r="W5329" s="131"/>
      <c r="X5329" s="135"/>
      <c r="AA5329" s="206"/>
    </row>
    <row r="5330" spans="6:27" s="130" customFormat="1" ht="15" customHeight="1">
      <c r="F5330" s="215"/>
      <c r="G5330" s="132"/>
      <c r="M5330" s="308"/>
      <c r="N5330" s="215"/>
      <c r="O5330" s="172"/>
      <c r="P5330" s="229"/>
      <c r="Q5330" s="134"/>
      <c r="R5330" s="134"/>
      <c r="S5330" s="134"/>
      <c r="T5330" s="231"/>
      <c r="U5330" s="134"/>
      <c r="V5330" s="231"/>
      <c r="W5330" s="131"/>
      <c r="X5330" s="135"/>
      <c r="AA5330" s="206"/>
    </row>
    <row r="5331" spans="6:27" s="130" customFormat="1" ht="15" customHeight="1">
      <c r="F5331" s="215"/>
      <c r="G5331" s="132"/>
      <c r="M5331" s="308"/>
      <c r="N5331" s="215"/>
      <c r="O5331" s="172"/>
      <c r="P5331" s="229"/>
      <c r="Q5331" s="134"/>
      <c r="R5331" s="134"/>
      <c r="S5331" s="134"/>
      <c r="T5331" s="231"/>
      <c r="U5331" s="134"/>
      <c r="V5331" s="231"/>
      <c r="W5331" s="131"/>
      <c r="X5331" s="135"/>
      <c r="AA5331" s="206"/>
    </row>
    <row r="5332" spans="6:27" s="130" customFormat="1" ht="15" customHeight="1">
      <c r="F5332" s="215"/>
      <c r="G5332" s="132"/>
      <c r="M5332" s="308"/>
      <c r="N5332" s="215"/>
      <c r="O5332" s="172"/>
      <c r="P5332" s="229"/>
      <c r="Q5332" s="134"/>
      <c r="R5332" s="134"/>
      <c r="S5332" s="134"/>
      <c r="T5332" s="231"/>
      <c r="U5332" s="134"/>
      <c r="V5332" s="231"/>
      <c r="W5332" s="131"/>
      <c r="X5332" s="135"/>
      <c r="AA5332" s="206"/>
    </row>
    <row r="5333" spans="6:27" s="130" customFormat="1" ht="15" customHeight="1">
      <c r="F5333" s="215"/>
      <c r="G5333" s="132"/>
      <c r="M5333" s="308"/>
      <c r="N5333" s="215"/>
      <c r="O5333" s="172"/>
      <c r="P5333" s="229"/>
      <c r="Q5333" s="134"/>
      <c r="R5333" s="134"/>
      <c r="S5333" s="134"/>
      <c r="T5333" s="231"/>
      <c r="U5333" s="134"/>
      <c r="V5333" s="231"/>
      <c r="W5333" s="131"/>
      <c r="X5333" s="135"/>
      <c r="AA5333" s="206"/>
    </row>
    <row r="5334" spans="6:27" s="130" customFormat="1" ht="15" customHeight="1">
      <c r="F5334" s="215"/>
      <c r="G5334" s="132"/>
      <c r="M5334" s="308"/>
      <c r="N5334" s="215"/>
      <c r="O5334" s="172"/>
      <c r="P5334" s="229"/>
      <c r="Q5334" s="134"/>
      <c r="R5334" s="134"/>
      <c r="S5334" s="134"/>
      <c r="T5334" s="231"/>
      <c r="U5334" s="134"/>
      <c r="V5334" s="231"/>
      <c r="W5334" s="131"/>
      <c r="X5334" s="135"/>
      <c r="AA5334" s="206"/>
    </row>
    <row r="5335" spans="6:27" s="130" customFormat="1" ht="15" customHeight="1">
      <c r="F5335" s="215"/>
      <c r="G5335" s="132"/>
      <c r="M5335" s="308"/>
      <c r="N5335" s="215"/>
      <c r="O5335" s="172"/>
      <c r="P5335" s="229"/>
      <c r="Q5335" s="134"/>
      <c r="R5335" s="134"/>
      <c r="S5335" s="134"/>
      <c r="T5335" s="231"/>
      <c r="U5335" s="134"/>
      <c r="V5335" s="231"/>
      <c r="W5335" s="131"/>
      <c r="X5335" s="135"/>
      <c r="AA5335" s="206"/>
    </row>
    <row r="5336" spans="6:27" s="130" customFormat="1" ht="15" customHeight="1">
      <c r="F5336" s="215"/>
      <c r="G5336" s="132"/>
      <c r="M5336" s="308"/>
      <c r="N5336" s="215"/>
      <c r="O5336" s="172"/>
      <c r="P5336" s="229"/>
      <c r="Q5336" s="134"/>
      <c r="R5336" s="134"/>
      <c r="S5336" s="134"/>
      <c r="T5336" s="231"/>
      <c r="U5336" s="134"/>
      <c r="V5336" s="231"/>
      <c r="W5336" s="131"/>
      <c r="X5336" s="135"/>
      <c r="AA5336" s="206"/>
    </row>
    <row r="5337" spans="6:27" s="130" customFormat="1" ht="15" customHeight="1">
      <c r="F5337" s="215"/>
      <c r="G5337" s="132"/>
      <c r="M5337" s="308"/>
      <c r="N5337" s="215"/>
      <c r="O5337" s="172"/>
      <c r="P5337" s="229"/>
      <c r="Q5337" s="134"/>
      <c r="R5337" s="134"/>
      <c r="S5337" s="134"/>
      <c r="T5337" s="231"/>
      <c r="U5337" s="134"/>
      <c r="V5337" s="231"/>
      <c r="W5337" s="131"/>
      <c r="X5337" s="135"/>
      <c r="AA5337" s="206"/>
    </row>
    <row r="5338" spans="6:27" s="130" customFormat="1" ht="15" customHeight="1">
      <c r="F5338" s="215"/>
      <c r="G5338" s="132"/>
      <c r="M5338" s="308"/>
      <c r="N5338" s="215"/>
      <c r="O5338" s="172"/>
      <c r="P5338" s="229"/>
      <c r="Q5338" s="134"/>
      <c r="R5338" s="134"/>
      <c r="S5338" s="134"/>
      <c r="T5338" s="231"/>
      <c r="U5338" s="134"/>
      <c r="V5338" s="231"/>
      <c r="W5338" s="131"/>
      <c r="X5338" s="135"/>
      <c r="AA5338" s="206"/>
    </row>
    <row r="5339" spans="6:27" s="130" customFormat="1" ht="15" customHeight="1">
      <c r="F5339" s="215"/>
      <c r="G5339" s="132"/>
      <c r="M5339" s="308"/>
      <c r="N5339" s="215"/>
      <c r="O5339" s="172"/>
      <c r="P5339" s="229"/>
      <c r="Q5339" s="134"/>
      <c r="R5339" s="134"/>
      <c r="S5339" s="134"/>
      <c r="T5339" s="231"/>
      <c r="U5339" s="134"/>
      <c r="V5339" s="231"/>
      <c r="W5339" s="131"/>
      <c r="X5339" s="135"/>
      <c r="AA5339" s="206"/>
    </row>
    <row r="5340" spans="6:27" s="130" customFormat="1" ht="15" customHeight="1">
      <c r="F5340" s="215"/>
      <c r="G5340" s="132"/>
      <c r="M5340" s="308"/>
      <c r="N5340" s="215"/>
      <c r="O5340" s="172"/>
      <c r="P5340" s="229"/>
      <c r="Q5340" s="134"/>
      <c r="R5340" s="134"/>
      <c r="S5340" s="134"/>
      <c r="T5340" s="231"/>
      <c r="U5340" s="134"/>
      <c r="V5340" s="231"/>
      <c r="W5340" s="131"/>
      <c r="X5340" s="135"/>
      <c r="AA5340" s="206"/>
    </row>
    <row r="5341" spans="6:27" s="130" customFormat="1" ht="15" customHeight="1">
      <c r="F5341" s="215"/>
      <c r="G5341" s="132"/>
      <c r="M5341" s="308"/>
      <c r="N5341" s="215"/>
      <c r="O5341" s="172"/>
      <c r="P5341" s="229"/>
      <c r="Q5341" s="134"/>
      <c r="R5341" s="134"/>
      <c r="S5341" s="134"/>
      <c r="T5341" s="231"/>
      <c r="U5341" s="134"/>
      <c r="V5341" s="231"/>
      <c r="W5341" s="131"/>
      <c r="X5341" s="135"/>
      <c r="AA5341" s="206"/>
    </row>
    <row r="5342" spans="6:27" s="130" customFormat="1" ht="15" customHeight="1">
      <c r="F5342" s="215"/>
      <c r="G5342" s="132"/>
      <c r="M5342" s="308"/>
      <c r="N5342" s="215"/>
      <c r="O5342" s="172"/>
      <c r="P5342" s="229"/>
      <c r="Q5342" s="134"/>
      <c r="R5342" s="134"/>
      <c r="S5342" s="134"/>
      <c r="T5342" s="231"/>
      <c r="U5342" s="134"/>
      <c r="V5342" s="231"/>
      <c r="W5342" s="131"/>
      <c r="X5342" s="135"/>
      <c r="AA5342" s="206"/>
    </row>
    <row r="5343" spans="6:27" s="130" customFormat="1" ht="15" customHeight="1">
      <c r="F5343" s="215"/>
      <c r="G5343" s="132"/>
      <c r="M5343" s="308"/>
      <c r="N5343" s="215"/>
      <c r="O5343" s="172"/>
      <c r="P5343" s="229"/>
      <c r="Q5343" s="134"/>
      <c r="R5343" s="134"/>
      <c r="S5343" s="134"/>
      <c r="T5343" s="231"/>
      <c r="U5343" s="134"/>
      <c r="V5343" s="231"/>
      <c r="W5343" s="131"/>
      <c r="X5343" s="135"/>
      <c r="AA5343" s="206"/>
    </row>
    <row r="5344" spans="6:27" s="130" customFormat="1" ht="15" customHeight="1">
      <c r="F5344" s="215"/>
      <c r="G5344" s="132"/>
      <c r="M5344" s="308"/>
      <c r="N5344" s="215"/>
      <c r="O5344" s="172"/>
      <c r="P5344" s="229"/>
      <c r="Q5344" s="134"/>
      <c r="R5344" s="134"/>
      <c r="S5344" s="134"/>
      <c r="T5344" s="231"/>
      <c r="U5344" s="134"/>
      <c r="V5344" s="231"/>
      <c r="W5344" s="131"/>
      <c r="X5344" s="135"/>
      <c r="AA5344" s="206"/>
    </row>
    <row r="5345" spans="6:27" s="130" customFormat="1" ht="15" customHeight="1">
      <c r="F5345" s="215"/>
      <c r="G5345" s="132"/>
      <c r="M5345" s="308"/>
      <c r="N5345" s="215"/>
      <c r="O5345" s="172"/>
      <c r="P5345" s="229"/>
      <c r="Q5345" s="134"/>
      <c r="R5345" s="134"/>
      <c r="S5345" s="134"/>
      <c r="T5345" s="231"/>
      <c r="U5345" s="134"/>
      <c r="V5345" s="231"/>
      <c r="W5345" s="131"/>
      <c r="X5345" s="135"/>
      <c r="AA5345" s="206"/>
    </row>
    <row r="5346" spans="6:27" s="130" customFormat="1" ht="15" customHeight="1">
      <c r="F5346" s="215"/>
      <c r="G5346" s="132"/>
      <c r="M5346" s="308"/>
      <c r="N5346" s="215"/>
      <c r="O5346" s="172"/>
      <c r="P5346" s="229"/>
      <c r="Q5346" s="134"/>
      <c r="R5346" s="134"/>
      <c r="S5346" s="134"/>
      <c r="T5346" s="231"/>
      <c r="U5346" s="134"/>
      <c r="V5346" s="231"/>
      <c r="W5346" s="131"/>
      <c r="X5346" s="135"/>
      <c r="AA5346" s="206"/>
    </row>
    <row r="5347" spans="6:27" s="130" customFormat="1" ht="15" customHeight="1">
      <c r="F5347" s="215"/>
      <c r="G5347" s="132"/>
      <c r="M5347" s="308"/>
      <c r="N5347" s="215"/>
      <c r="O5347" s="172"/>
      <c r="P5347" s="229"/>
      <c r="Q5347" s="134"/>
      <c r="R5347" s="134"/>
      <c r="S5347" s="134"/>
      <c r="T5347" s="231"/>
      <c r="U5347" s="134"/>
      <c r="V5347" s="231"/>
      <c r="W5347" s="131"/>
      <c r="X5347" s="135"/>
      <c r="AA5347" s="206"/>
    </row>
    <row r="5348" spans="6:27" s="130" customFormat="1" ht="15" customHeight="1">
      <c r="F5348" s="215"/>
      <c r="G5348" s="132"/>
      <c r="M5348" s="308"/>
      <c r="N5348" s="215"/>
      <c r="O5348" s="172"/>
      <c r="P5348" s="229"/>
      <c r="Q5348" s="134"/>
      <c r="R5348" s="134"/>
      <c r="S5348" s="134"/>
      <c r="T5348" s="231"/>
      <c r="U5348" s="134"/>
      <c r="V5348" s="231"/>
      <c r="W5348" s="131"/>
      <c r="X5348" s="135"/>
      <c r="AA5348" s="206"/>
    </row>
    <row r="5349" spans="6:27" s="130" customFormat="1" ht="15" customHeight="1">
      <c r="F5349" s="215"/>
      <c r="G5349" s="132"/>
      <c r="M5349" s="308"/>
      <c r="N5349" s="215"/>
      <c r="O5349" s="172"/>
      <c r="P5349" s="229"/>
      <c r="Q5349" s="134"/>
      <c r="R5349" s="134"/>
      <c r="S5349" s="134"/>
      <c r="T5349" s="231"/>
      <c r="U5349" s="134"/>
      <c r="V5349" s="231"/>
      <c r="W5349" s="131"/>
      <c r="X5349" s="135"/>
      <c r="AA5349" s="206"/>
    </row>
    <row r="5350" spans="6:27" s="130" customFormat="1" ht="15" customHeight="1">
      <c r="F5350" s="215"/>
      <c r="G5350" s="132"/>
      <c r="M5350" s="308"/>
      <c r="N5350" s="215"/>
      <c r="O5350" s="172"/>
      <c r="P5350" s="229"/>
      <c r="Q5350" s="134"/>
      <c r="R5350" s="134"/>
      <c r="S5350" s="134"/>
      <c r="T5350" s="231"/>
      <c r="U5350" s="134"/>
      <c r="V5350" s="231"/>
      <c r="W5350" s="131"/>
      <c r="X5350" s="135"/>
      <c r="AA5350" s="206"/>
    </row>
    <row r="5351" spans="6:27" s="130" customFormat="1" ht="15" customHeight="1">
      <c r="F5351" s="215"/>
      <c r="G5351" s="132"/>
      <c r="M5351" s="308"/>
      <c r="N5351" s="215"/>
      <c r="O5351" s="172"/>
      <c r="P5351" s="229"/>
      <c r="Q5351" s="134"/>
      <c r="R5351" s="134"/>
      <c r="S5351" s="134"/>
      <c r="T5351" s="231"/>
      <c r="U5351" s="134"/>
      <c r="V5351" s="231"/>
      <c r="W5351" s="131"/>
      <c r="X5351" s="135"/>
      <c r="AA5351" s="206"/>
    </row>
    <row r="5352" spans="6:27" s="130" customFormat="1" ht="15" customHeight="1">
      <c r="F5352" s="215"/>
      <c r="G5352" s="132"/>
      <c r="M5352" s="308"/>
      <c r="N5352" s="215"/>
      <c r="O5352" s="172"/>
      <c r="P5352" s="229"/>
      <c r="Q5352" s="134"/>
      <c r="R5352" s="134"/>
      <c r="S5352" s="134"/>
      <c r="T5352" s="231"/>
      <c r="U5352" s="134"/>
      <c r="V5352" s="231"/>
      <c r="W5352" s="131"/>
      <c r="X5352" s="135"/>
      <c r="AA5352" s="206"/>
    </row>
    <row r="5353" spans="6:27" s="130" customFormat="1" ht="15" customHeight="1">
      <c r="F5353" s="215"/>
      <c r="G5353" s="132"/>
      <c r="M5353" s="308"/>
      <c r="N5353" s="215"/>
      <c r="O5353" s="172"/>
      <c r="P5353" s="229"/>
      <c r="Q5353" s="134"/>
      <c r="R5353" s="134"/>
      <c r="S5353" s="134"/>
      <c r="T5353" s="231"/>
      <c r="U5353" s="134"/>
      <c r="V5353" s="231"/>
      <c r="W5353" s="131"/>
      <c r="X5353" s="135"/>
      <c r="AA5353" s="206"/>
    </row>
    <row r="5354" spans="6:27" s="130" customFormat="1" ht="15" customHeight="1">
      <c r="F5354" s="215"/>
      <c r="G5354" s="132"/>
      <c r="M5354" s="308"/>
      <c r="N5354" s="215"/>
      <c r="O5354" s="172"/>
      <c r="P5354" s="229"/>
      <c r="Q5354" s="134"/>
      <c r="R5354" s="134"/>
      <c r="S5354" s="134"/>
      <c r="T5354" s="231"/>
      <c r="U5354" s="134"/>
      <c r="V5354" s="231"/>
      <c r="W5354" s="131"/>
      <c r="X5354" s="135"/>
      <c r="AA5354" s="206"/>
    </row>
    <row r="5355" spans="6:27" s="130" customFormat="1" ht="15" customHeight="1">
      <c r="F5355" s="215"/>
      <c r="G5355" s="132"/>
      <c r="M5355" s="308"/>
      <c r="N5355" s="215"/>
      <c r="O5355" s="172"/>
      <c r="P5355" s="229"/>
      <c r="Q5355" s="134"/>
      <c r="R5355" s="134"/>
      <c r="S5355" s="134"/>
      <c r="T5355" s="231"/>
      <c r="U5355" s="134"/>
      <c r="V5355" s="231"/>
      <c r="W5355" s="131"/>
      <c r="X5355" s="135"/>
      <c r="AA5355" s="206"/>
    </row>
    <row r="5356" spans="6:27" s="130" customFormat="1" ht="15" customHeight="1">
      <c r="F5356" s="215"/>
      <c r="G5356" s="132"/>
      <c r="M5356" s="308"/>
      <c r="N5356" s="215"/>
      <c r="O5356" s="172"/>
      <c r="P5356" s="229"/>
      <c r="Q5356" s="134"/>
      <c r="R5356" s="134"/>
      <c r="S5356" s="134"/>
      <c r="T5356" s="231"/>
      <c r="U5356" s="134"/>
      <c r="V5356" s="231"/>
      <c r="W5356" s="131"/>
      <c r="X5356" s="135"/>
      <c r="AA5356" s="206"/>
    </row>
    <row r="5357" spans="6:27" s="130" customFormat="1" ht="15" customHeight="1">
      <c r="F5357" s="215"/>
      <c r="G5357" s="132"/>
      <c r="M5357" s="308"/>
      <c r="N5357" s="215"/>
      <c r="O5357" s="172"/>
      <c r="P5357" s="229"/>
      <c r="Q5357" s="134"/>
      <c r="R5357" s="134"/>
      <c r="S5357" s="134"/>
      <c r="T5357" s="231"/>
      <c r="U5357" s="134"/>
      <c r="V5357" s="231"/>
      <c r="W5357" s="131"/>
      <c r="X5357" s="135"/>
      <c r="AA5357" s="206"/>
    </row>
    <row r="5358" spans="6:27" s="130" customFormat="1" ht="15" customHeight="1">
      <c r="F5358" s="215"/>
      <c r="G5358" s="132"/>
      <c r="M5358" s="308"/>
      <c r="N5358" s="215"/>
      <c r="O5358" s="172"/>
      <c r="P5358" s="229"/>
      <c r="Q5358" s="134"/>
      <c r="R5358" s="134"/>
      <c r="S5358" s="134"/>
      <c r="T5358" s="231"/>
      <c r="U5358" s="134"/>
      <c r="V5358" s="231"/>
      <c r="W5358" s="131"/>
      <c r="X5358" s="135"/>
      <c r="AA5358" s="206"/>
    </row>
    <row r="5359" spans="6:27" s="130" customFormat="1" ht="15" customHeight="1">
      <c r="F5359" s="215"/>
      <c r="G5359" s="132"/>
      <c r="M5359" s="308"/>
      <c r="N5359" s="215"/>
      <c r="O5359" s="172"/>
      <c r="P5359" s="229"/>
      <c r="Q5359" s="134"/>
      <c r="R5359" s="134"/>
      <c r="S5359" s="134"/>
      <c r="T5359" s="231"/>
      <c r="U5359" s="134"/>
      <c r="V5359" s="231"/>
      <c r="W5359" s="131"/>
      <c r="X5359" s="135"/>
      <c r="AA5359" s="206"/>
    </row>
    <row r="5360" spans="6:27" s="130" customFormat="1" ht="15" customHeight="1">
      <c r="F5360" s="215"/>
      <c r="G5360" s="132"/>
      <c r="M5360" s="308"/>
      <c r="N5360" s="215"/>
      <c r="O5360" s="172"/>
      <c r="P5360" s="229"/>
      <c r="Q5360" s="134"/>
      <c r="R5360" s="134"/>
      <c r="S5360" s="134"/>
      <c r="T5360" s="231"/>
      <c r="U5360" s="134"/>
      <c r="V5360" s="231"/>
      <c r="W5360" s="131"/>
      <c r="X5360" s="135"/>
      <c r="AA5360" s="206"/>
    </row>
    <row r="5361" spans="6:27" s="130" customFormat="1" ht="15" customHeight="1">
      <c r="F5361" s="215"/>
      <c r="G5361" s="132"/>
      <c r="M5361" s="308"/>
      <c r="N5361" s="215"/>
      <c r="O5361" s="172"/>
      <c r="P5361" s="229"/>
      <c r="Q5361" s="134"/>
      <c r="R5361" s="134"/>
      <c r="S5361" s="134"/>
      <c r="T5361" s="231"/>
      <c r="U5361" s="134"/>
      <c r="V5361" s="231"/>
      <c r="W5361" s="131"/>
      <c r="X5361" s="135"/>
      <c r="AA5361" s="206"/>
    </row>
    <row r="5362" spans="6:27" s="130" customFormat="1" ht="15" customHeight="1">
      <c r="F5362" s="215"/>
      <c r="G5362" s="132"/>
      <c r="M5362" s="308"/>
      <c r="N5362" s="215"/>
      <c r="O5362" s="172"/>
      <c r="P5362" s="229"/>
      <c r="Q5362" s="134"/>
      <c r="R5362" s="134"/>
      <c r="S5362" s="134"/>
      <c r="T5362" s="231"/>
      <c r="U5362" s="134"/>
      <c r="V5362" s="231"/>
      <c r="W5362" s="131"/>
      <c r="X5362" s="135"/>
      <c r="AA5362" s="206"/>
    </row>
    <row r="5363" spans="6:27" s="130" customFormat="1" ht="15" customHeight="1">
      <c r="F5363" s="215"/>
      <c r="G5363" s="132"/>
      <c r="M5363" s="308"/>
      <c r="N5363" s="215"/>
      <c r="O5363" s="172"/>
      <c r="P5363" s="229"/>
      <c r="Q5363" s="134"/>
      <c r="R5363" s="134"/>
      <c r="S5363" s="134"/>
      <c r="T5363" s="231"/>
      <c r="U5363" s="134"/>
      <c r="V5363" s="231"/>
      <c r="W5363" s="131"/>
      <c r="X5363" s="135"/>
      <c r="AA5363" s="206"/>
    </row>
    <row r="5364" spans="6:27" s="130" customFormat="1" ht="15" customHeight="1">
      <c r="F5364" s="215"/>
      <c r="G5364" s="132"/>
      <c r="M5364" s="308"/>
      <c r="N5364" s="215"/>
      <c r="O5364" s="172"/>
      <c r="P5364" s="229"/>
      <c r="Q5364" s="134"/>
      <c r="R5364" s="134"/>
      <c r="S5364" s="134"/>
      <c r="T5364" s="231"/>
      <c r="U5364" s="134"/>
      <c r="V5364" s="231"/>
      <c r="W5364" s="131"/>
      <c r="X5364" s="135"/>
      <c r="AA5364" s="206"/>
    </row>
    <row r="5365" spans="6:27" s="130" customFormat="1" ht="15" customHeight="1">
      <c r="F5365" s="215"/>
      <c r="G5365" s="132"/>
      <c r="M5365" s="308"/>
      <c r="N5365" s="215"/>
      <c r="O5365" s="172"/>
      <c r="P5365" s="229"/>
      <c r="Q5365" s="134"/>
      <c r="R5365" s="134"/>
      <c r="S5365" s="134"/>
      <c r="T5365" s="231"/>
      <c r="U5365" s="134"/>
      <c r="V5365" s="231"/>
      <c r="W5365" s="131"/>
      <c r="X5365" s="135"/>
      <c r="AA5365" s="206"/>
    </row>
    <row r="5366" spans="6:27" s="130" customFormat="1" ht="15" customHeight="1">
      <c r="F5366" s="215"/>
      <c r="G5366" s="132"/>
      <c r="M5366" s="308"/>
      <c r="N5366" s="215"/>
      <c r="O5366" s="172"/>
      <c r="P5366" s="229"/>
      <c r="Q5366" s="134"/>
      <c r="R5366" s="134"/>
      <c r="S5366" s="134"/>
      <c r="T5366" s="231"/>
      <c r="U5366" s="134"/>
      <c r="V5366" s="231"/>
      <c r="W5366" s="131"/>
      <c r="X5366" s="135"/>
      <c r="AA5366" s="206"/>
    </row>
    <row r="5367" spans="6:27" s="130" customFormat="1" ht="15" customHeight="1">
      <c r="F5367" s="215"/>
      <c r="G5367" s="132"/>
      <c r="M5367" s="308"/>
      <c r="N5367" s="215"/>
      <c r="O5367" s="172"/>
      <c r="P5367" s="229"/>
      <c r="Q5367" s="134"/>
      <c r="R5367" s="134"/>
      <c r="S5367" s="134"/>
      <c r="T5367" s="231"/>
      <c r="U5367" s="134"/>
      <c r="V5367" s="231"/>
      <c r="W5367" s="131"/>
      <c r="X5367" s="135"/>
      <c r="AA5367" s="206"/>
    </row>
    <row r="5368" spans="6:27" s="130" customFormat="1" ht="15" customHeight="1">
      <c r="F5368" s="215"/>
      <c r="G5368" s="132"/>
      <c r="M5368" s="308"/>
      <c r="N5368" s="215"/>
      <c r="O5368" s="172"/>
      <c r="P5368" s="229"/>
      <c r="Q5368" s="134"/>
      <c r="R5368" s="134"/>
      <c r="S5368" s="134"/>
      <c r="T5368" s="231"/>
      <c r="U5368" s="134"/>
      <c r="V5368" s="231"/>
      <c r="W5368" s="131"/>
      <c r="X5368" s="135"/>
      <c r="AA5368" s="206"/>
    </row>
    <row r="5369" spans="6:27" s="130" customFormat="1" ht="15" customHeight="1">
      <c r="F5369" s="215"/>
      <c r="G5369" s="132"/>
      <c r="M5369" s="308"/>
      <c r="N5369" s="215"/>
      <c r="O5369" s="172"/>
      <c r="P5369" s="229"/>
      <c r="Q5369" s="134"/>
      <c r="R5369" s="134"/>
      <c r="S5369" s="134"/>
      <c r="T5369" s="231"/>
      <c r="U5369" s="134"/>
      <c r="V5369" s="231"/>
      <c r="W5369" s="131"/>
      <c r="X5369" s="135"/>
      <c r="AA5369" s="206"/>
    </row>
    <row r="5370" spans="6:27" s="130" customFormat="1" ht="15" customHeight="1">
      <c r="F5370" s="215"/>
      <c r="G5370" s="132"/>
      <c r="M5370" s="308"/>
      <c r="N5370" s="215"/>
      <c r="O5370" s="172"/>
      <c r="P5370" s="229"/>
      <c r="Q5370" s="134"/>
      <c r="R5370" s="134"/>
      <c r="S5370" s="134"/>
      <c r="T5370" s="231"/>
      <c r="U5370" s="134"/>
      <c r="V5370" s="231"/>
      <c r="W5370" s="131"/>
      <c r="X5370" s="135"/>
      <c r="AA5370" s="206"/>
    </row>
    <row r="5371" spans="6:27" s="130" customFormat="1" ht="15" customHeight="1">
      <c r="F5371" s="215"/>
      <c r="G5371" s="132"/>
      <c r="M5371" s="308"/>
      <c r="N5371" s="215"/>
      <c r="O5371" s="172"/>
      <c r="P5371" s="229"/>
      <c r="Q5371" s="134"/>
      <c r="R5371" s="134"/>
      <c r="S5371" s="134"/>
      <c r="T5371" s="231"/>
      <c r="U5371" s="134"/>
      <c r="V5371" s="231"/>
      <c r="W5371" s="131"/>
      <c r="X5371" s="135"/>
      <c r="AA5371" s="206"/>
    </row>
    <row r="5372" spans="6:27" s="130" customFormat="1" ht="15" customHeight="1">
      <c r="F5372" s="215"/>
      <c r="G5372" s="132"/>
      <c r="M5372" s="308"/>
      <c r="N5372" s="215"/>
      <c r="O5372" s="172"/>
      <c r="P5372" s="229"/>
      <c r="Q5372" s="134"/>
      <c r="R5372" s="134"/>
      <c r="S5372" s="134"/>
      <c r="T5372" s="231"/>
      <c r="U5372" s="134"/>
      <c r="V5372" s="231"/>
      <c r="W5372" s="131"/>
      <c r="X5372" s="135"/>
      <c r="AA5372" s="206"/>
    </row>
    <row r="5373" spans="6:27" s="130" customFormat="1" ht="15" customHeight="1">
      <c r="F5373" s="215"/>
      <c r="G5373" s="132"/>
      <c r="M5373" s="308"/>
      <c r="N5373" s="215"/>
      <c r="O5373" s="172"/>
      <c r="P5373" s="229"/>
      <c r="Q5373" s="134"/>
      <c r="R5373" s="134"/>
      <c r="S5373" s="134"/>
      <c r="T5373" s="231"/>
      <c r="U5373" s="134"/>
      <c r="V5373" s="231"/>
      <c r="W5373" s="131"/>
      <c r="X5373" s="135"/>
      <c r="AA5373" s="206"/>
    </row>
    <row r="5374" spans="6:27" s="130" customFormat="1" ht="15" customHeight="1">
      <c r="F5374" s="215"/>
      <c r="G5374" s="132"/>
      <c r="M5374" s="308"/>
      <c r="N5374" s="215"/>
      <c r="O5374" s="172"/>
      <c r="P5374" s="229"/>
      <c r="Q5374" s="134"/>
      <c r="R5374" s="134"/>
      <c r="S5374" s="134"/>
      <c r="T5374" s="231"/>
      <c r="U5374" s="134"/>
      <c r="V5374" s="231"/>
      <c r="W5374" s="131"/>
      <c r="X5374" s="135"/>
      <c r="AA5374" s="206"/>
    </row>
    <row r="5375" spans="6:27" s="130" customFormat="1" ht="15" customHeight="1">
      <c r="F5375" s="215"/>
      <c r="G5375" s="132"/>
      <c r="M5375" s="308"/>
      <c r="N5375" s="215"/>
      <c r="O5375" s="172"/>
      <c r="P5375" s="229"/>
      <c r="Q5375" s="134"/>
      <c r="R5375" s="134"/>
      <c r="S5375" s="134"/>
      <c r="T5375" s="231"/>
      <c r="U5375" s="134"/>
      <c r="V5375" s="231"/>
      <c r="W5375" s="131"/>
      <c r="X5375" s="135"/>
      <c r="AA5375" s="206"/>
    </row>
    <row r="5376" spans="6:27" s="130" customFormat="1" ht="15" customHeight="1">
      <c r="F5376" s="215"/>
      <c r="G5376" s="132"/>
      <c r="M5376" s="308"/>
      <c r="N5376" s="215"/>
      <c r="O5376" s="172"/>
      <c r="P5376" s="229"/>
      <c r="Q5376" s="134"/>
      <c r="R5376" s="134"/>
      <c r="S5376" s="134"/>
      <c r="T5376" s="231"/>
      <c r="U5376" s="134"/>
      <c r="V5376" s="231"/>
      <c r="W5376" s="131"/>
      <c r="X5376" s="135"/>
      <c r="AA5376" s="206"/>
    </row>
    <row r="5377" spans="6:27" s="130" customFormat="1" ht="15" customHeight="1">
      <c r="F5377" s="215"/>
      <c r="G5377" s="132"/>
      <c r="M5377" s="308"/>
      <c r="N5377" s="215"/>
      <c r="O5377" s="172"/>
      <c r="P5377" s="229"/>
      <c r="Q5377" s="134"/>
      <c r="R5377" s="134"/>
      <c r="S5377" s="134"/>
      <c r="T5377" s="231"/>
      <c r="U5377" s="134"/>
      <c r="V5377" s="231"/>
      <c r="W5377" s="131"/>
      <c r="X5377" s="135"/>
      <c r="AA5377" s="206"/>
    </row>
    <row r="5378" spans="6:27" s="130" customFormat="1" ht="15" customHeight="1">
      <c r="F5378" s="215"/>
      <c r="G5378" s="132"/>
      <c r="M5378" s="308"/>
      <c r="N5378" s="215"/>
      <c r="O5378" s="172"/>
      <c r="P5378" s="229"/>
      <c r="Q5378" s="134"/>
      <c r="R5378" s="134"/>
      <c r="S5378" s="134"/>
      <c r="T5378" s="231"/>
      <c r="U5378" s="134"/>
      <c r="V5378" s="231"/>
      <c r="W5378" s="131"/>
      <c r="X5378" s="135"/>
      <c r="AA5378" s="206"/>
    </row>
    <row r="5379" spans="6:27" s="130" customFormat="1" ht="15" customHeight="1">
      <c r="F5379" s="215"/>
      <c r="G5379" s="132"/>
      <c r="M5379" s="308"/>
      <c r="N5379" s="215"/>
      <c r="O5379" s="172"/>
      <c r="P5379" s="229"/>
      <c r="Q5379" s="134"/>
      <c r="R5379" s="134"/>
      <c r="S5379" s="134"/>
      <c r="T5379" s="231"/>
      <c r="U5379" s="134"/>
      <c r="V5379" s="231"/>
      <c r="W5379" s="131"/>
      <c r="X5379" s="135"/>
      <c r="AA5379" s="206"/>
    </row>
    <row r="5380" spans="6:27" s="130" customFormat="1" ht="15" customHeight="1">
      <c r="F5380" s="215"/>
      <c r="G5380" s="132"/>
      <c r="M5380" s="308"/>
      <c r="N5380" s="215"/>
      <c r="O5380" s="172"/>
      <c r="P5380" s="229"/>
      <c r="Q5380" s="134"/>
      <c r="R5380" s="134"/>
      <c r="S5380" s="134"/>
      <c r="T5380" s="231"/>
      <c r="U5380" s="134"/>
      <c r="V5380" s="231"/>
      <c r="W5380" s="131"/>
      <c r="X5380" s="135"/>
      <c r="AA5380" s="206"/>
    </row>
    <row r="5381" spans="6:27" s="130" customFormat="1" ht="15" customHeight="1">
      <c r="F5381" s="215"/>
      <c r="G5381" s="132"/>
      <c r="M5381" s="308"/>
      <c r="N5381" s="215"/>
      <c r="O5381" s="172"/>
      <c r="P5381" s="229"/>
      <c r="Q5381" s="134"/>
      <c r="R5381" s="134"/>
      <c r="S5381" s="134"/>
      <c r="T5381" s="231"/>
      <c r="U5381" s="134"/>
      <c r="V5381" s="231"/>
      <c r="W5381" s="131"/>
      <c r="X5381" s="135"/>
      <c r="AA5381" s="206"/>
    </row>
    <row r="5382" spans="6:27" s="130" customFormat="1" ht="15" customHeight="1">
      <c r="F5382" s="215"/>
      <c r="G5382" s="132"/>
      <c r="M5382" s="308"/>
      <c r="N5382" s="215"/>
      <c r="O5382" s="172"/>
      <c r="P5382" s="229"/>
      <c r="Q5382" s="134"/>
      <c r="R5382" s="134"/>
      <c r="S5382" s="134"/>
      <c r="T5382" s="231"/>
      <c r="U5382" s="134"/>
      <c r="V5382" s="231"/>
      <c r="W5382" s="131"/>
      <c r="X5382" s="135"/>
      <c r="AA5382" s="206"/>
    </row>
    <row r="5383" spans="6:27" s="130" customFormat="1" ht="15" customHeight="1">
      <c r="F5383" s="215"/>
      <c r="G5383" s="132"/>
      <c r="M5383" s="308"/>
      <c r="N5383" s="215"/>
      <c r="O5383" s="172"/>
      <c r="P5383" s="229"/>
      <c r="Q5383" s="134"/>
      <c r="R5383" s="134"/>
      <c r="S5383" s="134"/>
      <c r="T5383" s="231"/>
      <c r="U5383" s="134"/>
      <c r="V5383" s="231"/>
      <c r="W5383" s="131"/>
      <c r="X5383" s="135"/>
      <c r="AA5383" s="206"/>
    </row>
    <row r="5384" spans="6:27" s="130" customFormat="1" ht="15" customHeight="1">
      <c r="F5384" s="215"/>
      <c r="G5384" s="132"/>
      <c r="M5384" s="308"/>
      <c r="N5384" s="215"/>
      <c r="O5384" s="172"/>
      <c r="P5384" s="229"/>
      <c r="Q5384" s="134"/>
      <c r="R5384" s="134"/>
      <c r="S5384" s="134"/>
      <c r="T5384" s="231"/>
      <c r="U5384" s="134"/>
      <c r="V5384" s="231"/>
      <c r="W5384" s="131"/>
      <c r="X5384" s="135"/>
      <c r="AA5384" s="206"/>
    </row>
    <row r="5385" spans="6:27" s="130" customFormat="1" ht="15" customHeight="1">
      <c r="F5385" s="215"/>
      <c r="G5385" s="132"/>
      <c r="M5385" s="308"/>
      <c r="N5385" s="215"/>
      <c r="O5385" s="172"/>
      <c r="P5385" s="229"/>
      <c r="Q5385" s="134"/>
      <c r="R5385" s="134"/>
      <c r="S5385" s="134"/>
      <c r="T5385" s="231"/>
      <c r="U5385" s="134"/>
      <c r="V5385" s="231"/>
      <c r="W5385" s="131"/>
      <c r="X5385" s="135"/>
      <c r="AA5385" s="206"/>
    </row>
    <row r="5386" spans="6:27" s="130" customFormat="1" ht="15" customHeight="1">
      <c r="F5386" s="215"/>
      <c r="G5386" s="132"/>
      <c r="M5386" s="308"/>
      <c r="N5386" s="215"/>
      <c r="O5386" s="172"/>
      <c r="P5386" s="229"/>
      <c r="Q5386" s="134"/>
      <c r="R5386" s="134"/>
      <c r="S5386" s="134"/>
      <c r="T5386" s="231"/>
      <c r="U5386" s="134"/>
      <c r="V5386" s="231"/>
      <c r="W5386" s="131"/>
      <c r="X5386" s="135"/>
      <c r="AA5386" s="206"/>
    </row>
    <row r="5387" spans="6:27" s="130" customFormat="1" ht="15" customHeight="1">
      <c r="F5387" s="215"/>
      <c r="G5387" s="132"/>
      <c r="M5387" s="308"/>
      <c r="N5387" s="215"/>
      <c r="O5387" s="172"/>
      <c r="P5387" s="229"/>
      <c r="Q5387" s="134"/>
      <c r="R5387" s="134"/>
      <c r="S5387" s="134"/>
      <c r="T5387" s="231"/>
      <c r="U5387" s="134"/>
      <c r="V5387" s="231"/>
      <c r="W5387" s="131"/>
      <c r="X5387" s="135"/>
      <c r="AA5387" s="206"/>
    </row>
    <row r="5388" spans="6:27" s="130" customFormat="1" ht="15" customHeight="1">
      <c r="F5388" s="215"/>
      <c r="G5388" s="132"/>
      <c r="M5388" s="308"/>
      <c r="N5388" s="215"/>
      <c r="O5388" s="172"/>
      <c r="P5388" s="229"/>
      <c r="Q5388" s="134"/>
      <c r="R5388" s="134"/>
      <c r="S5388" s="134"/>
      <c r="T5388" s="231"/>
      <c r="U5388" s="134"/>
      <c r="V5388" s="231"/>
      <c r="W5388" s="131"/>
      <c r="X5388" s="135"/>
      <c r="AA5388" s="206"/>
    </row>
    <row r="5389" spans="6:27" s="130" customFormat="1" ht="15" customHeight="1">
      <c r="F5389" s="215"/>
      <c r="G5389" s="132"/>
      <c r="M5389" s="308"/>
      <c r="N5389" s="215"/>
      <c r="O5389" s="172"/>
      <c r="P5389" s="229"/>
      <c r="Q5389" s="134"/>
      <c r="R5389" s="134"/>
      <c r="S5389" s="134"/>
      <c r="T5389" s="231"/>
      <c r="U5389" s="134"/>
      <c r="V5389" s="231"/>
      <c r="W5389" s="131"/>
      <c r="X5389" s="135"/>
      <c r="AA5389" s="206"/>
    </row>
    <row r="5390" spans="6:27" s="130" customFormat="1" ht="15" customHeight="1">
      <c r="F5390" s="215"/>
      <c r="G5390" s="132"/>
      <c r="M5390" s="308"/>
      <c r="N5390" s="215"/>
      <c r="O5390" s="172"/>
      <c r="P5390" s="229"/>
      <c r="Q5390" s="134"/>
      <c r="R5390" s="134"/>
      <c r="S5390" s="134"/>
      <c r="T5390" s="231"/>
      <c r="U5390" s="134"/>
      <c r="V5390" s="231"/>
      <c r="W5390" s="131"/>
      <c r="X5390" s="135"/>
      <c r="AA5390" s="206"/>
    </row>
    <row r="5391" spans="6:27" s="130" customFormat="1" ht="15" customHeight="1">
      <c r="F5391" s="215"/>
      <c r="G5391" s="132"/>
      <c r="M5391" s="308"/>
      <c r="N5391" s="215"/>
      <c r="O5391" s="172"/>
      <c r="P5391" s="229"/>
      <c r="Q5391" s="134"/>
      <c r="R5391" s="134"/>
      <c r="S5391" s="134"/>
      <c r="T5391" s="231"/>
      <c r="U5391" s="134"/>
      <c r="V5391" s="231"/>
      <c r="W5391" s="131"/>
      <c r="X5391" s="135"/>
      <c r="AA5391" s="206"/>
    </row>
    <row r="5392" spans="6:27" s="130" customFormat="1" ht="15" customHeight="1">
      <c r="F5392" s="215"/>
      <c r="G5392" s="132"/>
      <c r="M5392" s="308"/>
      <c r="N5392" s="215"/>
      <c r="O5392" s="172"/>
      <c r="P5392" s="229"/>
      <c r="Q5392" s="134"/>
      <c r="R5392" s="134"/>
      <c r="S5392" s="134"/>
      <c r="T5392" s="231"/>
      <c r="U5392" s="134"/>
      <c r="V5392" s="231"/>
      <c r="W5392" s="131"/>
      <c r="X5392" s="135"/>
      <c r="AA5392" s="206"/>
    </row>
    <row r="5393" spans="6:27" s="130" customFormat="1" ht="15" customHeight="1">
      <c r="F5393" s="215"/>
      <c r="G5393" s="132"/>
      <c r="M5393" s="308"/>
      <c r="N5393" s="215"/>
      <c r="O5393" s="172"/>
      <c r="P5393" s="229"/>
      <c r="Q5393" s="134"/>
      <c r="R5393" s="134"/>
      <c r="S5393" s="134"/>
      <c r="T5393" s="231"/>
      <c r="U5393" s="134"/>
      <c r="V5393" s="231"/>
      <c r="W5393" s="131"/>
      <c r="X5393" s="135"/>
      <c r="AA5393" s="206"/>
    </row>
    <row r="5394" spans="6:27" s="130" customFormat="1" ht="15" customHeight="1">
      <c r="F5394" s="215"/>
      <c r="G5394" s="132"/>
      <c r="M5394" s="308"/>
      <c r="N5394" s="215"/>
      <c r="O5394" s="172"/>
      <c r="P5394" s="229"/>
      <c r="Q5394" s="134"/>
      <c r="R5394" s="134"/>
      <c r="S5394" s="134"/>
      <c r="T5394" s="231"/>
      <c r="U5394" s="134"/>
      <c r="V5394" s="231"/>
      <c r="W5394" s="131"/>
      <c r="X5394" s="135"/>
      <c r="AA5394" s="206"/>
    </row>
    <row r="5395" spans="6:27" s="130" customFormat="1" ht="15" customHeight="1">
      <c r="F5395" s="215"/>
      <c r="G5395" s="132"/>
      <c r="M5395" s="308"/>
      <c r="N5395" s="215"/>
      <c r="O5395" s="172"/>
      <c r="P5395" s="229"/>
      <c r="Q5395" s="134"/>
      <c r="R5395" s="134"/>
      <c r="S5395" s="134"/>
      <c r="T5395" s="231"/>
      <c r="U5395" s="134"/>
      <c r="V5395" s="231"/>
      <c r="W5395" s="131"/>
      <c r="X5395" s="135"/>
      <c r="AA5395" s="206"/>
    </row>
    <row r="5396" spans="6:27" s="130" customFormat="1" ht="15" customHeight="1">
      <c r="F5396" s="215"/>
      <c r="G5396" s="132"/>
      <c r="M5396" s="308"/>
      <c r="N5396" s="215"/>
      <c r="O5396" s="172"/>
      <c r="P5396" s="229"/>
      <c r="Q5396" s="134"/>
      <c r="R5396" s="134"/>
      <c r="S5396" s="134"/>
      <c r="T5396" s="231"/>
      <c r="U5396" s="134"/>
      <c r="V5396" s="231"/>
      <c r="W5396" s="131"/>
      <c r="X5396" s="135"/>
      <c r="AA5396" s="206"/>
    </row>
    <row r="5397" spans="6:27" s="130" customFormat="1" ht="15" customHeight="1">
      <c r="F5397" s="215"/>
      <c r="G5397" s="132"/>
      <c r="M5397" s="308"/>
      <c r="N5397" s="215"/>
      <c r="O5397" s="172"/>
      <c r="P5397" s="229"/>
      <c r="Q5397" s="134"/>
      <c r="R5397" s="134"/>
      <c r="S5397" s="134"/>
      <c r="T5397" s="231"/>
      <c r="U5397" s="134"/>
      <c r="V5397" s="231"/>
      <c r="W5397" s="131"/>
      <c r="X5397" s="135"/>
      <c r="AA5397" s="206"/>
    </row>
    <row r="5398" spans="6:27" s="130" customFormat="1" ht="15" customHeight="1">
      <c r="F5398" s="215"/>
      <c r="G5398" s="132"/>
      <c r="M5398" s="308"/>
      <c r="N5398" s="215"/>
      <c r="O5398" s="172"/>
      <c r="P5398" s="229"/>
      <c r="Q5398" s="134"/>
      <c r="R5398" s="134"/>
      <c r="S5398" s="134"/>
      <c r="T5398" s="231"/>
      <c r="U5398" s="134"/>
      <c r="V5398" s="231"/>
      <c r="W5398" s="131"/>
      <c r="X5398" s="135"/>
      <c r="AA5398" s="206"/>
    </row>
    <row r="5399" spans="6:27" s="130" customFormat="1" ht="15" customHeight="1">
      <c r="F5399" s="215"/>
      <c r="G5399" s="132"/>
      <c r="M5399" s="308"/>
      <c r="N5399" s="215"/>
      <c r="O5399" s="172"/>
      <c r="P5399" s="229"/>
      <c r="Q5399" s="134"/>
      <c r="R5399" s="134"/>
      <c r="S5399" s="134"/>
      <c r="T5399" s="231"/>
      <c r="U5399" s="134"/>
      <c r="V5399" s="231"/>
      <c r="W5399" s="131"/>
      <c r="X5399" s="135"/>
      <c r="AA5399" s="206"/>
    </row>
    <row r="5400" spans="6:27" s="130" customFormat="1" ht="15" customHeight="1">
      <c r="F5400" s="215"/>
      <c r="G5400" s="132"/>
      <c r="M5400" s="308"/>
      <c r="N5400" s="215"/>
      <c r="O5400" s="172"/>
      <c r="P5400" s="229"/>
      <c r="Q5400" s="134"/>
      <c r="R5400" s="134"/>
      <c r="S5400" s="134"/>
      <c r="T5400" s="231"/>
      <c r="U5400" s="134"/>
      <c r="V5400" s="231"/>
      <c r="W5400" s="131"/>
      <c r="X5400" s="135"/>
      <c r="AA5400" s="206"/>
    </row>
    <row r="5401" spans="6:27" s="130" customFormat="1" ht="15" customHeight="1">
      <c r="F5401" s="215"/>
      <c r="G5401" s="132"/>
      <c r="M5401" s="308"/>
      <c r="N5401" s="215"/>
      <c r="O5401" s="172"/>
      <c r="P5401" s="229"/>
      <c r="Q5401" s="134"/>
      <c r="R5401" s="134"/>
      <c r="S5401" s="134"/>
      <c r="T5401" s="231"/>
      <c r="U5401" s="134"/>
      <c r="V5401" s="231"/>
      <c r="W5401" s="131"/>
      <c r="X5401" s="135"/>
      <c r="AA5401" s="206"/>
    </row>
    <row r="5402" spans="6:27" s="130" customFormat="1" ht="15" customHeight="1">
      <c r="F5402" s="215"/>
      <c r="G5402" s="132"/>
      <c r="M5402" s="308"/>
      <c r="N5402" s="215"/>
      <c r="O5402" s="172"/>
      <c r="P5402" s="229"/>
      <c r="Q5402" s="134"/>
      <c r="R5402" s="134"/>
      <c r="S5402" s="134"/>
      <c r="T5402" s="231"/>
      <c r="U5402" s="134"/>
      <c r="V5402" s="231"/>
      <c r="W5402" s="131"/>
      <c r="X5402" s="135"/>
      <c r="AA5402" s="206"/>
    </row>
    <row r="5403" spans="6:27" s="130" customFormat="1" ht="15" customHeight="1">
      <c r="F5403" s="215"/>
      <c r="G5403" s="132"/>
      <c r="M5403" s="308"/>
      <c r="N5403" s="215"/>
      <c r="O5403" s="172"/>
      <c r="P5403" s="229"/>
      <c r="Q5403" s="134"/>
      <c r="R5403" s="134"/>
      <c r="S5403" s="134"/>
      <c r="T5403" s="231"/>
      <c r="U5403" s="134"/>
      <c r="V5403" s="231"/>
      <c r="W5403" s="131"/>
      <c r="X5403" s="135"/>
      <c r="AA5403" s="206"/>
    </row>
    <row r="5404" spans="6:27" s="130" customFormat="1" ht="15" customHeight="1">
      <c r="F5404" s="215"/>
      <c r="G5404" s="132"/>
      <c r="M5404" s="308"/>
      <c r="N5404" s="215"/>
      <c r="O5404" s="172"/>
      <c r="P5404" s="229"/>
      <c r="Q5404" s="134"/>
      <c r="R5404" s="134"/>
      <c r="S5404" s="134"/>
      <c r="T5404" s="231"/>
      <c r="U5404" s="134"/>
      <c r="V5404" s="231"/>
      <c r="W5404" s="131"/>
      <c r="X5404" s="135"/>
      <c r="AA5404" s="206"/>
    </row>
    <row r="5405" spans="6:27" s="130" customFormat="1" ht="15" customHeight="1">
      <c r="F5405" s="215"/>
      <c r="G5405" s="132"/>
      <c r="M5405" s="308"/>
      <c r="N5405" s="215"/>
      <c r="O5405" s="172"/>
      <c r="P5405" s="229"/>
      <c r="Q5405" s="134"/>
      <c r="R5405" s="134"/>
      <c r="S5405" s="134"/>
      <c r="T5405" s="231"/>
      <c r="U5405" s="134"/>
      <c r="V5405" s="231"/>
      <c r="W5405" s="131"/>
      <c r="X5405" s="135"/>
      <c r="AA5405" s="206"/>
    </row>
    <row r="5406" spans="6:27" s="130" customFormat="1" ht="15" customHeight="1">
      <c r="F5406" s="215"/>
      <c r="G5406" s="132"/>
      <c r="M5406" s="308"/>
      <c r="N5406" s="215"/>
      <c r="O5406" s="172"/>
      <c r="P5406" s="229"/>
      <c r="Q5406" s="134"/>
      <c r="R5406" s="134"/>
      <c r="S5406" s="134"/>
      <c r="T5406" s="231"/>
      <c r="U5406" s="134"/>
      <c r="V5406" s="231"/>
      <c r="W5406" s="131"/>
      <c r="X5406" s="135"/>
      <c r="AA5406" s="206"/>
    </row>
    <row r="5407" spans="6:27" s="130" customFormat="1" ht="15" customHeight="1">
      <c r="F5407" s="215"/>
      <c r="G5407" s="132"/>
      <c r="M5407" s="308"/>
      <c r="N5407" s="215"/>
      <c r="O5407" s="172"/>
      <c r="P5407" s="229"/>
      <c r="Q5407" s="134"/>
      <c r="R5407" s="134"/>
      <c r="S5407" s="134"/>
      <c r="T5407" s="231"/>
      <c r="U5407" s="134"/>
      <c r="V5407" s="231"/>
      <c r="W5407" s="131"/>
      <c r="X5407" s="135"/>
      <c r="AA5407" s="206"/>
    </row>
    <row r="5408" spans="6:27" s="130" customFormat="1" ht="15" customHeight="1">
      <c r="F5408" s="215"/>
      <c r="G5408" s="132"/>
      <c r="M5408" s="308"/>
      <c r="N5408" s="215"/>
      <c r="O5408" s="172"/>
      <c r="P5408" s="229"/>
      <c r="Q5408" s="134"/>
      <c r="R5408" s="134"/>
      <c r="S5408" s="134"/>
      <c r="T5408" s="231"/>
      <c r="U5408" s="134"/>
      <c r="V5408" s="231"/>
      <c r="W5408" s="131"/>
      <c r="X5408" s="135"/>
      <c r="AA5408" s="206"/>
    </row>
    <row r="5409" spans="6:27" s="130" customFormat="1" ht="15" customHeight="1">
      <c r="F5409" s="215"/>
      <c r="G5409" s="132"/>
      <c r="M5409" s="308"/>
      <c r="N5409" s="215"/>
      <c r="O5409" s="172"/>
      <c r="P5409" s="229"/>
      <c r="Q5409" s="134"/>
      <c r="R5409" s="134"/>
      <c r="S5409" s="134"/>
      <c r="T5409" s="231"/>
      <c r="U5409" s="134"/>
      <c r="V5409" s="231"/>
      <c r="W5409" s="131"/>
      <c r="X5409" s="135"/>
      <c r="AA5409" s="206"/>
    </row>
    <row r="5410" spans="6:27" s="130" customFormat="1" ht="15" customHeight="1">
      <c r="F5410" s="215"/>
      <c r="G5410" s="132"/>
      <c r="M5410" s="308"/>
      <c r="N5410" s="215"/>
      <c r="O5410" s="172"/>
      <c r="P5410" s="229"/>
      <c r="Q5410" s="134"/>
      <c r="R5410" s="134"/>
      <c r="S5410" s="134"/>
      <c r="T5410" s="231"/>
      <c r="U5410" s="134"/>
      <c r="V5410" s="231"/>
      <c r="W5410" s="131"/>
      <c r="X5410" s="135"/>
      <c r="AA5410" s="206"/>
    </row>
    <row r="5411" spans="6:27" s="130" customFormat="1" ht="15" customHeight="1">
      <c r="F5411" s="215"/>
      <c r="G5411" s="132"/>
      <c r="M5411" s="308"/>
      <c r="N5411" s="215"/>
      <c r="O5411" s="172"/>
      <c r="P5411" s="229"/>
      <c r="Q5411" s="134"/>
      <c r="R5411" s="134"/>
      <c r="S5411" s="134"/>
      <c r="T5411" s="231"/>
      <c r="U5411" s="134"/>
      <c r="V5411" s="231"/>
      <c r="W5411" s="131"/>
      <c r="X5411" s="135"/>
      <c r="AA5411" s="206"/>
    </row>
    <row r="5412" spans="6:27" s="130" customFormat="1" ht="15" customHeight="1">
      <c r="F5412" s="215"/>
      <c r="G5412" s="132"/>
      <c r="M5412" s="308"/>
      <c r="N5412" s="215"/>
      <c r="O5412" s="172"/>
      <c r="P5412" s="229"/>
      <c r="Q5412" s="134"/>
      <c r="R5412" s="134"/>
      <c r="S5412" s="134"/>
      <c r="T5412" s="231"/>
      <c r="U5412" s="134"/>
      <c r="V5412" s="231"/>
      <c r="W5412" s="131"/>
      <c r="X5412" s="135"/>
      <c r="AA5412" s="206"/>
    </row>
    <row r="5413" spans="6:27" s="130" customFormat="1" ht="15" customHeight="1">
      <c r="F5413" s="215"/>
      <c r="G5413" s="132"/>
      <c r="M5413" s="308"/>
      <c r="N5413" s="215"/>
      <c r="O5413" s="172"/>
      <c r="P5413" s="229"/>
      <c r="Q5413" s="134"/>
      <c r="R5413" s="134"/>
      <c r="S5413" s="134"/>
      <c r="T5413" s="231"/>
      <c r="U5413" s="134"/>
      <c r="V5413" s="231"/>
      <c r="W5413" s="131"/>
      <c r="X5413" s="135"/>
      <c r="AA5413" s="206"/>
    </row>
    <row r="5414" spans="6:27" s="130" customFormat="1" ht="15" customHeight="1">
      <c r="F5414" s="215"/>
      <c r="G5414" s="132"/>
      <c r="M5414" s="308"/>
      <c r="N5414" s="215"/>
      <c r="O5414" s="172"/>
      <c r="P5414" s="229"/>
      <c r="Q5414" s="134"/>
      <c r="R5414" s="134"/>
      <c r="S5414" s="134"/>
      <c r="T5414" s="231"/>
      <c r="U5414" s="134"/>
      <c r="V5414" s="231"/>
      <c r="W5414" s="131"/>
      <c r="X5414" s="135"/>
      <c r="AA5414" s="206"/>
    </row>
    <row r="5415" spans="6:27" s="130" customFormat="1" ht="15" customHeight="1">
      <c r="F5415" s="215"/>
      <c r="G5415" s="132"/>
      <c r="M5415" s="308"/>
      <c r="N5415" s="215"/>
      <c r="O5415" s="172"/>
      <c r="P5415" s="229"/>
      <c r="Q5415" s="134"/>
      <c r="R5415" s="134"/>
      <c r="S5415" s="134"/>
      <c r="T5415" s="231"/>
      <c r="U5415" s="134"/>
      <c r="V5415" s="231"/>
      <c r="W5415" s="131"/>
      <c r="X5415" s="135"/>
      <c r="AA5415" s="206"/>
    </row>
    <row r="5416" spans="6:27" s="130" customFormat="1" ht="15" customHeight="1">
      <c r="F5416" s="215"/>
      <c r="G5416" s="132"/>
      <c r="M5416" s="308"/>
      <c r="N5416" s="215"/>
      <c r="O5416" s="172"/>
      <c r="P5416" s="229"/>
      <c r="Q5416" s="134"/>
      <c r="R5416" s="134"/>
      <c r="S5416" s="134"/>
      <c r="T5416" s="231"/>
      <c r="U5416" s="134"/>
      <c r="V5416" s="231"/>
      <c r="W5416" s="131"/>
      <c r="X5416" s="135"/>
      <c r="AA5416" s="206"/>
    </row>
    <row r="5417" spans="6:27" s="130" customFormat="1" ht="15" customHeight="1">
      <c r="F5417" s="215"/>
      <c r="G5417" s="132"/>
      <c r="M5417" s="308"/>
      <c r="N5417" s="215"/>
      <c r="O5417" s="172"/>
      <c r="P5417" s="229"/>
      <c r="Q5417" s="134"/>
      <c r="R5417" s="134"/>
      <c r="S5417" s="134"/>
      <c r="T5417" s="231"/>
      <c r="U5417" s="134"/>
      <c r="V5417" s="231"/>
      <c r="W5417" s="131"/>
      <c r="X5417" s="135"/>
      <c r="AA5417" s="206"/>
    </row>
    <row r="5418" spans="6:27" s="130" customFormat="1" ht="15" customHeight="1">
      <c r="F5418" s="215"/>
      <c r="G5418" s="132"/>
      <c r="M5418" s="308"/>
      <c r="N5418" s="215"/>
      <c r="O5418" s="172"/>
      <c r="P5418" s="229"/>
      <c r="Q5418" s="134"/>
      <c r="R5418" s="134"/>
      <c r="S5418" s="134"/>
      <c r="T5418" s="231"/>
      <c r="U5418" s="134"/>
      <c r="V5418" s="231"/>
      <c r="W5418" s="131"/>
      <c r="X5418" s="135"/>
      <c r="AA5418" s="206"/>
    </row>
    <row r="5419" spans="6:27" s="130" customFormat="1" ht="15" customHeight="1">
      <c r="F5419" s="215"/>
      <c r="G5419" s="132"/>
      <c r="M5419" s="308"/>
      <c r="N5419" s="215"/>
      <c r="O5419" s="172"/>
      <c r="P5419" s="229"/>
      <c r="Q5419" s="134"/>
      <c r="R5419" s="134"/>
      <c r="S5419" s="134"/>
      <c r="T5419" s="231"/>
      <c r="U5419" s="134"/>
      <c r="V5419" s="231"/>
      <c r="W5419" s="131"/>
      <c r="X5419" s="135"/>
      <c r="AA5419" s="206"/>
    </row>
    <row r="5420" spans="6:27" s="130" customFormat="1" ht="15" customHeight="1">
      <c r="F5420" s="215"/>
      <c r="G5420" s="132"/>
      <c r="M5420" s="308"/>
      <c r="N5420" s="215"/>
      <c r="O5420" s="172"/>
      <c r="P5420" s="229"/>
      <c r="Q5420" s="134"/>
      <c r="R5420" s="134"/>
      <c r="S5420" s="134"/>
      <c r="T5420" s="231"/>
      <c r="U5420" s="134"/>
      <c r="V5420" s="231"/>
      <c r="W5420" s="131"/>
      <c r="X5420" s="135"/>
      <c r="AA5420" s="206"/>
    </row>
    <row r="5421" spans="6:27" s="130" customFormat="1" ht="15" customHeight="1">
      <c r="F5421" s="215"/>
      <c r="G5421" s="132"/>
      <c r="M5421" s="308"/>
      <c r="N5421" s="215"/>
      <c r="O5421" s="172"/>
      <c r="P5421" s="229"/>
      <c r="Q5421" s="134"/>
      <c r="R5421" s="134"/>
      <c r="S5421" s="134"/>
      <c r="T5421" s="231"/>
      <c r="U5421" s="134"/>
      <c r="V5421" s="231"/>
      <c r="W5421" s="131"/>
      <c r="X5421" s="135"/>
      <c r="AA5421" s="206"/>
    </row>
    <row r="5422" spans="6:27" s="130" customFormat="1" ht="15" customHeight="1">
      <c r="F5422" s="215"/>
      <c r="G5422" s="132"/>
      <c r="M5422" s="308"/>
      <c r="N5422" s="215"/>
      <c r="O5422" s="172"/>
      <c r="P5422" s="229"/>
      <c r="Q5422" s="134"/>
      <c r="R5422" s="134"/>
      <c r="S5422" s="134"/>
      <c r="T5422" s="231"/>
      <c r="U5422" s="134"/>
      <c r="V5422" s="231"/>
      <c r="W5422" s="131"/>
      <c r="X5422" s="135"/>
      <c r="AA5422" s="206"/>
    </row>
    <row r="5423" spans="6:27" s="130" customFormat="1" ht="15" customHeight="1">
      <c r="F5423" s="215"/>
      <c r="G5423" s="132"/>
      <c r="M5423" s="308"/>
      <c r="N5423" s="215"/>
      <c r="O5423" s="172"/>
      <c r="P5423" s="229"/>
      <c r="Q5423" s="134"/>
      <c r="R5423" s="134"/>
      <c r="S5423" s="134"/>
      <c r="T5423" s="231"/>
      <c r="U5423" s="134"/>
      <c r="V5423" s="231"/>
      <c r="W5423" s="131"/>
      <c r="X5423" s="135"/>
      <c r="AA5423" s="206"/>
    </row>
    <row r="5424" spans="6:27" s="130" customFormat="1" ht="15" customHeight="1">
      <c r="F5424" s="215"/>
      <c r="G5424" s="132"/>
      <c r="M5424" s="308"/>
      <c r="N5424" s="215"/>
      <c r="O5424" s="172"/>
      <c r="P5424" s="229"/>
      <c r="Q5424" s="134"/>
      <c r="R5424" s="134"/>
      <c r="S5424" s="134"/>
      <c r="T5424" s="231"/>
      <c r="U5424" s="134"/>
      <c r="V5424" s="231"/>
      <c r="W5424" s="131"/>
      <c r="X5424" s="135"/>
      <c r="AA5424" s="206"/>
    </row>
    <row r="5425" spans="6:27" s="130" customFormat="1" ht="15" customHeight="1">
      <c r="F5425" s="215"/>
      <c r="G5425" s="132"/>
      <c r="M5425" s="308"/>
      <c r="N5425" s="215"/>
      <c r="O5425" s="172"/>
      <c r="P5425" s="229"/>
      <c r="Q5425" s="134"/>
      <c r="R5425" s="134"/>
      <c r="S5425" s="134"/>
      <c r="T5425" s="231"/>
      <c r="U5425" s="134"/>
      <c r="V5425" s="231"/>
      <c r="W5425" s="131"/>
      <c r="X5425" s="135"/>
      <c r="AA5425" s="206"/>
    </row>
    <row r="5426" spans="6:27" s="130" customFormat="1" ht="15" customHeight="1">
      <c r="F5426" s="215"/>
      <c r="G5426" s="132"/>
      <c r="M5426" s="308"/>
      <c r="N5426" s="215"/>
      <c r="O5426" s="172"/>
      <c r="P5426" s="229"/>
      <c r="Q5426" s="134"/>
      <c r="R5426" s="134"/>
      <c r="S5426" s="134"/>
      <c r="T5426" s="231"/>
      <c r="U5426" s="134"/>
      <c r="V5426" s="231"/>
      <c r="W5426" s="131"/>
      <c r="X5426" s="135"/>
      <c r="AA5426" s="206"/>
    </row>
    <row r="5427" spans="6:27" s="130" customFormat="1" ht="15" customHeight="1">
      <c r="F5427" s="215"/>
      <c r="G5427" s="132"/>
      <c r="M5427" s="308"/>
      <c r="N5427" s="215"/>
      <c r="O5427" s="172"/>
      <c r="P5427" s="229"/>
      <c r="Q5427" s="134"/>
      <c r="R5427" s="134"/>
      <c r="S5427" s="134"/>
      <c r="T5427" s="231"/>
      <c r="U5427" s="134"/>
      <c r="V5427" s="231"/>
      <c r="W5427" s="131"/>
      <c r="X5427" s="135"/>
      <c r="AA5427" s="206"/>
    </row>
    <row r="5428" spans="6:27" s="130" customFormat="1" ht="15" customHeight="1">
      <c r="F5428" s="215"/>
      <c r="G5428" s="132"/>
      <c r="M5428" s="308"/>
      <c r="N5428" s="215"/>
      <c r="O5428" s="172"/>
      <c r="P5428" s="229"/>
      <c r="Q5428" s="134"/>
      <c r="R5428" s="134"/>
      <c r="S5428" s="134"/>
      <c r="T5428" s="231"/>
      <c r="U5428" s="134"/>
      <c r="V5428" s="231"/>
      <c r="W5428" s="131"/>
      <c r="X5428" s="135"/>
      <c r="AA5428" s="206"/>
    </row>
    <row r="5429" spans="6:27" s="130" customFormat="1" ht="15" customHeight="1">
      <c r="F5429" s="215"/>
      <c r="G5429" s="132"/>
      <c r="M5429" s="308"/>
      <c r="N5429" s="215"/>
      <c r="O5429" s="172"/>
      <c r="P5429" s="229"/>
      <c r="Q5429" s="134"/>
      <c r="R5429" s="134"/>
      <c r="S5429" s="134"/>
      <c r="T5429" s="231"/>
      <c r="U5429" s="134"/>
      <c r="V5429" s="231"/>
      <c r="W5429" s="131"/>
      <c r="X5429" s="135"/>
      <c r="AA5429" s="206"/>
    </row>
    <row r="5430" spans="6:27" s="130" customFormat="1" ht="15" customHeight="1">
      <c r="F5430" s="215"/>
      <c r="G5430" s="132"/>
      <c r="M5430" s="308"/>
      <c r="N5430" s="215"/>
      <c r="O5430" s="172"/>
      <c r="P5430" s="229"/>
      <c r="Q5430" s="134"/>
      <c r="R5430" s="134"/>
      <c r="S5430" s="134"/>
      <c r="T5430" s="231"/>
      <c r="U5430" s="134"/>
      <c r="V5430" s="231"/>
      <c r="W5430" s="131"/>
      <c r="X5430" s="135"/>
      <c r="AA5430" s="206"/>
    </row>
    <row r="5431" spans="6:27" s="130" customFormat="1" ht="15" customHeight="1">
      <c r="F5431" s="215"/>
      <c r="G5431" s="132"/>
      <c r="M5431" s="308"/>
      <c r="N5431" s="215"/>
      <c r="O5431" s="172"/>
      <c r="P5431" s="229"/>
      <c r="Q5431" s="134"/>
      <c r="R5431" s="134"/>
      <c r="S5431" s="134"/>
      <c r="T5431" s="231"/>
      <c r="U5431" s="134"/>
      <c r="V5431" s="231"/>
      <c r="W5431" s="131"/>
      <c r="X5431" s="135"/>
      <c r="AA5431" s="206"/>
    </row>
    <row r="5432" spans="6:27" s="130" customFormat="1" ht="15" customHeight="1">
      <c r="F5432" s="215"/>
      <c r="G5432" s="132"/>
      <c r="M5432" s="308"/>
      <c r="N5432" s="215"/>
      <c r="O5432" s="172"/>
      <c r="P5432" s="229"/>
      <c r="Q5432" s="134"/>
      <c r="R5432" s="134"/>
      <c r="S5432" s="134"/>
      <c r="T5432" s="231"/>
      <c r="U5432" s="134"/>
      <c r="V5432" s="231"/>
      <c r="W5432" s="131"/>
      <c r="X5432" s="135"/>
      <c r="AA5432" s="206"/>
    </row>
    <row r="5433" spans="6:27" s="130" customFormat="1" ht="15" customHeight="1">
      <c r="F5433" s="215"/>
      <c r="G5433" s="132"/>
      <c r="M5433" s="308"/>
      <c r="N5433" s="215"/>
      <c r="O5433" s="172"/>
      <c r="P5433" s="229"/>
      <c r="Q5433" s="134"/>
      <c r="R5433" s="134"/>
      <c r="S5433" s="134"/>
      <c r="T5433" s="231"/>
      <c r="U5433" s="134"/>
      <c r="V5433" s="231"/>
      <c r="W5433" s="131"/>
      <c r="X5433" s="135"/>
      <c r="AA5433" s="206"/>
    </row>
    <row r="5434" spans="6:27" s="130" customFormat="1" ht="15" customHeight="1">
      <c r="F5434" s="215"/>
      <c r="G5434" s="132"/>
      <c r="M5434" s="308"/>
      <c r="N5434" s="215"/>
      <c r="O5434" s="172"/>
      <c r="P5434" s="229"/>
      <c r="Q5434" s="134"/>
      <c r="R5434" s="134"/>
      <c r="S5434" s="134"/>
      <c r="T5434" s="231"/>
      <c r="U5434" s="134"/>
      <c r="V5434" s="231"/>
      <c r="W5434" s="131"/>
      <c r="X5434" s="135"/>
      <c r="AA5434" s="206"/>
    </row>
    <row r="5435" spans="6:27" s="130" customFormat="1" ht="15" customHeight="1">
      <c r="F5435" s="215"/>
      <c r="G5435" s="132"/>
      <c r="M5435" s="308"/>
      <c r="N5435" s="215"/>
      <c r="O5435" s="172"/>
      <c r="P5435" s="229"/>
      <c r="Q5435" s="134"/>
      <c r="R5435" s="134"/>
      <c r="S5435" s="134"/>
      <c r="T5435" s="231"/>
      <c r="U5435" s="134"/>
      <c r="V5435" s="231"/>
      <c r="W5435" s="131"/>
      <c r="X5435" s="135"/>
      <c r="AA5435" s="206"/>
    </row>
    <row r="5436" spans="6:27" s="130" customFormat="1" ht="15" customHeight="1">
      <c r="F5436" s="215"/>
      <c r="G5436" s="132"/>
      <c r="M5436" s="308"/>
      <c r="N5436" s="215"/>
      <c r="O5436" s="172"/>
      <c r="P5436" s="229"/>
      <c r="Q5436" s="134"/>
      <c r="R5436" s="134"/>
      <c r="S5436" s="134"/>
      <c r="T5436" s="231"/>
      <c r="U5436" s="134"/>
      <c r="V5436" s="231"/>
      <c r="W5436" s="131"/>
      <c r="X5436" s="135"/>
      <c r="AA5436" s="206"/>
    </row>
    <row r="5437" spans="6:27" s="130" customFormat="1" ht="15" customHeight="1">
      <c r="F5437" s="215"/>
      <c r="G5437" s="132"/>
      <c r="M5437" s="308"/>
      <c r="N5437" s="215"/>
      <c r="O5437" s="172"/>
      <c r="P5437" s="229"/>
      <c r="Q5437" s="134"/>
      <c r="R5437" s="134"/>
      <c r="S5437" s="134"/>
      <c r="T5437" s="231"/>
      <c r="U5437" s="134"/>
      <c r="V5437" s="231"/>
      <c r="W5437" s="131"/>
      <c r="X5437" s="135"/>
      <c r="AA5437" s="206"/>
    </row>
    <row r="5438" spans="6:27" s="130" customFormat="1" ht="15" customHeight="1">
      <c r="F5438" s="215"/>
      <c r="G5438" s="132"/>
      <c r="M5438" s="308"/>
      <c r="N5438" s="215"/>
      <c r="O5438" s="172"/>
      <c r="P5438" s="229"/>
      <c r="Q5438" s="134"/>
      <c r="R5438" s="134"/>
      <c r="S5438" s="134"/>
      <c r="T5438" s="231"/>
      <c r="U5438" s="134"/>
      <c r="V5438" s="231"/>
      <c r="W5438" s="131"/>
      <c r="X5438" s="135"/>
      <c r="AA5438" s="206"/>
    </row>
    <row r="5439" spans="6:27" s="130" customFormat="1" ht="15" customHeight="1">
      <c r="F5439" s="215"/>
      <c r="G5439" s="132"/>
      <c r="M5439" s="308"/>
      <c r="N5439" s="215"/>
      <c r="O5439" s="172"/>
      <c r="P5439" s="229"/>
      <c r="Q5439" s="134"/>
      <c r="R5439" s="134"/>
      <c r="S5439" s="134"/>
      <c r="T5439" s="231"/>
      <c r="U5439" s="134"/>
      <c r="V5439" s="231"/>
      <c r="W5439" s="131"/>
      <c r="X5439" s="135"/>
      <c r="AA5439" s="206"/>
    </row>
    <row r="5440" spans="6:27" s="130" customFormat="1" ht="15" customHeight="1">
      <c r="F5440" s="215"/>
      <c r="G5440" s="132"/>
      <c r="M5440" s="308"/>
      <c r="N5440" s="215"/>
      <c r="O5440" s="172"/>
      <c r="P5440" s="229"/>
      <c r="Q5440" s="134"/>
      <c r="R5440" s="134"/>
      <c r="S5440" s="134"/>
      <c r="T5440" s="231"/>
      <c r="U5440" s="134"/>
      <c r="V5440" s="231"/>
      <c r="W5440" s="131"/>
      <c r="X5440" s="135"/>
      <c r="AA5440" s="206"/>
    </row>
    <row r="5441" spans="6:27" s="130" customFormat="1" ht="15" customHeight="1">
      <c r="F5441" s="215"/>
      <c r="G5441" s="132"/>
      <c r="M5441" s="308"/>
      <c r="N5441" s="215"/>
      <c r="O5441" s="172"/>
      <c r="P5441" s="229"/>
      <c r="Q5441" s="134"/>
      <c r="R5441" s="134"/>
      <c r="S5441" s="134"/>
      <c r="T5441" s="231"/>
      <c r="U5441" s="134"/>
      <c r="V5441" s="231"/>
      <c r="W5441" s="131"/>
      <c r="X5441" s="135"/>
      <c r="AA5441" s="206"/>
    </row>
    <row r="5442" spans="6:27" s="130" customFormat="1" ht="15" customHeight="1">
      <c r="F5442" s="215"/>
      <c r="G5442" s="132"/>
      <c r="M5442" s="308"/>
      <c r="N5442" s="215"/>
      <c r="O5442" s="172"/>
      <c r="P5442" s="229"/>
      <c r="Q5442" s="134"/>
      <c r="R5442" s="134"/>
      <c r="S5442" s="134"/>
      <c r="T5442" s="231"/>
      <c r="U5442" s="134"/>
      <c r="V5442" s="231"/>
      <c r="W5442" s="131"/>
      <c r="X5442" s="135"/>
      <c r="AA5442" s="206"/>
    </row>
    <row r="5443" spans="6:27" s="130" customFormat="1" ht="15" customHeight="1">
      <c r="F5443" s="215"/>
      <c r="G5443" s="132"/>
      <c r="M5443" s="308"/>
      <c r="N5443" s="215"/>
      <c r="O5443" s="172"/>
      <c r="P5443" s="229"/>
      <c r="Q5443" s="134"/>
      <c r="R5443" s="134"/>
      <c r="S5443" s="134"/>
      <c r="T5443" s="231"/>
      <c r="U5443" s="134"/>
      <c r="V5443" s="231"/>
      <c r="W5443" s="131"/>
      <c r="X5443" s="135"/>
      <c r="AA5443" s="206"/>
    </row>
    <row r="5444" spans="6:27" s="130" customFormat="1" ht="15" customHeight="1">
      <c r="F5444" s="215"/>
      <c r="G5444" s="132"/>
      <c r="M5444" s="308"/>
      <c r="N5444" s="215"/>
      <c r="O5444" s="172"/>
      <c r="P5444" s="229"/>
      <c r="Q5444" s="134"/>
      <c r="R5444" s="134"/>
      <c r="S5444" s="134"/>
      <c r="T5444" s="231"/>
      <c r="U5444" s="134"/>
      <c r="V5444" s="231"/>
      <c r="W5444" s="131"/>
      <c r="X5444" s="135"/>
      <c r="AA5444" s="206"/>
    </row>
    <row r="5445" spans="6:27" s="130" customFormat="1" ht="15" customHeight="1">
      <c r="F5445" s="215"/>
      <c r="G5445" s="132"/>
      <c r="M5445" s="308"/>
      <c r="N5445" s="215"/>
      <c r="O5445" s="172"/>
      <c r="P5445" s="229"/>
      <c r="Q5445" s="134"/>
      <c r="R5445" s="134"/>
      <c r="S5445" s="134"/>
      <c r="T5445" s="231"/>
      <c r="U5445" s="134"/>
      <c r="V5445" s="231"/>
      <c r="W5445" s="131"/>
      <c r="X5445" s="135"/>
      <c r="AA5445" s="206"/>
    </row>
    <row r="5446" spans="6:27" s="130" customFormat="1" ht="15" customHeight="1">
      <c r="F5446" s="215"/>
      <c r="G5446" s="132"/>
      <c r="M5446" s="308"/>
      <c r="N5446" s="215"/>
      <c r="O5446" s="172"/>
      <c r="P5446" s="229"/>
      <c r="Q5446" s="134"/>
      <c r="R5446" s="134"/>
      <c r="S5446" s="134"/>
      <c r="T5446" s="231"/>
      <c r="U5446" s="134"/>
      <c r="V5446" s="231"/>
      <c r="W5446" s="131"/>
      <c r="X5446" s="135"/>
      <c r="AA5446" s="206"/>
    </row>
    <row r="5447" spans="6:27" s="130" customFormat="1" ht="15" customHeight="1">
      <c r="F5447" s="215"/>
      <c r="G5447" s="132"/>
      <c r="M5447" s="308"/>
      <c r="N5447" s="215"/>
      <c r="O5447" s="172"/>
      <c r="P5447" s="229"/>
      <c r="Q5447" s="134"/>
      <c r="R5447" s="134"/>
      <c r="S5447" s="134"/>
      <c r="T5447" s="231"/>
      <c r="U5447" s="134"/>
      <c r="V5447" s="231"/>
      <c r="W5447" s="131"/>
      <c r="X5447" s="135"/>
      <c r="AA5447" s="206"/>
    </row>
    <row r="5448" spans="6:27" s="130" customFormat="1" ht="15" customHeight="1">
      <c r="F5448" s="215"/>
      <c r="G5448" s="132"/>
      <c r="M5448" s="308"/>
      <c r="N5448" s="215"/>
      <c r="O5448" s="172"/>
      <c r="P5448" s="229"/>
      <c r="Q5448" s="134"/>
      <c r="R5448" s="134"/>
      <c r="S5448" s="134"/>
      <c r="T5448" s="231"/>
      <c r="U5448" s="134"/>
      <c r="V5448" s="231"/>
      <c r="W5448" s="131"/>
      <c r="X5448" s="135"/>
      <c r="AA5448" s="206"/>
    </row>
    <row r="5449" spans="6:27" s="130" customFormat="1" ht="15" customHeight="1">
      <c r="F5449" s="215"/>
      <c r="G5449" s="132"/>
      <c r="M5449" s="308"/>
      <c r="N5449" s="215"/>
      <c r="O5449" s="172"/>
      <c r="P5449" s="229"/>
      <c r="Q5449" s="134"/>
      <c r="R5449" s="134"/>
      <c r="S5449" s="134"/>
      <c r="T5449" s="231"/>
      <c r="U5449" s="134"/>
      <c r="V5449" s="231"/>
      <c r="W5449" s="131"/>
      <c r="X5449" s="135"/>
      <c r="AA5449" s="206"/>
    </row>
    <row r="5450" spans="6:27" s="130" customFormat="1" ht="15" customHeight="1">
      <c r="F5450" s="215"/>
      <c r="G5450" s="132"/>
      <c r="M5450" s="308"/>
      <c r="N5450" s="215"/>
      <c r="O5450" s="172"/>
      <c r="P5450" s="229"/>
      <c r="Q5450" s="134"/>
      <c r="R5450" s="134"/>
      <c r="S5450" s="134"/>
      <c r="T5450" s="231"/>
      <c r="U5450" s="134"/>
      <c r="V5450" s="231"/>
      <c r="W5450" s="131"/>
      <c r="X5450" s="135"/>
      <c r="AA5450" s="206"/>
    </row>
    <row r="5451" spans="6:27" s="130" customFormat="1" ht="15" customHeight="1">
      <c r="F5451" s="215"/>
      <c r="G5451" s="132"/>
      <c r="M5451" s="308"/>
      <c r="N5451" s="215"/>
      <c r="O5451" s="172"/>
      <c r="P5451" s="229"/>
      <c r="Q5451" s="134"/>
      <c r="R5451" s="134"/>
      <c r="S5451" s="134"/>
      <c r="T5451" s="231"/>
      <c r="U5451" s="134"/>
      <c r="V5451" s="231"/>
      <c r="W5451" s="131"/>
      <c r="X5451" s="135"/>
      <c r="AA5451" s="206"/>
    </row>
    <row r="5452" spans="6:27" s="130" customFormat="1" ht="15" customHeight="1">
      <c r="F5452" s="215"/>
      <c r="G5452" s="132"/>
      <c r="M5452" s="308"/>
      <c r="N5452" s="215"/>
      <c r="O5452" s="172"/>
      <c r="P5452" s="229"/>
      <c r="Q5452" s="134"/>
      <c r="R5452" s="134"/>
      <c r="S5452" s="134"/>
      <c r="T5452" s="231"/>
      <c r="U5452" s="134"/>
      <c r="V5452" s="231"/>
      <c r="W5452" s="131"/>
      <c r="X5452" s="135"/>
      <c r="AA5452" s="206"/>
    </row>
    <row r="5453" spans="6:27" s="130" customFormat="1" ht="15" customHeight="1">
      <c r="F5453" s="215"/>
      <c r="G5453" s="132"/>
      <c r="M5453" s="308"/>
      <c r="N5453" s="215"/>
      <c r="O5453" s="172"/>
      <c r="P5453" s="229"/>
      <c r="Q5453" s="134"/>
      <c r="R5453" s="134"/>
      <c r="S5453" s="134"/>
      <c r="T5453" s="231"/>
      <c r="U5453" s="134"/>
      <c r="V5453" s="231"/>
      <c r="W5453" s="131"/>
      <c r="X5453" s="135"/>
      <c r="AA5453" s="206"/>
    </row>
    <row r="5454" spans="6:27" s="130" customFormat="1" ht="15" customHeight="1">
      <c r="F5454" s="215"/>
      <c r="G5454" s="132"/>
      <c r="M5454" s="308"/>
      <c r="N5454" s="215"/>
      <c r="O5454" s="172"/>
      <c r="P5454" s="229"/>
      <c r="Q5454" s="134"/>
      <c r="R5454" s="134"/>
      <c r="S5454" s="134"/>
      <c r="T5454" s="231"/>
      <c r="U5454" s="134"/>
      <c r="V5454" s="231"/>
      <c r="W5454" s="131"/>
      <c r="X5454" s="135"/>
      <c r="AA5454" s="206"/>
    </row>
    <row r="5455" spans="6:27" s="130" customFormat="1" ht="15" customHeight="1">
      <c r="F5455" s="215"/>
      <c r="G5455" s="132"/>
      <c r="M5455" s="308"/>
      <c r="N5455" s="215"/>
      <c r="O5455" s="172"/>
      <c r="P5455" s="229"/>
      <c r="Q5455" s="134"/>
      <c r="R5455" s="134"/>
      <c r="S5455" s="134"/>
      <c r="T5455" s="231"/>
      <c r="U5455" s="134"/>
      <c r="V5455" s="231"/>
      <c r="W5455" s="131"/>
      <c r="X5455" s="135"/>
      <c r="AA5455" s="206"/>
    </row>
    <row r="5456" spans="6:27" s="130" customFormat="1" ht="15" customHeight="1">
      <c r="F5456" s="215"/>
      <c r="G5456" s="132"/>
      <c r="M5456" s="308"/>
      <c r="N5456" s="215"/>
      <c r="O5456" s="172"/>
      <c r="P5456" s="229"/>
      <c r="Q5456" s="134"/>
      <c r="R5456" s="134"/>
      <c r="S5456" s="134"/>
      <c r="T5456" s="231"/>
      <c r="U5456" s="134"/>
      <c r="V5456" s="231"/>
      <c r="W5456" s="131"/>
      <c r="X5456" s="135"/>
      <c r="AA5456" s="206"/>
    </row>
    <row r="5457" spans="6:27" s="130" customFormat="1" ht="15" customHeight="1">
      <c r="F5457" s="215"/>
      <c r="G5457" s="132"/>
      <c r="M5457" s="308"/>
      <c r="N5457" s="215"/>
      <c r="O5457" s="172"/>
      <c r="P5457" s="229"/>
      <c r="Q5457" s="134"/>
      <c r="R5457" s="134"/>
      <c r="S5457" s="134"/>
      <c r="T5457" s="231"/>
      <c r="U5457" s="134"/>
      <c r="V5457" s="231"/>
      <c r="W5457" s="131"/>
      <c r="X5457" s="135"/>
      <c r="AA5457" s="206"/>
    </row>
    <row r="5458" spans="6:27" s="130" customFormat="1" ht="15" customHeight="1">
      <c r="F5458" s="215"/>
      <c r="G5458" s="132"/>
      <c r="M5458" s="308"/>
      <c r="N5458" s="215"/>
      <c r="O5458" s="172"/>
      <c r="P5458" s="229"/>
      <c r="Q5458" s="134"/>
      <c r="R5458" s="134"/>
      <c r="S5458" s="134"/>
      <c r="T5458" s="231"/>
      <c r="U5458" s="134"/>
      <c r="V5458" s="231"/>
      <c r="W5458" s="131"/>
      <c r="X5458" s="135"/>
      <c r="AA5458" s="206"/>
    </row>
    <row r="5459" spans="6:27" s="130" customFormat="1" ht="15" customHeight="1">
      <c r="F5459" s="215"/>
      <c r="G5459" s="132"/>
      <c r="M5459" s="308"/>
      <c r="N5459" s="215"/>
      <c r="O5459" s="172"/>
      <c r="P5459" s="229"/>
      <c r="Q5459" s="134"/>
      <c r="R5459" s="134"/>
      <c r="S5459" s="134"/>
      <c r="T5459" s="231"/>
      <c r="U5459" s="134"/>
      <c r="V5459" s="231"/>
      <c r="W5459" s="131"/>
      <c r="X5459" s="135"/>
      <c r="AA5459" s="206"/>
    </row>
    <row r="5460" spans="6:27" s="130" customFormat="1" ht="15" customHeight="1">
      <c r="F5460" s="215"/>
      <c r="G5460" s="132"/>
      <c r="M5460" s="308"/>
      <c r="N5460" s="215"/>
      <c r="O5460" s="172"/>
      <c r="P5460" s="229"/>
      <c r="Q5460" s="134"/>
      <c r="R5460" s="134"/>
      <c r="S5460" s="134"/>
      <c r="T5460" s="231"/>
      <c r="U5460" s="134"/>
      <c r="V5460" s="231"/>
      <c r="W5460" s="131"/>
      <c r="X5460" s="135"/>
      <c r="AA5460" s="206"/>
    </row>
    <row r="5461" spans="6:27" s="130" customFormat="1" ht="15" customHeight="1">
      <c r="F5461" s="215"/>
      <c r="G5461" s="132"/>
      <c r="M5461" s="308"/>
      <c r="N5461" s="215"/>
      <c r="O5461" s="172"/>
      <c r="P5461" s="229"/>
      <c r="Q5461" s="134"/>
      <c r="R5461" s="134"/>
      <c r="S5461" s="134"/>
      <c r="T5461" s="231"/>
      <c r="U5461" s="134"/>
      <c r="V5461" s="231"/>
      <c r="W5461" s="131"/>
      <c r="X5461" s="135"/>
      <c r="AA5461" s="206"/>
    </row>
    <row r="5462" spans="6:27" s="130" customFormat="1" ht="15" customHeight="1">
      <c r="F5462" s="215"/>
      <c r="G5462" s="132"/>
      <c r="M5462" s="308"/>
      <c r="N5462" s="215"/>
      <c r="O5462" s="172"/>
      <c r="P5462" s="229"/>
      <c r="Q5462" s="134"/>
      <c r="R5462" s="134"/>
      <c r="S5462" s="134"/>
      <c r="T5462" s="231"/>
      <c r="U5462" s="134"/>
      <c r="V5462" s="231"/>
      <c r="W5462" s="131"/>
      <c r="X5462" s="135"/>
      <c r="AA5462" s="206"/>
    </row>
    <row r="5463" spans="6:27" s="130" customFormat="1" ht="15" customHeight="1">
      <c r="F5463" s="215"/>
      <c r="G5463" s="132"/>
      <c r="M5463" s="308"/>
      <c r="N5463" s="215"/>
      <c r="O5463" s="172"/>
      <c r="P5463" s="229"/>
      <c r="Q5463" s="134"/>
      <c r="R5463" s="134"/>
      <c r="S5463" s="134"/>
      <c r="T5463" s="231"/>
      <c r="U5463" s="134"/>
      <c r="V5463" s="231"/>
      <c r="W5463" s="131"/>
      <c r="X5463" s="135"/>
      <c r="AA5463" s="206"/>
    </row>
    <row r="5464" spans="6:27" s="130" customFormat="1" ht="15" customHeight="1">
      <c r="F5464" s="215"/>
      <c r="G5464" s="132"/>
      <c r="M5464" s="308"/>
      <c r="N5464" s="215"/>
      <c r="O5464" s="172"/>
      <c r="P5464" s="229"/>
      <c r="Q5464" s="134"/>
      <c r="R5464" s="134"/>
      <c r="S5464" s="134"/>
      <c r="T5464" s="231"/>
      <c r="U5464" s="134"/>
      <c r="V5464" s="231"/>
      <c r="W5464" s="131"/>
      <c r="X5464" s="135"/>
      <c r="AA5464" s="206"/>
    </row>
    <row r="5465" spans="6:27" s="130" customFormat="1" ht="15" customHeight="1">
      <c r="F5465" s="215"/>
      <c r="G5465" s="132"/>
      <c r="M5465" s="308"/>
      <c r="N5465" s="215"/>
      <c r="O5465" s="172"/>
      <c r="P5465" s="229"/>
      <c r="Q5465" s="134"/>
      <c r="R5465" s="134"/>
      <c r="S5465" s="134"/>
      <c r="T5465" s="231"/>
      <c r="U5465" s="134"/>
      <c r="V5465" s="231"/>
      <c r="W5465" s="131"/>
      <c r="X5465" s="135"/>
      <c r="AA5465" s="206"/>
    </row>
    <row r="5466" spans="6:27" s="130" customFormat="1" ht="15" customHeight="1">
      <c r="F5466" s="215"/>
      <c r="G5466" s="132"/>
      <c r="M5466" s="308"/>
      <c r="N5466" s="215"/>
      <c r="O5466" s="172"/>
      <c r="P5466" s="229"/>
      <c r="Q5466" s="134"/>
      <c r="R5466" s="134"/>
      <c r="S5466" s="134"/>
      <c r="T5466" s="231"/>
      <c r="U5466" s="134"/>
      <c r="V5466" s="231"/>
      <c r="W5466" s="131"/>
      <c r="X5466" s="135"/>
      <c r="AA5466" s="206"/>
    </row>
    <row r="5467" spans="6:27" s="130" customFormat="1" ht="15" customHeight="1">
      <c r="F5467" s="215"/>
      <c r="G5467" s="132"/>
      <c r="M5467" s="308"/>
      <c r="N5467" s="215"/>
      <c r="O5467" s="172"/>
      <c r="P5467" s="229"/>
      <c r="Q5467" s="134"/>
      <c r="R5467" s="134"/>
      <c r="S5467" s="134"/>
      <c r="T5467" s="231"/>
      <c r="U5467" s="134"/>
      <c r="V5467" s="231"/>
      <c r="W5467" s="131"/>
      <c r="X5467" s="135"/>
      <c r="AA5467" s="206"/>
    </row>
    <row r="5468" spans="6:27" s="130" customFormat="1" ht="15" customHeight="1">
      <c r="F5468" s="215"/>
      <c r="G5468" s="132"/>
      <c r="M5468" s="308"/>
      <c r="N5468" s="215"/>
      <c r="O5468" s="172"/>
      <c r="P5468" s="229"/>
      <c r="Q5468" s="134"/>
      <c r="R5468" s="134"/>
      <c r="S5468" s="134"/>
      <c r="T5468" s="231"/>
      <c r="U5468" s="134"/>
      <c r="V5468" s="231"/>
      <c r="W5468" s="131"/>
      <c r="X5468" s="135"/>
      <c r="AA5468" s="206"/>
    </row>
    <row r="5469" spans="6:27" s="130" customFormat="1" ht="15" customHeight="1">
      <c r="F5469" s="215"/>
      <c r="G5469" s="132"/>
      <c r="M5469" s="308"/>
      <c r="N5469" s="215"/>
      <c r="O5469" s="172"/>
      <c r="P5469" s="229"/>
      <c r="Q5469" s="134"/>
      <c r="R5469" s="134"/>
      <c r="S5469" s="134"/>
      <c r="T5469" s="231"/>
      <c r="U5469" s="134"/>
      <c r="V5469" s="231"/>
      <c r="W5469" s="131"/>
      <c r="X5469" s="135"/>
      <c r="AA5469" s="206"/>
    </row>
    <row r="5470" spans="6:27" s="130" customFormat="1" ht="15" customHeight="1">
      <c r="F5470" s="215"/>
      <c r="G5470" s="132"/>
      <c r="M5470" s="308"/>
      <c r="N5470" s="215"/>
      <c r="O5470" s="172"/>
      <c r="P5470" s="229"/>
      <c r="Q5470" s="134"/>
      <c r="R5470" s="134"/>
      <c r="S5470" s="134"/>
      <c r="T5470" s="231"/>
      <c r="U5470" s="134"/>
      <c r="V5470" s="231"/>
      <c r="W5470" s="131"/>
      <c r="X5470" s="135"/>
      <c r="AA5470" s="206"/>
    </row>
    <row r="5471" spans="6:27" s="130" customFormat="1" ht="15" customHeight="1">
      <c r="F5471" s="215"/>
      <c r="G5471" s="132"/>
      <c r="M5471" s="308"/>
      <c r="N5471" s="215"/>
      <c r="O5471" s="172"/>
      <c r="P5471" s="229"/>
      <c r="Q5471" s="134"/>
      <c r="R5471" s="134"/>
      <c r="S5471" s="134"/>
      <c r="T5471" s="231"/>
      <c r="U5471" s="134"/>
      <c r="V5471" s="231"/>
      <c r="W5471" s="131"/>
      <c r="X5471" s="135"/>
      <c r="AA5471" s="206"/>
    </row>
    <row r="5472" spans="6:27" s="130" customFormat="1" ht="15" customHeight="1">
      <c r="F5472" s="215"/>
      <c r="G5472" s="132"/>
      <c r="M5472" s="308"/>
      <c r="N5472" s="215"/>
      <c r="O5472" s="172"/>
      <c r="P5472" s="229"/>
      <c r="Q5472" s="134"/>
      <c r="R5472" s="134"/>
      <c r="S5472" s="134"/>
      <c r="T5472" s="231"/>
      <c r="U5472" s="134"/>
      <c r="V5472" s="231"/>
      <c r="W5472" s="131"/>
      <c r="X5472" s="135"/>
      <c r="AA5472" s="206"/>
    </row>
    <row r="5473" spans="6:27" s="130" customFormat="1" ht="15" customHeight="1">
      <c r="F5473" s="215"/>
      <c r="G5473" s="132"/>
      <c r="M5473" s="308"/>
      <c r="N5473" s="215"/>
      <c r="O5473" s="172"/>
      <c r="P5473" s="229"/>
      <c r="Q5473" s="134"/>
      <c r="R5473" s="134"/>
      <c r="S5473" s="134"/>
      <c r="T5473" s="231"/>
      <c r="U5473" s="134"/>
      <c r="V5473" s="231"/>
      <c r="W5473" s="131"/>
      <c r="X5473" s="135"/>
      <c r="AA5473" s="206"/>
    </row>
    <row r="5474" spans="6:27" s="130" customFormat="1" ht="15" customHeight="1">
      <c r="F5474" s="215"/>
      <c r="G5474" s="132"/>
      <c r="M5474" s="308"/>
      <c r="N5474" s="215"/>
      <c r="O5474" s="172"/>
      <c r="P5474" s="229"/>
      <c r="Q5474" s="134"/>
      <c r="R5474" s="134"/>
      <c r="S5474" s="134"/>
      <c r="T5474" s="231"/>
      <c r="U5474" s="134"/>
      <c r="V5474" s="231"/>
      <c r="W5474" s="131"/>
      <c r="X5474" s="135"/>
      <c r="AA5474" s="206"/>
    </row>
    <row r="5475" spans="6:27" s="130" customFormat="1" ht="15" customHeight="1">
      <c r="F5475" s="215"/>
      <c r="G5475" s="132"/>
      <c r="M5475" s="308"/>
      <c r="N5475" s="215"/>
      <c r="O5475" s="172"/>
      <c r="P5475" s="229"/>
      <c r="Q5475" s="134"/>
      <c r="R5475" s="134"/>
      <c r="S5475" s="134"/>
      <c r="T5475" s="231"/>
      <c r="U5475" s="134"/>
      <c r="V5475" s="231"/>
      <c r="W5475" s="131"/>
      <c r="X5475" s="135"/>
      <c r="AA5475" s="206"/>
    </row>
    <row r="5476" spans="6:27" s="130" customFormat="1" ht="15" customHeight="1">
      <c r="F5476" s="215"/>
      <c r="G5476" s="132"/>
      <c r="M5476" s="308"/>
      <c r="N5476" s="215"/>
      <c r="O5476" s="172"/>
      <c r="P5476" s="229"/>
      <c r="Q5476" s="134"/>
      <c r="R5476" s="134"/>
      <c r="S5476" s="134"/>
      <c r="T5476" s="231"/>
      <c r="U5476" s="134"/>
      <c r="V5476" s="231"/>
      <c r="W5476" s="131"/>
      <c r="X5476" s="135"/>
      <c r="AA5476" s="206"/>
    </row>
    <row r="5477" spans="6:27" s="130" customFormat="1" ht="15" customHeight="1">
      <c r="F5477" s="215"/>
      <c r="G5477" s="132"/>
      <c r="M5477" s="308"/>
      <c r="N5477" s="215"/>
      <c r="O5477" s="172"/>
      <c r="P5477" s="229"/>
      <c r="Q5477" s="134"/>
      <c r="R5477" s="134"/>
      <c r="S5477" s="134"/>
      <c r="T5477" s="231"/>
      <c r="U5477" s="134"/>
      <c r="V5477" s="231"/>
      <c r="W5477" s="131"/>
      <c r="X5477" s="135"/>
      <c r="AA5477" s="206"/>
    </row>
    <row r="5478" spans="6:27" s="130" customFormat="1" ht="15" customHeight="1">
      <c r="F5478" s="215"/>
      <c r="G5478" s="132"/>
      <c r="M5478" s="308"/>
      <c r="N5478" s="215"/>
      <c r="O5478" s="172"/>
      <c r="P5478" s="229"/>
      <c r="Q5478" s="134"/>
      <c r="R5478" s="134"/>
      <c r="S5478" s="134"/>
      <c r="T5478" s="231"/>
      <c r="U5478" s="134"/>
      <c r="V5478" s="231"/>
      <c r="W5478" s="131"/>
      <c r="X5478" s="135"/>
      <c r="AA5478" s="206"/>
    </row>
    <row r="5479" spans="6:27" s="130" customFormat="1" ht="15" customHeight="1">
      <c r="F5479" s="215"/>
      <c r="G5479" s="132"/>
      <c r="M5479" s="308"/>
      <c r="N5479" s="215"/>
      <c r="O5479" s="172"/>
      <c r="P5479" s="229"/>
      <c r="Q5479" s="134"/>
      <c r="R5479" s="134"/>
      <c r="S5479" s="134"/>
      <c r="T5479" s="231"/>
      <c r="U5479" s="134"/>
      <c r="V5479" s="231"/>
      <c r="W5479" s="131"/>
      <c r="X5479" s="135"/>
      <c r="AA5479" s="206"/>
    </row>
    <row r="5480" spans="6:27" s="130" customFormat="1" ht="15" customHeight="1">
      <c r="F5480" s="215"/>
      <c r="G5480" s="132"/>
      <c r="M5480" s="308"/>
      <c r="N5480" s="215"/>
      <c r="O5480" s="172"/>
      <c r="P5480" s="229"/>
      <c r="Q5480" s="134"/>
      <c r="R5480" s="134"/>
      <c r="S5480" s="134"/>
      <c r="T5480" s="231"/>
      <c r="U5480" s="134"/>
      <c r="V5480" s="231"/>
      <c r="W5480" s="131"/>
      <c r="X5480" s="135"/>
      <c r="AA5480" s="206"/>
    </row>
    <row r="5481" spans="6:27" s="130" customFormat="1" ht="15" customHeight="1">
      <c r="F5481" s="215"/>
      <c r="G5481" s="132"/>
      <c r="M5481" s="308"/>
      <c r="N5481" s="215"/>
      <c r="O5481" s="172"/>
      <c r="P5481" s="229"/>
      <c r="Q5481" s="134"/>
      <c r="R5481" s="134"/>
      <c r="S5481" s="134"/>
      <c r="T5481" s="231"/>
      <c r="U5481" s="134"/>
      <c r="V5481" s="231"/>
      <c r="W5481" s="131"/>
      <c r="X5481" s="135"/>
      <c r="AA5481" s="206"/>
    </row>
    <row r="5482" spans="6:27" s="130" customFormat="1" ht="15" customHeight="1">
      <c r="F5482" s="215"/>
      <c r="G5482" s="132"/>
      <c r="M5482" s="308"/>
      <c r="N5482" s="215"/>
      <c r="O5482" s="172"/>
      <c r="P5482" s="229"/>
      <c r="Q5482" s="134"/>
      <c r="R5482" s="134"/>
      <c r="S5482" s="134"/>
      <c r="T5482" s="231"/>
      <c r="U5482" s="134"/>
      <c r="V5482" s="231"/>
      <c r="W5482" s="131"/>
      <c r="X5482" s="135"/>
      <c r="AA5482" s="206"/>
    </row>
    <row r="5483" spans="6:27" s="130" customFormat="1" ht="15" customHeight="1">
      <c r="F5483" s="215"/>
      <c r="G5483" s="132"/>
      <c r="M5483" s="308"/>
      <c r="N5483" s="215"/>
      <c r="O5483" s="172"/>
      <c r="P5483" s="229"/>
      <c r="Q5483" s="134"/>
      <c r="R5483" s="134"/>
      <c r="S5483" s="134"/>
      <c r="T5483" s="231"/>
      <c r="U5483" s="134"/>
      <c r="V5483" s="231"/>
      <c r="W5483" s="131"/>
      <c r="X5483" s="135"/>
      <c r="AA5483" s="206"/>
    </row>
    <row r="5484" spans="6:27" s="130" customFormat="1" ht="15" customHeight="1">
      <c r="F5484" s="215"/>
      <c r="G5484" s="132"/>
      <c r="M5484" s="308"/>
      <c r="N5484" s="215"/>
      <c r="O5484" s="172"/>
      <c r="P5484" s="229"/>
      <c r="Q5484" s="134"/>
      <c r="R5484" s="134"/>
      <c r="S5484" s="134"/>
      <c r="T5484" s="231"/>
      <c r="U5484" s="134"/>
      <c r="V5484" s="231"/>
      <c r="W5484" s="131"/>
      <c r="X5484" s="135"/>
      <c r="AA5484" s="206"/>
    </row>
    <row r="5485" spans="6:27" s="130" customFormat="1" ht="15" customHeight="1">
      <c r="F5485" s="215"/>
      <c r="G5485" s="132"/>
      <c r="M5485" s="308"/>
      <c r="N5485" s="215"/>
      <c r="O5485" s="172"/>
      <c r="P5485" s="229"/>
      <c r="Q5485" s="134"/>
      <c r="R5485" s="134"/>
      <c r="S5485" s="134"/>
      <c r="T5485" s="231"/>
      <c r="U5485" s="134"/>
      <c r="V5485" s="231"/>
      <c r="W5485" s="131"/>
      <c r="X5485" s="135"/>
      <c r="AA5485" s="206"/>
    </row>
    <row r="5486" spans="6:27" s="130" customFormat="1" ht="15" customHeight="1">
      <c r="F5486" s="215"/>
      <c r="G5486" s="132"/>
      <c r="M5486" s="308"/>
      <c r="N5486" s="215"/>
      <c r="O5486" s="172"/>
      <c r="P5486" s="229"/>
      <c r="Q5486" s="134"/>
      <c r="R5486" s="134"/>
      <c r="S5486" s="134"/>
      <c r="T5486" s="231"/>
      <c r="U5486" s="134"/>
      <c r="V5486" s="231"/>
      <c r="W5486" s="131"/>
      <c r="X5486" s="135"/>
      <c r="AA5486" s="206"/>
    </row>
    <row r="5487" spans="6:27" s="130" customFormat="1" ht="15" customHeight="1">
      <c r="F5487" s="215"/>
      <c r="G5487" s="132"/>
      <c r="M5487" s="308"/>
      <c r="N5487" s="215"/>
      <c r="O5487" s="172"/>
      <c r="P5487" s="229"/>
      <c r="Q5487" s="134"/>
      <c r="R5487" s="134"/>
      <c r="S5487" s="134"/>
      <c r="T5487" s="231"/>
      <c r="U5487" s="134"/>
      <c r="V5487" s="231"/>
      <c r="W5487" s="131"/>
      <c r="X5487" s="135"/>
      <c r="AA5487" s="206"/>
    </row>
    <row r="5488" spans="6:27" s="130" customFormat="1" ht="15" customHeight="1">
      <c r="F5488" s="215"/>
      <c r="G5488" s="132"/>
      <c r="M5488" s="308"/>
      <c r="N5488" s="215"/>
      <c r="O5488" s="172"/>
      <c r="P5488" s="229"/>
      <c r="Q5488" s="134"/>
      <c r="R5488" s="134"/>
      <c r="S5488" s="134"/>
      <c r="T5488" s="231"/>
      <c r="U5488" s="134"/>
      <c r="V5488" s="231"/>
      <c r="W5488" s="131"/>
      <c r="X5488" s="135"/>
      <c r="AA5488" s="206"/>
    </row>
    <row r="5489" spans="6:27" s="130" customFormat="1" ht="15" customHeight="1">
      <c r="F5489" s="215"/>
      <c r="G5489" s="132"/>
      <c r="M5489" s="308"/>
      <c r="N5489" s="215"/>
      <c r="O5489" s="172"/>
      <c r="P5489" s="229"/>
      <c r="Q5489" s="134"/>
      <c r="R5489" s="134"/>
      <c r="S5489" s="134"/>
      <c r="T5489" s="231"/>
      <c r="U5489" s="134"/>
      <c r="V5489" s="231"/>
      <c r="W5489" s="131"/>
      <c r="X5489" s="135"/>
      <c r="AA5489" s="206"/>
    </row>
    <row r="5490" spans="6:27" s="130" customFormat="1" ht="15" customHeight="1">
      <c r="F5490" s="215"/>
      <c r="G5490" s="132"/>
      <c r="M5490" s="308"/>
      <c r="N5490" s="215"/>
      <c r="O5490" s="172"/>
      <c r="P5490" s="229"/>
      <c r="Q5490" s="134"/>
      <c r="R5490" s="134"/>
      <c r="S5490" s="134"/>
      <c r="T5490" s="231"/>
      <c r="U5490" s="134"/>
      <c r="V5490" s="231"/>
      <c r="W5490" s="131"/>
      <c r="X5490" s="135"/>
      <c r="AA5490" s="206"/>
    </row>
    <row r="5491" spans="6:27" s="130" customFormat="1" ht="15" customHeight="1">
      <c r="F5491" s="215"/>
      <c r="G5491" s="132"/>
      <c r="M5491" s="308"/>
      <c r="N5491" s="215"/>
      <c r="O5491" s="172"/>
      <c r="P5491" s="229"/>
      <c r="Q5491" s="134"/>
      <c r="R5491" s="134"/>
      <c r="S5491" s="134"/>
      <c r="T5491" s="231"/>
      <c r="U5491" s="134"/>
      <c r="V5491" s="231"/>
      <c r="W5491" s="131"/>
      <c r="X5491" s="135"/>
      <c r="AA5491" s="206"/>
    </row>
    <row r="5492" spans="6:27" s="130" customFormat="1" ht="15" customHeight="1">
      <c r="F5492" s="215"/>
      <c r="G5492" s="132"/>
      <c r="M5492" s="308"/>
      <c r="N5492" s="215"/>
      <c r="O5492" s="172"/>
      <c r="P5492" s="229"/>
      <c r="Q5492" s="134"/>
      <c r="R5492" s="134"/>
      <c r="S5492" s="134"/>
      <c r="T5492" s="231"/>
      <c r="U5492" s="134"/>
      <c r="V5492" s="231"/>
      <c r="W5492" s="131"/>
      <c r="X5492" s="135"/>
      <c r="AA5492" s="206"/>
    </row>
    <row r="5493" spans="6:27" s="130" customFormat="1" ht="15" customHeight="1">
      <c r="F5493" s="215"/>
      <c r="G5493" s="132"/>
      <c r="M5493" s="308"/>
      <c r="N5493" s="215"/>
      <c r="O5493" s="172"/>
      <c r="P5493" s="229"/>
      <c r="Q5493" s="134"/>
      <c r="R5493" s="134"/>
      <c r="S5493" s="134"/>
      <c r="T5493" s="231"/>
      <c r="U5493" s="134"/>
      <c r="V5493" s="231"/>
      <c r="W5493" s="131"/>
      <c r="X5493" s="135"/>
      <c r="AA5493" s="206"/>
    </row>
    <row r="5494" spans="6:27" s="130" customFormat="1" ht="15" customHeight="1">
      <c r="F5494" s="215"/>
      <c r="G5494" s="132"/>
      <c r="M5494" s="308"/>
      <c r="N5494" s="215"/>
      <c r="O5494" s="172"/>
      <c r="P5494" s="229"/>
      <c r="Q5494" s="134"/>
      <c r="R5494" s="134"/>
      <c r="S5494" s="134"/>
      <c r="T5494" s="231"/>
      <c r="U5494" s="134"/>
      <c r="V5494" s="231"/>
      <c r="W5494" s="131"/>
      <c r="X5494" s="135"/>
      <c r="AA5494" s="206"/>
    </row>
    <row r="5495" spans="6:27" s="130" customFormat="1" ht="15" customHeight="1">
      <c r="F5495" s="215"/>
      <c r="G5495" s="132"/>
      <c r="M5495" s="308"/>
      <c r="N5495" s="215"/>
      <c r="O5495" s="172"/>
      <c r="P5495" s="229"/>
      <c r="Q5495" s="134"/>
      <c r="R5495" s="134"/>
      <c r="S5495" s="134"/>
      <c r="T5495" s="231"/>
      <c r="U5495" s="134"/>
      <c r="V5495" s="231"/>
      <c r="W5495" s="131"/>
      <c r="X5495" s="135"/>
      <c r="AA5495" s="206"/>
    </row>
    <row r="5496" spans="6:27" s="130" customFormat="1" ht="15" customHeight="1">
      <c r="F5496" s="215"/>
      <c r="G5496" s="132"/>
      <c r="M5496" s="308"/>
      <c r="N5496" s="215"/>
      <c r="O5496" s="172"/>
      <c r="P5496" s="229"/>
      <c r="Q5496" s="134"/>
      <c r="R5496" s="134"/>
      <c r="S5496" s="134"/>
      <c r="T5496" s="231"/>
      <c r="U5496" s="134"/>
      <c r="V5496" s="231"/>
      <c r="W5496" s="131"/>
      <c r="X5496" s="135"/>
      <c r="AA5496" s="206"/>
    </row>
    <row r="5497" spans="6:27" s="130" customFormat="1" ht="15" customHeight="1">
      <c r="F5497" s="215"/>
      <c r="G5497" s="132"/>
      <c r="M5497" s="308"/>
      <c r="N5497" s="215"/>
      <c r="O5497" s="172"/>
      <c r="P5497" s="229"/>
      <c r="Q5497" s="134"/>
      <c r="R5497" s="134"/>
      <c r="S5497" s="134"/>
      <c r="T5497" s="231"/>
      <c r="U5497" s="134"/>
      <c r="V5497" s="231"/>
      <c r="W5497" s="131"/>
      <c r="X5497" s="135"/>
      <c r="AA5497" s="206"/>
    </row>
    <row r="5498" spans="6:27" s="130" customFormat="1" ht="15" customHeight="1">
      <c r="F5498" s="215"/>
      <c r="G5498" s="132"/>
      <c r="M5498" s="308"/>
      <c r="N5498" s="215"/>
      <c r="O5498" s="172"/>
      <c r="P5498" s="229"/>
      <c r="Q5498" s="134"/>
      <c r="R5498" s="134"/>
      <c r="S5498" s="134"/>
      <c r="T5498" s="231"/>
      <c r="U5498" s="134"/>
      <c r="V5498" s="231"/>
      <c r="W5498" s="131"/>
      <c r="X5498" s="135"/>
      <c r="AA5498" s="206"/>
    </row>
    <row r="5499" spans="6:27" s="130" customFormat="1" ht="15" customHeight="1">
      <c r="F5499" s="215"/>
      <c r="G5499" s="132"/>
      <c r="M5499" s="308"/>
      <c r="N5499" s="215"/>
      <c r="O5499" s="172"/>
      <c r="P5499" s="229"/>
      <c r="Q5499" s="134"/>
      <c r="R5499" s="134"/>
      <c r="S5499" s="134"/>
      <c r="T5499" s="231"/>
      <c r="U5499" s="134"/>
      <c r="V5499" s="231"/>
      <c r="W5499" s="131"/>
      <c r="X5499" s="135"/>
      <c r="AA5499" s="206"/>
    </row>
    <row r="5500" spans="6:27" s="130" customFormat="1" ht="15" customHeight="1">
      <c r="F5500" s="215"/>
      <c r="G5500" s="132"/>
      <c r="M5500" s="308"/>
      <c r="N5500" s="215"/>
      <c r="O5500" s="172"/>
      <c r="P5500" s="229"/>
      <c r="Q5500" s="134"/>
      <c r="R5500" s="134"/>
      <c r="S5500" s="134"/>
      <c r="T5500" s="231"/>
      <c r="U5500" s="134"/>
      <c r="V5500" s="231"/>
      <c r="W5500" s="131"/>
      <c r="X5500" s="135"/>
      <c r="AA5500" s="206"/>
    </row>
    <row r="5501" spans="6:27" s="130" customFormat="1" ht="15" customHeight="1">
      <c r="F5501" s="215"/>
      <c r="G5501" s="132"/>
      <c r="M5501" s="308"/>
      <c r="N5501" s="215"/>
      <c r="O5501" s="172"/>
      <c r="P5501" s="229"/>
      <c r="Q5501" s="134"/>
      <c r="R5501" s="134"/>
      <c r="S5501" s="134"/>
      <c r="T5501" s="231"/>
      <c r="U5501" s="134"/>
      <c r="V5501" s="231"/>
      <c r="W5501" s="131"/>
      <c r="X5501" s="135"/>
      <c r="AA5501" s="206"/>
    </row>
    <row r="5502" spans="6:27" s="130" customFormat="1" ht="15" customHeight="1">
      <c r="F5502" s="215"/>
      <c r="G5502" s="132"/>
      <c r="M5502" s="308"/>
      <c r="N5502" s="215"/>
      <c r="O5502" s="172"/>
      <c r="P5502" s="229"/>
      <c r="Q5502" s="134"/>
      <c r="R5502" s="134"/>
      <c r="S5502" s="134"/>
      <c r="T5502" s="231"/>
      <c r="U5502" s="134"/>
      <c r="V5502" s="231"/>
      <c r="W5502" s="131"/>
      <c r="X5502" s="135"/>
      <c r="AA5502" s="206"/>
    </row>
    <row r="5503" spans="6:27" s="130" customFormat="1" ht="15" customHeight="1">
      <c r="F5503" s="215"/>
      <c r="G5503" s="132"/>
      <c r="M5503" s="308"/>
      <c r="N5503" s="215"/>
      <c r="O5503" s="172"/>
      <c r="P5503" s="229"/>
      <c r="Q5503" s="134"/>
      <c r="R5503" s="134"/>
      <c r="S5503" s="134"/>
      <c r="T5503" s="231"/>
      <c r="U5503" s="134"/>
      <c r="V5503" s="231"/>
      <c r="W5503" s="131"/>
      <c r="X5503" s="135"/>
      <c r="AA5503" s="206"/>
    </row>
    <row r="5504" spans="6:27" s="130" customFormat="1" ht="15" customHeight="1">
      <c r="F5504" s="215"/>
      <c r="G5504" s="132"/>
      <c r="M5504" s="308"/>
      <c r="N5504" s="215"/>
      <c r="O5504" s="172"/>
      <c r="P5504" s="229"/>
      <c r="Q5504" s="134"/>
      <c r="R5504" s="134"/>
      <c r="S5504" s="134"/>
      <c r="T5504" s="231"/>
      <c r="U5504" s="134"/>
      <c r="V5504" s="231"/>
      <c r="W5504" s="131"/>
      <c r="X5504" s="135"/>
      <c r="AA5504" s="206"/>
    </row>
    <row r="5505" spans="6:27" s="130" customFormat="1" ht="15" customHeight="1">
      <c r="F5505" s="215"/>
      <c r="G5505" s="132"/>
      <c r="M5505" s="308"/>
      <c r="N5505" s="215"/>
      <c r="O5505" s="172"/>
      <c r="P5505" s="229"/>
      <c r="Q5505" s="134"/>
      <c r="R5505" s="134"/>
      <c r="S5505" s="134"/>
      <c r="T5505" s="231"/>
      <c r="U5505" s="134"/>
      <c r="V5505" s="231"/>
      <c r="W5505" s="131"/>
      <c r="X5505" s="135"/>
      <c r="AA5505" s="206"/>
    </row>
    <row r="5506" spans="6:27" s="130" customFormat="1" ht="15" customHeight="1">
      <c r="F5506" s="215"/>
      <c r="G5506" s="132"/>
      <c r="M5506" s="308"/>
      <c r="N5506" s="215"/>
      <c r="O5506" s="172"/>
      <c r="P5506" s="229"/>
      <c r="Q5506" s="134"/>
      <c r="R5506" s="134"/>
      <c r="S5506" s="134"/>
      <c r="T5506" s="231"/>
      <c r="U5506" s="134"/>
      <c r="V5506" s="231"/>
      <c r="W5506" s="131"/>
      <c r="X5506" s="135"/>
      <c r="AA5506" s="206"/>
    </row>
    <row r="5507" spans="6:27" s="130" customFormat="1" ht="15" customHeight="1">
      <c r="F5507" s="215"/>
      <c r="G5507" s="132"/>
      <c r="M5507" s="308"/>
      <c r="N5507" s="215"/>
      <c r="O5507" s="172"/>
      <c r="P5507" s="229"/>
      <c r="Q5507" s="134"/>
      <c r="R5507" s="134"/>
      <c r="S5507" s="134"/>
      <c r="T5507" s="231"/>
      <c r="U5507" s="134"/>
      <c r="V5507" s="231"/>
      <c r="W5507" s="131"/>
      <c r="X5507" s="135"/>
      <c r="AA5507" s="206"/>
    </row>
    <row r="5508" spans="6:27" s="130" customFormat="1" ht="15" customHeight="1">
      <c r="F5508" s="215"/>
      <c r="G5508" s="132"/>
      <c r="M5508" s="308"/>
      <c r="N5508" s="215"/>
      <c r="O5508" s="172"/>
      <c r="P5508" s="229"/>
      <c r="Q5508" s="134"/>
      <c r="R5508" s="134"/>
      <c r="S5508" s="134"/>
      <c r="T5508" s="231"/>
      <c r="U5508" s="134"/>
      <c r="V5508" s="231"/>
      <c r="W5508" s="131"/>
      <c r="X5508" s="135"/>
      <c r="AA5508" s="206"/>
    </row>
    <row r="5509" spans="6:27" s="130" customFormat="1" ht="15" customHeight="1">
      <c r="F5509" s="215"/>
      <c r="G5509" s="132"/>
      <c r="M5509" s="308"/>
      <c r="N5509" s="215"/>
      <c r="O5509" s="172"/>
      <c r="P5509" s="229"/>
      <c r="Q5509" s="134"/>
      <c r="R5509" s="134"/>
      <c r="S5509" s="134"/>
      <c r="T5509" s="231"/>
      <c r="U5509" s="134"/>
      <c r="V5509" s="231"/>
      <c r="W5509" s="131"/>
      <c r="X5509" s="135"/>
      <c r="AA5509" s="206"/>
    </row>
    <row r="5510" spans="6:27" s="130" customFormat="1" ht="15" customHeight="1">
      <c r="F5510" s="215"/>
      <c r="G5510" s="132"/>
      <c r="M5510" s="308"/>
      <c r="N5510" s="215"/>
      <c r="O5510" s="172"/>
      <c r="P5510" s="229"/>
      <c r="Q5510" s="134"/>
      <c r="R5510" s="134"/>
      <c r="S5510" s="134"/>
      <c r="T5510" s="231"/>
      <c r="U5510" s="134"/>
      <c r="V5510" s="231"/>
      <c r="W5510" s="131"/>
      <c r="X5510" s="135"/>
      <c r="AA5510" s="206"/>
    </row>
    <row r="5511" spans="6:27" s="130" customFormat="1" ht="15" customHeight="1">
      <c r="F5511" s="215"/>
      <c r="G5511" s="132"/>
      <c r="M5511" s="308"/>
      <c r="N5511" s="215"/>
      <c r="O5511" s="172"/>
      <c r="P5511" s="229"/>
      <c r="Q5511" s="134"/>
      <c r="R5511" s="134"/>
      <c r="S5511" s="134"/>
      <c r="T5511" s="231"/>
      <c r="U5511" s="134"/>
      <c r="V5511" s="231"/>
      <c r="W5511" s="131"/>
      <c r="X5511" s="135"/>
      <c r="AA5511" s="206"/>
    </row>
    <row r="5512" spans="6:27" s="130" customFormat="1" ht="15" customHeight="1">
      <c r="F5512" s="215"/>
      <c r="G5512" s="132"/>
      <c r="M5512" s="308"/>
      <c r="N5512" s="215"/>
      <c r="O5512" s="172"/>
      <c r="P5512" s="229"/>
      <c r="Q5512" s="134"/>
      <c r="R5512" s="134"/>
      <c r="S5512" s="134"/>
      <c r="T5512" s="231"/>
      <c r="U5512" s="134"/>
      <c r="V5512" s="231"/>
      <c r="W5512" s="131"/>
      <c r="X5512" s="135"/>
      <c r="AA5512" s="206"/>
    </row>
    <row r="5513" spans="6:27" s="130" customFormat="1" ht="15" customHeight="1">
      <c r="F5513" s="215"/>
      <c r="G5513" s="132"/>
      <c r="M5513" s="308"/>
      <c r="N5513" s="215"/>
      <c r="O5513" s="172"/>
      <c r="P5513" s="229"/>
      <c r="Q5513" s="134"/>
      <c r="R5513" s="134"/>
      <c r="S5513" s="134"/>
      <c r="T5513" s="231"/>
      <c r="U5513" s="134"/>
      <c r="V5513" s="231"/>
      <c r="W5513" s="131"/>
      <c r="X5513" s="135"/>
      <c r="AA5513" s="206"/>
    </row>
    <row r="5514" spans="6:27" s="130" customFormat="1" ht="15" customHeight="1">
      <c r="F5514" s="215"/>
      <c r="G5514" s="132"/>
      <c r="M5514" s="308"/>
      <c r="N5514" s="215"/>
      <c r="O5514" s="172"/>
      <c r="P5514" s="229"/>
      <c r="Q5514" s="134"/>
      <c r="R5514" s="134"/>
      <c r="S5514" s="134"/>
      <c r="T5514" s="231"/>
      <c r="U5514" s="134"/>
      <c r="V5514" s="231"/>
      <c r="W5514" s="131"/>
      <c r="X5514" s="135"/>
      <c r="AA5514" s="206"/>
    </row>
    <row r="5515" spans="6:27" s="130" customFormat="1" ht="15" customHeight="1">
      <c r="F5515" s="215"/>
      <c r="G5515" s="132"/>
      <c r="M5515" s="308"/>
      <c r="N5515" s="215"/>
      <c r="O5515" s="172"/>
      <c r="P5515" s="229"/>
      <c r="Q5515" s="134"/>
      <c r="R5515" s="134"/>
      <c r="S5515" s="134"/>
      <c r="T5515" s="231"/>
      <c r="U5515" s="134"/>
      <c r="V5515" s="231"/>
      <c r="W5515" s="131"/>
      <c r="X5515" s="135"/>
      <c r="AA5515" s="206"/>
    </row>
    <row r="5516" spans="6:27" s="130" customFormat="1" ht="15" customHeight="1">
      <c r="F5516" s="215"/>
      <c r="G5516" s="132"/>
      <c r="M5516" s="308"/>
      <c r="N5516" s="215"/>
      <c r="O5516" s="172"/>
      <c r="P5516" s="229"/>
      <c r="Q5516" s="134"/>
      <c r="R5516" s="134"/>
      <c r="S5516" s="134"/>
      <c r="T5516" s="231"/>
      <c r="U5516" s="134"/>
      <c r="V5516" s="231"/>
      <c r="W5516" s="131"/>
      <c r="X5516" s="135"/>
      <c r="AA5516" s="206"/>
    </row>
    <row r="5517" spans="6:27" s="130" customFormat="1" ht="15" customHeight="1">
      <c r="F5517" s="215"/>
      <c r="G5517" s="132"/>
      <c r="M5517" s="308"/>
      <c r="N5517" s="215"/>
      <c r="O5517" s="172"/>
      <c r="P5517" s="229"/>
      <c r="Q5517" s="134"/>
      <c r="R5517" s="134"/>
      <c r="S5517" s="134"/>
      <c r="T5517" s="231"/>
      <c r="U5517" s="134"/>
      <c r="V5517" s="231"/>
      <c r="W5517" s="131"/>
      <c r="X5517" s="135"/>
      <c r="AA5517" s="206"/>
    </row>
    <row r="5518" spans="6:27" s="130" customFormat="1" ht="15" customHeight="1">
      <c r="F5518" s="215"/>
      <c r="G5518" s="132"/>
      <c r="M5518" s="308"/>
      <c r="N5518" s="215"/>
      <c r="O5518" s="172"/>
      <c r="P5518" s="229"/>
      <c r="Q5518" s="134"/>
      <c r="R5518" s="134"/>
      <c r="S5518" s="134"/>
      <c r="T5518" s="231"/>
      <c r="U5518" s="134"/>
      <c r="V5518" s="231"/>
      <c r="W5518" s="131"/>
      <c r="X5518" s="135"/>
      <c r="AA5518" s="206"/>
    </row>
    <row r="5519" spans="6:27" s="130" customFormat="1" ht="15" customHeight="1">
      <c r="F5519" s="215"/>
      <c r="G5519" s="132"/>
      <c r="M5519" s="308"/>
      <c r="N5519" s="215"/>
      <c r="O5519" s="172"/>
      <c r="P5519" s="229"/>
      <c r="Q5519" s="134"/>
      <c r="R5519" s="134"/>
      <c r="S5519" s="134"/>
      <c r="T5519" s="231"/>
      <c r="U5519" s="134"/>
      <c r="V5519" s="231"/>
      <c r="W5519" s="131"/>
      <c r="X5519" s="135"/>
      <c r="AA5519" s="206"/>
    </row>
    <row r="5520" spans="6:27" s="130" customFormat="1" ht="15" customHeight="1">
      <c r="F5520" s="215"/>
      <c r="G5520" s="132"/>
      <c r="M5520" s="308"/>
      <c r="N5520" s="215"/>
      <c r="O5520" s="172"/>
      <c r="P5520" s="229"/>
      <c r="Q5520" s="134"/>
      <c r="R5520" s="134"/>
      <c r="S5520" s="134"/>
      <c r="T5520" s="231"/>
      <c r="U5520" s="134"/>
      <c r="V5520" s="231"/>
      <c r="W5520" s="131"/>
      <c r="X5520" s="135"/>
      <c r="AA5520" s="206"/>
    </row>
    <row r="5521" spans="6:27" s="130" customFormat="1" ht="15" customHeight="1">
      <c r="F5521" s="215"/>
      <c r="G5521" s="132"/>
      <c r="M5521" s="308"/>
      <c r="N5521" s="215"/>
      <c r="O5521" s="172"/>
      <c r="P5521" s="229"/>
      <c r="Q5521" s="134"/>
      <c r="R5521" s="134"/>
      <c r="S5521" s="134"/>
      <c r="T5521" s="231"/>
      <c r="U5521" s="134"/>
      <c r="V5521" s="231"/>
      <c r="W5521" s="131"/>
      <c r="X5521" s="135"/>
      <c r="AA5521" s="206"/>
    </row>
    <row r="5522" spans="6:27" s="130" customFormat="1" ht="15" customHeight="1">
      <c r="F5522" s="215"/>
      <c r="G5522" s="132"/>
      <c r="M5522" s="308"/>
      <c r="N5522" s="215"/>
      <c r="O5522" s="172"/>
      <c r="P5522" s="229"/>
      <c r="Q5522" s="134"/>
      <c r="R5522" s="134"/>
      <c r="S5522" s="134"/>
      <c r="T5522" s="231"/>
      <c r="U5522" s="134"/>
      <c r="V5522" s="231"/>
      <c r="W5522" s="131"/>
      <c r="X5522" s="135"/>
      <c r="AA5522" s="206"/>
    </row>
    <row r="5523" spans="6:27" s="130" customFormat="1" ht="15" customHeight="1">
      <c r="F5523" s="215"/>
      <c r="G5523" s="132"/>
      <c r="M5523" s="308"/>
      <c r="N5523" s="215"/>
      <c r="O5523" s="172"/>
      <c r="P5523" s="229"/>
      <c r="Q5523" s="134"/>
      <c r="R5523" s="134"/>
      <c r="S5523" s="134"/>
      <c r="T5523" s="231"/>
      <c r="U5523" s="134"/>
      <c r="V5523" s="231"/>
      <c r="W5523" s="131"/>
      <c r="X5523" s="135"/>
      <c r="AA5523" s="206"/>
    </row>
    <row r="5524" spans="6:27" s="130" customFormat="1" ht="15" customHeight="1">
      <c r="F5524" s="215"/>
      <c r="G5524" s="132"/>
      <c r="M5524" s="308"/>
      <c r="N5524" s="215"/>
      <c r="O5524" s="172"/>
      <c r="P5524" s="229"/>
      <c r="Q5524" s="134"/>
      <c r="R5524" s="134"/>
      <c r="S5524" s="134"/>
      <c r="T5524" s="231"/>
      <c r="U5524" s="134"/>
      <c r="V5524" s="231"/>
      <c r="W5524" s="131"/>
      <c r="X5524" s="135"/>
      <c r="AA5524" s="206"/>
    </row>
    <row r="5525" spans="6:27" s="130" customFormat="1" ht="15" customHeight="1">
      <c r="F5525" s="215"/>
      <c r="G5525" s="132"/>
      <c r="M5525" s="308"/>
      <c r="N5525" s="215"/>
      <c r="O5525" s="172"/>
      <c r="P5525" s="229"/>
      <c r="Q5525" s="134"/>
      <c r="R5525" s="134"/>
      <c r="S5525" s="134"/>
      <c r="T5525" s="231"/>
      <c r="U5525" s="134"/>
      <c r="V5525" s="231"/>
      <c r="W5525" s="131"/>
      <c r="X5525" s="135"/>
      <c r="AA5525" s="206"/>
    </row>
    <row r="5526" spans="6:27" s="130" customFormat="1" ht="15" customHeight="1">
      <c r="F5526" s="215"/>
      <c r="G5526" s="132"/>
      <c r="M5526" s="308"/>
      <c r="N5526" s="215"/>
      <c r="O5526" s="172"/>
      <c r="P5526" s="229"/>
      <c r="Q5526" s="134"/>
      <c r="R5526" s="134"/>
      <c r="S5526" s="134"/>
      <c r="T5526" s="231"/>
      <c r="U5526" s="134"/>
      <c r="V5526" s="231"/>
      <c r="W5526" s="131"/>
      <c r="X5526" s="135"/>
      <c r="AA5526" s="206"/>
    </row>
    <row r="5527" spans="6:27" s="130" customFormat="1" ht="15" customHeight="1">
      <c r="F5527" s="215"/>
      <c r="G5527" s="132"/>
      <c r="M5527" s="308"/>
      <c r="N5527" s="215"/>
      <c r="O5527" s="172"/>
      <c r="P5527" s="229"/>
      <c r="Q5527" s="134"/>
      <c r="R5527" s="134"/>
      <c r="S5527" s="134"/>
      <c r="T5527" s="231"/>
      <c r="U5527" s="134"/>
      <c r="V5527" s="231"/>
      <c r="W5527" s="131"/>
      <c r="X5527" s="135"/>
      <c r="AA5527" s="206"/>
    </row>
    <row r="5528" spans="6:27" s="130" customFormat="1" ht="15" customHeight="1">
      <c r="F5528" s="215"/>
      <c r="G5528" s="132"/>
      <c r="M5528" s="308"/>
      <c r="N5528" s="215"/>
      <c r="O5528" s="172"/>
      <c r="P5528" s="229"/>
      <c r="Q5528" s="134"/>
      <c r="R5528" s="134"/>
      <c r="S5528" s="134"/>
      <c r="T5528" s="231"/>
      <c r="U5528" s="134"/>
      <c r="V5528" s="231"/>
      <c r="W5528" s="131"/>
      <c r="X5528" s="135"/>
      <c r="AA5528" s="206"/>
    </row>
    <row r="5529" spans="6:27" s="130" customFormat="1" ht="15" customHeight="1">
      <c r="F5529" s="215"/>
      <c r="G5529" s="132"/>
      <c r="M5529" s="308"/>
      <c r="N5529" s="215"/>
      <c r="O5529" s="172"/>
      <c r="P5529" s="229"/>
      <c r="Q5529" s="134"/>
      <c r="R5529" s="134"/>
      <c r="S5529" s="134"/>
      <c r="T5529" s="231"/>
      <c r="U5529" s="134"/>
      <c r="V5529" s="231"/>
      <c r="W5529" s="131"/>
      <c r="X5529" s="135"/>
      <c r="AA5529" s="206"/>
    </row>
    <row r="5530" spans="6:27" s="130" customFormat="1" ht="15" customHeight="1">
      <c r="F5530" s="215"/>
      <c r="G5530" s="132"/>
      <c r="M5530" s="308"/>
      <c r="N5530" s="215"/>
      <c r="O5530" s="172"/>
      <c r="P5530" s="229"/>
      <c r="Q5530" s="134"/>
      <c r="R5530" s="134"/>
      <c r="S5530" s="134"/>
      <c r="T5530" s="231"/>
      <c r="U5530" s="134"/>
      <c r="V5530" s="231"/>
      <c r="W5530" s="131"/>
      <c r="X5530" s="135"/>
      <c r="AA5530" s="206"/>
    </row>
    <row r="5531" spans="6:27" s="130" customFormat="1" ht="15" customHeight="1">
      <c r="F5531" s="215"/>
      <c r="G5531" s="132"/>
      <c r="M5531" s="308"/>
      <c r="N5531" s="215"/>
      <c r="O5531" s="172"/>
      <c r="P5531" s="229"/>
      <c r="Q5531" s="134"/>
      <c r="R5531" s="134"/>
      <c r="S5531" s="134"/>
      <c r="T5531" s="231"/>
      <c r="U5531" s="134"/>
      <c r="V5531" s="231"/>
      <c r="W5531" s="131"/>
      <c r="X5531" s="135"/>
      <c r="AA5531" s="206"/>
    </row>
    <row r="5532" spans="6:27" s="130" customFormat="1" ht="15" customHeight="1">
      <c r="F5532" s="215"/>
      <c r="G5532" s="132"/>
      <c r="M5532" s="308"/>
      <c r="N5532" s="215"/>
      <c r="O5532" s="172"/>
      <c r="P5532" s="229"/>
      <c r="Q5532" s="134"/>
      <c r="R5532" s="134"/>
      <c r="S5532" s="134"/>
      <c r="T5532" s="231"/>
      <c r="U5532" s="134"/>
      <c r="V5532" s="231"/>
      <c r="W5532" s="131"/>
      <c r="X5532" s="135"/>
      <c r="AA5532" s="206"/>
    </row>
    <row r="5533" spans="6:27" s="130" customFormat="1" ht="15" customHeight="1">
      <c r="F5533" s="215"/>
      <c r="G5533" s="132"/>
      <c r="M5533" s="308"/>
      <c r="N5533" s="215"/>
      <c r="O5533" s="172"/>
      <c r="P5533" s="229"/>
      <c r="Q5533" s="134"/>
      <c r="R5533" s="134"/>
      <c r="S5533" s="134"/>
      <c r="T5533" s="231"/>
      <c r="U5533" s="134"/>
      <c r="V5533" s="231"/>
      <c r="W5533" s="131"/>
      <c r="X5533" s="135"/>
      <c r="AA5533" s="206"/>
    </row>
    <row r="5534" spans="6:27" s="130" customFormat="1" ht="15" customHeight="1">
      <c r="F5534" s="215"/>
      <c r="G5534" s="132"/>
      <c r="M5534" s="308"/>
      <c r="N5534" s="215"/>
      <c r="O5534" s="172"/>
      <c r="P5534" s="229"/>
      <c r="Q5534" s="134"/>
      <c r="R5534" s="134"/>
      <c r="S5534" s="134"/>
      <c r="T5534" s="231"/>
      <c r="U5534" s="134"/>
      <c r="V5534" s="231"/>
      <c r="W5534" s="131"/>
      <c r="X5534" s="135"/>
      <c r="AA5534" s="206"/>
    </row>
    <row r="5535" spans="6:27" s="130" customFormat="1" ht="15" customHeight="1">
      <c r="F5535" s="215"/>
      <c r="G5535" s="132"/>
      <c r="M5535" s="308"/>
      <c r="N5535" s="215"/>
      <c r="O5535" s="172"/>
      <c r="P5535" s="229"/>
      <c r="Q5535" s="134"/>
      <c r="R5535" s="134"/>
      <c r="S5535" s="134"/>
      <c r="T5535" s="231"/>
      <c r="U5535" s="134"/>
      <c r="V5535" s="231"/>
      <c r="W5535" s="131"/>
      <c r="X5535" s="135"/>
      <c r="AA5535" s="206"/>
    </row>
    <row r="5536" spans="6:27" s="130" customFormat="1" ht="15" customHeight="1">
      <c r="F5536" s="215"/>
      <c r="G5536" s="132"/>
      <c r="M5536" s="308"/>
      <c r="N5536" s="215"/>
      <c r="O5536" s="172"/>
      <c r="P5536" s="229"/>
      <c r="Q5536" s="134"/>
      <c r="R5536" s="134"/>
      <c r="S5536" s="134"/>
      <c r="T5536" s="231"/>
      <c r="U5536" s="134"/>
      <c r="V5536" s="231"/>
      <c r="W5536" s="131"/>
      <c r="X5536" s="135"/>
      <c r="AA5536" s="206"/>
    </row>
    <row r="5537" spans="6:27" s="130" customFormat="1" ht="15" customHeight="1">
      <c r="F5537" s="215"/>
      <c r="G5537" s="132"/>
      <c r="M5537" s="308"/>
      <c r="N5537" s="215"/>
      <c r="O5537" s="172"/>
      <c r="P5537" s="229"/>
      <c r="Q5537" s="134"/>
      <c r="R5537" s="134"/>
      <c r="S5537" s="134"/>
      <c r="T5537" s="231"/>
      <c r="U5537" s="134"/>
      <c r="V5537" s="231"/>
      <c r="W5537" s="131"/>
      <c r="X5537" s="135"/>
      <c r="AA5537" s="206"/>
    </row>
    <row r="5538" spans="6:27" s="130" customFormat="1" ht="15" customHeight="1">
      <c r="F5538" s="215"/>
      <c r="G5538" s="132"/>
      <c r="M5538" s="308"/>
      <c r="N5538" s="215"/>
      <c r="O5538" s="172"/>
      <c r="P5538" s="229"/>
      <c r="Q5538" s="134"/>
      <c r="R5538" s="134"/>
      <c r="S5538" s="134"/>
      <c r="T5538" s="231"/>
      <c r="U5538" s="134"/>
      <c r="V5538" s="231"/>
      <c r="W5538" s="131"/>
      <c r="X5538" s="135"/>
      <c r="AA5538" s="206"/>
    </row>
    <row r="5539" spans="6:27" s="130" customFormat="1" ht="15" customHeight="1">
      <c r="F5539" s="215"/>
      <c r="G5539" s="132"/>
      <c r="M5539" s="308"/>
      <c r="N5539" s="215"/>
      <c r="O5539" s="172"/>
      <c r="P5539" s="229"/>
      <c r="Q5539" s="134"/>
      <c r="R5539" s="134"/>
      <c r="S5539" s="134"/>
      <c r="T5539" s="231"/>
      <c r="U5539" s="134"/>
      <c r="V5539" s="231"/>
      <c r="W5539" s="131"/>
      <c r="X5539" s="135"/>
      <c r="AA5539" s="206"/>
    </row>
    <row r="5540" spans="6:27" s="130" customFormat="1" ht="15" customHeight="1">
      <c r="F5540" s="215"/>
      <c r="G5540" s="132"/>
      <c r="M5540" s="308"/>
      <c r="N5540" s="215"/>
      <c r="O5540" s="172"/>
      <c r="P5540" s="229"/>
      <c r="Q5540" s="134"/>
      <c r="R5540" s="134"/>
      <c r="S5540" s="134"/>
      <c r="T5540" s="231"/>
      <c r="U5540" s="134"/>
      <c r="V5540" s="231"/>
      <c r="W5540" s="131"/>
      <c r="X5540" s="135"/>
      <c r="AA5540" s="206"/>
    </row>
    <row r="5541" spans="6:27" s="130" customFormat="1" ht="15" customHeight="1">
      <c r="F5541" s="215"/>
      <c r="G5541" s="132"/>
      <c r="M5541" s="308"/>
      <c r="N5541" s="215"/>
      <c r="O5541" s="172"/>
      <c r="P5541" s="229"/>
      <c r="Q5541" s="134"/>
      <c r="R5541" s="134"/>
      <c r="S5541" s="134"/>
      <c r="T5541" s="231"/>
      <c r="U5541" s="134"/>
      <c r="V5541" s="231"/>
      <c r="W5541" s="131"/>
      <c r="X5541" s="135"/>
      <c r="AA5541" s="206"/>
    </row>
    <row r="5542" spans="6:27" s="130" customFormat="1" ht="15" customHeight="1">
      <c r="F5542" s="215"/>
      <c r="G5542" s="132"/>
      <c r="M5542" s="308"/>
      <c r="N5542" s="215"/>
      <c r="O5542" s="172"/>
      <c r="P5542" s="229"/>
      <c r="Q5542" s="134"/>
      <c r="R5542" s="134"/>
      <c r="S5542" s="134"/>
      <c r="T5542" s="231"/>
      <c r="U5542" s="134"/>
      <c r="V5542" s="231"/>
      <c r="W5542" s="131"/>
      <c r="X5542" s="135"/>
      <c r="AA5542" s="206"/>
    </row>
    <row r="5543" spans="6:27" s="130" customFormat="1" ht="15" customHeight="1">
      <c r="F5543" s="215"/>
      <c r="G5543" s="132"/>
      <c r="M5543" s="308"/>
      <c r="N5543" s="215"/>
      <c r="O5543" s="172"/>
      <c r="P5543" s="229"/>
      <c r="Q5543" s="134"/>
      <c r="R5543" s="134"/>
      <c r="S5543" s="134"/>
      <c r="T5543" s="231"/>
      <c r="U5543" s="134"/>
      <c r="V5543" s="231"/>
      <c r="W5543" s="131"/>
      <c r="X5543" s="135"/>
      <c r="AA5543" s="206"/>
    </row>
    <row r="5544" spans="6:27" s="130" customFormat="1" ht="15" customHeight="1">
      <c r="F5544" s="215"/>
      <c r="G5544" s="132"/>
      <c r="M5544" s="308"/>
      <c r="N5544" s="215"/>
      <c r="O5544" s="172"/>
      <c r="P5544" s="229"/>
      <c r="Q5544" s="134"/>
      <c r="R5544" s="134"/>
      <c r="S5544" s="134"/>
      <c r="T5544" s="231"/>
      <c r="U5544" s="134"/>
      <c r="V5544" s="231"/>
      <c r="W5544" s="131"/>
      <c r="X5544" s="135"/>
      <c r="AA5544" s="206"/>
    </row>
    <row r="5545" spans="6:27" s="130" customFormat="1" ht="15" customHeight="1">
      <c r="F5545" s="215"/>
      <c r="G5545" s="132"/>
      <c r="M5545" s="308"/>
      <c r="N5545" s="215"/>
      <c r="O5545" s="172"/>
      <c r="P5545" s="229"/>
      <c r="Q5545" s="134"/>
      <c r="R5545" s="134"/>
      <c r="S5545" s="134"/>
      <c r="T5545" s="231"/>
      <c r="U5545" s="134"/>
      <c r="V5545" s="231"/>
      <c r="W5545" s="131"/>
      <c r="X5545" s="135"/>
      <c r="AA5545" s="206"/>
    </row>
    <row r="5546" spans="6:27" s="130" customFormat="1" ht="15" customHeight="1">
      <c r="F5546" s="215"/>
      <c r="G5546" s="132"/>
      <c r="M5546" s="308"/>
      <c r="N5546" s="215"/>
      <c r="O5546" s="172"/>
      <c r="P5546" s="229"/>
      <c r="Q5546" s="134"/>
      <c r="R5546" s="134"/>
      <c r="S5546" s="134"/>
      <c r="T5546" s="231"/>
      <c r="U5546" s="134"/>
      <c r="V5546" s="231"/>
      <c r="W5546" s="131"/>
      <c r="X5546" s="135"/>
      <c r="AA5546" s="206"/>
    </row>
    <row r="5547" spans="6:27" s="130" customFormat="1" ht="15" customHeight="1">
      <c r="F5547" s="215"/>
      <c r="G5547" s="132"/>
      <c r="M5547" s="308"/>
      <c r="N5547" s="215"/>
      <c r="O5547" s="172"/>
      <c r="P5547" s="229"/>
      <c r="Q5547" s="134"/>
      <c r="R5547" s="134"/>
      <c r="S5547" s="134"/>
      <c r="T5547" s="231"/>
      <c r="U5547" s="134"/>
      <c r="V5547" s="231"/>
      <c r="W5547" s="131"/>
      <c r="X5547" s="135"/>
      <c r="AA5547" s="206"/>
    </row>
    <row r="5548" spans="6:27" s="130" customFormat="1" ht="15" customHeight="1">
      <c r="F5548" s="215"/>
      <c r="G5548" s="132"/>
      <c r="M5548" s="308"/>
      <c r="N5548" s="215"/>
      <c r="O5548" s="172"/>
      <c r="P5548" s="229"/>
      <c r="Q5548" s="134"/>
      <c r="R5548" s="134"/>
      <c r="S5548" s="134"/>
      <c r="T5548" s="231"/>
      <c r="U5548" s="134"/>
      <c r="V5548" s="231"/>
      <c r="W5548" s="131"/>
      <c r="X5548" s="135"/>
      <c r="AA5548" s="206"/>
    </row>
    <row r="5549" spans="6:27" s="130" customFormat="1" ht="15" customHeight="1">
      <c r="F5549" s="215"/>
      <c r="G5549" s="132"/>
      <c r="M5549" s="308"/>
      <c r="N5549" s="215"/>
      <c r="O5549" s="172"/>
      <c r="P5549" s="229"/>
      <c r="Q5549" s="134"/>
      <c r="R5549" s="134"/>
      <c r="S5549" s="134"/>
      <c r="T5549" s="231"/>
      <c r="U5549" s="134"/>
      <c r="V5549" s="231"/>
      <c r="W5549" s="131"/>
      <c r="X5549" s="135"/>
      <c r="AA5549" s="206"/>
    </row>
    <row r="5550" spans="6:27" s="130" customFormat="1" ht="15" customHeight="1">
      <c r="F5550" s="215"/>
      <c r="G5550" s="132"/>
      <c r="M5550" s="308"/>
      <c r="N5550" s="215"/>
      <c r="O5550" s="172"/>
      <c r="P5550" s="229"/>
      <c r="Q5550" s="134"/>
      <c r="R5550" s="134"/>
      <c r="S5550" s="134"/>
      <c r="T5550" s="231"/>
      <c r="U5550" s="134"/>
      <c r="V5550" s="231"/>
      <c r="W5550" s="131"/>
      <c r="X5550" s="135"/>
      <c r="AA5550" s="206"/>
    </row>
    <row r="5551" spans="6:27" s="130" customFormat="1" ht="15" customHeight="1">
      <c r="F5551" s="215"/>
      <c r="G5551" s="132"/>
      <c r="M5551" s="308"/>
      <c r="N5551" s="215"/>
      <c r="O5551" s="172"/>
      <c r="P5551" s="229"/>
      <c r="Q5551" s="134"/>
      <c r="R5551" s="134"/>
      <c r="S5551" s="134"/>
      <c r="T5551" s="231"/>
      <c r="U5551" s="134"/>
      <c r="V5551" s="231"/>
      <c r="W5551" s="131"/>
      <c r="X5551" s="135"/>
      <c r="AA5551" s="206"/>
    </row>
    <row r="5552" spans="6:27" s="130" customFormat="1" ht="15" customHeight="1">
      <c r="F5552" s="215"/>
      <c r="G5552" s="132"/>
      <c r="M5552" s="308"/>
      <c r="N5552" s="215"/>
      <c r="O5552" s="172"/>
      <c r="P5552" s="229"/>
      <c r="Q5552" s="134"/>
      <c r="R5552" s="134"/>
      <c r="S5552" s="134"/>
      <c r="T5552" s="231"/>
      <c r="U5552" s="134"/>
      <c r="V5552" s="231"/>
      <c r="W5552" s="131"/>
      <c r="X5552" s="135"/>
      <c r="AA5552" s="206"/>
    </row>
    <row r="5553" spans="6:27" s="130" customFormat="1" ht="15" customHeight="1">
      <c r="F5553" s="215"/>
      <c r="G5553" s="132"/>
      <c r="M5553" s="308"/>
      <c r="N5553" s="215"/>
      <c r="O5553" s="172"/>
      <c r="P5553" s="229"/>
      <c r="Q5553" s="134"/>
      <c r="R5553" s="134"/>
      <c r="S5553" s="134"/>
      <c r="T5553" s="231"/>
      <c r="U5553" s="134"/>
      <c r="V5553" s="231"/>
      <c r="W5553" s="131"/>
      <c r="X5553" s="135"/>
      <c r="AA5553" s="206"/>
    </row>
    <row r="5554" spans="6:27" s="130" customFormat="1" ht="15" customHeight="1">
      <c r="F5554" s="215"/>
      <c r="G5554" s="132"/>
      <c r="M5554" s="308"/>
      <c r="N5554" s="215"/>
      <c r="O5554" s="172"/>
      <c r="P5554" s="229"/>
      <c r="Q5554" s="134"/>
      <c r="R5554" s="134"/>
      <c r="S5554" s="134"/>
      <c r="T5554" s="231"/>
      <c r="U5554" s="134"/>
      <c r="V5554" s="231"/>
      <c r="W5554" s="131"/>
      <c r="X5554" s="135"/>
      <c r="AA5554" s="206"/>
    </row>
    <row r="5555" spans="6:27" s="130" customFormat="1" ht="15" customHeight="1">
      <c r="F5555" s="215"/>
      <c r="G5555" s="132"/>
      <c r="M5555" s="308"/>
      <c r="N5555" s="215"/>
      <c r="O5555" s="172"/>
      <c r="P5555" s="229"/>
      <c r="Q5555" s="134"/>
      <c r="R5555" s="134"/>
      <c r="S5555" s="134"/>
      <c r="T5555" s="231"/>
      <c r="U5555" s="134"/>
      <c r="V5555" s="231"/>
      <c r="W5555" s="131"/>
      <c r="X5555" s="135"/>
      <c r="AA5555" s="206"/>
    </row>
    <row r="5556" spans="6:27" s="130" customFormat="1" ht="15" customHeight="1">
      <c r="F5556" s="215"/>
      <c r="G5556" s="132"/>
      <c r="M5556" s="308"/>
      <c r="N5556" s="215"/>
      <c r="O5556" s="172"/>
      <c r="P5556" s="229"/>
      <c r="Q5556" s="134"/>
      <c r="R5556" s="134"/>
      <c r="S5556" s="134"/>
      <c r="T5556" s="231"/>
      <c r="U5556" s="134"/>
      <c r="V5556" s="231"/>
      <c r="W5556" s="131"/>
      <c r="X5556" s="135"/>
      <c r="AA5556" s="206"/>
    </row>
    <row r="5557" spans="6:27" s="130" customFormat="1" ht="15" customHeight="1">
      <c r="F5557" s="215"/>
      <c r="G5557" s="132"/>
      <c r="M5557" s="308"/>
      <c r="N5557" s="215"/>
      <c r="O5557" s="172"/>
      <c r="P5557" s="229"/>
      <c r="Q5557" s="134"/>
      <c r="R5557" s="134"/>
      <c r="S5557" s="134"/>
      <c r="T5557" s="231"/>
      <c r="U5557" s="134"/>
      <c r="V5557" s="231"/>
      <c r="W5557" s="131"/>
      <c r="X5557" s="135"/>
      <c r="AA5557" s="206"/>
    </row>
    <row r="5558" spans="6:27" s="130" customFormat="1" ht="15" customHeight="1">
      <c r="F5558" s="215"/>
      <c r="G5558" s="132"/>
      <c r="M5558" s="308"/>
      <c r="N5558" s="215"/>
      <c r="O5558" s="172"/>
      <c r="P5558" s="229"/>
      <c r="Q5558" s="134"/>
      <c r="R5558" s="134"/>
      <c r="S5558" s="134"/>
      <c r="T5558" s="231"/>
      <c r="U5558" s="134"/>
      <c r="V5558" s="231"/>
      <c r="W5558" s="131"/>
      <c r="X5558" s="135"/>
      <c r="AA5558" s="206"/>
    </row>
    <row r="5559" spans="6:27" s="130" customFormat="1" ht="15" customHeight="1">
      <c r="F5559" s="215"/>
      <c r="G5559" s="132"/>
      <c r="M5559" s="308"/>
      <c r="N5559" s="215"/>
      <c r="O5559" s="172"/>
      <c r="P5559" s="229"/>
      <c r="Q5559" s="134"/>
      <c r="R5559" s="134"/>
      <c r="S5559" s="134"/>
      <c r="T5559" s="231"/>
      <c r="U5559" s="134"/>
      <c r="V5559" s="231"/>
      <c r="W5559" s="131"/>
      <c r="X5559" s="135"/>
      <c r="AA5559" s="206"/>
    </row>
    <row r="5560" spans="6:27" s="130" customFormat="1" ht="15" customHeight="1">
      <c r="F5560" s="215"/>
      <c r="G5560" s="132"/>
      <c r="M5560" s="308"/>
      <c r="N5560" s="215"/>
      <c r="O5560" s="172"/>
      <c r="P5560" s="229"/>
      <c r="Q5560" s="134"/>
      <c r="R5560" s="134"/>
      <c r="S5560" s="134"/>
      <c r="T5560" s="231"/>
      <c r="U5560" s="134"/>
      <c r="V5560" s="231"/>
      <c r="W5560" s="131"/>
      <c r="X5560" s="135"/>
      <c r="AA5560" s="206"/>
    </row>
    <row r="5561" spans="6:27" s="130" customFormat="1" ht="15" customHeight="1">
      <c r="F5561" s="215"/>
      <c r="G5561" s="132"/>
      <c r="M5561" s="308"/>
      <c r="N5561" s="215"/>
      <c r="O5561" s="172"/>
      <c r="P5561" s="229"/>
      <c r="Q5561" s="134"/>
      <c r="R5561" s="134"/>
      <c r="S5561" s="134"/>
      <c r="T5561" s="231"/>
      <c r="U5561" s="134"/>
      <c r="V5561" s="231"/>
      <c r="W5561" s="131"/>
      <c r="X5561" s="135"/>
      <c r="AA5561" s="206"/>
    </row>
    <row r="5562" spans="6:27" s="130" customFormat="1" ht="15" customHeight="1">
      <c r="F5562" s="215"/>
      <c r="G5562" s="132"/>
      <c r="M5562" s="308"/>
      <c r="N5562" s="215"/>
      <c r="O5562" s="172"/>
      <c r="P5562" s="229"/>
      <c r="Q5562" s="134"/>
      <c r="R5562" s="134"/>
      <c r="S5562" s="134"/>
      <c r="T5562" s="231"/>
      <c r="U5562" s="134"/>
      <c r="V5562" s="231"/>
      <c r="W5562" s="131"/>
      <c r="X5562" s="135"/>
      <c r="AA5562" s="206"/>
    </row>
    <row r="5563" spans="6:27" s="130" customFormat="1" ht="15" customHeight="1">
      <c r="F5563" s="215"/>
      <c r="G5563" s="132"/>
      <c r="M5563" s="308"/>
      <c r="N5563" s="215"/>
      <c r="O5563" s="172"/>
      <c r="P5563" s="229"/>
      <c r="Q5563" s="134"/>
      <c r="R5563" s="134"/>
      <c r="S5563" s="134"/>
      <c r="T5563" s="231"/>
      <c r="U5563" s="134"/>
      <c r="V5563" s="231"/>
      <c r="W5563" s="131"/>
      <c r="X5563" s="135"/>
      <c r="AA5563" s="206"/>
    </row>
    <row r="5564" spans="6:27" s="130" customFormat="1" ht="15" customHeight="1">
      <c r="F5564" s="215"/>
      <c r="G5564" s="132"/>
      <c r="M5564" s="308"/>
      <c r="N5564" s="215"/>
      <c r="O5564" s="172"/>
      <c r="P5564" s="229"/>
      <c r="Q5564" s="134"/>
      <c r="R5564" s="134"/>
      <c r="S5564" s="134"/>
      <c r="T5564" s="231"/>
      <c r="U5564" s="134"/>
      <c r="V5564" s="231"/>
      <c r="W5564" s="131"/>
      <c r="X5564" s="135"/>
      <c r="AA5564" s="206"/>
    </row>
    <row r="5565" spans="6:27" s="130" customFormat="1" ht="15" customHeight="1">
      <c r="F5565" s="215"/>
      <c r="G5565" s="132"/>
      <c r="M5565" s="308"/>
      <c r="N5565" s="215"/>
      <c r="O5565" s="172"/>
      <c r="P5565" s="229"/>
      <c r="Q5565" s="134"/>
      <c r="R5565" s="134"/>
      <c r="S5565" s="134"/>
      <c r="T5565" s="231"/>
      <c r="U5565" s="134"/>
      <c r="V5565" s="231"/>
      <c r="W5565" s="131"/>
      <c r="X5565" s="135"/>
      <c r="AA5565" s="206"/>
    </row>
    <row r="5566" spans="6:27" s="130" customFormat="1" ht="15" customHeight="1">
      <c r="F5566" s="215"/>
      <c r="G5566" s="132"/>
      <c r="M5566" s="308"/>
      <c r="N5566" s="215"/>
      <c r="O5566" s="172"/>
      <c r="P5566" s="229"/>
      <c r="Q5566" s="134"/>
      <c r="R5566" s="134"/>
      <c r="S5566" s="134"/>
      <c r="T5566" s="231"/>
      <c r="U5566" s="134"/>
      <c r="V5566" s="231"/>
      <c r="W5566" s="131"/>
      <c r="X5566" s="135"/>
      <c r="AA5566" s="206"/>
    </row>
    <row r="5567" spans="6:27" s="130" customFormat="1" ht="15" customHeight="1">
      <c r="F5567" s="215"/>
      <c r="G5567" s="132"/>
      <c r="M5567" s="308"/>
      <c r="N5567" s="215"/>
      <c r="O5567" s="172"/>
      <c r="P5567" s="229"/>
      <c r="Q5567" s="134"/>
      <c r="R5567" s="134"/>
      <c r="S5567" s="134"/>
      <c r="T5567" s="231"/>
      <c r="U5567" s="134"/>
      <c r="V5567" s="231"/>
      <c r="W5567" s="131"/>
      <c r="X5567" s="135"/>
      <c r="AA5567" s="206"/>
    </row>
    <row r="5568" spans="6:27" s="130" customFormat="1" ht="15" customHeight="1">
      <c r="F5568" s="215"/>
      <c r="G5568" s="132"/>
      <c r="M5568" s="308"/>
      <c r="N5568" s="215"/>
      <c r="O5568" s="172"/>
      <c r="P5568" s="229"/>
      <c r="Q5568" s="134"/>
      <c r="R5568" s="134"/>
      <c r="S5568" s="134"/>
      <c r="T5568" s="231"/>
      <c r="U5568" s="134"/>
      <c r="V5568" s="231"/>
      <c r="W5568" s="131"/>
      <c r="X5568" s="135"/>
      <c r="AA5568" s="206"/>
    </row>
    <row r="5569" spans="6:27" s="130" customFormat="1" ht="15" customHeight="1">
      <c r="F5569" s="215"/>
      <c r="G5569" s="132"/>
      <c r="M5569" s="308"/>
      <c r="N5569" s="215"/>
      <c r="O5569" s="172"/>
      <c r="P5569" s="229"/>
      <c r="Q5569" s="134"/>
      <c r="R5569" s="134"/>
      <c r="S5569" s="134"/>
      <c r="T5569" s="231"/>
      <c r="U5569" s="134"/>
      <c r="V5569" s="231"/>
      <c r="W5569" s="131"/>
      <c r="X5569" s="135"/>
      <c r="AA5569" s="206"/>
    </row>
    <row r="5570" spans="6:27" s="130" customFormat="1" ht="15" customHeight="1">
      <c r="F5570" s="215"/>
      <c r="G5570" s="132"/>
      <c r="M5570" s="308"/>
      <c r="N5570" s="215"/>
      <c r="O5570" s="172"/>
      <c r="P5570" s="229"/>
      <c r="Q5570" s="134"/>
      <c r="R5570" s="134"/>
      <c r="S5570" s="134"/>
      <c r="T5570" s="231"/>
      <c r="U5570" s="134"/>
      <c r="V5570" s="231"/>
      <c r="W5570" s="131"/>
      <c r="X5570" s="135"/>
      <c r="AA5570" s="206"/>
    </row>
    <row r="5571" spans="6:27" s="130" customFormat="1" ht="15" customHeight="1">
      <c r="F5571" s="215"/>
      <c r="G5571" s="132"/>
      <c r="M5571" s="308"/>
      <c r="N5571" s="215"/>
      <c r="O5571" s="172"/>
      <c r="P5571" s="229"/>
      <c r="Q5571" s="134"/>
      <c r="R5571" s="134"/>
      <c r="S5571" s="134"/>
      <c r="T5571" s="231"/>
      <c r="U5571" s="134"/>
      <c r="V5571" s="231"/>
      <c r="W5571" s="131"/>
      <c r="X5571" s="135"/>
      <c r="AA5571" s="206"/>
    </row>
    <row r="5572" spans="6:27" s="130" customFormat="1" ht="15" customHeight="1">
      <c r="F5572" s="215"/>
      <c r="G5572" s="132"/>
      <c r="M5572" s="308"/>
      <c r="N5572" s="215"/>
      <c r="O5572" s="172"/>
      <c r="P5572" s="229"/>
      <c r="Q5572" s="134"/>
      <c r="R5572" s="134"/>
      <c r="S5572" s="134"/>
      <c r="T5572" s="231"/>
      <c r="U5572" s="134"/>
      <c r="V5572" s="231"/>
      <c r="W5572" s="131"/>
      <c r="X5572" s="135"/>
      <c r="AA5572" s="206"/>
    </row>
    <row r="5573" spans="6:27" s="130" customFormat="1" ht="15" customHeight="1">
      <c r="F5573" s="215"/>
      <c r="G5573" s="132"/>
      <c r="M5573" s="308"/>
      <c r="N5573" s="215"/>
      <c r="O5573" s="172"/>
      <c r="P5573" s="229"/>
      <c r="Q5573" s="134"/>
      <c r="R5573" s="134"/>
      <c r="S5573" s="134"/>
      <c r="T5573" s="231"/>
      <c r="U5573" s="134"/>
      <c r="V5573" s="231"/>
      <c r="W5573" s="131"/>
      <c r="X5573" s="135"/>
      <c r="AA5573" s="206"/>
    </row>
    <row r="5574" spans="6:27" s="130" customFormat="1" ht="15" customHeight="1">
      <c r="F5574" s="215"/>
      <c r="G5574" s="132"/>
      <c r="M5574" s="308"/>
      <c r="N5574" s="215"/>
      <c r="O5574" s="172"/>
      <c r="P5574" s="229"/>
      <c r="Q5574" s="134"/>
      <c r="R5574" s="134"/>
      <c r="S5574" s="134"/>
      <c r="T5574" s="231"/>
      <c r="U5574" s="134"/>
      <c r="V5574" s="231"/>
      <c r="W5574" s="131"/>
      <c r="X5574" s="135"/>
      <c r="AA5574" s="206"/>
    </row>
    <row r="5575" spans="6:27" s="130" customFormat="1" ht="15" customHeight="1">
      <c r="F5575" s="215"/>
      <c r="G5575" s="132"/>
      <c r="M5575" s="308"/>
      <c r="N5575" s="215"/>
      <c r="O5575" s="172"/>
      <c r="P5575" s="229"/>
      <c r="Q5575" s="134"/>
      <c r="R5575" s="134"/>
      <c r="S5575" s="134"/>
      <c r="T5575" s="231"/>
      <c r="U5575" s="134"/>
      <c r="V5575" s="231"/>
      <c r="W5575" s="131"/>
      <c r="X5575" s="135"/>
      <c r="AA5575" s="206"/>
    </row>
    <row r="5576" spans="6:27" s="130" customFormat="1" ht="15" customHeight="1">
      <c r="F5576" s="215"/>
      <c r="G5576" s="132"/>
      <c r="M5576" s="308"/>
      <c r="N5576" s="215"/>
      <c r="O5576" s="172"/>
      <c r="P5576" s="229"/>
      <c r="Q5576" s="134"/>
      <c r="R5576" s="134"/>
      <c r="S5576" s="134"/>
      <c r="T5576" s="231"/>
      <c r="U5576" s="134"/>
      <c r="V5576" s="231"/>
      <c r="W5576" s="131"/>
      <c r="X5576" s="135"/>
      <c r="AA5576" s="206"/>
    </row>
    <row r="5577" spans="6:27" s="130" customFormat="1" ht="15" customHeight="1">
      <c r="F5577" s="215"/>
      <c r="G5577" s="132"/>
      <c r="M5577" s="308"/>
      <c r="N5577" s="215"/>
      <c r="O5577" s="172"/>
      <c r="P5577" s="229"/>
      <c r="Q5577" s="134"/>
      <c r="R5577" s="134"/>
      <c r="S5577" s="134"/>
      <c r="T5577" s="231"/>
      <c r="U5577" s="134"/>
      <c r="V5577" s="231"/>
      <c r="W5577" s="131"/>
      <c r="X5577" s="135"/>
      <c r="AA5577" s="206"/>
    </row>
    <row r="5578" spans="6:27" s="130" customFormat="1" ht="15" customHeight="1">
      <c r="F5578" s="215"/>
      <c r="G5578" s="132"/>
      <c r="M5578" s="308"/>
      <c r="N5578" s="215"/>
      <c r="O5578" s="172"/>
      <c r="P5578" s="229"/>
      <c r="Q5578" s="134"/>
      <c r="R5578" s="134"/>
      <c r="S5578" s="134"/>
      <c r="T5578" s="231"/>
      <c r="U5578" s="134"/>
      <c r="V5578" s="231"/>
      <c r="W5578" s="131"/>
      <c r="X5578" s="135"/>
      <c r="AA5578" s="206"/>
    </row>
    <row r="5579" spans="6:27" s="130" customFormat="1" ht="15" customHeight="1">
      <c r="F5579" s="215"/>
      <c r="G5579" s="132"/>
      <c r="M5579" s="308"/>
      <c r="N5579" s="215"/>
      <c r="O5579" s="172"/>
      <c r="P5579" s="229"/>
      <c r="Q5579" s="134"/>
      <c r="R5579" s="134"/>
      <c r="S5579" s="134"/>
      <c r="T5579" s="231"/>
      <c r="U5579" s="134"/>
      <c r="V5579" s="231"/>
      <c r="W5579" s="131"/>
      <c r="X5579" s="135"/>
      <c r="AA5579" s="206"/>
    </row>
    <row r="5580" spans="6:27" s="130" customFormat="1" ht="15" customHeight="1">
      <c r="F5580" s="215"/>
      <c r="G5580" s="132"/>
      <c r="M5580" s="308"/>
      <c r="N5580" s="215"/>
      <c r="O5580" s="172"/>
      <c r="P5580" s="229"/>
      <c r="Q5580" s="134"/>
      <c r="R5580" s="134"/>
      <c r="S5580" s="134"/>
      <c r="T5580" s="231"/>
      <c r="U5580" s="134"/>
      <c r="V5580" s="231"/>
      <c r="W5580" s="131"/>
      <c r="X5580" s="135"/>
      <c r="AA5580" s="206"/>
    </row>
    <row r="5581" spans="6:27" s="130" customFormat="1" ht="15" customHeight="1">
      <c r="F5581" s="215"/>
      <c r="G5581" s="132"/>
      <c r="M5581" s="308"/>
      <c r="N5581" s="215"/>
      <c r="O5581" s="172"/>
      <c r="P5581" s="229"/>
      <c r="Q5581" s="134"/>
      <c r="R5581" s="134"/>
      <c r="S5581" s="134"/>
      <c r="T5581" s="231"/>
      <c r="U5581" s="134"/>
      <c r="V5581" s="231"/>
      <c r="W5581" s="131"/>
      <c r="X5581" s="135"/>
      <c r="AA5581" s="206"/>
    </row>
    <row r="5582" spans="6:27" s="130" customFormat="1" ht="15" customHeight="1">
      <c r="F5582" s="215"/>
      <c r="G5582" s="132"/>
      <c r="M5582" s="308"/>
      <c r="N5582" s="215"/>
      <c r="O5582" s="172"/>
      <c r="P5582" s="229"/>
      <c r="Q5582" s="134"/>
      <c r="R5582" s="134"/>
      <c r="S5582" s="134"/>
      <c r="T5582" s="231"/>
      <c r="U5582" s="134"/>
      <c r="V5582" s="231"/>
      <c r="W5582" s="131"/>
      <c r="X5582" s="135"/>
      <c r="AA5582" s="206"/>
    </row>
    <row r="5583" spans="6:27" s="130" customFormat="1" ht="15" customHeight="1">
      <c r="F5583" s="215"/>
      <c r="G5583" s="132"/>
      <c r="M5583" s="308"/>
      <c r="N5583" s="215"/>
      <c r="O5583" s="172"/>
      <c r="P5583" s="229"/>
      <c r="Q5583" s="134"/>
      <c r="R5583" s="134"/>
      <c r="S5583" s="134"/>
      <c r="T5583" s="231"/>
      <c r="U5583" s="134"/>
      <c r="V5583" s="231"/>
      <c r="W5583" s="131"/>
      <c r="X5583" s="135"/>
      <c r="AA5583" s="206"/>
    </row>
    <row r="5584" spans="6:27" s="130" customFormat="1" ht="15" customHeight="1">
      <c r="F5584" s="215"/>
      <c r="G5584" s="132"/>
      <c r="M5584" s="308"/>
      <c r="N5584" s="215"/>
      <c r="O5584" s="172"/>
      <c r="P5584" s="229"/>
      <c r="Q5584" s="134"/>
      <c r="R5584" s="134"/>
      <c r="S5584" s="134"/>
      <c r="T5584" s="231"/>
      <c r="U5584" s="134"/>
      <c r="V5584" s="231"/>
      <c r="W5584" s="131"/>
      <c r="X5584" s="135"/>
      <c r="AA5584" s="206"/>
    </row>
    <row r="5585" spans="6:27" s="130" customFormat="1" ht="15" customHeight="1">
      <c r="F5585" s="215"/>
      <c r="G5585" s="132"/>
      <c r="M5585" s="308"/>
      <c r="N5585" s="215"/>
      <c r="O5585" s="172"/>
      <c r="P5585" s="229"/>
      <c r="Q5585" s="134"/>
      <c r="R5585" s="134"/>
      <c r="S5585" s="134"/>
      <c r="T5585" s="231"/>
      <c r="U5585" s="134"/>
      <c r="V5585" s="231"/>
      <c r="W5585" s="131"/>
      <c r="X5585" s="135"/>
      <c r="AA5585" s="206"/>
    </row>
    <row r="5586" spans="6:27" s="130" customFormat="1" ht="15" customHeight="1">
      <c r="F5586" s="215"/>
      <c r="G5586" s="132"/>
      <c r="M5586" s="308"/>
      <c r="N5586" s="215"/>
      <c r="O5586" s="172"/>
      <c r="P5586" s="229"/>
      <c r="Q5586" s="134"/>
      <c r="R5586" s="134"/>
      <c r="S5586" s="134"/>
      <c r="T5586" s="231"/>
      <c r="U5586" s="134"/>
      <c r="V5586" s="231"/>
      <c r="W5586" s="131"/>
      <c r="X5586" s="135"/>
      <c r="AA5586" s="206"/>
    </row>
    <row r="5587" spans="6:27" s="130" customFormat="1" ht="15" customHeight="1">
      <c r="F5587" s="215"/>
      <c r="G5587" s="132"/>
      <c r="M5587" s="308"/>
      <c r="N5587" s="215"/>
      <c r="O5587" s="172"/>
      <c r="P5587" s="229"/>
      <c r="Q5587" s="134"/>
      <c r="R5587" s="134"/>
      <c r="S5587" s="134"/>
      <c r="T5587" s="231"/>
      <c r="U5587" s="134"/>
      <c r="V5587" s="231"/>
      <c r="W5587" s="131"/>
      <c r="X5587" s="135"/>
      <c r="AA5587" s="206"/>
    </row>
    <row r="5588" spans="6:27" s="130" customFormat="1" ht="15" customHeight="1">
      <c r="F5588" s="215"/>
      <c r="G5588" s="132"/>
      <c r="M5588" s="308"/>
      <c r="N5588" s="215"/>
      <c r="O5588" s="172"/>
      <c r="P5588" s="229"/>
      <c r="Q5588" s="134"/>
      <c r="R5588" s="134"/>
      <c r="S5588" s="134"/>
      <c r="T5588" s="231"/>
      <c r="U5588" s="134"/>
      <c r="V5588" s="231"/>
      <c r="W5588" s="131"/>
      <c r="X5588" s="135"/>
      <c r="AA5588" s="206"/>
    </row>
    <row r="5589" spans="6:27" s="130" customFormat="1" ht="15" customHeight="1">
      <c r="F5589" s="215"/>
      <c r="G5589" s="132"/>
      <c r="M5589" s="308"/>
      <c r="N5589" s="215"/>
      <c r="O5589" s="172"/>
      <c r="P5589" s="229"/>
      <c r="Q5589" s="134"/>
      <c r="R5589" s="134"/>
      <c r="S5589" s="134"/>
      <c r="T5589" s="231"/>
      <c r="U5589" s="134"/>
      <c r="V5589" s="231"/>
      <c r="W5589" s="131"/>
      <c r="X5589" s="135"/>
      <c r="AA5589" s="206"/>
    </row>
    <row r="5590" spans="6:27" s="130" customFormat="1" ht="15" customHeight="1">
      <c r="F5590" s="215"/>
      <c r="G5590" s="132"/>
      <c r="M5590" s="308"/>
      <c r="N5590" s="215"/>
      <c r="O5590" s="172"/>
      <c r="P5590" s="229"/>
      <c r="Q5590" s="134"/>
      <c r="R5590" s="134"/>
      <c r="S5590" s="134"/>
      <c r="T5590" s="231"/>
      <c r="U5590" s="134"/>
      <c r="V5590" s="231"/>
      <c r="W5590" s="131"/>
      <c r="X5590" s="135"/>
      <c r="AA5590" s="206"/>
    </row>
    <row r="5591" spans="6:27" s="130" customFormat="1" ht="15" customHeight="1">
      <c r="F5591" s="215"/>
      <c r="G5591" s="132"/>
      <c r="M5591" s="308"/>
      <c r="N5591" s="215"/>
      <c r="O5591" s="172"/>
      <c r="P5591" s="229"/>
      <c r="Q5591" s="134"/>
      <c r="R5591" s="134"/>
      <c r="S5591" s="134"/>
      <c r="T5591" s="231"/>
      <c r="U5591" s="134"/>
      <c r="V5591" s="231"/>
      <c r="W5591" s="131"/>
      <c r="X5591" s="135"/>
      <c r="AA5591" s="206"/>
    </row>
    <row r="5592" spans="6:27" s="130" customFormat="1" ht="15" customHeight="1">
      <c r="F5592" s="215"/>
      <c r="G5592" s="132"/>
      <c r="M5592" s="308"/>
      <c r="N5592" s="215"/>
      <c r="O5592" s="172"/>
      <c r="P5592" s="229"/>
      <c r="Q5592" s="134"/>
      <c r="R5592" s="134"/>
      <c r="S5592" s="134"/>
      <c r="T5592" s="231"/>
      <c r="U5592" s="134"/>
      <c r="V5592" s="231"/>
      <c r="W5592" s="131"/>
      <c r="X5592" s="135"/>
      <c r="AA5592" s="206"/>
    </row>
    <row r="5593" spans="6:27" s="130" customFormat="1" ht="15" customHeight="1">
      <c r="F5593" s="215"/>
      <c r="G5593" s="132"/>
      <c r="M5593" s="308"/>
      <c r="N5593" s="215"/>
      <c r="O5593" s="172"/>
      <c r="P5593" s="229"/>
      <c r="Q5593" s="134"/>
      <c r="R5593" s="134"/>
      <c r="S5593" s="134"/>
      <c r="T5593" s="231"/>
      <c r="U5593" s="134"/>
      <c r="V5593" s="231"/>
      <c r="W5593" s="131"/>
      <c r="X5593" s="135"/>
      <c r="AA5593" s="206"/>
    </row>
    <row r="5594" spans="6:27" s="130" customFormat="1" ht="15" customHeight="1">
      <c r="F5594" s="215"/>
      <c r="G5594" s="132"/>
      <c r="M5594" s="308"/>
      <c r="N5594" s="215"/>
      <c r="O5594" s="172"/>
      <c r="P5594" s="229"/>
      <c r="Q5594" s="134"/>
      <c r="R5594" s="134"/>
      <c r="S5594" s="134"/>
      <c r="T5594" s="231"/>
      <c r="U5594" s="134"/>
      <c r="V5594" s="231"/>
      <c r="W5594" s="131"/>
      <c r="X5594" s="135"/>
      <c r="AA5594" s="206"/>
    </row>
    <row r="5595" spans="6:27" s="130" customFormat="1" ht="15" customHeight="1">
      <c r="F5595" s="215"/>
      <c r="G5595" s="132"/>
      <c r="M5595" s="308"/>
      <c r="N5595" s="215"/>
      <c r="O5595" s="172"/>
      <c r="P5595" s="229"/>
      <c r="Q5595" s="134"/>
      <c r="R5595" s="134"/>
      <c r="S5595" s="134"/>
      <c r="T5595" s="231"/>
      <c r="U5595" s="134"/>
      <c r="V5595" s="231"/>
      <c r="W5595" s="131"/>
      <c r="X5595" s="135"/>
      <c r="AA5595" s="206"/>
    </row>
    <row r="5596" spans="6:27" s="130" customFormat="1" ht="15" customHeight="1">
      <c r="F5596" s="215"/>
      <c r="G5596" s="132"/>
      <c r="M5596" s="308"/>
      <c r="N5596" s="215"/>
      <c r="O5596" s="172"/>
      <c r="P5596" s="229"/>
      <c r="Q5596" s="134"/>
      <c r="R5596" s="134"/>
      <c r="S5596" s="134"/>
      <c r="T5596" s="231"/>
      <c r="U5596" s="134"/>
      <c r="V5596" s="231"/>
      <c r="W5596" s="131"/>
      <c r="X5596" s="135"/>
      <c r="AA5596" s="206"/>
    </row>
    <row r="5597" spans="6:27" s="130" customFormat="1" ht="15" customHeight="1">
      <c r="F5597" s="215"/>
      <c r="G5597" s="132"/>
      <c r="M5597" s="308"/>
      <c r="N5597" s="215"/>
      <c r="O5597" s="172"/>
      <c r="P5597" s="229"/>
      <c r="Q5597" s="134"/>
      <c r="R5597" s="134"/>
      <c r="S5597" s="134"/>
      <c r="T5597" s="231"/>
      <c r="U5597" s="134"/>
      <c r="V5597" s="231"/>
      <c r="W5597" s="131"/>
      <c r="X5597" s="135"/>
      <c r="AA5597" s="206"/>
    </row>
    <row r="5598" spans="6:27" s="130" customFormat="1" ht="15" customHeight="1">
      <c r="F5598" s="215"/>
      <c r="G5598" s="132"/>
      <c r="M5598" s="308"/>
      <c r="N5598" s="215"/>
      <c r="O5598" s="172"/>
      <c r="P5598" s="229"/>
      <c r="Q5598" s="134"/>
      <c r="R5598" s="134"/>
      <c r="S5598" s="134"/>
      <c r="T5598" s="231"/>
      <c r="U5598" s="134"/>
      <c r="V5598" s="231"/>
      <c r="W5598" s="131"/>
      <c r="X5598" s="135"/>
      <c r="AA5598" s="206"/>
    </row>
    <row r="5599" spans="6:27" s="130" customFormat="1" ht="15" customHeight="1">
      <c r="F5599" s="215"/>
      <c r="G5599" s="132"/>
      <c r="M5599" s="308"/>
      <c r="N5599" s="215"/>
      <c r="O5599" s="172"/>
      <c r="P5599" s="229"/>
      <c r="Q5599" s="134"/>
      <c r="R5599" s="134"/>
      <c r="S5599" s="134"/>
      <c r="T5599" s="231"/>
      <c r="U5599" s="134"/>
      <c r="V5599" s="231"/>
      <c r="W5599" s="131"/>
      <c r="X5599" s="135"/>
      <c r="AA5599" s="206"/>
    </row>
    <row r="5600" spans="6:27" s="130" customFormat="1" ht="15" customHeight="1">
      <c r="F5600" s="215"/>
      <c r="G5600" s="132"/>
      <c r="M5600" s="308"/>
      <c r="N5600" s="215"/>
      <c r="O5600" s="172"/>
      <c r="P5600" s="229"/>
      <c r="Q5600" s="134"/>
      <c r="R5600" s="134"/>
      <c r="S5600" s="134"/>
      <c r="T5600" s="231"/>
      <c r="U5600" s="134"/>
      <c r="V5600" s="231"/>
      <c r="W5600" s="131"/>
      <c r="X5600" s="135"/>
      <c r="AA5600" s="206"/>
    </row>
    <row r="5601" spans="6:27" s="130" customFormat="1" ht="15" customHeight="1">
      <c r="F5601" s="215"/>
      <c r="G5601" s="132"/>
      <c r="M5601" s="308"/>
      <c r="N5601" s="215"/>
      <c r="O5601" s="172"/>
      <c r="P5601" s="229"/>
      <c r="Q5601" s="134"/>
      <c r="R5601" s="134"/>
      <c r="S5601" s="134"/>
      <c r="T5601" s="231"/>
      <c r="U5601" s="134"/>
      <c r="V5601" s="231"/>
      <c r="W5601" s="131"/>
      <c r="X5601" s="135"/>
      <c r="AA5601" s="206"/>
    </row>
    <row r="5602" spans="6:27" s="130" customFormat="1" ht="15" customHeight="1">
      <c r="F5602" s="215"/>
      <c r="G5602" s="132"/>
      <c r="M5602" s="308"/>
      <c r="N5602" s="215"/>
      <c r="O5602" s="172"/>
      <c r="P5602" s="229"/>
      <c r="Q5602" s="134"/>
      <c r="R5602" s="134"/>
      <c r="S5602" s="134"/>
      <c r="T5602" s="231"/>
      <c r="U5602" s="134"/>
      <c r="V5602" s="231"/>
      <c r="W5602" s="131"/>
      <c r="X5602" s="135"/>
      <c r="AA5602" s="206"/>
    </row>
    <row r="5603" spans="6:27" s="130" customFormat="1" ht="15" customHeight="1">
      <c r="F5603" s="215"/>
      <c r="G5603" s="132"/>
      <c r="M5603" s="308"/>
      <c r="N5603" s="215"/>
      <c r="O5603" s="172"/>
      <c r="P5603" s="229"/>
      <c r="Q5603" s="134"/>
      <c r="R5603" s="134"/>
      <c r="S5603" s="134"/>
      <c r="T5603" s="231"/>
      <c r="U5603" s="134"/>
      <c r="V5603" s="231"/>
      <c r="W5603" s="131"/>
      <c r="X5603" s="135"/>
      <c r="AA5603" s="206"/>
    </row>
    <row r="5604" spans="6:27" s="130" customFormat="1" ht="15" customHeight="1">
      <c r="F5604" s="215"/>
      <c r="G5604" s="132"/>
      <c r="M5604" s="308"/>
      <c r="N5604" s="215"/>
      <c r="O5604" s="172"/>
      <c r="P5604" s="229"/>
      <c r="Q5604" s="134"/>
      <c r="R5604" s="134"/>
      <c r="S5604" s="134"/>
      <c r="T5604" s="231"/>
      <c r="U5604" s="134"/>
      <c r="V5604" s="231"/>
      <c r="W5604" s="131"/>
      <c r="X5604" s="135"/>
      <c r="AA5604" s="206"/>
    </row>
    <row r="5605" spans="6:27" s="130" customFormat="1" ht="15" customHeight="1">
      <c r="F5605" s="215"/>
      <c r="G5605" s="132"/>
      <c r="M5605" s="308"/>
      <c r="N5605" s="215"/>
      <c r="O5605" s="172"/>
      <c r="P5605" s="229"/>
      <c r="Q5605" s="134"/>
      <c r="R5605" s="134"/>
      <c r="S5605" s="134"/>
      <c r="T5605" s="231"/>
      <c r="U5605" s="134"/>
      <c r="V5605" s="231"/>
      <c r="W5605" s="131"/>
      <c r="X5605" s="135"/>
      <c r="AA5605" s="206"/>
    </row>
    <row r="5606" spans="6:27" s="130" customFormat="1" ht="15" customHeight="1">
      <c r="F5606" s="215"/>
      <c r="G5606" s="132"/>
      <c r="M5606" s="308"/>
      <c r="N5606" s="215"/>
      <c r="O5606" s="172"/>
      <c r="P5606" s="229"/>
      <c r="Q5606" s="134"/>
      <c r="R5606" s="134"/>
      <c r="S5606" s="134"/>
      <c r="T5606" s="231"/>
      <c r="U5606" s="134"/>
      <c r="V5606" s="231"/>
      <c r="W5606" s="131"/>
      <c r="X5606" s="135"/>
      <c r="AA5606" s="206"/>
    </row>
    <row r="5607" spans="6:27" s="130" customFormat="1" ht="15" customHeight="1">
      <c r="F5607" s="215"/>
      <c r="G5607" s="132"/>
      <c r="M5607" s="308"/>
      <c r="N5607" s="215"/>
      <c r="O5607" s="172"/>
      <c r="P5607" s="229"/>
      <c r="Q5607" s="134"/>
      <c r="R5607" s="134"/>
      <c r="S5607" s="134"/>
      <c r="T5607" s="231"/>
      <c r="U5607" s="134"/>
      <c r="V5607" s="231"/>
      <c r="W5607" s="131"/>
      <c r="X5607" s="135"/>
      <c r="AA5607" s="206"/>
    </row>
    <row r="5608" spans="6:27" s="130" customFormat="1" ht="15" customHeight="1">
      <c r="F5608" s="215"/>
      <c r="G5608" s="132"/>
      <c r="M5608" s="308"/>
      <c r="N5608" s="215"/>
      <c r="O5608" s="172"/>
      <c r="P5608" s="229"/>
      <c r="Q5608" s="134"/>
      <c r="R5608" s="134"/>
      <c r="S5608" s="134"/>
      <c r="T5608" s="231"/>
      <c r="U5608" s="134"/>
      <c r="V5608" s="231"/>
      <c r="W5608" s="131"/>
      <c r="X5608" s="135"/>
      <c r="AA5608" s="206"/>
    </row>
    <row r="5609" spans="6:27" s="130" customFormat="1" ht="15" customHeight="1">
      <c r="F5609" s="215"/>
      <c r="G5609" s="132"/>
      <c r="M5609" s="308"/>
      <c r="N5609" s="215"/>
      <c r="O5609" s="172"/>
      <c r="P5609" s="229"/>
      <c r="Q5609" s="134"/>
      <c r="R5609" s="134"/>
      <c r="S5609" s="134"/>
      <c r="T5609" s="231"/>
      <c r="U5609" s="134"/>
      <c r="V5609" s="231"/>
      <c r="W5609" s="131"/>
      <c r="X5609" s="135"/>
      <c r="AA5609" s="206"/>
    </row>
    <row r="5610" spans="6:27" s="130" customFormat="1" ht="15" customHeight="1">
      <c r="F5610" s="215"/>
      <c r="G5610" s="132"/>
      <c r="M5610" s="308"/>
      <c r="N5610" s="215"/>
      <c r="O5610" s="172"/>
      <c r="P5610" s="229"/>
      <c r="Q5610" s="134"/>
      <c r="R5610" s="134"/>
      <c r="S5610" s="134"/>
      <c r="T5610" s="231"/>
      <c r="U5610" s="134"/>
      <c r="V5610" s="231"/>
      <c r="W5610" s="131"/>
      <c r="X5610" s="135"/>
      <c r="AA5610" s="206"/>
    </row>
    <row r="5611" spans="6:27" s="130" customFormat="1" ht="15" customHeight="1">
      <c r="F5611" s="215"/>
      <c r="G5611" s="132"/>
      <c r="M5611" s="308"/>
      <c r="N5611" s="215"/>
      <c r="O5611" s="172"/>
      <c r="P5611" s="229"/>
      <c r="Q5611" s="134"/>
      <c r="R5611" s="134"/>
      <c r="S5611" s="134"/>
      <c r="T5611" s="231"/>
      <c r="U5611" s="134"/>
      <c r="V5611" s="231"/>
      <c r="W5611" s="131"/>
      <c r="X5611" s="135"/>
      <c r="AA5611" s="206"/>
    </row>
    <row r="5612" spans="6:27" s="130" customFormat="1" ht="15" customHeight="1">
      <c r="F5612" s="215"/>
      <c r="G5612" s="132"/>
      <c r="M5612" s="308"/>
      <c r="N5612" s="215"/>
      <c r="O5612" s="172"/>
      <c r="P5612" s="229"/>
      <c r="Q5612" s="134"/>
      <c r="R5612" s="134"/>
      <c r="S5612" s="134"/>
      <c r="T5612" s="231"/>
      <c r="U5612" s="134"/>
      <c r="V5612" s="231"/>
      <c r="W5612" s="131"/>
      <c r="X5612" s="135"/>
      <c r="AA5612" s="206"/>
    </row>
    <row r="5613" spans="6:27" s="130" customFormat="1" ht="15" customHeight="1">
      <c r="F5613" s="215"/>
      <c r="G5613" s="132"/>
      <c r="M5613" s="308"/>
      <c r="N5613" s="215"/>
      <c r="O5613" s="172"/>
      <c r="P5613" s="229"/>
      <c r="Q5613" s="134"/>
      <c r="R5613" s="134"/>
      <c r="S5613" s="134"/>
      <c r="T5613" s="231"/>
      <c r="U5613" s="134"/>
      <c r="V5613" s="231"/>
      <c r="W5613" s="131"/>
      <c r="X5613" s="135"/>
      <c r="AA5613" s="206"/>
    </row>
    <row r="5614" spans="6:27" s="130" customFormat="1" ht="15" customHeight="1">
      <c r="F5614" s="215"/>
      <c r="G5614" s="132"/>
      <c r="M5614" s="308"/>
      <c r="N5614" s="215"/>
      <c r="O5614" s="172"/>
      <c r="P5614" s="229"/>
      <c r="Q5614" s="134"/>
      <c r="R5614" s="134"/>
      <c r="S5614" s="134"/>
      <c r="T5614" s="231"/>
      <c r="U5614" s="134"/>
      <c r="V5614" s="231"/>
      <c r="W5614" s="131"/>
      <c r="X5614" s="135"/>
      <c r="AA5614" s="206"/>
    </row>
    <row r="5615" spans="6:27" s="130" customFormat="1" ht="15" customHeight="1">
      <c r="F5615" s="215"/>
      <c r="G5615" s="132"/>
      <c r="M5615" s="308"/>
      <c r="N5615" s="215"/>
      <c r="O5615" s="172"/>
      <c r="P5615" s="229"/>
      <c r="Q5615" s="134"/>
      <c r="R5615" s="134"/>
      <c r="S5615" s="134"/>
      <c r="T5615" s="231"/>
      <c r="U5615" s="134"/>
      <c r="V5615" s="231"/>
      <c r="W5615" s="131"/>
      <c r="X5615" s="135"/>
      <c r="AA5615" s="206"/>
    </row>
    <row r="5616" spans="6:27" s="130" customFormat="1" ht="15" customHeight="1">
      <c r="F5616" s="215"/>
      <c r="G5616" s="132"/>
      <c r="M5616" s="308"/>
      <c r="N5616" s="215"/>
      <c r="O5616" s="172"/>
      <c r="P5616" s="229"/>
      <c r="Q5616" s="134"/>
      <c r="R5616" s="134"/>
      <c r="S5616" s="134"/>
      <c r="T5616" s="231"/>
      <c r="U5616" s="134"/>
      <c r="V5616" s="231"/>
      <c r="W5616" s="131"/>
      <c r="X5616" s="135"/>
      <c r="AA5616" s="206"/>
    </row>
    <row r="5617" spans="6:27" s="130" customFormat="1" ht="15" customHeight="1">
      <c r="F5617" s="215"/>
      <c r="G5617" s="132"/>
      <c r="M5617" s="308"/>
      <c r="N5617" s="215"/>
      <c r="O5617" s="172"/>
      <c r="P5617" s="229"/>
      <c r="Q5617" s="134"/>
      <c r="R5617" s="134"/>
      <c r="S5617" s="134"/>
      <c r="T5617" s="231"/>
      <c r="U5617" s="134"/>
      <c r="V5617" s="231"/>
      <c r="W5617" s="131"/>
      <c r="X5617" s="135"/>
      <c r="AA5617" s="206"/>
    </row>
    <row r="5618" spans="6:27" s="130" customFormat="1" ht="15" customHeight="1">
      <c r="F5618" s="215"/>
      <c r="G5618" s="132"/>
      <c r="M5618" s="308"/>
      <c r="N5618" s="215"/>
      <c r="O5618" s="172"/>
      <c r="P5618" s="229"/>
      <c r="Q5618" s="134"/>
      <c r="R5618" s="134"/>
      <c r="S5618" s="134"/>
      <c r="T5618" s="231"/>
      <c r="U5618" s="134"/>
      <c r="V5618" s="231"/>
      <c r="W5618" s="131"/>
      <c r="X5618" s="135"/>
      <c r="AA5618" s="206"/>
    </row>
    <row r="5619" spans="6:27" s="130" customFormat="1" ht="15" customHeight="1">
      <c r="F5619" s="215"/>
      <c r="G5619" s="132"/>
      <c r="M5619" s="308"/>
      <c r="N5619" s="215"/>
      <c r="O5619" s="172"/>
      <c r="P5619" s="229"/>
      <c r="Q5619" s="134"/>
      <c r="R5619" s="134"/>
      <c r="S5619" s="134"/>
      <c r="T5619" s="231"/>
      <c r="U5619" s="134"/>
      <c r="V5619" s="231"/>
      <c r="W5619" s="131"/>
      <c r="X5619" s="135"/>
      <c r="AA5619" s="206"/>
    </row>
    <row r="5620" spans="6:27" s="130" customFormat="1" ht="15" customHeight="1">
      <c r="F5620" s="215"/>
      <c r="G5620" s="132"/>
      <c r="M5620" s="308"/>
      <c r="N5620" s="215"/>
      <c r="O5620" s="172"/>
      <c r="P5620" s="229"/>
      <c r="Q5620" s="134"/>
      <c r="R5620" s="134"/>
      <c r="S5620" s="134"/>
      <c r="T5620" s="231"/>
      <c r="U5620" s="134"/>
      <c r="V5620" s="231"/>
      <c r="W5620" s="131"/>
      <c r="X5620" s="135"/>
      <c r="AA5620" s="206"/>
    </row>
    <row r="5621" spans="6:27" s="130" customFormat="1" ht="15" customHeight="1">
      <c r="F5621" s="215"/>
      <c r="G5621" s="132"/>
      <c r="M5621" s="308"/>
      <c r="N5621" s="215"/>
      <c r="O5621" s="172"/>
      <c r="P5621" s="229"/>
      <c r="Q5621" s="134"/>
      <c r="R5621" s="134"/>
      <c r="S5621" s="134"/>
      <c r="T5621" s="231"/>
      <c r="U5621" s="134"/>
      <c r="V5621" s="231"/>
      <c r="W5621" s="131"/>
      <c r="X5621" s="135"/>
      <c r="AA5621" s="206"/>
    </row>
    <row r="5622" spans="6:27" s="130" customFormat="1" ht="15" customHeight="1">
      <c r="F5622" s="215"/>
      <c r="G5622" s="132"/>
      <c r="M5622" s="308"/>
      <c r="N5622" s="215"/>
      <c r="O5622" s="172"/>
      <c r="P5622" s="229"/>
      <c r="Q5622" s="134"/>
      <c r="R5622" s="134"/>
      <c r="S5622" s="134"/>
      <c r="T5622" s="231"/>
      <c r="U5622" s="134"/>
      <c r="V5622" s="231"/>
      <c r="W5622" s="131"/>
      <c r="X5622" s="135"/>
      <c r="AA5622" s="206"/>
    </row>
    <row r="5623" spans="6:27" s="130" customFormat="1" ht="15" customHeight="1">
      <c r="F5623" s="215"/>
      <c r="G5623" s="132"/>
      <c r="M5623" s="308"/>
      <c r="N5623" s="215"/>
      <c r="O5623" s="172"/>
      <c r="P5623" s="229"/>
      <c r="Q5623" s="134"/>
      <c r="R5623" s="134"/>
      <c r="S5623" s="134"/>
      <c r="T5623" s="231"/>
      <c r="U5623" s="134"/>
      <c r="V5623" s="231"/>
      <c r="W5623" s="131"/>
      <c r="X5623" s="135"/>
      <c r="AA5623" s="206"/>
    </row>
    <row r="5624" spans="6:27" s="130" customFormat="1" ht="15" customHeight="1">
      <c r="F5624" s="215"/>
      <c r="G5624" s="132"/>
      <c r="M5624" s="308"/>
      <c r="N5624" s="215"/>
      <c r="O5624" s="172"/>
      <c r="P5624" s="229"/>
      <c r="Q5624" s="134"/>
      <c r="R5624" s="134"/>
      <c r="S5624" s="134"/>
      <c r="T5624" s="231"/>
      <c r="U5624" s="134"/>
      <c r="V5624" s="231"/>
      <c r="W5624" s="131"/>
      <c r="X5624" s="135"/>
      <c r="AA5624" s="206"/>
    </row>
    <row r="5625" spans="6:27" s="130" customFormat="1" ht="15" customHeight="1">
      <c r="F5625" s="215"/>
      <c r="G5625" s="132"/>
      <c r="M5625" s="308"/>
      <c r="N5625" s="215"/>
      <c r="O5625" s="172"/>
      <c r="P5625" s="229"/>
      <c r="Q5625" s="134"/>
      <c r="R5625" s="134"/>
      <c r="S5625" s="134"/>
      <c r="T5625" s="231"/>
      <c r="U5625" s="134"/>
      <c r="V5625" s="231"/>
      <c r="W5625" s="131"/>
      <c r="X5625" s="135"/>
      <c r="AA5625" s="206"/>
    </row>
    <row r="5626" spans="6:27" s="130" customFormat="1" ht="15" customHeight="1">
      <c r="F5626" s="215"/>
      <c r="G5626" s="132"/>
      <c r="M5626" s="308"/>
      <c r="N5626" s="215"/>
      <c r="O5626" s="172"/>
      <c r="P5626" s="229"/>
      <c r="Q5626" s="134"/>
      <c r="R5626" s="134"/>
      <c r="S5626" s="134"/>
      <c r="T5626" s="231"/>
      <c r="U5626" s="134"/>
      <c r="V5626" s="231"/>
      <c r="W5626" s="131"/>
      <c r="X5626" s="135"/>
      <c r="AA5626" s="206"/>
    </row>
    <row r="5627" spans="6:27" s="130" customFormat="1" ht="15" customHeight="1">
      <c r="F5627" s="215"/>
      <c r="G5627" s="132"/>
      <c r="M5627" s="308"/>
      <c r="N5627" s="215"/>
      <c r="O5627" s="172"/>
      <c r="P5627" s="229"/>
      <c r="Q5627" s="134"/>
      <c r="R5627" s="134"/>
      <c r="S5627" s="134"/>
      <c r="T5627" s="231"/>
      <c r="U5627" s="134"/>
      <c r="V5627" s="231"/>
      <c r="W5627" s="131"/>
      <c r="X5627" s="135"/>
      <c r="AA5627" s="206"/>
    </row>
    <row r="5628" spans="6:27" s="130" customFormat="1" ht="15" customHeight="1">
      <c r="F5628" s="215"/>
      <c r="G5628" s="132"/>
      <c r="M5628" s="308"/>
      <c r="N5628" s="215"/>
      <c r="O5628" s="172"/>
      <c r="P5628" s="229"/>
      <c r="Q5628" s="134"/>
      <c r="R5628" s="134"/>
      <c r="S5628" s="134"/>
      <c r="T5628" s="231"/>
      <c r="U5628" s="134"/>
      <c r="V5628" s="231"/>
      <c r="W5628" s="131"/>
      <c r="X5628" s="135"/>
      <c r="AA5628" s="206"/>
    </row>
    <row r="5629" spans="6:27" s="130" customFormat="1" ht="15" customHeight="1">
      <c r="F5629" s="215"/>
      <c r="G5629" s="132"/>
      <c r="M5629" s="308"/>
      <c r="N5629" s="215"/>
      <c r="O5629" s="172"/>
      <c r="P5629" s="229"/>
      <c r="Q5629" s="134"/>
      <c r="R5629" s="134"/>
      <c r="S5629" s="134"/>
      <c r="T5629" s="231"/>
      <c r="U5629" s="134"/>
      <c r="V5629" s="231"/>
      <c r="W5629" s="131"/>
      <c r="X5629" s="135"/>
      <c r="AA5629" s="206"/>
    </row>
    <row r="5630" spans="6:27" s="130" customFormat="1" ht="15" customHeight="1">
      <c r="F5630" s="215"/>
      <c r="G5630" s="132"/>
      <c r="M5630" s="308"/>
      <c r="N5630" s="215"/>
      <c r="O5630" s="172"/>
      <c r="P5630" s="229"/>
      <c r="Q5630" s="134"/>
      <c r="R5630" s="134"/>
      <c r="S5630" s="134"/>
      <c r="T5630" s="231"/>
      <c r="U5630" s="134"/>
      <c r="V5630" s="231"/>
      <c r="W5630" s="131"/>
      <c r="X5630" s="135"/>
      <c r="AA5630" s="206"/>
    </row>
    <row r="5631" spans="6:27" s="130" customFormat="1" ht="15" customHeight="1">
      <c r="F5631" s="215"/>
      <c r="G5631" s="132"/>
      <c r="M5631" s="308"/>
      <c r="N5631" s="215"/>
      <c r="O5631" s="172"/>
      <c r="P5631" s="229"/>
      <c r="Q5631" s="134"/>
      <c r="R5631" s="134"/>
      <c r="S5631" s="134"/>
      <c r="T5631" s="231"/>
      <c r="U5631" s="134"/>
      <c r="V5631" s="231"/>
      <c r="W5631" s="131"/>
      <c r="X5631" s="135"/>
      <c r="AA5631" s="206"/>
    </row>
    <row r="5632" spans="6:27" s="130" customFormat="1" ht="15" customHeight="1">
      <c r="F5632" s="215"/>
      <c r="G5632" s="132"/>
      <c r="M5632" s="308"/>
      <c r="N5632" s="215"/>
      <c r="O5632" s="172"/>
      <c r="P5632" s="229"/>
      <c r="Q5632" s="134"/>
      <c r="R5632" s="134"/>
      <c r="S5632" s="134"/>
      <c r="T5632" s="231"/>
      <c r="U5632" s="134"/>
      <c r="V5632" s="231"/>
      <c r="W5632" s="131"/>
      <c r="X5632" s="135"/>
      <c r="AA5632" s="206"/>
    </row>
    <row r="5633" spans="6:27" s="130" customFormat="1" ht="15" customHeight="1">
      <c r="F5633" s="215"/>
      <c r="G5633" s="132"/>
      <c r="M5633" s="308"/>
      <c r="N5633" s="215"/>
      <c r="O5633" s="172"/>
      <c r="P5633" s="229"/>
      <c r="Q5633" s="134"/>
      <c r="R5633" s="134"/>
      <c r="S5633" s="134"/>
      <c r="T5633" s="231"/>
      <c r="U5633" s="134"/>
      <c r="V5633" s="231"/>
      <c r="W5633" s="131"/>
      <c r="X5633" s="135"/>
      <c r="AA5633" s="206"/>
    </row>
    <row r="5634" spans="6:27" s="130" customFormat="1" ht="15" customHeight="1">
      <c r="F5634" s="215"/>
      <c r="G5634" s="132"/>
      <c r="M5634" s="308"/>
      <c r="N5634" s="215"/>
      <c r="O5634" s="172"/>
      <c r="P5634" s="229"/>
      <c r="Q5634" s="134"/>
      <c r="R5634" s="134"/>
      <c r="S5634" s="134"/>
      <c r="T5634" s="231"/>
      <c r="U5634" s="134"/>
      <c r="V5634" s="231"/>
      <c r="W5634" s="131"/>
      <c r="X5634" s="135"/>
      <c r="AA5634" s="206"/>
    </row>
    <row r="5635" spans="6:27" s="130" customFormat="1" ht="15" customHeight="1">
      <c r="F5635" s="215"/>
      <c r="G5635" s="132"/>
      <c r="M5635" s="308"/>
      <c r="N5635" s="215"/>
      <c r="O5635" s="172"/>
      <c r="P5635" s="229"/>
      <c r="Q5635" s="134"/>
      <c r="R5635" s="134"/>
      <c r="S5635" s="134"/>
      <c r="T5635" s="231"/>
      <c r="U5635" s="134"/>
      <c r="V5635" s="231"/>
      <c r="W5635" s="131"/>
      <c r="X5635" s="135"/>
      <c r="AA5635" s="206"/>
    </row>
    <row r="5636" spans="6:27" s="130" customFormat="1" ht="15" customHeight="1">
      <c r="F5636" s="215"/>
      <c r="G5636" s="132"/>
      <c r="M5636" s="308"/>
      <c r="N5636" s="215"/>
      <c r="O5636" s="172"/>
      <c r="P5636" s="229"/>
      <c r="Q5636" s="134"/>
      <c r="R5636" s="134"/>
      <c r="S5636" s="134"/>
      <c r="T5636" s="231"/>
      <c r="U5636" s="134"/>
      <c r="V5636" s="231"/>
      <c r="W5636" s="131"/>
      <c r="X5636" s="135"/>
      <c r="AA5636" s="206"/>
    </row>
    <row r="5637" spans="6:27" s="130" customFormat="1" ht="15" customHeight="1">
      <c r="F5637" s="215"/>
      <c r="G5637" s="132"/>
      <c r="M5637" s="308"/>
      <c r="N5637" s="215"/>
      <c r="O5637" s="172"/>
      <c r="P5637" s="229"/>
      <c r="Q5637" s="134"/>
      <c r="R5637" s="134"/>
      <c r="S5637" s="134"/>
      <c r="T5637" s="231"/>
      <c r="U5637" s="134"/>
      <c r="V5637" s="231"/>
      <c r="W5637" s="131"/>
      <c r="X5637" s="135"/>
      <c r="AA5637" s="206"/>
    </row>
    <row r="5638" spans="6:27" s="130" customFormat="1" ht="15" customHeight="1">
      <c r="F5638" s="215"/>
      <c r="G5638" s="132"/>
      <c r="M5638" s="308"/>
      <c r="N5638" s="215"/>
      <c r="O5638" s="172"/>
      <c r="P5638" s="229"/>
      <c r="Q5638" s="134"/>
      <c r="R5638" s="134"/>
      <c r="S5638" s="134"/>
      <c r="T5638" s="231"/>
      <c r="U5638" s="134"/>
      <c r="V5638" s="231"/>
      <c r="W5638" s="131"/>
      <c r="X5638" s="135"/>
      <c r="AA5638" s="206"/>
    </row>
    <row r="5639" spans="6:27" s="130" customFormat="1" ht="15" customHeight="1">
      <c r="F5639" s="215"/>
      <c r="G5639" s="132"/>
      <c r="M5639" s="308"/>
      <c r="N5639" s="215"/>
      <c r="O5639" s="172"/>
      <c r="P5639" s="229"/>
      <c r="Q5639" s="134"/>
      <c r="R5639" s="134"/>
      <c r="S5639" s="134"/>
      <c r="T5639" s="231"/>
      <c r="U5639" s="134"/>
      <c r="V5639" s="231"/>
      <c r="W5639" s="131"/>
      <c r="X5639" s="135"/>
      <c r="AA5639" s="206"/>
    </row>
    <row r="5640" spans="6:27" s="130" customFormat="1" ht="15" customHeight="1">
      <c r="F5640" s="215"/>
      <c r="G5640" s="132"/>
      <c r="M5640" s="308"/>
      <c r="N5640" s="215"/>
      <c r="O5640" s="172"/>
      <c r="P5640" s="229"/>
      <c r="Q5640" s="134"/>
      <c r="R5640" s="134"/>
      <c r="S5640" s="134"/>
      <c r="T5640" s="231"/>
      <c r="U5640" s="134"/>
      <c r="V5640" s="231"/>
      <c r="W5640" s="131"/>
      <c r="X5640" s="135"/>
      <c r="AA5640" s="206"/>
    </row>
    <row r="5641" spans="6:27" s="130" customFormat="1" ht="15" customHeight="1">
      <c r="F5641" s="215"/>
      <c r="G5641" s="132"/>
      <c r="M5641" s="308"/>
      <c r="N5641" s="215"/>
      <c r="O5641" s="172"/>
      <c r="P5641" s="229"/>
      <c r="Q5641" s="134"/>
      <c r="R5641" s="134"/>
      <c r="S5641" s="134"/>
      <c r="T5641" s="231"/>
      <c r="U5641" s="134"/>
      <c r="V5641" s="231"/>
      <c r="W5641" s="131"/>
      <c r="X5641" s="135"/>
      <c r="AA5641" s="206"/>
    </row>
    <row r="5642" spans="6:27" s="130" customFormat="1" ht="15" customHeight="1">
      <c r="F5642" s="215"/>
      <c r="G5642" s="132"/>
      <c r="M5642" s="308"/>
      <c r="N5642" s="215"/>
      <c r="O5642" s="172"/>
      <c r="P5642" s="229"/>
      <c r="Q5642" s="134"/>
      <c r="R5642" s="134"/>
      <c r="S5642" s="134"/>
      <c r="T5642" s="231"/>
      <c r="U5642" s="134"/>
      <c r="V5642" s="231"/>
      <c r="W5642" s="131"/>
      <c r="X5642" s="135"/>
      <c r="AA5642" s="206"/>
    </row>
    <row r="5643" spans="6:27" s="130" customFormat="1" ht="15" customHeight="1">
      <c r="F5643" s="215"/>
      <c r="G5643" s="132"/>
      <c r="M5643" s="308"/>
      <c r="N5643" s="215"/>
      <c r="O5643" s="172"/>
      <c r="P5643" s="229"/>
      <c r="Q5643" s="134"/>
      <c r="R5643" s="134"/>
      <c r="S5643" s="134"/>
      <c r="T5643" s="231"/>
      <c r="U5643" s="134"/>
      <c r="V5643" s="231"/>
      <c r="W5643" s="131"/>
      <c r="X5643" s="135"/>
      <c r="AA5643" s="206"/>
    </row>
    <row r="5644" spans="6:27" s="130" customFormat="1" ht="15" customHeight="1">
      <c r="F5644" s="215"/>
      <c r="G5644" s="132"/>
      <c r="M5644" s="308"/>
      <c r="N5644" s="215"/>
      <c r="O5644" s="172"/>
      <c r="P5644" s="229"/>
      <c r="Q5644" s="134"/>
      <c r="R5644" s="134"/>
      <c r="S5644" s="134"/>
      <c r="T5644" s="231"/>
      <c r="U5644" s="134"/>
      <c r="V5644" s="231"/>
      <c r="W5644" s="131"/>
      <c r="X5644" s="135"/>
      <c r="AA5644" s="206"/>
    </row>
    <row r="5645" spans="6:27" s="130" customFormat="1" ht="15" customHeight="1">
      <c r="F5645" s="215"/>
      <c r="G5645" s="132"/>
      <c r="M5645" s="308"/>
      <c r="N5645" s="215"/>
      <c r="O5645" s="172"/>
      <c r="P5645" s="229"/>
      <c r="Q5645" s="134"/>
      <c r="R5645" s="134"/>
      <c r="S5645" s="134"/>
      <c r="T5645" s="231"/>
      <c r="U5645" s="134"/>
      <c r="V5645" s="231"/>
      <c r="W5645" s="131"/>
      <c r="X5645" s="135"/>
      <c r="AA5645" s="206"/>
    </row>
    <row r="5646" spans="6:27" s="130" customFormat="1" ht="15" customHeight="1">
      <c r="F5646" s="215"/>
      <c r="G5646" s="132"/>
      <c r="M5646" s="308"/>
      <c r="N5646" s="215"/>
      <c r="O5646" s="172"/>
      <c r="P5646" s="229"/>
      <c r="Q5646" s="134"/>
      <c r="R5646" s="134"/>
      <c r="S5646" s="134"/>
      <c r="T5646" s="231"/>
      <c r="U5646" s="134"/>
      <c r="V5646" s="231"/>
      <c r="W5646" s="131"/>
      <c r="X5646" s="135"/>
      <c r="AA5646" s="206"/>
    </row>
    <row r="5647" spans="6:27" s="130" customFormat="1" ht="15" customHeight="1">
      <c r="F5647" s="215"/>
      <c r="G5647" s="132"/>
      <c r="M5647" s="308"/>
      <c r="N5647" s="215"/>
      <c r="O5647" s="172"/>
      <c r="P5647" s="229"/>
      <c r="Q5647" s="134"/>
      <c r="R5647" s="134"/>
      <c r="S5647" s="134"/>
      <c r="T5647" s="231"/>
      <c r="U5647" s="134"/>
      <c r="V5647" s="231"/>
      <c r="W5647" s="131"/>
      <c r="X5647" s="135"/>
      <c r="AA5647" s="206"/>
    </row>
    <row r="5648" spans="6:27" s="130" customFormat="1" ht="15" customHeight="1">
      <c r="F5648" s="215"/>
      <c r="G5648" s="132"/>
      <c r="M5648" s="308"/>
      <c r="N5648" s="215"/>
      <c r="O5648" s="172"/>
      <c r="P5648" s="229"/>
      <c r="Q5648" s="134"/>
      <c r="R5648" s="134"/>
      <c r="S5648" s="134"/>
      <c r="T5648" s="231"/>
      <c r="U5648" s="134"/>
      <c r="V5648" s="231"/>
      <c r="W5648" s="131"/>
      <c r="X5648" s="135"/>
      <c r="AA5648" s="206"/>
    </row>
    <row r="5649" spans="6:27" s="130" customFormat="1" ht="15" customHeight="1">
      <c r="F5649" s="215"/>
      <c r="G5649" s="132"/>
      <c r="M5649" s="308"/>
      <c r="N5649" s="215"/>
      <c r="O5649" s="172"/>
      <c r="P5649" s="229"/>
      <c r="Q5649" s="134"/>
      <c r="R5649" s="134"/>
      <c r="S5649" s="134"/>
      <c r="T5649" s="231"/>
      <c r="U5649" s="134"/>
      <c r="V5649" s="231"/>
      <c r="W5649" s="131"/>
      <c r="X5649" s="135"/>
      <c r="AA5649" s="206"/>
    </row>
    <row r="5650" spans="6:27" s="130" customFormat="1" ht="15" customHeight="1">
      <c r="F5650" s="215"/>
      <c r="G5650" s="132"/>
      <c r="M5650" s="308"/>
      <c r="N5650" s="215"/>
      <c r="O5650" s="172"/>
      <c r="P5650" s="229"/>
      <c r="Q5650" s="134"/>
      <c r="R5650" s="134"/>
      <c r="S5650" s="134"/>
      <c r="T5650" s="231"/>
      <c r="U5650" s="134"/>
      <c r="V5650" s="231"/>
      <c r="W5650" s="131"/>
      <c r="X5650" s="135"/>
      <c r="AA5650" s="206"/>
    </row>
    <row r="5651" spans="6:27" s="130" customFormat="1" ht="15" customHeight="1">
      <c r="F5651" s="215"/>
      <c r="G5651" s="132"/>
      <c r="M5651" s="308"/>
      <c r="N5651" s="215"/>
      <c r="O5651" s="172"/>
      <c r="P5651" s="229"/>
      <c r="Q5651" s="134"/>
      <c r="R5651" s="134"/>
      <c r="S5651" s="134"/>
      <c r="T5651" s="231"/>
      <c r="U5651" s="134"/>
      <c r="V5651" s="231"/>
      <c r="W5651" s="131"/>
      <c r="X5651" s="135"/>
      <c r="AA5651" s="206"/>
    </row>
    <row r="5652" spans="6:27" s="130" customFormat="1" ht="15" customHeight="1">
      <c r="F5652" s="215"/>
      <c r="G5652" s="132"/>
      <c r="M5652" s="308"/>
      <c r="N5652" s="215"/>
      <c r="O5652" s="172"/>
      <c r="P5652" s="229"/>
      <c r="Q5652" s="134"/>
      <c r="R5652" s="134"/>
      <c r="S5652" s="134"/>
      <c r="T5652" s="231"/>
      <c r="U5652" s="134"/>
      <c r="V5652" s="231"/>
      <c r="W5652" s="131"/>
      <c r="X5652" s="135"/>
      <c r="AA5652" s="206"/>
    </row>
    <row r="5653" spans="6:27" s="130" customFormat="1" ht="15" customHeight="1">
      <c r="F5653" s="215"/>
      <c r="G5653" s="132"/>
      <c r="M5653" s="308"/>
      <c r="N5653" s="215"/>
      <c r="O5653" s="172"/>
      <c r="P5653" s="229"/>
      <c r="Q5653" s="134"/>
      <c r="R5653" s="134"/>
      <c r="S5653" s="134"/>
      <c r="T5653" s="231"/>
      <c r="U5653" s="134"/>
      <c r="V5653" s="231"/>
      <c r="W5653" s="131"/>
      <c r="X5653" s="135"/>
      <c r="AA5653" s="206"/>
    </row>
    <row r="5654" spans="6:27" s="130" customFormat="1" ht="15" customHeight="1">
      <c r="F5654" s="215"/>
      <c r="G5654" s="132"/>
      <c r="M5654" s="308"/>
      <c r="N5654" s="215"/>
      <c r="O5654" s="172"/>
      <c r="P5654" s="229"/>
      <c r="Q5654" s="134"/>
      <c r="R5654" s="134"/>
      <c r="S5654" s="134"/>
      <c r="T5654" s="231"/>
      <c r="U5654" s="134"/>
      <c r="V5654" s="231"/>
      <c r="W5654" s="131"/>
      <c r="X5654" s="135"/>
      <c r="AA5654" s="206"/>
    </row>
    <row r="5655" spans="6:27" s="130" customFormat="1" ht="15" customHeight="1">
      <c r="F5655" s="215"/>
      <c r="G5655" s="132"/>
      <c r="M5655" s="308"/>
      <c r="N5655" s="215"/>
      <c r="O5655" s="172"/>
      <c r="P5655" s="229"/>
      <c r="Q5655" s="134"/>
      <c r="R5655" s="134"/>
      <c r="S5655" s="134"/>
      <c r="T5655" s="231"/>
      <c r="U5655" s="134"/>
      <c r="V5655" s="231"/>
      <c r="W5655" s="131"/>
      <c r="X5655" s="135"/>
      <c r="AA5655" s="206"/>
    </row>
    <row r="5656" spans="6:27" s="130" customFormat="1" ht="15" customHeight="1">
      <c r="F5656" s="215"/>
      <c r="G5656" s="132"/>
      <c r="M5656" s="308"/>
      <c r="N5656" s="215"/>
      <c r="O5656" s="172"/>
      <c r="P5656" s="229"/>
      <c r="Q5656" s="134"/>
      <c r="R5656" s="134"/>
      <c r="S5656" s="134"/>
      <c r="T5656" s="231"/>
      <c r="U5656" s="134"/>
      <c r="V5656" s="231"/>
      <c r="W5656" s="131"/>
      <c r="X5656" s="135"/>
      <c r="AA5656" s="206"/>
    </row>
    <row r="5657" spans="6:27" s="130" customFormat="1" ht="15" customHeight="1">
      <c r="F5657" s="215"/>
      <c r="G5657" s="132"/>
      <c r="M5657" s="308"/>
      <c r="N5657" s="215"/>
      <c r="O5657" s="172"/>
      <c r="P5657" s="229"/>
      <c r="Q5657" s="134"/>
      <c r="R5657" s="134"/>
      <c r="S5657" s="134"/>
      <c r="T5657" s="231"/>
      <c r="U5657" s="134"/>
      <c r="V5657" s="231"/>
      <c r="W5657" s="131"/>
      <c r="X5657" s="135"/>
      <c r="AA5657" s="206"/>
    </row>
    <row r="5658" spans="6:27" s="130" customFormat="1" ht="15" customHeight="1">
      <c r="F5658" s="215"/>
      <c r="G5658" s="132"/>
      <c r="M5658" s="308"/>
      <c r="N5658" s="215"/>
      <c r="O5658" s="172"/>
      <c r="P5658" s="229"/>
      <c r="Q5658" s="134"/>
      <c r="R5658" s="134"/>
      <c r="S5658" s="134"/>
      <c r="T5658" s="231"/>
      <c r="U5658" s="134"/>
      <c r="V5658" s="231"/>
      <c r="W5658" s="131"/>
      <c r="X5658" s="135"/>
      <c r="AA5658" s="206"/>
    </row>
    <row r="5659" spans="6:27" s="130" customFormat="1" ht="15" customHeight="1">
      <c r="F5659" s="215"/>
      <c r="G5659" s="132"/>
      <c r="M5659" s="308"/>
      <c r="N5659" s="215"/>
      <c r="O5659" s="172"/>
      <c r="P5659" s="229"/>
      <c r="Q5659" s="134"/>
      <c r="R5659" s="134"/>
      <c r="S5659" s="134"/>
      <c r="T5659" s="231"/>
      <c r="U5659" s="134"/>
      <c r="V5659" s="231"/>
      <c r="W5659" s="131"/>
      <c r="X5659" s="135"/>
      <c r="AA5659" s="206"/>
    </row>
    <row r="5660" spans="6:27" s="130" customFormat="1" ht="15" customHeight="1">
      <c r="F5660" s="215"/>
      <c r="G5660" s="132"/>
      <c r="M5660" s="308"/>
      <c r="N5660" s="215"/>
      <c r="O5660" s="172"/>
      <c r="P5660" s="229"/>
      <c r="Q5660" s="134"/>
      <c r="R5660" s="134"/>
      <c r="S5660" s="134"/>
      <c r="T5660" s="231"/>
      <c r="U5660" s="134"/>
      <c r="V5660" s="231"/>
      <c r="W5660" s="131"/>
      <c r="X5660" s="135"/>
      <c r="AA5660" s="206"/>
    </row>
    <row r="5661" spans="6:27" s="130" customFormat="1" ht="15" customHeight="1">
      <c r="F5661" s="215"/>
      <c r="G5661" s="132"/>
      <c r="M5661" s="308"/>
      <c r="N5661" s="215"/>
      <c r="O5661" s="172"/>
      <c r="P5661" s="229"/>
      <c r="Q5661" s="134"/>
      <c r="R5661" s="134"/>
      <c r="S5661" s="134"/>
      <c r="T5661" s="231"/>
      <c r="U5661" s="134"/>
      <c r="V5661" s="231"/>
      <c r="W5661" s="131"/>
      <c r="X5661" s="135"/>
      <c r="AA5661" s="206"/>
    </row>
    <row r="5662" spans="6:27" s="130" customFormat="1" ht="15" customHeight="1">
      <c r="F5662" s="215"/>
      <c r="G5662" s="132"/>
      <c r="M5662" s="308"/>
      <c r="N5662" s="215"/>
      <c r="O5662" s="172"/>
      <c r="P5662" s="229"/>
      <c r="Q5662" s="134"/>
      <c r="R5662" s="134"/>
      <c r="S5662" s="134"/>
      <c r="T5662" s="231"/>
      <c r="U5662" s="134"/>
      <c r="V5662" s="231"/>
      <c r="W5662" s="131"/>
      <c r="X5662" s="135"/>
      <c r="AA5662" s="206"/>
    </row>
    <row r="5663" spans="6:27" s="130" customFormat="1" ht="15" customHeight="1">
      <c r="F5663" s="215"/>
      <c r="G5663" s="132"/>
      <c r="M5663" s="308"/>
      <c r="N5663" s="215"/>
      <c r="O5663" s="172"/>
      <c r="P5663" s="229"/>
      <c r="Q5663" s="134"/>
      <c r="R5663" s="134"/>
      <c r="S5663" s="134"/>
      <c r="T5663" s="231"/>
      <c r="U5663" s="134"/>
      <c r="V5663" s="231"/>
      <c r="W5663" s="131"/>
      <c r="X5663" s="135"/>
      <c r="AA5663" s="206"/>
    </row>
    <row r="5664" spans="6:27" s="130" customFormat="1" ht="15" customHeight="1">
      <c r="F5664" s="215"/>
      <c r="G5664" s="132"/>
      <c r="M5664" s="308"/>
      <c r="N5664" s="215"/>
      <c r="O5664" s="172"/>
      <c r="P5664" s="229"/>
      <c r="Q5664" s="134"/>
      <c r="R5664" s="134"/>
      <c r="S5664" s="134"/>
      <c r="T5664" s="231"/>
      <c r="U5664" s="134"/>
      <c r="V5664" s="231"/>
      <c r="W5664" s="131"/>
      <c r="X5664" s="135"/>
      <c r="AA5664" s="206"/>
    </row>
    <row r="5665" spans="6:27" s="130" customFormat="1" ht="15" customHeight="1">
      <c r="F5665" s="215"/>
      <c r="G5665" s="132"/>
      <c r="M5665" s="308"/>
      <c r="N5665" s="215"/>
      <c r="O5665" s="172"/>
      <c r="P5665" s="229"/>
      <c r="Q5665" s="134"/>
      <c r="R5665" s="134"/>
      <c r="S5665" s="134"/>
      <c r="T5665" s="231"/>
      <c r="U5665" s="134"/>
      <c r="V5665" s="231"/>
      <c r="W5665" s="131"/>
      <c r="X5665" s="135"/>
      <c r="AA5665" s="206"/>
    </row>
    <row r="5666" spans="6:27" s="130" customFormat="1" ht="15" customHeight="1">
      <c r="F5666" s="215"/>
      <c r="G5666" s="132"/>
      <c r="M5666" s="308"/>
      <c r="N5666" s="215"/>
      <c r="O5666" s="172"/>
      <c r="P5666" s="229"/>
      <c r="Q5666" s="134"/>
      <c r="R5666" s="134"/>
      <c r="S5666" s="134"/>
      <c r="T5666" s="231"/>
      <c r="U5666" s="134"/>
      <c r="V5666" s="231"/>
      <c r="W5666" s="131"/>
      <c r="X5666" s="135"/>
      <c r="AA5666" s="206"/>
    </row>
    <row r="5667" spans="6:27" s="130" customFormat="1" ht="15" customHeight="1">
      <c r="F5667" s="215"/>
      <c r="G5667" s="132"/>
      <c r="M5667" s="308"/>
      <c r="N5667" s="215"/>
      <c r="O5667" s="172"/>
      <c r="P5667" s="229"/>
      <c r="Q5667" s="134"/>
      <c r="R5667" s="134"/>
      <c r="S5667" s="134"/>
      <c r="T5667" s="231"/>
      <c r="U5667" s="134"/>
      <c r="V5667" s="231"/>
      <c r="W5667" s="131"/>
      <c r="X5667" s="135"/>
      <c r="AA5667" s="206"/>
    </row>
    <row r="5668" spans="6:27" s="130" customFormat="1" ht="15" customHeight="1">
      <c r="F5668" s="215"/>
      <c r="G5668" s="132"/>
      <c r="M5668" s="308"/>
      <c r="N5668" s="215"/>
      <c r="O5668" s="172"/>
      <c r="P5668" s="229"/>
      <c r="Q5668" s="134"/>
      <c r="R5668" s="134"/>
      <c r="S5668" s="134"/>
      <c r="T5668" s="231"/>
      <c r="U5668" s="134"/>
      <c r="V5668" s="231"/>
      <c r="W5668" s="131"/>
      <c r="X5668" s="135"/>
      <c r="AA5668" s="206"/>
    </row>
    <row r="5669" spans="6:27" s="130" customFormat="1" ht="15" customHeight="1">
      <c r="F5669" s="215"/>
      <c r="G5669" s="132"/>
      <c r="M5669" s="308"/>
      <c r="N5669" s="215"/>
      <c r="O5669" s="172"/>
      <c r="P5669" s="229"/>
      <c r="Q5669" s="134"/>
      <c r="R5669" s="134"/>
      <c r="S5669" s="134"/>
      <c r="T5669" s="231"/>
      <c r="U5669" s="134"/>
      <c r="V5669" s="231"/>
      <c r="W5669" s="131"/>
      <c r="X5669" s="135"/>
      <c r="AA5669" s="206"/>
    </row>
    <row r="5670" spans="6:27" s="130" customFormat="1" ht="15" customHeight="1">
      <c r="F5670" s="215"/>
      <c r="G5670" s="132"/>
      <c r="M5670" s="308"/>
      <c r="N5670" s="215"/>
      <c r="O5670" s="172"/>
      <c r="P5670" s="229"/>
      <c r="Q5670" s="134"/>
      <c r="R5670" s="134"/>
      <c r="S5670" s="134"/>
      <c r="T5670" s="231"/>
      <c r="U5670" s="134"/>
      <c r="V5670" s="231"/>
      <c r="W5670" s="131"/>
      <c r="X5670" s="135"/>
      <c r="AA5670" s="206"/>
    </row>
    <row r="5671" spans="6:27" s="130" customFormat="1" ht="15" customHeight="1">
      <c r="F5671" s="215"/>
      <c r="G5671" s="132"/>
      <c r="M5671" s="308"/>
      <c r="N5671" s="215"/>
      <c r="O5671" s="172"/>
      <c r="P5671" s="229"/>
      <c r="Q5671" s="134"/>
      <c r="R5671" s="134"/>
      <c r="S5671" s="134"/>
      <c r="T5671" s="231"/>
      <c r="U5671" s="134"/>
      <c r="V5671" s="231"/>
      <c r="W5671" s="131"/>
      <c r="X5671" s="135"/>
      <c r="AA5671" s="206"/>
    </row>
    <row r="5672" spans="6:27" s="130" customFormat="1" ht="15" customHeight="1">
      <c r="F5672" s="215"/>
      <c r="G5672" s="132"/>
      <c r="M5672" s="308"/>
      <c r="N5672" s="215"/>
      <c r="O5672" s="172"/>
      <c r="P5672" s="229"/>
      <c r="Q5672" s="134"/>
      <c r="R5672" s="134"/>
      <c r="S5672" s="134"/>
      <c r="T5672" s="231"/>
      <c r="U5672" s="134"/>
      <c r="V5672" s="231"/>
      <c r="W5672" s="131"/>
      <c r="X5672" s="135"/>
      <c r="AA5672" s="206"/>
    </row>
    <row r="5673" spans="6:27" s="130" customFormat="1" ht="15" customHeight="1">
      <c r="F5673" s="215"/>
      <c r="G5673" s="132"/>
      <c r="M5673" s="308"/>
      <c r="N5673" s="215"/>
      <c r="O5673" s="172"/>
      <c r="P5673" s="229"/>
      <c r="Q5673" s="134"/>
      <c r="R5673" s="134"/>
      <c r="S5673" s="134"/>
      <c r="T5673" s="231"/>
      <c r="U5673" s="134"/>
      <c r="V5673" s="231"/>
      <c r="W5673" s="131"/>
      <c r="X5673" s="135"/>
      <c r="AA5673" s="206"/>
    </row>
    <row r="5674" spans="6:27" s="130" customFormat="1" ht="15" customHeight="1">
      <c r="F5674" s="215"/>
      <c r="G5674" s="132"/>
      <c r="M5674" s="308"/>
      <c r="N5674" s="215"/>
      <c r="O5674" s="172"/>
      <c r="P5674" s="229"/>
      <c r="Q5674" s="134"/>
      <c r="R5674" s="134"/>
      <c r="S5674" s="134"/>
      <c r="T5674" s="231"/>
      <c r="U5674" s="134"/>
      <c r="V5674" s="231"/>
      <c r="W5674" s="131"/>
      <c r="X5674" s="135"/>
      <c r="AA5674" s="206"/>
    </row>
    <row r="5675" spans="6:27" s="130" customFormat="1" ht="15" customHeight="1">
      <c r="F5675" s="215"/>
      <c r="G5675" s="132"/>
      <c r="M5675" s="308"/>
      <c r="N5675" s="215"/>
      <c r="O5675" s="172"/>
      <c r="P5675" s="229"/>
      <c r="Q5675" s="134"/>
      <c r="R5675" s="134"/>
      <c r="S5675" s="134"/>
      <c r="T5675" s="231"/>
      <c r="U5675" s="134"/>
      <c r="V5675" s="231"/>
      <c r="W5675" s="131"/>
      <c r="X5675" s="135"/>
      <c r="AA5675" s="206"/>
    </row>
    <row r="5676" spans="6:27" s="130" customFormat="1" ht="15" customHeight="1">
      <c r="F5676" s="215"/>
      <c r="G5676" s="132"/>
      <c r="M5676" s="308"/>
      <c r="N5676" s="215"/>
      <c r="O5676" s="172"/>
      <c r="P5676" s="229"/>
      <c r="Q5676" s="134"/>
      <c r="R5676" s="134"/>
      <c r="S5676" s="134"/>
      <c r="T5676" s="231"/>
      <c r="U5676" s="134"/>
      <c r="V5676" s="231"/>
      <c r="W5676" s="131"/>
      <c r="X5676" s="135"/>
      <c r="AA5676" s="206"/>
    </row>
    <row r="5677" spans="6:27" s="130" customFormat="1" ht="15" customHeight="1">
      <c r="F5677" s="215"/>
      <c r="G5677" s="132"/>
      <c r="M5677" s="308"/>
      <c r="N5677" s="215"/>
      <c r="O5677" s="172"/>
      <c r="P5677" s="229"/>
      <c r="Q5677" s="134"/>
      <c r="R5677" s="134"/>
      <c r="S5677" s="134"/>
      <c r="T5677" s="231"/>
      <c r="U5677" s="134"/>
      <c r="V5677" s="231"/>
      <c r="W5677" s="131"/>
      <c r="X5677" s="135"/>
      <c r="AA5677" s="206"/>
    </row>
    <row r="5678" spans="6:27" s="130" customFormat="1" ht="15" customHeight="1">
      <c r="F5678" s="215"/>
      <c r="G5678" s="132"/>
      <c r="M5678" s="308"/>
      <c r="N5678" s="215"/>
      <c r="O5678" s="172"/>
      <c r="P5678" s="229"/>
      <c r="Q5678" s="134"/>
      <c r="R5678" s="134"/>
      <c r="S5678" s="134"/>
      <c r="T5678" s="231"/>
      <c r="U5678" s="134"/>
      <c r="V5678" s="231"/>
      <c r="W5678" s="131"/>
      <c r="X5678" s="135"/>
      <c r="AA5678" s="206"/>
    </row>
    <row r="5679" spans="6:27" s="130" customFormat="1" ht="15" customHeight="1">
      <c r="F5679" s="215"/>
      <c r="G5679" s="132"/>
      <c r="M5679" s="308"/>
      <c r="N5679" s="215"/>
      <c r="O5679" s="172"/>
      <c r="P5679" s="229"/>
      <c r="Q5679" s="134"/>
      <c r="R5679" s="134"/>
      <c r="S5679" s="134"/>
      <c r="T5679" s="231"/>
      <c r="U5679" s="134"/>
      <c r="V5679" s="231"/>
      <c r="W5679" s="131"/>
      <c r="X5679" s="135"/>
      <c r="AA5679" s="206"/>
    </row>
    <row r="5680" spans="6:27" s="130" customFormat="1" ht="15" customHeight="1">
      <c r="F5680" s="215"/>
      <c r="G5680" s="132"/>
      <c r="M5680" s="308"/>
      <c r="N5680" s="215"/>
      <c r="O5680" s="172"/>
      <c r="P5680" s="229"/>
      <c r="Q5680" s="134"/>
      <c r="R5680" s="134"/>
      <c r="S5680" s="134"/>
      <c r="T5680" s="231"/>
      <c r="U5680" s="134"/>
      <c r="V5680" s="231"/>
      <c r="W5680" s="131"/>
      <c r="X5680" s="135"/>
      <c r="AA5680" s="206"/>
    </row>
    <row r="5681" spans="6:27" s="130" customFormat="1" ht="15" customHeight="1">
      <c r="F5681" s="215"/>
      <c r="G5681" s="132"/>
      <c r="M5681" s="308"/>
      <c r="N5681" s="215"/>
      <c r="O5681" s="172"/>
      <c r="P5681" s="229"/>
      <c r="Q5681" s="134"/>
      <c r="R5681" s="134"/>
      <c r="S5681" s="134"/>
      <c r="T5681" s="231"/>
      <c r="U5681" s="134"/>
      <c r="V5681" s="231"/>
      <c r="W5681" s="131"/>
      <c r="X5681" s="135"/>
      <c r="AA5681" s="206"/>
    </row>
    <row r="5682" spans="6:27" s="130" customFormat="1" ht="15" customHeight="1">
      <c r="F5682" s="215"/>
      <c r="G5682" s="132"/>
      <c r="M5682" s="308"/>
      <c r="N5682" s="215"/>
      <c r="O5682" s="172"/>
      <c r="P5682" s="229"/>
      <c r="Q5682" s="134"/>
      <c r="R5682" s="134"/>
      <c r="S5682" s="134"/>
      <c r="T5682" s="231"/>
      <c r="U5682" s="134"/>
      <c r="V5682" s="231"/>
      <c r="W5682" s="131"/>
      <c r="X5682" s="135"/>
      <c r="AA5682" s="206"/>
    </row>
    <row r="5683" spans="6:27" s="130" customFormat="1" ht="15" customHeight="1">
      <c r="F5683" s="215"/>
      <c r="G5683" s="132"/>
      <c r="M5683" s="308"/>
      <c r="N5683" s="215"/>
      <c r="O5683" s="172"/>
      <c r="P5683" s="229"/>
      <c r="Q5683" s="134"/>
      <c r="R5683" s="134"/>
      <c r="S5683" s="134"/>
      <c r="T5683" s="231"/>
      <c r="U5683" s="134"/>
      <c r="V5683" s="231"/>
      <c r="W5683" s="131"/>
      <c r="X5683" s="135"/>
      <c r="AA5683" s="206"/>
    </row>
    <row r="5684" spans="6:27" s="130" customFormat="1" ht="15" customHeight="1">
      <c r="F5684" s="215"/>
      <c r="G5684" s="132"/>
      <c r="M5684" s="308"/>
      <c r="N5684" s="215"/>
      <c r="O5684" s="172"/>
      <c r="P5684" s="229"/>
      <c r="Q5684" s="134"/>
      <c r="R5684" s="134"/>
      <c r="S5684" s="134"/>
      <c r="T5684" s="231"/>
      <c r="U5684" s="134"/>
      <c r="V5684" s="231"/>
      <c r="W5684" s="131"/>
      <c r="X5684" s="135"/>
      <c r="AA5684" s="206"/>
    </row>
    <row r="5685" spans="6:27" s="130" customFormat="1" ht="15" customHeight="1">
      <c r="F5685" s="215"/>
      <c r="G5685" s="132"/>
      <c r="M5685" s="308"/>
      <c r="N5685" s="215"/>
      <c r="O5685" s="172"/>
      <c r="P5685" s="229"/>
      <c r="Q5685" s="134"/>
      <c r="R5685" s="134"/>
      <c r="S5685" s="134"/>
      <c r="T5685" s="231"/>
      <c r="U5685" s="134"/>
      <c r="V5685" s="231"/>
      <c r="W5685" s="131"/>
      <c r="X5685" s="135"/>
      <c r="AA5685" s="206"/>
    </row>
    <row r="5686" spans="6:27" s="130" customFormat="1" ht="15" customHeight="1">
      <c r="F5686" s="215"/>
      <c r="G5686" s="132"/>
      <c r="M5686" s="308"/>
      <c r="N5686" s="215"/>
      <c r="O5686" s="172"/>
      <c r="P5686" s="229"/>
      <c r="Q5686" s="134"/>
      <c r="R5686" s="134"/>
      <c r="S5686" s="134"/>
      <c r="T5686" s="231"/>
      <c r="U5686" s="134"/>
      <c r="V5686" s="231"/>
      <c r="W5686" s="131"/>
      <c r="X5686" s="135"/>
      <c r="AA5686" s="206"/>
    </row>
    <row r="5687" spans="6:27" s="130" customFormat="1" ht="15" customHeight="1">
      <c r="F5687" s="215"/>
      <c r="G5687" s="132"/>
      <c r="M5687" s="308"/>
      <c r="N5687" s="215"/>
      <c r="O5687" s="172"/>
      <c r="P5687" s="229"/>
      <c r="Q5687" s="134"/>
      <c r="R5687" s="134"/>
      <c r="S5687" s="134"/>
      <c r="T5687" s="231"/>
      <c r="U5687" s="134"/>
      <c r="V5687" s="231"/>
      <c r="W5687" s="131"/>
      <c r="X5687" s="135"/>
      <c r="AA5687" s="206"/>
    </row>
    <row r="5688" spans="6:27" s="130" customFormat="1" ht="15" customHeight="1">
      <c r="F5688" s="215"/>
      <c r="G5688" s="132"/>
      <c r="M5688" s="308"/>
      <c r="N5688" s="215"/>
      <c r="O5688" s="172"/>
      <c r="P5688" s="229"/>
      <c r="Q5688" s="134"/>
      <c r="R5688" s="134"/>
      <c r="S5688" s="134"/>
      <c r="T5688" s="231"/>
      <c r="U5688" s="134"/>
      <c r="V5688" s="231"/>
      <c r="W5688" s="131"/>
      <c r="X5688" s="135"/>
      <c r="AA5688" s="206"/>
    </row>
    <row r="5689" spans="6:27" s="130" customFormat="1" ht="15" customHeight="1">
      <c r="F5689" s="215"/>
      <c r="G5689" s="132"/>
      <c r="M5689" s="308"/>
      <c r="N5689" s="215"/>
      <c r="O5689" s="172"/>
      <c r="P5689" s="229"/>
      <c r="Q5689" s="134"/>
      <c r="R5689" s="134"/>
      <c r="S5689" s="134"/>
      <c r="T5689" s="231"/>
      <c r="U5689" s="134"/>
      <c r="V5689" s="231"/>
      <c r="W5689" s="131"/>
      <c r="X5689" s="135"/>
      <c r="AA5689" s="206"/>
    </row>
    <row r="5690" spans="6:27" s="130" customFormat="1" ht="15" customHeight="1">
      <c r="F5690" s="215"/>
      <c r="G5690" s="132"/>
      <c r="M5690" s="308"/>
      <c r="N5690" s="215"/>
      <c r="O5690" s="172"/>
      <c r="P5690" s="229"/>
      <c r="Q5690" s="134"/>
      <c r="R5690" s="134"/>
      <c r="S5690" s="134"/>
      <c r="T5690" s="231"/>
      <c r="U5690" s="134"/>
      <c r="V5690" s="231"/>
      <c r="W5690" s="131"/>
      <c r="X5690" s="135"/>
      <c r="AA5690" s="206"/>
    </row>
    <row r="5691" spans="6:27" s="130" customFormat="1" ht="15" customHeight="1">
      <c r="F5691" s="215"/>
      <c r="G5691" s="132"/>
      <c r="M5691" s="308"/>
      <c r="N5691" s="215"/>
      <c r="O5691" s="172"/>
      <c r="P5691" s="229"/>
      <c r="Q5691" s="134"/>
      <c r="R5691" s="134"/>
      <c r="S5691" s="134"/>
      <c r="T5691" s="231"/>
      <c r="U5691" s="134"/>
      <c r="V5691" s="231"/>
      <c r="W5691" s="131"/>
      <c r="X5691" s="135"/>
      <c r="AA5691" s="206"/>
    </row>
    <row r="5692" spans="6:27" s="130" customFormat="1" ht="15" customHeight="1">
      <c r="F5692" s="215"/>
      <c r="G5692" s="132"/>
      <c r="M5692" s="308"/>
      <c r="N5692" s="215"/>
      <c r="O5692" s="172"/>
      <c r="P5692" s="229"/>
      <c r="Q5692" s="134"/>
      <c r="R5692" s="134"/>
      <c r="S5692" s="134"/>
      <c r="T5692" s="231"/>
      <c r="U5692" s="134"/>
      <c r="V5692" s="231"/>
      <c r="W5692" s="131"/>
      <c r="X5692" s="135"/>
      <c r="AA5692" s="206"/>
    </row>
    <row r="5693" spans="6:27" s="130" customFormat="1" ht="15" customHeight="1">
      <c r="F5693" s="215"/>
      <c r="G5693" s="132"/>
      <c r="M5693" s="308"/>
      <c r="N5693" s="215"/>
      <c r="O5693" s="172"/>
      <c r="P5693" s="229"/>
      <c r="Q5693" s="134"/>
      <c r="R5693" s="134"/>
      <c r="S5693" s="134"/>
      <c r="T5693" s="231"/>
      <c r="U5693" s="134"/>
      <c r="V5693" s="231"/>
      <c r="W5693" s="131"/>
      <c r="X5693" s="135"/>
      <c r="AA5693" s="206"/>
    </row>
    <row r="5694" spans="6:27" s="130" customFormat="1" ht="15" customHeight="1">
      <c r="F5694" s="215"/>
      <c r="G5694" s="132"/>
      <c r="M5694" s="308"/>
      <c r="N5694" s="215"/>
      <c r="O5694" s="172"/>
      <c r="P5694" s="229"/>
      <c r="Q5694" s="134"/>
      <c r="R5694" s="134"/>
      <c r="S5694" s="134"/>
      <c r="T5694" s="231"/>
      <c r="U5694" s="134"/>
      <c r="V5694" s="231"/>
      <c r="W5694" s="131"/>
      <c r="X5694" s="135"/>
      <c r="AA5694" s="206"/>
    </row>
    <row r="5695" spans="6:27" s="130" customFormat="1" ht="15" customHeight="1">
      <c r="F5695" s="215"/>
      <c r="G5695" s="132"/>
      <c r="M5695" s="308"/>
      <c r="N5695" s="215"/>
      <c r="O5695" s="172"/>
      <c r="P5695" s="229"/>
      <c r="Q5695" s="134"/>
      <c r="R5695" s="134"/>
      <c r="S5695" s="134"/>
      <c r="T5695" s="231"/>
      <c r="U5695" s="134"/>
      <c r="V5695" s="231"/>
      <c r="W5695" s="131"/>
      <c r="X5695" s="135"/>
      <c r="AA5695" s="206"/>
    </row>
    <row r="5696" spans="6:27" s="130" customFormat="1" ht="15" customHeight="1">
      <c r="F5696" s="215"/>
      <c r="G5696" s="132"/>
      <c r="M5696" s="308"/>
      <c r="N5696" s="215"/>
      <c r="O5696" s="172"/>
      <c r="P5696" s="229"/>
      <c r="Q5696" s="134"/>
      <c r="R5696" s="134"/>
      <c r="S5696" s="134"/>
      <c r="T5696" s="231"/>
      <c r="U5696" s="134"/>
      <c r="V5696" s="231"/>
      <c r="W5696" s="131"/>
      <c r="X5696" s="135"/>
      <c r="AA5696" s="206"/>
    </row>
    <row r="5697" spans="6:27" s="130" customFormat="1" ht="15" customHeight="1">
      <c r="F5697" s="215"/>
      <c r="G5697" s="132"/>
      <c r="M5697" s="308"/>
      <c r="N5697" s="215"/>
      <c r="O5697" s="172"/>
      <c r="P5697" s="229"/>
      <c r="Q5697" s="134"/>
      <c r="R5697" s="134"/>
      <c r="S5697" s="134"/>
      <c r="T5697" s="231"/>
      <c r="U5697" s="134"/>
      <c r="V5697" s="231"/>
      <c r="W5697" s="131"/>
      <c r="X5697" s="135"/>
      <c r="AA5697" s="206"/>
    </row>
    <row r="5698" spans="6:27" s="130" customFormat="1" ht="15" customHeight="1">
      <c r="F5698" s="215"/>
      <c r="G5698" s="132"/>
      <c r="M5698" s="308"/>
      <c r="N5698" s="215"/>
      <c r="O5698" s="172"/>
      <c r="P5698" s="229"/>
      <c r="Q5698" s="134"/>
      <c r="R5698" s="134"/>
      <c r="S5698" s="134"/>
      <c r="T5698" s="231"/>
      <c r="U5698" s="134"/>
      <c r="V5698" s="231"/>
      <c r="W5698" s="131"/>
      <c r="X5698" s="135"/>
      <c r="AA5698" s="206"/>
    </row>
    <row r="5699" spans="6:27" s="130" customFormat="1" ht="15" customHeight="1">
      <c r="F5699" s="215"/>
      <c r="G5699" s="132"/>
      <c r="M5699" s="308"/>
      <c r="N5699" s="215"/>
      <c r="O5699" s="172"/>
      <c r="P5699" s="229"/>
      <c r="Q5699" s="134"/>
      <c r="R5699" s="134"/>
      <c r="S5699" s="134"/>
      <c r="T5699" s="231"/>
      <c r="U5699" s="134"/>
      <c r="V5699" s="231"/>
      <c r="W5699" s="131"/>
      <c r="X5699" s="135"/>
      <c r="AA5699" s="206"/>
    </row>
    <row r="5700" spans="6:27" s="130" customFormat="1" ht="15" customHeight="1">
      <c r="F5700" s="215"/>
      <c r="G5700" s="132"/>
      <c r="M5700" s="308"/>
      <c r="N5700" s="215"/>
      <c r="O5700" s="172"/>
      <c r="P5700" s="229"/>
      <c r="Q5700" s="134"/>
      <c r="R5700" s="134"/>
      <c r="S5700" s="134"/>
      <c r="T5700" s="231"/>
      <c r="U5700" s="134"/>
      <c r="V5700" s="231"/>
      <c r="W5700" s="131"/>
      <c r="X5700" s="135"/>
      <c r="AA5700" s="206"/>
    </row>
    <row r="5701" spans="6:27" s="130" customFormat="1" ht="15" customHeight="1">
      <c r="F5701" s="215"/>
      <c r="G5701" s="132"/>
      <c r="M5701" s="308"/>
      <c r="N5701" s="215"/>
      <c r="O5701" s="172"/>
      <c r="P5701" s="229"/>
      <c r="Q5701" s="134"/>
      <c r="R5701" s="134"/>
      <c r="S5701" s="134"/>
      <c r="T5701" s="231"/>
      <c r="U5701" s="134"/>
      <c r="V5701" s="231"/>
      <c r="W5701" s="131"/>
      <c r="X5701" s="135"/>
      <c r="AA5701" s="206"/>
    </row>
    <row r="5702" spans="6:27" s="130" customFormat="1" ht="15" customHeight="1">
      <c r="F5702" s="215"/>
      <c r="G5702" s="132"/>
      <c r="M5702" s="308"/>
      <c r="N5702" s="215"/>
      <c r="O5702" s="172"/>
      <c r="P5702" s="229"/>
      <c r="Q5702" s="134"/>
      <c r="R5702" s="134"/>
      <c r="S5702" s="134"/>
      <c r="T5702" s="231"/>
      <c r="U5702" s="134"/>
      <c r="V5702" s="231"/>
      <c r="W5702" s="131"/>
      <c r="X5702" s="135"/>
      <c r="AA5702" s="206"/>
    </row>
    <row r="5703" spans="6:27" s="130" customFormat="1" ht="15" customHeight="1">
      <c r="F5703" s="215"/>
      <c r="G5703" s="132"/>
      <c r="M5703" s="308"/>
      <c r="N5703" s="215"/>
      <c r="O5703" s="172"/>
      <c r="P5703" s="229"/>
      <c r="Q5703" s="134"/>
      <c r="R5703" s="134"/>
      <c r="S5703" s="134"/>
      <c r="T5703" s="231"/>
      <c r="U5703" s="134"/>
      <c r="V5703" s="231"/>
      <c r="W5703" s="131"/>
      <c r="X5703" s="135"/>
      <c r="AA5703" s="206"/>
    </row>
    <row r="5704" spans="6:27" s="130" customFormat="1" ht="15" customHeight="1">
      <c r="F5704" s="215"/>
      <c r="G5704" s="132"/>
      <c r="M5704" s="308"/>
      <c r="N5704" s="215"/>
      <c r="O5704" s="172"/>
      <c r="P5704" s="229"/>
      <c r="Q5704" s="134"/>
      <c r="R5704" s="134"/>
      <c r="S5704" s="134"/>
      <c r="T5704" s="231"/>
      <c r="U5704" s="134"/>
      <c r="V5704" s="231"/>
      <c r="W5704" s="131"/>
      <c r="X5704" s="135"/>
      <c r="AA5704" s="206"/>
    </row>
    <row r="5705" spans="6:27" s="130" customFormat="1" ht="15" customHeight="1">
      <c r="F5705" s="215"/>
      <c r="G5705" s="132"/>
      <c r="M5705" s="308"/>
      <c r="N5705" s="215"/>
      <c r="O5705" s="172"/>
      <c r="P5705" s="229"/>
      <c r="Q5705" s="134"/>
      <c r="R5705" s="134"/>
      <c r="S5705" s="134"/>
      <c r="T5705" s="231"/>
      <c r="U5705" s="134"/>
      <c r="V5705" s="231"/>
      <c r="W5705" s="131"/>
      <c r="X5705" s="135"/>
      <c r="AA5705" s="206"/>
    </row>
    <row r="5706" spans="6:27" s="130" customFormat="1" ht="15" customHeight="1">
      <c r="F5706" s="215"/>
      <c r="G5706" s="132"/>
      <c r="M5706" s="308"/>
      <c r="N5706" s="215"/>
      <c r="O5706" s="172"/>
      <c r="P5706" s="229"/>
      <c r="Q5706" s="134"/>
      <c r="R5706" s="134"/>
      <c r="S5706" s="134"/>
      <c r="T5706" s="231"/>
      <c r="U5706" s="134"/>
      <c r="V5706" s="231"/>
      <c r="W5706" s="131"/>
      <c r="X5706" s="135"/>
      <c r="AA5706" s="206"/>
    </row>
    <row r="5707" spans="6:27" s="130" customFormat="1" ht="15" customHeight="1">
      <c r="F5707" s="215"/>
      <c r="G5707" s="132"/>
      <c r="M5707" s="308"/>
      <c r="N5707" s="215"/>
      <c r="O5707" s="172"/>
      <c r="P5707" s="229"/>
      <c r="Q5707" s="134"/>
      <c r="R5707" s="134"/>
      <c r="S5707" s="134"/>
      <c r="T5707" s="231"/>
      <c r="U5707" s="134"/>
      <c r="V5707" s="231"/>
      <c r="W5707" s="131"/>
      <c r="X5707" s="135"/>
      <c r="AA5707" s="206"/>
    </row>
    <row r="5708" spans="6:27" s="130" customFormat="1" ht="15" customHeight="1">
      <c r="F5708" s="215"/>
      <c r="G5708" s="132"/>
      <c r="M5708" s="308"/>
      <c r="N5708" s="215"/>
      <c r="O5708" s="172"/>
      <c r="P5708" s="229"/>
      <c r="Q5708" s="134"/>
      <c r="R5708" s="134"/>
      <c r="S5708" s="134"/>
      <c r="T5708" s="231"/>
      <c r="U5708" s="134"/>
      <c r="V5708" s="231"/>
      <c r="W5708" s="131"/>
      <c r="X5708" s="135"/>
      <c r="AA5708" s="206"/>
    </row>
    <row r="5709" spans="6:27" s="130" customFormat="1" ht="15" customHeight="1">
      <c r="F5709" s="215"/>
      <c r="G5709" s="132"/>
      <c r="M5709" s="308"/>
      <c r="N5709" s="215"/>
      <c r="O5709" s="172"/>
      <c r="P5709" s="229"/>
      <c r="Q5709" s="134"/>
      <c r="R5709" s="134"/>
      <c r="S5709" s="134"/>
      <c r="T5709" s="231"/>
      <c r="U5709" s="134"/>
      <c r="V5709" s="231"/>
      <c r="W5709" s="131"/>
      <c r="X5709" s="135"/>
      <c r="AA5709" s="206"/>
    </row>
    <row r="5710" spans="6:27" s="130" customFormat="1" ht="15" customHeight="1">
      <c r="F5710" s="215"/>
      <c r="G5710" s="132"/>
      <c r="M5710" s="308"/>
      <c r="N5710" s="215"/>
      <c r="O5710" s="172"/>
      <c r="P5710" s="229"/>
      <c r="Q5710" s="134"/>
      <c r="R5710" s="134"/>
      <c r="S5710" s="134"/>
      <c r="T5710" s="231"/>
      <c r="U5710" s="134"/>
      <c r="V5710" s="231"/>
      <c r="W5710" s="131"/>
      <c r="X5710" s="135"/>
      <c r="AA5710" s="206"/>
    </row>
    <row r="5711" spans="6:27" s="130" customFormat="1" ht="15" customHeight="1">
      <c r="F5711" s="215"/>
      <c r="G5711" s="132"/>
      <c r="M5711" s="308"/>
      <c r="N5711" s="215"/>
      <c r="O5711" s="172"/>
      <c r="P5711" s="229"/>
      <c r="Q5711" s="134"/>
      <c r="R5711" s="134"/>
      <c r="S5711" s="134"/>
      <c r="T5711" s="231"/>
      <c r="U5711" s="134"/>
      <c r="V5711" s="231"/>
      <c r="W5711" s="131"/>
      <c r="X5711" s="135"/>
      <c r="AA5711" s="206"/>
    </row>
    <row r="5712" spans="6:27" s="130" customFormat="1" ht="15" customHeight="1">
      <c r="F5712" s="215"/>
      <c r="G5712" s="132"/>
      <c r="M5712" s="308"/>
      <c r="N5712" s="215"/>
      <c r="O5712" s="172"/>
      <c r="P5712" s="229"/>
      <c r="Q5712" s="134"/>
      <c r="R5712" s="134"/>
      <c r="S5712" s="134"/>
      <c r="T5712" s="231"/>
      <c r="U5712" s="134"/>
      <c r="V5712" s="231"/>
      <c r="W5712" s="131"/>
      <c r="X5712" s="135"/>
      <c r="AA5712" s="206"/>
    </row>
    <row r="5713" spans="6:27" s="130" customFormat="1" ht="15" customHeight="1">
      <c r="F5713" s="215"/>
      <c r="G5713" s="132"/>
      <c r="M5713" s="308"/>
      <c r="N5713" s="215"/>
      <c r="O5713" s="172"/>
      <c r="P5713" s="229"/>
      <c r="Q5713" s="134"/>
      <c r="R5713" s="134"/>
      <c r="S5713" s="134"/>
      <c r="T5713" s="231"/>
      <c r="U5713" s="134"/>
      <c r="V5713" s="231"/>
      <c r="W5713" s="131"/>
      <c r="X5713" s="135"/>
      <c r="AA5713" s="206"/>
    </row>
    <row r="5714" spans="6:27" s="130" customFormat="1" ht="15" customHeight="1">
      <c r="F5714" s="215"/>
      <c r="G5714" s="132"/>
      <c r="M5714" s="308"/>
      <c r="N5714" s="215"/>
      <c r="O5714" s="172"/>
      <c r="P5714" s="229"/>
      <c r="Q5714" s="134"/>
      <c r="R5714" s="134"/>
      <c r="S5714" s="134"/>
      <c r="T5714" s="231"/>
      <c r="U5714" s="134"/>
      <c r="V5714" s="231"/>
      <c r="W5714" s="131"/>
      <c r="X5714" s="135"/>
      <c r="AA5714" s="206"/>
    </row>
    <row r="5715" spans="6:27" s="130" customFormat="1" ht="15" customHeight="1">
      <c r="F5715" s="215"/>
      <c r="G5715" s="132"/>
      <c r="M5715" s="308"/>
      <c r="N5715" s="215"/>
      <c r="O5715" s="172"/>
      <c r="P5715" s="229"/>
      <c r="Q5715" s="134"/>
      <c r="R5715" s="134"/>
      <c r="S5715" s="134"/>
      <c r="T5715" s="231"/>
      <c r="U5715" s="134"/>
      <c r="V5715" s="231"/>
      <c r="W5715" s="131"/>
      <c r="X5715" s="135"/>
      <c r="AA5715" s="206"/>
    </row>
    <row r="5716" spans="6:27" s="130" customFormat="1" ht="15" customHeight="1">
      <c r="F5716" s="215"/>
      <c r="G5716" s="132"/>
      <c r="M5716" s="308"/>
      <c r="N5716" s="215"/>
      <c r="O5716" s="172"/>
      <c r="P5716" s="229"/>
      <c r="Q5716" s="134"/>
      <c r="R5716" s="134"/>
      <c r="S5716" s="134"/>
      <c r="T5716" s="231"/>
      <c r="U5716" s="134"/>
      <c r="V5716" s="231"/>
      <c r="W5716" s="131"/>
      <c r="X5716" s="135"/>
      <c r="AA5716" s="206"/>
    </row>
    <row r="5717" spans="6:27" s="130" customFormat="1" ht="15" customHeight="1">
      <c r="F5717" s="215"/>
      <c r="G5717" s="132"/>
      <c r="M5717" s="308"/>
      <c r="N5717" s="215"/>
      <c r="O5717" s="172"/>
      <c r="P5717" s="229"/>
      <c r="Q5717" s="134"/>
      <c r="R5717" s="134"/>
      <c r="S5717" s="134"/>
      <c r="T5717" s="231"/>
      <c r="U5717" s="134"/>
      <c r="V5717" s="231"/>
      <c r="W5717" s="131"/>
      <c r="X5717" s="135"/>
      <c r="AA5717" s="206"/>
    </row>
    <row r="5718" spans="6:27" s="130" customFormat="1" ht="15" customHeight="1">
      <c r="F5718" s="215"/>
      <c r="G5718" s="132"/>
      <c r="M5718" s="308"/>
      <c r="N5718" s="215"/>
      <c r="O5718" s="172"/>
      <c r="P5718" s="229"/>
      <c r="Q5718" s="134"/>
      <c r="R5718" s="134"/>
      <c r="S5718" s="134"/>
      <c r="T5718" s="231"/>
      <c r="U5718" s="134"/>
      <c r="V5718" s="231"/>
      <c r="W5718" s="131"/>
      <c r="X5718" s="135"/>
      <c r="AA5718" s="206"/>
    </row>
    <row r="5719" spans="6:27" s="130" customFormat="1" ht="15" customHeight="1">
      <c r="F5719" s="215"/>
      <c r="G5719" s="132"/>
      <c r="M5719" s="308"/>
      <c r="N5719" s="215"/>
      <c r="O5719" s="172"/>
      <c r="P5719" s="229"/>
      <c r="Q5719" s="134"/>
      <c r="R5719" s="134"/>
      <c r="S5719" s="134"/>
      <c r="T5719" s="231"/>
      <c r="U5719" s="134"/>
      <c r="V5719" s="231"/>
      <c r="W5719" s="131"/>
      <c r="X5719" s="135"/>
      <c r="AA5719" s="206"/>
    </row>
    <row r="5720" spans="6:27" s="130" customFormat="1" ht="15" customHeight="1">
      <c r="F5720" s="215"/>
      <c r="G5720" s="132"/>
      <c r="M5720" s="308"/>
      <c r="N5720" s="215"/>
      <c r="O5720" s="172"/>
      <c r="P5720" s="229"/>
      <c r="Q5720" s="134"/>
      <c r="R5720" s="134"/>
      <c r="S5720" s="134"/>
      <c r="T5720" s="231"/>
      <c r="U5720" s="134"/>
      <c r="V5720" s="231"/>
      <c r="W5720" s="131"/>
      <c r="X5720" s="135"/>
      <c r="AA5720" s="206"/>
    </row>
    <row r="5721" spans="6:27" s="130" customFormat="1" ht="15" customHeight="1">
      <c r="F5721" s="215"/>
      <c r="G5721" s="132"/>
      <c r="M5721" s="308"/>
      <c r="N5721" s="215"/>
      <c r="O5721" s="172"/>
      <c r="P5721" s="229"/>
      <c r="Q5721" s="134"/>
      <c r="R5721" s="134"/>
      <c r="S5721" s="134"/>
      <c r="T5721" s="231"/>
      <c r="U5721" s="134"/>
      <c r="V5721" s="231"/>
      <c r="W5721" s="131"/>
      <c r="X5721" s="135"/>
      <c r="AA5721" s="206"/>
    </row>
    <row r="5722" spans="6:27" s="130" customFormat="1" ht="15" customHeight="1">
      <c r="F5722" s="215"/>
      <c r="G5722" s="132"/>
      <c r="M5722" s="308"/>
      <c r="N5722" s="215"/>
      <c r="O5722" s="172"/>
      <c r="P5722" s="229"/>
      <c r="Q5722" s="134"/>
      <c r="R5722" s="134"/>
      <c r="S5722" s="134"/>
      <c r="T5722" s="231"/>
      <c r="U5722" s="134"/>
      <c r="V5722" s="231"/>
      <c r="W5722" s="131"/>
      <c r="X5722" s="135"/>
      <c r="AA5722" s="206"/>
    </row>
    <row r="5723" spans="6:27" s="130" customFormat="1" ht="15" customHeight="1">
      <c r="F5723" s="215"/>
      <c r="G5723" s="132"/>
      <c r="M5723" s="308"/>
      <c r="N5723" s="215"/>
      <c r="O5723" s="172"/>
      <c r="P5723" s="229"/>
      <c r="Q5723" s="134"/>
      <c r="R5723" s="134"/>
      <c r="S5723" s="134"/>
      <c r="T5723" s="231"/>
      <c r="U5723" s="134"/>
      <c r="V5723" s="231"/>
      <c r="W5723" s="131"/>
      <c r="X5723" s="135"/>
      <c r="AA5723" s="206"/>
    </row>
    <row r="5724" spans="6:27" s="130" customFormat="1" ht="15" customHeight="1">
      <c r="F5724" s="215"/>
      <c r="G5724" s="132"/>
      <c r="M5724" s="308"/>
      <c r="N5724" s="215"/>
      <c r="O5724" s="172"/>
      <c r="P5724" s="229"/>
      <c r="Q5724" s="134"/>
      <c r="R5724" s="134"/>
      <c r="S5724" s="134"/>
      <c r="T5724" s="231"/>
      <c r="U5724" s="134"/>
      <c r="V5724" s="231"/>
      <c r="W5724" s="131"/>
      <c r="X5724" s="135"/>
      <c r="AA5724" s="206"/>
    </row>
    <row r="5725" spans="6:27" s="130" customFormat="1" ht="15" customHeight="1">
      <c r="F5725" s="215"/>
      <c r="G5725" s="132"/>
      <c r="M5725" s="308"/>
      <c r="N5725" s="215"/>
      <c r="O5725" s="172"/>
      <c r="P5725" s="229"/>
      <c r="Q5725" s="134"/>
      <c r="R5725" s="134"/>
      <c r="S5725" s="134"/>
      <c r="T5725" s="231"/>
      <c r="U5725" s="134"/>
      <c r="V5725" s="231"/>
      <c r="W5725" s="131"/>
      <c r="X5725" s="135"/>
      <c r="AA5725" s="206"/>
    </row>
    <row r="5726" spans="6:27" s="130" customFormat="1" ht="15" customHeight="1">
      <c r="F5726" s="215"/>
      <c r="G5726" s="132"/>
      <c r="M5726" s="308"/>
      <c r="N5726" s="215"/>
      <c r="O5726" s="172"/>
      <c r="P5726" s="229"/>
      <c r="Q5726" s="134"/>
      <c r="R5726" s="134"/>
      <c r="S5726" s="134"/>
      <c r="T5726" s="231"/>
      <c r="U5726" s="134"/>
      <c r="V5726" s="231"/>
      <c r="W5726" s="131"/>
      <c r="X5726" s="135"/>
      <c r="AA5726" s="206"/>
    </row>
    <row r="5727" spans="6:27" s="130" customFormat="1" ht="15" customHeight="1">
      <c r="F5727" s="215"/>
      <c r="G5727" s="132"/>
      <c r="M5727" s="308"/>
      <c r="N5727" s="215"/>
      <c r="O5727" s="172"/>
      <c r="P5727" s="229"/>
      <c r="Q5727" s="134"/>
      <c r="R5727" s="134"/>
      <c r="S5727" s="134"/>
      <c r="T5727" s="231"/>
      <c r="U5727" s="134"/>
      <c r="V5727" s="231"/>
      <c r="W5727" s="131"/>
      <c r="X5727" s="135"/>
      <c r="AA5727" s="206"/>
    </row>
    <row r="5728" spans="6:27" s="130" customFormat="1" ht="15" customHeight="1">
      <c r="F5728" s="215"/>
      <c r="G5728" s="132"/>
      <c r="M5728" s="308"/>
      <c r="N5728" s="215"/>
      <c r="O5728" s="172"/>
      <c r="P5728" s="229"/>
      <c r="Q5728" s="134"/>
      <c r="R5728" s="134"/>
      <c r="S5728" s="134"/>
      <c r="T5728" s="231"/>
      <c r="U5728" s="134"/>
      <c r="V5728" s="231"/>
      <c r="W5728" s="131"/>
      <c r="X5728" s="135"/>
      <c r="AA5728" s="206"/>
    </row>
    <row r="5729" spans="6:27" s="130" customFormat="1" ht="15" customHeight="1">
      <c r="F5729" s="215"/>
      <c r="G5729" s="132"/>
      <c r="M5729" s="308"/>
      <c r="N5729" s="215"/>
      <c r="O5729" s="172"/>
      <c r="P5729" s="229"/>
      <c r="Q5729" s="134"/>
      <c r="R5729" s="134"/>
      <c r="S5729" s="134"/>
      <c r="T5729" s="231"/>
      <c r="U5729" s="134"/>
      <c r="V5729" s="231"/>
      <c r="W5729" s="131"/>
      <c r="X5729" s="135"/>
      <c r="AA5729" s="206"/>
    </row>
    <row r="5730" spans="6:27" s="130" customFormat="1" ht="15" customHeight="1">
      <c r="F5730" s="215"/>
      <c r="G5730" s="132"/>
      <c r="M5730" s="308"/>
      <c r="N5730" s="215"/>
      <c r="O5730" s="172"/>
      <c r="P5730" s="229"/>
      <c r="Q5730" s="134"/>
      <c r="R5730" s="134"/>
      <c r="S5730" s="134"/>
      <c r="T5730" s="231"/>
      <c r="U5730" s="134"/>
      <c r="V5730" s="231"/>
      <c r="W5730" s="131"/>
      <c r="X5730" s="135"/>
      <c r="AA5730" s="206"/>
    </row>
    <row r="5731" spans="6:27" s="130" customFormat="1" ht="15" customHeight="1">
      <c r="F5731" s="215"/>
      <c r="G5731" s="132"/>
      <c r="M5731" s="308"/>
      <c r="N5731" s="215"/>
      <c r="O5731" s="172"/>
      <c r="P5731" s="229"/>
      <c r="Q5731" s="134"/>
      <c r="R5731" s="134"/>
      <c r="S5731" s="134"/>
      <c r="T5731" s="231"/>
      <c r="U5731" s="134"/>
      <c r="V5731" s="231"/>
      <c r="W5731" s="131"/>
      <c r="X5731" s="135"/>
      <c r="AA5731" s="206"/>
    </row>
    <row r="5732" spans="6:27" s="130" customFormat="1" ht="15" customHeight="1">
      <c r="F5732" s="215"/>
      <c r="G5732" s="132"/>
      <c r="M5732" s="308"/>
      <c r="N5732" s="215"/>
      <c r="O5732" s="172"/>
      <c r="P5732" s="229"/>
      <c r="Q5732" s="134"/>
      <c r="R5732" s="134"/>
      <c r="S5732" s="134"/>
      <c r="T5732" s="231"/>
      <c r="U5732" s="134"/>
      <c r="V5732" s="231"/>
      <c r="W5732" s="131"/>
      <c r="X5732" s="135"/>
      <c r="AA5732" s="206"/>
    </row>
    <row r="5733" spans="6:27" s="130" customFormat="1" ht="15" customHeight="1">
      <c r="F5733" s="215"/>
      <c r="G5733" s="132"/>
      <c r="M5733" s="308"/>
      <c r="N5733" s="215"/>
      <c r="O5733" s="172"/>
      <c r="P5733" s="229"/>
      <c r="Q5733" s="134"/>
      <c r="R5733" s="134"/>
      <c r="S5733" s="134"/>
      <c r="T5733" s="231"/>
      <c r="U5733" s="134"/>
      <c r="V5733" s="231"/>
      <c r="W5733" s="131"/>
      <c r="X5733" s="135"/>
      <c r="AA5733" s="206"/>
    </row>
    <row r="5734" spans="6:27" s="130" customFormat="1" ht="15" customHeight="1">
      <c r="F5734" s="215"/>
      <c r="G5734" s="132"/>
      <c r="M5734" s="308"/>
      <c r="N5734" s="215"/>
      <c r="O5734" s="172"/>
      <c r="P5734" s="229"/>
      <c r="Q5734" s="134"/>
      <c r="R5734" s="134"/>
      <c r="S5734" s="134"/>
      <c r="T5734" s="231"/>
      <c r="U5734" s="134"/>
      <c r="V5734" s="231"/>
      <c r="W5734" s="131"/>
      <c r="X5734" s="135"/>
      <c r="AA5734" s="206"/>
    </row>
    <row r="5735" spans="6:27" s="130" customFormat="1" ht="15" customHeight="1">
      <c r="F5735" s="215"/>
      <c r="G5735" s="132"/>
      <c r="M5735" s="308"/>
      <c r="N5735" s="215"/>
      <c r="O5735" s="172"/>
      <c r="P5735" s="229"/>
      <c r="Q5735" s="134"/>
      <c r="R5735" s="134"/>
      <c r="S5735" s="134"/>
      <c r="T5735" s="231"/>
      <c r="U5735" s="134"/>
      <c r="V5735" s="231"/>
      <c r="W5735" s="131"/>
      <c r="X5735" s="135"/>
      <c r="AA5735" s="206"/>
    </row>
    <row r="5736" spans="6:27" s="130" customFormat="1" ht="15" customHeight="1">
      <c r="F5736" s="215"/>
      <c r="G5736" s="132"/>
      <c r="M5736" s="308"/>
      <c r="N5736" s="215"/>
      <c r="O5736" s="172"/>
      <c r="P5736" s="229"/>
      <c r="Q5736" s="134"/>
      <c r="R5736" s="134"/>
      <c r="S5736" s="134"/>
      <c r="T5736" s="231"/>
      <c r="U5736" s="134"/>
      <c r="V5736" s="231"/>
      <c r="W5736" s="131"/>
      <c r="X5736" s="135"/>
      <c r="AA5736" s="206"/>
    </row>
    <row r="5737" spans="6:27" s="130" customFormat="1" ht="15" customHeight="1">
      <c r="F5737" s="215"/>
      <c r="G5737" s="132"/>
      <c r="M5737" s="308"/>
      <c r="N5737" s="215"/>
      <c r="O5737" s="172"/>
      <c r="P5737" s="229"/>
      <c r="Q5737" s="134"/>
      <c r="R5737" s="134"/>
      <c r="S5737" s="134"/>
      <c r="T5737" s="231"/>
      <c r="U5737" s="134"/>
      <c r="V5737" s="231"/>
      <c r="W5737" s="131"/>
      <c r="X5737" s="135"/>
      <c r="AA5737" s="206"/>
    </row>
    <row r="5738" spans="6:27" s="130" customFormat="1" ht="15" customHeight="1">
      <c r="F5738" s="215"/>
      <c r="G5738" s="132"/>
      <c r="M5738" s="308"/>
      <c r="N5738" s="215"/>
      <c r="O5738" s="172"/>
      <c r="P5738" s="229"/>
      <c r="Q5738" s="134"/>
      <c r="R5738" s="134"/>
      <c r="S5738" s="134"/>
      <c r="T5738" s="231"/>
      <c r="U5738" s="134"/>
      <c r="V5738" s="231"/>
      <c r="W5738" s="131"/>
      <c r="X5738" s="135"/>
      <c r="AA5738" s="206"/>
    </row>
    <row r="5739" spans="6:27" s="130" customFormat="1" ht="15" customHeight="1">
      <c r="F5739" s="215"/>
      <c r="G5739" s="132"/>
      <c r="M5739" s="308"/>
      <c r="N5739" s="215"/>
      <c r="O5739" s="172"/>
      <c r="P5739" s="229"/>
      <c r="Q5739" s="134"/>
      <c r="R5739" s="134"/>
      <c r="S5739" s="134"/>
      <c r="T5739" s="231"/>
      <c r="U5739" s="134"/>
      <c r="V5739" s="231"/>
      <c r="W5739" s="131"/>
      <c r="X5739" s="135"/>
      <c r="AA5739" s="206"/>
    </row>
    <row r="5740" spans="6:27" s="130" customFormat="1" ht="15" customHeight="1">
      <c r="F5740" s="215"/>
      <c r="G5740" s="132"/>
      <c r="M5740" s="308"/>
      <c r="N5740" s="215"/>
      <c r="O5740" s="172"/>
      <c r="P5740" s="229"/>
      <c r="Q5740" s="134"/>
      <c r="R5740" s="134"/>
      <c r="S5740" s="134"/>
      <c r="T5740" s="231"/>
      <c r="U5740" s="134"/>
      <c r="V5740" s="231"/>
      <c r="W5740" s="131"/>
      <c r="X5740" s="135"/>
      <c r="AA5740" s="206"/>
    </row>
    <row r="5741" spans="6:27" s="130" customFormat="1" ht="15" customHeight="1">
      <c r="F5741" s="215"/>
      <c r="G5741" s="132"/>
      <c r="M5741" s="308"/>
      <c r="N5741" s="215"/>
      <c r="O5741" s="172"/>
      <c r="P5741" s="229"/>
      <c r="Q5741" s="134"/>
      <c r="R5741" s="134"/>
      <c r="S5741" s="134"/>
      <c r="T5741" s="231"/>
      <c r="U5741" s="134"/>
      <c r="V5741" s="231"/>
      <c r="W5741" s="131"/>
      <c r="X5741" s="135"/>
      <c r="AA5741" s="206"/>
    </row>
    <row r="5742" spans="6:27" s="130" customFormat="1" ht="15" customHeight="1">
      <c r="F5742" s="215"/>
      <c r="G5742" s="132"/>
      <c r="M5742" s="308"/>
      <c r="N5742" s="215"/>
      <c r="O5742" s="172"/>
      <c r="P5742" s="229"/>
      <c r="Q5742" s="134"/>
      <c r="R5742" s="134"/>
      <c r="S5742" s="134"/>
      <c r="T5742" s="231"/>
      <c r="U5742" s="134"/>
      <c r="V5742" s="231"/>
      <c r="W5742" s="131"/>
      <c r="X5742" s="135"/>
      <c r="AA5742" s="206"/>
    </row>
    <row r="5743" spans="6:27" s="130" customFormat="1" ht="15" customHeight="1">
      <c r="F5743" s="215"/>
      <c r="G5743" s="132"/>
      <c r="M5743" s="308"/>
      <c r="N5743" s="215"/>
      <c r="O5743" s="172"/>
      <c r="P5743" s="229"/>
      <c r="Q5743" s="134"/>
      <c r="R5743" s="134"/>
      <c r="S5743" s="134"/>
      <c r="T5743" s="231"/>
      <c r="U5743" s="134"/>
      <c r="V5743" s="231"/>
      <c r="W5743" s="131"/>
      <c r="X5743" s="135"/>
      <c r="AA5743" s="206"/>
    </row>
    <row r="5744" spans="6:27" s="130" customFormat="1" ht="15" customHeight="1">
      <c r="F5744" s="215"/>
      <c r="G5744" s="132"/>
      <c r="M5744" s="308"/>
      <c r="N5744" s="215"/>
      <c r="O5744" s="172"/>
      <c r="P5744" s="229"/>
      <c r="Q5744" s="134"/>
      <c r="R5744" s="134"/>
      <c r="S5744" s="134"/>
      <c r="T5744" s="231"/>
      <c r="U5744" s="134"/>
      <c r="V5744" s="231"/>
      <c r="W5744" s="131"/>
      <c r="X5744" s="135"/>
      <c r="AA5744" s="206"/>
    </row>
    <row r="5745" spans="6:27" s="130" customFormat="1" ht="15" customHeight="1">
      <c r="F5745" s="215"/>
      <c r="G5745" s="132"/>
      <c r="M5745" s="308"/>
      <c r="N5745" s="215"/>
      <c r="O5745" s="172"/>
      <c r="P5745" s="229"/>
      <c r="Q5745" s="134"/>
      <c r="R5745" s="134"/>
      <c r="S5745" s="134"/>
      <c r="T5745" s="231"/>
      <c r="U5745" s="134"/>
      <c r="V5745" s="231"/>
      <c r="W5745" s="131"/>
      <c r="X5745" s="135"/>
      <c r="AA5745" s="206"/>
    </row>
    <row r="5746" spans="6:27" s="130" customFormat="1" ht="15" customHeight="1">
      <c r="F5746" s="215"/>
      <c r="G5746" s="132"/>
      <c r="M5746" s="308"/>
      <c r="N5746" s="215"/>
      <c r="O5746" s="172"/>
      <c r="P5746" s="229"/>
      <c r="Q5746" s="134"/>
      <c r="R5746" s="134"/>
      <c r="S5746" s="134"/>
      <c r="T5746" s="231"/>
      <c r="U5746" s="134"/>
      <c r="V5746" s="231"/>
      <c r="W5746" s="131"/>
      <c r="X5746" s="135"/>
      <c r="AA5746" s="206"/>
    </row>
    <row r="5747" spans="6:27" s="130" customFormat="1" ht="15" customHeight="1">
      <c r="F5747" s="215"/>
      <c r="G5747" s="132"/>
      <c r="M5747" s="308"/>
      <c r="N5747" s="215"/>
      <c r="O5747" s="172"/>
      <c r="P5747" s="229"/>
      <c r="Q5747" s="134"/>
      <c r="R5747" s="134"/>
      <c r="S5747" s="134"/>
      <c r="T5747" s="231"/>
      <c r="U5747" s="134"/>
      <c r="V5747" s="231"/>
      <c r="W5747" s="131"/>
      <c r="X5747" s="135"/>
      <c r="AA5747" s="206"/>
    </row>
    <row r="5748" spans="6:27" s="130" customFormat="1" ht="15" customHeight="1">
      <c r="F5748" s="215"/>
      <c r="G5748" s="132"/>
      <c r="M5748" s="308"/>
      <c r="N5748" s="215"/>
      <c r="O5748" s="172"/>
      <c r="P5748" s="229"/>
      <c r="Q5748" s="134"/>
      <c r="R5748" s="134"/>
      <c r="S5748" s="134"/>
      <c r="T5748" s="231"/>
      <c r="U5748" s="134"/>
      <c r="V5748" s="231"/>
      <c r="W5748" s="131"/>
      <c r="X5748" s="135"/>
      <c r="AA5748" s="206"/>
    </row>
    <row r="5749" spans="6:27" s="130" customFormat="1" ht="15" customHeight="1">
      <c r="F5749" s="215"/>
      <c r="G5749" s="132"/>
      <c r="M5749" s="308"/>
      <c r="N5749" s="215"/>
      <c r="O5749" s="172"/>
      <c r="P5749" s="229"/>
      <c r="Q5749" s="134"/>
      <c r="R5749" s="134"/>
      <c r="S5749" s="134"/>
      <c r="T5749" s="231"/>
      <c r="U5749" s="134"/>
      <c r="V5749" s="231"/>
      <c r="W5749" s="131"/>
      <c r="X5749" s="135"/>
      <c r="AA5749" s="206"/>
    </row>
    <row r="5750" spans="6:27" s="130" customFormat="1" ht="15" customHeight="1">
      <c r="F5750" s="215"/>
      <c r="G5750" s="132"/>
      <c r="M5750" s="308"/>
      <c r="N5750" s="215"/>
      <c r="O5750" s="172"/>
      <c r="P5750" s="229"/>
      <c r="Q5750" s="134"/>
      <c r="R5750" s="134"/>
      <c r="S5750" s="134"/>
      <c r="T5750" s="231"/>
      <c r="U5750" s="134"/>
      <c r="V5750" s="231"/>
      <c r="W5750" s="131"/>
      <c r="X5750" s="135"/>
      <c r="AA5750" s="206"/>
    </row>
    <row r="5751" spans="6:27" s="130" customFormat="1" ht="15" customHeight="1">
      <c r="F5751" s="215"/>
      <c r="G5751" s="132"/>
      <c r="M5751" s="308"/>
      <c r="N5751" s="215"/>
      <c r="O5751" s="172"/>
      <c r="P5751" s="229"/>
      <c r="Q5751" s="134"/>
      <c r="R5751" s="134"/>
      <c r="S5751" s="134"/>
      <c r="T5751" s="231"/>
      <c r="U5751" s="134"/>
      <c r="V5751" s="231"/>
      <c r="W5751" s="131"/>
      <c r="X5751" s="135"/>
      <c r="AA5751" s="206"/>
    </row>
    <row r="5752" spans="6:27" s="130" customFormat="1" ht="15" customHeight="1">
      <c r="F5752" s="215"/>
      <c r="G5752" s="132"/>
      <c r="M5752" s="308"/>
      <c r="N5752" s="215"/>
      <c r="O5752" s="172"/>
      <c r="P5752" s="229"/>
      <c r="Q5752" s="134"/>
      <c r="R5752" s="134"/>
      <c r="S5752" s="134"/>
      <c r="T5752" s="231"/>
      <c r="U5752" s="134"/>
      <c r="V5752" s="231"/>
      <c r="W5752" s="131"/>
      <c r="X5752" s="135"/>
      <c r="AA5752" s="206"/>
    </row>
    <row r="5753" spans="6:27" s="130" customFormat="1" ht="15" customHeight="1">
      <c r="F5753" s="215"/>
      <c r="G5753" s="132"/>
      <c r="M5753" s="308"/>
      <c r="N5753" s="215"/>
      <c r="O5753" s="172"/>
      <c r="P5753" s="229"/>
      <c r="Q5753" s="134"/>
      <c r="R5753" s="134"/>
      <c r="S5753" s="134"/>
      <c r="T5753" s="231"/>
      <c r="U5753" s="134"/>
      <c r="V5753" s="231"/>
      <c r="W5753" s="131"/>
      <c r="X5753" s="135"/>
      <c r="AA5753" s="206"/>
    </row>
    <row r="5754" spans="6:27" s="130" customFormat="1" ht="15" customHeight="1">
      <c r="F5754" s="215"/>
      <c r="G5754" s="132"/>
      <c r="M5754" s="308"/>
      <c r="N5754" s="215"/>
      <c r="O5754" s="172"/>
      <c r="P5754" s="229"/>
      <c r="Q5754" s="134"/>
      <c r="R5754" s="134"/>
      <c r="S5754" s="134"/>
      <c r="T5754" s="231"/>
      <c r="U5754" s="134"/>
      <c r="V5754" s="231"/>
      <c r="W5754" s="131"/>
      <c r="X5754" s="135"/>
      <c r="AA5754" s="206"/>
    </row>
    <row r="5755" spans="6:27" s="130" customFormat="1" ht="15" customHeight="1">
      <c r="F5755" s="215"/>
      <c r="G5755" s="132"/>
      <c r="M5755" s="308"/>
      <c r="N5755" s="215"/>
      <c r="O5755" s="172"/>
      <c r="P5755" s="229"/>
      <c r="Q5755" s="134"/>
      <c r="R5755" s="134"/>
      <c r="S5755" s="134"/>
      <c r="T5755" s="231"/>
      <c r="U5755" s="134"/>
      <c r="V5755" s="231"/>
      <c r="W5755" s="131"/>
      <c r="X5755" s="135"/>
      <c r="AA5755" s="206"/>
    </row>
    <row r="5756" spans="6:27" s="130" customFormat="1" ht="15" customHeight="1">
      <c r="F5756" s="215"/>
      <c r="G5756" s="132"/>
      <c r="M5756" s="308"/>
      <c r="N5756" s="215"/>
      <c r="O5756" s="172"/>
      <c r="P5756" s="229"/>
      <c r="Q5756" s="134"/>
      <c r="R5756" s="134"/>
      <c r="S5756" s="134"/>
      <c r="T5756" s="231"/>
      <c r="U5756" s="134"/>
      <c r="V5756" s="231"/>
      <c r="W5756" s="131"/>
      <c r="X5756" s="135"/>
      <c r="AA5756" s="206"/>
    </row>
    <row r="5757" spans="6:27" s="130" customFormat="1" ht="15" customHeight="1">
      <c r="F5757" s="215"/>
      <c r="G5757" s="132"/>
      <c r="M5757" s="308"/>
      <c r="N5757" s="215"/>
      <c r="O5757" s="172"/>
      <c r="P5757" s="229"/>
      <c r="Q5757" s="134"/>
      <c r="R5757" s="134"/>
      <c r="S5757" s="134"/>
      <c r="T5757" s="231"/>
      <c r="U5757" s="134"/>
      <c r="V5757" s="231"/>
      <c r="W5757" s="131"/>
      <c r="X5757" s="135"/>
      <c r="AA5757" s="206"/>
    </row>
    <row r="5758" spans="6:27" s="130" customFormat="1" ht="15" customHeight="1">
      <c r="F5758" s="215"/>
      <c r="G5758" s="132"/>
      <c r="M5758" s="308"/>
      <c r="N5758" s="215"/>
      <c r="O5758" s="172"/>
      <c r="P5758" s="229"/>
      <c r="Q5758" s="134"/>
      <c r="R5758" s="134"/>
      <c r="S5758" s="134"/>
      <c r="T5758" s="231"/>
      <c r="U5758" s="134"/>
      <c r="V5758" s="231"/>
      <c r="W5758" s="131"/>
      <c r="X5758" s="135"/>
      <c r="AA5758" s="206"/>
    </row>
    <row r="5759" spans="6:27" s="130" customFormat="1" ht="15" customHeight="1">
      <c r="F5759" s="215"/>
      <c r="G5759" s="132"/>
      <c r="M5759" s="308"/>
      <c r="N5759" s="215"/>
      <c r="O5759" s="172"/>
      <c r="P5759" s="229"/>
      <c r="Q5759" s="134"/>
      <c r="R5759" s="134"/>
      <c r="S5759" s="134"/>
      <c r="T5759" s="231"/>
      <c r="U5759" s="134"/>
      <c r="V5759" s="231"/>
      <c r="W5759" s="131"/>
      <c r="X5759" s="135"/>
      <c r="AA5759" s="206"/>
    </row>
    <row r="5760" spans="6:27" s="130" customFormat="1" ht="15" customHeight="1">
      <c r="F5760" s="215"/>
      <c r="G5760" s="132"/>
      <c r="M5760" s="308"/>
      <c r="N5760" s="215"/>
      <c r="O5760" s="172"/>
      <c r="P5760" s="229"/>
      <c r="Q5760" s="134"/>
      <c r="R5760" s="134"/>
      <c r="S5760" s="134"/>
      <c r="T5760" s="231"/>
      <c r="U5760" s="134"/>
      <c r="V5760" s="231"/>
      <c r="W5760" s="131"/>
      <c r="X5760" s="135"/>
      <c r="AA5760" s="206"/>
    </row>
    <row r="5761" spans="6:27" s="130" customFormat="1" ht="15" customHeight="1">
      <c r="F5761" s="215"/>
      <c r="G5761" s="132"/>
      <c r="M5761" s="308"/>
      <c r="N5761" s="215"/>
      <c r="O5761" s="172"/>
      <c r="P5761" s="229"/>
      <c r="Q5761" s="134"/>
      <c r="R5761" s="134"/>
      <c r="S5761" s="134"/>
      <c r="T5761" s="231"/>
      <c r="U5761" s="134"/>
      <c r="V5761" s="231"/>
      <c r="W5761" s="131"/>
      <c r="X5761" s="135"/>
      <c r="AA5761" s="206"/>
    </row>
    <row r="5762" spans="6:27" s="130" customFormat="1" ht="15" customHeight="1">
      <c r="F5762" s="215"/>
      <c r="G5762" s="132"/>
      <c r="M5762" s="308"/>
      <c r="N5762" s="215"/>
      <c r="O5762" s="172"/>
      <c r="P5762" s="229"/>
      <c r="Q5762" s="134"/>
      <c r="R5762" s="134"/>
      <c r="S5762" s="134"/>
      <c r="T5762" s="231"/>
      <c r="U5762" s="134"/>
      <c r="V5762" s="231"/>
      <c r="W5762" s="131"/>
      <c r="X5762" s="135"/>
      <c r="AA5762" s="206"/>
    </row>
    <row r="5763" spans="6:27" s="130" customFormat="1" ht="15" customHeight="1">
      <c r="F5763" s="215"/>
      <c r="G5763" s="132"/>
      <c r="M5763" s="308"/>
      <c r="N5763" s="215"/>
      <c r="O5763" s="172"/>
      <c r="P5763" s="229"/>
      <c r="Q5763" s="134"/>
      <c r="R5763" s="134"/>
      <c r="S5763" s="134"/>
      <c r="T5763" s="231"/>
      <c r="U5763" s="134"/>
      <c r="V5763" s="231"/>
      <c r="W5763" s="131"/>
      <c r="X5763" s="135"/>
      <c r="AA5763" s="206"/>
    </row>
    <row r="5764" spans="6:27" s="130" customFormat="1" ht="15" customHeight="1">
      <c r="F5764" s="215"/>
      <c r="G5764" s="132"/>
      <c r="M5764" s="308"/>
      <c r="N5764" s="215"/>
      <c r="O5764" s="172"/>
      <c r="P5764" s="229"/>
      <c r="Q5764" s="134"/>
      <c r="R5764" s="134"/>
      <c r="S5764" s="134"/>
      <c r="T5764" s="231"/>
      <c r="U5764" s="134"/>
      <c r="V5764" s="231"/>
      <c r="W5764" s="131"/>
      <c r="X5764" s="135"/>
      <c r="AA5764" s="206"/>
    </row>
    <row r="5765" spans="6:27" s="130" customFormat="1" ht="15" customHeight="1">
      <c r="F5765" s="215"/>
      <c r="G5765" s="132"/>
      <c r="M5765" s="308"/>
      <c r="N5765" s="215"/>
      <c r="O5765" s="172"/>
      <c r="P5765" s="229"/>
      <c r="Q5765" s="134"/>
      <c r="R5765" s="134"/>
      <c r="S5765" s="134"/>
      <c r="T5765" s="231"/>
      <c r="U5765" s="134"/>
      <c r="V5765" s="231"/>
      <c r="W5765" s="131"/>
      <c r="X5765" s="135"/>
      <c r="AA5765" s="206"/>
    </row>
    <row r="5766" spans="6:27" s="130" customFormat="1" ht="15" customHeight="1">
      <c r="F5766" s="215"/>
      <c r="G5766" s="132"/>
      <c r="M5766" s="308"/>
      <c r="N5766" s="215"/>
      <c r="O5766" s="172"/>
      <c r="P5766" s="229"/>
      <c r="Q5766" s="134"/>
      <c r="R5766" s="134"/>
      <c r="S5766" s="134"/>
      <c r="T5766" s="231"/>
      <c r="U5766" s="134"/>
      <c r="V5766" s="231"/>
      <c r="W5766" s="131"/>
      <c r="X5766" s="135"/>
      <c r="AA5766" s="206"/>
    </row>
    <row r="5767" spans="6:27" s="130" customFormat="1" ht="15" customHeight="1">
      <c r="F5767" s="215"/>
      <c r="G5767" s="132"/>
      <c r="M5767" s="308"/>
      <c r="N5767" s="215"/>
      <c r="O5767" s="172"/>
      <c r="P5767" s="229"/>
      <c r="Q5767" s="134"/>
      <c r="R5767" s="134"/>
      <c r="S5767" s="134"/>
      <c r="T5767" s="231"/>
      <c r="U5767" s="134"/>
      <c r="V5767" s="231"/>
      <c r="W5767" s="131"/>
      <c r="X5767" s="135"/>
      <c r="AA5767" s="206"/>
    </row>
    <row r="5768" spans="6:27" s="130" customFormat="1" ht="15" customHeight="1">
      <c r="F5768" s="215"/>
      <c r="G5768" s="132"/>
      <c r="M5768" s="308"/>
      <c r="N5768" s="215"/>
      <c r="O5768" s="172"/>
      <c r="P5768" s="229"/>
      <c r="Q5768" s="134"/>
      <c r="R5768" s="134"/>
      <c r="S5768" s="134"/>
      <c r="T5768" s="231"/>
      <c r="U5768" s="134"/>
      <c r="V5768" s="231"/>
      <c r="W5768" s="131"/>
      <c r="X5768" s="135"/>
      <c r="AA5768" s="206"/>
    </row>
    <row r="5769" spans="6:27" s="130" customFormat="1" ht="15" customHeight="1">
      <c r="F5769" s="215"/>
      <c r="G5769" s="132"/>
      <c r="M5769" s="308"/>
      <c r="N5769" s="215"/>
      <c r="O5769" s="172"/>
      <c r="P5769" s="229"/>
      <c r="Q5769" s="134"/>
      <c r="R5769" s="134"/>
      <c r="S5769" s="134"/>
      <c r="T5769" s="231"/>
      <c r="U5769" s="134"/>
      <c r="V5769" s="231"/>
      <c r="W5769" s="131"/>
      <c r="X5769" s="135"/>
      <c r="AA5769" s="206"/>
    </row>
    <row r="5770" spans="6:27" s="130" customFormat="1" ht="15" customHeight="1">
      <c r="F5770" s="215"/>
      <c r="G5770" s="132"/>
      <c r="M5770" s="308"/>
      <c r="N5770" s="215"/>
      <c r="O5770" s="172"/>
      <c r="P5770" s="229"/>
      <c r="Q5770" s="134"/>
      <c r="R5770" s="134"/>
      <c r="S5770" s="134"/>
      <c r="T5770" s="231"/>
      <c r="U5770" s="134"/>
      <c r="V5770" s="231"/>
      <c r="W5770" s="131"/>
      <c r="X5770" s="135"/>
      <c r="AA5770" s="206"/>
    </row>
    <row r="5771" spans="6:27" s="130" customFormat="1" ht="15" customHeight="1">
      <c r="F5771" s="215"/>
      <c r="G5771" s="132"/>
      <c r="M5771" s="308"/>
      <c r="N5771" s="215"/>
      <c r="O5771" s="172"/>
      <c r="P5771" s="229"/>
      <c r="Q5771" s="134"/>
      <c r="R5771" s="134"/>
      <c r="S5771" s="134"/>
      <c r="T5771" s="231"/>
      <c r="U5771" s="134"/>
      <c r="V5771" s="231"/>
      <c r="W5771" s="131"/>
      <c r="X5771" s="135"/>
      <c r="AA5771" s="206"/>
    </row>
    <row r="5772" spans="6:27" s="130" customFormat="1" ht="15" customHeight="1">
      <c r="F5772" s="215"/>
      <c r="G5772" s="132"/>
      <c r="M5772" s="308"/>
      <c r="N5772" s="215"/>
      <c r="O5772" s="172"/>
      <c r="P5772" s="229"/>
      <c r="Q5772" s="134"/>
      <c r="R5772" s="134"/>
      <c r="S5772" s="134"/>
      <c r="T5772" s="231"/>
      <c r="U5772" s="134"/>
      <c r="V5772" s="231"/>
      <c r="W5772" s="131"/>
      <c r="X5772" s="135"/>
      <c r="AA5772" s="206"/>
    </row>
    <row r="5773" spans="6:27" s="130" customFormat="1" ht="15" customHeight="1">
      <c r="F5773" s="215"/>
      <c r="G5773" s="132"/>
      <c r="M5773" s="308"/>
      <c r="N5773" s="215"/>
      <c r="O5773" s="172"/>
      <c r="P5773" s="229"/>
      <c r="Q5773" s="134"/>
      <c r="R5773" s="134"/>
      <c r="S5773" s="134"/>
      <c r="T5773" s="231"/>
      <c r="U5773" s="134"/>
      <c r="V5773" s="231"/>
      <c r="W5773" s="131"/>
      <c r="X5773" s="135"/>
      <c r="AA5773" s="206"/>
    </row>
    <row r="5774" spans="6:27" s="130" customFormat="1" ht="15" customHeight="1">
      <c r="F5774" s="215"/>
      <c r="G5774" s="132"/>
      <c r="M5774" s="308"/>
      <c r="N5774" s="215"/>
      <c r="O5774" s="172"/>
      <c r="P5774" s="229"/>
      <c r="Q5774" s="134"/>
      <c r="R5774" s="134"/>
      <c r="S5774" s="134"/>
      <c r="T5774" s="231"/>
      <c r="U5774" s="134"/>
      <c r="V5774" s="231"/>
      <c r="W5774" s="131"/>
      <c r="X5774" s="135"/>
      <c r="AA5774" s="206"/>
    </row>
    <row r="5775" spans="6:27" s="130" customFormat="1" ht="15" customHeight="1">
      <c r="F5775" s="215"/>
      <c r="G5775" s="132"/>
      <c r="M5775" s="308"/>
      <c r="N5775" s="215"/>
      <c r="O5775" s="172"/>
      <c r="P5775" s="229"/>
      <c r="Q5775" s="134"/>
      <c r="R5775" s="134"/>
      <c r="S5775" s="134"/>
      <c r="T5775" s="231"/>
      <c r="U5775" s="134"/>
      <c r="V5775" s="231"/>
      <c r="W5775" s="131"/>
      <c r="X5775" s="135"/>
      <c r="AA5775" s="206"/>
    </row>
    <row r="5776" spans="6:27" s="130" customFormat="1" ht="15" customHeight="1">
      <c r="F5776" s="215"/>
      <c r="G5776" s="132"/>
      <c r="M5776" s="308"/>
      <c r="N5776" s="215"/>
      <c r="O5776" s="172"/>
      <c r="P5776" s="229"/>
      <c r="Q5776" s="134"/>
      <c r="R5776" s="134"/>
      <c r="S5776" s="134"/>
      <c r="T5776" s="231"/>
      <c r="U5776" s="134"/>
      <c r="V5776" s="231"/>
      <c r="W5776" s="131"/>
      <c r="X5776" s="135"/>
      <c r="AA5776" s="206"/>
    </row>
    <row r="5777" spans="6:27" s="130" customFormat="1" ht="15" customHeight="1">
      <c r="F5777" s="215"/>
      <c r="G5777" s="132"/>
      <c r="M5777" s="308"/>
      <c r="N5777" s="215"/>
      <c r="O5777" s="172"/>
      <c r="P5777" s="229"/>
      <c r="Q5777" s="134"/>
      <c r="R5777" s="134"/>
      <c r="S5777" s="134"/>
      <c r="T5777" s="231"/>
      <c r="U5777" s="134"/>
      <c r="V5777" s="231"/>
      <c r="W5777" s="131"/>
      <c r="X5777" s="135"/>
      <c r="AA5777" s="206"/>
    </row>
    <row r="5778" spans="6:27" s="130" customFormat="1" ht="15" customHeight="1">
      <c r="F5778" s="215"/>
      <c r="G5778" s="132"/>
      <c r="M5778" s="308"/>
      <c r="N5778" s="215"/>
      <c r="O5778" s="172"/>
      <c r="P5778" s="229"/>
      <c r="Q5778" s="134"/>
      <c r="R5778" s="134"/>
      <c r="S5778" s="134"/>
      <c r="T5778" s="231"/>
      <c r="U5778" s="134"/>
      <c r="V5778" s="231"/>
      <c r="W5778" s="131"/>
      <c r="X5778" s="135"/>
      <c r="AA5778" s="206"/>
    </row>
    <row r="5779" spans="6:27" s="130" customFormat="1" ht="15" customHeight="1">
      <c r="F5779" s="215"/>
      <c r="G5779" s="132"/>
      <c r="M5779" s="308"/>
      <c r="N5779" s="215"/>
      <c r="O5779" s="172"/>
      <c r="P5779" s="229"/>
      <c r="Q5779" s="134"/>
      <c r="R5779" s="134"/>
      <c r="S5779" s="134"/>
      <c r="T5779" s="231"/>
      <c r="U5779" s="134"/>
      <c r="V5779" s="231"/>
      <c r="W5779" s="131"/>
      <c r="X5779" s="135"/>
      <c r="AA5779" s="206"/>
    </row>
    <row r="5780" spans="6:27" s="130" customFormat="1" ht="15" customHeight="1">
      <c r="F5780" s="215"/>
      <c r="G5780" s="132"/>
      <c r="M5780" s="308"/>
      <c r="N5780" s="215"/>
      <c r="O5780" s="172"/>
      <c r="P5780" s="229"/>
      <c r="Q5780" s="134"/>
      <c r="R5780" s="134"/>
      <c r="S5780" s="134"/>
      <c r="T5780" s="231"/>
      <c r="U5780" s="134"/>
      <c r="V5780" s="231"/>
      <c r="W5780" s="131"/>
      <c r="X5780" s="135"/>
      <c r="AA5780" s="206"/>
    </row>
    <row r="5781" spans="6:27" s="130" customFormat="1" ht="15" customHeight="1">
      <c r="F5781" s="215"/>
      <c r="G5781" s="132"/>
      <c r="M5781" s="308"/>
      <c r="N5781" s="215"/>
      <c r="O5781" s="172"/>
      <c r="P5781" s="229"/>
      <c r="Q5781" s="134"/>
      <c r="R5781" s="134"/>
      <c r="S5781" s="134"/>
      <c r="T5781" s="231"/>
      <c r="U5781" s="134"/>
      <c r="V5781" s="231"/>
      <c r="W5781" s="131"/>
      <c r="X5781" s="135"/>
      <c r="AA5781" s="206"/>
    </row>
    <row r="5782" spans="6:27" s="130" customFormat="1" ht="15" customHeight="1">
      <c r="F5782" s="215"/>
      <c r="G5782" s="132"/>
      <c r="M5782" s="308"/>
      <c r="N5782" s="215"/>
      <c r="O5782" s="172"/>
      <c r="P5782" s="229"/>
      <c r="Q5782" s="134"/>
      <c r="R5782" s="134"/>
      <c r="S5782" s="134"/>
      <c r="T5782" s="231"/>
      <c r="U5782" s="134"/>
      <c r="V5782" s="231"/>
      <c r="W5782" s="131"/>
      <c r="X5782" s="135"/>
      <c r="AA5782" s="206"/>
    </row>
    <row r="5783" spans="6:27" s="130" customFormat="1" ht="15" customHeight="1">
      <c r="F5783" s="215"/>
      <c r="G5783" s="132"/>
      <c r="M5783" s="308"/>
      <c r="N5783" s="215"/>
      <c r="O5783" s="172"/>
      <c r="P5783" s="229"/>
      <c r="Q5783" s="134"/>
      <c r="R5783" s="134"/>
      <c r="S5783" s="134"/>
      <c r="T5783" s="231"/>
      <c r="U5783" s="134"/>
      <c r="V5783" s="231"/>
      <c r="W5783" s="131"/>
      <c r="X5783" s="135"/>
      <c r="AA5783" s="206"/>
    </row>
    <row r="5784" spans="6:27" s="130" customFormat="1" ht="15" customHeight="1">
      <c r="F5784" s="215"/>
      <c r="G5784" s="132"/>
      <c r="M5784" s="308"/>
      <c r="N5784" s="215"/>
      <c r="O5784" s="172"/>
      <c r="P5784" s="229"/>
      <c r="Q5784" s="134"/>
      <c r="R5784" s="134"/>
      <c r="S5784" s="134"/>
      <c r="T5784" s="231"/>
      <c r="U5784" s="134"/>
      <c r="V5784" s="231"/>
      <c r="W5784" s="131"/>
      <c r="X5784" s="135"/>
      <c r="AA5784" s="206"/>
    </row>
    <row r="5785" spans="6:27" s="130" customFormat="1" ht="15" customHeight="1">
      <c r="F5785" s="215"/>
      <c r="G5785" s="132"/>
      <c r="M5785" s="308"/>
      <c r="N5785" s="215"/>
      <c r="O5785" s="172"/>
      <c r="P5785" s="229"/>
      <c r="Q5785" s="134"/>
      <c r="R5785" s="134"/>
      <c r="S5785" s="134"/>
      <c r="T5785" s="231"/>
      <c r="U5785" s="134"/>
      <c r="V5785" s="231"/>
      <c r="W5785" s="131"/>
      <c r="X5785" s="135"/>
      <c r="AA5785" s="206"/>
    </row>
    <row r="5786" spans="6:27" s="130" customFormat="1" ht="15" customHeight="1">
      <c r="F5786" s="215"/>
      <c r="G5786" s="132"/>
      <c r="M5786" s="308"/>
      <c r="N5786" s="215"/>
      <c r="O5786" s="172"/>
      <c r="P5786" s="229"/>
      <c r="Q5786" s="134"/>
      <c r="R5786" s="134"/>
      <c r="S5786" s="134"/>
      <c r="T5786" s="231"/>
      <c r="U5786" s="134"/>
      <c r="V5786" s="231"/>
      <c r="W5786" s="131"/>
      <c r="X5786" s="135"/>
      <c r="AA5786" s="206"/>
    </row>
    <row r="5787" spans="6:27" s="130" customFormat="1" ht="15" customHeight="1">
      <c r="F5787" s="215"/>
      <c r="G5787" s="132"/>
      <c r="M5787" s="308"/>
      <c r="N5787" s="215"/>
      <c r="O5787" s="172"/>
      <c r="P5787" s="229"/>
      <c r="Q5787" s="134"/>
      <c r="R5787" s="134"/>
      <c r="S5787" s="134"/>
      <c r="T5787" s="231"/>
      <c r="U5787" s="134"/>
      <c r="V5787" s="231"/>
      <c r="W5787" s="131"/>
      <c r="X5787" s="135"/>
      <c r="AA5787" s="206"/>
    </row>
    <row r="5788" spans="6:27" s="130" customFormat="1" ht="15" customHeight="1">
      <c r="F5788" s="215"/>
      <c r="G5788" s="132"/>
      <c r="M5788" s="308"/>
      <c r="N5788" s="215"/>
      <c r="O5788" s="172"/>
      <c r="P5788" s="229"/>
      <c r="Q5788" s="134"/>
      <c r="R5788" s="134"/>
      <c r="S5788" s="134"/>
      <c r="T5788" s="231"/>
      <c r="U5788" s="134"/>
      <c r="V5788" s="231"/>
      <c r="W5788" s="131"/>
      <c r="X5788" s="135"/>
      <c r="AA5788" s="206"/>
    </row>
    <row r="5789" spans="6:27" s="130" customFormat="1" ht="15" customHeight="1">
      <c r="F5789" s="215"/>
      <c r="G5789" s="132"/>
      <c r="M5789" s="308"/>
      <c r="N5789" s="215"/>
      <c r="O5789" s="172"/>
      <c r="P5789" s="229"/>
      <c r="Q5789" s="134"/>
      <c r="R5789" s="134"/>
      <c r="S5789" s="134"/>
      <c r="T5789" s="231"/>
      <c r="U5789" s="134"/>
      <c r="V5789" s="231"/>
      <c r="W5789" s="131"/>
      <c r="X5789" s="135"/>
      <c r="AA5789" s="206"/>
    </row>
    <row r="5790" spans="6:27" s="130" customFormat="1" ht="15" customHeight="1">
      <c r="F5790" s="215"/>
      <c r="G5790" s="132"/>
      <c r="M5790" s="308"/>
      <c r="N5790" s="215"/>
      <c r="O5790" s="172"/>
      <c r="P5790" s="229"/>
      <c r="Q5790" s="134"/>
      <c r="R5790" s="134"/>
      <c r="S5790" s="134"/>
      <c r="T5790" s="231"/>
      <c r="U5790" s="134"/>
      <c r="V5790" s="231"/>
      <c r="W5790" s="131"/>
      <c r="X5790" s="135"/>
      <c r="AA5790" s="206"/>
    </row>
    <row r="5791" spans="6:27" s="130" customFormat="1" ht="15" customHeight="1">
      <c r="F5791" s="215"/>
      <c r="G5791" s="132"/>
      <c r="M5791" s="308"/>
      <c r="N5791" s="215"/>
      <c r="O5791" s="172"/>
      <c r="P5791" s="229"/>
      <c r="Q5791" s="134"/>
      <c r="R5791" s="134"/>
      <c r="S5791" s="134"/>
      <c r="T5791" s="231"/>
      <c r="U5791" s="134"/>
      <c r="V5791" s="231"/>
      <c r="W5791" s="131"/>
      <c r="X5791" s="135"/>
      <c r="AA5791" s="206"/>
    </row>
    <row r="5792" spans="6:27" s="130" customFormat="1" ht="15" customHeight="1">
      <c r="F5792" s="215"/>
      <c r="G5792" s="132"/>
      <c r="M5792" s="308"/>
      <c r="N5792" s="215"/>
      <c r="O5792" s="172"/>
      <c r="P5792" s="229"/>
      <c r="Q5792" s="134"/>
      <c r="R5792" s="134"/>
      <c r="S5792" s="134"/>
      <c r="T5792" s="231"/>
      <c r="U5792" s="134"/>
      <c r="V5792" s="231"/>
      <c r="W5792" s="131"/>
      <c r="X5792" s="135"/>
      <c r="AA5792" s="206"/>
    </row>
    <row r="5793" spans="6:27" s="130" customFormat="1" ht="15" customHeight="1">
      <c r="F5793" s="215"/>
      <c r="G5793" s="132"/>
      <c r="M5793" s="308"/>
      <c r="N5793" s="215"/>
      <c r="O5793" s="172"/>
      <c r="P5793" s="229"/>
      <c r="Q5793" s="134"/>
      <c r="R5793" s="134"/>
      <c r="S5793" s="134"/>
      <c r="T5793" s="231"/>
      <c r="U5793" s="134"/>
      <c r="V5793" s="231"/>
      <c r="W5793" s="131"/>
      <c r="X5793" s="135"/>
      <c r="AA5793" s="206"/>
    </row>
    <row r="5794" spans="6:27" s="130" customFormat="1" ht="15" customHeight="1">
      <c r="F5794" s="215"/>
      <c r="G5794" s="132"/>
      <c r="M5794" s="308"/>
      <c r="N5794" s="215"/>
      <c r="O5794" s="172"/>
      <c r="P5794" s="229"/>
      <c r="Q5794" s="134"/>
      <c r="R5794" s="134"/>
      <c r="S5794" s="134"/>
      <c r="T5794" s="231"/>
      <c r="U5794" s="134"/>
      <c r="V5794" s="231"/>
      <c r="W5794" s="131"/>
      <c r="X5794" s="135"/>
      <c r="AA5794" s="206"/>
    </row>
    <row r="5795" spans="6:27" s="130" customFormat="1" ht="15" customHeight="1">
      <c r="F5795" s="215"/>
      <c r="G5795" s="132"/>
      <c r="M5795" s="308"/>
      <c r="N5795" s="215"/>
      <c r="O5795" s="172"/>
      <c r="P5795" s="229"/>
      <c r="Q5795" s="134"/>
      <c r="R5795" s="134"/>
      <c r="S5795" s="134"/>
      <c r="T5795" s="231"/>
      <c r="U5795" s="134"/>
      <c r="V5795" s="231"/>
      <c r="W5795" s="131"/>
      <c r="X5795" s="135"/>
      <c r="AA5795" s="206"/>
    </row>
    <row r="5796" spans="6:27" s="130" customFormat="1" ht="15" customHeight="1">
      <c r="F5796" s="215"/>
      <c r="G5796" s="132"/>
      <c r="M5796" s="308"/>
      <c r="N5796" s="215"/>
      <c r="O5796" s="172"/>
      <c r="P5796" s="229"/>
      <c r="Q5796" s="134"/>
      <c r="R5796" s="134"/>
      <c r="S5796" s="134"/>
      <c r="T5796" s="231"/>
      <c r="U5796" s="134"/>
      <c r="V5796" s="231"/>
      <c r="W5796" s="131"/>
      <c r="X5796" s="135"/>
      <c r="AA5796" s="206"/>
    </row>
    <row r="5797" spans="6:27" s="130" customFormat="1" ht="15" customHeight="1">
      <c r="F5797" s="215"/>
      <c r="G5797" s="132"/>
      <c r="M5797" s="308"/>
      <c r="N5797" s="215"/>
      <c r="O5797" s="172"/>
      <c r="P5797" s="229"/>
      <c r="Q5797" s="134"/>
      <c r="R5797" s="134"/>
      <c r="S5797" s="134"/>
      <c r="T5797" s="231"/>
      <c r="U5797" s="134"/>
      <c r="V5797" s="231"/>
      <c r="W5797" s="131"/>
      <c r="X5797" s="135"/>
      <c r="AA5797" s="206"/>
    </row>
    <row r="5798" spans="6:27" s="130" customFormat="1" ht="15" customHeight="1">
      <c r="F5798" s="215"/>
      <c r="G5798" s="132"/>
      <c r="M5798" s="308"/>
      <c r="N5798" s="215"/>
      <c r="O5798" s="172"/>
      <c r="P5798" s="229"/>
      <c r="Q5798" s="134"/>
      <c r="R5798" s="134"/>
      <c r="S5798" s="134"/>
      <c r="T5798" s="231"/>
      <c r="U5798" s="134"/>
      <c r="V5798" s="231"/>
      <c r="W5798" s="131"/>
      <c r="X5798" s="135"/>
      <c r="AA5798" s="206"/>
    </row>
    <row r="5799" spans="6:27" s="130" customFormat="1" ht="15" customHeight="1">
      <c r="F5799" s="215"/>
      <c r="G5799" s="132"/>
      <c r="M5799" s="308"/>
      <c r="N5799" s="215"/>
      <c r="O5799" s="172"/>
      <c r="P5799" s="229"/>
      <c r="Q5799" s="134"/>
      <c r="R5799" s="134"/>
      <c r="S5799" s="134"/>
      <c r="T5799" s="231"/>
      <c r="U5799" s="134"/>
      <c r="V5799" s="231"/>
      <c r="W5799" s="131"/>
      <c r="X5799" s="135"/>
      <c r="AA5799" s="206"/>
    </row>
    <row r="5800" spans="6:27" s="130" customFormat="1" ht="15" customHeight="1">
      <c r="F5800" s="215"/>
      <c r="G5800" s="132"/>
      <c r="M5800" s="308"/>
      <c r="N5800" s="215"/>
      <c r="O5800" s="172"/>
      <c r="P5800" s="229"/>
      <c r="Q5800" s="134"/>
      <c r="R5800" s="134"/>
      <c r="S5800" s="134"/>
      <c r="T5800" s="231"/>
      <c r="U5800" s="134"/>
      <c r="V5800" s="231"/>
      <c r="W5800" s="131"/>
      <c r="X5800" s="135"/>
      <c r="AA5800" s="206"/>
    </row>
    <row r="5801" spans="6:27" s="130" customFormat="1" ht="15" customHeight="1">
      <c r="F5801" s="215"/>
      <c r="G5801" s="132"/>
      <c r="M5801" s="308"/>
      <c r="N5801" s="215"/>
      <c r="O5801" s="172"/>
      <c r="P5801" s="229"/>
      <c r="Q5801" s="134"/>
      <c r="R5801" s="134"/>
      <c r="S5801" s="134"/>
      <c r="T5801" s="231"/>
      <c r="U5801" s="134"/>
      <c r="V5801" s="231"/>
      <c r="W5801" s="131"/>
      <c r="X5801" s="135"/>
      <c r="AA5801" s="206"/>
    </row>
    <row r="5802" spans="6:27" s="130" customFormat="1" ht="15" customHeight="1">
      <c r="F5802" s="215"/>
      <c r="G5802" s="132"/>
      <c r="M5802" s="308"/>
      <c r="N5802" s="215"/>
      <c r="O5802" s="172"/>
      <c r="P5802" s="229"/>
      <c r="Q5802" s="134"/>
      <c r="R5802" s="134"/>
      <c r="S5802" s="134"/>
      <c r="T5802" s="231"/>
      <c r="U5802" s="134"/>
      <c r="V5802" s="231"/>
      <c r="W5802" s="131"/>
      <c r="X5802" s="135"/>
      <c r="AA5802" s="206"/>
    </row>
    <row r="5803" spans="6:27" s="130" customFormat="1" ht="15" customHeight="1">
      <c r="F5803" s="215"/>
      <c r="G5803" s="132"/>
      <c r="M5803" s="308"/>
      <c r="N5803" s="215"/>
      <c r="O5803" s="172"/>
      <c r="P5803" s="229"/>
      <c r="Q5803" s="134"/>
      <c r="R5803" s="134"/>
      <c r="S5803" s="134"/>
      <c r="T5803" s="231"/>
      <c r="U5803" s="134"/>
      <c r="V5803" s="231"/>
      <c r="W5803" s="131"/>
      <c r="X5803" s="135"/>
      <c r="AA5803" s="206"/>
    </row>
    <row r="5804" spans="6:27" s="130" customFormat="1" ht="15" customHeight="1">
      <c r="F5804" s="215"/>
      <c r="G5804" s="132"/>
      <c r="M5804" s="308"/>
      <c r="N5804" s="215"/>
      <c r="O5804" s="172"/>
      <c r="P5804" s="229"/>
      <c r="Q5804" s="134"/>
      <c r="R5804" s="134"/>
      <c r="S5804" s="134"/>
      <c r="T5804" s="231"/>
      <c r="U5804" s="134"/>
      <c r="V5804" s="231"/>
      <c r="W5804" s="131"/>
      <c r="X5804" s="135"/>
      <c r="AA5804" s="206"/>
    </row>
    <row r="5805" spans="6:27" s="130" customFormat="1" ht="15" customHeight="1">
      <c r="F5805" s="215"/>
      <c r="G5805" s="132"/>
      <c r="M5805" s="308"/>
      <c r="N5805" s="215"/>
      <c r="O5805" s="172"/>
      <c r="P5805" s="229"/>
      <c r="Q5805" s="134"/>
      <c r="R5805" s="134"/>
      <c r="S5805" s="134"/>
      <c r="T5805" s="231"/>
      <c r="U5805" s="134"/>
      <c r="V5805" s="231"/>
      <c r="W5805" s="131"/>
      <c r="X5805" s="135"/>
      <c r="AA5805" s="206"/>
    </row>
    <row r="5806" spans="6:27" s="130" customFormat="1" ht="15" customHeight="1">
      <c r="F5806" s="215"/>
      <c r="G5806" s="132"/>
      <c r="M5806" s="308"/>
      <c r="N5806" s="215"/>
      <c r="O5806" s="172"/>
      <c r="P5806" s="229"/>
      <c r="Q5806" s="134"/>
      <c r="R5806" s="134"/>
      <c r="S5806" s="134"/>
      <c r="T5806" s="231"/>
      <c r="U5806" s="134"/>
      <c r="V5806" s="231"/>
      <c r="W5806" s="131"/>
      <c r="X5806" s="135"/>
      <c r="AA5806" s="206"/>
    </row>
    <row r="5807" spans="6:27" s="130" customFormat="1" ht="15" customHeight="1">
      <c r="F5807" s="215"/>
      <c r="G5807" s="132"/>
      <c r="M5807" s="308"/>
      <c r="N5807" s="215"/>
      <c r="O5807" s="172"/>
      <c r="P5807" s="229"/>
      <c r="Q5807" s="134"/>
      <c r="R5807" s="134"/>
      <c r="S5807" s="134"/>
      <c r="T5807" s="231"/>
      <c r="U5807" s="134"/>
      <c r="V5807" s="231"/>
      <c r="W5807" s="131"/>
      <c r="X5807" s="135"/>
      <c r="AA5807" s="206"/>
    </row>
    <row r="5808" spans="6:27" s="130" customFormat="1" ht="15" customHeight="1">
      <c r="F5808" s="215"/>
      <c r="G5808" s="132"/>
      <c r="M5808" s="308"/>
      <c r="N5808" s="215"/>
      <c r="O5808" s="172"/>
      <c r="P5808" s="229"/>
      <c r="Q5808" s="134"/>
      <c r="R5808" s="134"/>
      <c r="S5808" s="134"/>
      <c r="T5808" s="231"/>
      <c r="U5808" s="134"/>
      <c r="V5808" s="231"/>
      <c r="W5808" s="131"/>
      <c r="X5808" s="135"/>
      <c r="AA5808" s="206"/>
    </row>
    <row r="5809" spans="6:27" s="130" customFormat="1" ht="15" customHeight="1">
      <c r="F5809" s="215"/>
      <c r="G5809" s="132"/>
      <c r="M5809" s="308"/>
      <c r="N5809" s="215"/>
      <c r="O5809" s="172"/>
      <c r="P5809" s="229"/>
      <c r="Q5809" s="134"/>
      <c r="R5809" s="134"/>
      <c r="S5809" s="134"/>
      <c r="T5809" s="231"/>
      <c r="U5809" s="134"/>
      <c r="V5809" s="231"/>
      <c r="W5809" s="131"/>
      <c r="X5809" s="135"/>
      <c r="AA5809" s="206"/>
    </row>
    <row r="5810" spans="6:27" s="130" customFormat="1" ht="15" customHeight="1">
      <c r="F5810" s="215"/>
      <c r="G5810" s="132"/>
      <c r="M5810" s="308"/>
      <c r="N5810" s="215"/>
      <c r="O5810" s="172"/>
      <c r="P5810" s="229"/>
      <c r="Q5810" s="134"/>
      <c r="R5810" s="134"/>
      <c r="S5810" s="134"/>
      <c r="T5810" s="231"/>
      <c r="U5810" s="134"/>
      <c r="V5810" s="231"/>
      <c r="W5810" s="131"/>
      <c r="X5810" s="135"/>
      <c r="AA5810" s="206"/>
    </row>
    <row r="5811" spans="6:27" s="130" customFormat="1" ht="15" customHeight="1">
      <c r="F5811" s="215"/>
      <c r="G5811" s="132"/>
      <c r="M5811" s="308"/>
      <c r="N5811" s="215"/>
      <c r="O5811" s="172"/>
      <c r="P5811" s="229"/>
      <c r="Q5811" s="134"/>
      <c r="R5811" s="134"/>
      <c r="S5811" s="134"/>
      <c r="T5811" s="231"/>
      <c r="U5811" s="134"/>
      <c r="V5811" s="231"/>
      <c r="W5811" s="131"/>
      <c r="X5811" s="135"/>
      <c r="AA5811" s="206"/>
    </row>
    <row r="5812" spans="6:27" s="130" customFormat="1" ht="15" customHeight="1">
      <c r="F5812" s="215"/>
      <c r="G5812" s="132"/>
      <c r="M5812" s="308"/>
      <c r="N5812" s="215"/>
      <c r="O5812" s="172"/>
      <c r="P5812" s="229"/>
      <c r="Q5812" s="134"/>
      <c r="R5812" s="134"/>
      <c r="S5812" s="134"/>
      <c r="T5812" s="231"/>
      <c r="U5812" s="134"/>
      <c r="V5812" s="231"/>
      <c r="W5812" s="131"/>
      <c r="X5812" s="135"/>
      <c r="AA5812" s="206"/>
    </row>
    <row r="5813" spans="6:27" s="130" customFormat="1" ht="15" customHeight="1">
      <c r="F5813" s="215"/>
      <c r="G5813" s="132"/>
      <c r="M5813" s="308"/>
      <c r="N5813" s="215"/>
      <c r="O5813" s="172"/>
      <c r="P5813" s="229"/>
      <c r="Q5813" s="134"/>
      <c r="R5813" s="134"/>
      <c r="S5813" s="134"/>
      <c r="T5813" s="231"/>
      <c r="U5813" s="134"/>
      <c r="V5813" s="231"/>
      <c r="W5813" s="131"/>
      <c r="X5813" s="135"/>
      <c r="AA5813" s="206"/>
    </row>
    <row r="5814" spans="6:27" s="130" customFormat="1" ht="15" customHeight="1">
      <c r="F5814" s="215"/>
      <c r="G5814" s="132"/>
      <c r="M5814" s="308"/>
      <c r="N5814" s="215"/>
      <c r="O5814" s="172"/>
      <c r="P5814" s="229"/>
      <c r="Q5814" s="134"/>
      <c r="R5814" s="134"/>
      <c r="S5814" s="134"/>
      <c r="T5814" s="231"/>
      <c r="U5814" s="134"/>
      <c r="V5814" s="231"/>
      <c r="W5814" s="131"/>
      <c r="X5814" s="135"/>
      <c r="AA5814" s="206"/>
    </row>
    <row r="5815" spans="6:27" s="130" customFormat="1" ht="15" customHeight="1">
      <c r="F5815" s="215"/>
      <c r="G5815" s="132"/>
      <c r="M5815" s="308"/>
      <c r="N5815" s="215"/>
      <c r="O5815" s="172"/>
      <c r="P5815" s="229"/>
      <c r="Q5815" s="134"/>
      <c r="R5815" s="134"/>
      <c r="S5815" s="134"/>
      <c r="T5815" s="231"/>
      <c r="U5815" s="134"/>
      <c r="V5815" s="231"/>
      <c r="W5815" s="131"/>
      <c r="X5815" s="135"/>
      <c r="AA5815" s="206"/>
    </row>
    <row r="5816" spans="6:27" s="130" customFormat="1" ht="15" customHeight="1">
      <c r="F5816" s="215"/>
      <c r="G5816" s="132"/>
      <c r="M5816" s="308"/>
      <c r="N5816" s="215"/>
      <c r="O5816" s="172"/>
      <c r="P5816" s="229"/>
      <c r="Q5816" s="134"/>
      <c r="R5816" s="134"/>
      <c r="S5816" s="134"/>
      <c r="T5816" s="231"/>
      <c r="U5816" s="134"/>
      <c r="V5816" s="231"/>
      <c r="W5816" s="131"/>
      <c r="X5816" s="135"/>
      <c r="AA5816" s="206"/>
    </row>
    <row r="5817" spans="6:27" s="130" customFormat="1" ht="15" customHeight="1">
      <c r="F5817" s="215"/>
      <c r="G5817" s="132"/>
      <c r="M5817" s="308"/>
      <c r="N5817" s="215"/>
      <c r="O5817" s="172"/>
      <c r="P5817" s="229"/>
      <c r="Q5817" s="134"/>
      <c r="R5817" s="134"/>
      <c r="S5817" s="134"/>
      <c r="T5817" s="231"/>
      <c r="U5817" s="134"/>
      <c r="V5817" s="231"/>
      <c r="W5817" s="131"/>
      <c r="X5817" s="135"/>
      <c r="AA5817" s="206"/>
    </row>
    <row r="5818" spans="6:27" s="130" customFormat="1" ht="15" customHeight="1">
      <c r="F5818" s="215"/>
      <c r="G5818" s="132"/>
      <c r="M5818" s="308"/>
      <c r="N5818" s="215"/>
      <c r="O5818" s="172"/>
      <c r="P5818" s="229"/>
      <c r="Q5818" s="134"/>
      <c r="R5818" s="134"/>
      <c r="S5818" s="134"/>
      <c r="T5818" s="231"/>
      <c r="U5818" s="134"/>
      <c r="V5818" s="231"/>
      <c r="W5818" s="131"/>
      <c r="X5818" s="135"/>
      <c r="AA5818" s="206"/>
    </row>
    <row r="5819" spans="6:27" s="130" customFormat="1" ht="15" customHeight="1">
      <c r="F5819" s="215"/>
      <c r="G5819" s="132"/>
      <c r="M5819" s="308"/>
      <c r="N5819" s="215"/>
      <c r="O5819" s="172"/>
      <c r="P5819" s="229"/>
      <c r="Q5819" s="134"/>
      <c r="R5819" s="134"/>
      <c r="S5819" s="134"/>
      <c r="T5819" s="231"/>
      <c r="U5819" s="134"/>
      <c r="V5819" s="231"/>
      <c r="W5819" s="131"/>
      <c r="X5819" s="135"/>
      <c r="AA5819" s="206"/>
    </row>
    <row r="5820" spans="6:27" s="130" customFormat="1" ht="15" customHeight="1">
      <c r="F5820" s="215"/>
      <c r="G5820" s="132"/>
      <c r="M5820" s="308"/>
      <c r="N5820" s="215"/>
      <c r="O5820" s="172"/>
      <c r="P5820" s="229"/>
      <c r="Q5820" s="134"/>
      <c r="R5820" s="134"/>
      <c r="S5820" s="134"/>
      <c r="T5820" s="231"/>
      <c r="U5820" s="134"/>
      <c r="V5820" s="231"/>
      <c r="W5820" s="131"/>
      <c r="X5820" s="135"/>
      <c r="AA5820" s="206"/>
    </row>
    <row r="5821" spans="6:27" s="130" customFormat="1" ht="15" customHeight="1">
      <c r="F5821" s="215"/>
      <c r="G5821" s="132"/>
      <c r="M5821" s="308"/>
      <c r="N5821" s="215"/>
      <c r="O5821" s="172"/>
      <c r="P5821" s="229"/>
      <c r="Q5821" s="134"/>
      <c r="R5821" s="134"/>
      <c r="S5821" s="134"/>
      <c r="T5821" s="231"/>
      <c r="U5821" s="134"/>
      <c r="V5821" s="231"/>
      <c r="W5821" s="131"/>
      <c r="X5821" s="135"/>
      <c r="AA5821" s="206"/>
    </row>
    <row r="5822" spans="6:27" s="130" customFormat="1" ht="15" customHeight="1">
      <c r="F5822" s="215"/>
      <c r="G5822" s="132"/>
      <c r="M5822" s="308"/>
      <c r="N5822" s="215"/>
      <c r="O5822" s="172"/>
      <c r="P5822" s="229"/>
      <c r="Q5822" s="134"/>
      <c r="R5822" s="134"/>
      <c r="S5822" s="134"/>
      <c r="T5822" s="231"/>
      <c r="U5822" s="134"/>
      <c r="V5822" s="231"/>
      <c r="W5822" s="131"/>
      <c r="X5822" s="135"/>
      <c r="AA5822" s="206"/>
    </row>
    <row r="5823" spans="6:27" s="130" customFormat="1" ht="15" customHeight="1">
      <c r="F5823" s="215"/>
      <c r="G5823" s="132"/>
      <c r="M5823" s="308"/>
      <c r="N5823" s="215"/>
      <c r="O5823" s="172"/>
      <c r="P5823" s="229"/>
      <c r="Q5823" s="134"/>
      <c r="R5823" s="134"/>
      <c r="S5823" s="134"/>
      <c r="T5823" s="231"/>
      <c r="U5823" s="134"/>
      <c r="V5823" s="231"/>
      <c r="W5823" s="131"/>
      <c r="X5823" s="135"/>
      <c r="AA5823" s="206"/>
    </row>
    <row r="5824" spans="6:27" s="130" customFormat="1" ht="15" customHeight="1">
      <c r="F5824" s="215"/>
      <c r="G5824" s="132"/>
      <c r="M5824" s="308"/>
      <c r="N5824" s="215"/>
      <c r="O5824" s="172"/>
      <c r="P5824" s="229"/>
      <c r="Q5824" s="134"/>
      <c r="R5824" s="134"/>
      <c r="S5824" s="134"/>
      <c r="T5824" s="231"/>
      <c r="U5824" s="134"/>
      <c r="V5824" s="231"/>
      <c r="W5824" s="131"/>
      <c r="X5824" s="135"/>
      <c r="AA5824" s="206"/>
    </row>
    <row r="5825" spans="6:27" s="130" customFormat="1" ht="15" customHeight="1">
      <c r="F5825" s="215"/>
      <c r="G5825" s="132"/>
      <c r="M5825" s="308"/>
      <c r="N5825" s="215"/>
      <c r="O5825" s="172"/>
      <c r="P5825" s="229"/>
      <c r="Q5825" s="134"/>
      <c r="R5825" s="134"/>
      <c r="S5825" s="134"/>
      <c r="T5825" s="231"/>
      <c r="U5825" s="134"/>
      <c r="V5825" s="231"/>
      <c r="W5825" s="131"/>
      <c r="X5825" s="135"/>
      <c r="AA5825" s="206"/>
    </row>
    <row r="5826" spans="6:27" s="130" customFormat="1" ht="15" customHeight="1">
      <c r="F5826" s="215"/>
      <c r="G5826" s="132"/>
      <c r="M5826" s="308"/>
      <c r="N5826" s="215"/>
      <c r="O5826" s="172"/>
      <c r="P5826" s="229"/>
      <c r="Q5826" s="134"/>
      <c r="R5826" s="134"/>
      <c r="S5826" s="134"/>
      <c r="T5826" s="231"/>
      <c r="U5826" s="134"/>
      <c r="V5826" s="231"/>
      <c r="W5826" s="131"/>
      <c r="X5826" s="135"/>
      <c r="AA5826" s="206"/>
    </row>
    <row r="5827" spans="6:27" s="130" customFormat="1" ht="15" customHeight="1">
      <c r="F5827" s="215"/>
      <c r="G5827" s="132"/>
      <c r="M5827" s="308"/>
      <c r="N5827" s="215"/>
      <c r="O5827" s="172"/>
      <c r="P5827" s="229"/>
      <c r="Q5827" s="134"/>
      <c r="R5827" s="134"/>
      <c r="S5827" s="134"/>
      <c r="T5827" s="231"/>
      <c r="U5827" s="134"/>
      <c r="V5827" s="231"/>
      <c r="W5827" s="131"/>
      <c r="X5827" s="135"/>
      <c r="AA5827" s="206"/>
    </row>
    <row r="5828" spans="6:27" s="130" customFormat="1" ht="15" customHeight="1">
      <c r="F5828" s="215"/>
      <c r="G5828" s="132"/>
      <c r="M5828" s="308"/>
      <c r="N5828" s="215"/>
      <c r="O5828" s="172"/>
      <c r="P5828" s="229"/>
      <c r="Q5828" s="134"/>
      <c r="R5828" s="134"/>
      <c r="S5828" s="134"/>
      <c r="T5828" s="231"/>
      <c r="U5828" s="134"/>
      <c r="V5828" s="231"/>
      <c r="W5828" s="131"/>
      <c r="X5828" s="135"/>
      <c r="AA5828" s="206"/>
    </row>
    <row r="5829" spans="6:27" s="130" customFormat="1" ht="15" customHeight="1">
      <c r="F5829" s="215"/>
      <c r="G5829" s="132"/>
      <c r="M5829" s="308"/>
      <c r="N5829" s="215"/>
      <c r="O5829" s="172"/>
      <c r="P5829" s="229"/>
      <c r="Q5829" s="134"/>
      <c r="R5829" s="134"/>
      <c r="S5829" s="134"/>
      <c r="T5829" s="231"/>
      <c r="U5829" s="134"/>
      <c r="V5829" s="231"/>
      <c r="W5829" s="131"/>
      <c r="X5829" s="135"/>
      <c r="AA5829" s="206"/>
    </row>
    <row r="5830" spans="6:27" s="130" customFormat="1" ht="15" customHeight="1">
      <c r="F5830" s="215"/>
      <c r="G5830" s="132"/>
      <c r="M5830" s="308"/>
      <c r="N5830" s="215"/>
      <c r="O5830" s="172"/>
      <c r="P5830" s="229"/>
      <c r="Q5830" s="134"/>
      <c r="R5830" s="134"/>
      <c r="S5830" s="134"/>
      <c r="T5830" s="231"/>
      <c r="U5830" s="134"/>
      <c r="V5830" s="231"/>
      <c r="W5830" s="131"/>
      <c r="X5830" s="135"/>
      <c r="AA5830" s="206"/>
    </row>
    <row r="5831" spans="6:27" s="130" customFormat="1" ht="15" customHeight="1">
      <c r="F5831" s="215"/>
      <c r="G5831" s="132"/>
      <c r="M5831" s="308"/>
      <c r="N5831" s="215"/>
      <c r="O5831" s="172"/>
      <c r="P5831" s="229"/>
      <c r="Q5831" s="134"/>
      <c r="R5831" s="134"/>
      <c r="S5831" s="134"/>
      <c r="T5831" s="231"/>
      <c r="U5831" s="134"/>
      <c r="V5831" s="231"/>
      <c r="W5831" s="131"/>
      <c r="X5831" s="135"/>
      <c r="AA5831" s="206"/>
    </row>
    <row r="5832" spans="6:27" s="130" customFormat="1" ht="15" customHeight="1">
      <c r="F5832" s="215"/>
      <c r="G5832" s="132"/>
      <c r="M5832" s="308"/>
      <c r="N5832" s="215"/>
      <c r="O5832" s="172"/>
      <c r="P5832" s="229"/>
      <c r="Q5832" s="134"/>
      <c r="R5832" s="134"/>
      <c r="S5832" s="134"/>
      <c r="T5832" s="231"/>
      <c r="U5832" s="134"/>
      <c r="V5832" s="231"/>
      <c r="W5832" s="131"/>
      <c r="X5832" s="135"/>
      <c r="AA5832" s="206"/>
    </row>
    <row r="5833" spans="6:27" s="130" customFormat="1" ht="15" customHeight="1">
      <c r="F5833" s="215"/>
      <c r="G5833" s="132"/>
      <c r="M5833" s="308"/>
      <c r="N5833" s="215"/>
      <c r="O5833" s="172"/>
      <c r="P5833" s="229"/>
      <c r="Q5833" s="134"/>
      <c r="R5833" s="134"/>
      <c r="S5833" s="134"/>
      <c r="T5833" s="231"/>
      <c r="U5833" s="134"/>
      <c r="V5833" s="231"/>
      <c r="W5833" s="131"/>
      <c r="X5833" s="135"/>
      <c r="AA5833" s="206"/>
    </row>
    <row r="5834" spans="6:27" s="130" customFormat="1" ht="15" customHeight="1">
      <c r="F5834" s="215"/>
      <c r="G5834" s="132"/>
      <c r="M5834" s="308"/>
      <c r="N5834" s="215"/>
      <c r="O5834" s="172"/>
      <c r="P5834" s="229"/>
      <c r="Q5834" s="134"/>
      <c r="R5834" s="134"/>
      <c r="S5834" s="134"/>
      <c r="T5834" s="231"/>
      <c r="U5834" s="134"/>
      <c r="V5834" s="231"/>
      <c r="W5834" s="131"/>
      <c r="X5834" s="135"/>
      <c r="AA5834" s="206"/>
    </row>
    <row r="5835" spans="6:27" s="130" customFormat="1" ht="15" customHeight="1">
      <c r="F5835" s="215"/>
      <c r="G5835" s="132"/>
      <c r="M5835" s="308"/>
      <c r="N5835" s="215"/>
      <c r="O5835" s="172"/>
      <c r="P5835" s="229"/>
      <c r="Q5835" s="134"/>
      <c r="R5835" s="134"/>
      <c r="S5835" s="134"/>
      <c r="T5835" s="231"/>
      <c r="U5835" s="134"/>
      <c r="V5835" s="231"/>
      <c r="W5835" s="131"/>
      <c r="X5835" s="135"/>
      <c r="AA5835" s="206"/>
    </row>
    <row r="5836" spans="6:27" s="130" customFormat="1" ht="15" customHeight="1">
      <c r="F5836" s="215"/>
      <c r="G5836" s="132"/>
      <c r="M5836" s="308"/>
      <c r="N5836" s="215"/>
      <c r="O5836" s="172"/>
      <c r="P5836" s="229"/>
      <c r="Q5836" s="134"/>
      <c r="R5836" s="134"/>
      <c r="S5836" s="134"/>
      <c r="T5836" s="231"/>
      <c r="U5836" s="134"/>
      <c r="V5836" s="231"/>
      <c r="W5836" s="131"/>
      <c r="X5836" s="135"/>
      <c r="AA5836" s="206"/>
    </row>
    <row r="5837" spans="6:27" s="130" customFormat="1" ht="15" customHeight="1">
      <c r="F5837" s="215"/>
      <c r="G5837" s="132"/>
      <c r="M5837" s="308"/>
      <c r="N5837" s="215"/>
      <c r="O5837" s="172"/>
      <c r="P5837" s="229"/>
      <c r="Q5837" s="134"/>
      <c r="R5837" s="134"/>
      <c r="S5837" s="134"/>
      <c r="T5837" s="231"/>
      <c r="U5837" s="134"/>
      <c r="V5837" s="231"/>
      <c r="W5837" s="131"/>
      <c r="X5837" s="135"/>
      <c r="AA5837" s="206"/>
    </row>
    <row r="5838" spans="6:27" s="130" customFormat="1" ht="15" customHeight="1">
      <c r="F5838" s="215"/>
      <c r="G5838" s="132"/>
      <c r="M5838" s="308"/>
      <c r="N5838" s="215"/>
      <c r="O5838" s="172"/>
      <c r="P5838" s="229"/>
      <c r="Q5838" s="134"/>
      <c r="R5838" s="134"/>
      <c r="S5838" s="134"/>
      <c r="T5838" s="231"/>
      <c r="U5838" s="134"/>
      <c r="V5838" s="231"/>
      <c r="W5838" s="131"/>
      <c r="X5838" s="135"/>
      <c r="AA5838" s="206"/>
    </row>
    <row r="5839" spans="6:27" s="130" customFormat="1" ht="15" customHeight="1">
      <c r="F5839" s="215"/>
      <c r="G5839" s="132"/>
      <c r="M5839" s="308"/>
      <c r="N5839" s="215"/>
      <c r="O5839" s="172"/>
      <c r="P5839" s="229"/>
      <c r="Q5839" s="134"/>
      <c r="R5839" s="134"/>
      <c r="S5839" s="134"/>
      <c r="T5839" s="231"/>
      <c r="U5839" s="134"/>
      <c r="V5839" s="231"/>
      <c r="W5839" s="131"/>
      <c r="X5839" s="135"/>
      <c r="AA5839" s="206"/>
    </row>
    <row r="5840" spans="6:27" s="130" customFormat="1" ht="15" customHeight="1">
      <c r="F5840" s="215"/>
      <c r="G5840" s="132"/>
      <c r="M5840" s="308"/>
      <c r="N5840" s="215"/>
      <c r="O5840" s="172"/>
      <c r="P5840" s="229"/>
      <c r="Q5840" s="134"/>
      <c r="R5840" s="134"/>
      <c r="S5840" s="134"/>
      <c r="T5840" s="231"/>
      <c r="U5840" s="134"/>
      <c r="V5840" s="231"/>
      <c r="W5840" s="131"/>
      <c r="X5840" s="135"/>
      <c r="AA5840" s="206"/>
    </row>
    <row r="5841" spans="6:27" s="130" customFormat="1" ht="15" customHeight="1">
      <c r="F5841" s="215"/>
      <c r="G5841" s="132"/>
      <c r="M5841" s="308"/>
      <c r="N5841" s="215"/>
      <c r="O5841" s="172"/>
      <c r="P5841" s="229"/>
      <c r="Q5841" s="134"/>
      <c r="R5841" s="134"/>
      <c r="S5841" s="134"/>
      <c r="T5841" s="231"/>
      <c r="U5841" s="134"/>
      <c r="V5841" s="231"/>
      <c r="W5841" s="131"/>
      <c r="X5841" s="135"/>
      <c r="AA5841" s="206"/>
    </row>
    <row r="5842" spans="6:27" s="130" customFormat="1" ht="15" customHeight="1">
      <c r="F5842" s="215"/>
      <c r="G5842" s="132"/>
      <c r="M5842" s="308"/>
      <c r="N5842" s="215"/>
      <c r="O5842" s="172"/>
      <c r="P5842" s="229"/>
      <c r="Q5842" s="134"/>
      <c r="R5842" s="134"/>
      <c r="S5842" s="134"/>
      <c r="T5842" s="231"/>
      <c r="U5842" s="134"/>
      <c r="V5842" s="231"/>
      <c r="W5842" s="131"/>
      <c r="X5842" s="135"/>
      <c r="AA5842" s="206"/>
    </row>
    <row r="5843" spans="6:27" s="130" customFormat="1" ht="15" customHeight="1">
      <c r="F5843" s="215"/>
      <c r="G5843" s="132"/>
      <c r="M5843" s="308"/>
      <c r="N5843" s="215"/>
      <c r="O5843" s="172"/>
      <c r="P5843" s="229"/>
      <c r="Q5843" s="134"/>
      <c r="R5843" s="134"/>
      <c r="S5843" s="134"/>
      <c r="T5843" s="231"/>
      <c r="U5843" s="134"/>
      <c r="V5843" s="231"/>
      <c r="W5843" s="131"/>
      <c r="X5843" s="135"/>
      <c r="AA5843" s="206"/>
    </row>
    <row r="5844" spans="6:27" s="130" customFormat="1" ht="15" customHeight="1">
      <c r="F5844" s="215"/>
      <c r="G5844" s="132"/>
      <c r="M5844" s="308"/>
      <c r="N5844" s="215"/>
      <c r="O5844" s="172"/>
      <c r="P5844" s="229"/>
      <c r="Q5844" s="134"/>
      <c r="R5844" s="134"/>
      <c r="S5844" s="134"/>
      <c r="T5844" s="231"/>
      <c r="U5844" s="134"/>
      <c r="V5844" s="231"/>
      <c r="W5844" s="131"/>
      <c r="X5844" s="135"/>
      <c r="AA5844" s="206"/>
    </row>
    <row r="5845" spans="6:27" s="130" customFormat="1" ht="15" customHeight="1">
      <c r="F5845" s="215"/>
      <c r="G5845" s="132"/>
      <c r="M5845" s="308"/>
      <c r="N5845" s="215"/>
      <c r="O5845" s="172"/>
      <c r="P5845" s="229"/>
      <c r="Q5845" s="134"/>
      <c r="R5845" s="134"/>
      <c r="S5845" s="134"/>
      <c r="T5845" s="231"/>
      <c r="U5845" s="134"/>
      <c r="V5845" s="231"/>
      <c r="W5845" s="131"/>
      <c r="X5845" s="135"/>
      <c r="AA5845" s="206"/>
    </row>
    <row r="5846" spans="6:27" s="130" customFormat="1" ht="15" customHeight="1">
      <c r="F5846" s="215"/>
      <c r="G5846" s="132"/>
      <c r="M5846" s="308"/>
      <c r="N5846" s="215"/>
      <c r="O5846" s="172"/>
      <c r="P5846" s="229"/>
      <c r="Q5846" s="134"/>
      <c r="R5846" s="134"/>
      <c r="S5846" s="134"/>
      <c r="T5846" s="231"/>
      <c r="U5846" s="134"/>
      <c r="V5846" s="231"/>
      <c r="W5846" s="131"/>
      <c r="X5846" s="135"/>
      <c r="AA5846" s="206"/>
    </row>
    <row r="5847" spans="6:27" s="130" customFormat="1" ht="15" customHeight="1">
      <c r="F5847" s="215"/>
      <c r="G5847" s="132"/>
      <c r="M5847" s="308"/>
      <c r="N5847" s="215"/>
      <c r="O5847" s="172"/>
      <c r="P5847" s="229"/>
      <c r="Q5847" s="134"/>
      <c r="R5847" s="134"/>
      <c r="S5847" s="134"/>
      <c r="T5847" s="231"/>
      <c r="U5847" s="134"/>
      <c r="V5847" s="231"/>
      <c r="W5847" s="131"/>
      <c r="X5847" s="135"/>
      <c r="AA5847" s="206"/>
    </row>
    <row r="5848" spans="6:27" s="130" customFormat="1" ht="15" customHeight="1">
      <c r="F5848" s="215"/>
      <c r="G5848" s="132"/>
      <c r="M5848" s="308"/>
      <c r="N5848" s="215"/>
      <c r="O5848" s="172"/>
      <c r="P5848" s="229"/>
      <c r="Q5848" s="134"/>
      <c r="R5848" s="134"/>
      <c r="S5848" s="134"/>
      <c r="T5848" s="231"/>
      <c r="U5848" s="134"/>
      <c r="V5848" s="231"/>
      <c r="W5848" s="131"/>
      <c r="X5848" s="135"/>
      <c r="AA5848" s="206"/>
    </row>
    <row r="5849" spans="6:27" s="130" customFormat="1" ht="15" customHeight="1">
      <c r="F5849" s="215"/>
      <c r="G5849" s="132"/>
      <c r="M5849" s="308"/>
      <c r="N5849" s="215"/>
      <c r="O5849" s="172"/>
      <c r="P5849" s="229"/>
      <c r="Q5849" s="134"/>
      <c r="R5849" s="134"/>
      <c r="S5849" s="134"/>
      <c r="T5849" s="231"/>
      <c r="U5849" s="134"/>
      <c r="V5849" s="231"/>
      <c r="W5849" s="131"/>
      <c r="X5849" s="135"/>
      <c r="AA5849" s="206"/>
    </row>
    <row r="5850" spans="6:27" s="130" customFormat="1" ht="15" customHeight="1">
      <c r="F5850" s="215"/>
      <c r="G5850" s="132"/>
      <c r="M5850" s="308"/>
      <c r="N5850" s="215"/>
      <c r="O5850" s="172"/>
      <c r="P5850" s="229"/>
      <c r="Q5850" s="134"/>
      <c r="R5850" s="134"/>
      <c r="S5850" s="134"/>
      <c r="T5850" s="231"/>
      <c r="U5850" s="134"/>
      <c r="V5850" s="231"/>
      <c r="W5850" s="131"/>
      <c r="X5850" s="135"/>
      <c r="AA5850" s="206"/>
    </row>
    <row r="5851" spans="6:27" s="130" customFormat="1" ht="15" customHeight="1">
      <c r="F5851" s="215"/>
      <c r="G5851" s="132"/>
      <c r="M5851" s="308"/>
      <c r="N5851" s="215"/>
      <c r="O5851" s="172"/>
      <c r="P5851" s="229"/>
      <c r="Q5851" s="134"/>
      <c r="R5851" s="134"/>
      <c r="S5851" s="134"/>
      <c r="T5851" s="231"/>
      <c r="U5851" s="134"/>
      <c r="V5851" s="231"/>
      <c r="W5851" s="131"/>
      <c r="X5851" s="135"/>
      <c r="AA5851" s="206"/>
    </row>
    <row r="5852" spans="6:27" s="130" customFormat="1" ht="15" customHeight="1">
      <c r="F5852" s="215"/>
      <c r="G5852" s="132"/>
      <c r="M5852" s="308"/>
      <c r="N5852" s="215"/>
      <c r="O5852" s="172"/>
      <c r="P5852" s="229"/>
      <c r="Q5852" s="134"/>
      <c r="R5852" s="134"/>
      <c r="S5852" s="134"/>
      <c r="T5852" s="231"/>
      <c r="U5852" s="134"/>
      <c r="V5852" s="231"/>
      <c r="W5852" s="131"/>
      <c r="X5852" s="135"/>
      <c r="AA5852" s="206"/>
    </row>
    <row r="5853" spans="6:27" s="130" customFormat="1" ht="15" customHeight="1">
      <c r="F5853" s="215"/>
      <c r="G5853" s="132"/>
      <c r="M5853" s="308"/>
      <c r="N5853" s="215"/>
      <c r="O5853" s="172"/>
      <c r="P5853" s="229"/>
      <c r="Q5853" s="134"/>
      <c r="R5853" s="134"/>
      <c r="S5853" s="134"/>
      <c r="T5853" s="231"/>
      <c r="U5853" s="134"/>
      <c r="V5853" s="231"/>
      <c r="W5853" s="131"/>
      <c r="X5853" s="135"/>
      <c r="AA5853" s="206"/>
    </row>
    <row r="5854" spans="6:27" s="130" customFormat="1" ht="15" customHeight="1">
      <c r="F5854" s="215"/>
      <c r="G5854" s="132"/>
      <c r="M5854" s="308"/>
      <c r="N5854" s="215"/>
      <c r="O5854" s="172"/>
      <c r="P5854" s="229"/>
      <c r="Q5854" s="134"/>
      <c r="R5854" s="134"/>
      <c r="S5854" s="134"/>
      <c r="T5854" s="231"/>
      <c r="U5854" s="134"/>
      <c r="V5854" s="231"/>
      <c r="W5854" s="131"/>
      <c r="X5854" s="135"/>
      <c r="AA5854" s="206"/>
    </row>
    <row r="5855" spans="6:27" s="130" customFormat="1" ht="15" customHeight="1">
      <c r="F5855" s="215"/>
      <c r="G5855" s="132"/>
      <c r="M5855" s="308"/>
      <c r="N5855" s="215"/>
      <c r="O5855" s="172"/>
      <c r="P5855" s="229"/>
      <c r="Q5855" s="134"/>
      <c r="R5855" s="134"/>
      <c r="S5855" s="134"/>
      <c r="T5855" s="231"/>
      <c r="U5855" s="134"/>
      <c r="V5855" s="231"/>
      <c r="W5855" s="131"/>
      <c r="X5855" s="135"/>
      <c r="AA5855" s="206"/>
    </row>
    <row r="5856" spans="6:27" s="130" customFormat="1" ht="15" customHeight="1">
      <c r="F5856" s="215"/>
      <c r="G5856" s="132"/>
      <c r="M5856" s="308"/>
      <c r="N5856" s="215"/>
      <c r="O5856" s="172"/>
      <c r="P5856" s="229"/>
      <c r="Q5856" s="134"/>
      <c r="R5856" s="134"/>
      <c r="S5856" s="134"/>
      <c r="T5856" s="231"/>
      <c r="U5856" s="134"/>
      <c r="V5856" s="231"/>
      <c r="W5856" s="131"/>
      <c r="X5856" s="135"/>
      <c r="AA5856" s="206"/>
    </row>
    <row r="5857" spans="6:27" s="130" customFormat="1" ht="15" customHeight="1">
      <c r="F5857" s="215"/>
      <c r="G5857" s="132"/>
      <c r="M5857" s="308"/>
      <c r="N5857" s="215"/>
      <c r="O5857" s="172"/>
      <c r="P5857" s="229"/>
      <c r="Q5857" s="134"/>
      <c r="R5857" s="134"/>
      <c r="S5857" s="134"/>
      <c r="T5857" s="231"/>
      <c r="U5857" s="134"/>
      <c r="V5857" s="231"/>
      <c r="W5857" s="131"/>
      <c r="X5857" s="135"/>
      <c r="AA5857" s="206"/>
    </row>
    <row r="5858" spans="6:27" s="130" customFormat="1" ht="15" customHeight="1">
      <c r="F5858" s="215"/>
      <c r="G5858" s="132"/>
      <c r="M5858" s="308"/>
      <c r="N5858" s="215"/>
      <c r="O5858" s="172"/>
      <c r="P5858" s="229"/>
      <c r="Q5858" s="134"/>
      <c r="R5858" s="134"/>
      <c r="S5858" s="134"/>
      <c r="T5858" s="231"/>
      <c r="U5858" s="134"/>
      <c r="V5858" s="231"/>
      <c r="W5858" s="131"/>
      <c r="X5858" s="135"/>
      <c r="AA5858" s="206"/>
    </row>
    <row r="5859" spans="6:27" s="130" customFormat="1" ht="15" customHeight="1">
      <c r="F5859" s="215"/>
      <c r="G5859" s="132"/>
      <c r="M5859" s="308"/>
      <c r="N5859" s="215"/>
      <c r="O5859" s="172"/>
      <c r="P5859" s="229"/>
      <c r="Q5859" s="134"/>
      <c r="R5859" s="134"/>
      <c r="S5859" s="134"/>
      <c r="T5859" s="231"/>
      <c r="U5859" s="134"/>
      <c r="V5859" s="231"/>
      <c r="W5859" s="131"/>
      <c r="X5859" s="135"/>
      <c r="AA5859" s="206"/>
    </row>
    <row r="5860" spans="6:27" s="130" customFormat="1" ht="15" customHeight="1">
      <c r="F5860" s="215"/>
      <c r="G5860" s="132"/>
      <c r="M5860" s="308"/>
      <c r="N5860" s="215"/>
      <c r="O5860" s="172"/>
      <c r="P5860" s="229"/>
      <c r="Q5860" s="134"/>
      <c r="R5860" s="134"/>
      <c r="S5860" s="134"/>
      <c r="T5860" s="231"/>
      <c r="U5860" s="134"/>
      <c r="V5860" s="231"/>
      <c r="W5860" s="131"/>
      <c r="X5860" s="135"/>
      <c r="AA5860" s="206"/>
    </row>
    <row r="5861" spans="6:27" s="130" customFormat="1" ht="15" customHeight="1">
      <c r="F5861" s="215"/>
      <c r="G5861" s="132"/>
      <c r="M5861" s="308"/>
      <c r="N5861" s="215"/>
      <c r="O5861" s="172"/>
      <c r="P5861" s="229"/>
      <c r="Q5861" s="134"/>
      <c r="R5861" s="134"/>
      <c r="S5861" s="134"/>
      <c r="T5861" s="231"/>
      <c r="U5861" s="134"/>
      <c r="V5861" s="231"/>
      <c r="W5861" s="131"/>
      <c r="X5861" s="135"/>
      <c r="AA5861" s="206"/>
    </row>
    <row r="5862" spans="6:27" s="130" customFormat="1" ht="15" customHeight="1">
      <c r="F5862" s="215"/>
      <c r="G5862" s="132"/>
      <c r="M5862" s="308"/>
      <c r="N5862" s="215"/>
      <c r="O5862" s="172"/>
      <c r="P5862" s="229"/>
      <c r="Q5862" s="134"/>
      <c r="R5862" s="134"/>
      <c r="S5862" s="134"/>
      <c r="T5862" s="231"/>
      <c r="U5862" s="134"/>
      <c r="V5862" s="231"/>
      <c r="W5862" s="131"/>
      <c r="X5862" s="135"/>
      <c r="AA5862" s="206"/>
    </row>
    <row r="5863" spans="6:27" s="130" customFormat="1" ht="15" customHeight="1">
      <c r="F5863" s="215"/>
      <c r="G5863" s="132"/>
      <c r="M5863" s="308"/>
      <c r="N5863" s="215"/>
      <c r="O5863" s="172"/>
      <c r="P5863" s="229"/>
      <c r="Q5863" s="134"/>
      <c r="R5863" s="134"/>
      <c r="S5863" s="134"/>
      <c r="T5863" s="231"/>
      <c r="U5863" s="134"/>
      <c r="V5863" s="231"/>
      <c r="W5863" s="131"/>
      <c r="X5863" s="135"/>
      <c r="AA5863" s="206"/>
    </row>
    <row r="5864" spans="6:27" s="130" customFormat="1" ht="15" customHeight="1">
      <c r="F5864" s="215"/>
      <c r="G5864" s="132"/>
      <c r="M5864" s="308"/>
      <c r="N5864" s="215"/>
      <c r="O5864" s="172"/>
      <c r="P5864" s="229"/>
      <c r="Q5864" s="134"/>
      <c r="R5864" s="134"/>
      <c r="S5864" s="134"/>
      <c r="T5864" s="231"/>
      <c r="U5864" s="134"/>
      <c r="V5864" s="231"/>
      <c r="W5864" s="131"/>
      <c r="X5864" s="135"/>
      <c r="AA5864" s="206"/>
    </row>
    <row r="5865" spans="6:27" s="130" customFormat="1" ht="15" customHeight="1">
      <c r="F5865" s="215"/>
      <c r="G5865" s="132"/>
      <c r="M5865" s="308"/>
      <c r="N5865" s="215"/>
      <c r="O5865" s="172"/>
      <c r="P5865" s="229"/>
      <c r="Q5865" s="134"/>
      <c r="R5865" s="134"/>
      <c r="S5865" s="134"/>
      <c r="T5865" s="231"/>
      <c r="U5865" s="134"/>
      <c r="V5865" s="231"/>
      <c r="W5865" s="131"/>
      <c r="X5865" s="135"/>
      <c r="AA5865" s="206"/>
    </row>
    <row r="5866" spans="6:27" s="130" customFormat="1" ht="15" customHeight="1">
      <c r="F5866" s="215"/>
      <c r="G5866" s="132"/>
      <c r="M5866" s="308"/>
      <c r="N5866" s="215"/>
      <c r="O5866" s="172"/>
      <c r="P5866" s="229"/>
      <c r="Q5866" s="134"/>
      <c r="R5866" s="134"/>
      <c r="S5866" s="134"/>
      <c r="T5866" s="231"/>
      <c r="U5866" s="134"/>
      <c r="V5866" s="231"/>
      <c r="W5866" s="131"/>
      <c r="X5866" s="135"/>
      <c r="AA5866" s="206"/>
    </row>
    <row r="5867" spans="6:27" s="130" customFormat="1" ht="15" customHeight="1">
      <c r="F5867" s="215"/>
      <c r="G5867" s="132"/>
      <c r="M5867" s="308"/>
      <c r="N5867" s="215"/>
      <c r="O5867" s="172"/>
      <c r="P5867" s="229"/>
      <c r="Q5867" s="134"/>
      <c r="R5867" s="134"/>
      <c r="S5867" s="134"/>
      <c r="T5867" s="231"/>
      <c r="U5867" s="134"/>
      <c r="V5867" s="231"/>
      <c r="W5867" s="131"/>
      <c r="X5867" s="135"/>
      <c r="AA5867" s="206"/>
    </row>
    <row r="5868" spans="6:27" s="130" customFormat="1" ht="15" customHeight="1">
      <c r="F5868" s="215"/>
      <c r="G5868" s="132"/>
      <c r="M5868" s="308"/>
      <c r="N5868" s="215"/>
      <c r="O5868" s="172"/>
      <c r="P5868" s="229"/>
      <c r="Q5868" s="134"/>
      <c r="R5868" s="134"/>
      <c r="S5868" s="134"/>
      <c r="T5868" s="231"/>
      <c r="U5868" s="134"/>
      <c r="V5868" s="231"/>
      <c r="W5868" s="131"/>
      <c r="X5868" s="135"/>
      <c r="AA5868" s="206"/>
    </row>
    <row r="5869" spans="6:27" s="130" customFormat="1" ht="15" customHeight="1">
      <c r="F5869" s="215"/>
      <c r="G5869" s="132"/>
      <c r="M5869" s="308"/>
      <c r="N5869" s="215"/>
      <c r="O5869" s="172"/>
      <c r="P5869" s="229"/>
      <c r="Q5869" s="134"/>
      <c r="R5869" s="134"/>
      <c r="S5869" s="134"/>
      <c r="T5869" s="231"/>
      <c r="U5869" s="134"/>
      <c r="V5869" s="231"/>
      <c r="W5869" s="131"/>
      <c r="X5869" s="135"/>
      <c r="AA5869" s="206"/>
    </row>
    <row r="5870" spans="6:27" s="130" customFormat="1" ht="15" customHeight="1">
      <c r="F5870" s="215"/>
      <c r="G5870" s="132"/>
      <c r="M5870" s="308"/>
      <c r="N5870" s="215"/>
      <c r="O5870" s="172"/>
      <c r="P5870" s="229"/>
      <c r="Q5870" s="134"/>
      <c r="R5870" s="134"/>
      <c r="S5870" s="134"/>
      <c r="T5870" s="231"/>
      <c r="U5870" s="134"/>
      <c r="V5870" s="231"/>
      <c r="W5870" s="131"/>
      <c r="X5870" s="135"/>
      <c r="AA5870" s="206"/>
    </row>
    <row r="5871" spans="6:27" s="130" customFormat="1" ht="15" customHeight="1">
      <c r="F5871" s="215"/>
      <c r="G5871" s="132"/>
      <c r="M5871" s="308"/>
      <c r="N5871" s="215"/>
      <c r="O5871" s="172"/>
      <c r="P5871" s="229"/>
      <c r="Q5871" s="134"/>
      <c r="R5871" s="134"/>
      <c r="S5871" s="134"/>
      <c r="T5871" s="231"/>
      <c r="U5871" s="134"/>
      <c r="V5871" s="231"/>
      <c r="W5871" s="131"/>
      <c r="X5871" s="135"/>
      <c r="AA5871" s="206"/>
    </row>
    <row r="5872" spans="6:27" s="130" customFormat="1" ht="15" customHeight="1">
      <c r="F5872" s="215"/>
      <c r="G5872" s="132"/>
      <c r="M5872" s="308"/>
      <c r="N5872" s="215"/>
      <c r="O5872" s="172"/>
      <c r="P5872" s="229"/>
      <c r="Q5872" s="134"/>
      <c r="R5872" s="134"/>
      <c r="S5872" s="134"/>
      <c r="T5872" s="231"/>
      <c r="U5872" s="134"/>
      <c r="V5872" s="231"/>
      <c r="W5872" s="131"/>
      <c r="X5872" s="135"/>
      <c r="AA5872" s="206"/>
    </row>
    <row r="5873" spans="6:27" s="130" customFormat="1" ht="15" customHeight="1">
      <c r="F5873" s="215"/>
      <c r="G5873" s="132"/>
      <c r="M5873" s="308"/>
      <c r="N5873" s="215"/>
      <c r="O5873" s="172"/>
      <c r="P5873" s="229"/>
      <c r="Q5873" s="134"/>
      <c r="R5873" s="134"/>
      <c r="S5873" s="134"/>
      <c r="T5873" s="231"/>
      <c r="U5873" s="134"/>
      <c r="V5873" s="231"/>
      <c r="W5873" s="131"/>
      <c r="X5873" s="135"/>
      <c r="AA5873" s="206"/>
    </row>
    <row r="5874" spans="6:27" s="130" customFormat="1" ht="15" customHeight="1">
      <c r="F5874" s="215"/>
      <c r="G5874" s="132"/>
      <c r="M5874" s="308"/>
      <c r="N5874" s="215"/>
      <c r="O5874" s="172"/>
      <c r="P5874" s="229"/>
      <c r="Q5874" s="134"/>
      <c r="R5874" s="134"/>
      <c r="S5874" s="134"/>
      <c r="T5874" s="231"/>
      <c r="U5874" s="134"/>
      <c r="V5874" s="231"/>
      <c r="W5874" s="131"/>
      <c r="X5874" s="135"/>
      <c r="AA5874" s="206"/>
    </row>
    <row r="5875" spans="6:27" s="130" customFormat="1" ht="15" customHeight="1">
      <c r="F5875" s="215"/>
      <c r="G5875" s="132"/>
      <c r="M5875" s="308"/>
      <c r="N5875" s="215"/>
      <c r="O5875" s="172"/>
      <c r="P5875" s="229"/>
      <c r="Q5875" s="134"/>
      <c r="R5875" s="134"/>
      <c r="S5875" s="134"/>
      <c r="T5875" s="231"/>
      <c r="U5875" s="134"/>
      <c r="V5875" s="231"/>
      <c r="W5875" s="131"/>
      <c r="X5875" s="135"/>
      <c r="AA5875" s="206"/>
    </row>
    <row r="5876" spans="6:27" s="130" customFormat="1" ht="15" customHeight="1">
      <c r="F5876" s="215"/>
      <c r="G5876" s="132"/>
      <c r="M5876" s="308"/>
      <c r="N5876" s="215"/>
      <c r="O5876" s="172"/>
      <c r="P5876" s="229"/>
      <c r="Q5876" s="134"/>
      <c r="R5876" s="134"/>
      <c r="S5876" s="134"/>
      <c r="T5876" s="231"/>
      <c r="U5876" s="134"/>
      <c r="V5876" s="231"/>
      <c r="W5876" s="131"/>
      <c r="X5876" s="135"/>
      <c r="AA5876" s="206"/>
    </row>
    <row r="5877" spans="6:27" s="130" customFormat="1" ht="15" customHeight="1">
      <c r="F5877" s="215"/>
      <c r="G5877" s="132"/>
      <c r="M5877" s="308"/>
      <c r="N5877" s="215"/>
      <c r="O5877" s="172"/>
      <c r="P5877" s="229"/>
      <c r="Q5877" s="134"/>
      <c r="R5877" s="134"/>
      <c r="S5877" s="134"/>
      <c r="T5877" s="231"/>
      <c r="U5877" s="134"/>
      <c r="V5877" s="231"/>
      <c r="W5877" s="131"/>
      <c r="X5877" s="135"/>
      <c r="AA5877" s="206"/>
    </row>
    <row r="5878" spans="6:27" s="130" customFormat="1" ht="15" customHeight="1">
      <c r="F5878" s="215"/>
      <c r="G5878" s="132"/>
      <c r="M5878" s="308"/>
      <c r="N5878" s="215"/>
      <c r="O5878" s="172"/>
      <c r="P5878" s="229"/>
      <c r="Q5878" s="134"/>
      <c r="R5878" s="134"/>
      <c r="S5878" s="134"/>
      <c r="T5878" s="231"/>
      <c r="U5878" s="134"/>
      <c r="V5878" s="231"/>
      <c r="W5878" s="131"/>
      <c r="X5878" s="135"/>
      <c r="AA5878" s="206"/>
    </row>
    <row r="5879" spans="6:27" s="130" customFormat="1" ht="15" customHeight="1">
      <c r="F5879" s="215"/>
      <c r="G5879" s="132"/>
      <c r="M5879" s="308"/>
      <c r="N5879" s="215"/>
      <c r="O5879" s="172"/>
      <c r="P5879" s="229"/>
      <c r="Q5879" s="134"/>
      <c r="R5879" s="134"/>
      <c r="S5879" s="134"/>
      <c r="T5879" s="231"/>
      <c r="U5879" s="134"/>
      <c r="V5879" s="231"/>
      <c r="W5879" s="131"/>
      <c r="X5879" s="135"/>
      <c r="AA5879" s="206"/>
    </row>
    <row r="5880" spans="6:27" s="130" customFormat="1" ht="15" customHeight="1">
      <c r="F5880" s="215"/>
      <c r="G5880" s="132"/>
      <c r="M5880" s="308"/>
      <c r="N5880" s="215"/>
      <c r="O5880" s="172"/>
      <c r="P5880" s="229"/>
      <c r="Q5880" s="134"/>
      <c r="R5880" s="134"/>
      <c r="S5880" s="134"/>
      <c r="T5880" s="231"/>
      <c r="U5880" s="134"/>
      <c r="V5880" s="231"/>
      <c r="W5880" s="131"/>
      <c r="X5880" s="135"/>
      <c r="AA5880" s="206"/>
    </row>
    <row r="5881" spans="6:27" s="130" customFormat="1" ht="15" customHeight="1">
      <c r="F5881" s="215"/>
      <c r="G5881" s="132"/>
      <c r="M5881" s="308"/>
      <c r="N5881" s="215"/>
      <c r="O5881" s="172"/>
      <c r="P5881" s="229"/>
      <c r="Q5881" s="134"/>
      <c r="R5881" s="134"/>
      <c r="S5881" s="134"/>
      <c r="T5881" s="231"/>
      <c r="U5881" s="134"/>
      <c r="V5881" s="231"/>
      <c r="W5881" s="131"/>
      <c r="X5881" s="135"/>
      <c r="AA5881" s="206"/>
    </row>
    <row r="5882" spans="6:27" s="130" customFormat="1" ht="15" customHeight="1">
      <c r="F5882" s="215"/>
      <c r="G5882" s="132"/>
      <c r="M5882" s="308"/>
      <c r="N5882" s="215"/>
      <c r="O5882" s="172"/>
      <c r="P5882" s="229"/>
      <c r="Q5882" s="134"/>
      <c r="R5882" s="134"/>
      <c r="S5882" s="134"/>
      <c r="T5882" s="231"/>
      <c r="U5882" s="134"/>
      <c r="V5882" s="231"/>
      <c r="W5882" s="131"/>
      <c r="X5882" s="135"/>
      <c r="AA5882" s="206"/>
    </row>
    <row r="5883" spans="6:27" s="130" customFormat="1" ht="15" customHeight="1">
      <c r="F5883" s="215"/>
      <c r="G5883" s="132"/>
      <c r="M5883" s="308"/>
      <c r="N5883" s="215"/>
      <c r="O5883" s="172"/>
      <c r="P5883" s="229"/>
      <c r="Q5883" s="134"/>
      <c r="R5883" s="134"/>
      <c r="S5883" s="134"/>
      <c r="T5883" s="231"/>
      <c r="U5883" s="134"/>
      <c r="V5883" s="231"/>
      <c r="W5883" s="131"/>
      <c r="X5883" s="135"/>
      <c r="AA5883" s="206"/>
    </row>
    <row r="5884" spans="6:27" s="130" customFormat="1" ht="15" customHeight="1">
      <c r="F5884" s="215"/>
      <c r="G5884" s="132"/>
      <c r="M5884" s="308"/>
      <c r="N5884" s="215"/>
      <c r="O5884" s="172"/>
      <c r="P5884" s="229"/>
      <c r="Q5884" s="134"/>
      <c r="R5884" s="134"/>
      <c r="S5884" s="134"/>
      <c r="T5884" s="231"/>
      <c r="U5884" s="134"/>
      <c r="V5884" s="231"/>
      <c r="W5884" s="131"/>
      <c r="X5884" s="135"/>
      <c r="AA5884" s="206"/>
    </row>
    <row r="5885" spans="6:27" s="130" customFormat="1" ht="15" customHeight="1">
      <c r="F5885" s="215"/>
      <c r="G5885" s="132"/>
      <c r="M5885" s="308"/>
      <c r="N5885" s="215"/>
      <c r="O5885" s="172"/>
      <c r="P5885" s="229"/>
      <c r="Q5885" s="134"/>
      <c r="R5885" s="134"/>
      <c r="S5885" s="134"/>
      <c r="T5885" s="231"/>
      <c r="U5885" s="134"/>
      <c r="V5885" s="231"/>
      <c r="W5885" s="131"/>
      <c r="X5885" s="135"/>
      <c r="AA5885" s="206"/>
    </row>
    <row r="5886" spans="6:27" s="130" customFormat="1" ht="15" customHeight="1">
      <c r="F5886" s="215"/>
      <c r="G5886" s="132"/>
      <c r="M5886" s="308"/>
      <c r="N5886" s="215"/>
      <c r="O5886" s="172"/>
      <c r="P5886" s="229"/>
      <c r="Q5886" s="134"/>
      <c r="R5886" s="134"/>
      <c r="S5886" s="134"/>
      <c r="T5886" s="231"/>
      <c r="U5886" s="134"/>
      <c r="V5886" s="231"/>
      <c r="W5886" s="131"/>
      <c r="X5886" s="135"/>
      <c r="AA5886" s="206"/>
    </row>
    <row r="5887" spans="6:27" s="130" customFormat="1" ht="15" customHeight="1">
      <c r="F5887" s="215"/>
      <c r="G5887" s="132"/>
      <c r="M5887" s="308"/>
      <c r="N5887" s="215"/>
      <c r="O5887" s="172"/>
      <c r="P5887" s="229"/>
      <c r="Q5887" s="134"/>
      <c r="R5887" s="134"/>
      <c r="S5887" s="134"/>
      <c r="T5887" s="231"/>
      <c r="U5887" s="134"/>
      <c r="V5887" s="231"/>
      <c r="W5887" s="131"/>
      <c r="X5887" s="135"/>
      <c r="AA5887" s="206"/>
    </row>
    <row r="5888" spans="6:27" s="130" customFormat="1" ht="15" customHeight="1">
      <c r="F5888" s="215"/>
      <c r="G5888" s="132"/>
      <c r="M5888" s="308"/>
      <c r="N5888" s="215"/>
      <c r="O5888" s="172"/>
      <c r="P5888" s="229"/>
      <c r="Q5888" s="134"/>
      <c r="R5888" s="134"/>
      <c r="S5888" s="134"/>
      <c r="T5888" s="231"/>
      <c r="U5888" s="134"/>
      <c r="V5888" s="231"/>
      <c r="W5888" s="131"/>
      <c r="X5888" s="135"/>
      <c r="AA5888" s="206"/>
    </row>
    <row r="5889" spans="6:27" s="130" customFormat="1" ht="15" customHeight="1">
      <c r="F5889" s="215"/>
      <c r="G5889" s="132"/>
      <c r="M5889" s="308"/>
      <c r="N5889" s="215"/>
      <c r="O5889" s="172"/>
      <c r="P5889" s="229"/>
      <c r="Q5889" s="134"/>
      <c r="R5889" s="134"/>
      <c r="S5889" s="134"/>
      <c r="T5889" s="231"/>
      <c r="U5889" s="134"/>
      <c r="V5889" s="231"/>
      <c r="W5889" s="131"/>
      <c r="X5889" s="135"/>
      <c r="AA5889" s="206"/>
    </row>
    <row r="5890" spans="6:27" s="130" customFormat="1" ht="15" customHeight="1">
      <c r="F5890" s="215"/>
      <c r="G5890" s="132"/>
      <c r="M5890" s="308"/>
      <c r="N5890" s="215"/>
      <c r="O5890" s="172"/>
      <c r="P5890" s="229"/>
      <c r="Q5890" s="134"/>
      <c r="R5890" s="134"/>
      <c r="S5890" s="134"/>
      <c r="T5890" s="231"/>
      <c r="U5890" s="134"/>
      <c r="V5890" s="231"/>
      <c r="W5890" s="131"/>
      <c r="X5890" s="135"/>
      <c r="AA5890" s="206"/>
    </row>
    <row r="5891" spans="6:27" s="130" customFormat="1" ht="15" customHeight="1">
      <c r="F5891" s="215"/>
      <c r="G5891" s="132"/>
      <c r="M5891" s="308"/>
      <c r="N5891" s="215"/>
      <c r="O5891" s="172"/>
      <c r="P5891" s="229"/>
      <c r="Q5891" s="134"/>
      <c r="R5891" s="134"/>
      <c r="S5891" s="134"/>
      <c r="T5891" s="231"/>
      <c r="U5891" s="134"/>
      <c r="V5891" s="231"/>
      <c r="W5891" s="131"/>
      <c r="X5891" s="135"/>
      <c r="AA5891" s="206"/>
    </row>
    <row r="5892" spans="6:27" s="130" customFormat="1" ht="15" customHeight="1">
      <c r="F5892" s="215"/>
      <c r="G5892" s="132"/>
      <c r="M5892" s="308"/>
      <c r="N5892" s="215"/>
      <c r="O5892" s="172"/>
      <c r="P5892" s="229"/>
      <c r="Q5892" s="134"/>
      <c r="R5892" s="134"/>
      <c r="S5892" s="134"/>
      <c r="T5892" s="231"/>
      <c r="U5892" s="134"/>
      <c r="V5892" s="231"/>
      <c r="W5892" s="131"/>
      <c r="X5892" s="135"/>
      <c r="AA5892" s="206"/>
    </row>
    <row r="5893" spans="6:27" s="130" customFormat="1" ht="15" customHeight="1">
      <c r="F5893" s="215"/>
      <c r="G5893" s="132"/>
      <c r="M5893" s="308"/>
      <c r="N5893" s="215"/>
      <c r="O5893" s="172"/>
      <c r="P5893" s="229"/>
      <c r="Q5893" s="134"/>
      <c r="R5893" s="134"/>
      <c r="S5893" s="134"/>
      <c r="T5893" s="231"/>
      <c r="U5893" s="134"/>
      <c r="V5893" s="231"/>
      <c r="W5893" s="131"/>
      <c r="X5893" s="135"/>
      <c r="AA5893" s="206"/>
    </row>
    <row r="5894" spans="6:27" s="130" customFormat="1" ht="15" customHeight="1">
      <c r="F5894" s="215"/>
      <c r="G5894" s="132"/>
      <c r="M5894" s="308"/>
      <c r="N5894" s="215"/>
      <c r="O5894" s="172"/>
      <c r="P5894" s="229"/>
      <c r="Q5894" s="134"/>
      <c r="R5894" s="134"/>
      <c r="S5894" s="134"/>
      <c r="T5894" s="231"/>
      <c r="U5894" s="134"/>
      <c r="V5894" s="231"/>
      <c r="W5894" s="131"/>
      <c r="X5894" s="135"/>
      <c r="AA5894" s="206"/>
    </row>
    <row r="5895" spans="6:27" s="130" customFormat="1" ht="15" customHeight="1">
      <c r="F5895" s="215"/>
      <c r="G5895" s="132"/>
      <c r="M5895" s="308"/>
      <c r="N5895" s="215"/>
      <c r="O5895" s="172"/>
      <c r="P5895" s="229"/>
      <c r="Q5895" s="134"/>
      <c r="R5895" s="134"/>
      <c r="S5895" s="134"/>
      <c r="T5895" s="231"/>
      <c r="U5895" s="134"/>
      <c r="V5895" s="231"/>
      <c r="W5895" s="131"/>
      <c r="X5895" s="135"/>
      <c r="AA5895" s="206"/>
    </row>
    <row r="5896" spans="6:27" s="130" customFormat="1" ht="15" customHeight="1">
      <c r="F5896" s="215"/>
      <c r="G5896" s="132"/>
      <c r="M5896" s="308"/>
      <c r="N5896" s="215"/>
      <c r="O5896" s="172"/>
      <c r="P5896" s="229"/>
      <c r="Q5896" s="134"/>
      <c r="R5896" s="134"/>
      <c r="S5896" s="134"/>
      <c r="T5896" s="231"/>
      <c r="U5896" s="134"/>
      <c r="V5896" s="231"/>
      <c r="W5896" s="131"/>
      <c r="X5896" s="135"/>
      <c r="AA5896" s="206"/>
    </row>
    <row r="5897" spans="6:27" s="130" customFormat="1" ht="15" customHeight="1">
      <c r="F5897" s="215"/>
      <c r="G5897" s="132"/>
      <c r="M5897" s="308"/>
      <c r="N5897" s="215"/>
      <c r="O5897" s="172"/>
      <c r="P5897" s="229"/>
      <c r="Q5897" s="134"/>
      <c r="R5897" s="134"/>
      <c r="S5897" s="134"/>
      <c r="T5897" s="231"/>
      <c r="U5897" s="134"/>
      <c r="V5897" s="231"/>
      <c r="W5897" s="131"/>
      <c r="X5897" s="135"/>
      <c r="AA5897" s="206"/>
    </row>
    <row r="5898" spans="6:27" s="130" customFormat="1" ht="15" customHeight="1">
      <c r="F5898" s="215"/>
      <c r="G5898" s="132"/>
      <c r="M5898" s="308"/>
      <c r="N5898" s="215"/>
      <c r="O5898" s="172"/>
      <c r="P5898" s="229"/>
      <c r="Q5898" s="134"/>
      <c r="R5898" s="134"/>
      <c r="S5898" s="134"/>
      <c r="T5898" s="231"/>
      <c r="U5898" s="134"/>
      <c r="V5898" s="231"/>
      <c r="W5898" s="131"/>
      <c r="X5898" s="135"/>
      <c r="AA5898" s="206"/>
    </row>
    <row r="5899" spans="6:27" s="130" customFormat="1" ht="15" customHeight="1">
      <c r="F5899" s="215"/>
      <c r="G5899" s="132"/>
      <c r="M5899" s="308"/>
      <c r="N5899" s="215"/>
      <c r="O5899" s="172"/>
      <c r="P5899" s="229"/>
      <c r="Q5899" s="134"/>
      <c r="R5899" s="134"/>
      <c r="S5899" s="134"/>
      <c r="T5899" s="231"/>
      <c r="U5899" s="134"/>
      <c r="V5899" s="231"/>
      <c r="W5899" s="131"/>
      <c r="X5899" s="135"/>
      <c r="AA5899" s="206"/>
    </row>
    <row r="5900" spans="6:27" s="130" customFormat="1" ht="15" customHeight="1">
      <c r="F5900" s="215"/>
      <c r="G5900" s="132"/>
      <c r="M5900" s="308"/>
      <c r="N5900" s="215"/>
      <c r="O5900" s="172"/>
      <c r="P5900" s="229"/>
      <c r="Q5900" s="134"/>
      <c r="R5900" s="134"/>
      <c r="S5900" s="134"/>
      <c r="T5900" s="231"/>
      <c r="U5900" s="134"/>
      <c r="V5900" s="231"/>
      <c r="W5900" s="131"/>
      <c r="X5900" s="135"/>
      <c r="AA5900" s="206"/>
    </row>
    <row r="5901" spans="6:27" s="130" customFormat="1" ht="15" customHeight="1">
      <c r="F5901" s="215"/>
      <c r="G5901" s="132"/>
      <c r="M5901" s="308"/>
      <c r="N5901" s="215"/>
      <c r="O5901" s="172"/>
      <c r="P5901" s="229"/>
      <c r="Q5901" s="134"/>
      <c r="R5901" s="134"/>
      <c r="S5901" s="134"/>
      <c r="T5901" s="231"/>
      <c r="U5901" s="134"/>
      <c r="V5901" s="231"/>
      <c r="W5901" s="131"/>
      <c r="X5901" s="135"/>
      <c r="AA5901" s="206"/>
    </row>
    <row r="5902" spans="6:27" s="130" customFormat="1" ht="15" customHeight="1">
      <c r="F5902" s="215"/>
      <c r="G5902" s="132"/>
      <c r="M5902" s="308"/>
      <c r="N5902" s="215"/>
      <c r="O5902" s="172"/>
      <c r="P5902" s="229"/>
      <c r="Q5902" s="134"/>
      <c r="R5902" s="134"/>
      <c r="S5902" s="134"/>
      <c r="T5902" s="231"/>
      <c r="U5902" s="134"/>
      <c r="V5902" s="231"/>
      <c r="W5902" s="131"/>
      <c r="X5902" s="135"/>
      <c r="AA5902" s="206"/>
    </row>
    <row r="5903" spans="6:27" s="130" customFormat="1" ht="15" customHeight="1">
      <c r="F5903" s="215"/>
      <c r="G5903" s="132"/>
      <c r="M5903" s="308"/>
      <c r="N5903" s="215"/>
      <c r="O5903" s="172"/>
      <c r="P5903" s="229"/>
      <c r="Q5903" s="134"/>
      <c r="R5903" s="134"/>
      <c r="S5903" s="134"/>
      <c r="T5903" s="231"/>
      <c r="U5903" s="134"/>
      <c r="V5903" s="231"/>
      <c r="W5903" s="131"/>
      <c r="X5903" s="135"/>
      <c r="AA5903" s="206"/>
    </row>
    <row r="5904" spans="6:27" s="130" customFormat="1" ht="15" customHeight="1">
      <c r="F5904" s="215"/>
      <c r="G5904" s="132"/>
      <c r="M5904" s="308"/>
      <c r="N5904" s="215"/>
      <c r="O5904" s="172"/>
      <c r="P5904" s="229"/>
      <c r="Q5904" s="134"/>
      <c r="R5904" s="134"/>
      <c r="S5904" s="134"/>
      <c r="T5904" s="231"/>
      <c r="U5904" s="134"/>
      <c r="V5904" s="231"/>
      <c r="W5904" s="131"/>
      <c r="X5904" s="135"/>
      <c r="AA5904" s="206"/>
    </row>
    <row r="5905" spans="6:27" s="130" customFormat="1" ht="15" customHeight="1">
      <c r="F5905" s="215"/>
      <c r="G5905" s="132"/>
      <c r="M5905" s="308"/>
      <c r="N5905" s="215"/>
      <c r="O5905" s="172"/>
      <c r="P5905" s="229"/>
      <c r="Q5905" s="134"/>
      <c r="R5905" s="134"/>
      <c r="S5905" s="134"/>
      <c r="T5905" s="231"/>
      <c r="U5905" s="134"/>
      <c r="V5905" s="231"/>
      <c r="W5905" s="131"/>
      <c r="X5905" s="135"/>
      <c r="AA5905" s="206"/>
    </row>
    <row r="5906" spans="6:27" s="130" customFormat="1" ht="15" customHeight="1">
      <c r="F5906" s="215"/>
      <c r="G5906" s="132"/>
      <c r="M5906" s="308"/>
      <c r="N5906" s="215"/>
      <c r="O5906" s="172"/>
      <c r="P5906" s="229"/>
      <c r="Q5906" s="134"/>
      <c r="R5906" s="134"/>
      <c r="S5906" s="134"/>
      <c r="T5906" s="231"/>
      <c r="U5906" s="134"/>
      <c r="V5906" s="231"/>
      <c r="W5906" s="131"/>
      <c r="X5906" s="135"/>
      <c r="AA5906" s="206"/>
    </row>
    <row r="5907" spans="6:27" s="130" customFormat="1" ht="15" customHeight="1">
      <c r="F5907" s="215"/>
      <c r="G5907" s="132"/>
      <c r="M5907" s="308"/>
      <c r="N5907" s="215"/>
      <c r="O5907" s="172"/>
      <c r="P5907" s="229"/>
      <c r="Q5907" s="134"/>
      <c r="R5907" s="134"/>
      <c r="S5907" s="134"/>
      <c r="T5907" s="231"/>
      <c r="U5907" s="134"/>
      <c r="V5907" s="231"/>
      <c r="W5907" s="131"/>
      <c r="X5907" s="135"/>
      <c r="AA5907" s="206"/>
    </row>
    <row r="5908" spans="6:27" s="130" customFormat="1" ht="15" customHeight="1">
      <c r="F5908" s="215"/>
      <c r="G5908" s="132"/>
      <c r="M5908" s="308"/>
      <c r="N5908" s="215"/>
      <c r="O5908" s="172"/>
      <c r="P5908" s="229"/>
      <c r="Q5908" s="134"/>
      <c r="R5908" s="134"/>
      <c r="S5908" s="134"/>
      <c r="T5908" s="231"/>
      <c r="U5908" s="134"/>
      <c r="V5908" s="231"/>
      <c r="W5908" s="131"/>
      <c r="X5908" s="135"/>
      <c r="AA5908" s="206"/>
    </row>
    <row r="5909" spans="6:27" s="130" customFormat="1" ht="15" customHeight="1">
      <c r="F5909" s="215"/>
      <c r="G5909" s="132"/>
      <c r="M5909" s="308"/>
      <c r="N5909" s="215"/>
      <c r="O5909" s="172"/>
      <c r="P5909" s="229"/>
      <c r="Q5909" s="134"/>
      <c r="R5909" s="134"/>
      <c r="S5909" s="134"/>
      <c r="T5909" s="231"/>
      <c r="U5909" s="134"/>
      <c r="V5909" s="231"/>
      <c r="W5909" s="131"/>
      <c r="X5909" s="135"/>
      <c r="AA5909" s="206"/>
    </row>
    <row r="5910" spans="6:27" s="130" customFormat="1" ht="15" customHeight="1">
      <c r="F5910" s="215"/>
      <c r="G5910" s="132"/>
      <c r="M5910" s="308"/>
      <c r="N5910" s="215"/>
      <c r="O5910" s="172"/>
      <c r="P5910" s="229"/>
      <c r="Q5910" s="134"/>
      <c r="R5910" s="134"/>
      <c r="S5910" s="134"/>
      <c r="T5910" s="231"/>
      <c r="U5910" s="134"/>
      <c r="V5910" s="231"/>
      <c r="W5910" s="131"/>
      <c r="X5910" s="135"/>
      <c r="AA5910" s="206"/>
    </row>
    <row r="5911" spans="6:27" s="130" customFormat="1" ht="15" customHeight="1">
      <c r="F5911" s="215"/>
      <c r="G5911" s="132"/>
      <c r="M5911" s="308"/>
      <c r="N5911" s="215"/>
      <c r="O5911" s="172"/>
      <c r="P5911" s="229"/>
      <c r="Q5911" s="134"/>
      <c r="R5911" s="134"/>
      <c r="S5911" s="134"/>
      <c r="T5911" s="231"/>
      <c r="U5911" s="134"/>
      <c r="V5911" s="231"/>
      <c r="W5911" s="131"/>
      <c r="X5911" s="135"/>
      <c r="AA5911" s="206"/>
    </row>
    <row r="5912" spans="6:27" s="130" customFormat="1" ht="15" customHeight="1">
      <c r="F5912" s="215"/>
      <c r="G5912" s="132"/>
      <c r="M5912" s="308"/>
      <c r="N5912" s="215"/>
      <c r="O5912" s="172"/>
      <c r="P5912" s="229"/>
      <c r="Q5912" s="134"/>
      <c r="R5912" s="134"/>
      <c r="S5912" s="134"/>
      <c r="T5912" s="231"/>
      <c r="U5912" s="134"/>
      <c r="V5912" s="231"/>
      <c r="W5912" s="131"/>
      <c r="X5912" s="135"/>
      <c r="AA5912" s="206"/>
    </row>
    <row r="5913" spans="6:27" s="130" customFormat="1" ht="15" customHeight="1">
      <c r="F5913" s="215"/>
      <c r="G5913" s="132"/>
      <c r="M5913" s="308"/>
      <c r="N5913" s="215"/>
      <c r="O5913" s="172"/>
      <c r="P5913" s="229"/>
      <c r="Q5913" s="134"/>
      <c r="R5913" s="134"/>
      <c r="S5913" s="134"/>
      <c r="T5913" s="231"/>
      <c r="U5913" s="134"/>
      <c r="V5913" s="231"/>
      <c r="W5913" s="131"/>
      <c r="X5913" s="135"/>
      <c r="AA5913" s="206"/>
    </row>
    <row r="5914" spans="6:27" s="130" customFormat="1" ht="15" customHeight="1">
      <c r="F5914" s="215"/>
      <c r="G5914" s="132"/>
      <c r="M5914" s="308"/>
      <c r="N5914" s="215"/>
      <c r="O5914" s="172"/>
      <c r="P5914" s="229"/>
      <c r="Q5914" s="134"/>
      <c r="R5914" s="134"/>
      <c r="S5914" s="134"/>
      <c r="T5914" s="231"/>
      <c r="U5914" s="134"/>
      <c r="V5914" s="231"/>
      <c r="W5914" s="131"/>
      <c r="X5914" s="135"/>
      <c r="AA5914" s="206"/>
    </row>
    <row r="5915" spans="6:27" s="130" customFormat="1" ht="15" customHeight="1">
      <c r="F5915" s="215"/>
      <c r="G5915" s="132"/>
      <c r="M5915" s="308"/>
      <c r="N5915" s="215"/>
      <c r="O5915" s="172"/>
      <c r="P5915" s="229"/>
      <c r="Q5915" s="134"/>
      <c r="R5915" s="134"/>
      <c r="S5915" s="134"/>
      <c r="T5915" s="231"/>
      <c r="U5915" s="134"/>
      <c r="V5915" s="231"/>
      <c r="W5915" s="131"/>
      <c r="X5915" s="135"/>
      <c r="AA5915" s="206"/>
    </row>
    <row r="5916" spans="6:27" s="130" customFormat="1" ht="15" customHeight="1">
      <c r="F5916" s="215"/>
      <c r="G5916" s="132"/>
      <c r="M5916" s="308"/>
      <c r="N5916" s="215"/>
      <c r="O5916" s="172"/>
      <c r="P5916" s="229"/>
      <c r="Q5916" s="134"/>
      <c r="R5916" s="134"/>
      <c r="S5916" s="134"/>
      <c r="T5916" s="231"/>
      <c r="U5916" s="134"/>
      <c r="V5916" s="231"/>
      <c r="W5916" s="131"/>
      <c r="X5916" s="135"/>
      <c r="AA5916" s="206"/>
    </row>
    <row r="5917" spans="6:27" s="130" customFormat="1" ht="15" customHeight="1">
      <c r="F5917" s="215"/>
      <c r="G5917" s="132"/>
      <c r="M5917" s="308"/>
      <c r="N5917" s="215"/>
      <c r="O5917" s="172"/>
      <c r="P5917" s="229"/>
      <c r="Q5917" s="134"/>
      <c r="R5917" s="134"/>
      <c r="S5917" s="134"/>
      <c r="T5917" s="231"/>
      <c r="U5917" s="134"/>
      <c r="V5917" s="231"/>
      <c r="W5917" s="131"/>
      <c r="X5917" s="135"/>
      <c r="AA5917" s="206"/>
    </row>
    <row r="5918" spans="6:27" s="130" customFormat="1" ht="15" customHeight="1">
      <c r="F5918" s="215"/>
      <c r="G5918" s="132"/>
      <c r="M5918" s="308"/>
      <c r="N5918" s="215"/>
      <c r="O5918" s="172"/>
      <c r="P5918" s="229"/>
      <c r="Q5918" s="134"/>
      <c r="R5918" s="134"/>
      <c r="S5918" s="134"/>
      <c r="T5918" s="231"/>
      <c r="U5918" s="134"/>
      <c r="V5918" s="231"/>
      <c r="W5918" s="131"/>
      <c r="X5918" s="135"/>
      <c r="AA5918" s="206"/>
    </row>
    <row r="5919" spans="6:27" s="130" customFormat="1" ht="15" customHeight="1">
      <c r="F5919" s="215"/>
      <c r="G5919" s="132"/>
      <c r="M5919" s="308"/>
      <c r="N5919" s="215"/>
      <c r="O5919" s="172"/>
      <c r="P5919" s="229"/>
      <c r="Q5919" s="134"/>
      <c r="R5919" s="134"/>
      <c r="S5919" s="134"/>
      <c r="T5919" s="231"/>
      <c r="U5919" s="134"/>
      <c r="V5919" s="231"/>
      <c r="W5919" s="131"/>
      <c r="X5919" s="135"/>
      <c r="AA5919" s="206"/>
    </row>
    <row r="5920" spans="6:27" s="130" customFormat="1" ht="15" customHeight="1">
      <c r="F5920" s="215"/>
      <c r="G5920" s="132"/>
      <c r="M5920" s="308"/>
      <c r="N5920" s="215"/>
      <c r="O5920" s="172"/>
      <c r="P5920" s="229"/>
      <c r="Q5920" s="134"/>
      <c r="R5920" s="134"/>
      <c r="S5920" s="134"/>
      <c r="T5920" s="231"/>
      <c r="U5920" s="134"/>
      <c r="V5920" s="231"/>
      <c r="W5920" s="131"/>
      <c r="X5920" s="135"/>
      <c r="AA5920" s="206"/>
    </row>
    <row r="5921" spans="6:27" s="130" customFormat="1" ht="15" customHeight="1">
      <c r="F5921" s="215"/>
      <c r="G5921" s="132"/>
      <c r="M5921" s="308"/>
      <c r="N5921" s="215"/>
      <c r="O5921" s="172"/>
      <c r="P5921" s="229"/>
      <c r="Q5921" s="134"/>
      <c r="R5921" s="134"/>
      <c r="S5921" s="134"/>
      <c r="T5921" s="231"/>
      <c r="U5921" s="134"/>
      <c r="V5921" s="231"/>
      <c r="W5921" s="131"/>
      <c r="X5921" s="135"/>
      <c r="AA5921" s="206"/>
    </row>
    <row r="5922" spans="6:27" s="130" customFormat="1" ht="15" customHeight="1">
      <c r="F5922" s="215"/>
      <c r="G5922" s="132"/>
      <c r="M5922" s="308"/>
      <c r="N5922" s="215"/>
      <c r="O5922" s="172"/>
      <c r="P5922" s="229"/>
      <c r="Q5922" s="134"/>
      <c r="R5922" s="134"/>
      <c r="S5922" s="134"/>
      <c r="T5922" s="231"/>
      <c r="U5922" s="134"/>
      <c r="V5922" s="231"/>
      <c r="W5922" s="131"/>
      <c r="X5922" s="135"/>
      <c r="AA5922" s="206"/>
    </row>
    <row r="5923" spans="6:27" s="130" customFormat="1" ht="15" customHeight="1">
      <c r="F5923" s="215"/>
      <c r="G5923" s="132"/>
      <c r="M5923" s="308"/>
      <c r="N5923" s="215"/>
      <c r="O5923" s="172"/>
      <c r="P5923" s="229"/>
      <c r="Q5923" s="134"/>
      <c r="R5923" s="134"/>
      <c r="S5923" s="134"/>
      <c r="T5923" s="231"/>
      <c r="U5923" s="134"/>
      <c r="V5923" s="231"/>
      <c r="W5923" s="131"/>
      <c r="X5923" s="135"/>
      <c r="AA5923" s="206"/>
    </row>
    <row r="5924" spans="6:27" s="130" customFormat="1" ht="15" customHeight="1">
      <c r="F5924" s="215"/>
      <c r="G5924" s="132"/>
      <c r="M5924" s="308"/>
      <c r="N5924" s="215"/>
      <c r="O5924" s="172"/>
      <c r="P5924" s="229"/>
      <c r="Q5924" s="134"/>
      <c r="R5924" s="134"/>
      <c r="S5924" s="134"/>
      <c r="T5924" s="231"/>
      <c r="U5924" s="134"/>
      <c r="V5924" s="231"/>
      <c r="W5924" s="131"/>
      <c r="X5924" s="135"/>
      <c r="AA5924" s="206"/>
    </row>
    <row r="5925" spans="6:27" s="130" customFormat="1" ht="15" customHeight="1">
      <c r="F5925" s="215"/>
      <c r="G5925" s="132"/>
      <c r="M5925" s="308"/>
      <c r="N5925" s="215"/>
      <c r="O5925" s="172"/>
      <c r="P5925" s="229"/>
      <c r="Q5925" s="134"/>
      <c r="R5925" s="134"/>
      <c r="S5925" s="134"/>
      <c r="T5925" s="231"/>
      <c r="U5925" s="134"/>
      <c r="V5925" s="231"/>
      <c r="W5925" s="131"/>
      <c r="X5925" s="135"/>
      <c r="AA5925" s="206"/>
    </row>
    <row r="5926" spans="6:27" s="130" customFormat="1" ht="15" customHeight="1">
      <c r="F5926" s="215"/>
      <c r="G5926" s="132"/>
      <c r="M5926" s="308"/>
      <c r="N5926" s="215"/>
      <c r="O5926" s="172"/>
      <c r="P5926" s="229"/>
      <c r="Q5926" s="134"/>
      <c r="R5926" s="134"/>
      <c r="S5926" s="134"/>
      <c r="T5926" s="231"/>
      <c r="U5926" s="134"/>
      <c r="V5926" s="231"/>
      <c r="W5926" s="131"/>
      <c r="X5926" s="135"/>
      <c r="AA5926" s="206"/>
    </row>
    <row r="5927" spans="6:27" s="130" customFormat="1" ht="15" customHeight="1">
      <c r="F5927" s="215"/>
      <c r="G5927" s="132"/>
      <c r="M5927" s="308"/>
      <c r="N5927" s="215"/>
      <c r="O5927" s="172"/>
      <c r="P5927" s="229"/>
      <c r="Q5927" s="134"/>
      <c r="R5927" s="134"/>
      <c r="S5927" s="134"/>
      <c r="T5927" s="231"/>
      <c r="U5927" s="134"/>
      <c r="V5927" s="231"/>
      <c r="W5927" s="131"/>
      <c r="X5927" s="135"/>
      <c r="AA5927" s="206"/>
    </row>
    <row r="5928" spans="6:27" s="130" customFormat="1" ht="15" customHeight="1">
      <c r="F5928" s="215"/>
      <c r="G5928" s="132"/>
      <c r="M5928" s="308"/>
      <c r="N5928" s="215"/>
      <c r="O5928" s="172"/>
      <c r="P5928" s="229"/>
      <c r="Q5928" s="134"/>
      <c r="R5928" s="134"/>
      <c r="S5928" s="134"/>
      <c r="T5928" s="231"/>
      <c r="U5928" s="134"/>
      <c r="V5928" s="231"/>
      <c r="W5928" s="131"/>
      <c r="X5928" s="135"/>
      <c r="AA5928" s="206"/>
    </row>
    <row r="5929" spans="6:27" s="130" customFormat="1" ht="15" customHeight="1">
      <c r="F5929" s="215"/>
      <c r="G5929" s="132"/>
      <c r="M5929" s="308"/>
      <c r="N5929" s="215"/>
      <c r="O5929" s="172"/>
      <c r="P5929" s="229"/>
      <c r="Q5929" s="134"/>
      <c r="R5929" s="134"/>
      <c r="S5929" s="134"/>
      <c r="T5929" s="231"/>
      <c r="U5929" s="134"/>
      <c r="V5929" s="231"/>
      <c r="W5929" s="131"/>
      <c r="X5929" s="135"/>
      <c r="AA5929" s="206"/>
    </row>
    <row r="5930" spans="6:27" s="130" customFormat="1" ht="15" customHeight="1">
      <c r="F5930" s="215"/>
      <c r="G5930" s="132"/>
      <c r="M5930" s="308"/>
      <c r="N5930" s="215"/>
      <c r="O5930" s="172"/>
      <c r="P5930" s="229"/>
      <c r="Q5930" s="134"/>
      <c r="R5930" s="134"/>
      <c r="S5930" s="134"/>
      <c r="T5930" s="231"/>
      <c r="U5930" s="134"/>
      <c r="V5930" s="231"/>
      <c r="W5930" s="131"/>
      <c r="X5930" s="135"/>
      <c r="AA5930" s="206"/>
    </row>
    <row r="5931" spans="6:27" s="130" customFormat="1" ht="15" customHeight="1">
      <c r="F5931" s="215"/>
      <c r="G5931" s="132"/>
      <c r="M5931" s="308"/>
      <c r="N5931" s="215"/>
      <c r="O5931" s="172"/>
      <c r="P5931" s="229"/>
      <c r="Q5931" s="134"/>
      <c r="R5931" s="134"/>
      <c r="S5931" s="134"/>
      <c r="T5931" s="231"/>
      <c r="U5931" s="134"/>
      <c r="V5931" s="231"/>
      <c r="W5931" s="131"/>
      <c r="X5931" s="135"/>
      <c r="AA5931" s="206"/>
    </row>
    <row r="5932" spans="6:27" s="130" customFormat="1" ht="15" customHeight="1">
      <c r="F5932" s="215"/>
      <c r="G5932" s="132"/>
      <c r="M5932" s="308"/>
      <c r="N5932" s="215"/>
      <c r="O5932" s="172"/>
      <c r="P5932" s="229"/>
      <c r="Q5932" s="134"/>
      <c r="R5932" s="134"/>
      <c r="S5932" s="134"/>
      <c r="T5932" s="231"/>
      <c r="U5932" s="134"/>
      <c r="V5932" s="231"/>
      <c r="W5932" s="131"/>
      <c r="X5932" s="135"/>
      <c r="AA5932" s="206"/>
    </row>
    <row r="5933" spans="6:27" s="130" customFormat="1" ht="15" customHeight="1">
      <c r="F5933" s="215"/>
      <c r="G5933" s="132"/>
      <c r="M5933" s="308"/>
      <c r="N5933" s="215"/>
      <c r="O5933" s="172"/>
      <c r="P5933" s="229"/>
      <c r="Q5933" s="134"/>
      <c r="R5933" s="134"/>
      <c r="S5933" s="134"/>
      <c r="T5933" s="231"/>
      <c r="U5933" s="134"/>
      <c r="V5933" s="231"/>
      <c r="W5933" s="131"/>
      <c r="X5933" s="135"/>
      <c r="AA5933" s="206"/>
    </row>
    <row r="5934" spans="6:27" s="130" customFormat="1" ht="15" customHeight="1">
      <c r="F5934" s="215"/>
      <c r="G5934" s="132"/>
      <c r="M5934" s="308"/>
      <c r="N5934" s="215"/>
      <c r="O5934" s="172"/>
      <c r="P5934" s="229"/>
      <c r="Q5934" s="134"/>
      <c r="R5934" s="134"/>
      <c r="S5934" s="134"/>
      <c r="T5934" s="231"/>
      <c r="U5934" s="134"/>
      <c r="V5934" s="231"/>
      <c r="W5934" s="131"/>
      <c r="X5934" s="135"/>
      <c r="AA5934" s="206"/>
    </row>
    <row r="5935" spans="6:27" s="130" customFormat="1" ht="15" customHeight="1">
      <c r="F5935" s="215"/>
      <c r="G5935" s="132"/>
      <c r="M5935" s="308"/>
      <c r="N5935" s="215"/>
      <c r="O5935" s="172"/>
      <c r="P5935" s="229"/>
      <c r="Q5935" s="134"/>
      <c r="R5935" s="134"/>
      <c r="S5935" s="134"/>
      <c r="T5935" s="231"/>
      <c r="U5935" s="134"/>
      <c r="V5935" s="231"/>
      <c r="W5935" s="131"/>
      <c r="X5935" s="135"/>
      <c r="AA5935" s="206"/>
    </row>
    <row r="5936" spans="6:27" s="130" customFormat="1" ht="15" customHeight="1">
      <c r="F5936" s="215"/>
      <c r="G5936" s="132"/>
      <c r="M5936" s="308"/>
      <c r="N5936" s="215"/>
      <c r="O5936" s="172"/>
      <c r="P5936" s="229"/>
      <c r="Q5936" s="134"/>
      <c r="R5936" s="134"/>
      <c r="S5936" s="134"/>
      <c r="T5936" s="231"/>
      <c r="U5936" s="134"/>
      <c r="V5936" s="231"/>
      <c r="W5936" s="131"/>
      <c r="X5936" s="135"/>
      <c r="AA5936" s="206"/>
    </row>
    <row r="5937" spans="6:27" s="130" customFormat="1" ht="15" customHeight="1">
      <c r="F5937" s="215"/>
      <c r="G5937" s="132"/>
      <c r="M5937" s="308"/>
      <c r="N5937" s="215"/>
      <c r="O5937" s="172"/>
      <c r="P5937" s="229"/>
      <c r="Q5937" s="134"/>
      <c r="R5937" s="134"/>
      <c r="S5937" s="134"/>
      <c r="T5937" s="231"/>
      <c r="U5937" s="134"/>
      <c r="V5937" s="231"/>
      <c r="W5937" s="131"/>
      <c r="X5937" s="135"/>
      <c r="AA5937" s="206"/>
    </row>
    <row r="5938" spans="6:27" s="130" customFormat="1" ht="15" customHeight="1">
      <c r="F5938" s="215"/>
      <c r="G5938" s="132"/>
      <c r="M5938" s="308"/>
      <c r="N5938" s="215"/>
      <c r="O5938" s="172"/>
      <c r="P5938" s="229"/>
      <c r="Q5938" s="134"/>
      <c r="R5938" s="134"/>
      <c r="S5938" s="134"/>
      <c r="T5938" s="231"/>
      <c r="U5938" s="134"/>
      <c r="V5938" s="231"/>
      <c r="W5938" s="131"/>
      <c r="X5938" s="135"/>
      <c r="AA5938" s="206"/>
    </row>
    <row r="5939" spans="6:27" s="130" customFormat="1" ht="15" customHeight="1">
      <c r="F5939" s="215"/>
      <c r="G5939" s="132"/>
      <c r="M5939" s="308"/>
      <c r="N5939" s="215"/>
      <c r="O5939" s="172"/>
      <c r="P5939" s="229"/>
      <c r="Q5939" s="134"/>
      <c r="R5939" s="134"/>
      <c r="S5939" s="134"/>
      <c r="T5939" s="231"/>
      <c r="U5939" s="134"/>
      <c r="V5939" s="231"/>
      <c r="W5939" s="131"/>
      <c r="X5939" s="135"/>
      <c r="AA5939" s="206"/>
    </row>
    <row r="5940" spans="6:27" s="130" customFormat="1" ht="15" customHeight="1">
      <c r="F5940" s="215"/>
      <c r="G5940" s="132"/>
      <c r="M5940" s="308"/>
      <c r="N5940" s="215"/>
      <c r="O5940" s="172"/>
      <c r="P5940" s="229"/>
      <c r="Q5940" s="134"/>
      <c r="R5940" s="134"/>
      <c r="S5940" s="134"/>
      <c r="T5940" s="231"/>
      <c r="U5940" s="134"/>
      <c r="V5940" s="231"/>
      <c r="W5940" s="131"/>
      <c r="X5940" s="135"/>
      <c r="AA5940" s="206"/>
    </row>
    <row r="5941" spans="6:27" s="130" customFormat="1" ht="15" customHeight="1">
      <c r="F5941" s="215"/>
      <c r="G5941" s="132"/>
      <c r="M5941" s="308"/>
      <c r="N5941" s="215"/>
      <c r="O5941" s="172"/>
      <c r="P5941" s="229"/>
      <c r="Q5941" s="134"/>
      <c r="R5941" s="134"/>
      <c r="S5941" s="134"/>
      <c r="T5941" s="231"/>
      <c r="U5941" s="134"/>
      <c r="V5941" s="231"/>
      <c r="W5941" s="131"/>
      <c r="X5941" s="135"/>
      <c r="AA5941" s="206"/>
    </row>
    <row r="5942" spans="6:27" s="130" customFormat="1" ht="15" customHeight="1">
      <c r="F5942" s="215"/>
      <c r="G5942" s="132"/>
      <c r="M5942" s="308"/>
      <c r="N5942" s="215"/>
      <c r="O5942" s="172"/>
      <c r="P5942" s="229"/>
      <c r="Q5942" s="134"/>
      <c r="R5942" s="134"/>
      <c r="S5942" s="134"/>
      <c r="T5942" s="231"/>
      <c r="U5942" s="134"/>
      <c r="V5942" s="231"/>
      <c r="W5942" s="131"/>
      <c r="X5942" s="135"/>
      <c r="AA5942" s="206"/>
    </row>
    <row r="5943" spans="6:27" s="130" customFormat="1" ht="15" customHeight="1">
      <c r="F5943" s="215"/>
      <c r="G5943" s="132"/>
      <c r="M5943" s="308"/>
      <c r="N5943" s="215"/>
      <c r="O5943" s="172"/>
      <c r="P5943" s="229"/>
      <c r="Q5943" s="134"/>
      <c r="R5943" s="134"/>
      <c r="S5943" s="134"/>
      <c r="T5943" s="231"/>
      <c r="U5943" s="134"/>
      <c r="V5943" s="231"/>
      <c r="W5943" s="131"/>
      <c r="X5943" s="135"/>
      <c r="AA5943" s="206"/>
    </row>
    <row r="5944" spans="6:27" s="130" customFormat="1" ht="15" customHeight="1">
      <c r="F5944" s="215"/>
      <c r="G5944" s="132"/>
      <c r="M5944" s="308"/>
      <c r="N5944" s="215"/>
      <c r="O5944" s="172"/>
      <c r="P5944" s="229"/>
      <c r="Q5944" s="134"/>
      <c r="R5944" s="134"/>
      <c r="S5944" s="134"/>
      <c r="T5944" s="231"/>
      <c r="U5944" s="134"/>
      <c r="V5944" s="231"/>
      <c r="W5944" s="131"/>
      <c r="X5944" s="135"/>
      <c r="AA5944" s="206"/>
    </row>
    <row r="5945" spans="6:27" s="130" customFormat="1" ht="15" customHeight="1">
      <c r="F5945" s="215"/>
      <c r="G5945" s="132"/>
      <c r="M5945" s="308"/>
      <c r="N5945" s="215"/>
      <c r="O5945" s="172"/>
      <c r="P5945" s="229"/>
      <c r="Q5945" s="134"/>
      <c r="R5945" s="134"/>
      <c r="S5945" s="134"/>
      <c r="T5945" s="231"/>
      <c r="U5945" s="134"/>
      <c r="V5945" s="231"/>
      <c r="W5945" s="131"/>
      <c r="X5945" s="135"/>
      <c r="AA5945" s="206"/>
    </row>
    <row r="5946" spans="6:27" s="130" customFormat="1" ht="15" customHeight="1">
      <c r="F5946" s="215"/>
      <c r="G5946" s="132"/>
      <c r="M5946" s="308"/>
      <c r="N5946" s="215"/>
      <c r="O5946" s="172"/>
      <c r="P5946" s="229"/>
      <c r="Q5946" s="134"/>
      <c r="R5946" s="134"/>
      <c r="S5946" s="134"/>
      <c r="T5946" s="231"/>
      <c r="U5946" s="134"/>
      <c r="V5946" s="231"/>
      <c r="W5946" s="131"/>
      <c r="X5946" s="135"/>
      <c r="AA5946" s="206"/>
    </row>
    <row r="5947" spans="6:27" s="130" customFormat="1" ht="15" customHeight="1">
      <c r="F5947" s="215"/>
      <c r="G5947" s="132"/>
      <c r="M5947" s="308"/>
      <c r="N5947" s="215"/>
      <c r="O5947" s="172"/>
      <c r="P5947" s="229"/>
      <c r="Q5947" s="134"/>
      <c r="R5947" s="134"/>
      <c r="S5947" s="134"/>
      <c r="T5947" s="231"/>
      <c r="U5947" s="134"/>
      <c r="V5947" s="231"/>
      <c r="W5947" s="131"/>
      <c r="X5947" s="135"/>
      <c r="AA5947" s="206"/>
    </row>
    <row r="5948" spans="6:27" s="130" customFormat="1" ht="15" customHeight="1">
      <c r="F5948" s="215"/>
      <c r="G5948" s="132"/>
      <c r="M5948" s="308"/>
      <c r="N5948" s="215"/>
      <c r="O5948" s="172"/>
      <c r="P5948" s="229"/>
      <c r="Q5948" s="134"/>
      <c r="R5948" s="134"/>
      <c r="S5948" s="134"/>
      <c r="T5948" s="231"/>
      <c r="U5948" s="134"/>
      <c r="V5948" s="231"/>
      <c r="W5948" s="131"/>
      <c r="X5948" s="135"/>
      <c r="AA5948" s="206"/>
    </row>
    <row r="5949" spans="6:27" s="130" customFormat="1" ht="15" customHeight="1">
      <c r="F5949" s="215"/>
      <c r="G5949" s="132"/>
      <c r="M5949" s="308"/>
      <c r="N5949" s="215"/>
      <c r="O5949" s="172"/>
      <c r="P5949" s="229"/>
      <c r="Q5949" s="134"/>
      <c r="R5949" s="134"/>
      <c r="S5949" s="134"/>
      <c r="T5949" s="231"/>
      <c r="U5949" s="134"/>
      <c r="V5949" s="231"/>
      <c r="W5949" s="131"/>
      <c r="X5949" s="135"/>
      <c r="AA5949" s="206"/>
    </row>
    <row r="5950" spans="6:27" s="130" customFormat="1" ht="15" customHeight="1">
      <c r="F5950" s="215"/>
      <c r="G5950" s="132"/>
      <c r="M5950" s="308"/>
      <c r="N5950" s="215"/>
      <c r="O5950" s="172"/>
      <c r="P5950" s="229"/>
      <c r="Q5950" s="134"/>
      <c r="R5950" s="134"/>
      <c r="S5950" s="134"/>
      <c r="T5950" s="231"/>
      <c r="U5950" s="134"/>
      <c r="V5950" s="231"/>
      <c r="W5950" s="131"/>
      <c r="X5950" s="135"/>
      <c r="AA5950" s="206"/>
    </row>
    <row r="5951" spans="6:27" s="130" customFormat="1" ht="15" customHeight="1">
      <c r="F5951" s="215"/>
      <c r="G5951" s="132"/>
      <c r="M5951" s="308"/>
      <c r="N5951" s="215"/>
      <c r="O5951" s="172"/>
      <c r="P5951" s="229"/>
      <c r="Q5951" s="134"/>
      <c r="R5951" s="134"/>
      <c r="S5951" s="134"/>
      <c r="T5951" s="231"/>
      <c r="U5951" s="134"/>
      <c r="V5951" s="231"/>
      <c r="W5951" s="131"/>
      <c r="X5951" s="135"/>
      <c r="AA5951" s="206"/>
    </row>
    <row r="5952" spans="6:27" s="130" customFormat="1" ht="15" customHeight="1">
      <c r="F5952" s="215"/>
      <c r="G5952" s="132"/>
      <c r="M5952" s="308"/>
      <c r="N5952" s="215"/>
      <c r="O5952" s="172"/>
      <c r="P5952" s="229"/>
      <c r="Q5952" s="134"/>
      <c r="R5952" s="134"/>
      <c r="S5952" s="134"/>
      <c r="T5952" s="231"/>
      <c r="U5952" s="134"/>
      <c r="V5952" s="231"/>
      <c r="W5952" s="131"/>
      <c r="X5952" s="135"/>
      <c r="AA5952" s="206"/>
    </row>
    <row r="5953" spans="6:27" s="130" customFormat="1" ht="15" customHeight="1">
      <c r="F5953" s="215"/>
      <c r="G5953" s="132"/>
      <c r="M5953" s="308"/>
      <c r="N5953" s="215"/>
      <c r="O5953" s="172"/>
      <c r="P5953" s="229"/>
      <c r="Q5953" s="134"/>
      <c r="R5953" s="134"/>
      <c r="S5953" s="134"/>
      <c r="T5953" s="231"/>
      <c r="U5953" s="134"/>
      <c r="V5953" s="231"/>
      <c r="W5953" s="131"/>
      <c r="X5953" s="135"/>
      <c r="AA5953" s="206"/>
    </row>
    <row r="5954" spans="6:27" s="130" customFormat="1" ht="15" customHeight="1">
      <c r="F5954" s="215"/>
      <c r="G5954" s="132"/>
      <c r="M5954" s="308"/>
      <c r="N5954" s="215"/>
      <c r="O5954" s="172"/>
      <c r="P5954" s="229"/>
      <c r="Q5954" s="134"/>
      <c r="R5954" s="134"/>
      <c r="S5954" s="134"/>
      <c r="T5954" s="231"/>
      <c r="U5954" s="134"/>
      <c r="V5954" s="231"/>
      <c r="W5954" s="131"/>
      <c r="X5954" s="135"/>
      <c r="AA5954" s="206"/>
    </row>
    <row r="5955" spans="6:27" s="130" customFormat="1" ht="15" customHeight="1">
      <c r="F5955" s="215"/>
      <c r="G5955" s="132"/>
      <c r="M5955" s="308"/>
      <c r="N5955" s="215"/>
      <c r="O5955" s="172"/>
      <c r="P5955" s="229"/>
      <c r="Q5955" s="134"/>
      <c r="R5955" s="134"/>
      <c r="S5955" s="134"/>
      <c r="T5955" s="231"/>
      <c r="U5955" s="134"/>
      <c r="V5955" s="231"/>
      <c r="W5955" s="131"/>
      <c r="X5955" s="135"/>
      <c r="AA5955" s="206"/>
    </row>
    <row r="5956" spans="6:27" s="130" customFormat="1" ht="15" customHeight="1">
      <c r="F5956" s="215"/>
      <c r="G5956" s="132"/>
      <c r="M5956" s="308"/>
      <c r="N5956" s="215"/>
      <c r="O5956" s="172"/>
      <c r="P5956" s="229"/>
      <c r="Q5956" s="134"/>
      <c r="R5956" s="134"/>
      <c r="S5956" s="134"/>
      <c r="T5956" s="231"/>
      <c r="U5956" s="134"/>
      <c r="V5956" s="231"/>
      <c r="W5956" s="131"/>
      <c r="X5956" s="135"/>
      <c r="AA5956" s="206"/>
    </row>
    <row r="5957" spans="6:27" s="130" customFormat="1" ht="15" customHeight="1">
      <c r="F5957" s="215"/>
      <c r="G5957" s="132"/>
      <c r="M5957" s="308"/>
      <c r="N5957" s="215"/>
      <c r="O5957" s="172"/>
      <c r="P5957" s="229"/>
      <c r="Q5957" s="134"/>
      <c r="R5957" s="134"/>
      <c r="S5957" s="134"/>
      <c r="T5957" s="231"/>
      <c r="U5957" s="134"/>
      <c r="V5957" s="231"/>
      <c r="W5957" s="131"/>
      <c r="X5957" s="135"/>
      <c r="AA5957" s="206"/>
    </row>
    <row r="5958" spans="6:27" s="130" customFormat="1" ht="15" customHeight="1">
      <c r="F5958" s="215"/>
      <c r="G5958" s="132"/>
      <c r="M5958" s="308"/>
      <c r="N5958" s="215"/>
      <c r="O5958" s="172"/>
      <c r="P5958" s="229"/>
      <c r="Q5958" s="134"/>
      <c r="R5958" s="134"/>
      <c r="S5958" s="134"/>
      <c r="T5958" s="231"/>
      <c r="U5958" s="134"/>
      <c r="V5958" s="231"/>
      <c r="W5958" s="131"/>
      <c r="X5958" s="135"/>
      <c r="AA5958" s="206"/>
    </row>
    <row r="5959" spans="6:27" s="130" customFormat="1" ht="15" customHeight="1">
      <c r="F5959" s="215"/>
      <c r="G5959" s="132"/>
      <c r="M5959" s="308"/>
      <c r="N5959" s="215"/>
      <c r="O5959" s="172"/>
      <c r="P5959" s="229"/>
      <c r="Q5959" s="134"/>
      <c r="R5959" s="134"/>
      <c r="S5959" s="134"/>
      <c r="T5959" s="231"/>
      <c r="U5959" s="134"/>
      <c r="V5959" s="231"/>
      <c r="W5959" s="131"/>
      <c r="X5959" s="135"/>
      <c r="AA5959" s="206"/>
    </row>
    <row r="5960" spans="6:27" s="130" customFormat="1" ht="15" customHeight="1">
      <c r="F5960" s="215"/>
      <c r="G5960" s="132"/>
      <c r="M5960" s="308"/>
      <c r="N5960" s="215"/>
      <c r="O5960" s="172"/>
      <c r="P5960" s="229"/>
      <c r="Q5960" s="134"/>
      <c r="R5960" s="134"/>
      <c r="S5960" s="134"/>
      <c r="T5960" s="231"/>
      <c r="U5960" s="134"/>
      <c r="V5960" s="231"/>
      <c r="W5960" s="131"/>
      <c r="X5960" s="135"/>
      <c r="AA5960" s="206"/>
    </row>
    <row r="5961" spans="6:27" s="130" customFormat="1" ht="15" customHeight="1">
      <c r="F5961" s="215"/>
      <c r="G5961" s="132"/>
      <c r="M5961" s="308"/>
      <c r="N5961" s="215"/>
      <c r="O5961" s="172"/>
      <c r="P5961" s="229"/>
      <c r="Q5961" s="134"/>
      <c r="R5961" s="134"/>
      <c r="S5961" s="134"/>
      <c r="T5961" s="231"/>
      <c r="U5961" s="134"/>
      <c r="V5961" s="231"/>
      <c r="W5961" s="131"/>
      <c r="X5961" s="135"/>
      <c r="AA5961" s="206"/>
    </row>
    <row r="5962" spans="6:27" s="130" customFormat="1" ht="15" customHeight="1">
      <c r="F5962" s="215"/>
      <c r="G5962" s="132"/>
      <c r="M5962" s="308"/>
      <c r="N5962" s="215"/>
      <c r="O5962" s="172"/>
      <c r="P5962" s="229"/>
      <c r="Q5962" s="134"/>
      <c r="R5962" s="134"/>
      <c r="S5962" s="134"/>
      <c r="T5962" s="231"/>
      <c r="U5962" s="134"/>
      <c r="V5962" s="231"/>
      <c r="W5962" s="131"/>
      <c r="X5962" s="135"/>
      <c r="AA5962" s="206"/>
    </row>
    <row r="5963" spans="6:27" s="130" customFormat="1" ht="15" customHeight="1">
      <c r="F5963" s="215"/>
      <c r="G5963" s="132"/>
      <c r="M5963" s="308"/>
      <c r="N5963" s="215"/>
      <c r="O5963" s="172"/>
      <c r="P5963" s="229"/>
      <c r="Q5963" s="134"/>
      <c r="R5963" s="134"/>
      <c r="S5963" s="134"/>
      <c r="T5963" s="231"/>
      <c r="U5963" s="134"/>
      <c r="V5963" s="231"/>
      <c r="W5963" s="131"/>
      <c r="X5963" s="135"/>
      <c r="AA5963" s="206"/>
    </row>
    <row r="5964" spans="6:27" s="130" customFormat="1" ht="15" customHeight="1">
      <c r="F5964" s="215"/>
      <c r="G5964" s="132"/>
      <c r="M5964" s="308"/>
      <c r="N5964" s="215"/>
      <c r="O5964" s="172"/>
      <c r="P5964" s="229"/>
      <c r="Q5964" s="134"/>
      <c r="R5964" s="134"/>
      <c r="S5964" s="134"/>
      <c r="T5964" s="231"/>
      <c r="U5964" s="134"/>
      <c r="V5964" s="231"/>
      <c r="W5964" s="131"/>
      <c r="X5964" s="135"/>
      <c r="AA5964" s="206"/>
    </row>
    <row r="5965" spans="6:27" s="130" customFormat="1" ht="15" customHeight="1">
      <c r="F5965" s="215"/>
      <c r="G5965" s="132"/>
      <c r="M5965" s="308"/>
      <c r="N5965" s="215"/>
      <c r="O5965" s="172"/>
      <c r="P5965" s="229"/>
      <c r="Q5965" s="134"/>
      <c r="R5965" s="134"/>
      <c r="S5965" s="134"/>
      <c r="T5965" s="231"/>
      <c r="U5965" s="134"/>
      <c r="V5965" s="231"/>
      <c r="W5965" s="131"/>
      <c r="X5965" s="135"/>
      <c r="AA5965" s="206"/>
    </row>
    <row r="5966" spans="6:27" s="130" customFormat="1" ht="15" customHeight="1">
      <c r="F5966" s="215"/>
      <c r="G5966" s="132"/>
      <c r="M5966" s="308"/>
      <c r="N5966" s="215"/>
      <c r="O5966" s="172"/>
      <c r="P5966" s="229"/>
      <c r="Q5966" s="134"/>
      <c r="R5966" s="134"/>
      <c r="S5966" s="134"/>
      <c r="T5966" s="231"/>
      <c r="U5966" s="134"/>
      <c r="V5966" s="231"/>
      <c r="W5966" s="131"/>
      <c r="X5966" s="135"/>
      <c r="AA5966" s="206"/>
    </row>
    <row r="5967" spans="6:27" s="130" customFormat="1" ht="15" customHeight="1">
      <c r="F5967" s="215"/>
      <c r="G5967" s="132"/>
      <c r="M5967" s="308"/>
      <c r="N5967" s="215"/>
      <c r="O5967" s="172"/>
      <c r="P5967" s="229"/>
      <c r="Q5967" s="134"/>
      <c r="R5967" s="134"/>
      <c r="S5967" s="134"/>
      <c r="T5967" s="231"/>
      <c r="U5967" s="134"/>
      <c r="V5967" s="231"/>
      <c r="W5967" s="131"/>
      <c r="X5967" s="135"/>
      <c r="AA5967" s="206"/>
    </row>
    <row r="5968" spans="6:27" s="130" customFormat="1" ht="15" customHeight="1">
      <c r="F5968" s="215"/>
      <c r="G5968" s="132"/>
      <c r="M5968" s="308"/>
      <c r="N5968" s="215"/>
      <c r="O5968" s="172"/>
      <c r="P5968" s="229"/>
      <c r="Q5968" s="134"/>
      <c r="R5968" s="134"/>
      <c r="S5968" s="134"/>
      <c r="T5968" s="231"/>
      <c r="U5968" s="134"/>
      <c r="V5968" s="231"/>
      <c r="W5968" s="131"/>
      <c r="X5968" s="135"/>
      <c r="AA5968" s="206"/>
    </row>
    <row r="5969" spans="6:27" s="130" customFormat="1" ht="15" customHeight="1">
      <c r="F5969" s="215"/>
      <c r="G5969" s="132"/>
      <c r="M5969" s="308"/>
      <c r="N5969" s="215"/>
      <c r="O5969" s="172"/>
      <c r="P5969" s="229"/>
      <c r="Q5969" s="134"/>
      <c r="R5969" s="134"/>
      <c r="S5969" s="134"/>
      <c r="T5969" s="231"/>
      <c r="U5969" s="134"/>
      <c r="V5969" s="231"/>
      <c r="W5969" s="131"/>
      <c r="X5969" s="135"/>
      <c r="AA5969" s="206"/>
    </row>
    <row r="5970" spans="6:27" s="130" customFormat="1" ht="15" customHeight="1">
      <c r="F5970" s="215"/>
      <c r="G5970" s="132"/>
      <c r="M5970" s="308"/>
      <c r="N5970" s="215"/>
      <c r="O5970" s="172"/>
      <c r="P5970" s="229"/>
      <c r="Q5970" s="134"/>
      <c r="R5970" s="134"/>
      <c r="S5970" s="134"/>
      <c r="T5970" s="231"/>
      <c r="U5970" s="134"/>
      <c r="V5970" s="231"/>
      <c r="W5970" s="131"/>
      <c r="X5970" s="135"/>
      <c r="AA5970" s="206"/>
    </row>
    <row r="5971" spans="6:27" s="130" customFormat="1" ht="15" customHeight="1">
      <c r="F5971" s="215"/>
      <c r="G5971" s="132"/>
      <c r="M5971" s="308"/>
      <c r="N5971" s="215"/>
      <c r="O5971" s="172"/>
      <c r="P5971" s="229"/>
      <c r="Q5971" s="134"/>
      <c r="R5971" s="134"/>
      <c r="S5971" s="134"/>
      <c r="T5971" s="231"/>
      <c r="U5971" s="134"/>
      <c r="V5971" s="231"/>
      <c r="W5971" s="131"/>
      <c r="X5971" s="135"/>
      <c r="AA5971" s="206"/>
    </row>
    <row r="5972" spans="6:27" s="130" customFormat="1" ht="15" customHeight="1">
      <c r="F5972" s="215"/>
      <c r="G5972" s="132"/>
      <c r="M5972" s="308"/>
      <c r="N5972" s="215"/>
      <c r="O5972" s="172"/>
      <c r="P5972" s="229"/>
      <c r="Q5972" s="134"/>
      <c r="R5972" s="134"/>
      <c r="S5972" s="134"/>
      <c r="T5972" s="231"/>
      <c r="U5972" s="134"/>
      <c r="V5972" s="231"/>
      <c r="W5972" s="131"/>
      <c r="X5972" s="135"/>
      <c r="AA5972" s="206"/>
    </row>
    <row r="5973" spans="6:27" s="130" customFormat="1" ht="15" customHeight="1">
      <c r="F5973" s="215"/>
      <c r="G5973" s="132"/>
      <c r="M5973" s="308"/>
      <c r="N5973" s="215"/>
      <c r="O5973" s="172"/>
      <c r="P5973" s="229"/>
      <c r="Q5973" s="134"/>
      <c r="R5973" s="134"/>
      <c r="S5973" s="134"/>
      <c r="T5973" s="231"/>
      <c r="U5973" s="134"/>
      <c r="V5973" s="231"/>
      <c r="W5973" s="131"/>
      <c r="X5973" s="135"/>
      <c r="AA5973" s="206"/>
    </row>
    <row r="5974" spans="6:27" s="130" customFormat="1" ht="15" customHeight="1">
      <c r="F5974" s="215"/>
      <c r="G5974" s="132"/>
      <c r="M5974" s="308"/>
      <c r="N5974" s="215"/>
      <c r="O5974" s="172"/>
      <c r="P5974" s="229"/>
      <c r="Q5974" s="134"/>
      <c r="R5974" s="134"/>
      <c r="S5974" s="134"/>
      <c r="T5974" s="231"/>
      <c r="U5974" s="134"/>
      <c r="V5974" s="231"/>
      <c r="W5974" s="131"/>
      <c r="X5974" s="135"/>
      <c r="AA5974" s="206"/>
    </row>
    <row r="5975" spans="6:27" s="130" customFormat="1" ht="15" customHeight="1">
      <c r="F5975" s="215"/>
      <c r="G5975" s="132"/>
      <c r="M5975" s="308"/>
      <c r="N5975" s="215"/>
      <c r="O5975" s="172"/>
      <c r="P5975" s="229"/>
      <c r="Q5975" s="134"/>
      <c r="R5975" s="134"/>
      <c r="S5975" s="134"/>
      <c r="T5975" s="231"/>
      <c r="U5975" s="134"/>
      <c r="V5975" s="231"/>
      <c r="W5975" s="131"/>
      <c r="X5975" s="135"/>
      <c r="AA5975" s="206"/>
    </row>
    <row r="5976" spans="6:27" s="130" customFormat="1" ht="15" customHeight="1">
      <c r="F5976" s="215"/>
      <c r="G5976" s="132"/>
      <c r="M5976" s="308"/>
      <c r="N5976" s="215"/>
      <c r="O5976" s="172"/>
      <c r="P5976" s="229"/>
      <c r="Q5976" s="134"/>
      <c r="R5976" s="134"/>
      <c r="S5976" s="134"/>
      <c r="T5976" s="231"/>
      <c r="U5976" s="134"/>
      <c r="V5976" s="231"/>
      <c r="W5976" s="131"/>
      <c r="X5976" s="135"/>
      <c r="AA5976" s="206"/>
    </row>
    <row r="5977" spans="6:27" s="130" customFormat="1" ht="15" customHeight="1">
      <c r="F5977" s="215"/>
      <c r="G5977" s="132"/>
      <c r="M5977" s="308"/>
      <c r="N5977" s="215"/>
      <c r="O5977" s="172"/>
      <c r="P5977" s="229"/>
      <c r="Q5977" s="134"/>
      <c r="R5977" s="134"/>
      <c r="S5977" s="134"/>
      <c r="T5977" s="231"/>
      <c r="U5977" s="134"/>
      <c r="V5977" s="231"/>
      <c r="W5977" s="131"/>
      <c r="X5977" s="135"/>
      <c r="AA5977" s="206"/>
    </row>
    <row r="5978" spans="6:27" s="130" customFormat="1" ht="15" customHeight="1">
      <c r="F5978" s="215"/>
      <c r="G5978" s="132"/>
      <c r="M5978" s="308"/>
      <c r="N5978" s="215"/>
      <c r="O5978" s="172"/>
      <c r="P5978" s="229"/>
      <c r="Q5978" s="134"/>
      <c r="R5978" s="134"/>
      <c r="S5978" s="134"/>
      <c r="T5978" s="231"/>
      <c r="U5978" s="134"/>
      <c r="V5978" s="231"/>
      <c r="W5978" s="131"/>
      <c r="X5978" s="135"/>
      <c r="AA5978" s="206"/>
    </row>
    <row r="5979" spans="6:27" s="130" customFormat="1" ht="15" customHeight="1">
      <c r="F5979" s="215"/>
      <c r="G5979" s="132"/>
      <c r="M5979" s="308"/>
      <c r="N5979" s="215"/>
      <c r="O5979" s="172"/>
      <c r="P5979" s="229"/>
      <c r="Q5979" s="134"/>
      <c r="R5979" s="134"/>
      <c r="S5979" s="134"/>
      <c r="T5979" s="231"/>
      <c r="U5979" s="134"/>
      <c r="V5979" s="231"/>
      <c r="W5979" s="131"/>
      <c r="X5979" s="135"/>
      <c r="AA5979" s="206"/>
    </row>
    <row r="5980" spans="6:27" s="130" customFormat="1" ht="15" customHeight="1">
      <c r="F5980" s="215"/>
      <c r="G5980" s="132"/>
      <c r="M5980" s="308"/>
      <c r="N5980" s="215"/>
      <c r="O5980" s="172"/>
      <c r="P5980" s="229"/>
      <c r="Q5980" s="134"/>
      <c r="R5980" s="134"/>
      <c r="S5980" s="134"/>
      <c r="T5980" s="231"/>
      <c r="U5980" s="134"/>
      <c r="V5980" s="231"/>
      <c r="W5980" s="131"/>
      <c r="X5980" s="135"/>
      <c r="AA5980" s="206"/>
    </row>
    <row r="5981" spans="6:27" s="130" customFormat="1" ht="15" customHeight="1">
      <c r="F5981" s="215"/>
      <c r="G5981" s="132"/>
      <c r="M5981" s="308"/>
      <c r="N5981" s="215"/>
      <c r="O5981" s="172"/>
      <c r="P5981" s="229"/>
      <c r="Q5981" s="134"/>
      <c r="R5981" s="134"/>
      <c r="S5981" s="134"/>
      <c r="T5981" s="231"/>
      <c r="U5981" s="134"/>
      <c r="V5981" s="231"/>
      <c r="W5981" s="131"/>
      <c r="X5981" s="135"/>
      <c r="AA5981" s="206"/>
    </row>
    <row r="5982" spans="6:27" s="130" customFormat="1" ht="15" customHeight="1">
      <c r="F5982" s="215"/>
      <c r="G5982" s="132"/>
      <c r="M5982" s="308"/>
      <c r="N5982" s="215"/>
      <c r="O5982" s="172"/>
      <c r="P5982" s="229"/>
      <c r="Q5982" s="134"/>
      <c r="R5982" s="134"/>
      <c r="S5982" s="134"/>
      <c r="T5982" s="231"/>
      <c r="U5982" s="134"/>
      <c r="V5982" s="231"/>
      <c r="W5982" s="131"/>
      <c r="X5982" s="135"/>
      <c r="AA5982" s="206"/>
    </row>
    <row r="5983" spans="6:27" s="130" customFormat="1" ht="15" customHeight="1">
      <c r="F5983" s="215"/>
      <c r="G5983" s="132"/>
      <c r="M5983" s="308"/>
      <c r="N5983" s="215"/>
      <c r="O5983" s="172"/>
      <c r="P5983" s="229"/>
      <c r="Q5983" s="134"/>
      <c r="R5983" s="134"/>
      <c r="S5983" s="134"/>
      <c r="T5983" s="231"/>
      <c r="U5983" s="134"/>
      <c r="V5983" s="231"/>
      <c r="W5983" s="131"/>
      <c r="X5983" s="135"/>
      <c r="AA5983" s="206"/>
    </row>
    <row r="5984" spans="6:27" s="130" customFormat="1" ht="15" customHeight="1">
      <c r="F5984" s="215"/>
      <c r="G5984" s="132"/>
      <c r="M5984" s="308"/>
      <c r="N5984" s="215"/>
      <c r="O5984" s="172"/>
      <c r="P5984" s="229"/>
      <c r="Q5984" s="134"/>
      <c r="R5984" s="134"/>
      <c r="S5984" s="134"/>
      <c r="T5984" s="231"/>
      <c r="U5984" s="134"/>
      <c r="V5984" s="231"/>
      <c r="W5984" s="131"/>
      <c r="X5984" s="135"/>
      <c r="AA5984" s="206"/>
    </row>
    <row r="5985" spans="6:27" s="130" customFormat="1" ht="15" customHeight="1">
      <c r="F5985" s="215"/>
      <c r="G5985" s="132"/>
      <c r="M5985" s="308"/>
      <c r="N5985" s="215"/>
      <c r="O5985" s="172"/>
      <c r="P5985" s="229"/>
      <c r="Q5985" s="134"/>
      <c r="R5985" s="134"/>
      <c r="S5985" s="134"/>
      <c r="T5985" s="231"/>
      <c r="U5985" s="134"/>
      <c r="V5985" s="231"/>
      <c r="W5985" s="131"/>
      <c r="X5985" s="135"/>
      <c r="AA5985" s="206"/>
    </row>
    <row r="5986" spans="6:27" s="130" customFormat="1" ht="15" customHeight="1">
      <c r="F5986" s="215"/>
      <c r="G5986" s="132"/>
      <c r="M5986" s="308"/>
      <c r="N5986" s="215"/>
      <c r="O5986" s="172"/>
      <c r="P5986" s="229"/>
      <c r="Q5986" s="134"/>
      <c r="R5986" s="134"/>
      <c r="S5986" s="134"/>
      <c r="T5986" s="231"/>
      <c r="U5986" s="134"/>
      <c r="V5986" s="231"/>
      <c r="W5986" s="131"/>
      <c r="X5986" s="135"/>
      <c r="AA5986" s="206"/>
    </row>
    <row r="5987" spans="6:27" s="130" customFormat="1" ht="15" customHeight="1">
      <c r="F5987" s="215"/>
      <c r="G5987" s="132"/>
      <c r="M5987" s="308"/>
      <c r="N5987" s="215"/>
      <c r="O5987" s="172"/>
      <c r="P5987" s="229"/>
      <c r="Q5987" s="134"/>
      <c r="R5987" s="134"/>
      <c r="S5987" s="134"/>
      <c r="T5987" s="231"/>
      <c r="U5987" s="134"/>
      <c r="V5987" s="231"/>
      <c r="W5987" s="131"/>
      <c r="X5987" s="135"/>
      <c r="AA5987" s="206"/>
    </row>
    <row r="5988" spans="6:27" s="130" customFormat="1" ht="15" customHeight="1">
      <c r="F5988" s="215"/>
      <c r="G5988" s="132"/>
      <c r="M5988" s="308"/>
      <c r="N5988" s="215"/>
      <c r="O5988" s="172"/>
      <c r="P5988" s="229"/>
      <c r="Q5988" s="134"/>
      <c r="R5988" s="134"/>
      <c r="S5988" s="134"/>
      <c r="T5988" s="231"/>
      <c r="U5988" s="134"/>
      <c r="V5988" s="231"/>
      <c r="W5988" s="131"/>
      <c r="X5988" s="135"/>
      <c r="AA5988" s="206"/>
    </row>
    <row r="5989" spans="6:27" s="130" customFormat="1" ht="15" customHeight="1">
      <c r="F5989" s="215"/>
      <c r="G5989" s="132"/>
      <c r="M5989" s="308"/>
      <c r="N5989" s="215"/>
      <c r="O5989" s="172"/>
      <c r="P5989" s="229"/>
      <c r="Q5989" s="134"/>
      <c r="R5989" s="134"/>
      <c r="S5989" s="134"/>
      <c r="T5989" s="231"/>
      <c r="U5989" s="134"/>
      <c r="V5989" s="231"/>
      <c r="W5989" s="131"/>
      <c r="X5989" s="135"/>
      <c r="AA5989" s="206"/>
    </row>
    <row r="5990" spans="6:27" s="130" customFormat="1" ht="15" customHeight="1">
      <c r="F5990" s="215"/>
      <c r="G5990" s="132"/>
      <c r="M5990" s="308"/>
      <c r="N5990" s="215"/>
      <c r="O5990" s="172"/>
      <c r="P5990" s="229"/>
      <c r="Q5990" s="134"/>
      <c r="R5990" s="134"/>
      <c r="S5990" s="134"/>
      <c r="T5990" s="231"/>
      <c r="U5990" s="134"/>
      <c r="V5990" s="231"/>
      <c r="W5990" s="131"/>
      <c r="X5990" s="135"/>
      <c r="AA5990" s="206"/>
    </row>
    <row r="5991" spans="6:27" s="130" customFormat="1" ht="15" customHeight="1">
      <c r="F5991" s="215"/>
      <c r="G5991" s="132"/>
      <c r="M5991" s="308"/>
      <c r="N5991" s="215"/>
      <c r="O5991" s="172"/>
      <c r="P5991" s="229"/>
      <c r="Q5991" s="134"/>
      <c r="R5991" s="134"/>
      <c r="S5991" s="134"/>
      <c r="T5991" s="231"/>
      <c r="U5991" s="134"/>
      <c r="V5991" s="231"/>
      <c r="W5991" s="131"/>
      <c r="X5991" s="135"/>
      <c r="AA5991" s="206"/>
    </row>
    <row r="5992" spans="6:27" s="130" customFormat="1" ht="15" customHeight="1">
      <c r="F5992" s="215"/>
      <c r="G5992" s="132"/>
      <c r="M5992" s="308"/>
      <c r="N5992" s="215"/>
      <c r="O5992" s="172"/>
      <c r="P5992" s="229"/>
      <c r="Q5992" s="134"/>
      <c r="R5992" s="134"/>
      <c r="S5992" s="134"/>
      <c r="T5992" s="231"/>
      <c r="U5992" s="134"/>
      <c r="V5992" s="231"/>
      <c r="W5992" s="131"/>
      <c r="X5992" s="135"/>
      <c r="AA5992" s="206"/>
    </row>
    <row r="5993" spans="6:27" s="130" customFormat="1" ht="15" customHeight="1">
      <c r="F5993" s="215"/>
      <c r="G5993" s="132"/>
      <c r="M5993" s="308"/>
      <c r="N5993" s="215"/>
      <c r="O5993" s="172"/>
      <c r="P5993" s="229"/>
      <c r="Q5993" s="134"/>
      <c r="R5993" s="134"/>
      <c r="S5993" s="134"/>
      <c r="T5993" s="231"/>
      <c r="U5993" s="134"/>
      <c r="V5993" s="231"/>
      <c r="W5993" s="131"/>
      <c r="X5993" s="135"/>
      <c r="AA5993" s="206"/>
    </row>
    <row r="5994" spans="6:27" s="130" customFormat="1" ht="15" customHeight="1">
      <c r="F5994" s="215"/>
      <c r="G5994" s="132"/>
      <c r="M5994" s="308"/>
      <c r="N5994" s="215"/>
      <c r="O5994" s="172"/>
      <c r="P5994" s="229"/>
      <c r="Q5994" s="134"/>
      <c r="R5994" s="134"/>
      <c r="S5994" s="134"/>
      <c r="T5994" s="231"/>
      <c r="U5994" s="134"/>
      <c r="V5994" s="231"/>
      <c r="W5994" s="131"/>
      <c r="X5994" s="135"/>
      <c r="AA5994" s="206"/>
    </row>
    <row r="5995" spans="6:27" s="130" customFormat="1" ht="15" customHeight="1">
      <c r="F5995" s="215"/>
      <c r="G5995" s="132"/>
      <c r="M5995" s="308"/>
      <c r="N5995" s="215"/>
      <c r="O5995" s="172"/>
      <c r="P5995" s="229"/>
      <c r="Q5995" s="134"/>
      <c r="R5995" s="134"/>
      <c r="S5995" s="134"/>
      <c r="T5995" s="231"/>
      <c r="U5995" s="134"/>
      <c r="V5995" s="231"/>
      <c r="W5995" s="131"/>
      <c r="X5995" s="135"/>
      <c r="AA5995" s="206"/>
    </row>
    <row r="5996" spans="6:27" s="130" customFormat="1" ht="15" customHeight="1">
      <c r="F5996" s="215"/>
      <c r="G5996" s="132"/>
      <c r="M5996" s="308"/>
      <c r="N5996" s="215"/>
      <c r="O5996" s="172"/>
      <c r="P5996" s="229"/>
      <c r="Q5996" s="134"/>
      <c r="R5996" s="134"/>
      <c r="S5996" s="134"/>
      <c r="T5996" s="231"/>
      <c r="U5996" s="134"/>
      <c r="V5996" s="231"/>
      <c r="W5996" s="131"/>
      <c r="X5996" s="135"/>
      <c r="AA5996" s="206"/>
    </row>
    <row r="5997" spans="6:27" s="130" customFormat="1" ht="15" customHeight="1">
      <c r="F5997" s="215"/>
      <c r="G5997" s="132"/>
      <c r="M5997" s="308"/>
      <c r="N5997" s="215"/>
      <c r="O5997" s="172"/>
      <c r="P5997" s="229"/>
      <c r="Q5997" s="134"/>
      <c r="R5997" s="134"/>
      <c r="S5997" s="134"/>
      <c r="T5997" s="231"/>
      <c r="U5997" s="134"/>
      <c r="V5997" s="231"/>
      <c r="W5997" s="131"/>
      <c r="X5997" s="135"/>
      <c r="AA5997" s="206"/>
    </row>
    <row r="5998" spans="6:27" s="130" customFormat="1" ht="15" customHeight="1">
      <c r="F5998" s="215"/>
      <c r="G5998" s="132"/>
      <c r="M5998" s="308"/>
      <c r="N5998" s="215"/>
      <c r="O5998" s="172"/>
      <c r="P5998" s="229"/>
      <c r="Q5998" s="134"/>
      <c r="R5998" s="134"/>
      <c r="S5998" s="134"/>
      <c r="T5998" s="231"/>
      <c r="U5998" s="134"/>
      <c r="V5998" s="231"/>
      <c r="W5998" s="131"/>
      <c r="X5998" s="135"/>
      <c r="AA5998" s="206"/>
    </row>
    <row r="5999" spans="6:27" s="130" customFormat="1" ht="15" customHeight="1">
      <c r="F5999" s="215"/>
      <c r="G5999" s="132"/>
      <c r="M5999" s="308"/>
      <c r="N5999" s="215"/>
      <c r="O5999" s="172"/>
      <c r="P5999" s="229"/>
      <c r="Q5999" s="134"/>
      <c r="R5999" s="134"/>
      <c r="S5999" s="134"/>
      <c r="T5999" s="231"/>
      <c r="U5999" s="134"/>
      <c r="V5999" s="231"/>
      <c r="W5999" s="131"/>
      <c r="X5999" s="135"/>
      <c r="AA5999" s="206"/>
    </row>
    <row r="6000" spans="6:27" s="130" customFormat="1" ht="15" customHeight="1">
      <c r="F6000" s="215"/>
      <c r="G6000" s="132"/>
      <c r="M6000" s="308"/>
      <c r="N6000" s="215"/>
      <c r="O6000" s="172"/>
      <c r="P6000" s="229"/>
      <c r="Q6000" s="134"/>
      <c r="R6000" s="134"/>
      <c r="S6000" s="134"/>
      <c r="T6000" s="231"/>
      <c r="U6000" s="134"/>
      <c r="V6000" s="231"/>
      <c r="W6000" s="131"/>
      <c r="X6000" s="135"/>
      <c r="AA6000" s="206"/>
    </row>
    <row r="6001" spans="6:27" s="130" customFormat="1" ht="15" customHeight="1">
      <c r="F6001" s="215"/>
      <c r="G6001" s="132"/>
      <c r="M6001" s="308"/>
      <c r="N6001" s="215"/>
      <c r="O6001" s="172"/>
      <c r="P6001" s="229"/>
      <c r="Q6001" s="134"/>
      <c r="R6001" s="134"/>
      <c r="S6001" s="134"/>
      <c r="T6001" s="231"/>
      <c r="U6001" s="134"/>
      <c r="V6001" s="231"/>
      <c r="W6001" s="131"/>
      <c r="X6001" s="135"/>
      <c r="AA6001" s="206"/>
    </row>
    <row r="6002" spans="6:27" s="130" customFormat="1" ht="15" customHeight="1">
      <c r="F6002" s="215"/>
      <c r="G6002" s="132"/>
      <c r="M6002" s="308"/>
      <c r="N6002" s="215"/>
      <c r="O6002" s="172"/>
      <c r="P6002" s="229"/>
      <c r="Q6002" s="134"/>
      <c r="R6002" s="134"/>
      <c r="S6002" s="134"/>
      <c r="T6002" s="231"/>
      <c r="U6002" s="134"/>
      <c r="V6002" s="231"/>
      <c r="W6002" s="131"/>
      <c r="X6002" s="135"/>
      <c r="AA6002" s="206"/>
    </row>
    <row r="6003" spans="6:27" s="130" customFormat="1" ht="15" customHeight="1">
      <c r="F6003" s="215"/>
      <c r="G6003" s="132"/>
      <c r="M6003" s="308"/>
      <c r="N6003" s="215"/>
      <c r="O6003" s="172"/>
      <c r="P6003" s="229"/>
      <c r="Q6003" s="134"/>
      <c r="R6003" s="134"/>
      <c r="S6003" s="134"/>
      <c r="T6003" s="231"/>
      <c r="U6003" s="134"/>
      <c r="V6003" s="231"/>
      <c r="W6003" s="131"/>
      <c r="X6003" s="135"/>
      <c r="AA6003" s="206"/>
    </row>
    <row r="6004" spans="6:27" s="130" customFormat="1" ht="15" customHeight="1">
      <c r="F6004" s="215"/>
      <c r="G6004" s="132"/>
      <c r="M6004" s="308"/>
      <c r="N6004" s="215"/>
      <c r="O6004" s="172"/>
      <c r="P6004" s="229"/>
      <c r="Q6004" s="134"/>
      <c r="R6004" s="134"/>
      <c r="S6004" s="134"/>
      <c r="T6004" s="231"/>
      <c r="U6004" s="134"/>
      <c r="V6004" s="231"/>
      <c r="W6004" s="131"/>
      <c r="X6004" s="135"/>
      <c r="AA6004" s="206"/>
    </row>
    <row r="6005" spans="6:27" s="130" customFormat="1" ht="15" customHeight="1">
      <c r="F6005" s="215"/>
      <c r="G6005" s="132"/>
      <c r="M6005" s="308"/>
      <c r="N6005" s="215"/>
      <c r="O6005" s="172"/>
      <c r="P6005" s="229"/>
      <c r="Q6005" s="134"/>
      <c r="R6005" s="134"/>
      <c r="S6005" s="134"/>
      <c r="T6005" s="231"/>
      <c r="U6005" s="134"/>
      <c r="V6005" s="231"/>
      <c r="W6005" s="131"/>
      <c r="X6005" s="135"/>
      <c r="AA6005" s="206"/>
    </row>
    <row r="6006" spans="6:27" s="130" customFormat="1" ht="15" customHeight="1">
      <c r="F6006" s="215"/>
      <c r="G6006" s="132"/>
      <c r="M6006" s="308"/>
      <c r="N6006" s="215"/>
      <c r="O6006" s="172"/>
      <c r="P6006" s="229"/>
      <c r="Q6006" s="134"/>
      <c r="R6006" s="134"/>
      <c r="S6006" s="134"/>
      <c r="T6006" s="231"/>
      <c r="U6006" s="134"/>
      <c r="V6006" s="231"/>
      <c r="W6006" s="131"/>
      <c r="X6006" s="135"/>
      <c r="AA6006" s="206"/>
    </row>
    <row r="6007" spans="6:27" s="130" customFormat="1" ht="15" customHeight="1">
      <c r="F6007" s="215"/>
      <c r="G6007" s="132"/>
      <c r="M6007" s="308"/>
      <c r="N6007" s="215"/>
      <c r="O6007" s="172"/>
      <c r="P6007" s="229"/>
      <c r="Q6007" s="134"/>
      <c r="R6007" s="134"/>
      <c r="S6007" s="134"/>
      <c r="T6007" s="231"/>
      <c r="U6007" s="134"/>
      <c r="V6007" s="231"/>
      <c r="W6007" s="131"/>
      <c r="X6007" s="135"/>
      <c r="AA6007" s="206"/>
    </row>
    <row r="6008" spans="6:27" s="130" customFormat="1" ht="15" customHeight="1">
      <c r="F6008" s="215"/>
      <c r="G6008" s="132"/>
      <c r="M6008" s="308"/>
      <c r="N6008" s="215"/>
      <c r="O6008" s="172"/>
      <c r="P6008" s="229"/>
      <c r="Q6008" s="134"/>
      <c r="R6008" s="134"/>
      <c r="S6008" s="134"/>
      <c r="T6008" s="231"/>
      <c r="U6008" s="134"/>
      <c r="V6008" s="231"/>
      <c r="W6008" s="131"/>
      <c r="X6008" s="135"/>
      <c r="AA6008" s="206"/>
    </row>
    <row r="6009" spans="6:27" s="130" customFormat="1" ht="15" customHeight="1">
      <c r="F6009" s="215"/>
      <c r="G6009" s="132"/>
      <c r="M6009" s="308"/>
      <c r="N6009" s="215"/>
      <c r="O6009" s="172"/>
      <c r="P6009" s="229"/>
      <c r="Q6009" s="134"/>
      <c r="R6009" s="134"/>
      <c r="S6009" s="134"/>
      <c r="T6009" s="231"/>
      <c r="U6009" s="134"/>
      <c r="V6009" s="231"/>
      <c r="W6009" s="131"/>
      <c r="X6009" s="135"/>
      <c r="AA6009" s="206"/>
    </row>
    <row r="6010" spans="6:27" s="130" customFormat="1" ht="15" customHeight="1">
      <c r="F6010" s="215"/>
      <c r="G6010" s="132"/>
      <c r="M6010" s="308"/>
      <c r="N6010" s="215"/>
      <c r="O6010" s="172"/>
      <c r="P6010" s="229"/>
      <c r="Q6010" s="134"/>
      <c r="R6010" s="134"/>
      <c r="S6010" s="134"/>
      <c r="T6010" s="231"/>
      <c r="U6010" s="134"/>
      <c r="V6010" s="231"/>
      <c r="W6010" s="131"/>
      <c r="X6010" s="135"/>
      <c r="AA6010" s="206"/>
    </row>
    <row r="6011" spans="6:27" s="130" customFormat="1" ht="15" customHeight="1">
      <c r="F6011" s="215"/>
      <c r="G6011" s="132"/>
      <c r="M6011" s="308"/>
      <c r="N6011" s="215"/>
      <c r="O6011" s="172"/>
      <c r="P6011" s="229"/>
      <c r="Q6011" s="134"/>
      <c r="R6011" s="134"/>
      <c r="S6011" s="134"/>
      <c r="T6011" s="231"/>
      <c r="U6011" s="134"/>
      <c r="V6011" s="231"/>
      <c r="W6011" s="131"/>
      <c r="X6011" s="135"/>
      <c r="AA6011" s="206"/>
    </row>
    <row r="6012" spans="6:27" s="130" customFormat="1" ht="15" customHeight="1">
      <c r="F6012" s="215"/>
      <c r="G6012" s="132"/>
      <c r="M6012" s="308"/>
      <c r="N6012" s="215"/>
      <c r="O6012" s="172"/>
      <c r="P6012" s="229"/>
      <c r="Q6012" s="134"/>
      <c r="R6012" s="134"/>
      <c r="S6012" s="134"/>
      <c r="T6012" s="231"/>
      <c r="U6012" s="134"/>
      <c r="V6012" s="231"/>
      <c r="W6012" s="131"/>
      <c r="X6012" s="135"/>
      <c r="AA6012" s="206"/>
    </row>
    <row r="6013" spans="6:27" s="130" customFormat="1" ht="15" customHeight="1">
      <c r="F6013" s="215"/>
      <c r="G6013" s="132"/>
      <c r="M6013" s="308"/>
      <c r="N6013" s="215"/>
      <c r="O6013" s="172"/>
      <c r="P6013" s="229"/>
      <c r="Q6013" s="134"/>
      <c r="R6013" s="134"/>
      <c r="S6013" s="134"/>
      <c r="T6013" s="231"/>
      <c r="U6013" s="134"/>
      <c r="V6013" s="231"/>
      <c r="W6013" s="131"/>
      <c r="X6013" s="135"/>
      <c r="AA6013" s="206"/>
    </row>
    <row r="6014" spans="6:27" s="130" customFormat="1" ht="15" customHeight="1">
      <c r="F6014" s="215"/>
      <c r="G6014" s="132"/>
      <c r="M6014" s="308"/>
      <c r="N6014" s="215"/>
      <c r="O6014" s="172"/>
      <c r="P6014" s="229"/>
      <c r="Q6014" s="134"/>
      <c r="R6014" s="134"/>
      <c r="S6014" s="134"/>
      <c r="T6014" s="231"/>
      <c r="U6014" s="134"/>
      <c r="V6014" s="231"/>
      <c r="W6014" s="131"/>
      <c r="X6014" s="135"/>
      <c r="AA6014" s="206"/>
    </row>
    <row r="6015" spans="6:27" s="130" customFormat="1" ht="15" customHeight="1">
      <c r="F6015" s="215"/>
      <c r="G6015" s="132"/>
      <c r="M6015" s="308"/>
      <c r="N6015" s="215"/>
      <c r="O6015" s="172"/>
      <c r="P6015" s="229"/>
      <c r="Q6015" s="134"/>
      <c r="R6015" s="134"/>
      <c r="S6015" s="134"/>
      <c r="T6015" s="231"/>
      <c r="U6015" s="134"/>
      <c r="V6015" s="231"/>
      <c r="W6015" s="131"/>
      <c r="X6015" s="135"/>
      <c r="AA6015" s="206"/>
    </row>
    <row r="6016" spans="6:27" s="130" customFormat="1" ht="15" customHeight="1">
      <c r="F6016" s="215"/>
      <c r="G6016" s="132"/>
      <c r="M6016" s="308"/>
      <c r="N6016" s="215"/>
      <c r="O6016" s="172"/>
      <c r="P6016" s="229"/>
      <c r="Q6016" s="134"/>
      <c r="R6016" s="134"/>
      <c r="S6016" s="134"/>
      <c r="T6016" s="231"/>
      <c r="U6016" s="134"/>
      <c r="V6016" s="231"/>
      <c r="W6016" s="131"/>
      <c r="X6016" s="135"/>
      <c r="AA6016" s="206"/>
    </row>
    <row r="6017" spans="6:27" s="130" customFormat="1" ht="15" customHeight="1">
      <c r="F6017" s="215"/>
      <c r="G6017" s="132"/>
      <c r="M6017" s="308"/>
      <c r="N6017" s="215"/>
      <c r="O6017" s="172"/>
      <c r="P6017" s="229"/>
      <c r="Q6017" s="134"/>
      <c r="R6017" s="134"/>
      <c r="S6017" s="134"/>
      <c r="T6017" s="231"/>
      <c r="U6017" s="134"/>
      <c r="V6017" s="231"/>
      <c r="W6017" s="131"/>
      <c r="X6017" s="135"/>
      <c r="AA6017" s="206"/>
    </row>
    <row r="6018" spans="6:27" s="130" customFormat="1" ht="15" customHeight="1">
      <c r="F6018" s="215"/>
      <c r="G6018" s="132"/>
      <c r="M6018" s="308"/>
      <c r="N6018" s="215"/>
      <c r="O6018" s="172"/>
      <c r="P6018" s="229"/>
      <c r="Q6018" s="134"/>
      <c r="R6018" s="134"/>
      <c r="S6018" s="134"/>
      <c r="T6018" s="231"/>
      <c r="U6018" s="134"/>
      <c r="V6018" s="231"/>
      <c r="W6018" s="131"/>
      <c r="X6018" s="135"/>
      <c r="AA6018" s="206"/>
    </row>
    <row r="6019" spans="6:27" s="130" customFormat="1" ht="15" customHeight="1">
      <c r="F6019" s="215"/>
      <c r="G6019" s="132"/>
      <c r="M6019" s="308"/>
      <c r="N6019" s="215"/>
      <c r="O6019" s="172"/>
      <c r="P6019" s="229"/>
      <c r="Q6019" s="134"/>
      <c r="R6019" s="134"/>
      <c r="S6019" s="134"/>
      <c r="T6019" s="231"/>
      <c r="U6019" s="134"/>
      <c r="V6019" s="231"/>
      <c r="W6019" s="131"/>
      <c r="X6019" s="135"/>
      <c r="AA6019" s="206"/>
    </row>
    <row r="6020" spans="6:27" s="130" customFormat="1" ht="15" customHeight="1">
      <c r="F6020" s="215"/>
      <c r="G6020" s="132"/>
      <c r="M6020" s="308"/>
      <c r="N6020" s="215"/>
      <c r="O6020" s="172"/>
      <c r="P6020" s="229"/>
      <c r="Q6020" s="134"/>
      <c r="R6020" s="134"/>
      <c r="S6020" s="134"/>
      <c r="T6020" s="231"/>
      <c r="U6020" s="134"/>
      <c r="V6020" s="231"/>
      <c r="W6020" s="131"/>
      <c r="X6020" s="135"/>
      <c r="AA6020" s="206"/>
    </row>
    <row r="6021" spans="6:27" s="130" customFormat="1" ht="15" customHeight="1">
      <c r="F6021" s="215"/>
      <c r="G6021" s="132"/>
      <c r="M6021" s="308"/>
      <c r="N6021" s="215"/>
      <c r="O6021" s="172"/>
      <c r="P6021" s="229"/>
      <c r="Q6021" s="134"/>
      <c r="R6021" s="134"/>
      <c r="S6021" s="134"/>
      <c r="T6021" s="231"/>
      <c r="U6021" s="134"/>
      <c r="V6021" s="231"/>
      <c r="W6021" s="131"/>
      <c r="X6021" s="135"/>
      <c r="AA6021" s="206"/>
    </row>
    <row r="6022" spans="6:27" s="130" customFormat="1" ht="15" customHeight="1">
      <c r="F6022" s="215"/>
      <c r="G6022" s="132"/>
      <c r="M6022" s="308"/>
      <c r="N6022" s="215"/>
      <c r="O6022" s="172"/>
      <c r="P6022" s="229"/>
      <c r="Q6022" s="134"/>
      <c r="R6022" s="134"/>
      <c r="S6022" s="134"/>
      <c r="T6022" s="231"/>
      <c r="U6022" s="134"/>
      <c r="V6022" s="231"/>
      <c r="W6022" s="131"/>
      <c r="X6022" s="135"/>
      <c r="AA6022" s="206"/>
    </row>
    <row r="6023" spans="6:27" s="130" customFormat="1" ht="15" customHeight="1">
      <c r="F6023" s="215"/>
      <c r="G6023" s="132"/>
      <c r="M6023" s="308"/>
      <c r="N6023" s="215"/>
      <c r="O6023" s="172"/>
      <c r="P6023" s="229"/>
      <c r="Q6023" s="134"/>
      <c r="R6023" s="134"/>
      <c r="S6023" s="134"/>
      <c r="T6023" s="231"/>
      <c r="U6023" s="134"/>
      <c r="V6023" s="231"/>
      <c r="W6023" s="131"/>
      <c r="X6023" s="135"/>
      <c r="AA6023" s="206"/>
    </row>
    <row r="6024" spans="6:27" s="130" customFormat="1" ht="15" customHeight="1">
      <c r="F6024" s="215"/>
      <c r="G6024" s="132"/>
      <c r="M6024" s="308"/>
      <c r="N6024" s="215"/>
      <c r="O6024" s="172"/>
      <c r="P6024" s="229"/>
      <c r="Q6024" s="134"/>
      <c r="R6024" s="134"/>
      <c r="S6024" s="134"/>
      <c r="T6024" s="231"/>
      <c r="U6024" s="134"/>
      <c r="V6024" s="231"/>
      <c r="W6024" s="131"/>
      <c r="X6024" s="135"/>
      <c r="AA6024" s="206"/>
    </row>
    <row r="6025" spans="6:27" s="130" customFormat="1" ht="15" customHeight="1">
      <c r="F6025" s="215"/>
      <c r="G6025" s="132"/>
      <c r="M6025" s="308"/>
      <c r="N6025" s="215"/>
      <c r="O6025" s="172"/>
      <c r="P6025" s="229"/>
      <c r="Q6025" s="134"/>
      <c r="R6025" s="134"/>
      <c r="S6025" s="134"/>
      <c r="T6025" s="231"/>
      <c r="U6025" s="134"/>
      <c r="V6025" s="231"/>
      <c r="W6025" s="131"/>
      <c r="X6025" s="135"/>
      <c r="AA6025" s="206"/>
    </row>
    <row r="6026" spans="6:27" s="130" customFormat="1" ht="15" customHeight="1">
      <c r="F6026" s="215"/>
      <c r="G6026" s="132"/>
      <c r="M6026" s="308"/>
      <c r="N6026" s="215"/>
      <c r="O6026" s="172"/>
      <c r="P6026" s="229"/>
      <c r="Q6026" s="134"/>
      <c r="R6026" s="134"/>
      <c r="S6026" s="134"/>
      <c r="T6026" s="231"/>
      <c r="U6026" s="134"/>
      <c r="V6026" s="231"/>
      <c r="W6026" s="131"/>
      <c r="X6026" s="135"/>
      <c r="AA6026" s="206"/>
    </row>
    <row r="6027" spans="6:27" s="130" customFormat="1" ht="15" customHeight="1">
      <c r="F6027" s="215"/>
      <c r="G6027" s="132"/>
      <c r="M6027" s="308"/>
      <c r="N6027" s="215"/>
      <c r="O6027" s="172"/>
      <c r="P6027" s="229"/>
      <c r="Q6027" s="134"/>
      <c r="R6027" s="134"/>
      <c r="S6027" s="134"/>
      <c r="T6027" s="231"/>
      <c r="U6027" s="134"/>
      <c r="V6027" s="231"/>
      <c r="W6027" s="131"/>
      <c r="X6027" s="135"/>
      <c r="AA6027" s="206"/>
    </row>
    <row r="6028" spans="6:27" s="130" customFormat="1" ht="15" customHeight="1">
      <c r="F6028" s="215"/>
      <c r="G6028" s="132"/>
      <c r="M6028" s="308"/>
      <c r="N6028" s="215"/>
      <c r="O6028" s="172"/>
      <c r="P6028" s="229"/>
      <c r="Q6028" s="134"/>
      <c r="R6028" s="134"/>
      <c r="S6028" s="134"/>
      <c r="T6028" s="231"/>
      <c r="U6028" s="134"/>
      <c r="V6028" s="231"/>
      <c r="W6028" s="131"/>
      <c r="X6028" s="135"/>
      <c r="AA6028" s="206"/>
    </row>
    <row r="6029" spans="6:27" s="130" customFormat="1" ht="15" customHeight="1">
      <c r="F6029" s="215"/>
      <c r="G6029" s="132"/>
      <c r="M6029" s="308"/>
      <c r="N6029" s="215"/>
      <c r="O6029" s="172"/>
      <c r="P6029" s="229"/>
      <c r="Q6029" s="134"/>
      <c r="R6029" s="134"/>
      <c r="S6029" s="134"/>
      <c r="T6029" s="231"/>
      <c r="U6029" s="134"/>
      <c r="V6029" s="231"/>
      <c r="W6029" s="131"/>
      <c r="X6029" s="135"/>
      <c r="AA6029" s="206"/>
    </row>
    <row r="6030" spans="6:27" s="130" customFormat="1" ht="15" customHeight="1">
      <c r="F6030" s="215"/>
      <c r="G6030" s="132"/>
      <c r="M6030" s="308"/>
      <c r="N6030" s="215"/>
      <c r="O6030" s="172"/>
      <c r="P6030" s="229"/>
      <c r="Q6030" s="134"/>
      <c r="R6030" s="134"/>
      <c r="S6030" s="134"/>
      <c r="T6030" s="231"/>
      <c r="U6030" s="134"/>
      <c r="V6030" s="231"/>
      <c r="W6030" s="131"/>
      <c r="X6030" s="135"/>
      <c r="AA6030" s="206"/>
    </row>
    <row r="6031" spans="6:27" s="130" customFormat="1" ht="15" customHeight="1">
      <c r="F6031" s="215"/>
      <c r="G6031" s="132"/>
      <c r="M6031" s="308"/>
      <c r="N6031" s="215"/>
      <c r="O6031" s="172"/>
      <c r="P6031" s="229"/>
      <c r="Q6031" s="134"/>
      <c r="R6031" s="134"/>
      <c r="S6031" s="134"/>
      <c r="T6031" s="231"/>
      <c r="U6031" s="134"/>
      <c r="V6031" s="231"/>
      <c r="W6031" s="131"/>
      <c r="X6031" s="135"/>
      <c r="AA6031" s="206"/>
    </row>
    <row r="6032" spans="6:27" s="130" customFormat="1" ht="15" customHeight="1">
      <c r="F6032" s="215"/>
      <c r="G6032" s="132"/>
      <c r="M6032" s="308"/>
      <c r="N6032" s="215"/>
      <c r="O6032" s="172"/>
      <c r="P6032" s="229"/>
      <c r="Q6032" s="134"/>
      <c r="R6032" s="134"/>
      <c r="S6032" s="134"/>
      <c r="T6032" s="231"/>
      <c r="U6032" s="134"/>
      <c r="V6032" s="231"/>
      <c r="W6032" s="131"/>
      <c r="X6032" s="135"/>
      <c r="AA6032" s="206"/>
    </row>
    <row r="6033" spans="6:27" s="130" customFormat="1" ht="15" customHeight="1">
      <c r="F6033" s="215"/>
      <c r="G6033" s="132"/>
      <c r="M6033" s="308"/>
      <c r="N6033" s="215"/>
      <c r="O6033" s="172"/>
      <c r="P6033" s="229"/>
      <c r="Q6033" s="134"/>
      <c r="R6033" s="134"/>
      <c r="S6033" s="134"/>
      <c r="T6033" s="231"/>
      <c r="U6033" s="134"/>
      <c r="V6033" s="231"/>
      <c r="W6033" s="131"/>
      <c r="X6033" s="135"/>
      <c r="AA6033" s="206"/>
    </row>
    <row r="6034" spans="6:27" s="130" customFormat="1" ht="15" customHeight="1">
      <c r="F6034" s="215"/>
      <c r="G6034" s="132"/>
      <c r="M6034" s="308"/>
      <c r="N6034" s="215"/>
      <c r="O6034" s="172"/>
      <c r="P6034" s="229"/>
      <c r="Q6034" s="134"/>
      <c r="R6034" s="134"/>
      <c r="S6034" s="134"/>
      <c r="T6034" s="231"/>
      <c r="U6034" s="134"/>
      <c r="V6034" s="231"/>
      <c r="W6034" s="131"/>
      <c r="X6034" s="135"/>
      <c r="AA6034" s="206"/>
    </row>
    <row r="6035" spans="6:27" s="130" customFormat="1" ht="15" customHeight="1">
      <c r="F6035" s="215"/>
      <c r="G6035" s="132"/>
      <c r="M6035" s="308"/>
      <c r="N6035" s="215"/>
      <c r="O6035" s="172"/>
      <c r="P6035" s="229"/>
      <c r="Q6035" s="134"/>
      <c r="R6035" s="134"/>
      <c r="S6035" s="134"/>
      <c r="T6035" s="231"/>
      <c r="U6035" s="134"/>
      <c r="V6035" s="231"/>
      <c r="W6035" s="131"/>
      <c r="X6035" s="135"/>
      <c r="AA6035" s="206"/>
    </row>
    <row r="6036" spans="6:27" s="130" customFormat="1" ht="15" customHeight="1">
      <c r="F6036" s="215"/>
      <c r="G6036" s="132"/>
      <c r="M6036" s="308"/>
      <c r="N6036" s="215"/>
      <c r="O6036" s="172"/>
      <c r="P6036" s="229"/>
      <c r="Q6036" s="134"/>
      <c r="R6036" s="134"/>
      <c r="S6036" s="134"/>
      <c r="T6036" s="231"/>
      <c r="U6036" s="134"/>
      <c r="V6036" s="231"/>
      <c r="W6036" s="131"/>
      <c r="X6036" s="135"/>
      <c r="AA6036" s="206"/>
    </row>
    <row r="6037" spans="6:27" s="130" customFormat="1" ht="15" customHeight="1">
      <c r="F6037" s="215"/>
      <c r="G6037" s="132"/>
      <c r="M6037" s="308"/>
      <c r="N6037" s="215"/>
      <c r="O6037" s="172"/>
      <c r="P6037" s="229"/>
      <c r="Q6037" s="134"/>
      <c r="R6037" s="134"/>
      <c r="S6037" s="134"/>
      <c r="T6037" s="231"/>
      <c r="U6037" s="134"/>
      <c r="V6037" s="231"/>
      <c r="W6037" s="131"/>
      <c r="X6037" s="135"/>
      <c r="AA6037" s="206"/>
    </row>
    <row r="6038" spans="6:27" s="130" customFormat="1" ht="15" customHeight="1">
      <c r="F6038" s="215"/>
      <c r="G6038" s="132"/>
      <c r="M6038" s="308"/>
      <c r="N6038" s="215"/>
      <c r="O6038" s="172"/>
      <c r="P6038" s="229"/>
      <c r="Q6038" s="134"/>
      <c r="R6038" s="134"/>
      <c r="S6038" s="134"/>
      <c r="T6038" s="231"/>
      <c r="U6038" s="134"/>
      <c r="V6038" s="231"/>
      <c r="W6038" s="131"/>
      <c r="X6038" s="135"/>
      <c r="AA6038" s="206"/>
    </row>
    <row r="6039" spans="6:27" s="130" customFormat="1" ht="15" customHeight="1">
      <c r="F6039" s="215"/>
      <c r="G6039" s="132"/>
      <c r="M6039" s="308"/>
      <c r="N6039" s="215"/>
      <c r="O6039" s="172"/>
      <c r="P6039" s="229"/>
      <c r="Q6039" s="134"/>
      <c r="R6039" s="134"/>
      <c r="S6039" s="134"/>
      <c r="T6039" s="231"/>
      <c r="U6039" s="134"/>
      <c r="V6039" s="231"/>
      <c r="W6039" s="131"/>
      <c r="X6039" s="135"/>
      <c r="AA6039" s="206"/>
    </row>
    <row r="6040" spans="6:27" s="130" customFormat="1" ht="15" customHeight="1">
      <c r="F6040" s="215"/>
      <c r="G6040" s="132"/>
      <c r="M6040" s="308"/>
      <c r="N6040" s="215"/>
      <c r="O6040" s="172"/>
      <c r="P6040" s="229"/>
      <c r="Q6040" s="134"/>
      <c r="R6040" s="134"/>
      <c r="S6040" s="134"/>
      <c r="T6040" s="231"/>
      <c r="U6040" s="134"/>
      <c r="V6040" s="231"/>
      <c r="W6040" s="131"/>
      <c r="X6040" s="135"/>
      <c r="AA6040" s="206"/>
    </row>
    <row r="6041" spans="6:27" s="130" customFormat="1" ht="15" customHeight="1">
      <c r="F6041" s="215"/>
      <c r="G6041" s="132"/>
      <c r="M6041" s="308"/>
      <c r="N6041" s="215"/>
      <c r="O6041" s="172"/>
      <c r="P6041" s="229"/>
      <c r="Q6041" s="134"/>
      <c r="R6041" s="134"/>
      <c r="S6041" s="134"/>
      <c r="T6041" s="231"/>
      <c r="U6041" s="134"/>
      <c r="V6041" s="231"/>
      <c r="W6041" s="131"/>
      <c r="X6041" s="135"/>
      <c r="AA6041" s="206"/>
    </row>
    <row r="6042" spans="6:27" s="130" customFormat="1" ht="15" customHeight="1">
      <c r="F6042" s="215"/>
      <c r="G6042" s="132"/>
      <c r="M6042" s="308"/>
      <c r="N6042" s="215"/>
      <c r="O6042" s="172"/>
      <c r="P6042" s="229"/>
      <c r="Q6042" s="134"/>
      <c r="R6042" s="134"/>
      <c r="S6042" s="134"/>
      <c r="T6042" s="231"/>
      <c r="U6042" s="134"/>
      <c r="V6042" s="231"/>
      <c r="W6042" s="131"/>
      <c r="X6042" s="135"/>
      <c r="AA6042" s="206"/>
    </row>
    <row r="6043" spans="6:27" s="130" customFormat="1" ht="15" customHeight="1">
      <c r="F6043" s="215"/>
      <c r="G6043" s="132"/>
      <c r="M6043" s="308"/>
      <c r="N6043" s="215"/>
      <c r="O6043" s="172"/>
      <c r="P6043" s="229"/>
      <c r="Q6043" s="134"/>
      <c r="R6043" s="134"/>
      <c r="S6043" s="134"/>
      <c r="T6043" s="231"/>
      <c r="U6043" s="134"/>
      <c r="V6043" s="231"/>
      <c r="W6043" s="131"/>
      <c r="X6043" s="135"/>
      <c r="AA6043" s="206"/>
    </row>
    <row r="6044" spans="6:27" s="130" customFormat="1" ht="15" customHeight="1">
      <c r="F6044" s="215"/>
      <c r="G6044" s="132"/>
      <c r="M6044" s="308"/>
      <c r="N6044" s="215"/>
      <c r="O6044" s="172"/>
      <c r="P6044" s="229"/>
      <c r="Q6044" s="134"/>
      <c r="R6044" s="134"/>
      <c r="S6044" s="134"/>
      <c r="T6044" s="231"/>
      <c r="U6044" s="134"/>
      <c r="V6044" s="231"/>
      <c r="W6044" s="131"/>
      <c r="X6044" s="135"/>
      <c r="AA6044" s="206"/>
    </row>
    <row r="6045" spans="6:27" s="130" customFormat="1" ht="15" customHeight="1">
      <c r="F6045" s="215"/>
      <c r="G6045" s="132"/>
      <c r="M6045" s="308"/>
      <c r="N6045" s="215"/>
      <c r="O6045" s="172"/>
      <c r="P6045" s="229"/>
      <c r="Q6045" s="134"/>
      <c r="R6045" s="134"/>
      <c r="S6045" s="134"/>
      <c r="T6045" s="231"/>
      <c r="U6045" s="134"/>
      <c r="V6045" s="231"/>
      <c r="W6045" s="131"/>
      <c r="X6045" s="135"/>
      <c r="AA6045" s="206"/>
    </row>
    <row r="6046" spans="6:27" s="130" customFormat="1" ht="15" customHeight="1">
      <c r="F6046" s="215"/>
      <c r="G6046" s="132"/>
      <c r="M6046" s="308"/>
      <c r="N6046" s="215"/>
      <c r="O6046" s="172"/>
      <c r="P6046" s="229"/>
      <c r="Q6046" s="134"/>
      <c r="R6046" s="134"/>
      <c r="S6046" s="134"/>
      <c r="T6046" s="231"/>
      <c r="U6046" s="134"/>
      <c r="V6046" s="231"/>
      <c r="W6046" s="131"/>
      <c r="X6046" s="135"/>
      <c r="AA6046" s="206"/>
    </row>
    <row r="6047" spans="6:27" s="130" customFormat="1" ht="15" customHeight="1">
      <c r="F6047" s="215"/>
      <c r="G6047" s="132"/>
      <c r="M6047" s="308"/>
      <c r="N6047" s="215"/>
      <c r="O6047" s="172"/>
      <c r="P6047" s="229"/>
      <c r="Q6047" s="134"/>
      <c r="R6047" s="134"/>
      <c r="S6047" s="134"/>
      <c r="T6047" s="231"/>
      <c r="U6047" s="134"/>
      <c r="V6047" s="231"/>
      <c r="W6047" s="131"/>
      <c r="X6047" s="135"/>
      <c r="AA6047" s="206"/>
    </row>
    <row r="6048" spans="6:27" s="130" customFormat="1" ht="15" customHeight="1">
      <c r="F6048" s="215"/>
      <c r="G6048" s="132"/>
      <c r="M6048" s="308"/>
      <c r="N6048" s="215"/>
      <c r="O6048" s="172"/>
      <c r="P6048" s="229"/>
      <c r="Q6048" s="134"/>
      <c r="R6048" s="134"/>
      <c r="S6048" s="134"/>
      <c r="T6048" s="231"/>
      <c r="U6048" s="134"/>
      <c r="V6048" s="231"/>
      <c r="W6048" s="131"/>
      <c r="X6048" s="135"/>
      <c r="AA6048" s="206"/>
    </row>
    <row r="6049" spans="6:27" s="130" customFormat="1" ht="15" customHeight="1">
      <c r="F6049" s="215"/>
      <c r="G6049" s="132"/>
      <c r="M6049" s="308"/>
      <c r="N6049" s="215"/>
      <c r="O6049" s="172"/>
      <c r="P6049" s="229"/>
      <c r="Q6049" s="134"/>
      <c r="R6049" s="134"/>
      <c r="S6049" s="134"/>
      <c r="T6049" s="231"/>
      <c r="U6049" s="134"/>
      <c r="V6049" s="231"/>
      <c r="W6049" s="131"/>
      <c r="X6049" s="135"/>
      <c r="AA6049" s="206"/>
    </row>
    <row r="6050" spans="6:27" s="130" customFormat="1" ht="15" customHeight="1">
      <c r="F6050" s="215"/>
      <c r="G6050" s="132"/>
      <c r="M6050" s="308"/>
      <c r="N6050" s="215"/>
      <c r="O6050" s="172"/>
      <c r="P6050" s="229"/>
      <c r="Q6050" s="134"/>
      <c r="R6050" s="134"/>
      <c r="S6050" s="134"/>
      <c r="T6050" s="231"/>
      <c r="U6050" s="134"/>
      <c r="V6050" s="231"/>
      <c r="W6050" s="131"/>
      <c r="X6050" s="135"/>
      <c r="AA6050" s="206"/>
    </row>
    <row r="6051" spans="6:27" s="130" customFormat="1" ht="15" customHeight="1">
      <c r="F6051" s="215"/>
      <c r="G6051" s="132"/>
      <c r="M6051" s="308"/>
      <c r="N6051" s="215"/>
      <c r="O6051" s="172"/>
      <c r="P6051" s="229"/>
      <c r="Q6051" s="134"/>
      <c r="R6051" s="134"/>
      <c r="S6051" s="134"/>
      <c r="T6051" s="231"/>
      <c r="U6051" s="134"/>
      <c r="V6051" s="231"/>
      <c r="W6051" s="131"/>
      <c r="X6051" s="135"/>
      <c r="AA6051" s="206"/>
    </row>
    <row r="6052" spans="6:27" s="130" customFormat="1" ht="15" customHeight="1">
      <c r="F6052" s="215"/>
      <c r="G6052" s="132"/>
      <c r="M6052" s="308"/>
      <c r="N6052" s="215"/>
      <c r="O6052" s="172"/>
      <c r="P6052" s="229"/>
      <c r="Q6052" s="134"/>
      <c r="R6052" s="134"/>
      <c r="S6052" s="134"/>
      <c r="T6052" s="231"/>
      <c r="U6052" s="134"/>
      <c r="V6052" s="231"/>
      <c r="W6052" s="131"/>
      <c r="X6052" s="135"/>
      <c r="AA6052" s="206"/>
    </row>
    <row r="6053" spans="6:27" s="130" customFormat="1" ht="15" customHeight="1">
      <c r="F6053" s="215"/>
      <c r="G6053" s="132"/>
      <c r="M6053" s="308"/>
      <c r="N6053" s="215"/>
      <c r="O6053" s="172"/>
      <c r="P6053" s="229"/>
      <c r="Q6053" s="134"/>
      <c r="R6053" s="134"/>
      <c r="S6053" s="134"/>
      <c r="T6053" s="231"/>
      <c r="U6053" s="134"/>
      <c r="V6053" s="231"/>
      <c r="W6053" s="131"/>
      <c r="X6053" s="135"/>
      <c r="AA6053" s="206"/>
    </row>
    <row r="6054" spans="6:27" s="130" customFormat="1" ht="15" customHeight="1">
      <c r="F6054" s="215"/>
      <c r="G6054" s="132"/>
      <c r="M6054" s="308"/>
      <c r="N6054" s="215"/>
      <c r="O6054" s="172"/>
      <c r="P6054" s="229"/>
      <c r="Q6054" s="134"/>
      <c r="R6054" s="134"/>
      <c r="S6054" s="134"/>
      <c r="T6054" s="231"/>
      <c r="U6054" s="134"/>
      <c r="V6054" s="231"/>
      <c r="W6054" s="131"/>
      <c r="X6054" s="135"/>
      <c r="AA6054" s="206"/>
    </row>
    <row r="6055" spans="6:27" s="130" customFormat="1" ht="15" customHeight="1">
      <c r="F6055" s="215"/>
      <c r="G6055" s="132"/>
      <c r="M6055" s="308"/>
      <c r="N6055" s="215"/>
      <c r="O6055" s="172"/>
      <c r="P6055" s="229"/>
      <c r="Q6055" s="134"/>
      <c r="R6055" s="134"/>
      <c r="S6055" s="134"/>
      <c r="T6055" s="231"/>
      <c r="U6055" s="134"/>
      <c r="V6055" s="231"/>
      <c r="W6055" s="131"/>
      <c r="X6055" s="135"/>
      <c r="AA6055" s="206"/>
    </row>
    <row r="6056" spans="6:27" s="130" customFormat="1" ht="15" customHeight="1">
      <c r="F6056" s="215"/>
      <c r="G6056" s="132"/>
      <c r="M6056" s="308"/>
      <c r="N6056" s="215"/>
      <c r="O6056" s="172"/>
      <c r="P6056" s="229"/>
      <c r="Q6056" s="134"/>
      <c r="R6056" s="134"/>
      <c r="S6056" s="134"/>
      <c r="T6056" s="231"/>
      <c r="U6056" s="134"/>
      <c r="V6056" s="231"/>
      <c r="W6056" s="131"/>
      <c r="X6056" s="135"/>
      <c r="AA6056" s="206"/>
    </row>
    <row r="6057" spans="6:27" s="130" customFormat="1" ht="15" customHeight="1">
      <c r="F6057" s="215"/>
      <c r="G6057" s="132"/>
      <c r="M6057" s="308"/>
      <c r="N6057" s="215"/>
      <c r="O6057" s="172"/>
      <c r="P6057" s="229"/>
      <c r="Q6057" s="134"/>
      <c r="R6057" s="134"/>
      <c r="S6057" s="134"/>
      <c r="T6057" s="231"/>
      <c r="U6057" s="134"/>
      <c r="V6057" s="231"/>
      <c r="W6057" s="131"/>
      <c r="X6057" s="135"/>
      <c r="AA6057" s="206"/>
    </row>
    <row r="6058" spans="6:27" s="130" customFormat="1" ht="15" customHeight="1">
      <c r="F6058" s="215"/>
      <c r="G6058" s="132"/>
      <c r="M6058" s="308"/>
      <c r="N6058" s="215"/>
      <c r="O6058" s="172"/>
      <c r="P6058" s="229"/>
      <c r="Q6058" s="134"/>
      <c r="R6058" s="134"/>
      <c r="S6058" s="134"/>
      <c r="T6058" s="231"/>
      <c r="U6058" s="134"/>
      <c r="V6058" s="231"/>
      <c r="W6058" s="131"/>
      <c r="X6058" s="135"/>
      <c r="AA6058" s="206"/>
    </row>
    <row r="6059" spans="6:27" s="130" customFormat="1" ht="15" customHeight="1">
      <c r="F6059" s="215"/>
      <c r="G6059" s="132"/>
      <c r="M6059" s="308"/>
      <c r="N6059" s="215"/>
      <c r="O6059" s="172"/>
      <c r="P6059" s="229"/>
      <c r="Q6059" s="134"/>
      <c r="R6059" s="134"/>
      <c r="S6059" s="134"/>
      <c r="T6059" s="231"/>
      <c r="U6059" s="134"/>
      <c r="V6059" s="231"/>
      <c r="W6059" s="131"/>
      <c r="X6059" s="135"/>
      <c r="AA6059" s="206"/>
    </row>
    <row r="6060" spans="6:27" s="130" customFormat="1" ht="15" customHeight="1">
      <c r="F6060" s="215"/>
      <c r="G6060" s="132"/>
      <c r="M6060" s="308"/>
      <c r="N6060" s="215"/>
      <c r="O6060" s="172"/>
      <c r="P6060" s="229"/>
      <c r="Q6060" s="134"/>
      <c r="R6060" s="134"/>
      <c r="S6060" s="134"/>
      <c r="T6060" s="231"/>
      <c r="U6060" s="134"/>
      <c r="V6060" s="231"/>
      <c r="W6060" s="131"/>
      <c r="X6060" s="135"/>
      <c r="AA6060" s="206"/>
    </row>
    <row r="6061" spans="6:27" s="130" customFormat="1" ht="15" customHeight="1">
      <c r="F6061" s="215"/>
      <c r="G6061" s="132"/>
      <c r="M6061" s="308"/>
      <c r="N6061" s="215"/>
      <c r="O6061" s="172"/>
      <c r="P6061" s="229"/>
      <c r="Q6061" s="134"/>
      <c r="R6061" s="134"/>
      <c r="S6061" s="134"/>
      <c r="T6061" s="231"/>
      <c r="U6061" s="134"/>
      <c r="V6061" s="231"/>
      <c r="W6061" s="131"/>
      <c r="X6061" s="135"/>
      <c r="AA6061" s="206"/>
    </row>
    <row r="6062" spans="6:27" s="130" customFormat="1" ht="15" customHeight="1">
      <c r="F6062" s="215"/>
      <c r="G6062" s="132"/>
      <c r="M6062" s="308"/>
      <c r="N6062" s="215"/>
      <c r="O6062" s="172"/>
      <c r="P6062" s="229"/>
      <c r="Q6062" s="134"/>
      <c r="R6062" s="134"/>
      <c r="S6062" s="134"/>
      <c r="T6062" s="231"/>
      <c r="U6062" s="134"/>
      <c r="V6062" s="231"/>
      <c r="W6062" s="131"/>
      <c r="X6062" s="135"/>
      <c r="AA6062" s="206"/>
    </row>
    <row r="6063" spans="6:27" s="130" customFormat="1" ht="15" customHeight="1">
      <c r="F6063" s="215"/>
      <c r="G6063" s="132"/>
      <c r="M6063" s="308"/>
      <c r="N6063" s="215"/>
      <c r="O6063" s="172"/>
      <c r="P6063" s="229"/>
      <c r="Q6063" s="134"/>
      <c r="R6063" s="134"/>
      <c r="S6063" s="134"/>
      <c r="T6063" s="231"/>
      <c r="U6063" s="134"/>
      <c r="V6063" s="231"/>
      <c r="W6063" s="131"/>
      <c r="X6063" s="135"/>
      <c r="AA6063" s="206"/>
    </row>
    <row r="6064" spans="6:27" s="130" customFormat="1" ht="15" customHeight="1">
      <c r="F6064" s="215"/>
      <c r="G6064" s="132"/>
      <c r="M6064" s="308"/>
      <c r="N6064" s="215"/>
      <c r="O6064" s="172"/>
      <c r="P6064" s="229"/>
      <c r="Q6064" s="134"/>
      <c r="R6064" s="134"/>
      <c r="S6064" s="134"/>
      <c r="T6064" s="231"/>
      <c r="U6064" s="134"/>
      <c r="V6064" s="231"/>
      <c r="W6064" s="131"/>
      <c r="X6064" s="135"/>
      <c r="AA6064" s="206"/>
    </row>
    <row r="6065" spans="6:27" s="130" customFormat="1" ht="15" customHeight="1">
      <c r="F6065" s="215"/>
      <c r="G6065" s="132"/>
      <c r="M6065" s="308"/>
      <c r="N6065" s="215"/>
      <c r="O6065" s="172"/>
      <c r="P6065" s="229"/>
      <c r="Q6065" s="134"/>
      <c r="R6065" s="134"/>
      <c r="S6065" s="134"/>
      <c r="T6065" s="231"/>
      <c r="U6065" s="134"/>
      <c r="V6065" s="231"/>
      <c r="W6065" s="131"/>
      <c r="X6065" s="135"/>
      <c r="AA6065" s="206"/>
    </row>
    <row r="6066" spans="6:27" s="130" customFormat="1" ht="15" customHeight="1">
      <c r="F6066" s="215"/>
      <c r="G6066" s="132"/>
      <c r="M6066" s="308"/>
      <c r="N6066" s="215"/>
      <c r="O6066" s="172"/>
      <c r="P6066" s="229"/>
      <c r="Q6066" s="134"/>
      <c r="R6066" s="134"/>
      <c r="S6066" s="134"/>
      <c r="T6066" s="231"/>
      <c r="U6066" s="134"/>
      <c r="V6066" s="231"/>
      <c r="W6066" s="131"/>
      <c r="X6066" s="135"/>
      <c r="AA6066" s="206"/>
    </row>
    <row r="6067" spans="6:27" s="130" customFormat="1" ht="15" customHeight="1">
      <c r="F6067" s="215"/>
      <c r="G6067" s="132"/>
      <c r="M6067" s="308"/>
      <c r="N6067" s="215"/>
      <c r="O6067" s="172"/>
      <c r="P6067" s="229"/>
      <c r="Q6067" s="134"/>
      <c r="R6067" s="134"/>
      <c r="S6067" s="134"/>
      <c r="T6067" s="231"/>
      <c r="U6067" s="134"/>
      <c r="V6067" s="231"/>
      <c r="W6067" s="131"/>
      <c r="X6067" s="135"/>
      <c r="AA6067" s="206"/>
    </row>
    <row r="6068" spans="6:27" s="130" customFormat="1" ht="15" customHeight="1">
      <c r="F6068" s="215"/>
      <c r="G6068" s="132"/>
      <c r="M6068" s="308"/>
      <c r="N6068" s="215"/>
      <c r="O6068" s="172"/>
      <c r="P6068" s="229"/>
      <c r="Q6068" s="134"/>
      <c r="R6068" s="134"/>
      <c r="S6068" s="134"/>
      <c r="T6068" s="231"/>
      <c r="U6068" s="134"/>
      <c r="V6068" s="231"/>
      <c r="W6068" s="131"/>
      <c r="X6068" s="135"/>
      <c r="AA6068" s="206"/>
    </row>
    <row r="6069" spans="6:27" s="130" customFormat="1" ht="15" customHeight="1">
      <c r="F6069" s="215"/>
      <c r="G6069" s="132"/>
      <c r="M6069" s="308"/>
      <c r="N6069" s="215"/>
      <c r="O6069" s="172"/>
      <c r="P6069" s="229"/>
      <c r="Q6069" s="134"/>
      <c r="R6069" s="134"/>
      <c r="S6069" s="134"/>
      <c r="T6069" s="231"/>
      <c r="U6069" s="134"/>
      <c r="V6069" s="231"/>
      <c r="W6069" s="131"/>
      <c r="X6069" s="135"/>
      <c r="AA6069" s="206"/>
    </row>
    <row r="6070" spans="6:27" s="130" customFormat="1" ht="15" customHeight="1">
      <c r="F6070" s="215"/>
      <c r="G6070" s="132"/>
      <c r="M6070" s="308"/>
      <c r="N6070" s="215"/>
      <c r="O6070" s="172"/>
      <c r="P6070" s="229"/>
      <c r="Q6070" s="134"/>
      <c r="R6070" s="134"/>
      <c r="S6070" s="134"/>
      <c r="T6070" s="231"/>
      <c r="U6070" s="134"/>
      <c r="V6070" s="231"/>
      <c r="W6070" s="131"/>
      <c r="X6070" s="135"/>
      <c r="AA6070" s="206"/>
    </row>
    <row r="6071" spans="6:27" s="130" customFormat="1" ht="15" customHeight="1">
      <c r="F6071" s="215"/>
      <c r="G6071" s="132"/>
      <c r="M6071" s="308"/>
      <c r="N6071" s="215"/>
      <c r="O6071" s="172"/>
      <c r="P6071" s="229"/>
      <c r="Q6071" s="134"/>
      <c r="R6071" s="134"/>
      <c r="S6071" s="134"/>
      <c r="T6071" s="231"/>
      <c r="U6071" s="134"/>
      <c r="V6071" s="231"/>
      <c r="W6071" s="131"/>
      <c r="X6071" s="135"/>
      <c r="AA6071" s="206"/>
    </row>
    <row r="6072" spans="6:27" s="130" customFormat="1" ht="15" customHeight="1">
      <c r="F6072" s="215"/>
      <c r="G6072" s="132"/>
      <c r="M6072" s="308"/>
      <c r="N6072" s="215"/>
      <c r="O6072" s="172"/>
      <c r="P6072" s="229"/>
      <c r="Q6072" s="134"/>
      <c r="R6072" s="134"/>
      <c r="S6072" s="134"/>
      <c r="T6072" s="231"/>
      <c r="U6072" s="134"/>
      <c r="V6072" s="231"/>
      <c r="W6072" s="131"/>
      <c r="X6072" s="135"/>
      <c r="AA6072" s="206"/>
    </row>
    <row r="6073" spans="6:27" s="130" customFormat="1" ht="15" customHeight="1">
      <c r="F6073" s="215"/>
      <c r="G6073" s="132"/>
      <c r="M6073" s="308"/>
      <c r="N6073" s="215"/>
      <c r="O6073" s="172"/>
      <c r="P6073" s="229"/>
      <c r="Q6073" s="134"/>
      <c r="R6073" s="134"/>
      <c r="S6073" s="134"/>
      <c r="T6073" s="231"/>
      <c r="U6073" s="134"/>
      <c r="V6073" s="231"/>
      <c r="W6073" s="131"/>
      <c r="X6073" s="135"/>
      <c r="AA6073" s="206"/>
    </row>
    <row r="6074" spans="6:27" s="130" customFormat="1" ht="15" customHeight="1">
      <c r="F6074" s="215"/>
      <c r="G6074" s="132"/>
      <c r="M6074" s="308"/>
      <c r="N6074" s="215"/>
      <c r="O6074" s="172"/>
      <c r="P6074" s="229"/>
      <c r="Q6074" s="134"/>
      <c r="R6074" s="134"/>
      <c r="S6074" s="134"/>
      <c r="T6074" s="231"/>
      <c r="U6074" s="134"/>
      <c r="V6074" s="231"/>
      <c r="W6074" s="131"/>
      <c r="X6074" s="135"/>
      <c r="AA6074" s="206"/>
    </row>
    <row r="6075" spans="6:27" s="130" customFormat="1" ht="15" customHeight="1">
      <c r="F6075" s="215"/>
      <c r="G6075" s="132"/>
      <c r="M6075" s="308"/>
      <c r="N6075" s="215"/>
      <c r="O6075" s="172"/>
      <c r="P6075" s="229"/>
      <c r="Q6075" s="134"/>
      <c r="R6075" s="134"/>
      <c r="S6075" s="134"/>
      <c r="T6075" s="231"/>
      <c r="U6075" s="134"/>
      <c r="V6075" s="231"/>
      <c r="W6075" s="131"/>
      <c r="X6075" s="135"/>
      <c r="AA6075" s="206"/>
    </row>
    <row r="6076" spans="6:27" s="130" customFormat="1" ht="15" customHeight="1">
      <c r="F6076" s="215"/>
      <c r="G6076" s="132"/>
      <c r="M6076" s="308"/>
      <c r="N6076" s="215"/>
      <c r="O6076" s="172"/>
      <c r="P6076" s="229"/>
      <c r="Q6076" s="134"/>
      <c r="R6076" s="134"/>
      <c r="S6076" s="134"/>
      <c r="T6076" s="231"/>
      <c r="U6076" s="134"/>
      <c r="V6076" s="231"/>
      <c r="W6076" s="131"/>
      <c r="X6076" s="135"/>
      <c r="AA6076" s="206"/>
    </row>
    <row r="6077" spans="6:27" s="130" customFormat="1" ht="15" customHeight="1">
      <c r="F6077" s="215"/>
      <c r="G6077" s="132"/>
      <c r="M6077" s="308"/>
      <c r="N6077" s="215"/>
      <c r="O6077" s="172"/>
      <c r="P6077" s="229"/>
      <c r="Q6077" s="134"/>
      <c r="R6077" s="134"/>
      <c r="S6077" s="134"/>
      <c r="T6077" s="231"/>
      <c r="U6077" s="134"/>
      <c r="V6077" s="231"/>
      <c r="W6077" s="131"/>
      <c r="X6077" s="135"/>
      <c r="AA6077" s="206"/>
    </row>
    <row r="6078" spans="6:27" s="130" customFormat="1" ht="15" customHeight="1">
      <c r="F6078" s="215"/>
      <c r="G6078" s="132"/>
      <c r="M6078" s="308"/>
      <c r="N6078" s="215"/>
      <c r="O6078" s="172"/>
      <c r="P6078" s="229"/>
      <c r="Q6078" s="134"/>
      <c r="R6078" s="134"/>
      <c r="S6078" s="134"/>
      <c r="T6078" s="231"/>
      <c r="U6078" s="134"/>
      <c r="V6078" s="231"/>
      <c r="W6078" s="131"/>
      <c r="X6078" s="135"/>
      <c r="AA6078" s="206"/>
    </row>
    <row r="6079" spans="6:27" s="130" customFormat="1" ht="15" customHeight="1">
      <c r="F6079" s="215"/>
      <c r="G6079" s="132"/>
      <c r="M6079" s="308"/>
      <c r="N6079" s="215"/>
      <c r="O6079" s="172"/>
      <c r="P6079" s="229"/>
      <c r="Q6079" s="134"/>
      <c r="R6079" s="134"/>
      <c r="S6079" s="134"/>
      <c r="T6079" s="231"/>
      <c r="U6079" s="134"/>
      <c r="V6079" s="231"/>
      <c r="W6079" s="131"/>
      <c r="X6079" s="135"/>
      <c r="AA6079" s="206"/>
    </row>
    <row r="6080" spans="6:27" s="130" customFormat="1" ht="15" customHeight="1">
      <c r="F6080" s="215"/>
      <c r="G6080" s="132"/>
      <c r="M6080" s="308"/>
      <c r="N6080" s="215"/>
      <c r="O6080" s="172"/>
      <c r="P6080" s="229"/>
      <c r="Q6080" s="134"/>
      <c r="R6080" s="134"/>
      <c r="S6080" s="134"/>
      <c r="T6080" s="231"/>
      <c r="U6080" s="134"/>
      <c r="V6080" s="231"/>
      <c r="W6080" s="131"/>
      <c r="X6080" s="135"/>
      <c r="AA6080" s="206"/>
    </row>
    <row r="6081" spans="6:27" s="130" customFormat="1" ht="15" customHeight="1">
      <c r="F6081" s="215"/>
      <c r="G6081" s="132"/>
      <c r="M6081" s="308"/>
      <c r="N6081" s="215"/>
      <c r="O6081" s="172"/>
      <c r="P6081" s="229"/>
      <c r="Q6081" s="134"/>
      <c r="R6081" s="134"/>
      <c r="S6081" s="134"/>
      <c r="T6081" s="231"/>
      <c r="U6081" s="134"/>
      <c r="V6081" s="231"/>
      <c r="W6081" s="131"/>
      <c r="X6081" s="135"/>
      <c r="AA6081" s="206"/>
    </row>
    <row r="6082" spans="6:27" s="130" customFormat="1" ht="15" customHeight="1">
      <c r="F6082" s="215"/>
      <c r="G6082" s="132"/>
      <c r="M6082" s="308"/>
      <c r="N6082" s="215"/>
      <c r="O6082" s="172"/>
      <c r="P6082" s="229"/>
      <c r="Q6082" s="134"/>
      <c r="R6082" s="134"/>
      <c r="S6082" s="134"/>
      <c r="T6082" s="231"/>
      <c r="U6082" s="134"/>
      <c r="V6082" s="231"/>
      <c r="W6082" s="131"/>
      <c r="X6082" s="135"/>
      <c r="AA6082" s="206"/>
    </row>
    <row r="6083" spans="6:27" s="130" customFormat="1" ht="15" customHeight="1">
      <c r="F6083" s="215"/>
      <c r="G6083" s="132"/>
      <c r="M6083" s="308"/>
      <c r="N6083" s="215"/>
      <c r="O6083" s="172"/>
      <c r="P6083" s="229"/>
      <c r="Q6083" s="134"/>
      <c r="R6083" s="134"/>
      <c r="S6083" s="134"/>
      <c r="T6083" s="231"/>
      <c r="U6083" s="134"/>
      <c r="V6083" s="231"/>
      <c r="W6083" s="131"/>
      <c r="X6083" s="135"/>
      <c r="AA6083" s="206"/>
    </row>
    <row r="6084" spans="6:27" s="130" customFormat="1" ht="15" customHeight="1">
      <c r="F6084" s="215"/>
      <c r="G6084" s="132"/>
      <c r="M6084" s="308"/>
      <c r="N6084" s="215"/>
      <c r="O6084" s="172"/>
      <c r="P6084" s="229"/>
      <c r="Q6084" s="134"/>
      <c r="R6084" s="134"/>
      <c r="S6084" s="134"/>
      <c r="T6084" s="231"/>
      <c r="U6084" s="134"/>
      <c r="V6084" s="231"/>
      <c r="W6084" s="131"/>
      <c r="X6084" s="135"/>
      <c r="AA6084" s="206"/>
    </row>
    <row r="6085" spans="6:27" s="130" customFormat="1" ht="15" customHeight="1">
      <c r="F6085" s="215"/>
      <c r="G6085" s="132"/>
      <c r="M6085" s="308"/>
      <c r="N6085" s="215"/>
      <c r="O6085" s="172"/>
      <c r="P6085" s="229"/>
      <c r="Q6085" s="134"/>
      <c r="R6085" s="134"/>
      <c r="S6085" s="134"/>
      <c r="T6085" s="231"/>
      <c r="U6085" s="134"/>
      <c r="V6085" s="231"/>
      <c r="W6085" s="131"/>
      <c r="X6085" s="135"/>
      <c r="AA6085" s="206"/>
    </row>
    <row r="6086" spans="6:27" s="130" customFormat="1" ht="15" customHeight="1">
      <c r="F6086" s="215"/>
      <c r="G6086" s="132"/>
      <c r="M6086" s="308"/>
      <c r="N6086" s="215"/>
      <c r="O6086" s="172"/>
      <c r="P6086" s="229"/>
      <c r="Q6086" s="134"/>
      <c r="R6086" s="134"/>
      <c r="S6086" s="134"/>
      <c r="T6086" s="231"/>
      <c r="U6086" s="134"/>
      <c r="V6086" s="231"/>
      <c r="W6086" s="131"/>
      <c r="X6086" s="135"/>
      <c r="AA6086" s="206"/>
    </row>
    <row r="6087" spans="6:27" s="130" customFormat="1" ht="15" customHeight="1">
      <c r="F6087" s="215"/>
      <c r="G6087" s="132"/>
      <c r="M6087" s="308"/>
      <c r="N6087" s="215"/>
      <c r="O6087" s="172"/>
      <c r="P6087" s="229"/>
      <c r="Q6087" s="134"/>
      <c r="R6087" s="134"/>
      <c r="S6087" s="134"/>
      <c r="T6087" s="231"/>
      <c r="U6087" s="134"/>
      <c r="V6087" s="231"/>
      <c r="W6087" s="131"/>
      <c r="X6087" s="135"/>
      <c r="AA6087" s="206"/>
    </row>
    <row r="6088" spans="6:27" s="130" customFormat="1" ht="15" customHeight="1">
      <c r="F6088" s="215"/>
      <c r="G6088" s="132"/>
      <c r="M6088" s="308"/>
      <c r="N6088" s="215"/>
      <c r="O6088" s="172"/>
      <c r="P6088" s="229"/>
      <c r="Q6088" s="134"/>
      <c r="R6088" s="134"/>
      <c r="S6088" s="134"/>
      <c r="T6088" s="231"/>
      <c r="U6088" s="134"/>
      <c r="V6088" s="231"/>
      <c r="W6088" s="131"/>
      <c r="X6088" s="135"/>
      <c r="AA6088" s="206"/>
    </row>
    <row r="6089" spans="6:27" s="130" customFormat="1" ht="15" customHeight="1">
      <c r="F6089" s="215"/>
      <c r="G6089" s="132"/>
      <c r="M6089" s="308"/>
      <c r="N6089" s="215"/>
      <c r="O6089" s="172"/>
      <c r="P6089" s="229"/>
      <c r="Q6089" s="134"/>
      <c r="R6089" s="134"/>
      <c r="S6089" s="134"/>
      <c r="T6089" s="231"/>
      <c r="U6089" s="134"/>
      <c r="V6089" s="231"/>
      <c r="W6089" s="131"/>
      <c r="X6089" s="135"/>
      <c r="AA6089" s="206"/>
    </row>
    <row r="6090" spans="6:27" s="130" customFormat="1" ht="15" customHeight="1">
      <c r="F6090" s="215"/>
      <c r="G6090" s="132"/>
      <c r="M6090" s="308"/>
      <c r="N6090" s="215"/>
      <c r="O6090" s="172"/>
      <c r="P6090" s="229"/>
      <c r="Q6090" s="134"/>
      <c r="R6090" s="134"/>
      <c r="S6090" s="134"/>
      <c r="T6090" s="231"/>
      <c r="U6090" s="134"/>
      <c r="V6090" s="231"/>
      <c r="W6090" s="131"/>
      <c r="X6090" s="135"/>
      <c r="AA6090" s="206"/>
    </row>
    <row r="6091" spans="6:27" s="130" customFormat="1" ht="15" customHeight="1">
      <c r="F6091" s="215"/>
      <c r="G6091" s="132"/>
      <c r="M6091" s="308"/>
      <c r="N6091" s="215"/>
      <c r="O6091" s="172"/>
      <c r="P6091" s="229"/>
      <c r="Q6091" s="134"/>
      <c r="R6091" s="134"/>
      <c r="S6091" s="134"/>
      <c r="T6091" s="231"/>
      <c r="U6091" s="134"/>
      <c r="V6091" s="231"/>
      <c r="W6091" s="131"/>
      <c r="X6091" s="135"/>
      <c r="AA6091" s="206"/>
    </row>
    <row r="6092" spans="6:27" s="130" customFormat="1" ht="15" customHeight="1">
      <c r="F6092" s="215"/>
      <c r="G6092" s="132"/>
      <c r="M6092" s="308"/>
      <c r="N6092" s="215"/>
      <c r="O6092" s="172"/>
      <c r="P6092" s="229"/>
      <c r="Q6092" s="134"/>
      <c r="R6092" s="134"/>
      <c r="S6092" s="134"/>
      <c r="T6092" s="231"/>
      <c r="U6092" s="134"/>
      <c r="V6092" s="231"/>
      <c r="W6092" s="131"/>
      <c r="X6092" s="135"/>
      <c r="AA6092" s="206"/>
    </row>
    <row r="6093" spans="6:27" s="130" customFormat="1" ht="15" customHeight="1">
      <c r="F6093" s="215"/>
      <c r="G6093" s="132"/>
      <c r="M6093" s="308"/>
      <c r="N6093" s="215"/>
      <c r="O6093" s="172"/>
      <c r="P6093" s="229"/>
      <c r="Q6093" s="134"/>
      <c r="R6093" s="134"/>
      <c r="S6093" s="134"/>
      <c r="T6093" s="231"/>
      <c r="U6093" s="134"/>
      <c r="V6093" s="231"/>
      <c r="W6093" s="131"/>
      <c r="X6093" s="135"/>
      <c r="AA6093" s="206"/>
    </row>
    <row r="6094" spans="6:27" s="130" customFormat="1" ht="15" customHeight="1">
      <c r="F6094" s="215"/>
      <c r="G6094" s="132"/>
      <c r="M6094" s="308"/>
      <c r="N6094" s="215"/>
      <c r="O6094" s="172"/>
      <c r="P6094" s="229"/>
      <c r="Q6094" s="134"/>
      <c r="R6094" s="134"/>
      <c r="S6094" s="134"/>
      <c r="T6094" s="231"/>
      <c r="U6094" s="134"/>
      <c r="V6094" s="231"/>
      <c r="W6094" s="131"/>
      <c r="X6094" s="135"/>
      <c r="AA6094" s="206"/>
    </row>
    <row r="6095" spans="6:27" s="130" customFormat="1" ht="15" customHeight="1">
      <c r="F6095" s="215"/>
      <c r="G6095" s="132"/>
      <c r="M6095" s="308"/>
      <c r="N6095" s="215"/>
      <c r="O6095" s="172"/>
      <c r="P6095" s="229"/>
      <c r="Q6095" s="134"/>
      <c r="R6095" s="134"/>
      <c r="S6095" s="134"/>
      <c r="T6095" s="231"/>
      <c r="U6095" s="134"/>
      <c r="V6095" s="231"/>
      <c r="W6095" s="131"/>
      <c r="X6095" s="135"/>
      <c r="AA6095" s="206"/>
    </row>
    <row r="6096" spans="6:27" s="130" customFormat="1" ht="15" customHeight="1">
      <c r="F6096" s="215"/>
      <c r="G6096" s="132"/>
      <c r="M6096" s="308"/>
      <c r="N6096" s="215"/>
      <c r="O6096" s="172"/>
      <c r="P6096" s="229"/>
      <c r="Q6096" s="134"/>
      <c r="R6096" s="134"/>
      <c r="S6096" s="134"/>
      <c r="T6096" s="231"/>
      <c r="U6096" s="134"/>
      <c r="V6096" s="231"/>
      <c r="W6096" s="131"/>
      <c r="X6096" s="135"/>
      <c r="AA6096" s="206"/>
    </row>
    <row r="6097" spans="6:27" s="130" customFormat="1" ht="15" customHeight="1">
      <c r="F6097" s="215"/>
      <c r="G6097" s="132"/>
      <c r="M6097" s="308"/>
      <c r="N6097" s="215"/>
      <c r="O6097" s="172"/>
      <c r="P6097" s="229"/>
      <c r="Q6097" s="134"/>
      <c r="R6097" s="134"/>
      <c r="S6097" s="134"/>
      <c r="T6097" s="231"/>
      <c r="U6097" s="134"/>
      <c r="V6097" s="231"/>
      <c r="W6097" s="131"/>
      <c r="X6097" s="135"/>
      <c r="AA6097" s="206"/>
    </row>
    <row r="6098" spans="6:27" s="130" customFormat="1" ht="15" customHeight="1">
      <c r="F6098" s="215"/>
      <c r="G6098" s="132"/>
      <c r="M6098" s="308"/>
      <c r="N6098" s="215"/>
      <c r="O6098" s="172"/>
      <c r="P6098" s="229"/>
      <c r="Q6098" s="134"/>
      <c r="R6098" s="134"/>
      <c r="S6098" s="134"/>
      <c r="T6098" s="231"/>
      <c r="U6098" s="134"/>
      <c r="V6098" s="231"/>
      <c r="W6098" s="131"/>
      <c r="X6098" s="135"/>
      <c r="AA6098" s="206"/>
    </row>
    <row r="6099" spans="6:27" s="130" customFormat="1" ht="15" customHeight="1">
      <c r="F6099" s="215"/>
      <c r="G6099" s="132"/>
      <c r="M6099" s="308"/>
      <c r="N6099" s="215"/>
      <c r="O6099" s="172"/>
      <c r="P6099" s="229"/>
      <c r="Q6099" s="134"/>
      <c r="R6099" s="134"/>
      <c r="S6099" s="134"/>
      <c r="T6099" s="231"/>
      <c r="U6099" s="134"/>
      <c r="V6099" s="231"/>
      <c r="W6099" s="131"/>
      <c r="X6099" s="135"/>
      <c r="AA6099" s="206"/>
    </row>
    <row r="6100" spans="6:27" s="130" customFormat="1" ht="15" customHeight="1">
      <c r="F6100" s="215"/>
      <c r="G6100" s="132"/>
      <c r="M6100" s="308"/>
      <c r="N6100" s="215"/>
      <c r="O6100" s="172"/>
      <c r="P6100" s="229"/>
      <c r="Q6100" s="134"/>
      <c r="R6100" s="134"/>
      <c r="S6100" s="134"/>
      <c r="T6100" s="231"/>
      <c r="U6100" s="134"/>
      <c r="V6100" s="231"/>
      <c r="W6100" s="131"/>
      <c r="X6100" s="135"/>
      <c r="AA6100" s="206"/>
    </row>
    <row r="6101" spans="6:27" s="130" customFormat="1" ht="15" customHeight="1">
      <c r="F6101" s="215"/>
      <c r="G6101" s="132"/>
      <c r="M6101" s="308"/>
      <c r="N6101" s="215"/>
      <c r="O6101" s="172"/>
      <c r="P6101" s="229"/>
      <c r="Q6101" s="134"/>
      <c r="R6101" s="134"/>
      <c r="S6101" s="134"/>
      <c r="T6101" s="231"/>
      <c r="U6101" s="134"/>
      <c r="V6101" s="231"/>
      <c r="W6101" s="131"/>
      <c r="X6101" s="135"/>
      <c r="AA6101" s="206"/>
    </row>
    <row r="6102" spans="6:27" s="130" customFormat="1" ht="15" customHeight="1">
      <c r="F6102" s="215"/>
      <c r="G6102" s="132"/>
      <c r="M6102" s="308"/>
      <c r="N6102" s="215"/>
      <c r="O6102" s="172"/>
      <c r="P6102" s="229"/>
      <c r="Q6102" s="134"/>
      <c r="R6102" s="134"/>
      <c r="S6102" s="134"/>
      <c r="T6102" s="231"/>
      <c r="U6102" s="134"/>
      <c r="V6102" s="231"/>
      <c r="W6102" s="131"/>
      <c r="X6102" s="135"/>
      <c r="AA6102" s="206"/>
    </row>
    <row r="6103" spans="6:27" s="130" customFormat="1" ht="15" customHeight="1">
      <c r="F6103" s="215"/>
      <c r="G6103" s="132"/>
      <c r="M6103" s="308"/>
      <c r="N6103" s="215"/>
      <c r="O6103" s="172"/>
      <c r="P6103" s="229"/>
      <c r="Q6103" s="134"/>
      <c r="R6103" s="134"/>
      <c r="S6103" s="134"/>
      <c r="T6103" s="231"/>
      <c r="U6103" s="134"/>
      <c r="V6103" s="231"/>
      <c r="W6103" s="131"/>
      <c r="X6103" s="135"/>
      <c r="AA6103" s="206"/>
    </row>
    <row r="6104" spans="6:27" s="130" customFormat="1" ht="15" customHeight="1">
      <c r="F6104" s="215"/>
      <c r="G6104" s="132"/>
      <c r="M6104" s="308"/>
      <c r="N6104" s="215"/>
      <c r="O6104" s="172"/>
      <c r="P6104" s="229"/>
      <c r="Q6104" s="134"/>
      <c r="R6104" s="134"/>
      <c r="S6104" s="134"/>
      <c r="T6104" s="231"/>
      <c r="U6104" s="134"/>
      <c r="V6104" s="231"/>
      <c r="W6104" s="131"/>
      <c r="X6104" s="135"/>
      <c r="AA6104" s="206"/>
    </row>
    <row r="6105" spans="6:27" s="130" customFormat="1" ht="15" customHeight="1">
      <c r="F6105" s="215"/>
      <c r="G6105" s="132"/>
      <c r="M6105" s="308"/>
      <c r="N6105" s="215"/>
      <c r="O6105" s="172"/>
      <c r="P6105" s="229"/>
      <c r="Q6105" s="134"/>
      <c r="R6105" s="134"/>
      <c r="S6105" s="134"/>
      <c r="T6105" s="231"/>
      <c r="U6105" s="134"/>
      <c r="V6105" s="231"/>
      <c r="W6105" s="131"/>
      <c r="X6105" s="135"/>
      <c r="AA6105" s="206"/>
    </row>
    <row r="6106" spans="6:27" s="130" customFormat="1" ht="15" customHeight="1">
      <c r="F6106" s="215"/>
      <c r="G6106" s="132"/>
      <c r="M6106" s="308"/>
      <c r="N6106" s="215"/>
      <c r="O6106" s="172"/>
      <c r="P6106" s="229"/>
      <c r="Q6106" s="134"/>
      <c r="R6106" s="134"/>
      <c r="S6106" s="134"/>
      <c r="T6106" s="231"/>
      <c r="U6106" s="134"/>
      <c r="V6106" s="231"/>
      <c r="W6106" s="131"/>
      <c r="X6106" s="135"/>
      <c r="AA6106" s="206"/>
    </row>
    <row r="6107" spans="6:27" s="130" customFormat="1" ht="15" customHeight="1">
      <c r="F6107" s="215"/>
      <c r="G6107" s="132"/>
      <c r="M6107" s="308"/>
      <c r="N6107" s="215"/>
      <c r="O6107" s="172"/>
      <c r="P6107" s="229"/>
      <c r="Q6107" s="134"/>
      <c r="R6107" s="134"/>
      <c r="S6107" s="134"/>
      <c r="T6107" s="231"/>
      <c r="U6107" s="134"/>
      <c r="V6107" s="231"/>
      <c r="W6107" s="131"/>
      <c r="X6107" s="135"/>
      <c r="AA6107" s="206"/>
    </row>
    <row r="6108" spans="6:27" s="130" customFormat="1" ht="15" customHeight="1">
      <c r="F6108" s="215"/>
      <c r="G6108" s="132"/>
      <c r="M6108" s="308"/>
      <c r="N6108" s="215"/>
      <c r="O6108" s="172"/>
      <c r="P6108" s="229"/>
      <c r="Q6108" s="134"/>
      <c r="R6108" s="134"/>
      <c r="S6108" s="134"/>
      <c r="T6108" s="231"/>
      <c r="U6108" s="134"/>
      <c r="V6108" s="231"/>
      <c r="W6108" s="131"/>
      <c r="X6108" s="135"/>
      <c r="AA6108" s="206"/>
    </row>
    <row r="6109" spans="6:27" s="130" customFormat="1" ht="15" customHeight="1">
      <c r="F6109" s="215"/>
      <c r="G6109" s="132"/>
      <c r="M6109" s="308"/>
      <c r="N6109" s="215"/>
      <c r="O6109" s="172"/>
      <c r="P6109" s="229"/>
      <c r="Q6109" s="134"/>
      <c r="R6109" s="134"/>
      <c r="S6109" s="134"/>
      <c r="T6109" s="231"/>
      <c r="U6109" s="134"/>
      <c r="V6109" s="231"/>
      <c r="W6109" s="131"/>
      <c r="X6109" s="135"/>
      <c r="AA6109" s="206"/>
    </row>
    <row r="6110" spans="6:27" s="130" customFormat="1" ht="15" customHeight="1">
      <c r="F6110" s="215"/>
      <c r="G6110" s="132"/>
      <c r="M6110" s="308"/>
      <c r="N6110" s="215"/>
      <c r="O6110" s="172"/>
      <c r="P6110" s="229"/>
      <c r="Q6110" s="134"/>
      <c r="R6110" s="134"/>
      <c r="S6110" s="134"/>
      <c r="T6110" s="231"/>
      <c r="U6110" s="134"/>
      <c r="V6110" s="231"/>
      <c r="W6110" s="131"/>
      <c r="X6110" s="135"/>
      <c r="AA6110" s="206"/>
    </row>
    <row r="6111" spans="6:27" s="130" customFormat="1" ht="15" customHeight="1">
      <c r="F6111" s="215"/>
      <c r="G6111" s="132"/>
      <c r="M6111" s="308"/>
      <c r="N6111" s="215"/>
      <c r="O6111" s="172"/>
      <c r="P6111" s="229"/>
      <c r="Q6111" s="134"/>
      <c r="R6111" s="134"/>
      <c r="S6111" s="134"/>
      <c r="T6111" s="231"/>
      <c r="U6111" s="134"/>
      <c r="V6111" s="231"/>
      <c r="W6111" s="131"/>
      <c r="X6111" s="135"/>
      <c r="AA6111" s="206"/>
    </row>
    <row r="6112" spans="6:27" s="130" customFormat="1" ht="15" customHeight="1">
      <c r="F6112" s="215"/>
      <c r="G6112" s="132"/>
      <c r="M6112" s="308"/>
      <c r="N6112" s="215"/>
      <c r="O6112" s="172"/>
      <c r="P6112" s="229"/>
      <c r="Q6112" s="134"/>
      <c r="R6112" s="134"/>
      <c r="S6112" s="134"/>
      <c r="T6112" s="231"/>
      <c r="U6112" s="134"/>
      <c r="V6112" s="231"/>
      <c r="W6112" s="131"/>
      <c r="X6112" s="135"/>
      <c r="AA6112" s="206"/>
    </row>
    <row r="6113" spans="6:27" s="130" customFormat="1" ht="15" customHeight="1">
      <c r="F6113" s="215"/>
      <c r="G6113" s="132"/>
      <c r="M6113" s="308"/>
      <c r="N6113" s="215"/>
      <c r="O6113" s="172"/>
      <c r="P6113" s="229"/>
      <c r="Q6113" s="134"/>
      <c r="R6113" s="134"/>
      <c r="S6113" s="134"/>
      <c r="T6113" s="231"/>
      <c r="U6113" s="134"/>
      <c r="V6113" s="231"/>
      <c r="W6113" s="131"/>
      <c r="X6113" s="135"/>
      <c r="AA6113" s="206"/>
    </row>
    <row r="6114" spans="6:27" s="130" customFormat="1" ht="15" customHeight="1">
      <c r="F6114" s="215"/>
      <c r="G6114" s="132"/>
      <c r="M6114" s="308"/>
      <c r="N6114" s="215"/>
      <c r="O6114" s="172"/>
      <c r="P6114" s="229"/>
      <c r="Q6114" s="134"/>
      <c r="R6114" s="134"/>
      <c r="S6114" s="134"/>
      <c r="T6114" s="231"/>
      <c r="U6114" s="134"/>
      <c r="V6114" s="231"/>
      <c r="W6114" s="131"/>
      <c r="X6114" s="135"/>
      <c r="AA6114" s="206"/>
    </row>
    <row r="6115" spans="6:27" s="130" customFormat="1" ht="15" customHeight="1">
      <c r="F6115" s="215"/>
      <c r="G6115" s="132"/>
      <c r="M6115" s="308"/>
      <c r="N6115" s="215"/>
      <c r="O6115" s="172"/>
      <c r="P6115" s="229"/>
      <c r="Q6115" s="134"/>
      <c r="R6115" s="134"/>
      <c r="S6115" s="134"/>
      <c r="T6115" s="231"/>
      <c r="U6115" s="134"/>
      <c r="V6115" s="231"/>
      <c r="W6115" s="131"/>
      <c r="X6115" s="135"/>
      <c r="AA6115" s="206"/>
    </row>
    <row r="6116" spans="6:27" s="130" customFormat="1" ht="15" customHeight="1">
      <c r="F6116" s="215"/>
      <c r="G6116" s="132"/>
      <c r="M6116" s="308"/>
      <c r="N6116" s="215"/>
      <c r="O6116" s="172"/>
      <c r="P6116" s="229"/>
      <c r="Q6116" s="134"/>
      <c r="R6116" s="134"/>
      <c r="S6116" s="134"/>
      <c r="T6116" s="231"/>
      <c r="U6116" s="134"/>
      <c r="V6116" s="231"/>
      <c r="W6116" s="131"/>
      <c r="X6116" s="135"/>
      <c r="AA6116" s="206"/>
    </row>
    <row r="6117" spans="6:27" s="130" customFormat="1" ht="15" customHeight="1">
      <c r="F6117" s="215"/>
      <c r="G6117" s="132"/>
      <c r="M6117" s="308"/>
      <c r="N6117" s="215"/>
      <c r="O6117" s="172"/>
      <c r="P6117" s="229"/>
      <c r="Q6117" s="134"/>
      <c r="R6117" s="134"/>
      <c r="S6117" s="134"/>
      <c r="T6117" s="231"/>
      <c r="U6117" s="134"/>
      <c r="V6117" s="231"/>
      <c r="W6117" s="131"/>
      <c r="X6117" s="135"/>
      <c r="AA6117" s="206"/>
    </row>
    <row r="6118" spans="6:27" s="130" customFormat="1" ht="15" customHeight="1">
      <c r="F6118" s="215"/>
      <c r="G6118" s="132"/>
      <c r="M6118" s="308"/>
      <c r="N6118" s="215"/>
      <c r="O6118" s="172"/>
      <c r="P6118" s="229"/>
      <c r="Q6118" s="134"/>
      <c r="R6118" s="134"/>
      <c r="S6118" s="134"/>
      <c r="T6118" s="231"/>
      <c r="U6118" s="134"/>
      <c r="V6118" s="231"/>
      <c r="W6118" s="131"/>
      <c r="X6118" s="135"/>
      <c r="AA6118" s="206"/>
    </row>
    <row r="6119" spans="6:27" s="130" customFormat="1" ht="15" customHeight="1">
      <c r="F6119" s="215"/>
      <c r="G6119" s="132"/>
      <c r="M6119" s="308"/>
      <c r="N6119" s="215"/>
      <c r="O6119" s="172"/>
      <c r="P6119" s="229"/>
      <c r="Q6119" s="134"/>
      <c r="R6119" s="134"/>
      <c r="S6119" s="134"/>
      <c r="T6119" s="231"/>
      <c r="U6119" s="134"/>
      <c r="V6119" s="231"/>
      <c r="W6119" s="131"/>
      <c r="X6119" s="135"/>
      <c r="AA6119" s="206"/>
    </row>
    <row r="6120" spans="6:27" s="130" customFormat="1" ht="15" customHeight="1">
      <c r="F6120" s="215"/>
      <c r="G6120" s="132"/>
      <c r="M6120" s="308"/>
      <c r="N6120" s="215"/>
      <c r="O6120" s="172"/>
      <c r="P6120" s="229"/>
      <c r="Q6120" s="134"/>
      <c r="R6120" s="134"/>
      <c r="S6120" s="134"/>
      <c r="T6120" s="231"/>
      <c r="U6120" s="134"/>
      <c r="V6120" s="231"/>
      <c r="W6120" s="131"/>
      <c r="X6120" s="135"/>
      <c r="AA6120" s="206"/>
    </row>
    <row r="6121" spans="6:27" s="130" customFormat="1" ht="15" customHeight="1">
      <c r="F6121" s="215"/>
      <c r="G6121" s="132"/>
      <c r="M6121" s="308"/>
      <c r="N6121" s="215"/>
      <c r="O6121" s="172"/>
      <c r="P6121" s="229"/>
      <c r="Q6121" s="134"/>
      <c r="R6121" s="134"/>
      <c r="S6121" s="134"/>
      <c r="T6121" s="231"/>
      <c r="U6121" s="134"/>
      <c r="V6121" s="231"/>
      <c r="W6121" s="131"/>
      <c r="X6121" s="135"/>
      <c r="AA6121" s="206"/>
    </row>
    <row r="6122" spans="6:27" s="130" customFormat="1" ht="15" customHeight="1">
      <c r="F6122" s="215"/>
      <c r="G6122" s="132"/>
      <c r="M6122" s="308"/>
      <c r="N6122" s="215"/>
      <c r="O6122" s="172"/>
      <c r="P6122" s="229"/>
      <c r="Q6122" s="134"/>
      <c r="R6122" s="134"/>
      <c r="S6122" s="134"/>
      <c r="T6122" s="231"/>
      <c r="U6122" s="134"/>
      <c r="V6122" s="231"/>
      <c r="W6122" s="131"/>
      <c r="X6122" s="135"/>
      <c r="AA6122" s="206"/>
    </row>
    <row r="6123" spans="6:27" s="130" customFormat="1" ht="15" customHeight="1">
      <c r="F6123" s="215"/>
      <c r="G6123" s="132"/>
      <c r="M6123" s="308"/>
      <c r="N6123" s="215"/>
      <c r="O6123" s="172"/>
      <c r="P6123" s="229"/>
      <c r="Q6123" s="134"/>
      <c r="R6123" s="134"/>
      <c r="S6123" s="134"/>
      <c r="T6123" s="231"/>
      <c r="U6123" s="134"/>
      <c r="V6123" s="231"/>
      <c r="W6123" s="131"/>
      <c r="X6123" s="135"/>
      <c r="AA6123" s="206"/>
    </row>
    <row r="6124" spans="6:27" s="130" customFormat="1" ht="15" customHeight="1">
      <c r="F6124" s="215"/>
      <c r="G6124" s="132"/>
      <c r="M6124" s="308"/>
      <c r="N6124" s="215"/>
      <c r="O6124" s="172"/>
      <c r="P6124" s="229"/>
      <c r="Q6124" s="134"/>
      <c r="R6124" s="134"/>
      <c r="S6124" s="134"/>
      <c r="T6124" s="231"/>
      <c r="U6124" s="134"/>
      <c r="V6124" s="231"/>
      <c r="W6124" s="131"/>
      <c r="X6124" s="135"/>
      <c r="AA6124" s="206"/>
    </row>
    <row r="6125" spans="6:27" s="130" customFormat="1" ht="15" customHeight="1">
      <c r="F6125" s="215"/>
      <c r="G6125" s="132"/>
      <c r="M6125" s="308"/>
      <c r="N6125" s="215"/>
      <c r="O6125" s="172"/>
      <c r="P6125" s="229"/>
      <c r="Q6125" s="134"/>
      <c r="R6125" s="134"/>
      <c r="S6125" s="134"/>
      <c r="T6125" s="231"/>
      <c r="U6125" s="134"/>
      <c r="V6125" s="231"/>
      <c r="W6125" s="131"/>
      <c r="X6125" s="135"/>
      <c r="AA6125" s="206"/>
    </row>
    <row r="6126" spans="6:27" s="130" customFormat="1" ht="15" customHeight="1">
      <c r="F6126" s="215"/>
      <c r="G6126" s="132"/>
      <c r="M6126" s="308"/>
      <c r="N6126" s="215"/>
      <c r="O6126" s="172"/>
      <c r="P6126" s="229"/>
      <c r="Q6126" s="134"/>
      <c r="R6126" s="134"/>
      <c r="S6126" s="134"/>
      <c r="T6126" s="231"/>
      <c r="U6126" s="134"/>
      <c r="V6126" s="231"/>
      <c r="W6126" s="131"/>
      <c r="X6126" s="135"/>
      <c r="AA6126" s="206"/>
    </row>
    <row r="6127" spans="6:27" s="130" customFormat="1" ht="15" customHeight="1">
      <c r="F6127" s="215"/>
      <c r="G6127" s="132"/>
      <c r="M6127" s="308"/>
      <c r="N6127" s="215"/>
      <c r="O6127" s="172"/>
      <c r="P6127" s="229"/>
      <c r="Q6127" s="134"/>
      <c r="R6127" s="134"/>
      <c r="S6127" s="134"/>
      <c r="T6127" s="231"/>
      <c r="U6127" s="134"/>
      <c r="V6127" s="231"/>
      <c r="W6127" s="131"/>
      <c r="X6127" s="135"/>
      <c r="AA6127" s="206"/>
    </row>
    <row r="6128" spans="6:27" s="130" customFormat="1" ht="15" customHeight="1">
      <c r="F6128" s="215"/>
      <c r="G6128" s="132"/>
      <c r="M6128" s="308"/>
      <c r="N6128" s="215"/>
      <c r="O6128" s="172"/>
      <c r="P6128" s="229"/>
      <c r="Q6128" s="134"/>
      <c r="R6128" s="134"/>
      <c r="S6128" s="134"/>
      <c r="T6128" s="231"/>
      <c r="U6128" s="134"/>
      <c r="V6128" s="231"/>
      <c r="W6128" s="131"/>
      <c r="X6128" s="135"/>
      <c r="AA6128" s="206"/>
    </row>
    <row r="6129" spans="6:27" s="130" customFormat="1" ht="15" customHeight="1">
      <c r="F6129" s="215"/>
      <c r="G6129" s="132"/>
      <c r="M6129" s="308"/>
      <c r="N6129" s="215"/>
      <c r="O6129" s="172"/>
      <c r="P6129" s="229"/>
      <c r="Q6129" s="134"/>
      <c r="R6129" s="134"/>
      <c r="S6129" s="134"/>
      <c r="T6129" s="231"/>
      <c r="U6129" s="134"/>
      <c r="V6129" s="231"/>
      <c r="W6129" s="131"/>
      <c r="X6129" s="135"/>
      <c r="AA6129" s="206"/>
    </row>
    <row r="6130" spans="6:27" s="130" customFormat="1" ht="15" customHeight="1">
      <c r="F6130" s="215"/>
      <c r="G6130" s="132"/>
      <c r="M6130" s="308"/>
      <c r="N6130" s="215"/>
      <c r="O6130" s="172"/>
      <c r="P6130" s="229"/>
      <c r="Q6130" s="134"/>
      <c r="R6130" s="134"/>
      <c r="S6130" s="134"/>
      <c r="T6130" s="231"/>
      <c r="U6130" s="134"/>
      <c r="V6130" s="231"/>
      <c r="W6130" s="131"/>
      <c r="X6130" s="135"/>
      <c r="AA6130" s="206"/>
    </row>
    <row r="6131" spans="6:27" s="130" customFormat="1" ht="15" customHeight="1">
      <c r="F6131" s="215"/>
      <c r="G6131" s="132"/>
      <c r="M6131" s="308"/>
      <c r="N6131" s="215"/>
      <c r="O6131" s="172"/>
      <c r="P6131" s="229"/>
      <c r="Q6131" s="134"/>
      <c r="R6131" s="134"/>
      <c r="S6131" s="134"/>
      <c r="T6131" s="231"/>
      <c r="U6131" s="134"/>
      <c r="V6131" s="231"/>
      <c r="W6131" s="131"/>
      <c r="X6131" s="135"/>
      <c r="AA6131" s="206"/>
    </row>
    <row r="6132" spans="6:27" s="130" customFormat="1" ht="15" customHeight="1">
      <c r="F6132" s="215"/>
      <c r="G6132" s="132"/>
      <c r="M6132" s="308"/>
      <c r="N6132" s="215"/>
      <c r="O6132" s="172"/>
      <c r="P6132" s="229"/>
      <c r="Q6132" s="134"/>
      <c r="R6132" s="134"/>
      <c r="S6132" s="134"/>
      <c r="T6132" s="231"/>
      <c r="U6132" s="134"/>
      <c r="V6132" s="231"/>
      <c r="W6132" s="131"/>
      <c r="X6132" s="135"/>
      <c r="AA6132" s="206"/>
    </row>
    <row r="6133" spans="6:27" s="130" customFormat="1" ht="15" customHeight="1">
      <c r="F6133" s="215"/>
      <c r="G6133" s="132"/>
      <c r="M6133" s="308"/>
      <c r="N6133" s="215"/>
      <c r="O6133" s="172"/>
      <c r="P6133" s="229"/>
      <c r="Q6133" s="134"/>
      <c r="R6133" s="134"/>
      <c r="S6133" s="134"/>
      <c r="T6133" s="231"/>
      <c r="U6133" s="134"/>
      <c r="V6133" s="231"/>
      <c r="W6133" s="131"/>
      <c r="X6133" s="135"/>
      <c r="AA6133" s="206"/>
    </row>
    <row r="6134" spans="6:27" s="130" customFormat="1" ht="15" customHeight="1">
      <c r="F6134" s="215"/>
      <c r="G6134" s="132"/>
      <c r="M6134" s="308"/>
      <c r="N6134" s="215"/>
      <c r="O6134" s="172"/>
      <c r="P6134" s="229"/>
      <c r="Q6134" s="134"/>
      <c r="R6134" s="134"/>
      <c r="S6134" s="134"/>
      <c r="T6134" s="231"/>
      <c r="U6134" s="134"/>
      <c r="V6134" s="231"/>
      <c r="W6134" s="131"/>
      <c r="X6134" s="135"/>
      <c r="AA6134" s="206"/>
    </row>
    <row r="6135" spans="6:27" s="130" customFormat="1" ht="15" customHeight="1">
      <c r="F6135" s="215"/>
      <c r="G6135" s="132"/>
      <c r="M6135" s="308"/>
      <c r="N6135" s="215"/>
      <c r="O6135" s="172"/>
      <c r="P6135" s="229"/>
      <c r="Q6135" s="134"/>
      <c r="R6135" s="134"/>
      <c r="S6135" s="134"/>
      <c r="T6135" s="231"/>
      <c r="U6135" s="134"/>
      <c r="V6135" s="231"/>
      <c r="W6135" s="131"/>
      <c r="X6135" s="135"/>
      <c r="AA6135" s="206"/>
    </row>
    <row r="6136" spans="6:27" s="130" customFormat="1" ht="15" customHeight="1">
      <c r="F6136" s="215"/>
      <c r="G6136" s="132"/>
      <c r="M6136" s="308"/>
      <c r="N6136" s="215"/>
      <c r="O6136" s="172"/>
      <c r="P6136" s="229"/>
      <c r="Q6136" s="134"/>
      <c r="R6136" s="134"/>
      <c r="S6136" s="134"/>
      <c r="T6136" s="231"/>
      <c r="U6136" s="134"/>
      <c r="V6136" s="231"/>
      <c r="W6136" s="131"/>
      <c r="X6136" s="135"/>
      <c r="AA6136" s="206"/>
    </row>
    <row r="6137" spans="6:27" s="130" customFormat="1" ht="15" customHeight="1">
      <c r="F6137" s="215"/>
      <c r="G6137" s="132"/>
      <c r="M6137" s="308"/>
      <c r="N6137" s="215"/>
      <c r="O6137" s="172"/>
      <c r="P6137" s="229"/>
      <c r="Q6137" s="134"/>
      <c r="R6137" s="134"/>
      <c r="S6137" s="134"/>
      <c r="T6137" s="231"/>
      <c r="U6137" s="134"/>
      <c r="V6137" s="231"/>
      <c r="W6137" s="131"/>
      <c r="X6137" s="135"/>
      <c r="AA6137" s="206"/>
    </row>
    <row r="6138" spans="6:27" s="130" customFormat="1" ht="15" customHeight="1">
      <c r="F6138" s="215"/>
      <c r="G6138" s="132"/>
      <c r="M6138" s="308"/>
      <c r="N6138" s="215"/>
      <c r="O6138" s="172"/>
      <c r="P6138" s="229"/>
      <c r="Q6138" s="134"/>
      <c r="R6138" s="134"/>
      <c r="S6138" s="134"/>
      <c r="T6138" s="231"/>
      <c r="U6138" s="134"/>
      <c r="V6138" s="231"/>
      <c r="W6138" s="131"/>
      <c r="X6138" s="135"/>
      <c r="AA6138" s="206"/>
    </row>
    <row r="6139" spans="6:27" s="130" customFormat="1" ht="15" customHeight="1">
      <c r="F6139" s="215"/>
      <c r="G6139" s="132"/>
      <c r="M6139" s="308"/>
      <c r="N6139" s="215"/>
      <c r="O6139" s="172"/>
      <c r="P6139" s="229"/>
      <c r="Q6139" s="134"/>
      <c r="R6139" s="134"/>
      <c r="S6139" s="134"/>
      <c r="T6139" s="231"/>
      <c r="U6139" s="134"/>
      <c r="V6139" s="231"/>
      <c r="W6139" s="131"/>
      <c r="X6139" s="135"/>
      <c r="AA6139" s="206"/>
    </row>
    <row r="6140" spans="6:27" s="130" customFormat="1" ht="15" customHeight="1">
      <c r="F6140" s="215"/>
      <c r="G6140" s="132"/>
      <c r="M6140" s="308"/>
      <c r="N6140" s="215"/>
      <c r="O6140" s="172"/>
      <c r="P6140" s="229"/>
      <c r="Q6140" s="134"/>
      <c r="R6140" s="134"/>
      <c r="S6140" s="134"/>
      <c r="T6140" s="231"/>
      <c r="U6140" s="134"/>
      <c r="V6140" s="231"/>
      <c r="W6140" s="131"/>
      <c r="X6140" s="135"/>
      <c r="AA6140" s="206"/>
    </row>
    <row r="6141" spans="6:27" s="130" customFormat="1" ht="15" customHeight="1">
      <c r="F6141" s="215"/>
      <c r="G6141" s="132"/>
      <c r="M6141" s="308"/>
      <c r="N6141" s="215"/>
      <c r="O6141" s="172"/>
      <c r="P6141" s="229"/>
      <c r="Q6141" s="134"/>
      <c r="R6141" s="134"/>
      <c r="S6141" s="134"/>
      <c r="T6141" s="231"/>
      <c r="U6141" s="134"/>
      <c r="V6141" s="231"/>
      <c r="W6141" s="131"/>
      <c r="X6141" s="135"/>
      <c r="AA6141" s="206"/>
    </row>
    <row r="6142" spans="6:27" s="130" customFormat="1" ht="15" customHeight="1">
      <c r="F6142" s="215"/>
      <c r="G6142" s="132"/>
      <c r="M6142" s="308"/>
      <c r="N6142" s="215"/>
      <c r="O6142" s="172"/>
      <c r="P6142" s="229"/>
      <c r="Q6142" s="134"/>
      <c r="R6142" s="134"/>
      <c r="S6142" s="134"/>
      <c r="T6142" s="231"/>
      <c r="U6142" s="134"/>
      <c r="V6142" s="231"/>
      <c r="W6142" s="131"/>
      <c r="X6142" s="135"/>
      <c r="AA6142" s="206"/>
    </row>
    <row r="6143" spans="6:27" s="130" customFormat="1" ht="15" customHeight="1">
      <c r="F6143" s="215"/>
      <c r="G6143" s="132"/>
      <c r="M6143" s="308"/>
      <c r="N6143" s="215"/>
      <c r="O6143" s="172"/>
      <c r="P6143" s="229"/>
      <c r="Q6143" s="134"/>
      <c r="R6143" s="134"/>
      <c r="S6143" s="134"/>
      <c r="T6143" s="231"/>
      <c r="U6143" s="134"/>
      <c r="V6143" s="231"/>
      <c r="W6143" s="131"/>
      <c r="X6143" s="135"/>
      <c r="AA6143" s="206"/>
    </row>
    <row r="6144" spans="6:27" s="130" customFormat="1" ht="15" customHeight="1">
      <c r="F6144" s="215"/>
      <c r="G6144" s="132"/>
      <c r="M6144" s="308"/>
      <c r="N6144" s="215"/>
      <c r="O6144" s="172"/>
      <c r="P6144" s="229"/>
      <c r="Q6144" s="134"/>
      <c r="R6144" s="134"/>
      <c r="S6144" s="134"/>
      <c r="T6144" s="231"/>
      <c r="U6144" s="134"/>
      <c r="V6144" s="231"/>
      <c r="W6144" s="131"/>
      <c r="X6144" s="135"/>
      <c r="AA6144" s="206"/>
    </row>
    <row r="6145" spans="6:27" s="130" customFormat="1" ht="15" customHeight="1">
      <c r="F6145" s="215"/>
      <c r="G6145" s="132"/>
      <c r="M6145" s="308"/>
      <c r="N6145" s="215"/>
      <c r="O6145" s="172"/>
      <c r="P6145" s="229"/>
      <c r="Q6145" s="134"/>
      <c r="R6145" s="134"/>
      <c r="S6145" s="134"/>
      <c r="T6145" s="231"/>
      <c r="U6145" s="134"/>
      <c r="V6145" s="231"/>
      <c r="W6145" s="131"/>
      <c r="X6145" s="135"/>
      <c r="AA6145" s="206"/>
    </row>
    <row r="6146" spans="6:27" s="130" customFormat="1" ht="15" customHeight="1">
      <c r="F6146" s="215"/>
      <c r="G6146" s="132"/>
      <c r="M6146" s="308"/>
      <c r="N6146" s="215"/>
      <c r="O6146" s="172"/>
      <c r="P6146" s="229"/>
      <c r="Q6146" s="134"/>
      <c r="R6146" s="134"/>
      <c r="S6146" s="134"/>
      <c r="T6146" s="231"/>
      <c r="U6146" s="134"/>
      <c r="V6146" s="231"/>
      <c r="W6146" s="131"/>
      <c r="X6146" s="135"/>
      <c r="AA6146" s="206"/>
    </row>
    <row r="6147" spans="6:27" s="130" customFormat="1" ht="15" customHeight="1">
      <c r="F6147" s="215"/>
      <c r="G6147" s="132"/>
      <c r="M6147" s="308"/>
      <c r="N6147" s="215"/>
      <c r="O6147" s="172"/>
      <c r="P6147" s="229"/>
      <c r="Q6147" s="134"/>
      <c r="R6147" s="134"/>
      <c r="S6147" s="134"/>
      <c r="T6147" s="231"/>
      <c r="U6147" s="134"/>
      <c r="V6147" s="231"/>
      <c r="W6147" s="131"/>
      <c r="X6147" s="135"/>
      <c r="AA6147" s="206"/>
    </row>
    <row r="6148" spans="6:27" s="130" customFormat="1" ht="15" customHeight="1">
      <c r="F6148" s="215"/>
      <c r="G6148" s="132"/>
      <c r="M6148" s="308"/>
      <c r="N6148" s="215"/>
      <c r="O6148" s="172"/>
      <c r="P6148" s="229"/>
      <c r="Q6148" s="134"/>
      <c r="R6148" s="134"/>
      <c r="S6148" s="134"/>
      <c r="T6148" s="231"/>
      <c r="U6148" s="134"/>
      <c r="V6148" s="231"/>
      <c r="W6148" s="131"/>
      <c r="X6148" s="135"/>
      <c r="AA6148" s="206"/>
    </row>
    <row r="6149" spans="6:27" s="130" customFormat="1" ht="15" customHeight="1">
      <c r="F6149" s="215"/>
      <c r="G6149" s="132"/>
      <c r="M6149" s="308"/>
      <c r="N6149" s="215"/>
      <c r="O6149" s="172"/>
      <c r="P6149" s="229"/>
      <c r="Q6149" s="134"/>
      <c r="R6149" s="134"/>
      <c r="S6149" s="134"/>
      <c r="T6149" s="231"/>
      <c r="U6149" s="134"/>
      <c r="V6149" s="231"/>
      <c r="W6149" s="131"/>
      <c r="X6149" s="135"/>
      <c r="AA6149" s="206"/>
    </row>
    <row r="6150" spans="6:27" s="130" customFormat="1" ht="15" customHeight="1">
      <c r="F6150" s="215"/>
      <c r="G6150" s="132"/>
      <c r="M6150" s="308"/>
      <c r="N6150" s="215"/>
      <c r="O6150" s="172"/>
      <c r="P6150" s="229"/>
      <c r="Q6150" s="134"/>
      <c r="R6150" s="134"/>
      <c r="S6150" s="134"/>
      <c r="T6150" s="231"/>
      <c r="U6150" s="134"/>
      <c r="V6150" s="231"/>
      <c r="W6150" s="131"/>
      <c r="X6150" s="135"/>
      <c r="AA6150" s="206"/>
    </row>
    <row r="6151" spans="6:27" s="130" customFormat="1" ht="15" customHeight="1">
      <c r="F6151" s="215"/>
      <c r="G6151" s="132"/>
      <c r="M6151" s="308"/>
      <c r="N6151" s="215"/>
      <c r="O6151" s="172"/>
      <c r="P6151" s="229"/>
      <c r="Q6151" s="134"/>
      <c r="R6151" s="134"/>
      <c r="S6151" s="134"/>
      <c r="T6151" s="231"/>
      <c r="U6151" s="134"/>
      <c r="V6151" s="231"/>
      <c r="W6151" s="131"/>
      <c r="X6151" s="135"/>
      <c r="AA6151" s="206"/>
    </row>
    <row r="6152" spans="6:27" s="130" customFormat="1" ht="15" customHeight="1">
      <c r="F6152" s="215"/>
      <c r="G6152" s="132"/>
      <c r="M6152" s="308"/>
      <c r="N6152" s="215"/>
      <c r="O6152" s="172"/>
      <c r="P6152" s="229"/>
      <c r="Q6152" s="134"/>
      <c r="R6152" s="134"/>
      <c r="S6152" s="134"/>
      <c r="T6152" s="231"/>
      <c r="U6152" s="134"/>
      <c r="V6152" s="231"/>
      <c r="W6152" s="131"/>
      <c r="X6152" s="135"/>
      <c r="AA6152" s="206"/>
    </row>
    <row r="6153" spans="6:27" s="130" customFormat="1" ht="15" customHeight="1">
      <c r="F6153" s="215"/>
      <c r="G6153" s="132"/>
      <c r="M6153" s="308"/>
      <c r="N6153" s="215"/>
      <c r="O6153" s="172"/>
      <c r="P6153" s="229"/>
      <c r="Q6153" s="134"/>
      <c r="R6153" s="134"/>
      <c r="S6153" s="134"/>
      <c r="T6153" s="231"/>
      <c r="U6153" s="134"/>
      <c r="V6153" s="231"/>
      <c r="W6153" s="131"/>
      <c r="X6153" s="135"/>
      <c r="AA6153" s="206"/>
    </row>
    <row r="6154" spans="6:27" s="130" customFormat="1" ht="15" customHeight="1">
      <c r="F6154" s="215"/>
      <c r="G6154" s="132"/>
      <c r="M6154" s="308"/>
      <c r="N6154" s="215"/>
      <c r="O6154" s="172"/>
      <c r="P6154" s="229"/>
      <c r="Q6154" s="134"/>
      <c r="R6154" s="134"/>
      <c r="S6154" s="134"/>
      <c r="T6154" s="231"/>
      <c r="U6154" s="134"/>
      <c r="V6154" s="231"/>
      <c r="W6154" s="131"/>
      <c r="X6154" s="135"/>
      <c r="AA6154" s="206"/>
    </row>
    <row r="6155" spans="6:27" s="130" customFormat="1" ht="15" customHeight="1">
      <c r="F6155" s="215"/>
      <c r="G6155" s="132"/>
      <c r="M6155" s="308"/>
      <c r="N6155" s="215"/>
      <c r="O6155" s="172"/>
      <c r="P6155" s="229"/>
      <c r="Q6155" s="134"/>
      <c r="R6155" s="134"/>
      <c r="S6155" s="134"/>
      <c r="T6155" s="231"/>
      <c r="U6155" s="134"/>
      <c r="V6155" s="231"/>
      <c r="W6155" s="131"/>
      <c r="X6155" s="135"/>
      <c r="AA6155" s="206"/>
    </row>
    <row r="6156" spans="6:27" s="130" customFormat="1" ht="15" customHeight="1">
      <c r="F6156" s="215"/>
      <c r="G6156" s="132"/>
      <c r="M6156" s="308"/>
      <c r="N6156" s="215"/>
      <c r="O6156" s="172"/>
      <c r="P6156" s="229"/>
      <c r="Q6156" s="134"/>
      <c r="R6156" s="134"/>
      <c r="S6156" s="134"/>
      <c r="T6156" s="231"/>
      <c r="U6156" s="134"/>
      <c r="V6156" s="231"/>
      <c r="W6156" s="131"/>
      <c r="X6156" s="135"/>
      <c r="AA6156" s="206"/>
    </row>
    <row r="6157" spans="6:27" s="130" customFormat="1" ht="15" customHeight="1">
      <c r="F6157" s="215"/>
      <c r="G6157" s="132"/>
      <c r="M6157" s="308"/>
      <c r="N6157" s="215"/>
      <c r="O6157" s="172"/>
      <c r="P6157" s="229"/>
      <c r="Q6157" s="134"/>
      <c r="R6157" s="134"/>
      <c r="S6157" s="134"/>
      <c r="T6157" s="231"/>
      <c r="U6157" s="134"/>
      <c r="V6157" s="231"/>
      <c r="W6157" s="131"/>
      <c r="X6157" s="135"/>
      <c r="AA6157" s="206"/>
    </row>
    <row r="6158" spans="6:27" s="130" customFormat="1" ht="15" customHeight="1">
      <c r="F6158" s="215"/>
      <c r="G6158" s="132"/>
      <c r="M6158" s="308"/>
      <c r="N6158" s="215"/>
      <c r="O6158" s="172"/>
      <c r="P6158" s="229"/>
      <c r="Q6158" s="134"/>
      <c r="R6158" s="134"/>
      <c r="S6158" s="134"/>
      <c r="T6158" s="231"/>
      <c r="U6158" s="134"/>
      <c r="V6158" s="231"/>
      <c r="W6158" s="131"/>
      <c r="X6158" s="135"/>
      <c r="AA6158" s="206"/>
    </row>
    <row r="6159" spans="6:27" s="130" customFormat="1" ht="15" customHeight="1">
      <c r="F6159" s="215"/>
      <c r="G6159" s="132"/>
      <c r="M6159" s="308"/>
      <c r="N6159" s="215"/>
      <c r="O6159" s="172"/>
      <c r="P6159" s="229"/>
      <c r="Q6159" s="134"/>
      <c r="R6159" s="134"/>
      <c r="S6159" s="134"/>
      <c r="T6159" s="231"/>
      <c r="U6159" s="134"/>
      <c r="V6159" s="231"/>
      <c r="W6159" s="131"/>
      <c r="X6159" s="135"/>
      <c r="AA6159" s="206"/>
    </row>
    <row r="6160" spans="6:27" s="130" customFormat="1" ht="15" customHeight="1">
      <c r="F6160" s="215"/>
      <c r="G6160" s="132"/>
      <c r="M6160" s="308"/>
      <c r="N6160" s="215"/>
      <c r="O6160" s="172"/>
      <c r="P6160" s="229"/>
      <c r="Q6160" s="134"/>
      <c r="R6160" s="134"/>
      <c r="S6160" s="134"/>
      <c r="T6160" s="231"/>
      <c r="U6160" s="134"/>
      <c r="V6160" s="231"/>
      <c r="W6160" s="131"/>
      <c r="X6160" s="135"/>
      <c r="AA6160" s="206"/>
    </row>
    <row r="6161" spans="6:27" s="130" customFormat="1" ht="15" customHeight="1">
      <c r="F6161" s="215"/>
      <c r="G6161" s="132"/>
      <c r="M6161" s="308"/>
      <c r="N6161" s="215"/>
      <c r="O6161" s="172"/>
      <c r="P6161" s="229"/>
      <c r="Q6161" s="134"/>
      <c r="R6161" s="134"/>
      <c r="S6161" s="134"/>
      <c r="T6161" s="231"/>
      <c r="U6161" s="134"/>
      <c r="V6161" s="231"/>
      <c r="W6161" s="131"/>
      <c r="X6161" s="135"/>
      <c r="AA6161" s="206"/>
    </row>
    <row r="6162" spans="6:27" s="130" customFormat="1" ht="15" customHeight="1">
      <c r="F6162" s="215"/>
      <c r="G6162" s="132"/>
      <c r="M6162" s="308"/>
      <c r="N6162" s="215"/>
      <c r="O6162" s="172"/>
      <c r="P6162" s="229"/>
      <c r="Q6162" s="134"/>
      <c r="R6162" s="134"/>
      <c r="S6162" s="134"/>
      <c r="T6162" s="231"/>
      <c r="U6162" s="134"/>
      <c r="V6162" s="231"/>
      <c r="W6162" s="131"/>
      <c r="X6162" s="135"/>
      <c r="AA6162" s="206"/>
    </row>
    <row r="6163" spans="6:27" s="130" customFormat="1" ht="15" customHeight="1">
      <c r="F6163" s="215"/>
      <c r="G6163" s="132"/>
      <c r="M6163" s="308"/>
      <c r="N6163" s="215"/>
      <c r="O6163" s="172"/>
      <c r="P6163" s="229"/>
      <c r="Q6163" s="134"/>
      <c r="R6163" s="134"/>
      <c r="S6163" s="134"/>
      <c r="T6163" s="231"/>
      <c r="U6163" s="134"/>
      <c r="V6163" s="231"/>
      <c r="W6163" s="131"/>
      <c r="X6163" s="135"/>
      <c r="AA6163" s="206"/>
    </row>
    <row r="6164" spans="6:27" s="130" customFormat="1" ht="15" customHeight="1">
      <c r="F6164" s="215"/>
      <c r="G6164" s="132"/>
      <c r="M6164" s="308"/>
      <c r="N6164" s="215"/>
      <c r="O6164" s="172"/>
      <c r="P6164" s="229"/>
      <c r="Q6164" s="134"/>
      <c r="R6164" s="134"/>
      <c r="S6164" s="134"/>
      <c r="T6164" s="231"/>
      <c r="U6164" s="134"/>
      <c r="V6164" s="231"/>
      <c r="W6164" s="131"/>
      <c r="X6164" s="135"/>
      <c r="AA6164" s="206"/>
    </row>
    <row r="6165" spans="6:27" s="130" customFormat="1" ht="15" customHeight="1">
      <c r="F6165" s="215"/>
      <c r="G6165" s="132"/>
      <c r="M6165" s="308"/>
      <c r="N6165" s="215"/>
      <c r="O6165" s="172"/>
      <c r="P6165" s="229"/>
      <c r="Q6165" s="134"/>
      <c r="R6165" s="134"/>
      <c r="S6165" s="134"/>
      <c r="T6165" s="231"/>
      <c r="U6165" s="134"/>
      <c r="V6165" s="231"/>
      <c r="W6165" s="131"/>
      <c r="X6165" s="135"/>
      <c r="AA6165" s="206"/>
    </row>
    <row r="6166" spans="6:27" s="130" customFormat="1" ht="15" customHeight="1">
      <c r="F6166" s="215"/>
      <c r="G6166" s="132"/>
      <c r="M6166" s="308"/>
      <c r="N6166" s="215"/>
      <c r="O6166" s="172"/>
      <c r="P6166" s="229"/>
      <c r="Q6166" s="134"/>
      <c r="R6166" s="134"/>
      <c r="S6166" s="134"/>
      <c r="T6166" s="231"/>
      <c r="U6166" s="134"/>
      <c r="V6166" s="231"/>
      <c r="W6166" s="131"/>
      <c r="X6166" s="135"/>
      <c r="AA6166" s="206"/>
    </row>
    <row r="6167" spans="6:27" s="130" customFormat="1" ht="15" customHeight="1">
      <c r="F6167" s="215"/>
      <c r="G6167" s="132"/>
      <c r="M6167" s="308"/>
      <c r="N6167" s="215"/>
      <c r="O6167" s="172"/>
      <c r="P6167" s="229"/>
      <c r="Q6167" s="134"/>
      <c r="R6167" s="134"/>
      <c r="S6167" s="134"/>
      <c r="T6167" s="231"/>
      <c r="U6167" s="134"/>
      <c r="V6167" s="231"/>
      <c r="W6167" s="131"/>
      <c r="X6167" s="135"/>
      <c r="AA6167" s="206"/>
    </row>
    <row r="6168" spans="6:27" s="130" customFormat="1" ht="15" customHeight="1">
      <c r="F6168" s="215"/>
      <c r="G6168" s="132"/>
      <c r="M6168" s="308"/>
      <c r="N6168" s="215"/>
      <c r="O6168" s="172"/>
      <c r="P6168" s="229"/>
      <c r="Q6168" s="134"/>
      <c r="R6168" s="134"/>
      <c r="S6168" s="134"/>
      <c r="T6168" s="231"/>
      <c r="U6168" s="134"/>
      <c r="V6168" s="231"/>
      <c r="W6168" s="131"/>
      <c r="X6168" s="135"/>
      <c r="AA6168" s="206"/>
    </row>
    <row r="6169" spans="6:27" s="130" customFormat="1" ht="15" customHeight="1">
      <c r="F6169" s="215"/>
      <c r="G6169" s="132"/>
      <c r="M6169" s="308"/>
      <c r="N6169" s="215"/>
      <c r="O6169" s="172"/>
      <c r="P6169" s="229"/>
      <c r="Q6169" s="134"/>
      <c r="R6169" s="134"/>
      <c r="S6169" s="134"/>
      <c r="T6169" s="231"/>
      <c r="U6169" s="134"/>
      <c r="V6169" s="231"/>
      <c r="W6169" s="131"/>
      <c r="X6169" s="135"/>
      <c r="AA6169" s="206"/>
    </row>
    <row r="6170" spans="6:27" s="130" customFormat="1" ht="15" customHeight="1">
      <c r="F6170" s="215"/>
      <c r="G6170" s="132"/>
      <c r="M6170" s="308"/>
      <c r="N6170" s="215"/>
      <c r="O6170" s="172"/>
      <c r="P6170" s="229"/>
      <c r="Q6170" s="134"/>
      <c r="R6170" s="134"/>
      <c r="S6170" s="134"/>
      <c r="T6170" s="231"/>
      <c r="U6170" s="134"/>
      <c r="V6170" s="231"/>
      <c r="W6170" s="131"/>
      <c r="X6170" s="135"/>
      <c r="AA6170" s="206"/>
    </row>
    <row r="6171" spans="6:27" s="130" customFormat="1" ht="15" customHeight="1">
      <c r="F6171" s="215"/>
      <c r="G6171" s="132"/>
      <c r="M6171" s="308"/>
      <c r="N6171" s="215"/>
      <c r="O6171" s="172"/>
      <c r="P6171" s="229"/>
      <c r="Q6171" s="134"/>
      <c r="R6171" s="134"/>
      <c r="S6171" s="134"/>
      <c r="T6171" s="231"/>
      <c r="U6171" s="134"/>
      <c r="V6171" s="231"/>
      <c r="W6171" s="131"/>
      <c r="X6171" s="135"/>
      <c r="AA6171" s="206"/>
    </row>
    <row r="6172" spans="6:27" s="130" customFormat="1" ht="15" customHeight="1">
      <c r="F6172" s="215"/>
      <c r="G6172" s="132"/>
      <c r="M6172" s="308"/>
      <c r="N6172" s="215"/>
      <c r="O6172" s="172"/>
      <c r="P6172" s="229"/>
      <c r="Q6172" s="134"/>
      <c r="R6172" s="134"/>
      <c r="S6172" s="134"/>
      <c r="T6172" s="231"/>
      <c r="U6172" s="134"/>
      <c r="V6172" s="231"/>
      <c r="W6172" s="131"/>
      <c r="X6172" s="135"/>
      <c r="AA6172" s="206"/>
    </row>
    <row r="6173" spans="6:27" s="130" customFormat="1" ht="15" customHeight="1">
      <c r="F6173" s="215"/>
      <c r="G6173" s="132"/>
      <c r="M6173" s="308"/>
      <c r="N6173" s="215"/>
      <c r="O6173" s="172"/>
      <c r="P6173" s="229"/>
      <c r="Q6173" s="134"/>
      <c r="R6173" s="134"/>
      <c r="S6173" s="134"/>
      <c r="T6173" s="231"/>
      <c r="U6173" s="134"/>
      <c r="V6173" s="231"/>
      <c r="W6173" s="131"/>
      <c r="X6173" s="135"/>
      <c r="AA6173" s="206"/>
    </row>
    <row r="6174" spans="6:27" s="130" customFormat="1" ht="15" customHeight="1">
      <c r="F6174" s="215"/>
      <c r="G6174" s="132"/>
      <c r="M6174" s="308"/>
      <c r="N6174" s="215"/>
      <c r="O6174" s="172"/>
      <c r="P6174" s="229"/>
      <c r="Q6174" s="134"/>
      <c r="R6174" s="134"/>
      <c r="S6174" s="134"/>
      <c r="T6174" s="231"/>
      <c r="U6174" s="134"/>
      <c r="V6174" s="231"/>
      <c r="W6174" s="131"/>
      <c r="X6174" s="135"/>
      <c r="AA6174" s="206"/>
    </row>
    <row r="6175" spans="6:27" s="130" customFormat="1" ht="15" customHeight="1">
      <c r="F6175" s="215"/>
      <c r="G6175" s="132"/>
      <c r="M6175" s="308"/>
      <c r="N6175" s="215"/>
      <c r="O6175" s="172"/>
      <c r="P6175" s="229"/>
      <c r="Q6175" s="134"/>
      <c r="R6175" s="134"/>
      <c r="S6175" s="134"/>
      <c r="T6175" s="231"/>
      <c r="U6175" s="134"/>
      <c r="V6175" s="231"/>
      <c r="W6175" s="131"/>
      <c r="X6175" s="135"/>
      <c r="AA6175" s="206"/>
    </row>
    <row r="6176" spans="6:27" s="130" customFormat="1" ht="15" customHeight="1">
      <c r="F6176" s="215"/>
      <c r="G6176" s="132"/>
      <c r="M6176" s="308"/>
      <c r="N6176" s="215"/>
      <c r="O6176" s="172"/>
      <c r="P6176" s="229"/>
      <c r="Q6176" s="134"/>
      <c r="R6176" s="134"/>
      <c r="S6176" s="134"/>
      <c r="T6176" s="231"/>
      <c r="U6176" s="134"/>
      <c r="V6176" s="231"/>
      <c r="W6176" s="131"/>
      <c r="X6176" s="135"/>
      <c r="AA6176" s="206"/>
    </row>
    <row r="6177" spans="6:27" s="130" customFormat="1" ht="15" customHeight="1">
      <c r="F6177" s="215"/>
      <c r="G6177" s="132"/>
      <c r="M6177" s="308"/>
      <c r="N6177" s="215"/>
      <c r="O6177" s="172"/>
      <c r="P6177" s="229"/>
      <c r="Q6177" s="134"/>
      <c r="R6177" s="134"/>
      <c r="S6177" s="134"/>
      <c r="T6177" s="231"/>
      <c r="U6177" s="134"/>
      <c r="V6177" s="231"/>
      <c r="W6177" s="131"/>
      <c r="X6177" s="135"/>
      <c r="AA6177" s="206"/>
    </row>
    <row r="6178" spans="6:27" s="130" customFormat="1" ht="15" customHeight="1">
      <c r="F6178" s="215"/>
      <c r="G6178" s="132"/>
      <c r="M6178" s="308"/>
      <c r="N6178" s="215"/>
      <c r="O6178" s="172"/>
      <c r="P6178" s="229"/>
      <c r="Q6178" s="134"/>
      <c r="R6178" s="134"/>
      <c r="S6178" s="134"/>
      <c r="T6178" s="231"/>
      <c r="U6178" s="134"/>
      <c r="V6178" s="231"/>
      <c r="W6178" s="131"/>
      <c r="X6178" s="135"/>
      <c r="AA6178" s="206"/>
    </row>
    <row r="6179" spans="6:27" s="130" customFormat="1" ht="15" customHeight="1">
      <c r="F6179" s="215"/>
      <c r="G6179" s="132"/>
      <c r="M6179" s="308"/>
      <c r="N6179" s="215"/>
      <c r="O6179" s="172"/>
      <c r="P6179" s="229"/>
      <c r="Q6179" s="134"/>
      <c r="R6179" s="134"/>
      <c r="S6179" s="134"/>
      <c r="T6179" s="231"/>
      <c r="U6179" s="134"/>
      <c r="V6179" s="231"/>
      <c r="W6179" s="131"/>
      <c r="X6179" s="135"/>
      <c r="AA6179" s="206"/>
    </row>
    <row r="6180" spans="6:27" s="130" customFormat="1" ht="15" customHeight="1">
      <c r="F6180" s="215"/>
      <c r="G6180" s="132"/>
      <c r="M6180" s="308"/>
      <c r="N6180" s="215"/>
      <c r="O6180" s="172"/>
      <c r="P6180" s="229"/>
      <c r="Q6180" s="134"/>
      <c r="R6180" s="134"/>
      <c r="S6180" s="134"/>
      <c r="T6180" s="231"/>
      <c r="U6180" s="134"/>
      <c r="V6180" s="231"/>
      <c r="W6180" s="131"/>
      <c r="X6180" s="135"/>
      <c r="AA6180" s="206"/>
    </row>
    <row r="6181" spans="6:27" s="130" customFormat="1" ht="15" customHeight="1">
      <c r="F6181" s="215"/>
      <c r="G6181" s="132"/>
      <c r="M6181" s="308"/>
      <c r="N6181" s="215"/>
      <c r="O6181" s="172"/>
      <c r="P6181" s="229"/>
      <c r="Q6181" s="134"/>
      <c r="R6181" s="134"/>
      <c r="S6181" s="134"/>
      <c r="T6181" s="231"/>
      <c r="U6181" s="134"/>
      <c r="V6181" s="231"/>
      <c r="W6181" s="131"/>
      <c r="X6181" s="135"/>
      <c r="AA6181" s="206"/>
    </row>
    <row r="6182" spans="6:27" s="130" customFormat="1" ht="15" customHeight="1">
      <c r="F6182" s="215"/>
      <c r="G6182" s="132"/>
      <c r="M6182" s="308"/>
      <c r="N6182" s="215"/>
      <c r="O6182" s="172"/>
      <c r="P6182" s="229"/>
      <c r="Q6182" s="134"/>
      <c r="R6182" s="134"/>
      <c r="S6182" s="134"/>
      <c r="T6182" s="231"/>
      <c r="U6182" s="134"/>
      <c r="V6182" s="231"/>
      <c r="W6182" s="131"/>
      <c r="X6182" s="135"/>
      <c r="AA6182" s="206"/>
    </row>
    <row r="6183" spans="6:27" s="130" customFormat="1" ht="15" customHeight="1">
      <c r="F6183" s="215"/>
      <c r="G6183" s="132"/>
      <c r="M6183" s="308"/>
      <c r="N6183" s="215"/>
      <c r="O6183" s="172"/>
      <c r="P6183" s="229"/>
      <c r="Q6183" s="134"/>
      <c r="R6183" s="134"/>
      <c r="S6183" s="134"/>
      <c r="T6183" s="231"/>
      <c r="U6183" s="134"/>
      <c r="V6183" s="231"/>
      <c r="W6183" s="131"/>
      <c r="X6183" s="135"/>
      <c r="AA6183" s="206"/>
    </row>
    <row r="6184" spans="6:27" s="130" customFormat="1" ht="15" customHeight="1">
      <c r="F6184" s="215"/>
      <c r="G6184" s="132"/>
      <c r="M6184" s="308"/>
      <c r="N6184" s="215"/>
      <c r="O6184" s="172"/>
      <c r="P6184" s="229"/>
      <c r="Q6184" s="134"/>
      <c r="R6184" s="134"/>
      <c r="S6184" s="134"/>
      <c r="T6184" s="231"/>
      <c r="U6184" s="134"/>
      <c r="V6184" s="231"/>
      <c r="W6184" s="131"/>
      <c r="X6184" s="135"/>
      <c r="AA6184" s="206"/>
    </row>
    <row r="6185" spans="6:27" s="130" customFormat="1" ht="15" customHeight="1">
      <c r="F6185" s="215"/>
      <c r="G6185" s="132"/>
      <c r="M6185" s="308"/>
      <c r="N6185" s="215"/>
      <c r="O6185" s="172"/>
      <c r="P6185" s="229"/>
      <c r="Q6185" s="134"/>
      <c r="R6185" s="134"/>
      <c r="S6185" s="134"/>
      <c r="T6185" s="231"/>
      <c r="U6185" s="134"/>
      <c r="V6185" s="231"/>
      <c r="W6185" s="131"/>
      <c r="X6185" s="135"/>
      <c r="AA6185" s="206"/>
    </row>
    <row r="6186" spans="6:27" s="130" customFormat="1" ht="15" customHeight="1">
      <c r="F6186" s="215"/>
      <c r="G6186" s="132"/>
      <c r="M6186" s="308"/>
      <c r="N6186" s="215"/>
      <c r="O6186" s="172"/>
      <c r="P6186" s="229"/>
      <c r="Q6186" s="134"/>
      <c r="R6186" s="134"/>
      <c r="S6186" s="134"/>
      <c r="T6186" s="231"/>
      <c r="U6186" s="134"/>
      <c r="V6186" s="231"/>
      <c r="W6186" s="131"/>
      <c r="X6186" s="135"/>
      <c r="AA6186" s="206"/>
    </row>
    <row r="6187" spans="6:27" s="130" customFormat="1" ht="15" customHeight="1">
      <c r="F6187" s="215"/>
      <c r="G6187" s="132"/>
      <c r="M6187" s="308"/>
      <c r="N6187" s="215"/>
      <c r="O6187" s="172"/>
      <c r="P6187" s="229"/>
      <c r="Q6187" s="134"/>
      <c r="R6187" s="134"/>
      <c r="S6187" s="134"/>
      <c r="T6187" s="231"/>
      <c r="U6187" s="134"/>
      <c r="V6187" s="231"/>
      <c r="W6187" s="131"/>
      <c r="X6187" s="135"/>
      <c r="AA6187" s="206"/>
    </row>
    <row r="6188" spans="6:27" s="130" customFormat="1" ht="15" customHeight="1">
      <c r="F6188" s="215"/>
      <c r="G6188" s="132"/>
      <c r="M6188" s="308"/>
      <c r="N6188" s="215"/>
      <c r="O6188" s="172"/>
      <c r="P6188" s="229"/>
      <c r="Q6188" s="134"/>
      <c r="R6188" s="134"/>
      <c r="S6188" s="134"/>
      <c r="T6188" s="231"/>
      <c r="U6188" s="134"/>
      <c r="V6188" s="231"/>
      <c r="W6188" s="131"/>
      <c r="X6188" s="135"/>
      <c r="AA6188" s="206"/>
    </row>
    <row r="6189" spans="6:27" s="130" customFormat="1" ht="15" customHeight="1">
      <c r="F6189" s="215"/>
      <c r="G6189" s="132"/>
      <c r="M6189" s="308"/>
      <c r="N6189" s="215"/>
      <c r="O6189" s="172"/>
      <c r="P6189" s="229"/>
      <c r="Q6189" s="134"/>
      <c r="R6189" s="134"/>
      <c r="S6189" s="134"/>
      <c r="T6189" s="231"/>
      <c r="U6189" s="134"/>
      <c r="V6189" s="231"/>
      <c r="W6189" s="131"/>
      <c r="X6189" s="135"/>
      <c r="AA6189" s="206"/>
    </row>
    <row r="6190" spans="6:27" s="130" customFormat="1" ht="15" customHeight="1">
      <c r="F6190" s="215"/>
      <c r="G6190" s="132"/>
      <c r="M6190" s="308"/>
      <c r="N6190" s="215"/>
      <c r="O6190" s="172"/>
      <c r="P6190" s="229"/>
      <c r="Q6190" s="134"/>
      <c r="R6190" s="134"/>
      <c r="S6190" s="134"/>
      <c r="T6190" s="231"/>
      <c r="U6190" s="134"/>
      <c r="V6190" s="231"/>
      <c r="W6190" s="131"/>
      <c r="X6190" s="135"/>
      <c r="AA6190" s="206"/>
    </row>
    <row r="6191" spans="6:27" s="130" customFormat="1" ht="15" customHeight="1">
      <c r="F6191" s="215"/>
      <c r="G6191" s="132"/>
      <c r="M6191" s="308"/>
      <c r="N6191" s="215"/>
      <c r="O6191" s="172"/>
      <c r="P6191" s="229"/>
      <c r="Q6191" s="134"/>
      <c r="R6191" s="134"/>
      <c r="S6191" s="134"/>
      <c r="T6191" s="231"/>
      <c r="U6191" s="134"/>
      <c r="V6191" s="231"/>
      <c r="W6191" s="131"/>
      <c r="X6191" s="135"/>
      <c r="AA6191" s="206"/>
    </row>
    <row r="6192" spans="6:27" s="130" customFormat="1" ht="15" customHeight="1">
      <c r="F6192" s="215"/>
      <c r="G6192" s="132"/>
      <c r="M6192" s="308"/>
      <c r="N6192" s="215"/>
      <c r="O6192" s="172"/>
      <c r="P6192" s="229"/>
      <c r="Q6192" s="134"/>
      <c r="R6192" s="134"/>
      <c r="S6192" s="134"/>
      <c r="T6192" s="231"/>
      <c r="U6192" s="134"/>
      <c r="V6192" s="231"/>
      <c r="W6192" s="131"/>
      <c r="X6192" s="135"/>
      <c r="AA6192" s="206"/>
    </row>
    <row r="6193" spans="6:27" s="130" customFormat="1" ht="15" customHeight="1">
      <c r="F6193" s="215"/>
      <c r="G6193" s="132"/>
      <c r="M6193" s="308"/>
      <c r="N6193" s="215"/>
      <c r="O6193" s="172"/>
      <c r="P6193" s="229"/>
      <c r="Q6193" s="134"/>
      <c r="R6193" s="134"/>
      <c r="S6193" s="134"/>
      <c r="T6193" s="231"/>
      <c r="U6193" s="134"/>
      <c r="V6193" s="231"/>
      <c r="W6193" s="131"/>
      <c r="X6193" s="135"/>
      <c r="AA6193" s="206"/>
    </row>
    <row r="6194" spans="6:27" s="130" customFormat="1" ht="15" customHeight="1">
      <c r="F6194" s="215"/>
      <c r="G6194" s="132"/>
      <c r="M6194" s="308"/>
      <c r="N6194" s="215"/>
      <c r="O6194" s="172"/>
      <c r="P6194" s="229"/>
      <c r="Q6194" s="134"/>
      <c r="R6194" s="134"/>
      <c r="S6194" s="134"/>
      <c r="T6194" s="231"/>
      <c r="U6194" s="134"/>
      <c r="V6194" s="231"/>
      <c r="W6194" s="131"/>
      <c r="X6194" s="135"/>
      <c r="AA6194" s="206"/>
    </row>
    <row r="6195" spans="6:27" s="130" customFormat="1" ht="15" customHeight="1">
      <c r="F6195" s="215"/>
      <c r="G6195" s="132"/>
      <c r="M6195" s="308"/>
      <c r="N6195" s="215"/>
      <c r="O6195" s="172"/>
      <c r="P6195" s="229"/>
      <c r="Q6195" s="134"/>
      <c r="R6195" s="134"/>
      <c r="S6195" s="134"/>
      <c r="T6195" s="231"/>
      <c r="U6195" s="134"/>
      <c r="V6195" s="231"/>
      <c r="W6195" s="131"/>
      <c r="X6195" s="135"/>
      <c r="AA6195" s="206"/>
    </row>
    <row r="6196" spans="6:27" s="130" customFormat="1" ht="15" customHeight="1">
      <c r="F6196" s="215"/>
      <c r="G6196" s="132"/>
      <c r="M6196" s="308"/>
      <c r="N6196" s="215"/>
      <c r="O6196" s="172"/>
      <c r="P6196" s="229"/>
      <c r="Q6196" s="134"/>
      <c r="R6196" s="134"/>
      <c r="S6196" s="134"/>
      <c r="T6196" s="231"/>
      <c r="U6196" s="134"/>
      <c r="V6196" s="231"/>
      <c r="W6196" s="131"/>
      <c r="X6196" s="135"/>
      <c r="AA6196" s="206"/>
    </row>
    <row r="6197" spans="6:27" s="130" customFormat="1" ht="15" customHeight="1">
      <c r="F6197" s="215"/>
      <c r="G6197" s="132"/>
      <c r="M6197" s="308"/>
      <c r="N6197" s="215"/>
      <c r="O6197" s="172"/>
      <c r="P6197" s="229"/>
      <c r="Q6197" s="134"/>
      <c r="R6197" s="134"/>
      <c r="S6197" s="134"/>
      <c r="T6197" s="231"/>
      <c r="U6197" s="134"/>
      <c r="V6197" s="231"/>
      <c r="W6197" s="131"/>
      <c r="X6197" s="135"/>
      <c r="AA6197" s="206"/>
    </row>
    <row r="6198" spans="6:27" s="130" customFormat="1" ht="15" customHeight="1">
      <c r="F6198" s="215"/>
      <c r="G6198" s="132"/>
      <c r="M6198" s="308"/>
      <c r="N6198" s="215"/>
      <c r="O6198" s="172"/>
      <c r="P6198" s="229"/>
      <c r="Q6198" s="134"/>
      <c r="R6198" s="134"/>
      <c r="S6198" s="134"/>
      <c r="T6198" s="231"/>
      <c r="U6198" s="134"/>
      <c r="V6198" s="231"/>
      <c r="W6198" s="131"/>
      <c r="X6198" s="135"/>
      <c r="AA6198" s="206"/>
    </row>
    <row r="6199" spans="6:27" s="130" customFormat="1" ht="15" customHeight="1">
      <c r="F6199" s="215"/>
      <c r="G6199" s="132"/>
      <c r="M6199" s="308"/>
      <c r="N6199" s="215"/>
      <c r="O6199" s="172"/>
      <c r="P6199" s="229"/>
      <c r="Q6199" s="134"/>
      <c r="R6199" s="134"/>
      <c r="S6199" s="134"/>
      <c r="T6199" s="231"/>
      <c r="U6199" s="134"/>
      <c r="V6199" s="231"/>
      <c r="W6199" s="131"/>
      <c r="X6199" s="135"/>
      <c r="AA6199" s="206"/>
    </row>
    <row r="6200" spans="6:27" s="130" customFormat="1" ht="15" customHeight="1">
      <c r="F6200" s="215"/>
      <c r="G6200" s="132"/>
      <c r="M6200" s="308"/>
      <c r="N6200" s="215"/>
      <c r="O6200" s="172"/>
      <c r="P6200" s="229"/>
      <c r="Q6200" s="134"/>
      <c r="R6200" s="134"/>
      <c r="S6200" s="134"/>
      <c r="T6200" s="231"/>
      <c r="U6200" s="134"/>
      <c r="V6200" s="231"/>
      <c r="W6200" s="131"/>
      <c r="X6200" s="135"/>
      <c r="AA6200" s="206"/>
    </row>
    <row r="6201" spans="6:27" s="130" customFormat="1" ht="15" customHeight="1">
      <c r="F6201" s="215"/>
      <c r="G6201" s="132"/>
      <c r="M6201" s="308"/>
      <c r="N6201" s="215"/>
      <c r="O6201" s="172"/>
      <c r="P6201" s="229"/>
      <c r="Q6201" s="134"/>
      <c r="R6201" s="134"/>
      <c r="S6201" s="134"/>
      <c r="T6201" s="231"/>
      <c r="U6201" s="134"/>
      <c r="V6201" s="231"/>
      <c r="W6201" s="131"/>
      <c r="X6201" s="135"/>
      <c r="AA6201" s="206"/>
    </row>
    <row r="6202" spans="6:27" s="130" customFormat="1" ht="15" customHeight="1">
      <c r="F6202" s="215"/>
      <c r="G6202" s="132"/>
      <c r="M6202" s="308"/>
      <c r="N6202" s="215"/>
      <c r="O6202" s="172"/>
      <c r="P6202" s="229"/>
      <c r="Q6202" s="134"/>
      <c r="R6202" s="134"/>
      <c r="S6202" s="134"/>
      <c r="T6202" s="231"/>
      <c r="U6202" s="134"/>
      <c r="V6202" s="231"/>
      <c r="W6202" s="131"/>
      <c r="X6202" s="135"/>
      <c r="AA6202" s="206"/>
    </row>
    <row r="6203" spans="6:27" s="130" customFormat="1" ht="15" customHeight="1">
      <c r="F6203" s="215"/>
      <c r="G6203" s="132"/>
      <c r="M6203" s="308"/>
      <c r="N6203" s="215"/>
      <c r="O6203" s="172"/>
      <c r="P6203" s="229"/>
      <c r="Q6203" s="134"/>
      <c r="R6203" s="134"/>
      <c r="S6203" s="134"/>
      <c r="T6203" s="231"/>
      <c r="U6203" s="134"/>
      <c r="V6203" s="231"/>
      <c r="W6203" s="131"/>
      <c r="X6203" s="135"/>
      <c r="AA6203" s="206"/>
    </row>
    <row r="6204" spans="6:27" s="130" customFormat="1" ht="15" customHeight="1">
      <c r="F6204" s="215"/>
      <c r="G6204" s="132"/>
      <c r="M6204" s="308"/>
      <c r="N6204" s="215"/>
      <c r="O6204" s="172"/>
      <c r="P6204" s="229"/>
      <c r="Q6204" s="134"/>
      <c r="R6204" s="134"/>
      <c r="S6204" s="134"/>
      <c r="T6204" s="231"/>
      <c r="U6204" s="134"/>
      <c r="V6204" s="231"/>
      <c r="W6204" s="131"/>
      <c r="X6204" s="135"/>
      <c r="AA6204" s="206"/>
    </row>
    <row r="6205" spans="6:27" s="130" customFormat="1" ht="15" customHeight="1">
      <c r="F6205" s="215"/>
      <c r="G6205" s="132"/>
      <c r="M6205" s="308"/>
      <c r="N6205" s="215"/>
      <c r="O6205" s="172"/>
      <c r="P6205" s="229"/>
      <c r="Q6205" s="134"/>
      <c r="R6205" s="134"/>
      <c r="S6205" s="134"/>
      <c r="T6205" s="231"/>
      <c r="U6205" s="134"/>
      <c r="V6205" s="231"/>
      <c r="W6205" s="131"/>
      <c r="X6205" s="135"/>
      <c r="AA6205" s="206"/>
    </row>
    <row r="6206" spans="6:27" s="130" customFormat="1" ht="15" customHeight="1">
      <c r="F6206" s="215"/>
      <c r="G6206" s="132"/>
      <c r="M6206" s="308"/>
      <c r="N6206" s="215"/>
      <c r="O6206" s="172"/>
      <c r="P6206" s="229"/>
      <c r="Q6206" s="134"/>
      <c r="R6206" s="134"/>
      <c r="S6206" s="134"/>
      <c r="T6206" s="231"/>
      <c r="U6206" s="134"/>
      <c r="V6206" s="231"/>
      <c r="W6206" s="131"/>
      <c r="X6206" s="135"/>
      <c r="AA6206" s="206"/>
    </row>
    <row r="6207" spans="6:27" s="130" customFormat="1" ht="15" customHeight="1">
      <c r="F6207" s="215"/>
      <c r="G6207" s="132"/>
      <c r="M6207" s="308"/>
      <c r="N6207" s="215"/>
      <c r="O6207" s="172"/>
      <c r="P6207" s="229"/>
      <c r="Q6207" s="134"/>
      <c r="R6207" s="134"/>
      <c r="S6207" s="134"/>
      <c r="T6207" s="231"/>
      <c r="U6207" s="134"/>
      <c r="V6207" s="231"/>
      <c r="W6207" s="131"/>
      <c r="X6207" s="135"/>
      <c r="AA6207" s="206"/>
    </row>
    <row r="6208" spans="6:27" s="130" customFormat="1" ht="15" customHeight="1">
      <c r="F6208" s="215"/>
      <c r="G6208" s="132"/>
      <c r="M6208" s="308"/>
      <c r="N6208" s="215"/>
      <c r="O6208" s="172"/>
      <c r="P6208" s="229"/>
      <c r="Q6208" s="134"/>
      <c r="R6208" s="134"/>
      <c r="S6208" s="134"/>
      <c r="T6208" s="231"/>
      <c r="U6208" s="134"/>
      <c r="V6208" s="231"/>
      <c r="W6208" s="131"/>
      <c r="X6208" s="135"/>
      <c r="AA6208" s="206"/>
    </row>
    <row r="6209" spans="6:27" s="130" customFormat="1" ht="15" customHeight="1">
      <c r="F6209" s="215"/>
      <c r="G6209" s="132"/>
      <c r="M6209" s="308"/>
      <c r="N6209" s="215"/>
      <c r="O6209" s="172"/>
      <c r="P6209" s="229"/>
      <c r="Q6209" s="134"/>
      <c r="R6209" s="134"/>
      <c r="S6209" s="134"/>
      <c r="T6209" s="231"/>
      <c r="U6209" s="134"/>
      <c r="V6209" s="231"/>
      <c r="W6209" s="131"/>
      <c r="X6209" s="135"/>
      <c r="AA6209" s="206"/>
    </row>
    <row r="6210" spans="6:27" s="130" customFormat="1" ht="15" customHeight="1">
      <c r="F6210" s="215"/>
      <c r="G6210" s="132"/>
      <c r="M6210" s="308"/>
      <c r="N6210" s="215"/>
      <c r="O6210" s="172"/>
      <c r="P6210" s="229"/>
      <c r="Q6210" s="134"/>
      <c r="R6210" s="134"/>
      <c r="S6210" s="134"/>
      <c r="T6210" s="231"/>
      <c r="U6210" s="134"/>
      <c r="V6210" s="231"/>
      <c r="W6210" s="131"/>
      <c r="X6210" s="135"/>
      <c r="AA6210" s="206"/>
    </row>
    <row r="6211" spans="6:27" s="130" customFormat="1" ht="15" customHeight="1">
      <c r="F6211" s="215"/>
      <c r="G6211" s="132"/>
      <c r="M6211" s="308"/>
      <c r="N6211" s="215"/>
      <c r="O6211" s="172"/>
      <c r="P6211" s="229"/>
      <c r="Q6211" s="134"/>
      <c r="R6211" s="134"/>
      <c r="S6211" s="134"/>
      <c r="T6211" s="231"/>
      <c r="U6211" s="134"/>
      <c r="V6211" s="231"/>
      <c r="W6211" s="131"/>
      <c r="X6211" s="135"/>
      <c r="AA6211" s="206"/>
    </row>
    <row r="6212" spans="6:27" s="130" customFormat="1" ht="15" customHeight="1">
      <c r="F6212" s="215"/>
      <c r="G6212" s="132"/>
      <c r="M6212" s="308"/>
      <c r="N6212" s="215"/>
      <c r="O6212" s="172"/>
      <c r="P6212" s="229"/>
      <c r="Q6212" s="134"/>
      <c r="R6212" s="134"/>
      <c r="S6212" s="134"/>
      <c r="T6212" s="231"/>
      <c r="U6212" s="134"/>
      <c r="V6212" s="231"/>
      <c r="W6212" s="131"/>
      <c r="X6212" s="135"/>
      <c r="AA6212" s="206"/>
    </row>
    <row r="6213" spans="6:27" s="130" customFormat="1" ht="15" customHeight="1">
      <c r="F6213" s="215"/>
      <c r="G6213" s="132"/>
      <c r="M6213" s="308"/>
      <c r="N6213" s="215"/>
      <c r="O6213" s="172"/>
      <c r="P6213" s="229"/>
      <c r="Q6213" s="134"/>
      <c r="R6213" s="134"/>
      <c r="S6213" s="134"/>
      <c r="T6213" s="231"/>
      <c r="U6213" s="134"/>
      <c r="V6213" s="231"/>
      <c r="W6213" s="131"/>
      <c r="X6213" s="135"/>
      <c r="AA6213" s="206"/>
    </row>
    <row r="6214" spans="6:27" s="130" customFormat="1" ht="15" customHeight="1">
      <c r="F6214" s="215"/>
      <c r="G6214" s="132"/>
      <c r="M6214" s="308"/>
      <c r="N6214" s="215"/>
      <c r="O6214" s="172"/>
      <c r="P6214" s="229"/>
      <c r="Q6214" s="134"/>
      <c r="R6214" s="134"/>
      <c r="S6214" s="134"/>
      <c r="T6214" s="231"/>
      <c r="U6214" s="134"/>
      <c r="V6214" s="231"/>
      <c r="W6214" s="131"/>
      <c r="X6214" s="135"/>
      <c r="AA6214" s="206"/>
    </row>
    <row r="6215" spans="6:27" s="130" customFormat="1" ht="15" customHeight="1">
      <c r="F6215" s="215"/>
      <c r="G6215" s="132"/>
      <c r="M6215" s="308"/>
      <c r="N6215" s="215"/>
      <c r="O6215" s="172"/>
      <c r="P6215" s="229"/>
      <c r="Q6215" s="134"/>
      <c r="R6215" s="134"/>
      <c r="S6215" s="134"/>
      <c r="T6215" s="231"/>
      <c r="U6215" s="134"/>
      <c r="V6215" s="231"/>
      <c r="W6215" s="131"/>
      <c r="X6215" s="135"/>
      <c r="AA6215" s="206"/>
    </row>
    <row r="6216" spans="6:27" s="130" customFormat="1" ht="15" customHeight="1">
      <c r="F6216" s="215"/>
      <c r="G6216" s="132"/>
      <c r="M6216" s="308"/>
      <c r="N6216" s="215"/>
      <c r="O6216" s="172"/>
      <c r="P6216" s="229"/>
      <c r="Q6216" s="134"/>
      <c r="R6216" s="134"/>
      <c r="S6216" s="134"/>
      <c r="T6216" s="231"/>
      <c r="U6216" s="134"/>
      <c r="V6216" s="231"/>
      <c r="W6216" s="131"/>
      <c r="X6216" s="135"/>
      <c r="AA6216" s="206"/>
    </row>
    <row r="6217" spans="6:27" s="130" customFormat="1" ht="15" customHeight="1">
      <c r="F6217" s="215"/>
      <c r="G6217" s="132"/>
      <c r="M6217" s="308"/>
      <c r="N6217" s="215"/>
      <c r="O6217" s="172"/>
      <c r="P6217" s="229"/>
      <c r="Q6217" s="134"/>
      <c r="R6217" s="134"/>
      <c r="S6217" s="134"/>
      <c r="T6217" s="231"/>
      <c r="U6217" s="134"/>
      <c r="V6217" s="231"/>
      <c r="W6217" s="131"/>
      <c r="X6217" s="135"/>
      <c r="AA6217" s="206"/>
    </row>
    <row r="6218" spans="6:27" s="130" customFormat="1" ht="15" customHeight="1">
      <c r="F6218" s="215"/>
      <c r="G6218" s="132"/>
      <c r="M6218" s="308"/>
      <c r="N6218" s="215"/>
      <c r="O6218" s="172"/>
      <c r="P6218" s="229"/>
      <c r="Q6218" s="134"/>
      <c r="R6218" s="134"/>
      <c r="S6218" s="134"/>
      <c r="T6218" s="231"/>
      <c r="U6218" s="134"/>
      <c r="V6218" s="231"/>
      <c r="W6218" s="131"/>
      <c r="X6218" s="135"/>
      <c r="AA6218" s="206"/>
    </row>
    <row r="6219" spans="6:27" s="130" customFormat="1" ht="15" customHeight="1">
      <c r="F6219" s="215"/>
      <c r="G6219" s="132"/>
      <c r="M6219" s="308"/>
      <c r="N6219" s="215"/>
      <c r="O6219" s="172"/>
      <c r="P6219" s="229"/>
      <c r="Q6219" s="134"/>
      <c r="R6219" s="134"/>
      <c r="S6219" s="134"/>
      <c r="T6219" s="231"/>
      <c r="U6219" s="134"/>
      <c r="V6219" s="231"/>
      <c r="W6219" s="131"/>
      <c r="X6219" s="135"/>
      <c r="AA6219" s="206"/>
    </row>
    <row r="6220" spans="6:27" s="130" customFormat="1" ht="15" customHeight="1">
      <c r="F6220" s="215"/>
      <c r="G6220" s="132"/>
      <c r="M6220" s="308"/>
      <c r="N6220" s="215"/>
      <c r="O6220" s="172"/>
      <c r="P6220" s="229"/>
      <c r="Q6220" s="134"/>
      <c r="R6220" s="134"/>
      <c r="S6220" s="134"/>
      <c r="T6220" s="231"/>
      <c r="U6220" s="134"/>
      <c r="V6220" s="231"/>
      <c r="W6220" s="131"/>
      <c r="X6220" s="135"/>
      <c r="AA6220" s="206"/>
    </row>
    <row r="6221" spans="6:27" s="130" customFormat="1" ht="15" customHeight="1">
      <c r="F6221" s="215"/>
      <c r="G6221" s="132"/>
      <c r="M6221" s="308"/>
      <c r="N6221" s="215"/>
      <c r="O6221" s="172"/>
      <c r="P6221" s="229"/>
      <c r="Q6221" s="134"/>
      <c r="R6221" s="134"/>
      <c r="S6221" s="134"/>
      <c r="T6221" s="231"/>
      <c r="U6221" s="134"/>
      <c r="V6221" s="231"/>
      <c r="W6221" s="131"/>
      <c r="X6221" s="135"/>
      <c r="AA6221" s="206"/>
    </row>
    <row r="6222" spans="6:27" s="130" customFormat="1" ht="15" customHeight="1">
      <c r="F6222" s="215"/>
      <c r="G6222" s="132"/>
      <c r="M6222" s="308"/>
      <c r="N6222" s="215"/>
      <c r="O6222" s="172"/>
      <c r="P6222" s="229"/>
      <c r="Q6222" s="134"/>
      <c r="R6222" s="134"/>
      <c r="S6222" s="134"/>
      <c r="T6222" s="231"/>
      <c r="U6222" s="134"/>
      <c r="V6222" s="231"/>
      <c r="W6222" s="131"/>
      <c r="X6222" s="135"/>
      <c r="AA6222" s="206"/>
    </row>
    <row r="6223" spans="6:27" s="130" customFormat="1" ht="15" customHeight="1">
      <c r="F6223" s="215"/>
      <c r="G6223" s="132"/>
      <c r="M6223" s="308"/>
      <c r="N6223" s="215"/>
      <c r="O6223" s="172"/>
      <c r="P6223" s="229"/>
      <c r="Q6223" s="134"/>
      <c r="R6223" s="134"/>
      <c r="S6223" s="134"/>
      <c r="T6223" s="231"/>
      <c r="U6223" s="134"/>
      <c r="V6223" s="231"/>
      <c r="W6223" s="131"/>
      <c r="X6223" s="135"/>
      <c r="AA6223" s="206"/>
    </row>
    <row r="6224" spans="6:27" s="130" customFormat="1" ht="15" customHeight="1">
      <c r="F6224" s="215"/>
      <c r="G6224" s="132"/>
      <c r="M6224" s="308"/>
      <c r="N6224" s="215"/>
      <c r="O6224" s="172"/>
      <c r="P6224" s="229"/>
      <c r="Q6224" s="134"/>
      <c r="R6224" s="134"/>
      <c r="S6224" s="134"/>
      <c r="T6224" s="231"/>
      <c r="U6224" s="134"/>
      <c r="V6224" s="231"/>
      <c r="W6224" s="131"/>
      <c r="X6224" s="135"/>
      <c r="AA6224" s="206"/>
    </row>
    <row r="6225" spans="6:27" s="130" customFormat="1" ht="15" customHeight="1">
      <c r="F6225" s="215"/>
      <c r="G6225" s="132"/>
      <c r="M6225" s="308"/>
      <c r="N6225" s="215"/>
      <c r="O6225" s="172"/>
      <c r="P6225" s="229"/>
      <c r="Q6225" s="134"/>
      <c r="R6225" s="134"/>
      <c r="S6225" s="134"/>
      <c r="T6225" s="231"/>
      <c r="U6225" s="134"/>
      <c r="V6225" s="231"/>
      <c r="W6225" s="131"/>
      <c r="X6225" s="135"/>
      <c r="AA6225" s="206"/>
    </row>
    <row r="6226" spans="6:27" s="130" customFormat="1" ht="15" customHeight="1">
      <c r="F6226" s="215"/>
      <c r="G6226" s="132"/>
      <c r="M6226" s="308"/>
      <c r="N6226" s="215"/>
      <c r="O6226" s="172"/>
      <c r="P6226" s="229"/>
      <c r="Q6226" s="134"/>
      <c r="R6226" s="134"/>
      <c r="S6226" s="134"/>
      <c r="T6226" s="231"/>
      <c r="U6226" s="134"/>
      <c r="V6226" s="231"/>
      <c r="W6226" s="131"/>
      <c r="X6226" s="135"/>
      <c r="AA6226" s="206"/>
    </row>
    <row r="6227" spans="6:27" s="130" customFormat="1" ht="15" customHeight="1">
      <c r="F6227" s="215"/>
      <c r="G6227" s="132"/>
      <c r="M6227" s="308"/>
      <c r="N6227" s="215"/>
      <c r="O6227" s="172"/>
      <c r="P6227" s="229"/>
      <c r="Q6227" s="134"/>
      <c r="R6227" s="134"/>
      <c r="S6227" s="134"/>
      <c r="T6227" s="231"/>
      <c r="U6227" s="134"/>
      <c r="V6227" s="231"/>
      <c r="W6227" s="131"/>
      <c r="X6227" s="135"/>
      <c r="AA6227" s="206"/>
    </row>
    <row r="6228" spans="6:27" s="130" customFormat="1" ht="15" customHeight="1">
      <c r="F6228" s="215"/>
      <c r="G6228" s="132"/>
      <c r="M6228" s="308"/>
      <c r="N6228" s="215"/>
      <c r="O6228" s="172"/>
      <c r="P6228" s="229"/>
      <c r="Q6228" s="134"/>
      <c r="R6228" s="134"/>
      <c r="S6228" s="134"/>
      <c r="T6228" s="231"/>
      <c r="U6228" s="134"/>
      <c r="V6228" s="231"/>
      <c r="W6228" s="131"/>
      <c r="X6228" s="135"/>
      <c r="AA6228" s="206"/>
    </row>
    <row r="6229" spans="6:27" s="130" customFormat="1" ht="15" customHeight="1">
      <c r="F6229" s="215"/>
      <c r="G6229" s="132"/>
      <c r="M6229" s="308"/>
      <c r="N6229" s="215"/>
      <c r="O6229" s="172"/>
      <c r="P6229" s="229"/>
      <c r="Q6229" s="134"/>
      <c r="R6229" s="134"/>
      <c r="S6229" s="134"/>
      <c r="T6229" s="231"/>
      <c r="U6229" s="134"/>
      <c r="V6229" s="231"/>
      <c r="W6229" s="131"/>
      <c r="X6229" s="135"/>
      <c r="AA6229" s="206"/>
    </row>
    <row r="6230" spans="6:27" s="130" customFormat="1" ht="15" customHeight="1">
      <c r="F6230" s="215"/>
      <c r="G6230" s="132"/>
      <c r="M6230" s="308"/>
      <c r="N6230" s="215"/>
      <c r="O6230" s="172"/>
      <c r="P6230" s="229"/>
      <c r="Q6230" s="134"/>
      <c r="R6230" s="134"/>
      <c r="S6230" s="134"/>
      <c r="T6230" s="231"/>
      <c r="U6230" s="134"/>
      <c r="V6230" s="231"/>
      <c r="W6230" s="131"/>
      <c r="X6230" s="135"/>
      <c r="AA6230" s="206"/>
    </row>
    <row r="6231" spans="6:27" s="130" customFormat="1" ht="15" customHeight="1">
      <c r="F6231" s="215"/>
      <c r="G6231" s="132"/>
      <c r="M6231" s="308"/>
      <c r="N6231" s="215"/>
      <c r="O6231" s="172"/>
      <c r="P6231" s="229"/>
      <c r="Q6231" s="134"/>
      <c r="R6231" s="134"/>
      <c r="S6231" s="134"/>
      <c r="T6231" s="231"/>
      <c r="U6231" s="134"/>
      <c r="V6231" s="231"/>
      <c r="W6231" s="131"/>
      <c r="X6231" s="135"/>
      <c r="AA6231" s="206"/>
    </row>
    <row r="6232" spans="6:27" s="130" customFormat="1" ht="15" customHeight="1">
      <c r="F6232" s="215"/>
      <c r="G6232" s="132"/>
      <c r="M6232" s="308"/>
      <c r="N6232" s="215"/>
      <c r="O6232" s="172"/>
      <c r="P6232" s="229"/>
      <c r="Q6232" s="134"/>
      <c r="R6232" s="134"/>
      <c r="S6232" s="134"/>
      <c r="T6232" s="231"/>
      <c r="U6232" s="134"/>
      <c r="V6232" s="231"/>
      <c r="W6232" s="131"/>
      <c r="X6232" s="135"/>
      <c r="AA6232" s="206"/>
    </row>
    <row r="6233" spans="6:27" s="130" customFormat="1" ht="15" customHeight="1">
      <c r="F6233" s="215"/>
      <c r="G6233" s="132"/>
      <c r="M6233" s="308"/>
      <c r="N6233" s="215"/>
      <c r="O6233" s="172"/>
      <c r="P6233" s="229"/>
      <c r="Q6233" s="134"/>
      <c r="R6233" s="134"/>
      <c r="S6233" s="134"/>
      <c r="T6233" s="231"/>
      <c r="U6233" s="134"/>
      <c r="V6233" s="231"/>
      <c r="W6233" s="131"/>
      <c r="X6233" s="135"/>
      <c r="AA6233" s="206"/>
    </row>
    <row r="6234" spans="6:27" s="130" customFormat="1" ht="15" customHeight="1">
      <c r="F6234" s="215"/>
      <c r="G6234" s="132"/>
      <c r="M6234" s="308"/>
      <c r="N6234" s="215"/>
      <c r="O6234" s="172"/>
      <c r="P6234" s="229"/>
      <c r="Q6234" s="134"/>
      <c r="R6234" s="134"/>
      <c r="S6234" s="134"/>
      <c r="T6234" s="231"/>
      <c r="U6234" s="134"/>
      <c r="V6234" s="231"/>
      <c r="W6234" s="131"/>
      <c r="X6234" s="135"/>
      <c r="AA6234" s="206"/>
    </row>
    <row r="6235" spans="6:27" s="130" customFormat="1" ht="15" customHeight="1">
      <c r="F6235" s="215"/>
      <c r="G6235" s="132"/>
      <c r="M6235" s="308"/>
      <c r="N6235" s="215"/>
      <c r="O6235" s="172"/>
      <c r="P6235" s="229"/>
      <c r="Q6235" s="134"/>
      <c r="R6235" s="134"/>
      <c r="S6235" s="134"/>
      <c r="T6235" s="231"/>
      <c r="U6235" s="134"/>
      <c r="V6235" s="231"/>
      <c r="W6235" s="131"/>
      <c r="X6235" s="135"/>
      <c r="AA6235" s="206"/>
    </row>
    <row r="6236" spans="6:27" s="130" customFormat="1" ht="15" customHeight="1">
      <c r="F6236" s="215"/>
      <c r="G6236" s="132"/>
      <c r="M6236" s="308"/>
      <c r="N6236" s="215"/>
      <c r="O6236" s="172"/>
      <c r="P6236" s="229"/>
      <c r="Q6236" s="134"/>
      <c r="R6236" s="134"/>
      <c r="S6236" s="134"/>
      <c r="T6236" s="231"/>
      <c r="U6236" s="134"/>
      <c r="V6236" s="231"/>
      <c r="W6236" s="131"/>
      <c r="X6236" s="135"/>
      <c r="AA6236" s="206"/>
    </row>
    <row r="6237" spans="6:27" s="130" customFormat="1" ht="15" customHeight="1">
      <c r="F6237" s="215"/>
      <c r="G6237" s="132"/>
      <c r="M6237" s="308"/>
      <c r="N6237" s="215"/>
      <c r="O6237" s="172"/>
      <c r="P6237" s="229"/>
      <c r="Q6237" s="134"/>
      <c r="R6237" s="134"/>
      <c r="S6237" s="134"/>
      <c r="T6237" s="231"/>
      <c r="U6237" s="134"/>
      <c r="V6237" s="231"/>
      <c r="W6237" s="131"/>
      <c r="X6237" s="135"/>
      <c r="AA6237" s="206"/>
    </row>
    <row r="6238" spans="6:27" s="130" customFormat="1" ht="15" customHeight="1">
      <c r="F6238" s="215"/>
      <c r="G6238" s="132"/>
      <c r="M6238" s="308"/>
      <c r="N6238" s="215"/>
      <c r="O6238" s="172"/>
      <c r="P6238" s="229"/>
      <c r="Q6238" s="134"/>
      <c r="R6238" s="134"/>
      <c r="S6238" s="134"/>
      <c r="T6238" s="231"/>
      <c r="U6238" s="134"/>
      <c r="V6238" s="231"/>
      <c r="W6238" s="131"/>
      <c r="X6238" s="135"/>
      <c r="AA6238" s="206"/>
    </row>
    <row r="6239" spans="6:27" s="130" customFormat="1" ht="15" customHeight="1">
      <c r="F6239" s="215"/>
      <c r="G6239" s="132"/>
      <c r="M6239" s="308"/>
      <c r="N6239" s="215"/>
      <c r="O6239" s="172"/>
      <c r="P6239" s="229"/>
      <c r="Q6239" s="134"/>
      <c r="R6239" s="134"/>
      <c r="S6239" s="134"/>
      <c r="T6239" s="231"/>
      <c r="U6239" s="134"/>
      <c r="V6239" s="231"/>
      <c r="W6239" s="131"/>
      <c r="X6239" s="135"/>
      <c r="AA6239" s="206"/>
    </row>
    <row r="6240" spans="6:27" s="130" customFormat="1" ht="15" customHeight="1">
      <c r="F6240" s="215"/>
      <c r="G6240" s="132"/>
      <c r="M6240" s="308"/>
      <c r="N6240" s="215"/>
      <c r="O6240" s="172"/>
      <c r="P6240" s="229"/>
      <c r="Q6240" s="134"/>
      <c r="R6240" s="134"/>
      <c r="S6240" s="134"/>
      <c r="T6240" s="231"/>
      <c r="U6240" s="134"/>
      <c r="V6240" s="231"/>
      <c r="W6240" s="131"/>
      <c r="X6240" s="135"/>
      <c r="AA6240" s="206"/>
    </row>
    <row r="6241" spans="6:27" s="130" customFormat="1" ht="15" customHeight="1">
      <c r="F6241" s="215"/>
      <c r="G6241" s="132"/>
      <c r="M6241" s="308"/>
      <c r="N6241" s="215"/>
      <c r="O6241" s="172"/>
      <c r="P6241" s="229"/>
      <c r="Q6241" s="134"/>
      <c r="R6241" s="134"/>
      <c r="S6241" s="134"/>
      <c r="T6241" s="231"/>
      <c r="U6241" s="134"/>
      <c r="V6241" s="231"/>
      <c r="W6241" s="131"/>
      <c r="X6241" s="135"/>
      <c r="AA6241" s="206"/>
    </row>
    <row r="6242" spans="6:27" s="130" customFormat="1" ht="15" customHeight="1">
      <c r="F6242" s="215"/>
      <c r="G6242" s="132"/>
      <c r="M6242" s="308"/>
      <c r="N6242" s="215"/>
      <c r="O6242" s="172"/>
      <c r="P6242" s="229"/>
      <c r="Q6242" s="134"/>
      <c r="R6242" s="134"/>
      <c r="S6242" s="134"/>
      <c r="T6242" s="231"/>
      <c r="U6242" s="134"/>
      <c r="V6242" s="231"/>
      <c r="W6242" s="131"/>
      <c r="X6242" s="135"/>
      <c r="AA6242" s="206"/>
    </row>
    <row r="6243" spans="6:27" s="130" customFormat="1" ht="15" customHeight="1">
      <c r="F6243" s="215"/>
      <c r="G6243" s="132"/>
      <c r="M6243" s="308"/>
      <c r="N6243" s="215"/>
      <c r="O6243" s="172"/>
      <c r="P6243" s="229"/>
      <c r="Q6243" s="134"/>
      <c r="R6243" s="134"/>
      <c r="S6243" s="134"/>
      <c r="T6243" s="231"/>
      <c r="U6243" s="134"/>
      <c r="V6243" s="231"/>
      <c r="W6243" s="131"/>
      <c r="X6243" s="135"/>
      <c r="AA6243" s="206"/>
    </row>
    <row r="6244" spans="6:27" s="130" customFormat="1" ht="15" customHeight="1">
      <c r="F6244" s="215"/>
      <c r="G6244" s="132"/>
      <c r="M6244" s="308"/>
      <c r="N6244" s="215"/>
      <c r="O6244" s="172"/>
      <c r="P6244" s="229"/>
      <c r="Q6244" s="134"/>
      <c r="R6244" s="134"/>
      <c r="S6244" s="134"/>
      <c r="T6244" s="231"/>
      <c r="U6244" s="134"/>
      <c r="V6244" s="231"/>
      <c r="W6244" s="131"/>
      <c r="X6244" s="135"/>
      <c r="AA6244" s="206"/>
    </row>
    <row r="6245" spans="6:27" s="130" customFormat="1" ht="15" customHeight="1">
      <c r="F6245" s="215"/>
      <c r="G6245" s="132"/>
      <c r="M6245" s="308"/>
      <c r="N6245" s="215"/>
      <c r="O6245" s="172"/>
      <c r="P6245" s="229"/>
      <c r="Q6245" s="134"/>
      <c r="R6245" s="134"/>
      <c r="S6245" s="134"/>
      <c r="T6245" s="231"/>
      <c r="U6245" s="134"/>
      <c r="V6245" s="231"/>
      <c r="W6245" s="131"/>
      <c r="X6245" s="135"/>
      <c r="AA6245" s="206"/>
    </row>
    <row r="6246" spans="6:27" s="130" customFormat="1" ht="15" customHeight="1">
      <c r="F6246" s="215"/>
      <c r="G6246" s="132"/>
      <c r="M6246" s="308"/>
      <c r="N6246" s="215"/>
      <c r="O6246" s="172"/>
      <c r="P6246" s="229"/>
      <c r="Q6246" s="134"/>
      <c r="R6246" s="134"/>
      <c r="S6246" s="134"/>
      <c r="T6246" s="231"/>
      <c r="U6246" s="134"/>
      <c r="V6246" s="231"/>
      <c r="W6246" s="131"/>
      <c r="X6246" s="135"/>
      <c r="AA6246" s="206"/>
    </row>
    <row r="6247" spans="6:27" s="130" customFormat="1" ht="15" customHeight="1">
      <c r="F6247" s="215"/>
      <c r="G6247" s="132"/>
      <c r="M6247" s="308"/>
      <c r="N6247" s="215"/>
      <c r="O6247" s="172"/>
      <c r="P6247" s="229"/>
      <c r="Q6247" s="134"/>
      <c r="R6247" s="134"/>
      <c r="S6247" s="134"/>
      <c r="T6247" s="231"/>
      <c r="U6247" s="134"/>
      <c r="V6247" s="231"/>
      <c r="W6247" s="131"/>
      <c r="X6247" s="135"/>
      <c r="AA6247" s="206"/>
    </row>
    <row r="6248" spans="6:27" s="130" customFormat="1" ht="15" customHeight="1">
      <c r="F6248" s="215"/>
      <c r="G6248" s="132"/>
      <c r="M6248" s="308"/>
      <c r="N6248" s="215"/>
      <c r="O6248" s="172"/>
      <c r="P6248" s="229"/>
      <c r="Q6248" s="134"/>
      <c r="R6248" s="134"/>
      <c r="S6248" s="134"/>
      <c r="T6248" s="231"/>
      <c r="U6248" s="134"/>
      <c r="V6248" s="231"/>
      <c r="W6248" s="131"/>
      <c r="X6248" s="135"/>
      <c r="AA6248" s="206"/>
    </row>
    <row r="6249" spans="6:27" s="130" customFormat="1" ht="15" customHeight="1">
      <c r="F6249" s="215"/>
      <c r="G6249" s="132"/>
      <c r="M6249" s="308"/>
      <c r="N6249" s="215"/>
      <c r="O6249" s="172"/>
      <c r="P6249" s="229"/>
      <c r="Q6249" s="134"/>
      <c r="R6249" s="134"/>
      <c r="S6249" s="134"/>
      <c r="T6249" s="231"/>
      <c r="U6249" s="134"/>
      <c r="V6249" s="231"/>
      <c r="W6249" s="131"/>
      <c r="X6249" s="135"/>
      <c r="AA6249" s="206"/>
    </row>
    <row r="6250" spans="6:27" s="130" customFormat="1" ht="15" customHeight="1">
      <c r="F6250" s="215"/>
      <c r="G6250" s="132"/>
      <c r="M6250" s="308"/>
      <c r="N6250" s="215"/>
      <c r="O6250" s="172"/>
      <c r="P6250" s="229"/>
      <c r="Q6250" s="134"/>
      <c r="R6250" s="134"/>
      <c r="S6250" s="134"/>
      <c r="T6250" s="231"/>
      <c r="U6250" s="134"/>
      <c r="V6250" s="231"/>
      <c r="W6250" s="131"/>
      <c r="X6250" s="135"/>
      <c r="AA6250" s="206"/>
    </row>
    <row r="6251" spans="6:27" s="130" customFormat="1" ht="15" customHeight="1">
      <c r="F6251" s="215"/>
      <c r="G6251" s="132"/>
      <c r="M6251" s="308"/>
      <c r="N6251" s="215"/>
      <c r="O6251" s="172"/>
      <c r="P6251" s="229"/>
      <c r="Q6251" s="134"/>
      <c r="R6251" s="134"/>
      <c r="S6251" s="134"/>
      <c r="T6251" s="231"/>
      <c r="U6251" s="134"/>
      <c r="V6251" s="231"/>
      <c r="W6251" s="131"/>
      <c r="X6251" s="135"/>
      <c r="AA6251" s="206"/>
    </row>
    <row r="6252" spans="6:27" s="130" customFormat="1" ht="15" customHeight="1">
      <c r="F6252" s="215"/>
      <c r="G6252" s="132"/>
      <c r="M6252" s="308"/>
      <c r="N6252" s="215"/>
      <c r="O6252" s="172"/>
      <c r="P6252" s="229"/>
      <c r="Q6252" s="134"/>
      <c r="R6252" s="134"/>
      <c r="S6252" s="134"/>
      <c r="T6252" s="231"/>
      <c r="U6252" s="134"/>
      <c r="V6252" s="231"/>
      <c r="W6252" s="131"/>
      <c r="X6252" s="135"/>
      <c r="AA6252" s="206"/>
    </row>
    <row r="6253" spans="6:27" s="130" customFormat="1" ht="15" customHeight="1">
      <c r="F6253" s="215"/>
      <c r="G6253" s="132"/>
      <c r="M6253" s="308"/>
      <c r="N6253" s="215"/>
      <c r="O6253" s="172"/>
      <c r="P6253" s="229"/>
      <c r="Q6253" s="134"/>
      <c r="R6253" s="134"/>
      <c r="S6253" s="134"/>
      <c r="T6253" s="231"/>
      <c r="U6253" s="134"/>
      <c r="V6253" s="231"/>
      <c r="W6253" s="131"/>
      <c r="X6253" s="135"/>
      <c r="AA6253" s="206"/>
    </row>
    <row r="6254" spans="6:27" s="130" customFormat="1" ht="15" customHeight="1">
      <c r="F6254" s="215"/>
      <c r="G6254" s="132"/>
      <c r="M6254" s="308"/>
      <c r="N6254" s="215"/>
      <c r="O6254" s="172"/>
      <c r="P6254" s="229"/>
      <c r="Q6254" s="134"/>
      <c r="R6254" s="134"/>
      <c r="S6254" s="134"/>
      <c r="T6254" s="231"/>
      <c r="U6254" s="134"/>
      <c r="V6254" s="231"/>
      <c r="W6254" s="131"/>
      <c r="X6254" s="135"/>
      <c r="AA6254" s="206"/>
    </row>
    <row r="6255" spans="6:27" s="130" customFormat="1" ht="15" customHeight="1">
      <c r="F6255" s="215"/>
      <c r="G6255" s="132"/>
      <c r="M6255" s="308"/>
      <c r="N6255" s="215"/>
      <c r="O6255" s="172"/>
      <c r="P6255" s="229"/>
      <c r="Q6255" s="134"/>
      <c r="R6255" s="134"/>
      <c r="S6255" s="134"/>
      <c r="T6255" s="231"/>
      <c r="U6255" s="134"/>
      <c r="V6255" s="231"/>
      <c r="W6255" s="131"/>
      <c r="X6255" s="135"/>
      <c r="AA6255" s="206"/>
    </row>
    <row r="6256" spans="6:27" s="130" customFormat="1" ht="15" customHeight="1">
      <c r="F6256" s="215"/>
      <c r="G6256" s="132"/>
      <c r="M6256" s="308"/>
      <c r="N6256" s="215"/>
      <c r="O6256" s="172"/>
      <c r="P6256" s="229"/>
      <c r="Q6256" s="134"/>
      <c r="R6256" s="134"/>
      <c r="S6256" s="134"/>
      <c r="T6256" s="231"/>
      <c r="U6256" s="134"/>
      <c r="V6256" s="231"/>
      <c r="W6256" s="131"/>
      <c r="X6256" s="135"/>
      <c r="AA6256" s="206"/>
    </row>
    <row r="6257" spans="6:27" s="130" customFormat="1" ht="15" customHeight="1">
      <c r="F6257" s="215"/>
      <c r="G6257" s="132"/>
      <c r="M6257" s="308"/>
      <c r="N6257" s="215"/>
      <c r="O6257" s="172"/>
      <c r="P6257" s="229"/>
      <c r="Q6257" s="134"/>
      <c r="R6257" s="134"/>
      <c r="S6257" s="134"/>
      <c r="T6257" s="231"/>
      <c r="U6257" s="134"/>
      <c r="V6257" s="231"/>
      <c r="W6257" s="131"/>
      <c r="X6257" s="135"/>
      <c r="AA6257" s="206"/>
    </row>
    <row r="6258" spans="6:27" s="130" customFormat="1" ht="15" customHeight="1">
      <c r="F6258" s="215"/>
      <c r="G6258" s="132"/>
      <c r="M6258" s="308"/>
      <c r="N6258" s="215"/>
      <c r="O6258" s="172"/>
      <c r="P6258" s="229"/>
      <c r="Q6258" s="134"/>
      <c r="R6258" s="134"/>
      <c r="S6258" s="134"/>
      <c r="T6258" s="231"/>
      <c r="U6258" s="134"/>
      <c r="V6258" s="231"/>
      <c r="W6258" s="131"/>
      <c r="X6258" s="135"/>
      <c r="AA6258" s="206"/>
    </row>
    <row r="6259" spans="6:27" s="130" customFormat="1" ht="15" customHeight="1">
      <c r="F6259" s="215"/>
      <c r="G6259" s="132"/>
      <c r="M6259" s="308"/>
      <c r="N6259" s="215"/>
      <c r="O6259" s="172"/>
      <c r="P6259" s="229"/>
      <c r="Q6259" s="134"/>
      <c r="R6259" s="134"/>
      <c r="S6259" s="134"/>
      <c r="T6259" s="231"/>
      <c r="U6259" s="134"/>
      <c r="V6259" s="231"/>
      <c r="W6259" s="131"/>
      <c r="X6259" s="135"/>
      <c r="AA6259" s="206"/>
    </row>
    <row r="6260" spans="6:27" s="130" customFormat="1" ht="15" customHeight="1">
      <c r="F6260" s="215"/>
      <c r="G6260" s="132"/>
      <c r="M6260" s="308"/>
      <c r="N6260" s="215"/>
      <c r="O6260" s="172"/>
      <c r="P6260" s="229"/>
      <c r="Q6260" s="134"/>
      <c r="R6260" s="134"/>
      <c r="S6260" s="134"/>
      <c r="T6260" s="231"/>
      <c r="U6260" s="134"/>
      <c r="V6260" s="231"/>
      <c r="W6260" s="131"/>
      <c r="X6260" s="135"/>
      <c r="AA6260" s="206"/>
    </row>
    <row r="6261" spans="6:27" s="130" customFormat="1" ht="15" customHeight="1">
      <c r="F6261" s="215"/>
      <c r="G6261" s="132"/>
      <c r="M6261" s="308"/>
      <c r="N6261" s="215"/>
      <c r="O6261" s="172"/>
      <c r="P6261" s="229"/>
      <c r="Q6261" s="134"/>
      <c r="R6261" s="134"/>
      <c r="S6261" s="134"/>
      <c r="T6261" s="231"/>
      <c r="U6261" s="134"/>
      <c r="V6261" s="231"/>
      <c r="W6261" s="131"/>
      <c r="X6261" s="135"/>
      <c r="AA6261" s="206"/>
    </row>
    <row r="6262" spans="6:27" s="130" customFormat="1" ht="15" customHeight="1">
      <c r="F6262" s="215"/>
      <c r="G6262" s="132"/>
      <c r="M6262" s="308"/>
      <c r="N6262" s="215"/>
      <c r="O6262" s="172"/>
      <c r="P6262" s="229"/>
      <c r="Q6262" s="134"/>
      <c r="R6262" s="134"/>
      <c r="S6262" s="134"/>
      <c r="T6262" s="231"/>
      <c r="U6262" s="134"/>
      <c r="V6262" s="231"/>
      <c r="W6262" s="131"/>
      <c r="X6262" s="135"/>
      <c r="AA6262" s="206"/>
    </row>
    <row r="6263" spans="6:27" s="130" customFormat="1" ht="15" customHeight="1">
      <c r="F6263" s="215"/>
      <c r="G6263" s="132"/>
      <c r="M6263" s="308"/>
      <c r="N6263" s="215"/>
      <c r="O6263" s="172"/>
      <c r="P6263" s="229"/>
      <c r="Q6263" s="134"/>
      <c r="R6263" s="134"/>
      <c r="S6263" s="134"/>
      <c r="T6263" s="231"/>
      <c r="U6263" s="134"/>
      <c r="V6263" s="231"/>
      <c r="W6263" s="131"/>
      <c r="X6263" s="135"/>
      <c r="AA6263" s="206"/>
    </row>
    <row r="6264" spans="6:27" s="130" customFormat="1" ht="15" customHeight="1">
      <c r="F6264" s="215"/>
      <c r="G6264" s="132"/>
      <c r="M6264" s="308"/>
      <c r="N6264" s="215"/>
      <c r="O6264" s="172"/>
      <c r="P6264" s="229"/>
      <c r="Q6264" s="134"/>
      <c r="R6264" s="134"/>
      <c r="S6264" s="134"/>
      <c r="T6264" s="231"/>
      <c r="U6264" s="134"/>
      <c r="V6264" s="231"/>
      <c r="W6264" s="131"/>
      <c r="X6264" s="135"/>
      <c r="AA6264" s="206"/>
    </row>
    <row r="6265" spans="6:27" s="130" customFormat="1" ht="15" customHeight="1">
      <c r="F6265" s="215"/>
      <c r="G6265" s="132"/>
      <c r="M6265" s="308"/>
      <c r="N6265" s="215"/>
      <c r="O6265" s="172"/>
      <c r="P6265" s="229"/>
      <c r="Q6265" s="134"/>
      <c r="R6265" s="134"/>
      <c r="S6265" s="134"/>
      <c r="T6265" s="231"/>
      <c r="U6265" s="134"/>
      <c r="V6265" s="231"/>
      <c r="W6265" s="131"/>
      <c r="X6265" s="135"/>
      <c r="AA6265" s="206"/>
    </row>
    <row r="6266" spans="6:27" s="130" customFormat="1" ht="15" customHeight="1">
      <c r="F6266" s="215"/>
      <c r="G6266" s="132"/>
      <c r="M6266" s="308"/>
      <c r="N6266" s="215"/>
      <c r="O6266" s="172"/>
      <c r="P6266" s="229"/>
      <c r="Q6266" s="134"/>
      <c r="R6266" s="134"/>
      <c r="S6266" s="134"/>
      <c r="T6266" s="231"/>
      <c r="U6266" s="134"/>
      <c r="V6266" s="231"/>
      <c r="W6266" s="131"/>
      <c r="X6266" s="135"/>
      <c r="AA6266" s="206"/>
    </row>
    <row r="6267" spans="6:27" s="130" customFormat="1" ht="15" customHeight="1">
      <c r="F6267" s="215"/>
      <c r="G6267" s="132"/>
      <c r="M6267" s="308"/>
      <c r="N6267" s="215"/>
      <c r="O6267" s="172"/>
      <c r="P6267" s="229"/>
      <c r="Q6267" s="134"/>
      <c r="R6267" s="134"/>
      <c r="S6267" s="134"/>
      <c r="T6267" s="231"/>
      <c r="U6267" s="134"/>
      <c r="V6267" s="231"/>
      <c r="W6267" s="131"/>
      <c r="X6267" s="135"/>
      <c r="AA6267" s="206"/>
    </row>
    <row r="6268" spans="6:27" s="130" customFormat="1" ht="15" customHeight="1">
      <c r="F6268" s="215"/>
      <c r="G6268" s="132"/>
      <c r="M6268" s="308"/>
      <c r="N6268" s="215"/>
      <c r="O6268" s="172"/>
      <c r="P6268" s="229"/>
      <c r="Q6268" s="134"/>
      <c r="R6268" s="134"/>
      <c r="S6268" s="134"/>
      <c r="T6268" s="231"/>
      <c r="U6268" s="134"/>
      <c r="V6268" s="231"/>
      <c r="W6268" s="131"/>
      <c r="X6268" s="135"/>
      <c r="AA6268" s="206"/>
    </row>
    <row r="6269" spans="6:27" s="130" customFormat="1" ht="15" customHeight="1">
      <c r="F6269" s="215"/>
      <c r="G6269" s="132"/>
      <c r="M6269" s="308"/>
      <c r="N6269" s="215"/>
      <c r="O6269" s="172"/>
      <c r="P6269" s="229"/>
      <c r="Q6269" s="134"/>
      <c r="R6269" s="134"/>
      <c r="S6269" s="134"/>
      <c r="T6269" s="231"/>
      <c r="U6269" s="134"/>
      <c r="V6269" s="231"/>
      <c r="W6269" s="131"/>
      <c r="X6269" s="135"/>
      <c r="AA6269" s="206"/>
    </row>
    <row r="6270" spans="6:27" s="130" customFormat="1" ht="15" customHeight="1">
      <c r="F6270" s="215"/>
      <c r="G6270" s="132"/>
      <c r="M6270" s="308"/>
      <c r="N6270" s="215"/>
      <c r="O6270" s="172"/>
      <c r="P6270" s="229"/>
      <c r="Q6270" s="134"/>
      <c r="R6270" s="134"/>
      <c r="S6270" s="134"/>
      <c r="T6270" s="231"/>
      <c r="U6270" s="134"/>
      <c r="V6270" s="231"/>
      <c r="W6270" s="131"/>
      <c r="X6270" s="135"/>
      <c r="AA6270" s="206"/>
    </row>
    <row r="6271" spans="6:27" s="130" customFormat="1" ht="15" customHeight="1">
      <c r="F6271" s="215"/>
      <c r="G6271" s="132"/>
      <c r="M6271" s="308"/>
      <c r="N6271" s="215"/>
      <c r="O6271" s="172"/>
      <c r="P6271" s="229"/>
      <c r="Q6271" s="134"/>
      <c r="R6271" s="134"/>
      <c r="S6271" s="134"/>
      <c r="T6271" s="231"/>
      <c r="U6271" s="134"/>
      <c r="V6271" s="231"/>
      <c r="W6271" s="131"/>
      <c r="X6271" s="135"/>
      <c r="AA6271" s="206"/>
    </row>
    <row r="6272" spans="6:27" s="130" customFormat="1" ht="15" customHeight="1">
      <c r="F6272" s="215"/>
      <c r="G6272" s="132"/>
      <c r="M6272" s="308"/>
      <c r="N6272" s="215"/>
      <c r="O6272" s="172"/>
      <c r="P6272" s="229"/>
      <c r="Q6272" s="134"/>
      <c r="R6272" s="134"/>
      <c r="S6272" s="134"/>
      <c r="T6272" s="231"/>
      <c r="U6272" s="134"/>
      <c r="V6272" s="231"/>
      <c r="W6272" s="131"/>
      <c r="X6272" s="135"/>
      <c r="AA6272" s="206"/>
    </row>
    <row r="6273" spans="6:27" s="130" customFormat="1" ht="15" customHeight="1">
      <c r="F6273" s="215"/>
      <c r="G6273" s="132"/>
      <c r="M6273" s="308"/>
      <c r="N6273" s="215"/>
      <c r="O6273" s="172"/>
      <c r="P6273" s="229"/>
      <c r="Q6273" s="134"/>
      <c r="R6273" s="134"/>
      <c r="S6273" s="134"/>
      <c r="T6273" s="231"/>
      <c r="U6273" s="134"/>
      <c r="V6273" s="231"/>
      <c r="W6273" s="131"/>
      <c r="X6273" s="135"/>
      <c r="AA6273" s="206"/>
    </row>
    <row r="6274" spans="6:27" s="130" customFormat="1" ht="15" customHeight="1">
      <c r="F6274" s="215"/>
      <c r="G6274" s="132"/>
      <c r="M6274" s="308"/>
      <c r="N6274" s="215"/>
      <c r="O6274" s="172"/>
      <c r="P6274" s="229"/>
      <c r="Q6274" s="134"/>
      <c r="R6274" s="134"/>
      <c r="S6274" s="134"/>
      <c r="T6274" s="231"/>
      <c r="U6274" s="134"/>
      <c r="V6274" s="231"/>
      <c r="W6274" s="131"/>
      <c r="X6274" s="135"/>
      <c r="AA6274" s="206"/>
    </row>
    <row r="6275" spans="6:27" s="130" customFormat="1" ht="15" customHeight="1">
      <c r="F6275" s="215"/>
      <c r="G6275" s="132"/>
      <c r="M6275" s="308"/>
      <c r="N6275" s="215"/>
      <c r="O6275" s="172"/>
      <c r="P6275" s="229"/>
      <c r="Q6275" s="134"/>
      <c r="R6275" s="134"/>
      <c r="S6275" s="134"/>
      <c r="T6275" s="231"/>
      <c r="U6275" s="134"/>
      <c r="V6275" s="231"/>
      <c r="W6275" s="131"/>
      <c r="X6275" s="135"/>
      <c r="AA6275" s="206"/>
    </row>
    <row r="6276" spans="6:27" s="130" customFormat="1" ht="15" customHeight="1">
      <c r="F6276" s="215"/>
      <c r="G6276" s="132"/>
      <c r="M6276" s="308"/>
      <c r="N6276" s="215"/>
      <c r="O6276" s="172"/>
      <c r="P6276" s="229"/>
      <c r="Q6276" s="134"/>
      <c r="R6276" s="134"/>
      <c r="S6276" s="134"/>
      <c r="T6276" s="231"/>
      <c r="U6276" s="134"/>
      <c r="V6276" s="231"/>
      <c r="W6276" s="131"/>
      <c r="X6276" s="135"/>
      <c r="AA6276" s="206"/>
    </row>
    <row r="6277" spans="6:27" s="130" customFormat="1" ht="15" customHeight="1">
      <c r="F6277" s="215"/>
      <c r="G6277" s="132"/>
      <c r="M6277" s="308"/>
      <c r="N6277" s="215"/>
      <c r="O6277" s="172"/>
      <c r="P6277" s="229"/>
      <c r="Q6277" s="134"/>
      <c r="R6277" s="134"/>
      <c r="S6277" s="134"/>
      <c r="T6277" s="231"/>
      <c r="U6277" s="134"/>
      <c r="V6277" s="231"/>
      <c r="W6277" s="131"/>
      <c r="X6277" s="135"/>
      <c r="AA6277" s="206"/>
    </row>
    <row r="6278" spans="6:27" s="130" customFormat="1" ht="15" customHeight="1">
      <c r="F6278" s="215"/>
      <c r="G6278" s="132"/>
      <c r="M6278" s="308"/>
      <c r="N6278" s="215"/>
      <c r="O6278" s="172"/>
      <c r="P6278" s="229"/>
      <c r="Q6278" s="134"/>
      <c r="R6278" s="134"/>
      <c r="S6278" s="134"/>
      <c r="T6278" s="231"/>
      <c r="U6278" s="134"/>
      <c r="V6278" s="231"/>
      <c r="W6278" s="131"/>
      <c r="X6278" s="135"/>
      <c r="AA6278" s="206"/>
    </row>
    <row r="6279" spans="6:27" s="130" customFormat="1" ht="15" customHeight="1">
      <c r="F6279" s="215"/>
      <c r="G6279" s="132"/>
      <c r="M6279" s="308"/>
      <c r="N6279" s="215"/>
      <c r="O6279" s="172"/>
      <c r="P6279" s="229"/>
      <c r="Q6279" s="134"/>
      <c r="R6279" s="134"/>
      <c r="S6279" s="134"/>
      <c r="T6279" s="231"/>
      <c r="U6279" s="134"/>
      <c r="V6279" s="231"/>
      <c r="W6279" s="131"/>
      <c r="X6279" s="135"/>
      <c r="AA6279" s="206"/>
    </row>
    <row r="6280" spans="6:27" s="130" customFormat="1" ht="15" customHeight="1">
      <c r="F6280" s="215"/>
      <c r="G6280" s="132"/>
      <c r="M6280" s="308"/>
      <c r="N6280" s="215"/>
      <c r="O6280" s="172"/>
      <c r="P6280" s="229"/>
      <c r="Q6280" s="134"/>
      <c r="R6280" s="134"/>
      <c r="S6280" s="134"/>
      <c r="T6280" s="231"/>
      <c r="U6280" s="134"/>
      <c r="V6280" s="231"/>
      <c r="W6280" s="131"/>
      <c r="X6280" s="135"/>
      <c r="AA6280" s="206"/>
    </row>
    <row r="6281" spans="6:27" s="130" customFormat="1" ht="15" customHeight="1">
      <c r="F6281" s="215"/>
      <c r="G6281" s="132"/>
      <c r="M6281" s="308"/>
      <c r="N6281" s="215"/>
      <c r="O6281" s="172"/>
      <c r="P6281" s="229"/>
      <c r="Q6281" s="134"/>
      <c r="R6281" s="134"/>
      <c r="S6281" s="134"/>
      <c r="T6281" s="231"/>
      <c r="U6281" s="134"/>
      <c r="V6281" s="231"/>
      <c r="W6281" s="131"/>
      <c r="X6281" s="135"/>
      <c r="AA6281" s="206"/>
    </row>
    <row r="6282" spans="6:27" s="130" customFormat="1" ht="15" customHeight="1">
      <c r="F6282" s="215"/>
      <c r="G6282" s="132"/>
      <c r="M6282" s="308"/>
      <c r="N6282" s="215"/>
      <c r="O6282" s="172"/>
      <c r="P6282" s="229"/>
      <c r="Q6282" s="134"/>
      <c r="R6282" s="134"/>
      <c r="S6282" s="134"/>
      <c r="T6282" s="231"/>
      <c r="U6282" s="134"/>
      <c r="V6282" s="231"/>
      <c r="W6282" s="131"/>
      <c r="X6282" s="135"/>
      <c r="AA6282" s="206"/>
    </row>
    <row r="6283" spans="6:27" s="130" customFormat="1" ht="15" customHeight="1">
      <c r="F6283" s="215"/>
      <c r="G6283" s="132"/>
      <c r="M6283" s="308"/>
      <c r="N6283" s="215"/>
      <c r="O6283" s="172"/>
      <c r="P6283" s="229"/>
      <c r="Q6283" s="134"/>
      <c r="R6283" s="134"/>
      <c r="S6283" s="134"/>
      <c r="T6283" s="231"/>
      <c r="U6283" s="134"/>
      <c r="V6283" s="231"/>
      <c r="W6283" s="131"/>
      <c r="X6283" s="135"/>
      <c r="AA6283" s="206"/>
    </row>
    <row r="6284" spans="6:27" s="130" customFormat="1" ht="15" customHeight="1">
      <c r="F6284" s="215"/>
      <c r="G6284" s="132"/>
      <c r="M6284" s="308"/>
      <c r="N6284" s="215"/>
      <c r="O6284" s="172"/>
      <c r="P6284" s="229"/>
      <c r="Q6284" s="134"/>
      <c r="R6284" s="134"/>
      <c r="S6284" s="134"/>
      <c r="T6284" s="231"/>
      <c r="U6284" s="134"/>
      <c r="V6284" s="231"/>
      <c r="W6284" s="131"/>
      <c r="X6284" s="135"/>
      <c r="AA6284" s="206"/>
    </row>
    <row r="6285" spans="6:27" s="130" customFormat="1" ht="15" customHeight="1">
      <c r="F6285" s="215"/>
      <c r="G6285" s="132"/>
      <c r="M6285" s="308"/>
      <c r="N6285" s="215"/>
      <c r="O6285" s="172"/>
      <c r="P6285" s="229"/>
      <c r="Q6285" s="134"/>
      <c r="R6285" s="134"/>
      <c r="S6285" s="134"/>
      <c r="T6285" s="231"/>
      <c r="U6285" s="134"/>
      <c r="V6285" s="231"/>
      <c r="W6285" s="131"/>
      <c r="X6285" s="135"/>
      <c r="AA6285" s="206"/>
    </row>
    <row r="6286" spans="6:27" s="130" customFormat="1" ht="15" customHeight="1">
      <c r="F6286" s="215"/>
      <c r="G6286" s="132"/>
      <c r="M6286" s="308"/>
      <c r="N6286" s="215"/>
      <c r="O6286" s="172"/>
      <c r="P6286" s="229"/>
      <c r="Q6286" s="134"/>
      <c r="R6286" s="134"/>
      <c r="S6286" s="134"/>
      <c r="T6286" s="231"/>
      <c r="U6286" s="134"/>
      <c r="V6286" s="231"/>
      <c r="W6286" s="131"/>
      <c r="X6286" s="135"/>
      <c r="AA6286" s="206"/>
    </row>
    <row r="6287" spans="6:27" s="130" customFormat="1" ht="15" customHeight="1">
      <c r="F6287" s="215"/>
      <c r="G6287" s="132"/>
      <c r="M6287" s="308"/>
      <c r="N6287" s="215"/>
      <c r="O6287" s="172"/>
      <c r="P6287" s="229"/>
      <c r="Q6287" s="134"/>
      <c r="R6287" s="134"/>
      <c r="S6287" s="134"/>
      <c r="T6287" s="231"/>
      <c r="U6287" s="134"/>
      <c r="V6287" s="231"/>
      <c r="W6287" s="131"/>
      <c r="X6287" s="135"/>
      <c r="AA6287" s="206"/>
    </row>
    <row r="6288" spans="6:27" s="130" customFormat="1" ht="15" customHeight="1">
      <c r="F6288" s="215"/>
      <c r="G6288" s="132"/>
      <c r="M6288" s="308"/>
      <c r="N6288" s="215"/>
      <c r="O6288" s="172"/>
      <c r="P6288" s="229"/>
      <c r="Q6288" s="134"/>
      <c r="R6288" s="134"/>
      <c r="S6288" s="134"/>
      <c r="T6288" s="231"/>
      <c r="U6288" s="134"/>
      <c r="V6288" s="231"/>
      <c r="W6288" s="131"/>
      <c r="X6288" s="135"/>
      <c r="AA6288" s="206"/>
    </row>
    <row r="6289" spans="6:27" s="130" customFormat="1" ht="15" customHeight="1">
      <c r="F6289" s="215"/>
      <c r="G6289" s="132"/>
      <c r="M6289" s="308"/>
      <c r="N6289" s="215"/>
      <c r="O6289" s="172"/>
      <c r="P6289" s="229"/>
      <c r="Q6289" s="134"/>
      <c r="R6289" s="134"/>
      <c r="S6289" s="134"/>
      <c r="T6289" s="231"/>
      <c r="U6289" s="134"/>
      <c r="V6289" s="231"/>
      <c r="W6289" s="131"/>
      <c r="X6289" s="135"/>
      <c r="AA6289" s="206"/>
    </row>
    <row r="6290" spans="6:27" s="130" customFormat="1" ht="15" customHeight="1">
      <c r="F6290" s="215"/>
      <c r="G6290" s="132"/>
      <c r="M6290" s="308"/>
      <c r="N6290" s="215"/>
      <c r="O6290" s="172"/>
      <c r="P6290" s="229"/>
      <c r="Q6290" s="134"/>
      <c r="R6290" s="134"/>
      <c r="S6290" s="134"/>
      <c r="T6290" s="231"/>
      <c r="U6290" s="134"/>
      <c r="V6290" s="231"/>
      <c r="W6290" s="131"/>
      <c r="X6290" s="135"/>
      <c r="AA6290" s="206"/>
    </row>
    <row r="6291" spans="6:27" s="130" customFormat="1" ht="15" customHeight="1">
      <c r="F6291" s="215"/>
      <c r="G6291" s="132"/>
      <c r="M6291" s="308"/>
      <c r="N6291" s="215"/>
      <c r="O6291" s="172"/>
      <c r="P6291" s="229"/>
      <c r="Q6291" s="134"/>
      <c r="R6291" s="134"/>
      <c r="S6291" s="134"/>
      <c r="T6291" s="231"/>
      <c r="U6291" s="134"/>
      <c r="V6291" s="231"/>
      <c r="W6291" s="131"/>
      <c r="X6291" s="135"/>
      <c r="AA6291" s="206"/>
    </row>
    <row r="6292" spans="6:27" s="130" customFormat="1" ht="15" customHeight="1">
      <c r="F6292" s="215"/>
      <c r="G6292" s="132"/>
      <c r="M6292" s="308"/>
      <c r="N6292" s="215"/>
      <c r="O6292" s="172"/>
      <c r="P6292" s="229"/>
      <c r="Q6292" s="134"/>
      <c r="R6292" s="134"/>
      <c r="S6292" s="134"/>
      <c r="T6292" s="231"/>
      <c r="U6292" s="134"/>
      <c r="V6292" s="231"/>
      <c r="W6292" s="131"/>
      <c r="X6292" s="135"/>
      <c r="AA6292" s="206"/>
    </row>
    <row r="6293" spans="6:27" s="130" customFormat="1" ht="15" customHeight="1">
      <c r="F6293" s="215"/>
      <c r="G6293" s="132"/>
      <c r="M6293" s="308"/>
      <c r="N6293" s="215"/>
      <c r="O6293" s="172"/>
      <c r="P6293" s="229"/>
      <c r="Q6293" s="134"/>
      <c r="R6293" s="134"/>
      <c r="S6293" s="134"/>
      <c r="T6293" s="231"/>
      <c r="U6293" s="134"/>
      <c r="V6293" s="231"/>
      <c r="W6293" s="131"/>
      <c r="X6293" s="135"/>
      <c r="AA6293" s="206"/>
    </row>
    <row r="6294" spans="6:27" s="130" customFormat="1" ht="15" customHeight="1">
      <c r="F6294" s="215"/>
      <c r="G6294" s="132"/>
      <c r="M6294" s="308"/>
      <c r="N6294" s="215"/>
      <c r="O6294" s="172"/>
      <c r="P6294" s="229"/>
      <c r="Q6294" s="134"/>
      <c r="R6294" s="134"/>
      <c r="S6294" s="134"/>
      <c r="T6294" s="231"/>
      <c r="U6294" s="134"/>
      <c r="V6294" s="231"/>
      <c r="W6294" s="131"/>
      <c r="X6294" s="135"/>
      <c r="AA6294" s="206"/>
    </row>
    <row r="6295" spans="6:27" s="130" customFormat="1" ht="15" customHeight="1">
      <c r="F6295" s="215"/>
      <c r="G6295" s="132"/>
      <c r="M6295" s="308"/>
      <c r="N6295" s="215"/>
      <c r="O6295" s="172"/>
      <c r="P6295" s="229"/>
      <c r="Q6295" s="134"/>
      <c r="R6295" s="134"/>
      <c r="S6295" s="134"/>
      <c r="T6295" s="231"/>
      <c r="U6295" s="134"/>
      <c r="V6295" s="231"/>
      <c r="W6295" s="131"/>
      <c r="X6295" s="135"/>
      <c r="AA6295" s="206"/>
    </row>
    <row r="6296" spans="6:27" s="130" customFormat="1" ht="15" customHeight="1">
      <c r="F6296" s="215"/>
      <c r="G6296" s="132"/>
      <c r="M6296" s="308"/>
      <c r="N6296" s="215"/>
      <c r="O6296" s="172"/>
      <c r="P6296" s="229"/>
      <c r="Q6296" s="134"/>
      <c r="R6296" s="134"/>
      <c r="S6296" s="134"/>
      <c r="T6296" s="231"/>
      <c r="U6296" s="134"/>
      <c r="V6296" s="231"/>
      <c r="W6296" s="131"/>
      <c r="X6296" s="135"/>
      <c r="AA6296" s="206"/>
    </row>
    <row r="6297" spans="6:27" s="130" customFormat="1" ht="15" customHeight="1">
      <c r="F6297" s="215"/>
      <c r="G6297" s="132"/>
      <c r="M6297" s="308"/>
      <c r="N6297" s="215"/>
      <c r="O6297" s="172"/>
      <c r="P6297" s="229"/>
      <c r="Q6297" s="134"/>
      <c r="R6297" s="134"/>
      <c r="S6297" s="134"/>
      <c r="T6297" s="231"/>
      <c r="U6297" s="134"/>
      <c r="V6297" s="231"/>
      <c r="W6297" s="131"/>
      <c r="X6297" s="135"/>
      <c r="AA6297" s="206"/>
    </row>
    <row r="6298" spans="6:27" s="130" customFormat="1" ht="15" customHeight="1">
      <c r="F6298" s="215"/>
      <c r="G6298" s="132"/>
      <c r="M6298" s="308"/>
      <c r="N6298" s="215"/>
      <c r="O6298" s="172"/>
      <c r="P6298" s="229"/>
      <c r="Q6298" s="134"/>
      <c r="R6298" s="134"/>
      <c r="S6298" s="134"/>
      <c r="T6298" s="231"/>
      <c r="U6298" s="134"/>
      <c r="V6298" s="231"/>
      <c r="W6298" s="131"/>
      <c r="X6298" s="135"/>
      <c r="AA6298" s="206"/>
    </row>
    <row r="6299" spans="6:27" s="130" customFormat="1" ht="15" customHeight="1">
      <c r="F6299" s="215"/>
      <c r="G6299" s="132"/>
      <c r="M6299" s="308"/>
      <c r="N6299" s="215"/>
      <c r="O6299" s="172"/>
      <c r="P6299" s="229"/>
      <c r="Q6299" s="134"/>
      <c r="R6299" s="134"/>
      <c r="S6299" s="134"/>
      <c r="T6299" s="231"/>
      <c r="U6299" s="134"/>
      <c r="V6299" s="231"/>
      <c r="W6299" s="131"/>
      <c r="X6299" s="135"/>
      <c r="AA6299" s="206"/>
    </row>
    <row r="6300" spans="6:27" s="130" customFormat="1" ht="15" customHeight="1">
      <c r="F6300" s="215"/>
      <c r="G6300" s="132"/>
      <c r="M6300" s="308"/>
      <c r="N6300" s="215"/>
      <c r="O6300" s="172"/>
      <c r="P6300" s="229"/>
      <c r="Q6300" s="134"/>
      <c r="R6300" s="134"/>
      <c r="S6300" s="134"/>
      <c r="T6300" s="231"/>
      <c r="U6300" s="134"/>
      <c r="V6300" s="231"/>
      <c r="W6300" s="131"/>
      <c r="X6300" s="135"/>
      <c r="AA6300" s="206"/>
    </row>
    <row r="6301" spans="6:27" s="130" customFormat="1" ht="15" customHeight="1">
      <c r="F6301" s="215"/>
      <c r="G6301" s="132"/>
      <c r="M6301" s="308"/>
      <c r="N6301" s="215"/>
      <c r="O6301" s="172"/>
      <c r="P6301" s="229"/>
      <c r="Q6301" s="134"/>
      <c r="R6301" s="134"/>
      <c r="S6301" s="134"/>
      <c r="T6301" s="231"/>
      <c r="U6301" s="134"/>
      <c r="V6301" s="231"/>
      <c r="W6301" s="131"/>
      <c r="X6301" s="135"/>
      <c r="AA6301" s="206"/>
    </row>
    <row r="6302" spans="6:27" s="130" customFormat="1" ht="15" customHeight="1">
      <c r="F6302" s="215"/>
      <c r="G6302" s="132"/>
      <c r="M6302" s="308"/>
      <c r="N6302" s="215"/>
      <c r="O6302" s="172"/>
      <c r="P6302" s="229"/>
      <c r="Q6302" s="134"/>
      <c r="R6302" s="134"/>
      <c r="S6302" s="134"/>
      <c r="T6302" s="231"/>
      <c r="U6302" s="134"/>
      <c r="V6302" s="231"/>
      <c r="W6302" s="131"/>
      <c r="X6302" s="135"/>
      <c r="AA6302" s="206"/>
    </row>
    <row r="6303" spans="6:27" s="130" customFormat="1" ht="15" customHeight="1">
      <c r="F6303" s="215"/>
      <c r="G6303" s="132"/>
      <c r="M6303" s="308"/>
      <c r="N6303" s="215"/>
      <c r="O6303" s="172"/>
      <c r="P6303" s="229"/>
      <c r="Q6303" s="134"/>
      <c r="R6303" s="134"/>
      <c r="S6303" s="134"/>
      <c r="T6303" s="231"/>
      <c r="U6303" s="134"/>
      <c r="V6303" s="231"/>
      <c r="W6303" s="131"/>
      <c r="X6303" s="135"/>
      <c r="AA6303" s="206"/>
    </row>
    <row r="6304" spans="6:27" s="130" customFormat="1" ht="15" customHeight="1">
      <c r="F6304" s="215"/>
      <c r="G6304" s="132"/>
      <c r="M6304" s="308"/>
      <c r="N6304" s="215"/>
      <c r="O6304" s="172"/>
      <c r="P6304" s="229"/>
      <c r="Q6304" s="134"/>
      <c r="R6304" s="134"/>
      <c r="S6304" s="134"/>
      <c r="T6304" s="231"/>
      <c r="U6304" s="134"/>
      <c r="V6304" s="231"/>
      <c r="W6304" s="131"/>
      <c r="X6304" s="135"/>
      <c r="AA6304" s="206"/>
    </row>
    <row r="6305" spans="6:27" s="130" customFormat="1" ht="15" customHeight="1">
      <c r="F6305" s="215"/>
      <c r="G6305" s="132"/>
      <c r="M6305" s="308"/>
      <c r="N6305" s="215"/>
      <c r="O6305" s="172"/>
      <c r="P6305" s="229"/>
      <c r="Q6305" s="134"/>
      <c r="R6305" s="134"/>
      <c r="S6305" s="134"/>
      <c r="T6305" s="231"/>
      <c r="U6305" s="134"/>
      <c r="V6305" s="231"/>
      <c r="W6305" s="131"/>
      <c r="X6305" s="135"/>
      <c r="AA6305" s="206"/>
    </row>
    <row r="6306" spans="6:27" s="130" customFormat="1" ht="15" customHeight="1">
      <c r="F6306" s="215"/>
      <c r="G6306" s="132"/>
      <c r="M6306" s="308"/>
      <c r="N6306" s="215"/>
      <c r="O6306" s="172"/>
      <c r="P6306" s="229"/>
      <c r="Q6306" s="134"/>
      <c r="R6306" s="134"/>
      <c r="S6306" s="134"/>
      <c r="T6306" s="231"/>
      <c r="U6306" s="134"/>
      <c r="V6306" s="231"/>
      <c r="W6306" s="131"/>
      <c r="X6306" s="135"/>
      <c r="AA6306" s="206"/>
    </row>
    <row r="6307" spans="6:27" s="130" customFormat="1" ht="15" customHeight="1">
      <c r="F6307" s="215"/>
      <c r="G6307" s="132"/>
      <c r="M6307" s="308"/>
      <c r="N6307" s="215"/>
      <c r="O6307" s="172"/>
      <c r="P6307" s="229"/>
      <c r="Q6307" s="134"/>
      <c r="R6307" s="134"/>
      <c r="S6307" s="134"/>
      <c r="T6307" s="231"/>
      <c r="U6307" s="134"/>
      <c r="V6307" s="231"/>
      <c r="W6307" s="131"/>
      <c r="X6307" s="135"/>
      <c r="AA6307" s="206"/>
    </row>
    <row r="6308" spans="6:27" s="130" customFormat="1" ht="15" customHeight="1">
      <c r="F6308" s="215"/>
      <c r="G6308" s="132"/>
      <c r="M6308" s="308"/>
      <c r="N6308" s="215"/>
      <c r="O6308" s="172"/>
      <c r="P6308" s="229"/>
      <c r="Q6308" s="134"/>
      <c r="R6308" s="134"/>
      <c r="S6308" s="134"/>
      <c r="T6308" s="231"/>
      <c r="U6308" s="134"/>
      <c r="V6308" s="231"/>
      <c r="W6308" s="131"/>
      <c r="X6308" s="135"/>
      <c r="AA6308" s="206"/>
    </row>
    <row r="6309" spans="6:27" s="130" customFormat="1" ht="15" customHeight="1">
      <c r="F6309" s="215"/>
      <c r="G6309" s="132"/>
      <c r="M6309" s="308"/>
      <c r="N6309" s="215"/>
      <c r="O6309" s="172"/>
      <c r="P6309" s="229"/>
      <c r="Q6309" s="134"/>
      <c r="R6309" s="134"/>
      <c r="S6309" s="134"/>
      <c r="T6309" s="231"/>
      <c r="U6309" s="134"/>
      <c r="V6309" s="231"/>
      <c r="W6309" s="131"/>
      <c r="X6309" s="135"/>
      <c r="AA6309" s="206"/>
    </row>
    <row r="6310" spans="6:27" s="130" customFormat="1" ht="15" customHeight="1">
      <c r="F6310" s="215"/>
      <c r="G6310" s="132"/>
      <c r="M6310" s="308"/>
      <c r="N6310" s="215"/>
      <c r="O6310" s="172"/>
      <c r="P6310" s="229"/>
      <c r="Q6310" s="134"/>
      <c r="R6310" s="134"/>
      <c r="S6310" s="134"/>
      <c r="T6310" s="231"/>
      <c r="U6310" s="134"/>
      <c r="V6310" s="231"/>
      <c r="W6310" s="131"/>
      <c r="X6310" s="135"/>
      <c r="AA6310" s="206"/>
    </row>
    <row r="6311" spans="6:27" s="130" customFormat="1" ht="15" customHeight="1">
      <c r="F6311" s="215"/>
      <c r="G6311" s="132"/>
      <c r="M6311" s="308"/>
      <c r="N6311" s="215"/>
      <c r="O6311" s="172"/>
      <c r="P6311" s="229"/>
      <c r="Q6311" s="134"/>
      <c r="R6311" s="134"/>
      <c r="S6311" s="134"/>
      <c r="T6311" s="231"/>
      <c r="U6311" s="134"/>
      <c r="V6311" s="231"/>
      <c r="W6311" s="131"/>
      <c r="X6311" s="135"/>
      <c r="AA6311" s="206"/>
    </row>
    <row r="6312" spans="6:27" s="130" customFormat="1" ht="15" customHeight="1">
      <c r="F6312" s="215"/>
      <c r="G6312" s="132"/>
      <c r="M6312" s="308"/>
      <c r="N6312" s="215"/>
      <c r="O6312" s="172"/>
      <c r="P6312" s="229"/>
      <c r="Q6312" s="134"/>
      <c r="R6312" s="134"/>
      <c r="S6312" s="134"/>
      <c r="T6312" s="231"/>
      <c r="U6312" s="134"/>
      <c r="V6312" s="231"/>
      <c r="W6312" s="131"/>
      <c r="X6312" s="135"/>
      <c r="AA6312" s="206"/>
    </row>
    <row r="6313" spans="6:27" s="130" customFormat="1" ht="15" customHeight="1">
      <c r="F6313" s="215"/>
      <c r="G6313" s="132"/>
      <c r="M6313" s="308"/>
      <c r="N6313" s="215"/>
      <c r="O6313" s="172"/>
      <c r="P6313" s="229"/>
      <c r="Q6313" s="134"/>
      <c r="R6313" s="134"/>
      <c r="S6313" s="134"/>
      <c r="T6313" s="231"/>
      <c r="U6313" s="134"/>
      <c r="V6313" s="231"/>
      <c r="W6313" s="131"/>
      <c r="X6313" s="135"/>
      <c r="AA6313" s="206"/>
    </row>
    <row r="6314" spans="6:27" s="130" customFormat="1" ht="15" customHeight="1">
      <c r="F6314" s="215"/>
      <c r="G6314" s="132"/>
      <c r="M6314" s="308"/>
      <c r="N6314" s="215"/>
      <c r="O6314" s="172"/>
      <c r="P6314" s="229"/>
      <c r="Q6314" s="134"/>
      <c r="R6314" s="134"/>
      <c r="S6314" s="134"/>
      <c r="T6314" s="231"/>
      <c r="U6314" s="134"/>
      <c r="V6314" s="231"/>
      <c r="W6314" s="131"/>
      <c r="X6314" s="135"/>
      <c r="AA6314" s="206"/>
    </row>
    <row r="6315" spans="6:27" s="130" customFormat="1" ht="15" customHeight="1">
      <c r="F6315" s="215"/>
      <c r="G6315" s="132"/>
      <c r="M6315" s="308"/>
      <c r="N6315" s="215"/>
      <c r="O6315" s="172"/>
      <c r="P6315" s="229"/>
      <c r="Q6315" s="134"/>
      <c r="R6315" s="134"/>
      <c r="S6315" s="134"/>
      <c r="T6315" s="231"/>
      <c r="U6315" s="134"/>
      <c r="V6315" s="231"/>
      <c r="W6315" s="131"/>
      <c r="X6315" s="135"/>
      <c r="AA6315" s="206"/>
    </row>
    <row r="6316" spans="6:27" s="130" customFormat="1" ht="15" customHeight="1">
      <c r="F6316" s="215"/>
      <c r="G6316" s="132"/>
      <c r="M6316" s="308"/>
      <c r="N6316" s="215"/>
      <c r="O6316" s="172"/>
      <c r="P6316" s="229"/>
      <c r="Q6316" s="134"/>
      <c r="R6316" s="134"/>
      <c r="S6316" s="134"/>
      <c r="T6316" s="231"/>
      <c r="U6316" s="134"/>
      <c r="V6316" s="231"/>
      <c r="W6316" s="131"/>
      <c r="X6316" s="135"/>
      <c r="AA6316" s="206"/>
    </row>
    <row r="6317" spans="6:27" s="130" customFormat="1" ht="15" customHeight="1">
      <c r="F6317" s="215"/>
      <c r="G6317" s="132"/>
      <c r="M6317" s="308"/>
      <c r="N6317" s="215"/>
      <c r="O6317" s="172"/>
      <c r="P6317" s="229"/>
      <c r="Q6317" s="134"/>
      <c r="R6317" s="134"/>
      <c r="S6317" s="134"/>
      <c r="T6317" s="231"/>
      <c r="U6317" s="134"/>
      <c r="V6317" s="231"/>
      <c r="W6317" s="131"/>
      <c r="X6317" s="135"/>
      <c r="AA6317" s="206"/>
    </row>
    <row r="6318" spans="6:27" s="130" customFormat="1" ht="15" customHeight="1">
      <c r="F6318" s="215"/>
      <c r="G6318" s="132"/>
      <c r="M6318" s="308"/>
      <c r="N6318" s="215"/>
      <c r="O6318" s="172"/>
      <c r="P6318" s="229"/>
      <c r="Q6318" s="134"/>
      <c r="R6318" s="134"/>
      <c r="S6318" s="134"/>
      <c r="T6318" s="231"/>
      <c r="U6318" s="134"/>
      <c r="V6318" s="231"/>
      <c r="W6318" s="131"/>
      <c r="X6318" s="135"/>
      <c r="AA6318" s="206"/>
    </row>
    <row r="6319" spans="6:27" s="130" customFormat="1" ht="15" customHeight="1">
      <c r="F6319" s="215"/>
      <c r="G6319" s="132"/>
      <c r="M6319" s="308"/>
      <c r="N6319" s="215"/>
      <c r="O6319" s="172"/>
      <c r="P6319" s="229"/>
      <c r="Q6319" s="134"/>
      <c r="R6319" s="134"/>
      <c r="S6319" s="134"/>
      <c r="T6319" s="231"/>
      <c r="U6319" s="134"/>
      <c r="V6319" s="231"/>
      <c r="W6319" s="131"/>
      <c r="X6319" s="135"/>
      <c r="AA6319" s="206"/>
    </row>
    <row r="6320" spans="6:27" s="130" customFormat="1" ht="15" customHeight="1">
      <c r="F6320" s="215"/>
      <c r="G6320" s="132"/>
      <c r="M6320" s="308"/>
      <c r="N6320" s="215"/>
      <c r="O6320" s="172"/>
      <c r="P6320" s="229"/>
      <c r="Q6320" s="134"/>
      <c r="R6320" s="134"/>
      <c r="S6320" s="134"/>
      <c r="T6320" s="231"/>
      <c r="U6320" s="134"/>
      <c r="V6320" s="231"/>
      <c r="W6320" s="131"/>
      <c r="X6320" s="135"/>
      <c r="AA6320" s="206"/>
    </row>
    <row r="6321" spans="6:27" s="130" customFormat="1" ht="15" customHeight="1">
      <c r="F6321" s="215"/>
      <c r="G6321" s="132"/>
      <c r="M6321" s="308"/>
      <c r="N6321" s="215"/>
      <c r="O6321" s="172"/>
      <c r="P6321" s="229"/>
      <c r="Q6321" s="134"/>
      <c r="R6321" s="134"/>
      <c r="S6321" s="134"/>
      <c r="T6321" s="231"/>
      <c r="U6321" s="134"/>
      <c r="V6321" s="231"/>
      <c r="W6321" s="131"/>
      <c r="X6321" s="135"/>
      <c r="AA6321" s="206"/>
    </row>
    <row r="6322" spans="6:27" s="130" customFormat="1" ht="15" customHeight="1">
      <c r="F6322" s="215"/>
      <c r="G6322" s="132"/>
      <c r="M6322" s="308"/>
      <c r="N6322" s="215"/>
      <c r="O6322" s="172"/>
      <c r="P6322" s="229"/>
      <c r="Q6322" s="134"/>
      <c r="R6322" s="134"/>
      <c r="S6322" s="134"/>
      <c r="T6322" s="231"/>
      <c r="U6322" s="134"/>
      <c r="V6322" s="231"/>
      <c r="W6322" s="131"/>
      <c r="X6322" s="135"/>
      <c r="AA6322" s="206"/>
    </row>
    <row r="6323" spans="6:27" s="130" customFormat="1" ht="15" customHeight="1">
      <c r="F6323" s="215"/>
      <c r="G6323" s="132"/>
      <c r="M6323" s="308"/>
      <c r="N6323" s="215"/>
      <c r="O6323" s="172"/>
      <c r="P6323" s="229"/>
      <c r="Q6323" s="134"/>
      <c r="R6323" s="134"/>
      <c r="S6323" s="134"/>
      <c r="T6323" s="231"/>
      <c r="U6323" s="134"/>
      <c r="V6323" s="231"/>
      <c r="W6323" s="131"/>
      <c r="X6323" s="135"/>
      <c r="AA6323" s="206"/>
    </row>
    <row r="6324" spans="6:27" s="130" customFormat="1" ht="15" customHeight="1">
      <c r="F6324" s="215"/>
      <c r="G6324" s="132"/>
      <c r="M6324" s="308"/>
      <c r="N6324" s="215"/>
      <c r="O6324" s="172"/>
      <c r="P6324" s="229"/>
      <c r="Q6324" s="134"/>
      <c r="R6324" s="134"/>
      <c r="S6324" s="134"/>
      <c r="T6324" s="231"/>
      <c r="U6324" s="134"/>
      <c r="V6324" s="231"/>
      <c r="W6324" s="131"/>
      <c r="X6324" s="135"/>
      <c r="AA6324" s="206"/>
    </row>
    <row r="6325" spans="6:27" s="130" customFormat="1" ht="15" customHeight="1">
      <c r="F6325" s="215"/>
      <c r="G6325" s="132"/>
      <c r="M6325" s="308"/>
      <c r="N6325" s="215"/>
      <c r="O6325" s="172"/>
      <c r="P6325" s="229"/>
      <c r="Q6325" s="134"/>
      <c r="R6325" s="134"/>
      <c r="S6325" s="134"/>
      <c r="T6325" s="231"/>
      <c r="U6325" s="134"/>
      <c r="V6325" s="231"/>
      <c r="W6325" s="131"/>
      <c r="X6325" s="135"/>
      <c r="AA6325" s="206"/>
    </row>
    <row r="6326" spans="6:27" s="130" customFormat="1" ht="15" customHeight="1">
      <c r="F6326" s="215"/>
      <c r="G6326" s="132"/>
      <c r="M6326" s="308"/>
      <c r="N6326" s="215"/>
      <c r="O6326" s="172"/>
      <c r="P6326" s="229"/>
      <c r="Q6326" s="134"/>
      <c r="R6326" s="134"/>
      <c r="S6326" s="134"/>
      <c r="T6326" s="231"/>
      <c r="U6326" s="134"/>
      <c r="V6326" s="231"/>
      <c r="W6326" s="131"/>
      <c r="X6326" s="135"/>
      <c r="AA6326" s="206"/>
    </row>
    <row r="6327" spans="6:27" s="130" customFormat="1" ht="15" customHeight="1">
      <c r="F6327" s="215"/>
      <c r="G6327" s="132"/>
      <c r="M6327" s="308"/>
      <c r="N6327" s="215"/>
      <c r="O6327" s="172"/>
      <c r="P6327" s="229"/>
      <c r="Q6327" s="134"/>
      <c r="R6327" s="134"/>
      <c r="S6327" s="134"/>
      <c r="T6327" s="231"/>
      <c r="U6327" s="134"/>
      <c r="V6327" s="231"/>
      <c r="W6327" s="131"/>
      <c r="X6327" s="135"/>
      <c r="AA6327" s="206"/>
    </row>
    <row r="6328" spans="6:27" s="130" customFormat="1" ht="15" customHeight="1">
      <c r="F6328" s="215"/>
      <c r="G6328" s="132"/>
      <c r="M6328" s="308"/>
      <c r="N6328" s="215"/>
      <c r="O6328" s="172"/>
      <c r="P6328" s="229"/>
      <c r="Q6328" s="134"/>
      <c r="R6328" s="134"/>
      <c r="S6328" s="134"/>
      <c r="T6328" s="231"/>
      <c r="U6328" s="134"/>
      <c r="V6328" s="231"/>
      <c r="W6328" s="131"/>
      <c r="X6328" s="135"/>
      <c r="AA6328" s="206"/>
    </row>
    <row r="6329" spans="6:27" s="130" customFormat="1" ht="15" customHeight="1">
      <c r="F6329" s="215"/>
      <c r="G6329" s="132"/>
      <c r="M6329" s="308"/>
      <c r="N6329" s="215"/>
      <c r="O6329" s="172"/>
      <c r="P6329" s="229"/>
      <c r="Q6329" s="134"/>
      <c r="R6329" s="134"/>
      <c r="S6329" s="134"/>
      <c r="T6329" s="231"/>
      <c r="U6329" s="134"/>
      <c r="V6329" s="231"/>
      <c r="W6329" s="131"/>
      <c r="X6329" s="135"/>
      <c r="AA6329" s="206"/>
    </row>
    <row r="6330" spans="6:27" s="130" customFormat="1" ht="15" customHeight="1">
      <c r="F6330" s="215"/>
      <c r="G6330" s="132"/>
      <c r="M6330" s="308"/>
      <c r="N6330" s="215"/>
      <c r="O6330" s="172"/>
      <c r="P6330" s="229"/>
      <c r="Q6330" s="134"/>
      <c r="R6330" s="134"/>
      <c r="S6330" s="134"/>
      <c r="T6330" s="231"/>
      <c r="U6330" s="134"/>
      <c r="V6330" s="231"/>
      <c r="W6330" s="131"/>
      <c r="X6330" s="135"/>
      <c r="AA6330" s="206"/>
    </row>
    <row r="6331" spans="6:27" s="130" customFormat="1" ht="15" customHeight="1">
      <c r="F6331" s="215"/>
      <c r="G6331" s="132"/>
      <c r="M6331" s="308"/>
      <c r="N6331" s="215"/>
      <c r="O6331" s="172"/>
      <c r="P6331" s="229"/>
      <c r="Q6331" s="134"/>
      <c r="R6331" s="134"/>
      <c r="S6331" s="134"/>
      <c r="T6331" s="231"/>
      <c r="U6331" s="134"/>
      <c r="V6331" s="231"/>
      <c r="W6331" s="131"/>
      <c r="X6331" s="135"/>
      <c r="AA6331" s="206"/>
    </row>
    <row r="6332" spans="6:27" s="130" customFormat="1" ht="15" customHeight="1">
      <c r="F6332" s="215"/>
      <c r="G6332" s="132"/>
      <c r="M6332" s="308"/>
      <c r="N6332" s="215"/>
      <c r="O6332" s="172"/>
      <c r="P6332" s="229"/>
      <c r="Q6332" s="134"/>
      <c r="R6332" s="134"/>
      <c r="S6332" s="134"/>
      <c r="T6332" s="231"/>
      <c r="U6332" s="134"/>
      <c r="V6332" s="231"/>
      <c r="W6332" s="131"/>
      <c r="X6332" s="135"/>
      <c r="AA6332" s="206"/>
    </row>
    <row r="6333" spans="6:27" s="130" customFormat="1" ht="15" customHeight="1">
      <c r="F6333" s="215"/>
      <c r="G6333" s="132"/>
      <c r="M6333" s="308"/>
      <c r="N6333" s="215"/>
      <c r="O6333" s="172"/>
      <c r="P6333" s="229"/>
      <c r="Q6333" s="134"/>
      <c r="R6333" s="134"/>
      <c r="S6333" s="134"/>
      <c r="T6333" s="231"/>
      <c r="U6333" s="134"/>
      <c r="V6333" s="231"/>
      <c r="W6333" s="131"/>
      <c r="X6333" s="135"/>
      <c r="AA6333" s="206"/>
    </row>
    <row r="6334" spans="6:27" s="130" customFormat="1" ht="15" customHeight="1">
      <c r="F6334" s="215"/>
      <c r="G6334" s="132"/>
      <c r="M6334" s="308"/>
      <c r="N6334" s="215"/>
      <c r="O6334" s="172"/>
      <c r="P6334" s="229"/>
      <c r="Q6334" s="134"/>
      <c r="R6334" s="134"/>
      <c r="S6334" s="134"/>
      <c r="T6334" s="231"/>
      <c r="U6334" s="134"/>
      <c r="V6334" s="231"/>
      <c r="W6334" s="131"/>
      <c r="X6334" s="135"/>
      <c r="AA6334" s="206"/>
    </row>
    <row r="6335" spans="6:27" s="130" customFormat="1" ht="15" customHeight="1">
      <c r="F6335" s="215"/>
      <c r="G6335" s="132"/>
      <c r="M6335" s="308"/>
      <c r="N6335" s="215"/>
      <c r="O6335" s="172"/>
      <c r="P6335" s="229"/>
      <c r="Q6335" s="134"/>
      <c r="R6335" s="134"/>
      <c r="S6335" s="134"/>
      <c r="T6335" s="231"/>
      <c r="U6335" s="134"/>
      <c r="V6335" s="231"/>
      <c r="W6335" s="131"/>
      <c r="X6335" s="135"/>
      <c r="AA6335" s="206"/>
    </row>
    <row r="6336" spans="6:27" s="130" customFormat="1" ht="15" customHeight="1">
      <c r="F6336" s="215"/>
      <c r="G6336" s="132"/>
      <c r="M6336" s="308"/>
      <c r="N6336" s="215"/>
      <c r="O6336" s="172"/>
      <c r="P6336" s="229"/>
      <c r="Q6336" s="134"/>
      <c r="R6336" s="134"/>
      <c r="S6336" s="134"/>
      <c r="T6336" s="231"/>
      <c r="U6336" s="134"/>
      <c r="V6336" s="231"/>
      <c r="W6336" s="131"/>
      <c r="X6336" s="135"/>
      <c r="AA6336" s="206"/>
    </row>
    <row r="6337" spans="6:27" s="130" customFormat="1" ht="15" customHeight="1">
      <c r="F6337" s="215"/>
      <c r="G6337" s="132"/>
      <c r="M6337" s="308"/>
      <c r="N6337" s="215"/>
      <c r="O6337" s="172"/>
      <c r="P6337" s="229"/>
      <c r="Q6337" s="134"/>
      <c r="R6337" s="134"/>
      <c r="S6337" s="134"/>
      <c r="T6337" s="231"/>
      <c r="U6337" s="134"/>
      <c r="V6337" s="231"/>
      <c r="W6337" s="131"/>
      <c r="X6337" s="135"/>
      <c r="AA6337" s="206"/>
    </row>
    <row r="6338" spans="6:27" s="130" customFormat="1" ht="15" customHeight="1">
      <c r="F6338" s="215"/>
      <c r="G6338" s="132"/>
      <c r="M6338" s="308"/>
      <c r="N6338" s="215"/>
      <c r="O6338" s="172"/>
      <c r="P6338" s="229"/>
      <c r="Q6338" s="134"/>
      <c r="R6338" s="134"/>
      <c r="S6338" s="134"/>
      <c r="T6338" s="231"/>
      <c r="U6338" s="134"/>
      <c r="V6338" s="231"/>
      <c r="W6338" s="131"/>
      <c r="X6338" s="135"/>
      <c r="AA6338" s="206"/>
    </row>
    <row r="6339" spans="6:27" s="130" customFormat="1" ht="15" customHeight="1">
      <c r="F6339" s="215"/>
      <c r="G6339" s="132"/>
      <c r="M6339" s="308"/>
      <c r="N6339" s="215"/>
      <c r="O6339" s="172"/>
      <c r="P6339" s="229"/>
      <c r="Q6339" s="134"/>
      <c r="R6339" s="134"/>
      <c r="S6339" s="134"/>
      <c r="T6339" s="231"/>
      <c r="U6339" s="134"/>
      <c r="V6339" s="231"/>
      <c r="W6339" s="131"/>
      <c r="X6339" s="135"/>
      <c r="AA6339" s="206"/>
    </row>
    <row r="6340" spans="6:27" s="130" customFormat="1" ht="15" customHeight="1">
      <c r="F6340" s="215"/>
      <c r="G6340" s="132"/>
      <c r="M6340" s="308"/>
      <c r="N6340" s="215"/>
      <c r="O6340" s="172"/>
      <c r="P6340" s="229"/>
      <c r="Q6340" s="134"/>
      <c r="R6340" s="134"/>
      <c r="S6340" s="134"/>
      <c r="T6340" s="231"/>
      <c r="U6340" s="134"/>
      <c r="V6340" s="231"/>
      <c r="W6340" s="131"/>
      <c r="X6340" s="135"/>
      <c r="AA6340" s="206"/>
    </row>
    <row r="6341" spans="6:27" s="130" customFormat="1" ht="15" customHeight="1">
      <c r="F6341" s="215"/>
      <c r="G6341" s="132"/>
      <c r="M6341" s="308"/>
      <c r="N6341" s="215"/>
      <c r="O6341" s="172"/>
      <c r="P6341" s="229"/>
      <c r="Q6341" s="134"/>
      <c r="R6341" s="134"/>
      <c r="S6341" s="134"/>
      <c r="T6341" s="231"/>
      <c r="U6341" s="134"/>
      <c r="V6341" s="231"/>
      <c r="W6341" s="131"/>
      <c r="X6341" s="135"/>
      <c r="AA6341" s="206"/>
    </row>
    <row r="6342" spans="6:27" s="130" customFormat="1" ht="15" customHeight="1">
      <c r="F6342" s="215"/>
      <c r="G6342" s="132"/>
      <c r="M6342" s="308"/>
      <c r="N6342" s="215"/>
      <c r="O6342" s="172"/>
      <c r="P6342" s="229"/>
      <c r="Q6342" s="134"/>
      <c r="R6342" s="134"/>
      <c r="S6342" s="134"/>
      <c r="T6342" s="231"/>
      <c r="U6342" s="134"/>
      <c r="V6342" s="231"/>
      <c r="W6342" s="131"/>
      <c r="X6342" s="135"/>
      <c r="AA6342" s="206"/>
    </row>
    <row r="6343" spans="6:27" s="130" customFormat="1" ht="15" customHeight="1">
      <c r="F6343" s="215"/>
      <c r="G6343" s="132"/>
      <c r="M6343" s="308"/>
      <c r="N6343" s="215"/>
      <c r="O6343" s="172"/>
      <c r="P6343" s="229"/>
      <c r="Q6343" s="134"/>
      <c r="R6343" s="134"/>
      <c r="S6343" s="134"/>
      <c r="T6343" s="231"/>
      <c r="U6343" s="134"/>
      <c r="V6343" s="231"/>
      <c r="W6343" s="131"/>
      <c r="X6343" s="135"/>
      <c r="AA6343" s="206"/>
    </row>
    <row r="6344" spans="6:27" s="130" customFormat="1" ht="15" customHeight="1">
      <c r="F6344" s="215"/>
      <c r="G6344" s="132"/>
      <c r="M6344" s="308"/>
      <c r="N6344" s="215"/>
      <c r="O6344" s="172"/>
      <c r="P6344" s="229"/>
      <c r="Q6344" s="134"/>
      <c r="R6344" s="134"/>
      <c r="S6344" s="134"/>
      <c r="T6344" s="231"/>
      <c r="U6344" s="134"/>
      <c r="V6344" s="231"/>
      <c r="W6344" s="131"/>
      <c r="X6344" s="135"/>
      <c r="AA6344" s="206"/>
    </row>
    <row r="6345" spans="6:27" s="130" customFormat="1" ht="15" customHeight="1">
      <c r="F6345" s="215"/>
      <c r="G6345" s="132"/>
      <c r="M6345" s="308"/>
      <c r="N6345" s="215"/>
      <c r="O6345" s="172"/>
      <c r="P6345" s="229"/>
      <c r="Q6345" s="134"/>
      <c r="R6345" s="134"/>
      <c r="S6345" s="134"/>
      <c r="T6345" s="231"/>
      <c r="U6345" s="134"/>
      <c r="V6345" s="231"/>
      <c r="W6345" s="131"/>
      <c r="X6345" s="135"/>
      <c r="AA6345" s="206"/>
    </row>
    <row r="6346" spans="6:27" s="130" customFormat="1" ht="15" customHeight="1">
      <c r="F6346" s="215"/>
      <c r="G6346" s="132"/>
      <c r="M6346" s="308"/>
      <c r="N6346" s="215"/>
      <c r="O6346" s="172"/>
      <c r="P6346" s="229"/>
      <c r="Q6346" s="134"/>
      <c r="R6346" s="134"/>
      <c r="S6346" s="134"/>
      <c r="T6346" s="231"/>
      <c r="U6346" s="134"/>
      <c r="V6346" s="231"/>
      <c r="W6346" s="131"/>
      <c r="X6346" s="135"/>
      <c r="AA6346" s="206"/>
    </row>
    <row r="6347" spans="6:27" s="130" customFormat="1" ht="15" customHeight="1">
      <c r="F6347" s="215"/>
      <c r="G6347" s="132"/>
      <c r="M6347" s="308"/>
      <c r="N6347" s="215"/>
      <c r="O6347" s="172"/>
      <c r="P6347" s="229"/>
      <c r="Q6347" s="134"/>
      <c r="R6347" s="134"/>
      <c r="S6347" s="134"/>
      <c r="T6347" s="231"/>
      <c r="U6347" s="134"/>
      <c r="V6347" s="231"/>
      <c r="W6347" s="131"/>
      <c r="X6347" s="135"/>
      <c r="AA6347" s="206"/>
    </row>
    <row r="6348" spans="6:27" s="130" customFormat="1" ht="15" customHeight="1">
      <c r="F6348" s="215"/>
      <c r="G6348" s="132"/>
      <c r="M6348" s="308"/>
      <c r="N6348" s="215"/>
      <c r="O6348" s="172"/>
      <c r="P6348" s="229"/>
      <c r="Q6348" s="134"/>
      <c r="R6348" s="134"/>
      <c r="S6348" s="134"/>
      <c r="T6348" s="231"/>
      <c r="U6348" s="134"/>
      <c r="V6348" s="231"/>
      <c r="W6348" s="131"/>
      <c r="X6348" s="135"/>
      <c r="AA6348" s="206"/>
    </row>
    <row r="6349" spans="6:27" s="130" customFormat="1" ht="15" customHeight="1">
      <c r="F6349" s="215"/>
      <c r="G6349" s="132"/>
      <c r="M6349" s="308"/>
      <c r="N6349" s="215"/>
      <c r="O6349" s="172"/>
      <c r="P6349" s="229"/>
      <c r="Q6349" s="134"/>
      <c r="R6349" s="134"/>
      <c r="S6349" s="134"/>
      <c r="T6349" s="231"/>
      <c r="U6349" s="134"/>
      <c r="V6349" s="231"/>
      <c r="W6349" s="131"/>
      <c r="X6349" s="135"/>
      <c r="AA6349" s="206"/>
    </row>
    <row r="6350" spans="6:27" s="130" customFormat="1" ht="15" customHeight="1">
      <c r="F6350" s="215"/>
      <c r="G6350" s="132"/>
      <c r="M6350" s="308"/>
      <c r="N6350" s="215"/>
      <c r="O6350" s="172"/>
      <c r="P6350" s="229"/>
      <c r="Q6350" s="134"/>
      <c r="R6350" s="134"/>
      <c r="S6350" s="134"/>
      <c r="T6350" s="231"/>
      <c r="U6350" s="134"/>
      <c r="V6350" s="231"/>
      <c r="W6350" s="131"/>
      <c r="X6350" s="135"/>
      <c r="AA6350" s="206"/>
    </row>
    <row r="6351" spans="6:27" s="130" customFormat="1" ht="15" customHeight="1">
      <c r="F6351" s="215"/>
      <c r="G6351" s="132"/>
      <c r="M6351" s="308"/>
      <c r="N6351" s="215"/>
      <c r="O6351" s="172"/>
      <c r="P6351" s="229"/>
      <c r="Q6351" s="134"/>
      <c r="R6351" s="134"/>
      <c r="S6351" s="134"/>
      <c r="T6351" s="231"/>
      <c r="U6351" s="134"/>
      <c r="V6351" s="231"/>
      <c r="W6351" s="131"/>
      <c r="X6351" s="135"/>
      <c r="AA6351" s="206"/>
    </row>
    <row r="6352" spans="6:27" s="130" customFormat="1" ht="15" customHeight="1">
      <c r="F6352" s="215"/>
      <c r="G6352" s="132"/>
      <c r="M6352" s="308"/>
      <c r="N6352" s="215"/>
      <c r="O6352" s="172"/>
      <c r="P6352" s="229"/>
      <c r="Q6352" s="134"/>
      <c r="R6352" s="134"/>
      <c r="S6352" s="134"/>
      <c r="T6352" s="231"/>
      <c r="U6352" s="134"/>
      <c r="V6352" s="231"/>
      <c r="W6352" s="131"/>
      <c r="X6352" s="135"/>
      <c r="AA6352" s="206"/>
    </row>
    <row r="6353" spans="6:27" s="130" customFormat="1" ht="15" customHeight="1">
      <c r="F6353" s="215"/>
      <c r="G6353" s="132"/>
      <c r="M6353" s="308"/>
      <c r="N6353" s="215"/>
      <c r="O6353" s="172"/>
      <c r="P6353" s="229"/>
      <c r="Q6353" s="134"/>
      <c r="R6353" s="134"/>
      <c r="S6353" s="134"/>
      <c r="T6353" s="231"/>
      <c r="U6353" s="134"/>
      <c r="V6353" s="231"/>
      <c r="W6353" s="131"/>
      <c r="X6353" s="135"/>
      <c r="AA6353" s="206"/>
    </row>
    <row r="6354" spans="6:27" s="130" customFormat="1" ht="15" customHeight="1">
      <c r="F6354" s="215"/>
      <c r="G6354" s="132"/>
      <c r="M6354" s="308"/>
      <c r="N6354" s="215"/>
      <c r="O6354" s="172"/>
      <c r="P6354" s="229"/>
      <c r="Q6354" s="134"/>
      <c r="R6354" s="134"/>
      <c r="S6354" s="134"/>
      <c r="T6354" s="231"/>
      <c r="U6354" s="134"/>
      <c r="V6354" s="231"/>
      <c r="W6354" s="131"/>
      <c r="X6354" s="135"/>
      <c r="AA6354" s="206"/>
    </row>
    <row r="6355" spans="6:27" s="130" customFormat="1" ht="15" customHeight="1">
      <c r="F6355" s="215"/>
      <c r="G6355" s="132"/>
      <c r="M6355" s="308"/>
      <c r="N6355" s="215"/>
      <c r="O6355" s="172"/>
      <c r="P6355" s="229"/>
      <c r="Q6355" s="134"/>
      <c r="R6355" s="134"/>
      <c r="S6355" s="134"/>
      <c r="T6355" s="231"/>
      <c r="U6355" s="134"/>
      <c r="V6355" s="231"/>
      <c r="W6355" s="131"/>
      <c r="X6355" s="135"/>
      <c r="AA6355" s="206"/>
    </row>
    <row r="6356" spans="6:27" s="130" customFormat="1" ht="15" customHeight="1">
      <c r="F6356" s="215"/>
      <c r="G6356" s="132"/>
      <c r="M6356" s="308"/>
      <c r="N6356" s="215"/>
      <c r="O6356" s="172"/>
      <c r="P6356" s="229"/>
      <c r="Q6356" s="134"/>
      <c r="R6356" s="134"/>
      <c r="S6356" s="134"/>
      <c r="T6356" s="231"/>
      <c r="U6356" s="134"/>
      <c r="V6356" s="231"/>
      <c r="W6356" s="131"/>
      <c r="X6356" s="135"/>
      <c r="AA6356" s="206"/>
    </row>
    <row r="6357" spans="6:27" s="130" customFormat="1" ht="15" customHeight="1">
      <c r="F6357" s="215"/>
      <c r="G6357" s="132"/>
      <c r="M6357" s="308"/>
      <c r="N6357" s="215"/>
      <c r="O6357" s="172"/>
      <c r="P6357" s="229"/>
      <c r="Q6357" s="134"/>
      <c r="R6357" s="134"/>
      <c r="S6357" s="134"/>
      <c r="T6357" s="231"/>
      <c r="U6357" s="134"/>
      <c r="V6357" s="231"/>
      <c r="W6357" s="131"/>
      <c r="X6357" s="135"/>
      <c r="AA6357" s="206"/>
    </row>
    <row r="6358" spans="6:27" s="130" customFormat="1" ht="15" customHeight="1">
      <c r="F6358" s="215"/>
      <c r="G6358" s="132"/>
      <c r="M6358" s="308"/>
      <c r="N6358" s="215"/>
      <c r="O6358" s="172"/>
      <c r="P6358" s="229"/>
      <c r="Q6358" s="134"/>
      <c r="R6358" s="134"/>
      <c r="S6358" s="134"/>
      <c r="T6358" s="231"/>
      <c r="U6358" s="134"/>
      <c r="V6358" s="231"/>
      <c r="W6358" s="131"/>
      <c r="X6358" s="135"/>
      <c r="AA6358" s="206"/>
    </row>
    <row r="6359" spans="6:27" s="130" customFormat="1" ht="15" customHeight="1">
      <c r="F6359" s="215"/>
      <c r="G6359" s="132"/>
      <c r="M6359" s="308"/>
      <c r="N6359" s="215"/>
      <c r="O6359" s="172"/>
      <c r="P6359" s="229"/>
      <c r="Q6359" s="134"/>
      <c r="R6359" s="134"/>
      <c r="S6359" s="134"/>
      <c r="T6359" s="231"/>
      <c r="U6359" s="134"/>
      <c r="V6359" s="231"/>
      <c r="W6359" s="131"/>
      <c r="X6359" s="135"/>
      <c r="AA6359" s="206"/>
    </row>
    <row r="6360" spans="6:27" s="130" customFormat="1" ht="15" customHeight="1">
      <c r="F6360" s="215"/>
      <c r="G6360" s="132"/>
      <c r="M6360" s="308"/>
      <c r="N6360" s="215"/>
      <c r="O6360" s="172"/>
      <c r="P6360" s="229"/>
      <c r="Q6360" s="134"/>
      <c r="R6360" s="134"/>
      <c r="S6360" s="134"/>
      <c r="T6360" s="231"/>
      <c r="U6360" s="134"/>
      <c r="V6360" s="231"/>
      <c r="W6360" s="131"/>
      <c r="X6360" s="135"/>
      <c r="AA6360" s="206"/>
    </row>
    <row r="6361" spans="6:27" s="130" customFormat="1" ht="15" customHeight="1">
      <c r="F6361" s="215"/>
      <c r="G6361" s="132"/>
      <c r="M6361" s="308"/>
      <c r="N6361" s="215"/>
      <c r="O6361" s="172"/>
      <c r="P6361" s="229"/>
      <c r="Q6361" s="134"/>
      <c r="R6361" s="134"/>
      <c r="S6361" s="134"/>
      <c r="T6361" s="231"/>
      <c r="U6361" s="134"/>
      <c r="V6361" s="231"/>
      <c r="W6361" s="131"/>
      <c r="X6361" s="135"/>
      <c r="AA6361" s="206"/>
    </row>
    <row r="6362" spans="6:27" s="130" customFormat="1" ht="15" customHeight="1">
      <c r="F6362" s="215"/>
      <c r="G6362" s="132"/>
      <c r="M6362" s="308"/>
      <c r="N6362" s="215"/>
      <c r="O6362" s="172"/>
      <c r="P6362" s="229"/>
      <c r="Q6362" s="134"/>
      <c r="R6362" s="134"/>
      <c r="S6362" s="134"/>
      <c r="T6362" s="231"/>
      <c r="U6362" s="134"/>
      <c r="V6362" s="231"/>
      <c r="W6362" s="131"/>
      <c r="X6362" s="135"/>
      <c r="AA6362" s="206"/>
    </row>
    <row r="6363" spans="6:27" s="130" customFormat="1" ht="15" customHeight="1">
      <c r="F6363" s="215"/>
      <c r="G6363" s="132"/>
      <c r="M6363" s="308"/>
      <c r="N6363" s="215"/>
      <c r="O6363" s="172"/>
      <c r="P6363" s="229"/>
      <c r="Q6363" s="134"/>
      <c r="R6363" s="134"/>
      <c r="S6363" s="134"/>
      <c r="T6363" s="231"/>
      <c r="U6363" s="134"/>
      <c r="V6363" s="231"/>
      <c r="W6363" s="131"/>
      <c r="X6363" s="135"/>
      <c r="AA6363" s="206"/>
    </row>
    <row r="6364" spans="6:27" s="130" customFormat="1" ht="15" customHeight="1">
      <c r="F6364" s="215"/>
      <c r="G6364" s="132"/>
      <c r="M6364" s="308"/>
      <c r="N6364" s="215"/>
      <c r="O6364" s="172"/>
      <c r="P6364" s="229"/>
      <c r="Q6364" s="134"/>
      <c r="R6364" s="134"/>
      <c r="S6364" s="134"/>
      <c r="T6364" s="231"/>
      <c r="U6364" s="134"/>
      <c r="V6364" s="231"/>
      <c r="W6364" s="131"/>
      <c r="X6364" s="135"/>
      <c r="AA6364" s="206"/>
    </row>
    <row r="6365" spans="6:27" s="130" customFormat="1" ht="15" customHeight="1">
      <c r="F6365" s="215"/>
      <c r="G6365" s="132"/>
      <c r="M6365" s="308"/>
      <c r="N6365" s="215"/>
      <c r="O6365" s="172"/>
      <c r="P6365" s="229"/>
      <c r="Q6365" s="134"/>
      <c r="R6365" s="134"/>
      <c r="S6365" s="134"/>
      <c r="T6365" s="231"/>
      <c r="U6365" s="134"/>
      <c r="V6365" s="231"/>
      <c r="W6365" s="131"/>
      <c r="X6365" s="135"/>
      <c r="AA6365" s="206"/>
    </row>
    <row r="6366" spans="6:27" s="130" customFormat="1" ht="15" customHeight="1">
      <c r="F6366" s="215"/>
      <c r="G6366" s="132"/>
      <c r="M6366" s="308"/>
      <c r="N6366" s="215"/>
      <c r="O6366" s="172"/>
      <c r="P6366" s="229"/>
      <c r="Q6366" s="134"/>
      <c r="R6366" s="134"/>
      <c r="S6366" s="134"/>
      <c r="T6366" s="231"/>
      <c r="U6366" s="134"/>
      <c r="V6366" s="231"/>
      <c r="W6366" s="131"/>
      <c r="X6366" s="135"/>
      <c r="AA6366" s="206"/>
    </row>
    <row r="6367" spans="6:27" s="130" customFormat="1" ht="15" customHeight="1">
      <c r="F6367" s="215"/>
      <c r="G6367" s="132"/>
      <c r="M6367" s="308"/>
      <c r="N6367" s="215"/>
      <c r="O6367" s="172"/>
      <c r="P6367" s="229"/>
      <c r="Q6367" s="134"/>
      <c r="R6367" s="134"/>
      <c r="S6367" s="134"/>
      <c r="T6367" s="231"/>
      <c r="U6367" s="134"/>
      <c r="V6367" s="231"/>
      <c r="W6367" s="131"/>
      <c r="X6367" s="135"/>
      <c r="AA6367" s="206"/>
    </row>
    <row r="6368" spans="6:27" s="130" customFormat="1" ht="15" customHeight="1">
      <c r="F6368" s="215"/>
      <c r="G6368" s="132"/>
      <c r="M6368" s="308"/>
      <c r="N6368" s="215"/>
      <c r="O6368" s="172"/>
      <c r="P6368" s="229"/>
      <c r="Q6368" s="134"/>
      <c r="R6368" s="134"/>
      <c r="S6368" s="134"/>
      <c r="T6368" s="231"/>
      <c r="U6368" s="134"/>
      <c r="V6368" s="231"/>
      <c r="W6368" s="131"/>
      <c r="X6368" s="135"/>
      <c r="AA6368" s="206"/>
    </row>
    <row r="6369" spans="6:27" s="130" customFormat="1" ht="15" customHeight="1">
      <c r="F6369" s="215"/>
      <c r="G6369" s="132"/>
      <c r="M6369" s="308"/>
      <c r="N6369" s="215"/>
      <c r="O6369" s="172"/>
      <c r="P6369" s="229"/>
      <c r="Q6369" s="134"/>
      <c r="R6369" s="134"/>
      <c r="S6369" s="134"/>
      <c r="T6369" s="231"/>
      <c r="U6369" s="134"/>
      <c r="V6369" s="231"/>
      <c r="W6369" s="131"/>
      <c r="X6369" s="135"/>
      <c r="AA6369" s="206"/>
    </row>
    <row r="6370" spans="6:27" s="130" customFormat="1" ht="15" customHeight="1">
      <c r="F6370" s="215"/>
      <c r="G6370" s="132"/>
      <c r="M6370" s="308"/>
      <c r="N6370" s="215"/>
      <c r="O6370" s="172"/>
      <c r="P6370" s="229"/>
      <c r="Q6370" s="134"/>
      <c r="R6370" s="134"/>
      <c r="S6370" s="134"/>
      <c r="T6370" s="231"/>
      <c r="U6370" s="134"/>
      <c r="V6370" s="231"/>
      <c r="W6370" s="131"/>
      <c r="X6370" s="135"/>
      <c r="AA6370" s="206"/>
    </row>
    <row r="6371" spans="6:27" s="130" customFormat="1" ht="15" customHeight="1">
      <c r="F6371" s="215"/>
      <c r="G6371" s="132"/>
      <c r="M6371" s="308"/>
      <c r="N6371" s="215"/>
      <c r="O6371" s="172"/>
      <c r="P6371" s="229"/>
      <c r="Q6371" s="134"/>
      <c r="R6371" s="134"/>
      <c r="S6371" s="134"/>
      <c r="T6371" s="231"/>
      <c r="U6371" s="134"/>
      <c r="V6371" s="231"/>
      <c r="W6371" s="131"/>
      <c r="X6371" s="135"/>
      <c r="AA6371" s="206"/>
    </row>
    <row r="6372" spans="6:27" s="130" customFormat="1" ht="15" customHeight="1">
      <c r="F6372" s="215"/>
      <c r="G6372" s="132"/>
      <c r="M6372" s="308"/>
      <c r="N6372" s="215"/>
      <c r="O6372" s="172"/>
      <c r="P6372" s="229"/>
      <c r="Q6372" s="134"/>
      <c r="R6372" s="134"/>
      <c r="S6372" s="134"/>
      <c r="T6372" s="231"/>
      <c r="U6372" s="134"/>
      <c r="V6372" s="231"/>
      <c r="W6372" s="131"/>
      <c r="X6372" s="135"/>
      <c r="AA6372" s="206"/>
    </row>
    <row r="6373" spans="6:27" s="130" customFormat="1" ht="15" customHeight="1">
      <c r="F6373" s="215"/>
      <c r="G6373" s="132"/>
      <c r="M6373" s="308"/>
      <c r="N6373" s="215"/>
      <c r="O6373" s="172"/>
      <c r="P6373" s="229"/>
      <c r="Q6373" s="134"/>
      <c r="R6373" s="134"/>
      <c r="S6373" s="134"/>
      <c r="T6373" s="231"/>
      <c r="U6373" s="134"/>
      <c r="V6373" s="231"/>
      <c r="W6373" s="131"/>
      <c r="X6373" s="135"/>
      <c r="AA6373" s="206"/>
    </row>
    <row r="6374" spans="6:27" s="130" customFormat="1" ht="15" customHeight="1">
      <c r="F6374" s="215"/>
      <c r="G6374" s="132"/>
      <c r="M6374" s="308"/>
      <c r="N6374" s="215"/>
      <c r="O6374" s="172"/>
      <c r="P6374" s="229"/>
      <c r="Q6374" s="134"/>
      <c r="R6374" s="134"/>
      <c r="S6374" s="134"/>
      <c r="T6374" s="231"/>
      <c r="U6374" s="134"/>
      <c r="V6374" s="231"/>
      <c r="W6374" s="131"/>
      <c r="X6374" s="135"/>
      <c r="AA6374" s="206"/>
    </row>
    <row r="6375" spans="6:27" s="130" customFormat="1" ht="15" customHeight="1">
      <c r="F6375" s="215"/>
      <c r="G6375" s="132"/>
      <c r="M6375" s="308"/>
      <c r="N6375" s="215"/>
      <c r="O6375" s="172"/>
      <c r="P6375" s="229"/>
      <c r="Q6375" s="134"/>
      <c r="R6375" s="134"/>
      <c r="S6375" s="134"/>
      <c r="T6375" s="231"/>
      <c r="U6375" s="134"/>
      <c r="V6375" s="231"/>
      <c r="W6375" s="131"/>
      <c r="X6375" s="135"/>
      <c r="AA6375" s="206"/>
    </row>
    <row r="6376" spans="6:27" s="130" customFormat="1" ht="15" customHeight="1">
      <c r="F6376" s="215"/>
      <c r="G6376" s="132"/>
      <c r="M6376" s="308"/>
      <c r="N6376" s="215"/>
      <c r="O6376" s="172"/>
      <c r="P6376" s="229"/>
      <c r="Q6376" s="134"/>
      <c r="R6376" s="134"/>
      <c r="S6376" s="134"/>
      <c r="T6376" s="231"/>
      <c r="U6376" s="134"/>
      <c r="V6376" s="231"/>
      <c r="W6376" s="131"/>
      <c r="X6376" s="135"/>
      <c r="AA6376" s="206"/>
    </row>
    <row r="6377" spans="6:27" s="130" customFormat="1" ht="15" customHeight="1">
      <c r="F6377" s="215"/>
      <c r="G6377" s="132"/>
      <c r="M6377" s="308"/>
      <c r="N6377" s="215"/>
      <c r="O6377" s="172"/>
      <c r="P6377" s="229"/>
      <c r="Q6377" s="134"/>
      <c r="R6377" s="134"/>
      <c r="S6377" s="134"/>
      <c r="T6377" s="231"/>
      <c r="U6377" s="134"/>
      <c r="V6377" s="231"/>
      <c r="W6377" s="131"/>
      <c r="X6377" s="135"/>
      <c r="AA6377" s="206"/>
    </row>
    <row r="6378" spans="6:27" s="130" customFormat="1" ht="15" customHeight="1">
      <c r="F6378" s="215"/>
      <c r="G6378" s="132"/>
      <c r="M6378" s="308"/>
      <c r="N6378" s="215"/>
      <c r="O6378" s="172"/>
      <c r="P6378" s="229"/>
      <c r="Q6378" s="134"/>
      <c r="R6378" s="134"/>
      <c r="S6378" s="134"/>
      <c r="T6378" s="231"/>
      <c r="U6378" s="134"/>
      <c r="V6378" s="231"/>
      <c r="W6378" s="131"/>
      <c r="X6378" s="135"/>
      <c r="AA6378" s="206"/>
    </row>
    <row r="6379" spans="6:27" s="130" customFormat="1" ht="15" customHeight="1">
      <c r="F6379" s="215"/>
      <c r="G6379" s="132"/>
      <c r="M6379" s="308"/>
      <c r="N6379" s="215"/>
      <c r="O6379" s="172"/>
      <c r="P6379" s="229"/>
      <c r="Q6379" s="134"/>
      <c r="R6379" s="134"/>
      <c r="S6379" s="134"/>
      <c r="T6379" s="231"/>
      <c r="U6379" s="134"/>
      <c r="V6379" s="231"/>
      <c r="W6379" s="131"/>
      <c r="X6379" s="135"/>
      <c r="AA6379" s="206"/>
    </row>
    <row r="6380" spans="6:27" s="130" customFormat="1" ht="15" customHeight="1">
      <c r="F6380" s="215"/>
      <c r="G6380" s="132"/>
      <c r="M6380" s="308"/>
      <c r="N6380" s="215"/>
      <c r="O6380" s="172"/>
      <c r="P6380" s="229"/>
      <c r="Q6380" s="134"/>
      <c r="R6380" s="134"/>
      <c r="S6380" s="134"/>
      <c r="T6380" s="231"/>
      <c r="U6380" s="134"/>
      <c r="V6380" s="231"/>
      <c r="W6380" s="131"/>
      <c r="X6380" s="135"/>
      <c r="AA6380" s="206"/>
    </row>
    <row r="6381" spans="6:27" s="130" customFormat="1" ht="15" customHeight="1">
      <c r="F6381" s="215"/>
      <c r="G6381" s="132"/>
      <c r="M6381" s="308"/>
      <c r="N6381" s="215"/>
      <c r="O6381" s="172"/>
      <c r="P6381" s="229"/>
      <c r="Q6381" s="134"/>
      <c r="R6381" s="134"/>
      <c r="S6381" s="134"/>
      <c r="T6381" s="231"/>
      <c r="U6381" s="134"/>
      <c r="V6381" s="231"/>
      <c r="W6381" s="131"/>
      <c r="X6381" s="135"/>
      <c r="AA6381" s="206"/>
    </row>
    <row r="6382" spans="6:27" s="130" customFormat="1" ht="15" customHeight="1">
      <c r="F6382" s="215"/>
      <c r="G6382" s="132"/>
      <c r="M6382" s="308"/>
      <c r="N6382" s="215"/>
      <c r="O6382" s="172"/>
      <c r="P6382" s="229"/>
      <c r="Q6382" s="134"/>
      <c r="R6382" s="134"/>
      <c r="S6382" s="134"/>
      <c r="T6382" s="231"/>
      <c r="U6382" s="134"/>
      <c r="V6382" s="231"/>
      <c r="W6382" s="131"/>
      <c r="X6382" s="135"/>
      <c r="AA6382" s="206"/>
    </row>
    <row r="6383" spans="6:27" s="130" customFormat="1" ht="15" customHeight="1">
      <c r="F6383" s="215"/>
      <c r="G6383" s="132"/>
      <c r="M6383" s="308"/>
      <c r="N6383" s="215"/>
      <c r="O6383" s="172"/>
      <c r="P6383" s="229"/>
      <c r="Q6383" s="134"/>
      <c r="R6383" s="134"/>
      <c r="S6383" s="134"/>
      <c r="T6383" s="231"/>
      <c r="U6383" s="134"/>
      <c r="V6383" s="231"/>
      <c r="W6383" s="131"/>
      <c r="X6383" s="135"/>
      <c r="AA6383" s="206"/>
    </row>
    <row r="6384" spans="6:27" s="130" customFormat="1" ht="15" customHeight="1">
      <c r="F6384" s="215"/>
      <c r="G6384" s="132"/>
      <c r="M6384" s="308"/>
      <c r="N6384" s="215"/>
      <c r="O6384" s="172"/>
      <c r="P6384" s="229"/>
      <c r="Q6384" s="134"/>
      <c r="R6384" s="134"/>
      <c r="S6384" s="134"/>
      <c r="T6384" s="231"/>
      <c r="U6384" s="134"/>
      <c r="V6384" s="231"/>
      <c r="W6384" s="131"/>
      <c r="X6384" s="135"/>
      <c r="AA6384" s="206"/>
    </row>
    <row r="6385" spans="6:27" s="130" customFormat="1" ht="15" customHeight="1">
      <c r="F6385" s="215"/>
      <c r="G6385" s="132"/>
      <c r="M6385" s="308"/>
      <c r="N6385" s="215"/>
      <c r="O6385" s="172"/>
      <c r="P6385" s="229"/>
      <c r="Q6385" s="134"/>
      <c r="R6385" s="134"/>
      <c r="S6385" s="134"/>
      <c r="T6385" s="231"/>
      <c r="U6385" s="134"/>
      <c r="V6385" s="231"/>
      <c r="W6385" s="131"/>
      <c r="X6385" s="135"/>
      <c r="AA6385" s="206"/>
    </row>
    <row r="6386" spans="6:27" s="130" customFormat="1" ht="15" customHeight="1">
      <c r="F6386" s="215"/>
      <c r="G6386" s="132"/>
      <c r="M6386" s="308"/>
      <c r="N6386" s="215"/>
      <c r="O6386" s="172"/>
      <c r="P6386" s="229"/>
      <c r="Q6386" s="134"/>
      <c r="R6386" s="134"/>
      <c r="S6386" s="134"/>
      <c r="T6386" s="231"/>
      <c r="U6386" s="134"/>
      <c r="V6386" s="231"/>
      <c r="W6386" s="131"/>
      <c r="X6386" s="135"/>
      <c r="AA6386" s="206"/>
    </row>
    <row r="6387" spans="6:27" s="130" customFormat="1" ht="15" customHeight="1">
      <c r="F6387" s="215"/>
      <c r="G6387" s="132"/>
      <c r="M6387" s="308"/>
      <c r="N6387" s="215"/>
      <c r="O6387" s="172"/>
      <c r="P6387" s="229"/>
      <c r="Q6387" s="134"/>
      <c r="R6387" s="134"/>
      <c r="S6387" s="134"/>
      <c r="T6387" s="231"/>
      <c r="U6387" s="134"/>
      <c r="V6387" s="231"/>
      <c r="W6387" s="131"/>
      <c r="X6387" s="135"/>
      <c r="AA6387" s="206"/>
    </row>
    <row r="6388" spans="6:27" s="130" customFormat="1" ht="15" customHeight="1">
      <c r="F6388" s="215"/>
      <c r="G6388" s="132"/>
      <c r="M6388" s="308"/>
      <c r="N6388" s="215"/>
      <c r="O6388" s="172"/>
      <c r="P6388" s="229"/>
      <c r="Q6388" s="134"/>
      <c r="R6388" s="134"/>
      <c r="S6388" s="134"/>
      <c r="T6388" s="231"/>
      <c r="U6388" s="134"/>
      <c r="V6388" s="231"/>
      <c r="W6388" s="131"/>
      <c r="X6388" s="135"/>
      <c r="AA6388" s="206"/>
    </row>
    <row r="6389" spans="6:27" s="130" customFormat="1" ht="15" customHeight="1">
      <c r="F6389" s="215"/>
      <c r="G6389" s="132"/>
      <c r="M6389" s="308"/>
      <c r="N6389" s="215"/>
      <c r="O6389" s="172"/>
      <c r="P6389" s="229"/>
      <c r="Q6389" s="134"/>
      <c r="R6389" s="134"/>
      <c r="S6389" s="134"/>
      <c r="T6389" s="231"/>
      <c r="U6389" s="134"/>
      <c r="V6389" s="231"/>
      <c r="W6389" s="131"/>
      <c r="X6389" s="135"/>
      <c r="AA6389" s="206"/>
    </row>
    <row r="6390" spans="6:27" s="130" customFormat="1" ht="15" customHeight="1">
      <c r="F6390" s="215"/>
      <c r="G6390" s="132"/>
      <c r="M6390" s="308"/>
      <c r="N6390" s="215"/>
      <c r="O6390" s="172"/>
      <c r="P6390" s="229"/>
      <c r="Q6390" s="134"/>
      <c r="R6390" s="134"/>
      <c r="S6390" s="134"/>
      <c r="T6390" s="231"/>
      <c r="U6390" s="134"/>
      <c r="V6390" s="231"/>
      <c r="W6390" s="131"/>
      <c r="X6390" s="135"/>
      <c r="AA6390" s="206"/>
    </row>
    <row r="6391" spans="6:27" s="130" customFormat="1" ht="15" customHeight="1">
      <c r="F6391" s="215"/>
      <c r="G6391" s="132"/>
      <c r="M6391" s="308"/>
      <c r="N6391" s="215"/>
      <c r="O6391" s="172"/>
      <c r="P6391" s="229"/>
      <c r="Q6391" s="134"/>
      <c r="R6391" s="134"/>
      <c r="S6391" s="134"/>
      <c r="T6391" s="231"/>
      <c r="U6391" s="134"/>
      <c r="V6391" s="231"/>
      <c r="W6391" s="131"/>
      <c r="X6391" s="135"/>
      <c r="AA6391" s="206"/>
    </row>
    <row r="6392" spans="6:27" s="130" customFormat="1" ht="15" customHeight="1">
      <c r="F6392" s="215"/>
      <c r="G6392" s="132"/>
      <c r="M6392" s="308"/>
      <c r="N6392" s="215"/>
      <c r="O6392" s="172"/>
      <c r="P6392" s="229"/>
      <c r="Q6392" s="134"/>
      <c r="R6392" s="134"/>
      <c r="S6392" s="134"/>
      <c r="T6392" s="231"/>
      <c r="U6392" s="134"/>
      <c r="V6392" s="231"/>
      <c r="W6392" s="131"/>
      <c r="X6392" s="135"/>
      <c r="AA6392" s="206"/>
    </row>
    <row r="6393" spans="6:27" s="130" customFormat="1" ht="15" customHeight="1">
      <c r="F6393" s="215"/>
      <c r="G6393" s="132"/>
      <c r="M6393" s="308"/>
      <c r="N6393" s="215"/>
      <c r="O6393" s="172"/>
      <c r="P6393" s="229"/>
      <c r="Q6393" s="134"/>
      <c r="R6393" s="134"/>
      <c r="S6393" s="134"/>
      <c r="T6393" s="231"/>
      <c r="U6393" s="134"/>
      <c r="V6393" s="231"/>
      <c r="W6393" s="131"/>
      <c r="X6393" s="135"/>
      <c r="AA6393" s="206"/>
    </row>
    <row r="6394" spans="6:27" s="130" customFormat="1" ht="15" customHeight="1">
      <c r="F6394" s="215"/>
      <c r="G6394" s="132"/>
      <c r="M6394" s="308"/>
      <c r="N6394" s="215"/>
      <c r="O6394" s="172"/>
      <c r="P6394" s="229"/>
      <c r="Q6394" s="134"/>
      <c r="R6394" s="134"/>
      <c r="S6394" s="134"/>
      <c r="T6394" s="231"/>
      <c r="U6394" s="134"/>
      <c r="V6394" s="231"/>
      <c r="W6394" s="131"/>
      <c r="X6394" s="135"/>
      <c r="AA6394" s="206"/>
    </row>
    <row r="6395" spans="6:27" s="130" customFormat="1" ht="15" customHeight="1">
      <c r="F6395" s="215"/>
      <c r="G6395" s="132"/>
      <c r="M6395" s="308"/>
      <c r="N6395" s="215"/>
      <c r="O6395" s="172"/>
      <c r="P6395" s="229"/>
      <c r="Q6395" s="134"/>
      <c r="R6395" s="134"/>
      <c r="S6395" s="134"/>
      <c r="T6395" s="231"/>
      <c r="U6395" s="134"/>
      <c r="V6395" s="231"/>
      <c r="W6395" s="131"/>
      <c r="X6395" s="135"/>
      <c r="AA6395" s="206"/>
    </row>
    <row r="6396" spans="6:27" s="130" customFormat="1" ht="15" customHeight="1">
      <c r="F6396" s="215"/>
      <c r="G6396" s="132"/>
      <c r="M6396" s="308"/>
      <c r="N6396" s="215"/>
      <c r="O6396" s="172"/>
      <c r="P6396" s="229"/>
      <c r="Q6396" s="134"/>
      <c r="R6396" s="134"/>
      <c r="S6396" s="134"/>
      <c r="T6396" s="231"/>
      <c r="U6396" s="134"/>
      <c r="V6396" s="231"/>
      <c r="W6396" s="131"/>
      <c r="X6396" s="135"/>
      <c r="AA6396" s="206"/>
    </row>
    <row r="6397" spans="6:27" s="130" customFormat="1" ht="15" customHeight="1">
      <c r="F6397" s="215"/>
      <c r="G6397" s="132"/>
      <c r="M6397" s="308"/>
      <c r="N6397" s="215"/>
      <c r="O6397" s="172"/>
      <c r="P6397" s="229"/>
      <c r="Q6397" s="134"/>
      <c r="R6397" s="134"/>
      <c r="S6397" s="134"/>
      <c r="T6397" s="231"/>
      <c r="U6397" s="134"/>
      <c r="V6397" s="231"/>
      <c r="W6397" s="131"/>
      <c r="X6397" s="135"/>
      <c r="AA6397" s="206"/>
    </row>
    <row r="6398" spans="6:27" s="130" customFormat="1" ht="15" customHeight="1">
      <c r="F6398" s="215"/>
      <c r="G6398" s="132"/>
      <c r="M6398" s="308"/>
      <c r="N6398" s="215"/>
      <c r="O6398" s="172"/>
      <c r="P6398" s="229"/>
      <c r="Q6398" s="134"/>
      <c r="R6398" s="134"/>
      <c r="S6398" s="134"/>
      <c r="T6398" s="231"/>
      <c r="U6398" s="134"/>
      <c r="V6398" s="231"/>
      <c r="W6398" s="131"/>
      <c r="X6398" s="135"/>
      <c r="AA6398" s="206"/>
    </row>
    <row r="6399" spans="6:27" s="130" customFormat="1" ht="15" customHeight="1">
      <c r="F6399" s="215"/>
      <c r="G6399" s="132"/>
      <c r="M6399" s="308"/>
      <c r="N6399" s="215"/>
      <c r="O6399" s="172"/>
      <c r="P6399" s="229"/>
      <c r="Q6399" s="134"/>
      <c r="R6399" s="134"/>
      <c r="S6399" s="134"/>
      <c r="T6399" s="231"/>
      <c r="U6399" s="134"/>
      <c r="V6399" s="231"/>
      <c r="W6399" s="131"/>
      <c r="X6399" s="135"/>
      <c r="AA6399" s="206"/>
    </row>
    <row r="6400" spans="6:27" s="130" customFormat="1" ht="15" customHeight="1">
      <c r="F6400" s="215"/>
      <c r="G6400" s="132"/>
      <c r="M6400" s="308"/>
      <c r="N6400" s="215"/>
      <c r="O6400" s="172"/>
      <c r="P6400" s="229"/>
      <c r="Q6400" s="134"/>
      <c r="R6400" s="134"/>
      <c r="S6400" s="134"/>
      <c r="T6400" s="231"/>
      <c r="U6400" s="134"/>
      <c r="V6400" s="231"/>
      <c r="W6400" s="131"/>
      <c r="X6400" s="135"/>
      <c r="AA6400" s="206"/>
    </row>
    <row r="6401" spans="6:27" s="130" customFormat="1" ht="15" customHeight="1">
      <c r="F6401" s="215"/>
      <c r="G6401" s="132"/>
      <c r="M6401" s="308"/>
      <c r="N6401" s="215"/>
      <c r="O6401" s="172"/>
      <c r="P6401" s="229"/>
      <c r="Q6401" s="134"/>
      <c r="R6401" s="134"/>
      <c r="S6401" s="134"/>
      <c r="T6401" s="231"/>
      <c r="U6401" s="134"/>
      <c r="V6401" s="231"/>
      <c r="W6401" s="131"/>
      <c r="X6401" s="135"/>
      <c r="AA6401" s="206"/>
    </row>
    <row r="6402" spans="6:27" s="130" customFormat="1" ht="15" customHeight="1">
      <c r="F6402" s="215"/>
      <c r="G6402" s="132"/>
      <c r="M6402" s="308"/>
      <c r="N6402" s="215"/>
      <c r="O6402" s="172"/>
      <c r="P6402" s="229"/>
      <c r="Q6402" s="134"/>
      <c r="R6402" s="134"/>
      <c r="S6402" s="134"/>
      <c r="T6402" s="231"/>
      <c r="U6402" s="134"/>
      <c r="V6402" s="231"/>
      <c r="W6402" s="131"/>
      <c r="X6402" s="135"/>
      <c r="AA6402" s="206"/>
    </row>
    <row r="6403" spans="6:27" s="130" customFormat="1" ht="15" customHeight="1">
      <c r="F6403" s="215"/>
      <c r="G6403" s="132"/>
      <c r="M6403" s="308"/>
      <c r="N6403" s="215"/>
      <c r="O6403" s="172"/>
      <c r="P6403" s="229"/>
      <c r="Q6403" s="134"/>
      <c r="R6403" s="134"/>
      <c r="S6403" s="134"/>
      <c r="T6403" s="231"/>
      <c r="U6403" s="134"/>
      <c r="V6403" s="231"/>
      <c r="W6403" s="131"/>
      <c r="X6403" s="135"/>
      <c r="AA6403" s="206"/>
    </row>
    <row r="6404" spans="6:27" s="130" customFormat="1" ht="15" customHeight="1">
      <c r="F6404" s="215"/>
      <c r="G6404" s="132"/>
      <c r="M6404" s="308"/>
      <c r="N6404" s="215"/>
      <c r="O6404" s="172"/>
      <c r="P6404" s="229"/>
      <c r="Q6404" s="134"/>
      <c r="R6404" s="134"/>
      <c r="S6404" s="134"/>
      <c r="T6404" s="231"/>
      <c r="U6404" s="134"/>
      <c r="V6404" s="231"/>
      <c r="W6404" s="131"/>
      <c r="X6404" s="135"/>
      <c r="AA6404" s="206"/>
    </row>
    <row r="6405" spans="6:27" s="130" customFormat="1" ht="15" customHeight="1">
      <c r="F6405" s="215"/>
      <c r="G6405" s="132"/>
      <c r="M6405" s="308"/>
      <c r="N6405" s="215"/>
      <c r="O6405" s="172"/>
      <c r="P6405" s="229"/>
      <c r="Q6405" s="134"/>
      <c r="R6405" s="134"/>
      <c r="S6405" s="134"/>
      <c r="T6405" s="231"/>
      <c r="U6405" s="134"/>
      <c r="V6405" s="231"/>
      <c r="W6405" s="131"/>
      <c r="X6405" s="135"/>
      <c r="AA6405" s="206"/>
    </row>
    <row r="6406" spans="6:27" s="130" customFormat="1" ht="15" customHeight="1">
      <c r="F6406" s="215"/>
      <c r="G6406" s="132"/>
      <c r="M6406" s="308"/>
      <c r="N6406" s="215"/>
      <c r="O6406" s="172"/>
      <c r="P6406" s="229"/>
      <c r="Q6406" s="134"/>
      <c r="R6406" s="134"/>
      <c r="S6406" s="134"/>
      <c r="T6406" s="231"/>
      <c r="U6406" s="134"/>
      <c r="V6406" s="231"/>
      <c r="W6406" s="131"/>
      <c r="X6406" s="135"/>
      <c r="AA6406" s="206"/>
    </row>
    <row r="6407" spans="6:27" s="130" customFormat="1" ht="15" customHeight="1">
      <c r="F6407" s="215"/>
      <c r="G6407" s="132"/>
      <c r="M6407" s="308"/>
      <c r="N6407" s="215"/>
      <c r="O6407" s="172"/>
      <c r="P6407" s="229"/>
      <c r="Q6407" s="134"/>
      <c r="R6407" s="134"/>
      <c r="S6407" s="134"/>
      <c r="T6407" s="231"/>
      <c r="U6407" s="134"/>
      <c r="V6407" s="231"/>
      <c r="W6407" s="131"/>
      <c r="X6407" s="135"/>
      <c r="AA6407" s="206"/>
    </row>
    <row r="6408" spans="6:27" s="130" customFormat="1" ht="15" customHeight="1">
      <c r="F6408" s="215"/>
      <c r="G6408" s="132"/>
      <c r="M6408" s="308"/>
      <c r="N6408" s="215"/>
      <c r="O6408" s="172"/>
      <c r="P6408" s="229"/>
      <c r="Q6408" s="134"/>
      <c r="R6408" s="134"/>
      <c r="S6408" s="134"/>
      <c r="T6408" s="231"/>
      <c r="U6408" s="134"/>
      <c r="V6408" s="231"/>
      <c r="W6408" s="131"/>
      <c r="X6408" s="135"/>
      <c r="AA6408" s="206"/>
    </row>
    <row r="6409" spans="6:27" s="130" customFormat="1" ht="15" customHeight="1">
      <c r="F6409" s="215"/>
      <c r="G6409" s="132"/>
      <c r="M6409" s="308"/>
      <c r="N6409" s="215"/>
      <c r="O6409" s="172"/>
      <c r="P6409" s="229"/>
      <c r="Q6409" s="134"/>
      <c r="R6409" s="134"/>
      <c r="S6409" s="134"/>
      <c r="T6409" s="231"/>
      <c r="U6409" s="134"/>
      <c r="V6409" s="231"/>
      <c r="W6409" s="131"/>
      <c r="X6409" s="135"/>
      <c r="AA6409" s="206"/>
    </row>
    <row r="6410" spans="6:27" s="130" customFormat="1" ht="15" customHeight="1">
      <c r="F6410" s="215"/>
      <c r="G6410" s="132"/>
      <c r="M6410" s="308"/>
      <c r="N6410" s="215"/>
      <c r="O6410" s="172"/>
      <c r="P6410" s="229"/>
      <c r="Q6410" s="134"/>
      <c r="R6410" s="134"/>
      <c r="S6410" s="134"/>
      <c r="T6410" s="231"/>
      <c r="U6410" s="134"/>
      <c r="V6410" s="231"/>
      <c r="W6410" s="131"/>
      <c r="X6410" s="135"/>
      <c r="AA6410" s="206"/>
    </row>
    <row r="6411" spans="6:27" s="130" customFormat="1" ht="15" customHeight="1">
      <c r="F6411" s="215"/>
      <c r="G6411" s="132"/>
      <c r="M6411" s="308"/>
      <c r="N6411" s="215"/>
      <c r="O6411" s="172"/>
      <c r="P6411" s="229"/>
      <c r="Q6411" s="134"/>
      <c r="R6411" s="134"/>
      <c r="S6411" s="134"/>
      <c r="T6411" s="231"/>
      <c r="U6411" s="134"/>
      <c r="V6411" s="231"/>
      <c r="W6411" s="131"/>
      <c r="X6411" s="135"/>
      <c r="AA6411" s="206"/>
    </row>
    <row r="6412" spans="6:27" s="130" customFormat="1" ht="15" customHeight="1">
      <c r="F6412" s="215"/>
      <c r="G6412" s="132"/>
      <c r="M6412" s="308"/>
      <c r="N6412" s="215"/>
      <c r="O6412" s="172"/>
      <c r="P6412" s="229"/>
      <c r="Q6412" s="134"/>
      <c r="R6412" s="134"/>
      <c r="S6412" s="134"/>
      <c r="T6412" s="231"/>
      <c r="U6412" s="134"/>
      <c r="V6412" s="231"/>
      <c r="W6412" s="131"/>
      <c r="X6412" s="135"/>
      <c r="AA6412" s="206"/>
    </row>
    <row r="6413" spans="6:27" s="130" customFormat="1" ht="15" customHeight="1">
      <c r="F6413" s="215"/>
      <c r="G6413" s="132"/>
      <c r="M6413" s="308"/>
      <c r="N6413" s="215"/>
      <c r="O6413" s="172"/>
      <c r="P6413" s="229"/>
      <c r="Q6413" s="134"/>
      <c r="R6413" s="134"/>
      <c r="S6413" s="134"/>
      <c r="T6413" s="231"/>
      <c r="U6413" s="134"/>
      <c r="V6413" s="231"/>
      <c r="W6413" s="131"/>
      <c r="X6413" s="135"/>
      <c r="AA6413" s="206"/>
    </row>
    <row r="6414" spans="6:27" s="130" customFormat="1" ht="15" customHeight="1">
      <c r="F6414" s="215"/>
      <c r="G6414" s="132"/>
      <c r="M6414" s="308"/>
      <c r="N6414" s="215"/>
      <c r="O6414" s="172"/>
      <c r="P6414" s="229"/>
      <c r="Q6414" s="134"/>
      <c r="R6414" s="134"/>
      <c r="S6414" s="134"/>
      <c r="T6414" s="231"/>
      <c r="U6414" s="134"/>
      <c r="V6414" s="231"/>
      <c r="W6414" s="131"/>
      <c r="X6414" s="135"/>
      <c r="AA6414" s="206"/>
    </row>
    <row r="6415" spans="6:27" s="130" customFormat="1" ht="15" customHeight="1">
      <c r="F6415" s="215"/>
      <c r="G6415" s="132"/>
      <c r="M6415" s="308"/>
      <c r="N6415" s="215"/>
      <c r="O6415" s="172"/>
      <c r="P6415" s="229"/>
      <c r="Q6415" s="134"/>
      <c r="R6415" s="134"/>
      <c r="S6415" s="134"/>
      <c r="T6415" s="231"/>
      <c r="U6415" s="134"/>
      <c r="V6415" s="231"/>
      <c r="W6415" s="131"/>
      <c r="X6415" s="135"/>
      <c r="AA6415" s="206"/>
    </row>
    <row r="6416" spans="6:27" s="130" customFormat="1" ht="15" customHeight="1">
      <c r="F6416" s="215"/>
      <c r="G6416" s="132"/>
      <c r="M6416" s="308"/>
      <c r="N6416" s="215"/>
      <c r="O6416" s="172"/>
      <c r="P6416" s="229"/>
      <c r="Q6416" s="134"/>
      <c r="R6416" s="134"/>
      <c r="S6416" s="134"/>
      <c r="T6416" s="231"/>
      <c r="U6416" s="134"/>
      <c r="V6416" s="231"/>
      <c r="W6416" s="131"/>
      <c r="X6416" s="135"/>
      <c r="AA6416" s="206"/>
    </row>
    <row r="6417" spans="6:27" s="130" customFormat="1" ht="15" customHeight="1">
      <c r="F6417" s="215"/>
      <c r="G6417" s="132"/>
      <c r="M6417" s="308"/>
      <c r="N6417" s="215"/>
      <c r="O6417" s="172"/>
      <c r="P6417" s="229"/>
      <c r="Q6417" s="134"/>
      <c r="R6417" s="134"/>
      <c r="S6417" s="134"/>
      <c r="T6417" s="231"/>
      <c r="U6417" s="134"/>
      <c r="V6417" s="231"/>
      <c r="W6417" s="131"/>
      <c r="X6417" s="135"/>
      <c r="AA6417" s="206"/>
    </row>
    <row r="6418" spans="6:27" s="130" customFormat="1" ht="15" customHeight="1">
      <c r="F6418" s="215"/>
      <c r="G6418" s="132"/>
      <c r="M6418" s="308"/>
      <c r="N6418" s="215"/>
      <c r="O6418" s="172"/>
      <c r="P6418" s="229"/>
      <c r="Q6418" s="134"/>
      <c r="R6418" s="134"/>
      <c r="S6418" s="134"/>
      <c r="T6418" s="231"/>
      <c r="U6418" s="134"/>
      <c r="V6418" s="231"/>
      <c r="W6418" s="131"/>
      <c r="X6418" s="135"/>
      <c r="AA6418" s="206"/>
    </row>
    <row r="6419" spans="6:27" s="130" customFormat="1" ht="15" customHeight="1">
      <c r="F6419" s="215"/>
      <c r="G6419" s="132"/>
      <c r="M6419" s="308"/>
      <c r="N6419" s="215"/>
      <c r="O6419" s="172"/>
      <c r="P6419" s="229"/>
      <c r="Q6419" s="134"/>
      <c r="R6419" s="134"/>
      <c r="S6419" s="134"/>
      <c r="T6419" s="231"/>
      <c r="U6419" s="134"/>
      <c r="V6419" s="231"/>
      <c r="W6419" s="131"/>
      <c r="X6419" s="135"/>
      <c r="AA6419" s="206"/>
    </row>
    <row r="6420" spans="6:27" s="130" customFormat="1" ht="15" customHeight="1">
      <c r="F6420" s="215"/>
      <c r="G6420" s="132"/>
      <c r="M6420" s="308"/>
      <c r="N6420" s="215"/>
      <c r="O6420" s="172"/>
      <c r="P6420" s="229"/>
      <c r="Q6420" s="134"/>
      <c r="R6420" s="134"/>
      <c r="S6420" s="134"/>
      <c r="T6420" s="231"/>
      <c r="U6420" s="134"/>
      <c r="V6420" s="231"/>
      <c r="W6420" s="131"/>
      <c r="X6420" s="135"/>
      <c r="AA6420" s="206"/>
    </row>
    <row r="6421" spans="6:27" s="130" customFormat="1" ht="15" customHeight="1">
      <c r="F6421" s="215"/>
      <c r="G6421" s="132"/>
      <c r="M6421" s="308"/>
      <c r="N6421" s="215"/>
      <c r="O6421" s="172"/>
      <c r="P6421" s="229"/>
      <c r="Q6421" s="134"/>
      <c r="R6421" s="134"/>
      <c r="S6421" s="134"/>
      <c r="T6421" s="231"/>
      <c r="U6421" s="134"/>
      <c r="V6421" s="231"/>
      <c r="W6421" s="131"/>
      <c r="X6421" s="135"/>
      <c r="AA6421" s="206"/>
    </row>
    <row r="6422" spans="6:27" s="130" customFormat="1" ht="15" customHeight="1">
      <c r="F6422" s="215"/>
      <c r="G6422" s="132"/>
      <c r="M6422" s="308"/>
      <c r="N6422" s="215"/>
      <c r="O6422" s="172"/>
      <c r="P6422" s="229"/>
      <c r="Q6422" s="134"/>
      <c r="R6422" s="134"/>
      <c r="S6422" s="134"/>
      <c r="T6422" s="231"/>
      <c r="U6422" s="134"/>
      <c r="V6422" s="231"/>
      <c r="W6422" s="131"/>
      <c r="X6422" s="135"/>
      <c r="AA6422" s="206"/>
    </row>
    <row r="6423" spans="6:27" s="130" customFormat="1" ht="15" customHeight="1">
      <c r="F6423" s="215"/>
      <c r="G6423" s="132"/>
      <c r="M6423" s="308"/>
      <c r="N6423" s="215"/>
      <c r="O6423" s="172"/>
      <c r="P6423" s="229"/>
      <c r="Q6423" s="134"/>
      <c r="R6423" s="134"/>
      <c r="S6423" s="134"/>
      <c r="T6423" s="231"/>
      <c r="U6423" s="134"/>
      <c r="V6423" s="231"/>
      <c r="W6423" s="131"/>
      <c r="X6423" s="135"/>
      <c r="AA6423" s="206"/>
    </row>
    <row r="6424" spans="6:27" s="130" customFormat="1" ht="15" customHeight="1">
      <c r="F6424" s="215"/>
      <c r="G6424" s="132"/>
      <c r="M6424" s="308"/>
      <c r="N6424" s="215"/>
      <c r="O6424" s="172"/>
      <c r="P6424" s="229"/>
      <c r="Q6424" s="134"/>
      <c r="R6424" s="134"/>
      <c r="S6424" s="134"/>
      <c r="T6424" s="231"/>
      <c r="U6424" s="134"/>
      <c r="V6424" s="231"/>
      <c r="W6424" s="131"/>
      <c r="X6424" s="135"/>
      <c r="AA6424" s="206"/>
    </row>
    <row r="6425" spans="6:27" s="130" customFormat="1" ht="15" customHeight="1">
      <c r="F6425" s="215"/>
      <c r="G6425" s="132"/>
      <c r="M6425" s="308"/>
      <c r="N6425" s="215"/>
      <c r="O6425" s="172"/>
      <c r="P6425" s="229"/>
      <c r="Q6425" s="134"/>
      <c r="R6425" s="134"/>
      <c r="S6425" s="134"/>
      <c r="T6425" s="231"/>
      <c r="U6425" s="134"/>
      <c r="V6425" s="231"/>
      <c r="W6425" s="131"/>
      <c r="X6425" s="135"/>
      <c r="AA6425" s="206"/>
    </row>
    <row r="6426" spans="6:27" s="130" customFormat="1" ht="15" customHeight="1">
      <c r="F6426" s="215"/>
      <c r="G6426" s="132"/>
      <c r="M6426" s="308"/>
      <c r="N6426" s="215"/>
      <c r="O6426" s="172"/>
      <c r="P6426" s="229"/>
      <c r="Q6426" s="134"/>
      <c r="R6426" s="134"/>
      <c r="S6426" s="134"/>
      <c r="T6426" s="231"/>
      <c r="U6426" s="134"/>
      <c r="V6426" s="231"/>
      <c r="W6426" s="131"/>
      <c r="X6426" s="135"/>
      <c r="AA6426" s="206"/>
    </row>
    <row r="6427" spans="6:27" s="130" customFormat="1" ht="15" customHeight="1">
      <c r="F6427" s="215"/>
      <c r="G6427" s="132"/>
      <c r="M6427" s="308"/>
      <c r="N6427" s="215"/>
      <c r="O6427" s="172"/>
      <c r="P6427" s="229"/>
      <c r="Q6427" s="134"/>
      <c r="R6427" s="134"/>
      <c r="S6427" s="134"/>
      <c r="T6427" s="231"/>
      <c r="U6427" s="134"/>
      <c r="V6427" s="231"/>
      <c r="W6427" s="131"/>
      <c r="X6427" s="135"/>
      <c r="AA6427" s="206"/>
    </row>
    <row r="6428" spans="6:27" s="130" customFormat="1" ht="15" customHeight="1">
      <c r="F6428" s="215"/>
      <c r="G6428" s="132"/>
      <c r="M6428" s="308"/>
      <c r="N6428" s="215"/>
      <c r="O6428" s="172"/>
      <c r="P6428" s="229"/>
      <c r="Q6428" s="134"/>
      <c r="R6428" s="134"/>
      <c r="S6428" s="134"/>
      <c r="T6428" s="231"/>
      <c r="U6428" s="134"/>
      <c r="V6428" s="231"/>
      <c r="W6428" s="131"/>
      <c r="X6428" s="135"/>
      <c r="AA6428" s="206"/>
    </row>
    <row r="6429" spans="6:27" s="130" customFormat="1" ht="15" customHeight="1">
      <c r="F6429" s="215"/>
      <c r="G6429" s="132"/>
      <c r="M6429" s="308"/>
      <c r="N6429" s="215"/>
      <c r="O6429" s="172"/>
      <c r="P6429" s="229"/>
      <c r="Q6429" s="134"/>
      <c r="R6429" s="134"/>
      <c r="S6429" s="134"/>
      <c r="T6429" s="231"/>
      <c r="U6429" s="134"/>
      <c r="V6429" s="231"/>
      <c r="W6429" s="131"/>
      <c r="X6429" s="135"/>
      <c r="AA6429" s="206"/>
    </row>
    <row r="6430" spans="6:27" s="130" customFormat="1" ht="15" customHeight="1">
      <c r="F6430" s="215"/>
      <c r="G6430" s="132"/>
      <c r="M6430" s="308"/>
      <c r="N6430" s="215"/>
      <c r="O6430" s="172"/>
      <c r="P6430" s="229"/>
      <c r="Q6430" s="134"/>
      <c r="R6430" s="134"/>
      <c r="S6430" s="134"/>
      <c r="T6430" s="231"/>
      <c r="U6430" s="134"/>
      <c r="V6430" s="231"/>
      <c r="W6430" s="131"/>
      <c r="X6430" s="135"/>
      <c r="AA6430" s="206"/>
    </row>
    <row r="6431" spans="6:27" s="130" customFormat="1" ht="15" customHeight="1">
      <c r="F6431" s="215"/>
      <c r="G6431" s="132"/>
      <c r="M6431" s="308"/>
      <c r="N6431" s="215"/>
      <c r="O6431" s="172"/>
      <c r="P6431" s="229"/>
      <c r="Q6431" s="134"/>
      <c r="R6431" s="134"/>
      <c r="S6431" s="134"/>
      <c r="T6431" s="231"/>
      <c r="U6431" s="134"/>
      <c r="V6431" s="231"/>
      <c r="W6431" s="131"/>
      <c r="X6431" s="135"/>
      <c r="AA6431" s="206"/>
    </row>
    <row r="6432" spans="6:27" s="130" customFormat="1" ht="15" customHeight="1">
      <c r="F6432" s="215"/>
      <c r="G6432" s="132"/>
      <c r="M6432" s="308"/>
      <c r="N6432" s="215"/>
      <c r="O6432" s="172"/>
      <c r="P6432" s="229"/>
      <c r="Q6432" s="134"/>
      <c r="R6432" s="134"/>
      <c r="S6432" s="134"/>
      <c r="T6432" s="231"/>
      <c r="U6432" s="134"/>
      <c r="V6432" s="231"/>
      <c r="W6432" s="131"/>
      <c r="X6432" s="135"/>
      <c r="AA6432" s="206"/>
    </row>
    <row r="6433" spans="6:27" s="130" customFormat="1" ht="15" customHeight="1">
      <c r="F6433" s="215"/>
      <c r="G6433" s="132"/>
      <c r="M6433" s="308"/>
      <c r="N6433" s="215"/>
      <c r="O6433" s="172"/>
      <c r="P6433" s="229"/>
      <c r="Q6433" s="134"/>
      <c r="R6433" s="134"/>
      <c r="S6433" s="134"/>
      <c r="T6433" s="231"/>
      <c r="U6433" s="134"/>
      <c r="V6433" s="231"/>
      <c r="W6433" s="131"/>
      <c r="X6433" s="135"/>
      <c r="AA6433" s="206"/>
    </row>
    <row r="6434" spans="6:27" s="130" customFormat="1" ht="15" customHeight="1">
      <c r="F6434" s="215"/>
      <c r="G6434" s="132"/>
      <c r="M6434" s="308"/>
      <c r="N6434" s="215"/>
      <c r="O6434" s="172"/>
      <c r="P6434" s="229"/>
      <c r="Q6434" s="134"/>
      <c r="R6434" s="134"/>
      <c r="S6434" s="134"/>
      <c r="T6434" s="231"/>
      <c r="U6434" s="134"/>
      <c r="V6434" s="231"/>
      <c r="W6434" s="131"/>
      <c r="X6434" s="135"/>
      <c r="AA6434" s="206"/>
    </row>
    <row r="6435" spans="6:27" s="130" customFormat="1" ht="15" customHeight="1">
      <c r="F6435" s="215"/>
      <c r="G6435" s="132"/>
      <c r="M6435" s="308"/>
      <c r="N6435" s="215"/>
      <c r="O6435" s="172"/>
      <c r="P6435" s="229"/>
      <c r="Q6435" s="134"/>
      <c r="R6435" s="134"/>
      <c r="S6435" s="134"/>
      <c r="T6435" s="231"/>
      <c r="U6435" s="134"/>
      <c r="V6435" s="231"/>
      <c r="W6435" s="131"/>
      <c r="X6435" s="135"/>
      <c r="AA6435" s="206"/>
    </row>
    <row r="6436" spans="6:27" s="130" customFormat="1" ht="15" customHeight="1">
      <c r="F6436" s="215"/>
      <c r="G6436" s="132"/>
      <c r="M6436" s="308"/>
      <c r="N6436" s="215"/>
      <c r="O6436" s="172"/>
      <c r="P6436" s="229"/>
      <c r="Q6436" s="134"/>
      <c r="R6436" s="134"/>
      <c r="S6436" s="134"/>
      <c r="T6436" s="231"/>
      <c r="U6436" s="134"/>
      <c r="V6436" s="231"/>
      <c r="W6436" s="131"/>
      <c r="X6436" s="135"/>
      <c r="AA6436" s="206"/>
    </row>
    <row r="6437" spans="6:27" s="130" customFormat="1" ht="15" customHeight="1">
      <c r="F6437" s="215"/>
      <c r="G6437" s="132"/>
      <c r="M6437" s="308"/>
      <c r="N6437" s="215"/>
      <c r="O6437" s="172"/>
      <c r="P6437" s="229"/>
      <c r="Q6437" s="134"/>
      <c r="R6437" s="134"/>
      <c r="S6437" s="134"/>
      <c r="T6437" s="231"/>
      <c r="U6437" s="134"/>
      <c r="V6437" s="231"/>
      <c r="W6437" s="131"/>
      <c r="X6437" s="135"/>
      <c r="AA6437" s="206"/>
    </row>
    <row r="6438" spans="6:27" s="130" customFormat="1" ht="15" customHeight="1">
      <c r="F6438" s="215"/>
      <c r="G6438" s="132"/>
      <c r="M6438" s="308"/>
      <c r="N6438" s="215"/>
      <c r="O6438" s="172"/>
      <c r="P6438" s="229"/>
      <c r="Q6438" s="134"/>
      <c r="R6438" s="134"/>
      <c r="S6438" s="134"/>
      <c r="T6438" s="231"/>
      <c r="U6438" s="134"/>
      <c r="V6438" s="231"/>
      <c r="W6438" s="131"/>
      <c r="X6438" s="135"/>
      <c r="AA6438" s="206"/>
    </row>
    <row r="6439" spans="6:27" s="130" customFormat="1" ht="15" customHeight="1">
      <c r="F6439" s="215"/>
      <c r="G6439" s="132"/>
      <c r="M6439" s="308"/>
      <c r="N6439" s="215"/>
      <c r="O6439" s="172"/>
      <c r="P6439" s="229"/>
      <c r="Q6439" s="134"/>
      <c r="R6439" s="134"/>
      <c r="S6439" s="134"/>
      <c r="T6439" s="231"/>
      <c r="U6439" s="134"/>
      <c r="V6439" s="231"/>
      <c r="W6439" s="131"/>
      <c r="X6439" s="135"/>
      <c r="AA6439" s="206"/>
    </row>
    <row r="6440" spans="6:27" s="130" customFormat="1" ht="15" customHeight="1">
      <c r="F6440" s="215"/>
      <c r="G6440" s="132"/>
      <c r="M6440" s="308"/>
      <c r="N6440" s="215"/>
      <c r="O6440" s="172"/>
      <c r="P6440" s="229"/>
      <c r="Q6440" s="134"/>
      <c r="R6440" s="134"/>
      <c r="S6440" s="134"/>
      <c r="T6440" s="231"/>
      <c r="U6440" s="134"/>
      <c r="V6440" s="231"/>
      <c r="W6440" s="131"/>
      <c r="X6440" s="135"/>
      <c r="AA6440" s="206"/>
    </row>
    <row r="6441" spans="6:27" s="130" customFormat="1" ht="15" customHeight="1">
      <c r="F6441" s="215"/>
      <c r="G6441" s="132"/>
      <c r="M6441" s="308"/>
      <c r="N6441" s="215"/>
      <c r="O6441" s="172"/>
      <c r="P6441" s="229"/>
      <c r="Q6441" s="134"/>
      <c r="R6441" s="134"/>
      <c r="S6441" s="134"/>
      <c r="T6441" s="231"/>
      <c r="U6441" s="134"/>
      <c r="V6441" s="231"/>
      <c r="W6441" s="131"/>
      <c r="X6441" s="135"/>
      <c r="AA6441" s="206"/>
    </row>
    <row r="6442" spans="6:27" s="130" customFormat="1" ht="15" customHeight="1">
      <c r="F6442" s="215"/>
      <c r="G6442" s="132"/>
      <c r="M6442" s="308"/>
      <c r="N6442" s="215"/>
      <c r="O6442" s="172"/>
      <c r="P6442" s="229"/>
      <c r="Q6442" s="134"/>
      <c r="R6442" s="134"/>
      <c r="S6442" s="134"/>
      <c r="T6442" s="231"/>
      <c r="U6442" s="134"/>
      <c r="V6442" s="231"/>
      <c r="W6442" s="131"/>
      <c r="X6442" s="135"/>
      <c r="AA6442" s="206"/>
    </row>
    <row r="6443" spans="6:27" s="130" customFormat="1" ht="15" customHeight="1">
      <c r="F6443" s="215"/>
      <c r="G6443" s="132"/>
      <c r="M6443" s="308"/>
      <c r="N6443" s="215"/>
      <c r="O6443" s="172"/>
      <c r="P6443" s="229"/>
      <c r="Q6443" s="134"/>
      <c r="R6443" s="134"/>
      <c r="S6443" s="134"/>
      <c r="T6443" s="231"/>
      <c r="U6443" s="134"/>
      <c r="V6443" s="231"/>
      <c r="W6443" s="131"/>
      <c r="X6443" s="135"/>
      <c r="AA6443" s="206"/>
    </row>
    <row r="6444" spans="6:27" s="130" customFormat="1" ht="15" customHeight="1">
      <c r="F6444" s="215"/>
      <c r="G6444" s="132"/>
      <c r="M6444" s="308"/>
      <c r="N6444" s="215"/>
      <c r="O6444" s="172"/>
      <c r="P6444" s="229"/>
      <c r="Q6444" s="134"/>
      <c r="R6444" s="134"/>
      <c r="S6444" s="134"/>
      <c r="T6444" s="231"/>
      <c r="U6444" s="134"/>
      <c r="V6444" s="231"/>
      <c r="W6444" s="131"/>
      <c r="X6444" s="135"/>
      <c r="AA6444" s="206"/>
    </row>
    <row r="6445" spans="6:27" s="130" customFormat="1" ht="15" customHeight="1">
      <c r="F6445" s="215"/>
      <c r="G6445" s="132"/>
      <c r="M6445" s="308"/>
      <c r="N6445" s="215"/>
      <c r="O6445" s="172"/>
      <c r="P6445" s="229"/>
      <c r="Q6445" s="134"/>
      <c r="R6445" s="134"/>
      <c r="S6445" s="134"/>
      <c r="T6445" s="231"/>
      <c r="U6445" s="134"/>
      <c r="V6445" s="231"/>
      <c r="W6445" s="131"/>
      <c r="X6445" s="135"/>
      <c r="AA6445" s="206"/>
    </row>
    <row r="6446" spans="6:27" s="130" customFormat="1" ht="15" customHeight="1">
      <c r="F6446" s="215"/>
      <c r="G6446" s="132"/>
      <c r="M6446" s="308"/>
      <c r="N6446" s="215"/>
      <c r="O6446" s="172"/>
      <c r="P6446" s="229"/>
      <c r="Q6446" s="134"/>
      <c r="R6446" s="134"/>
      <c r="S6446" s="134"/>
      <c r="T6446" s="231"/>
      <c r="U6446" s="134"/>
      <c r="V6446" s="231"/>
      <c r="W6446" s="131"/>
      <c r="X6446" s="135"/>
      <c r="AA6446" s="206"/>
    </row>
    <row r="6447" spans="6:27" s="130" customFormat="1" ht="15" customHeight="1">
      <c r="F6447" s="215"/>
      <c r="G6447" s="132"/>
      <c r="M6447" s="308"/>
      <c r="N6447" s="215"/>
      <c r="O6447" s="172"/>
      <c r="P6447" s="229"/>
      <c r="Q6447" s="134"/>
      <c r="R6447" s="134"/>
      <c r="S6447" s="134"/>
      <c r="T6447" s="231"/>
      <c r="U6447" s="134"/>
      <c r="V6447" s="231"/>
      <c r="W6447" s="131"/>
      <c r="X6447" s="135"/>
      <c r="AA6447" s="206"/>
    </row>
    <row r="6448" spans="6:27" s="130" customFormat="1" ht="15" customHeight="1">
      <c r="F6448" s="215"/>
      <c r="G6448" s="132"/>
      <c r="M6448" s="308"/>
      <c r="N6448" s="215"/>
      <c r="O6448" s="172"/>
      <c r="P6448" s="229"/>
      <c r="Q6448" s="134"/>
      <c r="R6448" s="134"/>
      <c r="S6448" s="134"/>
      <c r="T6448" s="231"/>
      <c r="U6448" s="134"/>
      <c r="V6448" s="231"/>
      <c r="W6448" s="131"/>
      <c r="X6448" s="135"/>
      <c r="AA6448" s="206"/>
    </row>
    <row r="6449" spans="6:27" s="130" customFormat="1" ht="15" customHeight="1">
      <c r="F6449" s="215"/>
      <c r="G6449" s="132"/>
      <c r="M6449" s="308"/>
      <c r="N6449" s="215"/>
      <c r="O6449" s="172"/>
      <c r="P6449" s="229"/>
      <c r="Q6449" s="134"/>
      <c r="R6449" s="134"/>
      <c r="S6449" s="134"/>
      <c r="T6449" s="231"/>
      <c r="U6449" s="134"/>
      <c r="V6449" s="231"/>
      <c r="W6449" s="131"/>
      <c r="X6449" s="135"/>
      <c r="AA6449" s="206"/>
    </row>
    <row r="6450" spans="6:27" s="130" customFormat="1" ht="15" customHeight="1">
      <c r="F6450" s="215"/>
      <c r="G6450" s="132"/>
      <c r="M6450" s="308"/>
      <c r="N6450" s="215"/>
      <c r="O6450" s="172"/>
      <c r="P6450" s="229"/>
      <c r="Q6450" s="134"/>
      <c r="R6450" s="134"/>
      <c r="S6450" s="134"/>
      <c r="T6450" s="231"/>
      <c r="U6450" s="134"/>
      <c r="V6450" s="231"/>
      <c r="W6450" s="131"/>
      <c r="X6450" s="135"/>
      <c r="AA6450" s="206"/>
    </row>
    <row r="6451" spans="6:27" s="130" customFormat="1" ht="15" customHeight="1">
      <c r="F6451" s="215"/>
      <c r="G6451" s="132"/>
      <c r="M6451" s="308"/>
      <c r="N6451" s="215"/>
      <c r="O6451" s="172"/>
      <c r="P6451" s="229"/>
      <c r="Q6451" s="134"/>
      <c r="R6451" s="134"/>
      <c r="S6451" s="134"/>
      <c r="T6451" s="231"/>
      <c r="U6451" s="134"/>
      <c r="V6451" s="231"/>
      <c r="W6451" s="131"/>
      <c r="X6451" s="135"/>
      <c r="AA6451" s="206"/>
    </row>
    <row r="6452" spans="6:27" s="130" customFormat="1" ht="15" customHeight="1">
      <c r="F6452" s="215"/>
      <c r="G6452" s="132"/>
      <c r="M6452" s="308"/>
      <c r="N6452" s="215"/>
      <c r="O6452" s="172"/>
      <c r="P6452" s="229"/>
      <c r="Q6452" s="134"/>
      <c r="R6452" s="134"/>
      <c r="S6452" s="134"/>
      <c r="T6452" s="231"/>
      <c r="U6452" s="134"/>
      <c r="V6452" s="231"/>
      <c r="W6452" s="131"/>
      <c r="X6452" s="135"/>
      <c r="AA6452" s="206"/>
    </row>
    <row r="6453" spans="6:27" s="130" customFormat="1" ht="15" customHeight="1">
      <c r="F6453" s="215"/>
      <c r="G6453" s="132"/>
      <c r="M6453" s="308"/>
      <c r="N6453" s="215"/>
      <c r="O6453" s="172"/>
      <c r="P6453" s="229"/>
      <c r="Q6453" s="134"/>
      <c r="R6453" s="134"/>
      <c r="S6453" s="134"/>
      <c r="T6453" s="231"/>
      <c r="U6453" s="134"/>
      <c r="V6453" s="231"/>
      <c r="W6453" s="131"/>
      <c r="X6453" s="135"/>
      <c r="AA6453" s="206"/>
    </row>
    <row r="6454" spans="6:27" s="130" customFormat="1" ht="15" customHeight="1">
      <c r="F6454" s="215"/>
      <c r="G6454" s="132"/>
      <c r="M6454" s="308"/>
      <c r="N6454" s="215"/>
      <c r="O6454" s="172"/>
      <c r="P6454" s="229"/>
      <c r="Q6454" s="134"/>
      <c r="R6454" s="134"/>
      <c r="S6454" s="134"/>
      <c r="T6454" s="231"/>
      <c r="U6454" s="134"/>
      <c r="V6454" s="231"/>
      <c r="W6454" s="131"/>
      <c r="X6454" s="135"/>
      <c r="AA6454" s="206"/>
    </row>
    <row r="6455" spans="6:27" s="130" customFormat="1" ht="15" customHeight="1">
      <c r="F6455" s="215"/>
      <c r="G6455" s="132"/>
      <c r="M6455" s="308"/>
      <c r="N6455" s="215"/>
      <c r="O6455" s="172"/>
      <c r="P6455" s="229"/>
      <c r="Q6455" s="134"/>
      <c r="R6455" s="134"/>
      <c r="S6455" s="134"/>
      <c r="T6455" s="231"/>
      <c r="U6455" s="134"/>
      <c r="V6455" s="231"/>
      <c r="W6455" s="131"/>
      <c r="X6455" s="135"/>
      <c r="AA6455" s="206"/>
    </row>
    <row r="6456" spans="6:27" s="130" customFormat="1" ht="15" customHeight="1">
      <c r="F6456" s="215"/>
      <c r="G6456" s="132"/>
      <c r="M6456" s="308"/>
      <c r="N6456" s="215"/>
      <c r="O6456" s="172"/>
      <c r="P6456" s="229"/>
      <c r="Q6456" s="134"/>
      <c r="R6456" s="134"/>
      <c r="S6456" s="134"/>
      <c r="T6456" s="231"/>
      <c r="U6456" s="134"/>
      <c r="V6456" s="231"/>
      <c r="W6456" s="131"/>
      <c r="X6456" s="135"/>
      <c r="AA6456" s="206"/>
    </row>
    <row r="6457" spans="6:27" s="130" customFormat="1" ht="15" customHeight="1">
      <c r="F6457" s="215"/>
      <c r="G6457" s="132"/>
      <c r="M6457" s="308"/>
      <c r="N6457" s="215"/>
      <c r="O6457" s="172"/>
      <c r="P6457" s="229"/>
      <c r="Q6457" s="134"/>
      <c r="R6457" s="134"/>
      <c r="S6457" s="134"/>
      <c r="T6457" s="231"/>
      <c r="U6457" s="134"/>
      <c r="V6457" s="231"/>
      <c r="W6457" s="131"/>
      <c r="X6457" s="135"/>
      <c r="AA6457" s="206"/>
    </row>
    <row r="6458" spans="6:27" s="130" customFormat="1" ht="15" customHeight="1">
      <c r="F6458" s="215"/>
      <c r="G6458" s="132"/>
      <c r="M6458" s="308"/>
      <c r="N6458" s="215"/>
      <c r="O6458" s="172"/>
      <c r="P6458" s="229"/>
      <c r="Q6458" s="134"/>
      <c r="R6458" s="134"/>
      <c r="S6458" s="134"/>
      <c r="T6458" s="231"/>
      <c r="U6458" s="134"/>
      <c r="V6458" s="231"/>
      <c r="W6458" s="131"/>
      <c r="X6458" s="135"/>
      <c r="AA6458" s="206"/>
    </row>
    <row r="6459" spans="6:27" s="130" customFormat="1" ht="15" customHeight="1">
      <c r="F6459" s="215"/>
      <c r="G6459" s="132"/>
      <c r="M6459" s="308"/>
      <c r="N6459" s="215"/>
      <c r="O6459" s="172"/>
      <c r="P6459" s="229"/>
      <c r="Q6459" s="134"/>
      <c r="R6459" s="134"/>
      <c r="S6459" s="134"/>
      <c r="T6459" s="231"/>
      <c r="U6459" s="134"/>
      <c r="V6459" s="231"/>
      <c r="W6459" s="131"/>
      <c r="X6459" s="135"/>
      <c r="AA6459" s="206"/>
    </row>
    <row r="6460" spans="6:27" s="130" customFormat="1" ht="15" customHeight="1">
      <c r="F6460" s="215"/>
      <c r="G6460" s="132"/>
      <c r="M6460" s="308"/>
      <c r="N6460" s="215"/>
      <c r="O6460" s="172"/>
      <c r="P6460" s="229"/>
      <c r="Q6460" s="134"/>
      <c r="R6460" s="134"/>
      <c r="S6460" s="134"/>
      <c r="T6460" s="231"/>
      <c r="U6460" s="134"/>
      <c r="V6460" s="231"/>
      <c r="W6460" s="131"/>
      <c r="X6460" s="135"/>
      <c r="AA6460" s="206"/>
    </row>
    <row r="6461" spans="6:27" s="130" customFormat="1" ht="15" customHeight="1">
      <c r="F6461" s="215"/>
      <c r="G6461" s="132"/>
      <c r="M6461" s="308"/>
      <c r="N6461" s="215"/>
      <c r="O6461" s="172"/>
      <c r="P6461" s="229"/>
      <c r="Q6461" s="134"/>
      <c r="R6461" s="134"/>
      <c r="S6461" s="134"/>
      <c r="T6461" s="231"/>
      <c r="U6461" s="134"/>
      <c r="V6461" s="231"/>
      <c r="W6461" s="131"/>
      <c r="X6461" s="135"/>
      <c r="AA6461" s="206"/>
    </row>
    <row r="6462" spans="6:27" s="130" customFormat="1" ht="15" customHeight="1">
      <c r="F6462" s="215"/>
      <c r="G6462" s="132"/>
      <c r="M6462" s="308"/>
      <c r="N6462" s="215"/>
      <c r="O6462" s="172"/>
      <c r="P6462" s="229"/>
      <c r="Q6462" s="134"/>
      <c r="R6462" s="134"/>
      <c r="S6462" s="134"/>
      <c r="T6462" s="231"/>
      <c r="U6462" s="134"/>
      <c r="V6462" s="231"/>
      <c r="W6462" s="131"/>
      <c r="X6462" s="135"/>
      <c r="AA6462" s="206"/>
    </row>
    <row r="6463" spans="6:27" s="130" customFormat="1" ht="15" customHeight="1">
      <c r="F6463" s="215"/>
      <c r="G6463" s="132"/>
      <c r="M6463" s="308"/>
      <c r="N6463" s="215"/>
      <c r="O6463" s="172"/>
      <c r="P6463" s="229"/>
      <c r="Q6463" s="134"/>
      <c r="R6463" s="134"/>
      <c r="S6463" s="134"/>
      <c r="T6463" s="231"/>
      <c r="U6463" s="134"/>
      <c r="V6463" s="231"/>
      <c r="W6463" s="131"/>
      <c r="X6463" s="135"/>
      <c r="AA6463" s="206"/>
    </row>
    <row r="6464" spans="6:27" s="130" customFormat="1" ht="15" customHeight="1">
      <c r="F6464" s="215"/>
      <c r="G6464" s="132"/>
      <c r="M6464" s="308"/>
      <c r="N6464" s="215"/>
      <c r="O6464" s="172"/>
      <c r="P6464" s="229"/>
      <c r="Q6464" s="134"/>
      <c r="R6464" s="134"/>
      <c r="S6464" s="134"/>
      <c r="T6464" s="231"/>
      <c r="U6464" s="134"/>
      <c r="V6464" s="231"/>
      <c r="W6464" s="131"/>
      <c r="X6464" s="135"/>
      <c r="AA6464" s="206"/>
    </row>
    <row r="6465" spans="6:27" s="130" customFormat="1" ht="15" customHeight="1">
      <c r="F6465" s="215"/>
      <c r="G6465" s="132"/>
      <c r="M6465" s="308"/>
      <c r="N6465" s="215"/>
      <c r="O6465" s="172"/>
      <c r="P6465" s="229"/>
      <c r="Q6465" s="134"/>
      <c r="R6465" s="134"/>
      <c r="S6465" s="134"/>
      <c r="T6465" s="231"/>
      <c r="U6465" s="134"/>
      <c r="V6465" s="231"/>
      <c r="W6465" s="131"/>
      <c r="X6465" s="135"/>
      <c r="AA6465" s="206"/>
    </row>
    <row r="6466" spans="6:27" s="130" customFormat="1" ht="15" customHeight="1">
      <c r="F6466" s="215"/>
      <c r="G6466" s="132"/>
      <c r="M6466" s="308"/>
      <c r="N6466" s="215"/>
      <c r="O6466" s="172"/>
      <c r="P6466" s="229"/>
      <c r="Q6466" s="134"/>
      <c r="R6466" s="134"/>
      <c r="S6466" s="134"/>
      <c r="T6466" s="231"/>
      <c r="U6466" s="134"/>
      <c r="V6466" s="231"/>
      <c r="W6466" s="131"/>
      <c r="X6466" s="135"/>
      <c r="AA6466" s="206"/>
    </row>
    <row r="6467" spans="6:27" s="130" customFormat="1" ht="15" customHeight="1">
      <c r="F6467" s="215"/>
      <c r="G6467" s="132"/>
      <c r="M6467" s="308"/>
      <c r="N6467" s="215"/>
      <c r="O6467" s="172"/>
      <c r="P6467" s="229"/>
      <c r="Q6467" s="134"/>
      <c r="R6467" s="134"/>
      <c r="S6467" s="134"/>
      <c r="T6467" s="231"/>
      <c r="U6467" s="134"/>
      <c r="V6467" s="231"/>
      <c r="W6467" s="131"/>
      <c r="X6467" s="135"/>
      <c r="AA6467" s="206"/>
    </row>
    <row r="6468" spans="6:27" s="130" customFormat="1" ht="15" customHeight="1">
      <c r="F6468" s="215"/>
      <c r="G6468" s="132"/>
      <c r="M6468" s="308"/>
      <c r="N6468" s="215"/>
      <c r="O6468" s="172"/>
      <c r="P6468" s="229"/>
      <c r="Q6468" s="134"/>
      <c r="R6468" s="134"/>
      <c r="S6468" s="134"/>
      <c r="T6468" s="231"/>
      <c r="U6468" s="134"/>
      <c r="V6468" s="231"/>
      <c r="W6468" s="131"/>
      <c r="X6468" s="135"/>
      <c r="AA6468" s="206"/>
    </row>
    <row r="6469" spans="6:27" s="130" customFormat="1" ht="15" customHeight="1">
      <c r="F6469" s="215"/>
      <c r="G6469" s="132"/>
      <c r="M6469" s="308"/>
      <c r="N6469" s="215"/>
      <c r="O6469" s="172"/>
      <c r="P6469" s="229"/>
      <c r="Q6469" s="134"/>
      <c r="R6469" s="134"/>
      <c r="S6469" s="134"/>
      <c r="T6469" s="231"/>
      <c r="U6469" s="134"/>
      <c r="V6469" s="231"/>
      <c r="W6469" s="131"/>
      <c r="X6469" s="135"/>
      <c r="AA6469" s="206"/>
    </row>
    <row r="6470" spans="6:27" s="130" customFormat="1" ht="15" customHeight="1">
      <c r="F6470" s="215"/>
      <c r="G6470" s="132"/>
      <c r="M6470" s="308"/>
      <c r="N6470" s="215"/>
      <c r="O6470" s="172"/>
      <c r="P6470" s="229"/>
      <c r="Q6470" s="134"/>
      <c r="R6470" s="134"/>
      <c r="S6470" s="134"/>
      <c r="T6470" s="231"/>
      <c r="U6470" s="134"/>
      <c r="V6470" s="231"/>
      <c r="W6470" s="131"/>
      <c r="X6470" s="135"/>
      <c r="AA6470" s="206"/>
    </row>
    <row r="6471" spans="6:27" s="130" customFormat="1" ht="15" customHeight="1">
      <c r="F6471" s="215"/>
      <c r="G6471" s="132"/>
      <c r="M6471" s="308"/>
      <c r="N6471" s="215"/>
      <c r="O6471" s="172"/>
      <c r="P6471" s="229"/>
      <c r="Q6471" s="134"/>
      <c r="R6471" s="134"/>
      <c r="S6471" s="134"/>
      <c r="T6471" s="231"/>
      <c r="U6471" s="134"/>
      <c r="V6471" s="231"/>
      <c r="W6471" s="131"/>
      <c r="X6471" s="135"/>
      <c r="AA6471" s="206"/>
    </row>
    <row r="6472" spans="6:27" s="130" customFormat="1" ht="15" customHeight="1">
      <c r="F6472" s="215"/>
      <c r="G6472" s="132"/>
      <c r="M6472" s="308"/>
      <c r="N6472" s="215"/>
      <c r="O6472" s="172"/>
      <c r="P6472" s="229"/>
      <c r="Q6472" s="134"/>
      <c r="R6472" s="134"/>
      <c r="S6472" s="134"/>
      <c r="T6472" s="231"/>
      <c r="U6472" s="134"/>
      <c r="V6472" s="231"/>
      <c r="W6472" s="131"/>
      <c r="X6472" s="135"/>
      <c r="AA6472" s="206"/>
    </row>
    <row r="6473" spans="6:27" s="130" customFormat="1" ht="15" customHeight="1">
      <c r="F6473" s="215"/>
      <c r="G6473" s="132"/>
      <c r="M6473" s="308"/>
      <c r="N6473" s="215"/>
      <c r="O6473" s="172"/>
      <c r="P6473" s="229"/>
      <c r="Q6473" s="134"/>
      <c r="R6473" s="134"/>
      <c r="S6473" s="134"/>
      <c r="T6473" s="231"/>
      <c r="U6473" s="134"/>
      <c r="V6473" s="231"/>
      <c r="W6473" s="131"/>
      <c r="X6473" s="135"/>
      <c r="AA6473" s="206"/>
    </row>
    <row r="6474" spans="6:27" s="130" customFormat="1" ht="15" customHeight="1">
      <c r="F6474" s="215"/>
      <c r="G6474" s="132"/>
      <c r="M6474" s="308"/>
      <c r="N6474" s="215"/>
      <c r="O6474" s="172"/>
      <c r="P6474" s="229"/>
      <c r="Q6474" s="134"/>
      <c r="R6474" s="134"/>
      <c r="S6474" s="134"/>
      <c r="T6474" s="231"/>
      <c r="U6474" s="134"/>
      <c r="V6474" s="231"/>
      <c r="W6474" s="131"/>
      <c r="X6474" s="135"/>
      <c r="AA6474" s="206"/>
    </row>
    <row r="6475" spans="6:27" s="130" customFormat="1" ht="15" customHeight="1">
      <c r="F6475" s="215"/>
      <c r="G6475" s="132"/>
      <c r="M6475" s="308"/>
      <c r="N6475" s="215"/>
      <c r="O6475" s="172"/>
      <c r="P6475" s="229"/>
      <c r="Q6475" s="134"/>
      <c r="R6475" s="134"/>
      <c r="S6475" s="134"/>
      <c r="T6475" s="231"/>
      <c r="U6475" s="134"/>
      <c r="V6475" s="231"/>
      <c r="W6475" s="131"/>
      <c r="X6475" s="135"/>
      <c r="AA6475" s="206"/>
    </row>
    <row r="6476" spans="6:27" s="130" customFormat="1" ht="15" customHeight="1">
      <c r="F6476" s="215"/>
      <c r="G6476" s="132"/>
      <c r="M6476" s="308"/>
      <c r="N6476" s="215"/>
      <c r="O6476" s="172"/>
      <c r="P6476" s="229"/>
      <c r="Q6476" s="134"/>
      <c r="R6476" s="134"/>
      <c r="S6476" s="134"/>
      <c r="T6476" s="231"/>
      <c r="U6476" s="134"/>
      <c r="V6476" s="231"/>
      <c r="W6476" s="131"/>
      <c r="X6476" s="135"/>
      <c r="AA6476" s="206"/>
    </row>
    <row r="6477" spans="6:27" s="130" customFormat="1" ht="15" customHeight="1">
      <c r="F6477" s="215"/>
      <c r="G6477" s="132"/>
      <c r="M6477" s="308"/>
      <c r="N6477" s="215"/>
      <c r="O6477" s="172"/>
      <c r="P6477" s="229"/>
      <c r="Q6477" s="134"/>
      <c r="R6477" s="134"/>
      <c r="S6477" s="134"/>
      <c r="T6477" s="231"/>
      <c r="U6477" s="134"/>
      <c r="V6477" s="231"/>
      <c r="W6477" s="131"/>
      <c r="X6477" s="135"/>
      <c r="AA6477" s="206"/>
    </row>
    <row r="6478" spans="6:27" s="130" customFormat="1" ht="15" customHeight="1">
      <c r="F6478" s="215"/>
      <c r="G6478" s="132"/>
      <c r="M6478" s="308"/>
      <c r="N6478" s="215"/>
      <c r="O6478" s="172"/>
      <c r="P6478" s="229"/>
      <c r="Q6478" s="134"/>
      <c r="R6478" s="134"/>
      <c r="S6478" s="134"/>
      <c r="T6478" s="231"/>
      <c r="U6478" s="134"/>
      <c r="V6478" s="231"/>
      <c r="W6478" s="131"/>
      <c r="X6478" s="135"/>
      <c r="AA6478" s="206"/>
    </row>
    <row r="6479" spans="6:27" s="130" customFormat="1" ht="15" customHeight="1">
      <c r="F6479" s="215"/>
      <c r="G6479" s="132"/>
      <c r="M6479" s="308"/>
      <c r="N6479" s="215"/>
      <c r="O6479" s="172"/>
      <c r="P6479" s="229"/>
      <c r="Q6479" s="134"/>
      <c r="R6479" s="134"/>
      <c r="S6479" s="134"/>
      <c r="T6479" s="231"/>
      <c r="U6479" s="134"/>
      <c r="V6479" s="231"/>
      <c r="W6479" s="131"/>
      <c r="X6479" s="135"/>
      <c r="AA6479" s="206"/>
    </row>
    <row r="6480" spans="6:27" s="130" customFormat="1" ht="15" customHeight="1">
      <c r="F6480" s="215"/>
      <c r="G6480" s="132"/>
      <c r="M6480" s="308"/>
      <c r="N6480" s="215"/>
      <c r="O6480" s="172"/>
      <c r="P6480" s="229"/>
      <c r="Q6480" s="134"/>
      <c r="R6480" s="134"/>
      <c r="S6480" s="134"/>
      <c r="T6480" s="231"/>
      <c r="U6480" s="134"/>
      <c r="V6480" s="231"/>
      <c r="W6480" s="131"/>
      <c r="X6480" s="135"/>
      <c r="AA6480" s="206"/>
    </row>
    <row r="6481" spans="6:27" s="130" customFormat="1" ht="15" customHeight="1">
      <c r="F6481" s="215"/>
      <c r="G6481" s="132"/>
      <c r="M6481" s="308"/>
      <c r="N6481" s="215"/>
      <c r="O6481" s="172"/>
      <c r="P6481" s="229"/>
      <c r="Q6481" s="134"/>
      <c r="R6481" s="134"/>
      <c r="S6481" s="134"/>
      <c r="T6481" s="231"/>
      <c r="U6481" s="134"/>
      <c r="V6481" s="231"/>
      <c r="W6481" s="131"/>
      <c r="X6481" s="135"/>
      <c r="AA6481" s="206"/>
    </row>
    <row r="6482" spans="6:27" s="130" customFormat="1" ht="15" customHeight="1">
      <c r="F6482" s="215"/>
      <c r="G6482" s="132"/>
      <c r="M6482" s="308"/>
      <c r="N6482" s="215"/>
      <c r="O6482" s="172"/>
      <c r="P6482" s="229"/>
      <c r="Q6482" s="134"/>
      <c r="R6482" s="134"/>
      <c r="S6482" s="134"/>
      <c r="T6482" s="231"/>
      <c r="U6482" s="134"/>
      <c r="V6482" s="231"/>
      <c r="W6482" s="131"/>
      <c r="X6482" s="135"/>
      <c r="AA6482" s="206"/>
    </row>
    <row r="6483" spans="6:27" s="130" customFormat="1" ht="15" customHeight="1">
      <c r="F6483" s="215"/>
      <c r="G6483" s="132"/>
      <c r="M6483" s="308"/>
      <c r="N6483" s="215"/>
      <c r="O6483" s="172"/>
      <c r="P6483" s="229"/>
      <c r="Q6483" s="134"/>
      <c r="R6483" s="134"/>
      <c r="S6483" s="134"/>
      <c r="T6483" s="231"/>
      <c r="U6483" s="134"/>
      <c r="V6483" s="231"/>
      <c r="W6483" s="131"/>
      <c r="X6483" s="135"/>
      <c r="AA6483" s="206"/>
    </row>
    <row r="6484" spans="6:27" s="130" customFormat="1" ht="15" customHeight="1">
      <c r="F6484" s="215"/>
      <c r="G6484" s="132"/>
      <c r="M6484" s="308"/>
      <c r="N6484" s="215"/>
      <c r="O6484" s="172"/>
      <c r="P6484" s="229"/>
      <c r="Q6484" s="134"/>
      <c r="R6484" s="134"/>
      <c r="S6484" s="134"/>
      <c r="T6484" s="231"/>
      <c r="U6484" s="134"/>
      <c r="V6484" s="231"/>
      <c r="W6484" s="131"/>
      <c r="X6484" s="135"/>
      <c r="AA6484" s="206"/>
    </row>
    <row r="6485" spans="6:27" s="130" customFormat="1" ht="15" customHeight="1">
      <c r="F6485" s="215"/>
      <c r="G6485" s="132"/>
      <c r="M6485" s="308"/>
      <c r="N6485" s="215"/>
      <c r="O6485" s="172"/>
      <c r="P6485" s="229"/>
      <c r="Q6485" s="134"/>
      <c r="R6485" s="134"/>
      <c r="S6485" s="134"/>
      <c r="T6485" s="231"/>
      <c r="U6485" s="134"/>
      <c r="V6485" s="231"/>
      <c r="W6485" s="131"/>
      <c r="X6485" s="135"/>
      <c r="AA6485" s="206"/>
    </row>
    <row r="6486" spans="6:27" s="130" customFormat="1" ht="15" customHeight="1">
      <c r="F6486" s="215"/>
      <c r="G6486" s="132"/>
      <c r="M6486" s="308"/>
      <c r="N6486" s="215"/>
      <c r="O6486" s="172"/>
      <c r="P6486" s="229"/>
      <c r="Q6486" s="134"/>
      <c r="R6486" s="134"/>
      <c r="S6486" s="134"/>
      <c r="T6486" s="231"/>
      <c r="U6486" s="134"/>
      <c r="V6486" s="231"/>
      <c r="W6486" s="131"/>
      <c r="X6486" s="135"/>
      <c r="AA6486" s="206"/>
    </row>
    <row r="6487" spans="6:27" s="130" customFormat="1" ht="15" customHeight="1">
      <c r="F6487" s="215"/>
      <c r="G6487" s="132"/>
      <c r="M6487" s="308"/>
      <c r="N6487" s="215"/>
      <c r="O6487" s="172"/>
      <c r="P6487" s="229"/>
      <c r="Q6487" s="134"/>
      <c r="R6487" s="134"/>
      <c r="S6487" s="134"/>
      <c r="T6487" s="231"/>
      <c r="U6487" s="134"/>
      <c r="V6487" s="231"/>
      <c r="W6487" s="131"/>
      <c r="X6487" s="135"/>
      <c r="AA6487" s="206"/>
    </row>
    <row r="6488" spans="6:27" s="130" customFormat="1" ht="15" customHeight="1">
      <c r="F6488" s="215"/>
      <c r="G6488" s="132"/>
      <c r="M6488" s="308"/>
      <c r="N6488" s="215"/>
      <c r="O6488" s="172"/>
      <c r="P6488" s="229"/>
      <c r="Q6488" s="134"/>
      <c r="R6488" s="134"/>
      <c r="S6488" s="134"/>
      <c r="T6488" s="231"/>
      <c r="U6488" s="134"/>
      <c r="V6488" s="231"/>
      <c r="W6488" s="131"/>
      <c r="X6488" s="135"/>
      <c r="AA6488" s="206"/>
    </row>
    <row r="6489" spans="6:27" s="130" customFormat="1" ht="15" customHeight="1">
      <c r="F6489" s="215"/>
      <c r="G6489" s="132"/>
      <c r="M6489" s="308"/>
      <c r="N6489" s="215"/>
      <c r="O6489" s="172"/>
      <c r="P6489" s="229"/>
      <c r="Q6489" s="134"/>
      <c r="R6489" s="134"/>
      <c r="S6489" s="134"/>
      <c r="T6489" s="231"/>
      <c r="U6489" s="134"/>
      <c r="V6489" s="231"/>
      <c r="W6489" s="131"/>
      <c r="X6489" s="135"/>
      <c r="AA6489" s="206"/>
    </row>
    <row r="6490" spans="6:27" s="130" customFormat="1" ht="15" customHeight="1">
      <c r="F6490" s="215"/>
      <c r="G6490" s="132"/>
      <c r="M6490" s="308"/>
      <c r="N6490" s="215"/>
      <c r="O6490" s="172"/>
      <c r="P6490" s="229"/>
      <c r="Q6490" s="134"/>
      <c r="R6490" s="134"/>
      <c r="S6490" s="134"/>
      <c r="T6490" s="231"/>
      <c r="U6490" s="134"/>
      <c r="V6490" s="231"/>
      <c r="W6490" s="131"/>
      <c r="X6490" s="135"/>
      <c r="AA6490" s="206"/>
    </row>
    <row r="6491" spans="6:27" s="130" customFormat="1" ht="15" customHeight="1">
      <c r="F6491" s="215"/>
      <c r="G6491" s="132"/>
      <c r="M6491" s="308"/>
      <c r="N6491" s="215"/>
      <c r="O6491" s="172"/>
      <c r="P6491" s="229"/>
      <c r="Q6491" s="134"/>
      <c r="R6491" s="134"/>
      <c r="S6491" s="134"/>
      <c r="T6491" s="231"/>
      <c r="U6491" s="134"/>
      <c r="V6491" s="231"/>
      <c r="W6491" s="131"/>
      <c r="X6491" s="135"/>
      <c r="AA6491" s="206"/>
    </row>
    <row r="6492" spans="6:27" s="130" customFormat="1" ht="15" customHeight="1">
      <c r="F6492" s="215"/>
      <c r="G6492" s="132"/>
      <c r="M6492" s="308"/>
      <c r="N6492" s="215"/>
      <c r="O6492" s="172"/>
      <c r="P6492" s="229"/>
      <c r="Q6492" s="134"/>
      <c r="R6492" s="134"/>
      <c r="S6492" s="134"/>
      <c r="T6492" s="231"/>
      <c r="U6492" s="134"/>
      <c r="V6492" s="231"/>
      <c r="W6492" s="131"/>
      <c r="X6492" s="135"/>
      <c r="AA6492" s="206"/>
    </row>
    <row r="6493" spans="6:27" s="130" customFormat="1" ht="15" customHeight="1">
      <c r="F6493" s="215"/>
      <c r="G6493" s="132"/>
      <c r="M6493" s="308"/>
      <c r="N6493" s="215"/>
      <c r="O6493" s="172"/>
      <c r="P6493" s="229"/>
      <c r="Q6493" s="134"/>
      <c r="R6493" s="134"/>
      <c r="S6493" s="134"/>
      <c r="T6493" s="231"/>
      <c r="U6493" s="134"/>
      <c r="V6493" s="231"/>
      <c r="W6493" s="131"/>
      <c r="X6493" s="135"/>
      <c r="AA6493" s="206"/>
    </row>
    <row r="6494" spans="6:27" s="130" customFormat="1" ht="15" customHeight="1">
      <c r="F6494" s="215"/>
      <c r="G6494" s="132"/>
      <c r="M6494" s="308"/>
      <c r="N6494" s="215"/>
      <c r="O6494" s="172"/>
      <c r="P6494" s="229"/>
      <c r="Q6494" s="134"/>
      <c r="R6494" s="134"/>
      <c r="S6494" s="134"/>
      <c r="T6494" s="231"/>
      <c r="U6494" s="134"/>
      <c r="V6494" s="231"/>
      <c r="W6494" s="131"/>
      <c r="X6494" s="135"/>
      <c r="AA6494" s="206"/>
    </row>
    <row r="6495" spans="6:27" s="130" customFormat="1" ht="15" customHeight="1">
      <c r="F6495" s="215"/>
      <c r="G6495" s="132"/>
      <c r="M6495" s="308"/>
      <c r="N6495" s="215"/>
      <c r="O6495" s="172"/>
      <c r="P6495" s="229"/>
      <c r="Q6495" s="134"/>
      <c r="R6495" s="134"/>
      <c r="S6495" s="134"/>
      <c r="T6495" s="231"/>
      <c r="U6495" s="134"/>
      <c r="V6495" s="231"/>
      <c r="W6495" s="131"/>
      <c r="X6495" s="135"/>
      <c r="AA6495" s="206"/>
    </row>
    <row r="6496" spans="6:27" s="130" customFormat="1" ht="15" customHeight="1">
      <c r="F6496" s="215"/>
      <c r="G6496" s="132"/>
      <c r="M6496" s="308"/>
      <c r="N6496" s="215"/>
      <c r="O6496" s="172"/>
      <c r="P6496" s="229"/>
      <c r="Q6496" s="134"/>
      <c r="R6496" s="134"/>
      <c r="S6496" s="134"/>
      <c r="T6496" s="231"/>
      <c r="U6496" s="134"/>
      <c r="V6496" s="231"/>
      <c r="W6496" s="131"/>
      <c r="X6496" s="135"/>
      <c r="AA6496" s="206"/>
    </row>
    <row r="6497" spans="6:27" s="130" customFormat="1" ht="15" customHeight="1">
      <c r="F6497" s="215"/>
      <c r="G6497" s="132"/>
      <c r="M6497" s="308"/>
      <c r="N6497" s="215"/>
      <c r="O6497" s="172"/>
      <c r="P6497" s="229"/>
      <c r="Q6497" s="134"/>
      <c r="R6497" s="134"/>
      <c r="S6497" s="134"/>
      <c r="T6497" s="231"/>
      <c r="U6497" s="134"/>
      <c r="V6497" s="231"/>
      <c r="W6497" s="131"/>
      <c r="X6497" s="135"/>
      <c r="AA6497" s="206"/>
    </row>
    <row r="6498" spans="6:27" s="130" customFormat="1" ht="15" customHeight="1">
      <c r="F6498" s="215"/>
      <c r="G6498" s="132"/>
      <c r="M6498" s="308"/>
      <c r="N6498" s="215"/>
      <c r="O6498" s="172"/>
      <c r="P6498" s="229"/>
      <c r="Q6498" s="134"/>
      <c r="R6498" s="134"/>
      <c r="S6498" s="134"/>
      <c r="T6498" s="231"/>
      <c r="U6498" s="134"/>
      <c r="V6498" s="231"/>
      <c r="W6498" s="131"/>
      <c r="X6498" s="135"/>
      <c r="AA6498" s="206"/>
    </row>
    <row r="6499" spans="6:27" s="130" customFormat="1" ht="15" customHeight="1">
      <c r="F6499" s="215"/>
      <c r="G6499" s="132"/>
      <c r="M6499" s="308"/>
      <c r="N6499" s="215"/>
      <c r="O6499" s="172"/>
      <c r="P6499" s="229"/>
      <c r="Q6499" s="134"/>
      <c r="R6499" s="134"/>
      <c r="S6499" s="134"/>
      <c r="T6499" s="231"/>
      <c r="U6499" s="134"/>
      <c r="V6499" s="231"/>
      <c r="W6499" s="131"/>
      <c r="X6499" s="135"/>
      <c r="AA6499" s="206"/>
    </row>
    <row r="6500" spans="6:27" s="130" customFormat="1" ht="15" customHeight="1">
      <c r="F6500" s="215"/>
      <c r="G6500" s="132"/>
      <c r="M6500" s="308"/>
      <c r="N6500" s="215"/>
      <c r="O6500" s="172"/>
      <c r="P6500" s="229"/>
      <c r="Q6500" s="134"/>
      <c r="R6500" s="134"/>
      <c r="S6500" s="134"/>
      <c r="T6500" s="231"/>
      <c r="U6500" s="134"/>
      <c r="V6500" s="231"/>
      <c r="W6500" s="131"/>
      <c r="X6500" s="135"/>
      <c r="AA6500" s="206"/>
    </row>
    <row r="6501" spans="6:27" s="130" customFormat="1" ht="15" customHeight="1">
      <c r="F6501" s="215"/>
      <c r="G6501" s="132"/>
      <c r="M6501" s="308"/>
      <c r="N6501" s="215"/>
      <c r="O6501" s="172"/>
      <c r="P6501" s="229"/>
      <c r="Q6501" s="134"/>
      <c r="R6501" s="134"/>
      <c r="S6501" s="134"/>
      <c r="T6501" s="231"/>
      <c r="U6501" s="134"/>
      <c r="V6501" s="231"/>
      <c r="W6501" s="131"/>
      <c r="X6501" s="135"/>
      <c r="AA6501" s="206"/>
    </row>
    <row r="6502" spans="6:27" s="130" customFormat="1" ht="15" customHeight="1">
      <c r="F6502" s="215"/>
      <c r="G6502" s="132"/>
      <c r="M6502" s="308"/>
      <c r="N6502" s="215"/>
      <c r="O6502" s="172"/>
      <c r="P6502" s="229"/>
      <c r="Q6502" s="134"/>
      <c r="R6502" s="134"/>
      <c r="S6502" s="134"/>
      <c r="T6502" s="231"/>
      <c r="U6502" s="134"/>
      <c r="V6502" s="231"/>
      <c r="W6502" s="131"/>
      <c r="X6502" s="135"/>
      <c r="AA6502" s="206"/>
    </row>
    <row r="6503" spans="6:27" s="130" customFormat="1" ht="15" customHeight="1">
      <c r="F6503" s="215"/>
      <c r="G6503" s="132"/>
      <c r="M6503" s="308"/>
      <c r="N6503" s="215"/>
      <c r="O6503" s="172"/>
      <c r="P6503" s="229"/>
      <c r="Q6503" s="134"/>
      <c r="R6503" s="134"/>
      <c r="S6503" s="134"/>
      <c r="T6503" s="231"/>
      <c r="U6503" s="134"/>
      <c r="V6503" s="231"/>
      <c r="W6503" s="131"/>
      <c r="X6503" s="135"/>
      <c r="AA6503" s="206"/>
    </row>
    <row r="6504" spans="6:27" s="130" customFormat="1" ht="15" customHeight="1">
      <c r="F6504" s="215"/>
      <c r="G6504" s="132"/>
      <c r="M6504" s="308"/>
      <c r="N6504" s="215"/>
      <c r="O6504" s="172"/>
      <c r="P6504" s="229"/>
      <c r="Q6504" s="134"/>
      <c r="R6504" s="134"/>
      <c r="S6504" s="134"/>
      <c r="T6504" s="231"/>
      <c r="U6504" s="134"/>
      <c r="V6504" s="231"/>
      <c r="W6504" s="131"/>
      <c r="X6504" s="135"/>
      <c r="AA6504" s="206"/>
    </row>
    <row r="6505" spans="6:27" s="130" customFormat="1" ht="15" customHeight="1">
      <c r="F6505" s="215"/>
      <c r="G6505" s="132"/>
      <c r="M6505" s="308"/>
      <c r="N6505" s="215"/>
      <c r="O6505" s="172"/>
      <c r="P6505" s="229"/>
      <c r="Q6505" s="134"/>
      <c r="R6505" s="134"/>
      <c r="S6505" s="134"/>
      <c r="T6505" s="231"/>
      <c r="U6505" s="134"/>
      <c r="V6505" s="231"/>
      <c r="W6505" s="131"/>
      <c r="X6505" s="135"/>
      <c r="AA6505" s="206"/>
    </row>
    <row r="6506" spans="6:27" s="130" customFormat="1" ht="15" customHeight="1">
      <c r="F6506" s="215"/>
      <c r="G6506" s="132"/>
      <c r="M6506" s="308"/>
      <c r="N6506" s="215"/>
      <c r="O6506" s="172"/>
      <c r="P6506" s="229"/>
      <c r="Q6506" s="134"/>
      <c r="R6506" s="134"/>
      <c r="S6506" s="134"/>
      <c r="T6506" s="231"/>
      <c r="U6506" s="134"/>
      <c r="V6506" s="231"/>
      <c r="W6506" s="131"/>
      <c r="X6506" s="135"/>
      <c r="AA6506" s="206"/>
    </row>
    <row r="6507" spans="6:27" s="130" customFormat="1" ht="15" customHeight="1">
      <c r="F6507" s="215"/>
      <c r="G6507" s="132"/>
      <c r="M6507" s="308"/>
      <c r="N6507" s="215"/>
      <c r="O6507" s="172"/>
      <c r="P6507" s="229"/>
      <c r="Q6507" s="134"/>
      <c r="R6507" s="134"/>
      <c r="S6507" s="134"/>
      <c r="T6507" s="231"/>
      <c r="U6507" s="134"/>
      <c r="V6507" s="231"/>
      <c r="W6507" s="131"/>
      <c r="X6507" s="135"/>
      <c r="AA6507" s="206"/>
    </row>
    <row r="6508" spans="6:27" s="130" customFormat="1" ht="15" customHeight="1">
      <c r="F6508" s="215"/>
      <c r="G6508" s="132"/>
      <c r="M6508" s="308"/>
      <c r="N6508" s="215"/>
      <c r="O6508" s="172"/>
      <c r="P6508" s="229"/>
      <c r="Q6508" s="134"/>
      <c r="R6508" s="134"/>
      <c r="S6508" s="134"/>
      <c r="T6508" s="231"/>
      <c r="U6508" s="134"/>
      <c r="V6508" s="231"/>
      <c r="W6508" s="131"/>
      <c r="X6508" s="135"/>
      <c r="AA6508" s="206"/>
    </row>
    <row r="6509" spans="6:27" s="130" customFormat="1" ht="15" customHeight="1">
      <c r="F6509" s="215"/>
      <c r="G6509" s="132"/>
      <c r="M6509" s="308"/>
      <c r="N6509" s="215"/>
      <c r="O6509" s="172"/>
      <c r="P6509" s="229"/>
      <c r="Q6509" s="134"/>
      <c r="R6509" s="134"/>
      <c r="S6509" s="134"/>
      <c r="T6509" s="231"/>
      <c r="U6509" s="134"/>
      <c r="V6509" s="231"/>
      <c r="W6509" s="131"/>
      <c r="X6509" s="135"/>
      <c r="AA6509" s="206"/>
    </row>
    <row r="6510" spans="6:27" s="130" customFormat="1" ht="15" customHeight="1">
      <c r="F6510" s="215"/>
      <c r="G6510" s="132"/>
      <c r="M6510" s="308"/>
      <c r="N6510" s="215"/>
      <c r="O6510" s="172"/>
      <c r="P6510" s="229"/>
      <c r="Q6510" s="134"/>
      <c r="R6510" s="134"/>
      <c r="S6510" s="134"/>
      <c r="T6510" s="231"/>
      <c r="U6510" s="134"/>
      <c r="V6510" s="231"/>
      <c r="W6510" s="131"/>
      <c r="X6510" s="135"/>
      <c r="AA6510" s="206"/>
    </row>
    <row r="6511" spans="6:27" s="130" customFormat="1" ht="15" customHeight="1">
      <c r="F6511" s="215"/>
      <c r="G6511" s="132"/>
      <c r="M6511" s="308"/>
      <c r="N6511" s="215"/>
      <c r="O6511" s="172"/>
      <c r="P6511" s="229"/>
      <c r="Q6511" s="134"/>
      <c r="R6511" s="134"/>
      <c r="S6511" s="134"/>
      <c r="T6511" s="231"/>
      <c r="U6511" s="134"/>
      <c r="V6511" s="231"/>
      <c r="W6511" s="131"/>
      <c r="X6511" s="135"/>
      <c r="AA6511" s="206"/>
    </row>
    <row r="6512" spans="6:27" s="130" customFormat="1" ht="15" customHeight="1">
      <c r="F6512" s="215"/>
      <c r="G6512" s="132"/>
      <c r="M6512" s="308"/>
      <c r="N6512" s="215"/>
      <c r="O6512" s="172"/>
      <c r="P6512" s="229"/>
      <c r="Q6512" s="134"/>
      <c r="R6512" s="134"/>
      <c r="S6512" s="134"/>
      <c r="T6512" s="231"/>
      <c r="U6512" s="134"/>
      <c r="V6512" s="231"/>
      <c r="W6512" s="131"/>
      <c r="X6512" s="135"/>
      <c r="AA6512" s="206"/>
    </row>
    <row r="6513" spans="6:27" s="130" customFormat="1" ht="15" customHeight="1">
      <c r="F6513" s="215"/>
      <c r="G6513" s="132"/>
      <c r="M6513" s="308"/>
      <c r="N6513" s="215"/>
      <c r="O6513" s="172"/>
      <c r="P6513" s="229"/>
      <c r="Q6513" s="134"/>
      <c r="R6513" s="134"/>
      <c r="S6513" s="134"/>
      <c r="T6513" s="231"/>
      <c r="U6513" s="134"/>
      <c r="V6513" s="231"/>
      <c r="W6513" s="131"/>
      <c r="X6513" s="135"/>
      <c r="AA6513" s="206"/>
    </row>
    <row r="6514" spans="6:27" s="130" customFormat="1" ht="15" customHeight="1">
      <c r="F6514" s="215"/>
      <c r="G6514" s="132"/>
      <c r="M6514" s="308"/>
      <c r="N6514" s="215"/>
      <c r="O6514" s="172"/>
      <c r="P6514" s="229"/>
      <c r="Q6514" s="134"/>
      <c r="R6514" s="134"/>
      <c r="S6514" s="134"/>
      <c r="T6514" s="231"/>
      <c r="U6514" s="134"/>
      <c r="V6514" s="231"/>
      <c r="W6514" s="131"/>
      <c r="X6514" s="135"/>
      <c r="AA6514" s="206"/>
    </row>
    <row r="6515" spans="6:27" s="130" customFormat="1" ht="15" customHeight="1">
      <c r="F6515" s="215"/>
      <c r="G6515" s="132"/>
      <c r="M6515" s="308"/>
      <c r="N6515" s="215"/>
      <c r="O6515" s="172"/>
      <c r="P6515" s="229"/>
      <c r="Q6515" s="134"/>
      <c r="R6515" s="134"/>
      <c r="S6515" s="134"/>
      <c r="T6515" s="231"/>
      <c r="U6515" s="134"/>
      <c r="V6515" s="231"/>
      <c r="W6515" s="131"/>
      <c r="X6515" s="135"/>
      <c r="AA6515" s="206"/>
    </row>
    <row r="6516" spans="6:27" s="130" customFormat="1" ht="15" customHeight="1">
      <c r="F6516" s="215"/>
      <c r="G6516" s="132"/>
      <c r="M6516" s="308"/>
      <c r="N6516" s="215"/>
      <c r="O6516" s="172"/>
      <c r="P6516" s="229"/>
      <c r="Q6516" s="134"/>
      <c r="R6516" s="134"/>
      <c r="S6516" s="134"/>
      <c r="T6516" s="231"/>
      <c r="U6516" s="134"/>
      <c r="V6516" s="231"/>
      <c r="W6516" s="131"/>
      <c r="X6516" s="135"/>
      <c r="AA6516" s="206"/>
    </row>
    <row r="6517" spans="6:27" s="130" customFormat="1" ht="15" customHeight="1">
      <c r="F6517" s="215"/>
      <c r="G6517" s="132"/>
      <c r="M6517" s="308"/>
      <c r="N6517" s="215"/>
      <c r="O6517" s="172"/>
      <c r="P6517" s="229"/>
      <c r="Q6517" s="134"/>
      <c r="R6517" s="134"/>
      <c r="S6517" s="134"/>
      <c r="T6517" s="231"/>
      <c r="U6517" s="134"/>
      <c r="V6517" s="231"/>
      <c r="W6517" s="131"/>
      <c r="X6517" s="135"/>
      <c r="AA6517" s="206"/>
    </row>
    <row r="6518" spans="6:27" s="130" customFormat="1" ht="15" customHeight="1">
      <c r="F6518" s="215"/>
      <c r="G6518" s="132"/>
      <c r="M6518" s="308"/>
      <c r="N6518" s="215"/>
      <c r="O6518" s="172"/>
      <c r="P6518" s="229"/>
      <c r="Q6518" s="134"/>
      <c r="R6518" s="134"/>
      <c r="S6518" s="134"/>
      <c r="T6518" s="231"/>
      <c r="U6518" s="134"/>
      <c r="V6518" s="231"/>
      <c r="W6518" s="131"/>
      <c r="X6518" s="135"/>
      <c r="AA6518" s="206"/>
    </row>
    <row r="6519" spans="6:27" s="130" customFormat="1" ht="15" customHeight="1">
      <c r="F6519" s="215"/>
      <c r="G6519" s="132"/>
      <c r="M6519" s="308"/>
      <c r="N6519" s="215"/>
      <c r="O6519" s="172"/>
      <c r="P6519" s="229"/>
      <c r="Q6519" s="134"/>
      <c r="R6519" s="134"/>
      <c r="S6519" s="134"/>
      <c r="T6519" s="231"/>
      <c r="U6519" s="134"/>
      <c r="V6519" s="231"/>
      <c r="W6519" s="131"/>
      <c r="X6519" s="135"/>
      <c r="AA6519" s="206"/>
    </row>
    <row r="6520" spans="6:27" s="130" customFormat="1" ht="15" customHeight="1">
      <c r="F6520" s="215"/>
      <c r="G6520" s="132"/>
      <c r="M6520" s="308"/>
      <c r="N6520" s="215"/>
      <c r="O6520" s="172"/>
      <c r="P6520" s="229"/>
      <c r="Q6520" s="134"/>
      <c r="R6520" s="134"/>
      <c r="S6520" s="134"/>
      <c r="T6520" s="231"/>
      <c r="U6520" s="134"/>
      <c r="V6520" s="231"/>
      <c r="W6520" s="131"/>
      <c r="X6520" s="135"/>
      <c r="AA6520" s="206"/>
    </row>
    <row r="6521" spans="6:27" s="130" customFormat="1" ht="15" customHeight="1">
      <c r="F6521" s="215"/>
      <c r="G6521" s="132"/>
      <c r="M6521" s="308"/>
      <c r="N6521" s="215"/>
      <c r="O6521" s="172"/>
      <c r="P6521" s="229"/>
      <c r="Q6521" s="134"/>
      <c r="R6521" s="134"/>
      <c r="S6521" s="134"/>
      <c r="T6521" s="231"/>
      <c r="U6521" s="134"/>
      <c r="V6521" s="231"/>
      <c r="W6521" s="131"/>
      <c r="X6521" s="135"/>
      <c r="AA6521" s="206"/>
    </row>
    <row r="6522" spans="6:27" s="130" customFormat="1" ht="15" customHeight="1">
      <c r="F6522" s="215"/>
      <c r="G6522" s="132"/>
      <c r="M6522" s="308"/>
      <c r="N6522" s="215"/>
      <c r="O6522" s="172"/>
      <c r="P6522" s="229"/>
      <c r="Q6522" s="134"/>
      <c r="R6522" s="134"/>
      <c r="S6522" s="134"/>
      <c r="T6522" s="231"/>
      <c r="U6522" s="134"/>
      <c r="V6522" s="231"/>
      <c r="W6522" s="131"/>
      <c r="X6522" s="135"/>
      <c r="AA6522" s="206"/>
    </row>
    <row r="6523" spans="6:27" s="130" customFormat="1" ht="15" customHeight="1">
      <c r="F6523" s="215"/>
      <c r="G6523" s="132"/>
      <c r="M6523" s="308"/>
      <c r="N6523" s="215"/>
      <c r="O6523" s="172"/>
      <c r="P6523" s="229"/>
      <c r="Q6523" s="134"/>
      <c r="R6523" s="134"/>
      <c r="S6523" s="134"/>
      <c r="T6523" s="231"/>
      <c r="U6523" s="134"/>
      <c r="V6523" s="231"/>
      <c r="W6523" s="131"/>
      <c r="X6523" s="135"/>
      <c r="AA6523" s="206"/>
    </row>
    <row r="6524" spans="6:27" s="130" customFormat="1" ht="15" customHeight="1">
      <c r="F6524" s="215"/>
      <c r="G6524" s="132"/>
      <c r="M6524" s="308"/>
      <c r="N6524" s="215"/>
      <c r="O6524" s="172"/>
      <c r="P6524" s="229"/>
      <c r="Q6524" s="134"/>
      <c r="R6524" s="134"/>
      <c r="S6524" s="134"/>
      <c r="T6524" s="231"/>
      <c r="U6524" s="134"/>
      <c r="V6524" s="231"/>
      <c r="W6524" s="131"/>
      <c r="X6524" s="135"/>
      <c r="AA6524" s="206"/>
    </row>
    <row r="6525" spans="6:27" s="130" customFormat="1" ht="15" customHeight="1">
      <c r="F6525" s="215"/>
      <c r="G6525" s="132"/>
      <c r="M6525" s="308"/>
      <c r="N6525" s="215"/>
      <c r="O6525" s="172"/>
      <c r="P6525" s="229"/>
      <c r="Q6525" s="134"/>
      <c r="R6525" s="134"/>
      <c r="S6525" s="134"/>
      <c r="T6525" s="231"/>
      <c r="U6525" s="134"/>
      <c r="V6525" s="231"/>
      <c r="W6525" s="131"/>
      <c r="X6525" s="135"/>
      <c r="AA6525" s="206"/>
    </row>
    <row r="6526" spans="6:27" s="130" customFormat="1" ht="15" customHeight="1">
      <c r="F6526" s="215"/>
      <c r="G6526" s="132"/>
      <c r="M6526" s="308"/>
      <c r="N6526" s="215"/>
      <c r="O6526" s="172"/>
      <c r="P6526" s="229"/>
      <c r="Q6526" s="134"/>
      <c r="R6526" s="134"/>
      <c r="S6526" s="134"/>
      <c r="T6526" s="231"/>
      <c r="U6526" s="134"/>
      <c r="V6526" s="231"/>
      <c r="W6526" s="131"/>
      <c r="X6526" s="135"/>
      <c r="AA6526" s="206"/>
    </row>
    <row r="6527" spans="6:27" s="130" customFormat="1" ht="15" customHeight="1">
      <c r="F6527" s="215"/>
      <c r="G6527" s="132"/>
      <c r="M6527" s="308"/>
      <c r="N6527" s="215"/>
      <c r="O6527" s="172"/>
      <c r="P6527" s="229"/>
      <c r="Q6527" s="134"/>
      <c r="R6527" s="134"/>
      <c r="S6527" s="134"/>
      <c r="T6527" s="231"/>
      <c r="U6527" s="134"/>
      <c r="V6527" s="231"/>
      <c r="W6527" s="131"/>
      <c r="X6527" s="135"/>
      <c r="AA6527" s="206"/>
    </row>
    <row r="6528" spans="6:27" s="130" customFormat="1" ht="15" customHeight="1">
      <c r="F6528" s="215"/>
      <c r="G6528" s="132"/>
      <c r="M6528" s="308"/>
      <c r="N6528" s="215"/>
      <c r="O6528" s="172"/>
      <c r="P6528" s="229"/>
      <c r="Q6528" s="134"/>
      <c r="R6528" s="134"/>
      <c r="S6528" s="134"/>
      <c r="T6528" s="231"/>
      <c r="U6528" s="134"/>
      <c r="V6528" s="231"/>
      <c r="W6528" s="131"/>
      <c r="X6528" s="135"/>
      <c r="AA6528" s="206"/>
    </row>
    <row r="6529" spans="6:27" s="130" customFormat="1" ht="15" customHeight="1">
      <c r="F6529" s="215"/>
      <c r="G6529" s="132"/>
      <c r="M6529" s="308"/>
      <c r="N6529" s="215"/>
      <c r="O6529" s="172"/>
      <c r="P6529" s="229"/>
      <c r="Q6529" s="134"/>
      <c r="R6529" s="134"/>
      <c r="S6529" s="134"/>
      <c r="T6529" s="231"/>
      <c r="U6529" s="134"/>
      <c r="V6529" s="231"/>
      <c r="W6529" s="131"/>
      <c r="X6529" s="135"/>
      <c r="AA6529" s="206"/>
    </row>
    <row r="6530" spans="6:27" s="130" customFormat="1" ht="15" customHeight="1">
      <c r="F6530" s="215"/>
      <c r="G6530" s="132"/>
      <c r="M6530" s="308"/>
      <c r="N6530" s="215"/>
      <c r="O6530" s="172"/>
      <c r="P6530" s="229"/>
      <c r="Q6530" s="134"/>
      <c r="R6530" s="134"/>
      <c r="S6530" s="134"/>
      <c r="T6530" s="231"/>
      <c r="U6530" s="134"/>
      <c r="V6530" s="231"/>
      <c r="W6530" s="131"/>
      <c r="X6530" s="135"/>
      <c r="AA6530" s="206"/>
    </row>
    <row r="6531" spans="6:27" s="130" customFormat="1" ht="15" customHeight="1">
      <c r="F6531" s="215"/>
      <c r="G6531" s="132"/>
      <c r="M6531" s="308"/>
      <c r="N6531" s="215"/>
      <c r="O6531" s="172"/>
      <c r="P6531" s="229"/>
      <c r="Q6531" s="134"/>
      <c r="R6531" s="134"/>
      <c r="S6531" s="134"/>
      <c r="T6531" s="231"/>
      <c r="U6531" s="134"/>
      <c r="V6531" s="231"/>
      <c r="W6531" s="131"/>
      <c r="X6531" s="135"/>
      <c r="AA6531" s="206"/>
    </row>
    <row r="6532" spans="6:27" s="130" customFormat="1" ht="15" customHeight="1">
      <c r="F6532" s="215"/>
      <c r="G6532" s="132"/>
      <c r="M6532" s="308"/>
      <c r="N6532" s="215"/>
      <c r="O6532" s="172"/>
      <c r="P6532" s="229"/>
      <c r="Q6532" s="134"/>
      <c r="R6532" s="134"/>
      <c r="S6532" s="134"/>
      <c r="T6532" s="231"/>
      <c r="U6532" s="134"/>
      <c r="V6532" s="231"/>
      <c r="W6532" s="131"/>
      <c r="X6532" s="135"/>
      <c r="AA6532" s="206"/>
    </row>
    <row r="6533" spans="6:27" s="130" customFormat="1" ht="15" customHeight="1">
      <c r="F6533" s="215"/>
      <c r="G6533" s="132"/>
      <c r="M6533" s="308"/>
      <c r="N6533" s="215"/>
      <c r="O6533" s="172"/>
      <c r="P6533" s="229"/>
      <c r="Q6533" s="134"/>
      <c r="R6533" s="134"/>
      <c r="S6533" s="134"/>
      <c r="T6533" s="231"/>
      <c r="U6533" s="134"/>
      <c r="V6533" s="231"/>
      <c r="W6533" s="131"/>
      <c r="X6533" s="135"/>
      <c r="AA6533" s="206"/>
    </row>
    <row r="6534" spans="6:27" s="130" customFormat="1" ht="15" customHeight="1">
      <c r="F6534" s="215"/>
      <c r="G6534" s="132"/>
      <c r="M6534" s="308"/>
      <c r="N6534" s="215"/>
      <c r="O6534" s="172"/>
      <c r="P6534" s="229"/>
      <c r="Q6534" s="134"/>
      <c r="R6534" s="134"/>
      <c r="S6534" s="134"/>
      <c r="T6534" s="231"/>
      <c r="U6534" s="134"/>
      <c r="V6534" s="231"/>
      <c r="W6534" s="131"/>
      <c r="X6534" s="135"/>
      <c r="AA6534" s="206"/>
    </row>
    <row r="6535" spans="6:27" s="130" customFormat="1" ht="15" customHeight="1">
      <c r="F6535" s="215"/>
      <c r="G6535" s="132"/>
      <c r="M6535" s="308"/>
      <c r="N6535" s="215"/>
      <c r="O6535" s="172"/>
      <c r="P6535" s="229"/>
      <c r="Q6535" s="134"/>
      <c r="R6535" s="134"/>
      <c r="S6535" s="134"/>
      <c r="T6535" s="231"/>
      <c r="U6535" s="134"/>
      <c r="V6535" s="231"/>
      <c r="W6535" s="131"/>
      <c r="X6535" s="135"/>
      <c r="AA6535" s="206"/>
    </row>
    <row r="6536" spans="6:27" s="130" customFormat="1" ht="15" customHeight="1">
      <c r="F6536" s="215"/>
      <c r="G6536" s="132"/>
      <c r="M6536" s="308"/>
      <c r="N6536" s="215"/>
      <c r="O6536" s="172"/>
      <c r="P6536" s="229"/>
      <c r="Q6536" s="134"/>
      <c r="R6536" s="134"/>
      <c r="S6536" s="134"/>
      <c r="T6536" s="231"/>
      <c r="U6536" s="134"/>
      <c r="V6536" s="231"/>
      <c r="W6536" s="131"/>
      <c r="X6536" s="135"/>
      <c r="AA6536" s="206"/>
    </row>
    <row r="6537" spans="6:27" s="130" customFormat="1" ht="15" customHeight="1">
      <c r="F6537" s="215"/>
      <c r="G6537" s="132"/>
      <c r="M6537" s="308"/>
      <c r="N6537" s="215"/>
      <c r="O6537" s="172"/>
      <c r="P6537" s="229"/>
      <c r="Q6537" s="134"/>
      <c r="R6537" s="134"/>
      <c r="S6537" s="134"/>
      <c r="T6537" s="231"/>
      <c r="U6537" s="134"/>
      <c r="V6537" s="231"/>
      <c r="W6537" s="131"/>
      <c r="X6537" s="135"/>
      <c r="AA6537" s="206"/>
    </row>
    <row r="6538" spans="6:27" s="130" customFormat="1" ht="15" customHeight="1">
      <c r="F6538" s="215"/>
      <c r="G6538" s="132"/>
      <c r="M6538" s="308"/>
      <c r="N6538" s="215"/>
      <c r="O6538" s="172"/>
      <c r="P6538" s="229"/>
      <c r="Q6538" s="134"/>
      <c r="R6538" s="134"/>
      <c r="S6538" s="134"/>
      <c r="T6538" s="231"/>
      <c r="U6538" s="134"/>
      <c r="V6538" s="231"/>
      <c r="W6538" s="131"/>
      <c r="X6538" s="135"/>
      <c r="AA6538" s="206"/>
    </row>
    <row r="6539" spans="6:27" s="130" customFormat="1" ht="15" customHeight="1">
      <c r="F6539" s="215"/>
      <c r="G6539" s="132"/>
      <c r="M6539" s="308"/>
      <c r="N6539" s="215"/>
      <c r="O6539" s="172"/>
      <c r="P6539" s="229"/>
      <c r="Q6539" s="134"/>
      <c r="R6539" s="134"/>
      <c r="S6539" s="134"/>
      <c r="T6539" s="231"/>
      <c r="U6539" s="134"/>
      <c r="V6539" s="231"/>
      <c r="W6539" s="131"/>
      <c r="X6539" s="135"/>
      <c r="AA6539" s="206"/>
    </row>
    <row r="6540" spans="6:27" s="130" customFormat="1" ht="15" customHeight="1">
      <c r="F6540" s="215"/>
      <c r="G6540" s="132"/>
      <c r="M6540" s="308"/>
      <c r="N6540" s="215"/>
      <c r="O6540" s="172"/>
      <c r="P6540" s="229"/>
      <c r="Q6540" s="134"/>
      <c r="R6540" s="134"/>
      <c r="S6540" s="134"/>
      <c r="T6540" s="231"/>
      <c r="U6540" s="134"/>
      <c r="V6540" s="231"/>
      <c r="W6540" s="131"/>
      <c r="X6540" s="135"/>
      <c r="AA6540" s="206"/>
    </row>
    <row r="6541" spans="6:27" s="130" customFormat="1" ht="15" customHeight="1">
      <c r="F6541" s="215"/>
      <c r="G6541" s="132"/>
      <c r="M6541" s="308"/>
      <c r="N6541" s="215"/>
      <c r="O6541" s="172"/>
      <c r="P6541" s="229"/>
      <c r="Q6541" s="134"/>
      <c r="R6541" s="134"/>
      <c r="S6541" s="134"/>
      <c r="T6541" s="231"/>
      <c r="U6541" s="134"/>
      <c r="V6541" s="231"/>
      <c r="W6541" s="131"/>
      <c r="X6541" s="135"/>
      <c r="AA6541" s="206"/>
    </row>
    <row r="6542" spans="6:27" s="130" customFormat="1" ht="15" customHeight="1">
      <c r="F6542" s="215"/>
      <c r="G6542" s="132"/>
      <c r="M6542" s="308"/>
      <c r="N6542" s="215"/>
      <c r="O6542" s="172"/>
      <c r="P6542" s="229"/>
      <c r="Q6542" s="134"/>
      <c r="R6542" s="134"/>
      <c r="S6542" s="134"/>
      <c r="T6542" s="231"/>
      <c r="U6542" s="134"/>
      <c r="V6542" s="231"/>
      <c r="W6542" s="131"/>
      <c r="X6542" s="135"/>
      <c r="AA6542" s="206"/>
    </row>
    <row r="6543" spans="6:27" s="130" customFormat="1" ht="15" customHeight="1">
      <c r="F6543" s="215"/>
      <c r="G6543" s="132"/>
      <c r="M6543" s="308"/>
      <c r="N6543" s="215"/>
      <c r="O6543" s="172"/>
      <c r="P6543" s="229"/>
      <c r="Q6543" s="134"/>
      <c r="R6543" s="134"/>
      <c r="S6543" s="134"/>
      <c r="T6543" s="231"/>
      <c r="U6543" s="134"/>
      <c r="V6543" s="231"/>
      <c r="W6543" s="131"/>
      <c r="X6543" s="135"/>
      <c r="AA6543" s="206"/>
    </row>
    <row r="6544" spans="6:27" s="130" customFormat="1" ht="15" customHeight="1">
      <c r="F6544" s="215"/>
      <c r="G6544" s="132"/>
      <c r="M6544" s="308"/>
      <c r="N6544" s="215"/>
      <c r="O6544" s="172"/>
      <c r="P6544" s="229"/>
      <c r="Q6544" s="134"/>
      <c r="R6544" s="134"/>
      <c r="S6544" s="134"/>
      <c r="T6544" s="231"/>
      <c r="U6544" s="134"/>
      <c r="V6544" s="231"/>
      <c r="W6544" s="131"/>
      <c r="X6544" s="135"/>
      <c r="AA6544" s="206"/>
    </row>
    <row r="6545" spans="6:27" s="130" customFormat="1" ht="15" customHeight="1">
      <c r="F6545" s="215"/>
      <c r="G6545" s="132"/>
      <c r="M6545" s="308"/>
      <c r="N6545" s="215"/>
      <c r="O6545" s="172"/>
      <c r="P6545" s="229"/>
      <c r="Q6545" s="134"/>
      <c r="R6545" s="134"/>
      <c r="S6545" s="134"/>
      <c r="T6545" s="231"/>
      <c r="U6545" s="134"/>
      <c r="V6545" s="231"/>
      <c r="W6545" s="131"/>
      <c r="X6545" s="135"/>
      <c r="AA6545" s="206"/>
    </row>
    <row r="6546" spans="6:27" s="130" customFormat="1" ht="15" customHeight="1">
      <c r="F6546" s="215"/>
      <c r="G6546" s="132"/>
      <c r="M6546" s="308"/>
      <c r="N6546" s="215"/>
      <c r="O6546" s="172"/>
      <c r="P6546" s="229"/>
      <c r="Q6546" s="134"/>
      <c r="R6546" s="134"/>
      <c r="S6546" s="134"/>
      <c r="T6546" s="231"/>
      <c r="U6546" s="134"/>
      <c r="V6546" s="231"/>
      <c r="W6546" s="131"/>
      <c r="X6546" s="135"/>
      <c r="AA6546" s="206"/>
    </row>
    <row r="6547" spans="6:27" s="130" customFormat="1" ht="15" customHeight="1">
      <c r="F6547" s="215"/>
      <c r="G6547" s="132"/>
      <c r="M6547" s="308"/>
      <c r="N6547" s="215"/>
      <c r="O6547" s="172"/>
      <c r="P6547" s="229"/>
      <c r="Q6547" s="134"/>
      <c r="R6547" s="134"/>
      <c r="S6547" s="134"/>
      <c r="T6547" s="231"/>
      <c r="U6547" s="134"/>
      <c r="V6547" s="231"/>
      <c r="W6547" s="131"/>
      <c r="X6547" s="135"/>
      <c r="AA6547" s="206"/>
    </row>
    <row r="6548" spans="6:27" s="130" customFormat="1" ht="15" customHeight="1">
      <c r="F6548" s="215"/>
      <c r="G6548" s="132"/>
      <c r="M6548" s="308"/>
      <c r="N6548" s="215"/>
      <c r="O6548" s="172"/>
      <c r="P6548" s="229"/>
      <c r="Q6548" s="134"/>
      <c r="R6548" s="134"/>
      <c r="S6548" s="134"/>
      <c r="T6548" s="231"/>
      <c r="U6548" s="134"/>
      <c r="V6548" s="231"/>
      <c r="W6548" s="131"/>
      <c r="X6548" s="135"/>
      <c r="AA6548" s="206"/>
    </row>
    <row r="6549" spans="6:27" s="130" customFormat="1" ht="15" customHeight="1">
      <c r="F6549" s="215"/>
      <c r="G6549" s="132"/>
      <c r="M6549" s="308"/>
      <c r="N6549" s="215"/>
      <c r="O6549" s="172"/>
      <c r="P6549" s="229"/>
      <c r="Q6549" s="134"/>
      <c r="R6549" s="134"/>
      <c r="S6549" s="134"/>
      <c r="T6549" s="231"/>
      <c r="U6549" s="134"/>
      <c r="V6549" s="231"/>
      <c r="W6549" s="131"/>
      <c r="X6549" s="135"/>
      <c r="AA6549" s="206"/>
    </row>
    <row r="6550" spans="6:27" s="130" customFormat="1" ht="15" customHeight="1">
      <c r="F6550" s="215"/>
      <c r="G6550" s="132"/>
      <c r="M6550" s="308"/>
      <c r="N6550" s="215"/>
      <c r="O6550" s="172"/>
      <c r="P6550" s="229"/>
      <c r="Q6550" s="134"/>
      <c r="R6550" s="134"/>
      <c r="S6550" s="134"/>
      <c r="T6550" s="231"/>
      <c r="U6550" s="134"/>
      <c r="V6550" s="231"/>
      <c r="W6550" s="131"/>
      <c r="X6550" s="135"/>
      <c r="AA6550" s="206"/>
    </row>
    <row r="6551" spans="6:27" s="130" customFormat="1" ht="15" customHeight="1">
      <c r="F6551" s="215"/>
      <c r="G6551" s="132"/>
      <c r="M6551" s="308"/>
      <c r="N6551" s="215"/>
      <c r="O6551" s="172"/>
      <c r="P6551" s="229"/>
      <c r="Q6551" s="134"/>
      <c r="R6551" s="134"/>
      <c r="S6551" s="134"/>
      <c r="T6551" s="231"/>
      <c r="U6551" s="134"/>
      <c r="V6551" s="231"/>
      <c r="W6551" s="131"/>
      <c r="X6551" s="135"/>
      <c r="AA6551" s="206"/>
    </row>
    <row r="6552" spans="6:27" s="130" customFormat="1" ht="15" customHeight="1">
      <c r="F6552" s="215"/>
      <c r="G6552" s="132"/>
      <c r="M6552" s="308"/>
      <c r="N6552" s="215"/>
      <c r="O6552" s="172"/>
      <c r="P6552" s="229"/>
      <c r="Q6552" s="134"/>
      <c r="R6552" s="134"/>
      <c r="S6552" s="134"/>
      <c r="T6552" s="231"/>
      <c r="U6552" s="134"/>
      <c r="V6552" s="231"/>
      <c r="W6552" s="131"/>
      <c r="X6552" s="135"/>
      <c r="AA6552" s="206"/>
    </row>
    <row r="6553" spans="6:27" s="130" customFormat="1" ht="15" customHeight="1">
      <c r="F6553" s="215"/>
      <c r="G6553" s="132"/>
      <c r="M6553" s="308"/>
      <c r="N6553" s="215"/>
      <c r="O6553" s="172"/>
      <c r="P6553" s="229"/>
      <c r="Q6553" s="134"/>
      <c r="R6553" s="134"/>
      <c r="S6553" s="134"/>
      <c r="T6553" s="231"/>
      <c r="U6553" s="134"/>
      <c r="V6553" s="231"/>
      <c r="W6553" s="131"/>
      <c r="X6553" s="135"/>
      <c r="AA6553" s="206"/>
    </row>
    <row r="6554" spans="6:27" s="130" customFormat="1" ht="15" customHeight="1">
      <c r="F6554" s="215"/>
      <c r="G6554" s="132"/>
      <c r="M6554" s="308"/>
      <c r="N6554" s="215"/>
      <c r="O6554" s="172"/>
      <c r="P6554" s="229"/>
      <c r="Q6554" s="134"/>
      <c r="R6554" s="134"/>
      <c r="S6554" s="134"/>
      <c r="T6554" s="231"/>
      <c r="U6554" s="134"/>
      <c r="V6554" s="231"/>
      <c r="W6554" s="131"/>
      <c r="X6554" s="135"/>
      <c r="AA6554" s="206"/>
    </row>
    <row r="6555" spans="6:27" s="130" customFormat="1" ht="15" customHeight="1">
      <c r="F6555" s="215"/>
      <c r="G6555" s="132"/>
      <c r="M6555" s="308"/>
      <c r="N6555" s="215"/>
      <c r="O6555" s="172"/>
      <c r="P6555" s="229"/>
      <c r="Q6555" s="134"/>
      <c r="R6555" s="134"/>
      <c r="S6555" s="134"/>
      <c r="T6555" s="231"/>
      <c r="U6555" s="134"/>
      <c r="V6555" s="231"/>
      <c r="W6555" s="131"/>
      <c r="X6555" s="135"/>
      <c r="AA6555" s="206"/>
    </row>
    <row r="6556" spans="6:27" s="130" customFormat="1" ht="15" customHeight="1">
      <c r="F6556" s="215"/>
      <c r="G6556" s="132"/>
      <c r="M6556" s="308"/>
      <c r="N6556" s="215"/>
      <c r="O6556" s="172"/>
      <c r="P6556" s="229"/>
      <c r="Q6556" s="134"/>
      <c r="R6556" s="134"/>
      <c r="S6556" s="134"/>
      <c r="T6556" s="231"/>
      <c r="U6556" s="134"/>
      <c r="V6556" s="231"/>
      <c r="W6556" s="131"/>
      <c r="X6556" s="135"/>
      <c r="AA6556" s="206"/>
    </row>
    <row r="6557" spans="6:27" s="130" customFormat="1" ht="15" customHeight="1">
      <c r="F6557" s="215"/>
      <c r="G6557" s="132"/>
      <c r="M6557" s="308"/>
      <c r="N6557" s="215"/>
      <c r="O6557" s="172"/>
      <c r="P6557" s="229"/>
      <c r="Q6557" s="134"/>
      <c r="R6557" s="134"/>
      <c r="S6557" s="134"/>
      <c r="T6557" s="231"/>
      <c r="U6557" s="134"/>
      <c r="V6557" s="231"/>
      <c r="W6557" s="131"/>
      <c r="X6557" s="135"/>
      <c r="AA6557" s="206"/>
    </row>
    <row r="6558" spans="6:27" s="130" customFormat="1" ht="15" customHeight="1">
      <c r="F6558" s="215"/>
      <c r="G6558" s="132"/>
      <c r="M6558" s="308"/>
      <c r="N6558" s="215"/>
      <c r="O6558" s="172"/>
      <c r="P6558" s="229"/>
      <c r="Q6558" s="134"/>
      <c r="R6558" s="134"/>
      <c r="S6558" s="134"/>
      <c r="T6558" s="231"/>
      <c r="U6558" s="134"/>
      <c r="V6558" s="231"/>
      <c r="W6558" s="131"/>
      <c r="X6558" s="135"/>
      <c r="AA6558" s="206"/>
    </row>
    <row r="6559" spans="6:27" s="130" customFormat="1" ht="15" customHeight="1">
      <c r="F6559" s="215"/>
      <c r="G6559" s="132"/>
      <c r="M6559" s="308"/>
      <c r="N6559" s="215"/>
      <c r="O6559" s="172"/>
      <c r="P6559" s="229"/>
      <c r="Q6559" s="134"/>
      <c r="R6559" s="134"/>
      <c r="S6559" s="134"/>
      <c r="T6559" s="231"/>
      <c r="U6559" s="134"/>
      <c r="V6559" s="231"/>
      <c r="W6559" s="131"/>
      <c r="X6559" s="135"/>
      <c r="AA6559" s="206"/>
    </row>
    <row r="6560" spans="6:27" s="130" customFormat="1" ht="15" customHeight="1">
      <c r="F6560" s="215"/>
      <c r="G6560" s="132"/>
      <c r="M6560" s="308"/>
      <c r="N6560" s="215"/>
      <c r="O6560" s="172"/>
      <c r="P6560" s="229"/>
      <c r="Q6560" s="134"/>
      <c r="R6560" s="134"/>
      <c r="S6560" s="134"/>
      <c r="T6560" s="231"/>
      <c r="U6560" s="134"/>
      <c r="V6560" s="231"/>
      <c r="W6560" s="131"/>
      <c r="X6560" s="135"/>
      <c r="AA6560" s="206"/>
    </row>
    <row r="6561" spans="6:27" s="130" customFormat="1" ht="15" customHeight="1">
      <c r="F6561" s="215"/>
      <c r="G6561" s="132"/>
      <c r="M6561" s="308"/>
      <c r="N6561" s="215"/>
      <c r="O6561" s="172"/>
      <c r="P6561" s="229"/>
      <c r="Q6561" s="134"/>
      <c r="R6561" s="134"/>
      <c r="S6561" s="134"/>
      <c r="T6561" s="231"/>
      <c r="U6561" s="134"/>
      <c r="V6561" s="231"/>
      <c r="W6561" s="131"/>
      <c r="X6561" s="135"/>
      <c r="AA6561" s="206"/>
    </row>
    <row r="6562" spans="6:27" s="130" customFormat="1" ht="15" customHeight="1">
      <c r="F6562" s="215"/>
      <c r="G6562" s="132"/>
      <c r="M6562" s="308"/>
      <c r="N6562" s="215"/>
      <c r="O6562" s="172"/>
      <c r="P6562" s="229"/>
      <c r="Q6562" s="134"/>
      <c r="R6562" s="134"/>
      <c r="S6562" s="134"/>
      <c r="T6562" s="231"/>
      <c r="U6562" s="134"/>
      <c r="V6562" s="231"/>
      <c r="W6562" s="131"/>
      <c r="X6562" s="135"/>
      <c r="AA6562" s="206"/>
    </row>
    <row r="6563" spans="6:27" s="130" customFormat="1" ht="15" customHeight="1">
      <c r="F6563" s="215"/>
      <c r="G6563" s="132"/>
      <c r="M6563" s="308"/>
      <c r="N6563" s="215"/>
      <c r="O6563" s="172"/>
      <c r="P6563" s="229"/>
      <c r="Q6563" s="134"/>
      <c r="R6563" s="134"/>
      <c r="S6563" s="134"/>
      <c r="T6563" s="231"/>
      <c r="U6563" s="134"/>
      <c r="V6563" s="231"/>
      <c r="W6563" s="131"/>
      <c r="X6563" s="135"/>
      <c r="AA6563" s="206"/>
    </row>
    <row r="6564" spans="6:27" s="130" customFormat="1" ht="15" customHeight="1">
      <c r="F6564" s="215"/>
      <c r="G6564" s="132"/>
      <c r="M6564" s="308"/>
      <c r="N6564" s="215"/>
      <c r="O6564" s="172"/>
      <c r="P6564" s="229"/>
      <c r="Q6564" s="134"/>
      <c r="R6564" s="134"/>
      <c r="S6564" s="134"/>
      <c r="T6564" s="231"/>
      <c r="U6564" s="134"/>
      <c r="V6564" s="231"/>
      <c r="W6564" s="131"/>
      <c r="X6564" s="135"/>
      <c r="AA6564" s="206"/>
    </row>
    <row r="6565" spans="6:27" s="130" customFormat="1" ht="15" customHeight="1">
      <c r="F6565" s="215"/>
      <c r="G6565" s="132"/>
      <c r="M6565" s="308"/>
      <c r="N6565" s="215"/>
      <c r="O6565" s="172"/>
      <c r="P6565" s="229"/>
      <c r="Q6565" s="134"/>
      <c r="R6565" s="134"/>
      <c r="S6565" s="134"/>
      <c r="T6565" s="231"/>
      <c r="U6565" s="134"/>
      <c r="V6565" s="231"/>
      <c r="W6565" s="131"/>
      <c r="X6565" s="135"/>
      <c r="AA6565" s="206"/>
    </row>
    <row r="6566" spans="6:27" s="130" customFormat="1" ht="15" customHeight="1">
      <c r="F6566" s="215"/>
      <c r="G6566" s="132"/>
      <c r="M6566" s="308"/>
      <c r="N6566" s="215"/>
      <c r="O6566" s="172"/>
      <c r="P6566" s="229"/>
      <c r="Q6566" s="134"/>
      <c r="R6566" s="134"/>
      <c r="S6566" s="134"/>
      <c r="T6566" s="231"/>
      <c r="U6566" s="134"/>
      <c r="V6566" s="231"/>
      <c r="W6566" s="131"/>
      <c r="X6566" s="135"/>
      <c r="AA6566" s="206"/>
    </row>
    <row r="6567" spans="6:27" s="130" customFormat="1" ht="15" customHeight="1">
      <c r="F6567" s="215"/>
      <c r="G6567" s="132"/>
      <c r="M6567" s="308"/>
      <c r="N6567" s="215"/>
      <c r="O6567" s="172"/>
      <c r="P6567" s="229"/>
      <c r="Q6567" s="134"/>
      <c r="R6567" s="134"/>
      <c r="S6567" s="134"/>
      <c r="T6567" s="231"/>
      <c r="U6567" s="134"/>
      <c r="V6567" s="231"/>
      <c r="W6567" s="131"/>
      <c r="X6567" s="135"/>
      <c r="AA6567" s="206"/>
    </row>
    <row r="6568" spans="6:27" s="130" customFormat="1" ht="15" customHeight="1">
      <c r="F6568" s="215"/>
      <c r="G6568" s="132"/>
      <c r="M6568" s="308"/>
      <c r="N6568" s="215"/>
      <c r="O6568" s="172"/>
      <c r="P6568" s="229"/>
      <c r="Q6568" s="134"/>
      <c r="R6568" s="134"/>
      <c r="S6568" s="134"/>
      <c r="T6568" s="231"/>
      <c r="U6568" s="134"/>
      <c r="V6568" s="231"/>
      <c r="W6568" s="131"/>
      <c r="X6568" s="135"/>
      <c r="AA6568" s="206"/>
    </row>
    <row r="6569" spans="6:27" s="130" customFormat="1" ht="15" customHeight="1">
      <c r="F6569" s="215"/>
      <c r="G6569" s="132"/>
      <c r="M6569" s="308"/>
      <c r="N6569" s="215"/>
      <c r="O6569" s="172"/>
      <c r="P6569" s="229"/>
      <c r="Q6569" s="134"/>
      <c r="R6569" s="134"/>
      <c r="S6569" s="134"/>
      <c r="T6569" s="231"/>
      <c r="U6569" s="134"/>
      <c r="V6569" s="231"/>
      <c r="W6569" s="131"/>
      <c r="X6569" s="135"/>
      <c r="AA6569" s="206"/>
    </row>
    <row r="6570" spans="6:27" s="130" customFormat="1" ht="15" customHeight="1">
      <c r="F6570" s="215"/>
      <c r="G6570" s="132"/>
      <c r="M6570" s="308"/>
      <c r="N6570" s="215"/>
      <c r="O6570" s="172"/>
      <c r="P6570" s="229"/>
      <c r="Q6570" s="134"/>
      <c r="R6570" s="134"/>
      <c r="S6570" s="134"/>
      <c r="T6570" s="231"/>
      <c r="U6570" s="134"/>
      <c r="V6570" s="231"/>
      <c r="W6570" s="131"/>
      <c r="X6570" s="135"/>
      <c r="AA6570" s="206"/>
    </row>
    <row r="6571" spans="6:27" s="130" customFormat="1" ht="15" customHeight="1">
      <c r="F6571" s="215"/>
      <c r="G6571" s="132"/>
      <c r="M6571" s="308"/>
      <c r="N6571" s="215"/>
      <c r="O6571" s="172"/>
      <c r="P6571" s="229"/>
      <c r="Q6571" s="134"/>
      <c r="R6571" s="134"/>
      <c r="S6571" s="134"/>
      <c r="T6571" s="231"/>
      <c r="U6571" s="134"/>
      <c r="V6571" s="231"/>
      <c r="W6571" s="131"/>
      <c r="X6571" s="135"/>
      <c r="AA6571" s="206"/>
    </row>
    <row r="6572" spans="6:27" s="130" customFormat="1" ht="15" customHeight="1">
      <c r="F6572" s="215"/>
      <c r="G6572" s="132"/>
      <c r="M6572" s="308"/>
      <c r="N6572" s="215"/>
      <c r="O6572" s="172"/>
      <c r="P6572" s="229"/>
      <c r="Q6572" s="134"/>
      <c r="R6572" s="134"/>
      <c r="S6572" s="134"/>
      <c r="T6572" s="231"/>
      <c r="U6572" s="134"/>
      <c r="V6572" s="231"/>
      <c r="W6572" s="131"/>
      <c r="X6572" s="135"/>
      <c r="AA6572" s="206"/>
    </row>
    <row r="6573" spans="6:27" s="130" customFormat="1" ht="15" customHeight="1">
      <c r="F6573" s="215"/>
      <c r="G6573" s="132"/>
      <c r="M6573" s="308"/>
      <c r="N6573" s="215"/>
      <c r="O6573" s="172"/>
      <c r="P6573" s="229"/>
      <c r="Q6573" s="134"/>
      <c r="R6573" s="134"/>
      <c r="S6573" s="134"/>
      <c r="T6573" s="231"/>
      <c r="U6573" s="134"/>
      <c r="V6573" s="231"/>
      <c r="W6573" s="131"/>
      <c r="X6573" s="135"/>
      <c r="AA6573" s="206"/>
    </row>
    <row r="6574" spans="6:27" s="130" customFormat="1" ht="15" customHeight="1">
      <c r="F6574" s="215"/>
      <c r="G6574" s="132"/>
      <c r="M6574" s="308"/>
      <c r="N6574" s="215"/>
      <c r="O6574" s="172"/>
      <c r="P6574" s="229"/>
      <c r="Q6574" s="134"/>
      <c r="R6574" s="134"/>
      <c r="S6574" s="134"/>
      <c r="T6574" s="231"/>
      <c r="U6574" s="134"/>
      <c r="V6574" s="231"/>
      <c r="W6574" s="131"/>
      <c r="X6574" s="135"/>
      <c r="AA6574" s="206"/>
    </row>
    <row r="6575" spans="6:27" s="130" customFormat="1" ht="15" customHeight="1">
      <c r="F6575" s="215"/>
      <c r="G6575" s="132"/>
      <c r="M6575" s="308"/>
      <c r="N6575" s="215"/>
      <c r="O6575" s="172"/>
      <c r="P6575" s="229"/>
      <c r="Q6575" s="134"/>
      <c r="R6575" s="134"/>
      <c r="S6575" s="134"/>
      <c r="T6575" s="231"/>
      <c r="U6575" s="134"/>
      <c r="V6575" s="231"/>
      <c r="W6575" s="131"/>
      <c r="X6575" s="135"/>
      <c r="AA6575" s="206"/>
    </row>
    <row r="6576" spans="6:27" s="130" customFormat="1" ht="15" customHeight="1">
      <c r="F6576" s="215"/>
      <c r="G6576" s="132"/>
      <c r="M6576" s="308"/>
      <c r="N6576" s="215"/>
      <c r="O6576" s="172"/>
      <c r="P6576" s="229"/>
      <c r="Q6576" s="134"/>
      <c r="R6576" s="134"/>
      <c r="S6576" s="134"/>
      <c r="T6576" s="231"/>
      <c r="U6576" s="134"/>
      <c r="V6576" s="231"/>
      <c r="W6576" s="131"/>
      <c r="X6576" s="135"/>
      <c r="AA6576" s="206"/>
    </row>
    <row r="6577" spans="6:27" s="130" customFormat="1" ht="15" customHeight="1">
      <c r="F6577" s="215"/>
      <c r="G6577" s="132"/>
      <c r="M6577" s="308"/>
      <c r="N6577" s="215"/>
      <c r="O6577" s="172"/>
      <c r="P6577" s="229"/>
      <c r="Q6577" s="134"/>
      <c r="R6577" s="134"/>
      <c r="S6577" s="134"/>
      <c r="T6577" s="231"/>
      <c r="U6577" s="134"/>
      <c r="V6577" s="231"/>
      <c r="W6577" s="131"/>
      <c r="X6577" s="135"/>
      <c r="AA6577" s="206"/>
    </row>
    <row r="6578" spans="6:27" s="130" customFormat="1" ht="15" customHeight="1">
      <c r="F6578" s="215"/>
      <c r="G6578" s="132"/>
      <c r="M6578" s="308"/>
      <c r="N6578" s="215"/>
      <c r="O6578" s="172"/>
      <c r="P6578" s="229"/>
      <c r="Q6578" s="134"/>
      <c r="R6578" s="134"/>
      <c r="S6578" s="134"/>
      <c r="T6578" s="231"/>
      <c r="U6578" s="134"/>
      <c r="V6578" s="231"/>
      <c r="W6578" s="131"/>
      <c r="X6578" s="135"/>
      <c r="AA6578" s="206"/>
    </row>
    <row r="6579" spans="6:27" s="130" customFormat="1" ht="15" customHeight="1">
      <c r="F6579" s="215"/>
      <c r="G6579" s="132"/>
      <c r="M6579" s="308"/>
      <c r="N6579" s="215"/>
      <c r="O6579" s="172"/>
      <c r="P6579" s="229"/>
      <c r="Q6579" s="134"/>
      <c r="R6579" s="134"/>
      <c r="S6579" s="134"/>
      <c r="T6579" s="231"/>
      <c r="U6579" s="134"/>
      <c r="V6579" s="231"/>
      <c r="W6579" s="131"/>
      <c r="X6579" s="135"/>
      <c r="AA6579" s="206"/>
    </row>
    <row r="6580" spans="6:27" s="130" customFormat="1" ht="15" customHeight="1">
      <c r="F6580" s="215"/>
      <c r="G6580" s="132"/>
      <c r="M6580" s="308"/>
      <c r="N6580" s="215"/>
      <c r="O6580" s="172"/>
      <c r="P6580" s="229"/>
      <c r="Q6580" s="134"/>
      <c r="R6580" s="134"/>
      <c r="S6580" s="134"/>
      <c r="T6580" s="231"/>
      <c r="U6580" s="134"/>
      <c r="V6580" s="231"/>
      <c r="W6580" s="131"/>
      <c r="X6580" s="135"/>
      <c r="AA6580" s="206"/>
    </row>
    <row r="6581" spans="6:27" s="130" customFormat="1" ht="15" customHeight="1">
      <c r="F6581" s="215"/>
      <c r="G6581" s="132"/>
      <c r="M6581" s="308"/>
      <c r="N6581" s="215"/>
      <c r="O6581" s="172"/>
      <c r="P6581" s="229"/>
      <c r="Q6581" s="134"/>
      <c r="R6581" s="134"/>
      <c r="S6581" s="134"/>
      <c r="T6581" s="231"/>
      <c r="U6581" s="134"/>
      <c r="V6581" s="231"/>
      <c r="W6581" s="131"/>
      <c r="X6581" s="135"/>
      <c r="AA6581" s="206"/>
    </row>
    <row r="6582" spans="6:27" s="130" customFormat="1" ht="15" customHeight="1">
      <c r="F6582" s="215"/>
      <c r="G6582" s="132"/>
      <c r="M6582" s="308"/>
      <c r="N6582" s="215"/>
      <c r="O6582" s="172"/>
      <c r="P6582" s="229"/>
      <c r="Q6582" s="134"/>
      <c r="R6582" s="134"/>
      <c r="S6582" s="134"/>
      <c r="T6582" s="231"/>
      <c r="U6582" s="134"/>
      <c r="V6582" s="231"/>
      <c r="W6582" s="131"/>
      <c r="X6582" s="135"/>
      <c r="AA6582" s="206"/>
    </row>
    <row r="6583" spans="6:27" s="130" customFormat="1" ht="15" customHeight="1">
      <c r="F6583" s="215"/>
      <c r="G6583" s="132"/>
      <c r="M6583" s="308"/>
      <c r="N6583" s="215"/>
      <c r="O6583" s="172"/>
      <c r="P6583" s="229"/>
      <c r="Q6583" s="134"/>
      <c r="R6583" s="134"/>
      <c r="S6583" s="134"/>
      <c r="T6583" s="231"/>
      <c r="U6583" s="134"/>
      <c r="V6583" s="231"/>
      <c r="W6583" s="131"/>
      <c r="X6583" s="135"/>
      <c r="AA6583" s="206"/>
    </row>
    <row r="6584" spans="6:27" s="130" customFormat="1" ht="15" customHeight="1">
      <c r="F6584" s="215"/>
      <c r="G6584" s="132"/>
      <c r="M6584" s="308"/>
      <c r="N6584" s="215"/>
      <c r="O6584" s="172"/>
      <c r="P6584" s="229"/>
      <c r="Q6584" s="134"/>
      <c r="R6584" s="134"/>
      <c r="S6584" s="134"/>
      <c r="T6584" s="231"/>
      <c r="U6584" s="134"/>
      <c r="V6584" s="231"/>
      <c r="W6584" s="131"/>
      <c r="X6584" s="135"/>
      <c r="AA6584" s="206"/>
    </row>
    <row r="6585" spans="6:27" s="130" customFormat="1" ht="15" customHeight="1">
      <c r="F6585" s="215"/>
      <c r="G6585" s="132"/>
      <c r="M6585" s="308"/>
      <c r="N6585" s="215"/>
      <c r="O6585" s="172"/>
      <c r="P6585" s="229"/>
      <c r="Q6585" s="134"/>
      <c r="R6585" s="134"/>
      <c r="S6585" s="134"/>
      <c r="T6585" s="231"/>
      <c r="U6585" s="134"/>
      <c r="V6585" s="231"/>
      <c r="W6585" s="131"/>
      <c r="X6585" s="135"/>
      <c r="AA6585" s="206"/>
    </row>
    <row r="6586" spans="6:27" s="130" customFormat="1" ht="15" customHeight="1">
      <c r="F6586" s="215"/>
      <c r="G6586" s="132"/>
      <c r="M6586" s="308"/>
      <c r="N6586" s="215"/>
      <c r="O6586" s="172"/>
      <c r="P6586" s="229"/>
      <c r="Q6586" s="134"/>
      <c r="R6586" s="134"/>
      <c r="S6586" s="134"/>
      <c r="T6586" s="231"/>
      <c r="U6586" s="134"/>
      <c r="V6586" s="231"/>
      <c r="W6586" s="131"/>
      <c r="X6586" s="135"/>
      <c r="AA6586" s="206"/>
    </row>
    <row r="6587" spans="6:27" s="130" customFormat="1" ht="15" customHeight="1">
      <c r="F6587" s="215"/>
      <c r="G6587" s="132"/>
      <c r="M6587" s="308"/>
      <c r="N6587" s="215"/>
      <c r="O6587" s="172"/>
      <c r="P6587" s="229"/>
      <c r="Q6587" s="134"/>
      <c r="R6587" s="134"/>
      <c r="S6587" s="134"/>
      <c r="T6587" s="231"/>
      <c r="U6587" s="134"/>
      <c r="V6587" s="231"/>
      <c r="W6587" s="131"/>
      <c r="X6587" s="135"/>
      <c r="AA6587" s="206"/>
    </row>
    <row r="6588" spans="6:27" s="130" customFormat="1" ht="15" customHeight="1">
      <c r="F6588" s="215"/>
      <c r="G6588" s="132"/>
      <c r="M6588" s="308"/>
      <c r="N6588" s="215"/>
      <c r="O6588" s="172"/>
      <c r="P6588" s="229"/>
      <c r="Q6588" s="134"/>
      <c r="R6588" s="134"/>
      <c r="S6588" s="134"/>
      <c r="T6588" s="231"/>
      <c r="U6588" s="134"/>
      <c r="V6588" s="231"/>
      <c r="W6588" s="131"/>
      <c r="X6588" s="135"/>
      <c r="AA6588" s="206"/>
    </row>
    <row r="6589" spans="6:27" s="130" customFormat="1" ht="15" customHeight="1">
      <c r="F6589" s="215"/>
      <c r="G6589" s="132"/>
      <c r="M6589" s="308"/>
      <c r="N6589" s="215"/>
      <c r="O6589" s="172"/>
      <c r="P6589" s="229"/>
      <c r="Q6589" s="134"/>
      <c r="R6589" s="134"/>
      <c r="S6589" s="134"/>
      <c r="T6589" s="231"/>
      <c r="U6589" s="134"/>
      <c r="V6589" s="231"/>
      <c r="W6589" s="131"/>
      <c r="X6589" s="135"/>
      <c r="AA6589" s="206"/>
    </row>
    <row r="6590" spans="6:27" s="130" customFormat="1" ht="15" customHeight="1">
      <c r="F6590" s="215"/>
      <c r="G6590" s="132"/>
      <c r="M6590" s="308"/>
      <c r="N6590" s="215"/>
      <c r="O6590" s="172"/>
      <c r="P6590" s="229"/>
      <c r="Q6590" s="134"/>
      <c r="R6590" s="134"/>
      <c r="S6590" s="134"/>
      <c r="T6590" s="231"/>
      <c r="U6590" s="134"/>
      <c r="V6590" s="231"/>
      <c r="W6590" s="131"/>
      <c r="X6590" s="135"/>
      <c r="AA6590" s="206"/>
    </row>
    <row r="6591" spans="6:27" s="130" customFormat="1" ht="15" customHeight="1">
      <c r="F6591" s="215"/>
      <c r="G6591" s="132"/>
      <c r="M6591" s="308"/>
      <c r="N6591" s="215"/>
      <c r="O6591" s="172"/>
      <c r="P6591" s="229"/>
      <c r="Q6591" s="134"/>
      <c r="R6591" s="134"/>
      <c r="S6591" s="134"/>
      <c r="T6591" s="231"/>
      <c r="U6591" s="134"/>
      <c r="V6591" s="231"/>
      <c r="W6591" s="131"/>
      <c r="X6591" s="135"/>
      <c r="AA6591" s="206"/>
    </row>
    <row r="6592" spans="6:27" s="130" customFormat="1" ht="15" customHeight="1">
      <c r="F6592" s="215"/>
      <c r="G6592" s="132"/>
      <c r="M6592" s="308"/>
      <c r="N6592" s="215"/>
      <c r="O6592" s="172"/>
      <c r="P6592" s="229"/>
      <c r="Q6592" s="134"/>
      <c r="R6592" s="134"/>
      <c r="S6592" s="134"/>
      <c r="T6592" s="231"/>
      <c r="U6592" s="134"/>
      <c r="V6592" s="231"/>
      <c r="W6592" s="131"/>
      <c r="X6592" s="135"/>
      <c r="AA6592" s="206"/>
    </row>
    <row r="6593" spans="6:27" s="130" customFormat="1" ht="15" customHeight="1">
      <c r="F6593" s="215"/>
      <c r="G6593" s="132"/>
      <c r="M6593" s="308"/>
      <c r="N6593" s="215"/>
      <c r="O6593" s="172"/>
      <c r="P6593" s="229"/>
      <c r="Q6593" s="134"/>
      <c r="R6593" s="134"/>
      <c r="S6593" s="134"/>
      <c r="T6593" s="231"/>
      <c r="U6593" s="134"/>
      <c r="V6593" s="231"/>
      <c r="W6593" s="131"/>
      <c r="X6593" s="135"/>
      <c r="AA6593" s="206"/>
    </row>
    <row r="6594" spans="6:27" s="130" customFormat="1" ht="15" customHeight="1">
      <c r="F6594" s="215"/>
      <c r="G6594" s="132"/>
      <c r="M6594" s="308"/>
      <c r="N6594" s="215"/>
      <c r="O6594" s="172"/>
      <c r="P6594" s="229"/>
      <c r="Q6594" s="134"/>
      <c r="R6594" s="134"/>
      <c r="S6594" s="134"/>
      <c r="T6594" s="231"/>
      <c r="U6594" s="134"/>
      <c r="V6594" s="231"/>
      <c r="W6594" s="131"/>
      <c r="X6594" s="135"/>
      <c r="AA6594" s="206"/>
    </row>
    <row r="6595" spans="6:27" s="130" customFormat="1" ht="15" customHeight="1">
      <c r="F6595" s="215"/>
      <c r="G6595" s="132"/>
      <c r="M6595" s="308"/>
      <c r="N6595" s="215"/>
      <c r="O6595" s="172"/>
      <c r="P6595" s="229"/>
      <c r="Q6595" s="134"/>
      <c r="R6595" s="134"/>
      <c r="S6595" s="134"/>
      <c r="T6595" s="231"/>
      <c r="U6595" s="134"/>
      <c r="V6595" s="231"/>
      <c r="W6595" s="131"/>
      <c r="X6595" s="135"/>
      <c r="AA6595" s="206"/>
    </row>
    <row r="6596" spans="6:27" s="130" customFormat="1" ht="15" customHeight="1">
      <c r="F6596" s="215"/>
      <c r="G6596" s="132"/>
      <c r="M6596" s="308"/>
      <c r="N6596" s="215"/>
      <c r="O6596" s="172"/>
      <c r="P6596" s="229"/>
      <c r="Q6596" s="134"/>
      <c r="R6596" s="134"/>
      <c r="S6596" s="134"/>
      <c r="T6596" s="231"/>
      <c r="U6596" s="134"/>
      <c r="V6596" s="231"/>
      <c r="W6596" s="131"/>
      <c r="X6596" s="135"/>
      <c r="AA6596" s="206"/>
    </row>
    <row r="6597" spans="6:27" s="130" customFormat="1" ht="15" customHeight="1">
      <c r="F6597" s="215"/>
      <c r="G6597" s="132"/>
      <c r="M6597" s="308"/>
      <c r="N6597" s="215"/>
      <c r="O6597" s="172"/>
      <c r="P6597" s="229"/>
      <c r="Q6597" s="134"/>
      <c r="R6597" s="134"/>
      <c r="S6597" s="134"/>
      <c r="T6597" s="231"/>
      <c r="U6597" s="134"/>
      <c r="V6597" s="231"/>
      <c r="W6597" s="131"/>
      <c r="X6597" s="135"/>
      <c r="AA6597" s="206"/>
    </row>
    <row r="6598" spans="6:27" s="130" customFormat="1" ht="15" customHeight="1">
      <c r="F6598" s="215"/>
      <c r="G6598" s="132"/>
      <c r="M6598" s="308"/>
      <c r="N6598" s="215"/>
      <c r="O6598" s="172"/>
      <c r="P6598" s="229"/>
      <c r="Q6598" s="134"/>
      <c r="R6598" s="134"/>
      <c r="S6598" s="134"/>
      <c r="T6598" s="231"/>
      <c r="U6598" s="134"/>
      <c r="V6598" s="231"/>
      <c r="W6598" s="131"/>
      <c r="X6598" s="135"/>
      <c r="AA6598" s="206"/>
    </row>
    <row r="6599" spans="6:27" s="130" customFormat="1" ht="15" customHeight="1">
      <c r="F6599" s="215"/>
      <c r="G6599" s="132"/>
      <c r="M6599" s="308"/>
      <c r="N6599" s="215"/>
      <c r="O6599" s="172"/>
      <c r="P6599" s="229"/>
      <c r="Q6599" s="134"/>
      <c r="R6599" s="134"/>
      <c r="S6599" s="134"/>
      <c r="T6599" s="231"/>
      <c r="U6599" s="134"/>
      <c r="V6599" s="231"/>
      <c r="W6599" s="131"/>
      <c r="X6599" s="135"/>
      <c r="AA6599" s="206"/>
    </row>
    <row r="6600" spans="6:27" s="130" customFormat="1" ht="15" customHeight="1">
      <c r="F6600" s="215"/>
      <c r="G6600" s="132"/>
      <c r="M6600" s="308"/>
      <c r="N6600" s="215"/>
      <c r="O6600" s="172"/>
      <c r="P6600" s="229"/>
      <c r="Q6600" s="134"/>
      <c r="R6600" s="134"/>
      <c r="S6600" s="134"/>
      <c r="T6600" s="231"/>
      <c r="U6600" s="134"/>
      <c r="V6600" s="231"/>
      <c r="W6600" s="131"/>
      <c r="X6600" s="135"/>
      <c r="AA6600" s="206"/>
    </row>
    <row r="6601" spans="6:27" s="130" customFormat="1" ht="15" customHeight="1">
      <c r="F6601" s="215"/>
      <c r="G6601" s="132"/>
      <c r="M6601" s="308"/>
      <c r="N6601" s="215"/>
      <c r="O6601" s="172"/>
      <c r="P6601" s="229"/>
      <c r="Q6601" s="134"/>
      <c r="R6601" s="134"/>
      <c r="S6601" s="134"/>
      <c r="T6601" s="231"/>
      <c r="U6601" s="134"/>
      <c r="V6601" s="231"/>
      <c r="W6601" s="131"/>
      <c r="X6601" s="135"/>
      <c r="AA6601" s="206"/>
    </row>
    <row r="6602" spans="6:27" s="130" customFormat="1" ht="15" customHeight="1">
      <c r="F6602" s="215"/>
      <c r="G6602" s="132"/>
      <c r="M6602" s="308"/>
      <c r="N6602" s="215"/>
      <c r="O6602" s="172"/>
      <c r="P6602" s="229"/>
      <c r="Q6602" s="134"/>
      <c r="R6602" s="134"/>
      <c r="S6602" s="134"/>
      <c r="T6602" s="231"/>
      <c r="U6602" s="134"/>
      <c r="V6602" s="231"/>
      <c r="W6602" s="131"/>
      <c r="X6602" s="135"/>
      <c r="AA6602" s="206"/>
    </row>
    <row r="6603" spans="6:27" s="130" customFormat="1" ht="15" customHeight="1">
      <c r="F6603" s="215"/>
      <c r="G6603" s="132"/>
      <c r="M6603" s="308"/>
      <c r="N6603" s="215"/>
      <c r="O6603" s="172"/>
      <c r="P6603" s="229"/>
      <c r="Q6603" s="134"/>
      <c r="R6603" s="134"/>
      <c r="S6603" s="134"/>
      <c r="T6603" s="231"/>
      <c r="U6603" s="134"/>
      <c r="V6603" s="231"/>
      <c r="W6603" s="131"/>
      <c r="X6603" s="135"/>
      <c r="AA6603" s="206"/>
    </row>
    <row r="6604" spans="6:27" s="130" customFormat="1" ht="15" customHeight="1">
      <c r="F6604" s="215"/>
      <c r="G6604" s="132"/>
      <c r="M6604" s="308"/>
      <c r="N6604" s="215"/>
      <c r="O6604" s="172"/>
      <c r="P6604" s="229"/>
      <c r="Q6604" s="134"/>
      <c r="R6604" s="134"/>
      <c r="S6604" s="134"/>
      <c r="T6604" s="231"/>
      <c r="U6604" s="134"/>
      <c r="V6604" s="231"/>
      <c r="W6604" s="131"/>
      <c r="X6604" s="135"/>
      <c r="AA6604" s="206"/>
    </row>
    <row r="6605" spans="6:27" s="130" customFormat="1" ht="15" customHeight="1">
      <c r="F6605" s="215"/>
      <c r="G6605" s="132"/>
      <c r="M6605" s="308"/>
      <c r="N6605" s="215"/>
      <c r="O6605" s="172"/>
      <c r="P6605" s="229"/>
      <c r="Q6605" s="134"/>
      <c r="R6605" s="134"/>
      <c r="S6605" s="134"/>
      <c r="T6605" s="231"/>
      <c r="U6605" s="134"/>
      <c r="V6605" s="231"/>
      <c r="W6605" s="131"/>
      <c r="X6605" s="135"/>
      <c r="AA6605" s="206"/>
    </row>
    <row r="6606" spans="6:27" s="130" customFormat="1" ht="15" customHeight="1">
      <c r="F6606" s="215"/>
      <c r="G6606" s="132"/>
      <c r="M6606" s="308"/>
      <c r="N6606" s="215"/>
      <c r="O6606" s="172"/>
      <c r="P6606" s="229"/>
      <c r="Q6606" s="134"/>
      <c r="R6606" s="134"/>
      <c r="S6606" s="134"/>
      <c r="T6606" s="231"/>
      <c r="U6606" s="134"/>
      <c r="V6606" s="231"/>
      <c r="W6606" s="131"/>
      <c r="X6606" s="135"/>
      <c r="AA6606" s="206"/>
    </row>
    <row r="6607" spans="6:27" s="130" customFormat="1" ht="15" customHeight="1">
      <c r="F6607" s="215"/>
      <c r="G6607" s="132"/>
      <c r="M6607" s="308"/>
      <c r="N6607" s="215"/>
      <c r="O6607" s="172"/>
      <c r="P6607" s="229"/>
      <c r="Q6607" s="134"/>
      <c r="R6607" s="134"/>
      <c r="S6607" s="134"/>
      <c r="T6607" s="231"/>
      <c r="U6607" s="134"/>
      <c r="V6607" s="231"/>
      <c r="W6607" s="131"/>
      <c r="X6607" s="135"/>
      <c r="AA6607" s="206"/>
    </row>
    <row r="6608" spans="6:27" s="130" customFormat="1" ht="15" customHeight="1">
      <c r="F6608" s="215"/>
      <c r="G6608" s="132"/>
      <c r="M6608" s="308"/>
      <c r="N6608" s="215"/>
      <c r="O6608" s="172"/>
      <c r="P6608" s="229"/>
      <c r="Q6608" s="134"/>
      <c r="R6608" s="134"/>
      <c r="S6608" s="134"/>
      <c r="T6608" s="231"/>
      <c r="U6608" s="134"/>
      <c r="V6608" s="231"/>
      <c r="W6608" s="131"/>
      <c r="X6608" s="135"/>
      <c r="AA6608" s="206"/>
    </row>
    <row r="6609" spans="6:27" s="130" customFormat="1" ht="15" customHeight="1">
      <c r="F6609" s="215"/>
      <c r="G6609" s="132"/>
      <c r="M6609" s="308"/>
      <c r="N6609" s="215"/>
      <c r="O6609" s="172"/>
      <c r="P6609" s="229"/>
      <c r="Q6609" s="134"/>
      <c r="R6609" s="134"/>
      <c r="S6609" s="134"/>
      <c r="T6609" s="231"/>
      <c r="U6609" s="134"/>
      <c r="V6609" s="231"/>
      <c r="W6609" s="131"/>
      <c r="X6609" s="135"/>
      <c r="AA6609" s="206"/>
    </row>
    <row r="6610" spans="6:27" s="130" customFormat="1" ht="15" customHeight="1">
      <c r="F6610" s="215"/>
      <c r="G6610" s="132"/>
      <c r="M6610" s="308"/>
      <c r="N6610" s="215"/>
      <c r="O6610" s="172"/>
      <c r="P6610" s="229"/>
      <c r="Q6610" s="134"/>
      <c r="R6610" s="134"/>
      <c r="S6610" s="134"/>
      <c r="T6610" s="231"/>
      <c r="U6610" s="134"/>
      <c r="V6610" s="231"/>
      <c r="W6610" s="131"/>
      <c r="X6610" s="135"/>
      <c r="AA6610" s="206"/>
    </row>
    <row r="6611" spans="6:27" s="130" customFormat="1" ht="15" customHeight="1">
      <c r="F6611" s="215"/>
      <c r="G6611" s="132"/>
      <c r="M6611" s="308"/>
      <c r="N6611" s="215"/>
      <c r="O6611" s="172"/>
      <c r="P6611" s="229"/>
      <c r="Q6611" s="134"/>
      <c r="R6611" s="134"/>
      <c r="S6611" s="134"/>
      <c r="T6611" s="231"/>
      <c r="U6611" s="134"/>
      <c r="V6611" s="231"/>
      <c r="W6611" s="131"/>
      <c r="X6611" s="135"/>
      <c r="AA6611" s="206"/>
    </row>
    <row r="6612" spans="6:27" s="130" customFormat="1" ht="15" customHeight="1">
      <c r="F6612" s="215"/>
      <c r="G6612" s="132"/>
      <c r="M6612" s="308"/>
      <c r="N6612" s="215"/>
      <c r="O6612" s="172"/>
      <c r="P6612" s="229"/>
      <c r="Q6612" s="134"/>
      <c r="R6612" s="134"/>
      <c r="S6612" s="134"/>
      <c r="T6612" s="231"/>
      <c r="U6612" s="134"/>
      <c r="V6612" s="231"/>
      <c r="W6612" s="131"/>
      <c r="X6612" s="135"/>
      <c r="AA6612" s="206"/>
    </row>
    <row r="6613" spans="6:27" s="130" customFormat="1" ht="15" customHeight="1">
      <c r="F6613" s="215"/>
      <c r="G6613" s="132"/>
      <c r="M6613" s="308"/>
      <c r="N6613" s="215"/>
      <c r="O6613" s="172"/>
      <c r="P6613" s="229"/>
      <c r="Q6613" s="134"/>
      <c r="R6613" s="134"/>
      <c r="S6613" s="134"/>
      <c r="T6613" s="231"/>
      <c r="U6613" s="134"/>
      <c r="V6613" s="231"/>
      <c r="W6613" s="131"/>
      <c r="X6613" s="135"/>
      <c r="AA6613" s="206"/>
    </row>
    <row r="6614" spans="6:27" s="130" customFormat="1" ht="15" customHeight="1">
      <c r="F6614" s="215"/>
      <c r="G6614" s="132"/>
      <c r="M6614" s="308"/>
      <c r="N6614" s="215"/>
      <c r="O6614" s="172"/>
      <c r="P6614" s="229"/>
      <c r="Q6614" s="134"/>
      <c r="R6614" s="134"/>
      <c r="S6614" s="134"/>
      <c r="T6614" s="231"/>
      <c r="U6614" s="134"/>
      <c r="V6614" s="231"/>
      <c r="W6614" s="131"/>
      <c r="X6614" s="135"/>
      <c r="AA6614" s="206"/>
    </row>
    <row r="6615" spans="6:27" s="130" customFormat="1" ht="15" customHeight="1">
      <c r="F6615" s="215"/>
      <c r="G6615" s="132"/>
      <c r="M6615" s="308"/>
      <c r="N6615" s="215"/>
      <c r="O6615" s="172"/>
      <c r="P6615" s="229"/>
      <c r="Q6615" s="134"/>
      <c r="R6615" s="134"/>
      <c r="S6615" s="134"/>
      <c r="T6615" s="231"/>
      <c r="U6615" s="134"/>
      <c r="V6615" s="231"/>
      <c r="W6615" s="131"/>
      <c r="X6615" s="135"/>
      <c r="AA6615" s="206"/>
    </row>
    <row r="6616" spans="6:27" s="130" customFormat="1" ht="15" customHeight="1">
      <c r="F6616" s="215"/>
      <c r="G6616" s="132"/>
      <c r="M6616" s="308"/>
      <c r="N6616" s="215"/>
      <c r="O6616" s="172"/>
      <c r="P6616" s="229"/>
      <c r="Q6616" s="134"/>
      <c r="R6616" s="134"/>
      <c r="S6616" s="134"/>
      <c r="T6616" s="231"/>
      <c r="U6616" s="134"/>
      <c r="V6616" s="231"/>
      <c r="W6616" s="131"/>
      <c r="X6616" s="135"/>
      <c r="AA6616" s="206"/>
    </row>
    <row r="6617" spans="6:27" s="130" customFormat="1" ht="15" customHeight="1">
      <c r="F6617" s="215"/>
      <c r="G6617" s="132"/>
      <c r="M6617" s="308"/>
      <c r="N6617" s="215"/>
      <c r="O6617" s="172"/>
      <c r="P6617" s="229"/>
      <c r="Q6617" s="134"/>
      <c r="R6617" s="134"/>
      <c r="S6617" s="134"/>
      <c r="T6617" s="231"/>
      <c r="U6617" s="134"/>
      <c r="V6617" s="231"/>
      <c r="W6617" s="131"/>
      <c r="X6617" s="135"/>
      <c r="AA6617" s="206"/>
    </row>
    <row r="6618" spans="6:27" s="130" customFormat="1" ht="15" customHeight="1">
      <c r="F6618" s="215"/>
      <c r="G6618" s="132"/>
      <c r="M6618" s="308"/>
      <c r="N6618" s="215"/>
      <c r="O6618" s="172"/>
      <c r="P6618" s="229"/>
      <c r="Q6618" s="134"/>
      <c r="R6618" s="134"/>
      <c r="S6618" s="134"/>
      <c r="T6618" s="231"/>
      <c r="U6618" s="134"/>
      <c r="V6618" s="231"/>
      <c r="W6618" s="131"/>
      <c r="X6618" s="135"/>
      <c r="AA6618" s="206"/>
    </row>
    <row r="6619" spans="6:27" s="130" customFormat="1" ht="15" customHeight="1">
      <c r="F6619" s="215"/>
      <c r="G6619" s="132"/>
      <c r="M6619" s="308"/>
      <c r="N6619" s="215"/>
      <c r="O6619" s="172"/>
      <c r="P6619" s="229"/>
      <c r="Q6619" s="134"/>
      <c r="R6619" s="134"/>
      <c r="S6619" s="134"/>
      <c r="T6619" s="231"/>
      <c r="U6619" s="134"/>
      <c r="V6619" s="231"/>
      <c r="W6619" s="131"/>
      <c r="X6619" s="135"/>
      <c r="AA6619" s="206"/>
    </row>
    <row r="6620" spans="6:27" s="130" customFormat="1" ht="15" customHeight="1">
      <c r="F6620" s="215"/>
      <c r="G6620" s="132"/>
      <c r="M6620" s="308"/>
      <c r="N6620" s="215"/>
      <c r="O6620" s="172"/>
      <c r="P6620" s="229"/>
      <c r="Q6620" s="134"/>
      <c r="R6620" s="134"/>
      <c r="S6620" s="134"/>
      <c r="T6620" s="231"/>
      <c r="U6620" s="134"/>
      <c r="V6620" s="231"/>
      <c r="W6620" s="131"/>
      <c r="X6620" s="135"/>
      <c r="AA6620" s="206"/>
    </row>
    <row r="6621" spans="6:27" s="130" customFormat="1" ht="15" customHeight="1">
      <c r="F6621" s="215"/>
      <c r="G6621" s="132"/>
      <c r="M6621" s="308"/>
      <c r="N6621" s="215"/>
      <c r="O6621" s="172"/>
      <c r="P6621" s="229"/>
      <c r="Q6621" s="134"/>
      <c r="R6621" s="134"/>
      <c r="S6621" s="134"/>
      <c r="T6621" s="231"/>
      <c r="U6621" s="134"/>
      <c r="V6621" s="231"/>
      <c r="W6621" s="131"/>
      <c r="X6621" s="135"/>
      <c r="AA6621" s="206"/>
    </row>
    <row r="6622" spans="6:27" s="130" customFormat="1" ht="15" customHeight="1">
      <c r="F6622" s="215"/>
      <c r="G6622" s="132"/>
      <c r="M6622" s="308"/>
      <c r="N6622" s="215"/>
      <c r="O6622" s="172"/>
      <c r="P6622" s="229"/>
      <c r="Q6622" s="134"/>
      <c r="R6622" s="134"/>
      <c r="S6622" s="134"/>
      <c r="T6622" s="231"/>
      <c r="U6622" s="134"/>
      <c r="V6622" s="231"/>
      <c r="W6622" s="131"/>
      <c r="X6622" s="135"/>
      <c r="AA6622" s="206"/>
    </row>
    <row r="6623" spans="6:27" s="130" customFormat="1" ht="15" customHeight="1">
      <c r="F6623" s="215"/>
      <c r="G6623" s="132"/>
      <c r="M6623" s="308"/>
      <c r="N6623" s="215"/>
      <c r="O6623" s="172"/>
      <c r="P6623" s="229"/>
      <c r="Q6623" s="134"/>
      <c r="R6623" s="134"/>
      <c r="S6623" s="134"/>
      <c r="T6623" s="231"/>
      <c r="U6623" s="134"/>
      <c r="V6623" s="231"/>
      <c r="W6623" s="131"/>
      <c r="X6623" s="135"/>
      <c r="AA6623" s="206"/>
    </row>
    <row r="6624" spans="6:27" s="130" customFormat="1" ht="15" customHeight="1">
      <c r="F6624" s="215"/>
      <c r="G6624" s="132"/>
      <c r="M6624" s="308"/>
      <c r="N6624" s="215"/>
      <c r="O6624" s="172"/>
      <c r="P6624" s="229"/>
      <c r="Q6624" s="134"/>
      <c r="R6624" s="134"/>
      <c r="S6624" s="134"/>
      <c r="T6624" s="231"/>
      <c r="U6624" s="134"/>
      <c r="V6624" s="231"/>
      <c r="W6624" s="131"/>
      <c r="X6624" s="135"/>
      <c r="AA6624" s="206"/>
    </row>
    <row r="6625" spans="6:27" s="130" customFormat="1" ht="15" customHeight="1">
      <c r="F6625" s="215"/>
      <c r="G6625" s="132"/>
      <c r="M6625" s="308"/>
      <c r="N6625" s="215"/>
      <c r="O6625" s="172"/>
      <c r="P6625" s="229"/>
      <c r="Q6625" s="134"/>
      <c r="R6625" s="134"/>
      <c r="S6625" s="134"/>
      <c r="T6625" s="231"/>
      <c r="U6625" s="134"/>
      <c r="V6625" s="231"/>
      <c r="W6625" s="131"/>
      <c r="X6625" s="135"/>
      <c r="AA6625" s="206"/>
    </row>
    <row r="6626" spans="6:27" s="130" customFormat="1" ht="15" customHeight="1">
      <c r="F6626" s="215"/>
      <c r="G6626" s="132"/>
      <c r="M6626" s="308"/>
      <c r="N6626" s="215"/>
      <c r="O6626" s="172"/>
      <c r="P6626" s="229"/>
      <c r="Q6626" s="134"/>
      <c r="R6626" s="134"/>
      <c r="S6626" s="134"/>
      <c r="T6626" s="231"/>
      <c r="U6626" s="134"/>
      <c r="V6626" s="231"/>
      <c r="W6626" s="131"/>
      <c r="X6626" s="135"/>
      <c r="AA6626" s="206"/>
    </row>
    <row r="6627" spans="6:27" s="130" customFormat="1" ht="15" customHeight="1">
      <c r="F6627" s="215"/>
      <c r="G6627" s="132"/>
      <c r="M6627" s="308"/>
      <c r="N6627" s="215"/>
      <c r="O6627" s="172"/>
      <c r="P6627" s="229"/>
      <c r="Q6627" s="134"/>
      <c r="R6627" s="134"/>
      <c r="S6627" s="134"/>
      <c r="T6627" s="231"/>
      <c r="U6627" s="134"/>
      <c r="V6627" s="231"/>
      <c r="W6627" s="131"/>
      <c r="X6627" s="135"/>
      <c r="AA6627" s="206"/>
    </row>
    <row r="6628" spans="6:27" s="130" customFormat="1" ht="15" customHeight="1">
      <c r="F6628" s="215"/>
      <c r="G6628" s="132"/>
      <c r="M6628" s="308"/>
      <c r="N6628" s="215"/>
      <c r="O6628" s="172"/>
      <c r="P6628" s="229"/>
      <c r="Q6628" s="134"/>
      <c r="R6628" s="134"/>
      <c r="S6628" s="134"/>
      <c r="T6628" s="231"/>
      <c r="U6628" s="134"/>
      <c r="V6628" s="231"/>
      <c r="W6628" s="131"/>
      <c r="X6628" s="135"/>
      <c r="AA6628" s="206"/>
    </row>
    <row r="6629" spans="6:27" s="130" customFormat="1" ht="15" customHeight="1">
      <c r="F6629" s="215"/>
      <c r="G6629" s="132"/>
      <c r="M6629" s="308"/>
      <c r="N6629" s="215"/>
      <c r="O6629" s="172"/>
      <c r="P6629" s="229"/>
      <c r="Q6629" s="134"/>
      <c r="R6629" s="134"/>
      <c r="S6629" s="134"/>
      <c r="T6629" s="231"/>
      <c r="U6629" s="134"/>
      <c r="V6629" s="231"/>
      <c r="W6629" s="131"/>
      <c r="X6629" s="135"/>
      <c r="AA6629" s="206"/>
    </row>
    <row r="6630" spans="6:27" s="130" customFormat="1" ht="15" customHeight="1">
      <c r="F6630" s="215"/>
      <c r="G6630" s="132"/>
      <c r="M6630" s="308"/>
      <c r="N6630" s="215"/>
      <c r="O6630" s="172"/>
      <c r="P6630" s="229"/>
      <c r="Q6630" s="134"/>
      <c r="R6630" s="134"/>
      <c r="S6630" s="134"/>
      <c r="T6630" s="231"/>
      <c r="U6630" s="134"/>
      <c r="V6630" s="231"/>
      <c r="W6630" s="131"/>
      <c r="X6630" s="135"/>
      <c r="AA6630" s="206"/>
    </row>
    <row r="6631" spans="6:27" s="130" customFormat="1" ht="15" customHeight="1">
      <c r="F6631" s="215"/>
      <c r="G6631" s="132"/>
      <c r="M6631" s="308"/>
      <c r="N6631" s="215"/>
      <c r="O6631" s="172"/>
      <c r="P6631" s="229"/>
      <c r="Q6631" s="134"/>
      <c r="R6631" s="134"/>
      <c r="S6631" s="134"/>
      <c r="T6631" s="231"/>
      <c r="U6631" s="134"/>
      <c r="V6631" s="231"/>
      <c r="W6631" s="131"/>
      <c r="X6631" s="135"/>
      <c r="AA6631" s="206"/>
    </row>
    <row r="6632" spans="6:27" s="130" customFormat="1" ht="15" customHeight="1">
      <c r="F6632" s="215"/>
      <c r="G6632" s="132"/>
      <c r="M6632" s="308"/>
      <c r="N6632" s="215"/>
      <c r="O6632" s="172"/>
      <c r="P6632" s="229"/>
      <c r="Q6632" s="134"/>
      <c r="R6632" s="134"/>
      <c r="S6632" s="134"/>
      <c r="T6632" s="231"/>
      <c r="U6632" s="134"/>
      <c r="V6632" s="231"/>
      <c r="W6632" s="131"/>
      <c r="X6632" s="135"/>
      <c r="AA6632" s="206"/>
    </row>
    <row r="6633" spans="6:27" s="130" customFormat="1" ht="15" customHeight="1">
      <c r="F6633" s="215"/>
      <c r="G6633" s="132"/>
      <c r="M6633" s="308"/>
      <c r="N6633" s="215"/>
      <c r="O6633" s="172"/>
      <c r="P6633" s="229"/>
      <c r="Q6633" s="134"/>
      <c r="R6633" s="134"/>
      <c r="S6633" s="134"/>
      <c r="T6633" s="231"/>
      <c r="U6633" s="134"/>
      <c r="V6633" s="231"/>
      <c r="W6633" s="131"/>
      <c r="X6633" s="135"/>
      <c r="AA6633" s="206"/>
    </row>
    <row r="6634" spans="6:27" s="130" customFormat="1" ht="15" customHeight="1">
      <c r="F6634" s="215"/>
      <c r="G6634" s="132"/>
      <c r="M6634" s="308"/>
      <c r="N6634" s="215"/>
      <c r="O6634" s="172"/>
      <c r="P6634" s="229"/>
      <c r="Q6634" s="134"/>
      <c r="R6634" s="134"/>
      <c r="S6634" s="134"/>
      <c r="T6634" s="231"/>
      <c r="U6634" s="134"/>
      <c r="V6634" s="231"/>
      <c r="W6634" s="131"/>
      <c r="X6634" s="135"/>
      <c r="AA6634" s="206"/>
    </row>
    <row r="6635" spans="6:27" s="130" customFormat="1" ht="15" customHeight="1">
      <c r="F6635" s="215"/>
      <c r="G6635" s="132"/>
      <c r="M6635" s="308"/>
      <c r="N6635" s="215"/>
      <c r="O6635" s="172"/>
      <c r="P6635" s="229"/>
      <c r="Q6635" s="134"/>
      <c r="R6635" s="134"/>
      <c r="S6635" s="134"/>
      <c r="T6635" s="231"/>
      <c r="U6635" s="134"/>
      <c r="V6635" s="231"/>
      <c r="W6635" s="131"/>
      <c r="X6635" s="135"/>
      <c r="AA6635" s="206"/>
    </row>
    <row r="6636" spans="6:27" s="130" customFormat="1" ht="15" customHeight="1">
      <c r="F6636" s="215"/>
      <c r="G6636" s="132"/>
      <c r="M6636" s="308"/>
      <c r="N6636" s="215"/>
      <c r="O6636" s="172"/>
      <c r="P6636" s="229"/>
      <c r="Q6636" s="134"/>
      <c r="R6636" s="134"/>
      <c r="S6636" s="134"/>
      <c r="T6636" s="231"/>
      <c r="U6636" s="134"/>
      <c r="V6636" s="231"/>
      <c r="W6636" s="131"/>
      <c r="X6636" s="135"/>
      <c r="AA6636" s="206"/>
    </row>
    <row r="6637" spans="6:27" s="130" customFormat="1" ht="15" customHeight="1">
      <c r="F6637" s="215"/>
      <c r="G6637" s="132"/>
      <c r="M6637" s="308"/>
      <c r="N6637" s="215"/>
      <c r="O6637" s="172"/>
      <c r="P6637" s="229"/>
      <c r="Q6637" s="134"/>
      <c r="R6637" s="134"/>
      <c r="S6637" s="134"/>
      <c r="T6637" s="231"/>
      <c r="U6637" s="134"/>
      <c r="V6637" s="231"/>
      <c r="W6637" s="131"/>
      <c r="X6637" s="135"/>
      <c r="AA6637" s="206"/>
    </row>
    <row r="6638" spans="6:27" s="130" customFormat="1" ht="15" customHeight="1">
      <c r="F6638" s="215"/>
      <c r="G6638" s="132"/>
      <c r="M6638" s="308"/>
      <c r="N6638" s="215"/>
      <c r="O6638" s="172"/>
      <c r="P6638" s="229"/>
      <c r="Q6638" s="134"/>
      <c r="R6638" s="134"/>
      <c r="S6638" s="134"/>
      <c r="T6638" s="231"/>
      <c r="U6638" s="134"/>
      <c r="V6638" s="231"/>
      <c r="W6638" s="131"/>
      <c r="X6638" s="135"/>
      <c r="AA6638" s="206"/>
    </row>
    <row r="6639" spans="6:27" s="130" customFormat="1" ht="15" customHeight="1">
      <c r="F6639" s="215"/>
      <c r="G6639" s="132"/>
      <c r="M6639" s="308"/>
      <c r="N6639" s="215"/>
      <c r="O6639" s="172"/>
      <c r="P6639" s="229"/>
      <c r="Q6639" s="134"/>
      <c r="R6639" s="134"/>
      <c r="S6639" s="134"/>
      <c r="T6639" s="231"/>
      <c r="U6639" s="134"/>
      <c r="V6639" s="231"/>
      <c r="W6639" s="131"/>
      <c r="X6639" s="135"/>
      <c r="AA6639" s="206"/>
    </row>
    <row r="6640" spans="6:27" s="130" customFormat="1" ht="15" customHeight="1">
      <c r="F6640" s="215"/>
      <c r="G6640" s="132"/>
      <c r="M6640" s="308"/>
      <c r="N6640" s="215"/>
      <c r="O6640" s="172"/>
      <c r="P6640" s="229"/>
      <c r="Q6640" s="134"/>
      <c r="R6640" s="134"/>
      <c r="S6640" s="134"/>
      <c r="T6640" s="231"/>
      <c r="U6640" s="134"/>
      <c r="V6640" s="231"/>
      <c r="W6640" s="131"/>
      <c r="X6640" s="135"/>
      <c r="AA6640" s="206"/>
    </row>
    <row r="6641" spans="6:27" s="130" customFormat="1" ht="15" customHeight="1">
      <c r="F6641" s="215"/>
      <c r="G6641" s="132"/>
      <c r="M6641" s="308"/>
      <c r="N6641" s="215"/>
      <c r="O6641" s="172"/>
      <c r="P6641" s="229"/>
      <c r="Q6641" s="134"/>
      <c r="R6641" s="134"/>
      <c r="S6641" s="134"/>
      <c r="T6641" s="231"/>
      <c r="U6641" s="134"/>
      <c r="V6641" s="231"/>
      <c r="W6641" s="131"/>
      <c r="X6641" s="135"/>
      <c r="AA6641" s="206"/>
    </row>
    <row r="6642" spans="6:27" s="130" customFormat="1" ht="15" customHeight="1">
      <c r="F6642" s="215"/>
      <c r="G6642" s="132"/>
      <c r="M6642" s="308"/>
      <c r="N6642" s="215"/>
      <c r="O6642" s="172"/>
      <c r="P6642" s="229"/>
      <c r="Q6642" s="134"/>
      <c r="R6642" s="134"/>
      <c r="S6642" s="134"/>
      <c r="T6642" s="231"/>
      <c r="U6642" s="134"/>
      <c r="V6642" s="231"/>
      <c r="W6642" s="131"/>
      <c r="X6642" s="135"/>
      <c r="AA6642" s="206"/>
    </row>
    <row r="6643" spans="6:27" s="130" customFormat="1" ht="15" customHeight="1">
      <c r="F6643" s="215"/>
      <c r="G6643" s="132"/>
      <c r="M6643" s="308"/>
      <c r="N6643" s="215"/>
      <c r="O6643" s="172"/>
      <c r="P6643" s="229"/>
      <c r="Q6643" s="134"/>
      <c r="R6643" s="134"/>
      <c r="S6643" s="134"/>
      <c r="T6643" s="231"/>
      <c r="U6643" s="134"/>
      <c r="V6643" s="231"/>
      <c r="W6643" s="131"/>
      <c r="X6643" s="135"/>
      <c r="AA6643" s="206"/>
    </row>
    <row r="6644" spans="6:27" s="130" customFormat="1" ht="15" customHeight="1">
      <c r="F6644" s="215"/>
      <c r="G6644" s="132"/>
      <c r="M6644" s="308"/>
      <c r="N6644" s="215"/>
      <c r="O6644" s="172"/>
      <c r="P6644" s="229"/>
      <c r="Q6644" s="134"/>
      <c r="R6644" s="134"/>
      <c r="S6644" s="134"/>
      <c r="T6644" s="231"/>
      <c r="U6644" s="134"/>
      <c r="V6644" s="231"/>
      <c r="W6644" s="131"/>
      <c r="X6644" s="135"/>
      <c r="AA6644" s="206"/>
    </row>
    <row r="6645" spans="6:27" s="130" customFormat="1" ht="15" customHeight="1">
      <c r="F6645" s="215"/>
      <c r="G6645" s="132"/>
      <c r="M6645" s="308"/>
      <c r="N6645" s="215"/>
      <c r="O6645" s="172"/>
      <c r="P6645" s="229"/>
      <c r="Q6645" s="134"/>
      <c r="R6645" s="134"/>
      <c r="S6645" s="134"/>
      <c r="T6645" s="231"/>
      <c r="U6645" s="134"/>
      <c r="V6645" s="231"/>
      <c r="W6645" s="131"/>
      <c r="X6645" s="135"/>
      <c r="AA6645" s="206"/>
    </row>
    <row r="6646" spans="6:27" s="130" customFormat="1" ht="15" customHeight="1">
      <c r="F6646" s="215"/>
      <c r="G6646" s="132"/>
      <c r="M6646" s="308"/>
      <c r="N6646" s="215"/>
      <c r="O6646" s="172"/>
      <c r="P6646" s="229"/>
      <c r="Q6646" s="134"/>
      <c r="R6646" s="134"/>
      <c r="S6646" s="134"/>
      <c r="T6646" s="231"/>
      <c r="U6646" s="134"/>
      <c r="V6646" s="231"/>
      <c r="W6646" s="131"/>
      <c r="X6646" s="135"/>
      <c r="AA6646" s="206"/>
    </row>
    <row r="6647" spans="6:27" s="130" customFormat="1" ht="15" customHeight="1">
      <c r="F6647" s="215"/>
      <c r="G6647" s="132"/>
      <c r="M6647" s="308"/>
      <c r="N6647" s="215"/>
      <c r="O6647" s="172"/>
      <c r="P6647" s="229"/>
      <c r="Q6647" s="134"/>
      <c r="R6647" s="134"/>
      <c r="S6647" s="134"/>
      <c r="T6647" s="231"/>
      <c r="U6647" s="134"/>
      <c r="V6647" s="231"/>
      <c r="W6647" s="131"/>
      <c r="X6647" s="135"/>
      <c r="AA6647" s="206"/>
    </row>
    <row r="6648" spans="6:27" s="130" customFormat="1" ht="15" customHeight="1">
      <c r="F6648" s="215"/>
      <c r="G6648" s="132"/>
      <c r="M6648" s="308"/>
      <c r="N6648" s="215"/>
      <c r="O6648" s="172"/>
      <c r="P6648" s="229"/>
      <c r="Q6648" s="134"/>
      <c r="R6648" s="134"/>
      <c r="S6648" s="134"/>
      <c r="T6648" s="231"/>
      <c r="U6648" s="134"/>
      <c r="V6648" s="231"/>
      <c r="W6648" s="131"/>
      <c r="X6648" s="135"/>
      <c r="AA6648" s="206"/>
    </row>
    <row r="6649" spans="6:27" s="130" customFormat="1" ht="15" customHeight="1">
      <c r="F6649" s="215"/>
      <c r="G6649" s="132"/>
      <c r="M6649" s="308"/>
      <c r="N6649" s="215"/>
      <c r="O6649" s="172"/>
      <c r="P6649" s="229"/>
      <c r="Q6649" s="134"/>
      <c r="R6649" s="134"/>
      <c r="S6649" s="134"/>
      <c r="T6649" s="231"/>
      <c r="U6649" s="134"/>
      <c r="V6649" s="231"/>
      <c r="W6649" s="131"/>
      <c r="X6649" s="135"/>
      <c r="AA6649" s="206"/>
    </row>
    <row r="6650" spans="6:27" s="130" customFormat="1" ht="15" customHeight="1">
      <c r="F6650" s="215"/>
      <c r="G6650" s="132"/>
      <c r="M6650" s="308"/>
      <c r="N6650" s="215"/>
      <c r="O6650" s="172"/>
      <c r="P6650" s="229"/>
      <c r="Q6650" s="134"/>
      <c r="R6650" s="134"/>
      <c r="S6650" s="134"/>
      <c r="T6650" s="231"/>
      <c r="U6650" s="134"/>
      <c r="V6650" s="231"/>
      <c r="W6650" s="131"/>
      <c r="X6650" s="135"/>
      <c r="AA6650" s="206"/>
    </row>
    <row r="6651" spans="6:27" s="130" customFormat="1" ht="15" customHeight="1">
      <c r="F6651" s="215"/>
      <c r="G6651" s="132"/>
      <c r="M6651" s="308"/>
      <c r="N6651" s="215"/>
      <c r="O6651" s="172"/>
      <c r="P6651" s="229"/>
      <c r="Q6651" s="134"/>
      <c r="R6651" s="134"/>
      <c r="S6651" s="134"/>
      <c r="T6651" s="231"/>
      <c r="U6651" s="134"/>
      <c r="V6651" s="231"/>
      <c r="W6651" s="131"/>
      <c r="X6651" s="135"/>
      <c r="AA6651" s="206"/>
    </row>
    <row r="6652" spans="6:27" s="130" customFormat="1" ht="15" customHeight="1">
      <c r="F6652" s="215"/>
      <c r="G6652" s="132"/>
      <c r="M6652" s="308"/>
      <c r="N6652" s="215"/>
      <c r="O6652" s="172"/>
      <c r="P6652" s="229"/>
      <c r="Q6652" s="134"/>
      <c r="R6652" s="134"/>
      <c r="S6652" s="134"/>
      <c r="T6652" s="231"/>
      <c r="U6652" s="134"/>
      <c r="V6652" s="231"/>
      <c r="W6652" s="131"/>
      <c r="X6652" s="135"/>
      <c r="AA6652" s="206"/>
    </row>
    <row r="6653" spans="6:27" s="130" customFormat="1" ht="15" customHeight="1">
      <c r="F6653" s="215"/>
      <c r="G6653" s="132"/>
      <c r="M6653" s="308"/>
      <c r="N6653" s="215"/>
      <c r="O6653" s="172"/>
      <c r="P6653" s="229"/>
      <c r="Q6653" s="134"/>
      <c r="R6653" s="134"/>
      <c r="S6653" s="134"/>
      <c r="T6653" s="231"/>
      <c r="U6653" s="134"/>
      <c r="V6653" s="231"/>
      <c r="W6653" s="131"/>
      <c r="X6653" s="135"/>
      <c r="AA6653" s="206"/>
    </row>
    <row r="6654" spans="6:27" s="130" customFormat="1" ht="15" customHeight="1">
      <c r="F6654" s="215"/>
      <c r="G6654" s="132"/>
      <c r="M6654" s="308"/>
      <c r="N6654" s="215"/>
      <c r="O6654" s="172"/>
      <c r="P6654" s="229"/>
      <c r="Q6654" s="134"/>
      <c r="R6654" s="134"/>
      <c r="S6654" s="134"/>
      <c r="T6654" s="231"/>
      <c r="U6654" s="134"/>
      <c r="V6654" s="231"/>
      <c r="W6654" s="131"/>
      <c r="X6654" s="135"/>
      <c r="AA6654" s="206"/>
    </row>
    <row r="6655" spans="6:27" s="130" customFormat="1" ht="15" customHeight="1">
      <c r="F6655" s="215"/>
      <c r="G6655" s="132"/>
      <c r="M6655" s="308"/>
      <c r="N6655" s="215"/>
      <c r="O6655" s="172"/>
      <c r="P6655" s="229"/>
      <c r="Q6655" s="134"/>
      <c r="R6655" s="134"/>
      <c r="S6655" s="134"/>
      <c r="T6655" s="231"/>
      <c r="U6655" s="134"/>
      <c r="V6655" s="231"/>
      <c r="W6655" s="131"/>
      <c r="X6655" s="135"/>
      <c r="AA6655" s="206"/>
    </row>
    <row r="6656" spans="6:27" s="130" customFormat="1" ht="15" customHeight="1">
      <c r="F6656" s="215"/>
      <c r="G6656" s="132"/>
      <c r="M6656" s="308"/>
      <c r="N6656" s="215"/>
      <c r="O6656" s="172"/>
      <c r="P6656" s="229"/>
      <c r="Q6656" s="134"/>
      <c r="R6656" s="134"/>
      <c r="S6656" s="134"/>
      <c r="T6656" s="231"/>
      <c r="U6656" s="134"/>
      <c r="V6656" s="231"/>
      <c r="W6656" s="131"/>
      <c r="X6656" s="135"/>
      <c r="AA6656" s="206"/>
    </row>
    <row r="6657" spans="6:27" s="130" customFormat="1" ht="15" customHeight="1">
      <c r="F6657" s="215"/>
      <c r="G6657" s="132"/>
      <c r="M6657" s="308"/>
      <c r="N6657" s="215"/>
      <c r="O6657" s="172"/>
      <c r="P6657" s="229"/>
      <c r="Q6657" s="134"/>
      <c r="R6657" s="134"/>
      <c r="S6657" s="134"/>
      <c r="T6657" s="231"/>
      <c r="U6657" s="134"/>
      <c r="V6657" s="231"/>
      <c r="W6657" s="131"/>
      <c r="X6657" s="135"/>
      <c r="AA6657" s="206"/>
    </row>
    <row r="6658" spans="6:27" s="130" customFormat="1" ht="15" customHeight="1">
      <c r="F6658" s="215"/>
      <c r="G6658" s="132"/>
      <c r="M6658" s="308"/>
      <c r="N6658" s="215"/>
      <c r="O6658" s="172"/>
      <c r="P6658" s="229"/>
      <c r="Q6658" s="134"/>
      <c r="R6658" s="134"/>
      <c r="S6658" s="134"/>
      <c r="T6658" s="231"/>
      <c r="U6658" s="134"/>
      <c r="V6658" s="231"/>
      <c r="W6658" s="131"/>
      <c r="X6658" s="135"/>
      <c r="AA6658" s="206"/>
    </row>
    <row r="6659" spans="6:27" s="130" customFormat="1" ht="15" customHeight="1">
      <c r="F6659" s="215"/>
      <c r="G6659" s="132"/>
      <c r="M6659" s="308"/>
      <c r="N6659" s="215"/>
      <c r="O6659" s="172"/>
      <c r="P6659" s="229"/>
      <c r="Q6659" s="134"/>
      <c r="R6659" s="134"/>
      <c r="S6659" s="134"/>
      <c r="T6659" s="231"/>
      <c r="U6659" s="134"/>
      <c r="V6659" s="231"/>
      <c r="W6659" s="131"/>
      <c r="X6659" s="135"/>
      <c r="AA6659" s="206"/>
    </row>
    <row r="6660" spans="6:27" s="130" customFormat="1" ht="15" customHeight="1">
      <c r="F6660" s="215"/>
      <c r="G6660" s="132"/>
      <c r="M6660" s="308"/>
      <c r="N6660" s="215"/>
      <c r="O6660" s="172"/>
      <c r="P6660" s="229"/>
      <c r="Q6660" s="134"/>
      <c r="R6660" s="134"/>
      <c r="S6660" s="134"/>
      <c r="T6660" s="231"/>
      <c r="U6660" s="134"/>
      <c r="V6660" s="231"/>
      <c r="W6660" s="131"/>
      <c r="X6660" s="135"/>
      <c r="AA6660" s="206"/>
    </row>
    <row r="6661" spans="6:27" s="130" customFormat="1" ht="15" customHeight="1">
      <c r="F6661" s="215"/>
      <c r="G6661" s="132"/>
      <c r="M6661" s="308"/>
      <c r="N6661" s="215"/>
      <c r="O6661" s="172"/>
      <c r="P6661" s="229"/>
      <c r="Q6661" s="134"/>
      <c r="R6661" s="134"/>
      <c r="S6661" s="134"/>
      <c r="T6661" s="231"/>
      <c r="U6661" s="134"/>
      <c r="V6661" s="231"/>
      <c r="W6661" s="131"/>
      <c r="X6661" s="135"/>
      <c r="AA6661" s="206"/>
    </row>
    <row r="6662" spans="6:27" s="130" customFormat="1" ht="15" customHeight="1">
      <c r="F6662" s="215"/>
      <c r="G6662" s="132"/>
      <c r="M6662" s="308"/>
      <c r="N6662" s="215"/>
      <c r="O6662" s="172"/>
      <c r="P6662" s="229"/>
      <c r="Q6662" s="134"/>
      <c r="R6662" s="134"/>
      <c r="S6662" s="134"/>
      <c r="T6662" s="231"/>
      <c r="U6662" s="134"/>
      <c r="V6662" s="231"/>
      <c r="W6662" s="131"/>
      <c r="X6662" s="135"/>
      <c r="AA6662" s="206"/>
    </row>
    <row r="6663" spans="6:27" s="130" customFormat="1" ht="15" customHeight="1">
      <c r="F6663" s="215"/>
      <c r="G6663" s="132"/>
      <c r="M6663" s="308"/>
      <c r="N6663" s="215"/>
      <c r="O6663" s="172"/>
      <c r="P6663" s="229"/>
      <c r="Q6663" s="134"/>
      <c r="R6663" s="134"/>
      <c r="S6663" s="134"/>
      <c r="T6663" s="231"/>
      <c r="U6663" s="134"/>
      <c r="V6663" s="231"/>
      <c r="W6663" s="131"/>
      <c r="X6663" s="135"/>
      <c r="AA6663" s="206"/>
    </row>
    <row r="6664" spans="6:27" s="130" customFormat="1" ht="15" customHeight="1">
      <c r="F6664" s="215"/>
      <c r="G6664" s="132"/>
      <c r="M6664" s="308"/>
      <c r="N6664" s="215"/>
      <c r="O6664" s="172"/>
      <c r="P6664" s="229"/>
      <c r="Q6664" s="134"/>
      <c r="R6664" s="134"/>
      <c r="S6664" s="134"/>
      <c r="T6664" s="231"/>
      <c r="U6664" s="134"/>
      <c r="V6664" s="231"/>
      <c r="W6664" s="131"/>
      <c r="X6664" s="135"/>
      <c r="AA6664" s="206"/>
    </row>
    <row r="6665" spans="6:27" s="130" customFormat="1" ht="15" customHeight="1">
      <c r="F6665" s="215"/>
      <c r="G6665" s="132"/>
      <c r="M6665" s="308"/>
      <c r="N6665" s="215"/>
      <c r="O6665" s="172"/>
      <c r="P6665" s="229"/>
      <c r="Q6665" s="134"/>
      <c r="R6665" s="134"/>
      <c r="S6665" s="134"/>
      <c r="T6665" s="231"/>
      <c r="U6665" s="134"/>
      <c r="V6665" s="231"/>
      <c r="W6665" s="131"/>
      <c r="X6665" s="135"/>
      <c r="AA6665" s="206"/>
    </row>
    <row r="6666" spans="6:27" s="130" customFormat="1" ht="15" customHeight="1">
      <c r="F6666" s="215"/>
      <c r="G6666" s="132"/>
      <c r="M6666" s="308"/>
      <c r="N6666" s="215"/>
      <c r="O6666" s="172"/>
      <c r="P6666" s="229"/>
      <c r="Q6666" s="134"/>
      <c r="R6666" s="134"/>
      <c r="S6666" s="134"/>
      <c r="T6666" s="231"/>
      <c r="U6666" s="134"/>
      <c r="V6666" s="231"/>
      <c r="W6666" s="131"/>
      <c r="X6666" s="135"/>
      <c r="AA6666" s="206"/>
    </row>
    <row r="6667" spans="6:27" s="130" customFormat="1" ht="15" customHeight="1">
      <c r="F6667" s="215"/>
      <c r="G6667" s="132"/>
      <c r="M6667" s="308"/>
      <c r="N6667" s="215"/>
      <c r="O6667" s="172"/>
      <c r="P6667" s="229"/>
      <c r="Q6667" s="134"/>
      <c r="R6667" s="134"/>
      <c r="S6667" s="134"/>
      <c r="T6667" s="231"/>
      <c r="U6667" s="134"/>
      <c r="V6667" s="231"/>
      <c r="W6667" s="131"/>
      <c r="X6667" s="135"/>
      <c r="AA6667" s="206"/>
    </row>
    <row r="6668" spans="6:27" s="130" customFormat="1" ht="15" customHeight="1">
      <c r="F6668" s="215"/>
      <c r="G6668" s="132"/>
      <c r="M6668" s="308"/>
      <c r="N6668" s="215"/>
      <c r="O6668" s="172"/>
      <c r="P6668" s="229"/>
      <c r="Q6668" s="134"/>
      <c r="R6668" s="134"/>
      <c r="S6668" s="134"/>
      <c r="T6668" s="231"/>
      <c r="U6668" s="134"/>
      <c r="V6668" s="231"/>
      <c r="W6668" s="131"/>
      <c r="X6668" s="135"/>
      <c r="AA6668" s="206"/>
    </row>
    <row r="6669" spans="6:27" s="130" customFormat="1" ht="15" customHeight="1">
      <c r="F6669" s="215"/>
      <c r="G6669" s="132"/>
      <c r="M6669" s="308"/>
      <c r="N6669" s="215"/>
      <c r="O6669" s="172"/>
      <c r="P6669" s="229"/>
      <c r="Q6669" s="134"/>
      <c r="R6669" s="134"/>
      <c r="S6669" s="134"/>
      <c r="T6669" s="231"/>
      <c r="U6669" s="134"/>
      <c r="V6669" s="231"/>
      <c r="W6669" s="131"/>
      <c r="X6669" s="135"/>
      <c r="AA6669" s="206"/>
    </row>
    <row r="6670" spans="6:27" s="130" customFormat="1" ht="15" customHeight="1">
      <c r="F6670" s="215"/>
      <c r="G6670" s="132"/>
      <c r="M6670" s="308"/>
      <c r="N6670" s="215"/>
      <c r="O6670" s="172"/>
      <c r="P6670" s="229"/>
      <c r="Q6670" s="134"/>
      <c r="R6670" s="134"/>
      <c r="S6670" s="134"/>
      <c r="T6670" s="231"/>
      <c r="U6670" s="134"/>
      <c r="V6670" s="231"/>
      <c r="W6670" s="131"/>
      <c r="X6670" s="135"/>
      <c r="AA6670" s="206"/>
    </row>
    <row r="6671" spans="6:27" s="130" customFormat="1" ht="15" customHeight="1">
      <c r="F6671" s="215"/>
      <c r="G6671" s="132"/>
      <c r="M6671" s="308"/>
      <c r="N6671" s="215"/>
      <c r="O6671" s="172"/>
      <c r="P6671" s="229"/>
      <c r="Q6671" s="134"/>
      <c r="R6671" s="134"/>
      <c r="S6671" s="134"/>
      <c r="T6671" s="231"/>
      <c r="U6671" s="134"/>
      <c r="V6671" s="231"/>
      <c r="W6671" s="131"/>
      <c r="X6671" s="135"/>
      <c r="AA6671" s="206"/>
    </row>
    <row r="6672" spans="6:27" s="130" customFormat="1" ht="15" customHeight="1">
      <c r="F6672" s="215"/>
      <c r="G6672" s="132"/>
      <c r="M6672" s="308"/>
      <c r="N6672" s="215"/>
      <c r="O6672" s="172"/>
      <c r="P6672" s="229"/>
      <c r="Q6672" s="134"/>
      <c r="R6672" s="134"/>
      <c r="S6672" s="134"/>
      <c r="T6672" s="231"/>
      <c r="U6672" s="134"/>
      <c r="V6672" s="231"/>
      <c r="W6672" s="131"/>
      <c r="X6672" s="135"/>
      <c r="AA6672" s="206"/>
    </row>
    <row r="6673" spans="6:27" s="130" customFormat="1" ht="15" customHeight="1">
      <c r="F6673" s="215"/>
      <c r="G6673" s="132"/>
      <c r="M6673" s="308"/>
      <c r="N6673" s="215"/>
      <c r="O6673" s="172"/>
      <c r="P6673" s="229"/>
      <c r="Q6673" s="134"/>
      <c r="R6673" s="134"/>
      <c r="S6673" s="134"/>
      <c r="T6673" s="231"/>
      <c r="U6673" s="134"/>
      <c r="V6673" s="231"/>
      <c r="W6673" s="131"/>
      <c r="X6673" s="135"/>
      <c r="AA6673" s="206"/>
    </row>
    <row r="6674" spans="6:27" s="130" customFormat="1" ht="15" customHeight="1">
      <c r="F6674" s="215"/>
      <c r="G6674" s="132"/>
      <c r="M6674" s="308"/>
      <c r="N6674" s="215"/>
      <c r="O6674" s="172"/>
      <c r="P6674" s="229"/>
      <c r="Q6674" s="134"/>
      <c r="R6674" s="134"/>
      <c r="S6674" s="134"/>
      <c r="T6674" s="231"/>
      <c r="U6674" s="134"/>
      <c r="V6674" s="231"/>
      <c r="W6674" s="131"/>
      <c r="X6674" s="135"/>
      <c r="AA6674" s="206"/>
    </row>
    <row r="6675" spans="6:27" s="130" customFormat="1" ht="15" customHeight="1">
      <c r="F6675" s="215"/>
      <c r="G6675" s="132"/>
      <c r="M6675" s="308"/>
      <c r="N6675" s="215"/>
      <c r="O6675" s="172"/>
      <c r="P6675" s="229"/>
      <c r="Q6675" s="134"/>
      <c r="R6675" s="134"/>
      <c r="S6675" s="134"/>
      <c r="T6675" s="231"/>
      <c r="U6675" s="134"/>
      <c r="V6675" s="231"/>
      <c r="W6675" s="131"/>
      <c r="X6675" s="135"/>
      <c r="AA6675" s="206"/>
    </row>
    <row r="6676" spans="6:27" s="130" customFormat="1" ht="15" customHeight="1">
      <c r="F6676" s="215"/>
      <c r="G6676" s="132"/>
      <c r="M6676" s="308"/>
      <c r="N6676" s="215"/>
      <c r="O6676" s="172"/>
      <c r="P6676" s="229"/>
      <c r="Q6676" s="134"/>
      <c r="R6676" s="134"/>
      <c r="S6676" s="134"/>
      <c r="T6676" s="231"/>
      <c r="U6676" s="134"/>
      <c r="V6676" s="231"/>
      <c r="W6676" s="131"/>
      <c r="X6676" s="135"/>
      <c r="AA6676" s="206"/>
    </row>
    <row r="6677" spans="6:27" s="130" customFormat="1" ht="15" customHeight="1">
      <c r="F6677" s="215"/>
      <c r="G6677" s="132"/>
      <c r="M6677" s="308"/>
      <c r="N6677" s="215"/>
      <c r="O6677" s="172"/>
      <c r="P6677" s="229"/>
      <c r="Q6677" s="134"/>
      <c r="R6677" s="134"/>
      <c r="S6677" s="134"/>
      <c r="T6677" s="231"/>
      <c r="U6677" s="134"/>
      <c r="V6677" s="231"/>
      <c r="W6677" s="131"/>
      <c r="X6677" s="135"/>
      <c r="AA6677" s="206"/>
    </row>
    <row r="6678" spans="6:27" s="130" customFormat="1" ht="15" customHeight="1">
      <c r="F6678" s="215"/>
      <c r="G6678" s="132"/>
      <c r="M6678" s="308"/>
      <c r="N6678" s="215"/>
      <c r="O6678" s="172"/>
      <c r="P6678" s="229"/>
      <c r="Q6678" s="134"/>
      <c r="R6678" s="134"/>
      <c r="S6678" s="134"/>
      <c r="T6678" s="231"/>
      <c r="U6678" s="134"/>
      <c r="V6678" s="231"/>
      <c r="W6678" s="131"/>
      <c r="X6678" s="135"/>
      <c r="AA6678" s="206"/>
    </row>
    <row r="6679" spans="6:27" s="130" customFormat="1" ht="15" customHeight="1">
      <c r="F6679" s="215"/>
      <c r="G6679" s="132"/>
      <c r="M6679" s="308"/>
      <c r="N6679" s="215"/>
      <c r="O6679" s="172"/>
      <c r="P6679" s="229"/>
      <c r="Q6679" s="134"/>
      <c r="R6679" s="134"/>
      <c r="S6679" s="134"/>
      <c r="T6679" s="231"/>
      <c r="U6679" s="134"/>
      <c r="V6679" s="231"/>
      <c r="W6679" s="131"/>
      <c r="X6679" s="135"/>
      <c r="AA6679" s="206"/>
    </row>
    <row r="6680" spans="6:27" s="130" customFormat="1" ht="15" customHeight="1">
      <c r="F6680" s="215"/>
      <c r="G6680" s="132"/>
      <c r="M6680" s="308"/>
      <c r="N6680" s="215"/>
      <c r="O6680" s="172"/>
      <c r="P6680" s="229"/>
      <c r="Q6680" s="134"/>
      <c r="R6680" s="134"/>
      <c r="S6680" s="134"/>
      <c r="T6680" s="231"/>
      <c r="U6680" s="134"/>
      <c r="V6680" s="231"/>
      <c r="W6680" s="131"/>
      <c r="X6680" s="135"/>
      <c r="AA6680" s="206"/>
    </row>
    <row r="6681" spans="6:27" s="130" customFormat="1" ht="15" customHeight="1">
      <c r="F6681" s="215"/>
      <c r="G6681" s="132"/>
      <c r="M6681" s="308"/>
      <c r="N6681" s="215"/>
      <c r="O6681" s="172"/>
      <c r="P6681" s="229"/>
      <c r="Q6681" s="134"/>
      <c r="R6681" s="134"/>
      <c r="S6681" s="134"/>
      <c r="T6681" s="231"/>
      <c r="U6681" s="134"/>
      <c r="V6681" s="231"/>
      <c r="W6681" s="131"/>
      <c r="X6681" s="135"/>
      <c r="AA6681" s="206"/>
    </row>
    <row r="6682" spans="6:27" s="130" customFormat="1" ht="15" customHeight="1">
      <c r="F6682" s="215"/>
      <c r="G6682" s="132"/>
      <c r="M6682" s="308"/>
      <c r="N6682" s="215"/>
      <c r="O6682" s="172"/>
      <c r="P6682" s="229"/>
      <c r="Q6682" s="134"/>
      <c r="R6682" s="134"/>
      <c r="S6682" s="134"/>
      <c r="T6682" s="231"/>
      <c r="U6682" s="134"/>
      <c r="V6682" s="231"/>
      <c r="W6682" s="131"/>
      <c r="X6682" s="135"/>
      <c r="AA6682" s="206"/>
    </row>
    <row r="6683" spans="6:27" s="130" customFormat="1" ht="15" customHeight="1">
      <c r="F6683" s="215"/>
      <c r="G6683" s="132"/>
      <c r="M6683" s="308"/>
      <c r="N6683" s="215"/>
      <c r="O6683" s="172"/>
      <c r="P6683" s="229"/>
      <c r="Q6683" s="134"/>
      <c r="R6683" s="134"/>
      <c r="S6683" s="134"/>
      <c r="T6683" s="231"/>
      <c r="U6683" s="134"/>
      <c r="V6683" s="231"/>
      <c r="W6683" s="131"/>
      <c r="X6683" s="135"/>
      <c r="AA6683" s="206"/>
    </row>
    <row r="6684" spans="6:27" s="130" customFormat="1" ht="15" customHeight="1">
      <c r="F6684" s="215"/>
      <c r="G6684" s="132"/>
      <c r="M6684" s="308"/>
      <c r="N6684" s="215"/>
      <c r="O6684" s="172"/>
      <c r="P6684" s="229"/>
      <c r="Q6684" s="134"/>
      <c r="R6684" s="134"/>
      <c r="S6684" s="134"/>
      <c r="T6684" s="231"/>
      <c r="U6684" s="134"/>
      <c r="V6684" s="231"/>
      <c r="W6684" s="131"/>
      <c r="X6684" s="135"/>
      <c r="AA6684" s="206"/>
    </row>
    <row r="6685" spans="6:27" s="130" customFormat="1" ht="15" customHeight="1">
      <c r="F6685" s="215"/>
      <c r="G6685" s="132"/>
      <c r="M6685" s="308"/>
      <c r="N6685" s="215"/>
      <c r="O6685" s="172"/>
      <c r="P6685" s="229"/>
      <c r="Q6685" s="134"/>
      <c r="R6685" s="134"/>
      <c r="S6685" s="134"/>
      <c r="T6685" s="231"/>
      <c r="U6685" s="134"/>
      <c r="V6685" s="231"/>
      <c r="W6685" s="131"/>
      <c r="X6685" s="135"/>
      <c r="AA6685" s="206"/>
    </row>
    <row r="6686" spans="6:27" s="130" customFormat="1" ht="15" customHeight="1">
      <c r="F6686" s="215"/>
      <c r="G6686" s="132"/>
      <c r="M6686" s="308"/>
      <c r="N6686" s="215"/>
      <c r="O6686" s="172"/>
      <c r="P6686" s="229"/>
      <c r="Q6686" s="134"/>
      <c r="R6686" s="134"/>
      <c r="S6686" s="134"/>
      <c r="T6686" s="231"/>
      <c r="U6686" s="134"/>
      <c r="V6686" s="231"/>
      <c r="W6686" s="131"/>
      <c r="X6686" s="135"/>
      <c r="AA6686" s="206"/>
    </row>
    <row r="6687" spans="6:27" s="130" customFormat="1" ht="15" customHeight="1">
      <c r="F6687" s="215"/>
      <c r="G6687" s="132"/>
      <c r="M6687" s="308"/>
      <c r="N6687" s="215"/>
      <c r="O6687" s="172"/>
      <c r="P6687" s="229"/>
      <c r="Q6687" s="134"/>
      <c r="R6687" s="134"/>
      <c r="S6687" s="134"/>
      <c r="T6687" s="231"/>
      <c r="U6687" s="134"/>
      <c r="V6687" s="231"/>
      <c r="W6687" s="131"/>
      <c r="X6687" s="135"/>
      <c r="AA6687" s="206"/>
    </row>
    <row r="6688" spans="6:27" s="130" customFormat="1" ht="15" customHeight="1">
      <c r="F6688" s="215"/>
      <c r="G6688" s="132"/>
      <c r="M6688" s="308"/>
      <c r="N6688" s="215"/>
      <c r="O6688" s="172"/>
      <c r="P6688" s="229"/>
      <c r="Q6688" s="134"/>
      <c r="R6688" s="134"/>
      <c r="S6688" s="134"/>
      <c r="T6688" s="231"/>
      <c r="U6688" s="134"/>
      <c r="V6688" s="231"/>
      <c r="W6688" s="131"/>
      <c r="X6688" s="135"/>
      <c r="AA6688" s="206"/>
    </row>
    <row r="6689" spans="6:27" s="130" customFormat="1" ht="15" customHeight="1">
      <c r="F6689" s="215"/>
      <c r="G6689" s="132"/>
      <c r="M6689" s="308"/>
      <c r="N6689" s="215"/>
      <c r="O6689" s="172"/>
      <c r="P6689" s="229"/>
      <c r="Q6689" s="134"/>
      <c r="R6689" s="134"/>
      <c r="S6689" s="134"/>
      <c r="T6689" s="231"/>
      <c r="U6689" s="134"/>
      <c r="V6689" s="231"/>
      <c r="W6689" s="131"/>
      <c r="X6689" s="135"/>
      <c r="AA6689" s="206"/>
    </row>
    <row r="6690" spans="6:27" s="130" customFormat="1" ht="15" customHeight="1">
      <c r="F6690" s="215"/>
      <c r="G6690" s="132"/>
      <c r="M6690" s="308"/>
      <c r="N6690" s="215"/>
      <c r="O6690" s="172"/>
      <c r="P6690" s="229"/>
      <c r="Q6690" s="134"/>
      <c r="R6690" s="134"/>
      <c r="S6690" s="134"/>
      <c r="T6690" s="231"/>
      <c r="U6690" s="134"/>
      <c r="V6690" s="231"/>
      <c r="W6690" s="131"/>
      <c r="X6690" s="135"/>
      <c r="AA6690" s="206"/>
    </row>
    <row r="6691" spans="6:27" s="130" customFormat="1" ht="15" customHeight="1">
      <c r="F6691" s="215"/>
      <c r="G6691" s="132"/>
      <c r="M6691" s="308"/>
      <c r="N6691" s="215"/>
      <c r="O6691" s="172"/>
      <c r="P6691" s="229"/>
      <c r="Q6691" s="134"/>
      <c r="R6691" s="134"/>
      <c r="S6691" s="134"/>
      <c r="T6691" s="231"/>
      <c r="U6691" s="134"/>
      <c r="V6691" s="231"/>
      <c r="W6691" s="131"/>
      <c r="X6691" s="135"/>
      <c r="AA6691" s="206"/>
    </row>
    <row r="6692" spans="6:27" s="130" customFormat="1" ht="15" customHeight="1">
      <c r="F6692" s="215"/>
      <c r="G6692" s="132"/>
      <c r="M6692" s="308"/>
      <c r="N6692" s="215"/>
      <c r="O6692" s="172"/>
      <c r="P6692" s="229"/>
      <c r="Q6692" s="134"/>
      <c r="R6692" s="134"/>
      <c r="S6692" s="134"/>
      <c r="T6692" s="231"/>
      <c r="U6692" s="134"/>
      <c r="V6692" s="231"/>
      <c r="W6692" s="131"/>
      <c r="X6692" s="135"/>
      <c r="AA6692" s="206"/>
    </row>
    <row r="6693" spans="6:27" s="130" customFormat="1" ht="15" customHeight="1">
      <c r="F6693" s="215"/>
      <c r="G6693" s="132"/>
      <c r="M6693" s="308"/>
      <c r="N6693" s="215"/>
      <c r="O6693" s="172"/>
      <c r="P6693" s="229"/>
      <c r="Q6693" s="134"/>
      <c r="R6693" s="134"/>
      <c r="S6693" s="134"/>
      <c r="T6693" s="231"/>
      <c r="U6693" s="134"/>
      <c r="V6693" s="231"/>
      <c r="W6693" s="131"/>
      <c r="X6693" s="135"/>
      <c r="AA6693" s="206"/>
    </row>
    <row r="6694" spans="6:27" s="130" customFormat="1" ht="15" customHeight="1">
      <c r="F6694" s="215"/>
      <c r="G6694" s="132"/>
      <c r="M6694" s="308"/>
      <c r="N6694" s="215"/>
      <c r="O6694" s="172"/>
      <c r="P6694" s="229"/>
      <c r="Q6694" s="134"/>
      <c r="R6694" s="134"/>
      <c r="S6694" s="134"/>
      <c r="T6694" s="231"/>
      <c r="U6694" s="134"/>
      <c r="V6694" s="231"/>
      <c r="W6694" s="131"/>
      <c r="X6694" s="135"/>
      <c r="AA6694" s="206"/>
    </row>
    <row r="6695" spans="6:27" s="130" customFormat="1" ht="15" customHeight="1">
      <c r="F6695" s="215"/>
      <c r="G6695" s="132"/>
      <c r="M6695" s="308"/>
      <c r="N6695" s="215"/>
      <c r="O6695" s="172"/>
      <c r="P6695" s="229"/>
      <c r="Q6695" s="134"/>
      <c r="R6695" s="134"/>
      <c r="S6695" s="134"/>
      <c r="T6695" s="231"/>
      <c r="U6695" s="134"/>
      <c r="V6695" s="231"/>
      <c r="W6695" s="131"/>
      <c r="X6695" s="135"/>
      <c r="AA6695" s="206"/>
    </row>
    <row r="6696" spans="6:27" s="130" customFormat="1" ht="15" customHeight="1">
      <c r="F6696" s="215"/>
      <c r="G6696" s="132"/>
      <c r="M6696" s="308"/>
      <c r="N6696" s="215"/>
      <c r="O6696" s="172"/>
      <c r="P6696" s="229"/>
      <c r="Q6696" s="134"/>
      <c r="R6696" s="134"/>
      <c r="S6696" s="134"/>
      <c r="T6696" s="231"/>
      <c r="U6696" s="134"/>
      <c r="V6696" s="231"/>
      <c r="W6696" s="131"/>
      <c r="X6696" s="135"/>
      <c r="AA6696" s="206"/>
    </row>
    <row r="6697" spans="6:27" s="130" customFormat="1" ht="15" customHeight="1">
      <c r="F6697" s="215"/>
      <c r="G6697" s="132"/>
      <c r="M6697" s="308"/>
      <c r="N6697" s="215"/>
      <c r="O6697" s="172"/>
      <c r="P6697" s="229"/>
      <c r="Q6697" s="134"/>
      <c r="R6697" s="134"/>
      <c r="S6697" s="134"/>
      <c r="T6697" s="231"/>
      <c r="U6697" s="134"/>
      <c r="V6697" s="231"/>
      <c r="W6697" s="131"/>
      <c r="X6697" s="135"/>
      <c r="AA6697" s="206"/>
    </row>
    <row r="6698" spans="6:27" s="130" customFormat="1" ht="15" customHeight="1">
      <c r="F6698" s="215"/>
      <c r="G6698" s="132"/>
      <c r="M6698" s="308"/>
      <c r="N6698" s="215"/>
      <c r="O6698" s="172"/>
      <c r="P6698" s="229"/>
      <c r="Q6698" s="134"/>
      <c r="R6698" s="134"/>
      <c r="S6698" s="134"/>
      <c r="T6698" s="231"/>
      <c r="U6698" s="134"/>
      <c r="V6698" s="231"/>
      <c r="W6698" s="131"/>
      <c r="X6698" s="135"/>
      <c r="AA6698" s="206"/>
    </row>
    <row r="6699" spans="6:27" s="130" customFormat="1" ht="15" customHeight="1">
      <c r="F6699" s="215"/>
      <c r="G6699" s="132"/>
      <c r="M6699" s="308"/>
      <c r="N6699" s="215"/>
      <c r="O6699" s="172"/>
      <c r="P6699" s="229"/>
      <c r="Q6699" s="134"/>
      <c r="R6699" s="134"/>
      <c r="S6699" s="134"/>
      <c r="T6699" s="231"/>
      <c r="U6699" s="134"/>
      <c r="V6699" s="231"/>
      <c r="W6699" s="131"/>
      <c r="X6699" s="135"/>
      <c r="AA6699" s="206"/>
    </row>
    <row r="6700" spans="6:27" s="130" customFormat="1" ht="15" customHeight="1">
      <c r="F6700" s="215"/>
      <c r="G6700" s="132"/>
      <c r="M6700" s="308"/>
      <c r="N6700" s="215"/>
      <c r="O6700" s="172"/>
      <c r="P6700" s="229"/>
      <c r="Q6700" s="134"/>
      <c r="R6700" s="134"/>
      <c r="S6700" s="134"/>
      <c r="T6700" s="231"/>
      <c r="U6700" s="134"/>
      <c r="V6700" s="231"/>
      <c r="W6700" s="131"/>
      <c r="X6700" s="135"/>
      <c r="AA6700" s="206"/>
    </row>
    <row r="6701" spans="6:27" s="130" customFormat="1" ht="15" customHeight="1">
      <c r="F6701" s="215"/>
      <c r="G6701" s="132"/>
      <c r="M6701" s="308"/>
      <c r="N6701" s="215"/>
      <c r="O6701" s="172"/>
      <c r="P6701" s="229"/>
      <c r="Q6701" s="134"/>
      <c r="R6701" s="134"/>
      <c r="S6701" s="134"/>
      <c r="T6701" s="231"/>
      <c r="U6701" s="134"/>
      <c r="V6701" s="231"/>
      <c r="W6701" s="131"/>
      <c r="X6701" s="135"/>
      <c r="AA6701" s="206"/>
    </row>
    <row r="6702" spans="6:27" s="130" customFormat="1" ht="15" customHeight="1">
      <c r="F6702" s="215"/>
      <c r="G6702" s="132"/>
      <c r="M6702" s="308"/>
      <c r="N6702" s="215"/>
      <c r="O6702" s="172"/>
      <c r="P6702" s="229"/>
      <c r="Q6702" s="134"/>
      <c r="R6702" s="134"/>
      <c r="S6702" s="134"/>
      <c r="T6702" s="231"/>
      <c r="U6702" s="134"/>
      <c r="V6702" s="231"/>
      <c r="W6702" s="131"/>
      <c r="X6702" s="135"/>
      <c r="AA6702" s="206"/>
    </row>
    <row r="6703" spans="6:27" s="130" customFormat="1" ht="15" customHeight="1">
      <c r="F6703" s="215"/>
      <c r="G6703" s="132"/>
      <c r="M6703" s="308"/>
      <c r="N6703" s="215"/>
      <c r="O6703" s="172"/>
      <c r="P6703" s="229"/>
      <c r="Q6703" s="134"/>
      <c r="R6703" s="134"/>
      <c r="S6703" s="134"/>
      <c r="T6703" s="231"/>
      <c r="U6703" s="134"/>
      <c r="V6703" s="231"/>
      <c r="W6703" s="131"/>
      <c r="X6703" s="135"/>
      <c r="AA6703" s="206"/>
    </row>
    <row r="6704" spans="6:27" s="130" customFormat="1" ht="15" customHeight="1">
      <c r="F6704" s="215"/>
      <c r="G6704" s="132"/>
      <c r="M6704" s="308"/>
      <c r="N6704" s="215"/>
      <c r="O6704" s="172"/>
      <c r="P6704" s="229"/>
      <c r="Q6704" s="134"/>
      <c r="R6704" s="134"/>
      <c r="S6704" s="134"/>
      <c r="T6704" s="231"/>
      <c r="U6704" s="134"/>
      <c r="V6704" s="231"/>
      <c r="W6704" s="131"/>
      <c r="X6704" s="135"/>
      <c r="AA6704" s="206"/>
    </row>
    <row r="6705" spans="6:27" s="130" customFormat="1" ht="15" customHeight="1">
      <c r="F6705" s="215"/>
      <c r="G6705" s="132"/>
      <c r="M6705" s="308"/>
      <c r="N6705" s="215"/>
      <c r="O6705" s="172"/>
      <c r="P6705" s="229"/>
      <c r="Q6705" s="134"/>
      <c r="R6705" s="134"/>
      <c r="S6705" s="134"/>
      <c r="T6705" s="231"/>
      <c r="U6705" s="134"/>
      <c r="V6705" s="231"/>
      <c r="W6705" s="131"/>
      <c r="X6705" s="135"/>
      <c r="AA6705" s="206"/>
    </row>
    <row r="6706" spans="6:27" s="130" customFormat="1" ht="15" customHeight="1">
      <c r="F6706" s="215"/>
      <c r="G6706" s="132"/>
      <c r="M6706" s="308"/>
      <c r="N6706" s="215"/>
      <c r="O6706" s="172"/>
      <c r="P6706" s="229"/>
      <c r="Q6706" s="134"/>
      <c r="R6706" s="134"/>
      <c r="S6706" s="134"/>
      <c r="T6706" s="231"/>
      <c r="U6706" s="134"/>
      <c r="V6706" s="231"/>
      <c r="W6706" s="131"/>
      <c r="X6706" s="135"/>
      <c r="AA6706" s="206"/>
    </row>
    <row r="6707" spans="6:27" s="130" customFormat="1" ht="15" customHeight="1">
      <c r="F6707" s="215"/>
      <c r="G6707" s="132"/>
      <c r="M6707" s="308"/>
      <c r="N6707" s="215"/>
      <c r="O6707" s="172"/>
      <c r="P6707" s="229"/>
      <c r="Q6707" s="134"/>
      <c r="R6707" s="134"/>
      <c r="S6707" s="134"/>
      <c r="T6707" s="231"/>
      <c r="U6707" s="134"/>
      <c r="V6707" s="231"/>
      <c r="W6707" s="131"/>
      <c r="X6707" s="135"/>
      <c r="AA6707" s="206"/>
    </row>
    <row r="6708" spans="6:27" s="130" customFormat="1" ht="15" customHeight="1">
      <c r="F6708" s="215"/>
      <c r="G6708" s="132"/>
      <c r="M6708" s="308"/>
      <c r="N6708" s="215"/>
      <c r="O6708" s="172"/>
      <c r="P6708" s="229"/>
      <c r="Q6708" s="134"/>
      <c r="R6708" s="134"/>
      <c r="S6708" s="134"/>
      <c r="T6708" s="231"/>
      <c r="U6708" s="134"/>
      <c r="V6708" s="231"/>
      <c r="W6708" s="131"/>
      <c r="X6708" s="135"/>
      <c r="AA6708" s="206"/>
    </row>
    <row r="6709" spans="6:27" s="130" customFormat="1" ht="15" customHeight="1">
      <c r="F6709" s="215"/>
      <c r="G6709" s="132"/>
      <c r="M6709" s="308"/>
      <c r="N6709" s="215"/>
      <c r="O6709" s="172"/>
      <c r="P6709" s="229"/>
      <c r="Q6709" s="134"/>
      <c r="R6709" s="134"/>
      <c r="S6709" s="134"/>
      <c r="T6709" s="231"/>
      <c r="U6709" s="134"/>
      <c r="V6709" s="231"/>
      <c r="W6709" s="131"/>
      <c r="X6709" s="135"/>
      <c r="AA6709" s="206"/>
    </row>
    <row r="6710" spans="6:27" s="130" customFormat="1" ht="15" customHeight="1">
      <c r="F6710" s="215"/>
      <c r="G6710" s="132"/>
      <c r="M6710" s="308"/>
      <c r="N6710" s="215"/>
      <c r="O6710" s="172"/>
      <c r="P6710" s="229"/>
      <c r="Q6710" s="134"/>
      <c r="R6710" s="134"/>
      <c r="S6710" s="134"/>
      <c r="T6710" s="231"/>
      <c r="U6710" s="134"/>
      <c r="V6710" s="231"/>
      <c r="W6710" s="131"/>
      <c r="X6710" s="135"/>
      <c r="AA6710" s="206"/>
    </row>
    <row r="6711" spans="6:27" s="130" customFormat="1" ht="15" customHeight="1">
      <c r="F6711" s="215"/>
      <c r="G6711" s="132"/>
      <c r="M6711" s="308"/>
      <c r="N6711" s="215"/>
      <c r="O6711" s="172"/>
      <c r="P6711" s="229"/>
      <c r="Q6711" s="134"/>
      <c r="R6711" s="134"/>
      <c r="S6711" s="134"/>
      <c r="T6711" s="231"/>
      <c r="U6711" s="134"/>
      <c r="V6711" s="231"/>
      <c r="W6711" s="131"/>
      <c r="X6711" s="135"/>
      <c r="AA6711" s="206"/>
    </row>
    <row r="6712" spans="6:27" s="130" customFormat="1" ht="15" customHeight="1">
      <c r="F6712" s="215"/>
      <c r="G6712" s="132"/>
      <c r="M6712" s="308"/>
      <c r="N6712" s="215"/>
      <c r="O6712" s="172"/>
      <c r="P6712" s="229"/>
      <c r="Q6712" s="134"/>
      <c r="R6712" s="134"/>
      <c r="S6712" s="134"/>
      <c r="T6712" s="231"/>
      <c r="U6712" s="134"/>
      <c r="V6712" s="231"/>
      <c r="W6712" s="131"/>
      <c r="X6712" s="135"/>
      <c r="AA6712" s="206"/>
    </row>
    <row r="6713" spans="6:27" s="130" customFormat="1" ht="15" customHeight="1">
      <c r="F6713" s="215"/>
      <c r="G6713" s="132"/>
      <c r="M6713" s="308"/>
      <c r="N6713" s="215"/>
      <c r="O6713" s="172"/>
      <c r="P6713" s="229"/>
      <c r="Q6713" s="134"/>
      <c r="R6713" s="134"/>
      <c r="S6713" s="134"/>
      <c r="T6713" s="231"/>
      <c r="U6713" s="134"/>
      <c r="V6713" s="231"/>
      <c r="W6713" s="131"/>
      <c r="X6713" s="135"/>
      <c r="AA6713" s="206"/>
    </row>
    <row r="6714" spans="6:27" s="130" customFormat="1" ht="15" customHeight="1">
      <c r="F6714" s="215"/>
      <c r="G6714" s="132"/>
      <c r="M6714" s="308"/>
      <c r="N6714" s="215"/>
      <c r="O6714" s="172"/>
      <c r="P6714" s="229"/>
      <c r="Q6714" s="134"/>
      <c r="R6714" s="134"/>
      <c r="S6714" s="134"/>
      <c r="T6714" s="231"/>
      <c r="U6714" s="134"/>
      <c r="V6714" s="231"/>
      <c r="W6714" s="131"/>
      <c r="X6714" s="135"/>
      <c r="AA6714" s="206"/>
    </row>
    <row r="6715" spans="6:27" s="130" customFormat="1" ht="15" customHeight="1">
      <c r="F6715" s="215"/>
      <c r="G6715" s="132"/>
      <c r="M6715" s="308"/>
      <c r="N6715" s="215"/>
      <c r="O6715" s="172"/>
      <c r="P6715" s="229"/>
      <c r="Q6715" s="134"/>
      <c r="R6715" s="134"/>
      <c r="S6715" s="134"/>
      <c r="T6715" s="231"/>
      <c r="U6715" s="134"/>
      <c r="V6715" s="231"/>
      <c r="W6715" s="131"/>
      <c r="X6715" s="135"/>
      <c r="AA6715" s="206"/>
    </row>
    <row r="6716" spans="6:27" s="130" customFormat="1" ht="15" customHeight="1">
      <c r="F6716" s="215"/>
      <c r="G6716" s="132"/>
      <c r="M6716" s="308"/>
      <c r="N6716" s="215"/>
      <c r="O6716" s="172"/>
      <c r="P6716" s="229"/>
      <c r="Q6716" s="134"/>
      <c r="R6716" s="134"/>
      <c r="S6716" s="134"/>
      <c r="T6716" s="231"/>
      <c r="U6716" s="134"/>
      <c r="V6716" s="231"/>
      <c r="W6716" s="131"/>
      <c r="X6716" s="135"/>
      <c r="AA6716" s="206"/>
    </row>
    <row r="6717" spans="6:27" s="130" customFormat="1" ht="15" customHeight="1">
      <c r="F6717" s="215"/>
      <c r="G6717" s="132"/>
      <c r="M6717" s="308"/>
      <c r="N6717" s="215"/>
      <c r="O6717" s="172"/>
      <c r="P6717" s="229"/>
      <c r="Q6717" s="134"/>
      <c r="R6717" s="134"/>
      <c r="S6717" s="134"/>
      <c r="T6717" s="231"/>
      <c r="U6717" s="134"/>
      <c r="V6717" s="231"/>
      <c r="W6717" s="131"/>
      <c r="X6717" s="135"/>
      <c r="AA6717" s="206"/>
    </row>
    <row r="6718" spans="6:27" s="130" customFormat="1" ht="15" customHeight="1">
      <c r="F6718" s="215"/>
      <c r="G6718" s="132"/>
      <c r="M6718" s="308"/>
      <c r="N6718" s="215"/>
      <c r="O6718" s="172"/>
      <c r="P6718" s="229"/>
      <c r="Q6718" s="134"/>
      <c r="R6718" s="134"/>
      <c r="S6718" s="134"/>
      <c r="T6718" s="231"/>
      <c r="U6718" s="134"/>
      <c r="V6718" s="231"/>
      <c r="W6718" s="131"/>
      <c r="X6718" s="135"/>
      <c r="AA6718" s="206"/>
    </row>
    <row r="6719" spans="6:27" s="130" customFormat="1" ht="15" customHeight="1">
      <c r="F6719" s="215"/>
      <c r="G6719" s="132"/>
      <c r="M6719" s="308"/>
      <c r="N6719" s="215"/>
      <c r="O6719" s="172"/>
      <c r="P6719" s="229"/>
      <c r="Q6719" s="134"/>
      <c r="R6719" s="134"/>
      <c r="S6719" s="134"/>
      <c r="T6719" s="231"/>
      <c r="U6719" s="134"/>
      <c r="V6719" s="231"/>
      <c r="W6719" s="131"/>
      <c r="X6719" s="135"/>
      <c r="AA6719" s="206"/>
    </row>
    <row r="6720" spans="6:27" s="130" customFormat="1" ht="15" customHeight="1">
      <c r="F6720" s="215"/>
      <c r="G6720" s="132"/>
      <c r="M6720" s="308"/>
      <c r="N6720" s="215"/>
      <c r="O6720" s="172"/>
      <c r="P6720" s="229"/>
      <c r="Q6720" s="134"/>
      <c r="R6720" s="134"/>
      <c r="S6720" s="134"/>
      <c r="T6720" s="231"/>
      <c r="U6720" s="134"/>
      <c r="V6720" s="231"/>
      <c r="W6720" s="131"/>
      <c r="X6720" s="135"/>
      <c r="AA6720" s="206"/>
    </row>
    <row r="6721" spans="6:27" s="130" customFormat="1" ht="15" customHeight="1">
      <c r="F6721" s="215"/>
      <c r="G6721" s="132"/>
      <c r="M6721" s="308"/>
      <c r="N6721" s="215"/>
      <c r="O6721" s="172"/>
      <c r="P6721" s="229"/>
      <c r="Q6721" s="134"/>
      <c r="R6721" s="134"/>
      <c r="S6721" s="134"/>
      <c r="T6721" s="231"/>
      <c r="U6721" s="134"/>
      <c r="V6721" s="231"/>
      <c r="W6721" s="131"/>
      <c r="X6721" s="135"/>
      <c r="AA6721" s="206"/>
    </row>
    <row r="6722" spans="6:27" s="130" customFormat="1" ht="15" customHeight="1">
      <c r="F6722" s="215"/>
      <c r="G6722" s="132"/>
      <c r="M6722" s="308"/>
      <c r="N6722" s="215"/>
      <c r="O6722" s="172"/>
      <c r="P6722" s="229"/>
      <c r="Q6722" s="134"/>
      <c r="R6722" s="134"/>
      <c r="S6722" s="134"/>
      <c r="T6722" s="231"/>
      <c r="U6722" s="134"/>
      <c r="V6722" s="231"/>
      <c r="W6722" s="131"/>
      <c r="X6722" s="135"/>
      <c r="AA6722" s="206"/>
    </row>
    <row r="6723" spans="6:27" s="130" customFormat="1" ht="15" customHeight="1">
      <c r="F6723" s="215"/>
      <c r="G6723" s="132"/>
      <c r="M6723" s="308"/>
      <c r="N6723" s="215"/>
      <c r="O6723" s="172"/>
      <c r="P6723" s="229"/>
      <c r="Q6723" s="134"/>
      <c r="R6723" s="134"/>
      <c r="S6723" s="134"/>
      <c r="T6723" s="231"/>
      <c r="U6723" s="134"/>
      <c r="V6723" s="231"/>
      <c r="W6723" s="131"/>
      <c r="X6723" s="135"/>
      <c r="AA6723" s="206"/>
    </row>
    <row r="6724" spans="6:27" s="130" customFormat="1" ht="15" customHeight="1">
      <c r="F6724" s="215"/>
      <c r="G6724" s="132"/>
      <c r="M6724" s="308"/>
      <c r="N6724" s="215"/>
      <c r="O6724" s="172"/>
      <c r="P6724" s="229"/>
      <c r="Q6724" s="134"/>
      <c r="R6724" s="134"/>
      <c r="S6724" s="134"/>
      <c r="T6724" s="231"/>
      <c r="U6724" s="134"/>
      <c r="V6724" s="231"/>
      <c r="W6724" s="131"/>
      <c r="X6724" s="135"/>
      <c r="AA6724" s="206"/>
    </row>
    <row r="6725" spans="6:27" s="130" customFormat="1" ht="15" customHeight="1">
      <c r="F6725" s="215"/>
      <c r="G6725" s="132"/>
      <c r="M6725" s="308"/>
      <c r="N6725" s="215"/>
      <c r="O6725" s="172"/>
      <c r="P6725" s="229"/>
      <c r="Q6725" s="134"/>
      <c r="R6725" s="134"/>
      <c r="S6725" s="134"/>
      <c r="T6725" s="231"/>
      <c r="U6725" s="134"/>
      <c r="V6725" s="231"/>
      <c r="W6725" s="131"/>
      <c r="X6725" s="135"/>
      <c r="AA6725" s="206"/>
    </row>
    <row r="6726" spans="6:27" s="130" customFormat="1" ht="15" customHeight="1">
      <c r="F6726" s="215"/>
      <c r="G6726" s="132"/>
      <c r="M6726" s="308"/>
      <c r="N6726" s="215"/>
      <c r="O6726" s="172"/>
      <c r="P6726" s="229"/>
      <c r="Q6726" s="134"/>
      <c r="R6726" s="134"/>
      <c r="S6726" s="134"/>
      <c r="T6726" s="231"/>
      <c r="U6726" s="134"/>
      <c r="V6726" s="231"/>
      <c r="W6726" s="131"/>
      <c r="X6726" s="135"/>
      <c r="AA6726" s="206"/>
    </row>
    <row r="6727" spans="6:27" s="130" customFormat="1" ht="15" customHeight="1">
      <c r="F6727" s="215"/>
      <c r="G6727" s="132"/>
      <c r="M6727" s="308"/>
      <c r="N6727" s="215"/>
      <c r="O6727" s="172"/>
      <c r="P6727" s="229"/>
      <c r="Q6727" s="134"/>
      <c r="R6727" s="134"/>
      <c r="S6727" s="134"/>
      <c r="T6727" s="231"/>
      <c r="U6727" s="134"/>
      <c r="V6727" s="231"/>
      <c r="W6727" s="131"/>
      <c r="X6727" s="135"/>
      <c r="AA6727" s="206"/>
    </row>
    <row r="6728" spans="6:27" s="130" customFormat="1" ht="15" customHeight="1">
      <c r="F6728" s="215"/>
      <c r="G6728" s="132"/>
      <c r="M6728" s="308"/>
      <c r="N6728" s="215"/>
      <c r="O6728" s="172"/>
      <c r="P6728" s="229"/>
      <c r="Q6728" s="134"/>
      <c r="R6728" s="134"/>
      <c r="S6728" s="134"/>
      <c r="T6728" s="231"/>
      <c r="U6728" s="134"/>
      <c r="V6728" s="231"/>
      <c r="W6728" s="131"/>
      <c r="X6728" s="135"/>
      <c r="AA6728" s="206"/>
    </row>
    <row r="6729" spans="6:27" s="130" customFormat="1" ht="15" customHeight="1">
      <c r="F6729" s="215"/>
      <c r="G6729" s="132"/>
      <c r="M6729" s="308"/>
      <c r="N6729" s="215"/>
      <c r="O6729" s="172"/>
      <c r="P6729" s="229"/>
      <c r="Q6729" s="134"/>
      <c r="R6729" s="134"/>
      <c r="S6729" s="134"/>
      <c r="T6729" s="231"/>
      <c r="U6729" s="134"/>
      <c r="V6729" s="231"/>
      <c r="W6729" s="131"/>
      <c r="X6729" s="135"/>
      <c r="AA6729" s="206"/>
    </row>
    <row r="6730" spans="6:27" s="130" customFormat="1" ht="15" customHeight="1">
      <c r="F6730" s="215"/>
      <c r="G6730" s="132"/>
      <c r="M6730" s="308"/>
      <c r="N6730" s="215"/>
      <c r="O6730" s="172"/>
      <c r="P6730" s="229"/>
      <c r="Q6730" s="134"/>
      <c r="R6730" s="134"/>
      <c r="S6730" s="134"/>
      <c r="T6730" s="231"/>
      <c r="U6730" s="134"/>
      <c r="V6730" s="231"/>
      <c r="W6730" s="131"/>
      <c r="X6730" s="135"/>
      <c r="AA6730" s="206"/>
    </row>
    <row r="6731" spans="6:27" s="130" customFormat="1" ht="15" customHeight="1">
      <c r="F6731" s="215"/>
      <c r="G6731" s="132"/>
      <c r="M6731" s="308"/>
      <c r="N6731" s="215"/>
      <c r="O6731" s="172"/>
      <c r="P6731" s="229"/>
      <c r="Q6731" s="134"/>
      <c r="R6731" s="134"/>
      <c r="S6731" s="134"/>
      <c r="T6731" s="231"/>
      <c r="U6731" s="134"/>
      <c r="V6731" s="231"/>
      <c r="W6731" s="131"/>
      <c r="X6731" s="135"/>
      <c r="AA6731" s="206"/>
    </row>
    <row r="6732" spans="6:27" s="130" customFormat="1" ht="15" customHeight="1">
      <c r="F6732" s="215"/>
      <c r="G6732" s="132"/>
      <c r="M6732" s="308"/>
      <c r="N6732" s="215"/>
      <c r="O6732" s="172"/>
      <c r="P6732" s="229"/>
      <c r="Q6732" s="134"/>
      <c r="R6732" s="134"/>
      <c r="S6732" s="134"/>
      <c r="T6732" s="231"/>
      <c r="U6732" s="134"/>
      <c r="V6732" s="231"/>
      <c r="W6732" s="131"/>
      <c r="X6732" s="135"/>
      <c r="AA6732" s="206"/>
    </row>
    <row r="6733" spans="6:27" s="130" customFormat="1" ht="15" customHeight="1">
      <c r="F6733" s="215"/>
      <c r="G6733" s="132"/>
      <c r="M6733" s="308"/>
      <c r="N6733" s="215"/>
      <c r="O6733" s="172"/>
      <c r="P6733" s="229"/>
      <c r="Q6733" s="134"/>
      <c r="R6733" s="134"/>
      <c r="S6733" s="134"/>
      <c r="T6733" s="231"/>
      <c r="U6733" s="134"/>
      <c r="V6733" s="231"/>
      <c r="W6733" s="131"/>
      <c r="X6733" s="135"/>
      <c r="AA6733" s="206"/>
    </row>
    <row r="6734" spans="6:27" s="130" customFormat="1" ht="15" customHeight="1">
      <c r="F6734" s="215"/>
      <c r="G6734" s="132"/>
      <c r="M6734" s="308"/>
      <c r="N6734" s="215"/>
      <c r="O6734" s="172"/>
      <c r="P6734" s="229"/>
      <c r="Q6734" s="134"/>
      <c r="R6734" s="134"/>
      <c r="S6734" s="134"/>
      <c r="T6734" s="231"/>
      <c r="U6734" s="134"/>
      <c r="V6734" s="231"/>
      <c r="W6734" s="131"/>
      <c r="X6734" s="135"/>
      <c r="AA6734" s="206"/>
    </row>
    <row r="6735" spans="6:27" s="130" customFormat="1" ht="15" customHeight="1">
      <c r="F6735" s="215"/>
      <c r="G6735" s="132"/>
      <c r="M6735" s="308"/>
      <c r="N6735" s="215"/>
      <c r="O6735" s="172"/>
      <c r="P6735" s="229"/>
      <c r="Q6735" s="134"/>
      <c r="R6735" s="134"/>
      <c r="S6735" s="134"/>
      <c r="T6735" s="231"/>
      <c r="U6735" s="134"/>
      <c r="V6735" s="231"/>
      <c r="W6735" s="131"/>
      <c r="X6735" s="135"/>
      <c r="AA6735" s="206"/>
    </row>
    <row r="6736" spans="6:27" s="130" customFormat="1" ht="15" customHeight="1">
      <c r="F6736" s="215"/>
      <c r="G6736" s="132"/>
      <c r="M6736" s="308"/>
      <c r="N6736" s="215"/>
      <c r="O6736" s="172"/>
      <c r="P6736" s="229"/>
      <c r="Q6736" s="134"/>
      <c r="R6736" s="134"/>
      <c r="S6736" s="134"/>
      <c r="T6736" s="231"/>
      <c r="U6736" s="134"/>
      <c r="V6736" s="231"/>
      <c r="W6736" s="131"/>
      <c r="X6736" s="135"/>
      <c r="AA6736" s="206"/>
    </row>
    <row r="6737" spans="6:27" s="130" customFormat="1" ht="15" customHeight="1">
      <c r="F6737" s="215"/>
      <c r="G6737" s="132"/>
      <c r="M6737" s="308"/>
      <c r="N6737" s="215"/>
      <c r="O6737" s="172"/>
      <c r="P6737" s="229"/>
      <c r="Q6737" s="134"/>
      <c r="R6737" s="134"/>
      <c r="S6737" s="134"/>
      <c r="T6737" s="231"/>
      <c r="U6737" s="134"/>
      <c r="V6737" s="231"/>
      <c r="W6737" s="131"/>
      <c r="X6737" s="135"/>
      <c r="AA6737" s="206"/>
    </row>
    <row r="6738" spans="6:27" s="130" customFormat="1" ht="15" customHeight="1">
      <c r="F6738" s="215"/>
      <c r="G6738" s="132"/>
      <c r="M6738" s="308"/>
      <c r="N6738" s="215"/>
      <c r="O6738" s="172"/>
      <c r="P6738" s="229"/>
      <c r="Q6738" s="134"/>
      <c r="R6738" s="134"/>
      <c r="S6738" s="134"/>
      <c r="T6738" s="231"/>
      <c r="U6738" s="134"/>
      <c r="V6738" s="231"/>
      <c r="W6738" s="131"/>
      <c r="X6738" s="135"/>
      <c r="AA6738" s="206"/>
    </row>
    <row r="6739" spans="6:27" s="130" customFormat="1" ht="15" customHeight="1">
      <c r="F6739" s="215"/>
      <c r="G6739" s="132"/>
      <c r="M6739" s="308"/>
      <c r="N6739" s="215"/>
      <c r="O6739" s="172"/>
      <c r="P6739" s="229"/>
      <c r="Q6739" s="134"/>
      <c r="R6739" s="134"/>
      <c r="S6739" s="134"/>
      <c r="T6739" s="231"/>
      <c r="U6739" s="134"/>
      <c r="V6739" s="231"/>
      <c r="W6739" s="131"/>
      <c r="X6739" s="135"/>
      <c r="AA6739" s="206"/>
    </row>
    <row r="6740" spans="6:27" s="130" customFormat="1" ht="15" customHeight="1">
      <c r="F6740" s="215"/>
      <c r="G6740" s="132"/>
      <c r="M6740" s="308"/>
      <c r="N6740" s="215"/>
      <c r="O6740" s="172"/>
      <c r="P6740" s="229"/>
      <c r="Q6740" s="134"/>
      <c r="R6740" s="134"/>
      <c r="S6740" s="134"/>
      <c r="T6740" s="231"/>
      <c r="U6740" s="134"/>
      <c r="V6740" s="231"/>
      <c r="W6740" s="131"/>
      <c r="X6740" s="135"/>
      <c r="AA6740" s="206"/>
    </row>
    <row r="6741" spans="6:27" s="130" customFormat="1" ht="15" customHeight="1">
      <c r="F6741" s="215"/>
      <c r="G6741" s="132"/>
      <c r="M6741" s="308"/>
      <c r="N6741" s="215"/>
      <c r="O6741" s="172"/>
      <c r="P6741" s="229"/>
      <c r="Q6741" s="134"/>
      <c r="R6741" s="134"/>
      <c r="S6741" s="134"/>
      <c r="T6741" s="231"/>
      <c r="U6741" s="134"/>
      <c r="V6741" s="231"/>
      <c r="W6741" s="131"/>
      <c r="X6741" s="135"/>
      <c r="AA6741" s="206"/>
    </row>
    <row r="6742" spans="6:27" s="130" customFormat="1" ht="15" customHeight="1">
      <c r="F6742" s="215"/>
      <c r="G6742" s="132"/>
      <c r="M6742" s="308"/>
      <c r="N6742" s="215"/>
      <c r="O6742" s="172"/>
      <c r="P6742" s="229"/>
      <c r="Q6742" s="134"/>
      <c r="R6742" s="134"/>
      <c r="S6742" s="134"/>
      <c r="T6742" s="231"/>
      <c r="U6742" s="134"/>
      <c r="V6742" s="231"/>
      <c r="W6742" s="131"/>
      <c r="X6742" s="135"/>
      <c r="AA6742" s="206"/>
    </row>
    <row r="6743" spans="6:27" s="130" customFormat="1" ht="15" customHeight="1">
      <c r="F6743" s="215"/>
      <c r="G6743" s="132"/>
      <c r="M6743" s="308"/>
      <c r="N6743" s="215"/>
      <c r="O6743" s="172"/>
      <c r="P6743" s="229"/>
      <c r="Q6743" s="134"/>
      <c r="R6743" s="134"/>
      <c r="S6743" s="134"/>
      <c r="T6743" s="231"/>
      <c r="U6743" s="134"/>
      <c r="V6743" s="231"/>
      <c r="W6743" s="131"/>
      <c r="X6743" s="135"/>
      <c r="AA6743" s="206"/>
    </row>
    <row r="6744" spans="6:27" s="130" customFormat="1" ht="15" customHeight="1">
      <c r="F6744" s="215"/>
      <c r="G6744" s="132"/>
      <c r="M6744" s="308"/>
      <c r="N6744" s="215"/>
      <c r="O6744" s="172"/>
      <c r="P6744" s="229"/>
      <c r="Q6744" s="134"/>
      <c r="R6744" s="134"/>
      <c r="S6744" s="134"/>
      <c r="T6744" s="231"/>
      <c r="U6744" s="134"/>
      <c r="V6744" s="231"/>
      <c r="W6744" s="131"/>
      <c r="X6744" s="135"/>
      <c r="AA6744" s="206"/>
    </row>
    <row r="6745" spans="6:27" s="130" customFormat="1" ht="15" customHeight="1">
      <c r="F6745" s="215"/>
      <c r="G6745" s="132"/>
      <c r="M6745" s="308"/>
      <c r="N6745" s="215"/>
      <c r="O6745" s="172"/>
      <c r="P6745" s="229"/>
      <c r="Q6745" s="134"/>
      <c r="R6745" s="134"/>
      <c r="S6745" s="134"/>
      <c r="T6745" s="231"/>
      <c r="U6745" s="134"/>
      <c r="V6745" s="231"/>
      <c r="W6745" s="131"/>
      <c r="X6745" s="135"/>
      <c r="AA6745" s="206"/>
    </row>
    <row r="6746" spans="6:27" s="130" customFormat="1" ht="15" customHeight="1">
      <c r="F6746" s="215"/>
      <c r="G6746" s="132"/>
      <c r="M6746" s="308"/>
      <c r="N6746" s="215"/>
      <c r="O6746" s="172"/>
      <c r="P6746" s="229"/>
      <c r="Q6746" s="134"/>
      <c r="R6746" s="134"/>
      <c r="S6746" s="134"/>
      <c r="T6746" s="231"/>
      <c r="U6746" s="134"/>
      <c r="V6746" s="231"/>
      <c r="W6746" s="131"/>
      <c r="X6746" s="135"/>
      <c r="AA6746" s="206"/>
    </row>
    <row r="6747" spans="6:27" s="130" customFormat="1" ht="15" customHeight="1">
      <c r="F6747" s="215"/>
      <c r="G6747" s="132"/>
      <c r="M6747" s="308"/>
      <c r="N6747" s="215"/>
      <c r="O6747" s="172"/>
      <c r="P6747" s="229"/>
      <c r="Q6747" s="134"/>
      <c r="R6747" s="134"/>
      <c r="S6747" s="134"/>
      <c r="T6747" s="231"/>
      <c r="U6747" s="134"/>
      <c r="V6747" s="231"/>
      <c r="W6747" s="131"/>
      <c r="X6747" s="135"/>
      <c r="AA6747" s="206"/>
    </row>
    <row r="6748" spans="6:27" s="130" customFormat="1" ht="15" customHeight="1">
      <c r="F6748" s="215"/>
      <c r="G6748" s="132"/>
      <c r="M6748" s="308"/>
      <c r="N6748" s="215"/>
      <c r="O6748" s="172"/>
      <c r="P6748" s="229"/>
      <c r="Q6748" s="134"/>
      <c r="R6748" s="134"/>
      <c r="S6748" s="134"/>
      <c r="T6748" s="231"/>
      <c r="U6748" s="134"/>
      <c r="V6748" s="231"/>
      <c r="W6748" s="131"/>
      <c r="X6748" s="135"/>
      <c r="AA6748" s="206"/>
    </row>
    <row r="6749" spans="6:27" s="130" customFormat="1" ht="15" customHeight="1">
      <c r="F6749" s="215"/>
      <c r="G6749" s="132"/>
      <c r="M6749" s="308"/>
      <c r="N6749" s="215"/>
      <c r="O6749" s="172"/>
      <c r="P6749" s="229"/>
      <c r="Q6749" s="134"/>
      <c r="R6749" s="134"/>
      <c r="S6749" s="134"/>
      <c r="T6749" s="231"/>
      <c r="U6749" s="134"/>
      <c r="V6749" s="231"/>
      <c r="W6749" s="131"/>
      <c r="X6749" s="135"/>
      <c r="AA6749" s="206"/>
    </row>
    <row r="6750" spans="6:27" s="130" customFormat="1" ht="15" customHeight="1">
      <c r="F6750" s="215"/>
      <c r="G6750" s="132"/>
      <c r="M6750" s="308"/>
      <c r="N6750" s="215"/>
      <c r="O6750" s="172"/>
      <c r="P6750" s="229"/>
      <c r="Q6750" s="134"/>
      <c r="R6750" s="134"/>
      <c r="S6750" s="134"/>
      <c r="T6750" s="231"/>
      <c r="U6750" s="134"/>
      <c r="V6750" s="231"/>
      <c r="W6750" s="131"/>
      <c r="X6750" s="135"/>
      <c r="AA6750" s="206"/>
    </row>
    <row r="6751" spans="6:27" s="130" customFormat="1" ht="15" customHeight="1">
      <c r="F6751" s="215"/>
      <c r="G6751" s="132"/>
      <c r="M6751" s="308"/>
      <c r="N6751" s="215"/>
      <c r="O6751" s="172"/>
      <c r="P6751" s="229"/>
      <c r="Q6751" s="134"/>
      <c r="R6751" s="134"/>
      <c r="S6751" s="134"/>
      <c r="T6751" s="231"/>
      <c r="U6751" s="134"/>
      <c r="V6751" s="231"/>
      <c r="W6751" s="131"/>
      <c r="X6751" s="135"/>
      <c r="AA6751" s="206"/>
    </row>
    <row r="6752" spans="6:27" s="130" customFormat="1" ht="15" customHeight="1">
      <c r="F6752" s="215"/>
      <c r="G6752" s="132"/>
      <c r="M6752" s="308"/>
      <c r="N6752" s="215"/>
      <c r="O6752" s="172"/>
      <c r="P6752" s="229"/>
      <c r="Q6752" s="134"/>
      <c r="R6752" s="134"/>
      <c r="S6752" s="134"/>
      <c r="T6752" s="231"/>
      <c r="U6752" s="134"/>
      <c r="V6752" s="231"/>
      <c r="W6752" s="131"/>
      <c r="X6752" s="135"/>
      <c r="AA6752" s="206"/>
    </row>
    <row r="6753" spans="6:27" s="130" customFormat="1" ht="15" customHeight="1">
      <c r="F6753" s="215"/>
      <c r="G6753" s="132"/>
      <c r="M6753" s="308"/>
      <c r="N6753" s="215"/>
      <c r="O6753" s="172"/>
      <c r="P6753" s="229"/>
      <c r="Q6753" s="134"/>
      <c r="R6753" s="134"/>
      <c r="S6753" s="134"/>
      <c r="T6753" s="231"/>
      <c r="U6753" s="134"/>
      <c r="V6753" s="231"/>
      <c r="W6753" s="131"/>
      <c r="X6753" s="135"/>
      <c r="AA6753" s="206"/>
    </row>
    <row r="6754" spans="6:27" s="130" customFormat="1" ht="15" customHeight="1">
      <c r="F6754" s="215"/>
      <c r="G6754" s="132"/>
      <c r="M6754" s="308"/>
      <c r="N6754" s="215"/>
      <c r="O6754" s="172"/>
      <c r="P6754" s="229"/>
      <c r="Q6754" s="134"/>
      <c r="R6754" s="134"/>
      <c r="S6754" s="134"/>
      <c r="T6754" s="231"/>
      <c r="U6754" s="134"/>
      <c r="V6754" s="231"/>
      <c r="W6754" s="131"/>
      <c r="X6754" s="135"/>
      <c r="AA6754" s="206"/>
    </row>
    <row r="6755" spans="6:27" s="130" customFormat="1" ht="15" customHeight="1">
      <c r="F6755" s="215"/>
      <c r="G6755" s="132"/>
      <c r="M6755" s="308"/>
      <c r="N6755" s="215"/>
      <c r="O6755" s="172"/>
      <c r="P6755" s="229"/>
      <c r="Q6755" s="134"/>
      <c r="R6755" s="134"/>
      <c r="S6755" s="134"/>
      <c r="T6755" s="231"/>
      <c r="U6755" s="134"/>
      <c r="V6755" s="231"/>
      <c r="W6755" s="131"/>
      <c r="X6755" s="135"/>
      <c r="AA6755" s="206"/>
    </row>
    <row r="6756" spans="6:27" s="130" customFormat="1" ht="15" customHeight="1">
      <c r="F6756" s="215"/>
      <c r="G6756" s="132"/>
      <c r="M6756" s="308"/>
      <c r="N6756" s="215"/>
      <c r="O6756" s="172"/>
      <c r="P6756" s="229"/>
      <c r="Q6756" s="134"/>
      <c r="R6756" s="134"/>
      <c r="S6756" s="134"/>
      <c r="T6756" s="231"/>
      <c r="U6756" s="134"/>
      <c r="V6756" s="231"/>
      <c r="W6756" s="131"/>
      <c r="X6756" s="135"/>
      <c r="AA6756" s="206"/>
    </row>
    <row r="6757" spans="6:27" s="130" customFormat="1" ht="15" customHeight="1">
      <c r="F6757" s="215"/>
      <c r="G6757" s="132"/>
      <c r="M6757" s="308"/>
      <c r="N6757" s="215"/>
      <c r="O6757" s="172"/>
      <c r="P6757" s="229"/>
      <c r="Q6757" s="134"/>
      <c r="R6757" s="134"/>
      <c r="S6757" s="134"/>
      <c r="T6757" s="231"/>
      <c r="U6757" s="134"/>
      <c r="V6757" s="231"/>
      <c r="W6757" s="131"/>
      <c r="X6757" s="135"/>
      <c r="AA6757" s="206"/>
    </row>
    <row r="6758" spans="6:27" s="130" customFormat="1" ht="15" customHeight="1">
      <c r="F6758" s="215"/>
      <c r="G6758" s="132"/>
      <c r="M6758" s="308"/>
      <c r="N6758" s="215"/>
      <c r="O6758" s="172"/>
      <c r="P6758" s="229"/>
      <c r="Q6758" s="134"/>
      <c r="R6758" s="134"/>
      <c r="S6758" s="134"/>
      <c r="T6758" s="231"/>
      <c r="U6758" s="134"/>
      <c r="V6758" s="231"/>
      <c r="W6758" s="131"/>
      <c r="X6758" s="135"/>
      <c r="AA6758" s="206"/>
    </row>
    <row r="6759" spans="6:27" s="130" customFormat="1" ht="15" customHeight="1">
      <c r="F6759" s="215"/>
      <c r="G6759" s="132"/>
      <c r="M6759" s="308"/>
      <c r="N6759" s="215"/>
      <c r="O6759" s="172"/>
      <c r="P6759" s="229"/>
      <c r="Q6759" s="134"/>
      <c r="R6759" s="134"/>
      <c r="S6759" s="134"/>
      <c r="T6759" s="231"/>
      <c r="U6759" s="134"/>
      <c r="V6759" s="231"/>
      <c r="W6759" s="131"/>
      <c r="X6759" s="135"/>
      <c r="AA6759" s="206"/>
    </row>
    <row r="6760" spans="6:27" s="130" customFormat="1" ht="15" customHeight="1">
      <c r="F6760" s="215"/>
      <c r="G6760" s="132"/>
      <c r="M6760" s="308"/>
      <c r="N6760" s="215"/>
      <c r="O6760" s="172"/>
      <c r="P6760" s="229"/>
      <c r="Q6760" s="134"/>
      <c r="R6760" s="134"/>
      <c r="S6760" s="134"/>
      <c r="T6760" s="231"/>
      <c r="U6760" s="134"/>
      <c r="V6760" s="231"/>
      <c r="W6760" s="131"/>
      <c r="X6760" s="135"/>
      <c r="AA6760" s="206"/>
    </row>
    <row r="6761" spans="6:27" s="130" customFormat="1" ht="15" customHeight="1">
      <c r="F6761" s="215"/>
      <c r="G6761" s="132"/>
      <c r="M6761" s="308"/>
      <c r="N6761" s="215"/>
      <c r="O6761" s="172"/>
      <c r="P6761" s="229"/>
      <c r="Q6761" s="134"/>
      <c r="R6761" s="134"/>
      <c r="S6761" s="134"/>
      <c r="T6761" s="231"/>
      <c r="U6761" s="134"/>
      <c r="V6761" s="231"/>
      <c r="W6761" s="131"/>
      <c r="X6761" s="135"/>
      <c r="AA6761" s="206"/>
    </row>
    <row r="6762" spans="6:27" s="130" customFormat="1" ht="15" customHeight="1">
      <c r="F6762" s="215"/>
      <c r="G6762" s="132"/>
      <c r="M6762" s="308"/>
      <c r="N6762" s="215"/>
      <c r="O6762" s="172"/>
      <c r="P6762" s="229"/>
      <c r="Q6762" s="134"/>
      <c r="R6762" s="134"/>
      <c r="S6762" s="134"/>
      <c r="T6762" s="231"/>
      <c r="U6762" s="134"/>
      <c r="V6762" s="231"/>
      <c r="W6762" s="131"/>
      <c r="X6762" s="135"/>
      <c r="AA6762" s="206"/>
    </row>
    <row r="6763" spans="6:27" s="130" customFormat="1" ht="15" customHeight="1">
      <c r="F6763" s="215"/>
      <c r="G6763" s="132"/>
      <c r="M6763" s="308"/>
      <c r="N6763" s="215"/>
      <c r="O6763" s="172"/>
      <c r="P6763" s="229"/>
      <c r="Q6763" s="134"/>
      <c r="R6763" s="134"/>
      <c r="S6763" s="134"/>
      <c r="T6763" s="231"/>
      <c r="U6763" s="134"/>
      <c r="V6763" s="231"/>
      <c r="W6763" s="131"/>
      <c r="X6763" s="135"/>
      <c r="AA6763" s="206"/>
    </row>
    <row r="6764" spans="6:27" s="130" customFormat="1" ht="15" customHeight="1">
      <c r="F6764" s="215"/>
      <c r="G6764" s="132"/>
      <c r="M6764" s="308"/>
      <c r="N6764" s="215"/>
      <c r="O6764" s="172"/>
      <c r="P6764" s="229"/>
      <c r="Q6764" s="134"/>
      <c r="R6764" s="134"/>
      <c r="S6764" s="134"/>
      <c r="T6764" s="231"/>
      <c r="U6764" s="134"/>
      <c r="V6764" s="231"/>
      <c r="W6764" s="131"/>
      <c r="X6764" s="135"/>
      <c r="AA6764" s="206"/>
    </row>
    <row r="6765" spans="6:27" s="130" customFormat="1" ht="15" customHeight="1">
      <c r="F6765" s="215"/>
      <c r="G6765" s="132"/>
      <c r="M6765" s="308"/>
      <c r="N6765" s="215"/>
      <c r="O6765" s="172"/>
      <c r="P6765" s="229"/>
      <c r="Q6765" s="134"/>
      <c r="R6765" s="134"/>
      <c r="S6765" s="134"/>
      <c r="T6765" s="231"/>
      <c r="U6765" s="134"/>
      <c r="V6765" s="231"/>
      <c r="W6765" s="131"/>
      <c r="X6765" s="135"/>
      <c r="AA6765" s="206"/>
    </row>
    <row r="6766" spans="6:27" s="130" customFormat="1" ht="15" customHeight="1">
      <c r="F6766" s="215"/>
      <c r="G6766" s="132"/>
      <c r="M6766" s="308"/>
      <c r="N6766" s="215"/>
      <c r="O6766" s="172"/>
      <c r="P6766" s="229"/>
      <c r="Q6766" s="134"/>
      <c r="R6766" s="134"/>
      <c r="S6766" s="134"/>
      <c r="T6766" s="231"/>
      <c r="U6766" s="134"/>
      <c r="V6766" s="231"/>
      <c r="W6766" s="131"/>
      <c r="X6766" s="135"/>
      <c r="AA6766" s="206"/>
    </row>
    <row r="6767" spans="6:27" s="130" customFormat="1" ht="15" customHeight="1">
      <c r="F6767" s="215"/>
      <c r="G6767" s="132"/>
      <c r="M6767" s="308"/>
      <c r="N6767" s="215"/>
      <c r="O6767" s="172"/>
      <c r="P6767" s="229"/>
      <c r="Q6767" s="134"/>
      <c r="R6767" s="134"/>
      <c r="S6767" s="134"/>
      <c r="T6767" s="231"/>
      <c r="U6767" s="134"/>
      <c r="V6767" s="231"/>
      <c r="W6767" s="131"/>
      <c r="X6767" s="135"/>
      <c r="AA6767" s="206"/>
    </row>
    <row r="6768" spans="6:27" s="130" customFormat="1" ht="15" customHeight="1">
      <c r="F6768" s="215"/>
      <c r="G6768" s="132"/>
      <c r="M6768" s="308"/>
      <c r="N6768" s="215"/>
      <c r="O6768" s="172"/>
      <c r="P6768" s="229"/>
      <c r="Q6768" s="134"/>
      <c r="R6768" s="134"/>
      <c r="S6768" s="134"/>
      <c r="T6768" s="231"/>
      <c r="U6768" s="134"/>
      <c r="V6768" s="231"/>
      <c r="W6768" s="131"/>
      <c r="X6768" s="135"/>
      <c r="AA6768" s="206"/>
    </row>
    <row r="6769" spans="6:27" s="130" customFormat="1" ht="15" customHeight="1">
      <c r="F6769" s="215"/>
      <c r="G6769" s="132"/>
      <c r="M6769" s="308"/>
      <c r="N6769" s="215"/>
      <c r="O6769" s="172"/>
      <c r="P6769" s="229"/>
      <c r="Q6769" s="134"/>
      <c r="R6769" s="134"/>
      <c r="S6769" s="134"/>
      <c r="T6769" s="231"/>
      <c r="U6769" s="134"/>
      <c r="V6769" s="231"/>
      <c r="W6769" s="131"/>
      <c r="X6769" s="135"/>
      <c r="AA6769" s="206"/>
    </row>
    <row r="6770" spans="6:27" s="130" customFormat="1" ht="15" customHeight="1">
      <c r="F6770" s="215"/>
      <c r="G6770" s="132"/>
      <c r="M6770" s="308"/>
      <c r="N6770" s="215"/>
      <c r="O6770" s="172"/>
      <c r="P6770" s="229"/>
      <c r="Q6770" s="134"/>
      <c r="R6770" s="134"/>
      <c r="S6770" s="134"/>
      <c r="T6770" s="231"/>
      <c r="U6770" s="134"/>
      <c r="V6770" s="231"/>
      <c r="W6770" s="131"/>
      <c r="X6770" s="135"/>
      <c r="AA6770" s="206"/>
    </row>
    <row r="6771" spans="6:27" s="130" customFormat="1" ht="15" customHeight="1">
      <c r="F6771" s="215"/>
      <c r="G6771" s="132"/>
      <c r="M6771" s="308"/>
      <c r="N6771" s="215"/>
      <c r="O6771" s="172"/>
      <c r="P6771" s="229"/>
      <c r="Q6771" s="134"/>
      <c r="R6771" s="134"/>
      <c r="S6771" s="134"/>
      <c r="T6771" s="231"/>
      <c r="U6771" s="134"/>
      <c r="V6771" s="231"/>
      <c r="W6771" s="131"/>
      <c r="X6771" s="135"/>
      <c r="AA6771" s="206"/>
    </row>
    <row r="6772" spans="6:27" s="130" customFormat="1" ht="15" customHeight="1">
      <c r="F6772" s="215"/>
      <c r="G6772" s="132"/>
      <c r="M6772" s="308"/>
      <c r="N6772" s="215"/>
      <c r="O6772" s="172"/>
      <c r="P6772" s="229"/>
      <c r="Q6772" s="134"/>
      <c r="R6772" s="134"/>
      <c r="S6772" s="134"/>
      <c r="T6772" s="231"/>
      <c r="U6772" s="134"/>
      <c r="V6772" s="231"/>
      <c r="W6772" s="131"/>
      <c r="X6772" s="135"/>
      <c r="AA6772" s="206"/>
    </row>
  </sheetData>
  <mergeCells count="22">
    <mergeCell ref="A1:F1"/>
    <mergeCell ref="O2:P2"/>
    <mergeCell ref="A2:A3"/>
    <mergeCell ref="B2:B3"/>
    <mergeCell ref="C2:C3"/>
    <mergeCell ref="D2:D3"/>
    <mergeCell ref="E2:E3"/>
    <mergeCell ref="F2:F3"/>
    <mergeCell ref="G2:G3"/>
    <mergeCell ref="N2:N3"/>
    <mergeCell ref="H2:H3"/>
    <mergeCell ref="I2:I3"/>
    <mergeCell ref="J2:J3"/>
    <mergeCell ref="K2:K3"/>
    <mergeCell ref="L2:L3"/>
    <mergeCell ref="M2:M3"/>
    <mergeCell ref="W1:X1"/>
    <mergeCell ref="W2:X2"/>
    <mergeCell ref="Q2:T2"/>
    <mergeCell ref="U2:V2"/>
    <mergeCell ref="G1:M1"/>
    <mergeCell ref="N1:V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68298-62C2-4A86-881E-6922B6C12C8D}">
  <dimension ref="A1:Y692"/>
  <sheetViews>
    <sheetView topLeftCell="A3" zoomScale="70" zoomScaleNormal="70" workbookViewId="0">
      <selection activeCell="I14" sqref="I14"/>
    </sheetView>
  </sheetViews>
  <sheetFormatPr baseColWidth="10" defaultColWidth="9.1640625" defaultRowHeight="15" customHeight="1" outlineLevelRow="1"/>
  <cols>
    <col min="1" max="1" width="28.33203125" style="102" customWidth="1"/>
    <col min="2" max="2" width="38.33203125" style="102" customWidth="1"/>
    <col min="3" max="3" width="27.83203125" style="102" customWidth="1"/>
    <col min="4" max="5" width="21.6640625" style="102" customWidth="1"/>
    <col min="6" max="6" width="22.83203125" style="410" customWidth="1"/>
    <col min="7" max="7" width="22.83203125" style="347" customWidth="1"/>
    <col min="8" max="8" width="15.6640625" style="345" customWidth="1"/>
    <col min="9" max="10" width="15.6640625" style="102" customWidth="1"/>
    <col min="11" max="11" width="21.5" style="102" customWidth="1"/>
    <col min="12" max="16384" width="9.1640625" style="102"/>
  </cols>
  <sheetData>
    <row r="1" spans="1:25" ht="30" customHeight="1">
      <c r="A1" s="513" t="s">
        <v>12113</v>
      </c>
      <c r="B1" s="513"/>
      <c r="C1" s="513"/>
      <c r="D1" s="513"/>
      <c r="E1" s="513"/>
      <c r="F1" s="513"/>
      <c r="G1" s="513"/>
      <c r="H1" s="513"/>
      <c r="I1" s="513"/>
      <c r="J1" s="513"/>
      <c r="K1" s="514"/>
    </row>
    <row r="2" spans="1:25" ht="15" customHeight="1">
      <c r="A2" s="531" t="s">
        <v>12116</v>
      </c>
      <c r="B2" s="532" t="s">
        <v>8770</v>
      </c>
      <c r="C2" s="532" t="s">
        <v>8771</v>
      </c>
      <c r="D2" s="532" t="s">
        <v>12117</v>
      </c>
      <c r="E2" s="532" t="s">
        <v>18744</v>
      </c>
      <c r="F2" s="533" t="s">
        <v>18745</v>
      </c>
      <c r="G2" s="534" t="s">
        <v>18641</v>
      </c>
      <c r="H2" s="530" t="s">
        <v>18740</v>
      </c>
      <c r="I2" s="530"/>
      <c r="J2" s="530"/>
      <c r="K2" s="529" t="s">
        <v>20557</v>
      </c>
    </row>
    <row r="3" spans="1:25" ht="15" customHeight="1">
      <c r="A3" s="531"/>
      <c r="B3" s="532"/>
      <c r="C3" s="532"/>
      <c r="D3" s="532"/>
      <c r="E3" s="532"/>
      <c r="F3" s="533"/>
      <c r="G3" s="534"/>
      <c r="H3" s="354" t="s">
        <v>18741</v>
      </c>
      <c r="I3" s="354" t="s">
        <v>18742</v>
      </c>
      <c r="J3" s="354" t="s">
        <v>18743</v>
      </c>
      <c r="K3" s="529"/>
    </row>
    <row r="4" spans="1:25" s="125" customFormat="1" ht="15" customHeight="1">
      <c r="A4" s="373" t="s">
        <v>12026</v>
      </c>
      <c r="B4" s="358" t="s">
        <v>12024</v>
      </c>
      <c r="C4" s="359" t="s">
        <v>12025</v>
      </c>
      <c r="D4" s="360" t="e">
        <f ca="1">_xll.BDP($A4,"fund_geo_focus")</f>
        <v>#NAME?</v>
      </c>
      <c r="E4" s="360" t="e">
        <f ca="1">_xll.BDP($A4,"ECONOMIC_ASSOCIATION")</f>
        <v>#NAME?</v>
      </c>
      <c r="F4" s="411" t="e">
        <f ca="1">_xll.BDP($A4,"Fund_strategy")</f>
        <v>#NAME?</v>
      </c>
      <c r="G4" s="468">
        <f>ESG!D34</f>
        <v>3.5099999999999999E-2</v>
      </c>
      <c r="H4" s="361">
        <f ca="1">COUNTIF(H6:H28, "&lt;=Aa3")+COUNTIF(H6:H28, "Aaa")+COUNTIF(H6:H28, "Baa3")+COUNTIF(H6:H28, "Baa2")+COUNTIF(H6:H28, "Baa1")</f>
        <v>0</v>
      </c>
      <c r="I4" s="361">
        <f ca="1">COUNTIF(I6:I28, "&lt;=AAA")+COUNTIF(I6:I28, "BBB+")+COUNTIF(I6:I28, "BBB-")+COUNTIF(I6:I28, "BBB")</f>
        <v>0</v>
      </c>
      <c r="J4" s="361">
        <f ca="1">COUNTIF(J6:J28, "&lt;=AAA")+COUNTIF(J6:J28, "BBB+")+COUNTIF(J6:J28, "BBB-")+COUNTIF(J6:J28, "BBB")</f>
        <v>0</v>
      </c>
      <c r="K4" s="393" t="e" cm="1">
        <f t="array" ref="K4" ca="1">_xll.BDP($A4,"CNTRY_ISSUE_ISO")</f>
        <v>#NAME?</v>
      </c>
    </row>
    <row r="5" spans="1:25" s="179" customFormat="1" ht="25" customHeight="1" outlineLevel="1" thickBot="1">
      <c r="A5" s="374" t="s">
        <v>12116</v>
      </c>
      <c r="B5" s="183" t="s">
        <v>8770</v>
      </c>
      <c r="C5" s="183" t="s">
        <v>8771</v>
      </c>
      <c r="D5" s="183" t="s">
        <v>12117</v>
      </c>
      <c r="E5" s="183" t="s">
        <v>18756</v>
      </c>
      <c r="F5" s="412" t="s">
        <v>12120</v>
      </c>
      <c r="G5" s="301" t="s">
        <v>18641</v>
      </c>
      <c r="H5" s="190" t="s">
        <v>18741</v>
      </c>
      <c r="I5" s="183" t="s">
        <v>18742</v>
      </c>
      <c r="J5" s="183" t="s">
        <v>18743</v>
      </c>
      <c r="K5" s="369" t="s">
        <v>20557</v>
      </c>
      <c r="N5" s="339"/>
      <c r="O5" s="340"/>
      <c r="P5" s="341"/>
      <c r="Q5" s="341"/>
      <c r="R5" s="342"/>
      <c r="S5" s="342"/>
      <c r="T5" s="342"/>
      <c r="U5" s="342"/>
      <c r="V5" s="342"/>
      <c r="W5" s="342"/>
      <c r="X5" s="343"/>
      <c r="Y5" s="344"/>
    </row>
    <row r="6" spans="1:25" ht="15" customHeight="1" outlineLevel="1" thickTop="1">
      <c r="A6" s="375" t="e">
        <f ca="1">_xll.BQL.Query("get(name(),id_isin(),cntry_of_domicile(),SECURITY_TYP,id().WEIGHTS) for(filter(members('ORCHDEU LX Equity', Type = HOLDINGS), BB_Composite&gt;='C'))","showdates=false","showallcols=false","showheaders=false","cols=6;rows=18")</f>
        <v>#NAME?</v>
      </c>
      <c r="B6" s="363" t="s">
        <v>12055</v>
      </c>
      <c r="C6" s="364" t="s">
        <v>12056</v>
      </c>
      <c r="D6" s="365" t="s">
        <v>12136</v>
      </c>
      <c r="E6" s="365" t="s">
        <v>18752</v>
      </c>
      <c r="F6" s="413">
        <v>0.48934893926609768</v>
      </c>
      <c r="G6" s="470">
        <f>IF($F6&lt;&gt;"",$G$4*$F6/100,"")</f>
        <v>1.7176147768240029E-4</v>
      </c>
      <c r="H6" s="362" t="e">
        <f ca="1">_xll.BQL($A6, "credit_rating(credit_rating_source=MOODY)")</f>
        <v>#NAME?</v>
      </c>
      <c r="I6" s="362" t="e">
        <f ca="1">_xll.BQL(A6, "credit_rating(credit_rating_source=SANDP)")</f>
        <v>#NAME?</v>
      </c>
      <c r="J6" s="362" t="e" cm="1">
        <f t="array" ref="J6" ca="1">_xll.BDP($A6,"RTG_FITCH")</f>
        <v>#NAME?</v>
      </c>
      <c r="K6" s="370" t="e" cm="1">
        <f t="array" ref="K6" ca="1">_xll.BDP($A6,"CNTRY_ISSUE_ISO")</f>
        <v>#NAME?</v>
      </c>
    </row>
    <row r="7" spans="1:25" ht="15" customHeight="1" outlineLevel="1">
      <c r="A7" s="375" t="s">
        <v>12057</v>
      </c>
      <c r="B7" s="363" t="s">
        <v>12058</v>
      </c>
      <c r="C7" s="364" t="s">
        <v>12059</v>
      </c>
      <c r="D7" s="365" t="s">
        <v>18735</v>
      </c>
      <c r="E7" s="365" t="s">
        <v>18753</v>
      </c>
      <c r="F7" s="413">
        <v>0.48500777644520698</v>
      </c>
      <c r="G7" s="470">
        <f t="shared" ref="G7:G28" si="0">IF($F7&lt;&gt;"",$G$4*$F7/100,"")</f>
        <v>1.7023772953226763E-4</v>
      </c>
      <c r="H7" s="362" t="e">
        <f ca="1">_xll.BQL($A7, "credit_rating(credit_rating_source=MOODY)")</f>
        <v>#NAME?</v>
      </c>
      <c r="I7" s="362" t="e">
        <f ca="1">_xll.BQL(A7, "credit_rating(credit_rating_source=SANDP)")</f>
        <v>#NAME?</v>
      </c>
      <c r="J7" s="362" t="e" cm="1">
        <f t="array" ref="J7" ca="1">_xlfn.IFNA(_xll.BDP($A7,"RTG_FITCH"),"-")</f>
        <v>#NAME?</v>
      </c>
      <c r="K7" s="370" t="e" cm="1">
        <f t="array" ref="K7" ca="1">_xll.BDP($A7,"CNTRY_ISSUE_ISO")</f>
        <v>#NAME?</v>
      </c>
    </row>
    <row r="8" spans="1:25" ht="15" customHeight="1" outlineLevel="1">
      <c r="A8" s="375" t="s">
        <v>12060</v>
      </c>
      <c r="B8" s="363" t="s">
        <v>12061</v>
      </c>
      <c r="C8" s="364" t="s">
        <v>12062</v>
      </c>
      <c r="D8" s="365" t="s">
        <v>12136</v>
      </c>
      <c r="E8" s="365" t="s">
        <v>18754</v>
      </c>
      <c r="F8" s="413">
        <v>0.34502302831834952</v>
      </c>
      <c r="G8" s="470">
        <f t="shared" si="0"/>
        <v>1.2110308293974067E-4</v>
      </c>
      <c r="H8" s="362" t="e">
        <f ca="1">_xll.BQL($A8, "credit_rating(credit_rating_source=MOODY)")</f>
        <v>#NAME?</v>
      </c>
      <c r="I8" s="362" t="e">
        <f ca="1">_xll.BQL(A8, "credit_rating(credit_rating_source=SANDP)")</f>
        <v>#NAME?</v>
      </c>
      <c r="J8" s="362" t="e" cm="1">
        <f t="array" ref="J8" ca="1">_xll.BDP($A8,"RTG_FITCH")</f>
        <v>#NAME?</v>
      </c>
      <c r="K8" s="370" t="e" cm="1">
        <f t="array" ref="K8" ca="1">_xll.BDP($A8,"CNTRY_ISSUE_ISO")</f>
        <v>#NAME?</v>
      </c>
    </row>
    <row r="9" spans="1:25" ht="15" customHeight="1" outlineLevel="1">
      <c r="A9" s="375" t="s">
        <v>12063</v>
      </c>
      <c r="B9" s="363" t="s">
        <v>12064</v>
      </c>
      <c r="C9" s="364" t="s">
        <v>12065</v>
      </c>
      <c r="D9" s="365" t="s">
        <v>18746</v>
      </c>
      <c r="E9" s="365" t="s">
        <v>18754</v>
      </c>
      <c r="F9" s="413">
        <v>0.36455115987361042</v>
      </c>
      <c r="G9" s="470">
        <f t="shared" si="0"/>
        <v>1.2795745711563725E-4</v>
      </c>
      <c r="H9" s="362" t="e">
        <f ca="1">_xll.BQL($A9, "credit_rating(credit_rating_source=MOODY)")</f>
        <v>#NAME?</v>
      </c>
      <c r="I9" s="362" t="e">
        <f ca="1">_xll.BQL(A9, "credit_rating(credit_rating_source=SANDP)")</f>
        <v>#NAME?</v>
      </c>
      <c r="J9" s="362" t="e" cm="1">
        <f t="array" ref="J9" ca="1">_xll.BDP($A9,"RTG_FITCH")</f>
        <v>#NAME?</v>
      </c>
      <c r="K9" s="370" t="e" cm="1">
        <f t="array" ref="K9" ca="1">_xll.BDP($A9,"CNTRY_ISSUE_ISO")</f>
        <v>#NAME?</v>
      </c>
    </row>
    <row r="10" spans="1:25" ht="15" customHeight="1" outlineLevel="1">
      <c r="A10" s="375" t="s">
        <v>12066</v>
      </c>
      <c r="B10" s="363" t="s">
        <v>12067</v>
      </c>
      <c r="C10" s="364" t="s">
        <v>12068</v>
      </c>
      <c r="D10" s="365" t="s">
        <v>18711</v>
      </c>
      <c r="E10" s="365" t="s">
        <v>18754</v>
      </c>
      <c r="F10" s="413">
        <v>0.28956964407859359</v>
      </c>
      <c r="G10" s="470">
        <f t="shared" si="0"/>
        <v>1.0163894507158634E-4</v>
      </c>
      <c r="H10" s="362" t="e">
        <f ca="1">_xll.BQL($A10, "credit_rating(credit_rating_source=MOODY)")</f>
        <v>#NAME?</v>
      </c>
      <c r="I10" s="362" t="e">
        <f ca="1">_xll.BQL(A10, "credit_rating(credit_rating_source=SANDP)")</f>
        <v>#NAME?</v>
      </c>
      <c r="J10" s="362" t="e" cm="1">
        <f t="array" ref="J10" ca="1">_xll.BDP($A10,"RTG_FITCH")</f>
        <v>#NAME?</v>
      </c>
      <c r="K10" s="370" t="e" cm="1">
        <f t="array" ref="K10" ca="1">_xll.BDP($A10,"CNTRY_ISSUE_ISO")</f>
        <v>#NAME?</v>
      </c>
    </row>
    <row r="11" spans="1:25" ht="15" customHeight="1" outlineLevel="1">
      <c r="A11" s="375" t="s">
        <v>12069</v>
      </c>
      <c r="B11" s="363" t="s">
        <v>12070</v>
      </c>
      <c r="C11" s="364" t="s">
        <v>12071</v>
      </c>
      <c r="D11" s="365" t="s">
        <v>18711</v>
      </c>
      <c r="E11" s="365" t="s">
        <v>18753</v>
      </c>
      <c r="F11" s="413">
        <v>0.28959331454108489</v>
      </c>
      <c r="G11" s="470">
        <f t="shared" si="0"/>
        <v>1.0164725340392078E-4</v>
      </c>
      <c r="H11" s="362" t="e">
        <f ca="1">_xll.BQL($A11, "credit_rating(credit_rating_source=MOODY)")</f>
        <v>#NAME?</v>
      </c>
      <c r="I11" s="362" t="e">
        <f ca="1">_xll.BQL(A11, "credit_rating(credit_rating_source=SANDP)")</f>
        <v>#NAME?</v>
      </c>
      <c r="J11" s="362" t="e" cm="1">
        <f t="array" ref="J11" ca="1">_xll.BDP($A11,"RTG_FITCH")</f>
        <v>#NAME?</v>
      </c>
      <c r="K11" s="370" t="e" cm="1">
        <f t="array" ref="K11" ca="1">_xll.BDP($A11,"CNTRY_ISSUE_ISO")</f>
        <v>#NAME?</v>
      </c>
    </row>
    <row r="12" spans="1:25" ht="15" customHeight="1" outlineLevel="1">
      <c r="A12" s="375" t="s">
        <v>12072</v>
      </c>
      <c r="B12" s="363" t="s">
        <v>12073</v>
      </c>
      <c r="C12" s="364" t="s">
        <v>12074</v>
      </c>
      <c r="D12" s="365" t="s">
        <v>18719</v>
      </c>
      <c r="E12" s="365" t="s">
        <v>18753</v>
      </c>
      <c r="F12" s="413">
        <v>0.28441244206331789</v>
      </c>
      <c r="G12" s="470">
        <f t="shared" si="0"/>
        <v>9.9828767164224583E-5</v>
      </c>
      <c r="H12" s="362" t="e">
        <f ca="1">_xll.BQL($A12, "credit_rating(credit_rating_source=MOODY)")</f>
        <v>#NAME?</v>
      </c>
      <c r="I12" s="362" t="e">
        <f ca="1">_xll.BQL(A12, "credit_rating(credit_rating_source=SANDP)")</f>
        <v>#NAME?</v>
      </c>
      <c r="J12" s="362" t="e" cm="1">
        <f t="array" ref="J12" ca="1">_xll.BDP($A12,"RTG_FITCH")</f>
        <v>#NAME?</v>
      </c>
      <c r="K12" s="370" t="e" cm="1">
        <f t="array" ref="K12" ca="1">_xll.BDP($A12,"CNTRY_ISSUE_ISO")</f>
        <v>#NAME?</v>
      </c>
    </row>
    <row r="13" spans="1:25" ht="15" customHeight="1" outlineLevel="1">
      <c r="A13" s="375" t="s">
        <v>12075</v>
      </c>
      <c r="B13" s="363" t="s">
        <v>12076</v>
      </c>
      <c r="C13" s="364" t="s">
        <v>12077</v>
      </c>
      <c r="D13" s="365" t="s">
        <v>18675</v>
      </c>
      <c r="E13" s="365" t="s">
        <v>18753</v>
      </c>
      <c r="F13" s="413">
        <v>0.2426035704577697</v>
      </c>
      <c r="G13" s="470">
        <f t="shared" si="0"/>
        <v>8.5153853230677168E-5</v>
      </c>
      <c r="H13" s="362" t="e">
        <f ca="1">_xll.BQL($A13, "credit_rating(credit_rating_source=MOODY)")</f>
        <v>#NAME?</v>
      </c>
      <c r="I13" s="362" t="e">
        <f ca="1">_xll.BQL(A13, "credit_rating(credit_rating_source=SANDP)")</f>
        <v>#NAME?</v>
      </c>
      <c r="J13" s="362" t="e" cm="1">
        <f t="array" ref="J13" ca="1">_xll.BDP($A13,"RTG_FITCH")</f>
        <v>#NAME?</v>
      </c>
      <c r="K13" s="370" t="e" cm="1">
        <f t="array" ref="K13" ca="1">_xll.BDP($A13,"CNTRY_ISSUE_ISO")</f>
        <v>#NAME?</v>
      </c>
    </row>
    <row r="14" spans="1:25" ht="15" customHeight="1" outlineLevel="1">
      <c r="A14" s="375" t="s">
        <v>12078</v>
      </c>
      <c r="B14" s="363" t="s">
        <v>12079</v>
      </c>
      <c r="C14" s="364" t="s">
        <v>12080</v>
      </c>
      <c r="D14" s="365" t="s">
        <v>12140</v>
      </c>
      <c r="E14" s="365" t="s">
        <v>18753</v>
      </c>
      <c r="F14" s="413">
        <v>0.23669160615788309</v>
      </c>
      <c r="G14" s="470">
        <f t="shared" si="0"/>
        <v>8.3078753761416964E-5</v>
      </c>
      <c r="H14" s="362" t="e">
        <f ca="1">_xll.BQL($A14, "credit_rating(credit_rating_source=MOODY)")</f>
        <v>#NAME?</v>
      </c>
      <c r="I14" s="362" t="e">
        <f ca="1">_xll.BQL(A14, "credit_rating(credit_rating_source=SANDP)")</f>
        <v>#NAME?</v>
      </c>
      <c r="J14" s="362" t="e" cm="1">
        <f t="array" ref="J14" ca="1">_xll.BDP($A14,"RTG_FITCH")</f>
        <v>#NAME?</v>
      </c>
      <c r="K14" s="370" t="e" cm="1">
        <f t="array" ref="K14" ca="1">_xll.BDP($A14,"CNTRY_ISSUE_ISO")</f>
        <v>#NAME?</v>
      </c>
    </row>
    <row r="15" spans="1:25" ht="15" customHeight="1" outlineLevel="1">
      <c r="A15" s="375" t="s">
        <v>12081</v>
      </c>
      <c r="B15" s="363" t="s">
        <v>12082</v>
      </c>
      <c r="C15" s="364" t="s">
        <v>12083</v>
      </c>
      <c r="D15" s="365" t="s">
        <v>18747</v>
      </c>
      <c r="E15" s="365" t="s">
        <v>18753</v>
      </c>
      <c r="F15" s="413">
        <v>0.2374561620963497</v>
      </c>
      <c r="G15" s="470">
        <f t="shared" si="0"/>
        <v>8.3347112895818738E-5</v>
      </c>
      <c r="H15" s="362" t="e">
        <f ca="1">_xll.BQL($A15, "credit_rating(credit_rating_source=MOODY)")</f>
        <v>#NAME?</v>
      </c>
      <c r="I15" s="362" t="e">
        <f ca="1">_xll.BQL(A15, "credit_rating(credit_rating_source=SANDP)")</f>
        <v>#NAME?</v>
      </c>
      <c r="J15" s="362" t="e" cm="1">
        <f t="array" ref="J15" ca="1">_xll.BDP($A15,"RTG_FITCH")</f>
        <v>#NAME?</v>
      </c>
      <c r="K15" s="370" t="e" cm="1">
        <f t="array" ref="K15" ca="1">_xll.BDP($A15,"CNTRY_ISSUE_ISO")</f>
        <v>#NAME?</v>
      </c>
    </row>
    <row r="16" spans="1:25" ht="15" customHeight="1" outlineLevel="1">
      <c r="A16" s="375" t="s">
        <v>12087</v>
      </c>
      <c r="B16" s="363" t="s">
        <v>12088</v>
      </c>
      <c r="C16" s="364" t="s">
        <v>12089</v>
      </c>
      <c r="D16" s="365" t="s">
        <v>18675</v>
      </c>
      <c r="E16" s="365" t="s">
        <v>18754</v>
      </c>
      <c r="F16" s="413">
        <v>0.17871790942437399</v>
      </c>
      <c r="G16" s="470">
        <f t="shared" si="0"/>
        <v>6.2729986207955268E-5</v>
      </c>
      <c r="H16" s="362" t="e">
        <f ca="1">_xll.BQL($A16, "credit_rating(credit_rating_source=MOODY)")</f>
        <v>#NAME?</v>
      </c>
      <c r="I16" s="362" t="e">
        <f ca="1">_xll.BQL(A16, "credit_rating(credit_rating_source=SANDP)")</f>
        <v>#NAME?</v>
      </c>
      <c r="J16" s="362" t="e" cm="1">
        <f t="array" ref="J16" ca="1">_xll.BDP($A16,"RTG_FITCH")</f>
        <v>#NAME?</v>
      </c>
      <c r="K16" s="370" t="e" cm="1">
        <f t="array" ref="K16" ca="1">_xll.BDP($A16,"CNTRY_ISSUE_ISO")</f>
        <v>#NAME?</v>
      </c>
    </row>
    <row r="17" spans="1:25" ht="15" customHeight="1" outlineLevel="1">
      <c r="A17" s="375" t="s">
        <v>12093</v>
      </c>
      <c r="B17" s="363" t="s">
        <v>12094</v>
      </c>
      <c r="C17" s="364" t="s">
        <v>12095</v>
      </c>
      <c r="D17" s="365" t="s">
        <v>18748</v>
      </c>
      <c r="E17" s="365" t="s">
        <v>18752</v>
      </c>
      <c r="F17" s="413">
        <v>0.18400115665241551</v>
      </c>
      <c r="G17" s="470">
        <f t="shared" si="0"/>
        <v>6.4584405984997848E-5</v>
      </c>
      <c r="H17" s="362" t="e">
        <f ca="1">_xll.BQL($A17, "credit_rating(credit_rating_source=MOODY)")</f>
        <v>#NAME?</v>
      </c>
      <c r="I17" s="362" t="e">
        <f ca="1">_xll.BQL(A17, "credit_rating(credit_rating_source=SANDP)")</f>
        <v>#NAME?</v>
      </c>
      <c r="J17" s="362" t="e" cm="1">
        <f t="array" ref="J17" ca="1">_xll.BDP($A17,"RTG_FITCH")</f>
        <v>#NAME?</v>
      </c>
      <c r="K17" s="370" t="e" cm="1">
        <f t="array" ref="K17" ca="1">_xll.BDP($A17,"CNTRY_ISSUE_ISO")</f>
        <v>#NAME?</v>
      </c>
    </row>
    <row r="18" spans="1:25" ht="15" customHeight="1" outlineLevel="1">
      <c r="A18" s="375" t="s">
        <v>12090</v>
      </c>
      <c r="B18" s="363" t="s">
        <v>12091</v>
      </c>
      <c r="C18" s="364" t="s">
        <v>12092</v>
      </c>
      <c r="D18" s="365" t="s">
        <v>18749</v>
      </c>
      <c r="E18" s="365" t="s">
        <v>18754</v>
      </c>
      <c r="F18" s="413">
        <v>0.1742140121738561</v>
      </c>
      <c r="G18" s="470">
        <f t="shared" si="0"/>
        <v>6.1149118273023489E-5</v>
      </c>
      <c r="H18" s="362" t="e">
        <f ca="1">_xll.BQL($A18, "credit_rating(credit_rating_source=MOODY)")</f>
        <v>#NAME?</v>
      </c>
      <c r="I18" s="362" t="e">
        <f ca="1">_xll.BQL(A18, "credit_rating(credit_rating_source=SANDP)")</f>
        <v>#NAME?</v>
      </c>
      <c r="J18" s="362" t="e" cm="1">
        <f t="array" ref="J18" ca="1">_xll.BDP($A18,"RTG_FITCH")</f>
        <v>#NAME?</v>
      </c>
      <c r="K18" s="370" t="e" cm="1">
        <f t="array" ref="K18" ca="1">_xll.BDP($A18,"CNTRY_ISSUE_ISO")</f>
        <v>#NAME?</v>
      </c>
    </row>
    <row r="19" spans="1:25" ht="15" customHeight="1" outlineLevel="1">
      <c r="A19" s="375" t="s">
        <v>12084</v>
      </c>
      <c r="B19" s="363" t="s">
        <v>12085</v>
      </c>
      <c r="C19" s="364" t="s">
        <v>12086</v>
      </c>
      <c r="D19" s="365" t="s">
        <v>18725</v>
      </c>
      <c r="E19" s="365" t="s">
        <v>18754</v>
      </c>
      <c r="F19" s="413">
        <v>0.1714987142453315</v>
      </c>
      <c r="G19" s="470">
        <f t="shared" si="0"/>
        <v>6.0196048700111358E-5</v>
      </c>
      <c r="H19" s="362" t="e">
        <f ca="1">_xll.BQL($A19, "credit_rating(credit_rating_source=MOODY)")</f>
        <v>#NAME?</v>
      </c>
      <c r="I19" s="362" t="e">
        <f ca="1">_xll.BQL(A19, "credit_rating(credit_rating_source=SANDP)")</f>
        <v>#NAME?</v>
      </c>
      <c r="J19" s="362" t="e" cm="1">
        <f t="array" ref="J19" ca="1">_xll.BDP($A19,"RTG_FITCH")</f>
        <v>#NAME?</v>
      </c>
      <c r="K19" s="370" t="e" cm="1">
        <f t="array" ref="K19" ca="1">_xll.BDP($A19,"CNTRY_ISSUE_ISO")</f>
        <v>#NAME?</v>
      </c>
    </row>
    <row r="20" spans="1:25" ht="15" customHeight="1" outlineLevel="1">
      <c r="A20" s="375" t="s">
        <v>12097</v>
      </c>
      <c r="B20" s="363" t="s">
        <v>12098</v>
      </c>
      <c r="C20" s="364" t="s">
        <v>12099</v>
      </c>
      <c r="D20" s="365" t="s">
        <v>12138</v>
      </c>
      <c r="E20" s="365" t="s">
        <v>18754</v>
      </c>
      <c r="F20" s="413">
        <v>0.1112417055237626</v>
      </c>
      <c r="G20" s="470">
        <f t="shared" si="0"/>
        <v>3.9045838638840674E-5</v>
      </c>
      <c r="H20" s="362" t="e">
        <f ca="1">_xll.BQL($A20, "credit_rating(credit_rating_source=MOODY)")</f>
        <v>#NAME?</v>
      </c>
      <c r="I20" s="362" t="e">
        <f ca="1">_xll.BQL(A20, "credit_rating(credit_rating_source=SANDP)")</f>
        <v>#NAME?</v>
      </c>
      <c r="J20" s="362" t="e" cm="1">
        <f t="array" ref="J20" ca="1">_xll.BDP($A20,"RTG_FITCH")</f>
        <v>#NAME?</v>
      </c>
      <c r="K20" s="370" t="e" cm="1">
        <f t="array" ref="K20" ca="1">_xll.BDP($A20,"CNTRY_ISSUE_ISO")</f>
        <v>#NAME?</v>
      </c>
    </row>
    <row r="21" spans="1:25" ht="15" customHeight="1" outlineLevel="1">
      <c r="A21" s="375" t="s">
        <v>12101</v>
      </c>
      <c r="B21" s="363" t="s">
        <v>12102</v>
      </c>
      <c r="C21" s="364" t="s">
        <v>12103</v>
      </c>
      <c r="D21" s="365" t="s">
        <v>18750</v>
      </c>
      <c r="E21" s="365" t="s">
        <v>18753</v>
      </c>
      <c r="F21" s="413">
        <v>8.8196587063477286E-2</v>
      </c>
      <c r="G21" s="470">
        <f t="shared" si="0"/>
        <v>3.095700205928053E-5</v>
      </c>
      <c r="H21" s="362" t="e">
        <f ca="1">_xll.BQL($A21, "credit_rating(credit_rating_source=MOODY)")</f>
        <v>#NAME?</v>
      </c>
      <c r="I21" s="362" t="e">
        <f ca="1">_xll.BQL(A21, "credit_rating(credit_rating_source=SANDP)")</f>
        <v>#NAME?</v>
      </c>
      <c r="J21" s="362" t="e" cm="1">
        <f t="array" ref="J21" ca="1">_xll.BDP($A21,"RTG_FITCH")</f>
        <v>#NAME?</v>
      </c>
      <c r="K21" s="370" t="e" cm="1">
        <f t="array" ref="K21" ca="1">_xll.BDP($A21,"CNTRY_ISSUE_ISO")</f>
        <v>#NAME?</v>
      </c>
    </row>
    <row r="22" spans="1:25" ht="15" customHeight="1" outlineLevel="1">
      <c r="A22" s="375" t="s">
        <v>12105</v>
      </c>
      <c r="B22" s="363" t="s">
        <v>12106</v>
      </c>
      <c r="C22" s="364" t="s">
        <v>12107</v>
      </c>
      <c r="D22" s="365" t="s">
        <v>18751</v>
      </c>
      <c r="E22" s="365" t="s">
        <v>18754</v>
      </c>
      <c r="F22" s="413">
        <v>5.7719535142509548E-2</v>
      </c>
      <c r="G22" s="470">
        <f t="shared" si="0"/>
        <v>2.0259556835020852E-5</v>
      </c>
      <c r="H22" s="362" t="e">
        <f ca="1">_xll.BQL($A22, "credit_rating(credit_rating_source=MOODY)")</f>
        <v>#NAME?</v>
      </c>
      <c r="I22" s="362" t="e">
        <f ca="1">_xll.BQL(A22, "credit_rating(credit_rating_source=SANDP)")</f>
        <v>#NAME?</v>
      </c>
      <c r="J22" s="362" t="e" cm="1">
        <f t="array" ref="J22" ca="1">_xll.BDP($A22,"RTG_FITCH")</f>
        <v>#NAME?</v>
      </c>
      <c r="K22" s="370" t="e" cm="1">
        <f t="array" ref="K22" ca="1">_xll.BDP($A22,"CNTRY_ISSUE_ISO")</f>
        <v>#NAME?</v>
      </c>
    </row>
    <row r="23" spans="1:25" ht="15" customHeight="1" outlineLevel="1">
      <c r="A23" s="375" t="s">
        <v>12108</v>
      </c>
      <c r="B23" s="363" t="s">
        <v>12109</v>
      </c>
      <c r="C23" s="364" t="s">
        <v>12110</v>
      </c>
      <c r="D23" s="365" t="s">
        <v>18702</v>
      </c>
      <c r="E23" s="365" t="s">
        <v>18754</v>
      </c>
      <c r="F23" s="413">
        <v>2.910002276554071E-2</v>
      </c>
      <c r="G23" s="470">
        <f t="shared" si="0"/>
        <v>1.021410799070479E-5</v>
      </c>
      <c r="H23" s="362" t="e">
        <f ca="1">_xll.BQL($A23, "credit_rating(credit_rating_source=MOODY)")</f>
        <v>#NAME?</v>
      </c>
      <c r="I23" s="362" t="e">
        <f ca="1">_xll.BQL(A23, "credit_rating(credit_rating_source=SANDP)")</f>
        <v>#NAME?</v>
      </c>
      <c r="J23" s="362" t="e" cm="1">
        <f t="array" ref="J23" ca="1">_xll.BDP($A23,"RTG_FITCH")</f>
        <v>#NAME?</v>
      </c>
      <c r="K23" s="370" t="e" cm="1">
        <f t="array" ref="K23" ca="1">_xll.BDP($A23,"CNTRY_ISSUE_ISO")</f>
        <v>#NAME?</v>
      </c>
    </row>
    <row r="24" spans="1:25" ht="15.75" customHeight="1" outlineLevel="1">
      <c r="A24" s="375"/>
      <c r="B24" s="363"/>
      <c r="C24" s="364"/>
      <c r="D24" s="365"/>
      <c r="E24" s="365"/>
      <c r="F24" s="413"/>
      <c r="G24" s="470" t="str">
        <f t="shared" si="0"/>
        <v/>
      </c>
      <c r="H24" s="362"/>
      <c r="I24" s="365"/>
      <c r="J24" s="365"/>
      <c r="K24" s="394"/>
    </row>
    <row r="25" spans="1:25" ht="15.75" customHeight="1" outlineLevel="1">
      <c r="A25" s="375"/>
      <c r="B25" s="363"/>
      <c r="C25" s="364"/>
      <c r="D25" s="365"/>
      <c r="E25" s="365"/>
      <c r="F25" s="413"/>
      <c r="G25" s="470" t="str">
        <f t="shared" si="0"/>
        <v/>
      </c>
      <c r="H25" s="362"/>
      <c r="I25" s="365"/>
      <c r="J25" s="365"/>
      <c r="K25" s="394"/>
    </row>
    <row r="26" spans="1:25" ht="15.75" customHeight="1" outlineLevel="1">
      <c r="A26" s="375"/>
      <c r="B26" s="363"/>
      <c r="C26" s="364"/>
      <c r="D26" s="365"/>
      <c r="E26" s="365"/>
      <c r="F26" s="413"/>
      <c r="G26" s="470" t="str">
        <f t="shared" si="0"/>
        <v/>
      </c>
      <c r="H26" s="362"/>
      <c r="I26" s="365"/>
      <c r="J26" s="365"/>
      <c r="K26" s="394"/>
    </row>
    <row r="27" spans="1:25" ht="15.75" customHeight="1" outlineLevel="1">
      <c r="A27" s="375"/>
      <c r="B27" s="363"/>
      <c r="C27" s="364"/>
      <c r="D27" s="365"/>
      <c r="E27" s="365"/>
      <c r="F27" s="413"/>
      <c r="G27" s="470" t="str">
        <f t="shared" si="0"/>
        <v/>
      </c>
      <c r="H27" s="362"/>
      <c r="I27" s="365"/>
      <c r="J27" s="365"/>
      <c r="K27" s="394"/>
    </row>
    <row r="28" spans="1:25" ht="15.75" customHeight="1" outlineLevel="1">
      <c r="A28" s="375"/>
      <c r="B28" s="363"/>
      <c r="C28" s="364"/>
      <c r="D28" s="365"/>
      <c r="E28" s="365"/>
      <c r="F28" s="413"/>
      <c r="G28" s="470" t="str">
        <f t="shared" si="0"/>
        <v/>
      </c>
      <c r="H28" s="362"/>
      <c r="I28" s="365"/>
      <c r="J28" s="365"/>
      <c r="K28" s="394"/>
    </row>
    <row r="29" spans="1:25" s="125" customFormat="1" ht="15.75" customHeight="1">
      <c r="A29" s="373" t="s">
        <v>20555</v>
      </c>
      <c r="B29" s="358" t="s">
        <v>20556</v>
      </c>
      <c r="C29" s="359" t="s">
        <v>12028</v>
      </c>
      <c r="D29" s="360" t="e">
        <f ca="1">_xll.BDP($A29,"cntry_of_domicile")</f>
        <v>#NAME?</v>
      </c>
      <c r="E29" s="360" t="e">
        <f ca="1">_xll.BDP($A29,"ECONOMIC_ASSOCIATION")</f>
        <v>#NAME?</v>
      </c>
      <c r="F29" s="411" t="e">
        <f ca="1">_xll.BDP($A29,"Fund_strategy")</f>
        <v>#NAME?</v>
      </c>
      <c r="G29" s="468">
        <f>ESG!D35</f>
        <v>1.4500000000000001E-2</v>
      </c>
      <c r="H29" s="362" t="e">
        <f ca="1">_xll.BQL($A29, "credit_rating(credit_rating_source=MOODY)")</f>
        <v>#NAME?</v>
      </c>
      <c r="I29" s="362" t="e">
        <f ca="1">_xll.BQL(A29, "credit_rating(credit_rating_source=SANDP)")</f>
        <v>#NAME?</v>
      </c>
      <c r="J29" s="362" t="e" cm="1">
        <f t="array" ref="J29" ca="1">_xll.BDP($A29,"RTG_FITCH")</f>
        <v>#NAME?</v>
      </c>
      <c r="K29" s="393" t="e" cm="1">
        <f t="array" ref="K29" ca="1">_xll.BDP($A29,"CNTRY_ISSUE_ISO")</f>
        <v>#NAME?</v>
      </c>
    </row>
    <row r="30" spans="1:25" s="125" customFormat="1" ht="15.75" customHeight="1">
      <c r="A30" s="376" t="s">
        <v>12032</v>
      </c>
      <c r="B30" s="358" t="s">
        <v>12030</v>
      </c>
      <c r="C30" s="358" t="s">
        <v>12031</v>
      </c>
      <c r="D30" s="360" t="e">
        <f ca="1">_xll.BDP($A30,"fund_geo_focus")</f>
        <v>#NAME?</v>
      </c>
      <c r="E30" s="360" t="e">
        <f ca="1">_xll.BDP($A30,"ECONOMIC_ASSOCIATION")</f>
        <v>#NAME?</v>
      </c>
      <c r="F30" s="414" t="e">
        <f ca="1">_xll.BDP($A30,"Fund_strategy")</f>
        <v>#NAME?</v>
      </c>
      <c r="G30" s="167">
        <f>ESG!D36</f>
        <v>5.5599999999999997E-2</v>
      </c>
      <c r="H30" s="361">
        <f ca="1">COUNTIF(H32:H144, "&lt;=Aa3")+COUNTIF(H32:H144, "Baa3")+COUNTIF(H32:H144, "Baa2")+COUNTIF(H32:H144, "Baa1")+COUNTIF(H32:H144, "Aaa")</f>
        <v>0</v>
      </c>
      <c r="I30" s="361">
        <f ca="1">COUNTIF(I32:I144, "&lt;=AAA")+COUNTIF(I32:I144, "BBB+")+COUNTIF(I32:I144, "BBB")+COUNTIF(I32:I144, "BBB-")</f>
        <v>0</v>
      </c>
      <c r="J30" s="361">
        <f ca="1">COUNTIF(J32:J144, "&lt;=AAA")+COUNTIF(J32:J144, "BBB+")+COUNTIF(J32:J144, "BBB")+COUNTIF(J32:J144, "BBB-")</f>
        <v>0</v>
      </c>
      <c r="K30" s="393" t="e" cm="1">
        <f t="array" ref="K30" ca="1">_xll.BDP($A30,"CNTRY_ISSUE_ISO")</f>
        <v>#NAME?</v>
      </c>
    </row>
    <row r="31" spans="1:25" s="179" customFormat="1" ht="25" customHeight="1" outlineLevel="1" thickBot="1">
      <c r="A31" s="374" t="s">
        <v>12116</v>
      </c>
      <c r="B31" s="183" t="s">
        <v>8770</v>
      </c>
      <c r="C31" s="183" t="s">
        <v>8771</v>
      </c>
      <c r="D31" s="183" t="s">
        <v>12117</v>
      </c>
      <c r="E31" s="183" t="s">
        <v>18756</v>
      </c>
      <c r="F31" s="412" t="s">
        <v>12120</v>
      </c>
      <c r="G31" s="301" t="s">
        <v>18641</v>
      </c>
      <c r="H31" s="190" t="s">
        <v>18741</v>
      </c>
      <c r="I31" s="183" t="s">
        <v>18742</v>
      </c>
      <c r="J31" s="183" t="s">
        <v>18743</v>
      </c>
      <c r="K31" s="369" t="s">
        <v>20557</v>
      </c>
      <c r="N31" s="339"/>
      <c r="O31" s="340"/>
      <c r="P31" s="341"/>
      <c r="Q31" s="341"/>
      <c r="R31" s="342"/>
      <c r="S31" s="342"/>
      <c r="T31" s="342"/>
      <c r="U31" s="342"/>
      <c r="V31" s="342"/>
      <c r="W31" s="342"/>
      <c r="X31" s="343"/>
      <c r="Y31" s="344"/>
    </row>
    <row r="32" spans="1:25" ht="15.75" customHeight="1" outlineLevel="1" thickTop="1">
      <c r="A32" s="375" t="e">
        <f ca="1">_xll.BQL.Query("get(name(),id_isin(),cntry_of_domicile(),SECURITY_TYP,id().WEIGHTS) for(filter(members('BLEMSBO  LX Equity', Type = HOLDINGS), BB_Composite&gt;='C'))","showdates=false","showallcols=false","showheaders=false","cols=6;rows=105")</f>
        <v>#NAME?</v>
      </c>
      <c r="B32" s="363" t="s">
        <v>18758</v>
      </c>
      <c r="C32" s="364" t="s">
        <v>18759</v>
      </c>
      <c r="D32" s="365" t="s">
        <v>8769</v>
      </c>
      <c r="E32" s="365" t="s">
        <v>18754</v>
      </c>
      <c r="F32" s="413">
        <v>1.9093893817164009</v>
      </c>
      <c r="G32" s="470">
        <f>IF($F32&lt;&gt;"",$G$30*$F32/100,"")</f>
        <v>1.0616204962343189E-3</v>
      </c>
      <c r="H32" s="362" t="e">
        <f ca="1">_xll.BQL($A32, "credit_rating(credit_rating_source=MOODY)")</f>
        <v>#NAME?</v>
      </c>
      <c r="I32" s="362" t="e">
        <f ca="1">_xll.BQL(A32, "credit_rating(credit_rating_source=SANDP)")</f>
        <v>#NAME?</v>
      </c>
      <c r="J32" s="362" t="e" cm="1">
        <f t="array" aca="1" ref="J32" ca="1">_xll.BDP($A32,"RTG_FITCH")</f>
        <v>#NAME?</v>
      </c>
      <c r="K32" s="370" t="e" cm="1">
        <f t="array" aca="1" ref="K32" ca="1">_xll.BDP($A32,"CNTRY_ISSUE_ISO")</f>
        <v>#NAME?</v>
      </c>
    </row>
    <row r="33" spans="1:11" ht="15.75" customHeight="1" outlineLevel="1">
      <c r="A33" s="375" t="s">
        <v>12084</v>
      </c>
      <c r="B33" s="363" t="s">
        <v>12085</v>
      </c>
      <c r="C33" s="364" t="s">
        <v>12086</v>
      </c>
      <c r="D33" s="365" t="s">
        <v>18725</v>
      </c>
      <c r="E33" s="365" t="s">
        <v>18754</v>
      </c>
      <c r="F33" s="413">
        <v>1.906103222540577</v>
      </c>
      <c r="G33" s="470">
        <f t="shared" ref="G33:G96" si="1">IF($F33&lt;&gt;"",$G$30*$F33/100,"")</f>
        <v>1.0597933917325607E-3</v>
      </c>
      <c r="H33" s="362" t="e">
        <f ca="1">_xll.BQL($A33, "credit_rating(credit_rating_source=MOODY)")</f>
        <v>#NAME?</v>
      </c>
      <c r="I33" s="362" t="e">
        <f ca="1">_xll.BQL(A33, "credit_rating(credit_rating_source=SANDP)")</f>
        <v>#NAME?</v>
      </c>
      <c r="J33" s="362" t="e" cm="1">
        <f t="array" ref="J33" ca="1">_xll.BDP($A33,"RTG_FITCH")</f>
        <v>#NAME?</v>
      </c>
      <c r="K33" s="370" t="e" cm="1">
        <f t="array" ref="K33" ca="1">_xll.BDP($A33,"CNTRY_ISSUE_ISO")</f>
        <v>#NAME?</v>
      </c>
    </row>
    <row r="34" spans="1:11" ht="15.75" customHeight="1" outlineLevel="1">
      <c r="A34" s="375" t="s">
        <v>12066</v>
      </c>
      <c r="B34" s="363" t="s">
        <v>12067</v>
      </c>
      <c r="C34" s="364" t="s">
        <v>12068</v>
      </c>
      <c r="D34" s="365" t="s">
        <v>18711</v>
      </c>
      <c r="E34" s="365" t="s">
        <v>18754</v>
      </c>
      <c r="F34" s="413">
        <v>1.794359009085517</v>
      </c>
      <c r="G34" s="470">
        <f t="shared" si="1"/>
        <v>9.9766360905154746E-4</v>
      </c>
      <c r="H34" s="362" t="e">
        <f ca="1">_xll.BQL($A34, "credit_rating(credit_rating_source=MOODY)")</f>
        <v>#NAME?</v>
      </c>
      <c r="I34" s="362" t="e">
        <f ca="1">_xll.BQL(A34, "credit_rating(credit_rating_source=SANDP)")</f>
        <v>#NAME?</v>
      </c>
      <c r="J34" s="362" t="e" cm="1">
        <f t="array" ref="J34" ca="1">_xll.BDP($A34,"RTG_FITCH")</f>
        <v>#NAME?</v>
      </c>
      <c r="K34" s="370" t="e" cm="1">
        <f t="array" ref="K34" ca="1">_xll.BDP($A34,"CNTRY_ISSUE_ISO")</f>
        <v>#NAME?</v>
      </c>
    </row>
    <row r="35" spans="1:11" ht="15.75" customHeight="1" outlineLevel="1">
      <c r="A35" s="377" t="s">
        <v>18761</v>
      </c>
      <c r="B35" s="365" t="s">
        <v>18762</v>
      </c>
      <c r="C35" s="365" t="s">
        <v>18763</v>
      </c>
      <c r="D35" s="365" t="s">
        <v>12140</v>
      </c>
      <c r="E35" s="365" t="s">
        <v>18754</v>
      </c>
      <c r="F35" s="413">
        <v>1.723331346235041</v>
      </c>
      <c r="G35" s="470">
        <f t="shared" si="1"/>
        <v>9.5817222850668284E-4</v>
      </c>
      <c r="H35" s="362" t="e">
        <f ca="1">_xll.BQL($A35, "credit_rating(credit_rating_source=MOODY)")</f>
        <v>#NAME?</v>
      </c>
      <c r="I35" s="362" t="e">
        <f ca="1">_xll.BQL(A35, "credit_rating(credit_rating_source=SANDP)")</f>
        <v>#NAME?</v>
      </c>
      <c r="J35" s="362" t="e" cm="1">
        <f t="array" ref="J35" ca="1">_xll.BDP($A35,"RTG_FITCH")</f>
        <v>#NAME?</v>
      </c>
      <c r="K35" s="370" t="e" cm="1">
        <f t="array" ref="K35" ca="1">_xll.BDP($A35,"CNTRY_ISSUE_ISO")</f>
        <v>#NAME?</v>
      </c>
    </row>
    <row r="36" spans="1:11" ht="15.75" customHeight="1" outlineLevel="1">
      <c r="A36" s="377" t="s">
        <v>18764</v>
      </c>
      <c r="B36" s="365" t="s">
        <v>18765</v>
      </c>
      <c r="C36" s="365" t="s">
        <v>18766</v>
      </c>
      <c r="D36" s="365" t="s">
        <v>12136</v>
      </c>
      <c r="E36" s="365" t="s">
        <v>18754</v>
      </c>
      <c r="F36" s="413">
        <v>1.6750965703867591</v>
      </c>
      <c r="G36" s="470">
        <f t="shared" si="1"/>
        <v>9.3135369313503797E-4</v>
      </c>
      <c r="H36" s="362" t="e">
        <f ca="1">_xll.BQL($A36, "credit_rating(credit_rating_source=MOODY)")</f>
        <v>#NAME?</v>
      </c>
      <c r="I36" s="362" t="e">
        <f ca="1">_xll.BQL(A36, "credit_rating(credit_rating_source=SANDP)")</f>
        <v>#NAME?</v>
      </c>
      <c r="J36" s="362" t="e" cm="1">
        <f t="array" ref="J36" ca="1">_xll.BDP($A36,"RTG_FITCH")</f>
        <v>#NAME?</v>
      </c>
      <c r="K36" s="370" t="e" cm="1">
        <f t="array" ref="K36" ca="1">_xll.BDP($A36,"CNTRY_ISSUE_ISO")</f>
        <v>#NAME?</v>
      </c>
    </row>
    <row r="37" spans="1:11" ht="15.75" customHeight="1" outlineLevel="1">
      <c r="A37" s="377" t="s">
        <v>18767</v>
      </c>
      <c r="B37" s="365" t="s">
        <v>18768</v>
      </c>
      <c r="C37" s="365" t="s">
        <v>18769</v>
      </c>
      <c r="D37" s="365" t="s">
        <v>18735</v>
      </c>
      <c r="E37" s="365" t="s">
        <v>18754</v>
      </c>
      <c r="F37" s="413">
        <v>1.424852623543303</v>
      </c>
      <c r="G37" s="470">
        <f t="shared" si="1"/>
        <v>7.9221805869007637E-4</v>
      </c>
      <c r="H37" s="362" t="e">
        <f ca="1">_xll.BQL($A37, "credit_rating(credit_rating_source=MOODY)")</f>
        <v>#NAME?</v>
      </c>
      <c r="I37" s="362" t="e">
        <f ca="1">_xll.BQL(A37, "credit_rating(credit_rating_source=SANDP)")</f>
        <v>#NAME?</v>
      </c>
      <c r="J37" s="362" t="e" cm="1">
        <f t="array" ref="J37" ca="1">_xll.BDP($A37,"RTG_FITCH")</f>
        <v>#NAME?</v>
      </c>
      <c r="K37" s="370" t="e" cm="1">
        <f t="array" ref="K37" ca="1">_xll.BDP($A37,"CNTRY_ISSUE_ISO")</f>
        <v>#NAME?</v>
      </c>
    </row>
    <row r="38" spans="1:11" ht="15.75" customHeight="1" outlineLevel="1">
      <c r="A38" s="377" t="s">
        <v>18770</v>
      </c>
      <c r="B38" s="365" t="s">
        <v>18771</v>
      </c>
      <c r="C38" s="365" t="s">
        <v>18772</v>
      </c>
      <c r="D38" s="365" t="s">
        <v>18725</v>
      </c>
      <c r="E38" s="365" t="s">
        <v>18753</v>
      </c>
      <c r="F38" s="413">
        <v>1.4164319707463611</v>
      </c>
      <c r="G38" s="470">
        <f t="shared" si="1"/>
        <v>7.8753617573497662E-4</v>
      </c>
      <c r="H38" s="362" t="e">
        <f ca="1">_xll.BQL($A38, "credit_rating(credit_rating_source=MOODY)")</f>
        <v>#NAME?</v>
      </c>
      <c r="I38" s="362" t="e">
        <f ca="1">_xll.BQL(A38, "credit_rating(credit_rating_source=SANDP)")</f>
        <v>#NAME?</v>
      </c>
      <c r="J38" s="362" t="e" cm="1">
        <f t="array" ref="J38" ca="1">_xll.BDP($A38,"RTG_FITCH")</f>
        <v>#NAME?</v>
      </c>
      <c r="K38" s="370" t="e" cm="1">
        <f t="array" ref="K38" ca="1">_xll.BDP($A38,"CNTRY_ISSUE_ISO")</f>
        <v>#NAME?</v>
      </c>
    </row>
    <row r="39" spans="1:11" ht="15.75" customHeight="1" outlineLevel="1">
      <c r="A39" s="377" t="s">
        <v>18773</v>
      </c>
      <c r="B39" s="365" t="s">
        <v>18774</v>
      </c>
      <c r="C39" s="365" t="s">
        <v>18775</v>
      </c>
      <c r="D39" s="365" t="s">
        <v>18731</v>
      </c>
      <c r="E39" s="365" t="s">
        <v>18754</v>
      </c>
      <c r="F39" s="413">
        <v>1.2482964425019969</v>
      </c>
      <c r="G39" s="470">
        <f t="shared" si="1"/>
        <v>6.940528220311103E-4</v>
      </c>
      <c r="H39" s="362" t="e">
        <f ca="1">_xll.BQL($A39, "credit_rating(credit_rating_source=MOODY)")</f>
        <v>#NAME?</v>
      </c>
      <c r="I39" s="362" t="e">
        <f ca="1">_xll.BQL(A39, "credit_rating(credit_rating_source=SANDP)")</f>
        <v>#NAME?</v>
      </c>
      <c r="J39" s="362" t="e" cm="1">
        <f t="array" ref="J39" ca="1">_xll.BDP($A39,"RTG_FITCH")</f>
        <v>#NAME?</v>
      </c>
      <c r="K39" s="370" t="e" cm="1">
        <f t="array" ref="K39" ca="1">_xll.BDP($A39,"CNTRY_ISSUE_ISO")</f>
        <v>#NAME?</v>
      </c>
    </row>
    <row r="40" spans="1:11" ht="15.75" customHeight="1" outlineLevel="1">
      <c r="A40" s="377" t="s">
        <v>18776</v>
      </c>
      <c r="B40" s="365" t="s">
        <v>18777</v>
      </c>
      <c r="C40" s="365" t="s">
        <v>18778</v>
      </c>
      <c r="D40" s="365" t="s">
        <v>18746</v>
      </c>
      <c r="E40" s="365" t="s">
        <v>18754</v>
      </c>
      <c r="F40" s="413">
        <v>1.2134609350167049</v>
      </c>
      <c r="G40" s="470">
        <f t="shared" si="1"/>
        <v>6.7468427986928784E-4</v>
      </c>
      <c r="H40" s="362" t="e">
        <f ca="1">_xll.BQL($A40, "credit_rating(credit_rating_source=MOODY)")</f>
        <v>#NAME?</v>
      </c>
      <c r="I40" s="362" t="e">
        <f ca="1">_xll.BQL(A40, "credit_rating(credit_rating_source=SANDP)")</f>
        <v>#NAME?</v>
      </c>
      <c r="J40" s="362" t="e" cm="1">
        <f t="array" ref="J40" ca="1">_xll.BDP($A40,"RTG_FITCH")</f>
        <v>#NAME?</v>
      </c>
      <c r="K40" s="370" t="e" cm="1">
        <f t="array" ref="K40" ca="1">_xll.BDP($A40,"CNTRY_ISSUE_ISO")</f>
        <v>#NAME?</v>
      </c>
    </row>
    <row r="41" spans="1:11" ht="15.75" customHeight="1" outlineLevel="1">
      <c r="A41" s="377" t="s">
        <v>18779</v>
      </c>
      <c r="B41" s="365" t="s">
        <v>18780</v>
      </c>
      <c r="C41" s="365" t="s">
        <v>18781</v>
      </c>
      <c r="D41" s="365" t="s">
        <v>18734</v>
      </c>
      <c r="E41" s="365" t="s">
        <v>18753</v>
      </c>
      <c r="F41" s="413">
        <v>1.231718325671719</v>
      </c>
      <c r="G41" s="470">
        <f t="shared" si="1"/>
        <v>6.8483538907347565E-4</v>
      </c>
      <c r="H41" s="362" t="e">
        <f ca="1">_xll.BQL($A41, "credit_rating(credit_rating_source=MOODY)")</f>
        <v>#NAME?</v>
      </c>
      <c r="I41" s="362" t="e">
        <f ca="1">_xll.BQL(A41, "credit_rating(credit_rating_source=SANDP)")</f>
        <v>#NAME?</v>
      </c>
      <c r="J41" s="362" t="e" cm="1">
        <f t="array" ref="J41" ca="1">_xll.BDP($A41,"RTG_FITCH")</f>
        <v>#NAME?</v>
      </c>
      <c r="K41" s="370" t="e" cm="1">
        <f t="array" ref="K41" ca="1">_xll.BDP($A41,"CNTRY_ISSUE_ISO")</f>
        <v>#NAME?</v>
      </c>
    </row>
    <row r="42" spans="1:11" ht="15.75" customHeight="1" outlineLevel="1">
      <c r="A42" s="377" t="s">
        <v>18782</v>
      </c>
      <c r="B42" s="365" t="s">
        <v>18783</v>
      </c>
      <c r="C42" s="365" t="s">
        <v>18784</v>
      </c>
      <c r="D42" s="365" t="s">
        <v>8769</v>
      </c>
      <c r="E42" s="365" t="s">
        <v>18754</v>
      </c>
      <c r="F42" s="413">
        <v>1.211723380376128</v>
      </c>
      <c r="G42" s="470">
        <f t="shared" si="1"/>
        <v>6.7371819948912717E-4</v>
      </c>
      <c r="H42" s="362" t="e">
        <f ca="1">_xll.BQL($A42, "credit_rating(credit_rating_source=MOODY)")</f>
        <v>#NAME?</v>
      </c>
      <c r="I42" s="362" t="e">
        <f ca="1">_xll.BQL(A42, "credit_rating(credit_rating_source=SANDP)")</f>
        <v>#NAME?</v>
      </c>
      <c r="J42" s="362" t="e" cm="1">
        <f t="array" ref="J42" ca="1">_xll.BDP($A42,"RTG_FITCH")</f>
        <v>#NAME?</v>
      </c>
      <c r="K42" s="370" t="e" cm="1">
        <f t="array" ref="K42" ca="1">_xll.BDP($A42,"CNTRY_ISSUE_ISO")</f>
        <v>#NAME?</v>
      </c>
    </row>
    <row r="43" spans="1:11" ht="15.75" customHeight="1" outlineLevel="1">
      <c r="A43" s="377" t="s">
        <v>18788</v>
      </c>
      <c r="B43" s="365" t="s">
        <v>18789</v>
      </c>
      <c r="C43" s="365" t="s">
        <v>18790</v>
      </c>
      <c r="D43" s="365" t="s">
        <v>18725</v>
      </c>
      <c r="E43" s="365" t="s">
        <v>18754</v>
      </c>
      <c r="F43" s="413">
        <v>1.140037976889714</v>
      </c>
      <c r="G43" s="470">
        <f t="shared" si="1"/>
        <v>6.3386111515068098E-4</v>
      </c>
      <c r="H43" s="362" t="e">
        <f ca="1">_xll.BQL($A43, "credit_rating(credit_rating_source=MOODY)")</f>
        <v>#NAME?</v>
      </c>
      <c r="I43" s="362" t="e">
        <f ca="1">_xll.BQL(A43, "credit_rating(credit_rating_source=SANDP)")</f>
        <v>#NAME?</v>
      </c>
      <c r="J43" s="362" t="e" cm="1">
        <f t="array" ref="J43" ca="1">_xll.BDP($A43,"RTG_FITCH")</f>
        <v>#NAME?</v>
      </c>
      <c r="K43" s="370" t="e" cm="1">
        <f t="array" ref="K43" ca="1">_xll.BDP($A43,"CNTRY_ISSUE_ISO")</f>
        <v>#NAME?</v>
      </c>
    </row>
    <row r="44" spans="1:11" ht="15.75" customHeight="1" outlineLevel="1">
      <c r="A44" s="377" t="s">
        <v>18785</v>
      </c>
      <c r="B44" s="365" t="s">
        <v>18786</v>
      </c>
      <c r="C44" s="365" t="s">
        <v>18787</v>
      </c>
      <c r="D44" s="365" t="s">
        <v>18734</v>
      </c>
      <c r="E44" s="365" t="s">
        <v>18753</v>
      </c>
      <c r="F44" s="413">
        <v>1.1921098043873799</v>
      </c>
      <c r="G44" s="470">
        <f t="shared" si="1"/>
        <v>6.6281305123938312E-4</v>
      </c>
      <c r="H44" s="362" t="e">
        <f ca="1">_xll.BQL($A44, "credit_rating(credit_rating_source=MOODY)")</f>
        <v>#NAME?</v>
      </c>
      <c r="I44" s="362" t="e">
        <f ca="1">_xll.BQL(A44, "credit_rating(credit_rating_source=SANDP)")</f>
        <v>#NAME?</v>
      </c>
      <c r="J44" s="362" t="e" cm="1">
        <f t="array" ref="J44" ca="1">_xll.BDP($A44,"RTG_FITCH")</f>
        <v>#NAME?</v>
      </c>
      <c r="K44" s="370" t="e" cm="1">
        <f t="array" ref="K44" ca="1">_xll.BDP($A44,"CNTRY_ISSUE_ISO")</f>
        <v>#NAME?</v>
      </c>
    </row>
    <row r="45" spans="1:11" ht="15.75" customHeight="1" outlineLevel="1">
      <c r="A45" s="377" t="s">
        <v>18791</v>
      </c>
      <c r="B45" s="365" t="s">
        <v>18792</v>
      </c>
      <c r="C45" s="365" t="s">
        <v>18793</v>
      </c>
      <c r="D45" s="365" t="s">
        <v>18686</v>
      </c>
      <c r="E45" s="365" t="s">
        <v>18752</v>
      </c>
      <c r="F45" s="413">
        <v>1.214683907057085</v>
      </c>
      <c r="G45" s="470">
        <f t="shared" si="1"/>
        <v>6.7536425232373918E-4</v>
      </c>
      <c r="H45" s="362" t="e">
        <f ca="1">_xll.BQL($A45, "credit_rating(credit_rating_source=MOODY)")</f>
        <v>#NAME?</v>
      </c>
      <c r="I45" s="362" t="e">
        <f ca="1">_xll.BQL(A45, "credit_rating(credit_rating_source=SANDP)")</f>
        <v>#NAME?</v>
      </c>
      <c r="J45" s="362" t="e" cm="1">
        <f t="array" ref="J45" ca="1">_xll.BDP($A45,"RTG_FITCH")</f>
        <v>#NAME?</v>
      </c>
      <c r="K45" s="370" t="e" cm="1">
        <f t="array" ref="K45" ca="1">_xll.BDP($A45,"CNTRY_ISSUE_ISO")</f>
        <v>#NAME?</v>
      </c>
    </row>
    <row r="46" spans="1:11" ht="15.75" customHeight="1" outlineLevel="1">
      <c r="A46" s="377" t="s">
        <v>18794</v>
      </c>
      <c r="B46" s="365" t="s">
        <v>18795</v>
      </c>
      <c r="C46" s="365" t="s">
        <v>18796</v>
      </c>
      <c r="D46" s="365" t="s">
        <v>12911</v>
      </c>
      <c r="E46" s="365" t="s">
        <v>18754</v>
      </c>
      <c r="F46" s="413">
        <v>1.1503099706819739</v>
      </c>
      <c r="G46" s="470">
        <f t="shared" si="1"/>
        <v>6.3957234369917755E-4</v>
      </c>
      <c r="H46" s="362" t="e">
        <f ca="1">_xll.BQL($A46, "credit_rating(credit_rating_source=MOODY)")</f>
        <v>#NAME?</v>
      </c>
      <c r="I46" s="362" t="e">
        <f ca="1">_xll.BQL(A46, "credit_rating(credit_rating_source=SANDP)")</f>
        <v>#NAME?</v>
      </c>
      <c r="J46" s="362" t="e" cm="1">
        <f t="array" ref="J46" ca="1">_xll.BDP($A46,"RTG_FITCH")</f>
        <v>#NAME?</v>
      </c>
      <c r="K46" s="370" t="e" cm="1">
        <f t="array" ref="K46" ca="1">_xll.BDP($A46,"CNTRY_ISSUE_ISO")</f>
        <v>#NAME?</v>
      </c>
    </row>
    <row r="47" spans="1:11" ht="15.75" customHeight="1" outlineLevel="1">
      <c r="A47" s="377" t="s">
        <v>18797</v>
      </c>
      <c r="B47" s="365" t="s">
        <v>18798</v>
      </c>
      <c r="C47" s="365" t="s">
        <v>18799</v>
      </c>
      <c r="D47" s="365" t="s">
        <v>18800</v>
      </c>
      <c r="E47" s="365" t="s">
        <v>18754</v>
      </c>
      <c r="F47" s="413">
        <v>1.173230751696712</v>
      </c>
      <c r="G47" s="470">
        <f t="shared" si="1"/>
        <v>6.523162979433718E-4</v>
      </c>
      <c r="H47" s="362" t="e">
        <f ca="1">_xll.BQL($A47, "credit_rating(credit_rating_source=MOODY)")</f>
        <v>#NAME?</v>
      </c>
      <c r="I47" s="362" t="e">
        <f ca="1">_xll.BQL(A47, "credit_rating(credit_rating_source=SANDP)")</f>
        <v>#NAME?</v>
      </c>
      <c r="J47" s="362" t="e" cm="1">
        <f t="array" ref="J47" ca="1">_xll.BDP($A47,"RTG_FITCH")</f>
        <v>#NAME?</v>
      </c>
      <c r="K47" s="370" t="e" cm="1">
        <f t="array" ref="K47" ca="1">_xll.BDP($A47,"CNTRY_ISSUE_ISO")</f>
        <v>#NAME?</v>
      </c>
    </row>
    <row r="48" spans="1:11" ht="15.75" customHeight="1" outlineLevel="1">
      <c r="A48" s="377" t="s">
        <v>18801</v>
      </c>
      <c r="B48" s="365" t="s">
        <v>18802</v>
      </c>
      <c r="C48" s="365" t="s">
        <v>18803</v>
      </c>
      <c r="D48" s="365" t="s">
        <v>18747</v>
      </c>
      <c r="E48" s="365" t="s">
        <v>18753</v>
      </c>
      <c r="F48" s="413">
        <v>1.161891895192221</v>
      </c>
      <c r="G48" s="470">
        <f t="shared" si="1"/>
        <v>6.4601189372687478E-4</v>
      </c>
      <c r="H48" s="362" t="e">
        <f ca="1">_xll.BQL($A48, "credit_rating(credit_rating_source=MOODY)")</f>
        <v>#NAME?</v>
      </c>
      <c r="I48" s="362" t="e">
        <f ca="1">_xll.BQL(A48, "credit_rating(credit_rating_source=SANDP)")</f>
        <v>#NAME?</v>
      </c>
      <c r="J48" s="362" t="e" cm="1">
        <f t="array" ref="J48" ca="1">_xll.BDP($A48,"RTG_FITCH")</f>
        <v>#NAME?</v>
      </c>
      <c r="K48" s="370" t="e" cm="1">
        <f t="array" ref="K48" ca="1">_xll.BDP($A48,"CNTRY_ISSUE_ISO")</f>
        <v>#NAME?</v>
      </c>
    </row>
    <row r="49" spans="1:11" ht="15.75" customHeight="1" outlineLevel="1">
      <c r="A49" s="377" t="s">
        <v>18804</v>
      </c>
      <c r="B49" s="365" t="s">
        <v>18805</v>
      </c>
      <c r="C49" s="365" t="s">
        <v>18806</v>
      </c>
      <c r="D49" s="365" t="s">
        <v>8769</v>
      </c>
      <c r="E49" s="365" t="s">
        <v>18753</v>
      </c>
      <c r="F49" s="413">
        <v>1.1118753915453219</v>
      </c>
      <c r="G49" s="470">
        <f t="shared" si="1"/>
        <v>6.18202717699199E-4</v>
      </c>
      <c r="H49" s="362" t="e">
        <f ca="1">_xll.BQL($A49, "credit_rating(credit_rating_source=MOODY)")</f>
        <v>#NAME?</v>
      </c>
      <c r="I49" s="362" t="e">
        <f ca="1">_xll.BQL(A49, "credit_rating(credit_rating_source=SANDP)")</f>
        <v>#NAME?</v>
      </c>
      <c r="J49" s="362" t="e" cm="1">
        <f t="array" ref="J49" ca="1">_xll.BDP($A49,"RTG_FITCH")</f>
        <v>#NAME?</v>
      </c>
      <c r="K49" s="370" t="e" cm="1">
        <f t="array" ref="K49" ca="1">_xll.BDP($A49,"CNTRY_ISSUE_ISO")</f>
        <v>#NAME?</v>
      </c>
    </row>
    <row r="50" spans="1:11" ht="15.75" customHeight="1" outlineLevel="1">
      <c r="A50" s="377" t="s">
        <v>18810</v>
      </c>
      <c r="B50" s="365" t="s">
        <v>18811</v>
      </c>
      <c r="C50" s="365" t="s">
        <v>18812</v>
      </c>
      <c r="D50" s="365" t="s">
        <v>18751</v>
      </c>
      <c r="E50" s="365" t="s">
        <v>18754</v>
      </c>
      <c r="F50" s="413">
        <v>1.16020822717899</v>
      </c>
      <c r="G50" s="470">
        <f t="shared" si="1"/>
        <v>6.4507577431151828E-4</v>
      </c>
      <c r="H50" s="362" t="e">
        <f ca="1">_xll.BQL($A50, "credit_rating(credit_rating_source=MOODY)")</f>
        <v>#NAME?</v>
      </c>
      <c r="I50" s="362" t="e">
        <f ca="1">_xll.BQL(A50, "credit_rating(credit_rating_source=SANDP)")</f>
        <v>#NAME?</v>
      </c>
      <c r="J50" s="362" t="e" cm="1">
        <f t="array" ref="J50" ca="1">_xll.BDP($A50,"RTG_FITCH")</f>
        <v>#NAME?</v>
      </c>
      <c r="K50" s="370" t="e" cm="1">
        <f t="array" ref="K50" ca="1">_xll.BDP($A50,"CNTRY_ISSUE_ISO")</f>
        <v>#NAME?</v>
      </c>
    </row>
    <row r="51" spans="1:11" ht="15.75" customHeight="1" outlineLevel="1">
      <c r="A51" s="377" t="s">
        <v>18807</v>
      </c>
      <c r="B51" s="365" t="s">
        <v>18808</v>
      </c>
      <c r="C51" s="365" t="s">
        <v>18809</v>
      </c>
      <c r="D51" s="365" t="s">
        <v>18711</v>
      </c>
      <c r="E51" s="365" t="s">
        <v>18753</v>
      </c>
      <c r="F51" s="413">
        <v>1.0569547422637311</v>
      </c>
      <c r="G51" s="470">
        <f t="shared" si="1"/>
        <v>5.8766683669863446E-4</v>
      </c>
      <c r="H51" s="362" t="e">
        <f ca="1">_xll.BQL($A51, "credit_rating(credit_rating_source=MOODY)")</f>
        <v>#NAME?</v>
      </c>
      <c r="I51" s="362" t="e">
        <f ca="1">_xll.BQL(A51, "credit_rating(credit_rating_source=SANDP)")</f>
        <v>#NAME?</v>
      </c>
      <c r="J51" s="362" t="e" cm="1">
        <f t="array" ref="J51" ca="1">_xll.BDP($A51,"RTG_FITCH")</f>
        <v>#NAME?</v>
      </c>
      <c r="K51" s="370" t="e" cm="1">
        <f t="array" ref="K51" ca="1">_xll.BDP($A51,"CNTRY_ISSUE_ISO")</f>
        <v>#NAME?</v>
      </c>
    </row>
    <row r="52" spans="1:11" ht="15.75" customHeight="1" outlineLevel="1">
      <c r="A52" s="377" t="s">
        <v>12072</v>
      </c>
      <c r="B52" s="365" t="s">
        <v>12073</v>
      </c>
      <c r="C52" s="365" t="s">
        <v>12074</v>
      </c>
      <c r="D52" s="365" t="s">
        <v>18719</v>
      </c>
      <c r="E52" s="365" t="s">
        <v>18753</v>
      </c>
      <c r="F52" s="413">
        <v>1.171972626148363</v>
      </c>
      <c r="G52" s="470">
        <f t="shared" si="1"/>
        <v>6.5161678013848977E-4</v>
      </c>
      <c r="H52" s="362" t="e">
        <f ca="1">_xll.BQL($A52, "credit_rating(credit_rating_source=MOODY)")</f>
        <v>#NAME?</v>
      </c>
      <c r="I52" s="362" t="e">
        <f ca="1">_xll.BQL(A52, "credit_rating(credit_rating_source=SANDP)")</f>
        <v>#NAME?</v>
      </c>
      <c r="J52" s="362" t="e" cm="1">
        <f t="array" ref="J52" ca="1">_xll.BDP($A52,"RTG_FITCH")</f>
        <v>#NAME?</v>
      </c>
      <c r="K52" s="370" t="e" cm="1">
        <f t="array" ref="K52" ca="1">_xll.BDP($A52,"CNTRY_ISSUE_ISO")</f>
        <v>#NAME?</v>
      </c>
    </row>
    <row r="53" spans="1:11" ht="15.75" customHeight="1" outlineLevel="1">
      <c r="A53" s="377" t="s">
        <v>12063</v>
      </c>
      <c r="B53" s="365" t="s">
        <v>12064</v>
      </c>
      <c r="C53" s="365" t="s">
        <v>12065</v>
      </c>
      <c r="D53" s="365" t="s">
        <v>18746</v>
      </c>
      <c r="E53" s="365" t="s">
        <v>18754</v>
      </c>
      <c r="F53" s="413">
        <v>1.1631113981364201</v>
      </c>
      <c r="G53" s="470">
        <f t="shared" si="1"/>
        <v>6.4668993736384951E-4</v>
      </c>
      <c r="H53" s="362" t="e">
        <f ca="1">_xll.BQL($A53, "credit_rating(credit_rating_source=MOODY)")</f>
        <v>#NAME?</v>
      </c>
      <c r="I53" s="362" t="e">
        <f ca="1">_xll.BQL(A53, "credit_rating(credit_rating_source=SANDP)")</f>
        <v>#NAME?</v>
      </c>
      <c r="J53" s="362" t="e" cm="1">
        <f t="array" ref="J53" ca="1">_xll.BDP($A53,"RTG_FITCH")</f>
        <v>#NAME?</v>
      </c>
      <c r="K53" s="370" t="e" cm="1">
        <f t="array" ref="K53" ca="1">_xll.BDP($A53,"CNTRY_ISSUE_ISO")</f>
        <v>#NAME?</v>
      </c>
    </row>
    <row r="54" spans="1:11" ht="15.75" customHeight="1" outlineLevel="1">
      <c r="A54" s="377" t="s">
        <v>18813</v>
      </c>
      <c r="B54" s="365" t="s">
        <v>18814</v>
      </c>
      <c r="C54" s="365" t="s">
        <v>18815</v>
      </c>
      <c r="D54" s="365" t="s">
        <v>18731</v>
      </c>
      <c r="E54" s="365" t="s">
        <v>18752</v>
      </c>
      <c r="F54" s="413">
        <v>1.135521907481148</v>
      </c>
      <c r="G54" s="470">
        <f t="shared" si="1"/>
        <v>6.3135018055951832E-4</v>
      </c>
      <c r="H54" s="362" t="e">
        <f ca="1">_xll.BQL($A54, "credit_rating(credit_rating_source=MOODY)")</f>
        <v>#NAME?</v>
      </c>
      <c r="I54" s="362" t="e">
        <f ca="1">_xll.BQL(A54, "credit_rating(credit_rating_source=SANDP)")</f>
        <v>#NAME?</v>
      </c>
      <c r="J54" s="362" t="e" cm="1">
        <f t="array" ref="J54" ca="1">_xll.BDP($A54,"RTG_FITCH")</f>
        <v>#NAME?</v>
      </c>
      <c r="K54" s="370" t="e" cm="1">
        <f t="array" ref="K54" ca="1">_xll.BDP($A54,"CNTRY_ISSUE_ISO")</f>
        <v>#NAME?</v>
      </c>
    </row>
    <row r="55" spans="1:11" ht="15.75" customHeight="1" outlineLevel="1">
      <c r="A55" s="377" t="s">
        <v>18816</v>
      </c>
      <c r="B55" s="365" t="s">
        <v>18817</v>
      </c>
      <c r="C55" s="365" t="s">
        <v>18818</v>
      </c>
      <c r="D55" s="365" t="s">
        <v>12136</v>
      </c>
      <c r="E55" s="365" t="s">
        <v>18754</v>
      </c>
      <c r="F55" s="413">
        <v>1.0119818419180051</v>
      </c>
      <c r="G55" s="470">
        <f t="shared" si="1"/>
        <v>5.6266190410641072E-4</v>
      </c>
      <c r="H55" s="362" t="e">
        <f ca="1">_xll.BQL($A55, "credit_rating(credit_rating_source=MOODY)")</f>
        <v>#NAME?</v>
      </c>
      <c r="I55" s="362" t="e">
        <f ca="1">_xll.BQL(A55, "credit_rating(credit_rating_source=SANDP)")</f>
        <v>#NAME?</v>
      </c>
      <c r="J55" s="362" t="e" cm="1">
        <f t="array" ref="J55" ca="1">_xll.BDP($A55,"RTG_FITCH")</f>
        <v>#NAME?</v>
      </c>
      <c r="K55" s="370" t="e" cm="1">
        <f t="array" ref="K55" ca="1">_xll.BDP($A55,"CNTRY_ISSUE_ISO")</f>
        <v>#NAME?</v>
      </c>
    </row>
    <row r="56" spans="1:11" ht="15.75" customHeight="1" outlineLevel="1">
      <c r="A56" s="377" t="s">
        <v>18819</v>
      </c>
      <c r="B56" s="365" t="s">
        <v>18820</v>
      </c>
      <c r="C56" s="365" t="s">
        <v>18821</v>
      </c>
      <c r="D56" s="365" t="s">
        <v>12153</v>
      </c>
      <c r="E56" s="365" t="s">
        <v>18752</v>
      </c>
      <c r="F56" s="413">
        <v>0.99914849877869305</v>
      </c>
      <c r="G56" s="470">
        <f t="shared" si="1"/>
        <v>5.5552656532095333E-4</v>
      </c>
      <c r="H56" s="362" t="e">
        <f ca="1">_xll.BQL($A56, "credit_rating(credit_rating_source=MOODY)")</f>
        <v>#NAME?</v>
      </c>
      <c r="I56" s="362" t="e">
        <f ca="1">_xll.BQL(A56, "credit_rating(credit_rating_source=SANDP)")</f>
        <v>#NAME?</v>
      </c>
      <c r="J56" s="362" t="e" cm="1">
        <f t="array" ref="J56" ca="1">_xll.BDP($A56,"RTG_FITCH")</f>
        <v>#NAME?</v>
      </c>
      <c r="K56" s="370" t="e" cm="1">
        <f t="array" ref="K56" ca="1">_xll.BDP($A56,"CNTRY_ISSUE_ISO")</f>
        <v>#NAME?</v>
      </c>
    </row>
    <row r="57" spans="1:11" ht="15.75" customHeight="1" outlineLevel="1">
      <c r="A57" s="377" t="s">
        <v>18822</v>
      </c>
      <c r="B57" s="365" t="s">
        <v>18823</v>
      </c>
      <c r="C57" s="365" t="s">
        <v>18824</v>
      </c>
      <c r="D57" s="365" t="s">
        <v>8769</v>
      </c>
      <c r="E57" s="365" t="s">
        <v>18754</v>
      </c>
      <c r="F57" s="413">
        <v>0.9758972285344355</v>
      </c>
      <c r="G57" s="470">
        <f t="shared" si="1"/>
        <v>5.425988590651461E-4</v>
      </c>
      <c r="H57" s="362" t="e">
        <f ca="1">_xll.BQL($A57, "credit_rating(credit_rating_source=MOODY)")</f>
        <v>#NAME?</v>
      </c>
      <c r="I57" s="362" t="e">
        <f ca="1">_xll.BQL(A57, "credit_rating(credit_rating_source=SANDP)")</f>
        <v>#NAME?</v>
      </c>
      <c r="J57" s="362" t="e" cm="1">
        <f t="array" ref="J57" ca="1">_xll.BDP($A57,"RTG_FITCH")</f>
        <v>#NAME?</v>
      </c>
      <c r="K57" s="370" t="e" cm="1">
        <f t="array" ref="K57" ca="1">_xll.BDP($A57,"CNTRY_ISSUE_ISO")</f>
        <v>#NAME?</v>
      </c>
    </row>
    <row r="58" spans="1:11" ht="15.75" customHeight="1" outlineLevel="1">
      <c r="A58" s="377" t="s">
        <v>18825</v>
      </c>
      <c r="B58" s="365" t="s">
        <v>18826</v>
      </c>
      <c r="C58" s="365" t="s">
        <v>18827</v>
      </c>
      <c r="D58" s="365" t="s">
        <v>18686</v>
      </c>
      <c r="E58" s="365" t="s">
        <v>18752</v>
      </c>
      <c r="F58" s="413">
        <v>0.98520250085756056</v>
      </c>
      <c r="G58" s="470">
        <f t="shared" si="1"/>
        <v>5.477725904768036E-4</v>
      </c>
      <c r="H58" s="362" t="e">
        <f ca="1">_xll.BQL($A58, "credit_rating(credit_rating_source=MOODY)")</f>
        <v>#NAME?</v>
      </c>
      <c r="I58" s="362" t="e">
        <f ca="1">_xll.BQL(A58, "credit_rating(credit_rating_source=SANDP)")</f>
        <v>#NAME?</v>
      </c>
      <c r="J58" s="362" t="e" cm="1">
        <f t="array" ref="J58" ca="1">_xll.BDP($A58,"RTG_FITCH")</f>
        <v>#NAME?</v>
      </c>
      <c r="K58" s="370" t="e" cm="1">
        <f t="array" ref="K58" ca="1">_xll.BDP($A58,"CNTRY_ISSUE_ISO")</f>
        <v>#NAME?</v>
      </c>
    </row>
    <row r="59" spans="1:11" ht="15.75" customHeight="1" outlineLevel="1">
      <c r="A59" s="377" t="s">
        <v>18828</v>
      </c>
      <c r="B59" s="365" t="s">
        <v>18829</v>
      </c>
      <c r="C59" s="365" t="s">
        <v>18830</v>
      </c>
      <c r="D59" s="365" t="s">
        <v>12153</v>
      </c>
      <c r="E59" s="365" t="s">
        <v>18752</v>
      </c>
      <c r="F59" s="413">
        <v>1.007765271146408</v>
      </c>
      <c r="G59" s="470">
        <f t="shared" si="1"/>
        <v>5.6031749075740277E-4</v>
      </c>
      <c r="H59" s="362" t="e">
        <f ca="1">_xll.BQL($A59, "credit_rating(credit_rating_source=MOODY)")</f>
        <v>#NAME?</v>
      </c>
      <c r="I59" s="362" t="e">
        <f ca="1">_xll.BQL(A59, "credit_rating(credit_rating_source=SANDP)")</f>
        <v>#NAME?</v>
      </c>
      <c r="J59" s="362" t="e" cm="1">
        <f t="array" ref="J59" ca="1">_xll.BDP($A59,"RTG_FITCH")</f>
        <v>#NAME?</v>
      </c>
      <c r="K59" s="370" t="e" cm="1">
        <f t="array" ref="K59" ca="1">_xll.BDP($A59,"CNTRY_ISSUE_ISO")</f>
        <v>#NAME?</v>
      </c>
    </row>
    <row r="60" spans="1:11" ht="15.75" customHeight="1" outlineLevel="1">
      <c r="A60" s="377" t="s">
        <v>12093</v>
      </c>
      <c r="B60" s="365" t="s">
        <v>12094</v>
      </c>
      <c r="C60" s="365" t="s">
        <v>12095</v>
      </c>
      <c r="D60" s="365" t="s">
        <v>18748</v>
      </c>
      <c r="E60" s="365" t="s">
        <v>18752</v>
      </c>
      <c r="F60" s="413">
        <v>0.97424339474836197</v>
      </c>
      <c r="G60" s="470">
        <f t="shared" si="1"/>
        <v>5.4167932748008926E-4</v>
      </c>
      <c r="H60" s="362" t="e">
        <f ca="1">_xll.BQL($A60, "credit_rating(credit_rating_source=MOODY)")</f>
        <v>#NAME?</v>
      </c>
      <c r="I60" s="362" t="e">
        <f ca="1">_xll.BQL(A60, "credit_rating(credit_rating_source=SANDP)")</f>
        <v>#NAME?</v>
      </c>
      <c r="J60" s="362" t="e" cm="1">
        <f t="array" ref="J60" ca="1">_xll.BDP($A60,"RTG_FITCH")</f>
        <v>#NAME?</v>
      </c>
      <c r="K60" s="370" t="e" cm="1">
        <f t="array" ref="K60" ca="1">_xll.BDP($A60,"CNTRY_ISSUE_ISO")</f>
        <v>#NAME?</v>
      </c>
    </row>
    <row r="61" spans="1:11" ht="15.75" customHeight="1" outlineLevel="1">
      <c r="A61" s="377" t="s">
        <v>18831</v>
      </c>
      <c r="B61" s="365" t="s">
        <v>18832</v>
      </c>
      <c r="C61" s="365" t="s">
        <v>18833</v>
      </c>
      <c r="D61" s="365" t="s">
        <v>18702</v>
      </c>
      <c r="E61" s="365" t="s">
        <v>18754</v>
      </c>
      <c r="F61" s="413">
        <v>0.94706325744246012</v>
      </c>
      <c r="G61" s="470">
        <f t="shared" si="1"/>
        <v>5.2656717113800777E-4</v>
      </c>
      <c r="H61" s="362" t="e">
        <f ca="1">_xll.BQL($A61, "credit_rating(credit_rating_source=MOODY)")</f>
        <v>#NAME?</v>
      </c>
      <c r="I61" s="362" t="e">
        <f ca="1">_xll.BQL(A61, "credit_rating(credit_rating_source=SANDP)")</f>
        <v>#NAME?</v>
      </c>
      <c r="J61" s="362" t="e" cm="1">
        <f t="array" ref="J61" ca="1">_xll.BDP($A61,"RTG_FITCH")</f>
        <v>#NAME?</v>
      </c>
      <c r="K61" s="370" t="e" cm="1">
        <f t="array" ref="K61" ca="1">_xll.BDP($A61,"CNTRY_ISSUE_ISO")</f>
        <v>#NAME?</v>
      </c>
    </row>
    <row r="62" spans="1:11" ht="15.75" customHeight="1" outlineLevel="1">
      <c r="A62" s="377" t="s">
        <v>18834</v>
      </c>
      <c r="B62" s="365" t="s">
        <v>18835</v>
      </c>
      <c r="C62" s="365" t="s">
        <v>18836</v>
      </c>
      <c r="D62" s="365" t="s">
        <v>8769</v>
      </c>
      <c r="E62" s="365" t="s">
        <v>18753</v>
      </c>
      <c r="F62" s="413">
        <v>0.94824598796713921</v>
      </c>
      <c r="G62" s="470">
        <f t="shared" si="1"/>
        <v>5.2722476930972938E-4</v>
      </c>
      <c r="H62" s="362" t="e">
        <f ca="1">_xll.BQL($A62, "credit_rating(credit_rating_source=MOODY)")</f>
        <v>#NAME?</v>
      </c>
      <c r="I62" s="362" t="e">
        <f ca="1">_xll.BQL(A62, "credit_rating(credit_rating_source=SANDP)")</f>
        <v>#NAME?</v>
      </c>
      <c r="J62" s="362" t="e" cm="1">
        <f t="array" ref="J62" ca="1">_xll.BDP($A62,"RTG_FITCH")</f>
        <v>#NAME?</v>
      </c>
      <c r="K62" s="370" t="e" cm="1">
        <f t="array" ref="K62" ca="1">_xll.BDP($A62,"CNTRY_ISSUE_ISO")</f>
        <v>#NAME?</v>
      </c>
    </row>
    <row r="63" spans="1:11" ht="15.75" customHeight="1" outlineLevel="1">
      <c r="A63" s="377" t="s">
        <v>18837</v>
      </c>
      <c r="B63" s="365" t="s">
        <v>18838</v>
      </c>
      <c r="C63" s="365" t="s">
        <v>18839</v>
      </c>
      <c r="D63" s="365" t="s">
        <v>18699</v>
      </c>
      <c r="E63" s="365" t="s">
        <v>18757</v>
      </c>
      <c r="F63" s="413">
        <v>1.024994884239498</v>
      </c>
      <c r="G63" s="470">
        <f t="shared" si="1"/>
        <v>5.698971556371608E-4</v>
      </c>
      <c r="H63" s="362" t="e">
        <f ca="1">_xll.BQL($A63, "credit_rating(credit_rating_source=MOODY)")</f>
        <v>#NAME?</v>
      </c>
      <c r="I63" s="362" t="e">
        <f ca="1">_xll.BQL(A63, "credit_rating(credit_rating_source=SANDP)")</f>
        <v>#NAME?</v>
      </c>
      <c r="J63" s="362" t="e" cm="1">
        <f t="array" ref="J63" ca="1">_xll.BDP($A63,"RTG_FITCH")</f>
        <v>#NAME?</v>
      </c>
      <c r="K63" s="370" t="e" cm="1">
        <f t="array" ref="K63" ca="1">_xll.BDP($A63,"CNTRY_ISSUE_ISO")</f>
        <v>#NAME?</v>
      </c>
    </row>
    <row r="64" spans="1:11" ht="15.75" customHeight="1" outlineLevel="1">
      <c r="A64" s="377" t="s">
        <v>12057</v>
      </c>
      <c r="B64" s="365" t="s">
        <v>12058</v>
      </c>
      <c r="C64" s="365" t="s">
        <v>12059</v>
      </c>
      <c r="D64" s="365" t="s">
        <v>18735</v>
      </c>
      <c r="E64" s="365" t="s">
        <v>18753</v>
      </c>
      <c r="F64" s="413">
        <v>0.94492513782950405</v>
      </c>
      <c r="G64" s="470">
        <f t="shared" si="1"/>
        <v>5.2537837663320418E-4</v>
      </c>
      <c r="H64" s="362" t="e">
        <f ca="1">_xll.BQL($A64, "credit_rating(credit_rating_source=MOODY)")</f>
        <v>#NAME?</v>
      </c>
      <c r="I64" s="362" t="e">
        <f ca="1">_xll.BQL(A64, "credit_rating(credit_rating_source=SANDP)")</f>
        <v>#NAME?</v>
      </c>
      <c r="J64" s="362" t="e" cm="1">
        <f t="array" ref="J64" ca="1">_xll.BDP($A64,"RTG_FITCH")</f>
        <v>#NAME?</v>
      </c>
      <c r="K64" s="370" t="e" cm="1">
        <f t="array" ref="K64" ca="1">_xll.BDP($A64,"CNTRY_ISSUE_ISO")</f>
        <v>#NAME?</v>
      </c>
    </row>
    <row r="65" spans="1:11" ht="15.75" customHeight="1" outlineLevel="1">
      <c r="A65" s="377" t="s">
        <v>18840</v>
      </c>
      <c r="B65" s="365" t="s">
        <v>18841</v>
      </c>
      <c r="C65" s="365" t="s">
        <v>18842</v>
      </c>
      <c r="D65" s="365" t="s">
        <v>12138</v>
      </c>
      <c r="E65" s="365" t="s">
        <v>18753</v>
      </c>
      <c r="F65" s="413">
        <v>0.90874593375672963</v>
      </c>
      <c r="G65" s="470">
        <f t="shared" si="1"/>
        <v>5.0526273916874165E-4</v>
      </c>
      <c r="H65" s="362" t="e">
        <f ca="1">_xll.BQL($A65, "credit_rating(credit_rating_source=MOODY)")</f>
        <v>#NAME?</v>
      </c>
      <c r="I65" s="362" t="e">
        <f ca="1">_xll.BQL(A65, "credit_rating(credit_rating_source=SANDP)")</f>
        <v>#NAME?</v>
      </c>
      <c r="J65" s="362" t="e" cm="1">
        <f t="array" ref="J65" ca="1">_xll.BDP($A65,"RTG_FITCH")</f>
        <v>#NAME?</v>
      </c>
      <c r="K65" s="370" t="e" cm="1">
        <f t="array" ref="K65" ca="1">_xll.BDP($A65,"CNTRY_ISSUE_ISO")</f>
        <v>#NAME?</v>
      </c>
    </row>
    <row r="66" spans="1:11" ht="15.75" customHeight="1" outlineLevel="1">
      <c r="A66" s="377" t="s">
        <v>18843</v>
      </c>
      <c r="B66" s="365" t="s">
        <v>18844</v>
      </c>
      <c r="C66" s="365" t="s">
        <v>18845</v>
      </c>
      <c r="D66" s="365" t="s">
        <v>18846</v>
      </c>
      <c r="E66" s="365" t="s">
        <v>18754</v>
      </c>
      <c r="F66" s="413">
        <v>0.77272012849162219</v>
      </c>
      <c r="G66" s="470">
        <f t="shared" si="1"/>
        <v>4.296323914413419E-4</v>
      </c>
      <c r="H66" s="362" t="e">
        <f ca="1">_xll.BQL($A66, "credit_rating(credit_rating_source=MOODY)")</f>
        <v>#NAME?</v>
      </c>
      <c r="I66" s="362" t="e">
        <f ca="1">_xll.BQL(A66, "credit_rating(credit_rating_source=SANDP)")</f>
        <v>#NAME?</v>
      </c>
      <c r="J66" s="362" t="e" cm="1">
        <f t="array" ref="J66" ca="1">_xll.BDP($A66,"RTG_FITCH")</f>
        <v>#NAME?</v>
      </c>
      <c r="K66" s="370" t="e" cm="1">
        <f t="array" ref="K66" ca="1">_xll.BDP($A66,"CNTRY_ISSUE_ISO")</f>
        <v>#NAME?</v>
      </c>
    </row>
    <row r="67" spans="1:11" ht="15.75" customHeight="1" outlineLevel="1">
      <c r="A67" s="377" t="s">
        <v>18847</v>
      </c>
      <c r="B67" s="365" t="s">
        <v>18848</v>
      </c>
      <c r="C67" s="365" t="s">
        <v>18849</v>
      </c>
      <c r="D67" s="365" t="s">
        <v>18751</v>
      </c>
      <c r="E67" s="365" t="s">
        <v>18754</v>
      </c>
      <c r="F67" s="413">
        <v>0.83171580942062207</v>
      </c>
      <c r="G67" s="470">
        <f t="shared" si="1"/>
        <v>4.6243399003786587E-4</v>
      </c>
      <c r="H67" s="362" t="e">
        <f ca="1">_xll.BQL($A67, "credit_rating(credit_rating_source=MOODY)")</f>
        <v>#NAME?</v>
      </c>
      <c r="I67" s="362" t="e">
        <f ca="1">_xll.BQL(A67, "credit_rating(credit_rating_source=SANDP)")</f>
        <v>#NAME?</v>
      </c>
      <c r="J67" s="362" t="e" cm="1">
        <f t="array" ref="J67" ca="1">_xll.BDP($A67,"RTG_FITCH")</f>
        <v>#NAME?</v>
      </c>
      <c r="K67" s="370" t="e" cm="1">
        <f t="array" ref="K67" ca="1">_xll.BDP($A67,"CNTRY_ISSUE_ISO")</f>
        <v>#NAME?</v>
      </c>
    </row>
    <row r="68" spans="1:11" ht="15.75" customHeight="1" outlineLevel="1">
      <c r="A68" s="377" t="s">
        <v>18850</v>
      </c>
      <c r="B68" s="365" t="s">
        <v>18851</v>
      </c>
      <c r="C68" s="365" t="s">
        <v>18852</v>
      </c>
      <c r="D68" s="365" t="s">
        <v>18725</v>
      </c>
      <c r="E68" s="365" t="s">
        <v>18754</v>
      </c>
      <c r="F68" s="413">
        <v>0.81400907996608973</v>
      </c>
      <c r="G68" s="470">
        <f t="shared" si="1"/>
        <v>4.5258904846114584E-4</v>
      </c>
      <c r="H68" s="362" t="e">
        <f ca="1">_xll.BQL($A68, "credit_rating(credit_rating_source=MOODY)")</f>
        <v>#NAME?</v>
      </c>
      <c r="I68" s="362" t="e">
        <f ca="1">_xll.BQL(A68, "credit_rating(credit_rating_source=SANDP)")</f>
        <v>#NAME?</v>
      </c>
      <c r="J68" s="362" t="e" cm="1">
        <f t="array" ref="J68" ca="1">_xll.BDP($A68,"RTG_FITCH")</f>
        <v>#NAME?</v>
      </c>
      <c r="K68" s="370" t="e" cm="1">
        <f t="array" ref="K68" ca="1">_xll.BDP($A68,"CNTRY_ISSUE_ISO")</f>
        <v>#NAME?</v>
      </c>
    </row>
    <row r="69" spans="1:11" ht="15.75" customHeight="1" outlineLevel="1">
      <c r="A69" s="377" t="s">
        <v>18853</v>
      </c>
      <c r="B69" s="365" t="s">
        <v>18854</v>
      </c>
      <c r="C69" s="365" t="s">
        <v>18855</v>
      </c>
      <c r="D69" s="365" t="s">
        <v>12140</v>
      </c>
      <c r="E69" s="365" t="s">
        <v>18754</v>
      </c>
      <c r="F69" s="413">
        <v>0.73927827257882062</v>
      </c>
      <c r="G69" s="470">
        <f t="shared" si="1"/>
        <v>4.1103871955382426E-4</v>
      </c>
      <c r="H69" s="362" t="e">
        <f ca="1">_xll.BQL($A69, "credit_rating(credit_rating_source=MOODY)")</f>
        <v>#NAME?</v>
      </c>
      <c r="I69" s="362" t="e">
        <f ca="1">_xll.BQL(A69, "credit_rating(credit_rating_source=SANDP)")</f>
        <v>#NAME?</v>
      </c>
      <c r="J69" s="362" t="e" cm="1">
        <f t="array" ref="J69" ca="1">_xll.BDP($A69,"RTG_FITCH")</f>
        <v>#NAME?</v>
      </c>
      <c r="K69" s="370" t="e" cm="1">
        <f t="array" ref="K69" ca="1">_xll.BDP($A69,"CNTRY_ISSUE_ISO")</f>
        <v>#NAME?</v>
      </c>
    </row>
    <row r="70" spans="1:11" ht="15.75" customHeight="1" outlineLevel="1">
      <c r="A70" s="377" t="s">
        <v>18856</v>
      </c>
      <c r="B70" s="365" t="s">
        <v>18857</v>
      </c>
      <c r="C70" s="365" t="s">
        <v>18858</v>
      </c>
      <c r="D70" s="365" t="s">
        <v>18675</v>
      </c>
      <c r="E70" s="365" t="s">
        <v>18753</v>
      </c>
      <c r="F70" s="413">
        <v>0.77567510461868994</v>
      </c>
      <c r="G70" s="470">
        <f t="shared" si="1"/>
        <v>4.3127535816799158E-4</v>
      </c>
      <c r="H70" s="362" t="e">
        <f ca="1">_xll.BQL($A70, "credit_rating(credit_rating_source=MOODY)")</f>
        <v>#NAME?</v>
      </c>
      <c r="I70" s="362" t="e">
        <f ca="1">_xll.BQL(A70, "credit_rating(credit_rating_source=SANDP)")</f>
        <v>#NAME?</v>
      </c>
      <c r="J70" s="362" t="e" cm="1">
        <f t="array" ref="J70" ca="1">_xll.BDP($A70,"RTG_FITCH")</f>
        <v>#NAME?</v>
      </c>
      <c r="K70" s="370" t="e" cm="1">
        <f t="array" ref="K70" ca="1">_xll.BDP($A70,"CNTRY_ISSUE_ISO")</f>
        <v>#NAME?</v>
      </c>
    </row>
    <row r="71" spans="1:11" ht="15.75" customHeight="1" outlineLevel="1">
      <c r="A71" s="377" t="s">
        <v>12087</v>
      </c>
      <c r="B71" s="365" t="s">
        <v>12088</v>
      </c>
      <c r="C71" s="365" t="s">
        <v>12089</v>
      </c>
      <c r="D71" s="365" t="s">
        <v>18675</v>
      </c>
      <c r="E71" s="365" t="s">
        <v>18754</v>
      </c>
      <c r="F71" s="413">
        <v>0.76587490790706003</v>
      </c>
      <c r="G71" s="470">
        <f t="shared" si="1"/>
        <v>4.2582644879632538E-4</v>
      </c>
      <c r="H71" s="362" t="e">
        <f ca="1">_xll.BQL($A71, "credit_rating(credit_rating_source=MOODY)")</f>
        <v>#NAME?</v>
      </c>
      <c r="I71" s="362" t="e">
        <f ca="1">_xll.BQL(A71, "credit_rating(credit_rating_source=SANDP)")</f>
        <v>#NAME?</v>
      </c>
      <c r="J71" s="362" t="e" cm="1">
        <f t="array" ref="J71" ca="1">_xll.BDP($A71,"RTG_FITCH")</f>
        <v>#NAME?</v>
      </c>
      <c r="K71" s="370" t="e" cm="1">
        <f t="array" ref="K71" ca="1">_xll.BDP($A71,"CNTRY_ISSUE_ISO")</f>
        <v>#NAME?</v>
      </c>
    </row>
    <row r="72" spans="1:11" ht="15.75" customHeight="1" outlineLevel="1">
      <c r="A72" s="377" t="s">
        <v>18859</v>
      </c>
      <c r="B72" s="365" t="s">
        <v>18860</v>
      </c>
      <c r="C72" s="365" t="s">
        <v>18861</v>
      </c>
      <c r="D72" s="365" t="s">
        <v>18675</v>
      </c>
      <c r="E72" s="365" t="s">
        <v>18753</v>
      </c>
      <c r="F72" s="413">
        <v>0.70169200309498891</v>
      </c>
      <c r="G72" s="470">
        <f t="shared" si="1"/>
        <v>3.9014075372081382E-4</v>
      </c>
      <c r="H72" s="362" t="e">
        <f ca="1">_xll.BQL($A72, "credit_rating(credit_rating_source=MOODY)")</f>
        <v>#NAME?</v>
      </c>
      <c r="I72" s="362" t="e">
        <f ca="1">_xll.BQL(A72, "credit_rating(credit_rating_source=SANDP)")</f>
        <v>#NAME?</v>
      </c>
      <c r="J72" s="362" t="e" cm="1">
        <f t="array" ref="J72" ca="1">_xll.BDP($A72,"RTG_FITCH")</f>
        <v>#NAME?</v>
      </c>
      <c r="K72" s="370" t="e" cm="1">
        <f t="array" ref="K72" ca="1">_xll.BDP($A72,"CNTRY_ISSUE_ISO")</f>
        <v>#NAME?</v>
      </c>
    </row>
    <row r="73" spans="1:11" ht="15.75" customHeight="1" outlineLevel="1">
      <c r="A73" s="377" t="s">
        <v>18862</v>
      </c>
      <c r="B73" s="365" t="s">
        <v>18863</v>
      </c>
      <c r="C73" s="365" t="s">
        <v>18864</v>
      </c>
      <c r="D73" s="365" t="s">
        <v>12136</v>
      </c>
      <c r="E73" s="365" t="s">
        <v>18752</v>
      </c>
      <c r="F73" s="413">
        <v>0.72492060857752993</v>
      </c>
      <c r="G73" s="470">
        <f t="shared" si="1"/>
        <v>4.0305585836910662E-4</v>
      </c>
      <c r="H73" s="362" t="e">
        <f ca="1">_xll.BQL($A73, "credit_rating(credit_rating_source=MOODY)")</f>
        <v>#NAME?</v>
      </c>
      <c r="I73" s="362" t="e">
        <f ca="1">_xll.BQL(A73, "credit_rating(credit_rating_source=SANDP)")</f>
        <v>#NAME?</v>
      </c>
      <c r="J73" s="362" t="e" cm="1">
        <f t="array" ref="J73" ca="1">_xll.BDP($A73,"RTG_FITCH")</f>
        <v>#NAME?</v>
      </c>
      <c r="K73" s="370" t="e" cm="1">
        <f t="array" ref="K73" ca="1">_xll.BDP($A73,"CNTRY_ISSUE_ISO")</f>
        <v>#NAME?</v>
      </c>
    </row>
    <row r="74" spans="1:11" ht="15.75" customHeight="1" outlineLevel="1">
      <c r="A74" s="377" t="s">
        <v>12090</v>
      </c>
      <c r="B74" s="365" t="s">
        <v>12091</v>
      </c>
      <c r="C74" s="365" t="s">
        <v>12092</v>
      </c>
      <c r="D74" s="365" t="s">
        <v>18749</v>
      </c>
      <c r="E74" s="365" t="s">
        <v>18754</v>
      </c>
      <c r="F74" s="413">
        <v>0.72348879694704737</v>
      </c>
      <c r="G74" s="470">
        <f t="shared" si="1"/>
        <v>4.022597711025583E-4</v>
      </c>
      <c r="H74" s="362" t="e">
        <f ca="1">_xll.BQL($A74, "credit_rating(credit_rating_source=MOODY)")</f>
        <v>#NAME?</v>
      </c>
      <c r="I74" s="362" t="e">
        <f ca="1">_xll.BQL(A74, "credit_rating(credit_rating_source=SANDP)")</f>
        <v>#NAME?</v>
      </c>
      <c r="J74" s="362" t="e" cm="1">
        <f t="array" ref="J74" ca="1">_xll.BDP($A74,"RTG_FITCH")</f>
        <v>#NAME?</v>
      </c>
      <c r="K74" s="370" t="e" cm="1">
        <f t="array" ref="K74" ca="1">_xll.BDP($A74,"CNTRY_ISSUE_ISO")</f>
        <v>#NAME?</v>
      </c>
    </row>
    <row r="75" spans="1:11" ht="15.75" customHeight="1" outlineLevel="1">
      <c r="A75" s="377" t="s">
        <v>18865</v>
      </c>
      <c r="B75" s="365" t="s">
        <v>18866</v>
      </c>
      <c r="C75" s="365" t="s">
        <v>18867</v>
      </c>
      <c r="D75" s="365" t="s">
        <v>12140</v>
      </c>
      <c r="E75" s="365" t="s">
        <v>18754</v>
      </c>
      <c r="F75" s="413">
        <v>0.71517360467401048</v>
      </c>
      <c r="G75" s="470">
        <f t="shared" si="1"/>
        <v>3.9763652419874977E-4</v>
      </c>
      <c r="H75" s="362" t="e">
        <f ca="1">_xll.BQL($A75, "credit_rating(credit_rating_source=MOODY)")</f>
        <v>#NAME?</v>
      </c>
      <c r="I75" s="362" t="e">
        <f ca="1">_xll.BQL(A75, "credit_rating(credit_rating_source=SANDP)")</f>
        <v>#NAME?</v>
      </c>
      <c r="J75" s="362" t="e" cm="1">
        <f t="array" ref="J75" ca="1">_xll.BDP($A75,"RTG_FITCH")</f>
        <v>#NAME?</v>
      </c>
      <c r="K75" s="370" t="e" cm="1">
        <f t="array" ref="K75" ca="1">_xll.BDP($A75,"CNTRY_ISSUE_ISO")</f>
        <v>#NAME?</v>
      </c>
    </row>
    <row r="76" spans="1:11" ht="15.75" customHeight="1" outlineLevel="1">
      <c r="A76" s="377" t="s">
        <v>18868</v>
      </c>
      <c r="B76" s="365" t="s">
        <v>18869</v>
      </c>
      <c r="C76" s="365" t="s">
        <v>18870</v>
      </c>
      <c r="D76" s="365" t="s">
        <v>18675</v>
      </c>
      <c r="E76" s="365" t="s">
        <v>18753</v>
      </c>
      <c r="F76" s="413">
        <v>0.66187487349362595</v>
      </c>
      <c r="G76" s="470">
        <f t="shared" si="1"/>
        <v>3.6800242966245604E-4</v>
      </c>
      <c r="H76" s="362" t="e">
        <f ca="1">_xll.BQL($A76, "credit_rating(credit_rating_source=MOODY)")</f>
        <v>#NAME?</v>
      </c>
      <c r="I76" s="362" t="e">
        <f ca="1">_xll.BQL(A76, "credit_rating(credit_rating_source=SANDP)")</f>
        <v>#NAME?</v>
      </c>
      <c r="J76" s="362" t="e" cm="1">
        <f t="array" ref="J76" ca="1">_xll.BDP($A76,"RTG_FITCH")</f>
        <v>#NAME?</v>
      </c>
      <c r="K76" s="370" t="e" cm="1">
        <f t="array" ref="K76" ca="1">_xll.BDP($A76,"CNTRY_ISSUE_ISO")</f>
        <v>#NAME?</v>
      </c>
    </row>
    <row r="77" spans="1:11" ht="15.75" customHeight="1" outlineLevel="1">
      <c r="A77" s="377" t="s">
        <v>18871</v>
      </c>
      <c r="B77" s="365" t="s">
        <v>18872</v>
      </c>
      <c r="C77" s="365" t="s">
        <v>18873</v>
      </c>
      <c r="D77" s="365" t="s">
        <v>12911</v>
      </c>
      <c r="E77" s="365" t="s">
        <v>18753</v>
      </c>
      <c r="F77" s="413">
        <v>0.69035014004047457</v>
      </c>
      <c r="G77" s="470">
        <f t="shared" si="1"/>
        <v>3.8383467786250381E-4</v>
      </c>
      <c r="H77" s="362" t="e">
        <f ca="1">_xll.BQL($A77, "credit_rating(credit_rating_source=MOODY)")</f>
        <v>#NAME?</v>
      </c>
      <c r="I77" s="362" t="e">
        <f ca="1">_xll.BQL(A77, "credit_rating(credit_rating_source=SANDP)")</f>
        <v>#NAME?</v>
      </c>
      <c r="J77" s="362" t="e" cm="1">
        <f t="array" ref="J77" ca="1">_xll.BDP($A77,"RTG_FITCH")</f>
        <v>#NAME?</v>
      </c>
      <c r="K77" s="370" t="e" cm="1">
        <f t="array" ref="K77" ca="1">_xll.BDP($A77,"CNTRY_ISSUE_ISO")</f>
        <v>#NAME?</v>
      </c>
    </row>
    <row r="78" spans="1:11" ht="15.75" customHeight="1" outlineLevel="1">
      <c r="A78" s="377" t="s">
        <v>18874</v>
      </c>
      <c r="B78" s="365" t="s">
        <v>18875</v>
      </c>
      <c r="C78" s="365" t="s">
        <v>18876</v>
      </c>
      <c r="D78" s="365" t="s">
        <v>18700</v>
      </c>
      <c r="E78" s="365" t="s">
        <v>18753</v>
      </c>
      <c r="F78" s="413">
        <v>0.69902288049324435</v>
      </c>
      <c r="G78" s="470">
        <f t="shared" si="1"/>
        <v>3.8865672155424384E-4</v>
      </c>
      <c r="H78" s="362" t="e">
        <f ca="1">_xll.BQL($A78, "credit_rating(credit_rating_source=MOODY)")</f>
        <v>#NAME?</v>
      </c>
      <c r="I78" s="362" t="e">
        <f ca="1">_xll.BQL(A78, "credit_rating(credit_rating_source=SANDP)")</f>
        <v>#NAME?</v>
      </c>
      <c r="J78" s="362" t="e" cm="1">
        <f t="array" ref="J78" ca="1">_xll.BDP($A78,"RTG_FITCH")</f>
        <v>#NAME?</v>
      </c>
      <c r="K78" s="370" t="e" cm="1">
        <f t="array" ref="K78" ca="1">_xll.BDP($A78,"CNTRY_ISSUE_ISO")</f>
        <v>#NAME?</v>
      </c>
    </row>
    <row r="79" spans="1:11" ht="15.75" customHeight="1" outlineLevel="1">
      <c r="A79" s="377" t="s">
        <v>18877</v>
      </c>
      <c r="B79" s="365" t="s">
        <v>18878</v>
      </c>
      <c r="C79" s="365" t="s">
        <v>18879</v>
      </c>
      <c r="D79" s="365" t="s">
        <v>12136</v>
      </c>
      <c r="E79" s="365" t="s">
        <v>18754</v>
      </c>
      <c r="F79" s="413">
        <v>0.70953678592586755</v>
      </c>
      <c r="G79" s="470">
        <f t="shared" si="1"/>
        <v>3.9450245297478233E-4</v>
      </c>
      <c r="H79" s="362" t="e">
        <f ca="1">_xll.BQL($A79, "credit_rating(credit_rating_source=MOODY)")</f>
        <v>#NAME?</v>
      </c>
      <c r="I79" s="362" t="e">
        <f ca="1">_xll.BQL(A79, "credit_rating(credit_rating_source=SANDP)")</f>
        <v>#NAME?</v>
      </c>
      <c r="J79" s="362" t="e" cm="1">
        <f t="array" ref="J79" ca="1">_xll.BDP($A79,"RTG_FITCH")</f>
        <v>#NAME?</v>
      </c>
      <c r="K79" s="370" t="e" cm="1">
        <f t="array" ref="K79" ca="1">_xll.BDP($A79,"CNTRY_ISSUE_ISO")</f>
        <v>#NAME?</v>
      </c>
    </row>
    <row r="80" spans="1:11" ht="15.75" customHeight="1" outlineLevel="1">
      <c r="A80" s="377" t="s">
        <v>18880</v>
      </c>
      <c r="B80" s="365" t="s">
        <v>18881</v>
      </c>
      <c r="C80" s="365" t="s">
        <v>18882</v>
      </c>
      <c r="D80" s="365" t="s">
        <v>18751</v>
      </c>
      <c r="E80" s="365" t="s">
        <v>18754</v>
      </c>
      <c r="F80" s="413">
        <v>0.69815560644796737</v>
      </c>
      <c r="G80" s="470">
        <f t="shared" si="1"/>
        <v>3.8817451718506986E-4</v>
      </c>
      <c r="H80" s="362" t="e">
        <f ca="1">_xll.BQL($A80, "credit_rating(credit_rating_source=MOODY)")</f>
        <v>#NAME?</v>
      </c>
      <c r="I80" s="362" t="e">
        <f ca="1">_xll.BQL(A80, "credit_rating(credit_rating_source=SANDP)")</f>
        <v>#NAME?</v>
      </c>
      <c r="J80" s="362" t="e" cm="1">
        <f t="array" ref="J80" ca="1">_xll.BDP($A80,"RTG_FITCH")</f>
        <v>#NAME?</v>
      </c>
      <c r="K80" s="370" t="e" cm="1">
        <f t="array" ref="K80" ca="1">_xll.BDP($A80,"CNTRY_ISSUE_ISO")</f>
        <v>#NAME?</v>
      </c>
    </row>
    <row r="81" spans="1:11" ht="15.75" customHeight="1" outlineLevel="1">
      <c r="A81" s="377" t="s">
        <v>12081</v>
      </c>
      <c r="B81" s="365" t="s">
        <v>12082</v>
      </c>
      <c r="C81" s="365" t="s">
        <v>12083</v>
      </c>
      <c r="D81" s="365" t="s">
        <v>18747</v>
      </c>
      <c r="E81" s="365" t="s">
        <v>18753</v>
      </c>
      <c r="F81" s="413">
        <v>0.69772196942532894</v>
      </c>
      <c r="G81" s="470">
        <f t="shared" si="1"/>
        <v>3.879334150004829E-4</v>
      </c>
      <c r="H81" s="362" t="e">
        <f ca="1">_xll.BQL($A81, "credit_rating(credit_rating_source=MOODY)")</f>
        <v>#NAME?</v>
      </c>
      <c r="I81" s="362" t="e">
        <f ca="1">_xll.BQL(A81, "credit_rating(credit_rating_source=SANDP)")</f>
        <v>#NAME?</v>
      </c>
      <c r="J81" s="362" t="e" cm="1">
        <f t="array" ref="J81" ca="1">_xll.BDP($A81,"RTG_FITCH")</f>
        <v>#NAME?</v>
      </c>
      <c r="K81" s="370" t="e" cm="1">
        <f t="array" ref="K81" ca="1">_xll.BDP($A81,"CNTRY_ISSUE_ISO")</f>
        <v>#NAME?</v>
      </c>
    </row>
    <row r="82" spans="1:11" ht="15.75" customHeight="1" outlineLevel="1">
      <c r="A82" s="377" t="s">
        <v>18883</v>
      </c>
      <c r="B82" s="365" t="s">
        <v>18884</v>
      </c>
      <c r="C82" s="365" t="s">
        <v>18885</v>
      </c>
      <c r="D82" s="365" t="s">
        <v>18705</v>
      </c>
      <c r="E82" s="365" t="s">
        <v>18754</v>
      </c>
      <c r="F82" s="413">
        <v>0.61721002888878285</v>
      </c>
      <c r="G82" s="470">
        <f t="shared" si="1"/>
        <v>3.4316877606216324E-4</v>
      </c>
      <c r="H82" s="362" t="e">
        <f ca="1">_xll.BQL($A82, "credit_rating(credit_rating_source=MOODY)")</f>
        <v>#NAME?</v>
      </c>
      <c r="I82" s="362" t="e">
        <f ca="1">_xll.BQL(A82, "credit_rating(credit_rating_source=SANDP)")</f>
        <v>#NAME?</v>
      </c>
      <c r="J82" s="362" t="e" cm="1">
        <f t="array" ref="J82" ca="1">_xll.BDP($A82,"RTG_FITCH")</f>
        <v>#NAME?</v>
      </c>
      <c r="K82" s="370" t="e" cm="1">
        <f t="array" ref="K82" ca="1">_xll.BDP($A82,"CNTRY_ISSUE_ISO")</f>
        <v>#NAME?</v>
      </c>
    </row>
    <row r="83" spans="1:11" ht="15.75" customHeight="1" outlineLevel="1">
      <c r="A83" s="377" t="s">
        <v>18886</v>
      </c>
      <c r="B83" s="365" t="s">
        <v>18887</v>
      </c>
      <c r="C83" s="365" t="s">
        <v>18888</v>
      </c>
      <c r="D83" s="365" t="s">
        <v>18702</v>
      </c>
      <c r="E83" s="365" t="s">
        <v>18754</v>
      </c>
      <c r="F83" s="413">
        <v>0.62323700532076098</v>
      </c>
      <c r="G83" s="470">
        <f t="shared" si="1"/>
        <v>3.465197749583431E-4</v>
      </c>
      <c r="H83" s="362" t="e">
        <f ca="1">_xll.BQL($A83, "credit_rating(credit_rating_source=MOODY)")</f>
        <v>#NAME?</v>
      </c>
      <c r="I83" s="362" t="e">
        <f ca="1">_xll.BQL(A83, "credit_rating(credit_rating_source=SANDP)")</f>
        <v>#NAME?</v>
      </c>
      <c r="J83" s="362" t="e" cm="1">
        <f t="array" ref="J83" ca="1">_xll.BDP($A83,"RTG_FITCH")</f>
        <v>#NAME?</v>
      </c>
      <c r="K83" s="370" t="e" cm="1">
        <f t="array" ref="K83" ca="1">_xll.BDP($A83,"CNTRY_ISSUE_ISO")</f>
        <v>#NAME?</v>
      </c>
    </row>
    <row r="84" spans="1:11" ht="15.75" customHeight="1" outlineLevel="1">
      <c r="A84" s="377" t="s">
        <v>18889</v>
      </c>
      <c r="B84" s="365" t="s">
        <v>18890</v>
      </c>
      <c r="C84" s="365" t="s">
        <v>18891</v>
      </c>
      <c r="D84" s="365" t="s">
        <v>18731</v>
      </c>
      <c r="E84" s="365" t="s">
        <v>18754</v>
      </c>
      <c r="F84" s="413">
        <v>0.60853728843601307</v>
      </c>
      <c r="G84" s="470">
        <f t="shared" si="1"/>
        <v>3.3834673237042326E-4</v>
      </c>
      <c r="H84" s="362" t="e">
        <f ca="1">_xll.BQL($A84, "credit_rating(credit_rating_source=MOODY)")</f>
        <v>#NAME?</v>
      </c>
      <c r="I84" s="362" t="e">
        <f ca="1">_xll.BQL(A84, "credit_rating(credit_rating_source=SANDP)")</f>
        <v>#NAME?</v>
      </c>
      <c r="J84" s="362" t="e" cm="1">
        <f t="array" ref="J84" ca="1">_xll.BDP($A84,"RTG_FITCH")</f>
        <v>#NAME?</v>
      </c>
      <c r="K84" s="370" t="e" cm="1">
        <f t="array" ref="K84" ca="1">_xll.BDP($A84,"CNTRY_ISSUE_ISO")</f>
        <v>#NAME?</v>
      </c>
    </row>
    <row r="85" spans="1:11" ht="15.75" customHeight="1" outlineLevel="1">
      <c r="A85" s="377" t="s">
        <v>18892</v>
      </c>
      <c r="B85" s="365" t="s">
        <v>18893</v>
      </c>
      <c r="C85" s="365" t="s">
        <v>18894</v>
      </c>
      <c r="D85" s="365" t="s">
        <v>18683</v>
      </c>
      <c r="E85" s="365" t="s">
        <v>18754</v>
      </c>
      <c r="F85" s="413">
        <v>0.46307068482363861</v>
      </c>
      <c r="G85" s="470">
        <f t="shared" si="1"/>
        <v>2.5746730076194307E-4</v>
      </c>
      <c r="H85" s="362" t="e">
        <f ca="1">_xll.BQL($A85, "credit_rating(credit_rating_source=MOODY)")</f>
        <v>#NAME?</v>
      </c>
      <c r="I85" s="362" t="e">
        <f ca="1">_xll.BQL(A85, "credit_rating(credit_rating_source=SANDP)")</f>
        <v>#NAME?</v>
      </c>
      <c r="J85" s="362" t="e" cm="1">
        <f t="array" ref="J85" ca="1">_xll.BDP($A85,"RTG_FITCH")</f>
        <v>#NAME?</v>
      </c>
      <c r="K85" s="370" t="e" cm="1">
        <f t="array" ref="K85" ca="1">_xll.BDP($A85,"CNTRY_ISSUE_ISO")</f>
        <v>#NAME?</v>
      </c>
    </row>
    <row r="86" spans="1:11" ht="15.75" customHeight="1" outlineLevel="1">
      <c r="A86" s="377" t="s">
        <v>18895</v>
      </c>
      <c r="B86" s="365" t="s">
        <v>18896</v>
      </c>
      <c r="C86" s="365" t="s">
        <v>18897</v>
      </c>
      <c r="D86" s="365" t="s">
        <v>12140</v>
      </c>
      <c r="E86" s="365" t="s">
        <v>18754</v>
      </c>
      <c r="F86" s="413">
        <v>0.55613959717040162</v>
      </c>
      <c r="G86" s="470">
        <f t="shared" si="1"/>
        <v>3.0921361602674331E-4</v>
      </c>
      <c r="H86" s="362" t="e">
        <f ca="1">_xll.BQL($A86, "credit_rating(credit_rating_source=MOODY)")</f>
        <v>#NAME?</v>
      </c>
      <c r="I86" s="362" t="e">
        <f ca="1">_xll.BQL(A86, "credit_rating(credit_rating_source=SANDP)")</f>
        <v>#NAME?</v>
      </c>
      <c r="J86" s="362" t="e" cm="1">
        <f t="array" ref="J86" ca="1">_xll.BDP($A86,"RTG_FITCH")</f>
        <v>#NAME?</v>
      </c>
      <c r="K86" s="370" t="e" cm="1">
        <f t="array" ref="K86" ca="1">_xll.BDP($A86,"CNTRY_ISSUE_ISO")</f>
        <v>#NAME?</v>
      </c>
    </row>
    <row r="87" spans="1:11" ht="15.75" customHeight="1" outlineLevel="1">
      <c r="A87" s="377" t="s">
        <v>12075</v>
      </c>
      <c r="B87" s="365" t="s">
        <v>12076</v>
      </c>
      <c r="C87" s="365" t="s">
        <v>12077</v>
      </c>
      <c r="D87" s="365" t="s">
        <v>18675</v>
      </c>
      <c r="E87" s="365" t="s">
        <v>18753</v>
      </c>
      <c r="F87" s="413">
        <v>0.59911545448120263</v>
      </c>
      <c r="G87" s="470">
        <f t="shared" si="1"/>
        <v>3.3310819269154863E-4</v>
      </c>
      <c r="H87" s="362" t="e">
        <f ca="1">_xll.BQL($A87, "credit_rating(credit_rating_source=MOODY)")</f>
        <v>#NAME?</v>
      </c>
      <c r="I87" s="362" t="e">
        <f ca="1">_xll.BQL(A87, "credit_rating(credit_rating_source=SANDP)")</f>
        <v>#NAME?</v>
      </c>
      <c r="J87" s="362" t="e" cm="1">
        <f t="array" ref="J87" ca="1">_xll.BDP($A87,"RTG_FITCH")</f>
        <v>#NAME?</v>
      </c>
      <c r="K87" s="370" t="e" cm="1">
        <f t="array" ref="K87" ca="1">_xll.BDP($A87,"CNTRY_ISSUE_ISO")</f>
        <v>#NAME?</v>
      </c>
    </row>
    <row r="88" spans="1:11" ht="15.75" customHeight="1" outlineLevel="1">
      <c r="A88" s="377" t="s">
        <v>12105</v>
      </c>
      <c r="B88" s="365" t="s">
        <v>12106</v>
      </c>
      <c r="C88" s="365" t="s">
        <v>12107</v>
      </c>
      <c r="D88" s="365" t="s">
        <v>18751</v>
      </c>
      <c r="E88" s="365" t="s">
        <v>18754</v>
      </c>
      <c r="F88" s="413">
        <v>0.59090271618204782</v>
      </c>
      <c r="G88" s="470">
        <f t="shared" si="1"/>
        <v>3.2854191019721855E-4</v>
      </c>
      <c r="H88" s="362" t="e">
        <f ca="1">_xll.BQL($A88, "credit_rating(credit_rating_source=MOODY)")</f>
        <v>#NAME?</v>
      </c>
      <c r="I88" s="362" t="e">
        <f ca="1">_xll.BQL(A88, "credit_rating(credit_rating_source=SANDP)")</f>
        <v>#NAME?</v>
      </c>
      <c r="J88" s="362" t="e" cm="1">
        <f t="array" ref="J88" ca="1">_xll.BDP($A88,"RTG_FITCH")</f>
        <v>#NAME?</v>
      </c>
      <c r="K88" s="370" t="e" cm="1">
        <f t="array" ref="K88" ca="1">_xll.BDP($A88,"CNTRY_ISSUE_ISO")</f>
        <v>#NAME?</v>
      </c>
    </row>
    <row r="89" spans="1:11" ht="15.75" customHeight="1" outlineLevel="1">
      <c r="A89" s="377" t="s">
        <v>18898</v>
      </c>
      <c r="B89" s="365" t="s">
        <v>18899</v>
      </c>
      <c r="C89" s="365" t="s">
        <v>18900</v>
      </c>
      <c r="D89" s="365" t="s">
        <v>12138</v>
      </c>
      <c r="E89" s="365" t="s">
        <v>18752</v>
      </c>
      <c r="F89" s="413">
        <v>0.50003182317563466</v>
      </c>
      <c r="G89" s="470">
        <f t="shared" si="1"/>
        <v>2.7801769368565284E-4</v>
      </c>
      <c r="H89" s="362" t="e">
        <f ca="1">_xll.BQL($A89, "credit_rating(credit_rating_source=MOODY)")</f>
        <v>#NAME?</v>
      </c>
      <c r="I89" s="362" t="e">
        <f ca="1">_xll.BQL(A89, "credit_rating(credit_rating_source=SANDP)")</f>
        <v>#NAME?</v>
      </c>
      <c r="J89" s="362" t="e" cm="1">
        <f t="array" ref="J89" ca="1">_xll.BDP($A89,"RTG_FITCH")</f>
        <v>#NAME?</v>
      </c>
      <c r="K89" s="370" t="e" cm="1">
        <f t="array" ref="K89" ca="1">_xll.BDP($A89,"CNTRY_ISSUE_ISO")</f>
        <v>#NAME?</v>
      </c>
    </row>
    <row r="90" spans="1:11" ht="15.75" customHeight="1" outlineLevel="1">
      <c r="A90" s="377" t="s">
        <v>18901</v>
      </c>
      <c r="B90" s="365" t="s">
        <v>18902</v>
      </c>
      <c r="C90" s="365" t="s">
        <v>18903</v>
      </c>
      <c r="D90" s="365" t="s">
        <v>18725</v>
      </c>
      <c r="E90" s="365" t="s">
        <v>18754</v>
      </c>
      <c r="F90" s="413">
        <v>0.50288735187884404</v>
      </c>
      <c r="G90" s="470">
        <f t="shared" si="1"/>
        <v>2.7960536764463727E-4</v>
      </c>
      <c r="H90" s="362" t="e">
        <f ca="1">_xll.BQL($A90, "credit_rating(credit_rating_source=MOODY)")</f>
        <v>#NAME?</v>
      </c>
      <c r="I90" s="362" t="e">
        <f ca="1">_xll.BQL(A90, "credit_rating(credit_rating_source=SANDP)")</f>
        <v>#NAME?</v>
      </c>
      <c r="J90" s="362" t="e" cm="1">
        <f t="array" ref="J90" ca="1">_xll.BDP($A90,"RTG_FITCH")</f>
        <v>#NAME?</v>
      </c>
      <c r="K90" s="370" t="e" cm="1">
        <f t="array" ref="K90" ca="1">_xll.BDP($A90,"CNTRY_ISSUE_ISO")</f>
        <v>#NAME?</v>
      </c>
    </row>
    <row r="91" spans="1:11" ht="15.75" customHeight="1" outlineLevel="1">
      <c r="A91" s="377" t="s">
        <v>12060</v>
      </c>
      <c r="B91" s="365" t="s">
        <v>12061</v>
      </c>
      <c r="C91" s="365" t="s">
        <v>12062</v>
      </c>
      <c r="D91" s="365" t="s">
        <v>12136</v>
      </c>
      <c r="E91" s="365" t="s">
        <v>18754</v>
      </c>
      <c r="F91" s="413">
        <v>0.52563005262295126</v>
      </c>
      <c r="G91" s="470">
        <f t="shared" si="1"/>
        <v>2.9225030925836087E-4</v>
      </c>
      <c r="H91" s="362" t="e">
        <f ca="1">_xll.BQL($A91, "credit_rating(credit_rating_source=MOODY)")</f>
        <v>#NAME?</v>
      </c>
      <c r="I91" s="362" t="e">
        <f ca="1">_xll.BQL(A91, "credit_rating(credit_rating_source=SANDP)")</f>
        <v>#NAME?</v>
      </c>
      <c r="J91" s="362" t="e" cm="1">
        <f t="array" ref="J91" ca="1">_xll.BDP($A91,"RTG_FITCH")</f>
        <v>#NAME?</v>
      </c>
      <c r="K91" s="370" t="e" cm="1">
        <f t="array" ref="K91" ca="1">_xll.BDP($A91,"CNTRY_ISSUE_ISO")</f>
        <v>#NAME?</v>
      </c>
    </row>
    <row r="92" spans="1:11" ht="15.75" customHeight="1" outlineLevel="1">
      <c r="A92" s="377" t="s">
        <v>18904</v>
      </c>
      <c r="B92" s="365" t="s">
        <v>18905</v>
      </c>
      <c r="C92" s="365" t="s">
        <v>18906</v>
      </c>
      <c r="D92" s="365" t="s">
        <v>18700</v>
      </c>
      <c r="E92" s="365" t="s">
        <v>18753</v>
      </c>
      <c r="F92" s="413">
        <v>0.48740570071487438</v>
      </c>
      <c r="G92" s="470">
        <f t="shared" si="1"/>
        <v>2.7099756959747014E-4</v>
      </c>
      <c r="H92" s="362" t="e">
        <f ca="1">_xll.BQL($A92, "credit_rating(credit_rating_source=MOODY)")</f>
        <v>#NAME?</v>
      </c>
      <c r="I92" s="362" t="e">
        <f ca="1">_xll.BQL(A92, "credit_rating(credit_rating_source=SANDP)")</f>
        <v>#NAME?</v>
      </c>
      <c r="J92" s="362" t="e" cm="1">
        <f t="array" ref="J92" ca="1">_xll.BDP($A92,"RTG_FITCH")</f>
        <v>#NAME?</v>
      </c>
      <c r="K92" s="370" t="e" cm="1">
        <f t="array" ref="K92" ca="1">_xll.BDP($A92,"CNTRY_ISSUE_ISO")</f>
        <v>#NAME?</v>
      </c>
    </row>
    <row r="93" spans="1:11" ht="15.75" customHeight="1" outlineLevel="1">
      <c r="A93" s="377" t="s">
        <v>18907</v>
      </c>
      <c r="B93" s="365" t="s">
        <v>18908</v>
      </c>
      <c r="C93" s="365" t="s">
        <v>18909</v>
      </c>
      <c r="D93" s="365" t="s">
        <v>18721</v>
      </c>
      <c r="E93" s="365" t="s">
        <v>18753</v>
      </c>
      <c r="F93" s="413">
        <v>0.47951628217979869</v>
      </c>
      <c r="G93" s="470">
        <f t="shared" si="1"/>
        <v>2.6661105289196808E-4</v>
      </c>
      <c r="H93" s="362" t="e">
        <f ca="1">_xll.BQL($A93, "credit_rating(credit_rating_source=MOODY)")</f>
        <v>#NAME?</v>
      </c>
      <c r="I93" s="362" t="e">
        <f ca="1">_xll.BQL(A93, "credit_rating(credit_rating_source=SANDP)")</f>
        <v>#NAME?</v>
      </c>
      <c r="J93" s="362" t="e" cm="1">
        <f t="array" ref="J93" ca="1">_xll.BDP($A93,"RTG_FITCH")</f>
        <v>#NAME?</v>
      </c>
      <c r="K93" s="370" t="e" cm="1">
        <f t="array" ref="K93" ca="1">_xll.BDP($A93,"CNTRY_ISSUE_ISO")</f>
        <v>#NAME?</v>
      </c>
    </row>
    <row r="94" spans="1:11" ht="15.75" customHeight="1" outlineLevel="1">
      <c r="A94" s="377" t="s">
        <v>18910</v>
      </c>
      <c r="B94" s="365" t="s">
        <v>18911</v>
      </c>
      <c r="C94" s="365" t="s">
        <v>18912</v>
      </c>
      <c r="D94" s="365" t="s">
        <v>18705</v>
      </c>
      <c r="E94" s="365" t="s">
        <v>18753</v>
      </c>
      <c r="F94" s="413">
        <v>0.53228817328681233</v>
      </c>
      <c r="G94" s="470">
        <f t="shared" si="1"/>
        <v>2.9595222434746762E-4</v>
      </c>
      <c r="H94" s="362" t="e">
        <f ca="1">_xll.BQL($A94, "credit_rating(credit_rating_source=MOODY)")</f>
        <v>#NAME?</v>
      </c>
      <c r="I94" s="362" t="e">
        <f ca="1">_xll.BQL(A94, "credit_rating(credit_rating_source=SANDP)")</f>
        <v>#NAME?</v>
      </c>
      <c r="J94" s="362" t="e" cm="1">
        <f t="array" ref="J94" ca="1">_xll.BDP($A94,"RTG_FITCH")</f>
        <v>#NAME?</v>
      </c>
      <c r="K94" s="370" t="e" cm="1">
        <f t="array" ref="K94" ca="1">_xll.BDP($A94,"CNTRY_ISSUE_ISO")</f>
        <v>#NAME?</v>
      </c>
    </row>
    <row r="95" spans="1:11" ht="15.75" customHeight="1" outlineLevel="1">
      <c r="A95" s="377" t="s">
        <v>12069</v>
      </c>
      <c r="B95" s="365" t="s">
        <v>12070</v>
      </c>
      <c r="C95" s="365" t="s">
        <v>12071</v>
      </c>
      <c r="D95" s="365" t="s">
        <v>18711</v>
      </c>
      <c r="E95" s="365" t="s">
        <v>18753</v>
      </c>
      <c r="F95" s="413">
        <v>0.47571322767298951</v>
      </c>
      <c r="G95" s="470">
        <f t="shared" si="1"/>
        <v>2.6449655458618218E-4</v>
      </c>
      <c r="H95" s="362" t="e">
        <f ca="1">_xll.BQL($A95, "credit_rating(credit_rating_source=MOODY)")</f>
        <v>#NAME?</v>
      </c>
      <c r="I95" s="362" t="e">
        <f ca="1">_xll.BQL(A95, "credit_rating(credit_rating_source=SANDP)")</f>
        <v>#NAME?</v>
      </c>
      <c r="J95" s="362" t="e" cm="1">
        <f t="array" ref="J95" ca="1">_xll.BDP($A95,"RTG_FITCH")</f>
        <v>#NAME?</v>
      </c>
      <c r="K95" s="370" t="e" cm="1">
        <f t="array" ref="K95" ca="1">_xll.BDP($A95,"CNTRY_ISSUE_ISO")</f>
        <v>#NAME?</v>
      </c>
    </row>
    <row r="96" spans="1:11" ht="15.75" customHeight="1" outlineLevel="1">
      <c r="A96" s="377" t="s">
        <v>18913</v>
      </c>
      <c r="B96" s="365" t="s">
        <v>18914</v>
      </c>
      <c r="C96" s="365" t="s">
        <v>18915</v>
      </c>
      <c r="D96" s="365" t="s">
        <v>18711</v>
      </c>
      <c r="E96" s="365" t="s">
        <v>18754</v>
      </c>
      <c r="F96" s="413">
        <v>0.46751852867397642</v>
      </c>
      <c r="G96" s="470">
        <f t="shared" si="1"/>
        <v>2.5994030194273086E-4</v>
      </c>
      <c r="H96" s="362" t="e">
        <f ca="1">_xll.BQL($A96, "credit_rating(credit_rating_source=MOODY)")</f>
        <v>#NAME?</v>
      </c>
      <c r="I96" s="362" t="e">
        <f ca="1">_xll.BQL(A96, "credit_rating(credit_rating_source=SANDP)")</f>
        <v>#NAME?</v>
      </c>
      <c r="J96" s="362" t="e" cm="1">
        <f t="array" ref="J96" ca="1">_xll.BDP($A96,"RTG_FITCH")</f>
        <v>#NAME?</v>
      </c>
      <c r="K96" s="370" t="e" cm="1">
        <f t="array" ref="K96" ca="1">_xll.BDP($A96,"CNTRY_ISSUE_ISO")</f>
        <v>#NAME?</v>
      </c>
    </row>
    <row r="97" spans="1:11" ht="15.75" customHeight="1" outlineLevel="1">
      <c r="A97" s="377" t="s">
        <v>18916</v>
      </c>
      <c r="B97" s="365" t="s">
        <v>18917</v>
      </c>
      <c r="C97" s="365" t="s">
        <v>18918</v>
      </c>
      <c r="D97" s="365" t="s">
        <v>18686</v>
      </c>
      <c r="E97" s="365" t="s">
        <v>18753</v>
      </c>
      <c r="F97" s="413">
        <v>0.47011179370589401</v>
      </c>
      <c r="G97" s="470">
        <f t="shared" ref="G97:G144" si="2">IF($F97&lt;&gt;"",$G$30*$F97/100,"")</f>
        <v>2.6138215730047706E-4</v>
      </c>
      <c r="H97" s="362" t="e">
        <f ca="1">_xll.BQL($A97, "credit_rating(credit_rating_source=MOODY)")</f>
        <v>#NAME?</v>
      </c>
      <c r="I97" s="362" t="e">
        <f ca="1">_xll.BQL(A97, "credit_rating(credit_rating_source=SANDP)")</f>
        <v>#NAME?</v>
      </c>
      <c r="J97" s="362" t="e" cm="1">
        <f t="array" ref="J97" ca="1">_xll.BDP($A97,"RTG_FITCH")</f>
        <v>#NAME?</v>
      </c>
      <c r="K97" s="370" t="e" cm="1">
        <f t="array" ref="K97" ca="1">_xll.BDP($A97,"CNTRY_ISSUE_ISO")</f>
        <v>#NAME?</v>
      </c>
    </row>
    <row r="98" spans="1:11" ht="15.75" customHeight="1" outlineLevel="1">
      <c r="A98" s="377" t="s">
        <v>18919</v>
      </c>
      <c r="B98" s="365" t="s">
        <v>18920</v>
      </c>
      <c r="C98" s="365" t="s">
        <v>18921</v>
      </c>
      <c r="D98" s="365" t="s">
        <v>18680</v>
      </c>
      <c r="E98" s="365" t="s">
        <v>18753</v>
      </c>
      <c r="F98" s="413">
        <v>0.47032456493833519</v>
      </c>
      <c r="G98" s="470">
        <f t="shared" si="2"/>
        <v>2.6150045810571435E-4</v>
      </c>
      <c r="H98" s="362" t="e">
        <f ca="1">_xll.BQL($A98, "credit_rating(credit_rating_source=MOODY)")</f>
        <v>#NAME?</v>
      </c>
      <c r="I98" s="362" t="e">
        <f ca="1">_xll.BQL(A98, "credit_rating(credit_rating_source=SANDP)")</f>
        <v>#NAME?</v>
      </c>
      <c r="J98" s="362" t="e" cm="1">
        <f t="array" ref="J98" ca="1">_xll.BDP($A98,"RTG_FITCH")</f>
        <v>#NAME?</v>
      </c>
      <c r="K98" s="370" t="e" cm="1">
        <f t="array" ref="K98" ca="1">_xll.BDP($A98,"CNTRY_ISSUE_ISO")</f>
        <v>#NAME?</v>
      </c>
    </row>
    <row r="99" spans="1:11" ht="15.75" customHeight="1" outlineLevel="1">
      <c r="A99" s="377" t="s">
        <v>18922</v>
      </c>
      <c r="B99" s="365" t="s">
        <v>18923</v>
      </c>
      <c r="C99" s="365" t="s">
        <v>18924</v>
      </c>
      <c r="D99" s="365" t="s">
        <v>18734</v>
      </c>
      <c r="E99" s="365" t="s">
        <v>18753</v>
      </c>
      <c r="F99" s="413">
        <v>0.46948018692785348</v>
      </c>
      <c r="G99" s="470">
        <f t="shared" si="2"/>
        <v>2.6103098393188653E-4</v>
      </c>
      <c r="H99" s="362" t="e">
        <f ca="1">_xll.BQL($A99, "credit_rating(credit_rating_source=MOODY)")</f>
        <v>#NAME?</v>
      </c>
      <c r="I99" s="362" t="e">
        <f ca="1">_xll.BQL(A99, "credit_rating(credit_rating_source=SANDP)")</f>
        <v>#NAME?</v>
      </c>
      <c r="J99" s="362" t="e" cm="1">
        <f t="array" ref="J99" ca="1">_xll.BDP($A99,"RTG_FITCH")</f>
        <v>#NAME?</v>
      </c>
      <c r="K99" s="370" t="e" cm="1">
        <f t="array" ref="K99" ca="1">_xll.BDP($A99,"CNTRY_ISSUE_ISO")</f>
        <v>#NAME?</v>
      </c>
    </row>
    <row r="100" spans="1:11" ht="15.75" customHeight="1" outlineLevel="1">
      <c r="A100" s="377" t="s">
        <v>18925</v>
      </c>
      <c r="B100" s="365" t="s">
        <v>18926</v>
      </c>
      <c r="C100" s="365" t="s">
        <v>18927</v>
      </c>
      <c r="D100" s="365" t="s">
        <v>12128</v>
      </c>
      <c r="E100" s="365" t="s">
        <v>18752</v>
      </c>
      <c r="F100" s="413">
        <v>0.46525482777926408</v>
      </c>
      <c r="G100" s="470">
        <f t="shared" si="2"/>
        <v>2.5868168424527082E-4</v>
      </c>
      <c r="H100" s="362" t="e">
        <f ca="1">_xll.BQL($A100, "credit_rating(credit_rating_source=MOODY)")</f>
        <v>#NAME?</v>
      </c>
      <c r="I100" s="362" t="e">
        <f ca="1">_xll.BQL(A100, "credit_rating(credit_rating_source=SANDP)")</f>
        <v>#NAME?</v>
      </c>
      <c r="J100" s="362" t="e" cm="1">
        <f t="array" ref="J100" ca="1">_xll.BDP($A100,"RTG_FITCH")</f>
        <v>#NAME?</v>
      </c>
      <c r="K100" s="370" t="e" cm="1">
        <f t="array" ref="K100" ca="1">_xll.BDP($A100,"CNTRY_ISSUE_ISO")</f>
        <v>#NAME?</v>
      </c>
    </row>
    <row r="101" spans="1:11" ht="15.75" customHeight="1" outlineLevel="1">
      <c r="A101" s="377" t="s">
        <v>18928</v>
      </c>
      <c r="B101" s="365" t="s">
        <v>18929</v>
      </c>
      <c r="C101" s="365" t="s">
        <v>18930</v>
      </c>
      <c r="D101" s="365" t="s">
        <v>18700</v>
      </c>
      <c r="E101" s="365" t="s">
        <v>18753</v>
      </c>
      <c r="F101" s="413">
        <v>0.433760059916379</v>
      </c>
      <c r="G101" s="470">
        <f t="shared" si="2"/>
        <v>2.4117059331350672E-4</v>
      </c>
      <c r="H101" s="362" t="e">
        <f ca="1">_xll.BQL($A101, "credit_rating(credit_rating_source=MOODY)")</f>
        <v>#NAME?</v>
      </c>
      <c r="I101" s="362" t="e">
        <f ca="1">_xll.BQL(A101, "credit_rating(credit_rating_source=SANDP)")</f>
        <v>#NAME?</v>
      </c>
      <c r="J101" s="362" t="e" cm="1">
        <f t="array" ref="J101" ca="1">_xll.BDP($A101,"RTG_FITCH")</f>
        <v>#NAME?</v>
      </c>
      <c r="K101" s="370" t="e" cm="1">
        <f t="array" ref="K101" ca="1">_xll.BDP($A101,"CNTRY_ISSUE_ISO")</f>
        <v>#NAME?</v>
      </c>
    </row>
    <row r="102" spans="1:11" ht="15.75" customHeight="1" outlineLevel="1">
      <c r="A102" s="377" t="s">
        <v>18931</v>
      </c>
      <c r="B102" s="365" t="s">
        <v>18932</v>
      </c>
      <c r="C102" s="365" t="s">
        <v>18933</v>
      </c>
      <c r="D102" s="365" t="s">
        <v>18683</v>
      </c>
      <c r="E102" s="365" t="s">
        <v>18754</v>
      </c>
      <c r="F102" s="413">
        <v>0.4365857543924308</v>
      </c>
      <c r="G102" s="470">
        <f t="shared" si="2"/>
        <v>2.4274167944219151E-4</v>
      </c>
      <c r="H102" s="362" t="e">
        <f ca="1">_xll.BQL($A102, "credit_rating(credit_rating_source=MOODY)")</f>
        <v>#NAME?</v>
      </c>
      <c r="I102" s="362" t="e">
        <f ca="1">_xll.BQL(A102, "credit_rating(credit_rating_source=SANDP)")</f>
        <v>#NAME?</v>
      </c>
      <c r="J102" s="362" t="e" cm="1">
        <f t="array" ref="J102" ca="1">_xll.BDP($A102,"RTG_FITCH")</f>
        <v>#NAME?</v>
      </c>
      <c r="K102" s="370" t="e" cm="1">
        <f t="array" ref="K102" ca="1">_xll.BDP($A102,"CNTRY_ISSUE_ISO")</f>
        <v>#NAME?</v>
      </c>
    </row>
    <row r="103" spans="1:11" ht="15.75" customHeight="1" outlineLevel="1">
      <c r="A103" s="377" t="s">
        <v>18934</v>
      </c>
      <c r="B103" s="365" t="s">
        <v>18935</v>
      </c>
      <c r="C103" s="365" t="s">
        <v>18936</v>
      </c>
      <c r="D103" s="365" t="s">
        <v>18702</v>
      </c>
      <c r="E103" s="365" t="s">
        <v>18754</v>
      </c>
      <c r="F103" s="413">
        <v>0.43045701780580681</v>
      </c>
      <c r="G103" s="470">
        <f t="shared" si="2"/>
        <v>2.3933410190002857E-4</v>
      </c>
      <c r="H103" s="362" t="e">
        <f ca="1">_xll.BQL($A103, "credit_rating(credit_rating_source=MOODY)")</f>
        <v>#NAME?</v>
      </c>
      <c r="I103" s="362" t="e">
        <f ca="1">_xll.BQL(A103, "credit_rating(credit_rating_source=SANDP)")</f>
        <v>#NAME?</v>
      </c>
      <c r="J103" s="362" t="e" cm="1">
        <f t="array" ref="J103" ca="1">_xll.BDP($A103,"RTG_FITCH")</f>
        <v>#NAME?</v>
      </c>
      <c r="K103" s="370" t="e" cm="1">
        <f t="array" ref="K103" ca="1">_xll.BDP($A103,"CNTRY_ISSUE_ISO")</f>
        <v>#NAME?</v>
      </c>
    </row>
    <row r="104" spans="1:11" ht="15.75" customHeight="1" outlineLevel="1">
      <c r="A104" s="377" t="s">
        <v>18937</v>
      </c>
      <c r="B104" s="365" t="s">
        <v>18938</v>
      </c>
      <c r="C104" s="365" t="s">
        <v>18939</v>
      </c>
      <c r="D104" s="365" t="s">
        <v>12153</v>
      </c>
      <c r="E104" s="365" t="s">
        <v>18752</v>
      </c>
      <c r="F104" s="413">
        <v>0.40058671204799529</v>
      </c>
      <c r="G104" s="470">
        <f t="shared" si="2"/>
        <v>2.2272621189868536E-4</v>
      </c>
      <c r="H104" s="362" t="e">
        <f ca="1">_xll.BQL($A104, "credit_rating(credit_rating_source=MOODY)")</f>
        <v>#NAME?</v>
      </c>
      <c r="I104" s="362" t="e">
        <f ca="1">_xll.BQL(A104, "credit_rating(credit_rating_source=SANDP)")</f>
        <v>#NAME?</v>
      </c>
      <c r="J104" s="362" t="e" cm="1">
        <f t="array" ref="J104" ca="1">_xll.BDP($A104,"RTG_FITCH")</f>
        <v>#NAME?</v>
      </c>
      <c r="K104" s="370" t="e" cm="1">
        <f t="array" ref="K104" ca="1">_xll.BDP($A104,"CNTRY_ISSUE_ISO")</f>
        <v>#NAME?</v>
      </c>
    </row>
    <row r="105" spans="1:11" ht="15.75" customHeight="1" outlineLevel="1">
      <c r="A105" s="377" t="s">
        <v>18940</v>
      </c>
      <c r="B105" s="365" t="s">
        <v>18941</v>
      </c>
      <c r="C105" s="365" t="s">
        <v>18942</v>
      </c>
      <c r="D105" s="365" t="s">
        <v>12136</v>
      </c>
      <c r="E105" s="365" t="s">
        <v>18752</v>
      </c>
      <c r="F105" s="413">
        <v>0.3829278561207623</v>
      </c>
      <c r="G105" s="470">
        <f t="shared" si="2"/>
        <v>2.1290788800314381E-4</v>
      </c>
      <c r="H105" s="362" t="e">
        <f ca="1">_xll.BQL($A105, "credit_rating(credit_rating_source=MOODY)")</f>
        <v>#NAME?</v>
      </c>
      <c r="I105" s="362" t="e">
        <f ca="1">_xll.BQL(A105, "credit_rating(credit_rating_source=SANDP)")</f>
        <v>#NAME?</v>
      </c>
      <c r="J105" s="362" t="e" cm="1">
        <f t="array" ref="J105" ca="1">_xll.BDP($A105,"RTG_FITCH")</f>
        <v>#NAME?</v>
      </c>
      <c r="K105" s="370" t="e" cm="1">
        <f t="array" ref="K105" ca="1">_xll.BDP($A105,"CNTRY_ISSUE_ISO")</f>
        <v>#NAME?</v>
      </c>
    </row>
    <row r="106" spans="1:11" ht="15.75" customHeight="1" outlineLevel="1">
      <c r="A106" s="377" t="s">
        <v>18943</v>
      </c>
      <c r="B106" s="365" t="s">
        <v>18944</v>
      </c>
      <c r="C106" s="365" t="s">
        <v>18945</v>
      </c>
      <c r="D106" s="365" t="s">
        <v>18705</v>
      </c>
      <c r="E106" s="365" t="s">
        <v>18754</v>
      </c>
      <c r="F106" s="413">
        <v>0.40877516667388242</v>
      </c>
      <c r="G106" s="470">
        <f t="shared" si="2"/>
        <v>2.272789926706786E-4</v>
      </c>
      <c r="H106" s="362" t="e">
        <f ca="1">_xll.BQL($A106, "credit_rating(credit_rating_source=MOODY)")</f>
        <v>#NAME?</v>
      </c>
      <c r="I106" s="362" t="e">
        <f ca="1">_xll.BQL(A106, "credit_rating(credit_rating_source=SANDP)")</f>
        <v>#NAME?</v>
      </c>
      <c r="J106" s="362" t="e" cm="1">
        <f t="array" ref="J106" ca="1">_xll.BDP($A106,"RTG_FITCH")</f>
        <v>#NAME?</v>
      </c>
      <c r="K106" s="370" t="e" cm="1">
        <f t="array" ref="K106" ca="1">_xll.BDP($A106,"CNTRY_ISSUE_ISO")</f>
        <v>#NAME?</v>
      </c>
    </row>
    <row r="107" spans="1:11" ht="15.75" customHeight="1" outlineLevel="1">
      <c r="A107" s="377" t="s">
        <v>18946</v>
      </c>
      <c r="B107" s="365" t="s">
        <v>18947</v>
      </c>
      <c r="C107" s="365" t="s">
        <v>18948</v>
      </c>
      <c r="D107" s="365" t="s">
        <v>18705</v>
      </c>
      <c r="E107" s="365" t="s">
        <v>18754</v>
      </c>
      <c r="F107" s="413">
        <v>0.36935467040255948</v>
      </c>
      <c r="G107" s="470">
        <f t="shared" si="2"/>
        <v>2.0536119674382304E-4</v>
      </c>
      <c r="H107" s="362" t="e">
        <f ca="1">_xll.BQL($A107, "credit_rating(credit_rating_source=MOODY)")</f>
        <v>#NAME?</v>
      </c>
      <c r="I107" s="362" t="e">
        <f ca="1">_xll.BQL(A107, "credit_rating(credit_rating_source=SANDP)")</f>
        <v>#NAME?</v>
      </c>
      <c r="J107" s="362" t="e" cm="1">
        <f t="array" ref="J107" ca="1">_xll.BDP($A107,"RTG_FITCH")</f>
        <v>#NAME?</v>
      </c>
      <c r="K107" s="370" t="e" cm="1">
        <f t="array" ref="K107" ca="1">_xll.BDP($A107,"CNTRY_ISSUE_ISO")</f>
        <v>#NAME?</v>
      </c>
    </row>
    <row r="108" spans="1:11" ht="15.75" customHeight="1" outlineLevel="1">
      <c r="A108" s="377" t="s">
        <v>18949</v>
      </c>
      <c r="B108" s="365" t="s">
        <v>18950</v>
      </c>
      <c r="C108" s="365" t="s">
        <v>18951</v>
      </c>
      <c r="D108" s="365" t="s">
        <v>18711</v>
      </c>
      <c r="E108" s="365" t="s">
        <v>18753</v>
      </c>
      <c r="F108" s="413">
        <v>0.3570000625362405</v>
      </c>
      <c r="G108" s="470">
        <f t="shared" si="2"/>
        <v>1.9849203477014971E-4</v>
      </c>
      <c r="H108" s="362" t="e">
        <f ca="1">_xll.BQL($A108, "credit_rating(credit_rating_source=MOODY)")</f>
        <v>#NAME?</v>
      </c>
      <c r="I108" s="362" t="e">
        <f ca="1">_xll.BQL(A108, "credit_rating(credit_rating_source=SANDP)")</f>
        <v>#NAME?</v>
      </c>
      <c r="J108" s="362" t="e" cm="1">
        <f t="array" ref="J108" ca="1">_xll.BDP($A108,"RTG_FITCH")</f>
        <v>#NAME?</v>
      </c>
      <c r="K108" s="370" t="e" cm="1">
        <f t="array" ref="K108" ca="1">_xll.BDP($A108,"CNTRY_ISSUE_ISO")</f>
        <v>#NAME?</v>
      </c>
    </row>
    <row r="109" spans="1:11" ht="15.75" customHeight="1" outlineLevel="1">
      <c r="A109" s="377" t="s">
        <v>18952</v>
      </c>
      <c r="B109" s="365" t="s">
        <v>18953</v>
      </c>
      <c r="C109" s="365" t="s">
        <v>18954</v>
      </c>
      <c r="D109" s="365" t="s">
        <v>18760</v>
      </c>
      <c r="E109" s="365" t="s">
        <v>18754</v>
      </c>
      <c r="F109" s="413">
        <v>0.3465627084926805</v>
      </c>
      <c r="G109" s="470">
        <f t="shared" si="2"/>
        <v>1.9268886592193037E-4</v>
      </c>
      <c r="H109" s="362" t="e">
        <f ca="1">_xll.BQL($A109, "credit_rating(credit_rating_source=MOODY)")</f>
        <v>#NAME?</v>
      </c>
      <c r="I109" s="362" t="e">
        <f ca="1">_xll.BQL(A109, "credit_rating(credit_rating_source=SANDP)")</f>
        <v>#NAME?</v>
      </c>
      <c r="J109" s="362" t="e" cm="1">
        <f t="array" ref="J109" ca="1">_xll.BDP($A109,"RTG_FITCH")</f>
        <v>#NAME?</v>
      </c>
      <c r="K109" s="370" t="e" cm="1">
        <f t="array" ref="K109" ca="1">_xll.BDP($A109,"CNTRY_ISSUE_ISO")</f>
        <v>#NAME?</v>
      </c>
    </row>
    <row r="110" spans="1:11" ht="15.75" customHeight="1" outlineLevel="1">
      <c r="A110" s="377" t="s">
        <v>12101</v>
      </c>
      <c r="B110" s="365" t="s">
        <v>12102</v>
      </c>
      <c r="C110" s="365" t="s">
        <v>12103</v>
      </c>
      <c r="D110" s="365" t="s">
        <v>18750</v>
      </c>
      <c r="E110" s="365" t="s">
        <v>18753</v>
      </c>
      <c r="F110" s="413">
        <v>0.34434248693677139</v>
      </c>
      <c r="G110" s="470">
        <f t="shared" si="2"/>
        <v>1.9145442273684488E-4</v>
      </c>
      <c r="H110" s="362" t="e">
        <f ca="1">_xll.BQL($A110, "credit_rating(credit_rating_source=MOODY)")</f>
        <v>#NAME?</v>
      </c>
      <c r="I110" s="362" t="e">
        <f ca="1">_xll.BQL(A110, "credit_rating(credit_rating_source=SANDP)")</f>
        <v>#NAME?</v>
      </c>
      <c r="J110" s="362" t="e" cm="1">
        <f t="array" ref="J110" ca="1">_xll.BDP($A110,"RTG_FITCH")</f>
        <v>#NAME?</v>
      </c>
      <c r="K110" s="370" t="e" cm="1">
        <f t="array" ref="K110" ca="1">_xll.BDP($A110,"CNTRY_ISSUE_ISO")</f>
        <v>#NAME?</v>
      </c>
    </row>
    <row r="111" spans="1:11" ht="15.75" customHeight="1" outlineLevel="1">
      <c r="A111" s="377" t="s">
        <v>12054</v>
      </c>
      <c r="B111" s="365" t="s">
        <v>12055</v>
      </c>
      <c r="C111" s="365" t="s">
        <v>12056</v>
      </c>
      <c r="D111" s="365" t="s">
        <v>12136</v>
      </c>
      <c r="E111" s="365" t="s">
        <v>18752</v>
      </c>
      <c r="F111" s="413">
        <v>0.34063194166145838</v>
      </c>
      <c r="G111" s="470">
        <f t="shared" si="2"/>
        <v>1.8939135956377084E-4</v>
      </c>
      <c r="H111" s="362" t="e">
        <f ca="1">_xll.BQL($A111, "credit_rating(credit_rating_source=MOODY)")</f>
        <v>#NAME?</v>
      </c>
      <c r="I111" s="362" t="e">
        <f ca="1">_xll.BQL(A111, "credit_rating(credit_rating_source=SANDP)")</f>
        <v>#NAME?</v>
      </c>
      <c r="J111" s="362" t="e" cm="1">
        <f t="array" ref="J111" ca="1">_xll.BDP($A111,"RTG_FITCH")</f>
        <v>#NAME?</v>
      </c>
      <c r="K111" s="370" t="e" cm="1">
        <f t="array" ref="K111" ca="1">_xll.BDP($A111,"CNTRY_ISSUE_ISO")</f>
        <v>#NAME?</v>
      </c>
    </row>
    <row r="112" spans="1:11" ht="15.75" customHeight="1" outlineLevel="1">
      <c r="A112" s="377" t="s">
        <v>12078</v>
      </c>
      <c r="B112" s="365" t="s">
        <v>12079</v>
      </c>
      <c r="C112" s="365" t="s">
        <v>12080</v>
      </c>
      <c r="D112" s="365" t="s">
        <v>12140</v>
      </c>
      <c r="E112" s="365" t="s">
        <v>18753</v>
      </c>
      <c r="F112" s="413">
        <v>0.33557538706787549</v>
      </c>
      <c r="G112" s="470">
        <f t="shared" si="2"/>
        <v>1.8657991520973878E-4</v>
      </c>
      <c r="H112" s="362" t="e">
        <f ca="1">_xll.BQL($A112, "credit_rating(credit_rating_source=MOODY)")</f>
        <v>#NAME?</v>
      </c>
      <c r="I112" s="362" t="e">
        <f ca="1">_xll.BQL(A112, "credit_rating(credit_rating_source=SANDP)")</f>
        <v>#NAME?</v>
      </c>
      <c r="J112" s="362" t="e" cm="1">
        <f t="array" ref="J112" ca="1">_xll.BDP($A112,"RTG_FITCH")</f>
        <v>#NAME?</v>
      </c>
      <c r="K112" s="370" t="e" cm="1">
        <f t="array" ref="K112" ca="1">_xll.BDP($A112,"CNTRY_ISSUE_ISO")</f>
        <v>#NAME?</v>
      </c>
    </row>
    <row r="113" spans="1:11" ht="15.75" customHeight="1" outlineLevel="1">
      <c r="A113" s="377" t="s">
        <v>18955</v>
      </c>
      <c r="B113" s="365" t="s">
        <v>18956</v>
      </c>
      <c r="C113" s="365" t="s">
        <v>18957</v>
      </c>
      <c r="D113" s="365" t="s">
        <v>18700</v>
      </c>
      <c r="E113" s="365" t="s">
        <v>18753</v>
      </c>
      <c r="F113" s="413">
        <v>0.25616014347071692</v>
      </c>
      <c r="G113" s="470">
        <f t="shared" si="2"/>
        <v>1.4242503976971858E-4</v>
      </c>
      <c r="H113" s="362" t="e">
        <f ca="1">_xll.BQL($A113, "credit_rating(credit_rating_source=MOODY)")</f>
        <v>#NAME?</v>
      </c>
      <c r="I113" s="362" t="e">
        <f ca="1">_xll.BQL(A113, "credit_rating(credit_rating_source=SANDP)")</f>
        <v>#NAME?</v>
      </c>
      <c r="J113" s="362" t="e" cm="1">
        <f t="array" ref="J113" ca="1">_xll.BDP($A113,"RTG_FITCH")</f>
        <v>#NAME?</v>
      </c>
      <c r="K113" s="370" t="e" cm="1">
        <f t="array" ref="K113" ca="1">_xll.BDP($A113,"CNTRY_ISSUE_ISO")</f>
        <v>#NAME?</v>
      </c>
    </row>
    <row r="114" spans="1:11" ht="15.75" customHeight="1" outlineLevel="1">
      <c r="A114" s="377" t="s">
        <v>18958</v>
      </c>
      <c r="B114" s="365" t="s">
        <v>18959</v>
      </c>
      <c r="C114" s="365" t="s">
        <v>18960</v>
      </c>
      <c r="D114" s="365" t="s">
        <v>12138</v>
      </c>
      <c r="E114" s="365" t="s">
        <v>18754</v>
      </c>
      <c r="F114" s="413">
        <v>0.25360989523144511</v>
      </c>
      <c r="G114" s="470">
        <f t="shared" si="2"/>
        <v>1.4100710174868347E-4</v>
      </c>
      <c r="H114" s="362" t="e">
        <f ca="1">_xll.BQL($A114, "credit_rating(credit_rating_source=MOODY)")</f>
        <v>#NAME?</v>
      </c>
      <c r="I114" s="362" t="e">
        <f ca="1">_xll.BQL(A114, "credit_rating(credit_rating_source=SANDP)")</f>
        <v>#NAME?</v>
      </c>
      <c r="J114" s="362" t="e" cm="1">
        <f t="array" ref="J114" ca="1">_xll.BDP($A114,"RTG_FITCH")</f>
        <v>#NAME?</v>
      </c>
      <c r="K114" s="370" t="e" cm="1">
        <f t="array" ref="K114" ca="1">_xll.BDP($A114,"CNTRY_ISSUE_ISO")</f>
        <v>#NAME?</v>
      </c>
    </row>
    <row r="115" spans="1:11" ht="15.75" customHeight="1" outlineLevel="1">
      <c r="A115" s="377" t="s">
        <v>18961</v>
      </c>
      <c r="B115" s="365" t="s">
        <v>18962</v>
      </c>
      <c r="C115" s="365" t="s">
        <v>18963</v>
      </c>
      <c r="D115" s="365" t="s">
        <v>12173</v>
      </c>
      <c r="E115" s="365" t="s">
        <v>18754</v>
      </c>
      <c r="F115" s="413">
        <v>0.2557854810831573</v>
      </c>
      <c r="G115" s="470">
        <f t="shared" si="2"/>
        <v>1.4221672748223544E-4</v>
      </c>
      <c r="H115" s="362" t="e">
        <f ca="1">_xll.BQL($A115, "credit_rating(credit_rating_source=MOODY)")</f>
        <v>#NAME?</v>
      </c>
      <c r="I115" s="362" t="e">
        <f ca="1">_xll.BQL(A115, "credit_rating(credit_rating_source=SANDP)")</f>
        <v>#NAME?</v>
      </c>
      <c r="J115" s="362" t="e" cm="1">
        <f t="array" ref="J115" ca="1">_xll.BDP($A115,"RTG_FITCH")</f>
        <v>#NAME?</v>
      </c>
      <c r="K115" s="370" t="e" cm="1">
        <f t="array" ref="K115" ca="1">_xll.BDP($A115,"CNTRY_ISSUE_ISO")</f>
        <v>#NAME?</v>
      </c>
    </row>
    <row r="116" spans="1:11" ht="15.75" customHeight="1" outlineLevel="1">
      <c r="A116" s="377" t="s">
        <v>18967</v>
      </c>
      <c r="B116" s="365" t="s">
        <v>18968</v>
      </c>
      <c r="C116" s="365" t="s">
        <v>18969</v>
      </c>
      <c r="D116" s="365" t="s">
        <v>18700</v>
      </c>
      <c r="E116" s="365" t="s">
        <v>18753</v>
      </c>
      <c r="F116" s="413">
        <v>0.2422227026534978</v>
      </c>
      <c r="G116" s="470">
        <f t="shared" si="2"/>
        <v>1.3467582267534477E-4</v>
      </c>
      <c r="H116" s="362" t="e">
        <f ca="1">_xll.BQL($A116, "credit_rating(credit_rating_source=MOODY)")</f>
        <v>#NAME?</v>
      </c>
      <c r="I116" s="362" t="e">
        <f ca="1">_xll.BQL(A116, "credit_rating(credit_rating_source=SANDP)")</f>
        <v>#NAME?</v>
      </c>
      <c r="J116" s="362" t="e" cm="1">
        <f t="array" ref="J116" ca="1">_xll.BDP($A116,"RTG_FITCH")</f>
        <v>#NAME?</v>
      </c>
      <c r="K116" s="370" t="e" cm="1">
        <f t="array" ref="K116" ca="1">_xll.BDP($A116,"CNTRY_ISSUE_ISO")</f>
        <v>#NAME?</v>
      </c>
    </row>
    <row r="117" spans="1:11" ht="15.75" customHeight="1" outlineLevel="1">
      <c r="A117" s="377" t="s">
        <v>18964</v>
      </c>
      <c r="B117" s="365" t="s">
        <v>18965</v>
      </c>
      <c r="C117" s="365" t="s">
        <v>18966</v>
      </c>
      <c r="D117" s="365" t="s">
        <v>12140</v>
      </c>
      <c r="E117" s="365" t="s">
        <v>18754</v>
      </c>
      <c r="F117" s="413">
        <v>0.24937019715197381</v>
      </c>
      <c r="G117" s="470">
        <f t="shared" si="2"/>
        <v>1.3864982961649743E-4</v>
      </c>
      <c r="H117" s="362" t="e">
        <f ca="1">_xll.BQL($A117, "credit_rating(credit_rating_source=MOODY)")</f>
        <v>#NAME?</v>
      </c>
      <c r="I117" s="362" t="e">
        <f ca="1">_xll.BQL(A117, "credit_rating(credit_rating_source=SANDP)")</f>
        <v>#NAME?</v>
      </c>
      <c r="J117" s="362" t="e" cm="1">
        <f t="array" ref="J117" ca="1">_xll.BDP($A117,"RTG_FITCH")</f>
        <v>#NAME?</v>
      </c>
      <c r="K117" s="370" t="e" cm="1">
        <f t="array" ref="K117" ca="1">_xll.BDP($A117,"CNTRY_ISSUE_ISO")</f>
        <v>#NAME?</v>
      </c>
    </row>
    <row r="118" spans="1:11" ht="15.75" customHeight="1" outlineLevel="1">
      <c r="A118" s="377" t="s">
        <v>18970</v>
      </c>
      <c r="B118" s="365" t="s">
        <v>18971</v>
      </c>
      <c r="C118" s="365" t="s">
        <v>18972</v>
      </c>
      <c r="D118" s="365" t="s">
        <v>12140</v>
      </c>
      <c r="E118" s="365" t="s">
        <v>18752</v>
      </c>
      <c r="F118" s="413">
        <v>0.26045742854679471</v>
      </c>
      <c r="G118" s="470">
        <f t="shared" si="2"/>
        <v>1.4481433027201785E-4</v>
      </c>
      <c r="H118" s="362" t="e">
        <f ca="1">_xll.BQL($A118, "credit_rating(credit_rating_source=MOODY)")</f>
        <v>#NAME?</v>
      </c>
      <c r="I118" s="362" t="e">
        <f ca="1">_xll.BQL(A118, "credit_rating(credit_rating_source=SANDP)")</f>
        <v>#NAME?</v>
      </c>
      <c r="J118" s="362" t="e" cm="1">
        <f t="array" ref="J118" ca="1">_xll.BDP($A118,"RTG_FITCH")</f>
        <v>#NAME?</v>
      </c>
      <c r="K118" s="370" t="e" cm="1">
        <f t="array" ref="K118" ca="1">_xll.BDP($A118,"CNTRY_ISSUE_ISO")</f>
        <v>#NAME?</v>
      </c>
    </row>
    <row r="119" spans="1:11" ht="15.75" customHeight="1" outlineLevel="1">
      <c r="A119" s="377" t="s">
        <v>18973</v>
      </c>
      <c r="B119" s="365" t="s">
        <v>18974</v>
      </c>
      <c r="C119" s="365" t="s">
        <v>18975</v>
      </c>
      <c r="D119" s="365" t="s">
        <v>18711</v>
      </c>
      <c r="E119" s="365" t="s">
        <v>18753</v>
      </c>
      <c r="F119" s="413">
        <v>0.24740414470960059</v>
      </c>
      <c r="G119" s="470">
        <f t="shared" si="2"/>
        <v>1.3755670445853791E-4</v>
      </c>
      <c r="H119" s="362" t="e">
        <f ca="1">_xll.BQL($A119, "credit_rating(credit_rating_source=MOODY)")</f>
        <v>#NAME?</v>
      </c>
      <c r="I119" s="362" t="e">
        <f ca="1">_xll.BQL(A119, "credit_rating(credit_rating_source=SANDP)")</f>
        <v>#NAME?</v>
      </c>
      <c r="J119" s="362" t="e" cm="1">
        <f t="array" ref="J119" ca="1">_xll.BDP($A119,"RTG_FITCH")</f>
        <v>#NAME?</v>
      </c>
      <c r="K119" s="370" t="e" cm="1">
        <f t="array" ref="K119" ca="1">_xll.BDP($A119,"CNTRY_ISSUE_ISO")</f>
        <v>#NAME?</v>
      </c>
    </row>
    <row r="120" spans="1:11" ht="15.75" customHeight="1" outlineLevel="1">
      <c r="A120" s="377" t="s">
        <v>18976</v>
      </c>
      <c r="B120" s="365" t="s">
        <v>18977</v>
      </c>
      <c r="C120" s="365" t="s">
        <v>18978</v>
      </c>
      <c r="D120" s="365" t="s">
        <v>12140</v>
      </c>
      <c r="E120" s="365" t="s">
        <v>18754</v>
      </c>
      <c r="F120" s="413">
        <v>0.24618348540000809</v>
      </c>
      <c r="G120" s="470">
        <f t="shared" si="2"/>
        <v>1.3687801788240449E-4</v>
      </c>
      <c r="H120" s="362" t="e">
        <f ca="1">_xll.BQL($A120, "credit_rating(credit_rating_source=MOODY)")</f>
        <v>#NAME?</v>
      </c>
      <c r="I120" s="362" t="e">
        <f ca="1">_xll.BQL(A120, "credit_rating(credit_rating_source=SANDP)")</f>
        <v>#NAME?</v>
      </c>
      <c r="J120" s="362" t="e" cm="1">
        <f t="array" ref="J120" ca="1">_xll.BDP($A120,"RTG_FITCH")</f>
        <v>#NAME?</v>
      </c>
      <c r="K120" s="370" t="e" cm="1">
        <f t="array" ref="K120" ca="1">_xll.BDP($A120,"CNTRY_ISSUE_ISO")</f>
        <v>#NAME?</v>
      </c>
    </row>
    <row r="121" spans="1:11" ht="15.75" customHeight="1" outlineLevel="1">
      <c r="A121" s="377" t="s">
        <v>18979</v>
      </c>
      <c r="B121" s="365" t="s">
        <v>18980</v>
      </c>
      <c r="C121" s="365" t="s">
        <v>18981</v>
      </c>
      <c r="D121" s="365" t="s">
        <v>18725</v>
      </c>
      <c r="E121" s="365" t="s">
        <v>18754</v>
      </c>
      <c r="F121" s="413">
        <v>0.24334969636620041</v>
      </c>
      <c r="G121" s="470">
        <f t="shared" si="2"/>
        <v>1.3530243117960744E-4</v>
      </c>
      <c r="H121" s="362" t="e">
        <f ca="1">_xll.BQL($A121, "credit_rating(credit_rating_source=MOODY)")</f>
        <v>#NAME?</v>
      </c>
      <c r="I121" s="362" t="e">
        <f ca="1">_xll.BQL(A121, "credit_rating(credit_rating_source=SANDP)")</f>
        <v>#NAME?</v>
      </c>
      <c r="J121" s="362" t="e" cm="1">
        <f t="array" ref="J121" ca="1">_xll.BDP($A121,"RTG_FITCH")</f>
        <v>#NAME?</v>
      </c>
      <c r="K121" s="370" t="e" cm="1">
        <f t="array" ref="K121" ca="1">_xll.BDP($A121,"CNTRY_ISSUE_ISO")</f>
        <v>#NAME?</v>
      </c>
    </row>
    <row r="122" spans="1:11" ht="15.75" customHeight="1" outlineLevel="1">
      <c r="A122" s="377" t="s">
        <v>18982</v>
      </c>
      <c r="B122" s="365" t="s">
        <v>18983</v>
      </c>
      <c r="C122" s="365" t="s">
        <v>18984</v>
      </c>
      <c r="D122" s="365" t="s">
        <v>18751</v>
      </c>
      <c r="E122" s="365" t="s">
        <v>18754</v>
      </c>
      <c r="F122" s="413">
        <v>0.2459656261598345</v>
      </c>
      <c r="G122" s="470">
        <f t="shared" si="2"/>
        <v>1.3675688814486798E-4</v>
      </c>
      <c r="H122" s="362" t="e">
        <f ca="1">_xll.BQL($A122, "credit_rating(credit_rating_source=MOODY)")</f>
        <v>#NAME?</v>
      </c>
      <c r="I122" s="362" t="e">
        <f ca="1">_xll.BQL(A122, "credit_rating(credit_rating_source=SANDP)")</f>
        <v>#NAME?</v>
      </c>
      <c r="J122" s="362" t="e" cm="1">
        <f t="array" ref="J122" ca="1">_xll.BDP($A122,"RTG_FITCH")</f>
        <v>#NAME?</v>
      </c>
      <c r="K122" s="370" t="e" cm="1">
        <f t="array" ref="K122" ca="1">_xll.BDP($A122,"CNTRY_ISSUE_ISO")</f>
        <v>#NAME?</v>
      </c>
    </row>
    <row r="123" spans="1:11" ht="15.75" customHeight="1" outlineLevel="1">
      <c r="A123" s="377" t="s">
        <v>18985</v>
      </c>
      <c r="B123" s="365" t="s">
        <v>18986</v>
      </c>
      <c r="C123" s="365" t="s">
        <v>18987</v>
      </c>
      <c r="D123" s="365" t="s">
        <v>18746</v>
      </c>
      <c r="E123" s="365" t="s">
        <v>18754</v>
      </c>
      <c r="F123" s="413">
        <v>0.2338265648029017</v>
      </c>
      <c r="G123" s="470">
        <f t="shared" si="2"/>
        <v>1.3000757003041335E-4</v>
      </c>
      <c r="H123" s="362" t="e">
        <f ca="1">_xll.BQL($A123, "credit_rating(credit_rating_source=MOODY)")</f>
        <v>#NAME?</v>
      </c>
      <c r="I123" s="362" t="e">
        <f ca="1">_xll.BQL(A123, "credit_rating(credit_rating_source=SANDP)")</f>
        <v>#NAME?</v>
      </c>
      <c r="J123" s="362" t="e" cm="1">
        <f t="array" ref="J123" ca="1">_xll.BDP($A123,"RTG_FITCH")</f>
        <v>#NAME?</v>
      </c>
      <c r="K123" s="370" t="e" cm="1">
        <f t="array" ref="K123" ca="1">_xll.BDP($A123,"CNTRY_ISSUE_ISO")</f>
        <v>#NAME?</v>
      </c>
    </row>
    <row r="124" spans="1:11" ht="15.75" customHeight="1" outlineLevel="1">
      <c r="A124" s="377" t="s">
        <v>18988</v>
      </c>
      <c r="B124" s="365" t="s">
        <v>18989</v>
      </c>
      <c r="C124" s="365" t="s">
        <v>18990</v>
      </c>
      <c r="D124" s="365" t="s">
        <v>12140</v>
      </c>
      <c r="E124" s="365" t="s">
        <v>18752</v>
      </c>
      <c r="F124" s="413">
        <v>0.2409162410316926</v>
      </c>
      <c r="G124" s="470">
        <f t="shared" si="2"/>
        <v>1.3394943001362108E-4</v>
      </c>
      <c r="H124" s="362" t="e">
        <f ca="1">_xll.BQL($A124, "credit_rating(credit_rating_source=MOODY)")</f>
        <v>#NAME?</v>
      </c>
      <c r="I124" s="362" t="e">
        <f ca="1">_xll.BQL(A124, "credit_rating(credit_rating_source=SANDP)")</f>
        <v>#NAME?</v>
      </c>
      <c r="J124" s="362" t="e" cm="1">
        <f t="array" ref="J124" ca="1">_xll.BDP($A124,"RTG_FITCH")</f>
        <v>#NAME?</v>
      </c>
      <c r="K124" s="370" t="e" cm="1">
        <f t="array" ref="K124" ca="1">_xll.BDP($A124,"CNTRY_ISSUE_ISO")</f>
        <v>#NAME?</v>
      </c>
    </row>
    <row r="125" spans="1:11" ht="15.75" customHeight="1" outlineLevel="1">
      <c r="A125" s="377" t="s">
        <v>18991</v>
      </c>
      <c r="B125" s="365" t="s">
        <v>18992</v>
      </c>
      <c r="C125" s="365" t="s">
        <v>18993</v>
      </c>
      <c r="D125" s="365" t="s">
        <v>18699</v>
      </c>
      <c r="E125" s="365" t="s">
        <v>18757</v>
      </c>
      <c r="F125" s="413">
        <v>0.26187328233484419</v>
      </c>
      <c r="G125" s="470">
        <f t="shared" si="2"/>
        <v>1.4560154497817335E-4</v>
      </c>
      <c r="H125" s="362" t="e">
        <f ca="1">_xll.BQL($A125, "credit_rating(credit_rating_source=MOODY)")</f>
        <v>#NAME?</v>
      </c>
      <c r="I125" s="362" t="e">
        <f ca="1">_xll.BQL(A125, "credit_rating(credit_rating_source=SANDP)")</f>
        <v>#NAME?</v>
      </c>
      <c r="J125" s="362" t="e" cm="1">
        <f t="array" ref="J125" ca="1">_xll.BDP($A125,"RTG_FITCH")</f>
        <v>#NAME?</v>
      </c>
      <c r="K125" s="370" t="e" cm="1">
        <f t="array" ref="K125" ca="1">_xll.BDP($A125,"CNTRY_ISSUE_ISO")</f>
        <v>#NAME?</v>
      </c>
    </row>
    <row r="126" spans="1:11" ht="15.75" customHeight="1" outlineLevel="1">
      <c r="A126" s="377" t="s">
        <v>18994</v>
      </c>
      <c r="B126" s="365" t="s">
        <v>18995</v>
      </c>
      <c r="C126" s="365" t="s">
        <v>18996</v>
      </c>
      <c r="D126" s="365" t="s">
        <v>18725</v>
      </c>
      <c r="E126" s="365" t="s">
        <v>18754</v>
      </c>
      <c r="F126" s="413">
        <v>0.2340194465505713</v>
      </c>
      <c r="G126" s="470">
        <f t="shared" si="2"/>
        <v>1.3011481228211765E-4</v>
      </c>
      <c r="H126" s="362" t="e">
        <f ca="1">_xll.BQL($A126, "credit_rating(credit_rating_source=MOODY)")</f>
        <v>#NAME?</v>
      </c>
      <c r="I126" s="362" t="e">
        <f ca="1">_xll.BQL(A126, "credit_rating(credit_rating_source=SANDP)")</f>
        <v>#NAME?</v>
      </c>
      <c r="J126" s="362" t="e" cm="1">
        <f t="array" ref="J126" ca="1">_xll.BDP($A126,"RTG_FITCH")</f>
        <v>#NAME?</v>
      </c>
      <c r="K126" s="370" t="e" cm="1">
        <f t="array" ref="K126" ca="1">_xll.BDP($A126,"CNTRY_ISSUE_ISO")</f>
        <v>#NAME?</v>
      </c>
    </row>
    <row r="127" spans="1:11" ht="15.75" customHeight="1" outlineLevel="1">
      <c r="A127" s="377" t="s">
        <v>18997</v>
      </c>
      <c r="B127" s="365" t="s">
        <v>18998</v>
      </c>
      <c r="C127" s="365" t="s">
        <v>18999</v>
      </c>
      <c r="D127" s="365" t="s">
        <v>18700</v>
      </c>
      <c r="E127" s="365" t="s">
        <v>18753</v>
      </c>
      <c r="F127" s="413">
        <v>0.22965069809316269</v>
      </c>
      <c r="G127" s="470">
        <f t="shared" si="2"/>
        <v>1.2768578813979845E-4</v>
      </c>
      <c r="H127" s="362" t="e">
        <f ca="1">_xll.BQL($A127, "credit_rating(credit_rating_source=MOODY)")</f>
        <v>#NAME?</v>
      </c>
      <c r="I127" s="362" t="e">
        <f ca="1">_xll.BQL(A127, "credit_rating(credit_rating_source=SANDP)")</f>
        <v>#NAME?</v>
      </c>
      <c r="J127" s="362" t="e" cm="1">
        <f t="array" ref="J127" ca="1">_xll.BDP($A127,"RTG_FITCH")</f>
        <v>#NAME?</v>
      </c>
      <c r="K127" s="370" t="e" cm="1">
        <f t="array" ref="K127" ca="1">_xll.BDP($A127,"CNTRY_ISSUE_ISO")</f>
        <v>#NAME?</v>
      </c>
    </row>
    <row r="128" spans="1:11" ht="15.75" customHeight="1" outlineLevel="1">
      <c r="A128" s="377" t="s">
        <v>19000</v>
      </c>
      <c r="B128" s="365" t="s">
        <v>19001</v>
      </c>
      <c r="C128" s="365" t="s">
        <v>19002</v>
      </c>
      <c r="D128" s="365" t="s">
        <v>12136</v>
      </c>
      <c r="E128" s="365" t="s">
        <v>18753</v>
      </c>
      <c r="F128" s="413">
        <v>0.2391865496757922</v>
      </c>
      <c r="G128" s="470">
        <f t="shared" si="2"/>
        <v>1.3298772161974046E-4</v>
      </c>
      <c r="H128" s="362" t="e">
        <f ca="1">_xll.BQL($A128, "credit_rating(credit_rating_source=MOODY)")</f>
        <v>#NAME?</v>
      </c>
      <c r="I128" s="362" t="e">
        <f ca="1">_xll.BQL(A128, "credit_rating(credit_rating_source=SANDP)")</f>
        <v>#NAME?</v>
      </c>
      <c r="J128" s="362" t="e" cm="1">
        <f t="array" ref="J128" ca="1">_xll.BDP($A128,"RTG_FITCH")</f>
        <v>#NAME?</v>
      </c>
      <c r="K128" s="370" t="e" cm="1">
        <f t="array" ref="K128" ca="1">_xll.BDP($A128,"CNTRY_ISSUE_ISO")</f>
        <v>#NAME?</v>
      </c>
    </row>
    <row r="129" spans="1:11" ht="15.75" customHeight="1" outlineLevel="1">
      <c r="A129" s="377" t="s">
        <v>19003</v>
      </c>
      <c r="B129" s="365" t="s">
        <v>19004</v>
      </c>
      <c r="C129" s="365" t="s">
        <v>19005</v>
      </c>
      <c r="D129" s="365" t="s">
        <v>18342</v>
      </c>
      <c r="E129" s="365" t="s">
        <v>18752</v>
      </c>
      <c r="F129" s="413">
        <v>0.2342174163059732</v>
      </c>
      <c r="G129" s="470">
        <f t="shared" si="2"/>
        <v>1.3022488346612108E-4</v>
      </c>
      <c r="H129" s="362" t="e">
        <f ca="1">_xll.BQL($A129, "credit_rating(credit_rating_source=MOODY)")</f>
        <v>#NAME?</v>
      </c>
      <c r="I129" s="362" t="e">
        <f ca="1">_xll.BQL(A129, "credit_rating(credit_rating_source=SANDP)")</f>
        <v>#NAME?</v>
      </c>
      <c r="J129" s="362" t="e" cm="1">
        <f t="array" ref="J129" ca="1">_xll.BDP($A129,"RTG_FITCH")</f>
        <v>#NAME?</v>
      </c>
      <c r="K129" s="370" t="e" cm="1">
        <f t="array" ref="K129" ca="1">_xll.BDP($A129,"CNTRY_ISSUE_ISO")</f>
        <v>#NAME?</v>
      </c>
    </row>
    <row r="130" spans="1:11" ht="15.75" customHeight="1" outlineLevel="1">
      <c r="A130" s="377" t="s">
        <v>19006</v>
      </c>
      <c r="B130" s="365" t="s">
        <v>19007</v>
      </c>
      <c r="C130" s="365" t="s">
        <v>19008</v>
      </c>
      <c r="D130" s="365" t="s">
        <v>18721</v>
      </c>
      <c r="E130" s="365" t="s">
        <v>18753</v>
      </c>
      <c r="F130" s="413">
        <v>0.23104805003491299</v>
      </c>
      <c r="G130" s="470">
        <f t="shared" si="2"/>
        <v>1.2846271581941162E-4</v>
      </c>
      <c r="H130" s="362" t="e">
        <f ca="1">_xll.BQL($A130, "credit_rating(credit_rating_source=MOODY)")</f>
        <v>#NAME?</v>
      </c>
      <c r="I130" s="362" t="e">
        <f ca="1">_xll.BQL(A130, "credit_rating(credit_rating_source=SANDP)")</f>
        <v>#NAME?</v>
      </c>
      <c r="J130" s="362" t="e" cm="1">
        <f t="array" ref="J130" ca="1">_xll.BDP($A130,"RTG_FITCH")</f>
        <v>#NAME?</v>
      </c>
      <c r="K130" s="370" t="e" cm="1">
        <f t="array" ref="K130" ca="1">_xll.BDP($A130,"CNTRY_ISSUE_ISO")</f>
        <v>#NAME?</v>
      </c>
    </row>
    <row r="131" spans="1:11" ht="15.75" customHeight="1" outlineLevel="1">
      <c r="A131" s="377" t="s">
        <v>19009</v>
      </c>
      <c r="B131" s="365" t="s">
        <v>19010</v>
      </c>
      <c r="C131" s="365" t="s">
        <v>19011</v>
      </c>
      <c r="D131" s="365" t="s">
        <v>18725</v>
      </c>
      <c r="E131" s="365" t="s">
        <v>18753</v>
      </c>
      <c r="F131" s="413">
        <v>0.2297062036320604</v>
      </c>
      <c r="G131" s="470">
        <f t="shared" si="2"/>
        <v>1.2771664921942558E-4</v>
      </c>
      <c r="H131" s="362" t="e">
        <f ca="1">_xll.BQL($A131, "credit_rating(credit_rating_source=MOODY)")</f>
        <v>#NAME?</v>
      </c>
      <c r="I131" s="362" t="e">
        <f ca="1">_xll.BQL(A131, "credit_rating(credit_rating_source=SANDP)")</f>
        <v>#NAME?</v>
      </c>
      <c r="J131" s="362" t="e" cm="1">
        <f t="array" ref="J131" ca="1">_xll.BDP($A131,"RTG_FITCH")</f>
        <v>#NAME?</v>
      </c>
      <c r="K131" s="370" t="e" cm="1">
        <f t="array" ref="K131" ca="1">_xll.BDP($A131,"CNTRY_ISSUE_ISO")</f>
        <v>#NAME?</v>
      </c>
    </row>
    <row r="132" spans="1:11" ht="15.75" customHeight="1" outlineLevel="1">
      <c r="A132" s="377" t="s">
        <v>19012</v>
      </c>
      <c r="B132" s="365" t="s">
        <v>19013</v>
      </c>
      <c r="C132" s="365" t="s">
        <v>19014</v>
      </c>
      <c r="D132" s="365" t="s">
        <v>18700</v>
      </c>
      <c r="E132" s="365" t="s">
        <v>18753</v>
      </c>
      <c r="F132" s="413">
        <v>0.22187182808972511</v>
      </c>
      <c r="G132" s="470">
        <f t="shared" si="2"/>
        <v>1.2336073641788716E-4</v>
      </c>
      <c r="H132" s="362" t="e">
        <f ca="1">_xll.BQL($A132, "credit_rating(credit_rating_source=MOODY)")</f>
        <v>#NAME?</v>
      </c>
      <c r="I132" s="362" t="e">
        <f ca="1">_xll.BQL(A132, "credit_rating(credit_rating_source=SANDP)")</f>
        <v>#NAME?</v>
      </c>
      <c r="J132" s="362" t="e" cm="1">
        <f t="array" ref="J132" ca="1">_xll.BDP($A132,"RTG_FITCH")</f>
        <v>#NAME?</v>
      </c>
      <c r="K132" s="370" t="e" cm="1">
        <f t="array" ref="K132" ca="1">_xll.BDP($A132,"CNTRY_ISSUE_ISO")</f>
        <v>#NAME?</v>
      </c>
    </row>
    <row r="133" spans="1:11" ht="15.75" customHeight="1" outlineLevel="1">
      <c r="A133" s="377" t="s">
        <v>19015</v>
      </c>
      <c r="B133" s="365" t="s">
        <v>19016</v>
      </c>
      <c r="C133" s="365" t="s">
        <v>19017</v>
      </c>
      <c r="D133" s="365" t="s">
        <v>18751</v>
      </c>
      <c r="E133" s="365" t="s">
        <v>18754</v>
      </c>
      <c r="F133" s="413">
        <v>0.13558384241163429</v>
      </c>
      <c r="G133" s="470">
        <f t="shared" si="2"/>
        <v>7.5384616380868663E-5</v>
      </c>
      <c r="H133" s="362" t="e">
        <f ca="1">_xll.BQL($A133, "credit_rating(credit_rating_source=MOODY)")</f>
        <v>#NAME?</v>
      </c>
      <c r="I133" s="362" t="e">
        <f ca="1">_xll.BQL(A133, "credit_rating(credit_rating_source=SANDP)")</f>
        <v>#NAME?</v>
      </c>
      <c r="J133" s="362" t="e" cm="1">
        <f t="array" ref="J133" ca="1">_xll.BDP($A133,"RTG_FITCH")</f>
        <v>#NAME?</v>
      </c>
      <c r="K133" s="370" t="e" cm="1">
        <f t="array" ref="K133" ca="1">_xll.BDP($A133,"CNTRY_ISSUE_ISO")</f>
        <v>#NAME?</v>
      </c>
    </row>
    <row r="134" spans="1:11" ht="15.75" customHeight="1" outlineLevel="1">
      <c r="A134" s="377" t="s">
        <v>19018</v>
      </c>
      <c r="B134" s="365" t="s">
        <v>19019</v>
      </c>
      <c r="C134" s="365" t="s">
        <v>19020</v>
      </c>
      <c r="D134" s="365" t="s">
        <v>18731</v>
      </c>
      <c r="E134" s="365" t="s">
        <v>18754</v>
      </c>
      <c r="F134" s="413">
        <v>0.1202476620141924</v>
      </c>
      <c r="G134" s="470">
        <f t="shared" si="2"/>
        <v>6.6857700079890964E-5</v>
      </c>
      <c r="H134" s="362" t="e">
        <f ca="1">_xll.BQL($A134, "credit_rating(credit_rating_source=MOODY)")</f>
        <v>#NAME?</v>
      </c>
      <c r="I134" s="362" t="e">
        <f ca="1">_xll.BQL(A134, "credit_rating(credit_rating_source=SANDP)")</f>
        <v>#NAME?</v>
      </c>
      <c r="J134" s="362" t="e" cm="1">
        <f t="array" ref="J134" ca="1">_xll.BDP($A134,"RTG_FITCH")</f>
        <v>#NAME?</v>
      </c>
      <c r="K134" s="370" t="e" cm="1">
        <f t="array" ref="K134" ca="1">_xll.BDP($A134,"CNTRY_ISSUE_ISO")</f>
        <v>#NAME?</v>
      </c>
    </row>
    <row r="135" spans="1:11" ht="15.75" customHeight="1" outlineLevel="1">
      <c r="A135" s="377" t="s">
        <v>19021</v>
      </c>
      <c r="B135" s="365" t="s">
        <v>19022</v>
      </c>
      <c r="C135" s="365" t="s">
        <v>19023</v>
      </c>
      <c r="D135" s="365" t="s">
        <v>15619</v>
      </c>
      <c r="E135" s="365" t="s">
        <v>18754</v>
      </c>
      <c r="F135" s="413">
        <v>0.11729893026025071</v>
      </c>
      <c r="G135" s="470">
        <f t="shared" si="2"/>
        <v>6.5218205224699388E-5</v>
      </c>
      <c r="H135" s="362" t="e">
        <f ca="1">_xll.BQL($A135, "credit_rating(credit_rating_source=MOODY)")</f>
        <v>#NAME?</v>
      </c>
      <c r="I135" s="362" t="e">
        <f ca="1">_xll.BQL(A135, "credit_rating(credit_rating_source=SANDP)")</f>
        <v>#NAME?</v>
      </c>
      <c r="J135" s="362" t="e" cm="1">
        <f t="array" ref="J135" ca="1">_xll.BDP($A135,"RTG_FITCH")</f>
        <v>#NAME?</v>
      </c>
      <c r="K135" s="370" t="e" cm="1">
        <f t="array" ref="K135" ca="1">_xll.BDP($A135,"CNTRY_ISSUE_ISO")</f>
        <v>#NAME?</v>
      </c>
    </row>
    <row r="136" spans="1:11" ht="15.75" customHeight="1" outlineLevel="1">
      <c r="A136" s="377" t="s">
        <v>19024</v>
      </c>
      <c r="B136" s="365" t="s">
        <v>19025</v>
      </c>
      <c r="C136" s="365" t="s">
        <v>19026</v>
      </c>
      <c r="D136" s="365" t="s">
        <v>18705</v>
      </c>
      <c r="E136" s="365" t="s">
        <v>18754</v>
      </c>
      <c r="F136" s="413">
        <v>0.1106872954852165</v>
      </c>
      <c r="G136" s="470">
        <f t="shared" si="2"/>
        <v>6.1542136289780366E-5</v>
      </c>
      <c r="H136" s="362" t="e">
        <f ca="1">_xll.BQL($A136, "credit_rating(credit_rating_source=MOODY)")</f>
        <v>#NAME?</v>
      </c>
      <c r="I136" s="362" t="e">
        <f ca="1">_xll.BQL(A136, "credit_rating(credit_rating_source=SANDP)")</f>
        <v>#NAME?</v>
      </c>
      <c r="J136" s="362" t="e" cm="1">
        <f t="array" ref="J136" ca="1">_xll.BDP($A136,"RTG_FITCH")</f>
        <v>#NAME?</v>
      </c>
      <c r="K136" s="370" t="e" cm="1">
        <f t="array" ref="K136" ca="1">_xll.BDP($A136,"CNTRY_ISSUE_ISO")</f>
        <v>#NAME?</v>
      </c>
    </row>
    <row r="137" spans="1:11" ht="15.75" customHeight="1" outlineLevel="1">
      <c r="A137" s="377"/>
      <c r="B137" s="365"/>
      <c r="C137" s="365"/>
      <c r="D137" s="365"/>
      <c r="E137" s="365"/>
      <c r="F137" s="413"/>
      <c r="G137" s="470" t="str">
        <f t="shared" si="2"/>
        <v/>
      </c>
      <c r="H137" s="362"/>
      <c r="I137" s="365"/>
      <c r="J137" s="365"/>
      <c r="K137" s="394"/>
    </row>
    <row r="138" spans="1:11" ht="15.75" customHeight="1" outlineLevel="1">
      <c r="A138" s="377"/>
      <c r="B138" s="365"/>
      <c r="C138" s="365"/>
      <c r="D138" s="365"/>
      <c r="E138" s="365"/>
      <c r="F138" s="413"/>
      <c r="G138" s="470" t="str">
        <f t="shared" si="2"/>
        <v/>
      </c>
      <c r="H138" s="362"/>
      <c r="I138" s="365"/>
      <c r="J138" s="365"/>
      <c r="K138" s="394"/>
    </row>
    <row r="139" spans="1:11" ht="15.75" customHeight="1" outlineLevel="1">
      <c r="A139" s="377"/>
      <c r="B139" s="365"/>
      <c r="C139" s="365"/>
      <c r="D139" s="365"/>
      <c r="E139" s="365"/>
      <c r="F139" s="413"/>
      <c r="G139" s="470" t="str">
        <f t="shared" si="2"/>
        <v/>
      </c>
      <c r="H139" s="362"/>
      <c r="I139" s="365"/>
      <c r="J139" s="365"/>
      <c r="K139" s="394"/>
    </row>
    <row r="140" spans="1:11" ht="15.75" customHeight="1" outlineLevel="1">
      <c r="A140" s="377"/>
      <c r="B140" s="365"/>
      <c r="C140" s="365"/>
      <c r="D140" s="365"/>
      <c r="E140" s="365"/>
      <c r="F140" s="413"/>
      <c r="G140" s="470" t="str">
        <f t="shared" si="2"/>
        <v/>
      </c>
      <c r="H140" s="362"/>
      <c r="I140" s="365"/>
      <c r="J140" s="365"/>
      <c r="K140" s="394"/>
    </row>
    <row r="141" spans="1:11" ht="15.75" customHeight="1" outlineLevel="1">
      <c r="A141" s="377"/>
      <c r="B141" s="365"/>
      <c r="C141" s="365"/>
      <c r="D141" s="365"/>
      <c r="E141" s="365"/>
      <c r="F141" s="413"/>
      <c r="G141" s="470" t="str">
        <f t="shared" si="2"/>
        <v/>
      </c>
      <c r="H141" s="362"/>
      <c r="I141" s="365"/>
      <c r="J141" s="365"/>
      <c r="K141" s="394"/>
    </row>
    <row r="142" spans="1:11" ht="16.5" customHeight="1" outlineLevel="1">
      <c r="A142" s="377"/>
      <c r="B142" s="365"/>
      <c r="C142" s="365"/>
      <c r="D142" s="365"/>
      <c r="E142" s="365"/>
      <c r="F142" s="413"/>
      <c r="G142" s="470" t="str">
        <f t="shared" si="2"/>
        <v/>
      </c>
      <c r="H142" s="362"/>
      <c r="I142" s="365"/>
      <c r="J142" s="365"/>
      <c r="K142" s="394"/>
    </row>
    <row r="143" spans="1:11" ht="15.75" customHeight="1" outlineLevel="1">
      <c r="A143" s="377"/>
      <c r="B143" s="365"/>
      <c r="C143" s="365"/>
      <c r="D143" s="365"/>
      <c r="E143" s="365"/>
      <c r="F143" s="413"/>
      <c r="G143" s="470" t="str">
        <f t="shared" si="2"/>
        <v/>
      </c>
      <c r="H143" s="362"/>
      <c r="I143" s="365"/>
      <c r="J143" s="365"/>
      <c r="K143" s="394"/>
    </row>
    <row r="144" spans="1:11" ht="15.75" customHeight="1" outlineLevel="1">
      <c r="A144" s="377"/>
      <c r="B144" s="365"/>
      <c r="C144" s="365"/>
      <c r="D144" s="365"/>
      <c r="E144" s="365"/>
      <c r="F144" s="413"/>
      <c r="G144" s="470" t="str">
        <f t="shared" si="2"/>
        <v/>
      </c>
      <c r="H144" s="362"/>
      <c r="I144" s="365"/>
      <c r="J144" s="365"/>
      <c r="K144" s="394"/>
    </row>
    <row r="145" spans="1:25" s="125" customFormat="1" ht="15.75" customHeight="1">
      <c r="A145" s="378" t="s">
        <v>12035</v>
      </c>
      <c r="B145" s="358" t="s">
        <v>12033</v>
      </c>
      <c r="C145" s="358" t="s">
        <v>12034</v>
      </c>
      <c r="D145" s="360" t="e">
        <f ca="1">_xll.BDP($A145,"fund_geo_focus")</f>
        <v>#NAME?</v>
      </c>
      <c r="E145" s="360" t="e">
        <f ca="1">_xll.BDP($A145,"ECONOMIC_ASSOCIATION")</f>
        <v>#NAME?</v>
      </c>
      <c r="F145" s="411" t="e">
        <f ca="1">_xll.BDP($A145,"Fund_strategy")</f>
        <v>#NAME?</v>
      </c>
      <c r="G145" s="468">
        <f>ESG!D37</f>
        <v>4.19E-2</v>
      </c>
      <c r="H145" s="361">
        <f ca="1">COUNTIF(H147:H624, "&lt;=Aa3")+COUNTIF(H147:H624, "Baa3")+COUNTIF(H147:H624, "Baa2")+COUNTIF(H147:H624, "Baa1")+COUNTIF(H147:H624, "Aaa")</f>
        <v>0</v>
      </c>
      <c r="I145" s="361">
        <f ca="1">COUNTIF(I147:I624, "&lt;=AAA")+COUNTIF(I147:I624, "BBB+")+COUNTIF(I147:I624, "BBB")+COUNTIF(I147:I624, "BBB-")</f>
        <v>0</v>
      </c>
      <c r="J145" s="361">
        <f ca="1">COUNTIF(J147:J624, "&lt;=AAA")+COUNTIF(J147:J624, "BBB+")+COUNTIF(J147:J624, "BBB")+COUNTIF(J147:J624, "BBB-")</f>
        <v>0</v>
      </c>
      <c r="K145" s="393" t="e" cm="1">
        <f t="array" ref="K145" ca="1">_xll.BDP($A145,"CNTRY_ISSUE_ISO")</f>
        <v>#NAME?</v>
      </c>
    </row>
    <row r="146" spans="1:25" s="179" customFormat="1" ht="25" customHeight="1" outlineLevel="1" thickBot="1">
      <c r="A146" s="374" t="s">
        <v>12116</v>
      </c>
      <c r="B146" s="183" t="s">
        <v>8770</v>
      </c>
      <c r="C146" s="183" t="s">
        <v>8771</v>
      </c>
      <c r="D146" s="183" t="s">
        <v>12117</v>
      </c>
      <c r="E146" s="183" t="s">
        <v>18756</v>
      </c>
      <c r="F146" s="412" t="s">
        <v>12120</v>
      </c>
      <c r="G146" s="301" t="s">
        <v>18641</v>
      </c>
      <c r="H146" s="190" t="s">
        <v>18741</v>
      </c>
      <c r="I146" s="183" t="s">
        <v>18742</v>
      </c>
      <c r="J146" s="183" t="s">
        <v>18743</v>
      </c>
      <c r="K146" s="369" t="s">
        <v>20557</v>
      </c>
      <c r="N146" s="339"/>
      <c r="O146" s="340"/>
      <c r="P146" s="341"/>
      <c r="Q146" s="341"/>
      <c r="R146" s="342"/>
      <c r="S146" s="342"/>
      <c r="T146" s="342"/>
      <c r="U146" s="342"/>
      <c r="V146" s="342"/>
      <c r="W146" s="342"/>
      <c r="X146" s="343"/>
      <c r="Y146" s="344"/>
    </row>
    <row r="147" spans="1:25" ht="15.75" customHeight="1" outlineLevel="1" thickTop="1">
      <c r="A147" s="377" t="e">
        <f ca="1">_xll.BQL.Query("get(name(),id_isin(),cntry_of_domicile(),SECURITY_TYP,id().WEIGHTS) for(filter(members('BGRN  US Equity', Type = HOLDINGS), BB_Composite&gt;='C'))","showdates=false","showallcols=false","showheaders=false","cols=6;rows=471")</f>
        <v>#NAME?</v>
      </c>
      <c r="B147" s="365" t="s">
        <v>19028</v>
      </c>
      <c r="C147" s="365" t="s">
        <v>19029</v>
      </c>
      <c r="D147" s="365" t="s">
        <v>12129</v>
      </c>
      <c r="E147" s="365" t="s">
        <v>18753</v>
      </c>
      <c r="F147" s="413">
        <v>0.17079976714761341</v>
      </c>
      <c r="G147" s="470">
        <f>IF($F147&lt;&gt;"",$G$145*$F147/100,"")</f>
        <v>7.1565102434850014E-5</v>
      </c>
      <c r="H147" s="362" t="e">
        <f ca="1">_xll.BQL($A147, "credit_rating(credit_rating_source=MOODY)")</f>
        <v>#NAME?</v>
      </c>
      <c r="I147" s="362" t="e">
        <f ca="1">_xll.BQL(A147, "credit_rating(credit_rating_source=SANDP)")</f>
        <v>#NAME?</v>
      </c>
      <c r="J147" s="362" t="e" cm="1">
        <f t="array" aca="1" ref="J147" ca="1">_xll.BDP($A147,"RTG_FITCH")</f>
        <v>#NAME?</v>
      </c>
      <c r="K147" s="370" t="e" cm="1">
        <f t="array" aca="1" ref="K147" ca="1">_xll.BDP($A147,"CNTRY_ISSUE_ISO")</f>
        <v>#NAME?</v>
      </c>
    </row>
    <row r="148" spans="1:25" ht="15.75" customHeight="1" outlineLevel="1">
      <c r="A148" s="377" t="s">
        <v>19033</v>
      </c>
      <c r="B148" s="365" t="s">
        <v>19034</v>
      </c>
      <c r="C148" s="365" t="s">
        <v>19035</v>
      </c>
      <c r="D148" s="365" t="s">
        <v>18691</v>
      </c>
      <c r="E148" s="365" t="s">
        <v>19027</v>
      </c>
      <c r="F148" s="413">
        <v>1.3266539914287589</v>
      </c>
      <c r="G148" s="470">
        <f t="shared" ref="G148:G211" si="3">IF($F148&lt;&gt;"",$G$145*$F148/100,"")</f>
        <v>5.5586802240864997E-4</v>
      </c>
      <c r="H148" s="362" t="e">
        <f ca="1">_xll.BQL($A148, "credit_rating(credit_rating_source=MOODY)")</f>
        <v>#NAME?</v>
      </c>
      <c r="I148" s="362" t="e">
        <f ca="1">_xll.BQL(A148, "credit_rating(credit_rating_source=SANDP)")</f>
        <v>#NAME?</v>
      </c>
      <c r="J148" s="362" t="e" cm="1">
        <f t="array" ref="J148" ca="1">_xll.BDP($A148,"RTG_FITCH")</f>
        <v>#NAME?</v>
      </c>
      <c r="K148" s="370" t="e" cm="1">
        <f t="array" ref="K148" ca="1">_xll.BDP($A148,"CNTRY_ISSUE_ISO")</f>
        <v>#NAME?</v>
      </c>
    </row>
    <row r="149" spans="1:25" ht="15.75" customHeight="1" outlineLevel="1">
      <c r="A149" s="377" t="s">
        <v>19036</v>
      </c>
      <c r="B149" s="365" t="s">
        <v>19037</v>
      </c>
      <c r="C149" s="365" t="s">
        <v>19038</v>
      </c>
      <c r="D149" s="365" t="s">
        <v>12129</v>
      </c>
      <c r="E149" s="365" t="s">
        <v>18753</v>
      </c>
      <c r="F149" s="413">
        <v>1.203553580363186</v>
      </c>
      <c r="G149" s="470">
        <f t="shared" si="3"/>
        <v>5.0428895017217497E-4</v>
      </c>
      <c r="H149" s="362" t="e">
        <f ca="1">_xll.BQL($A149, "credit_rating(credit_rating_source=MOODY)")</f>
        <v>#NAME?</v>
      </c>
      <c r="I149" s="362" t="e">
        <f ca="1">_xll.BQL(A149, "credit_rating(credit_rating_source=SANDP)")</f>
        <v>#NAME?</v>
      </c>
      <c r="J149" s="362" t="e" cm="1">
        <f t="array" ref="J149" ca="1">_xll.BDP($A149,"RTG_FITCH")</f>
        <v>#NAME?</v>
      </c>
      <c r="K149" s="370" t="e" cm="1">
        <f t="array" ref="K149" ca="1">_xll.BDP($A149,"CNTRY_ISSUE_ISO")</f>
        <v>#NAME?</v>
      </c>
    </row>
    <row r="150" spans="1:25" ht="15.75" customHeight="1" outlineLevel="1">
      <c r="A150" s="377" t="s">
        <v>19039</v>
      </c>
      <c r="B150" s="365" t="s">
        <v>19040</v>
      </c>
      <c r="C150" s="365" t="s">
        <v>19041</v>
      </c>
      <c r="D150" s="365" t="s">
        <v>18676</v>
      </c>
      <c r="E150" s="365" t="s">
        <v>18753</v>
      </c>
      <c r="F150" s="413">
        <v>0.1157410134222092</v>
      </c>
      <c r="G150" s="470">
        <f t="shared" si="3"/>
        <v>4.8495484623905658E-5</v>
      </c>
      <c r="H150" s="362" t="e">
        <f ca="1">_xll.BQL($A150, "credit_rating(credit_rating_source=MOODY)")</f>
        <v>#NAME?</v>
      </c>
      <c r="I150" s="362" t="e">
        <f ca="1">_xll.BQL(A150, "credit_rating(credit_rating_source=SANDP)")</f>
        <v>#NAME?</v>
      </c>
      <c r="J150" s="362" t="e" cm="1">
        <f t="array" ref="J150" ca="1">_xll.BDP($A150,"RTG_FITCH")</f>
        <v>#NAME?</v>
      </c>
      <c r="K150" s="370" t="e" cm="1">
        <f t="array" ref="K150" ca="1">_xll.BDP($A150,"CNTRY_ISSUE_ISO")</f>
        <v>#NAME?</v>
      </c>
    </row>
    <row r="151" spans="1:25" ht="15.75" customHeight="1" outlineLevel="1">
      <c r="A151" s="377" t="s">
        <v>19042</v>
      </c>
      <c r="B151" s="365" t="s">
        <v>19043</v>
      </c>
      <c r="C151" s="365" t="s">
        <v>19044</v>
      </c>
      <c r="D151" s="365" t="s">
        <v>18677</v>
      </c>
      <c r="E151" s="365" t="s">
        <v>18753</v>
      </c>
      <c r="F151" s="413">
        <v>0.1157209720045511</v>
      </c>
      <c r="G151" s="470">
        <f t="shared" si="3"/>
        <v>4.8487087269906909E-5</v>
      </c>
      <c r="H151" s="362" t="e">
        <f ca="1">_xll.BQL($A151, "credit_rating(credit_rating_source=MOODY)")</f>
        <v>#NAME?</v>
      </c>
      <c r="I151" s="362" t="e">
        <f ca="1">_xll.BQL(A151, "credit_rating(credit_rating_source=SANDP)")</f>
        <v>#NAME?</v>
      </c>
      <c r="J151" s="362" t="e" cm="1">
        <f t="array" ref="J151" ca="1">_xll.BDP($A151,"RTG_FITCH")</f>
        <v>#NAME?</v>
      </c>
      <c r="K151" s="370" t="e" cm="1">
        <f t="array" ref="K151" ca="1">_xll.BDP($A151,"CNTRY_ISSUE_ISO")</f>
        <v>#NAME?</v>
      </c>
    </row>
    <row r="152" spans="1:25" ht="15.75" customHeight="1" outlineLevel="1">
      <c r="A152" s="377" t="s">
        <v>19051</v>
      </c>
      <c r="B152" s="365" t="s">
        <v>19052</v>
      </c>
      <c r="C152" s="365" t="s">
        <v>19053</v>
      </c>
      <c r="D152" s="365" t="s">
        <v>18705</v>
      </c>
      <c r="E152" s="365" t="s">
        <v>18753</v>
      </c>
      <c r="F152" s="413">
        <v>0.114568058394275</v>
      </c>
      <c r="G152" s="470">
        <f t="shared" si="3"/>
        <v>4.8004016467201229E-5</v>
      </c>
      <c r="H152" s="362" t="e">
        <f ca="1">_xll.BQL($A152, "credit_rating(credit_rating_source=MOODY)")</f>
        <v>#NAME?</v>
      </c>
      <c r="I152" s="362" t="e">
        <f ca="1">_xll.BQL(A152, "credit_rating(credit_rating_source=SANDP)")</f>
        <v>#NAME?</v>
      </c>
      <c r="J152" s="362" t="e" cm="1">
        <f t="array" ref="J152" ca="1">_xll.BDP($A152,"RTG_FITCH")</f>
        <v>#NAME?</v>
      </c>
      <c r="K152" s="370" t="e" cm="1">
        <f t="array" ref="K152" ca="1">_xll.BDP($A152,"CNTRY_ISSUE_ISO")</f>
        <v>#NAME?</v>
      </c>
    </row>
    <row r="153" spans="1:25" ht="15.75" customHeight="1" outlineLevel="1">
      <c r="A153" s="377" t="s">
        <v>19045</v>
      </c>
      <c r="B153" s="365" t="s">
        <v>19046</v>
      </c>
      <c r="C153" s="365" t="s">
        <v>19047</v>
      </c>
      <c r="D153" s="365" t="s">
        <v>18677</v>
      </c>
      <c r="E153" s="365" t="s">
        <v>18753</v>
      </c>
      <c r="F153" s="413">
        <v>0.1145795367957443</v>
      </c>
      <c r="G153" s="470">
        <f t="shared" si="3"/>
        <v>4.8008825917416861E-5</v>
      </c>
      <c r="H153" s="362" t="e">
        <f ca="1">_xll.BQL($A153, "credit_rating(credit_rating_source=MOODY)")</f>
        <v>#NAME?</v>
      </c>
      <c r="I153" s="362" t="e">
        <f ca="1">_xll.BQL(A153, "credit_rating(credit_rating_source=SANDP)")</f>
        <v>#NAME?</v>
      </c>
      <c r="J153" s="362" t="e" cm="1">
        <f t="array" ref="J153" ca="1">_xll.BDP($A153,"RTG_FITCH")</f>
        <v>#NAME?</v>
      </c>
      <c r="K153" s="370" t="e" cm="1">
        <f t="array" ref="K153" ca="1">_xll.BDP($A153,"CNTRY_ISSUE_ISO")</f>
        <v>#NAME?</v>
      </c>
    </row>
    <row r="154" spans="1:25" ht="15.75" customHeight="1" outlineLevel="1">
      <c r="A154" s="377" t="s">
        <v>19048</v>
      </c>
      <c r="B154" s="365" t="s">
        <v>19049</v>
      </c>
      <c r="C154" s="365" t="s">
        <v>19050</v>
      </c>
      <c r="D154" s="365" t="s">
        <v>12153</v>
      </c>
      <c r="E154" s="365" t="s">
        <v>18753</v>
      </c>
      <c r="F154" s="413">
        <v>0.1147959385690244</v>
      </c>
      <c r="G154" s="470">
        <f t="shared" si="3"/>
        <v>4.8099498260421219E-5</v>
      </c>
      <c r="H154" s="362" t="e">
        <f ca="1">_xll.BQL($A154, "credit_rating(credit_rating_source=MOODY)")</f>
        <v>#NAME?</v>
      </c>
      <c r="I154" s="362" t="e">
        <f ca="1">_xll.BQL(A154, "credit_rating(credit_rating_source=SANDP)")</f>
        <v>#NAME?</v>
      </c>
      <c r="J154" s="362" t="e" cm="1">
        <f t="array" ref="J154" ca="1">_xll.BDP($A154,"RTG_FITCH")</f>
        <v>#NAME?</v>
      </c>
      <c r="K154" s="370" t="e" cm="1">
        <f t="array" ref="K154" ca="1">_xll.BDP($A154,"CNTRY_ISSUE_ISO")</f>
        <v>#NAME?</v>
      </c>
    </row>
    <row r="155" spans="1:25" ht="15.75" customHeight="1" outlineLevel="1">
      <c r="A155" s="377" t="s">
        <v>19054</v>
      </c>
      <c r="B155" s="365" t="s">
        <v>19055</v>
      </c>
      <c r="C155" s="365" t="s">
        <v>19056</v>
      </c>
      <c r="D155" s="365" t="s">
        <v>18677</v>
      </c>
      <c r="E155" s="365" t="s">
        <v>18753</v>
      </c>
      <c r="F155" s="413">
        <v>0.1114241296765337</v>
      </c>
      <c r="G155" s="470">
        <f t="shared" si="3"/>
        <v>4.6686710334467617E-5</v>
      </c>
      <c r="H155" s="362" t="e">
        <f ca="1">_xll.BQL($A155, "credit_rating(credit_rating_source=MOODY)")</f>
        <v>#NAME?</v>
      </c>
      <c r="I155" s="362" t="e">
        <f ca="1">_xll.BQL(A155, "credit_rating(credit_rating_source=SANDP)")</f>
        <v>#NAME?</v>
      </c>
      <c r="J155" s="362" t="e" cm="1">
        <f t="array" ref="J155" ca="1">_xll.BDP($A155,"RTG_FITCH")</f>
        <v>#NAME?</v>
      </c>
      <c r="K155" s="370" t="e" cm="1">
        <f t="array" ref="K155" ca="1">_xll.BDP($A155,"CNTRY_ISSUE_ISO")</f>
        <v>#NAME?</v>
      </c>
    </row>
    <row r="156" spans="1:25" ht="15.75" customHeight="1" outlineLevel="1">
      <c r="A156" s="377" t="s">
        <v>19057</v>
      </c>
      <c r="B156" s="365" t="s">
        <v>19058</v>
      </c>
      <c r="C156" s="365" t="s">
        <v>19059</v>
      </c>
      <c r="D156" s="365" t="s">
        <v>12129</v>
      </c>
      <c r="E156" s="365" t="s">
        <v>18753</v>
      </c>
      <c r="F156" s="413">
        <v>0.98615697764102306</v>
      </c>
      <c r="G156" s="470">
        <f t="shared" si="3"/>
        <v>4.1319977363158864E-4</v>
      </c>
      <c r="H156" s="362" t="e">
        <f ca="1">_xll.BQL($A156, "credit_rating(credit_rating_source=MOODY)")</f>
        <v>#NAME?</v>
      </c>
      <c r="I156" s="362" t="e">
        <f ca="1">_xll.BQL(A156, "credit_rating(credit_rating_source=SANDP)")</f>
        <v>#NAME?</v>
      </c>
      <c r="J156" s="362" t="e" cm="1">
        <f t="array" ref="J156" ca="1">_xll.BDP($A156,"RTG_FITCH")</f>
        <v>#NAME?</v>
      </c>
      <c r="K156" s="370" t="e" cm="1">
        <f t="array" ref="K156" ca="1">_xll.BDP($A156,"CNTRY_ISSUE_ISO")</f>
        <v>#NAME?</v>
      </c>
    </row>
    <row r="157" spans="1:25" ht="15.75" customHeight="1" outlineLevel="1">
      <c r="A157" s="377" t="s">
        <v>19060</v>
      </c>
      <c r="B157" s="365" t="s">
        <v>19061</v>
      </c>
      <c r="C157" s="365" t="s">
        <v>19062</v>
      </c>
      <c r="D157" s="365" t="s">
        <v>12135</v>
      </c>
      <c r="E157" s="365" t="s">
        <v>18752</v>
      </c>
      <c r="F157" s="413">
        <v>0.47188254889304632</v>
      </c>
      <c r="G157" s="470">
        <f t="shared" si="3"/>
        <v>1.9771878798618639E-4</v>
      </c>
      <c r="H157" s="362" t="e">
        <f ca="1">_xll.BQL($A157, "credit_rating(credit_rating_source=MOODY)")</f>
        <v>#NAME?</v>
      </c>
      <c r="I157" s="362" t="e">
        <f ca="1">_xll.BQL(A157, "credit_rating(credit_rating_source=SANDP)")</f>
        <v>#NAME?</v>
      </c>
      <c r="J157" s="362" t="e" cm="1">
        <f t="array" ref="J157" ca="1">_xll.BDP($A157,"RTG_FITCH")</f>
        <v>#NAME?</v>
      </c>
      <c r="K157" s="370" t="e" cm="1">
        <f t="array" ref="K157" ca="1">_xll.BDP($A157,"CNTRY_ISSUE_ISO")</f>
        <v>#NAME?</v>
      </c>
    </row>
    <row r="158" spans="1:25" ht="15.75" customHeight="1" outlineLevel="1">
      <c r="A158" s="377" t="s">
        <v>19063</v>
      </c>
      <c r="B158" s="365" t="s">
        <v>19064</v>
      </c>
      <c r="C158" s="365" t="s">
        <v>19065</v>
      </c>
      <c r="D158" s="365" t="s">
        <v>12129</v>
      </c>
      <c r="E158" s="365" t="s">
        <v>18753</v>
      </c>
      <c r="F158" s="413">
        <v>6.5787698239062817E-2</v>
      </c>
      <c r="G158" s="470">
        <f t="shared" si="3"/>
        <v>2.7565045562167318E-5</v>
      </c>
      <c r="H158" s="362" t="e">
        <f ca="1">_xll.BQL($A158, "credit_rating(credit_rating_source=MOODY)")</f>
        <v>#NAME?</v>
      </c>
      <c r="I158" s="362" t="e">
        <f ca="1">_xll.BQL(A158, "credit_rating(credit_rating_source=SANDP)")</f>
        <v>#NAME?</v>
      </c>
      <c r="J158" s="362" t="e" cm="1">
        <f t="array" ref="J158" ca="1">_xll.BDP($A158,"RTG_FITCH")</f>
        <v>#NAME?</v>
      </c>
      <c r="K158" s="370" t="e" cm="1">
        <f t="array" ref="K158" ca="1">_xll.BDP($A158,"CNTRY_ISSUE_ISO")</f>
        <v>#NAME?</v>
      </c>
    </row>
    <row r="159" spans="1:25" ht="15.75" customHeight="1" outlineLevel="1">
      <c r="A159" s="377" t="s">
        <v>19066</v>
      </c>
      <c r="B159" s="365" t="s">
        <v>19067</v>
      </c>
      <c r="C159" s="365" t="s">
        <v>19068</v>
      </c>
      <c r="D159" s="365" t="s">
        <v>12128</v>
      </c>
      <c r="E159" s="365" t="s">
        <v>18752</v>
      </c>
      <c r="F159" s="413">
        <v>0.56669546165484719</v>
      </c>
      <c r="G159" s="470">
        <f t="shared" si="3"/>
        <v>2.3744539843338096E-4</v>
      </c>
      <c r="H159" s="362" t="e">
        <f ca="1">_xll.BQL($A159, "credit_rating(credit_rating_source=MOODY)")</f>
        <v>#NAME?</v>
      </c>
      <c r="I159" s="362" t="e">
        <f ca="1">_xll.BQL(A159, "credit_rating(credit_rating_source=SANDP)")</f>
        <v>#NAME?</v>
      </c>
      <c r="J159" s="362" t="e" cm="1">
        <f t="array" ref="J159" ca="1">_xll.BDP($A159,"RTG_FITCH")</f>
        <v>#NAME?</v>
      </c>
      <c r="K159" s="370" t="e" cm="1">
        <f t="array" ref="K159" ca="1">_xll.BDP($A159,"CNTRY_ISSUE_ISO")</f>
        <v>#NAME?</v>
      </c>
    </row>
    <row r="160" spans="1:25" ht="15.75" customHeight="1" outlineLevel="1">
      <c r="A160" s="377" t="s">
        <v>19069</v>
      </c>
      <c r="B160" s="365" t="s">
        <v>19070</v>
      </c>
      <c r="C160" s="365" t="s">
        <v>19071</v>
      </c>
      <c r="D160" s="365" t="s">
        <v>12135</v>
      </c>
      <c r="E160" s="365" t="s">
        <v>18752</v>
      </c>
      <c r="F160" s="413">
        <v>0.43424199963750437</v>
      </c>
      <c r="G160" s="470">
        <f t="shared" si="3"/>
        <v>1.8194739784811433E-4</v>
      </c>
      <c r="H160" s="362" t="e">
        <f ca="1">_xll.BQL($A160, "credit_rating(credit_rating_source=MOODY)")</f>
        <v>#NAME?</v>
      </c>
      <c r="I160" s="362" t="e">
        <f ca="1">_xll.BQL(A160, "credit_rating(credit_rating_source=SANDP)")</f>
        <v>#NAME?</v>
      </c>
      <c r="J160" s="362" t="e" cm="1">
        <f t="array" ref="J160" ca="1">_xll.BDP($A160,"RTG_FITCH")</f>
        <v>#NAME?</v>
      </c>
      <c r="K160" s="370" t="e" cm="1">
        <f t="array" ref="K160" ca="1">_xll.BDP($A160,"CNTRY_ISSUE_ISO")</f>
        <v>#NAME?</v>
      </c>
    </row>
    <row r="161" spans="1:11" ht="15.75" customHeight="1" outlineLevel="1">
      <c r="A161" s="377" t="s">
        <v>19072</v>
      </c>
      <c r="B161" s="365" t="s">
        <v>19073</v>
      </c>
      <c r="C161" s="365" t="s">
        <v>19074</v>
      </c>
      <c r="D161" s="365" t="s">
        <v>18705</v>
      </c>
      <c r="E161" s="365" t="s">
        <v>18753</v>
      </c>
      <c r="F161" s="413">
        <v>5.8296400448069711E-2</v>
      </c>
      <c r="G161" s="470">
        <f t="shared" si="3"/>
        <v>2.4426191787741209E-5</v>
      </c>
      <c r="H161" s="362" t="e">
        <f ca="1">_xll.BQL($A161, "credit_rating(credit_rating_source=MOODY)")</f>
        <v>#NAME?</v>
      </c>
      <c r="I161" s="362" t="e">
        <f ca="1">_xll.BQL(A161, "credit_rating(credit_rating_source=SANDP)")</f>
        <v>#NAME?</v>
      </c>
      <c r="J161" s="362" t="e" cm="1">
        <f t="array" ref="J161" ca="1">_xll.BDP($A161,"RTG_FITCH")</f>
        <v>#NAME?</v>
      </c>
      <c r="K161" s="370" t="e" cm="1">
        <f t="array" ref="K161" ca="1">_xll.BDP($A161,"CNTRY_ISSUE_ISO")</f>
        <v>#NAME?</v>
      </c>
    </row>
    <row r="162" spans="1:11" ht="15.75" customHeight="1" outlineLevel="1">
      <c r="A162" s="377" t="s">
        <v>19075</v>
      </c>
      <c r="B162" s="365" t="s">
        <v>19076</v>
      </c>
      <c r="C162" s="365" t="s">
        <v>19077</v>
      </c>
      <c r="D162" s="365" t="s">
        <v>12131</v>
      </c>
      <c r="E162" s="365" t="s">
        <v>19078</v>
      </c>
      <c r="F162" s="413">
        <v>0.50848282037437686</v>
      </c>
      <c r="G162" s="470">
        <f t="shared" si="3"/>
        <v>2.1305430173686391E-4</v>
      </c>
      <c r="H162" s="362" t="e">
        <f ca="1">_xll.BQL($A162, "credit_rating(credit_rating_source=MOODY)")</f>
        <v>#NAME?</v>
      </c>
      <c r="I162" s="362" t="e">
        <f ca="1">_xll.BQL(A162, "credit_rating(credit_rating_source=SANDP)")</f>
        <v>#NAME?</v>
      </c>
      <c r="J162" s="362" t="e" cm="1">
        <f t="array" ref="J162" ca="1">_xll.BDP($A162,"RTG_FITCH")</f>
        <v>#NAME?</v>
      </c>
      <c r="K162" s="370" t="e" cm="1">
        <f t="array" ref="K162" ca="1">_xll.BDP($A162,"CNTRY_ISSUE_ISO")</f>
        <v>#NAME?</v>
      </c>
    </row>
    <row r="163" spans="1:11" ht="15.75" customHeight="1" outlineLevel="1">
      <c r="A163" s="377" t="s">
        <v>18782</v>
      </c>
      <c r="B163" s="365" t="s">
        <v>18783</v>
      </c>
      <c r="C163" s="365" t="s">
        <v>18784</v>
      </c>
      <c r="D163" s="365" t="s">
        <v>8769</v>
      </c>
      <c r="E163" s="365" t="s">
        <v>18754</v>
      </c>
      <c r="F163" s="413">
        <v>0.49984614739718602</v>
      </c>
      <c r="G163" s="470">
        <f t="shared" si="3"/>
        <v>2.0943553575942093E-4</v>
      </c>
      <c r="H163" s="362" t="e">
        <f ca="1">_xll.BQL($A163, "credit_rating(credit_rating_source=MOODY)")</f>
        <v>#NAME?</v>
      </c>
      <c r="I163" s="362" t="e">
        <f ca="1">_xll.BQL(A163, "credit_rating(credit_rating_source=SANDP)")</f>
        <v>#NAME?</v>
      </c>
      <c r="J163" s="362" t="e" cm="1">
        <f t="array" ref="J163" ca="1">_xll.BDP($A163,"RTG_FITCH")</f>
        <v>#NAME?</v>
      </c>
      <c r="K163" s="370" t="e" cm="1">
        <f t="array" ref="K163" ca="1">_xll.BDP($A163,"CNTRY_ISSUE_ISO")</f>
        <v>#NAME?</v>
      </c>
    </row>
    <row r="164" spans="1:11" ht="15.75" customHeight="1" outlineLevel="1">
      <c r="A164" s="377" t="s">
        <v>19079</v>
      </c>
      <c r="B164" s="365" t="s">
        <v>19080</v>
      </c>
      <c r="C164" s="365" t="s">
        <v>19081</v>
      </c>
      <c r="D164" s="365" t="s">
        <v>18705</v>
      </c>
      <c r="E164" s="365" t="s">
        <v>18757</v>
      </c>
      <c r="F164" s="413">
        <v>0.58665830250252271</v>
      </c>
      <c r="G164" s="470">
        <f t="shared" si="3"/>
        <v>2.4580982874855702E-4</v>
      </c>
      <c r="H164" s="362" t="e">
        <f ca="1">_xll.BQL($A164, "credit_rating(credit_rating_source=MOODY)")</f>
        <v>#NAME?</v>
      </c>
      <c r="I164" s="362" t="e">
        <f ca="1">_xll.BQL(A164, "credit_rating(credit_rating_source=SANDP)")</f>
        <v>#NAME?</v>
      </c>
      <c r="J164" s="362" t="e" cm="1">
        <f t="array" ref="J164" ca="1">_xll.BDP($A164,"RTG_FITCH")</f>
        <v>#NAME?</v>
      </c>
      <c r="K164" s="370" t="e" cm="1">
        <f t="array" ref="K164" ca="1">_xll.BDP($A164,"CNTRY_ISSUE_ISO")</f>
        <v>#NAME?</v>
      </c>
    </row>
    <row r="165" spans="1:11" ht="15.75" customHeight="1" outlineLevel="1">
      <c r="A165" s="377" t="s">
        <v>19082</v>
      </c>
      <c r="B165" s="365" t="s">
        <v>19083</v>
      </c>
      <c r="C165" s="365" t="s">
        <v>19084</v>
      </c>
      <c r="D165" s="365" t="s">
        <v>18705</v>
      </c>
      <c r="E165" s="365" t="s">
        <v>18757</v>
      </c>
      <c r="F165" s="413">
        <v>0.5687555996068655</v>
      </c>
      <c r="G165" s="470">
        <f t="shared" si="3"/>
        <v>2.3830859623527663E-4</v>
      </c>
      <c r="H165" s="362" t="e">
        <f ca="1">_xll.BQL($A165, "credit_rating(credit_rating_source=MOODY)")</f>
        <v>#NAME?</v>
      </c>
      <c r="I165" s="362" t="e">
        <f ca="1">_xll.BQL(A165, "credit_rating(credit_rating_source=SANDP)")</f>
        <v>#NAME?</v>
      </c>
      <c r="J165" s="362" t="e" cm="1">
        <f t="array" ref="J165" ca="1">_xll.BDP($A165,"RTG_FITCH")</f>
        <v>#NAME?</v>
      </c>
      <c r="K165" s="370" t="e" cm="1">
        <f t="array" ref="K165" ca="1">_xll.BDP($A165,"CNTRY_ISSUE_ISO")</f>
        <v>#NAME?</v>
      </c>
    </row>
    <row r="166" spans="1:11" ht="15.75" customHeight="1" outlineLevel="1">
      <c r="A166" s="377" t="s">
        <v>19085</v>
      </c>
      <c r="B166" s="365" t="s">
        <v>19086</v>
      </c>
      <c r="C166" s="365" t="s">
        <v>19087</v>
      </c>
      <c r="D166" s="365" t="s">
        <v>18705</v>
      </c>
      <c r="E166" s="365" t="s">
        <v>18753</v>
      </c>
      <c r="F166" s="413">
        <v>5.1206440831433248E-2</v>
      </c>
      <c r="G166" s="470">
        <f t="shared" si="3"/>
        <v>2.1455498708370533E-5</v>
      </c>
      <c r="H166" s="362" t="e">
        <f ca="1">_xll.BQL($A166, "credit_rating(credit_rating_source=MOODY)")</f>
        <v>#NAME?</v>
      </c>
      <c r="I166" s="362" t="e">
        <f ca="1">_xll.BQL(A166, "credit_rating(credit_rating_source=SANDP)")</f>
        <v>#NAME?</v>
      </c>
      <c r="J166" s="362" t="e" cm="1">
        <f t="array" ref="J166" ca="1">_xll.BDP($A166,"RTG_FITCH")</f>
        <v>#NAME?</v>
      </c>
      <c r="K166" s="370" t="e" cm="1">
        <f t="array" ref="K166" ca="1">_xll.BDP($A166,"CNTRY_ISSUE_ISO")</f>
        <v>#NAME?</v>
      </c>
    </row>
    <row r="167" spans="1:11" ht="15.75" customHeight="1" outlineLevel="1">
      <c r="A167" s="377" t="s">
        <v>19088</v>
      </c>
      <c r="B167" s="365" t="s">
        <v>19089</v>
      </c>
      <c r="C167" s="365" t="s">
        <v>19090</v>
      </c>
      <c r="D167" s="365" t="s">
        <v>18675</v>
      </c>
      <c r="E167" s="365" t="s">
        <v>18753</v>
      </c>
      <c r="F167" s="413">
        <v>0.44426069393036532</v>
      </c>
      <c r="G167" s="470">
        <f t="shared" si="3"/>
        <v>1.8614523075682307E-4</v>
      </c>
      <c r="H167" s="362" t="e">
        <f ca="1">_xll.BQL($A167, "credit_rating(credit_rating_source=MOODY)")</f>
        <v>#NAME?</v>
      </c>
      <c r="I167" s="362" t="e">
        <f ca="1">_xll.BQL(A167, "credit_rating(credit_rating_source=SANDP)")</f>
        <v>#NAME?</v>
      </c>
      <c r="J167" s="362" t="e" cm="1">
        <f t="array" ref="J167" ca="1">_xll.BDP($A167,"RTG_FITCH")</f>
        <v>#NAME?</v>
      </c>
      <c r="K167" s="370" t="e" cm="1">
        <f t="array" ref="K167" ca="1">_xll.BDP($A167,"CNTRY_ISSUE_ISO")</f>
        <v>#NAME?</v>
      </c>
    </row>
    <row r="168" spans="1:11" ht="15.75" customHeight="1" outlineLevel="1">
      <c r="A168" s="377" t="s">
        <v>19091</v>
      </c>
      <c r="B168" s="365" t="s">
        <v>19092</v>
      </c>
      <c r="C168" s="365" t="s">
        <v>19093</v>
      </c>
      <c r="D168" s="365" t="s">
        <v>12129</v>
      </c>
      <c r="E168" s="365" t="s">
        <v>18752</v>
      </c>
      <c r="F168" s="413">
        <v>0.4243574081178248</v>
      </c>
      <c r="G168" s="470">
        <f t="shared" si="3"/>
        <v>1.7780575400136857E-4</v>
      </c>
      <c r="H168" s="362" t="e">
        <f ca="1">_xll.BQL($A168, "credit_rating(credit_rating_source=MOODY)")</f>
        <v>#NAME?</v>
      </c>
      <c r="I168" s="362" t="e">
        <f ca="1">_xll.BQL(A168, "credit_rating(credit_rating_source=SANDP)")</f>
        <v>#NAME?</v>
      </c>
      <c r="J168" s="362" t="e" cm="1">
        <f t="array" ref="J168" ca="1">_xll.BDP($A168,"RTG_FITCH")</f>
        <v>#NAME?</v>
      </c>
      <c r="K168" s="370" t="e" cm="1">
        <f t="array" ref="K168" ca="1">_xll.BDP($A168,"CNTRY_ISSUE_ISO")</f>
        <v>#NAME?</v>
      </c>
    </row>
    <row r="169" spans="1:11" ht="15.75" customHeight="1" outlineLevel="1">
      <c r="A169" s="377" t="s">
        <v>19094</v>
      </c>
      <c r="B169" s="365" t="s">
        <v>19095</v>
      </c>
      <c r="C169" s="365" t="s">
        <v>19096</v>
      </c>
      <c r="D169" s="365" t="s">
        <v>12128</v>
      </c>
      <c r="E169" s="365" t="s">
        <v>18752</v>
      </c>
      <c r="F169" s="413">
        <v>0.41953696457332379</v>
      </c>
      <c r="G169" s="470">
        <f t="shared" si="3"/>
        <v>1.7578598815622264E-4</v>
      </c>
      <c r="H169" s="362" t="e">
        <f ca="1">_xll.BQL($A169, "credit_rating(credit_rating_source=MOODY)")</f>
        <v>#NAME?</v>
      </c>
      <c r="I169" s="362" t="e">
        <f ca="1">_xll.BQL(A169, "credit_rating(credit_rating_source=SANDP)")</f>
        <v>#NAME?</v>
      </c>
      <c r="J169" s="362" t="e" cm="1">
        <f t="array" ref="J169" ca="1">_xll.BDP($A169,"RTG_FITCH")</f>
        <v>#NAME?</v>
      </c>
      <c r="K169" s="370" t="e" cm="1">
        <f t="array" ref="K169" ca="1">_xll.BDP($A169,"CNTRY_ISSUE_ISO")</f>
        <v>#NAME?</v>
      </c>
    </row>
    <row r="170" spans="1:11" ht="15.75" customHeight="1" outlineLevel="1">
      <c r="A170" s="377" t="s">
        <v>18970</v>
      </c>
      <c r="B170" s="365" t="s">
        <v>18971</v>
      </c>
      <c r="C170" s="365" t="s">
        <v>18972</v>
      </c>
      <c r="D170" s="365" t="s">
        <v>12140</v>
      </c>
      <c r="E170" s="365" t="s">
        <v>18752</v>
      </c>
      <c r="F170" s="413">
        <v>0.41379909531345899</v>
      </c>
      <c r="G170" s="470">
        <f t="shared" si="3"/>
        <v>1.7338182093633932E-4</v>
      </c>
      <c r="H170" s="362" t="e">
        <f ca="1">_xll.BQL($A170, "credit_rating(credit_rating_source=MOODY)")</f>
        <v>#NAME?</v>
      </c>
      <c r="I170" s="362" t="e">
        <f ca="1">_xll.BQL(A170, "credit_rating(credit_rating_source=SANDP)")</f>
        <v>#NAME?</v>
      </c>
      <c r="J170" s="362" t="e" cm="1">
        <f t="array" ref="J170" ca="1">_xll.BDP($A170,"RTG_FITCH")</f>
        <v>#NAME?</v>
      </c>
      <c r="K170" s="370" t="e" cm="1">
        <f t="array" ref="K170" ca="1">_xll.BDP($A170,"CNTRY_ISSUE_ISO")</f>
        <v>#NAME?</v>
      </c>
    </row>
    <row r="171" spans="1:11" ht="15.75" customHeight="1" outlineLevel="1">
      <c r="A171" s="377" t="s">
        <v>19097</v>
      </c>
      <c r="B171" s="365" t="s">
        <v>19098</v>
      </c>
      <c r="C171" s="365" t="s">
        <v>19099</v>
      </c>
      <c r="D171" s="365" t="s">
        <v>12131</v>
      </c>
      <c r="E171" s="365" t="s">
        <v>18753</v>
      </c>
      <c r="F171" s="413">
        <v>0.4874109055894798</v>
      </c>
      <c r="G171" s="470">
        <f t="shared" si="3"/>
        <v>2.0422516944199203E-4</v>
      </c>
      <c r="H171" s="362" t="e">
        <f ca="1">_xll.BQL($A171, "credit_rating(credit_rating_source=MOODY)")</f>
        <v>#NAME?</v>
      </c>
      <c r="I171" s="362" t="e">
        <f ca="1">_xll.BQL(A171, "credit_rating(credit_rating_source=SANDP)")</f>
        <v>#NAME?</v>
      </c>
      <c r="J171" s="362" t="e" cm="1">
        <f t="array" ref="J171" ca="1">_xll.BDP($A171,"RTG_FITCH")</f>
        <v>#NAME?</v>
      </c>
      <c r="K171" s="370" t="e" cm="1">
        <f t="array" ref="K171" ca="1">_xll.BDP($A171,"CNTRY_ISSUE_ISO")</f>
        <v>#NAME?</v>
      </c>
    </row>
    <row r="172" spans="1:11" ht="15.75" customHeight="1" outlineLevel="1">
      <c r="A172" s="377" t="s">
        <v>19100</v>
      </c>
      <c r="B172" s="365" t="s">
        <v>19101</v>
      </c>
      <c r="C172" s="365" t="s">
        <v>19102</v>
      </c>
      <c r="D172" s="365" t="s">
        <v>12128</v>
      </c>
      <c r="E172" s="365" t="s">
        <v>18752</v>
      </c>
      <c r="F172" s="413">
        <v>0.39752184592953049</v>
      </c>
      <c r="G172" s="470">
        <f t="shared" si="3"/>
        <v>1.665616534444733E-4</v>
      </c>
      <c r="H172" s="362" t="e">
        <f ca="1">_xll.BQL($A172, "credit_rating(credit_rating_source=MOODY)")</f>
        <v>#NAME?</v>
      </c>
      <c r="I172" s="362" t="e">
        <f ca="1">_xll.BQL(A172, "credit_rating(credit_rating_source=SANDP)")</f>
        <v>#NAME?</v>
      </c>
      <c r="J172" s="362" t="e" cm="1">
        <f t="array" ref="J172" ca="1">_xll.BDP($A172,"RTG_FITCH")</f>
        <v>#NAME?</v>
      </c>
      <c r="K172" s="370" t="e" cm="1">
        <f t="array" ref="K172" ca="1">_xll.BDP($A172,"CNTRY_ISSUE_ISO")</f>
        <v>#NAME?</v>
      </c>
    </row>
    <row r="173" spans="1:11" ht="15.75" customHeight="1" outlineLevel="1">
      <c r="A173" s="377" t="s">
        <v>19103</v>
      </c>
      <c r="B173" s="365" t="s">
        <v>19104</v>
      </c>
      <c r="C173" s="365" t="s">
        <v>19105</v>
      </c>
      <c r="D173" s="365" t="s">
        <v>18705</v>
      </c>
      <c r="E173" s="365" t="s">
        <v>18753</v>
      </c>
      <c r="F173" s="413">
        <v>0.45245065959655972</v>
      </c>
      <c r="G173" s="470">
        <f t="shared" si="3"/>
        <v>1.8957682637095851E-4</v>
      </c>
      <c r="H173" s="362" t="e">
        <f ca="1">_xll.BQL($A173, "credit_rating(credit_rating_source=MOODY)")</f>
        <v>#NAME?</v>
      </c>
      <c r="I173" s="362" t="e">
        <f ca="1">_xll.BQL(A173, "credit_rating(credit_rating_source=SANDP)")</f>
        <v>#NAME?</v>
      </c>
      <c r="J173" s="362" t="e" cm="1">
        <f t="array" ref="J173" ca="1">_xll.BDP($A173,"RTG_FITCH")</f>
        <v>#NAME?</v>
      </c>
      <c r="K173" s="370" t="e" cm="1">
        <f t="array" ref="K173" ca="1">_xll.BDP($A173,"CNTRY_ISSUE_ISO")</f>
        <v>#NAME?</v>
      </c>
    </row>
    <row r="174" spans="1:11" ht="15.75" customHeight="1" outlineLevel="1">
      <c r="A174" s="377" t="s">
        <v>19106</v>
      </c>
      <c r="B174" s="365" t="s">
        <v>19107</v>
      </c>
      <c r="C174" s="365" t="s">
        <v>19108</v>
      </c>
      <c r="D174" s="365" t="s">
        <v>18676</v>
      </c>
      <c r="E174" s="365" t="s">
        <v>18753</v>
      </c>
      <c r="F174" s="413">
        <v>0.44380058772640762</v>
      </c>
      <c r="G174" s="470">
        <f t="shared" si="3"/>
        <v>1.859524462573648E-4</v>
      </c>
      <c r="H174" s="362" t="e">
        <f ca="1">_xll.BQL($A174, "credit_rating(credit_rating_source=MOODY)")</f>
        <v>#NAME?</v>
      </c>
      <c r="I174" s="362" t="e">
        <f ca="1">_xll.BQL(A174, "credit_rating(credit_rating_source=SANDP)")</f>
        <v>#NAME?</v>
      </c>
      <c r="J174" s="362" t="e" cm="1">
        <f t="array" ref="J174" ca="1">_xll.BDP($A174,"RTG_FITCH")</f>
        <v>#NAME?</v>
      </c>
      <c r="K174" s="370" t="e" cm="1">
        <f t="array" ref="K174" ca="1">_xll.BDP($A174,"CNTRY_ISSUE_ISO")</f>
        <v>#NAME?</v>
      </c>
    </row>
    <row r="175" spans="1:11" ht="15.75" customHeight="1" outlineLevel="1">
      <c r="A175" s="377" t="s">
        <v>19109</v>
      </c>
      <c r="B175" s="365" t="s">
        <v>19110</v>
      </c>
      <c r="C175" s="365" t="s">
        <v>19111</v>
      </c>
      <c r="D175" s="365" t="s">
        <v>12128</v>
      </c>
      <c r="E175" s="365" t="s">
        <v>18752</v>
      </c>
      <c r="F175" s="413">
        <v>0.36869096237707488</v>
      </c>
      <c r="G175" s="470">
        <f t="shared" si="3"/>
        <v>1.5448151323599438E-4</v>
      </c>
      <c r="H175" s="362" t="e">
        <f ca="1">_xll.BQL($A175, "credit_rating(credit_rating_source=MOODY)")</f>
        <v>#NAME?</v>
      </c>
      <c r="I175" s="362" t="e">
        <f ca="1">_xll.BQL(A175, "credit_rating(credit_rating_source=SANDP)")</f>
        <v>#NAME?</v>
      </c>
      <c r="J175" s="362" t="e" cm="1">
        <f t="array" ref="J175" ca="1">_xll.BDP($A175,"RTG_FITCH")</f>
        <v>#NAME?</v>
      </c>
      <c r="K175" s="370" t="e" cm="1">
        <f t="array" ref="K175" ca="1">_xll.BDP($A175,"CNTRY_ISSUE_ISO")</f>
        <v>#NAME?</v>
      </c>
    </row>
    <row r="176" spans="1:11" ht="15.75" customHeight="1" outlineLevel="1">
      <c r="A176" s="377" t="s">
        <v>19112</v>
      </c>
      <c r="B176" s="365" t="s">
        <v>19113</v>
      </c>
      <c r="C176" s="365" t="s">
        <v>19114</v>
      </c>
      <c r="D176" s="365" t="s">
        <v>12131</v>
      </c>
      <c r="E176" s="365" t="s">
        <v>18753</v>
      </c>
      <c r="F176" s="413">
        <v>0.43143281555666058</v>
      </c>
      <c r="G176" s="470">
        <f t="shared" si="3"/>
        <v>1.807703497182408E-4</v>
      </c>
      <c r="H176" s="362" t="e">
        <f ca="1">_xll.BQL($A176, "credit_rating(credit_rating_source=MOODY)")</f>
        <v>#NAME?</v>
      </c>
      <c r="I176" s="362" t="e">
        <f ca="1">_xll.BQL(A176, "credit_rating(credit_rating_source=SANDP)")</f>
        <v>#NAME?</v>
      </c>
      <c r="J176" s="362" t="e" cm="1">
        <f t="array" ref="J176" ca="1">_xll.BDP($A176,"RTG_FITCH")</f>
        <v>#NAME?</v>
      </c>
      <c r="K176" s="370" t="e" cm="1">
        <f t="array" ref="K176" ca="1">_xll.BDP($A176,"CNTRY_ISSUE_ISO")</f>
        <v>#NAME?</v>
      </c>
    </row>
    <row r="177" spans="1:11" ht="15.75" customHeight="1" outlineLevel="1">
      <c r="A177" s="377" t="s">
        <v>19118</v>
      </c>
      <c r="B177" s="365" t="s">
        <v>19119</v>
      </c>
      <c r="C177" s="365" t="s">
        <v>19120</v>
      </c>
      <c r="D177" s="365" t="s">
        <v>12129</v>
      </c>
      <c r="E177" s="365" t="s">
        <v>18752</v>
      </c>
      <c r="F177" s="413">
        <v>0.35478187699166491</v>
      </c>
      <c r="G177" s="470">
        <f t="shared" si="3"/>
        <v>1.4865360645950759E-4</v>
      </c>
      <c r="H177" s="362" t="e">
        <f ca="1">_xll.BQL($A177, "credit_rating(credit_rating_source=MOODY)")</f>
        <v>#NAME?</v>
      </c>
      <c r="I177" s="362" t="e">
        <f ca="1">_xll.BQL(A177, "credit_rating(credit_rating_source=SANDP)")</f>
        <v>#NAME?</v>
      </c>
      <c r="J177" s="362" t="e" cm="1">
        <f t="array" ref="J177" ca="1">_xll.BDP($A177,"RTG_FITCH")</f>
        <v>#NAME?</v>
      </c>
      <c r="K177" s="370" t="e" cm="1">
        <f t="array" ref="K177" ca="1">_xll.BDP($A177,"CNTRY_ISSUE_ISO")</f>
        <v>#NAME?</v>
      </c>
    </row>
    <row r="178" spans="1:11" ht="15.75" customHeight="1" outlineLevel="1">
      <c r="A178" s="377" t="s">
        <v>19115</v>
      </c>
      <c r="B178" s="365" t="s">
        <v>19116</v>
      </c>
      <c r="C178" s="365" t="s">
        <v>19117</v>
      </c>
      <c r="D178" s="365" t="s">
        <v>12129</v>
      </c>
      <c r="E178" s="365" t="s">
        <v>18753</v>
      </c>
      <c r="F178" s="413">
        <v>0.41860193270270951</v>
      </c>
      <c r="G178" s="470">
        <f t="shared" si="3"/>
        <v>1.7539420980243529E-4</v>
      </c>
      <c r="H178" s="362" t="e">
        <f ca="1">_xll.BQL($A178, "credit_rating(credit_rating_source=MOODY)")</f>
        <v>#NAME?</v>
      </c>
      <c r="I178" s="362" t="e">
        <f ca="1">_xll.BQL(A178, "credit_rating(credit_rating_source=SANDP)")</f>
        <v>#NAME?</v>
      </c>
      <c r="J178" s="362" t="e" cm="1">
        <f t="array" ref="J178" ca="1">_xll.BDP($A178,"RTG_FITCH")</f>
        <v>#NAME?</v>
      </c>
      <c r="K178" s="370" t="e" cm="1">
        <f t="array" ref="K178" ca="1">_xll.BDP($A178,"CNTRY_ISSUE_ISO")</f>
        <v>#NAME?</v>
      </c>
    </row>
    <row r="179" spans="1:11" ht="15.75" customHeight="1" outlineLevel="1">
      <c r="A179" s="377" t="s">
        <v>19121</v>
      </c>
      <c r="B179" s="365" t="s">
        <v>19122</v>
      </c>
      <c r="C179" s="365" t="s">
        <v>19123</v>
      </c>
      <c r="D179" s="365" t="s">
        <v>12135</v>
      </c>
      <c r="E179" s="365" t="s">
        <v>18752</v>
      </c>
      <c r="F179" s="413">
        <v>0.27818449440075149</v>
      </c>
      <c r="G179" s="470">
        <f t="shared" si="3"/>
        <v>1.1655930315391487E-4</v>
      </c>
      <c r="H179" s="362" t="e">
        <f ca="1">_xll.BQL($A179, "credit_rating(credit_rating_source=MOODY)")</f>
        <v>#NAME?</v>
      </c>
      <c r="I179" s="362" t="e">
        <f ca="1">_xll.BQL(A179, "credit_rating(credit_rating_source=SANDP)")</f>
        <v>#NAME?</v>
      </c>
      <c r="J179" s="362" t="e" cm="1">
        <f t="array" ref="J179" ca="1">_xll.BDP($A179,"RTG_FITCH")</f>
        <v>#NAME?</v>
      </c>
      <c r="K179" s="370" t="e" cm="1">
        <f t="array" ref="K179" ca="1">_xll.BDP($A179,"CNTRY_ISSUE_ISO")</f>
        <v>#NAME?</v>
      </c>
    </row>
    <row r="180" spans="1:11" ht="15.75" customHeight="1" outlineLevel="1">
      <c r="A180" s="377" t="s">
        <v>19124</v>
      </c>
      <c r="B180" s="365" t="s">
        <v>19125</v>
      </c>
      <c r="C180" s="365" t="s">
        <v>19126</v>
      </c>
      <c r="D180" s="365" t="s">
        <v>12128</v>
      </c>
      <c r="E180" s="365" t="s">
        <v>18752</v>
      </c>
      <c r="F180" s="413">
        <v>0.34717152852704558</v>
      </c>
      <c r="G180" s="470">
        <f t="shared" si="3"/>
        <v>1.4546487045283209E-4</v>
      </c>
      <c r="H180" s="362" t="e">
        <f ca="1">_xll.BQL($A180, "credit_rating(credit_rating_source=MOODY)")</f>
        <v>#NAME?</v>
      </c>
      <c r="I180" s="362" t="e">
        <f ca="1">_xll.BQL(A180, "credit_rating(credit_rating_source=SANDP)")</f>
        <v>#NAME?</v>
      </c>
      <c r="J180" s="362" t="e" cm="1">
        <f t="array" ref="J180" ca="1">_xll.BDP($A180,"RTG_FITCH")</f>
        <v>#NAME?</v>
      </c>
      <c r="K180" s="370" t="e" cm="1">
        <f t="array" ref="K180" ca="1">_xll.BDP($A180,"CNTRY_ISSUE_ISO")</f>
        <v>#NAME?</v>
      </c>
    </row>
    <row r="181" spans="1:11" ht="15.75" customHeight="1" outlineLevel="1">
      <c r="A181" s="377" t="s">
        <v>19127</v>
      </c>
      <c r="B181" s="365" t="s">
        <v>19128</v>
      </c>
      <c r="C181" s="365" t="s">
        <v>19129</v>
      </c>
      <c r="D181" s="365" t="s">
        <v>12128</v>
      </c>
      <c r="E181" s="365" t="s">
        <v>19130</v>
      </c>
      <c r="F181" s="413">
        <v>0.34051459024466441</v>
      </c>
      <c r="G181" s="470">
        <f t="shared" si="3"/>
        <v>1.4267561331251439E-4</v>
      </c>
      <c r="H181" s="362" t="e">
        <f ca="1">_xll.BQL($A181, "credit_rating(credit_rating_source=MOODY)")</f>
        <v>#NAME?</v>
      </c>
      <c r="I181" s="362" t="e">
        <f ca="1">_xll.BQL(A181, "credit_rating(credit_rating_source=SANDP)")</f>
        <v>#NAME?</v>
      </c>
      <c r="J181" s="362" t="e" cm="1">
        <f t="array" ref="J181" ca="1">_xll.BDP($A181,"RTG_FITCH")</f>
        <v>#NAME?</v>
      </c>
      <c r="K181" s="370" t="e" cm="1">
        <f t="array" ref="K181" ca="1">_xll.BDP($A181,"CNTRY_ISSUE_ISO")</f>
        <v>#NAME?</v>
      </c>
    </row>
    <row r="182" spans="1:11" ht="15.75" customHeight="1" outlineLevel="1">
      <c r="A182" s="377" t="s">
        <v>19131</v>
      </c>
      <c r="B182" s="365" t="s">
        <v>19132</v>
      </c>
      <c r="C182" s="365" t="s">
        <v>19133</v>
      </c>
      <c r="D182" s="365" t="s">
        <v>18683</v>
      </c>
      <c r="E182" s="365" t="s">
        <v>19078</v>
      </c>
      <c r="F182" s="413">
        <v>0.3364145487973792</v>
      </c>
      <c r="G182" s="470">
        <f t="shared" si="3"/>
        <v>1.4095769594610189E-4</v>
      </c>
      <c r="H182" s="362" t="e">
        <f ca="1">_xll.BQL($A182, "credit_rating(credit_rating_source=MOODY)")</f>
        <v>#NAME?</v>
      </c>
      <c r="I182" s="362" t="e">
        <f ca="1">_xll.BQL(A182, "credit_rating(credit_rating_source=SANDP)")</f>
        <v>#NAME?</v>
      </c>
      <c r="J182" s="362" t="e" cm="1">
        <f t="array" ref="J182" ca="1">_xll.BDP($A182,"RTG_FITCH")</f>
        <v>#NAME?</v>
      </c>
      <c r="K182" s="370" t="e" cm="1">
        <f t="array" ref="K182" ca="1">_xll.BDP($A182,"CNTRY_ISSUE_ISO")</f>
        <v>#NAME?</v>
      </c>
    </row>
    <row r="183" spans="1:11" ht="15.75" customHeight="1" outlineLevel="1">
      <c r="A183" s="377" t="s">
        <v>18988</v>
      </c>
      <c r="B183" s="365" t="s">
        <v>18989</v>
      </c>
      <c r="C183" s="365" t="s">
        <v>18990</v>
      </c>
      <c r="D183" s="365" t="s">
        <v>12140</v>
      </c>
      <c r="E183" s="365" t="s">
        <v>18752</v>
      </c>
      <c r="F183" s="413">
        <v>0.33289393646229648</v>
      </c>
      <c r="G183" s="470">
        <f t="shared" si="3"/>
        <v>1.3948255937770222E-4</v>
      </c>
      <c r="H183" s="362" t="e">
        <f ca="1">_xll.BQL($A183, "credit_rating(credit_rating_source=MOODY)")</f>
        <v>#NAME?</v>
      </c>
      <c r="I183" s="362" t="e">
        <f ca="1">_xll.BQL(A183, "credit_rating(credit_rating_source=SANDP)")</f>
        <v>#NAME?</v>
      </c>
      <c r="J183" s="362" t="e" cm="1">
        <f t="array" ref="J183" ca="1">_xll.BDP($A183,"RTG_FITCH")</f>
        <v>#NAME?</v>
      </c>
      <c r="K183" s="370" t="e" cm="1">
        <f t="array" ref="K183" ca="1">_xll.BDP($A183,"CNTRY_ISSUE_ISO")</f>
        <v>#NAME?</v>
      </c>
    </row>
    <row r="184" spans="1:11" ht="15.75" customHeight="1" outlineLevel="1">
      <c r="A184" s="377" t="s">
        <v>19134</v>
      </c>
      <c r="B184" s="365" t="s">
        <v>19135</v>
      </c>
      <c r="C184" s="365" t="s">
        <v>19136</v>
      </c>
      <c r="D184" s="365" t="s">
        <v>12136</v>
      </c>
      <c r="E184" s="365" t="s">
        <v>18754</v>
      </c>
      <c r="F184" s="413">
        <v>0.3208284981606585</v>
      </c>
      <c r="G184" s="470">
        <f t="shared" si="3"/>
        <v>1.344271407293159E-4</v>
      </c>
      <c r="H184" s="362" t="e">
        <f ca="1">_xll.BQL($A184, "credit_rating(credit_rating_source=MOODY)")</f>
        <v>#NAME?</v>
      </c>
      <c r="I184" s="362" t="e">
        <f ca="1">_xll.BQL(A184, "credit_rating(credit_rating_source=SANDP)")</f>
        <v>#NAME?</v>
      </c>
      <c r="J184" s="362" t="e" cm="1">
        <f t="array" ref="J184" ca="1">_xll.BDP($A184,"RTG_FITCH")</f>
        <v>#NAME?</v>
      </c>
      <c r="K184" s="370" t="e" cm="1">
        <f t="array" ref="K184" ca="1">_xll.BDP($A184,"CNTRY_ISSUE_ISO")</f>
        <v>#NAME?</v>
      </c>
    </row>
    <row r="185" spans="1:11" ht="15.75" customHeight="1" outlineLevel="1">
      <c r="A185" s="377" t="s">
        <v>19137</v>
      </c>
      <c r="B185" s="365" t="s">
        <v>19138</v>
      </c>
      <c r="C185" s="365" t="s">
        <v>19139</v>
      </c>
      <c r="D185" s="365" t="s">
        <v>18679</v>
      </c>
      <c r="E185" s="365" t="s">
        <v>19140</v>
      </c>
      <c r="F185" s="413">
        <v>0.2401616831930449</v>
      </c>
      <c r="G185" s="470">
        <f t="shared" si="3"/>
        <v>1.0062774525788581E-4</v>
      </c>
      <c r="H185" s="362" t="e">
        <f ca="1">_xll.BQL($A185, "credit_rating(credit_rating_source=MOODY)")</f>
        <v>#NAME?</v>
      </c>
      <c r="I185" s="362" t="e">
        <f ca="1">_xll.BQL(A185, "credit_rating(credit_rating_source=SANDP)")</f>
        <v>#NAME?</v>
      </c>
      <c r="J185" s="362" t="e" cm="1">
        <f t="array" ref="J185" ca="1">_xll.BDP($A185,"RTG_FITCH")</f>
        <v>#NAME?</v>
      </c>
      <c r="K185" s="370" t="e" cm="1">
        <f t="array" ref="K185" ca="1">_xll.BDP($A185,"CNTRY_ISSUE_ISO")</f>
        <v>#NAME?</v>
      </c>
    </row>
    <row r="186" spans="1:11" ht="15.75" customHeight="1" outlineLevel="1">
      <c r="A186" s="377" t="s">
        <v>19141</v>
      </c>
      <c r="B186" s="365" t="s">
        <v>19142</v>
      </c>
      <c r="C186" s="365" t="s">
        <v>19143</v>
      </c>
      <c r="D186" s="365" t="s">
        <v>12140</v>
      </c>
      <c r="E186" s="365" t="s">
        <v>18757</v>
      </c>
      <c r="F186" s="413">
        <v>0.36391352695261098</v>
      </c>
      <c r="G186" s="470">
        <f t="shared" si="3"/>
        <v>1.5247976779314399E-4</v>
      </c>
      <c r="H186" s="362" t="e">
        <f ca="1">_xll.BQL($A186, "credit_rating(credit_rating_source=MOODY)")</f>
        <v>#NAME?</v>
      </c>
      <c r="I186" s="362" t="e">
        <f ca="1">_xll.BQL(A186, "credit_rating(credit_rating_source=SANDP)")</f>
        <v>#NAME?</v>
      </c>
      <c r="J186" s="362" t="e" cm="1">
        <f t="array" ref="J186" ca="1">_xll.BDP($A186,"RTG_FITCH")</f>
        <v>#NAME?</v>
      </c>
      <c r="K186" s="370" t="e" cm="1">
        <f t="array" ref="K186" ca="1">_xll.BDP($A186,"CNTRY_ISSUE_ISO")</f>
        <v>#NAME?</v>
      </c>
    </row>
    <row r="187" spans="1:11" ht="15.75" customHeight="1" outlineLevel="1">
      <c r="A187" s="377" t="s">
        <v>19144</v>
      </c>
      <c r="B187" s="365" t="s">
        <v>19145</v>
      </c>
      <c r="C187" s="365" t="s">
        <v>19146</v>
      </c>
      <c r="D187" s="365" t="s">
        <v>12131</v>
      </c>
      <c r="E187" s="365" t="s">
        <v>18753</v>
      </c>
      <c r="F187" s="413">
        <v>0.35561655823209881</v>
      </c>
      <c r="G187" s="470">
        <f t="shared" si="3"/>
        <v>1.4900333789924939E-4</v>
      </c>
      <c r="H187" s="362" t="e">
        <f ca="1">_xll.BQL($A187, "credit_rating(credit_rating_source=MOODY)")</f>
        <v>#NAME?</v>
      </c>
      <c r="I187" s="362" t="e">
        <f ca="1">_xll.BQL(A187, "credit_rating(credit_rating_source=SANDP)")</f>
        <v>#NAME?</v>
      </c>
      <c r="J187" s="362" t="e" cm="1">
        <f t="array" ref="J187" ca="1">_xll.BDP($A187,"RTG_FITCH")</f>
        <v>#NAME?</v>
      </c>
      <c r="K187" s="370" t="e" cm="1">
        <f t="array" ref="K187" ca="1">_xll.BDP($A187,"CNTRY_ISSUE_ISO")</f>
        <v>#NAME?</v>
      </c>
    </row>
    <row r="188" spans="1:11" ht="15.75" customHeight="1" outlineLevel="1">
      <c r="A188" s="377" t="s">
        <v>19147</v>
      </c>
      <c r="B188" s="365" t="s">
        <v>19148</v>
      </c>
      <c r="C188" s="365" t="s">
        <v>19149</v>
      </c>
      <c r="D188" s="365" t="s">
        <v>18683</v>
      </c>
      <c r="E188" s="365" t="s">
        <v>18753</v>
      </c>
      <c r="F188" s="413">
        <v>0.35404195814714678</v>
      </c>
      <c r="G188" s="470">
        <f t="shared" si="3"/>
        <v>1.4834358046365449E-4</v>
      </c>
      <c r="H188" s="362" t="e">
        <f ca="1">_xll.BQL($A188, "credit_rating(credit_rating_source=MOODY)")</f>
        <v>#NAME?</v>
      </c>
      <c r="I188" s="362" t="e">
        <f ca="1">_xll.BQL(A188, "credit_rating(credit_rating_source=SANDP)")</f>
        <v>#NAME?</v>
      </c>
      <c r="J188" s="362" t="e" cm="1">
        <f t="array" ref="J188" ca="1">_xll.BDP($A188,"RTG_FITCH")</f>
        <v>#NAME?</v>
      </c>
      <c r="K188" s="370" t="e" cm="1">
        <f t="array" ref="K188" ca="1">_xll.BDP($A188,"CNTRY_ISSUE_ISO")</f>
        <v>#NAME?</v>
      </c>
    </row>
    <row r="189" spans="1:11" ht="15.75" customHeight="1" outlineLevel="1">
      <c r="A189" s="377" t="s">
        <v>19150</v>
      </c>
      <c r="B189" s="365" t="s">
        <v>19151</v>
      </c>
      <c r="C189" s="365" t="s">
        <v>19152</v>
      </c>
      <c r="D189" s="365" t="s">
        <v>18679</v>
      </c>
      <c r="E189" s="365" t="s">
        <v>19140</v>
      </c>
      <c r="F189" s="413">
        <v>0.2227606790013652</v>
      </c>
      <c r="G189" s="470">
        <f t="shared" si="3"/>
        <v>9.3336724501572033E-5</v>
      </c>
      <c r="H189" s="362" t="e">
        <f ca="1">_xll.BQL($A189, "credit_rating(credit_rating_source=MOODY)")</f>
        <v>#NAME?</v>
      </c>
      <c r="I189" s="362" t="e">
        <f ca="1">_xll.BQL(A189, "credit_rating(credit_rating_source=SANDP)")</f>
        <v>#NAME?</v>
      </c>
      <c r="J189" s="362" t="e" cm="1">
        <f t="array" ref="J189" ca="1">_xll.BDP($A189,"RTG_FITCH")</f>
        <v>#NAME?</v>
      </c>
      <c r="K189" s="370" t="e" cm="1">
        <f t="array" ref="K189" ca="1">_xll.BDP($A189,"CNTRY_ISSUE_ISO")</f>
        <v>#NAME?</v>
      </c>
    </row>
    <row r="190" spans="1:11" ht="15.75" customHeight="1" outlineLevel="1">
      <c r="A190" s="377" t="s">
        <v>19153</v>
      </c>
      <c r="B190" s="365" t="s">
        <v>19154</v>
      </c>
      <c r="C190" s="365" t="s">
        <v>19155</v>
      </c>
      <c r="D190" s="365" t="s">
        <v>12135</v>
      </c>
      <c r="E190" s="365" t="s">
        <v>19156</v>
      </c>
      <c r="F190" s="413">
        <v>0.23501244457549539</v>
      </c>
      <c r="G190" s="470">
        <f t="shared" si="3"/>
        <v>9.8470214277132561E-5</v>
      </c>
      <c r="H190" s="362" t="e">
        <f ca="1">_xll.BQL($A190, "credit_rating(credit_rating_source=MOODY)")</f>
        <v>#NAME?</v>
      </c>
      <c r="I190" s="362" t="e">
        <f ca="1">_xll.BQL(A190, "credit_rating(credit_rating_source=SANDP)")</f>
        <v>#NAME?</v>
      </c>
      <c r="J190" s="362" t="e" cm="1">
        <f t="array" ref="J190" ca="1">_xll.BDP($A190,"RTG_FITCH")</f>
        <v>#NAME?</v>
      </c>
      <c r="K190" s="370" t="e" cm="1">
        <f t="array" ref="K190" ca="1">_xll.BDP($A190,"CNTRY_ISSUE_ISO")</f>
        <v>#NAME?</v>
      </c>
    </row>
    <row r="191" spans="1:11" ht="15.75" customHeight="1" outlineLevel="1">
      <c r="A191" s="377" t="s">
        <v>19157</v>
      </c>
      <c r="B191" s="365" t="s">
        <v>19158</v>
      </c>
      <c r="C191" s="365" t="s">
        <v>19159</v>
      </c>
      <c r="D191" s="365" t="s">
        <v>18705</v>
      </c>
      <c r="E191" s="365" t="s">
        <v>18753</v>
      </c>
      <c r="F191" s="413">
        <v>0.3366741319309085</v>
      </c>
      <c r="G191" s="470">
        <f t="shared" si="3"/>
        <v>1.4106646127905065E-4</v>
      </c>
      <c r="H191" s="362" t="e">
        <f ca="1">_xll.BQL($A191, "credit_rating(credit_rating_source=MOODY)")</f>
        <v>#NAME?</v>
      </c>
      <c r="I191" s="362" t="e">
        <f ca="1">_xll.BQL(A191, "credit_rating(credit_rating_source=SANDP)")</f>
        <v>#NAME?</v>
      </c>
      <c r="J191" s="362" t="e" cm="1">
        <f t="array" ref="J191" ca="1">_xll.BDP($A191,"RTG_FITCH")</f>
        <v>#NAME?</v>
      </c>
      <c r="K191" s="370" t="e" cm="1">
        <f t="array" ref="K191" ca="1">_xll.BDP($A191,"CNTRY_ISSUE_ISO")</f>
        <v>#NAME?</v>
      </c>
    </row>
    <row r="192" spans="1:11" ht="15.75" customHeight="1" outlineLevel="1">
      <c r="A192" s="377" t="s">
        <v>19160</v>
      </c>
      <c r="B192" s="365" t="s">
        <v>19161</v>
      </c>
      <c r="C192" s="365" t="s">
        <v>19162</v>
      </c>
      <c r="D192" s="365" t="s">
        <v>12135</v>
      </c>
      <c r="E192" s="365" t="s">
        <v>18752</v>
      </c>
      <c r="F192" s="413">
        <v>0.28567858383401667</v>
      </c>
      <c r="G192" s="470">
        <f t="shared" si="3"/>
        <v>1.1969932662645298E-4</v>
      </c>
      <c r="H192" s="362" t="e">
        <f ca="1">_xll.BQL($A192, "credit_rating(credit_rating_source=MOODY)")</f>
        <v>#NAME?</v>
      </c>
      <c r="I192" s="362" t="e">
        <f ca="1">_xll.BQL(A192, "credit_rating(credit_rating_source=SANDP)")</f>
        <v>#NAME?</v>
      </c>
      <c r="J192" s="362" t="e" cm="1">
        <f t="array" ref="J192" ca="1">_xll.BDP($A192,"RTG_FITCH")</f>
        <v>#NAME?</v>
      </c>
      <c r="K192" s="370" t="e" cm="1">
        <f t="array" ref="K192" ca="1">_xll.BDP($A192,"CNTRY_ISSUE_ISO")</f>
        <v>#NAME?</v>
      </c>
    </row>
    <row r="193" spans="1:11" ht="15.75" customHeight="1" outlineLevel="1">
      <c r="A193" s="377" t="s">
        <v>19163</v>
      </c>
      <c r="B193" s="365" t="s">
        <v>19164</v>
      </c>
      <c r="C193" s="365" t="s">
        <v>19165</v>
      </c>
      <c r="D193" s="365" t="s">
        <v>18718</v>
      </c>
      <c r="E193" s="365" t="s">
        <v>18753</v>
      </c>
      <c r="F193" s="413">
        <v>0.33063166678073941</v>
      </c>
      <c r="G193" s="470">
        <f t="shared" si="3"/>
        <v>1.3853466838112982E-4</v>
      </c>
      <c r="H193" s="362" t="e">
        <f ca="1">_xll.BQL($A193, "credit_rating(credit_rating_source=MOODY)")</f>
        <v>#NAME?</v>
      </c>
      <c r="I193" s="362" t="e">
        <f ca="1">_xll.BQL(A193, "credit_rating(credit_rating_source=SANDP)")</f>
        <v>#NAME?</v>
      </c>
      <c r="J193" s="362" t="e" cm="1">
        <f t="array" ref="J193" ca="1">_xll.BDP($A193,"RTG_FITCH")</f>
        <v>#NAME?</v>
      </c>
      <c r="K193" s="370" t="e" cm="1">
        <f t="array" ref="K193" ca="1">_xll.BDP($A193,"CNTRY_ISSUE_ISO")</f>
        <v>#NAME?</v>
      </c>
    </row>
    <row r="194" spans="1:11" ht="15.75" customHeight="1" outlineLevel="1">
      <c r="A194" s="377" t="s">
        <v>19166</v>
      </c>
      <c r="B194" s="365" t="s">
        <v>19167</v>
      </c>
      <c r="C194" s="365" t="s">
        <v>19168</v>
      </c>
      <c r="D194" s="365" t="s">
        <v>18705</v>
      </c>
      <c r="E194" s="365" t="s">
        <v>19130</v>
      </c>
      <c r="F194" s="413">
        <v>0.21258106930023971</v>
      </c>
      <c r="G194" s="470">
        <f t="shared" si="3"/>
        <v>8.9071468036800439E-5</v>
      </c>
      <c r="H194" s="362" t="e">
        <f ca="1">_xll.BQL($A194, "credit_rating(credit_rating_source=MOODY)")</f>
        <v>#NAME?</v>
      </c>
      <c r="I194" s="362" t="e">
        <f ca="1">_xll.BQL(A194, "credit_rating(credit_rating_source=SANDP)")</f>
        <v>#NAME?</v>
      </c>
      <c r="J194" s="362" t="e" cm="1">
        <f t="array" ref="J194" ca="1">_xll.BDP($A194,"RTG_FITCH")</f>
        <v>#NAME?</v>
      </c>
      <c r="K194" s="370" t="e" cm="1">
        <f t="array" ref="K194" ca="1">_xll.BDP($A194,"CNTRY_ISSUE_ISO")</f>
        <v>#NAME?</v>
      </c>
    </row>
    <row r="195" spans="1:11" ht="15.75" customHeight="1" outlineLevel="1">
      <c r="A195" s="377" t="s">
        <v>19169</v>
      </c>
      <c r="B195" s="365" t="s">
        <v>19170</v>
      </c>
      <c r="C195" s="365" t="s">
        <v>19171</v>
      </c>
      <c r="D195" s="365" t="s">
        <v>18683</v>
      </c>
      <c r="E195" s="365" t="s">
        <v>18753</v>
      </c>
      <c r="F195" s="413">
        <v>3.1637117599976623E-2</v>
      </c>
      <c r="G195" s="470">
        <f t="shared" si="3"/>
        <v>1.3255952274390204E-5</v>
      </c>
      <c r="H195" s="362" t="e">
        <f ca="1">_xll.BQL($A195, "credit_rating(credit_rating_source=MOODY)")</f>
        <v>#NAME?</v>
      </c>
      <c r="I195" s="362" t="e">
        <f ca="1">_xll.BQL(A195, "credit_rating(credit_rating_source=SANDP)")</f>
        <v>#NAME?</v>
      </c>
      <c r="J195" s="362" t="e" cm="1">
        <f t="array" ref="J195" ca="1">_xll.BDP($A195,"RTG_FITCH")</f>
        <v>#NAME?</v>
      </c>
      <c r="K195" s="370" t="e" cm="1">
        <f t="array" ref="K195" ca="1">_xll.BDP($A195,"CNTRY_ISSUE_ISO")</f>
        <v>#NAME?</v>
      </c>
    </row>
    <row r="196" spans="1:11" ht="15.75" customHeight="1" outlineLevel="1">
      <c r="A196" s="377" t="s">
        <v>19172</v>
      </c>
      <c r="B196" s="365" t="s">
        <v>19173</v>
      </c>
      <c r="C196" s="365" t="s">
        <v>19174</v>
      </c>
      <c r="D196" s="365" t="s">
        <v>18705</v>
      </c>
      <c r="E196" s="365" t="s">
        <v>18752</v>
      </c>
      <c r="F196" s="413">
        <v>0.27125853386815191</v>
      </c>
      <c r="G196" s="470">
        <f t="shared" si="3"/>
        <v>1.1365732569075564E-4</v>
      </c>
      <c r="H196" s="362" t="e">
        <f ca="1">_xll.BQL($A196, "credit_rating(credit_rating_source=MOODY)")</f>
        <v>#NAME?</v>
      </c>
      <c r="I196" s="362" t="e">
        <f ca="1">_xll.BQL(A196, "credit_rating(credit_rating_source=SANDP)")</f>
        <v>#NAME?</v>
      </c>
      <c r="J196" s="362" t="e" cm="1">
        <f t="array" ref="J196" ca="1">_xll.BDP($A196,"RTG_FITCH")</f>
        <v>#NAME?</v>
      </c>
      <c r="K196" s="370" t="e" cm="1">
        <f t="array" ref="K196" ca="1">_xll.BDP($A196,"CNTRY_ISSUE_ISO")</f>
        <v>#NAME?</v>
      </c>
    </row>
    <row r="197" spans="1:11" ht="15.75" customHeight="1" outlineLevel="1">
      <c r="A197" s="377" t="s">
        <v>19175</v>
      </c>
      <c r="B197" s="365" t="s">
        <v>19176</v>
      </c>
      <c r="C197" s="365" t="s">
        <v>19177</v>
      </c>
      <c r="D197" s="365" t="s">
        <v>12131</v>
      </c>
      <c r="E197" s="365" t="s">
        <v>18753</v>
      </c>
      <c r="F197" s="413">
        <v>0.32048517565841111</v>
      </c>
      <c r="G197" s="470">
        <f t="shared" si="3"/>
        <v>1.3428328860087425E-4</v>
      </c>
      <c r="H197" s="362" t="e">
        <f ca="1">_xll.BQL($A197, "credit_rating(credit_rating_source=MOODY)")</f>
        <v>#NAME?</v>
      </c>
      <c r="I197" s="362" t="e">
        <f ca="1">_xll.BQL(A197, "credit_rating(credit_rating_source=SANDP)")</f>
        <v>#NAME?</v>
      </c>
      <c r="J197" s="362" t="e" cm="1">
        <f t="array" ref="J197" ca="1">_xll.BDP($A197,"RTG_FITCH")</f>
        <v>#NAME?</v>
      </c>
      <c r="K197" s="370" t="e" cm="1">
        <f t="array" ref="K197" ca="1">_xll.BDP($A197,"CNTRY_ISSUE_ISO")</f>
        <v>#NAME?</v>
      </c>
    </row>
    <row r="198" spans="1:11" ht="15.75" customHeight="1" outlineLevel="1">
      <c r="A198" s="377" t="s">
        <v>19178</v>
      </c>
      <c r="B198" s="365" t="s">
        <v>19179</v>
      </c>
      <c r="C198" s="365" t="s">
        <v>19180</v>
      </c>
      <c r="D198" s="365" t="s">
        <v>12128</v>
      </c>
      <c r="E198" s="365" t="s">
        <v>19181</v>
      </c>
      <c r="F198" s="413">
        <v>0.27035824408460662</v>
      </c>
      <c r="G198" s="470">
        <f t="shared" si="3"/>
        <v>1.1328010427145017E-4</v>
      </c>
      <c r="H198" s="362" t="e">
        <f ca="1">_xll.BQL($A198, "credit_rating(credit_rating_source=MOODY)")</f>
        <v>#NAME?</v>
      </c>
      <c r="I198" s="362" t="e">
        <f ca="1">_xll.BQL(A198, "credit_rating(credit_rating_source=SANDP)")</f>
        <v>#NAME?</v>
      </c>
      <c r="J198" s="362" t="e" cm="1">
        <f t="array" ref="J198" ca="1">_xll.BDP($A198,"RTG_FITCH")</f>
        <v>#NAME?</v>
      </c>
      <c r="K198" s="370" t="e" cm="1">
        <f t="array" ref="K198" ca="1">_xll.BDP($A198,"CNTRY_ISSUE_ISO")</f>
        <v>#NAME?</v>
      </c>
    </row>
    <row r="199" spans="1:11" ht="15.75" customHeight="1" outlineLevel="1">
      <c r="A199" s="377" t="s">
        <v>19182</v>
      </c>
      <c r="B199" s="365" t="s">
        <v>19183</v>
      </c>
      <c r="C199" s="365" t="s">
        <v>19184</v>
      </c>
      <c r="D199" s="365" t="s">
        <v>18683</v>
      </c>
      <c r="E199" s="365" t="s">
        <v>19078</v>
      </c>
      <c r="F199" s="413">
        <v>0.26965764086875199</v>
      </c>
      <c r="G199" s="470">
        <f t="shared" si="3"/>
        <v>1.1298655152400708E-4</v>
      </c>
      <c r="H199" s="362" t="e">
        <f ca="1">_xll.BQL($A199, "credit_rating(credit_rating_source=MOODY)")</f>
        <v>#NAME?</v>
      </c>
      <c r="I199" s="362" t="e">
        <f ca="1">_xll.BQL(A199, "credit_rating(credit_rating_source=SANDP)")</f>
        <v>#NAME?</v>
      </c>
      <c r="J199" s="362" t="e" cm="1">
        <f t="array" ref="J199" ca="1">_xll.BDP($A199,"RTG_FITCH")</f>
        <v>#NAME?</v>
      </c>
      <c r="K199" s="370" t="e" cm="1">
        <f t="array" ref="K199" ca="1">_xll.BDP($A199,"CNTRY_ISSUE_ISO")</f>
        <v>#NAME?</v>
      </c>
    </row>
    <row r="200" spans="1:11" ht="15.75" customHeight="1" outlineLevel="1">
      <c r="A200" s="377" t="s">
        <v>18837</v>
      </c>
      <c r="B200" s="365" t="s">
        <v>18838</v>
      </c>
      <c r="C200" s="365" t="s">
        <v>18839</v>
      </c>
      <c r="D200" s="365" t="s">
        <v>18699</v>
      </c>
      <c r="E200" s="365" t="s">
        <v>18757</v>
      </c>
      <c r="F200" s="413">
        <v>0.3168410034544723</v>
      </c>
      <c r="G200" s="470">
        <f t="shared" si="3"/>
        <v>1.327563804474239E-4</v>
      </c>
      <c r="H200" s="362" t="e">
        <f ca="1">_xll.BQL($A200, "credit_rating(credit_rating_source=MOODY)")</f>
        <v>#NAME?</v>
      </c>
      <c r="I200" s="362" t="e">
        <f ca="1">_xll.BQL(A200, "credit_rating(credit_rating_source=SANDP)")</f>
        <v>#NAME?</v>
      </c>
      <c r="J200" s="362" t="e" cm="1">
        <f t="array" ref="J200" ca="1">_xll.BDP($A200,"RTG_FITCH")</f>
        <v>#NAME?</v>
      </c>
      <c r="K200" s="370" t="e" cm="1">
        <f t="array" ref="K200" ca="1">_xll.BDP($A200,"CNTRY_ISSUE_ISO")</f>
        <v>#NAME?</v>
      </c>
    </row>
    <row r="201" spans="1:11" ht="15.75" customHeight="1" outlineLevel="1">
      <c r="A201" s="377" t="s">
        <v>19185</v>
      </c>
      <c r="B201" s="365" t="s">
        <v>19186</v>
      </c>
      <c r="C201" s="365" t="s">
        <v>19187</v>
      </c>
      <c r="D201" s="365" t="s">
        <v>12128</v>
      </c>
      <c r="E201" s="365" t="s">
        <v>19181</v>
      </c>
      <c r="F201" s="413">
        <v>0.26017830770193862</v>
      </c>
      <c r="G201" s="470">
        <f t="shared" si="3"/>
        <v>1.0901471092711229E-4</v>
      </c>
      <c r="H201" s="362" t="e">
        <f ca="1">_xll.BQL($A201, "credit_rating(credit_rating_source=MOODY)")</f>
        <v>#NAME?</v>
      </c>
      <c r="I201" s="362" t="e">
        <f ca="1">_xll.BQL(A201, "credit_rating(credit_rating_source=SANDP)")</f>
        <v>#NAME?</v>
      </c>
      <c r="J201" s="362" t="e" cm="1">
        <f t="array" ref="J201" ca="1">_xll.BDP($A201,"RTG_FITCH")</f>
        <v>#NAME?</v>
      </c>
      <c r="K201" s="370" t="e" cm="1">
        <f t="array" ref="K201" ca="1">_xll.BDP($A201,"CNTRY_ISSUE_ISO")</f>
        <v>#NAME?</v>
      </c>
    </row>
    <row r="202" spans="1:11" ht="15.75" customHeight="1" outlineLevel="1">
      <c r="A202" s="377" t="s">
        <v>19188</v>
      </c>
      <c r="B202" s="365" t="s">
        <v>19189</v>
      </c>
      <c r="C202" s="365" t="s">
        <v>19190</v>
      </c>
      <c r="D202" s="365" t="s">
        <v>12131</v>
      </c>
      <c r="E202" s="365" t="s">
        <v>18753</v>
      </c>
      <c r="F202" s="413">
        <v>0.30668219742793718</v>
      </c>
      <c r="G202" s="470">
        <f t="shared" si="3"/>
        <v>1.2849984072230567E-4</v>
      </c>
      <c r="H202" s="362" t="e">
        <f ca="1">_xll.BQL($A202, "credit_rating(credit_rating_source=MOODY)")</f>
        <v>#NAME?</v>
      </c>
      <c r="I202" s="362" t="e">
        <f ca="1">_xll.BQL(A202, "credit_rating(credit_rating_source=SANDP)")</f>
        <v>#NAME?</v>
      </c>
      <c r="J202" s="362" t="e" cm="1">
        <f t="array" ref="J202" ca="1">_xll.BDP($A202,"RTG_FITCH")</f>
        <v>#NAME?</v>
      </c>
      <c r="K202" s="370" t="e" cm="1">
        <f t="array" ref="K202" ca="1">_xll.BDP($A202,"CNTRY_ISSUE_ISO")</f>
        <v>#NAME?</v>
      </c>
    </row>
    <row r="203" spans="1:11" ht="15.75" customHeight="1" outlineLevel="1">
      <c r="A203" s="377" t="s">
        <v>19191</v>
      </c>
      <c r="B203" s="365" t="s">
        <v>19192</v>
      </c>
      <c r="C203" s="365" t="s">
        <v>19193</v>
      </c>
      <c r="D203" s="365" t="s">
        <v>18683</v>
      </c>
      <c r="E203" s="365" t="s">
        <v>18753</v>
      </c>
      <c r="F203" s="413">
        <v>0.30572216946960418</v>
      </c>
      <c r="G203" s="470">
        <f t="shared" si="3"/>
        <v>1.2809758900776414E-4</v>
      </c>
      <c r="H203" s="362" t="e">
        <f ca="1">_xll.BQL($A203, "credit_rating(credit_rating_source=MOODY)")</f>
        <v>#NAME?</v>
      </c>
      <c r="I203" s="362" t="e">
        <f ca="1">_xll.BQL(A203, "credit_rating(credit_rating_source=SANDP)")</f>
        <v>#NAME?</v>
      </c>
      <c r="J203" s="362" t="e" cm="1">
        <f t="array" ref="J203" ca="1">_xll.BDP($A203,"RTG_FITCH")</f>
        <v>#NAME?</v>
      </c>
      <c r="K203" s="370" t="e" cm="1">
        <f t="array" ref="K203" ca="1">_xll.BDP($A203,"CNTRY_ISSUE_ISO")</f>
        <v>#NAME?</v>
      </c>
    </row>
    <row r="204" spans="1:11" ht="15.75" customHeight="1" outlineLevel="1">
      <c r="A204" s="377" t="s">
        <v>19194</v>
      </c>
      <c r="B204" s="365" t="s">
        <v>19195</v>
      </c>
      <c r="C204" s="365" t="s">
        <v>19196</v>
      </c>
      <c r="D204" s="365" t="s">
        <v>12131</v>
      </c>
      <c r="E204" s="365" t="s">
        <v>18753</v>
      </c>
      <c r="F204" s="413">
        <v>0.30381380479238212</v>
      </c>
      <c r="G204" s="470">
        <f t="shared" si="3"/>
        <v>1.2729798420800813E-4</v>
      </c>
      <c r="H204" s="362" t="e">
        <f ca="1">_xll.BQL($A204, "credit_rating(credit_rating_source=MOODY)")</f>
        <v>#NAME?</v>
      </c>
      <c r="I204" s="362" t="e">
        <f ca="1">_xll.BQL(A204, "credit_rating(credit_rating_source=SANDP)")</f>
        <v>#NAME?</v>
      </c>
      <c r="J204" s="362" t="e" cm="1">
        <f t="array" ref="J204" ca="1">_xll.BDP($A204,"RTG_FITCH")</f>
        <v>#NAME?</v>
      </c>
      <c r="K204" s="370" t="e" cm="1">
        <f t="array" ref="K204" ca="1">_xll.BDP($A204,"CNTRY_ISSUE_ISO")</f>
        <v>#NAME?</v>
      </c>
    </row>
    <row r="205" spans="1:11" ht="15.75" customHeight="1" outlineLevel="1">
      <c r="A205" s="377" t="s">
        <v>19197</v>
      </c>
      <c r="B205" s="365" t="s">
        <v>19198</v>
      </c>
      <c r="C205" s="365" t="s">
        <v>19199</v>
      </c>
      <c r="D205" s="365" t="s">
        <v>12135</v>
      </c>
      <c r="E205" s="365" t="s">
        <v>18753</v>
      </c>
      <c r="F205" s="413">
        <v>0.30110757489461759</v>
      </c>
      <c r="G205" s="470">
        <f t="shared" si="3"/>
        <v>1.2616407388084478E-4</v>
      </c>
      <c r="H205" s="362" t="e">
        <f ca="1">_xll.BQL($A205, "credit_rating(credit_rating_source=MOODY)")</f>
        <v>#NAME?</v>
      </c>
      <c r="I205" s="362" t="e">
        <f ca="1">_xll.BQL(A205, "credit_rating(credit_rating_source=SANDP)")</f>
        <v>#NAME?</v>
      </c>
      <c r="J205" s="362" t="e" cm="1">
        <f t="array" ref="J205" ca="1">_xll.BDP($A205,"RTG_FITCH")</f>
        <v>#NAME?</v>
      </c>
      <c r="K205" s="370" t="e" cm="1">
        <f t="array" ref="K205" ca="1">_xll.BDP($A205,"CNTRY_ISSUE_ISO")</f>
        <v>#NAME?</v>
      </c>
    </row>
    <row r="206" spans="1:11" ht="15.75" customHeight="1" outlineLevel="1">
      <c r="A206" s="377" t="s">
        <v>19200</v>
      </c>
      <c r="B206" s="365" t="s">
        <v>19201</v>
      </c>
      <c r="C206" s="365" t="s">
        <v>19202</v>
      </c>
      <c r="D206" s="365" t="s">
        <v>18683</v>
      </c>
      <c r="E206" s="365" t="s">
        <v>18753</v>
      </c>
      <c r="F206" s="413">
        <v>0.30260393969986998</v>
      </c>
      <c r="G206" s="470">
        <f t="shared" si="3"/>
        <v>1.2679105073424551E-4</v>
      </c>
      <c r="H206" s="362" t="e">
        <f ca="1">_xll.BQL($A206, "credit_rating(credit_rating_source=MOODY)")</f>
        <v>#NAME?</v>
      </c>
      <c r="I206" s="362" t="e">
        <f ca="1">_xll.BQL(A206, "credit_rating(credit_rating_source=SANDP)")</f>
        <v>#NAME?</v>
      </c>
      <c r="J206" s="362" t="e" cm="1">
        <f t="array" ref="J206" ca="1">_xll.BDP($A206,"RTG_FITCH")</f>
        <v>#NAME?</v>
      </c>
      <c r="K206" s="370" t="e" cm="1">
        <f t="array" ref="K206" ca="1">_xll.BDP($A206,"CNTRY_ISSUE_ISO")</f>
        <v>#NAME?</v>
      </c>
    </row>
    <row r="207" spans="1:11" ht="15.75" customHeight="1" outlineLevel="1">
      <c r="A207" s="377" t="s">
        <v>19206</v>
      </c>
      <c r="B207" s="365" t="s">
        <v>19207</v>
      </c>
      <c r="C207" s="365" t="s">
        <v>19208</v>
      </c>
      <c r="D207" s="365" t="s">
        <v>18679</v>
      </c>
      <c r="E207" s="365" t="s">
        <v>19140</v>
      </c>
      <c r="F207" s="413">
        <v>0.1918718551727224</v>
      </c>
      <c r="G207" s="470">
        <f t="shared" si="3"/>
        <v>8.0394307317370692E-5</v>
      </c>
      <c r="H207" s="362" t="e">
        <f ca="1">_xll.BQL($A207, "credit_rating(credit_rating_source=MOODY)")</f>
        <v>#NAME?</v>
      </c>
      <c r="I207" s="362" t="e">
        <f ca="1">_xll.BQL(A207, "credit_rating(credit_rating_source=SANDP)")</f>
        <v>#NAME?</v>
      </c>
      <c r="J207" s="362" t="e" cm="1">
        <f t="array" ref="J207" ca="1">_xll.BDP($A207,"RTG_FITCH")</f>
        <v>#NAME?</v>
      </c>
      <c r="K207" s="370" t="e" cm="1">
        <f t="array" ref="K207" ca="1">_xll.BDP($A207,"CNTRY_ISSUE_ISO")</f>
        <v>#NAME?</v>
      </c>
    </row>
    <row r="208" spans="1:11" ht="15.75" customHeight="1" outlineLevel="1">
      <c r="A208" s="377" t="s">
        <v>19203</v>
      </c>
      <c r="B208" s="365" t="s">
        <v>19204</v>
      </c>
      <c r="C208" s="365" t="s">
        <v>19205</v>
      </c>
      <c r="D208" s="365" t="s">
        <v>18686</v>
      </c>
      <c r="E208" s="365" t="s">
        <v>18752</v>
      </c>
      <c r="F208" s="413">
        <v>0.29635002744648142</v>
      </c>
      <c r="G208" s="470">
        <f t="shared" si="3"/>
        <v>1.2417066150007572E-4</v>
      </c>
      <c r="H208" s="362" t="e">
        <f ca="1">_xll.BQL($A208, "credit_rating(credit_rating_source=MOODY)")</f>
        <v>#NAME?</v>
      </c>
      <c r="I208" s="362" t="e">
        <f ca="1">_xll.BQL(A208, "credit_rating(credit_rating_source=SANDP)")</f>
        <v>#NAME?</v>
      </c>
      <c r="J208" s="362" t="e" cm="1">
        <f t="array" ref="J208" ca="1">_xll.BDP($A208,"RTG_FITCH")</f>
        <v>#NAME?</v>
      </c>
      <c r="K208" s="370" t="e" cm="1">
        <f t="array" ref="K208" ca="1">_xll.BDP($A208,"CNTRY_ISSUE_ISO")</f>
        <v>#NAME?</v>
      </c>
    </row>
    <row r="209" spans="1:11" ht="15.75" customHeight="1" outlineLevel="1">
      <c r="A209" s="377" t="s">
        <v>19209</v>
      </c>
      <c r="B209" s="365" t="s">
        <v>19210</v>
      </c>
      <c r="C209" s="365" t="s">
        <v>19211</v>
      </c>
      <c r="D209" s="365" t="s">
        <v>18711</v>
      </c>
      <c r="E209" s="365" t="s">
        <v>18754</v>
      </c>
      <c r="F209" s="413">
        <v>0.25162990803729762</v>
      </c>
      <c r="G209" s="470">
        <f t="shared" si="3"/>
        <v>1.0543293146762771E-4</v>
      </c>
      <c r="H209" s="362" t="e">
        <f ca="1">_xll.BQL($A209, "credit_rating(credit_rating_source=MOODY)")</f>
        <v>#NAME?</v>
      </c>
      <c r="I209" s="362" t="e">
        <f ca="1">_xll.BQL(A209, "credit_rating(credit_rating_source=SANDP)")</f>
        <v>#NAME?</v>
      </c>
      <c r="J209" s="362" t="e" cm="1">
        <f t="array" ref="J209" ca="1">_xll.BDP($A209,"RTG_FITCH")</f>
        <v>#NAME?</v>
      </c>
      <c r="K209" s="370" t="e" cm="1">
        <f t="array" ref="K209" ca="1">_xll.BDP($A209,"CNTRY_ISSUE_ISO")</f>
        <v>#NAME?</v>
      </c>
    </row>
    <row r="210" spans="1:11" ht="15.75" customHeight="1" outlineLevel="1">
      <c r="A210" s="377" t="s">
        <v>19212</v>
      </c>
      <c r="B210" s="365" t="s">
        <v>19213</v>
      </c>
      <c r="C210" s="365" t="s">
        <v>19214</v>
      </c>
      <c r="D210" s="365" t="s">
        <v>12128</v>
      </c>
      <c r="E210" s="365" t="s">
        <v>18752</v>
      </c>
      <c r="F210" s="413">
        <v>0.25049657552068788</v>
      </c>
      <c r="G210" s="470">
        <f t="shared" si="3"/>
        <v>1.0495806514316821E-4</v>
      </c>
      <c r="H210" s="362" t="e">
        <f ca="1">_xll.BQL($A210, "credit_rating(credit_rating_source=MOODY)")</f>
        <v>#NAME?</v>
      </c>
      <c r="I210" s="362" t="e">
        <f ca="1">_xll.BQL(A210, "credit_rating(credit_rating_source=SANDP)")</f>
        <v>#NAME?</v>
      </c>
      <c r="J210" s="362" t="e" cm="1">
        <f t="array" ref="J210" ca="1">_xll.BDP($A210,"RTG_FITCH")</f>
        <v>#NAME?</v>
      </c>
      <c r="K210" s="370" t="e" cm="1">
        <f t="array" ref="K210" ca="1">_xll.BDP($A210,"CNTRY_ISSUE_ISO")</f>
        <v>#NAME?</v>
      </c>
    </row>
    <row r="211" spans="1:11" ht="15.75" customHeight="1" outlineLevel="1">
      <c r="A211" s="377" t="s">
        <v>19215</v>
      </c>
      <c r="B211" s="365" t="s">
        <v>19216</v>
      </c>
      <c r="C211" s="365" t="s">
        <v>19217</v>
      </c>
      <c r="D211" s="365" t="s">
        <v>18676</v>
      </c>
      <c r="E211" s="365" t="s">
        <v>18757</v>
      </c>
      <c r="F211" s="413">
        <v>0.2912956502192548</v>
      </c>
      <c r="G211" s="470">
        <f t="shared" si="3"/>
        <v>1.2205287744186776E-4</v>
      </c>
      <c r="H211" s="362" t="e">
        <f ca="1">_xll.BQL($A211, "credit_rating(credit_rating_source=MOODY)")</f>
        <v>#NAME?</v>
      </c>
      <c r="I211" s="362" t="e">
        <f ca="1">_xll.BQL(A211, "credit_rating(credit_rating_source=SANDP)")</f>
        <v>#NAME?</v>
      </c>
      <c r="J211" s="362" t="e" cm="1">
        <f t="array" ref="J211" ca="1">_xll.BDP($A211,"RTG_FITCH")</f>
        <v>#NAME?</v>
      </c>
      <c r="K211" s="370" t="e" cm="1">
        <f t="array" ref="K211" ca="1">_xll.BDP($A211,"CNTRY_ISSUE_ISO")</f>
        <v>#NAME?</v>
      </c>
    </row>
    <row r="212" spans="1:11" ht="15.75" customHeight="1" outlineLevel="1">
      <c r="A212" s="377" t="s">
        <v>19218</v>
      </c>
      <c r="B212" s="365" t="s">
        <v>19219</v>
      </c>
      <c r="C212" s="365" t="s">
        <v>19220</v>
      </c>
      <c r="D212" s="365" t="s">
        <v>12128</v>
      </c>
      <c r="E212" s="365" t="s">
        <v>18752</v>
      </c>
      <c r="F212" s="413">
        <v>0.24509586141152651</v>
      </c>
      <c r="G212" s="470">
        <f t="shared" ref="G212:G275" si="4">IF($F212&lt;&gt;"",$G$145*$F212/100,"")</f>
        <v>1.0269516593142961E-4</v>
      </c>
      <c r="H212" s="362" t="e">
        <f ca="1">_xll.BQL($A212, "credit_rating(credit_rating_source=MOODY)")</f>
        <v>#NAME?</v>
      </c>
      <c r="I212" s="362" t="e">
        <f ca="1">_xll.BQL(A212, "credit_rating(credit_rating_source=SANDP)")</f>
        <v>#NAME?</v>
      </c>
      <c r="J212" s="362" t="e" cm="1">
        <f t="array" ref="J212" ca="1">_xll.BDP($A212,"RTG_FITCH")</f>
        <v>#NAME?</v>
      </c>
      <c r="K212" s="370" t="e" cm="1">
        <f t="array" ref="K212" ca="1">_xll.BDP($A212,"CNTRY_ISSUE_ISO")</f>
        <v>#NAME?</v>
      </c>
    </row>
    <row r="213" spans="1:11" ht="15.75" customHeight="1" outlineLevel="1">
      <c r="A213" s="377" t="s">
        <v>19221</v>
      </c>
      <c r="B213" s="365" t="s">
        <v>19222</v>
      </c>
      <c r="C213" s="365" t="s">
        <v>19223</v>
      </c>
      <c r="D213" s="365" t="s">
        <v>12128</v>
      </c>
      <c r="E213" s="365" t="s">
        <v>18752</v>
      </c>
      <c r="F213" s="413">
        <v>0.243710805917288</v>
      </c>
      <c r="G213" s="470">
        <f t="shared" si="4"/>
        <v>1.0211482767934366E-4</v>
      </c>
      <c r="H213" s="362" t="e">
        <f ca="1">_xll.BQL($A213, "credit_rating(credit_rating_source=MOODY)")</f>
        <v>#NAME?</v>
      </c>
      <c r="I213" s="362" t="e">
        <f ca="1">_xll.BQL(A213, "credit_rating(credit_rating_source=SANDP)")</f>
        <v>#NAME?</v>
      </c>
      <c r="J213" s="362" t="e" cm="1">
        <f t="array" ref="J213" ca="1">_xll.BDP($A213,"RTG_FITCH")</f>
        <v>#NAME?</v>
      </c>
      <c r="K213" s="370" t="e" cm="1">
        <f t="array" ref="K213" ca="1">_xll.BDP($A213,"CNTRY_ISSUE_ISO")</f>
        <v>#NAME?</v>
      </c>
    </row>
    <row r="214" spans="1:11" ht="15.75" customHeight="1" outlineLevel="1">
      <c r="A214" s="377" t="s">
        <v>19224</v>
      </c>
      <c r="B214" s="365" t="s">
        <v>19225</v>
      </c>
      <c r="C214" s="365" t="s">
        <v>19226</v>
      </c>
      <c r="D214" s="365" t="s">
        <v>12128</v>
      </c>
      <c r="E214" s="365" t="s">
        <v>18752</v>
      </c>
      <c r="F214" s="413">
        <v>0.2429549984704775</v>
      </c>
      <c r="G214" s="470">
        <f t="shared" si="4"/>
        <v>1.0179814435913008E-4</v>
      </c>
      <c r="H214" s="362" t="e">
        <f ca="1">_xll.BQL($A214, "credit_rating(credit_rating_source=MOODY)")</f>
        <v>#NAME?</v>
      </c>
      <c r="I214" s="362" t="e">
        <f ca="1">_xll.BQL(A214, "credit_rating(credit_rating_source=SANDP)")</f>
        <v>#NAME?</v>
      </c>
      <c r="J214" s="362" t="e" cm="1">
        <f t="array" ref="J214" ca="1">_xll.BDP($A214,"RTG_FITCH")</f>
        <v>#NAME?</v>
      </c>
      <c r="K214" s="370" t="e" cm="1">
        <f t="array" ref="K214" ca="1">_xll.BDP($A214,"CNTRY_ISSUE_ISO")</f>
        <v>#NAME?</v>
      </c>
    </row>
    <row r="215" spans="1:11" ht="15.75" customHeight="1" outlineLevel="1">
      <c r="A215" s="377" t="s">
        <v>19227</v>
      </c>
      <c r="B215" s="365" t="s">
        <v>19228</v>
      </c>
      <c r="C215" s="365" t="s">
        <v>19229</v>
      </c>
      <c r="D215" s="365" t="s">
        <v>18681</v>
      </c>
      <c r="E215" s="365" t="s">
        <v>18753</v>
      </c>
      <c r="F215" s="413">
        <v>0.28394819625107248</v>
      </c>
      <c r="G215" s="470">
        <f t="shared" si="4"/>
        <v>1.1897429422919936E-4</v>
      </c>
      <c r="H215" s="362" t="e">
        <f ca="1">_xll.BQL($A215, "credit_rating(credit_rating_source=MOODY)")</f>
        <v>#NAME?</v>
      </c>
      <c r="I215" s="362" t="e">
        <f ca="1">_xll.BQL(A215, "credit_rating(credit_rating_source=SANDP)")</f>
        <v>#NAME?</v>
      </c>
      <c r="J215" s="362" t="e" cm="1">
        <f t="array" ref="J215" ca="1">_xll.BDP($A215,"RTG_FITCH")</f>
        <v>#NAME?</v>
      </c>
      <c r="K215" s="370" t="e" cm="1">
        <f t="array" ref="K215" ca="1">_xll.BDP($A215,"CNTRY_ISSUE_ISO")</f>
        <v>#NAME?</v>
      </c>
    </row>
    <row r="216" spans="1:11" ht="15.75" customHeight="1" outlineLevel="1">
      <c r="A216" s="377" t="s">
        <v>19230</v>
      </c>
      <c r="B216" s="365" t="s">
        <v>19231</v>
      </c>
      <c r="C216" s="365" t="s">
        <v>19232</v>
      </c>
      <c r="D216" s="365" t="s">
        <v>12128</v>
      </c>
      <c r="E216" s="365" t="s">
        <v>19130</v>
      </c>
      <c r="F216" s="413">
        <v>0.23909046966670661</v>
      </c>
      <c r="G216" s="470">
        <f t="shared" si="4"/>
        <v>1.0017890679035007E-4</v>
      </c>
      <c r="H216" s="362" t="e">
        <f ca="1">_xll.BQL($A216, "credit_rating(credit_rating_source=MOODY)")</f>
        <v>#NAME?</v>
      </c>
      <c r="I216" s="362" t="e">
        <f ca="1">_xll.BQL(A216, "credit_rating(credit_rating_source=SANDP)")</f>
        <v>#NAME?</v>
      </c>
      <c r="J216" s="362" t="e" cm="1">
        <f t="array" ref="J216" ca="1">_xll.BDP($A216,"RTG_FITCH")</f>
        <v>#NAME?</v>
      </c>
      <c r="K216" s="370" t="e" cm="1">
        <f t="array" ref="K216" ca="1">_xll.BDP($A216,"CNTRY_ISSUE_ISO")</f>
        <v>#NAME?</v>
      </c>
    </row>
    <row r="217" spans="1:11" ht="15.75" customHeight="1" outlineLevel="1">
      <c r="A217" s="377" t="s">
        <v>19233</v>
      </c>
      <c r="B217" s="365" t="s">
        <v>19234</v>
      </c>
      <c r="C217" s="365" t="s">
        <v>19235</v>
      </c>
      <c r="D217" s="365" t="s">
        <v>18683</v>
      </c>
      <c r="E217" s="365" t="s">
        <v>18753</v>
      </c>
      <c r="F217" s="413">
        <v>0.27971958581794681</v>
      </c>
      <c r="G217" s="470">
        <f t="shared" si="4"/>
        <v>1.1720250645771972E-4</v>
      </c>
      <c r="H217" s="362" t="e">
        <f ca="1">_xll.BQL($A217, "credit_rating(credit_rating_source=MOODY)")</f>
        <v>#NAME?</v>
      </c>
      <c r="I217" s="362" t="e">
        <f ca="1">_xll.BQL(A217, "credit_rating(credit_rating_source=SANDP)")</f>
        <v>#NAME?</v>
      </c>
      <c r="J217" s="362" t="e" cm="1">
        <f t="array" ref="J217" ca="1">_xll.BDP($A217,"RTG_FITCH")</f>
        <v>#NAME?</v>
      </c>
      <c r="K217" s="370" t="e" cm="1">
        <f t="array" ref="K217" ca="1">_xll.BDP($A217,"CNTRY_ISSUE_ISO")</f>
        <v>#NAME?</v>
      </c>
    </row>
    <row r="218" spans="1:11" ht="15.75" customHeight="1" outlineLevel="1">
      <c r="A218" s="377" t="s">
        <v>19236</v>
      </c>
      <c r="B218" s="365" t="s">
        <v>19237</v>
      </c>
      <c r="C218" s="365" t="s">
        <v>19238</v>
      </c>
      <c r="D218" s="365" t="s">
        <v>18685</v>
      </c>
      <c r="E218" s="365" t="s">
        <v>18753</v>
      </c>
      <c r="F218" s="413">
        <v>0.26908412172263602</v>
      </c>
      <c r="G218" s="470">
        <f t="shared" si="4"/>
        <v>1.1274624700178448E-4</v>
      </c>
      <c r="H218" s="362" t="e">
        <f ca="1">_xll.BQL($A218, "credit_rating(credit_rating_source=MOODY)")</f>
        <v>#NAME?</v>
      </c>
      <c r="I218" s="362" t="e">
        <f ca="1">_xll.BQL(A218, "credit_rating(credit_rating_source=SANDP)")</f>
        <v>#NAME?</v>
      </c>
      <c r="J218" s="362" t="e" cm="1">
        <f t="array" ref="J218" ca="1">_xll.BDP($A218,"RTG_FITCH")</f>
        <v>#NAME?</v>
      </c>
      <c r="K218" s="370" t="e" cm="1">
        <f t="array" ref="K218" ca="1">_xll.BDP($A218,"CNTRY_ISSUE_ISO")</f>
        <v>#NAME?</v>
      </c>
    </row>
    <row r="219" spans="1:11" ht="15.75" customHeight="1" outlineLevel="1">
      <c r="A219" s="377" t="s">
        <v>19239</v>
      </c>
      <c r="B219" s="365" t="s">
        <v>19240</v>
      </c>
      <c r="C219" s="365" t="s">
        <v>19241</v>
      </c>
      <c r="D219" s="365" t="s">
        <v>12128</v>
      </c>
      <c r="E219" s="365" t="s">
        <v>18753</v>
      </c>
      <c r="F219" s="413">
        <v>0.26315417361524368</v>
      </c>
      <c r="G219" s="470">
        <f t="shared" si="4"/>
        <v>1.102615987447871E-4</v>
      </c>
      <c r="H219" s="362" t="e">
        <f ca="1">_xll.BQL($A219, "credit_rating(credit_rating_source=MOODY)")</f>
        <v>#NAME?</v>
      </c>
      <c r="I219" s="362" t="e">
        <f ca="1">_xll.BQL(A219, "credit_rating(credit_rating_source=SANDP)")</f>
        <v>#NAME?</v>
      </c>
      <c r="J219" s="362" t="e" cm="1">
        <f t="array" ref="J219" ca="1">_xll.BDP($A219,"RTG_FITCH")</f>
        <v>#NAME?</v>
      </c>
      <c r="K219" s="370" t="e" cm="1">
        <f t="array" ref="K219" ca="1">_xll.BDP($A219,"CNTRY_ISSUE_ISO")</f>
        <v>#NAME?</v>
      </c>
    </row>
    <row r="220" spans="1:11" ht="15.75" customHeight="1" outlineLevel="1">
      <c r="A220" s="377" t="s">
        <v>19242</v>
      </c>
      <c r="B220" s="365" t="s">
        <v>19243</v>
      </c>
      <c r="C220" s="365" t="s">
        <v>19244</v>
      </c>
      <c r="D220" s="365" t="s">
        <v>18705</v>
      </c>
      <c r="E220" s="365" t="s">
        <v>18752</v>
      </c>
      <c r="F220" s="413">
        <v>0.22426029082316079</v>
      </c>
      <c r="G220" s="470">
        <f t="shared" si="4"/>
        <v>9.3965061854904376E-5</v>
      </c>
      <c r="H220" s="362" t="e">
        <f ca="1">_xll.BQL($A220, "credit_rating(credit_rating_source=MOODY)")</f>
        <v>#NAME?</v>
      </c>
      <c r="I220" s="362" t="e">
        <f ca="1">_xll.BQL(A220, "credit_rating(credit_rating_source=SANDP)")</f>
        <v>#NAME?</v>
      </c>
      <c r="J220" s="362" t="e" cm="1">
        <f t="array" ref="J220" ca="1">_xll.BDP($A220,"RTG_FITCH")</f>
        <v>#NAME?</v>
      </c>
      <c r="K220" s="370" t="e" cm="1">
        <f t="array" ref="K220" ca="1">_xll.BDP($A220,"CNTRY_ISSUE_ISO")</f>
        <v>#NAME?</v>
      </c>
    </row>
    <row r="221" spans="1:11" ht="15.75" customHeight="1" outlineLevel="1">
      <c r="A221" s="377" t="s">
        <v>19248</v>
      </c>
      <c r="B221" s="365" t="s">
        <v>19249</v>
      </c>
      <c r="C221" s="365" t="s">
        <v>19250</v>
      </c>
      <c r="D221" s="365" t="s">
        <v>18679</v>
      </c>
      <c r="E221" s="365" t="s">
        <v>19140</v>
      </c>
      <c r="F221" s="413">
        <v>0.1700270069086372</v>
      </c>
      <c r="G221" s="470">
        <f t="shared" si="4"/>
        <v>7.1241315894718984E-5</v>
      </c>
      <c r="H221" s="362" t="e">
        <f ca="1">_xll.BQL($A221, "credit_rating(credit_rating_source=MOODY)")</f>
        <v>#NAME?</v>
      </c>
      <c r="I221" s="362" t="e">
        <f ca="1">_xll.BQL(A221, "credit_rating(credit_rating_source=SANDP)")</f>
        <v>#NAME?</v>
      </c>
      <c r="J221" s="362" t="e" cm="1">
        <f t="array" ref="J221" ca="1">_xll.BDP($A221,"RTG_FITCH")</f>
        <v>#NAME?</v>
      </c>
      <c r="K221" s="370" t="e" cm="1">
        <f t="array" ref="K221" ca="1">_xll.BDP($A221,"CNTRY_ISSUE_ISO")</f>
        <v>#NAME?</v>
      </c>
    </row>
    <row r="222" spans="1:11" ht="15.75" customHeight="1" outlineLevel="1">
      <c r="A222" s="377" t="s">
        <v>19245</v>
      </c>
      <c r="B222" s="365" t="s">
        <v>19246</v>
      </c>
      <c r="C222" s="365" t="s">
        <v>19247</v>
      </c>
      <c r="D222" s="365" t="s">
        <v>12128</v>
      </c>
      <c r="E222" s="365" t="s">
        <v>18752</v>
      </c>
      <c r="F222" s="413">
        <v>0.22198649819265129</v>
      </c>
      <c r="G222" s="470">
        <f t="shared" si="4"/>
        <v>9.3012342742720893E-5</v>
      </c>
      <c r="H222" s="362" t="e">
        <f ca="1">_xll.BQL($A222, "credit_rating(credit_rating_source=MOODY)")</f>
        <v>#NAME?</v>
      </c>
      <c r="I222" s="362" t="e">
        <f ca="1">_xll.BQL(A222, "credit_rating(credit_rating_source=SANDP)")</f>
        <v>#NAME?</v>
      </c>
      <c r="J222" s="362" t="e" cm="1">
        <f t="array" ref="J222" ca="1">_xll.BDP($A222,"RTG_FITCH")</f>
        <v>#NAME?</v>
      </c>
      <c r="K222" s="370" t="e" cm="1">
        <f t="array" ref="K222" ca="1">_xll.BDP($A222,"CNTRY_ISSUE_ISO")</f>
        <v>#NAME?</v>
      </c>
    </row>
    <row r="223" spans="1:11" ht="15.75" customHeight="1" outlineLevel="1">
      <c r="A223" s="377" t="s">
        <v>19251</v>
      </c>
      <c r="B223" s="365" t="s">
        <v>19252</v>
      </c>
      <c r="C223" s="365" t="s">
        <v>19253</v>
      </c>
      <c r="D223" s="365" t="s">
        <v>12135</v>
      </c>
      <c r="E223" s="365" t="s">
        <v>19156</v>
      </c>
      <c r="F223" s="413">
        <v>0.1756432714391801</v>
      </c>
      <c r="G223" s="470">
        <f t="shared" si="4"/>
        <v>7.3594530733016468E-5</v>
      </c>
      <c r="H223" s="362" t="e">
        <f ca="1">_xll.BQL($A223, "credit_rating(credit_rating_source=MOODY)")</f>
        <v>#NAME?</v>
      </c>
      <c r="I223" s="362" t="e">
        <f ca="1">_xll.BQL(A223, "credit_rating(credit_rating_source=SANDP)")</f>
        <v>#NAME?</v>
      </c>
      <c r="J223" s="362" t="e" cm="1">
        <f t="array" ref="J223" ca="1">_xll.BDP($A223,"RTG_FITCH")</f>
        <v>#NAME?</v>
      </c>
      <c r="K223" s="370" t="e" cm="1">
        <f t="array" ref="K223" ca="1">_xll.BDP($A223,"CNTRY_ISSUE_ISO")</f>
        <v>#NAME?</v>
      </c>
    </row>
    <row r="224" spans="1:11" ht="15.75" customHeight="1" outlineLevel="1">
      <c r="A224" s="377" t="s">
        <v>19254</v>
      </c>
      <c r="B224" s="365" t="s">
        <v>19255</v>
      </c>
      <c r="C224" s="365" t="s">
        <v>19256</v>
      </c>
      <c r="D224" s="365" t="s">
        <v>12128</v>
      </c>
      <c r="E224" s="365" t="s">
        <v>18757</v>
      </c>
      <c r="F224" s="413">
        <v>0.25899634418298501</v>
      </c>
      <c r="G224" s="470">
        <f t="shared" si="4"/>
        <v>1.0851946821267071E-4</v>
      </c>
      <c r="H224" s="362" t="e">
        <f ca="1">_xll.BQL($A224, "credit_rating(credit_rating_source=MOODY)")</f>
        <v>#NAME?</v>
      </c>
      <c r="I224" s="362" t="e">
        <f ca="1">_xll.BQL(A224, "credit_rating(credit_rating_source=SANDP)")</f>
        <v>#NAME?</v>
      </c>
      <c r="J224" s="362" t="e" cm="1">
        <f t="array" ref="J224" ca="1">_xll.BDP($A224,"RTG_FITCH")</f>
        <v>#NAME?</v>
      </c>
      <c r="K224" s="370" t="e" cm="1">
        <f t="array" ref="K224" ca="1">_xll.BDP($A224,"CNTRY_ISSUE_ISO")</f>
        <v>#NAME?</v>
      </c>
    </row>
    <row r="225" spans="1:11" ht="15.75" customHeight="1" outlineLevel="1">
      <c r="A225" s="377" t="s">
        <v>19257</v>
      </c>
      <c r="B225" s="365" t="s">
        <v>19258</v>
      </c>
      <c r="C225" s="365" t="s">
        <v>19259</v>
      </c>
      <c r="D225" s="365" t="s">
        <v>12131</v>
      </c>
      <c r="E225" s="365" t="s">
        <v>18753</v>
      </c>
      <c r="F225" s="413">
        <v>0.25760889302410173</v>
      </c>
      <c r="G225" s="470">
        <f t="shared" si="4"/>
        <v>1.0793812617709862E-4</v>
      </c>
      <c r="H225" s="362" t="e">
        <f ca="1">_xll.BQL($A225, "credit_rating(credit_rating_source=MOODY)")</f>
        <v>#NAME?</v>
      </c>
      <c r="I225" s="362" t="e">
        <f ca="1">_xll.BQL(A225, "credit_rating(credit_rating_source=SANDP)")</f>
        <v>#NAME?</v>
      </c>
      <c r="J225" s="362" t="e" cm="1">
        <f t="array" ref="J225" ca="1">_xll.BDP($A225,"RTG_FITCH")</f>
        <v>#NAME?</v>
      </c>
      <c r="K225" s="370" t="e" cm="1">
        <f t="array" ref="K225" ca="1">_xll.BDP($A225,"CNTRY_ISSUE_ISO")</f>
        <v>#NAME?</v>
      </c>
    </row>
    <row r="226" spans="1:11" ht="15.75" customHeight="1" outlineLevel="1">
      <c r="A226" s="377" t="s">
        <v>19260</v>
      </c>
      <c r="B226" s="365" t="s">
        <v>19261</v>
      </c>
      <c r="C226" s="365" t="s">
        <v>19262</v>
      </c>
      <c r="D226" s="365" t="s">
        <v>12153</v>
      </c>
      <c r="E226" s="365" t="s">
        <v>18753</v>
      </c>
      <c r="F226" s="413">
        <v>0.25731118219479071</v>
      </c>
      <c r="G226" s="470">
        <f t="shared" si="4"/>
        <v>1.078133853396173E-4</v>
      </c>
      <c r="H226" s="362" t="e">
        <f ca="1">_xll.BQL($A226, "credit_rating(credit_rating_source=MOODY)")</f>
        <v>#NAME?</v>
      </c>
      <c r="I226" s="362" t="e">
        <f ca="1">_xll.BQL(A226, "credit_rating(credit_rating_source=SANDP)")</f>
        <v>#NAME?</v>
      </c>
      <c r="J226" s="362" t="e" cm="1">
        <f t="array" ref="J226" ca="1">_xll.BDP($A226,"RTG_FITCH")</f>
        <v>#NAME?</v>
      </c>
      <c r="K226" s="370" t="e" cm="1">
        <f t="array" ref="K226" ca="1">_xll.BDP($A226,"CNTRY_ISSUE_ISO")</f>
        <v>#NAME?</v>
      </c>
    </row>
    <row r="227" spans="1:11" ht="15.75" customHeight="1" outlineLevel="1">
      <c r="A227" s="377" t="s">
        <v>19263</v>
      </c>
      <c r="B227" s="365" t="s">
        <v>19264</v>
      </c>
      <c r="C227" s="365" t="s">
        <v>19265</v>
      </c>
      <c r="D227" s="365" t="s">
        <v>12136</v>
      </c>
      <c r="E227" s="365" t="s">
        <v>18754</v>
      </c>
      <c r="F227" s="413">
        <v>0.21698528591160041</v>
      </c>
      <c r="G227" s="470">
        <f t="shared" si="4"/>
        <v>9.0916834796960571E-5</v>
      </c>
      <c r="H227" s="362" t="e">
        <f ca="1">_xll.BQL($A227, "credit_rating(credit_rating_source=MOODY)")</f>
        <v>#NAME?</v>
      </c>
      <c r="I227" s="362" t="e">
        <f ca="1">_xll.BQL(A227, "credit_rating(credit_rating_source=SANDP)")</f>
        <v>#NAME?</v>
      </c>
      <c r="J227" s="362" t="e" cm="1">
        <f t="array" ref="J227" ca="1">_xll.BDP($A227,"RTG_FITCH")</f>
        <v>#NAME?</v>
      </c>
      <c r="K227" s="370" t="e" cm="1">
        <f t="array" ref="K227" ca="1">_xll.BDP($A227,"CNTRY_ISSUE_ISO")</f>
        <v>#NAME?</v>
      </c>
    </row>
    <row r="228" spans="1:11" ht="15.75" customHeight="1" outlineLevel="1">
      <c r="A228" s="377" t="s">
        <v>19266</v>
      </c>
      <c r="B228" s="365" t="s">
        <v>19267</v>
      </c>
      <c r="C228" s="365" t="s">
        <v>19268</v>
      </c>
      <c r="D228" s="365" t="s">
        <v>18718</v>
      </c>
      <c r="E228" s="365" t="s">
        <v>18753</v>
      </c>
      <c r="F228" s="413">
        <v>0.25146682960124411</v>
      </c>
      <c r="G228" s="470">
        <f t="shared" si="4"/>
        <v>1.0536460160292128E-4</v>
      </c>
      <c r="H228" s="362" t="e">
        <f ca="1">_xll.BQL($A228, "credit_rating(credit_rating_source=MOODY)")</f>
        <v>#NAME?</v>
      </c>
      <c r="I228" s="362" t="e">
        <f ca="1">_xll.BQL(A228, "credit_rating(credit_rating_source=SANDP)")</f>
        <v>#NAME?</v>
      </c>
      <c r="J228" s="362" t="e" cm="1">
        <f t="array" ref="J228" ca="1">_xll.BDP($A228,"RTG_FITCH")</f>
        <v>#NAME?</v>
      </c>
      <c r="K228" s="370" t="e" cm="1">
        <f t="array" ref="K228" ca="1">_xll.BDP($A228,"CNTRY_ISSUE_ISO")</f>
        <v>#NAME?</v>
      </c>
    </row>
    <row r="229" spans="1:11" ht="15.75" customHeight="1" outlineLevel="1">
      <c r="A229" s="377" t="s">
        <v>19269</v>
      </c>
      <c r="B229" s="365" t="s">
        <v>19270</v>
      </c>
      <c r="C229" s="365" t="s">
        <v>19271</v>
      </c>
      <c r="D229" s="365" t="s">
        <v>18705</v>
      </c>
      <c r="E229" s="365" t="s">
        <v>18752</v>
      </c>
      <c r="F229" s="413">
        <v>0.21303048905798239</v>
      </c>
      <c r="G229" s="470">
        <f t="shared" si="4"/>
        <v>8.9259774915294605E-5</v>
      </c>
      <c r="H229" s="362" t="e">
        <f ca="1">_xll.BQL($A229, "credit_rating(credit_rating_source=MOODY)")</f>
        <v>#NAME?</v>
      </c>
      <c r="I229" s="362" t="e">
        <f ca="1">_xll.BQL(A229, "credit_rating(credit_rating_source=SANDP)")</f>
        <v>#NAME?</v>
      </c>
      <c r="J229" s="362" t="e" cm="1">
        <f t="array" ref="J229" ca="1">_xll.BDP($A229,"RTG_FITCH")</f>
        <v>#NAME?</v>
      </c>
      <c r="K229" s="370" t="e" cm="1">
        <f t="array" ref="K229" ca="1">_xll.BDP($A229,"CNTRY_ISSUE_ISO")</f>
        <v>#NAME?</v>
      </c>
    </row>
    <row r="230" spans="1:11" ht="15.75" customHeight="1" outlineLevel="1">
      <c r="A230" s="377" t="s">
        <v>19272</v>
      </c>
      <c r="B230" s="365" t="s">
        <v>19273</v>
      </c>
      <c r="C230" s="365" t="s">
        <v>19274</v>
      </c>
      <c r="D230" s="365" t="s">
        <v>12131</v>
      </c>
      <c r="E230" s="365" t="s">
        <v>18753</v>
      </c>
      <c r="F230" s="413">
        <v>0.24959382572613339</v>
      </c>
      <c r="G230" s="470">
        <f t="shared" si="4"/>
        <v>1.0457981297924988E-4</v>
      </c>
      <c r="H230" s="362" t="e">
        <f ca="1">_xll.BQL($A230, "credit_rating(credit_rating_source=MOODY)")</f>
        <v>#NAME?</v>
      </c>
      <c r="I230" s="362" t="e">
        <f ca="1">_xll.BQL(A230, "credit_rating(credit_rating_source=SANDP)")</f>
        <v>#NAME?</v>
      </c>
      <c r="J230" s="362" t="e" cm="1">
        <f t="array" ref="J230" ca="1">_xll.BDP($A230,"RTG_FITCH")</f>
        <v>#NAME?</v>
      </c>
      <c r="K230" s="370" t="e" cm="1">
        <f t="array" ref="K230" ca="1">_xll.BDP($A230,"CNTRY_ISSUE_ISO")</f>
        <v>#NAME?</v>
      </c>
    </row>
    <row r="231" spans="1:11" ht="15.75" customHeight="1" outlineLevel="1">
      <c r="A231" s="377" t="s">
        <v>19275</v>
      </c>
      <c r="B231" s="365" t="s">
        <v>19276</v>
      </c>
      <c r="C231" s="365" t="s">
        <v>19277</v>
      </c>
      <c r="D231" s="365" t="s">
        <v>18683</v>
      </c>
      <c r="E231" s="365" t="s">
        <v>19078</v>
      </c>
      <c r="F231" s="413">
        <v>0.2106414273401869</v>
      </c>
      <c r="G231" s="470">
        <f t="shared" si="4"/>
        <v>8.8258758055538312E-5</v>
      </c>
      <c r="H231" s="362" t="e">
        <f ca="1">_xll.BQL($A231, "credit_rating(credit_rating_source=MOODY)")</f>
        <v>#NAME?</v>
      </c>
      <c r="I231" s="362" t="e">
        <f ca="1">_xll.BQL(A231, "credit_rating(credit_rating_source=SANDP)")</f>
        <v>#NAME?</v>
      </c>
      <c r="J231" s="362" t="e" cm="1">
        <f t="array" ref="J231" ca="1">_xll.BDP($A231,"RTG_FITCH")</f>
        <v>#NAME?</v>
      </c>
      <c r="K231" s="370" t="e" cm="1">
        <f t="array" ref="K231" ca="1">_xll.BDP($A231,"CNTRY_ISSUE_ISO")</f>
        <v>#NAME?</v>
      </c>
    </row>
    <row r="232" spans="1:11" ht="15.75" customHeight="1" outlineLevel="1">
      <c r="A232" s="377" t="s">
        <v>19278</v>
      </c>
      <c r="B232" s="365" t="s">
        <v>19279</v>
      </c>
      <c r="C232" s="365" t="s">
        <v>19280</v>
      </c>
      <c r="D232" s="365" t="s">
        <v>18683</v>
      </c>
      <c r="E232" s="365" t="s">
        <v>18753</v>
      </c>
      <c r="F232" s="413">
        <v>0.25003927085844291</v>
      </c>
      <c r="G232" s="470">
        <f t="shared" si="4"/>
        <v>1.0476645448968758E-4</v>
      </c>
      <c r="H232" s="362" t="e">
        <f ca="1">_xll.BQL($A232, "credit_rating(credit_rating_source=MOODY)")</f>
        <v>#NAME?</v>
      </c>
      <c r="I232" s="362" t="e">
        <f ca="1">_xll.BQL(A232, "credit_rating(credit_rating_source=SANDP)")</f>
        <v>#NAME?</v>
      </c>
      <c r="J232" s="362" t="e" cm="1">
        <f t="array" ref="J232" ca="1">_xll.BDP($A232,"RTG_FITCH")</f>
        <v>#NAME?</v>
      </c>
      <c r="K232" s="370" t="e" cm="1">
        <f t="array" ref="K232" ca="1">_xll.BDP($A232,"CNTRY_ISSUE_ISO")</f>
        <v>#NAME?</v>
      </c>
    </row>
    <row r="233" spans="1:11" ht="15.75" customHeight="1" outlineLevel="1">
      <c r="A233" s="377" t="s">
        <v>19281</v>
      </c>
      <c r="B233" s="365" t="s">
        <v>19282</v>
      </c>
      <c r="C233" s="365" t="s">
        <v>19283</v>
      </c>
      <c r="D233" s="365" t="s">
        <v>12128</v>
      </c>
      <c r="E233" s="365" t="s">
        <v>18753</v>
      </c>
      <c r="F233" s="413">
        <v>0.24798072671637431</v>
      </c>
      <c r="G233" s="470">
        <f t="shared" si="4"/>
        <v>1.0390392449416083E-4</v>
      </c>
      <c r="H233" s="362" t="e">
        <f ca="1">_xll.BQL($A233, "credit_rating(credit_rating_source=MOODY)")</f>
        <v>#NAME?</v>
      </c>
      <c r="I233" s="362" t="e">
        <f ca="1">_xll.BQL(A233, "credit_rating(credit_rating_source=SANDP)")</f>
        <v>#NAME?</v>
      </c>
      <c r="J233" s="362" t="e" cm="1">
        <f t="array" ref="J233" ca="1">_xll.BDP($A233,"RTG_FITCH")</f>
        <v>#NAME?</v>
      </c>
      <c r="K233" s="370" t="e" cm="1">
        <f t="array" ref="K233" ca="1">_xll.BDP($A233,"CNTRY_ISSUE_ISO")</f>
        <v>#NAME?</v>
      </c>
    </row>
    <row r="234" spans="1:11" ht="15.75" customHeight="1" outlineLevel="1">
      <c r="A234" s="377" t="s">
        <v>19284</v>
      </c>
      <c r="B234" s="365" t="s">
        <v>19285</v>
      </c>
      <c r="C234" s="365" t="s">
        <v>19286</v>
      </c>
      <c r="D234" s="365" t="s">
        <v>12130</v>
      </c>
      <c r="E234" s="365" t="s">
        <v>18753</v>
      </c>
      <c r="F234" s="413">
        <v>0.24882081800114031</v>
      </c>
      <c r="G234" s="470">
        <f t="shared" si="4"/>
        <v>1.0425592274247779E-4</v>
      </c>
      <c r="H234" s="362" t="e">
        <f ca="1">_xll.BQL($A234, "credit_rating(credit_rating_source=MOODY)")</f>
        <v>#NAME?</v>
      </c>
      <c r="I234" s="362" t="e">
        <f ca="1">_xll.BQL(A234, "credit_rating(credit_rating_source=SANDP)")</f>
        <v>#NAME?</v>
      </c>
      <c r="J234" s="362" t="e" cm="1">
        <f t="array" ref="J234" ca="1">_xll.BDP($A234,"RTG_FITCH")</f>
        <v>#NAME?</v>
      </c>
      <c r="K234" s="370" t="e" cm="1">
        <f t="array" ref="K234" ca="1">_xll.BDP($A234,"CNTRY_ISSUE_ISO")</f>
        <v>#NAME?</v>
      </c>
    </row>
    <row r="235" spans="1:11" ht="15.75" customHeight="1" outlineLevel="1">
      <c r="A235" s="377" t="s">
        <v>19287</v>
      </c>
      <c r="B235" s="365" t="s">
        <v>19288</v>
      </c>
      <c r="C235" s="365" t="s">
        <v>19289</v>
      </c>
      <c r="D235" s="365" t="s">
        <v>18686</v>
      </c>
      <c r="E235" s="365" t="s">
        <v>18753</v>
      </c>
      <c r="F235" s="413">
        <v>0.24445322932029809</v>
      </c>
      <c r="G235" s="470">
        <f t="shared" si="4"/>
        <v>1.0242590308520489E-4</v>
      </c>
      <c r="H235" s="362" t="e">
        <f ca="1">_xll.BQL($A235, "credit_rating(credit_rating_source=MOODY)")</f>
        <v>#NAME?</v>
      </c>
      <c r="I235" s="362" t="e">
        <f ca="1">_xll.BQL(A235, "credit_rating(credit_rating_source=SANDP)")</f>
        <v>#NAME?</v>
      </c>
      <c r="J235" s="362" t="e" cm="1">
        <f t="array" ref="J235" ca="1">_xll.BDP($A235,"RTG_FITCH")</f>
        <v>#NAME?</v>
      </c>
      <c r="K235" s="370" t="e" cm="1">
        <f t="array" ref="K235" ca="1">_xll.BDP($A235,"CNTRY_ISSUE_ISO")</f>
        <v>#NAME?</v>
      </c>
    </row>
    <row r="236" spans="1:11" ht="15.75" customHeight="1" outlineLevel="1">
      <c r="A236" s="377" t="s">
        <v>19290</v>
      </c>
      <c r="B236" s="365" t="s">
        <v>19291</v>
      </c>
      <c r="C236" s="365" t="s">
        <v>19292</v>
      </c>
      <c r="D236" s="365" t="s">
        <v>12129</v>
      </c>
      <c r="E236" s="365" t="s">
        <v>18753</v>
      </c>
      <c r="F236" s="413">
        <v>0.24195776841406641</v>
      </c>
      <c r="G236" s="470">
        <f t="shared" si="4"/>
        <v>1.0138030496549383E-4</v>
      </c>
      <c r="H236" s="362" t="e">
        <f ca="1">_xll.BQL($A236, "credit_rating(credit_rating_source=MOODY)")</f>
        <v>#NAME?</v>
      </c>
      <c r="I236" s="362" t="e">
        <f ca="1">_xll.BQL(A236, "credit_rating(credit_rating_source=SANDP)")</f>
        <v>#NAME?</v>
      </c>
      <c r="J236" s="362" t="e" cm="1">
        <f t="array" ref="J236" ca="1">_xll.BDP($A236,"RTG_FITCH")</f>
        <v>#NAME?</v>
      </c>
      <c r="K236" s="370" t="e" cm="1">
        <f t="array" ref="K236" ca="1">_xll.BDP($A236,"CNTRY_ISSUE_ISO")</f>
        <v>#NAME?</v>
      </c>
    </row>
    <row r="237" spans="1:11" ht="15.75" customHeight="1" outlineLevel="1">
      <c r="A237" s="377" t="s">
        <v>19293</v>
      </c>
      <c r="B237" s="365" t="s">
        <v>19294</v>
      </c>
      <c r="C237" s="365" t="s">
        <v>19295</v>
      </c>
      <c r="D237" s="365" t="s">
        <v>18683</v>
      </c>
      <c r="E237" s="365" t="s">
        <v>18753</v>
      </c>
      <c r="F237" s="413">
        <v>0.2421142092751436</v>
      </c>
      <c r="G237" s="470">
        <f t="shared" si="4"/>
        <v>1.0144585368628516E-4</v>
      </c>
      <c r="H237" s="362" t="e">
        <f ca="1">_xll.BQL($A237, "credit_rating(credit_rating_source=MOODY)")</f>
        <v>#NAME?</v>
      </c>
      <c r="I237" s="362" t="e">
        <f ca="1">_xll.BQL(A237, "credit_rating(credit_rating_source=SANDP)")</f>
        <v>#NAME?</v>
      </c>
      <c r="J237" s="362" t="e" cm="1">
        <f t="array" ref="J237" ca="1">_xll.BDP($A237,"RTG_FITCH")</f>
        <v>#NAME?</v>
      </c>
      <c r="K237" s="370" t="e" cm="1">
        <f t="array" ref="K237" ca="1">_xll.BDP($A237,"CNTRY_ISSUE_ISO")</f>
        <v>#NAME?</v>
      </c>
    </row>
    <row r="238" spans="1:11" ht="15.75" customHeight="1" outlineLevel="1">
      <c r="A238" s="377" t="s">
        <v>19296</v>
      </c>
      <c r="B238" s="365" t="s">
        <v>19297</v>
      </c>
      <c r="C238" s="365" t="s">
        <v>19298</v>
      </c>
      <c r="D238" s="365" t="s">
        <v>18705</v>
      </c>
      <c r="E238" s="365" t="s">
        <v>18753</v>
      </c>
      <c r="F238" s="413">
        <v>0.24160596704087611</v>
      </c>
      <c r="G238" s="470">
        <f t="shared" si="4"/>
        <v>1.0123290019012709E-4</v>
      </c>
      <c r="H238" s="362" t="e">
        <f ca="1">_xll.BQL($A238, "credit_rating(credit_rating_source=MOODY)")</f>
        <v>#NAME?</v>
      </c>
      <c r="I238" s="362" t="e">
        <f ca="1">_xll.BQL(A238, "credit_rating(credit_rating_source=SANDP)")</f>
        <v>#NAME?</v>
      </c>
      <c r="J238" s="362" t="e" cm="1">
        <f t="array" ref="J238" ca="1">_xll.BDP($A238,"RTG_FITCH")</f>
        <v>#NAME?</v>
      </c>
      <c r="K238" s="370" t="e" cm="1">
        <f t="array" ref="K238" ca="1">_xll.BDP($A238,"CNTRY_ISSUE_ISO")</f>
        <v>#NAME?</v>
      </c>
    </row>
    <row r="239" spans="1:11" ht="15.75" customHeight="1" outlineLevel="1">
      <c r="A239" s="377" t="s">
        <v>19299</v>
      </c>
      <c r="B239" s="365" t="s">
        <v>19300</v>
      </c>
      <c r="C239" s="365" t="s">
        <v>19301</v>
      </c>
      <c r="D239" s="365" t="s">
        <v>18686</v>
      </c>
      <c r="E239" s="365" t="s">
        <v>18753</v>
      </c>
      <c r="F239" s="413">
        <v>0.24077701262687581</v>
      </c>
      <c r="G239" s="470">
        <f t="shared" si="4"/>
        <v>1.0088556829066097E-4</v>
      </c>
      <c r="H239" s="362" t="e">
        <f ca="1">_xll.BQL($A239, "credit_rating(credit_rating_source=MOODY)")</f>
        <v>#NAME?</v>
      </c>
      <c r="I239" s="362" t="e">
        <f ca="1">_xll.BQL(A239, "credit_rating(credit_rating_source=SANDP)")</f>
        <v>#NAME?</v>
      </c>
      <c r="J239" s="362" t="e" cm="1">
        <f t="array" ref="J239" ca="1">_xll.BDP($A239,"RTG_FITCH")</f>
        <v>#NAME?</v>
      </c>
      <c r="K239" s="370" t="e" cm="1">
        <f t="array" ref="K239" ca="1">_xll.BDP($A239,"CNTRY_ISSUE_ISO")</f>
        <v>#NAME?</v>
      </c>
    </row>
    <row r="240" spans="1:11" ht="15.75" customHeight="1" outlineLevel="1">
      <c r="A240" s="377" t="s">
        <v>19305</v>
      </c>
      <c r="B240" s="365" t="s">
        <v>19306</v>
      </c>
      <c r="C240" s="365" t="s">
        <v>19307</v>
      </c>
      <c r="D240" s="365" t="s">
        <v>18705</v>
      </c>
      <c r="E240" s="365" t="s">
        <v>18752</v>
      </c>
      <c r="F240" s="413">
        <v>0.20423823647105371</v>
      </c>
      <c r="G240" s="470">
        <f t="shared" si="4"/>
        <v>8.557582108137152E-5</v>
      </c>
      <c r="H240" s="362" t="e">
        <f ca="1">_xll.BQL($A240, "credit_rating(credit_rating_source=MOODY)")</f>
        <v>#NAME?</v>
      </c>
      <c r="I240" s="362" t="e">
        <f ca="1">_xll.BQL(A240, "credit_rating(credit_rating_source=SANDP)")</f>
        <v>#NAME?</v>
      </c>
      <c r="J240" s="362" t="e" cm="1">
        <f t="array" ref="J240" ca="1">_xll.BDP($A240,"RTG_FITCH")</f>
        <v>#NAME?</v>
      </c>
      <c r="K240" s="370" t="e" cm="1">
        <f t="array" ref="K240" ca="1">_xll.BDP($A240,"CNTRY_ISSUE_ISO")</f>
        <v>#NAME?</v>
      </c>
    </row>
    <row r="241" spans="1:11" ht="15.75" customHeight="1" outlineLevel="1">
      <c r="A241" s="377" t="s">
        <v>19302</v>
      </c>
      <c r="B241" s="365" t="s">
        <v>19303</v>
      </c>
      <c r="C241" s="365" t="s">
        <v>19304</v>
      </c>
      <c r="D241" s="365" t="s">
        <v>12129</v>
      </c>
      <c r="E241" s="365" t="s">
        <v>18752</v>
      </c>
      <c r="F241" s="413">
        <v>0.20319536504338431</v>
      </c>
      <c r="G241" s="470">
        <f t="shared" si="4"/>
        <v>8.5138857953178035E-5</v>
      </c>
      <c r="H241" s="362" t="e">
        <f ca="1">_xll.BQL($A241, "credit_rating(credit_rating_source=MOODY)")</f>
        <v>#NAME?</v>
      </c>
      <c r="I241" s="362" t="e">
        <f ca="1">_xll.BQL(A241, "credit_rating(credit_rating_source=SANDP)")</f>
        <v>#NAME?</v>
      </c>
      <c r="J241" s="362" t="e" cm="1">
        <f t="array" ref="J241" ca="1">_xll.BDP($A241,"RTG_FITCH")</f>
        <v>#NAME?</v>
      </c>
      <c r="K241" s="370" t="e" cm="1">
        <f t="array" ref="K241" ca="1">_xll.BDP($A241,"CNTRY_ISSUE_ISO")</f>
        <v>#NAME?</v>
      </c>
    </row>
    <row r="242" spans="1:11" ht="15.75" customHeight="1" outlineLevel="1">
      <c r="A242" s="377" t="s">
        <v>19308</v>
      </c>
      <c r="B242" s="365" t="s">
        <v>19309</v>
      </c>
      <c r="C242" s="365" t="s">
        <v>19310</v>
      </c>
      <c r="D242" s="365" t="s">
        <v>12130</v>
      </c>
      <c r="E242" s="365" t="s">
        <v>18753</v>
      </c>
      <c r="F242" s="413">
        <v>0.23662080670288879</v>
      </c>
      <c r="G242" s="470">
        <f t="shared" si="4"/>
        <v>9.9144118008510392E-5</v>
      </c>
      <c r="H242" s="362" t="e">
        <f ca="1">_xll.BQL($A242, "credit_rating(credit_rating_source=MOODY)")</f>
        <v>#NAME?</v>
      </c>
      <c r="I242" s="362" t="e">
        <f ca="1">_xll.BQL(A242, "credit_rating(credit_rating_source=SANDP)")</f>
        <v>#NAME?</v>
      </c>
      <c r="J242" s="362" t="e" cm="1">
        <f t="array" ref="J242" ca="1">_xll.BDP($A242,"RTG_FITCH")</f>
        <v>#NAME?</v>
      </c>
      <c r="K242" s="370" t="e" cm="1">
        <f t="array" ref="K242" ca="1">_xll.BDP($A242,"CNTRY_ISSUE_ISO")</f>
        <v>#NAME?</v>
      </c>
    </row>
    <row r="243" spans="1:11" ht="15.75" customHeight="1" outlineLevel="1">
      <c r="A243" s="377" t="s">
        <v>19311</v>
      </c>
      <c r="B243" s="365" t="s">
        <v>19312</v>
      </c>
      <c r="C243" s="365" t="s">
        <v>19313</v>
      </c>
      <c r="D243" s="365" t="s">
        <v>12131</v>
      </c>
      <c r="E243" s="365" t="s">
        <v>18753</v>
      </c>
      <c r="F243" s="413">
        <v>0.23622640803644929</v>
      </c>
      <c r="G243" s="470">
        <f t="shared" si="4"/>
        <v>9.8978864967272246E-5</v>
      </c>
      <c r="H243" s="362" t="e">
        <f ca="1">_xll.BQL($A243, "credit_rating(credit_rating_source=MOODY)")</f>
        <v>#NAME?</v>
      </c>
      <c r="I243" s="362" t="e">
        <f ca="1">_xll.BQL(A243, "credit_rating(credit_rating_source=SANDP)")</f>
        <v>#NAME?</v>
      </c>
      <c r="J243" s="362" t="e" cm="1">
        <f t="array" ref="J243" ca="1">_xll.BDP($A243,"RTG_FITCH")</f>
        <v>#NAME?</v>
      </c>
      <c r="K243" s="370" t="e" cm="1">
        <f t="array" ref="K243" ca="1">_xll.BDP($A243,"CNTRY_ISSUE_ISO")</f>
        <v>#NAME?</v>
      </c>
    </row>
    <row r="244" spans="1:11" ht="15.75" customHeight="1" outlineLevel="1">
      <c r="A244" s="377" t="s">
        <v>19317</v>
      </c>
      <c r="B244" s="365" t="s">
        <v>19318</v>
      </c>
      <c r="C244" s="365" t="s">
        <v>19319</v>
      </c>
      <c r="D244" s="365" t="s">
        <v>18705</v>
      </c>
      <c r="E244" s="365" t="s">
        <v>18753</v>
      </c>
      <c r="F244" s="413">
        <v>2.2957550346316299E-2</v>
      </c>
      <c r="G244" s="470">
        <f t="shared" si="4"/>
        <v>9.6192135951065292E-6</v>
      </c>
      <c r="H244" s="362" t="e">
        <f ca="1">_xll.BQL($A244, "credit_rating(credit_rating_source=MOODY)")</f>
        <v>#NAME?</v>
      </c>
      <c r="I244" s="362" t="e">
        <f ca="1">_xll.BQL(A244, "credit_rating(credit_rating_source=SANDP)")</f>
        <v>#NAME?</v>
      </c>
      <c r="J244" s="362" t="e" cm="1">
        <f t="array" ref="J244" ca="1">_xll.BDP($A244,"RTG_FITCH")</f>
        <v>#NAME?</v>
      </c>
      <c r="K244" s="370" t="e" cm="1">
        <f t="array" ref="K244" ca="1">_xll.BDP($A244,"CNTRY_ISSUE_ISO")</f>
        <v>#NAME?</v>
      </c>
    </row>
    <row r="245" spans="1:11" ht="15.75" customHeight="1" outlineLevel="1">
      <c r="A245" s="377" t="s">
        <v>19314</v>
      </c>
      <c r="B245" s="365" t="s">
        <v>19315</v>
      </c>
      <c r="C245" s="365" t="s">
        <v>19316</v>
      </c>
      <c r="D245" s="365" t="s">
        <v>12155</v>
      </c>
      <c r="E245" s="365" t="s">
        <v>18753</v>
      </c>
      <c r="F245" s="413">
        <v>0.2353494561843088</v>
      </c>
      <c r="G245" s="470">
        <f t="shared" si="4"/>
        <v>9.8611422141225386E-5</v>
      </c>
      <c r="H245" s="362" t="e">
        <f ca="1">_xll.BQL($A245, "credit_rating(credit_rating_source=MOODY)")</f>
        <v>#NAME?</v>
      </c>
      <c r="I245" s="362" t="e">
        <f ca="1">_xll.BQL(A245, "credit_rating(credit_rating_source=SANDP)")</f>
        <v>#NAME?</v>
      </c>
      <c r="J245" s="362" t="e" cm="1">
        <f t="array" ref="J245" ca="1">_xll.BDP($A245,"RTG_FITCH")</f>
        <v>#NAME?</v>
      </c>
      <c r="K245" s="370" t="e" cm="1">
        <f t="array" ref="K245" ca="1">_xll.BDP($A245,"CNTRY_ISSUE_ISO")</f>
        <v>#NAME?</v>
      </c>
    </row>
    <row r="246" spans="1:11" ht="15.75" customHeight="1" outlineLevel="1">
      <c r="A246" s="377" t="s">
        <v>19323</v>
      </c>
      <c r="B246" s="365" t="s">
        <v>19324</v>
      </c>
      <c r="C246" s="365" t="s">
        <v>19325</v>
      </c>
      <c r="D246" s="365" t="s">
        <v>18705</v>
      </c>
      <c r="E246" s="365" t="s">
        <v>18753</v>
      </c>
      <c r="F246" s="413">
        <v>0.19973853975432759</v>
      </c>
      <c r="G246" s="470">
        <f t="shared" si="4"/>
        <v>8.3690448157063265E-5</v>
      </c>
      <c r="H246" s="362" t="e">
        <f ca="1">_xll.BQL($A246, "credit_rating(credit_rating_source=MOODY)")</f>
        <v>#NAME?</v>
      </c>
      <c r="I246" s="362" t="e">
        <f ca="1">_xll.BQL(A246, "credit_rating(credit_rating_source=SANDP)")</f>
        <v>#NAME?</v>
      </c>
      <c r="J246" s="362" t="e" cm="1">
        <f t="array" ref="J246" ca="1">_xll.BDP($A246,"RTG_FITCH")</f>
        <v>#NAME?</v>
      </c>
      <c r="K246" s="370" t="e" cm="1">
        <f t="array" ref="K246" ca="1">_xll.BDP($A246,"CNTRY_ISSUE_ISO")</f>
        <v>#NAME?</v>
      </c>
    </row>
    <row r="247" spans="1:11" ht="15.75" customHeight="1" outlineLevel="1">
      <c r="A247" s="377" t="s">
        <v>19326</v>
      </c>
      <c r="B247" s="365" t="s">
        <v>19327</v>
      </c>
      <c r="C247" s="365" t="s">
        <v>19328</v>
      </c>
      <c r="D247" s="365" t="s">
        <v>12140</v>
      </c>
      <c r="E247" s="365" t="s">
        <v>18757</v>
      </c>
      <c r="F247" s="413">
        <v>0.23506047171195779</v>
      </c>
      <c r="G247" s="470">
        <f t="shared" si="4"/>
        <v>9.8490337647310326E-5</v>
      </c>
      <c r="H247" s="362" t="e">
        <f ca="1">_xll.BQL($A247, "credit_rating(credit_rating_source=MOODY)")</f>
        <v>#NAME?</v>
      </c>
      <c r="I247" s="362" t="e">
        <f ca="1">_xll.BQL(A247, "credit_rating(credit_rating_source=SANDP)")</f>
        <v>#NAME?</v>
      </c>
      <c r="J247" s="362" t="e" cm="1">
        <f t="array" ref="J247" ca="1">_xll.BDP($A247,"RTG_FITCH")</f>
        <v>#NAME?</v>
      </c>
      <c r="K247" s="370" t="e" cm="1">
        <f t="array" ref="K247" ca="1">_xll.BDP($A247,"CNTRY_ISSUE_ISO")</f>
        <v>#NAME?</v>
      </c>
    </row>
    <row r="248" spans="1:11" ht="15.75" customHeight="1" outlineLevel="1">
      <c r="A248" s="377" t="s">
        <v>19320</v>
      </c>
      <c r="B248" s="365" t="s">
        <v>19321</v>
      </c>
      <c r="C248" s="365" t="s">
        <v>19322</v>
      </c>
      <c r="D248" s="365" t="s">
        <v>12131</v>
      </c>
      <c r="E248" s="365" t="s">
        <v>18753</v>
      </c>
      <c r="F248" s="413">
        <v>0.23536142955781211</v>
      </c>
      <c r="G248" s="470">
        <f t="shared" si="4"/>
        <v>9.861643898472328E-5</v>
      </c>
      <c r="H248" s="362" t="e">
        <f ca="1">_xll.BQL($A248, "credit_rating(credit_rating_source=MOODY)")</f>
        <v>#NAME?</v>
      </c>
      <c r="I248" s="362" t="e">
        <f ca="1">_xll.BQL(A248, "credit_rating(credit_rating_source=SANDP)")</f>
        <v>#NAME?</v>
      </c>
      <c r="J248" s="362" t="e" cm="1">
        <f t="array" ref="J248" ca="1">_xll.BDP($A248,"RTG_FITCH")</f>
        <v>#NAME?</v>
      </c>
      <c r="K248" s="370" t="e" cm="1">
        <f t="array" ref="K248" ca="1">_xll.BDP($A248,"CNTRY_ISSUE_ISO")</f>
        <v>#NAME?</v>
      </c>
    </row>
    <row r="249" spans="1:11" ht="15.75" customHeight="1" outlineLevel="1">
      <c r="A249" s="377" t="s">
        <v>19329</v>
      </c>
      <c r="B249" s="365" t="s">
        <v>19330</v>
      </c>
      <c r="C249" s="365" t="s">
        <v>19331</v>
      </c>
      <c r="D249" s="365" t="s">
        <v>12131</v>
      </c>
      <c r="E249" s="365" t="s">
        <v>18753</v>
      </c>
      <c r="F249" s="413">
        <v>0.23452585736771689</v>
      </c>
      <c r="G249" s="470">
        <f t="shared" si="4"/>
        <v>9.8266334237073373E-5</v>
      </c>
      <c r="H249" s="362" t="e">
        <f ca="1">_xll.BQL($A249, "credit_rating(credit_rating_source=MOODY)")</f>
        <v>#NAME?</v>
      </c>
      <c r="I249" s="362" t="e">
        <f ca="1">_xll.BQL(A249, "credit_rating(credit_rating_source=SANDP)")</f>
        <v>#NAME?</v>
      </c>
      <c r="J249" s="362" t="e" cm="1">
        <f t="array" ref="J249" ca="1">_xll.BDP($A249,"RTG_FITCH")</f>
        <v>#NAME?</v>
      </c>
      <c r="K249" s="370" t="e" cm="1">
        <f t="array" ref="K249" ca="1">_xll.BDP($A249,"CNTRY_ISSUE_ISO")</f>
        <v>#NAME?</v>
      </c>
    </row>
    <row r="250" spans="1:11" ht="15.75" customHeight="1" outlineLevel="1">
      <c r="A250" s="377" t="s">
        <v>19332</v>
      </c>
      <c r="B250" s="365" t="s">
        <v>19333</v>
      </c>
      <c r="C250" s="365" t="s">
        <v>19334</v>
      </c>
      <c r="D250" s="365" t="s">
        <v>18711</v>
      </c>
      <c r="E250" s="365" t="s">
        <v>18754</v>
      </c>
      <c r="F250" s="413">
        <v>0.19839269594462541</v>
      </c>
      <c r="G250" s="470">
        <f t="shared" si="4"/>
        <v>8.3126539600798048E-5</v>
      </c>
      <c r="H250" s="362" t="e">
        <f ca="1">_xll.BQL($A250, "credit_rating(credit_rating_source=MOODY)")</f>
        <v>#NAME?</v>
      </c>
      <c r="I250" s="362" t="e">
        <f ca="1">_xll.BQL(A250, "credit_rating(credit_rating_source=SANDP)")</f>
        <v>#NAME?</v>
      </c>
      <c r="J250" s="362" t="e" cm="1">
        <f t="array" ref="J250" ca="1">_xll.BDP($A250,"RTG_FITCH")</f>
        <v>#NAME?</v>
      </c>
      <c r="K250" s="370" t="e" cm="1">
        <f t="array" ref="K250" ca="1">_xll.BDP($A250,"CNTRY_ISSUE_ISO")</f>
        <v>#NAME?</v>
      </c>
    </row>
    <row r="251" spans="1:11" ht="15.75" customHeight="1" outlineLevel="1">
      <c r="A251" s="377" t="s">
        <v>19335</v>
      </c>
      <c r="B251" s="365" t="s">
        <v>19336</v>
      </c>
      <c r="C251" s="365" t="s">
        <v>19337</v>
      </c>
      <c r="D251" s="365" t="s">
        <v>18705</v>
      </c>
      <c r="E251" s="365" t="s">
        <v>18753</v>
      </c>
      <c r="F251" s="413">
        <v>0.27618378279113959</v>
      </c>
      <c r="G251" s="470">
        <f t="shared" si="4"/>
        <v>1.1572100498948749E-4</v>
      </c>
      <c r="H251" s="362" t="e">
        <f ca="1">_xll.BQL($A251, "credit_rating(credit_rating_source=MOODY)")</f>
        <v>#NAME?</v>
      </c>
      <c r="I251" s="362" t="e">
        <f ca="1">_xll.BQL(A251, "credit_rating(credit_rating_source=SANDP)")</f>
        <v>#NAME?</v>
      </c>
      <c r="J251" s="362" t="e" cm="1">
        <f t="array" ref="J251" ca="1">_xll.BDP($A251,"RTG_FITCH")</f>
        <v>#NAME?</v>
      </c>
      <c r="K251" s="370" t="e" cm="1">
        <f t="array" ref="K251" ca="1">_xll.BDP($A251,"CNTRY_ISSUE_ISO")</f>
        <v>#NAME?</v>
      </c>
    </row>
    <row r="252" spans="1:11" ht="15.75" customHeight="1" outlineLevel="1">
      <c r="A252" s="377" t="s">
        <v>19338</v>
      </c>
      <c r="B252" s="365" t="s">
        <v>19339</v>
      </c>
      <c r="C252" s="365" t="s">
        <v>19340</v>
      </c>
      <c r="D252" s="365" t="s">
        <v>12128</v>
      </c>
      <c r="E252" s="365" t="s">
        <v>19181</v>
      </c>
      <c r="F252" s="413">
        <v>0.19702564258326469</v>
      </c>
      <c r="G252" s="470">
        <f t="shared" si="4"/>
        <v>8.2553744242387913E-5</v>
      </c>
      <c r="H252" s="362" t="e">
        <f ca="1">_xll.BQL($A252, "credit_rating(credit_rating_source=MOODY)")</f>
        <v>#NAME?</v>
      </c>
      <c r="I252" s="362" t="e">
        <f ca="1">_xll.BQL(A252, "credit_rating(credit_rating_source=SANDP)")</f>
        <v>#NAME?</v>
      </c>
      <c r="J252" s="362" t="e" cm="1">
        <f t="array" ref="J252" ca="1">_xll.BDP($A252,"RTG_FITCH")</f>
        <v>#NAME?</v>
      </c>
      <c r="K252" s="370" t="e" cm="1">
        <f t="array" ref="K252" ca="1">_xll.BDP($A252,"CNTRY_ISSUE_ISO")</f>
        <v>#NAME?</v>
      </c>
    </row>
    <row r="253" spans="1:11" ht="15.75" customHeight="1" outlineLevel="1">
      <c r="A253" s="377" t="s">
        <v>19344</v>
      </c>
      <c r="B253" s="365" t="s">
        <v>19345</v>
      </c>
      <c r="C253" s="365" t="s">
        <v>19346</v>
      </c>
      <c r="D253" s="365" t="s">
        <v>18705</v>
      </c>
      <c r="E253" s="365" t="s">
        <v>19130</v>
      </c>
      <c r="F253" s="413">
        <v>0.14591780018101119</v>
      </c>
      <c r="G253" s="470">
        <f t="shared" si="4"/>
        <v>6.1139558275843684E-5</v>
      </c>
      <c r="H253" s="362" t="e">
        <f ca="1">_xll.BQL($A253, "credit_rating(credit_rating_source=MOODY)")</f>
        <v>#NAME?</v>
      </c>
      <c r="I253" s="362" t="e">
        <f ca="1">_xll.BQL(A253, "credit_rating(credit_rating_source=SANDP)")</f>
        <v>#NAME?</v>
      </c>
      <c r="J253" s="362" t="e" cm="1">
        <f t="array" ref="J253" ca="1">_xll.BDP($A253,"RTG_FITCH")</f>
        <v>#NAME?</v>
      </c>
      <c r="K253" s="370" t="e" cm="1">
        <f t="array" ref="K253" ca="1">_xll.BDP($A253,"CNTRY_ISSUE_ISO")</f>
        <v>#NAME?</v>
      </c>
    </row>
    <row r="254" spans="1:11" ht="15.75" customHeight="1" outlineLevel="1">
      <c r="A254" s="377" t="s">
        <v>19341</v>
      </c>
      <c r="B254" s="365" t="s">
        <v>19342</v>
      </c>
      <c r="C254" s="365" t="s">
        <v>19343</v>
      </c>
      <c r="D254" s="365" t="s">
        <v>12131</v>
      </c>
      <c r="E254" s="365" t="s">
        <v>18753</v>
      </c>
      <c r="F254" s="413">
        <v>0.22658059597570859</v>
      </c>
      <c r="G254" s="470">
        <f t="shared" si="4"/>
        <v>9.493726971382189E-5</v>
      </c>
      <c r="H254" s="362" t="e">
        <f ca="1">_xll.BQL($A254, "credit_rating(credit_rating_source=MOODY)")</f>
        <v>#NAME?</v>
      </c>
      <c r="I254" s="362" t="e">
        <f ca="1">_xll.BQL(A254, "credit_rating(credit_rating_source=SANDP)")</f>
        <v>#NAME?</v>
      </c>
      <c r="J254" s="362" t="e" cm="1">
        <f t="array" ref="J254" ca="1">_xll.BDP($A254,"RTG_FITCH")</f>
        <v>#NAME?</v>
      </c>
      <c r="K254" s="370" t="e" cm="1">
        <f t="array" ref="K254" ca="1">_xll.BDP($A254,"CNTRY_ISSUE_ISO")</f>
        <v>#NAME?</v>
      </c>
    </row>
    <row r="255" spans="1:11" ht="15.75" customHeight="1" outlineLevel="1">
      <c r="A255" s="377" t="s">
        <v>19347</v>
      </c>
      <c r="B255" s="365" t="s">
        <v>19348</v>
      </c>
      <c r="C255" s="365" t="s">
        <v>19349</v>
      </c>
      <c r="D255" s="365" t="s">
        <v>12128</v>
      </c>
      <c r="E255" s="365" t="s">
        <v>18752</v>
      </c>
      <c r="F255" s="413">
        <v>0.1896942752061887</v>
      </c>
      <c r="G255" s="470">
        <f t="shared" si="4"/>
        <v>7.9481901311393067E-5</v>
      </c>
      <c r="H255" s="362" t="e">
        <f ca="1">_xll.BQL($A255, "credit_rating(credit_rating_source=MOODY)")</f>
        <v>#NAME?</v>
      </c>
      <c r="I255" s="362" t="e">
        <f ca="1">_xll.BQL(A255, "credit_rating(credit_rating_source=SANDP)")</f>
        <v>#NAME?</v>
      </c>
      <c r="J255" s="362" t="e" cm="1">
        <f t="array" ref="J255" ca="1">_xll.BDP($A255,"RTG_FITCH")</f>
        <v>#NAME?</v>
      </c>
      <c r="K255" s="370" t="e" cm="1">
        <f t="array" ref="K255" ca="1">_xll.BDP($A255,"CNTRY_ISSUE_ISO")</f>
        <v>#NAME?</v>
      </c>
    </row>
    <row r="256" spans="1:11" ht="15.75" customHeight="1" outlineLevel="1">
      <c r="A256" s="377" t="s">
        <v>19350</v>
      </c>
      <c r="B256" s="365" t="s">
        <v>19351</v>
      </c>
      <c r="C256" s="365" t="s">
        <v>19352</v>
      </c>
      <c r="D256" s="365" t="s">
        <v>12128</v>
      </c>
      <c r="E256" s="365" t="s">
        <v>19078</v>
      </c>
      <c r="F256" s="413">
        <v>0.18231748919526961</v>
      </c>
      <c r="G256" s="470">
        <f t="shared" si="4"/>
        <v>7.6391027972817958E-5</v>
      </c>
      <c r="H256" s="362" t="e">
        <f ca="1">_xll.BQL($A256, "credit_rating(credit_rating_source=MOODY)")</f>
        <v>#NAME?</v>
      </c>
      <c r="I256" s="362" t="e">
        <f ca="1">_xll.BQL(A256, "credit_rating(credit_rating_source=SANDP)")</f>
        <v>#NAME?</v>
      </c>
      <c r="J256" s="362" t="e" cm="1">
        <f t="array" ref="J256" ca="1">_xll.BDP($A256,"RTG_FITCH")</f>
        <v>#NAME?</v>
      </c>
      <c r="K256" s="370" t="e" cm="1">
        <f t="array" ref="K256" ca="1">_xll.BDP($A256,"CNTRY_ISSUE_ISO")</f>
        <v>#NAME?</v>
      </c>
    </row>
    <row r="257" spans="1:11" ht="15.75" customHeight="1" outlineLevel="1">
      <c r="A257" s="377" t="s">
        <v>19353</v>
      </c>
      <c r="B257" s="365" t="s">
        <v>19354</v>
      </c>
      <c r="C257" s="365" t="s">
        <v>19355</v>
      </c>
      <c r="D257" s="365" t="s">
        <v>12128</v>
      </c>
      <c r="E257" s="365" t="s">
        <v>18752</v>
      </c>
      <c r="F257" s="413">
        <v>0.1842077428457663</v>
      </c>
      <c r="G257" s="470">
        <f t="shared" si="4"/>
        <v>7.7183044252376079E-5</v>
      </c>
      <c r="H257" s="362" t="e">
        <f ca="1">_xll.BQL($A257, "credit_rating(credit_rating_source=MOODY)")</f>
        <v>#NAME?</v>
      </c>
      <c r="I257" s="362" t="e">
        <f ca="1">_xll.BQL(A257, "credit_rating(credit_rating_source=SANDP)")</f>
        <v>#NAME?</v>
      </c>
      <c r="J257" s="362" t="e" cm="1">
        <f t="array" ref="J257" ca="1">_xll.BDP($A257,"RTG_FITCH")</f>
        <v>#NAME?</v>
      </c>
      <c r="K257" s="370" t="e" cm="1">
        <f t="array" ref="K257" ca="1">_xll.BDP($A257,"CNTRY_ISSUE_ISO")</f>
        <v>#NAME?</v>
      </c>
    </row>
    <row r="258" spans="1:11" ht="15.75" customHeight="1" outlineLevel="1">
      <c r="A258" s="377" t="s">
        <v>19356</v>
      </c>
      <c r="B258" s="365" t="s">
        <v>19357</v>
      </c>
      <c r="C258" s="365" t="s">
        <v>19358</v>
      </c>
      <c r="D258" s="365" t="s">
        <v>12128</v>
      </c>
      <c r="E258" s="365" t="s">
        <v>19078</v>
      </c>
      <c r="F258" s="413">
        <v>0.18209739493061561</v>
      </c>
      <c r="G258" s="470">
        <f t="shared" si="4"/>
        <v>7.6298808475927935E-5</v>
      </c>
      <c r="H258" s="362" t="e">
        <f ca="1">_xll.BQL($A258, "credit_rating(credit_rating_source=MOODY)")</f>
        <v>#NAME?</v>
      </c>
      <c r="I258" s="362" t="e">
        <f ca="1">_xll.BQL(A258, "credit_rating(credit_rating_source=SANDP)")</f>
        <v>#NAME?</v>
      </c>
      <c r="J258" s="362" t="e" cm="1">
        <f t="array" ref="J258" ca="1">_xll.BDP($A258,"RTG_FITCH")</f>
        <v>#NAME?</v>
      </c>
      <c r="K258" s="370" t="e" cm="1">
        <f t="array" ref="K258" ca="1">_xll.BDP($A258,"CNTRY_ISSUE_ISO")</f>
        <v>#NAME?</v>
      </c>
    </row>
    <row r="259" spans="1:11" ht="15.75" customHeight="1" outlineLevel="1">
      <c r="A259" s="377" t="s">
        <v>19359</v>
      </c>
      <c r="B259" s="365" t="s">
        <v>19360</v>
      </c>
      <c r="C259" s="365" t="s">
        <v>19361</v>
      </c>
      <c r="D259" s="365" t="s">
        <v>12135</v>
      </c>
      <c r="E259" s="365" t="s">
        <v>18752</v>
      </c>
      <c r="F259" s="413">
        <v>0.1428009315843706</v>
      </c>
      <c r="G259" s="470">
        <f t="shared" si="4"/>
        <v>5.9833590333851275E-5</v>
      </c>
      <c r="H259" s="362" t="e">
        <f ca="1">_xll.BQL($A259, "credit_rating(credit_rating_source=MOODY)")</f>
        <v>#NAME?</v>
      </c>
      <c r="I259" s="362" t="e">
        <f ca="1">_xll.BQL(A259, "credit_rating(credit_rating_source=SANDP)")</f>
        <v>#NAME?</v>
      </c>
      <c r="J259" s="362" t="e" cm="1">
        <f t="array" ref="J259" ca="1">_xll.BDP($A259,"RTG_FITCH")</f>
        <v>#NAME?</v>
      </c>
      <c r="K259" s="370" t="e" cm="1">
        <f t="array" ref="K259" ca="1">_xll.BDP($A259,"CNTRY_ISSUE_ISO")</f>
        <v>#NAME?</v>
      </c>
    </row>
    <row r="260" spans="1:11" ht="15.75" customHeight="1" outlineLevel="1">
      <c r="A260" s="377" t="s">
        <v>19362</v>
      </c>
      <c r="B260" s="365" t="s">
        <v>19363</v>
      </c>
      <c r="C260" s="365" t="s">
        <v>19364</v>
      </c>
      <c r="D260" s="365" t="s">
        <v>12128</v>
      </c>
      <c r="E260" s="365" t="s">
        <v>18752</v>
      </c>
      <c r="F260" s="413">
        <v>0.1767544539572668</v>
      </c>
      <c r="G260" s="470">
        <f t="shared" si="4"/>
        <v>7.4060116208094789E-5</v>
      </c>
      <c r="H260" s="362" t="e">
        <f ca="1">_xll.BQL($A260, "credit_rating(credit_rating_source=MOODY)")</f>
        <v>#NAME?</v>
      </c>
      <c r="I260" s="362" t="e">
        <f ca="1">_xll.BQL(A260, "credit_rating(credit_rating_source=SANDP)")</f>
        <v>#NAME?</v>
      </c>
      <c r="J260" s="362" t="e" cm="1">
        <f t="array" ref="J260" ca="1">_xll.BDP($A260,"RTG_FITCH")</f>
        <v>#NAME?</v>
      </c>
      <c r="K260" s="370" t="e" cm="1">
        <f t="array" ref="K260" ca="1">_xll.BDP($A260,"CNTRY_ISSUE_ISO")</f>
        <v>#NAME?</v>
      </c>
    </row>
    <row r="261" spans="1:11" ht="15.75" customHeight="1" outlineLevel="1">
      <c r="A261" s="377" t="s">
        <v>19365</v>
      </c>
      <c r="B261" s="365" t="s">
        <v>19366</v>
      </c>
      <c r="C261" s="365" t="s">
        <v>19367</v>
      </c>
      <c r="D261" s="365" t="s">
        <v>12128</v>
      </c>
      <c r="E261" s="365" t="s">
        <v>18752</v>
      </c>
      <c r="F261" s="413">
        <v>0.17544461441332021</v>
      </c>
      <c r="G261" s="470">
        <f t="shared" si="4"/>
        <v>7.3511293439181165E-5</v>
      </c>
      <c r="H261" s="362" t="e">
        <f ca="1">_xll.BQL($A261, "credit_rating(credit_rating_source=MOODY)")</f>
        <v>#NAME?</v>
      </c>
      <c r="I261" s="362" t="e">
        <f ca="1">_xll.BQL(A261, "credit_rating(credit_rating_source=SANDP)")</f>
        <v>#NAME?</v>
      </c>
      <c r="J261" s="362" t="e" cm="1">
        <f t="array" ref="J261" ca="1">_xll.BDP($A261,"RTG_FITCH")</f>
        <v>#NAME?</v>
      </c>
      <c r="K261" s="370" t="e" cm="1">
        <f t="array" ref="K261" ca="1">_xll.BDP($A261,"CNTRY_ISSUE_ISO")</f>
        <v>#NAME?</v>
      </c>
    </row>
    <row r="262" spans="1:11" ht="15.75" customHeight="1" outlineLevel="1">
      <c r="A262" s="377" t="s">
        <v>19368</v>
      </c>
      <c r="B262" s="365" t="s">
        <v>19369</v>
      </c>
      <c r="C262" s="365" t="s">
        <v>19370</v>
      </c>
      <c r="D262" s="365" t="s">
        <v>12129</v>
      </c>
      <c r="E262" s="365" t="s">
        <v>18753</v>
      </c>
      <c r="F262" s="413">
        <v>0.20029774925893981</v>
      </c>
      <c r="G262" s="470">
        <f t="shared" si="4"/>
        <v>8.3924756939495788E-5</v>
      </c>
      <c r="H262" s="362" t="e">
        <f ca="1">_xll.BQL($A262, "credit_rating(credit_rating_source=MOODY)")</f>
        <v>#NAME?</v>
      </c>
      <c r="I262" s="362" t="e">
        <f ca="1">_xll.BQL(A262, "credit_rating(credit_rating_source=SANDP)")</f>
        <v>#NAME?</v>
      </c>
      <c r="J262" s="362" t="e" cm="1">
        <f t="array" ref="J262" ca="1">_xll.BDP($A262,"RTG_FITCH")</f>
        <v>#NAME?</v>
      </c>
      <c r="K262" s="370" t="e" cm="1">
        <f t="array" ref="K262" ca="1">_xll.BDP($A262,"CNTRY_ISSUE_ISO")</f>
        <v>#NAME?</v>
      </c>
    </row>
    <row r="263" spans="1:11" ht="15.75" customHeight="1" outlineLevel="1">
      <c r="A263" s="377" t="s">
        <v>19371</v>
      </c>
      <c r="B263" s="365" t="s">
        <v>19372</v>
      </c>
      <c r="C263" s="365" t="s">
        <v>19373</v>
      </c>
      <c r="D263" s="365" t="s">
        <v>12153</v>
      </c>
      <c r="E263" s="365" t="s">
        <v>18752</v>
      </c>
      <c r="F263" s="413">
        <v>0.165186710035851</v>
      </c>
      <c r="G263" s="470">
        <f t="shared" si="4"/>
        <v>6.9213231505021563E-5</v>
      </c>
      <c r="H263" s="362" t="e">
        <f ca="1">_xll.BQL($A263, "credit_rating(credit_rating_source=MOODY)")</f>
        <v>#NAME?</v>
      </c>
      <c r="I263" s="362" t="e">
        <f ca="1">_xll.BQL(A263, "credit_rating(credit_rating_source=SANDP)")</f>
        <v>#NAME?</v>
      </c>
      <c r="J263" s="362" t="e" cm="1">
        <f t="array" ref="J263" ca="1">_xll.BDP($A263,"RTG_FITCH")</f>
        <v>#NAME?</v>
      </c>
      <c r="K263" s="370" t="e" cm="1">
        <f t="array" ref="K263" ca="1">_xll.BDP($A263,"CNTRY_ISSUE_ISO")</f>
        <v>#NAME?</v>
      </c>
    </row>
    <row r="264" spans="1:11" ht="15.75" customHeight="1" outlineLevel="1">
      <c r="A264" s="377" t="s">
        <v>19374</v>
      </c>
      <c r="B264" s="365" t="s">
        <v>19375</v>
      </c>
      <c r="C264" s="365" t="s">
        <v>19376</v>
      </c>
      <c r="D264" s="365" t="s">
        <v>18683</v>
      </c>
      <c r="E264" s="365" t="s">
        <v>18753</v>
      </c>
      <c r="F264" s="413">
        <v>0.19487873603368011</v>
      </c>
      <c r="G264" s="470">
        <f t="shared" si="4"/>
        <v>8.1654190398111964E-5</v>
      </c>
      <c r="H264" s="362" t="e">
        <f ca="1">_xll.BQL($A264, "credit_rating(credit_rating_source=MOODY)")</f>
        <v>#NAME?</v>
      </c>
      <c r="I264" s="362" t="e">
        <f ca="1">_xll.BQL(A264, "credit_rating(credit_rating_source=SANDP)")</f>
        <v>#NAME?</v>
      </c>
      <c r="J264" s="362" t="e" cm="1">
        <f t="array" ref="J264" ca="1">_xll.BDP($A264,"RTG_FITCH")</f>
        <v>#NAME?</v>
      </c>
      <c r="K264" s="370" t="e" cm="1">
        <f t="array" ref="K264" ca="1">_xll.BDP($A264,"CNTRY_ISSUE_ISO")</f>
        <v>#NAME?</v>
      </c>
    </row>
    <row r="265" spans="1:11" ht="15.75" customHeight="1" outlineLevel="1">
      <c r="A265" s="377" t="s">
        <v>19377</v>
      </c>
      <c r="B265" s="365" t="s">
        <v>19378</v>
      </c>
      <c r="C265" s="365" t="s">
        <v>19379</v>
      </c>
      <c r="D265" s="365" t="s">
        <v>12129</v>
      </c>
      <c r="E265" s="365" t="s">
        <v>18753</v>
      </c>
      <c r="F265" s="413">
        <v>0.19275688001873811</v>
      </c>
      <c r="G265" s="470">
        <f t="shared" si="4"/>
        <v>8.0765132727851269E-5</v>
      </c>
      <c r="H265" s="362" t="e">
        <f ca="1">_xll.BQL($A265, "credit_rating(credit_rating_source=MOODY)")</f>
        <v>#NAME?</v>
      </c>
      <c r="I265" s="362" t="e">
        <f ca="1">_xll.BQL(A265, "credit_rating(credit_rating_source=SANDP)")</f>
        <v>#NAME?</v>
      </c>
      <c r="J265" s="362" t="e" cm="1">
        <f t="array" ref="J265" ca="1">_xll.BDP($A265,"RTG_FITCH")</f>
        <v>#NAME?</v>
      </c>
      <c r="K265" s="370" t="e" cm="1">
        <f t="array" ref="K265" ca="1">_xll.BDP($A265,"CNTRY_ISSUE_ISO")</f>
        <v>#NAME?</v>
      </c>
    </row>
    <row r="266" spans="1:11" ht="15.75" customHeight="1" outlineLevel="1">
      <c r="A266" s="377" t="s">
        <v>19380</v>
      </c>
      <c r="B266" s="365" t="s">
        <v>19381</v>
      </c>
      <c r="C266" s="365" t="s">
        <v>19382</v>
      </c>
      <c r="D266" s="365" t="s">
        <v>18683</v>
      </c>
      <c r="E266" s="365" t="s">
        <v>19027</v>
      </c>
      <c r="F266" s="413">
        <v>0.19211145628523771</v>
      </c>
      <c r="G266" s="470">
        <f t="shared" si="4"/>
        <v>8.0494700183514608E-5</v>
      </c>
      <c r="H266" s="362" t="e">
        <f ca="1">_xll.BQL($A266, "credit_rating(credit_rating_source=MOODY)")</f>
        <v>#NAME?</v>
      </c>
      <c r="I266" s="362" t="e">
        <f ca="1">_xll.BQL(A266, "credit_rating(credit_rating_source=SANDP)")</f>
        <v>#NAME?</v>
      </c>
      <c r="J266" s="362" t="e" cm="1">
        <f t="array" ref="J266" ca="1">_xll.BDP($A266,"RTG_FITCH")</f>
        <v>#NAME?</v>
      </c>
      <c r="K266" s="370" t="e" cm="1">
        <f t="array" ref="K266" ca="1">_xll.BDP($A266,"CNTRY_ISSUE_ISO")</f>
        <v>#NAME?</v>
      </c>
    </row>
    <row r="267" spans="1:11" ht="15.75" customHeight="1" outlineLevel="1">
      <c r="A267" s="377" t="s">
        <v>18910</v>
      </c>
      <c r="B267" s="365" t="s">
        <v>18911</v>
      </c>
      <c r="C267" s="365" t="s">
        <v>18912</v>
      </c>
      <c r="D267" s="365" t="s">
        <v>18705</v>
      </c>
      <c r="E267" s="365" t="s">
        <v>18753</v>
      </c>
      <c r="F267" s="413">
        <v>0.19478359250929789</v>
      </c>
      <c r="G267" s="470">
        <f t="shared" si="4"/>
        <v>8.1614325261395815E-5</v>
      </c>
      <c r="H267" s="362" t="e">
        <f ca="1">_xll.BQL($A267, "credit_rating(credit_rating_source=MOODY)")</f>
        <v>#NAME?</v>
      </c>
      <c r="I267" s="362" t="e">
        <f ca="1">_xll.BQL(A267, "credit_rating(credit_rating_source=SANDP)")</f>
        <v>#NAME?</v>
      </c>
      <c r="J267" s="362" t="e" cm="1">
        <f t="array" ref="J267" ca="1">_xll.BDP($A267,"RTG_FITCH")</f>
        <v>#NAME?</v>
      </c>
      <c r="K267" s="370" t="e" cm="1">
        <f t="array" ref="K267" ca="1">_xll.BDP($A267,"CNTRY_ISSUE_ISO")</f>
        <v>#NAME?</v>
      </c>
    </row>
    <row r="268" spans="1:11" ht="15.75" customHeight="1" outlineLevel="1">
      <c r="A268" s="377" t="s">
        <v>19383</v>
      </c>
      <c r="B268" s="365" t="s">
        <v>19384</v>
      </c>
      <c r="C268" s="365" t="s">
        <v>19385</v>
      </c>
      <c r="D268" s="365" t="s">
        <v>12131</v>
      </c>
      <c r="E268" s="365" t="s">
        <v>19027</v>
      </c>
      <c r="F268" s="413">
        <v>0.19083518574463951</v>
      </c>
      <c r="G268" s="470">
        <f t="shared" si="4"/>
        <v>7.9959942827003953E-5</v>
      </c>
      <c r="H268" s="362" t="e">
        <f ca="1">_xll.BQL($A268, "credit_rating(credit_rating_source=MOODY)")</f>
        <v>#NAME?</v>
      </c>
      <c r="I268" s="362" t="e">
        <f ca="1">_xll.BQL(A268, "credit_rating(credit_rating_source=SANDP)")</f>
        <v>#NAME?</v>
      </c>
      <c r="J268" s="362" t="e" cm="1">
        <f t="array" ref="J268" ca="1">_xll.BDP($A268,"RTG_FITCH")</f>
        <v>#NAME?</v>
      </c>
      <c r="K268" s="370" t="e" cm="1">
        <f t="array" ref="K268" ca="1">_xll.BDP($A268,"CNTRY_ISSUE_ISO")</f>
        <v>#NAME?</v>
      </c>
    </row>
    <row r="269" spans="1:11" ht="15" customHeight="1" outlineLevel="1">
      <c r="A269" s="377" t="s">
        <v>19386</v>
      </c>
      <c r="B269" s="365" t="s">
        <v>19387</v>
      </c>
      <c r="C269" s="365" t="s">
        <v>19388</v>
      </c>
      <c r="D269" s="365" t="s">
        <v>12155</v>
      </c>
      <c r="E269" s="365" t="s">
        <v>18753</v>
      </c>
      <c r="F269" s="413">
        <v>0.19256258864621831</v>
      </c>
      <c r="G269" s="470">
        <f t="shared" si="4"/>
        <v>8.068372464276547E-5</v>
      </c>
      <c r="H269" s="362" t="e">
        <f ca="1">_xll.BQL($A269, "credit_rating(credit_rating_source=MOODY)")</f>
        <v>#NAME?</v>
      </c>
      <c r="I269" s="362" t="e">
        <f ca="1">_xll.BQL(A269, "credit_rating(credit_rating_source=SANDP)")</f>
        <v>#NAME?</v>
      </c>
      <c r="J269" s="362" t="e" cm="1">
        <f t="array" ref="J269" ca="1">_xll.BDP($A269,"RTG_FITCH")</f>
        <v>#NAME?</v>
      </c>
      <c r="K269" s="370" t="e" cm="1">
        <f t="array" ref="K269" ca="1">_xll.BDP($A269,"CNTRY_ISSUE_ISO")</f>
        <v>#NAME?</v>
      </c>
    </row>
    <row r="270" spans="1:11" ht="15" customHeight="1" outlineLevel="1">
      <c r="A270" s="377" t="s">
        <v>19392</v>
      </c>
      <c r="B270" s="365" t="s">
        <v>19393</v>
      </c>
      <c r="C270" s="365" t="s">
        <v>19394</v>
      </c>
      <c r="D270" s="365" t="s">
        <v>18687</v>
      </c>
      <c r="E270" s="365" t="s">
        <v>18753</v>
      </c>
      <c r="F270" s="413">
        <v>0.1918950297633559</v>
      </c>
      <c r="G270" s="470">
        <f t="shared" si="4"/>
        <v>8.0404017470846125E-5</v>
      </c>
      <c r="H270" s="362" t="e">
        <f ca="1">_xll.BQL($A270, "credit_rating(credit_rating_source=MOODY)")</f>
        <v>#NAME?</v>
      </c>
      <c r="I270" s="362" t="e">
        <f ca="1">_xll.BQL(A270, "credit_rating(credit_rating_source=SANDP)")</f>
        <v>#NAME?</v>
      </c>
      <c r="J270" s="362" t="e" cm="1">
        <f t="array" ref="J270" ca="1">_xll.BDP($A270,"RTG_FITCH")</f>
        <v>#NAME?</v>
      </c>
      <c r="K270" s="370" t="e" cm="1">
        <f t="array" ref="K270" ca="1">_xll.BDP($A270,"CNTRY_ISSUE_ISO")</f>
        <v>#NAME?</v>
      </c>
    </row>
    <row r="271" spans="1:11" ht="15" customHeight="1" outlineLevel="1">
      <c r="A271" s="377" t="s">
        <v>19395</v>
      </c>
      <c r="B271" s="365" t="s">
        <v>19396</v>
      </c>
      <c r="C271" s="365" t="s">
        <v>19397</v>
      </c>
      <c r="D271" s="365" t="s">
        <v>12129</v>
      </c>
      <c r="E271" s="365" t="s">
        <v>18753</v>
      </c>
      <c r="F271" s="413">
        <v>0.19105073121630059</v>
      </c>
      <c r="G271" s="470">
        <f t="shared" si="4"/>
        <v>8.0050256379629936E-5</v>
      </c>
      <c r="H271" s="362" t="e">
        <f ca="1">_xll.BQL($A271, "credit_rating(credit_rating_source=MOODY)")</f>
        <v>#NAME?</v>
      </c>
      <c r="I271" s="362" t="e">
        <f ca="1">_xll.BQL(A271, "credit_rating(credit_rating_source=SANDP)")</f>
        <v>#NAME?</v>
      </c>
      <c r="J271" s="362" t="e" cm="1">
        <f t="array" ref="J271" ca="1">_xll.BDP($A271,"RTG_FITCH")</f>
        <v>#NAME?</v>
      </c>
      <c r="K271" s="370" t="e" cm="1">
        <f t="array" ref="K271" ca="1">_xll.BDP($A271,"CNTRY_ISSUE_ISO")</f>
        <v>#NAME?</v>
      </c>
    </row>
    <row r="272" spans="1:11" ht="15" customHeight="1" outlineLevel="1">
      <c r="A272" s="377" t="s">
        <v>19389</v>
      </c>
      <c r="B272" s="365" t="s">
        <v>19390</v>
      </c>
      <c r="C272" s="365" t="s">
        <v>19391</v>
      </c>
      <c r="D272" s="365" t="s">
        <v>12131</v>
      </c>
      <c r="E272" s="365" t="s">
        <v>18753</v>
      </c>
      <c r="F272" s="413">
        <v>0.18986667891536341</v>
      </c>
      <c r="G272" s="470">
        <f t="shared" si="4"/>
        <v>7.9554138465537258E-5</v>
      </c>
      <c r="H272" s="362" t="e">
        <f ca="1">_xll.BQL($A272, "credit_rating(credit_rating_source=MOODY)")</f>
        <v>#NAME?</v>
      </c>
      <c r="I272" s="362" t="e">
        <f ca="1">_xll.BQL(A272, "credit_rating(credit_rating_source=SANDP)")</f>
        <v>#NAME?</v>
      </c>
      <c r="J272" s="362" t="e" cm="1">
        <f t="array" ref="J272" ca="1">_xll.BDP($A272,"RTG_FITCH")</f>
        <v>#NAME?</v>
      </c>
      <c r="K272" s="370" t="e" cm="1">
        <f t="array" ref="K272" ca="1">_xll.BDP($A272,"CNTRY_ISSUE_ISO")</f>
        <v>#NAME?</v>
      </c>
    </row>
    <row r="273" spans="1:11" ht="15" customHeight="1" outlineLevel="1">
      <c r="A273" s="377" t="s">
        <v>19398</v>
      </c>
      <c r="B273" s="365" t="s">
        <v>19399</v>
      </c>
      <c r="C273" s="365" t="s">
        <v>19400</v>
      </c>
      <c r="D273" s="365" t="s">
        <v>12131</v>
      </c>
      <c r="E273" s="365" t="s">
        <v>18753</v>
      </c>
      <c r="F273" s="413">
        <v>0.19030412529960289</v>
      </c>
      <c r="G273" s="470">
        <f t="shared" si="4"/>
        <v>7.9737428500533612E-5</v>
      </c>
      <c r="H273" s="362" t="e">
        <f ca="1">_xll.BQL($A273, "credit_rating(credit_rating_source=MOODY)")</f>
        <v>#NAME?</v>
      </c>
      <c r="I273" s="362" t="e">
        <f ca="1">_xll.BQL(A273, "credit_rating(credit_rating_source=SANDP)")</f>
        <v>#NAME?</v>
      </c>
      <c r="J273" s="362" t="e" cm="1">
        <f t="array" ref="J273" ca="1">_xll.BDP($A273,"RTG_FITCH")</f>
        <v>#NAME?</v>
      </c>
      <c r="K273" s="370" t="e" cm="1">
        <f t="array" ref="K273" ca="1">_xll.BDP($A273,"CNTRY_ISSUE_ISO")</f>
        <v>#NAME?</v>
      </c>
    </row>
    <row r="274" spans="1:11" ht="15" customHeight="1" outlineLevel="1">
      <c r="A274" s="377" t="s">
        <v>19401</v>
      </c>
      <c r="B274" s="365" t="s">
        <v>19402</v>
      </c>
      <c r="C274" s="365" t="s">
        <v>19403</v>
      </c>
      <c r="D274" s="365" t="s">
        <v>12130</v>
      </c>
      <c r="E274" s="365" t="s">
        <v>18753</v>
      </c>
      <c r="F274" s="413">
        <v>0.18789532904681039</v>
      </c>
      <c r="G274" s="470">
        <f t="shared" si="4"/>
        <v>7.8728142870613542E-5</v>
      </c>
      <c r="H274" s="362" t="e">
        <f ca="1">_xll.BQL($A274, "credit_rating(credit_rating_source=MOODY)")</f>
        <v>#NAME?</v>
      </c>
      <c r="I274" s="362" t="e">
        <f ca="1">_xll.BQL(A274, "credit_rating(credit_rating_source=SANDP)")</f>
        <v>#NAME?</v>
      </c>
      <c r="J274" s="362" t="e" cm="1">
        <f t="array" ref="J274" ca="1">_xll.BDP($A274,"RTG_FITCH")</f>
        <v>#NAME?</v>
      </c>
      <c r="K274" s="370" t="e" cm="1">
        <f t="array" ref="K274" ca="1">_xll.BDP($A274,"CNTRY_ISSUE_ISO")</f>
        <v>#NAME?</v>
      </c>
    </row>
    <row r="275" spans="1:11" ht="15" customHeight="1" outlineLevel="1">
      <c r="A275" s="377" t="s">
        <v>19404</v>
      </c>
      <c r="B275" s="365" t="s">
        <v>19405</v>
      </c>
      <c r="C275" s="365" t="s">
        <v>19406</v>
      </c>
      <c r="D275" s="365" t="s">
        <v>18683</v>
      </c>
      <c r="E275" s="365" t="s">
        <v>18753</v>
      </c>
      <c r="F275" s="413">
        <v>0.18850108077178279</v>
      </c>
      <c r="G275" s="470">
        <f t="shared" si="4"/>
        <v>7.8981952843376989E-5</v>
      </c>
      <c r="H275" s="362" t="e">
        <f ca="1">_xll.BQL($A275, "credit_rating(credit_rating_source=MOODY)")</f>
        <v>#NAME?</v>
      </c>
      <c r="I275" s="362" t="e">
        <f ca="1">_xll.BQL(A275, "credit_rating(credit_rating_source=SANDP)")</f>
        <v>#NAME?</v>
      </c>
      <c r="J275" s="362" t="e" cm="1">
        <f t="array" ref="J275" ca="1">_xll.BDP($A275,"RTG_FITCH")</f>
        <v>#NAME?</v>
      </c>
      <c r="K275" s="370" t="e" cm="1">
        <f t="array" ref="K275" ca="1">_xll.BDP($A275,"CNTRY_ISSUE_ISO")</f>
        <v>#NAME?</v>
      </c>
    </row>
    <row r="276" spans="1:11" ht="15" customHeight="1" outlineLevel="1">
      <c r="A276" s="377" t="s">
        <v>19407</v>
      </c>
      <c r="B276" s="365" t="s">
        <v>19408</v>
      </c>
      <c r="C276" s="365" t="s">
        <v>19409</v>
      </c>
      <c r="D276" s="365" t="s">
        <v>12153</v>
      </c>
      <c r="E276" s="365" t="s">
        <v>19140</v>
      </c>
      <c r="F276" s="413">
        <v>0.12048960187652941</v>
      </c>
      <c r="G276" s="470">
        <f t="shared" ref="G276:G339" si="5">IF($F276&lt;&gt;"",$G$145*$F276/100,"")</f>
        <v>5.0485143186265825E-5</v>
      </c>
      <c r="H276" s="362" t="e">
        <f ca="1">_xll.BQL($A276, "credit_rating(credit_rating_source=MOODY)")</f>
        <v>#NAME?</v>
      </c>
      <c r="I276" s="362" t="e">
        <f ca="1">_xll.BQL(A276, "credit_rating(credit_rating_source=SANDP)")</f>
        <v>#NAME?</v>
      </c>
      <c r="J276" s="362" t="e" cm="1">
        <f t="array" ref="J276" ca="1">_xll.BDP($A276,"RTG_FITCH")</f>
        <v>#NAME?</v>
      </c>
      <c r="K276" s="370" t="e" cm="1">
        <f t="array" ref="K276" ca="1">_xll.BDP($A276,"CNTRY_ISSUE_ISO")</f>
        <v>#NAME?</v>
      </c>
    </row>
    <row r="277" spans="1:11" ht="15" customHeight="1" outlineLevel="1">
      <c r="A277" s="377" t="s">
        <v>19410</v>
      </c>
      <c r="B277" s="365" t="s">
        <v>19411</v>
      </c>
      <c r="C277" s="365" t="s">
        <v>19412</v>
      </c>
      <c r="D277" s="365" t="s">
        <v>12135</v>
      </c>
      <c r="E277" s="365" t="s">
        <v>19156</v>
      </c>
      <c r="F277" s="413">
        <v>0.1258385518103714</v>
      </c>
      <c r="G277" s="470">
        <f t="shared" si="5"/>
        <v>5.2726353208545619E-5</v>
      </c>
      <c r="H277" s="362" t="e">
        <f ca="1">_xll.BQL($A277, "credit_rating(credit_rating_source=MOODY)")</f>
        <v>#NAME?</v>
      </c>
      <c r="I277" s="362" t="e">
        <f ca="1">_xll.BQL(A277, "credit_rating(credit_rating_source=SANDP)")</f>
        <v>#NAME?</v>
      </c>
      <c r="J277" s="362" t="e" cm="1">
        <f t="array" ref="J277" ca="1">_xll.BDP($A277,"RTG_FITCH")</f>
        <v>#NAME?</v>
      </c>
      <c r="K277" s="370" t="e" cm="1">
        <f t="array" ref="K277" ca="1">_xll.BDP($A277,"CNTRY_ISSUE_ISO")</f>
        <v>#NAME?</v>
      </c>
    </row>
    <row r="278" spans="1:11" ht="15" customHeight="1" outlineLevel="1">
      <c r="A278" s="377" t="s">
        <v>19416</v>
      </c>
      <c r="B278" s="365" t="s">
        <v>19417</v>
      </c>
      <c r="C278" s="365" t="s">
        <v>19418</v>
      </c>
      <c r="D278" s="365" t="s">
        <v>12130</v>
      </c>
      <c r="E278" s="365" t="s">
        <v>18753</v>
      </c>
      <c r="F278" s="413">
        <v>0.1846664086811049</v>
      </c>
      <c r="G278" s="470">
        <f t="shared" si="5"/>
        <v>7.7375225237382954E-5</v>
      </c>
      <c r="H278" s="362" t="e">
        <f ca="1">_xll.BQL($A278, "credit_rating(credit_rating_source=MOODY)")</f>
        <v>#NAME?</v>
      </c>
      <c r="I278" s="362" t="e">
        <f ca="1">_xll.BQL(A278, "credit_rating(credit_rating_source=SANDP)")</f>
        <v>#NAME?</v>
      </c>
      <c r="J278" s="362" t="e" cm="1">
        <f t="array" ref="J278" ca="1">_xll.BDP($A278,"RTG_FITCH")</f>
        <v>#NAME?</v>
      </c>
      <c r="K278" s="370" t="e" cm="1">
        <f t="array" ref="K278" ca="1">_xll.BDP($A278,"CNTRY_ISSUE_ISO")</f>
        <v>#NAME?</v>
      </c>
    </row>
    <row r="279" spans="1:11" ht="15" customHeight="1" outlineLevel="1">
      <c r="A279" s="377" t="s">
        <v>19419</v>
      </c>
      <c r="B279" s="365" t="s">
        <v>19420</v>
      </c>
      <c r="C279" s="365" t="s">
        <v>19421</v>
      </c>
      <c r="D279" s="365" t="s">
        <v>18683</v>
      </c>
      <c r="E279" s="365" t="s">
        <v>18753</v>
      </c>
      <c r="F279" s="413">
        <v>0.1840162035177558</v>
      </c>
      <c r="G279" s="470">
        <f t="shared" si="5"/>
        <v>7.7102789273939684E-5</v>
      </c>
      <c r="H279" s="362" t="e">
        <f ca="1">_xll.BQL($A279, "credit_rating(credit_rating_source=MOODY)")</f>
        <v>#NAME?</v>
      </c>
      <c r="I279" s="362" t="e">
        <f ca="1">_xll.BQL(A279, "credit_rating(credit_rating_source=SANDP)")</f>
        <v>#NAME?</v>
      </c>
      <c r="J279" s="362" t="e" cm="1">
        <f t="array" ref="J279" ca="1">_xll.BDP($A279,"RTG_FITCH")</f>
        <v>#NAME?</v>
      </c>
      <c r="K279" s="370" t="e" cm="1">
        <f t="array" ref="K279" ca="1">_xll.BDP($A279,"CNTRY_ISSUE_ISO")</f>
        <v>#NAME?</v>
      </c>
    </row>
    <row r="280" spans="1:11" ht="15" customHeight="1" outlineLevel="1">
      <c r="A280" s="377" t="s">
        <v>19413</v>
      </c>
      <c r="B280" s="365" t="s">
        <v>19414</v>
      </c>
      <c r="C280" s="365" t="s">
        <v>19415</v>
      </c>
      <c r="D280" s="365" t="s">
        <v>18705</v>
      </c>
      <c r="E280" s="365" t="s">
        <v>18757</v>
      </c>
      <c r="F280" s="413">
        <v>0.18397006222474299</v>
      </c>
      <c r="G280" s="470">
        <f t="shared" si="5"/>
        <v>7.7083456072167317E-5</v>
      </c>
      <c r="H280" s="362" t="e">
        <f ca="1">_xll.BQL($A280, "credit_rating(credit_rating_source=MOODY)")</f>
        <v>#NAME?</v>
      </c>
      <c r="I280" s="362" t="e">
        <f ca="1">_xll.BQL(A280, "credit_rating(credit_rating_source=SANDP)")</f>
        <v>#NAME?</v>
      </c>
      <c r="J280" s="362" t="e" cm="1">
        <f t="array" ref="J280" ca="1">_xll.BDP($A280,"RTG_FITCH")</f>
        <v>#NAME?</v>
      </c>
      <c r="K280" s="370" t="e" cm="1">
        <f t="array" ref="K280" ca="1">_xll.BDP($A280,"CNTRY_ISSUE_ISO")</f>
        <v>#NAME?</v>
      </c>
    </row>
    <row r="281" spans="1:11" ht="15" customHeight="1" outlineLevel="1">
      <c r="A281" s="377" t="s">
        <v>19422</v>
      </c>
      <c r="B281" s="365" t="s">
        <v>19423</v>
      </c>
      <c r="C281" s="365" t="s">
        <v>19424</v>
      </c>
      <c r="D281" s="365" t="s">
        <v>18683</v>
      </c>
      <c r="E281" s="365" t="s">
        <v>18753</v>
      </c>
      <c r="F281" s="413">
        <v>0.18418940908162559</v>
      </c>
      <c r="G281" s="470">
        <f t="shared" si="5"/>
        <v>7.7175362405201123E-5</v>
      </c>
      <c r="H281" s="362" t="e">
        <f ca="1">_xll.BQL($A281, "credit_rating(credit_rating_source=MOODY)")</f>
        <v>#NAME?</v>
      </c>
      <c r="I281" s="362" t="e">
        <f ca="1">_xll.BQL(A281, "credit_rating(credit_rating_source=SANDP)")</f>
        <v>#NAME?</v>
      </c>
      <c r="J281" s="362" t="e" cm="1">
        <f t="array" ref="J281" ca="1">_xll.BDP($A281,"RTG_FITCH")</f>
        <v>#NAME?</v>
      </c>
      <c r="K281" s="370" t="e" cm="1">
        <f t="array" ref="K281" ca="1">_xll.BDP($A281,"CNTRY_ISSUE_ISO")</f>
        <v>#NAME?</v>
      </c>
    </row>
    <row r="282" spans="1:11" ht="15" customHeight="1" outlineLevel="1">
      <c r="A282" s="377" t="s">
        <v>19425</v>
      </c>
      <c r="B282" s="365" t="s">
        <v>19426</v>
      </c>
      <c r="C282" s="365" t="s">
        <v>19427</v>
      </c>
      <c r="D282" s="365" t="s">
        <v>12130</v>
      </c>
      <c r="E282" s="365" t="s">
        <v>18753</v>
      </c>
      <c r="F282" s="413">
        <v>0.18285476648905361</v>
      </c>
      <c r="G282" s="470">
        <f t="shared" si="5"/>
        <v>7.6616147158913459E-5</v>
      </c>
      <c r="H282" s="362" t="e">
        <f ca="1">_xll.BQL($A282, "credit_rating(credit_rating_source=MOODY)")</f>
        <v>#NAME?</v>
      </c>
      <c r="I282" s="362" t="e">
        <f ca="1">_xll.BQL(A282, "credit_rating(credit_rating_source=SANDP)")</f>
        <v>#NAME?</v>
      </c>
      <c r="J282" s="362" t="e" cm="1">
        <f t="array" ref="J282" ca="1">_xll.BDP($A282,"RTG_FITCH")</f>
        <v>#NAME?</v>
      </c>
      <c r="K282" s="370" t="e" cm="1">
        <f t="array" ref="K282" ca="1">_xll.BDP($A282,"CNTRY_ISSUE_ISO")</f>
        <v>#NAME?</v>
      </c>
    </row>
    <row r="283" spans="1:11" ht="15" customHeight="1" outlineLevel="1">
      <c r="A283" s="377" t="s">
        <v>19428</v>
      </c>
      <c r="B283" s="365" t="s">
        <v>19429</v>
      </c>
      <c r="C283" s="365" t="s">
        <v>19430</v>
      </c>
      <c r="D283" s="365" t="s">
        <v>12130</v>
      </c>
      <c r="E283" s="365" t="s">
        <v>18752</v>
      </c>
      <c r="F283" s="413">
        <v>0.18407692668689121</v>
      </c>
      <c r="G283" s="470">
        <f t="shared" si="5"/>
        <v>7.712823228180742E-5</v>
      </c>
      <c r="H283" s="362" t="e">
        <f ca="1">_xll.BQL($A283, "credit_rating(credit_rating_source=MOODY)")</f>
        <v>#NAME?</v>
      </c>
      <c r="I283" s="362" t="e">
        <f ca="1">_xll.BQL(A283, "credit_rating(credit_rating_source=SANDP)")</f>
        <v>#NAME?</v>
      </c>
      <c r="J283" s="362" t="e" cm="1">
        <f t="array" ref="J283" ca="1">_xll.BDP($A283,"RTG_FITCH")</f>
        <v>#NAME?</v>
      </c>
      <c r="K283" s="370" t="e" cm="1">
        <f t="array" ref="K283" ca="1">_xll.BDP($A283,"CNTRY_ISSUE_ISO")</f>
        <v>#NAME?</v>
      </c>
    </row>
    <row r="284" spans="1:11" ht="15" customHeight="1" outlineLevel="1">
      <c r="A284" s="377" t="s">
        <v>19431</v>
      </c>
      <c r="B284" s="365" t="s">
        <v>19432</v>
      </c>
      <c r="C284" s="365" t="s">
        <v>19433</v>
      </c>
      <c r="D284" s="365" t="s">
        <v>12131</v>
      </c>
      <c r="E284" s="365" t="s">
        <v>18753</v>
      </c>
      <c r="F284" s="413">
        <v>0.18335343596418291</v>
      </c>
      <c r="G284" s="470">
        <f t="shared" si="5"/>
        <v>7.6825089668992646E-5</v>
      </c>
      <c r="H284" s="362" t="e">
        <f ca="1">_xll.BQL($A284, "credit_rating(credit_rating_source=MOODY)")</f>
        <v>#NAME?</v>
      </c>
      <c r="I284" s="362" t="e">
        <f ca="1">_xll.BQL(A284, "credit_rating(credit_rating_source=SANDP)")</f>
        <v>#NAME?</v>
      </c>
      <c r="J284" s="362" t="e" cm="1">
        <f t="array" ref="J284" ca="1">_xll.BDP($A284,"RTG_FITCH")</f>
        <v>#NAME?</v>
      </c>
      <c r="K284" s="370" t="e" cm="1">
        <f t="array" ref="K284" ca="1">_xll.BDP($A284,"CNTRY_ISSUE_ISO")</f>
        <v>#NAME?</v>
      </c>
    </row>
    <row r="285" spans="1:11" ht="15" customHeight="1" outlineLevel="1">
      <c r="A285" s="377" t="s">
        <v>19434</v>
      </c>
      <c r="B285" s="365" t="s">
        <v>19435</v>
      </c>
      <c r="C285" s="365" t="s">
        <v>19436</v>
      </c>
      <c r="D285" s="365" t="s">
        <v>12130</v>
      </c>
      <c r="E285" s="365" t="s">
        <v>18753</v>
      </c>
      <c r="F285" s="413">
        <v>0.18320155379553921</v>
      </c>
      <c r="G285" s="470">
        <f t="shared" si="5"/>
        <v>7.6761451040330931E-5</v>
      </c>
      <c r="H285" s="362" t="e">
        <f ca="1">_xll.BQL($A285, "credit_rating(credit_rating_source=MOODY)")</f>
        <v>#NAME?</v>
      </c>
      <c r="I285" s="362" t="e">
        <f ca="1">_xll.BQL(A285, "credit_rating(credit_rating_source=SANDP)")</f>
        <v>#NAME?</v>
      </c>
      <c r="J285" s="362" t="e" cm="1">
        <f t="array" ref="J285" ca="1">_xll.BDP($A285,"RTG_FITCH")</f>
        <v>#NAME?</v>
      </c>
      <c r="K285" s="370" t="e" cm="1">
        <f t="array" ref="K285" ca="1">_xll.BDP($A285,"CNTRY_ISSUE_ISO")</f>
        <v>#NAME?</v>
      </c>
    </row>
    <row r="286" spans="1:11" ht="15" customHeight="1" outlineLevel="1">
      <c r="A286" s="377" t="s">
        <v>19437</v>
      </c>
      <c r="B286" s="365" t="s">
        <v>19438</v>
      </c>
      <c r="C286" s="365" t="s">
        <v>19439</v>
      </c>
      <c r="D286" s="365" t="s">
        <v>18683</v>
      </c>
      <c r="E286" s="365" t="s">
        <v>18753</v>
      </c>
      <c r="F286" s="413">
        <v>0.18296628863804201</v>
      </c>
      <c r="G286" s="470">
        <f t="shared" si="5"/>
        <v>7.6662874939339599E-5</v>
      </c>
      <c r="H286" s="362" t="e">
        <f ca="1">_xll.BQL($A286, "credit_rating(credit_rating_source=MOODY)")</f>
        <v>#NAME?</v>
      </c>
      <c r="I286" s="362" t="e">
        <f ca="1">_xll.BQL(A286, "credit_rating(credit_rating_source=SANDP)")</f>
        <v>#NAME?</v>
      </c>
      <c r="J286" s="362" t="e" cm="1">
        <f t="array" ref="J286" ca="1">_xll.BDP($A286,"RTG_FITCH")</f>
        <v>#NAME?</v>
      </c>
      <c r="K286" s="370" t="e" cm="1">
        <f t="array" ref="K286" ca="1">_xll.BDP($A286,"CNTRY_ISSUE_ISO")</f>
        <v>#NAME?</v>
      </c>
    </row>
    <row r="287" spans="1:11" ht="15" customHeight="1" outlineLevel="1">
      <c r="A287" s="377" t="s">
        <v>19440</v>
      </c>
      <c r="B287" s="365" t="s">
        <v>19441</v>
      </c>
      <c r="C287" s="365" t="s">
        <v>19442</v>
      </c>
      <c r="D287" s="365" t="s">
        <v>12131</v>
      </c>
      <c r="E287" s="365" t="s">
        <v>18753</v>
      </c>
      <c r="F287" s="413">
        <v>0.18052485392932521</v>
      </c>
      <c r="G287" s="470">
        <f t="shared" si="5"/>
        <v>7.5639913796387271E-5</v>
      </c>
      <c r="H287" s="362" t="e">
        <f ca="1">_xll.BQL($A287, "credit_rating(credit_rating_source=MOODY)")</f>
        <v>#NAME?</v>
      </c>
      <c r="I287" s="362" t="e">
        <f ca="1">_xll.BQL(A287, "credit_rating(credit_rating_source=SANDP)")</f>
        <v>#NAME?</v>
      </c>
      <c r="J287" s="362" t="e" cm="1">
        <f t="array" ref="J287" ca="1">_xll.BDP($A287,"RTG_FITCH")</f>
        <v>#NAME?</v>
      </c>
      <c r="K287" s="370" t="e" cm="1">
        <f t="array" ref="K287" ca="1">_xll.BDP($A287,"CNTRY_ISSUE_ISO")</f>
        <v>#NAME?</v>
      </c>
    </row>
    <row r="288" spans="1:11" ht="15" customHeight="1" outlineLevel="1">
      <c r="A288" s="377" t="s">
        <v>19446</v>
      </c>
      <c r="B288" s="365" t="s">
        <v>19447</v>
      </c>
      <c r="C288" s="365" t="s">
        <v>19448</v>
      </c>
      <c r="D288" s="365" t="s">
        <v>18672</v>
      </c>
      <c r="E288" s="365" t="s">
        <v>18753</v>
      </c>
      <c r="F288" s="413">
        <v>0.18107382741227351</v>
      </c>
      <c r="G288" s="470">
        <f t="shared" si="5"/>
        <v>7.5869933685742601E-5</v>
      </c>
      <c r="H288" s="362" t="e">
        <f ca="1">_xll.BQL($A288, "credit_rating(credit_rating_source=MOODY)")</f>
        <v>#NAME?</v>
      </c>
      <c r="I288" s="362" t="e">
        <f ca="1">_xll.BQL(A288, "credit_rating(credit_rating_source=SANDP)")</f>
        <v>#NAME?</v>
      </c>
      <c r="J288" s="362" t="e" cm="1">
        <f t="array" ref="J288" ca="1">_xll.BDP($A288,"RTG_FITCH")</f>
        <v>#NAME?</v>
      </c>
      <c r="K288" s="370" t="e" cm="1">
        <f t="array" ref="K288" ca="1">_xll.BDP($A288,"CNTRY_ISSUE_ISO")</f>
        <v>#NAME?</v>
      </c>
    </row>
    <row r="289" spans="1:11" ht="15" customHeight="1" outlineLevel="1">
      <c r="A289" s="377" t="s">
        <v>19443</v>
      </c>
      <c r="B289" s="365" t="s">
        <v>19444</v>
      </c>
      <c r="C289" s="365" t="s">
        <v>19445</v>
      </c>
      <c r="D289" s="365" t="s">
        <v>18677</v>
      </c>
      <c r="E289" s="365" t="s">
        <v>18753</v>
      </c>
      <c r="F289" s="413">
        <v>0.18098276740717209</v>
      </c>
      <c r="G289" s="470">
        <f t="shared" si="5"/>
        <v>7.5831779543605109E-5</v>
      </c>
      <c r="H289" s="362" t="e">
        <f ca="1">_xll.BQL($A289, "credit_rating(credit_rating_source=MOODY)")</f>
        <v>#NAME?</v>
      </c>
      <c r="I289" s="362" t="e">
        <f ca="1">_xll.BQL(A289, "credit_rating(credit_rating_source=SANDP)")</f>
        <v>#NAME?</v>
      </c>
      <c r="J289" s="362" t="e" cm="1">
        <f t="array" ref="J289" ca="1">_xll.BDP($A289,"RTG_FITCH")</f>
        <v>#NAME?</v>
      </c>
      <c r="K289" s="370" t="e" cm="1">
        <f t="array" ref="K289" ca="1">_xll.BDP($A289,"CNTRY_ISSUE_ISO")</f>
        <v>#NAME?</v>
      </c>
    </row>
    <row r="290" spans="1:11" ht="15" customHeight="1" outlineLevel="1">
      <c r="A290" s="377" t="s">
        <v>19449</v>
      </c>
      <c r="B290" s="365" t="s">
        <v>19450</v>
      </c>
      <c r="C290" s="365" t="s">
        <v>19451</v>
      </c>
      <c r="D290" s="365" t="s">
        <v>18683</v>
      </c>
      <c r="E290" s="365" t="s">
        <v>19027</v>
      </c>
      <c r="F290" s="413">
        <v>0.1826937768349837</v>
      </c>
      <c r="G290" s="470">
        <f t="shared" si="5"/>
        <v>7.6548692493858168E-5</v>
      </c>
      <c r="H290" s="362" t="e">
        <f ca="1">_xll.BQL($A290, "credit_rating(credit_rating_source=MOODY)")</f>
        <v>#NAME?</v>
      </c>
      <c r="I290" s="362" t="e">
        <f ca="1">_xll.BQL(A290, "credit_rating(credit_rating_source=SANDP)")</f>
        <v>#NAME?</v>
      </c>
      <c r="J290" s="362" t="e" cm="1">
        <f t="array" ref="J290" ca="1">_xll.BDP($A290,"RTG_FITCH")</f>
        <v>#NAME?</v>
      </c>
      <c r="K290" s="370" t="e" cm="1">
        <f t="array" ref="K290" ca="1">_xll.BDP($A290,"CNTRY_ISSUE_ISO")</f>
        <v>#NAME?</v>
      </c>
    </row>
    <row r="291" spans="1:11" ht="15" customHeight="1" outlineLevel="1">
      <c r="A291" s="377" t="s">
        <v>19452</v>
      </c>
      <c r="B291" s="365" t="s">
        <v>19453</v>
      </c>
      <c r="C291" s="365" t="s">
        <v>19454</v>
      </c>
      <c r="D291" s="365" t="s">
        <v>12155</v>
      </c>
      <c r="E291" s="365" t="s">
        <v>18753</v>
      </c>
      <c r="F291" s="413">
        <v>0.18041395049537939</v>
      </c>
      <c r="G291" s="470">
        <f t="shared" si="5"/>
        <v>7.5593445257563966E-5</v>
      </c>
      <c r="H291" s="362" t="e">
        <f ca="1">_xll.BQL($A291, "credit_rating(credit_rating_source=MOODY)")</f>
        <v>#NAME?</v>
      </c>
      <c r="I291" s="362" t="e">
        <f ca="1">_xll.BQL(A291, "credit_rating(credit_rating_source=SANDP)")</f>
        <v>#NAME?</v>
      </c>
      <c r="J291" s="362" t="e" cm="1">
        <f t="array" ref="J291" ca="1">_xll.BDP($A291,"RTG_FITCH")</f>
        <v>#NAME?</v>
      </c>
      <c r="K291" s="370" t="e" cm="1">
        <f t="array" ref="K291" ca="1">_xll.BDP($A291,"CNTRY_ISSUE_ISO")</f>
        <v>#NAME?</v>
      </c>
    </row>
    <row r="292" spans="1:11" ht="15" customHeight="1" outlineLevel="1">
      <c r="A292" s="377" t="s">
        <v>19458</v>
      </c>
      <c r="B292" s="365" t="s">
        <v>19459</v>
      </c>
      <c r="C292" s="365" t="s">
        <v>19460</v>
      </c>
      <c r="D292" s="365" t="s">
        <v>12134</v>
      </c>
      <c r="E292" s="365" t="s">
        <v>18753</v>
      </c>
      <c r="F292" s="413">
        <v>0.18073411820587459</v>
      </c>
      <c r="G292" s="470">
        <f t="shared" si="5"/>
        <v>7.5727595528261458E-5</v>
      </c>
      <c r="H292" s="362" t="e">
        <f ca="1">_xll.BQL($A292, "credit_rating(credit_rating_source=MOODY)")</f>
        <v>#NAME?</v>
      </c>
      <c r="I292" s="362" t="e">
        <f ca="1">_xll.BQL(A292, "credit_rating(credit_rating_source=SANDP)")</f>
        <v>#NAME?</v>
      </c>
      <c r="J292" s="362" t="e" cm="1">
        <f t="array" ref="J292" ca="1">_xll.BDP($A292,"RTG_FITCH")</f>
        <v>#NAME?</v>
      </c>
      <c r="K292" s="370" t="e" cm="1">
        <f t="array" ref="K292" ca="1">_xll.BDP($A292,"CNTRY_ISSUE_ISO")</f>
        <v>#NAME?</v>
      </c>
    </row>
    <row r="293" spans="1:11" ht="15" customHeight="1" outlineLevel="1">
      <c r="A293" s="377" t="s">
        <v>19455</v>
      </c>
      <c r="B293" s="365" t="s">
        <v>19456</v>
      </c>
      <c r="C293" s="365" t="s">
        <v>19457</v>
      </c>
      <c r="D293" s="365" t="s">
        <v>12129</v>
      </c>
      <c r="E293" s="365" t="s">
        <v>18753</v>
      </c>
      <c r="F293" s="413">
        <v>0.180380772519938</v>
      </c>
      <c r="G293" s="470">
        <f t="shared" si="5"/>
        <v>7.5579543685854017E-5</v>
      </c>
      <c r="H293" s="362" t="e">
        <f ca="1">_xll.BQL($A293, "credit_rating(credit_rating_source=MOODY)")</f>
        <v>#NAME?</v>
      </c>
      <c r="I293" s="362" t="e">
        <f ca="1">_xll.BQL(A293, "credit_rating(credit_rating_source=SANDP)")</f>
        <v>#NAME?</v>
      </c>
      <c r="J293" s="362" t="e" cm="1">
        <f t="array" ref="J293" ca="1">_xll.BDP($A293,"RTG_FITCH")</f>
        <v>#NAME?</v>
      </c>
      <c r="K293" s="370" t="e" cm="1">
        <f t="array" ref="K293" ca="1">_xll.BDP($A293,"CNTRY_ISSUE_ISO")</f>
        <v>#NAME?</v>
      </c>
    </row>
    <row r="294" spans="1:11" ht="15" customHeight="1" outlineLevel="1">
      <c r="A294" s="377" t="s">
        <v>19464</v>
      </c>
      <c r="B294" s="365" t="s">
        <v>19465</v>
      </c>
      <c r="C294" s="365" t="s">
        <v>19466</v>
      </c>
      <c r="D294" s="365" t="s">
        <v>18679</v>
      </c>
      <c r="E294" s="365" t="s">
        <v>18753</v>
      </c>
      <c r="F294" s="413">
        <v>0.17987260453147561</v>
      </c>
      <c r="G294" s="470">
        <f t="shared" si="5"/>
        <v>7.5366621298688275E-5</v>
      </c>
      <c r="H294" s="362" t="e">
        <f ca="1">_xll.BQL($A294, "credit_rating(credit_rating_source=MOODY)")</f>
        <v>#NAME?</v>
      </c>
      <c r="I294" s="362" t="e">
        <f ca="1">_xll.BQL(A294, "credit_rating(credit_rating_source=SANDP)")</f>
        <v>#NAME?</v>
      </c>
      <c r="J294" s="362" t="e" cm="1">
        <f t="array" ref="J294" ca="1">_xll.BDP($A294,"RTG_FITCH")</f>
        <v>#NAME?</v>
      </c>
      <c r="K294" s="370" t="e" cm="1">
        <f t="array" ref="K294" ca="1">_xll.BDP($A294,"CNTRY_ISSUE_ISO")</f>
        <v>#NAME?</v>
      </c>
    </row>
    <row r="295" spans="1:11" ht="15" customHeight="1" outlineLevel="1">
      <c r="A295" s="377" t="s">
        <v>19461</v>
      </c>
      <c r="B295" s="365" t="s">
        <v>19462</v>
      </c>
      <c r="C295" s="365" t="s">
        <v>19463</v>
      </c>
      <c r="D295" s="365" t="s">
        <v>12131</v>
      </c>
      <c r="E295" s="365" t="s">
        <v>19027</v>
      </c>
      <c r="F295" s="413">
        <v>0.17993599065015409</v>
      </c>
      <c r="G295" s="470">
        <f t="shared" si="5"/>
        <v>7.5393180082414558E-5</v>
      </c>
      <c r="H295" s="362" t="e">
        <f ca="1">_xll.BQL($A295, "credit_rating(credit_rating_source=MOODY)")</f>
        <v>#NAME?</v>
      </c>
      <c r="I295" s="362" t="e">
        <f ca="1">_xll.BQL(A295, "credit_rating(credit_rating_source=SANDP)")</f>
        <v>#NAME?</v>
      </c>
      <c r="J295" s="362" t="e" cm="1">
        <f t="array" ref="J295" ca="1">_xll.BDP($A295,"RTG_FITCH")</f>
        <v>#NAME?</v>
      </c>
      <c r="K295" s="370" t="e" cm="1">
        <f t="array" ref="K295" ca="1">_xll.BDP($A295,"CNTRY_ISSUE_ISO")</f>
        <v>#NAME?</v>
      </c>
    </row>
    <row r="296" spans="1:11" ht="15" customHeight="1" outlineLevel="1">
      <c r="A296" s="377" t="s">
        <v>19467</v>
      </c>
      <c r="B296" s="365" t="s">
        <v>19468</v>
      </c>
      <c r="C296" s="365" t="s">
        <v>19469</v>
      </c>
      <c r="D296" s="365" t="s">
        <v>18683</v>
      </c>
      <c r="E296" s="365" t="s">
        <v>18753</v>
      </c>
      <c r="F296" s="413">
        <v>0.1792563494999409</v>
      </c>
      <c r="G296" s="470">
        <f t="shared" si="5"/>
        <v>7.510841044047524E-5</v>
      </c>
      <c r="H296" s="362" t="e">
        <f ca="1">_xll.BQL($A296, "credit_rating(credit_rating_source=MOODY)")</f>
        <v>#NAME?</v>
      </c>
      <c r="I296" s="362" t="e">
        <f ca="1">_xll.BQL(A296, "credit_rating(credit_rating_source=SANDP)")</f>
        <v>#NAME?</v>
      </c>
      <c r="J296" s="362" t="e" cm="1">
        <f t="array" ref="J296" ca="1">_xll.BDP($A296,"RTG_FITCH")</f>
        <v>#NAME?</v>
      </c>
      <c r="K296" s="370" t="e" cm="1">
        <f t="array" ref="K296" ca="1">_xll.BDP($A296,"CNTRY_ISSUE_ISO")</f>
        <v>#NAME?</v>
      </c>
    </row>
    <row r="297" spans="1:11" ht="15" customHeight="1" outlineLevel="1">
      <c r="A297" s="377" t="s">
        <v>19470</v>
      </c>
      <c r="B297" s="365" t="s">
        <v>19471</v>
      </c>
      <c r="C297" s="365" t="s">
        <v>19472</v>
      </c>
      <c r="D297" s="365" t="s">
        <v>12129</v>
      </c>
      <c r="E297" s="365" t="s">
        <v>18757</v>
      </c>
      <c r="F297" s="413">
        <v>0.21046118327399299</v>
      </c>
      <c r="G297" s="470">
        <f t="shared" si="5"/>
        <v>8.8183235791803054E-5</v>
      </c>
      <c r="H297" s="362" t="e">
        <f ca="1">_xll.BQL($A297, "credit_rating(credit_rating_source=MOODY)")</f>
        <v>#NAME?</v>
      </c>
      <c r="I297" s="362" t="e">
        <f ca="1">_xll.BQL(A297, "credit_rating(credit_rating_source=SANDP)")</f>
        <v>#NAME?</v>
      </c>
      <c r="J297" s="362" t="e" cm="1">
        <f t="array" ref="J297" ca="1">_xll.BDP($A297,"RTG_FITCH")</f>
        <v>#NAME?</v>
      </c>
      <c r="K297" s="370" t="e" cm="1">
        <f t="array" ref="K297" ca="1">_xll.BDP($A297,"CNTRY_ISSUE_ISO")</f>
        <v>#NAME?</v>
      </c>
    </row>
    <row r="298" spans="1:11" ht="15" customHeight="1" outlineLevel="1">
      <c r="A298" s="377" t="s">
        <v>19473</v>
      </c>
      <c r="B298" s="365" t="s">
        <v>19474</v>
      </c>
      <c r="C298" s="365" t="s">
        <v>19475</v>
      </c>
      <c r="D298" s="365" t="s">
        <v>12131</v>
      </c>
      <c r="E298" s="365" t="s">
        <v>19027</v>
      </c>
      <c r="F298" s="413">
        <v>0.17902205943735081</v>
      </c>
      <c r="G298" s="470">
        <f t="shared" si="5"/>
        <v>7.5010242904249979E-5</v>
      </c>
      <c r="H298" s="362" t="e">
        <f ca="1">_xll.BQL($A298, "credit_rating(credit_rating_source=MOODY)")</f>
        <v>#NAME?</v>
      </c>
      <c r="I298" s="362" t="e">
        <f ca="1">_xll.BQL(A298, "credit_rating(credit_rating_source=SANDP)")</f>
        <v>#NAME?</v>
      </c>
      <c r="J298" s="362" t="e" cm="1">
        <f t="array" ref="J298" ca="1">_xll.BDP($A298,"RTG_FITCH")</f>
        <v>#NAME?</v>
      </c>
      <c r="K298" s="370" t="e" cm="1">
        <f t="array" ref="K298" ca="1">_xll.BDP($A298,"CNTRY_ISSUE_ISO")</f>
        <v>#NAME?</v>
      </c>
    </row>
    <row r="299" spans="1:11" ht="15" customHeight="1" outlineLevel="1">
      <c r="A299" s="377" t="s">
        <v>19476</v>
      </c>
      <c r="B299" s="365" t="s">
        <v>19477</v>
      </c>
      <c r="C299" s="365" t="s">
        <v>19478</v>
      </c>
      <c r="D299" s="365" t="s">
        <v>12129</v>
      </c>
      <c r="E299" s="365" t="s">
        <v>18753</v>
      </c>
      <c r="F299" s="413">
        <v>0.17869417016312461</v>
      </c>
      <c r="G299" s="470">
        <f t="shared" si="5"/>
        <v>7.4872857298349211E-5</v>
      </c>
      <c r="H299" s="362" t="e">
        <f ca="1">_xll.BQL($A299, "credit_rating(credit_rating_source=MOODY)")</f>
        <v>#NAME?</v>
      </c>
      <c r="I299" s="362" t="e">
        <f ca="1">_xll.BQL(A299, "credit_rating(credit_rating_source=SANDP)")</f>
        <v>#NAME?</v>
      </c>
      <c r="J299" s="362" t="e" cm="1">
        <f t="array" ref="J299" ca="1">_xll.BDP($A299,"RTG_FITCH")</f>
        <v>#NAME?</v>
      </c>
      <c r="K299" s="370" t="e" cm="1">
        <f t="array" ref="K299" ca="1">_xll.BDP($A299,"CNTRY_ISSUE_ISO")</f>
        <v>#NAME?</v>
      </c>
    </row>
    <row r="300" spans="1:11" ht="15" customHeight="1" outlineLevel="1">
      <c r="A300" s="377" t="s">
        <v>19479</v>
      </c>
      <c r="B300" s="365" t="s">
        <v>19480</v>
      </c>
      <c r="C300" s="365" t="s">
        <v>19481</v>
      </c>
      <c r="D300" s="365" t="s">
        <v>12131</v>
      </c>
      <c r="E300" s="365" t="s">
        <v>18753</v>
      </c>
      <c r="F300" s="413">
        <v>0.1780588092110762</v>
      </c>
      <c r="G300" s="470">
        <f t="shared" si="5"/>
        <v>7.460664105944092E-5</v>
      </c>
      <c r="H300" s="362" t="e">
        <f ca="1">_xll.BQL($A300, "credit_rating(credit_rating_source=MOODY)")</f>
        <v>#NAME?</v>
      </c>
      <c r="I300" s="362" t="e">
        <f ca="1">_xll.BQL(A300, "credit_rating(credit_rating_source=SANDP)")</f>
        <v>#NAME?</v>
      </c>
      <c r="J300" s="362" t="e" cm="1">
        <f t="array" ref="J300" ca="1">_xll.BDP($A300,"RTG_FITCH")</f>
        <v>#NAME?</v>
      </c>
      <c r="K300" s="370" t="e" cm="1">
        <f t="array" ref="K300" ca="1">_xll.BDP($A300,"CNTRY_ISSUE_ISO")</f>
        <v>#NAME?</v>
      </c>
    </row>
    <row r="301" spans="1:11" ht="15" customHeight="1" outlineLevel="1">
      <c r="A301" s="377" t="s">
        <v>19482</v>
      </c>
      <c r="B301" s="365" t="s">
        <v>19483</v>
      </c>
      <c r="C301" s="365" t="s">
        <v>19484</v>
      </c>
      <c r="D301" s="365" t="s">
        <v>12129</v>
      </c>
      <c r="E301" s="365" t="s">
        <v>18753</v>
      </c>
      <c r="F301" s="413">
        <v>0.17816190693604539</v>
      </c>
      <c r="G301" s="470">
        <f t="shared" si="5"/>
        <v>7.4649839006203024E-5</v>
      </c>
      <c r="H301" s="362" t="e">
        <f ca="1">_xll.BQL($A301, "credit_rating(credit_rating_source=MOODY)")</f>
        <v>#NAME?</v>
      </c>
      <c r="I301" s="362" t="e">
        <f ca="1">_xll.BQL(A301, "credit_rating(credit_rating_source=SANDP)")</f>
        <v>#NAME?</v>
      </c>
      <c r="J301" s="362" t="e" cm="1">
        <f t="array" ref="J301" ca="1">_xll.BDP($A301,"RTG_FITCH")</f>
        <v>#NAME?</v>
      </c>
      <c r="K301" s="370" t="e" cm="1">
        <f t="array" ref="K301" ca="1">_xll.BDP($A301,"CNTRY_ISSUE_ISO")</f>
        <v>#NAME?</v>
      </c>
    </row>
    <row r="302" spans="1:11" ht="15" customHeight="1" outlineLevel="1">
      <c r="A302" s="377" t="s">
        <v>19485</v>
      </c>
      <c r="B302" s="365" t="s">
        <v>19486</v>
      </c>
      <c r="C302" s="365" t="s">
        <v>19487</v>
      </c>
      <c r="D302" s="365" t="s">
        <v>12131</v>
      </c>
      <c r="E302" s="365" t="s">
        <v>18753</v>
      </c>
      <c r="F302" s="413">
        <v>0.17786990313428669</v>
      </c>
      <c r="G302" s="470">
        <f t="shared" si="5"/>
        <v>7.4527489413266126E-5</v>
      </c>
      <c r="H302" s="362" t="e">
        <f ca="1">_xll.BQL($A302, "credit_rating(credit_rating_source=MOODY)")</f>
        <v>#NAME?</v>
      </c>
      <c r="I302" s="362" t="e">
        <f ca="1">_xll.BQL(A302, "credit_rating(credit_rating_source=SANDP)")</f>
        <v>#NAME?</v>
      </c>
      <c r="J302" s="362" t="e" cm="1">
        <f t="array" ref="J302" ca="1">_xll.BDP($A302,"RTG_FITCH")</f>
        <v>#NAME?</v>
      </c>
      <c r="K302" s="370" t="e" cm="1">
        <f t="array" ref="K302" ca="1">_xll.BDP($A302,"CNTRY_ISSUE_ISO")</f>
        <v>#NAME?</v>
      </c>
    </row>
    <row r="303" spans="1:11" ht="15" customHeight="1" outlineLevel="1">
      <c r="A303" s="377" t="s">
        <v>19488</v>
      </c>
      <c r="B303" s="365" t="s">
        <v>19489</v>
      </c>
      <c r="C303" s="365" t="s">
        <v>19490</v>
      </c>
      <c r="D303" s="365" t="s">
        <v>12131</v>
      </c>
      <c r="E303" s="365" t="s">
        <v>18753</v>
      </c>
      <c r="F303" s="413">
        <v>0.1779266219796668</v>
      </c>
      <c r="G303" s="470">
        <f t="shared" si="5"/>
        <v>7.4551254609480389E-5</v>
      </c>
      <c r="H303" s="362" t="e">
        <f ca="1">_xll.BQL($A303, "credit_rating(credit_rating_source=MOODY)")</f>
        <v>#NAME?</v>
      </c>
      <c r="I303" s="362" t="e">
        <f ca="1">_xll.BQL(A303, "credit_rating(credit_rating_source=SANDP)")</f>
        <v>#NAME?</v>
      </c>
      <c r="J303" s="362" t="e" cm="1">
        <f t="array" ref="J303" ca="1">_xll.BDP($A303,"RTG_FITCH")</f>
        <v>#NAME?</v>
      </c>
      <c r="K303" s="370" t="e" cm="1">
        <f t="array" ref="K303" ca="1">_xll.BDP($A303,"CNTRY_ISSUE_ISO")</f>
        <v>#NAME?</v>
      </c>
    </row>
    <row r="304" spans="1:11" ht="15" customHeight="1" outlineLevel="1">
      <c r="A304" s="377" t="s">
        <v>18804</v>
      </c>
      <c r="B304" s="365" t="s">
        <v>18805</v>
      </c>
      <c r="C304" s="365" t="s">
        <v>18806</v>
      </c>
      <c r="D304" s="365" t="s">
        <v>8769</v>
      </c>
      <c r="E304" s="365" t="s">
        <v>18753</v>
      </c>
      <c r="F304" s="413">
        <v>0.1510523034811076</v>
      </c>
      <c r="G304" s="470">
        <f t="shared" si="5"/>
        <v>6.3290915158584085E-5</v>
      </c>
      <c r="H304" s="362" t="e">
        <f ca="1">_xll.BQL($A304, "credit_rating(credit_rating_source=MOODY)")</f>
        <v>#NAME?</v>
      </c>
      <c r="I304" s="362" t="e">
        <f ca="1">_xll.BQL(A304, "credit_rating(credit_rating_source=SANDP)")</f>
        <v>#NAME?</v>
      </c>
      <c r="J304" s="362" t="e" cm="1">
        <f t="array" ref="J304" ca="1">_xll.BDP($A304,"RTG_FITCH")</f>
        <v>#NAME?</v>
      </c>
      <c r="K304" s="370" t="e" cm="1">
        <f t="array" ref="K304" ca="1">_xll.BDP($A304,"CNTRY_ISSUE_ISO")</f>
        <v>#NAME?</v>
      </c>
    </row>
    <row r="305" spans="1:11" ht="15" customHeight="1" outlineLevel="1">
      <c r="A305" s="377" t="s">
        <v>19491</v>
      </c>
      <c r="B305" s="365" t="s">
        <v>19492</v>
      </c>
      <c r="C305" s="365" t="s">
        <v>19493</v>
      </c>
      <c r="D305" s="365" t="s">
        <v>18683</v>
      </c>
      <c r="E305" s="365" t="s">
        <v>19027</v>
      </c>
      <c r="F305" s="413">
        <v>0.17754809211663861</v>
      </c>
      <c r="G305" s="470">
        <f t="shared" si="5"/>
        <v>7.4392650596871572E-5</v>
      </c>
      <c r="H305" s="362" t="e">
        <f ca="1">_xll.BQL($A305, "credit_rating(credit_rating_source=MOODY)")</f>
        <v>#NAME?</v>
      </c>
      <c r="I305" s="362" t="e">
        <f ca="1">_xll.BQL(A305, "credit_rating(credit_rating_source=SANDP)")</f>
        <v>#NAME?</v>
      </c>
      <c r="J305" s="362" t="e" cm="1">
        <f t="array" ref="J305" ca="1">_xll.BDP($A305,"RTG_FITCH")</f>
        <v>#NAME?</v>
      </c>
      <c r="K305" s="370" t="e" cm="1">
        <f t="array" ref="K305" ca="1">_xll.BDP($A305,"CNTRY_ISSUE_ISO")</f>
        <v>#NAME?</v>
      </c>
    </row>
    <row r="306" spans="1:11" ht="15" customHeight="1" outlineLevel="1">
      <c r="A306" s="377" t="s">
        <v>19494</v>
      </c>
      <c r="B306" s="365" t="s">
        <v>19495</v>
      </c>
      <c r="C306" s="365" t="s">
        <v>19496</v>
      </c>
      <c r="D306" s="365" t="s">
        <v>12129</v>
      </c>
      <c r="E306" s="365" t="s">
        <v>19027</v>
      </c>
      <c r="F306" s="413">
        <v>0.17885393723627041</v>
      </c>
      <c r="G306" s="470">
        <f t="shared" si="5"/>
        <v>7.4939799701997299E-5</v>
      </c>
      <c r="H306" s="362" t="e">
        <f ca="1">_xll.BQL($A306, "credit_rating(credit_rating_source=MOODY)")</f>
        <v>#NAME?</v>
      </c>
      <c r="I306" s="362" t="e">
        <f ca="1">_xll.BQL(A306, "credit_rating(credit_rating_source=SANDP)")</f>
        <v>#NAME?</v>
      </c>
      <c r="J306" s="362" t="e" cm="1">
        <f t="array" ref="J306" ca="1">_xll.BDP($A306,"RTG_FITCH")</f>
        <v>#NAME?</v>
      </c>
      <c r="K306" s="370" t="e" cm="1">
        <f t="array" ref="K306" ca="1">_xll.BDP($A306,"CNTRY_ISSUE_ISO")</f>
        <v>#NAME?</v>
      </c>
    </row>
    <row r="307" spans="1:11" ht="15" customHeight="1" outlineLevel="1">
      <c r="A307" s="377" t="s">
        <v>19497</v>
      </c>
      <c r="B307" s="365" t="s">
        <v>19498</v>
      </c>
      <c r="C307" s="365" t="s">
        <v>19499</v>
      </c>
      <c r="D307" s="365" t="s">
        <v>18683</v>
      </c>
      <c r="E307" s="365" t="s">
        <v>19027</v>
      </c>
      <c r="F307" s="413">
        <v>0.17745055292761161</v>
      </c>
      <c r="G307" s="470">
        <f t="shared" si="5"/>
        <v>7.4351781676669255E-5</v>
      </c>
      <c r="H307" s="362" t="e">
        <f ca="1">_xll.BQL($A307, "credit_rating(credit_rating_source=MOODY)")</f>
        <v>#NAME?</v>
      </c>
      <c r="I307" s="362" t="e">
        <f ca="1">_xll.BQL(A307, "credit_rating(credit_rating_source=SANDP)")</f>
        <v>#NAME?</v>
      </c>
      <c r="J307" s="362" t="e" cm="1">
        <f t="array" ref="J307" ca="1">_xll.BDP($A307,"RTG_FITCH")</f>
        <v>#NAME?</v>
      </c>
      <c r="K307" s="370" t="e" cm="1">
        <f t="array" ref="K307" ca="1">_xll.BDP($A307,"CNTRY_ISSUE_ISO")</f>
        <v>#NAME?</v>
      </c>
    </row>
    <row r="308" spans="1:11" ht="15" customHeight="1" outlineLevel="1">
      <c r="A308" s="377" t="s">
        <v>19500</v>
      </c>
      <c r="B308" s="365" t="s">
        <v>19501</v>
      </c>
      <c r="C308" s="365" t="s">
        <v>19502</v>
      </c>
      <c r="D308" s="365" t="s">
        <v>12128</v>
      </c>
      <c r="E308" s="365" t="s">
        <v>18752</v>
      </c>
      <c r="F308" s="413">
        <v>0.1504598962021727</v>
      </c>
      <c r="G308" s="470">
        <f t="shared" si="5"/>
        <v>6.3042696508710364E-5</v>
      </c>
      <c r="H308" s="362" t="e">
        <f ca="1">_xll.BQL($A308, "credit_rating(credit_rating_source=MOODY)")</f>
        <v>#NAME?</v>
      </c>
      <c r="I308" s="362" t="e">
        <f ca="1">_xll.BQL(A308, "credit_rating(credit_rating_source=SANDP)")</f>
        <v>#NAME?</v>
      </c>
      <c r="J308" s="362" t="e" cm="1">
        <f t="array" ref="J308" ca="1">_xll.BDP($A308,"RTG_FITCH")</f>
        <v>#NAME?</v>
      </c>
      <c r="K308" s="370" t="e" cm="1">
        <f t="array" ref="K308" ca="1">_xll.BDP($A308,"CNTRY_ISSUE_ISO")</f>
        <v>#NAME?</v>
      </c>
    </row>
    <row r="309" spans="1:11" ht="15" customHeight="1" outlineLevel="1">
      <c r="A309" s="377" t="s">
        <v>19503</v>
      </c>
      <c r="B309" s="365" t="s">
        <v>19504</v>
      </c>
      <c r="C309" s="365" t="s">
        <v>19505</v>
      </c>
      <c r="D309" s="365" t="s">
        <v>12131</v>
      </c>
      <c r="E309" s="365" t="s">
        <v>19027</v>
      </c>
      <c r="F309" s="413">
        <v>0.17729986364156999</v>
      </c>
      <c r="G309" s="470">
        <f t="shared" si="5"/>
        <v>7.4288642865817835E-5</v>
      </c>
      <c r="H309" s="362" t="e">
        <f ca="1">_xll.BQL($A309, "credit_rating(credit_rating_source=MOODY)")</f>
        <v>#NAME?</v>
      </c>
      <c r="I309" s="362" t="e">
        <f ca="1">_xll.BQL(A309, "credit_rating(credit_rating_source=SANDP)")</f>
        <v>#NAME?</v>
      </c>
      <c r="J309" s="362" t="e" cm="1">
        <f t="array" ref="J309" ca="1">_xll.BDP($A309,"RTG_FITCH")</f>
        <v>#NAME?</v>
      </c>
      <c r="K309" s="370" t="e" cm="1">
        <f t="array" ref="K309" ca="1">_xll.BDP($A309,"CNTRY_ISSUE_ISO")</f>
        <v>#NAME?</v>
      </c>
    </row>
    <row r="310" spans="1:11" ht="15" customHeight="1" outlineLevel="1">
      <c r="A310" s="377" t="s">
        <v>19506</v>
      </c>
      <c r="B310" s="365" t="s">
        <v>19507</v>
      </c>
      <c r="C310" s="365" t="s">
        <v>19508</v>
      </c>
      <c r="D310" s="365" t="s">
        <v>12128</v>
      </c>
      <c r="E310" s="365" t="s">
        <v>18753</v>
      </c>
      <c r="F310" s="413">
        <v>0.176615891486059</v>
      </c>
      <c r="G310" s="470">
        <f t="shared" si="5"/>
        <v>7.4002058532658715E-5</v>
      </c>
      <c r="H310" s="362" t="e">
        <f ca="1">_xll.BQL($A310, "credit_rating(credit_rating_source=MOODY)")</f>
        <v>#NAME?</v>
      </c>
      <c r="I310" s="362" t="e">
        <f ca="1">_xll.BQL(A310, "credit_rating(credit_rating_source=SANDP)")</f>
        <v>#NAME?</v>
      </c>
      <c r="J310" s="362" t="e" cm="1">
        <f t="array" ref="J310" ca="1">_xll.BDP($A310,"RTG_FITCH")</f>
        <v>#NAME?</v>
      </c>
      <c r="K310" s="370" t="e" cm="1">
        <f t="array" ref="K310" ca="1">_xll.BDP($A310,"CNTRY_ISSUE_ISO")</f>
        <v>#NAME?</v>
      </c>
    </row>
    <row r="311" spans="1:11" ht="15" customHeight="1" outlineLevel="1">
      <c r="A311" s="377" t="s">
        <v>19509</v>
      </c>
      <c r="B311" s="365" t="s">
        <v>19510</v>
      </c>
      <c r="C311" s="365" t="s">
        <v>19511</v>
      </c>
      <c r="D311" s="365" t="s">
        <v>12131</v>
      </c>
      <c r="E311" s="365" t="s">
        <v>18753</v>
      </c>
      <c r="F311" s="413">
        <v>0.17634090482283049</v>
      </c>
      <c r="G311" s="470">
        <f t="shared" si="5"/>
        <v>7.3886839120765972E-5</v>
      </c>
      <c r="H311" s="362" t="e">
        <f ca="1">_xll.BQL($A311, "credit_rating(credit_rating_source=MOODY)")</f>
        <v>#NAME?</v>
      </c>
      <c r="I311" s="362" t="e">
        <f ca="1">_xll.BQL(A311, "credit_rating(credit_rating_source=SANDP)")</f>
        <v>#NAME?</v>
      </c>
      <c r="J311" s="362" t="e" cm="1">
        <f t="array" ref="J311" ca="1">_xll.BDP($A311,"RTG_FITCH")</f>
        <v>#NAME?</v>
      </c>
      <c r="K311" s="370" t="e" cm="1">
        <f t="array" ref="K311" ca="1">_xll.BDP($A311,"CNTRY_ISSUE_ISO")</f>
        <v>#NAME?</v>
      </c>
    </row>
    <row r="312" spans="1:11" ht="15" customHeight="1" outlineLevel="1">
      <c r="A312" s="377" t="s">
        <v>19512</v>
      </c>
      <c r="B312" s="365" t="s">
        <v>19513</v>
      </c>
      <c r="C312" s="365" t="s">
        <v>19514</v>
      </c>
      <c r="D312" s="365" t="s">
        <v>12131</v>
      </c>
      <c r="E312" s="365" t="s">
        <v>19027</v>
      </c>
      <c r="F312" s="413">
        <v>0.1758818628087461</v>
      </c>
      <c r="G312" s="470">
        <f t="shared" si="5"/>
        <v>7.3694500516864611E-5</v>
      </c>
      <c r="H312" s="362" t="e">
        <f ca="1">_xll.BQL($A312, "credit_rating(credit_rating_source=MOODY)")</f>
        <v>#NAME?</v>
      </c>
      <c r="I312" s="362" t="e">
        <f ca="1">_xll.BQL(A312, "credit_rating(credit_rating_source=SANDP)")</f>
        <v>#NAME?</v>
      </c>
      <c r="J312" s="362" t="e" cm="1">
        <f t="array" ref="J312" ca="1">_xll.BDP($A312,"RTG_FITCH")</f>
        <v>#NAME?</v>
      </c>
      <c r="K312" s="370" t="e" cm="1">
        <f t="array" ref="K312" ca="1">_xll.BDP($A312,"CNTRY_ISSUE_ISO")</f>
        <v>#NAME?</v>
      </c>
    </row>
    <row r="313" spans="1:11" ht="15" customHeight="1" outlineLevel="1">
      <c r="A313" s="377" t="s">
        <v>19515</v>
      </c>
      <c r="B313" s="365" t="s">
        <v>19516</v>
      </c>
      <c r="C313" s="365" t="s">
        <v>19517</v>
      </c>
      <c r="D313" s="365" t="s">
        <v>12130</v>
      </c>
      <c r="E313" s="365" t="s">
        <v>18753</v>
      </c>
      <c r="F313" s="413">
        <v>0.17574931919747211</v>
      </c>
      <c r="G313" s="470">
        <f t="shared" si="5"/>
        <v>7.3638964743740816E-5</v>
      </c>
      <c r="H313" s="362" t="e">
        <f ca="1">_xll.BQL($A313, "credit_rating(credit_rating_source=MOODY)")</f>
        <v>#NAME?</v>
      </c>
      <c r="I313" s="362" t="e">
        <f ca="1">_xll.BQL(A313, "credit_rating(credit_rating_source=SANDP)")</f>
        <v>#NAME?</v>
      </c>
      <c r="J313" s="362" t="e" cm="1">
        <f t="array" ref="J313" ca="1">_xll.BDP($A313,"RTG_FITCH")</f>
        <v>#NAME?</v>
      </c>
      <c r="K313" s="370" t="e" cm="1">
        <f t="array" ref="K313" ca="1">_xll.BDP($A313,"CNTRY_ISSUE_ISO")</f>
        <v>#NAME?</v>
      </c>
    </row>
    <row r="314" spans="1:11" ht="15" customHeight="1" outlineLevel="1">
      <c r="A314" s="377" t="s">
        <v>19518</v>
      </c>
      <c r="B314" s="365" t="s">
        <v>19519</v>
      </c>
      <c r="C314" s="365" t="s">
        <v>19520</v>
      </c>
      <c r="D314" s="365" t="s">
        <v>12131</v>
      </c>
      <c r="E314" s="365" t="s">
        <v>18753</v>
      </c>
      <c r="F314" s="413">
        <v>0.17915973590861761</v>
      </c>
      <c r="G314" s="470">
        <f t="shared" si="5"/>
        <v>7.5067929345710771E-5</v>
      </c>
      <c r="H314" s="362" t="e">
        <f ca="1">_xll.BQL($A314, "credit_rating(credit_rating_source=MOODY)")</f>
        <v>#NAME?</v>
      </c>
      <c r="I314" s="362" t="e">
        <f ca="1">_xll.BQL(A314, "credit_rating(credit_rating_source=SANDP)")</f>
        <v>#NAME?</v>
      </c>
      <c r="J314" s="362" t="e" cm="1">
        <f t="array" ref="J314" ca="1">_xll.BDP($A314,"RTG_FITCH")</f>
        <v>#NAME?</v>
      </c>
      <c r="K314" s="370" t="e" cm="1">
        <f t="array" ref="K314" ca="1">_xll.BDP($A314,"CNTRY_ISSUE_ISO")</f>
        <v>#NAME?</v>
      </c>
    </row>
    <row r="315" spans="1:11" ht="15" customHeight="1" outlineLevel="1">
      <c r="A315" s="377" t="s">
        <v>19521</v>
      </c>
      <c r="B315" s="365" t="s">
        <v>19522</v>
      </c>
      <c r="C315" s="365" t="s">
        <v>19523</v>
      </c>
      <c r="D315" s="365" t="s">
        <v>12130</v>
      </c>
      <c r="E315" s="365" t="s">
        <v>18753</v>
      </c>
      <c r="F315" s="413">
        <v>0.17545197959718661</v>
      </c>
      <c r="G315" s="470">
        <f t="shared" si="5"/>
        <v>7.3514379451221191E-5</v>
      </c>
      <c r="H315" s="362" t="e">
        <f ca="1">_xll.BQL($A315, "credit_rating(credit_rating_source=MOODY)")</f>
        <v>#NAME?</v>
      </c>
      <c r="I315" s="362" t="e">
        <f ca="1">_xll.BQL(A315, "credit_rating(credit_rating_source=SANDP)")</f>
        <v>#NAME?</v>
      </c>
      <c r="J315" s="362" t="e" cm="1">
        <f t="array" ref="J315" ca="1">_xll.BDP($A315,"RTG_FITCH")</f>
        <v>#NAME?</v>
      </c>
      <c r="K315" s="370" t="e" cm="1">
        <f t="array" ref="K315" ca="1">_xll.BDP($A315,"CNTRY_ISSUE_ISO")</f>
        <v>#NAME?</v>
      </c>
    </row>
    <row r="316" spans="1:11" ht="15" customHeight="1" outlineLevel="1">
      <c r="A316" s="377" t="s">
        <v>19524</v>
      </c>
      <c r="B316" s="365" t="s">
        <v>19525</v>
      </c>
      <c r="C316" s="365" t="s">
        <v>19526</v>
      </c>
      <c r="D316" s="365" t="s">
        <v>18683</v>
      </c>
      <c r="E316" s="365" t="s">
        <v>19027</v>
      </c>
      <c r="F316" s="413">
        <v>0.1753698290886978</v>
      </c>
      <c r="G316" s="470">
        <f t="shared" si="5"/>
        <v>7.3479958388164381E-5</v>
      </c>
      <c r="H316" s="362" t="e">
        <f ca="1">_xll.BQL($A316, "credit_rating(credit_rating_source=MOODY)")</f>
        <v>#NAME?</v>
      </c>
      <c r="I316" s="362" t="e">
        <f ca="1">_xll.BQL(A316, "credit_rating(credit_rating_source=SANDP)")</f>
        <v>#NAME?</v>
      </c>
      <c r="J316" s="362" t="e" cm="1">
        <f t="array" ref="J316" ca="1">_xll.BDP($A316,"RTG_FITCH")</f>
        <v>#NAME?</v>
      </c>
      <c r="K316" s="370" t="e" cm="1">
        <f t="array" ref="K316" ca="1">_xll.BDP($A316,"CNTRY_ISSUE_ISO")</f>
        <v>#NAME?</v>
      </c>
    </row>
    <row r="317" spans="1:11" ht="15" customHeight="1" outlineLevel="1">
      <c r="A317" s="377" t="s">
        <v>19527</v>
      </c>
      <c r="B317" s="365" t="s">
        <v>19528</v>
      </c>
      <c r="C317" s="365" t="s">
        <v>19529</v>
      </c>
      <c r="D317" s="365" t="s">
        <v>12131</v>
      </c>
      <c r="E317" s="365" t="s">
        <v>18753</v>
      </c>
      <c r="F317" s="413">
        <v>0.17504546896507431</v>
      </c>
      <c r="G317" s="470">
        <f t="shared" si="5"/>
        <v>7.3344051496366139E-5</v>
      </c>
      <c r="H317" s="362" t="e">
        <f ca="1">_xll.BQL($A317, "credit_rating(credit_rating_source=MOODY)")</f>
        <v>#NAME?</v>
      </c>
      <c r="I317" s="362" t="e">
        <f ca="1">_xll.BQL(A317, "credit_rating(credit_rating_source=SANDP)")</f>
        <v>#NAME?</v>
      </c>
      <c r="J317" s="362" t="e" cm="1">
        <f t="array" ref="J317" ca="1">_xll.BDP($A317,"RTG_FITCH")</f>
        <v>#NAME?</v>
      </c>
      <c r="K317" s="370" t="e" cm="1">
        <f t="array" ref="K317" ca="1">_xll.BDP($A317,"CNTRY_ISSUE_ISO")</f>
        <v>#NAME?</v>
      </c>
    </row>
    <row r="318" spans="1:11" ht="15" customHeight="1" outlineLevel="1">
      <c r="A318" s="377" t="s">
        <v>19530</v>
      </c>
      <c r="B318" s="365" t="s">
        <v>19531</v>
      </c>
      <c r="C318" s="365" t="s">
        <v>19532</v>
      </c>
      <c r="D318" s="365" t="s">
        <v>18683</v>
      </c>
      <c r="E318" s="365" t="s">
        <v>18753</v>
      </c>
      <c r="F318" s="413">
        <v>0.17486509620615159</v>
      </c>
      <c r="G318" s="470">
        <f t="shared" si="5"/>
        <v>7.3268475310377514E-5</v>
      </c>
      <c r="H318" s="362" t="e">
        <f ca="1">_xll.BQL($A318, "credit_rating(credit_rating_source=MOODY)")</f>
        <v>#NAME?</v>
      </c>
      <c r="I318" s="362" t="e">
        <f ca="1">_xll.BQL(A318, "credit_rating(credit_rating_source=SANDP)")</f>
        <v>#NAME?</v>
      </c>
      <c r="J318" s="362" t="e" cm="1">
        <f t="array" ref="J318" ca="1">_xll.BDP($A318,"RTG_FITCH")</f>
        <v>#NAME?</v>
      </c>
      <c r="K318" s="370" t="e" cm="1">
        <f t="array" ref="K318" ca="1">_xll.BDP($A318,"CNTRY_ISSUE_ISO")</f>
        <v>#NAME?</v>
      </c>
    </row>
    <row r="319" spans="1:11" ht="15" customHeight="1" outlineLevel="1">
      <c r="A319" s="377" t="s">
        <v>19533</v>
      </c>
      <c r="B319" s="365" t="s">
        <v>19534</v>
      </c>
      <c r="C319" s="365" t="s">
        <v>19535</v>
      </c>
      <c r="D319" s="365" t="s">
        <v>18683</v>
      </c>
      <c r="E319" s="365" t="s">
        <v>18753</v>
      </c>
      <c r="F319" s="413">
        <v>0.1759289148503014</v>
      </c>
      <c r="G319" s="470">
        <f t="shared" si="5"/>
        <v>7.3714215322276291E-5</v>
      </c>
      <c r="H319" s="362" t="e">
        <f ca="1">_xll.BQL($A319, "credit_rating(credit_rating_source=MOODY)")</f>
        <v>#NAME?</v>
      </c>
      <c r="I319" s="362" t="e">
        <f ca="1">_xll.BQL(A319, "credit_rating(credit_rating_source=SANDP)")</f>
        <v>#NAME?</v>
      </c>
      <c r="J319" s="362" t="e" cm="1">
        <f t="array" ref="J319" ca="1">_xll.BDP($A319,"RTG_FITCH")</f>
        <v>#NAME?</v>
      </c>
      <c r="K319" s="370" t="e" cm="1">
        <f t="array" ref="K319" ca="1">_xll.BDP($A319,"CNTRY_ISSUE_ISO")</f>
        <v>#NAME?</v>
      </c>
    </row>
    <row r="320" spans="1:11" ht="15" customHeight="1" outlineLevel="1">
      <c r="A320" s="377" t="s">
        <v>18898</v>
      </c>
      <c r="B320" s="365" t="s">
        <v>18899</v>
      </c>
      <c r="C320" s="365" t="s">
        <v>18900</v>
      </c>
      <c r="D320" s="365" t="s">
        <v>12138</v>
      </c>
      <c r="E320" s="365" t="s">
        <v>18752</v>
      </c>
      <c r="F320" s="413">
        <v>0.14842347236030509</v>
      </c>
      <c r="G320" s="470">
        <f t="shared" si="5"/>
        <v>6.2189434918967834E-5</v>
      </c>
      <c r="H320" s="362" t="e">
        <f ca="1">_xll.BQL($A320, "credit_rating(credit_rating_source=MOODY)")</f>
        <v>#NAME?</v>
      </c>
      <c r="I320" s="362" t="e">
        <f ca="1">_xll.BQL(A320, "credit_rating(credit_rating_source=SANDP)")</f>
        <v>#NAME?</v>
      </c>
      <c r="J320" s="362" t="e" cm="1">
        <f t="array" ref="J320" ca="1">_xll.BDP($A320,"RTG_FITCH")</f>
        <v>#NAME?</v>
      </c>
      <c r="K320" s="370" t="e" cm="1">
        <f t="array" ref="K320" ca="1">_xll.BDP($A320,"CNTRY_ISSUE_ISO")</f>
        <v>#NAME?</v>
      </c>
    </row>
    <row r="321" spans="1:11" ht="15" customHeight="1" outlineLevel="1">
      <c r="A321" s="377" t="s">
        <v>19536</v>
      </c>
      <c r="B321" s="365" t="s">
        <v>19537</v>
      </c>
      <c r="C321" s="365" t="s">
        <v>19538</v>
      </c>
      <c r="D321" s="365" t="s">
        <v>12130</v>
      </c>
      <c r="E321" s="365" t="s">
        <v>18753</v>
      </c>
      <c r="F321" s="413">
        <v>0.17305400838277851</v>
      </c>
      <c r="G321" s="470">
        <f t="shared" si="5"/>
        <v>7.2509629512384189E-5</v>
      </c>
      <c r="H321" s="362" t="e">
        <f ca="1">_xll.BQL($A321, "credit_rating(credit_rating_source=MOODY)")</f>
        <v>#NAME?</v>
      </c>
      <c r="I321" s="362" t="e">
        <f ca="1">_xll.BQL(A321, "credit_rating(credit_rating_source=SANDP)")</f>
        <v>#NAME?</v>
      </c>
      <c r="J321" s="362" t="e" cm="1">
        <f t="array" ref="J321" ca="1">_xll.BDP($A321,"RTG_FITCH")</f>
        <v>#NAME?</v>
      </c>
      <c r="K321" s="370" t="e" cm="1">
        <f t="array" ref="K321" ca="1">_xll.BDP($A321,"CNTRY_ISSUE_ISO")</f>
        <v>#NAME?</v>
      </c>
    </row>
    <row r="322" spans="1:11" ht="15" customHeight="1" outlineLevel="1">
      <c r="A322" s="377" t="s">
        <v>19650</v>
      </c>
      <c r="B322" s="365" t="s">
        <v>19651</v>
      </c>
      <c r="C322" s="365" t="s">
        <v>19652</v>
      </c>
      <c r="D322" s="365" t="s">
        <v>12131</v>
      </c>
      <c r="E322" s="365" t="s">
        <v>18753</v>
      </c>
      <c r="F322" s="413">
        <v>9.9178481956744197E-2</v>
      </c>
      <c r="G322" s="470">
        <f t="shared" si="5"/>
        <v>4.1555783939875822E-5</v>
      </c>
      <c r="H322" s="362" t="e">
        <f ca="1">_xll.BQL($A322, "credit_rating(credit_rating_source=MOODY)")</f>
        <v>#NAME?</v>
      </c>
      <c r="I322" s="362" t="e">
        <f ca="1">_xll.BQL(A322, "credit_rating(credit_rating_source=SANDP)")</f>
        <v>#NAME?</v>
      </c>
      <c r="J322" s="362" t="e" cm="1">
        <f t="array" ref="J322" ca="1">_xll.BDP($A322,"RTG_FITCH")</f>
        <v>#NAME?</v>
      </c>
      <c r="K322" s="370" t="e" cm="1">
        <f t="array" ref="K322" ca="1">_xll.BDP($A322,"CNTRY_ISSUE_ISO")</f>
        <v>#NAME?</v>
      </c>
    </row>
    <row r="323" spans="1:11" ht="15" customHeight="1" outlineLevel="1">
      <c r="A323" s="377" t="s">
        <v>19539</v>
      </c>
      <c r="B323" s="365" t="s">
        <v>19540</v>
      </c>
      <c r="C323" s="365" t="s">
        <v>19541</v>
      </c>
      <c r="D323" s="365" t="s">
        <v>12130</v>
      </c>
      <c r="E323" s="365" t="s">
        <v>19027</v>
      </c>
      <c r="F323" s="413">
        <v>0.17285512366978281</v>
      </c>
      <c r="G323" s="470">
        <f t="shared" si="5"/>
        <v>7.2426296817639004E-5</v>
      </c>
      <c r="H323" s="362" t="e">
        <f ca="1">_xll.BQL($A323, "credit_rating(credit_rating_source=MOODY)")</f>
        <v>#NAME?</v>
      </c>
      <c r="I323" s="362" t="e">
        <f ca="1">_xll.BQL(A323, "credit_rating(credit_rating_source=SANDP)")</f>
        <v>#NAME?</v>
      </c>
      <c r="J323" s="362" t="e" cm="1">
        <f t="array" ref="J323" ca="1">_xll.BDP($A323,"RTG_FITCH")</f>
        <v>#NAME?</v>
      </c>
      <c r="K323" s="370" t="e" cm="1">
        <f t="array" ref="K323" ca="1">_xll.BDP($A323,"CNTRY_ISSUE_ISO")</f>
        <v>#NAME?</v>
      </c>
    </row>
    <row r="324" spans="1:11" ht="15" customHeight="1" outlineLevel="1">
      <c r="A324" s="377" t="s">
        <v>19542</v>
      </c>
      <c r="B324" s="365" t="s">
        <v>19543</v>
      </c>
      <c r="C324" s="365" t="s">
        <v>19544</v>
      </c>
      <c r="D324" s="365" t="s">
        <v>18705</v>
      </c>
      <c r="E324" s="365" t="s">
        <v>19027</v>
      </c>
      <c r="F324" s="413">
        <v>0.17202961921085991</v>
      </c>
      <c r="G324" s="470">
        <f t="shared" si="5"/>
        <v>7.2080410449350304E-5</v>
      </c>
      <c r="H324" s="362" t="e">
        <f ca="1">_xll.BQL($A324, "credit_rating(credit_rating_source=MOODY)")</f>
        <v>#NAME?</v>
      </c>
      <c r="I324" s="362" t="e">
        <f ca="1">_xll.BQL(A324, "credit_rating(credit_rating_source=SANDP)")</f>
        <v>#NAME?</v>
      </c>
      <c r="J324" s="362" t="e" cm="1">
        <f t="array" ref="J324" ca="1">_xll.BDP($A324,"RTG_FITCH")</f>
        <v>#NAME?</v>
      </c>
      <c r="K324" s="370" t="e" cm="1">
        <f t="array" ref="K324" ca="1">_xll.BDP($A324,"CNTRY_ISSUE_ISO")</f>
        <v>#NAME?</v>
      </c>
    </row>
    <row r="325" spans="1:11" ht="15" customHeight="1" outlineLevel="1">
      <c r="A325" s="377" t="s">
        <v>19545</v>
      </c>
      <c r="B325" s="365" t="s">
        <v>19546</v>
      </c>
      <c r="C325" s="365" t="s">
        <v>19547</v>
      </c>
      <c r="D325" s="365" t="s">
        <v>18683</v>
      </c>
      <c r="E325" s="365" t="s">
        <v>19027</v>
      </c>
      <c r="F325" s="413">
        <v>0.17038009520911609</v>
      </c>
      <c r="G325" s="470">
        <f t="shared" si="5"/>
        <v>7.1389259892619636E-5</v>
      </c>
      <c r="H325" s="362" t="e">
        <f ca="1">_xll.BQL($A325, "credit_rating(credit_rating_source=MOODY)")</f>
        <v>#NAME?</v>
      </c>
      <c r="I325" s="362" t="e">
        <f ca="1">_xll.BQL(A325, "credit_rating(credit_rating_source=SANDP)")</f>
        <v>#NAME?</v>
      </c>
      <c r="J325" s="362" t="e" cm="1">
        <f t="array" ref="J325" ca="1">_xll.BDP($A325,"RTG_FITCH")</f>
        <v>#NAME?</v>
      </c>
      <c r="K325" s="370" t="e" cm="1">
        <f t="array" ref="K325" ca="1">_xll.BDP($A325,"CNTRY_ISSUE_ISO")</f>
        <v>#NAME?</v>
      </c>
    </row>
    <row r="326" spans="1:11" ht="15" customHeight="1" outlineLevel="1">
      <c r="A326" s="377" t="s">
        <v>19548</v>
      </c>
      <c r="B326" s="365" t="s">
        <v>19549</v>
      </c>
      <c r="C326" s="365" t="s">
        <v>19550</v>
      </c>
      <c r="D326" s="365" t="s">
        <v>12136</v>
      </c>
      <c r="E326" s="365" t="s">
        <v>18753</v>
      </c>
      <c r="F326" s="413">
        <v>0.14497634852311561</v>
      </c>
      <c r="G326" s="470">
        <f t="shared" si="5"/>
        <v>6.0745090031185444E-5</v>
      </c>
      <c r="H326" s="362" t="e">
        <f ca="1">_xll.BQL($A326, "credit_rating(credit_rating_source=MOODY)")</f>
        <v>#NAME?</v>
      </c>
      <c r="I326" s="362" t="e">
        <f ca="1">_xll.BQL(A326, "credit_rating(credit_rating_source=SANDP)")</f>
        <v>#NAME?</v>
      </c>
      <c r="J326" s="362" t="e" cm="1">
        <f t="array" ref="J326" ca="1">_xll.BDP($A326,"RTG_FITCH")</f>
        <v>#NAME?</v>
      </c>
      <c r="K326" s="370" t="e" cm="1">
        <f t="array" ref="K326" ca="1">_xll.BDP($A326,"CNTRY_ISSUE_ISO")</f>
        <v>#NAME?</v>
      </c>
    </row>
    <row r="327" spans="1:11" ht="15" customHeight="1" outlineLevel="1">
      <c r="A327" s="377" t="s">
        <v>19551</v>
      </c>
      <c r="B327" s="365" t="s">
        <v>19552</v>
      </c>
      <c r="C327" s="365" t="s">
        <v>19553</v>
      </c>
      <c r="D327" s="365" t="s">
        <v>12128</v>
      </c>
      <c r="E327" s="365" t="s">
        <v>18752</v>
      </c>
      <c r="F327" s="413">
        <v>0.14037764255042151</v>
      </c>
      <c r="G327" s="470">
        <f t="shared" si="5"/>
        <v>5.8818232228626613E-5</v>
      </c>
      <c r="H327" s="362" t="e">
        <f ca="1">_xll.BQL($A327, "credit_rating(credit_rating_source=MOODY)")</f>
        <v>#NAME?</v>
      </c>
      <c r="I327" s="362" t="e">
        <f ca="1">_xll.BQL(A327, "credit_rating(credit_rating_source=SANDP)")</f>
        <v>#NAME?</v>
      </c>
      <c r="J327" s="362" t="e" cm="1">
        <f t="array" ref="J327" ca="1">_xll.BDP($A327,"RTG_FITCH")</f>
        <v>#NAME?</v>
      </c>
      <c r="K327" s="370" t="e" cm="1">
        <f t="array" ref="K327" ca="1">_xll.BDP($A327,"CNTRY_ISSUE_ISO")</f>
        <v>#NAME?</v>
      </c>
    </row>
    <row r="328" spans="1:11" ht="15" customHeight="1" outlineLevel="1">
      <c r="A328" s="377" t="s">
        <v>19030</v>
      </c>
      <c r="B328" s="365" t="s">
        <v>19031</v>
      </c>
      <c r="C328" s="365" t="s">
        <v>19032</v>
      </c>
      <c r="D328" s="365" t="s">
        <v>12129</v>
      </c>
      <c r="E328" s="365" t="s">
        <v>18753</v>
      </c>
      <c r="F328" s="413">
        <v>0.16579062046485679</v>
      </c>
      <c r="G328" s="470">
        <f t="shared" si="5"/>
        <v>6.9466269974775E-5</v>
      </c>
      <c r="H328" s="362" t="e">
        <f ca="1">_xll.BQL($A328, "credit_rating(credit_rating_source=MOODY)")</f>
        <v>#NAME?</v>
      </c>
      <c r="I328" s="362" t="e">
        <f ca="1">_xll.BQL(A328, "credit_rating(credit_rating_source=SANDP)")</f>
        <v>#NAME?</v>
      </c>
      <c r="J328" s="362" t="e" cm="1">
        <f t="array" ref="J328" ca="1">_xll.BDP($A328,"RTG_FITCH")</f>
        <v>#NAME?</v>
      </c>
      <c r="K328" s="370" t="e" cm="1">
        <f t="array" ref="K328" ca="1">_xll.BDP($A328,"CNTRY_ISSUE_ISO")</f>
        <v>#NAME?</v>
      </c>
    </row>
    <row r="329" spans="1:11" ht="15" customHeight="1" outlineLevel="1">
      <c r="A329" s="377" t="s">
        <v>19554</v>
      </c>
      <c r="B329" s="365" t="s">
        <v>19555</v>
      </c>
      <c r="C329" s="365" t="s">
        <v>19556</v>
      </c>
      <c r="D329" s="365" t="s">
        <v>12135</v>
      </c>
      <c r="E329" s="365" t="s">
        <v>18752</v>
      </c>
      <c r="F329" s="413">
        <v>0.1119473992617545</v>
      </c>
      <c r="G329" s="470">
        <f t="shared" si="5"/>
        <v>4.6905960290675129E-5</v>
      </c>
      <c r="H329" s="362" t="e">
        <f ca="1">_xll.BQL($A329, "credit_rating(credit_rating_source=MOODY)")</f>
        <v>#NAME?</v>
      </c>
      <c r="I329" s="362" t="e">
        <f ca="1">_xll.BQL(A329, "credit_rating(credit_rating_source=SANDP)")</f>
        <v>#NAME?</v>
      </c>
      <c r="J329" s="362" t="e" cm="1">
        <f t="array" ref="J329" ca="1">_xll.BDP($A329,"RTG_FITCH")</f>
        <v>#NAME?</v>
      </c>
      <c r="K329" s="370" t="e" cm="1">
        <f t="array" ref="K329" ca="1">_xll.BDP($A329,"CNTRY_ISSUE_ISO")</f>
        <v>#NAME?</v>
      </c>
    </row>
    <row r="330" spans="1:11" ht="15" customHeight="1" outlineLevel="1">
      <c r="A330" s="377" t="s">
        <v>19557</v>
      </c>
      <c r="B330" s="365" t="s">
        <v>19558</v>
      </c>
      <c r="C330" s="365" t="s">
        <v>19559</v>
      </c>
      <c r="D330" s="365" t="s">
        <v>18705</v>
      </c>
      <c r="E330" s="365" t="s">
        <v>18753</v>
      </c>
      <c r="F330" s="413">
        <v>0.16546498826310579</v>
      </c>
      <c r="G330" s="470">
        <f t="shared" si="5"/>
        <v>6.9329830082241319E-5</v>
      </c>
      <c r="H330" s="362" t="e">
        <f ca="1">_xll.BQL($A330, "credit_rating(credit_rating_source=MOODY)")</f>
        <v>#NAME?</v>
      </c>
      <c r="I330" s="362" t="e">
        <f ca="1">_xll.BQL(A330, "credit_rating(credit_rating_source=SANDP)")</f>
        <v>#NAME?</v>
      </c>
      <c r="J330" s="362" t="e" cm="1">
        <f t="array" ref="J330" ca="1">_xll.BDP($A330,"RTG_FITCH")</f>
        <v>#NAME?</v>
      </c>
      <c r="K330" s="370" t="e" cm="1">
        <f t="array" ref="K330" ca="1">_xll.BDP($A330,"CNTRY_ISSUE_ISO")</f>
        <v>#NAME?</v>
      </c>
    </row>
    <row r="331" spans="1:11" ht="15" customHeight="1" outlineLevel="1">
      <c r="A331" s="377" t="s">
        <v>19560</v>
      </c>
      <c r="B331" s="365" t="s">
        <v>19561</v>
      </c>
      <c r="C331" s="365" t="s">
        <v>19562</v>
      </c>
      <c r="D331" s="365" t="s">
        <v>12136</v>
      </c>
      <c r="E331" s="365" t="s">
        <v>18757</v>
      </c>
      <c r="F331" s="413">
        <v>0.1653522930303967</v>
      </c>
      <c r="G331" s="470">
        <f t="shared" si="5"/>
        <v>6.9282610779736214E-5</v>
      </c>
      <c r="H331" s="362" t="e">
        <f ca="1">_xll.BQL($A331, "credit_rating(credit_rating_source=MOODY)")</f>
        <v>#NAME?</v>
      </c>
      <c r="I331" s="362" t="e">
        <f ca="1">_xll.BQL(A331, "credit_rating(credit_rating_source=SANDP)")</f>
        <v>#NAME?</v>
      </c>
      <c r="J331" s="362" t="e" cm="1">
        <f t="array" ref="J331" ca="1">_xll.BDP($A331,"RTG_FITCH")</f>
        <v>#NAME?</v>
      </c>
      <c r="K331" s="370" t="e" cm="1">
        <f t="array" ref="K331" ca="1">_xll.BDP($A331,"CNTRY_ISSUE_ISO")</f>
        <v>#NAME?</v>
      </c>
    </row>
    <row r="332" spans="1:11" ht="15" customHeight="1" outlineLevel="1">
      <c r="A332" s="377" t="s">
        <v>19563</v>
      </c>
      <c r="B332" s="365" t="s">
        <v>19564</v>
      </c>
      <c r="C332" s="365" t="s">
        <v>19565</v>
      </c>
      <c r="D332" s="365" t="s">
        <v>12153</v>
      </c>
      <c r="E332" s="365" t="s">
        <v>18752</v>
      </c>
      <c r="F332" s="413">
        <v>0.1395616960014758</v>
      </c>
      <c r="G332" s="470">
        <f t="shared" si="5"/>
        <v>5.8476350624618363E-5</v>
      </c>
      <c r="H332" s="362" t="e">
        <f ca="1">_xll.BQL($A332, "credit_rating(credit_rating_source=MOODY)")</f>
        <v>#NAME?</v>
      </c>
      <c r="I332" s="362" t="e">
        <f ca="1">_xll.BQL(A332, "credit_rating(credit_rating_source=SANDP)")</f>
        <v>#NAME?</v>
      </c>
      <c r="J332" s="362" t="e" cm="1">
        <f t="array" ref="J332" ca="1">_xll.BDP($A332,"RTG_FITCH")</f>
        <v>#NAME?</v>
      </c>
      <c r="K332" s="370" t="e" cm="1">
        <f t="array" ref="K332" ca="1">_xll.BDP($A332,"CNTRY_ISSUE_ISO")</f>
        <v>#NAME?</v>
      </c>
    </row>
    <row r="333" spans="1:11" ht="15" customHeight="1" outlineLevel="1">
      <c r="A333" s="377" t="s">
        <v>19566</v>
      </c>
      <c r="B333" s="365" t="s">
        <v>19567</v>
      </c>
      <c r="C333" s="365" t="s">
        <v>19568</v>
      </c>
      <c r="D333" s="365" t="s">
        <v>12128</v>
      </c>
      <c r="E333" s="365" t="s">
        <v>18752</v>
      </c>
      <c r="F333" s="413">
        <v>0.1397977679633885</v>
      </c>
      <c r="G333" s="470">
        <f t="shared" si="5"/>
        <v>5.8575264776659779E-5</v>
      </c>
      <c r="H333" s="362" t="e">
        <f ca="1">_xll.BQL($A333, "credit_rating(credit_rating_source=MOODY)")</f>
        <v>#NAME?</v>
      </c>
      <c r="I333" s="362" t="e">
        <f ca="1">_xll.BQL(A333, "credit_rating(credit_rating_source=SANDP)")</f>
        <v>#NAME?</v>
      </c>
      <c r="J333" s="362" t="e" cm="1">
        <f t="array" ref="J333" ca="1">_xll.BDP($A333,"RTG_FITCH")</f>
        <v>#NAME?</v>
      </c>
      <c r="K333" s="370" t="e" cm="1">
        <f t="array" ref="K333" ca="1">_xll.BDP($A333,"CNTRY_ISSUE_ISO")</f>
        <v>#NAME?</v>
      </c>
    </row>
    <row r="334" spans="1:11" ht="15" customHeight="1" outlineLevel="1">
      <c r="A334" s="377" t="s">
        <v>19569</v>
      </c>
      <c r="B334" s="365" t="s">
        <v>19570</v>
      </c>
      <c r="C334" s="365" t="s">
        <v>19571</v>
      </c>
      <c r="D334" s="365" t="s">
        <v>18683</v>
      </c>
      <c r="E334" s="365" t="s">
        <v>18753</v>
      </c>
      <c r="F334" s="413">
        <v>0.16296765636258551</v>
      </c>
      <c r="G334" s="470">
        <f t="shared" si="5"/>
        <v>6.828344801592332E-5</v>
      </c>
      <c r="H334" s="362" t="e">
        <f ca="1">_xll.BQL($A334, "credit_rating(credit_rating_source=MOODY)")</f>
        <v>#NAME?</v>
      </c>
      <c r="I334" s="362" t="e">
        <f ca="1">_xll.BQL(A334, "credit_rating(credit_rating_source=SANDP)")</f>
        <v>#NAME?</v>
      </c>
      <c r="J334" s="362" t="e" cm="1">
        <f t="array" ref="J334" ca="1">_xll.BDP($A334,"RTG_FITCH")</f>
        <v>#NAME?</v>
      </c>
      <c r="K334" s="370" t="e" cm="1">
        <f t="array" ref="K334" ca="1">_xll.BDP($A334,"CNTRY_ISSUE_ISO")</f>
        <v>#NAME?</v>
      </c>
    </row>
    <row r="335" spans="1:11" ht="15" customHeight="1" outlineLevel="1">
      <c r="A335" s="377" t="s">
        <v>19572</v>
      </c>
      <c r="B335" s="365" t="s">
        <v>19573</v>
      </c>
      <c r="C335" s="365" t="s">
        <v>19574</v>
      </c>
      <c r="D335" s="365" t="s">
        <v>18686</v>
      </c>
      <c r="E335" s="365" t="s">
        <v>18753</v>
      </c>
      <c r="F335" s="413">
        <v>0.13732423926798479</v>
      </c>
      <c r="G335" s="470">
        <f t="shared" si="5"/>
        <v>5.7538856253285625E-5</v>
      </c>
      <c r="H335" s="362" t="e">
        <f ca="1">_xll.BQL($A335, "credit_rating(credit_rating_source=MOODY)")</f>
        <v>#NAME?</v>
      </c>
      <c r="I335" s="362" t="e">
        <f ca="1">_xll.BQL(A335, "credit_rating(credit_rating_source=SANDP)")</f>
        <v>#NAME?</v>
      </c>
      <c r="J335" s="362" t="e" cm="1">
        <f t="array" ref="J335" ca="1">_xll.BDP($A335,"RTG_FITCH")</f>
        <v>#NAME?</v>
      </c>
      <c r="K335" s="370" t="e" cm="1">
        <f t="array" ref="K335" ca="1">_xll.BDP($A335,"CNTRY_ISSUE_ISO")</f>
        <v>#NAME?</v>
      </c>
    </row>
    <row r="336" spans="1:11" ht="15" customHeight="1" outlineLevel="1">
      <c r="A336" s="377" t="s">
        <v>19575</v>
      </c>
      <c r="B336" s="365" t="s">
        <v>19576</v>
      </c>
      <c r="C336" s="365" t="s">
        <v>19577</v>
      </c>
      <c r="D336" s="365" t="s">
        <v>12128</v>
      </c>
      <c r="E336" s="365" t="s">
        <v>18752</v>
      </c>
      <c r="F336" s="413">
        <v>0.13585933488521579</v>
      </c>
      <c r="G336" s="470">
        <f t="shared" si="5"/>
        <v>5.6925061316905412E-5</v>
      </c>
      <c r="H336" s="362" t="e">
        <f ca="1">_xll.BQL($A336, "credit_rating(credit_rating_source=MOODY)")</f>
        <v>#NAME?</v>
      </c>
      <c r="I336" s="362" t="e">
        <f ca="1">_xll.BQL(A336, "credit_rating(credit_rating_source=SANDP)")</f>
        <v>#NAME?</v>
      </c>
      <c r="J336" s="362" t="e" cm="1">
        <f t="array" ref="J336" ca="1">_xll.BDP($A336,"RTG_FITCH")</f>
        <v>#NAME?</v>
      </c>
      <c r="K336" s="370" t="e" cm="1">
        <f t="array" ref="K336" ca="1">_xll.BDP($A336,"CNTRY_ISSUE_ISO")</f>
        <v>#NAME?</v>
      </c>
    </row>
    <row r="337" spans="1:11" ht="15" customHeight="1" outlineLevel="1">
      <c r="A337" s="377" t="s">
        <v>19578</v>
      </c>
      <c r="B337" s="365" t="s">
        <v>19579</v>
      </c>
      <c r="C337" s="365" t="s">
        <v>19580</v>
      </c>
      <c r="D337" s="365" t="s">
        <v>18683</v>
      </c>
      <c r="E337" s="365" t="s">
        <v>18753</v>
      </c>
      <c r="F337" s="413">
        <v>0.1611502427966173</v>
      </c>
      <c r="G337" s="470">
        <f t="shared" si="5"/>
        <v>6.752195173178265E-5</v>
      </c>
      <c r="H337" s="362" t="e">
        <f ca="1">_xll.BQL($A337, "credit_rating(credit_rating_source=MOODY)")</f>
        <v>#NAME?</v>
      </c>
      <c r="I337" s="362" t="e">
        <f ca="1">_xll.BQL(A337, "credit_rating(credit_rating_source=SANDP)")</f>
        <v>#NAME?</v>
      </c>
      <c r="J337" s="362" t="e" cm="1">
        <f t="array" ref="J337" ca="1">_xll.BDP($A337,"RTG_FITCH")</f>
        <v>#NAME?</v>
      </c>
      <c r="K337" s="370" t="e" cm="1">
        <f t="array" ref="K337" ca="1">_xll.BDP($A337,"CNTRY_ISSUE_ISO")</f>
        <v>#NAME?</v>
      </c>
    </row>
    <row r="338" spans="1:11" ht="15" customHeight="1" outlineLevel="1">
      <c r="A338" s="377" t="s">
        <v>19581</v>
      </c>
      <c r="B338" s="365" t="s">
        <v>19582</v>
      </c>
      <c r="C338" s="365" t="s">
        <v>19583</v>
      </c>
      <c r="D338" s="365" t="s">
        <v>12128</v>
      </c>
      <c r="E338" s="365" t="s">
        <v>18752</v>
      </c>
      <c r="F338" s="413">
        <v>0.13556987028999179</v>
      </c>
      <c r="G338" s="470">
        <f t="shared" si="5"/>
        <v>5.6803775651506557E-5</v>
      </c>
      <c r="H338" s="362" t="e">
        <f ca="1">_xll.BQL($A338, "credit_rating(credit_rating_source=MOODY)")</f>
        <v>#NAME?</v>
      </c>
      <c r="I338" s="362" t="e">
        <f ca="1">_xll.BQL(A338, "credit_rating(credit_rating_source=SANDP)")</f>
        <v>#NAME?</v>
      </c>
      <c r="J338" s="362" t="e" cm="1">
        <f t="array" ref="J338" ca="1">_xll.BDP($A338,"RTG_FITCH")</f>
        <v>#NAME?</v>
      </c>
      <c r="K338" s="370" t="e" cm="1">
        <f t="array" ref="K338" ca="1">_xll.BDP($A338,"CNTRY_ISSUE_ISO")</f>
        <v>#NAME?</v>
      </c>
    </row>
    <row r="339" spans="1:11" ht="15" customHeight="1" outlineLevel="1">
      <c r="A339" s="377" t="s">
        <v>19584</v>
      </c>
      <c r="B339" s="365" t="s">
        <v>19585</v>
      </c>
      <c r="C339" s="365" t="s">
        <v>19586</v>
      </c>
      <c r="D339" s="365" t="s">
        <v>12128</v>
      </c>
      <c r="E339" s="365" t="s">
        <v>18752</v>
      </c>
      <c r="F339" s="413">
        <v>0.13513437409556639</v>
      </c>
      <c r="G339" s="470">
        <f t="shared" si="5"/>
        <v>5.6621302746042312E-5</v>
      </c>
      <c r="H339" s="362" t="e">
        <f ca="1">_xll.BQL($A339, "credit_rating(credit_rating_source=MOODY)")</f>
        <v>#NAME?</v>
      </c>
      <c r="I339" s="362" t="e">
        <f ca="1">_xll.BQL(A339, "credit_rating(credit_rating_source=SANDP)")</f>
        <v>#NAME?</v>
      </c>
      <c r="J339" s="362" t="e" cm="1">
        <f t="array" ref="J339" ca="1">_xll.BDP($A339,"RTG_FITCH")</f>
        <v>#NAME?</v>
      </c>
      <c r="K339" s="370" t="e" cm="1">
        <f t="array" ref="K339" ca="1">_xll.BDP($A339,"CNTRY_ISSUE_ISO")</f>
        <v>#NAME?</v>
      </c>
    </row>
    <row r="340" spans="1:11" ht="15" customHeight="1" outlineLevel="1">
      <c r="A340" s="377" t="s">
        <v>19587</v>
      </c>
      <c r="B340" s="365" t="s">
        <v>19588</v>
      </c>
      <c r="C340" s="365" t="s">
        <v>19589</v>
      </c>
      <c r="D340" s="365" t="s">
        <v>12135</v>
      </c>
      <c r="E340" s="365" t="s">
        <v>19156</v>
      </c>
      <c r="F340" s="413">
        <v>0.1081124796850596</v>
      </c>
      <c r="G340" s="470">
        <f t="shared" ref="G340:G403" si="6">IF($F340&lt;&gt;"",$G$145*$F340/100,"")</f>
        <v>4.529912898803997E-5</v>
      </c>
      <c r="H340" s="362" t="e">
        <f ca="1">_xll.BQL($A340, "credit_rating(credit_rating_source=MOODY)")</f>
        <v>#NAME?</v>
      </c>
      <c r="I340" s="362" t="e">
        <f ca="1">_xll.BQL(A340, "credit_rating(credit_rating_source=SANDP)")</f>
        <v>#NAME?</v>
      </c>
      <c r="J340" s="362" t="e" cm="1">
        <f t="array" ref="J340" ca="1">_xll.BDP($A340,"RTG_FITCH")</f>
        <v>#NAME?</v>
      </c>
      <c r="K340" s="370" t="e" cm="1">
        <f t="array" ref="K340" ca="1">_xll.BDP($A340,"CNTRY_ISSUE_ISO")</f>
        <v>#NAME?</v>
      </c>
    </row>
    <row r="341" spans="1:11" ht="15" customHeight="1" outlineLevel="1">
      <c r="A341" s="377" t="s">
        <v>19590</v>
      </c>
      <c r="B341" s="365" t="s">
        <v>19591</v>
      </c>
      <c r="C341" s="365" t="s">
        <v>19592</v>
      </c>
      <c r="D341" s="365" t="s">
        <v>12135</v>
      </c>
      <c r="E341" s="365" t="s">
        <v>18753</v>
      </c>
      <c r="F341" s="413">
        <v>0.1569335116923084</v>
      </c>
      <c r="G341" s="470">
        <f t="shared" si="6"/>
        <v>6.5755141399077217E-5</v>
      </c>
      <c r="H341" s="362" t="e">
        <f ca="1">_xll.BQL($A341, "credit_rating(credit_rating_source=MOODY)")</f>
        <v>#NAME?</v>
      </c>
      <c r="I341" s="362" t="e">
        <f ca="1">_xll.BQL(A341, "credit_rating(credit_rating_source=SANDP)")</f>
        <v>#NAME?</v>
      </c>
      <c r="J341" s="362" t="e" cm="1">
        <f t="array" ref="J341" ca="1">_xll.BDP($A341,"RTG_FITCH")</f>
        <v>#NAME?</v>
      </c>
      <c r="K341" s="370" t="e" cm="1">
        <f t="array" ref="K341" ca="1">_xll.BDP($A341,"CNTRY_ISSUE_ISO")</f>
        <v>#NAME?</v>
      </c>
    </row>
    <row r="342" spans="1:11" ht="15" customHeight="1" outlineLevel="1">
      <c r="A342" s="377" t="s">
        <v>19593</v>
      </c>
      <c r="B342" s="365" t="s">
        <v>19594</v>
      </c>
      <c r="C342" s="365" t="s">
        <v>19595</v>
      </c>
      <c r="D342" s="365" t="s">
        <v>12128</v>
      </c>
      <c r="E342" s="365" t="s">
        <v>19181</v>
      </c>
      <c r="F342" s="413">
        <v>0.13374179997613081</v>
      </c>
      <c r="G342" s="470">
        <f t="shared" si="6"/>
        <v>5.6037814189998813E-5</v>
      </c>
      <c r="H342" s="362" t="e">
        <f ca="1">_xll.BQL($A342, "credit_rating(credit_rating_source=MOODY)")</f>
        <v>#NAME?</v>
      </c>
      <c r="I342" s="362" t="e">
        <f ca="1">_xll.BQL(A342, "credit_rating(credit_rating_source=SANDP)")</f>
        <v>#NAME?</v>
      </c>
      <c r="J342" s="362" t="e" cm="1">
        <f t="array" ref="J342" ca="1">_xll.BDP($A342,"RTG_FITCH")</f>
        <v>#NAME?</v>
      </c>
      <c r="K342" s="370" t="e" cm="1">
        <f t="array" ref="K342" ca="1">_xll.BDP($A342,"CNTRY_ISSUE_ISO")</f>
        <v>#NAME?</v>
      </c>
    </row>
    <row r="343" spans="1:11" ht="15" customHeight="1" outlineLevel="1">
      <c r="A343" s="377" t="s">
        <v>19596</v>
      </c>
      <c r="B343" s="365" t="s">
        <v>19597</v>
      </c>
      <c r="C343" s="365" t="s">
        <v>19598</v>
      </c>
      <c r="D343" s="365" t="s">
        <v>12127</v>
      </c>
      <c r="E343" s="365" t="s">
        <v>18753</v>
      </c>
      <c r="F343" s="413">
        <v>0.15663417735472571</v>
      </c>
      <c r="G343" s="470">
        <f t="shared" si="6"/>
        <v>6.5629720311630076E-5</v>
      </c>
      <c r="H343" s="362" t="e">
        <f ca="1">_xll.BQL($A343, "credit_rating(credit_rating_source=MOODY)")</f>
        <v>#NAME?</v>
      </c>
      <c r="I343" s="362" t="e">
        <f ca="1">_xll.BQL(A343, "credit_rating(credit_rating_source=SANDP)")</f>
        <v>#NAME?</v>
      </c>
      <c r="J343" s="362" t="e" cm="1">
        <f t="array" ref="J343" ca="1">_xll.BDP($A343,"RTG_FITCH")</f>
        <v>#NAME?</v>
      </c>
      <c r="K343" s="370" t="e" cm="1">
        <f t="array" ref="K343" ca="1">_xll.BDP($A343,"CNTRY_ISSUE_ISO")</f>
        <v>#NAME?</v>
      </c>
    </row>
    <row r="344" spans="1:11" ht="15" customHeight="1" outlineLevel="1">
      <c r="A344" s="377" t="s">
        <v>19599</v>
      </c>
      <c r="B344" s="365" t="s">
        <v>19600</v>
      </c>
      <c r="C344" s="365" t="s">
        <v>19601</v>
      </c>
      <c r="D344" s="365" t="s">
        <v>18685</v>
      </c>
      <c r="E344" s="365" t="s">
        <v>18753</v>
      </c>
      <c r="F344" s="413">
        <v>0.15642027519021751</v>
      </c>
      <c r="G344" s="470">
        <f t="shared" si="6"/>
        <v>6.5540095304701142E-5</v>
      </c>
      <c r="H344" s="362" t="e">
        <f ca="1">_xll.BQL($A344, "credit_rating(credit_rating_source=MOODY)")</f>
        <v>#NAME?</v>
      </c>
      <c r="I344" s="362" t="e">
        <f ca="1">_xll.BQL(A344, "credit_rating(credit_rating_source=SANDP)")</f>
        <v>#NAME?</v>
      </c>
      <c r="J344" s="362" t="e" cm="1">
        <f t="array" ref="J344" ca="1">_xll.BDP($A344,"RTG_FITCH")</f>
        <v>#NAME?</v>
      </c>
      <c r="K344" s="370" t="e" cm="1">
        <f t="array" ref="K344" ca="1">_xll.BDP($A344,"CNTRY_ISSUE_ISO")</f>
        <v>#NAME?</v>
      </c>
    </row>
    <row r="345" spans="1:11" ht="15" customHeight="1" outlineLevel="1">
      <c r="A345" s="377" t="s">
        <v>19602</v>
      </c>
      <c r="B345" s="365" t="s">
        <v>19603</v>
      </c>
      <c r="C345" s="365" t="s">
        <v>19604</v>
      </c>
      <c r="D345" s="365" t="s">
        <v>12128</v>
      </c>
      <c r="E345" s="365" t="s">
        <v>18752</v>
      </c>
      <c r="F345" s="413">
        <v>0.13235768987847729</v>
      </c>
      <c r="G345" s="470">
        <f t="shared" si="6"/>
        <v>5.5457872059081984E-5</v>
      </c>
      <c r="H345" s="362" t="e">
        <f ca="1">_xll.BQL($A345, "credit_rating(credit_rating_source=MOODY)")</f>
        <v>#NAME?</v>
      </c>
      <c r="I345" s="362" t="e">
        <f ca="1">_xll.BQL(A345, "credit_rating(credit_rating_source=SANDP)")</f>
        <v>#NAME?</v>
      </c>
      <c r="J345" s="362" t="e" cm="1">
        <f t="array" ref="J345" ca="1">_xll.BDP($A345,"RTG_FITCH")</f>
        <v>#NAME?</v>
      </c>
      <c r="K345" s="370" t="e" cm="1">
        <f t="array" ref="K345" ca="1">_xll.BDP($A345,"CNTRY_ISSUE_ISO")</f>
        <v>#NAME?</v>
      </c>
    </row>
    <row r="346" spans="1:11" ht="15" customHeight="1" outlineLevel="1">
      <c r="A346" s="377" t="s">
        <v>19608</v>
      </c>
      <c r="B346" s="365" t="s">
        <v>19609</v>
      </c>
      <c r="C346" s="365" t="s">
        <v>19610</v>
      </c>
      <c r="D346" s="365" t="s">
        <v>12129</v>
      </c>
      <c r="E346" s="365" t="s">
        <v>18753</v>
      </c>
      <c r="F346" s="413">
        <v>0.1529844268159633</v>
      </c>
      <c r="G346" s="470">
        <f t="shared" si="6"/>
        <v>6.4100474835888626E-5</v>
      </c>
      <c r="H346" s="362" t="e">
        <f ca="1">_xll.BQL($A346, "credit_rating(credit_rating_source=MOODY)")</f>
        <v>#NAME?</v>
      </c>
      <c r="I346" s="362" t="e">
        <f ca="1">_xll.BQL(A346, "credit_rating(credit_rating_source=SANDP)")</f>
        <v>#NAME?</v>
      </c>
      <c r="J346" s="362" t="e" cm="1">
        <f t="array" ref="J346" ca="1">_xll.BDP($A346,"RTG_FITCH")</f>
        <v>#NAME?</v>
      </c>
      <c r="K346" s="370" t="e" cm="1">
        <f t="array" ref="K346" ca="1">_xll.BDP($A346,"CNTRY_ISSUE_ISO")</f>
        <v>#NAME?</v>
      </c>
    </row>
    <row r="347" spans="1:11" ht="15" customHeight="1" outlineLevel="1">
      <c r="A347" s="377" t="s">
        <v>19605</v>
      </c>
      <c r="B347" s="365" t="s">
        <v>19606</v>
      </c>
      <c r="C347" s="365" t="s">
        <v>19607</v>
      </c>
      <c r="D347" s="365" t="s">
        <v>18705</v>
      </c>
      <c r="E347" s="365" t="s">
        <v>18753</v>
      </c>
      <c r="F347" s="413">
        <v>0.15265554759766911</v>
      </c>
      <c r="G347" s="470">
        <f t="shared" si="6"/>
        <v>6.396267444342336E-5</v>
      </c>
      <c r="H347" s="362" t="e">
        <f ca="1">_xll.BQL($A347, "credit_rating(credit_rating_source=MOODY)")</f>
        <v>#NAME?</v>
      </c>
      <c r="I347" s="362" t="e">
        <f ca="1">_xll.BQL(A347, "credit_rating(credit_rating_source=SANDP)")</f>
        <v>#NAME?</v>
      </c>
      <c r="J347" s="362" t="e" cm="1">
        <f t="array" ref="J347" ca="1">_xll.BDP($A347,"RTG_FITCH")</f>
        <v>#NAME?</v>
      </c>
      <c r="K347" s="370" t="e" cm="1">
        <f t="array" ref="K347" ca="1">_xll.BDP($A347,"CNTRY_ISSUE_ISO")</f>
        <v>#NAME?</v>
      </c>
    </row>
    <row r="348" spans="1:11" ht="15" customHeight="1" outlineLevel="1">
      <c r="A348" s="377" t="s">
        <v>19611</v>
      </c>
      <c r="B348" s="365" t="s">
        <v>19612</v>
      </c>
      <c r="C348" s="365" t="s">
        <v>19613</v>
      </c>
      <c r="D348" s="365" t="s">
        <v>12128</v>
      </c>
      <c r="E348" s="365" t="s">
        <v>18752</v>
      </c>
      <c r="F348" s="413">
        <v>0.1306458884954112</v>
      </c>
      <c r="G348" s="470">
        <f t="shared" si="6"/>
        <v>5.4740627279577288E-5</v>
      </c>
      <c r="H348" s="362" t="e">
        <f ca="1">_xll.BQL($A348, "credit_rating(credit_rating_source=MOODY)")</f>
        <v>#NAME?</v>
      </c>
      <c r="I348" s="362" t="e">
        <f ca="1">_xll.BQL(A348, "credit_rating(credit_rating_source=SANDP)")</f>
        <v>#NAME?</v>
      </c>
      <c r="J348" s="362" t="e" cm="1">
        <f t="array" ref="J348" ca="1">_xll.BDP($A348,"RTG_FITCH")</f>
        <v>#NAME?</v>
      </c>
      <c r="K348" s="370" t="e" cm="1">
        <f t="array" ref="K348" ca="1">_xll.BDP($A348,"CNTRY_ISSUE_ISO")</f>
        <v>#NAME?</v>
      </c>
    </row>
    <row r="349" spans="1:11" ht="15" customHeight="1" outlineLevel="1">
      <c r="A349" s="377" t="s">
        <v>19620</v>
      </c>
      <c r="B349" s="365" t="s">
        <v>19621</v>
      </c>
      <c r="C349" s="365" t="s">
        <v>19622</v>
      </c>
      <c r="D349" s="365" t="s">
        <v>18686</v>
      </c>
      <c r="E349" s="365" t="s">
        <v>18753</v>
      </c>
      <c r="F349" s="413">
        <v>0.15215174526254691</v>
      </c>
      <c r="G349" s="470">
        <f t="shared" si="6"/>
        <v>6.3751581265007149E-5</v>
      </c>
      <c r="H349" s="362" t="e">
        <f ca="1">_xll.BQL($A349, "credit_rating(credit_rating_source=MOODY)")</f>
        <v>#NAME?</v>
      </c>
      <c r="I349" s="362" t="e">
        <f ca="1">_xll.BQL(A349, "credit_rating(credit_rating_source=SANDP)")</f>
        <v>#NAME?</v>
      </c>
      <c r="J349" s="362" t="e" cm="1">
        <f t="array" ref="J349" ca="1">_xll.BDP($A349,"RTG_FITCH")</f>
        <v>#NAME?</v>
      </c>
      <c r="K349" s="370" t="e" cm="1">
        <f t="array" ref="K349" ca="1">_xll.BDP($A349,"CNTRY_ISSUE_ISO")</f>
        <v>#NAME?</v>
      </c>
    </row>
    <row r="350" spans="1:11" ht="15" customHeight="1" outlineLevel="1">
      <c r="A350" s="377" t="s">
        <v>19614</v>
      </c>
      <c r="B350" s="365" t="s">
        <v>19615</v>
      </c>
      <c r="C350" s="365" t="s">
        <v>19616</v>
      </c>
      <c r="D350" s="365" t="s">
        <v>18683</v>
      </c>
      <c r="E350" s="365" t="s">
        <v>18753</v>
      </c>
      <c r="F350" s="413">
        <v>0.152272468941648</v>
      </c>
      <c r="G350" s="470">
        <f t="shared" si="6"/>
        <v>6.3802164486550516E-5</v>
      </c>
      <c r="H350" s="362" t="e">
        <f ca="1">_xll.BQL($A350, "credit_rating(credit_rating_source=MOODY)")</f>
        <v>#NAME?</v>
      </c>
      <c r="I350" s="362" t="e">
        <f ca="1">_xll.BQL(A350, "credit_rating(credit_rating_source=SANDP)")</f>
        <v>#NAME?</v>
      </c>
      <c r="J350" s="362" t="e" cm="1">
        <f t="array" ref="J350" ca="1">_xll.BDP($A350,"RTG_FITCH")</f>
        <v>#NAME?</v>
      </c>
      <c r="K350" s="370" t="e" cm="1">
        <f t="array" ref="K350" ca="1">_xll.BDP($A350,"CNTRY_ISSUE_ISO")</f>
        <v>#NAME?</v>
      </c>
    </row>
    <row r="351" spans="1:11" ht="15" customHeight="1" outlineLevel="1">
      <c r="A351" s="377" t="s">
        <v>19617</v>
      </c>
      <c r="B351" s="365" t="s">
        <v>19618</v>
      </c>
      <c r="C351" s="365" t="s">
        <v>19619</v>
      </c>
      <c r="D351" s="365" t="s">
        <v>18705</v>
      </c>
      <c r="E351" s="365" t="s">
        <v>18753</v>
      </c>
      <c r="F351" s="413">
        <v>0.15228816945456761</v>
      </c>
      <c r="G351" s="470">
        <f t="shared" si="6"/>
        <v>6.3808743001463831E-5</v>
      </c>
      <c r="H351" s="362" t="e">
        <f ca="1">_xll.BQL($A351, "credit_rating(credit_rating_source=MOODY)")</f>
        <v>#NAME?</v>
      </c>
      <c r="I351" s="362" t="e">
        <f ca="1">_xll.BQL(A351, "credit_rating(credit_rating_source=SANDP)")</f>
        <v>#NAME?</v>
      </c>
      <c r="J351" s="362" t="e" cm="1">
        <f t="array" ref="J351" ca="1">_xll.BDP($A351,"RTG_FITCH")</f>
        <v>#NAME?</v>
      </c>
      <c r="K351" s="370" t="e" cm="1">
        <f t="array" ref="K351" ca="1">_xll.BDP($A351,"CNTRY_ISSUE_ISO")</f>
        <v>#NAME?</v>
      </c>
    </row>
    <row r="352" spans="1:11" ht="15" customHeight="1" outlineLevel="1">
      <c r="A352" s="377" t="s">
        <v>19623</v>
      </c>
      <c r="B352" s="365" t="s">
        <v>19624</v>
      </c>
      <c r="C352" s="365" t="s">
        <v>19625</v>
      </c>
      <c r="D352" s="365" t="s">
        <v>18705</v>
      </c>
      <c r="E352" s="365" t="s">
        <v>18753</v>
      </c>
      <c r="F352" s="413">
        <v>0.15176199933322729</v>
      </c>
      <c r="G352" s="470">
        <f t="shared" si="6"/>
        <v>6.3588277720622231E-5</v>
      </c>
      <c r="H352" s="362" t="e">
        <f ca="1">_xll.BQL($A352, "credit_rating(credit_rating_source=MOODY)")</f>
        <v>#NAME?</v>
      </c>
      <c r="I352" s="362" t="e">
        <f ca="1">_xll.BQL(A352, "credit_rating(credit_rating_source=SANDP)")</f>
        <v>#NAME?</v>
      </c>
      <c r="J352" s="362" t="e" cm="1">
        <f t="array" ref="J352" ca="1">_xll.BDP($A352,"RTG_FITCH")</f>
        <v>#NAME?</v>
      </c>
      <c r="K352" s="370" t="e" cm="1">
        <f t="array" ref="K352" ca="1">_xll.BDP($A352,"CNTRY_ISSUE_ISO")</f>
        <v>#NAME?</v>
      </c>
    </row>
    <row r="353" spans="1:11" ht="15" customHeight="1" outlineLevel="1">
      <c r="A353" s="377" t="s">
        <v>19626</v>
      </c>
      <c r="B353" s="365" t="s">
        <v>19627</v>
      </c>
      <c r="C353" s="365" t="s">
        <v>19628</v>
      </c>
      <c r="D353" s="365" t="s">
        <v>12128</v>
      </c>
      <c r="E353" s="365" t="s">
        <v>18752</v>
      </c>
      <c r="F353" s="413">
        <v>0.12657379811888811</v>
      </c>
      <c r="G353" s="470">
        <f t="shared" si="6"/>
        <v>5.3034421411814116E-5</v>
      </c>
      <c r="H353" s="362" t="e">
        <f ca="1">_xll.BQL($A353, "credit_rating(credit_rating_source=MOODY)")</f>
        <v>#NAME?</v>
      </c>
      <c r="I353" s="362" t="e">
        <f ca="1">_xll.BQL(A353, "credit_rating(credit_rating_source=SANDP)")</f>
        <v>#NAME?</v>
      </c>
      <c r="J353" s="362" t="e" cm="1">
        <f t="array" ref="J353" ca="1">_xll.BDP($A353,"RTG_FITCH")</f>
        <v>#NAME?</v>
      </c>
      <c r="K353" s="370" t="e" cm="1">
        <f t="array" ref="K353" ca="1">_xll.BDP($A353,"CNTRY_ISSUE_ISO")</f>
        <v>#NAME?</v>
      </c>
    </row>
    <row r="354" spans="1:11" ht="15" customHeight="1" outlineLevel="1">
      <c r="A354" s="377" t="s">
        <v>19629</v>
      </c>
      <c r="B354" s="365" t="s">
        <v>19630</v>
      </c>
      <c r="C354" s="365" t="s">
        <v>19631</v>
      </c>
      <c r="D354" s="365" t="s">
        <v>18685</v>
      </c>
      <c r="E354" s="365" t="s">
        <v>18753</v>
      </c>
      <c r="F354" s="413">
        <v>0.14938301029632439</v>
      </c>
      <c r="G354" s="470">
        <f t="shared" si="6"/>
        <v>6.2591481314159912E-5</v>
      </c>
      <c r="H354" s="362" t="e">
        <f ca="1">_xll.BQL($A354, "credit_rating(credit_rating_source=MOODY)")</f>
        <v>#NAME?</v>
      </c>
      <c r="I354" s="362" t="e">
        <f ca="1">_xll.BQL(A354, "credit_rating(credit_rating_source=SANDP)")</f>
        <v>#NAME?</v>
      </c>
      <c r="J354" s="362" t="e" cm="1">
        <f t="array" ref="J354" ca="1">_xll.BDP($A354,"RTG_FITCH")</f>
        <v>#NAME?</v>
      </c>
      <c r="K354" s="370" t="e" cm="1">
        <f t="array" ref="K354" ca="1">_xll.BDP($A354,"CNTRY_ISSUE_ISO")</f>
        <v>#NAME?</v>
      </c>
    </row>
    <row r="355" spans="1:11" ht="15" customHeight="1" outlineLevel="1">
      <c r="A355" s="377" t="s">
        <v>19632</v>
      </c>
      <c r="B355" s="365" t="s">
        <v>19633</v>
      </c>
      <c r="C355" s="365" t="s">
        <v>19634</v>
      </c>
      <c r="D355" s="365" t="s">
        <v>12128</v>
      </c>
      <c r="E355" s="365" t="s">
        <v>18752</v>
      </c>
      <c r="F355" s="413">
        <v>0.12709836948055839</v>
      </c>
      <c r="G355" s="470">
        <f t="shared" si="6"/>
        <v>5.3254216812353968E-5</v>
      </c>
      <c r="H355" s="362" t="e">
        <f ca="1">_xll.BQL($A355, "credit_rating(credit_rating_source=MOODY)")</f>
        <v>#NAME?</v>
      </c>
      <c r="I355" s="362" t="e">
        <f ca="1">_xll.BQL(A355, "credit_rating(credit_rating_source=SANDP)")</f>
        <v>#NAME?</v>
      </c>
      <c r="J355" s="362" t="e" cm="1">
        <f t="array" ref="J355" ca="1">_xll.BDP($A355,"RTG_FITCH")</f>
        <v>#NAME?</v>
      </c>
      <c r="K355" s="370" t="e" cm="1">
        <f t="array" ref="K355" ca="1">_xll.BDP($A355,"CNTRY_ISSUE_ISO")</f>
        <v>#NAME?</v>
      </c>
    </row>
    <row r="356" spans="1:11" ht="15" customHeight="1" outlineLevel="1">
      <c r="A356" s="377" t="s">
        <v>19635</v>
      </c>
      <c r="B356" s="365" t="s">
        <v>19636</v>
      </c>
      <c r="C356" s="365" t="s">
        <v>19637</v>
      </c>
      <c r="D356" s="365" t="s">
        <v>12129</v>
      </c>
      <c r="E356" s="365" t="s">
        <v>18753</v>
      </c>
      <c r="F356" s="413">
        <v>0.14910863739841809</v>
      </c>
      <c r="G356" s="470">
        <f t="shared" si="6"/>
        <v>6.2476519069937182E-5</v>
      </c>
      <c r="H356" s="362" t="e">
        <f ca="1">_xll.BQL($A356, "credit_rating(credit_rating_source=MOODY)")</f>
        <v>#NAME?</v>
      </c>
      <c r="I356" s="362" t="e">
        <f ca="1">_xll.BQL(A356, "credit_rating(credit_rating_source=SANDP)")</f>
        <v>#NAME?</v>
      </c>
      <c r="J356" s="362" t="e" cm="1">
        <f t="array" ref="J356" ca="1">_xll.BDP($A356,"RTG_FITCH")</f>
        <v>#NAME?</v>
      </c>
      <c r="K356" s="370" t="e" cm="1">
        <f t="array" ref="K356" ca="1">_xll.BDP($A356,"CNTRY_ISSUE_ISO")</f>
        <v>#NAME?</v>
      </c>
    </row>
    <row r="357" spans="1:11" ht="15" customHeight="1" outlineLevel="1">
      <c r="A357" s="377" t="s">
        <v>19638</v>
      </c>
      <c r="B357" s="365" t="s">
        <v>19639</v>
      </c>
      <c r="C357" s="365" t="s">
        <v>19640</v>
      </c>
      <c r="D357" s="365" t="s">
        <v>12128</v>
      </c>
      <c r="E357" s="365" t="s">
        <v>19181</v>
      </c>
      <c r="F357" s="413">
        <v>0.1258914346224877</v>
      </c>
      <c r="G357" s="470">
        <f t="shared" si="6"/>
        <v>5.2748511106822349E-5</v>
      </c>
      <c r="H357" s="362" t="e">
        <f ca="1">_xll.BQL($A357, "credit_rating(credit_rating_source=MOODY)")</f>
        <v>#NAME?</v>
      </c>
      <c r="I357" s="362" t="e">
        <f ca="1">_xll.BQL(A357, "credit_rating(credit_rating_source=SANDP)")</f>
        <v>#NAME?</v>
      </c>
      <c r="J357" s="362" t="e" cm="1">
        <f t="array" ref="J357" ca="1">_xll.BDP($A357,"RTG_FITCH")</f>
        <v>#NAME?</v>
      </c>
      <c r="K357" s="370" t="e" cm="1">
        <f t="array" ref="K357" ca="1">_xll.BDP($A357,"CNTRY_ISSUE_ISO")</f>
        <v>#NAME?</v>
      </c>
    </row>
    <row r="358" spans="1:11" ht="15" customHeight="1" outlineLevel="1">
      <c r="A358" s="377" t="s">
        <v>19641</v>
      </c>
      <c r="B358" s="365" t="s">
        <v>19642</v>
      </c>
      <c r="C358" s="365" t="s">
        <v>19643</v>
      </c>
      <c r="D358" s="365" t="s">
        <v>18726</v>
      </c>
      <c r="E358" s="365" t="s">
        <v>18757</v>
      </c>
      <c r="F358" s="413">
        <v>0.1466075437104391</v>
      </c>
      <c r="G358" s="470">
        <f t="shared" si="6"/>
        <v>6.1428560814673979E-5</v>
      </c>
      <c r="H358" s="362" t="e">
        <f ca="1">_xll.BQL($A358, "credit_rating(credit_rating_source=MOODY)")</f>
        <v>#NAME?</v>
      </c>
      <c r="I358" s="362" t="e">
        <f ca="1">_xll.BQL(A358, "credit_rating(credit_rating_source=SANDP)")</f>
        <v>#NAME?</v>
      </c>
      <c r="J358" s="362" t="e" cm="1">
        <f t="array" ref="J358" ca="1">_xll.BDP($A358,"RTG_FITCH")</f>
        <v>#NAME?</v>
      </c>
      <c r="K358" s="370" t="e" cm="1">
        <f t="array" ref="K358" ca="1">_xll.BDP($A358,"CNTRY_ISSUE_ISO")</f>
        <v>#NAME?</v>
      </c>
    </row>
    <row r="359" spans="1:11" ht="15" customHeight="1" outlineLevel="1">
      <c r="A359" s="377" t="s">
        <v>19644</v>
      </c>
      <c r="B359" s="365" t="s">
        <v>19645</v>
      </c>
      <c r="C359" s="365" t="s">
        <v>19646</v>
      </c>
      <c r="D359" s="365" t="s">
        <v>12129</v>
      </c>
      <c r="E359" s="365" t="s">
        <v>18753</v>
      </c>
      <c r="F359" s="413">
        <v>0.14648581523810891</v>
      </c>
      <c r="G359" s="470">
        <f t="shared" si="6"/>
        <v>6.1377556584767633E-5</v>
      </c>
      <c r="H359" s="362" t="e">
        <f ca="1">_xll.BQL($A359, "credit_rating(credit_rating_source=MOODY)")</f>
        <v>#NAME?</v>
      </c>
      <c r="I359" s="362" t="e">
        <f ca="1">_xll.BQL(A359, "credit_rating(credit_rating_source=SANDP)")</f>
        <v>#NAME?</v>
      </c>
      <c r="J359" s="362" t="e" cm="1">
        <f t="array" ref="J359" ca="1">_xll.BDP($A359,"RTG_FITCH")</f>
        <v>#NAME?</v>
      </c>
      <c r="K359" s="370" t="e" cm="1">
        <f t="array" ref="K359" ca="1">_xll.BDP($A359,"CNTRY_ISSUE_ISO")</f>
        <v>#NAME?</v>
      </c>
    </row>
    <row r="360" spans="1:11" ht="15" customHeight="1" outlineLevel="1">
      <c r="A360" s="377" t="s">
        <v>19647</v>
      </c>
      <c r="B360" s="365" t="s">
        <v>19648</v>
      </c>
      <c r="C360" s="365" t="s">
        <v>19649</v>
      </c>
      <c r="D360" s="365" t="s">
        <v>18680</v>
      </c>
      <c r="E360" s="365" t="s">
        <v>18753</v>
      </c>
      <c r="F360" s="413">
        <v>0.14683306781830649</v>
      </c>
      <c r="G360" s="470">
        <f t="shared" si="6"/>
        <v>6.152305541587042E-5</v>
      </c>
      <c r="H360" s="362" t="e">
        <f ca="1">_xll.BQL($A360, "credit_rating(credit_rating_source=MOODY)")</f>
        <v>#NAME?</v>
      </c>
      <c r="I360" s="362" t="e">
        <f ca="1">_xll.BQL(A360, "credit_rating(credit_rating_source=SANDP)")</f>
        <v>#NAME?</v>
      </c>
      <c r="J360" s="362" t="e" cm="1">
        <f t="array" ref="J360" ca="1">_xll.BDP($A360,"RTG_FITCH")</f>
        <v>#NAME?</v>
      </c>
      <c r="K360" s="370" t="e" cm="1">
        <f t="array" ref="K360" ca="1">_xll.BDP($A360,"CNTRY_ISSUE_ISO")</f>
        <v>#NAME?</v>
      </c>
    </row>
    <row r="361" spans="1:11" ht="15" customHeight="1" outlineLevel="1">
      <c r="A361" s="377" t="s">
        <v>19653</v>
      </c>
      <c r="B361" s="365" t="s">
        <v>19654</v>
      </c>
      <c r="C361" s="365" t="s">
        <v>19655</v>
      </c>
      <c r="D361" s="365" t="s">
        <v>12136</v>
      </c>
      <c r="E361" s="365" t="s">
        <v>18752</v>
      </c>
      <c r="F361" s="413">
        <v>0.123215175281384</v>
      </c>
      <c r="G361" s="470">
        <f t="shared" si="6"/>
        <v>5.1627158442899892E-5</v>
      </c>
      <c r="H361" s="362" t="e">
        <f ca="1">_xll.BQL($A361, "credit_rating(credit_rating_source=MOODY)")</f>
        <v>#NAME?</v>
      </c>
      <c r="I361" s="362" t="e">
        <f ca="1">_xll.BQL(A361, "credit_rating(credit_rating_source=SANDP)")</f>
        <v>#NAME?</v>
      </c>
      <c r="J361" s="362" t="e" cm="1">
        <f t="array" ref="J361" ca="1">_xll.BDP($A361,"RTG_FITCH")</f>
        <v>#NAME?</v>
      </c>
      <c r="K361" s="370" t="e" cm="1">
        <f t="array" ref="K361" ca="1">_xll.BDP($A361,"CNTRY_ISSUE_ISO")</f>
        <v>#NAME?</v>
      </c>
    </row>
    <row r="362" spans="1:11" ht="15" customHeight="1" outlineLevel="1">
      <c r="A362" s="377" t="s">
        <v>19656</v>
      </c>
      <c r="B362" s="365" t="s">
        <v>19657</v>
      </c>
      <c r="C362" s="365" t="s">
        <v>19658</v>
      </c>
      <c r="D362" s="365" t="s">
        <v>18685</v>
      </c>
      <c r="E362" s="365" t="s">
        <v>18753</v>
      </c>
      <c r="F362" s="413">
        <v>0.14415118559489609</v>
      </c>
      <c r="G362" s="470">
        <f t="shared" si="6"/>
        <v>6.0399346764261466E-5</v>
      </c>
      <c r="H362" s="362" t="e">
        <f ca="1">_xll.BQL($A362, "credit_rating(credit_rating_source=MOODY)")</f>
        <v>#NAME?</v>
      </c>
      <c r="I362" s="362" t="e">
        <f ca="1">_xll.BQL(A362, "credit_rating(credit_rating_source=SANDP)")</f>
        <v>#NAME?</v>
      </c>
      <c r="J362" s="362" t="e" cm="1">
        <f t="array" ref="J362" ca="1">_xll.BDP($A362,"RTG_FITCH")</f>
        <v>#NAME?</v>
      </c>
      <c r="K362" s="370" t="e" cm="1">
        <f t="array" ref="K362" ca="1">_xll.BDP($A362,"CNTRY_ISSUE_ISO")</f>
        <v>#NAME?</v>
      </c>
    </row>
    <row r="363" spans="1:11" ht="15" customHeight="1" outlineLevel="1">
      <c r="A363" s="377" t="s">
        <v>19659</v>
      </c>
      <c r="B363" s="365" t="s">
        <v>19660</v>
      </c>
      <c r="C363" s="365" t="s">
        <v>19661</v>
      </c>
      <c r="D363" s="365" t="s">
        <v>12135</v>
      </c>
      <c r="E363" s="365" t="s">
        <v>18752</v>
      </c>
      <c r="F363" s="413">
        <v>0.14376140996725459</v>
      </c>
      <c r="G363" s="470">
        <f t="shared" si="6"/>
        <v>6.0236030776279675E-5</v>
      </c>
      <c r="H363" s="362" t="e">
        <f ca="1">_xll.BQL($A363, "credit_rating(credit_rating_source=MOODY)")</f>
        <v>#NAME?</v>
      </c>
      <c r="I363" s="362" t="e">
        <f ca="1">_xll.BQL(A363, "credit_rating(credit_rating_source=SANDP)")</f>
        <v>#NAME?</v>
      </c>
      <c r="J363" s="362" t="e" cm="1">
        <f t="array" ref="J363" ca="1">_xll.BDP($A363,"RTG_FITCH")</f>
        <v>#NAME?</v>
      </c>
      <c r="K363" s="370" t="e" cm="1">
        <f t="array" ref="K363" ca="1">_xll.BDP($A363,"CNTRY_ISSUE_ISO")</f>
        <v>#NAME?</v>
      </c>
    </row>
    <row r="364" spans="1:11" ht="15" customHeight="1" outlineLevel="1">
      <c r="A364" s="377" t="s">
        <v>19662</v>
      </c>
      <c r="B364" s="365" t="s">
        <v>19663</v>
      </c>
      <c r="C364" s="365" t="s">
        <v>19664</v>
      </c>
      <c r="D364" s="365" t="s">
        <v>12135</v>
      </c>
      <c r="E364" s="365" t="s">
        <v>19156</v>
      </c>
      <c r="F364" s="413">
        <v>9.745111370320772E-2</v>
      </c>
      <c r="G364" s="470">
        <f t="shared" si="6"/>
        <v>4.0832016641644041E-5</v>
      </c>
      <c r="H364" s="362" t="e">
        <f ca="1">_xll.BQL($A364, "credit_rating(credit_rating_source=MOODY)")</f>
        <v>#NAME?</v>
      </c>
      <c r="I364" s="362" t="e">
        <f ca="1">_xll.BQL(A364, "credit_rating(credit_rating_source=SANDP)")</f>
        <v>#NAME?</v>
      </c>
      <c r="J364" s="362" t="e" cm="1">
        <f t="array" ref="J364" ca="1">_xll.BDP($A364,"RTG_FITCH")</f>
        <v>#NAME?</v>
      </c>
      <c r="K364" s="370" t="e" cm="1">
        <f t="array" ref="K364" ca="1">_xll.BDP($A364,"CNTRY_ISSUE_ISO")</f>
        <v>#NAME?</v>
      </c>
    </row>
    <row r="365" spans="1:11" ht="15" customHeight="1" outlineLevel="1">
      <c r="A365" s="377" t="s">
        <v>19665</v>
      </c>
      <c r="B365" s="365" t="s">
        <v>19666</v>
      </c>
      <c r="C365" s="365" t="s">
        <v>19667</v>
      </c>
      <c r="D365" s="365" t="s">
        <v>12128</v>
      </c>
      <c r="E365" s="365" t="s">
        <v>18752</v>
      </c>
      <c r="F365" s="413">
        <v>0.1213538032490732</v>
      </c>
      <c r="G365" s="470">
        <f t="shared" si="6"/>
        <v>5.0847243561361668E-5</v>
      </c>
      <c r="H365" s="362" t="e">
        <f ca="1">_xll.BQL($A365, "credit_rating(credit_rating_source=MOODY)")</f>
        <v>#NAME?</v>
      </c>
      <c r="I365" s="362" t="e">
        <f ca="1">_xll.BQL(A365, "credit_rating(credit_rating_source=SANDP)")</f>
        <v>#NAME?</v>
      </c>
      <c r="J365" s="362" t="e" cm="1">
        <f t="array" ref="J365" ca="1">_xll.BDP($A365,"RTG_FITCH")</f>
        <v>#NAME?</v>
      </c>
      <c r="K365" s="370" t="e" cm="1">
        <f t="array" ref="K365" ca="1">_xll.BDP($A365,"CNTRY_ISSUE_ISO")</f>
        <v>#NAME?</v>
      </c>
    </row>
    <row r="366" spans="1:11" ht="15" customHeight="1" outlineLevel="1">
      <c r="A366" s="377" t="s">
        <v>19668</v>
      </c>
      <c r="B366" s="365" t="s">
        <v>19669</v>
      </c>
      <c r="C366" s="365" t="s">
        <v>19670</v>
      </c>
      <c r="D366" s="365" t="s">
        <v>18705</v>
      </c>
      <c r="E366" s="365" t="s">
        <v>18752</v>
      </c>
      <c r="F366" s="413">
        <v>0.1202242523188036</v>
      </c>
      <c r="G366" s="470">
        <f t="shared" si="6"/>
        <v>5.037396172157871E-5</v>
      </c>
      <c r="H366" s="362" t="e">
        <f ca="1">_xll.BQL($A366, "credit_rating(credit_rating_source=MOODY)")</f>
        <v>#NAME?</v>
      </c>
      <c r="I366" s="362" t="e">
        <f ca="1">_xll.BQL(A366, "credit_rating(credit_rating_source=SANDP)")</f>
        <v>#NAME?</v>
      </c>
      <c r="J366" s="362" t="e" cm="1">
        <f t="array" ref="J366" ca="1">_xll.BDP($A366,"RTG_FITCH")</f>
        <v>#NAME?</v>
      </c>
      <c r="K366" s="370" t="e" cm="1">
        <f t="array" ref="K366" ca="1">_xll.BDP($A366,"CNTRY_ISSUE_ISO")</f>
        <v>#NAME?</v>
      </c>
    </row>
    <row r="367" spans="1:11" ht="15" customHeight="1" outlineLevel="1">
      <c r="A367" s="377" t="s">
        <v>19671</v>
      </c>
      <c r="B367" s="365" t="s">
        <v>19672</v>
      </c>
      <c r="C367" s="365" t="s">
        <v>19673</v>
      </c>
      <c r="D367" s="365" t="s">
        <v>18691</v>
      </c>
      <c r="E367" s="365" t="s">
        <v>18753</v>
      </c>
      <c r="F367" s="413">
        <v>0.14005838558846889</v>
      </c>
      <c r="G367" s="470">
        <f t="shared" si="6"/>
        <v>5.8684463561568467E-5</v>
      </c>
      <c r="H367" s="362" t="e">
        <f ca="1">_xll.BQL($A367, "credit_rating(credit_rating_source=MOODY)")</f>
        <v>#NAME?</v>
      </c>
      <c r="I367" s="362" t="e">
        <f ca="1">_xll.BQL(A367, "credit_rating(credit_rating_source=SANDP)")</f>
        <v>#NAME?</v>
      </c>
      <c r="J367" s="362" t="e" cm="1">
        <f t="array" ref="J367" ca="1">_xll.BDP($A367,"RTG_FITCH")</f>
        <v>#NAME?</v>
      </c>
      <c r="K367" s="370" t="e" cm="1">
        <f t="array" ref="K367" ca="1">_xll.BDP($A367,"CNTRY_ISSUE_ISO")</f>
        <v>#NAME?</v>
      </c>
    </row>
    <row r="368" spans="1:11" ht="15" customHeight="1" outlineLevel="1">
      <c r="A368" s="377" t="s">
        <v>19677</v>
      </c>
      <c r="B368" s="365" t="s">
        <v>19678</v>
      </c>
      <c r="C368" s="365" t="s">
        <v>19679</v>
      </c>
      <c r="D368" s="365" t="s">
        <v>12153</v>
      </c>
      <c r="E368" s="365" t="s">
        <v>18752</v>
      </c>
      <c r="F368" s="413">
        <v>0.1185729810657797</v>
      </c>
      <c r="G368" s="470">
        <f t="shared" si="6"/>
        <v>4.9682079066561691E-5</v>
      </c>
      <c r="H368" s="362" t="e">
        <f ca="1">_xll.BQL($A368, "credit_rating(credit_rating_source=MOODY)")</f>
        <v>#NAME?</v>
      </c>
      <c r="I368" s="362" t="e">
        <f ca="1">_xll.BQL(A368, "credit_rating(credit_rating_source=SANDP)")</f>
        <v>#NAME?</v>
      </c>
      <c r="J368" s="362" t="e" cm="1">
        <f t="array" ref="J368" ca="1">_xll.BDP($A368,"RTG_FITCH")</f>
        <v>#NAME?</v>
      </c>
      <c r="K368" s="370" t="e" cm="1">
        <f t="array" ref="K368" ca="1">_xll.BDP($A368,"CNTRY_ISSUE_ISO")</f>
        <v>#NAME?</v>
      </c>
    </row>
    <row r="369" spans="1:11" ht="15" customHeight="1" outlineLevel="1">
      <c r="A369" s="377" t="s">
        <v>19674</v>
      </c>
      <c r="B369" s="365" t="s">
        <v>19675</v>
      </c>
      <c r="C369" s="365" t="s">
        <v>19676</v>
      </c>
      <c r="D369" s="365" t="s">
        <v>12128</v>
      </c>
      <c r="E369" s="365" t="s">
        <v>18752</v>
      </c>
      <c r="F369" s="413">
        <v>0.1189423885942207</v>
      </c>
      <c r="G369" s="470">
        <f t="shared" si="6"/>
        <v>4.9836860820978472E-5</v>
      </c>
      <c r="H369" s="362" t="e">
        <f ca="1">_xll.BQL($A369, "credit_rating(credit_rating_source=MOODY)")</f>
        <v>#NAME?</v>
      </c>
      <c r="I369" s="362" t="e">
        <f ca="1">_xll.BQL(A369, "credit_rating(credit_rating_source=SANDP)")</f>
        <v>#NAME?</v>
      </c>
      <c r="J369" s="362" t="e" cm="1">
        <f t="array" ref="J369" ca="1">_xll.BDP($A369,"RTG_FITCH")</f>
        <v>#NAME?</v>
      </c>
      <c r="K369" s="370" t="e" cm="1">
        <f t="array" ref="K369" ca="1">_xll.BDP($A369,"CNTRY_ISSUE_ISO")</f>
        <v>#NAME?</v>
      </c>
    </row>
    <row r="370" spans="1:11" ht="15" customHeight="1" outlineLevel="1">
      <c r="A370" s="377" t="s">
        <v>19680</v>
      </c>
      <c r="B370" s="365" t="s">
        <v>19681</v>
      </c>
      <c r="C370" s="365" t="s">
        <v>19682</v>
      </c>
      <c r="D370" s="365" t="s">
        <v>12131</v>
      </c>
      <c r="E370" s="365" t="s">
        <v>18753</v>
      </c>
      <c r="F370" s="413">
        <v>0.13827526368501869</v>
      </c>
      <c r="G370" s="470">
        <f t="shared" si="6"/>
        <v>5.7937335484022836E-5</v>
      </c>
      <c r="H370" s="362" t="e">
        <f ca="1">_xll.BQL($A370, "credit_rating(credit_rating_source=MOODY)")</f>
        <v>#NAME?</v>
      </c>
      <c r="I370" s="362" t="e">
        <f ca="1">_xll.BQL(A370, "credit_rating(credit_rating_source=SANDP)")</f>
        <v>#NAME?</v>
      </c>
      <c r="J370" s="362" t="e" cm="1">
        <f t="array" ref="J370" ca="1">_xll.BDP($A370,"RTG_FITCH")</f>
        <v>#NAME?</v>
      </c>
      <c r="K370" s="370" t="e" cm="1">
        <f t="array" ref="K370" ca="1">_xll.BDP($A370,"CNTRY_ISSUE_ISO")</f>
        <v>#NAME?</v>
      </c>
    </row>
    <row r="371" spans="1:11" ht="15" customHeight="1" outlineLevel="1">
      <c r="A371" s="377" t="s">
        <v>19683</v>
      </c>
      <c r="B371" s="365" t="s">
        <v>19684</v>
      </c>
      <c r="C371" s="365" t="s">
        <v>19685</v>
      </c>
      <c r="D371" s="365" t="s">
        <v>18683</v>
      </c>
      <c r="E371" s="365" t="s">
        <v>18753</v>
      </c>
      <c r="F371" s="413">
        <v>0.14176170810059199</v>
      </c>
      <c r="G371" s="470">
        <f t="shared" si="6"/>
        <v>5.9398155694148047E-5</v>
      </c>
      <c r="H371" s="362" t="e">
        <f ca="1">_xll.BQL($A371, "credit_rating(credit_rating_source=MOODY)")</f>
        <v>#NAME?</v>
      </c>
      <c r="I371" s="362" t="e">
        <f ca="1">_xll.BQL(A371, "credit_rating(credit_rating_source=SANDP)")</f>
        <v>#NAME?</v>
      </c>
      <c r="J371" s="362" t="e" cm="1">
        <f t="array" ref="J371" ca="1">_xll.BDP($A371,"RTG_FITCH")</f>
        <v>#NAME?</v>
      </c>
      <c r="K371" s="370" t="e" cm="1">
        <f t="array" ref="K371" ca="1">_xll.BDP($A371,"CNTRY_ISSUE_ISO")</f>
        <v>#NAME?</v>
      </c>
    </row>
    <row r="372" spans="1:11" ht="15" customHeight="1" outlineLevel="1">
      <c r="A372" s="377" t="s">
        <v>18958</v>
      </c>
      <c r="B372" s="365" t="s">
        <v>18959</v>
      </c>
      <c r="C372" s="365" t="s">
        <v>18960</v>
      </c>
      <c r="D372" s="365" t="s">
        <v>12138</v>
      </c>
      <c r="E372" s="365" t="s">
        <v>18754</v>
      </c>
      <c r="F372" s="413">
        <v>0.1174516664701563</v>
      </c>
      <c r="G372" s="470">
        <f t="shared" si="6"/>
        <v>4.9212248250995487E-5</v>
      </c>
      <c r="H372" s="362" t="e">
        <f ca="1">_xll.BQL($A372, "credit_rating(credit_rating_source=MOODY)")</f>
        <v>#NAME?</v>
      </c>
      <c r="I372" s="362" t="e">
        <f ca="1">_xll.BQL(A372, "credit_rating(credit_rating_source=SANDP)")</f>
        <v>#NAME?</v>
      </c>
      <c r="J372" s="362" t="e" cm="1">
        <f t="array" ref="J372" ca="1">_xll.BDP($A372,"RTG_FITCH")</f>
        <v>#NAME?</v>
      </c>
      <c r="K372" s="370" t="e" cm="1">
        <f t="array" ref="K372" ca="1">_xll.BDP($A372,"CNTRY_ISSUE_ISO")</f>
        <v>#NAME?</v>
      </c>
    </row>
    <row r="373" spans="1:11" ht="15" customHeight="1" outlineLevel="1">
      <c r="A373" s="377" t="s">
        <v>19686</v>
      </c>
      <c r="B373" s="365" t="s">
        <v>19687</v>
      </c>
      <c r="C373" s="365" t="s">
        <v>19688</v>
      </c>
      <c r="D373" s="365" t="s">
        <v>12131</v>
      </c>
      <c r="E373" s="365" t="s">
        <v>18753</v>
      </c>
      <c r="F373" s="413">
        <v>0.1359032042565923</v>
      </c>
      <c r="G373" s="470">
        <f t="shared" si="6"/>
        <v>5.6943442583512177E-5</v>
      </c>
      <c r="H373" s="362" t="e">
        <f ca="1">_xll.BQL($A373, "credit_rating(credit_rating_source=MOODY)")</f>
        <v>#NAME?</v>
      </c>
      <c r="I373" s="362" t="e">
        <f ca="1">_xll.BQL(A373, "credit_rating(credit_rating_source=SANDP)")</f>
        <v>#NAME?</v>
      </c>
      <c r="J373" s="362" t="e" cm="1">
        <f t="array" ref="J373" ca="1">_xll.BDP($A373,"RTG_FITCH")</f>
        <v>#NAME?</v>
      </c>
      <c r="K373" s="370" t="e" cm="1">
        <f t="array" ref="K373" ca="1">_xll.BDP($A373,"CNTRY_ISSUE_ISO")</f>
        <v>#NAME?</v>
      </c>
    </row>
    <row r="374" spans="1:11" ht="15" customHeight="1" outlineLevel="1">
      <c r="A374" s="377" t="s">
        <v>19689</v>
      </c>
      <c r="B374" s="365" t="s">
        <v>19690</v>
      </c>
      <c r="C374" s="365" t="s">
        <v>19691</v>
      </c>
      <c r="D374" s="365" t="s">
        <v>12128</v>
      </c>
      <c r="E374" s="365" t="s">
        <v>18752</v>
      </c>
      <c r="F374" s="413">
        <v>0.1142198455683314</v>
      </c>
      <c r="G374" s="470">
        <f t="shared" si="6"/>
        <v>4.7858115293130859E-5</v>
      </c>
      <c r="H374" s="362" t="e">
        <f ca="1">_xll.BQL($A374, "credit_rating(credit_rating_source=MOODY)")</f>
        <v>#NAME?</v>
      </c>
      <c r="I374" s="362" t="e">
        <f ca="1">_xll.BQL(A374, "credit_rating(credit_rating_source=SANDP)")</f>
        <v>#NAME?</v>
      </c>
      <c r="J374" s="362" t="e" cm="1">
        <f t="array" ref="J374" ca="1">_xll.BDP($A374,"RTG_FITCH")</f>
        <v>#NAME?</v>
      </c>
      <c r="K374" s="370" t="e" cm="1">
        <f t="array" ref="K374" ca="1">_xll.BDP($A374,"CNTRY_ISSUE_ISO")</f>
        <v>#NAME?</v>
      </c>
    </row>
    <row r="375" spans="1:11" ht="15" customHeight="1" outlineLevel="1">
      <c r="A375" s="377" t="s">
        <v>19692</v>
      </c>
      <c r="B375" s="365" t="s">
        <v>19693</v>
      </c>
      <c r="C375" s="365" t="s">
        <v>19694</v>
      </c>
      <c r="D375" s="365" t="s">
        <v>12129</v>
      </c>
      <c r="E375" s="365" t="s">
        <v>18753</v>
      </c>
      <c r="F375" s="413">
        <v>0.13229713005011309</v>
      </c>
      <c r="G375" s="470">
        <f t="shared" si="6"/>
        <v>5.5432497490997386E-5</v>
      </c>
      <c r="H375" s="362" t="e">
        <f ca="1">_xll.BQL($A375, "credit_rating(credit_rating_source=MOODY)")</f>
        <v>#NAME?</v>
      </c>
      <c r="I375" s="362" t="e">
        <f ca="1">_xll.BQL(A375, "credit_rating(credit_rating_source=SANDP)")</f>
        <v>#NAME?</v>
      </c>
      <c r="J375" s="362" t="e" cm="1">
        <f t="array" ref="J375" ca="1">_xll.BDP($A375,"RTG_FITCH")</f>
        <v>#NAME?</v>
      </c>
      <c r="K375" s="370" t="e" cm="1">
        <f t="array" ref="K375" ca="1">_xll.BDP($A375,"CNTRY_ISSUE_ISO")</f>
        <v>#NAME?</v>
      </c>
    </row>
    <row r="376" spans="1:11" ht="15" customHeight="1" outlineLevel="1">
      <c r="A376" s="377" t="s">
        <v>19695</v>
      </c>
      <c r="B376" s="365" t="s">
        <v>19696</v>
      </c>
      <c r="C376" s="365" t="s">
        <v>19697</v>
      </c>
      <c r="D376" s="365" t="s">
        <v>12128</v>
      </c>
      <c r="E376" s="365" t="s">
        <v>19181</v>
      </c>
      <c r="F376" s="413">
        <v>0.1119373463797432</v>
      </c>
      <c r="G376" s="470">
        <f t="shared" si="6"/>
        <v>4.6901748133112403E-5</v>
      </c>
      <c r="H376" s="362" t="e">
        <f ca="1">_xll.BQL($A376, "credit_rating(credit_rating_source=MOODY)")</f>
        <v>#NAME?</v>
      </c>
      <c r="I376" s="362" t="e">
        <f ca="1">_xll.BQL(A376, "credit_rating(credit_rating_source=SANDP)")</f>
        <v>#NAME?</v>
      </c>
      <c r="J376" s="362" t="e" cm="1">
        <f t="array" ref="J376" ca="1">_xll.BDP($A376,"RTG_FITCH")</f>
        <v>#NAME?</v>
      </c>
      <c r="K376" s="370" t="e" cm="1">
        <f t="array" ref="K376" ca="1">_xll.BDP($A376,"CNTRY_ISSUE_ISO")</f>
        <v>#NAME?</v>
      </c>
    </row>
    <row r="377" spans="1:11" ht="15" customHeight="1" outlineLevel="1">
      <c r="A377" s="377" t="s">
        <v>19701</v>
      </c>
      <c r="B377" s="365" t="s">
        <v>19702</v>
      </c>
      <c r="C377" s="365" t="s">
        <v>19703</v>
      </c>
      <c r="D377" s="365" t="s">
        <v>12128</v>
      </c>
      <c r="E377" s="365" t="s">
        <v>19181</v>
      </c>
      <c r="F377" s="413">
        <v>0.1099705651030644</v>
      </c>
      <c r="G377" s="470">
        <f t="shared" si="6"/>
        <v>4.6077666778183976E-5</v>
      </c>
      <c r="H377" s="362" t="e">
        <f ca="1">_xll.BQL($A377, "credit_rating(credit_rating_source=MOODY)")</f>
        <v>#NAME?</v>
      </c>
      <c r="I377" s="362" t="e">
        <f ca="1">_xll.BQL(A377, "credit_rating(credit_rating_source=SANDP)")</f>
        <v>#NAME?</v>
      </c>
      <c r="J377" s="362" t="e" cm="1">
        <f t="array" ref="J377" ca="1">_xll.BDP($A377,"RTG_FITCH")</f>
        <v>#NAME?</v>
      </c>
      <c r="K377" s="370" t="e" cm="1">
        <f t="array" ref="K377" ca="1">_xll.BDP($A377,"CNTRY_ISSUE_ISO")</f>
        <v>#NAME?</v>
      </c>
    </row>
    <row r="378" spans="1:11" ht="15" customHeight="1" outlineLevel="1">
      <c r="A378" s="377" t="s">
        <v>19698</v>
      </c>
      <c r="B378" s="365" t="s">
        <v>19699</v>
      </c>
      <c r="C378" s="365" t="s">
        <v>19700</v>
      </c>
      <c r="D378" s="365" t="s">
        <v>18683</v>
      </c>
      <c r="E378" s="365" t="s">
        <v>18753</v>
      </c>
      <c r="F378" s="413">
        <v>0.13006749882448029</v>
      </c>
      <c r="G378" s="470">
        <f t="shared" si="6"/>
        <v>5.4498282007457241E-5</v>
      </c>
      <c r="H378" s="362" t="e">
        <f ca="1">_xll.BQL($A378, "credit_rating(credit_rating_source=MOODY)")</f>
        <v>#NAME?</v>
      </c>
      <c r="I378" s="362" t="e">
        <f ca="1">_xll.BQL(A378, "credit_rating(credit_rating_source=SANDP)")</f>
        <v>#NAME?</v>
      </c>
      <c r="J378" s="362" t="e" cm="1">
        <f t="array" ref="J378" ca="1">_xll.BDP($A378,"RTG_FITCH")</f>
        <v>#NAME?</v>
      </c>
      <c r="K378" s="370" t="e" cm="1">
        <f t="array" ref="K378" ca="1">_xll.BDP($A378,"CNTRY_ISSUE_ISO")</f>
        <v>#NAME?</v>
      </c>
    </row>
    <row r="379" spans="1:11" ht="15" customHeight="1" outlineLevel="1">
      <c r="A379" s="377" t="s">
        <v>19707</v>
      </c>
      <c r="B379" s="365" t="s">
        <v>19708</v>
      </c>
      <c r="C379" s="365" t="s">
        <v>19709</v>
      </c>
      <c r="D379" s="365" t="s">
        <v>12127</v>
      </c>
      <c r="E379" s="365" t="s">
        <v>18757</v>
      </c>
      <c r="F379" s="413">
        <v>0.12968522697287471</v>
      </c>
      <c r="G379" s="470">
        <f t="shared" si="6"/>
        <v>5.4338110101634502E-5</v>
      </c>
      <c r="H379" s="362" t="e">
        <f ca="1">_xll.BQL($A379, "credit_rating(credit_rating_source=MOODY)")</f>
        <v>#NAME?</v>
      </c>
      <c r="I379" s="362" t="e">
        <f ca="1">_xll.BQL(A379, "credit_rating(credit_rating_source=SANDP)")</f>
        <v>#NAME?</v>
      </c>
      <c r="J379" s="362" t="e" cm="1">
        <f t="array" ref="J379" ca="1">_xll.BDP($A379,"RTG_FITCH")</f>
        <v>#NAME?</v>
      </c>
      <c r="K379" s="370" t="e" cm="1">
        <f t="array" ref="K379" ca="1">_xll.BDP($A379,"CNTRY_ISSUE_ISO")</f>
        <v>#NAME?</v>
      </c>
    </row>
    <row r="380" spans="1:11" ht="15" customHeight="1" outlineLevel="1">
      <c r="A380" s="377" t="s">
        <v>19704</v>
      </c>
      <c r="B380" s="365" t="s">
        <v>19705</v>
      </c>
      <c r="C380" s="365" t="s">
        <v>19706</v>
      </c>
      <c r="D380" s="365" t="s">
        <v>18685</v>
      </c>
      <c r="E380" s="365" t="s">
        <v>18753</v>
      </c>
      <c r="F380" s="413">
        <v>0.12927110367087891</v>
      </c>
      <c r="G380" s="470">
        <f t="shared" si="6"/>
        <v>5.4164592438098259E-5</v>
      </c>
      <c r="H380" s="362" t="e">
        <f ca="1">_xll.BQL($A380, "credit_rating(credit_rating_source=MOODY)")</f>
        <v>#NAME?</v>
      </c>
      <c r="I380" s="362" t="e">
        <f ca="1">_xll.BQL(A380, "credit_rating(credit_rating_source=SANDP)")</f>
        <v>#NAME?</v>
      </c>
      <c r="J380" s="362" t="e" cm="1">
        <f t="array" ref="J380" ca="1">_xll.BDP($A380,"RTG_FITCH")</f>
        <v>#NAME?</v>
      </c>
      <c r="K380" s="370" t="e" cm="1">
        <f t="array" ref="K380" ca="1">_xll.BDP($A380,"CNTRY_ISSUE_ISO")</f>
        <v>#NAME?</v>
      </c>
    </row>
    <row r="381" spans="1:11" ht="15" customHeight="1" outlineLevel="1">
      <c r="A381" s="377" t="s">
        <v>19710</v>
      </c>
      <c r="B381" s="365" t="s">
        <v>19711</v>
      </c>
      <c r="C381" s="365" t="s">
        <v>19712</v>
      </c>
      <c r="D381" s="365" t="s">
        <v>12131</v>
      </c>
      <c r="E381" s="365" t="s">
        <v>18753</v>
      </c>
      <c r="F381" s="413">
        <v>0.1290081398783571</v>
      </c>
      <c r="G381" s="470">
        <f t="shared" si="6"/>
        <v>5.405441060903162E-5</v>
      </c>
      <c r="H381" s="362" t="e">
        <f ca="1">_xll.BQL($A381, "credit_rating(credit_rating_source=MOODY)")</f>
        <v>#NAME?</v>
      </c>
      <c r="I381" s="362" t="e">
        <f ca="1">_xll.BQL(A381, "credit_rating(credit_rating_source=SANDP)")</f>
        <v>#NAME?</v>
      </c>
      <c r="J381" s="362" t="e" cm="1">
        <f t="array" ref="J381" ca="1">_xll.BDP($A381,"RTG_FITCH")</f>
        <v>#NAME?</v>
      </c>
      <c r="K381" s="370" t="e" cm="1">
        <f t="array" ref="K381" ca="1">_xll.BDP($A381,"CNTRY_ISSUE_ISO")</f>
        <v>#NAME?</v>
      </c>
    </row>
    <row r="382" spans="1:11" ht="15" customHeight="1" outlineLevel="1">
      <c r="A382" s="377" t="s">
        <v>19713</v>
      </c>
      <c r="B382" s="365" t="s">
        <v>19714</v>
      </c>
      <c r="C382" s="365" t="s">
        <v>19715</v>
      </c>
      <c r="D382" s="365" t="s">
        <v>18683</v>
      </c>
      <c r="E382" s="365" t="s">
        <v>18753</v>
      </c>
      <c r="F382" s="413">
        <v>0.12913842641715581</v>
      </c>
      <c r="G382" s="470">
        <f t="shared" si="6"/>
        <v>5.4109000668788287E-5</v>
      </c>
      <c r="H382" s="362" t="e">
        <f ca="1">_xll.BQL($A382, "credit_rating(credit_rating_source=MOODY)")</f>
        <v>#NAME?</v>
      </c>
      <c r="I382" s="362" t="e">
        <f ca="1">_xll.BQL(A382, "credit_rating(credit_rating_source=SANDP)")</f>
        <v>#NAME?</v>
      </c>
      <c r="J382" s="362" t="e" cm="1">
        <f t="array" ref="J382" ca="1">_xll.BDP($A382,"RTG_FITCH")</f>
        <v>#NAME?</v>
      </c>
      <c r="K382" s="370" t="e" cm="1">
        <f t="array" ref="K382" ca="1">_xll.BDP($A382,"CNTRY_ISSUE_ISO")</f>
        <v>#NAME?</v>
      </c>
    </row>
    <row r="383" spans="1:11" ht="15" customHeight="1" outlineLevel="1">
      <c r="A383" s="377" t="s">
        <v>19716</v>
      </c>
      <c r="B383" s="365" t="s">
        <v>19717</v>
      </c>
      <c r="C383" s="365" t="s">
        <v>19718</v>
      </c>
      <c r="D383" s="365" t="s">
        <v>12128</v>
      </c>
      <c r="E383" s="365" t="s">
        <v>18757</v>
      </c>
      <c r="F383" s="413">
        <v>0.1290609979418717</v>
      </c>
      <c r="G383" s="470">
        <f t="shared" si="6"/>
        <v>5.4076558137644245E-5</v>
      </c>
      <c r="H383" s="362" t="e">
        <f ca="1">_xll.BQL($A383, "credit_rating(credit_rating_source=MOODY)")</f>
        <v>#NAME?</v>
      </c>
      <c r="I383" s="362" t="e">
        <f ca="1">_xll.BQL(A383, "credit_rating(credit_rating_source=SANDP)")</f>
        <v>#NAME?</v>
      </c>
      <c r="J383" s="362" t="e" cm="1">
        <f t="array" ref="J383" ca="1">_xll.BDP($A383,"RTG_FITCH")</f>
        <v>#NAME?</v>
      </c>
      <c r="K383" s="370" t="e" cm="1">
        <f t="array" ref="K383" ca="1">_xll.BDP($A383,"CNTRY_ISSUE_ISO")</f>
        <v>#NAME?</v>
      </c>
    </row>
    <row r="384" spans="1:11" ht="15" customHeight="1" outlineLevel="1">
      <c r="A384" s="377" t="s">
        <v>19719</v>
      </c>
      <c r="B384" s="365" t="s">
        <v>19720</v>
      </c>
      <c r="C384" s="365" t="s">
        <v>19721</v>
      </c>
      <c r="D384" s="365" t="s">
        <v>18705</v>
      </c>
      <c r="E384" s="365" t="s">
        <v>19078</v>
      </c>
      <c r="F384" s="413">
        <v>0.1085725561906951</v>
      </c>
      <c r="G384" s="470">
        <f t="shared" si="6"/>
        <v>4.549190104390125E-5</v>
      </c>
      <c r="H384" s="362" t="e">
        <f ca="1">_xll.BQL($A384, "credit_rating(credit_rating_source=MOODY)")</f>
        <v>#NAME?</v>
      </c>
      <c r="I384" s="362" t="e">
        <f ca="1">_xll.BQL(A384, "credit_rating(credit_rating_source=SANDP)")</f>
        <v>#NAME?</v>
      </c>
      <c r="J384" s="362" t="e" cm="1">
        <f t="array" ref="J384" ca="1">_xll.BDP($A384,"RTG_FITCH")</f>
        <v>#NAME?</v>
      </c>
      <c r="K384" s="370" t="e" cm="1">
        <f t="array" ref="K384" ca="1">_xll.BDP($A384,"CNTRY_ISSUE_ISO")</f>
        <v>#NAME?</v>
      </c>
    </row>
    <row r="385" spans="1:11" ht="15" customHeight="1" outlineLevel="1">
      <c r="A385" s="377" t="s">
        <v>19722</v>
      </c>
      <c r="B385" s="365" t="s">
        <v>19723</v>
      </c>
      <c r="C385" s="365" t="s">
        <v>19724</v>
      </c>
      <c r="D385" s="365" t="s">
        <v>12131</v>
      </c>
      <c r="E385" s="365" t="s">
        <v>18753</v>
      </c>
      <c r="F385" s="413">
        <v>0.126954169277883</v>
      </c>
      <c r="G385" s="470">
        <f t="shared" si="6"/>
        <v>5.3193796927432977E-5</v>
      </c>
      <c r="H385" s="362" t="e">
        <f ca="1">_xll.BQL($A385, "credit_rating(credit_rating_source=MOODY)")</f>
        <v>#NAME?</v>
      </c>
      <c r="I385" s="362" t="e">
        <f ca="1">_xll.BQL(A385, "credit_rating(credit_rating_source=SANDP)")</f>
        <v>#NAME?</v>
      </c>
      <c r="J385" s="362" t="e" cm="1">
        <f t="array" ref="J385" ca="1">_xll.BDP($A385,"RTG_FITCH")</f>
        <v>#NAME?</v>
      </c>
      <c r="K385" s="370" t="e" cm="1">
        <f t="array" ref="K385" ca="1">_xll.BDP($A385,"CNTRY_ISSUE_ISO")</f>
        <v>#NAME?</v>
      </c>
    </row>
    <row r="386" spans="1:11" ht="15" customHeight="1" outlineLevel="1">
      <c r="A386" s="377" t="s">
        <v>19725</v>
      </c>
      <c r="B386" s="365" t="s">
        <v>19726</v>
      </c>
      <c r="C386" s="365" t="s">
        <v>19727</v>
      </c>
      <c r="D386" s="365" t="s">
        <v>18683</v>
      </c>
      <c r="E386" s="365" t="s">
        <v>18753</v>
      </c>
      <c r="F386" s="413">
        <v>0.12754733386402989</v>
      </c>
      <c r="G386" s="470">
        <f t="shared" si="6"/>
        <v>5.3442332889028525E-5</v>
      </c>
      <c r="H386" s="362" t="e">
        <f ca="1">_xll.BQL($A386, "credit_rating(credit_rating_source=MOODY)")</f>
        <v>#NAME?</v>
      </c>
      <c r="I386" s="362" t="e">
        <f ca="1">_xll.BQL(A386, "credit_rating(credit_rating_source=SANDP)")</f>
        <v>#NAME?</v>
      </c>
      <c r="J386" s="362" t="e" cm="1">
        <f t="array" ref="J386" ca="1">_xll.BDP($A386,"RTG_FITCH")</f>
        <v>#NAME?</v>
      </c>
      <c r="K386" s="370" t="e" cm="1">
        <f t="array" ref="K386" ca="1">_xll.BDP($A386,"CNTRY_ISSUE_ISO")</f>
        <v>#NAME?</v>
      </c>
    </row>
    <row r="387" spans="1:11" ht="15" customHeight="1" outlineLevel="1">
      <c r="A387" s="377" t="s">
        <v>19728</v>
      </c>
      <c r="B387" s="365" t="s">
        <v>19729</v>
      </c>
      <c r="C387" s="365" t="s">
        <v>19730</v>
      </c>
      <c r="D387" s="365" t="s">
        <v>12131</v>
      </c>
      <c r="E387" s="365" t="s">
        <v>18753</v>
      </c>
      <c r="F387" s="413">
        <v>0.1265916666093167</v>
      </c>
      <c r="G387" s="470">
        <f t="shared" si="6"/>
        <v>5.3041908309303703E-5</v>
      </c>
      <c r="H387" s="362" t="e">
        <f ca="1">_xll.BQL($A387, "credit_rating(credit_rating_source=MOODY)")</f>
        <v>#NAME?</v>
      </c>
      <c r="I387" s="362" t="e">
        <f ca="1">_xll.BQL(A387, "credit_rating(credit_rating_source=SANDP)")</f>
        <v>#NAME?</v>
      </c>
      <c r="J387" s="362" t="e" cm="1">
        <f t="array" ref="J387" ca="1">_xll.BDP($A387,"RTG_FITCH")</f>
        <v>#NAME?</v>
      </c>
      <c r="K387" s="370" t="e" cm="1">
        <f t="array" ref="K387" ca="1">_xll.BDP($A387,"CNTRY_ISSUE_ISO")</f>
        <v>#NAME?</v>
      </c>
    </row>
    <row r="388" spans="1:11" ht="15" customHeight="1" outlineLevel="1">
      <c r="A388" s="377" t="s">
        <v>19734</v>
      </c>
      <c r="B388" s="365" t="s">
        <v>19735</v>
      </c>
      <c r="C388" s="365" t="s">
        <v>19736</v>
      </c>
      <c r="D388" s="365" t="s">
        <v>18686</v>
      </c>
      <c r="E388" s="365" t="s">
        <v>18753</v>
      </c>
      <c r="F388" s="413">
        <v>0.1066887470760815</v>
      </c>
      <c r="G388" s="470">
        <f t="shared" si="6"/>
        <v>4.4702585024878151E-5</v>
      </c>
      <c r="H388" s="362" t="e">
        <f ca="1">_xll.BQL($A388, "credit_rating(credit_rating_source=MOODY)")</f>
        <v>#NAME?</v>
      </c>
      <c r="I388" s="362" t="e">
        <f ca="1">_xll.BQL(A388, "credit_rating(credit_rating_source=SANDP)")</f>
        <v>#NAME?</v>
      </c>
      <c r="J388" s="362" t="e" cm="1">
        <f t="array" ref="J388" ca="1">_xll.BDP($A388,"RTG_FITCH")</f>
        <v>#NAME?</v>
      </c>
      <c r="K388" s="370" t="e" cm="1">
        <f t="array" ref="K388" ca="1">_xll.BDP($A388,"CNTRY_ISSUE_ISO")</f>
        <v>#NAME?</v>
      </c>
    </row>
    <row r="389" spans="1:11" ht="15" customHeight="1" outlineLevel="1">
      <c r="A389" s="377" t="s">
        <v>19731</v>
      </c>
      <c r="B389" s="365" t="s">
        <v>19732</v>
      </c>
      <c r="C389" s="365" t="s">
        <v>19733</v>
      </c>
      <c r="D389" s="365" t="s">
        <v>12131</v>
      </c>
      <c r="E389" s="365" t="s">
        <v>18753</v>
      </c>
      <c r="F389" s="413">
        <v>0.12685950092665341</v>
      </c>
      <c r="G389" s="470">
        <f t="shared" si="6"/>
        <v>5.315413088826778E-5</v>
      </c>
      <c r="H389" s="362" t="e">
        <f ca="1">_xll.BQL($A389, "credit_rating(credit_rating_source=MOODY)")</f>
        <v>#NAME?</v>
      </c>
      <c r="I389" s="362" t="e">
        <f ca="1">_xll.BQL(A389, "credit_rating(credit_rating_source=SANDP)")</f>
        <v>#NAME?</v>
      </c>
      <c r="J389" s="362" t="e" cm="1">
        <f t="array" ref="J389" ca="1">_xll.BDP($A389,"RTG_FITCH")</f>
        <v>#NAME?</v>
      </c>
      <c r="K389" s="370" t="e" cm="1">
        <f t="array" ref="K389" ca="1">_xll.BDP($A389,"CNTRY_ISSUE_ISO")</f>
        <v>#NAME?</v>
      </c>
    </row>
    <row r="390" spans="1:11" ht="15" customHeight="1" outlineLevel="1">
      <c r="A390" s="377" t="s">
        <v>19737</v>
      </c>
      <c r="B390" s="365" t="s">
        <v>19738</v>
      </c>
      <c r="C390" s="365" t="s">
        <v>19739</v>
      </c>
      <c r="D390" s="365" t="s">
        <v>18686</v>
      </c>
      <c r="E390" s="365" t="s">
        <v>18753</v>
      </c>
      <c r="F390" s="413">
        <v>0.12610902927836989</v>
      </c>
      <c r="G390" s="470">
        <f t="shared" si="6"/>
        <v>5.2839683267636989E-5</v>
      </c>
      <c r="H390" s="362" t="e">
        <f ca="1">_xll.BQL($A390, "credit_rating(credit_rating_source=MOODY)")</f>
        <v>#NAME?</v>
      </c>
      <c r="I390" s="362" t="e">
        <f ca="1">_xll.BQL(A390, "credit_rating(credit_rating_source=SANDP)")</f>
        <v>#NAME?</v>
      </c>
      <c r="J390" s="362" t="e" cm="1">
        <f t="array" ref="J390" ca="1">_xll.BDP($A390,"RTG_FITCH")</f>
        <v>#NAME?</v>
      </c>
      <c r="K390" s="370" t="e" cm="1">
        <f t="array" ref="K390" ca="1">_xll.BDP($A390,"CNTRY_ISSUE_ISO")</f>
        <v>#NAME?</v>
      </c>
    </row>
    <row r="391" spans="1:11" ht="15" customHeight="1" outlineLevel="1">
      <c r="A391" s="377" t="s">
        <v>19740</v>
      </c>
      <c r="B391" s="365" t="s">
        <v>19741</v>
      </c>
      <c r="C391" s="365" t="s">
        <v>19742</v>
      </c>
      <c r="D391" s="365" t="s">
        <v>18711</v>
      </c>
      <c r="E391" s="365" t="s">
        <v>18753</v>
      </c>
      <c r="F391" s="413">
        <v>0.1060251578689321</v>
      </c>
      <c r="G391" s="470">
        <f t="shared" si="6"/>
        <v>4.4424541147082555E-5</v>
      </c>
      <c r="H391" s="362" t="e">
        <f ca="1">_xll.BQL($A391, "credit_rating(credit_rating_source=MOODY)")</f>
        <v>#NAME?</v>
      </c>
      <c r="I391" s="362" t="e">
        <f ca="1">_xll.BQL(A391, "credit_rating(credit_rating_source=SANDP)")</f>
        <v>#NAME?</v>
      </c>
      <c r="J391" s="362" t="e" cm="1">
        <f t="array" ref="J391" ca="1">_xll.BDP($A391,"RTG_FITCH")</f>
        <v>#NAME?</v>
      </c>
      <c r="K391" s="370" t="e" cm="1">
        <f t="array" ref="K391" ca="1">_xll.BDP($A391,"CNTRY_ISSUE_ISO")</f>
        <v>#NAME?</v>
      </c>
    </row>
    <row r="392" spans="1:11" ht="15" customHeight="1" outlineLevel="1">
      <c r="A392" s="377" t="s">
        <v>19743</v>
      </c>
      <c r="B392" s="365" t="s">
        <v>19744</v>
      </c>
      <c r="C392" s="365" t="s">
        <v>19745</v>
      </c>
      <c r="D392" s="365" t="s">
        <v>18691</v>
      </c>
      <c r="E392" s="365" t="s">
        <v>18753</v>
      </c>
      <c r="F392" s="413">
        <v>0.1256057367644427</v>
      </c>
      <c r="G392" s="470">
        <f t="shared" si="6"/>
        <v>5.2628803704301494E-5</v>
      </c>
      <c r="H392" s="362" t="e">
        <f ca="1">_xll.BQL($A392, "credit_rating(credit_rating_source=MOODY)")</f>
        <v>#NAME?</v>
      </c>
      <c r="I392" s="362" t="e">
        <f ca="1">_xll.BQL(A392, "credit_rating(credit_rating_source=SANDP)")</f>
        <v>#NAME?</v>
      </c>
      <c r="J392" s="362" t="e" cm="1">
        <f t="array" ref="J392" ca="1">_xll.BDP($A392,"RTG_FITCH")</f>
        <v>#NAME?</v>
      </c>
      <c r="K392" s="370" t="e" cm="1">
        <f t="array" ref="K392" ca="1">_xll.BDP($A392,"CNTRY_ISSUE_ISO")</f>
        <v>#NAME?</v>
      </c>
    </row>
    <row r="393" spans="1:11" ht="15" customHeight="1" outlineLevel="1">
      <c r="A393" s="377" t="s">
        <v>19746</v>
      </c>
      <c r="B393" s="365" t="s">
        <v>19747</v>
      </c>
      <c r="C393" s="365" t="s">
        <v>19748</v>
      </c>
      <c r="D393" s="365" t="s">
        <v>18683</v>
      </c>
      <c r="E393" s="365" t="s">
        <v>18753</v>
      </c>
      <c r="F393" s="413">
        <v>0.1250857587432482</v>
      </c>
      <c r="G393" s="470">
        <f t="shared" si="6"/>
        <v>5.2410932913420995E-5</v>
      </c>
      <c r="H393" s="362" t="e">
        <f ca="1">_xll.BQL($A393, "credit_rating(credit_rating_source=MOODY)")</f>
        <v>#NAME?</v>
      </c>
      <c r="I393" s="362" t="e">
        <f ca="1">_xll.BQL(A393, "credit_rating(credit_rating_source=SANDP)")</f>
        <v>#NAME?</v>
      </c>
      <c r="J393" s="362" t="e" cm="1">
        <f t="array" ref="J393" ca="1">_xll.BDP($A393,"RTG_FITCH")</f>
        <v>#NAME?</v>
      </c>
      <c r="K393" s="370" t="e" cm="1">
        <f t="array" ref="K393" ca="1">_xll.BDP($A393,"CNTRY_ISSUE_ISO")</f>
        <v>#NAME?</v>
      </c>
    </row>
    <row r="394" spans="1:11" ht="15" customHeight="1" outlineLevel="1">
      <c r="A394" s="377" t="s">
        <v>19749</v>
      </c>
      <c r="B394" s="365" t="s">
        <v>19750</v>
      </c>
      <c r="C394" s="365" t="s">
        <v>19751</v>
      </c>
      <c r="D394" s="365" t="s">
        <v>12155</v>
      </c>
      <c r="E394" s="365" t="s">
        <v>18753</v>
      </c>
      <c r="F394" s="413">
        <v>0.12501225539619401</v>
      </c>
      <c r="G394" s="470">
        <f t="shared" si="6"/>
        <v>5.2380135011005288E-5</v>
      </c>
      <c r="H394" s="362" t="e">
        <f ca="1">_xll.BQL($A394, "credit_rating(credit_rating_source=MOODY)")</f>
        <v>#NAME?</v>
      </c>
      <c r="I394" s="362" t="e">
        <f ca="1">_xll.BQL(A394, "credit_rating(credit_rating_source=SANDP)")</f>
        <v>#NAME?</v>
      </c>
      <c r="J394" s="362" t="e" cm="1">
        <f t="array" ref="J394" ca="1">_xll.BDP($A394,"RTG_FITCH")</f>
        <v>#NAME?</v>
      </c>
      <c r="K394" s="370" t="e" cm="1">
        <f t="array" ref="K394" ca="1">_xll.BDP($A394,"CNTRY_ISSUE_ISO")</f>
        <v>#NAME?</v>
      </c>
    </row>
    <row r="395" spans="1:11" ht="15" customHeight="1" outlineLevel="1">
      <c r="A395" s="377" t="s">
        <v>19752</v>
      </c>
      <c r="B395" s="365" t="s">
        <v>19753</v>
      </c>
      <c r="C395" s="365" t="s">
        <v>19754</v>
      </c>
      <c r="D395" s="365" t="s">
        <v>18675</v>
      </c>
      <c r="E395" s="365" t="s">
        <v>19078</v>
      </c>
      <c r="F395" s="413">
        <v>0.10597741781624941</v>
      </c>
      <c r="G395" s="470">
        <f t="shared" si="6"/>
        <v>4.44045380650085E-5</v>
      </c>
      <c r="H395" s="362" t="e">
        <f ca="1">_xll.BQL($A395, "credit_rating(credit_rating_source=MOODY)")</f>
        <v>#NAME?</v>
      </c>
      <c r="I395" s="362" t="e">
        <f ca="1">_xll.BQL(A395, "credit_rating(credit_rating_source=SANDP)")</f>
        <v>#NAME?</v>
      </c>
      <c r="J395" s="362" t="e" cm="1">
        <f t="array" ref="J395" ca="1">_xll.BDP($A395,"RTG_FITCH")</f>
        <v>#NAME?</v>
      </c>
      <c r="K395" s="370" t="e" cm="1">
        <f t="array" ref="K395" ca="1">_xll.BDP($A395,"CNTRY_ISSUE_ISO")</f>
        <v>#NAME?</v>
      </c>
    </row>
    <row r="396" spans="1:11" ht="15" customHeight="1" outlineLevel="1">
      <c r="A396" s="377" t="s">
        <v>19755</v>
      </c>
      <c r="B396" s="365" t="s">
        <v>19756</v>
      </c>
      <c r="C396" s="365" t="s">
        <v>19757</v>
      </c>
      <c r="D396" s="365" t="s">
        <v>12131</v>
      </c>
      <c r="E396" s="365" t="s">
        <v>18753</v>
      </c>
      <c r="F396" s="413">
        <v>0.1248733315954014</v>
      </c>
      <c r="G396" s="470">
        <f t="shared" si="6"/>
        <v>5.2321925938473189E-5</v>
      </c>
      <c r="H396" s="362" t="e">
        <f ca="1">_xll.BQL($A396, "credit_rating(credit_rating_source=MOODY)")</f>
        <v>#NAME?</v>
      </c>
      <c r="I396" s="362" t="e">
        <f ca="1">_xll.BQL(A396, "credit_rating(credit_rating_source=SANDP)")</f>
        <v>#NAME?</v>
      </c>
      <c r="J396" s="362" t="e" cm="1">
        <f t="array" ref="J396" ca="1">_xll.BDP($A396,"RTG_FITCH")</f>
        <v>#NAME?</v>
      </c>
      <c r="K396" s="370" t="e" cm="1">
        <f t="array" ref="K396" ca="1">_xll.BDP($A396,"CNTRY_ISSUE_ISO")</f>
        <v>#NAME?</v>
      </c>
    </row>
    <row r="397" spans="1:11" ht="15" customHeight="1" outlineLevel="1">
      <c r="A397" s="377" t="s">
        <v>19758</v>
      </c>
      <c r="B397" s="365" t="s">
        <v>19759</v>
      </c>
      <c r="C397" s="365" t="s">
        <v>19760</v>
      </c>
      <c r="D397" s="365" t="s">
        <v>18683</v>
      </c>
      <c r="E397" s="365" t="s">
        <v>18753</v>
      </c>
      <c r="F397" s="413">
        <v>0.1237246103982536</v>
      </c>
      <c r="G397" s="470">
        <f t="shared" si="6"/>
        <v>5.1840611756868258E-5</v>
      </c>
      <c r="H397" s="362" t="e">
        <f ca="1">_xll.BQL($A397, "credit_rating(credit_rating_source=MOODY)")</f>
        <v>#NAME?</v>
      </c>
      <c r="I397" s="362" t="e">
        <f ca="1">_xll.BQL(A397, "credit_rating(credit_rating_source=SANDP)")</f>
        <v>#NAME?</v>
      </c>
      <c r="J397" s="362" t="e" cm="1">
        <f t="array" ref="J397" ca="1">_xll.BDP($A397,"RTG_FITCH")</f>
        <v>#NAME?</v>
      </c>
      <c r="K397" s="370" t="e" cm="1">
        <f t="array" ref="K397" ca="1">_xll.BDP($A397,"CNTRY_ISSUE_ISO")</f>
        <v>#NAME?</v>
      </c>
    </row>
    <row r="398" spans="1:11" ht="15" customHeight="1" outlineLevel="1">
      <c r="A398" s="377" t="s">
        <v>19761</v>
      </c>
      <c r="B398" s="365" t="s">
        <v>19762</v>
      </c>
      <c r="C398" s="365" t="s">
        <v>19763</v>
      </c>
      <c r="D398" s="365" t="s">
        <v>18683</v>
      </c>
      <c r="E398" s="365" t="s">
        <v>19027</v>
      </c>
      <c r="F398" s="413">
        <v>0.1238640539196819</v>
      </c>
      <c r="G398" s="470">
        <f t="shared" si="6"/>
        <v>5.1899038592346711E-5</v>
      </c>
      <c r="H398" s="362" t="e">
        <f ca="1">_xll.BQL($A398, "credit_rating(credit_rating_source=MOODY)")</f>
        <v>#NAME?</v>
      </c>
      <c r="I398" s="362" t="e">
        <f ca="1">_xll.BQL(A398, "credit_rating(credit_rating_source=SANDP)")</f>
        <v>#NAME?</v>
      </c>
      <c r="J398" s="362" t="e" cm="1">
        <f t="array" ref="J398" ca="1">_xll.BDP($A398,"RTG_FITCH")</f>
        <v>#NAME?</v>
      </c>
      <c r="K398" s="370" t="e" cm="1">
        <f t="array" ref="K398" ca="1">_xll.BDP($A398,"CNTRY_ISSUE_ISO")</f>
        <v>#NAME?</v>
      </c>
    </row>
    <row r="399" spans="1:11" ht="15" customHeight="1" outlineLevel="1">
      <c r="A399" s="377" t="s">
        <v>19764</v>
      </c>
      <c r="B399" s="365" t="s">
        <v>19765</v>
      </c>
      <c r="C399" s="365" t="s">
        <v>19766</v>
      </c>
      <c r="D399" s="365" t="s">
        <v>12130</v>
      </c>
      <c r="E399" s="365" t="s">
        <v>18753</v>
      </c>
      <c r="F399" s="413">
        <v>0.1247431094029671</v>
      </c>
      <c r="G399" s="470">
        <f t="shared" si="6"/>
        <v>5.2267362839843213E-5</v>
      </c>
      <c r="H399" s="362" t="e">
        <f ca="1">_xll.BQL($A399, "credit_rating(credit_rating_source=MOODY)")</f>
        <v>#NAME?</v>
      </c>
      <c r="I399" s="362" t="e">
        <f ca="1">_xll.BQL(A399, "credit_rating(credit_rating_source=SANDP)")</f>
        <v>#NAME?</v>
      </c>
      <c r="J399" s="362" t="e" cm="1">
        <f t="array" ref="J399" ca="1">_xll.BDP($A399,"RTG_FITCH")</f>
        <v>#NAME?</v>
      </c>
      <c r="K399" s="370" t="e" cm="1">
        <f t="array" ref="K399" ca="1">_xll.BDP($A399,"CNTRY_ISSUE_ISO")</f>
        <v>#NAME?</v>
      </c>
    </row>
    <row r="400" spans="1:11" ht="15" customHeight="1" outlineLevel="1">
      <c r="A400" s="377" t="s">
        <v>19770</v>
      </c>
      <c r="B400" s="365" t="s">
        <v>19771</v>
      </c>
      <c r="C400" s="365" t="s">
        <v>19772</v>
      </c>
      <c r="D400" s="365" t="s">
        <v>12129</v>
      </c>
      <c r="E400" s="365" t="s">
        <v>18753</v>
      </c>
      <c r="F400" s="413">
        <v>0.1244200906535558</v>
      </c>
      <c r="G400" s="470">
        <f t="shared" si="6"/>
        <v>5.2132017983839883E-5</v>
      </c>
      <c r="H400" s="362" t="e">
        <f ca="1">_xll.BQL($A400, "credit_rating(credit_rating_source=MOODY)")</f>
        <v>#NAME?</v>
      </c>
      <c r="I400" s="362" t="e">
        <f ca="1">_xll.BQL(A400, "credit_rating(credit_rating_source=SANDP)")</f>
        <v>#NAME?</v>
      </c>
      <c r="J400" s="362" t="e" cm="1">
        <f t="array" ref="J400" ca="1">_xll.BDP($A400,"RTG_FITCH")</f>
        <v>#NAME?</v>
      </c>
      <c r="K400" s="370" t="e" cm="1">
        <f t="array" ref="K400" ca="1">_xll.BDP($A400,"CNTRY_ISSUE_ISO")</f>
        <v>#NAME?</v>
      </c>
    </row>
    <row r="401" spans="1:11" ht="15" customHeight="1" outlineLevel="1">
      <c r="A401" s="377" t="s">
        <v>19773</v>
      </c>
      <c r="B401" s="365" t="s">
        <v>19774</v>
      </c>
      <c r="C401" s="365" t="s">
        <v>19775</v>
      </c>
      <c r="D401" s="365" t="s">
        <v>12128</v>
      </c>
      <c r="E401" s="365" t="s">
        <v>18752</v>
      </c>
      <c r="F401" s="413">
        <v>0.10525533776383809</v>
      </c>
      <c r="G401" s="470">
        <f t="shared" si="6"/>
        <v>4.4101986523048158E-5</v>
      </c>
      <c r="H401" s="362" t="e">
        <f ca="1">_xll.BQL($A401, "credit_rating(credit_rating_source=MOODY)")</f>
        <v>#NAME?</v>
      </c>
      <c r="I401" s="362" t="e">
        <f ca="1">_xll.BQL(A401, "credit_rating(credit_rating_source=SANDP)")</f>
        <v>#NAME?</v>
      </c>
      <c r="J401" s="362" t="e" cm="1">
        <f t="array" ref="J401" ca="1">_xll.BDP($A401,"RTG_FITCH")</f>
        <v>#NAME?</v>
      </c>
      <c r="K401" s="370" t="e" cm="1">
        <f t="array" ref="K401" ca="1">_xll.BDP($A401,"CNTRY_ISSUE_ISO")</f>
        <v>#NAME?</v>
      </c>
    </row>
    <row r="402" spans="1:11" ht="15" customHeight="1" outlineLevel="1">
      <c r="A402" s="377" t="s">
        <v>19767</v>
      </c>
      <c r="B402" s="365" t="s">
        <v>19768</v>
      </c>
      <c r="C402" s="365" t="s">
        <v>19769</v>
      </c>
      <c r="D402" s="365" t="s">
        <v>18683</v>
      </c>
      <c r="E402" s="365" t="s">
        <v>18753</v>
      </c>
      <c r="F402" s="413">
        <v>0.1241135940706407</v>
      </c>
      <c r="G402" s="470">
        <f t="shared" si="6"/>
        <v>5.2003595915598453E-5</v>
      </c>
      <c r="H402" s="362" t="e">
        <f ca="1">_xll.BQL($A402, "credit_rating(credit_rating_source=MOODY)")</f>
        <v>#NAME?</v>
      </c>
      <c r="I402" s="362" t="e">
        <f ca="1">_xll.BQL(A402, "credit_rating(credit_rating_source=SANDP)")</f>
        <v>#NAME?</v>
      </c>
      <c r="J402" s="362" t="e" cm="1">
        <f t="array" ref="J402" ca="1">_xll.BDP($A402,"RTG_FITCH")</f>
        <v>#NAME?</v>
      </c>
      <c r="K402" s="370" t="e" cm="1">
        <f t="array" ref="K402" ca="1">_xll.BDP($A402,"CNTRY_ISSUE_ISO")</f>
        <v>#NAME?</v>
      </c>
    </row>
    <row r="403" spans="1:11" ht="15" customHeight="1" outlineLevel="1">
      <c r="A403" s="377" t="s">
        <v>19782</v>
      </c>
      <c r="B403" s="365" t="s">
        <v>19783</v>
      </c>
      <c r="C403" s="365" t="s">
        <v>19784</v>
      </c>
      <c r="D403" s="365" t="s">
        <v>18683</v>
      </c>
      <c r="E403" s="365" t="s">
        <v>18753</v>
      </c>
      <c r="F403" s="413">
        <v>0.1238182541573727</v>
      </c>
      <c r="G403" s="470">
        <f t="shared" si="6"/>
        <v>5.187984849193916E-5</v>
      </c>
      <c r="H403" s="362" t="e">
        <f ca="1">_xll.BQL($A403, "credit_rating(credit_rating_source=MOODY)")</f>
        <v>#NAME?</v>
      </c>
      <c r="I403" s="362" t="e">
        <f ca="1">_xll.BQL(A403, "credit_rating(credit_rating_source=SANDP)")</f>
        <v>#NAME?</v>
      </c>
      <c r="J403" s="362" t="e" cm="1">
        <f t="array" ref="J403" ca="1">_xll.BDP($A403,"RTG_FITCH")</f>
        <v>#NAME?</v>
      </c>
      <c r="K403" s="370" t="e" cm="1">
        <f t="array" ref="K403" ca="1">_xll.BDP($A403,"CNTRY_ISSUE_ISO")</f>
        <v>#NAME?</v>
      </c>
    </row>
    <row r="404" spans="1:11" ht="15" customHeight="1" outlineLevel="1">
      <c r="A404" s="377" t="s">
        <v>19779</v>
      </c>
      <c r="B404" s="365" t="s">
        <v>19780</v>
      </c>
      <c r="C404" s="365" t="s">
        <v>19781</v>
      </c>
      <c r="D404" s="365" t="s">
        <v>12129</v>
      </c>
      <c r="E404" s="365" t="s">
        <v>18753</v>
      </c>
      <c r="F404" s="413">
        <v>0.1232760865398924</v>
      </c>
      <c r="G404" s="470">
        <f t="shared" ref="G404:G467" si="7">IF($F404&lt;&gt;"",$G$145*$F404/100,"")</f>
        <v>5.1652680260214918E-5</v>
      </c>
      <c r="H404" s="362" t="e">
        <f ca="1">_xll.BQL($A404, "credit_rating(credit_rating_source=MOODY)")</f>
        <v>#NAME?</v>
      </c>
      <c r="I404" s="362" t="e">
        <f ca="1">_xll.BQL(A404, "credit_rating(credit_rating_source=SANDP)")</f>
        <v>#NAME?</v>
      </c>
      <c r="J404" s="362" t="e" cm="1">
        <f t="array" ref="J404" ca="1">_xll.BDP($A404,"RTG_FITCH")</f>
        <v>#NAME?</v>
      </c>
      <c r="K404" s="370" t="e" cm="1">
        <f t="array" ref="K404" ca="1">_xll.BDP($A404,"CNTRY_ISSUE_ISO")</f>
        <v>#NAME?</v>
      </c>
    </row>
    <row r="405" spans="1:11" ht="15" customHeight="1" outlineLevel="1">
      <c r="A405" s="377" t="s">
        <v>19776</v>
      </c>
      <c r="B405" s="365" t="s">
        <v>19777</v>
      </c>
      <c r="C405" s="365" t="s">
        <v>19778</v>
      </c>
      <c r="D405" s="365" t="s">
        <v>18676</v>
      </c>
      <c r="E405" s="365" t="s">
        <v>19078</v>
      </c>
      <c r="F405" s="413">
        <v>0.10459922263440261</v>
      </c>
      <c r="G405" s="470">
        <f t="shared" si="7"/>
        <v>4.3827074283814687E-5</v>
      </c>
      <c r="H405" s="362" t="e">
        <f ca="1">_xll.BQL($A405, "credit_rating(credit_rating_source=MOODY)")</f>
        <v>#NAME?</v>
      </c>
      <c r="I405" s="362" t="e">
        <f ca="1">_xll.BQL(A405, "credit_rating(credit_rating_source=SANDP)")</f>
        <v>#NAME?</v>
      </c>
      <c r="J405" s="362" t="e" cm="1">
        <f t="array" ref="J405" ca="1">_xll.BDP($A405,"RTG_FITCH")</f>
        <v>#NAME?</v>
      </c>
      <c r="K405" s="370" t="e" cm="1">
        <f t="array" ref="K405" ca="1">_xll.BDP($A405,"CNTRY_ISSUE_ISO")</f>
        <v>#NAME?</v>
      </c>
    </row>
    <row r="406" spans="1:11" ht="15" customHeight="1" outlineLevel="1">
      <c r="A406" s="377" t="s">
        <v>19785</v>
      </c>
      <c r="B406" s="365" t="s">
        <v>19786</v>
      </c>
      <c r="C406" s="365" t="s">
        <v>19787</v>
      </c>
      <c r="D406" s="365" t="s">
        <v>18683</v>
      </c>
      <c r="E406" s="365" t="s">
        <v>18753</v>
      </c>
      <c r="F406" s="413">
        <v>0.1236728016754511</v>
      </c>
      <c r="G406" s="470">
        <f t="shared" si="7"/>
        <v>5.1818903902014013E-5</v>
      </c>
      <c r="H406" s="362" t="e">
        <f ca="1">_xll.BQL($A406, "credit_rating(credit_rating_source=MOODY)")</f>
        <v>#NAME?</v>
      </c>
      <c r="I406" s="362" t="e">
        <f ca="1">_xll.BQL(A406, "credit_rating(credit_rating_source=SANDP)")</f>
        <v>#NAME?</v>
      </c>
      <c r="J406" s="362" t="e" cm="1">
        <f t="array" ref="J406" ca="1">_xll.BDP($A406,"RTG_FITCH")</f>
        <v>#NAME?</v>
      </c>
      <c r="K406" s="370" t="e" cm="1">
        <f t="array" ref="K406" ca="1">_xll.BDP($A406,"CNTRY_ISSUE_ISO")</f>
        <v>#NAME?</v>
      </c>
    </row>
    <row r="407" spans="1:11" ht="15" customHeight="1" outlineLevel="1">
      <c r="A407" s="377" t="s">
        <v>19791</v>
      </c>
      <c r="B407" s="365" t="s">
        <v>19792</v>
      </c>
      <c r="C407" s="365" t="s">
        <v>19793</v>
      </c>
      <c r="D407" s="365" t="s">
        <v>12127</v>
      </c>
      <c r="E407" s="365" t="s">
        <v>18757</v>
      </c>
      <c r="F407" s="413">
        <v>0.123313224291606</v>
      </c>
      <c r="G407" s="470">
        <f t="shared" si="7"/>
        <v>5.1668240978182911E-5</v>
      </c>
      <c r="H407" s="362" t="e">
        <f ca="1">_xll.BQL($A407, "credit_rating(credit_rating_source=MOODY)")</f>
        <v>#NAME?</v>
      </c>
      <c r="I407" s="362" t="e">
        <f ca="1">_xll.BQL(A407, "credit_rating(credit_rating_source=SANDP)")</f>
        <v>#NAME?</v>
      </c>
      <c r="J407" s="362" t="e" cm="1">
        <f t="array" ref="J407" ca="1">_xll.BDP($A407,"RTG_FITCH")</f>
        <v>#NAME?</v>
      </c>
      <c r="K407" s="370" t="e" cm="1">
        <f t="array" ref="K407" ca="1">_xll.BDP($A407,"CNTRY_ISSUE_ISO")</f>
        <v>#NAME?</v>
      </c>
    </row>
    <row r="408" spans="1:11" ht="15" customHeight="1" outlineLevel="1">
      <c r="A408" s="377" t="s">
        <v>19788</v>
      </c>
      <c r="B408" s="365" t="s">
        <v>19789</v>
      </c>
      <c r="C408" s="365" t="s">
        <v>19790</v>
      </c>
      <c r="D408" s="365" t="s">
        <v>12127</v>
      </c>
      <c r="E408" s="365" t="s">
        <v>18753</v>
      </c>
      <c r="F408" s="413">
        <v>0.1226740916526583</v>
      </c>
      <c r="G408" s="470">
        <f t="shared" si="7"/>
        <v>5.1400444402463826E-5</v>
      </c>
      <c r="H408" s="362" t="e">
        <f ca="1">_xll.BQL($A408, "credit_rating(credit_rating_source=MOODY)")</f>
        <v>#NAME?</v>
      </c>
      <c r="I408" s="362" t="e">
        <f ca="1">_xll.BQL(A408, "credit_rating(credit_rating_source=SANDP)")</f>
        <v>#NAME?</v>
      </c>
      <c r="J408" s="362" t="e" cm="1">
        <f t="array" ref="J408" ca="1">_xll.BDP($A408,"RTG_FITCH")</f>
        <v>#NAME?</v>
      </c>
      <c r="K408" s="370" t="e" cm="1">
        <f t="array" ref="K408" ca="1">_xll.BDP($A408,"CNTRY_ISSUE_ISO")</f>
        <v>#NAME?</v>
      </c>
    </row>
    <row r="409" spans="1:11" ht="15" customHeight="1" outlineLevel="1">
      <c r="A409" s="377" t="s">
        <v>19794</v>
      </c>
      <c r="B409" s="365" t="s">
        <v>19795</v>
      </c>
      <c r="C409" s="365" t="s">
        <v>19796</v>
      </c>
      <c r="D409" s="365" t="s">
        <v>12131</v>
      </c>
      <c r="E409" s="365" t="s">
        <v>18753</v>
      </c>
      <c r="F409" s="413">
        <v>0.12319698505913319</v>
      </c>
      <c r="G409" s="470">
        <f t="shared" si="7"/>
        <v>5.1619536739776805E-5</v>
      </c>
      <c r="H409" s="362" t="e">
        <f ca="1">_xll.BQL($A409, "credit_rating(credit_rating_source=MOODY)")</f>
        <v>#NAME?</v>
      </c>
      <c r="I409" s="362" t="e">
        <f ca="1">_xll.BQL(A409, "credit_rating(credit_rating_source=SANDP)")</f>
        <v>#NAME?</v>
      </c>
      <c r="J409" s="362" t="e" cm="1">
        <f t="array" ref="J409" ca="1">_xll.BDP($A409,"RTG_FITCH")</f>
        <v>#NAME?</v>
      </c>
      <c r="K409" s="370" t="e" cm="1">
        <f t="array" ref="K409" ca="1">_xll.BDP($A409,"CNTRY_ISSUE_ISO")</f>
        <v>#NAME?</v>
      </c>
    </row>
    <row r="410" spans="1:11" ht="15" customHeight="1" outlineLevel="1">
      <c r="A410" s="377" t="s">
        <v>19797</v>
      </c>
      <c r="B410" s="365" t="s">
        <v>19798</v>
      </c>
      <c r="C410" s="365" t="s">
        <v>19799</v>
      </c>
      <c r="D410" s="365" t="s">
        <v>12131</v>
      </c>
      <c r="E410" s="365" t="s">
        <v>19027</v>
      </c>
      <c r="F410" s="413">
        <v>0.1237513636366932</v>
      </c>
      <c r="G410" s="470">
        <f t="shared" si="7"/>
        <v>5.1851821363774448E-5</v>
      </c>
      <c r="H410" s="362" t="e">
        <f ca="1">_xll.BQL($A410, "credit_rating(credit_rating_source=MOODY)")</f>
        <v>#NAME?</v>
      </c>
      <c r="I410" s="362" t="e">
        <f ca="1">_xll.BQL(A410, "credit_rating(credit_rating_source=SANDP)")</f>
        <v>#NAME?</v>
      </c>
      <c r="J410" s="362" t="e" cm="1">
        <f t="array" ref="J410" ca="1">_xll.BDP($A410,"RTG_FITCH")</f>
        <v>#NAME?</v>
      </c>
      <c r="K410" s="370" t="e" cm="1">
        <f t="array" ref="K410" ca="1">_xll.BDP($A410,"CNTRY_ISSUE_ISO")</f>
        <v>#NAME?</v>
      </c>
    </row>
    <row r="411" spans="1:11" ht="15" customHeight="1" outlineLevel="1">
      <c r="A411" s="377" t="s">
        <v>18862</v>
      </c>
      <c r="B411" s="365" t="s">
        <v>18863</v>
      </c>
      <c r="C411" s="365" t="s">
        <v>18864</v>
      </c>
      <c r="D411" s="365" t="s">
        <v>12136</v>
      </c>
      <c r="E411" s="365" t="s">
        <v>18752</v>
      </c>
      <c r="F411" s="413">
        <v>0.1041835847179827</v>
      </c>
      <c r="G411" s="470">
        <f t="shared" si="7"/>
        <v>4.365292199683475E-5</v>
      </c>
      <c r="H411" s="362" t="e">
        <f ca="1">_xll.BQL($A411, "credit_rating(credit_rating_source=MOODY)")</f>
        <v>#NAME?</v>
      </c>
      <c r="I411" s="362" t="e">
        <f ca="1">_xll.BQL(A411, "credit_rating(credit_rating_source=SANDP)")</f>
        <v>#NAME?</v>
      </c>
      <c r="J411" s="362" t="e" cm="1">
        <f t="array" ref="J411" ca="1">_xll.BDP($A411,"RTG_FITCH")</f>
        <v>#NAME?</v>
      </c>
      <c r="K411" s="370" t="e" cm="1">
        <f t="array" ref="K411" ca="1">_xll.BDP($A411,"CNTRY_ISSUE_ISO")</f>
        <v>#NAME?</v>
      </c>
    </row>
    <row r="412" spans="1:11" ht="15" customHeight="1" outlineLevel="1">
      <c r="A412" s="377" t="s">
        <v>19800</v>
      </c>
      <c r="B412" s="365" t="s">
        <v>19801</v>
      </c>
      <c r="C412" s="365" t="s">
        <v>19802</v>
      </c>
      <c r="D412" s="365" t="s">
        <v>18672</v>
      </c>
      <c r="E412" s="365" t="s">
        <v>18752</v>
      </c>
      <c r="F412" s="413">
        <v>0.1036149014486392</v>
      </c>
      <c r="G412" s="470">
        <f t="shared" si="7"/>
        <v>4.3414643706979824E-5</v>
      </c>
      <c r="H412" s="362" t="e">
        <f ca="1">_xll.BQL($A412, "credit_rating(credit_rating_source=MOODY)")</f>
        <v>#NAME?</v>
      </c>
      <c r="I412" s="362" t="e">
        <f ca="1">_xll.BQL(A412, "credit_rating(credit_rating_source=SANDP)")</f>
        <v>#NAME?</v>
      </c>
      <c r="J412" s="362" t="e" cm="1">
        <f t="array" ref="J412" ca="1">_xll.BDP($A412,"RTG_FITCH")</f>
        <v>#NAME?</v>
      </c>
      <c r="K412" s="370" t="e" cm="1">
        <f t="array" ref="K412" ca="1">_xll.BDP($A412,"CNTRY_ISSUE_ISO")</f>
        <v>#NAME?</v>
      </c>
    </row>
    <row r="413" spans="1:11" ht="15" customHeight="1" outlineLevel="1">
      <c r="A413" s="377" t="s">
        <v>19806</v>
      </c>
      <c r="B413" s="365" t="s">
        <v>19807</v>
      </c>
      <c r="C413" s="365" t="s">
        <v>19808</v>
      </c>
      <c r="D413" s="365" t="s">
        <v>12155</v>
      </c>
      <c r="E413" s="365" t="s">
        <v>18753</v>
      </c>
      <c r="F413" s="413">
        <v>0.1229279578591945</v>
      </c>
      <c r="G413" s="470">
        <f t="shared" si="7"/>
        <v>5.1506814343002493E-5</v>
      </c>
      <c r="H413" s="362" t="e">
        <f ca="1">_xll.BQL($A413, "credit_rating(credit_rating_source=MOODY)")</f>
        <v>#NAME?</v>
      </c>
      <c r="I413" s="362" t="e">
        <f ca="1">_xll.BQL(A413, "credit_rating(credit_rating_source=SANDP)")</f>
        <v>#NAME?</v>
      </c>
      <c r="J413" s="362" t="e" cm="1">
        <f t="array" ref="J413" ca="1">_xll.BDP($A413,"RTG_FITCH")</f>
        <v>#NAME?</v>
      </c>
      <c r="K413" s="370" t="e" cm="1">
        <f t="array" ref="K413" ca="1">_xll.BDP($A413,"CNTRY_ISSUE_ISO")</f>
        <v>#NAME?</v>
      </c>
    </row>
    <row r="414" spans="1:11" ht="15" customHeight="1" outlineLevel="1">
      <c r="A414" s="377" t="s">
        <v>19803</v>
      </c>
      <c r="B414" s="365" t="s">
        <v>19804</v>
      </c>
      <c r="C414" s="365" t="s">
        <v>19805</v>
      </c>
      <c r="D414" s="365" t="s">
        <v>12127</v>
      </c>
      <c r="E414" s="365" t="s">
        <v>18753</v>
      </c>
      <c r="F414" s="413">
        <v>0.14641385620380079</v>
      </c>
      <c r="G414" s="470">
        <f t="shared" si="7"/>
        <v>6.1347405749392534E-5</v>
      </c>
      <c r="H414" s="362" t="e">
        <f ca="1">_xll.BQL($A414, "credit_rating(credit_rating_source=MOODY)")</f>
        <v>#NAME?</v>
      </c>
      <c r="I414" s="362" t="e">
        <f ca="1">_xll.BQL(A414, "credit_rating(credit_rating_source=SANDP)")</f>
        <v>#NAME?</v>
      </c>
      <c r="J414" s="362" t="e" cm="1">
        <f t="array" ref="J414" ca="1">_xll.BDP($A414,"RTG_FITCH")</f>
        <v>#NAME?</v>
      </c>
      <c r="K414" s="370" t="e" cm="1">
        <f t="array" ref="K414" ca="1">_xll.BDP($A414,"CNTRY_ISSUE_ISO")</f>
        <v>#NAME?</v>
      </c>
    </row>
    <row r="415" spans="1:11" ht="15" customHeight="1" outlineLevel="1">
      <c r="A415" s="377" t="s">
        <v>19812</v>
      </c>
      <c r="B415" s="365" t="s">
        <v>19813</v>
      </c>
      <c r="C415" s="365" t="s">
        <v>19814</v>
      </c>
      <c r="D415" s="365" t="s">
        <v>12155</v>
      </c>
      <c r="E415" s="365" t="s">
        <v>18753</v>
      </c>
      <c r="F415" s="413">
        <v>0.12368084992072451</v>
      </c>
      <c r="G415" s="470">
        <f t="shared" si="7"/>
        <v>5.1822276116783564E-5</v>
      </c>
      <c r="H415" s="362" t="e">
        <f ca="1">_xll.BQL($A415, "credit_rating(credit_rating_source=MOODY)")</f>
        <v>#NAME?</v>
      </c>
      <c r="I415" s="362" t="e">
        <f ca="1">_xll.BQL(A415, "credit_rating(credit_rating_source=SANDP)")</f>
        <v>#NAME?</v>
      </c>
      <c r="J415" s="362" t="e" cm="1">
        <f t="array" ref="J415" ca="1">_xll.BDP($A415,"RTG_FITCH")</f>
        <v>#NAME?</v>
      </c>
      <c r="K415" s="370" t="e" cm="1">
        <f t="array" ref="K415" ca="1">_xll.BDP($A415,"CNTRY_ISSUE_ISO")</f>
        <v>#NAME?</v>
      </c>
    </row>
    <row r="416" spans="1:11" ht="15" customHeight="1" outlineLevel="1">
      <c r="A416" s="377" t="s">
        <v>19815</v>
      </c>
      <c r="B416" s="365" t="s">
        <v>19816</v>
      </c>
      <c r="C416" s="365" t="s">
        <v>19817</v>
      </c>
      <c r="D416" s="365" t="s">
        <v>18675</v>
      </c>
      <c r="E416" s="365" t="s">
        <v>18753</v>
      </c>
      <c r="F416" s="413">
        <v>0.1224796171404859</v>
      </c>
      <c r="G416" s="470">
        <f t="shared" si="7"/>
        <v>5.1318959581863593E-5</v>
      </c>
      <c r="H416" s="362" t="e">
        <f ca="1">_xll.BQL($A416, "credit_rating(credit_rating_source=MOODY)")</f>
        <v>#NAME?</v>
      </c>
      <c r="I416" s="362" t="e">
        <f ca="1">_xll.BQL(A416, "credit_rating(credit_rating_source=SANDP)")</f>
        <v>#NAME?</v>
      </c>
      <c r="J416" s="362" t="e" cm="1">
        <f t="array" ref="J416" ca="1">_xll.BDP($A416,"RTG_FITCH")</f>
        <v>#NAME?</v>
      </c>
      <c r="K416" s="370" t="e" cm="1">
        <f t="array" ref="K416" ca="1">_xll.BDP($A416,"CNTRY_ISSUE_ISO")</f>
        <v>#NAME?</v>
      </c>
    </row>
    <row r="417" spans="1:11" ht="15" customHeight="1" outlineLevel="1">
      <c r="A417" s="377" t="s">
        <v>19818</v>
      </c>
      <c r="B417" s="365" t="s">
        <v>19819</v>
      </c>
      <c r="C417" s="365" t="s">
        <v>19820</v>
      </c>
      <c r="D417" s="365" t="s">
        <v>18683</v>
      </c>
      <c r="E417" s="365" t="s">
        <v>18753</v>
      </c>
      <c r="F417" s="413">
        <v>0.1215899098590283</v>
      </c>
      <c r="G417" s="470">
        <f t="shared" si="7"/>
        <v>5.0946172230932861E-5</v>
      </c>
      <c r="H417" s="362" t="e">
        <f ca="1">_xll.BQL($A417, "credit_rating(credit_rating_source=MOODY)")</f>
        <v>#NAME?</v>
      </c>
      <c r="I417" s="362" t="e">
        <f ca="1">_xll.BQL(A417, "credit_rating(credit_rating_source=SANDP)")</f>
        <v>#NAME?</v>
      </c>
      <c r="J417" s="362" t="e" cm="1">
        <f t="array" ref="J417" ca="1">_xll.BDP($A417,"RTG_FITCH")</f>
        <v>#NAME?</v>
      </c>
      <c r="K417" s="370" t="e" cm="1">
        <f t="array" ref="K417" ca="1">_xll.BDP($A417,"CNTRY_ISSUE_ISO")</f>
        <v>#NAME?</v>
      </c>
    </row>
    <row r="418" spans="1:11" ht="15" customHeight="1" outlineLevel="1">
      <c r="A418" s="377" t="s">
        <v>19809</v>
      </c>
      <c r="B418" s="365" t="s">
        <v>19810</v>
      </c>
      <c r="C418" s="365" t="s">
        <v>19811</v>
      </c>
      <c r="D418" s="365" t="s">
        <v>18711</v>
      </c>
      <c r="E418" s="365" t="s">
        <v>18753</v>
      </c>
      <c r="F418" s="413">
        <v>0.1033154829658107</v>
      </c>
      <c r="G418" s="470">
        <f t="shared" si="7"/>
        <v>4.3289187362674683E-5</v>
      </c>
      <c r="H418" s="362" t="e">
        <f ca="1">_xll.BQL($A418, "credit_rating(credit_rating_source=MOODY)")</f>
        <v>#NAME?</v>
      </c>
      <c r="I418" s="362" t="e">
        <f ca="1">_xll.BQL(A418, "credit_rating(credit_rating_source=SANDP)")</f>
        <v>#NAME?</v>
      </c>
      <c r="J418" s="362" t="e" cm="1">
        <f t="array" ref="J418" ca="1">_xll.BDP($A418,"RTG_FITCH")</f>
        <v>#NAME?</v>
      </c>
      <c r="K418" s="370" t="e" cm="1">
        <f t="array" ref="K418" ca="1">_xll.BDP($A418,"CNTRY_ISSUE_ISO")</f>
        <v>#NAME?</v>
      </c>
    </row>
    <row r="419" spans="1:11" ht="15" customHeight="1" outlineLevel="1">
      <c r="A419" s="377" t="s">
        <v>19821</v>
      </c>
      <c r="B419" s="365" t="s">
        <v>19822</v>
      </c>
      <c r="C419" s="365" t="s">
        <v>19823</v>
      </c>
      <c r="D419" s="365" t="s">
        <v>18675</v>
      </c>
      <c r="E419" s="365" t="s">
        <v>18753</v>
      </c>
      <c r="F419" s="413">
        <v>0.1036188463757505</v>
      </c>
      <c r="G419" s="470">
        <f t="shared" si="7"/>
        <v>4.3416296631439456E-5</v>
      </c>
      <c r="H419" s="362" t="e">
        <f ca="1">_xll.BQL($A419, "credit_rating(credit_rating_source=MOODY)")</f>
        <v>#NAME?</v>
      </c>
      <c r="I419" s="362" t="e">
        <f ca="1">_xll.BQL(A419, "credit_rating(credit_rating_source=SANDP)")</f>
        <v>#NAME?</v>
      </c>
      <c r="J419" s="362" t="e" cm="1">
        <f t="array" ref="J419" ca="1">_xll.BDP($A419,"RTG_FITCH")</f>
        <v>#NAME?</v>
      </c>
      <c r="K419" s="370" t="e" cm="1">
        <f t="array" ref="K419" ca="1">_xll.BDP($A419,"CNTRY_ISSUE_ISO")</f>
        <v>#NAME?</v>
      </c>
    </row>
    <row r="420" spans="1:11" ht="15" customHeight="1" outlineLevel="1">
      <c r="A420" s="377" t="s">
        <v>19824</v>
      </c>
      <c r="B420" s="365" t="s">
        <v>19825</v>
      </c>
      <c r="C420" s="365" t="s">
        <v>19826</v>
      </c>
      <c r="D420" s="365" t="s">
        <v>18691</v>
      </c>
      <c r="E420" s="365" t="s">
        <v>19027</v>
      </c>
      <c r="F420" s="413">
        <v>0.12340702149205569</v>
      </c>
      <c r="G420" s="470">
        <f t="shared" si="7"/>
        <v>5.170754200517134E-5</v>
      </c>
      <c r="H420" s="362" t="e">
        <f ca="1">_xll.BQL($A420, "credit_rating(credit_rating_source=MOODY)")</f>
        <v>#NAME?</v>
      </c>
      <c r="I420" s="362" t="e">
        <f ca="1">_xll.BQL(A420, "credit_rating(credit_rating_source=SANDP)")</f>
        <v>#NAME?</v>
      </c>
      <c r="J420" s="362" t="e" cm="1">
        <f t="array" ref="J420" ca="1">_xll.BDP($A420,"RTG_FITCH")</f>
        <v>#NAME?</v>
      </c>
      <c r="K420" s="370" t="e" cm="1">
        <f t="array" ref="K420" ca="1">_xll.BDP($A420,"CNTRY_ISSUE_ISO")</f>
        <v>#NAME?</v>
      </c>
    </row>
    <row r="421" spans="1:11" ht="15" customHeight="1" outlineLevel="1">
      <c r="A421" s="377" t="s">
        <v>19833</v>
      </c>
      <c r="B421" s="365" t="s">
        <v>19834</v>
      </c>
      <c r="C421" s="365" t="s">
        <v>19835</v>
      </c>
      <c r="D421" s="365" t="s">
        <v>18672</v>
      </c>
      <c r="E421" s="365" t="s">
        <v>18757</v>
      </c>
      <c r="F421" s="413">
        <v>0.12158034204961039</v>
      </c>
      <c r="G421" s="470">
        <f t="shared" si="7"/>
        <v>5.0942163318786752E-5</v>
      </c>
      <c r="H421" s="362" t="e">
        <f ca="1">_xll.BQL($A421, "credit_rating(credit_rating_source=MOODY)")</f>
        <v>#NAME?</v>
      </c>
      <c r="I421" s="362" t="e">
        <f ca="1">_xll.BQL(A421, "credit_rating(credit_rating_source=SANDP)")</f>
        <v>#NAME?</v>
      </c>
      <c r="J421" s="362" t="e" cm="1">
        <f t="array" ref="J421" ca="1">_xll.BDP($A421,"RTG_FITCH")</f>
        <v>#NAME?</v>
      </c>
      <c r="K421" s="370" t="e" cm="1">
        <f t="array" ref="K421" ca="1">_xll.BDP($A421,"CNTRY_ISSUE_ISO")</f>
        <v>#NAME?</v>
      </c>
    </row>
    <row r="422" spans="1:11" ht="15" customHeight="1" outlineLevel="1">
      <c r="A422" s="377" t="s">
        <v>19827</v>
      </c>
      <c r="B422" s="365" t="s">
        <v>19828</v>
      </c>
      <c r="C422" s="365" t="s">
        <v>19829</v>
      </c>
      <c r="D422" s="365" t="s">
        <v>12129</v>
      </c>
      <c r="E422" s="365" t="s">
        <v>18753</v>
      </c>
      <c r="F422" s="413">
        <v>0.1215727788769303</v>
      </c>
      <c r="G422" s="470">
        <f t="shared" si="7"/>
        <v>5.0938994349433798E-5</v>
      </c>
      <c r="H422" s="362" t="e">
        <f ca="1">_xll.BQL($A422, "credit_rating(credit_rating_source=MOODY)")</f>
        <v>#NAME?</v>
      </c>
      <c r="I422" s="362" t="e">
        <f ca="1">_xll.BQL(A422, "credit_rating(credit_rating_source=SANDP)")</f>
        <v>#NAME?</v>
      </c>
      <c r="J422" s="362" t="e" cm="1">
        <f t="array" ref="J422" ca="1">_xll.BDP($A422,"RTG_FITCH")</f>
        <v>#NAME?</v>
      </c>
      <c r="K422" s="370" t="e" cm="1">
        <f t="array" ref="K422" ca="1">_xll.BDP($A422,"CNTRY_ISSUE_ISO")</f>
        <v>#NAME?</v>
      </c>
    </row>
    <row r="423" spans="1:11" ht="15" customHeight="1" outlineLevel="1">
      <c r="A423" s="377" t="s">
        <v>19836</v>
      </c>
      <c r="B423" s="365" t="s">
        <v>19837</v>
      </c>
      <c r="C423" s="365" t="s">
        <v>19838</v>
      </c>
      <c r="D423" s="365" t="s">
        <v>18672</v>
      </c>
      <c r="E423" s="365" t="s">
        <v>18753</v>
      </c>
      <c r="F423" s="413">
        <v>0.121323753496887</v>
      </c>
      <c r="G423" s="470">
        <f t="shared" si="7"/>
        <v>5.0834652715195649E-5</v>
      </c>
      <c r="H423" s="362" t="e">
        <f ca="1">_xll.BQL($A423, "credit_rating(credit_rating_source=MOODY)")</f>
        <v>#NAME?</v>
      </c>
      <c r="I423" s="362" t="e">
        <f ca="1">_xll.BQL(A423, "credit_rating(credit_rating_source=SANDP)")</f>
        <v>#NAME?</v>
      </c>
      <c r="J423" s="362" t="e" cm="1">
        <f t="array" ref="J423" ca="1">_xll.BDP($A423,"RTG_FITCH")</f>
        <v>#NAME?</v>
      </c>
      <c r="K423" s="370" t="e" cm="1">
        <f t="array" ref="K423" ca="1">_xll.BDP($A423,"CNTRY_ISSUE_ISO")</f>
        <v>#NAME?</v>
      </c>
    </row>
    <row r="424" spans="1:11" ht="15" customHeight="1" outlineLevel="1">
      <c r="A424" s="377" t="s">
        <v>19845</v>
      </c>
      <c r="B424" s="365" t="s">
        <v>19846</v>
      </c>
      <c r="C424" s="365" t="s">
        <v>19847</v>
      </c>
      <c r="D424" s="365" t="s">
        <v>18672</v>
      </c>
      <c r="E424" s="365" t="s">
        <v>18753</v>
      </c>
      <c r="F424" s="413">
        <v>0.1212939858787601</v>
      </c>
      <c r="G424" s="470">
        <f t="shared" si="7"/>
        <v>5.0822180083200483E-5</v>
      </c>
      <c r="H424" s="362" t="e">
        <f ca="1">_xll.BQL($A424, "credit_rating(credit_rating_source=MOODY)")</f>
        <v>#NAME?</v>
      </c>
      <c r="I424" s="362" t="e">
        <f ca="1">_xll.BQL(A424, "credit_rating(credit_rating_source=SANDP)")</f>
        <v>#NAME?</v>
      </c>
      <c r="J424" s="362" t="e" cm="1">
        <f t="array" ref="J424" ca="1">_xll.BDP($A424,"RTG_FITCH")</f>
        <v>#NAME?</v>
      </c>
      <c r="K424" s="370" t="e" cm="1">
        <f t="array" ref="K424" ca="1">_xll.BDP($A424,"CNTRY_ISSUE_ISO")</f>
        <v>#NAME?</v>
      </c>
    </row>
    <row r="425" spans="1:11" ht="15" customHeight="1" outlineLevel="1">
      <c r="A425" s="377" t="s">
        <v>19830</v>
      </c>
      <c r="B425" s="365" t="s">
        <v>19831</v>
      </c>
      <c r="C425" s="365" t="s">
        <v>19832</v>
      </c>
      <c r="D425" s="365" t="s">
        <v>12155</v>
      </c>
      <c r="E425" s="365" t="s">
        <v>18753</v>
      </c>
      <c r="F425" s="413">
        <v>0.12133804828922989</v>
      </c>
      <c r="G425" s="470">
        <f t="shared" si="7"/>
        <v>5.0840642233187327E-5</v>
      </c>
      <c r="H425" s="362" t="e">
        <f ca="1">_xll.BQL($A425, "credit_rating(credit_rating_source=MOODY)")</f>
        <v>#NAME?</v>
      </c>
      <c r="I425" s="362" t="e">
        <f ca="1">_xll.BQL(A425, "credit_rating(credit_rating_source=SANDP)")</f>
        <v>#NAME?</v>
      </c>
      <c r="J425" s="362" t="e" cm="1">
        <f t="array" ref="J425" ca="1">_xll.BDP($A425,"RTG_FITCH")</f>
        <v>#NAME?</v>
      </c>
      <c r="K425" s="370" t="e" cm="1">
        <f t="array" ref="K425" ca="1">_xll.BDP($A425,"CNTRY_ISSUE_ISO")</f>
        <v>#NAME?</v>
      </c>
    </row>
    <row r="426" spans="1:11" ht="15" customHeight="1" outlineLevel="1">
      <c r="A426" s="377" t="s">
        <v>19842</v>
      </c>
      <c r="B426" s="365" t="s">
        <v>19843</v>
      </c>
      <c r="C426" s="365" t="s">
        <v>19844</v>
      </c>
      <c r="D426" s="365" t="s">
        <v>12131</v>
      </c>
      <c r="E426" s="365" t="s">
        <v>18753</v>
      </c>
      <c r="F426" s="413">
        <v>0.12179183865003319</v>
      </c>
      <c r="G426" s="470">
        <f t="shared" si="7"/>
        <v>5.1030780394363901E-5</v>
      </c>
      <c r="H426" s="362" t="e">
        <f ca="1">_xll.BQL($A426, "credit_rating(credit_rating_source=MOODY)")</f>
        <v>#NAME?</v>
      </c>
      <c r="I426" s="362" t="e">
        <f ca="1">_xll.BQL(A426, "credit_rating(credit_rating_source=SANDP)")</f>
        <v>#NAME?</v>
      </c>
      <c r="J426" s="362" t="e" cm="1">
        <f t="array" ref="J426" ca="1">_xll.BDP($A426,"RTG_FITCH")</f>
        <v>#NAME?</v>
      </c>
      <c r="K426" s="370" t="e" cm="1">
        <f t="array" ref="K426" ca="1">_xll.BDP($A426,"CNTRY_ISSUE_ISO")</f>
        <v>#NAME?</v>
      </c>
    </row>
    <row r="427" spans="1:11" ht="15" customHeight="1" outlineLevel="1">
      <c r="A427" s="377" t="s">
        <v>19839</v>
      </c>
      <c r="B427" s="365" t="s">
        <v>19840</v>
      </c>
      <c r="C427" s="365" t="s">
        <v>19841</v>
      </c>
      <c r="D427" s="365" t="s">
        <v>12130</v>
      </c>
      <c r="E427" s="365" t="s">
        <v>18753</v>
      </c>
      <c r="F427" s="413">
        <v>0.1207398597369375</v>
      </c>
      <c r="G427" s="470">
        <f t="shared" si="7"/>
        <v>5.0590001229776814E-5</v>
      </c>
      <c r="H427" s="362" t="e">
        <f ca="1">_xll.BQL($A427, "credit_rating(credit_rating_source=MOODY)")</f>
        <v>#NAME?</v>
      </c>
      <c r="I427" s="362" t="e">
        <f ca="1">_xll.BQL(A427, "credit_rating(credit_rating_source=SANDP)")</f>
        <v>#NAME?</v>
      </c>
      <c r="J427" s="362" t="e" cm="1">
        <f t="array" ref="J427" ca="1">_xll.BDP($A427,"RTG_FITCH")</f>
        <v>#NAME?</v>
      </c>
      <c r="K427" s="370" t="e" cm="1">
        <f t="array" ref="K427" ca="1">_xll.BDP($A427,"CNTRY_ISSUE_ISO")</f>
        <v>#NAME?</v>
      </c>
    </row>
    <row r="428" spans="1:11" ht="15" customHeight="1" outlineLevel="1">
      <c r="A428" s="377" t="s">
        <v>19848</v>
      </c>
      <c r="B428" s="365" t="s">
        <v>19849</v>
      </c>
      <c r="C428" s="365" t="s">
        <v>19850</v>
      </c>
      <c r="D428" s="365" t="s">
        <v>18686</v>
      </c>
      <c r="E428" s="365" t="s">
        <v>18752</v>
      </c>
      <c r="F428" s="413">
        <v>0.10299925028298609</v>
      </c>
      <c r="G428" s="470">
        <f t="shared" si="7"/>
        <v>4.3156685868571178E-5</v>
      </c>
      <c r="H428" s="362" t="e">
        <f ca="1">_xll.BQL($A428, "credit_rating(credit_rating_source=MOODY)")</f>
        <v>#NAME?</v>
      </c>
      <c r="I428" s="362" t="e">
        <f ca="1">_xll.BQL(A428, "credit_rating(credit_rating_source=SANDP)")</f>
        <v>#NAME?</v>
      </c>
      <c r="J428" s="362" t="e" cm="1">
        <f t="array" ref="J428" ca="1">_xll.BDP($A428,"RTG_FITCH")</f>
        <v>#NAME?</v>
      </c>
      <c r="K428" s="370" t="e" cm="1">
        <f t="array" ref="K428" ca="1">_xll.BDP($A428,"CNTRY_ISSUE_ISO")</f>
        <v>#NAME?</v>
      </c>
    </row>
    <row r="429" spans="1:11" ht="15" customHeight="1" outlineLevel="1">
      <c r="A429" s="377" t="s">
        <v>19851</v>
      </c>
      <c r="B429" s="365" t="s">
        <v>19852</v>
      </c>
      <c r="C429" s="365" t="s">
        <v>19853</v>
      </c>
      <c r="D429" s="365" t="s">
        <v>12129</v>
      </c>
      <c r="E429" s="365" t="s">
        <v>18753</v>
      </c>
      <c r="F429" s="413">
        <v>0.12119560523727529</v>
      </c>
      <c r="G429" s="470">
        <f t="shared" si="7"/>
        <v>5.0780958594418346E-5</v>
      </c>
      <c r="H429" s="362" t="e">
        <f ca="1">_xll.BQL($A429, "credit_rating(credit_rating_source=MOODY)")</f>
        <v>#NAME?</v>
      </c>
      <c r="I429" s="362" t="e">
        <f ca="1">_xll.BQL(A429, "credit_rating(credit_rating_source=SANDP)")</f>
        <v>#NAME?</v>
      </c>
      <c r="J429" s="362" t="e" cm="1">
        <f t="array" ref="J429" ca="1">_xll.BDP($A429,"RTG_FITCH")</f>
        <v>#NAME?</v>
      </c>
      <c r="K429" s="370" t="e" cm="1">
        <f t="array" ref="K429" ca="1">_xll.BDP($A429,"CNTRY_ISSUE_ISO")</f>
        <v>#NAME?</v>
      </c>
    </row>
    <row r="430" spans="1:11" ht="15" customHeight="1" outlineLevel="1">
      <c r="A430" s="377" t="s">
        <v>19857</v>
      </c>
      <c r="B430" s="365" t="s">
        <v>19858</v>
      </c>
      <c r="C430" s="365" t="s">
        <v>19859</v>
      </c>
      <c r="D430" s="365" t="s">
        <v>18679</v>
      </c>
      <c r="E430" s="365" t="s">
        <v>18753</v>
      </c>
      <c r="F430" s="413">
        <v>0.1207386916029372</v>
      </c>
      <c r="G430" s="470">
        <f t="shared" si="7"/>
        <v>5.0589511781630685E-5</v>
      </c>
      <c r="H430" s="362" t="e">
        <f ca="1">_xll.BQL($A430, "credit_rating(credit_rating_source=MOODY)")</f>
        <v>#NAME?</v>
      </c>
      <c r="I430" s="362" t="e">
        <f ca="1">_xll.BQL(A430, "credit_rating(credit_rating_source=SANDP)")</f>
        <v>#NAME?</v>
      </c>
      <c r="J430" s="362" t="e" cm="1">
        <f t="array" ref="J430" ca="1">_xll.BDP($A430,"RTG_FITCH")</f>
        <v>#NAME?</v>
      </c>
      <c r="K430" s="370" t="e" cm="1">
        <f t="array" ref="K430" ca="1">_xll.BDP($A430,"CNTRY_ISSUE_ISO")</f>
        <v>#NAME?</v>
      </c>
    </row>
    <row r="431" spans="1:11" ht="15" customHeight="1" outlineLevel="1">
      <c r="A431" s="377" t="s">
        <v>19854</v>
      </c>
      <c r="B431" s="365" t="s">
        <v>19855</v>
      </c>
      <c r="C431" s="365" t="s">
        <v>19856</v>
      </c>
      <c r="D431" s="365" t="s">
        <v>18683</v>
      </c>
      <c r="E431" s="365" t="s">
        <v>18753</v>
      </c>
      <c r="F431" s="413">
        <v>0.12098146053647039</v>
      </c>
      <c r="G431" s="470">
        <f t="shared" si="7"/>
        <v>5.0691231964781096E-5</v>
      </c>
      <c r="H431" s="362" t="e">
        <f ca="1">_xll.BQL($A431, "credit_rating(credit_rating_source=MOODY)")</f>
        <v>#NAME?</v>
      </c>
      <c r="I431" s="362" t="e">
        <f ca="1">_xll.BQL(A431, "credit_rating(credit_rating_source=SANDP)")</f>
        <v>#NAME?</v>
      </c>
      <c r="J431" s="362" t="e" cm="1">
        <f t="array" ref="J431" ca="1">_xll.BDP($A431,"RTG_FITCH")</f>
        <v>#NAME?</v>
      </c>
      <c r="K431" s="370" t="e" cm="1">
        <f t="array" ref="K431" ca="1">_xll.BDP($A431,"CNTRY_ISSUE_ISO")</f>
        <v>#NAME?</v>
      </c>
    </row>
    <row r="432" spans="1:11" ht="15" customHeight="1" outlineLevel="1">
      <c r="A432" s="377" t="s">
        <v>19863</v>
      </c>
      <c r="B432" s="365" t="s">
        <v>19864</v>
      </c>
      <c r="C432" s="365" t="s">
        <v>19865</v>
      </c>
      <c r="D432" s="365" t="s">
        <v>12127</v>
      </c>
      <c r="E432" s="365" t="s">
        <v>18757</v>
      </c>
      <c r="F432" s="413">
        <v>0.1206633717085181</v>
      </c>
      <c r="G432" s="470">
        <f t="shared" si="7"/>
        <v>5.055795274586908E-5</v>
      </c>
      <c r="H432" s="362" t="e">
        <f ca="1">_xll.BQL($A432, "credit_rating(credit_rating_source=MOODY)")</f>
        <v>#NAME?</v>
      </c>
      <c r="I432" s="362" t="e">
        <f ca="1">_xll.BQL(A432, "credit_rating(credit_rating_source=SANDP)")</f>
        <v>#NAME?</v>
      </c>
      <c r="J432" s="362" t="e" cm="1">
        <f t="array" ref="J432" ca="1">_xll.BDP($A432,"RTG_FITCH")</f>
        <v>#NAME?</v>
      </c>
      <c r="K432" s="370" t="e" cm="1">
        <f t="array" ref="K432" ca="1">_xll.BDP($A432,"CNTRY_ISSUE_ISO")</f>
        <v>#NAME?</v>
      </c>
    </row>
    <row r="433" spans="1:11" ht="15" customHeight="1" outlineLevel="1">
      <c r="A433" s="377" t="s">
        <v>19860</v>
      </c>
      <c r="B433" s="365" t="s">
        <v>19861</v>
      </c>
      <c r="C433" s="365" t="s">
        <v>19862</v>
      </c>
      <c r="D433" s="365" t="s">
        <v>12130</v>
      </c>
      <c r="E433" s="365" t="s">
        <v>19027</v>
      </c>
      <c r="F433" s="413">
        <v>0.1202803771977428</v>
      </c>
      <c r="G433" s="470">
        <f t="shared" si="7"/>
        <v>5.039747804585423E-5</v>
      </c>
      <c r="H433" s="362" t="e">
        <f ca="1">_xll.BQL($A433, "credit_rating(credit_rating_source=MOODY)")</f>
        <v>#NAME?</v>
      </c>
      <c r="I433" s="362" t="e">
        <f ca="1">_xll.BQL(A433, "credit_rating(credit_rating_source=SANDP)")</f>
        <v>#NAME?</v>
      </c>
      <c r="J433" s="362" t="e" cm="1">
        <f t="array" ref="J433" ca="1">_xll.BDP($A433,"RTG_FITCH")</f>
        <v>#NAME?</v>
      </c>
      <c r="K433" s="370" t="e" cm="1">
        <f t="array" ref="K433" ca="1">_xll.BDP($A433,"CNTRY_ISSUE_ISO")</f>
        <v>#NAME?</v>
      </c>
    </row>
    <row r="434" spans="1:11" ht="15" customHeight="1" outlineLevel="1">
      <c r="A434" s="377" t="s">
        <v>19866</v>
      </c>
      <c r="B434" s="365" t="s">
        <v>19867</v>
      </c>
      <c r="C434" s="365" t="s">
        <v>19868</v>
      </c>
      <c r="D434" s="365" t="s">
        <v>18711</v>
      </c>
      <c r="E434" s="365" t="s">
        <v>18757</v>
      </c>
      <c r="F434" s="413">
        <v>0.12082547504966459</v>
      </c>
      <c r="G434" s="470">
        <f t="shared" si="7"/>
        <v>5.0625874045809461E-5</v>
      </c>
      <c r="H434" s="362" t="e">
        <f ca="1">_xll.BQL($A434, "credit_rating(credit_rating_source=MOODY)")</f>
        <v>#NAME?</v>
      </c>
      <c r="I434" s="362" t="e">
        <f ca="1">_xll.BQL(A434, "credit_rating(credit_rating_source=SANDP)")</f>
        <v>#NAME?</v>
      </c>
      <c r="J434" s="362" t="e" cm="1">
        <f t="array" ref="J434" ca="1">_xll.BDP($A434,"RTG_FITCH")</f>
        <v>#NAME?</v>
      </c>
      <c r="K434" s="370" t="e" cm="1">
        <f t="array" ref="K434" ca="1">_xll.BDP($A434,"CNTRY_ISSUE_ISO")</f>
        <v>#NAME?</v>
      </c>
    </row>
    <row r="435" spans="1:11" ht="15" customHeight="1" outlineLevel="1">
      <c r="A435" s="377" t="s">
        <v>19869</v>
      </c>
      <c r="B435" s="365" t="s">
        <v>19870</v>
      </c>
      <c r="C435" s="365" t="s">
        <v>19871</v>
      </c>
      <c r="D435" s="365" t="s">
        <v>18677</v>
      </c>
      <c r="E435" s="365" t="s">
        <v>18753</v>
      </c>
      <c r="F435" s="413">
        <v>0.1203099963242595</v>
      </c>
      <c r="G435" s="470">
        <f t="shared" si="7"/>
        <v>5.0409888459864731E-5</v>
      </c>
      <c r="H435" s="362" t="e">
        <f ca="1">_xll.BQL($A435, "credit_rating(credit_rating_source=MOODY)")</f>
        <v>#NAME?</v>
      </c>
      <c r="I435" s="362" t="e">
        <f ca="1">_xll.BQL(A435, "credit_rating(credit_rating_source=SANDP)")</f>
        <v>#NAME?</v>
      </c>
      <c r="J435" s="362" t="e" cm="1">
        <f t="array" ref="J435" ca="1">_xll.BDP($A435,"RTG_FITCH")</f>
        <v>#NAME?</v>
      </c>
      <c r="K435" s="370" t="e" cm="1">
        <f t="array" ref="K435" ca="1">_xll.BDP($A435,"CNTRY_ISSUE_ISO")</f>
        <v>#NAME?</v>
      </c>
    </row>
    <row r="436" spans="1:11" ht="15" customHeight="1" outlineLevel="1">
      <c r="A436" s="377" t="s">
        <v>19872</v>
      </c>
      <c r="B436" s="365" t="s">
        <v>19873</v>
      </c>
      <c r="C436" s="365" t="s">
        <v>19874</v>
      </c>
      <c r="D436" s="365" t="s">
        <v>12136</v>
      </c>
      <c r="E436" s="365" t="s">
        <v>18754</v>
      </c>
      <c r="F436" s="413">
        <v>0.1018943242114097</v>
      </c>
      <c r="G436" s="470">
        <f t="shared" si="7"/>
        <v>4.2693721844580663E-5</v>
      </c>
      <c r="H436" s="362" t="e">
        <f ca="1">_xll.BQL($A436, "credit_rating(credit_rating_source=MOODY)")</f>
        <v>#NAME?</v>
      </c>
      <c r="I436" s="362" t="e">
        <f ca="1">_xll.BQL(A436, "credit_rating(credit_rating_source=SANDP)")</f>
        <v>#NAME?</v>
      </c>
      <c r="J436" s="362" t="e" cm="1">
        <f t="array" ref="J436" ca="1">_xll.BDP($A436,"RTG_FITCH")</f>
        <v>#NAME?</v>
      </c>
      <c r="K436" s="370" t="e" cm="1">
        <f t="array" ref="K436" ca="1">_xll.BDP($A436,"CNTRY_ISSUE_ISO")</f>
        <v>#NAME?</v>
      </c>
    </row>
    <row r="437" spans="1:11" ht="15" customHeight="1" outlineLevel="1">
      <c r="A437" s="377" t="s">
        <v>19875</v>
      </c>
      <c r="B437" s="365" t="s">
        <v>19876</v>
      </c>
      <c r="C437" s="365" t="s">
        <v>19877</v>
      </c>
      <c r="D437" s="365" t="s">
        <v>12130</v>
      </c>
      <c r="E437" s="365" t="s">
        <v>19027</v>
      </c>
      <c r="F437" s="413">
        <v>0.1205402474150519</v>
      </c>
      <c r="G437" s="470">
        <f t="shared" si="7"/>
        <v>5.0506363666906743E-5</v>
      </c>
      <c r="H437" s="362" t="e">
        <f ca="1">_xll.BQL($A437, "credit_rating(credit_rating_source=MOODY)")</f>
        <v>#NAME?</v>
      </c>
      <c r="I437" s="362" t="e">
        <f ca="1">_xll.BQL(A437, "credit_rating(credit_rating_source=SANDP)")</f>
        <v>#NAME?</v>
      </c>
      <c r="J437" s="362" t="e" cm="1">
        <f t="array" ref="J437" ca="1">_xll.BDP($A437,"RTG_FITCH")</f>
        <v>#NAME?</v>
      </c>
      <c r="K437" s="370" t="e" cm="1">
        <f t="array" ref="K437" ca="1">_xll.BDP($A437,"CNTRY_ISSUE_ISO")</f>
        <v>#NAME?</v>
      </c>
    </row>
    <row r="438" spans="1:11" ht="15" customHeight="1" outlineLevel="1">
      <c r="A438" s="377" t="s">
        <v>19878</v>
      </c>
      <c r="B438" s="365" t="s">
        <v>19879</v>
      </c>
      <c r="C438" s="365" t="s">
        <v>19880</v>
      </c>
      <c r="D438" s="365" t="s">
        <v>18685</v>
      </c>
      <c r="E438" s="365" t="s">
        <v>18753</v>
      </c>
      <c r="F438" s="413">
        <v>0.1200812301495692</v>
      </c>
      <c r="G438" s="470">
        <f t="shared" si="7"/>
        <v>5.03140354326695E-5</v>
      </c>
      <c r="H438" s="362" t="e">
        <f ca="1">_xll.BQL($A438, "credit_rating(credit_rating_source=MOODY)")</f>
        <v>#NAME?</v>
      </c>
      <c r="I438" s="362" t="e">
        <f ca="1">_xll.BQL(A438, "credit_rating(credit_rating_source=SANDP)")</f>
        <v>#NAME?</v>
      </c>
      <c r="J438" s="362" t="e" cm="1">
        <f t="array" ref="J438" ca="1">_xll.BDP($A438,"RTG_FITCH")</f>
        <v>#NAME?</v>
      </c>
      <c r="K438" s="370" t="e" cm="1">
        <f t="array" ref="K438" ca="1">_xll.BDP($A438,"CNTRY_ISSUE_ISO")</f>
        <v>#NAME?</v>
      </c>
    </row>
    <row r="439" spans="1:11" ht="15" customHeight="1" outlineLevel="1">
      <c r="A439" s="377" t="s">
        <v>19881</v>
      </c>
      <c r="B439" s="365" t="s">
        <v>19882</v>
      </c>
      <c r="C439" s="365" t="s">
        <v>19883</v>
      </c>
      <c r="D439" s="365" t="s">
        <v>12131</v>
      </c>
      <c r="E439" s="365" t="s">
        <v>18753</v>
      </c>
      <c r="F439" s="413">
        <v>0.1197198312686388</v>
      </c>
      <c r="G439" s="470">
        <f t="shared" si="7"/>
        <v>5.0162609301559658E-5</v>
      </c>
      <c r="H439" s="362" t="e">
        <f ca="1">_xll.BQL($A439, "credit_rating(credit_rating_source=MOODY)")</f>
        <v>#NAME?</v>
      </c>
      <c r="I439" s="362" t="e">
        <f ca="1">_xll.BQL(A439, "credit_rating(credit_rating_source=SANDP)")</f>
        <v>#NAME?</v>
      </c>
      <c r="J439" s="362" t="e" cm="1">
        <f t="array" ref="J439" ca="1">_xll.BDP($A439,"RTG_FITCH")</f>
        <v>#NAME?</v>
      </c>
      <c r="K439" s="370" t="e" cm="1">
        <f t="array" ref="K439" ca="1">_xll.BDP($A439,"CNTRY_ISSUE_ISO")</f>
        <v>#NAME?</v>
      </c>
    </row>
    <row r="440" spans="1:11" ht="15" customHeight="1" outlineLevel="1">
      <c r="A440" s="377" t="s">
        <v>19884</v>
      </c>
      <c r="B440" s="365" t="s">
        <v>19885</v>
      </c>
      <c r="C440" s="365" t="s">
        <v>19886</v>
      </c>
      <c r="D440" s="365" t="s">
        <v>12131</v>
      </c>
      <c r="E440" s="365" t="s">
        <v>18753</v>
      </c>
      <c r="F440" s="413">
        <v>0.12008962982498669</v>
      </c>
      <c r="G440" s="470">
        <f t="shared" si="7"/>
        <v>5.0317554896669418E-5</v>
      </c>
      <c r="H440" s="362" t="e">
        <f ca="1">_xll.BQL($A440, "credit_rating(credit_rating_source=MOODY)")</f>
        <v>#NAME?</v>
      </c>
      <c r="I440" s="362" t="e">
        <f ca="1">_xll.BQL(A440, "credit_rating(credit_rating_source=SANDP)")</f>
        <v>#NAME?</v>
      </c>
      <c r="J440" s="362" t="e" cm="1">
        <f t="array" ref="J440" ca="1">_xll.BDP($A440,"RTG_FITCH")</f>
        <v>#NAME?</v>
      </c>
      <c r="K440" s="370" t="e" cm="1">
        <f t="array" ref="K440" ca="1">_xll.BDP($A440,"CNTRY_ISSUE_ISO")</f>
        <v>#NAME?</v>
      </c>
    </row>
    <row r="441" spans="1:11" ht="15" customHeight="1" outlineLevel="1">
      <c r="A441" s="377" t="s">
        <v>19887</v>
      </c>
      <c r="B441" s="365" t="s">
        <v>19888</v>
      </c>
      <c r="C441" s="365" t="s">
        <v>19889</v>
      </c>
      <c r="D441" s="365" t="s">
        <v>18683</v>
      </c>
      <c r="E441" s="365" t="s">
        <v>19027</v>
      </c>
      <c r="F441" s="413">
        <v>0.1199031144631216</v>
      </c>
      <c r="G441" s="470">
        <f t="shared" si="7"/>
        <v>5.0239404960047949E-5</v>
      </c>
      <c r="H441" s="362" t="e">
        <f ca="1">_xll.BQL($A441, "credit_rating(credit_rating_source=MOODY)")</f>
        <v>#NAME?</v>
      </c>
      <c r="I441" s="362" t="e">
        <f ca="1">_xll.BQL(A441, "credit_rating(credit_rating_source=SANDP)")</f>
        <v>#NAME?</v>
      </c>
      <c r="J441" s="362" t="e" cm="1">
        <f t="array" ref="J441" ca="1">_xll.BDP($A441,"RTG_FITCH")</f>
        <v>#NAME?</v>
      </c>
      <c r="K441" s="370" t="e" cm="1">
        <f t="array" ref="K441" ca="1">_xll.BDP($A441,"CNTRY_ISSUE_ISO")</f>
        <v>#NAME?</v>
      </c>
    </row>
    <row r="442" spans="1:11" ht="15" customHeight="1" outlineLevel="1">
      <c r="A442" s="377" t="s">
        <v>19890</v>
      </c>
      <c r="B442" s="365" t="s">
        <v>19891</v>
      </c>
      <c r="C442" s="365" t="s">
        <v>19892</v>
      </c>
      <c r="D442" s="365" t="s">
        <v>12130</v>
      </c>
      <c r="E442" s="365" t="s">
        <v>18753</v>
      </c>
      <c r="F442" s="413">
        <v>0.1195129329584122</v>
      </c>
      <c r="G442" s="470">
        <f t="shared" si="7"/>
        <v>5.0075918909574718E-5</v>
      </c>
      <c r="H442" s="362" t="e">
        <f ca="1">_xll.BQL($A442, "credit_rating(credit_rating_source=MOODY)")</f>
        <v>#NAME?</v>
      </c>
      <c r="I442" s="362" t="e">
        <f ca="1">_xll.BQL(A442, "credit_rating(credit_rating_source=SANDP)")</f>
        <v>#NAME?</v>
      </c>
      <c r="J442" s="362" t="e" cm="1">
        <f t="array" ref="J442" ca="1">_xll.BDP($A442,"RTG_FITCH")</f>
        <v>#NAME?</v>
      </c>
      <c r="K442" s="370" t="e" cm="1">
        <f t="array" ref="K442" ca="1">_xll.BDP($A442,"CNTRY_ISSUE_ISO")</f>
        <v>#NAME?</v>
      </c>
    </row>
    <row r="443" spans="1:11" ht="15" customHeight="1" outlineLevel="1">
      <c r="A443" s="377" t="s">
        <v>19893</v>
      </c>
      <c r="B443" s="365" t="s">
        <v>19894</v>
      </c>
      <c r="C443" s="365" t="s">
        <v>19895</v>
      </c>
      <c r="D443" s="365" t="s">
        <v>18683</v>
      </c>
      <c r="E443" s="365" t="s">
        <v>18753</v>
      </c>
      <c r="F443" s="413">
        <v>0.1198651798064332</v>
      </c>
      <c r="G443" s="470">
        <f t="shared" si="7"/>
        <v>5.0223510338895516E-5</v>
      </c>
      <c r="H443" s="362" t="e">
        <f ca="1">_xll.BQL($A443, "credit_rating(credit_rating_source=MOODY)")</f>
        <v>#NAME?</v>
      </c>
      <c r="I443" s="362" t="e">
        <f ca="1">_xll.BQL(A443, "credit_rating(credit_rating_source=SANDP)")</f>
        <v>#NAME?</v>
      </c>
      <c r="J443" s="362" t="e" cm="1">
        <f t="array" ref="J443" ca="1">_xll.BDP($A443,"RTG_FITCH")</f>
        <v>#NAME?</v>
      </c>
      <c r="K443" s="370" t="e" cm="1">
        <f t="array" ref="K443" ca="1">_xll.BDP($A443,"CNTRY_ISSUE_ISO")</f>
        <v>#NAME?</v>
      </c>
    </row>
    <row r="444" spans="1:11" ht="15" customHeight="1" outlineLevel="1">
      <c r="A444" s="377" t="s">
        <v>19905</v>
      </c>
      <c r="B444" s="365" t="s">
        <v>19906</v>
      </c>
      <c r="C444" s="365" t="s">
        <v>19907</v>
      </c>
      <c r="D444" s="365" t="s">
        <v>18685</v>
      </c>
      <c r="E444" s="365" t="s">
        <v>18753</v>
      </c>
      <c r="F444" s="413">
        <v>0.11912873071587381</v>
      </c>
      <c r="G444" s="470">
        <f t="shared" si="7"/>
        <v>4.9914938169951126E-5</v>
      </c>
      <c r="H444" s="362" t="e">
        <f ca="1">_xll.BQL($A444, "credit_rating(credit_rating_source=MOODY)")</f>
        <v>#NAME?</v>
      </c>
      <c r="I444" s="362" t="e">
        <f ca="1">_xll.BQL(A444, "credit_rating(credit_rating_source=SANDP)")</f>
        <v>#NAME?</v>
      </c>
      <c r="J444" s="362" t="e" cm="1">
        <f t="array" ref="J444" ca="1">_xll.BDP($A444,"RTG_FITCH")</f>
        <v>#NAME?</v>
      </c>
      <c r="K444" s="370" t="e" cm="1">
        <f t="array" ref="K444" ca="1">_xll.BDP($A444,"CNTRY_ISSUE_ISO")</f>
        <v>#NAME?</v>
      </c>
    </row>
    <row r="445" spans="1:11" ht="15" customHeight="1" outlineLevel="1">
      <c r="A445" s="377" t="s">
        <v>19896</v>
      </c>
      <c r="B445" s="365" t="s">
        <v>19897</v>
      </c>
      <c r="C445" s="365" t="s">
        <v>19898</v>
      </c>
      <c r="D445" s="365" t="s">
        <v>12131</v>
      </c>
      <c r="E445" s="365" t="s">
        <v>19027</v>
      </c>
      <c r="F445" s="413">
        <v>0.1192038823198014</v>
      </c>
      <c r="G445" s="470">
        <f t="shared" si="7"/>
        <v>4.9946426691996791E-5</v>
      </c>
      <c r="H445" s="362" t="e">
        <f ca="1">_xll.BQL($A445, "credit_rating(credit_rating_source=MOODY)")</f>
        <v>#NAME?</v>
      </c>
      <c r="I445" s="362" t="e">
        <f ca="1">_xll.BQL(A445, "credit_rating(credit_rating_source=SANDP)")</f>
        <v>#NAME?</v>
      </c>
      <c r="J445" s="362" t="e" cm="1">
        <f t="array" ref="J445" ca="1">_xll.BDP($A445,"RTG_FITCH")</f>
        <v>#NAME?</v>
      </c>
      <c r="K445" s="370" t="e" cm="1">
        <f t="array" ref="K445" ca="1">_xll.BDP($A445,"CNTRY_ISSUE_ISO")</f>
        <v>#NAME?</v>
      </c>
    </row>
    <row r="446" spans="1:11" ht="15" customHeight="1" outlineLevel="1">
      <c r="A446" s="377" t="s">
        <v>19908</v>
      </c>
      <c r="B446" s="365" t="s">
        <v>19909</v>
      </c>
      <c r="C446" s="365" t="s">
        <v>19910</v>
      </c>
      <c r="D446" s="365" t="s">
        <v>12131</v>
      </c>
      <c r="E446" s="365" t="s">
        <v>18753</v>
      </c>
      <c r="F446" s="413">
        <v>0.1190744075351385</v>
      </c>
      <c r="G446" s="470">
        <f t="shared" si="7"/>
        <v>4.9892176757223024E-5</v>
      </c>
      <c r="H446" s="362" t="e">
        <f ca="1">_xll.BQL($A446, "credit_rating(credit_rating_source=MOODY)")</f>
        <v>#NAME?</v>
      </c>
      <c r="I446" s="362" t="e">
        <f ca="1">_xll.BQL(A446, "credit_rating(credit_rating_source=SANDP)")</f>
        <v>#NAME?</v>
      </c>
      <c r="J446" s="362" t="e" cm="1">
        <f t="array" ref="J446" ca="1">_xll.BDP($A446,"RTG_FITCH")</f>
        <v>#NAME?</v>
      </c>
      <c r="K446" s="370" t="e" cm="1">
        <f t="array" ref="K446" ca="1">_xll.BDP($A446,"CNTRY_ISSUE_ISO")</f>
        <v>#NAME?</v>
      </c>
    </row>
    <row r="447" spans="1:11" ht="15" customHeight="1" outlineLevel="1">
      <c r="A447" s="377" t="s">
        <v>19911</v>
      </c>
      <c r="B447" s="365" t="s">
        <v>19912</v>
      </c>
      <c r="C447" s="365" t="s">
        <v>19913</v>
      </c>
      <c r="D447" s="365" t="s">
        <v>18686</v>
      </c>
      <c r="E447" s="365" t="s">
        <v>18753</v>
      </c>
      <c r="F447" s="413">
        <v>0.1193727667778141</v>
      </c>
      <c r="G447" s="470">
        <f t="shared" si="7"/>
        <v>5.0017189279904107E-5</v>
      </c>
      <c r="H447" s="362" t="e">
        <f ca="1">_xll.BQL($A447, "credit_rating(credit_rating_source=MOODY)")</f>
        <v>#NAME?</v>
      </c>
      <c r="I447" s="362" t="e">
        <f ca="1">_xll.BQL(A447, "credit_rating(credit_rating_source=SANDP)")</f>
        <v>#NAME?</v>
      </c>
      <c r="J447" s="362" t="e" cm="1">
        <f t="array" ref="J447" ca="1">_xll.BDP($A447,"RTG_FITCH")</f>
        <v>#NAME?</v>
      </c>
      <c r="K447" s="370" t="e" cm="1">
        <f t="array" ref="K447" ca="1">_xll.BDP($A447,"CNTRY_ISSUE_ISO")</f>
        <v>#NAME?</v>
      </c>
    </row>
    <row r="448" spans="1:11" ht="15" customHeight="1" outlineLevel="1">
      <c r="A448" s="377" t="s">
        <v>19914</v>
      </c>
      <c r="B448" s="365" t="s">
        <v>19915</v>
      </c>
      <c r="C448" s="365" t="s">
        <v>19916</v>
      </c>
      <c r="D448" s="365" t="s">
        <v>18672</v>
      </c>
      <c r="E448" s="365" t="s">
        <v>18753</v>
      </c>
      <c r="F448" s="413">
        <v>0.1193341688586001</v>
      </c>
      <c r="G448" s="470">
        <f t="shared" si="7"/>
        <v>5.0001016751753445E-5</v>
      </c>
      <c r="H448" s="362" t="e">
        <f ca="1">_xll.BQL($A448, "credit_rating(credit_rating_source=MOODY)")</f>
        <v>#NAME?</v>
      </c>
      <c r="I448" s="362" t="e">
        <f ca="1">_xll.BQL(A448, "credit_rating(credit_rating_source=SANDP)")</f>
        <v>#NAME?</v>
      </c>
      <c r="J448" s="362" t="e" cm="1">
        <f t="array" ref="J448" ca="1">_xll.BDP($A448,"RTG_FITCH")</f>
        <v>#NAME?</v>
      </c>
      <c r="K448" s="370" t="e" cm="1">
        <f t="array" ref="K448" ca="1">_xll.BDP($A448,"CNTRY_ISSUE_ISO")</f>
        <v>#NAME?</v>
      </c>
    </row>
    <row r="449" spans="1:11" ht="15" customHeight="1" outlineLevel="1">
      <c r="A449" s="377" t="s">
        <v>19902</v>
      </c>
      <c r="B449" s="365" t="s">
        <v>19903</v>
      </c>
      <c r="C449" s="365" t="s">
        <v>19904</v>
      </c>
      <c r="D449" s="365" t="s">
        <v>12130</v>
      </c>
      <c r="E449" s="365" t="s">
        <v>18753</v>
      </c>
      <c r="F449" s="413">
        <v>0.1196756847129232</v>
      </c>
      <c r="G449" s="470">
        <f t="shared" si="7"/>
        <v>5.014411189471482E-5</v>
      </c>
      <c r="H449" s="362" t="e">
        <f ca="1">_xll.BQL($A449, "credit_rating(credit_rating_source=MOODY)")</f>
        <v>#NAME?</v>
      </c>
      <c r="I449" s="362" t="e">
        <f ca="1">_xll.BQL(A449, "credit_rating(credit_rating_source=SANDP)")</f>
        <v>#NAME?</v>
      </c>
      <c r="J449" s="362" t="e" cm="1">
        <f t="array" ref="J449" ca="1">_xll.BDP($A449,"RTG_FITCH")</f>
        <v>#NAME?</v>
      </c>
      <c r="K449" s="370" t="e" cm="1">
        <f t="array" ref="K449" ca="1">_xll.BDP($A449,"CNTRY_ISSUE_ISO")</f>
        <v>#NAME?</v>
      </c>
    </row>
    <row r="450" spans="1:11" ht="15" customHeight="1" outlineLevel="1">
      <c r="A450" s="377" t="s">
        <v>19917</v>
      </c>
      <c r="B450" s="365" t="s">
        <v>19918</v>
      </c>
      <c r="C450" s="365" t="s">
        <v>19919</v>
      </c>
      <c r="D450" s="365" t="s">
        <v>12131</v>
      </c>
      <c r="E450" s="365" t="s">
        <v>19027</v>
      </c>
      <c r="F450" s="413">
        <v>0.1201793583553166</v>
      </c>
      <c r="G450" s="470">
        <f t="shared" si="7"/>
        <v>5.0355151150877657E-5</v>
      </c>
      <c r="H450" s="362" t="e">
        <f ca="1">_xll.BQL($A450, "credit_rating(credit_rating_source=MOODY)")</f>
        <v>#NAME?</v>
      </c>
      <c r="I450" s="362" t="e">
        <f ca="1">_xll.BQL(A450, "credit_rating(credit_rating_source=SANDP)")</f>
        <v>#NAME?</v>
      </c>
      <c r="J450" s="362" t="e" cm="1">
        <f t="array" ref="J450" ca="1">_xll.BDP($A450,"RTG_FITCH")</f>
        <v>#NAME?</v>
      </c>
      <c r="K450" s="370" t="e" cm="1">
        <f t="array" ref="K450" ca="1">_xll.BDP($A450,"CNTRY_ISSUE_ISO")</f>
        <v>#NAME?</v>
      </c>
    </row>
    <row r="451" spans="1:11" ht="15" customHeight="1" outlineLevel="1">
      <c r="A451" s="377" t="s">
        <v>19899</v>
      </c>
      <c r="B451" s="365" t="s">
        <v>19900</v>
      </c>
      <c r="C451" s="365" t="s">
        <v>19901</v>
      </c>
      <c r="D451" s="365" t="s">
        <v>12127</v>
      </c>
      <c r="E451" s="365" t="s">
        <v>18757</v>
      </c>
      <c r="F451" s="413">
        <v>0.1193005751066501</v>
      </c>
      <c r="G451" s="470">
        <f t="shared" si="7"/>
        <v>4.9986940969686391E-5</v>
      </c>
      <c r="H451" s="362" t="e">
        <f ca="1">_xll.BQL($A451, "credit_rating(credit_rating_source=MOODY)")</f>
        <v>#NAME?</v>
      </c>
      <c r="I451" s="362" t="e">
        <f ca="1">_xll.BQL(A451, "credit_rating(credit_rating_source=SANDP)")</f>
        <v>#NAME?</v>
      </c>
      <c r="J451" s="362" t="e" cm="1">
        <f t="array" ref="J451" ca="1">_xll.BDP($A451,"RTG_FITCH")</f>
        <v>#NAME?</v>
      </c>
      <c r="K451" s="370" t="e" cm="1">
        <f t="array" ref="K451" ca="1">_xll.BDP($A451,"CNTRY_ISSUE_ISO")</f>
        <v>#NAME?</v>
      </c>
    </row>
    <row r="452" spans="1:11" ht="15" customHeight="1" outlineLevel="1">
      <c r="A452" s="377" t="s">
        <v>19923</v>
      </c>
      <c r="B452" s="365" t="s">
        <v>19924</v>
      </c>
      <c r="C452" s="365" t="s">
        <v>19925</v>
      </c>
      <c r="D452" s="365" t="s">
        <v>18677</v>
      </c>
      <c r="E452" s="365" t="s">
        <v>18753</v>
      </c>
      <c r="F452" s="413">
        <v>0.1190826240709035</v>
      </c>
      <c r="G452" s="470">
        <f t="shared" si="7"/>
        <v>4.9895619485708562E-5</v>
      </c>
      <c r="H452" s="362" t="e">
        <f ca="1">_xll.BQL($A452, "credit_rating(credit_rating_source=MOODY)")</f>
        <v>#NAME?</v>
      </c>
      <c r="I452" s="362" t="e">
        <f ca="1">_xll.BQL(A452, "credit_rating(credit_rating_source=SANDP)")</f>
        <v>#NAME?</v>
      </c>
      <c r="J452" s="362" t="e" cm="1">
        <f t="array" ref="J452" ca="1">_xll.BDP($A452,"RTG_FITCH")</f>
        <v>#NAME?</v>
      </c>
      <c r="K452" s="370" t="e" cm="1">
        <f t="array" ref="K452" ca="1">_xll.BDP($A452,"CNTRY_ISSUE_ISO")</f>
        <v>#NAME?</v>
      </c>
    </row>
    <row r="453" spans="1:11" ht="15" customHeight="1" outlineLevel="1">
      <c r="A453" s="377" t="s">
        <v>19929</v>
      </c>
      <c r="B453" s="365" t="s">
        <v>19930</v>
      </c>
      <c r="C453" s="365" t="s">
        <v>19931</v>
      </c>
      <c r="D453" s="365" t="s">
        <v>12128</v>
      </c>
      <c r="E453" s="365" t="s">
        <v>18757</v>
      </c>
      <c r="F453" s="413">
        <v>0.1195056865678339</v>
      </c>
      <c r="G453" s="470">
        <f t="shared" si="7"/>
        <v>5.0072882671922408E-5</v>
      </c>
      <c r="H453" s="362" t="e">
        <f ca="1">_xll.BQL($A453, "credit_rating(credit_rating_source=MOODY)")</f>
        <v>#NAME?</v>
      </c>
      <c r="I453" s="362" t="e">
        <f ca="1">_xll.BQL(A453, "credit_rating(credit_rating_source=SANDP)")</f>
        <v>#NAME?</v>
      </c>
      <c r="J453" s="362" t="e" cm="1">
        <f t="array" ref="J453" ca="1">_xll.BDP($A453,"RTG_FITCH")</f>
        <v>#NAME?</v>
      </c>
      <c r="K453" s="370" t="e" cm="1">
        <f t="array" ref="K453" ca="1">_xll.BDP($A453,"CNTRY_ISSUE_ISO")</f>
        <v>#NAME?</v>
      </c>
    </row>
    <row r="454" spans="1:11" ht="15" customHeight="1" outlineLevel="1">
      <c r="A454" s="377" t="s">
        <v>19935</v>
      </c>
      <c r="B454" s="365" t="s">
        <v>19936</v>
      </c>
      <c r="C454" s="365" t="s">
        <v>19937</v>
      </c>
      <c r="D454" s="365" t="s">
        <v>12129</v>
      </c>
      <c r="E454" s="365" t="s">
        <v>18753</v>
      </c>
      <c r="F454" s="413">
        <v>0.1185431194029663</v>
      </c>
      <c r="G454" s="470">
        <f t="shared" si="7"/>
        <v>4.9669567029842881E-5</v>
      </c>
      <c r="H454" s="362" t="e">
        <f ca="1">_xll.BQL($A454, "credit_rating(credit_rating_source=MOODY)")</f>
        <v>#NAME?</v>
      </c>
      <c r="I454" s="362" t="e">
        <f ca="1">_xll.BQL(A454, "credit_rating(credit_rating_source=SANDP)")</f>
        <v>#NAME?</v>
      </c>
      <c r="J454" s="362" t="e" cm="1">
        <f t="array" ref="J454" ca="1">_xll.BDP($A454,"RTG_FITCH")</f>
        <v>#NAME?</v>
      </c>
      <c r="K454" s="370" t="e" cm="1">
        <f t="array" ref="K454" ca="1">_xll.BDP($A454,"CNTRY_ISSUE_ISO")</f>
        <v>#NAME?</v>
      </c>
    </row>
    <row r="455" spans="1:11" ht="15" customHeight="1" outlineLevel="1">
      <c r="A455" s="377" t="s">
        <v>19926</v>
      </c>
      <c r="B455" s="365" t="s">
        <v>19927</v>
      </c>
      <c r="C455" s="365" t="s">
        <v>19928</v>
      </c>
      <c r="D455" s="365" t="s">
        <v>12129</v>
      </c>
      <c r="E455" s="365" t="s">
        <v>18753</v>
      </c>
      <c r="F455" s="413">
        <v>0.1403192358504054</v>
      </c>
      <c r="G455" s="470">
        <f t="shared" si="7"/>
        <v>5.879375982131986E-5</v>
      </c>
      <c r="H455" s="362" t="e">
        <f ca="1">_xll.BQL($A455, "credit_rating(credit_rating_source=MOODY)")</f>
        <v>#NAME?</v>
      </c>
      <c r="I455" s="362" t="e">
        <f ca="1">_xll.BQL(A455, "credit_rating(credit_rating_source=SANDP)")</f>
        <v>#NAME?</v>
      </c>
      <c r="J455" s="362" t="e" cm="1">
        <f t="array" ref="J455" ca="1">_xll.BDP($A455,"RTG_FITCH")</f>
        <v>#NAME?</v>
      </c>
      <c r="K455" s="370" t="e" cm="1">
        <f t="array" ref="K455" ca="1">_xll.BDP($A455,"CNTRY_ISSUE_ISO")</f>
        <v>#NAME?</v>
      </c>
    </row>
    <row r="456" spans="1:11" ht="15" customHeight="1" outlineLevel="1">
      <c r="A456" s="377" t="s">
        <v>19932</v>
      </c>
      <c r="B456" s="365" t="s">
        <v>19933</v>
      </c>
      <c r="C456" s="365" t="s">
        <v>19934</v>
      </c>
      <c r="D456" s="365" t="s">
        <v>18683</v>
      </c>
      <c r="E456" s="365" t="s">
        <v>19027</v>
      </c>
      <c r="F456" s="413">
        <v>0.118627071609659</v>
      </c>
      <c r="G456" s="470">
        <f t="shared" si="7"/>
        <v>4.9704743004447122E-5</v>
      </c>
      <c r="H456" s="362" t="e">
        <f ca="1">_xll.BQL($A456, "credit_rating(credit_rating_source=MOODY)")</f>
        <v>#NAME?</v>
      </c>
      <c r="I456" s="362" t="e">
        <f ca="1">_xll.BQL(A456, "credit_rating(credit_rating_source=SANDP)")</f>
        <v>#NAME?</v>
      </c>
      <c r="J456" s="362" t="e" cm="1">
        <f t="array" ref="J456" ca="1">_xll.BDP($A456,"RTG_FITCH")</f>
        <v>#NAME?</v>
      </c>
      <c r="K456" s="370" t="e" cm="1">
        <f t="array" ref="K456" ca="1">_xll.BDP($A456,"CNTRY_ISSUE_ISO")</f>
        <v>#NAME?</v>
      </c>
    </row>
    <row r="457" spans="1:11" ht="15" customHeight="1" outlineLevel="1">
      <c r="A457" s="377" t="s">
        <v>19938</v>
      </c>
      <c r="B457" s="365" t="s">
        <v>19939</v>
      </c>
      <c r="C457" s="365" t="s">
        <v>19940</v>
      </c>
      <c r="D457" s="365" t="s">
        <v>12131</v>
      </c>
      <c r="E457" s="365" t="s">
        <v>18753</v>
      </c>
      <c r="F457" s="413">
        <v>0.11884473556162591</v>
      </c>
      <c r="G457" s="470">
        <f t="shared" si="7"/>
        <v>4.9795944200321255E-5</v>
      </c>
      <c r="H457" s="362" t="e">
        <f ca="1">_xll.BQL($A457, "credit_rating(credit_rating_source=MOODY)")</f>
        <v>#NAME?</v>
      </c>
      <c r="I457" s="362" t="e">
        <f ca="1">_xll.BQL(A457, "credit_rating(credit_rating_source=SANDP)")</f>
        <v>#NAME?</v>
      </c>
      <c r="J457" s="362" t="e" cm="1">
        <f t="array" ref="J457" ca="1">_xll.BDP($A457,"RTG_FITCH")</f>
        <v>#NAME?</v>
      </c>
      <c r="K457" s="370" t="e" cm="1">
        <f t="array" ref="K457" ca="1">_xll.BDP($A457,"CNTRY_ISSUE_ISO")</f>
        <v>#NAME?</v>
      </c>
    </row>
    <row r="458" spans="1:11" ht="15" customHeight="1" outlineLevel="1">
      <c r="A458" s="377" t="s">
        <v>19920</v>
      </c>
      <c r="B458" s="365" t="s">
        <v>19921</v>
      </c>
      <c r="C458" s="365" t="s">
        <v>19922</v>
      </c>
      <c r="D458" s="365" t="s">
        <v>18686</v>
      </c>
      <c r="E458" s="365" t="s">
        <v>18753</v>
      </c>
      <c r="F458" s="413">
        <v>0.14103716308745121</v>
      </c>
      <c r="G458" s="470">
        <f t="shared" si="7"/>
        <v>5.9094571333642059E-5</v>
      </c>
      <c r="H458" s="362" t="e">
        <f ca="1">_xll.BQL($A458, "credit_rating(credit_rating_source=MOODY)")</f>
        <v>#NAME?</v>
      </c>
      <c r="I458" s="362" t="e">
        <f ca="1">_xll.BQL(A458, "credit_rating(credit_rating_source=SANDP)")</f>
        <v>#NAME?</v>
      </c>
      <c r="J458" s="362" t="e" cm="1">
        <f t="array" ref="J458" ca="1">_xll.BDP($A458,"RTG_FITCH")</f>
        <v>#NAME?</v>
      </c>
      <c r="K458" s="370" t="e" cm="1">
        <f t="array" ref="K458" ca="1">_xll.BDP($A458,"CNTRY_ISSUE_ISO")</f>
        <v>#NAME?</v>
      </c>
    </row>
    <row r="459" spans="1:11" ht="15" customHeight="1" outlineLevel="1">
      <c r="A459" s="377" t="s">
        <v>19944</v>
      </c>
      <c r="B459" s="365" t="s">
        <v>19945</v>
      </c>
      <c r="C459" s="365" t="s">
        <v>19946</v>
      </c>
      <c r="D459" s="365" t="s">
        <v>12135</v>
      </c>
      <c r="E459" s="365" t="s">
        <v>18753</v>
      </c>
      <c r="F459" s="413">
        <v>0.11855930003875891</v>
      </c>
      <c r="G459" s="470">
        <f t="shared" si="7"/>
        <v>4.9676346716239978E-5</v>
      </c>
      <c r="H459" s="362" t="e">
        <f ca="1">_xll.BQL($A459, "credit_rating(credit_rating_source=MOODY)")</f>
        <v>#NAME?</v>
      </c>
      <c r="I459" s="362" t="e">
        <f ca="1">_xll.BQL(A459, "credit_rating(credit_rating_source=SANDP)")</f>
        <v>#NAME?</v>
      </c>
      <c r="J459" s="362" t="e" cm="1">
        <f t="array" ref="J459" ca="1">_xll.BDP($A459,"RTG_FITCH")</f>
        <v>#NAME?</v>
      </c>
      <c r="K459" s="370" t="e" cm="1">
        <f t="array" ref="K459" ca="1">_xll.BDP($A459,"CNTRY_ISSUE_ISO")</f>
        <v>#NAME?</v>
      </c>
    </row>
    <row r="460" spans="1:11" ht="15" customHeight="1" outlineLevel="1">
      <c r="A460" s="377" t="s">
        <v>19941</v>
      </c>
      <c r="B460" s="365" t="s">
        <v>19942</v>
      </c>
      <c r="C460" s="365" t="s">
        <v>19943</v>
      </c>
      <c r="D460" s="365" t="s">
        <v>12130</v>
      </c>
      <c r="E460" s="365" t="s">
        <v>18753</v>
      </c>
      <c r="F460" s="413">
        <v>0.1182783836105627</v>
      </c>
      <c r="G460" s="470">
        <f t="shared" si="7"/>
        <v>4.9558642732825772E-5</v>
      </c>
      <c r="H460" s="362" t="e">
        <f ca="1">_xll.BQL($A460, "credit_rating(credit_rating_source=MOODY)")</f>
        <v>#NAME?</v>
      </c>
      <c r="I460" s="362" t="e">
        <f ca="1">_xll.BQL(A460, "credit_rating(credit_rating_source=SANDP)")</f>
        <v>#NAME?</v>
      </c>
      <c r="J460" s="362" t="e" cm="1">
        <f t="array" ref="J460" ca="1">_xll.BDP($A460,"RTG_FITCH")</f>
        <v>#NAME?</v>
      </c>
      <c r="K460" s="370" t="e" cm="1">
        <f t="array" ref="K460" ca="1">_xll.BDP($A460,"CNTRY_ISSUE_ISO")</f>
        <v>#NAME?</v>
      </c>
    </row>
    <row r="461" spans="1:11" ht="15" customHeight="1" outlineLevel="1">
      <c r="A461" s="377" t="s">
        <v>19947</v>
      </c>
      <c r="B461" s="365" t="s">
        <v>19948</v>
      </c>
      <c r="C461" s="365" t="s">
        <v>19949</v>
      </c>
      <c r="D461" s="365" t="s">
        <v>12155</v>
      </c>
      <c r="E461" s="365" t="s">
        <v>18753</v>
      </c>
      <c r="F461" s="413">
        <v>0.1190130854498419</v>
      </c>
      <c r="G461" s="470">
        <f t="shared" si="7"/>
        <v>4.9866482803483756E-5</v>
      </c>
      <c r="H461" s="362" t="e">
        <f ca="1">_xll.BQL($A461, "credit_rating(credit_rating_source=MOODY)")</f>
        <v>#NAME?</v>
      </c>
      <c r="I461" s="362" t="e">
        <f ca="1">_xll.BQL(A461, "credit_rating(credit_rating_source=SANDP)")</f>
        <v>#NAME?</v>
      </c>
      <c r="J461" s="362" t="e" cm="1">
        <f t="array" ref="J461" ca="1">_xll.BDP($A461,"RTG_FITCH")</f>
        <v>#NAME?</v>
      </c>
      <c r="K461" s="370" t="e" cm="1">
        <f t="array" ref="K461" ca="1">_xll.BDP($A461,"CNTRY_ISSUE_ISO")</f>
        <v>#NAME?</v>
      </c>
    </row>
    <row r="462" spans="1:11" ht="15" customHeight="1" outlineLevel="1">
      <c r="A462" s="377" t="s">
        <v>19950</v>
      </c>
      <c r="B462" s="365" t="s">
        <v>19951</v>
      </c>
      <c r="C462" s="365" t="s">
        <v>19952</v>
      </c>
      <c r="D462" s="365" t="s">
        <v>18686</v>
      </c>
      <c r="E462" s="365" t="s">
        <v>18753</v>
      </c>
      <c r="F462" s="413">
        <v>0.11842456370137421</v>
      </c>
      <c r="G462" s="470">
        <f t="shared" si="7"/>
        <v>4.9619892190875785E-5</v>
      </c>
      <c r="H462" s="362" t="e">
        <f ca="1">_xll.BQL($A462, "credit_rating(credit_rating_source=MOODY)")</f>
        <v>#NAME?</v>
      </c>
      <c r="I462" s="362" t="e">
        <f ca="1">_xll.BQL(A462, "credit_rating(credit_rating_source=SANDP)")</f>
        <v>#NAME?</v>
      </c>
      <c r="J462" s="362" t="e" cm="1">
        <f t="array" ref="J462" ca="1">_xll.BDP($A462,"RTG_FITCH")</f>
        <v>#NAME?</v>
      </c>
      <c r="K462" s="370" t="e" cm="1">
        <f t="array" ref="K462" ca="1">_xll.BDP($A462,"CNTRY_ISSUE_ISO")</f>
        <v>#NAME?</v>
      </c>
    </row>
    <row r="463" spans="1:11" ht="15" customHeight="1" outlineLevel="1">
      <c r="A463" s="377" t="s">
        <v>19953</v>
      </c>
      <c r="B463" s="365" t="s">
        <v>19954</v>
      </c>
      <c r="C463" s="365" t="s">
        <v>19955</v>
      </c>
      <c r="D463" s="365" t="s">
        <v>12131</v>
      </c>
      <c r="E463" s="365" t="s">
        <v>18753</v>
      </c>
      <c r="F463" s="413">
        <v>0.1185936461482006</v>
      </c>
      <c r="G463" s="470">
        <f t="shared" si="7"/>
        <v>4.9690737736096056E-5</v>
      </c>
      <c r="H463" s="362" t="e">
        <f ca="1">_xll.BQL($A463, "credit_rating(credit_rating_source=MOODY)")</f>
        <v>#NAME?</v>
      </c>
      <c r="I463" s="362" t="e">
        <f ca="1">_xll.BQL(A463, "credit_rating(credit_rating_source=SANDP)")</f>
        <v>#NAME?</v>
      </c>
      <c r="J463" s="362" t="e" cm="1">
        <f t="array" ref="J463" ca="1">_xll.BDP($A463,"RTG_FITCH")</f>
        <v>#NAME?</v>
      </c>
      <c r="K463" s="370" t="e" cm="1">
        <f t="array" ref="K463" ca="1">_xll.BDP($A463,"CNTRY_ISSUE_ISO")</f>
        <v>#NAME?</v>
      </c>
    </row>
    <row r="464" spans="1:11" ht="15" customHeight="1" outlineLevel="1">
      <c r="A464" s="377" t="s">
        <v>19956</v>
      </c>
      <c r="B464" s="365" t="s">
        <v>19957</v>
      </c>
      <c r="C464" s="365" t="s">
        <v>19958</v>
      </c>
      <c r="D464" s="365" t="s">
        <v>12136</v>
      </c>
      <c r="E464" s="365" t="s">
        <v>18757</v>
      </c>
      <c r="F464" s="413">
        <v>0.11857774269674699</v>
      </c>
      <c r="G464" s="470">
        <f t="shared" si="7"/>
        <v>4.9684074189936991E-5</v>
      </c>
      <c r="H464" s="362" t="e">
        <f ca="1">_xll.BQL($A464, "credit_rating(credit_rating_source=MOODY)")</f>
        <v>#NAME?</v>
      </c>
      <c r="I464" s="362" t="e">
        <f ca="1">_xll.BQL(A464, "credit_rating(credit_rating_source=SANDP)")</f>
        <v>#NAME?</v>
      </c>
      <c r="J464" s="362" t="e" cm="1">
        <f t="array" ref="J464" ca="1">_xll.BDP($A464,"RTG_FITCH")</f>
        <v>#NAME?</v>
      </c>
      <c r="K464" s="370" t="e" cm="1">
        <f t="array" ref="K464" ca="1">_xll.BDP($A464,"CNTRY_ISSUE_ISO")</f>
        <v>#NAME?</v>
      </c>
    </row>
    <row r="465" spans="1:11" ht="15" customHeight="1" outlineLevel="1">
      <c r="A465" s="377" t="s">
        <v>19959</v>
      </c>
      <c r="B465" s="365" t="s">
        <v>19960</v>
      </c>
      <c r="C465" s="365" t="s">
        <v>19961</v>
      </c>
      <c r="D465" s="365" t="s">
        <v>18679</v>
      </c>
      <c r="E465" s="365" t="s">
        <v>18753</v>
      </c>
      <c r="F465" s="413">
        <v>0.1182776510519523</v>
      </c>
      <c r="G465" s="470">
        <f t="shared" si="7"/>
        <v>4.955833579076801E-5</v>
      </c>
      <c r="H465" s="362" t="e">
        <f ca="1">_xll.BQL($A465, "credit_rating(credit_rating_source=MOODY)")</f>
        <v>#NAME?</v>
      </c>
      <c r="I465" s="362" t="e">
        <f ca="1">_xll.BQL(A465, "credit_rating(credit_rating_source=SANDP)")</f>
        <v>#NAME?</v>
      </c>
      <c r="J465" s="362" t="e" cm="1">
        <f t="array" ref="J465" ca="1">_xll.BDP($A465,"RTG_FITCH")</f>
        <v>#NAME?</v>
      </c>
      <c r="K465" s="370" t="e" cm="1">
        <f t="array" ref="K465" ca="1">_xll.BDP($A465,"CNTRY_ISSUE_ISO")</f>
        <v>#NAME?</v>
      </c>
    </row>
    <row r="466" spans="1:11" ht="15" customHeight="1" outlineLevel="1">
      <c r="A466" s="377" t="s">
        <v>19968</v>
      </c>
      <c r="B466" s="365" t="s">
        <v>19969</v>
      </c>
      <c r="C466" s="365" t="s">
        <v>19970</v>
      </c>
      <c r="D466" s="365" t="s">
        <v>12131</v>
      </c>
      <c r="E466" s="365" t="s">
        <v>18753</v>
      </c>
      <c r="F466" s="413">
        <v>0.1180564529996624</v>
      </c>
      <c r="G466" s="470">
        <f t="shared" si="7"/>
        <v>4.9465653806858542E-5</v>
      </c>
      <c r="H466" s="362" t="e">
        <f ca="1">_xll.BQL($A466, "credit_rating(credit_rating_source=MOODY)")</f>
        <v>#NAME?</v>
      </c>
      <c r="I466" s="362" t="e">
        <f ca="1">_xll.BQL(A466, "credit_rating(credit_rating_source=SANDP)")</f>
        <v>#NAME?</v>
      </c>
      <c r="J466" s="362" t="e" cm="1">
        <f t="array" ref="J466" ca="1">_xll.BDP($A466,"RTG_FITCH")</f>
        <v>#NAME?</v>
      </c>
      <c r="K466" s="370" t="e" cm="1">
        <f t="array" ref="K466" ca="1">_xll.BDP($A466,"CNTRY_ISSUE_ISO")</f>
        <v>#NAME?</v>
      </c>
    </row>
    <row r="467" spans="1:11" ht="15" customHeight="1" outlineLevel="1">
      <c r="A467" s="377" t="s">
        <v>19962</v>
      </c>
      <c r="B467" s="365" t="s">
        <v>19963</v>
      </c>
      <c r="C467" s="365" t="s">
        <v>19964</v>
      </c>
      <c r="D467" s="365" t="s">
        <v>18683</v>
      </c>
      <c r="E467" s="365" t="s">
        <v>18753</v>
      </c>
      <c r="F467" s="413">
        <v>0.1182661330527203</v>
      </c>
      <c r="G467" s="470">
        <f t="shared" si="7"/>
        <v>4.9553509749089806E-5</v>
      </c>
      <c r="H467" s="362" t="e">
        <f ca="1">_xll.BQL($A467, "credit_rating(credit_rating_source=MOODY)")</f>
        <v>#NAME?</v>
      </c>
      <c r="I467" s="362" t="e">
        <f ca="1">_xll.BQL(A467, "credit_rating(credit_rating_source=SANDP)")</f>
        <v>#NAME?</v>
      </c>
      <c r="J467" s="362" t="e" cm="1">
        <f t="array" ref="J467" ca="1">_xll.BDP($A467,"RTG_FITCH")</f>
        <v>#NAME?</v>
      </c>
      <c r="K467" s="370" t="e" cm="1">
        <f t="array" ref="K467" ca="1">_xll.BDP($A467,"CNTRY_ISSUE_ISO")</f>
        <v>#NAME?</v>
      </c>
    </row>
    <row r="468" spans="1:11" ht="15" customHeight="1" outlineLevel="1">
      <c r="A468" s="377" t="s">
        <v>19965</v>
      </c>
      <c r="B468" s="365" t="s">
        <v>19966</v>
      </c>
      <c r="C468" s="365" t="s">
        <v>19967</v>
      </c>
      <c r="D468" s="365" t="s">
        <v>12131</v>
      </c>
      <c r="E468" s="365" t="s">
        <v>19027</v>
      </c>
      <c r="F468" s="413">
        <v>0.1180211763427967</v>
      </c>
      <c r="G468" s="470">
        <f t="shared" ref="G468:G531" si="8">IF($F468&lt;&gt;"",$G$145*$F468/100,"")</f>
        <v>4.9450872887631814E-5</v>
      </c>
      <c r="H468" s="362" t="e">
        <f ca="1">_xll.BQL($A468, "credit_rating(credit_rating_source=MOODY)")</f>
        <v>#NAME?</v>
      </c>
      <c r="I468" s="362" t="e">
        <f ca="1">_xll.BQL(A468, "credit_rating(credit_rating_source=SANDP)")</f>
        <v>#NAME?</v>
      </c>
      <c r="J468" s="362" t="e" cm="1">
        <f t="array" ref="J468" ca="1">_xll.BDP($A468,"RTG_FITCH")</f>
        <v>#NAME?</v>
      </c>
      <c r="K468" s="370" t="e" cm="1">
        <f t="array" ref="K468" ca="1">_xll.BDP($A468,"CNTRY_ISSUE_ISO")</f>
        <v>#NAME?</v>
      </c>
    </row>
    <row r="469" spans="1:11" ht="15" customHeight="1" outlineLevel="1">
      <c r="A469" s="377" t="s">
        <v>19971</v>
      </c>
      <c r="B469" s="365" t="s">
        <v>19972</v>
      </c>
      <c r="C469" s="365" t="s">
        <v>19973</v>
      </c>
      <c r="D469" s="365" t="s">
        <v>12129</v>
      </c>
      <c r="E469" s="365" t="s">
        <v>19027</v>
      </c>
      <c r="F469" s="413">
        <v>0.11822982685402381</v>
      </c>
      <c r="G469" s="470">
        <f t="shared" si="8"/>
        <v>4.9538297451835982E-5</v>
      </c>
      <c r="H469" s="362" t="e">
        <f ca="1">_xll.BQL($A469, "credit_rating(credit_rating_source=MOODY)")</f>
        <v>#NAME?</v>
      </c>
      <c r="I469" s="362" t="e">
        <f ca="1">_xll.BQL(A469, "credit_rating(credit_rating_source=SANDP)")</f>
        <v>#NAME?</v>
      </c>
      <c r="J469" s="362" t="e" cm="1">
        <f t="array" ref="J469" ca="1">_xll.BDP($A469,"RTG_FITCH")</f>
        <v>#NAME?</v>
      </c>
      <c r="K469" s="370" t="e" cm="1">
        <f t="array" ref="K469" ca="1">_xll.BDP($A469,"CNTRY_ISSUE_ISO")</f>
        <v>#NAME?</v>
      </c>
    </row>
    <row r="470" spans="1:11" ht="15" customHeight="1" outlineLevel="1">
      <c r="A470" s="377" t="s">
        <v>19974</v>
      </c>
      <c r="B470" s="365" t="s">
        <v>19975</v>
      </c>
      <c r="C470" s="365" t="s">
        <v>19976</v>
      </c>
      <c r="D470" s="365" t="s">
        <v>18677</v>
      </c>
      <c r="E470" s="365" t="s">
        <v>18753</v>
      </c>
      <c r="F470" s="413">
        <v>0.11803316456546099</v>
      </c>
      <c r="G470" s="470">
        <f t="shared" si="8"/>
        <v>4.9455895952928154E-5</v>
      </c>
      <c r="H470" s="362" t="e">
        <f ca="1">_xll.BQL($A470, "credit_rating(credit_rating_source=MOODY)")</f>
        <v>#NAME?</v>
      </c>
      <c r="I470" s="362" t="e">
        <f ca="1">_xll.BQL(A470, "credit_rating(credit_rating_source=SANDP)")</f>
        <v>#NAME?</v>
      </c>
      <c r="J470" s="362" t="e" cm="1">
        <f t="array" ref="J470" ca="1">_xll.BDP($A470,"RTG_FITCH")</f>
        <v>#NAME?</v>
      </c>
      <c r="K470" s="370" t="e" cm="1">
        <f t="array" ref="K470" ca="1">_xll.BDP($A470,"CNTRY_ISSUE_ISO")</f>
        <v>#NAME?</v>
      </c>
    </row>
    <row r="471" spans="1:11" ht="15" customHeight="1" outlineLevel="1">
      <c r="A471" s="377" t="s">
        <v>19977</v>
      </c>
      <c r="B471" s="365" t="s">
        <v>19978</v>
      </c>
      <c r="C471" s="365" t="s">
        <v>19979</v>
      </c>
      <c r="D471" s="365" t="s">
        <v>18685</v>
      </c>
      <c r="E471" s="365" t="s">
        <v>18753</v>
      </c>
      <c r="F471" s="413">
        <v>0.1181047276221418</v>
      </c>
      <c r="G471" s="470">
        <f t="shared" si="8"/>
        <v>4.9485880873677418E-5</v>
      </c>
      <c r="H471" s="362" t="e">
        <f ca="1">_xll.BQL($A471, "credit_rating(credit_rating_source=MOODY)")</f>
        <v>#NAME?</v>
      </c>
      <c r="I471" s="362" t="e">
        <f ca="1">_xll.BQL(A471, "credit_rating(credit_rating_source=SANDP)")</f>
        <v>#NAME?</v>
      </c>
      <c r="J471" s="362" t="e" cm="1">
        <f t="array" ref="J471" ca="1">_xll.BDP($A471,"RTG_FITCH")</f>
        <v>#NAME?</v>
      </c>
      <c r="K471" s="370" t="e" cm="1">
        <f t="array" ref="K471" ca="1">_xll.BDP($A471,"CNTRY_ISSUE_ISO")</f>
        <v>#NAME?</v>
      </c>
    </row>
    <row r="472" spans="1:11" ht="15" customHeight="1" outlineLevel="1">
      <c r="A472" s="377" t="s">
        <v>19980</v>
      </c>
      <c r="B472" s="365" t="s">
        <v>19981</v>
      </c>
      <c r="C472" s="365" t="s">
        <v>19982</v>
      </c>
      <c r="D472" s="365" t="s">
        <v>12128</v>
      </c>
      <c r="E472" s="365" t="s">
        <v>18757</v>
      </c>
      <c r="F472" s="413">
        <v>0.1177126157264996</v>
      </c>
      <c r="G472" s="470">
        <f t="shared" si="8"/>
        <v>4.9321585989403327E-5</v>
      </c>
      <c r="H472" s="362" t="e">
        <f ca="1">_xll.BQL($A472, "credit_rating(credit_rating_source=MOODY)")</f>
        <v>#NAME?</v>
      </c>
      <c r="I472" s="362" t="e">
        <f ca="1">_xll.BQL(A472, "credit_rating(credit_rating_source=SANDP)")</f>
        <v>#NAME?</v>
      </c>
      <c r="J472" s="362" t="e" cm="1">
        <f t="array" ref="J472" ca="1">_xll.BDP($A472,"RTG_FITCH")</f>
        <v>#NAME?</v>
      </c>
      <c r="K472" s="370" t="e" cm="1">
        <f t="array" ref="K472" ca="1">_xll.BDP($A472,"CNTRY_ISSUE_ISO")</f>
        <v>#NAME?</v>
      </c>
    </row>
    <row r="473" spans="1:11" ht="15" customHeight="1" outlineLevel="1">
      <c r="A473" s="377" t="s">
        <v>19989</v>
      </c>
      <c r="B473" s="365" t="s">
        <v>19990</v>
      </c>
      <c r="C473" s="365" t="s">
        <v>19991</v>
      </c>
      <c r="D473" s="365" t="s">
        <v>18686</v>
      </c>
      <c r="E473" s="365" t="s">
        <v>18757</v>
      </c>
      <c r="F473" s="413">
        <v>0.1176734238408447</v>
      </c>
      <c r="G473" s="470">
        <f t="shared" si="8"/>
        <v>4.9305164589313929E-5</v>
      </c>
      <c r="H473" s="362" t="e">
        <f ca="1">_xll.BQL($A473, "credit_rating(credit_rating_source=MOODY)")</f>
        <v>#NAME?</v>
      </c>
      <c r="I473" s="362" t="e">
        <f ca="1">_xll.BQL(A473, "credit_rating(credit_rating_source=SANDP)")</f>
        <v>#NAME?</v>
      </c>
      <c r="J473" s="362" t="e" cm="1">
        <f t="array" ref="J473" ca="1">_xll.BDP($A473,"RTG_FITCH")</f>
        <v>#NAME?</v>
      </c>
      <c r="K473" s="370" t="e" cm="1">
        <f t="array" ref="K473" ca="1">_xll.BDP($A473,"CNTRY_ISSUE_ISO")</f>
        <v>#NAME?</v>
      </c>
    </row>
    <row r="474" spans="1:11" ht="15" customHeight="1" outlineLevel="1">
      <c r="A474" s="377" t="s">
        <v>19983</v>
      </c>
      <c r="B474" s="365" t="s">
        <v>19984</v>
      </c>
      <c r="C474" s="365" t="s">
        <v>19985</v>
      </c>
      <c r="D474" s="365" t="s">
        <v>18683</v>
      </c>
      <c r="E474" s="365" t="s">
        <v>18753</v>
      </c>
      <c r="F474" s="413">
        <v>0.1176786358963631</v>
      </c>
      <c r="G474" s="470">
        <f t="shared" si="8"/>
        <v>4.9307348440576137E-5</v>
      </c>
      <c r="H474" s="362" t="e">
        <f ca="1">_xll.BQL($A474, "credit_rating(credit_rating_source=MOODY)")</f>
        <v>#NAME?</v>
      </c>
      <c r="I474" s="362" t="e">
        <f ca="1">_xll.BQL(A474, "credit_rating(credit_rating_source=SANDP)")</f>
        <v>#NAME?</v>
      </c>
      <c r="J474" s="362" t="e" cm="1">
        <f t="array" ref="J474" ca="1">_xll.BDP($A474,"RTG_FITCH")</f>
        <v>#NAME?</v>
      </c>
      <c r="K474" s="370" t="e" cm="1">
        <f t="array" ref="K474" ca="1">_xll.BDP($A474,"CNTRY_ISSUE_ISO")</f>
        <v>#NAME?</v>
      </c>
    </row>
    <row r="475" spans="1:11" ht="15" customHeight="1" outlineLevel="1">
      <c r="A475" s="377" t="s">
        <v>19986</v>
      </c>
      <c r="B475" s="365" t="s">
        <v>19987</v>
      </c>
      <c r="C475" s="365" t="s">
        <v>19988</v>
      </c>
      <c r="D475" s="365" t="s">
        <v>12130</v>
      </c>
      <c r="E475" s="365" t="s">
        <v>19027</v>
      </c>
      <c r="F475" s="413">
        <v>0.11787885703385061</v>
      </c>
      <c r="G475" s="470">
        <f t="shared" si="8"/>
        <v>4.9391241097183405E-5</v>
      </c>
      <c r="H475" s="362" t="e">
        <f ca="1">_xll.BQL($A475, "credit_rating(credit_rating_source=MOODY)")</f>
        <v>#NAME?</v>
      </c>
      <c r="I475" s="362" t="e">
        <f ca="1">_xll.BQL(A475, "credit_rating(credit_rating_source=SANDP)")</f>
        <v>#NAME?</v>
      </c>
      <c r="J475" s="362" t="e" cm="1">
        <f t="array" ref="J475" ca="1">_xll.BDP($A475,"RTG_FITCH")</f>
        <v>#NAME?</v>
      </c>
      <c r="K475" s="370" t="e" cm="1">
        <f t="array" ref="K475" ca="1">_xll.BDP($A475,"CNTRY_ISSUE_ISO")</f>
        <v>#NAME?</v>
      </c>
    </row>
    <row r="476" spans="1:11" ht="15" customHeight="1" outlineLevel="1">
      <c r="A476" s="377" t="s">
        <v>19992</v>
      </c>
      <c r="B476" s="365" t="s">
        <v>19993</v>
      </c>
      <c r="C476" s="365" t="s">
        <v>19994</v>
      </c>
      <c r="D476" s="365" t="s">
        <v>18677</v>
      </c>
      <c r="E476" s="365" t="s">
        <v>18752</v>
      </c>
      <c r="F476" s="413">
        <v>0.11763673156396171</v>
      </c>
      <c r="G476" s="470">
        <f t="shared" si="8"/>
        <v>4.9289790525299954E-5</v>
      </c>
      <c r="H476" s="362" t="e">
        <f ca="1">_xll.BQL($A476, "credit_rating(credit_rating_source=MOODY)")</f>
        <v>#NAME?</v>
      </c>
      <c r="I476" s="362" t="e">
        <f ca="1">_xll.BQL(A476, "credit_rating(credit_rating_source=SANDP)")</f>
        <v>#NAME?</v>
      </c>
      <c r="J476" s="362" t="e" cm="1">
        <f t="array" ref="J476" ca="1">_xll.BDP($A476,"RTG_FITCH")</f>
        <v>#NAME?</v>
      </c>
      <c r="K476" s="370" t="e" cm="1">
        <f t="array" ref="K476" ca="1">_xll.BDP($A476,"CNTRY_ISSUE_ISO")</f>
        <v>#NAME?</v>
      </c>
    </row>
    <row r="477" spans="1:11" ht="15" customHeight="1" outlineLevel="1">
      <c r="A477" s="377" t="s">
        <v>19995</v>
      </c>
      <c r="B477" s="365" t="s">
        <v>19996</v>
      </c>
      <c r="C477" s="365" t="s">
        <v>19997</v>
      </c>
      <c r="D477" s="365" t="s">
        <v>13043</v>
      </c>
      <c r="E477" s="365" t="s">
        <v>18757</v>
      </c>
      <c r="F477" s="413">
        <v>0.11893799819227879</v>
      </c>
      <c r="G477" s="470">
        <f t="shared" si="8"/>
        <v>4.9835021242564815E-5</v>
      </c>
      <c r="H477" s="362" t="e">
        <f ca="1">_xll.BQL($A477, "credit_rating(credit_rating_source=MOODY)")</f>
        <v>#NAME?</v>
      </c>
      <c r="I477" s="362" t="e">
        <f ca="1">_xll.BQL(A477, "credit_rating(credit_rating_source=SANDP)")</f>
        <v>#NAME?</v>
      </c>
      <c r="J477" s="362" t="e" cm="1">
        <f t="array" ref="J477" ca="1">_xll.BDP($A477,"RTG_FITCH")</f>
        <v>#NAME?</v>
      </c>
      <c r="K477" s="370" t="e" cm="1">
        <f t="array" ref="K477" ca="1">_xll.BDP($A477,"CNTRY_ISSUE_ISO")</f>
        <v>#NAME?</v>
      </c>
    </row>
    <row r="478" spans="1:11" ht="15" customHeight="1" outlineLevel="1">
      <c r="A478" s="377" t="s">
        <v>20001</v>
      </c>
      <c r="B478" s="365" t="s">
        <v>20002</v>
      </c>
      <c r="C478" s="365" t="s">
        <v>20003</v>
      </c>
      <c r="D478" s="365" t="s">
        <v>18718</v>
      </c>
      <c r="E478" s="365" t="s">
        <v>18753</v>
      </c>
      <c r="F478" s="413">
        <v>0.11759068431563539</v>
      </c>
      <c r="G478" s="470">
        <f t="shared" si="8"/>
        <v>4.9270496728251231E-5</v>
      </c>
      <c r="H478" s="362" t="e">
        <f ca="1">_xll.BQL($A478, "credit_rating(credit_rating_source=MOODY)")</f>
        <v>#NAME?</v>
      </c>
      <c r="I478" s="362" t="e">
        <f ca="1">_xll.BQL(A478, "credit_rating(credit_rating_source=SANDP)")</f>
        <v>#NAME?</v>
      </c>
      <c r="J478" s="362" t="e" cm="1">
        <f t="array" ref="J478" ca="1">_xll.BDP($A478,"RTG_FITCH")</f>
        <v>#NAME?</v>
      </c>
      <c r="K478" s="370" t="e" cm="1">
        <f t="array" ref="K478" ca="1">_xll.BDP($A478,"CNTRY_ISSUE_ISO")</f>
        <v>#NAME?</v>
      </c>
    </row>
    <row r="479" spans="1:11" ht="15" customHeight="1" outlineLevel="1">
      <c r="A479" s="377" t="s">
        <v>20004</v>
      </c>
      <c r="B479" s="365" t="s">
        <v>20005</v>
      </c>
      <c r="C479" s="365" t="s">
        <v>20006</v>
      </c>
      <c r="D479" s="365" t="s">
        <v>18677</v>
      </c>
      <c r="E479" s="365" t="s">
        <v>18753</v>
      </c>
      <c r="F479" s="413">
        <v>0.11747197022299249</v>
      </c>
      <c r="G479" s="470">
        <f t="shared" si="8"/>
        <v>4.9220755523433854E-5</v>
      </c>
      <c r="H479" s="362" t="e">
        <f ca="1">_xll.BQL($A479, "credit_rating(credit_rating_source=MOODY)")</f>
        <v>#NAME?</v>
      </c>
      <c r="I479" s="362" t="e">
        <f ca="1">_xll.BQL(A479, "credit_rating(credit_rating_source=SANDP)")</f>
        <v>#NAME?</v>
      </c>
      <c r="J479" s="362" t="e" cm="1">
        <f t="array" ref="J479" ca="1">_xll.BDP($A479,"RTG_FITCH")</f>
        <v>#NAME?</v>
      </c>
      <c r="K479" s="370" t="e" cm="1">
        <f t="array" ref="K479" ca="1">_xll.BDP($A479,"CNTRY_ISSUE_ISO")</f>
        <v>#NAME?</v>
      </c>
    </row>
    <row r="480" spans="1:11" ht="15" customHeight="1" outlineLevel="1">
      <c r="A480" s="377" t="s">
        <v>19998</v>
      </c>
      <c r="B480" s="365" t="s">
        <v>19999</v>
      </c>
      <c r="C480" s="365" t="s">
        <v>20000</v>
      </c>
      <c r="D480" s="365" t="s">
        <v>12153</v>
      </c>
      <c r="E480" s="365" t="s">
        <v>18752</v>
      </c>
      <c r="F480" s="413">
        <v>0.1174386140576188</v>
      </c>
      <c r="G480" s="470">
        <f t="shared" si="8"/>
        <v>4.9206779290142273E-5</v>
      </c>
      <c r="H480" s="362" t="e">
        <f ca="1">_xll.BQL($A480, "credit_rating(credit_rating_source=MOODY)")</f>
        <v>#NAME?</v>
      </c>
      <c r="I480" s="362" t="e">
        <f ca="1">_xll.BQL(A480, "credit_rating(credit_rating_source=SANDP)")</f>
        <v>#NAME?</v>
      </c>
      <c r="J480" s="362" t="e" cm="1">
        <f t="array" ref="J480" ca="1">_xll.BDP($A480,"RTG_FITCH")</f>
        <v>#NAME?</v>
      </c>
      <c r="K480" s="370" t="e" cm="1">
        <f t="array" ref="K480" ca="1">_xll.BDP($A480,"CNTRY_ISSUE_ISO")</f>
        <v>#NAME?</v>
      </c>
    </row>
    <row r="481" spans="1:11" ht="15" customHeight="1" outlineLevel="1">
      <c r="A481" s="377" t="s">
        <v>20007</v>
      </c>
      <c r="B481" s="365" t="s">
        <v>20008</v>
      </c>
      <c r="C481" s="365" t="s">
        <v>20009</v>
      </c>
      <c r="D481" s="365" t="s">
        <v>18705</v>
      </c>
      <c r="E481" s="365" t="s">
        <v>18753</v>
      </c>
      <c r="F481" s="413">
        <v>7.9447906736039658E-2</v>
      </c>
      <c r="G481" s="470">
        <f t="shared" si="8"/>
        <v>3.328867292240062E-5</v>
      </c>
      <c r="H481" s="362" t="e">
        <f ca="1">_xll.BQL($A481, "credit_rating(credit_rating_source=MOODY)")</f>
        <v>#NAME?</v>
      </c>
      <c r="I481" s="362" t="e">
        <f ca="1">_xll.BQL(A481, "credit_rating(credit_rating_source=SANDP)")</f>
        <v>#NAME?</v>
      </c>
      <c r="J481" s="362" t="e" cm="1">
        <f t="array" ref="J481" ca="1">_xll.BDP($A481,"RTG_FITCH")</f>
        <v>#NAME?</v>
      </c>
      <c r="K481" s="370" t="e" cm="1">
        <f t="array" ref="K481" ca="1">_xll.BDP($A481,"CNTRY_ISSUE_ISO")</f>
        <v>#NAME?</v>
      </c>
    </row>
    <row r="482" spans="1:11" ht="15" customHeight="1" outlineLevel="1">
      <c r="A482" s="377" t="s">
        <v>20010</v>
      </c>
      <c r="B482" s="365" t="s">
        <v>20011</v>
      </c>
      <c r="C482" s="365" t="s">
        <v>20012</v>
      </c>
      <c r="D482" s="365" t="s">
        <v>18683</v>
      </c>
      <c r="E482" s="365" t="s">
        <v>18752</v>
      </c>
      <c r="F482" s="413">
        <v>0.11725087611482971</v>
      </c>
      <c r="G482" s="470">
        <f t="shared" si="8"/>
        <v>4.9128117092113648E-5</v>
      </c>
      <c r="H482" s="362" t="e">
        <f ca="1">_xll.BQL($A482, "credit_rating(credit_rating_source=MOODY)")</f>
        <v>#NAME?</v>
      </c>
      <c r="I482" s="362" t="e">
        <f ca="1">_xll.BQL(A482, "credit_rating(credit_rating_source=SANDP)")</f>
        <v>#NAME?</v>
      </c>
      <c r="J482" s="362" t="e" cm="1">
        <f t="array" ref="J482" ca="1">_xll.BDP($A482,"RTG_FITCH")</f>
        <v>#NAME?</v>
      </c>
      <c r="K482" s="370" t="e" cm="1">
        <f t="array" ref="K482" ca="1">_xll.BDP($A482,"CNTRY_ISSUE_ISO")</f>
        <v>#NAME?</v>
      </c>
    </row>
    <row r="483" spans="1:11" ht="15" customHeight="1" outlineLevel="1">
      <c r="A483" s="377" t="s">
        <v>20013</v>
      </c>
      <c r="B483" s="365" t="s">
        <v>20014</v>
      </c>
      <c r="C483" s="365" t="s">
        <v>20015</v>
      </c>
      <c r="D483" s="365" t="s">
        <v>12131</v>
      </c>
      <c r="E483" s="365" t="s">
        <v>18753</v>
      </c>
      <c r="F483" s="413">
        <v>0.1172275926303487</v>
      </c>
      <c r="G483" s="470">
        <f t="shared" si="8"/>
        <v>4.9118361312116104E-5</v>
      </c>
      <c r="H483" s="362" t="e">
        <f ca="1">_xll.BQL($A483, "credit_rating(credit_rating_source=MOODY)")</f>
        <v>#NAME?</v>
      </c>
      <c r="I483" s="362" t="e">
        <f ca="1">_xll.BQL(A483, "credit_rating(credit_rating_source=SANDP)")</f>
        <v>#NAME?</v>
      </c>
      <c r="J483" s="362" t="e" cm="1">
        <f t="array" ref="J483" ca="1">_xll.BDP($A483,"RTG_FITCH")</f>
        <v>#NAME?</v>
      </c>
      <c r="K483" s="370" t="e" cm="1">
        <f t="array" ref="K483" ca="1">_xll.BDP($A483,"CNTRY_ISSUE_ISO")</f>
        <v>#NAME?</v>
      </c>
    </row>
    <row r="484" spans="1:11" ht="15" customHeight="1" outlineLevel="1">
      <c r="A484" s="377" t="s">
        <v>20016</v>
      </c>
      <c r="B484" s="365" t="s">
        <v>20017</v>
      </c>
      <c r="C484" s="365" t="s">
        <v>20018</v>
      </c>
      <c r="D484" s="365" t="s">
        <v>18677</v>
      </c>
      <c r="E484" s="365" t="s">
        <v>19078</v>
      </c>
      <c r="F484" s="413">
        <v>9.9891142691347842E-2</v>
      </c>
      <c r="G484" s="470">
        <f t="shared" si="8"/>
        <v>4.1854388787674739E-5</v>
      </c>
      <c r="H484" s="362" t="e">
        <f ca="1">_xll.BQL($A484, "credit_rating(credit_rating_source=MOODY)")</f>
        <v>#NAME?</v>
      </c>
      <c r="I484" s="362" t="e">
        <f ca="1">_xll.BQL(A484, "credit_rating(credit_rating_source=SANDP)")</f>
        <v>#NAME?</v>
      </c>
      <c r="J484" s="362" t="e" cm="1">
        <f t="array" ref="J484" ca="1">_xll.BDP($A484,"RTG_FITCH")</f>
        <v>#NAME?</v>
      </c>
      <c r="K484" s="370" t="e" cm="1">
        <f t="array" ref="K484" ca="1">_xll.BDP($A484,"CNTRY_ISSUE_ISO")</f>
        <v>#NAME?</v>
      </c>
    </row>
    <row r="485" spans="1:11" ht="15" customHeight="1" outlineLevel="1">
      <c r="A485" s="377" t="s">
        <v>20019</v>
      </c>
      <c r="B485" s="365" t="s">
        <v>20020</v>
      </c>
      <c r="C485" s="365" t="s">
        <v>20021</v>
      </c>
      <c r="D485" s="365" t="s">
        <v>12127</v>
      </c>
      <c r="E485" s="365" t="s">
        <v>18757</v>
      </c>
      <c r="F485" s="413">
        <v>0.1170380381401946</v>
      </c>
      <c r="G485" s="470">
        <f t="shared" si="8"/>
        <v>4.903893798074154E-5</v>
      </c>
      <c r="H485" s="362" t="e">
        <f ca="1">_xll.BQL($A485, "credit_rating(credit_rating_source=MOODY)")</f>
        <v>#NAME?</v>
      </c>
      <c r="I485" s="362" t="e">
        <f ca="1">_xll.BQL(A485, "credit_rating(credit_rating_source=SANDP)")</f>
        <v>#NAME?</v>
      </c>
      <c r="J485" s="362" t="e" cm="1">
        <f t="array" ref="J485" ca="1">_xll.BDP($A485,"RTG_FITCH")</f>
        <v>#NAME?</v>
      </c>
      <c r="K485" s="370" t="e" cm="1">
        <f t="array" ref="K485" ca="1">_xll.BDP($A485,"CNTRY_ISSUE_ISO")</f>
        <v>#NAME?</v>
      </c>
    </row>
    <row r="486" spans="1:11" ht="15" customHeight="1" outlineLevel="1">
      <c r="A486" s="377" t="s">
        <v>20022</v>
      </c>
      <c r="B486" s="365" t="s">
        <v>20023</v>
      </c>
      <c r="C486" s="365" t="s">
        <v>20024</v>
      </c>
      <c r="D486" s="365" t="s">
        <v>18705</v>
      </c>
      <c r="E486" s="365" t="s">
        <v>18753</v>
      </c>
      <c r="F486" s="413">
        <v>0.1176729437179717</v>
      </c>
      <c r="G486" s="470">
        <f t="shared" si="8"/>
        <v>4.930496341783014E-5</v>
      </c>
      <c r="H486" s="362" t="e">
        <f ca="1">_xll.BQL($A486, "credit_rating(credit_rating_source=MOODY)")</f>
        <v>#NAME?</v>
      </c>
      <c r="I486" s="362" t="e">
        <f ca="1">_xll.BQL(A486, "credit_rating(credit_rating_source=SANDP)")</f>
        <v>#NAME?</v>
      </c>
      <c r="J486" s="362" t="e" cm="1">
        <f t="array" ref="J486" ca="1">_xll.BDP($A486,"RTG_FITCH")</f>
        <v>#NAME?</v>
      </c>
      <c r="K486" s="370" t="e" cm="1">
        <f t="array" ref="K486" ca="1">_xll.BDP($A486,"CNTRY_ISSUE_ISO")</f>
        <v>#NAME?</v>
      </c>
    </row>
    <row r="487" spans="1:11" ht="15" customHeight="1" outlineLevel="1">
      <c r="A487" s="377" t="s">
        <v>20025</v>
      </c>
      <c r="B487" s="365" t="s">
        <v>20026</v>
      </c>
      <c r="C487" s="365" t="s">
        <v>20027</v>
      </c>
      <c r="D487" s="365" t="s">
        <v>18711</v>
      </c>
      <c r="E487" s="365" t="s">
        <v>18753</v>
      </c>
      <c r="F487" s="413">
        <v>9.8595142565472901E-2</v>
      </c>
      <c r="G487" s="470">
        <f t="shared" si="8"/>
        <v>4.1311364734933145E-5</v>
      </c>
      <c r="H487" s="362" t="e">
        <f ca="1">_xll.BQL($A487, "credit_rating(credit_rating_source=MOODY)")</f>
        <v>#NAME?</v>
      </c>
      <c r="I487" s="362" t="e">
        <f ca="1">_xll.BQL(A487, "credit_rating(credit_rating_source=SANDP)")</f>
        <v>#NAME?</v>
      </c>
      <c r="J487" s="362" t="e" cm="1">
        <f t="array" ref="J487" ca="1">_xll.BDP($A487,"RTG_FITCH")</f>
        <v>#NAME?</v>
      </c>
      <c r="K487" s="370" t="e" cm="1">
        <f t="array" ref="K487" ca="1">_xll.BDP($A487,"CNTRY_ISSUE_ISO")</f>
        <v>#NAME?</v>
      </c>
    </row>
    <row r="488" spans="1:11" ht="15" customHeight="1" outlineLevel="1">
      <c r="A488" s="377" t="s">
        <v>20028</v>
      </c>
      <c r="B488" s="365" t="s">
        <v>20029</v>
      </c>
      <c r="C488" s="365" t="s">
        <v>20030</v>
      </c>
      <c r="D488" s="365" t="s">
        <v>18705</v>
      </c>
      <c r="E488" s="365" t="s">
        <v>18753</v>
      </c>
      <c r="F488" s="413">
        <v>0.11614303960769309</v>
      </c>
      <c r="G488" s="470">
        <f t="shared" si="8"/>
        <v>4.8663933595623408E-5</v>
      </c>
      <c r="H488" s="362" t="e">
        <f ca="1">_xll.BQL($A488, "credit_rating(credit_rating_source=MOODY)")</f>
        <v>#NAME?</v>
      </c>
      <c r="I488" s="362" t="e">
        <f ca="1">_xll.BQL(A488, "credit_rating(credit_rating_source=SANDP)")</f>
        <v>#NAME?</v>
      </c>
      <c r="J488" s="362" t="e" cm="1">
        <f t="array" ref="J488" ca="1">_xll.BDP($A488,"RTG_FITCH")</f>
        <v>#NAME?</v>
      </c>
      <c r="K488" s="370" t="e" cm="1">
        <f t="array" ref="K488" ca="1">_xll.BDP($A488,"CNTRY_ISSUE_ISO")</f>
        <v>#NAME?</v>
      </c>
    </row>
    <row r="489" spans="1:11" ht="15" customHeight="1" outlineLevel="1">
      <c r="A489" s="377" t="s">
        <v>20034</v>
      </c>
      <c r="B489" s="365" t="s">
        <v>20035</v>
      </c>
      <c r="C489" s="365" t="s">
        <v>20036</v>
      </c>
      <c r="D489" s="365" t="s">
        <v>12129</v>
      </c>
      <c r="E489" s="365" t="s">
        <v>18753</v>
      </c>
      <c r="F489" s="413">
        <v>0.1160995018675794</v>
      </c>
      <c r="G489" s="470">
        <f t="shared" si="8"/>
        <v>4.8645691282515767E-5</v>
      </c>
      <c r="H489" s="362" t="e">
        <f ca="1">_xll.BQL($A489, "credit_rating(credit_rating_source=MOODY)")</f>
        <v>#NAME?</v>
      </c>
      <c r="I489" s="362" t="e">
        <f ca="1">_xll.BQL(A489, "credit_rating(credit_rating_source=SANDP)")</f>
        <v>#NAME?</v>
      </c>
      <c r="J489" s="362" t="e" cm="1">
        <f t="array" ref="J489" ca="1">_xll.BDP($A489,"RTG_FITCH")</f>
        <v>#NAME?</v>
      </c>
      <c r="K489" s="370" t="e" cm="1">
        <f t="array" ref="K489" ca="1">_xll.BDP($A489,"CNTRY_ISSUE_ISO")</f>
        <v>#NAME?</v>
      </c>
    </row>
    <row r="490" spans="1:11" ht="15" customHeight="1" outlineLevel="1">
      <c r="A490" s="377" t="s">
        <v>20031</v>
      </c>
      <c r="B490" s="365" t="s">
        <v>20032</v>
      </c>
      <c r="C490" s="365" t="s">
        <v>20033</v>
      </c>
      <c r="D490" s="365" t="s">
        <v>12129</v>
      </c>
      <c r="E490" s="365" t="s">
        <v>18753</v>
      </c>
      <c r="F490" s="413">
        <v>0.11610420410190279</v>
      </c>
      <c r="G490" s="470">
        <f t="shared" si="8"/>
        <v>4.8647661518697273E-5</v>
      </c>
      <c r="H490" s="362" t="e">
        <f ca="1">_xll.BQL($A490, "credit_rating(credit_rating_source=MOODY)")</f>
        <v>#NAME?</v>
      </c>
      <c r="I490" s="362" t="e">
        <f ca="1">_xll.BQL(A490, "credit_rating(credit_rating_source=SANDP)")</f>
        <v>#NAME?</v>
      </c>
      <c r="J490" s="362" t="e" cm="1">
        <f t="array" ref="J490" ca="1">_xll.BDP($A490,"RTG_FITCH")</f>
        <v>#NAME?</v>
      </c>
      <c r="K490" s="370" t="e" cm="1">
        <f t="array" ref="K490" ca="1">_xll.BDP($A490,"CNTRY_ISSUE_ISO")</f>
        <v>#NAME?</v>
      </c>
    </row>
    <row r="491" spans="1:11" ht="15" customHeight="1" outlineLevel="1">
      <c r="A491" s="377" t="s">
        <v>20037</v>
      </c>
      <c r="B491" s="365" t="s">
        <v>20038</v>
      </c>
      <c r="C491" s="365" t="s">
        <v>20039</v>
      </c>
      <c r="D491" s="365" t="s">
        <v>18686</v>
      </c>
      <c r="E491" s="365" t="s">
        <v>18753</v>
      </c>
      <c r="F491" s="413">
        <v>0.1364803564974382</v>
      </c>
      <c r="G491" s="470">
        <f t="shared" si="8"/>
        <v>5.7185269372426609E-5</v>
      </c>
      <c r="H491" s="362" t="e">
        <f ca="1">_xll.BQL($A491, "credit_rating(credit_rating_source=MOODY)")</f>
        <v>#NAME?</v>
      </c>
      <c r="I491" s="362" t="e">
        <f ca="1">_xll.BQL(A491, "credit_rating(credit_rating_source=SANDP)")</f>
        <v>#NAME?</v>
      </c>
      <c r="J491" s="362" t="e" cm="1">
        <f t="array" ref="J491" ca="1">_xll.BDP($A491,"RTG_FITCH")</f>
        <v>#NAME?</v>
      </c>
      <c r="K491" s="370" t="e" cm="1">
        <f t="array" ref="K491" ca="1">_xll.BDP($A491,"CNTRY_ISSUE_ISO")</f>
        <v>#NAME?</v>
      </c>
    </row>
    <row r="492" spans="1:11" ht="15" customHeight="1" outlineLevel="1">
      <c r="A492" s="377" t="s">
        <v>20040</v>
      </c>
      <c r="B492" s="365" t="s">
        <v>20041</v>
      </c>
      <c r="C492" s="365" t="s">
        <v>20042</v>
      </c>
      <c r="D492" s="365" t="s">
        <v>18677</v>
      </c>
      <c r="E492" s="365" t="s">
        <v>18753</v>
      </c>
      <c r="F492" s="413">
        <v>0.1153915928645025</v>
      </c>
      <c r="G492" s="470">
        <f t="shared" si="8"/>
        <v>4.8349077410226552E-5</v>
      </c>
      <c r="H492" s="362" t="e">
        <f ca="1">_xll.BQL($A492, "credit_rating(credit_rating_source=MOODY)")</f>
        <v>#NAME?</v>
      </c>
      <c r="I492" s="362" t="e">
        <f ca="1">_xll.BQL(A492, "credit_rating(credit_rating_source=SANDP)")</f>
        <v>#NAME?</v>
      </c>
      <c r="J492" s="362" t="e" cm="1">
        <f t="array" ref="J492" ca="1">_xll.BDP($A492,"RTG_FITCH")</f>
        <v>#NAME?</v>
      </c>
      <c r="K492" s="370" t="e" cm="1">
        <f t="array" ref="K492" ca="1">_xll.BDP($A492,"CNTRY_ISSUE_ISO")</f>
        <v>#NAME?</v>
      </c>
    </row>
    <row r="493" spans="1:11" ht="15" customHeight="1" outlineLevel="1">
      <c r="A493" s="377" t="s">
        <v>20043</v>
      </c>
      <c r="B493" s="365" t="s">
        <v>20044</v>
      </c>
      <c r="C493" s="365" t="s">
        <v>20045</v>
      </c>
      <c r="D493" s="365" t="s">
        <v>12131</v>
      </c>
      <c r="E493" s="365" t="s">
        <v>18753</v>
      </c>
      <c r="F493" s="413">
        <v>0.11531638186393089</v>
      </c>
      <c r="G493" s="470">
        <f t="shared" si="8"/>
        <v>4.8317564000987045E-5</v>
      </c>
      <c r="H493" s="362" t="e">
        <f ca="1">_xll.BQL($A493, "credit_rating(credit_rating_source=MOODY)")</f>
        <v>#NAME?</v>
      </c>
      <c r="I493" s="362" t="e">
        <f ca="1">_xll.BQL(A493, "credit_rating(credit_rating_source=SANDP)")</f>
        <v>#NAME?</v>
      </c>
      <c r="J493" s="362" t="e" cm="1">
        <f t="array" ref="J493" ca="1">_xll.BDP($A493,"RTG_FITCH")</f>
        <v>#NAME?</v>
      </c>
      <c r="K493" s="370" t="e" cm="1">
        <f t="array" ref="K493" ca="1">_xll.BDP($A493,"CNTRY_ISSUE_ISO")</f>
        <v>#NAME?</v>
      </c>
    </row>
    <row r="494" spans="1:11" ht="15" customHeight="1" outlineLevel="1">
      <c r="A494" s="377" t="s">
        <v>20046</v>
      </c>
      <c r="B494" s="365" t="s">
        <v>20047</v>
      </c>
      <c r="C494" s="365" t="s">
        <v>20048</v>
      </c>
      <c r="D494" s="365" t="s">
        <v>18675</v>
      </c>
      <c r="E494" s="365" t="s">
        <v>19078</v>
      </c>
      <c r="F494" s="413">
        <v>9.715645190162632E-2</v>
      </c>
      <c r="G494" s="470">
        <f t="shared" si="8"/>
        <v>4.0708553346781431E-5</v>
      </c>
      <c r="H494" s="362" t="e">
        <f ca="1">_xll.BQL($A494, "credit_rating(credit_rating_source=MOODY)")</f>
        <v>#NAME?</v>
      </c>
      <c r="I494" s="362" t="e">
        <f ca="1">_xll.BQL(A494, "credit_rating(credit_rating_source=SANDP)")</f>
        <v>#NAME?</v>
      </c>
      <c r="J494" s="362" t="e" cm="1">
        <f t="array" ref="J494" ca="1">_xll.BDP($A494,"RTG_FITCH")</f>
        <v>#NAME?</v>
      </c>
      <c r="K494" s="370" t="e" cm="1">
        <f t="array" ref="K494" ca="1">_xll.BDP($A494,"CNTRY_ISSUE_ISO")</f>
        <v>#NAME?</v>
      </c>
    </row>
    <row r="495" spans="1:11" ht="15" customHeight="1" outlineLevel="1">
      <c r="A495" s="377" t="s">
        <v>20049</v>
      </c>
      <c r="B495" s="365" t="s">
        <v>20050</v>
      </c>
      <c r="C495" s="365" t="s">
        <v>20051</v>
      </c>
      <c r="D495" s="365" t="s">
        <v>18718</v>
      </c>
      <c r="E495" s="365" t="s">
        <v>18753</v>
      </c>
      <c r="F495" s="413">
        <v>0.1138649456702079</v>
      </c>
      <c r="G495" s="470">
        <f t="shared" si="8"/>
        <v>4.770941223581711E-5</v>
      </c>
      <c r="H495" s="362" t="e">
        <f ca="1">_xll.BQL($A495, "credit_rating(credit_rating_source=MOODY)")</f>
        <v>#NAME?</v>
      </c>
      <c r="I495" s="362" t="e">
        <f ca="1">_xll.BQL(A495, "credit_rating(credit_rating_source=SANDP)")</f>
        <v>#NAME?</v>
      </c>
      <c r="J495" s="362" t="e" cm="1">
        <f t="array" ref="J495" ca="1">_xll.BDP($A495,"RTG_FITCH")</f>
        <v>#NAME?</v>
      </c>
      <c r="K495" s="370" t="e" cm="1">
        <f t="array" ref="K495" ca="1">_xll.BDP($A495,"CNTRY_ISSUE_ISO")</f>
        <v>#NAME?</v>
      </c>
    </row>
    <row r="496" spans="1:11" ht="15" customHeight="1" outlineLevel="1">
      <c r="A496" s="377" t="s">
        <v>20055</v>
      </c>
      <c r="B496" s="365" t="s">
        <v>20056</v>
      </c>
      <c r="C496" s="365" t="s">
        <v>20057</v>
      </c>
      <c r="D496" s="365" t="s">
        <v>12155</v>
      </c>
      <c r="E496" s="365" t="s">
        <v>18753</v>
      </c>
      <c r="F496" s="413">
        <v>0.1139088249410251</v>
      </c>
      <c r="G496" s="470">
        <f t="shared" si="8"/>
        <v>4.7727797650289514E-5</v>
      </c>
      <c r="H496" s="362" t="e">
        <f ca="1">_xll.BQL($A496, "credit_rating(credit_rating_source=MOODY)")</f>
        <v>#NAME?</v>
      </c>
      <c r="I496" s="362" t="e">
        <f ca="1">_xll.BQL(A496, "credit_rating(credit_rating_source=SANDP)")</f>
        <v>#NAME?</v>
      </c>
      <c r="J496" s="362" t="e" cm="1">
        <f t="array" ref="J496" ca="1">_xll.BDP($A496,"RTG_FITCH")</f>
        <v>#NAME?</v>
      </c>
      <c r="K496" s="370" t="e" cm="1">
        <f t="array" ref="K496" ca="1">_xll.BDP($A496,"CNTRY_ISSUE_ISO")</f>
        <v>#NAME?</v>
      </c>
    </row>
    <row r="497" spans="1:11" ht="15" customHeight="1" outlineLevel="1">
      <c r="A497" s="377" t="s">
        <v>20052</v>
      </c>
      <c r="B497" s="365" t="s">
        <v>20053</v>
      </c>
      <c r="C497" s="365" t="s">
        <v>20054</v>
      </c>
      <c r="D497" s="365" t="s">
        <v>12128</v>
      </c>
      <c r="E497" s="365" t="s">
        <v>18752</v>
      </c>
      <c r="F497" s="413">
        <v>9.7122872998837387E-2</v>
      </c>
      <c r="G497" s="470">
        <f t="shared" si="8"/>
        <v>4.0694483786512865E-5</v>
      </c>
      <c r="H497" s="362" t="e">
        <f ca="1">_xll.BQL($A497, "credit_rating(credit_rating_source=MOODY)")</f>
        <v>#NAME?</v>
      </c>
      <c r="I497" s="362" t="e">
        <f ca="1">_xll.BQL(A497, "credit_rating(credit_rating_source=SANDP)")</f>
        <v>#NAME?</v>
      </c>
      <c r="J497" s="362" t="e" cm="1">
        <f t="array" ref="J497" ca="1">_xll.BDP($A497,"RTG_FITCH")</f>
        <v>#NAME?</v>
      </c>
      <c r="K497" s="370" t="e" cm="1">
        <f t="array" ref="K497" ca="1">_xll.BDP($A497,"CNTRY_ISSUE_ISO")</f>
        <v>#NAME?</v>
      </c>
    </row>
    <row r="498" spans="1:11" ht="15" customHeight="1" outlineLevel="1">
      <c r="A498" s="377" t="s">
        <v>20061</v>
      </c>
      <c r="B498" s="365" t="s">
        <v>20062</v>
      </c>
      <c r="C498" s="365" t="s">
        <v>20063</v>
      </c>
      <c r="D498" s="365" t="s">
        <v>18683</v>
      </c>
      <c r="E498" s="365" t="s">
        <v>18753</v>
      </c>
      <c r="F498" s="413">
        <v>0.1335499042682558</v>
      </c>
      <c r="G498" s="470">
        <f t="shared" si="8"/>
        <v>5.5957409888399182E-5</v>
      </c>
      <c r="H498" s="362" t="e">
        <f ca="1">_xll.BQL($A498, "credit_rating(credit_rating_source=MOODY)")</f>
        <v>#NAME?</v>
      </c>
      <c r="I498" s="362" t="e">
        <f ca="1">_xll.BQL(A498, "credit_rating(credit_rating_source=SANDP)")</f>
        <v>#NAME?</v>
      </c>
      <c r="J498" s="362" t="e" cm="1">
        <f t="array" ref="J498" ca="1">_xll.BDP($A498,"RTG_FITCH")</f>
        <v>#NAME?</v>
      </c>
      <c r="K498" s="370" t="e" cm="1">
        <f t="array" ref="K498" ca="1">_xll.BDP($A498,"CNTRY_ISSUE_ISO")</f>
        <v>#NAME?</v>
      </c>
    </row>
    <row r="499" spans="1:11" ht="15" customHeight="1" outlineLevel="1">
      <c r="A499" s="377" t="s">
        <v>20058</v>
      </c>
      <c r="B499" s="365" t="s">
        <v>20059</v>
      </c>
      <c r="C499" s="365" t="s">
        <v>20060</v>
      </c>
      <c r="D499" s="365" t="s">
        <v>18683</v>
      </c>
      <c r="E499" s="365" t="s">
        <v>19078</v>
      </c>
      <c r="F499" s="413">
        <v>9.6055510354923893E-2</v>
      </c>
      <c r="G499" s="470">
        <f t="shared" si="8"/>
        <v>4.0247258838713114E-5</v>
      </c>
      <c r="H499" s="362" t="e">
        <f ca="1">_xll.BQL($A499, "credit_rating(credit_rating_source=MOODY)")</f>
        <v>#NAME?</v>
      </c>
      <c r="I499" s="362" t="e">
        <f ca="1">_xll.BQL(A499, "credit_rating(credit_rating_source=SANDP)")</f>
        <v>#NAME?</v>
      </c>
      <c r="J499" s="362" t="e" cm="1">
        <f t="array" ref="J499" ca="1">_xll.BDP($A499,"RTG_FITCH")</f>
        <v>#NAME?</v>
      </c>
      <c r="K499" s="370" t="e" cm="1">
        <f t="array" ref="K499" ca="1">_xll.BDP($A499,"CNTRY_ISSUE_ISO")</f>
        <v>#NAME?</v>
      </c>
    </row>
    <row r="500" spans="1:11" ht="15" customHeight="1" outlineLevel="1">
      <c r="A500" s="377" t="s">
        <v>20064</v>
      </c>
      <c r="B500" s="365" t="s">
        <v>20065</v>
      </c>
      <c r="C500" s="365" t="s">
        <v>20066</v>
      </c>
      <c r="D500" s="365" t="s">
        <v>18675</v>
      </c>
      <c r="E500" s="365" t="s">
        <v>19078</v>
      </c>
      <c r="F500" s="413">
        <v>9.4342288402120125E-2</v>
      </c>
      <c r="G500" s="470">
        <f t="shared" si="8"/>
        <v>3.9529418840488327E-5</v>
      </c>
      <c r="H500" s="362" t="e">
        <f ca="1">_xll.BQL($A500, "credit_rating(credit_rating_source=MOODY)")</f>
        <v>#NAME?</v>
      </c>
      <c r="I500" s="362" t="e">
        <f ca="1">_xll.BQL(A500, "credit_rating(credit_rating_source=SANDP)")</f>
        <v>#NAME?</v>
      </c>
      <c r="J500" s="362" t="e" cm="1">
        <f t="array" ref="J500" ca="1">_xll.BDP($A500,"RTG_FITCH")</f>
        <v>#NAME?</v>
      </c>
      <c r="K500" s="370" t="e" cm="1">
        <f t="array" ref="K500" ca="1">_xll.BDP($A500,"CNTRY_ISSUE_ISO")</f>
        <v>#NAME?</v>
      </c>
    </row>
    <row r="501" spans="1:11" ht="15" customHeight="1" outlineLevel="1">
      <c r="A501" s="377" t="s">
        <v>20067</v>
      </c>
      <c r="B501" s="365" t="s">
        <v>20068</v>
      </c>
      <c r="C501" s="365" t="s">
        <v>20069</v>
      </c>
      <c r="D501" s="365" t="s">
        <v>12128</v>
      </c>
      <c r="E501" s="365" t="s">
        <v>18752</v>
      </c>
      <c r="F501" s="413">
        <v>9.3181509686223213E-2</v>
      </c>
      <c r="G501" s="470">
        <f t="shared" si="8"/>
        <v>3.9043052558527523E-5</v>
      </c>
      <c r="H501" s="362" t="e">
        <f ca="1">_xll.BQL($A501, "credit_rating(credit_rating_source=MOODY)")</f>
        <v>#NAME?</v>
      </c>
      <c r="I501" s="362" t="e">
        <f ca="1">_xll.BQL(A501, "credit_rating(credit_rating_source=SANDP)")</f>
        <v>#NAME?</v>
      </c>
      <c r="J501" s="362" t="e" cm="1">
        <f t="array" ref="J501" ca="1">_xll.BDP($A501,"RTG_FITCH")</f>
        <v>#NAME?</v>
      </c>
      <c r="K501" s="370" t="e" cm="1">
        <f t="array" ref="K501" ca="1">_xll.BDP($A501,"CNTRY_ISSUE_ISO")</f>
        <v>#NAME?</v>
      </c>
    </row>
    <row r="502" spans="1:11" ht="15" customHeight="1" outlineLevel="1">
      <c r="A502" s="377" t="s">
        <v>20070</v>
      </c>
      <c r="B502" s="365" t="s">
        <v>20071</v>
      </c>
      <c r="C502" s="365" t="s">
        <v>20072</v>
      </c>
      <c r="D502" s="365" t="s">
        <v>12129</v>
      </c>
      <c r="E502" s="365" t="s">
        <v>18753</v>
      </c>
      <c r="F502" s="413">
        <v>0.1083778292427854</v>
      </c>
      <c r="G502" s="470">
        <f t="shared" si="8"/>
        <v>4.5410310452727084E-5</v>
      </c>
      <c r="H502" s="362" t="e">
        <f ca="1">_xll.BQL($A502, "credit_rating(credit_rating_source=MOODY)")</f>
        <v>#NAME?</v>
      </c>
      <c r="I502" s="362" t="e">
        <f ca="1">_xll.BQL(A502, "credit_rating(credit_rating_source=SANDP)")</f>
        <v>#NAME?</v>
      </c>
      <c r="J502" s="362" t="e" cm="1">
        <f t="array" ref="J502" ca="1">_xll.BDP($A502,"RTG_FITCH")</f>
        <v>#NAME?</v>
      </c>
      <c r="K502" s="370" t="e" cm="1">
        <f t="array" ref="K502" ca="1">_xll.BDP($A502,"CNTRY_ISSUE_ISO")</f>
        <v>#NAME?</v>
      </c>
    </row>
    <row r="503" spans="1:11" ht="15" customHeight="1" outlineLevel="1">
      <c r="A503" s="377" t="s">
        <v>20073</v>
      </c>
      <c r="B503" s="365" t="s">
        <v>20074</v>
      </c>
      <c r="C503" s="365" t="s">
        <v>20075</v>
      </c>
      <c r="D503" s="365" t="s">
        <v>12128</v>
      </c>
      <c r="E503" s="365" t="s">
        <v>19181</v>
      </c>
      <c r="F503" s="413">
        <v>9.2217645694626454E-2</v>
      </c>
      <c r="G503" s="470">
        <f t="shared" si="8"/>
        <v>3.8639193546048485E-5</v>
      </c>
      <c r="H503" s="362" t="e">
        <f ca="1">_xll.BQL($A503, "credit_rating(credit_rating_source=MOODY)")</f>
        <v>#NAME?</v>
      </c>
      <c r="I503" s="362" t="e">
        <f ca="1">_xll.BQL(A503, "credit_rating(credit_rating_source=SANDP)")</f>
        <v>#NAME?</v>
      </c>
      <c r="J503" s="362" t="e" cm="1">
        <f t="array" ref="J503" ca="1">_xll.BDP($A503,"RTG_FITCH")</f>
        <v>#NAME?</v>
      </c>
      <c r="K503" s="370" t="e" cm="1">
        <f t="array" ref="K503" ca="1">_xll.BDP($A503,"CNTRY_ISSUE_ISO")</f>
        <v>#NAME?</v>
      </c>
    </row>
    <row r="504" spans="1:11" ht="15" customHeight="1" outlineLevel="1">
      <c r="A504" s="377" t="s">
        <v>20076</v>
      </c>
      <c r="B504" s="365" t="s">
        <v>20077</v>
      </c>
      <c r="C504" s="365" t="s">
        <v>20078</v>
      </c>
      <c r="D504" s="365" t="s">
        <v>12135</v>
      </c>
      <c r="E504" s="365" t="s">
        <v>19156</v>
      </c>
      <c r="F504" s="413">
        <v>7.2414665964783256E-2</v>
      </c>
      <c r="G504" s="470">
        <f t="shared" si="8"/>
        <v>3.0341745039244183E-5</v>
      </c>
      <c r="H504" s="362" t="e">
        <f ca="1">_xll.BQL($A504, "credit_rating(credit_rating_source=MOODY)")</f>
        <v>#NAME?</v>
      </c>
      <c r="I504" s="362" t="e">
        <f ca="1">_xll.BQL(A504, "credit_rating(credit_rating_source=SANDP)")</f>
        <v>#NAME?</v>
      </c>
      <c r="J504" s="362" t="e" cm="1">
        <f t="array" ref="J504" ca="1">_xll.BDP($A504,"RTG_FITCH")</f>
        <v>#NAME?</v>
      </c>
      <c r="K504" s="370" t="e" cm="1">
        <f t="array" ref="K504" ca="1">_xll.BDP($A504,"CNTRY_ISSUE_ISO")</f>
        <v>#NAME?</v>
      </c>
    </row>
    <row r="505" spans="1:11" ht="15" customHeight="1" outlineLevel="1">
      <c r="A505" s="377" t="s">
        <v>18791</v>
      </c>
      <c r="B505" s="365" t="s">
        <v>18792</v>
      </c>
      <c r="C505" s="365" t="s">
        <v>18793</v>
      </c>
      <c r="D505" s="365" t="s">
        <v>18686</v>
      </c>
      <c r="E505" s="365" t="s">
        <v>18752</v>
      </c>
      <c r="F505" s="413">
        <v>8.9534585437775122E-2</v>
      </c>
      <c r="G505" s="470">
        <f t="shared" si="8"/>
        <v>3.7514991298427777E-5</v>
      </c>
      <c r="H505" s="362" t="e">
        <f ca="1">_xll.BQL($A505, "credit_rating(credit_rating_source=MOODY)")</f>
        <v>#NAME?</v>
      </c>
      <c r="I505" s="362" t="e">
        <f ca="1">_xll.BQL(A505, "credit_rating(credit_rating_source=SANDP)")</f>
        <v>#NAME?</v>
      </c>
      <c r="J505" s="362" t="e" cm="1">
        <f t="array" ref="J505" ca="1">_xll.BDP($A505,"RTG_FITCH")</f>
        <v>#NAME?</v>
      </c>
      <c r="K505" s="370" t="e" cm="1">
        <f t="array" ref="K505" ca="1">_xll.BDP($A505,"CNTRY_ISSUE_ISO")</f>
        <v>#NAME?</v>
      </c>
    </row>
    <row r="506" spans="1:11" ht="15" customHeight="1" outlineLevel="1">
      <c r="A506" s="377" t="s">
        <v>20079</v>
      </c>
      <c r="B506" s="365" t="s">
        <v>20080</v>
      </c>
      <c r="C506" s="365" t="s">
        <v>20081</v>
      </c>
      <c r="D506" s="365" t="s">
        <v>12135</v>
      </c>
      <c r="E506" s="365" t="s">
        <v>19156</v>
      </c>
      <c r="F506" s="413">
        <v>6.8666549633697047E-2</v>
      </c>
      <c r="G506" s="470">
        <f t="shared" si="8"/>
        <v>2.8771284296519062E-5</v>
      </c>
      <c r="H506" s="362" t="e">
        <f ca="1">_xll.BQL($A506, "credit_rating(credit_rating_source=MOODY)")</f>
        <v>#NAME?</v>
      </c>
      <c r="I506" s="362" t="e">
        <f ca="1">_xll.BQL(A506, "credit_rating(credit_rating_source=SANDP)")</f>
        <v>#NAME?</v>
      </c>
      <c r="J506" s="362" t="e" cm="1">
        <f t="array" ref="J506" ca="1">_xll.BDP($A506,"RTG_FITCH")</f>
        <v>#NAME?</v>
      </c>
      <c r="K506" s="370" t="e" cm="1">
        <f t="array" ref="K506" ca="1">_xll.BDP($A506,"CNTRY_ISSUE_ISO")</f>
        <v>#NAME?</v>
      </c>
    </row>
    <row r="507" spans="1:11" ht="15" customHeight="1" outlineLevel="1">
      <c r="A507" s="377" t="s">
        <v>20082</v>
      </c>
      <c r="B507" s="365" t="s">
        <v>20083</v>
      </c>
      <c r="C507" s="365" t="s">
        <v>20084</v>
      </c>
      <c r="D507" s="365" t="s">
        <v>12128</v>
      </c>
      <c r="E507" s="365" t="s">
        <v>18752</v>
      </c>
      <c r="F507" s="413">
        <v>8.6576672160144474E-2</v>
      </c>
      <c r="G507" s="470">
        <f t="shared" si="8"/>
        <v>3.627562563510053E-5</v>
      </c>
      <c r="H507" s="362" t="e">
        <f ca="1">_xll.BQL($A507, "credit_rating(credit_rating_source=MOODY)")</f>
        <v>#NAME?</v>
      </c>
      <c r="I507" s="362" t="e">
        <f ca="1">_xll.BQL(A507, "credit_rating(credit_rating_source=SANDP)")</f>
        <v>#NAME?</v>
      </c>
      <c r="J507" s="362" t="e" cm="1">
        <f t="array" ref="J507" ca="1">_xll.BDP($A507,"RTG_FITCH")</f>
        <v>#NAME?</v>
      </c>
      <c r="K507" s="370" t="e" cm="1">
        <f t="array" ref="K507" ca="1">_xll.BDP($A507,"CNTRY_ISSUE_ISO")</f>
        <v>#NAME?</v>
      </c>
    </row>
    <row r="508" spans="1:11" ht="15" customHeight="1" outlineLevel="1">
      <c r="A508" s="377" t="s">
        <v>20085</v>
      </c>
      <c r="B508" s="365" t="s">
        <v>20086</v>
      </c>
      <c r="C508" s="365" t="s">
        <v>20087</v>
      </c>
      <c r="D508" s="365" t="s">
        <v>12129</v>
      </c>
      <c r="E508" s="365" t="s">
        <v>19130</v>
      </c>
      <c r="F508" s="413">
        <v>6.5013517430348972E-2</v>
      </c>
      <c r="G508" s="470">
        <f t="shared" si="8"/>
        <v>2.7240663803316219E-5</v>
      </c>
      <c r="H508" s="362" t="e">
        <f ca="1">_xll.BQL($A508, "credit_rating(credit_rating_source=MOODY)")</f>
        <v>#NAME?</v>
      </c>
      <c r="I508" s="362" t="e">
        <f ca="1">_xll.BQL(A508, "credit_rating(credit_rating_source=SANDP)")</f>
        <v>#NAME?</v>
      </c>
      <c r="J508" s="362" t="e" cm="1">
        <f t="array" ref="J508" ca="1">_xll.BDP($A508,"RTG_FITCH")</f>
        <v>#NAME?</v>
      </c>
      <c r="K508" s="370" t="e" cm="1">
        <f t="array" ref="K508" ca="1">_xll.BDP($A508,"CNTRY_ISSUE_ISO")</f>
        <v>#NAME?</v>
      </c>
    </row>
    <row r="509" spans="1:11" ht="15" customHeight="1" outlineLevel="1">
      <c r="A509" s="377" t="s">
        <v>20088</v>
      </c>
      <c r="B509" s="365" t="s">
        <v>20089</v>
      </c>
      <c r="C509" s="365" t="s">
        <v>20090</v>
      </c>
      <c r="D509" s="365" t="s">
        <v>12135</v>
      </c>
      <c r="E509" s="365" t="s">
        <v>19156</v>
      </c>
      <c r="F509" s="413">
        <v>6.7641472450651163E-2</v>
      </c>
      <c r="G509" s="470">
        <f t="shared" si="8"/>
        <v>2.8341776956822838E-5</v>
      </c>
      <c r="H509" s="362" t="e">
        <f ca="1">_xll.BQL($A509, "credit_rating(credit_rating_source=MOODY)")</f>
        <v>#NAME?</v>
      </c>
      <c r="I509" s="362" t="e">
        <f ca="1">_xll.BQL(A509, "credit_rating(credit_rating_source=SANDP)")</f>
        <v>#NAME?</v>
      </c>
      <c r="J509" s="362" t="e" cm="1">
        <f t="array" ref="J509" ca="1">_xll.BDP($A509,"RTG_FITCH")</f>
        <v>#NAME?</v>
      </c>
      <c r="K509" s="370" t="e" cm="1">
        <f t="array" ref="K509" ca="1">_xll.BDP($A509,"CNTRY_ISSUE_ISO")</f>
        <v>#NAME?</v>
      </c>
    </row>
    <row r="510" spans="1:11" ht="15" customHeight="1" outlineLevel="1">
      <c r="A510" s="377" t="s">
        <v>20091</v>
      </c>
      <c r="B510" s="365" t="s">
        <v>20092</v>
      </c>
      <c r="C510" s="365" t="s">
        <v>20093</v>
      </c>
      <c r="D510" s="365" t="s">
        <v>12128</v>
      </c>
      <c r="E510" s="365" t="s">
        <v>19078</v>
      </c>
      <c r="F510" s="413">
        <v>8.3492664756843415E-2</v>
      </c>
      <c r="G510" s="470">
        <f t="shared" si="8"/>
        <v>3.4983426533117393E-5</v>
      </c>
      <c r="H510" s="362" t="e">
        <f ca="1">_xll.BQL($A510, "credit_rating(credit_rating_source=MOODY)")</f>
        <v>#NAME?</v>
      </c>
      <c r="I510" s="362" t="e">
        <f ca="1">_xll.BQL(A510, "credit_rating(credit_rating_source=SANDP)")</f>
        <v>#NAME?</v>
      </c>
      <c r="J510" s="362" t="e" cm="1">
        <f t="array" ref="J510" ca="1">_xll.BDP($A510,"RTG_FITCH")</f>
        <v>#NAME?</v>
      </c>
      <c r="K510" s="370" t="e" cm="1">
        <f t="array" ref="K510" ca="1">_xll.BDP($A510,"CNTRY_ISSUE_ISO")</f>
        <v>#NAME?</v>
      </c>
    </row>
    <row r="511" spans="1:11" ht="15" customHeight="1" outlineLevel="1">
      <c r="A511" s="377" t="s">
        <v>20094</v>
      </c>
      <c r="B511" s="365" t="s">
        <v>20095</v>
      </c>
      <c r="C511" s="365" t="s">
        <v>20096</v>
      </c>
      <c r="D511" s="365" t="s">
        <v>12128</v>
      </c>
      <c r="E511" s="365" t="s">
        <v>18752</v>
      </c>
      <c r="F511" s="413">
        <v>8.1969888243854955E-2</v>
      </c>
      <c r="G511" s="470">
        <f t="shared" si="8"/>
        <v>3.4345383174175221E-5</v>
      </c>
      <c r="H511" s="362" t="e">
        <f ca="1">_xll.BQL($A511, "credit_rating(credit_rating_source=MOODY)")</f>
        <v>#NAME?</v>
      </c>
      <c r="I511" s="362" t="e">
        <f ca="1">_xll.BQL(A511, "credit_rating(credit_rating_source=SANDP)")</f>
        <v>#NAME?</v>
      </c>
      <c r="J511" s="362" t="e" cm="1">
        <f t="array" ref="J511" ca="1">_xll.BDP($A511,"RTG_FITCH")</f>
        <v>#NAME?</v>
      </c>
      <c r="K511" s="370" t="e" cm="1">
        <f t="array" ref="K511" ca="1">_xll.BDP($A511,"CNTRY_ISSUE_ISO")</f>
        <v>#NAME?</v>
      </c>
    </row>
    <row r="512" spans="1:11" ht="15" customHeight="1" outlineLevel="1">
      <c r="A512" s="377" t="s">
        <v>20097</v>
      </c>
      <c r="B512" s="365" t="s">
        <v>20098</v>
      </c>
      <c r="C512" s="365" t="s">
        <v>20099</v>
      </c>
      <c r="D512" s="365" t="s">
        <v>18683</v>
      </c>
      <c r="E512" s="365" t="s">
        <v>18753</v>
      </c>
      <c r="F512" s="413">
        <v>9.6463233668519582E-2</v>
      </c>
      <c r="G512" s="470">
        <f t="shared" si="8"/>
        <v>4.0418094907109703E-5</v>
      </c>
      <c r="H512" s="362" t="e">
        <f ca="1">_xll.BQL($A512, "credit_rating(credit_rating_source=MOODY)")</f>
        <v>#NAME?</v>
      </c>
      <c r="I512" s="362" t="e">
        <f ca="1">_xll.BQL(A512, "credit_rating(credit_rating_source=SANDP)")</f>
        <v>#NAME?</v>
      </c>
      <c r="J512" s="362" t="e" cm="1">
        <f t="array" ref="J512" ca="1">_xll.BDP($A512,"RTG_FITCH")</f>
        <v>#NAME?</v>
      </c>
      <c r="K512" s="370" t="e" cm="1">
        <f t="array" ref="K512" ca="1">_xll.BDP($A512,"CNTRY_ISSUE_ISO")</f>
        <v>#NAME?</v>
      </c>
    </row>
    <row r="513" spans="1:11" ht="15" customHeight="1" outlineLevel="1">
      <c r="A513" s="377" t="s">
        <v>20103</v>
      </c>
      <c r="B513" s="365" t="s">
        <v>20104</v>
      </c>
      <c r="C513" s="365" t="s">
        <v>20105</v>
      </c>
      <c r="D513" s="365" t="s">
        <v>18683</v>
      </c>
      <c r="E513" s="365" t="s">
        <v>18753</v>
      </c>
      <c r="F513" s="413">
        <v>9.6253860498122748E-2</v>
      </c>
      <c r="G513" s="470">
        <f t="shared" si="8"/>
        <v>4.0330367548713431E-5</v>
      </c>
      <c r="H513" s="362" t="e">
        <f ca="1">_xll.BQL($A513, "credit_rating(credit_rating_source=MOODY)")</f>
        <v>#NAME?</v>
      </c>
      <c r="I513" s="362" t="e">
        <f ca="1">_xll.BQL(A513, "credit_rating(credit_rating_source=SANDP)")</f>
        <v>#NAME?</v>
      </c>
      <c r="J513" s="362" t="e" cm="1">
        <f t="array" ref="J513" ca="1">_xll.BDP($A513,"RTG_FITCH")</f>
        <v>#NAME?</v>
      </c>
      <c r="K513" s="370" t="e" cm="1">
        <f t="array" ref="K513" ca="1">_xll.BDP($A513,"CNTRY_ISSUE_ISO")</f>
        <v>#NAME?</v>
      </c>
    </row>
    <row r="514" spans="1:11" ht="15" customHeight="1" outlineLevel="1">
      <c r="A514" s="377" t="s">
        <v>20100</v>
      </c>
      <c r="B514" s="365" t="s">
        <v>20101</v>
      </c>
      <c r="C514" s="365" t="s">
        <v>20102</v>
      </c>
      <c r="D514" s="365" t="s">
        <v>12128</v>
      </c>
      <c r="E514" s="365" t="s">
        <v>18752</v>
      </c>
      <c r="F514" s="413">
        <v>8.0744664169126679E-2</v>
      </c>
      <c r="G514" s="470">
        <f t="shared" si="8"/>
        <v>3.3832014286864075E-5</v>
      </c>
      <c r="H514" s="362" t="e">
        <f ca="1">_xll.BQL($A514, "credit_rating(credit_rating_source=MOODY)")</f>
        <v>#NAME?</v>
      </c>
      <c r="I514" s="362" t="e">
        <f ca="1">_xll.BQL(A514, "credit_rating(credit_rating_source=SANDP)")</f>
        <v>#NAME?</v>
      </c>
      <c r="J514" s="362" t="e" cm="1">
        <f t="array" ref="J514" ca="1">_xll.BDP($A514,"RTG_FITCH")</f>
        <v>#NAME?</v>
      </c>
      <c r="K514" s="370" t="e" cm="1">
        <f t="array" ref="K514" ca="1">_xll.BDP($A514,"CNTRY_ISSUE_ISO")</f>
        <v>#NAME?</v>
      </c>
    </row>
    <row r="515" spans="1:11" ht="15" customHeight="1" outlineLevel="1">
      <c r="A515" s="377" t="s">
        <v>20106</v>
      </c>
      <c r="B515" s="365" t="s">
        <v>20107</v>
      </c>
      <c r="C515" s="365" t="s">
        <v>20108</v>
      </c>
      <c r="D515" s="365" t="s">
        <v>12128</v>
      </c>
      <c r="E515" s="365" t="s">
        <v>18752</v>
      </c>
      <c r="F515" s="413">
        <v>7.9856723937830554E-2</v>
      </c>
      <c r="G515" s="470">
        <f t="shared" si="8"/>
        <v>3.3459967329951003E-5</v>
      </c>
      <c r="H515" s="362" t="e">
        <f ca="1">_xll.BQL($A515, "credit_rating(credit_rating_source=MOODY)")</f>
        <v>#NAME?</v>
      </c>
      <c r="I515" s="362" t="e">
        <f ca="1">_xll.BQL(A515, "credit_rating(credit_rating_source=SANDP)")</f>
        <v>#NAME?</v>
      </c>
      <c r="J515" s="362" t="e" cm="1">
        <f t="array" ref="J515" ca="1">_xll.BDP($A515,"RTG_FITCH")</f>
        <v>#NAME?</v>
      </c>
      <c r="K515" s="370" t="e" cm="1">
        <f t="array" ref="K515" ca="1">_xll.BDP($A515,"CNTRY_ISSUE_ISO")</f>
        <v>#NAME?</v>
      </c>
    </row>
    <row r="516" spans="1:11" ht="15" customHeight="1" outlineLevel="1">
      <c r="A516" s="377" t="s">
        <v>20109</v>
      </c>
      <c r="B516" s="365" t="s">
        <v>20110</v>
      </c>
      <c r="C516" s="365" t="s">
        <v>20111</v>
      </c>
      <c r="D516" s="365" t="s">
        <v>18717</v>
      </c>
      <c r="E516" s="365" t="s">
        <v>18753</v>
      </c>
      <c r="F516" s="413">
        <v>9.5515713653486642E-2</v>
      </c>
      <c r="G516" s="470">
        <f t="shared" si="8"/>
        <v>4.0021084020810907E-5</v>
      </c>
      <c r="H516" s="362" t="e">
        <f ca="1">_xll.BQL($A516, "credit_rating(credit_rating_source=MOODY)")</f>
        <v>#NAME?</v>
      </c>
      <c r="I516" s="362" t="e">
        <f ca="1">_xll.BQL(A516, "credit_rating(credit_rating_source=SANDP)")</f>
        <v>#NAME?</v>
      </c>
      <c r="J516" s="362" t="e" cm="1">
        <f t="array" ref="J516" ca="1">_xll.BDP($A516,"RTG_FITCH")</f>
        <v>#NAME?</v>
      </c>
      <c r="K516" s="370" t="e" cm="1">
        <f t="array" ref="K516" ca="1">_xll.BDP($A516,"CNTRY_ISSUE_ISO")</f>
        <v>#NAME?</v>
      </c>
    </row>
    <row r="517" spans="1:11" ht="15" customHeight="1" outlineLevel="1">
      <c r="A517" s="377" t="s">
        <v>20112</v>
      </c>
      <c r="B517" s="365" t="s">
        <v>20113</v>
      </c>
      <c r="C517" s="365" t="s">
        <v>20114</v>
      </c>
      <c r="D517" s="365" t="s">
        <v>18685</v>
      </c>
      <c r="E517" s="365" t="s">
        <v>18753</v>
      </c>
      <c r="F517" s="413">
        <v>9.3535701774337995E-2</v>
      </c>
      <c r="G517" s="470">
        <f t="shared" si="8"/>
        <v>3.919145904344762E-5</v>
      </c>
      <c r="H517" s="362" t="e">
        <f ca="1">_xll.BQL($A517, "credit_rating(credit_rating_source=MOODY)")</f>
        <v>#NAME?</v>
      </c>
      <c r="I517" s="362" t="e">
        <f ca="1">_xll.BQL(A517, "credit_rating(credit_rating_source=SANDP)")</f>
        <v>#NAME?</v>
      </c>
      <c r="J517" s="362" t="e" cm="1">
        <f t="array" ref="J517" ca="1">_xll.BDP($A517,"RTG_FITCH")</f>
        <v>#NAME?</v>
      </c>
      <c r="K517" s="370" t="e" cm="1">
        <f t="array" ref="K517" ca="1">_xll.BDP($A517,"CNTRY_ISSUE_ISO")</f>
        <v>#NAME?</v>
      </c>
    </row>
    <row r="518" spans="1:11" ht="15" customHeight="1" outlineLevel="1">
      <c r="A518" s="377" t="s">
        <v>20115</v>
      </c>
      <c r="B518" s="365" t="s">
        <v>20116</v>
      </c>
      <c r="C518" s="365" t="s">
        <v>20117</v>
      </c>
      <c r="D518" s="365" t="s">
        <v>18679</v>
      </c>
      <c r="E518" s="365" t="s">
        <v>19130</v>
      </c>
      <c r="F518" s="413">
        <v>6.083409731796563E-2</v>
      </c>
      <c r="G518" s="470">
        <f t="shared" si="8"/>
        <v>2.5489486776227595E-5</v>
      </c>
      <c r="H518" s="362" t="e">
        <f ca="1">_xll.BQL($A518, "credit_rating(credit_rating_source=MOODY)")</f>
        <v>#NAME?</v>
      </c>
      <c r="I518" s="362" t="e">
        <f ca="1">_xll.BQL(A518, "credit_rating(credit_rating_source=SANDP)")</f>
        <v>#NAME?</v>
      </c>
      <c r="J518" s="362" t="e" cm="1">
        <f t="array" ref="J518" ca="1">_xll.BDP($A518,"RTG_FITCH")</f>
        <v>#NAME?</v>
      </c>
      <c r="K518" s="370" t="e" cm="1">
        <f t="array" ref="K518" ca="1">_xll.BDP($A518,"CNTRY_ISSUE_ISO")</f>
        <v>#NAME?</v>
      </c>
    </row>
    <row r="519" spans="1:11" ht="15" customHeight="1" outlineLevel="1">
      <c r="A519" s="377" t="s">
        <v>20118</v>
      </c>
      <c r="B519" s="365" t="s">
        <v>20119</v>
      </c>
      <c r="C519" s="365" t="s">
        <v>20120</v>
      </c>
      <c r="D519" s="365" t="s">
        <v>12153</v>
      </c>
      <c r="E519" s="365" t="s">
        <v>18752</v>
      </c>
      <c r="F519" s="413">
        <v>7.8467010756751748E-2</v>
      </c>
      <c r="G519" s="470">
        <f t="shared" si="8"/>
        <v>3.287767750707898E-5</v>
      </c>
      <c r="H519" s="362" t="e">
        <f ca="1">_xll.BQL($A519, "credit_rating(credit_rating_source=MOODY)")</f>
        <v>#NAME?</v>
      </c>
      <c r="I519" s="362" t="e">
        <f ca="1">_xll.BQL(A519, "credit_rating(credit_rating_source=SANDP)")</f>
        <v>#NAME?</v>
      </c>
      <c r="J519" s="362" t="e" cm="1">
        <f t="array" ref="J519" ca="1">_xll.BDP($A519,"RTG_FITCH")</f>
        <v>#NAME?</v>
      </c>
      <c r="K519" s="370" t="e" cm="1">
        <f t="array" ref="K519" ca="1">_xll.BDP($A519,"CNTRY_ISSUE_ISO")</f>
        <v>#NAME?</v>
      </c>
    </row>
    <row r="520" spans="1:11" ht="15" customHeight="1" outlineLevel="1">
      <c r="A520" s="377" t="s">
        <v>20121</v>
      </c>
      <c r="B520" s="365" t="s">
        <v>20122</v>
      </c>
      <c r="C520" s="365" t="s">
        <v>20123</v>
      </c>
      <c r="D520" s="365" t="s">
        <v>18705</v>
      </c>
      <c r="E520" s="365" t="s">
        <v>19130</v>
      </c>
      <c r="F520" s="413">
        <v>5.9558425693528497E-2</v>
      </c>
      <c r="G520" s="470">
        <f t="shared" si="8"/>
        <v>2.4954980365588442E-5</v>
      </c>
      <c r="H520" s="362" t="e">
        <f ca="1">_xll.BQL($A520, "credit_rating(credit_rating_source=MOODY)")</f>
        <v>#NAME?</v>
      </c>
      <c r="I520" s="362" t="e">
        <f ca="1">_xll.BQL(A520, "credit_rating(credit_rating_source=SANDP)")</f>
        <v>#NAME?</v>
      </c>
      <c r="J520" s="362" t="e" cm="1">
        <f t="array" ref="J520" ca="1">_xll.BDP($A520,"RTG_FITCH")</f>
        <v>#NAME?</v>
      </c>
      <c r="K520" s="370" t="e" cm="1">
        <f t="array" ref="K520" ca="1">_xll.BDP($A520,"CNTRY_ISSUE_ISO")</f>
        <v>#NAME?</v>
      </c>
    </row>
    <row r="521" spans="1:11" ht="15" customHeight="1" outlineLevel="1">
      <c r="A521" s="377" t="s">
        <v>20127</v>
      </c>
      <c r="B521" s="365" t="s">
        <v>20128</v>
      </c>
      <c r="C521" s="365" t="s">
        <v>20129</v>
      </c>
      <c r="D521" s="365" t="s">
        <v>18679</v>
      </c>
      <c r="E521" s="365" t="s">
        <v>19130</v>
      </c>
      <c r="F521" s="413">
        <v>5.9683891204715699E-2</v>
      </c>
      <c r="G521" s="470">
        <f t="shared" si="8"/>
        <v>2.5007550414775877E-5</v>
      </c>
      <c r="H521" s="362" t="e">
        <f ca="1">_xll.BQL($A521, "credit_rating(credit_rating_source=MOODY)")</f>
        <v>#NAME?</v>
      </c>
      <c r="I521" s="362" t="e">
        <f ca="1">_xll.BQL(A521, "credit_rating(credit_rating_source=SANDP)")</f>
        <v>#NAME?</v>
      </c>
      <c r="J521" s="362" t="e" cm="1">
        <f t="array" ref="J521" ca="1">_xll.BDP($A521,"RTG_FITCH")</f>
        <v>#NAME?</v>
      </c>
      <c r="K521" s="370" t="e" cm="1">
        <f t="array" ref="K521" ca="1">_xll.BDP($A521,"CNTRY_ISSUE_ISO")</f>
        <v>#NAME?</v>
      </c>
    </row>
    <row r="522" spans="1:11" ht="15" customHeight="1" outlineLevel="1">
      <c r="A522" s="377" t="s">
        <v>20124</v>
      </c>
      <c r="B522" s="365" t="s">
        <v>20125</v>
      </c>
      <c r="C522" s="365" t="s">
        <v>20126</v>
      </c>
      <c r="D522" s="365" t="s">
        <v>12128</v>
      </c>
      <c r="E522" s="365" t="s">
        <v>18752</v>
      </c>
      <c r="F522" s="413">
        <v>7.7214756259244802E-2</v>
      </c>
      <c r="G522" s="470">
        <f t="shared" si="8"/>
        <v>3.2352982872623572E-5</v>
      </c>
      <c r="H522" s="362" t="e">
        <f ca="1">_xll.BQL($A522, "credit_rating(credit_rating_source=MOODY)")</f>
        <v>#NAME?</v>
      </c>
      <c r="I522" s="362" t="e">
        <f ca="1">_xll.BQL(A522, "credit_rating(credit_rating_source=SANDP)")</f>
        <v>#NAME?</v>
      </c>
      <c r="J522" s="362" t="e" cm="1">
        <f t="array" ref="J522" ca="1">_xll.BDP($A522,"RTG_FITCH")</f>
        <v>#NAME?</v>
      </c>
      <c r="K522" s="370" t="e" cm="1">
        <f t="array" ref="K522" ca="1">_xll.BDP($A522,"CNTRY_ISSUE_ISO")</f>
        <v>#NAME?</v>
      </c>
    </row>
    <row r="523" spans="1:11" ht="15" customHeight="1" outlineLevel="1">
      <c r="A523" s="377" t="s">
        <v>20130</v>
      </c>
      <c r="B523" s="365" t="s">
        <v>20131</v>
      </c>
      <c r="C523" s="365" t="s">
        <v>20132</v>
      </c>
      <c r="D523" s="365" t="s">
        <v>12135</v>
      </c>
      <c r="E523" s="365" t="s">
        <v>18752</v>
      </c>
      <c r="F523" s="413">
        <v>6.0694678545138978E-2</v>
      </c>
      <c r="G523" s="470">
        <f t="shared" si="8"/>
        <v>2.5431070310413234E-5</v>
      </c>
      <c r="H523" s="362" t="e">
        <f ca="1">_xll.BQL($A523, "credit_rating(credit_rating_source=MOODY)")</f>
        <v>#NAME?</v>
      </c>
      <c r="I523" s="362" t="e">
        <f ca="1">_xll.BQL(A523, "credit_rating(credit_rating_source=SANDP)")</f>
        <v>#NAME?</v>
      </c>
      <c r="J523" s="362" t="e" cm="1">
        <f t="array" ref="J523" ca="1">_xll.BDP($A523,"RTG_FITCH")</f>
        <v>#NAME?</v>
      </c>
      <c r="K523" s="370" t="e" cm="1">
        <f t="array" ref="K523" ca="1">_xll.BDP($A523,"CNTRY_ISSUE_ISO")</f>
        <v>#NAME?</v>
      </c>
    </row>
    <row r="524" spans="1:11" ht="15" customHeight="1" outlineLevel="1">
      <c r="A524" s="377" t="s">
        <v>20133</v>
      </c>
      <c r="B524" s="365" t="s">
        <v>20134</v>
      </c>
      <c r="C524" s="365" t="s">
        <v>20135</v>
      </c>
      <c r="D524" s="365" t="s">
        <v>12128</v>
      </c>
      <c r="E524" s="365" t="s">
        <v>18752</v>
      </c>
      <c r="F524" s="413">
        <v>6.0468738660763008E-2</v>
      </c>
      <c r="G524" s="470">
        <f t="shared" si="8"/>
        <v>2.5336401498859702E-5</v>
      </c>
      <c r="H524" s="362" t="e">
        <f ca="1">_xll.BQL($A524, "credit_rating(credit_rating_source=MOODY)")</f>
        <v>#NAME?</v>
      </c>
      <c r="I524" s="362" t="e">
        <f ca="1">_xll.BQL(A524, "credit_rating(credit_rating_source=SANDP)")</f>
        <v>#NAME?</v>
      </c>
      <c r="J524" s="362" t="e" cm="1">
        <f t="array" ref="J524" ca="1">_xll.BDP($A524,"RTG_FITCH")</f>
        <v>#NAME?</v>
      </c>
      <c r="K524" s="370" t="e" cm="1">
        <f t="array" ref="K524" ca="1">_xll.BDP($A524,"CNTRY_ISSUE_ISO")</f>
        <v>#NAME?</v>
      </c>
    </row>
    <row r="525" spans="1:11" ht="15" customHeight="1" outlineLevel="1">
      <c r="A525" s="377" t="s">
        <v>20136</v>
      </c>
      <c r="B525" s="365" t="s">
        <v>20137</v>
      </c>
      <c r="C525" s="365" t="s">
        <v>20138</v>
      </c>
      <c r="D525" s="365" t="s">
        <v>18342</v>
      </c>
      <c r="E525" s="365" t="s">
        <v>18752</v>
      </c>
      <c r="F525" s="413">
        <v>7.6384579264320573E-2</v>
      </c>
      <c r="G525" s="470">
        <f t="shared" si="8"/>
        <v>3.200513871175032E-5</v>
      </c>
      <c r="H525" s="362" t="e">
        <f ca="1">_xll.BQL($A525, "credit_rating(credit_rating_source=MOODY)")</f>
        <v>#NAME?</v>
      </c>
      <c r="I525" s="362" t="e">
        <f ca="1">_xll.BQL(A525, "credit_rating(credit_rating_source=SANDP)")</f>
        <v>#NAME?</v>
      </c>
      <c r="J525" s="362" t="e" cm="1">
        <f t="array" ref="J525" ca="1">_xll.BDP($A525,"RTG_FITCH")</f>
        <v>#NAME?</v>
      </c>
      <c r="K525" s="370" t="e" cm="1">
        <f t="array" ref="K525" ca="1">_xll.BDP($A525,"CNTRY_ISSUE_ISO")</f>
        <v>#NAME?</v>
      </c>
    </row>
    <row r="526" spans="1:11" ht="15" customHeight="1" outlineLevel="1">
      <c r="A526" s="377" t="s">
        <v>20139</v>
      </c>
      <c r="B526" s="365" t="s">
        <v>20140</v>
      </c>
      <c r="C526" s="365" t="s">
        <v>20141</v>
      </c>
      <c r="D526" s="365" t="s">
        <v>18672</v>
      </c>
      <c r="E526" s="365" t="s">
        <v>18753</v>
      </c>
      <c r="F526" s="413">
        <v>8.831857279260022E-2</v>
      </c>
      <c r="G526" s="470">
        <f t="shared" si="8"/>
        <v>3.700548200009949E-5</v>
      </c>
      <c r="H526" s="362" t="e">
        <f ca="1">_xll.BQL($A526, "credit_rating(credit_rating_source=MOODY)")</f>
        <v>#NAME?</v>
      </c>
      <c r="I526" s="362" t="e">
        <f ca="1">_xll.BQL(A526, "credit_rating(credit_rating_source=SANDP)")</f>
        <v>#NAME?</v>
      </c>
      <c r="J526" s="362" t="e" cm="1">
        <f t="array" ref="J526" ca="1">_xll.BDP($A526,"RTG_FITCH")</f>
        <v>#NAME?</v>
      </c>
      <c r="K526" s="370" t="e" cm="1">
        <f t="array" ref="K526" ca="1">_xll.BDP($A526,"CNTRY_ISSUE_ISO")</f>
        <v>#NAME?</v>
      </c>
    </row>
    <row r="527" spans="1:11" ht="15" customHeight="1" outlineLevel="1">
      <c r="A527" s="377" t="s">
        <v>20142</v>
      </c>
      <c r="B527" s="365" t="s">
        <v>20143</v>
      </c>
      <c r="C527" s="365" t="s">
        <v>20144</v>
      </c>
      <c r="D527" s="365" t="s">
        <v>12128</v>
      </c>
      <c r="E527" s="365" t="s">
        <v>18752</v>
      </c>
      <c r="F527" s="413">
        <v>7.4559186749163786E-2</v>
      </c>
      <c r="G527" s="470">
        <f t="shared" si="8"/>
        <v>3.1240299247899625E-5</v>
      </c>
      <c r="H527" s="362" t="e">
        <f ca="1">_xll.BQL($A527, "credit_rating(credit_rating_source=MOODY)")</f>
        <v>#NAME?</v>
      </c>
      <c r="I527" s="362" t="e">
        <f ca="1">_xll.BQL(A527, "credit_rating(credit_rating_source=SANDP)")</f>
        <v>#NAME?</v>
      </c>
      <c r="J527" s="362" t="e" cm="1">
        <f t="array" ref="J527" ca="1">_xll.BDP($A527,"RTG_FITCH")</f>
        <v>#NAME?</v>
      </c>
      <c r="K527" s="370" t="e" cm="1">
        <f t="array" ref="K527" ca="1">_xll.BDP($A527,"CNTRY_ISSUE_ISO")</f>
        <v>#NAME?</v>
      </c>
    </row>
    <row r="528" spans="1:11" ht="15" customHeight="1" outlineLevel="1">
      <c r="A528" s="377" t="s">
        <v>20145</v>
      </c>
      <c r="B528" s="365" t="s">
        <v>20146</v>
      </c>
      <c r="C528" s="365" t="s">
        <v>20147</v>
      </c>
      <c r="D528" s="365" t="s">
        <v>18681</v>
      </c>
      <c r="E528" s="365" t="s">
        <v>18753</v>
      </c>
      <c r="F528" s="413">
        <v>8.7707252632244923E-2</v>
      </c>
      <c r="G528" s="470">
        <f t="shared" si="8"/>
        <v>3.6749338852910625E-5</v>
      </c>
      <c r="H528" s="362" t="e">
        <f ca="1">_xll.BQL($A528, "credit_rating(credit_rating_source=MOODY)")</f>
        <v>#NAME?</v>
      </c>
      <c r="I528" s="362" t="e">
        <f ca="1">_xll.BQL(A528, "credit_rating(credit_rating_source=SANDP)")</f>
        <v>#NAME?</v>
      </c>
      <c r="J528" s="362" t="e" cm="1">
        <f t="array" ref="J528" ca="1">_xll.BDP($A528,"RTG_FITCH")</f>
        <v>#NAME?</v>
      </c>
      <c r="K528" s="370" t="e" cm="1">
        <f t="array" ref="K528" ca="1">_xll.BDP($A528,"CNTRY_ISSUE_ISO")</f>
        <v>#NAME?</v>
      </c>
    </row>
    <row r="529" spans="1:11" ht="15" customHeight="1" outlineLevel="1">
      <c r="A529" s="377" t="s">
        <v>20151</v>
      </c>
      <c r="B529" s="365" t="s">
        <v>20152</v>
      </c>
      <c r="C529" s="365" t="s">
        <v>20153</v>
      </c>
      <c r="D529" s="365" t="s">
        <v>18683</v>
      </c>
      <c r="E529" s="365" t="s">
        <v>18753</v>
      </c>
      <c r="F529" s="413">
        <v>8.7015959840350571E-2</v>
      </c>
      <c r="G529" s="470">
        <f t="shared" si="8"/>
        <v>3.6459687173106887E-5</v>
      </c>
      <c r="H529" s="362" t="e">
        <f ca="1">_xll.BQL($A529, "credit_rating(credit_rating_source=MOODY)")</f>
        <v>#NAME?</v>
      </c>
      <c r="I529" s="362" t="e">
        <f ca="1">_xll.BQL(A529, "credit_rating(credit_rating_source=SANDP)")</f>
        <v>#NAME?</v>
      </c>
      <c r="J529" s="362" t="e" cm="1">
        <f t="array" ref="J529" ca="1">_xll.BDP($A529,"RTG_FITCH")</f>
        <v>#NAME?</v>
      </c>
      <c r="K529" s="370" t="e" cm="1">
        <f t="array" ref="K529" ca="1">_xll.BDP($A529,"CNTRY_ISSUE_ISO")</f>
        <v>#NAME?</v>
      </c>
    </row>
    <row r="530" spans="1:11" ht="15" customHeight="1" outlineLevel="1">
      <c r="A530" s="377" t="s">
        <v>20148</v>
      </c>
      <c r="B530" s="365" t="s">
        <v>20149</v>
      </c>
      <c r="C530" s="365" t="s">
        <v>20150</v>
      </c>
      <c r="D530" s="365" t="s">
        <v>18677</v>
      </c>
      <c r="E530" s="365" t="s">
        <v>18753</v>
      </c>
      <c r="F530" s="413">
        <v>8.6979425954518436E-2</v>
      </c>
      <c r="G530" s="470">
        <f t="shared" si="8"/>
        <v>3.6444379474943227E-5</v>
      </c>
      <c r="H530" s="362" t="e">
        <f ca="1">_xll.BQL($A530, "credit_rating(credit_rating_source=MOODY)")</f>
        <v>#NAME?</v>
      </c>
      <c r="I530" s="362" t="e">
        <f ca="1">_xll.BQL(A530, "credit_rating(credit_rating_source=SANDP)")</f>
        <v>#NAME?</v>
      </c>
      <c r="J530" s="362" t="e" cm="1">
        <f t="array" ref="J530" ca="1">_xll.BDP($A530,"RTG_FITCH")</f>
        <v>#NAME?</v>
      </c>
      <c r="K530" s="370" t="e" cm="1">
        <f t="array" ref="K530" ca="1">_xll.BDP($A530,"CNTRY_ISSUE_ISO")</f>
        <v>#NAME?</v>
      </c>
    </row>
    <row r="531" spans="1:11" ht="15" customHeight="1" outlineLevel="1">
      <c r="A531" s="377" t="s">
        <v>20154</v>
      </c>
      <c r="B531" s="365" t="s">
        <v>20155</v>
      </c>
      <c r="C531" s="365" t="s">
        <v>20156</v>
      </c>
      <c r="D531" s="365" t="s">
        <v>12127</v>
      </c>
      <c r="E531" s="365" t="s">
        <v>18753</v>
      </c>
      <c r="F531" s="413">
        <v>8.1251347241486985E-2</v>
      </c>
      <c r="G531" s="470">
        <f t="shared" si="8"/>
        <v>3.4044314494183044E-5</v>
      </c>
      <c r="H531" s="362" t="e">
        <f ca="1">_xll.BQL($A531, "credit_rating(credit_rating_source=MOODY)")</f>
        <v>#NAME?</v>
      </c>
      <c r="I531" s="362" t="e">
        <f ca="1">_xll.BQL(A531, "credit_rating(credit_rating_source=SANDP)")</f>
        <v>#NAME?</v>
      </c>
      <c r="J531" s="362" t="e" cm="1">
        <f t="array" ref="J531" ca="1">_xll.BDP($A531,"RTG_FITCH")</f>
        <v>#NAME?</v>
      </c>
      <c r="K531" s="370" t="e" cm="1">
        <f t="array" ref="K531" ca="1">_xll.BDP($A531,"CNTRY_ISSUE_ISO")</f>
        <v>#NAME?</v>
      </c>
    </row>
    <row r="532" spans="1:11" ht="15" customHeight="1" outlineLevel="1">
      <c r="A532" s="377" t="s">
        <v>20157</v>
      </c>
      <c r="B532" s="365" t="s">
        <v>20158</v>
      </c>
      <c r="C532" s="365" t="s">
        <v>20159</v>
      </c>
      <c r="D532" s="365" t="s">
        <v>12128</v>
      </c>
      <c r="E532" s="365" t="s">
        <v>19181</v>
      </c>
      <c r="F532" s="413">
        <v>6.774682229837517E-2</v>
      </c>
      <c r="G532" s="470">
        <f t="shared" ref="G532:G595" si="9">IF($F532&lt;&gt;"",$G$145*$F532/100,"")</f>
        <v>2.8385918543019197E-5</v>
      </c>
      <c r="H532" s="362" t="e">
        <f ca="1">_xll.BQL($A532, "credit_rating(credit_rating_source=MOODY)")</f>
        <v>#NAME?</v>
      </c>
      <c r="I532" s="362" t="e">
        <f ca="1">_xll.BQL(A532, "credit_rating(credit_rating_source=SANDP)")</f>
        <v>#NAME?</v>
      </c>
      <c r="J532" s="362" t="e" cm="1">
        <f t="array" ref="J532" ca="1">_xll.BDP($A532,"RTG_FITCH")</f>
        <v>#NAME?</v>
      </c>
      <c r="K532" s="370" t="e" cm="1">
        <f t="array" ref="K532" ca="1">_xll.BDP($A532,"CNTRY_ISSUE_ISO")</f>
        <v>#NAME?</v>
      </c>
    </row>
    <row r="533" spans="1:11" ht="15" customHeight="1" outlineLevel="1">
      <c r="A533" s="377" t="s">
        <v>20160</v>
      </c>
      <c r="B533" s="365" t="s">
        <v>20161</v>
      </c>
      <c r="C533" s="365" t="s">
        <v>20162</v>
      </c>
      <c r="D533" s="365" t="s">
        <v>12128</v>
      </c>
      <c r="E533" s="365" t="s">
        <v>18752</v>
      </c>
      <c r="F533" s="413">
        <v>6.6871132624921434E-2</v>
      </c>
      <c r="G533" s="470">
        <f t="shared" si="9"/>
        <v>2.8019004569842081E-5</v>
      </c>
      <c r="H533" s="362" t="e">
        <f ca="1">_xll.BQL($A533, "credit_rating(credit_rating_source=MOODY)")</f>
        <v>#NAME?</v>
      </c>
      <c r="I533" s="362" t="e">
        <f ca="1">_xll.BQL(A533, "credit_rating(credit_rating_source=SANDP)")</f>
        <v>#NAME?</v>
      </c>
      <c r="J533" s="362" t="e" cm="1">
        <f t="array" ref="J533" ca="1">_xll.BDP($A533,"RTG_FITCH")</f>
        <v>#NAME?</v>
      </c>
      <c r="K533" s="370" t="e" cm="1">
        <f t="array" ref="K533" ca="1">_xll.BDP($A533,"CNTRY_ISSUE_ISO")</f>
        <v>#NAME?</v>
      </c>
    </row>
    <row r="534" spans="1:11" ht="15" customHeight="1" outlineLevel="1">
      <c r="A534" s="377" t="s">
        <v>20163</v>
      </c>
      <c r="B534" s="365" t="s">
        <v>20164</v>
      </c>
      <c r="C534" s="365" t="s">
        <v>20165</v>
      </c>
      <c r="D534" s="365" t="s">
        <v>12128</v>
      </c>
      <c r="E534" s="365" t="s">
        <v>18752</v>
      </c>
      <c r="F534" s="413">
        <v>6.7418834029742206E-2</v>
      </c>
      <c r="G534" s="470">
        <f t="shared" si="9"/>
        <v>2.8248491458461984E-5</v>
      </c>
      <c r="H534" s="362" t="e">
        <f ca="1">_xll.BQL($A534, "credit_rating(credit_rating_source=MOODY)")</f>
        <v>#NAME?</v>
      </c>
      <c r="I534" s="362" t="e">
        <f ca="1">_xll.BQL(A534, "credit_rating(credit_rating_source=SANDP)")</f>
        <v>#NAME?</v>
      </c>
      <c r="J534" s="362" t="e" cm="1">
        <f t="array" ref="J534" ca="1">_xll.BDP($A534,"RTG_FITCH")</f>
        <v>#NAME?</v>
      </c>
      <c r="K534" s="370" t="e" cm="1">
        <f t="array" ref="K534" ca="1">_xll.BDP($A534,"CNTRY_ISSUE_ISO")</f>
        <v>#NAME?</v>
      </c>
    </row>
    <row r="535" spans="1:11" ht="15" customHeight="1" outlineLevel="1">
      <c r="A535" s="377" t="s">
        <v>20166</v>
      </c>
      <c r="B535" s="365" t="s">
        <v>20167</v>
      </c>
      <c r="C535" s="365" t="s">
        <v>20168</v>
      </c>
      <c r="D535" s="365" t="s">
        <v>18679</v>
      </c>
      <c r="E535" s="365" t="s">
        <v>19140</v>
      </c>
      <c r="F535" s="413">
        <v>5.1061730807562752E-2</v>
      </c>
      <c r="G535" s="470">
        <f t="shared" si="9"/>
        <v>2.1394865208368792E-5</v>
      </c>
      <c r="H535" s="362" t="e">
        <f ca="1">_xll.BQL($A535, "credit_rating(credit_rating_source=MOODY)")</f>
        <v>#NAME?</v>
      </c>
      <c r="I535" s="362" t="e">
        <f ca="1">_xll.BQL(A535, "credit_rating(credit_rating_source=SANDP)")</f>
        <v>#NAME?</v>
      </c>
      <c r="J535" s="362" t="e" cm="1">
        <f t="array" ref="J535" ca="1">_xll.BDP($A535,"RTG_FITCH")</f>
        <v>#NAME?</v>
      </c>
      <c r="K535" s="370" t="e" cm="1">
        <f t="array" ref="K535" ca="1">_xll.BDP($A535,"CNTRY_ISSUE_ISO")</f>
        <v>#NAME?</v>
      </c>
    </row>
    <row r="536" spans="1:11" ht="15" customHeight="1" outlineLevel="1">
      <c r="A536" s="377" t="s">
        <v>20169</v>
      </c>
      <c r="B536" s="365" t="s">
        <v>20170</v>
      </c>
      <c r="C536" s="365" t="s">
        <v>20171</v>
      </c>
      <c r="D536" s="365" t="s">
        <v>12129</v>
      </c>
      <c r="E536" s="365" t="s">
        <v>18753</v>
      </c>
      <c r="F536" s="413">
        <v>7.7544021555725595E-2</v>
      </c>
      <c r="G536" s="470">
        <f t="shared" si="9"/>
        <v>3.2490945031849022E-5</v>
      </c>
      <c r="H536" s="362" t="e">
        <f ca="1">_xll.BQL($A536, "credit_rating(credit_rating_source=MOODY)")</f>
        <v>#NAME?</v>
      </c>
      <c r="I536" s="362" t="e">
        <f ca="1">_xll.BQL(A536, "credit_rating(credit_rating_source=SANDP)")</f>
        <v>#NAME?</v>
      </c>
      <c r="J536" s="362" t="e" cm="1">
        <f t="array" ref="J536" ca="1">_xll.BDP($A536,"RTG_FITCH")</f>
        <v>#NAME?</v>
      </c>
      <c r="K536" s="370" t="e" cm="1">
        <f t="array" ref="K536" ca="1">_xll.BDP($A536,"CNTRY_ISSUE_ISO")</f>
        <v>#NAME?</v>
      </c>
    </row>
    <row r="537" spans="1:11" ht="15" customHeight="1" outlineLevel="1">
      <c r="A537" s="377" t="s">
        <v>20172</v>
      </c>
      <c r="B537" s="365" t="s">
        <v>20173</v>
      </c>
      <c r="C537" s="365" t="s">
        <v>20174</v>
      </c>
      <c r="D537" s="365" t="s">
        <v>12129</v>
      </c>
      <c r="E537" s="365" t="s">
        <v>18753</v>
      </c>
      <c r="F537" s="413">
        <v>7.6268290534644373E-2</v>
      </c>
      <c r="G537" s="470">
        <f t="shared" si="9"/>
        <v>3.1956413734015991E-5</v>
      </c>
      <c r="H537" s="362" t="e">
        <f ca="1">_xll.BQL($A537, "credit_rating(credit_rating_source=MOODY)")</f>
        <v>#NAME?</v>
      </c>
      <c r="I537" s="362" t="e">
        <f ca="1">_xll.BQL(A537, "credit_rating(credit_rating_source=SANDP)")</f>
        <v>#NAME?</v>
      </c>
      <c r="J537" s="362" t="e" cm="1">
        <f t="array" ref="J537" ca="1">_xll.BDP($A537,"RTG_FITCH")</f>
        <v>#NAME?</v>
      </c>
      <c r="K537" s="370" t="e" cm="1">
        <f t="array" ref="K537" ca="1">_xll.BDP($A537,"CNTRY_ISSUE_ISO")</f>
        <v>#NAME?</v>
      </c>
    </row>
    <row r="538" spans="1:11" ht="15" customHeight="1" outlineLevel="1">
      <c r="A538" s="377" t="s">
        <v>20175</v>
      </c>
      <c r="B538" s="365" t="s">
        <v>20176</v>
      </c>
      <c r="C538" s="365" t="s">
        <v>20177</v>
      </c>
      <c r="D538" s="365" t="s">
        <v>12128</v>
      </c>
      <c r="E538" s="365" t="s">
        <v>19181</v>
      </c>
      <c r="F538" s="413">
        <v>6.3443347345101653E-2</v>
      </c>
      <c r="G538" s="470">
        <f t="shared" si="9"/>
        <v>2.658276253759759E-5</v>
      </c>
      <c r="H538" s="362" t="e">
        <f ca="1">_xll.BQL($A538, "credit_rating(credit_rating_source=MOODY)")</f>
        <v>#NAME?</v>
      </c>
      <c r="I538" s="362" t="e">
        <f ca="1">_xll.BQL(A538, "credit_rating(credit_rating_source=SANDP)")</f>
        <v>#NAME?</v>
      </c>
      <c r="J538" s="362" t="e" cm="1">
        <f t="array" ref="J538" ca="1">_xll.BDP($A538,"RTG_FITCH")</f>
        <v>#NAME?</v>
      </c>
      <c r="K538" s="370" t="e" cm="1">
        <f t="array" ref="K538" ca="1">_xll.BDP($A538,"CNTRY_ISSUE_ISO")</f>
        <v>#NAME?</v>
      </c>
    </row>
    <row r="539" spans="1:11" ht="15" customHeight="1" outlineLevel="1">
      <c r="A539" s="377" t="s">
        <v>20178</v>
      </c>
      <c r="B539" s="365" t="s">
        <v>20179</v>
      </c>
      <c r="C539" s="365" t="s">
        <v>20180</v>
      </c>
      <c r="D539" s="365" t="s">
        <v>12128</v>
      </c>
      <c r="E539" s="365" t="s">
        <v>18752</v>
      </c>
      <c r="F539" s="413">
        <v>5.9399351581230317E-2</v>
      </c>
      <c r="G539" s="470">
        <f t="shared" si="9"/>
        <v>2.4888328312535503E-5</v>
      </c>
      <c r="H539" s="362" t="e">
        <f ca="1">_xll.BQL($A539, "credit_rating(credit_rating_source=MOODY)")</f>
        <v>#NAME?</v>
      </c>
      <c r="I539" s="362" t="e">
        <f ca="1">_xll.BQL(A539, "credit_rating(credit_rating_source=SANDP)")</f>
        <v>#NAME?</v>
      </c>
      <c r="J539" s="362" t="e" cm="1">
        <f t="array" ref="J539" ca="1">_xll.BDP($A539,"RTG_FITCH")</f>
        <v>#NAME?</v>
      </c>
      <c r="K539" s="370" t="e" cm="1">
        <f t="array" ref="K539" ca="1">_xll.BDP($A539,"CNTRY_ISSUE_ISO")</f>
        <v>#NAME?</v>
      </c>
    </row>
    <row r="540" spans="1:11" ht="15" customHeight="1" outlineLevel="1">
      <c r="A540" s="377" t="s">
        <v>20181</v>
      </c>
      <c r="B540" s="365" t="s">
        <v>20182</v>
      </c>
      <c r="C540" s="365" t="s">
        <v>20183</v>
      </c>
      <c r="D540" s="365" t="s">
        <v>18683</v>
      </c>
      <c r="E540" s="365" t="s">
        <v>18753</v>
      </c>
      <c r="F540" s="413">
        <v>6.9260105247750822E-2</v>
      </c>
      <c r="G540" s="470">
        <f t="shared" si="9"/>
        <v>2.9019984098807592E-5</v>
      </c>
      <c r="H540" s="362" t="e">
        <f ca="1">_xll.BQL($A540, "credit_rating(credit_rating_source=MOODY)")</f>
        <v>#NAME?</v>
      </c>
      <c r="I540" s="362" t="e">
        <f ca="1">_xll.BQL(A540, "credit_rating(credit_rating_source=SANDP)")</f>
        <v>#NAME?</v>
      </c>
      <c r="J540" s="362" t="e" cm="1">
        <f t="array" ref="J540" ca="1">_xll.BDP($A540,"RTG_FITCH")</f>
        <v>#NAME?</v>
      </c>
      <c r="K540" s="370" t="e" cm="1">
        <f t="array" ref="K540" ca="1">_xll.BDP($A540,"CNTRY_ISSUE_ISO")</f>
        <v>#NAME?</v>
      </c>
    </row>
    <row r="541" spans="1:11" ht="15" customHeight="1" outlineLevel="1">
      <c r="A541" s="377" t="s">
        <v>20184</v>
      </c>
      <c r="B541" s="365" t="s">
        <v>20185</v>
      </c>
      <c r="C541" s="365" t="s">
        <v>20186</v>
      </c>
      <c r="D541" s="365" t="s">
        <v>12131</v>
      </c>
      <c r="E541" s="365" t="s">
        <v>18753</v>
      </c>
      <c r="F541" s="413">
        <v>6.7576348980133163E-2</v>
      </c>
      <c r="G541" s="470">
        <f t="shared" si="9"/>
        <v>2.8314490222675794E-5</v>
      </c>
      <c r="H541" s="362" t="e">
        <f ca="1">_xll.BQL($A541, "credit_rating(credit_rating_source=MOODY)")</f>
        <v>#NAME?</v>
      </c>
      <c r="I541" s="362" t="e">
        <f ca="1">_xll.BQL(A541, "credit_rating(credit_rating_source=SANDP)")</f>
        <v>#NAME?</v>
      </c>
      <c r="J541" s="362" t="e" cm="1">
        <f t="array" ref="J541" ca="1">_xll.BDP($A541,"RTG_FITCH")</f>
        <v>#NAME?</v>
      </c>
      <c r="K541" s="370" t="e" cm="1">
        <f t="array" ref="K541" ca="1">_xll.BDP($A541,"CNTRY_ISSUE_ISO")</f>
        <v>#NAME?</v>
      </c>
    </row>
    <row r="542" spans="1:11" ht="15" customHeight="1" outlineLevel="1">
      <c r="A542" s="377" t="s">
        <v>20187</v>
      </c>
      <c r="B542" s="365" t="s">
        <v>20188</v>
      </c>
      <c r="C542" s="365" t="s">
        <v>20189</v>
      </c>
      <c r="D542" s="365" t="s">
        <v>12128</v>
      </c>
      <c r="E542" s="365" t="s">
        <v>19181</v>
      </c>
      <c r="F542" s="413">
        <v>5.5905358842138028E-2</v>
      </c>
      <c r="G542" s="470">
        <f t="shared" si="9"/>
        <v>2.3424345354855836E-5</v>
      </c>
      <c r="H542" s="362" t="e">
        <f ca="1">_xll.BQL($A542, "credit_rating(credit_rating_source=MOODY)")</f>
        <v>#NAME?</v>
      </c>
      <c r="I542" s="362" t="e">
        <f ca="1">_xll.BQL(A542, "credit_rating(credit_rating_source=SANDP)")</f>
        <v>#NAME?</v>
      </c>
      <c r="J542" s="362" t="e" cm="1">
        <f t="array" ref="J542" ca="1">_xll.BDP($A542,"RTG_FITCH")</f>
        <v>#NAME?</v>
      </c>
      <c r="K542" s="370" t="e" cm="1">
        <f t="array" ref="K542" ca="1">_xll.BDP($A542,"CNTRY_ISSUE_ISO")</f>
        <v>#NAME?</v>
      </c>
    </row>
    <row r="543" spans="1:11" ht="15" customHeight="1" outlineLevel="1">
      <c r="A543" s="377" t="s">
        <v>20190</v>
      </c>
      <c r="B543" s="365" t="s">
        <v>20191</v>
      </c>
      <c r="C543" s="365" t="s">
        <v>20192</v>
      </c>
      <c r="D543" s="365" t="s">
        <v>12131</v>
      </c>
      <c r="E543" s="365" t="s">
        <v>18753</v>
      </c>
      <c r="F543" s="413">
        <v>6.6388703182228836E-2</v>
      </c>
      <c r="G543" s="470">
        <f t="shared" si="9"/>
        <v>2.7816866633353882E-5</v>
      </c>
      <c r="H543" s="362" t="e">
        <f ca="1">_xll.BQL($A543, "credit_rating(credit_rating_source=MOODY)")</f>
        <v>#NAME?</v>
      </c>
      <c r="I543" s="362" t="e">
        <f ca="1">_xll.BQL(A543, "credit_rating(credit_rating_source=SANDP)")</f>
        <v>#NAME?</v>
      </c>
      <c r="J543" s="362" t="e" cm="1">
        <f t="array" ref="J543" ca="1">_xll.BDP($A543,"RTG_FITCH")</f>
        <v>#NAME?</v>
      </c>
      <c r="K543" s="370" t="e" cm="1">
        <f t="array" ref="K543" ca="1">_xll.BDP($A543,"CNTRY_ISSUE_ISO")</f>
        <v>#NAME?</v>
      </c>
    </row>
    <row r="544" spans="1:11" ht="15" customHeight="1" outlineLevel="1">
      <c r="A544" s="377" t="s">
        <v>20193</v>
      </c>
      <c r="B544" s="365" t="s">
        <v>20194</v>
      </c>
      <c r="C544" s="365" t="s">
        <v>20195</v>
      </c>
      <c r="D544" s="365" t="s">
        <v>12131</v>
      </c>
      <c r="E544" s="365" t="s">
        <v>18753</v>
      </c>
      <c r="F544" s="413">
        <v>6.496036238361394E-2</v>
      </c>
      <c r="G544" s="470">
        <f t="shared" si="9"/>
        <v>2.7218391838734239E-5</v>
      </c>
      <c r="H544" s="362" t="e">
        <f ca="1">_xll.BQL($A544, "credit_rating(credit_rating_source=MOODY)")</f>
        <v>#NAME?</v>
      </c>
      <c r="I544" s="362" t="e">
        <f ca="1">_xll.BQL(A544, "credit_rating(credit_rating_source=SANDP)")</f>
        <v>#NAME?</v>
      </c>
      <c r="J544" s="362" t="e" cm="1">
        <f t="array" ref="J544" ca="1">_xll.BDP($A544,"RTG_FITCH")</f>
        <v>#NAME?</v>
      </c>
      <c r="K544" s="370" t="e" cm="1">
        <f t="array" ref="K544" ca="1">_xll.BDP($A544,"CNTRY_ISSUE_ISO")</f>
        <v>#NAME?</v>
      </c>
    </row>
    <row r="545" spans="1:11" ht="15" customHeight="1" outlineLevel="1">
      <c r="A545" s="377" t="s">
        <v>20196</v>
      </c>
      <c r="B545" s="365" t="s">
        <v>20197</v>
      </c>
      <c r="C545" s="365" t="s">
        <v>20198</v>
      </c>
      <c r="D545" s="365" t="s">
        <v>18683</v>
      </c>
      <c r="E545" s="365" t="s">
        <v>18753</v>
      </c>
      <c r="F545" s="413">
        <v>6.539102765098713E-2</v>
      </c>
      <c r="G545" s="470">
        <f t="shared" si="9"/>
        <v>2.7398840585763611E-5</v>
      </c>
      <c r="H545" s="362" t="e">
        <f ca="1">_xll.BQL($A545, "credit_rating(credit_rating_source=MOODY)")</f>
        <v>#NAME?</v>
      </c>
      <c r="I545" s="362" t="e">
        <f ca="1">_xll.BQL(A545, "credit_rating(credit_rating_source=SANDP)")</f>
        <v>#NAME?</v>
      </c>
      <c r="J545" s="362" t="e" cm="1">
        <f t="array" ref="J545" ca="1">_xll.BDP($A545,"RTG_FITCH")</f>
        <v>#NAME?</v>
      </c>
      <c r="K545" s="370" t="e" cm="1">
        <f t="array" ref="K545" ca="1">_xll.BDP($A545,"CNTRY_ISSUE_ISO")</f>
        <v>#NAME?</v>
      </c>
    </row>
    <row r="546" spans="1:11" ht="15" customHeight="1" outlineLevel="1">
      <c r="A546" s="377" t="s">
        <v>20199</v>
      </c>
      <c r="B546" s="365" t="s">
        <v>20200</v>
      </c>
      <c r="C546" s="365" t="s">
        <v>20201</v>
      </c>
      <c r="D546" s="365" t="s">
        <v>12128</v>
      </c>
      <c r="E546" s="365" t="s">
        <v>19130</v>
      </c>
      <c r="F546" s="413">
        <v>4.1732760245248461E-2</v>
      </c>
      <c r="G546" s="470">
        <f t="shared" si="9"/>
        <v>1.7486026542759105E-5</v>
      </c>
      <c r="H546" s="362" t="e">
        <f ca="1">_xll.BQL($A546, "credit_rating(credit_rating_source=MOODY)")</f>
        <v>#NAME?</v>
      </c>
      <c r="I546" s="362" t="e">
        <f ca="1">_xll.BQL(A546, "credit_rating(credit_rating_source=SANDP)")</f>
        <v>#NAME?</v>
      </c>
      <c r="J546" s="362" t="e" cm="1">
        <f t="array" ref="J546" ca="1">_xll.BDP($A546,"RTG_FITCH")</f>
        <v>#NAME?</v>
      </c>
      <c r="K546" s="370" t="e" cm="1">
        <f t="array" ref="K546" ca="1">_xll.BDP($A546,"CNTRY_ISSUE_ISO")</f>
        <v>#NAME?</v>
      </c>
    </row>
    <row r="547" spans="1:11" ht="15" customHeight="1" outlineLevel="1">
      <c r="A547" s="377" t="s">
        <v>20202</v>
      </c>
      <c r="B547" s="365" t="s">
        <v>20203</v>
      </c>
      <c r="C547" s="365" t="s">
        <v>20204</v>
      </c>
      <c r="D547" s="365" t="s">
        <v>18683</v>
      </c>
      <c r="E547" s="365" t="s">
        <v>19027</v>
      </c>
      <c r="F547" s="413">
        <v>6.5013779765526997E-2</v>
      </c>
      <c r="G547" s="470">
        <f t="shared" si="9"/>
        <v>2.7240773721755813E-5</v>
      </c>
      <c r="H547" s="362" t="e">
        <f ca="1">_xll.BQL($A547, "credit_rating(credit_rating_source=MOODY)")</f>
        <v>#NAME?</v>
      </c>
      <c r="I547" s="362" t="e">
        <f ca="1">_xll.BQL(A547, "credit_rating(credit_rating_source=SANDP)")</f>
        <v>#NAME?</v>
      </c>
      <c r="J547" s="362" t="e" cm="1">
        <f t="array" ref="J547" ca="1">_xll.BDP($A547,"RTG_FITCH")</f>
        <v>#NAME?</v>
      </c>
      <c r="K547" s="370" t="e" cm="1">
        <f t="array" ref="K547" ca="1">_xll.BDP($A547,"CNTRY_ISSUE_ISO")</f>
        <v>#NAME?</v>
      </c>
    </row>
    <row r="548" spans="1:11" ht="15" customHeight="1" outlineLevel="1">
      <c r="A548" s="377" t="s">
        <v>20208</v>
      </c>
      <c r="B548" s="365" t="s">
        <v>20209</v>
      </c>
      <c r="C548" s="365" t="s">
        <v>20210</v>
      </c>
      <c r="D548" s="365" t="s">
        <v>12128</v>
      </c>
      <c r="E548" s="365" t="s">
        <v>19181</v>
      </c>
      <c r="F548" s="413">
        <v>5.4370752497536153E-2</v>
      </c>
      <c r="G548" s="470">
        <f t="shared" si="9"/>
        <v>2.2781345296467645E-5</v>
      </c>
      <c r="H548" s="362" t="e">
        <f ca="1">_xll.BQL($A548, "credit_rating(credit_rating_source=MOODY)")</f>
        <v>#NAME?</v>
      </c>
      <c r="I548" s="362" t="e">
        <f ca="1">_xll.BQL(A548, "credit_rating(credit_rating_source=SANDP)")</f>
        <v>#NAME?</v>
      </c>
      <c r="J548" s="362" t="e" cm="1">
        <f t="array" ref="J548" ca="1">_xll.BDP($A548,"RTG_FITCH")</f>
        <v>#NAME?</v>
      </c>
      <c r="K548" s="370" t="e" cm="1">
        <f t="array" ref="K548" ca="1">_xll.BDP($A548,"CNTRY_ISSUE_ISO")</f>
        <v>#NAME?</v>
      </c>
    </row>
    <row r="549" spans="1:11" ht="15" customHeight="1" outlineLevel="1">
      <c r="A549" s="377" t="s">
        <v>20205</v>
      </c>
      <c r="B549" s="365" t="s">
        <v>20206</v>
      </c>
      <c r="C549" s="365" t="s">
        <v>20207</v>
      </c>
      <c r="D549" s="365" t="s">
        <v>18705</v>
      </c>
      <c r="E549" s="365" t="s">
        <v>18757</v>
      </c>
      <c r="F549" s="413">
        <v>5.7490264244838558E-2</v>
      </c>
      <c r="G549" s="470">
        <f t="shared" si="9"/>
        <v>2.4088420718587356E-5</v>
      </c>
      <c r="H549" s="362" t="e">
        <f ca="1">_xll.BQL($A549, "credit_rating(credit_rating_source=MOODY)")</f>
        <v>#NAME?</v>
      </c>
      <c r="I549" s="362" t="e">
        <f ca="1">_xll.BQL(A549, "credit_rating(credit_rating_source=SANDP)")</f>
        <v>#NAME?</v>
      </c>
      <c r="J549" s="362" t="e" cm="1">
        <f t="array" ref="J549" ca="1">_xll.BDP($A549,"RTG_FITCH")</f>
        <v>#NAME?</v>
      </c>
      <c r="K549" s="370" t="e" cm="1">
        <f t="array" ref="K549" ca="1">_xll.BDP($A549,"CNTRY_ISSUE_ISO")</f>
        <v>#NAME?</v>
      </c>
    </row>
    <row r="550" spans="1:11" ht="15" customHeight="1" outlineLevel="1">
      <c r="A550" s="377" t="s">
        <v>20214</v>
      </c>
      <c r="B550" s="365" t="s">
        <v>20215</v>
      </c>
      <c r="C550" s="365" t="s">
        <v>20216</v>
      </c>
      <c r="D550" s="365" t="s">
        <v>12155</v>
      </c>
      <c r="E550" s="365" t="s">
        <v>18753</v>
      </c>
      <c r="F550" s="413">
        <v>6.4101021636444336E-2</v>
      </c>
      <c r="G550" s="470">
        <f t="shared" si="9"/>
        <v>2.6858328065670176E-5</v>
      </c>
      <c r="H550" s="362" t="e">
        <f ca="1">_xll.BQL($A550, "credit_rating(credit_rating_source=MOODY)")</f>
        <v>#NAME?</v>
      </c>
      <c r="I550" s="362" t="e">
        <f ca="1">_xll.BQL(A550, "credit_rating(credit_rating_source=SANDP)")</f>
        <v>#NAME?</v>
      </c>
      <c r="J550" s="362" t="e" cm="1">
        <f t="array" ref="J550" ca="1">_xll.BDP($A550,"RTG_FITCH")</f>
        <v>#NAME?</v>
      </c>
      <c r="K550" s="370" t="e" cm="1">
        <f t="array" ref="K550" ca="1">_xll.BDP($A550,"CNTRY_ISSUE_ISO")</f>
        <v>#NAME?</v>
      </c>
    </row>
    <row r="551" spans="1:11" ht="15" customHeight="1" outlineLevel="1">
      <c r="A551" s="377" t="s">
        <v>20211</v>
      </c>
      <c r="B551" s="365" t="s">
        <v>20212</v>
      </c>
      <c r="C551" s="365" t="s">
        <v>20213</v>
      </c>
      <c r="D551" s="365" t="s">
        <v>12130</v>
      </c>
      <c r="E551" s="365" t="s">
        <v>18753</v>
      </c>
      <c r="F551" s="413">
        <v>6.3427820072393976E-2</v>
      </c>
      <c r="G551" s="470">
        <f t="shared" si="9"/>
        <v>2.6576256610333074E-5</v>
      </c>
      <c r="H551" s="362" t="e">
        <f ca="1">_xll.BQL($A551, "credit_rating(credit_rating_source=MOODY)")</f>
        <v>#NAME?</v>
      </c>
      <c r="I551" s="362" t="e">
        <f ca="1">_xll.BQL(A551, "credit_rating(credit_rating_source=SANDP)")</f>
        <v>#NAME?</v>
      </c>
      <c r="J551" s="362" t="e" cm="1">
        <f t="array" ref="J551" ca="1">_xll.BDP($A551,"RTG_FITCH")</f>
        <v>#NAME?</v>
      </c>
      <c r="K551" s="370" t="e" cm="1">
        <f t="array" ref="K551" ca="1">_xll.BDP($A551,"CNTRY_ISSUE_ISO")</f>
        <v>#NAME?</v>
      </c>
    </row>
    <row r="552" spans="1:11" ht="15" customHeight="1" outlineLevel="1">
      <c r="A552" s="377" t="s">
        <v>20217</v>
      </c>
      <c r="B552" s="365" t="s">
        <v>20218</v>
      </c>
      <c r="C552" s="365" t="s">
        <v>20219</v>
      </c>
      <c r="D552" s="365" t="s">
        <v>12128</v>
      </c>
      <c r="E552" s="365" t="s">
        <v>18752</v>
      </c>
      <c r="F552" s="413">
        <v>5.3730699210605103E-2</v>
      </c>
      <c r="G552" s="470">
        <f t="shared" si="9"/>
        <v>2.2513162969243538E-5</v>
      </c>
      <c r="H552" s="362" t="e">
        <f ca="1">_xll.BQL($A552, "credit_rating(credit_rating_source=MOODY)")</f>
        <v>#NAME?</v>
      </c>
      <c r="I552" s="362" t="e">
        <f ca="1">_xll.BQL(A552, "credit_rating(credit_rating_source=SANDP)")</f>
        <v>#NAME?</v>
      </c>
      <c r="J552" s="362" t="e" cm="1">
        <f t="array" ref="J552" ca="1">_xll.BDP($A552,"RTG_FITCH")</f>
        <v>#NAME?</v>
      </c>
      <c r="K552" s="370" t="e" cm="1">
        <f t="array" ref="K552" ca="1">_xll.BDP($A552,"CNTRY_ISSUE_ISO")</f>
        <v>#NAME?</v>
      </c>
    </row>
    <row r="553" spans="1:11" ht="15" customHeight="1" outlineLevel="1">
      <c r="A553" s="377" t="s">
        <v>20223</v>
      </c>
      <c r="B553" s="365" t="s">
        <v>20224</v>
      </c>
      <c r="C553" s="365" t="s">
        <v>20225</v>
      </c>
      <c r="D553" s="365" t="s">
        <v>12130</v>
      </c>
      <c r="E553" s="365" t="s">
        <v>18753</v>
      </c>
      <c r="F553" s="413">
        <v>6.3204181807976281E-2</v>
      </c>
      <c r="G553" s="470">
        <f t="shared" si="9"/>
        <v>2.6482552177542061E-5</v>
      </c>
      <c r="H553" s="362" t="e">
        <f ca="1">_xll.BQL($A553, "credit_rating(credit_rating_source=MOODY)")</f>
        <v>#NAME?</v>
      </c>
      <c r="I553" s="362" t="e">
        <f ca="1">_xll.BQL(A553, "credit_rating(credit_rating_source=SANDP)")</f>
        <v>#NAME?</v>
      </c>
      <c r="J553" s="362" t="e" cm="1">
        <f t="array" ref="J553" ca="1">_xll.BDP($A553,"RTG_FITCH")</f>
        <v>#NAME?</v>
      </c>
      <c r="K553" s="370" t="e" cm="1">
        <f t="array" ref="K553" ca="1">_xll.BDP($A553,"CNTRY_ISSUE_ISO")</f>
        <v>#NAME?</v>
      </c>
    </row>
    <row r="554" spans="1:11" ht="15" customHeight="1" outlineLevel="1">
      <c r="A554" s="377" t="s">
        <v>20220</v>
      </c>
      <c r="B554" s="365" t="s">
        <v>20221</v>
      </c>
      <c r="C554" s="365" t="s">
        <v>20222</v>
      </c>
      <c r="D554" s="365" t="s">
        <v>12127</v>
      </c>
      <c r="E554" s="365" t="s">
        <v>18753</v>
      </c>
      <c r="F554" s="413">
        <v>7.5143253749325137E-2</v>
      </c>
      <c r="G554" s="470">
        <f t="shared" si="9"/>
        <v>3.1485023320967229E-5</v>
      </c>
      <c r="H554" s="362" t="e">
        <f ca="1">_xll.BQL($A554, "credit_rating(credit_rating_source=MOODY)")</f>
        <v>#NAME?</v>
      </c>
      <c r="I554" s="362" t="e">
        <f ca="1">_xll.BQL(A554, "credit_rating(credit_rating_source=SANDP)")</f>
        <v>#NAME?</v>
      </c>
      <c r="J554" s="362" t="e" cm="1">
        <f t="array" ref="J554" ca="1">_xll.BDP($A554,"RTG_FITCH")</f>
        <v>#NAME?</v>
      </c>
      <c r="K554" s="370" t="e" cm="1">
        <f t="array" ref="K554" ca="1">_xll.BDP($A554,"CNTRY_ISSUE_ISO")</f>
        <v>#NAME?</v>
      </c>
    </row>
    <row r="555" spans="1:11" ht="15" customHeight="1" outlineLevel="1">
      <c r="A555" s="377" t="s">
        <v>20226</v>
      </c>
      <c r="B555" s="365" t="s">
        <v>20227</v>
      </c>
      <c r="C555" s="365" t="s">
        <v>20228</v>
      </c>
      <c r="D555" s="365" t="s">
        <v>18675</v>
      </c>
      <c r="E555" s="365" t="s">
        <v>18757</v>
      </c>
      <c r="F555" s="413">
        <v>6.2634256158827312E-2</v>
      </c>
      <c r="G555" s="470">
        <f t="shared" si="9"/>
        <v>2.6243753330548644E-5</v>
      </c>
      <c r="H555" s="362" t="e">
        <f ca="1">_xll.BQL($A555, "credit_rating(credit_rating_source=MOODY)")</f>
        <v>#NAME?</v>
      </c>
      <c r="I555" s="362" t="e">
        <f ca="1">_xll.BQL(A555, "credit_rating(credit_rating_source=SANDP)")</f>
        <v>#NAME?</v>
      </c>
      <c r="J555" s="362" t="e" cm="1">
        <f t="array" ref="J555" ca="1">_xll.BDP($A555,"RTG_FITCH")</f>
        <v>#NAME?</v>
      </c>
      <c r="K555" s="370" t="e" cm="1">
        <f t="array" ref="K555" ca="1">_xll.BDP($A555,"CNTRY_ISSUE_ISO")</f>
        <v>#NAME?</v>
      </c>
    </row>
    <row r="556" spans="1:11" ht="15" customHeight="1" outlineLevel="1">
      <c r="A556" s="377" t="s">
        <v>20232</v>
      </c>
      <c r="B556" s="365" t="s">
        <v>20233</v>
      </c>
      <c r="C556" s="365" t="s">
        <v>20234</v>
      </c>
      <c r="D556" s="365" t="s">
        <v>18724</v>
      </c>
      <c r="E556" s="365" t="s">
        <v>19027</v>
      </c>
      <c r="F556" s="413">
        <v>6.2318978772028362E-2</v>
      </c>
      <c r="G556" s="470">
        <f t="shared" si="9"/>
        <v>2.6111652105479883E-5</v>
      </c>
      <c r="H556" s="362" t="e">
        <f ca="1">_xll.BQL($A556, "credit_rating(credit_rating_source=MOODY)")</f>
        <v>#NAME?</v>
      </c>
      <c r="I556" s="362" t="e">
        <f ca="1">_xll.BQL(A556, "credit_rating(credit_rating_source=SANDP)")</f>
        <v>#NAME?</v>
      </c>
      <c r="J556" s="362" t="e" cm="1">
        <f t="array" ref="J556" ca="1">_xll.BDP($A556,"RTG_FITCH")</f>
        <v>#NAME?</v>
      </c>
      <c r="K556" s="370" t="e" cm="1">
        <f t="array" ref="K556" ca="1">_xll.BDP($A556,"CNTRY_ISSUE_ISO")</f>
        <v>#NAME?</v>
      </c>
    </row>
    <row r="557" spans="1:11" ht="15" customHeight="1" outlineLevel="1">
      <c r="A557" s="377" t="s">
        <v>20229</v>
      </c>
      <c r="B557" s="365" t="s">
        <v>20230</v>
      </c>
      <c r="C557" s="365" t="s">
        <v>20231</v>
      </c>
      <c r="D557" s="365" t="s">
        <v>12129</v>
      </c>
      <c r="E557" s="365" t="s">
        <v>18753</v>
      </c>
      <c r="F557" s="413">
        <v>6.2287681690316322E-2</v>
      </c>
      <c r="G557" s="470">
        <f t="shared" si="9"/>
        <v>2.6098538628242539E-5</v>
      </c>
      <c r="H557" s="362" t="e">
        <f ca="1">_xll.BQL($A557, "credit_rating(credit_rating_source=MOODY)")</f>
        <v>#NAME?</v>
      </c>
      <c r="I557" s="362" t="e">
        <f ca="1">_xll.BQL(A557, "credit_rating(credit_rating_source=SANDP)")</f>
        <v>#NAME?</v>
      </c>
      <c r="J557" s="362" t="e" cm="1">
        <f t="array" ref="J557" ca="1">_xll.BDP($A557,"RTG_FITCH")</f>
        <v>#NAME?</v>
      </c>
      <c r="K557" s="370" t="e" cm="1">
        <f t="array" ref="K557" ca="1">_xll.BDP($A557,"CNTRY_ISSUE_ISO")</f>
        <v>#NAME?</v>
      </c>
    </row>
    <row r="558" spans="1:11" ht="15" customHeight="1" outlineLevel="1">
      <c r="A558" s="377" t="s">
        <v>20235</v>
      </c>
      <c r="B558" s="365" t="s">
        <v>20236</v>
      </c>
      <c r="C558" s="365" t="s">
        <v>20237</v>
      </c>
      <c r="D558" s="365" t="s">
        <v>12131</v>
      </c>
      <c r="E558" s="365" t="s">
        <v>18753</v>
      </c>
      <c r="F558" s="413">
        <v>6.2432995580068318E-2</v>
      </c>
      <c r="G558" s="470">
        <f t="shared" si="9"/>
        <v>2.6159425148048624E-5</v>
      </c>
      <c r="H558" s="362" t="e">
        <f ca="1">_xll.BQL($A558, "credit_rating(credit_rating_source=MOODY)")</f>
        <v>#NAME?</v>
      </c>
      <c r="I558" s="362" t="e">
        <f ca="1">_xll.BQL(A558, "credit_rating(credit_rating_source=SANDP)")</f>
        <v>#NAME?</v>
      </c>
      <c r="J558" s="362" t="e" cm="1">
        <f t="array" ref="J558" ca="1">_xll.BDP($A558,"RTG_FITCH")</f>
        <v>#NAME?</v>
      </c>
      <c r="K558" s="370" t="e" cm="1">
        <f t="array" ref="K558" ca="1">_xll.BDP($A558,"CNTRY_ISSUE_ISO")</f>
        <v>#NAME?</v>
      </c>
    </row>
    <row r="559" spans="1:11" ht="15" customHeight="1" outlineLevel="1">
      <c r="A559" s="377" t="s">
        <v>20241</v>
      </c>
      <c r="B559" s="365" t="s">
        <v>20242</v>
      </c>
      <c r="C559" s="365" t="s">
        <v>20243</v>
      </c>
      <c r="D559" s="365" t="s">
        <v>18676</v>
      </c>
      <c r="E559" s="365" t="s">
        <v>19130</v>
      </c>
      <c r="F559" s="413">
        <v>3.9986830540435662E-2</v>
      </c>
      <c r="G559" s="470">
        <f t="shared" si="9"/>
        <v>1.6754481996442541E-5</v>
      </c>
      <c r="H559" s="362" t="e">
        <f ca="1">_xll.BQL($A559, "credit_rating(credit_rating_source=MOODY)")</f>
        <v>#NAME?</v>
      </c>
      <c r="I559" s="362" t="e">
        <f ca="1">_xll.BQL(A559, "credit_rating(credit_rating_source=SANDP)")</f>
        <v>#NAME?</v>
      </c>
      <c r="J559" s="362" t="e" cm="1">
        <f t="array" ref="J559" ca="1">_xll.BDP($A559,"RTG_FITCH")</f>
        <v>#NAME?</v>
      </c>
      <c r="K559" s="370" t="e" cm="1">
        <f t="array" ref="K559" ca="1">_xll.BDP($A559,"CNTRY_ISSUE_ISO")</f>
        <v>#NAME?</v>
      </c>
    </row>
    <row r="560" spans="1:11" ht="15" customHeight="1" outlineLevel="1">
      <c r="A560" s="377" t="s">
        <v>20238</v>
      </c>
      <c r="B560" s="365" t="s">
        <v>20239</v>
      </c>
      <c r="C560" s="365" t="s">
        <v>20240</v>
      </c>
      <c r="D560" s="365" t="s">
        <v>18686</v>
      </c>
      <c r="E560" s="365" t="s">
        <v>18753</v>
      </c>
      <c r="F560" s="413">
        <v>7.3922063696674228E-2</v>
      </c>
      <c r="G560" s="470">
        <f t="shared" si="9"/>
        <v>3.0973344688906503E-5</v>
      </c>
      <c r="H560" s="362" t="e">
        <f ca="1">_xll.BQL($A560, "credit_rating(credit_rating_source=MOODY)")</f>
        <v>#NAME?</v>
      </c>
      <c r="I560" s="362" t="e">
        <f ca="1">_xll.BQL(A560, "credit_rating(credit_rating_source=SANDP)")</f>
        <v>#NAME?</v>
      </c>
      <c r="J560" s="362" t="e" cm="1">
        <f t="array" ref="J560" ca="1">_xll.BDP($A560,"RTG_FITCH")</f>
        <v>#NAME?</v>
      </c>
      <c r="K560" s="370" t="e" cm="1">
        <f t="array" ref="K560" ca="1">_xll.BDP($A560,"CNTRY_ISSUE_ISO")</f>
        <v>#NAME?</v>
      </c>
    </row>
    <row r="561" spans="1:11" ht="15" customHeight="1" outlineLevel="1">
      <c r="A561" s="377" t="s">
        <v>20244</v>
      </c>
      <c r="B561" s="365" t="s">
        <v>20245</v>
      </c>
      <c r="C561" s="365" t="s">
        <v>20246</v>
      </c>
      <c r="D561" s="365" t="s">
        <v>12155</v>
      </c>
      <c r="E561" s="365" t="s">
        <v>18753</v>
      </c>
      <c r="F561" s="413">
        <v>6.1644841710833662E-2</v>
      </c>
      <c r="G561" s="470">
        <f t="shared" si="9"/>
        <v>2.5829188676839302E-5</v>
      </c>
      <c r="H561" s="362" t="e">
        <f ca="1">_xll.BQL($A561, "credit_rating(credit_rating_source=MOODY)")</f>
        <v>#NAME?</v>
      </c>
      <c r="I561" s="362" t="e">
        <f ca="1">_xll.BQL(A561, "credit_rating(credit_rating_source=SANDP)")</f>
        <v>#NAME?</v>
      </c>
      <c r="J561" s="362" t="e" cm="1">
        <f t="array" ref="J561" ca="1">_xll.BDP($A561,"RTG_FITCH")</f>
        <v>#NAME?</v>
      </c>
      <c r="K561" s="370" t="e" cm="1">
        <f t="array" ref="K561" ca="1">_xll.BDP($A561,"CNTRY_ISSUE_ISO")</f>
        <v>#NAME?</v>
      </c>
    </row>
    <row r="562" spans="1:11" ht="15" customHeight="1" outlineLevel="1">
      <c r="A562" s="377" t="s">
        <v>20247</v>
      </c>
      <c r="B562" s="365" t="s">
        <v>20248</v>
      </c>
      <c r="C562" s="365" t="s">
        <v>20249</v>
      </c>
      <c r="D562" s="365" t="s">
        <v>12135</v>
      </c>
      <c r="E562" s="365" t="s">
        <v>19156</v>
      </c>
      <c r="F562" s="413">
        <v>4.2016755399496397E-2</v>
      </c>
      <c r="G562" s="470">
        <f t="shared" si="9"/>
        <v>1.7605020512388993E-5</v>
      </c>
      <c r="H562" s="362" t="e">
        <f ca="1">_xll.BQL($A562, "credit_rating(credit_rating_source=MOODY)")</f>
        <v>#NAME?</v>
      </c>
      <c r="I562" s="362" t="e">
        <f ca="1">_xll.BQL(A562, "credit_rating(credit_rating_source=SANDP)")</f>
        <v>#NAME?</v>
      </c>
      <c r="J562" s="362" t="e" cm="1">
        <f t="array" ref="J562" ca="1">_xll.BDP($A562,"RTG_FITCH")</f>
        <v>#NAME?</v>
      </c>
      <c r="K562" s="370" t="e" cm="1">
        <f t="array" ref="K562" ca="1">_xll.BDP($A562,"CNTRY_ISSUE_ISO")</f>
        <v>#NAME?</v>
      </c>
    </row>
    <row r="563" spans="1:11" ht="15" customHeight="1" outlineLevel="1">
      <c r="A563" s="377" t="s">
        <v>20253</v>
      </c>
      <c r="B563" s="365" t="s">
        <v>20254</v>
      </c>
      <c r="C563" s="365" t="s">
        <v>20255</v>
      </c>
      <c r="D563" s="365" t="s">
        <v>18705</v>
      </c>
      <c r="E563" s="365" t="s">
        <v>19130</v>
      </c>
      <c r="F563" s="413">
        <v>3.9558387697495277E-2</v>
      </c>
      <c r="G563" s="470">
        <f t="shared" si="9"/>
        <v>1.657496444525052E-5</v>
      </c>
      <c r="H563" s="362" t="e">
        <f ca="1">_xll.BQL($A563, "credit_rating(credit_rating_source=MOODY)")</f>
        <v>#NAME?</v>
      </c>
      <c r="I563" s="362" t="e">
        <f ca="1">_xll.BQL(A563, "credit_rating(credit_rating_source=SANDP)")</f>
        <v>#NAME?</v>
      </c>
      <c r="J563" s="362" t="e" cm="1">
        <f t="array" ref="J563" ca="1">_xll.BDP($A563,"RTG_FITCH")</f>
        <v>#NAME?</v>
      </c>
      <c r="K563" s="370" t="e" cm="1">
        <f t="array" ref="K563" ca="1">_xll.BDP($A563,"CNTRY_ISSUE_ISO")</f>
        <v>#NAME?</v>
      </c>
    </row>
    <row r="564" spans="1:11" ht="15" customHeight="1" outlineLevel="1">
      <c r="A564" s="377" t="s">
        <v>20250</v>
      </c>
      <c r="B564" s="365" t="s">
        <v>20251</v>
      </c>
      <c r="C564" s="365" t="s">
        <v>20252</v>
      </c>
      <c r="D564" s="365" t="s">
        <v>12135</v>
      </c>
      <c r="E564" s="365" t="s">
        <v>19156</v>
      </c>
      <c r="F564" s="413">
        <v>4.1323779702686338E-2</v>
      </c>
      <c r="G564" s="470">
        <f t="shared" si="9"/>
        <v>1.7314663695425574E-5</v>
      </c>
      <c r="H564" s="362" t="e">
        <f ca="1">_xll.BQL($A564, "credit_rating(credit_rating_source=MOODY)")</f>
        <v>#NAME?</v>
      </c>
      <c r="I564" s="362" t="e">
        <f ca="1">_xll.BQL(A564, "credit_rating(credit_rating_source=SANDP)")</f>
        <v>#NAME?</v>
      </c>
      <c r="J564" s="362" t="e" cm="1">
        <f t="array" ref="J564" ca="1">_xll.BDP($A564,"RTG_FITCH")</f>
        <v>#NAME?</v>
      </c>
      <c r="K564" s="370" t="e" cm="1">
        <f t="array" ref="K564" ca="1">_xll.BDP($A564,"CNTRY_ISSUE_ISO")</f>
        <v>#NAME?</v>
      </c>
    </row>
    <row r="565" spans="1:11" ht="15" customHeight="1" outlineLevel="1">
      <c r="A565" s="377" t="s">
        <v>20259</v>
      </c>
      <c r="B565" s="365" t="s">
        <v>20260</v>
      </c>
      <c r="C565" s="365" t="s">
        <v>20261</v>
      </c>
      <c r="D565" s="365" t="s">
        <v>18683</v>
      </c>
      <c r="E565" s="365" t="s">
        <v>18753</v>
      </c>
      <c r="F565" s="413">
        <v>6.0828870413286218E-2</v>
      </c>
      <c r="G565" s="470">
        <f t="shared" si="9"/>
        <v>2.5487296703166923E-5</v>
      </c>
      <c r="H565" s="362" t="e">
        <f ca="1">_xll.BQL($A565, "credit_rating(credit_rating_source=MOODY)")</f>
        <v>#NAME?</v>
      </c>
      <c r="I565" s="362" t="e">
        <f ca="1">_xll.BQL(A565, "credit_rating(credit_rating_source=SANDP)")</f>
        <v>#NAME?</v>
      </c>
      <c r="J565" s="362" t="e" cm="1">
        <f t="array" ref="J565" ca="1">_xll.BDP($A565,"RTG_FITCH")</f>
        <v>#NAME?</v>
      </c>
      <c r="K565" s="370" t="e" cm="1">
        <f t="array" ref="K565" ca="1">_xll.BDP($A565,"CNTRY_ISSUE_ISO")</f>
        <v>#NAME?</v>
      </c>
    </row>
    <row r="566" spans="1:11" ht="15" customHeight="1" outlineLevel="1">
      <c r="A566" s="377" t="s">
        <v>20256</v>
      </c>
      <c r="B566" s="365" t="s">
        <v>20257</v>
      </c>
      <c r="C566" s="365" t="s">
        <v>20258</v>
      </c>
      <c r="D566" s="365" t="s">
        <v>12129</v>
      </c>
      <c r="E566" s="365" t="s">
        <v>18753</v>
      </c>
      <c r="F566" s="413">
        <v>6.0691941349790772E-2</v>
      </c>
      <c r="G566" s="470">
        <f t="shared" si="9"/>
        <v>2.5429923425562334E-5</v>
      </c>
      <c r="H566" s="362" t="e">
        <f ca="1">_xll.BQL($A566, "credit_rating(credit_rating_source=MOODY)")</f>
        <v>#NAME?</v>
      </c>
      <c r="I566" s="362" t="e">
        <f ca="1">_xll.BQL(A566, "credit_rating(credit_rating_source=SANDP)")</f>
        <v>#NAME?</v>
      </c>
      <c r="J566" s="362" t="e" cm="1">
        <f t="array" ref="J566" ca="1">_xll.BDP($A566,"RTG_FITCH")</f>
        <v>#NAME?</v>
      </c>
      <c r="K566" s="370" t="e" cm="1">
        <f t="array" ref="K566" ca="1">_xll.BDP($A566,"CNTRY_ISSUE_ISO")</f>
        <v>#NAME?</v>
      </c>
    </row>
    <row r="567" spans="1:11" ht="15" customHeight="1" outlineLevel="1">
      <c r="A567" s="377" t="s">
        <v>20262</v>
      </c>
      <c r="B567" s="365" t="s">
        <v>20263</v>
      </c>
      <c r="C567" s="365" t="s">
        <v>20264</v>
      </c>
      <c r="D567" s="365" t="s">
        <v>12131</v>
      </c>
      <c r="E567" s="365" t="s">
        <v>18753</v>
      </c>
      <c r="F567" s="413">
        <v>6.0745581469119153E-2</v>
      </c>
      <c r="G567" s="470">
        <f t="shared" si="9"/>
        <v>2.5452398635560925E-5</v>
      </c>
      <c r="H567" s="362" t="e">
        <f ca="1">_xll.BQL($A567, "credit_rating(credit_rating_source=MOODY)")</f>
        <v>#NAME?</v>
      </c>
      <c r="I567" s="362" t="e">
        <f ca="1">_xll.BQL(A567, "credit_rating(credit_rating_source=SANDP)")</f>
        <v>#NAME?</v>
      </c>
      <c r="J567" s="362" t="e" cm="1">
        <f t="array" ref="J567" ca="1">_xll.BDP($A567,"RTG_FITCH")</f>
        <v>#NAME?</v>
      </c>
      <c r="K567" s="370" t="e" cm="1">
        <f t="array" ref="K567" ca="1">_xll.BDP($A567,"CNTRY_ISSUE_ISO")</f>
        <v>#NAME?</v>
      </c>
    </row>
    <row r="568" spans="1:11" ht="15" customHeight="1" outlineLevel="1">
      <c r="A568" s="377" t="s">
        <v>20268</v>
      </c>
      <c r="B568" s="365" t="s">
        <v>20269</v>
      </c>
      <c r="C568" s="365" t="s">
        <v>20270</v>
      </c>
      <c r="D568" s="365" t="s">
        <v>12129</v>
      </c>
      <c r="E568" s="365" t="s">
        <v>19027</v>
      </c>
      <c r="F568" s="413">
        <v>6.1266886015364841E-2</v>
      </c>
      <c r="G568" s="470">
        <f t="shared" si="9"/>
        <v>2.5670825240437868E-5</v>
      </c>
      <c r="H568" s="362" t="e">
        <f ca="1">_xll.BQL($A568, "credit_rating(credit_rating_source=MOODY)")</f>
        <v>#NAME?</v>
      </c>
      <c r="I568" s="362" t="e">
        <f ca="1">_xll.BQL(A568, "credit_rating(credit_rating_source=SANDP)")</f>
        <v>#NAME?</v>
      </c>
      <c r="J568" s="362" t="e" cm="1">
        <f t="array" ref="J568" ca="1">_xll.BDP($A568,"RTG_FITCH")</f>
        <v>#NAME?</v>
      </c>
      <c r="K568" s="370" t="e" cm="1">
        <f t="array" ref="K568" ca="1">_xll.BDP($A568,"CNTRY_ISSUE_ISO")</f>
        <v>#NAME?</v>
      </c>
    </row>
    <row r="569" spans="1:11" ht="15" customHeight="1" outlineLevel="1">
      <c r="A569" s="377" t="s">
        <v>20265</v>
      </c>
      <c r="B569" s="365" t="s">
        <v>20266</v>
      </c>
      <c r="C569" s="365" t="s">
        <v>20267</v>
      </c>
      <c r="D569" s="365" t="s">
        <v>18705</v>
      </c>
      <c r="E569" s="365" t="s">
        <v>18757</v>
      </c>
      <c r="F569" s="413">
        <v>4.1062295876546313E-2</v>
      </c>
      <c r="G569" s="470">
        <f t="shared" si="9"/>
        <v>1.7205101972272906E-5</v>
      </c>
      <c r="H569" s="362" t="e">
        <f ca="1">_xll.BQL($A569, "credit_rating(credit_rating_source=MOODY)")</f>
        <v>#NAME?</v>
      </c>
      <c r="I569" s="362" t="e">
        <f ca="1">_xll.BQL(A569, "credit_rating(credit_rating_source=SANDP)")</f>
        <v>#NAME?</v>
      </c>
      <c r="J569" s="362" t="e" cm="1">
        <f t="array" ref="J569" ca="1">_xll.BDP($A569,"RTG_FITCH")</f>
        <v>#NAME?</v>
      </c>
      <c r="K569" s="370" t="e" cm="1">
        <f t="array" ref="K569" ca="1">_xll.BDP($A569,"CNTRY_ISSUE_ISO")</f>
        <v>#NAME?</v>
      </c>
    </row>
    <row r="570" spans="1:11" ht="15" customHeight="1" outlineLevel="1">
      <c r="A570" s="377" t="s">
        <v>20271</v>
      </c>
      <c r="B570" s="365" t="s">
        <v>20272</v>
      </c>
      <c r="C570" s="365" t="s">
        <v>20273</v>
      </c>
      <c r="D570" s="365" t="s">
        <v>12135</v>
      </c>
      <c r="E570" s="365" t="s">
        <v>18752</v>
      </c>
      <c r="F570" s="413">
        <v>4.082755538940519E-2</v>
      </c>
      <c r="G570" s="470">
        <f t="shared" si="9"/>
        <v>1.7106745708160774E-5</v>
      </c>
      <c r="H570" s="362" t="e">
        <f ca="1">_xll.BQL($A570, "credit_rating(credit_rating_source=MOODY)")</f>
        <v>#NAME?</v>
      </c>
      <c r="I570" s="362" t="e">
        <f ca="1">_xll.BQL(A570, "credit_rating(credit_rating_source=SANDP)")</f>
        <v>#NAME?</v>
      </c>
      <c r="J570" s="362" t="e" cm="1">
        <f t="array" ref="J570" ca="1">_xll.BDP($A570,"RTG_FITCH")</f>
        <v>#NAME?</v>
      </c>
      <c r="K570" s="370" t="e" cm="1">
        <f t="array" ref="K570" ca="1">_xll.BDP($A570,"CNTRY_ISSUE_ISO")</f>
        <v>#NAME?</v>
      </c>
    </row>
    <row r="571" spans="1:11" ht="15" customHeight="1" outlineLevel="1">
      <c r="A571" s="377" t="s">
        <v>20274</v>
      </c>
      <c r="B571" s="365" t="s">
        <v>20275</v>
      </c>
      <c r="C571" s="365" t="s">
        <v>20276</v>
      </c>
      <c r="D571" s="365" t="s">
        <v>12128</v>
      </c>
      <c r="E571" s="365" t="s">
        <v>18752</v>
      </c>
      <c r="F571" s="413">
        <v>7.0883677865750172E-2</v>
      </c>
      <c r="G571" s="470">
        <f t="shared" si="9"/>
        <v>2.9700261025749321E-5</v>
      </c>
      <c r="H571" s="362" t="e">
        <f ca="1">_xll.BQL($A571, "credit_rating(credit_rating_source=MOODY)")</f>
        <v>#NAME?</v>
      </c>
      <c r="I571" s="362" t="e">
        <f ca="1">_xll.BQL(A571, "credit_rating(credit_rating_source=SANDP)")</f>
        <v>#NAME?</v>
      </c>
      <c r="J571" s="362" t="e" cm="1">
        <f t="array" ref="J571" ca="1">_xll.BDP($A571,"RTG_FITCH")</f>
        <v>#NAME?</v>
      </c>
      <c r="K571" s="370" t="e" cm="1">
        <f t="array" ref="K571" ca="1">_xll.BDP($A571,"CNTRY_ISSUE_ISO")</f>
        <v>#NAME?</v>
      </c>
    </row>
    <row r="572" spans="1:11" ht="15" customHeight="1" outlineLevel="1">
      <c r="A572" s="377" t="s">
        <v>20277</v>
      </c>
      <c r="B572" s="365" t="s">
        <v>20278</v>
      </c>
      <c r="C572" s="365" t="s">
        <v>20279</v>
      </c>
      <c r="D572" s="365" t="s">
        <v>18685</v>
      </c>
      <c r="E572" s="365" t="s">
        <v>18753</v>
      </c>
      <c r="F572" s="413">
        <v>5.9688147964208398E-2</v>
      </c>
      <c r="G572" s="470">
        <f t="shared" si="9"/>
        <v>2.5009333997003317E-5</v>
      </c>
      <c r="H572" s="362" t="e">
        <f ca="1">_xll.BQL($A572, "credit_rating(credit_rating_source=MOODY)")</f>
        <v>#NAME?</v>
      </c>
      <c r="I572" s="362" t="e">
        <f ca="1">_xll.BQL(A572, "credit_rating(credit_rating_source=SANDP)")</f>
        <v>#NAME?</v>
      </c>
      <c r="J572" s="362" t="e" cm="1">
        <f t="array" ref="J572" ca="1">_xll.BDP($A572,"RTG_FITCH")</f>
        <v>#NAME?</v>
      </c>
      <c r="K572" s="370" t="e" cm="1">
        <f t="array" ref="K572" ca="1">_xll.BDP($A572,"CNTRY_ISSUE_ISO")</f>
        <v>#NAME?</v>
      </c>
    </row>
    <row r="573" spans="1:11" ht="15" customHeight="1" outlineLevel="1">
      <c r="A573" s="377" t="s">
        <v>20280</v>
      </c>
      <c r="B573" s="365" t="s">
        <v>20281</v>
      </c>
      <c r="C573" s="365" t="s">
        <v>20282</v>
      </c>
      <c r="D573" s="365" t="s">
        <v>12128</v>
      </c>
      <c r="E573" s="365" t="s">
        <v>19181</v>
      </c>
      <c r="F573" s="413">
        <v>5.0527047167237091E-2</v>
      </c>
      <c r="G573" s="470">
        <f t="shared" si="9"/>
        <v>2.1170832763072343E-5</v>
      </c>
      <c r="H573" s="362" t="e">
        <f ca="1">_xll.BQL($A573, "credit_rating(credit_rating_source=MOODY)")</f>
        <v>#NAME?</v>
      </c>
      <c r="I573" s="362" t="e">
        <f ca="1">_xll.BQL(A573, "credit_rating(credit_rating_source=SANDP)")</f>
        <v>#NAME?</v>
      </c>
      <c r="J573" s="362" t="e" cm="1">
        <f t="array" ref="J573" ca="1">_xll.BDP($A573,"RTG_FITCH")</f>
        <v>#NAME?</v>
      </c>
      <c r="K573" s="370" t="e" cm="1">
        <f t="array" ref="K573" ca="1">_xll.BDP($A573,"CNTRY_ISSUE_ISO")</f>
        <v>#NAME?</v>
      </c>
    </row>
    <row r="574" spans="1:11" ht="15" customHeight="1" outlineLevel="1">
      <c r="A574" s="377" t="s">
        <v>20283</v>
      </c>
      <c r="B574" s="365" t="s">
        <v>20284</v>
      </c>
      <c r="C574" s="365" t="s">
        <v>20285</v>
      </c>
      <c r="D574" s="365" t="s">
        <v>18681</v>
      </c>
      <c r="E574" s="365" t="s">
        <v>18753</v>
      </c>
      <c r="F574" s="413">
        <v>5.9556554699239837E-2</v>
      </c>
      <c r="G574" s="470">
        <f t="shared" si="9"/>
        <v>2.4954196418981491E-5</v>
      </c>
      <c r="H574" s="362" t="e">
        <f ca="1">_xll.BQL($A574, "credit_rating(credit_rating_source=MOODY)")</f>
        <v>#NAME?</v>
      </c>
      <c r="I574" s="362" t="e">
        <f ca="1">_xll.BQL(A574, "credit_rating(credit_rating_source=SANDP)")</f>
        <v>#NAME?</v>
      </c>
      <c r="J574" s="362" t="e" cm="1">
        <f t="array" ref="J574" ca="1">_xll.BDP($A574,"RTG_FITCH")</f>
        <v>#NAME?</v>
      </c>
      <c r="K574" s="370" t="e" cm="1">
        <f t="array" ref="K574" ca="1">_xll.BDP($A574,"CNTRY_ISSUE_ISO")</f>
        <v>#NAME?</v>
      </c>
    </row>
    <row r="575" spans="1:11" ht="15" customHeight="1" outlineLevel="1">
      <c r="A575" s="377" t="s">
        <v>20286</v>
      </c>
      <c r="B575" s="365" t="s">
        <v>20287</v>
      </c>
      <c r="C575" s="365" t="s">
        <v>20288</v>
      </c>
      <c r="D575" s="365" t="s">
        <v>12130</v>
      </c>
      <c r="E575" s="365" t="s">
        <v>18753</v>
      </c>
      <c r="F575" s="413">
        <v>5.9453422326228307E-2</v>
      </c>
      <c r="G575" s="470">
        <f t="shared" si="9"/>
        <v>2.4910983954689659E-5</v>
      </c>
      <c r="H575" s="362" t="e">
        <f ca="1">_xll.BQL($A575, "credit_rating(credit_rating_source=MOODY)")</f>
        <v>#NAME?</v>
      </c>
      <c r="I575" s="362" t="e">
        <f ca="1">_xll.BQL(A575, "credit_rating(credit_rating_source=SANDP)")</f>
        <v>#NAME?</v>
      </c>
      <c r="J575" s="362" t="e" cm="1">
        <f t="array" ref="J575" ca="1">_xll.BDP($A575,"RTG_FITCH")</f>
        <v>#NAME?</v>
      </c>
      <c r="K575" s="370" t="e" cm="1">
        <f t="array" ref="K575" ca="1">_xll.BDP($A575,"CNTRY_ISSUE_ISO")</f>
        <v>#NAME?</v>
      </c>
    </row>
    <row r="576" spans="1:11" ht="15" customHeight="1" outlineLevel="1">
      <c r="A576" s="377" t="s">
        <v>20292</v>
      </c>
      <c r="B576" s="365" t="s">
        <v>20293</v>
      </c>
      <c r="C576" s="365" t="s">
        <v>20294</v>
      </c>
      <c r="D576" s="365" t="s">
        <v>18672</v>
      </c>
      <c r="E576" s="365" t="s">
        <v>18753</v>
      </c>
      <c r="F576" s="413">
        <v>5.9391798307990948E-2</v>
      </c>
      <c r="G576" s="470">
        <f t="shared" si="9"/>
        <v>2.4885163491048207E-5</v>
      </c>
      <c r="H576" s="362" t="e">
        <f ca="1">_xll.BQL($A576, "credit_rating(credit_rating_source=MOODY)")</f>
        <v>#NAME?</v>
      </c>
      <c r="I576" s="362" t="e">
        <f ca="1">_xll.BQL(A576, "credit_rating(credit_rating_source=SANDP)")</f>
        <v>#NAME?</v>
      </c>
      <c r="J576" s="362" t="e" cm="1">
        <f t="array" ref="J576" ca="1">_xll.BDP($A576,"RTG_FITCH")</f>
        <v>#NAME?</v>
      </c>
      <c r="K576" s="370" t="e" cm="1">
        <f t="array" ref="K576" ca="1">_xll.BDP($A576,"CNTRY_ISSUE_ISO")</f>
        <v>#NAME?</v>
      </c>
    </row>
    <row r="577" spans="1:11" ht="15" customHeight="1" outlineLevel="1">
      <c r="A577" s="377" t="s">
        <v>20289</v>
      </c>
      <c r="B577" s="365" t="s">
        <v>20290</v>
      </c>
      <c r="C577" s="365" t="s">
        <v>20291</v>
      </c>
      <c r="D577" s="365" t="s">
        <v>18685</v>
      </c>
      <c r="E577" s="365" t="s">
        <v>18753</v>
      </c>
      <c r="F577" s="413">
        <v>5.9375073202960899E-2</v>
      </c>
      <c r="G577" s="470">
        <f t="shared" si="9"/>
        <v>2.4878155672040615E-5</v>
      </c>
      <c r="H577" s="362" t="e">
        <f ca="1">_xll.BQL($A577, "credit_rating(credit_rating_source=MOODY)")</f>
        <v>#NAME?</v>
      </c>
      <c r="I577" s="362" t="e">
        <f ca="1">_xll.BQL(A577, "credit_rating(credit_rating_source=SANDP)")</f>
        <v>#NAME?</v>
      </c>
      <c r="J577" s="362" t="e" cm="1">
        <f t="array" ref="J577" ca="1">_xll.BDP($A577,"RTG_FITCH")</f>
        <v>#NAME?</v>
      </c>
      <c r="K577" s="370" t="e" cm="1">
        <f t="array" ref="K577" ca="1">_xll.BDP($A577,"CNTRY_ISSUE_ISO")</f>
        <v>#NAME?</v>
      </c>
    </row>
    <row r="578" spans="1:11" ht="15" customHeight="1" outlineLevel="1">
      <c r="A578" s="377" t="s">
        <v>20295</v>
      </c>
      <c r="B578" s="365" t="s">
        <v>20296</v>
      </c>
      <c r="C578" s="365" t="s">
        <v>20297</v>
      </c>
      <c r="D578" s="365" t="s">
        <v>18681</v>
      </c>
      <c r="E578" s="365" t="s">
        <v>18753</v>
      </c>
      <c r="F578" s="413">
        <v>5.9263001635014682E-2</v>
      </c>
      <c r="G578" s="470">
        <f t="shared" si="9"/>
        <v>2.4831197685071153E-5</v>
      </c>
      <c r="H578" s="362" t="e">
        <f ca="1">_xll.BQL($A578, "credit_rating(credit_rating_source=MOODY)")</f>
        <v>#NAME?</v>
      </c>
      <c r="I578" s="362" t="e">
        <f ca="1">_xll.BQL(A578, "credit_rating(credit_rating_source=SANDP)")</f>
        <v>#NAME?</v>
      </c>
      <c r="J578" s="362" t="e" cm="1">
        <f t="array" ref="J578" ca="1">_xll.BDP($A578,"RTG_FITCH")</f>
        <v>#NAME?</v>
      </c>
      <c r="K578" s="370" t="e" cm="1">
        <f t="array" ref="K578" ca="1">_xll.BDP($A578,"CNTRY_ISSUE_ISO")</f>
        <v>#NAME?</v>
      </c>
    </row>
    <row r="579" spans="1:11" ht="15" customHeight="1" outlineLevel="1">
      <c r="A579" s="377" t="s">
        <v>20298</v>
      </c>
      <c r="B579" s="365" t="s">
        <v>20299</v>
      </c>
      <c r="C579" s="365" t="s">
        <v>20300</v>
      </c>
      <c r="D579" s="365" t="s">
        <v>18686</v>
      </c>
      <c r="E579" s="365" t="s">
        <v>18757</v>
      </c>
      <c r="F579" s="413">
        <v>7.0228636825628549E-2</v>
      </c>
      <c r="G579" s="470">
        <f t="shared" si="9"/>
        <v>2.9425798829938362E-5</v>
      </c>
      <c r="H579" s="362" t="e">
        <f ca="1">_xll.BQL($A579, "credit_rating(credit_rating_source=MOODY)")</f>
        <v>#NAME?</v>
      </c>
      <c r="I579" s="362" t="e">
        <f ca="1">_xll.BQL(A579, "credit_rating(credit_rating_source=SANDP)")</f>
        <v>#NAME?</v>
      </c>
      <c r="J579" s="362" t="e" cm="1">
        <f t="array" ref="J579" ca="1">_xll.BDP($A579,"RTG_FITCH")</f>
        <v>#NAME?</v>
      </c>
      <c r="K579" s="370" t="e" cm="1">
        <f t="array" ref="K579" ca="1">_xll.BDP($A579,"CNTRY_ISSUE_ISO")</f>
        <v>#NAME?</v>
      </c>
    </row>
    <row r="580" spans="1:11" ht="15" customHeight="1" outlineLevel="1">
      <c r="A580" s="377" t="s">
        <v>20301</v>
      </c>
      <c r="B580" s="365" t="s">
        <v>20302</v>
      </c>
      <c r="C580" s="365" t="s">
        <v>20303</v>
      </c>
      <c r="D580" s="365" t="s">
        <v>12129</v>
      </c>
      <c r="E580" s="365" t="s">
        <v>18753</v>
      </c>
      <c r="F580" s="413">
        <v>5.9345137294342459E-2</v>
      </c>
      <c r="G580" s="470">
        <f t="shared" si="9"/>
        <v>2.4865612526329489E-5</v>
      </c>
      <c r="H580" s="362" t="e">
        <f ca="1">_xll.BQL($A580, "credit_rating(credit_rating_source=MOODY)")</f>
        <v>#NAME?</v>
      </c>
      <c r="I580" s="362" t="e">
        <f ca="1">_xll.BQL(A580, "credit_rating(credit_rating_source=SANDP)")</f>
        <v>#NAME?</v>
      </c>
      <c r="J580" s="362" t="e" cm="1">
        <f t="array" ref="J580" ca="1">_xll.BDP($A580,"RTG_FITCH")</f>
        <v>#NAME?</v>
      </c>
      <c r="K580" s="370" t="e" cm="1">
        <f t="array" ref="K580" ca="1">_xll.BDP($A580,"CNTRY_ISSUE_ISO")</f>
        <v>#NAME?</v>
      </c>
    </row>
    <row r="581" spans="1:11" ht="15" customHeight="1" outlineLevel="1">
      <c r="A581" s="377" t="s">
        <v>20307</v>
      </c>
      <c r="B581" s="365" t="s">
        <v>20308</v>
      </c>
      <c r="C581" s="365" t="s">
        <v>20309</v>
      </c>
      <c r="D581" s="365" t="s">
        <v>18683</v>
      </c>
      <c r="E581" s="365" t="s">
        <v>18753</v>
      </c>
      <c r="F581" s="413">
        <v>5.9437093198825487E-2</v>
      </c>
      <c r="G581" s="470">
        <f t="shared" si="9"/>
        <v>2.4904142050307878E-5</v>
      </c>
      <c r="H581" s="362" t="e">
        <f ca="1">_xll.BQL($A581, "credit_rating(credit_rating_source=MOODY)")</f>
        <v>#NAME?</v>
      </c>
      <c r="I581" s="362" t="e">
        <f ca="1">_xll.BQL(A581, "credit_rating(credit_rating_source=SANDP)")</f>
        <v>#NAME?</v>
      </c>
      <c r="J581" s="362" t="e" cm="1">
        <f t="array" ref="J581" ca="1">_xll.BDP($A581,"RTG_FITCH")</f>
        <v>#NAME?</v>
      </c>
      <c r="K581" s="370" t="e" cm="1">
        <f t="array" ref="K581" ca="1">_xll.BDP($A581,"CNTRY_ISSUE_ISO")</f>
        <v>#NAME?</v>
      </c>
    </row>
    <row r="582" spans="1:11" ht="15" customHeight="1" outlineLevel="1">
      <c r="A582" s="377" t="s">
        <v>20310</v>
      </c>
      <c r="B582" s="365" t="s">
        <v>20311</v>
      </c>
      <c r="C582" s="365" t="s">
        <v>20312</v>
      </c>
      <c r="D582" s="365" t="s">
        <v>18683</v>
      </c>
      <c r="E582" s="365" t="s">
        <v>18753</v>
      </c>
      <c r="F582" s="413">
        <v>5.9238411424363827E-2</v>
      </c>
      <c r="G582" s="470">
        <f t="shared" si="9"/>
        <v>2.4820894386808446E-5</v>
      </c>
      <c r="H582" s="362" t="e">
        <f ca="1">_xll.BQL($A582, "credit_rating(credit_rating_source=MOODY)")</f>
        <v>#NAME?</v>
      </c>
      <c r="I582" s="362" t="e">
        <f ca="1">_xll.BQL(A582, "credit_rating(credit_rating_source=SANDP)")</f>
        <v>#NAME?</v>
      </c>
      <c r="J582" s="362" t="e" cm="1">
        <f t="array" ref="J582" ca="1">_xll.BDP($A582,"RTG_FITCH")</f>
        <v>#NAME?</v>
      </c>
      <c r="K582" s="370" t="e" cm="1">
        <f t="array" ref="K582" ca="1">_xll.BDP($A582,"CNTRY_ISSUE_ISO")</f>
        <v>#NAME?</v>
      </c>
    </row>
    <row r="583" spans="1:11" ht="15" customHeight="1" outlineLevel="1">
      <c r="A583" s="377" t="s">
        <v>20304</v>
      </c>
      <c r="B583" s="365" t="s">
        <v>20305</v>
      </c>
      <c r="C583" s="365" t="s">
        <v>20306</v>
      </c>
      <c r="D583" s="365" t="s">
        <v>18705</v>
      </c>
      <c r="E583" s="365" t="s">
        <v>18753</v>
      </c>
      <c r="F583" s="413">
        <v>6.9975834808965479E-2</v>
      </c>
      <c r="G583" s="470">
        <f t="shared" si="9"/>
        <v>2.9319874784956538E-5</v>
      </c>
      <c r="H583" s="362" t="e">
        <f ca="1">_xll.BQL($A583, "credit_rating(credit_rating_source=MOODY)")</f>
        <v>#NAME?</v>
      </c>
      <c r="I583" s="362" t="e">
        <f ca="1">_xll.BQL(A583, "credit_rating(credit_rating_source=SANDP)")</f>
        <v>#NAME?</v>
      </c>
      <c r="J583" s="362" t="e" cm="1">
        <f t="array" ref="J583" ca="1">_xll.BDP($A583,"RTG_FITCH")</f>
        <v>#NAME?</v>
      </c>
      <c r="K583" s="370" t="e" cm="1">
        <f t="array" ref="K583" ca="1">_xll.BDP($A583,"CNTRY_ISSUE_ISO")</f>
        <v>#NAME?</v>
      </c>
    </row>
    <row r="584" spans="1:11" ht="15" customHeight="1" outlineLevel="1">
      <c r="A584" s="377" t="s">
        <v>20313</v>
      </c>
      <c r="B584" s="365" t="s">
        <v>20314</v>
      </c>
      <c r="C584" s="365" t="s">
        <v>20315</v>
      </c>
      <c r="D584" s="365" t="s">
        <v>12134</v>
      </c>
      <c r="E584" s="365" t="s">
        <v>18753</v>
      </c>
      <c r="F584" s="413">
        <v>5.9220968609884433E-2</v>
      </c>
      <c r="G584" s="470">
        <f t="shared" si="9"/>
        <v>2.4813585847541578E-5</v>
      </c>
      <c r="H584" s="362" t="e">
        <f ca="1">_xll.BQL($A584, "credit_rating(credit_rating_source=MOODY)")</f>
        <v>#NAME?</v>
      </c>
      <c r="I584" s="362" t="e">
        <f ca="1">_xll.BQL(A584, "credit_rating(credit_rating_source=SANDP)")</f>
        <v>#NAME?</v>
      </c>
      <c r="J584" s="362" t="e" cm="1">
        <f t="array" ref="J584" ca="1">_xll.BDP($A584,"RTG_FITCH")</f>
        <v>#NAME?</v>
      </c>
      <c r="K584" s="370" t="e" cm="1">
        <f t="array" ref="K584" ca="1">_xll.BDP($A584,"CNTRY_ISSUE_ISO")</f>
        <v>#NAME?</v>
      </c>
    </row>
    <row r="585" spans="1:11" ht="15" customHeight="1" outlineLevel="1">
      <c r="A585" s="377" t="s">
        <v>20316</v>
      </c>
      <c r="B585" s="365" t="s">
        <v>20317</v>
      </c>
      <c r="C585" s="365" t="s">
        <v>20318</v>
      </c>
      <c r="D585" s="365" t="s">
        <v>12155</v>
      </c>
      <c r="E585" s="365" t="s">
        <v>18753</v>
      </c>
      <c r="F585" s="413">
        <v>5.9155954033213921E-2</v>
      </c>
      <c r="G585" s="470">
        <f t="shared" si="9"/>
        <v>2.4786344739916633E-5</v>
      </c>
      <c r="H585" s="362" t="e">
        <f ca="1">_xll.BQL($A585, "credit_rating(credit_rating_source=MOODY)")</f>
        <v>#NAME?</v>
      </c>
      <c r="I585" s="362" t="e">
        <f ca="1">_xll.BQL(A585, "credit_rating(credit_rating_source=SANDP)")</f>
        <v>#NAME?</v>
      </c>
      <c r="J585" s="362" t="e" cm="1">
        <f t="array" ref="J585" ca="1">_xll.BDP($A585,"RTG_FITCH")</f>
        <v>#NAME?</v>
      </c>
      <c r="K585" s="370" t="e" cm="1">
        <f t="array" ref="K585" ca="1">_xll.BDP($A585,"CNTRY_ISSUE_ISO")</f>
        <v>#NAME?</v>
      </c>
    </row>
    <row r="586" spans="1:11" ht="15" customHeight="1" outlineLevel="1">
      <c r="A586" s="377" t="s">
        <v>20319</v>
      </c>
      <c r="B586" s="365" t="s">
        <v>20320</v>
      </c>
      <c r="C586" s="365" t="s">
        <v>20321</v>
      </c>
      <c r="D586" s="365" t="s">
        <v>12131</v>
      </c>
      <c r="E586" s="365" t="s">
        <v>18753</v>
      </c>
      <c r="F586" s="413">
        <v>5.8775469030651187E-2</v>
      </c>
      <c r="G586" s="470">
        <f t="shared" si="9"/>
        <v>2.4626921523842848E-5</v>
      </c>
      <c r="H586" s="362" t="e">
        <f ca="1">_xll.BQL($A586, "credit_rating(credit_rating_source=MOODY)")</f>
        <v>#NAME?</v>
      </c>
      <c r="I586" s="362" t="e">
        <f ca="1">_xll.BQL(A586, "credit_rating(credit_rating_source=SANDP)")</f>
        <v>#NAME?</v>
      </c>
      <c r="J586" s="362" t="e" cm="1">
        <f t="array" ref="J586" ca="1">_xll.BDP($A586,"RTG_FITCH")</f>
        <v>#NAME?</v>
      </c>
      <c r="K586" s="370" t="e" cm="1">
        <f t="array" ref="K586" ca="1">_xll.BDP($A586,"CNTRY_ISSUE_ISO")</f>
        <v>#NAME?</v>
      </c>
    </row>
    <row r="587" spans="1:11" ht="15" customHeight="1" outlineLevel="1">
      <c r="A587" s="377" t="s">
        <v>20325</v>
      </c>
      <c r="B587" s="365" t="s">
        <v>20326</v>
      </c>
      <c r="C587" s="365" t="s">
        <v>20327</v>
      </c>
      <c r="D587" s="365" t="s">
        <v>12136</v>
      </c>
      <c r="E587" s="365" t="s">
        <v>18757</v>
      </c>
      <c r="F587" s="413">
        <v>5.8690096254220843E-2</v>
      </c>
      <c r="G587" s="470">
        <f t="shared" si="9"/>
        <v>2.4591150330518533E-5</v>
      </c>
      <c r="H587" s="362" t="e">
        <f ca="1">_xll.BQL($A587, "credit_rating(credit_rating_source=MOODY)")</f>
        <v>#NAME?</v>
      </c>
      <c r="I587" s="362" t="e">
        <f ca="1">_xll.BQL(A587, "credit_rating(credit_rating_source=SANDP)")</f>
        <v>#NAME?</v>
      </c>
      <c r="J587" s="362" t="e" cm="1">
        <f t="array" ref="J587" ca="1">_xll.BDP($A587,"RTG_FITCH")</f>
        <v>#NAME?</v>
      </c>
      <c r="K587" s="370" t="e" cm="1">
        <f t="array" ref="K587" ca="1">_xll.BDP($A587,"CNTRY_ISSUE_ISO")</f>
        <v>#NAME?</v>
      </c>
    </row>
    <row r="588" spans="1:11" ht="15" customHeight="1" outlineLevel="1">
      <c r="A588" s="377" t="s">
        <v>20322</v>
      </c>
      <c r="B588" s="365" t="s">
        <v>20323</v>
      </c>
      <c r="C588" s="365" t="s">
        <v>20324</v>
      </c>
      <c r="D588" s="365" t="s">
        <v>12131</v>
      </c>
      <c r="E588" s="365" t="s">
        <v>18753</v>
      </c>
      <c r="F588" s="413">
        <v>5.8830693060488493E-2</v>
      </c>
      <c r="G588" s="470">
        <f t="shared" si="9"/>
        <v>2.4650060392344679E-5</v>
      </c>
      <c r="H588" s="362" t="e">
        <f ca="1">_xll.BQL($A588, "credit_rating(credit_rating_source=MOODY)")</f>
        <v>#NAME?</v>
      </c>
      <c r="I588" s="362" t="e">
        <f ca="1">_xll.BQL(A588, "credit_rating(credit_rating_source=SANDP)")</f>
        <v>#NAME?</v>
      </c>
      <c r="J588" s="362" t="e" cm="1">
        <f t="array" ref="J588" ca="1">_xll.BDP($A588,"RTG_FITCH")</f>
        <v>#NAME?</v>
      </c>
      <c r="K588" s="370" t="e" cm="1">
        <f t="array" ref="K588" ca="1">_xll.BDP($A588,"CNTRY_ISSUE_ISO")</f>
        <v>#NAME?</v>
      </c>
    </row>
    <row r="589" spans="1:11" ht="15" customHeight="1" outlineLevel="1">
      <c r="A589" s="377" t="s">
        <v>20328</v>
      </c>
      <c r="B589" s="365" t="s">
        <v>20329</v>
      </c>
      <c r="C589" s="365" t="s">
        <v>20330</v>
      </c>
      <c r="D589" s="365" t="s">
        <v>18679</v>
      </c>
      <c r="E589" s="365" t="s">
        <v>19130</v>
      </c>
      <c r="F589" s="413">
        <v>3.8420679628104727E-2</v>
      </c>
      <c r="G589" s="470">
        <f t="shared" si="9"/>
        <v>1.6098264764175882E-5</v>
      </c>
      <c r="H589" s="362" t="e">
        <f ca="1">_xll.BQL($A589, "credit_rating(credit_rating_source=MOODY)")</f>
        <v>#NAME?</v>
      </c>
      <c r="I589" s="362" t="e">
        <f ca="1">_xll.BQL(A589, "credit_rating(credit_rating_source=SANDP)")</f>
        <v>#NAME?</v>
      </c>
      <c r="J589" s="362" t="e" cm="1">
        <f t="array" ref="J589" ca="1">_xll.BDP($A589,"RTG_FITCH")</f>
        <v>#NAME?</v>
      </c>
      <c r="K589" s="370" t="e" cm="1">
        <f t="array" ref="K589" ca="1">_xll.BDP($A589,"CNTRY_ISSUE_ISO")</f>
        <v>#NAME?</v>
      </c>
    </row>
    <row r="590" spans="1:11" ht="15" customHeight="1" outlineLevel="1">
      <c r="A590" s="377" t="s">
        <v>20331</v>
      </c>
      <c r="B590" s="365" t="s">
        <v>20332</v>
      </c>
      <c r="C590" s="365" t="s">
        <v>20333</v>
      </c>
      <c r="D590" s="365" t="s">
        <v>12155</v>
      </c>
      <c r="E590" s="365" t="s">
        <v>18753</v>
      </c>
      <c r="F590" s="413">
        <v>5.8488632736927899E-2</v>
      </c>
      <c r="G590" s="470">
        <f t="shared" si="9"/>
        <v>2.450673711677279E-5</v>
      </c>
      <c r="H590" s="362" t="e">
        <f ca="1">_xll.BQL($A590, "credit_rating(credit_rating_source=MOODY)")</f>
        <v>#NAME?</v>
      </c>
      <c r="I590" s="362" t="e">
        <f ca="1">_xll.BQL(A590, "credit_rating(credit_rating_source=SANDP)")</f>
        <v>#NAME?</v>
      </c>
      <c r="J590" s="362" t="e" cm="1">
        <f t="array" ref="J590" ca="1">_xll.BDP($A590,"RTG_FITCH")</f>
        <v>#NAME?</v>
      </c>
      <c r="K590" s="370" t="e" cm="1">
        <f t="array" ref="K590" ca="1">_xll.BDP($A590,"CNTRY_ISSUE_ISO")</f>
        <v>#NAME?</v>
      </c>
    </row>
    <row r="591" spans="1:11" ht="15" customHeight="1" outlineLevel="1">
      <c r="A591" s="377" t="s">
        <v>20334</v>
      </c>
      <c r="B591" s="365" t="s">
        <v>8633</v>
      </c>
      <c r="C591" s="365" t="s">
        <v>20335</v>
      </c>
      <c r="D591" s="365" t="s">
        <v>12128</v>
      </c>
      <c r="E591" s="365" t="s">
        <v>20336</v>
      </c>
      <c r="F591" s="413">
        <v>4.875443352006946E-2</v>
      </c>
      <c r="G591" s="470">
        <f t="shared" si="9"/>
        <v>2.0428107644909101E-5</v>
      </c>
      <c r="H591" s="362" t="e">
        <f ca="1">_xll.BQL($A591, "credit_rating(credit_rating_source=MOODY)")</f>
        <v>#NAME?</v>
      </c>
      <c r="I591" s="362" t="e">
        <f ca="1">_xll.BQL(A591, "credit_rating(credit_rating_source=SANDP)")</f>
        <v>#NAME?</v>
      </c>
      <c r="J591" s="362" t="e" cm="1">
        <f t="array" ref="J591" ca="1">_xll.BDP($A591,"RTG_FITCH")</f>
        <v>#NAME?</v>
      </c>
      <c r="K591" s="370" t="e" cm="1">
        <f t="array" ref="K591" ca="1">_xll.BDP($A591,"CNTRY_ISSUE_ISO")</f>
        <v>#NAME?</v>
      </c>
    </row>
    <row r="592" spans="1:11" ht="15" customHeight="1" outlineLevel="1">
      <c r="A592" s="377" t="s">
        <v>20337</v>
      </c>
      <c r="B592" s="365" t="s">
        <v>20338</v>
      </c>
      <c r="C592" s="365" t="s">
        <v>20339</v>
      </c>
      <c r="D592" s="365" t="s">
        <v>12127</v>
      </c>
      <c r="E592" s="365" t="s">
        <v>18757</v>
      </c>
      <c r="F592" s="413">
        <v>6.8498724415837126E-2</v>
      </c>
      <c r="G592" s="470">
        <f t="shared" si="9"/>
        <v>2.8700965530235757E-5</v>
      </c>
      <c r="H592" s="362" t="e">
        <f ca="1">_xll.BQL($A592, "credit_rating(credit_rating_source=MOODY)")</f>
        <v>#NAME?</v>
      </c>
      <c r="I592" s="362" t="e">
        <f ca="1">_xll.BQL(A592, "credit_rating(credit_rating_source=SANDP)")</f>
        <v>#NAME?</v>
      </c>
      <c r="J592" s="362" t="e" cm="1">
        <f t="array" ref="J592" ca="1">_xll.BDP($A592,"RTG_FITCH")</f>
        <v>#NAME?</v>
      </c>
      <c r="K592" s="370" t="e" cm="1">
        <f t="array" ref="K592" ca="1">_xll.BDP($A592,"CNTRY_ISSUE_ISO")</f>
        <v>#NAME?</v>
      </c>
    </row>
    <row r="593" spans="1:11" ht="15" customHeight="1" outlineLevel="1">
      <c r="A593" s="377" t="s">
        <v>20340</v>
      </c>
      <c r="B593" s="365" t="s">
        <v>20341</v>
      </c>
      <c r="C593" s="365" t="s">
        <v>20342</v>
      </c>
      <c r="D593" s="365" t="s">
        <v>18683</v>
      </c>
      <c r="E593" s="365" t="s">
        <v>18753</v>
      </c>
      <c r="F593" s="413">
        <v>5.6626859777269542E-2</v>
      </c>
      <c r="G593" s="470">
        <f t="shared" si="9"/>
        <v>2.3726654246675939E-5</v>
      </c>
      <c r="H593" s="362" t="e">
        <f ca="1">_xll.BQL($A593, "credit_rating(credit_rating_source=MOODY)")</f>
        <v>#NAME?</v>
      </c>
      <c r="I593" s="362" t="e">
        <f ca="1">_xll.BQL(A593, "credit_rating(credit_rating_source=SANDP)")</f>
        <v>#NAME?</v>
      </c>
      <c r="J593" s="362" t="e" cm="1">
        <f t="array" ref="J593" ca="1">_xll.BDP($A593,"RTG_FITCH")</f>
        <v>#NAME?</v>
      </c>
      <c r="K593" s="370" t="e" cm="1">
        <f t="array" ref="K593" ca="1">_xll.BDP($A593,"CNTRY_ISSUE_ISO")</f>
        <v>#NAME?</v>
      </c>
    </row>
    <row r="594" spans="1:11" ht="15" customHeight="1" outlineLevel="1">
      <c r="A594" s="377" t="s">
        <v>20343</v>
      </c>
      <c r="B594" s="365" t="s">
        <v>20344</v>
      </c>
      <c r="C594" s="365" t="s">
        <v>20345</v>
      </c>
      <c r="D594" s="365" t="s">
        <v>18686</v>
      </c>
      <c r="E594" s="365" t="s">
        <v>18753</v>
      </c>
      <c r="F594" s="413">
        <v>6.5460199992743537E-2</v>
      </c>
      <c r="G594" s="470">
        <f t="shared" si="9"/>
        <v>2.7427823796959539E-5</v>
      </c>
      <c r="H594" s="362" t="e">
        <f ca="1">_xll.BQL($A594, "credit_rating(credit_rating_source=MOODY)")</f>
        <v>#NAME?</v>
      </c>
      <c r="I594" s="362" t="e">
        <f ca="1">_xll.BQL(A594, "credit_rating(credit_rating_source=SANDP)")</f>
        <v>#NAME?</v>
      </c>
      <c r="J594" s="362" t="e" cm="1">
        <f t="array" ref="J594" ca="1">_xll.BDP($A594,"RTG_FITCH")</f>
        <v>#NAME?</v>
      </c>
      <c r="K594" s="370" t="e" cm="1">
        <f t="array" ref="K594" ca="1">_xll.BDP($A594,"CNTRY_ISSUE_ISO")</f>
        <v>#NAME?</v>
      </c>
    </row>
    <row r="595" spans="1:11" ht="15" customHeight="1" outlineLevel="1">
      <c r="A595" s="377" t="s">
        <v>20346</v>
      </c>
      <c r="B595" s="365" t="s">
        <v>20347</v>
      </c>
      <c r="C595" s="365" t="s">
        <v>20348</v>
      </c>
      <c r="D595" s="365" t="s">
        <v>18686</v>
      </c>
      <c r="E595" s="365" t="s">
        <v>18757</v>
      </c>
      <c r="F595" s="413">
        <v>6.5026624289810195E-2</v>
      </c>
      <c r="G595" s="470">
        <f t="shared" si="9"/>
        <v>2.7246155577430472E-5</v>
      </c>
      <c r="H595" s="362" t="e">
        <f ca="1">_xll.BQL($A595, "credit_rating(credit_rating_source=MOODY)")</f>
        <v>#NAME?</v>
      </c>
      <c r="I595" s="362" t="e">
        <f ca="1">_xll.BQL(A595, "credit_rating(credit_rating_source=SANDP)")</f>
        <v>#NAME?</v>
      </c>
      <c r="J595" s="362" t="e" cm="1">
        <f t="array" ref="J595" ca="1">_xll.BDP($A595,"RTG_FITCH")</f>
        <v>#NAME?</v>
      </c>
      <c r="K595" s="370" t="e" cm="1">
        <f t="array" ref="K595" ca="1">_xll.BDP($A595,"CNTRY_ISSUE_ISO")</f>
        <v>#NAME?</v>
      </c>
    </row>
    <row r="596" spans="1:11" ht="15" customHeight="1" outlineLevel="1">
      <c r="A596" s="377" t="s">
        <v>20349</v>
      </c>
      <c r="B596" s="365" t="s">
        <v>20350</v>
      </c>
      <c r="C596" s="365" t="s">
        <v>20351</v>
      </c>
      <c r="D596" s="365" t="s">
        <v>12135</v>
      </c>
      <c r="E596" s="365" t="s">
        <v>19156</v>
      </c>
      <c r="F596" s="413">
        <v>3.6835269353929487E-2</v>
      </c>
      <c r="G596" s="470">
        <f t="shared" ref="G596:G624" si="10">IF($F596&lt;&gt;"",$G$145*$F596/100,"")</f>
        <v>1.5433977859296455E-5</v>
      </c>
      <c r="H596" s="362" t="e">
        <f ca="1">_xll.BQL($A596, "credit_rating(credit_rating_source=MOODY)")</f>
        <v>#NAME?</v>
      </c>
      <c r="I596" s="362" t="e">
        <f ca="1">_xll.BQL(A596, "credit_rating(credit_rating_source=SANDP)")</f>
        <v>#NAME?</v>
      </c>
      <c r="J596" s="362" t="e" cm="1">
        <f t="array" ref="J596" ca="1">_xll.BDP($A596,"RTG_FITCH")</f>
        <v>#NAME?</v>
      </c>
      <c r="K596" s="370" t="e" cm="1">
        <f t="array" ref="K596" ca="1">_xll.BDP($A596,"CNTRY_ISSUE_ISO")</f>
        <v>#NAME?</v>
      </c>
    </row>
    <row r="597" spans="1:11" ht="15" customHeight="1" outlineLevel="1">
      <c r="A597" s="377" t="s">
        <v>20352</v>
      </c>
      <c r="B597" s="365" t="s">
        <v>20353</v>
      </c>
      <c r="C597" s="365" t="s">
        <v>20354</v>
      </c>
      <c r="D597" s="365" t="s">
        <v>12128</v>
      </c>
      <c r="E597" s="365" t="s">
        <v>19181</v>
      </c>
      <c r="F597" s="413">
        <v>4.4153881301688451E-2</v>
      </c>
      <c r="G597" s="470">
        <f t="shared" si="10"/>
        <v>1.8500476265407458E-5</v>
      </c>
      <c r="H597" s="362" t="e">
        <f ca="1">_xll.BQL($A597, "credit_rating(credit_rating_source=MOODY)")</f>
        <v>#NAME?</v>
      </c>
      <c r="I597" s="362" t="e">
        <f ca="1">_xll.BQL(A597, "credit_rating(credit_rating_source=SANDP)")</f>
        <v>#NAME?</v>
      </c>
      <c r="J597" s="362" t="e" cm="1">
        <f t="array" ref="J597" ca="1">_xll.BDP($A597,"RTG_FITCH")</f>
        <v>#NAME?</v>
      </c>
      <c r="K597" s="370" t="e" cm="1">
        <f t="array" ref="K597" ca="1">_xll.BDP($A597,"CNTRY_ISSUE_ISO")</f>
        <v>#NAME?</v>
      </c>
    </row>
    <row r="598" spans="1:11" ht="15" customHeight="1" outlineLevel="1">
      <c r="A598" s="377" t="s">
        <v>20355</v>
      </c>
      <c r="B598" s="365" t="s">
        <v>20356</v>
      </c>
      <c r="C598" s="365" t="s">
        <v>20357</v>
      </c>
      <c r="D598" s="365" t="s">
        <v>12129</v>
      </c>
      <c r="E598" s="365" t="s">
        <v>18753</v>
      </c>
      <c r="F598" s="413">
        <v>4.702190765793833E-2</v>
      </c>
      <c r="G598" s="470">
        <f t="shared" si="10"/>
        <v>1.9702179308676158E-5</v>
      </c>
      <c r="H598" s="362" t="e">
        <f ca="1">_xll.BQL($A598, "credit_rating(credit_rating_source=MOODY)")</f>
        <v>#NAME?</v>
      </c>
      <c r="I598" s="362" t="e">
        <f ca="1">_xll.BQL(A598, "credit_rating(credit_rating_source=SANDP)")</f>
        <v>#NAME?</v>
      </c>
      <c r="J598" s="362" t="e" cm="1">
        <f t="array" ref="J598" ca="1">_xll.BDP($A598,"RTG_FITCH")</f>
        <v>#NAME?</v>
      </c>
      <c r="K598" s="370" t="e" cm="1">
        <f t="array" ref="K598" ca="1">_xll.BDP($A598,"CNTRY_ISSUE_ISO")</f>
        <v>#NAME?</v>
      </c>
    </row>
    <row r="599" spans="1:11" ht="15" customHeight="1" outlineLevel="1">
      <c r="A599" s="377" t="s">
        <v>20358</v>
      </c>
      <c r="B599" s="365" t="s">
        <v>20359</v>
      </c>
      <c r="C599" s="365" t="s">
        <v>20360</v>
      </c>
      <c r="D599" s="365" t="s">
        <v>12129</v>
      </c>
      <c r="E599" s="365" t="s">
        <v>19027</v>
      </c>
      <c r="F599" s="413">
        <v>4.6029048204587787E-2</v>
      </c>
      <c r="G599" s="470">
        <f t="shared" si="10"/>
        <v>1.9286171197722283E-5</v>
      </c>
      <c r="H599" s="362" t="e">
        <f ca="1">_xll.BQL($A599, "credit_rating(credit_rating_source=MOODY)")</f>
        <v>#NAME?</v>
      </c>
      <c r="I599" s="362" t="e">
        <f ca="1">_xll.BQL(A599, "credit_rating(credit_rating_source=SANDP)")</f>
        <v>#NAME?</v>
      </c>
      <c r="J599" s="362" t="e" cm="1">
        <f t="array" ref="J599" ca="1">_xll.BDP($A599,"RTG_FITCH")</f>
        <v>#NAME?</v>
      </c>
      <c r="K599" s="370" t="e" cm="1">
        <f t="array" ref="K599" ca="1">_xll.BDP($A599,"CNTRY_ISSUE_ISO")</f>
        <v>#NAME?</v>
      </c>
    </row>
    <row r="600" spans="1:11" ht="15" customHeight="1" outlineLevel="1">
      <c r="A600" s="377" t="s">
        <v>20361</v>
      </c>
      <c r="B600" s="365" t="s">
        <v>20362</v>
      </c>
      <c r="C600" s="365" t="s">
        <v>20363</v>
      </c>
      <c r="D600" s="365" t="s">
        <v>12135</v>
      </c>
      <c r="E600" s="365" t="s">
        <v>18752</v>
      </c>
      <c r="F600" s="413">
        <v>3.0089815222701748E-2</v>
      </c>
      <c r="G600" s="470">
        <f t="shared" si="10"/>
        <v>1.2607632578312033E-5</v>
      </c>
      <c r="H600" s="362" t="e">
        <f ca="1">_xll.BQL($A600, "credit_rating(credit_rating_source=MOODY)")</f>
        <v>#NAME?</v>
      </c>
      <c r="I600" s="362" t="e">
        <f ca="1">_xll.BQL(A600, "credit_rating(credit_rating_source=SANDP)")</f>
        <v>#NAME?</v>
      </c>
      <c r="J600" s="362" t="e" cm="1">
        <f t="array" ref="J600" ca="1">_xll.BDP($A600,"RTG_FITCH")</f>
        <v>#NAME?</v>
      </c>
      <c r="K600" s="370" t="e" cm="1">
        <f t="array" ref="K600" ca="1">_xll.BDP($A600,"CNTRY_ISSUE_ISO")</f>
        <v>#NAME?</v>
      </c>
    </row>
    <row r="601" spans="1:11" ht="15" customHeight="1" outlineLevel="1">
      <c r="A601" s="377" t="s">
        <v>20364</v>
      </c>
      <c r="B601" s="365" t="s">
        <v>20365</v>
      </c>
      <c r="C601" s="365" t="s">
        <v>20366</v>
      </c>
      <c r="D601" s="365" t="s">
        <v>12128</v>
      </c>
      <c r="E601" s="365" t="s">
        <v>18752</v>
      </c>
      <c r="F601" s="413">
        <v>3.5222452478229728E-2</v>
      </c>
      <c r="G601" s="470">
        <f t="shared" si="10"/>
        <v>1.4758207588378255E-5</v>
      </c>
      <c r="H601" s="362" t="e">
        <f ca="1">_xll.BQL($A601, "credit_rating(credit_rating_source=MOODY)")</f>
        <v>#NAME?</v>
      </c>
      <c r="I601" s="362" t="e">
        <f ca="1">_xll.BQL(A601, "credit_rating(credit_rating_source=SANDP)")</f>
        <v>#NAME?</v>
      </c>
      <c r="J601" s="362" t="e" cm="1">
        <f t="array" ref="J601" ca="1">_xll.BDP($A601,"RTG_FITCH")</f>
        <v>#NAME?</v>
      </c>
      <c r="K601" s="370" t="e" cm="1">
        <f t="array" ref="K601" ca="1">_xll.BDP($A601,"CNTRY_ISSUE_ISO")</f>
        <v>#NAME?</v>
      </c>
    </row>
    <row r="602" spans="1:11" ht="15" customHeight="1" outlineLevel="1">
      <c r="A602" s="377" t="s">
        <v>20367</v>
      </c>
      <c r="B602" s="365" t="s">
        <v>20368</v>
      </c>
      <c r="C602" s="365" t="s">
        <v>20369</v>
      </c>
      <c r="D602" s="365" t="s">
        <v>12135</v>
      </c>
      <c r="E602" s="365" t="s">
        <v>19156</v>
      </c>
      <c r="F602" s="413">
        <v>2.1882253300697221E-2</v>
      </c>
      <c r="G602" s="470">
        <f t="shared" si="10"/>
        <v>9.1686641329921355E-6</v>
      </c>
      <c r="H602" s="362" t="e">
        <f ca="1">_xll.BQL($A602, "credit_rating(credit_rating_source=MOODY)")</f>
        <v>#NAME?</v>
      </c>
      <c r="I602" s="362" t="e">
        <f ca="1">_xll.BQL(A602, "credit_rating(credit_rating_source=SANDP)")</f>
        <v>#NAME?</v>
      </c>
      <c r="J602" s="362" t="e" cm="1">
        <f t="array" ref="J602" ca="1">_xll.BDP($A602,"RTG_FITCH")</f>
        <v>#NAME?</v>
      </c>
      <c r="K602" s="370" t="e" cm="1">
        <f t="array" ref="K602" ca="1">_xll.BDP($A602,"CNTRY_ISSUE_ISO")</f>
        <v>#NAME?</v>
      </c>
    </row>
    <row r="603" spans="1:11" ht="15" customHeight="1" outlineLevel="1">
      <c r="A603" s="377" t="s">
        <v>20370</v>
      </c>
      <c r="B603" s="365" t="s">
        <v>20371</v>
      </c>
      <c r="C603" s="365" t="s">
        <v>20372</v>
      </c>
      <c r="D603" s="365" t="s">
        <v>12128</v>
      </c>
      <c r="E603" s="365" t="s">
        <v>18752</v>
      </c>
      <c r="F603" s="413">
        <v>2.710611390209787E-2</v>
      </c>
      <c r="G603" s="470">
        <f t="shared" si="10"/>
        <v>1.1357461724979007E-5</v>
      </c>
      <c r="H603" s="362" t="e">
        <f ca="1">_xll.BQL($A603, "credit_rating(credit_rating_source=MOODY)")</f>
        <v>#NAME?</v>
      </c>
      <c r="I603" s="362" t="e">
        <f ca="1">_xll.BQL(A603, "credit_rating(credit_rating_source=SANDP)")</f>
        <v>#NAME?</v>
      </c>
      <c r="J603" s="362" t="e" cm="1">
        <f t="array" ref="J603" ca="1">_xll.BDP($A603,"RTG_FITCH")</f>
        <v>#NAME?</v>
      </c>
      <c r="K603" s="370" t="e" cm="1">
        <f t="array" ref="K603" ca="1">_xll.BDP($A603,"CNTRY_ISSUE_ISO")</f>
        <v>#NAME?</v>
      </c>
    </row>
    <row r="604" spans="1:11" ht="15" customHeight="1" outlineLevel="1">
      <c r="A604" s="377" t="s">
        <v>20373</v>
      </c>
      <c r="B604" s="365" t="s">
        <v>20374</v>
      </c>
      <c r="C604" s="365" t="s">
        <v>20375</v>
      </c>
      <c r="D604" s="365" t="s">
        <v>12135</v>
      </c>
      <c r="E604" s="365" t="s">
        <v>18752</v>
      </c>
      <c r="F604" s="413">
        <v>2.1132336021091769E-2</v>
      </c>
      <c r="G604" s="470">
        <f t="shared" si="10"/>
        <v>8.8544487928374507E-6</v>
      </c>
      <c r="H604" s="362" t="e">
        <f ca="1">_xll.BQL($A604, "credit_rating(credit_rating_source=MOODY)")</f>
        <v>#NAME?</v>
      </c>
      <c r="I604" s="362" t="e">
        <f ca="1">_xll.BQL(A604, "credit_rating(credit_rating_source=SANDP)")</f>
        <v>#NAME?</v>
      </c>
      <c r="J604" s="362" t="e" cm="1">
        <f t="array" ref="J604" ca="1">_xll.BDP($A604,"RTG_FITCH")</f>
        <v>#NAME?</v>
      </c>
      <c r="K604" s="370" t="e" cm="1">
        <f t="array" ref="K604" ca="1">_xll.BDP($A604,"CNTRY_ISSUE_ISO")</f>
        <v>#NAME?</v>
      </c>
    </row>
    <row r="605" spans="1:11" ht="15" customHeight="1" outlineLevel="1">
      <c r="A605" s="377" t="s">
        <v>20376</v>
      </c>
      <c r="B605" s="365" t="s">
        <v>20377</v>
      </c>
      <c r="C605" s="365" t="s">
        <v>20378</v>
      </c>
      <c r="D605" s="365" t="s">
        <v>12135</v>
      </c>
      <c r="E605" s="365" t="s">
        <v>19156</v>
      </c>
      <c r="F605" s="413">
        <v>2.124201687411359E-2</v>
      </c>
      <c r="G605" s="470">
        <f t="shared" si="10"/>
        <v>8.9004050702535927E-6</v>
      </c>
      <c r="H605" s="362" t="e">
        <f ca="1">_xll.BQL($A605, "credit_rating(credit_rating_source=MOODY)")</f>
        <v>#NAME?</v>
      </c>
      <c r="I605" s="362" t="e">
        <f ca="1">_xll.BQL(A605, "credit_rating(credit_rating_source=SANDP)")</f>
        <v>#NAME?</v>
      </c>
      <c r="J605" s="362" t="e" cm="1">
        <f t="array" ref="J605" ca="1">_xll.BDP($A605,"RTG_FITCH")</f>
        <v>#NAME?</v>
      </c>
      <c r="K605" s="370" t="e" cm="1">
        <f t="array" ref="K605" ca="1">_xll.BDP($A605,"CNTRY_ISSUE_ISO")</f>
        <v>#NAME?</v>
      </c>
    </row>
    <row r="606" spans="1:11" ht="15" customHeight="1" outlineLevel="1">
      <c r="A606" s="377" t="s">
        <v>20379</v>
      </c>
      <c r="B606" s="365" t="s">
        <v>20380</v>
      </c>
      <c r="C606" s="365" t="s">
        <v>20381</v>
      </c>
      <c r="D606" s="365" t="s">
        <v>12128</v>
      </c>
      <c r="E606" s="365" t="s">
        <v>18752</v>
      </c>
      <c r="F606" s="413">
        <v>2.608746145605377E-2</v>
      </c>
      <c r="G606" s="470">
        <f t="shared" si="10"/>
        <v>1.0930646350086529E-5</v>
      </c>
      <c r="H606" s="362" t="e">
        <f ca="1">_xll.BQL($A606, "credit_rating(credit_rating_source=MOODY)")</f>
        <v>#NAME?</v>
      </c>
      <c r="I606" s="362" t="e">
        <f ca="1">_xll.BQL(A606, "credit_rating(credit_rating_source=SANDP)")</f>
        <v>#NAME?</v>
      </c>
      <c r="J606" s="362" t="e" cm="1">
        <f t="array" ref="J606" ca="1">_xll.BDP($A606,"RTG_FITCH")</f>
        <v>#NAME?</v>
      </c>
      <c r="K606" s="370" t="e" cm="1">
        <f t="array" ref="K606" ca="1">_xll.BDP($A606,"CNTRY_ISSUE_ISO")</f>
        <v>#NAME?</v>
      </c>
    </row>
    <row r="607" spans="1:11" ht="15" customHeight="1" outlineLevel="1">
      <c r="A607" s="377" t="s">
        <v>20382</v>
      </c>
      <c r="B607" s="365" t="s">
        <v>20383</v>
      </c>
      <c r="C607" s="365" t="s">
        <v>20384</v>
      </c>
      <c r="D607" s="365" t="s">
        <v>12129</v>
      </c>
      <c r="E607" s="365" t="s">
        <v>18753</v>
      </c>
      <c r="F607" s="413">
        <v>3.038304160538444E-2</v>
      </c>
      <c r="G607" s="470">
        <f t="shared" si="10"/>
        <v>1.2730494432656081E-5</v>
      </c>
      <c r="H607" s="362" t="e">
        <f ca="1">_xll.BQL($A607, "credit_rating(credit_rating_source=MOODY)")</f>
        <v>#NAME?</v>
      </c>
      <c r="I607" s="362" t="e">
        <f ca="1">_xll.BQL(A607, "credit_rating(credit_rating_source=SANDP)")</f>
        <v>#NAME?</v>
      </c>
      <c r="J607" s="362" t="e" cm="1">
        <f t="array" ref="J607" ca="1">_xll.BDP($A607,"RTG_FITCH")</f>
        <v>#NAME?</v>
      </c>
      <c r="K607" s="370" t="e" cm="1">
        <f t="array" ref="K607" ca="1">_xll.BDP($A607,"CNTRY_ISSUE_ISO")</f>
        <v>#NAME?</v>
      </c>
    </row>
    <row r="608" spans="1:11" ht="15" customHeight="1" outlineLevel="1">
      <c r="A608" s="377" t="s">
        <v>20385</v>
      </c>
      <c r="B608" s="365" t="s">
        <v>20386</v>
      </c>
      <c r="C608" s="365" t="s">
        <v>20387</v>
      </c>
      <c r="D608" s="365" t="s">
        <v>18705</v>
      </c>
      <c r="E608" s="365" t="s">
        <v>18757</v>
      </c>
      <c r="F608" s="413">
        <v>2.05738541253697E-2</v>
      </c>
      <c r="G608" s="470">
        <f t="shared" si="10"/>
        <v>8.6204448785299047E-6</v>
      </c>
      <c r="H608" s="362" t="e">
        <f ca="1">_xll.BQL($A608, "credit_rating(credit_rating_source=MOODY)")</f>
        <v>#NAME?</v>
      </c>
      <c r="I608" s="362" t="e">
        <f ca="1">_xll.BQL(A608, "credit_rating(credit_rating_source=SANDP)")</f>
        <v>#NAME?</v>
      </c>
      <c r="J608" s="362" t="e" cm="1">
        <f t="array" ref="J608" ca="1">_xll.BDP($A608,"RTG_FITCH")</f>
        <v>#NAME?</v>
      </c>
      <c r="K608" s="370" t="e" cm="1">
        <f t="array" ref="K608" ca="1">_xll.BDP($A608,"CNTRY_ISSUE_ISO")</f>
        <v>#NAME?</v>
      </c>
    </row>
    <row r="609" spans="1:11" ht="15" customHeight="1" outlineLevel="1">
      <c r="A609" s="377" t="s">
        <v>20388</v>
      </c>
      <c r="B609" s="365" t="s">
        <v>20389</v>
      </c>
      <c r="C609" s="365" t="s">
        <v>20390</v>
      </c>
      <c r="D609" s="365" t="s">
        <v>18679</v>
      </c>
      <c r="E609" s="365" t="s">
        <v>19130</v>
      </c>
      <c r="F609" s="413">
        <v>1.965013236573317E-2</v>
      </c>
      <c r="G609" s="470">
        <f t="shared" si="10"/>
        <v>8.2334054612421981E-6</v>
      </c>
      <c r="H609" s="362" t="e">
        <f ca="1">_xll.BQL($A609, "credit_rating(credit_rating_source=MOODY)")</f>
        <v>#NAME?</v>
      </c>
      <c r="I609" s="362" t="e">
        <f ca="1">_xll.BQL(A609, "credit_rating(credit_rating_source=SANDP)")</f>
        <v>#NAME?</v>
      </c>
      <c r="J609" s="362" t="e" cm="1">
        <f t="array" ref="J609" ca="1">_xll.BDP($A609,"RTG_FITCH")</f>
        <v>#NAME?</v>
      </c>
      <c r="K609" s="370" t="e" cm="1">
        <f t="array" ref="K609" ca="1">_xll.BDP($A609,"CNTRY_ISSUE_ISO")</f>
        <v>#NAME?</v>
      </c>
    </row>
    <row r="610" spans="1:11" ht="15" customHeight="1" outlineLevel="1">
      <c r="A610" s="377" t="s">
        <v>20391</v>
      </c>
      <c r="B610" s="365" t="s">
        <v>20392</v>
      </c>
      <c r="C610" s="365" t="s">
        <v>20393</v>
      </c>
      <c r="D610" s="365" t="s">
        <v>12128</v>
      </c>
      <c r="E610" s="365" t="s">
        <v>18752</v>
      </c>
      <c r="F610" s="413">
        <v>2.4995879830514951E-2</v>
      </c>
      <c r="G610" s="470">
        <f t="shared" si="10"/>
        <v>1.0473273648985765E-5</v>
      </c>
      <c r="H610" s="362" t="e">
        <f ca="1">_xll.BQL($A610, "credit_rating(credit_rating_source=MOODY)")</f>
        <v>#NAME?</v>
      </c>
      <c r="I610" s="362" t="e">
        <f ca="1">_xll.BQL(A610, "credit_rating(credit_rating_source=SANDP)")</f>
        <v>#NAME?</v>
      </c>
      <c r="J610" s="362" t="e" cm="1">
        <f t="array" ref="J610" ca="1">_xll.BDP($A610,"RTG_FITCH")</f>
        <v>#NAME?</v>
      </c>
      <c r="K610" s="370" t="e" cm="1">
        <f t="array" ref="K610" ca="1">_xll.BDP($A610,"CNTRY_ISSUE_ISO")</f>
        <v>#NAME?</v>
      </c>
    </row>
    <row r="611" spans="1:11" ht="15" customHeight="1" outlineLevel="1">
      <c r="A611" s="377" t="s">
        <v>20394</v>
      </c>
      <c r="B611" s="365" t="s">
        <v>20395</v>
      </c>
      <c r="C611" s="365" t="s">
        <v>20396</v>
      </c>
      <c r="D611" s="365" t="s">
        <v>12128</v>
      </c>
      <c r="E611" s="365" t="s">
        <v>18752</v>
      </c>
      <c r="F611" s="413">
        <v>2.487308716831154E-2</v>
      </c>
      <c r="G611" s="470">
        <f t="shared" si="10"/>
        <v>1.0421823523522535E-5</v>
      </c>
      <c r="H611" s="362" t="e">
        <f ca="1">_xll.BQL($A611, "credit_rating(credit_rating_source=MOODY)")</f>
        <v>#NAME?</v>
      </c>
      <c r="I611" s="362" t="e">
        <f ca="1">_xll.BQL(A611, "credit_rating(credit_rating_source=SANDP)")</f>
        <v>#NAME?</v>
      </c>
      <c r="J611" s="362" t="e" cm="1">
        <f t="array" ref="J611" ca="1">_xll.BDP($A611,"RTG_FITCH")</f>
        <v>#NAME?</v>
      </c>
      <c r="K611" s="370" t="e" cm="1">
        <f t="array" ref="K611" ca="1">_xll.BDP($A611,"CNTRY_ISSUE_ISO")</f>
        <v>#NAME?</v>
      </c>
    </row>
    <row r="612" spans="1:11" ht="15" customHeight="1" outlineLevel="1">
      <c r="A612" s="377" t="s">
        <v>20397</v>
      </c>
      <c r="B612" s="365" t="s">
        <v>20398</v>
      </c>
      <c r="C612" s="365" t="s">
        <v>20399</v>
      </c>
      <c r="D612" s="365" t="s">
        <v>12153</v>
      </c>
      <c r="E612" s="365" t="s">
        <v>18752</v>
      </c>
      <c r="F612" s="413">
        <v>3.4500996090581292E-2</v>
      </c>
      <c r="G612" s="470">
        <f t="shared" si="10"/>
        <v>1.4455917361953561E-5</v>
      </c>
      <c r="H612" s="362" t="e">
        <f ca="1">_xll.BQL($A612, "credit_rating(credit_rating_source=MOODY)")</f>
        <v>#NAME?</v>
      </c>
      <c r="I612" s="362" t="e">
        <f ca="1">_xll.BQL(A612, "credit_rating(credit_rating_source=SANDP)")</f>
        <v>#NAME?</v>
      </c>
      <c r="J612" s="362" t="e" cm="1">
        <f t="array" ref="J612" ca="1">_xll.BDP($A612,"RTG_FITCH")</f>
        <v>#NAME?</v>
      </c>
      <c r="K612" s="370" t="e" cm="1">
        <f t="array" ref="K612" ca="1">_xll.BDP($A612,"CNTRY_ISSUE_ISO")</f>
        <v>#NAME?</v>
      </c>
    </row>
    <row r="613" spans="1:11" ht="15" customHeight="1" outlineLevel="1">
      <c r="A613" s="377" t="s">
        <v>20400</v>
      </c>
      <c r="B613" s="365" t="s">
        <v>20401</v>
      </c>
      <c r="C613" s="365" t="s">
        <v>20402</v>
      </c>
      <c r="D613" s="365" t="s">
        <v>12128</v>
      </c>
      <c r="E613" s="365" t="s">
        <v>18752</v>
      </c>
      <c r="F613" s="413">
        <v>2.4884842754119871E-2</v>
      </c>
      <c r="G613" s="470">
        <f t="shared" si="10"/>
        <v>1.0426749113976227E-5</v>
      </c>
      <c r="H613" s="362" t="e">
        <f ca="1">_xll.BQL($A613, "credit_rating(credit_rating_source=MOODY)")</f>
        <v>#NAME?</v>
      </c>
      <c r="I613" s="362" t="e">
        <f ca="1">_xll.BQL(A613, "credit_rating(credit_rating_source=SANDP)")</f>
        <v>#NAME?</v>
      </c>
      <c r="J613" s="362" t="e" cm="1">
        <f t="array" ref="J613" ca="1">_xll.BDP($A613,"RTG_FITCH")</f>
        <v>#NAME?</v>
      </c>
      <c r="K613" s="370" t="e" cm="1">
        <f t="array" ref="K613" ca="1">_xll.BDP($A613,"CNTRY_ISSUE_ISO")</f>
        <v>#NAME?</v>
      </c>
    </row>
    <row r="614" spans="1:11" ht="15" customHeight="1" outlineLevel="1">
      <c r="A614" s="377" t="s">
        <v>20403</v>
      </c>
      <c r="B614" s="365" t="s">
        <v>20404</v>
      </c>
      <c r="C614" s="365" t="s">
        <v>20405</v>
      </c>
      <c r="D614" s="365" t="s">
        <v>12135</v>
      </c>
      <c r="E614" s="365" t="s">
        <v>19156</v>
      </c>
      <c r="F614" s="413">
        <v>1.907955830321963E-2</v>
      </c>
      <c r="G614" s="470">
        <f t="shared" si="10"/>
        <v>7.9943349290490252E-6</v>
      </c>
      <c r="H614" s="362" t="e">
        <f ca="1">_xll.BQL($A614, "credit_rating(credit_rating_source=MOODY)")</f>
        <v>#NAME?</v>
      </c>
      <c r="I614" s="362" t="e">
        <f ca="1">_xll.BQL(A614, "credit_rating(credit_rating_source=SANDP)")</f>
        <v>#NAME?</v>
      </c>
      <c r="J614" s="362" t="e" cm="1">
        <f t="array" ref="J614" ca="1">_xll.BDP($A614,"RTG_FITCH")</f>
        <v>#NAME?</v>
      </c>
      <c r="K614" s="370" t="e" cm="1">
        <f t="array" ref="K614" ca="1">_xll.BDP($A614,"CNTRY_ISSUE_ISO")</f>
        <v>#NAME?</v>
      </c>
    </row>
    <row r="615" spans="1:11" ht="15" customHeight="1" outlineLevel="1">
      <c r="A615" s="377" t="s">
        <v>20406</v>
      </c>
      <c r="B615" s="365" t="s">
        <v>20407</v>
      </c>
      <c r="C615" s="365" t="s">
        <v>20408</v>
      </c>
      <c r="D615" s="365" t="s">
        <v>12128</v>
      </c>
      <c r="E615" s="365" t="s">
        <v>19078</v>
      </c>
      <c r="F615" s="413">
        <v>2.3934758783950641E-2</v>
      </c>
      <c r="G615" s="470">
        <f t="shared" si="10"/>
        <v>1.0028663930475318E-5</v>
      </c>
      <c r="H615" s="362" t="e">
        <f ca="1">_xll.BQL($A615, "credit_rating(credit_rating_source=MOODY)")</f>
        <v>#NAME?</v>
      </c>
      <c r="I615" s="362" t="e">
        <f ca="1">_xll.BQL(A615, "credit_rating(credit_rating_source=SANDP)")</f>
        <v>#NAME?</v>
      </c>
      <c r="J615" s="362" t="e" cm="1">
        <f t="array" ref="J615" ca="1">_xll.BDP($A615,"RTG_FITCH")</f>
        <v>#NAME?</v>
      </c>
      <c r="K615" s="370" t="e" cm="1">
        <f t="array" ref="K615" ca="1">_xll.BDP($A615,"CNTRY_ISSUE_ISO")</f>
        <v>#NAME?</v>
      </c>
    </row>
    <row r="616" spans="1:11" ht="15" customHeight="1" outlineLevel="1">
      <c r="A616" s="377" t="s">
        <v>20409</v>
      </c>
      <c r="B616" s="365" t="s">
        <v>20410</v>
      </c>
      <c r="C616" s="365" t="s">
        <v>20411</v>
      </c>
      <c r="D616" s="365" t="s">
        <v>12135</v>
      </c>
      <c r="E616" s="365" t="s">
        <v>19156</v>
      </c>
      <c r="F616" s="413">
        <v>1.8692797055265331E-2</v>
      </c>
      <c r="G616" s="470">
        <f t="shared" si="10"/>
        <v>7.8322819661561738E-6</v>
      </c>
      <c r="H616" s="362" t="e">
        <f ca="1">_xll.BQL($A616, "credit_rating(credit_rating_source=MOODY)")</f>
        <v>#NAME?</v>
      </c>
      <c r="I616" s="362" t="e">
        <f ca="1">_xll.BQL(A616, "credit_rating(credit_rating_source=SANDP)")</f>
        <v>#NAME?</v>
      </c>
      <c r="J616" s="362" t="e" cm="1">
        <f t="array" ref="J616" ca="1">_xll.BDP($A616,"RTG_FITCH")</f>
        <v>#NAME?</v>
      </c>
      <c r="K616" s="370" t="e" cm="1">
        <f t="array" ref="K616" ca="1">_xll.BDP($A616,"CNTRY_ISSUE_ISO")</f>
        <v>#NAME?</v>
      </c>
    </row>
    <row r="617" spans="1:11" ht="15" customHeight="1" outlineLevel="1">
      <c r="A617" s="377" t="s">
        <v>20412</v>
      </c>
      <c r="B617" s="365" t="s">
        <v>20413</v>
      </c>
      <c r="C617" s="365" t="s">
        <v>20414</v>
      </c>
      <c r="D617" s="365" t="s">
        <v>12128</v>
      </c>
      <c r="E617" s="365" t="s">
        <v>18752</v>
      </c>
      <c r="F617" s="413">
        <v>1.3346564517890199E-2</v>
      </c>
      <c r="G617" s="470">
        <f t="shared" si="10"/>
        <v>5.592210532995994E-6</v>
      </c>
      <c r="H617" s="362" t="e">
        <f ca="1">_xll.BQL($A617, "credit_rating(credit_rating_source=MOODY)")</f>
        <v>#NAME?</v>
      </c>
      <c r="I617" s="362" t="e">
        <f ca="1">_xll.BQL(A617, "credit_rating(credit_rating_source=SANDP)")</f>
        <v>#NAME?</v>
      </c>
      <c r="J617" s="362" t="e" cm="1">
        <f t="array" ref="J617" ca="1">_xll.BDP($A617,"RTG_FITCH")</f>
        <v>#NAME?</v>
      </c>
      <c r="K617" s="370" t="e" cm="1">
        <f t="array" ref="K617" ca="1">_xll.BDP($A617,"CNTRY_ISSUE_ISO")</f>
        <v>#NAME?</v>
      </c>
    </row>
    <row r="618" spans="1:11" ht="15" customHeight="1" outlineLevel="1">
      <c r="A618" s="377"/>
      <c r="B618" s="365"/>
      <c r="C618" s="365"/>
      <c r="D618" s="365"/>
      <c r="E618" s="365"/>
      <c r="F618" s="413"/>
      <c r="G618" s="470" t="str">
        <f t="shared" si="10"/>
        <v/>
      </c>
      <c r="H618" s="362"/>
      <c r="I618" s="365"/>
      <c r="J618" s="365"/>
      <c r="K618" s="394"/>
    </row>
    <row r="619" spans="1:11" ht="15" customHeight="1" outlineLevel="1">
      <c r="A619" s="377"/>
      <c r="B619" s="365"/>
      <c r="C619" s="365"/>
      <c r="D619" s="365"/>
      <c r="E619" s="365"/>
      <c r="F619" s="413"/>
      <c r="G619" s="470" t="str">
        <f t="shared" si="10"/>
        <v/>
      </c>
      <c r="H619" s="362"/>
      <c r="I619" s="365"/>
      <c r="J619" s="365"/>
      <c r="K619" s="394"/>
    </row>
    <row r="620" spans="1:11" ht="15" customHeight="1" outlineLevel="1">
      <c r="A620" s="377"/>
      <c r="B620" s="365"/>
      <c r="C620" s="365"/>
      <c r="D620" s="365"/>
      <c r="E620" s="365"/>
      <c r="F620" s="413"/>
      <c r="G620" s="470" t="str">
        <f t="shared" si="10"/>
        <v/>
      </c>
      <c r="H620" s="362"/>
      <c r="I620" s="365"/>
      <c r="J620" s="365"/>
      <c r="K620" s="394"/>
    </row>
    <row r="621" spans="1:11" ht="15" customHeight="1" outlineLevel="1">
      <c r="A621" s="377"/>
      <c r="B621" s="365"/>
      <c r="C621" s="365"/>
      <c r="D621" s="365"/>
      <c r="E621" s="365"/>
      <c r="F621" s="413"/>
      <c r="G621" s="470" t="str">
        <f t="shared" si="10"/>
        <v/>
      </c>
      <c r="H621" s="362"/>
      <c r="I621" s="365"/>
      <c r="J621" s="365"/>
      <c r="K621" s="394"/>
    </row>
    <row r="622" spans="1:11" ht="15" customHeight="1" outlineLevel="1">
      <c r="A622" s="377"/>
      <c r="B622" s="365"/>
      <c r="C622" s="365"/>
      <c r="D622" s="365"/>
      <c r="E622" s="365"/>
      <c r="F622" s="413"/>
      <c r="G622" s="470" t="str">
        <f t="shared" si="10"/>
        <v/>
      </c>
      <c r="H622" s="362"/>
      <c r="I622" s="365"/>
      <c r="J622" s="365"/>
      <c r="K622" s="394"/>
    </row>
    <row r="623" spans="1:11" ht="15" customHeight="1" outlineLevel="1">
      <c r="A623" s="377"/>
      <c r="B623" s="365"/>
      <c r="C623" s="365"/>
      <c r="D623" s="365"/>
      <c r="E623" s="365"/>
      <c r="F623" s="413"/>
      <c r="G623" s="470" t="str">
        <f t="shared" si="10"/>
        <v/>
      </c>
      <c r="H623" s="362"/>
      <c r="I623" s="365"/>
      <c r="J623" s="365"/>
      <c r="K623" s="394"/>
    </row>
    <row r="624" spans="1:11" ht="15" customHeight="1" outlineLevel="1">
      <c r="A624" s="377"/>
      <c r="B624" s="365"/>
      <c r="C624" s="365"/>
      <c r="D624" s="365"/>
      <c r="E624" s="365"/>
      <c r="F624" s="413"/>
      <c r="G624" s="470" t="str">
        <f t="shared" si="10"/>
        <v/>
      </c>
      <c r="H624" s="362"/>
      <c r="I624" s="365"/>
      <c r="J624" s="365"/>
      <c r="K624" s="394"/>
    </row>
    <row r="625" spans="1:25" s="125" customFormat="1" ht="15" customHeight="1">
      <c r="A625" s="396" t="s">
        <v>12038</v>
      </c>
      <c r="B625" s="391" t="s">
        <v>12036</v>
      </c>
      <c r="C625" s="391" t="s">
        <v>12037</v>
      </c>
      <c r="D625" s="391" t="e">
        <f ca="1">_xll.BDP($A625,"fund_geo_focus")</f>
        <v>#NAME?</v>
      </c>
      <c r="E625" s="391" t="e">
        <f ca="1">_xll.BDP($A625,"ECONOMIC_ASSOCIATION")</f>
        <v>#NAME?</v>
      </c>
      <c r="F625" s="415" t="e">
        <f ca="1">_xll.BDP($A625,"Fund_strategy")</f>
        <v>#NAME?</v>
      </c>
      <c r="G625" s="469">
        <f>ESG!D38</f>
        <v>4.2299999999999997E-2</v>
      </c>
      <c r="H625" s="392">
        <f ca="1">COUNTIF(H627:H690, "&lt;=Aa3")+COUNTIF(H627:H690, "Baa3")+COUNTIF(H627:H690, "Baa2")+COUNTIF(H627:H690, "Baa1")+COUNTIF(H627:H690, "Aaa")</f>
        <v>0</v>
      </c>
      <c r="I625" s="392">
        <f ca="1">COUNTIF(I627:I690, "&lt;=AAA")+COUNTIF(I627:I690, "BBB+")+COUNTIF(I627:I690, "BBB")+COUNTIF(I627:I690, "BBB-")</f>
        <v>0</v>
      </c>
      <c r="J625" s="392">
        <f ca="1">COUNTIF(J627:J690, "&lt;=AAA")+COUNTIF(J627:J690, "BBB+")+COUNTIF(J627:J690, "BBB")+COUNTIF(J627:J690, "BBB-")</f>
        <v>0</v>
      </c>
      <c r="K625" s="395" t="e" cm="1">
        <f t="array" ref="K625" ca="1">_xll.BDP($A625,"CNTRY_ISSUE_ISO")</f>
        <v>#NAME?</v>
      </c>
    </row>
    <row r="626" spans="1:25" s="179" customFormat="1" ht="25" customHeight="1" outlineLevel="1" thickBot="1">
      <c r="A626" s="374" t="s">
        <v>12116</v>
      </c>
      <c r="B626" s="183" t="s">
        <v>8770</v>
      </c>
      <c r="C626" s="355" t="s">
        <v>8771</v>
      </c>
      <c r="D626" s="355" t="s">
        <v>12117</v>
      </c>
      <c r="E626" s="355" t="s">
        <v>18756</v>
      </c>
      <c r="F626" s="416" t="s">
        <v>12120</v>
      </c>
      <c r="G626" s="356" t="s">
        <v>18641</v>
      </c>
      <c r="H626" s="357" t="s">
        <v>18741</v>
      </c>
      <c r="I626" s="355" t="s">
        <v>18742</v>
      </c>
      <c r="J626" s="355" t="s">
        <v>18743</v>
      </c>
      <c r="K626" s="390" t="s">
        <v>20557</v>
      </c>
      <c r="N626" s="339"/>
      <c r="O626" s="340"/>
      <c r="P626" s="341"/>
      <c r="Q626" s="341"/>
      <c r="R626" s="342"/>
      <c r="S626" s="342"/>
      <c r="T626" s="342"/>
      <c r="U626" s="342"/>
      <c r="V626" s="342"/>
      <c r="W626" s="342"/>
      <c r="X626" s="343"/>
      <c r="Y626" s="344"/>
    </row>
    <row r="627" spans="1:25" ht="15" customHeight="1" outlineLevel="1" thickTop="1">
      <c r="A627" s="375" t="e">
        <f ca="1">_xll.BQL.Query("get(name(),id_isin(),cntry_of_domicile(),gics_sector_name(),SECURITY_TYP,id().WEIGHTS) for(filter(members('TSDJX US Equity', Type = HOLDINGS), BB_COMPOSITE&gt;='C'))","showdates=false","showallcols=false","showheaders=false","cols=6;rows=61")</f>
        <v>#NAME?</v>
      </c>
      <c r="B627" s="363" t="s">
        <v>20666</v>
      </c>
      <c r="C627" s="364" t="s">
        <v>20667</v>
      </c>
      <c r="D627" s="365" t="s">
        <v>12128</v>
      </c>
      <c r="E627" s="365" t="s">
        <v>18752</v>
      </c>
      <c r="F627" s="413">
        <v>1.8518168365102861</v>
      </c>
      <c r="G627" s="470">
        <f>IF($F627&lt;&gt;"",$G$625*$F627/100,"")</f>
        <v>7.8331852184385098E-4</v>
      </c>
      <c r="H627" s="362" t="e">
        <f ca="1">_xll.BQL($A627, "credit_rating(credit_rating_source=MOODY)")</f>
        <v>#NAME?</v>
      </c>
      <c r="I627" s="362" t="e">
        <f ca="1">_xll.BQL(A627, "credit_rating(credit_rating_source=SANDP)")</f>
        <v>#NAME?</v>
      </c>
      <c r="J627" s="362" t="e" cm="1">
        <f t="array" aca="1" ref="J627" ca="1">_xll.BDP($A627,"RTG_FITCH")</f>
        <v>#NAME?</v>
      </c>
      <c r="K627" s="370" t="e" cm="1">
        <f t="array" aca="1" ref="K627" ca="1">_xll.BDP($A627,"CNTRY_ISSUE_ISO")</f>
        <v>#NAME?</v>
      </c>
    </row>
    <row r="628" spans="1:25" ht="15" customHeight="1" outlineLevel="1">
      <c r="A628" s="377" t="s">
        <v>20668</v>
      </c>
      <c r="B628" s="365" t="s">
        <v>18783</v>
      </c>
      <c r="C628" s="365" t="s">
        <v>20415</v>
      </c>
      <c r="D628" s="365" t="s">
        <v>8769</v>
      </c>
      <c r="E628" s="365" t="s">
        <v>19078</v>
      </c>
      <c r="F628" s="413">
        <v>1.6296142479360229</v>
      </c>
      <c r="G628" s="470">
        <f t="shared" ref="G628:G689" si="11">IF($F628&lt;&gt;"",$G$625*$F628/100,"")</f>
        <v>6.8932682687693767E-4</v>
      </c>
      <c r="H628" s="362" t="e">
        <f ca="1">_xll.BQL($A628, "credit_rating(credit_rating_source=MOODY)")</f>
        <v>#NAME?</v>
      </c>
      <c r="I628" s="362" t="e">
        <f ca="1">_xll.BQL(A628, "credit_rating(credit_rating_source=SANDP)")</f>
        <v>#NAME?</v>
      </c>
      <c r="J628" s="362" t="e" cm="1">
        <f t="array" ref="J628" ca="1">_xll.BDP($A628,"RTG_FITCH")</f>
        <v>#NAME?</v>
      </c>
      <c r="K628" s="370" t="e" cm="1">
        <f t="array" ref="K628" ca="1">_xll.BDP($A628,"CNTRY_ISSUE_ISO")</f>
        <v>#NAME?</v>
      </c>
    </row>
    <row r="629" spans="1:25" ht="15" customHeight="1" outlineLevel="1">
      <c r="A629" s="377" t="s">
        <v>20416</v>
      </c>
      <c r="B629" s="365" t="s">
        <v>20417</v>
      </c>
      <c r="C629" s="365" t="s">
        <v>20418</v>
      </c>
      <c r="D629" s="365" t="s">
        <v>12128</v>
      </c>
      <c r="E629" s="365" t="s">
        <v>19078</v>
      </c>
      <c r="F629" s="413">
        <v>1.6257097229998549</v>
      </c>
      <c r="G629" s="470">
        <f t="shared" si="11"/>
        <v>6.8767521282893861E-4</v>
      </c>
      <c r="H629" s="362" t="e">
        <f ca="1">_xll.BQL($A629, "credit_rating(credit_rating_source=MOODY)")</f>
        <v>#NAME?</v>
      </c>
      <c r="I629" s="362" t="e">
        <f ca="1">_xll.BQL(A629, "credit_rating(credit_rating_source=SANDP)")</f>
        <v>#NAME?</v>
      </c>
      <c r="J629" s="362" t="e" cm="1">
        <f t="array" ref="J629" ca="1">_xll.BDP($A629,"RTG_FITCH")</f>
        <v>#NAME?</v>
      </c>
      <c r="K629" s="370" t="e" cm="1">
        <f t="array" ref="K629" ca="1">_xll.BDP($A629,"CNTRY_ISSUE_ISO")</f>
        <v>#NAME?</v>
      </c>
    </row>
    <row r="630" spans="1:25" ht="15" customHeight="1" outlineLevel="1">
      <c r="A630" s="377" t="s">
        <v>20419</v>
      </c>
      <c r="B630" s="365" t="s">
        <v>20420</v>
      </c>
      <c r="C630" s="365" t="s">
        <v>20421</v>
      </c>
      <c r="D630" s="365" t="s">
        <v>18686</v>
      </c>
      <c r="E630" s="365" t="s">
        <v>18752</v>
      </c>
      <c r="F630" s="413">
        <v>1.6096428354448551</v>
      </c>
      <c r="G630" s="470">
        <f t="shared" si="11"/>
        <v>6.8087891939317368E-4</v>
      </c>
      <c r="H630" s="362" t="e">
        <f ca="1">_xll.BQL($A630, "credit_rating(credit_rating_source=MOODY)")</f>
        <v>#NAME?</v>
      </c>
      <c r="I630" s="362" t="e">
        <f ca="1">_xll.BQL(A630, "credit_rating(credit_rating_source=SANDP)")</f>
        <v>#NAME?</v>
      </c>
      <c r="J630" s="362" t="e" cm="1">
        <f t="array" ref="J630" ca="1">_xll.BDP($A630,"RTG_FITCH")</f>
        <v>#NAME?</v>
      </c>
      <c r="K630" s="370" t="e" cm="1">
        <f t="array" ref="K630" ca="1">_xll.BDP($A630,"CNTRY_ISSUE_ISO")</f>
        <v>#NAME?</v>
      </c>
    </row>
    <row r="631" spans="1:25" ht="15" customHeight="1" outlineLevel="1">
      <c r="A631" s="377" t="s">
        <v>20422</v>
      </c>
      <c r="B631" s="365" t="s">
        <v>20423</v>
      </c>
      <c r="C631" s="365" t="s">
        <v>20424</v>
      </c>
      <c r="D631" s="365" t="s">
        <v>18676</v>
      </c>
      <c r="E631" s="365" t="s">
        <v>19078</v>
      </c>
      <c r="F631" s="413">
        <v>1.6001101453247091</v>
      </c>
      <c r="G631" s="470">
        <f t="shared" si="11"/>
        <v>6.7684659147235194E-4</v>
      </c>
      <c r="H631" s="362" t="e">
        <f ca="1">_xll.BQL($A631, "credit_rating(credit_rating_source=MOODY)")</f>
        <v>#NAME?</v>
      </c>
      <c r="I631" s="362" t="e">
        <f ca="1">_xll.BQL(A631, "credit_rating(credit_rating_source=SANDP)")</f>
        <v>#NAME?</v>
      </c>
      <c r="J631" s="362" t="e" cm="1">
        <f t="array" ref="J631" ca="1">_xll.BDP($A631,"RTG_FITCH")</f>
        <v>#NAME?</v>
      </c>
      <c r="K631" s="370" t="e" cm="1">
        <f t="array" ref="K631" ca="1">_xll.BDP($A631,"CNTRY_ISSUE_ISO")</f>
        <v>#NAME?</v>
      </c>
    </row>
    <row r="632" spans="1:25" ht="15" customHeight="1" outlineLevel="1">
      <c r="A632" s="377" t="s">
        <v>20669</v>
      </c>
      <c r="B632" s="365" t="s">
        <v>20670</v>
      </c>
      <c r="C632" s="365" t="s">
        <v>20671</v>
      </c>
      <c r="D632" s="365" t="s">
        <v>12128</v>
      </c>
      <c r="E632" s="365" t="s">
        <v>18752</v>
      </c>
      <c r="F632" s="413">
        <v>1.589121186444332</v>
      </c>
      <c r="G632" s="470">
        <f t="shared" si="11"/>
        <v>6.7219826186595236E-4</v>
      </c>
      <c r="H632" s="362" t="e">
        <f ca="1">_xll.BQL($A632, "credit_rating(credit_rating_source=MOODY)")</f>
        <v>#NAME?</v>
      </c>
      <c r="I632" s="362" t="e">
        <f ca="1">_xll.BQL(A632, "credit_rating(credit_rating_source=SANDP)")</f>
        <v>#NAME?</v>
      </c>
      <c r="J632" s="362" t="e" cm="1">
        <f t="array" ref="J632" ca="1">_xll.BDP($A632,"RTG_FITCH")</f>
        <v>#NAME?</v>
      </c>
      <c r="K632" s="370" t="e" cm="1">
        <f t="array" ref="K632" ca="1">_xll.BDP($A632,"CNTRY_ISSUE_ISO")</f>
        <v>#NAME?</v>
      </c>
    </row>
    <row r="633" spans="1:25" ht="15" customHeight="1" outlineLevel="1">
      <c r="A633" s="377" t="s">
        <v>20425</v>
      </c>
      <c r="B633" s="365" t="s">
        <v>20426</v>
      </c>
      <c r="C633" s="365" t="s">
        <v>20427</v>
      </c>
      <c r="D633" s="365" t="s">
        <v>12128</v>
      </c>
      <c r="E633" s="365" t="s">
        <v>19181</v>
      </c>
      <c r="F633" s="413">
        <v>1.5916993784349629</v>
      </c>
      <c r="G633" s="470">
        <f t="shared" si="11"/>
        <v>6.7328883707798925E-4</v>
      </c>
      <c r="H633" s="362" t="e">
        <f ca="1">_xll.BQL($A633, "credit_rating(credit_rating_source=MOODY)")</f>
        <v>#NAME?</v>
      </c>
      <c r="I633" s="362" t="e">
        <f ca="1">_xll.BQL(A633, "credit_rating(credit_rating_source=SANDP)")</f>
        <v>#NAME?</v>
      </c>
      <c r="J633" s="362" t="e" cm="1">
        <f t="array" ref="J633" ca="1">_xll.BDP($A633,"RTG_FITCH")</f>
        <v>#NAME?</v>
      </c>
      <c r="K633" s="370" t="e" cm="1">
        <f t="array" ref="K633" ca="1">_xll.BDP($A633,"CNTRY_ISSUE_ISO")</f>
        <v>#NAME?</v>
      </c>
    </row>
    <row r="634" spans="1:25" ht="15" customHeight="1" outlineLevel="1">
      <c r="A634" s="377" t="s">
        <v>20428</v>
      </c>
      <c r="B634" s="365" t="s">
        <v>20429</v>
      </c>
      <c r="C634" s="365" t="s">
        <v>20430</v>
      </c>
      <c r="D634" s="365" t="s">
        <v>18705</v>
      </c>
      <c r="E634" s="365" t="s">
        <v>19078</v>
      </c>
      <c r="F634" s="413">
        <v>1.5900348111442379</v>
      </c>
      <c r="G634" s="470">
        <f t="shared" si="11"/>
        <v>6.725847251140125E-4</v>
      </c>
      <c r="H634" s="362" t="e">
        <f ca="1">_xll.BQL($A634, "credit_rating(credit_rating_source=MOODY)")</f>
        <v>#NAME?</v>
      </c>
      <c r="I634" s="362" t="e">
        <f ca="1">_xll.BQL(A634, "credit_rating(credit_rating_source=SANDP)")</f>
        <v>#NAME?</v>
      </c>
      <c r="J634" s="362" t="e" cm="1">
        <f t="array" ref="J634" ca="1">_xll.BDP($A634,"RTG_FITCH")</f>
        <v>#NAME?</v>
      </c>
      <c r="K634" s="370" t="e" cm="1">
        <f t="array" ref="K634" ca="1">_xll.BDP($A634,"CNTRY_ISSUE_ISO")</f>
        <v>#NAME?</v>
      </c>
    </row>
    <row r="635" spans="1:25" ht="15" customHeight="1" outlineLevel="1">
      <c r="A635" s="377" t="s">
        <v>20434</v>
      </c>
      <c r="B635" s="365" t="s">
        <v>20435</v>
      </c>
      <c r="C635" s="365" t="s">
        <v>20436</v>
      </c>
      <c r="D635" s="365" t="s">
        <v>12128</v>
      </c>
      <c r="E635" s="365" t="s">
        <v>18752</v>
      </c>
      <c r="F635" s="413">
        <v>1.555263122950628</v>
      </c>
      <c r="G635" s="470">
        <f t="shared" si="11"/>
        <v>6.5787630100811552E-4</v>
      </c>
      <c r="H635" s="362" t="e">
        <f ca="1">_xll.BQL($A635, "credit_rating(credit_rating_source=MOODY)")</f>
        <v>#NAME?</v>
      </c>
      <c r="I635" s="362" t="e">
        <f ca="1">_xll.BQL(A635, "credit_rating(credit_rating_source=SANDP)")</f>
        <v>#NAME?</v>
      </c>
      <c r="J635" s="362" t="e" cm="1">
        <f t="array" ref="J635" ca="1">_xll.BDP($A635,"RTG_FITCH")</f>
        <v>#NAME?</v>
      </c>
      <c r="K635" s="370" t="e" cm="1">
        <f t="array" ref="K635" ca="1">_xll.BDP($A635,"CNTRY_ISSUE_ISO")</f>
        <v>#NAME?</v>
      </c>
    </row>
    <row r="636" spans="1:25" ht="15" customHeight="1" outlineLevel="1">
      <c r="A636" s="377" t="s">
        <v>20437</v>
      </c>
      <c r="B636" s="365" t="s">
        <v>8633</v>
      </c>
      <c r="C636" s="365" t="s">
        <v>20438</v>
      </c>
      <c r="D636" s="365" t="s">
        <v>12128</v>
      </c>
      <c r="E636" s="365" t="s">
        <v>18755</v>
      </c>
      <c r="F636" s="413">
        <v>1.5466345206736809</v>
      </c>
      <c r="G636" s="470">
        <f t="shared" si="11"/>
        <v>6.5422640224496698E-4</v>
      </c>
      <c r="H636" s="362" t="e">
        <f ca="1">_xll.BQL($A636, "credit_rating(credit_rating_source=MOODY)")</f>
        <v>#NAME?</v>
      </c>
      <c r="I636" s="362" t="e">
        <f ca="1">_xll.BQL(A636, "credit_rating(credit_rating_source=SANDP)")</f>
        <v>#NAME?</v>
      </c>
      <c r="J636" s="362" t="e" cm="1">
        <f t="array" ref="J636" ca="1">_xll.BDP($A636,"RTG_FITCH")</f>
        <v>#NAME?</v>
      </c>
      <c r="K636" s="370" t="e" cm="1">
        <f t="array" ref="K636" ca="1">_xll.BDP($A636,"CNTRY_ISSUE_ISO")</f>
        <v>#NAME?</v>
      </c>
    </row>
    <row r="637" spans="1:25" ht="15" customHeight="1" outlineLevel="1">
      <c r="A637" s="377" t="s">
        <v>20439</v>
      </c>
      <c r="B637" s="365" t="s">
        <v>20440</v>
      </c>
      <c r="C637" s="365" t="s">
        <v>20441</v>
      </c>
      <c r="D637" s="365" t="s">
        <v>12128</v>
      </c>
      <c r="E637" s="365" t="s">
        <v>18752</v>
      </c>
      <c r="F637" s="413">
        <v>1.5452106895717019</v>
      </c>
      <c r="G637" s="470">
        <f t="shared" si="11"/>
        <v>6.536241216888298E-4</v>
      </c>
      <c r="H637" s="362" t="e">
        <f ca="1">_xll.BQL($A637, "credit_rating(credit_rating_source=MOODY)")</f>
        <v>#NAME?</v>
      </c>
      <c r="I637" s="362" t="e">
        <f ca="1">_xll.BQL(A637, "credit_rating(credit_rating_source=SANDP)")</f>
        <v>#NAME?</v>
      </c>
      <c r="J637" s="362" t="e" cm="1">
        <f t="array" ref="J637" ca="1">_xll.BDP($A637,"RTG_FITCH")</f>
        <v>#NAME?</v>
      </c>
      <c r="K637" s="370" t="e" cm="1">
        <f t="array" ref="K637" ca="1">_xll.BDP($A637,"CNTRY_ISSUE_ISO")</f>
        <v>#NAME?</v>
      </c>
    </row>
    <row r="638" spans="1:25" ht="15" customHeight="1" outlineLevel="1">
      <c r="A638" s="377" t="s">
        <v>20442</v>
      </c>
      <c r="B638" s="365" t="s">
        <v>20443</v>
      </c>
      <c r="C638" s="365" t="s">
        <v>20444</v>
      </c>
      <c r="D638" s="365" t="s">
        <v>12128</v>
      </c>
      <c r="E638" s="365" t="s">
        <v>19078</v>
      </c>
      <c r="F638" s="413">
        <v>1.2658255711303119</v>
      </c>
      <c r="G638" s="470">
        <f t="shared" si="11"/>
        <v>5.3544421658812183E-4</v>
      </c>
      <c r="H638" s="362" t="e">
        <f ca="1">_xll.BQL($A638, "credit_rating(credit_rating_source=MOODY)")</f>
        <v>#NAME?</v>
      </c>
      <c r="I638" s="362" t="e">
        <f ca="1">_xll.BQL(A638, "credit_rating(credit_rating_source=SANDP)")</f>
        <v>#NAME?</v>
      </c>
      <c r="J638" s="362" t="e" cm="1">
        <f t="array" ref="J638" ca="1">_xll.BDP($A638,"RTG_FITCH")</f>
        <v>#NAME?</v>
      </c>
      <c r="K638" s="370" t="e" cm="1">
        <f t="array" ref="K638" ca="1">_xll.BDP($A638,"CNTRY_ISSUE_ISO")</f>
        <v>#NAME?</v>
      </c>
    </row>
    <row r="639" spans="1:25" ht="15" customHeight="1" outlineLevel="1">
      <c r="A639" s="377" t="s">
        <v>20672</v>
      </c>
      <c r="B639" s="365" t="s">
        <v>8633</v>
      </c>
      <c r="C639" s="365" t="s">
        <v>20673</v>
      </c>
      <c r="D639" s="365" t="s">
        <v>12128</v>
      </c>
      <c r="E639" s="365" t="s">
        <v>20336</v>
      </c>
      <c r="F639" s="413">
        <v>1.2341495034150689</v>
      </c>
      <c r="G639" s="470">
        <f t="shared" si="11"/>
        <v>5.2204523994457404E-4</v>
      </c>
      <c r="H639" s="362" t="e">
        <f ca="1">_xll.BQL($A639, "credit_rating(credit_rating_source=MOODY)")</f>
        <v>#NAME?</v>
      </c>
      <c r="I639" s="362" t="e">
        <f ca="1">_xll.BQL(A639, "credit_rating(credit_rating_source=SANDP)")</f>
        <v>#NAME?</v>
      </c>
      <c r="J639" s="362" t="e" cm="1">
        <f t="array" ref="J639" ca="1">_xll.BDP($A639,"RTG_FITCH")</f>
        <v>#NAME?</v>
      </c>
      <c r="K639" s="370" t="e" cm="1">
        <f t="array" ref="K639" ca="1">_xll.BDP($A639,"CNTRY_ISSUE_ISO")</f>
        <v>#NAME?</v>
      </c>
    </row>
    <row r="640" spans="1:25" ht="15" customHeight="1" outlineLevel="1">
      <c r="A640" s="377" t="s">
        <v>20448</v>
      </c>
      <c r="B640" s="365" t="s">
        <v>20449</v>
      </c>
      <c r="C640" s="365" t="s">
        <v>20450</v>
      </c>
      <c r="D640" s="365" t="s">
        <v>12128</v>
      </c>
      <c r="E640" s="365" t="s">
        <v>18752</v>
      </c>
      <c r="F640" s="413">
        <v>1.071738963266714</v>
      </c>
      <c r="G640" s="470">
        <f t="shared" si="11"/>
        <v>4.5334558146182001E-4</v>
      </c>
      <c r="H640" s="362" t="e">
        <f ca="1">_xll.BQL($A640, "credit_rating(credit_rating_source=MOODY)")</f>
        <v>#NAME?</v>
      </c>
      <c r="I640" s="362" t="e">
        <f ca="1">_xll.BQL(A640, "credit_rating(credit_rating_source=SANDP)")</f>
        <v>#NAME?</v>
      </c>
      <c r="J640" s="362" t="e" cm="1">
        <f t="array" ref="J640" ca="1">_xll.BDP($A640,"RTG_FITCH")</f>
        <v>#NAME?</v>
      </c>
      <c r="K640" s="370" t="e" cm="1">
        <f t="array" ref="K640" ca="1">_xll.BDP($A640,"CNTRY_ISSUE_ISO")</f>
        <v>#NAME?</v>
      </c>
    </row>
    <row r="641" spans="1:11" ht="15" customHeight="1" outlineLevel="1">
      <c r="A641" s="377" t="s">
        <v>20674</v>
      </c>
      <c r="B641" s="365" t="s">
        <v>20675</v>
      </c>
      <c r="C641" s="365" t="s">
        <v>20676</v>
      </c>
      <c r="D641" s="365" t="s">
        <v>12136</v>
      </c>
      <c r="E641" s="365" t="s">
        <v>19078</v>
      </c>
      <c r="F641" s="413">
        <v>1.0650963419560819</v>
      </c>
      <c r="G641" s="470">
        <f t="shared" si="11"/>
        <v>4.5053575264742264E-4</v>
      </c>
      <c r="H641" s="362" t="e">
        <f ca="1">_xll.BQL($A641, "credit_rating(credit_rating_source=MOODY)")</f>
        <v>#NAME?</v>
      </c>
      <c r="I641" s="362" t="e">
        <f ca="1">_xll.BQL(A641, "credit_rating(credit_rating_source=SANDP)")</f>
        <v>#NAME?</v>
      </c>
      <c r="J641" s="362" t="e" cm="1">
        <f t="array" ref="J641" ca="1">_xll.BDP($A641,"RTG_FITCH")</f>
        <v>#NAME?</v>
      </c>
      <c r="K641" s="370" t="e" cm="1">
        <f t="array" ref="K641" ca="1">_xll.BDP($A641,"CNTRY_ISSUE_ISO")</f>
        <v>#NAME?</v>
      </c>
    </row>
    <row r="642" spans="1:11" ht="15" customHeight="1" outlineLevel="1">
      <c r="A642" s="377" t="s">
        <v>19566</v>
      </c>
      <c r="B642" s="365" t="s">
        <v>19567</v>
      </c>
      <c r="C642" s="365" t="s">
        <v>19568</v>
      </c>
      <c r="D642" s="365" t="s">
        <v>12128</v>
      </c>
      <c r="E642" s="365" t="s">
        <v>18752</v>
      </c>
      <c r="F642" s="413">
        <v>1.0004641690009719</v>
      </c>
      <c r="G642" s="470">
        <f t="shared" si="11"/>
        <v>4.2319634348741107E-4</v>
      </c>
      <c r="H642" s="362" t="e">
        <f ca="1">_xll.BQL($A642, "credit_rating(credit_rating_source=MOODY)")</f>
        <v>#NAME?</v>
      </c>
      <c r="I642" s="362" t="e">
        <f ca="1">_xll.BQL(A642, "credit_rating(credit_rating_source=SANDP)")</f>
        <v>#NAME?</v>
      </c>
      <c r="J642" s="362" t="e" cm="1">
        <f t="array" ref="J642" ca="1">_xll.BDP($A642,"RTG_FITCH")</f>
        <v>#NAME?</v>
      </c>
      <c r="K642" s="370" t="e" cm="1">
        <f t="array" ref="K642" ca="1">_xll.BDP($A642,"CNTRY_ISSUE_ISO")</f>
        <v>#NAME?</v>
      </c>
    </row>
    <row r="643" spans="1:11" ht="15" customHeight="1" outlineLevel="1">
      <c r="A643" s="377" t="s">
        <v>20451</v>
      </c>
      <c r="B643" s="365" t="s">
        <v>19135</v>
      </c>
      <c r="C643" s="365" t="s">
        <v>20452</v>
      </c>
      <c r="D643" s="365" t="s">
        <v>12136</v>
      </c>
      <c r="E643" s="365" t="s">
        <v>19078</v>
      </c>
      <c r="F643" s="413">
        <v>0.99746518249785798</v>
      </c>
      <c r="G643" s="470">
        <f t="shared" si="11"/>
        <v>4.2192777219659389E-4</v>
      </c>
      <c r="H643" s="362" t="e">
        <f ca="1">_xll.BQL($A643, "credit_rating(credit_rating_source=MOODY)")</f>
        <v>#NAME?</v>
      </c>
      <c r="I643" s="362" t="e">
        <f ca="1">_xll.BQL(A643, "credit_rating(credit_rating_source=SANDP)")</f>
        <v>#NAME?</v>
      </c>
      <c r="J643" s="362" t="e" cm="1">
        <f t="array" ref="J643" ca="1">_xll.BDP($A643,"RTG_FITCH")</f>
        <v>#NAME?</v>
      </c>
      <c r="K643" s="370" t="e" cm="1">
        <f t="array" ref="K643" ca="1">_xll.BDP($A643,"CNTRY_ISSUE_ISO")</f>
        <v>#NAME?</v>
      </c>
    </row>
    <row r="644" spans="1:11" ht="15" customHeight="1" outlineLevel="1">
      <c r="A644" s="377" t="s">
        <v>20453</v>
      </c>
      <c r="B644" s="365" t="s">
        <v>20454</v>
      </c>
      <c r="C644" s="365" t="s">
        <v>20455</v>
      </c>
      <c r="D644" s="365" t="s">
        <v>12128</v>
      </c>
      <c r="E644" s="365" t="s">
        <v>19181</v>
      </c>
      <c r="F644" s="413">
        <v>0.88558072400695198</v>
      </c>
      <c r="G644" s="470">
        <f t="shared" si="11"/>
        <v>3.7460064625494067E-4</v>
      </c>
      <c r="H644" s="362" t="e">
        <f ca="1">_xll.BQL($A644, "credit_rating(credit_rating_source=MOODY)")</f>
        <v>#NAME?</v>
      </c>
      <c r="I644" s="362" t="e">
        <f ca="1">_xll.BQL(A644, "credit_rating(credit_rating_source=SANDP)")</f>
        <v>#NAME?</v>
      </c>
      <c r="J644" s="362" t="e" cm="1">
        <f t="array" ref="J644" ca="1">_xll.BDP($A644,"RTG_FITCH")</f>
        <v>#NAME?</v>
      </c>
      <c r="K644" s="370" t="e" cm="1">
        <f t="array" ref="K644" ca="1">_xll.BDP($A644,"CNTRY_ISSUE_ISO")</f>
        <v>#NAME?</v>
      </c>
    </row>
    <row r="645" spans="1:11" ht="15" customHeight="1" outlineLevel="1">
      <c r="A645" s="377" t="s">
        <v>20456</v>
      </c>
      <c r="B645" s="365" t="s">
        <v>20457</v>
      </c>
      <c r="C645" s="365" t="s">
        <v>20458</v>
      </c>
      <c r="D645" s="365" t="s">
        <v>12128</v>
      </c>
      <c r="E645" s="365" t="s">
        <v>18752</v>
      </c>
      <c r="F645" s="413">
        <v>0.92670827967406</v>
      </c>
      <c r="G645" s="470">
        <f t="shared" si="11"/>
        <v>3.9199760230212738E-4</v>
      </c>
      <c r="H645" s="362" t="e">
        <f ca="1">_xll.BQL($A645, "credit_rating(credit_rating_source=MOODY)")</f>
        <v>#NAME?</v>
      </c>
      <c r="I645" s="362" t="e">
        <f ca="1">_xll.BQL(A645, "credit_rating(credit_rating_source=SANDP)")</f>
        <v>#NAME?</v>
      </c>
      <c r="J645" s="362" t="e" cm="1">
        <f t="array" ref="J645" ca="1">_xll.BDP($A645,"RTG_FITCH")</f>
        <v>#NAME?</v>
      </c>
      <c r="K645" s="370" t="e" cm="1">
        <f t="array" ref="K645" ca="1">_xll.BDP($A645,"CNTRY_ISSUE_ISO")</f>
        <v>#NAME?</v>
      </c>
    </row>
    <row r="646" spans="1:11" ht="15" customHeight="1" outlineLevel="1">
      <c r="A646" s="377" t="s">
        <v>19356</v>
      </c>
      <c r="B646" s="365" t="s">
        <v>19357</v>
      </c>
      <c r="C646" s="365" t="s">
        <v>19358</v>
      </c>
      <c r="D646" s="365" t="s">
        <v>12128</v>
      </c>
      <c r="E646" s="365" t="s">
        <v>19078</v>
      </c>
      <c r="F646" s="413">
        <v>0.91562861263230733</v>
      </c>
      <c r="G646" s="470">
        <f t="shared" si="11"/>
        <v>3.8731090314346602E-4</v>
      </c>
      <c r="H646" s="362" t="e">
        <f ca="1">_xll.BQL($A646, "credit_rating(credit_rating_source=MOODY)")</f>
        <v>#NAME?</v>
      </c>
      <c r="I646" s="362" t="e">
        <f ca="1">_xll.BQL(A646, "credit_rating(credit_rating_source=SANDP)")</f>
        <v>#NAME?</v>
      </c>
      <c r="J646" s="362" t="e" cm="1">
        <f t="array" ref="J646" ca="1">_xll.BDP($A646,"RTG_FITCH")</f>
        <v>#NAME?</v>
      </c>
      <c r="K646" s="370" t="e" cm="1">
        <f t="array" ref="K646" ca="1">_xll.BDP($A646,"CNTRY_ISSUE_ISO")</f>
        <v>#NAME?</v>
      </c>
    </row>
    <row r="647" spans="1:11" ht="15" customHeight="1" outlineLevel="1">
      <c r="A647" s="377" t="s">
        <v>20462</v>
      </c>
      <c r="B647" s="365" t="s">
        <v>20463</v>
      </c>
      <c r="C647" s="365" t="s">
        <v>20464</v>
      </c>
      <c r="D647" s="365" t="s">
        <v>18686</v>
      </c>
      <c r="E647" s="365" t="s">
        <v>18752</v>
      </c>
      <c r="F647" s="413">
        <v>0.86225437495307811</v>
      </c>
      <c r="G647" s="470">
        <f t="shared" si="11"/>
        <v>3.6473360060515199E-4</v>
      </c>
      <c r="H647" s="362" t="e">
        <f ca="1">_xll.BQL($A647, "credit_rating(credit_rating_source=MOODY)")</f>
        <v>#NAME?</v>
      </c>
      <c r="I647" s="362" t="e">
        <f ca="1">_xll.BQL(A647, "credit_rating(credit_rating_source=SANDP)")</f>
        <v>#NAME?</v>
      </c>
      <c r="J647" s="362" t="e" cm="1">
        <f t="array" ref="J647" ca="1">_xll.BDP($A647,"RTG_FITCH")</f>
        <v>#NAME?</v>
      </c>
      <c r="K647" s="370" t="e" cm="1">
        <f t="array" ref="K647" ca="1">_xll.BDP($A647,"CNTRY_ISSUE_ISO")</f>
        <v>#NAME?</v>
      </c>
    </row>
    <row r="648" spans="1:11" ht="15" customHeight="1" outlineLevel="1">
      <c r="A648" s="377" t="s">
        <v>20465</v>
      </c>
      <c r="B648" s="365" t="s">
        <v>20466</v>
      </c>
      <c r="C648" s="365" t="s">
        <v>20467</v>
      </c>
      <c r="D648" s="365" t="s">
        <v>12128</v>
      </c>
      <c r="E648" s="365" t="s">
        <v>19181</v>
      </c>
      <c r="F648" s="413">
        <v>0.80542708528242202</v>
      </c>
      <c r="G648" s="470">
        <f t="shared" si="11"/>
        <v>3.4069565707446452E-4</v>
      </c>
      <c r="H648" s="362" t="e">
        <f ca="1">_xll.BQL($A648, "credit_rating(credit_rating_source=MOODY)")</f>
        <v>#NAME?</v>
      </c>
      <c r="I648" s="362" t="e">
        <f ca="1">_xll.BQL(A648, "credit_rating(credit_rating_source=SANDP)")</f>
        <v>#NAME?</v>
      </c>
      <c r="J648" s="362" t="e" cm="1">
        <f t="array" ref="J648" ca="1">_xll.BDP($A648,"RTG_FITCH")</f>
        <v>#NAME?</v>
      </c>
      <c r="K648" s="370" t="e" cm="1">
        <f t="array" ref="K648" ca="1">_xll.BDP($A648,"CNTRY_ISSUE_ISO")</f>
        <v>#NAME?</v>
      </c>
    </row>
    <row r="649" spans="1:11" ht="15" customHeight="1" outlineLevel="1">
      <c r="A649" s="377" t="s">
        <v>20468</v>
      </c>
      <c r="B649" s="365" t="s">
        <v>20469</v>
      </c>
      <c r="C649" s="365" t="s">
        <v>20470</v>
      </c>
      <c r="D649" s="365" t="s">
        <v>18683</v>
      </c>
      <c r="E649" s="365" t="s">
        <v>19078</v>
      </c>
      <c r="F649" s="413">
        <v>0.80712347295912124</v>
      </c>
      <c r="G649" s="470">
        <f t="shared" si="11"/>
        <v>3.4141322906170829E-4</v>
      </c>
      <c r="H649" s="362" t="e">
        <f ca="1">_xll.BQL($A649, "credit_rating(credit_rating_source=MOODY)")</f>
        <v>#NAME?</v>
      </c>
      <c r="I649" s="362" t="e">
        <f ca="1">_xll.BQL(A649, "credit_rating(credit_rating_source=SANDP)")</f>
        <v>#NAME?</v>
      </c>
      <c r="J649" s="362" t="e" cm="1">
        <f t="array" ref="J649" ca="1">_xll.BDP($A649,"RTG_FITCH")</f>
        <v>#NAME?</v>
      </c>
      <c r="K649" s="370" t="e" cm="1">
        <f t="array" ref="K649" ca="1">_xll.BDP($A649,"CNTRY_ISSUE_ISO")</f>
        <v>#NAME?</v>
      </c>
    </row>
    <row r="650" spans="1:11" ht="15" customHeight="1" outlineLevel="1">
      <c r="A650" s="377" t="s">
        <v>20471</v>
      </c>
      <c r="B650" s="365" t="s">
        <v>20472</v>
      </c>
      <c r="C650" s="365" t="s">
        <v>20473</v>
      </c>
      <c r="D650" s="365" t="s">
        <v>12136</v>
      </c>
      <c r="E650" s="365" t="s">
        <v>19078</v>
      </c>
      <c r="F650" s="413">
        <v>0.80445883198583867</v>
      </c>
      <c r="G650" s="470">
        <f t="shared" si="11"/>
        <v>3.4028608593000977E-4</v>
      </c>
      <c r="H650" s="362" t="e">
        <f ca="1">_xll.BQL($A650, "credit_rating(credit_rating_source=MOODY)")</f>
        <v>#NAME?</v>
      </c>
      <c r="I650" s="362" t="e">
        <f ca="1">_xll.BQL(A650, "credit_rating(credit_rating_source=SANDP)")</f>
        <v>#NAME?</v>
      </c>
      <c r="J650" s="362" t="e" cm="1">
        <f t="array" ref="J650" ca="1">_xll.BDP($A650,"RTG_FITCH")</f>
        <v>#NAME?</v>
      </c>
      <c r="K650" s="370" t="e" cm="1">
        <f t="array" ref="K650" ca="1">_xll.BDP($A650,"CNTRY_ISSUE_ISO")</f>
        <v>#NAME?</v>
      </c>
    </row>
    <row r="651" spans="1:11" ht="15" customHeight="1" outlineLevel="1">
      <c r="A651" s="377" t="s">
        <v>20474</v>
      </c>
      <c r="B651" s="365" t="s">
        <v>20475</v>
      </c>
      <c r="C651" s="365" t="s">
        <v>20476</v>
      </c>
      <c r="D651" s="365" t="s">
        <v>12128</v>
      </c>
      <c r="E651" s="365" t="s">
        <v>18752</v>
      </c>
      <c r="F651" s="413">
        <v>0.80293950886232368</v>
      </c>
      <c r="G651" s="470">
        <f t="shared" si="11"/>
        <v>3.3964341224876284E-4</v>
      </c>
      <c r="H651" s="362" t="e">
        <f ca="1">_xll.BQL($A651, "credit_rating(credit_rating_source=MOODY)")</f>
        <v>#NAME?</v>
      </c>
      <c r="I651" s="362" t="e">
        <f ca="1">_xll.BQL(A651, "credit_rating(credit_rating_source=SANDP)")</f>
        <v>#NAME?</v>
      </c>
      <c r="J651" s="362" t="e" cm="1">
        <f t="array" ref="J651" ca="1">_xll.BDP($A651,"RTG_FITCH")</f>
        <v>#NAME?</v>
      </c>
      <c r="K651" s="370" t="e" cm="1">
        <f t="array" ref="K651" ca="1">_xll.BDP($A651,"CNTRY_ISSUE_ISO")</f>
        <v>#NAME?</v>
      </c>
    </row>
    <row r="652" spans="1:11" ht="15" customHeight="1" outlineLevel="1">
      <c r="A652" s="377" t="s">
        <v>19848</v>
      </c>
      <c r="B652" s="365" t="s">
        <v>19849</v>
      </c>
      <c r="C652" s="365" t="s">
        <v>19850</v>
      </c>
      <c r="D652" s="365" t="s">
        <v>18686</v>
      </c>
      <c r="E652" s="365" t="s">
        <v>18752</v>
      </c>
      <c r="F652" s="413">
        <v>0.79877523575122134</v>
      </c>
      <c r="G652" s="470">
        <f t="shared" si="11"/>
        <v>3.3788192472276657E-4</v>
      </c>
      <c r="H652" s="362" t="e">
        <f ca="1">_xll.BQL($A652, "credit_rating(credit_rating_source=MOODY)")</f>
        <v>#NAME?</v>
      </c>
      <c r="I652" s="362" t="e">
        <f ca="1">_xll.BQL(A652, "credit_rating(credit_rating_source=SANDP)")</f>
        <v>#NAME?</v>
      </c>
      <c r="J652" s="362" t="e" cm="1">
        <f t="array" ref="J652" ca="1">_xll.BDP($A652,"RTG_FITCH")</f>
        <v>#NAME?</v>
      </c>
      <c r="K652" s="370" t="e" cm="1">
        <f t="array" ref="K652" ca="1">_xll.BDP($A652,"CNTRY_ISSUE_ISO")</f>
        <v>#NAME?</v>
      </c>
    </row>
    <row r="653" spans="1:11" ht="15" customHeight="1" outlineLevel="1">
      <c r="A653" s="377" t="s">
        <v>20477</v>
      </c>
      <c r="B653" s="365" t="s">
        <v>20478</v>
      </c>
      <c r="C653" s="365" t="s">
        <v>20479</v>
      </c>
      <c r="D653" s="365" t="s">
        <v>12128</v>
      </c>
      <c r="E653" s="365" t="s">
        <v>19078</v>
      </c>
      <c r="F653" s="413">
        <v>0.79645179203006577</v>
      </c>
      <c r="G653" s="470">
        <f t="shared" si="11"/>
        <v>3.3689910802871779E-4</v>
      </c>
      <c r="H653" s="362" t="e">
        <f ca="1">_xll.BQL($A653, "credit_rating(credit_rating_source=MOODY)")</f>
        <v>#NAME?</v>
      </c>
      <c r="I653" s="362" t="e">
        <f ca="1">_xll.BQL(A653, "credit_rating(credit_rating_source=SANDP)")</f>
        <v>#NAME?</v>
      </c>
      <c r="J653" s="362" t="e" cm="1">
        <f t="array" ref="J653" ca="1">_xll.BDP($A653,"RTG_FITCH")</f>
        <v>#NAME?</v>
      </c>
      <c r="K653" s="370" t="e" cm="1">
        <f t="array" ref="K653" ca="1">_xll.BDP($A653,"CNTRY_ISSUE_ISO")</f>
        <v>#NAME?</v>
      </c>
    </row>
    <row r="654" spans="1:11" ht="15" customHeight="1" outlineLevel="1">
      <c r="A654" s="377" t="s">
        <v>20480</v>
      </c>
      <c r="B654" s="365" t="s">
        <v>20481</v>
      </c>
      <c r="C654" s="365" t="s">
        <v>20482</v>
      </c>
      <c r="D654" s="365" t="s">
        <v>18691</v>
      </c>
      <c r="E654" s="365" t="s">
        <v>18752</v>
      </c>
      <c r="F654" s="413">
        <v>0.79228659301054505</v>
      </c>
      <c r="G654" s="470">
        <f t="shared" si="11"/>
        <v>3.3513722884346051E-4</v>
      </c>
      <c r="H654" s="362" t="e">
        <f ca="1">_xll.BQL($A654, "credit_rating(credit_rating_source=MOODY)")</f>
        <v>#NAME?</v>
      </c>
      <c r="I654" s="362" t="e">
        <f ca="1">_xll.BQL(A654, "credit_rating(credit_rating_source=SANDP)")</f>
        <v>#NAME?</v>
      </c>
      <c r="J654" s="362" t="e" cm="1">
        <f t="array" ref="J654" ca="1">_xll.BDP($A654,"RTG_FITCH")</f>
        <v>#NAME?</v>
      </c>
      <c r="K654" s="370" t="e" cm="1">
        <f t="array" ref="K654" ca="1">_xll.BDP($A654,"CNTRY_ISSUE_ISO")</f>
        <v>#NAME?</v>
      </c>
    </row>
    <row r="655" spans="1:11" ht="15" customHeight="1" outlineLevel="1">
      <c r="A655" s="377" t="s">
        <v>20483</v>
      </c>
      <c r="B655" s="365" t="s">
        <v>20484</v>
      </c>
      <c r="C655" s="365" t="s">
        <v>20485</v>
      </c>
      <c r="D655" s="365" t="s">
        <v>18700</v>
      </c>
      <c r="E655" s="365" t="s">
        <v>19078</v>
      </c>
      <c r="F655" s="413">
        <v>0.78818892357832904</v>
      </c>
      <c r="G655" s="470">
        <f t="shared" si="11"/>
        <v>3.3340391467363319E-4</v>
      </c>
      <c r="H655" s="362" t="e">
        <f ca="1">_xll.BQL($A655, "credit_rating(credit_rating_source=MOODY)")</f>
        <v>#NAME?</v>
      </c>
      <c r="I655" s="362" t="e">
        <f ca="1">_xll.BQL(A655, "credit_rating(credit_rating_source=SANDP)")</f>
        <v>#NAME?</v>
      </c>
      <c r="J655" s="362" t="e" cm="1">
        <f t="array" ref="J655" ca="1">_xll.BDP($A655,"RTG_FITCH")</f>
        <v>#NAME?</v>
      </c>
      <c r="K655" s="370" t="e" cm="1">
        <f t="array" ref="K655" ca="1">_xll.BDP($A655,"CNTRY_ISSUE_ISO")</f>
        <v>#NAME?</v>
      </c>
    </row>
    <row r="656" spans="1:11" ht="15" customHeight="1" outlineLevel="1">
      <c r="A656" s="377" t="s">
        <v>19632</v>
      </c>
      <c r="B656" s="365" t="s">
        <v>19633</v>
      </c>
      <c r="C656" s="365" t="s">
        <v>19634</v>
      </c>
      <c r="D656" s="365" t="s">
        <v>12128</v>
      </c>
      <c r="E656" s="365" t="s">
        <v>18752</v>
      </c>
      <c r="F656" s="413">
        <v>0.7906623335996279</v>
      </c>
      <c r="G656" s="470">
        <f t="shared" si="11"/>
        <v>3.3445016711264254E-4</v>
      </c>
      <c r="H656" s="362" t="e">
        <f ca="1">_xll.BQL($A656, "credit_rating(credit_rating_source=MOODY)")</f>
        <v>#NAME?</v>
      </c>
      <c r="I656" s="362" t="e">
        <f ca="1">_xll.BQL(A656, "credit_rating(credit_rating_source=SANDP)")</f>
        <v>#NAME?</v>
      </c>
      <c r="J656" s="362" t="e" cm="1">
        <f t="array" ref="J656" ca="1">_xll.BDP($A656,"RTG_FITCH")</f>
        <v>#NAME?</v>
      </c>
      <c r="K656" s="370" t="e" cm="1">
        <f t="array" ref="K656" ca="1">_xll.BDP($A656,"CNTRY_ISSUE_ISO")</f>
        <v>#NAME?</v>
      </c>
    </row>
    <row r="657" spans="1:11" ht="15" customHeight="1" outlineLevel="1">
      <c r="A657" s="377" t="s">
        <v>20486</v>
      </c>
      <c r="B657" s="365" t="s">
        <v>20487</v>
      </c>
      <c r="C657" s="365" t="s">
        <v>20488</v>
      </c>
      <c r="D657" s="365" t="s">
        <v>12129</v>
      </c>
      <c r="E657" s="365" t="s">
        <v>18752</v>
      </c>
      <c r="F657" s="413">
        <v>0.78203774359249278</v>
      </c>
      <c r="G657" s="470">
        <f t="shared" si="11"/>
        <v>3.3080196553962447E-4</v>
      </c>
      <c r="H657" s="362" t="e">
        <f ca="1">_xll.BQL($A657, "credit_rating(credit_rating_source=MOODY)")</f>
        <v>#NAME?</v>
      </c>
      <c r="I657" s="362" t="e">
        <f ca="1">_xll.BQL(A657, "credit_rating(credit_rating_source=SANDP)")</f>
        <v>#NAME?</v>
      </c>
      <c r="J657" s="362" t="e" cm="1">
        <f t="array" ref="J657" ca="1">_xll.BDP($A657,"RTG_FITCH")</f>
        <v>#NAME?</v>
      </c>
      <c r="K657" s="370" t="e" cm="1">
        <f t="array" ref="K657" ca="1">_xll.BDP($A657,"CNTRY_ISSUE_ISO")</f>
        <v>#NAME?</v>
      </c>
    </row>
    <row r="658" spans="1:11" ht="15" customHeight="1" outlineLevel="1">
      <c r="A658" s="377" t="s">
        <v>20489</v>
      </c>
      <c r="B658" s="365" t="s">
        <v>20490</v>
      </c>
      <c r="C658" s="365" t="s">
        <v>20491</v>
      </c>
      <c r="D658" s="365" t="s">
        <v>18686</v>
      </c>
      <c r="E658" s="365" t="s">
        <v>19078</v>
      </c>
      <c r="F658" s="413">
        <v>0.78081610002544688</v>
      </c>
      <c r="G658" s="470">
        <f t="shared" si="11"/>
        <v>3.3028521031076402E-4</v>
      </c>
      <c r="H658" s="362" t="e">
        <f ca="1">_xll.BQL($A658, "credit_rating(credit_rating_source=MOODY)")</f>
        <v>#NAME?</v>
      </c>
      <c r="I658" s="362" t="e">
        <f ca="1">_xll.BQL(A658, "credit_rating(credit_rating_source=SANDP)")</f>
        <v>#NAME?</v>
      </c>
      <c r="J658" s="362" t="e" cm="1">
        <f t="array" ref="J658" ca="1">_xll.BDP($A658,"RTG_FITCH")</f>
        <v>#NAME?</v>
      </c>
      <c r="K658" s="370" t="e" cm="1">
        <f t="array" ref="K658" ca="1">_xll.BDP($A658,"CNTRY_ISSUE_ISO")</f>
        <v>#NAME?</v>
      </c>
    </row>
    <row r="659" spans="1:11" ht="15" customHeight="1" outlineLevel="1">
      <c r="A659" s="377" t="s">
        <v>20492</v>
      </c>
      <c r="B659" s="365" t="s">
        <v>20493</v>
      </c>
      <c r="C659" s="365" t="s">
        <v>20494</v>
      </c>
      <c r="D659" s="365" t="s">
        <v>12128</v>
      </c>
      <c r="E659" s="365" t="s">
        <v>18752</v>
      </c>
      <c r="F659" s="413">
        <v>0.77475232579429398</v>
      </c>
      <c r="G659" s="470">
        <f t="shared" si="11"/>
        <v>3.2772023381098635E-4</v>
      </c>
      <c r="H659" s="362" t="e">
        <f ca="1">_xll.BQL($A659, "credit_rating(credit_rating_source=MOODY)")</f>
        <v>#NAME?</v>
      </c>
      <c r="I659" s="362" t="e">
        <f ca="1">_xll.BQL(A659, "credit_rating(credit_rating_source=SANDP)")</f>
        <v>#NAME?</v>
      </c>
      <c r="J659" s="362" t="e" cm="1">
        <f t="array" ref="J659" ca="1">_xll.BDP($A659,"RTG_FITCH")</f>
        <v>#NAME?</v>
      </c>
      <c r="K659" s="370" t="e" cm="1">
        <f t="array" ref="K659" ca="1">_xll.BDP($A659,"CNTRY_ISSUE_ISO")</f>
        <v>#NAME?</v>
      </c>
    </row>
    <row r="660" spans="1:11" ht="15" customHeight="1" outlineLevel="1">
      <c r="A660" s="377" t="s">
        <v>20498</v>
      </c>
      <c r="B660" s="365" t="s">
        <v>20499</v>
      </c>
      <c r="C660" s="365" t="s">
        <v>20500</v>
      </c>
      <c r="D660" s="365" t="s">
        <v>12128</v>
      </c>
      <c r="E660" s="365" t="s">
        <v>18752</v>
      </c>
      <c r="F660" s="413">
        <v>0.77529530935437274</v>
      </c>
      <c r="G660" s="470">
        <f t="shared" si="11"/>
        <v>3.2794991585689966E-4</v>
      </c>
      <c r="H660" s="362" t="e">
        <f ca="1">_xll.BQL($A660, "credit_rating(credit_rating_source=MOODY)")</f>
        <v>#NAME?</v>
      </c>
      <c r="I660" s="362" t="e">
        <f ca="1">_xll.BQL(A660, "credit_rating(credit_rating_source=SANDP)")</f>
        <v>#NAME?</v>
      </c>
      <c r="J660" s="362" t="e" cm="1">
        <f t="array" ref="J660" ca="1">_xll.BDP($A660,"RTG_FITCH")</f>
        <v>#NAME?</v>
      </c>
      <c r="K660" s="370" t="e" cm="1">
        <f t="array" ref="K660" ca="1">_xll.BDP($A660,"CNTRY_ISSUE_ISO")</f>
        <v>#NAME?</v>
      </c>
    </row>
    <row r="661" spans="1:11" ht="15" customHeight="1" outlineLevel="1">
      <c r="A661" s="377" t="s">
        <v>20495</v>
      </c>
      <c r="B661" s="365" t="s">
        <v>20496</v>
      </c>
      <c r="C661" s="365" t="s">
        <v>20497</v>
      </c>
      <c r="D661" s="365" t="s">
        <v>12128</v>
      </c>
      <c r="E661" s="365" t="s">
        <v>19181</v>
      </c>
      <c r="F661" s="413">
        <v>0.75712793682533286</v>
      </c>
      <c r="G661" s="470">
        <f t="shared" si="11"/>
        <v>3.2026511727711578E-4</v>
      </c>
      <c r="H661" s="362" t="e">
        <f ca="1">_xll.BQL($A661, "credit_rating(credit_rating_source=MOODY)")</f>
        <v>#NAME?</v>
      </c>
      <c r="I661" s="362" t="e">
        <f ca="1">_xll.BQL(A661, "credit_rating(credit_rating_source=SANDP)")</f>
        <v>#NAME?</v>
      </c>
      <c r="J661" s="362" t="e" cm="1">
        <f t="array" ref="J661" ca="1">_xll.BDP($A661,"RTG_FITCH")</f>
        <v>#NAME?</v>
      </c>
      <c r="K661" s="370" t="e" cm="1">
        <f t="array" ref="K661" ca="1">_xll.BDP($A661,"CNTRY_ISSUE_ISO")</f>
        <v>#NAME?</v>
      </c>
    </row>
    <row r="662" spans="1:11" ht="15" customHeight="1" outlineLevel="1">
      <c r="A662" s="377" t="s">
        <v>20501</v>
      </c>
      <c r="B662" s="365" t="s">
        <v>8633</v>
      </c>
      <c r="C662" s="365" t="s">
        <v>20502</v>
      </c>
      <c r="D662" s="365" t="s">
        <v>12128</v>
      </c>
      <c r="E662" s="365" t="s">
        <v>20336</v>
      </c>
      <c r="F662" s="413">
        <v>0.77480016439590382</v>
      </c>
      <c r="G662" s="470">
        <f t="shared" si="11"/>
        <v>3.2774046953946729E-4</v>
      </c>
      <c r="H662" s="362" t="e">
        <f ca="1">_xll.BQL($A662, "credit_rating(credit_rating_source=MOODY)")</f>
        <v>#NAME?</v>
      </c>
      <c r="I662" s="362" t="e">
        <f ca="1">_xll.BQL(A662, "credit_rating(credit_rating_source=SANDP)")</f>
        <v>#NAME?</v>
      </c>
      <c r="J662" s="362" t="e" cm="1">
        <f t="array" ref="J662" ca="1">_xll.BDP($A662,"RTG_FITCH")</f>
        <v>#NAME?</v>
      </c>
      <c r="K662" s="370" t="e" cm="1">
        <f t="array" ref="K662" ca="1">_xll.BDP($A662,"CNTRY_ISSUE_ISO")</f>
        <v>#NAME?</v>
      </c>
    </row>
    <row r="663" spans="1:11" ht="15" customHeight="1" outlineLevel="1">
      <c r="A663" s="377" t="s">
        <v>20503</v>
      </c>
      <c r="B663" s="365" t="s">
        <v>20504</v>
      </c>
      <c r="C663" s="365" t="s">
        <v>20505</v>
      </c>
      <c r="D663" s="365" t="s">
        <v>12128</v>
      </c>
      <c r="E663" s="365" t="s">
        <v>18752</v>
      </c>
      <c r="F663" s="413">
        <v>0.7755603043436774</v>
      </c>
      <c r="G663" s="470">
        <f t="shared" si="11"/>
        <v>3.2806200873737557E-4</v>
      </c>
      <c r="H663" s="362" t="e">
        <f ca="1">_xll.BQL($A663, "credit_rating(credit_rating_source=MOODY)")</f>
        <v>#NAME?</v>
      </c>
      <c r="I663" s="362" t="e">
        <f ca="1">_xll.BQL(A663, "credit_rating(credit_rating_source=SANDP)")</f>
        <v>#NAME?</v>
      </c>
      <c r="J663" s="362" t="e" cm="1">
        <f t="array" ref="J663" ca="1">_xll.BDP($A663,"RTG_FITCH")</f>
        <v>#NAME?</v>
      </c>
      <c r="K663" s="370" t="e" cm="1">
        <f t="array" ref="K663" ca="1">_xll.BDP($A663,"CNTRY_ISSUE_ISO")</f>
        <v>#NAME?</v>
      </c>
    </row>
    <row r="664" spans="1:11" ht="15" customHeight="1" outlineLevel="1">
      <c r="A664" s="377" t="s">
        <v>20506</v>
      </c>
      <c r="B664" s="365" t="s">
        <v>20507</v>
      </c>
      <c r="C664" s="365" t="s">
        <v>20508</v>
      </c>
      <c r="D664" s="365" t="s">
        <v>12128</v>
      </c>
      <c r="E664" s="365" t="s">
        <v>18752</v>
      </c>
      <c r="F664" s="413">
        <v>0.77424807606971224</v>
      </c>
      <c r="G664" s="470">
        <f t="shared" si="11"/>
        <v>3.2750693617748826E-4</v>
      </c>
      <c r="H664" s="362" t="e">
        <f ca="1">_xll.BQL($A664, "credit_rating(credit_rating_source=MOODY)")</f>
        <v>#NAME?</v>
      </c>
      <c r="I664" s="362" t="e">
        <f ca="1">_xll.BQL(A664, "credit_rating(credit_rating_source=SANDP)")</f>
        <v>#NAME?</v>
      </c>
      <c r="J664" s="362" t="e" cm="1">
        <f t="array" ref="J664" ca="1">_xll.BDP($A664,"RTG_FITCH")</f>
        <v>#NAME?</v>
      </c>
      <c r="K664" s="370" t="e" cm="1">
        <f t="array" ref="K664" ca="1">_xll.BDP($A664,"CNTRY_ISSUE_ISO")</f>
        <v>#NAME?</v>
      </c>
    </row>
    <row r="665" spans="1:11" ht="15" customHeight="1" outlineLevel="1">
      <c r="A665" s="377" t="s">
        <v>20509</v>
      </c>
      <c r="B665" s="365" t="s">
        <v>20510</v>
      </c>
      <c r="C665" s="365" t="s">
        <v>20511</v>
      </c>
      <c r="D665" s="365" t="s">
        <v>12128</v>
      </c>
      <c r="E665" s="365" t="s">
        <v>18752</v>
      </c>
      <c r="F665" s="413">
        <v>0.77582261419856902</v>
      </c>
      <c r="G665" s="470">
        <f t="shared" si="11"/>
        <v>3.281729658059947E-4</v>
      </c>
      <c r="H665" s="362" t="e">
        <f ca="1">_xll.BQL($A665, "credit_rating(credit_rating_source=MOODY)")</f>
        <v>#NAME?</v>
      </c>
      <c r="I665" s="362" t="e">
        <f ca="1">_xll.BQL(A665, "credit_rating(credit_rating_source=SANDP)")</f>
        <v>#NAME?</v>
      </c>
      <c r="J665" s="362" t="e" cm="1">
        <f t="array" ref="J665" ca="1">_xll.BDP($A665,"RTG_FITCH")</f>
        <v>#NAME?</v>
      </c>
      <c r="K665" s="370" t="e" cm="1">
        <f t="array" ref="K665" ca="1">_xll.BDP($A665,"CNTRY_ISSUE_ISO")</f>
        <v>#NAME?</v>
      </c>
    </row>
    <row r="666" spans="1:11" ht="15" customHeight="1" outlineLevel="1">
      <c r="A666" s="377" t="s">
        <v>20512</v>
      </c>
      <c r="B666" s="365" t="s">
        <v>20513</v>
      </c>
      <c r="C666" s="365" t="s">
        <v>20514</v>
      </c>
      <c r="D666" s="365" t="s">
        <v>12128</v>
      </c>
      <c r="E666" s="365" t="s">
        <v>18752</v>
      </c>
      <c r="F666" s="413">
        <v>0.77168954420116176</v>
      </c>
      <c r="G666" s="470">
        <f t="shared" si="11"/>
        <v>3.2642467719709139E-4</v>
      </c>
      <c r="H666" s="362" t="e">
        <f ca="1">_xll.BQL($A666, "credit_rating(credit_rating_source=MOODY)")</f>
        <v>#NAME?</v>
      </c>
      <c r="I666" s="362" t="e">
        <f ca="1">_xll.BQL(A666, "credit_rating(credit_rating_source=SANDP)")</f>
        <v>#NAME?</v>
      </c>
      <c r="J666" s="362" t="e" cm="1">
        <f t="array" ref="J666" ca="1">_xll.BDP($A666,"RTG_FITCH")</f>
        <v>#NAME?</v>
      </c>
      <c r="K666" s="370" t="e" cm="1">
        <f t="array" ref="K666" ca="1">_xll.BDP($A666,"CNTRY_ISSUE_ISO")</f>
        <v>#NAME?</v>
      </c>
    </row>
    <row r="667" spans="1:11" ht="15" customHeight="1" outlineLevel="1">
      <c r="A667" s="377" t="s">
        <v>20677</v>
      </c>
      <c r="B667" s="365" t="s">
        <v>20678</v>
      </c>
      <c r="C667" s="365" t="s">
        <v>20679</v>
      </c>
      <c r="D667" s="365" t="s">
        <v>12128</v>
      </c>
      <c r="E667" s="365" t="s">
        <v>18752</v>
      </c>
      <c r="F667" s="413">
        <v>0.76510210703225767</v>
      </c>
      <c r="G667" s="470">
        <f t="shared" si="11"/>
        <v>3.23638191274645E-4</v>
      </c>
      <c r="H667" s="362" t="e">
        <f ca="1">_xll.BQL($A667, "credit_rating(credit_rating_source=MOODY)")</f>
        <v>#NAME?</v>
      </c>
      <c r="I667" s="362" t="e">
        <f ca="1">_xll.BQL(A667, "credit_rating(credit_rating_source=SANDP)")</f>
        <v>#NAME?</v>
      </c>
      <c r="J667" s="362" t="e" cm="1">
        <f t="array" ref="J667" ca="1">_xll.BDP($A667,"RTG_FITCH")</f>
        <v>#NAME?</v>
      </c>
      <c r="K667" s="370" t="e" cm="1">
        <f t="array" ref="K667" ca="1">_xll.BDP($A667,"CNTRY_ISSUE_ISO")</f>
        <v>#NAME?</v>
      </c>
    </row>
    <row r="668" spans="1:11" ht="15" customHeight="1" outlineLevel="1">
      <c r="A668" s="377" t="s">
        <v>20515</v>
      </c>
      <c r="B668" s="365" t="s">
        <v>20516</v>
      </c>
      <c r="C668" s="365" t="s">
        <v>20517</v>
      </c>
      <c r="D668" s="365" t="s">
        <v>12128</v>
      </c>
      <c r="E668" s="365" t="s">
        <v>18752</v>
      </c>
      <c r="F668" s="413">
        <v>0.76239604708906505</v>
      </c>
      <c r="G668" s="470">
        <f t="shared" si="11"/>
        <v>3.2249352791867446E-4</v>
      </c>
      <c r="H668" s="362" t="e">
        <f ca="1">_xll.BQL($A668, "credit_rating(credit_rating_source=MOODY)")</f>
        <v>#NAME?</v>
      </c>
      <c r="I668" s="362" t="e">
        <f ca="1">_xll.BQL(A668, "credit_rating(credit_rating_source=SANDP)")</f>
        <v>#NAME?</v>
      </c>
      <c r="J668" s="362" t="e" cm="1">
        <f t="array" ref="J668" ca="1">_xll.BDP($A668,"RTG_FITCH")</f>
        <v>#NAME?</v>
      </c>
      <c r="K668" s="370" t="e" cm="1">
        <f t="array" ref="K668" ca="1">_xll.BDP($A668,"CNTRY_ISSUE_ISO")</f>
        <v>#NAME?</v>
      </c>
    </row>
    <row r="669" spans="1:11" ht="15" customHeight="1" outlineLevel="1">
      <c r="A669" s="377" t="s">
        <v>20518</v>
      </c>
      <c r="B669" s="365" t="s">
        <v>20519</v>
      </c>
      <c r="C669" s="365" t="s">
        <v>20520</v>
      </c>
      <c r="D669" s="365" t="s">
        <v>12131</v>
      </c>
      <c r="E669" s="365" t="s">
        <v>19078</v>
      </c>
      <c r="F669" s="413">
        <v>0.75596515017007404</v>
      </c>
      <c r="G669" s="470">
        <f t="shared" si="11"/>
        <v>3.197732585219413E-4</v>
      </c>
      <c r="H669" s="362" t="e">
        <f ca="1">_xll.BQL($A669, "credit_rating(credit_rating_source=MOODY)")</f>
        <v>#NAME?</v>
      </c>
      <c r="I669" s="362" t="e">
        <f ca="1">_xll.BQL(A669, "credit_rating(credit_rating_source=SANDP)")</f>
        <v>#NAME?</v>
      </c>
      <c r="J669" s="362" t="e" cm="1">
        <f t="array" ref="J669" ca="1">_xll.BDP($A669,"RTG_FITCH")</f>
        <v>#NAME?</v>
      </c>
      <c r="K669" s="370" t="e" cm="1">
        <f t="array" ref="K669" ca="1">_xll.BDP($A669,"CNTRY_ISSUE_ISO")</f>
        <v>#NAME?</v>
      </c>
    </row>
    <row r="670" spans="1:11" ht="15" customHeight="1" outlineLevel="1">
      <c r="A670" s="377" t="s">
        <v>20521</v>
      </c>
      <c r="B670" s="365" t="s">
        <v>20522</v>
      </c>
      <c r="C670" s="365" t="s">
        <v>20523</v>
      </c>
      <c r="D670" s="365" t="s">
        <v>12136</v>
      </c>
      <c r="E670" s="365" t="s">
        <v>19078</v>
      </c>
      <c r="F670" s="413">
        <v>0.72474910462063413</v>
      </c>
      <c r="G670" s="470">
        <f t="shared" si="11"/>
        <v>3.0656887125452822E-4</v>
      </c>
      <c r="H670" s="362" t="e">
        <f ca="1">_xll.BQL($A670, "credit_rating(credit_rating_source=MOODY)")</f>
        <v>#NAME?</v>
      </c>
      <c r="I670" s="362" t="e">
        <f ca="1">_xll.BQL(A670, "credit_rating(credit_rating_source=SANDP)")</f>
        <v>#NAME?</v>
      </c>
      <c r="J670" s="362" t="e" cm="1">
        <f t="array" ref="J670" ca="1">_xll.BDP($A670,"RTG_FITCH")</f>
        <v>#NAME?</v>
      </c>
      <c r="K670" s="370" t="e" cm="1">
        <f t="array" ref="K670" ca="1">_xll.BDP($A670,"CNTRY_ISSUE_ISO")</f>
        <v>#NAME?</v>
      </c>
    </row>
    <row r="671" spans="1:11" ht="15" customHeight="1" outlineLevel="1">
      <c r="A671" s="377" t="s">
        <v>20524</v>
      </c>
      <c r="B671" s="365" t="s">
        <v>8633</v>
      </c>
      <c r="C671" s="365" t="s">
        <v>20525</v>
      </c>
      <c r="D671" s="365" t="s">
        <v>12128</v>
      </c>
      <c r="E671" s="365" t="s">
        <v>20336</v>
      </c>
      <c r="F671" s="413">
        <v>0.69880623096761296</v>
      </c>
      <c r="G671" s="470">
        <f t="shared" si="11"/>
        <v>2.9559503569930029E-4</v>
      </c>
      <c r="H671" s="362" t="e">
        <f ca="1">_xll.BQL($A671, "credit_rating(credit_rating_source=MOODY)")</f>
        <v>#NAME?</v>
      </c>
      <c r="I671" s="362" t="e">
        <f ca="1">_xll.BQL(A671, "credit_rating(credit_rating_source=SANDP)")</f>
        <v>#NAME?</v>
      </c>
      <c r="J671" s="362" t="e" cm="1">
        <f t="array" ref="J671" ca="1">_xll.BDP($A671,"RTG_FITCH")</f>
        <v>#NAME?</v>
      </c>
      <c r="K671" s="370" t="e" cm="1">
        <f t="array" ref="K671" ca="1">_xll.BDP($A671,"CNTRY_ISSUE_ISO")</f>
        <v>#NAME?</v>
      </c>
    </row>
    <row r="672" spans="1:11" ht="15" customHeight="1" outlineLevel="1">
      <c r="A672" s="377" t="s">
        <v>20680</v>
      </c>
      <c r="B672" s="365" t="s">
        <v>20681</v>
      </c>
      <c r="C672" s="365" t="s">
        <v>20682</v>
      </c>
      <c r="D672" s="365" t="s">
        <v>12128</v>
      </c>
      <c r="E672" s="365" t="s">
        <v>18752</v>
      </c>
      <c r="F672" s="413">
        <v>0.69290260802920423</v>
      </c>
      <c r="G672" s="470">
        <f t="shared" si="11"/>
        <v>2.9309780319635337E-4</v>
      </c>
      <c r="H672" s="362" t="e">
        <f ca="1">_xll.BQL($A672, "credit_rating(credit_rating_source=MOODY)")</f>
        <v>#NAME?</v>
      </c>
      <c r="I672" s="362" t="e">
        <f ca="1">_xll.BQL(A672, "credit_rating(credit_rating_source=SANDP)")</f>
        <v>#NAME?</v>
      </c>
      <c r="J672" s="362" t="e" cm="1">
        <f t="array" ref="J672" ca="1">_xll.BDP($A672,"RTG_FITCH")</f>
        <v>#NAME?</v>
      </c>
      <c r="K672" s="370" t="e" cm="1">
        <f t="array" ref="K672" ca="1">_xll.BDP($A672,"CNTRY_ISSUE_ISO")</f>
        <v>#NAME?</v>
      </c>
    </row>
    <row r="673" spans="1:11" ht="15" customHeight="1" outlineLevel="1">
      <c r="A673" s="377" t="s">
        <v>20526</v>
      </c>
      <c r="B673" s="365" t="s">
        <v>20527</v>
      </c>
      <c r="C673" s="365" t="s">
        <v>20528</v>
      </c>
      <c r="D673" s="365" t="s">
        <v>12128</v>
      </c>
      <c r="E673" s="365" t="s">
        <v>18752</v>
      </c>
      <c r="F673" s="413">
        <v>0.53851759514137387</v>
      </c>
      <c r="G673" s="470">
        <f t="shared" si="11"/>
        <v>2.2779294274480113E-4</v>
      </c>
      <c r="H673" s="362" t="e">
        <f ca="1">_xll.BQL($A673, "credit_rating(credit_rating_source=MOODY)")</f>
        <v>#NAME?</v>
      </c>
      <c r="I673" s="362" t="e">
        <f ca="1">_xll.BQL(A673, "credit_rating(credit_rating_source=SANDP)")</f>
        <v>#NAME?</v>
      </c>
      <c r="J673" s="362" t="e" cm="1">
        <f t="array" ref="J673" ca="1">_xll.BDP($A673,"RTG_FITCH")</f>
        <v>#NAME?</v>
      </c>
      <c r="K673" s="370" t="e" cm="1">
        <f t="array" ref="K673" ca="1">_xll.BDP($A673,"CNTRY_ISSUE_ISO")</f>
        <v>#NAME?</v>
      </c>
    </row>
    <row r="674" spans="1:11" ht="15" customHeight="1" outlineLevel="1">
      <c r="A674" s="377" t="s">
        <v>20529</v>
      </c>
      <c r="B674" s="365" t="s">
        <v>20530</v>
      </c>
      <c r="C674" s="365" t="s">
        <v>20531</v>
      </c>
      <c r="D674" s="365" t="s">
        <v>12128</v>
      </c>
      <c r="E674" s="365" t="s">
        <v>19078</v>
      </c>
      <c r="F674" s="413">
        <v>0.46349935314062629</v>
      </c>
      <c r="G674" s="470">
        <f t="shared" si="11"/>
        <v>1.960602263784849E-4</v>
      </c>
      <c r="H674" s="362" t="e">
        <f ca="1">_xll.BQL($A674, "credit_rating(credit_rating_source=MOODY)")</f>
        <v>#NAME?</v>
      </c>
      <c r="I674" s="362" t="e">
        <f ca="1">_xll.BQL(A674, "credit_rating(credit_rating_source=SANDP)")</f>
        <v>#NAME?</v>
      </c>
      <c r="J674" s="362" t="e" cm="1">
        <f t="array" ref="J674" ca="1">_xll.BDP($A674,"RTG_FITCH")</f>
        <v>#NAME?</v>
      </c>
      <c r="K674" s="370" t="e" cm="1">
        <f t="array" ref="K674" ca="1">_xll.BDP($A674,"CNTRY_ISSUE_ISO")</f>
        <v>#NAME?</v>
      </c>
    </row>
    <row r="675" spans="1:11" ht="15" customHeight="1" outlineLevel="1">
      <c r="A675" s="377" t="s">
        <v>20532</v>
      </c>
      <c r="B675" s="365" t="s">
        <v>8633</v>
      </c>
      <c r="C675" s="365" t="s">
        <v>20533</v>
      </c>
      <c r="D675" s="365" t="s">
        <v>12128</v>
      </c>
      <c r="E675" s="365" t="s">
        <v>20534</v>
      </c>
      <c r="F675" s="413">
        <v>0.46297735683802799</v>
      </c>
      <c r="G675" s="470">
        <f t="shared" si="11"/>
        <v>1.9583942194248581E-4</v>
      </c>
      <c r="H675" s="362" t="e">
        <f ca="1">_xll.BQL($A675, "credit_rating(credit_rating_source=MOODY)")</f>
        <v>#NAME?</v>
      </c>
      <c r="I675" s="362" t="e">
        <f ca="1">_xll.BQL(A675, "credit_rating(credit_rating_source=SANDP)")</f>
        <v>#NAME?</v>
      </c>
      <c r="J675" s="362" t="e" cm="1">
        <f t="array" ref="J675" ca="1">_xll.BDP($A675,"RTG_FITCH")</f>
        <v>#NAME?</v>
      </c>
      <c r="K675" s="370" t="e" cm="1">
        <f t="array" ref="K675" ca="1">_xll.BDP($A675,"CNTRY_ISSUE_ISO")</f>
        <v>#NAME?</v>
      </c>
    </row>
    <row r="676" spans="1:11" ht="15" customHeight="1" outlineLevel="1">
      <c r="A676" s="377" t="s">
        <v>20535</v>
      </c>
      <c r="B676" s="365" t="s">
        <v>20536</v>
      </c>
      <c r="C676" s="365" t="s">
        <v>20537</v>
      </c>
      <c r="D676" s="365" t="s">
        <v>12128</v>
      </c>
      <c r="E676" s="365" t="s">
        <v>19078</v>
      </c>
      <c r="F676" s="413">
        <v>0.40219146917957782</v>
      </c>
      <c r="G676" s="470">
        <f t="shared" si="11"/>
        <v>1.7012699146296142E-4</v>
      </c>
      <c r="H676" s="362" t="e">
        <f ca="1">_xll.BQL($A676, "credit_rating(credit_rating_source=MOODY)")</f>
        <v>#NAME?</v>
      </c>
      <c r="I676" s="362" t="e">
        <f ca="1">_xll.BQL(A676, "credit_rating(credit_rating_source=SANDP)")</f>
        <v>#NAME?</v>
      </c>
      <c r="J676" s="362" t="e" cm="1">
        <f t="array" ref="J676" ca="1">_xll.BDP($A676,"RTG_FITCH")</f>
        <v>#NAME?</v>
      </c>
      <c r="K676" s="370" t="e" cm="1">
        <f t="array" ref="K676" ca="1">_xll.BDP($A676,"CNTRY_ISSUE_ISO")</f>
        <v>#NAME?</v>
      </c>
    </row>
    <row r="677" spans="1:11" ht="15" customHeight="1" outlineLevel="1">
      <c r="A677" s="377" t="s">
        <v>20541</v>
      </c>
      <c r="B677" s="365" t="s">
        <v>8633</v>
      </c>
      <c r="C677" s="365" t="s">
        <v>20542</v>
      </c>
      <c r="D677" s="365" t="s">
        <v>12128</v>
      </c>
      <c r="E677" s="365" t="s">
        <v>20336</v>
      </c>
      <c r="F677" s="413">
        <v>0.38702971883064979</v>
      </c>
      <c r="G677" s="470">
        <f t="shared" si="11"/>
        <v>1.6371357106536485E-4</v>
      </c>
      <c r="H677" s="362" t="e">
        <f ca="1">_xll.BQL($A677, "credit_rating(credit_rating_source=MOODY)")</f>
        <v>#NAME?</v>
      </c>
      <c r="I677" s="362" t="e">
        <f ca="1">_xll.BQL(A677, "credit_rating(credit_rating_source=SANDP)")</f>
        <v>#NAME?</v>
      </c>
      <c r="J677" s="362" t="e" cm="1">
        <f t="array" ref="J677" ca="1">_xll.BDP($A677,"RTG_FITCH")</f>
        <v>#NAME?</v>
      </c>
      <c r="K677" s="370" t="e" cm="1">
        <f t="array" ref="K677" ca="1">_xll.BDP($A677,"CNTRY_ISSUE_ISO")</f>
        <v>#NAME?</v>
      </c>
    </row>
    <row r="678" spans="1:11" ht="15" customHeight="1" outlineLevel="1">
      <c r="A678" s="377" t="s">
        <v>20543</v>
      </c>
      <c r="B678" s="365" t="s">
        <v>8633</v>
      </c>
      <c r="C678" s="365" t="s">
        <v>20544</v>
      </c>
      <c r="D678" s="365" t="s">
        <v>12128</v>
      </c>
      <c r="E678" s="365" t="s">
        <v>20336</v>
      </c>
      <c r="F678" s="413">
        <v>0.37524475648309841</v>
      </c>
      <c r="G678" s="470">
        <f t="shared" si="11"/>
        <v>1.5872853199235061E-4</v>
      </c>
      <c r="H678" s="362" t="e">
        <f ca="1">_xll.BQL($A678, "credit_rating(credit_rating_source=MOODY)")</f>
        <v>#NAME?</v>
      </c>
      <c r="I678" s="362" t="e">
        <f ca="1">_xll.BQL(A678, "credit_rating(credit_rating_source=SANDP)")</f>
        <v>#NAME?</v>
      </c>
      <c r="J678" s="362" t="e" cm="1">
        <f t="array" ref="J678" ca="1">_xll.BDP($A678,"RTG_FITCH")</f>
        <v>#NAME?</v>
      </c>
      <c r="K678" s="370" t="e" cm="1">
        <f t="array" ref="K678" ca="1">_xll.BDP($A678,"CNTRY_ISSUE_ISO")</f>
        <v>#NAME?</v>
      </c>
    </row>
    <row r="679" spans="1:11" ht="15" customHeight="1" outlineLevel="1">
      <c r="A679" s="377" t="s">
        <v>20545</v>
      </c>
      <c r="B679" s="365" t="s">
        <v>20546</v>
      </c>
      <c r="C679" s="365" t="s">
        <v>20547</v>
      </c>
      <c r="D679" s="365" t="s">
        <v>12128</v>
      </c>
      <c r="E679" s="365" t="s">
        <v>19078</v>
      </c>
      <c r="F679" s="413">
        <v>0.31898470917307942</v>
      </c>
      <c r="G679" s="470">
        <f t="shared" si="11"/>
        <v>1.3493053198021258E-4</v>
      </c>
      <c r="H679" s="362" t="e">
        <f ca="1">_xll.BQL($A679, "credit_rating(credit_rating_source=MOODY)")</f>
        <v>#NAME?</v>
      </c>
      <c r="I679" s="362" t="e">
        <f ca="1">_xll.BQL(A679, "credit_rating(credit_rating_source=SANDP)")</f>
        <v>#NAME?</v>
      </c>
      <c r="J679" s="362" t="e" cm="1">
        <f t="array" ref="J679" ca="1">_xll.BDP($A679,"RTG_FITCH")</f>
        <v>#NAME?</v>
      </c>
      <c r="K679" s="370" t="e" cm="1">
        <f t="array" ref="K679" ca="1">_xll.BDP($A679,"CNTRY_ISSUE_ISO")</f>
        <v>#NAME?</v>
      </c>
    </row>
    <row r="680" spans="1:11" ht="15" customHeight="1" outlineLevel="1">
      <c r="A680" s="377" t="s">
        <v>20459</v>
      </c>
      <c r="B680" s="365" t="s">
        <v>20460</v>
      </c>
      <c r="C680" s="365" t="s">
        <v>20461</v>
      </c>
      <c r="D680" s="365" t="s">
        <v>12128</v>
      </c>
      <c r="E680" s="365" t="s">
        <v>18752</v>
      </c>
      <c r="F680" s="413">
        <v>0</v>
      </c>
      <c r="G680" s="470">
        <f t="shared" si="11"/>
        <v>0</v>
      </c>
      <c r="H680" s="362" t="e">
        <f ca="1">_xll.BQL($A680, "credit_rating(credit_rating_source=MOODY)")</f>
        <v>#NAME?</v>
      </c>
      <c r="I680" s="362" t="e">
        <f ca="1">_xll.BQL(A680, "credit_rating(credit_rating_source=SANDP)")</f>
        <v>#NAME?</v>
      </c>
      <c r="J680" s="362" t="e" cm="1">
        <f t="array" ref="J680" ca="1">_xll.BDP($A680,"RTG_FITCH")</f>
        <v>#NAME?</v>
      </c>
      <c r="K680" s="370" t="e" cm="1">
        <f t="array" ref="K680" ca="1">_xll.BDP($A680,"CNTRY_ISSUE_ISO")</f>
        <v>#NAME?</v>
      </c>
    </row>
    <row r="681" spans="1:11" ht="15" customHeight="1" outlineLevel="1">
      <c r="A681" s="377" t="s">
        <v>20391</v>
      </c>
      <c r="B681" s="365" t="s">
        <v>20392</v>
      </c>
      <c r="C681" s="365" t="s">
        <v>20393</v>
      </c>
      <c r="D681" s="365" t="s">
        <v>12128</v>
      </c>
      <c r="E681" s="365" t="s">
        <v>18752</v>
      </c>
      <c r="F681" s="413">
        <v>0</v>
      </c>
      <c r="G681" s="470">
        <f t="shared" si="11"/>
        <v>0</v>
      </c>
      <c r="H681" s="362" t="e">
        <f ca="1">_xll.BQL($A681, "credit_rating(credit_rating_source=MOODY)")</f>
        <v>#NAME?</v>
      </c>
      <c r="I681" s="362" t="e">
        <f ca="1">_xll.BQL(A681, "credit_rating(credit_rating_source=SANDP)")</f>
        <v>#NAME?</v>
      </c>
      <c r="J681" s="362" t="e" cm="1">
        <f t="array" ref="J681" ca="1">_xll.BDP($A681,"RTG_FITCH")</f>
        <v>#NAME?</v>
      </c>
      <c r="K681" s="370" t="e" cm="1">
        <f t="array" ref="K681" ca="1">_xll.BDP($A681,"CNTRY_ISSUE_ISO")</f>
        <v>#NAME?</v>
      </c>
    </row>
    <row r="682" spans="1:11" ht="15" customHeight="1" outlineLevel="1">
      <c r="A682" s="377" t="s">
        <v>20548</v>
      </c>
      <c r="B682" s="365" t="s">
        <v>20549</v>
      </c>
      <c r="C682" s="365" t="s">
        <v>20550</v>
      </c>
      <c r="D682" s="365" t="s">
        <v>12131</v>
      </c>
      <c r="E682" s="365" t="s">
        <v>19078</v>
      </c>
      <c r="F682" s="413">
        <v>0</v>
      </c>
      <c r="G682" s="470">
        <f t="shared" si="11"/>
        <v>0</v>
      </c>
      <c r="H682" s="362" t="e">
        <f ca="1">_xll.BQL($A682, "credit_rating(credit_rating_source=MOODY)")</f>
        <v>#NAME?</v>
      </c>
      <c r="I682" s="362" t="e">
        <f ca="1">_xll.BQL(A682, "credit_rating(credit_rating_source=SANDP)")</f>
        <v>#NAME?</v>
      </c>
      <c r="J682" s="362" t="e" cm="1">
        <f t="array" ref="J682" ca="1">_xll.BDP($A682,"RTG_FITCH")</f>
        <v>#NAME?</v>
      </c>
      <c r="K682" s="370" t="e" cm="1">
        <f t="array" ref="K682" ca="1">_xll.BDP($A682,"CNTRY_ISSUE_ISO")</f>
        <v>#NAME?</v>
      </c>
    </row>
    <row r="683" spans="1:11" ht="15" customHeight="1" outlineLevel="1">
      <c r="A683" s="377" t="s">
        <v>20431</v>
      </c>
      <c r="B683" s="365" t="s">
        <v>20432</v>
      </c>
      <c r="C683" s="365" t="s">
        <v>20433</v>
      </c>
      <c r="D683" s="365" t="s">
        <v>12128</v>
      </c>
      <c r="E683" s="365" t="s">
        <v>18752</v>
      </c>
      <c r="F683" s="413">
        <v>0</v>
      </c>
      <c r="G683" s="470">
        <f t="shared" si="11"/>
        <v>0</v>
      </c>
      <c r="H683" s="362"/>
      <c r="I683" s="365"/>
      <c r="J683" s="365"/>
      <c r="K683" s="371"/>
    </row>
    <row r="684" spans="1:11" ht="15" customHeight="1" outlineLevel="1">
      <c r="A684" s="377" t="s">
        <v>20538</v>
      </c>
      <c r="B684" s="365" t="s">
        <v>20539</v>
      </c>
      <c r="C684" s="365" t="s">
        <v>20540</v>
      </c>
      <c r="D684" s="365" t="s">
        <v>12131</v>
      </c>
      <c r="E684" s="365" t="s">
        <v>19078</v>
      </c>
      <c r="F684" s="413">
        <v>0</v>
      </c>
      <c r="G684" s="470">
        <f t="shared" si="11"/>
        <v>0</v>
      </c>
      <c r="H684" s="362"/>
      <c r="I684" s="365"/>
      <c r="J684" s="365"/>
      <c r="K684" s="371"/>
    </row>
    <row r="685" spans="1:11" ht="15" customHeight="1" outlineLevel="1">
      <c r="A685" s="377" t="s">
        <v>19500</v>
      </c>
      <c r="B685" s="365" t="s">
        <v>19501</v>
      </c>
      <c r="C685" s="365" t="s">
        <v>19502</v>
      </c>
      <c r="D685" s="365" t="s">
        <v>12128</v>
      </c>
      <c r="E685" s="365" t="s">
        <v>18752</v>
      </c>
      <c r="F685" s="413">
        <v>0</v>
      </c>
      <c r="G685" s="470">
        <f t="shared" si="11"/>
        <v>0</v>
      </c>
      <c r="H685" s="362"/>
      <c r="I685" s="365"/>
      <c r="J685" s="365"/>
      <c r="K685" s="371"/>
    </row>
    <row r="686" spans="1:11" ht="15" customHeight="1" outlineLevel="1">
      <c r="A686" s="377" t="s">
        <v>20445</v>
      </c>
      <c r="B686" s="365" t="s">
        <v>20446</v>
      </c>
      <c r="C686" s="365" t="s">
        <v>20447</v>
      </c>
      <c r="D686" s="365" t="s">
        <v>12155</v>
      </c>
      <c r="E686" s="365" t="s">
        <v>19078</v>
      </c>
      <c r="F686" s="413">
        <v>0</v>
      </c>
      <c r="G686" s="470">
        <f t="shared" si="11"/>
        <v>0</v>
      </c>
      <c r="H686" s="362"/>
      <c r="I686" s="365"/>
      <c r="J686" s="365"/>
      <c r="K686" s="371"/>
    </row>
    <row r="687" spans="1:11" ht="15" customHeight="1" outlineLevel="1">
      <c r="A687" s="377" t="s">
        <v>19131</v>
      </c>
      <c r="B687" s="365" t="s">
        <v>19132</v>
      </c>
      <c r="C687" s="365" t="s">
        <v>19133</v>
      </c>
      <c r="D687" s="365" t="s">
        <v>18683</v>
      </c>
      <c r="E687" s="365" t="s">
        <v>19078</v>
      </c>
      <c r="F687" s="413">
        <v>0</v>
      </c>
      <c r="G687" s="470">
        <f t="shared" si="11"/>
        <v>0</v>
      </c>
      <c r="H687" s="362"/>
      <c r="I687" s="365"/>
      <c r="J687" s="365"/>
      <c r="K687" s="371"/>
    </row>
    <row r="688" spans="1:11" ht="15" customHeight="1" outlineLevel="1">
      <c r="A688" s="377"/>
      <c r="B688" s="365"/>
      <c r="C688" s="365"/>
      <c r="D688" s="365"/>
      <c r="E688" s="365"/>
      <c r="F688" s="413"/>
      <c r="G688" s="470" t="str">
        <f t="shared" si="11"/>
        <v/>
      </c>
      <c r="H688" s="362"/>
      <c r="I688" s="365"/>
      <c r="J688" s="365"/>
      <c r="K688" s="371"/>
    </row>
    <row r="689" spans="1:11" ht="15" customHeight="1" outlineLevel="1">
      <c r="A689" s="377"/>
      <c r="B689" s="365"/>
      <c r="C689" s="365"/>
      <c r="D689" s="365"/>
      <c r="E689" s="365"/>
      <c r="F689" s="413"/>
      <c r="G689" s="470" t="str">
        <f t="shared" si="11"/>
        <v/>
      </c>
      <c r="H689" s="362"/>
      <c r="I689" s="365"/>
      <c r="J689" s="365"/>
      <c r="K689" s="371"/>
    </row>
    <row r="690" spans="1:11" ht="15" customHeight="1" outlineLevel="1">
      <c r="A690" s="379"/>
      <c r="B690" s="366"/>
      <c r="C690" s="366"/>
      <c r="D690" s="366"/>
      <c r="E690" s="366"/>
      <c r="F690" s="417"/>
      <c r="G690" s="367"/>
      <c r="H690" s="368"/>
      <c r="I690" s="366"/>
      <c r="J690" s="366"/>
      <c r="K690" s="372"/>
    </row>
    <row r="692" spans="1:11" ht="15" customHeight="1">
      <c r="A692" s="346"/>
    </row>
  </sheetData>
  <autoFilter ref="H5:J144" xr:uid="{505BEFD1-BC89-40D0-B20A-3C5A279AE691}">
    <sortState xmlns:xlrd2="http://schemas.microsoft.com/office/spreadsheetml/2017/richdata2" ref="H5:J30">
      <sortCondition ref="H5"/>
    </sortState>
  </autoFilter>
  <mergeCells count="10">
    <mergeCell ref="A1:K1"/>
    <mergeCell ref="K2:K3"/>
    <mergeCell ref="H2:J2"/>
    <mergeCell ref="A2:A3"/>
    <mergeCell ref="B2:B3"/>
    <mergeCell ref="C2:C3"/>
    <mergeCell ref="D2:D3"/>
    <mergeCell ref="F2:F3"/>
    <mergeCell ref="E2:E3"/>
    <mergeCell ref="G2:G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84991-2C9F-4D0C-95AB-788E71D122BC}">
  <dimension ref="A1:R3444"/>
  <sheetViews>
    <sheetView tabSelected="1" zoomScaleNormal="60" workbookViewId="0">
      <selection activeCell="B1" sqref="B1"/>
    </sheetView>
  </sheetViews>
  <sheetFormatPr baseColWidth="10" defaultColWidth="8.83203125" defaultRowHeight="15"/>
  <cols>
    <col min="1" max="1" width="18.1640625" customWidth="1"/>
    <col min="2" max="2" width="31.5" customWidth="1"/>
    <col min="3" max="3" width="25.5" customWidth="1"/>
    <col min="4" max="4" width="13.6640625" customWidth="1"/>
    <col min="9" max="9" width="14" customWidth="1"/>
    <col min="11" max="11" width="10" customWidth="1"/>
    <col min="12" max="12" width="11.5" customWidth="1"/>
    <col min="15" max="15" width="89.33203125" customWidth="1"/>
  </cols>
  <sheetData>
    <row r="1" spans="1:18" s="49" customFormat="1" ht="30" customHeight="1">
      <c r="A1" s="120" t="s">
        <v>8769</v>
      </c>
      <c r="B1" s="120" t="s">
        <v>8770</v>
      </c>
      <c r="C1" s="120" t="s">
        <v>8771</v>
      </c>
      <c r="D1" s="121" t="s">
        <v>8684</v>
      </c>
      <c r="E1" s="121" t="s">
        <v>8</v>
      </c>
      <c r="F1" s="121" t="s">
        <v>50</v>
      </c>
      <c r="G1" s="121" t="s">
        <v>7</v>
      </c>
      <c r="H1" s="121" t="s">
        <v>51</v>
      </c>
      <c r="I1" s="121" t="s">
        <v>52</v>
      </c>
      <c r="J1" s="121" t="s">
        <v>53</v>
      </c>
      <c r="K1" s="121" t="s">
        <v>54</v>
      </c>
      <c r="L1" s="122" t="s">
        <v>55</v>
      </c>
      <c r="M1" s="122" t="s">
        <v>57</v>
      </c>
      <c r="N1" s="122" t="s">
        <v>58</v>
      </c>
      <c r="O1" s="123" t="s">
        <v>59</v>
      </c>
      <c r="P1" s="124"/>
    </row>
    <row r="2" spans="1:18">
      <c r="A2" s="100" t="s">
        <v>17492</v>
      </c>
      <c r="B2" s="100" t="s">
        <v>17493</v>
      </c>
      <c r="C2" s="100" t="s">
        <v>10819</v>
      </c>
      <c r="D2" s="100" t="s">
        <v>8559</v>
      </c>
      <c r="E2" s="100" t="s">
        <v>72</v>
      </c>
      <c r="F2" s="277" t="s">
        <v>65</v>
      </c>
      <c r="G2" s="101">
        <v>5.5</v>
      </c>
      <c r="H2" s="101">
        <v>1.3</v>
      </c>
      <c r="I2" s="101">
        <v>5.6</v>
      </c>
      <c r="J2" s="101">
        <v>3.5</v>
      </c>
      <c r="K2" s="101">
        <v>4.2</v>
      </c>
      <c r="L2" s="278">
        <v>16535</v>
      </c>
      <c r="M2" s="100" t="s">
        <v>66</v>
      </c>
      <c r="N2" s="100" t="s">
        <v>190</v>
      </c>
      <c r="O2" s="100"/>
      <c r="P2" s="116"/>
    </row>
    <row r="3" spans="1:18">
      <c r="A3" s="100" t="s">
        <v>18126</v>
      </c>
      <c r="B3" s="100" t="s">
        <v>8110</v>
      </c>
      <c r="C3" s="100" t="s">
        <v>8111</v>
      </c>
      <c r="D3" s="100" t="s">
        <v>8544</v>
      </c>
      <c r="E3" s="100" t="s">
        <v>196</v>
      </c>
      <c r="F3" s="277"/>
      <c r="G3" s="101">
        <v>3.7</v>
      </c>
      <c r="H3" s="101">
        <v>6.1</v>
      </c>
      <c r="I3" s="101">
        <v>3.5</v>
      </c>
      <c r="J3" s="101">
        <v>5.3</v>
      </c>
      <c r="K3" s="101">
        <v>4.5999999999999996</v>
      </c>
      <c r="L3" s="278">
        <v>3860</v>
      </c>
      <c r="M3" s="100" t="s">
        <v>66</v>
      </c>
      <c r="N3" s="100" t="s">
        <v>103</v>
      </c>
      <c r="O3" s="100" t="s">
        <v>8112</v>
      </c>
      <c r="P3" s="116"/>
      <c r="Q3" s="116"/>
    </row>
    <row r="4" spans="1:18">
      <c r="A4" s="100" t="s">
        <v>17497</v>
      </c>
      <c r="B4" s="100" t="s">
        <v>17498</v>
      </c>
      <c r="C4" s="100" t="s">
        <v>10825</v>
      </c>
      <c r="D4" s="100" t="s">
        <v>8555</v>
      </c>
      <c r="E4" s="100" t="s">
        <v>94</v>
      </c>
      <c r="F4" s="277"/>
      <c r="G4" s="101">
        <v>8.1</v>
      </c>
      <c r="H4" s="101">
        <v>6.3</v>
      </c>
      <c r="I4" s="101">
        <v>6</v>
      </c>
      <c r="J4" s="101">
        <v>5.8</v>
      </c>
      <c r="K4" s="101">
        <v>6</v>
      </c>
      <c r="L4" s="278">
        <v>4856</v>
      </c>
      <c r="M4" s="100" t="s">
        <v>66</v>
      </c>
      <c r="N4" s="100" t="s">
        <v>190</v>
      </c>
      <c r="O4" s="100"/>
      <c r="P4" s="100"/>
      <c r="Q4" s="117"/>
    </row>
    <row r="5" spans="1:18">
      <c r="A5" s="100" t="s">
        <v>18235</v>
      </c>
      <c r="B5" s="100" t="s">
        <v>18236</v>
      </c>
      <c r="C5" s="100" t="s">
        <v>11562</v>
      </c>
      <c r="D5" s="100" t="s">
        <v>8541</v>
      </c>
      <c r="E5" s="100" t="s">
        <v>196</v>
      </c>
      <c r="F5" s="277" t="s">
        <v>65</v>
      </c>
      <c r="G5" s="101">
        <v>2.9</v>
      </c>
      <c r="H5" s="101">
        <v>3.9</v>
      </c>
      <c r="I5" s="101">
        <v>4.2</v>
      </c>
      <c r="J5" s="101">
        <v>5.7</v>
      </c>
      <c r="K5" s="101">
        <v>4.7</v>
      </c>
      <c r="L5" s="278">
        <v>5538</v>
      </c>
      <c r="M5" s="100" t="s">
        <v>66</v>
      </c>
      <c r="N5" s="100" t="s">
        <v>247</v>
      </c>
      <c r="O5" s="100"/>
      <c r="P5" s="100"/>
      <c r="Q5" s="117"/>
    </row>
    <row r="6" spans="1:18">
      <c r="A6" s="100" t="s">
        <v>18166</v>
      </c>
      <c r="B6" s="100" t="s">
        <v>18167</v>
      </c>
      <c r="C6" s="100" t="s">
        <v>11486</v>
      </c>
      <c r="D6" s="100" t="s">
        <v>8578</v>
      </c>
      <c r="E6" s="100" t="s">
        <v>72</v>
      </c>
      <c r="F6" s="277" t="s">
        <v>73</v>
      </c>
      <c r="G6" s="101">
        <v>4.5</v>
      </c>
      <c r="H6" s="101">
        <v>4.3</v>
      </c>
      <c r="I6" s="101">
        <v>4.0999999999999996</v>
      </c>
      <c r="J6" s="101">
        <v>4.3</v>
      </c>
      <c r="K6" s="101">
        <v>4.2</v>
      </c>
      <c r="L6" s="278">
        <v>115447</v>
      </c>
      <c r="M6" s="100" t="s">
        <v>66</v>
      </c>
      <c r="N6" s="100" t="s">
        <v>190</v>
      </c>
      <c r="O6" s="100"/>
      <c r="P6" s="100"/>
      <c r="Q6" s="117"/>
    </row>
    <row r="7" spans="1:18">
      <c r="A7" s="100" t="s">
        <v>13422</v>
      </c>
      <c r="B7" s="100" t="s">
        <v>13423</v>
      </c>
      <c r="C7" s="100" t="s">
        <v>2584</v>
      </c>
      <c r="D7" s="100" t="s">
        <v>8550</v>
      </c>
      <c r="E7" s="100" t="s">
        <v>94</v>
      </c>
      <c r="F7" s="277" t="s">
        <v>65</v>
      </c>
      <c r="G7" s="101">
        <v>7.9</v>
      </c>
      <c r="H7" s="101">
        <v>10</v>
      </c>
      <c r="I7" s="101">
        <v>5.0999999999999996</v>
      </c>
      <c r="J7" s="101">
        <v>7.4</v>
      </c>
      <c r="K7" s="101">
        <v>6.3</v>
      </c>
      <c r="L7" s="278">
        <v>604</v>
      </c>
      <c r="M7" s="100" t="s">
        <v>66</v>
      </c>
      <c r="N7" s="100" t="s">
        <v>67</v>
      </c>
      <c r="O7" s="100" t="s">
        <v>2567</v>
      </c>
      <c r="P7" s="116"/>
      <c r="Q7" s="117"/>
    </row>
    <row r="8" spans="1:18">
      <c r="A8" s="100" t="s">
        <v>15484</v>
      </c>
      <c r="B8" s="100" t="s">
        <v>18168</v>
      </c>
      <c r="C8" s="100" t="s">
        <v>8141</v>
      </c>
      <c r="D8" s="100" t="s">
        <v>93</v>
      </c>
      <c r="E8" s="100" t="s">
        <v>64</v>
      </c>
      <c r="F8" s="277" t="s">
        <v>65</v>
      </c>
      <c r="G8" s="101">
        <v>10</v>
      </c>
      <c r="H8" s="101">
        <v>5.6</v>
      </c>
      <c r="I8" s="101">
        <v>5.7</v>
      </c>
      <c r="J8" s="101">
        <v>5.3</v>
      </c>
      <c r="K8" s="101">
        <v>5.5</v>
      </c>
      <c r="L8" s="278">
        <v>5830000</v>
      </c>
      <c r="M8" s="100" t="s">
        <v>66</v>
      </c>
      <c r="N8" s="100" t="s">
        <v>67</v>
      </c>
      <c r="O8" s="100" t="s">
        <v>3448</v>
      </c>
      <c r="P8" s="100"/>
      <c r="Q8" s="117"/>
    </row>
    <row r="9" spans="1:18">
      <c r="A9" s="100" t="s">
        <v>14716</v>
      </c>
      <c r="B9" s="100" t="s">
        <v>14717</v>
      </c>
      <c r="C9" s="100" t="s">
        <v>4957</v>
      </c>
      <c r="D9" s="100" t="s">
        <v>8545</v>
      </c>
      <c r="E9" s="100" t="s">
        <v>107</v>
      </c>
      <c r="F9" s="277" t="s">
        <v>73</v>
      </c>
      <c r="G9" s="101">
        <v>6</v>
      </c>
      <c r="H9" s="101">
        <v>5.6</v>
      </c>
      <c r="I9" s="101">
        <v>5.2</v>
      </c>
      <c r="J9" s="101">
        <v>4.9000000000000004</v>
      </c>
      <c r="K9" s="101">
        <v>5.2</v>
      </c>
      <c r="L9" s="278">
        <v>40968</v>
      </c>
      <c r="M9" s="100" t="s">
        <v>66</v>
      </c>
      <c r="N9" s="100" t="s">
        <v>67</v>
      </c>
      <c r="O9" s="100" t="s">
        <v>1786</v>
      </c>
      <c r="P9" s="100"/>
      <c r="Q9" s="116"/>
    </row>
    <row r="10" spans="1:18">
      <c r="A10" s="100" t="s">
        <v>16516</v>
      </c>
      <c r="B10" s="100" t="s">
        <v>16517</v>
      </c>
      <c r="C10" s="100" t="s">
        <v>7027</v>
      </c>
      <c r="D10" s="100" t="s">
        <v>78</v>
      </c>
      <c r="E10" s="100" t="s">
        <v>196</v>
      </c>
      <c r="F10" s="277" t="s">
        <v>65</v>
      </c>
      <c r="G10" s="101">
        <v>3.6</v>
      </c>
      <c r="H10" s="101">
        <v>6.5</v>
      </c>
      <c r="I10" s="101">
        <v>5.7</v>
      </c>
      <c r="J10" s="101">
        <v>4.2</v>
      </c>
      <c r="K10" s="101">
        <v>5.0999999999999996</v>
      </c>
      <c r="L10" s="278">
        <v>1302</v>
      </c>
      <c r="M10" s="100" t="s">
        <v>66</v>
      </c>
      <c r="N10" s="100" t="s">
        <v>190</v>
      </c>
      <c r="O10" s="100" t="s">
        <v>7051</v>
      </c>
      <c r="P10" s="100"/>
    </row>
    <row r="11" spans="1:18">
      <c r="A11" s="100" t="s">
        <v>16372</v>
      </c>
      <c r="B11" s="100" t="s">
        <v>16373</v>
      </c>
      <c r="C11" s="100" t="s">
        <v>9803</v>
      </c>
      <c r="D11" s="100" t="s">
        <v>8541</v>
      </c>
      <c r="E11" s="100" t="s">
        <v>72</v>
      </c>
      <c r="F11" s="277" t="s">
        <v>65</v>
      </c>
      <c r="G11" s="101">
        <v>5</v>
      </c>
      <c r="H11" s="101">
        <v>4.2</v>
      </c>
      <c r="I11" s="101">
        <v>4</v>
      </c>
      <c r="J11" s="101">
        <v>6.4</v>
      </c>
      <c r="K11" s="101">
        <v>4.9000000000000004</v>
      </c>
      <c r="L11" s="278">
        <v>4300</v>
      </c>
      <c r="M11" s="100" t="s">
        <v>66</v>
      </c>
      <c r="N11" s="100" t="s">
        <v>247</v>
      </c>
      <c r="O11" s="100"/>
      <c r="P11" s="100"/>
      <c r="Q11" s="117"/>
    </row>
    <row r="12" spans="1:18">
      <c r="A12" s="100" t="s">
        <v>12961</v>
      </c>
      <c r="B12" s="100" t="s">
        <v>12962</v>
      </c>
      <c r="C12" s="100" t="s">
        <v>1711</v>
      </c>
      <c r="D12" s="100" t="s">
        <v>63</v>
      </c>
      <c r="E12" s="100" t="s">
        <v>72</v>
      </c>
      <c r="F12" s="277" t="s">
        <v>95</v>
      </c>
      <c r="G12" s="101">
        <v>4.3</v>
      </c>
      <c r="H12" s="101">
        <v>6.8</v>
      </c>
      <c r="I12" s="101">
        <v>6.5</v>
      </c>
      <c r="J12" s="101">
        <v>3.8</v>
      </c>
      <c r="K12" s="101">
        <v>5</v>
      </c>
      <c r="L12" s="278">
        <v>108185</v>
      </c>
      <c r="M12" s="100" t="s">
        <v>66</v>
      </c>
      <c r="N12" s="100" t="s">
        <v>67</v>
      </c>
      <c r="O12" s="100" t="s">
        <v>1697</v>
      </c>
      <c r="P12" s="100"/>
      <c r="Q12" s="117"/>
    </row>
    <row r="13" spans="1:18">
      <c r="A13" s="100" t="s">
        <v>17976</v>
      </c>
      <c r="B13" s="100" t="s">
        <v>17977</v>
      </c>
      <c r="C13" s="100" t="s">
        <v>7998</v>
      </c>
      <c r="D13" s="100" t="s">
        <v>8579</v>
      </c>
      <c r="E13" s="100" t="s">
        <v>72</v>
      </c>
      <c r="F13" s="277" t="s">
        <v>65</v>
      </c>
      <c r="G13" s="101">
        <v>5.5</v>
      </c>
      <c r="H13" s="101">
        <v>7.1</v>
      </c>
      <c r="I13" s="101">
        <v>5</v>
      </c>
      <c r="J13" s="101">
        <v>3.2</v>
      </c>
      <c r="K13" s="101">
        <v>5.2</v>
      </c>
      <c r="L13" s="278">
        <v>138754</v>
      </c>
      <c r="M13" s="100" t="s">
        <v>66</v>
      </c>
      <c r="N13" s="100" t="s">
        <v>67</v>
      </c>
      <c r="O13" s="100" t="s">
        <v>7999</v>
      </c>
      <c r="P13" s="100"/>
      <c r="Q13" s="117"/>
    </row>
    <row r="14" spans="1:18">
      <c r="A14" s="100" t="s">
        <v>13085</v>
      </c>
      <c r="B14" s="100" t="s">
        <v>13086</v>
      </c>
      <c r="C14" s="100" t="s">
        <v>1980</v>
      </c>
      <c r="D14" s="100" t="s">
        <v>88</v>
      </c>
      <c r="E14" s="100" t="s">
        <v>107</v>
      </c>
      <c r="F14" s="277" t="s">
        <v>65</v>
      </c>
      <c r="G14" s="101">
        <v>6.9</v>
      </c>
      <c r="H14" s="101">
        <v>5.5</v>
      </c>
      <c r="I14" s="101">
        <v>5.9</v>
      </c>
      <c r="J14" s="101">
        <v>6.1</v>
      </c>
      <c r="K14" s="101">
        <v>5.8</v>
      </c>
      <c r="L14" s="278">
        <v>36491000</v>
      </c>
      <c r="M14" s="100" t="s">
        <v>66</v>
      </c>
      <c r="N14" s="100" t="s">
        <v>67</v>
      </c>
      <c r="O14" s="100" t="s">
        <v>112</v>
      </c>
      <c r="P14" s="100"/>
      <c r="Q14" s="117"/>
    </row>
    <row r="15" spans="1:18">
      <c r="A15" s="100" t="s">
        <v>13087</v>
      </c>
      <c r="B15" s="100" t="s">
        <v>13086</v>
      </c>
      <c r="C15" s="100" t="s">
        <v>111</v>
      </c>
      <c r="D15" s="100" t="s">
        <v>88</v>
      </c>
      <c r="E15" s="100" t="s">
        <v>107</v>
      </c>
      <c r="F15" s="277" t="s">
        <v>65</v>
      </c>
      <c r="G15" s="101">
        <v>6.9</v>
      </c>
      <c r="H15" s="101">
        <v>5.5</v>
      </c>
      <c r="I15" s="101">
        <v>5.9</v>
      </c>
      <c r="J15" s="101">
        <v>6.1</v>
      </c>
      <c r="K15" s="101">
        <v>5.8</v>
      </c>
      <c r="L15" s="278">
        <v>36491000</v>
      </c>
      <c r="M15" s="100" t="s">
        <v>66</v>
      </c>
      <c r="N15" s="100" t="s">
        <v>67</v>
      </c>
      <c r="O15" s="100" t="s">
        <v>112</v>
      </c>
      <c r="P15" s="100"/>
      <c r="Q15" s="117"/>
      <c r="R15" s="117"/>
    </row>
    <row r="16" spans="1:18">
      <c r="A16" s="100" t="s">
        <v>14970</v>
      </c>
      <c r="B16" s="100" t="s">
        <v>14971</v>
      </c>
      <c r="C16" s="100" t="s">
        <v>5376</v>
      </c>
      <c r="D16" s="100" t="s">
        <v>179</v>
      </c>
      <c r="E16" s="100" t="s">
        <v>72</v>
      </c>
      <c r="F16" s="277" t="s">
        <v>65</v>
      </c>
      <c r="G16" s="101">
        <v>4.9000000000000004</v>
      </c>
      <c r="H16" s="101">
        <v>2</v>
      </c>
      <c r="I16" s="101">
        <v>5.9</v>
      </c>
      <c r="J16" s="101">
        <v>6.4</v>
      </c>
      <c r="K16" s="101">
        <v>4.5</v>
      </c>
      <c r="L16" s="278">
        <v>76078</v>
      </c>
      <c r="M16" s="100" t="s">
        <v>66</v>
      </c>
      <c r="N16" s="100" t="s">
        <v>103</v>
      </c>
      <c r="O16" s="100" t="s">
        <v>5397</v>
      </c>
      <c r="P16" s="100"/>
      <c r="Q16" s="117"/>
    </row>
    <row r="17" spans="1:18">
      <c r="A17" s="100" t="s">
        <v>14630</v>
      </c>
      <c r="B17" s="100" t="s">
        <v>14631</v>
      </c>
      <c r="C17" s="100" t="s">
        <v>4813</v>
      </c>
      <c r="D17" s="100" t="s">
        <v>8580</v>
      </c>
      <c r="E17" s="100" t="s">
        <v>107</v>
      </c>
      <c r="F17" s="277" t="s">
        <v>73</v>
      </c>
      <c r="G17" s="101">
        <v>5.8</v>
      </c>
      <c r="H17" s="101">
        <v>3.5</v>
      </c>
      <c r="I17" s="101">
        <v>4.7</v>
      </c>
      <c r="J17" s="101">
        <v>4.8</v>
      </c>
      <c r="K17" s="101">
        <v>4.5999999999999996</v>
      </c>
      <c r="L17" s="278">
        <v>704852</v>
      </c>
      <c r="M17" s="100" t="s">
        <v>66</v>
      </c>
      <c r="N17" s="100" t="s">
        <v>67</v>
      </c>
      <c r="O17" s="100" t="s">
        <v>4806</v>
      </c>
      <c r="P17" s="116"/>
      <c r="Q17" s="117"/>
    </row>
    <row r="18" spans="1:18">
      <c r="A18" s="100" t="s">
        <v>15439</v>
      </c>
      <c r="B18" s="100" t="s">
        <v>15440</v>
      </c>
      <c r="C18" s="100" t="s">
        <v>8969</v>
      </c>
      <c r="D18" s="100" t="s">
        <v>8579</v>
      </c>
      <c r="E18" s="100" t="s">
        <v>107</v>
      </c>
      <c r="F18" s="277" t="s">
        <v>65</v>
      </c>
      <c r="G18" s="101">
        <v>7.1</v>
      </c>
      <c r="H18" s="101">
        <v>5.5</v>
      </c>
      <c r="I18" s="101">
        <v>6.5</v>
      </c>
      <c r="J18" s="101">
        <v>5.5</v>
      </c>
      <c r="K18" s="101">
        <v>5.7</v>
      </c>
      <c r="L18" s="278">
        <v>19838</v>
      </c>
      <c r="M18" s="100" t="s">
        <v>66</v>
      </c>
      <c r="N18" s="100" t="s">
        <v>103</v>
      </c>
      <c r="O18" s="100"/>
      <c r="P18" s="100"/>
      <c r="Q18" s="117"/>
    </row>
    <row r="19" spans="1:18">
      <c r="A19" s="100" t="s">
        <v>15441</v>
      </c>
      <c r="B19" s="100" t="s">
        <v>15442</v>
      </c>
      <c r="C19" s="100" t="s">
        <v>8972</v>
      </c>
      <c r="D19" s="100" t="s">
        <v>8592</v>
      </c>
      <c r="E19" s="100" t="s">
        <v>72</v>
      </c>
      <c r="F19" s="277" t="s">
        <v>65</v>
      </c>
      <c r="G19" s="101">
        <v>5.6</v>
      </c>
      <c r="H19" s="101">
        <v>2.4</v>
      </c>
      <c r="I19" s="101">
        <v>5.4</v>
      </c>
      <c r="J19" s="101">
        <v>3.5</v>
      </c>
      <c r="K19" s="101">
        <v>4.0999999999999996</v>
      </c>
      <c r="L19" s="278">
        <v>166927</v>
      </c>
      <c r="M19" s="100" t="s">
        <v>66</v>
      </c>
      <c r="N19" s="100" t="s">
        <v>247</v>
      </c>
      <c r="O19" s="100"/>
      <c r="P19" s="100"/>
      <c r="Q19" s="117"/>
    </row>
    <row r="20" spans="1:18">
      <c r="A20" s="100" t="s">
        <v>15464</v>
      </c>
      <c r="B20" s="100" t="s">
        <v>15465</v>
      </c>
      <c r="C20" s="100" t="s">
        <v>8997</v>
      </c>
      <c r="D20" s="100" t="s">
        <v>8559</v>
      </c>
      <c r="E20" s="100" t="s">
        <v>94</v>
      </c>
      <c r="F20" s="277"/>
      <c r="G20" s="101">
        <v>7.6</v>
      </c>
      <c r="H20" s="101">
        <v>2.5</v>
      </c>
      <c r="I20" s="101">
        <v>6.7</v>
      </c>
      <c r="J20" s="101">
        <v>5.5</v>
      </c>
      <c r="K20" s="101">
        <v>5.3</v>
      </c>
      <c r="L20" s="278">
        <v>76462</v>
      </c>
      <c r="M20" s="100" t="s">
        <v>66</v>
      </c>
      <c r="N20" s="100" t="s">
        <v>103</v>
      </c>
      <c r="O20" s="100"/>
      <c r="P20" s="100"/>
      <c r="Q20" s="117"/>
    </row>
    <row r="21" spans="1:18">
      <c r="A21" s="100" t="s">
        <v>12701</v>
      </c>
      <c r="B21" s="100" t="s">
        <v>1217</v>
      </c>
      <c r="C21" s="100" t="s">
        <v>1218</v>
      </c>
      <c r="D21" s="100" t="s">
        <v>116</v>
      </c>
      <c r="E21" s="100" t="s">
        <v>94</v>
      </c>
      <c r="F21" s="277" t="s">
        <v>65</v>
      </c>
      <c r="G21" s="101">
        <v>7.5</v>
      </c>
      <c r="H21" s="101">
        <v>7.8</v>
      </c>
      <c r="I21" s="101">
        <v>4.3</v>
      </c>
      <c r="J21" s="101">
        <v>5.2</v>
      </c>
      <c r="K21" s="101">
        <v>5.8</v>
      </c>
      <c r="L21" s="278">
        <v>998000</v>
      </c>
      <c r="M21" s="100" t="s">
        <v>66</v>
      </c>
      <c r="N21" s="100" t="s">
        <v>67</v>
      </c>
      <c r="O21" s="100" t="s">
        <v>1211</v>
      </c>
      <c r="P21" s="100"/>
      <c r="Q21" s="117"/>
    </row>
    <row r="22" spans="1:18">
      <c r="A22" s="100" t="s">
        <v>15466</v>
      </c>
      <c r="B22" s="100" t="s">
        <v>15467</v>
      </c>
      <c r="C22" s="100" t="s">
        <v>6224</v>
      </c>
      <c r="D22" s="100" t="s">
        <v>8544</v>
      </c>
      <c r="E22" s="100" t="s">
        <v>196</v>
      </c>
      <c r="F22" s="277" t="s">
        <v>95</v>
      </c>
      <c r="G22" s="101">
        <v>3.2</v>
      </c>
      <c r="H22" s="101">
        <v>10</v>
      </c>
      <c r="I22" s="101">
        <v>5</v>
      </c>
      <c r="J22" s="101">
        <v>3.3</v>
      </c>
      <c r="K22" s="101">
        <v>4.5999999999999996</v>
      </c>
      <c r="L22" s="278">
        <v>1051000</v>
      </c>
      <c r="M22" s="100" t="s">
        <v>66</v>
      </c>
      <c r="N22" s="100" t="s">
        <v>67</v>
      </c>
      <c r="O22" s="100" t="s">
        <v>6266</v>
      </c>
      <c r="P22" s="100"/>
      <c r="Q22" s="117"/>
    </row>
    <row r="23" spans="1:18">
      <c r="A23" s="100" t="s">
        <v>15468</v>
      </c>
      <c r="B23" s="100" t="s">
        <v>15469</v>
      </c>
      <c r="C23" s="100" t="s">
        <v>6228</v>
      </c>
      <c r="D23" s="100" t="s">
        <v>8545</v>
      </c>
      <c r="E23" s="100" t="s">
        <v>107</v>
      </c>
      <c r="F23" s="277" t="s">
        <v>65</v>
      </c>
      <c r="G23" s="101">
        <v>6</v>
      </c>
      <c r="H23" s="101">
        <v>7.3</v>
      </c>
      <c r="I23" s="101">
        <v>4</v>
      </c>
      <c r="J23" s="101">
        <v>4.5999999999999996</v>
      </c>
      <c r="K23" s="101">
        <v>4.5</v>
      </c>
      <c r="L23" s="278">
        <v>622625</v>
      </c>
      <c r="M23" s="100" t="s">
        <v>66</v>
      </c>
      <c r="N23" s="100" t="s">
        <v>67</v>
      </c>
      <c r="O23" s="100" t="s">
        <v>2921</v>
      </c>
      <c r="P23" s="116"/>
      <c r="Q23" s="116"/>
    </row>
    <row r="24" spans="1:18">
      <c r="A24" s="100" t="s">
        <v>13895</v>
      </c>
      <c r="B24" s="100" t="s">
        <v>13896</v>
      </c>
      <c r="C24" s="100" t="s">
        <v>3327</v>
      </c>
      <c r="D24" s="100" t="s">
        <v>8559</v>
      </c>
      <c r="E24" s="100" t="s">
        <v>201</v>
      </c>
      <c r="F24" s="277" t="s">
        <v>65</v>
      </c>
      <c r="G24" s="101">
        <v>1.8</v>
      </c>
      <c r="H24" s="101">
        <v>2.5</v>
      </c>
      <c r="I24" s="101">
        <v>3.3</v>
      </c>
      <c r="J24" s="101">
        <v>2.9</v>
      </c>
      <c r="K24" s="101">
        <v>3</v>
      </c>
      <c r="L24" s="278">
        <v>51552</v>
      </c>
      <c r="M24" s="100" t="s">
        <v>66</v>
      </c>
      <c r="N24" s="100" t="s">
        <v>247</v>
      </c>
      <c r="O24" s="100" t="s">
        <v>3307</v>
      </c>
      <c r="P24" s="100"/>
      <c r="Q24" s="116"/>
    </row>
    <row r="25" spans="1:18">
      <c r="A25" s="100" t="s">
        <v>13441</v>
      </c>
      <c r="B25" s="100" t="s">
        <v>13442</v>
      </c>
      <c r="C25" s="100" t="s">
        <v>8690</v>
      </c>
      <c r="D25" s="100" t="s">
        <v>8544</v>
      </c>
      <c r="E25" s="100" t="s">
        <v>107</v>
      </c>
      <c r="F25" s="277" t="s">
        <v>65</v>
      </c>
      <c r="G25" s="101">
        <v>6.3</v>
      </c>
      <c r="H25" s="101">
        <v>7.8</v>
      </c>
      <c r="I25" s="101">
        <v>5.6</v>
      </c>
      <c r="J25" s="101">
        <v>5.8</v>
      </c>
      <c r="K25" s="101">
        <v>5.8</v>
      </c>
      <c r="L25" s="278">
        <v>4752</v>
      </c>
      <c r="M25" s="100" t="s">
        <v>125</v>
      </c>
      <c r="N25" s="100" t="s">
        <v>67</v>
      </c>
      <c r="O25" s="100"/>
      <c r="P25" s="100"/>
      <c r="Q25" s="116"/>
    </row>
    <row r="26" spans="1:18">
      <c r="A26" s="100" t="s">
        <v>15470</v>
      </c>
      <c r="B26" s="100" t="s">
        <v>15471</v>
      </c>
      <c r="C26" s="100" t="s">
        <v>6232</v>
      </c>
      <c r="D26" s="100" t="s">
        <v>8544</v>
      </c>
      <c r="E26" s="100" t="s">
        <v>107</v>
      </c>
      <c r="F26" s="277" t="s">
        <v>65</v>
      </c>
      <c r="G26" s="101">
        <v>6.3</v>
      </c>
      <c r="H26" s="101">
        <v>6.3</v>
      </c>
      <c r="I26" s="101">
        <v>7.1</v>
      </c>
      <c r="J26" s="101">
        <v>5.3</v>
      </c>
      <c r="K26" s="101">
        <v>6.4</v>
      </c>
      <c r="L26" s="278">
        <v>15738</v>
      </c>
      <c r="M26" s="100" t="s">
        <v>66</v>
      </c>
      <c r="N26" s="100" t="s">
        <v>190</v>
      </c>
      <c r="O26" s="100" t="s">
        <v>6272</v>
      </c>
      <c r="P26" s="100"/>
      <c r="Q26" s="117"/>
      <c r="R26" s="117"/>
    </row>
    <row r="27" spans="1:18">
      <c r="A27" s="100" t="s">
        <v>15447</v>
      </c>
      <c r="B27" s="100" t="s">
        <v>15448</v>
      </c>
      <c r="C27" s="100" t="s">
        <v>8981</v>
      </c>
      <c r="D27" s="100" t="s">
        <v>63</v>
      </c>
      <c r="E27" s="100" t="s">
        <v>72</v>
      </c>
      <c r="F27" s="277" t="s">
        <v>95</v>
      </c>
      <c r="G27" s="101">
        <v>5.4</v>
      </c>
      <c r="H27" s="101">
        <v>8.3000000000000007</v>
      </c>
      <c r="I27" s="101">
        <v>5.7</v>
      </c>
      <c r="J27" s="101">
        <v>6</v>
      </c>
      <c r="K27" s="101">
        <v>6</v>
      </c>
      <c r="L27" s="278">
        <v>52531</v>
      </c>
      <c r="M27" s="100" t="s">
        <v>66</v>
      </c>
      <c r="N27" s="100" t="s">
        <v>67</v>
      </c>
      <c r="O27" s="100"/>
      <c r="P27" s="100"/>
      <c r="Q27" s="117"/>
      <c r="R27" s="116"/>
    </row>
    <row r="28" spans="1:18">
      <c r="A28" s="100" t="s">
        <v>14911</v>
      </c>
      <c r="B28" s="100" t="s">
        <v>14912</v>
      </c>
      <c r="C28" s="100" t="s">
        <v>5288</v>
      </c>
      <c r="D28" s="100" t="s">
        <v>8536</v>
      </c>
      <c r="E28" s="100" t="s">
        <v>72</v>
      </c>
      <c r="F28" s="277" t="s">
        <v>95</v>
      </c>
      <c r="G28" s="101">
        <v>4.5999999999999996</v>
      </c>
      <c r="H28" s="101">
        <v>8.1</v>
      </c>
      <c r="I28" s="101">
        <v>3.6</v>
      </c>
      <c r="J28" s="101">
        <v>4.4000000000000004</v>
      </c>
      <c r="K28" s="101">
        <v>4.4000000000000004</v>
      </c>
      <c r="L28" s="278">
        <v>21460</v>
      </c>
      <c r="M28" s="100" t="s">
        <v>66</v>
      </c>
      <c r="N28" s="100" t="s">
        <v>67</v>
      </c>
      <c r="O28" s="100" t="s">
        <v>5309</v>
      </c>
      <c r="P28" s="100"/>
      <c r="Q28" s="117"/>
      <c r="R28" s="116"/>
    </row>
    <row r="29" spans="1:18">
      <c r="A29" s="100" t="s">
        <v>14986</v>
      </c>
      <c r="B29" s="100" t="s">
        <v>14987</v>
      </c>
      <c r="C29" s="100" t="s">
        <v>5408</v>
      </c>
      <c r="D29" s="100" t="s">
        <v>93</v>
      </c>
      <c r="E29" s="100" t="s">
        <v>72</v>
      </c>
      <c r="F29" s="277" t="s">
        <v>73</v>
      </c>
      <c r="G29" s="101">
        <v>5.0999999999999996</v>
      </c>
      <c r="H29" s="101">
        <v>4.5999999999999996</v>
      </c>
      <c r="I29" s="101">
        <v>4.8</v>
      </c>
      <c r="J29" s="101">
        <v>4.5</v>
      </c>
      <c r="K29" s="101">
        <v>4.5999999999999996</v>
      </c>
      <c r="L29" s="278">
        <v>8127790</v>
      </c>
      <c r="M29" s="100" t="s">
        <v>66</v>
      </c>
      <c r="N29" s="100" t="s">
        <v>103</v>
      </c>
      <c r="O29" s="100" t="s">
        <v>5432</v>
      </c>
      <c r="P29" s="116"/>
      <c r="Q29" s="49"/>
      <c r="R29" s="49"/>
    </row>
    <row r="30" spans="1:18">
      <c r="A30" s="100" t="s">
        <v>14988</v>
      </c>
      <c r="B30" s="100" t="s">
        <v>14989</v>
      </c>
      <c r="C30" s="100" t="s">
        <v>5412</v>
      </c>
      <c r="D30" s="100" t="s">
        <v>100</v>
      </c>
      <c r="E30" s="100" t="s">
        <v>196</v>
      </c>
      <c r="F30" s="277" t="s">
        <v>65</v>
      </c>
      <c r="G30" s="101">
        <v>3.5</v>
      </c>
      <c r="H30" s="101">
        <v>5.0999999999999996</v>
      </c>
      <c r="I30" s="101">
        <v>5.7</v>
      </c>
      <c r="J30" s="101">
        <v>2.2999999999999998</v>
      </c>
      <c r="K30" s="101">
        <v>4.3</v>
      </c>
      <c r="L30" s="278">
        <v>9231367</v>
      </c>
      <c r="M30" s="100" t="s">
        <v>66</v>
      </c>
      <c r="N30" s="100" t="s">
        <v>190</v>
      </c>
      <c r="O30" s="100" t="s">
        <v>5436</v>
      </c>
      <c r="P30" s="116"/>
      <c r="Q30" s="49"/>
      <c r="R30" s="49"/>
    </row>
    <row r="31" spans="1:18">
      <c r="A31" s="100" t="s">
        <v>18634</v>
      </c>
      <c r="B31" s="100" t="s">
        <v>18635</v>
      </c>
      <c r="C31" s="100" t="s">
        <v>8526</v>
      </c>
      <c r="D31" s="100" t="s">
        <v>8536</v>
      </c>
      <c r="E31" s="100" t="s">
        <v>94</v>
      </c>
      <c r="F31" s="277" t="s">
        <v>65</v>
      </c>
      <c r="G31" s="101">
        <v>7.5</v>
      </c>
      <c r="H31" s="101">
        <v>6.7</v>
      </c>
      <c r="I31" s="101">
        <v>4</v>
      </c>
      <c r="J31" s="101">
        <v>5.5</v>
      </c>
      <c r="K31" s="101">
        <v>4.8</v>
      </c>
      <c r="L31" s="278">
        <v>218681</v>
      </c>
      <c r="M31" s="100" t="s">
        <v>66</v>
      </c>
      <c r="N31" s="100" t="s">
        <v>67</v>
      </c>
      <c r="O31" s="100" t="s">
        <v>8519</v>
      </c>
      <c r="P31" s="116"/>
      <c r="Q31" s="116"/>
    </row>
    <row r="32" spans="1:18">
      <c r="A32" s="100" t="s">
        <v>12158</v>
      </c>
      <c r="B32" s="100" t="s">
        <v>12159</v>
      </c>
      <c r="C32" s="100" t="s">
        <v>263</v>
      </c>
      <c r="D32" s="100" t="s">
        <v>8536</v>
      </c>
      <c r="E32" s="100" t="s">
        <v>107</v>
      </c>
      <c r="F32" s="277" t="s">
        <v>65</v>
      </c>
      <c r="G32" s="101">
        <v>6.2</v>
      </c>
      <c r="H32" s="101">
        <v>5.5</v>
      </c>
      <c r="I32" s="101">
        <v>4.7</v>
      </c>
      <c r="J32" s="101">
        <v>2.1</v>
      </c>
      <c r="K32" s="101">
        <v>3.9</v>
      </c>
      <c r="L32" s="278">
        <v>32920</v>
      </c>
      <c r="M32" s="100" t="s">
        <v>66</v>
      </c>
      <c r="N32" s="100" t="s">
        <v>264</v>
      </c>
      <c r="O32" s="100" t="s">
        <v>265</v>
      </c>
      <c r="P32" s="116"/>
    </row>
    <row r="33" spans="1:18">
      <c r="A33" s="100" t="s">
        <v>15472</v>
      </c>
      <c r="B33" s="100" t="s">
        <v>15473</v>
      </c>
      <c r="C33" s="100" t="s">
        <v>9000</v>
      </c>
      <c r="D33" s="100" t="s">
        <v>8555</v>
      </c>
      <c r="E33" s="100" t="s">
        <v>72</v>
      </c>
      <c r="F33" s="277" t="s">
        <v>65</v>
      </c>
      <c r="G33" s="101">
        <v>5.0999999999999996</v>
      </c>
      <c r="H33" s="101">
        <v>6.5</v>
      </c>
      <c r="I33" s="101">
        <v>4.4000000000000004</v>
      </c>
      <c r="J33" s="101">
        <v>5.5</v>
      </c>
      <c r="K33" s="101">
        <v>4.9000000000000004</v>
      </c>
      <c r="L33" s="278">
        <v>184241</v>
      </c>
      <c r="M33" s="100" t="s">
        <v>66</v>
      </c>
      <c r="N33" s="100" t="s">
        <v>103</v>
      </c>
      <c r="O33" s="100"/>
      <c r="P33" s="100"/>
      <c r="Q33" s="116"/>
    </row>
    <row r="34" spans="1:18">
      <c r="A34" s="100" t="s">
        <v>15474</v>
      </c>
      <c r="B34" s="100" t="s">
        <v>15475</v>
      </c>
      <c r="C34" s="100" t="s">
        <v>9003</v>
      </c>
      <c r="D34" s="100" t="s">
        <v>8545</v>
      </c>
      <c r="E34" s="100" t="s">
        <v>107</v>
      </c>
      <c r="F34" s="277" t="s">
        <v>65</v>
      </c>
      <c r="G34" s="101">
        <v>6.8</v>
      </c>
      <c r="H34" s="101">
        <v>4.9000000000000004</v>
      </c>
      <c r="I34" s="101">
        <v>5.2</v>
      </c>
      <c r="J34" s="101">
        <v>5</v>
      </c>
      <c r="K34" s="101">
        <v>5.0999999999999996</v>
      </c>
      <c r="L34" s="278">
        <v>12359</v>
      </c>
      <c r="M34" s="100" t="s">
        <v>66</v>
      </c>
      <c r="N34" s="100" t="s">
        <v>190</v>
      </c>
      <c r="O34" s="100"/>
      <c r="P34" s="100"/>
      <c r="Q34" s="117"/>
    </row>
    <row r="35" spans="1:18">
      <c r="A35" s="100" t="s">
        <v>15477</v>
      </c>
      <c r="B35" s="100" t="s">
        <v>15478</v>
      </c>
      <c r="C35" s="100" t="s">
        <v>9009</v>
      </c>
      <c r="D35" s="100" t="s">
        <v>8539</v>
      </c>
      <c r="E35" s="100" t="s">
        <v>94</v>
      </c>
      <c r="F35" s="277"/>
      <c r="G35" s="101">
        <v>8.4</v>
      </c>
      <c r="H35" s="101">
        <v>4.8</v>
      </c>
      <c r="I35" s="101">
        <v>5.7</v>
      </c>
      <c r="J35" s="101">
        <v>5.3</v>
      </c>
      <c r="K35" s="101">
        <v>5.4</v>
      </c>
      <c r="L35" s="278">
        <v>27283</v>
      </c>
      <c r="M35" s="100" t="s">
        <v>66</v>
      </c>
      <c r="N35" s="100" t="s">
        <v>103</v>
      </c>
      <c r="O35" s="100"/>
      <c r="P35" s="100"/>
      <c r="Q35" s="117"/>
    </row>
    <row r="36" spans="1:18">
      <c r="A36" s="100" t="s">
        <v>15476</v>
      </c>
      <c r="B36" s="100" t="s">
        <v>9005</v>
      </c>
      <c r="C36" s="100" t="s">
        <v>9006</v>
      </c>
      <c r="D36" s="100" t="s">
        <v>8545</v>
      </c>
      <c r="E36" s="100" t="s">
        <v>72</v>
      </c>
      <c r="F36" s="277" t="s">
        <v>73</v>
      </c>
      <c r="G36" s="101">
        <v>5.2</v>
      </c>
      <c r="H36" s="101">
        <v>4.9000000000000004</v>
      </c>
      <c r="I36" s="101">
        <v>4.4000000000000004</v>
      </c>
      <c r="J36" s="101">
        <v>6.2</v>
      </c>
      <c r="K36" s="101">
        <v>5.0999999999999996</v>
      </c>
      <c r="L36" s="278">
        <v>2955</v>
      </c>
      <c r="M36" s="100" t="s">
        <v>66</v>
      </c>
      <c r="N36" s="100" t="s">
        <v>190</v>
      </c>
      <c r="O36" s="100"/>
      <c r="P36" s="100"/>
      <c r="Q36" s="117"/>
      <c r="R36" s="116"/>
    </row>
    <row r="37" spans="1:18">
      <c r="A37" s="100" t="s">
        <v>13666</v>
      </c>
      <c r="B37" s="100" t="s">
        <v>13667</v>
      </c>
      <c r="C37" s="100" t="s">
        <v>2996</v>
      </c>
      <c r="D37" s="100" t="s">
        <v>8541</v>
      </c>
      <c r="E37" s="100" t="s">
        <v>107</v>
      </c>
      <c r="F37" s="277" t="s">
        <v>8595</v>
      </c>
      <c r="G37" s="101">
        <v>6.7</v>
      </c>
      <c r="H37" s="101">
        <v>7.1</v>
      </c>
      <c r="I37" s="101">
        <v>4.5</v>
      </c>
      <c r="J37" s="101">
        <v>6</v>
      </c>
      <c r="K37" s="101">
        <v>5.5</v>
      </c>
      <c r="L37" s="278">
        <v>300412</v>
      </c>
      <c r="M37" s="100" t="s">
        <v>66</v>
      </c>
      <c r="N37" s="100" t="s">
        <v>67</v>
      </c>
      <c r="O37" s="100" t="s">
        <v>2968</v>
      </c>
      <c r="P37" s="100"/>
      <c r="Q37" s="117"/>
    </row>
    <row r="38" spans="1:18">
      <c r="A38" s="100" t="s">
        <v>15443</v>
      </c>
      <c r="B38" s="100" t="s">
        <v>15444</v>
      </c>
      <c r="C38" s="100" t="s">
        <v>8975</v>
      </c>
      <c r="D38" s="100" t="s">
        <v>63</v>
      </c>
      <c r="E38" s="100" t="s">
        <v>107</v>
      </c>
      <c r="F38" s="277" t="s">
        <v>65</v>
      </c>
      <c r="G38" s="101">
        <v>7</v>
      </c>
      <c r="H38" s="101">
        <v>9.1999999999999993</v>
      </c>
      <c r="I38" s="101">
        <v>3.3</v>
      </c>
      <c r="J38" s="101">
        <v>5.4</v>
      </c>
      <c r="K38" s="101">
        <v>6.1</v>
      </c>
      <c r="L38" s="278">
        <v>42817</v>
      </c>
      <c r="M38" s="100" t="s">
        <v>66</v>
      </c>
      <c r="N38" s="100" t="s">
        <v>67</v>
      </c>
      <c r="O38" s="100"/>
      <c r="P38" s="100"/>
      <c r="Q38" s="117"/>
    </row>
    <row r="39" spans="1:18">
      <c r="A39" s="100" t="s">
        <v>15479</v>
      </c>
      <c r="B39" s="100" t="s">
        <v>9011</v>
      </c>
      <c r="C39" s="100" t="s">
        <v>9012</v>
      </c>
      <c r="D39" s="100" t="s">
        <v>8555</v>
      </c>
      <c r="E39" s="100" t="s">
        <v>94</v>
      </c>
      <c r="F39" s="277"/>
      <c r="G39" s="101">
        <v>7.4</v>
      </c>
      <c r="H39" s="101">
        <v>5.9</v>
      </c>
      <c r="I39" s="101">
        <v>6</v>
      </c>
      <c r="J39" s="101">
        <v>5.6</v>
      </c>
      <c r="K39" s="101">
        <v>5.8</v>
      </c>
      <c r="L39" s="278">
        <v>2570</v>
      </c>
      <c r="M39" s="100" t="s">
        <v>66</v>
      </c>
      <c r="N39" s="100" t="s">
        <v>103</v>
      </c>
      <c r="O39" s="100"/>
      <c r="P39" s="100"/>
      <c r="Q39" s="117"/>
    </row>
    <row r="40" spans="1:18">
      <c r="A40" s="100" t="s">
        <v>13203</v>
      </c>
      <c r="B40" s="100" t="s">
        <v>13204</v>
      </c>
      <c r="C40" s="100" t="s">
        <v>2198</v>
      </c>
      <c r="D40" s="100" t="s">
        <v>132</v>
      </c>
      <c r="E40" s="100" t="s">
        <v>107</v>
      </c>
      <c r="F40" s="277" t="s">
        <v>95</v>
      </c>
      <c r="G40" s="101">
        <v>7</v>
      </c>
      <c r="H40" s="101">
        <v>6.7</v>
      </c>
      <c r="I40" s="101">
        <v>3.6</v>
      </c>
      <c r="J40" s="101">
        <v>5.7</v>
      </c>
      <c r="K40" s="101">
        <v>5.2</v>
      </c>
      <c r="L40" s="278">
        <v>1946000</v>
      </c>
      <c r="M40" s="100" t="s">
        <v>66</v>
      </c>
      <c r="N40" s="100" t="s">
        <v>67</v>
      </c>
      <c r="O40" s="100" t="s">
        <v>2184</v>
      </c>
      <c r="P40" s="100"/>
      <c r="Q40" s="119"/>
      <c r="R40" s="116"/>
    </row>
    <row r="41" spans="1:18">
      <c r="A41" s="100" t="s">
        <v>15348</v>
      </c>
      <c r="B41" s="100" t="s">
        <v>15349</v>
      </c>
      <c r="C41" s="100" t="s">
        <v>6028</v>
      </c>
      <c r="D41" s="100" t="s">
        <v>8578</v>
      </c>
      <c r="E41" s="100" t="s">
        <v>72</v>
      </c>
      <c r="F41" s="277" t="s">
        <v>65</v>
      </c>
      <c r="G41" s="101">
        <v>5.2</v>
      </c>
      <c r="H41" s="101">
        <v>3</v>
      </c>
      <c r="I41" s="101">
        <v>4.5</v>
      </c>
      <c r="J41" s="101">
        <v>5.3</v>
      </c>
      <c r="K41" s="101">
        <v>4.5999999999999996</v>
      </c>
      <c r="L41" s="278">
        <v>20691</v>
      </c>
      <c r="M41" s="100" t="s">
        <v>66</v>
      </c>
      <c r="N41" s="100" t="s">
        <v>103</v>
      </c>
      <c r="O41" s="100" t="s">
        <v>6072</v>
      </c>
      <c r="P41" s="100"/>
      <c r="Q41" s="117"/>
    </row>
    <row r="42" spans="1:18">
      <c r="A42" s="100" t="s">
        <v>15350</v>
      </c>
      <c r="B42" s="100" t="s">
        <v>15351</v>
      </c>
      <c r="C42" s="100" t="s">
        <v>6032</v>
      </c>
      <c r="D42" s="100" t="s">
        <v>8578</v>
      </c>
      <c r="E42" s="100" t="s">
        <v>94</v>
      </c>
      <c r="F42" s="277" t="s">
        <v>65</v>
      </c>
      <c r="G42" s="101">
        <v>7.6</v>
      </c>
      <c r="H42" s="101">
        <v>3.7</v>
      </c>
      <c r="I42" s="101">
        <v>6</v>
      </c>
      <c r="J42" s="101">
        <v>5.3</v>
      </c>
      <c r="K42" s="101">
        <v>5.2</v>
      </c>
      <c r="L42" s="278">
        <v>13763</v>
      </c>
      <c r="M42" s="100" t="s">
        <v>66</v>
      </c>
      <c r="N42" s="100" t="s">
        <v>67</v>
      </c>
      <c r="O42" s="100" t="s">
        <v>6076</v>
      </c>
      <c r="P42" s="100"/>
      <c r="Q42" s="117"/>
    </row>
    <row r="43" spans="1:18">
      <c r="A43" s="100" t="s">
        <v>15480</v>
      </c>
      <c r="B43" s="100" t="s">
        <v>15481</v>
      </c>
      <c r="C43" s="100" t="s">
        <v>9015</v>
      </c>
      <c r="D43" s="100" t="s">
        <v>8541</v>
      </c>
      <c r="E43" s="100" t="s">
        <v>94</v>
      </c>
      <c r="F43" s="277" t="s">
        <v>73</v>
      </c>
      <c r="G43" s="101">
        <v>7.6</v>
      </c>
      <c r="H43" s="101">
        <v>5</v>
      </c>
      <c r="I43" s="101">
        <v>5</v>
      </c>
      <c r="J43" s="101">
        <v>6.1</v>
      </c>
      <c r="K43" s="101">
        <v>5.4</v>
      </c>
      <c r="L43" s="278">
        <v>12127</v>
      </c>
      <c r="M43" s="100" t="s">
        <v>66</v>
      </c>
      <c r="N43" s="100" t="s">
        <v>247</v>
      </c>
      <c r="O43" s="100"/>
      <c r="P43" s="100"/>
      <c r="Q43" s="117"/>
      <c r="R43" s="116"/>
    </row>
    <row r="44" spans="1:18">
      <c r="A44" s="100" t="s">
        <v>13863</v>
      </c>
      <c r="B44" s="100" t="s">
        <v>13864</v>
      </c>
      <c r="C44" s="100" t="s">
        <v>3271</v>
      </c>
      <c r="D44" s="100" t="s">
        <v>8659</v>
      </c>
      <c r="E44" s="100" t="s">
        <v>196</v>
      </c>
      <c r="F44" s="277" t="s">
        <v>73</v>
      </c>
      <c r="G44" s="101">
        <v>3.6</v>
      </c>
      <c r="H44" s="101">
        <v>8</v>
      </c>
      <c r="I44" s="101">
        <v>3.9</v>
      </c>
      <c r="J44" s="101">
        <v>1.4</v>
      </c>
      <c r="K44" s="101">
        <v>3.3</v>
      </c>
      <c r="L44" s="278">
        <v>9485</v>
      </c>
      <c r="M44" s="100" t="s">
        <v>66</v>
      </c>
      <c r="N44" s="100" t="s">
        <v>190</v>
      </c>
      <c r="O44" s="100" t="s">
        <v>3255</v>
      </c>
      <c r="P44" s="100"/>
      <c r="Q44" s="117"/>
    </row>
    <row r="45" spans="1:18">
      <c r="A45" s="100" t="s">
        <v>13150</v>
      </c>
      <c r="B45" s="100" t="s">
        <v>13151</v>
      </c>
      <c r="C45" s="100" t="s">
        <v>2086</v>
      </c>
      <c r="D45" s="100" t="s">
        <v>195</v>
      </c>
      <c r="E45" s="100" t="s">
        <v>107</v>
      </c>
      <c r="F45" s="277" t="s">
        <v>65</v>
      </c>
      <c r="G45" s="101">
        <v>5.8</v>
      </c>
      <c r="H45" s="101">
        <v>5.5</v>
      </c>
      <c r="I45" s="101">
        <v>6.8</v>
      </c>
      <c r="J45" s="101">
        <v>3.3</v>
      </c>
      <c r="K45" s="101">
        <v>4.5</v>
      </c>
      <c r="L45" s="278">
        <v>3282089</v>
      </c>
      <c r="M45" s="100" t="s">
        <v>66</v>
      </c>
      <c r="N45" s="100" t="s">
        <v>67</v>
      </c>
      <c r="O45" s="100" t="s">
        <v>2077</v>
      </c>
      <c r="P45" s="100"/>
      <c r="Q45" s="117"/>
      <c r="R45" s="116"/>
    </row>
    <row r="46" spans="1:18">
      <c r="A46" s="100" t="s">
        <v>15482</v>
      </c>
      <c r="B46" s="100" t="s">
        <v>15483</v>
      </c>
      <c r="C46" s="100" t="s">
        <v>6236</v>
      </c>
      <c r="D46" s="100" t="s">
        <v>8564</v>
      </c>
      <c r="E46" s="100" t="s">
        <v>72</v>
      </c>
      <c r="F46" s="277" t="s">
        <v>65</v>
      </c>
      <c r="G46" s="101">
        <v>5.3</v>
      </c>
      <c r="H46" s="101">
        <v>6</v>
      </c>
      <c r="I46" s="101">
        <v>5.0999999999999996</v>
      </c>
      <c r="J46" s="101">
        <v>4.5999999999999996</v>
      </c>
      <c r="K46" s="101">
        <v>4.9000000000000004</v>
      </c>
      <c r="L46" s="278">
        <v>82315</v>
      </c>
      <c r="M46" s="100" t="s">
        <v>66</v>
      </c>
      <c r="N46" s="100" t="s">
        <v>1281</v>
      </c>
      <c r="O46" s="100" t="s">
        <v>4350</v>
      </c>
      <c r="P46" s="100"/>
      <c r="Q46" s="117"/>
    </row>
    <row r="47" spans="1:18">
      <c r="A47" s="100" t="s">
        <v>15484</v>
      </c>
      <c r="B47" s="100" t="s">
        <v>15485</v>
      </c>
      <c r="C47" s="100" t="s">
        <v>9018</v>
      </c>
      <c r="D47" s="100" t="s">
        <v>116</v>
      </c>
      <c r="E47" s="100" t="s">
        <v>94</v>
      </c>
      <c r="F47" s="277" t="s">
        <v>65</v>
      </c>
      <c r="G47" s="101">
        <v>8.1</v>
      </c>
      <c r="H47" s="101">
        <v>6.9</v>
      </c>
      <c r="I47" s="101">
        <v>5.4</v>
      </c>
      <c r="J47" s="101">
        <v>5.6</v>
      </c>
      <c r="K47" s="101">
        <v>6</v>
      </c>
      <c r="L47" s="278">
        <v>110257</v>
      </c>
      <c r="M47" s="100" t="s">
        <v>66</v>
      </c>
      <c r="N47" s="100" t="s">
        <v>67</v>
      </c>
      <c r="O47" s="100"/>
      <c r="P47" s="116"/>
    </row>
    <row r="48" spans="1:18">
      <c r="A48" s="100" t="s">
        <v>13776</v>
      </c>
      <c r="B48" s="100" t="s">
        <v>13777</v>
      </c>
      <c r="C48" s="100" t="s">
        <v>3139</v>
      </c>
      <c r="D48" s="100" t="s">
        <v>100</v>
      </c>
      <c r="E48" s="100" t="s">
        <v>107</v>
      </c>
      <c r="F48" s="277"/>
      <c r="G48" s="101">
        <v>6.3</v>
      </c>
      <c r="H48" s="101">
        <v>7.8</v>
      </c>
      <c r="I48" s="101">
        <v>4.8</v>
      </c>
      <c r="J48" s="101">
        <v>4.9000000000000004</v>
      </c>
      <c r="K48" s="101">
        <v>5.9</v>
      </c>
      <c r="L48" s="278">
        <v>14154</v>
      </c>
      <c r="M48" s="100" t="s">
        <v>66</v>
      </c>
      <c r="N48" s="100" t="s">
        <v>67</v>
      </c>
      <c r="O48" s="100" t="s">
        <v>3116</v>
      </c>
      <c r="P48" s="100"/>
      <c r="Q48" s="117"/>
    </row>
    <row r="49" spans="1:18">
      <c r="A49" s="100" t="s">
        <v>15486</v>
      </c>
      <c r="B49" s="100" t="s">
        <v>9020</v>
      </c>
      <c r="C49" s="100" t="s">
        <v>9021</v>
      </c>
      <c r="D49" s="100" t="s">
        <v>8544</v>
      </c>
      <c r="E49" s="100" t="s">
        <v>107</v>
      </c>
      <c r="F49" s="277"/>
      <c r="G49" s="101">
        <v>6</v>
      </c>
      <c r="H49" s="101">
        <v>5.9</v>
      </c>
      <c r="I49" s="101">
        <v>4.7</v>
      </c>
      <c r="J49" s="101">
        <v>6.3</v>
      </c>
      <c r="K49" s="101">
        <v>5.6</v>
      </c>
      <c r="L49" s="278">
        <v>3398</v>
      </c>
      <c r="M49" s="100" t="s">
        <v>66</v>
      </c>
      <c r="N49" s="100" t="s">
        <v>190</v>
      </c>
      <c r="O49" s="100"/>
      <c r="P49" s="100"/>
      <c r="Q49" s="117"/>
    </row>
    <row r="50" spans="1:18">
      <c r="A50" s="100" t="s">
        <v>15487</v>
      </c>
      <c r="B50" s="100" t="s">
        <v>15488</v>
      </c>
      <c r="C50" s="100" t="s">
        <v>9024</v>
      </c>
      <c r="D50" s="100" t="s">
        <v>8555</v>
      </c>
      <c r="E50" s="100" t="s">
        <v>107</v>
      </c>
      <c r="F50" s="277" t="s">
        <v>65</v>
      </c>
      <c r="G50" s="101">
        <v>6.8</v>
      </c>
      <c r="H50" s="101">
        <v>5.0999999999999996</v>
      </c>
      <c r="I50" s="101">
        <v>5.9</v>
      </c>
      <c r="J50" s="101">
        <v>6.5</v>
      </c>
      <c r="K50" s="101">
        <v>6.1</v>
      </c>
      <c r="L50" s="278">
        <v>38466</v>
      </c>
      <c r="M50" s="100" t="s">
        <v>66</v>
      </c>
      <c r="N50" s="100" t="s">
        <v>190</v>
      </c>
      <c r="O50" s="100"/>
      <c r="P50" s="100"/>
      <c r="Q50" s="117"/>
    </row>
    <row r="51" spans="1:18">
      <c r="A51" s="100" t="s">
        <v>12698</v>
      </c>
      <c r="B51" s="100" t="s">
        <v>1205</v>
      </c>
      <c r="C51" s="100" t="s">
        <v>1206</v>
      </c>
      <c r="D51" s="100" t="s">
        <v>78</v>
      </c>
      <c r="E51" s="100" t="s">
        <v>94</v>
      </c>
      <c r="F51" s="277" t="s">
        <v>65</v>
      </c>
      <c r="G51" s="101">
        <v>7.4</v>
      </c>
      <c r="H51" s="101">
        <v>10</v>
      </c>
      <c r="I51" s="101">
        <v>6.2</v>
      </c>
      <c r="J51" s="101">
        <v>5.6</v>
      </c>
      <c r="K51" s="101">
        <v>6.1</v>
      </c>
      <c r="L51" s="278">
        <v>89077</v>
      </c>
      <c r="M51" s="100" t="s">
        <v>66</v>
      </c>
      <c r="N51" s="100" t="s">
        <v>67</v>
      </c>
      <c r="O51" s="100" t="s">
        <v>1199</v>
      </c>
      <c r="P51" s="100"/>
      <c r="Q51" s="117"/>
      <c r="R51" s="116"/>
    </row>
    <row r="52" spans="1:18">
      <c r="A52" s="100" t="s">
        <v>14963</v>
      </c>
      <c r="B52" s="100" t="s">
        <v>14964</v>
      </c>
      <c r="C52" s="100" t="s">
        <v>5368</v>
      </c>
      <c r="D52" s="100" t="s">
        <v>8554</v>
      </c>
      <c r="E52" s="100" t="s">
        <v>107</v>
      </c>
      <c r="F52" s="277" t="s">
        <v>65</v>
      </c>
      <c r="G52" s="101">
        <v>5.9</v>
      </c>
      <c r="H52" s="101">
        <v>8.4</v>
      </c>
      <c r="I52" s="101">
        <v>3</v>
      </c>
      <c r="J52" s="101">
        <v>5.8</v>
      </c>
      <c r="K52" s="101">
        <v>4.4000000000000004</v>
      </c>
      <c r="L52" s="278">
        <v>1138</v>
      </c>
      <c r="M52" s="100" t="s">
        <v>66</v>
      </c>
      <c r="N52" s="100" t="s">
        <v>67</v>
      </c>
      <c r="O52" s="100" t="s">
        <v>5389</v>
      </c>
      <c r="P52" s="100"/>
      <c r="Q52" s="117"/>
    </row>
    <row r="53" spans="1:18">
      <c r="A53" s="100" t="s">
        <v>13056</v>
      </c>
      <c r="B53" s="100" t="s">
        <v>13057</v>
      </c>
      <c r="C53" s="100" t="s">
        <v>1912</v>
      </c>
      <c r="D53" s="100" t="s">
        <v>8568</v>
      </c>
      <c r="E53" s="100" t="s">
        <v>64</v>
      </c>
      <c r="F53" s="277" t="s">
        <v>65</v>
      </c>
      <c r="G53" s="101">
        <v>9.6999999999999993</v>
      </c>
      <c r="H53" s="101">
        <v>7.7</v>
      </c>
      <c r="I53" s="101">
        <v>5.3</v>
      </c>
      <c r="J53" s="101">
        <v>7</v>
      </c>
      <c r="K53" s="101">
        <v>6.4</v>
      </c>
      <c r="L53" s="278">
        <v>28310</v>
      </c>
      <c r="M53" s="100" t="s">
        <v>66</v>
      </c>
      <c r="N53" s="100" t="s">
        <v>67</v>
      </c>
      <c r="O53" s="100" t="s">
        <v>1877</v>
      </c>
      <c r="P53" s="116"/>
    </row>
    <row r="54" spans="1:18">
      <c r="A54" s="100" t="s">
        <v>13678</v>
      </c>
      <c r="B54" s="100" t="s">
        <v>13679</v>
      </c>
      <c r="C54" s="100" t="s">
        <v>8908</v>
      </c>
      <c r="D54" s="100" t="s">
        <v>8569</v>
      </c>
      <c r="E54" s="100" t="s">
        <v>201</v>
      </c>
      <c r="F54" s="277" t="s">
        <v>65</v>
      </c>
      <c r="G54" s="101">
        <v>2.8</v>
      </c>
      <c r="H54" s="101">
        <v>2.8</v>
      </c>
      <c r="I54" s="101">
        <v>3.8</v>
      </c>
      <c r="J54" s="101">
        <v>4.5999999999999996</v>
      </c>
      <c r="K54" s="101">
        <v>4</v>
      </c>
      <c r="L54" s="278">
        <v>972460</v>
      </c>
      <c r="M54" s="100" t="s">
        <v>66</v>
      </c>
      <c r="N54" s="100" t="s">
        <v>247</v>
      </c>
      <c r="O54" s="100"/>
      <c r="P54" s="116"/>
      <c r="Q54" s="116"/>
    </row>
    <row r="55" spans="1:18">
      <c r="A55" s="100" t="s">
        <v>13387</v>
      </c>
      <c r="B55" s="100" t="s">
        <v>13388</v>
      </c>
      <c r="C55" s="100" t="s">
        <v>2523</v>
      </c>
      <c r="D55" s="100" t="s">
        <v>8549</v>
      </c>
      <c r="E55" s="100" t="s">
        <v>107</v>
      </c>
      <c r="F55" s="277" t="s">
        <v>73</v>
      </c>
      <c r="G55" s="101">
        <v>7</v>
      </c>
      <c r="H55" s="101">
        <v>4.0999999999999996</v>
      </c>
      <c r="I55" s="101">
        <v>3.8</v>
      </c>
      <c r="J55" s="101">
        <v>7.8</v>
      </c>
      <c r="K55" s="101">
        <v>5.2</v>
      </c>
      <c r="L55" s="278">
        <v>2144</v>
      </c>
      <c r="M55" s="100" t="s">
        <v>66</v>
      </c>
      <c r="N55" s="100" t="s">
        <v>67</v>
      </c>
      <c r="O55" s="100" t="s">
        <v>2505</v>
      </c>
      <c r="P55" s="100"/>
      <c r="Q55" s="116"/>
    </row>
    <row r="56" spans="1:18">
      <c r="A56" s="100" t="s">
        <v>15489</v>
      </c>
      <c r="B56" s="100" t="s">
        <v>15490</v>
      </c>
      <c r="C56" s="100" t="s">
        <v>6240</v>
      </c>
      <c r="D56" s="100" t="s">
        <v>8541</v>
      </c>
      <c r="E56" s="100" t="s">
        <v>94</v>
      </c>
      <c r="F56" s="277" t="s">
        <v>65</v>
      </c>
      <c r="G56" s="101">
        <v>8.5</v>
      </c>
      <c r="H56" s="101">
        <v>4.8</v>
      </c>
      <c r="I56" s="101">
        <v>6.6</v>
      </c>
      <c r="J56" s="101">
        <v>6.4</v>
      </c>
      <c r="K56" s="101">
        <v>6.2</v>
      </c>
      <c r="L56" s="278">
        <v>67945</v>
      </c>
      <c r="M56" s="100" t="s">
        <v>66</v>
      </c>
      <c r="N56" s="100" t="s">
        <v>67</v>
      </c>
      <c r="O56" s="100" t="s">
        <v>6279</v>
      </c>
      <c r="P56" s="100"/>
      <c r="Q56" s="117"/>
    </row>
    <row r="57" spans="1:18">
      <c r="A57" s="100" t="s">
        <v>15445</v>
      </c>
      <c r="B57" s="100" t="s">
        <v>15446</v>
      </c>
      <c r="C57" s="100" t="s">
        <v>8978</v>
      </c>
      <c r="D57" s="100" t="s">
        <v>63</v>
      </c>
      <c r="E57" s="100" t="s">
        <v>107</v>
      </c>
      <c r="F57" s="277" t="s">
        <v>65</v>
      </c>
      <c r="G57" s="101">
        <v>6.3</v>
      </c>
      <c r="H57" s="101">
        <v>8.3000000000000007</v>
      </c>
      <c r="I57" s="101">
        <v>6.9</v>
      </c>
      <c r="J57" s="101">
        <v>3.8</v>
      </c>
      <c r="K57" s="101">
        <v>5.7</v>
      </c>
      <c r="L57" s="278">
        <v>80493</v>
      </c>
      <c r="M57" s="100" t="s">
        <v>66</v>
      </c>
      <c r="N57" s="100" t="s">
        <v>103</v>
      </c>
      <c r="O57" s="100"/>
      <c r="P57" s="100"/>
      <c r="Q57" s="117"/>
    </row>
    <row r="58" spans="1:18">
      <c r="A58" s="100" t="s">
        <v>15491</v>
      </c>
      <c r="B58" s="100" t="s">
        <v>15492</v>
      </c>
      <c r="C58" s="100" t="s">
        <v>9027</v>
      </c>
      <c r="D58" s="100" t="s">
        <v>8578</v>
      </c>
      <c r="E58" s="100" t="s">
        <v>94</v>
      </c>
      <c r="F58" s="277" t="s">
        <v>73</v>
      </c>
      <c r="G58" s="101">
        <v>8.1</v>
      </c>
      <c r="H58" s="101">
        <v>2.5</v>
      </c>
      <c r="I58" s="101">
        <v>6</v>
      </c>
      <c r="J58" s="101">
        <v>5.8</v>
      </c>
      <c r="K58" s="101">
        <v>5.4</v>
      </c>
      <c r="L58" s="278">
        <v>10245</v>
      </c>
      <c r="M58" s="100" t="s">
        <v>66</v>
      </c>
      <c r="N58" s="100" t="s">
        <v>67</v>
      </c>
      <c r="O58" s="100"/>
      <c r="P58" s="100"/>
      <c r="Q58" s="117"/>
    </row>
    <row r="59" spans="1:18">
      <c r="A59" s="100" t="s">
        <v>15493</v>
      </c>
      <c r="B59" s="100" t="s">
        <v>15494</v>
      </c>
      <c r="C59" s="100" t="s">
        <v>6244</v>
      </c>
      <c r="D59" s="100" t="s">
        <v>8559</v>
      </c>
      <c r="E59" s="100" t="s">
        <v>72</v>
      </c>
      <c r="F59" s="277" t="s">
        <v>65</v>
      </c>
      <c r="G59" s="101">
        <v>5.6</v>
      </c>
      <c r="H59" s="101">
        <v>3.6</v>
      </c>
      <c r="I59" s="101">
        <v>4.5999999999999996</v>
      </c>
      <c r="J59" s="101">
        <v>5.3</v>
      </c>
      <c r="K59" s="101">
        <v>4.5999999999999996</v>
      </c>
      <c r="L59" s="278">
        <v>373341</v>
      </c>
      <c r="M59" s="100" t="s">
        <v>66</v>
      </c>
      <c r="N59" s="100" t="s">
        <v>67</v>
      </c>
      <c r="O59" s="100" t="s">
        <v>6283</v>
      </c>
      <c r="P59" s="100"/>
      <c r="Q59" s="117"/>
    </row>
    <row r="60" spans="1:18">
      <c r="A60" s="100" t="s">
        <v>15500</v>
      </c>
      <c r="B60" s="100" t="s">
        <v>15501</v>
      </c>
      <c r="C60" s="100" t="s">
        <v>9036</v>
      </c>
      <c r="D60" s="100" t="s">
        <v>8579</v>
      </c>
      <c r="E60" s="100" t="s">
        <v>94</v>
      </c>
      <c r="F60" s="277" t="s">
        <v>73</v>
      </c>
      <c r="G60" s="101">
        <v>7.7</v>
      </c>
      <c r="H60" s="101">
        <v>5.2</v>
      </c>
      <c r="I60" s="101">
        <v>7.1</v>
      </c>
      <c r="J60" s="101">
        <v>5.8</v>
      </c>
      <c r="K60" s="101">
        <v>5.9</v>
      </c>
      <c r="L60" s="278">
        <v>218404</v>
      </c>
      <c r="M60" s="100" t="s">
        <v>66</v>
      </c>
      <c r="N60" s="100" t="s">
        <v>67</v>
      </c>
      <c r="O60" s="100"/>
      <c r="P60" s="100"/>
      <c r="Q60" s="117"/>
    </row>
    <row r="61" spans="1:18">
      <c r="A61" s="100" t="s">
        <v>15502</v>
      </c>
      <c r="B61" s="100" t="s">
        <v>15503</v>
      </c>
      <c r="C61" s="100" t="s">
        <v>9039</v>
      </c>
      <c r="D61" s="100" t="s">
        <v>8566</v>
      </c>
      <c r="E61" s="100" t="s">
        <v>196</v>
      </c>
      <c r="F61" s="277" t="s">
        <v>73</v>
      </c>
      <c r="G61" s="101">
        <v>4.2</v>
      </c>
      <c r="H61" s="101">
        <v>4.9000000000000004</v>
      </c>
      <c r="I61" s="101">
        <v>3.7</v>
      </c>
      <c r="J61" s="101">
        <v>6.1</v>
      </c>
      <c r="K61" s="101">
        <v>5.2</v>
      </c>
      <c r="L61" s="278">
        <v>69413</v>
      </c>
      <c r="M61" s="100" t="s">
        <v>66</v>
      </c>
      <c r="N61" s="100" t="s">
        <v>247</v>
      </c>
      <c r="O61" s="100"/>
      <c r="Q61" s="116"/>
      <c r="R61" s="116"/>
    </row>
    <row r="62" spans="1:18">
      <c r="A62" s="100" t="s">
        <v>15263</v>
      </c>
      <c r="B62" s="100" t="s">
        <v>15264</v>
      </c>
      <c r="C62" s="100" t="s">
        <v>5899</v>
      </c>
      <c r="D62" s="100" t="s">
        <v>8535</v>
      </c>
      <c r="E62" s="100" t="s">
        <v>107</v>
      </c>
      <c r="F62" s="277" t="s">
        <v>65</v>
      </c>
      <c r="G62" s="101">
        <v>6.5</v>
      </c>
      <c r="H62" s="101">
        <v>10</v>
      </c>
      <c r="I62" s="101">
        <v>7</v>
      </c>
      <c r="J62" s="101">
        <v>4</v>
      </c>
      <c r="K62" s="101">
        <v>6</v>
      </c>
      <c r="L62" s="278">
        <v>615407</v>
      </c>
      <c r="M62" s="100" t="s">
        <v>66</v>
      </c>
      <c r="N62" s="100" t="s">
        <v>67</v>
      </c>
      <c r="O62" s="100" t="s">
        <v>5920</v>
      </c>
      <c r="P62" s="100"/>
      <c r="Q62" s="116"/>
    </row>
    <row r="63" spans="1:18">
      <c r="A63" s="100" t="s">
        <v>15498</v>
      </c>
      <c r="B63" s="100" t="s">
        <v>15499</v>
      </c>
      <c r="C63" s="100" t="s">
        <v>6248</v>
      </c>
      <c r="D63" s="100" t="s">
        <v>8566</v>
      </c>
      <c r="E63" s="100" t="s">
        <v>72</v>
      </c>
      <c r="F63" s="277" t="s">
        <v>65</v>
      </c>
      <c r="G63" s="101">
        <v>4.5</v>
      </c>
      <c r="H63" s="101">
        <v>4.3</v>
      </c>
      <c r="I63" s="101">
        <v>5.5</v>
      </c>
      <c r="J63" s="101">
        <v>4.5</v>
      </c>
      <c r="K63" s="101">
        <v>5</v>
      </c>
      <c r="L63" s="278">
        <v>62278</v>
      </c>
      <c r="M63" s="100" t="s">
        <v>66</v>
      </c>
      <c r="N63" s="100" t="s">
        <v>67</v>
      </c>
      <c r="O63" s="100" t="s">
        <v>6287</v>
      </c>
      <c r="P63" s="100"/>
      <c r="Q63" s="117"/>
    </row>
    <row r="64" spans="1:18">
      <c r="A64" s="100" t="s">
        <v>15360</v>
      </c>
      <c r="B64" s="100" t="s">
        <v>15361</v>
      </c>
      <c r="C64" s="100" t="s">
        <v>6052</v>
      </c>
      <c r="D64" s="100" t="s">
        <v>8578</v>
      </c>
      <c r="E64" s="100" t="s">
        <v>72</v>
      </c>
      <c r="F64" s="277" t="s">
        <v>65</v>
      </c>
      <c r="G64" s="101">
        <v>4.4000000000000004</v>
      </c>
      <c r="H64" s="101">
        <v>4.4000000000000004</v>
      </c>
      <c r="I64" s="101">
        <v>4.2</v>
      </c>
      <c r="J64" s="101">
        <v>3.7</v>
      </c>
      <c r="K64" s="101">
        <v>4.0999999999999996</v>
      </c>
      <c r="L64" s="278">
        <v>30324</v>
      </c>
      <c r="M64" s="100" t="s">
        <v>66</v>
      </c>
      <c r="N64" s="100" t="s">
        <v>67</v>
      </c>
      <c r="O64" s="100" t="s">
        <v>6096</v>
      </c>
      <c r="P64" s="100"/>
      <c r="Q64" s="117"/>
    </row>
    <row r="65" spans="1:18">
      <c r="A65" s="100" t="s">
        <v>13875</v>
      </c>
      <c r="B65" s="100" t="s">
        <v>13876</v>
      </c>
      <c r="C65" s="100" t="s">
        <v>3295</v>
      </c>
      <c r="D65" s="100" t="s">
        <v>8566</v>
      </c>
      <c r="E65" s="100" t="s">
        <v>72</v>
      </c>
      <c r="F65" s="277" t="s">
        <v>65</v>
      </c>
      <c r="G65" s="101">
        <v>5.2</v>
      </c>
      <c r="H65" s="101">
        <v>4.7</v>
      </c>
      <c r="I65" s="101">
        <v>6.7</v>
      </c>
      <c r="J65" s="101">
        <v>4.2</v>
      </c>
      <c r="K65" s="101">
        <v>5.0999999999999996</v>
      </c>
      <c r="L65" s="278">
        <v>43153</v>
      </c>
      <c r="M65" s="100" t="s">
        <v>66</v>
      </c>
      <c r="N65" s="100" t="s">
        <v>67</v>
      </c>
      <c r="O65" s="100" t="s">
        <v>3272</v>
      </c>
      <c r="P65" s="100"/>
      <c r="Q65" s="117"/>
    </row>
    <row r="66" spans="1:18">
      <c r="A66" s="100" t="s">
        <v>14927</v>
      </c>
      <c r="B66" s="100" t="s">
        <v>5315</v>
      </c>
      <c r="C66" s="100" t="s">
        <v>5316</v>
      </c>
      <c r="D66" s="100" t="s">
        <v>8541</v>
      </c>
      <c r="E66" s="100" t="s">
        <v>196</v>
      </c>
      <c r="F66" s="277" t="s">
        <v>95</v>
      </c>
      <c r="G66" s="101">
        <v>3.2</v>
      </c>
      <c r="H66" s="101">
        <v>7.3</v>
      </c>
      <c r="I66" s="101">
        <v>3.3</v>
      </c>
      <c r="J66" s="101">
        <v>4.5</v>
      </c>
      <c r="K66" s="101">
        <v>3.9</v>
      </c>
      <c r="L66" s="278">
        <v>2939</v>
      </c>
      <c r="M66" s="100" t="s">
        <v>66</v>
      </c>
      <c r="N66" s="100" t="s">
        <v>67</v>
      </c>
      <c r="O66" s="100" t="s">
        <v>5334</v>
      </c>
      <c r="P66" s="100"/>
      <c r="Q66" s="117"/>
    </row>
    <row r="67" spans="1:18">
      <c r="A67" s="100" t="s">
        <v>15495</v>
      </c>
      <c r="B67" s="100" t="s">
        <v>9029</v>
      </c>
      <c r="C67" s="100" t="s">
        <v>9030</v>
      </c>
      <c r="D67" s="100" t="s">
        <v>195</v>
      </c>
      <c r="E67" s="100" t="s">
        <v>94</v>
      </c>
      <c r="F67" s="277" t="s">
        <v>65</v>
      </c>
      <c r="G67" s="101">
        <v>7.7</v>
      </c>
      <c r="H67" s="101">
        <v>4.8</v>
      </c>
      <c r="I67" s="101">
        <v>6.3</v>
      </c>
      <c r="J67" s="101">
        <v>5.9</v>
      </c>
      <c r="K67" s="101">
        <v>6</v>
      </c>
      <c r="L67" s="278">
        <v>146183</v>
      </c>
      <c r="M67" s="100" t="s">
        <v>66</v>
      </c>
      <c r="N67" s="100" t="s">
        <v>67</v>
      </c>
      <c r="O67" s="100"/>
      <c r="P67" s="100"/>
      <c r="Q67" s="117"/>
    </row>
    <row r="68" spans="1:18">
      <c r="A68" s="100" t="s">
        <v>15496</v>
      </c>
      <c r="B68" s="100" t="s">
        <v>15497</v>
      </c>
      <c r="C68" s="100" t="s">
        <v>9033</v>
      </c>
      <c r="D68" s="100" t="s">
        <v>195</v>
      </c>
      <c r="E68" s="100" t="s">
        <v>107</v>
      </c>
      <c r="F68" s="277" t="s">
        <v>65</v>
      </c>
      <c r="G68" s="101">
        <v>6.3</v>
      </c>
      <c r="H68" s="101">
        <v>5.0999999999999996</v>
      </c>
      <c r="I68" s="101">
        <v>3.7</v>
      </c>
      <c r="J68" s="101">
        <v>5</v>
      </c>
      <c r="K68" s="101">
        <v>4.7</v>
      </c>
      <c r="L68" s="278">
        <v>31734</v>
      </c>
      <c r="M68" s="100" t="s">
        <v>66</v>
      </c>
      <c r="N68" s="100" t="s">
        <v>103</v>
      </c>
      <c r="O68" s="100"/>
      <c r="P68" s="100"/>
      <c r="Q68" s="117"/>
    </row>
    <row r="69" spans="1:18">
      <c r="A69" s="100" t="s">
        <v>14873</v>
      </c>
      <c r="B69" s="100" t="s">
        <v>14874</v>
      </c>
      <c r="C69" s="100" t="s">
        <v>5244</v>
      </c>
      <c r="D69" s="100" t="s">
        <v>8551</v>
      </c>
      <c r="E69" s="100" t="s">
        <v>94</v>
      </c>
      <c r="F69" s="277" t="s">
        <v>65</v>
      </c>
      <c r="G69" s="101">
        <v>8.4</v>
      </c>
      <c r="H69" s="101">
        <v>8.3000000000000007</v>
      </c>
      <c r="I69" s="101">
        <v>5.2</v>
      </c>
      <c r="J69" s="101">
        <v>7.1</v>
      </c>
      <c r="K69" s="101">
        <v>6</v>
      </c>
      <c r="L69" s="278">
        <v>47638</v>
      </c>
      <c r="M69" s="100" t="s">
        <v>66</v>
      </c>
      <c r="N69" s="100" t="s">
        <v>67</v>
      </c>
      <c r="O69" s="100" t="s">
        <v>5264</v>
      </c>
      <c r="P69" s="100"/>
      <c r="Q69" s="117"/>
    </row>
    <row r="70" spans="1:18">
      <c r="A70" s="100" t="s">
        <v>13124</v>
      </c>
      <c r="B70" s="100" t="s">
        <v>13125</v>
      </c>
      <c r="C70" s="100" t="s">
        <v>2042</v>
      </c>
      <c r="D70" s="100" t="s">
        <v>8557</v>
      </c>
      <c r="E70" s="100" t="s">
        <v>107</v>
      </c>
      <c r="F70" s="277" t="s">
        <v>65</v>
      </c>
      <c r="G70" s="101">
        <v>5.9</v>
      </c>
      <c r="H70" s="101">
        <v>9.1</v>
      </c>
      <c r="I70" s="101">
        <v>6.6</v>
      </c>
      <c r="J70" s="101">
        <v>3</v>
      </c>
      <c r="K70" s="101">
        <v>5.5</v>
      </c>
      <c r="L70" s="278">
        <v>212196</v>
      </c>
      <c r="M70" s="100" t="s">
        <v>66</v>
      </c>
      <c r="N70" s="100" t="s">
        <v>67</v>
      </c>
      <c r="O70" s="100" t="s">
        <v>2029</v>
      </c>
      <c r="P70" s="100"/>
      <c r="Q70" s="117"/>
    </row>
    <row r="71" spans="1:18">
      <c r="A71" s="100" t="s">
        <v>14046</v>
      </c>
      <c r="B71" s="100" t="s">
        <v>14047</v>
      </c>
      <c r="C71" s="100" t="s">
        <v>3638</v>
      </c>
      <c r="D71" s="100" t="s">
        <v>8560</v>
      </c>
      <c r="E71" s="100" t="s">
        <v>94</v>
      </c>
      <c r="F71" s="277" t="s">
        <v>65</v>
      </c>
      <c r="G71" s="101">
        <v>8.4</v>
      </c>
      <c r="H71" s="101">
        <v>6.3</v>
      </c>
      <c r="I71" s="101">
        <v>5.7</v>
      </c>
      <c r="J71" s="101">
        <v>3.7</v>
      </c>
      <c r="K71" s="101">
        <v>5.0999999999999996</v>
      </c>
      <c r="L71" s="278">
        <v>3168058</v>
      </c>
      <c r="M71" s="100" t="s">
        <v>66</v>
      </c>
      <c r="N71" s="100" t="s">
        <v>67</v>
      </c>
      <c r="O71" s="100" t="s">
        <v>3614</v>
      </c>
      <c r="P71" s="100"/>
      <c r="Q71" s="116"/>
      <c r="R71" s="116"/>
    </row>
    <row r="72" spans="1:18">
      <c r="A72" s="100" t="s">
        <v>13288</v>
      </c>
      <c r="B72" s="100" t="s">
        <v>13289</v>
      </c>
      <c r="C72" s="100" t="s">
        <v>2350</v>
      </c>
      <c r="D72" s="100" t="s">
        <v>8557</v>
      </c>
      <c r="E72" s="100" t="s">
        <v>107</v>
      </c>
      <c r="F72" s="277" t="s">
        <v>65</v>
      </c>
      <c r="G72" s="101">
        <v>7</v>
      </c>
      <c r="H72" s="101">
        <v>8.6999999999999993</v>
      </c>
      <c r="I72" s="101">
        <v>8.1</v>
      </c>
      <c r="J72" s="101">
        <v>3.4</v>
      </c>
      <c r="K72" s="101">
        <v>6.1</v>
      </c>
      <c r="L72" s="278">
        <v>113815</v>
      </c>
      <c r="M72" s="100" t="s">
        <v>66</v>
      </c>
      <c r="N72" s="100" t="s">
        <v>67</v>
      </c>
      <c r="O72" s="100" t="s">
        <v>2335</v>
      </c>
      <c r="P72" s="100"/>
      <c r="Q72" s="117"/>
    </row>
    <row r="73" spans="1:18">
      <c r="A73" s="100" t="s">
        <v>15504</v>
      </c>
      <c r="B73" s="100" t="s">
        <v>15505</v>
      </c>
      <c r="C73" s="100" t="s">
        <v>9042</v>
      </c>
      <c r="D73" s="100" t="s">
        <v>8592</v>
      </c>
      <c r="E73" s="100" t="s">
        <v>72</v>
      </c>
      <c r="F73" s="277" t="s">
        <v>65</v>
      </c>
      <c r="G73" s="101">
        <v>5.6</v>
      </c>
      <c r="H73" s="101">
        <v>3.7</v>
      </c>
      <c r="I73" s="101">
        <v>5.0999999999999996</v>
      </c>
      <c r="J73" s="101">
        <v>4.0999999999999996</v>
      </c>
      <c r="K73" s="101">
        <v>4.4000000000000004</v>
      </c>
      <c r="L73" s="278">
        <v>9606</v>
      </c>
      <c r="M73" s="100" t="s">
        <v>66</v>
      </c>
      <c r="N73" s="100" t="s">
        <v>247</v>
      </c>
      <c r="O73" s="100"/>
      <c r="P73" s="100"/>
      <c r="Q73" s="117"/>
    </row>
    <row r="74" spans="1:18">
      <c r="A74" s="100" t="s">
        <v>15506</v>
      </c>
      <c r="B74" s="100" t="s">
        <v>15507</v>
      </c>
      <c r="C74" s="100" t="s">
        <v>9045</v>
      </c>
      <c r="D74" s="100" t="s">
        <v>8550</v>
      </c>
      <c r="E74" s="100" t="s">
        <v>107</v>
      </c>
      <c r="F74" s="277" t="s">
        <v>73</v>
      </c>
      <c r="G74" s="101">
        <v>6.5</v>
      </c>
      <c r="H74" s="101">
        <v>10</v>
      </c>
      <c r="I74" s="101">
        <v>4.4000000000000004</v>
      </c>
      <c r="J74" s="101">
        <v>6.1</v>
      </c>
      <c r="K74" s="101">
        <v>5.4</v>
      </c>
      <c r="L74" s="278">
        <v>921</v>
      </c>
      <c r="M74" s="100" t="s">
        <v>66</v>
      </c>
      <c r="N74" s="100" t="s">
        <v>67</v>
      </c>
      <c r="O74" s="100"/>
      <c r="P74" s="100"/>
      <c r="Q74" s="117"/>
    </row>
    <row r="75" spans="1:18">
      <c r="A75" s="100" t="s">
        <v>15449</v>
      </c>
      <c r="B75" s="100" t="s">
        <v>15450</v>
      </c>
      <c r="C75" s="100" t="s">
        <v>6210</v>
      </c>
      <c r="D75" s="100" t="s">
        <v>8551</v>
      </c>
      <c r="E75" s="100" t="s">
        <v>72</v>
      </c>
      <c r="F75" s="277" t="s">
        <v>73</v>
      </c>
      <c r="G75" s="101">
        <v>5</v>
      </c>
      <c r="H75" s="101">
        <v>5.3</v>
      </c>
      <c r="I75" s="101">
        <v>4.0999999999999996</v>
      </c>
      <c r="J75" s="101">
        <v>5</v>
      </c>
      <c r="K75" s="101">
        <v>4.4000000000000004</v>
      </c>
      <c r="L75" s="278">
        <v>17059</v>
      </c>
      <c r="M75" s="100" t="s">
        <v>66</v>
      </c>
      <c r="N75" s="100" t="s">
        <v>67</v>
      </c>
      <c r="O75" s="100" t="s">
        <v>3699</v>
      </c>
      <c r="P75" s="100"/>
      <c r="Q75" s="117"/>
    </row>
    <row r="76" spans="1:18">
      <c r="A76" s="100" t="s">
        <v>12192</v>
      </c>
      <c r="B76" s="100" t="s">
        <v>12193</v>
      </c>
      <c r="C76" s="100" t="s">
        <v>335</v>
      </c>
      <c r="D76" s="100" t="s">
        <v>8541</v>
      </c>
      <c r="E76" s="100" t="s">
        <v>107</v>
      </c>
      <c r="F76" s="277" t="s">
        <v>73</v>
      </c>
      <c r="G76" s="101">
        <v>6.4</v>
      </c>
      <c r="H76" s="101">
        <v>7</v>
      </c>
      <c r="I76" s="101">
        <v>3.2</v>
      </c>
      <c r="J76" s="101">
        <v>7.6</v>
      </c>
      <c r="K76" s="101">
        <v>5.0999999999999996</v>
      </c>
      <c r="L76" s="278">
        <v>1574</v>
      </c>
      <c r="M76" s="100" t="s">
        <v>66</v>
      </c>
      <c r="N76" s="100" t="s">
        <v>103</v>
      </c>
      <c r="O76" s="100" t="s">
        <v>336</v>
      </c>
      <c r="P76" s="100"/>
      <c r="Q76" s="117"/>
    </row>
    <row r="77" spans="1:18">
      <c r="A77" s="100" t="s">
        <v>13869</v>
      </c>
      <c r="B77" s="100" t="s">
        <v>13870</v>
      </c>
      <c r="C77" s="100" t="s">
        <v>3283</v>
      </c>
      <c r="D77" s="100" t="s">
        <v>8579</v>
      </c>
      <c r="E77" s="100" t="s">
        <v>72</v>
      </c>
      <c r="F77" s="277" t="s">
        <v>65</v>
      </c>
      <c r="G77" s="101">
        <v>4.8</v>
      </c>
      <c r="H77" s="101">
        <v>6.2</v>
      </c>
      <c r="I77" s="101">
        <v>4.7</v>
      </c>
      <c r="J77" s="101">
        <v>4.4000000000000004</v>
      </c>
      <c r="K77" s="101">
        <v>5.2</v>
      </c>
      <c r="L77" s="278">
        <v>11400000</v>
      </c>
      <c r="M77" s="100" t="s">
        <v>66</v>
      </c>
      <c r="N77" s="100" t="s">
        <v>67</v>
      </c>
      <c r="O77" s="100" t="s">
        <v>3261</v>
      </c>
      <c r="P77" s="100"/>
      <c r="Q77" s="117"/>
    </row>
    <row r="78" spans="1:18">
      <c r="A78" s="100" t="s">
        <v>15451</v>
      </c>
      <c r="B78" s="100" t="s">
        <v>15452</v>
      </c>
      <c r="C78" s="100" t="s">
        <v>8984</v>
      </c>
      <c r="D78" s="100" t="s">
        <v>8593</v>
      </c>
      <c r="E78" s="100" t="s">
        <v>72</v>
      </c>
      <c r="F78" s="277" t="s">
        <v>65</v>
      </c>
      <c r="G78" s="101">
        <v>4.4000000000000004</v>
      </c>
      <c r="H78" s="101">
        <v>5.8</v>
      </c>
      <c r="I78" s="101">
        <v>5.4</v>
      </c>
      <c r="J78" s="101">
        <v>4.2</v>
      </c>
      <c r="K78" s="101">
        <v>5</v>
      </c>
      <c r="L78" s="278">
        <v>142530</v>
      </c>
      <c r="M78" s="100" t="s">
        <v>66</v>
      </c>
      <c r="N78" s="100" t="s">
        <v>264</v>
      </c>
      <c r="O78" s="100" t="s">
        <v>8985</v>
      </c>
      <c r="P78" s="100"/>
      <c r="Q78" s="117"/>
    </row>
    <row r="79" spans="1:18">
      <c r="A79" s="100" t="s">
        <v>12326</v>
      </c>
      <c r="B79" s="100" t="s">
        <v>12327</v>
      </c>
      <c r="C79" s="100" t="s">
        <v>575</v>
      </c>
      <c r="D79" s="100" t="s">
        <v>8565</v>
      </c>
      <c r="E79" s="100" t="s">
        <v>72</v>
      </c>
      <c r="F79" s="277" t="s">
        <v>65</v>
      </c>
      <c r="G79" s="101">
        <v>5.2</v>
      </c>
      <c r="H79" s="101">
        <v>4.8</v>
      </c>
      <c r="I79" s="101">
        <v>4.8</v>
      </c>
      <c r="J79" s="101">
        <v>6.3</v>
      </c>
      <c r="K79" s="101">
        <v>5.3</v>
      </c>
      <c r="L79" s="278">
        <v>32039</v>
      </c>
      <c r="M79" s="100" t="s">
        <v>66</v>
      </c>
      <c r="N79" s="100" t="s">
        <v>190</v>
      </c>
      <c r="O79" s="100" t="s">
        <v>564</v>
      </c>
      <c r="P79" s="100"/>
      <c r="Q79" s="117"/>
      <c r="R79" s="116"/>
    </row>
    <row r="80" spans="1:18">
      <c r="A80" s="100" t="s">
        <v>14565</v>
      </c>
      <c r="B80" s="100" t="s">
        <v>14566</v>
      </c>
      <c r="C80" s="100" t="s">
        <v>4693</v>
      </c>
      <c r="D80" s="100" t="s">
        <v>8534</v>
      </c>
      <c r="E80" s="100" t="s">
        <v>201</v>
      </c>
      <c r="F80" s="277" t="s">
        <v>65</v>
      </c>
      <c r="G80" s="101">
        <v>2.5</v>
      </c>
      <c r="H80" s="101">
        <v>4.8</v>
      </c>
      <c r="I80" s="101">
        <v>2.7</v>
      </c>
      <c r="J80" s="101">
        <v>2.4</v>
      </c>
      <c r="K80" s="101">
        <v>3.1</v>
      </c>
      <c r="L80" s="278">
        <v>216154</v>
      </c>
      <c r="M80" s="100" t="s">
        <v>66</v>
      </c>
      <c r="N80" s="100" t="s">
        <v>67</v>
      </c>
      <c r="O80" s="100" t="s">
        <v>4671</v>
      </c>
      <c r="P80" s="100"/>
      <c r="Q80" s="117"/>
    </row>
    <row r="81" spans="1:18">
      <c r="A81" s="100" t="s">
        <v>15508</v>
      </c>
      <c r="B81" s="100" t="s">
        <v>15509</v>
      </c>
      <c r="C81" s="100" t="s">
        <v>6252</v>
      </c>
      <c r="D81" s="100" t="s">
        <v>8544</v>
      </c>
      <c r="E81" s="100" t="s">
        <v>94</v>
      </c>
      <c r="F81" s="277" t="s">
        <v>95</v>
      </c>
      <c r="G81" s="101">
        <v>8.1999999999999993</v>
      </c>
      <c r="H81" s="101">
        <v>10</v>
      </c>
      <c r="I81" s="101">
        <v>6.8</v>
      </c>
      <c r="J81" s="101">
        <v>5.7</v>
      </c>
      <c r="K81" s="101">
        <v>6.4</v>
      </c>
      <c r="L81" s="278">
        <v>48927</v>
      </c>
      <c r="M81" s="100" t="s">
        <v>66</v>
      </c>
      <c r="N81" s="100" t="s">
        <v>67</v>
      </c>
      <c r="O81" s="100" t="s">
        <v>6291</v>
      </c>
      <c r="P81" s="100"/>
      <c r="Q81" s="117"/>
    </row>
    <row r="82" spans="1:18">
      <c r="A82" s="100" t="s">
        <v>14559</v>
      </c>
      <c r="B82" s="100" t="s">
        <v>14562</v>
      </c>
      <c r="C82" s="100" t="s">
        <v>4685</v>
      </c>
      <c r="D82" s="100" t="s">
        <v>8591</v>
      </c>
      <c r="E82" s="100" t="s">
        <v>201</v>
      </c>
      <c r="F82" s="277" t="s">
        <v>95</v>
      </c>
      <c r="G82" s="101">
        <v>1.6</v>
      </c>
      <c r="H82" s="101">
        <v>10</v>
      </c>
      <c r="I82" s="101">
        <v>3.4</v>
      </c>
      <c r="J82" s="101">
        <v>0.7</v>
      </c>
      <c r="K82" s="101">
        <v>3.6</v>
      </c>
      <c r="L82" s="278">
        <v>164486</v>
      </c>
      <c r="M82" s="100" t="s">
        <v>66</v>
      </c>
      <c r="N82" s="100" t="s">
        <v>67</v>
      </c>
      <c r="O82" s="100" t="s">
        <v>4663</v>
      </c>
      <c r="P82" s="116"/>
      <c r="Q82" s="117"/>
    </row>
    <row r="83" spans="1:18">
      <c r="A83" s="100" t="s">
        <v>15510</v>
      </c>
      <c r="B83" s="100" t="s">
        <v>9047</v>
      </c>
      <c r="C83" s="100" t="s">
        <v>9048</v>
      </c>
      <c r="D83" s="100" t="s">
        <v>8545</v>
      </c>
      <c r="E83" s="100" t="s">
        <v>72</v>
      </c>
      <c r="F83" s="277" t="s">
        <v>65</v>
      </c>
      <c r="G83" s="101">
        <v>5.2</v>
      </c>
      <c r="H83" s="101">
        <v>5.5</v>
      </c>
      <c r="I83" s="101">
        <v>4.7</v>
      </c>
      <c r="J83" s="101">
        <v>5.7</v>
      </c>
      <c r="K83" s="101">
        <v>5.0999999999999996</v>
      </c>
      <c r="L83" s="278">
        <v>2714</v>
      </c>
      <c r="M83" s="100" t="s">
        <v>66</v>
      </c>
      <c r="N83" s="100" t="s">
        <v>103</v>
      </c>
      <c r="O83" s="100"/>
      <c r="P83" s="100"/>
      <c r="Q83" s="116"/>
    </row>
    <row r="84" spans="1:18">
      <c r="A84" s="100" t="s">
        <v>12183</v>
      </c>
      <c r="B84" s="100" t="s">
        <v>12184</v>
      </c>
      <c r="C84" s="100" t="s">
        <v>316</v>
      </c>
      <c r="D84" s="100" t="s">
        <v>100</v>
      </c>
      <c r="E84" s="100" t="s">
        <v>72</v>
      </c>
      <c r="F84" s="277" t="s">
        <v>65</v>
      </c>
      <c r="G84" s="101">
        <v>5.0999999999999996</v>
      </c>
      <c r="H84" s="101">
        <v>3.8</v>
      </c>
      <c r="I84" s="101">
        <v>6</v>
      </c>
      <c r="J84" s="101">
        <v>7.2</v>
      </c>
      <c r="K84" s="101">
        <v>5.2</v>
      </c>
      <c r="L84" s="278">
        <v>43200000</v>
      </c>
      <c r="M84" s="100" t="s">
        <v>66</v>
      </c>
      <c r="N84" s="100" t="s">
        <v>67</v>
      </c>
      <c r="O84" s="100" t="s">
        <v>317</v>
      </c>
      <c r="P84" s="100"/>
      <c r="Q84" s="117"/>
    </row>
    <row r="85" spans="1:18">
      <c r="A85" s="100" t="s">
        <v>15453</v>
      </c>
      <c r="B85" s="100" t="s">
        <v>15454</v>
      </c>
      <c r="C85" s="100" t="s">
        <v>6212</v>
      </c>
      <c r="D85" s="100" t="s">
        <v>8550</v>
      </c>
      <c r="E85" s="100" t="s">
        <v>201</v>
      </c>
      <c r="F85" s="277" t="s">
        <v>65</v>
      </c>
      <c r="G85" s="101">
        <v>2.6</v>
      </c>
      <c r="H85" s="101">
        <v>7</v>
      </c>
      <c r="I85" s="101">
        <v>2</v>
      </c>
      <c r="J85" s="101">
        <v>6.3</v>
      </c>
      <c r="K85" s="101">
        <v>4.4000000000000004</v>
      </c>
      <c r="L85" s="278">
        <v>2824</v>
      </c>
      <c r="M85" s="100" t="s">
        <v>66</v>
      </c>
      <c r="N85" s="100" t="s">
        <v>190</v>
      </c>
      <c r="O85" s="100" t="s">
        <v>6256</v>
      </c>
      <c r="P85" s="100"/>
      <c r="Q85" s="117"/>
    </row>
    <row r="86" spans="1:18">
      <c r="A86" s="100" t="s">
        <v>15511</v>
      </c>
      <c r="B86" s="100" t="s">
        <v>15512</v>
      </c>
      <c r="C86" s="100" t="s">
        <v>9049</v>
      </c>
      <c r="D86" s="100" t="s">
        <v>8548</v>
      </c>
      <c r="E86" s="100" t="s">
        <v>196</v>
      </c>
      <c r="F86" s="277" t="s">
        <v>65</v>
      </c>
      <c r="G86" s="101">
        <v>3</v>
      </c>
      <c r="H86" s="101">
        <v>4.3</v>
      </c>
      <c r="I86" s="101">
        <v>4.5999999999999996</v>
      </c>
      <c r="J86" s="101">
        <v>4.4000000000000004</v>
      </c>
      <c r="K86" s="101">
        <v>4.4000000000000004</v>
      </c>
      <c r="L86" s="278">
        <v>13468</v>
      </c>
      <c r="M86" s="100" t="s">
        <v>66</v>
      </c>
      <c r="N86" s="100" t="s">
        <v>103</v>
      </c>
      <c r="O86" s="100"/>
      <c r="P86" s="100"/>
      <c r="Q86" s="117"/>
    </row>
    <row r="87" spans="1:18">
      <c r="A87" s="100" t="s">
        <v>12896</v>
      </c>
      <c r="B87" s="100" t="s">
        <v>12897</v>
      </c>
      <c r="C87" s="100" t="s">
        <v>1615</v>
      </c>
      <c r="D87" s="100" t="s">
        <v>8536</v>
      </c>
      <c r="E87" s="100" t="s">
        <v>72</v>
      </c>
      <c r="F87" s="277" t="s">
        <v>73</v>
      </c>
      <c r="G87" s="101">
        <v>5.4</v>
      </c>
      <c r="H87" s="101">
        <v>4</v>
      </c>
      <c r="I87" s="101">
        <v>4.9000000000000004</v>
      </c>
      <c r="J87" s="101">
        <v>3.9</v>
      </c>
      <c r="K87" s="101">
        <v>4.4000000000000004</v>
      </c>
      <c r="L87" s="278">
        <v>58169</v>
      </c>
      <c r="M87" s="100" t="s">
        <v>66</v>
      </c>
      <c r="N87" s="100" t="s">
        <v>67</v>
      </c>
      <c r="O87" s="100" t="s">
        <v>1616</v>
      </c>
      <c r="P87" s="100"/>
      <c r="Q87" s="116"/>
    </row>
    <row r="88" spans="1:18">
      <c r="A88" s="100" t="s">
        <v>12898</v>
      </c>
      <c r="B88" s="100" t="s">
        <v>12897</v>
      </c>
      <c r="C88" s="100" t="s">
        <v>1618</v>
      </c>
      <c r="D88" s="100" t="s">
        <v>8536</v>
      </c>
      <c r="E88" s="100" t="s">
        <v>72</v>
      </c>
      <c r="F88" s="277" t="s">
        <v>73</v>
      </c>
      <c r="G88" s="101">
        <v>5.4</v>
      </c>
      <c r="H88" s="101">
        <v>4</v>
      </c>
      <c r="I88" s="101">
        <v>4.9000000000000004</v>
      </c>
      <c r="J88" s="101">
        <v>3.9</v>
      </c>
      <c r="K88" s="101">
        <v>4.4000000000000004</v>
      </c>
      <c r="L88" s="278">
        <v>58169</v>
      </c>
      <c r="M88" s="100" t="s">
        <v>66</v>
      </c>
      <c r="N88" s="100" t="s">
        <v>67</v>
      </c>
      <c r="O88" s="100" t="s">
        <v>1616</v>
      </c>
      <c r="P88" s="100"/>
      <c r="Q88" s="117"/>
    </row>
    <row r="89" spans="1:18">
      <c r="A89" s="100" t="s">
        <v>13530</v>
      </c>
      <c r="B89" s="100" t="s">
        <v>13531</v>
      </c>
      <c r="C89" s="100" t="s">
        <v>2726</v>
      </c>
      <c r="D89" s="100" t="s">
        <v>8551</v>
      </c>
      <c r="E89" s="100" t="s">
        <v>107</v>
      </c>
      <c r="F89" s="277" t="s">
        <v>73</v>
      </c>
      <c r="G89" s="101">
        <v>6.9</v>
      </c>
      <c r="H89" s="101">
        <v>4.9000000000000004</v>
      </c>
      <c r="I89" s="101">
        <v>4.5999999999999996</v>
      </c>
      <c r="J89" s="101">
        <v>6.3</v>
      </c>
      <c r="K89" s="101">
        <v>5.2</v>
      </c>
      <c r="L89" s="278">
        <v>48903</v>
      </c>
      <c r="M89" s="100" t="s">
        <v>66</v>
      </c>
      <c r="N89" s="100" t="s">
        <v>67</v>
      </c>
      <c r="O89" s="100" t="s">
        <v>2707</v>
      </c>
      <c r="P89" s="100"/>
      <c r="Q89" s="117"/>
    </row>
    <row r="90" spans="1:18">
      <c r="A90" s="100" t="s">
        <v>12884</v>
      </c>
      <c r="B90" s="100" t="s">
        <v>12885</v>
      </c>
      <c r="C90" s="100" t="s">
        <v>1592</v>
      </c>
      <c r="D90" s="100" t="s">
        <v>8555</v>
      </c>
      <c r="E90" s="100" t="s">
        <v>201</v>
      </c>
      <c r="F90" s="277" t="s">
        <v>95</v>
      </c>
      <c r="G90" s="101">
        <v>1.6</v>
      </c>
      <c r="H90" s="101">
        <v>6.1</v>
      </c>
      <c r="I90" s="101">
        <v>3.2</v>
      </c>
      <c r="J90" s="101">
        <v>4.0999999999999996</v>
      </c>
      <c r="K90" s="101">
        <v>3.7</v>
      </c>
      <c r="L90" s="278">
        <v>68676</v>
      </c>
      <c r="M90" s="100" t="s">
        <v>66</v>
      </c>
      <c r="N90" s="100" t="s">
        <v>190</v>
      </c>
      <c r="O90" s="100" t="s">
        <v>1601</v>
      </c>
      <c r="P90" s="100"/>
      <c r="Q90" s="117"/>
    </row>
    <row r="91" spans="1:18">
      <c r="A91" s="100" t="s">
        <v>12504</v>
      </c>
      <c r="B91" s="100" t="s">
        <v>12506</v>
      </c>
      <c r="C91" s="100" t="s">
        <v>850</v>
      </c>
      <c r="D91" s="100" t="s">
        <v>8616</v>
      </c>
      <c r="E91" s="100" t="s">
        <v>196</v>
      </c>
      <c r="F91" s="277" t="s">
        <v>65</v>
      </c>
      <c r="G91" s="101">
        <v>3.9</v>
      </c>
      <c r="H91" s="101">
        <v>4.5999999999999996</v>
      </c>
      <c r="I91" s="101">
        <v>2.6</v>
      </c>
      <c r="J91" s="101">
        <v>5.6</v>
      </c>
      <c r="K91" s="101">
        <v>4</v>
      </c>
      <c r="L91" s="278">
        <v>13215834</v>
      </c>
      <c r="M91" s="100" t="s">
        <v>66</v>
      </c>
      <c r="N91" s="100" t="s">
        <v>67</v>
      </c>
      <c r="O91" s="100" t="s">
        <v>843</v>
      </c>
      <c r="P91" s="116"/>
      <c r="Q91" s="116"/>
    </row>
    <row r="92" spans="1:18">
      <c r="A92" s="100" t="s">
        <v>12813</v>
      </c>
      <c r="B92" s="100" t="s">
        <v>12814</v>
      </c>
      <c r="C92" s="100" t="s">
        <v>1449</v>
      </c>
      <c r="D92" s="100" t="s">
        <v>8616</v>
      </c>
      <c r="E92" s="100" t="s">
        <v>72</v>
      </c>
      <c r="F92" s="277" t="s">
        <v>73</v>
      </c>
      <c r="G92" s="101">
        <v>5</v>
      </c>
      <c r="H92" s="101">
        <v>5.7</v>
      </c>
      <c r="I92" s="101">
        <v>4.7</v>
      </c>
      <c r="J92" s="101">
        <v>2.7</v>
      </c>
      <c r="K92" s="101">
        <v>4.2</v>
      </c>
      <c r="L92" s="278">
        <v>23248000</v>
      </c>
      <c r="M92" s="100" t="s">
        <v>66</v>
      </c>
      <c r="N92" s="100" t="s">
        <v>67</v>
      </c>
      <c r="O92" s="100" t="s">
        <v>1476</v>
      </c>
      <c r="P92" s="100"/>
      <c r="Q92" s="117"/>
    </row>
    <row r="93" spans="1:18">
      <c r="A93" s="100" t="s">
        <v>15513</v>
      </c>
      <c r="B93" s="100" t="s">
        <v>15514</v>
      </c>
      <c r="C93" s="100" t="s">
        <v>9052</v>
      </c>
      <c r="D93" s="100" t="s">
        <v>174</v>
      </c>
      <c r="E93" s="100" t="s">
        <v>196</v>
      </c>
      <c r="F93" s="277" t="s">
        <v>65</v>
      </c>
      <c r="G93" s="101">
        <v>3.3</v>
      </c>
      <c r="H93" s="101">
        <v>5</v>
      </c>
      <c r="I93" s="101">
        <v>3.1</v>
      </c>
      <c r="J93" s="101">
        <v>5.7</v>
      </c>
      <c r="K93" s="101">
        <v>4.8</v>
      </c>
      <c r="L93" s="278">
        <v>38235</v>
      </c>
      <c r="M93" s="100" t="s">
        <v>66</v>
      </c>
      <c r="N93" s="100" t="s">
        <v>190</v>
      </c>
      <c r="O93" s="100"/>
      <c r="P93" s="100"/>
      <c r="Q93" s="117"/>
      <c r="R93" s="116"/>
    </row>
    <row r="94" spans="1:18">
      <c r="A94" s="100" t="s">
        <v>15515</v>
      </c>
      <c r="B94" s="100" t="s">
        <v>15516</v>
      </c>
      <c r="C94" s="100" t="s">
        <v>6255</v>
      </c>
      <c r="D94" s="100" t="s">
        <v>83</v>
      </c>
      <c r="E94" s="100" t="s">
        <v>72</v>
      </c>
      <c r="F94" s="277" t="s">
        <v>65</v>
      </c>
      <c r="G94" s="101">
        <v>5.5</v>
      </c>
      <c r="H94" s="101">
        <v>4.2</v>
      </c>
      <c r="I94" s="101">
        <v>10</v>
      </c>
      <c r="J94" s="101">
        <v>6.2</v>
      </c>
      <c r="K94" s="101">
        <v>5.2</v>
      </c>
      <c r="L94" s="278">
        <v>27200000</v>
      </c>
      <c r="M94" s="100" t="s">
        <v>66</v>
      </c>
      <c r="N94" s="100" t="s">
        <v>67</v>
      </c>
      <c r="O94" s="100" t="s">
        <v>6295</v>
      </c>
      <c r="P94" s="100"/>
      <c r="Q94" s="117"/>
      <c r="R94" s="116"/>
    </row>
    <row r="95" spans="1:18">
      <c r="A95" s="100" t="s">
        <v>13898</v>
      </c>
      <c r="B95" s="100" t="s">
        <v>13899</v>
      </c>
      <c r="C95" s="100" t="s">
        <v>3335</v>
      </c>
      <c r="D95" s="100" t="s">
        <v>83</v>
      </c>
      <c r="E95" s="100" t="s">
        <v>72</v>
      </c>
      <c r="F95" s="277" t="s">
        <v>65</v>
      </c>
      <c r="G95" s="101">
        <v>5.0999999999999996</v>
      </c>
      <c r="H95" s="101">
        <v>5.3</v>
      </c>
      <c r="I95" s="101">
        <v>8.4</v>
      </c>
      <c r="J95" s="101">
        <v>2.9</v>
      </c>
      <c r="K95" s="101">
        <v>4.7</v>
      </c>
      <c r="L95" s="278">
        <v>1819425</v>
      </c>
      <c r="M95" s="100" t="s">
        <v>66</v>
      </c>
      <c r="N95" s="100" t="s">
        <v>264</v>
      </c>
      <c r="O95" s="100" t="s">
        <v>3315</v>
      </c>
      <c r="P95" s="117"/>
      <c r="Q95" s="117"/>
      <c r="R95" s="116"/>
    </row>
    <row r="96" spans="1:18">
      <c r="A96" s="100" t="s">
        <v>14872</v>
      </c>
      <c r="B96" s="100" t="s">
        <v>5239</v>
      </c>
      <c r="C96" s="100" t="s">
        <v>5240</v>
      </c>
      <c r="D96" s="100" t="s">
        <v>8592</v>
      </c>
      <c r="E96" s="100" t="s">
        <v>196</v>
      </c>
      <c r="F96" s="277" t="s">
        <v>95</v>
      </c>
      <c r="G96" s="101">
        <v>4.0999999999999996</v>
      </c>
      <c r="H96" s="101">
        <v>5.0999999999999996</v>
      </c>
      <c r="I96" s="101">
        <v>1.8</v>
      </c>
      <c r="J96" s="101">
        <v>4.9000000000000004</v>
      </c>
      <c r="K96" s="101">
        <v>3.7</v>
      </c>
      <c r="L96" s="278">
        <v>927529</v>
      </c>
      <c r="M96" s="100" t="s">
        <v>66</v>
      </c>
      <c r="N96" s="100" t="s">
        <v>67</v>
      </c>
      <c r="O96" s="100" t="s">
        <v>5260</v>
      </c>
      <c r="P96" s="100"/>
      <c r="Q96" s="117"/>
    </row>
    <row r="97" spans="1:18">
      <c r="A97" s="100" t="s">
        <v>15279</v>
      </c>
      <c r="B97" s="100" t="s">
        <v>15280</v>
      </c>
      <c r="C97" s="100" t="s">
        <v>5914</v>
      </c>
      <c r="D97" s="100" t="s">
        <v>8557</v>
      </c>
      <c r="E97" s="100" t="s">
        <v>107</v>
      </c>
      <c r="F97" s="277" t="s">
        <v>73</v>
      </c>
      <c r="G97" s="101">
        <v>5.9</v>
      </c>
      <c r="H97" s="101">
        <v>8.6</v>
      </c>
      <c r="I97" s="101">
        <v>6.9</v>
      </c>
      <c r="J97" s="101">
        <v>3.3</v>
      </c>
      <c r="K97" s="101">
        <v>5.6</v>
      </c>
      <c r="L97" s="278">
        <v>275054</v>
      </c>
      <c r="M97" s="100" t="s">
        <v>66</v>
      </c>
      <c r="N97" s="100" t="s">
        <v>264</v>
      </c>
      <c r="O97" s="100" t="s">
        <v>15281</v>
      </c>
      <c r="P97" s="100"/>
      <c r="Q97" s="117"/>
    </row>
    <row r="98" spans="1:18">
      <c r="A98" s="100" t="s">
        <v>14567</v>
      </c>
      <c r="B98" s="100" t="s">
        <v>14568</v>
      </c>
      <c r="C98" s="100" t="s">
        <v>4697</v>
      </c>
      <c r="D98" s="100" t="s">
        <v>137</v>
      </c>
      <c r="E98" s="100" t="s">
        <v>201</v>
      </c>
      <c r="F98" s="277" t="s">
        <v>65</v>
      </c>
      <c r="G98" s="101">
        <v>1.9</v>
      </c>
      <c r="H98" s="101">
        <v>3.3</v>
      </c>
      <c r="I98" s="101">
        <v>5</v>
      </c>
      <c r="J98" s="101">
        <v>4</v>
      </c>
      <c r="K98" s="101">
        <v>4</v>
      </c>
      <c r="L98" s="278">
        <v>21720</v>
      </c>
      <c r="M98" s="100" t="s">
        <v>66</v>
      </c>
      <c r="N98" s="100" t="s">
        <v>190</v>
      </c>
      <c r="O98" s="100" t="s">
        <v>4675</v>
      </c>
      <c r="P98" s="100"/>
      <c r="Q98" s="117"/>
    </row>
    <row r="99" spans="1:18">
      <c r="A99" s="100" t="s">
        <v>13859</v>
      </c>
      <c r="B99" s="100" t="s">
        <v>13860</v>
      </c>
      <c r="C99" s="100" t="s">
        <v>3263</v>
      </c>
      <c r="D99" s="100" t="s">
        <v>8569</v>
      </c>
      <c r="E99" s="100" t="s">
        <v>201</v>
      </c>
      <c r="F99" s="277" t="s">
        <v>65</v>
      </c>
      <c r="G99" s="101">
        <v>2.4</v>
      </c>
      <c r="H99" s="101">
        <v>6.1</v>
      </c>
      <c r="I99" s="101">
        <v>4.4000000000000004</v>
      </c>
      <c r="J99" s="101">
        <v>0.9</v>
      </c>
      <c r="K99" s="101">
        <v>3.3</v>
      </c>
      <c r="L99" s="278">
        <v>2844130</v>
      </c>
      <c r="M99" s="100" t="s">
        <v>66</v>
      </c>
      <c r="N99" s="100" t="s">
        <v>67</v>
      </c>
      <c r="O99" s="100" t="s">
        <v>3251</v>
      </c>
      <c r="P99" s="100"/>
      <c r="Q99" s="117"/>
    </row>
    <row r="100" spans="1:18">
      <c r="A100" s="100" t="s">
        <v>13873</v>
      </c>
      <c r="B100" s="100" t="s">
        <v>13874</v>
      </c>
      <c r="C100" s="100" t="s">
        <v>3291</v>
      </c>
      <c r="D100" s="100" t="s">
        <v>179</v>
      </c>
      <c r="E100" s="100" t="s">
        <v>107</v>
      </c>
      <c r="F100" s="277" t="s">
        <v>65</v>
      </c>
      <c r="G100" s="101">
        <v>6.6</v>
      </c>
      <c r="H100" s="101">
        <v>4.5999999999999996</v>
      </c>
      <c r="I100" s="101">
        <v>5.4</v>
      </c>
      <c r="J100" s="101">
        <v>4.5</v>
      </c>
      <c r="K100" s="101">
        <v>4.8</v>
      </c>
      <c r="L100" s="278">
        <v>1991381</v>
      </c>
      <c r="M100" s="100" t="s">
        <v>66</v>
      </c>
      <c r="N100" s="100" t="s">
        <v>67</v>
      </c>
      <c r="O100" s="100" t="s">
        <v>3268</v>
      </c>
      <c r="P100" s="100"/>
      <c r="Q100" s="117"/>
    </row>
    <row r="101" spans="1:18">
      <c r="A101" s="100" t="s">
        <v>15063</v>
      </c>
      <c r="B101" s="100" t="s">
        <v>15064</v>
      </c>
      <c r="C101" s="100" t="s">
        <v>5546</v>
      </c>
      <c r="D101" s="100" t="s">
        <v>8546</v>
      </c>
      <c r="E101" s="100" t="s">
        <v>196</v>
      </c>
      <c r="F101" s="277" t="s">
        <v>65</v>
      </c>
      <c r="G101" s="101">
        <v>3.1</v>
      </c>
      <c r="H101" s="101">
        <v>4.7</v>
      </c>
      <c r="I101" s="101">
        <v>1.7</v>
      </c>
      <c r="J101" s="101">
        <v>2.9</v>
      </c>
      <c r="K101" s="101">
        <v>3.1</v>
      </c>
      <c r="L101" s="278">
        <v>1397841</v>
      </c>
      <c r="M101" s="100" t="s">
        <v>66</v>
      </c>
      <c r="N101" s="100" t="s">
        <v>247</v>
      </c>
      <c r="O101" s="100" t="s">
        <v>5569</v>
      </c>
      <c r="P101" s="100"/>
      <c r="Q101" s="117"/>
    </row>
    <row r="102" spans="1:18">
      <c r="A102" s="100" t="s">
        <v>14569</v>
      </c>
      <c r="B102" s="100" t="s">
        <v>4700</v>
      </c>
      <c r="C102" s="100" t="s">
        <v>4701</v>
      </c>
      <c r="D102" s="100" t="s">
        <v>8544</v>
      </c>
      <c r="E102" s="100" t="s">
        <v>72</v>
      </c>
      <c r="F102" s="277" t="s">
        <v>73</v>
      </c>
      <c r="G102" s="101">
        <v>5.3</v>
      </c>
      <c r="H102" s="101">
        <v>8.1</v>
      </c>
      <c r="I102" s="101">
        <v>7.4</v>
      </c>
      <c r="J102" s="101">
        <v>3.3</v>
      </c>
      <c r="K102" s="101">
        <v>5.8</v>
      </c>
      <c r="L102" s="278">
        <v>2980</v>
      </c>
      <c r="M102" s="100" t="s">
        <v>66</v>
      </c>
      <c r="N102" s="100" t="s">
        <v>67</v>
      </c>
      <c r="O102" s="100" t="s">
        <v>4682</v>
      </c>
      <c r="P102" s="116"/>
    </row>
    <row r="103" spans="1:18">
      <c r="A103" s="100" t="s">
        <v>15517</v>
      </c>
      <c r="B103" s="100" t="s">
        <v>15518</v>
      </c>
      <c r="C103" s="100" t="s">
        <v>6259</v>
      </c>
      <c r="D103" s="100" t="s">
        <v>8541</v>
      </c>
      <c r="E103" s="100" t="s">
        <v>72</v>
      </c>
      <c r="F103" s="277" t="s">
        <v>65</v>
      </c>
      <c r="G103" s="101">
        <v>5.3</v>
      </c>
      <c r="H103" s="101">
        <v>10</v>
      </c>
      <c r="I103" s="101">
        <v>3.5</v>
      </c>
      <c r="J103" s="101">
        <v>4.7</v>
      </c>
      <c r="K103" s="101">
        <v>4.3</v>
      </c>
      <c r="L103" s="278">
        <v>171856</v>
      </c>
      <c r="M103" s="100" t="s">
        <v>66</v>
      </c>
      <c r="N103" s="100" t="s">
        <v>264</v>
      </c>
      <c r="O103" s="100" t="s">
        <v>6299</v>
      </c>
      <c r="P103" s="100"/>
      <c r="Q103" s="117"/>
      <c r="R103" s="116"/>
    </row>
    <row r="104" spans="1:18">
      <c r="A104" s="100" t="s">
        <v>15302</v>
      </c>
      <c r="B104" s="100" t="s">
        <v>15303</v>
      </c>
      <c r="C104" s="100" t="s">
        <v>5936</v>
      </c>
      <c r="D104" s="100" t="s">
        <v>8536</v>
      </c>
      <c r="E104" s="100" t="s">
        <v>201</v>
      </c>
      <c r="F104" s="277" t="s">
        <v>65</v>
      </c>
      <c r="G104" s="101">
        <v>2.8</v>
      </c>
      <c r="H104" s="101">
        <v>5.6</v>
      </c>
      <c r="I104" s="101">
        <v>4.3</v>
      </c>
      <c r="J104" s="101">
        <v>1.7</v>
      </c>
      <c r="K104" s="101">
        <v>3.6</v>
      </c>
      <c r="L104" s="278">
        <v>66954</v>
      </c>
      <c r="M104" s="100" t="s">
        <v>66</v>
      </c>
      <c r="N104" s="100" t="s">
        <v>67</v>
      </c>
      <c r="O104" s="100" t="s">
        <v>5980</v>
      </c>
      <c r="P104" s="100"/>
      <c r="Q104" s="117"/>
    </row>
    <row r="105" spans="1:18">
      <c r="A105" s="100" t="s">
        <v>15143</v>
      </c>
      <c r="B105" s="100" t="s">
        <v>15144</v>
      </c>
      <c r="C105" s="100" t="s">
        <v>5692</v>
      </c>
      <c r="D105" s="100" t="s">
        <v>8581</v>
      </c>
      <c r="E105" s="100" t="s">
        <v>94</v>
      </c>
      <c r="F105" s="277" t="s">
        <v>65</v>
      </c>
      <c r="G105" s="101">
        <v>7.4</v>
      </c>
      <c r="H105" s="101">
        <v>4.9000000000000004</v>
      </c>
      <c r="I105" s="101">
        <v>4.8</v>
      </c>
      <c r="J105" s="101">
        <v>6.3</v>
      </c>
      <c r="K105" s="101">
        <v>5.6</v>
      </c>
      <c r="L105" s="278">
        <v>356536</v>
      </c>
      <c r="M105" s="100" t="s">
        <v>66</v>
      </c>
      <c r="N105" s="100" t="s">
        <v>67</v>
      </c>
      <c r="O105" s="100" t="s">
        <v>5737</v>
      </c>
      <c r="P105" s="100"/>
      <c r="Q105" s="117"/>
      <c r="R105" s="116"/>
    </row>
    <row r="106" spans="1:18">
      <c r="A106" s="100" t="s">
        <v>15146</v>
      </c>
      <c r="B106" s="100" t="s">
        <v>15147</v>
      </c>
      <c r="C106" s="100" t="s">
        <v>5700</v>
      </c>
      <c r="D106" s="100" t="s">
        <v>8540</v>
      </c>
      <c r="E106" s="100" t="s">
        <v>107</v>
      </c>
      <c r="F106" s="277" t="s">
        <v>73</v>
      </c>
      <c r="G106" s="101">
        <v>6.2</v>
      </c>
      <c r="H106" s="101">
        <v>6.1</v>
      </c>
      <c r="I106" s="101">
        <v>3.2</v>
      </c>
      <c r="J106" s="101">
        <v>6.2</v>
      </c>
      <c r="K106" s="101">
        <v>4.9000000000000004</v>
      </c>
      <c r="L106" s="278">
        <v>38</v>
      </c>
      <c r="M106" s="100" t="s">
        <v>66</v>
      </c>
      <c r="N106" s="100" t="s">
        <v>67</v>
      </c>
      <c r="O106" s="100" t="s">
        <v>535</v>
      </c>
      <c r="P106" s="100"/>
      <c r="Q106" s="117"/>
      <c r="R106" s="116"/>
    </row>
    <row r="107" spans="1:18">
      <c r="A107" s="100" t="s">
        <v>15150</v>
      </c>
      <c r="B107" s="100" t="s">
        <v>15151</v>
      </c>
      <c r="C107" s="100" t="s">
        <v>5708</v>
      </c>
      <c r="D107" s="100" t="s">
        <v>137</v>
      </c>
      <c r="E107" s="100" t="s">
        <v>94</v>
      </c>
      <c r="F107" s="277" t="s">
        <v>65</v>
      </c>
      <c r="G107" s="101">
        <v>8.1</v>
      </c>
      <c r="H107" s="101">
        <v>4.8</v>
      </c>
      <c r="I107" s="101">
        <v>6</v>
      </c>
      <c r="J107" s="101">
        <v>6.8</v>
      </c>
      <c r="K107" s="101">
        <v>6</v>
      </c>
      <c r="L107" s="278">
        <v>576379</v>
      </c>
      <c r="M107" s="100" t="s">
        <v>66</v>
      </c>
      <c r="N107" s="100" t="s">
        <v>67</v>
      </c>
      <c r="O107" s="100" t="s">
        <v>5752</v>
      </c>
      <c r="P107" s="100"/>
      <c r="Q107" s="117"/>
    </row>
    <row r="108" spans="1:18">
      <c r="A108" s="100" t="s">
        <v>15159</v>
      </c>
      <c r="B108" s="100" t="s">
        <v>15160</v>
      </c>
      <c r="C108" s="100" t="s">
        <v>5728</v>
      </c>
      <c r="D108" s="100" t="s">
        <v>8593</v>
      </c>
      <c r="E108" s="100" t="s">
        <v>94</v>
      </c>
      <c r="F108" s="277" t="s">
        <v>65</v>
      </c>
      <c r="G108" s="101">
        <v>7.2</v>
      </c>
      <c r="H108" s="101">
        <v>5.7</v>
      </c>
      <c r="I108" s="101">
        <v>5.4</v>
      </c>
      <c r="J108" s="101">
        <v>6.2</v>
      </c>
      <c r="K108" s="101">
        <v>5.8</v>
      </c>
      <c r="L108" s="278">
        <v>270000</v>
      </c>
      <c r="M108" s="100" t="s">
        <v>125</v>
      </c>
      <c r="N108" s="100" t="s">
        <v>67</v>
      </c>
      <c r="O108" s="100" t="s">
        <v>5769</v>
      </c>
      <c r="P108" s="100"/>
      <c r="Q108" s="117"/>
    </row>
    <row r="109" spans="1:18">
      <c r="A109" s="100" t="s">
        <v>14929</v>
      </c>
      <c r="B109" s="100" t="s">
        <v>14930</v>
      </c>
      <c r="C109" s="100" t="s">
        <v>5320</v>
      </c>
      <c r="D109" s="100" t="s">
        <v>83</v>
      </c>
      <c r="E109" s="100" t="s">
        <v>64</v>
      </c>
      <c r="F109" s="277" t="s">
        <v>65</v>
      </c>
      <c r="G109" s="101">
        <v>10</v>
      </c>
      <c r="H109" s="101">
        <v>7.9</v>
      </c>
      <c r="I109" s="101">
        <v>5.0999999999999996</v>
      </c>
      <c r="J109" s="101">
        <v>6.2</v>
      </c>
      <c r="K109" s="101">
        <v>7</v>
      </c>
      <c r="L109" s="278">
        <v>241390</v>
      </c>
      <c r="M109" s="100" t="s">
        <v>66</v>
      </c>
      <c r="N109" s="100" t="s">
        <v>67</v>
      </c>
      <c r="O109" s="100" t="s">
        <v>5338</v>
      </c>
      <c r="P109" s="100"/>
      <c r="Q109" s="117"/>
    </row>
    <row r="110" spans="1:18">
      <c r="A110" s="100" t="s">
        <v>15102</v>
      </c>
      <c r="B110" s="100" t="s">
        <v>15103</v>
      </c>
      <c r="C110" s="100" t="s">
        <v>5613</v>
      </c>
      <c r="D110" s="100" t="s">
        <v>8536</v>
      </c>
      <c r="E110" s="100" t="s">
        <v>196</v>
      </c>
      <c r="F110" s="277" t="s">
        <v>65</v>
      </c>
      <c r="G110" s="101">
        <v>4.2</v>
      </c>
      <c r="H110" s="101">
        <v>4.3</v>
      </c>
      <c r="I110" s="101">
        <v>4.9000000000000004</v>
      </c>
      <c r="J110" s="101">
        <v>2.2999999999999998</v>
      </c>
      <c r="K110" s="101">
        <v>4</v>
      </c>
      <c r="L110" s="278">
        <v>31376</v>
      </c>
      <c r="M110" s="100" t="s">
        <v>66</v>
      </c>
      <c r="N110" s="100" t="s">
        <v>103</v>
      </c>
      <c r="O110" s="100" t="s">
        <v>5656</v>
      </c>
      <c r="P110" s="117"/>
      <c r="Q110" s="117"/>
    </row>
    <row r="111" spans="1:18">
      <c r="A111" s="100" t="s">
        <v>15519</v>
      </c>
      <c r="B111" s="100" t="s">
        <v>15520</v>
      </c>
      <c r="C111" s="100" t="s">
        <v>9055</v>
      </c>
      <c r="D111" s="100" t="s">
        <v>8593</v>
      </c>
      <c r="E111" s="100" t="s">
        <v>72</v>
      </c>
      <c r="F111" s="277" t="s">
        <v>65</v>
      </c>
      <c r="G111" s="101">
        <v>5.6</v>
      </c>
      <c r="H111" s="101">
        <v>2.7</v>
      </c>
      <c r="I111" s="101">
        <v>5</v>
      </c>
      <c r="J111" s="101">
        <v>6.5</v>
      </c>
      <c r="K111" s="101">
        <v>5.0999999999999996</v>
      </c>
      <c r="L111" s="278">
        <v>38222</v>
      </c>
      <c r="M111" s="100" t="s">
        <v>66</v>
      </c>
      <c r="N111" s="100" t="s">
        <v>190</v>
      </c>
      <c r="O111" s="100"/>
      <c r="P111" s="100"/>
      <c r="Q111" s="117"/>
    </row>
    <row r="112" spans="1:18">
      <c r="A112" s="100" t="s">
        <v>12273</v>
      </c>
      <c r="B112" s="100" t="s">
        <v>15521</v>
      </c>
      <c r="C112" s="100" t="s">
        <v>9058</v>
      </c>
      <c r="D112" s="100" t="s">
        <v>8541</v>
      </c>
      <c r="E112" s="100" t="s">
        <v>201</v>
      </c>
      <c r="F112" s="277" t="s">
        <v>65</v>
      </c>
      <c r="G112" s="101">
        <v>2.6</v>
      </c>
      <c r="H112" s="101">
        <v>4.5999999999999996</v>
      </c>
      <c r="I112" s="101">
        <v>2.4</v>
      </c>
      <c r="J112" s="101">
        <v>5.7</v>
      </c>
      <c r="K112" s="101">
        <v>4</v>
      </c>
      <c r="L112" s="278">
        <v>4841</v>
      </c>
      <c r="M112" s="100" t="s">
        <v>66</v>
      </c>
      <c r="N112" s="100" t="s">
        <v>103</v>
      </c>
      <c r="O112" s="100"/>
      <c r="P112" s="100"/>
      <c r="Q112" s="117"/>
    </row>
    <row r="113" spans="1:18">
      <c r="A113" s="100" t="s">
        <v>15522</v>
      </c>
      <c r="B113" s="100" t="s">
        <v>15523</v>
      </c>
      <c r="C113" s="100" t="s">
        <v>9061</v>
      </c>
      <c r="D113" s="100" t="s">
        <v>8616</v>
      </c>
      <c r="E113" s="100" t="s">
        <v>72</v>
      </c>
      <c r="F113" s="277"/>
      <c r="G113" s="101">
        <v>5.2</v>
      </c>
      <c r="H113" s="101">
        <v>3.8</v>
      </c>
      <c r="I113" s="101">
        <v>4.4000000000000004</v>
      </c>
      <c r="J113" s="101">
        <v>5.4</v>
      </c>
      <c r="K113" s="101">
        <v>4.5999999999999996</v>
      </c>
      <c r="L113" s="278">
        <v>7923060</v>
      </c>
      <c r="M113" s="100" t="s">
        <v>66</v>
      </c>
      <c r="N113" s="100" t="s">
        <v>264</v>
      </c>
      <c r="O113" s="100"/>
      <c r="P113" s="100"/>
      <c r="Q113" s="117"/>
    </row>
    <row r="114" spans="1:18">
      <c r="A114" s="100" t="s">
        <v>15524</v>
      </c>
      <c r="B114" s="100" t="s">
        <v>15525</v>
      </c>
      <c r="C114" s="100" t="s">
        <v>6263</v>
      </c>
      <c r="D114" s="100" t="s">
        <v>83</v>
      </c>
      <c r="E114" s="100" t="s">
        <v>72</v>
      </c>
      <c r="F114" s="277" t="s">
        <v>73</v>
      </c>
      <c r="G114" s="101">
        <v>4.5</v>
      </c>
      <c r="H114" s="101">
        <v>4.4000000000000004</v>
      </c>
      <c r="I114" s="101">
        <v>2.6</v>
      </c>
      <c r="J114" s="101">
        <v>6.2</v>
      </c>
      <c r="K114" s="101">
        <v>4.8</v>
      </c>
      <c r="L114" s="278">
        <v>902000</v>
      </c>
      <c r="M114" s="100" t="s">
        <v>66</v>
      </c>
      <c r="N114" s="100" t="s">
        <v>67</v>
      </c>
      <c r="O114" s="100" t="s">
        <v>6302</v>
      </c>
      <c r="P114" s="116"/>
      <c r="Q114" s="116"/>
    </row>
    <row r="115" spans="1:18">
      <c r="A115" s="100" t="s">
        <v>15526</v>
      </c>
      <c r="B115" s="100" t="s">
        <v>15527</v>
      </c>
      <c r="C115" s="100" t="s">
        <v>9064</v>
      </c>
      <c r="D115" s="100" t="s">
        <v>8543</v>
      </c>
      <c r="E115" s="100" t="s">
        <v>72</v>
      </c>
      <c r="F115" s="277" t="s">
        <v>95</v>
      </c>
      <c r="G115" s="101">
        <v>5.5</v>
      </c>
      <c r="H115" s="101">
        <v>2.7</v>
      </c>
      <c r="I115" s="101">
        <v>5.6</v>
      </c>
      <c r="J115" s="101">
        <v>5.7</v>
      </c>
      <c r="K115" s="101">
        <v>4.3</v>
      </c>
      <c r="L115" s="278">
        <v>24300000</v>
      </c>
      <c r="M115" s="100" t="s">
        <v>66</v>
      </c>
      <c r="N115" s="100" t="s">
        <v>67</v>
      </c>
      <c r="O115" s="100"/>
      <c r="P115" s="100"/>
      <c r="Q115" s="116"/>
    </row>
    <row r="116" spans="1:18">
      <c r="A116" s="100" t="s">
        <v>12742</v>
      </c>
      <c r="B116" s="100" t="s">
        <v>12743</v>
      </c>
      <c r="C116" s="100" t="s">
        <v>1317</v>
      </c>
      <c r="D116" s="100" t="s">
        <v>8544</v>
      </c>
      <c r="E116" s="100" t="s">
        <v>107</v>
      </c>
      <c r="F116" s="277" t="s">
        <v>95</v>
      </c>
      <c r="G116" s="101">
        <v>6.6</v>
      </c>
      <c r="H116" s="101">
        <v>7.4</v>
      </c>
      <c r="I116" s="101">
        <v>6.3</v>
      </c>
      <c r="J116" s="101">
        <v>5.6</v>
      </c>
      <c r="K116" s="101">
        <v>6</v>
      </c>
      <c r="L116" s="278">
        <v>200207</v>
      </c>
      <c r="M116" s="100" t="s">
        <v>66</v>
      </c>
      <c r="N116" s="100" t="s">
        <v>190</v>
      </c>
      <c r="O116" s="100" t="s">
        <v>1310</v>
      </c>
      <c r="P116" s="100"/>
      <c r="Q116" s="117"/>
    </row>
    <row r="117" spans="1:18">
      <c r="A117" s="100" t="s">
        <v>12160</v>
      </c>
      <c r="B117" s="100" t="s">
        <v>12161</v>
      </c>
      <c r="C117" s="100" t="s">
        <v>268</v>
      </c>
      <c r="D117" s="100" t="s">
        <v>8534</v>
      </c>
      <c r="E117" s="100" t="s">
        <v>196</v>
      </c>
      <c r="F117" s="277" t="s">
        <v>65</v>
      </c>
      <c r="G117" s="101">
        <v>3.7</v>
      </c>
      <c r="H117" s="101">
        <v>5.0999999999999996</v>
      </c>
      <c r="I117" s="101">
        <v>5.5</v>
      </c>
      <c r="J117" s="101">
        <v>2.1</v>
      </c>
      <c r="K117" s="101">
        <v>3.8</v>
      </c>
      <c r="L117" s="278">
        <v>386072</v>
      </c>
      <c r="M117" s="100" t="s">
        <v>66</v>
      </c>
      <c r="N117" s="100" t="s">
        <v>67</v>
      </c>
      <c r="O117" s="100" t="s">
        <v>269</v>
      </c>
      <c r="P117" s="100"/>
      <c r="Q117" s="117"/>
    </row>
    <row r="118" spans="1:18">
      <c r="A118" s="100" t="s">
        <v>15528</v>
      </c>
      <c r="B118" s="100" t="s">
        <v>15529</v>
      </c>
      <c r="C118" s="100" t="s">
        <v>9065</v>
      </c>
      <c r="D118" s="100" t="s">
        <v>8548</v>
      </c>
      <c r="E118" s="100" t="s">
        <v>72</v>
      </c>
      <c r="F118" s="277" t="s">
        <v>65</v>
      </c>
      <c r="G118" s="101">
        <v>4.7</v>
      </c>
      <c r="H118" s="101">
        <v>5.6</v>
      </c>
      <c r="I118" s="101">
        <v>6.1</v>
      </c>
      <c r="J118" s="101">
        <v>4.3</v>
      </c>
      <c r="K118" s="101">
        <v>5.3</v>
      </c>
      <c r="L118" s="278">
        <v>86340</v>
      </c>
      <c r="M118" s="100" t="s">
        <v>66</v>
      </c>
      <c r="N118" s="100" t="s">
        <v>103</v>
      </c>
      <c r="O118" s="100"/>
      <c r="P118" s="100"/>
      <c r="Q118" s="117"/>
    </row>
    <row r="119" spans="1:18">
      <c r="A119" s="100" t="s">
        <v>15530</v>
      </c>
      <c r="B119" s="100" t="s">
        <v>15531</v>
      </c>
      <c r="C119" s="100" t="s">
        <v>6265</v>
      </c>
      <c r="D119" s="100" t="s">
        <v>8548</v>
      </c>
      <c r="E119" s="100" t="s">
        <v>72</v>
      </c>
      <c r="F119" s="277" t="s">
        <v>95</v>
      </c>
      <c r="G119" s="101">
        <v>4.5</v>
      </c>
      <c r="H119" s="101">
        <v>7.3</v>
      </c>
      <c r="I119" s="101">
        <v>3.4</v>
      </c>
      <c r="J119" s="101">
        <v>4.5</v>
      </c>
      <c r="K119" s="101">
        <v>5.0999999999999996</v>
      </c>
      <c r="L119" s="278">
        <v>194435</v>
      </c>
      <c r="M119" s="100" t="s">
        <v>66</v>
      </c>
      <c r="N119" s="100" t="s">
        <v>67</v>
      </c>
      <c r="O119" s="100" t="s">
        <v>6306</v>
      </c>
      <c r="P119" s="100"/>
      <c r="Q119" s="117"/>
    </row>
    <row r="120" spans="1:18">
      <c r="A120" s="100" t="s">
        <v>15532</v>
      </c>
      <c r="B120" s="100" t="s">
        <v>15533</v>
      </c>
      <c r="C120" s="100" t="s">
        <v>6269</v>
      </c>
      <c r="D120" s="100" t="s">
        <v>8545</v>
      </c>
      <c r="E120" s="100" t="s">
        <v>196</v>
      </c>
      <c r="F120" s="277" t="s">
        <v>73</v>
      </c>
      <c r="G120" s="101">
        <v>3.6</v>
      </c>
      <c r="H120" s="101">
        <v>3.4</v>
      </c>
      <c r="I120" s="101">
        <v>3.8</v>
      </c>
      <c r="J120" s="101">
        <v>6.3</v>
      </c>
      <c r="K120" s="101">
        <v>4.5999999999999996</v>
      </c>
      <c r="L120" s="278">
        <v>109019</v>
      </c>
      <c r="M120" s="100" t="s">
        <v>66</v>
      </c>
      <c r="N120" s="100" t="s">
        <v>103</v>
      </c>
      <c r="O120" s="100" t="s">
        <v>6310</v>
      </c>
      <c r="P120" s="100"/>
      <c r="Q120" s="117"/>
    </row>
    <row r="121" spans="1:18">
      <c r="A121" s="100" t="s">
        <v>15173</v>
      </c>
      <c r="B121" s="100" t="s">
        <v>224</v>
      </c>
      <c r="C121" s="100" t="s">
        <v>225</v>
      </c>
      <c r="D121" s="100" t="s">
        <v>137</v>
      </c>
      <c r="E121" s="100" t="s">
        <v>94</v>
      </c>
      <c r="F121" s="277" t="s">
        <v>65</v>
      </c>
      <c r="G121" s="101">
        <v>7.8</v>
      </c>
      <c r="H121" s="101">
        <v>5.2</v>
      </c>
      <c r="I121" s="101">
        <v>6.3</v>
      </c>
      <c r="J121" s="101">
        <v>7.4</v>
      </c>
      <c r="K121" s="101">
        <v>6.5</v>
      </c>
      <c r="L121" s="278">
        <v>44861</v>
      </c>
      <c r="M121" s="100" t="s">
        <v>66</v>
      </c>
      <c r="N121" s="100" t="s">
        <v>67</v>
      </c>
      <c r="O121" s="100" t="s">
        <v>222</v>
      </c>
      <c r="P121" s="100"/>
      <c r="Q121" s="117"/>
    </row>
    <row r="122" spans="1:18">
      <c r="A122" s="100" t="s">
        <v>13881</v>
      </c>
      <c r="B122" s="100" t="s">
        <v>13882</v>
      </c>
      <c r="C122" s="100" t="s">
        <v>3302</v>
      </c>
      <c r="D122" s="100" t="s">
        <v>8555</v>
      </c>
      <c r="E122" s="100" t="s">
        <v>107</v>
      </c>
      <c r="F122" s="277" t="s">
        <v>95</v>
      </c>
      <c r="G122" s="101">
        <v>6.3</v>
      </c>
      <c r="H122" s="101">
        <v>9.6999999999999993</v>
      </c>
      <c r="I122" s="101">
        <v>7</v>
      </c>
      <c r="J122" s="101">
        <v>4.3</v>
      </c>
      <c r="K122" s="101">
        <v>5.3</v>
      </c>
      <c r="L122" s="278">
        <v>70826</v>
      </c>
      <c r="M122" s="100" t="s">
        <v>66</v>
      </c>
      <c r="N122" s="100" t="s">
        <v>67</v>
      </c>
      <c r="O122" s="100" t="s">
        <v>3280</v>
      </c>
      <c r="P122" s="100"/>
      <c r="Q122" s="117"/>
    </row>
    <row r="123" spans="1:18">
      <c r="A123" s="100" t="s">
        <v>12507</v>
      </c>
      <c r="B123" s="100" t="s">
        <v>12508</v>
      </c>
      <c r="C123" s="100" t="s">
        <v>854</v>
      </c>
      <c r="D123" s="100" t="s">
        <v>100</v>
      </c>
      <c r="E123" s="100" t="s">
        <v>94</v>
      </c>
      <c r="F123" s="277" t="s">
        <v>65</v>
      </c>
      <c r="G123" s="101">
        <v>7.5</v>
      </c>
      <c r="H123" s="101">
        <v>6.8</v>
      </c>
      <c r="I123" s="101">
        <v>6.2</v>
      </c>
      <c r="J123" s="101">
        <v>6.7</v>
      </c>
      <c r="K123" s="101">
        <v>6.7</v>
      </c>
      <c r="L123" s="278">
        <v>2792803</v>
      </c>
      <c r="M123" s="100" t="s">
        <v>66</v>
      </c>
      <c r="N123" s="100" t="s">
        <v>67</v>
      </c>
      <c r="O123" s="100" t="s">
        <v>847</v>
      </c>
      <c r="P123" s="100"/>
      <c r="Q123" s="117"/>
    </row>
    <row r="124" spans="1:18">
      <c r="A124" s="100" t="s">
        <v>14569</v>
      </c>
      <c r="B124" s="100" t="s">
        <v>14570</v>
      </c>
      <c r="C124" s="100" t="s">
        <v>8743</v>
      </c>
      <c r="D124" s="100" t="s">
        <v>8559</v>
      </c>
      <c r="E124" s="100" t="s">
        <v>196</v>
      </c>
      <c r="F124" s="277" t="s">
        <v>95</v>
      </c>
      <c r="G124" s="101">
        <v>3.7</v>
      </c>
      <c r="H124" s="101">
        <v>7.8</v>
      </c>
      <c r="I124" s="101">
        <v>5.9</v>
      </c>
      <c r="J124" s="101">
        <v>0.7</v>
      </c>
      <c r="K124" s="101">
        <v>3.7</v>
      </c>
      <c r="L124" s="278">
        <v>633195</v>
      </c>
      <c r="M124" s="100" t="s">
        <v>66</v>
      </c>
      <c r="N124" s="100" t="s">
        <v>543</v>
      </c>
      <c r="O124" s="100" t="s">
        <v>2974</v>
      </c>
      <c r="P124" s="116"/>
      <c r="Q124" s="116"/>
    </row>
    <row r="125" spans="1:18">
      <c r="A125" s="100" t="s">
        <v>15534</v>
      </c>
      <c r="B125" s="100" t="s">
        <v>14570</v>
      </c>
      <c r="C125" s="100" t="s">
        <v>6271</v>
      </c>
      <c r="D125" s="100" t="s">
        <v>8559</v>
      </c>
      <c r="E125" s="100" t="s">
        <v>196</v>
      </c>
      <c r="F125" s="277" t="s">
        <v>95</v>
      </c>
      <c r="G125" s="101">
        <v>3.7</v>
      </c>
      <c r="H125" s="101">
        <v>7.8</v>
      </c>
      <c r="I125" s="101">
        <v>5.9</v>
      </c>
      <c r="J125" s="101">
        <v>0.7</v>
      </c>
      <c r="K125" s="101">
        <v>3.7</v>
      </c>
      <c r="L125" s="278">
        <v>633195</v>
      </c>
      <c r="M125" s="100" t="s">
        <v>66</v>
      </c>
      <c r="N125" s="100" t="s">
        <v>543</v>
      </c>
      <c r="O125" s="100" t="s">
        <v>2974</v>
      </c>
      <c r="P125" s="117"/>
      <c r="Q125" s="116"/>
    </row>
    <row r="126" spans="1:18">
      <c r="A126" s="100" t="s">
        <v>12332</v>
      </c>
      <c r="B126" s="100" t="s">
        <v>12333</v>
      </c>
      <c r="C126" s="100" t="s">
        <v>587</v>
      </c>
      <c r="D126" s="100" t="s">
        <v>8544</v>
      </c>
      <c r="E126" s="100" t="s">
        <v>72</v>
      </c>
      <c r="F126" s="277" t="s">
        <v>65</v>
      </c>
      <c r="G126" s="101">
        <v>4.7</v>
      </c>
      <c r="H126" s="101">
        <v>7</v>
      </c>
      <c r="I126" s="101">
        <v>7.4</v>
      </c>
      <c r="J126" s="101">
        <v>1.8</v>
      </c>
      <c r="K126" s="101">
        <v>4.7</v>
      </c>
      <c r="L126" s="278">
        <v>13039</v>
      </c>
      <c r="M126" s="100" t="s">
        <v>66</v>
      </c>
      <c r="N126" s="100" t="s">
        <v>103</v>
      </c>
      <c r="O126" s="100" t="s">
        <v>576</v>
      </c>
      <c r="P126" s="116"/>
      <c r="Q126" s="117"/>
    </row>
    <row r="127" spans="1:18">
      <c r="A127" s="100" t="s">
        <v>12334</v>
      </c>
      <c r="B127" s="100" t="s">
        <v>12335</v>
      </c>
      <c r="C127" s="100" t="s">
        <v>591</v>
      </c>
      <c r="D127" s="100" t="s">
        <v>8564</v>
      </c>
      <c r="E127" s="100" t="s">
        <v>196</v>
      </c>
      <c r="F127" s="277" t="s">
        <v>65</v>
      </c>
      <c r="G127" s="101">
        <v>3.5</v>
      </c>
      <c r="H127" s="101">
        <v>8</v>
      </c>
      <c r="I127" s="101">
        <v>5.3</v>
      </c>
      <c r="J127" s="101">
        <v>2.4</v>
      </c>
      <c r="K127" s="101">
        <v>4</v>
      </c>
      <c r="L127" s="278">
        <v>17214</v>
      </c>
      <c r="M127" s="100" t="s">
        <v>66</v>
      </c>
      <c r="N127" s="100" t="s">
        <v>190</v>
      </c>
      <c r="O127" s="100" t="s">
        <v>580</v>
      </c>
      <c r="P127" s="100"/>
      <c r="Q127" s="117"/>
    </row>
    <row r="128" spans="1:18">
      <c r="A128" s="100" t="s">
        <v>15535</v>
      </c>
      <c r="B128" s="100" t="s">
        <v>15536</v>
      </c>
      <c r="C128" s="100" t="s">
        <v>6275</v>
      </c>
      <c r="D128" s="100" t="s">
        <v>8544</v>
      </c>
      <c r="E128" s="100" t="s">
        <v>72</v>
      </c>
      <c r="F128" s="277" t="s">
        <v>65</v>
      </c>
      <c r="G128" s="101">
        <v>5.5</v>
      </c>
      <c r="H128" s="101">
        <v>7.7</v>
      </c>
      <c r="I128" s="101">
        <v>6</v>
      </c>
      <c r="J128" s="101">
        <v>4.8</v>
      </c>
      <c r="K128" s="101">
        <v>5.5</v>
      </c>
      <c r="L128" s="278">
        <v>45048</v>
      </c>
      <c r="M128" s="100" t="s">
        <v>66</v>
      </c>
      <c r="N128" s="100" t="s">
        <v>190</v>
      </c>
      <c r="O128" s="100" t="s">
        <v>6314</v>
      </c>
      <c r="P128" s="100"/>
      <c r="Q128" s="117"/>
      <c r="R128" s="116"/>
    </row>
    <row r="129" spans="1:18">
      <c r="A129" s="100" t="s">
        <v>12509</v>
      </c>
      <c r="B129" s="100" t="s">
        <v>12510</v>
      </c>
      <c r="C129" s="100" t="s">
        <v>858</v>
      </c>
      <c r="D129" s="100" t="s">
        <v>8560</v>
      </c>
      <c r="E129" s="100" t="s">
        <v>72</v>
      </c>
      <c r="F129" s="277" t="s">
        <v>73</v>
      </c>
      <c r="G129" s="101">
        <v>5.7</v>
      </c>
      <c r="H129" s="101">
        <v>5.3</v>
      </c>
      <c r="I129" s="101">
        <v>3.6</v>
      </c>
      <c r="J129" s="101">
        <v>5.4</v>
      </c>
      <c r="K129" s="101">
        <v>4.5999999999999996</v>
      </c>
      <c r="L129" s="278">
        <v>1212412</v>
      </c>
      <c r="M129" s="100" t="s">
        <v>66</v>
      </c>
      <c r="N129" s="100" t="s">
        <v>247</v>
      </c>
      <c r="O129" s="100" t="s">
        <v>851</v>
      </c>
      <c r="P129" s="100"/>
      <c r="Q129" s="117"/>
      <c r="R129" s="116"/>
    </row>
    <row r="130" spans="1:18">
      <c r="A130" s="100" t="s">
        <v>15133</v>
      </c>
      <c r="B130" s="100" t="s">
        <v>15134</v>
      </c>
      <c r="C130" s="100" t="s">
        <v>5674</v>
      </c>
      <c r="D130" s="100" t="s">
        <v>8536</v>
      </c>
      <c r="E130" s="100" t="s">
        <v>196</v>
      </c>
      <c r="F130" s="277" t="s">
        <v>65</v>
      </c>
      <c r="G130" s="101">
        <v>3</v>
      </c>
      <c r="H130" s="101">
        <v>0.6</v>
      </c>
      <c r="I130" s="101">
        <v>4.2</v>
      </c>
      <c r="J130" s="101">
        <v>2.8</v>
      </c>
      <c r="K130" s="101">
        <v>3.3</v>
      </c>
      <c r="L130" s="278">
        <v>11064</v>
      </c>
      <c r="M130" s="100" t="s">
        <v>66</v>
      </c>
      <c r="N130" s="100" t="s">
        <v>247</v>
      </c>
      <c r="O130" s="100" t="s">
        <v>5717</v>
      </c>
      <c r="P130" s="100"/>
      <c r="Q130" s="117"/>
    </row>
    <row r="131" spans="1:18">
      <c r="A131" s="100" t="s">
        <v>13098</v>
      </c>
      <c r="B131" s="100" t="s">
        <v>13099</v>
      </c>
      <c r="C131" s="100" t="s">
        <v>11854</v>
      </c>
      <c r="D131" s="100" t="s">
        <v>8563</v>
      </c>
      <c r="E131" s="100" t="s">
        <v>72</v>
      </c>
      <c r="F131" s="277" t="s">
        <v>65</v>
      </c>
      <c r="G131" s="101">
        <v>5.6</v>
      </c>
      <c r="H131" s="101">
        <v>5.3</v>
      </c>
      <c r="I131" s="101">
        <v>4.8</v>
      </c>
      <c r="J131" s="101">
        <v>4.2</v>
      </c>
      <c r="K131" s="101">
        <v>4.7</v>
      </c>
      <c r="L131" s="278">
        <v>7912</v>
      </c>
      <c r="M131" s="100" t="s">
        <v>66</v>
      </c>
      <c r="N131" s="100" t="s">
        <v>67</v>
      </c>
      <c r="O131" s="100"/>
      <c r="P131" s="100"/>
      <c r="Q131" s="117"/>
    </row>
    <row r="132" spans="1:18">
      <c r="A132" s="100" t="s">
        <v>13670</v>
      </c>
      <c r="B132" s="100" t="s">
        <v>13671</v>
      </c>
      <c r="C132" s="100" t="s">
        <v>8902</v>
      </c>
      <c r="D132" s="100" t="s">
        <v>8545</v>
      </c>
      <c r="E132" s="100" t="s">
        <v>196</v>
      </c>
      <c r="F132" s="277" t="s">
        <v>73</v>
      </c>
      <c r="G132" s="101">
        <v>3.2</v>
      </c>
      <c r="H132" s="101">
        <v>7.1</v>
      </c>
      <c r="I132" s="101">
        <v>3.8</v>
      </c>
      <c r="J132" s="101">
        <v>5.4</v>
      </c>
      <c r="K132" s="101">
        <v>4.7</v>
      </c>
      <c r="L132" s="278">
        <v>72978</v>
      </c>
      <c r="M132" s="100" t="s">
        <v>66</v>
      </c>
      <c r="N132" s="100" t="s">
        <v>264</v>
      </c>
      <c r="O132" s="100"/>
      <c r="P132" s="100"/>
      <c r="Q132" s="117"/>
      <c r="R132" s="116"/>
    </row>
    <row r="133" spans="1:18">
      <c r="A133" s="100" t="s">
        <v>15537</v>
      </c>
      <c r="B133" s="100" t="s">
        <v>9067</v>
      </c>
      <c r="C133" s="100" t="s">
        <v>9068</v>
      </c>
      <c r="D133" s="100" t="s">
        <v>8545</v>
      </c>
      <c r="E133" s="100" t="s">
        <v>72</v>
      </c>
      <c r="F133" s="277" t="s">
        <v>73</v>
      </c>
      <c r="G133" s="101">
        <v>4.5</v>
      </c>
      <c r="H133" s="101">
        <v>5.0999999999999996</v>
      </c>
      <c r="I133" s="101">
        <v>4</v>
      </c>
      <c r="J133" s="101">
        <v>5.7</v>
      </c>
      <c r="K133" s="101">
        <v>4.7</v>
      </c>
      <c r="L133" s="278"/>
      <c r="M133" s="100" t="s">
        <v>66</v>
      </c>
      <c r="N133" s="100"/>
      <c r="O133" s="100"/>
      <c r="P133" s="100"/>
      <c r="Q133" s="117"/>
    </row>
    <row r="134" spans="1:18">
      <c r="A134" s="100" t="s">
        <v>15538</v>
      </c>
      <c r="B134" s="100" t="s">
        <v>15539</v>
      </c>
      <c r="C134" s="100" t="s">
        <v>6278</v>
      </c>
      <c r="D134" s="100" t="s">
        <v>8565</v>
      </c>
      <c r="E134" s="100" t="s">
        <v>201</v>
      </c>
      <c r="F134" s="277" t="s">
        <v>65</v>
      </c>
      <c r="G134" s="101">
        <v>2</v>
      </c>
      <c r="H134" s="101">
        <v>2.5</v>
      </c>
      <c r="I134" s="101">
        <v>3.9</v>
      </c>
      <c r="J134" s="101">
        <v>6.4</v>
      </c>
      <c r="K134" s="101">
        <v>4.5</v>
      </c>
      <c r="L134" s="278">
        <v>15197</v>
      </c>
      <c r="M134" s="100" t="s">
        <v>66</v>
      </c>
      <c r="N134" s="100" t="s">
        <v>103</v>
      </c>
      <c r="O134" s="100" t="s">
        <v>6318</v>
      </c>
      <c r="P134" s="100"/>
      <c r="Q134" s="117"/>
      <c r="R134" s="117"/>
    </row>
    <row r="135" spans="1:18">
      <c r="A135" s="100" t="s">
        <v>15540</v>
      </c>
      <c r="B135" s="100" t="s">
        <v>15541</v>
      </c>
      <c r="C135" s="100" t="s">
        <v>9071</v>
      </c>
      <c r="D135" s="100" t="s">
        <v>8547</v>
      </c>
      <c r="E135" s="100" t="s">
        <v>196</v>
      </c>
      <c r="F135" s="277" t="s">
        <v>73</v>
      </c>
      <c r="G135" s="101">
        <v>3.8</v>
      </c>
      <c r="H135" s="101">
        <v>2.8</v>
      </c>
      <c r="I135" s="101">
        <v>6</v>
      </c>
      <c r="J135" s="101">
        <v>4.9000000000000004</v>
      </c>
      <c r="K135" s="101">
        <v>4.3</v>
      </c>
      <c r="L135" s="278">
        <v>893846</v>
      </c>
      <c r="M135" s="100" t="s">
        <v>66</v>
      </c>
      <c r="N135" s="100" t="s">
        <v>264</v>
      </c>
      <c r="O135" s="100"/>
      <c r="P135" s="100"/>
      <c r="Q135" s="117"/>
    </row>
    <row r="136" spans="1:18">
      <c r="A136" s="100" t="s">
        <v>13682</v>
      </c>
      <c r="B136" s="100" t="s">
        <v>13683</v>
      </c>
      <c r="C136" s="100" t="s">
        <v>3015</v>
      </c>
      <c r="D136" s="100" t="s">
        <v>8579</v>
      </c>
      <c r="E136" s="100" t="s">
        <v>94</v>
      </c>
      <c r="F136" s="277" t="s">
        <v>65</v>
      </c>
      <c r="G136" s="101">
        <v>8.1</v>
      </c>
      <c r="H136" s="101">
        <v>5.2</v>
      </c>
      <c r="I136" s="101">
        <v>5.9</v>
      </c>
      <c r="J136" s="101">
        <v>6.6</v>
      </c>
      <c r="K136" s="101">
        <v>5.9</v>
      </c>
      <c r="L136" s="278">
        <v>399073</v>
      </c>
      <c r="M136" s="100" t="s">
        <v>66</v>
      </c>
      <c r="N136" s="100" t="s">
        <v>190</v>
      </c>
      <c r="O136" s="100" t="s">
        <v>2959</v>
      </c>
      <c r="P136" s="100"/>
      <c r="Q136" s="117"/>
    </row>
    <row r="137" spans="1:18">
      <c r="A137" s="100" t="s">
        <v>14766</v>
      </c>
      <c r="B137" s="100" t="s">
        <v>5044</v>
      </c>
      <c r="C137" s="100" t="s">
        <v>5045</v>
      </c>
      <c r="D137" s="100" t="s">
        <v>8559</v>
      </c>
      <c r="E137" s="100" t="s">
        <v>196</v>
      </c>
      <c r="F137" s="277"/>
      <c r="G137" s="101">
        <v>4.0999999999999996</v>
      </c>
      <c r="H137" s="101">
        <v>5.8</v>
      </c>
      <c r="I137" s="101">
        <v>3.3</v>
      </c>
      <c r="J137" s="101">
        <v>4.4000000000000004</v>
      </c>
      <c r="K137" s="101">
        <v>4.0999999999999996</v>
      </c>
      <c r="L137" s="278">
        <v>6134</v>
      </c>
      <c r="M137" s="100" t="s">
        <v>66</v>
      </c>
      <c r="N137" s="100" t="s">
        <v>543</v>
      </c>
      <c r="O137" s="100" t="s">
        <v>5066</v>
      </c>
      <c r="P137" s="100"/>
      <c r="Q137" s="117"/>
      <c r="R137" s="116"/>
    </row>
    <row r="138" spans="1:18">
      <c r="A138" s="100" t="s">
        <v>15542</v>
      </c>
      <c r="B138" s="100" t="s">
        <v>15543</v>
      </c>
      <c r="C138" s="100" t="s">
        <v>9074</v>
      </c>
      <c r="D138" s="100" t="s">
        <v>8541</v>
      </c>
      <c r="E138" s="100" t="s">
        <v>196</v>
      </c>
      <c r="F138" s="277" t="s">
        <v>65</v>
      </c>
      <c r="G138" s="101">
        <v>3.5</v>
      </c>
      <c r="H138" s="101">
        <v>10</v>
      </c>
      <c r="I138" s="101">
        <v>2.4</v>
      </c>
      <c r="J138" s="101">
        <v>6</v>
      </c>
      <c r="K138" s="101">
        <v>4.3</v>
      </c>
      <c r="L138" s="278">
        <v>35730</v>
      </c>
      <c r="M138" s="100" t="s">
        <v>66</v>
      </c>
      <c r="N138" s="100" t="s">
        <v>67</v>
      </c>
      <c r="O138" s="100"/>
      <c r="P138" s="100"/>
      <c r="Q138" s="117"/>
    </row>
    <row r="139" spans="1:18">
      <c r="A139" s="100" t="s">
        <v>15544</v>
      </c>
      <c r="B139" s="100" t="s">
        <v>15545</v>
      </c>
      <c r="C139" s="100" t="s">
        <v>6282</v>
      </c>
      <c r="D139" s="100" t="s">
        <v>100</v>
      </c>
      <c r="E139" s="100" t="s">
        <v>94</v>
      </c>
      <c r="F139" s="277" t="s">
        <v>73</v>
      </c>
      <c r="G139" s="101">
        <v>8.3000000000000007</v>
      </c>
      <c r="H139" s="101">
        <v>6.4</v>
      </c>
      <c r="I139" s="101">
        <v>8</v>
      </c>
      <c r="J139" s="101">
        <v>6.1</v>
      </c>
      <c r="K139" s="101">
        <v>6.5</v>
      </c>
      <c r="L139" s="278">
        <v>22670000</v>
      </c>
      <c r="M139" s="100" t="s">
        <v>245</v>
      </c>
      <c r="N139" s="100" t="s">
        <v>67</v>
      </c>
      <c r="O139" s="100" t="s">
        <v>6322</v>
      </c>
      <c r="P139" s="100"/>
      <c r="Q139" s="116"/>
      <c r="R139" s="116"/>
    </row>
    <row r="140" spans="1:18">
      <c r="A140" s="100" t="s">
        <v>13044</v>
      </c>
      <c r="B140" s="100" t="s">
        <v>1883</v>
      </c>
      <c r="C140" s="100" t="s">
        <v>1884</v>
      </c>
      <c r="D140" s="100" t="s">
        <v>8565</v>
      </c>
      <c r="E140" s="100" t="s">
        <v>64</v>
      </c>
      <c r="F140" s="277" t="s">
        <v>65</v>
      </c>
      <c r="G140" s="101">
        <v>9.3000000000000007</v>
      </c>
      <c r="H140" s="101">
        <v>7.9</v>
      </c>
      <c r="I140" s="101">
        <v>7.7</v>
      </c>
      <c r="J140" s="101">
        <v>5.5</v>
      </c>
      <c r="K140" s="101">
        <v>7</v>
      </c>
      <c r="L140" s="278">
        <v>266326</v>
      </c>
      <c r="M140" s="100" t="s">
        <v>66</v>
      </c>
      <c r="N140" s="100" t="s">
        <v>67</v>
      </c>
      <c r="O140" s="100" t="s">
        <v>1913</v>
      </c>
      <c r="P140" s="116"/>
      <c r="Q140" s="116"/>
      <c r="R140" s="116"/>
    </row>
    <row r="141" spans="1:18">
      <c r="A141" s="100" t="s">
        <v>15546</v>
      </c>
      <c r="B141" s="100" t="s">
        <v>15547</v>
      </c>
      <c r="C141" s="100" t="s">
        <v>9077</v>
      </c>
      <c r="D141" s="100" t="s">
        <v>8593</v>
      </c>
      <c r="E141" s="100" t="s">
        <v>107</v>
      </c>
      <c r="F141" s="277" t="s">
        <v>65</v>
      </c>
      <c r="G141" s="101">
        <v>6.2</v>
      </c>
      <c r="H141" s="101">
        <v>3.4</v>
      </c>
      <c r="I141" s="101">
        <v>5.5</v>
      </c>
      <c r="J141" s="101">
        <v>5.7</v>
      </c>
      <c r="K141" s="101">
        <v>5.0999999999999996</v>
      </c>
      <c r="L141" s="278">
        <v>158761</v>
      </c>
      <c r="M141" s="100" t="s">
        <v>66</v>
      </c>
      <c r="N141" s="100" t="s">
        <v>103</v>
      </c>
      <c r="O141" s="100"/>
      <c r="P141" s="100"/>
      <c r="Q141" s="117"/>
    </row>
    <row r="142" spans="1:18">
      <c r="A142" s="100" t="s">
        <v>15548</v>
      </c>
      <c r="B142" s="100" t="s">
        <v>9079</v>
      </c>
      <c r="C142" s="100" t="s">
        <v>9080</v>
      </c>
      <c r="D142" s="100" t="s">
        <v>8545</v>
      </c>
      <c r="E142" s="100" t="s">
        <v>196</v>
      </c>
      <c r="F142" s="277" t="s">
        <v>65</v>
      </c>
      <c r="G142" s="101">
        <v>3.2</v>
      </c>
      <c r="H142" s="101">
        <v>6.4</v>
      </c>
      <c r="I142" s="101">
        <v>3.6</v>
      </c>
      <c r="J142" s="101">
        <v>5</v>
      </c>
      <c r="K142" s="101">
        <v>4.4000000000000004</v>
      </c>
      <c r="L142" s="278"/>
      <c r="M142" s="100" t="s">
        <v>66</v>
      </c>
      <c r="N142" s="100"/>
      <c r="O142" s="100"/>
      <c r="P142" s="100"/>
      <c r="Q142" s="117"/>
    </row>
    <row r="143" spans="1:18">
      <c r="A143" s="100" t="s">
        <v>15549</v>
      </c>
      <c r="B143" s="100" t="s">
        <v>15550</v>
      </c>
      <c r="C143" s="100" t="s">
        <v>9083</v>
      </c>
      <c r="D143" s="100" t="s">
        <v>8544</v>
      </c>
      <c r="E143" s="100" t="s">
        <v>94</v>
      </c>
      <c r="F143" s="277" t="s">
        <v>65</v>
      </c>
      <c r="G143" s="101">
        <v>8</v>
      </c>
      <c r="H143" s="101">
        <v>6.7</v>
      </c>
      <c r="I143" s="101">
        <v>5.2</v>
      </c>
      <c r="J143" s="101">
        <v>5.5</v>
      </c>
      <c r="K143" s="101">
        <v>5.4</v>
      </c>
      <c r="L143" s="278">
        <v>20386</v>
      </c>
      <c r="M143" s="100" t="s">
        <v>66</v>
      </c>
      <c r="N143" s="100" t="s">
        <v>103</v>
      </c>
      <c r="O143" s="100"/>
      <c r="P143" s="100"/>
      <c r="Q143" s="117"/>
    </row>
    <row r="144" spans="1:18">
      <c r="A144" s="100" t="s">
        <v>15553</v>
      </c>
      <c r="B144" s="100" t="s">
        <v>15554</v>
      </c>
      <c r="C144" s="100" t="s">
        <v>6290</v>
      </c>
      <c r="D144" s="100" t="s">
        <v>8659</v>
      </c>
      <c r="E144" s="100" t="s">
        <v>107</v>
      </c>
      <c r="F144" s="277" t="s">
        <v>65</v>
      </c>
      <c r="G144" s="101">
        <v>7.1</v>
      </c>
      <c r="H144" s="101">
        <v>8</v>
      </c>
      <c r="I144" s="101">
        <v>4.7</v>
      </c>
      <c r="J144" s="101">
        <v>5.7</v>
      </c>
      <c r="K144" s="101">
        <v>5.2</v>
      </c>
      <c r="L144" s="278">
        <v>32982</v>
      </c>
      <c r="M144" s="100" t="s">
        <v>66</v>
      </c>
      <c r="N144" s="100" t="s">
        <v>103</v>
      </c>
      <c r="O144" s="100" t="s">
        <v>6330</v>
      </c>
      <c r="P144" s="100"/>
      <c r="Q144" s="117"/>
    </row>
    <row r="145" spans="1:18">
      <c r="A145" s="100" t="s">
        <v>15123</v>
      </c>
      <c r="B145" s="100" t="s">
        <v>15124</v>
      </c>
      <c r="C145" s="100" t="s">
        <v>5655</v>
      </c>
      <c r="D145" s="100" t="s">
        <v>179</v>
      </c>
      <c r="E145" s="100" t="s">
        <v>72</v>
      </c>
      <c r="F145" s="277" t="s">
        <v>65</v>
      </c>
      <c r="G145" s="101">
        <v>5.0999999999999996</v>
      </c>
      <c r="H145" s="101">
        <v>2.7</v>
      </c>
      <c r="I145" s="101">
        <v>6.7</v>
      </c>
      <c r="J145" s="101">
        <v>4.0999999999999996</v>
      </c>
      <c r="K145" s="101">
        <v>4.2</v>
      </c>
      <c r="L145" s="278">
        <v>1801281</v>
      </c>
      <c r="M145" s="100" t="s">
        <v>66</v>
      </c>
      <c r="N145" s="100" t="s">
        <v>67</v>
      </c>
      <c r="O145" s="100" t="s">
        <v>5697</v>
      </c>
      <c r="P145" s="100"/>
      <c r="Q145" s="117"/>
    </row>
    <row r="146" spans="1:18">
      <c r="A146" s="100" t="s">
        <v>15555</v>
      </c>
      <c r="B146" s="100" t="s">
        <v>15556</v>
      </c>
      <c r="C146" s="100" t="s">
        <v>6294</v>
      </c>
      <c r="D146" s="100" t="s">
        <v>8545</v>
      </c>
      <c r="E146" s="100" t="s">
        <v>196</v>
      </c>
      <c r="F146" s="277" t="s">
        <v>73</v>
      </c>
      <c r="G146" s="101">
        <v>3.6</v>
      </c>
      <c r="H146" s="101">
        <v>7.1</v>
      </c>
      <c r="I146" s="101">
        <v>3.7</v>
      </c>
      <c r="J146" s="101">
        <v>5.2</v>
      </c>
      <c r="K146" s="101">
        <v>4.5999999999999996</v>
      </c>
      <c r="L146" s="278">
        <v>4835</v>
      </c>
      <c r="M146" s="100" t="s">
        <v>66</v>
      </c>
      <c r="N146" s="100" t="s">
        <v>103</v>
      </c>
      <c r="O146" s="100" t="s">
        <v>1127</v>
      </c>
      <c r="P146" s="100"/>
      <c r="Q146" s="117"/>
    </row>
    <row r="147" spans="1:18">
      <c r="A147" s="100" t="s">
        <v>15557</v>
      </c>
      <c r="B147" s="100" t="s">
        <v>15558</v>
      </c>
      <c r="C147" s="100" t="s">
        <v>6298</v>
      </c>
      <c r="D147" s="100" t="s">
        <v>8554</v>
      </c>
      <c r="E147" s="100" t="s">
        <v>72</v>
      </c>
      <c r="F147" s="277" t="s">
        <v>8595</v>
      </c>
      <c r="G147" s="101">
        <v>5.0999999999999996</v>
      </c>
      <c r="H147" s="101">
        <v>7</v>
      </c>
      <c r="I147" s="101">
        <v>5.7</v>
      </c>
      <c r="J147" s="101">
        <v>1.4</v>
      </c>
      <c r="K147" s="101">
        <v>4.3</v>
      </c>
      <c r="L147" s="278">
        <v>860953</v>
      </c>
      <c r="M147" s="100" t="s">
        <v>66</v>
      </c>
      <c r="N147" s="100" t="s">
        <v>67</v>
      </c>
      <c r="O147" s="100" t="s">
        <v>2925</v>
      </c>
      <c r="P147" s="100"/>
      <c r="Q147" s="117"/>
    </row>
    <row r="148" spans="1:18">
      <c r="A148" s="100" t="s">
        <v>15559</v>
      </c>
      <c r="B148" s="100" t="s">
        <v>15558</v>
      </c>
      <c r="C148" s="100" t="s">
        <v>6301</v>
      </c>
      <c r="D148" s="100" t="s">
        <v>8554</v>
      </c>
      <c r="E148" s="100" t="s">
        <v>72</v>
      </c>
      <c r="F148" s="277" t="s">
        <v>8595</v>
      </c>
      <c r="G148" s="101">
        <v>5.0999999999999996</v>
      </c>
      <c r="H148" s="101">
        <v>7</v>
      </c>
      <c r="I148" s="101">
        <v>5.7</v>
      </c>
      <c r="J148" s="101">
        <v>1.4</v>
      </c>
      <c r="K148" s="101">
        <v>4.3</v>
      </c>
      <c r="L148" s="278">
        <v>860953</v>
      </c>
      <c r="M148" s="100" t="s">
        <v>66</v>
      </c>
      <c r="N148" s="100" t="s">
        <v>67</v>
      </c>
      <c r="O148" s="100" t="s">
        <v>2925</v>
      </c>
      <c r="P148" s="100"/>
      <c r="Q148" s="117"/>
      <c r="R148" s="116"/>
    </row>
    <row r="149" spans="1:18">
      <c r="A149" s="100" t="s">
        <v>15560</v>
      </c>
      <c r="B149" s="100" t="s">
        <v>15561</v>
      </c>
      <c r="C149" s="100" t="s">
        <v>9086</v>
      </c>
      <c r="D149" s="100" t="s">
        <v>8544</v>
      </c>
      <c r="E149" s="100" t="s">
        <v>94</v>
      </c>
      <c r="F149" s="277"/>
      <c r="G149" s="101">
        <v>7.6</v>
      </c>
      <c r="H149" s="101">
        <v>6.2</v>
      </c>
      <c r="I149" s="101">
        <v>6.8</v>
      </c>
      <c r="J149" s="101">
        <v>5.2</v>
      </c>
      <c r="K149" s="101">
        <v>6.2</v>
      </c>
      <c r="L149" s="278">
        <v>1973</v>
      </c>
      <c r="M149" s="100" t="s">
        <v>66</v>
      </c>
      <c r="N149" s="100" t="s">
        <v>190</v>
      </c>
      <c r="O149" s="100"/>
      <c r="P149" s="100"/>
      <c r="Q149" s="117"/>
    </row>
    <row r="150" spans="1:18">
      <c r="A150" s="100" t="s">
        <v>13278</v>
      </c>
      <c r="B150" s="100" t="s">
        <v>13279</v>
      </c>
      <c r="C150" s="100" t="s">
        <v>2333</v>
      </c>
      <c r="D150" s="100" t="s">
        <v>8593</v>
      </c>
      <c r="E150" s="100" t="s">
        <v>94</v>
      </c>
      <c r="F150" s="277" t="s">
        <v>65</v>
      </c>
      <c r="G150" s="101">
        <v>8.3000000000000007</v>
      </c>
      <c r="H150" s="101">
        <v>7.1</v>
      </c>
      <c r="I150" s="101">
        <v>6.8</v>
      </c>
      <c r="J150" s="101">
        <v>6.3</v>
      </c>
      <c r="K150" s="101">
        <v>6.7</v>
      </c>
      <c r="L150" s="278">
        <v>122000</v>
      </c>
      <c r="M150" s="100" t="s">
        <v>66</v>
      </c>
      <c r="N150" s="100" t="s">
        <v>67</v>
      </c>
      <c r="O150" s="100" t="s">
        <v>2327</v>
      </c>
      <c r="P150" s="100"/>
      <c r="Q150" s="117"/>
    </row>
    <row r="151" spans="1:18">
      <c r="A151" s="100" t="s">
        <v>12511</v>
      </c>
      <c r="B151" s="100" t="s">
        <v>12512</v>
      </c>
      <c r="C151" s="100" t="s">
        <v>862</v>
      </c>
      <c r="D151" s="100" t="s">
        <v>100</v>
      </c>
      <c r="E151" s="100" t="s">
        <v>107</v>
      </c>
      <c r="F151" s="277" t="s">
        <v>65</v>
      </c>
      <c r="G151" s="101">
        <v>7.1</v>
      </c>
      <c r="H151" s="101">
        <v>5.7</v>
      </c>
      <c r="I151" s="101">
        <v>7</v>
      </c>
      <c r="J151" s="101">
        <v>5.2</v>
      </c>
      <c r="K151" s="101">
        <v>5.8</v>
      </c>
      <c r="L151" s="278">
        <v>1995096</v>
      </c>
      <c r="M151" s="100" t="s">
        <v>66</v>
      </c>
      <c r="N151" s="100" t="s">
        <v>67</v>
      </c>
      <c r="O151" s="100" t="s">
        <v>855</v>
      </c>
      <c r="P151" s="100"/>
      <c r="Q151" s="117"/>
      <c r="R151" s="117"/>
    </row>
    <row r="152" spans="1:18">
      <c r="A152" s="100" t="s">
        <v>15562</v>
      </c>
      <c r="B152" s="100" t="s">
        <v>15563</v>
      </c>
      <c r="C152" s="100" t="s">
        <v>9089</v>
      </c>
      <c r="D152" s="100" t="s">
        <v>8541</v>
      </c>
      <c r="E152" s="100" t="s">
        <v>72</v>
      </c>
      <c r="F152" s="277" t="s">
        <v>73</v>
      </c>
      <c r="G152" s="101">
        <v>5</v>
      </c>
      <c r="H152" s="101">
        <v>4.4000000000000004</v>
      </c>
      <c r="I152" s="101">
        <v>4</v>
      </c>
      <c r="J152" s="101">
        <v>5.3</v>
      </c>
      <c r="K152" s="101">
        <v>4.5</v>
      </c>
      <c r="L152" s="278">
        <v>5820</v>
      </c>
      <c r="M152" s="100" t="s">
        <v>66</v>
      </c>
      <c r="N152" s="100" t="s">
        <v>247</v>
      </c>
      <c r="O152" s="100"/>
      <c r="P152" s="100"/>
      <c r="Q152" s="117"/>
    </row>
    <row r="153" spans="1:18">
      <c r="A153" s="100" t="s">
        <v>14439</v>
      </c>
      <c r="B153" s="100" t="s">
        <v>4631</v>
      </c>
      <c r="C153" s="100" t="s">
        <v>4632</v>
      </c>
      <c r="D153" s="100" t="s">
        <v>8545</v>
      </c>
      <c r="E153" s="100" t="s">
        <v>285</v>
      </c>
      <c r="F153" s="277"/>
      <c r="G153" s="101">
        <v>0</v>
      </c>
      <c r="H153" s="101">
        <v>5.9</v>
      </c>
      <c r="I153" s="101">
        <v>4.4000000000000004</v>
      </c>
      <c r="J153" s="101">
        <v>0.8</v>
      </c>
      <c r="K153" s="101">
        <v>3.3</v>
      </c>
      <c r="L153" s="278">
        <v>580</v>
      </c>
      <c r="M153" s="100" t="s">
        <v>66</v>
      </c>
      <c r="N153" s="100" t="s">
        <v>103</v>
      </c>
      <c r="O153" s="100" t="s">
        <v>4608</v>
      </c>
      <c r="P153" s="100"/>
      <c r="Q153" s="117"/>
    </row>
    <row r="154" spans="1:18">
      <c r="A154" s="100" t="s">
        <v>15564</v>
      </c>
      <c r="B154" s="100" t="s">
        <v>15565</v>
      </c>
      <c r="C154" s="100" t="s">
        <v>9092</v>
      </c>
      <c r="D154" s="100" t="s">
        <v>8541</v>
      </c>
      <c r="E154" s="100" t="s">
        <v>196</v>
      </c>
      <c r="F154" s="277" t="s">
        <v>73</v>
      </c>
      <c r="G154" s="101">
        <v>4.0999999999999996</v>
      </c>
      <c r="H154" s="101">
        <v>3.5</v>
      </c>
      <c r="I154" s="101">
        <v>4.3</v>
      </c>
      <c r="J154" s="101">
        <v>3.6</v>
      </c>
      <c r="K154" s="101">
        <v>3.9</v>
      </c>
      <c r="L154" s="278">
        <v>4027</v>
      </c>
      <c r="M154" s="100" t="s">
        <v>66</v>
      </c>
      <c r="N154" s="100" t="s">
        <v>103</v>
      </c>
      <c r="O154" s="100"/>
      <c r="P154" s="100"/>
      <c r="Q154" s="117"/>
    </row>
    <row r="155" spans="1:18">
      <c r="A155" s="100" t="s">
        <v>15564</v>
      </c>
      <c r="B155" s="100" t="s">
        <v>15566</v>
      </c>
      <c r="C155" s="100" t="s">
        <v>6305</v>
      </c>
      <c r="D155" s="100" t="s">
        <v>8564</v>
      </c>
      <c r="E155" s="100" t="s">
        <v>201</v>
      </c>
      <c r="F155" s="277" t="s">
        <v>65</v>
      </c>
      <c r="G155" s="101">
        <v>2.6</v>
      </c>
      <c r="H155" s="101">
        <v>7</v>
      </c>
      <c r="I155" s="101">
        <v>3.2</v>
      </c>
      <c r="J155" s="101">
        <v>4.0999999999999996</v>
      </c>
      <c r="K155" s="101">
        <v>3.8</v>
      </c>
      <c r="L155" s="278">
        <v>177104</v>
      </c>
      <c r="M155" s="100" t="s">
        <v>66</v>
      </c>
      <c r="N155" s="100" t="s">
        <v>103</v>
      </c>
      <c r="O155" s="100" t="s">
        <v>6338</v>
      </c>
      <c r="P155" s="100"/>
      <c r="Q155" s="117"/>
    </row>
    <row r="156" spans="1:18">
      <c r="A156" s="100" t="s">
        <v>15567</v>
      </c>
      <c r="B156" s="100" t="s">
        <v>15568</v>
      </c>
      <c r="C156" s="100" t="s">
        <v>9095</v>
      </c>
      <c r="D156" s="100" t="s">
        <v>137</v>
      </c>
      <c r="E156" s="100" t="s">
        <v>196</v>
      </c>
      <c r="F156" s="277" t="s">
        <v>65</v>
      </c>
      <c r="G156" s="101">
        <v>4.0999999999999996</v>
      </c>
      <c r="H156" s="101">
        <v>4.4000000000000004</v>
      </c>
      <c r="I156" s="101">
        <v>3.5</v>
      </c>
      <c r="J156" s="101">
        <v>5.6</v>
      </c>
      <c r="K156" s="101">
        <v>4.8</v>
      </c>
      <c r="L156" s="278">
        <v>58425</v>
      </c>
      <c r="M156" s="100" t="s">
        <v>66</v>
      </c>
      <c r="N156" s="100" t="s">
        <v>190</v>
      </c>
      <c r="O156" s="100"/>
      <c r="P156" s="100"/>
      <c r="Q156" s="117"/>
      <c r="R156" s="117"/>
    </row>
    <row r="157" spans="1:18">
      <c r="A157" s="100" t="s">
        <v>15569</v>
      </c>
      <c r="B157" s="100" t="s">
        <v>15570</v>
      </c>
      <c r="C157" s="100" t="s">
        <v>6309</v>
      </c>
      <c r="D157" s="100" t="s">
        <v>8596</v>
      </c>
      <c r="E157" s="100" t="s">
        <v>196</v>
      </c>
      <c r="F157" s="277" t="s">
        <v>65</v>
      </c>
      <c r="G157" s="101">
        <v>3.6</v>
      </c>
      <c r="H157" s="101">
        <v>3</v>
      </c>
      <c r="I157" s="101">
        <v>3.2</v>
      </c>
      <c r="J157" s="101">
        <v>3.9</v>
      </c>
      <c r="K157" s="101">
        <v>3.4</v>
      </c>
      <c r="L157" s="278">
        <v>305766</v>
      </c>
      <c r="M157" s="100" t="s">
        <v>66</v>
      </c>
      <c r="N157" s="100" t="s">
        <v>67</v>
      </c>
      <c r="O157" s="100" t="s">
        <v>4976</v>
      </c>
      <c r="P157" s="100"/>
      <c r="Q157" s="117"/>
    </row>
    <row r="158" spans="1:18">
      <c r="A158" s="100" t="s">
        <v>13877</v>
      </c>
      <c r="B158" s="100" t="s">
        <v>13878</v>
      </c>
      <c r="C158" s="100" t="s">
        <v>3299</v>
      </c>
      <c r="D158" s="100" t="s">
        <v>137</v>
      </c>
      <c r="E158" s="100" t="s">
        <v>72</v>
      </c>
      <c r="F158" s="277" t="s">
        <v>65</v>
      </c>
      <c r="G158" s="101">
        <v>5</v>
      </c>
      <c r="H158" s="101">
        <v>6.3</v>
      </c>
      <c r="I158" s="101">
        <v>5.6</v>
      </c>
      <c r="J158" s="101">
        <v>3.8</v>
      </c>
      <c r="K158" s="101">
        <v>5</v>
      </c>
      <c r="L158" s="278">
        <v>51568</v>
      </c>
      <c r="M158" s="100" t="s">
        <v>66</v>
      </c>
      <c r="N158" s="100" t="s">
        <v>67</v>
      </c>
      <c r="O158" s="100" t="s">
        <v>3276</v>
      </c>
      <c r="P158" s="100"/>
      <c r="Q158" s="117"/>
    </row>
    <row r="159" spans="1:18">
      <c r="A159" s="100" t="s">
        <v>13129</v>
      </c>
      <c r="B159" s="100" t="s">
        <v>2049</v>
      </c>
      <c r="C159" s="100" t="s">
        <v>2050</v>
      </c>
      <c r="D159" s="100" t="s">
        <v>8541</v>
      </c>
      <c r="E159" s="100" t="s">
        <v>94</v>
      </c>
      <c r="F159" s="277" t="s">
        <v>65</v>
      </c>
      <c r="G159" s="101">
        <v>7.4</v>
      </c>
      <c r="H159" s="101">
        <v>10</v>
      </c>
      <c r="I159" s="101">
        <v>5.5</v>
      </c>
      <c r="J159" s="101">
        <v>5.0999999999999996</v>
      </c>
      <c r="K159" s="101">
        <v>5.6</v>
      </c>
      <c r="L159" s="278">
        <v>48424</v>
      </c>
      <c r="M159" s="100" t="s">
        <v>66</v>
      </c>
      <c r="N159" s="100" t="s">
        <v>264</v>
      </c>
      <c r="O159" s="100" t="s">
        <v>2035</v>
      </c>
      <c r="P159" s="100"/>
      <c r="Q159" s="117"/>
    </row>
    <row r="160" spans="1:18">
      <c r="A160" s="100" t="s">
        <v>15571</v>
      </c>
      <c r="B160" s="100" t="s">
        <v>15572</v>
      </c>
      <c r="C160" s="100" t="s">
        <v>9098</v>
      </c>
      <c r="D160" s="100" t="s">
        <v>8536</v>
      </c>
      <c r="E160" s="100" t="s">
        <v>107</v>
      </c>
      <c r="F160" s="277" t="s">
        <v>73</v>
      </c>
      <c r="G160" s="101">
        <v>7.1</v>
      </c>
      <c r="H160" s="101">
        <v>3.6</v>
      </c>
      <c r="I160" s="101">
        <v>4.3</v>
      </c>
      <c r="J160" s="101">
        <v>5</v>
      </c>
      <c r="K160" s="101">
        <v>4.5</v>
      </c>
      <c r="L160" s="278">
        <v>1729</v>
      </c>
      <c r="M160" s="100" t="s">
        <v>66</v>
      </c>
      <c r="N160" s="100" t="s">
        <v>103</v>
      </c>
      <c r="O160" s="100"/>
      <c r="P160" s="100"/>
      <c r="Q160" s="117"/>
      <c r="R160" s="116"/>
    </row>
    <row r="161" spans="1:18">
      <c r="A161" s="100" t="s">
        <v>15573</v>
      </c>
      <c r="B161" s="100" t="s">
        <v>15574</v>
      </c>
      <c r="C161" s="100" t="s">
        <v>6313</v>
      </c>
      <c r="D161" s="100" t="s">
        <v>8559</v>
      </c>
      <c r="E161" s="100" t="s">
        <v>72</v>
      </c>
      <c r="F161" s="277" t="s">
        <v>65</v>
      </c>
      <c r="G161" s="101">
        <v>5.4</v>
      </c>
      <c r="H161" s="101">
        <v>4</v>
      </c>
      <c r="I161" s="101">
        <v>4.7</v>
      </c>
      <c r="J161" s="101">
        <v>5.0999999999999996</v>
      </c>
      <c r="K161" s="101">
        <v>4.8</v>
      </c>
      <c r="L161" s="278">
        <v>11260000</v>
      </c>
      <c r="M161" s="100" t="s">
        <v>66</v>
      </c>
      <c r="N161" s="100" t="s">
        <v>67</v>
      </c>
      <c r="O161" s="100" t="s">
        <v>2930</v>
      </c>
      <c r="P161" s="100"/>
      <c r="Q161" s="117"/>
    </row>
    <row r="162" spans="1:18">
      <c r="A162" s="100" t="s">
        <v>14571</v>
      </c>
      <c r="B162" s="100" t="s">
        <v>14572</v>
      </c>
      <c r="C162" s="100" t="s">
        <v>8925</v>
      </c>
      <c r="D162" s="100" t="s">
        <v>8566</v>
      </c>
      <c r="E162" s="100" t="s">
        <v>201</v>
      </c>
      <c r="F162" s="277" t="s">
        <v>65</v>
      </c>
      <c r="G162" s="101">
        <v>2.4</v>
      </c>
      <c r="H162" s="101">
        <v>5.6</v>
      </c>
      <c r="I162" s="101">
        <v>3.5</v>
      </c>
      <c r="J162" s="101">
        <v>4.4000000000000004</v>
      </c>
      <c r="K162" s="101">
        <v>4.3</v>
      </c>
      <c r="L162" s="278">
        <v>45080</v>
      </c>
      <c r="M162" s="100" t="s">
        <v>66</v>
      </c>
      <c r="N162" s="100" t="s">
        <v>543</v>
      </c>
      <c r="O162" s="100"/>
      <c r="P162" s="116"/>
      <c r="Q162" s="116"/>
    </row>
    <row r="163" spans="1:18">
      <c r="A163" s="100" t="s">
        <v>12413</v>
      </c>
      <c r="B163" s="100" t="s">
        <v>12414</v>
      </c>
      <c r="C163" s="100" t="s">
        <v>690</v>
      </c>
      <c r="D163" s="100" t="s">
        <v>8558</v>
      </c>
      <c r="E163" s="100" t="s">
        <v>94</v>
      </c>
      <c r="F163" s="277" t="s">
        <v>65</v>
      </c>
      <c r="G163" s="101">
        <v>7.9</v>
      </c>
      <c r="H163" s="101">
        <v>6.9</v>
      </c>
      <c r="I163" s="101">
        <v>6.5</v>
      </c>
      <c r="J163" s="101">
        <v>2.6</v>
      </c>
      <c r="K163" s="101">
        <v>5.4</v>
      </c>
      <c r="L163" s="278">
        <v>682919</v>
      </c>
      <c r="M163" s="100" t="s">
        <v>66</v>
      </c>
      <c r="N163" s="100" t="s">
        <v>67</v>
      </c>
      <c r="O163" s="100" t="s">
        <v>679</v>
      </c>
      <c r="P163" s="100"/>
      <c r="Q163" s="117"/>
    </row>
    <row r="164" spans="1:18">
      <c r="A164" s="100" t="s">
        <v>13116</v>
      </c>
      <c r="B164" s="100" t="s">
        <v>13117</v>
      </c>
      <c r="C164" s="100" t="s">
        <v>2032</v>
      </c>
      <c r="D164" s="100" t="s">
        <v>8544</v>
      </c>
      <c r="E164" s="100" t="s">
        <v>94</v>
      </c>
      <c r="F164" s="277" t="s">
        <v>73</v>
      </c>
      <c r="G164" s="101">
        <v>7.6</v>
      </c>
      <c r="H164" s="101">
        <v>10</v>
      </c>
      <c r="I164" s="101">
        <v>6.4</v>
      </c>
      <c r="J164" s="101">
        <v>5.9</v>
      </c>
      <c r="K164" s="101">
        <v>6.4</v>
      </c>
      <c r="L164" s="278">
        <v>19206</v>
      </c>
      <c r="M164" s="100" t="s">
        <v>125</v>
      </c>
      <c r="N164" s="100" t="s">
        <v>67</v>
      </c>
      <c r="O164" s="100" t="s">
        <v>2021</v>
      </c>
      <c r="P164" s="100"/>
      <c r="Q164" s="116"/>
      <c r="R164" s="116"/>
    </row>
    <row r="165" spans="1:18">
      <c r="A165" s="100" t="s">
        <v>13834</v>
      </c>
      <c r="B165" s="100" t="s">
        <v>13835</v>
      </c>
      <c r="C165" s="100" t="s">
        <v>3234</v>
      </c>
      <c r="D165" s="100" t="s">
        <v>8567</v>
      </c>
      <c r="E165" s="100" t="s">
        <v>94</v>
      </c>
      <c r="F165" s="277" t="s">
        <v>65</v>
      </c>
      <c r="G165" s="101">
        <v>8.3000000000000007</v>
      </c>
      <c r="H165" s="101">
        <v>6.7</v>
      </c>
      <c r="I165" s="101">
        <v>2.4</v>
      </c>
      <c r="J165" s="101">
        <v>6.5</v>
      </c>
      <c r="K165" s="101">
        <v>5.8</v>
      </c>
      <c r="L165" s="278">
        <v>2049331</v>
      </c>
      <c r="M165" s="100" t="s">
        <v>125</v>
      </c>
      <c r="N165" s="100" t="s">
        <v>67</v>
      </c>
      <c r="O165" s="100" t="s">
        <v>3212</v>
      </c>
      <c r="P165" s="116"/>
      <c r="Q165" s="116"/>
    </row>
    <row r="166" spans="1:18">
      <c r="A166" s="100" t="s">
        <v>15575</v>
      </c>
      <c r="B166" s="100" t="s">
        <v>15576</v>
      </c>
      <c r="C166" s="100" t="s">
        <v>9101</v>
      </c>
      <c r="D166" s="100" t="s">
        <v>8555</v>
      </c>
      <c r="E166" s="100" t="s">
        <v>94</v>
      </c>
      <c r="F166" s="277" t="s">
        <v>73</v>
      </c>
      <c r="G166" s="101">
        <v>8.1</v>
      </c>
      <c r="H166" s="101">
        <v>5.3</v>
      </c>
      <c r="I166" s="101">
        <v>5.8</v>
      </c>
      <c r="J166" s="101">
        <v>6.9</v>
      </c>
      <c r="K166" s="101">
        <v>6.2</v>
      </c>
      <c r="L166" s="278">
        <v>53085</v>
      </c>
      <c r="M166" s="100" t="s">
        <v>66</v>
      </c>
      <c r="N166" s="100" t="s">
        <v>103</v>
      </c>
      <c r="O166" s="100"/>
      <c r="P166" s="116"/>
      <c r="Q166" s="116"/>
    </row>
    <row r="167" spans="1:18">
      <c r="A167" s="100" t="s">
        <v>15577</v>
      </c>
      <c r="B167" s="100" t="s">
        <v>6316</v>
      </c>
      <c r="C167" s="100" t="s">
        <v>6317</v>
      </c>
      <c r="D167" s="100" t="s">
        <v>8542</v>
      </c>
      <c r="E167" s="100" t="s">
        <v>107</v>
      </c>
      <c r="F167" s="277" t="s">
        <v>65</v>
      </c>
      <c r="G167" s="101">
        <v>7.1</v>
      </c>
      <c r="H167" s="101">
        <v>6.2</v>
      </c>
      <c r="I167" s="101">
        <v>5.6</v>
      </c>
      <c r="J167" s="101">
        <v>3.3</v>
      </c>
      <c r="K167" s="101">
        <v>4.8</v>
      </c>
      <c r="L167" s="278">
        <v>67889</v>
      </c>
      <c r="M167" s="100" t="s">
        <v>66</v>
      </c>
      <c r="N167" s="100" t="s">
        <v>190</v>
      </c>
      <c r="O167" s="100" t="s">
        <v>6348</v>
      </c>
      <c r="P167" s="100"/>
      <c r="Q167" s="116"/>
    </row>
    <row r="168" spans="1:18">
      <c r="A168" s="100" t="s">
        <v>15578</v>
      </c>
      <c r="B168" s="100" t="s">
        <v>15579</v>
      </c>
      <c r="C168" s="100" t="s">
        <v>6321</v>
      </c>
      <c r="D168" s="100" t="s">
        <v>100</v>
      </c>
      <c r="E168" s="100" t="s">
        <v>107</v>
      </c>
      <c r="F168" s="277" t="s">
        <v>73</v>
      </c>
      <c r="G168" s="101">
        <v>6.5</v>
      </c>
      <c r="H168" s="101">
        <v>6</v>
      </c>
      <c r="I168" s="101">
        <v>5.5</v>
      </c>
      <c r="J168" s="101">
        <v>5.6</v>
      </c>
      <c r="K168" s="101">
        <v>5.8</v>
      </c>
      <c r="L168" s="278">
        <v>24476487</v>
      </c>
      <c r="M168" s="100" t="s">
        <v>66</v>
      </c>
      <c r="N168" s="100" t="s">
        <v>67</v>
      </c>
      <c r="O168" s="100" t="s">
        <v>6352</v>
      </c>
      <c r="P168" s="100"/>
      <c r="Q168" s="117"/>
      <c r="R168" s="116"/>
    </row>
    <row r="169" spans="1:18">
      <c r="A169" s="100" t="s">
        <v>14781</v>
      </c>
      <c r="B169" s="100" t="s">
        <v>14782</v>
      </c>
      <c r="C169" s="100" t="s">
        <v>5075</v>
      </c>
      <c r="D169" s="100" t="s">
        <v>8535</v>
      </c>
      <c r="E169" s="100" t="s">
        <v>201</v>
      </c>
      <c r="F169" s="277" t="s">
        <v>65</v>
      </c>
      <c r="G169" s="101">
        <v>2.4</v>
      </c>
      <c r="H169" s="101">
        <v>10</v>
      </c>
      <c r="I169" s="101">
        <v>4.9000000000000004</v>
      </c>
      <c r="J169" s="101">
        <v>1.7</v>
      </c>
      <c r="K169" s="101">
        <v>3.9</v>
      </c>
      <c r="L169" s="278">
        <v>3081873</v>
      </c>
      <c r="M169" s="100" t="s">
        <v>66</v>
      </c>
      <c r="N169" s="100" t="s">
        <v>67</v>
      </c>
      <c r="O169" s="100" t="s">
        <v>5092</v>
      </c>
      <c r="P169" s="100"/>
      <c r="Q169" s="117"/>
      <c r="R169" s="117"/>
    </row>
    <row r="170" spans="1:18">
      <c r="A170" s="100" t="s">
        <v>15580</v>
      </c>
      <c r="B170" s="100" t="s">
        <v>15581</v>
      </c>
      <c r="C170" s="100" t="s">
        <v>9102</v>
      </c>
      <c r="D170" s="100" t="s">
        <v>8548</v>
      </c>
      <c r="E170" s="100" t="s">
        <v>196</v>
      </c>
      <c r="F170" s="277" t="s">
        <v>65</v>
      </c>
      <c r="G170" s="101">
        <v>3.2</v>
      </c>
      <c r="H170" s="101">
        <v>5.3</v>
      </c>
      <c r="I170" s="101">
        <v>2.4</v>
      </c>
      <c r="J170" s="101">
        <v>5.4</v>
      </c>
      <c r="K170" s="101">
        <v>4.5999999999999996</v>
      </c>
      <c r="L170" s="278">
        <v>31685</v>
      </c>
      <c r="M170" s="100" t="s">
        <v>66</v>
      </c>
      <c r="N170" s="100" t="s">
        <v>247</v>
      </c>
      <c r="O170" s="100"/>
      <c r="P170" s="100"/>
      <c r="Q170" s="117"/>
    </row>
    <row r="171" spans="1:18">
      <c r="A171" s="100" t="s">
        <v>15582</v>
      </c>
      <c r="B171" s="100" t="s">
        <v>15583</v>
      </c>
      <c r="C171" s="100" t="s">
        <v>9105</v>
      </c>
      <c r="D171" s="100" t="s">
        <v>8569</v>
      </c>
      <c r="E171" s="100" t="s">
        <v>72</v>
      </c>
      <c r="F171" s="277" t="s">
        <v>65</v>
      </c>
      <c r="G171" s="101">
        <v>5.2</v>
      </c>
      <c r="H171" s="101">
        <v>3</v>
      </c>
      <c r="I171" s="101">
        <v>5.2</v>
      </c>
      <c r="J171" s="101">
        <v>4.3</v>
      </c>
      <c r="K171" s="101">
        <v>4.4000000000000004</v>
      </c>
      <c r="L171" s="278">
        <v>984446</v>
      </c>
      <c r="M171" s="100" t="s">
        <v>66</v>
      </c>
      <c r="N171" s="100" t="s">
        <v>67</v>
      </c>
      <c r="O171" s="100"/>
      <c r="P171" s="100"/>
      <c r="Q171" s="117"/>
    </row>
    <row r="172" spans="1:18">
      <c r="A172" s="100" t="s">
        <v>15584</v>
      </c>
      <c r="B172" s="100" t="s">
        <v>15585</v>
      </c>
      <c r="C172" s="100" t="s">
        <v>9106</v>
      </c>
      <c r="D172" s="100" t="s">
        <v>8548</v>
      </c>
      <c r="E172" s="100" t="s">
        <v>72</v>
      </c>
      <c r="F172" s="277" t="s">
        <v>65</v>
      </c>
      <c r="G172" s="101">
        <v>5.7</v>
      </c>
      <c r="H172" s="101">
        <v>5.2</v>
      </c>
      <c r="I172" s="101">
        <v>5</v>
      </c>
      <c r="J172" s="101">
        <v>5.5</v>
      </c>
      <c r="K172" s="101">
        <v>5.3</v>
      </c>
      <c r="L172" s="278">
        <v>80243</v>
      </c>
      <c r="M172" s="100" t="s">
        <v>66</v>
      </c>
      <c r="N172" s="100" t="s">
        <v>543</v>
      </c>
      <c r="O172" s="100"/>
      <c r="P172" s="100"/>
      <c r="Q172" s="117"/>
    </row>
    <row r="173" spans="1:18">
      <c r="A173" s="100" t="s">
        <v>15588</v>
      </c>
      <c r="B173" s="100" t="s">
        <v>15589</v>
      </c>
      <c r="C173" s="100" t="s">
        <v>9109</v>
      </c>
      <c r="D173" s="100" t="s">
        <v>8559</v>
      </c>
      <c r="E173" s="100" t="s">
        <v>107</v>
      </c>
      <c r="F173" s="277" t="s">
        <v>65</v>
      </c>
      <c r="G173" s="101">
        <v>6.3</v>
      </c>
      <c r="H173" s="101">
        <v>5</v>
      </c>
      <c r="I173" s="101">
        <v>5.3</v>
      </c>
      <c r="J173" s="101">
        <v>4.5</v>
      </c>
      <c r="K173" s="101">
        <v>5</v>
      </c>
      <c r="L173" s="278">
        <v>96795</v>
      </c>
      <c r="M173" s="100" t="s">
        <v>66</v>
      </c>
      <c r="N173" s="100" t="s">
        <v>103</v>
      </c>
      <c r="O173" s="100"/>
      <c r="P173" s="100"/>
      <c r="Q173" s="117"/>
    </row>
    <row r="174" spans="1:18">
      <c r="A174" s="100" t="s">
        <v>15586</v>
      </c>
      <c r="B174" s="100" t="s">
        <v>15587</v>
      </c>
      <c r="C174" s="100" t="s">
        <v>6325</v>
      </c>
      <c r="D174" s="100" t="s">
        <v>100</v>
      </c>
      <c r="E174" s="100" t="s">
        <v>107</v>
      </c>
      <c r="F174" s="277" t="s">
        <v>65</v>
      </c>
      <c r="G174" s="101">
        <v>6.9</v>
      </c>
      <c r="H174" s="101">
        <v>6.4</v>
      </c>
      <c r="I174" s="101">
        <v>6.7</v>
      </c>
      <c r="J174" s="101">
        <v>5.8</v>
      </c>
      <c r="K174" s="101">
        <v>6.2</v>
      </c>
      <c r="L174" s="278">
        <v>79290426</v>
      </c>
      <c r="M174" s="100" t="s">
        <v>66</v>
      </c>
      <c r="N174" s="100" t="s">
        <v>67</v>
      </c>
      <c r="O174" s="100" t="s">
        <v>6356</v>
      </c>
      <c r="P174" s="100"/>
      <c r="Q174" s="117"/>
    </row>
    <row r="175" spans="1:18">
      <c r="A175" s="100" t="s">
        <v>15590</v>
      </c>
      <c r="B175" s="100" t="s">
        <v>15591</v>
      </c>
      <c r="C175" s="100" t="s">
        <v>9112</v>
      </c>
      <c r="D175" s="100" t="s">
        <v>8551</v>
      </c>
      <c r="E175" s="100" t="s">
        <v>196</v>
      </c>
      <c r="F175" s="277" t="s">
        <v>73</v>
      </c>
      <c r="G175" s="101">
        <v>3.1</v>
      </c>
      <c r="H175" s="101">
        <v>3.2</v>
      </c>
      <c r="I175" s="101">
        <v>3.6</v>
      </c>
      <c r="J175" s="101">
        <v>5.3</v>
      </c>
      <c r="K175" s="101">
        <v>4.0999999999999996</v>
      </c>
      <c r="L175" s="278">
        <v>5040</v>
      </c>
      <c r="M175" s="100" t="s">
        <v>66</v>
      </c>
      <c r="N175" s="100" t="s">
        <v>190</v>
      </c>
      <c r="O175" s="100" t="s">
        <v>1127</v>
      </c>
      <c r="P175" s="100"/>
      <c r="Q175" s="117"/>
    </row>
    <row r="176" spans="1:18">
      <c r="A176" s="100" t="s">
        <v>15592</v>
      </c>
      <c r="B176" s="100" t="s">
        <v>15593</v>
      </c>
      <c r="C176" s="100" t="s">
        <v>6329</v>
      </c>
      <c r="D176" s="100" t="s">
        <v>8659</v>
      </c>
      <c r="E176" s="100" t="s">
        <v>94</v>
      </c>
      <c r="F176" s="277" t="s">
        <v>65</v>
      </c>
      <c r="G176" s="101">
        <v>8.4</v>
      </c>
      <c r="H176" s="101">
        <v>10</v>
      </c>
      <c r="I176" s="101">
        <v>5.0999999999999996</v>
      </c>
      <c r="J176" s="101">
        <v>5.6</v>
      </c>
      <c r="K176" s="101">
        <v>5.5</v>
      </c>
      <c r="L176" s="278">
        <v>138327</v>
      </c>
      <c r="M176" s="100" t="s">
        <v>66</v>
      </c>
      <c r="N176" s="100" t="s">
        <v>67</v>
      </c>
      <c r="O176" s="100" t="s">
        <v>6360</v>
      </c>
      <c r="P176" s="100"/>
      <c r="Q176" s="117"/>
      <c r="R176" s="116"/>
    </row>
    <row r="177" spans="1:18">
      <c r="A177" s="100" t="s">
        <v>15594</v>
      </c>
      <c r="B177" s="100" t="s">
        <v>15595</v>
      </c>
      <c r="C177" s="100" t="s">
        <v>6333</v>
      </c>
      <c r="D177" s="100" t="s">
        <v>8565</v>
      </c>
      <c r="E177" s="100" t="s">
        <v>196</v>
      </c>
      <c r="F177" s="277" t="s">
        <v>65</v>
      </c>
      <c r="G177" s="101">
        <v>3.2</v>
      </c>
      <c r="H177" s="101">
        <v>4.8</v>
      </c>
      <c r="I177" s="101">
        <v>4.2</v>
      </c>
      <c r="J177" s="101">
        <v>4.3</v>
      </c>
      <c r="K177" s="101">
        <v>4.3</v>
      </c>
      <c r="L177" s="278">
        <v>21948</v>
      </c>
      <c r="M177" s="100" t="s">
        <v>66</v>
      </c>
      <c r="N177" s="100" t="s">
        <v>543</v>
      </c>
      <c r="O177" s="100" t="s">
        <v>6362</v>
      </c>
      <c r="P177" s="100"/>
      <c r="Q177" s="117"/>
    </row>
    <row r="178" spans="1:18">
      <c r="A178" s="100" t="s">
        <v>15596</v>
      </c>
      <c r="B178" s="100" t="s">
        <v>15597</v>
      </c>
      <c r="C178" s="100" t="s">
        <v>9113</v>
      </c>
      <c r="D178" s="100" t="s">
        <v>8548</v>
      </c>
      <c r="E178" s="100" t="s">
        <v>196</v>
      </c>
      <c r="F178" s="277" t="s">
        <v>73</v>
      </c>
      <c r="G178" s="101">
        <v>3</v>
      </c>
      <c r="H178" s="101">
        <v>3.4</v>
      </c>
      <c r="I178" s="101">
        <v>5.5</v>
      </c>
      <c r="J178" s="101">
        <v>4.9000000000000004</v>
      </c>
      <c r="K178" s="101">
        <v>4.5999999999999996</v>
      </c>
      <c r="L178" s="278">
        <v>103547</v>
      </c>
      <c r="M178" s="100" t="s">
        <v>66</v>
      </c>
      <c r="N178" s="100" t="s">
        <v>543</v>
      </c>
      <c r="O178" s="100"/>
      <c r="P178" s="100"/>
      <c r="Q178" s="117"/>
      <c r="R178" s="116"/>
    </row>
    <row r="179" spans="1:18">
      <c r="A179" s="100" t="s">
        <v>15598</v>
      </c>
      <c r="B179" s="100" t="s">
        <v>15599</v>
      </c>
      <c r="C179" s="100" t="s">
        <v>6336</v>
      </c>
      <c r="D179" s="100" t="s">
        <v>8565</v>
      </c>
      <c r="E179" s="100" t="s">
        <v>72</v>
      </c>
      <c r="F179" s="277" t="s">
        <v>73</v>
      </c>
      <c r="G179" s="101">
        <v>5.6</v>
      </c>
      <c r="H179" s="101">
        <v>6.3</v>
      </c>
      <c r="I179" s="101">
        <v>4.7</v>
      </c>
      <c r="J179" s="101">
        <v>4</v>
      </c>
      <c r="K179" s="101">
        <v>4.7</v>
      </c>
      <c r="L179" s="278">
        <v>110902</v>
      </c>
      <c r="M179" s="100" t="s">
        <v>66</v>
      </c>
      <c r="N179" s="100" t="s">
        <v>67</v>
      </c>
      <c r="O179" s="100" t="s">
        <v>6366</v>
      </c>
      <c r="P179" s="100"/>
      <c r="Q179" s="117"/>
    </row>
    <row r="180" spans="1:18">
      <c r="A180" s="100" t="s">
        <v>15600</v>
      </c>
      <c r="B180" s="100" t="s">
        <v>9115</v>
      </c>
      <c r="C180" s="100" t="s">
        <v>9116</v>
      </c>
      <c r="D180" s="100" t="s">
        <v>8634</v>
      </c>
      <c r="E180" s="100" t="s">
        <v>107</v>
      </c>
      <c r="F180" s="277" t="s">
        <v>65</v>
      </c>
      <c r="G180" s="101">
        <v>5.8</v>
      </c>
      <c r="H180" s="101">
        <v>6.5</v>
      </c>
      <c r="I180" s="101">
        <v>4.0999999999999996</v>
      </c>
      <c r="J180" s="101">
        <v>6.8</v>
      </c>
      <c r="K180" s="101">
        <v>5.0999999999999996</v>
      </c>
      <c r="L180" s="278">
        <v>31367</v>
      </c>
      <c r="M180" s="100" t="s">
        <v>66</v>
      </c>
      <c r="N180" s="100" t="s">
        <v>190</v>
      </c>
      <c r="O180" s="100"/>
      <c r="P180" s="100"/>
      <c r="Q180" s="117"/>
    </row>
    <row r="181" spans="1:18">
      <c r="A181" s="100" t="s">
        <v>13048</v>
      </c>
      <c r="B181" s="100" t="s">
        <v>15601</v>
      </c>
      <c r="C181" s="100" t="s">
        <v>9119</v>
      </c>
      <c r="D181" s="100" t="s">
        <v>100</v>
      </c>
      <c r="E181" s="100" t="s">
        <v>107</v>
      </c>
      <c r="F181" s="277" t="s">
        <v>73</v>
      </c>
      <c r="G181" s="101">
        <v>6.1</v>
      </c>
      <c r="H181" s="101">
        <v>4.9000000000000004</v>
      </c>
      <c r="I181" s="101">
        <v>6</v>
      </c>
      <c r="J181" s="101">
        <v>6.5</v>
      </c>
      <c r="K181" s="101">
        <v>5.7</v>
      </c>
      <c r="L181" s="278">
        <v>114716</v>
      </c>
      <c r="M181" s="100" t="s">
        <v>66</v>
      </c>
      <c r="N181" s="100" t="s">
        <v>190</v>
      </c>
      <c r="O181" s="100"/>
      <c r="P181" s="100"/>
      <c r="Q181" s="117"/>
    </row>
    <row r="182" spans="1:18">
      <c r="A182" s="100" t="s">
        <v>15602</v>
      </c>
      <c r="B182" s="100" t="s">
        <v>15603</v>
      </c>
      <c r="C182" s="100" t="s">
        <v>6337</v>
      </c>
      <c r="D182" s="100" t="s">
        <v>8535</v>
      </c>
      <c r="E182" s="100" t="s">
        <v>94</v>
      </c>
      <c r="F182" s="277" t="s">
        <v>73</v>
      </c>
      <c r="G182" s="101">
        <v>7.8</v>
      </c>
      <c r="H182" s="101">
        <v>10</v>
      </c>
      <c r="I182" s="101">
        <v>6.9</v>
      </c>
      <c r="J182" s="101">
        <v>5.7</v>
      </c>
      <c r="K182" s="101">
        <v>6.4</v>
      </c>
      <c r="L182" s="278">
        <v>2336902</v>
      </c>
      <c r="M182" s="100" t="s">
        <v>66</v>
      </c>
      <c r="N182" s="100" t="s">
        <v>67</v>
      </c>
      <c r="O182" s="100" t="s">
        <v>6370</v>
      </c>
      <c r="P182" s="116"/>
      <c r="Q182" s="117"/>
    </row>
    <row r="183" spans="1:18">
      <c r="A183" s="100" t="s">
        <v>15604</v>
      </c>
      <c r="B183" s="100" t="s">
        <v>15605</v>
      </c>
      <c r="C183" s="100" t="s">
        <v>233</v>
      </c>
      <c r="D183" s="100" t="s">
        <v>100</v>
      </c>
      <c r="E183" s="100" t="s">
        <v>72</v>
      </c>
      <c r="F183" s="277" t="s">
        <v>65</v>
      </c>
      <c r="G183" s="101">
        <v>5.7</v>
      </c>
      <c r="H183" s="101">
        <v>6.7</v>
      </c>
      <c r="I183" s="101">
        <v>5.2</v>
      </c>
      <c r="J183" s="101">
        <v>6.5</v>
      </c>
      <c r="K183" s="101">
        <v>6.3</v>
      </c>
      <c r="L183" s="278">
        <v>583360</v>
      </c>
      <c r="M183" s="100" t="s">
        <v>66</v>
      </c>
      <c r="N183" s="100" t="s">
        <v>67</v>
      </c>
      <c r="O183" s="100" t="s">
        <v>230</v>
      </c>
      <c r="P183" s="100"/>
      <c r="Q183" s="117"/>
      <c r="R183" s="117"/>
    </row>
    <row r="184" spans="1:18">
      <c r="A184" s="100" t="s">
        <v>15606</v>
      </c>
      <c r="B184" s="100" t="s">
        <v>15607</v>
      </c>
      <c r="C184" s="100" t="s">
        <v>9120</v>
      </c>
      <c r="D184" s="100" t="s">
        <v>8548</v>
      </c>
      <c r="E184" s="100" t="s">
        <v>196</v>
      </c>
      <c r="F184" s="277" t="s">
        <v>65</v>
      </c>
      <c r="G184" s="101">
        <v>3</v>
      </c>
      <c r="H184" s="101">
        <v>5.5</v>
      </c>
      <c r="I184" s="101">
        <v>0</v>
      </c>
      <c r="J184" s="101">
        <v>5.9</v>
      </c>
      <c r="K184" s="101">
        <v>4.3</v>
      </c>
      <c r="L184" s="278">
        <v>376329</v>
      </c>
      <c r="M184" s="100" t="s">
        <v>66</v>
      </c>
      <c r="N184" s="100" t="s">
        <v>67</v>
      </c>
      <c r="O184" s="100"/>
      <c r="P184" s="100"/>
      <c r="Q184" s="117"/>
    </row>
    <row r="185" spans="1:18">
      <c r="A185" s="100" t="s">
        <v>15611</v>
      </c>
      <c r="B185" s="100" t="s">
        <v>15612</v>
      </c>
      <c r="C185" s="100" t="s">
        <v>6344</v>
      </c>
      <c r="D185" s="100" t="s">
        <v>8550</v>
      </c>
      <c r="E185" s="100" t="s">
        <v>107</v>
      </c>
      <c r="F185" s="277" t="s">
        <v>73</v>
      </c>
      <c r="G185" s="101">
        <v>6.1</v>
      </c>
      <c r="H185" s="101">
        <v>8.6999999999999993</v>
      </c>
      <c r="I185" s="101">
        <v>5.5</v>
      </c>
      <c r="J185" s="101">
        <v>3.9</v>
      </c>
      <c r="K185" s="101">
        <v>5</v>
      </c>
      <c r="L185" s="278">
        <v>18118</v>
      </c>
      <c r="M185" s="100" t="s">
        <v>66</v>
      </c>
      <c r="N185" s="100" t="s">
        <v>67</v>
      </c>
      <c r="O185" s="100" t="s">
        <v>6380</v>
      </c>
      <c r="P185" s="100"/>
      <c r="Q185" s="117"/>
    </row>
    <row r="186" spans="1:18">
      <c r="A186" s="100" t="s">
        <v>15613</v>
      </c>
      <c r="B186" s="100" t="s">
        <v>15614</v>
      </c>
      <c r="C186" s="100" t="s">
        <v>9123</v>
      </c>
      <c r="D186" s="100" t="s">
        <v>8536</v>
      </c>
      <c r="E186" s="100" t="s">
        <v>72</v>
      </c>
      <c r="F186" s="277" t="s">
        <v>65</v>
      </c>
      <c r="G186" s="101">
        <v>5</v>
      </c>
      <c r="H186" s="101">
        <v>1.6</v>
      </c>
      <c r="I186" s="101">
        <v>3.3</v>
      </c>
      <c r="J186" s="101">
        <v>5.6</v>
      </c>
      <c r="K186" s="101">
        <v>3.9</v>
      </c>
      <c r="L186" s="278">
        <v>5489</v>
      </c>
      <c r="M186" s="100" t="s">
        <v>66</v>
      </c>
      <c r="N186" s="100" t="s">
        <v>103</v>
      </c>
      <c r="O186" s="100"/>
      <c r="P186" s="100"/>
      <c r="Q186" s="117"/>
    </row>
    <row r="187" spans="1:18">
      <c r="A187" s="100" t="s">
        <v>15608</v>
      </c>
      <c r="B187" s="100" t="s">
        <v>15609</v>
      </c>
      <c r="C187" s="100" t="s">
        <v>6341</v>
      </c>
      <c r="D187" s="100" t="s">
        <v>8555</v>
      </c>
      <c r="E187" s="100" t="s">
        <v>72</v>
      </c>
      <c r="F187" s="277" t="s">
        <v>65</v>
      </c>
      <c r="G187" s="101">
        <v>5.3</v>
      </c>
      <c r="H187" s="101">
        <v>10</v>
      </c>
      <c r="I187" s="101">
        <v>3.4</v>
      </c>
      <c r="J187" s="101">
        <v>5.3</v>
      </c>
      <c r="K187" s="101">
        <v>5</v>
      </c>
      <c r="L187" s="278">
        <v>120310</v>
      </c>
      <c r="M187" s="100" t="s">
        <v>66</v>
      </c>
      <c r="N187" s="100" t="s">
        <v>67</v>
      </c>
      <c r="O187" s="100" t="s">
        <v>15610</v>
      </c>
      <c r="P187" s="100"/>
      <c r="Q187" s="117"/>
    </row>
    <row r="188" spans="1:18">
      <c r="A188" s="100" t="s">
        <v>15615</v>
      </c>
      <c r="B188" s="100" t="s">
        <v>15616</v>
      </c>
      <c r="C188" s="100" t="s">
        <v>6347</v>
      </c>
      <c r="D188" s="100" t="s">
        <v>116</v>
      </c>
      <c r="E188" s="100" t="s">
        <v>201</v>
      </c>
      <c r="F188" s="277" t="s">
        <v>65</v>
      </c>
      <c r="G188" s="101">
        <v>2.8</v>
      </c>
      <c r="H188" s="101">
        <v>4.5</v>
      </c>
      <c r="I188" s="101">
        <v>4.0999999999999996</v>
      </c>
      <c r="J188" s="101">
        <v>4.7</v>
      </c>
      <c r="K188" s="101">
        <v>4.5</v>
      </c>
      <c r="L188" s="278">
        <v>218059</v>
      </c>
      <c r="M188" s="100" t="s">
        <v>66</v>
      </c>
      <c r="N188" s="100" t="s">
        <v>103</v>
      </c>
      <c r="O188" s="100" t="s">
        <v>6384</v>
      </c>
      <c r="P188" s="100"/>
      <c r="Q188" s="117"/>
    </row>
    <row r="189" spans="1:18">
      <c r="A189" s="100" t="s">
        <v>15617</v>
      </c>
      <c r="B189" s="100" t="s">
        <v>15618</v>
      </c>
      <c r="C189" s="100" t="s">
        <v>6351</v>
      </c>
      <c r="D189" s="100" t="s">
        <v>8545</v>
      </c>
      <c r="E189" s="100" t="s">
        <v>94</v>
      </c>
      <c r="F189" s="277" t="s">
        <v>65</v>
      </c>
      <c r="G189" s="101">
        <v>8.4</v>
      </c>
      <c r="H189" s="101">
        <v>7.5</v>
      </c>
      <c r="I189" s="101">
        <v>5.3</v>
      </c>
      <c r="J189" s="101">
        <v>5.3</v>
      </c>
      <c r="K189" s="101">
        <v>5.5</v>
      </c>
      <c r="L189" s="278">
        <v>309876</v>
      </c>
      <c r="M189" s="100" t="s">
        <v>66</v>
      </c>
      <c r="N189" s="100" t="s">
        <v>67</v>
      </c>
      <c r="O189" s="100" t="s">
        <v>6388</v>
      </c>
      <c r="P189" s="100"/>
      <c r="Q189" s="117"/>
    </row>
    <row r="190" spans="1:18">
      <c r="A190" s="100" t="s">
        <v>15619</v>
      </c>
      <c r="B190" s="100" t="s">
        <v>15620</v>
      </c>
      <c r="C190" s="100" t="s">
        <v>9126</v>
      </c>
      <c r="D190" s="100" t="s">
        <v>8545</v>
      </c>
      <c r="E190" s="100" t="s">
        <v>201</v>
      </c>
      <c r="F190" s="277" t="s">
        <v>95</v>
      </c>
      <c r="G190" s="101">
        <v>2.4</v>
      </c>
      <c r="H190" s="101">
        <v>3.1</v>
      </c>
      <c r="I190" s="101">
        <v>3.3</v>
      </c>
      <c r="J190" s="101">
        <v>5.4</v>
      </c>
      <c r="K190" s="101">
        <v>4</v>
      </c>
      <c r="L190" s="278">
        <v>7280</v>
      </c>
      <c r="M190" s="100" t="s">
        <v>66</v>
      </c>
      <c r="N190" s="100" t="s">
        <v>190</v>
      </c>
      <c r="O190" s="100"/>
      <c r="P190" s="100"/>
      <c r="Q190" s="117"/>
    </row>
    <row r="191" spans="1:18">
      <c r="A191" s="100" t="s">
        <v>15621</v>
      </c>
      <c r="B191" s="100" t="s">
        <v>15622</v>
      </c>
      <c r="C191" s="100" t="s">
        <v>9129</v>
      </c>
      <c r="D191" s="100" t="s">
        <v>8566</v>
      </c>
      <c r="E191" s="100" t="s">
        <v>196</v>
      </c>
      <c r="F191" s="277" t="s">
        <v>73</v>
      </c>
      <c r="G191" s="101">
        <v>3.9</v>
      </c>
      <c r="H191" s="101">
        <v>3.4</v>
      </c>
      <c r="I191" s="101">
        <v>6.3</v>
      </c>
      <c r="J191" s="101">
        <v>3.8</v>
      </c>
      <c r="K191" s="101">
        <v>4.5</v>
      </c>
      <c r="L191" s="278">
        <v>907527</v>
      </c>
      <c r="M191" s="100" t="s">
        <v>66</v>
      </c>
      <c r="N191" s="100" t="s">
        <v>67</v>
      </c>
      <c r="O191" s="100"/>
      <c r="P191" s="100"/>
      <c r="Q191" s="117"/>
    </row>
    <row r="192" spans="1:18">
      <c r="A192" s="100" t="s">
        <v>15457</v>
      </c>
      <c r="B192" s="100" t="s">
        <v>15458</v>
      </c>
      <c r="C192" s="100" t="s">
        <v>8988</v>
      </c>
      <c r="D192" s="100" t="s">
        <v>8555</v>
      </c>
      <c r="E192" s="100" t="s">
        <v>94</v>
      </c>
      <c r="F192" s="277" t="s">
        <v>65</v>
      </c>
      <c r="G192" s="101">
        <v>8.4</v>
      </c>
      <c r="H192" s="101">
        <v>7.2</v>
      </c>
      <c r="I192" s="101">
        <v>5.9</v>
      </c>
      <c r="J192" s="101">
        <v>6.3</v>
      </c>
      <c r="K192" s="101">
        <v>6.1</v>
      </c>
      <c r="L192" s="278">
        <v>9739</v>
      </c>
      <c r="M192" s="100" t="s">
        <v>66</v>
      </c>
      <c r="N192" s="100" t="s">
        <v>103</v>
      </c>
      <c r="O192" s="100"/>
      <c r="P192" s="100"/>
      <c r="Q192" s="117"/>
    </row>
    <row r="193" spans="1:18">
      <c r="A193" s="100" t="s">
        <v>14519</v>
      </c>
      <c r="B193" s="100" t="s">
        <v>14520</v>
      </c>
      <c r="C193" s="100" t="s">
        <v>4598</v>
      </c>
      <c r="D193" s="100" t="s">
        <v>8589</v>
      </c>
      <c r="E193" s="100" t="s">
        <v>107</v>
      </c>
      <c r="F193" s="277" t="s">
        <v>65</v>
      </c>
      <c r="G193" s="101">
        <v>6.9</v>
      </c>
      <c r="H193" s="101">
        <v>6.7</v>
      </c>
      <c r="I193" s="101">
        <v>5.8</v>
      </c>
      <c r="J193" s="101">
        <v>4</v>
      </c>
      <c r="K193" s="101">
        <v>5.5</v>
      </c>
      <c r="L193" s="278">
        <v>53897</v>
      </c>
      <c r="M193" s="100" t="s">
        <v>66</v>
      </c>
      <c r="N193" s="100" t="s">
        <v>67</v>
      </c>
      <c r="O193" s="100" t="s">
        <v>4574</v>
      </c>
      <c r="P193" s="100"/>
      <c r="Q193" s="117"/>
    </row>
    <row r="194" spans="1:18">
      <c r="A194" s="100" t="s">
        <v>12929</v>
      </c>
      <c r="B194" s="100" t="s">
        <v>4373</v>
      </c>
      <c r="C194" s="100" t="s">
        <v>4374</v>
      </c>
      <c r="D194" s="100" t="s">
        <v>8589</v>
      </c>
      <c r="E194" s="100" t="s">
        <v>94</v>
      </c>
      <c r="F194" s="277" t="s">
        <v>73</v>
      </c>
      <c r="G194" s="101">
        <v>8.5</v>
      </c>
      <c r="H194" s="101">
        <v>6.6</v>
      </c>
      <c r="I194" s="101">
        <v>5.3</v>
      </c>
      <c r="J194" s="101">
        <v>5.8</v>
      </c>
      <c r="K194" s="101">
        <v>5.9</v>
      </c>
      <c r="L194" s="278">
        <v>101144</v>
      </c>
      <c r="M194" s="100" t="s">
        <v>66</v>
      </c>
      <c r="N194" s="100" t="s">
        <v>67</v>
      </c>
      <c r="O194" s="100" t="s">
        <v>1757</v>
      </c>
      <c r="P194" s="100"/>
    </row>
    <row r="195" spans="1:18">
      <c r="A195" s="100" t="s">
        <v>12187</v>
      </c>
      <c r="B195" s="100" t="s">
        <v>12188</v>
      </c>
      <c r="C195" s="100" t="s">
        <v>324</v>
      </c>
      <c r="D195" s="100" t="s">
        <v>8540</v>
      </c>
      <c r="E195" s="100" t="s">
        <v>107</v>
      </c>
      <c r="F195" s="277" t="s">
        <v>95</v>
      </c>
      <c r="G195" s="101">
        <v>6</v>
      </c>
      <c r="H195" s="101">
        <v>5.5</v>
      </c>
      <c r="I195" s="101">
        <v>5</v>
      </c>
      <c r="J195" s="101">
        <v>5.5</v>
      </c>
      <c r="K195" s="101">
        <v>5.2</v>
      </c>
      <c r="L195" s="278">
        <v>8214</v>
      </c>
      <c r="M195" s="100" t="s">
        <v>66</v>
      </c>
      <c r="N195" s="100" t="s">
        <v>67</v>
      </c>
      <c r="O195" s="100" t="s">
        <v>325</v>
      </c>
      <c r="P195" s="100"/>
      <c r="Q195" s="117"/>
      <c r="R195" s="117"/>
    </row>
    <row r="196" spans="1:18">
      <c r="A196" s="100" t="s">
        <v>12692</v>
      </c>
      <c r="B196" s="100" t="s">
        <v>15623</v>
      </c>
      <c r="C196" s="100" t="s">
        <v>6355</v>
      </c>
      <c r="D196" s="100" t="s">
        <v>8580</v>
      </c>
      <c r="E196" s="100" t="s">
        <v>72</v>
      </c>
      <c r="F196" s="277" t="s">
        <v>65</v>
      </c>
      <c r="G196" s="101">
        <v>4.5999999999999996</v>
      </c>
      <c r="H196" s="101">
        <v>4.4000000000000004</v>
      </c>
      <c r="I196" s="101">
        <v>4.2</v>
      </c>
      <c r="J196" s="101">
        <v>4.3</v>
      </c>
      <c r="K196" s="101">
        <v>4.3</v>
      </c>
      <c r="L196" s="278">
        <v>311480</v>
      </c>
      <c r="M196" s="100" t="s">
        <v>66</v>
      </c>
      <c r="N196" s="100" t="s">
        <v>67</v>
      </c>
      <c r="O196" s="100" t="s">
        <v>6392</v>
      </c>
      <c r="P196" s="100"/>
    </row>
    <row r="197" spans="1:18">
      <c r="A197" s="100" t="s">
        <v>13816</v>
      </c>
      <c r="B197" s="100" t="s">
        <v>13817</v>
      </c>
      <c r="C197" s="100" t="s">
        <v>3195</v>
      </c>
      <c r="D197" s="100" t="s">
        <v>8555</v>
      </c>
      <c r="E197" s="100" t="s">
        <v>94</v>
      </c>
      <c r="F197" s="277" t="s">
        <v>65</v>
      </c>
      <c r="G197" s="101">
        <v>8.4</v>
      </c>
      <c r="H197" s="101">
        <v>9</v>
      </c>
      <c r="I197" s="101">
        <v>6.3</v>
      </c>
      <c r="J197" s="101">
        <v>6</v>
      </c>
      <c r="K197" s="101">
        <v>6.2</v>
      </c>
      <c r="L197" s="278">
        <v>17149</v>
      </c>
      <c r="M197" s="100" t="s">
        <v>66</v>
      </c>
      <c r="N197" s="100" t="s">
        <v>67</v>
      </c>
      <c r="O197" s="100" t="s">
        <v>3175</v>
      </c>
      <c r="P197" s="100"/>
      <c r="Q197" s="117"/>
    </row>
    <row r="198" spans="1:18">
      <c r="A198" s="100" t="s">
        <v>12304</v>
      </c>
      <c r="B198" s="100" t="s">
        <v>12305</v>
      </c>
      <c r="C198" s="100" t="s">
        <v>530</v>
      </c>
      <c r="D198" s="100" t="s">
        <v>8561</v>
      </c>
      <c r="E198" s="100" t="s">
        <v>107</v>
      </c>
      <c r="F198" s="277" t="s">
        <v>65</v>
      </c>
      <c r="G198" s="101">
        <v>6.9</v>
      </c>
      <c r="H198" s="101">
        <v>4.9000000000000004</v>
      </c>
      <c r="I198" s="101">
        <v>6.6</v>
      </c>
      <c r="J198" s="101">
        <v>6.2</v>
      </c>
      <c r="K198" s="101">
        <v>5.6</v>
      </c>
      <c r="L198" s="278">
        <v>904207</v>
      </c>
      <c r="M198" s="100" t="s">
        <v>66</v>
      </c>
      <c r="N198" s="100" t="s">
        <v>67</v>
      </c>
      <c r="O198" s="100" t="s">
        <v>521</v>
      </c>
      <c r="P198" s="100"/>
      <c r="Q198" s="117"/>
    </row>
    <row r="199" spans="1:18">
      <c r="A199" s="100" t="s">
        <v>13270</v>
      </c>
      <c r="B199" s="100" t="s">
        <v>13271</v>
      </c>
      <c r="C199" s="100" t="s">
        <v>2326</v>
      </c>
      <c r="D199" s="100" t="s">
        <v>8550</v>
      </c>
      <c r="E199" s="100" t="s">
        <v>94</v>
      </c>
      <c r="F199" s="277" t="s">
        <v>65</v>
      </c>
      <c r="G199" s="101">
        <v>8.5</v>
      </c>
      <c r="H199" s="101">
        <v>9</v>
      </c>
      <c r="I199" s="101">
        <v>5.7</v>
      </c>
      <c r="J199" s="101">
        <v>4.5999999999999996</v>
      </c>
      <c r="K199" s="101">
        <v>5.4</v>
      </c>
      <c r="L199" s="278">
        <v>3745</v>
      </c>
      <c r="M199" s="100" t="s">
        <v>66</v>
      </c>
      <c r="N199" s="100" t="s">
        <v>67</v>
      </c>
      <c r="O199" s="100" t="s">
        <v>2313</v>
      </c>
      <c r="P199" s="100"/>
      <c r="Q199" s="117"/>
    </row>
    <row r="200" spans="1:18">
      <c r="A200" s="100" t="s">
        <v>15624</v>
      </c>
      <c r="B200" s="100" t="s">
        <v>15625</v>
      </c>
      <c r="C200" s="100" t="s">
        <v>9132</v>
      </c>
      <c r="D200" s="100" t="s">
        <v>83</v>
      </c>
      <c r="E200" s="100" t="s">
        <v>196</v>
      </c>
      <c r="F200" s="277" t="s">
        <v>65</v>
      </c>
      <c r="G200" s="101">
        <v>3.3</v>
      </c>
      <c r="H200" s="101">
        <v>4.5</v>
      </c>
      <c r="I200" s="101">
        <v>0.5</v>
      </c>
      <c r="J200" s="101">
        <v>3.9</v>
      </c>
      <c r="K200" s="101">
        <v>3.7</v>
      </c>
      <c r="L200" s="278">
        <v>3115</v>
      </c>
      <c r="M200" s="100" t="s">
        <v>66</v>
      </c>
      <c r="N200" s="100" t="s">
        <v>103</v>
      </c>
      <c r="O200" s="100"/>
      <c r="P200" s="100"/>
      <c r="Q200" s="117"/>
    </row>
    <row r="201" spans="1:18">
      <c r="A201" s="100" t="s">
        <v>15626</v>
      </c>
      <c r="B201" s="100" t="s">
        <v>15627</v>
      </c>
      <c r="C201" s="100" t="s">
        <v>6359</v>
      </c>
      <c r="D201" s="100" t="s">
        <v>8566</v>
      </c>
      <c r="E201" s="100" t="s">
        <v>72</v>
      </c>
      <c r="F201" s="277" t="s">
        <v>65</v>
      </c>
      <c r="G201" s="101">
        <v>5.2</v>
      </c>
      <c r="H201" s="101">
        <v>6.1</v>
      </c>
      <c r="I201" s="101">
        <v>6.1</v>
      </c>
      <c r="J201" s="101">
        <v>3.8</v>
      </c>
      <c r="K201" s="101">
        <v>5.3</v>
      </c>
      <c r="L201" s="278">
        <v>137321</v>
      </c>
      <c r="M201" s="100" t="s">
        <v>66</v>
      </c>
      <c r="N201" s="100" t="s">
        <v>67</v>
      </c>
      <c r="O201" s="100" t="s">
        <v>6396</v>
      </c>
      <c r="P201" s="100"/>
      <c r="Q201" s="117"/>
    </row>
    <row r="202" spans="1:18">
      <c r="A202" s="100" t="s">
        <v>15629</v>
      </c>
      <c r="B202" s="100" t="s">
        <v>15630</v>
      </c>
      <c r="C202" s="100" t="s">
        <v>9138</v>
      </c>
      <c r="D202" s="100" t="s">
        <v>8541</v>
      </c>
      <c r="E202" s="100" t="s">
        <v>72</v>
      </c>
      <c r="F202" s="277" t="s">
        <v>65</v>
      </c>
      <c r="G202" s="101">
        <v>4.8</v>
      </c>
      <c r="H202" s="101">
        <v>3.8</v>
      </c>
      <c r="I202" s="101">
        <v>4.9000000000000004</v>
      </c>
      <c r="J202" s="101">
        <v>4.0999999999999996</v>
      </c>
      <c r="K202" s="101">
        <v>4.4000000000000004</v>
      </c>
      <c r="L202" s="278">
        <v>4413</v>
      </c>
      <c r="M202" s="100" t="s">
        <v>66</v>
      </c>
      <c r="N202" s="100" t="s">
        <v>247</v>
      </c>
      <c r="O202" s="100"/>
      <c r="P202" s="100"/>
      <c r="Q202" s="117"/>
    </row>
    <row r="203" spans="1:18">
      <c r="A203" s="100" t="s">
        <v>15628</v>
      </c>
      <c r="B203" s="100" t="s">
        <v>9134</v>
      </c>
      <c r="C203" s="100" t="s">
        <v>9135</v>
      </c>
      <c r="D203" s="100" t="s">
        <v>8545</v>
      </c>
      <c r="E203" s="100" t="s">
        <v>72</v>
      </c>
      <c r="F203" s="277" t="s">
        <v>65</v>
      </c>
      <c r="G203" s="101">
        <v>5.2</v>
      </c>
      <c r="H203" s="101">
        <v>7.1</v>
      </c>
      <c r="I203" s="101">
        <v>4</v>
      </c>
      <c r="J203" s="101">
        <v>5.3</v>
      </c>
      <c r="K203" s="101">
        <v>4.8</v>
      </c>
      <c r="L203" s="278">
        <v>183</v>
      </c>
      <c r="M203" s="100" t="s">
        <v>66</v>
      </c>
      <c r="N203" s="100" t="s">
        <v>103</v>
      </c>
      <c r="O203" s="100"/>
      <c r="P203" s="100"/>
      <c r="Q203" s="117"/>
    </row>
    <row r="204" spans="1:18">
      <c r="A204" s="100" t="s">
        <v>15631</v>
      </c>
      <c r="B204" s="100" t="s">
        <v>15632</v>
      </c>
      <c r="C204" s="100" t="s">
        <v>9141</v>
      </c>
      <c r="D204" s="100" t="s">
        <v>8544</v>
      </c>
      <c r="E204" s="100" t="s">
        <v>72</v>
      </c>
      <c r="F204" s="277" t="s">
        <v>65</v>
      </c>
      <c r="G204" s="101">
        <v>5.5</v>
      </c>
      <c r="H204" s="101">
        <v>6.3</v>
      </c>
      <c r="I204" s="101">
        <v>6.2</v>
      </c>
      <c r="J204" s="101">
        <v>4.7</v>
      </c>
      <c r="K204" s="101">
        <v>5.6</v>
      </c>
      <c r="L204" s="278">
        <v>4597</v>
      </c>
      <c r="M204" s="100" t="s">
        <v>66</v>
      </c>
      <c r="N204" s="100" t="s">
        <v>247</v>
      </c>
      <c r="O204" s="100"/>
      <c r="P204" s="100"/>
      <c r="Q204" s="117"/>
    </row>
    <row r="205" spans="1:18">
      <c r="A205" s="100" t="s">
        <v>18584</v>
      </c>
      <c r="B205" s="100" t="s">
        <v>18585</v>
      </c>
      <c r="C205" s="100" t="s">
        <v>8426</v>
      </c>
      <c r="D205" s="100" t="s">
        <v>8546</v>
      </c>
      <c r="E205" s="100" t="s">
        <v>196</v>
      </c>
      <c r="F205" s="277" t="s">
        <v>65</v>
      </c>
      <c r="G205" s="101">
        <v>3.3</v>
      </c>
      <c r="H205" s="101">
        <v>2.8</v>
      </c>
      <c r="I205" s="101">
        <v>5.9</v>
      </c>
      <c r="J205" s="101">
        <v>4.0999999999999996</v>
      </c>
      <c r="K205" s="101">
        <v>4.3</v>
      </c>
      <c r="L205" s="278">
        <v>4436000</v>
      </c>
      <c r="M205" s="100" t="s">
        <v>66</v>
      </c>
      <c r="N205" s="100" t="s">
        <v>67</v>
      </c>
      <c r="O205" s="100" t="s">
        <v>8420</v>
      </c>
      <c r="P205" s="100"/>
      <c r="Q205" s="117"/>
    </row>
    <row r="206" spans="1:18">
      <c r="A206" s="100" t="s">
        <v>13420</v>
      </c>
      <c r="B206" s="100" t="s">
        <v>13421</v>
      </c>
      <c r="C206" s="100" t="s">
        <v>2581</v>
      </c>
      <c r="D206" s="100" t="s">
        <v>8543</v>
      </c>
      <c r="E206" s="100" t="s">
        <v>107</v>
      </c>
      <c r="F206" s="277" t="s">
        <v>73</v>
      </c>
      <c r="G206" s="101">
        <v>6.5</v>
      </c>
      <c r="H206" s="101">
        <v>3.6</v>
      </c>
      <c r="I206" s="101">
        <v>5</v>
      </c>
      <c r="J206" s="101">
        <v>5.5</v>
      </c>
      <c r="K206" s="101">
        <v>4.5999999999999996</v>
      </c>
      <c r="L206" s="278">
        <v>17800000</v>
      </c>
      <c r="M206" s="100" t="s">
        <v>66</v>
      </c>
      <c r="N206" s="100" t="s">
        <v>67</v>
      </c>
      <c r="O206" s="100" t="s">
        <v>2563</v>
      </c>
      <c r="P206" s="117"/>
      <c r="Q206" s="117"/>
    </row>
    <row r="207" spans="1:18">
      <c r="A207" s="100" t="s">
        <v>18603</v>
      </c>
      <c r="B207" s="100" t="s">
        <v>18604</v>
      </c>
      <c r="C207" s="100" t="s">
        <v>8462</v>
      </c>
      <c r="D207" s="100" t="s">
        <v>8546</v>
      </c>
      <c r="E207" s="100" t="s">
        <v>201</v>
      </c>
      <c r="F207" s="277" t="s">
        <v>65</v>
      </c>
      <c r="G207" s="101">
        <v>2.6</v>
      </c>
      <c r="H207" s="101">
        <v>2.9</v>
      </c>
      <c r="I207" s="101">
        <v>3.4</v>
      </c>
      <c r="J207" s="101">
        <v>5.9</v>
      </c>
      <c r="K207" s="101">
        <v>4.0999999999999996</v>
      </c>
      <c r="L207" s="278">
        <v>2570000</v>
      </c>
      <c r="M207" s="100" t="s">
        <v>66</v>
      </c>
      <c r="N207" s="100" t="s">
        <v>67</v>
      </c>
      <c r="O207" s="100" t="s">
        <v>8455</v>
      </c>
      <c r="P207" s="116"/>
      <c r="Q207" s="49"/>
      <c r="R207" s="49"/>
    </row>
    <row r="208" spans="1:18">
      <c r="A208" s="100" t="s">
        <v>12328</v>
      </c>
      <c r="B208" s="100" t="s">
        <v>12329</v>
      </c>
      <c r="C208" s="100" t="s">
        <v>579</v>
      </c>
      <c r="D208" s="100" t="s">
        <v>8558</v>
      </c>
      <c r="E208" s="100" t="s">
        <v>94</v>
      </c>
      <c r="F208" s="277" t="s">
        <v>65</v>
      </c>
      <c r="G208" s="101">
        <v>8</v>
      </c>
      <c r="H208" s="101">
        <v>5.8</v>
      </c>
      <c r="I208" s="101">
        <v>6.2</v>
      </c>
      <c r="J208" s="101">
        <v>4</v>
      </c>
      <c r="K208" s="101">
        <v>5.3</v>
      </c>
      <c r="L208" s="278">
        <v>5360000</v>
      </c>
      <c r="M208" s="100" t="s">
        <v>66</v>
      </c>
      <c r="N208" s="100" t="s">
        <v>67</v>
      </c>
      <c r="O208" s="100" t="s">
        <v>568</v>
      </c>
      <c r="P208" s="116"/>
      <c r="Q208" s="116"/>
    </row>
    <row r="209" spans="1:17">
      <c r="A209" s="100" t="s">
        <v>12785</v>
      </c>
      <c r="B209" s="100" t="s">
        <v>12786</v>
      </c>
      <c r="C209" s="100" t="s">
        <v>1403</v>
      </c>
      <c r="D209" s="100" t="s">
        <v>8577</v>
      </c>
      <c r="E209" s="100" t="s">
        <v>285</v>
      </c>
      <c r="F209" s="277" t="s">
        <v>65</v>
      </c>
      <c r="G209" s="101">
        <v>0.9</v>
      </c>
      <c r="H209" s="101">
        <v>2</v>
      </c>
      <c r="I209" s="101">
        <v>2.8</v>
      </c>
      <c r="J209" s="101">
        <v>2.7</v>
      </c>
      <c r="K209" s="101">
        <v>2.4</v>
      </c>
      <c r="L209" s="278">
        <v>199700000</v>
      </c>
      <c r="M209" s="100" t="s">
        <v>66</v>
      </c>
      <c r="N209" s="100" t="s">
        <v>67</v>
      </c>
      <c r="O209" s="100" t="s">
        <v>1443</v>
      </c>
      <c r="P209" s="116"/>
      <c r="Q209" s="116"/>
    </row>
    <row r="210" spans="1:17">
      <c r="A210" s="100" t="s">
        <v>12815</v>
      </c>
      <c r="B210" s="100" t="s">
        <v>12786</v>
      </c>
      <c r="C210" s="100" t="s">
        <v>1452</v>
      </c>
      <c r="D210" s="100" t="s">
        <v>8577</v>
      </c>
      <c r="E210" s="100" t="s">
        <v>285</v>
      </c>
      <c r="F210" s="277" t="s">
        <v>65</v>
      </c>
      <c r="G210" s="101">
        <v>0.9</v>
      </c>
      <c r="H210" s="101">
        <v>2</v>
      </c>
      <c r="I210" s="101">
        <v>2.8</v>
      </c>
      <c r="J210" s="101">
        <v>2.7</v>
      </c>
      <c r="K210" s="101">
        <v>2.4</v>
      </c>
      <c r="L210" s="278">
        <v>199700000</v>
      </c>
      <c r="M210" s="100" t="s">
        <v>66</v>
      </c>
      <c r="N210" s="100" t="s">
        <v>67</v>
      </c>
      <c r="O210" s="100" t="s">
        <v>1443</v>
      </c>
      <c r="P210" s="100"/>
      <c r="Q210" s="117"/>
    </row>
    <row r="211" spans="1:17">
      <c r="A211" s="100" t="s">
        <v>15633</v>
      </c>
      <c r="B211" s="100" t="s">
        <v>15634</v>
      </c>
      <c r="C211" s="100" t="s">
        <v>6361</v>
      </c>
      <c r="D211" s="100" t="s">
        <v>8550</v>
      </c>
      <c r="E211" s="100" t="s">
        <v>72</v>
      </c>
      <c r="F211" s="277" t="s">
        <v>73</v>
      </c>
      <c r="G211" s="101">
        <v>5.6</v>
      </c>
      <c r="H211" s="101">
        <v>8.3000000000000007</v>
      </c>
      <c r="I211" s="101">
        <v>2.8</v>
      </c>
      <c r="J211" s="101">
        <v>6.5</v>
      </c>
      <c r="K211" s="101">
        <v>5</v>
      </c>
      <c r="L211" s="278">
        <v>6558</v>
      </c>
      <c r="M211" s="100" t="s">
        <v>66</v>
      </c>
      <c r="N211" s="100" t="s">
        <v>190</v>
      </c>
      <c r="O211" s="100" t="s">
        <v>6400</v>
      </c>
      <c r="P211" s="100"/>
      <c r="Q211" s="117"/>
    </row>
    <row r="212" spans="1:17">
      <c r="A212" s="100" t="s">
        <v>15635</v>
      </c>
      <c r="B212" s="100" t="s">
        <v>15636</v>
      </c>
      <c r="C212" s="100" t="s">
        <v>6365</v>
      </c>
      <c r="D212" s="100" t="s">
        <v>8541</v>
      </c>
      <c r="E212" s="100" t="s">
        <v>107</v>
      </c>
      <c r="F212" s="277" t="s">
        <v>65</v>
      </c>
      <c r="G212" s="101">
        <v>5.9</v>
      </c>
      <c r="H212" s="101">
        <v>5.3</v>
      </c>
      <c r="I212" s="101">
        <v>4.5</v>
      </c>
      <c r="J212" s="101">
        <v>6.4</v>
      </c>
      <c r="K212" s="101">
        <v>5.3</v>
      </c>
      <c r="L212" s="278">
        <v>15811</v>
      </c>
      <c r="M212" s="100" t="s">
        <v>66</v>
      </c>
      <c r="N212" s="100" t="s">
        <v>247</v>
      </c>
      <c r="O212" s="100" t="s">
        <v>4405</v>
      </c>
      <c r="P212" s="100"/>
      <c r="Q212" s="117"/>
    </row>
    <row r="213" spans="1:17">
      <c r="A213" s="100" t="s">
        <v>13729</v>
      </c>
      <c r="B213" s="100" t="s">
        <v>14573</v>
      </c>
      <c r="C213" s="100" t="s">
        <v>4705</v>
      </c>
      <c r="D213" s="100" t="s">
        <v>8568</v>
      </c>
      <c r="E213" s="100" t="s">
        <v>196</v>
      </c>
      <c r="F213" s="277" t="s">
        <v>65</v>
      </c>
      <c r="G213" s="101">
        <v>2.9</v>
      </c>
      <c r="H213" s="101">
        <v>2.6</v>
      </c>
      <c r="I213" s="101">
        <v>4.5999999999999996</v>
      </c>
      <c r="J213" s="101">
        <v>3.6</v>
      </c>
      <c r="K213" s="101">
        <v>3.8</v>
      </c>
      <c r="L213" s="278">
        <v>103656</v>
      </c>
      <c r="M213" s="100" t="s">
        <v>66</v>
      </c>
      <c r="N213" s="100" t="s">
        <v>67</v>
      </c>
      <c r="O213" s="100" t="s">
        <v>4686</v>
      </c>
      <c r="P213" s="100"/>
      <c r="Q213" s="117"/>
    </row>
    <row r="214" spans="1:17">
      <c r="A214" s="100" t="s">
        <v>15637</v>
      </c>
      <c r="B214" s="100" t="s">
        <v>15638</v>
      </c>
      <c r="C214" s="100" t="s">
        <v>9144</v>
      </c>
      <c r="D214" s="100" t="s">
        <v>8544</v>
      </c>
      <c r="E214" s="100" t="s">
        <v>107</v>
      </c>
      <c r="F214" s="277" t="s">
        <v>65</v>
      </c>
      <c r="G214" s="101">
        <v>7.1</v>
      </c>
      <c r="H214" s="101">
        <v>6.2</v>
      </c>
      <c r="I214" s="101">
        <v>6.4</v>
      </c>
      <c r="J214" s="101">
        <v>5.7</v>
      </c>
      <c r="K214" s="101">
        <v>6.1</v>
      </c>
      <c r="L214" s="278">
        <v>2317</v>
      </c>
      <c r="M214" s="100" t="s">
        <v>66</v>
      </c>
      <c r="N214" s="100" t="s">
        <v>190</v>
      </c>
      <c r="O214" s="100"/>
      <c r="P214" s="100"/>
      <c r="Q214" s="117"/>
    </row>
    <row r="215" spans="1:17">
      <c r="A215" s="100" t="s">
        <v>15643</v>
      </c>
      <c r="B215" s="100" t="s">
        <v>15644</v>
      </c>
      <c r="C215" s="100" t="s">
        <v>9150</v>
      </c>
      <c r="D215" s="100" t="s">
        <v>8561</v>
      </c>
      <c r="E215" s="100" t="s">
        <v>72</v>
      </c>
      <c r="F215" s="277" t="s">
        <v>73</v>
      </c>
      <c r="G215" s="101">
        <v>4.9000000000000004</v>
      </c>
      <c r="H215" s="101">
        <v>5</v>
      </c>
      <c r="I215" s="101">
        <v>4.5</v>
      </c>
      <c r="J215" s="101">
        <v>4</v>
      </c>
      <c r="K215" s="101">
        <v>4.5</v>
      </c>
      <c r="L215" s="278">
        <v>1495567</v>
      </c>
      <c r="M215" s="100" t="s">
        <v>66</v>
      </c>
      <c r="N215" s="100" t="s">
        <v>67</v>
      </c>
      <c r="O215" s="100"/>
      <c r="P215" s="100"/>
      <c r="Q215" s="117"/>
    </row>
    <row r="216" spans="1:17">
      <c r="A216" s="100" t="s">
        <v>15639</v>
      </c>
      <c r="B216" s="100" t="s">
        <v>15640</v>
      </c>
      <c r="C216" s="100" t="s">
        <v>9147</v>
      </c>
      <c r="D216" s="100" t="s">
        <v>8556</v>
      </c>
      <c r="E216" s="100" t="s">
        <v>196</v>
      </c>
      <c r="F216" s="277" t="s">
        <v>65</v>
      </c>
      <c r="G216" s="101">
        <v>4.2</v>
      </c>
      <c r="H216" s="101">
        <v>3.8</v>
      </c>
      <c r="I216" s="101">
        <v>4.0999999999999996</v>
      </c>
      <c r="J216" s="101">
        <v>4.4000000000000004</v>
      </c>
      <c r="K216" s="101">
        <v>4.0999999999999996</v>
      </c>
      <c r="L216" s="278">
        <v>427244</v>
      </c>
      <c r="M216" s="100" t="s">
        <v>66</v>
      </c>
      <c r="N216" s="100" t="s">
        <v>67</v>
      </c>
      <c r="O216" s="100"/>
      <c r="P216" s="117"/>
      <c r="Q216" s="117"/>
    </row>
    <row r="217" spans="1:17">
      <c r="A217" s="100" t="s">
        <v>15641</v>
      </c>
      <c r="B217" s="100" t="s">
        <v>15642</v>
      </c>
      <c r="C217" s="100" t="s">
        <v>6369</v>
      </c>
      <c r="D217" s="100" t="s">
        <v>8555</v>
      </c>
      <c r="E217" s="100" t="s">
        <v>72</v>
      </c>
      <c r="F217" s="277" t="s">
        <v>73</v>
      </c>
      <c r="G217" s="101">
        <v>5.2</v>
      </c>
      <c r="H217" s="101">
        <v>10</v>
      </c>
      <c r="I217" s="101">
        <v>3.2</v>
      </c>
      <c r="J217" s="101">
        <v>6.2</v>
      </c>
      <c r="K217" s="101">
        <v>4.5999999999999996</v>
      </c>
      <c r="L217" s="278">
        <v>118736</v>
      </c>
      <c r="M217" s="100" t="s">
        <v>66</v>
      </c>
      <c r="N217" s="100" t="s">
        <v>67</v>
      </c>
      <c r="O217" s="100" t="s">
        <v>6407</v>
      </c>
      <c r="P217" s="100"/>
      <c r="Q217" s="117"/>
    </row>
    <row r="218" spans="1:17">
      <c r="A218" s="100" t="s">
        <v>13316</v>
      </c>
      <c r="B218" s="100" t="s">
        <v>13317</v>
      </c>
      <c r="C218" s="100" t="s">
        <v>2394</v>
      </c>
      <c r="D218" s="100" t="s">
        <v>8543</v>
      </c>
      <c r="E218" s="100" t="s">
        <v>94</v>
      </c>
      <c r="F218" s="277" t="s">
        <v>73</v>
      </c>
      <c r="G218" s="101">
        <v>7.7</v>
      </c>
      <c r="H218" s="101">
        <v>3.2</v>
      </c>
      <c r="I218" s="101">
        <v>5.9</v>
      </c>
      <c r="J218" s="101">
        <v>6.9</v>
      </c>
      <c r="K218" s="101">
        <v>5.0999999999999996</v>
      </c>
      <c r="L218" s="278">
        <v>2483626</v>
      </c>
      <c r="M218" s="100" t="s">
        <v>66</v>
      </c>
      <c r="N218" s="100" t="s">
        <v>67</v>
      </c>
      <c r="O218" s="100" t="s">
        <v>2377</v>
      </c>
      <c r="P218" s="116"/>
      <c r="Q218" s="117"/>
    </row>
    <row r="219" spans="1:17">
      <c r="A219" s="100" t="s">
        <v>13694</v>
      </c>
      <c r="B219" s="100" t="s">
        <v>13695</v>
      </c>
      <c r="C219" s="100" t="s">
        <v>3026</v>
      </c>
      <c r="D219" s="100" t="s">
        <v>8565</v>
      </c>
      <c r="E219" s="100" t="s">
        <v>196</v>
      </c>
      <c r="F219" s="277" t="s">
        <v>65</v>
      </c>
      <c r="G219" s="101">
        <v>4.0999999999999996</v>
      </c>
      <c r="H219" s="101">
        <v>7</v>
      </c>
      <c r="I219" s="101">
        <v>3.3</v>
      </c>
      <c r="J219" s="101">
        <v>4.9000000000000004</v>
      </c>
      <c r="K219" s="101">
        <v>4.2</v>
      </c>
      <c r="L219" s="278">
        <v>51730</v>
      </c>
      <c r="M219" s="100" t="s">
        <v>66</v>
      </c>
      <c r="N219" s="100" t="s">
        <v>67</v>
      </c>
      <c r="O219" s="100" t="s">
        <v>3001</v>
      </c>
      <c r="P219" s="100"/>
      <c r="Q219" s="117"/>
    </row>
    <row r="220" spans="1:17">
      <c r="A220" s="100" t="s">
        <v>15645</v>
      </c>
      <c r="B220" s="100" t="s">
        <v>15646</v>
      </c>
      <c r="C220" s="100" t="s">
        <v>9153</v>
      </c>
      <c r="D220" s="100" t="s">
        <v>8556</v>
      </c>
      <c r="E220" s="100" t="s">
        <v>107</v>
      </c>
      <c r="F220" s="277" t="s">
        <v>73</v>
      </c>
      <c r="G220" s="101">
        <v>6.5</v>
      </c>
      <c r="H220" s="101">
        <v>3.6</v>
      </c>
      <c r="I220" s="101">
        <v>5.2</v>
      </c>
      <c r="J220" s="101">
        <v>6.8</v>
      </c>
      <c r="K220" s="101">
        <v>5</v>
      </c>
      <c r="L220" s="278">
        <v>7784545</v>
      </c>
      <c r="M220" s="100" t="s">
        <v>66</v>
      </c>
      <c r="N220" s="100" t="s">
        <v>264</v>
      </c>
      <c r="O220" s="100"/>
      <c r="P220" s="100"/>
      <c r="Q220" s="117"/>
    </row>
    <row r="221" spans="1:17">
      <c r="A221" s="100" t="s">
        <v>12191</v>
      </c>
      <c r="B221" s="100" t="s">
        <v>330</v>
      </c>
      <c r="C221" s="100" t="s">
        <v>331</v>
      </c>
      <c r="D221" s="100" t="s">
        <v>100</v>
      </c>
      <c r="E221" s="100" t="s">
        <v>64</v>
      </c>
      <c r="F221" s="277" t="s">
        <v>65</v>
      </c>
      <c r="G221" s="101">
        <v>9.8000000000000007</v>
      </c>
      <c r="H221" s="101">
        <v>5.0999999999999996</v>
      </c>
      <c r="I221" s="101">
        <v>10</v>
      </c>
      <c r="J221" s="101">
        <v>6.5</v>
      </c>
      <c r="K221" s="101">
        <v>6.7</v>
      </c>
      <c r="L221" s="278">
        <v>1404995</v>
      </c>
      <c r="M221" s="100" t="s">
        <v>66</v>
      </c>
      <c r="N221" s="100" t="s">
        <v>67</v>
      </c>
      <c r="O221" s="100" t="s">
        <v>332</v>
      </c>
      <c r="P221" s="100"/>
      <c r="Q221" s="117"/>
    </row>
    <row r="222" spans="1:17">
      <c r="A222" s="100" t="s">
        <v>15647</v>
      </c>
      <c r="B222" s="100" t="s">
        <v>15648</v>
      </c>
      <c r="C222" s="100" t="s">
        <v>9154</v>
      </c>
      <c r="D222" s="100" t="s">
        <v>8548</v>
      </c>
      <c r="E222" s="100" t="s">
        <v>196</v>
      </c>
      <c r="F222" s="277"/>
      <c r="G222" s="101">
        <v>3.2</v>
      </c>
      <c r="H222" s="101">
        <v>2.4</v>
      </c>
      <c r="I222" s="101">
        <v>3.2</v>
      </c>
      <c r="J222" s="101">
        <v>5.7</v>
      </c>
      <c r="K222" s="101">
        <v>4.0999999999999996</v>
      </c>
      <c r="L222" s="278">
        <v>79741</v>
      </c>
      <c r="M222" s="100" t="s">
        <v>66</v>
      </c>
      <c r="N222" s="100" t="s">
        <v>543</v>
      </c>
      <c r="O222" s="100"/>
      <c r="P222" s="100"/>
      <c r="Q222" s="117"/>
    </row>
    <row r="223" spans="1:17">
      <c r="A223" s="100" t="s">
        <v>15649</v>
      </c>
      <c r="B223" s="100" t="s">
        <v>15650</v>
      </c>
      <c r="C223" s="100" t="s">
        <v>9157</v>
      </c>
      <c r="D223" s="100" t="s">
        <v>8545</v>
      </c>
      <c r="E223" s="100" t="s">
        <v>201</v>
      </c>
      <c r="F223" s="277" t="s">
        <v>65</v>
      </c>
      <c r="G223" s="101">
        <v>2</v>
      </c>
      <c r="H223" s="101">
        <v>4.9000000000000004</v>
      </c>
      <c r="I223" s="101">
        <v>4.3</v>
      </c>
      <c r="J223" s="101">
        <v>4</v>
      </c>
      <c r="K223" s="101">
        <v>4.2</v>
      </c>
      <c r="L223" s="278"/>
      <c r="M223" s="100" t="s">
        <v>66</v>
      </c>
      <c r="N223" s="100"/>
      <c r="O223" s="100"/>
      <c r="P223" s="116"/>
    </row>
    <row r="224" spans="1:17">
      <c r="A224" s="100" t="s">
        <v>12136</v>
      </c>
      <c r="B224" s="100" t="s">
        <v>15459</v>
      </c>
      <c r="C224" s="100" t="s">
        <v>8991</v>
      </c>
      <c r="D224" s="100" t="s">
        <v>195</v>
      </c>
      <c r="E224" s="100" t="s">
        <v>72</v>
      </c>
      <c r="F224" s="277"/>
      <c r="G224" s="101">
        <v>5.2</v>
      </c>
      <c r="H224" s="101">
        <v>2.2999999999999998</v>
      </c>
      <c r="I224" s="101">
        <v>2.6</v>
      </c>
      <c r="J224" s="101">
        <v>5.4</v>
      </c>
      <c r="K224" s="101">
        <v>4.2</v>
      </c>
      <c r="L224" s="278">
        <v>86906</v>
      </c>
      <c r="M224" s="100" t="s">
        <v>66</v>
      </c>
      <c r="N224" s="100" t="s">
        <v>103</v>
      </c>
      <c r="O224" s="100"/>
      <c r="P224" s="116"/>
      <c r="Q224" s="116"/>
    </row>
    <row r="225" spans="1:17">
      <c r="A225" s="100" t="s">
        <v>15651</v>
      </c>
      <c r="B225" s="100" t="s">
        <v>15652</v>
      </c>
      <c r="C225" s="100" t="s">
        <v>9158</v>
      </c>
      <c r="D225" s="100" t="s">
        <v>8550</v>
      </c>
      <c r="E225" s="100" t="s">
        <v>196</v>
      </c>
      <c r="F225" s="277" t="s">
        <v>65</v>
      </c>
      <c r="G225" s="101">
        <v>2.9</v>
      </c>
      <c r="H225" s="101">
        <v>6.7</v>
      </c>
      <c r="I225" s="101">
        <v>2.5</v>
      </c>
      <c r="J225" s="101">
        <v>5.5</v>
      </c>
      <c r="K225" s="101">
        <v>4.3</v>
      </c>
      <c r="L225" s="278">
        <v>1345</v>
      </c>
      <c r="M225" s="100" t="s">
        <v>66</v>
      </c>
      <c r="N225" s="100" t="s">
        <v>190</v>
      </c>
      <c r="O225" s="100"/>
      <c r="P225" s="100"/>
      <c r="Q225" s="117"/>
    </row>
    <row r="226" spans="1:17">
      <c r="A226" s="100" t="s">
        <v>15653</v>
      </c>
      <c r="B226" s="100" t="s">
        <v>15654</v>
      </c>
      <c r="C226" s="100" t="s">
        <v>6373</v>
      </c>
      <c r="D226" s="100" t="s">
        <v>8550</v>
      </c>
      <c r="E226" s="100" t="s">
        <v>201</v>
      </c>
      <c r="F226" s="277"/>
      <c r="G226" s="101">
        <v>1.5</v>
      </c>
      <c r="H226" s="101">
        <v>8.6999999999999993</v>
      </c>
      <c r="I226" s="101">
        <v>5.4</v>
      </c>
      <c r="J226" s="101">
        <v>1.9</v>
      </c>
      <c r="K226" s="101">
        <v>4.0999999999999996</v>
      </c>
      <c r="L226" s="278">
        <v>2786</v>
      </c>
      <c r="M226" s="100" t="s">
        <v>66</v>
      </c>
      <c r="N226" s="100" t="s">
        <v>67</v>
      </c>
      <c r="O226" s="100" t="s">
        <v>6410</v>
      </c>
      <c r="P226" s="100"/>
      <c r="Q226" s="117"/>
    </row>
    <row r="227" spans="1:17">
      <c r="A227" s="100" t="s">
        <v>15655</v>
      </c>
      <c r="B227" s="100" t="s">
        <v>15656</v>
      </c>
      <c r="C227" s="100" t="s">
        <v>9161</v>
      </c>
      <c r="D227" s="100" t="s">
        <v>8541</v>
      </c>
      <c r="E227" s="100" t="s">
        <v>72</v>
      </c>
      <c r="F227" s="277" t="s">
        <v>65</v>
      </c>
      <c r="G227" s="101">
        <v>4.4000000000000004</v>
      </c>
      <c r="H227" s="101">
        <v>4.2</v>
      </c>
      <c r="I227" s="101">
        <v>4.3</v>
      </c>
      <c r="J227" s="101">
        <v>4.2</v>
      </c>
      <c r="K227" s="101">
        <v>4.2</v>
      </c>
      <c r="L227" s="278">
        <v>3302</v>
      </c>
      <c r="M227" s="100" t="s">
        <v>66</v>
      </c>
      <c r="N227" s="100" t="s">
        <v>247</v>
      </c>
      <c r="O227" s="100"/>
      <c r="P227" s="100"/>
      <c r="Q227" s="117"/>
    </row>
    <row r="228" spans="1:17">
      <c r="A228" s="100" t="s">
        <v>15659</v>
      </c>
      <c r="B228" s="100" t="s">
        <v>15660</v>
      </c>
      <c r="C228" s="100" t="s">
        <v>9162</v>
      </c>
      <c r="D228" s="100" t="s">
        <v>8548</v>
      </c>
      <c r="E228" s="100" t="s">
        <v>201</v>
      </c>
      <c r="F228" s="277" t="s">
        <v>65</v>
      </c>
      <c r="G228" s="101">
        <v>1.6</v>
      </c>
      <c r="H228" s="101">
        <v>5.8</v>
      </c>
      <c r="I228" s="101">
        <v>0</v>
      </c>
      <c r="J228" s="101">
        <v>5.4</v>
      </c>
      <c r="K228" s="101">
        <v>4.2</v>
      </c>
      <c r="L228" s="278">
        <v>97891</v>
      </c>
      <c r="M228" s="100" t="s">
        <v>66</v>
      </c>
      <c r="N228" s="100" t="s">
        <v>190</v>
      </c>
      <c r="O228" s="100"/>
      <c r="P228" s="100"/>
      <c r="Q228" s="117"/>
    </row>
    <row r="229" spans="1:17">
      <c r="A229" s="100" t="s">
        <v>15657</v>
      </c>
      <c r="B229" s="100" t="s">
        <v>15658</v>
      </c>
      <c r="C229" s="100" t="s">
        <v>6376</v>
      </c>
      <c r="D229" s="100" t="s">
        <v>8578</v>
      </c>
      <c r="E229" s="100" t="s">
        <v>72</v>
      </c>
      <c r="F229" s="277" t="s">
        <v>95</v>
      </c>
      <c r="G229" s="101">
        <v>4.5</v>
      </c>
      <c r="H229" s="101">
        <v>3.6</v>
      </c>
      <c r="I229" s="101">
        <v>5.3</v>
      </c>
      <c r="J229" s="101">
        <v>3.5</v>
      </c>
      <c r="K229" s="101">
        <v>4.4000000000000004</v>
      </c>
      <c r="L229" s="278">
        <v>50540</v>
      </c>
      <c r="M229" s="100" t="s">
        <v>66</v>
      </c>
      <c r="N229" s="100" t="s">
        <v>67</v>
      </c>
      <c r="O229" s="100" t="s">
        <v>2892</v>
      </c>
      <c r="P229" s="100"/>
      <c r="Q229" s="117"/>
    </row>
    <row r="230" spans="1:17">
      <c r="A230" s="100" t="s">
        <v>15661</v>
      </c>
      <c r="B230" s="100" t="s">
        <v>15662</v>
      </c>
      <c r="C230" s="100" t="s">
        <v>6379</v>
      </c>
      <c r="D230" s="100" t="s">
        <v>8566</v>
      </c>
      <c r="E230" s="100" t="s">
        <v>94</v>
      </c>
      <c r="F230" s="277" t="s">
        <v>65</v>
      </c>
      <c r="G230" s="101">
        <v>8.5</v>
      </c>
      <c r="H230" s="101">
        <v>3.4</v>
      </c>
      <c r="I230" s="101">
        <v>8.1999999999999993</v>
      </c>
      <c r="J230" s="101">
        <v>6.2</v>
      </c>
      <c r="K230" s="101">
        <v>6.4</v>
      </c>
      <c r="L230" s="278">
        <v>145386</v>
      </c>
      <c r="M230" s="100" t="s">
        <v>66</v>
      </c>
      <c r="N230" s="100" t="s">
        <v>67</v>
      </c>
      <c r="O230" s="100" t="s">
        <v>2954</v>
      </c>
      <c r="P230" s="100"/>
      <c r="Q230" s="117"/>
    </row>
    <row r="231" spans="1:17">
      <c r="A231" s="100" t="s">
        <v>15663</v>
      </c>
      <c r="B231" s="100" t="s">
        <v>15664</v>
      </c>
      <c r="C231" s="100" t="s">
        <v>9165</v>
      </c>
      <c r="D231" s="100" t="s">
        <v>8567</v>
      </c>
      <c r="E231" s="100" t="s">
        <v>107</v>
      </c>
      <c r="F231" s="277" t="s">
        <v>65</v>
      </c>
      <c r="G231" s="101">
        <v>7</v>
      </c>
      <c r="H231" s="101">
        <v>8.1</v>
      </c>
      <c r="I231" s="101">
        <v>3.5</v>
      </c>
      <c r="J231" s="101">
        <v>4.8</v>
      </c>
      <c r="K231" s="101">
        <v>5.6</v>
      </c>
      <c r="L231" s="278">
        <v>69581</v>
      </c>
      <c r="M231" s="100" t="s">
        <v>66</v>
      </c>
      <c r="N231" s="100" t="s">
        <v>67</v>
      </c>
      <c r="O231" s="100"/>
      <c r="P231" s="100"/>
      <c r="Q231" s="117"/>
    </row>
    <row r="232" spans="1:17">
      <c r="A232" s="100" t="s">
        <v>13832</v>
      </c>
      <c r="B232" s="100" t="s">
        <v>13833</v>
      </c>
      <c r="C232" s="100" t="s">
        <v>3226</v>
      </c>
      <c r="D232" s="100" t="s">
        <v>8569</v>
      </c>
      <c r="E232" s="100" t="s">
        <v>94</v>
      </c>
      <c r="F232" s="277" t="s">
        <v>73</v>
      </c>
      <c r="G232" s="101">
        <v>8</v>
      </c>
      <c r="H232" s="101">
        <v>6</v>
      </c>
      <c r="I232" s="101">
        <v>4.5999999999999996</v>
      </c>
      <c r="J232" s="101">
        <v>6.4</v>
      </c>
      <c r="K232" s="101">
        <v>5.6</v>
      </c>
      <c r="L232" s="278">
        <v>363948</v>
      </c>
      <c r="M232" s="100" t="s">
        <v>66</v>
      </c>
      <c r="N232" s="100" t="s">
        <v>67</v>
      </c>
      <c r="O232" s="100" t="s">
        <v>3204</v>
      </c>
      <c r="P232" s="100"/>
      <c r="Q232" s="117"/>
    </row>
    <row r="233" spans="1:17">
      <c r="A233" s="100" t="s">
        <v>15101</v>
      </c>
      <c r="B233" s="100" t="s">
        <v>5608</v>
      </c>
      <c r="C233" s="100" t="s">
        <v>5609</v>
      </c>
      <c r="D233" s="100" t="s">
        <v>8536</v>
      </c>
      <c r="E233" s="100" t="s">
        <v>196</v>
      </c>
      <c r="F233" s="277" t="s">
        <v>65</v>
      </c>
      <c r="G233" s="101">
        <v>3</v>
      </c>
      <c r="H233" s="101">
        <v>0</v>
      </c>
      <c r="I233" s="101">
        <v>3.7</v>
      </c>
      <c r="J233" s="101">
        <v>4.2</v>
      </c>
      <c r="K233" s="101">
        <v>3.4</v>
      </c>
      <c r="L233" s="278">
        <v>15430</v>
      </c>
      <c r="M233" s="100" t="s">
        <v>66</v>
      </c>
      <c r="N233" s="100" t="s">
        <v>247</v>
      </c>
      <c r="O233" s="100" t="s">
        <v>3058</v>
      </c>
      <c r="P233" s="100"/>
      <c r="Q233" s="117"/>
    </row>
    <row r="234" spans="1:17">
      <c r="A234" s="100" t="s">
        <v>15665</v>
      </c>
      <c r="B234" s="100" t="s">
        <v>15666</v>
      </c>
      <c r="C234" s="100" t="s">
        <v>6383</v>
      </c>
      <c r="D234" s="100" t="s">
        <v>8573</v>
      </c>
      <c r="E234" s="100" t="s">
        <v>196</v>
      </c>
      <c r="F234" s="277" t="s">
        <v>95</v>
      </c>
      <c r="G234" s="101">
        <v>3.2</v>
      </c>
      <c r="H234" s="101">
        <v>5.6</v>
      </c>
      <c r="I234" s="101">
        <v>3.1</v>
      </c>
      <c r="J234" s="101">
        <v>4.8</v>
      </c>
      <c r="K234" s="101">
        <v>4.0999999999999996</v>
      </c>
      <c r="L234" s="278">
        <v>437448</v>
      </c>
      <c r="M234" s="100" t="s">
        <v>66</v>
      </c>
      <c r="N234" s="100" t="s">
        <v>67</v>
      </c>
      <c r="O234" s="100" t="s">
        <v>6420</v>
      </c>
      <c r="P234" s="100"/>
      <c r="Q234" s="117"/>
    </row>
    <row r="235" spans="1:17">
      <c r="A235" s="100" t="s">
        <v>15667</v>
      </c>
      <c r="B235" s="100" t="s">
        <v>15668</v>
      </c>
      <c r="C235" s="100" t="s">
        <v>9166</v>
      </c>
      <c r="D235" s="100" t="s">
        <v>8550</v>
      </c>
      <c r="E235" s="100" t="s">
        <v>201</v>
      </c>
      <c r="F235" s="277" t="s">
        <v>95</v>
      </c>
      <c r="G235" s="101">
        <v>1.8</v>
      </c>
      <c r="H235" s="101">
        <v>6.7</v>
      </c>
      <c r="I235" s="101">
        <v>4.2</v>
      </c>
      <c r="J235" s="101">
        <v>3.2</v>
      </c>
      <c r="K235" s="101">
        <v>3.8</v>
      </c>
      <c r="L235" s="278">
        <v>1665</v>
      </c>
      <c r="M235" s="100" t="s">
        <v>66</v>
      </c>
      <c r="N235" s="100" t="s">
        <v>103</v>
      </c>
      <c r="O235" s="100"/>
      <c r="P235" s="100"/>
      <c r="Q235" s="117"/>
    </row>
    <row r="236" spans="1:17">
      <c r="A236" s="100" t="s">
        <v>14840</v>
      </c>
      <c r="B236" s="100" t="s">
        <v>14886</v>
      </c>
      <c r="C236" s="100" t="s">
        <v>210</v>
      </c>
      <c r="D236" s="100" t="s">
        <v>195</v>
      </c>
      <c r="E236" s="100" t="s">
        <v>94</v>
      </c>
      <c r="F236" s="277" t="s">
        <v>65</v>
      </c>
      <c r="G236" s="101">
        <v>7.4</v>
      </c>
      <c r="H236" s="101">
        <v>4.3</v>
      </c>
      <c r="I236" s="101">
        <v>6.4</v>
      </c>
      <c r="J236" s="101">
        <v>6.3</v>
      </c>
      <c r="K236" s="101">
        <v>6</v>
      </c>
      <c r="L236" s="278">
        <v>25484</v>
      </c>
      <c r="M236" s="100" t="s">
        <v>66</v>
      </c>
      <c r="N236" s="100" t="s">
        <v>67</v>
      </c>
      <c r="O236" s="100"/>
      <c r="P236" s="100"/>
      <c r="Q236" s="117"/>
    </row>
    <row r="237" spans="1:17">
      <c r="A237" s="100" t="s">
        <v>15669</v>
      </c>
      <c r="B237" s="100" t="s">
        <v>15670</v>
      </c>
      <c r="C237" s="100" t="s">
        <v>9169</v>
      </c>
      <c r="D237" s="100" t="s">
        <v>8542</v>
      </c>
      <c r="E237" s="100" t="s">
        <v>107</v>
      </c>
      <c r="F237" s="277" t="s">
        <v>65</v>
      </c>
      <c r="G237" s="101">
        <v>6.8</v>
      </c>
      <c r="H237" s="101">
        <v>4.2</v>
      </c>
      <c r="I237" s="101">
        <v>4.5999999999999996</v>
      </c>
      <c r="J237" s="101">
        <v>5.3</v>
      </c>
      <c r="K237" s="101">
        <v>4.8</v>
      </c>
      <c r="L237" s="278">
        <v>297094</v>
      </c>
      <c r="M237" s="100" t="s">
        <v>66</v>
      </c>
      <c r="N237" s="100" t="s">
        <v>190</v>
      </c>
      <c r="O237" s="100" t="s">
        <v>9170</v>
      </c>
      <c r="P237" s="100"/>
      <c r="Q237" s="117"/>
    </row>
    <row r="238" spans="1:17">
      <c r="A238" s="100" t="s">
        <v>14762</v>
      </c>
      <c r="B238" s="100" t="s">
        <v>5037</v>
      </c>
      <c r="C238" s="100" t="s">
        <v>5038</v>
      </c>
      <c r="D238" s="100" t="s">
        <v>8547</v>
      </c>
      <c r="E238" s="100" t="s">
        <v>196</v>
      </c>
      <c r="F238" s="277" t="s">
        <v>65</v>
      </c>
      <c r="G238" s="101">
        <v>3.1</v>
      </c>
      <c r="H238" s="101">
        <v>2.8</v>
      </c>
      <c r="I238" s="101">
        <v>3.6</v>
      </c>
      <c r="J238" s="101">
        <v>4.2</v>
      </c>
      <c r="K238" s="101">
        <v>3.5</v>
      </c>
      <c r="L238" s="278">
        <v>182384428</v>
      </c>
      <c r="M238" s="100" t="s">
        <v>66</v>
      </c>
      <c r="N238" s="100" t="s">
        <v>67</v>
      </c>
      <c r="O238" s="100" t="s">
        <v>5058</v>
      </c>
      <c r="P238" s="100"/>
      <c r="Q238" s="117"/>
    </row>
    <row r="239" spans="1:17">
      <c r="A239" s="100" t="s">
        <v>12336</v>
      </c>
      <c r="B239" s="100" t="s">
        <v>12337</v>
      </c>
      <c r="C239" s="100" t="s">
        <v>595</v>
      </c>
      <c r="D239" s="100" t="s">
        <v>8549</v>
      </c>
      <c r="E239" s="100" t="s">
        <v>72</v>
      </c>
      <c r="F239" s="277" t="s">
        <v>73</v>
      </c>
      <c r="G239" s="101">
        <v>4.5</v>
      </c>
      <c r="H239" s="101">
        <v>2.4</v>
      </c>
      <c r="I239" s="101">
        <v>4.7</v>
      </c>
      <c r="J239" s="101">
        <v>7</v>
      </c>
      <c r="K239" s="101">
        <v>5</v>
      </c>
      <c r="L239" s="278">
        <v>12297</v>
      </c>
      <c r="M239" s="100" t="s">
        <v>66</v>
      </c>
      <c r="N239" s="100" t="s">
        <v>247</v>
      </c>
      <c r="O239" s="100" t="s">
        <v>584</v>
      </c>
      <c r="P239" s="100"/>
      <c r="Q239" s="116"/>
    </row>
    <row r="240" spans="1:17">
      <c r="A240" s="100" t="s">
        <v>15671</v>
      </c>
      <c r="B240" s="100" t="s">
        <v>15672</v>
      </c>
      <c r="C240" s="100" t="s">
        <v>6387</v>
      </c>
      <c r="D240" s="100" t="s">
        <v>179</v>
      </c>
      <c r="E240" s="100" t="s">
        <v>94</v>
      </c>
      <c r="F240" s="277" t="s">
        <v>73</v>
      </c>
      <c r="G240" s="101">
        <v>7.8</v>
      </c>
      <c r="H240" s="101">
        <v>6.2</v>
      </c>
      <c r="I240" s="101">
        <v>6</v>
      </c>
      <c r="J240" s="101">
        <v>3.2</v>
      </c>
      <c r="K240" s="101">
        <v>5.2</v>
      </c>
      <c r="L240" s="278">
        <v>17810000</v>
      </c>
      <c r="M240" s="100" t="s">
        <v>66</v>
      </c>
      <c r="N240" s="100" t="s">
        <v>67</v>
      </c>
      <c r="O240" s="100" t="s">
        <v>6424</v>
      </c>
      <c r="P240" s="100"/>
      <c r="Q240" s="117"/>
    </row>
    <row r="241" spans="1:18">
      <c r="A241" s="100" t="s">
        <v>15673</v>
      </c>
      <c r="B241" s="100" t="s">
        <v>15674</v>
      </c>
      <c r="C241" s="100" t="s">
        <v>9173</v>
      </c>
      <c r="D241" s="100" t="s">
        <v>8537</v>
      </c>
      <c r="E241" s="100" t="s">
        <v>72</v>
      </c>
      <c r="F241" s="277" t="s">
        <v>65</v>
      </c>
      <c r="G241" s="101">
        <v>5</v>
      </c>
      <c r="H241" s="101">
        <v>6.2</v>
      </c>
      <c r="I241" s="101">
        <v>5.3</v>
      </c>
      <c r="J241" s="101">
        <v>5.6</v>
      </c>
      <c r="K241" s="101">
        <v>5.8</v>
      </c>
      <c r="L241" s="278">
        <v>116354</v>
      </c>
      <c r="M241" s="100" t="s">
        <v>66</v>
      </c>
      <c r="N241" s="100" t="s">
        <v>190</v>
      </c>
      <c r="O241" s="100"/>
      <c r="P241" s="100"/>
      <c r="Q241" s="116"/>
      <c r="R241" s="116"/>
    </row>
    <row r="242" spans="1:18">
      <c r="A242" s="100" t="s">
        <v>15677</v>
      </c>
      <c r="B242" s="100" t="s">
        <v>15678</v>
      </c>
      <c r="C242" s="100" t="s">
        <v>9179</v>
      </c>
      <c r="D242" s="100" t="s">
        <v>8543</v>
      </c>
      <c r="E242" s="100" t="s">
        <v>107</v>
      </c>
      <c r="F242" s="277"/>
      <c r="G242" s="101">
        <v>7</v>
      </c>
      <c r="H242" s="101">
        <v>3.8</v>
      </c>
      <c r="I242" s="101">
        <v>4.7</v>
      </c>
      <c r="J242" s="101">
        <v>6.9</v>
      </c>
      <c r="K242" s="101">
        <v>5.0999999999999996</v>
      </c>
      <c r="L242" s="278"/>
      <c r="M242" s="100"/>
      <c r="N242" s="100"/>
      <c r="O242" s="100"/>
      <c r="P242" s="100"/>
      <c r="Q242" s="117"/>
    </row>
    <row r="243" spans="1:18">
      <c r="A243" s="100" t="s">
        <v>15675</v>
      </c>
      <c r="B243" s="100" t="s">
        <v>15676</v>
      </c>
      <c r="C243" s="100" t="s">
        <v>9176</v>
      </c>
      <c r="D243" s="100" t="s">
        <v>195</v>
      </c>
      <c r="E243" s="100" t="s">
        <v>72</v>
      </c>
      <c r="F243" s="277" t="s">
        <v>65</v>
      </c>
      <c r="G243" s="101">
        <v>5.6</v>
      </c>
      <c r="H243" s="101">
        <v>3.8</v>
      </c>
      <c r="I243" s="101">
        <v>2</v>
      </c>
      <c r="J243" s="101">
        <v>5.9</v>
      </c>
      <c r="K243" s="101">
        <v>4.5999999999999996</v>
      </c>
      <c r="L243" s="278">
        <v>290562</v>
      </c>
      <c r="M243" s="100" t="s">
        <v>66</v>
      </c>
      <c r="N243" s="100" t="s">
        <v>190</v>
      </c>
      <c r="O243" s="100"/>
      <c r="P243" s="100"/>
      <c r="Q243" s="117"/>
    </row>
    <row r="244" spans="1:18">
      <c r="A244" s="100" t="s">
        <v>15680</v>
      </c>
      <c r="B244" s="100" t="s">
        <v>15681</v>
      </c>
      <c r="C244" s="100" t="s">
        <v>9185</v>
      </c>
      <c r="D244" s="100" t="s">
        <v>8545</v>
      </c>
      <c r="E244" s="100" t="s">
        <v>72</v>
      </c>
      <c r="F244" s="277"/>
      <c r="G244" s="101">
        <v>4.4000000000000004</v>
      </c>
      <c r="H244" s="101">
        <v>7.1</v>
      </c>
      <c r="I244" s="101">
        <v>3.6</v>
      </c>
      <c r="J244" s="101">
        <v>5.8</v>
      </c>
      <c r="K244" s="101">
        <v>4.7</v>
      </c>
      <c r="L244" s="278">
        <v>491</v>
      </c>
      <c r="M244" s="100" t="s">
        <v>66</v>
      </c>
      <c r="N244" s="100" t="s">
        <v>103</v>
      </c>
      <c r="O244" s="100"/>
      <c r="P244" s="100"/>
      <c r="Q244" s="117"/>
    </row>
    <row r="245" spans="1:18">
      <c r="A245" s="100" t="s">
        <v>15679</v>
      </c>
      <c r="B245" s="100" t="s">
        <v>9181</v>
      </c>
      <c r="C245" s="100" t="s">
        <v>9182</v>
      </c>
      <c r="D245" s="100" t="s">
        <v>8545</v>
      </c>
      <c r="E245" s="100" t="s">
        <v>196</v>
      </c>
      <c r="F245" s="277" t="s">
        <v>73</v>
      </c>
      <c r="G245" s="101">
        <v>3.6</v>
      </c>
      <c r="H245" s="101">
        <v>4.9000000000000004</v>
      </c>
      <c r="I245" s="101">
        <v>4.3</v>
      </c>
      <c r="J245" s="101">
        <v>4</v>
      </c>
      <c r="K245" s="101">
        <v>4.3</v>
      </c>
      <c r="L245" s="278">
        <v>598</v>
      </c>
      <c r="M245" s="100" t="s">
        <v>66</v>
      </c>
      <c r="N245" s="100" t="s">
        <v>190</v>
      </c>
      <c r="O245" s="100"/>
      <c r="P245" s="100"/>
      <c r="Q245" s="116"/>
    </row>
    <row r="246" spans="1:18">
      <c r="A246" s="100" t="s">
        <v>15684</v>
      </c>
      <c r="B246" s="100" t="s">
        <v>15685</v>
      </c>
      <c r="C246" s="100" t="s">
        <v>9191</v>
      </c>
      <c r="D246" s="100" t="s">
        <v>8545</v>
      </c>
      <c r="E246" s="100" t="s">
        <v>196</v>
      </c>
      <c r="F246" s="277" t="s">
        <v>73</v>
      </c>
      <c r="G246" s="101">
        <v>4</v>
      </c>
      <c r="H246" s="101">
        <v>4.2</v>
      </c>
      <c r="I246" s="101">
        <v>4.2</v>
      </c>
      <c r="J246" s="101">
        <v>6.2</v>
      </c>
      <c r="K246" s="101">
        <v>4.9000000000000004</v>
      </c>
      <c r="L246" s="278">
        <v>32219</v>
      </c>
      <c r="M246" s="100" t="s">
        <v>66</v>
      </c>
      <c r="N246" s="100" t="s">
        <v>190</v>
      </c>
      <c r="O246" s="100"/>
      <c r="P246" s="100"/>
      <c r="Q246" s="117"/>
    </row>
    <row r="247" spans="1:18">
      <c r="A247" s="100" t="s">
        <v>15682</v>
      </c>
      <c r="B247" s="100" t="s">
        <v>15683</v>
      </c>
      <c r="C247" s="100" t="s">
        <v>9188</v>
      </c>
      <c r="D247" s="100" t="s">
        <v>8550</v>
      </c>
      <c r="E247" s="100" t="s">
        <v>196</v>
      </c>
      <c r="F247" s="277" t="s">
        <v>73</v>
      </c>
      <c r="G247" s="101">
        <v>3.5</v>
      </c>
      <c r="H247" s="101">
        <v>6.7</v>
      </c>
      <c r="I247" s="101">
        <v>5.0999999999999996</v>
      </c>
      <c r="J247" s="101">
        <v>1.9</v>
      </c>
      <c r="K247" s="101">
        <v>3.8</v>
      </c>
      <c r="L247" s="278">
        <v>5569</v>
      </c>
      <c r="M247" s="100" t="s">
        <v>66</v>
      </c>
      <c r="N247" s="100" t="s">
        <v>103</v>
      </c>
      <c r="O247" s="100"/>
      <c r="P247" s="116"/>
      <c r="Q247" s="116"/>
    </row>
    <row r="248" spans="1:18">
      <c r="A248" s="100" t="s">
        <v>15686</v>
      </c>
      <c r="B248" s="100" t="s">
        <v>15687</v>
      </c>
      <c r="C248" s="100" t="s">
        <v>9194</v>
      </c>
      <c r="D248" s="100" t="s">
        <v>195</v>
      </c>
      <c r="E248" s="100" t="s">
        <v>72</v>
      </c>
      <c r="F248" s="277" t="s">
        <v>65</v>
      </c>
      <c r="G248" s="101">
        <v>4.8</v>
      </c>
      <c r="H248" s="101">
        <v>4.8</v>
      </c>
      <c r="I248" s="101">
        <v>4.9000000000000004</v>
      </c>
      <c r="J248" s="101">
        <v>4.3</v>
      </c>
      <c r="K248" s="101">
        <v>4.5</v>
      </c>
      <c r="L248" s="278">
        <v>7750</v>
      </c>
      <c r="M248" s="100" t="s">
        <v>66</v>
      </c>
      <c r="N248" s="100" t="s">
        <v>103</v>
      </c>
      <c r="O248" s="100"/>
      <c r="P248" s="116"/>
      <c r="Q248" s="116"/>
    </row>
    <row r="249" spans="1:18">
      <c r="A249" s="100" t="s">
        <v>14909</v>
      </c>
      <c r="B249" s="100" t="s">
        <v>14910</v>
      </c>
      <c r="C249" s="100" t="s">
        <v>5286</v>
      </c>
      <c r="D249" s="100" t="s">
        <v>8545</v>
      </c>
      <c r="E249" s="100" t="s">
        <v>72</v>
      </c>
      <c r="F249" s="277" t="s">
        <v>65</v>
      </c>
      <c r="G249" s="101">
        <v>4.5</v>
      </c>
      <c r="H249" s="101">
        <v>5.0999999999999996</v>
      </c>
      <c r="I249" s="101">
        <v>3.7</v>
      </c>
      <c r="J249" s="101">
        <v>6.3</v>
      </c>
      <c r="K249" s="101">
        <v>4.7</v>
      </c>
      <c r="L249" s="278">
        <v>1798</v>
      </c>
      <c r="M249" s="100" t="s">
        <v>66</v>
      </c>
      <c r="N249" s="100" t="s">
        <v>103</v>
      </c>
      <c r="O249" s="100" t="s">
        <v>5305</v>
      </c>
      <c r="P249" s="116"/>
      <c r="Q249" s="116"/>
    </row>
    <row r="250" spans="1:18">
      <c r="A250" s="100" t="s">
        <v>12338</v>
      </c>
      <c r="B250" s="100" t="s">
        <v>12339</v>
      </c>
      <c r="C250" s="100" t="s">
        <v>8827</v>
      </c>
      <c r="D250" s="100" t="s">
        <v>8549</v>
      </c>
      <c r="E250" s="100" t="s">
        <v>196</v>
      </c>
      <c r="F250" s="277" t="s">
        <v>73</v>
      </c>
      <c r="G250" s="101">
        <v>3.9</v>
      </c>
      <c r="H250" s="101">
        <v>2</v>
      </c>
      <c r="I250" s="101">
        <v>4.3</v>
      </c>
      <c r="J250" s="101">
        <v>6.1</v>
      </c>
      <c r="K250" s="101">
        <v>4.4000000000000004</v>
      </c>
      <c r="L250" s="278">
        <v>1906</v>
      </c>
      <c r="M250" s="100" t="s">
        <v>66</v>
      </c>
      <c r="N250" s="100" t="s">
        <v>67</v>
      </c>
      <c r="O250" s="100" t="s">
        <v>8828</v>
      </c>
      <c r="P250" s="117"/>
      <c r="Q250" s="116"/>
    </row>
    <row r="251" spans="1:18">
      <c r="A251" s="100" t="s">
        <v>15688</v>
      </c>
      <c r="B251" s="100" t="s">
        <v>15689</v>
      </c>
      <c r="C251" s="100" t="s">
        <v>6391</v>
      </c>
      <c r="D251" s="100" t="s">
        <v>8578</v>
      </c>
      <c r="E251" s="100" t="s">
        <v>72</v>
      </c>
      <c r="F251" s="277" t="s">
        <v>65</v>
      </c>
      <c r="G251" s="101">
        <v>5.5</v>
      </c>
      <c r="H251" s="101">
        <v>2.2000000000000002</v>
      </c>
      <c r="I251" s="101">
        <v>5.0999999999999996</v>
      </c>
      <c r="J251" s="101">
        <v>4.8</v>
      </c>
      <c r="K251" s="101">
        <v>4.5</v>
      </c>
      <c r="L251" s="278">
        <v>7332</v>
      </c>
      <c r="M251" s="100" t="s">
        <v>66</v>
      </c>
      <c r="N251" s="100" t="s">
        <v>67</v>
      </c>
      <c r="O251" s="100" t="s">
        <v>6426</v>
      </c>
      <c r="P251" s="100"/>
      <c r="Q251" s="117"/>
    </row>
    <row r="252" spans="1:18">
      <c r="A252" s="100" t="s">
        <v>12185</v>
      </c>
      <c r="B252" s="100" t="s">
        <v>12186</v>
      </c>
      <c r="C252" s="100" t="s">
        <v>320</v>
      </c>
      <c r="D252" s="100" t="s">
        <v>8539</v>
      </c>
      <c r="E252" s="100" t="s">
        <v>94</v>
      </c>
      <c r="F252" s="277" t="s">
        <v>65</v>
      </c>
      <c r="G252" s="101">
        <v>8.1</v>
      </c>
      <c r="H252" s="101">
        <v>6.1</v>
      </c>
      <c r="I252" s="101">
        <v>6</v>
      </c>
      <c r="J252" s="101">
        <v>6.4</v>
      </c>
      <c r="K252" s="101">
        <v>6.2</v>
      </c>
      <c r="L252" s="278">
        <v>191082</v>
      </c>
      <c r="M252" s="100" t="s">
        <v>66</v>
      </c>
      <c r="N252" s="100" t="s">
        <v>103</v>
      </c>
      <c r="O252" s="100" t="s">
        <v>321</v>
      </c>
      <c r="P252" s="100"/>
      <c r="Q252" s="117"/>
    </row>
    <row r="253" spans="1:18">
      <c r="A253" s="100" t="s">
        <v>13286</v>
      </c>
      <c r="B253" s="100" t="s">
        <v>13287</v>
      </c>
      <c r="C253" s="100" t="s">
        <v>2346</v>
      </c>
      <c r="D253" s="100" t="s">
        <v>8562</v>
      </c>
      <c r="E253" s="100" t="s">
        <v>107</v>
      </c>
      <c r="F253" s="277" t="s">
        <v>65</v>
      </c>
      <c r="G253" s="101">
        <v>6.8</v>
      </c>
      <c r="H253" s="101">
        <v>5.2</v>
      </c>
      <c r="I253" s="101">
        <v>2.7</v>
      </c>
      <c r="J253" s="101">
        <v>5.9</v>
      </c>
      <c r="K253" s="101">
        <v>5.0999999999999996</v>
      </c>
      <c r="L253" s="278">
        <v>3832000</v>
      </c>
      <c r="M253" s="100" t="s">
        <v>66</v>
      </c>
      <c r="N253" s="100" t="s">
        <v>67</v>
      </c>
      <c r="O253" s="100" t="s">
        <v>2334</v>
      </c>
      <c r="P253" s="116"/>
      <c r="Q253" s="117"/>
    </row>
    <row r="254" spans="1:18">
      <c r="A254" s="100" t="s">
        <v>15690</v>
      </c>
      <c r="B254" s="100" t="s">
        <v>15691</v>
      </c>
      <c r="C254" s="100" t="s">
        <v>9195</v>
      </c>
      <c r="D254" s="100" t="s">
        <v>8548</v>
      </c>
      <c r="E254" s="100" t="s">
        <v>72</v>
      </c>
      <c r="F254" s="277" t="s">
        <v>73</v>
      </c>
      <c r="G254" s="101">
        <v>4.5999999999999996</v>
      </c>
      <c r="H254" s="101">
        <v>6.6</v>
      </c>
      <c r="I254" s="101">
        <v>4.7</v>
      </c>
      <c r="J254" s="101">
        <v>4.5999999999999996</v>
      </c>
      <c r="K254" s="101">
        <v>5.0999999999999996</v>
      </c>
      <c r="L254" s="278">
        <v>14190</v>
      </c>
      <c r="M254" s="100" t="s">
        <v>66</v>
      </c>
      <c r="N254" s="100" t="s">
        <v>247</v>
      </c>
      <c r="O254" s="100"/>
      <c r="P254" s="100"/>
      <c r="Q254" s="117"/>
    </row>
    <row r="255" spans="1:18">
      <c r="A255" s="100" t="s">
        <v>15692</v>
      </c>
      <c r="B255" s="100" t="s">
        <v>15693</v>
      </c>
      <c r="C255" s="100" t="s">
        <v>9198</v>
      </c>
      <c r="D255" s="100" t="s">
        <v>8579</v>
      </c>
      <c r="E255" s="100" t="s">
        <v>107</v>
      </c>
      <c r="F255" s="277" t="s">
        <v>65</v>
      </c>
      <c r="G255" s="101">
        <v>6.5</v>
      </c>
      <c r="H255" s="101">
        <v>5.6</v>
      </c>
      <c r="I255" s="101">
        <v>5.7</v>
      </c>
      <c r="J255" s="101">
        <v>5.5</v>
      </c>
      <c r="K255" s="101">
        <v>5.6</v>
      </c>
      <c r="L255" s="278">
        <v>487175</v>
      </c>
      <c r="M255" s="100" t="s">
        <v>66</v>
      </c>
      <c r="N255" s="100" t="s">
        <v>103</v>
      </c>
      <c r="O255" s="100"/>
      <c r="P255" s="100"/>
      <c r="Q255" s="117"/>
    </row>
    <row r="256" spans="1:18">
      <c r="A256" s="100" t="s">
        <v>14763</v>
      </c>
      <c r="B256" s="100" t="s">
        <v>5040</v>
      </c>
      <c r="C256" s="100" t="s">
        <v>5041</v>
      </c>
      <c r="D256" s="100" t="s">
        <v>8548</v>
      </c>
      <c r="E256" s="100" t="s">
        <v>196</v>
      </c>
      <c r="F256" s="277" t="s">
        <v>65</v>
      </c>
      <c r="G256" s="101">
        <v>4.2</v>
      </c>
      <c r="H256" s="101">
        <v>5.0999999999999996</v>
      </c>
      <c r="I256" s="101">
        <v>4.4000000000000004</v>
      </c>
      <c r="J256" s="101">
        <v>5.5</v>
      </c>
      <c r="K256" s="101">
        <v>5.0999999999999996</v>
      </c>
      <c r="L256" s="278">
        <v>30315</v>
      </c>
      <c r="M256" s="100" t="s">
        <v>66</v>
      </c>
      <c r="N256" s="100" t="s">
        <v>67</v>
      </c>
      <c r="O256" s="100" t="s">
        <v>5062</v>
      </c>
      <c r="P256" s="100"/>
      <c r="Q256" s="117"/>
      <c r="R256" s="116"/>
    </row>
    <row r="257" spans="1:18">
      <c r="A257" s="100" t="s">
        <v>15694</v>
      </c>
      <c r="B257" s="100" t="s">
        <v>15695</v>
      </c>
      <c r="C257" s="100" t="s">
        <v>6395</v>
      </c>
      <c r="D257" s="100" t="s">
        <v>8580</v>
      </c>
      <c r="E257" s="100" t="s">
        <v>196</v>
      </c>
      <c r="F257" s="277" t="s">
        <v>95</v>
      </c>
      <c r="G257" s="101">
        <v>3.1</v>
      </c>
      <c r="H257" s="101">
        <v>3.7</v>
      </c>
      <c r="I257" s="101">
        <v>5</v>
      </c>
      <c r="J257" s="101">
        <v>3.3</v>
      </c>
      <c r="K257" s="101">
        <v>4</v>
      </c>
      <c r="L257" s="278">
        <v>29229</v>
      </c>
      <c r="M257" s="100" t="s">
        <v>66</v>
      </c>
      <c r="N257" s="100" t="s">
        <v>264</v>
      </c>
      <c r="O257" s="100" t="s">
        <v>6430</v>
      </c>
      <c r="P257" s="100"/>
      <c r="Q257" s="117"/>
    </row>
    <row r="258" spans="1:18">
      <c r="A258" s="100" t="s">
        <v>15696</v>
      </c>
      <c r="B258" s="100" t="s">
        <v>15697</v>
      </c>
      <c r="C258" s="100" t="s">
        <v>9201</v>
      </c>
      <c r="D258" s="100" t="s">
        <v>8545</v>
      </c>
      <c r="E258" s="100" t="s">
        <v>196</v>
      </c>
      <c r="F258" s="277" t="s">
        <v>73</v>
      </c>
      <c r="G258" s="101">
        <v>4</v>
      </c>
      <c r="H258" s="101">
        <v>5.8</v>
      </c>
      <c r="I258" s="101">
        <v>3.8</v>
      </c>
      <c r="J258" s="101">
        <v>5.4</v>
      </c>
      <c r="K258" s="101">
        <v>4.5999999999999996</v>
      </c>
      <c r="L258" s="278">
        <v>3714</v>
      </c>
      <c r="M258" s="100" t="s">
        <v>66</v>
      </c>
      <c r="N258" s="100" t="s">
        <v>103</v>
      </c>
      <c r="O258" s="100"/>
      <c r="P258" s="100"/>
      <c r="Q258" s="116"/>
    </row>
    <row r="259" spans="1:18">
      <c r="A259" s="100" t="s">
        <v>16604</v>
      </c>
      <c r="B259" s="100" t="s">
        <v>16605</v>
      </c>
      <c r="C259" s="100" t="s">
        <v>7078</v>
      </c>
      <c r="D259" s="100" t="s">
        <v>8565</v>
      </c>
      <c r="E259" s="100" t="s">
        <v>72</v>
      </c>
      <c r="F259" s="277" t="s">
        <v>65</v>
      </c>
      <c r="G259" s="101">
        <v>5.5</v>
      </c>
      <c r="H259" s="101">
        <v>5.7</v>
      </c>
      <c r="I259" s="101">
        <v>3.9</v>
      </c>
      <c r="J259" s="101">
        <v>5.3</v>
      </c>
      <c r="K259" s="101">
        <v>4.5999999999999996</v>
      </c>
      <c r="L259" s="278">
        <v>15317</v>
      </c>
      <c r="M259" s="100" t="s">
        <v>66</v>
      </c>
      <c r="N259" s="100" t="s">
        <v>103</v>
      </c>
      <c r="O259" s="100" t="s">
        <v>7099</v>
      </c>
      <c r="P259" s="100"/>
      <c r="Q259" s="117"/>
    </row>
    <row r="260" spans="1:18">
      <c r="A260" s="100" t="s">
        <v>15698</v>
      </c>
      <c r="B260" s="100" t="s">
        <v>15699</v>
      </c>
      <c r="C260" s="100" t="s">
        <v>9204</v>
      </c>
      <c r="D260" s="100" t="s">
        <v>8550</v>
      </c>
      <c r="E260" s="100" t="s">
        <v>72</v>
      </c>
      <c r="F260" s="277" t="s">
        <v>73</v>
      </c>
      <c r="G260" s="101">
        <v>5.6</v>
      </c>
      <c r="H260" s="101">
        <v>8</v>
      </c>
      <c r="I260" s="101">
        <v>3.4</v>
      </c>
      <c r="J260" s="101">
        <v>6.4</v>
      </c>
      <c r="K260" s="101">
        <v>5</v>
      </c>
      <c r="L260" s="278">
        <v>2542</v>
      </c>
      <c r="M260" s="100" t="s">
        <v>66</v>
      </c>
      <c r="N260" s="100" t="s">
        <v>190</v>
      </c>
      <c r="O260" s="100"/>
      <c r="P260" s="100"/>
      <c r="Q260" s="117"/>
    </row>
    <row r="261" spans="1:18">
      <c r="A261" s="100" t="s">
        <v>15700</v>
      </c>
      <c r="B261" s="100" t="s">
        <v>9206</v>
      </c>
      <c r="C261" s="100" t="s">
        <v>9207</v>
      </c>
      <c r="D261" s="100" t="s">
        <v>8563</v>
      </c>
      <c r="E261" s="100" t="s">
        <v>72</v>
      </c>
      <c r="F261" s="277" t="s">
        <v>65</v>
      </c>
      <c r="G261" s="101">
        <v>5</v>
      </c>
      <c r="H261" s="101">
        <v>4.9000000000000004</v>
      </c>
      <c r="I261" s="101">
        <v>4.5</v>
      </c>
      <c r="J261" s="101">
        <v>4.8</v>
      </c>
      <c r="K261" s="101">
        <v>4.5999999999999996</v>
      </c>
      <c r="L261" s="278">
        <v>1566</v>
      </c>
      <c r="M261" s="100" t="s">
        <v>66</v>
      </c>
      <c r="N261" s="100" t="s">
        <v>190</v>
      </c>
      <c r="O261" s="100"/>
      <c r="P261" s="100"/>
      <c r="Q261" s="117"/>
    </row>
    <row r="262" spans="1:18">
      <c r="A262" s="100" t="s">
        <v>13871</v>
      </c>
      <c r="B262" s="100" t="s">
        <v>13872</v>
      </c>
      <c r="C262" s="100" t="s">
        <v>3287</v>
      </c>
      <c r="D262" s="100" t="s">
        <v>8558</v>
      </c>
      <c r="E262" s="100" t="s">
        <v>107</v>
      </c>
      <c r="F262" s="277" t="s">
        <v>252</v>
      </c>
      <c r="G262" s="101">
        <v>6.5</v>
      </c>
      <c r="H262" s="101">
        <v>4.9000000000000004</v>
      </c>
      <c r="I262" s="101">
        <v>6.1</v>
      </c>
      <c r="J262" s="101">
        <v>4.7</v>
      </c>
      <c r="K262" s="101">
        <v>5.3</v>
      </c>
      <c r="L262" s="278">
        <v>908822</v>
      </c>
      <c r="M262" s="100" t="s">
        <v>66</v>
      </c>
      <c r="N262" s="100" t="s">
        <v>67</v>
      </c>
      <c r="O262" s="100" t="s">
        <v>3264</v>
      </c>
      <c r="P262" s="100"/>
      <c r="Q262" s="117"/>
    </row>
    <row r="263" spans="1:18">
      <c r="A263" s="100" t="s">
        <v>13865</v>
      </c>
      <c r="B263" s="100" t="s">
        <v>13866</v>
      </c>
      <c r="C263" s="100" t="s">
        <v>3275</v>
      </c>
      <c r="D263" s="100" t="s">
        <v>8544</v>
      </c>
      <c r="E263" s="100" t="s">
        <v>196</v>
      </c>
      <c r="F263" s="277" t="s">
        <v>65</v>
      </c>
      <c r="G263" s="101">
        <v>4.2</v>
      </c>
      <c r="H263" s="101">
        <v>6.7</v>
      </c>
      <c r="I263" s="101">
        <v>6.2</v>
      </c>
      <c r="J263" s="101">
        <v>3.6</v>
      </c>
      <c r="K263" s="101">
        <v>5</v>
      </c>
      <c r="L263" s="278">
        <v>9939</v>
      </c>
      <c r="M263" s="100" t="s">
        <v>66</v>
      </c>
      <c r="N263" s="100" t="s">
        <v>190</v>
      </c>
      <c r="O263" s="100" t="s">
        <v>3257</v>
      </c>
      <c r="P263" s="100"/>
      <c r="Q263" s="117"/>
    </row>
    <row r="264" spans="1:18">
      <c r="A264" s="100" t="s">
        <v>13867</v>
      </c>
      <c r="B264" s="100" t="s">
        <v>13868</v>
      </c>
      <c r="C264" s="100" t="s">
        <v>3279</v>
      </c>
      <c r="D264" s="100" t="s">
        <v>8553</v>
      </c>
      <c r="E264" s="100" t="s">
        <v>94</v>
      </c>
      <c r="F264" s="277" t="s">
        <v>65</v>
      </c>
      <c r="G264" s="101">
        <v>8.4</v>
      </c>
      <c r="H264" s="101">
        <v>6.5</v>
      </c>
      <c r="I264" s="101">
        <v>4.8</v>
      </c>
      <c r="J264" s="101">
        <v>4.9000000000000004</v>
      </c>
      <c r="K264" s="101">
        <v>5.6</v>
      </c>
      <c r="L264" s="278">
        <v>3957630</v>
      </c>
      <c r="M264" s="100" t="s">
        <v>66</v>
      </c>
      <c r="N264" s="100" t="s">
        <v>67</v>
      </c>
      <c r="O264" s="100" t="s">
        <v>3259</v>
      </c>
      <c r="P264" s="100"/>
      <c r="Q264" s="117"/>
    </row>
    <row r="265" spans="1:18">
      <c r="A265" s="100" t="s">
        <v>15701</v>
      </c>
      <c r="B265" s="100" t="s">
        <v>15702</v>
      </c>
      <c r="C265" s="100" t="s">
        <v>9210</v>
      </c>
      <c r="D265" s="100" t="s">
        <v>8559</v>
      </c>
      <c r="E265" s="100" t="s">
        <v>72</v>
      </c>
      <c r="F265" s="277" t="s">
        <v>65</v>
      </c>
      <c r="G265" s="101">
        <v>4.7</v>
      </c>
      <c r="H265" s="101">
        <v>1.8</v>
      </c>
      <c r="I265" s="101">
        <v>4.4000000000000004</v>
      </c>
      <c r="J265" s="101">
        <v>5.8</v>
      </c>
      <c r="K265" s="101">
        <v>4.4000000000000004</v>
      </c>
      <c r="L265" s="278">
        <v>125648</v>
      </c>
      <c r="M265" s="100" t="s">
        <v>66</v>
      </c>
      <c r="N265" s="100" t="s">
        <v>190</v>
      </c>
      <c r="O265" s="100"/>
      <c r="P265" s="100"/>
      <c r="Q265" s="117"/>
    </row>
    <row r="266" spans="1:18">
      <c r="A266" s="100" t="s">
        <v>15216</v>
      </c>
      <c r="B266" s="100" t="s">
        <v>15217</v>
      </c>
      <c r="C266" s="100" t="s">
        <v>5844</v>
      </c>
      <c r="D266" s="100" t="s">
        <v>8548</v>
      </c>
      <c r="E266" s="100" t="s">
        <v>72</v>
      </c>
      <c r="F266" s="277" t="s">
        <v>95</v>
      </c>
      <c r="G266" s="101">
        <v>4.3</v>
      </c>
      <c r="H266" s="101">
        <v>6.6</v>
      </c>
      <c r="I266" s="101">
        <v>5.0999999999999996</v>
      </c>
      <c r="J266" s="101">
        <v>4.4000000000000004</v>
      </c>
      <c r="K266" s="101">
        <v>5.3</v>
      </c>
      <c r="L266" s="278">
        <v>47834</v>
      </c>
      <c r="M266" s="100" t="s">
        <v>66</v>
      </c>
      <c r="N266" s="100" t="s">
        <v>264</v>
      </c>
      <c r="O266" s="100" t="s">
        <v>5879</v>
      </c>
      <c r="P266" s="100"/>
      <c r="Q266" s="117"/>
    </row>
    <row r="267" spans="1:18">
      <c r="A267" s="100" t="s">
        <v>13526</v>
      </c>
      <c r="B267" s="100" t="s">
        <v>15416</v>
      </c>
      <c r="C267" s="100" t="s">
        <v>6167</v>
      </c>
      <c r="D267" s="100" t="s">
        <v>8566</v>
      </c>
      <c r="E267" s="100" t="s">
        <v>72</v>
      </c>
      <c r="F267" s="277" t="s">
        <v>65</v>
      </c>
      <c r="G267" s="101">
        <v>5.5</v>
      </c>
      <c r="H267" s="101">
        <v>5.5</v>
      </c>
      <c r="I267" s="101">
        <v>5.9</v>
      </c>
      <c r="J267" s="101">
        <v>4.5</v>
      </c>
      <c r="K267" s="101">
        <v>5.3</v>
      </c>
      <c r="L267" s="278">
        <v>1794103</v>
      </c>
      <c r="M267" s="100" t="s">
        <v>66</v>
      </c>
      <c r="N267" s="100" t="s">
        <v>67</v>
      </c>
      <c r="O267" s="100" t="s">
        <v>6211</v>
      </c>
      <c r="P267" s="100"/>
      <c r="Q267" s="117"/>
    </row>
    <row r="268" spans="1:18">
      <c r="A268" s="100" t="s">
        <v>15304</v>
      </c>
      <c r="B268" s="100" t="s">
        <v>15305</v>
      </c>
      <c r="C268" s="100" t="s">
        <v>5939</v>
      </c>
      <c r="D268" s="100" t="s">
        <v>8592</v>
      </c>
      <c r="E268" s="100" t="s">
        <v>196</v>
      </c>
      <c r="F268" s="277" t="s">
        <v>95</v>
      </c>
      <c r="G268" s="101">
        <v>3.5</v>
      </c>
      <c r="H268" s="101">
        <v>3.2</v>
      </c>
      <c r="I268" s="101">
        <v>7.7</v>
      </c>
      <c r="J268" s="101">
        <v>0.5</v>
      </c>
      <c r="K268" s="101">
        <v>3.7</v>
      </c>
      <c r="L268" s="278">
        <v>51933</v>
      </c>
      <c r="M268" s="100" t="s">
        <v>66</v>
      </c>
      <c r="N268" s="100" t="s">
        <v>67</v>
      </c>
      <c r="O268" s="100" t="s">
        <v>5984</v>
      </c>
      <c r="P268" s="100"/>
      <c r="Q268" s="117"/>
      <c r="R268" s="117"/>
    </row>
    <row r="269" spans="1:18">
      <c r="A269" s="100" t="s">
        <v>15460</v>
      </c>
      <c r="B269" s="100" t="s">
        <v>15461</v>
      </c>
      <c r="C269" s="100" t="s">
        <v>8994</v>
      </c>
      <c r="D269" s="100" t="s">
        <v>78</v>
      </c>
      <c r="E269" s="100" t="s">
        <v>107</v>
      </c>
      <c r="F269" s="277" t="s">
        <v>73</v>
      </c>
      <c r="G269" s="101">
        <v>6.9</v>
      </c>
      <c r="H269" s="101">
        <v>8</v>
      </c>
      <c r="I269" s="101">
        <v>5.7</v>
      </c>
      <c r="J269" s="101">
        <v>6.3</v>
      </c>
      <c r="K269" s="101">
        <v>6.1</v>
      </c>
      <c r="L269" s="278">
        <v>9019</v>
      </c>
      <c r="M269" s="100" t="s">
        <v>66</v>
      </c>
      <c r="N269" s="100" t="s">
        <v>103</v>
      </c>
      <c r="O269" s="100"/>
      <c r="P269" s="100"/>
      <c r="Q269" s="117"/>
    </row>
    <row r="270" spans="1:18">
      <c r="A270" s="100" t="s">
        <v>13318</v>
      </c>
      <c r="B270" s="100" t="s">
        <v>13319</v>
      </c>
      <c r="C270" s="100" t="s">
        <v>2398</v>
      </c>
      <c r="D270" s="100" t="s">
        <v>174</v>
      </c>
      <c r="E270" s="100" t="s">
        <v>94</v>
      </c>
      <c r="F270" s="277" t="s">
        <v>73</v>
      </c>
      <c r="G270" s="101">
        <v>8.3000000000000007</v>
      </c>
      <c r="H270" s="101">
        <v>3.4</v>
      </c>
      <c r="I270" s="101">
        <v>7.8</v>
      </c>
      <c r="J270" s="101">
        <v>6.9</v>
      </c>
      <c r="K270" s="101">
        <v>6.3</v>
      </c>
      <c r="L270" s="278">
        <v>332527</v>
      </c>
      <c r="M270" s="100" t="s">
        <v>66</v>
      </c>
      <c r="N270" s="100" t="s">
        <v>67</v>
      </c>
      <c r="O270" s="100" t="s">
        <v>2381</v>
      </c>
      <c r="P270" s="100"/>
      <c r="Q270" s="117"/>
    </row>
    <row r="271" spans="1:18">
      <c r="A271" s="100" t="s">
        <v>15318</v>
      </c>
      <c r="B271" s="100" t="s">
        <v>15319</v>
      </c>
      <c r="C271" s="100" t="s">
        <v>5967</v>
      </c>
      <c r="D271" s="100" t="s">
        <v>8577</v>
      </c>
      <c r="E271" s="100" t="s">
        <v>285</v>
      </c>
      <c r="F271" s="277" t="s">
        <v>95</v>
      </c>
      <c r="G271" s="101">
        <v>1.4</v>
      </c>
      <c r="H271" s="101">
        <v>2.6</v>
      </c>
      <c r="I271" s="101">
        <v>2.9</v>
      </c>
      <c r="J271" s="101">
        <v>1.5</v>
      </c>
      <c r="K271" s="101">
        <v>2.2999999999999998</v>
      </c>
      <c r="L271" s="278">
        <v>4060289</v>
      </c>
      <c r="M271" s="100" t="s">
        <v>66</v>
      </c>
      <c r="N271" s="100" t="s">
        <v>67</v>
      </c>
      <c r="O271" s="100" t="s">
        <v>6012</v>
      </c>
      <c r="P271" s="100"/>
      <c r="Q271" s="116"/>
    </row>
    <row r="272" spans="1:18">
      <c r="A272" s="100" t="s">
        <v>13758</v>
      </c>
      <c r="B272" s="100" t="s">
        <v>13759</v>
      </c>
      <c r="C272" s="100" t="s">
        <v>3119</v>
      </c>
      <c r="D272" s="100" t="s">
        <v>83</v>
      </c>
      <c r="E272" s="100" t="s">
        <v>107</v>
      </c>
      <c r="F272" s="277" t="s">
        <v>95</v>
      </c>
      <c r="G272" s="101">
        <v>6.9</v>
      </c>
      <c r="H272" s="101">
        <v>6.8</v>
      </c>
      <c r="I272" s="101">
        <v>3.4</v>
      </c>
      <c r="J272" s="101">
        <v>5.9</v>
      </c>
      <c r="K272" s="101">
        <v>6</v>
      </c>
      <c r="L272" s="278">
        <v>41239</v>
      </c>
      <c r="M272" s="100" t="s">
        <v>66</v>
      </c>
      <c r="N272" s="100" t="s">
        <v>67</v>
      </c>
      <c r="O272" s="100" t="s">
        <v>3096</v>
      </c>
      <c r="P272" s="100"/>
      <c r="Q272" s="116"/>
    </row>
    <row r="273" spans="1:18">
      <c r="A273" s="100" t="s">
        <v>14875</v>
      </c>
      <c r="B273" s="100" t="s">
        <v>14876</v>
      </c>
      <c r="C273" s="100" t="s">
        <v>5248</v>
      </c>
      <c r="D273" s="100" t="s">
        <v>8566</v>
      </c>
      <c r="E273" s="100" t="s">
        <v>107</v>
      </c>
      <c r="F273" s="277" t="s">
        <v>65</v>
      </c>
      <c r="G273" s="101">
        <v>6.5</v>
      </c>
      <c r="H273" s="101">
        <v>3.3</v>
      </c>
      <c r="I273" s="101">
        <v>7.4</v>
      </c>
      <c r="J273" s="101">
        <v>5.4</v>
      </c>
      <c r="K273" s="101">
        <v>5.7</v>
      </c>
      <c r="L273" s="278">
        <v>24590</v>
      </c>
      <c r="M273" s="100" t="s">
        <v>66</v>
      </c>
      <c r="N273" s="100" t="s">
        <v>67</v>
      </c>
      <c r="O273" s="100"/>
      <c r="P273" s="100"/>
      <c r="Q273" s="117"/>
    </row>
    <row r="274" spans="1:18">
      <c r="A274" s="100" t="s">
        <v>14574</v>
      </c>
      <c r="B274" s="100" t="s">
        <v>14575</v>
      </c>
      <c r="C274" s="100" t="s">
        <v>4709</v>
      </c>
      <c r="D274" s="100" t="s">
        <v>8566</v>
      </c>
      <c r="E274" s="100" t="s">
        <v>107</v>
      </c>
      <c r="F274" s="277" t="s">
        <v>65</v>
      </c>
      <c r="G274" s="101">
        <v>5.8</v>
      </c>
      <c r="H274" s="101">
        <v>4.4000000000000004</v>
      </c>
      <c r="I274" s="101">
        <v>5.6</v>
      </c>
      <c r="J274" s="101">
        <v>5.4</v>
      </c>
      <c r="K274" s="101">
        <v>5.3</v>
      </c>
      <c r="L274" s="278">
        <v>138400</v>
      </c>
      <c r="M274" s="100" t="s">
        <v>66</v>
      </c>
      <c r="N274" s="100" t="s">
        <v>67</v>
      </c>
      <c r="O274" s="100" t="s">
        <v>4690</v>
      </c>
      <c r="P274" s="100"/>
      <c r="Q274" s="117"/>
    </row>
    <row r="275" spans="1:18">
      <c r="A275" s="100" t="s">
        <v>15423</v>
      </c>
      <c r="B275" s="100" t="s">
        <v>15424</v>
      </c>
      <c r="C275" s="100" t="s">
        <v>6183</v>
      </c>
      <c r="D275" s="100" t="s">
        <v>8566</v>
      </c>
      <c r="E275" s="100" t="s">
        <v>285</v>
      </c>
      <c r="F275" s="277"/>
      <c r="G275" s="101">
        <v>1.3</v>
      </c>
      <c r="H275" s="101">
        <v>2.2999999999999998</v>
      </c>
      <c r="I275" s="101">
        <v>5.6</v>
      </c>
      <c r="J275" s="101">
        <v>4.3</v>
      </c>
      <c r="K275" s="101">
        <v>4.4000000000000004</v>
      </c>
      <c r="L275" s="278">
        <v>3852</v>
      </c>
      <c r="M275" s="100" t="s">
        <v>66</v>
      </c>
      <c r="N275" s="100" t="s">
        <v>543</v>
      </c>
      <c r="O275" s="100" t="s">
        <v>6225</v>
      </c>
      <c r="P275" s="100"/>
      <c r="Q275" s="117"/>
    </row>
    <row r="276" spans="1:18">
      <c r="A276" s="100" t="s">
        <v>14895</v>
      </c>
      <c r="B276" s="100" t="s">
        <v>14896</v>
      </c>
      <c r="C276" s="100" t="s">
        <v>5274</v>
      </c>
      <c r="D276" s="100" t="s">
        <v>8566</v>
      </c>
      <c r="E276" s="100" t="s">
        <v>64</v>
      </c>
      <c r="F276" s="277" t="s">
        <v>65</v>
      </c>
      <c r="G276" s="101">
        <v>9.6999999999999993</v>
      </c>
      <c r="H276" s="101">
        <v>4.5</v>
      </c>
      <c r="I276" s="101">
        <v>10</v>
      </c>
      <c r="J276" s="101">
        <v>5.3</v>
      </c>
      <c r="K276" s="101">
        <v>6.6</v>
      </c>
      <c r="L276" s="278">
        <v>155200</v>
      </c>
      <c r="M276" s="100" t="s">
        <v>125</v>
      </c>
      <c r="N276" s="100" t="s">
        <v>67</v>
      </c>
      <c r="O276" s="100" t="s">
        <v>5293</v>
      </c>
      <c r="P276" s="100"/>
      <c r="Q276" s="117"/>
    </row>
    <row r="277" spans="1:18">
      <c r="A277" s="100" t="s">
        <v>15425</v>
      </c>
      <c r="B277" s="100" t="s">
        <v>15426</v>
      </c>
      <c r="C277" s="100" t="s">
        <v>8748</v>
      </c>
      <c r="D277" s="100" t="s">
        <v>8566</v>
      </c>
      <c r="E277" s="100"/>
      <c r="F277" s="277"/>
      <c r="G277" s="101"/>
      <c r="H277" s="101"/>
      <c r="I277" s="101"/>
      <c r="J277" s="101"/>
      <c r="K277" s="101"/>
      <c r="L277" s="278">
        <v>16332</v>
      </c>
      <c r="M277" s="100" t="s">
        <v>66</v>
      </c>
      <c r="N277" s="100" t="s">
        <v>543</v>
      </c>
      <c r="O277" s="100"/>
      <c r="P277" s="100"/>
      <c r="Q277" s="117"/>
    </row>
    <row r="278" spans="1:18">
      <c r="A278" s="100" t="s">
        <v>18609</v>
      </c>
      <c r="B278" s="100" t="s">
        <v>18610</v>
      </c>
      <c r="C278" s="100" t="s">
        <v>8473</v>
      </c>
      <c r="D278" s="100" t="s">
        <v>8563</v>
      </c>
      <c r="E278" s="100" t="s">
        <v>107</v>
      </c>
      <c r="F278" s="277" t="s">
        <v>73</v>
      </c>
      <c r="G278" s="101">
        <v>6.9</v>
      </c>
      <c r="H278" s="101">
        <v>3.8</v>
      </c>
      <c r="I278" s="101">
        <v>5.4</v>
      </c>
      <c r="J278" s="101">
        <v>5.3</v>
      </c>
      <c r="K278" s="101">
        <v>5.2</v>
      </c>
      <c r="L278" s="278">
        <v>197149</v>
      </c>
      <c r="M278" s="100" t="s">
        <v>125</v>
      </c>
      <c r="N278" s="100" t="s">
        <v>67</v>
      </c>
      <c r="O278" s="100" t="s">
        <v>18611</v>
      </c>
      <c r="P278" s="100"/>
      <c r="Q278" s="117"/>
      <c r="R278" s="117"/>
    </row>
    <row r="279" spans="1:18">
      <c r="A279" s="100" t="s">
        <v>15703</v>
      </c>
      <c r="B279" s="100" t="s">
        <v>15704</v>
      </c>
      <c r="C279" s="100" t="s">
        <v>9213</v>
      </c>
      <c r="D279" s="100" t="s">
        <v>8541</v>
      </c>
      <c r="E279" s="100" t="s">
        <v>107</v>
      </c>
      <c r="F279" s="277" t="s">
        <v>73</v>
      </c>
      <c r="G279" s="101">
        <v>7.1</v>
      </c>
      <c r="H279" s="101">
        <v>5.5</v>
      </c>
      <c r="I279" s="101">
        <v>5.9</v>
      </c>
      <c r="J279" s="101">
        <v>4.8</v>
      </c>
      <c r="K279" s="101">
        <v>5.4</v>
      </c>
      <c r="L279" s="278">
        <v>7588</v>
      </c>
      <c r="M279" s="100" t="s">
        <v>66</v>
      </c>
      <c r="N279" s="100" t="s">
        <v>247</v>
      </c>
      <c r="O279" s="100"/>
      <c r="P279" s="100"/>
      <c r="Q279" s="117"/>
    </row>
    <row r="280" spans="1:18">
      <c r="A280" s="100" t="s">
        <v>15182</v>
      </c>
      <c r="B280" s="100" t="s">
        <v>15183</v>
      </c>
      <c r="C280" s="100" t="s">
        <v>5776</v>
      </c>
      <c r="D280" s="100" t="s">
        <v>8579</v>
      </c>
      <c r="E280" s="100" t="s">
        <v>94</v>
      </c>
      <c r="F280" s="277" t="s">
        <v>65</v>
      </c>
      <c r="G280" s="101">
        <v>7.9</v>
      </c>
      <c r="H280" s="101">
        <v>6.6</v>
      </c>
      <c r="I280" s="101">
        <v>5.5</v>
      </c>
      <c r="J280" s="101">
        <v>6.5</v>
      </c>
      <c r="K280" s="101">
        <v>6.3</v>
      </c>
      <c r="L280" s="278">
        <v>289266</v>
      </c>
      <c r="M280" s="100" t="s">
        <v>66</v>
      </c>
      <c r="N280" s="100" t="s">
        <v>67</v>
      </c>
      <c r="O280" s="100" t="s">
        <v>5819</v>
      </c>
      <c r="P280" s="100"/>
      <c r="Q280" s="117"/>
    </row>
    <row r="281" spans="1:18">
      <c r="A281" s="100" t="s">
        <v>13786</v>
      </c>
      <c r="B281" s="100" t="s">
        <v>13787</v>
      </c>
      <c r="C281" s="100" t="s">
        <v>3147</v>
      </c>
      <c r="D281" s="100" t="s">
        <v>8565</v>
      </c>
      <c r="E281" s="100" t="s">
        <v>94</v>
      </c>
      <c r="F281" s="277" t="s">
        <v>65</v>
      </c>
      <c r="G281" s="101">
        <v>8</v>
      </c>
      <c r="H281" s="101">
        <v>8.4</v>
      </c>
      <c r="I281" s="101">
        <v>6.1</v>
      </c>
      <c r="J281" s="101">
        <v>5.7</v>
      </c>
      <c r="K281" s="101">
        <v>6.2</v>
      </c>
      <c r="L281" s="278">
        <v>63659</v>
      </c>
      <c r="M281" s="100" t="s">
        <v>66</v>
      </c>
      <c r="N281" s="100" t="s">
        <v>67</v>
      </c>
      <c r="O281" s="100" t="s">
        <v>3124</v>
      </c>
      <c r="P281" s="100"/>
      <c r="Q281" s="117"/>
    </row>
    <row r="282" spans="1:18">
      <c r="A282" s="100" t="s">
        <v>13346</v>
      </c>
      <c r="B282" s="100" t="s">
        <v>13347</v>
      </c>
      <c r="C282" s="100" t="s">
        <v>2450</v>
      </c>
      <c r="D282" s="100" t="s">
        <v>179</v>
      </c>
      <c r="E282" s="100" t="s">
        <v>94</v>
      </c>
      <c r="F282" s="277" t="s">
        <v>65</v>
      </c>
      <c r="G282" s="101">
        <v>8.1</v>
      </c>
      <c r="H282" s="101">
        <v>5.4</v>
      </c>
      <c r="I282" s="101">
        <v>3.8</v>
      </c>
      <c r="J282" s="101">
        <v>7</v>
      </c>
      <c r="K282" s="101">
        <v>5.4</v>
      </c>
      <c r="L282" s="278">
        <v>3993011</v>
      </c>
      <c r="M282" s="100" t="s">
        <v>66</v>
      </c>
      <c r="N282" s="100" t="s">
        <v>67</v>
      </c>
      <c r="O282" s="100" t="s">
        <v>2432</v>
      </c>
      <c r="P282" s="100"/>
      <c r="Q282" s="117"/>
    </row>
    <row r="283" spans="1:18">
      <c r="A283" s="100" t="s">
        <v>15705</v>
      </c>
      <c r="B283" s="100" t="s">
        <v>15706</v>
      </c>
      <c r="C283" s="100" t="s">
        <v>6399</v>
      </c>
      <c r="D283" s="100" t="s">
        <v>8565</v>
      </c>
      <c r="E283" s="100" t="s">
        <v>72</v>
      </c>
      <c r="F283" s="277" t="s">
        <v>73</v>
      </c>
      <c r="G283" s="101">
        <v>5</v>
      </c>
      <c r="H283" s="101">
        <v>4</v>
      </c>
      <c r="I283" s="101">
        <v>4.8</v>
      </c>
      <c r="J283" s="101">
        <v>7</v>
      </c>
      <c r="K283" s="101">
        <v>5.4</v>
      </c>
      <c r="L283" s="278">
        <v>23932</v>
      </c>
      <c r="M283" s="100" t="s">
        <v>66</v>
      </c>
      <c r="N283" s="100" t="s">
        <v>67</v>
      </c>
      <c r="O283" s="100" t="s">
        <v>6434</v>
      </c>
      <c r="P283" s="100"/>
      <c r="Q283" s="117"/>
    </row>
    <row r="284" spans="1:18">
      <c r="A284" s="100" t="s">
        <v>12340</v>
      </c>
      <c r="B284" s="100" t="s">
        <v>12341</v>
      </c>
      <c r="C284" s="100" t="s">
        <v>8831</v>
      </c>
      <c r="D284" s="100" t="s">
        <v>8549</v>
      </c>
      <c r="E284" s="100" t="s">
        <v>196</v>
      </c>
      <c r="F284" s="277" t="s">
        <v>73</v>
      </c>
      <c r="G284" s="101">
        <v>3.3</v>
      </c>
      <c r="H284" s="101">
        <v>3.5</v>
      </c>
      <c r="I284" s="101">
        <v>3.5</v>
      </c>
      <c r="J284" s="101">
        <v>5.6</v>
      </c>
      <c r="K284" s="101">
        <v>4.2</v>
      </c>
      <c r="L284" s="278">
        <v>2073</v>
      </c>
      <c r="M284" s="100" t="s">
        <v>66</v>
      </c>
      <c r="N284" s="100" t="s">
        <v>67</v>
      </c>
      <c r="O284" s="100" t="s">
        <v>8832</v>
      </c>
      <c r="P284" s="100"/>
      <c r="Q284" s="117"/>
    </row>
    <row r="285" spans="1:18">
      <c r="A285" s="100" t="s">
        <v>15707</v>
      </c>
      <c r="B285" s="100" t="s">
        <v>15708</v>
      </c>
      <c r="C285" s="100" t="s">
        <v>9216</v>
      </c>
      <c r="D285" s="100" t="s">
        <v>8593</v>
      </c>
      <c r="E285" s="100" t="s">
        <v>107</v>
      </c>
      <c r="F285" s="277" t="s">
        <v>65</v>
      </c>
      <c r="G285" s="101">
        <v>6.9</v>
      </c>
      <c r="H285" s="101">
        <v>3.4</v>
      </c>
      <c r="I285" s="101">
        <v>5.5</v>
      </c>
      <c r="J285" s="101">
        <v>6.4</v>
      </c>
      <c r="K285" s="101">
        <v>5.4</v>
      </c>
      <c r="L285" s="278">
        <v>56705</v>
      </c>
      <c r="M285" s="100" t="s">
        <v>66</v>
      </c>
      <c r="N285" s="100" t="s">
        <v>103</v>
      </c>
      <c r="O285" s="100"/>
      <c r="P285" s="100"/>
      <c r="Q285" s="117"/>
    </row>
    <row r="286" spans="1:18">
      <c r="A286" s="100" t="s">
        <v>14368</v>
      </c>
      <c r="B286" s="100" t="s">
        <v>14369</v>
      </c>
      <c r="C286" s="100" t="s">
        <v>4277</v>
      </c>
      <c r="D286" s="100" t="s">
        <v>8563</v>
      </c>
      <c r="E286" s="100" t="s">
        <v>94</v>
      </c>
      <c r="F286" s="277" t="s">
        <v>65</v>
      </c>
      <c r="G286" s="101">
        <v>8.1999999999999993</v>
      </c>
      <c r="H286" s="101">
        <v>6.7</v>
      </c>
      <c r="I286" s="101">
        <v>5</v>
      </c>
      <c r="J286" s="101">
        <v>6.6</v>
      </c>
      <c r="K286" s="101">
        <v>5.7</v>
      </c>
      <c r="L286" s="278">
        <v>166137</v>
      </c>
      <c r="M286" s="100" t="s">
        <v>66</v>
      </c>
      <c r="N286" s="100" t="s">
        <v>67</v>
      </c>
      <c r="O286" s="100" t="s">
        <v>4254</v>
      </c>
      <c r="P286" s="100"/>
      <c r="Q286" s="117"/>
    </row>
    <row r="287" spans="1:18">
      <c r="A287" s="100" t="s">
        <v>13371</v>
      </c>
      <c r="B287" s="100" t="s">
        <v>13372</v>
      </c>
      <c r="C287" s="100" t="s">
        <v>2492</v>
      </c>
      <c r="D287" s="100" t="s">
        <v>8563</v>
      </c>
      <c r="E287" s="100" t="s">
        <v>94</v>
      </c>
      <c r="F287" s="277" t="s">
        <v>65</v>
      </c>
      <c r="G287" s="101">
        <v>8.5</v>
      </c>
      <c r="H287" s="101">
        <v>5.4</v>
      </c>
      <c r="I287" s="101">
        <v>5.4</v>
      </c>
      <c r="J287" s="101">
        <v>5.9</v>
      </c>
      <c r="K287" s="101">
        <v>5.6</v>
      </c>
      <c r="L287" s="278">
        <v>499516</v>
      </c>
      <c r="M287" s="100" t="s">
        <v>66</v>
      </c>
      <c r="N287" s="100" t="s">
        <v>67</v>
      </c>
      <c r="O287" s="100" t="s">
        <v>2475</v>
      </c>
      <c r="P287" s="100"/>
      <c r="Q287" s="117"/>
    </row>
    <row r="288" spans="1:18">
      <c r="A288" s="100" t="s">
        <v>15352</v>
      </c>
      <c r="B288" s="100" t="s">
        <v>15353</v>
      </c>
      <c r="C288" s="100" t="s">
        <v>6036</v>
      </c>
      <c r="D288" s="100" t="s">
        <v>8578</v>
      </c>
      <c r="E288" s="100" t="s">
        <v>107</v>
      </c>
      <c r="F288" s="277" t="s">
        <v>73</v>
      </c>
      <c r="G288" s="101">
        <v>6.1</v>
      </c>
      <c r="H288" s="101">
        <v>4.5999999999999996</v>
      </c>
      <c r="I288" s="101">
        <v>5.8</v>
      </c>
      <c r="J288" s="101">
        <v>3.1</v>
      </c>
      <c r="K288" s="101">
        <v>4.5999999999999996</v>
      </c>
      <c r="L288" s="278">
        <v>92552</v>
      </c>
      <c r="M288" s="100" t="s">
        <v>245</v>
      </c>
      <c r="N288" s="100" t="s">
        <v>543</v>
      </c>
      <c r="O288" s="100" t="s">
        <v>6080</v>
      </c>
      <c r="P288" s="100"/>
      <c r="Q288" s="117"/>
    </row>
    <row r="289" spans="1:18">
      <c r="A289" s="100" t="s">
        <v>12196</v>
      </c>
      <c r="B289" s="100" t="s">
        <v>12197</v>
      </c>
      <c r="C289" s="100" t="s">
        <v>343</v>
      </c>
      <c r="D289" s="100" t="s">
        <v>8540</v>
      </c>
      <c r="E289" s="100" t="s">
        <v>64</v>
      </c>
      <c r="F289" s="277" t="s">
        <v>73</v>
      </c>
      <c r="G289" s="101">
        <v>10</v>
      </c>
      <c r="H289" s="101">
        <v>8.6999999999999993</v>
      </c>
      <c r="I289" s="101">
        <v>6.7</v>
      </c>
      <c r="J289" s="101">
        <v>7.1</v>
      </c>
      <c r="K289" s="101">
        <v>7</v>
      </c>
      <c r="L289" s="278">
        <v>15068</v>
      </c>
      <c r="M289" s="100" t="s">
        <v>66</v>
      </c>
      <c r="N289" s="100" t="s">
        <v>67</v>
      </c>
      <c r="O289" s="100" t="s">
        <v>344</v>
      </c>
      <c r="P289" s="100"/>
      <c r="Q289" s="117"/>
    </row>
    <row r="290" spans="1:18">
      <c r="A290" s="100" t="s">
        <v>15709</v>
      </c>
      <c r="B290" s="100" t="s">
        <v>15710</v>
      </c>
      <c r="C290" s="100" t="s">
        <v>9219</v>
      </c>
      <c r="D290" s="100" t="s">
        <v>8559</v>
      </c>
      <c r="E290" s="100" t="s">
        <v>72</v>
      </c>
      <c r="F290" s="277"/>
      <c r="G290" s="101">
        <v>5.6</v>
      </c>
      <c r="H290" s="101">
        <v>3</v>
      </c>
      <c r="I290" s="101">
        <v>4.5999999999999996</v>
      </c>
      <c r="J290" s="101">
        <v>5.2</v>
      </c>
      <c r="K290" s="101">
        <v>4.5999999999999996</v>
      </c>
      <c r="L290" s="278">
        <v>46596</v>
      </c>
      <c r="M290" s="100" t="s">
        <v>66</v>
      </c>
      <c r="N290" s="100" t="s">
        <v>103</v>
      </c>
      <c r="O290" s="100"/>
      <c r="P290" s="116"/>
      <c r="Q290" s="116"/>
    </row>
    <row r="291" spans="1:18">
      <c r="A291" s="100" t="s">
        <v>15462</v>
      </c>
      <c r="B291" s="100" t="s">
        <v>15463</v>
      </c>
      <c r="C291" s="100" t="s">
        <v>6220</v>
      </c>
      <c r="D291" s="100" t="s">
        <v>8535</v>
      </c>
      <c r="E291" s="100" t="s">
        <v>196</v>
      </c>
      <c r="F291" s="277" t="s">
        <v>65</v>
      </c>
      <c r="G291" s="101">
        <v>3.9</v>
      </c>
      <c r="H291" s="101">
        <v>10</v>
      </c>
      <c r="I291" s="101">
        <v>4.9000000000000004</v>
      </c>
      <c r="J291" s="101">
        <v>4.5999999999999996</v>
      </c>
      <c r="K291" s="101">
        <v>5</v>
      </c>
      <c r="L291" s="278">
        <v>7006077</v>
      </c>
      <c r="M291" s="100" t="s">
        <v>66</v>
      </c>
      <c r="N291" s="100" t="s">
        <v>67</v>
      </c>
      <c r="O291" s="100" t="s">
        <v>6264</v>
      </c>
      <c r="P291" s="100"/>
      <c r="Q291" s="117"/>
      <c r="R291" s="116"/>
    </row>
    <row r="292" spans="1:18">
      <c r="A292" s="100" t="s">
        <v>12438</v>
      </c>
      <c r="B292" s="100" t="s">
        <v>12439</v>
      </c>
      <c r="C292" s="100" t="s">
        <v>730</v>
      </c>
      <c r="D292" s="100" t="s">
        <v>8560</v>
      </c>
      <c r="E292" s="100" t="s">
        <v>107</v>
      </c>
      <c r="F292" s="277" t="s">
        <v>65</v>
      </c>
      <c r="G292" s="101">
        <v>6.8</v>
      </c>
      <c r="H292" s="101">
        <v>6</v>
      </c>
      <c r="I292" s="101">
        <v>4.5</v>
      </c>
      <c r="J292" s="101">
        <v>5.3</v>
      </c>
      <c r="K292" s="101">
        <v>4.9000000000000004</v>
      </c>
      <c r="L292" s="278">
        <v>632574</v>
      </c>
      <c r="M292" s="100" t="s">
        <v>66</v>
      </c>
      <c r="N292" s="100" t="s">
        <v>103</v>
      </c>
      <c r="O292" s="100" t="s">
        <v>725</v>
      </c>
      <c r="P292" s="100"/>
      <c r="Q292" s="117"/>
    </row>
    <row r="293" spans="1:18">
      <c r="A293" s="100" t="s">
        <v>15711</v>
      </c>
      <c r="B293" s="100" t="s">
        <v>9221</v>
      </c>
      <c r="C293" s="100" t="s">
        <v>9222</v>
      </c>
      <c r="D293" s="100" t="s">
        <v>8545</v>
      </c>
      <c r="E293" s="100" t="s">
        <v>72</v>
      </c>
      <c r="F293" s="277" t="s">
        <v>65</v>
      </c>
      <c r="G293" s="101">
        <v>5.6</v>
      </c>
      <c r="H293" s="101">
        <v>7.1</v>
      </c>
      <c r="I293" s="101">
        <v>4.0999999999999996</v>
      </c>
      <c r="J293" s="101">
        <v>5.9</v>
      </c>
      <c r="K293" s="101">
        <v>5</v>
      </c>
      <c r="L293" s="278"/>
      <c r="M293" s="100" t="s">
        <v>66</v>
      </c>
      <c r="N293" s="100"/>
      <c r="O293" s="100"/>
      <c r="P293" s="100"/>
      <c r="Q293" s="117"/>
    </row>
    <row r="294" spans="1:18">
      <c r="A294" s="100" t="s">
        <v>12513</v>
      </c>
      <c r="B294" s="100" t="s">
        <v>12514</v>
      </c>
      <c r="C294" s="100" t="s">
        <v>866</v>
      </c>
      <c r="D294" s="100" t="s">
        <v>100</v>
      </c>
      <c r="E294" s="100" t="s">
        <v>72</v>
      </c>
      <c r="F294" s="277" t="s">
        <v>65</v>
      </c>
      <c r="G294" s="101">
        <v>4.8</v>
      </c>
      <c r="H294" s="101">
        <v>5.7</v>
      </c>
      <c r="I294" s="101">
        <v>5.6</v>
      </c>
      <c r="J294" s="101">
        <v>3.4</v>
      </c>
      <c r="K294" s="101">
        <v>4.9000000000000004</v>
      </c>
      <c r="L294" s="278">
        <v>8427000</v>
      </c>
      <c r="M294" s="100" t="s">
        <v>66</v>
      </c>
      <c r="N294" s="100" t="s">
        <v>67</v>
      </c>
      <c r="O294" s="100" t="s">
        <v>859</v>
      </c>
      <c r="P294" s="100"/>
      <c r="Q294" s="117"/>
    </row>
    <row r="295" spans="1:18">
      <c r="A295" s="100" t="s">
        <v>12342</v>
      </c>
      <c r="B295" s="100" t="s">
        <v>12343</v>
      </c>
      <c r="C295" s="100" t="s">
        <v>599</v>
      </c>
      <c r="D295" s="100" t="s">
        <v>8551</v>
      </c>
      <c r="E295" s="100" t="s">
        <v>196</v>
      </c>
      <c r="F295" s="277" t="s">
        <v>73</v>
      </c>
      <c r="G295" s="101">
        <v>4.0999999999999996</v>
      </c>
      <c r="H295" s="101">
        <v>4.7</v>
      </c>
      <c r="I295" s="101">
        <v>3.9</v>
      </c>
      <c r="J295" s="101">
        <v>3.5</v>
      </c>
      <c r="K295" s="101">
        <v>3.8</v>
      </c>
      <c r="L295" s="278">
        <v>30490</v>
      </c>
      <c r="M295" s="100" t="s">
        <v>66</v>
      </c>
      <c r="N295" s="100" t="s">
        <v>190</v>
      </c>
      <c r="O295" s="100" t="s">
        <v>588</v>
      </c>
      <c r="P295" s="100"/>
      <c r="Q295" s="117"/>
    </row>
    <row r="296" spans="1:18">
      <c r="A296" s="100" t="s">
        <v>15712</v>
      </c>
      <c r="B296" s="100" t="s">
        <v>15713</v>
      </c>
      <c r="C296" s="100" t="s">
        <v>9225</v>
      </c>
      <c r="D296" s="100" t="s">
        <v>116</v>
      </c>
      <c r="E296" s="100" t="s">
        <v>107</v>
      </c>
      <c r="F296" s="277" t="s">
        <v>73</v>
      </c>
      <c r="G296" s="101">
        <v>5.9</v>
      </c>
      <c r="H296" s="101">
        <v>3.2</v>
      </c>
      <c r="I296" s="101">
        <v>5</v>
      </c>
      <c r="J296" s="101">
        <v>7.2</v>
      </c>
      <c r="K296" s="101">
        <v>5.4</v>
      </c>
      <c r="L296" s="278">
        <v>102000</v>
      </c>
      <c r="M296" s="100" t="s">
        <v>125</v>
      </c>
      <c r="N296" s="100" t="s">
        <v>67</v>
      </c>
      <c r="O296" s="100"/>
      <c r="P296" s="100"/>
      <c r="Q296" s="116"/>
    </row>
    <row r="297" spans="1:18">
      <c r="A297" s="100" t="s">
        <v>13810</v>
      </c>
      <c r="B297" s="100" t="s">
        <v>13811</v>
      </c>
      <c r="C297" s="100" t="s">
        <v>3183</v>
      </c>
      <c r="D297" s="100" t="s">
        <v>8557</v>
      </c>
      <c r="E297" s="100" t="s">
        <v>196</v>
      </c>
      <c r="F297" s="277" t="s">
        <v>65</v>
      </c>
      <c r="G297" s="101">
        <v>3.3</v>
      </c>
      <c r="H297" s="101">
        <v>7.8</v>
      </c>
      <c r="I297" s="101">
        <v>5.2</v>
      </c>
      <c r="J297" s="101">
        <v>3.8</v>
      </c>
      <c r="K297" s="101">
        <v>5.0999999999999996</v>
      </c>
      <c r="L297" s="278">
        <v>355988</v>
      </c>
      <c r="M297" s="100" t="s">
        <v>66</v>
      </c>
      <c r="N297" s="100" t="s">
        <v>67</v>
      </c>
      <c r="O297" s="100" t="s">
        <v>3163</v>
      </c>
      <c r="P297" s="100"/>
      <c r="Q297" s="117"/>
    </row>
    <row r="298" spans="1:18">
      <c r="A298" s="100" t="s">
        <v>15191</v>
      </c>
      <c r="B298" s="100" t="s">
        <v>15192</v>
      </c>
      <c r="C298" s="100" t="s">
        <v>5796</v>
      </c>
      <c r="D298" s="100" t="s">
        <v>137</v>
      </c>
      <c r="E298" s="100" t="s">
        <v>94</v>
      </c>
      <c r="F298" s="277" t="s">
        <v>65</v>
      </c>
      <c r="G298" s="101">
        <v>8.1</v>
      </c>
      <c r="H298" s="101">
        <v>4.8</v>
      </c>
      <c r="I298" s="101">
        <v>4.5</v>
      </c>
      <c r="J298" s="101">
        <v>6.8</v>
      </c>
      <c r="K298" s="101">
        <v>5.7</v>
      </c>
      <c r="L298" s="278">
        <v>120000</v>
      </c>
      <c r="M298" s="100" t="s">
        <v>66</v>
      </c>
      <c r="N298" s="100" t="s">
        <v>67</v>
      </c>
      <c r="O298" s="100" t="s">
        <v>5838</v>
      </c>
      <c r="P298" s="100"/>
      <c r="Q298" s="116"/>
      <c r="R298" s="116"/>
    </row>
    <row r="299" spans="1:18">
      <c r="A299" s="100" t="s">
        <v>15193</v>
      </c>
      <c r="B299" s="100" t="s">
        <v>15192</v>
      </c>
      <c r="C299" s="100" t="s">
        <v>5799</v>
      </c>
      <c r="D299" s="100" t="s">
        <v>137</v>
      </c>
      <c r="E299" s="100" t="s">
        <v>94</v>
      </c>
      <c r="F299" s="277" t="s">
        <v>65</v>
      </c>
      <c r="G299" s="101">
        <v>8.1</v>
      </c>
      <c r="H299" s="101">
        <v>4.8</v>
      </c>
      <c r="I299" s="101">
        <v>4.5</v>
      </c>
      <c r="J299" s="101">
        <v>6.8</v>
      </c>
      <c r="K299" s="101">
        <v>5.7</v>
      </c>
      <c r="L299" s="278">
        <v>120000</v>
      </c>
      <c r="M299" s="100" t="s">
        <v>66</v>
      </c>
      <c r="N299" s="100" t="s">
        <v>67</v>
      </c>
      <c r="O299" s="100" t="s">
        <v>5838</v>
      </c>
      <c r="P299" s="100"/>
      <c r="Q299" s="117"/>
    </row>
    <row r="300" spans="1:18">
      <c r="A300" s="100" t="s">
        <v>15714</v>
      </c>
      <c r="B300" s="100" t="s">
        <v>15715</v>
      </c>
      <c r="C300" s="100" t="s">
        <v>6403</v>
      </c>
      <c r="D300" s="100" t="s">
        <v>100</v>
      </c>
      <c r="E300" s="100" t="s">
        <v>107</v>
      </c>
      <c r="F300" s="277" t="s">
        <v>73</v>
      </c>
      <c r="G300" s="101">
        <v>6.5</v>
      </c>
      <c r="H300" s="101">
        <v>6.1</v>
      </c>
      <c r="I300" s="101">
        <v>6.5</v>
      </c>
      <c r="J300" s="101">
        <v>5.7</v>
      </c>
      <c r="K300" s="101">
        <v>6</v>
      </c>
      <c r="L300" s="278">
        <v>815084</v>
      </c>
      <c r="M300" s="100" t="s">
        <v>66</v>
      </c>
      <c r="N300" s="100" t="s">
        <v>190</v>
      </c>
      <c r="O300" s="100" t="s">
        <v>6436</v>
      </c>
      <c r="P300" s="100"/>
      <c r="Q300" s="117"/>
    </row>
    <row r="301" spans="1:18">
      <c r="A301" s="100" t="s">
        <v>13182</v>
      </c>
      <c r="B301" s="100" t="s">
        <v>13183</v>
      </c>
      <c r="C301" s="100" t="s">
        <v>2157</v>
      </c>
      <c r="D301" s="100" t="s">
        <v>8541</v>
      </c>
      <c r="E301" s="100" t="s">
        <v>64</v>
      </c>
      <c r="F301" s="277" t="s">
        <v>65</v>
      </c>
      <c r="G301" s="101">
        <v>10</v>
      </c>
      <c r="H301" s="101">
        <v>6.2</v>
      </c>
      <c r="I301" s="101">
        <v>6.9</v>
      </c>
      <c r="J301" s="101">
        <v>7.3</v>
      </c>
      <c r="K301" s="101">
        <v>6.9</v>
      </c>
      <c r="L301" s="278">
        <v>102750</v>
      </c>
      <c r="M301" s="100" t="s">
        <v>66</v>
      </c>
      <c r="N301" s="100" t="s">
        <v>67</v>
      </c>
      <c r="O301" s="100" t="s">
        <v>2142</v>
      </c>
      <c r="P301" s="100"/>
      <c r="Q301" s="116"/>
    </row>
    <row r="302" spans="1:18">
      <c r="A302" s="100" t="s">
        <v>15716</v>
      </c>
      <c r="B302" s="100" t="s">
        <v>15717</v>
      </c>
      <c r="C302" s="100" t="s">
        <v>9228</v>
      </c>
      <c r="D302" s="100" t="s">
        <v>8544</v>
      </c>
      <c r="E302" s="100" t="s">
        <v>107</v>
      </c>
      <c r="F302" s="277" t="s">
        <v>73</v>
      </c>
      <c r="G302" s="101">
        <v>7.1</v>
      </c>
      <c r="H302" s="101">
        <v>6.3</v>
      </c>
      <c r="I302" s="101">
        <v>6.4</v>
      </c>
      <c r="J302" s="101">
        <v>5.8</v>
      </c>
      <c r="K302" s="101">
        <v>6.2</v>
      </c>
      <c r="L302" s="278">
        <v>4016</v>
      </c>
      <c r="M302" s="100" t="s">
        <v>66</v>
      </c>
      <c r="N302" s="100" t="s">
        <v>190</v>
      </c>
      <c r="O302" s="100"/>
      <c r="P302" s="100"/>
      <c r="Q302" s="117"/>
    </row>
    <row r="303" spans="1:18">
      <c r="A303" s="100" t="s">
        <v>15716</v>
      </c>
      <c r="B303" s="100" t="s">
        <v>15718</v>
      </c>
      <c r="C303" s="100" t="s">
        <v>9231</v>
      </c>
      <c r="D303" s="100" t="s">
        <v>8544</v>
      </c>
      <c r="E303" s="100" t="s">
        <v>72</v>
      </c>
      <c r="F303" s="277" t="s">
        <v>65</v>
      </c>
      <c r="G303" s="101">
        <v>4.5</v>
      </c>
      <c r="H303" s="101">
        <v>6.3</v>
      </c>
      <c r="I303" s="101">
        <v>6.3</v>
      </c>
      <c r="J303" s="101">
        <v>3.8</v>
      </c>
      <c r="K303" s="101">
        <v>5.0999999999999996</v>
      </c>
      <c r="L303" s="278">
        <v>2902</v>
      </c>
      <c r="M303" s="100" t="s">
        <v>66</v>
      </c>
      <c r="N303" s="100" t="s">
        <v>103</v>
      </c>
      <c r="O303" s="100"/>
      <c r="P303" s="100"/>
      <c r="Q303" s="117"/>
    </row>
    <row r="304" spans="1:18">
      <c r="A304" s="100" t="s">
        <v>15364</v>
      </c>
      <c r="B304" s="100" t="s">
        <v>15365</v>
      </c>
      <c r="C304" s="100" t="s">
        <v>6060</v>
      </c>
      <c r="D304" s="100" t="s">
        <v>8580</v>
      </c>
      <c r="E304" s="100" t="s">
        <v>72</v>
      </c>
      <c r="F304" s="277" t="s">
        <v>65</v>
      </c>
      <c r="G304" s="101">
        <v>5.4</v>
      </c>
      <c r="H304" s="101">
        <v>3.4</v>
      </c>
      <c r="I304" s="101">
        <v>5.2</v>
      </c>
      <c r="J304" s="101">
        <v>4</v>
      </c>
      <c r="K304" s="101">
        <v>4.5</v>
      </c>
      <c r="L304" s="278">
        <v>3144500</v>
      </c>
      <c r="M304" s="100" t="s">
        <v>66</v>
      </c>
      <c r="N304" s="100" t="s">
        <v>67</v>
      </c>
      <c r="O304" s="100" t="s">
        <v>6104</v>
      </c>
      <c r="P304" s="100"/>
      <c r="Q304" s="116"/>
    </row>
    <row r="305" spans="1:18">
      <c r="A305" s="100" t="s">
        <v>14968</v>
      </c>
      <c r="B305" s="100" t="s">
        <v>14969</v>
      </c>
      <c r="C305" s="100" t="s">
        <v>5372</v>
      </c>
      <c r="D305" s="100" t="s">
        <v>8557</v>
      </c>
      <c r="E305" s="100" t="s">
        <v>94</v>
      </c>
      <c r="F305" s="277" t="s">
        <v>95</v>
      </c>
      <c r="G305" s="101">
        <v>7.2</v>
      </c>
      <c r="H305" s="101">
        <v>8.1999999999999993</v>
      </c>
      <c r="I305" s="101">
        <v>5.9</v>
      </c>
      <c r="J305" s="101">
        <v>5.9</v>
      </c>
      <c r="K305" s="101">
        <v>6.3</v>
      </c>
      <c r="L305" s="278">
        <v>7937</v>
      </c>
      <c r="M305" s="100" t="s">
        <v>66</v>
      </c>
      <c r="N305" s="100" t="s">
        <v>264</v>
      </c>
      <c r="O305" s="100" t="s">
        <v>5393</v>
      </c>
      <c r="P305" s="100"/>
      <c r="Q305" s="117"/>
    </row>
    <row r="306" spans="1:18">
      <c r="A306" s="100" t="s">
        <v>12198</v>
      </c>
      <c r="B306" s="100" t="s">
        <v>12199</v>
      </c>
      <c r="C306" s="100" t="s">
        <v>347</v>
      </c>
      <c r="D306" s="100" t="s">
        <v>8542</v>
      </c>
      <c r="E306" s="100" t="s">
        <v>94</v>
      </c>
      <c r="F306" s="277" t="s">
        <v>65</v>
      </c>
      <c r="G306" s="101">
        <v>7.7</v>
      </c>
      <c r="H306" s="101">
        <v>4.5</v>
      </c>
      <c r="I306" s="101">
        <v>3.7</v>
      </c>
      <c r="J306" s="101">
        <v>7.5</v>
      </c>
      <c r="K306" s="101">
        <v>5.0999999999999996</v>
      </c>
      <c r="L306" s="278">
        <v>847603</v>
      </c>
      <c r="M306" s="100" t="s">
        <v>66</v>
      </c>
      <c r="N306" s="100" t="s">
        <v>67</v>
      </c>
      <c r="O306" s="100" t="s">
        <v>348</v>
      </c>
      <c r="P306" s="100"/>
      <c r="Q306" s="117"/>
      <c r="R306" s="116"/>
    </row>
    <row r="307" spans="1:18">
      <c r="A307" s="100" t="s">
        <v>13027</v>
      </c>
      <c r="B307" s="100" t="s">
        <v>13028</v>
      </c>
      <c r="C307" s="100" t="s">
        <v>13029</v>
      </c>
      <c r="D307" s="100" t="s">
        <v>8543</v>
      </c>
      <c r="E307" s="100" t="s">
        <v>94</v>
      </c>
      <c r="F307" s="277" t="s">
        <v>65</v>
      </c>
      <c r="G307" s="101">
        <v>8.4</v>
      </c>
      <c r="H307" s="101">
        <v>4.8</v>
      </c>
      <c r="I307" s="101">
        <v>7.2</v>
      </c>
      <c r="J307" s="101">
        <v>6.7</v>
      </c>
      <c r="K307" s="101">
        <v>6.1</v>
      </c>
      <c r="L307" s="278">
        <v>1260490</v>
      </c>
      <c r="M307" s="100" t="s">
        <v>66</v>
      </c>
      <c r="N307" s="100" t="s">
        <v>67</v>
      </c>
      <c r="O307" s="100"/>
      <c r="P307" s="100"/>
      <c r="Q307" s="117"/>
      <c r="R307" s="116"/>
    </row>
    <row r="308" spans="1:18">
      <c r="A308" s="100" t="s">
        <v>12194</v>
      </c>
      <c r="B308" s="100" t="s">
        <v>12195</v>
      </c>
      <c r="C308" s="100" t="s">
        <v>339</v>
      </c>
      <c r="D308" s="100" t="s">
        <v>100</v>
      </c>
      <c r="E308" s="100" t="s">
        <v>107</v>
      </c>
      <c r="F308" s="277" t="s">
        <v>65</v>
      </c>
      <c r="G308" s="101">
        <v>6.9</v>
      </c>
      <c r="H308" s="101">
        <v>6.5</v>
      </c>
      <c r="I308" s="101">
        <v>5.3</v>
      </c>
      <c r="J308" s="101">
        <v>6.2</v>
      </c>
      <c r="K308" s="101">
        <v>6.1</v>
      </c>
      <c r="L308" s="278">
        <v>1602956</v>
      </c>
      <c r="M308" s="100" t="s">
        <v>66</v>
      </c>
      <c r="N308" s="100" t="s">
        <v>67</v>
      </c>
      <c r="O308" s="100" t="s">
        <v>340</v>
      </c>
      <c r="P308" s="100"/>
      <c r="Q308" s="117"/>
    </row>
    <row r="309" spans="1:18">
      <c r="A309" s="100" t="s">
        <v>12189</v>
      </c>
      <c r="B309" s="100" t="s">
        <v>12190</v>
      </c>
      <c r="C309" s="100" t="s">
        <v>328</v>
      </c>
      <c r="D309" s="100" t="s">
        <v>8536</v>
      </c>
      <c r="E309" s="100" t="s">
        <v>107</v>
      </c>
      <c r="F309" s="277" t="s">
        <v>65</v>
      </c>
      <c r="G309" s="101">
        <v>7.1</v>
      </c>
      <c r="H309" s="101">
        <v>7.9</v>
      </c>
      <c r="I309" s="101">
        <v>4.0999999999999996</v>
      </c>
      <c r="J309" s="101">
        <v>6.8</v>
      </c>
      <c r="K309" s="101">
        <v>5.5</v>
      </c>
      <c r="L309" s="278">
        <v>134093</v>
      </c>
      <c r="M309" s="100" t="s">
        <v>125</v>
      </c>
      <c r="N309" s="100" t="s">
        <v>67</v>
      </c>
      <c r="O309" s="100" t="s">
        <v>329</v>
      </c>
      <c r="P309" s="100"/>
      <c r="Q309" s="117"/>
    </row>
    <row r="310" spans="1:18">
      <c r="A310" s="100" t="s">
        <v>13493</v>
      </c>
      <c r="B310" s="100" t="s">
        <v>13494</v>
      </c>
      <c r="C310" s="100" t="s">
        <v>2680</v>
      </c>
      <c r="D310" s="100" t="s">
        <v>8554</v>
      </c>
      <c r="E310" s="100" t="s">
        <v>107</v>
      </c>
      <c r="F310" s="277" t="s">
        <v>73</v>
      </c>
      <c r="G310" s="101">
        <v>6.8</v>
      </c>
      <c r="H310" s="101">
        <v>9.1999999999999993</v>
      </c>
      <c r="I310" s="101">
        <v>3.1</v>
      </c>
      <c r="J310" s="101">
        <v>6.4</v>
      </c>
      <c r="K310" s="101">
        <v>4.8</v>
      </c>
      <c r="L310" s="278">
        <v>494</v>
      </c>
      <c r="M310" s="100" t="s">
        <v>66</v>
      </c>
      <c r="N310" s="100" t="s">
        <v>67</v>
      </c>
      <c r="O310" s="100" t="s">
        <v>2662</v>
      </c>
      <c r="P310" s="100"/>
      <c r="Q310" s="116"/>
    </row>
    <row r="311" spans="1:18">
      <c r="A311" s="100" t="s">
        <v>15719</v>
      </c>
      <c r="B311" s="100" t="s">
        <v>15720</v>
      </c>
      <c r="C311" s="100" t="s">
        <v>6406</v>
      </c>
      <c r="D311" s="100" t="s">
        <v>8541</v>
      </c>
      <c r="E311" s="100" t="s">
        <v>94</v>
      </c>
      <c r="F311" s="277" t="s">
        <v>65</v>
      </c>
      <c r="G311" s="101">
        <v>8.1</v>
      </c>
      <c r="H311" s="101">
        <v>5.9</v>
      </c>
      <c r="I311" s="101">
        <v>5.5</v>
      </c>
      <c r="J311" s="101">
        <v>6.3</v>
      </c>
      <c r="K311" s="101">
        <v>5.9</v>
      </c>
      <c r="L311" s="278">
        <v>3291</v>
      </c>
      <c r="M311" s="100" t="s">
        <v>66</v>
      </c>
      <c r="N311" s="100" t="s">
        <v>67</v>
      </c>
      <c r="O311" s="100" t="s">
        <v>2897</v>
      </c>
      <c r="P311" s="100"/>
      <c r="Q311" s="117"/>
    </row>
    <row r="312" spans="1:18">
      <c r="A312" s="100" t="s">
        <v>15721</v>
      </c>
      <c r="B312" s="100" t="s">
        <v>6408</v>
      </c>
      <c r="C312" s="100" t="s">
        <v>6409</v>
      </c>
      <c r="D312" s="100" t="s">
        <v>8554</v>
      </c>
      <c r="E312" s="100" t="s">
        <v>201</v>
      </c>
      <c r="F312" s="277" t="s">
        <v>95</v>
      </c>
      <c r="G312" s="101">
        <v>2.2000000000000002</v>
      </c>
      <c r="H312" s="101">
        <v>6.4</v>
      </c>
      <c r="I312" s="101">
        <v>1.7</v>
      </c>
      <c r="J312" s="101">
        <v>3.8</v>
      </c>
      <c r="K312" s="101">
        <v>2.8</v>
      </c>
      <c r="L312" s="278">
        <v>8644</v>
      </c>
      <c r="M312" s="100" t="s">
        <v>66</v>
      </c>
      <c r="N312" s="100" t="s">
        <v>103</v>
      </c>
      <c r="O312" s="100" t="s">
        <v>4694</v>
      </c>
      <c r="P312" s="100"/>
      <c r="Q312" s="117"/>
    </row>
    <row r="313" spans="1:18">
      <c r="A313" s="100" t="s">
        <v>15722</v>
      </c>
      <c r="B313" s="100" t="s">
        <v>15723</v>
      </c>
      <c r="C313" s="100" t="s">
        <v>6413</v>
      </c>
      <c r="D313" s="100" t="s">
        <v>8569</v>
      </c>
      <c r="E313" s="100" t="s">
        <v>72</v>
      </c>
      <c r="F313" s="277" t="s">
        <v>73</v>
      </c>
      <c r="G313" s="101">
        <v>4.8</v>
      </c>
      <c r="H313" s="101">
        <v>3.1</v>
      </c>
      <c r="I313" s="101">
        <v>5.0999999999999996</v>
      </c>
      <c r="J313" s="101">
        <v>4.5</v>
      </c>
      <c r="K313" s="101">
        <v>4.5</v>
      </c>
      <c r="L313" s="278">
        <v>406402</v>
      </c>
      <c r="M313" s="100" t="s">
        <v>66</v>
      </c>
      <c r="N313" s="100" t="s">
        <v>67</v>
      </c>
      <c r="O313" s="100" t="s">
        <v>2935</v>
      </c>
      <c r="P313" s="100"/>
      <c r="Q313" s="117"/>
    </row>
    <row r="314" spans="1:18">
      <c r="A314" s="100" t="s">
        <v>15724</v>
      </c>
      <c r="B314" s="100" t="s">
        <v>15725</v>
      </c>
      <c r="C314" s="100" t="s">
        <v>6416</v>
      </c>
      <c r="D314" s="100" t="s">
        <v>8541</v>
      </c>
      <c r="E314" s="100" t="s">
        <v>64</v>
      </c>
      <c r="F314" s="277" t="s">
        <v>252</v>
      </c>
      <c r="G314" s="101">
        <v>9.4</v>
      </c>
      <c r="H314" s="101">
        <v>10</v>
      </c>
      <c r="I314" s="101">
        <v>5.5</v>
      </c>
      <c r="J314" s="101">
        <v>6.3</v>
      </c>
      <c r="K314" s="101">
        <v>6.1</v>
      </c>
      <c r="L314" s="278">
        <v>131962</v>
      </c>
      <c r="M314" s="100" t="s">
        <v>66</v>
      </c>
      <c r="N314" s="100" t="s">
        <v>67</v>
      </c>
      <c r="O314" s="100" t="s">
        <v>6446</v>
      </c>
      <c r="P314" s="100"/>
      <c r="Q314" s="117"/>
    </row>
    <row r="315" spans="1:18">
      <c r="A315" s="100" t="s">
        <v>15726</v>
      </c>
      <c r="B315" s="100" t="s">
        <v>15727</v>
      </c>
      <c r="C315" s="100" t="s">
        <v>9234</v>
      </c>
      <c r="D315" s="100" t="s">
        <v>8559</v>
      </c>
      <c r="E315" s="100" t="s">
        <v>72</v>
      </c>
      <c r="F315" s="277" t="s">
        <v>65</v>
      </c>
      <c r="G315" s="101">
        <v>4.4000000000000004</v>
      </c>
      <c r="H315" s="101">
        <v>2.1</v>
      </c>
      <c r="I315" s="101">
        <v>3.8</v>
      </c>
      <c r="J315" s="101">
        <v>5.5</v>
      </c>
      <c r="K315" s="101">
        <v>4.0999999999999996</v>
      </c>
      <c r="L315" s="278">
        <v>371839</v>
      </c>
      <c r="M315" s="100" t="s">
        <v>66</v>
      </c>
      <c r="N315" s="100" t="s">
        <v>247</v>
      </c>
      <c r="O315" s="100"/>
      <c r="P315" s="100"/>
      <c r="Q315" s="117"/>
    </row>
    <row r="316" spans="1:18">
      <c r="A316" s="100" t="s">
        <v>15728</v>
      </c>
      <c r="B316" s="100" t="s">
        <v>15729</v>
      </c>
      <c r="C316" s="100" t="s">
        <v>6419</v>
      </c>
      <c r="D316" s="100" t="s">
        <v>8559</v>
      </c>
      <c r="E316" s="100" t="s">
        <v>196</v>
      </c>
      <c r="F316" s="277" t="s">
        <v>73</v>
      </c>
      <c r="G316" s="101">
        <v>3.4</v>
      </c>
      <c r="H316" s="101">
        <v>1.9</v>
      </c>
      <c r="I316" s="101">
        <v>3.2</v>
      </c>
      <c r="J316" s="101">
        <v>5.2</v>
      </c>
      <c r="K316" s="101">
        <v>3.7</v>
      </c>
      <c r="L316" s="278">
        <v>206741</v>
      </c>
      <c r="M316" s="100" t="s">
        <v>66</v>
      </c>
      <c r="N316" s="100" t="s">
        <v>190</v>
      </c>
      <c r="O316" s="100" t="s">
        <v>6450</v>
      </c>
      <c r="P316" s="100"/>
      <c r="Q316" s="117"/>
    </row>
    <row r="317" spans="1:18">
      <c r="A317" s="100" t="s">
        <v>15730</v>
      </c>
      <c r="B317" s="100" t="s">
        <v>15731</v>
      </c>
      <c r="C317" s="100" t="s">
        <v>6423</v>
      </c>
      <c r="D317" s="100" t="s">
        <v>8541</v>
      </c>
      <c r="E317" s="100" t="s">
        <v>201</v>
      </c>
      <c r="F317" s="277"/>
      <c r="G317" s="101">
        <v>2.6</v>
      </c>
      <c r="H317" s="101">
        <v>3.9</v>
      </c>
      <c r="I317" s="101">
        <v>3.1</v>
      </c>
      <c r="J317" s="101">
        <v>4.7</v>
      </c>
      <c r="K317" s="101">
        <v>3.8</v>
      </c>
      <c r="L317" s="278">
        <v>4850</v>
      </c>
      <c r="M317" s="100" t="s">
        <v>66</v>
      </c>
      <c r="N317" s="100" t="s">
        <v>247</v>
      </c>
      <c r="O317" s="100" t="s">
        <v>6452</v>
      </c>
      <c r="P317" s="116"/>
      <c r="Q317" s="117"/>
    </row>
    <row r="318" spans="1:18">
      <c r="A318" s="100" t="s">
        <v>15732</v>
      </c>
      <c r="B318" s="100" t="s">
        <v>15733</v>
      </c>
      <c r="C318" s="100" t="s">
        <v>6425</v>
      </c>
      <c r="D318" s="100" t="s">
        <v>8548</v>
      </c>
      <c r="E318" s="100" t="s">
        <v>196</v>
      </c>
      <c r="F318" s="277" t="s">
        <v>95</v>
      </c>
      <c r="G318" s="101">
        <v>3.7</v>
      </c>
      <c r="H318" s="101">
        <v>5.5</v>
      </c>
      <c r="I318" s="101">
        <v>1.3</v>
      </c>
      <c r="J318" s="101">
        <v>5.9</v>
      </c>
      <c r="K318" s="101">
        <v>3.8</v>
      </c>
      <c r="L318" s="278">
        <v>80676</v>
      </c>
      <c r="M318" s="100" t="s">
        <v>66</v>
      </c>
      <c r="N318" s="100" t="s">
        <v>67</v>
      </c>
      <c r="O318" s="100" t="s">
        <v>6453</v>
      </c>
      <c r="P318" s="100"/>
      <c r="Q318" s="117"/>
    </row>
    <row r="319" spans="1:18">
      <c r="A319" s="100" t="s">
        <v>15734</v>
      </c>
      <c r="B319" s="100" t="s">
        <v>15735</v>
      </c>
      <c r="C319" s="100" t="s">
        <v>9237</v>
      </c>
      <c r="D319" s="100" t="s">
        <v>8544</v>
      </c>
      <c r="E319" s="100" t="s">
        <v>72</v>
      </c>
      <c r="F319" s="277" t="s">
        <v>73</v>
      </c>
      <c r="G319" s="101">
        <v>4.7</v>
      </c>
      <c r="H319" s="101">
        <v>9.6</v>
      </c>
      <c r="I319" s="101">
        <v>4.5999999999999996</v>
      </c>
      <c r="J319" s="101">
        <v>5.3</v>
      </c>
      <c r="K319" s="101">
        <v>5.2</v>
      </c>
      <c r="L319" s="278">
        <v>10011</v>
      </c>
      <c r="M319" s="100" t="s">
        <v>66</v>
      </c>
      <c r="N319" s="100" t="s">
        <v>67</v>
      </c>
      <c r="O319" s="100"/>
      <c r="P319" s="116"/>
      <c r="Q319" s="117"/>
    </row>
    <row r="320" spans="1:18">
      <c r="A320" s="100" t="s">
        <v>15738</v>
      </c>
      <c r="B320" s="100" t="s">
        <v>15739</v>
      </c>
      <c r="C320" s="100" t="s">
        <v>6429</v>
      </c>
      <c r="D320" s="100" t="s">
        <v>8544</v>
      </c>
      <c r="E320" s="100" t="s">
        <v>72</v>
      </c>
      <c r="F320" s="277"/>
      <c r="G320" s="101">
        <v>4.7</v>
      </c>
      <c r="H320" s="101">
        <v>6.7</v>
      </c>
      <c r="I320" s="101">
        <v>4.7</v>
      </c>
      <c r="J320" s="101">
        <v>5.3</v>
      </c>
      <c r="K320" s="101">
        <v>5.0999999999999996</v>
      </c>
      <c r="L320" s="278">
        <v>117904</v>
      </c>
      <c r="M320" s="100" t="s">
        <v>66</v>
      </c>
      <c r="N320" s="100" t="s">
        <v>247</v>
      </c>
      <c r="O320" s="100" t="s">
        <v>2969</v>
      </c>
      <c r="P320" s="100"/>
      <c r="Q320" s="117"/>
      <c r="R320" s="116"/>
    </row>
    <row r="321" spans="1:18">
      <c r="A321" s="100" t="s">
        <v>15736</v>
      </c>
      <c r="B321" s="100" t="s">
        <v>15737</v>
      </c>
      <c r="C321" s="100" t="s">
        <v>9240</v>
      </c>
      <c r="D321" s="100" t="s">
        <v>8541</v>
      </c>
      <c r="E321" s="100" t="s">
        <v>107</v>
      </c>
      <c r="F321" s="277" t="s">
        <v>65</v>
      </c>
      <c r="G321" s="101">
        <v>6.5</v>
      </c>
      <c r="H321" s="101">
        <v>5.3</v>
      </c>
      <c r="I321" s="101">
        <v>5</v>
      </c>
      <c r="J321" s="101">
        <v>3.8</v>
      </c>
      <c r="K321" s="101">
        <v>4.5999999999999996</v>
      </c>
      <c r="L321" s="278">
        <v>36756</v>
      </c>
      <c r="M321" s="100" t="s">
        <v>66</v>
      </c>
      <c r="N321" s="100" t="s">
        <v>67</v>
      </c>
      <c r="O321" s="100"/>
      <c r="P321" s="100"/>
      <c r="Q321" s="117"/>
    </row>
    <row r="322" spans="1:18">
      <c r="A322" s="100" t="s">
        <v>15740</v>
      </c>
      <c r="B322" s="100" t="s">
        <v>15741</v>
      </c>
      <c r="C322" s="100" t="s">
        <v>6433</v>
      </c>
      <c r="D322" s="100" t="s">
        <v>8567</v>
      </c>
      <c r="E322" s="100" t="s">
        <v>196</v>
      </c>
      <c r="F322" s="277" t="s">
        <v>95</v>
      </c>
      <c r="G322" s="101">
        <v>3.3</v>
      </c>
      <c r="H322" s="101">
        <v>6.3</v>
      </c>
      <c r="I322" s="101">
        <v>3.9</v>
      </c>
      <c r="J322" s="101">
        <v>4.5</v>
      </c>
      <c r="K322" s="101">
        <v>5.3</v>
      </c>
      <c r="L322" s="278">
        <v>473924</v>
      </c>
      <c r="M322" s="100" t="s">
        <v>66</v>
      </c>
      <c r="N322" s="100" t="s">
        <v>67</v>
      </c>
      <c r="O322" s="100" t="s">
        <v>6460</v>
      </c>
      <c r="P322" s="100"/>
      <c r="Q322" s="117"/>
    </row>
    <row r="323" spans="1:18">
      <c r="A323" s="100" t="s">
        <v>13455</v>
      </c>
      <c r="B323" s="100" t="s">
        <v>13456</v>
      </c>
      <c r="C323" s="100" t="s">
        <v>2626</v>
      </c>
      <c r="D323" s="100" t="s">
        <v>8541</v>
      </c>
      <c r="E323" s="100" t="s">
        <v>72</v>
      </c>
      <c r="F323" s="277" t="s">
        <v>65</v>
      </c>
      <c r="G323" s="101">
        <v>5</v>
      </c>
      <c r="H323" s="101">
        <v>5</v>
      </c>
      <c r="I323" s="101">
        <v>4.5</v>
      </c>
      <c r="J323" s="101">
        <v>5.3</v>
      </c>
      <c r="K323" s="101">
        <v>4.9000000000000004</v>
      </c>
      <c r="L323" s="278">
        <v>11457</v>
      </c>
      <c r="M323" s="100" t="s">
        <v>66</v>
      </c>
      <c r="N323" s="100" t="s">
        <v>67</v>
      </c>
      <c r="O323" s="100" t="s">
        <v>2609</v>
      </c>
      <c r="P323" s="100"/>
      <c r="Q323" s="117"/>
    </row>
    <row r="324" spans="1:18">
      <c r="A324" s="100" t="s">
        <v>15742</v>
      </c>
      <c r="B324" s="100" t="s">
        <v>15743</v>
      </c>
      <c r="C324" s="100" t="s">
        <v>9243</v>
      </c>
      <c r="D324" s="100" t="s">
        <v>83</v>
      </c>
      <c r="E324" s="100" t="s">
        <v>196</v>
      </c>
      <c r="F324" s="277" t="s">
        <v>65</v>
      </c>
      <c r="G324" s="101">
        <v>4.0999999999999996</v>
      </c>
      <c r="H324" s="101">
        <v>4.8</v>
      </c>
      <c r="I324" s="101">
        <v>4.2</v>
      </c>
      <c r="J324" s="101">
        <v>4.7</v>
      </c>
      <c r="K324" s="101">
        <v>4.7</v>
      </c>
      <c r="L324" s="278">
        <v>100194</v>
      </c>
      <c r="M324" s="100" t="s">
        <v>66</v>
      </c>
      <c r="N324" s="100" t="s">
        <v>67</v>
      </c>
      <c r="O324" s="100" t="s">
        <v>9244</v>
      </c>
      <c r="P324" s="100"/>
      <c r="Q324" s="117"/>
    </row>
    <row r="325" spans="1:18">
      <c r="A325" s="100" t="s">
        <v>15744</v>
      </c>
      <c r="B325" s="100" t="s">
        <v>15745</v>
      </c>
      <c r="C325" s="100" t="s">
        <v>9247</v>
      </c>
      <c r="D325" s="100" t="s">
        <v>8542</v>
      </c>
      <c r="E325" s="100" t="s">
        <v>94</v>
      </c>
      <c r="F325" s="277" t="s">
        <v>65</v>
      </c>
      <c r="G325" s="101">
        <v>7.7</v>
      </c>
      <c r="H325" s="101">
        <v>7.2</v>
      </c>
      <c r="I325" s="101">
        <v>3</v>
      </c>
      <c r="J325" s="101">
        <v>4</v>
      </c>
      <c r="K325" s="101">
        <v>4.5</v>
      </c>
      <c r="L325" s="278">
        <v>6996387</v>
      </c>
      <c r="M325" s="100" t="s">
        <v>66</v>
      </c>
      <c r="N325" s="100" t="s">
        <v>67</v>
      </c>
      <c r="O325" s="100"/>
      <c r="P325" s="100"/>
      <c r="Q325" s="117"/>
      <c r="R325" s="116"/>
    </row>
    <row r="326" spans="1:18">
      <c r="A326" s="100" t="s">
        <v>15746</v>
      </c>
      <c r="B326" s="100" t="s">
        <v>15747</v>
      </c>
      <c r="C326" s="100" t="s">
        <v>9250</v>
      </c>
      <c r="D326" s="100" t="s">
        <v>100</v>
      </c>
      <c r="E326" s="100" t="s">
        <v>94</v>
      </c>
      <c r="F326" s="277" t="s">
        <v>73</v>
      </c>
      <c r="G326" s="101">
        <v>7.2</v>
      </c>
      <c r="H326" s="101">
        <v>7</v>
      </c>
      <c r="I326" s="101">
        <v>5.0999999999999996</v>
      </c>
      <c r="J326" s="101">
        <v>5.8</v>
      </c>
      <c r="K326" s="101">
        <v>6.4</v>
      </c>
      <c r="L326" s="278">
        <v>1716385</v>
      </c>
      <c r="M326" s="100" t="s">
        <v>66</v>
      </c>
      <c r="N326" s="100" t="s">
        <v>190</v>
      </c>
      <c r="O326" s="100"/>
      <c r="P326" s="100"/>
      <c r="Q326" s="116"/>
    </row>
    <row r="327" spans="1:18">
      <c r="A327" s="100" t="s">
        <v>13324</v>
      </c>
      <c r="B327" s="100" t="s">
        <v>13325</v>
      </c>
      <c r="C327" s="100" t="s">
        <v>2408</v>
      </c>
      <c r="D327" s="100" t="s">
        <v>8565</v>
      </c>
      <c r="E327" s="100" t="s">
        <v>94</v>
      </c>
      <c r="F327" s="277" t="s">
        <v>65</v>
      </c>
      <c r="G327" s="101">
        <v>7.7</v>
      </c>
      <c r="H327" s="101">
        <v>9.3000000000000007</v>
      </c>
      <c r="I327" s="101">
        <v>5.6</v>
      </c>
      <c r="J327" s="101">
        <v>7.7</v>
      </c>
      <c r="K327" s="101">
        <v>6.8</v>
      </c>
      <c r="L327" s="278">
        <v>35547</v>
      </c>
      <c r="M327" s="100" t="s">
        <v>66</v>
      </c>
      <c r="N327" s="100" t="s">
        <v>67</v>
      </c>
      <c r="O327" s="100" t="s">
        <v>2391</v>
      </c>
      <c r="P327" s="116"/>
      <c r="Q327" s="116"/>
    </row>
    <row r="328" spans="1:18">
      <c r="A328" s="100" t="s">
        <v>15748</v>
      </c>
      <c r="B328" s="100" t="s">
        <v>15749</v>
      </c>
      <c r="C328" s="100" t="s">
        <v>9253</v>
      </c>
      <c r="D328" s="100" t="s">
        <v>8580</v>
      </c>
      <c r="E328" s="100" t="s">
        <v>72</v>
      </c>
      <c r="F328" s="277" t="s">
        <v>95</v>
      </c>
      <c r="G328" s="101">
        <v>5</v>
      </c>
      <c r="H328" s="101">
        <v>3.7</v>
      </c>
      <c r="I328" s="101">
        <v>4.4000000000000004</v>
      </c>
      <c r="J328" s="101">
        <v>5.5</v>
      </c>
      <c r="K328" s="101">
        <v>4.8</v>
      </c>
      <c r="L328" s="278">
        <v>59000</v>
      </c>
      <c r="M328" s="100" t="s">
        <v>66</v>
      </c>
      <c r="N328" s="100" t="s">
        <v>67</v>
      </c>
      <c r="O328" s="100"/>
      <c r="P328" s="100"/>
      <c r="Q328" s="117"/>
      <c r="R328" s="116"/>
    </row>
    <row r="329" spans="1:18">
      <c r="A329" s="100" t="s">
        <v>13210</v>
      </c>
      <c r="B329" s="100" t="s">
        <v>2209</v>
      </c>
      <c r="C329" s="100" t="s">
        <v>2210</v>
      </c>
      <c r="D329" s="100" t="s">
        <v>8565</v>
      </c>
      <c r="E329" s="100" t="s">
        <v>64</v>
      </c>
      <c r="F329" s="277" t="s">
        <v>65</v>
      </c>
      <c r="G329" s="101">
        <v>10</v>
      </c>
      <c r="H329" s="101">
        <v>9.6</v>
      </c>
      <c r="I329" s="101">
        <v>7.3</v>
      </c>
      <c r="J329" s="101">
        <v>5.7</v>
      </c>
      <c r="K329" s="101">
        <v>7.1</v>
      </c>
      <c r="L329" s="278">
        <v>100648</v>
      </c>
      <c r="M329" s="100" t="s">
        <v>66</v>
      </c>
      <c r="N329" s="100" t="s">
        <v>67</v>
      </c>
      <c r="O329" s="100" t="s">
        <v>2195</v>
      </c>
      <c r="P329" s="100"/>
      <c r="Q329" s="117"/>
      <c r="R329" s="116"/>
    </row>
    <row r="330" spans="1:18">
      <c r="A330" s="100" t="s">
        <v>12346</v>
      </c>
      <c r="B330" s="100" t="s">
        <v>12347</v>
      </c>
      <c r="C330" s="100" t="s">
        <v>603</v>
      </c>
      <c r="D330" s="100" t="s">
        <v>83</v>
      </c>
      <c r="E330" s="100" t="s">
        <v>94</v>
      </c>
      <c r="F330" s="277" t="s">
        <v>65</v>
      </c>
      <c r="G330" s="101">
        <v>8.1999999999999993</v>
      </c>
      <c r="H330" s="101">
        <v>7.3</v>
      </c>
      <c r="I330" s="101">
        <v>1</v>
      </c>
      <c r="J330" s="101">
        <v>5.9</v>
      </c>
      <c r="K330" s="101">
        <v>6</v>
      </c>
      <c r="L330" s="278">
        <v>183365</v>
      </c>
      <c r="M330" s="100" t="s">
        <v>66</v>
      </c>
      <c r="N330" s="100" t="s">
        <v>67</v>
      </c>
      <c r="O330" s="100" t="s">
        <v>592</v>
      </c>
      <c r="P330" s="100"/>
      <c r="Q330" s="117"/>
    </row>
    <row r="331" spans="1:18">
      <c r="A331" s="100" t="s">
        <v>14844</v>
      </c>
      <c r="B331" s="100" t="s">
        <v>14845</v>
      </c>
      <c r="C331" s="100" t="s">
        <v>5192</v>
      </c>
      <c r="D331" s="100" t="s">
        <v>8535</v>
      </c>
      <c r="E331" s="100" t="s">
        <v>107</v>
      </c>
      <c r="F331" s="277" t="s">
        <v>65</v>
      </c>
      <c r="G331" s="101">
        <v>6.5</v>
      </c>
      <c r="H331" s="101">
        <v>10</v>
      </c>
      <c r="I331" s="101">
        <v>7.7</v>
      </c>
      <c r="J331" s="101">
        <v>3.7</v>
      </c>
      <c r="K331" s="101">
        <v>6.2</v>
      </c>
      <c r="L331" s="278">
        <v>1145449</v>
      </c>
      <c r="M331" s="100" t="s">
        <v>66</v>
      </c>
      <c r="N331" s="100" t="s">
        <v>67</v>
      </c>
      <c r="O331" s="100" t="s">
        <v>5213</v>
      </c>
      <c r="P331" s="100"/>
      <c r="Q331" s="117"/>
    </row>
    <row r="332" spans="1:18">
      <c r="A332" s="100" t="s">
        <v>12344</v>
      </c>
      <c r="B332" s="100" t="s">
        <v>12345</v>
      </c>
      <c r="C332" s="100" t="s">
        <v>8835</v>
      </c>
      <c r="D332" s="100" t="s">
        <v>8549</v>
      </c>
      <c r="E332" s="100" t="s">
        <v>196</v>
      </c>
      <c r="F332" s="277" t="s">
        <v>65</v>
      </c>
      <c r="G332" s="101">
        <v>3.3</v>
      </c>
      <c r="H332" s="101">
        <v>3.9</v>
      </c>
      <c r="I332" s="101">
        <v>2.4</v>
      </c>
      <c r="J332" s="101">
        <v>6</v>
      </c>
      <c r="K332" s="101">
        <v>3.9</v>
      </c>
      <c r="L332" s="278">
        <v>8898</v>
      </c>
      <c r="M332" s="100" t="s">
        <v>66</v>
      </c>
      <c r="N332" s="100" t="s">
        <v>103</v>
      </c>
      <c r="O332" s="100" t="s">
        <v>8836</v>
      </c>
      <c r="P332" s="100"/>
      <c r="Q332" s="117"/>
    </row>
    <row r="333" spans="1:18">
      <c r="A333" s="100" t="s">
        <v>15750</v>
      </c>
      <c r="B333" s="100" t="s">
        <v>15751</v>
      </c>
      <c r="C333" s="100" t="s">
        <v>9256</v>
      </c>
      <c r="D333" s="100" t="s">
        <v>8592</v>
      </c>
      <c r="E333" s="100" t="s">
        <v>107</v>
      </c>
      <c r="F333" s="277" t="s">
        <v>73</v>
      </c>
      <c r="G333" s="101">
        <v>6.5</v>
      </c>
      <c r="H333" s="101">
        <v>3.6</v>
      </c>
      <c r="I333" s="101">
        <v>4.2</v>
      </c>
      <c r="J333" s="101">
        <v>6.9</v>
      </c>
      <c r="K333" s="101">
        <v>5.4</v>
      </c>
      <c r="L333" s="278">
        <v>10983</v>
      </c>
      <c r="M333" s="100" t="s">
        <v>66</v>
      </c>
      <c r="N333" s="100" t="s">
        <v>247</v>
      </c>
      <c r="O333" s="100"/>
      <c r="P333" s="100"/>
      <c r="Q333" s="117"/>
    </row>
    <row r="334" spans="1:18">
      <c r="A334" s="100" t="s">
        <v>15752</v>
      </c>
      <c r="B334" s="100" t="s">
        <v>15753</v>
      </c>
      <c r="C334" s="100" t="s">
        <v>9259</v>
      </c>
      <c r="D334" s="100" t="s">
        <v>8563</v>
      </c>
      <c r="E334" s="100" t="s">
        <v>72</v>
      </c>
      <c r="F334" s="277" t="s">
        <v>95</v>
      </c>
      <c r="G334" s="101">
        <v>5.3</v>
      </c>
      <c r="H334" s="101">
        <v>4.9000000000000004</v>
      </c>
      <c r="I334" s="101">
        <v>5.0999999999999996</v>
      </c>
      <c r="J334" s="101">
        <v>4.7</v>
      </c>
      <c r="K334" s="101">
        <v>4.9000000000000004</v>
      </c>
      <c r="L334" s="278"/>
      <c r="M334" s="100" t="s">
        <v>66</v>
      </c>
      <c r="N334" s="100"/>
      <c r="O334" s="100"/>
      <c r="P334" s="100"/>
      <c r="Q334" s="117"/>
      <c r="R334" s="116"/>
    </row>
    <row r="335" spans="1:18">
      <c r="A335" s="100" t="s">
        <v>14990</v>
      </c>
      <c r="B335" s="100" t="s">
        <v>14991</v>
      </c>
      <c r="C335" s="100" t="s">
        <v>5416</v>
      </c>
      <c r="D335" s="100" t="s">
        <v>93</v>
      </c>
      <c r="E335" s="100" t="s">
        <v>72</v>
      </c>
      <c r="F335" s="277" t="s">
        <v>73</v>
      </c>
      <c r="G335" s="101">
        <v>4.5999999999999996</v>
      </c>
      <c r="H335" s="101">
        <v>3.1</v>
      </c>
      <c r="I335" s="101">
        <v>6</v>
      </c>
      <c r="J335" s="101">
        <v>2.8</v>
      </c>
      <c r="K335" s="101">
        <v>4.4000000000000004</v>
      </c>
      <c r="L335" s="278">
        <v>1452233</v>
      </c>
      <c r="M335" s="100" t="s">
        <v>66</v>
      </c>
      <c r="N335" s="100" t="s">
        <v>67</v>
      </c>
      <c r="O335" s="100" t="s">
        <v>5440</v>
      </c>
      <c r="P335" s="100"/>
      <c r="Q335" s="117"/>
    </row>
    <row r="336" spans="1:18">
      <c r="A336" s="100" t="s">
        <v>14992</v>
      </c>
      <c r="B336" s="100" t="s">
        <v>14993</v>
      </c>
      <c r="C336" s="100" t="s">
        <v>5419</v>
      </c>
      <c r="D336" s="100" t="s">
        <v>8534</v>
      </c>
      <c r="E336" s="100" t="s">
        <v>196</v>
      </c>
      <c r="F336" s="277" t="s">
        <v>73</v>
      </c>
      <c r="G336" s="101">
        <v>4.0999999999999996</v>
      </c>
      <c r="H336" s="101">
        <v>4.5</v>
      </c>
      <c r="I336" s="101">
        <v>4.4000000000000004</v>
      </c>
      <c r="J336" s="101">
        <v>3.4</v>
      </c>
      <c r="K336" s="101">
        <v>4.0999999999999996</v>
      </c>
      <c r="L336" s="278">
        <v>302379</v>
      </c>
      <c r="M336" s="100" t="s">
        <v>66</v>
      </c>
      <c r="N336" s="100" t="s">
        <v>67</v>
      </c>
      <c r="O336" s="100" t="s">
        <v>5444</v>
      </c>
      <c r="P336" s="100"/>
      <c r="Q336" s="117"/>
    </row>
    <row r="337" spans="1:18">
      <c r="A337" s="100" t="s">
        <v>13739</v>
      </c>
      <c r="B337" s="100" t="s">
        <v>13740</v>
      </c>
      <c r="C337" s="100" t="s">
        <v>3083</v>
      </c>
      <c r="D337" s="100" t="s">
        <v>8548</v>
      </c>
      <c r="E337" s="100" t="s">
        <v>196</v>
      </c>
      <c r="F337" s="277" t="s">
        <v>95</v>
      </c>
      <c r="G337" s="101">
        <v>3.9</v>
      </c>
      <c r="H337" s="101">
        <v>4.4000000000000004</v>
      </c>
      <c r="I337" s="101">
        <v>5.5</v>
      </c>
      <c r="J337" s="101">
        <v>4.5</v>
      </c>
      <c r="K337" s="101">
        <v>4.7</v>
      </c>
      <c r="L337" s="278">
        <v>77756</v>
      </c>
      <c r="M337" s="100" t="s">
        <v>66</v>
      </c>
      <c r="N337" s="100" t="s">
        <v>103</v>
      </c>
      <c r="O337" s="100" t="s">
        <v>3062</v>
      </c>
      <c r="P337" s="116"/>
      <c r="Q337" s="117"/>
    </row>
    <row r="338" spans="1:18">
      <c r="A338" s="100" t="s">
        <v>15296</v>
      </c>
      <c r="B338" s="100" t="s">
        <v>15297</v>
      </c>
      <c r="C338" s="100" t="s">
        <v>5928</v>
      </c>
      <c r="D338" s="100" t="s">
        <v>100</v>
      </c>
      <c r="E338" s="100" t="s">
        <v>72</v>
      </c>
      <c r="F338" s="277" t="s">
        <v>65</v>
      </c>
      <c r="G338" s="101">
        <v>5.6</v>
      </c>
      <c r="H338" s="101">
        <v>4.7</v>
      </c>
      <c r="I338" s="101">
        <v>4.5999999999999996</v>
      </c>
      <c r="J338" s="101">
        <v>5.4</v>
      </c>
      <c r="K338" s="101">
        <v>4.9000000000000004</v>
      </c>
      <c r="L338" s="278">
        <v>5348417</v>
      </c>
      <c r="M338" s="100" t="s">
        <v>66</v>
      </c>
      <c r="N338" s="100" t="s">
        <v>103</v>
      </c>
      <c r="O338" s="100" t="s">
        <v>5968</v>
      </c>
      <c r="P338" s="100"/>
      <c r="Q338" s="117"/>
      <c r="R338" s="117"/>
    </row>
    <row r="339" spans="1:18">
      <c r="A339" s="100" t="s">
        <v>12995</v>
      </c>
      <c r="B339" s="100" t="s">
        <v>15756</v>
      </c>
      <c r="C339" s="100" t="s">
        <v>9265</v>
      </c>
      <c r="D339" s="100" t="s">
        <v>179</v>
      </c>
      <c r="E339" s="100" t="s">
        <v>196</v>
      </c>
      <c r="F339" s="277" t="s">
        <v>65</v>
      </c>
      <c r="G339" s="101">
        <v>2.9</v>
      </c>
      <c r="H339" s="101">
        <v>1.4</v>
      </c>
      <c r="I339" s="101">
        <v>5.3</v>
      </c>
      <c r="J339" s="101">
        <v>5.8</v>
      </c>
      <c r="K339" s="101">
        <v>3.8</v>
      </c>
      <c r="L339" s="278">
        <v>140342</v>
      </c>
      <c r="M339" s="100" t="s">
        <v>66</v>
      </c>
      <c r="N339" s="100" t="s">
        <v>103</v>
      </c>
      <c r="O339" s="100"/>
      <c r="P339" s="100"/>
      <c r="Q339" s="117"/>
    </row>
    <row r="340" spans="1:18">
      <c r="A340" s="100" t="s">
        <v>12532</v>
      </c>
      <c r="B340" s="100" t="s">
        <v>12533</v>
      </c>
      <c r="C340" s="100" t="s">
        <v>905</v>
      </c>
      <c r="D340" s="100" t="s">
        <v>8546</v>
      </c>
      <c r="E340" s="100" t="s">
        <v>107</v>
      </c>
      <c r="F340" s="277" t="s">
        <v>65</v>
      </c>
      <c r="G340" s="101">
        <v>6.4</v>
      </c>
      <c r="H340" s="101">
        <v>3.8</v>
      </c>
      <c r="I340" s="101">
        <v>5.8</v>
      </c>
      <c r="J340" s="101">
        <v>5.8</v>
      </c>
      <c r="K340" s="101">
        <v>5.2</v>
      </c>
      <c r="L340" s="278">
        <v>793550</v>
      </c>
      <c r="M340" s="100" t="s">
        <v>66</v>
      </c>
      <c r="N340" s="100" t="s">
        <v>247</v>
      </c>
      <c r="O340" s="100" t="s">
        <v>898</v>
      </c>
      <c r="P340" s="100"/>
      <c r="Q340" s="117"/>
      <c r="R340" s="116"/>
    </row>
    <row r="341" spans="1:18">
      <c r="A341" s="100" t="s">
        <v>12432</v>
      </c>
      <c r="B341" s="100" t="s">
        <v>12433</v>
      </c>
      <c r="C341" s="100" t="s">
        <v>720</v>
      </c>
      <c r="D341" s="100" t="s">
        <v>8559</v>
      </c>
      <c r="E341" s="100" t="s">
        <v>72</v>
      </c>
      <c r="F341" s="277" t="s">
        <v>65</v>
      </c>
      <c r="G341" s="101">
        <v>5.5</v>
      </c>
      <c r="H341" s="101">
        <v>4.0999999999999996</v>
      </c>
      <c r="I341" s="101">
        <v>5.6</v>
      </c>
      <c r="J341" s="101">
        <v>3.4</v>
      </c>
      <c r="K341" s="101">
        <v>4.5</v>
      </c>
      <c r="L341" s="278">
        <v>19947</v>
      </c>
      <c r="M341" s="100" t="s">
        <v>66</v>
      </c>
      <c r="N341" s="100" t="s">
        <v>67</v>
      </c>
      <c r="O341" s="100" t="s">
        <v>713</v>
      </c>
      <c r="P341" s="100"/>
      <c r="Q341" s="117"/>
      <c r="R341" s="116"/>
    </row>
    <row r="342" spans="1:18">
      <c r="A342" s="100" t="s">
        <v>12415</v>
      </c>
      <c r="B342" s="100" t="s">
        <v>12416</v>
      </c>
      <c r="C342" s="100" t="s">
        <v>694</v>
      </c>
      <c r="D342" s="100" t="s">
        <v>8540</v>
      </c>
      <c r="E342" s="100" t="s">
        <v>94</v>
      </c>
      <c r="F342" s="277" t="s">
        <v>65</v>
      </c>
      <c r="G342" s="101">
        <v>7.9</v>
      </c>
      <c r="H342" s="101">
        <v>9</v>
      </c>
      <c r="I342" s="101">
        <v>3.7</v>
      </c>
      <c r="J342" s="101">
        <v>5.5</v>
      </c>
      <c r="K342" s="101">
        <v>5</v>
      </c>
      <c r="L342" s="278">
        <v>3318</v>
      </c>
      <c r="M342" s="100" t="s">
        <v>66</v>
      </c>
      <c r="N342" s="100" t="s">
        <v>67</v>
      </c>
      <c r="O342" s="100" t="s">
        <v>683</v>
      </c>
      <c r="P342" s="100"/>
      <c r="Q342" s="117"/>
      <c r="R342" s="116"/>
    </row>
    <row r="343" spans="1:18">
      <c r="A343" s="100" t="s">
        <v>15763</v>
      </c>
      <c r="B343" s="100" t="s">
        <v>15764</v>
      </c>
      <c r="C343" s="100" t="s">
        <v>9277</v>
      </c>
      <c r="D343" s="100" t="s">
        <v>8580</v>
      </c>
      <c r="E343" s="100" t="s">
        <v>64</v>
      </c>
      <c r="F343" s="277" t="s">
        <v>73</v>
      </c>
      <c r="G343" s="101">
        <v>10</v>
      </c>
      <c r="H343" s="101">
        <v>5.3</v>
      </c>
      <c r="I343" s="101">
        <v>6.3</v>
      </c>
      <c r="J343" s="101">
        <v>5.9</v>
      </c>
      <c r="K343" s="101">
        <v>6</v>
      </c>
      <c r="L343" s="278">
        <v>17447</v>
      </c>
      <c r="M343" s="100" t="s">
        <v>66</v>
      </c>
      <c r="N343" s="100" t="s">
        <v>543</v>
      </c>
      <c r="O343" s="100"/>
      <c r="P343" s="100"/>
      <c r="Q343" s="117"/>
    </row>
    <row r="344" spans="1:18">
      <c r="A344" s="100" t="s">
        <v>13330</v>
      </c>
      <c r="B344" s="100" t="s">
        <v>13331</v>
      </c>
      <c r="C344" s="100" t="s">
        <v>2419</v>
      </c>
      <c r="D344" s="100" t="s">
        <v>8592</v>
      </c>
      <c r="E344" s="100" t="s">
        <v>94</v>
      </c>
      <c r="F344" s="277" t="s">
        <v>65</v>
      </c>
      <c r="G344" s="101">
        <v>8.5</v>
      </c>
      <c r="H344" s="101">
        <v>4.7</v>
      </c>
      <c r="I344" s="101">
        <v>4.5999999999999996</v>
      </c>
      <c r="J344" s="101">
        <v>5.9</v>
      </c>
      <c r="K344" s="101">
        <v>5.2</v>
      </c>
      <c r="L344" s="278">
        <v>965436</v>
      </c>
      <c r="M344" s="100" t="s">
        <v>66</v>
      </c>
      <c r="N344" s="100" t="s">
        <v>67</v>
      </c>
      <c r="O344" s="100" t="s">
        <v>2403</v>
      </c>
      <c r="P344" s="100"/>
      <c r="Q344" s="117"/>
    </row>
    <row r="345" spans="1:18">
      <c r="A345" s="100" t="s">
        <v>15765</v>
      </c>
      <c r="B345" s="100" t="s">
        <v>15766</v>
      </c>
      <c r="C345" s="100" t="s">
        <v>6435</v>
      </c>
      <c r="D345" s="100" t="s">
        <v>8554</v>
      </c>
      <c r="E345" s="100" t="s">
        <v>196</v>
      </c>
      <c r="F345" s="277" t="s">
        <v>73</v>
      </c>
      <c r="G345" s="101">
        <v>4.0999999999999996</v>
      </c>
      <c r="H345" s="101">
        <v>8</v>
      </c>
      <c r="I345" s="101">
        <v>4.5</v>
      </c>
      <c r="J345" s="101">
        <v>1.8</v>
      </c>
      <c r="K345" s="101">
        <v>3.5</v>
      </c>
      <c r="L345" s="278">
        <v>112882</v>
      </c>
      <c r="M345" s="100" t="s">
        <v>66</v>
      </c>
      <c r="N345" s="100" t="s">
        <v>103</v>
      </c>
      <c r="O345" s="100" t="s">
        <v>4698</v>
      </c>
      <c r="P345" s="100"/>
      <c r="Q345" s="117"/>
      <c r="R345" s="116"/>
    </row>
    <row r="346" spans="1:18">
      <c r="A346" s="100" t="s">
        <v>13774</v>
      </c>
      <c r="B346" s="100" t="s">
        <v>13775</v>
      </c>
      <c r="C346" s="100" t="s">
        <v>3135</v>
      </c>
      <c r="D346" s="100" t="s">
        <v>8659</v>
      </c>
      <c r="E346" s="100" t="s">
        <v>72</v>
      </c>
      <c r="F346" s="277" t="s">
        <v>65</v>
      </c>
      <c r="G346" s="101">
        <v>4.7</v>
      </c>
      <c r="H346" s="101">
        <v>8.3000000000000007</v>
      </c>
      <c r="I346" s="101">
        <v>4.8</v>
      </c>
      <c r="J346" s="101">
        <v>2.5</v>
      </c>
      <c r="K346" s="101">
        <v>4.2</v>
      </c>
      <c r="L346" s="278">
        <v>12513</v>
      </c>
      <c r="M346" s="100" t="s">
        <v>66</v>
      </c>
      <c r="N346" s="100" t="s">
        <v>543</v>
      </c>
      <c r="O346" s="100" t="s">
        <v>3112</v>
      </c>
      <c r="P346" s="100"/>
      <c r="Q346" s="117"/>
    </row>
    <row r="347" spans="1:18">
      <c r="A347" s="100" t="s">
        <v>15767</v>
      </c>
      <c r="B347" s="100" t="s">
        <v>15768</v>
      </c>
      <c r="C347" s="100" t="s">
        <v>6439</v>
      </c>
      <c r="D347" s="100" t="s">
        <v>8537</v>
      </c>
      <c r="E347" s="100" t="s">
        <v>94</v>
      </c>
      <c r="F347" s="277" t="s">
        <v>95</v>
      </c>
      <c r="G347" s="101">
        <v>7.4</v>
      </c>
      <c r="H347" s="101">
        <v>8.6</v>
      </c>
      <c r="I347" s="101">
        <v>8.8000000000000007</v>
      </c>
      <c r="J347" s="101">
        <v>3.8</v>
      </c>
      <c r="K347" s="101">
        <v>7</v>
      </c>
      <c r="L347" s="278">
        <v>663181</v>
      </c>
      <c r="M347" s="100" t="s">
        <v>66</v>
      </c>
      <c r="N347" s="100" t="s">
        <v>67</v>
      </c>
      <c r="O347" s="100" t="s">
        <v>6462</v>
      </c>
      <c r="P347" s="100"/>
      <c r="Q347" s="117"/>
    </row>
    <row r="348" spans="1:18">
      <c r="A348" s="100" t="s">
        <v>15769</v>
      </c>
      <c r="B348" s="100" t="s">
        <v>15770</v>
      </c>
      <c r="C348" s="100" t="s">
        <v>9280</v>
      </c>
      <c r="D348" s="100" t="s">
        <v>83</v>
      </c>
      <c r="E348" s="100" t="s">
        <v>72</v>
      </c>
      <c r="F348" s="277" t="s">
        <v>73</v>
      </c>
      <c r="G348" s="101">
        <v>4.5</v>
      </c>
      <c r="H348" s="101">
        <v>4.7</v>
      </c>
      <c r="I348" s="101">
        <v>3.4</v>
      </c>
      <c r="J348" s="101">
        <v>6.6</v>
      </c>
      <c r="K348" s="101">
        <v>5.2</v>
      </c>
      <c r="L348" s="278">
        <v>74947</v>
      </c>
      <c r="M348" s="100" t="s">
        <v>66</v>
      </c>
      <c r="N348" s="100" t="s">
        <v>67</v>
      </c>
      <c r="O348" s="100"/>
      <c r="P348" s="100"/>
      <c r="Q348" s="117"/>
    </row>
    <row r="349" spans="1:18">
      <c r="A349" s="100" t="s">
        <v>15771</v>
      </c>
      <c r="B349" s="100" t="s">
        <v>15772</v>
      </c>
      <c r="C349" s="100" t="s">
        <v>6442</v>
      </c>
      <c r="D349" s="100" t="s">
        <v>8567</v>
      </c>
      <c r="E349" s="100" t="s">
        <v>107</v>
      </c>
      <c r="F349" s="277" t="s">
        <v>65</v>
      </c>
      <c r="G349" s="101">
        <v>6.1</v>
      </c>
      <c r="H349" s="101">
        <v>8.9</v>
      </c>
      <c r="I349" s="101">
        <v>3</v>
      </c>
      <c r="J349" s="101">
        <v>3.9</v>
      </c>
      <c r="K349" s="101">
        <v>5.4</v>
      </c>
      <c r="L349" s="278">
        <v>1240902</v>
      </c>
      <c r="M349" s="100" t="s">
        <v>66</v>
      </c>
      <c r="N349" s="100" t="s">
        <v>67</v>
      </c>
      <c r="O349" s="100" t="s">
        <v>6466</v>
      </c>
      <c r="P349" s="100"/>
      <c r="Q349" s="117"/>
    </row>
    <row r="350" spans="1:18">
      <c r="A350" s="100" t="s">
        <v>12517</v>
      </c>
      <c r="B350" s="100" t="s">
        <v>12518</v>
      </c>
      <c r="C350" s="100" t="s">
        <v>873</v>
      </c>
      <c r="D350" s="100" t="s">
        <v>116</v>
      </c>
      <c r="E350" s="100" t="s">
        <v>107</v>
      </c>
      <c r="F350" s="277" t="s">
        <v>65</v>
      </c>
      <c r="G350" s="101">
        <v>6.9</v>
      </c>
      <c r="H350" s="101">
        <v>6.8</v>
      </c>
      <c r="I350" s="101">
        <v>5.5</v>
      </c>
      <c r="J350" s="101">
        <v>6</v>
      </c>
      <c r="K350" s="101">
        <v>6.1</v>
      </c>
      <c r="L350" s="278">
        <v>20954</v>
      </c>
      <c r="M350" s="100" t="s">
        <v>66</v>
      </c>
      <c r="N350" s="100" t="s">
        <v>190</v>
      </c>
      <c r="O350" s="100"/>
      <c r="P350" s="100"/>
      <c r="Q350" s="117"/>
    </row>
    <row r="351" spans="1:18">
      <c r="A351" s="100" t="s">
        <v>12705</v>
      </c>
      <c r="B351" s="100" t="s">
        <v>1229</v>
      </c>
      <c r="C351" s="100" t="s">
        <v>1230</v>
      </c>
      <c r="D351" s="100" t="s">
        <v>8565</v>
      </c>
      <c r="E351" s="100" t="s">
        <v>72</v>
      </c>
      <c r="F351" s="277" t="s">
        <v>65</v>
      </c>
      <c r="G351" s="101">
        <v>5</v>
      </c>
      <c r="H351" s="101">
        <v>5.3</v>
      </c>
      <c r="I351" s="101">
        <v>4.7</v>
      </c>
      <c r="J351" s="101">
        <v>6.1</v>
      </c>
      <c r="K351" s="101">
        <v>5.2</v>
      </c>
      <c r="L351" s="278">
        <v>13731</v>
      </c>
      <c r="M351" s="100" t="s">
        <v>66</v>
      </c>
      <c r="N351" s="100" t="s">
        <v>67</v>
      </c>
      <c r="O351" s="100" t="s">
        <v>1223</v>
      </c>
      <c r="P351" s="100"/>
      <c r="Q351" s="117"/>
    </row>
    <row r="352" spans="1:18">
      <c r="A352" s="100" t="s">
        <v>13130</v>
      </c>
      <c r="B352" s="100" t="s">
        <v>13131</v>
      </c>
      <c r="C352" s="100" t="s">
        <v>2054</v>
      </c>
      <c r="D352" s="100" t="s">
        <v>8536</v>
      </c>
      <c r="E352" s="100" t="s">
        <v>64</v>
      </c>
      <c r="F352" s="277" t="s">
        <v>65</v>
      </c>
      <c r="G352" s="101">
        <v>10</v>
      </c>
      <c r="H352" s="101">
        <v>7.2</v>
      </c>
      <c r="I352" s="101">
        <v>6.3</v>
      </c>
      <c r="J352" s="101">
        <v>5.5</v>
      </c>
      <c r="K352" s="101">
        <v>6.2</v>
      </c>
      <c r="L352" s="278">
        <v>314819</v>
      </c>
      <c r="M352" s="100" t="s">
        <v>66</v>
      </c>
      <c r="N352" s="100" t="s">
        <v>67</v>
      </c>
      <c r="O352" s="100" t="s">
        <v>2039</v>
      </c>
      <c r="P352" s="100"/>
      <c r="Q352" s="117"/>
    </row>
    <row r="353" spans="1:18">
      <c r="A353" s="100" t="s">
        <v>12419</v>
      </c>
      <c r="B353" s="100" t="s">
        <v>12420</v>
      </c>
      <c r="C353" s="100" t="s">
        <v>701</v>
      </c>
      <c r="D353" s="100" t="s">
        <v>8536</v>
      </c>
      <c r="E353" s="100" t="s">
        <v>94</v>
      </c>
      <c r="F353" s="277" t="s">
        <v>65</v>
      </c>
      <c r="G353" s="101">
        <v>7.3</v>
      </c>
      <c r="H353" s="101">
        <v>6.8</v>
      </c>
      <c r="I353" s="101">
        <v>6.4</v>
      </c>
      <c r="J353" s="101">
        <v>1.9</v>
      </c>
      <c r="K353" s="101">
        <v>5</v>
      </c>
      <c r="L353" s="278">
        <v>48974</v>
      </c>
      <c r="M353" s="100" t="s">
        <v>66</v>
      </c>
      <c r="N353" s="100" t="s">
        <v>67</v>
      </c>
      <c r="O353" s="100" t="s">
        <v>691</v>
      </c>
      <c r="P353" s="100"/>
      <c r="Q353" s="117"/>
    </row>
    <row r="354" spans="1:18">
      <c r="A354" s="100" t="s">
        <v>12421</v>
      </c>
      <c r="B354" s="100" t="s">
        <v>12420</v>
      </c>
      <c r="C354" s="100" t="s">
        <v>702</v>
      </c>
      <c r="D354" s="100" t="s">
        <v>8536</v>
      </c>
      <c r="E354" s="100" t="s">
        <v>94</v>
      </c>
      <c r="F354" s="277" t="s">
        <v>65</v>
      </c>
      <c r="G354" s="101">
        <v>7.3</v>
      </c>
      <c r="H354" s="101">
        <v>6.8</v>
      </c>
      <c r="I354" s="101">
        <v>6.4</v>
      </c>
      <c r="J354" s="101">
        <v>1.9</v>
      </c>
      <c r="K354" s="101">
        <v>5</v>
      </c>
      <c r="L354" s="278">
        <v>48974</v>
      </c>
      <c r="M354" s="100" t="s">
        <v>66</v>
      </c>
      <c r="N354" s="100" t="s">
        <v>67</v>
      </c>
      <c r="O354" s="100" t="s">
        <v>691</v>
      </c>
      <c r="P354" s="100"/>
      <c r="Q354" s="117"/>
    </row>
    <row r="355" spans="1:18">
      <c r="A355" s="100" t="s">
        <v>12424</v>
      </c>
      <c r="B355" s="100" t="s">
        <v>12425</v>
      </c>
      <c r="C355" s="100" t="s">
        <v>708</v>
      </c>
      <c r="D355" s="100" t="s">
        <v>8552</v>
      </c>
      <c r="E355" s="100" t="s">
        <v>196</v>
      </c>
      <c r="F355" s="277" t="s">
        <v>65</v>
      </c>
      <c r="G355" s="101">
        <v>2.9</v>
      </c>
      <c r="H355" s="101">
        <v>1.6</v>
      </c>
      <c r="I355" s="101">
        <v>2.2999999999999998</v>
      </c>
      <c r="J355" s="101">
        <v>2.1</v>
      </c>
      <c r="K355" s="101">
        <v>2.1</v>
      </c>
      <c r="L355" s="278">
        <v>1685</v>
      </c>
      <c r="M355" s="100" t="s">
        <v>66</v>
      </c>
      <c r="N355" s="100" t="s">
        <v>264</v>
      </c>
      <c r="O355" s="100" t="s">
        <v>703</v>
      </c>
      <c r="P355" s="100"/>
      <c r="Q355" s="117"/>
      <c r="R355" s="116"/>
    </row>
    <row r="356" spans="1:18">
      <c r="A356" s="100" t="s">
        <v>12748</v>
      </c>
      <c r="B356" s="100" t="s">
        <v>1328</v>
      </c>
      <c r="C356" s="100" t="s">
        <v>1329</v>
      </c>
      <c r="D356" s="100" t="s">
        <v>8536</v>
      </c>
      <c r="E356" s="100" t="s">
        <v>201</v>
      </c>
      <c r="F356" s="277" t="s">
        <v>65</v>
      </c>
      <c r="G356" s="101">
        <v>2.5</v>
      </c>
      <c r="H356" s="101">
        <v>2.4</v>
      </c>
      <c r="I356" s="101">
        <v>4.0999999999999996</v>
      </c>
      <c r="J356" s="101">
        <v>2.8</v>
      </c>
      <c r="K356" s="101">
        <v>3.5</v>
      </c>
      <c r="L356" s="278">
        <v>14299</v>
      </c>
      <c r="M356" s="100" t="s">
        <v>125</v>
      </c>
      <c r="N356" s="100" t="s">
        <v>67</v>
      </c>
      <c r="O356" s="100" t="s">
        <v>1322</v>
      </c>
      <c r="P356" s="100"/>
      <c r="Q356" s="117"/>
    </row>
    <row r="357" spans="1:18">
      <c r="A357" s="100" t="s">
        <v>12753</v>
      </c>
      <c r="B357" s="100" t="s">
        <v>1340</v>
      </c>
      <c r="C357" s="100" t="s">
        <v>1341</v>
      </c>
      <c r="D357" s="100" t="s">
        <v>8536</v>
      </c>
      <c r="E357" s="100" t="s">
        <v>72</v>
      </c>
      <c r="F357" s="277" t="s">
        <v>65</v>
      </c>
      <c r="G357" s="101">
        <v>5.4</v>
      </c>
      <c r="H357" s="101">
        <v>2.2000000000000002</v>
      </c>
      <c r="I357" s="101">
        <v>4.5</v>
      </c>
      <c r="J357" s="101">
        <v>4.2</v>
      </c>
      <c r="K357" s="101">
        <v>4.0999999999999996</v>
      </c>
      <c r="L357" s="278">
        <v>10051</v>
      </c>
      <c r="M357" s="100" t="s">
        <v>66</v>
      </c>
      <c r="N357" s="100" t="s">
        <v>67</v>
      </c>
      <c r="O357" s="100" t="s">
        <v>1334</v>
      </c>
      <c r="P357" s="100"/>
      <c r="Q357" s="117"/>
    </row>
    <row r="358" spans="1:18">
      <c r="A358" s="100" t="s">
        <v>15773</v>
      </c>
      <c r="B358" s="100" t="s">
        <v>15774</v>
      </c>
      <c r="C358" s="100" t="s">
        <v>12080</v>
      </c>
      <c r="D358" s="100"/>
      <c r="E358" s="100"/>
      <c r="F358" s="277"/>
      <c r="G358" s="101"/>
      <c r="H358" s="101"/>
      <c r="I358" s="101"/>
      <c r="J358" s="101"/>
      <c r="K358" s="101"/>
      <c r="L358" s="278"/>
      <c r="M358" s="100"/>
      <c r="N358" s="100"/>
      <c r="O358" s="100"/>
      <c r="P358" s="100"/>
      <c r="Q358" s="117"/>
    </row>
    <row r="359" spans="1:18">
      <c r="A359" s="100" t="s">
        <v>12417</v>
      </c>
      <c r="B359" s="100" t="s">
        <v>12418</v>
      </c>
      <c r="C359" s="100" t="s">
        <v>697</v>
      </c>
      <c r="D359" s="100" t="s">
        <v>8536</v>
      </c>
      <c r="E359" s="100" t="s">
        <v>94</v>
      </c>
      <c r="F359" s="277" t="s">
        <v>65</v>
      </c>
      <c r="G359" s="101">
        <v>8.3000000000000007</v>
      </c>
      <c r="H359" s="101">
        <v>4.7</v>
      </c>
      <c r="I359" s="101">
        <v>6.9</v>
      </c>
      <c r="J359" s="101">
        <v>3.6</v>
      </c>
      <c r="K359" s="101">
        <v>5.5</v>
      </c>
      <c r="L359" s="278">
        <v>67230</v>
      </c>
      <c r="M359" s="100" t="s">
        <v>66</v>
      </c>
      <c r="N359" s="100" t="s">
        <v>67</v>
      </c>
      <c r="O359" s="100" t="s">
        <v>687</v>
      </c>
      <c r="P359" s="100"/>
      <c r="Q359" s="117"/>
    </row>
    <row r="360" spans="1:18">
      <c r="A360" s="100" t="s">
        <v>15039</v>
      </c>
      <c r="B360" s="100" t="s">
        <v>15040</v>
      </c>
      <c r="C360" s="100" t="s">
        <v>5511</v>
      </c>
      <c r="D360" s="100"/>
      <c r="E360" s="100"/>
      <c r="F360" s="277"/>
      <c r="G360" s="101"/>
      <c r="H360" s="101"/>
      <c r="I360" s="101"/>
      <c r="J360" s="101"/>
      <c r="K360" s="101"/>
      <c r="L360" s="278"/>
      <c r="M360" s="100"/>
      <c r="N360" s="100"/>
      <c r="O360" s="100"/>
      <c r="P360" s="100"/>
      <c r="Q360" s="117"/>
    </row>
    <row r="361" spans="1:18">
      <c r="A361" s="100" t="s">
        <v>18544</v>
      </c>
      <c r="B361" s="100" t="s">
        <v>18545</v>
      </c>
      <c r="C361" s="100" t="s">
        <v>12068</v>
      </c>
      <c r="D361" s="100"/>
      <c r="E361" s="100"/>
      <c r="F361" s="277"/>
      <c r="G361" s="101"/>
      <c r="H361" s="101"/>
      <c r="I361" s="101"/>
      <c r="J361" s="101"/>
      <c r="K361" s="101"/>
      <c r="L361" s="278"/>
      <c r="M361" s="100"/>
      <c r="N361" s="100"/>
      <c r="O361" s="100"/>
      <c r="P361" s="100"/>
      <c r="Q361" s="117"/>
      <c r="R361" s="116"/>
    </row>
    <row r="362" spans="1:18">
      <c r="A362" s="100" t="s">
        <v>18542</v>
      </c>
      <c r="B362" s="100" t="s">
        <v>18543</v>
      </c>
      <c r="C362" s="100" t="s">
        <v>12099</v>
      </c>
      <c r="D362" s="100"/>
      <c r="E362" s="100"/>
      <c r="F362" s="277"/>
      <c r="G362" s="101"/>
      <c r="H362" s="101"/>
      <c r="I362" s="101"/>
      <c r="J362" s="101"/>
      <c r="K362" s="101"/>
      <c r="L362" s="278"/>
      <c r="M362" s="100"/>
      <c r="N362" s="100"/>
      <c r="O362" s="100"/>
      <c r="P362" s="100"/>
      <c r="Q362" s="117"/>
    </row>
    <row r="363" spans="1:18">
      <c r="A363" s="100" t="s">
        <v>12485</v>
      </c>
      <c r="B363" s="100" t="s">
        <v>12486</v>
      </c>
      <c r="C363" s="100" t="s">
        <v>808</v>
      </c>
      <c r="D363" s="100" t="s">
        <v>8536</v>
      </c>
      <c r="E363" s="100" t="s">
        <v>94</v>
      </c>
      <c r="F363" s="277" t="s">
        <v>65</v>
      </c>
      <c r="G363" s="101">
        <v>8.3000000000000007</v>
      </c>
      <c r="H363" s="101">
        <v>6.7</v>
      </c>
      <c r="I363" s="101">
        <v>4.8</v>
      </c>
      <c r="J363" s="101">
        <v>4.5999999999999996</v>
      </c>
      <c r="K363" s="101">
        <v>5</v>
      </c>
      <c r="L363" s="278">
        <v>37618</v>
      </c>
      <c r="M363" s="100" t="s">
        <v>66</v>
      </c>
      <c r="N363" s="100" t="s">
        <v>67</v>
      </c>
      <c r="O363" s="100" t="s">
        <v>803</v>
      </c>
      <c r="P363" s="100"/>
      <c r="Q363" s="117"/>
      <c r="R363" s="117"/>
    </row>
    <row r="364" spans="1:18">
      <c r="A364" s="100" t="s">
        <v>12749</v>
      </c>
      <c r="B364" s="100" t="s">
        <v>12750</v>
      </c>
      <c r="C364" s="100" t="s">
        <v>1333</v>
      </c>
      <c r="D364" s="100" t="s">
        <v>8536</v>
      </c>
      <c r="E364" s="100" t="s">
        <v>107</v>
      </c>
      <c r="F364" s="277" t="s">
        <v>65</v>
      </c>
      <c r="G364" s="101">
        <v>6.7</v>
      </c>
      <c r="H364" s="101">
        <v>7</v>
      </c>
      <c r="I364" s="101">
        <v>4.5</v>
      </c>
      <c r="J364" s="101">
        <v>2.6</v>
      </c>
      <c r="K364" s="101">
        <v>4.2</v>
      </c>
      <c r="L364" s="278">
        <v>12717</v>
      </c>
      <c r="M364" s="100" t="s">
        <v>66</v>
      </c>
      <c r="N364" s="100" t="s">
        <v>67</v>
      </c>
      <c r="O364" s="100" t="s">
        <v>1326</v>
      </c>
      <c r="P364" s="100"/>
      <c r="Q364" s="117"/>
    </row>
    <row r="365" spans="1:18">
      <c r="A365" s="100" t="s">
        <v>13132</v>
      </c>
      <c r="B365" s="100" t="s">
        <v>13133</v>
      </c>
      <c r="C365" s="100" t="s">
        <v>2058</v>
      </c>
      <c r="D365" s="100" t="s">
        <v>8536</v>
      </c>
      <c r="E365" s="100" t="s">
        <v>72</v>
      </c>
      <c r="F365" s="277" t="s">
        <v>65</v>
      </c>
      <c r="G365" s="101">
        <v>5.4</v>
      </c>
      <c r="H365" s="101">
        <v>7</v>
      </c>
      <c r="I365" s="101">
        <v>4</v>
      </c>
      <c r="J365" s="101">
        <v>3.7</v>
      </c>
      <c r="K365" s="101">
        <v>4.3</v>
      </c>
      <c r="L365" s="278">
        <v>344729</v>
      </c>
      <c r="M365" s="100" t="s">
        <v>66</v>
      </c>
      <c r="N365" s="100" t="s">
        <v>67</v>
      </c>
      <c r="O365" s="100" t="s">
        <v>2043</v>
      </c>
      <c r="P365" s="100"/>
      <c r="Q365" s="117"/>
      <c r="R365" s="116"/>
    </row>
    <row r="366" spans="1:18">
      <c r="A366" s="100" t="s">
        <v>12979</v>
      </c>
      <c r="B366" s="100" t="s">
        <v>12980</v>
      </c>
      <c r="C366" s="100" t="s">
        <v>1742</v>
      </c>
      <c r="D366" s="100" t="s">
        <v>8536</v>
      </c>
      <c r="E366" s="100" t="s">
        <v>107</v>
      </c>
      <c r="F366" s="277" t="s">
        <v>65</v>
      </c>
      <c r="G366" s="101">
        <v>7.1</v>
      </c>
      <c r="H366" s="101">
        <v>5.3</v>
      </c>
      <c r="I366" s="101">
        <v>5.4</v>
      </c>
      <c r="J366" s="101">
        <v>4</v>
      </c>
      <c r="K366" s="101">
        <v>4.9000000000000004</v>
      </c>
      <c r="L366" s="278">
        <v>22965</v>
      </c>
      <c r="M366" s="100" t="s">
        <v>66</v>
      </c>
      <c r="N366" s="100" t="s">
        <v>67</v>
      </c>
      <c r="O366" s="100" t="s">
        <v>1733</v>
      </c>
      <c r="P366" s="100"/>
      <c r="Q366" s="116"/>
    </row>
    <row r="367" spans="1:18">
      <c r="A367" s="100" t="s">
        <v>15775</v>
      </c>
      <c r="B367" s="100" t="s">
        <v>15776</v>
      </c>
      <c r="C367" s="100" t="s">
        <v>9283</v>
      </c>
      <c r="D367" s="100" t="s">
        <v>8536</v>
      </c>
      <c r="E367" s="100" t="s">
        <v>72</v>
      </c>
      <c r="F367" s="277" t="s">
        <v>65</v>
      </c>
      <c r="G367" s="101">
        <v>5.4</v>
      </c>
      <c r="H367" s="101">
        <v>1.5</v>
      </c>
      <c r="I367" s="101">
        <v>3</v>
      </c>
      <c r="J367" s="101">
        <v>5.4</v>
      </c>
      <c r="K367" s="101">
        <v>3.6</v>
      </c>
      <c r="L367" s="278">
        <v>6066</v>
      </c>
      <c r="M367" s="100" t="s">
        <v>66</v>
      </c>
      <c r="N367" s="100" t="s">
        <v>103</v>
      </c>
      <c r="O367" s="100"/>
      <c r="P367" s="100"/>
      <c r="Q367" s="117"/>
      <c r="R367" s="116"/>
    </row>
    <row r="368" spans="1:18">
      <c r="A368" s="100" t="s">
        <v>14264</v>
      </c>
      <c r="B368" s="100" t="s">
        <v>14265</v>
      </c>
      <c r="C368" s="100" t="s">
        <v>4065</v>
      </c>
      <c r="D368" s="100" t="s">
        <v>8615</v>
      </c>
      <c r="E368" s="100" t="s">
        <v>201</v>
      </c>
      <c r="F368" s="277" t="s">
        <v>65</v>
      </c>
      <c r="G368" s="101">
        <v>2.7</v>
      </c>
      <c r="H368" s="101">
        <v>0.9</v>
      </c>
      <c r="I368" s="101">
        <v>5</v>
      </c>
      <c r="J368" s="101">
        <v>3.9</v>
      </c>
      <c r="K368" s="101">
        <v>4</v>
      </c>
      <c r="L368" s="278">
        <v>58169</v>
      </c>
      <c r="M368" s="100" t="s">
        <v>66</v>
      </c>
      <c r="N368" s="100" t="s">
        <v>67</v>
      </c>
      <c r="O368" s="100" t="s">
        <v>4042</v>
      </c>
      <c r="P368" s="100"/>
      <c r="Q368" s="117"/>
      <c r="R368" s="116"/>
    </row>
    <row r="369" spans="1:18">
      <c r="A369" s="100" t="s">
        <v>15777</v>
      </c>
      <c r="B369" s="100" t="s">
        <v>15778</v>
      </c>
      <c r="C369" s="100" t="s">
        <v>9286</v>
      </c>
      <c r="D369" s="100" t="s">
        <v>8535</v>
      </c>
      <c r="E369" s="100" t="s">
        <v>72</v>
      </c>
      <c r="F369" s="277" t="s">
        <v>73</v>
      </c>
      <c r="G369" s="101">
        <v>5</v>
      </c>
      <c r="H369" s="101">
        <v>6.2</v>
      </c>
      <c r="I369" s="101">
        <v>5.6</v>
      </c>
      <c r="J369" s="101">
        <v>4.5</v>
      </c>
      <c r="K369" s="101">
        <v>5.2</v>
      </c>
      <c r="L369" s="278">
        <v>13361</v>
      </c>
      <c r="M369" s="100" t="s">
        <v>66</v>
      </c>
      <c r="N369" s="100" t="s">
        <v>103</v>
      </c>
      <c r="O369" s="100"/>
      <c r="P369" s="100"/>
      <c r="Q369" s="117"/>
    </row>
    <row r="370" spans="1:18">
      <c r="A370" s="100" t="s">
        <v>18552</v>
      </c>
      <c r="B370" s="100" t="s">
        <v>18553</v>
      </c>
      <c r="C370" s="100" t="s">
        <v>12089</v>
      </c>
      <c r="D370" s="100"/>
      <c r="E370" s="100"/>
      <c r="F370" s="277"/>
      <c r="G370" s="101"/>
      <c r="H370" s="101"/>
      <c r="I370" s="101"/>
      <c r="J370" s="101"/>
      <c r="K370" s="101"/>
      <c r="L370" s="278"/>
      <c r="M370" s="100"/>
      <c r="N370" s="100"/>
      <c r="O370" s="100"/>
      <c r="P370" s="100"/>
      <c r="Q370" s="117"/>
    </row>
    <row r="371" spans="1:18">
      <c r="A371" s="100" t="s">
        <v>15243</v>
      </c>
      <c r="B371" s="100" t="s">
        <v>15244</v>
      </c>
      <c r="C371" s="100" t="s">
        <v>5884</v>
      </c>
      <c r="D371" s="100" t="s">
        <v>8536</v>
      </c>
      <c r="E371" s="100" t="s">
        <v>72</v>
      </c>
      <c r="F371" s="277" t="s">
        <v>73</v>
      </c>
      <c r="G371" s="101">
        <v>5.4</v>
      </c>
      <c r="H371" s="101">
        <v>0.9</v>
      </c>
      <c r="I371" s="101">
        <v>4.0999999999999996</v>
      </c>
      <c r="J371" s="101">
        <v>3.5</v>
      </c>
      <c r="K371" s="101">
        <v>3.5</v>
      </c>
      <c r="L371" s="278">
        <v>79742</v>
      </c>
      <c r="M371" s="100" t="s">
        <v>66</v>
      </c>
      <c r="N371" s="100" t="s">
        <v>67</v>
      </c>
      <c r="O371" s="100" t="s">
        <v>5906</v>
      </c>
      <c r="P371" s="100"/>
      <c r="Q371" s="117"/>
    </row>
    <row r="372" spans="1:18">
      <c r="A372" s="100" t="s">
        <v>15260</v>
      </c>
      <c r="B372" s="100" t="s">
        <v>15261</v>
      </c>
      <c r="C372" s="100" t="s">
        <v>5897</v>
      </c>
      <c r="D372" s="100" t="s">
        <v>8555</v>
      </c>
      <c r="E372" s="100" t="s">
        <v>94</v>
      </c>
      <c r="F372" s="277" t="s">
        <v>65</v>
      </c>
      <c r="G372" s="101">
        <v>7.9</v>
      </c>
      <c r="H372" s="101">
        <v>8.1999999999999993</v>
      </c>
      <c r="I372" s="101">
        <v>7.5</v>
      </c>
      <c r="J372" s="101">
        <v>3.2</v>
      </c>
      <c r="K372" s="101">
        <v>6.1</v>
      </c>
      <c r="L372" s="278">
        <v>129912</v>
      </c>
      <c r="M372" s="100" t="s">
        <v>125</v>
      </c>
      <c r="N372" s="100" t="s">
        <v>67</v>
      </c>
      <c r="O372" s="100" t="s">
        <v>15262</v>
      </c>
      <c r="P372" s="100"/>
      <c r="Q372" s="117"/>
      <c r="R372" s="116"/>
    </row>
    <row r="373" spans="1:18">
      <c r="A373" s="100" t="s">
        <v>15294</v>
      </c>
      <c r="B373" s="100" t="s">
        <v>15295</v>
      </c>
      <c r="C373" s="100" t="s">
        <v>5926</v>
      </c>
      <c r="D373" s="100" t="s">
        <v>8557</v>
      </c>
      <c r="E373" s="100" t="s">
        <v>201</v>
      </c>
      <c r="F373" s="277" t="s">
        <v>65</v>
      </c>
      <c r="G373" s="101">
        <v>1.5</v>
      </c>
      <c r="H373" s="101">
        <v>7.9</v>
      </c>
      <c r="I373" s="101">
        <v>5.3</v>
      </c>
      <c r="J373" s="101">
        <v>0.4</v>
      </c>
      <c r="K373" s="101">
        <v>3.7</v>
      </c>
      <c r="L373" s="278">
        <v>35318</v>
      </c>
      <c r="M373" s="100" t="s">
        <v>66</v>
      </c>
      <c r="N373" s="100" t="s">
        <v>103</v>
      </c>
      <c r="O373" s="100" t="s">
        <v>5964</v>
      </c>
      <c r="P373" s="100"/>
      <c r="Q373" s="117"/>
    </row>
    <row r="374" spans="1:18">
      <c r="A374" s="100" t="s">
        <v>15117</v>
      </c>
      <c r="B374" s="100" t="s">
        <v>15118</v>
      </c>
      <c r="C374" s="100" t="s">
        <v>5645</v>
      </c>
      <c r="D374" s="100" t="s">
        <v>8536</v>
      </c>
      <c r="E374" s="100" t="s">
        <v>72</v>
      </c>
      <c r="F374" s="277" t="s">
        <v>73</v>
      </c>
      <c r="G374" s="101">
        <v>5</v>
      </c>
      <c r="H374" s="101">
        <v>1.8</v>
      </c>
      <c r="I374" s="101">
        <v>4.3</v>
      </c>
      <c r="J374" s="101">
        <v>4.0999999999999996</v>
      </c>
      <c r="K374" s="101">
        <v>3.9</v>
      </c>
      <c r="L374" s="278">
        <v>7561</v>
      </c>
      <c r="M374" s="100" t="s">
        <v>66</v>
      </c>
      <c r="N374" s="100" t="s">
        <v>103</v>
      </c>
      <c r="O374" s="100" t="s">
        <v>5685</v>
      </c>
      <c r="P374" s="100"/>
      <c r="Q374" s="116"/>
    </row>
    <row r="375" spans="1:18">
      <c r="A375" s="100" t="s">
        <v>15094</v>
      </c>
      <c r="B375" s="100" t="s">
        <v>15095</v>
      </c>
      <c r="C375" s="100" t="s">
        <v>5599</v>
      </c>
      <c r="D375" s="100" t="s">
        <v>8536</v>
      </c>
      <c r="E375" s="100" t="s">
        <v>196</v>
      </c>
      <c r="F375" s="277" t="s">
        <v>65</v>
      </c>
      <c r="G375" s="101">
        <v>4.2</v>
      </c>
      <c r="H375" s="101">
        <v>2.4</v>
      </c>
      <c r="I375" s="101">
        <v>4.0999999999999996</v>
      </c>
      <c r="J375" s="101">
        <v>3.1</v>
      </c>
      <c r="K375" s="101">
        <v>3.6</v>
      </c>
      <c r="L375" s="278">
        <v>6375</v>
      </c>
      <c r="M375" s="100" t="s">
        <v>66</v>
      </c>
      <c r="N375" s="100" t="s">
        <v>247</v>
      </c>
      <c r="O375" s="100" t="s">
        <v>5642</v>
      </c>
      <c r="P375" s="100"/>
      <c r="Q375" s="117"/>
    </row>
    <row r="376" spans="1:18">
      <c r="A376" s="100" t="s">
        <v>13729</v>
      </c>
      <c r="B376" s="100" t="s">
        <v>13730</v>
      </c>
      <c r="C376" s="100" t="s">
        <v>3065</v>
      </c>
      <c r="D376" s="100" t="s">
        <v>8536</v>
      </c>
      <c r="E376" s="100" t="s">
        <v>94</v>
      </c>
      <c r="F376" s="277" t="s">
        <v>65</v>
      </c>
      <c r="G376" s="101">
        <v>8.3000000000000007</v>
      </c>
      <c r="H376" s="101">
        <v>3.4</v>
      </c>
      <c r="I376" s="101">
        <v>4.8</v>
      </c>
      <c r="J376" s="101">
        <v>5.9</v>
      </c>
      <c r="K376" s="101">
        <v>5</v>
      </c>
      <c r="L376" s="278">
        <v>46624</v>
      </c>
      <c r="M376" s="100" t="s">
        <v>66</v>
      </c>
      <c r="N376" s="100" t="s">
        <v>67</v>
      </c>
      <c r="O376" s="100" t="s">
        <v>3042</v>
      </c>
      <c r="P376" s="100"/>
      <c r="Q376" s="117"/>
    </row>
    <row r="377" spans="1:18">
      <c r="A377" s="100" t="s">
        <v>13725</v>
      </c>
      <c r="B377" s="100" t="s">
        <v>13726</v>
      </c>
      <c r="C377" s="100" t="s">
        <v>3061</v>
      </c>
      <c r="D377" s="100" t="s">
        <v>8536</v>
      </c>
      <c r="E377" s="100" t="s">
        <v>94</v>
      </c>
      <c r="F377" s="277" t="s">
        <v>73</v>
      </c>
      <c r="G377" s="101">
        <v>7.3</v>
      </c>
      <c r="H377" s="101">
        <v>5.5</v>
      </c>
      <c r="I377" s="101">
        <v>4.0999999999999996</v>
      </c>
      <c r="J377" s="101">
        <v>6.9</v>
      </c>
      <c r="K377" s="101">
        <v>5.2</v>
      </c>
      <c r="L377" s="278">
        <v>36878</v>
      </c>
      <c r="M377" s="100" t="s">
        <v>66</v>
      </c>
      <c r="N377" s="100" t="s">
        <v>67</v>
      </c>
      <c r="O377" s="100" t="s">
        <v>2462</v>
      </c>
      <c r="P377" s="100"/>
      <c r="Q377" s="117"/>
    </row>
    <row r="378" spans="1:18">
      <c r="A378" s="100" t="s">
        <v>18577</v>
      </c>
      <c r="B378" s="100" t="s">
        <v>18578</v>
      </c>
      <c r="C378" s="100" t="s">
        <v>12103</v>
      </c>
      <c r="D378" s="100"/>
      <c r="E378" s="100"/>
      <c r="F378" s="277"/>
      <c r="G378" s="101"/>
      <c r="H378" s="101"/>
      <c r="I378" s="101"/>
      <c r="J378" s="101"/>
      <c r="K378" s="101"/>
      <c r="L378" s="278">
        <v>15081</v>
      </c>
      <c r="M378" s="100" t="s">
        <v>66</v>
      </c>
      <c r="N378" s="100" t="s">
        <v>264</v>
      </c>
      <c r="O378" s="100"/>
      <c r="P378" s="100"/>
      <c r="Q378" s="117"/>
    </row>
    <row r="379" spans="1:18">
      <c r="A379" s="100" t="s">
        <v>15779</v>
      </c>
      <c r="B379" s="100" t="s">
        <v>15780</v>
      </c>
      <c r="C379" s="100" t="s">
        <v>6445</v>
      </c>
      <c r="D379" s="100" t="s">
        <v>8536</v>
      </c>
      <c r="E379" s="100" t="s">
        <v>72</v>
      </c>
      <c r="F379" s="277" t="s">
        <v>73</v>
      </c>
      <c r="G379" s="101">
        <v>5.7</v>
      </c>
      <c r="H379" s="101">
        <v>7.5</v>
      </c>
      <c r="I379" s="101">
        <v>4</v>
      </c>
      <c r="J379" s="101">
        <v>4.7</v>
      </c>
      <c r="K379" s="101">
        <v>4.7</v>
      </c>
      <c r="L379" s="278">
        <v>791410</v>
      </c>
      <c r="M379" s="100" t="s">
        <v>66</v>
      </c>
      <c r="N379" s="100" t="s">
        <v>67</v>
      </c>
      <c r="O379" s="100" t="s">
        <v>6470</v>
      </c>
      <c r="P379" s="100"/>
      <c r="Q379" s="117"/>
    </row>
    <row r="380" spans="1:18">
      <c r="A380" s="100" t="s">
        <v>12816</v>
      </c>
      <c r="B380" s="100" t="s">
        <v>12817</v>
      </c>
      <c r="C380" s="100" t="s">
        <v>1455</v>
      </c>
      <c r="D380" s="100" t="s">
        <v>8536</v>
      </c>
      <c r="E380" s="100" t="s">
        <v>196</v>
      </c>
      <c r="F380" s="277" t="s">
        <v>65</v>
      </c>
      <c r="G380" s="101">
        <v>4.0999999999999996</v>
      </c>
      <c r="H380" s="101">
        <v>2.7</v>
      </c>
      <c r="I380" s="101">
        <v>3.7</v>
      </c>
      <c r="J380" s="101">
        <v>4</v>
      </c>
      <c r="K380" s="101">
        <v>3.7</v>
      </c>
      <c r="L380" s="278">
        <v>75804</v>
      </c>
      <c r="M380" s="100" t="s">
        <v>66</v>
      </c>
      <c r="N380" s="100" t="s">
        <v>67</v>
      </c>
      <c r="O380" s="100" t="s">
        <v>1468</v>
      </c>
      <c r="P380" s="100"/>
      <c r="Q380" s="117"/>
    </row>
    <row r="381" spans="1:18">
      <c r="A381" s="100" t="s">
        <v>12803</v>
      </c>
      <c r="B381" s="100" t="s">
        <v>12804</v>
      </c>
      <c r="C381" s="100" t="s">
        <v>1434</v>
      </c>
      <c r="D381" s="100" t="s">
        <v>8536</v>
      </c>
      <c r="E381" s="100" t="s">
        <v>72</v>
      </c>
      <c r="F381" s="277" t="s">
        <v>65</v>
      </c>
      <c r="G381" s="101">
        <v>5</v>
      </c>
      <c r="H381" s="101">
        <v>2.2000000000000002</v>
      </c>
      <c r="I381" s="101">
        <v>4.4000000000000004</v>
      </c>
      <c r="J381" s="101">
        <v>4.7</v>
      </c>
      <c r="K381" s="101">
        <v>4.2</v>
      </c>
      <c r="L381" s="278">
        <v>79605</v>
      </c>
      <c r="M381" s="100" t="s">
        <v>66</v>
      </c>
      <c r="N381" s="100" t="s">
        <v>67</v>
      </c>
      <c r="O381" s="100" t="s">
        <v>1509</v>
      </c>
      <c r="P381" s="100"/>
      <c r="Q381" s="117"/>
    </row>
    <row r="382" spans="1:18">
      <c r="A382" s="100" t="s">
        <v>12818</v>
      </c>
      <c r="B382" s="100" t="s">
        <v>12804</v>
      </c>
      <c r="C382" s="100" t="s">
        <v>8583</v>
      </c>
      <c r="D382" s="100" t="s">
        <v>8536</v>
      </c>
      <c r="E382" s="100" t="s">
        <v>72</v>
      </c>
      <c r="F382" s="277" t="s">
        <v>65</v>
      </c>
      <c r="G382" s="101">
        <v>5</v>
      </c>
      <c r="H382" s="101">
        <v>2.2000000000000002</v>
      </c>
      <c r="I382" s="101">
        <v>4.4000000000000004</v>
      </c>
      <c r="J382" s="101">
        <v>4.7</v>
      </c>
      <c r="K382" s="101">
        <v>4.2</v>
      </c>
      <c r="L382" s="278">
        <v>79605</v>
      </c>
      <c r="M382" s="100" t="s">
        <v>66</v>
      </c>
      <c r="N382" s="100" t="s">
        <v>67</v>
      </c>
      <c r="O382" s="100" t="s">
        <v>1509</v>
      </c>
      <c r="P382" s="100"/>
      <c r="Q382" s="117"/>
    </row>
    <row r="383" spans="1:18">
      <c r="A383" s="100" t="s">
        <v>15781</v>
      </c>
      <c r="B383" s="100" t="s">
        <v>15782</v>
      </c>
      <c r="C383" s="100" t="s">
        <v>9289</v>
      </c>
      <c r="D383" s="100" t="s">
        <v>8536</v>
      </c>
      <c r="E383" s="100" t="s">
        <v>107</v>
      </c>
      <c r="F383" s="277" t="s">
        <v>65</v>
      </c>
      <c r="G383" s="101">
        <v>5.8</v>
      </c>
      <c r="H383" s="101">
        <v>3.6</v>
      </c>
      <c r="I383" s="101">
        <v>3.9</v>
      </c>
      <c r="J383" s="101">
        <v>6</v>
      </c>
      <c r="K383" s="101">
        <v>4.5999999999999996</v>
      </c>
      <c r="L383" s="278">
        <v>4211</v>
      </c>
      <c r="M383" s="100" t="s">
        <v>66</v>
      </c>
      <c r="N383" s="100" t="s">
        <v>103</v>
      </c>
      <c r="O383" s="100"/>
      <c r="P383" s="100"/>
      <c r="Q383" s="117"/>
    </row>
    <row r="384" spans="1:18">
      <c r="A384" s="100" t="s">
        <v>12868</v>
      </c>
      <c r="B384" s="100" t="s">
        <v>12869</v>
      </c>
      <c r="C384" s="100" t="s">
        <v>1562</v>
      </c>
      <c r="D384" s="100" t="s">
        <v>8536</v>
      </c>
      <c r="E384" s="100" t="s">
        <v>196</v>
      </c>
      <c r="F384" s="277" t="s">
        <v>73</v>
      </c>
      <c r="G384" s="101">
        <v>2.9</v>
      </c>
      <c r="H384" s="101">
        <v>2</v>
      </c>
      <c r="I384" s="101">
        <v>3.2</v>
      </c>
      <c r="J384" s="101">
        <v>5.2</v>
      </c>
      <c r="K384" s="101">
        <v>3.7</v>
      </c>
      <c r="L384" s="278">
        <v>68362</v>
      </c>
      <c r="M384" s="100" t="s">
        <v>66</v>
      </c>
      <c r="N384" s="100" t="s">
        <v>247</v>
      </c>
      <c r="O384" s="100" t="s">
        <v>1547</v>
      </c>
      <c r="P384" s="100"/>
      <c r="Q384" s="117"/>
    </row>
    <row r="385" spans="1:18">
      <c r="A385" s="100" t="s">
        <v>12958</v>
      </c>
      <c r="B385" s="100" t="s">
        <v>12959</v>
      </c>
      <c r="C385" s="100" t="s">
        <v>1704</v>
      </c>
      <c r="D385" s="100" t="s">
        <v>8536</v>
      </c>
      <c r="E385" s="100" t="s">
        <v>72</v>
      </c>
      <c r="F385" s="277" t="s">
        <v>65</v>
      </c>
      <c r="G385" s="101">
        <v>5.4</v>
      </c>
      <c r="H385" s="101">
        <v>1.7</v>
      </c>
      <c r="I385" s="101">
        <v>4.5</v>
      </c>
      <c r="J385" s="101">
        <v>4.4000000000000004</v>
      </c>
      <c r="K385" s="101">
        <v>4.0999999999999996</v>
      </c>
      <c r="L385" s="278">
        <v>84082</v>
      </c>
      <c r="M385" s="100" t="s">
        <v>66</v>
      </c>
      <c r="N385" s="100" t="s">
        <v>103</v>
      </c>
      <c r="O385" s="100" t="s">
        <v>1689</v>
      </c>
      <c r="P385" s="100"/>
      <c r="Q385" s="117"/>
    </row>
    <row r="386" spans="1:18">
      <c r="A386" s="100" t="s">
        <v>14996</v>
      </c>
      <c r="B386" s="100" t="s">
        <v>14997</v>
      </c>
      <c r="C386" s="100" t="s">
        <v>5427</v>
      </c>
      <c r="D386" s="100" t="s">
        <v>8536</v>
      </c>
      <c r="E386" s="100" t="s">
        <v>107</v>
      </c>
      <c r="F386" s="277" t="s">
        <v>73</v>
      </c>
      <c r="G386" s="101">
        <v>6.2</v>
      </c>
      <c r="H386" s="101">
        <v>6.8</v>
      </c>
      <c r="I386" s="101">
        <v>4.5999999999999996</v>
      </c>
      <c r="J386" s="101">
        <v>3.4</v>
      </c>
      <c r="K386" s="101">
        <v>4.5</v>
      </c>
      <c r="L386" s="278">
        <v>33422</v>
      </c>
      <c r="M386" s="100" t="s">
        <v>66</v>
      </c>
      <c r="N386" s="100" t="s">
        <v>264</v>
      </c>
      <c r="O386" s="100" t="s">
        <v>5452</v>
      </c>
      <c r="P386" s="100"/>
      <c r="Q386" s="117"/>
    </row>
    <row r="387" spans="1:18">
      <c r="A387" s="100" t="s">
        <v>15785</v>
      </c>
      <c r="B387" s="100" t="s">
        <v>15786</v>
      </c>
      <c r="C387" s="100" t="s">
        <v>9292</v>
      </c>
      <c r="D387" s="100" t="s">
        <v>8536</v>
      </c>
      <c r="E387" s="100" t="s">
        <v>107</v>
      </c>
      <c r="F387" s="277" t="s">
        <v>73</v>
      </c>
      <c r="G387" s="101">
        <v>7</v>
      </c>
      <c r="H387" s="101">
        <v>0.8</v>
      </c>
      <c r="I387" s="101">
        <v>4.8</v>
      </c>
      <c r="J387" s="101">
        <v>6.8</v>
      </c>
      <c r="K387" s="101">
        <v>4.9000000000000004</v>
      </c>
      <c r="L387" s="278">
        <v>10188</v>
      </c>
      <c r="M387" s="100" t="s">
        <v>66</v>
      </c>
      <c r="N387" s="100" t="s">
        <v>103</v>
      </c>
      <c r="O387" s="100"/>
      <c r="P387" s="100"/>
      <c r="Q387" s="117"/>
    </row>
    <row r="388" spans="1:18">
      <c r="A388" s="100" t="s">
        <v>15023</v>
      </c>
      <c r="B388" s="100" t="s">
        <v>15024</v>
      </c>
      <c r="C388" s="100" t="s">
        <v>5487</v>
      </c>
      <c r="D388" s="100" t="s">
        <v>8536</v>
      </c>
      <c r="E388" s="100" t="s">
        <v>107</v>
      </c>
      <c r="F388" s="277" t="s">
        <v>65</v>
      </c>
      <c r="G388" s="101">
        <v>6.2</v>
      </c>
      <c r="H388" s="101">
        <v>2.2999999999999998</v>
      </c>
      <c r="I388" s="101">
        <v>4.0999999999999996</v>
      </c>
      <c r="J388" s="101">
        <v>3.9</v>
      </c>
      <c r="K388" s="101">
        <v>3.8</v>
      </c>
      <c r="L388" s="278">
        <v>14873</v>
      </c>
      <c r="M388" s="100" t="s">
        <v>66</v>
      </c>
      <c r="N388" s="100" t="s">
        <v>247</v>
      </c>
      <c r="O388" s="100" t="s">
        <v>5512</v>
      </c>
      <c r="P388" s="100"/>
      <c r="Q388" s="116"/>
      <c r="R388" s="116"/>
    </row>
    <row r="389" spans="1:18">
      <c r="A389" s="100" t="s">
        <v>16938</v>
      </c>
      <c r="B389" s="100" t="s">
        <v>16939</v>
      </c>
      <c r="C389" s="100" t="s">
        <v>8670</v>
      </c>
      <c r="D389" s="100" t="s">
        <v>8536</v>
      </c>
      <c r="E389" s="100" t="s">
        <v>285</v>
      </c>
      <c r="F389" s="277" t="s">
        <v>65</v>
      </c>
      <c r="G389" s="101">
        <v>0.8</v>
      </c>
      <c r="H389" s="101">
        <v>0</v>
      </c>
      <c r="I389" s="101">
        <v>3.3</v>
      </c>
      <c r="J389" s="101">
        <v>4</v>
      </c>
      <c r="K389" s="101">
        <v>3.1</v>
      </c>
      <c r="L389" s="278">
        <v>187150</v>
      </c>
      <c r="M389" s="100" t="s">
        <v>66</v>
      </c>
      <c r="N389" s="100" t="s">
        <v>67</v>
      </c>
      <c r="O389" s="100" t="s">
        <v>8651</v>
      </c>
      <c r="P389" s="100"/>
      <c r="Q389" s="117"/>
    </row>
    <row r="390" spans="1:18">
      <c r="A390" s="100" t="s">
        <v>15787</v>
      </c>
      <c r="B390" s="100" t="s">
        <v>15788</v>
      </c>
      <c r="C390" s="100" t="s">
        <v>9295</v>
      </c>
      <c r="D390" s="100" t="s">
        <v>8536</v>
      </c>
      <c r="E390" s="100" t="s">
        <v>196</v>
      </c>
      <c r="F390" s="277" t="s">
        <v>65</v>
      </c>
      <c r="G390" s="101">
        <v>3.2</v>
      </c>
      <c r="H390" s="101">
        <v>0.7</v>
      </c>
      <c r="I390" s="101">
        <v>3.1</v>
      </c>
      <c r="J390" s="101">
        <v>5.2</v>
      </c>
      <c r="K390" s="101">
        <v>3.5</v>
      </c>
      <c r="L390" s="278">
        <v>8530</v>
      </c>
      <c r="M390" s="100" t="s">
        <v>66</v>
      </c>
      <c r="N390" s="100" t="s">
        <v>190</v>
      </c>
      <c r="O390" s="100"/>
      <c r="P390" s="100"/>
      <c r="Q390" s="117"/>
      <c r="R390" s="117"/>
    </row>
    <row r="391" spans="1:18">
      <c r="A391" s="100" t="s">
        <v>15789</v>
      </c>
      <c r="B391" s="100" t="s">
        <v>15790</v>
      </c>
      <c r="C391" s="100" t="s">
        <v>9298</v>
      </c>
      <c r="D391" s="100" t="s">
        <v>8536</v>
      </c>
      <c r="E391" s="100" t="s">
        <v>72</v>
      </c>
      <c r="F391" s="277" t="s">
        <v>65</v>
      </c>
      <c r="G391" s="101">
        <v>5.4</v>
      </c>
      <c r="H391" s="101">
        <v>0.7</v>
      </c>
      <c r="I391" s="101">
        <v>3.8</v>
      </c>
      <c r="J391" s="101">
        <v>7.3</v>
      </c>
      <c r="K391" s="101">
        <v>4.5999999999999996</v>
      </c>
      <c r="L391" s="278">
        <v>3626</v>
      </c>
      <c r="M391" s="100" t="s">
        <v>66</v>
      </c>
      <c r="N391" s="100" t="s">
        <v>190</v>
      </c>
      <c r="O391" s="100" t="s">
        <v>9299</v>
      </c>
      <c r="P391" s="117"/>
      <c r="Q391" s="117"/>
    </row>
    <row r="392" spans="1:18">
      <c r="A392" s="100" t="s">
        <v>12544</v>
      </c>
      <c r="B392" s="100" t="s">
        <v>12545</v>
      </c>
      <c r="C392" s="100" t="s">
        <v>927</v>
      </c>
      <c r="D392" s="100" t="s">
        <v>8536</v>
      </c>
      <c r="E392" s="100" t="s">
        <v>94</v>
      </c>
      <c r="F392" s="277" t="s">
        <v>65</v>
      </c>
      <c r="G392" s="101">
        <v>7.5</v>
      </c>
      <c r="H392" s="101">
        <v>10</v>
      </c>
      <c r="I392" s="101">
        <v>4</v>
      </c>
      <c r="J392" s="101">
        <v>5.3</v>
      </c>
      <c r="K392" s="101">
        <v>5.2</v>
      </c>
      <c r="L392" s="278">
        <v>60282</v>
      </c>
      <c r="M392" s="100" t="s">
        <v>66</v>
      </c>
      <c r="N392" s="100" t="s">
        <v>67</v>
      </c>
      <c r="O392" s="100" t="s">
        <v>922</v>
      </c>
      <c r="P392" s="100"/>
      <c r="Q392" s="116"/>
      <c r="R392" s="116"/>
    </row>
    <row r="393" spans="1:18">
      <c r="A393" s="100" t="s">
        <v>12519</v>
      </c>
      <c r="B393" s="100" t="s">
        <v>12520</v>
      </c>
      <c r="C393" s="100" t="s">
        <v>877</v>
      </c>
      <c r="D393" s="100" t="s">
        <v>8536</v>
      </c>
      <c r="E393" s="100" t="s">
        <v>94</v>
      </c>
      <c r="F393" s="277" t="s">
        <v>65</v>
      </c>
      <c r="G393" s="101">
        <v>7.9</v>
      </c>
      <c r="H393" s="101">
        <v>7.4</v>
      </c>
      <c r="I393" s="101">
        <v>4.8</v>
      </c>
      <c r="J393" s="101">
        <v>5.8</v>
      </c>
      <c r="K393" s="101">
        <v>5.5</v>
      </c>
      <c r="L393" s="278">
        <v>136129</v>
      </c>
      <c r="M393" s="100" t="s">
        <v>66</v>
      </c>
      <c r="N393" s="100" t="s">
        <v>67</v>
      </c>
      <c r="O393" s="100" t="s">
        <v>870</v>
      </c>
      <c r="P393" s="100"/>
      <c r="Q393" s="117"/>
      <c r="R393" s="116"/>
    </row>
    <row r="394" spans="1:18">
      <c r="A394" s="100" t="s">
        <v>12618</v>
      </c>
      <c r="B394" s="100" t="s">
        <v>12619</v>
      </c>
      <c r="C394" s="100" t="s">
        <v>1061</v>
      </c>
      <c r="D394" s="100" t="s">
        <v>8536</v>
      </c>
      <c r="E394" s="100" t="s">
        <v>94</v>
      </c>
      <c r="F394" s="277" t="s">
        <v>73</v>
      </c>
      <c r="G394" s="101">
        <v>8.4</v>
      </c>
      <c r="H394" s="101">
        <v>7.3</v>
      </c>
      <c r="I394" s="101">
        <v>4</v>
      </c>
      <c r="J394" s="101">
        <v>6.7</v>
      </c>
      <c r="K394" s="101">
        <v>5.3</v>
      </c>
      <c r="L394" s="278">
        <v>5231</v>
      </c>
      <c r="M394" s="100" t="s">
        <v>66</v>
      </c>
      <c r="N394" s="100" t="s">
        <v>67</v>
      </c>
      <c r="O394" s="100" t="s">
        <v>1054</v>
      </c>
      <c r="P394" s="100"/>
      <c r="Q394" s="117"/>
      <c r="R394" s="116"/>
    </row>
    <row r="395" spans="1:18">
      <c r="A395" s="100" t="s">
        <v>18566</v>
      </c>
      <c r="B395" s="100" t="s">
        <v>18567</v>
      </c>
      <c r="C395" s="100" t="s">
        <v>12065</v>
      </c>
      <c r="D395" s="100"/>
      <c r="E395" s="100"/>
      <c r="F395" s="277"/>
      <c r="G395" s="101"/>
      <c r="H395" s="101"/>
      <c r="I395" s="101"/>
      <c r="J395" s="101"/>
      <c r="K395" s="101"/>
      <c r="L395" s="278"/>
      <c r="M395" s="100"/>
      <c r="N395" s="100"/>
      <c r="O395" s="100"/>
      <c r="P395" s="100"/>
      <c r="Q395" s="117"/>
    </row>
    <row r="396" spans="1:18">
      <c r="A396" s="100" t="s">
        <v>12648</v>
      </c>
      <c r="B396" s="100" t="s">
        <v>12649</v>
      </c>
      <c r="C396" s="100" t="s">
        <v>1111</v>
      </c>
      <c r="D396" s="100" t="s">
        <v>8536</v>
      </c>
      <c r="E396" s="100" t="s">
        <v>107</v>
      </c>
      <c r="F396" s="277" t="s">
        <v>65</v>
      </c>
      <c r="G396" s="101">
        <v>6.7</v>
      </c>
      <c r="H396" s="101">
        <v>9.4</v>
      </c>
      <c r="I396" s="101">
        <v>4.5</v>
      </c>
      <c r="J396" s="101">
        <v>5.5</v>
      </c>
      <c r="K396" s="101">
        <v>5.4</v>
      </c>
      <c r="L396" s="278">
        <v>114583</v>
      </c>
      <c r="M396" s="100" t="s">
        <v>66</v>
      </c>
      <c r="N396" s="100" t="s">
        <v>67</v>
      </c>
      <c r="O396" s="100" t="s">
        <v>1104</v>
      </c>
      <c r="P396" s="100"/>
      <c r="Q396" s="117"/>
    </row>
    <row r="397" spans="1:18">
      <c r="A397" s="100" t="s">
        <v>15115</v>
      </c>
      <c r="B397" s="100" t="s">
        <v>15116</v>
      </c>
      <c r="C397" s="100" t="s">
        <v>5641</v>
      </c>
      <c r="D397" s="100" t="s">
        <v>8536</v>
      </c>
      <c r="E397" s="100" t="s">
        <v>196</v>
      </c>
      <c r="F397" s="277" t="s">
        <v>95</v>
      </c>
      <c r="G397" s="101">
        <v>3.8</v>
      </c>
      <c r="H397" s="101">
        <v>0</v>
      </c>
      <c r="I397" s="101">
        <v>4.7</v>
      </c>
      <c r="J397" s="101">
        <v>3.7</v>
      </c>
      <c r="K397" s="101">
        <v>3.7</v>
      </c>
      <c r="L397" s="278">
        <v>13601</v>
      </c>
      <c r="M397" s="100" t="s">
        <v>66</v>
      </c>
      <c r="N397" s="100" t="s">
        <v>247</v>
      </c>
      <c r="O397" s="100" t="s">
        <v>5681</v>
      </c>
      <c r="P397" s="100"/>
      <c r="Q397" s="117"/>
      <c r="R397" s="116"/>
    </row>
    <row r="398" spans="1:18">
      <c r="A398" s="100" t="s">
        <v>15791</v>
      </c>
      <c r="B398" s="100" t="s">
        <v>15792</v>
      </c>
      <c r="C398" s="100" t="s">
        <v>6451</v>
      </c>
      <c r="D398" s="100" t="s">
        <v>8559</v>
      </c>
      <c r="E398" s="100" t="s">
        <v>72</v>
      </c>
      <c r="F398" s="277" t="s">
        <v>73</v>
      </c>
      <c r="G398" s="101">
        <v>5.3</v>
      </c>
      <c r="H398" s="101">
        <v>0.7</v>
      </c>
      <c r="I398" s="101">
        <v>6.8</v>
      </c>
      <c r="J398" s="101">
        <v>2.7</v>
      </c>
      <c r="K398" s="101">
        <v>4.4000000000000004</v>
      </c>
      <c r="L398" s="278">
        <v>7749</v>
      </c>
      <c r="M398" s="100" t="s">
        <v>66</v>
      </c>
      <c r="N398" s="100" t="s">
        <v>543</v>
      </c>
      <c r="O398" s="100" t="s">
        <v>4702</v>
      </c>
      <c r="P398" s="100"/>
      <c r="Q398" s="117"/>
    </row>
    <row r="399" spans="1:18">
      <c r="A399" s="100" t="s">
        <v>13375</v>
      </c>
      <c r="B399" s="100" t="s">
        <v>13376</v>
      </c>
      <c r="C399" s="100" t="s">
        <v>2500</v>
      </c>
      <c r="D399" s="100" t="s">
        <v>8536</v>
      </c>
      <c r="E399" s="100" t="s">
        <v>107</v>
      </c>
      <c r="F399" s="277" t="s">
        <v>73</v>
      </c>
      <c r="G399" s="101">
        <v>6.8</v>
      </c>
      <c r="H399" s="101">
        <v>10</v>
      </c>
      <c r="I399" s="101">
        <v>3.1</v>
      </c>
      <c r="J399" s="101">
        <v>5.3</v>
      </c>
      <c r="K399" s="101">
        <v>4.7</v>
      </c>
      <c r="L399" s="278">
        <v>210019</v>
      </c>
      <c r="M399" s="100" t="s">
        <v>66</v>
      </c>
      <c r="N399" s="100" t="s">
        <v>67</v>
      </c>
      <c r="O399" s="100" t="s">
        <v>1054</v>
      </c>
      <c r="P399" s="116"/>
      <c r="Q399" s="117"/>
    </row>
    <row r="400" spans="1:18">
      <c r="A400" s="100" t="s">
        <v>15793</v>
      </c>
      <c r="B400" s="100" t="s">
        <v>15794</v>
      </c>
      <c r="C400" s="100" t="s">
        <v>9302</v>
      </c>
      <c r="D400" s="100" t="s">
        <v>137</v>
      </c>
      <c r="E400" s="100" t="s">
        <v>107</v>
      </c>
      <c r="F400" s="277" t="s">
        <v>65</v>
      </c>
      <c r="G400" s="101">
        <v>6.6</v>
      </c>
      <c r="H400" s="101">
        <v>3.3</v>
      </c>
      <c r="I400" s="101">
        <v>6.9</v>
      </c>
      <c r="J400" s="101">
        <v>5.0999999999999996</v>
      </c>
      <c r="K400" s="101">
        <v>4.9000000000000004</v>
      </c>
      <c r="L400" s="278">
        <v>55020</v>
      </c>
      <c r="M400" s="100" t="s">
        <v>66</v>
      </c>
      <c r="N400" s="100" t="s">
        <v>247</v>
      </c>
      <c r="O400" s="100"/>
      <c r="P400" s="100"/>
      <c r="Q400" s="117"/>
    </row>
    <row r="401" spans="1:18">
      <c r="A401" s="100" t="s">
        <v>13320</v>
      </c>
      <c r="B401" s="100" t="s">
        <v>13321</v>
      </c>
      <c r="C401" s="100" t="s">
        <v>2402</v>
      </c>
      <c r="D401" s="100" t="s">
        <v>8534</v>
      </c>
      <c r="E401" s="100" t="s">
        <v>64</v>
      </c>
      <c r="F401" s="277" t="s">
        <v>65</v>
      </c>
      <c r="G401" s="101">
        <v>10</v>
      </c>
      <c r="H401" s="101">
        <v>6.4</v>
      </c>
      <c r="I401" s="101">
        <v>7.7</v>
      </c>
      <c r="J401" s="101">
        <v>8.1</v>
      </c>
      <c r="K401" s="101">
        <v>7.5</v>
      </c>
      <c r="L401" s="278">
        <v>23074</v>
      </c>
      <c r="M401" s="100" t="s">
        <v>125</v>
      </c>
      <c r="N401" s="100" t="s">
        <v>67</v>
      </c>
      <c r="O401" s="100" t="s">
        <v>2383</v>
      </c>
      <c r="P401" s="100"/>
      <c r="Q401" s="117"/>
      <c r="R401" s="116"/>
    </row>
    <row r="402" spans="1:18">
      <c r="A402" s="100" t="s">
        <v>12689</v>
      </c>
      <c r="B402" s="100" t="s">
        <v>1180</v>
      </c>
      <c r="C402" s="100" t="s">
        <v>1181</v>
      </c>
      <c r="D402" s="100" t="s">
        <v>179</v>
      </c>
      <c r="E402" s="100" t="s">
        <v>94</v>
      </c>
      <c r="F402" s="277" t="s">
        <v>65</v>
      </c>
      <c r="G402" s="101">
        <v>7.8</v>
      </c>
      <c r="H402" s="101">
        <v>2.9</v>
      </c>
      <c r="I402" s="101">
        <v>5.7</v>
      </c>
      <c r="J402" s="101">
        <v>6.5</v>
      </c>
      <c r="K402" s="101">
        <v>5.0999999999999996</v>
      </c>
      <c r="L402" s="278">
        <v>368164</v>
      </c>
      <c r="M402" s="100" t="s">
        <v>66</v>
      </c>
      <c r="N402" s="100" t="s">
        <v>67</v>
      </c>
      <c r="O402" s="100" t="s">
        <v>1174</v>
      </c>
      <c r="P402" s="100"/>
      <c r="Q402" s="117"/>
    </row>
    <row r="403" spans="1:18">
      <c r="A403" s="100" t="s">
        <v>13063</v>
      </c>
      <c r="B403" s="100" t="s">
        <v>1931</v>
      </c>
      <c r="C403" s="100" t="s">
        <v>1932</v>
      </c>
      <c r="D403" s="100" t="s">
        <v>8562</v>
      </c>
      <c r="E403" s="100" t="s">
        <v>94</v>
      </c>
      <c r="F403" s="277" t="s">
        <v>65</v>
      </c>
      <c r="G403" s="101">
        <v>7.3</v>
      </c>
      <c r="H403" s="101">
        <v>5.9</v>
      </c>
      <c r="I403" s="101">
        <v>2</v>
      </c>
      <c r="J403" s="101">
        <v>5.5</v>
      </c>
      <c r="K403" s="101">
        <v>5.2</v>
      </c>
      <c r="L403" s="278">
        <v>19374000</v>
      </c>
      <c r="M403" s="100" t="s">
        <v>66</v>
      </c>
      <c r="N403" s="100" t="s">
        <v>67</v>
      </c>
      <c r="O403" s="100" t="s">
        <v>1921</v>
      </c>
      <c r="P403" s="100"/>
      <c r="Q403" s="117"/>
    </row>
    <row r="404" spans="1:18">
      <c r="A404" s="100" t="s">
        <v>14920</v>
      </c>
      <c r="B404" s="100" t="s">
        <v>14921</v>
      </c>
      <c r="C404" s="100" t="s">
        <v>11885</v>
      </c>
      <c r="D404" s="100" t="s">
        <v>132</v>
      </c>
      <c r="E404" s="100" t="s">
        <v>94</v>
      </c>
      <c r="F404" s="277" t="s">
        <v>73</v>
      </c>
      <c r="G404" s="101">
        <v>8.3000000000000007</v>
      </c>
      <c r="H404" s="101">
        <v>2.9</v>
      </c>
      <c r="I404" s="101">
        <v>6.1</v>
      </c>
      <c r="J404" s="101">
        <v>6.3</v>
      </c>
      <c r="K404" s="101">
        <v>5.2</v>
      </c>
      <c r="L404" s="278">
        <v>31345</v>
      </c>
      <c r="M404" s="100" t="s">
        <v>66</v>
      </c>
      <c r="N404" s="100" t="s">
        <v>247</v>
      </c>
      <c r="O404" s="100"/>
      <c r="P404" s="100"/>
      <c r="Q404" s="117"/>
    </row>
    <row r="405" spans="1:18">
      <c r="A405" s="100" t="s">
        <v>12525</v>
      </c>
      <c r="B405" s="100" t="s">
        <v>12526</v>
      </c>
      <c r="C405" s="100" t="s">
        <v>889</v>
      </c>
      <c r="D405" s="100" t="s">
        <v>8563</v>
      </c>
      <c r="E405" s="100" t="s">
        <v>196</v>
      </c>
      <c r="F405" s="277" t="s">
        <v>73</v>
      </c>
      <c r="G405" s="101">
        <v>4.0999999999999996</v>
      </c>
      <c r="H405" s="101">
        <v>4</v>
      </c>
      <c r="I405" s="101">
        <v>3.8</v>
      </c>
      <c r="J405" s="101">
        <v>4.9000000000000004</v>
      </c>
      <c r="K405" s="101">
        <v>4.2</v>
      </c>
      <c r="L405" s="278">
        <v>866103</v>
      </c>
      <c r="M405" s="100" t="s">
        <v>66</v>
      </c>
      <c r="N405" s="100" t="s">
        <v>264</v>
      </c>
      <c r="O405" s="100" t="s">
        <v>882</v>
      </c>
      <c r="P405" s="116"/>
      <c r="Q405" s="116"/>
    </row>
    <row r="406" spans="1:18">
      <c r="A406" s="100" t="s">
        <v>15795</v>
      </c>
      <c r="B406" s="100" t="s">
        <v>15796</v>
      </c>
      <c r="C406" s="100" t="s">
        <v>6456</v>
      </c>
      <c r="D406" s="100" t="s">
        <v>8544</v>
      </c>
      <c r="E406" s="100" t="s">
        <v>72</v>
      </c>
      <c r="F406" s="277" t="s">
        <v>73</v>
      </c>
      <c r="G406" s="101">
        <v>5</v>
      </c>
      <c r="H406" s="101">
        <v>10</v>
      </c>
      <c r="I406" s="101">
        <v>5.6</v>
      </c>
      <c r="J406" s="101">
        <v>4.9000000000000004</v>
      </c>
      <c r="K406" s="101">
        <v>5.6</v>
      </c>
      <c r="L406" s="278">
        <v>741000</v>
      </c>
      <c r="M406" s="100" t="s">
        <v>66</v>
      </c>
      <c r="N406" s="100" t="s">
        <v>67</v>
      </c>
      <c r="O406" s="100" t="s">
        <v>6476</v>
      </c>
      <c r="P406" s="116"/>
      <c r="Q406" s="117"/>
    </row>
    <row r="407" spans="1:18">
      <c r="A407" s="100" t="s">
        <v>13064</v>
      </c>
      <c r="B407" s="100" t="s">
        <v>13065</v>
      </c>
      <c r="C407" s="100" t="s">
        <v>1935</v>
      </c>
      <c r="D407" s="100" t="s">
        <v>8563</v>
      </c>
      <c r="E407" s="100" t="s">
        <v>196</v>
      </c>
      <c r="F407" s="277" t="s">
        <v>65</v>
      </c>
      <c r="G407" s="101">
        <v>3.8</v>
      </c>
      <c r="H407" s="101">
        <v>3.2</v>
      </c>
      <c r="I407" s="101">
        <v>4.0999999999999996</v>
      </c>
      <c r="J407" s="101">
        <v>3.3</v>
      </c>
      <c r="K407" s="101">
        <v>3.8</v>
      </c>
      <c r="L407" s="278">
        <v>3800000</v>
      </c>
      <c r="M407" s="100" t="s">
        <v>66</v>
      </c>
      <c r="N407" s="100" t="s">
        <v>67</v>
      </c>
      <c r="O407" s="100" t="s">
        <v>1925</v>
      </c>
      <c r="P407" s="116"/>
      <c r="Q407" s="116"/>
    </row>
    <row r="408" spans="1:18">
      <c r="A408" s="100" t="s">
        <v>12995</v>
      </c>
      <c r="B408" s="100" t="s">
        <v>12996</v>
      </c>
      <c r="C408" s="100" t="s">
        <v>1779</v>
      </c>
      <c r="D408" s="100" t="s">
        <v>8584</v>
      </c>
      <c r="E408" s="100" t="s">
        <v>107</v>
      </c>
      <c r="F408" s="277" t="s">
        <v>65</v>
      </c>
      <c r="G408" s="101">
        <v>6.8</v>
      </c>
      <c r="H408" s="101">
        <v>7.3</v>
      </c>
      <c r="I408" s="101">
        <v>4.2</v>
      </c>
      <c r="J408" s="101">
        <v>3</v>
      </c>
      <c r="K408" s="101">
        <v>4.7</v>
      </c>
      <c r="L408" s="278">
        <v>944833</v>
      </c>
      <c r="M408" s="100" t="s">
        <v>66</v>
      </c>
      <c r="N408" s="100" t="s">
        <v>67</v>
      </c>
      <c r="O408" s="100" t="s">
        <v>1769</v>
      </c>
      <c r="P408" s="100"/>
      <c r="Q408" s="116"/>
      <c r="R408" s="116"/>
    </row>
    <row r="409" spans="1:18">
      <c r="A409" s="100" t="s">
        <v>12997</v>
      </c>
      <c r="B409" s="100" t="s">
        <v>12996</v>
      </c>
      <c r="C409" s="100" t="s">
        <v>1781</v>
      </c>
      <c r="D409" s="100" t="s">
        <v>8584</v>
      </c>
      <c r="E409" s="100" t="s">
        <v>107</v>
      </c>
      <c r="F409" s="277" t="s">
        <v>65</v>
      </c>
      <c r="G409" s="101">
        <v>6.8</v>
      </c>
      <c r="H409" s="101">
        <v>7.3</v>
      </c>
      <c r="I409" s="101">
        <v>4.2</v>
      </c>
      <c r="J409" s="101">
        <v>3</v>
      </c>
      <c r="K409" s="101">
        <v>4.7</v>
      </c>
      <c r="L409" s="278">
        <v>944833</v>
      </c>
      <c r="M409" s="100" t="s">
        <v>66</v>
      </c>
      <c r="N409" s="100" t="s">
        <v>67</v>
      </c>
      <c r="O409" s="100" t="s">
        <v>1769</v>
      </c>
      <c r="P409" s="100"/>
      <c r="Q409" s="116"/>
    </row>
    <row r="410" spans="1:18">
      <c r="A410" s="100" t="s">
        <v>12422</v>
      </c>
      <c r="B410" s="100" t="s">
        <v>12423</v>
      </c>
      <c r="C410" s="100" t="s">
        <v>706</v>
      </c>
      <c r="D410" s="100" t="s">
        <v>8565</v>
      </c>
      <c r="E410" s="100" t="s">
        <v>196</v>
      </c>
      <c r="F410" s="277" t="s">
        <v>73</v>
      </c>
      <c r="G410" s="101">
        <v>3.6</v>
      </c>
      <c r="H410" s="101">
        <v>3.5</v>
      </c>
      <c r="I410" s="101">
        <v>3.6</v>
      </c>
      <c r="J410" s="101">
        <v>3.4</v>
      </c>
      <c r="K410" s="101">
        <v>3.5</v>
      </c>
      <c r="L410" s="278">
        <v>2664</v>
      </c>
      <c r="M410" s="100" t="s">
        <v>66</v>
      </c>
      <c r="N410" s="100" t="s">
        <v>190</v>
      </c>
      <c r="O410" s="100" t="s">
        <v>698</v>
      </c>
      <c r="P410" s="100"/>
      <c r="Q410" s="117"/>
    </row>
    <row r="411" spans="1:18">
      <c r="A411" s="100" t="s">
        <v>12515</v>
      </c>
      <c r="B411" s="100" t="s">
        <v>12516</v>
      </c>
      <c r="C411" s="100" t="s">
        <v>869</v>
      </c>
      <c r="D411" s="100" t="s">
        <v>8535</v>
      </c>
      <c r="E411" s="100" t="s">
        <v>72</v>
      </c>
      <c r="F411" s="277" t="s">
        <v>73</v>
      </c>
      <c r="G411" s="101">
        <v>4.7</v>
      </c>
      <c r="H411" s="101">
        <v>10</v>
      </c>
      <c r="I411" s="101">
        <v>4.7</v>
      </c>
      <c r="J411" s="101">
        <v>5.7</v>
      </c>
      <c r="K411" s="101">
        <v>5.4</v>
      </c>
      <c r="L411" s="278">
        <v>345290</v>
      </c>
      <c r="M411" s="100" t="s">
        <v>66</v>
      </c>
      <c r="N411" s="100" t="s">
        <v>67</v>
      </c>
      <c r="O411" s="100" t="s">
        <v>863</v>
      </c>
      <c r="P411" s="100"/>
      <c r="Q411" s="117"/>
    </row>
    <row r="412" spans="1:18">
      <c r="A412" s="100" t="s">
        <v>14994</v>
      </c>
      <c r="B412" s="100" t="s">
        <v>14995</v>
      </c>
      <c r="C412" s="100" t="s">
        <v>5423</v>
      </c>
      <c r="D412" s="100" t="s">
        <v>8536</v>
      </c>
      <c r="E412" s="100" t="s">
        <v>72</v>
      </c>
      <c r="F412" s="277" t="s">
        <v>95</v>
      </c>
      <c r="G412" s="101">
        <v>4.3</v>
      </c>
      <c r="H412" s="101">
        <v>2.4</v>
      </c>
      <c r="I412" s="101">
        <v>4.8</v>
      </c>
      <c r="J412" s="101">
        <v>3.3</v>
      </c>
      <c r="K412" s="101">
        <v>4</v>
      </c>
      <c r="L412" s="278">
        <v>70668</v>
      </c>
      <c r="M412" s="100" t="s">
        <v>66</v>
      </c>
      <c r="N412" s="100" t="s">
        <v>67</v>
      </c>
      <c r="O412" s="100" t="s">
        <v>5448</v>
      </c>
      <c r="P412" s="100"/>
      <c r="Q412" s="117"/>
    </row>
    <row r="413" spans="1:18">
      <c r="A413" s="100" t="s">
        <v>18576</v>
      </c>
      <c r="B413" s="100" t="s">
        <v>14995</v>
      </c>
      <c r="C413" s="100" t="s">
        <v>12104</v>
      </c>
      <c r="D413" s="100" t="s">
        <v>8536</v>
      </c>
      <c r="E413" s="100" t="s">
        <v>72</v>
      </c>
      <c r="F413" s="277" t="s">
        <v>95</v>
      </c>
      <c r="G413" s="101">
        <v>4.3</v>
      </c>
      <c r="H413" s="101">
        <v>2.4</v>
      </c>
      <c r="I413" s="101">
        <v>4.8</v>
      </c>
      <c r="J413" s="101">
        <v>3.3</v>
      </c>
      <c r="K413" s="101">
        <v>4</v>
      </c>
      <c r="L413" s="278">
        <v>70668</v>
      </c>
      <c r="M413" s="100" t="s">
        <v>66</v>
      </c>
      <c r="N413" s="100" t="s">
        <v>67</v>
      </c>
      <c r="O413" s="100" t="s">
        <v>5448</v>
      </c>
      <c r="P413" s="100"/>
      <c r="Q413" s="117"/>
    </row>
    <row r="414" spans="1:18">
      <c r="A414" s="100" t="s">
        <v>15797</v>
      </c>
      <c r="B414" s="100" t="s">
        <v>15798</v>
      </c>
      <c r="C414" s="100" t="s">
        <v>9305</v>
      </c>
      <c r="D414" s="100" t="s">
        <v>174</v>
      </c>
      <c r="E414" s="100" t="s">
        <v>72</v>
      </c>
      <c r="F414" s="277" t="s">
        <v>65</v>
      </c>
      <c r="G414" s="101">
        <v>5.3</v>
      </c>
      <c r="H414" s="101">
        <v>3.9</v>
      </c>
      <c r="I414" s="101">
        <v>6.5</v>
      </c>
      <c r="J414" s="101">
        <v>5.3</v>
      </c>
      <c r="K414" s="101">
        <v>5.3</v>
      </c>
      <c r="L414" s="278">
        <v>131001</v>
      </c>
      <c r="M414" s="100" t="s">
        <v>66</v>
      </c>
      <c r="N414" s="100" t="s">
        <v>190</v>
      </c>
      <c r="O414" s="100"/>
      <c r="P414" s="100"/>
      <c r="Q414" s="117"/>
    </row>
    <row r="415" spans="1:18">
      <c r="A415" s="100" t="s">
        <v>15799</v>
      </c>
      <c r="B415" s="100" t="s">
        <v>9307</v>
      </c>
      <c r="C415" s="100" t="s">
        <v>9308</v>
      </c>
      <c r="D415" s="100" t="s">
        <v>8545</v>
      </c>
      <c r="E415" s="100" t="s">
        <v>196</v>
      </c>
      <c r="F415" s="277"/>
      <c r="G415" s="101">
        <v>3.6</v>
      </c>
      <c r="H415" s="101">
        <v>6.4</v>
      </c>
      <c r="I415" s="101">
        <v>4</v>
      </c>
      <c r="J415" s="101">
        <v>5.7</v>
      </c>
      <c r="K415" s="101">
        <v>4.8</v>
      </c>
      <c r="L415" s="278">
        <v>0</v>
      </c>
      <c r="M415" s="100" t="s">
        <v>66</v>
      </c>
      <c r="N415" s="100" t="s">
        <v>103</v>
      </c>
      <c r="O415" s="100"/>
      <c r="P415" s="100"/>
      <c r="Q415" s="117"/>
    </row>
    <row r="416" spans="1:18">
      <c r="A416" s="100" t="s">
        <v>12994</v>
      </c>
      <c r="B416" s="100" t="s">
        <v>1774</v>
      </c>
      <c r="C416" s="100" t="s">
        <v>1775</v>
      </c>
      <c r="D416" s="100" t="s">
        <v>8541</v>
      </c>
      <c r="E416" s="100" t="s">
        <v>72</v>
      </c>
      <c r="F416" s="277" t="s">
        <v>65</v>
      </c>
      <c r="G416" s="101">
        <v>5.3</v>
      </c>
      <c r="H416" s="101">
        <v>4.7</v>
      </c>
      <c r="I416" s="101">
        <v>3.6</v>
      </c>
      <c r="J416" s="101">
        <v>7</v>
      </c>
      <c r="K416" s="101">
        <v>5.0999999999999996</v>
      </c>
      <c r="L416" s="278">
        <v>44033</v>
      </c>
      <c r="M416" s="100" t="s">
        <v>66</v>
      </c>
      <c r="N416" s="100" t="s">
        <v>103</v>
      </c>
      <c r="O416" s="100"/>
      <c r="P416" s="100"/>
      <c r="Q416" s="117"/>
    </row>
    <row r="417" spans="1:18">
      <c r="A417" s="100" t="s">
        <v>15800</v>
      </c>
      <c r="B417" s="100" t="s">
        <v>15801</v>
      </c>
      <c r="C417" s="100" t="s">
        <v>6459</v>
      </c>
      <c r="D417" s="100" t="s">
        <v>8544</v>
      </c>
      <c r="E417" s="100" t="s">
        <v>107</v>
      </c>
      <c r="F417" s="277" t="s">
        <v>73</v>
      </c>
      <c r="G417" s="101">
        <v>6</v>
      </c>
      <c r="H417" s="101">
        <v>10</v>
      </c>
      <c r="I417" s="101">
        <v>4.5999999999999996</v>
      </c>
      <c r="J417" s="101">
        <v>5.6</v>
      </c>
      <c r="K417" s="101">
        <v>5.3</v>
      </c>
      <c r="L417" s="278">
        <v>359570</v>
      </c>
      <c r="M417" s="100" t="s">
        <v>66</v>
      </c>
      <c r="N417" s="100" t="s">
        <v>67</v>
      </c>
      <c r="O417" s="100" t="s">
        <v>6480</v>
      </c>
      <c r="P417" s="100"/>
      <c r="Q417" s="117"/>
    </row>
    <row r="418" spans="1:18">
      <c r="A418" s="100" t="s">
        <v>15802</v>
      </c>
      <c r="B418" s="100" t="s">
        <v>15803</v>
      </c>
      <c r="C418" s="100" t="s">
        <v>9311</v>
      </c>
      <c r="D418" s="100" t="s">
        <v>8559</v>
      </c>
      <c r="E418" s="100" t="s">
        <v>196</v>
      </c>
      <c r="F418" s="277" t="s">
        <v>73</v>
      </c>
      <c r="G418" s="101">
        <v>3.7</v>
      </c>
      <c r="H418" s="101">
        <v>5.3</v>
      </c>
      <c r="I418" s="101">
        <v>2.2999999999999998</v>
      </c>
      <c r="J418" s="101">
        <v>5.4</v>
      </c>
      <c r="K418" s="101">
        <v>3.9</v>
      </c>
      <c r="L418" s="278">
        <v>221097</v>
      </c>
      <c r="M418" s="100" t="s">
        <v>66</v>
      </c>
      <c r="N418" s="100" t="s">
        <v>543</v>
      </c>
      <c r="O418" s="100"/>
      <c r="P418" s="100"/>
      <c r="Q418" s="117"/>
    </row>
    <row r="419" spans="1:18">
      <c r="A419" s="100" t="s">
        <v>14764</v>
      </c>
      <c r="B419" s="100" t="s">
        <v>14765</v>
      </c>
      <c r="C419" s="100" t="s">
        <v>11879</v>
      </c>
      <c r="D419" s="100" t="s">
        <v>63</v>
      </c>
      <c r="E419" s="100" t="s">
        <v>72</v>
      </c>
      <c r="F419" s="277" t="s">
        <v>95</v>
      </c>
      <c r="G419" s="101">
        <v>4.5999999999999996</v>
      </c>
      <c r="H419" s="101">
        <v>4.2</v>
      </c>
      <c r="I419" s="101">
        <v>5</v>
      </c>
      <c r="J419" s="101">
        <v>5.4</v>
      </c>
      <c r="K419" s="101">
        <v>5.0999999999999996</v>
      </c>
      <c r="L419" s="278">
        <v>133688</v>
      </c>
      <c r="M419" s="100" t="s">
        <v>66</v>
      </c>
      <c r="N419" s="100" t="s">
        <v>103</v>
      </c>
      <c r="O419" s="100"/>
      <c r="P419" s="100"/>
      <c r="Q419" s="117"/>
      <c r="R419" s="116"/>
    </row>
    <row r="420" spans="1:18">
      <c r="A420" s="100" t="s">
        <v>12998</v>
      </c>
      <c r="B420" s="100" t="s">
        <v>12999</v>
      </c>
      <c r="C420" s="100" t="s">
        <v>1785</v>
      </c>
      <c r="D420" s="100" t="s">
        <v>8589</v>
      </c>
      <c r="E420" s="100" t="s">
        <v>94</v>
      </c>
      <c r="F420" s="277" t="s">
        <v>65</v>
      </c>
      <c r="G420" s="101">
        <v>8.5</v>
      </c>
      <c r="H420" s="101">
        <v>8</v>
      </c>
      <c r="I420" s="101">
        <v>4.7</v>
      </c>
      <c r="J420" s="101">
        <v>6.3</v>
      </c>
      <c r="K420" s="101">
        <v>6.4</v>
      </c>
      <c r="L420" s="278">
        <v>163552</v>
      </c>
      <c r="M420" s="100" t="s">
        <v>66</v>
      </c>
      <c r="N420" s="100" t="s">
        <v>67</v>
      </c>
      <c r="O420" s="100" t="s">
        <v>1776</v>
      </c>
      <c r="P420" s="100"/>
      <c r="Q420" s="117"/>
    </row>
    <row r="421" spans="1:18">
      <c r="A421" s="100" t="s">
        <v>15804</v>
      </c>
      <c r="B421" s="100" t="s">
        <v>15805</v>
      </c>
      <c r="C421" s="100" t="s">
        <v>6461</v>
      </c>
      <c r="D421" s="100" t="s">
        <v>8545</v>
      </c>
      <c r="E421" s="100" t="s">
        <v>196</v>
      </c>
      <c r="F421" s="277" t="s">
        <v>73</v>
      </c>
      <c r="G421" s="101">
        <v>4</v>
      </c>
      <c r="H421" s="101">
        <v>4.9000000000000004</v>
      </c>
      <c r="I421" s="101">
        <v>4.3</v>
      </c>
      <c r="J421" s="101">
        <v>5.7</v>
      </c>
      <c r="K421" s="101">
        <v>4.9000000000000004</v>
      </c>
      <c r="L421" s="278">
        <v>9022</v>
      </c>
      <c r="M421" s="100" t="s">
        <v>66</v>
      </c>
      <c r="N421" s="100" t="s">
        <v>67</v>
      </c>
      <c r="O421" s="100" t="s">
        <v>4706</v>
      </c>
      <c r="P421" s="100"/>
      <c r="Q421" s="117"/>
    </row>
    <row r="422" spans="1:18">
      <c r="A422" s="100" t="s">
        <v>12819</v>
      </c>
      <c r="B422" s="100" t="s">
        <v>12820</v>
      </c>
      <c r="C422" s="100" t="s">
        <v>1459</v>
      </c>
      <c r="D422" s="100" t="s">
        <v>8557</v>
      </c>
      <c r="E422" s="100" t="s">
        <v>196</v>
      </c>
      <c r="F422" s="277" t="s">
        <v>73</v>
      </c>
      <c r="G422" s="101">
        <v>3.3</v>
      </c>
      <c r="H422" s="101">
        <v>9.3000000000000007</v>
      </c>
      <c r="I422" s="101">
        <v>4.5</v>
      </c>
      <c r="J422" s="101">
        <v>1.2</v>
      </c>
      <c r="K422" s="101">
        <v>4</v>
      </c>
      <c r="L422" s="278">
        <v>353024</v>
      </c>
      <c r="M422" s="100" t="s">
        <v>66</v>
      </c>
      <c r="N422" s="100" t="s">
        <v>67</v>
      </c>
      <c r="O422" s="100" t="s">
        <v>1516</v>
      </c>
      <c r="P422" s="100"/>
      <c r="Q422" s="117"/>
    </row>
    <row r="423" spans="1:18">
      <c r="A423" s="100" t="s">
        <v>12350</v>
      </c>
      <c r="B423" s="100" t="s">
        <v>12351</v>
      </c>
      <c r="C423" s="100" t="s">
        <v>11906</v>
      </c>
      <c r="D423" s="100" t="s">
        <v>100</v>
      </c>
      <c r="E423" s="100" t="s">
        <v>196</v>
      </c>
      <c r="F423" s="277" t="s">
        <v>8595</v>
      </c>
      <c r="G423" s="101">
        <v>3.2</v>
      </c>
      <c r="H423" s="101">
        <v>9.6</v>
      </c>
      <c r="I423" s="101">
        <v>1.9</v>
      </c>
      <c r="J423" s="101">
        <v>0.5</v>
      </c>
      <c r="K423" s="101">
        <v>4.0999999999999996</v>
      </c>
      <c r="L423" s="278">
        <v>16330</v>
      </c>
      <c r="M423" s="100" t="s">
        <v>66</v>
      </c>
      <c r="N423" s="100" t="s">
        <v>264</v>
      </c>
      <c r="O423" s="100"/>
      <c r="P423" s="117"/>
      <c r="Q423" s="117"/>
    </row>
    <row r="424" spans="1:18">
      <c r="A424" s="100" t="s">
        <v>13586</v>
      </c>
      <c r="B424" s="100" t="s">
        <v>13587</v>
      </c>
      <c r="C424" s="100" t="s">
        <v>2834</v>
      </c>
      <c r="D424" s="100" t="s">
        <v>100</v>
      </c>
      <c r="E424" s="100" t="s">
        <v>196</v>
      </c>
      <c r="F424" s="277" t="s">
        <v>65</v>
      </c>
      <c r="G424" s="101">
        <v>3.7</v>
      </c>
      <c r="H424" s="101">
        <v>5.7</v>
      </c>
      <c r="I424" s="101">
        <v>4.4000000000000004</v>
      </c>
      <c r="J424" s="101">
        <v>2.6</v>
      </c>
      <c r="K424" s="101">
        <v>4.2</v>
      </c>
      <c r="L424" s="278">
        <v>2360080</v>
      </c>
      <c r="M424" s="100" t="s">
        <v>66</v>
      </c>
      <c r="N424" s="100" t="s">
        <v>67</v>
      </c>
      <c r="O424" s="100" t="s">
        <v>2807</v>
      </c>
      <c r="P424" s="100"/>
      <c r="Q424" s="117"/>
    </row>
    <row r="425" spans="1:18">
      <c r="A425" s="100" t="s">
        <v>12348</v>
      </c>
      <c r="B425" s="100" t="s">
        <v>12349</v>
      </c>
      <c r="C425" s="100" t="s">
        <v>607</v>
      </c>
      <c r="D425" s="100" t="s">
        <v>100</v>
      </c>
      <c r="E425" s="100" t="s">
        <v>72</v>
      </c>
      <c r="F425" s="277" t="s">
        <v>73</v>
      </c>
      <c r="G425" s="101">
        <v>4.9000000000000004</v>
      </c>
      <c r="H425" s="101">
        <v>5.9</v>
      </c>
      <c r="I425" s="101">
        <v>7.6</v>
      </c>
      <c r="J425" s="101">
        <v>2.4</v>
      </c>
      <c r="K425" s="101">
        <v>5</v>
      </c>
      <c r="L425" s="278">
        <v>775660</v>
      </c>
      <c r="M425" s="100" t="s">
        <v>66</v>
      </c>
      <c r="N425" s="100" t="s">
        <v>103</v>
      </c>
      <c r="O425" s="100" t="s">
        <v>596</v>
      </c>
      <c r="P425" s="116"/>
      <c r="Q425" s="117"/>
    </row>
    <row r="426" spans="1:18">
      <c r="A426" s="100" t="s">
        <v>12973</v>
      </c>
      <c r="B426" s="100" t="s">
        <v>12974</v>
      </c>
      <c r="C426" s="100" t="s">
        <v>11960</v>
      </c>
      <c r="D426" s="100" t="s">
        <v>8542</v>
      </c>
      <c r="E426" s="100" t="s">
        <v>201</v>
      </c>
      <c r="F426" s="277"/>
      <c r="G426" s="101">
        <v>2.2999999999999998</v>
      </c>
      <c r="H426" s="101">
        <v>2.2000000000000002</v>
      </c>
      <c r="I426" s="101">
        <v>2.2000000000000002</v>
      </c>
      <c r="J426" s="101">
        <v>1.9</v>
      </c>
      <c r="K426" s="101">
        <v>2.1</v>
      </c>
      <c r="L426" s="278">
        <v>1485247</v>
      </c>
      <c r="M426" s="100" t="s">
        <v>66</v>
      </c>
      <c r="N426" s="100" t="s">
        <v>103</v>
      </c>
      <c r="O426" s="100"/>
      <c r="P426" s="100"/>
      <c r="Q426" s="117"/>
    </row>
    <row r="427" spans="1:18">
      <c r="A427" s="100" t="s">
        <v>15806</v>
      </c>
      <c r="B427" s="100" t="s">
        <v>15807</v>
      </c>
      <c r="C427" s="100" t="s">
        <v>9314</v>
      </c>
      <c r="D427" s="100" t="s">
        <v>8580</v>
      </c>
      <c r="E427" s="100" t="s">
        <v>107</v>
      </c>
      <c r="F427" s="277" t="s">
        <v>65</v>
      </c>
      <c r="G427" s="101">
        <v>6.5</v>
      </c>
      <c r="H427" s="101">
        <v>2.6</v>
      </c>
      <c r="I427" s="101">
        <v>4.8</v>
      </c>
      <c r="J427" s="101">
        <v>6.1</v>
      </c>
      <c r="K427" s="101">
        <v>5.0999999999999996</v>
      </c>
      <c r="L427" s="278">
        <v>55633</v>
      </c>
      <c r="M427" s="100" t="s">
        <v>66</v>
      </c>
      <c r="N427" s="100" t="s">
        <v>247</v>
      </c>
      <c r="O427" s="100"/>
      <c r="P427" s="100"/>
      <c r="Q427" s="117"/>
    </row>
    <row r="428" spans="1:18">
      <c r="A428" s="100" t="s">
        <v>15810</v>
      </c>
      <c r="B428" s="100" t="s">
        <v>15811</v>
      </c>
      <c r="C428" s="100" t="s">
        <v>6469</v>
      </c>
      <c r="D428" s="100" t="s">
        <v>8540</v>
      </c>
      <c r="E428" s="100" t="s">
        <v>196</v>
      </c>
      <c r="F428" s="277" t="s">
        <v>65</v>
      </c>
      <c r="G428" s="101">
        <v>4.0999999999999996</v>
      </c>
      <c r="H428" s="101">
        <v>5.8</v>
      </c>
      <c r="I428" s="101">
        <v>3.6</v>
      </c>
      <c r="J428" s="101">
        <v>2.2000000000000002</v>
      </c>
      <c r="K428" s="101">
        <v>4</v>
      </c>
      <c r="L428" s="278">
        <v>64745847</v>
      </c>
      <c r="M428" s="100" t="s">
        <v>66</v>
      </c>
      <c r="N428" s="100" t="s">
        <v>247</v>
      </c>
      <c r="O428" s="100" t="s">
        <v>6487</v>
      </c>
      <c r="P428" s="100"/>
      <c r="Q428" s="117"/>
    </row>
    <row r="429" spans="1:18">
      <c r="A429" s="100" t="s">
        <v>15812</v>
      </c>
      <c r="B429" s="100" t="s">
        <v>15813</v>
      </c>
      <c r="C429" s="100" t="s">
        <v>9317</v>
      </c>
      <c r="D429" s="100" t="s">
        <v>8536</v>
      </c>
      <c r="E429" s="100" t="s">
        <v>72</v>
      </c>
      <c r="F429" s="277" t="s">
        <v>73</v>
      </c>
      <c r="G429" s="101">
        <v>5.7</v>
      </c>
      <c r="H429" s="101">
        <v>4</v>
      </c>
      <c r="I429" s="101">
        <v>4.5</v>
      </c>
      <c r="J429" s="101">
        <v>4.8</v>
      </c>
      <c r="K429" s="101">
        <v>4.5</v>
      </c>
      <c r="L429" s="278">
        <v>3542</v>
      </c>
      <c r="M429" s="100" t="s">
        <v>66</v>
      </c>
      <c r="N429" s="100" t="s">
        <v>190</v>
      </c>
      <c r="O429" s="100"/>
      <c r="P429" s="100"/>
      <c r="Q429" s="117"/>
    </row>
    <row r="430" spans="1:18">
      <c r="A430" s="100" t="s">
        <v>15814</v>
      </c>
      <c r="B430" s="100" t="s">
        <v>15815</v>
      </c>
      <c r="C430" s="100" t="s">
        <v>9320</v>
      </c>
      <c r="D430" s="100" t="s">
        <v>8567</v>
      </c>
      <c r="E430" s="100" t="s">
        <v>196</v>
      </c>
      <c r="F430" s="277" t="s">
        <v>73</v>
      </c>
      <c r="G430" s="101">
        <v>3.9</v>
      </c>
      <c r="H430" s="101">
        <v>6.6</v>
      </c>
      <c r="I430" s="101">
        <v>1.7</v>
      </c>
      <c r="J430" s="101">
        <v>6.5</v>
      </c>
      <c r="K430" s="101">
        <v>5.0999999999999996</v>
      </c>
      <c r="L430" s="278">
        <v>2440628</v>
      </c>
      <c r="M430" s="100" t="s">
        <v>66</v>
      </c>
      <c r="N430" s="100" t="s">
        <v>67</v>
      </c>
      <c r="O430" s="100"/>
      <c r="P430" s="100"/>
      <c r="Q430" s="117"/>
    </row>
    <row r="431" spans="1:18">
      <c r="A431" s="100" t="s">
        <v>15816</v>
      </c>
      <c r="B431" s="100" t="s">
        <v>15817</v>
      </c>
      <c r="C431" s="100" t="s">
        <v>6473</v>
      </c>
      <c r="D431" s="100" t="s">
        <v>8559</v>
      </c>
      <c r="E431" s="100" t="s">
        <v>64</v>
      </c>
      <c r="F431" s="277" t="s">
        <v>65</v>
      </c>
      <c r="G431" s="101">
        <v>10</v>
      </c>
      <c r="H431" s="101">
        <v>4.3</v>
      </c>
      <c r="I431" s="101">
        <v>8</v>
      </c>
      <c r="J431" s="101">
        <v>8</v>
      </c>
      <c r="K431" s="101">
        <v>7.6</v>
      </c>
      <c r="L431" s="278">
        <v>610820</v>
      </c>
      <c r="M431" s="100" t="s">
        <v>66</v>
      </c>
      <c r="N431" s="100" t="s">
        <v>67</v>
      </c>
      <c r="O431" s="100" t="s">
        <v>6491</v>
      </c>
      <c r="P431" s="100"/>
      <c r="Q431" s="117"/>
    </row>
    <row r="432" spans="1:18">
      <c r="A432" s="100" t="s">
        <v>12898</v>
      </c>
      <c r="B432" s="100" t="s">
        <v>15818</v>
      </c>
      <c r="C432" s="100" t="s">
        <v>9323</v>
      </c>
      <c r="D432" s="100" t="s">
        <v>179</v>
      </c>
      <c r="E432" s="100" t="s">
        <v>72</v>
      </c>
      <c r="F432" s="277" t="s">
        <v>65</v>
      </c>
      <c r="G432" s="101">
        <v>5.0999999999999996</v>
      </c>
      <c r="H432" s="101">
        <v>1.6</v>
      </c>
      <c r="I432" s="101">
        <v>5.8</v>
      </c>
      <c r="J432" s="101">
        <v>5.7</v>
      </c>
      <c r="K432" s="101">
        <v>4.3</v>
      </c>
      <c r="L432" s="278">
        <v>25178</v>
      </c>
      <c r="M432" s="100" t="s">
        <v>66</v>
      </c>
      <c r="N432" s="100" t="s">
        <v>103</v>
      </c>
      <c r="O432" s="100"/>
      <c r="P432" s="100"/>
      <c r="Q432" s="117"/>
    </row>
    <row r="433" spans="1:18">
      <c r="A433" s="100" t="s">
        <v>14545</v>
      </c>
      <c r="B433" s="100" t="s">
        <v>14546</v>
      </c>
      <c r="C433" s="100" t="s">
        <v>4656</v>
      </c>
      <c r="D433" s="100" t="s">
        <v>8560</v>
      </c>
      <c r="E433" s="100" t="s">
        <v>196</v>
      </c>
      <c r="F433" s="277" t="s">
        <v>65</v>
      </c>
      <c r="G433" s="101">
        <v>4.2</v>
      </c>
      <c r="H433" s="101">
        <v>1.6</v>
      </c>
      <c r="I433" s="101">
        <v>5.2</v>
      </c>
      <c r="J433" s="101">
        <v>4</v>
      </c>
      <c r="K433" s="101">
        <v>4.3</v>
      </c>
      <c r="L433" s="278">
        <v>230106</v>
      </c>
      <c r="M433" s="100" t="s">
        <v>66</v>
      </c>
      <c r="N433" s="100" t="s">
        <v>103</v>
      </c>
      <c r="O433" s="100" t="s">
        <v>4633</v>
      </c>
      <c r="P433" s="100"/>
      <c r="Q433" s="117"/>
    </row>
    <row r="434" spans="1:18">
      <c r="A434" s="100" t="s">
        <v>12200</v>
      </c>
      <c r="B434" s="100" t="s">
        <v>12201</v>
      </c>
      <c r="C434" s="100" t="s">
        <v>351</v>
      </c>
      <c r="D434" s="100" t="s">
        <v>8543</v>
      </c>
      <c r="E434" s="100" t="s">
        <v>107</v>
      </c>
      <c r="F434" s="277" t="s">
        <v>73</v>
      </c>
      <c r="G434" s="101">
        <v>5.8</v>
      </c>
      <c r="H434" s="101">
        <v>1.9</v>
      </c>
      <c r="I434" s="101">
        <v>4.3</v>
      </c>
      <c r="J434" s="101">
        <v>7.2</v>
      </c>
      <c r="K434" s="101">
        <v>4.4000000000000004</v>
      </c>
      <c r="L434" s="278">
        <v>15800000</v>
      </c>
      <c r="M434" s="100" t="s">
        <v>125</v>
      </c>
      <c r="N434" s="100" t="s">
        <v>67</v>
      </c>
      <c r="O434" s="100" t="s">
        <v>352</v>
      </c>
      <c r="P434" s="100"/>
      <c r="Q434" s="117"/>
    </row>
    <row r="435" spans="1:18">
      <c r="A435" s="100" t="s">
        <v>13472</v>
      </c>
      <c r="B435" s="100" t="s">
        <v>13474</v>
      </c>
      <c r="C435" s="100" t="s">
        <v>2649</v>
      </c>
      <c r="D435" s="100" t="s">
        <v>8543</v>
      </c>
      <c r="E435" s="100" t="s">
        <v>107</v>
      </c>
      <c r="F435" s="277" t="s">
        <v>73</v>
      </c>
      <c r="G435" s="101">
        <v>5.8</v>
      </c>
      <c r="H435" s="101">
        <v>1.9</v>
      </c>
      <c r="I435" s="101">
        <v>4.3</v>
      </c>
      <c r="J435" s="101">
        <v>7.1</v>
      </c>
      <c r="K435" s="101">
        <v>4.3</v>
      </c>
      <c r="L435" s="278">
        <v>15800000</v>
      </c>
      <c r="M435" s="100" t="s">
        <v>125</v>
      </c>
      <c r="N435" s="100" t="s">
        <v>67</v>
      </c>
      <c r="O435" s="100" t="s">
        <v>352</v>
      </c>
      <c r="P435" s="116"/>
      <c r="Q435" s="49"/>
      <c r="R435" s="49"/>
    </row>
    <row r="436" spans="1:18">
      <c r="A436" s="100" t="s">
        <v>18631</v>
      </c>
      <c r="B436" s="100" t="s">
        <v>18632</v>
      </c>
      <c r="C436" s="100" t="s">
        <v>8518</v>
      </c>
      <c r="D436" s="100" t="s">
        <v>8560</v>
      </c>
      <c r="E436" s="100" t="s">
        <v>72</v>
      </c>
      <c r="F436" s="277" t="s">
        <v>65</v>
      </c>
      <c r="G436" s="101">
        <v>5.7</v>
      </c>
      <c r="H436" s="101">
        <v>2</v>
      </c>
      <c r="I436" s="101">
        <v>4.5</v>
      </c>
      <c r="J436" s="101">
        <v>6</v>
      </c>
      <c r="K436" s="101">
        <v>4.5</v>
      </c>
      <c r="L436" s="278">
        <v>354195</v>
      </c>
      <c r="M436" s="100" t="s">
        <v>125</v>
      </c>
      <c r="N436" s="100" t="s">
        <v>67</v>
      </c>
      <c r="O436" s="100" t="s">
        <v>8511</v>
      </c>
      <c r="P436" s="100"/>
      <c r="Q436" s="116"/>
    </row>
    <row r="437" spans="1:18">
      <c r="A437" s="100" t="s">
        <v>15819</v>
      </c>
      <c r="B437" s="100" t="s">
        <v>15820</v>
      </c>
      <c r="C437" s="100" t="s">
        <v>9326</v>
      </c>
      <c r="D437" s="100" t="s">
        <v>8559</v>
      </c>
      <c r="E437" s="100" t="s">
        <v>72</v>
      </c>
      <c r="F437" s="277" t="s">
        <v>65</v>
      </c>
      <c r="G437" s="101">
        <v>5.5</v>
      </c>
      <c r="H437" s="101">
        <v>2.7</v>
      </c>
      <c r="I437" s="101">
        <v>4.5</v>
      </c>
      <c r="J437" s="101">
        <v>6.3</v>
      </c>
      <c r="K437" s="101">
        <v>4.8</v>
      </c>
      <c r="L437" s="278">
        <v>150105</v>
      </c>
      <c r="M437" s="100" t="s">
        <v>66</v>
      </c>
      <c r="N437" s="100" t="s">
        <v>247</v>
      </c>
      <c r="O437" s="100"/>
      <c r="P437" s="100"/>
      <c r="Q437" s="116"/>
    </row>
    <row r="438" spans="1:18">
      <c r="A438" s="100" t="s">
        <v>15821</v>
      </c>
      <c r="B438" s="100" t="s">
        <v>15822</v>
      </c>
      <c r="C438" s="100" t="s">
        <v>9329</v>
      </c>
      <c r="D438" s="100" t="s">
        <v>8541</v>
      </c>
      <c r="E438" s="100" t="s">
        <v>72</v>
      </c>
      <c r="F438" s="277"/>
      <c r="G438" s="101">
        <v>5.5</v>
      </c>
      <c r="H438" s="101">
        <v>6.7</v>
      </c>
      <c r="I438" s="101">
        <v>3.9</v>
      </c>
      <c r="J438" s="101">
        <v>5.2</v>
      </c>
      <c r="K438" s="101">
        <v>4.5999999999999996</v>
      </c>
      <c r="L438" s="278">
        <v>1079</v>
      </c>
      <c r="M438" s="100" t="s">
        <v>66</v>
      </c>
      <c r="N438" s="100" t="s">
        <v>103</v>
      </c>
      <c r="O438" s="100"/>
      <c r="P438" s="100"/>
      <c r="Q438" s="117"/>
      <c r="R438" s="117"/>
    </row>
    <row r="439" spans="1:18">
      <c r="A439" s="100" t="s">
        <v>15823</v>
      </c>
      <c r="B439" s="100" t="s">
        <v>15824</v>
      </c>
      <c r="C439" s="100" t="s">
        <v>6475</v>
      </c>
      <c r="D439" s="100" t="s">
        <v>8564</v>
      </c>
      <c r="E439" s="100" t="s">
        <v>201</v>
      </c>
      <c r="F439" s="277"/>
      <c r="G439" s="101">
        <v>2.1</v>
      </c>
      <c r="H439" s="101">
        <v>6.5</v>
      </c>
      <c r="I439" s="101">
        <v>3.6</v>
      </c>
      <c r="J439" s="101">
        <v>3.4</v>
      </c>
      <c r="K439" s="101">
        <v>3.7</v>
      </c>
      <c r="L439" s="278">
        <v>23234</v>
      </c>
      <c r="M439" s="100" t="s">
        <v>66</v>
      </c>
      <c r="N439" s="100" t="s">
        <v>190</v>
      </c>
      <c r="O439" s="100" t="s">
        <v>6495</v>
      </c>
      <c r="P439" s="117"/>
      <c r="Q439" s="117"/>
    </row>
    <row r="440" spans="1:18">
      <c r="A440" s="100" t="s">
        <v>15825</v>
      </c>
      <c r="B440" s="100" t="s">
        <v>9331</v>
      </c>
      <c r="C440" s="100" t="s">
        <v>9332</v>
      </c>
      <c r="D440" s="100" t="s">
        <v>8541</v>
      </c>
      <c r="E440" s="100" t="s">
        <v>72</v>
      </c>
      <c r="F440" s="277"/>
      <c r="G440" s="101">
        <v>5.3</v>
      </c>
      <c r="H440" s="101">
        <v>4.0999999999999996</v>
      </c>
      <c r="I440" s="101">
        <v>4.0999999999999996</v>
      </c>
      <c r="J440" s="101">
        <v>5.4</v>
      </c>
      <c r="K440" s="101">
        <v>4.5999999999999996</v>
      </c>
      <c r="L440" s="278">
        <v>1373</v>
      </c>
      <c r="M440" s="100" t="s">
        <v>66</v>
      </c>
      <c r="N440" s="100" t="s">
        <v>247</v>
      </c>
      <c r="O440" s="100"/>
      <c r="P440" s="100"/>
      <c r="Q440" s="117"/>
      <c r="R440" s="117"/>
    </row>
    <row r="441" spans="1:18">
      <c r="A441" s="100" t="s">
        <v>15175</v>
      </c>
      <c r="B441" s="100" t="s">
        <v>15176</v>
      </c>
      <c r="C441" s="100" t="s">
        <v>15177</v>
      </c>
      <c r="D441" s="100" t="s">
        <v>8567</v>
      </c>
      <c r="E441" s="100" t="s">
        <v>107</v>
      </c>
      <c r="F441" s="277" t="s">
        <v>73</v>
      </c>
      <c r="G441" s="101">
        <v>7</v>
      </c>
      <c r="H441" s="101">
        <v>4.5999999999999996</v>
      </c>
      <c r="I441" s="101">
        <v>5.2</v>
      </c>
      <c r="J441" s="101">
        <v>7.6</v>
      </c>
      <c r="K441" s="101">
        <v>5.7</v>
      </c>
      <c r="L441" s="278">
        <v>115000</v>
      </c>
      <c r="M441" s="100" t="s">
        <v>66</v>
      </c>
      <c r="N441" s="100" t="s">
        <v>67</v>
      </c>
      <c r="O441" s="100"/>
      <c r="P441" s="100"/>
      <c r="Q441" s="117"/>
    </row>
    <row r="442" spans="1:18">
      <c r="A442" s="100" t="s">
        <v>15314</v>
      </c>
      <c r="B442" s="100" t="s">
        <v>15315</v>
      </c>
      <c r="C442" s="100" t="s">
        <v>5959</v>
      </c>
      <c r="D442" s="100" t="s">
        <v>8560</v>
      </c>
      <c r="E442" s="100" t="s">
        <v>201</v>
      </c>
      <c r="F442" s="277" t="s">
        <v>65</v>
      </c>
      <c r="G442" s="101">
        <v>2.2999999999999998</v>
      </c>
      <c r="H442" s="101">
        <v>1.8</v>
      </c>
      <c r="I442" s="101">
        <v>4.4000000000000004</v>
      </c>
      <c r="J442" s="101">
        <v>2.8</v>
      </c>
      <c r="K442" s="101">
        <v>3.5</v>
      </c>
      <c r="L442" s="278">
        <v>302405</v>
      </c>
      <c r="M442" s="100" t="s">
        <v>66</v>
      </c>
      <c r="N442" s="100" t="s">
        <v>103</v>
      </c>
      <c r="O442" s="100" t="s">
        <v>6004</v>
      </c>
      <c r="P442" s="100"/>
      <c r="Q442" s="117"/>
    </row>
    <row r="443" spans="1:18">
      <c r="A443" s="100" t="s">
        <v>15826</v>
      </c>
      <c r="B443" s="100" t="s">
        <v>15827</v>
      </c>
      <c r="C443" s="100" t="s">
        <v>6479</v>
      </c>
      <c r="D443" s="100" t="s">
        <v>8544</v>
      </c>
      <c r="E443" s="100" t="s">
        <v>201</v>
      </c>
      <c r="F443" s="277" t="s">
        <v>95</v>
      </c>
      <c r="G443" s="101">
        <v>2.7</v>
      </c>
      <c r="H443" s="101">
        <v>6.4</v>
      </c>
      <c r="I443" s="101">
        <v>4.5</v>
      </c>
      <c r="J443" s="101">
        <v>3.5</v>
      </c>
      <c r="K443" s="101">
        <v>4</v>
      </c>
      <c r="L443" s="278">
        <v>58174</v>
      </c>
      <c r="M443" s="100" t="s">
        <v>66</v>
      </c>
      <c r="N443" s="100" t="s">
        <v>247</v>
      </c>
      <c r="O443" s="100" t="s">
        <v>6499</v>
      </c>
      <c r="P443" s="100"/>
      <c r="Q443" s="117"/>
    </row>
    <row r="444" spans="1:18">
      <c r="A444" s="100" t="s">
        <v>15835</v>
      </c>
      <c r="B444" s="100" t="s">
        <v>15836</v>
      </c>
      <c r="C444" s="100" t="s">
        <v>9338</v>
      </c>
      <c r="D444" s="100" t="s">
        <v>8544</v>
      </c>
      <c r="E444" s="100" t="s">
        <v>72</v>
      </c>
      <c r="F444" s="277" t="s">
        <v>73</v>
      </c>
      <c r="G444" s="101">
        <v>4.7</v>
      </c>
      <c r="H444" s="101">
        <v>7.2</v>
      </c>
      <c r="I444" s="101">
        <v>4.2</v>
      </c>
      <c r="J444" s="101">
        <v>6.5</v>
      </c>
      <c r="K444" s="101">
        <v>5.6</v>
      </c>
      <c r="L444" s="278">
        <v>15711</v>
      </c>
      <c r="M444" s="100" t="s">
        <v>66</v>
      </c>
      <c r="N444" s="100" t="s">
        <v>247</v>
      </c>
      <c r="O444" s="100"/>
      <c r="P444" s="100"/>
      <c r="Q444" s="117"/>
    </row>
    <row r="445" spans="1:18">
      <c r="A445" s="100" t="s">
        <v>15828</v>
      </c>
      <c r="B445" s="100" t="s">
        <v>15829</v>
      </c>
      <c r="C445" s="100" t="s">
        <v>9335</v>
      </c>
      <c r="D445" s="100" t="s">
        <v>8545</v>
      </c>
      <c r="E445" s="100" t="s">
        <v>72</v>
      </c>
      <c r="F445" s="277" t="s">
        <v>65</v>
      </c>
      <c r="G445" s="101">
        <v>4.8</v>
      </c>
      <c r="H445" s="101">
        <v>7.1</v>
      </c>
      <c r="I445" s="101">
        <v>3.8</v>
      </c>
      <c r="J445" s="101">
        <v>5.4</v>
      </c>
      <c r="K445" s="101">
        <v>4.7</v>
      </c>
      <c r="L445" s="278">
        <v>1124</v>
      </c>
      <c r="M445" s="100" t="s">
        <v>66</v>
      </c>
      <c r="N445" s="100" t="s">
        <v>103</v>
      </c>
      <c r="O445" s="100"/>
      <c r="P445" s="100"/>
      <c r="Q445" s="117"/>
    </row>
    <row r="446" spans="1:18">
      <c r="A446" s="100" t="s">
        <v>15832</v>
      </c>
      <c r="B446" s="100" t="s">
        <v>15833</v>
      </c>
      <c r="C446" s="100" t="s">
        <v>6486</v>
      </c>
      <c r="D446" s="100" t="s">
        <v>8545</v>
      </c>
      <c r="E446" s="100" t="s">
        <v>94</v>
      </c>
      <c r="F446" s="277" t="s">
        <v>73</v>
      </c>
      <c r="G446" s="101">
        <v>7.6</v>
      </c>
      <c r="H446" s="101">
        <v>8</v>
      </c>
      <c r="I446" s="101">
        <v>4.9000000000000004</v>
      </c>
      <c r="J446" s="101">
        <v>5.9</v>
      </c>
      <c r="K446" s="101">
        <v>5.6</v>
      </c>
      <c r="L446" s="278">
        <v>103833</v>
      </c>
      <c r="M446" s="100" t="s">
        <v>66</v>
      </c>
      <c r="N446" s="100" t="s">
        <v>67</v>
      </c>
      <c r="O446" s="100" t="s">
        <v>15834</v>
      </c>
      <c r="P446" s="100"/>
      <c r="Q446" s="117"/>
    </row>
    <row r="447" spans="1:18">
      <c r="A447" s="100" t="s">
        <v>18554</v>
      </c>
      <c r="B447" s="100" t="s">
        <v>18555</v>
      </c>
      <c r="C447" s="100" t="s">
        <v>11847</v>
      </c>
      <c r="D447" s="100" t="s">
        <v>8545</v>
      </c>
      <c r="E447" s="100" t="s">
        <v>201</v>
      </c>
      <c r="F447" s="277" t="s">
        <v>95</v>
      </c>
      <c r="G447" s="101">
        <v>2.4</v>
      </c>
      <c r="H447" s="101">
        <v>3.3</v>
      </c>
      <c r="I447" s="101">
        <v>4.5</v>
      </c>
      <c r="J447" s="101">
        <v>3.8</v>
      </c>
      <c r="K447" s="101">
        <v>4.0999999999999996</v>
      </c>
      <c r="L447" s="278"/>
      <c r="M447" s="100" t="s">
        <v>66</v>
      </c>
      <c r="N447" s="100"/>
      <c r="O447" s="100"/>
      <c r="P447" s="100"/>
      <c r="Q447" s="117"/>
    </row>
    <row r="448" spans="1:18">
      <c r="A448" s="100" t="s">
        <v>15830</v>
      </c>
      <c r="B448" s="100" t="s">
        <v>15831</v>
      </c>
      <c r="C448" s="100" t="s">
        <v>6483</v>
      </c>
      <c r="D448" s="100" t="s">
        <v>8545</v>
      </c>
      <c r="E448" s="100" t="s">
        <v>72</v>
      </c>
      <c r="F448" s="277" t="s">
        <v>65</v>
      </c>
      <c r="G448" s="101">
        <v>4.5</v>
      </c>
      <c r="H448" s="101">
        <v>5.8</v>
      </c>
      <c r="I448" s="101">
        <v>4.0999999999999996</v>
      </c>
      <c r="J448" s="101">
        <v>6.1</v>
      </c>
      <c r="K448" s="101">
        <v>5</v>
      </c>
      <c r="L448" s="278">
        <v>37497</v>
      </c>
      <c r="M448" s="100" t="s">
        <v>66</v>
      </c>
      <c r="N448" s="100" t="s">
        <v>103</v>
      </c>
      <c r="O448" s="100" t="s">
        <v>6503</v>
      </c>
      <c r="P448" s="100"/>
      <c r="Q448" s="116"/>
    </row>
    <row r="449" spans="1:18">
      <c r="A449" s="100" t="s">
        <v>13306</v>
      </c>
      <c r="B449" s="100" t="s">
        <v>13307</v>
      </c>
      <c r="C449" s="100" t="s">
        <v>2380</v>
      </c>
      <c r="D449" s="100" t="s">
        <v>8544</v>
      </c>
      <c r="E449" s="100" t="s">
        <v>107</v>
      </c>
      <c r="F449" s="277" t="s">
        <v>73</v>
      </c>
      <c r="G449" s="101">
        <v>7</v>
      </c>
      <c r="H449" s="101">
        <v>10</v>
      </c>
      <c r="I449" s="101">
        <v>6.5</v>
      </c>
      <c r="J449" s="101">
        <v>4.9000000000000004</v>
      </c>
      <c r="K449" s="101">
        <v>6.1</v>
      </c>
      <c r="L449" s="278">
        <v>69000</v>
      </c>
      <c r="M449" s="100" t="s">
        <v>66</v>
      </c>
      <c r="N449" s="100" t="s">
        <v>67</v>
      </c>
      <c r="O449" s="100" t="s">
        <v>2366</v>
      </c>
      <c r="P449" s="100"/>
      <c r="Q449" s="117"/>
    </row>
    <row r="450" spans="1:18">
      <c r="A450" s="100" t="s">
        <v>15757</v>
      </c>
      <c r="B450" s="100" t="s">
        <v>15758</v>
      </c>
      <c r="C450" s="100" t="s">
        <v>9268</v>
      </c>
      <c r="D450" s="100" t="s">
        <v>8560</v>
      </c>
      <c r="E450" s="100" t="s">
        <v>72</v>
      </c>
      <c r="F450" s="277" t="s">
        <v>65</v>
      </c>
      <c r="G450" s="101">
        <v>4.9000000000000004</v>
      </c>
      <c r="H450" s="101">
        <v>2.2000000000000002</v>
      </c>
      <c r="I450" s="101">
        <v>4.0999999999999996</v>
      </c>
      <c r="J450" s="101">
        <v>5.4</v>
      </c>
      <c r="K450" s="101">
        <v>4.3</v>
      </c>
      <c r="L450" s="278">
        <v>564261</v>
      </c>
      <c r="M450" s="100" t="s">
        <v>66</v>
      </c>
      <c r="N450" s="100" t="s">
        <v>103</v>
      </c>
      <c r="O450" s="100"/>
      <c r="P450" s="100"/>
      <c r="Q450" s="117"/>
    </row>
    <row r="451" spans="1:18">
      <c r="A451" s="100" t="s">
        <v>15837</v>
      </c>
      <c r="B451" s="100" t="s">
        <v>15838</v>
      </c>
      <c r="C451" s="100" t="s">
        <v>6490</v>
      </c>
      <c r="D451" s="100" t="s">
        <v>8541</v>
      </c>
      <c r="E451" s="100" t="s">
        <v>196</v>
      </c>
      <c r="F451" s="277" t="s">
        <v>65</v>
      </c>
      <c r="G451" s="101">
        <v>3.5</v>
      </c>
      <c r="H451" s="101">
        <v>8</v>
      </c>
      <c r="I451" s="101">
        <v>4</v>
      </c>
      <c r="J451" s="101">
        <v>4.7</v>
      </c>
      <c r="K451" s="101">
        <v>4.5</v>
      </c>
      <c r="L451" s="278">
        <v>14239</v>
      </c>
      <c r="M451" s="100" t="s">
        <v>66</v>
      </c>
      <c r="N451" s="100" t="s">
        <v>247</v>
      </c>
      <c r="O451" s="100" t="s">
        <v>6510</v>
      </c>
      <c r="P451" s="100"/>
      <c r="Q451" s="117"/>
    </row>
    <row r="452" spans="1:18">
      <c r="A452" s="100" t="s">
        <v>18566</v>
      </c>
      <c r="B452" s="100" t="s">
        <v>18568</v>
      </c>
      <c r="C452" s="100" t="s">
        <v>12059</v>
      </c>
      <c r="D452" s="100"/>
      <c r="E452" s="100"/>
      <c r="F452" s="277"/>
      <c r="G452" s="101"/>
      <c r="H452" s="101"/>
      <c r="I452" s="101"/>
      <c r="J452" s="101"/>
      <c r="K452" s="101"/>
      <c r="L452" s="278"/>
      <c r="M452" s="100"/>
      <c r="N452" s="100"/>
      <c r="O452" s="100"/>
      <c r="P452" s="100"/>
      <c r="Q452" s="117"/>
      <c r="R452" s="116"/>
    </row>
    <row r="453" spans="1:18">
      <c r="A453" s="100" t="s">
        <v>15839</v>
      </c>
      <c r="B453" s="100" t="s">
        <v>15840</v>
      </c>
      <c r="C453" s="100" t="s">
        <v>8700</v>
      </c>
      <c r="D453" s="100" t="s">
        <v>8541</v>
      </c>
      <c r="E453" s="100" t="s">
        <v>107</v>
      </c>
      <c r="F453" s="277" t="s">
        <v>65</v>
      </c>
      <c r="G453" s="101">
        <v>6.2</v>
      </c>
      <c r="H453" s="101">
        <v>4.5</v>
      </c>
      <c r="I453" s="101">
        <v>4.0999999999999996</v>
      </c>
      <c r="J453" s="101">
        <v>4.5999999999999996</v>
      </c>
      <c r="K453" s="101">
        <v>4.4000000000000004</v>
      </c>
      <c r="L453" s="278">
        <v>11420</v>
      </c>
      <c r="M453" s="100" t="s">
        <v>66</v>
      </c>
      <c r="N453" s="100" t="s">
        <v>247</v>
      </c>
      <c r="O453" s="100"/>
      <c r="P453" s="100"/>
      <c r="Q453" s="117"/>
    </row>
    <row r="454" spans="1:18">
      <c r="A454" s="100" t="s">
        <v>12527</v>
      </c>
      <c r="B454" s="100" t="s">
        <v>12528</v>
      </c>
      <c r="C454" s="100" t="s">
        <v>893</v>
      </c>
      <c r="D454" s="100" t="s">
        <v>8541</v>
      </c>
      <c r="E454" s="100" t="s">
        <v>107</v>
      </c>
      <c r="F454" s="277" t="s">
        <v>73</v>
      </c>
      <c r="G454" s="101">
        <v>6.2</v>
      </c>
      <c r="H454" s="101">
        <v>4.8</v>
      </c>
      <c r="I454" s="101">
        <v>5.3</v>
      </c>
      <c r="J454" s="101">
        <v>5.0999999999999996</v>
      </c>
      <c r="K454" s="101">
        <v>5.0999999999999996</v>
      </c>
      <c r="L454" s="278">
        <v>7563</v>
      </c>
      <c r="M454" s="100" t="s">
        <v>66</v>
      </c>
      <c r="N454" s="100" t="s">
        <v>67</v>
      </c>
      <c r="O454" s="100" t="s">
        <v>886</v>
      </c>
      <c r="P454" s="100"/>
      <c r="Q454" s="117"/>
    </row>
    <row r="455" spans="1:18">
      <c r="A455" s="100" t="s">
        <v>15841</v>
      </c>
      <c r="B455" s="100" t="s">
        <v>15842</v>
      </c>
      <c r="C455" s="100" t="s">
        <v>9341</v>
      </c>
      <c r="D455" s="100" t="s">
        <v>8541</v>
      </c>
      <c r="E455" s="100" t="s">
        <v>107</v>
      </c>
      <c r="F455" s="277" t="s">
        <v>65</v>
      </c>
      <c r="G455" s="101">
        <v>6.5</v>
      </c>
      <c r="H455" s="101">
        <v>3.9</v>
      </c>
      <c r="I455" s="101">
        <v>5.5</v>
      </c>
      <c r="J455" s="101">
        <v>4.8</v>
      </c>
      <c r="K455" s="101">
        <v>5</v>
      </c>
      <c r="L455" s="278">
        <v>3664</v>
      </c>
      <c r="M455" s="100" t="s">
        <v>66</v>
      </c>
      <c r="N455" s="100" t="s">
        <v>247</v>
      </c>
      <c r="O455" s="100"/>
      <c r="P455" s="100"/>
      <c r="Q455" s="117"/>
    </row>
    <row r="456" spans="1:18">
      <c r="A456" s="100" t="s">
        <v>15843</v>
      </c>
      <c r="B456" s="100" t="s">
        <v>15844</v>
      </c>
      <c r="C456" s="100" t="s">
        <v>6494</v>
      </c>
      <c r="D456" s="100" t="s">
        <v>8550</v>
      </c>
      <c r="E456" s="100" t="s">
        <v>94</v>
      </c>
      <c r="F456" s="277" t="s">
        <v>65</v>
      </c>
      <c r="G456" s="101">
        <v>8.5</v>
      </c>
      <c r="H456" s="101">
        <v>10</v>
      </c>
      <c r="I456" s="101">
        <v>5.5</v>
      </c>
      <c r="J456" s="101">
        <v>5.6</v>
      </c>
      <c r="K456" s="101">
        <v>5.8</v>
      </c>
      <c r="L456" s="278">
        <v>25958</v>
      </c>
      <c r="M456" s="100" t="s">
        <v>66</v>
      </c>
      <c r="N456" s="100" t="s">
        <v>67</v>
      </c>
      <c r="O456" s="100" t="s">
        <v>6514</v>
      </c>
      <c r="P456" s="100"/>
      <c r="Q456" s="117"/>
      <c r="R456" s="116"/>
    </row>
    <row r="457" spans="1:18">
      <c r="A457" s="100" t="s">
        <v>15845</v>
      </c>
      <c r="B457" s="100" t="s">
        <v>15846</v>
      </c>
      <c r="C457" s="100" t="s">
        <v>9342</v>
      </c>
      <c r="D457" s="100" t="s">
        <v>8550</v>
      </c>
      <c r="E457" s="100" t="s">
        <v>201</v>
      </c>
      <c r="F457" s="277" t="s">
        <v>65</v>
      </c>
      <c r="G457" s="101">
        <v>2.8</v>
      </c>
      <c r="H457" s="101">
        <v>6.7</v>
      </c>
      <c r="I457" s="101">
        <v>4.0999999999999996</v>
      </c>
      <c r="J457" s="101">
        <v>3.9</v>
      </c>
      <c r="K457" s="101">
        <v>4.0999999999999996</v>
      </c>
      <c r="L457" s="278">
        <v>2317</v>
      </c>
      <c r="M457" s="100" t="s">
        <v>66</v>
      </c>
      <c r="N457" s="100" t="s">
        <v>190</v>
      </c>
      <c r="O457" s="100"/>
      <c r="P457" s="100"/>
      <c r="Q457" s="116"/>
    </row>
    <row r="458" spans="1:18">
      <c r="A458" s="100" t="s">
        <v>15851</v>
      </c>
      <c r="B458" s="100" t="s">
        <v>15852</v>
      </c>
      <c r="C458" s="100" t="s">
        <v>9349</v>
      </c>
      <c r="D458" s="100" t="s">
        <v>116</v>
      </c>
      <c r="E458" s="100" t="s">
        <v>107</v>
      </c>
      <c r="F458" s="277" t="s">
        <v>95</v>
      </c>
      <c r="G458" s="101">
        <v>6.3</v>
      </c>
      <c r="H458" s="101">
        <v>5.8</v>
      </c>
      <c r="I458" s="101">
        <v>6.1</v>
      </c>
      <c r="J458" s="101">
        <v>3.5</v>
      </c>
      <c r="K458" s="101">
        <v>4.9000000000000004</v>
      </c>
      <c r="L458" s="278">
        <v>154754</v>
      </c>
      <c r="M458" s="100" t="s">
        <v>66</v>
      </c>
      <c r="N458" s="100" t="s">
        <v>543</v>
      </c>
      <c r="O458" s="100"/>
      <c r="P458" s="116"/>
      <c r="Q458" s="117"/>
    </row>
    <row r="459" spans="1:18">
      <c r="A459" s="100" t="s">
        <v>15853</v>
      </c>
      <c r="B459" s="100" t="s">
        <v>15854</v>
      </c>
      <c r="C459" s="100" t="s">
        <v>9352</v>
      </c>
      <c r="D459" s="100" t="s">
        <v>8545</v>
      </c>
      <c r="E459" s="100" t="s">
        <v>72</v>
      </c>
      <c r="F459" s="277" t="s">
        <v>65</v>
      </c>
      <c r="G459" s="101">
        <v>4.8</v>
      </c>
      <c r="H459" s="101">
        <v>5.6</v>
      </c>
      <c r="I459" s="101">
        <v>4.0999999999999996</v>
      </c>
      <c r="J459" s="101">
        <v>5.5</v>
      </c>
      <c r="K459" s="101">
        <v>4.8</v>
      </c>
      <c r="L459" s="278">
        <v>1028</v>
      </c>
      <c r="M459" s="100" t="s">
        <v>66</v>
      </c>
      <c r="N459" s="100" t="s">
        <v>103</v>
      </c>
      <c r="O459" s="100"/>
      <c r="P459" s="100"/>
      <c r="Q459" s="117"/>
      <c r="R459" s="117"/>
    </row>
    <row r="460" spans="1:18">
      <c r="A460" s="100" t="s">
        <v>15855</v>
      </c>
      <c r="B460" s="100" t="s">
        <v>9354</v>
      </c>
      <c r="C460" s="100" t="s">
        <v>9355</v>
      </c>
      <c r="D460" s="100" t="s">
        <v>8545</v>
      </c>
      <c r="E460" s="100" t="s">
        <v>201</v>
      </c>
      <c r="F460" s="277" t="s">
        <v>65</v>
      </c>
      <c r="G460" s="101">
        <v>1.7</v>
      </c>
      <c r="H460" s="101">
        <v>5.0999999999999996</v>
      </c>
      <c r="I460" s="101">
        <v>3.5</v>
      </c>
      <c r="J460" s="101">
        <v>4.4000000000000004</v>
      </c>
      <c r="K460" s="101">
        <v>4</v>
      </c>
      <c r="L460" s="278">
        <v>1531</v>
      </c>
      <c r="M460" s="100" t="s">
        <v>66</v>
      </c>
      <c r="N460" s="100" t="s">
        <v>103</v>
      </c>
      <c r="O460" s="100"/>
      <c r="P460" s="100"/>
      <c r="Q460" s="117"/>
    </row>
    <row r="461" spans="1:18">
      <c r="A461" s="100" t="s">
        <v>12202</v>
      </c>
      <c r="B461" s="100" t="s">
        <v>12203</v>
      </c>
      <c r="C461" s="100" t="s">
        <v>355</v>
      </c>
      <c r="D461" s="100" t="s">
        <v>8547</v>
      </c>
      <c r="E461" s="100" t="s">
        <v>94</v>
      </c>
      <c r="F461" s="277" t="s">
        <v>65</v>
      </c>
      <c r="G461" s="101">
        <v>8.1999999999999993</v>
      </c>
      <c r="H461" s="101">
        <v>3.9</v>
      </c>
      <c r="I461" s="101">
        <v>5.7</v>
      </c>
      <c r="J461" s="101">
        <v>6.8</v>
      </c>
      <c r="K461" s="101">
        <v>5.3</v>
      </c>
      <c r="L461" s="278">
        <v>10400000</v>
      </c>
      <c r="M461" s="100" t="s">
        <v>66</v>
      </c>
      <c r="N461" s="100" t="s">
        <v>67</v>
      </c>
      <c r="O461" s="100" t="s">
        <v>356</v>
      </c>
      <c r="P461" s="100"/>
      <c r="Q461" s="117"/>
    </row>
    <row r="462" spans="1:18">
      <c r="A462" s="100" t="s">
        <v>13260</v>
      </c>
      <c r="B462" s="100" t="s">
        <v>13261</v>
      </c>
      <c r="C462" s="100" t="s">
        <v>2308</v>
      </c>
      <c r="D462" s="100" t="s">
        <v>8536</v>
      </c>
      <c r="E462" s="100" t="s">
        <v>94</v>
      </c>
      <c r="F462" s="277" t="s">
        <v>73</v>
      </c>
      <c r="G462" s="101">
        <v>7.9</v>
      </c>
      <c r="H462" s="101">
        <v>9.6999999999999993</v>
      </c>
      <c r="I462" s="101">
        <v>5</v>
      </c>
      <c r="J462" s="101">
        <v>5.4</v>
      </c>
      <c r="K462" s="101">
        <v>5.7</v>
      </c>
      <c r="L462" s="278">
        <v>341976</v>
      </c>
      <c r="M462" s="100" t="s">
        <v>66</v>
      </c>
      <c r="N462" s="100" t="s">
        <v>67</v>
      </c>
      <c r="O462" s="100" t="s">
        <v>2293</v>
      </c>
      <c r="P462" s="100"/>
      <c r="Q462" s="117"/>
    </row>
    <row r="463" spans="1:18">
      <c r="A463" s="100" t="s">
        <v>15239</v>
      </c>
      <c r="B463" s="100" t="s">
        <v>15240</v>
      </c>
      <c r="C463" s="100" t="s">
        <v>5878</v>
      </c>
      <c r="D463" s="100" t="s">
        <v>174</v>
      </c>
      <c r="E463" s="100" t="s">
        <v>196</v>
      </c>
      <c r="F463" s="277" t="s">
        <v>95</v>
      </c>
      <c r="G463" s="101">
        <v>4</v>
      </c>
      <c r="H463" s="101">
        <v>5.5</v>
      </c>
      <c r="I463" s="101">
        <v>4</v>
      </c>
      <c r="J463" s="101">
        <v>4.5999999999999996</v>
      </c>
      <c r="K463" s="101">
        <v>4.5999999999999996</v>
      </c>
      <c r="L463" s="278">
        <v>32309</v>
      </c>
      <c r="M463" s="100" t="s">
        <v>66</v>
      </c>
      <c r="N463" s="100" t="s">
        <v>190</v>
      </c>
      <c r="O463" s="100" t="s">
        <v>5902</v>
      </c>
      <c r="P463" s="100"/>
      <c r="Q463" s="117"/>
    </row>
    <row r="464" spans="1:18">
      <c r="A464" s="100" t="s">
        <v>13608</v>
      </c>
      <c r="B464" s="100" t="s">
        <v>13609</v>
      </c>
      <c r="C464" s="100" t="s">
        <v>2871</v>
      </c>
      <c r="D464" s="100" t="s">
        <v>8536</v>
      </c>
      <c r="E464" s="100" t="s">
        <v>94</v>
      </c>
      <c r="F464" s="277" t="s">
        <v>65</v>
      </c>
      <c r="G464" s="101">
        <v>8.3000000000000007</v>
      </c>
      <c r="H464" s="101">
        <v>4.9000000000000004</v>
      </c>
      <c r="I464" s="101">
        <v>4.4000000000000004</v>
      </c>
      <c r="J464" s="101">
        <v>5.5</v>
      </c>
      <c r="K464" s="101">
        <v>4.8</v>
      </c>
      <c r="L464" s="278">
        <v>65433</v>
      </c>
      <c r="M464" s="100" t="s">
        <v>66</v>
      </c>
      <c r="N464" s="100" t="s">
        <v>67</v>
      </c>
      <c r="O464" s="100" t="s">
        <v>2847</v>
      </c>
      <c r="P464" s="100"/>
      <c r="Q464" s="117"/>
    </row>
    <row r="465" spans="1:18">
      <c r="A465" s="100" t="s">
        <v>15857</v>
      </c>
      <c r="B465" s="100" t="s">
        <v>15858</v>
      </c>
      <c r="C465" s="100" t="s">
        <v>9358</v>
      </c>
      <c r="D465" s="100" t="s">
        <v>8535</v>
      </c>
      <c r="E465" s="100" t="s">
        <v>107</v>
      </c>
      <c r="F465" s="277" t="s">
        <v>65</v>
      </c>
      <c r="G465" s="101">
        <v>6.8</v>
      </c>
      <c r="H465" s="101">
        <v>6.2</v>
      </c>
      <c r="I465" s="101">
        <v>5.5</v>
      </c>
      <c r="J465" s="101">
        <v>6.4</v>
      </c>
      <c r="K465" s="101">
        <v>5.9</v>
      </c>
      <c r="L465" s="278">
        <v>17644</v>
      </c>
      <c r="M465" s="100" t="s">
        <v>66</v>
      </c>
      <c r="N465" s="100" t="s">
        <v>190</v>
      </c>
      <c r="O465" s="100"/>
      <c r="P465" s="100"/>
      <c r="Q465" s="117"/>
      <c r="R465" s="117"/>
    </row>
    <row r="466" spans="1:18">
      <c r="A466" s="100" t="s">
        <v>15859</v>
      </c>
      <c r="B466" s="100" t="s">
        <v>15860</v>
      </c>
      <c r="C466" s="100" t="s">
        <v>9361</v>
      </c>
      <c r="D466" s="100" t="s">
        <v>174</v>
      </c>
      <c r="E466" s="100" t="s">
        <v>64</v>
      </c>
      <c r="F466" s="277" t="s">
        <v>65</v>
      </c>
      <c r="G466" s="101">
        <v>10</v>
      </c>
      <c r="H466" s="101">
        <v>6.9</v>
      </c>
      <c r="I466" s="101">
        <v>4.5</v>
      </c>
      <c r="J466" s="101">
        <v>7</v>
      </c>
      <c r="K466" s="101">
        <v>6.5</v>
      </c>
      <c r="L466" s="278">
        <v>530808</v>
      </c>
      <c r="M466" s="100" t="s">
        <v>66</v>
      </c>
      <c r="N466" s="100" t="s">
        <v>247</v>
      </c>
      <c r="O466" s="100" t="s">
        <v>9362</v>
      </c>
      <c r="P466" s="100"/>
      <c r="Q466" s="117"/>
    </row>
    <row r="467" spans="1:18">
      <c r="A467" s="100" t="s">
        <v>15759</v>
      </c>
      <c r="B467" s="100" t="s">
        <v>15760</v>
      </c>
      <c r="C467" s="100" t="s">
        <v>9271</v>
      </c>
      <c r="D467" s="100" t="s">
        <v>8536</v>
      </c>
      <c r="E467" s="100" t="s">
        <v>72</v>
      </c>
      <c r="F467" s="277" t="s">
        <v>65</v>
      </c>
      <c r="G467" s="101">
        <v>5.0999999999999996</v>
      </c>
      <c r="H467" s="101">
        <v>0.8</v>
      </c>
      <c r="I467" s="101">
        <v>4.3</v>
      </c>
      <c r="J467" s="101">
        <v>5.5</v>
      </c>
      <c r="K467" s="101">
        <v>4.2</v>
      </c>
      <c r="L467" s="278">
        <v>11644</v>
      </c>
      <c r="M467" s="100" t="s">
        <v>66</v>
      </c>
      <c r="N467" s="100" t="s">
        <v>103</v>
      </c>
      <c r="O467" s="100"/>
      <c r="P467" s="100"/>
      <c r="Q467" s="117"/>
    </row>
    <row r="468" spans="1:18">
      <c r="A468" s="100" t="s">
        <v>15197</v>
      </c>
      <c r="B468" s="100" t="s">
        <v>5805</v>
      </c>
      <c r="C468" s="100" t="s">
        <v>5806</v>
      </c>
      <c r="D468" s="100" t="s">
        <v>8543</v>
      </c>
      <c r="E468" s="100" t="s">
        <v>64</v>
      </c>
      <c r="F468" s="277" t="s">
        <v>65</v>
      </c>
      <c r="G468" s="101">
        <v>10</v>
      </c>
      <c r="H468" s="101">
        <v>5.7</v>
      </c>
      <c r="I468" s="101">
        <v>6.4</v>
      </c>
      <c r="J468" s="101">
        <v>7.1</v>
      </c>
      <c r="K468" s="101">
        <v>6.4</v>
      </c>
      <c r="L468" s="278">
        <v>917000</v>
      </c>
      <c r="M468" s="100" t="s">
        <v>66</v>
      </c>
      <c r="N468" s="100" t="s">
        <v>67</v>
      </c>
      <c r="O468" s="100" t="s">
        <v>5845</v>
      </c>
      <c r="P468" s="100"/>
      <c r="Q468" s="117"/>
    </row>
    <row r="469" spans="1:18">
      <c r="A469" s="100" t="s">
        <v>13176</v>
      </c>
      <c r="B469" s="100" t="s">
        <v>13177</v>
      </c>
      <c r="C469" s="100" t="s">
        <v>2149</v>
      </c>
      <c r="D469" s="100" t="s">
        <v>8564</v>
      </c>
      <c r="E469" s="100" t="s">
        <v>201</v>
      </c>
      <c r="F469" s="277" t="s">
        <v>65</v>
      </c>
      <c r="G469" s="101">
        <v>1.6</v>
      </c>
      <c r="H469" s="101">
        <v>10</v>
      </c>
      <c r="I469" s="101">
        <v>4.9000000000000004</v>
      </c>
      <c r="J469" s="101">
        <v>1.9</v>
      </c>
      <c r="K469" s="101">
        <v>3.7</v>
      </c>
      <c r="L469" s="278">
        <v>346672</v>
      </c>
      <c r="M469" s="100" t="s">
        <v>66</v>
      </c>
      <c r="N469" s="100" t="s">
        <v>67</v>
      </c>
      <c r="O469" s="100" t="s">
        <v>2134</v>
      </c>
      <c r="P469" s="100"/>
      <c r="Q469" s="117"/>
    </row>
    <row r="470" spans="1:18">
      <c r="A470" s="100" t="s">
        <v>15861</v>
      </c>
      <c r="B470" s="100" t="s">
        <v>15862</v>
      </c>
      <c r="C470" s="100" t="s">
        <v>6506</v>
      </c>
      <c r="D470" s="100" t="s">
        <v>8559</v>
      </c>
      <c r="E470" s="100" t="s">
        <v>72</v>
      </c>
      <c r="F470" s="277" t="s">
        <v>65</v>
      </c>
      <c r="G470" s="101">
        <v>5</v>
      </c>
      <c r="H470" s="101">
        <v>5.4</v>
      </c>
      <c r="I470" s="101">
        <v>3</v>
      </c>
      <c r="J470" s="101">
        <v>4.5</v>
      </c>
      <c r="K470" s="101">
        <v>3.8</v>
      </c>
      <c r="L470" s="278">
        <v>44367</v>
      </c>
      <c r="M470" s="100" t="s">
        <v>125</v>
      </c>
      <c r="N470" s="100" t="s">
        <v>67</v>
      </c>
      <c r="O470" s="100" t="s">
        <v>6524</v>
      </c>
      <c r="P470" s="100"/>
      <c r="Q470" s="117"/>
      <c r="R470" s="117"/>
    </row>
    <row r="471" spans="1:18">
      <c r="A471" s="100" t="s">
        <v>15863</v>
      </c>
      <c r="B471" s="100" t="s">
        <v>15864</v>
      </c>
      <c r="C471" s="100" t="s">
        <v>9365</v>
      </c>
      <c r="D471" s="100" t="s">
        <v>8559</v>
      </c>
      <c r="E471" s="100" t="s">
        <v>72</v>
      </c>
      <c r="F471" s="277" t="s">
        <v>73</v>
      </c>
      <c r="G471" s="101">
        <v>5</v>
      </c>
      <c r="H471" s="101">
        <v>2</v>
      </c>
      <c r="I471" s="101">
        <v>4.9000000000000004</v>
      </c>
      <c r="J471" s="101">
        <v>4.8</v>
      </c>
      <c r="K471" s="101">
        <v>4.5</v>
      </c>
      <c r="L471" s="278">
        <v>18998</v>
      </c>
      <c r="M471" s="100" t="s">
        <v>66</v>
      </c>
      <c r="N471" s="100" t="s">
        <v>103</v>
      </c>
      <c r="O471" s="100"/>
      <c r="P471" s="100"/>
      <c r="Q471" s="117"/>
    </row>
    <row r="472" spans="1:18">
      <c r="A472" s="100" t="s">
        <v>15865</v>
      </c>
      <c r="B472" s="100" t="s">
        <v>15866</v>
      </c>
      <c r="C472" s="100" t="s">
        <v>6509</v>
      </c>
      <c r="D472" s="100" t="s">
        <v>78</v>
      </c>
      <c r="E472" s="100" t="s">
        <v>72</v>
      </c>
      <c r="F472" s="277" t="s">
        <v>65</v>
      </c>
      <c r="G472" s="101">
        <v>5.6</v>
      </c>
      <c r="H472" s="101">
        <v>5.3</v>
      </c>
      <c r="I472" s="101">
        <v>4.0999999999999996</v>
      </c>
      <c r="J472" s="101">
        <v>6.7</v>
      </c>
      <c r="K472" s="101">
        <v>5.3</v>
      </c>
      <c r="L472" s="278">
        <v>20846</v>
      </c>
      <c r="M472" s="100" t="s">
        <v>66</v>
      </c>
      <c r="N472" s="100" t="s">
        <v>264</v>
      </c>
      <c r="O472" s="100" t="s">
        <v>6528</v>
      </c>
      <c r="P472" s="100"/>
      <c r="Q472" s="117"/>
    </row>
    <row r="473" spans="1:18">
      <c r="A473" s="100" t="s">
        <v>15867</v>
      </c>
      <c r="B473" s="100" t="s">
        <v>15868</v>
      </c>
      <c r="C473" s="100" t="s">
        <v>6513</v>
      </c>
      <c r="D473" s="100" t="s">
        <v>8569</v>
      </c>
      <c r="E473" s="100" t="s">
        <v>107</v>
      </c>
      <c r="F473" s="277" t="s">
        <v>65</v>
      </c>
      <c r="G473" s="101">
        <v>6.4</v>
      </c>
      <c r="H473" s="101">
        <v>5</v>
      </c>
      <c r="I473" s="101">
        <v>4</v>
      </c>
      <c r="J473" s="101">
        <v>5</v>
      </c>
      <c r="K473" s="101">
        <v>4.5999999999999996</v>
      </c>
      <c r="L473" s="278">
        <v>324904</v>
      </c>
      <c r="M473" s="100" t="s">
        <v>66</v>
      </c>
      <c r="N473" s="100" t="s">
        <v>67</v>
      </c>
      <c r="O473" s="100" t="s">
        <v>6532</v>
      </c>
      <c r="P473" s="100"/>
      <c r="Q473" s="117"/>
    </row>
    <row r="474" spans="1:18">
      <c r="A474" s="100" t="s">
        <v>14576</v>
      </c>
      <c r="B474" s="100" t="s">
        <v>14577</v>
      </c>
      <c r="C474" s="100" t="s">
        <v>4713</v>
      </c>
      <c r="D474" s="100" t="s">
        <v>8568</v>
      </c>
      <c r="E474" s="100" t="s">
        <v>201</v>
      </c>
      <c r="F474" s="277" t="s">
        <v>65</v>
      </c>
      <c r="G474" s="101">
        <v>2.4</v>
      </c>
      <c r="H474" s="101">
        <v>2.6</v>
      </c>
      <c r="I474" s="101">
        <v>3.8</v>
      </c>
      <c r="J474" s="101">
        <v>4.3</v>
      </c>
      <c r="K474" s="101">
        <v>3.7</v>
      </c>
      <c r="L474" s="278">
        <v>24749</v>
      </c>
      <c r="M474" s="100" t="s">
        <v>66</v>
      </c>
      <c r="N474" s="100" t="s">
        <v>103</v>
      </c>
      <c r="O474" s="100" t="s">
        <v>4710</v>
      </c>
      <c r="P474" s="100"/>
      <c r="Q474" s="117"/>
    </row>
    <row r="475" spans="1:18">
      <c r="A475" s="100" t="s">
        <v>15871</v>
      </c>
      <c r="B475" s="100" t="s">
        <v>15872</v>
      </c>
      <c r="C475" s="100" t="s">
        <v>6515</v>
      </c>
      <c r="D475" s="100" t="s">
        <v>8548</v>
      </c>
      <c r="E475" s="100" t="s">
        <v>107</v>
      </c>
      <c r="F475" s="277" t="s">
        <v>65</v>
      </c>
      <c r="G475" s="101">
        <v>5.9</v>
      </c>
      <c r="H475" s="101">
        <v>8.1</v>
      </c>
      <c r="I475" s="101">
        <v>3.6</v>
      </c>
      <c r="J475" s="101">
        <v>5.4</v>
      </c>
      <c r="K475" s="101">
        <v>5.8</v>
      </c>
      <c r="L475" s="278">
        <v>111162</v>
      </c>
      <c r="M475" s="100" t="s">
        <v>66</v>
      </c>
      <c r="N475" s="100" t="s">
        <v>67</v>
      </c>
      <c r="O475" s="100" t="s">
        <v>6536</v>
      </c>
      <c r="P475" s="100"/>
      <c r="Q475" s="117"/>
    </row>
    <row r="476" spans="1:18">
      <c r="A476" s="100" t="s">
        <v>15873</v>
      </c>
      <c r="B476" s="100" t="s">
        <v>15874</v>
      </c>
      <c r="C476" s="100" t="s">
        <v>6519</v>
      </c>
      <c r="D476" s="100" t="s">
        <v>8544</v>
      </c>
      <c r="E476" s="100" t="s">
        <v>196</v>
      </c>
      <c r="F476" s="277" t="s">
        <v>73</v>
      </c>
      <c r="G476" s="101">
        <v>3.3</v>
      </c>
      <c r="H476" s="101">
        <v>10</v>
      </c>
      <c r="I476" s="101">
        <v>3.8</v>
      </c>
      <c r="J476" s="101">
        <v>3.8</v>
      </c>
      <c r="K476" s="101">
        <v>4.0999999999999996</v>
      </c>
      <c r="L476" s="278">
        <v>124124</v>
      </c>
      <c r="M476" s="100" t="s">
        <v>66</v>
      </c>
      <c r="N476" s="100" t="s">
        <v>67</v>
      </c>
      <c r="O476" s="100" t="s">
        <v>6540</v>
      </c>
      <c r="P476" s="100"/>
      <c r="Q476" s="117"/>
    </row>
    <row r="477" spans="1:18">
      <c r="A477" s="100" t="s">
        <v>15873</v>
      </c>
      <c r="B477" s="100" t="s">
        <v>15875</v>
      </c>
      <c r="C477" s="100" t="s">
        <v>9371</v>
      </c>
      <c r="D477" s="100" t="s">
        <v>8541</v>
      </c>
      <c r="E477" s="100" t="s">
        <v>107</v>
      </c>
      <c r="F477" s="277" t="s">
        <v>73</v>
      </c>
      <c r="G477" s="101">
        <v>6</v>
      </c>
      <c r="H477" s="101">
        <v>4</v>
      </c>
      <c r="I477" s="101">
        <v>5.5</v>
      </c>
      <c r="J477" s="101">
        <v>4.4000000000000004</v>
      </c>
      <c r="K477" s="101">
        <v>4.9000000000000004</v>
      </c>
      <c r="L477" s="278">
        <v>5351</v>
      </c>
      <c r="M477" s="100" t="s">
        <v>66</v>
      </c>
      <c r="N477" s="100" t="s">
        <v>247</v>
      </c>
      <c r="O477" s="100"/>
      <c r="P477" s="100"/>
      <c r="Q477" s="116"/>
    </row>
    <row r="478" spans="1:18">
      <c r="A478" s="100" t="s">
        <v>14556</v>
      </c>
      <c r="B478" s="100" t="s">
        <v>14557</v>
      </c>
      <c r="C478" s="100" t="s">
        <v>4678</v>
      </c>
      <c r="D478" s="100" t="s">
        <v>8536</v>
      </c>
      <c r="E478" s="100" t="s">
        <v>196</v>
      </c>
      <c r="F478" s="277" t="s">
        <v>73</v>
      </c>
      <c r="G478" s="101">
        <v>3.8</v>
      </c>
      <c r="H478" s="101">
        <v>2.4</v>
      </c>
      <c r="I478" s="101">
        <v>3.1</v>
      </c>
      <c r="J478" s="101">
        <v>5.2</v>
      </c>
      <c r="K478" s="101">
        <v>3.7</v>
      </c>
      <c r="L478" s="278">
        <v>2769</v>
      </c>
      <c r="M478" s="100" t="s">
        <v>66</v>
      </c>
      <c r="N478" s="100" t="s">
        <v>190</v>
      </c>
      <c r="O478" s="100" t="s">
        <v>14558</v>
      </c>
      <c r="P478" s="100"/>
      <c r="Q478" s="117"/>
    </row>
    <row r="479" spans="1:18">
      <c r="A479" s="100" t="s">
        <v>13205</v>
      </c>
      <c r="B479" s="100" t="s">
        <v>13206</v>
      </c>
      <c r="C479" s="100" t="s">
        <v>2202</v>
      </c>
      <c r="D479" s="100" t="s">
        <v>195</v>
      </c>
      <c r="E479" s="100" t="s">
        <v>94</v>
      </c>
      <c r="F479" s="277" t="s">
        <v>65</v>
      </c>
      <c r="G479" s="101">
        <v>8.3000000000000007</v>
      </c>
      <c r="H479" s="101">
        <v>5.4</v>
      </c>
      <c r="I479" s="101">
        <v>6.4</v>
      </c>
      <c r="J479" s="101">
        <v>5.6</v>
      </c>
      <c r="K479" s="101">
        <v>5.8</v>
      </c>
      <c r="L479" s="278">
        <v>2461000</v>
      </c>
      <c r="M479" s="100" t="s">
        <v>66</v>
      </c>
      <c r="N479" s="100" t="s">
        <v>67</v>
      </c>
      <c r="O479" s="100" t="s">
        <v>13207</v>
      </c>
      <c r="P479" s="100"/>
      <c r="Q479" s="117"/>
    </row>
    <row r="480" spans="1:18">
      <c r="A480" s="100" t="s">
        <v>15876</v>
      </c>
      <c r="B480" s="100" t="s">
        <v>15877</v>
      </c>
      <c r="C480" s="100" t="s">
        <v>9374</v>
      </c>
      <c r="D480" s="100" t="s">
        <v>8541</v>
      </c>
      <c r="E480" s="100" t="s">
        <v>72</v>
      </c>
      <c r="F480" s="277" t="s">
        <v>73</v>
      </c>
      <c r="G480" s="101">
        <v>5</v>
      </c>
      <c r="H480" s="101">
        <v>3.9</v>
      </c>
      <c r="I480" s="101">
        <v>4.2</v>
      </c>
      <c r="J480" s="101">
        <v>5.8</v>
      </c>
      <c r="K480" s="101">
        <v>4.7</v>
      </c>
      <c r="L480" s="278">
        <v>6709</v>
      </c>
      <c r="M480" s="100" t="s">
        <v>66</v>
      </c>
      <c r="N480" s="100" t="s">
        <v>103</v>
      </c>
      <c r="O480" s="100"/>
      <c r="P480" s="116"/>
      <c r="Q480" s="117"/>
    </row>
    <row r="481" spans="1:18">
      <c r="A481" s="100" t="s">
        <v>14285</v>
      </c>
      <c r="B481" s="100" t="s">
        <v>15878</v>
      </c>
      <c r="C481" s="100" t="s">
        <v>9377</v>
      </c>
      <c r="D481" s="100" t="s">
        <v>8539</v>
      </c>
      <c r="E481" s="100" t="s">
        <v>196</v>
      </c>
      <c r="F481" s="277" t="s">
        <v>95</v>
      </c>
      <c r="G481" s="101">
        <v>3.9</v>
      </c>
      <c r="H481" s="101">
        <v>3.8</v>
      </c>
      <c r="I481" s="101">
        <v>5.6</v>
      </c>
      <c r="J481" s="101">
        <v>3.9</v>
      </c>
      <c r="K481" s="101">
        <v>4.4000000000000004</v>
      </c>
      <c r="L481" s="278">
        <v>639636</v>
      </c>
      <c r="M481" s="100" t="s">
        <v>66</v>
      </c>
      <c r="N481" s="100" t="s">
        <v>190</v>
      </c>
      <c r="O481" s="100"/>
      <c r="P481" s="116"/>
      <c r="Q481" s="117"/>
      <c r="R481" s="117"/>
    </row>
    <row r="482" spans="1:18">
      <c r="A482" s="100" t="s">
        <v>13359</v>
      </c>
      <c r="B482" s="100" t="s">
        <v>13360</v>
      </c>
      <c r="C482" s="100" t="s">
        <v>2474</v>
      </c>
      <c r="D482" s="100" t="s">
        <v>8538</v>
      </c>
      <c r="E482" s="100" t="s">
        <v>72</v>
      </c>
      <c r="F482" s="277" t="s">
        <v>65</v>
      </c>
      <c r="G482" s="101">
        <v>5.3</v>
      </c>
      <c r="H482" s="101">
        <v>4.8</v>
      </c>
      <c r="I482" s="101">
        <v>5.9</v>
      </c>
      <c r="J482" s="101">
        <v>5.8</v>
      </c>
      <c r="K482" s="101">
        <v>5.4</v>
      </c>
      <c r="L482" s="278">
        <v>51700000</v>
      </c>
      <c r="M482" s="100" t="s">
        <v>66</v>
      </c>
      <c r="N482" s="100" t="s">
        <v>67</v>
      </c>
      <c r="O482" s="100" t="s">
        <v>2458</v>
      </c>
      <c r="P482" s="100"/>
      <c r="Q482" s="117"/>
    </row>
    <row r="483" spans="1:18">
      <c r="A483" s="100" t="s">
        <v>12430</v>
      </c>
      <c r="B483" s="100" t="s">
        <v>12431</v>
      </c>
      <c r="C483" s="100" t="s">
        <v>8716</v>
      </c>
      <c r="D483" s="100" t="s">
        <v>8548</v>
      </c>
      <c r="E483" s="100" t="s">
        <v>201</v>
      </c>
      <c r="F483" s="277" t="s">
        <v>65</v>
      </c>
      <c r="G483" s="101">
        <v>2.4</v>
      </c>
      <c r="H483" s="101">
        <v>4.3</v>
      </c>
      <c r="I483" s="101">
        <v>5.4</v>
      </c>
      <c r="J483" s="101">
        <v>4.0999999999999996</v>
      </c>
      <c r="K483" s="101">
        <v>4.5</v>
      </c>
      <c r="L483" s="278">
        <v>7702</v>
      </c>
      <c r="M483" s="100" t="s">
        <v>66</v>
      </c>
      <c r="N483" s="100" t="s">
        <v>543</v>
      </c>
      <c r="O483" s="100"/>
      <c r="P483" s="100"/>
      <c r="Q483" s="117"/>
    </row>
    <row r="484" spans="1:18">
      <c r="A484" s="100" t="s">
        <v>15879</v>
      </c>
      <c r="B484" s="100" t="s">
        <v>15880</v>
      </c>
      <c r="C484" s="100" t="s">
        <v>9380</v>
      </c>
      <c r="D484" s="100" t="s">
        <v>63</v>
      </c>
      <c r="E484" s="100" t="s">
        <v>107</v>
      </c>
      <c r="F484" s="277" t="s">
        <v>65</v>
      </c>
      <c r="G484" s="101">
        <v>5.9</v>
      </c>
      <c r="H484" s="101">
        <v>4.5</v>
      </c>
      <c r="I484" s="101">
        <v>7</v>
      </c>
      <c r="J484" s="101">
        <v>5.0999999999999996</v>
      </c>
      <c r="K484" s="101">
        <v>5.6</v>
      </c>
      <c r="L484" s="278">
        <v>410433</v>
      </c>
      <c r="M484" s="100" t="s">
        <v>66</v>
      </c>
      <c r="N484" s="100" t="s">
        <v>190</v>
      </c>
      <c r="O484" s="100"/>
      <c r="P484" s="100"/>
      <c r="Q484" s="117"/>
    </row>
    <row r="485" spans="1:18">
      <c r="A485" s="100" t="s">
        <v>12204</v>
      </c>
      <c r="B485" s="100" t="s">
        <v>12205</v>
      </c>
      <c r="C485" s="100" t="s">
        <v>62</v>
      </c>
      <c r="D485" s="100" t="s">
        <v>63</v>
      </c>
      <c r="E485" s="100" t="s">
        <v>64</v>
      </c>
      <c r="F485" s="277" t="s">
        <v>65</v>
      </c>
      <c r="G485" s="101">
        <v>10</v>
      </c>
      <c r="H485" s="101">
        <v>9.6999999999999993</v>
      </c>
      <c r="I485" s="101">
        <v>10</v>
      </c>
      <c r="J485" s="101">
        <v>7.2</v>
      </c>
      <c r="K485" s="101">
        <v>8.5</v>
      </c>
      <c r="L485" s="278">
        <v>59450</v>
      </c>
      <c r="M485" s="100" t="s">
        <v>66</v>
      </c>
      <c r="N485" s="100" t="s">
        <v>67</v>
      </c>
      <c r="O485" s="100" t="s">
        <v>68</v>
      </c>
      <c r="P485" s="117"/>
      <c r="Q485" s="117"/>
    </row>
    <row r="486" spans="1:18">
      <c r="A486" s="100" t="s">
        <v>15881</v>
      </c>
      <c r="B486" s="100" t="s">
        <v>15882</v>
      </c>
      <c r="C486" s="100" t="s">
        <v>9381</v>
      </c>
      <c r="D486" s="100" t="s">
        <v>8548</v>
      </c>
      <c r="E486" s="100" t="s">
        <v>72</v>
      </c>
      <c r="F486" s="277" t="s">
        <v>95</v>
      </c>
      <c r="G486" s="101">
        <v>4.5</v>
      </c>
      <c r="H486" s="101">
        <v>7</v>
      </c>
      <c r="I486" s="101">
        <v>4</v>
      </c>
      <c r="J486" s="101">
        <v>4.7</v>
      </c>
      <c r="K486" s="101">
        <v>5.2</v>
      </c>
      <c r="L486" s="278">
        <v>47663</v>
      </c>
      <c r="M486" s="100" t="s">
        <v>66</v>
      </c>
      <c r="N486" s="100" t="s">
        <v>247</v>
      </c>
      <c r="O486" s="100"/>
      <c r="P486" s="100"/>
      <c r="Q486" s="117"/>
      <c r="R486" s="116"/>
    </row>
    <row r="487" spans="1:18">
      <c r="A487" s="100" t="s">
        <v>13055</v>
      </c>
      <c r="B487" s="100" t="s">
        <v>1907</v>
      </c>
      <c r="C487" s="100" t="s">
        <v>1908</v>
      </c>
      <c r="D487" s="100" t="s">
        <v>174</v>
      </c>
      <c r="E487" s="100" t="s">
        <v>94</v>
      </c>
      <c r="F487" s="277" t="s">
        <v>65</v>
      </c>
      <c r="G487" s="101">
        <v>7.7</v>
      </c>
      <c r="H487" s="101">
        <v>3.3</v>
      </c>
      <c r="I487" s="101">
        <v>6.5</v>
      </c>
      <c r="J487" s="101">
        <v>7.3</v>
      </c>
      <c r="K487" s="101">
        <v>6.2</v>
      </c>
      <c r="L487" s="278">
        <v>244415</v>
      </c>
      <c r="M487" s="100" t="s">
        <v>66</v>
      </c>
      <c r="N487" s="100" t="s">
        <v>67</v>
      </c>
      <c r="O487" s="100" t="s">
        <v>1917</v>
      </c>
      <c r="P487" s="100"/>
      <c r="Q487" s="117"/>
    </row>
    <row r="488" spans="1:18">
      <c r="A488" s="100" t="s">
        <v>12428</v>
      </c>
      <c r="B488" s="100" t="s">
        <v>12429</v>
      </c>
      <c r="C488" s="100" t="s">
        <v>716</v>
      </c>
      <c r="D488" s="100" t="s">
        <v>179</v>
      </c>
      <c r="E488" s="100" t="s">
        <v>196</v>
      </c>
      <c r="F488" s="277" t="s">
        <v>73</v>
      </c>
      <c r="G488" s="101">
        <v>3.8</v>
      </c>
      <c r="H488" s="101">
        <v>3.1</v>
      </c>
      <c r="I488" s="101">
        <v>4.5999999999999996</v>
      </c>
      <c r="J488" s="101">
        <v>3.5</v>
      </c>
      <c r="K488" s="101">
        <v>3.7</v>
      </c>
      <c r="L488" s="278">
        <v>478708</v>
      </c>
      <c r="M488" s="100" t="s">
        <v>66</v>
      </c>
      <c r="N488" s="100" t="s">
        <v>67</v>
      </c>
      <c r="O488" s="100" t="s">
        <v>709</v>
      </c>
      <c r="P488" s="100"/>
      <c r="Q488" s="117"/>
    </row>
    <row r="489" spans="1:18">
      <c r="A489" s="100" t="s">
        <v>14296</v>
      </c>
      <c r="B489" s="100" t="s">
        <v>14297</v>
      </c>
      <c r="C489" s="100" t="s">
        <v>4128</v>
      </c>
      <c r="D489" s="100" t="s">
        <v>8569</v>
      </c>
      <c r="E489" s="100" t="s">
        <v>72</v>
      </c>
      <c r="F489" s="277" t="s">
        <v>65</v>
      </c>
      <c r="G489" s="101">
        <v>5.6</v>
      </c>
      <c r="H489" s="101">
        <v>4</v>
      </c>
      <c r="I489" s="101">
        <v>3.4</v>
      </c>
      <c r="J489" s="101">
        <v>6.4</v>
      </c>
      <c r="K489" s="101">
        <v>4.8</v>
      </c>
      <c r="L489" s="278">
        <v>4091448</v>
      </c>
      <c r="M489" s="100" t="s">
        <v>66</v>
      </c>
      <c r="N489" s="100" t="s">
        <v>67</v>
      </c>
      <c r="O489" s="100" t="s">
        <v>4105</v>
      </c>
      <c r="P489" s="100"/>
      <c r="Q489" s="117"/>
    </row>
    <row r="490" spans="1:18">
      <c r="A490" s="100" t="s">
        <v>15883</v>
      </c>
      <c r="B490" s="100" t="s">
        <v>15884</v>
      </c>
      <c r="C490" s="100" t="s">
        <v>8675</v>
      </c>
      <c r="D490" s="100" t="s">
        <v>8634</v>
      </c>
      <c r="E490" s="100" t="s">
        <v>94</v>
      </c>
      <c r="F490" s="277" t="s">
        <v>65</v>
      </c>
      <c r="G490" s="101">
        <v>7.2</v>
      </c>
      <c r="H490" s="101">
        <v>6.1</v>
      </c>
      <c r="I490" s="101">
        <v>5</v>
      </c>
      <c r="J490" s="101">
        <v>5.4</v>
      </c>
      <c r="K490" s="101">
        <v>5.2</v>
      </c>
      <c r="L490" s="278">
        <v>194578</v>
      </c>
      <c r="M490" s="100" t="s">
        <v>66</v>
      </c>
      <c r="N490" s="100" t="s">
        <v>103</v>
      </c>
      <c r="O490" s="100"/>
      <c r="P490" s="100"/>
      <c r="Q490" s="117"/>
    </row>
    <row r="491" spans="1:18">
      <c r="A491" s="100" t="s">
        <v>15883</v>
      </c>
      <c r="B491" s="100" t="s">
        <v>15885</v>
      </c>
      <c r="C491" s="100" t="s">
        <v>9384</v>
      </c>
      <c r="D491" s="100" t="s">
        <v>8551</v>
      </c>
      <c r="E491" s="100" t="s">
        <v>201</v>
      </c>
      <c r="F491" s="277" t="s">
        <v>65</v>
      </c>
      <c r="G491" s="101">
        <v>2.2000000000000002</v>
      </c>
      <c r="H491" s="101">
        <v>6.2</v>
      </c>
      <c r="I491" s="101">
        <v>2.9</v>
      </c>
      <c r="J491" s="101">
        <v>5.5</v>
      </c>
      <c r="K491" s="101">
        <v>3.9</v>
      </c>
      <c r="L491" s="278">
        <v>12909</v>
      </c>
      <c r="M491" s="100" t="s">
        <v>66</v>
      </c>
      <c r="N491" s="100" t="s">
        <v>103</v>
      </c>
      <c r="O491" s="100" t="s">
        <v>1007</v>
      </c>
      <c r="P491" s="100"/>
      <c r="Q491" s="117"/>
    </row>
    <row r="492" spans="1:18">
      <c r="A492" s="100" t="s">
        <v>12352</v>
      </c>
      <c r="B492" s="100" t="s">
        <v>12353</v>
      </c>
      <c r="C492" s="100" t="s">
        <v>611</v>
      </c>
      <c r="D492" s="100" t="s">
        <v>8584</v>
      </c>
      <c r="E492" s="100" t="s">
        <v>196</v>
      </c>
      <c r="F492" s="277" t="s">
        <v>65</v>
      </c>
      <c r="G492" s="101">
        <v>2.9</v>
      </c>
      <c r="H492" s="101">
        <v>3.5</v>
      </c>
      <c r="I492" s="101">
        <v>4.5999999999999996</v>
      </c>
      <c r="J492" s="101">
        <v>1.6</v>
      </c>
      <c r="K492" s="101">
        <v>3.3</v>
      </c>
      <c r="L492" s="278">
        <v>14835</v>
      </c>
      <c r="M492" s="100" t="s">
        <v>66</v>
      </c>
      <c r="N492" s="100" t="s">
        <v>247</v>
      </c>
      <c r="O492" s="100" t="s">
        <v>600</v>
      </c>
      <c r="P492" s="100"/>
      <c r="Q492" s="117"/>
    </row>
    <row r="493" spans="1:18">
      <c r="A493" s="100" t="s">
        <v>15886</v>
      </c>
      <c r="B493" s="100" t="s">
        <v>15887</v>
      </c>
      <c r="C493" s="100" t="s">
        <v>9387</v>
      </c>
      <c r="D493" s="100" t="s">
        <v>8573</v>
      </c>
      <c r="E493" s="100" t="s">
        <v>72</v>
      </c>
      <c r="F493" s="277" t="s">
        <v>65</v>
      </c>
      <c r="G493" s="101">
        <v>4.3</v>
      </c>
      <c r="H493" s="101">
        <v>2.4</v>
      </c>
      <c r="I493" s="101">
        <v>3.8</v>
      </c>
      <c r="J493" s="101">
        <v>6.7</v>
      </c>
      <c r="K493" s="101">
        <v>4.5</v>
      </c>
      <c r="L493" s="278">
        <v>218483</v>
      </c>
      <c r="M493" s="100" t="s">
        <v>66</v>
      </c>
      <c r="N493" s="100" t="s">
        <v>247</v>
      </c>
      <c r="O493" s="100"/>
      <c r="P493" s="100"/>
      <c r="Q493" s="117"/>
    </row>
    <row r="494" spans="1:18">
      <c r="A494" s="100" t="s">
        <v>15890</v>
      </c>
      <c r="B494" s="100" t="s">
        <v>15891</v>
      </c>
      <c r="C494" s="100" t="s">
        <v>6523</v>
      </c>
      <c r="D494" s="100" t="s">
        <v>8563</v>
      </c>
      <c r="E494" s="100" t="s">
        <v>107</v>
      </c>
      <c r="F494" s="277" t="s">
        <v>65</v>
      </c>
      <c r="G494" s="101">
        <v>5.9</v>
      </c>
      <c r="H494" s="101">
        <v>5.2</v>
      </c>
      <c r="I494" s="101">
        <v>4.2</v>
      </c>
      <c r="J494" s="101">
        <v>4.0999999999999996</v>
      </c>
      <c r="K494" s="101">
        <v>4.2</v>
      </c>
      <c r="L494" s="278">
        <v>311488</v>
      </c>
      <c r="M494" s="100" t="s">
        <v>66</v>
      </c>
      <c r="N494" s="100" t="s">
        <v>67</v>
      </c>
      <c r="O494" s="100" t="s">
        <v>4570</v>
      </c>
      <c r="P494" s="100"/>
      <c r="Q494" s="117"/>
    </row>
    <row r="495" spans="1:18">
      <c r="A495" s="100" t="s">
        <v>13332</v>
      </c>
      <c r="B495" s="100" t="s">
        <v>13333</v>
      </c>
      <c r="C495" s="100" t="s">
        <v>2423</v>
      </c>
      <c r="D495" s="100" t="s">
        <v>8596</v>
      </c>
      <c r="E495" s="100" t="s">
        <v>72</v>
      </c>
      <c r="F495" s="277" t="s">
        <v>65</v>
      </c>
      <c r="G495" s="101">
        <v>5.0999999999999996</v>
      </c>
      <c r="H495" s="101">
        <v>3.9</v>
      </c>
      <c r="I495" s="101">
        <v>2.7</v>
      </c>
      <c r="J495" s="101">
        <v>4.4000000000000004</v>
      </c>
      <c r="K495" s="101">
        <v>3.5</v>
      </c>
      <c r="L495" s="278">
        <v>849242</v>
      </c>
      <c r="M495" s="100" t="s">
        <v>66</v>
      </c>
      <c r="N495" s="100" t="s">
        <v>67</v>
      </c>
      <c r="O495" s="100" t="s">
        <v>2405</v>
      </c>
      <c r="P495" s="100"/>
      <c r="Q495" s="117"/>
    </row>
    <row r="496" spans="1:18">
      <c r="A496" s="100" t="s">
        <v>13322</v>
      </c>
      <c r="B496" s="100" t="s">
        <v>13323</v>
      </c>
      <c r="C496" s="100" t="s">
        <v>2404</v>
      </c>
      <c r="D496" s="100" t="s">
        <v>8548</v>
      </c>
      <c r="E496" s="100" t="s">
        <v>64</v>
      </c>
      <c r="F496" s="277" t="s">
        <v>65</v>
      </c>
      <c r="G496" s="101">
        <v>10</v>
      </c>
      <c r="H496" s="101">
        <v>6.4</v>
      </c>
      <c r="I496" s="101">
        <v>8</v>
      </c>
      <c r="J496" s="101">
        <v>8.3000000000000007</v>
      </c>
      <c r="K496" s="101">
        <v>7.7</v>
      </c>
      <c r="L496" s="278">
        <v>22318</v>
      </c>
      <c r="M496" s="100" t="s">
        <v>66</v>
      </c>
      <c r="N496" s="100" t="s">
        <v>67</v>
      </c>
      <c r="O496" s="100" t="s">
        <v>2387</v>
      </c>
      <c r="P496" s="100"/>
      <c r="Q496" s="117"/>
    </row>
    <row r="497" spans="1:18">
      <c r="A497" s="100" t="s">
        <v>15892</v>
      </c>
      <c r="B497" s="100" t="s">
        <v>15893</v>
      </c>
      <c r="C497" s="100" t="s">
        <v>9391</v>
      </c>
      <c r="D497" s="100" t="s">
        <v>8548</v>
      </c>
      <c r="E497" s="100" t="s">
        <v>107</v>
      </c>
      <c r="F497" s="277" t="s">
        <v>73</v>
      </c>
      <c r="G497" s="101">
        <v>5.8</v>
      </c>
      <c r="H497" s="101">
        <v>5.9</v>
      </c>
      <c r="I497" s="101">
        <v>3.1</v>
      </c>
      <c r="J497" s="101">
        <v>6.8</v>
      </c>
      <c r="K497" s="101">
        <v>5.6</v>
      </c>
      <c r="L497" s="278">
        <v>36787</v>
      </c>
      <c r="M497" s="100" t="s">
        <v>66</v>
      </c>
      <c r="N497" s="100" t="s">
        <v>67</v>
      </c>
      <c r="O497" s="100"/>
      <c r="P497" s="100"/>
      <c r="Q497" s="117"/>
    </row>
    <row r="498" spans="1:18">
      <c r="A498" s="100" t="s">
        <v>15896</v>
      </c>
      <c r="B498" s="100" t="s">
        <v>15897</v>
      </c>
      <c r="C498" s="100" t="s">
        <v>6531</v>
      </c>
      <c r="D498" s="100" t="s">
        <v>8566</v>
      </c>
      <c r="E498" s="100" t="s">
        <v>201</v>
      </c>
      <c r="F498" s="277" t="s">
        <v>65</v>
      </c>
      <c r="G498" s="101">
        <v>1.6</v>
      </c>
      <c r="H498" s="101">
        <v>6.5</v>
      </c>
      <c r="I498" s="101">
        <v>2.1</v>
      </c>
      <c r="J498" s="101">
        <v>6.1</v>
      </c>
      <c r="K498" s="101">
        <v>4.7</v>
      </c>
      <c r="L498" s="278">
        <v>564752</v>
      </c>
      <c r="M498" s="100" t="s">
        <v>66</v>
      </c>
      <c r="N498" s="100" t="s">
        <v>543</v>
      </c>
      <c r="O498" s="100" t="s">
        <v>6551</v>
      </c>
      <c r="P498" s="100"/>
      <c r="Q498" s="117"/>
    </row>
    <row r="499" spans="1:18">
      <c r="A499" s="100" t="s">
        <v>15894</v>
      </c>
      <c r="B499" s="100" t="s">
        <v>15895</v>
      </c>
      <c r="C499" s="100" t="s">
        <v>6527</v>
      </c>
      <c r="D499" s="100" t="s">
        <v>8541</v>
      </c>
      <c r="E499" s="100" t="s">
        <v>72</v>
      </c>
      <c r="F499" s="277" t="s">
        <v>65</v>
      </c>
      <c r="G499" s="101">
        <v>4.4000000000000004</v>
      </c>
      <c r="H499" s="101">
        <v>10</v>
      </c>
      <c r="I499" s="101">
        <v>2.9</v>
      </c>
      <c r="J499" s="101">
        <v>5.9</v>
      </c>
      <c r="K499" s="101">
        <v>4.5</v>
      </c>
      <c r="L499" s="278">
        <v>53622</v>
      </c>
      <c r="M499" s="100" t="s">
        <v>66</v>
      </c>
      <c r="N499" s="100" t="s">
        <v>67</v>
      </c>
      <c r="O499" s="100" t="s">
        <v>6547</v>
      </c>
      <c r="P499" s="100"/>
      <c r="Q499" s="116"/>
    </row>
    <row r="500" spans="1:18">
      <c r="A500" s="100" t="s">
        <v>15898</v>
      </c>
      <c r="B500" s="100" t="s">
        <v>15899</v>
      </c>
      <c r="C500" s="100" t="s">
        <v>9394</v>
      </c>
      <c r="D500" s="100" t="s">
        <v>8555</v>
      </c>
      <c r="E500" s="100" t="s">
        <v>107</v>
      </c>
      <c r="F500" s="277" t="s">
        <v>65</v>
      </c>
      <c r="G500" s="101">
        <v>6.1</v>
      </c>
      <c r="H500" s="101">
        <v>8.8000000000000007</v>
      </c>
      <c r="I500" s="101">
        <v>4.5999999999999996</v>
      </c>
      <c r="J500" s="101">
        <v>6.2</v>
      </c>
      <c r="K500" s="101">
        <v>5.4</v>
      </c>
      <c r="L500" s="278">
        <v>180707</v>
      </c>
      <c r="M500" s="100" t="s">
        <v>66</v>
      </c>
      <c r="N500" s="100" t="s">
        <v>103</v>
      </c>
      <c r="O500" s="100"/>
      <c r="P500" s="100"/>
      <c r="Q500" s="117"/>
    </row>
    <row r="501" spans="1:18">
      <c r="A501" s="100" t="s">
        <v>12529</v>
      </c>
      <c r="B501" s="100" t="s">
        <v>12530</v>
      </c>
      <c r="C501" s="100" t="s">
        <v>897</v>
      </c>
      <c r="D501" s="100" t="s">
        <v>8550</v>
      </c>
      <c r="E501" s="100" t="s">
        <v>94</v>
      </c>
      <c r="F501" s="277" t="s">
        <v>73</v>
      </c>
      <c r="G501" s="101">
        <v>8.1</v>
      </c>
      <c r="H501" s="101">
        <v>6.8</v>
      </c>
      <c r="I501" s="101">
        <v>6.4</v>
      </c>
      <c r="J501" s="101">
        <v>4.4000000000000004</v>
      </c>
      <c r="K501" s="101">
        <v>5.9</v>
      </c>
      <c r="L501" s="278">
        <v>1346</v>
      </c>
      <c r="M501" s="100" t="s">
        <v>66</v>
      </c>
      <c r="N501" s="100" t="s">
        <v>67</v>
      </c>
      <c r="O501" s="100" t="s">
        <v>890</v>
      </c>
      <c r="P501" s="100"/>
      <c r="Q501" s="117"/>
    </row>
    <row r="502" spans="1:18">
      <c r="A502" s="100" t="s">
        <v>12531</v>
      </c>
      <c r="B502" s="100" t="s">
        <v>900</v>
      </c>
      <c r="C502" s="100" t="s">
        <v>901</v>
      </c>
      <c r="D502" s="100" t="s">
        <v>100</v>
      </c>
      <c r="E502" s="100" t="s">
        <v>72</v>
      </c>
      <c r="F502" s="277"/>
      <c r="G502" s="101">
        <v>5.6</v>
      </c>
      <c r="H502" s="101">
        <v>6.9</v>
      </c>
      <c r="I502" s="101">
        <v>2.8</v>
      </c>
      <c r="J502" s="101">
        <v>4</v>
      </c>
      <c r="K502" s="101">
        <v>5.4</v>
      </c>
      <c r="L502" s="278">
        <v>20073</v>
      </c>
      <c r="M502" s="100" t="s">
        <v>66</v>
      </c>
      <c r="N502" s="100" t="s">
        <v>543</v>
      </c>
      <c r="O502" s="100" t="s">
        <v>894</v>
      </c>
      <c r="P502" s="100"/>
      <c r="Q502" s="117"/>
    </row>
    <row r="503" spans="1:18">
      <c r="A503" s="100" t="s">
        <v>15900</v>
      </c>
      <c r="B503" s="100" t="s">
        <v>15901</v>
      </c>
      <c r="C503" s="100" t="s">
        <v>9397</v>
      </c>
      <c r="D503" s="100" t="s">
        <v>8566</v>
      </c>
      <c r="E503" s="100" t="s">
        <v>196</v>
      </c>
      <c r="F503" s="277" t="s">
        <v>65</v>
      </c>
      <c r="G503" s="101">
        <v>3.6</v>
      </c>
      <c r="H503" s="101">
        <v>3.6</v>
      </c>
      <c r="I503" s="101">
        <v>1.6</v>
      </c>
      <c r="J503" s="101">
        <v>4.8</v>
      </c>
      <c r="K503" s="101">
        <v>3.6</v>
      </c>
      <c r="L503" s="278">
        <v>22393</v>
      </c>
      <c r="M503" s="100" t="s">
        <v>66</v>
      </c>
      <c r="N503" s="100" t="s">
        <v>103</v>
      </c>
      <c r="O503" s="100"/>
      <c r="P503" s="100"/>
      <c r="Q503" s="117"/>
    </row>
    <row r="504" spans="1:18">
      <c r="A504" s="100" t="s">
        <v>14294</v>
      </c>
      <c r="B504" s="100" t="s">
        <v>14295</v>
      </c>
      <c r="C504" s="100" t="s">
        <v>4124</v>
      </c>
      <c r="D504" s="100" t="s">
        <v>8578</v>
      </c>
      <c r="E504" s="100" t="s">
        <v>72</v>
      </c>
      <c r="F504" s="277" t="s">
        <v>73</v>
      </c>
      <c r="G504" s="101">
        <v>5.2</v>
      </c>
      <c r="H504" s="101">
        <v>3.9</v>
      </c>
      <c r="I504" s="101">
        <v>6.1</v>
      </c>
      <c r="J504" s="101">
        <v>5.3</v>
      </c>
      <c r="K504" s="101">
        <v>5.3</v>
      </c>
      <c r="L504" s="278">
        <v>125196</v>
      </c>
      <c r="M504" s="100" t="s">
        <v>66</v>
      </c>
      <c r="N504" s="100" t="s">
        <v>67</v>
      </c>
      <c r="O504" s="100" t="s">
        <v>4101</v>
      </c>
      <c r="P504" s="100"/>
      <c r="Q504" s="117"/>
      <c r="R504" s="117"/>
    </row>
    <row r="505" spans="1:18">
      <c r="A505" s="100" t="s">
        <v>15902</v>
      </c>
      <c r="B505" s="100" t="s">
        <v>15903</v>
      </c>
      <c r="C505" s="100" t="s">
        <v>6535</v>
      </c>
      <c r="D505" s="100" t="s">
        <v>8565</v>
      </c>
      <c r="E505" s="100" t="s">
        <v>196</v>
      </c>
      <c r="F505" s="277" t="s">
        <v>65</v>
      </c>
      <c r="G505" s="101">
        <v>3.5</v>
      </c>
      <c r="H505" s="101">
        <v>5.6</v>
      </c>
      <c r="I505" s="101">
        <v>3.5</v>
      </c>
      <c r="J505" s="101">
        <v>5.3</v>
      </c>
      <c r="K505" s="101">
        <v>4.3</v>
      </c>
      <c r="L505" s="278">
        <v>4562</v>
      </c>
      <c r="M505" s="100" t="s">
        <v>66</v>
      </c>
      <c r="N505" s="100" t="s">
        <v>103</v>
      </c>
      <c r="O505" s="100" t="s">
        <v>6555</v>
      </c>
      <c r="P505" s="100"/>
      <c r="Q505" s="116"/>
    </row>
    <row r="506" spans="1:18">
      <c r="A506" s="100" t="s">
        <v>15904</v>
      </c>
      <c r="B506" s="100" t="s">
        <v>15905</v>
      </c>
      <c r="C506" s="100" t="s">
        <v>6539</v>
      </c>
      <c r="D506" s="100" t="s">
        <v>8558</v>
      </c>
      <c r="E506" s="100" t="s">
        <v>94</v>
      </c>
      <c r="F506" s="277" t="s">
        <v>73</v>
      </c>
      <c r="G506" s="101">
        <v>7.4</v>
      </c>
      <c r="H506" s="101">
        <v>5.6</v>
      </c>
      <c r="I506" s="101">
        <v>6.2</v>
      </c>
      <c r="J506" s="101">
        <v>5.5</v>
      </c>
      <c r="K506" s="101">
        <v>5.7</v>
      </c>
      <c r="L506" s="278">
        <v>184675</v>
      </c>
      <c r="M506" s="100" t="s">
        <v>66</v>
      </c>
      <c r="N506" s="100" t="s">
        <v>67</v>
      </c>
      <c r="O506" s="100" t="s">
        <v>6559</v>
      </c>
      <c r="P506" s="116"/>
      <c r="Q506" s="116"/>
    </row>
    <row r="507" spans="1:18">
      <c r="A507" s="100" t="s">
        <v>15906</v>
      </c>
      <c r="B507" s="100" t="s">
        <v>15907</v>
      </c>
      <c r="C507" s="100" t="s">
        <v>9400</v>
      </c>
      <c r="D507" s="100" t="s">
        <v>8544</v>
      </c>
      <c r="E507" s="100" t="s">
        <v>72</v>
      </c>
      <c r="F507" s="277" t="s">
        <v>95</v>
      </c>
      <c r="G507" s="101">
        <v>4.3</v>
      </c>
      <c r="H507" s="101">
        <v>10</v>
      </c>
      <c r="I507" s="101">
        <v>4.2</v>
      </c>
      <c r="J507" s="101">
        <v>5.3</v>
      </c>
      <c r="K507" s="101">
        <v>5.0999999999999996</v>
      </c>
      <c r="L507" s="278">
        <v>32551</v>
      </c>
      <c r="M507" s="100" t="s">
        <v>66</v>
      </c>
      <c r="N507" s="100" t="s">
        <v>247</v>
      </c>
      <c r="O507" s="100"/>
      <c r="P507" s="100"/>
      <c r="Q507" s="116"/>
      <c r="R507" s="116"/>
    </row>
    <row r="508" spans="1:18">
      <c r="A508" s="100" t="s">
        <v>15908</v>
      </c>
      <c r="B508" s="100" t="s">
        <v>15909</v>
      </c>
      <c r="C508" s="100" t="s">
        <v>9403</v>
      </c>
      <c r="D508" s="100" t="s">
        <v>8615</v>
      </c>
      <c r="E508" s="100" t="s">
        <v>72</v>
      </c>
      <c r="F508" s="277" t="s">
        <v>73</v>
      </c>
      <c r="G508" s="101">
        <v>4.5</v>
      </c>
      <c r="H508" s="101">
        <v>2.8</v>
      </c>
      <c r="I508" s="101">
        <v>4.4000000000000004</v>
      </c>
      <c r="J508" s="101">
        <v>6</v>
      </c>
      <c r="K508" s="101">
        <v>4.9000000000000004</v>
      </c>
      <c r="L508" s="278">
        <v>168076</v>
      </c>
      <c r="M508" s="100" t="s">
        <v>66</v>
      </c>
      <c r="N508" s="100" t="s">
        <v>67</v>
      </c>
      <c r="O508" s="100"/>
      <c r="P508" s="116"/>
      <c r="Q508" s="116"/>
    </row>
    <row r="509" spans="1:18">
      <c r="A509" s="100" t="s">
        <v>15910</v>
      </c>
      <c r="B509" s="100" t="s">
        <v>15911</v>
      </c>
      <c r="C509" s="100" t="s">
        <v>9406</v>
      </c>
      <c r="D509" s="100" t="s">
        <v>8536</v>
      </c>
      <c r="E509" s="100" t="s">
        <v>196</v>
      </c>
      <c r="F509" s="277" t="s">
        <v>65</v>
      </c>
      <c r="G509" s="101">
        <v>4.0999999999999996</v>
      </c>
      <c r="H509" s="101">
        <v>2</v>
      </c>
      <c r="I509" s="101">
        <v>3</v>
      </c>
      <c r="J509" s="101">
        <v>5.8</v>
      </c>
      <c r="K509" s="101">
        <v>3.8</v>
      </c>
      <c r="L509" s="278">
        <v>1438</v>
      </c>
      <c r="M509" s="100" t="s">
        <v>66</v>
      </c>
      <c r="N509" s="100" t="s">
        <v>103</v>
      </c>
      <c r="O509" s="100"/>
      <c r="P509" s="100"/>
      <c r="Q509" s="117"/>
    </row>
    <row r="510" spans="1:18">
      <c r="A510" s="100" t="s">
        <v>13373</v>
      </c>
      <c r="B510" s="100" t="s">
        <v>13374</v>
      </c>
      <c r="C510" s="100" t="s">
        <v>2496</v>
      </c>
      <c r="D510" s="100" t="s">
        <v>8535</v>
      </c>
      <c r="E510" s="100" t="s">
        <v>94</v>
      </c>
      <c r="F510" s="277" t="s">
        <v>65</v>
      </c>
      <c r="G510" s="101">
        <v>8.57</v>
      </c>
      <c r="H510" s="101">
        <v>10</v>
      </c>
      <c r="I510" s="101">
        <v>6.2</v>
      </c>
      <c r="J510" s="101">
        <v>5.9</v>
      </c>
      <c r="K510" s="101">
        <v>6.3</v>
      </c>
      <c r="L510" s="278">
        <v>903443</v>
      </c>
      <c r="M510" s="100" t="s">
        <v>66</v>
      </c>
      <c r="N510" s="100" t="s">
        <v>67</v>
      </c>
      <c r="O510" s="100" t="s">
        <v>2479</v>
      </c>
      <c r="P510" s="100"/>
      <c r="Q510" s="116"/>
    </row>
    <row r="511" spans="1:18">
      <c r="A511" s="100" t="s">
        <v>15258</v>
      </c>
      <c r="B511" s="100" t="s">
        <v>15259</v>
      </c>
      <c r="C511" s="100" t="s">
        <v>5896</v>
      </c>
      <c r="D511" s="100" t="s">
        <v>8542</v>
      </c>
      <c r="E511" s="100" t="s">
        <v>94</v>
      </c>
      <c r="F511" s="277" t="s">
        <v>73</v>
      </c>
      <c r="G511" s="101">
        <v>8.1999999999999993</v>
      </c>
      <c r="H511" s="101">
        <v>6.6</v>
      </c>
      <c r="I511" s="101">
        <v>8.1</v>
      </c>
      <c r="J511" s="101">
        <v>1</v>
      </c>
      <c r="K511" s="101">
        <v>5.2</v>
      </c>
      <c r="L511" s="278">
        <v>119878</v>
      </c>
      <c r="M511" s="100" t="s">
        <v>66</v>
      </c>
      <c r="N511" s="100" t="s">
        <v>264</v>
      </c>
      <c r="O511" s="100" t="s">
        <v>5917</v>
      </c>
      <c r="P511" s="117"/>
      <c r="Q511" s="117"/>
    </row>
    <row r="512" spans="1:18">
      <c r="A512" s="100" t="s">
        <v>14578</v>
      </c>
      <c r="B512" s="100" t="s">
        <v>14579</v>
      </c>
      <c r="C512" s="100" t="s">
        <v>4717</v>
      </c>
      <c r="D512" s="100" t="s">
        <v>8558</v>
      </c>
      <c r="E512" s="100" t="s">
        <v>72</v>
      </c>
      <c r="F512" s="277" t="s">
        <v>73</v>
      </c>
      <c r="G512" s="101">
        <v>4.9000000000000004</v>
      </c>
      <c r="H512" s="101">
        <v>3.9</v>
      </c>
      <c r="I512" s="101">
        <v>5.7</v>
      </c>
      <c r="J512" s="101">
        <v>5.3</v>
      </c>
      <c r="K512" s="101">
        <v>4.9000000000000004</v>
      </c>
      <c r="L512" s="278">
        <v>700000</v>
      </c>
      <c r="M512" s="100" t="s">
        <v>66</v>
      </c>
      <c r="N512" s="100" t="s">
        <v>67</v>
      </c>
      <c r="O512" s="100" t="s">
        <v>4714</v>
      </c>
      <c r="P512" s="100"/>
      <c r="Q512" s="117"/>
    </row>
    <row r="513" spans="1:18">
      <c r="A513" s="100" t="s">
        <v>15912</v>
      </c>
      <c r="B513" s="100" t="s">
        <v>15913</v>
      </c>
      <c r="C513" s="100" t="s">
        <v>9409</v>
      </c>
      <c r="D513" s="100" t="s">
        <v>8579</v>
      </c>
      <c r="E513" s="100" t="s">
        <v>107</v>
      </c>
      <c r="F513" s="277" t="s">
        <v>65</v>
      </c>
      <c r="G513" s="101">
        <v>7.1</v>
      </c>
      <c r="H513" s="101">
        <v>7</v>
      </c>
      <c r="I513" s="101">
        <v>5.6</v>
      </c>
      <c r="J513" s="101">
        <v>4.9000000000000004</v>
      </c>
      <c r="K513" s="101">
        <v>5.8</v>
      </c>
      <c r="L513" s="278">
        <v>543435</v>
      </c>
      <c r="M513" s="100" t="s">
        <v>66</v>
      </c>
      <c r="N513" s="100" t="s">
        <v>103</v>
      </c>
      <c r="O513" s="100"/>
      <c r="P513" s="100"/>
      <c r="Q513" s="117"/>
    </row>
    <row r="514" spans="1:18">
      <c r="A514" s="100" t="s">
        <v>12354</v>
      </c>
      <c r="B514" s="100" t="s">
        <v>12355</v>
      </c>
      <c r="C514" s="100" t="s">
        <v>615</v>
      </c>
      <c r="D514" s="100" t="s">
        <v>179</v>
      </c>
      <c r="E514" s="100" t="s">
        <v>64</v>
      </c>
      <c r="F514" s="277" t="s">
        <v>65</v>
      </c>
      <c r="G514" s="101">
        <v>8.6</v>
      </c>
      <c r="H514" s="101">
        <v>6</v>
      </c>
      <c r="I514" s="101">
        <v>5.0999999999999996</v>
      </c>
      <c r="J514" s="101">
        <v>5.7</v>
      </c>
      <c r="K514" s="101">
        <v>5.7</v>
      </c>
      <c r="L514" s="278">
        <v>3749697</v>
      </c>
      <c r="M514" s="100" t="s">
        <v>66</v>
      </c>
      <c r="N514" s="100" t="s">
        <v>67</v>
      </c>
      <c r="O514" s="100" t="s">
        <v>604</v>
      </c>
      <c r="P514" s="100"/>
      <c r="Q514" s="117"/>
    </row>
    <row r="515" spans="1:18">
      <c r="A515" s="100" t="s">
        <v>13396</v>
      </c>
      <c r="B515" s="100" t="s">
        <v>13397</v>
      </c>
      <c r="C515" s="100" t="s">
        <v>2538</v>
      </c>
      <c r="D515" s="100" t="s">
        <v>174</v>
      </c>
      <c r="E515" s="100" t="s">
        <v>107</v>
      </c>
      <c r="F515" s="277" t="s">
        <v>65</v>
      </c>
      <c r="G515" s="101">
        <v>7</v>
      </c>
      <c r="H515" s="101">
        <v>0.9</v>
      </c>
      <c r="I515" s="101">
        <v>6.1</v>
      </c>
      <c r="J515" s="101">
        <v>6.9</v>
      </c>
      <c r="K515" s="101">
        <v>5.8</v>
      </c>
      <c r="L515" s="278">
        <v>128787</v>
      </c>
      <c r="M515" s="100" t="s">
        <v>66</v>
      </c>
      <c r="N515" s="100" t="s">
        <v>67</v>
      </c>
      <c r="O515" s="100" t="s">
        <v>2520</v>
      </c>
      <c r="P515" s="117"/>
      <c r="Q515" s="117"/>
      <c r="R515" s="116"/>
    </row>
    <row r="516" spans="1:18">
      <c r="A516" s="100" t="s">
        <v>13379</v>
      </c>
      <c r="B516" s="100" t="s">
        <v>13380</v>
      </c>
      <c r="C516" s="100" t="s">
        <v>2508</v>
      </c>
      <c r="D516" s="100" t="s">
        <v>8568</v>
      </c>
      <c r="E516" s="100" t="s">
        <v>64</v>
      </c>
      <c r="F516" s="277" t="s">
        <v>65</v>
      </c>
      <c r="G516" s="101">
        <v>10</v>
      </c>
      <c r="H516" s="101">
        <v>7.5</v>
      </c>
      <c r="I516" s="101">
        <v>6.9</v>
      </c>
      <c r="J516" s="101">
        <v>6.6</v>
      </c>
      <c r="K516" s="101">
        <v>6.9</v>
      </c>
      <c r="L516" s="278">
        <v>25702</v>
      </c>
      <c r="M516" s="100" t="s">
        <v>66</v>
      </c>
      <c r="N516" s="100" t="s">
        <v>67</v>
      </c>
      <c r="O516" s="100" t="s">
        <v>1838</v>
      </c>
      <c r="P516" s="100"/>
      <c r="Q516" s="117"/>
      <c r="R516" s="116"/>
    </row>
    <row r="517" spans="1:18">
      <c r="A517" s="100" t="s">
        <v>13272</v>
      </c>
      <c r="B517" s="100" t="s">
        <v>13273</v>
      </c>
      <c r="C517" s="100" t="s">
        <v>145</v>
      </c>
      <c r="D517" s="100" t="s">
        <v>78</v>
      </c>
      <c r="E517" s="100" t="s">
        <v>94</v>
      </c>
      <c r="F517" s="277" t="s">
        <v>73</v>
      </c>
      <c r="G517" s="101">
        <v>7.6</v>
      </c>
      <c r="H517" s="101">
        <v>10</v>
      </c>
      <c r="I517" s="101">
        <v>6.2</v>
      </c>
      <c r="J517" s="101">
        <v>6.2</v>
      </c>
      <c r="K517" s="101">
        <v>6.4</v>
      </c>
      <c r="L517" s="278">
        <v>130015</v>
      </c>
      <c r="M517" s="100" t="s">
        <v>66</v>
      </c>
      <c r="N517" s="100" t="s">
        <v>67</v>
      </c>
      <c r="O517" s="100" t="s">
        <v>142</v>
      </c>
      <c r="P517" s="100"/>
      <c r="Q517" s="117"/>
      <c r="R517" s="116"/>
    </row>
    <row r="518" spans="1:18">
      <c r="A518" s="100" t="s">
        <v>15912</v>
      </c>
      <c r="B518" s="100" t="s">
        <v>15914</v>
      </c>
      <c r="C518" s="100" t="s">
        <v>6543</v>
      </c>
      <c r="D518" s="100" t="s">
        <v>8559</v>
      </c>
      <c r="E518" s="100" t="s">
        <v>72</v>
      </c>
      <c r="F518" s="277" t="s">
        <v>73</v>
      </c>
      <c r="G518" s="101">
        <v>4.7</v>
      </c>
      <c r="H518" s="101">
        <v>2.8</v>
      </c>
      <c r="I518" s="101">
        <v>3.9</v>
      </c>
      <c r="J518" s="101">
        <v>5.8</v>
      </c>
      <c r="K518" s="101">
        <v>4.3</v>
      </c>
      <c r="L518" s="278">
        <v>240555</v>
      </c>
      <c r="M518" s="100" t="s">
        <v>66</v>
      </c>
      <c r="N518" s="100" t="s">
        <v>103</v>
      </c>
      <c r="O518" s="100" t="s">
        <v>6563</v>
      </c>
      <c r="P518" s="100"/>
      <c r="Q518" s="117"/>
    </row>
    <row r="519" spans="1:18">
      <c r="A519" s="100" t="s">
        <v>13794</v>
      </c>
      <c r="B519" s="100" t="s">
        <v>13795</v>
      </c>
      <c r="C519" s="100" t="s">
        <v>13796</v>
      </c>
      <c r="D519" s="100" t="s">
        <v>8577</v>
      </c>
      <c r="E519" s="100" t="s">
        <v>72</v>
      </c>
      <c r="F519" s="277" t="s">
        <v>65</v>
      </c>
      <c r="G519" s="101">
        <v>5.0999999999999996</v>
      </c>
      <c r="H519" s="101">
        <v>3.5</v>
      </c>
      <c r="I519" s="101">
        <v>4.5999999999999996</v>
      </c>
      <c r="J519" s="101">
        <v>4.7</v>
      </c>
      <c r="K519" s="101">
        <v>4.2</v>
      </c>
      <c r="L519" s="278">
        <v>21633719</v>
      </c>
      <c r="M519" s="100" t="s">
        <v>66</v>
      </c>
      <c r="N519" s="100" t="s">
        <v>67</v>
      </c>
      <c r="O519" s="100"/>
      <c r="P519" s="100"/>
      <c r="Q519" s="117"/>
    </row>
    <row r="520" spans="1:18">
      <c r="A520" s="100" t="s">
        <v>15761</v>
      </c>
      <c r="B520" s="100" t="s">
        <v>15762</v>
      </c>
      <c r="C520" s="100" t="s">
        <v>9274</v>
      </c>
      <c r="D520" s="100" t="s">
        <v>8592</v>
      </c>
      <c r="E520" s="100" t="s">
        <v>94</v>
      </c>
      <c r="F520" s="277" t="s">
        <v>65</v>
      </c>
      <c r="G520" s="101">
        <v>8.5</v>
      </c>
      <c r="H520" s="101">
        <v>2.2999999999999998</v>
      </c>
      <c r="I520" s="101">
        <v>5.9</v>
      </c>
      <c r="J520" s="101">
        <v>6.1</v>
      </c>
      <c r="K520" s="101">
        <v>5.5</v>
      </c>
      <c r="L520" s="278">
        <v>68896</v>
      </c>
      <c r="M520" s="100" t="s">
        <v>66</v>
      </c>
      <c r="N520" s="100" t="s">
        <v>190</v>
      </c>
      <c r="O520" s="100"/>
      <c r="P520" s="100"/>
      <c r="Q520" s="117"/>
    </row>
    <row r="521" spans="1:18">
      <c r="A521" s="100" t="s">
        <v>12821</v>
      </c>
      <c r="B521" s="100" t="s">
        <v>12822</v>
      </c>
      <c r="C521" s="100" t="s">
        <v>1463</v>
      </c>
      <c r="D521" s="100" t="s">
        <v>8584</v>
      </c>
      <c r="E521" s="100" t="s">
        <v>107</v>
      </c>
      <c r="F521" s="277" t="s">
        <v>65</v>
      </c>
      <c r="G521" s="101">
        <v>6.8</v>
      </c>
      <c r="H521" s="101">
        <v>8.8000000000000007</v>
      </c>
      <c r="I521" s="101">
        <v>3.3</v>
      </c>
      <c r="J521" s="101">
        <v>2.2000000000000002</v>
      </c>
      <c r="K521" s="101">
        <v>4.2</v>
      </c>
      <c r="L521" s="278">
        <v>1294489</v>
      </c>
      <c r="M521" s="100" t="s">
        <v>66</v>
      </c>
      <c r="N521" s="100" t="s">
        <v>103</v>
      </c>
      <c r="O521" s="100" t="s">
        <v>1634</v>
      </c>
      <c r="P521" s="100"/>
      <c r="Q521" s="117"/>
    </row>
    <row r="522" spans="1:18">
      <c r="A522" s="100" t="s">
        <v>12913</v>
      </c>
      <c r="B522" s="100" t="s">
        <v>12822</v>
      </c>
      <c r="C522" s="100" t="s">
        <v>11939</v>
      </c>
      <c r="D522" s="100" t="s">
        <v>8584</v>
      </c>
      <c r="E522" s="100" t="s">
        <v>107</v>
      </c>
      <c r="F522" s="277" t="s">
        <v>65</v>
      </c>
      <c r="G522" s="101">
        <v>6.8</v>
      </c>
      <c r="H522" s="101">
        <v>8.8000000000000007</v>
      </c>
      <c r="I522" s="101">
        <v>3.3</v>
      </c>
      <c r="J522" s="101">
        <v>2.2000000000000002</v>
      </c>
      <c r="K522" s="101">
        <v>4.2</v>
      </c>
      <c r="L522" s="278">
        <v>1294489</v>
      </c>
      <c r="M522" s="100" t="s">
        <v>66</v>
      </c>
      <c r="N522" s="100" t="s">
        <v>103</v>
      </c>
      <c r="O522" s="100" t="s">
        <v>1634</v>
      </c>
      <c r="P522" s="100"/>
      <c r="Q522" s="117"/>
    </row>
    <row r="523" spans="1:18">
      <c r="A523" s="100" t="s">
        <v>13580</v>
      </c>
      <c r="B523" s="100" t="s">
        <v>13581</v>
      </c>
      <c r="C523" s="100" t="s">
        <v>2822</v>
      </c>
      <c r="D523" s="100" t="s">
        <v>8578</v>
      </c>
      <c r="E523" s="100" t="s">
        <v>196</v>
      </c>
      <c r="F523" s="277" t="s">
        <v>95</v>
      </c>
      <c r="G523" s="101">
        <v>3.7</v>
      </c>
      <c r="H523" s="101">
        <v>2.5</v>
      </c>
      <c r="I523" s="101">
        <v>4.2</v>
      </c>
      <c r="J523" s="101">
        <v>5.4</v>
      </c>
      <c r="K523" s="101">
        <v>4.4000000000000004</v>
      </c>
      <c r="L523" s="278">
        <v>1111100</v>
      </c>
      <c r="M523" s="100" t="s">
        <v>66</v>
      </c>
      <c r="N523" s="100" t="s">
        <v>67</v>
      </c>
      <c r="O523" s="100" t="s">
        <v>2795</v>
      </c>
      <c r="P523" s="100"/>
      <c r="Q523" s="117"/>
    </row>
    <row r="524" spans="1:18">
      <c r="A524" s="100" t="s">
        <v>15925</v>
      </c>
      <c r="B524" s="100" t="s">
        <v>15926</v>
      </c>
      <c r="C524" s="100" t="s">
        <v>6562</v>
      </c>
      <c r="D524" s="100" t="s">
        <v>8591</v>
      </c>
      <c r="E524" s="100" t="s">
        <v>94</v>
      </c>
      <c r="F524" s="277" t="s">
        <v>73</v>
      </c>
      <c r="G524" s="101">
        <v>8.5</v>
      </c>
      <c r="H524" s="101">
        <v>8.6</v>
      </c>
      <c r="I524" s="101">
        <v>3.6</v>
      </c>
      <c r="J524" s="101">
        <v>5.6</v>
      </c>
      <c r="K524" s="101">
        <v>5.4</v>
      </c>
      <c r="L524" s="278">
        <v>929470</v>
      </c>
      <c r="M524" s="100" t="s">
        <v>66</v>
      </c>
      <c r="N524" s="100" t="s">
        <v>190</v>
      </c>
      <c r="O524" s="100" t="s">
        <v>6583</v>
      </c>
      <c r="P524" s="100"/>
      <c r="Q524" s="117"/>
    </row>
    <row r="525" spans="1:18">
      <c r="A525" s="100" t="s">
        <v>15950</v>
      </c>
      <c r="B525" s="100" t="s">
        <v>15951</v>
      </c>
      <c r="C525" s="100" t="s">
        <v>6586</v>
      </c>
      <c r="D525" s="100" t="s">
        <v>8564</v>
      </c>
      <c r="E525" s="100" t="s">
        <v>107</v>
      </c>
      <c r="F525" s="277" t="s">
        <v>65</v>
      </c>
      <c r="G525" s="101">
        <v>6.3</v>
      </c>
      <c r="H525" s="101">
        <v>8</v>
      </c>
      <c r="I525" s="101">
        <v>6</v>
      </c>
      <c r="J525" s="101">
        <v>5.5</v>
      </c>
      <c r="K525" s="101">
        <v>5.8</v>
      </c>
      <c r="L525" s="278">
        <v>22212</v>
      </c>
      <c r="M525" s="100" t="s">
        <v>66</v>
      </c>
      <c r="N525" s="100" t="s">
        <v>103</v>
      </c>
      <c r="O525" s="100" t="s">
        <v>6605</v>
      </c>
      <c r="P525" s="100"/>
      <c r="Q525" s="117"/>
      <c r="R525" s="116"/>
    </row>
    <row r="526" spans="1:18">
      <c r="A526" s="100" t="s">
        <v>15952</v>
      </c>
      <c r="B526" s="100" t="s">
        <v>15953</v>
      </c>
      <c r="C526" s="100" t="s">
        <v>6590</v>
      </c>
      <c r="D526" s="100" t="s">
        <v>8556</v>
      </c>
      <c r="E526" s="100" t="s">
        <v>201</v>
      </c>
      <c r="F526" s="277" t="s">
        <v>65</v>
      </c>
      <c r="G526" s="101">
        <v>2.8</v>
      </c>
      <c r="H526" s="101">
        <v>1.8</v>
      </c>
      <c r="I526" s="101">
        <v>2.8</v>
      </c>
      <c r="J526" s="101">
        <v>4.9000000000000004</v>
      </c>
      <c r="K526" s="101">
        <v>3</v>
      </c>
      <c r="L526" s="278">
        <v>666686</v>
      </c>
      <c r="M526" s="100" t="s">
        <v>66</v>
      </c>
      <c r="N526" s="100" t="s">
        <v>543</v>
      </c>
      <c r="O526" s="100" t="s">
        <v>6609</v>
      </c>
      <c r="P526" s="100"/>
      <c r="Q526" s="117"/>
    </row>
    <row r="527" spans="1:18">
      <c r="A527" s="100" t="s">
        <v>15954</v>
      </c>
      <c r="B527" s="100" t="s">
        <v>15955</v>
      </c>
      <c r="C527" s="100" t="s">
        <v>9440</v>
      </c>
      <c r="D527" s="100" t="s">
        <v>78</v>
      </c>
      <c r="E527" s="100" t="s">
        <v>72</v>
      </c>
      <c r="F527" s="277" t="s">
        <v>65</v>
      </c>
      <c r="G527" s="101">
        <v>4.8</v>
      </c>
      <c r="H527" s="101">
        <v>4.5999999999999996</v>
      </c>
      <c r="I527" s="101">
        <v>4.8</v>
      </c>
      <c r="J527" s="101">
        <v>4.3</v>
      </c>
      <c r="K527" s="101">
        <v>4.5999999999999996</v>
      </c>
      <c r="L527" s="278">
        <v>56788</v>
      </c>
      <c r="M527" s="100" t="s">
        <v>66</v>
      </c>
      <c r="N527" s="100" t="s">
        <v>190</v>
      </c>
      <c r="O527" s="100"/>
      <c r="P527" s="100"/>
      <c r="Q527" s="117"/>
    </row>
    <row r="528" spans="1:18">
      <c r="A528" s="100" t="s">
        <v>15956</v>
      </c>
      <c r="B528" s="100" t="s">
        <v>15957</v>
      </c>
      <c r="C528" s="100" t="s">
        <v>9443</v>
      </c>
      <c r="D528" s="100" t="s">
        <v>8537</v>
      </c>
      <c r="E528" s="100" t="s">
        <v>72</v>
      </c>
      <c r="F528" s="277" t="s">
        <v>65</v>
      </c>
      <c r="G528" s="101">
        <v>5</v>
      </c>
      <c r="H528" s="101">
        <v>6.4</v>
      </c>
      <c r="I528" s="101">
        <v>6.2</v>
      </c>
      <c r="J528" s="101">
        <v>5.7</v>
      </c>
      <c r="K528" s="101">
        <v>6.1</v>
      </c>
      <c r="L528" s="278">
        <v>75732</v>
      </c>
      <c r="M528" s="100" t="s">
        <v>66</v>
      </c>
      <c r="N528" s="100" t="s">
        <v>190</v>
      </c>
      <c r="O528" s="100"/>
      <c r="P528" s="100"/>
      <c r="Q528" s="116"/>
    </row>
    <row r="529" spans="1:18">
      <c r="A529" s="100" t="s">
        <v>15960</v>
      </c>
      <c r="B529" s="100" t="s">
        <v>15961</v>
      </c>
      <c r="C529" s="100" t="s">
        <v>9446</v>
      </c>
      <c r="D529" s="100" t="s">
        <v>8536</v>
      </c>
      <c r="E529" s="100" t="s">
        <v>196</v>
      </c>
      <c r="F529" s="277" t="s">
        <v>95</v>
      </c>
      <c r="G529" s="101">
        <v>3</v>
      </c>
      <c r="H529" s="101">
        <v>0</v>
      </c>
      <c r="I529" s="101">
        <v>3.2</v>
      </c>
      <c r="J529" s="101">
        <v>5.0999999999999996</v>
      </c>
      <c r="K529" s="101">
        <v>3.4</v>
      </c>
      <c r="L529" s="278">
        <v>7949</v>
      </c>
      <c r="M529" s="100" t="s">
        <v>66</v>
      </c>
      <c r="N529" s="100" t="s">
        <v>103</v>
      </c>
      <c r="O529" s="100"/>
      <c r="P529" s="100"/>
      <c r="Q529" s="117"/>
    </row>
    <row r="530" spans="1:18">
      <c r="A530" s="100" t="s">
        <v>15958</v>
      </c>
      <c r="B530" s="100" t="s">
        <v>15959</v>
      </c>
      <c r="C530" s="100" t="s">
        <v>6594</v>
      </c>
      <c r="D530" s="100" t="s">
        <v>8541</v>
      </c>
      <c r="E530" s="100" t="s">
        <v>94</v>
      </c>
      <c r="F530" s="277" t="s">
        <v>65</v>
      </c>
      <c r="G530" s="101">
        <v>8.5</v>
      </c>
      <c r="H530" s="101">
        <v>6.6</v>
      </c>
      <c r="I530" s="101">
        <v>5.3</v>
      </c>
      <c r="J530" s="101">
        <v>4.9000000000000004</v>
      </c>
      <c r="K530" s="101">
        <v>5.3</v>
      </c>
      <c r="L530" s="278">
        <v>38110</v>
      </c>
      <c r="M530" s="100" t="s">
        <v>66</v>
      </c>
      <c r="N530" s="100" t="s">
        <v>67</v>
      </c>
      <c r="O530" s="100" t="s">
        <v>6613</v>
      </c>
      <c r="P530" s="100"/>
      <c r="Q530" s="117"/>
      <c r="R530" s="116"/>
    </row>
    <row r="531" spans="1:18">
      <c r="A531" s="100" t="s">
        <v>12534</v>
      </c>
      <c r="B531" s="100" t="s">
        <v>12535</v>
      </c>
      <c r="C531" s="100" t="s">
        <v>909</v>
      </c>
      <c r="D531" s="100" t="s">
        <v>8592</v>
      </c>
      <c r="E531" s="100" t="s">
        <v>64</v>
      </c>
      <c r="F531" s="277" t="s">
        <v>65</v>
      </c>
      <c r="G531" s="101">
        <v>9</v>
      </c>
      <c r="H531" s="101">
        <v>2.9</v>
      </c>
      <c r="I531" s="101">
        <v>5.7</v>
      </c>
      <c r="J531" s="101">
        <v>6.6</v>
      </c>
      <c r="K531" s="101">
        <v>5.7</v>
      </c>
      <c r="L531" s="278">
        <v>81100</v>
      </c>
      <c r="M531" s="100" t="s">
        <v>66</v>
      </c>
      <c r="N531" s="100" t="s">
        <v>67</v>
      </c>
      <c r="O531" s="100" t="s">
        <v>902</v>
      </c>
      <c r="P531" s="100"/>
      <c r="Q531" s="117"/>
    </row>
    <row r="532" spans="1:18">
      <c r="A532" s="100" t="s">
        <v>15962</v>
      </c>
      <c r="B532" s="100" t="s">
        <v>15963</v>
      </c>
      <c r="C532" s="100" t="s">
        <v>9449</v>
      </c>
      <c r="D532" s="100" t="s">
        <v>8539</v>
      </c>
      <c r="E532" s="100" t="s">
        <v>196</v>
      </c>
      <c r="F532" s="277" t="s">
        <v>65</v>
      </c>
      <c r="G532" s="101">
        <v>4.2</v>
      </c>
      <c r="H532" s="101">
        <v>5.0999999999999996</v>
      </c>
      <c r="I532" s="101">
        <v>3.8</v>
      </c>
      <c r="J532" s="101">
        <v>5.2</v>
      </c>
      <c r="K532" s="101">
        <v>4.7</v>
      </c>
      <c r="L532" s="278">
        <v>540215</v>
      </c>
      <c r="M532" s="100" t="s">
        <v>66</v>
      </c>
      <c r="N532" s="100" t="s">
        <v>103</v>
      </c>
      <c r="O532" s="100"/>
      <c r="P532" s="100"/>
      <c r="Q532" s="117"/>
    </row>
    <row r="533" spans="1:18">
      <c r="A533" s="100" t="s">
        <v>13142</v>
      </c>
      <c r="B533" s="100" t="s">
        <v>13143</v>
      </c>
      <c r="C533" s="100" t="s">
        <v>2076</v>
      </c>
      <c r="D533" s="100" t="s">
        <v>8536</v>
      </c>
      <c r="E533" s="100" t="s">
        <v>94</v>
      </c>
      <c r="F533" s="277" t="s">
        <v>65</v>
      </c>
      <c r="G533" s="101">
        <v>8.5</v>
      </c>
      <c r="H533" s="101">
        <v>7.5</v>
      </c>
      <c r="I533" s="101">
        <v>5.9</v>
      </c>
      <c r="J533" s="101">
        <v>5.9</v>
      </c>
      <c r="K533" s="101">
        <v>6.1</v>
      </c>
      <c r="L533" s="278">
        <v>5925</v>
      </c>
      <c r="M533" s="100" t="s">
        <v>66</v>
      </c>
      <c r="N533" s="100" t="s">
        <v>67</v>
      </c>
      <c r="O533" s="100" t="s">
        <v>2063</v>
      </c>
      <c r="P533" s="100"/>
      <c r="Q533" s="117"/>
    </row>
    <row r="534" spans="1:18">
      <c r="A534" s="100" t="s">
        <v>15964</v>
      </c>
      <c r="B534" s="100" t="s">
        <v>15965</v>
      </c>
      <c r="C534" s="100" t="s">
        <v>9452</v>
      </c>
      <c r="D534" s="100" t="s">
        <v>179</v>
      </c>
      <c r="E534" s="100" t="s">
        <v>196</v>
      </c>
      <c r="F534" s="277" t="s">
        <v>73</v>
      </c>
      <c r="G534" s="101">
        <v>4</v>
      </c>
      <c r="H534" s="101">
        <v>3.7</v>
      </c>
      <c r="I534" s="101">
        <v>4.7</v>
      </c>
      <c r="J534" s="101">
        <v>4.2</v>
      </c>
      <c r="K534" s="101">
        <v>4.0999999999999996</v>
      </c>
      <c r="L534" s="278">
        <v>120081</v>
      </c>
      <c r="M534" s="100" t="s">
        <v>66</v>
      </c>
      <c r="N534" s="100" t="s">
        <v>264</v>
      </c>
      <c r="O534" s="100"/>
      <c r="P534" s="100"/>
      <c r="Q534" s="117"/>
      <c r="R534" s="116"/>
    </row>
    <row r="535" spans="1:18">
      <c r="A535" s="100" t="s">
        <v>13944</v>
      </c>
      <c r="B535" s="100" t="s">
        <v>3429</v>
      </c>
      <c r="C535" s="100" t="s">
        <v>3430</v>
      </c>
      <c r="D535" s="100" t="s">
        <v>179</v>
      </c>
      <c r="E535" s="100" t="s">
        <v>196</v>
      </c>
      <c r="F535" s="277" t="s">
        <v>95</v>
      </c>
      <c r="G535" s="101">
        <v>3.4</v>
      </c>
      <c r="H535" s="101">
        <v>2.4</v>
      </c>
      <c r="I535" s="101">
        <v>5.9</v>
      </c>
      <c r="J535" s="101">
        <v>4.5</v>
      </c>
      <c r="K535" s="101">
        <v>4</v>
      </c>
      <c r="L535" s="278">
        <v>167900</v>
      </c>
      <c r="M535" s="100" t="s">
        <v>66</v>
      </c>
      <c r="N535" s="100" t="s">
        <v>67</v>
      </c>
      <c r="O535" s="100" t="s">
        <v>3407</v>
      </c>
      <c r="P535" s="100"/>
      <c r="Q535" s="116"/>
    </row>
    <row r="536" spans="1:18">
      <c r="A536" s="100" t="s">
        <v>15966</v>
      </c>
      <c r="B536" s="100" t="s">
        <v>15967</v>
      </c>
      <c r="C536" s="100" t="s">
        <v>9455</v>
      </c>
      <c r="D536" s="100" t="s">
        <v>8578</v>
      </c>
      <c r="E536" s="100" t="s">
        <v>196</v>
      </c>
      <c r="F536" s="277"/>
      <c r="G536" s="101">
        <v>3.7</v>
      </c>
      <c r="H536" s="101">
        <v>2.7</v>
      </c>
      <c r="I536" s="101">
        <v>3.6</v>
      </c>
      <c r="J536" s="101">
        <v>6.3</v>
      </c>
      <c r="K536" s="101">
        <v>4.3</v>
      </c>
      <c r="L536" s="278">
        <v>7938</v>
      </c>
      <c r="M536" s="100" t="s">
        <v>66</v>
      </c>
      <c r="N536" s="100" t="s">
        <v>103</v>
      </c>
      <c r="O536" s="100"/>
      <c r="P536" s="100"/>
      <c r="Q536" s="117"/>
    </row>
    <row r="537" spans="1:18">
      <c r="A537" s="100" t="s">
        <v>15968</v>
      </c>
      <c r="B537" s="100" t="s">
        <v>15969</v>
      </c>
      <c r="C537" s="100" t="s">
        <v>9458</v>
      </c>
      <c r="D537" s="100" t="s">
        <v>8615</v>
      </c>
      <c r="E537" s="100" t="s">
        <v>107</v>
      </c>
      <c r="F537" s="277" t="s">
        <v>73</v>
      </c>
      <c r="G537" s="101">
        <v>6.4</v>
      </c>
      <c r="H537" s="101">
        <v>0.3</v>
      </c>
      <c r="I537" s="101">
        <v>5.6</v>
      </c>
      <c r="J537" s="101">
        <v>6.2</v>
      </c>
      <c r="K537" s="101">
        <v>5.2</v>
      </c>
      <c r="L537" s="278">
        <v>33687</v>
      </c>
      <c r="M537" s="100" t="s">
        <v>66</v>
      </c>
      <c r="N537" s="100" t="s">
        <v>103</v>
      </c>
      <c r="O537" s="100"/>
      <c r="P537" s="100"/>
      <c r="Q537" s="117"/>
    </row>
    <row r="538" spans="1:18">
      <c r="A538" s="100" t="s">
        <v>15966</v>
      </c>
      <c r="B538" s="100" t="s">
        <v>15970</v>
      </c>
      <c r="C538" s="100" t="s">
        <v>9461</v>
      </c>
      <c r="D538" s="100" t="s">
        <v>8536</v>
      </c>
      <c r="E538" s="100" t="s">
        <v>72</v>
      </c>
      <c r="F538" s="277" t="s">
        <v>65</v>
      </c>
      <c r="G538" s="101">
        <v>5.4</v>
      </c>
      <c r="H538" s="101">
        <v>2.1</v>
      </c>
      <c r="I538" s="101">
        <v>3.9</v>
      </c>
      <c r="J538" s="101">
        <v>6</v>
      </c>
      <c r="K538" s="101">
        <v>4.3</v>
      </c>
      <c r="L538" s="278">
        <v>1256</v>
      </c>
      <c r="M538" s="100" t="s">
        <v>66</v>
      </c>
      <c r="N538" s="100" t="s">
        <v>190</v>
      </c>
      <c r="O538" s="100"/>
      <c r="P538" s="116"/>
      <c r="Q538" s="49"/>
      <c r="R538" s="49"/>
    </row>
    <row r="539" spans="1:18">
      <c r="A539" s="100" t="s">
        <v>15971</v>
      </c>
      <c r="B539" s="100" t="s">
        <v>15972</v>
      </c>
      <c r="C539" s="100" t="s">
        <v>6596</v>
      </c>
      <c r="D539" s="100" t="s">
        <v>8548</v>
      </c>
      <c r="E539" s="100" t="s">
        <v>72</v>
      </c>
      <c r="F539" s="277" t="s">
        <v>65</v>
      </c>
      <c r="G539" s="101">
        <v>5.0999999999999996</v>
      </c>
      <c r="H539" s="101">
        <v>6.3</v>
      </c>
      <c r="I539" s="101">
        <v>5.7</v>
      </c>
      <c r="J539" s="101">
        <v>3.8</v>
      </c>
      <c r="K539" s="101">
        <v>5.0999999999999996</v>
      </c>
      <c r="L539" s="278">
        <v>94050</v>
      </c>
      <c r="M539" s="100" t="s">
        <v>66</v>
      </c>
      <c r="N539" s="100" t="s">
        <v>543</v>
      </c>
      <c r="O539" s="100" t="s">
        <v>6617</v>
      </c>
      <c r="P539" s="116"/>
      <c r="Q539" s="116"/>
    </row>
    <row r="540" spans="1:18">
      <c r="A540" s="100" t="s">
        <v>15973</v>
      </c>
      <c r="B540" s="100" t="s">
        <v>15974</v>
      </c>
      <c r="C540" s="100" t="s">
        <v>6600</v>
      </c>
      <c r="D540" s="100" t="s">
        <v>179</v>
      </c>
      <c r="E540" s="100" t="s">
        <v>94</v>
      </c>
      <c r="F540" s="277" t="s">
        <v>65</v>
      </c>
      <c r="G540" s="101">
        <v>7.3</v>
      </c>
      <c r="H540" s="101">
        <v>4.4000000000000004</v>
      </c>
      <c r="I540" s="101">
        <v>5.7</v>
      </c>
      <c r="J540" s="101">
        <v>4.9000000000000004</v>
      </c>
      <c r="K540" s="101">
        <v>5</v>
      </c>
      <c r="L540" s="278">
        <v>649134</v>
      </c>
      <c r="M540" s="100" t="s">
        <v>66</v>
      </c>
      <c r="N540" s="100" t="s">
        <v>67</v>
      </c>
      <c r="O540" s="100" t="s">
        <v>6621</v>
      </c>
      <c r="P540" s="100"/>
      <c r="Q540" s="117"/>
    </row>
    <row r="541" spans="1:18">
      <c r="A541" s="100" t="s">
        <v>12548</v>
      </c>
      <c r="B541" s="100" t="s">
        <v>12549</v>
      </c>
      <c r="C541" s="100" t="s">
        <v>935</v>
      </c>
      <c r="D541" s="100" t="s">
        <v>8556</v>
      </c>
      <c r="E541" s="100" t="s">
        <v>196</v>
      </c>
      <c r="F541" s="277" t="s">
        <v>73</v>
      </c>
      <c r="G541" s="101">
        <v>3.8</v>
      </c>
      <c r="H541" s="101">
        <v>1.3</v>
      </c>
      <c r="I541" s="101">
        <v>5.3</v>
      </c>
      <c r="J541" s="101">
        <v>5.9</v>
      </c>
      <c r="K541" s="101">
        <v>3.8</v>
      </c>
      <c r="L541" s="278">
        <v>23670000</v>
      </c>
      <c r="M541" s="100" t="s">
        <v>66</v>
      </c>
      <c r="N541" s="100" t="s">
        <v>67</v>
      </c>
      <c r="O541" s="100" t="s">
        <v>928</v>
      </c>
      <c r="P541" s="100"/>
      <c r="Q541" s="117"/>
    </row>
    <row r="542" spans="1:18">
      <c r="A542" s="100" t="s">
        <v>12552</v>
      </c>
      <c r="B542" s="100" t="s">
        <v>12553</v>
      </c>
      <c r="C542" s="100" t="s">
        <v>943</v>
      </c>
      <c r="D542" s="100" t="s">
        <v>8559</v>
      </c>
      <c r="E542" s="100" t="s">
        <v>94</v>
      </c>
      <c r="F542" s="277" t="s">
        <v>65</v>
      </c>
      <c r="G542" s="101">
        <v>7.3</v>
      </c>
      <c r="H542" s="101">
        <v>6.6</v>
      </c>
      <c r="I542" s="101">
        <v>4.9000000000000004</v>
      </c>
      <c r="J542" s="101">
        <v>5.6</v>
      </c>
      <c r="K542" s="101">
        <v>5.4</v>
      </c>
      <c r="L542" s="278">
        <v>90872</v>
      </c>
      <c r="M542" s="100" t="s">
        <v>66</v>
      </c>
      <c r="N542" s="100" t="s">
        <v>67</v>
      </c>
      <c r="O542" s="100" t="s">
        <v>936</v>
      </c>
      <c r="P542" s="116"/>
      <c r="Q542" s="117"/>
      <c r="R542" s="116"/>
    </row>
    <row r="543" spans="1:18">
      <c r="A543" s="100" t="s">
        <v>12554</v>
      </c>
      <c r="B543" s="100" t="s">
        <v>12555</v>
      </c>
      <c r="C543" s="100" t="s">
        <v>947</v>
      </c>
      <c r="D543" s="100" t="s">
        <v>100</v>
      </c>
      <c r="E543" s="100" t="s">
        <v>72</v>
      </c>
      <c r="F543" s="277" t="s">
        <v>65</v>
      </c>
      <c r="G543" s="101">
        <v>5.2</v>
      </c>
      <c r="H543" s="101">
        <v>5.3</v>
      </c>
      <c r="I543" s="101">
        <v>5.0999999999999996</v>
      </c>
      <c r="J543" s="101">
        <v>4.4000000000000004</v>
      </c>
      <c r="K543" s="101">
        <v>5</v>
      </c>
      <c r="L543" s="278">
        <v>1740496</v>
      </c>
      <c r="M543" s="100" t="s">
        <v>66</v>
      </c>
      <c r="N543" s="100" t="s">
        <v>190</v>
      </c>
      <c r="O543" s="100" t="s">
        <v>940</v>
      </c>
      <c r="P543" s="100"/>
      <c r="Q543" s="117"/>
      <c r="R543" s="116"/>
    </row>
    <row r="544" spans="1:18">
      <c r="A544" s="100" t="s">
        <v>13955</v>
      </c>
      <c r="B544" s="100" t="s">
        <v>13956</v>
      </c>
      <c r="C544" s="100" t="s">
        <v>3455</v>
      </c>
      <c r="D544" s="100" t="s">
        <v>8578</v>
      </c>
      <c r="E544" s="100" t="s">
        <v>72</v>
      </c>
      <c r="F544" s="277" t="s">
        <v>65</v>
      </c>
      <c r="G544" s="101">
        <v>4.4000000000000004</v>
      </c>
      <c r="H544" s="101">
        <v>3.6</v>
      </c>
      <c r="I544" s="101">
        <v>5</v>
      </c>
      <c r="J544" s="101">
        <v>3.9</v>
      </c>
      <c r="K544" s="101">
        <v>4.3</v>
      </c>
      <c r="L544" s="278">
        <v>1041486</v>
      </c>
      <c r="M544" s="100" t="s">
        <v>66</v>
      </c>
      <c r="N544" s="100" t="s">
        <v>67</v>
      </c>
      <c r="O544" s="100" t="s">
        <v>3431</v>
      </c>
      <c r="P544" s="100"/>
      <c r="Q544" s="117"/>
    </row>
    <row r="545" spans="1:18">
      <c r="A545" s="100" t="s">
        <v>12556</v>
      </c>
      <c r="B545" s="100" t="s">
        <v>12557</v>
      </c>
      <c r="C545" s="100" t="s">
        <v>951</v>
      </c>
      <c r="D545" s="100" t="s">
        <v>8563</v>
      </c>
      <c r="E545" s="100" t="s">
        <v>72</v>
      </c>
      <c r="F545" s="277" t="s">
        <v>65</v>
      </c>
      <c r="G545" s="101">
        <v>5.6</v>
      </c>
      <c r="H545" s="101">
        <v>2.9</v>
      </c>
      <c r="I545" s="101">
        <v>4.5999999999999996</v>
      </c>
      <c r="J545" s="101">
        <v>5.4</v>
      </c>
      <c r="K545" s="101">
        <v>4.7</v>
      </c>
      <c r="L545" s="278">
        <v>11286</v>
      </c>
      <c r="M545" s="100" t="s">
        <v>66</v>
      </c>
      <c r="N545" s="100" t="s">
        <v>103</v>
      </c>
      <c r="O545" s="100" t="s">
        <v>944</v>
      </c>
      <c r="P545" s="100"/>
      <c r="Q545" s="117"/>
      <c r="R545" s="116"/>
    </row>
    <row r="546" spans="1:18">
      <c r="A546" s="100" t="s">
        <v>13455</v>
      </c>
      <c r="B546" s="100" t="s">
        <v>15975</v>
      </c>
      <c r="C546" s="100" t="s">
        <v>9464</v>
      </c>
      <c r="D546" s="100" t="s">
        <v>8544</v>
      </c>
      <c r="E546" s="100" t="s">
        <v>72</v>
      </c>
      <c r="F546" s="277" t="s">
        <v>73</v>
      </c>
      <c r="G546" s="101">
        <v>5.5</v>
      </c>
      <c r="H546" s="101">
        <v>6.5</v>
      </c>
      <c r="I546" s="101">
        <v>5.9</v>
      </c>
      <c r="J546" s="101">
        <v>4.9000000000000004</v>
      </c>
      <c r="K546" s="101">
        <v>5.5</v>
      </c>
      <c r="L546" s="278">
        <v>18032</v>
      </c>
      <c r="M546" s="100" t="s">
        <v>66</v>
      </c>
      <c r="N546" s="100" t="s">
        <v>103</v>
      </c>
      <c r="O546" s="100"/>
      <c r="P546" s="100"/>
      <c r="Q546" s="117"/>
    </row>
    <row r="547" spans="1:18">
      <c r="A547" s="100" t="s">
        <v>14580</v>
      </c>
      <c r="B547" s="100" t="s">
        <v>14581</v>
      </c>
      <c r="C547" s="100" t="s">
        <v>11964</v>
      </c>
      <c r="D547" s="100" t="s">
        <v>100</v>
      </c>
      <c r="E547" s="100" t="s">
        <v>107</v>
      </c>
      <c r="F547" s="277" t="s">
        <v>65</v>
      </c>
      <c r="G547" s="101">
        <v>6.1</v>
      </c>
      <c r="H547" s="101">
        <v>6.8</v>
      </c>
      <c r="I547" s="101">
        <v>4.9000000000000004</v>
      </c>
      <c r="J547" s="101">
        <v>4.5</v>
      </c>
      <c r="K547" s="101">
        <v>5.7</v>
      </c>
      <c r="L547" s="278">
        <v>4462508</v>
      </c>
      <c r="M547" s="100" t="s">
        <v>66</v>
      </c>
      <c r="N547" s="100" t="s">
        <v>67</v>
      </c>
      <c r="O547" s="100" t="s">
        <v>11965</v>
      </c>
      <c r="P547" s="100"/>
      <c r="Q547" s="117"/>
    </row>
    <row r="548" spans="1:18">
      <c r="A548" s="100" t="s">
        <v>13244</v>
      </c>
      <c r="B548" s="100" t="s">
        <v>13245</v>
      </c>
      <c r="C548" s="100" t="s">
        <v>2276</v>
      </c>
      <c r="D548" s="100" t="s">
        <v>8541</v>
      </c>
      <c r="E548" s="100" t="s">
        <v>94</v>
      </c>
      <c r="F548" s="277" t="s">
        <v>65</v>
      </c>
      <c r="G548" s="101">
        <v>7.6</v>
      </c>
      <c r="H548" s="101">
        <v>6.4</v>
      </c>
      <c r="I548" s="101">
        <v>4.5</v>
      </c>
      <c r="J548" s="101">
        <v>6.8</v>
      </c>
      <c r="K548" s="101">
        <v>5.7</v>
      </c>
      <c r="L548" s="278">
        <v>155000</v>
      </c>
      <c r="M548" s="100" t="s">
        <v>66</v>
      </c>
      <c r="N548" s="100" t="s">
        <v>67</v>
      </c>
      <c r="O548" s="100" t="s">
        <v>2264</v>
      </c>
      <c r="P548" s="100"/>
      <c r="Q548" s="117"/>
      <c r="R548" s="117"/>
    </row>
    <row r="549" spans="1:18">
      <c r="A549" s="100" t="s">
        <v>15976</v>
      </c>
      <c r="B549" s="100" t="s">
        <v>15977</v>
      </c>
      <c r="C549" s="100" t="s">
        <v>6604</v>
      </c>
      <c r="D549" s="100" t="s">
        <v>8659</v>
      </c>
      <c r="E549" s="100" t="s">
        <v>201</v>
      </c>
      <c r="F549" s="277" t="s">
        <v>65</v>
      </c>
      <c r="G549" s="101">
        <v>1.7</v>
      </c>
      <c r="H549" s="101">
        <v>10</v>
      </c>
      <c r="I549" s="101">
        <v>4.5</v>
      </c>
      <c r="J549" s="101">
        <v>5.2</v>
      </c>
      <c r="K549" s="101">
        <v>5</v>
      </c>
      <c r="L549" s="278">
        <v>156166</v>
      </c>
      <c r="M549" s="100" t="s">
        <v>66</v>
      </c>
      <c r="N549" s="100" t="s">
        <v>67</v>
      </c>
      <c r="O549" s="100" t="s">
        <v>6625</v>
      </c>
      <c r="P549" s="100"/>
      <c r="Q549" s="117"/>
    </row>
    <row r="550" spans="1:18">
      <c r="A550" s="100" t="s">
        <v>15214</v>
      </c>
      <c r="B550" s="100" t="s">
        <v>15215</v>
      </c>
      <c r="C550" s="100" t="s">
        <v>5842</v>
      </c>
      <c r="D550" s="100" t="s">
        <v>8548</v>
      </c>
      <c r="E550" s="100" t="s">
        <v>107</v>
      </c>
      <c r="F550" s="277" t="s">
        <v>95</v>
      </c>
      <c r="G550" s="101">
        <v>5.8</v>
      </c>
      <c r="H550" s="101">
        <v>7.3</v>
      </c>
      <c r="I550" s="101">
        <v>6.7</v>
      </c>
      <c r="J550" s="101">
        <v>3.6</v>
      </c>
      <c r="K550" s="101">
        <v>5.7</v>
      </c>
      <c r="L550" s="278">
        <v>52932</v>
      </c>
      <c r="M550" s="100" t="s">
        <v>66</v>
      </c>
      <c r="N550" s="100" t="s">
        <v>67</v>
      </c>
      <c r="O550" s="100" t="s">
        <v>5875</v>
      </c>
      <c r="P550" s="116"/>
      <c r="Q550" s="116"/>
    </row>
    <row r="551" spans="1:18">
      <c r="A551" s="100" t="s">
        <v>15208</v>
      </c>
      <c r="B551" s="100" t="s">
        <v>15209</v>
      </c>
      <c r="C551" s="100" t="s">
        <v>5833</v>
      </c>
      <c r="D551" s="100" t="s">
        <v>8534</v>
      </c>
      <c r="E551" s="100" t="s">
        <v>94</v>
      </c>
      <c r="F551" s="277" t="s">
        <v>65</v>
      </c>
      <c r="G551" s="101">
        <v>8.1999999999999993</v>
      </c>
      <c r="H551" s="101">
        <v>6.5</v>
      </c>
      <c r="I551" s="101">
        <v>6.7</v>
      </c>
      <c r="J551" s="101">
        <v>6.3</v>
      </c>
      <c r="K551" s="101">
        <v>6.5</v>
      </c>
      <c r="L551" s="278">
        <v>663850</v>
      </c>
      <c r="M551" s="100" t="s">
        <v>66</v>
      </c>
      <c r="N551" s="100" t="s">
        <v>67</v>
      </c>
      <c r="O551" s="100" t="s">
        <v>5868</v>
      </c>
      <c r="P551" s="116"/>
      <c r="Q551" s="116"/>
    </row>
    <row r="552" spans="1:18">
      <c r="A552" s="100" t="s">
        <v>18599</v>
      </c>
      <c r="B552" s="100" t="s">
        <v>18600</v>
      </c>
      <c r="C552" s="100" t="s">
        <v>8454</v>
      </c>
      <c r="D552" s="100" t="s">
        <v>8536</v>
      </c>
      <c r="E552" s="100" t="s">
        <v>72</v>
      </c>
      <c r="F552" s="277" t="s">
        <v>73</v>
      </c>
      <c r="G552" s="101">
        <v>4.5999999999999996</v>
      </c>
      <c r="H552" s="101">
        <v>3.5</v>
      </c>
      <c r="I552" s="101">
        <v>3.7</v>
      </c>
      <c r="J552" s="101">
        <v>4.4000000000000004</v>
      </c>
      <c r="K552" s="101">
        <v>3.9</v>
      </c>
      <c r="L552" s="278">
        <v>31765</v>
      </c>
      <c r="M552" s="100" t="s">
        <v>66</v>
      </c>
      <c r="N552" s="100" t="s">
        <v>67</v>
      </c>
      <c r="O552" s="100" t="s">
        <v>8447</v>
      </c>
      <c r="P552" s="100"/>
      <c r="Q552" s="116"/>
      <c r="R552" s="116"/>
    </row>
    <row r="553" spans="1:18">
      <c r="A553" s="100" t="s">
        <v>18556</v>
      </c>
      <c r="B553" s="100" t="s">
        <v>18557</v>
      </c>
      <c r="C553" s="100" t="s">
        <v>11850</v>
      </c>
      <c r="D553" s="100" t="s">
        <v>8568</v>
      </c>
      <c r="E553" s="100" t="s">
        <v>196</v>
      </c>
      <c r="F553" s="277" t="s">
        <v>65</v>
      </c>
      <c r="G553" s="101">
        <v>3.2</v>
      </c>
      <c r="H553" s="101">
        <v>3.9</v>
      </c>
      <c r="I553" s="101">
        <v>4.0999999999999996</v>
      </c>
      <c r="J553" s="101">
        <v>3.1</v>
      </c>
      <c r="K553" s="101">
        <v>3.7</v>
      </c>
      <c r="L553" s="278">
        <v>80838</v>
      </c>
      <c r="M553" s="100" t="s">
        <v>66</v>
      </c>
      <c r="N553" s="100" t="s">
        <v>247</v>
      </c>
      <c r="O553" s="100" t="s">
        <v>11851</v>
      </c>
      <c r="P553" s="100"/>
      <c r="Q553" s="117"/>
    </row>
    <row r="554" spans="1:18">
      <c r="A554" s="100" t="s">
        <v>15978</v>
      </c>
      <c r="B554" s="100" t="s">
        <v>9466</v>
      </c>
      <c r="C554" s="100" t="s">
        <v>9467</v>
      </c>
      <c r="D554" s="100" t="s">
        <v>8563</v>
      </c>
      <c r="E554" s="100" t="s">
        <v>72</v>
      </c>
      <c r="F554" s="277" t="s">
        <v>73</v>
      </c>
      <c r="G554" s="101">
        <v>5.4</v>
      </c>
      <c r="H554" s="101">
        <v>3.1</v>
      </c>
      <c r="I554" s="101">
        <v>4.4000000000000004</v>
      </c>
      <c r="J554" s="101">
        <v>5.7</v>
      </c>
      <c r="K554" s="101">
        <v>4.7</v>
      </c>
      <c r="L554" s="278">
        <v>724</v>
      </c>
      <c r="M554" s="100" t="s">
        <v>66</v>
      </c>
      <c r="N554" s="100" t="s">
        <v>190</v>
      </c>
      <c r="O554" s="100"/>
      <c r="P554" s="100"/>
      <c r="Q554" s="117"/>
    </row>
    <row r="555" spans="1:18">
      <c r="A555" s="100" t="s">
        <v>15979</v>
      </c>
      <c r="B555" s="100" t="s">
        <v>15980</v>
      </c>
      <c r="C555" s="100" t="s">
        <v>6608</v>
      </c>
      <c r="D555" s="100" t="s">
        <v>8555</v>
      </c>
      <c r="E555" s="100" t="s">
        <v>107</v>
      </c>
      <c r="F555" s="277" t="s">
        <v>95</v>
      </c>
      <c r="G555" s="101">
        <v>5.8</v>
      </c>
      <c r="H555" s="101">
        <v>10</v>
      </c>
      <c r="I555" s="101">
        <v>5.9</v>
      </c>
      <c r="J555" s="101">
        <v>5.6</v>
      </c>
      <c r="K555" s="101">
        <v>5.9</v>
      </c>
      <c r="L555" s="278">
        <v>519000</v>
      </c>
      <c r="M555" s="100" t="s">
        <v>66</v>
      </c>
      <c r="N555" s="100" t="s">
        <v>67</v>
      </c>
      <c r="O555" s="100" t="s">
        <v>6629</v>
      </c>
      <c r="P555" s="100"/>
      <c r="Q555" s="117"/>
    </row>
    <row r="556" spans="1:18">
      <c r="A556" s="100" t="s">
        <v>15981</v>
      </c>
      <c r="B556" s="100" t="s">
        <v>15982</v>
      </c>
      <c r="C556" s="100" t="s">
        <v>9470</v>
      </c>
      <c r="D556" s="100" t="s">
        <v>8544</v>
      </c>
      <c r="E556" s="100" t="s">
        <v>94</v>
      </c>
      <c r="F556" s="277" t="s">
        <v>73</v>
      </c>
      <c r="G556" s="101">
        <v>8.4</v>
      </c>
      <c r="H556" s="101">
        <v>6.2</v>
      </c>
      <c r="I556" s="101">
        <v>6.9</v>
      </c>
      <c r="J556" s="101">
        <v>6.1</v>
      </c>
      <c r="K556" s="101">
        <v>6.5</v>
      </c>
      <c r="L556" s="278">
        <v>4641</v>
      </c>
      <c r="M556" s="100" t="s">
        <v>66</v>
      </c>
      <c r="N556" s="100" t="s">
        <v>190</v>
      </c>
      <c r="O556" s="100"/>
      <c r="P556" s="100"/>
      <c r="Q556" s="117"/>
    </row>
    <row r="557" spans="1:18">
      <c r="A557" s="100" t="s">
        <v>15983</v>
      </c>
      <c r="B557" s="100" t="s">
        <v>15984</v>
      </c>
      <c r="C557" s="100" t="s">
        <v>9473</v>
      </c>
      <c r="D557" s="100" t="s">
        <v>8564</v>
      </c>
      <c r="E557" s="100" t="s">
        <v>72</v>
      </c>
      <c r="F557" s="277" t="s">
        <v>65</v>
      </c>
      <c r="G557" s="101">
        <v>5.6</v>
      </c>
      <c r="H557" s="101">
        <v>6.7</v>
      </c>
      <c r="I557" s="101">
        <v>4.8</v>
      </c>
      <c r="J557" s="101">
        <v>5.2</v>
      </c>
      <c r="K557" s="101">
        <v>5.0999999999999996</v>
      </c>
      <c r="L557" s="278">
        <v>854</v>
      </c>
      <c r="M557" s="100" t="s">
        <v>66</v>
      </c>
      <c r="N557" s="100" t="s">
        <v>543</v>
      </c>
      <c r="O557" s="100"/>
      <c r="P557" s="100"/>
      <c r="Q557" s="117"/>
    </row>
    <row r="558" spans="1:18">
      <c r="A558" s="100" t="s">
        <v>15985</v>
      </c>
      <c r="B558" s="100" t="s">
        <v>15986</v>
      </c>
      <c r="C558" s="100" t="s">
        <v>9476</v>
      </c>
      <c r="D558" s="100" t="s">
        <v>8545</v>
      </c>
      <c r="E558" s="100" t="s">
        <v>201</v>
      </c>
      <c r="F558" s="277" t="s">
        <v>65</v>
      </c>
      <c r="G558" s="101">
        <v>1.7</v>
      </c>
      <c r="H558" s="101">
        <v>2.8</v>
      </c>
      <c r="I558" s="101">
        <v>4.3</v>
      </c>
      <c r="J558" s="101">
        <v>3.8</v>
      </c>
      <c r="K558" s="101">
        <v>4</v>
      </c>
      <c r="L558" s="278">
        <v>5076</v>
      </c>
      <c r="M558" s="100" t="s">
        <v>66</v>
      </c>
      <c r="N558" s="100" t="s">
        <v>190</v>
      </c>
      <c r="O558" s="100"/>
      <c r="P558" s="100"/>
      <c r="Q558" s="117"/>
    </row>
    <row r="559" spans="1:18">
      <c r="A559" s="100" t="s">
        <v>15987</v>
      </c>
      <c r="B559" s="100" t="s">
        <v>15988</v>
      </c>
      <c r="C559" s="100" t="s">
        <v>9479</v>
      </c>
      <c r="D559" s="100" t="s">
        <v>8554</v>
      </c>
      <c r="E559" s="100" t="s">
        <v>201</v>
      </c>
      <c r="F559" s="277" t="s">
        <v>65</v>
      </c>
      <c r="G559" s="101">
        <v>2.4</v>
      </c>
      <c r="H559" s="101">
        <v>6.2</v>
      </c>
      <c r="I559" s="101">
        <v>1.9</v>
      </c>
      <c r="J559" s="101">
        <v>4.4000000000000004</v>
      </c>
      <c r="K559" s="101">
        <v>3.2</v>
      </c>
      <c r="L559" s="278">
        <v>4308</v>
      </c>
      <c r="M559" s="100" t="s">
        <v>66</v>
      </c>
      <c r="N559" s="100" t="s">
        <v>103</v>
      </c>
      <c r="O559" s="100"/>
      <c r="P559" s="100"/>
      <c r="Q559" s="119"/>
    </row>
    <row r="560" spans="1:18">
      <c r="A560" s="100" t="s">
        <v>13000</v>
      </c>
      <c r="B560" s="100" t="s">
        <v>1788</v>
      </c>
      <c r="C560" s="100" t="s">
        <v>1789</v>
      </c>
      <c r="D560" s="100" t="s">
        <v>8544</v>
      </c>
      <c r="E560" s="100" t="s">
        <v>107</v>
      </c>
      <c r="F560" s="277" t="s">
        <v>73</v>
      </c>
      <c r="G560" s="101">
        <v>6.3</v>
      </c>
      <c r="H560" s="101">
        <v>10</v>
      </c>
      <c r="I560" s="101">
        <v>6.7</v>
      </c>
      <c r="J560" s="101">
        <v>4.0999999999999996</v>
      </c>
      <c r="K560" s="101">
        <v>5.9</v>
      </c>
      <c r="L560" s="278">
        <v>29870</v>
      </c>
      <c r="M560" s="100" t="s">
        <v>66</v>
      </c>
      <c r="N560" s="100" t="s">
        <v>103</v>
      </c>
      <c r="O560" s="100" t="s">
        <v>1780</v>
      </c>
      <c r="P560" s="100"/>
      <c r="Q560" s="117"/>
    </row>
    <row r="561" spans="1:18">
      <c r="A561" s="100" t="s">
        <v>15989</v>
      </c>
      <c r="B561" s="100" t="s">
        <v>15990</v>
      </c>
      <c r="C561" s="100" t="s">
        <v>9482</v>
      </c>
      <c r="D561" s="100" t="s">
        <v>93</v>
      </c>
      <c r="E561" s="100" t="s">
        <v>107</v>
      </c>
      <c r="F561" s="277" t="s">
        <v>65</v>
      </c>
      <c r="G561" s="101">
        <v>6.3</v>
      </c>
      <c r="H561" s="101">
        <v>3.2</v>
      </c>
      <c r="I561" s="101">
        <v>5.5</v>
      </c>
      <c r="J561" s="101">
        <v>5.5</v>
      </c>
      <c r="K561" s="101">
        <v>4.5999999999999996</v>
      </c>
      <c r="L561" s="278">
        <v>1677357</v>
      </c>
      <c r="M561" s="100" t="s">
        <v>66</v>
      </c>
      <c r="N561" s="100" t="s">
        <v>190</v>
      </c>
      <c r="O561" s="100"/>
      <c r="P561" s="100"/>
      <c r="Q561" s="117"/>
    </row>
    <row r="562" spans="1:18">
      <c r="A562" s="100" t="s">
        <v>13083</v>
      </c>
      <c r="B562" s="100" t="s">
        <v>13084</v>
      </c>
      <c r="C562" s="100" t="s">
        <v>1977</v>
      </c>
      <c r="D562" s="100" t="s">
        <v>8558</v>
      </c>
      <c r="E562" s="100" t="s">
        <v>64</v>
      </c>
      <c r="F562" s="277" t="s">
        <v>73</v>
      </c>
      <c r="G562" s="101">
        <v>10</v>
      </c>
      <c r="H562" s="101">
        <v>5.7</v>
      </c>
      <c r="I562" s="101">
        <v>8.3000000000000007</v>
      </c>
      <c r="J562" s="101">
        <v>5.9</v>
      </c>
      <c r="K562" s="101">
        <v>6.5</v>
      </c>
      <c r="L562" s="278">
        <v>563000</v>
      </c>
      <c r="M562" s="100" t="s">
        <v>125</v>
      </c>
      <c r="N562" s="100" t="s">
        <v>67</v>
      </c>
      <c r="O562" s="100" t="s">
        <v>1967</v>
      </c>
      <c r="P562" s="116"/>
      <c r="Q562" s="117"/>
      <c r="R562" s="116"/>
    </row>
    <row r="563" spans="1:18">
      <c r="A563" s="100" t="s">
        <v>15991</v>
      </c>
      <c r="B563" s="100" t="s">
        <v>15992</v>
      </c>
      <c r="C563" s="100" t="s">
        <v>6612</v>
      </c>
      <c r="D563" s="100" t="s">
        <v>8559</v>
      </c>
      <c r="E563" s="100" t="s">
        <v>72</v>
      </c>
      <c r="F563" s="277" t="s">
        <v>73</v>
      </c>
      <c r="G563" s="101">
        <v>5.3</v>
      </c>
      <c r="H563" s="101">
        <v>2.2000000000000002</v>
      </c>
      <c r="I563" s="101">
        <v>5.2</v>
      </c>
      <c r="J563" s="101">
        <v>6.1</v>
      </c>
      <c r="K563" s="101">
        <v>4.9000000000000004</v>
      </c>
      <c r="L563" s="278">
        <v>354102</v>
      </c>
      <c r="M563" s="100" t="s">
        <v>66</v>
      </c>
      <c r="N563" s="100" t="s">
        <v>190</v>
      </c>
      <c r="O563" s="100" t="s">
        <v>6633</v>
      </c>
      <c r="P563" s="100"/>
      <c r="Q563" s="117"/>
    </row>
    <row r="564" spans="1:18">
      <c r="A564" s="100" t="s">
        <v>14982</v>
      </c>
      <c r="B564" s="100" t="s">
        <v>14983</v>
      </c>
      <c r="C564" s="100" t="s">
        <v>5400</v>
      </c>
      <c r="D564" s="100" t="s">
        <v>132</v>
      </c>
      <c r="E564" s="100" t="s">
        <v>285</v>
      </c>
      <c r="F564" s="277" t="s">
        <v>65</v>
      </c>
      <c r="G564" s="101">
        <v>0.7</v>
      </c>
      <c r="H564" s="101">
        <v>6.8</v>
      </c>
      <c r="I564" s="101">
        <v>4.2</v>
      </c>
      <c r="J564" s="101">
        <v>4.5999999999999996</v>
      </c>
      <c r="K564" s="101">
        <v>5</v>
      </c>
      <c r="L564" s="278">
        <v>10769826</v>
      </c>
      <c r="M564" s="100" t="s">
        <v>66</v>
      </c>
      <c r="N564" s="100" t="s">
        <v>67</v>
      </c>
      <c r="O564" s="100" t="s">
        <v>5420</v>
      </c>
      <c r="P564" s="100"/>
      <c r="Q564" s="117"/>
    </row>
    <row r="565" spans="1:18">
      <c r="A565" s="100" t="s">
        <v>13196</v>
      </c>
      <c r="B565" s="100" t="s">
        <v>13197</v>
      </c>
      <c r="C565" s="100" t="s">
        <v>2183</v>
      </c>
      <c r="D565" s="100" t="s">
        <v>8560</v>
      </c>
      <c r="E565" s="100" t="s">
        <v>94</v>
      </c>
      <c r="F565" s="277" t="s">
        <v>65</v>
      </c>
      <c r="G565" s="101">
        <v>8.4</v>
      </c>
      <c r="H565" s="101">
        <v>6.9</v>
      </c>
      <c r="I565" s="101">
        <v>4.3</v>
      </c>
      <c r="J565" s="101">
        <v>5.3</v>
      </c>
      <c r="K565" s="101">
        <v>4.9000000000000004</v>
      </c>
      <c r="L565" s="278">
        <v>1833000</v>
      </c>
      <c r="M565" s="100" t="s">
        <v>66</v>
      </c>
      <c r="N565" s="100" t="s">
        <v>67</v>
      </c>
      <c r="O565" s="100" t="s">
        <v>2170</v>
      </c>
      <c r="P565" s="100"/>
      <c r="Q565" s="117"/>
    </row>
    <row r="566" spans="1:18">
      <c r="A566" s="100" t="s">
        <v>15995</v>
      </c>
      <c r="B566" s="100" t="s">
        <v>15996</v>
      </c>
      <c r="C566" s="100" t="s">
        <v>6616</v>
      </c>
      <c r="D566" s="100" t="s">
        <v>8579</v>
      </c>
      <c r="E566" s="100" t="s">
        <v>107</v>
      </c>
      <c r="F566" s="277"/>
      <c r="G566" s="101">
        <v>6.8</v>
      </c>
      <c r="H566" s="101">
        <v>7.5</v>
      </c>
      <c r="I566" s="101">
        <v>6.2</v>
      </c>
      <c r="J566" s="101">
        <v>5</v>
      </c>
      <c r="K566" s="101">
        <v>6.3</v>
      </c>
      <c r="L566" s="278">
        <v>396493</v>
      </c>
      <c r="M566" s="100" t="s">
        <v>66</v>
      </c>
      <c r="N566" s="100" t="s">
        <v>67</v>
      </c>
      <c r="O566" s="100" t="s">
        <v>6637</v>
      </c>
      <c r="P566" s="100"/>
      <c r="Q566" s="116"/>
    </row>
    <row r="567" spans="1:18">
      <c r="A567" s="100" t="s">
        <v>15997</v>
      </c>
      <c r="B567" s="100" t="s">
        <v>15998</v>
      </c>
      <c r="C567" s="100" t="s">
        <v>9485</v>
      </c>
      <c r="D567" s="100" t="s">
        <v>8568</v>
      </c>
      <c r="E567" s="100" t="s">
        <v>107</v>
      </c>
      <c r="F567" s="277" t="s">
        <v>252</v>
      </c>
      <c r="G567" s="101">
        <v>7.1</v>
      </c>
      <c r="H567" s="101">
        <v>2.6</v>
      </c>
      <c r="I567" s="101">
        <v>5.8</v>
      </c>
      <c r="J567" s="101">
        <v>6.5</v>
      </c>
      <c r="K567" s="101">
        <v>5.3</v>
      </c>
      <c r="L567" s="278">
        <v>68774</v>
      </c>
      <c r="M567" s="100" t="s">
        <v>66</v>
      </c>
      <c r="N567" s="100" t="s">
        <v>543</v>
      </c>
      <c r="O567" s="100"/>
      <c r="P567" s="100"/>
      <c r="Q567" s="117"/>
    </row>
    <row r="568" spans="1:18">
      <c r="A568" s="100" t="s">
        <v>15999</v>
      </c>
      <c r="B568" s="100" t="s">
        <v>16000</v>
      </c>
      <c r="C568" s="100" t="s">
        <v>6620</v>
      </c>
      <c r="D568" s="100" t="s">
        <v>8559</v>
      </c>
      <c r="E568" s="100" t="s">
        <v>201</v>
      </c>
      <c r="F568" s="277" t="s">
        <v>65</v>
      </c>
      <c r="G568" s="101">
        <v>2.4</v>
      </c>
      <c r="H568" s="101">
        <v>2.1</v>
      </c>
      <c r="I568" s="101">
        <v>3.7</v>
      </c>
      <c r="J568" s="101">
        <v>4.4000000000000004</v>
      </c>
      <c r="K568" s="101">
        <v>3.6</v>
      </c>
      <c r="L568" s="278">
        <v>68657</v>
      </c>
      <c r="M568" s="100" t="s">
        <v>66</v>
      </c>
      <c r="N568" s="100" t="s">
        <v>190</v>
      </c>
      <c r="O568" s="100"/>
      <c r="P568" s="100"/>
      <c r="Q568" s="117"/>
    </row>
    <row r="569" spans="1:18">
      <c r="A569" s="100" t="s">
        <v>16001</v>
      </c>
      <c r="B569" s="100" t="s">
        <v>16002</v>
      </c>
      <c r="C569" s="100" t="s">
        <v>9488</v>
      </c>
      <c r="D569" s="100" t="s">
        <v>8560</v>
      </c>
      <c r="E569" s="100" t="s">
        <v>196</v>
      </c>
      <c r="F569" s="277" t="s">
        <v>65</v>
      </c>
      <c r="G569" s="101">
        <v>4.2</v>
      </c>
      <c r="H569" s="101">
        <v>3.2</v>
      </c>
      <c r="I569" s="101">
        <v>3.3</v>
      </c>
      <c r="J569" s="101">
        <v>7.2</v>
      </c>
      <c r="K569" s="101">
        <v>4.5999999999999996</v>
      </c>
      <c r="L569" s="278">
        <v>272762</v>
      </c>
      <c r="M569" s="100" t="s">
        <v>66</v>
      </c>
      <c r="N569" s="100" t="s">
        <v>247</v>
      </c>
      <c r="O569" s="100"/>
      <c r="P569" s="117"/>
      <c r="Q569" s="117"/>
    </row>
    <row r="570" spans="1:18">
      <c r="A570" s="100" t="s">
        <v>13940</v>
      </c>
      <c r="B570" s="100" t="s">
        <v>13941</v>
      </c>
      <c r="C570" s="100" t="s">
        <v>3422</v>
      </c>
      <c r="D570" s="100" t="s">
        <v>8581</v>
      </c>
      <c r="E570" s="100" t="s">
        <v>72</v>
      </c>
      <c r="F570" s="277" t="s">
        <v>65</v>
      </c>
      <c r="G570" s="101">
        <v>4.8</v>
      </c>
      <c r="H570" s="101">
        <v>3.7</v>
      </c>
      <c r="I570" s="101">
        <v>4.5</v>
      </c>
      <c r="J570" s="101">
        <v>5.3</v>
      </c>
      <c r="K570" s="101">
        <v>4.7</v>
      </c>
      <c r="L570" s="278">
        <v>29653</v>
      </c>
      <c r="M570" s="100" t="s">
        <v>66</v>
      </c>
      <c r="N570" s="100" t="s">
        <v>67</v>
      </c>
      <c r="O570" s="100" t="s">
        <v>3399</v>
      </c>
      <c r="P570" s="100"/>
      <c r="Q570" s="117"/>
      <c r="R570" s="117"/>
    </row>
    <row r="571" spans="1:18">
      <c r="A571" s="100" t="s">
        <v>16003</v>
      </c>
      <c r="B571" s="100" t="s">
        <v>16004</v>
      </c>
      <c r="C571" s="100" t="s">
        <v>6624</v>
      </c>
      <c r="D571" s="100" t="s">
        <v>8563</v>
      </c>
      <c r="E571" s="100" t="s">
        <v>107</v>
      </c>
      <c r="F571" s="277" t="s">
        <v>73</v>
      </c>
      <c r="G571" s="101">
        <v>5.9</v>
      </c>
      <c r="H571" s="101">
        <v>5.4</v>
      </c>
      <c r="I571" s="101">
        <v>4.0999999999999996</v>
      </c>
      <c r="J571" s="101">
        <v>6</v>
      </c>
      <c r="K571" s="101">
        <v>4.9000000000000004</v>
      </c>
      <c r="L571" s="278">
        <v>197547</v>
      </c>
      <c r="M571" s="100" t="s">
        <v>125</v>
      </c>
      <c r="N571" s="100" t="s">
        <v>67</v>
      </c>
      <c r="O571" s="100" t="s">
        <v>3483</v>
      </c>
      <c r="P571" s="100"/>
      <c r="Q571" s="117"/>
    </row>
    <row r="572" spans="1:18">
      <c r="A572" s="100" t="s">
        <v>15370</v>
      </c>
      <c r="B572" s="100" t="s">
        <v>15371</v>
      </c>
      <c r="C572" s="100" t="s">
        <v>6071</v>
      </c>
      <c r="D572" s="100" t="s">
        <v>8578</v>
      </c>
      <c r="E572" s="100" t="s">
        <v>72</v>
      </c>
      <c r="F572" s="277" t="s">
        <v>65</v>
      </c>
      <c r="G572" s="101">
        <v>5.2</v>
      </c>
      <c r="H572" s="101">
        <v>2.5</v>
      </c>
      <c r="I572" s="101">
        <v>5.7</v>
      </c>
      <c r="J572" s="101">
        <v>4.5999999999999996</v>
      </c>
      <c r="K572" s="101">
        <v>4.5</v>
      </c>
      <c r="L572" s="278">
        <v>70064</v>
      </c>
      <c r="M572" s="100" t="s">
        <v>66</v>
      </c>
      <c r="N572" s="100" t="s">
        <v>67</v>
      </c>
      <c r="O572" s="100" t="s">
        <v>6116</v>
      </c>
      <c r="P572" s="100"/>
      <c r="Q572" s="117"/>
    </row>
    <row r="573" spans="1:18">
      <c r="A573" s="100" t="s">
        <v>16005</v>
      </c>
      <c r="B573" s="100" t="s">
        <v>16006</v>
      </c>
      <c r="C573" s="100" t="s">
        <v>6628</v>
      </c>
      <c r="D573" s="100" t="s">
        <v>8593</v>
      </c>
      <c r="E573" s="100" t="s">
        <v>107</v>
      </c>
      <c r="F573" s="277" t="s">
        <v>65</v>
      </c>
      <c r="G573" s="101">
        <v>6.9</v>
      </c>
      <c r="H573" s="101">
        <v>5.6</v>
      </c>
      <c r="I573" s="101">
        <v>6.2</v>
      </c>
      <c r="J573" s="101">
        <v>3</v>
      </c>
      <c r="K573" s="101">
        <v>4.7</v>
      </c>
      <c r="L573" s="278">
        <v>1831000</v>
      </c>
      <c r="M573" s="100" t="s">
        <v>66</v>
      </c>
      <c r="N573" s="100" t="s">
        <v>67</v>
      </c>
      <c r="O573" s="100" t="s">
        <v>6647</v>
      </c>
      <c r="P573" s="100"/>
      <c r="Q573" s="117"/>
    </row>
    <row r="574" spans="1:18">
      <c r="A574" s="100" t="s">
        <v>15385</v>
      </c>
      <c r="B574" s="100" t="s">
        <v>15386</v>
      </c>
      <c r="C574" s="100" t="s">
        <v>6103</v>
      </c>
      <c r="D574" s="100" t="s">
        <v>8551</v>
      </c>
      <c r="E574" s="100" t="s">
        <v>94</v>
      </c>
      <c r="F574" s="277" t="s">
        <v>73</v>
      </c>
      <c r="G574" s="101">
        <v>8.1999999999999993</v>
      </c>
      <c r="H574" s="101">
        <v>7.4</v>
      </c>
      <c r="I574" s="101">
        <v>5.8</v>
      </c>
      <c r="J574" s="101">
        <v>5</v>
      </c>
      <c r="K574" s="101">
        <v>5.6</v>
      </c>
      <c r="L574" s="278">
        <v>54852</v>
      </c>
      <c r="M574" s="100" t="s">
        <v>66</v>
      </c>
      <c r="N574" s="100" t="s">
        <v>67</v>
      </c>
      <c r="O574" s="100" t="s">
        <v>6148</v>
      </c>
      <c r="P574" s="100"/>
      <c r="Q574" s="117"/>
      <c r="R574" s="116"/>
    </row>
    <row r="575" spans="1:18">
      <c r="A575" s="100" t="s">
        <v>16007</v>
      </c>
      <c r="B575" s="100" t="s">
        <v>16008</v>
      </c>
      <c r="C575" s="100" t="s">
        <v>9491</v>
      </c>
      <c r="D575" s="100" t="s">
        <v>8536</v>
      </c>
      <c r="E575" s="100" t="s">
        <v>72</v>
      </c>
      <c r="F575" s="277" t="s">
        <v>73</v>
      </c>
      <c r="G575" s="101">
        <v>4.5999999999999996</v>
      </c>
      <c r="H575" s="101">
        <v>1.2</v>
      </c>
      <c r="I575" s="101">
        <v>3.9</v>
      </c>
      <c r="J575" s="101">
        <v>4.7</v>
      </c>
      <c r="K575" s="101">
        <v>3.8</v>
      </c>
      <c r="L575" s="278">
        <v>4858</v>
      </c>
      <c r="M575" s="100" t="s">
        <v>66</v>
      </c>
      <c r="N575" s="100" t="s">
        <v>190</v>
      </c>
      <c r="O575" s="100" t="s">
        <v>1247</v>
      </c>
      <c r="P575" s="100"/>
      <c r="Q575" s="116"/>
    </row>
    <row r="576" spans="1:18">
      <c r="A576" s="100" t="s">
        <v>16009</v>
      </c>
      <c r="B576" s="100" t="s">
        <v>16010</v>
      </c>
      <c r="C576" s="100" t="s">
        <v>9494</v>
      </c>
      <c r="D576" s="100" t="s">
        <v>8534</v>
      </c>
      <c r="E576" s="100" t="s">
        <v>72</v>
      </c>
      <c r="F576" s="277" t="s">
        <v>65</v>
      </c>
      <c r="G576" s="101">
        <v>4.5999999999999996</v>
      </c>
      <c r="H576" s="101">
        <v>4.4000000000000004</v>
      </c>
      <c r="I576" s="101">
        <v>3.3</v>
      </c>
      <c r="J576" s="101">
        <v>5.4</v>
      </c>
      <c r="K576" s="101">
        <v>4.4000000000000004</v>
      </c>
      <c r="L576" s="278">
        <v>6716</v>
      </c>
      <c r="M576" s="100" t="s">
        <v>66</v>
      </c>
      <c r="N576" s="100" t="s">
        <v>190</v>
      </c>
      <c r="O576" s="100"/>
      <c r="P576" s="100"/>
      <c r="Q576" s="116"/>
    </row>
    <row r="577" spans="1:17">
      <c r="A577" s="100" t="s">
        <v>15915</v>
      </c>
      <c r="B577" s="100" t="s">
        <v>15916</v>
      </c>
      <c r="C577" s="100" t="s">
        <v>6546</v>
      </c>
      <c r="D577" s="100" t="s">
        <v>8540</v>
      </c>
      <c r="E577" s="100" t="s">
        <v>196</v>
      </c>
      <c r="F577" s="277" t="s">
        <v>65</v>
      </c>
      <c r="G577" s="101">
        <v>4.0999999999999996</v>
      </c>
      <c r="H577" s="101">
        <v>9</v>
      </c>
      <c r="I577" s="101">
        <v>1.7</v>
      </c>
      <c r="J577" s="101">
        <v>5.5</v>
      </c>
      <c r="K577" s="101">
        <v>4.3</v>
      </c>
      <c r="L577" s="278">
        <v>21834</v>
      </c>
      <c r="M577" s="100" t="s">
        <v>66</v>
      </c>
      <c r="N577" s="100" t="s">
        <v>264</v>
      </c>
      <c r="O577" s="100" t="s">
        <v>6567</v>
      </c>
      <c r="P577" s="100"/>
      <c r="Q577" s="117"/>
    </row>
    <row r="578" spans="1:17">
      <c r="A578" s="100" t="s">
        <v>15917</v>
      </c>
      <c r="B578" s="100" t="s">
        <v>15918</v>
      </c>
      <c r="C578" s="100" t="s">
        <v>6550</v>
      </c>
      <c r="D578" s="100" t="s">
        <v>8548</v>
      </c>
      <c r="E578" s="100" t="s">
        <v>64</v>
      </c>
      <c r="F578" s="277" t="s">
        <v>73</v>
      </c>
      <c r="G578" s="101">
        <v>9.1999999999999993</v>
      </c>
      <c r="H578" s="101">
        <v>5.2</v>
      </c>
      <c r="I578" s="101">
        <v>8.6</v>
      </c>
      <c r="J578" s="101">
        <v>6.9</v>
      </c>
      <c r="K578" s="101">
        <v>6.8</v>
      </c>
      <c r="L578" s="278">
        <v>86790</v>
      </c>
      <c r="M578" s="100" t="s">
        <v>66</v>
      </c>
      <c r="N578" s="100" t="s">
        <v>67</v>
      </c>
      <c r="O578" s="100" t="s">
        <v>6571</v>
      </c>
      <c r="P578" s="100"/>
      <c r="Q578" s="116"/>
    </row>
    <row r="579" spans="1:17">
      <c r="A579" s="100" t="s">
        <v>12536</v>
      </c>
      <c r="B579" s="100" t="s">
        <v>12537</v>
      </c>
      <c r="C579" s="100" t="s">
        <v>913</v>
      </c>
      <c r="D579" s="100" t="s">
        <v>8567</v>
      </c>
      <c r="E579" s="100" t="s">
        <v>72</v>
      </c>
      <c r="F579" s="277" t="s">
        <v>65</v>
      </c>
      <c r="G579" s="101">
        <v>5</v>
      </c>
      <c r="H579" s="101">
        <v>5.2</v>
      </c>
      <c r="I579" s="101">
        <v>4.5</v>
      </c>
      <c r="J579" s="101">
        <v>5.0999999999999996</v>
      </c>
      <c r="K579" s="101">
        <v>5</v>
      </c>
      <c r="L579" s="278">
        <v>392138</v>
      </c>
      <c r="M579" s="100" t="s">
        <v>66</v>
      </c>
      <c r="N579" s="100" t="s">
        <v>67</v>
      </c>
      <c r="O579" s="100" t="s">
        <v>906</v>
      </c>
      <c r="P579" s="100"/>
      <c r="Q579" s="117"/>
    </row>
    <row r="580" spans="1:17">
      <c r="A580" s="100" t="s">
        <v>12434</v>
      </c>
      <c r="B580" s="100" t="s">
        <v>12435</v>
      </c>
      <c r="C580" s="100" t="s">
        <v>724</v>
      </c>
      <c r="D580" s="100" t="s">
        <v>8557</v>
      </c>
      <c r="E580" s="100" t="s">
        <v>107</v>
      </c>
      <c r="F580" s="277" t="s">
        <v>252</v>
      </c>
      <c r="G580" s="101">
        <v>6.5</v>
      </c>
      <c r="H580" s="101">
        <v>8.6</v>
      </c>
      <c r="I580" s="101">
        <v>5.5</v>
      </c>
      <c r="J580" s="101">
        <v>4.9000000000000004</v>
      </c>
      <c r="K580" s="101">
        <v>5.8</v>
      </c>
      <c r="L580" s="278">
        <v>81339</v>
      </c>
      <c r="M580" s="100" t="s">
        <v>66</v>
      </c>
      <c r="N580" s="100" t="s">
        <v>67</v>
      </c>
      <c r="O580" s="100" t="s">
        <v>717</v>
      </c>
      <c r="P580" s="100"/>
      <c r="Q580" s="117"/>
    </row>
    <row r="581" spans="1:17">
      <c r="A581" s="100" t="s">
        <v>15022</v>
      </c>
      <c r="B581" s="100" t="s">
        <v>5482</v>
      </c>
      <c r="C581" s="100" t="s">
        <v>5483</v>
      </c>
      <c r="D581" s="100" t="s">
        <v>8564</v>
      </c>
      <c r="E581" s="100" t="s">
        <v>72</v>
      </c>
      <c r="F581" s="277" t="s">
        <v>65</v>
      </c>
      <c r="G581" s="101">
        <v>5.0999999999999996</v>
      </c>
      <c r="H581" s="101">
        <v>8</v>
      </c>
      <c r="I581" s="101">
        <v>3.7</v>
      </c>
      <c r="J581" s="101">
        <v>6.1</v>
      </c>
      <c r="K581" s="101">
        <v>5</v>
      </c>
      <c r="L581" s="278">
        <v>2738</v>
      </c>
      <c r="M581" s="100" t="s">
        <v>66</v>
      </c>
      <c r="N581" s="100" t="s">
        <v>543</v>
      </c>
      <c r="O581" s="100" t="s">
        <v>5508</v>
      </c>
      <c r="P581" s="100"/>
      <c r="Q581" s="117"/>
    </row>
    <row r="582" spans="1:17">
      <c r="A582" s="100" t="s">
        <v>15919</v>
      </c>
      <c r="B582" s="100" t="s">
        <v>15920</v>
      </c>
      <c r="C582" s="100" t="s">
        <v>9412</v>
      </c>
      <c r="D582" s="100" t="s">
        <v>8541</v>
      </c>
      <c r="E582" s="100" t="s">
        <v>72</v>
      </c>
      <c r="F582" s="277" t="s">
        <v>73</v>
      </c>
      <c r="G582" s="101">
        <v>5.6</v>
      </c>
      <c r="H582" s="101">
        <v>4.0999999999999996</v>
      </c>
      <c r="I582" s="101">
        <v>4.9000000000000004</v>
      </c>
      <c r="J582" s="101">
        <v>5.2</v>
      </c>
      <c r="K582" s="101">
        <v>4.9000000000000004</v>
      </c>
      <c r="L582" s="278">
        <v>15725</v>
      </c>
      <c r="M582" s="100" t="s">
        <v>66</v>
      </c>
      <c r="N582" s="100" t="s">
        <v>103</v>
      </c>
      <c r="O582" s="100" t="s">
        <v>9413</v>
      </c>
      <c r="P582" s="100"/>
      <c r="Q582" s="117"/>
    </row>
    <row r="583" spans="1:17">
      <c r="A583" s="100" t="s">
        <v>15921</v>
      </c>
      <c r="B583" s="100" t="s">
        <v>15922</v>
      </c>
      <c r="C583" s="100" t="s">
        <v>6554</v>
      </c>
      <c r="D583" s="100" t="s">
        <v>8580</v>
      </c>
      <c r="E583" s="100" t="s">
        <v>196</v>
      </c>
      <c r="F583" s="277" t="s">
        <v>73</v>
      </c>
      <c r="G583" s="101">
        <v>3.8</v>
      </c>
      <c r="H583" s="101">
        <v>2.8</v>
      </c>
      <c r="I583" s="101">
        <v>1.9</v>
      </c>
      <c r="J583" s="101">
        <v>6.9</v>
      </c>
      <c r="K583" s="101">
        <v>4.5</v>
      </c>
      <c r="L583" s="278">
        <v>204925</v>
      </c>
      <c r="M583" s="100" t="s">
        <v>66</v>
      </c>
      <c r="N583" s="100" t="s">
        <v>247</v>
      </c>
      <c r="O583" s="100" t="s">
        <v>6575</v>
      </c>
      <c r="P583" s="100"/>
      <c r="Q583" s="117"/>
    </row>
    <row r="584" spans="1:17">
      <c r="A584" s="100" t="s">
        <v>16011</v>
      </c>
      <c r="B584" s="100" t="s">
        <v>16012</v>
      </c>
      <c r="C584" s="100" t="s">
        <v>6632</v>
      </c>
      <c r="D584" s="100" t="s">
        <v>83</v>
      </c>
      <c r="E584" s="100" t="s">
        <v>72</v>
      </c>
      <c r="F584" s="277" t="s">
        <v>65</v>
      </c>
      <c r="G584" s="101">
        <v>4.8</v>
      </c>
      <c r="H584" s="101">
        <v>4.4000000000000004</v>
      </c>
      <c r="I584" s="101">
        <v>2.8</v>
      </c>
      <c r="J584" s="101">
        <v>6.2</v>
      </c>
      <c r="K584" s="101">
        <v>4.8</v>
      </c>
      <c r="L584" s="278">
        <v>2921577</v>
      </c>
      <c r="M584" s="100" t="s">
        <v>66</v>
      </c>
      <c r="N584" s="100" t="s">
        <v>67</v>
      </c>
      <c r="O584" s="100" t="s">
        <v>6651</v>
      </c>
      <c r="P584" s="100"/>
      <c r="Q584" s="117"/>
    </row>
    <row r="585" spans="1:17">
      <c r="A585" s="100" t="s">
        <v>13126</v>
      </c>
      <c r="B585" s="100" t="s">
        <v>13127</v>
      </c>
      <c r="C585" s="100" t="s">
        <v>2046</v>
      </c>
      <c r="D585" s="100" t="s">
        <v>8535</v>
      </c>
      <c r="E585" s="100" t="s">
        <v>72</v>
      </c>
      <c r="F585" s="277" t="s">
        <v>65</v>
      </c>
      <c r="G585" s="101">
        <v>5.6</v>
      </c>
      <c r="H585" s="101">
        <v>10</v>
      </c>
      <c r="I585" s="101">
        <v>4</v>
      </c>
      <c r="J585" s="101">
        <v>6</v>
      </c>
      <c r="K585" s="101">
        <v>5.5</v>
      </c>
      <c r="L585" s="278">
        <v>195760</v>
      </c>
      <c r="M585" s="100" t="s">
        <v>66</v>
      </c>
      <c r="N585" s="100" t="s">
        <v>67</v>
      </c>
      <c r="O585" s="100" t="s">
        <v>2033</v>
      </c>
      <c r="P585" s="100"/>
      <c r="Q585" s="117"/>
    </row>
    <row r="586" spans="1:17">
      <c r="A586" s="100" t="s">
        <v>14521</v>
      </c>
      <c r="B586" s="100" t="s">
        <v>14522</v>
      </c>
      <c r="C586" s="100" t="s">
        <v>4602</v>
      </c>
      <c r="D586" s="100" t="s">
        <v>8555</v>
      </c>
      <c r="E586" s="100" t="s">
        <v>196</v>
      </c>
      <c r="F586" s="277" t="s">
        <v>73</v>
      </c>
      <c r="G586" s="101">
        <v>4.2</v>
      </c>
      <c r="H586" s="101">
        <v>6.7</v>
      </c>
      <c r="I586" s="101">
        <v>6.5</v>
      </c>
      <c r="J586" s="101">
        <v>3.3</v>
      </c>
      <c r="K586" s="101">
        <v>4.4000000000000004</v>
      </c>
      <c r="L586" s="278">
        <v>22712</v>
      </c>
      <c r="M586" s="100" t="s">
        <v>66</v>
      </c>
      <c r="N586" s="100" t="s">
        <v>543</v>
      </c>
      <c r="O586" s="100" t="s">
        <v>4578</v>
      </c>
      <c r="P586" s="117"/>
      <c r="Q586" s="117"/>
    </row>
    <row r="587" spans="1:17">
      <c r="A587" s="100" t="s">
        <v>14511</v>
      </c>
      <c r="B587" s="100" t="s">
        <v>14512</v>
      </c>
      <c r="C587" s="100" t="s">
        <v>4581</v>
      </c>
      <c r="D587" s="100" t="s">
        <v>8545</v>
      </c>
      <c r="E587" s="100" t="s">
        <v>201</v>
      </c>
      <c r="F587" s="277" t="s">
        <v>65</v>
      </c>
      <c r="G587" s="101">
        <v>1.6</v>
      </c>
      <c r="H587" s="101">
        <v>7.9</v>
      </c>
      <c r="I587" s="101">
        <v>4.0999999999999996</v>
      </c>
      <c r="J587" s="101">
        <v>2.4</v>
      </c>
      <c r="K587" s="101">
        <v>3.9</v>
      </c>
      <c r="L587" s="278">
        <v>48531</v>
      </c>
      <c r="M587" s="100" t="s">
        <v>66</v>
      </c>
      <c r="N587" s="100" t="s">
        <v>67</v>
      </c>
      <c r="O587" s="100" t="s">
        <v>4555</v>
      </c>
      <c r="P587" s="100"/>
      <c r="Q587" s="117"/>
    </row>
    <row r="588" spans="1:17">
      <c r="A588" s="100" t="s">
        <v>14783</v>
      </c>
      <c r="B588" s="100" t="s">
        <v>14784</v>
      </c>
      <c r="C588" s="100" t="s">
        <v>5077</v>
      </c>
      <c r="D588" s="100" t="s">
        <v>8577</v>
      </c>
      <c r="E588" s="100" t="s">
        <v>72</v>
      </c>
      <c r="F588" s="277" t="s">
        <v>65</v>
      </c>
      <c r="G588" s="101">
        <v>5.5</v>
      </c>
      <c r="H588" s="101">
        <v>4.2</v>
      </c>
      <c r="I588" s="101">
        <v>4.5999999999999996</v>
      </c>
      <c r="J588" s="101">
        <v>3.2</v>
      </c>
      <c r="K588" s="101">
        <v>4</v>
      </c>
      <c r="L588" s="278">
        <v>42400000</v>
      </c>
      <c r="M588" s="100" t="s">
        <v>66</v>
      </c>
      <c r="N588" s="100" t="s">
        <v>67</v>
      </c>
      <c r="O588" s="100" t="s">
        <v>5096</v>
      </c>
      <c r="P588" s="100"/>
      <c r="Q588" s="117"/>
    </row>
    <row r="589" spans="1:17">
      <c r="A589" s="100" t="s">
        <v>12558</v>
      </c>
      <c r="B589" s="100" t="s">
        <v>12559</v>
      </c>
      <c r="C589" s="100" t="s">
        <v>955</v>
      </c>
      <c r="D589" s="100" t="s">
        <v>8538</v>
      </c>
      <c r="E589" s="100" t="s">
        <v>107</v>
      </c>
      <c r="F589" s="277" t="s">
        <v>65</v>
      </c>
      <c r="G589" s="101">
        <v>6.7</v>
      </c>
      <c r="H589" s="101">
        <v>4.5</v>
      </c>
      <c r="I589" s="101">
        <v>6.1</v>
      </c>
      <c r="J589" s="101">
        <v>7.2</v>
      </c>
      <c r="K589" s="101">
        <v>5.8</v>
      </c>
      <c r="L589" s="278">
        <v>8799032</v>
      </c>
      <c r="M589" s="100" t="s">
        <v>66</v>
      </c>
      <c r="N589" s="100" t="s">
        <v>67</v>
      </c>
      <c r="O589" s="100" t="s">
        <v>948</v>
      </c>
      <c r="P589" s="100"/>
      <c r="Q589" s="117"/>
    </row>
    <row r="590" spans="1:17">
      <c r="A590" s="100" t="s">
        <v>16013</v>
      </c>
      <c r="B590" s="100" t="s">
        <v>16014</v>
      </c>
      <c r="C590" s="100" t="s">
        <v>6636</v>
      </c>
      <c r="D590" s="100" t="s">
        <v>8555</v>
      </c>
      <c r="E590" s="100" t="s">
        <v>72</v>
      </c>
      <c r="F590" s="277" t="s">
        <v>65</v>
      </c>
      <c r="G590" s="101">
        <v>4.5</v>
      </c>
      <c r="H590" s="101">
        <v>8.3000000000000007</v>
      </c>
      <c r="I590" s="101">
        <v>4.2</v>
      </c>
      <c r="J590" s="101">
        <v>5.3</v>
      </c>
      <c r="K590" s="101">
        <v>4.8</v>
      </c>
      <c r="L590" s="278">
        <v>291104</v>
      </c>
      <c r="M590" s="100" t="s">
        <v>66</v>
      </c>
      <c r="N590" s="100" t="s">
        <v>190</v>
      </c>
      <c r="O590" s="100" t="s">
        <v>6655</v>
      </c>
      <c r="P590" s="116"/>
      <c r="Q590" s="116"/>
    </row>
    <row r="591" spans="1:17">
      <c r="A591" s="100" t="s">
        <v>16015</v>
      </c>
      <c r="B591" s="100" t="s">
        <v>16016</v>
      </c>
      <c r="C591" s="100" t="s">
        <v>6640</v>
      </c>
      <c r="D591" s="100" t="s">
        <v>100</v>
      </c>
      <c r="E591" s="100" t="s">
        <v>72</v>
      </c>
      <c r="F591" s="277" t="s">
        <v>73</v>
      </c>
      <c r="G591" s="101">
        <v>4.8</v>
      </c>
      <c r="H591" s="101">
        <v>4.7</v>
      </c>
      <c r="I591" s="101">
        <v>6</v>
      </c>
      <c r="J591" s="101">
        <v>5</v>
      </c>
      <c r="K591" s="101">
        <v>5.0999999999999996</v>
      </c>
      <c r="L591" s="278">
        <v>22740144</v>
      </c>
      <c r="M591" s="100" t="s">
        <v>245</v>
      </c>
      <c r="N591" s="100" t="s">
        <v>190</v>
      </c>
      <c r="O591" s="100" t="s">
        <v>6659</v>
      </c>
      <c r="P591" s="116"/>
      <c r="Q591" s="116"/>
    </row>
    <row r="592" spans="1:17">
      <c r="A592" s="100" t="s">
        <v>12446</v>
      </c>
      <c r="B592" s="100" t="s">
        <v>12447</v>
      </c>
      <c r="C592" s="100" t="s">
        <v>746</v>
      </c>
      <c r="D592" s="100" t="s">
        <v>100</v>
      </c>
      <c r="E592" s="100" t="s">
        <v>196</v>
      </c>
      <c r="F592" s="277" t="s">
        <v>65</v>
      </c>
      <c r="G592" s="101">
        <v>4.2</v>
      </c>
      <c r="H592" s="101">
        <v>7.2</v>
      </c>
      <c r="I592" s="101">
        <v>6.1</v>
      </c>
      <c r="J592" s="101">
        <v>1.8</v>
      </c>
      <c r="K592" s="101">
        <v>5.2</v>
      </c>
      <c r="L592" s="278">
        <v>5886505</v>
      </c>
      <c r="M592" s="100" t="s">
        <v>66</v>
      </c>
      <c r="N592" s="100" t="s">
        <v>67</v>
      </c>
      <c r="O592" s="100" t="s">
        <v>739</v>
      </c>
      <c r="P592" s="100"/>
      <c r="Q592" s="116"/>
    </row>
    <row r="593" spans="1:18">
      <c r="A593" s="100" t="s">
        <v>14143</v>
      </c>
      <c r="B593" s="100" t="s">
        <v>14145</v>
      </c>
      <c r="C593" s="100" t="s">
        <v>3837</v>
      </c>
      <c r="D593" s="100" t="s">
        <v>8542</v>
      </c>
      <c r="E593" s="100" t="s">
        <v>72</v>
      </c>
      <c r="F593" s="277" t="s">
        <v>65</v>
      </c>
      <c r="G593" s="101">
        <v>5.5</v>
      </c>
      <c r="H593" s="101">
        <v>7.7</v>
      </c>
      <c r="I593" s="101">
        <v>3.7</v>
      </c>
      <c r="J593" s="101">
        <v>2.2000000000000002</v>
      </c>
      <c r="K593" s="101">
        <v>4</v>
      </c>
      <c r="L593" s="278">
        <v>1350000</v>
      </c>
      <c r="M593" s="100" t="s">
        <v>66</v>
      </c>
      <c r="N593" s="100" t="s">
        <v>67</v>
      </c>
      <c r="O593" s="100" t="s">
        <v>3814</v>
      </c>
      <c r="P593" s="117"/>
      <c r="Q593" s="117"/>
    </row>
    <row r="594" spans="1:18">
      <c r="A594" s="100" t="s">
        <v>15271</v>
      </c>
      <c r="B594" s="100" t="s">
        <v>15272</v>
      </c>
      <c r="C594" s="100" t="s">
        <v>5907</v>
      </c>
      <c r="D594" s="100" t="s">
        <v>8548</v>
      </c>
      <c r="E594" s="100" t="s">
        <v>107</v>
      </c>
      <c r="F594" s="277" t="s">
        <v>65</v>
      </c>
      <c r="G594" s="101">
        <v>6.8</v>
      </c>
      <c r="H594" s="101">
        <v>6</v>
      </c>
      <c r="I594" s="101">
        <v>10</v>
      </c>
      <c r="J594" s="101">
        <v>2.5</v>
      </c>
      <c r="K594" s="101">
        <v>5.5</v>
      </c>
      <c r="L594" s="278">
        <v>284191</v>
      </c>
      <c r="M594" s="100" t="s">
        <v>66</v>
      </c>
      <c r="N594" s="100" t="s">
        <v>67</v>
      </c>
      <c r="O594" s="100" t="s">
        <v>5927</v>
      </c>
      <c r="P594" s="116"/>
      <c r="Q594" s="117"/>
    </row>
    <row r="595" spans="1:18">
      <c r="A595" s="100" t="s">
        <v>13391</v>
      </c>
      <c r="B595" s="100" t="s">
        <v>8798</v>
      </c>
      <c r="C595" s="100" t="s">
        <v>13392</v>
      </c>
      <c r="D595" s="100" t="s">
        <v>100</v>
      </c>
      <c r="E595" s="100" t="s">
        <v>94</v>
      </c>
      <c r="F595" s="277" t="s">
        <v>65</v>
      </c>
      <c r="G595" s="101">
        <v>7.7</v>
      </c>
      <c r="H595" s="101">
        <v>8.4</v>
      </c>
      <c r="I595" s="101">
        <v>0.8</v>
      </c>
      <c r="J595" s="101">
        <v>7.4</v>
      </c>
      <c r="K595" s="101">
        <v>7.3</v>
      </c>
      <c r="L595" s="278">
        <v>2283514</v>
      </c>
      <c r="M595" s="100" t="s">
        <v>66</v>
      </c>
      <c r="N595" s="100" t="s">
        <v>67</v>
      </c>
      <c r="O595" s="100" t="s">
        <v>8799</v>
      </c>
      <c r="P595" s="100"/>
      <c r="Q595" s="117"/>
    </row>
    <row r="596" spans="1:18">
      <c r="A596" s="100" t="s">
        <v>16019</v>
      </c>
      <c r="B596" s="100" t="s">
        <v>16020</v>
      </c>
      <c r="C596" s="100" t="s">
        <v>9499</v>
      </c>
      <c r="D596" s="100" t="s">
        <v>8534</v>
      </c>
      <c r="E596" s="100" t="s">
        <v>107</v>
      </c>
      <c r="F596" s="277" t="s">
        <v>73</v>
      </c>
      <c r="G596" s="101">
        <v>6.4</v>
      </c>
      <c r="H596" s="101">
        <v>5.0999999999999996</v>
      </c>
      <c r="I596" s="101">
        <v>4.8</v>
      </c>
      <c r="J596" s="101">
        <v>6</v>
      </c>
      <c r="K596" s="101">
        <v>5.3</v>
      </c>
      <c r="L596" s="278">
        <v>16649</v>
      </c>
      <c r="M596" s="100" t="s">
        <v>66</v>
      </c>
      <c r="N596" s="100" t="s">
        <v>247</v>
      </c>
      <c r="O596" s="100"/>
      <c r="P596" s="100"/>
      <c r="Q596" s="117"/>
    </row>
    <row r="597" spans="1:18">
      <c r="A597" s="100" t="s">
        <v>16021</v>
      </c>
      <c r="B597" s="100" t="s">
        <v>16022</v>
      </c>
      <c r="C597" s="100" t="s">
        <v>9502</v>
      </c>
      <c r="D597" s="100" t="s">
        <v>8541</v>
      </c>
      <c r="E597" s="100" t="s">
        <v>72</v>
      </c>
      <c r="F597" s="277" t="s">
        <v>73</v>
      </c>
      <c r="G597" s="101">
        <v>4.4000000000000004</v>
      </c>
      <c r="H597" s="101">
        <v>4.5</v>
      </c>
      <c r="I597" s="101">
        <v>4.0999999999999996</v>
      </c>
      <c r="J597" s="101">
        <v>5.7</v>
      </c>
      <c r="K597" s="101">
        <v>4.7</v>
      </c>
      <c r="L597" s="278">
        <v>3887</v>
      </c>
      <c r="M597" s="100" t="s">
        <v>66</v>
      </c>
      <c r="N597" s="100" t="s">
        <v>247</v>
      </c>
      <c r="O597" s="100"/>
      <c r="P597" s="100"/>
      <c r="Q597" s="117"/>
    </row>
    <row r="598" spans="1:18">
      <c r="A598" s="100" t="s">
        <v>13472</v>
      </c>
      <c r="B598" s="100" t="s">
        <v>13473</v>
      </c>
      <c r="C598" s="100" t="s">
        <v>11868</v>
      </c>
      <c r="D598" s="100" t="s">
        <v>116</v>
      </c>
      <c r="E598" s="100" t="s">
        <v>72</v>
      </c>
      <c r="F598" s="277"/>
      <c r="G598" s="101">
        <v>5.3</v>
      </c>
      <c r="H598" s="101">
        <v>6.5</v>
      </c>
      <c r="I598" s="101">
        <v>2</v>
      </c>
      <c r="J598" s="101">
        <v>6.1</v>
      </c>
      <c r="K598" s="101">
        <v>5.2</v>
      </c>
      <c r="L598" s="278">
        <v>3836</v>
      </c>
      <c r="M598" s="100" t="s">
        <v>66</v>
      </c>
      <c r="N598" s="100" t="s">
        <v>543</v>
      </c>
      <c r="O598" s="100"/>
      <c r="P598" s="100"/>
      <c r="Q598" s="117"/>
    </row>
    <row r="599" spans="1:18">
      <c r="A599" s="100" t="s">
        <v>16023</v>
      </c>
      <c r="B599" s="100" t="s">
        <v>16024</v>
      </c>
      <c r="C599" s="100" t="s">
        <v>6643</v>
      </c>
      <c r="D599" s="100" t="s">
        <v>8541</v>
      </c>
      <c r="E599" s="100" t="s">
        <v>196</v>
      </c>
      <c r="F599" s="277" t="s">
        <v>95</v>
      </c>
      <c r="G599" s="101">
        <v>4.0999999999999996</v>
      </c>
      <c r="H599" s="101">
        <v>4.0999999999999996</v>
      </c>
      <c r="I599" s="101">
        <v>6.1</v>
      </c>
      <c r="J599" s="101">
        <v>4.3</v>
      </c>
      <c r="K599" s="101">
        <v>5.0999999999999996</v>
      </c>
      <c r="L599" s="278">
        <v>10452</v>
      </c>
      <c r="M599" s="100" t="s">
        <v>66</v>
      </c>
      <c r="N599" s="100" t="s">
        <v>247</v>
      </c>
      <c r="O599" s="100"/>
      <c r="P599" s="100"/>
      <c r="Q599" s="116"/>
    </row>
    <row r="600" spans="1:18">
      <c r="A600" s="100" t="s">
        <v>16025</v>
      </c>
      <c r="B600" s="100" t="s">
        <v>16026</v>
      </c>
      <c r="C600" s="100" t="s">
        <v>6646</v>
      </c>
      <c r="D600" s="100" t="s">
        <v>8544</v>
      </c>
      <c r="E600" s="100" t="s">
        <v>94</v>
      </c>
      <c r="F600" s="277" t="s">
        <v>73</v>
      </c>
      <c r="G600" s="101">
        <v>7.3</v>
      </c>
      <c r="H600" s="101">
        <v>8.3000000000000007</v>
      </c>
      <c r="I600" s="101">
        <v>5.9</v>
      </c>
      <c r="J600" s="101">
        <v>6.5</v>
      </c>
      <c r="K600" s="101">
        <v>6.3</v>
      </c>
      <c r="L600" s="278">
        <v>48386</v>
      </c>
      <c r="M600" s="100" t="s">
        <v>66</v>
      </c>
      <c r="N600" s="100" t="s">
        <v>103</v>
      </c>
      <c r="O600" s="100" t="s">
        <v>6666</v>
      </c>
      <c r="P600" s="100"/>
      <c r="Q600" s="117"/>
      <c r="R600" s="117"/>
    </row>
    <row r="601" spans="1:18">
      <c r="A601" s="100" t="s">
        <v>16027</v>
      </c>
      <c r="B601" s="100" t="s">
        <v>16028</v>
      </c>
      <c r="C601" s="100" t="s">
        <v>9505</v>
      </c>
      <c r="D601" s="100" t="s">
        <v>8544</v>
      </c>
      <c r="E601" s="100" t="s">
        <v>72</v>
      </c>
      <c r="F601" s="277" t="s">
        <v>65</v>
      </c>
      <c r="G601" s="101">
        <v>4.7</v>
      </c>
      <c r="H601" s="101">
        <v>5.8</v>
      </c>
      <c r="I601" s="101">
        <v>5.5</v>
      </c>
      <c r="J601" s="101">
        <v>5.3</v>
      </c>
      <c r="K601" s="101">
        <v>5.4</v>
      </c>
      <c r="L601" s="278">
        <v>2062</v>
      </c>
      <c r="M601" s="100" t="s">
        <v>66</v>
      </c>
      <c r="N601" s="100" t="s">
        <v>103</v>
      </c>
      <c r="O601" s="100"/>
      <c r="P601" s="100"/>
      <c r="Q601" s="117"/>
    </row>
    <row r="602" spans="1:18">
      <c r="A602" s="100" t="s">
        <v>12987</v>
      </c>
      <c r="B602" s="100" t="s">
        <v>12988</v>
      </c>
      <c r="C602" s="100" t="s">
        <v>1761</v>
      </c>
      <c r="D602" s="100" t="s">
        <v>100</v>
      </c>
      <c r="E602" s="100" t="s">
        <v>72</v>
      </c>
      <c r="F602" s="277" t="s">
        <v>95</v>
      </c>
      <c r="G602" s="101">
        <v>4.5999999999999996</v>
      </c>
      <c r="H602" s="101">
        <v>6.2</v>
      </c>
      <c r="I602" s="101">
        <v>5.0999999999999996</v>
      </c>
      <c r="J602" s="101">
        <v>3.3</v>
      </c>
      <c r="K602" s="101">
        <v>5</v>
      </c>
      <c r="L602" s="278">
        <v>27797837</v>
      </c>
      <c r="M602" s="100" t="s">
        <v>66</v>
      </c>
      <c r="N602" s="100" t="s">
        <v>67</v>
      </c>
      <c r="O602" s="100" t="s">
        <v>1748</v>
      </c>
      <c r="P602" s="100"/>
      <c r="Q602" s="116"/>
    </row>
    <row r="603" spans="1:18">
      <c r="A603" s="100" t="s">
        <v>15923</v>
      </c>
      <c r="B603" s="100" t="s">
        <v>15924</v>
      </c>
      <c r="C603" s="100" t="s">
        <v>6558</v>
      </c>
      <c r="D603" s="100" t="s">
        <v>83</v>
      </c>
      <c r="E603" s="100" t="s">
        <v>201</v>
      </c>
      <c r="F603" s="277" t="s">
        <v>73</v>
      </c>
      <c r="G603" s="101">
        <v>2</v>
      </c>
      <c r="H603" s="101">
        <v>2.5</v>
      </c>
      <c r="I603" s="101">
        <v>4.5</v>
      </c>
      <c r="J603" s="101">
        <v>7.1</v>
      </c>
      <c r="K603" s="101">
        <v>4.2</v>
      </c>
      <c r="L603" s="278">
        <v>19183682</v>
      </c>
      <c r="M603" s="100" t="s">
        <v>66</v>
      </c>
      <c r="N603" s="100" t="s">
        <v>67</v>
      </c>
      <c r="O603" s="100" t="s">
        <v>6579</v>
      </c>
      <c r="P603" s="100"/>
      <c r="Q603" s="117"/>
    </row>
    <row r="604" spans="1:18">
      <c r="A604" s="100" t="s">
        <v>12538</v>
      </c>
      <c r="B604" s="100" t="s">
        <v>12539</v>
      </c>
      <c r="C604" s="100" t="s">
        <v>917</v>
      </c>
      <c r="D604" s="100" t="s">
        <v>8541</v>
      </c>
      <c r="E604" s="100" t="s">
        <v>107</v>
      </c>
      <c r="F604" s="277" t="s">
        <v>65</v>
      </c>
      <c r="G604" s="101">
        <v>6.7</v>
      </c>
      <c r="H604" s="101">
        <v>6.4</v>
      </c>
      <c r="I604" s="101">
        <v>4.7</v>
      </c>
      <c r="J604" s="101">
        <v>5.5</v>
      </c>
      <c r="K604" s="101">
        <v>5.3</v>
      </c>
      <c r="L604" s="278">
        <v>81924</v>
      </c>
      <c r="M604" s="100" t="s">
        <v>66</v>
      </c>
      <c r="N604" s="100" t="s">
        <v>67</v>
      </c>
      <c r="O604" s="100" t="s">
        <v>910</v>
      </c>
      <c r="P604" s="100"/>
      <c r="Q604" s="117"/>
    </row>
    <row r="605" spans="1:18">
      <c r="A605" s="100" t="s">
        <v>14582</v>
      </c>
      <c r="B605" s="100" t="s">
        <v>14583</v>
      </c>
      <c r="C605" s="100" t="s">
        <v>4721</v>
      </c>
      <c r="D605" s="100" t="s">
        <v>8540</v>
      </c>
      <c r="E605" s="100" t="s">
        <v>107</v>
      </c>
      <c r="F605" s="277" t="s">
        <v>73</v>
      </c>
      <c r="G605" s="101">
        <v>6.5</v>
      </c>
      <c r="H605" s="101">
        <v>10</v>
      </c>
      <c r="I605" s="101">
        <v>3.9</v>
      </c>
      <c r="J605" s="101">
        <v>6.2</v>
      </c>
      <c r="K605" s="101">
        <v>5.0999999999999996</v>
      </c>
      <c r="L605" s="278">
        <v>9118</v>
      </c>
      <c r="M605" s="100" t="s">
        <v>66</v>
      </c>
      <c r="N605" s="100" t="s">
        <v>67</v>
      </c>
      <c r="O605" s="100" t="s">
        <v>4718</v>
      </c>
      <c r="P605" s="100"/>
      <c r="Q605" s="117"/>
    </row>
    <row r="606" spans="1:18">
      <c r="A606" s="100" t="s">
        <v>16029</v>
      </c>
      <c r="B606" s="100" t="s">
        <v>16030</v>
      </c>
      <c r="C606" s="100" t="s">
        <v>9508</v>
      </c>
      <c r="D606" s="100" t="s">
        <v>8537</v>
      </c>
      <c r="E606" s="100" t="s">
        <v>107</v>
      </c>
      <c r="F606" s="277" t="s">
        <v>65</v>
      </c>
      <c r="G606" s="101">
        <v>6.2</v>
      </c>
      <c r="H606" s="101">
        <v>6.4</v>
      </c>
      <c r="I606" s="101">
        <v>7.3</v>
      </c>
      <c r="J606" s="101">
        <v>5</v>
      </c>
      <c r="K606" s="101">
        <v>6</v>
      </c>
      <c r="L606" s="278">
        <v>136331</v>
      </c>
      <c r="M606" s="100" t="s">
        <v>66</v>
      </c>
      <c r="N606" s="100" t="s">
        <v>190</v>
      </c>
      <c r="O606" s="100"/>
      <c r="P606" s="100"/>
      <c r="Q606" s="117"/>
    </row>
    <row r="607" spans="1:18">
      <c r="A607" s="100" t="s">
        <v>15378</v>
      </c>
      <c r="B607" s="100" t="s">
        <v>15379</v>
      </c>
      <c r="C607" s="100" t="s">
        <v>6087</v>
      </c>
      <c r="D607" s="100" t="s">
        <v>8536</v>
      </c>
      <c r="E607" s="100" t="s">
        <v>196</v>
      </c>
      <c r="F607" s="277" t="s">
        <v>65</v>
      </c>
      <c r="G607" s="101">
        <v>3.3</v>
      </c>
      <c r="H607" s="101">
        <v>1.8</v>
      </c>
      <c r="I607" s="101">
        <v>3.6</v>
      </c>
      <c r="J607" s="101">
        <v>5.2</v>
      </c>
      <c r="K607" s="101">
        <v>3.9</v>
      </c>
      <c r="L607" s="278">
        <v>17579</v>
      </c>
      <c r="M607" s="100" t="s">
        <v>66</v>
      </c>
      <c r="N607" s="100" t="s">
        <v>67</v>
      </c>
      <c r="O607" s="100" t="s">
        <v>6132</v>
      </c>
      <c r="P607" s="100"/>
      <c r="Q607" s="117"/>
    </row>
    <row r="608" spans="1:18">
      <c r="A608" s="100" t="s">
        <v>16031</v>
      </c>
      <c r="B608" s="100" t="s">
        <v>16032</v>
      </c>
      <c r="C608" s="100" t="s">
        <v>9511</v>
      </c>
      <c r="D608" s="100" t="s">
        <v>8544</v>
      </c>
      <c r="E608" s="100" t="s">
        <v>201</v>
      </c>
      <c r="F608" s="277" t="s">
        <v>95</v>
      </c>
      <c r="G608" s="101">
        <v>2.1</v>
      </c>
      <c r="H608" s="101">
        <v>6.7</v>
      </c>
      <c r="I608" s="101">
        <v>2.7</v>
      </c>
      <c r="J608" s="101">
        <v>5.3</v>
      </c>
      <c r="K608" s="101">
        <v>4.2</v>
      </c>
      <c r="L608" s="278">
        <v>24630</v>
      </c>
      <c r="M608" s="100" t="s">
        <v>66</v>
      </c>
      <c r="N608" s="100" t="s">
        <v>247</v>
      </c>
      <c r="O608" s="100"/>
      <c r="P608" s="100"/>
      <c r="Q608" s="117"/>
    </row>
    <row r="609" spans="1:18">
      <c r="A609" s="100" t="s">
        <v>16033</v>
      </c>
      <c r="B609" s="100" t="s">
        <v>16034</v>
      </c>
      <c r="C609" s="100" t="s">
        <v>9514</v>
      </c>
      <c r="D609" s="100" t="s">
        <v>8544</v>
      </c>
      <c r="E609" s="100" t="s">
        <v>196</v>
      </c>
      <c r="F609" s="277" t="s">
        <v>73</v>
      </c>
      <c r="G609" s="101">
        <v>4</v>
      </c>
      <c r="H609" s="101">
        <v>10</v>
      </c>
      <c r="I609" s="101">
        <v>5.2</v>
      </c>
      <c r="J609" s="101">
        <v>4.0999999999999996</v>
      </c>
      <c r="K609" s="101">
        <v>4.8</v>
      </c>
      <c r="L609" s="278">
        <v>163242</v>
      </c>
      <c r="M609" s="100" t="s">
        <v>66</v>
      </c>
      <c r="N609" s="100" t="s">
        <v>67</v>
      </c>
      <c r="O609" s="100"/>
      <c r="P609" s="100"/>
      <c r="Q609" s="116"/>
    </row>
    <row r="610" spans="1:18">
      <c r="A610" s="100" t="s">
        <v>15252</v>
      </c>
      <c r="B610" s="100" t="s">
        <v>15253</v>
      </c>
      <c r="C610" s="100" t="s">
        <v>5892</v>
      </c>
      <c r="D610" s="100" t="s">
        <v>179</v>
      </c>
      <c r="E610" s="100" t="s">
        <v>72</v>
      </c>
      <c r="F610" s="277" t="s">
        <v>73</v>
      </c>
      <c r="G610" s="101">
        <v>4.5999999999999996</v>
      </c>
      <c r="H610" s="101">
        <v>3.6</v>
      </c>
      <c r="I610" s="101">
        <v>5.5</v>
      </c>
      <c r="J610" s="101">
        <v>2.5</v>
      </c>
      <c r="K610" s="101">
        <v>3.9</v>
      </c>
      <c r="L610" s="278">
        <v>810000</v>
      </c>
      <c r="M610" s="100" t="s">
        <v>66</v>
      </c>
      <c r="N610" s="100" t="s">
        <v>67</v>
      </c>
      <c r="O610" s="100" t="s">
        <v>5913</v>
      </c>
      <c r="P610" s="100"/>
      <c r="Q610" s="117"/>
    </row>
    <row r="611" spans="1:18">
      <c r="A611" s="100" t="s">
        <v>16035</v>
      </c>
      <c r="B611" s="100" t="s">
        <v>16036</v>
      </c>
      <c r="C611" s="100" t="s">
        <v>9517</v>
      </c>
      <c r="D611" s="100" t="s">
        <v>137</v>
      </c>
      <c r="E611" s="100" t="s">
        <v>72</v>
      </c>
      <c r="F611" s="277" t="s">
        <v>65</v>
      </c>
      <c r="G611" s="101">
        <v>5.6</v>
      </c>
      <c r="H611" s="101">
        <v>3.3</v>
      </c>
      <c r="I611" s="101">
        <v>4.9000000000000004</v>
      </c>
      <c r="J611" s="101">
        <v>5.6</v>
      </c>
      <c r="K611" s="101">
        <v>4.7</v>
      </c>
      <c r="L611" s="278">
        <v>46941</v>
      </c>
      <c r="M611" s="100" t="s">
        <v>66</v>
      </c>
      <c r="N611" s="100" t="s">
        <v>247</v>
      </c>
      <c r="O611" s="100"/>
      <c r="P611" s="100"/>
      <c r="Q611" s="116"/>
      <c r="R611" s="116"/>
    </row>
    <row r="612" spans="1:18">
      <c r="A612" s="100" t="s">
        <v>16037</v>
      </c>
      <c r="B612" s="100" t="s">
        <v>16038</v>
      </c>
      <c r="C612" s="100" t="s">
        <v>6650</v>
      </c>
      <c r="D612" s="100" t="s">
        <v>8564</v>
      </c>
      <c r="E612" s="100" t="s">
        <v>201</v>
      </c>
      <c r="F612" s="277" t="s">
        <v>65</v>
      </c>
      <c r="G612" s="101">
        <v>1.9</v>
      </c>
      <c r="H612" s="101">
        <v>8</v>
      </c>
      <c r="I612" s="101">
        <v>4.0999999999999996</v>
      </c>
      <c r="J612" s="101">
        <v>2.9</v>
      </c>
      <c r="K612" s="101">
        <v>3.7</v>
      </c>
      <c r="L612" s="278">
        <v>830358</v>
      </c>
      <c r="M612" s="100" t="s">
        <v>66</v>
      </c>
      <c r="N612" s="100" t="s">
        <v>103</v>
      </c>
      <c r="O612" s="100" t="s">
        <v>6670</v>
      </c>
      <c r="P612" s="116"/>
      <c r="Q612" s="116"/>
    </row>
    <row r="613" spans="1:18">
      <c r="A613" s="100" t="s">
        <v>13737</v>
      </c>
      <c r="B613" s="100" t="s">
        <v>13738</v>
      </c>
      <c r="C613" s="100" t="s">
        <v>3079</v>
      </c>
      <c r="D613" s="100" t="s">
        <v>8541</v>
      </c>
      <c r="E613" s="100" t="s">
        <v>196</v>
      </c>
      <c r="F613" s="277" t="s">
        <v>65</v>
      </c>
      <c r="G613" s="101">
        <v>2.9</v>
      </c>
      <c r="H613" s="101">
        <v>3.9</v>
      </c>
      <c r="I613" s="101">
        <v>3.2</v>
      </c>
      <c r="J613" s="101">
        <v>4.4000000000000004</v>
      </c>
      <c r="K613" s="101">
        <v>3.7</v>
      </c>
      <c r="L613" s="278">
        <v>25301</v>
      </c>
      <c r="M613" s="100" t="s">
        <v>66</v>
      </c>
      <c r="N613" s="100" t="s">
        <v>247</v>
      </c>
      <c r="O613" s="100" t="s">
        <v>3058</v>
      </c>
      <c r="P613" s="100"/>
      <c r="Q613" s="116"/>
    </row>
    <row r="614" spans="1:18">
      <c r="A614" s="100" t="s">
        <v>16041</v>
      </c>
      <c r="B614" s="100" t="s">
        <v>16042</v>
      </c>
      <c r="C614" s="100" t="s">
        <v>9523</v>
      </c>
      <c r="D614" s="100" t="s">
        <v>8634</v>
      </c>
      <c r="E614" s="100" t="s">
        <v>196</v>
      </c>
      <c r="F614" s="277" t="s">
        <v>73</v>
      </c>
      <c r="G614" s="101">
        <v>3.4</v>
      </c>
      <c r="H614" s="101">
        <v>6.7</v>
      </c>
      <c r="I614" s="101">
        <v>4.3</v>
      </c>
      <c r="J614" s="101">
        <v>6.2</v>
      </c>
      <c r="K614" s="101">
        <v>5</v>
      </c>
      <c r="L614" s="278">
        <v>45028</v>
      </c>
      <c r="M614" s="100" t="s">
        <v>66</v>
      </c>
      <c r="N614" s="100" t="s">
        <v>543</v>
      </c>
      <c r="O614" s="100"/>
      <c r="P614" s="100"/>
      <c r="Q614" s="116"/>
      <c r="R614" s="116"/>
    </row>
    <row r="615" spans="1:18">
      <c r="A615" s="100" t="s">
        <v>16043</v>
      </c>
      <c r="B615" s="100" t="s">
        <v>16044</v>
      </c>
      <c r="C615" s="100" t="s">
        <v>9526</v>
      </c>
      <c r="D615" s="100" t="s">
        <v>8555</v>
      </c>
      <c r="E615" s="100" t="s">
        <v>72</v>
      </c>
      <c r="F615" s="277" t="s">
        <v>65</v>
      </c>
      <c r="G615" s="101">
        <v>5.3</v>
      </c>
      <c r="H615" s="101">
        <v>5.4</v>
      </c>
      <c r="I615" s="101">
        <v>5.5</v>
      </c>
      <c r="J615" s="101">
        <v>4.5</v>
      </c>
      <c r="K615" s="101">
        <v>5.0999999999999996</v>
      </c>
      <c r="L615" s="278">
        <v>80277</v>
      </c>
      <c r="M615" s="100" t="s">
        <v>66</v>
      </c>
      <c r="N615" s="100" t="s">
        <v>190</v>
      </c>
      <c r="O615" s="100"/>
      <c r="P615" s="100"/>
      <c r="Q615" s="117"/>
    </row>
    <row r="616" spans="1:18">
      <c r="A616" s="100" t="s">
        <v>12550</v>
      </c>
      <c r="B616" s="100" t="s">
        <v>12551</v>
      </c>
      <c r="C616" s="100" t="s">
        <v>939</v>
      </c>
      <c r="D616" s="100" t="s">
        <v>8542</v>
      </c>
      <c r="E616" s="100" t="s">
        <v>72</v>
      </c>
      <c r="F616" s="277" t="s">
        <v>65</v>
      </c>
      <c r="G616" s="101">
        <v>5.5</v>
      </c>
      <c r="H616" s="101">
        <v>5.6</v>
      </c>
      <c r="I616" s="101">
        <v>2.4</v>
      </c>
      <c r="J616" s="101">
        <v>6.4</v>
      </c>
      <c r="K616" s="101">
        <v>4.3</v>
      </c>
      <c r="L616" s="278">
        <v>3179000</v>
      </c>
      <c r="M616" s="100" t="s">
        <v>66</v>
      </c>
      <c r="N616" s="100" t="s">
        <v>67</v>
      </c>
      <c r="O616" s="100" t="s">
        <v>932</v>
      </c>
      <c r="P616" s="100"/>
      <c r="Q616" s="117"/>
    </row>
    <row r="617" spans="1:18">
      <c r="A617" s="100" t="s">
        <v>16045</v>
      </c>
      <c r="B617" s="100" t="s">
        <v>9528</v>
      </c>
      <c r="C617" s="100" t="s">
        <v>9529</v>
      </c>
      <c r="D617" s="100" t="s">
        <v>8545</v>
      </c>
      <c r="E617" s="100" t="s">
        <v>196</v>
      </c>
      <c r="F617" s="277" t="s">
        <v>65</v>
      </c>
      <c r="G617" s="101">
        <v>3.6</v>
      </c>
      <c r="H617" s="101">
        <v>7.1</v>
      </c>
      <c r="I617" s="101">
        <v>3.7</v>
      </c>
      <c r="J617" s="101">
        <v>5.9</v>
      </c>
      <c r="K617" s="101">
        <v>4.8</v>
      </c>
      <c r="L617" s="278">
        <v>831</v>
      </c>
      <c r="M617" s="100" t="s">
        <v>66</v>
      </c>
      <c r="N617" s="100" t="s">
        <v>103</v>
      </c>
      <c r="O617" s="100"/>
      <c r="P617" s="100"/>
      <c r="Q617" s="117"/>
    </row>
    <row r="618" spans="1:18">
      <c r="A618" s="100" t="s">
        <v>15506</v>
      </c>
      <c r="B618" s="100" t="s">
        <v>16048</v>
      </c>
      <c r="C618" s="100" t="s">
        <v>6654</v>
      </c>
      <c r="D618" s="100" t="s">
        <v>8561</v>
      </c>
      <c r="E618" s="100" t="s">
        <v>107</v>
      </c>
      <c r="F618" s="277" t="s">
        <v>73</v>
      </c>
      <c r="G618" s="101">
        <v>5.74</v>
      </c>
      <c r="H618" s="101">
        <v>4.3</v>
      </c>
      <c r="I618" s="101">
        <v>7.9</v>
      </c>
      <c r="J618" s="101">
        <v>7.1</v>
      </c>
      <c r="K618" s="101">
        <v>6.3</v>
      </c>
      <c r="L618" s="278">
        <v>7209584</v>
      </c>
      <c r="M618" s="100" t="s">
        <v>66</v>
      </c>
      <c r="N618" s="100" t="s">
        <v>543</v>
      </c>
      <c r="O618" s="100" t="s">
        <v>6674</v>
      </c>
      <c r="P618" s="100"/>
      <c r="Q618" s="117"/>
      <c r="R618" s="117"/>
    </row>
    <row r="619" spans="1:18">
      <c r="A619" s="100" t="s">
        <v>16049</v>
      </c>
      <c r="B619" s="100" t="s">
        <v>16050</v>
      </c>
      <c r="C619" s="100" t="s">
        <v>9535</v>
      </c>
      <c r="D619" s="100" t="s">
        <v>100</v>
      </c>
      <c r="E619" s="100" t="s">
        <v>72</v>
      </c>
      <c r="F619" s="277" t="s">
        <v>65</v>
      </c>
      <c r="G619" s="101">
        <v>4.4000000000000004</v>
      </c>
      <c r="H619" s="101">
        <v>5.3</v>
      </c>
      <c r="I619" s="101">
        <v>5.2</v>
      </c>
      <c r="J619" s="101">
        <v>4.7</v>
      </c>
      <c r="K619" s="101">
        <v>5.0999999999999996</v>
      </c>
      <c r="L619" s="278">
        <v>223893</v>
      </c>
      <c r="M619" s="100" t="s">
        <v>66</v>
      </c>
      <c r="N619" s="100" t="s">
        <v>103</v>
      </c>
      <c r="O619" s="100"/>
      <c r="P619" s="116"/>
      <c r="Q619" s="117"/>
    </row>
    <row r="620" spans="1:18">
      <c r="A620" s="100" t="s">
        <v>16051</v>
      </c>
      <c r="B620" s="100" t="s">
        <v>16052</v>
      </c>
      <c r="C620" s="100" t="s">
        <v>6658</v>
      </c>
      <c r="D620" s="100" t="s">
        <v>8538</v>
      </c>
      <c r="E620" s="100" t="s">
        <v>72</v>
      </c>
      <c r="F620" s="277" t="s">
        <v>65</v>
      </c>
      <c r="G620" s="101">
        <v>5.0999999999999996</v>
      </c>
      <c r="H620" s="101">
        <v>4.4000000000000004</v>
      </c>
      <c r="I620" s="101">
        <v>5.9</v>
      </c>
      <c r="J620" s="101">
        <v>3.1</v>
      </c>
      <c r="K620" s="101">
        <v>4.4000000000000004</v>
      </c>
      <c r="L620" s="278">
        <v>57000000</v>
      </c>
      <c r="M620" s="100" t="s">
        <v>66</v>
      </c>
      <c r="N620" s="100" t="s">
        <v>67</v>
      </c>
      <c r="O620" s="100" t="s">
        <v>6678</v>
      </c>
      <c r="P620" s="100"/>
      <c r="Q620" s="117"/>
    </row>
    <row r="621" spans="1:18">
      <c r="A621" s="100" t="s">
        <v>16053</v>
      </c>
      <c r="B621" s="100" t="s">
        <v>16054</v>
      </c>
      <c r="C621" s="100" t="s">
        <v>6662</v>
      </c>
      <c r="D621" s="100" t="s">
        <v>8559</v>
      </c>
      <c r="E621" s="100" t="s">
        <v>201</v>
      </c>
      <c r="F621" s="277"/>
      <c r="G621" s="101">
        <v>2</v>
      </c>
      <c r="H621" s="101">
        <v>0.7</v>
      </c>
      <c r="I621" s="101">
        <v>2.9</v>
      </c>
      <c r="J621" s="101">
        <v>4.0999999999999996</v>
      </c>
      <c r="K621" s="101">
        <v>3.1</v>
      </c>
      <c r="L621" s="278">
        <v>43644</v>
      </c>
      <c r="M621" s="100" t="s">
        <v>66</v>
      </c>
      <c r="N621" s="100" t="s">
        <v>543</v>
      </c>
      <c r="O621" s="100" t="s">
        <v>6682</v>
      </c>
      <c r="P621" s="100"/>
      <c r="Q621" s="117"/>
    </row>
    <row r="622" spans="1:18">
      <c r="A622" s="100" t="s">
        <v>16055</v>
      </c>
      <c r="B622" s="100" t="s">
        <v>16056</v>
      </c>
      <c r="C622" s="100" t="s">
        <v>9536</v>
      </c>
      <c r="D622" s="100" t="s">
        <v>8550</v>
      </c>
      <c r="E622" s="100" t="s">
        <v>201</v>
      </c>
      <c r="F622" s="277" t="s">
        <v>95</v>
      </c>
      <c r="G622" s="101">
        <v>2.8</v>
      </c>
      <c r="H622" s="101">
        <v>6.7</v>
      </c>
      <c r="I622" s="101">
        <v>2.1</v>
      </c>
      <c r="J622" s="101">
        <v>5.9</v>
      </c>
      <c r="K622" s="101">
        <v>4.3</v>
      </c>
      <c r="L622" s="278">
        <v>2592</v>
      </c>
      <c r="M622" s="100" t="s">
        <v>66</v>
      </c>
      <c r="N622" s="100" t="s">
        <v>190</v>
      </c>
      <c r="O622" s="100"/>
      <c r="P622" s="100"/>
      <c r="Q622" s="117"/>
    </row>
    <row r="623" spans="1:18">
      <c r="A623" s="100" t="s">
        <v>14604</v>
      </c>
      <c r="B623" s="100" t="s">
        <v>14605</v>
      </c>
      <c r="C623" s="100" t="s">
        <v>4761</v>
      </c>
      <c r="D623" s="100" t="s">
        <v>8534</v>
      </c>
      <c r="E623" s="100" t="s">
        <v>196</v>
      </c>
      <c r="F623" s="277" t="s">
        <v>73</v>
      </c>
      <c r="G623" s="101">
        <v>2.9</v>
      </c>
      <c r="H623" s="101">
        <v>2.7</v>
      </c>
      <c r="I623" s="101">
        <v>2.2000000000000002</v>
      </c>
      <c r="J623" s="101">
        <v>3.7</v>
      </c>
      <c r="K623" s="101">
        <v>3.1</v>
      </c>
      <c r="L623" s="278">
        <v>105405</v>
      </c>
      <c r="M623" s="100" t="s">
        <v>66</v>
      </c>
      <c r="N623" s="100" t="s">
        <v>543</v>
      </c>
      <c r="O623" s="100" t="s">
        <v>4754</v>
      </c>
      <c r="P623" s="100"/>
      <c r="Q623" s="117"/>
    </row>
    <row r="624" spans="1:18">
      <c r="A624" s="100" t="s">
        <v>12156</v>
      </c>
      <c r="B624" s="100" t="s">
        <v>12931</v>
      </c>
      <c r="C624" s="100" t="s">
        <v>1660</v>
      </c>
      <c r="D624" s="100" t="s">
        <v>8550</v>
      </c>
      <c r="E624" s="100" t="s">
        <v>201</v>
      </c>
      <c r="F624" s="277" t="s">
        <v>65</v>
      </c>
      <c r="G624" s="101">
        <v>2.1</v>
      </c>
      <c r="H624" s="101">
        <v>9</v>
      </c>
      <c r="I624" s="101">
        <v>2.7</v>
      </c>
      <c r="J624" s="101">
        <v>5.2</v>
      </c>
      <c r="K624" s="101">
        <v>4</v>
      </c>
      <c r="L624" s="278">
        <v>34066</v>
      </c>
      <c r="M624" s="100" t="s">
        <v>66</v>
      </c>
      <c r="N624" s="100" t="s">
        <v>67</v>
      </c>
      <c r="O624" s="100" t="s">
        <v>1661</v>
      </c>
      <c r="P624" s="100"/>
      <c r="Q624" s="116"/>
    </row>
    <row r="625" spans="1:18">
      <c r="A625" s="100" t="s">
        <v>12811</v>
      </c>
      <c r="B625" s="100" t="s">
        <v>12812</v>
      </c>
      <c r="C625" s="100" t="s">
        <v>1446</v>
      </c>
      <c r="D625" s="100" t="s">
        <v>8536</v>
      </c>
      <c r="E625" s="100" t="s">
        <v>72</v>
      </c>
      <c r="F625" s="277" t="s">
        <v>65</v>
      </c>
      <c r="G625" s="101">
        <v>4.5999999999999996</v>
      </c>
      <c r="H625" s="101">
        <v>3.2</v>
      </c>
      <c r="I625" s="101">
        <v>3.5</v>
      </c>
      <c r="J625" s="101">
        <v>5.8</v>
      </c>
      <c r="K625" s="101">
        <v>4.2</v>
      </c>
      <c r="L625" s="278">
        <v>162563</v>
      </c>
      <c r="M625" s="100" t="s">
        <v>66</v>
      </c>
      <c r="N625" s="100" t="s">
        <v>67</v>
      </c>
      <c r="O625" s="100" t="s">
        <v>1505</v>
      </c>
      <c r="P625" s="100"/>
      <c r="Q625" s="117"/>
    </row>
    <row r="626" spans="1:18">
      <c r="A626" s="100" t="s">
        <v>12823</v>
      </c>
      <c r="B626" s="100" t="s">
        <v>12824</v>
      </c>
      <c r="C626" s="100" t="s">
        <v>1467</v>
      </c>
      <c r="D626" s="100" t="s">
        <v>195</v>
      </c>
      <c r="E626" s="100" t="s">
        <v>196</v>
      </c>
      <c r="F626" s="277" t="s">
        <v>73</v>
      </c>
      <c r="G626" s="101">
        <v>3.3</v>
      </c>
      <c r="H626" s="101">
        <v>4.4000000000000004</v>
      </c>
      <c r="I626" s="101">
        <v>3.1</v>
      </c>
      <c r="J626" s="101">
        <v>2.2999999999999998</v>
      </c>
      <c r="K626" s="101">
        <v>2.9</v>
      </c>
      <c r="L626" s="278">
        <v>415800</v>
      </c>
      <c r="M626" s="100" t="s">
        <v>66</v>
      </c>
      <c r="N626" s="100" t="s">
        <v>67</v>
      </c>
      <c r="O626" s="100" t="s">
        <v>1520</v>
      </c>
      <c r="P626" s="100"/>
      <c r="Q626" s="117"/>
    </row>
    <row r="627" spans="1:18">
      <c r="A627" s="100" t="s">
        <v>14596</v>
      </c>
      <c r="B627" s="100" t="s">
        <v>14597</v>
      </c>
      <c r="C627" s="100" t="s">
        <v>194</v>
      </c>
      <c r="D627" s="100" t="s">
        <v>195</v>
      </c>
      <c r="E627" s="100" t="s">
        <v>196</v>
      </c>
      <c r="F627" s="277" t="s">
        <v>65</v>
      </c>
      <c r="G627" s="101">
        <v>3.8</v>
      </c>
      <c r="H627" s="101">
        <v>5.9</v>
      </c>
      <c r="I627" s="101">
        <v>1.7</v>
      </c>
      <c r="J627" s="101">
        <v>5.2</v>
      </c>
      <c r="K627" s="101">
        <v>4.4000000000000004</v>
      </c>
      <c r="L627" s="278">
        <v>22116</v>
      </c>
      <c r="M627" s="100" t="s">
        <v>66</v>
      </c>
      <c r="N627" s="100" t="s">
        <v>103</v>
      </c>
      <c r="O627" s="100" t="s">
        <v>191</v>
      </c>
      <c r="P627" s="100"/>
      <c r="Q627" s="117"/>
    </row>
    <row r="628" spans="1:18">
      <c r="A628" s="100" t="s">
        <v>12825</v>
      </c>
      <c r="B628" s="100" t="s">
        <v>12826</v>
      </c>
      <c r="C628" s="100" t="s">
        <v>1471</v>
      </c>
      <c r="D628" s="100" t="s">
        <v>8536</v>
      </c>
      <c r="E628" s="100" t="s">
        <v>107</v>
      </c>
      <c r="F628" s="277" t="s">
        <v>73</v>
      </c>
      <c r="G628" s="101">
        <v>6.2</v>
      </c>
      <c r="H628" s="101">
        <v>4.7</v>
      </c>
      <c r="I628" s="101">
        <v>4.4000000000000004</v>
      </c>
      <c r="J628" s="101">
        <v>4.7</v>
      </c>
      <c r="K628" s="101">
        <v>4.5999999999999996</v>
      </c>
      <c r="L628" s="278">
        <v>272028</v>
      </c>
      <c r="M628" s="100" t="s">
        <v>66</v>
      </c>
      <c r="N628" s="100" t="s">
        <v>67</v>
      </c>
      <c r="O628" s="100" t="s">
        <v>1555</v>
      </c>
      <c r="P628" s="100"/>
      <c r="Q628" s="117"/>
    </row>
    <row r="629" spans="1:18">
      <c r="A629" s="100" t="s">
        <v>12909</v>
      </c>
      <c r="B629" s="100" t="s">
        <v>12910</v>
      </c>
      <c r="C629" s="100" t="s">
        <v>11937</v>
      </c>
      <c r="D629" s="100" t="s">
        <v>100</v>
      </c>
      <c r="E629" s="100"/>
      <c r="F629" s="277"/>
      <c r="G629" s="101"/>
      <c r="H629" s="101"/>
      <c r="I629" s="101"/>
      <c r="J629" s="101"/>
      <c r="K629" s="101"/>
      <c r="L629" s="278">
        <v>19971</v>
      </c>
      <c r="M629" s="100" t="s">
        <v>66</v>
      </c>
      <c r="N629" s="100" t="s">
        <v>543</v>
      </c>
      <c r="O629" s="100"/>
      <c r="P629" s="100"/>
      <c r="Q629" s="117"/>
      <c r="R629" s="116"/>
    </row>
    <row r="630" spans="1:18">
      <c r="A630" s="100" t="s">
        <v>15387</v>
      </c>
      <c r="B630" s="100" t="s">
        <v>15388</v>
      </c>
      <c r="C630" s="100" t="s">
        <v>6107</v>
      </c>
      <c r="D630" s="100" t="s">
        <v>8551</v>
      </c>
      <c r="E630" s="100" t="s">
        <v>72</v>
      </c>
      <c r="F630" s="277" t="s">
        <v>73</v>
      </c>
      <c r="G630" s="101">
        <v>5.3</v>
      </c>
      <c r="H630" s="101">
        <v>9.1999999999999993</v>
      </c>
      <c r="I630" s="101">
        <v>4.0999999999999996</v>
      </c>
      <c r="J630" s="101">
        <v>5.3</v>
      </c>
      <c r="K630" s="101">
        <v>4.7</v>
      </c>
      <c r="L630" s="278">
        <v>22897</v>
      </c>
      <c r="M630" s="100" t="s">
        <v>66</v>
      </c>
      <c r="N630" s="100" t="s">
        <v>67</v>
      </c>
      <c r="O630" s="100" t="s">
        <v>6152</v>
      </c>
      <c r="P630" s="100"/>
      <c r="Q630" s="117"/>
    </row>
    <row r="631" spans="1:18">
      <c r="A631" s="100" t="s">
        <v>14608</v>
      </c>
      <c r="B631" s="100" t="s">
        <v>14609</v>
      </c>
      <c r="C631" s="100" t="s">
        <v>4769</v>
      </c>
      <c r="D631" s="100" t="s">
        <v>8634</v>
      </c>
      <c r="E631" s="100" t="s">
        <v>196</v>
      </c>
      <c r="F631" s="277" t="s">
        <v>73</v>
      </c>
      <c r="G631" s="101">
        <v>3.3</v>
      </c>
      <c r="H631" s="101">
        <v>6.5</v>
      </c>
      <c r="I631" s="101">
        <v>3.9</v>
      </c>
      <c r="J631" s="101">
        <v>5.0999999999999996</v>
      </c>
      <c r="K631" s="101">
        <v>4.4000000000000004</v>
      </c>
      <c r="L631" s="278">
        <v>52909</v>
      </c>
      <c r="M631" s="100" t="s">
        <v>66</v>
      </c>
      <c r="N631" s="100" t="s">
        <v>247</v>
      </c>
      <c r="O631" s="100" t="s">
        <v>4762</v>
      </c>
      <c r="P631" s="100"/>
      <c r="Q631" s="117"/>
    </row>
    <row r="632" spans="1:18">
      <c r="A632" s="100" t="s">
        <v>14616</v>
      </c>
      <c r="B632" s="100" t="s">
        <v>14617</v>
      </c>
      <c r="C632" s="100" t="s">
        <v>4789</v>
      </c>
      <c r="D632" s="100" t="s">
        <v>8634</v>
      </c>
      <c r="E632" s="100" t="s">
        <v>72</v>
      </c>
      <c r="F632" s="277" t="s">
        <v>73</v>
      </c>
      <c r="G632" s="101">
        <v>4.8</v>
      </c>
      <c r="H632" s="101">
        <v>9.8000000000000007</v>
      </c>
      <c r="I632" s="101">
        <v>4.0999999999999996</v>
      </c>
      <c r="J632" s="101">
        <v>4</v>
      </c>
      <c r="K632" s="101">
        <v>4.4000000000000004</v>
      </c>
      <c r="L632" s="278">
        <v>55788</v>
      </c>
      <c r="M632" s="100" t="s">
        <v>125</v>
      </c>
      <c r="N632" s="100" t="s">
        <v>67</v>
      </c>
      <c r="O632" s="100" t="s">
        <v>4782</v>
      </c>
      <c r="P632" s="100"/>
      <c r="Q632" s="117"/>
      <c r="R632" s="117"/>
    </row>
    <row r="633" spans="1:18">
      <c r="A633" s="100" t="s">
        <v>12901</v>
      </c>
      <c r="B633" s="100" t="s">
        <v>12902</v>
      </c>
      <c r="C633" s="100" t="s">
        <v>1621</v>
      </c>
      <c r="D633" s="100" t="s">
        <v>8536</v>
      </c>
      <c r="E633" s="100" t="s">
        <v>72</v>
      </c>
      <c r="F633" s="277" t="s">
        <v>65</v>
      </c>
      <c r="G633" s="101">
        <v>4.5999999999999996</v>
      </c>
      <c r="H633" s="101">
        <v>4.4000000000000004</v>
      </c>
      <c r="I633" s="101">
        <v>4.3</v>
      </c>
      <c r="J633" s="101">
        <v>3.8</v>
      </c>
      <c r="K633" s="101">
        <v>4.0999999999999996</v>
      </c>
      <c r="L633" s="278">
        <v>68891</v>
      </c>
      <c r="M633" s="100" t="s">
        <v>66</v>
      </c>
      <c r="N633" s="100" t="s">
        <v>67</v>
      </c>
      <c r="O633" s="100" t="s">
        <v>1622</v>
      </c>
      <c r="P633" s="100"/>
      <c r="Q633" s="117"/>
    </row>
    <row r="634" spans="1:18">
      <c r="A634" s="100" t="s">
        <v>13574</v>
      </c>
      <c r="B634" s="100" t="s">
        <v>13575</v>
      </c>
      <c r="C634" s="100" t="s">
        <v>2810</v>
      </c>
      <c r="D634" s="100" t="s">
        <v>63</v>
      </c>
      <c r="E634" s="100" t="s">
        <v>72</v>
      </c>
      <c r="F634" s="277" t="s">
        <v>65</v>
      </c>
      <c r="G634" s="101">
        <v>5.7</v>
      </c>
      <c r="H634" s="101">
        <v>8.4</v>
      </c>
      <c r="I634" s="101">
        <v>5</v>
      </c>
      <c r="J634" s="101">
        <v>3.1</v>
      </c>
      <c r="K634" s="101">
        <v>5.6</v>
      </c>
      <c r="L634" s="278">
        <v>22905637</v>
      </c>
      <c r="M634" s="100" t="s">
        <v>66</v>
      </c>
      <c r="N634" s="100" t="s">
        <v>67</v>
      </c>
      <c r="O634" s="100" t="s">
        <v>2783</v>
      </c>
      <c r="P634" s="117"/>
      <c r="Q634" s="117"/>
    </row>
    <row r="635" spans="1:18">
      <c r="A635" s="100" t="s">
        <v>14632</v>
      </c>
      <c r="B635" s="100" t="s">
        <v>14633</v>
      </c>
      <c r="C635" s="100" t="s">
        <v>11974</v>
      </c>
      <c r="D635" s="100" t="s">
        <v>100</v>
      </c>
      <c r="E635" s="100" t="s">
        <v>72</v>
      </c>
      <c r="F635" s="277" t="s">
        <v>65</v>
      </c>
      <c r="G635" s="101">
        <v>5.6</v>
      </c>
      <c r="H635" s="101">
        <v>6.8</v>
      </c>
      <c r="I635" s="101">
        <v>4</v>
      </c>
      <c r="J635" s="101">
        <v>3.4</v>
      </c>
      <c r="K635" s="101">
        <v>5.2</v>
      </c>
      <c r="L635" s="278">
        <v>1051160</v>
      </c>
      <c r="M635" s="100" t="s">
        <v>66</v>
      </c>
      <c r="N635" s="100" t="s">
        <v>67</v>
      </c>
      <c r="O635" s="100"/>
      <c r="P635" s="100"/>
      <c r="Q635" s="117"/>
      <c r="R635" s="116"/>
    </row>
    <row r="636" spans="1:18">
      <c r="A636" s="100" t="s">
        <v>13572</v>
      </c>
      <c r="B636" s="100" t="s">
        <v>13573</v>
      </c>
      <c r="C636" s="100" t="s">
        <v>2806</v>
      </c>
      <c r="D636" s="100" t="s">
        <v>8552</v>
      </c>
      <c r="E636" s="100" t="s">
        <v>201</v>
      </c>
      <c r="F636" s="277" t="s">
        <v>95</v>
      </c>
      <c r="G636" s="101">
        <v>2</v>
      </c>
      <c r="H636" s="101">
        <v>3.7</v>
      </c>
      <c r="I636" s="101">
        <v>1.7</v>
      </c>
      <c r="J636" s="101">
        <v>4.8</v>
      </c>
      <c r="K636" s="101">
        <v>3.1</v>
      </c>
      <c r="L636" s="278">
        <v>785</v>
      </c>
      <c r="M636" s="100" t="s">
        <v>66</v>
      </c>
      <c r="N636" s="100" t="s">
        <v>67</v>
      </c>
      <c r="O636" s="100" t="s">
        <v>2779</v>
      </c>
      <c r="P636" s="116"/>
      <c r="Q636" s="117"/>
    </row>
    <row r="637" spans="1:18">
      <c r="A637" s="100" t="s">
        <v>12360</v>
      </c>
      <c r="B637" s="100" t="s">
        <v>12361</v>
      </c>
      <c r="C637" s="100" t="s">
        <v>11909</v>
      </c>
      <c r="D637" s="100" t="s">
        <v>100</v>
      </c>
      <c r="E637" s="100" t="s">
        <v>196</v>
      </c>
      <c r="F637" s="277" t="s">
        <v>73</v>
      </c>
      <c r="G637" s="101">
        <v>2.9</v>
      </c>
      <c r="H637" s="101">
        <v>3.7</v>
      </c>
      <c r="I637" s="101">
        <v>7.4</v>
      </c>
      <c r="J637" s="101">
        <v>3.5</v>
      </c>
      <c r="K637" s="101">
        <v>4.4000000000000004</v>
      </c>
      <c r="L637" s="278">
        <v>495935</v>
      </c>
      <c r="M637" s="100" t="s">
        <v>66</v>
      </c>
      <c r="N637" s="100" t="s">
        <v>264</v>
      </c>
      <c r="O637" s="100" t="s">
        <v>11910</v>
      </c>
      <c r="P637" s="100"/>
      <c r="Q637" s="117"/>
    </row>
    <row r="638" spans="1:18">
      <c r="A638" s="100" t="s">
        <v>14602</v>
      </c>
      <c r="B638" s="100" t="s">
        <v>14603</v>
      </c>
      <c r="C638" s="100" t="s">
        <v>4757</v>
      </c>
      <c r="D638" s="100" t="s">
        <v>8534</v>
      </c>
      <c r="E638" s="100" t="s">
        <v>285</v>
      </c>
      <c r="F638" s="277" t="s">
        <v>65</v>
      </c>
      <c r="G638" s="101">
        <v>0.8</v>
      </c>
      <c r="H638" s="101">
        <v>3.7</v>
      </c>
      <c r="I638" s="101">
        <v>1.6</v>
      </c>
      <c r="J638" s="101">
        <v>3.4</v>
      </c>
      <c r="K638" s="101">
        <v>2.8</v>
      </c>
      <c r="L638" s="278">
        <v>225774</v>
      </c>
      <c r="M638" s="100" t="s">
        <v>66</v>
      </c>
      <c r="N638" s="100" t="s">
        <v>67</v>
      </c>
      <c r="O638" s="100" t="s">
        <v>4750</v>
      </c>
      <c r="P638" s="100"/>
      <c r="Q638" s="117"/>
    </row>
    <row r="639" spans="1:18">
      <c r="A639" s="100" t="s">
        <v>14610</v>
      </c>
      <c r="B639" s="100" t="s">
        <v>4772</v>
      </c>
      <c r="C639" s="100" t="s">
        <v>4773</v>
      </c>
      <c r="D639" s="100" t="s">
        <v>179</v>
      </c>
      <c r="E639" s="100" t="s">
        <v>72</v>
      </c>
      <c r="F639" s="277"/>
      <c r="G639" s="101">
        <v>4.3</v>
      </c>
      <c r="H639" s="101">
        <v>1.6</v>
      </c>
      <c r="I639" s="101">
        <v>6.1</v>
      </c>
      <c r="J639" s="101">
        <v>6.2</v>
      </c>
      <c r="K639" s="101">
        <v>4.3</v>
      </c>
      <c r="L639" s="278">
        <v>362100</v>
      </c>
      <c r="M639" s="100" t="s">
        <v>66</v>
      </c>
      <c r="N639" s="100" t="s">
        <v>67</v>
      </c>
      <c r="O639" s="100" t="s">
        <v>4766</v>
      </c>
      <c r="P639" s="100"/>
      <c r="Q639" s="117"/>
    </row>
    <row r="640" spans="1:18">
      <c r="A640" s="100" t="s">
        <v>12927</v>
      </c>
      <c r="B640" s="100" t="s">
        <v>12928</v>
      </c>
      <c r="C640" s="100" t="s">
        <v>1653</v>
      </c>
      <c r="D640" s="100" t="s">
        <v>8552</v>
      </c>
      <c r="E640" s="100" t="s">
        <v>72</v>
      </c>
      <c r="F640" s="277" t="s">
        <v>73</v>
      </c>
      <c r="G640" s="101">
        <v>4.9000000000000004</v>
      </c>
      <c r="H640" s="101">
        <v>2.5</v>
      </c>
      <c r="I640" s="101">
        <v>2.7</v>
      </c>
      <c r="J640" s="101">
        <v>4.8</v>
      </c>
      <c r="K640" s="101">
        <v>3.6</v>
      </c>
      <c r="L640" s="278">
        <v>24356</v>
      </c>
      <c r="M640" s="100" t="s">
        <v>66</v>
      </c>
      <c r="N640" s="100" t="s">
        <v>67</v>
      </c>
      <c r="O640" s="100" t="s">
        <v>1685</v>
      </c>
      <c r="P640" s="116"/>
      <c r="Q640" s="116"/>
    </row>
    <row r="641" spans="1:18">
      <c r="A641" s="100" t="s">
        <v>12356</v>
      </c>
      <c r="B641" s="100" t="s">
        <v>12357</v>
      </c>
      <c r="C641" s="100" t="s">
        <v>618</v>
      </c>
      <c r="D641" s="100" t="s">
        <v>100</v>
      </c>
      <c r="E641" s="100" t="s">
        <v>72</v>
      </c>
      <c r="F641" s="277" t="s">
        <v>73</v>
      </c>
      <c r="G641" s="101">
        <v>5</v>
      </c>
      <c r="H641" s="101">
        <v>5.8</v>
      </c>
      <c r="I641" s="101">
        <v>4.7</v>
      </c>
      <c r="J641" s="101">
        <v>4.3</v>
      </c>
      <c r="K641" s="101">
        <v>5</v>
      </c>
      <c r="L641" s="278">
        <v>1703599</v>
      </c>
      <c r="M641" s="100" t="s">
        <v>245</v>
      </c>
      <c r="N641" s="100" t="s">
        <v>190</v>
      </c>
      <c r="O641" s="100" t="s">
        <v>608</v>
      </c>
      <c r="P641" s="100"/>
      <c r="Q641" s="116"/>
    </row>
    <row r="642" spans="1:18">
      <c r="A642" s="100" t="s">
        <v>14590</v>
      </c>
      <c r="B642" s="100" t="s">
        <v>14591</v>
      </c>
      <c r="C642" s="100" t="s">
        <v>11968</v>
      </c>
      <c r="D642" s="100" t="s">
        <v>116</v>
      </c>
      <c r="E642" s="100" t="s">
        <v>72</v>
      </c>
      <c r="F642" s="277" t="s">
        <v>73</v>
      </c>
      <c r="G642" s="101">
        <v>4.4000000000000004</v>
      </c>
      <c r="H642" s="101">
        <v>6.3</v>
      </c>
      <c r="I642" s="101">
        <v>5</v>
      </c>
      <c r="J642" s="101">
        <v>4.3</v>
      </c>
      <c r="K642" s="101">
        <v>5.2</v>
      </c>
      <c r="L642" s="278">
        <v>158938</v>
      </c>
      <c r="M642" s="100" t="s">
        <v>66</v>
      </c>
      <c r="N642" s="100" t="s">
        <v>67</v>
      </c>
      <c r="O642" s="100"/>
      <c r="P642" s="116"/>
      <c r="Q642" s="116"/>
    </row>
    <row r="643" spans="1:18">
      <c r="A643" s="100" t="s">
        <v>14594</v>
      </c>
      <c r="B643" s="100" t="s">
        <v>14595</v>
      </c>
      <c r="C643" s="100" t="s">
        <v>4741</v>
      </c>
      <c r="D643" s="100" t="s">
        <v>8543</v>
      </c>
      <c r="E643" s="100" t="s">
        <v>201</v>
      </c>
      <c r="F643" s="277" t="s">
        <v>65</v>
      </c>
      <c r="G643" s="101">
        <v>1.8</v>
      </c>
      <c r="H643" s="101">
        <v>0.8</v>
      </c>
      <c r="I643" s="101">
        <v>3.4</v>
      </c>
      <c r="J643" s="101">
        <v>4.9000000000000004</v>
      </c>
      <c r="K643" s="101">
        <v>2.8</v>
      </c>
      <c r="L643" s="278">
        <v>68300000</v>
      </c>
      <c r="M643" s="100" t="s">
        <v>66</v>
      </c>
      <c r="N643" s="100" t="s">
        <v>67</v>
      </c>
      <c r="O643" s="100" t="s">
        <v>4738</v>
      </c>
      <c r="P643" s="117"/>
      <c r="Q643" s="117"/>
    </row>
    <row r="644" spans="1:18">
      <c r="A644" s="100" t="s">
        <v>12950</v>
      </c>
      <c r="B644" s="100" t="s">
        <v>12951</v>
      </c>
      <c r="C644" s="100" t="s">
        <v>1688</v>
      </c>
      <c r="D644" s="100" t="s">
        <v>8550</v>
      </c>
      <c r="E644" s="100" t="s">
        <v>201</v>
      </c>
      <c r="F644" s="277" t="s">
        <v>65</v>
      </c>
      <c r="G644" s="101">
        <v>2.6</v>
      </c>
      <c r="H644" s="101">
        <v>8</v>
      </c>
      <c r="I644" s="101">
        <v>3.5</v>
      </c>
      <c r="J644" s="101">
        <v>3.4</v>
      </c>
      <c r="K644" s="101">
        <v>3.7</v>
      </c>
      <c r="L644" s="278">
        <v>49574</v>
      </c>
      <c r="M644" s="100" t="s">
        <v>66</v>
      </c>
      <c r="N644" s="100" t="s">
        <v>103</v>
      </c>
      <c r="O644" s="100" t="s">
        <v>1673</v>
      </c>
      <c r="P644" s="100"/>
      <c r="Q644" s="117"/>
      <c r="R644" s="116"/>
    </row>
    <row r="645" spans="1:18">
      <c r="A645" s="100" t="s">
        <v>12948</v>
      </c>
      <c r="B645" s="100" t="s">
        <v>12949</v>
      </c>
      <c r="C645" s="100" t="s">
        <v>1684</v>
      </c>
      <c r="D645" s="100" t="s">
        <v>8552</v>
      </c>
      <c r="E645" s="100" t="s">
        <v>72</v>
      </c>
      <c r="F645" s="277" t="s">
        <v>65</v>
      </c>
      <c r="G645" s="101">
        <v>5.0999999999999996</v>
      </c>
      <c r="H645" s="101">
        <v>4.7</v>
      </c>
      <c r="I645" s="101">
        <v>3.2</v>
      </c>
      <c r="J645" s="101">
        <v>5.7</v>
      </c>
      <c r="K645" s="101">
        <v>4.5</v>
      </c>
      <c r="L645" s="278">
        <v>25663</v>
      </c>
      <c r="M645" s="100" t="s">
        <v>66</v>
      </c>
      <c r="N645" s="100" t="s">
        <v>67</v>
      </c>
      <c r="O645" s="100" t="s">
        <v>1730</v>
      </c>
      <c r="P645" s="100"/>
      <c r="Q645" s="117"/>
      <c r="R645" s="117"/>
    </row>
    <row r="646" spans="1:18">
      <c r="A646" s="100" t="s">
        <v>13596</v>
      </c>
      <c r="B646" s="100" t="s">
        <v>13597</v>
      </c>
      <c r="C646" s="100" t="s">
        <v>2850</v>
      </c>
      <c r="D646" s="100" t="s">
        <v>8534</v>
      </c>
      <c r="E646" s="100" t="s">
        <v>196</v>
      </c>
      <c r="F646" s="277" t="s">
        <v>73</v>
      </c>
      <c r="G646" s="101">
        <v>3.5</v>
      </c>
      <c r="H646" s="101">
        <v>5.5</v>
      </c>
      <c r="I646" s="101">
        <v>2.5</v>
      </c>
      <c r="J646" s="101">
        <v>2.7</v>
      </c>
      <c r="K646" s="101">
        <v>3.6</v>
      </c>
      <c r="L646" s="278">
        <v>110948</v>
      </c>
      <c r="M646" s="100" t="s">
        <v>66</v>
      </c>
      <c r="N646" s="100" t="s">
        <v>190</v>
      </c>
      <c r="O646" s="100" t="s">
        <v>2823</v>
      </c>
      <c r="P646" s="100"/>
      <c r="Q646" s="117"/>
    </row>
    <row r="647" spans="1:18">
      <c r="A647" s="100" t="s">
        <v>14614</v>
      </c>
      <c r="B647" s="100" t="s">
        <v>14615</v>
      </c>
      <c r="C647" s="100" t="s">
        <v>4785</v>
      </c>
      <c r="D647" s="100" t="s">
        <v>8579</v>
      </c>
      <c r="E647" s="100" t="s">
        <v>107</v>
      </c>
      <c r="F647" s="277" t="s">
        <v>65</v>
      </c>
      <c r="G647" s="101">
        <v>7.1</v>
      </c>
      <c r="H647" s="101">
        <v>6.2</v>
      </c>
      <c r="I647" s="101">
        <v>5.9</v>
      </c>
      <c r="J647" s="101">
        <v>4.8</v>
      </c>
      <c r="K647" s="101">
        <v>5.6</v>
      </c>
      <c r="L647" s="278">
        <v>609140</v>
      </c>
      <c r="M647" s="100" t="s">
        <v>66</v>
      </c>
      <c r="N647" s="100" t="s">
        <v>67</v>
      </c>
      <c r="O647" s="100" t="s">
        <v>4778</v>
      </c>
      <c r="P647" s="100"/>
      <c r="Q647" s="117"/>
      <c r="R647" s="117"/>
    </row>
    <row r="648" spans="1:18">
      <c r="A648" s="100" t="s">
        <v>12829</v>
      </c>
      <c r="B648" s="100" t="s">
        <v>12830</v>
      </c>
      <c r="C648" s="100" t="s">
        <v>1479</v>
      </c>
      <c r="D648" s="100" t="s">
        <v>8551</v>
      </c>
      <c r="E648" s="100" t="s">
        <v>196</v>
      </c>
      <c r="F648" s="277" t="s">
        <v>65</v>
      </c>
      <c r="G648" s="101">
        <v>3.4</v>
      </c>
      <c r="H648" s="101">
        <v>4.2</v>
      </c>
      <c r="I648" s="101">
        <v>3.5</v>
      </c>
      <c r="J648" s="101">
        <v>5.0999999999999996</v>
      </c>
      <c r="K648" s="101">
        <v>4.0999999999999996</v>
      </c>
      <c r="L648" s="278">
        <v>142055</v>
      </c>
      <c r="M648" s="100" t="s">
        <v>66</v>
      </c>
      <c r="N648" s="100" t="s">
        <v>67</v>
      </c>
      <c r="O648" s="100" t="s">
        <v>1486</v>
      </c>
      <c r="P648" s="100"/>
      <c r="Q648" s="117"/>
    </row>
    <row r="649" spans="1:18">
      <c r="A649" s="100" t="s">
        <v>14611</v>
      </c>
      <c r="B649" s="100" t="s">
        <v>4776</v>
      </c>
      <c r="C649" s="100" t="s">
        <v>4777</v>
      </c>
      <c r="D649" s="100" t="s">
        <v>8564</v>
      </c>
      <c r="E649" s="100" t="s">
        <v>196</v>
      </c>
      <c r="F649" s="277" t="s">
        <v>95</v>
      </c>
      <c r="G649" s="101">
        <v>3</v>
      </c>
      <c r="H649" s="101">
        <v>5</v>
      </c>
      <c r="I649" s="101">
        <v>4.0999999999999996</v>
      </c>
      <c r="J649" s="101">
        <v>3.7</v>
      </c>
      <c r="K649" s="101">
        <v>3.9</v>
      </c>
      <c r="L649" s="278">
        <v>1914</v>
      </c>
      <c r="M649" s="100" t="s">
        <v>66</v>
      </c>
      <c r="N649" s="100" t="s">
        <v>67</v>
      </c>
      <c r="O649" s="100" t="s">
        <v>4770</v>
      </c>
      <c r="P649" s="100"/>
      <c r="Q649" s="117"/>
    </row>
    <row r="650" spans="1:18">
      <c r="A650" s="100" t="s">
        <v>12888</v>
      </c>
      <c r="B650" s="100" t="s">
        <v>12889</v>
      </c>
      <c r="C650" s="100" t="s">
        <v>1600</v>
      </c>
      <c r="D650" s="100" t="s">
        <v>100</v>
      </c>
      <c r="E650" s="100" t="s">
        <v>107</v>
      </c>
      <c r="F650" s="277" t="s">
        <v>65</v>
      </c>
      <c r="G650" s="101">
        <v>6.5</v>
      </c>
      <c r="H650" s="101">
        <v>8.9</v>
      </c>
      <c r="I650" s="101">
        <v>5.7</v>
      </c>
      <c r="J650" s="101">
        <v>1.7</v>
      </c>
      <c r="K650" s="101">
        <v>5.2</v>
      </c>
      <c r="L650" s="278">
        <v>9481036</v>
      </c>
      <c r="M650" s="100" t="s">
        <v>66</v>
      </c>
      <c r="N650" s="100" t="s">
        <v>103</v>
      </c>
      <c r="O650" s="100" t="s">
        <v>1608</v>
      </c>
      <c r="P650" s="100"/>
      <c r="Q650" s="117"/>
    </row>
    <row r="651" spans="1:18">
      <c r="A651" s="100" t="s">
        <v>14588</v>
      </c>
      <c r="B651" s="100" t="s">
        <v>14589</v>
      </c>
      <c r="C651" s="100" t="s">
        <v>4733</v>
      </c>
      <c r="D651" s="100" t="s">
        <v>8563</v>
      </c>
      <c r="E651" s="100" t="s">
        <v>94</v>
      </c>
      <c r="F651" s="277" t="s">
        <v>252</v>
      </c>
      <c r="G651" s="101">
        <v>7.4</v>
      </c>
      <c r="H651" s="101">
        <v>3.4</v>
      </c>
      <c r="I651" s="101">
        <v>5.4</v>
      </c>
      <c r="J651" s="101">
        <v>6</v>
      </c>
      <c r="K651" s="101">
        <v>5.4</v>
      </c>
      <c r="L651" s="278">
        <v>9806</v>
      </c>
      <c r="M651" s="100" t="s">
        <v>66</v>
      </c>
      <c r="N651" s="100" t="s">
        <v>67</v>
      </c>
      <c r="O651" s="100" t="s">
        <v>4730</v>
      </c>
      <c r="P651" s="100"/>
      <c r="Q651" s="117"/>
    </row>
    <row r="652" spans="1:18">
      <c r="A652" s="100" t="s">
        <v>14600</v>
      </c>
      <c r="B652" s="100" t="s">
        <v>14601</v>
      </c>
      <c r="C652" s="100" t="s">
        <v>4753</v>
      </c>
      <c r="D652" s="100" t="s">
        <v>8559</v>
      </c>
      <c r="E652" s="100" t="s">
        <v>201</v>
      </c>
      <c r="F652" s="277"/>
      <c r="G652" s="101">
        <v>2.7</v>
      </c>
      <c r="H652" s="101">
        <v>1.5</v>
      </c>
      <c r="I652" s="101">
        <v>2.9</v>
      </c>
      <c r="J652" s="101">
        <v>4.7</v>
      </c>
      <c r="K652" s="101">
        <v>3.3</v>
      </c>
      <c r="L652" s="278">
        <v>42754</v>
      </c>
      <c r="M652" s="100" t="s">
        <v>66</v>
      </c>
      <c r="N652" s="100" t="s">
        <v>103</v>
      </c>
      <c r="O652" s="100" t="s">
        <v>4746</v>
      </c>
      <c r="P652" s="100"/>
      <c r="Q652" s="117"/>
      <c r="R652" s="116"/>
    </row>
    <row r="653" spans="1:18">
      <c r="A653" s="100" t="s">
        <v>14586</v>
      </c>
      <c r="B653" s="100" t="s">
        <v>14587</v>
      </c>
      <c r="C653" s="100" t="s">
        <v>4729</v>
      </c>
      <c r="D653" s="100" t="s">
        <v>179</v>
      </c>
      <c r="E653" s="100" t="s">
        <v>196</v>
      </c>
      <c r="F653" s="277" t="s">
        <v>65</v>
      </c>
      <c r="G653" s="101">
        <v>4.0999999999999996</v>
      </c>
      <c r="H653" s="101">
        <v>2.2999999999999998</v>
      </c>
      <c r="I653" s="101">
        <v>5.9</v>
      </c>
      <c r="J653" s="101">
        <v>4.0999999999999996</v>
      </c>
      <c r="K653" s="101">
        <v>3.8</v>
      </c>
      <c r="L653" s="278">
        <v>985270</v>
      </c>
      <c r="M653" s="100" t="s">
        <v>66</v>
      </c>
      <c r="N653" s="100" t="s">
        <v>103</v>
      </c>
      <c r="O653" s="100" t="s">
        <v>4726</v>
      </c>
      <c r="P653" s="100"/>
      <c r="Q653" s="117"/>
    </row>
    <row r="654" spans="1:18">
      <c r="A654" s="100" t="s">
        <v>12787</v>
      </c>
      <c r="B654" s="100" t="s">
        <v>12788</v>
      </c>
      <c r="C654" s="100" t="s">
        <v>1407</v>
      </c>
      <c r="D654" s="100" t="s">
        <v>8536</v>
      </c>
      <c r="E654" s="100" t="s">
        <v>72</v>
      </c>
      <c r="F654" s="277" t="s">
        <v>65</v>
      </c>
      <c r="G654" s="101">
        <v>5.7</v>
      </c>
      <c r="H654" s="101">
        <v>5.5</v>
      </c>
      <c r="I654" s="101">
        <v>3.3</v>
      </c>
      <c r="J654" s="101">
        <v>5.8</v>
      </c>
      <c r="K654" s="101">
        <v>4.4000000000000004</v>
      </c>
      <c r="L654" s="278">
        <v>305892</v>
      </c>
      <c r="M654" s="100" t="s">
        <v>66</v>
      </c>
      <c r="N654" s="100" t="s">
        <v>103</v>
      </c>
      <c r="O654" s="100" t="s">
        <v>1450</v>
      </c>
      <c r="P654" s="100"/>
      <c r="Q654" s="117"/>
    </row>
    <row r="655" spans="1:18">
      <c r="A655" s="100" t="s">
        <v>12831</v>
      </c>
      <c r="B655" s="100" t="s">
        <v>12788</v>
      </c>
      <c r="C655" s="100" t="s">
        <v>1482</v>
      </c>
      <c r="D655" s="100" t="s">
        <v>8536</v>
      </c>
      <c r="E655" s="100" t="s">
        <v>72</v>
      </c>
      <c r="F655" s="277" t="s">
        <v>65</v>
      </c>
      <c r="G655" s="101">
        <v>5.7</v>
      </c>
      <c r="H655" s="101">
        <v>5.5</v>
      </c>
      <c r="I655" s="101">
        <v>3.3</v>
      </c>
      <c r="J655" s="101">
        <v>5.8</v>
      </c>
      <c r="K655" s="101">
        <v>4.4000000000000004</v>
      </c>
      <c r="L655" s="278">
        <v>305892</v>
      </c>
      <c r="M655" s="100" t="s">
        <v>66</v>
      </c>
      <c r="N655" s="100" t="s">
        <v>103</v>
      </c>
      <c r="O655" s="100" t="s">
        <v>1450</v>
      </c>
      <c r="P655" s="100"/>
      <c r="Q655" s="117"/>
    </row>
    <row r="656" spans="1:18">
      <c r="A656" s="100" t="s">
        <v>13570</v>
      </c>
      <c r="B656" s="100" t="s">
        <v>13571</v>
      </c>
      <c r="C656" s="100" t="s">
        <v>2802</v>
      </c>
      <c r="D656" s="100" t="s">
        <v>8557</v>
      </c>
      <c r="E656" s="100" t="s">
        <v>285</v>
      </c>
      <c r="F656" s="277" t="s">
        <v>65</v>
      </c>
      <c r="G656" s="101">
        <v>0</v>
      </c>
      <c r="H656" s="101">
        <v>4.2</v>
      </c>
      <c r="I656" s="101">
        <v>2.1</v>
      </c>
      <c r="J656" s="101">
        <v>1</v>
      </c>
      <c r="K656" s="101">
        <v>2</v>
      </c>
      <c r="L656" s="278">
        <v>118069</v>
      </c>
      <c r="M656" s="100" t="s">
        <v>66</v>
      </c>
      <c r="N656" s="100" t="s">
        <v>67</v>
      </c>
      <c r="O656" s="100" t="s">
        <v>2775</v>
      </c>
      <c r="P656" s="100"/>
      <c r="Q656" s="117"/>
      <c r="R656" s="116"/>
    </row>
    <row r="657" spans="1:18">
      <c r="A657" s="100" t="s">
        <v>12956</v>
      </c>
      <c r="B657" s="100" t="s">
        <v>12957</v>
      </c>
      <c r="C657" s="100" t="s">
        <v>1700</v>
      </c>
      <c r="D657" s="100" t="s">
        <v>8534</v>
      </c>
      <c r="E657" s="100" t="s">
        <v>72</v>
      </c>
      <c r="F657" s="277" t="s">
        <v>65</v>
      </c>
      <c r="G657" s="101">
        <v>5.5</v>
      </c>
      <c r="H657" s="101">
        <v>5.6</v>
      </c>
      <c r="I657" s="101">
        <v>4.4000000000000004</v>
      </c>
      <c r="J657" s="101">
        <v>2.8</v>
      </c>
      <c r="K657" s="101">
        <v>4.0999999999999996</v>
      </c>
      <c r="L657" s="278">
        <v>186398</v>
      </c>
      <c r="M657" s="100" t="s">
        <v>66</v>
      </c>
      <c r="N657" s="100" t="s">
        <v>190</v>
      </c>
      <c r="O657" s="100" t="s">
        <v>1681</v>
      </c>
      <c r="P657" s="100"/>
      <c r="Q657" s="117"/>
    </row>
    <row r="658" spans="1:18">
      <c r="A658" s="100" t="s">
        <v>12779</v>
      </c>
      <c r="B658" s="100" t="s">
        <v>12780</v>
      </c>
      <c r="C658" s="100" t="s">
        <v>1391</v>
      </c>
      <c r="D658" s="100" t="s">
        <v>8536</v>
      </c>
      <c r="E658" s="100" t="s">
        <v>72</v>
      </c>
      <c r="F658" s="277" t="s">
        <v>65</v>
      </c>
      <c r="G658" s="101">
        <v>5</v>
      </c>
      <c r="H658" s="101">
        <v>3.2</v>
      </c>
      <c r="I658" s="101">
        <v>3.7</v>
      </c>
      <c r="J658" s="101">
        <v>4.8</v>
      </c>
      <c r="K658" s="101">
        <v>4</v>
      </c>
      <c r="L658" s="278">
        <v>87362</v>
      </c>
      <c r="M658" s="100" t="s">
        <v>66</v>
      </c>
      <c r="N658" s="100" t="s">
        <v>67</v>
      </c>
      <c r="O658" s="100" t="s">
        <v>1416</v>
      </c>
      <c r="P658" s="100"/>
      <c r="Q658" s="117"/>
    </row>
    <row r="659" spans="1:18">
      <c r="A659" s="100" t="s">
        <v>12890</v>
      </c>
      <c r="B659" s="100" t="s">
        <v>12780</v>
      </c>
      <c r="C659" s="100" t="s">
        <v>1603</v>
      </c>
      <c r="D659" s="100" t="s">
        <v>8536</v>
      </c>
      <c r="E659" s="100" t="s">
        <v>72</v>
      </c>
      <c r="F659" s="277" t="s">
        <v>65</v>
      </c>
      <c r="G659" s="101">
        <v>5</v>
      </c>
      <c r="H659" s="101">
        <v>3.2</v>
      </c>
      <c r="I659" s="101">
        <v>3.7</v>
      </c>
      <c r="J659" s="101">
        <v>4.8</v>
      </c>
      <c r="K659" s="101">
        <v>4</v>
      </c>
      <c r="L659" s="278">
        <v>87362</v>
      </c>
      <c r="M659" s="100" t="s">
        <v>66</v>
      </c>
      <c r="N659" s="100" t="s">
        <v>67</v>
      </c>
      <c r="O659" s="100" t="s">
        <v>1416</v>
      </c>
      <c r="P659" s="100"/>
      <c r="Q659" s="117"/>
    </row>
    <row r="660" spans="1:18">
      <c r="A660" s="100" t="s">
        <v>12805</v>
      </c>
      <c r="B660" s="100" t="s">
        <v>12806</v>
      </c>
      <c r="C660" s="100" t="s">
        <v>1438</v>
      </c>
      <c r="D660" s="100" t="s">
        <v>8543</v>
      </c>
      <c r="E660" s="100" t="s">
        <v>72</v>
      </c>
      <c r="F660" s="277" t="s">
        <v>65</v>
      </c>
      <c r="G660" s="101">
        <v>5.6</v>
      </c>
      <c r="H660" s="101">
        <v>3.8</v>
      </c>
      <c r="I660" s="101">
        <v>3.8</v>
      </c>
      <c r="J660" s="101">
        <v>5.2</v>
      </c>
      <c r="K660" s="101">
        <v>4.3</v>
      </c>
      <c r="L660" s="278">
        <v>970000</v>
      </c>
      <c r="M660" s="100" t="s">
        <v>66</v>
      </c>
      <c r="N660" s="100" t="s">
        <v>67</v>
      </c>
      <c r="O660" s="100" t="s">
        <v>1654</v>
      </c>
      <c r="P660" s="100"/>
      <c r="Q660" s="117"/>
    </row>
    <row r="661" spans="1:18">
      <c r="A661" s="100" t="s">
        <v>12832</v>
      </c>
      <c r="B661" s="100" t="s">
        <v>12833</v>
      </c>
      <c r="C661" s="100" t="s">
        <v>1485</v>
      </c>
      <c r="D661" s="100" t="s">
        <v>8577</v>
      </c>
      <c r="E661" s="100" t="s">
        <v>201</v>
      </c>
      <c r="F661" s="277" t="s">
        <v>65</v>
      </c>
      <c r="G661" s="101">
        <v>1.8</v>
      </c>
      <c r="H661" s="101">
        <v>2.6</v>
      </c>
      <c r="I661" s="101">
        <v>2.9</v>
      </c>
      <c r="J661" s="101">
        <v>2.9</v>
      </c>
      <c r="K661" s="101">
        <v>2.8</v>
      </c>
      <c r="L661" s="278">
        <v>106578451</v>
      </c>
      <c r="M661" s="100" t="s">
        <v>66</v>
      </c>
      <c r="N661" s="100" t="s">
        <v>247</v>
      </c>
      <c r="O661" s="100" t="s">
        <v>1523</v>
      </c>
      <c r="P661" s="100"/>
      <c r="Q661" s="117"/>
      <c r="R661" s="116"/>
    </row>
    <row r="662" spans="1:18">
      <c r="A662" s="100" t="s">
        <v>12834</v>
      </c>
      <c r="B662" s="100" t="s">
        <v>12835</v>
      </c>
      <c r="C662" s="100" t="s">
        <v>1489</v>
      </c>
      <c r="D662" s="100" t="s">
        <v>8537</v>
      </c>
      <c r="E662" s="100" t="s">
        <v>201</v>
      </c>
      <c r="F662" s="277" t="s">
        <v>65</v>
      </c>
      <c r="G662" s="101">
        <v>1.5</v>
      </c>
      <c r="H662" s="101">
        <v>6.4</v>
      </c>
      <c r="I662" s="101">
        <v>4.3</v>
      </c>
      <c r="J662" s="101">
        <v>2.2999999999999998</v>
      </c>
      <c r="K662" s="101">
        <v>4.4000000000000004</v>
      </c>
      <c r="L662" s="278">
        <v>1075152</v>
      </c>
      <c r="M662" s="100" t="s">
        <v>66</v>
      </c>
      <c r="N662" s="100" t="s">
        <v>190</v>
      </c>
      <c r="O662" s="100" t="s">
        <v>1559</v>
      </c>
      <c r="P662" s="100"/>
      <c r="Q662" s="117"/>
    </row>
    <row r="663" spans="1:18">
      <c r="A663" s="100" t="s">
        <v>13594</v>
      </c>
      <c r="B663" s="100" t="s">
        <v>13595</v>
      </c>
      <c r="C663" s="100" t="s">
        <v>2846</v>
      </c>
      <c r="D663" s="100" t="s">
        <v>8534</v>
      </c>
      <c r="E663" s="100" t="s">
        <v>196</v>
      </c>
      <c r="F663" s="277" t="s">
        <v>65</v>
      </c>
      <c r="G663" s="101">
        <v>4.0999999999999996</v>
      </c>
      <c r="H663" s="101">
        <v>6.5</v>
      </c>
      <c r="I663" s="101">
        <v>2.8</v>
      </c>
      <c r="J663" s="101">
        <v>2</v>
      </c>
      <c r="K663" s="101">
        <v>3.4</v>
      </c>
      <c r="L663" s="278">
        <v>386354</v>
      </c>
      <c r="M663" s="100" t="s">
        <v>66</v>
      </c>
      <c r="N663" s="100" t="s">
        <v>67</v>
      </c>
      <c r="O663" s="100" t="s">
        <v>2819</v>
      </c>
      <c r="P663" s="100"/>
      <c r="Q663" s="116"/>
    </row>
    <row r="664" spans="1:18">
      <c r="A664" s="100" t="s">
        <v>14598</v>
      </c>
      <c r="B664" s="100" t="s">
        <v>14599</v>
      </c>
      <c r="C664" s="100" t="s">
        <v>4749</v>
      </c>
      <c r="D664" s="100" t="s">
        <v>63</v>
      </c>
      <c r="E664" s="100" t="s">
        <v>196</v>
      </c>
      <c r="F664" s="277" t="s">
        <v>95</v>
      </c>
      <c r="G664" s="101">
        <v>3.9</v>
      </c>
      <c r="H664" s="101">
        <v>5.8</v>
      </c>
      <c r="I664" s="101">
        <v>6.1</v>
      </c>
      <c r="J664" s="101">
        <v>2.1</v>
      </c>
      <c r="K664" s="101">
        <v>3.9</v>
      </c>
      <c r="L664" s="278">
        <v>616127</v>
      </c>
      <c r="M664" s="100" t="s">
        <v>66</v>
      </c>
      <c r="N664" s="100" t="s">
        <v>67</v>
      </c>
      <c r="O664" s="100" t="s">
        <v>4742</v>
      </c>
      <c r="P664" s="100"/>
      <c r="Q664" s="117"/>
    </row>
    <row r="665" spans="1:18">
      <c r="A665" s="100" t="s">
        <v>12874</v>
      </c>
      <c r="B665" s="100" t="s">
        <v>12875</v>
      </c>
      <c r="C665" s="100" t="s">
        <v>1574</v>
      </c>
      <c r="D665" s="100" t="s">
        <v>8565</v>
      </c>
      <c r="E665" s="100" t="s">
        <v>196</v>
      </c>
      <c r="F665" s="277" t="s">
        <v>65</v>
      </c>
      <c r="G665" s="101">
        <v>3.6</v>
      </c>
      <c r="H665" s="101">
        <v>6.3</v>
      </c>
      <c r="I665" s="101">
        <v>4.0999999999999996</v>
      </c>
      <c r="J665" s="101">
        <v>5.2</v>
      </c>
      <c r="K665" s="101">
        <v>4.8</v>
      </c>
      <c r="L665" s="278">
        <v>149625</v>
      </c>
      <c r="M665" s="100" t="s">
        <v>66</v>
      </c>
      <c r="N665" s="100" t="s">
        <v>67</v>
      </c>
      <c r="O665" s="100" t="s">
        <v>1575</v>
      </c>
      <c r="P665" s="100"/>
      <c r="Q665" s="117"/>
    </row>
    <row r="666" spans="1:18">
      <c r="A666" s="100" t="s">
        <v>12878</v>
      </c>
      <c r="B666" s="100" t="s">
        <v>12875</v>
      </c>
      <c r="C666" s="100" t="s">
        <v>1577</v>
      </c>
      <c r="D666" s="100" t="s">
        <v>8565</v>
      </c>
      <c r="E666" s="100" t="s">
        <v>196</v>
      </c>
      <c r="F666" s="277" t="s">
        <v>65</v>
      </c>
      <c r="G666" s="101">
        <v>3.6</v>
      </c>
      <c r="H666" s="101">
        <v>6.3</v>
      </c>
      <c r="I666" s="101">
        <v>4.0999999999999996</v>
      </c>
      <c r="J666" s="101">
        <v>5.2</v>
      </c>
      <c r="K666" s="101">
        <v>4.8</v>
      </c>
      <c r="L666" s="278">
        <v>149625</v>
      </c>
      <c r="M666" s="100" t="s">
        <v>66</v>
      </c>
      <c r="N666" s="100" t="s">
        <v>67</v>
      </c>
      <c r="O666" s="100" t="s">
        <v>1575</v>
      </c>
      <c r="P666" s="100"/>
      <c r="Q666" s="117"/>
    </row>
    <row r="667" spans="1:18">
      <c r="A667" s="100" t="s">
        <v>12836</v>
      </c>
      <c r="B667" s="100" t="s">
        <v>12837</v>
      </c>
      <c r="C667" s="100" t="s">
        <v>1493</v>
      </c>
      <c r="D667" s="100" t="s">
        <v>8538</v>
      </c>
      <c r="E667" s="100" t="s">
        <v>201</v>
      </c>
      <c r="F667" s="277" t="s">
        <v>65</v>
      </c>
      <c r="G667" s="101">
        <v>2.2999999999999998</v>
      </c>
      <c r="H667" s="101">
        <v>4.8</v>
      </c>
      <c r="I667" s="101">
        <v>5.9</v>
      </c>
      <c r="J667" s="101">
        <v>3.1</v>
      </c>
      <c r="K667" s="101">
        <v>4.5</v>
      </c>
      <c r="L667" s="278">
        <v>170690000</v>
      </c>
      <c r="M667" s="100" t="s">
        <v>66</v>
      </c>
      <c r="N667" s="100" t="s">
        <v>67</v>
      </c>
      <c r="O667" s="100" t="s">
        <v>1431</v>
      </c>
      <c r="P667" s="100"/>
      <c r="Q667" s="117"/>
    </row>
    <row r="668" spans="1:18">
      <c r="A668" s="100" t="s">
        <v>12872</v>
      </c>
      <c r="B668" s="100" t="s">
        <v>12873</v>
      </c>
      <c r="C668" s="100" t="s">
        <v>1570</v>
      </c>
      <c r="D668" s="100" t="s">
        <v>195</v>
      </c>
      <c r="E668" s="100" t="s">
        <v>196</v>
      </c>
      <c r="F668" s="277" t="s">
        <v>252</v>
      </c>
      <c r="G668" s="101">
        <v>3.3</v>
      </c>
      <c r="H668" s="101">
        <v>4.0999999999999996</v>
      </c>
      <c r="I668" s="101">
        <v>1.6</v>
      </c>
      <c r="J668" s="101">
        <v>4.3</v>
      </c>
      <c r="K668" s="101">
        <v>3.6</v>
      </c>
      <c r="L668" s="278">
        <v>13362200</v>
      </c>
      <c r="M668" s="100" t="s">
        <v>66</v>
      </c>
      <c r="N668" s="100" t="s">
        <v>67</v>
      </c>
      <c r="O668" s="100" t="s">
        <v>1571</v>
      </c>
      <c r="P668" s="100"/>
      <c r="Q668" s="117"/>
      <c r="R668" s="116"/>
    </row>
    <row r="669" spans="1:18">
      <c r="A669" s="100" t="s">
        <v>13582</v>
      </c>
      <c r="B669" s="100" t="s">
        <v>13583</v>
      </c>
      <c r="C669" s="100" t="s">
        <v>2826</v>
      </c>
      <c r="D669" s="100" t="s">
        <v>8558</v>
      </c>
      <c r="E669" s="100" t="s">
        <v>196</v>
      </c>
      <c r="F669" s="277" t="s">
        <v>73</v>
      </c>
      <c r="G669" s="101">
        <v>3.5</v>
      </c>
      <c r="H669" s="101">
        <v>3</v>
      </c>
      <c r="I669" s="101">
        <v>3.8</v>
      </c>
      <c r="J669" s="101">
        <v>5.0999999999999996</v>
      </c>
      <c r="K669" s="101">
        <v>3.9</v>
      </c>
      <c r="L669" s="278">
        <v>912000</v>
      </c>
      <c r="M669" s="100" t="s">
        <v>66</v>
      </c>
      <c r="N669" s="100" t="s">
        <v>67</v>
      </c>
      <c r="O669" s="100" t="s">
        <v>2799</v>
      </c>
      <c r="P669" s="100"/>
      <c r="Q669" s="117"/>
    </row>
    <row r="670" spans="1:18">
      <c r="A670" s="100" t="s">
        <v>14592</v>
      </c>
      <c r="B670" s="100" t="s">
        <v>14593</v>
      </c>
      <c r="C670" s="100" t="s">
        <v>4737</v>
      </c>
      <c r="D670" s="100" t="s">
        <v>8577</v>
      </c>
      <c r="E670" s="100" t="s">
        <v>285</v>
      </c>
      <c r="F670" s="277" t="s">
        <v>65</v>
      </c>
      <c r="G670" s="101">
        <v>1.3</v>
      </c>
      <c r="H670" s="101">
        <v>1.1000000000000001</v>
      </c>
      <c r="I670" s="101">
        <v>3.6</v>
      </c>
      <c r="J670" s="101">
        <v>2.7</v>
      </c>
      <c r="K670" s="101">
        <v>2.2999999999999998</v>
      </c>
      <c r="L670" s="278">
        <v>58710000</v>
      </c>
      <c r="M670" s="100" t="s">
        <v>66</v>
      </c>
      <c r="N670" s="100" t="s">
        <v>67</v>
      </c>
      <c r="O670" s="100" t="s">
        <v>4734</v>
      </c>
      <c r="P670" s="100"/>
      <c r="Q670" s="117"/>
    </row>
    <row r="671" spans="1:18">
      <c r="A671" s="100" t="s">
        <v>12358</v>
      </c>
      <c r="B671" s="100" t="s">
        <v>12359</v>
      </c>
      <c r="C671" s="100" t="s">
        <v>622</v>
      </c>
      <c r="D671" s="100" t="s">
        <v>100</v>
      </c>
      <c r="E671" s="100" t="s">
        <v>196</v>
      </c>
      <c r="F671" s="277" t="s">
        <v>65</v>
      </c>
      <c r="G671" s="101">
        <v>3.5</v>
      </c>
      <c r="H671" s="101">
        <v>6</v>
      </c>
      <c r="I671" s="101">
        <v>6.2</v>
      </c>
      <c r="J671" s="101">
        <v>4</v>
      </c>
      <c r="K671" s="101">
        <v>5.0999999999999996</v>
      </c>
      <c r="L671" s="278">
        <v>613047</v>
      </c>
      <c r="M671" s="100" t="s">
        <v>66</v>
      </c>
      <c r="N671" s="100" t="s">
        <v>264</v>
      </c>
      <c r="O671" s="100" t="s">
        <v>612</v>
      </c>
      <c r="P671" s="100"/>
      <c r="Q671" s="117"/>
      <c r="R671" s="116"/>
    </row>
    <row r="672" spans="1:18">
      <c r="A672" s="100" t="s">
        <v>14584</v>
      </c>
      <c r="B672" s="100" t="s">
        <v>14585</v>
      </c>
      <c r="C672" s="100" t="s">
        <v>4725</v>
      </c>
      <c r="D672" s="100" t="s">
        <v>8534</v>
      </c>
      <c r="E672" s="100" t="s">
        <v>196</v>
      </c>
      <c r="F672" s="277" t="s">
        <v>65</v>
      </c>
      <c r="G672" s="101">
        <v>3.7</v>
      </c>
      <c r="H672" s="101">
        <v>5</v>
      </c>
      <c r="I672" s="101">
        <v>3.1</v>
      </c>
      <c r="J672" s="101">
        <v>3.6</v>
      </c>
      <c r="K672" s="101">
        <v>3.8</v>
      </c>
      <c r="L672" s="278">
        <v>640627</v>
      </c>
      <c r="M672" s="100" t="s">
        <v>66</v>
      </c>
      <c r="N672" s="100" t="s">
        <v>67</v>
      </c>
      <c r="O672" s="100" t="s">
        <v>4722</v>
      </c>
      <c r="P672" s="100"/>
      <c r="Q672" s="117"/>
    </row>
    <row r="673" spans="1:18">
      <c r="A673" s="100" t="s">
        <v>13600</v>
      </c>
      <c r="B673" s="100" t="s">
        <v>13601</v>
      </c>
      <c r="C673" s="100" t="s">
        <v>2855</v>
      </c>
      <c r="D673" s="100" t="s">
        <v>100</v>
      </c>
      <c r="E673" s="100" t="s">
        <v>285</v>
      </c>
      <c r="F673" s="277" t="s">
        <v>65</v>
      </c>
      <c r="G673" s="101">
        <v>1.3</v>
      </c>
      <c r="H673" s="101">
        <v>3.6</v>
      </c>
      <c r="I673" s="101">
        <v>3.7</v>
      </c>
      <c r="J673" s="101">
        <v>2.8</v>
      </c>
      <c r="K673" s="101">
        <v>3.3</v>
      </c>
      <c r="L673" s="278">
        <v>134160240</v>
      </c>
      <c r="M673" s="100" t="s">
        <v>66</v>
      </c>
      <c r="N673" s="100" t="s">
        <v>103</v>
      </c>
      <c r="O673" s="100" t="s">
        <v>2831</v>
      </c>
      <c r="P673" s="100"/>
      <c r="Q673" s="117"/>
    </row>
    <row r="674" spans="1:18">
      <c r="A674" s="100" t="s">
        <v>12838</v>
      </c>
      <c r="B674" s="100" t="s">
        <v>12839</v>
      </c>
      <c r="C674" s="100" t="s">
        <v>1497</v>
      </c>
      <c r="D674" s="100" t="s">
        <v>8543</v>
      </c>
      <c r="E674" s="100" t="s">
        <v>196</v>
      </c>
      <c r="F674" s="277" t="s">
        <v>65</v>
      </c>
      <c r="G674" s="101">
        <v>3</v>
      </c>
      <c r="H674" s="101">
        <v>2.7</v>
      </c>
      <c r="I674" s="101">
        <v>2.8</v>
      </c>
      <c r="J674" s="101">
        <v>2.6</v>
      </c>
      <c r="K674" s="101">
        <v>2.7</v>
      </c>
      <c r="L674" s="278">
        <v>112765088</v>
      </c>
      <c r="M674" s="100" t="s">
        <v>66</v>
      </c>
      <c r="N674" s="100" t="s">
        <v>247</v>
      </c>
      <c r="O674" s="100" t="s">
        <v>1563</v>
      </c>
      <c r="P674" s="100"/>
      <c r="Q674" s="117"/>
    </row>
    <row r="675" spans="1:18">
      <c r="A675" s="100" t="s">
        <v>125</v>
      </c>
      <c r="B675" s="100" t="s">
        <v>12840</v>
      </c>
      <c r="C675" s="100" t="s">
        <v>1500</v>
      </c>
      <c r="D675" s="100" t="s">
        <v>8616</v>
      </c>
      <c r="E675" s="100" t="s">
        <v>196</v>
      </c>
      <c r="F675" s="277" t="s">
        <v>73</v>
      </c>
      <c r="G675" s="101">
        <v>3.2</v>
      </c>
      <c r="H675" s="101">
        <v>5.5</v>
      </c>
      <c r="I675" s="101">
        <v>3.8</v>
      </c>
      <c r="J675" s="101">
        <v>3.1</v>
      </c>
      <c r="K675" s="101">
        <v>3.9</v>
      </c>
      <c r="L675" s="278">
        <v>28626300</v>
      </c>
      <c r="M675" s="100" t="s">
        <v>66</v>
      </c>
      <c r="N675" s="100" t="s">
        <v>67</v>
      </c>
      <c r="O675" s="100" t="s">
        <v>1460</v>
      </c>
      <c r="P675" s="100"/>
      <c r="Q675" s="117"/>
    </row>
    <row r="676" spans="1:18">
      <c r="A676" s="100" t="s">
        <v>107</v>
      </c>
      <c r="B676" s="100" t="s">
        <v>12879</v>
      </c>
      <c r="C676" s="100" t="s">
        <v>1580</v>
      </c>
      <c r="D676" s="100" t="s">
        <v>195</v>
      </c>
      <c r="E676" s="100" t="s">
        <v>201</v>
      </c>
      <c r="F676" s="277" t="s">
        <v>65</v>
      </c>
      <c r="G676" s="101">
        <v>1.5</v>
      </c>
      <c r="H676" s="101">
        <v>5</v>
      </c>
      <c r="I676" s="101">
        <v>2.2000000000000002</v>
      </c>
      <c r="J676" s="101">
        <v>2.2000000000000002</v>
      </c>
      <c r="K676" s="101">
        <v>2.7</v>
      </c>
      <c r="L676" s="278">
        <v>5660364</v>
      </c>
      <c r="M676" s="100" t="s">
        <v>66</v>
      </c>
      <c r="N676" s="100" t="s">
        <v>103</v>
      </c>
      <c r="O676" s="100" t="s">
        <v>1589</v>
      </c>
      <c r="P676" s="100"/>
      <c r="Q676" s="117"/>
    </row>
    <row r="677" spans="1:18">
      <c r="A677" s="100" t="s">
        <v>14618</v>
      </c>
      <c r="B677" s="100" t="s">
        <v>14619</v>
      </c>
      <c r="C677" s="100" t="s">
        <v>4792</v>
      </c>
      <c r="D677" s="100" t="s">
        <v>195</v>
      </c>
      <c r="E677" s="100" t="s">
        <v>285</v>
      </c>
      <c r="F677" s="277" t="s">
        <v>95</v>
      </c>
      <c r="G677" s="101">
        <v>0</v>
      </c>
      <c r="H677" s="101">
        <v>3.2</v>
      </c>
      <c r="I677" s="101">
        <v>3.8</v>
      </c>
      <c r="J677" s="101">
        <v>0.6</v>
      </c>
      <c r="K677" s="101">
        <v>1.8</v>
      </c>
      <c r="L677" s="278">
        <v>1022309</v>
      </c>
      <c r="M677" s="100" t="s">
        <v>66</v>
      </c>
      <c r="N677" s="100" t="s">
        <v>67</v>
      </c>
      <c r="O677" s="100" t="s">
        <v>4786</v>
      </c>
      <c r="P677" s="100"/>
      <c r="Q677" s="117"/>
    </row>
    <row r="678" spans="1:18">
      <c r="A678" s="100" t="s">
        <v>15329</v>
      </c>
      <c r="B678" s="100" t="s">
        <v>15330</v>
      </c>
      <c r="C678" s="100" t="s">
        <v>5991</v>
      </c>
      <c r="D678" s="100" t="s">
        <v>8547</v>
      </c>
      <c r="E678" s="100" t="s">
        <v>72</v>
      </c>
      <c r="F678" s="277" t="s">
        <v>65</v>
      </c>
      <c r="G678" s="101">
        <v>5.6</v>
      </c>
      <c r="H678" s="101">
        <v>3.5</v>
      </c>
      <c r="I678" s="101">
        <v>4.7</v>
      </c>
      <c r="J678" s="101">
        <v>3.5</v>
      </c>
      <c r="K678" s="101">
        <v>3.8</v>
      </c>
      <c r="L678" s="278">
        <v>21533598</v>
      </c>
      <c r="M678" s="100" t="s">
        <v>66</v>
      </c>
      <c r="N678" s="100" t="s">
        <v>67</v>
      </c>
      <c r="O678" s="100" t="s">
        <v>6037</v>
      </c>
      <c r="P678" s="100"/>
      <c r="Q678" s="117"/>
    </row>
    <row r="679" spans="1:18">
      <c r="A679" s="100" t="s">
        <v>13524</v>
      </c>
      <c r="B679" s="100" t="s">
        <v>13525</v>
      </c>
      <c r="C679" s="100" t="s">
        <v>2714</v>
      </c>
      <c r="D679" s="100" t="s">
        <v>8551</v>
      </c>
      <c r="E679" s="100" t="s">
        <v>285</v>
      </c>
      <c r="F679" s="277" t="s">
        <v>65</v>
      </c>
      <c r="G679" s="101">
        <v>0</v>
      </c>
      <c r="H679" s="101">
        <v>2.8</v>
      </c>
      <c r="I679" s="101">
        <v>2.4</v>
      </c>
      <c r="J679" s="101">
        <v>3.9</v>
      </c>
      <c r="K679" s="101">
        <v>2.9</v>
      </c>
      <c r="L679" s="278">
        <v>40455</v>
      </c>
      <c r="M679" s="100" t="s">
        <v>66</v>
      </c>
      <c r="N679" s="100" t="s">
        <v>67</v>
      </c>
      <c r="O679" s="100" t="s">
        <v>2695</v>
      </c>
      <c r="P679" s="100"/>
      <c r="Q679" s="117"/>
    </row>
    <row r="680" spans="1:18">
      <c r="A680" s="100" t="s">
        <v>12882</v>
      </c>
      <c r="B680" s="100" t="s">
        <v>12883</v>
      </c>
      <c r="C680" s="100" t="s">
        <v>1588</v>
      </c>
      <c r="D680" s="100" t="s">
        <v>8559</v>
      </c>
      <c r="E680" s="100" t="s">
        <v>196</v>
      </c>
      <c r="F680" s="277" t="s">
        <v>65</v>
      </c>
      <c r="G680" s="101">
        <v>3.4</v>
      </c>
      <c r="H680" s="101">
        <v>2</v>
      </c>
      <c r="I680" s="101">
        <v>4.3</v>
      </c>
      <c r="J680" s="101">
        <v>3.8</v>
      </c>
      <c r="K680" s="101">
        <v>3.8</v>
      </c>
      <c r="L680" s="278">
        <v>228123</v>
      </c>
      <c r="M680" s="100" t="s">
        <v>66</v>
      </c>
      <c r="N680" s="100" t="s">
        <v>103</v>
      </c>
      <c r="O680" s="100" t="s">
        <v>1597</v>
      </c>
      <c r="P680" s="100"/>
      <c r="Q680" s="117"/>
    </row>
    <row r="681" spans="1:18">
      <c r="A681" s="100" t="s">
        <v>12967</v>
      </c>
      <c r="B681" s="100" t="s">
        <v>12968</v>
      </c>
      <c r="C681" s="100" t="s">
        <v>1723</v>
      </c>
      <c r="D681" s="100" t="s">
        <v>8535</v>
      </c>
      <c r="E681" s="100" t="s">
        <v>201</v>
      </c>
      <c r="F681" s="277" t="s">
        <v>95</v>
      </c>
      <c r="G681" s="101">
        <v>1.8</v>
      </c>
      <c r="H681" s="101">
        <v>8.5</v>
      </c>
      <c r="I681" s="101">
        <v>4.3</v>
      </c>
      <c r="J681" s="101">
        <v>1.3</v>
      </c>
      <c r="K681" s="101">
        <v>2.8</v>
      </c>
      <c r="L681" s="278">
        <v>36208</v>
      </c>
      <c r="M681" s="100" t="s">
        <v>66</v>
      </c>
      <c r="N681" s="100" t="s">
        <v>67</v>
      </c>
      <c r="O681" s="100" t="s">
        <v>1712</v>
      </c>
      <c r="P681" s="100"/>
      <c r="Q681" s="117"/>
    </row>
    <row r="682" spans="1:18">
      <c r="A682" s="100" t="s">
        <v>13526</v>
      </c>
      <c r="B682" s="100" t="s">
        <v>13527</v>
      </c>
      <c r="C682" s="100" t="s">
        <v>2718</v>
      </c>
      <c r="D682" s="100" t="s">
        <v>8563</v>
      </c>
      <c r="E682" s="100" t="s">
        <v>196</v>
      </c>
      <c r="F682" s="277" t="s">
        <v>73</v>
      </c>
      <c r="G682" s="101">
        <v>3.3</v>
      </c>
      <c r="H682" s="101">
        <v>3.2</v>
      </c>
      <c r="I682" s="101">
        <v>4.2</v>
      </c>
      <c r="J682" s="101">
        <v>3.4</v>
      </c>
      <c r="K682" s="101">
        <v>3.8</v>
      </c>
      <c r="L682" s="278">
        <v>225432</v>
      </c>
      <c r="M682" s="100" t="s">
        <v>66</v>
      </c>
      <c r="N682" s="100" t="s">
        <v>67</v>
      </c>
      <c r="O682" s="100" t="s">
        <v>2699</v>
      </c>
      <c r="P682" s="116"/>
      <c r="Q682" s="116"/>
      <c r="R682" s="116"/>
    </row>
    <row r="683" spans="1:18">
      <c r="A683" s="100" t="s">
        <v>12765</v>
      </c>
      <c r="B683" s="100" t="s">
        <v>12766</v>
      </c>
      <c r="C683" s="100" t="s">
        <v>1367</v>
      </c>
      <c r="D683" s="100" t="s">
        <v>8534</v>
      </c>
      <c r="E683" s="100" t="s">
        <v>72</v>
      </c>
      <c r="F683" s="277" t="s">
        <v>65</v>
      </c>
      <c r="G683" s="101">
        <v>5.0999999999999996</v>
      </c>
      <c r="H683" s="101">
        <v>6.3</v>
      </c>
      <c r="I683" s="101">
        <v>2.6</v>
      </c>
      <c r="J683" s="101">
        <v>5.2</v>
      </c>
      <c r="K683" s="101">
        <v>4.5</v>
      </c>
      <c r="L683" s="278">
        <v>23074</v>
      </c>
      <c r="M683" s="100" t="s">
        <v>66</v>
      </c>
      <c r="N683" s="100" t="s">
        <v>67</v>
      </c>
      <c r="O683" s="100" t="s">
        <v>1358</v>
      </c>
      <c r="P683" s="100"/>
      <c r="Q683" s="116"/>
      <c r="R683" s="116"/>
    </row>
    <row r="684" spans="1:18">
      <c r="A684" s="100" t="s">
        <v>12940</v>
      </c>
      <c r="B684" s="100" t="s">
        <v>12766</v>
      </c>
      <c r="C684" s="100" t="s">
        <v>8588</v>
      </c>
      <c r="D684" s="100" t="s">
        <v>8534</v>
      </c>
      <c r="E684" s="100" t="s">
        <v>72</v>
      </c>
      <c r="F684" s="277" t="s">
        <v>65</v>
      </c>
      <c r="G684" s="101">
        <v>5.0999999999999996</v>
      </c>
      <c r="H684" s="101">
        <v>6.3</v>
      </c>
      <c r="I684" s="101">
        <v>2.6</v>
      </c>
      <c r="J684" s="101">
        <v>5.2</v>
      </c>
      <c r="K684" s="101">
        <v>4.5</v>
      </c>
      <c r="L684" s="278">
        <v>23074</v>
      </c>
      <c r="M684" s="100" t="s">
        <v>66</v>
      </c>
      <c r="N684" s="100" t="s">
        <v>67</v>
      </c>
      <c r="O684" s="100" t="s">
        <v>1358</v>
      </c>
      <c r="P684" s="117"/>
      <c r="Q684" s="116"/>
    </row>
    <row r="685" spans="1:18">
      <c r="A685" s="100" t="s">
        <v>12791</v>
      </c>
      <c r="B685" s="100" t="s">
        <v>12792</v>
      </c>
      <c r="C685" s="100" t="s">
        <v>1415</v>
      </c>
      <c r="D685" s="100" t="s">
        <v>100</v>
      </c>
      <c r="E685" s="100" t="s">
        <v>201</v>
      </c>
      <c r="F685" s="277" t="s">
        <v>65</v>
      </c>
      <c r="G685" s="101">
        <v>2.2999999999999998</v>
      </c>
      <c r="H685" s="101">
        <v>4.0999999999999996</v>
      </c>
      <c r="I685" s="101">
        <v>3.4</v>
      </c>
      <c r="J685" s="101">
        <v>2.2000000000000002</v>
      </c>
      <c r="K685" s="101">
        <v>3.4</v>
      </c>
      <c r="L685" s="278">
        <v>64278</v>
      </c>
      <c r="M685" s="100" t="s">
        <v>66</v>
      </c>
      <c r="N685" s="100" t="s">
        <v>543</v>
      </c>
      <c r="O685" s="100" t="s">
        <v>1464</v>
      </c>
      <c r="P685" s="100"/>
      <c r="Q685" s="117"/>
    </row>
    <row r="686" spans="1:18">
      <c r="A686" s="100" t="s">
        <v>12362</v>
      </c>
      <c r="B686" s="100" t="s">
        <v>12363</v>
      </c>
      <c r="C686" s="100" t="s">
        <v>626</v>
      </c>
      <c r="D686" s="100" t="s">
        <v>8541</v>
      </c>
      <c r="E686" s="100" t="s">
        <v>196</v>
      </c>
      <c r="F686" s="277" t="s">
        <v>95</v>
      </c>
      <c r="G686" s="101">
        <v>2.9</v>
      </c>
      <c r="H686" s="101">
        <v>5.8</v>
      </c>
      <c r="I686" s="101">
        <v>3.4</v>
      </c>
      <c r="J686" s="101">
        <v>2.7</v>
      </c>
      <c r="K686" s="101">
        <v>3.5</v>
      </c>
      <c r="L686" s="278">
        <v>1468</v>
      </c>
      <c r="M686" s="100" t="s">
        <v>66</v>
      </c>
      <c r="N686" s="100" t="s">
        <v>247</v>
      </c>
      <c r="O686" s="100"/>
      <c r="P686" s="100"/>
      <c r="Q686" s="117"/>
      <c r="R686" s="117"/>
    </row>
    <row r="687" spans="1:18">
      <c r="A687" s="100" t="s">
        <v>14606</v>
      </c>
      <c r="B687" s="100" t="s">
        <v>14607</v>
      </c>
      <c r="C687" s="100" t="s">
        <v>4765</v>
      </c>
      <c r="D687" s="100" t="s">
        <v>8634</v>
      </c>
      <c r="E687" s="100" t="s">
        <v>201</v>
      </c>
      <c r="F687" s="277"/>
      <c r="G687" s="101">
        <v>1.7</v>
      </c>
      <c r="H687" s="101">
        <v>6.4</v>
      </c>
      <c r="I687" s="101">
        <v>3.4</v>
      </c>
      <c r="J687" s="101">
        <v>4.3</v>
      </c>
      <c r="K687" s="101">
        <v>3.9</v>
      </c>
      <c r="L687" s="278">
        <v>49100</v>
      </c>
      <c r="M687" s="100" t="s">
        <v>66</v>
      </c>
      <c r="N687" s="100" t="s">
        <v>67</v>
      </c>
      <c r="O687" s="100" t="s">
        <v>4758</v>
      </c>
      <c r="P687" s="100"/>
      <c r="Q687" s="117"/>
    </row>
    <row r="688" spans="1:18">
      <c r="A688" s="100" t="s">
        <v>16057</v>
      </c>
      <c r="B688" s="100" t="s">
        <v>16058</v>
      </c>
      <c r="C688" s="100" t="s">
        <v>6665</v>
      </c>
      <c r="D688" s="100" t="s">
        <v>8573</v>
      </c>
      <c r="E688" s="100" t="s">
        <v>72</v>
      </c>
      <c r="F688" s="277" t="s">
        <v>65</v>
      </c>
      <c r="G688" s="101">
        <v>4.5999999999999996</v>
      </c>
      <c r="H688" s="101">
        <v>3.6</v>
      </c>
      <c r="I688" s="101">
        <v>3.5</v>
      </c>
      <c r="J688" s="101">
        <v>6.1</v>
      </c>
      <c r="K688" s="101">
        <v>4.4000000000000004</v>
      </c>
      <c r="L688" s="278">
        <v>257999</v>
      </c>
      <c r="M688" s="100" t="s">
        <v>66</v>
      </c>
      <c r="N688" s="100" t="s">
        <v>67</v>
      </c>
      <c r="O688" s="100" t="s">
        <v>6686</v>
      </c>
      <c r="P688" s="100"/>
      <c r="Q688" s="117"/>
    </row>
    <row r="689" spans="1:18">
      <c r="A689" s="100" t="s">
        <v>12690</v>
      </c>
      <c r="B689" s="100" t="s">
        <v>12691</v>
      </c>
      <c r="C689" s="100" t="s">
        <v>1184</v>
      </c>
      <c r="D689" s="100" t="s">
        <v>179</v>
      </c>
      <c r="E689" s="100" t="s">
        <v>107</v>
      </c>
      <c r="F689" s="277" t="s">
        <v>65</v>
      </c>
      <c r="G689" s="101">
        <v>6</v>
      </c>
      <c r="H689" s="101">
        <v>4.4000000000000004</v>
      </c>
      <c r="I689" s="101">
        <v>5.3</v>
      </c>
      <c r="J689" s="101">
        <v>4.3</v>
      </c>
      <c r="K689" s="101">
        <v>4.7</v>
      </c>
      <c r="L689" s="278">
        <v>112598</v>
      </c>
      <c r="M689" s="100" t="s">
        <v>66</v>
      </c>
      <c r="N689" s="100" t="s">
        <v>67</v>
      </c>
      <c r="O689" s="100" t="s">
        <v>1178</v>
      </c>
      <c r="P689" s="100"/>
      <c r="Q689" s="117"/>
      <c r="R689" s="116"/>
    </row>
    <row r="690" spans="1:18">
      <c r="A690" s="100" t="s">
        <v>12690</v>
      </c>
      <c r="B690" s="100" t="s">
        <v>12691</v>
      </c>
      <c r="C690" s="100" t="s">
        <v>1186</v>
      </c>
      <c r="D690" s="100" t="s">
        <v>179</v>
      </c>
      <c r="E690" s="100" t="s">
        <v>107</v>
      </c>
      <c r="F690" s="277" t="s">
        <v>65</v>
      </c>
      <c r="G690" s="101">
        <v>6</v>
      </c>
      <c r="H690" s="101">
        <v>4.4000000000000004</v>
      </c>
      <c r="I690" s="101">
        <v>5.3</v>
      </c>
      <c r="J690" s="101">
        <v>4.3</v>
      </c>
      <c r="K690" s="101">
        <v>4.7</v>
      </c>
      <c r="L690" s="278">
        <v>112598</v>
      </c>
      <c r="M690" s="100" t="s">
        <v>66</v>
      </c>
      <c r="N690" s="100" t="s">
        <v>67</v>
      </c>
      <c r="O690" s="100" t="s">
        <v>1178</v>
      </c>
      <c r="P690" s="100"/>
      <c r="Q690" s="117"/>
    </row>
    <row r="691" spans="1:18">
      <c r="A691" s="100" t="s">
        <v>16059</v>
      </c>
      <c r="B691" s="100" t="s">
        <v>16060</v>
      </c>
      <c r="C691" s="100" t="s">
        <v>9539</v>
      </c>
      <c r="D691" s="100" t="s">
        <v>132</v>
      </c>
      <c r="E691" s="100" t="s">
        <v>196</v>
      </c>
      <c r="F691" s="277" t="s">
        <v>65</v>
      </c>
      <c r="G691" s="101">
        <v>4</v>
      </c>
      <c r="H691" s="101">
        <v>3.6</v>
      </c>
      <c r="I691" s="101">
        <v>4</v>
      </c>
      <c r="J691" s="101">
        <v>5.3</v>
      </c>
      <c r="K691" s="101">
        <v>4.4000000000000004</v>
      </c>
      <c r="L691" s="278">
        <v>232669</v>
      </c>
      <c r="M691" s="100" t="s">
        <v>66</v>
      </c>
      <c r="N691" s="100" t="s">
        <v>543</v>
      </c>
      <c r="O691" s="100"/>
      <c r="P691" s="100"/>
      <c r="Q691" s="117"/>
      <c r="R691" s="116"/>
    </row>
    <row r="692" spans="1:18">
      <c r="A692" s="100" t="s">
        <v>12905</v>
      </c>
      <c r="B692" s="100" t="s">
        <v>12906</v>
      </c>
      <c r="C692" s="100" t="s">
        <v>1629</v>
      </c>
      <c r="D692" s="100" t="s">
        <v>8545</v>
      </c>
      <c r="E692" s="100" t="s">
        <v>201</v>
      </c>
      <c r="F692" s="277" t="s">
        <v>65</v>
      </c>
      <c r="G692" s="101">
        <v>2.4</v>
      </c>
      <c r="H692" s="101">
        <v>5.7</v>
      </c>
      <c r="I692" s="101">
        <v>3.8</v>
      </c>
      <c r="J692" s="101">
        <v>4.0999999999999996</v>
      </c>
      <c r="K692" s="101">
        <v>4.0999999999999996</v>
      </c>
      <c r="L692" s="278">
        <v>33445</v>
      </c>
      <c r="M692" s="100" t="s">
        <v>66</v>
      </c>
      <c r="N692" s="100" t="s">
        <v>103</v>
      </c>
      <c r="O692" s="100" t="s">
        <v>1630</v>
      </c>
      <c r="P692" s="100"/>
      <c r="Q692" s="117"/>
    </row>
    <row r="693" spans="1:18">
      <c r="A693" s="100" t="s">
        <v>13104</v>
      </c>
      <c r="B693" s="100" t="s">
        <v>13105</v>
      </c>
      <c r="C693" s="100" t="s">
        <v>2005</v>
      </c>
      <c r="D693" s="100" t="s">
        <v>83</v>
      </c>
      <c r="E693" s="100" t="s">
        <v>94</v>
      </c>
      <c r="F693" s="277" t="s">
        <v>65</v>
      </c>
      <c r="G693" s="101">
        <v>8</v>
      </c>
      <c r="H693" s="101">
        <v>6.7</v>
      </c>
      <c r="I693" s="101">
        <v>4.2</v>
      </c>
      <c r="J693" s="101">
        <v>6.8</v>
      </c>
      <c r="K693" s="101">
        <v>6.1</v>
      </c>
      <c r="L693" s="278">
        <v>49439</v>
      </c>
      <c r="M693" s="100" t="s">
        <v>66</v>
      </c>
      <c r="N693" s="100" t="s">
        <v>67</v>
      </c>
      <c r="O693" s="100" t="s">
        <v>1993</v>
      </c>
      <c r="P693" s="100"/>
      <c r="Q693" s="117"/>
    </row>
    <row r="694" spans="1:18">
      <c r="A694" s="100" t="s">
        <v>12723</v>
      </c>
      <c r="B694" s="100" t="s">
        <v>12724</v>
      </c>
      <c r="C694" s="100" t="s">
        <v>1276</v>
      </c>
      <c r="D694" s="100" t="s">
        <v>8549</v>
      </c>
      <c r="E694" s="100" t="s">
        <v>72</v>
      </c>
      <c r="F694" s="277" t="s">
        <v>65</v>
      </c>
      <c r="G694" s="101">
        <v>5.5</v>
      </c>
      <c r="H694" s="101">
        <v>6.4</v>
      </c>
      <c r="I694" s="101">
        <v>4.0999999999999996</v>
      </c>
      <c r="J694" s="101">
        <v>3.7</v>
      </c>
      <c r="K694" s="101">
        <v>4.4000000000000004</v>
      </c>
      <c r="L694" s="278">
        <v>70625</v>
      </c>
      <c r="M694" s="100" t="s">
        <v>66</v>
      </c>
      <c r="N694" s="100" t="s">
        <v>67</v>
      </c>
      <c r="O694" s="100" t="s">
        <v>1269</v>
      </c>
      <c r="P694" s="117"/>
      <c r="Q694" s="117"/>
    </row>
    <row r="695" spans="1:18">
      <c r="A695" s="100" t="s">
        <v>14125</v>
      </c>
      <c r="B695" s="100" t="s">
        <v>14126</v>
      </c>
      <c r="C695" s="100" t="s">
        <v>3797</v>
      </c>
      <c r="D695" s="100" t="s">
        <v>100</v>
      </c>
      <c r="E695" s="100" t="s">
        <v>196</v>
      </c>
      <c r="F695" s="277" t="s">
        <v>65</v>
      </c>
      <c r="G695" s="101">
        <v>3.5</v>
      </c>
      <c r="H695" s="101">
        <v>5.0999999999999996</v>
      </c>
      <c r="I695" s="101">
        <v>2.9</v>
      </c>
      <c r="J695" s="101">
        <v>4</v>
      </c>
      <c r="K695" s="101">
        <v>4.4000000000000004</v>
      </c>
      <c r="L695" s="278">
        <v>50750000</v>
      </c>
      <c r="M695" s="100" t="s">
        <v>66</v>
      </c>
      <c r="N695" s="100" t="s">
        <v>67</v>
      </c>
      <c r="O695" s="100" t="s">
        <v>3774</v>
      </c>
      <c r="P695" s="100"/>
      <c r="Q695" s="117"/>
      <c r="R695" s="117"/>
    </row>
    <row r="696" spans="1:18">
      <c r="A696" s="100" t="s">
        <v>14121</v>
      </c>
      <c r="B696" s="100" t="s">
        <v>14122</v>
      </c>
      <c r="C696" s="100" t="s">
        <v>3789</v>
      </c>
      <c r="D696" s="100" t="s">
        <v>8563</v>
      </c>
      <c r="E696" s="100" t="s">
        <v>94</v>
      </c>
      <c r="F696" s="277" t="s">
        <v>73</v>
      </c>
      <c r="G696" s="101">
        <v>7.9</v>
      </c>
      <c r="H696" s="101">
        <v>4.5999999999999996</v>
      </c>
      <c r="I696" s="101">
        <v>5.0999999999999996</v>
      </c>
      <c r="J696" s="101">
        <v>4.9000000000000004</v>
      </c>
      <c r="K696" s="101">
        <v>5</v>
      </c>
      <c r="L696" s="278">
        <v>109315</v>
      </c>
      <c r="M696" s="100" t="s">
        <v>66</v>
      </c>
      <c r="N696" s="100" t="s">
        <v>67</v>
      </c>
      <c r="O696" s="100" t="s">
        <v>3766</v>
      </c>
      <c r="P696" s="100"/>
      <c r="Q696" s="117"/>
    </row>
    <row r="697" spans="1:18">
      <c r="A697" s="100" t="s">
        <v>15366</v>
      </c>
      <c r="B697" s="100" t="s">
        <v>15367</v>
      </c>
      <c r="C697" s="100" t="s">
        <v>6064</v>
      </c>
      <c r="D697" s="100" t="s">
        <v>8535</v>
      </c>
      <c r="E697" s="100" t="s">
        <v>107</v>
      </c>
      <c r="F697" s="277" t="s">
        <v>65</v>
      </c>
      <c r="G697" s="101">
        <v>6.8</v>
      </c>
      <c r="H697" s="101">
        <v>9.4</v>
      </c>
      <c r="I697" s="101">
        <v>6.4</v>
      </c>
      <c r="J697" s="101">
        <v>3.1</v>
      </c>
      <c r="K697" s="101">
        <v>5.3</v>
      </c>
      <c r="L697" s="278">
        <v>823752</v>
      </c>
      <c r="M697" s="100" t="s">
        <v>66</v>
      </c>
      <c r="N697" s="100" t="s">
        <v>67</v>
      </c>
      <c r="O697" s="100" t="s">
        <v>6108</v>
      </c>
      <c r="P697" s="100"/>
      <c r="Q697" s="117"/>
    </row>
    <row r="698" spans="1:18">
      <c r="A698" s="100" t="s">
        <v>16061</v>
      </c>
      <c r="B698" s="100" t="s">
        <v>16062</v>
      </c>
      <c r="C698" s="100" t="s">
        <v>6669</v>
      </c>
      <c r="D698" s="100" t="s">
        <v>8589</v>
      </c>
      <c r="E698" s="100" t="s">
        <v>72</v>
      </c>
      <c r="F698" s="277" t="s">
        <v>65</v>
      </c>
      <c r="G698" s="101">
        <v>4.9000000000000004</v>
      </c>
      <c r="H698" s="101">
        <v>6.2</v>
      </c>
      <c r="I698" s="101">
        <v>2.8</v>
      </c>
      <c r="J698" s="101">
        <v>5.7</v>
      </c>
      <c r="K698" s="101">
        <v>5</v>
      </c>
      <c r="L698" s="278">
        <v>165697</v>
      </c>
      <c r="M698" s="100" t="s">
        <v>66</v>
      </c>
      <c r="N698" s="100" t="s">
        <v>67</v>
      </c>
      <c r="O698" s="100" t="s">
        <v>6690</v>
      </c>
      <c r="P698" s="100"/>
      <c r="Q698" s="117"/>
    </row>
    <row r="699" spans="1:18">
      <c r="A699" s="100" t="s">
        <v>16063</v>
      </c>
      <c r="B699" s="100" t="s">
        <v>16064</v>
      </c>
      <c r="C699" s="100" t="s">
        <v>9542</v>
      </c>
      <c r="D699" s="100" t="s">
        <v>8539</v>
      </c>
      <c r="E699" s="100" t="s">
        <v>196</v>
      </c>
      <c r="F699" s="277" t="s">
        <v>95</v>
      </c>
      <c r="G699" s="101">
        <v>3.5</v>
      </c>
      <c r="H699" s="101">
        <v>3.8</v>
      </c>
      <c r="I699" s="101">
        <v>4.4000000000000004</v>
      </c>
      <c r="J699" s="101">
        <v>6</v>
      </c>
      <c r="K699" s="101">
        <v>4.8</v>
      </c>
      <c r="L699" s="278">
        <v>173015</v>
      </c>
      <c r="M699" s="100" t="s">
        <v>66</v>
      </c>
      <c r="N699" s="100" t="s">
        <v>190</v>
      </c>
      <c r="O699" s="100"/>
      <c r="P699" s="117"/>
      <c r="Q699" s="116"/>
    </row>
    <row r="700" spans="1:18">
      <c r="A700" s="100" t="s">
        <v>16065</v>
      </c>
      <c r="B700" s="100" t="s">
        <v>16066</v>
      </c>
      <c r="C700" s="100" t="s">
        <v>9545</v>
      </c>
      <c r="D700" s="100" t="s">
        <v>8578</v>
      </c>
      <c r="E700" s="100" t="s">
        <v>107</v>
      </c>
      <c r="F700" s="277" t="s">
        <v>65</v>
      </c>
      <c r="G700" s="101">
        <v>7</v>
      </c>
      <c r="H700" s="101">
        <v>2.8</v>
      </c>
      <c r="I700" s="101">
        <v>5.5</v>
      </c>
      <c r="J700" s="101">
        <v>5.4</v>
      </c>
      <c r="K700" s="101">
        <v>5</v>
      </c>
      <c r="L700" s="278">
        <v>20956</v>
      </c>
      <c r="M700" s="100" t="s">
        <v>66</v>
      </c>
      <c r="N700" s="100" t="s">
        <v>67</v>
      </c>
      <c r="O700" s="100"/>
      <c r="P700" s="100"/>
      <c r="Q700" s="117"/>
    </row>
    <row r="701" spans="1:18">
      <c r="A701" s="100" t="s">
        <v>14612</v>
      </c>
      <c r="B701" s="100" t="s">
        <v>14613</v>
      </c>
      <c r="C701" s="100" t="s">
        <v>4781</v>
      </c>
      <c r="D701" s="100" t="s">
        <v>8534</v>
      </c>
      <c r="E701" s="100" t="s">
        <v>196</v>
      </c>
      <c r="F701" s="277" t="s">
        <v>73</v>
      </c>
      <c r="G701" s="101">
        <v>4.0999999999999996</v>
      </c>
      <c r="H701" s="101">
        <v>5</v>
      </c>
      <c r="I701" s="101">
        <v>3.9</v>
      </c>
      <c r="J701" s="101">
        <v>4.7</v>
      </c>
      <c r="K701" s="101">
        <v>4.5</v>
      </c>
      <c r="L701" s="278">
        <v>4489</v>
      </c>
      <c r="M701" s="100" t="s">
        <v>66</v>
      </c>
      <c r="N701" s="100" t="s">
        <v>67</v>
      </c>
      <c r="O701" s="100" t="s">
        <v>4774</v>
      </c>
      <c r="P701" s="100"/>
      <c r="Q701" s="117"/>
    </row>
    <row r="702" spans="1:18">
      <c r="A702" s="100" t="s">
        <v>15927</v>
      </c>
      <c r="B702" s="100" t="s">
        <v>15928</v>
      </c>
      <c r="C702" s="100" t="s">
        <v>6566</v>
      </c>
      <c r="D702" s="100" t="s">
        <v>8555</v>
      </c>
      <c r="E702" s="100" t="s">
        <v>94</v>
      </c>
      <c r="F702" s="277" t="s">
        <v>73</v>
      </c>
      <c r="G702" s="101">
        <v>7.4</v>
      </c>
      <c r="H702" s="101">
        <v>10</v>
      </c>
      <c r="I702" s="101">
        <v>4.5999999999999996</v>
      </c>
      <c r="J702" s="101">
        <v>6.2</v>
      </c>
      <c r="K702" s="101">
        <v>5.4</v>
      </c>
      <c r="L702" s="278">
        <v>136321</v>
      </c>
      <c r="M702" s="100" t="s">
        <v>66</v>
      </c>
      <c r="N702" s="100" t="s">
        <v>67</v>
      </c>
      <c r="O702" s="100" t="s">
        <v>6587</v>
      </c>
      <c r="P702" s="100"/>
      <c r="Q702" s="117"/>
      <c r="R702" s="117"/>
    </row>
    <row r="703" spans="1:18">
      <c r="A703" s="100" t="s">
        <v>16067</v>
      </c>
      <c r="B703" s="100" t="s">
        <v>16068</v>
      </c>
      <c r="C703" s="100" t="s">
        <v>9548</v>
      </c>
      <c r="D703" s="100" t="s">
        <v>8556</v>
      </c>
      <c r="E703" s="100" t="s">
        <v>196</v>
      </c>
      <c r="F703" s="277" t="s">
        <v>65</v>
      </c>
      <c r="G703" s="101">
        <v>4.2</v>
      </c>
      <c r="H703" s="101">
        <v>2</v>
      </c>
      <c r="I703" s="101">
        <v>3</v>
      </c>
      <c r="J703" s="101">
        <v>5</v>
      </c>
      <c r="K703" s="101">
        <v>3.2</v>
      </c>
      <c r="L703" s="278">
        <v>2520684</v>
      </c>
      <c r="M703" s="100" t="s">
        <v>66</v>
      </c>
      <c r="N703" s="100" t="s">
        <v>190</v>
      </c>
      <c r="O703" s="100"/>
      <c r="P703" s="100"/>
      <c r="Q703" s="117"/>
    </row>
    <row r="704" spans="1:18">
      <c r="A704" s="100" t="s">
        <v>14803</v>
      </c>
      <c r="B704" s="100" t="s">
        <v>14804</v>
      </c>
      <c r="C704" s="100" t="s">
        <v>5117</v>
      </c>
      <c r="D704" s="100" t="s">
        <v>8536</v>
      </c>
      <c r="E704" s="100" t="s">
        <v>107</v>
      </c>
      <c r="F704" s="277" t="s">
        <v>65</v>
      </c>
      <c r="G704" s="101">
        <v>7.1</v>
      </c>
      <c r="H704" s="101">
        <v>5.9</v>
      </c>
      <c r="I704" s="101">
        <v>4.5</v>
      </c>
      <c r="J704" s="101">
        <v>6.1</v>
      </c>
      <c r="K704" s="101">
        <v>5.2</v>
      </c>
      <c r="L704" s="278">
        <v>77811</v>
      </c>
      <c r="M704" s="100" t="s">
        <v>66</v>
      </c>
      <c r="N704" s="100" t="s">
        <v>67</v>
      </c>
      <c r="O704" s="100" t="s">
        <v>5138</v>
      </c>
      <c r="P704" s="100"/>
      <c r="Q704" s="117"/>
      <c r="R704" s="116"/>
    </row>
    <row r="705" spans="1:18">
      <c r="A705" s="100" t="s">
        <v>12210</v>
      </c>
      <c r="B705" s="100" t="s">
        <v>12211</v>
      </c>
      <c r="C705" s="100" t="s">
        <v>367</v>
      </c>
      <c r="D705" s="100" t="s">
        <v>195</v>
      </c>
      <c r="E705" s="100" t="s">
        <v>72</v>
      </c>
      <c r="F705" s="277" t="s">
        <v>65</v>
      </c>
      <c r="G705" s="101">
        <v>5.0999999999999996</v>
      </c>
      <c r="H705" s="101">
        <v>5.0999999999999996</v>
      </c>
      <c r="I705" s="101">
        <v>5.9</v>
      </c>
      <c r="J705" s="101">
        <v>2.7</v>
      </c>
      <c r="K705" s="101">
        <v>3.9</v>
      </c>
      <c r="L705" s="278">
        <v>2756000</v>
      </c>
      <c r="M705" s="100" t="s">
        <v>66</v>
      </c>
      <c r="N705" s="100" t="s">
        <v>67</v>
      </c>
      <c r="O705" s="100" t="s">
        <v>368</v>
      </c>
      <c r="P705" s="100"/>
      <c r="Q705" s="117"/>
    </row>
    <row r="706" spans="1:18">
      <c r="A706" s="100" t="s">
        <v>13692</v>
      </c>
      <c r="B706" s="100" t="s">
        <v>13693</v>
      </c>
      <c r="C706" s="100" t="s">
        <v>8918</v>
      </c>
      <c r="D706" s="100" t="s">
        <v>63</v>
      </c>
      <c r="E706" s="100" t="s">
        <v>196</v>
      </c>
      <c r="F706" s="277" t="s">
        <v>95</v>
      </c>
      <c r="G706" s="101">
        <v>3.3</v>
      </c>
      <c r="H706" s="101">
        <v>6.2</v>
      </c>
      <c r="I706" s="101">
        <v>3.6</v>
      </c>
      <c r="J706" s="101">
        <v>4.5</v>
      </c>
      <c r="K706" s="101">
        <v>4.5</v>
      </c>
      <c r="L706" s="278">
        <v>185964</v>
      </c>
      <c r="M706" s="100" t="s">
        <v>66</v>
      </c>
      <c r="N706" s="100" t="s">
        <v>1281</v>
      </c>
      <c r="O706" s="100"/>
      <c r="P706" s="100"/>
      <c r="Q706" s="116"/>
    </row>
    <row r="707" spans="1:18">
      <c r="A707" s="100" t="s">
        <v>16069</v>
      </c>
      <c r="B707" s="100" t="s">
        <v>16070</v>
      </c>
      <c r="C707" s="100" t="s">
        <v>9551</v>
      </c>
      <c r="D707" s="100" t="s">
        <v>8535</v>
      </c>
      <c r="E707" s="100" t="s">
        <v>72</v>
      </c>
      <c r="F707" s="277" t="s">
        <v>73</v>
      </c>
      <c r="G707" s="101">
        <v>5.3</v>
      </c>
      <c r="H707" s="101">
        <v>6.2</v>
      </c>
      <c r="I707" s="101">
        <v>5.3</v>
      </c>
      <c r="J707" s="101">
        <v>6.4</v>
      </c>
      <c r="K707" s="101">
        <v>5.8</v>
      </c>
      <c r="L707" s="278">
        <v>70076</v>
      </c>
      <c r="M707" s="100" t="s">
        <v>66</v>
      </c>
      <c r="N707" s="100" t="s">
        <v>247</v>
      </c>
      <c r="O707" s="100"/>
      <c r="P707" s="100"/>
      <c r="Q707" s="117"/>
    </row>
    <row r="708" spans="1:18">
      <c r="A708" s="100" t="s">
        <v>16071</v>
      </c>
      <c r="B708" s="100" t="s">
        <v>16072</v>
      </c>
      <c r="C708" s="100" t="s">
        <v>6673</v>
      </c>
      <c r="D708" s="100" t="s">
        <v>8549</v>
      </c>
      <c r="E708" s="100" t="s">
        <v>196</v>
      </c>
      <c r="F708" s="277" t="s">
        <v>73</v>
      </c>
      <c r="G708" s="101">
        <v>4.2</v>
      </c>
      <c r="H708" s="101">
        <v>3.6</v>
      </c>
      <c r="I708" s="101">
        <v>3.5</v>
      </c>
      <c r="J708" s="101">
        <v>5.6</v>
      </c>
      <c r="K708" s="101">
        <v>4.2</v>
      </c>
      <c r="L708" s="278">
        <v>30969</v>
      </c>
      <c r="M708" s="100" t="s">
        <v>66</v>
      </c>
      <c r="N708" s="100" t="s">
        <v>67</v>
      </c>
      <c r="O708" s="100" t="s">
        <v>6694</v>
      </c>
      <c r="P708" s="100"/>
      <c r="Q708" s="117"/>
    </row>
    <row r="709" spans="1:18">
      <c r="A709" s="100" t="s">
        <v>16073</v>
      </c>
      <c r="B709" s="100" t="s">
        <v>16074</v>
      </c>
      <c r="C709" s="100" t="s">
        <v>9554</v>
      </c>
      <c r="D709" s="100" t="s">
        <v>8564</v>
      </c>
      <c r="E709" s="100" t="s">
        <v>72</v>
      </c>
      <c r="F709" s="277" t="s">
        <v>95</v>
      </c>
      <c r="G709" s="101">
        <v>5.3</v>
      </c>
      <c r="H709" s="101">
        <v>8.3000000000000007</v>
      </c>
      <c r="I709" s="101">
        <v>5.5</v>
      </c>
      <c r="J709" s="101">
        <v>3.9</v>
      </c>
      <c r="K709" s="101">
        <v>4.9000000000000004</v>
      </c>
      <c r="L709" s="278">
        <v>112354</v>
      </c>
      <c r="M709" s="100" t="s">
        <v>66</v>
      </c>
      <c r="N709" s="100" t="s">
        <v>103</v>
      </c>
      <c r="O709" s="100"/>
      <c r="P709" s="100"/>
      <c r="Q709" s="117"/>
    </row>
    <row r="710" spans="1:18">
      <c r="A710" s="100" t="s">
        <v>16079</v>
      </c>
      <c r="B710" s="100" t="s">
        <v>16080</v>
      </c>
      <c r="C710" s="100" t="s">
        <v>6681</v>
      </c>
      <c r="D710" s="100" t="s">
        <v>63</v>
      </c>
      <c r="E710" s="100" t="s">
        <v>72</v>
      </c>
      <c r="F710" s="277" t="s">
        <v>65</v>
      </c>
      <c r="G710" s="101">
        <v>4.8</v>
      </c>
      <c r="H710" s="101">
        <v>7.1</v>
      </c>
      <c r="I710" s="101">
        <v>4.0999999999999996</v>
      </c>
      <c r="J710" s="101">
        <v>6.5</v>
      </c>
      <c r="K710" s="101">
        <v>5.5</v>
      </c>
      <c r="L710" s="278">
        <v>207197</v>
      </c>
      <c r="M710" s="100" t="s">
        <v>66</v>
      </c>
      <c r="N710" s="100" t="s">
        <v>103</v>
      </c>
      <c r="O710" s="100" t="s">
        <v>4390</v>
      </c>
      <c r="P710" s="100"/>
      <c r="Q710" s="117"/>
      <c r="R710" s="116"/>
    </row>
    <row r="711" spans="1:18">
      <c r="A711" s="100" t="s">
        <v>16075</v>
      </c>
      <c r="B711" s="100" t="s">
        <v>16076</v>
      </c>
      <c r="C711" s="100" t="s">
        <v>9557</v>
      </c>
      <c r="D711" s="100" t="s">
        <v>8566</v>
      </c>
      <c r="E711" s="100" t="s">
        <v>107</v>
      </c>
      <c r="F711" s="277" t="s">
        <v>65</v>
      </c>
      <c r="G711" s="101">
        <v>6.5</v>
      </c>
      <c r="H711" s="101">
        <v>3.9</v>
      </c>
      <c r="I711" s="101">
        <v>6.1</v>
      </c>
      <c r="J711" s="101">
        <v>5.8</v>
      </c>
      <c r="K711" s="101">
        <v>5.6</v>
      </c>
      <c r="L711" s="278">
        <v>39481</v>
      </c>
      <c r="M711" s="100" t="s">
        <v>66</v>
      </c>
      <c r="N711" s="100" t="s">
        <v>543</v>
      </c>
      <c r="O711" s="100" t="s">
        <v>9558</v>
      </c>
      <c r="P711" s="100"/>
      <c r="Q711" s="117"/>
    </row>
    <row r="712" spans="1:18">
      <c r="A712" s="100" t="s">
        <v>16077</v>
      </c>
      <c r="B712" s="100" t="s">
        <v>16078</v>
      </c>
      <c r="C712" s="100" t="s">
        <v>6677</v>
      </c>
      <c r="D712" s="100" t="s">
        <v>8578</v>
      </c>
      <c r="E712" s="100" t="s">
        <v>94</v>
      </c>
      <c r="F712" s="277" t="s">
        <v>73</v>
      </c>
      <c r="G712" s="101">
        <v>8.5</v>
      </c>
      <c r="H712" s="101">
        <v>5.5</v>
      </c>
      <c r="I712" s="101">
        <v>5.8</v>
      </c>
      <c r="J712" s="101">
        <v>4.9000000000000004</v>
      </c>
      <c r="K712" s="101">
        <v>5.5</v>
      </c>
      <c r="L712" s="278">
        <v>692271</v>
      </c>
      <c r="M712" s="100" t="s">
        <v>66</v>
      </c>
      <c r="N712" s="100" t="s">
        <v>67</v>
      </c>
      <c r="O712" s="100" t="s">
        <v>4414</v>
      </c>
      <c r="P712" s="100"/>
      <c r="Q712" s="117"/>
    </row>
    <row r="713" spans="1:18">
      <c r="A713" s="100" t="s">
        <v>13385</v>
      </c>
      <c r="B713" s="100" t="s">
        <v>15929</v>
      </c>
      <c r="C713" s="100" t="s">
        <v>9416</v>
      </c>
      <c r="D713" s="100" t="s">
        <v>8536</v>
      </c>
      <c r="E713" s="100" t="s">
        <v>196</v>
      </c>
      <c r="F713" s="277" t="s">
        <v>65</v>
      </c>
      <c r="G713" s="101">
        <v>3.3</v>
      </c>
      <c r="H713" s="101">
        <v>0</v>
      </c>
      <c r="I713" s="101">
        <v>3</v>
      </c>
      <c r="J713" s="101">
        <v>5.8</v>
      </c>
      <c r="K713" s="101">
        <v>3.5</v>
      </c>
      <c r="L713" s="278">
        <v>19637</v>
      </c>
      <c r="M713" s="100" t="s">
        <v>66</v>
      </c>
      <c r="N713" s="100" t="s">
        <v>190</v>
      </c>
      <c r="O713" s="100" t="s">
        <v>9417</v>
      </c>
      <c r="P713" s="100"/>
      <c r="Q713" s="117"/>
    </row>
    <row r="714" spans="1:18">
      <c r="A714" s="100" t="s">
        <v>13576</v>
      </c>
      <c r="B714" s="100" t="s">
        <v>13577</v>
      </c>
      <c r="C714" s="100" t="s">
        <v>2814</v>
      </c>
      <c r="D714" s="100" t="s">
        <v>93</v>
      </c>
      <c r="E714" s="100" t="s">
        <v>196</v>
      </c>
      <c r="F714" s="277" t="s">
        <v>65</v>
      </c>
      <c r="G714" s="101">
        <v>3.9</v>
      </c>
      <c r="H714" s="101">
        <v>3.9</v>
      </c>
      <c r="I714" s="101">
        <v>2.2999999999999998</v>
      </c>
      <c r="J714" s="101">
        <v>3.4</v>
      </c>
      <c r="K714" s="101">
        <v>3</v>
      </c>
      <c r="L714" s="278">
        <v>42386700</v>
      </c>
      <c r="M714" s="100" t="s">
        <v>66</v>
      </c>
      <c r="N714" s="100" t="s">
        <v>67</v>
      </c>
      <c r="O714" s="100" t="s">
        <v>2787</v>
      </c>
      <c r="P714" s="100"/>
      <c r="Q714" s="117"/>
    </row>
    <row r="715" spans="1:18">
      <c r="A715" s="100" t="s">
        <v>12789</v>
      </c>
      <c r="B715" s="100" t="s">
        <v>12790</v>
      </c>
      <c r="C715" s="100" t="s">
        <v>1411</v>
      </c>
      <c r="D715" s="100" t="s">
        <v>8552</v>
      </c>
      <c r="E715" s="100" t="s">
        <v>196</v>
      </c>
      <c r="F715" s="277" t="s">
        <v>65</v>
      </c>
      <c r="G715" s="101">
        <v>3.7</v>
      </c>
      <c r="H715" s="101">
        <v>4.3</v>
      </c>
      <c r="I715" s="101">
        <v>2.2000000000000002</v>
      </c>
      <c r="J715" s="101">
        <v>4.9000000000000004</v>
      </c>
      <c r="K715" s="101">
        <v>3.7</v>
      </c>
      <c r="L715" s="278">
        <v>23630</v>
      </c>
      <c r="M715" s="100" t="s">
        <v>66</v>
      </c>
      <c r="N715" s="100" t="s">
        <v>67</v>
      </c>
      <c r="O715" s="100" t="s">
        <v>1456</v>
      </c>
      <c r="P715" s="100"/>
      <c r="Q715" s="117"/>
    </row>
    <row r="716" spans="1:18">
      <c r="A716" s="100" t="s">
        <v>12914</v>
      </c>
      <c r="B716" s="100" t="s">
        <v>12790</v>
      </c>
      <c r="C716" s="100" t="s">
        <v>8586</v>
      </c>
      <c r="D716" s="100" t="s">
        <v>8552</v>
      </c>
      <c r="E716" s="100" t="s">
        <v>196</v>
      </c>
      <c r="F716" s="277" t="s">
        <v>65</v>
      </c>
      <c r="G716" s="101">
        <v>3.7</v>
      </c>
      <c r="H716" s="101">
        <v>4.3</v>
      </c>
      <c r="I716" s="101">
        <v>2.2000000000000002</v>
      </c>
      <c r="J716" s="101">
        <v>4.9000000000000004</v>
      </c>
      <c r="K716" s="101">
        <v>3.7</v>
      </c>
      <c r="L716" s="278">
        <v>23630</v>
      </c>
      <c r="M716" s="100" t="s">
        <v>66</v>
      </c>
      <c r="N716" s="100" t="s">
        <v>67</v>
      </c>
      <c r="O716" s="100" t="s">
        <v>1456</v>
      </c>
      <c r="P716" s="100"/>
      <c r="Q716" s="117"/>
      <c r="R716" s="117"/>
    </row>
    <row r="717" spans="1:18">
      <c r="A717" s="100" t="s">
        <v>16081</v>
      </c>
      <c r="B717" s="100" t="s">
        <v>16082</v>
      </c>
      <c r="C717" s="100" t="s">
        <v>6685</v>
      </c>
      <c r="D717" s="100" t="s">
        <v>8536</v>
      </c>
      <c r="E717" s="100" t="s">
        <v>107</v>
      </c>
      <c r="F717" s="277" t="s">
        <v>73</v>
      </c>
      <c r="G717" s="101">
        <v>7</v>
      </c>
      <c r="H717" s="101">
        <v>8.1999999999999993</v>
      </c>
      <c r="I717" s="101">
        <v>3.7</v>
      </c>
      <c r="J717" s="101">
        <v>5.0999999999999996</v>
      </c>
      <c r="K717" s="101">
        <v>4.8</v>
      </c>
      <c r="L717" s="278">
        <v>616900</v>
      </c>
      <c r="M717" s="100" t="s">
        <v>66</v>
      </c>
      <c r="N717" s="100" t="s">
        <v>67</v>
      </c>
      <c r="O717" s="100" t="s">
        <v>1054</v>
      </c>
      <c r="P717" s="116"/>
      <c r="Q717" s="49"/>
      <c r="R717" s="49"/>
    </row>
    <row r="718" spans="1:18">
      <c r="A718" s="100" t="s">
        <v>16083</v>
      </c>
      <c r="B718" s="100" t="s">
        <v>16084</v>
      </c>
      <c r="C718" s="100" t="s">
        <v>6689</v>
      </c>
      <c r="D718" s="100" t="s">
        <v>8536</v>
      </c>
      <c r="E718" s="100" t="s">
        <v>72</v>
      </c>
      <c r="F718" s="277" t="s">
        <v>65</v>
      </c>
      <c r="G718" s="101">
        <v>5</v>
      </c>
      <c r="H718" s="101">
        <v>1.5</v>
      </c>
      <c r="I718" s="101">
        <v>3.7</v>
      </c>
      <c r="J718" s="101">
        <v>6.5</v>
      </c>
      <c r="K718" s="101">
        <v>4.4000000000000004</v>
      </c>
      <c r="L718" s="278">
        <v>49303</v>
      </c>
      <c r="M718" s="100" t="s">
        <v>66</v>
      </c>
      <c r="N718" s="100" t="s">
        <v>67</v>
      </c>
      <c r="O718" s="100" t="s">
        <v>6707</v>
      </c>
      <c r="P718" s="100"/>
      <c r="Q718" s="117"/>
    </row>
    <row r="719" spans="1:18">
      <c r="A719" s="100" t="s">
        <v>16085</v>
      </c>
      <c r="B719" s="100" t="s">
        <v>16086</v>
      </c>
      <c r="C719" s="100" t="s">
        <v>6693</v>
      </c>
      <c r="D719" s="100" t="s">
        <v>8541</v>
      </c>
      <c r="E719" s="100" t="s">
        <v>107</v>
      </c>
      <c r="F719" s="277" t="s">
        <v>65</v>
      </c>
      <c r="G719" s="101">
        <v>6.8</v>
      </c>
      <c r="H719" s="101">
        <v>6.5</v>
      </c>
      <c r="I719" s="101">
        <v>4.8</v>
      </c>
      <c r="J719" s="101">
        <v>4.9000000000000004</v>
      </c>
      <c r="K719" s="101">
        <v>5.0999999999999996</v>
      </c>
      <c r="L719" s="278">
        <v>25557</v>
      </c>
      <c r="M719" s="100" t="s">
        <v>66</v>
      </c>
      <c r="N719" s="100" t="s">
        <v>67</v>
      </c>
      <c r="O719" s="100" t="s">
        <v>6711</v>
      </c>
      <c r="P719" s="117"/>
      <c r="Q719" s="117"/>
      <c r="R719" s="117"/>
    </row>
    <row r="720" spans="1:18">
      <c r="A720" s="100" t="s">
        <v>15220</v>
      </c>
      <c r="B720" s="100" t="s">
        <v>15221</v>
      </c>
      <c r="C720" s="100" t="s">
        <v>5850</v>
      </c>
      <c r="D720" s="100" t="s">
        <v>8534</v>
      </c>
      <c r="E720" s="100" t="s">
        <v>64</v>
      </c>
      <c r="F720" s="277" t="s">
        <v>65</v>
      </c>
      <c r="G720" s="101">
        <v>10</v>
      </c>
      <c r="H720" s="101">
        <v>7.3</v>
      </c>
      <c r="I720" s="101">
        <v>8.9</v>
      </c>
      <c r="J720" s="101">
        <v>5.8</v>
      </c>
      <c r="K720" s="101">
        <v>7.3</v>
      </c>
      <c r="L720" s="278">
        <v>16922</v>
      </c>
      <c r="M720" s="100" t="s">
        <v>66</v>
      </c>
      <c r="N720" s="100" t="s">
        <v>67</v>
      </c>
      <c r="O720" s="100" t="s">
        <v>5885</v>
      </c>
      <c r="P720" s="116"/>
      <c r="Q720" s="116"/>
    </row>
    <row r="721" spans="1:18">
      <c r="A721" s="100" t="s">
        <v>14526</v>
      </c>
      <c r="B721" s="100" t="s">
        <v>14527</v>
      </c>
      <c r="C721" s="100" t="s">
        <v>4616</v>
      </c>
      <c r="D721" s="100" t="s">
        <v>179</v>
      </c>
      <c r="E721" s="100" t="s">
        <v>107</v>
      </c>
      <c r="F721" s="277" t="s">
        <v>73</v>
      </c>
      <c r="G721" s="101">
        <v>7.1</v>
      </c>
      <c r="H721" s="101">
        <v>5.4</v>
      </c>
      <c r="I721" s="101">
        <v>5.7</v>
      </c>
      <c r="J721" s="101">
        <v>3.2</v>
      </c>
      <c r="K721" s="101">
        <v>4.8</v>
      </c>
      <c r="L721" s="278">
        <v>420090</v>
      </c>
      <c r="M721" s="100" t="s">
        <v>66</v>
      </c>
      <c r="N721" s="100" t="s">
        <v>67</v>
      </c>
      <c r="O721" s="100" t="s">
        <v>4591</v>
      </c>
      <c r="P721" s="116"/>
      <c r="Q721" s="116"/>
    </row>
    <row r="722" spans="1:18">
      <c r="A722" s="100" t="s">
        <v>14411</v>
      </c>
      <c r="B722" s="100" t="s">
        <v>14412</v>
      </c>
      <c r="C722" s="100" t="s">
        <v>4366</v>
      </c>
      <c r="D722" s="100" t="s">
        <v>93</v>
      </c>
      <c r="E722" s="100" t="s">
        <v>72</v>
      </c>
      <c r="F722" s="277" t="s">
        <v>73</v>
      </c>
      <c r="G722" s="101">
        <v>5.0999999999999996</v>
      </c>
      <c r="H722" s="101">
        <v>3.2</v>
      </c>
      <c r="I722" s="101">
        <v>5.2</v>
      </c>
      <c r="J722" s="101">
        <v>2.9</v>
      </c>
      <c r="K722" s="101">
        <v>4.0999999999999996</v>
      </c>
      <c r="L722" s="278">
        <v>1666333</v>
      </c>
      <c r="M722" s="100" t="s">
        <v>66</v>
      </c>
      <c r="N722" s="100" t="s">
        <v>103</v>
      </c>
      <c r="O722" s="100" t="s">
        <v>4342</v>
      </c>
      <c r="P722" s="100"/>
      <c r="Q722" s="117"/>
    </row>
    <row r="723" spans="1:18">
      <c r="A723" s="100" t="s">
        <v>14496</v>
      </c>
      <c r="B723" s="100" t="s">
        <v>14497</v>
      </c>
      <c r="C723" s="100" t="s">
        <v>4550</v>
      </c>
      <c r="D723" s="100" t="s">
        <v>8564</v>
      </c>
      <c r="E723" s="100" t="s">
        <v>201</v>
      </c>
      <c r="F723" s="277" t="s">
        <v>65</v>
      </c>
      <c r="G723" s="101">
        <v>2.6</v>
      </c>
      <c r="H723" s="101">
        <v>6.7</v>
      </c>
      <c r="I723" s="101">
        <v>4.3</v>
      </c>
      <c r="J723" s="101">
        <v>2.5</v>
      </c>
      <c r="K723" s="101">
        <v>3.6</v>
      </c>
      <c r="L723" s="278">
        <v>41787</v>
      </c>
      <c r="M723" s="100" t="s">
        <v>66</v>
      </c>
      <c r="N723" s="100" t="s">
        <v>247</v>
      </c>
      <c r="O723" s="100" t="s">
        <v>4525</v>
      </c>
      <c r="P723" s="100"/>
      <c r="Q723" s="117"/>
    </row>
    <row r="724" spans="1:18">
      <c r="A724" s="100" t="s">
        <v>14400</v>
      </c>
      <c r="B724" s="100" t="s">
        <v>14401</v>
      </c>
      <c r="C724" s="100" t="s">
        <v>4341</v>
      </c>
      <c r="D724" s="100" t="s">
        <v>8542</v>
      </c>
      <c r="E724" s="100" t="s">
        <v>196</v>
      </c>
      <c r="F724" s="277" t="s">
        <v>73</v>
      </c>
      <c r="G724" s="101">
        <v>4.0999999999999996</v>
      </c>
      <c r="H724" s="101">
        <v>10</v>
      </c>
      <c r="I724" s="101">
        <v>2</v>
      </c>
      <c r="J724" s="101">
        <v>1.6</v>
      </c>
      <c r="K724" s="101">
        <v>3.7</v>
      </c>
      <c r="L724" s="278">
        <v>300411</v>
      </c>
      <c r="M724" s="100" t="s">
        <v>66</v>
      </c>
      <c r="N724" s="100" t="s">
        <v>264</v>
      </c>
      <c r="O724" s="100" t="s">
        <v>4318</v>
      </c>
      <c r="P724" s="100"/>
      <c r="Q724" s="117"/>
    </row>
    <row r="725" spans="1:18">
      <c r="A725" s="100" t="s">
        <v>14622</v>
      </c>
      <c r="B725" s="100" t="s">
        <v>14623</v>
      </c>
      <c r="C725" s="100" t="s">
        <v>4797</v>
      </c>
      <c r="D725" s="100" t="s">
        <v>8534</v>
      </c>
      <c r="E725" s="100" t="s">
        <v>196</v>
      </c>
      <c r="F725" s="277" t="s">
        <v>65</v>
      </c>
      <c r="G725" s="101">
        <v>3.3</v>
      </c>
      <c r="H725" s="101">
        <v>4.9000000000000004</v>
      </c>
      <c r="I725" s="101">
        <v>2.7</v>
      </c>
      <c r="J725" s="101">
        <v>3.3</v>
      </c>
      <c r="K725" s="101">
        <v>3.5</v>
      </c>
      <c r="L725" s="278">
        <v>404780</v>
      </c>
      <c r="M725" s="100" t="s">
        <v>66</v>
      </c>
      <c r="N725" s="100" t="s">
        <v>67</v>
      </c>
      <c r="O725" s="100" t="s">
        <v>4793</v>
      </c>
      <c r="P725" s="100"/>
      <c r="Q725" s="117"/>
    </row>
    <row r="726" spans="1:18">
      <c r="A726" s="100" t="s">
        <v>14620</v>
      </c>
      <c r="B726" s="100" t="s">
        <v>14621</v>
      </c>
      <c r="C726" s="100" t="s">
        <v>200</v>
      </c>
      <c r="D726" s="100" t="s">
        <v>93</v>
      </c>
      <c r="E726" s="100" t="s">
        <v>201</v>
      </c>
      <c r="F726" s="277" t="s">
        <v>95</v>
      </c>
      <c r="G726" s="101">
        <v>2.2999999999999998</v>
      </c>
      <c r="H726" s="101">
        <v>3.7</v>
      </c>
      <c r="I726" s="101">
        <v>0</v>
      </c>
      <c r="J726" s="101">
        <v>3.4</v>
      </c>
      <c r="K726" s="101">
        <v>2.4</v>
      </c>
      <c r="L726" s="278">
        <v>12421304</v>
      </c>
      <c r="M726" s="100" t="s">
        <v>66</v>
      </c>
      <c r="N726" s="100" t="s">
        <v>67</v>
      </c>
      <c r="O726" s="100" t="s">
        <v>197</v>
      </c>
      <c r="P726" s="100"/>
      <c r="Q726" s="117"/>
    </row>
    <row r="727" spans="1:18">
      <c r="A727" s="100" t="s">
        <v>12364</v>
      </c>
      <c r="B727" s="100" t="s">
        <v>12365</v>
      </c>
      <c r="C727" s="100" t="s">
        <v>630</v>
      </c>
      <c r="D727" s="100" t="s">
        <v>100</v>
      </c>
      <c r="E727" s="100" t="s">
        <v>196</v>
      </c>
      <c r="F727" s="277" t="s">
        <v>65</v>
      </c>
      <c r="G727" s="101">
        <v>4.2</v>
      </c>
      <c r="H727" s="101">
        <v>4.9000000000000004</v>
      </c>
      <c r="I727" s="101">
        <v>5</v>
      </c>
      <c r="J727" s="101">
        <v>3.1</v>
      </c>
      <c r="K727" s="101">
        <v>4.3</v>
      </c>
      <c r="L727" s="278">
        <v>10313728</v>
      </c>
      <c r="M727" s="100" t="s">
        <v>66</v>
      </c>
      <c r="N727" s="100" t="s">
        <v>67</v>
      </c>
      <c r="O727" s="100" t="s">
        <v>619</v>
      </c>
      <c r="P727" s="100"/>
      <c r="Q727" s="117"/>
    </row>
    <row r="728" spans="1:18">
      <c r="A728" s="100" t="s">
        <v>12699</v>
      </c>
      <c r="B728" s="100" t="s">
        <v>1209</v>
      </c>
      <c r="C728" s="100" t="s">
        <v>1210</v>
      </c>
      <c r="D728" s="100" t="s">
        <v>83</v>
      </c>
      <c r="E728" s="100" t="s">
        <v>94</v>
      </c>
      <c r="F728" s="277" t="s">
        <v>65</v>
      </c>
      <c r="G728" s="101">
        <v>7.3</v>
      </c>
      <c r="H728" s="101">
        <v>6.1</v>
      </c>
      <c r="I728" s="101">
        <v>3.9</v>
      </c>
      <c r="J728" s="101">
        <v>5.8</v>
      </c>
      <c r="K728" s="101">
        <v>5.7</v>
      </c>
      <c r="L728" s="278">
        <v>840000</v>
      </c>
      <c r="M728" s="100" t="s">
        <v>66</v>
      </c>
      <c r="N728" s="100" t="s">
        <v>67</v>
      </c>
      <c r="O728" s="100" t="s">
        <v>1203</v>
      </c>
      <c r="P728" s="100"/>
      <c r="Q728" s="117"/>
    </row>
    <row r="729" spans="1:18">
      <c r="A729" s="100" t="s">
        <v>16089</v>
      </c>
      <c r="B729" s="100" t="s">
        <v>16090</v>
      </c>
      <c r="C729" s="100" t="s">
        <v>9564</v>
      </c>
      <c r="D729" s="100" t="s">
        <v>8561</v>
      </c>
      <c r="E729" s="100" t="s">
        <v>94</v>
      </c>
      <c r="F729" s="277" t="s">
        <v>65</v>
      </c>
      <c r="G729" s="101">
        <v>8.4</v>
      </c>
      <c r="H729" s="101">
        <v>6.3</v>
      </c>
      <c r="I729" s="101">
        <v>5.9</v>
      </c>
      <c r="J729" s="101">
        <v>6</v>
      </c>
      <c r="K729" s="101">
        <v>6.2</v>
      </c>
      <c r="L729" s="278">
        <v>96439</v>
      </c>
      <c r="M729" s="100" t="s">
        <v>66</v>
      </c>
      <c r="N729" s="100" t="s">
        <v>190</v>
      </c>
      <c r="O729" s="100"/>
      <c r="P729" s="100"/>
      <c r="Q729" s="117"/>
    </row>
    <row r="730" spans="1:18">
      <c r="A730" s="100" t="s">
        <v>16087</v>
      </c>
      <c r="B730" s="100" t="s">
        <v>16088</v>
      </c>
      <c r="C730" s="100" t="s">
        <v>9561</v>
      </c>
      <c r="D730" s="100" t="s">
        <v>63</v>
      </c>
      <c r="E730" s="100" t="s">
        <v>72</v>
      </c>
      <c r="F730" s="277" t="s">
        <v>65</v>
      </c>
      <c r="G730" s="101">
        <v>4.3</v>
      </c>
      <c r="H730" s="101">
        <v>3.3</v>
      </c>
      <c r="I730" s="101">
        <v>6.8</v>
      </c>
      <c r="J730" s="101">
        <v>4.7</v>
      </c>
      <c r="K730" s="101">
        <v>4.8</v>
      </c>
      <c r="L730" s="278">
        <v>3128451</v>
      </c>
      <c r="M730" s="100" t="s">
        <v>66</v>
      </c>
      <c r="N730" s="100" t="s">
        <v>103</v>
      </c>
      <c r="O730" s="100"/>
      <c r="P730" s="100"/>
      <c r="Q730" s="117"/>
    </row>
    <row r="731" spans="1:18">
      <c r="A731" s="100" t="s">
        <v>16091</v>
      </c>
      <c r="B731" s="100" t="s">
        <v>16092</v>
      </c>
      <c r="C731" s="100" t="s">
        <v>9567</v>
      </c>
      <c r="D731" s="100" t="s">
        <v>100</v>
      </c>
      <c r="E731" s="100" t="s">
        <v>107</v>
      </c>
      <c r="F731" s="277" t="s">
        <v>65</v>
      </c>
      <c r="G731" s="101">
        <v>7.1</v>
      </c>
      <c r="H731" s="101">
        <v>7.1</v>
      </c>
      <c r="I731" s="101">
        <v>2.9</v>
      </c>
      <c r="J731" s="101">
        <v>5.3</v>
      </c>
      <c r="K731" s="101">
        <v>5.9</v>
      </c>
      <c r="L731" s="278">
        <v>772476</v>
      </c>
      <c r="M731" s="100" t="s">
        <v>66</v>
      </c>
      <c r="N731" s="100" t="s">
        <v>103</v>
      </c>
      <c r="O731" s="100"/>
      <c r="P731" s="100"/>
      <c r="Q731" s="116"/>
    </row>
    <row r="732" spans="1:18">
      <c r="A732" s="100" t="s">
        <v>16093</v>
      </c>
      <c r="B732" s="100" t="s">
        <v>16094</v>
      </c>
      <c r="C732" s="100" t="s">
        <v>9570</v>
      </c>
      <c r="D732" s="100" t="s">
        <v>8547</v>
      </c>
      <c r="E732" s="100" t="s">
        <v>72</v>
      </c>
      <c r="F732" s="277" t="s">
        <v>73</v>
      </c>
      <c r="G732" s="101">
        <v>4.5999999999999996</v>
      </c>
      <c r="H732" s="101">
        <v>2.9</v>
      </c>
      <c r="I732" s="101">
        <v>3.5</v>
      </c>
      <c r="J732" s="101">
        <v>5.0999999999999996</v>
      </c>
      <c r="K732" s="101">
        <v>3.8</v>
      </c>
      <c r="L732" s="278">
        <v>4005102</v>
      </c>
      <c r="M732" s="100" t="s">
        <v>66</v>
      </c>
      <c r="N732" s="100" t="s">
        <v>67</v>
      </c>
      <c r="O732" s="100"/>
      <c r="P732" s="100"/>
      <c r="Q732" s="117"/>
    </row>
    <row r="733" spans="1:18">
      <c r="A733" s="100"/>
      <c r="B733" s="100" t="s">
        <v>18627</v>
      </c>
      <c r="C733" s="100" t="s">
        <v>8508</v>
      </c>
      <c r="D733" s="100" t="s">
        <v>8560</v>
      </c>
      <c r="E733" s="100" t="s">
        <v>94</v>
      </c>
      <c r="F733" s="277" t="s">
        <v>65</v>
      </c>
      <c r="G733" s="101">
        <v>8.4</v>
      </c>
      <c r="H733" s="101">
        <v>4.9000000000000004</v>
      </c>
      <c r="I733" s="101">
        <v>5.4</v>
      </c>
      <c r="J733" s="101">
        <v>6</v>
      </c>
      <c r="K733" s="101">
        <v>5.5</v>
      </c>
      <c r="L733" s="278">
        <v>110050</v>
      </c>
      <c r="M733" s="100" t="s">
        <v>125</v>
      </c>
      <c r="N733" s="100" t="s">
        <v>67</v>
      </c>
      <c r="O733" s="100" t="s">
        <v>8501</v>
      </c>
      <c r="P733" s="100"/>
      <c r="Q733" s="117"/>
    </row>
    <row r="734" spans="1:18">
      <c r="A734" s="100" t="s">
        <v>16096</v>
      </c>
      <c r="B734" s="100" t="s">
        <v>16097</v>
      </c>
      <c r="C734" s="100" t="s">
        <v>9573</v>
      </c>
      <c r="D734" s="100" t="s">
        <v>8541</v>
      </c>
      <c r="E734" s="100" t="s">
        <v>196</v>
      </c>
      <c r="F734" s="277" t="s">
        <v>65</v>
      </c>
      <c r="G734" s="101">
        <v>3.8</v>
      </c>
      <c r="H734" s="101">
        <v>4.2</v>
      </c>
      <c r="I734" s="101">
        <v>3.7</v>
      </c>
      <c r="J734" s="101">
        <v>5</v>
      </c>
      <c r="K734" s="101">
        <v>4.3</v>
      </c>
      <c r="L734" s="278">
        <v>7654</v>
      </c>
      <c r="M734" s="100" t="s">
        <v>66</v>
      </c>
      <c r="N734" s="100" t="s">
        <v>247</v>
      </c>
      <c r="O734" s="100"/>
      <c r="P734" s="100"/>
      <c r="Q734" s="117"/>
      <c r="R734" s="117"/>
    </row>
    <row r="735" spans="1:18">
      <c r="A735" s="100" t="s">
        <v>16098</v>
      </c>
      <c r="B735" s="100" t="s">
        <v>16099</v>
      </c>
      <c r="C735" s="100" t="s">
        <v>6700</v>
      </c>
      <c r="D735" s="100" t="s">
        <v>8541</v>
      </c>
      <c r="E735" s="100" t="s">
        <v>72</v>
      </c>
      <c r="F735" s="277"/>
      <c r="G735" s="101">
        <v>5.7</v>
      </c>
      <c r="H735" s="101">
        <v>4.4000000000000004</v>
      </c>
      <c r="I735" s="101">
        <v>4.3</v>
      </c>
      <c r="J735" s="101">
        <v>5.4</v>
      </c>
      <c r="K735" s="101">
        <v>4.7</v>
      </c>
      <c r="L735" s="278">
        <v>2765</v>
      </c>
      <c r="M735" s="100" t="s">
        <v>66</v>
      </c>
      <c r="N735" s="100" t="s">
        <v>103</v>
      </c>
      <c r="O735" s="100" t="s">
        <v>6719</v>
      </c>
      <c r="P735" s="100"/>
      <c r="Q735" s="117"/>
    </row>
    <row r="736" spans="1:18">
      <c r="A736" s="100" t="s">
        <v>13544</v>
      </c>
      <c r="B736" s="100" t="s">
        <v>13545</v>
      </c>
      <c r="C736" s="100" t="s">
        <v>2750</v>
      </c>
      <c r="D736" s="100" t="s">
        <v>100</v>
      </c>
      <c r="E736" s="100" t="s">
        <v>94</v>
      </c>
      <c r="F736" s="277" t="s">
        <v>65</v>
      </c>
      <c r="G736" s="101">
        <v>8.1</v>
      </c>
      <c r="H736" s="101">
        <v>6.2</v>
      </c>
      <c r="I736" s="101">
        <v>8</v>
      </c>
      <c r="J736" s="101">
        <v>5.3</v>
      </c>
      <c r="K736" s="101">
        <v>6.2</v>
      </c>
      <c r="L736" s="278">
        <v>50297000</v>
      </c>
      <c r="M736" s="100" t="s">
        <v>66</v>
      </c>
      <c r="N736" s="100" t="s">
        <v>67</v>
      </c>
      <c r="O736" s="100" t="s">
        <v>2727</v>
      </c>
      <c r="P736" s="100"/>
      <c r="Q736" s="117"/>
    </row>
    <row r="737" spans="1:18">
      <c r="A737" s="100" t="s">
        <v>15930</v>
      </c>
      <c r="B737" s="100" t="s">
        <v>15931</v>
      </c>
      <c r="C737" s="100" t="s">
        <v>9420</v>
      </c>
      <c r="D737" s="100" t="s">
        <v>8566</v>
      </c>
      <c r="E737" s="100" t="s">
        <v>196</v>
      </c>
      <c r="F737" s="277" t="s">
        <v>95</v>
      </c>
      <c r="G737" s="101">
        <v>2.9</v>
      </c>
      <c r="H737" s="101">
        <v>3.6</v>
      </c>
      <c r="I737" s="101">
        <v>6.5</v>
      </c>
      <c r="J737" s="101">
        <v>5.4</v>
      </c>
      <c r="K737" s="101">
        <v>5</v>
      </c>
      <c r="L737" s="278">
        <v>17476</v>
      </c>
      <c r="M737" s="100" t="s">
        <v>66</v>
      </c>
      <c r="N737" s="100" t="s">
        <v>67</v>
      </c>
      <c r="O737" s="100"/>
      <c r="P737" s="100"/>
      <c r="Q737" s="117"/>
    </row>
    <row r="738" spans="1:18">
      <c r="A738" s="100" t="s">
        <v>15932</v>
      </c>
      <c r="B738" s="100" t="s">
        <v>15933</v>
      </c>
      <c r="C738" s="100" t="s">
        <v>6570</v>
      </c>
      <c r="D738" s="100" t="s">
        <v>8540</v>
      </c>
      <c r="E738" s="100" t="s">
        <v>72</v>
      </c>
      <c r="F738" s="277" t="s">
        <v>65</v>
      </c>
      <c r="G738" s="101">
        <v>5.2</v>
      </c>
      <c r="H738" s="101">
        <v>8</v>
      </c>
      <c r="I738" s="101">
        <v>3</v>
      </c>
      <c r="J738" s="101">
        <v>4.5999999999999996</v>
      </c>
      <c r="K738" s="101">
        <v>4.2</v>
      </c>
      <c r="L738" s="278">
        <v>42265</v>
      </c>
      <c r="M738" s="100" t="s">
        <v>66</v>
      </c>
      <c r="N738" s="100" t="s">
        <v>543</v>
      </c>
      <c r="O738" s="100" t="s">
        <v>6591</v>
      </c>
      <c r="P738" s="100"/>
      <c r="Q738" s="117"/>
    </row>
    <row r="739" spans="1:18">
      <c r="A739" s="100" t="s">
        <v>15934</v>
      </c>
      <c r="B739" s="100" t="s">
        <v>15935</v>
      </c>
      <c r="C739" s="100" t="s">
        <v>6574</v>
      </c>
      <c r="D739" s="100" t="s">
        <v>100</v>
      </c>
      <c r="E739" s="100" t="s">
        <v>94</v>
      </c>
      <c r="F739" s="277" t="s">
        <v>65</v>
      </c>
      <c r="G739" s="101">
        <v>7.2</v>
      </c>
      <c r="H739" s="101">
        <v>6.9</v>
      </c>
      <c r="I739" s="101">
        <v>4.9000000000000004</v>
      </c>
      <c r="J739" s="101">
        <v>5.8</v>
      </c>
      <c r="K739" s="101">
        <v>6.3</v>
      </c>
      <c r="L739" s="278">
        <v>13512674</v>
      </c>
      <c r="M739" s="100" t="s">
        <v>66</v>
      </c>
      <c r="N739" s="100" t="s">
        <v>67</v>
      </c>
      <c r="O739" s="100" t="s">
        <v>6595</v>
      </c>
      <c r="P739" s="100"/>
      <c r="Q739" s="117"/>
    </row>
    <row r="740" spans="1:18">
      <c r="A740" s="100" t="s">
        <v>14897</v>
      </c>
      <c r="B740" s="100" t="s">
        <v>14898</v>
      </c>
      <c r="C740" s="100" t="s">
        <v>5278</v>
      </c>
      <c r="D740" s="100" t="s">
        <v>8593</v>
      </c>
      <c r="E740" s="100" t="s">
        <v>64</v>
      </c>
      <c r="F740" s="277" t="s">
        <v>65</v>
      </c>
      <c r="G740" s="101">
        <v>8.6</v>
      </c>
      <c r="H740" s="101">
        <v>7</v>
      </c>
      <c r="I740" s="101">
        <v>7.3</v>
      </c>
      <c r="J740" s="101">
        <v>3.7</v>
      </c>
      <c r="K740" s="101">
        <v>5.7</v>
      </c>
      <c r="L740" s="278">
        <v>480682</v>
      </c>
      <c r="M740" s="100" t="s">
        <v>66</v>
      </c>
      <c r="N740" s="100" t="s">
        <v>67</v>
      </c>
      <c r="O740" s="100" t="s">
        <v>5297</v>
      </c>
      <c r="P740" s="100"/>
      <c r="Q740" s="117"/>
      <c r="R740" s="117"/>
    </row>
    <row r="741" spans="1:18">
      <c r="A741" s="100" t="s">
        <v>15936</v>
      </c>
      <c r="B741" s="100" t="s">
        <v>15937</v>
      </c>
      <c r="C741" s="100" t="s">
        <v>9423</v>
      </c>
      <c r="D741" s="100" t="s">
        <v>8551</v>
      </c>
      <c r="E741" s="100" t="s">
        <v>196</v>
      </c>
      <c r="F741" s="277" t="s">
        <v>73</v>
      </c>
      <c r="G741" s="101">
        <v>4.0999999999999996</v>
      </c>
      <c r="H741" s="101">
        <v>7.7</v>
      </c>
      <c r="I741" s="101">
        <v>3.8</v>
      </c>
      <c r="J741" s="101">
        <v>6.2</v>
      </c>
      <c r="K741" s="101">
        <v>4.8</v>
      </c>
      <c r="L741" s="278">
        <v>7934</v>
      </c>
      <c r="M741" s="100" t="s">
        <v>66</v>
      </c>
      <c r="N741" s="100" t="s">
        <v>103</v>
      </c>
      <c r="O741" s="100" t="s">
        <v>9424</v>
      </c>
      <c r="P741" s="100"/>
      <c r="Q741" s="117"/>
    </row>
    <row r="742" spans="1:18">
      <c r="A742" s="100" t="s">
        <v>13198</v>
      </c>
      <c r="B742" s="100" t="s">
        <v>13199</v>
      </c>
      <c r="C742" s="100" t="s">
        <v>2187</v>
      </c>
      <c r="D742" s="100" t="s">
        <v>8551</v>
      </c>
      <c r="E742" s="100" t="s">
        <v>64</v>
      </c>
      <c r="F742" s="277" t="s">
        <v>65</v>
      </c>
      <c r="G742" s="101">
        <v>10</v>
      </c>
      <c r="H742" s="101">
        <v>8.1999999999999993</v>
      </c>
      <c r="I742" s="101">
        <v>6.5</v>
      </c>
      <c r="J742" s="101">
        <v>4.5</v>
      </c>
      <c r="K742" s="101">
        <v>5.9</v>
      </c>
      <c r="L742" s="278">
        <v>3500</v>
      </c>
      <c r="M742" s="100" t="s">
        <v>66</v>
      </c>
      <c r="N742" s="100" t="s">
        <v>67</v>
      </c>
      <c r="O742" s="100" t="s">
        <v>2172</v>
      </c>
      <c r="P742" s="100"/>
      <c r="Q742" s="116"/>
    </row>
    <row r="743" spans="1:18">
      <c r="A743" s="100" t="s">
        <v>15944</v>
      </c>
      <c r="B743" s="100" t="s">
        <v>15945</v>
      </c>
      <c r="C743" s="100" t="s">
        <v>9433</v>
      </c>
      <c r="D743" s="100" t="s">
        <v>8556</v>
      </c>
      <c r="E743" s="100" t="s">
        <v>72</v>
      </c>
      <c r="F743" s="277" t="s">
        <v>65</v>
      </c>
      <c r="G743" s="101">
        <v>5.7</v>
      </c>
      <c r="H743" s="101">
        <v>3.2</v>
      </c>
      <c r="I743" s="101">
        <v>6</v>
      </c>
      <c r="J743" s="101">
        <v>5.6</v>
      </c>
      <c r="K743" s="101">
        <v>4.7</v>
      </c>
      <c r="L743" s="278">
        <v>1048570</v>
      </c>
      <c r="M743" s="100" t="s">
        <v>66</v>
      </c>
      <c r="N743" s="100" t="s">
        <v>67</v>
      </c>
      <c r="O743" s="100" t="s">
        <v>9434</v>
      </c>
      <c r="P743" s="100"/>
      <c r="Q743" s="117"/>
    </row>
    <row r="744" spans="1:18">
      <c r="A744" s="100" t="s">
        <v>12208</v>
      </c>
      <c r="B744" s="100" t="s">
        <v>12209</v>
      </c>
      <c r="C744" s="100" t="s">
        <v>363</v>
      </c>
      <c r="D744" s="100" t="s">
        <v>8558</v>
      </c>
      <c r="E744" s="100" t="s">
        <v>94</v>
      </c>
      <c r="F744" s="277" t="s">
        <v>65</v>
      </c>
      <c r="G744" s="101">
        <v>8</v>
      </c>
      <c r="H744" s="101">
        <v>6.3</v>
      </c>
      <c r="I744" s="101">
        <v>5</v>
      </c>
      <c r="J744" s="101">
        <v>6.6</v>
      </c>
      <c r="K744" s="101">
        <v>6</v>
      </c>
      <c r="L744" s="278">
        <v>192255</v>
      </c>
      <c r="M744" s="100" t="s">
        <v>66</v>
      </c>
      <c r="N744" s="100" t="s">
        <v>67</v>
      </c>
      <c r="O744" s="100" t="s">
        <v>364</v>
      </c>
      <c r="P744" s="100"/>
      <c r="Q744" s="117"/>
    </row>
    <row r="745" spans="1:18">
      <c r="A745" s="100" t="s">
        <v>13992</v>
      </c>
      <c r="B745" s="100" t="s">
        <v>13993</v>
      </c>
      <c r="C745" s="100" t="s">
        <v>3526</v>
      </c>
      <c r="D745" s="100" t="s">
        <v>8558</v>
      </c>
      <c r="E745" s="100" t="s">
        <v>196</v>
      </c>
      <c r="F745" s="277" t="s">
        <v>73</v>
      </c>
      <c r="G745" s="101">
        <v>4</v>
      </c>
      <c r="H745" s="101">
        <v>3.5</v>
      </c>
      <c r="I745" s="101">
        <v>4.8</v>
      </c>
      <c r="J745" s="101">
        <v>3.7</v>
      </c>
      <c r="K745" s="101">
        <v>4</v>
      </c>
      <c r="L745" s="278">
        <v>348570</v>
      </c>
      <c r="M745" s="100" t="s">
        <v>66</v>
      </c>
      <c r="N745" s="100" t="s">
        <v>67</v>
      </c>
      <c r="O745" s="100" t="s">
        <v>3503</v>
      </c>
      <c r="P745" s="100"/>
      <c r="Q745" s="117"/>
    </row>
    <row r="746" spans="1:18">
      <c r="A746" s="100" t="s">
        <v>13460</v>
      </c>
      <c r="B746" s="100" t="s">
        <v>13461</v>
      </c>
      <c r="C746" s="100" t="s">
        <v>2633</v>
      </c>
      <c r="D746" s="100" t="s">
        <v>8558</v>
      </c>
      <c r="E746" s="100" t="s">
        <v>64</v>
      </c>
      <c r="F746" s="277" t="s">
        <v>65</v>
      </c>
      <c r="G746" s="101">
        <v>8.6</v>
      </c>
      <c r="H746" s="101">
        <v>7.2</v>
      </c>
      <c r="I746" s="101">
        <v>5.8</v>
      </c>
      <c r="J746" s="101">
        <v>5.4</v>
      </c>
      <c r="K746" s="101">
        <v>6.2</v>
      </c>
      <c r="L746" s="278">
        <v>408017</v>
      </c>
      <c r="M746" s="100" t="s">
        <v>66</v>
      </c>
      <c r="N746" s="100" t="s">
        <v>67</v>
      </c>
      <c r="O746" s="100" t="s">
        <v>2616</v>
      </c>
      <c r="P746" s="100"/>
      <c r="Q746" s="117"/>
    </row>
    <row r="747" spans="1:18">
      <c r="A747" s="100" t="s">
        <v>14770</v>
      </c>
      <c r="B747" s="100" t="s">
        <v>14771</v>
      </c>
      <c r="C747" s="100" t="s">
        <v>5055</v>
      </c>
      <c r="D747" s="100" t="s">
        <v>8558</v>
      </c>
      <c r="E747" s="100" t="s">
        <v>107</v>
      </c>
      <c r="F747" s="277" t="s">
        <v>65</v>
      </c>
      <c r="G747" s="101">
        <v>6.9</v>
      </c>
      <c r="H747" s="101">
        <v>8.6</v>
      </c>
      <c r="I747" s="101">
        <v>5.0999999999999996</v>
      </c>
      <c r="J747" s="101">
        <v>0.5</v>
      </c>
      <c r="K747" s="101">
        <v>4.8</v>
      </c>
      <c r="L747" s="278">
        <v>255300</v>
      </c>
      <c r="M747" s="100" t="s">
        <v>66</v>
      </c>
      <c r="N747" s="100" t="s">
        <v>67</v>
      </c>
      <c r="O747" s="100" t="s">
        <v>6725</v>
      </c>
      <c r="P747" s="117"/>
      <c r="Q747" s="117"/>
    </row>
    <row r="748" spans="1:18">
      <c r="A748" s="100" t="s">
        <v>12732</v>
      </c>
      <c r="B748" s="100" t="s">
        <v>1296</v>
      </c>
      <c r="C748" s="100" t="s">
        <v>1297</v>
      </c>
      <c r="D748" s="100" t="s">
        <v>8558</v>
      </c>
      <c r="E748" s="100" t="s">
        <v>64</v>
      </c>
      <c r="F748" s="277" t="s">
        <v>65</v>
      </c>
      <c r="G748" s="101">
        <v>8.6</v>
      </c>
      <c r="H748" s="101">
        <v>7.6</v>
      </c>
      <c r="I748" s="101">
        <v>4.3</v>
      </c>
      <c r="J748" s="101">
        <v>6.7</v>
      </c>
      <c r="K748" s="101">
        <v>6.1</v>
      </c>
      <c r="L748" s="278">
        <v>580053</v>
      </c>
      <c r="M748" s="100" t="s">
        <v>66</v>
      </c>
      <c r="N748" s="100" t="s">
        <v>67</v>
      </c>
      <c r="O748" s="100" t="s">
        <v>1290</v>
      </c>
      <c r="P748" s="100"/>
      <c r="Q748" s="117"/>
      <c r="R748" s="116"/>
    </row>
    <row r="749" spans="1:18">
      <c r="A749" s="100" t="s">
        <v>12212</v>
      </c>
      <c r="B749" s="100" t="s">
        <v>12213</v>
      </c>
      <c r="C749" s="100" t="s">
        <v>371</v>
      </c>
      <c r="D749" s="100" t="s">
        <v>8544</v>
      </c>
      <c r="E749" s="100" t="s">
        <v>64</v>
      </c>
      <c r="F749" s="277" t="s">
        <v>73</v>
      </c>
      <c r="G749" s="101">
        <v>9.5</v>
      </c>
      <c r="H749" s="101">
        <v>8.6999999999999993</v>
      </c>
      <c r="I749" s="101">
        <v>6.8</v>
      </c>
      <c r="J749" s="101">
        <v>7.5</v>
      </c>
      <c r="K749" s="101">
        <v>7.2</v>
      </c>
      <c r="L749" s="278">
        <v>9547</v>
      </c>
      <c r="M749" s="100" t="s">
        <v>125</v>
      </c>
      <c r="N749" s="100" t="s">
        <v>67</v>
      </c>
      <c r="O749" s="100" t="s">
        <v>372</v>
      </c>
      <c r="P749" s="100"/>
      <c r="Q749" s="117"/>
    </row>
    <row r="750" spans="1:18">
      <c r="A750" s="100" t="s">
        <v>12595</v>
      </c>
      <c r="B750" s="100" t="s">
        <v>16102</v>
      </c>
      <c r="C750" s="100" t="s">
        <v>9576</v>
      </c>
      <c r="D750" s="100" t="s">
        <v>8546</v>
      </c>
      <c r="E750" s="100" t="s">
        <v>72</v>
      </c>
      <c r="F750" s="277" t="s">
        <v>73</v>
      </c>
      <c r="G750" s="101">
        <v>5.0999999999999996</v>
      </c>
      <c r="H750" s="101">
        <v>2.4</v>
      </c>
      <c r="I750" s="101">
        <v>5</v>
      </c>
      <c r="J750" s="101">
        <v>4.5999999999999996</v>
      </c>
      <c r="K750" s="101">
        <v>4</v>
      </c>
      <c r="L750" s="278">
        <v>276819</v>
      </c>
      <c r="M750" s="100" t="s">
        <v>66</v>
      </c>
      <c r="N750" s="100" t="s">
        <v>67</v>
      </c>
      <c r="O750" s="100" t="s">
        <v>9577</v>
      </c>
      <c r="P750" s="100"/>
      <c r="Q750" s="117"/>
    </row>
    <row r="751" spans="1:18">
      <c r="A751" s="100" t="s">
        <v>12595</v>
      </c>
      <c r="B751" s="100" t="s">
        <v>16103</v>
      </c>
      <c r="C751" s="100" t="s">
        <v>9580</v>
      </c>
      <c r="D751" s="100" t="s">
        <v>8535</v>
      </c>
      <c r="E751" s="100" t="s">
        <v>72</v>
      </c>
      <c r="F751" s="277" t="s">
        <v>73</v>
      </c>
      <c r="G751" s="101">
        <v>4.4000000000000004</v>
      </c>
      <c r="H751" s="101">
        <v>6.3</v>
      </c>
      <c r="I751" s="101">
        <v>4.9000000000000004</v>
      </c>
      <c r="J751" s="101">
        <v>6</v>
      </c>
      <c r="K751" s="101">
        <v>5.4</v>
      </c>
      <c r="L751" s="278">
        <v>36531</v>
      </c>
      <c r="M751" s="100" t="s">
        <v>66</v>
      </c>
      <c r="N751" s="100" t="s">
        <v>190</v>
      </c>
      <c r="O751" s="100"/>
      <c r="P751" s="117"/>
      <c r="Q751" s="117"/>
    </row>
    <row r="752" spans="1:18">
      <c r="A752" s="100" t="s">
        <v>16104</v>
      </c>
      <c r="B752" s="100" t="s">
        <v>16105</v>
      </c>
      <c r="C752" s="100" t="s">
        <v>6706</v>
      </c>
      <c r="D752" s="100" t="s">
        <v>8580</v>
      </c>
      <c r="E752" s="100" t="s">
        <v>94</v>
      </c>
      <c r="F752" s="277" t="s">
        <v>65</v>
      </c>
      <c r="G752" s="101">
        <v>7.4</v>
      </c>
      <c r="H752" s="101">
        <v>4.5</v>
      </c>
      <c r="I752" s="101">
        <v>6.3</v>
      </c>
      <c r="J752" s="101">
        <v>4.4000000000000004</v>
      </c>
      <c r="K752" s="101">
        <v>5.2</v>
      </c>
      <c r="L752" s="278">
        <v>29817</v>
      </c>
      <c r="M752" s="100" t="s">
        <v>66</v>
      </c>
      <c r="N752" s="100" t="s">
        <v>543</v>
      </c>
      <c r="O752" s="100" t="s">
        <v>2906</v>
      </c>
      <c r="P752" s="116"/>
      <c r="Q752" s="116"/>
    </row>
    <row r="753" spans="1:18">
      <c r="A753" s="100" t="s">
        <v>16106</v>
      </c>
      <c r="B753" s="100" t="s">
        <v>16107</v>
      </c>
      <c r="C753" s="100" t="s">
        <v>6710</v>
      </c>
      <c r="D753" s="100" t="s">
        <v>8541</v>
      </c>
      <c r="E753" s="100" t="s">
        <v>107</v>
      </c>
      <c r="F753" s="277" t="s">
        <v>73</v>
      </c>
      <c r="G753" s="101">
        <v>6.2</v>
      </c>
      <c r="H753" s="101">
        <v>5.5</v>
      </c>
      <c r="I753" s="101">
        <v>4.0999999999999996</v>
      </c>
      <c r="J753" s="101">
        <v>6.5</v>
      </c>
      <c r="K753" s="101">
        <v>5.2</v>
      </c>
      <c r="L753" s="278">
        <v>341970</v>
      </c>
      <c r="M753" s="100" t="s">
        <v>66</v>
      </c>
      <c r="N753" s="100" t="s">
        <v>264</v>
      </c>
      <c r="O753" s="100" t="s">
        <v>6732</v>
      </c>
      <c r="P753" s="116"/>
      <c r="Q753" s="117"/>
      <c r="R753" s="116"/>
    </row>
    <row r="754" spans="1:18">
      <c r="A754" s="100" t="s">
        <v>16110</v>
      </c>
      <c r="B754" s="100" t="s">
        <v>16111</v>
      </c>
      <c r="C754" s="100" t="s">
        <v>9586</v>
      </c>
      <c r="D754" s="100" t="s">
        <v>8550</v>
      </c>
      <c r="E754" s="100" t="s">
        <v>72</v>
      </c>
      <c r="F754" s="277" t="s">
        <v>73</v>
      </c>
      <c r="G754" s="101">
        <v>5.3</v>
      </c>
      <c r="H754" s="101">
        <v>6.7</v>
      </c>
      <c r="I754" s="101">
        <v>5.3</v>
      </c>
      <c r="J754" s="101">
        <v>4.5</v>
      </c>
      <c r="K754" s="101">
        <v>5</v>
      </c>
      <c r="L754" s="278">
        <v>1800</v>
      </c>
      <c r="M754" s="100" t="s">
        <v>66</v>
      </c>
      <c r="N754" s="100" t="s">
        <v>103</v>
      </c>
      <c r="O754" s="100"/>
      <c r="P754" s="116"/>
      <c r="Q754" s="116"/>
    </row>
    <row r="755" spans="1:18">
      <c r="A755" s="100" t="s">
        <v>16108</v>
      </c>
      <c r="B755" s="100" t="s">
        <v>16109</v>
      </c>
      <c r="C755" s="100" t="s">
        <v>9583</v>
      </c>
      <c r="D755" s="100" t="s">
        <v>8580</v>
      </c>
      <c r="E755" s="100" t="s">
        <v>94</v>
      </c>
      <c r="F755" s="277" t="s">
        <v>73</v>
      </c>
      <c r="G755" s="101">
        <v>8.1</v>
      </c>
      <c r="H755" s="101">
        <v>3.4</v>
      </c>
      <c r="I755" s="101">
        <v>5.8</v>
      </c>
      <c r="J755" s="101">
        <v>5.3</v>
      </c>
      <c r="K755" s="101">
        <v>5.2</v>
      </c>
      <c r="L755" s="278">
        <v>25973</v>
      </c>
      <c r="M755" s="100" t="s">
        <v>66</v>
      </c>
      <c r="N755" s="100" t="s">
        <v>247</v>
      </c>
      <c r="O755" s="100"/>
      <c r="P755" s="116"/>
      <c r="Q755" s="116"/>
    </row>
    <row r="756" spans="1:18">
      <c r="A756" s="100" t="s">
        <v>16112</v>
      </c>
      <c r="B756" s="100" t="s">
        <v>16113</v>
      </c>
      <c r="C756" s="100" t="s">
        <v>9589</v>
      </c>
      <c r="D756" s="100" t="s">
        <v>8545</v>
      </c>
      <c r="E756" s="100" t="s">
        <v>72</v>
      </c>
      <c r="F756" s="277" t="s">
        <v>65</v>
      </c>
      <c r="G756" s="101">
        <v>5.2</v>
      </c>
      <c r="H756" s="101">
        <v>7.1</v>
      </c>
      <c r="I756" s="101">
        <v>4.9000000000000004</v>
      </c>
      <c r="J756" s="101">
        <v>3.9</v>
      </c>
      <c r="K756" s="101">
        <v>4.8</v>
      </c>
      <c r="L756" s="278">
        <v>8198</v>
      </c>
      <c r="M756" s="100" t="s">
        <v>66</v>
      </c>
      <c r="N756" s="100" t="s">
        <v>103</v>
      </c>
      <c r="O756" s="100"/>
      <c r="P756" s="116"/>
      <c r="Q756" s="116"/>
    </row>
    <row r="757" spans="1:18">
      <c r="A757" s="100" t="s">
        <v>12753</v>
      </c>
      <c r="B757" s="100" t="s">
        <v>12754</v>
      </c>
      <c r="C757" s="100" t="s">
        <v>1345</v>
      </c>
      <c r="D757" s="100" t="s">
        <v>100</v>
      </c>
      <c r="E757" s="100" t="s">
        <v>107</v>
      </c>
      <c r="F757" s="277" t="s">
        <v>73</v>
      </c>
      <c r="G757" s="101">
        <v>6.9</v>
      </c>
      <c r="H757" s="101">
        <v>6.5</v>
      </c>
      <c r="I757" s="101">
        <v>5.0999999999999996</v>
      </c>
      <c r="J757" s="101">
        <v>5.3</v>
      </c>
      <c r="K757" s="101">
        <v>5.9</v>
      </c>
      <c r="L757" s="278">
        <v>4884571</v>
      </c>
      <c r="M757" s="100" t="s">
        <v>66</v>
      </c>
      <c r="N757" s="100" t="s">
        <v>67</v>
      </c>
      <c r="O757" s="100" t="s">
        <v>1338</v>
      </c>
      <c r="P757" s="100"/>
      <c r="Q757" s="116"/>
    </row>
    <row r="758" spans="1:18">
      <c r="A758" s="100" t="s">
        <v>12302</v>
      </c>
      <c r="B758" s="100" t="s">
        <v>12303</v>
      </c>
      <c r="C758" s="100" t="s">
        <v>527</v>
      </c>
      <c r="D758" s="100" t="s">
        <v>8560</v>
      </c>
      <c r="E758" s="100" t="s">
        <v>107</v>
      </c>
      <c r="F758" s="277" t="s">
        <v>65</v>
      </c>
      <c r="G758" s="101">
        <v>7</v>
      </c>
      <c r="H758" s="101">
        <v>3.9</v>
      </c>
      <c r="I758" s="101">
        <v>4.3</v>
      </c>
      <c r="J758" s="101">
        <v>6.8</v>
      </c>
      <c r="K758" s="101">
        <v>5.0999999999999996</v>
      </c>
      <c r="L758" s="278">
        <v>1616761</v>
      </c>
      <c r="M758" s="100" t="s">
        <v>66</v>
      </c>
      <c r="N758" s="100" t="s">
        <v>67</v>
      </c>
      <c r="O758" s="100" t="s">
        <v>517</v>
      </c>
      <c r="P758" s="100"/>
      <c r="Q758" s="116"/>
    </row>
    <row r="759" spans="1:18">
      <c r="A759" s="100" t="s">
        <v>16114</v>
      </c>
      <c r="B759" s="100" t="s">
        <v>16115</v>
      </c>
      <c r="C759" s="100" t="s">
        <v>6714</v>
      </c>
      <c r="D759" s="100" t="s">
        <v>8589</v>
      </c>
      <c r="E759" s="100" t="s">
        <v>94</v>
      </c>
      <c r="F759" s="277" t="s">
        <v>65</v>
      </c>
      <c r="G759" s="101">
        <v>8.3000000000000007</v>
      </c>
      <c r="H759" s="101">
        <v>6.1</v>
      </c>
      <c r="I759" s="101">
        <v>5.0999999999999996</v>
      </c>
      <c r="J759" s="101">
        <v>6.2</v>
      </c>
      <c r="K759" s="101">
        <v>5.8</v>
      </c>
      <c r="L759" s="278">
        <v>596000</v>
      </c>
      <c r="M759" s="100" t="s">
        <v>66</v>
      </c>
      <c r="N759" s="100" t="s">
        <v>67</v>
      </c>
      <c r="O759" s="100" t="s">
        <v>2916</v>
      </c>
      <c r="P759" s="100"/>
      <c r="Q759" s="117"/>
    </row>
    <row r="760" spans="1:18">
      <c r="A760" s="100" t="s">
        <v>16116</v>
      </c>
      <c r="B760" s="100" t="s">
        <v>16117</v>
      </c>
      <c r="C760" s="100" t="s">
        <v>9592</v>
      </c>
      <c r="D760" s="100" t="s">
        <v>8563</v>
      </c>
      <c r="E760" s="100" t="s">
        <v>72</v>
      </c>
      <c r="F760" s="277" t="s">
        <v>65</v>
      </c>
      <c r="G760" s="101">
        <v>4.7</v>
      </c>
      <c r="H760" s="101">
        <v>3.4</v>
      </c>
      <c r="I760" s="101">
        <v>4.0999999999999996</v>
      </c>
      <c r="J760" s="101">
        <v>6</v>
      </c>
      <c r="K760" s="101">
        <v>4.7</v>
      </c>
      <c r="L760" s="278">
        <v>11853</v>
      </c>
      <c r="M760" s="100" t="s">
        <v>66</v>
      </c>
      <c r="N760" s="100" t="s">
        <v>190</v>
      </c>
      <c r="O760" s="100"/>
      <c r="P760" s="100"/>
      <c r="Q760" s="117"/>
    </row>
    <row r="761" spans="1:18">
      <c r="A761" s="100" t="s">
        <v>16118</v>
      </c>
      <c r="B761" s="100" t="s">
        <v>16119</v>
      </c>
      <c r="C761" s="100" t="s">
        <v>9593</v>
      </c>
      <c r="D761" s="100" t="s">
        <v>8548</v>
      </c>
      <c r="E761" s="100" t="s">
        <v>201</v>
      </c>
      <c r="F761" s="277" t="s">
        <v>95</v>
      </c>
      <c r="G761" s="101">
        <v>2.6</v>
      </c>
      <c r="H761" s="101">
        <v>5.7</v>
      </c>
      <c r="I761" s="101">
        <v>4.7</v>
      </c>
      <c r="J761" s="101">
        <v>3.5</v>
      </c>
      <c r="K761" s="101">
        <v>4.5</v>
      </c>
      <c r="L761" s="278">
        <v>112409</v>
      </c>
      <c r="M761" s="100" t="s">
        <v>66</v>
      </c>
      <c r="N761" s="100" t="s">
        <v>103</v>
      </c>
      <c r="O761" s="100"/>
      <c r="P761" s="100"/>
      <c r="Q761" s="117"/>
    </row>
    <row r="762" spans="1:18">
      <c r="A762" s="100" t="s">
        <v>13109</v>
      </c>
      <c r="B762" s="100" t="s">
        <v>13110</v>
      </c>
      <c r="C762" s="100" t="s">
        <v>2016</v>
      </c>
      <c r="D762" s="100" t="s">
        <v>8544</v>
      </c>
      <c r="E762" s="100" t="s">
        <v>94</v>
      </c>
      <c r="F762" s="277" t="s">
        <v>65</v>
      </c>
      <c r="G762" s="101">
        <v>7.9</v>
      </c>
      <c r="H762" s="101">
        <v>10</v>
      </c>
      <c r="I762" s="101">
        <v>6.7</v>
      </c>
      <c r="J762" s="101">
        <v>5.7</v>
      </c>
      <c r="K762" s="101">
        <v>6.4</v>
      </c>
      <c r="L762" s="278">
        <v>45100</v>
      </c>
      <c r="M762" s="100" t="s">
        <v>66</v>
      </c>
      <c r="N762" s="100" t="s">
        <v>67</v>
      </c>
      <c r="O762" s="100" t="s">
        <v>2002</v>
      </c>
      <c r="P762" s="100"/>
      <c r="Q762" s="116"/>
    </row>
    <row r="763" spans="1:18">
      <c r="A763" s="100" t="s">
        <v>16120</v>
      </c>
      <c r="B763" s="100" t="s">
        <v>16121</v>
      </c>
      <c r="C763" s="100" t="s">
        <v>9596</v>
      </c>
      <c r="D763" s="100" t="s">
        <v>8536</v>
      </c>
      <c r="E763" s="100" t="s">
        <v>196</v>
      </c>
      <c r="F763" s="277" t="s">
        <v>95</v>
      </c>
      <c r="G763" s="101">
        <v>4.0999999999999996</v>
      </c>
      <c r="H763" s="101">
        <v>0</v>
      </c>
      <c r="I763" s="101">
        <v>3.2</v>
      </c>
      <c r="J763" s="101">
        <v>6.2</v>
      </c>
      <c r="K763" s="101">
        <v>3.8</v>
      </c>
      <c r="L763" s="278">
        <v>5030</v>
      </c>
      <c r="M763" s="100" t="s">
        <v>66</v>
      </c>
      <c r="N763" s="100" t="s">
        <v>103</v>
      </c>
      <c r="O763" s="100"/>
      <c r="P763" s="100"/>
      <c r="Q763" s="117"/>
    </row>
    <row r="764" spans="1:18">
      <c r="A764" s="100" t="s">
        <v>16122</v>
      </c>
      <c r="B764" s="100" t="s">
        <v>16123</v>
      </c>
      <c r="C764" s="100" t="s">
        <v>9597</v>
      </c>
      <c r="D764" s="100" t="s">
        <v>8548</v>
      </c>
      <c r="E764" s="100" t="s">
        <v>72</v>
      </c>
      <c r="F764" s="277" t="s">
        <v>73</v>
      </c>
      <c r="G764" s="101">
        <v>5.0999999999999996</v>
      </c>
      <c r="H764" s="101">
        <v>6.9</v>
      </c>
      <c r="I764" s="101">
        <v>3.9</v>
      </c>
      <c r="J764" s="101">
        <v>5.6</v>
      </c>
      <c r="K764" s="101">
        <v>5.3</v>
      </c>
      <c r="L764" s="278">
        <v>32596</v>
      </c>
      <c r="M764" s="100" t="s">
        <v>66</v>
      </c>
      <c r="N764" s="100" t="s">
        <v>67</v>
      </c>
      <c r="O764" s="100"/>
      <c r="P764" s="100"/>
      <c r="Q764" s="117"/>
    </row>
    <row r="765" spans="1:18">
      <c r="A765" s="100" t="s">
        <v>16124</v>
      </c>
      <c r="B765" s="100" t="s">
        <v>16125</v>
      </c>
      <c r="C765" s="100" t="s">
        <v>9600</v>
      </c>
      <c r="D765" s="100" t="s">
        <v>8568</v>
      </c>
      <c r="E765" s="100" t="s">
        <v>107</v>
      </c>
      <c r="F765" s="277" t="s">
        <v>65</v>
      </c>
      <c r="G765" s="101">
        <v>7</v>
      </c>
      <c r="H765" s="101">
        <v>5</v>
      </c>
      <c r="I765" s="101">
        <v>5.6</v>
      </c>
      <c r="J765" s="101">
        <v>5.2</v>
      </c>
      <c r="K765" s="101">
        <v>5.3</v>
      </c>
      <c r="L765" s="278">
        <v>47430</v>
      </c>
      <c r="M765" s="100" t="s">
        <v>66</v>
      </c>
      <c r="N765" s="100" t="s">
        <v>247</v>
      </c>
      <c r="O765" s="100"/>
      <c r="P765" s="100"/>
      <c r="Q765" s="117"/>
    </row>
    <row r="766" spans="1:18">
      <c r="A766" s="100" t="s">
        <v>16126</v>
      </c>
      <c r="B766" s="100" t="s">
        <v>16127</v>
      </c>
      <c r="C766" s="100" t="s">
        <v>9603</v>
      </c>
      <c r="D766" s="100" t="s">
        <v>137</v>
      </c>
      <c r="E766" s="100" t="s">
        <v>107</v>
      </c>
      <c r="F766" s="277" t="s">
        <v>73</v>
      </c>
      <c r="G766" s="101">
        <v>6</v>
      </c>
      <c r="H766" s="101">
        <v>3.8</v>
      </c>
      <c r="I766" s="101">
        <v>4.8</v>
      </c>
      <c r="J766" s="101">
        <v>6.2</v>
      </c>
      <c r="K766" s="101">
        <v>5.0999999999999996</v>
      </c>
      <c r="L766" s="278">
        <v>21552</v>
      </c>
      <c r="M766" s="100" t="s">
        <v>66</v>
      </c>
      <c r="N766" s="100" t="s">
        <v>247</v>
      </c>
      <c r="O766" s="100"/>
      <c r="P766" s="100"/>
      <c r="Q766" s="117"/>
      <c r="R766" s="116"/>
    </row>
    <row r="767" spans="1:18">
      <c r="A767" s="100" t="s">
        <v>16130</v>
      </c>
      <c r="B767" s="100" t="s">
        <v>16131</v>
      </c>
      <c r="C767" s="100" t="s">
        <v>6718</v>
      </c>
      <c r="D767" s="100" t="s">
        <v>8564</v>
      </c>
      <c r="E767" s="100" t="s">
        <v>196</v>
      </c>
      <c r="F767" s="277" t="s">
        <v>65</v>
      </c>
      <c r="G767" s="101">
        <v>3.3</v>
      </c>
      <c r="H767" s="101">
        <v>10</v>
      </c>
      <c r="I767" s="101">
        <v>3.9</v>
      </c>
      <c r="J767" s="101">
        <v>3.6</v>
      </c>
      <c r="K767" s="101">
        <v>4.0999999999999996</v>
      </c>
      <c r="L767" s="278">
        <v>2067172</v>
      </c>
      <c r="M767" s="100" t="s">
        <v>66</v>
      </c>
      <c r="N767" s="100" t="s">
        <v>67</v>
      </c>
      <c r="O767" s="100" t="s">
        <v>6739</v>
      </c>
      <c r="P767" s="100"/>
      <c r="Q767" s="117"/>
    </row>
    <row r="768" spans="1:18">
      <c r="A768" s="100" t="s">
        <v>16132</v>
      </c>
      <c r="B768" s="100" t="s">
        <v>16133</v>
      </c>
      <c r="C768" s="100" t="s">
        <v>9608</v>
      </c>
      <c r="D768" s="100" t="s">
        <v>8536</v>
      </c>
      <c r="E768" s="100" t="s">
        <v>94</v>
      </c>
      <c r="F768" s="277" t="s">
        <v>73</v>
      </c>
      <c r="G768" s="101">
        <v>7.9</v>
      </c>
      <c r="H768" s="101">
        <v>1.5</v>
      </c>
      <c r="I768" s="101">
        <v>3.9</v>
      </c>
      <c r="J768" s="101">
        <v>6.5</v>
      </c>
      <c r="K768" s="101">
        <v>4.5</v>
      </c>
      <c r="L768" s="278">
        <v>41868</v>
      </c>
      <c r="M768" s="100" t="s">
        <v>66</v>
      </c>
      <c r="N768" s="100" t="s">
        <v>67</v>
      </c>
      <c r="O768" s="100" t="s">
        <v>9609</v>
      </c>
      <c r="P768" s="100"/>
      <c r="Q768" s="117"/>
      <c r="R768" s="116"/>
    </row>
    <row r="769" spans="1:18">
      <c r="A769" s="100" t="s">
        <v>16128</v>
      </c>
      <c r="B769" s="100" t="s">
        <v>16129</v>
      </c>
      <c r="C769" s="100" t="s">
        <v>9606</v>
      </c>
      <c r="D769" s="100" t="s">
        <v>195</v>
      </c>
      <c r="E769" s="100" t="s">
        <v>94</v>
      </c>
      <c r="F769" s="277" t="s">
        <v>65</v>
      </c>
      <c r="G769" s="101">
        <v>7.9</v>
      </c>
      <c r="H769" s="101">
        <v>2.9</v>
      </c>
      <c r="I769" s="101">
        <v>6.6</v>
      </c>
      <c r="J769" s="101">
        <v>6.6</v>
      </c>
      <c r="K769" s="101">
        <v>6</v>
      </c>
      <c r="L769" s="278">
        <v>18336</v>
      </c>
      <c r="M769" s="100" t="s">
        <v>66</v>
      </c>
      <c r="N769" s="100" t="s">
        <v>190</v>
      </c>
      <c r="O769" s="100"/>
      <c r="P769" s="100"/>
      <c r="Q769" s="117"/>
    </row>
    <row r="770" spans="1:18">
      <c r="A770" s="100" t="s">
        <v>16134</v>
      </c>
      <c r="B770" s="100" t="s">
        <v>16135</v>
      </c>
      <c r="C770" s="100" t="s">
        <v>9612</v>
      </c>
      <c r="D770" s="100" t="s">
        <v>8536</v>
      </c>
      <c r="E770" s="100" t="s">
        <v>72</v>
      </c>
      <c r="F770" s="277" t="s">
        <v>65</v>
      </c>
      <c r="G770" s="101">
        <v>5.4</v>
      </c>
      <c r="H770" s="101">
        <v>2.2999999999999998</v>
      </c>
      <c r="I770" s="101">
        <v>3.6</v>
      </c>
      <c r="J770" s="101">
        <v>5</v>
      </c>
      <c r="K770" s="101">
        <v>3.9</v>
      </c>
      <c r="L770" s="278">
        <v>7839</v>
      </c>
      <c r="M770" s="100" t="s">
        <v>66</v>
      </c>
      <c r="N770" s="100" t="s">
        <v>247</v>
      </c>
      <c r="O770" s="100"/>
      <c r="P770" s="100"/>
      <c r="Q770" s="117"/>
    </row>
    <row r="771" spans="1:18">
      <c r="A771" s="100" t="s">
        <v>13122</v>
      </c>
      <c r="B771" s="100" t="s">
        <v>13123</v>
      </c>
      <c r="C771" s="100" t="s">
        <v>2038</v>
      </c>
      <c r="D771" s="100" t="s">
        <v>8536</v>
      </c>
      <c r="E771" s="100" t="s">
        <v>72</v>
      </c>
      <c r="F771" s="277" t="s">
        <v>95</v>
      </c>
      <c r="G771" s="101">
        <v>4.9000000000000004</v>
      </c>
      <c r="H771" s="101">
        <v>2.6</v>
      </c>
      <c r="I771" s="101">
        <v>3.9</v>
      </c>
      <c r="J771" s="101">
        <v>5</v>
      </c>
      <c r="K771" s="101">
        <v>4.0999999999999996</v>
      </c>
      <c r="L771" s="278">
        <v>10860</v>
      </c>
      <c r="M771" s="100" t="s">
        <v>66</v>
      </c>
      <c r="N771" s="100" t="s">
        <v>264</v>
      </c>
      <c r="O771" s="100" t="s">
        <v>2025</v>
      </c>
      <c r="P771" s="100"/>
      <c r="Q771" s="117"/>
    </row>
    <row r="772" spans="1:18">
      <c r="A772" s="100" t="s">
        <v>16136</v>
      </c>
      <c r="B772" s="100" t="s">
        <v>16137</v>
      </c>
      <c r="C772" s="100" t="s">
        <v>9615</v>
      </c>
      <c r="D772" s="100" t="s">
        <v>8547</v>
      </c>
      <c r="E772" s="100" t="s">
        <v>72</v>
      </c>
      <c r="F772" s="277" t="s">
        <v>65</v>
      </c>
      <c r="G772" s="101">
        <v>5.0999999999999996</v>
      </c>
      <c r="H772" s="101">
        <v>2</v>
      </c>
      <c r="I772" s="101">
        <v>5.3</v>
      </c>
      <c r="J772" s="101">
        <v>4.9000000000000004</v>
      </c>
      <c r="K772" s="101">
        <v>3.8</v>
      </c>
      <c r="L772" s="278">
        <v>3703752</v>
      </c>
      <c r="M772" s="100" t="s">
        <v>66</v>
      </c>
      <c r="N772" s="100" t="s">
        <v>103</v>
      </c>
      <c r="O772" s="100"/>
      <c r="P772" s="100"/>
      <c r="Q772" s="117"/>
    </row>
    <row r="773" spans="1:18">
      <c r="A773" s="100" t="s">
        <v>13066</v>
      </c>
      <c r="B773" s="100" t="s">
        <v>13067</v>
      </c>
      <c r="C773" s="100" t="s">
        <v>1939</v>
      </c>
      <c r="D773" s="100" t="s">
        <v>8536</v>
      </c>
      <c r="E773" s="100" t="s">
        <v>94</v>
      </c>
      <c r="F773" s="277" t="s">
        <v>73</v>
      </c>
      <c r="G773" s="101">
        <v>8.4</v>
      </c>
      <c r="H773" s="101">
        <v>8.3000000000000007</v>
      </c>
      <c r="I773" s="101">
        <v>4.5</v>
      </c>
      <c r="J773" s="101">
        <v>5.3</v>
      </c>
      <c r="K773" s="101">
        <v>5.2</v>
      </c>
      <c r="L773" s="278">
        <v>52094</v>
      </c>
      <c r="M773" s="100" t="s">
        <v>66</v>
      </c>
      <c r="N773" s="100" t="s">
        <v>67</v>
      </c>
      <c r="O773" s="100" t="s">
        <v>1929</v>
      </c>
      <c r="P773" s="100"/>
      <c r="Q773" s="117"/>
    </row>
    <row r="774" spans="1:18">
      <c r="A774" s="100" t="s">
        <v>12206</v>
      </c>
      <c r="B774" s="100" t="s">
        <v>12207</v>
      </c>
      <c r="C774" s="100" t="s">
        <v>359</v>
      </c>
      <c r="D774" s="100" t="s">
        <v>8536</v>
      </c>
      <c r="E774" s="100" t="s">
        <v>94</v>
      </c>
      <c r="F774" s="277" t="s">
        <v>73</v>
      </c>
      <c r="G774" s="101">
        <v>7.6</v>
      </c>
      <c r="H774" s="101">
        <v>8.9</v>
      </c>
      <c r="I774" s="101">
        <v>3</v>
      </c>
      <c r="J774" s="101">
        <v>6.7</v>
      </c>
      <c r="K774" s="101">
        <v>5</v>
      </c>
      <c r="L774" s="278">
        <v>104568</v>
      </c>
      <c r="M774" s="100" t="s">
        <v>125</v>
      </c>
      <c r="N774" s="100" t="s">
        <v>67</v>
      </c>
      <c r="O774" s="100" t="s">
        <v>360</v>
      </c>
      <c r="P774" s="100"/>
      <c r="Q774" s="117"/>
    </row>
    <row r="775" spans="1:18">
      <c r="A775" s="100" t="s">
        <v>16138</v>
      </c>
      <c r="B775" s="100" t="s">
        <v>16139</v>
      </c>
      <c r="C775" s="100" t="s">
        <v>9618</v>
      </c>
      <c r="D775" s="100" t="s">
        <v>8578</v>
      </c>
      <c r="E775" s="100" t="s">
        <v>107</v>
      </c>
      <c r="F775" s="277" t="s">
        <v>65</v>
      </c>
      <c r="G775" s="101">
        <v>5.9</v>
      </c>
      <c r="H775" s="101">
        <v>2.8</v>
      </c>
      <c r="I775" s="101">
        <v>6</v>
      </c>
      <c r="J775" s="101">
        <v>4.4000000000000004</v>
      </c>
      <c r="K775" s="101">
        <v>4.9000000000000004</v>
      </c>
      <c r="L775" s="278">
        <v>217378</v>
      </c>
      <c r="M775" s="100" t="s">
        <v>66</v>
      </c>
      <c r="N775" s="100" t="s">
        <v>67</v>
      </c>
      <c r="O775" s="100"/>
      <c r="P775" s="100"/>
      <c r="Q775" s="117"/>
    </row>
    <row r="776" spans="1:18">
      <c r="A776" s="100" t="s">
        <v>16140</v>
      </c>
      <c r="B776" s="100" t="s">
        <v>16141</v>
      </c>
      <c r="C776" s="100" t="s">
        <v>9621</v>
      </c>
      <c r="D776" s="100" t="s">
        <v>8536</v>
      </c>
      <c r="E776" s="100" t="s">
        <v>72</v>
      </c>
      <c r="F776" s="277" t="s">
        <v>73</v>
      </c>
      <c r="G776" s="101">
        <v>5.7</v>
      </c>
      <c r="H776" s="101">
        <v>4</v>
      </c>
      <c r="I776" s="101">
        <v>3.4</v>
      </c>
      <c r="J776" s="101">
        <v>5.8</v>
      </c>
      <c r="K776" s="101">
        <v>4.2</v>
      </c>
      <c r="L776" s="278">
        <v>4137</v>
      </c>
      <c r="M776" s="100" t="s">
        <v>66</v>
      </c>
      <c r="N776" s="100" t="s">
        <v>103</v>
      </c>
      <c r="O776" s="100"/>
      <c r="P776" s="100"/>
      <c r="Q776" s="117"/>
    </row>
    <row r="777" spans="1:18">
      <c r="A777" s="100" t="s">
        <v>16142</v>
      </c>
      <c r="B777" s="100" t="s">
        <v>16143</v>
      </c>
      <c r="C777" s="100" t="s">
        <v>9624</v>
      </c>
      <c r="D777" s="100" t="s">
        <v>8536</v>
      </c>
      <c r="E777" s="100" t="s">
        <v>72</v>
      </c>
      <c r="F777" s="277" t="s">
        <v>65</v>
      </c>
      <c r="G777" s="101">
        <v>5.0999999999999996</v>
      </c>
      <c r="H777" s="101">
        <v>2.2000000000000002</v>
      </c>
      <c r="I777" s="101">
        <v>3.6</v>
      </c>
      <c r="J777" s="101">
        <v>6</v>
      </c>
      <c r="K777" s="101">
        <v>4.2</v>
      </c>
      <c r="L777" s="278">
        <v>1889</v>
      </c>
      <c r="M777" s="100" t="s">
        <v>66</v>
      </c>
      <c r="N777" s="100" t="s">
        <v>103</v>
      </c>
      <c r="O777" s="100"/>
      <c r="P777" s="100"/>
      <c r="Q777" s="117"/>
    </row>
    <row r="778" spans="1:18">
      <c r="A778" s="100" t="s">
        <v>16144</v>
      </c>
      <c r="B778" s="100" t="s">
        <v>16145</v>
      </c>
      <c r="C778" s="100" t="s">
        <v>9627</v>
      </c>
      <c r="D778" s="100" t="s">
        <v>8541</v>
      </c>
      <c r="E778" s="100" t="s">
        <v>72</v>
      </c>
      <c r="F778" s="277" t="s">
        <v>73</v>
      </c>
      <c r="G778" s="101">
        <v>5.2</v>
      </c>
      <c r="H778" s="101">
        <v>3.9</v>
      </c>
      <c r="I778" s="101">
        <v>4.8</v>
      </c>
      <c r="J778" s="101">
        <v>4.5</v>
      </c>
      <c r="K778" s="101">
        <v>4.5</v>
      </c>
      <c r="L778" s="278">
        <v>6465</v>
      </c>
      <c r="M778" s="100" t="s">
        <v>66</v>
      </c>
      <c r="N778" s="100" t="s">
        <v>103</v>
      </c>
      <c r="O778" s="100"/>
      <c r="P778" s="100"/>
      <c r="Q778" s="117"/>
    </row>
    <row r="779" spans="1:18">
      <c r="A779" s="100" t="s">
        <v>13242</v>
      </c>
      <c r="B779" s="100" t="s">
        <v>13243</v>
      </c>
      <c r="C779" s="100" t="s">
        <v>2272</v>
      </c>
      <c r="D779" s="100" t="s">
        <v>8579</v>
      </c>
      <c r="E779" s="100" t="s">
        <v>107</v>
      </c>
      <c r="F779" s="277" t="s">
        <v>95</v>
      </c>
      <c r="G779" s="101">
        <v>7.1</v>
      </c>
      <c r="H779" s="101">
        <v>7</v>
      </c>
      <c r="I779" s="101">
        <v>4.5</v>
      </c>
      <c r="J779" s="101">
        <v>5.0999999999999996</v>
      </c>
      <c r="K779" s="101">
        <v>5.7</v>
      </c>
      <c r="L779" s="278">
        <v>10700000</v>
      </c>
      <c r="M779" s="100" t="s">
        <v>66</v>
      </c>
      <c r="N779" s="100" t="s">
        <v>67</v>
      </c>
      <c r="O779" s="100" t="s">
        <v>2262</v>
      </c>
      <c r="P779" s="100"/>
      <c r="Q779" s="117"/>
    </row>
    <row r="780" spans="1:18">
      <c r="A780" s="100" t="s">
        <v>12546</v>
      </c>
      <c r="B780" s="100" t="s">
        <v>12547</v>
      </c>
      <c r="C780" s="100" t="s">
        <v>931</v>
      </c>
      <c r="D780" s="100" t="s">
        <v>8542</v>
      </c>
      <c r="E780" s="100" t="s">
        <v>72</v>
      </c>
      <c r="F780" s="277" t="s">
        <v>95</v>
      </c>
      <c r="G780" s="101">
        <v>4.9000000000000004</v>
      </c>
      <c r="H780" s="101">
        <v>5.6</v>
      </c>
      <c r="I780" s="101">
        <v>3.4</v>
      </c>
      <c r="J780" s="101">
        <v>4.5</v>
      </c>
      <c r="K780" s="101">
        <v>4.2</v>
      </c>
      <c r="L780" s="278">
        <v>5934096</v>
      </c>
      <c r="M780" s="100" t="s">
        <v>66</v>
      </c>
      <c r="N780" s="100" t="s">
        <v>67</v>
      </c>
      <c r="O780" s="100" t="s">
        <v>924</v>
      </c>
      <c r="P780" s="100"/>
      <c r="Q780" s="117"/>
      <c r="R780" s="116"/>
    </row>
    <row r="781" spans="1:18">
      <c r="A781" s="100" t="s">
        <v>12733</v>
      </c>
      <c r="B781" s="100" t="s">
        <v>12734</v>
      </c>
      <c r="C781" s="100" t="s">
        <v>1301</v>
      </c>
      <c r="D781" s="100" t="s">
        <v>8568</v>
      </c>
      <c r="E781" s="100" t="s">
        <v>94</v>
      </c>
      <c r="F781" s="277" t="s">
        <v>65</v>
      </c>
      <c r="G781" s="101">
        <v>7.7</v>
      </c>
      <c r="H781" s="101">
        <v>7.3</v>
      </c>
      <c r="I781" s="101">
        <v>5.9</v>
      </c>
      <c r="J781" s="101">
        <v>4.4000000000000004</v>
      </c>
      <c r="K781" s="101">
        <v>5.6</v>
      </c>
      <c r="L781" s="278">
        <v>84152</v>
      </c>
      <c r="M781" s="100" t="s">
        <v>66</v>
      </c>
      <c r="N781" s="100" t="s">
        <v>67</v>
      </c>
      <c r="O781" s="100" t="s">
        <v>1294</v>
      </c>
      <c r="P781" s="100"/>
      <c r="Q781" s="117"/>
    </row>
    <row r="782" spans="1:18">
      <c r="A782" s="100" t="s">
        <v>13227</v>
      </c>
      <c r="B782" s="100" t="s">
        <v>13228</v>
      </c>
      <c r="C782" s="100" t="s">
        <v>2246</v>
      </c>
      <c r="D782" s="100" t="s">
        <v>8569</v>
      </c>
      <c r="E782" s="100" t="s">
        <v>94</v>
      </c>
      <c r="F782" s="277" t="s">
        <v>65</v>
      </c>
      <c r="G782" s="101">
        <v>8.4</v>
      </c>
      <c r="H782" s="101">
        <v>6</v>
      </c>
      <c r="I782" s="101">
        <v>4.3</v>
      </c>
      <c r="J782" s="101">
        <v>5.9</v>
      </c>
      <c r="K782" s="101">
        <v>5.4</v>
      </c>
      <c r="L782" s="278">
        <v>3250578</v>
      </c>
      <c r="M782" s="100" t="s">
        <v>66</v>
      </c>
      <c r="N782" s="100" t="s">
        <v>67</v>
      </c>
      <c r="O782" s="100" t="s">
        <v>2231</v>
      </c>
      <c r="P782" s="100"/>
      <c r="Q782" s="117"/>
    </row>
    <row r="783" spans="1:18">
      <c r="A783" s="100" t="s">
        <v>12591</v>
      </c>
      <c r="B783" s="100" t="s">
        <v>12592</v>
      </c>
      <c r="C783" s="100" t="s">
        <v>1018</v>
      </c>
      <c r="D783" s="100" t="s">
        <v>8538</v>
      </c>
      <c r="E783" s="100" t="s">
        <v>72</v>
      </c>
      <c r="F783" s="277" t="s">
        <v>65</v>
      </c>
      <c r="G783" s="101">
        <v>5.3</v>
      </c>
      <c r="H783" s="101">
        <v>4</v>
      </c>
      <c r="I783" s="101">
        <v>7.6</v>
      </c>
      <c r="J783" s="101">
        <v>5.2</v>
      </c>
      <c r="K783" s="101">
        <v>5.3</v>
      </c>
      <c r="L783" s="278">
        <v>16716191</v>
      </c>
      <c r="M783" s="100" t="s">
        <v>66</v>
      </c>
      <c r="N783" s="100" t="s">
        <v>264</v>
      </c>
      <c r="O783" s="100" t="s">
        <v>1011</v>
      </c>
      <c r="P783" s="100"/>
      <c r="Q783" s="117"/>
    </row>
    <row r="784" spans="1:18">
      <c r="A784" s="100" t="s">
        <v>12487</v>
      </c>
      <c r="B784" s="100" t="s">
        <v>12488</v>
      </c>
      <c r="C784" s="100" t="s">
        <v>812</v>
      </c>
      <c r="D784" s="100" t="s">
        <v>100</v>
      </c>
      <c r="E784" s="100" t="s">
        <v>201</v>
      </c>
      <c r="F784" s="277" t="s">
        <v>65</v>
      </c>
      <c r="G784" s="101">
        <v>2.8</v>
      </c>
      <c r="H784" s="101">
        <v>6.5</v>
      </c>
      <c r="I784" s="101">
        <v>3.4</v>
      </c>
      <c r="J784" s="101">
        <v>3</v>
      </c>
      <c r="K784" s="101">
        <v>4.7</v>
      </c>
      <c r="L784" s="278">
        <v>2422494</v>
      </c>
      <c r="M784" s="100" t="s">
        <v>66</v>
      </c>
      <c r="N784" s="100" t="s">
        <v>264</v>
      </c>
      <c r="O784" s="100" t="s">
        <v>807</v>
      </c>
      <c r="P784" s="100"/>
      <c r="Q784" s="117"/>
    </row>
    <row r="785" spans="1:18">
      <c r="A785" s="100" t="s">
        <v>12436</v>
      </c>
      <c r="B785" s="100" t="s">
        <v>12437</v>
      </c>
      <c r="C785" s="100" t="s">
        <v>726</v>
      </c>
      <c r="D785" s="100" t="s">
        <v>100</v>
      </c>
      <c r="E785" s="100" t="s">
        <v>94</v>
      </c>
      <c r="F785" s="277" t="s">
        <v>65</v>
      </c>
      <c r="G785" s="101">
        <v>7.5</v>
      </c>
      <c r="H785" s="101">
        <v>8.6</v>
      </c>
      <c r="I785" s="101">
        <v>6.7</v>
      </c>
      <c r="J785" s="101">
        <v>2.2999999999999998</v>
      </c>
      <c r="K785" s="101">
        <v>6.3</v>
      </c>
      <c r="L785" s="278">
        <v>650457</v>
      </c>
      <c r="M785" s="100" t="s">
        <v>66</v>
      </c>
      <c r="N785" s="100" t="s">
        <v>67</v>
      </c>
      <c r="O785" s="100" t="s">
        <v>721</v>
      </c>
      <c r="P785" s="100"/>
      <c r="Q785" s="117"/>
    </row>
    <row r="786" spans="1:18">
      <c r="A786" s="100" t="s">
        <v>12442</v>
      </c>
      <c r="B786" s="100" t="s">
        <v>12443</v>
      </c>
      <c r="C786" s="100" t="s">
        <v>738</v>
      </c>
      <c r="D786" s="100" t="s">
        <v>8547</v>
      </c>
      <c r="E786" s="100" t="s">
        <v>285</v>
      </c>
      <c r="F786" s="277" t="s">
        <v>65</v>
      </c>
      <c r="G786" s="101">
        <v>1</v>
      </c>
      <c r="H786" s="101">
        <v>2.2999999999999998</v>
      </c>
      <c r="I786" s="101">
        <v>1.7</v>
      </c>
      <c r="J786" s="101">
        <v>2.2000000000000002</v>
      </c>
      <c r="K786" s="101">
        <v>2.1</v>
      </c>
      <c r="L786" s="278">
        <v>6605299</v>
      </c>
      <c r="M786" s="100" t="s">
        <v>66</v>
      </c>
      <c r="N786" s="100" t="s">
        <v>103</v>
      </c>
      <c r="O786" s="100" t="s">
        <v>731</v>
      </c>
      <c r="P786" s="100"/>
      <c r="Q786" s="116"/>
    </row>
    <row r="787" spans="1:18">
      <c r="A787" s="100" t="s">
        <v>12751</v>
      </c>
      <c r="B787" s="100" t="s">
        <v>12752</v>
      </c>
      <c r="C787" s="100" t="s">
        <v>1337</v>
      </c>
      <c r="D787" s="100" t="s">
        <v>8558</v>
      </c>
      <c r="E787" s="100" t="s">
        <v>107</v>
      </c>
      <c r="F787" s="277" t="s">
        <v>65</v>
      </c>
      <c r="G787" s="101">
        <v>7.1</v>
      </c>
      <c r="H787" s="101">
        <v>5.4</v>
      </c>
      <c r="I787" s="101">
        <v>5.4</v>
      </c>
      <c r="J787" s="101">
        <v>4</v>
      </c>
      <c r="K787" s="101">
        <v>4.9000000000000004</v>
      </c>
      <c r="L787" s="278">
        <v>160261</v>
      </c>
      <c r="M787" s="100" t="s">
        <v>66</v>
      </c>
      <c r="N787" s="100" t="s">
        <v>67</v>
      </c>
      <c r="O787" s="100" t="s">
        <v>1330</v>
      </c>
      <c r="P787" s="100"/>
      <c r="Q787" s="117"/>
    </row>
    <row r="788" spans="1:18">
      <c r="A788" s="100" t="s">
        <v>16146</v>
      </c>
      <c r="B788" s="100" t="s">
        <v>16147</v>
      </c>
      <c r="C788" s="100" t="s">
        <v>6720</v>
      </c>
      <c r="D788" s="100" t="s">
        <v>8546</v>
      </c>
      <c r="E788" s="100" t="s">
        <v>201</v>
      </c>
      <c r="F788" s="277" t="s">
        <v>65</v>
      </c>
      <c r="G788" s="101">
        <v>2.8</v>
      </c>
      <c r="H788" s="101">
        <v>1.9</v>
      </c>
      <c r="I788" s="101">
        <v>4.7</v>
      </c>
      <c r="J788" s="101">
        <v>3.5</v>
      </c>
      <c r="K788" s="101">
        <v>3.4</v>
      </c>
      <c r="L788" s="278">
        <v>430111</v>
      </c>
      <c r="M788" s="100" t="s">
        <v>66</v>
      </c>
      <c r="N788" s="100" t="s">
        <v>103</v>
      </c>
      <c r="O788" s="100" t="s">
        <v>5424</v>
      </c>
      <c r="P788" s="100"/>
      <c r="Q788" s="117"/>
    </row>
    <row r="789" spans="1:18">
      <c r="A789" s="100" t="s">
        <v>13457</v>
      </c>
      <c r="B789" s="100" t="s">
        <v>13458</v>
      </c>
      <c r="C789" s="100" t="s">
        <v>2630</v>
      </c>
      <c r="D789" s="100" t="s">
        <v>8573</v>
      </c>
      <c r="E789" s="100" t="s">
        <v>107</v>
      </c>
      <c r="F789" s="277" t="s">
        <v>65</v>
      </c>
      <c r="G789" s="101">
        <v>6.1</v>
      </c>
      <c r="H789" s="101">
        <v>4</v>
      </c>
      <c r="I789" s="101">
        <v>3.8</v>
      </c>
      <c r="J789" s="101">
        <v>7</v>
      </c>
      <c r="K789" s="101">
        <v>4.9000000000000004</v>
      </c>
      <c r="L789" s="278">
        <v>220502</v>
      </c>
      <c r="M789" s="100" t="s">
        <v>66</v>
      </c>
      <c r="N789" s="100" t="s">
        <v>67</v>
      </c>
      <c r="O789" s="100" t="s">
        <v>13459</v>
      </c>
      <c r="P789" s="100"/>
      <c r="Q789" s="116"/>
    </row>
    <row r="790" spans="1:18">
      <c r="A790" s="100" t="s">
        <v>16148</v>
      </c>
      <c r="B790" s="100" t="s">
        <v>16149</v>
      </c>
      <c r="C790" s="100" t="s">
        <v>9630</v>
      </c>
      <c r="D790" s="100" t="s">
        <v>8543</v>
      </c>
      <c r="E790" s="100" t="s">
        <v>107</v>
      </c>
      <c r="F790" s="277" t="s">
        <v>73</v>
      </c>
      <c r="G790" s="101">
        <v>7.1</v>
      </c>
      <c r="H790" s="101">
        <v>4.5999999999999996</v>
      </c>
      <c r="I790" s="101">
        <v>5.5</v>
      </c>
      <c r="J790" s="101">
        <v>4</v>
      </c>
      <c r="K790" s="101">
        <v>4.7</v>
      </c>
      <c r="L790" s="278">
        <v>312291</v>
      </c>
      <c r="M790" s="100" t="s">
        <v>66</v>
      </c>
      <c r="N790" s="100" t="s">
        <v>67</v>
      </c>
      <c r="O790" s="100"/>
      <c r="P790" s="116"/>
      <c r="Q790" s="116"/>
    </row>
    <row r="791" spans="1:18">
      <c r="A791" s="100" t="s">
        <v>12214</v>
      </c>
      <c r="B791" s="100" t="s">
        <v>12215</v>
      </c>
      <c r="C791" s="100" t="s">
        <v>375</v>
      </c>
      <c r="D791" s="100" t="s">
        <v>8541</v>
      </c>
      <c r="E791" s="100" t="s">
        <v>94</v>
      </c>
      <c r="F791" s="277" t="s">
        <v>73</v>
      </c>
      <c r="G791" s="101">
        <v>7.9</v>
      </c>
      <c r="H791" s="101">
        <v>10</v>
      </c>
      <c r="I791" s="101">
        <v>5.3</v>
      </c>
      <c r="J791" s="101">
        <v>5.5</v>
      </c>
      <c r="K791" s="101">
        <v>5.6</v>
      </c>
      <c r="L791" s="278">
        <v>19579</v>
      </c>
      <c r="M791" s="100" t="s">
        <v>66</v>
      </c>
      <c r="N791" s="100" t="s">
        <v>103</v>
      </c>
      <c r="O791" s="100" t="s">
        <v>376</v>
      </c>
      <c r="P791" s="116"/>
      <c r="Q791" s="117"/>
    </row>
    <row r="792" spans="1:18">
      <c r="A792" s="100" t="s">
        <v>16150</v>
      </c>
      <c r="B792" s="100" t="s">
        <v>16151</v>
      </c>
      <c r="C792" s="100" t="s">
        <v>6724</v>
      </c>
      <c r="D792" s="100" t="s">
        <v>179</v>
      </c>
      <c r="E792" s="100" t="s">
        <v>107</v>
      </c>
      <c r="F792" s="277" t="s">
        <v>73</v>
      </c>
      <c r="G792" s="101">
        <v>7</v>
      </c>
      <c r="H792" s="101">
        <v>4.4000000000000004</v>
      </c>
      <c r="I792" s="101">
        <v>4.0999999999999996</v>
      </c>
      <c r="J792" s="101">
        <v>5.9</v>
      </c>
      <c r="K792" s="101">
        <v>4.8</v>
      </c>
      <c r="L792" s="278">
        <v>1003416</v>
      </c>
      <c r="M792" s="100" t="s">
        <v>66</v>
      </c>
      <c r="N792" s="100" t="s">
        <v>264</v>
      </c>
      <c r="O792" s="100" t="s">
        <v>6743</v>
      </c>
      <c r="P792" s="116"/>
      <c r="Q792" s="117"/>
    </row>
    <row r="793" spans="1:18">
      <c r="A793" s="100" t="s">
        <v>16152</v>
      </c>
      <c r="B793" s="100" t="s">
        <v>16153</v>
      </c>
      <c r="C793" s="100" t="s">
        <v>9633</v>
      </c>
      <c r="D793" s="100" t="s">
        <v>8541</v>
      </c>
      <c r="E793" s="100" t="s">
        <v>72</v>
      </c>
      <c r="F793" s="277"/>
      <c r="G793" s="101">
        <v>5.7</v>
      </c>
      <c r="H793" s="101">
        <v>6.7</v>
      </c>
      <c r="I793" s="101">
        <v>2.7</v>
      </c>
      <c r="J793" s="101">
        <v>6.3</v>
      </c>
      <c r="K793" s="101">
        <v>4.4000000000000004</v>
      </c>
      <c r="L793" s="278">
        <v>34443</v>
      </c>
      <c r="M793" s="100" t="s">
        <v>66</v>
      </c>
      <c r="N793" s="100" t="s">
        <v>103</v>
      </c>
      <c r="O793" s="100"/>
      <c r="P793" s="116"/>
      <c r="Q793" s="116"/>
    </row>
    <row r="794" spans="1:18">
      <c r="A794" s="100" t="s">
        <v>12366</v>
      </c>
      <c r="B794" s="100" t="s">
        <v>12367</v>
      </c>
      <c r="C794" s="100" t="s">
        <v>11913</v>
      </c>
      <c r="D794" s="100" t="s">
        <v>100</v>
      </c>
      <c r="E794" s="100" t="s">
        <v>72</v>
      </c>
      <c r="F794" s="277" t="s">
        <v>95</v>
      </c>
      <c r="G794" s="101">
        <v>5.0999999999999996</v>
      </c>
      <c r="H794" s="101">
        <v>8</v>
      </c>
      <c r="I794" s="101">
        <v>3.1</v>
      </c>
      <c r="J794" s="101">
        <v>3.7</v>
      </c>
      <c r="K794" s="101">
        <v>5.0999999999999996</v>
      </c>
      <c r="L794" s="278">
        <v>3037</v>
      </c>
      <c r="M794" s="100" t="s">
        <v>66</v>
      </c>
      <c r="N794" s="100" t="s">
        <v>543</v>
      </c>
      <c r="O794" s="100"/>
      <c r="P794" s="100"/>
      <c r="Q794" s="117"/>
    </row>
    <row r="795" spans="1:18">
      <c r="A795" s="100" t="s">
        <v>14004</v>
      </c>
      <c r="B795" s="100" t="s">
        <v>14005</v>
      </c>
      <c r="C795" s="100" t="s">
        <v>3550</v>
      </c>
      <c r="D795" s="100" t="s">
        <v>8536</v>
      </c>
      <c r="E795" s="100" t="s">
        <v>196</v>
      </c>
      <c r="F795" s="277" t="s">
        <v>65</v>
      </c>
      <c r="G795" s="101">
        <v>4.2</v>
      </c>
      <c r="H795" s="101">
        <v>3.6</v>
      </c>
      <c r="I795" s="101">
        <v>3.7</v>
      </c>
      <c r="J795" s="101">
        <v>4.0999999999999996</v>
      </c>
      <c r="K795" s="101">
        <v>3.8</v>
      </c>
      <c r="L795" s="278">
        <v>21894</v>
      </c>
      <c r="M795" s="100" t="s">
        <v>66</v>
      </c>
      <c r="N795" s="100" t="s">
        <v>67</v>
      </c>
      <c r="O795" s="100" t="s">
        <v>3527</v>
      </c>
      <c r="P795" s="100"/>
      <c r="Q795" s="117"/>
      <c r="R795" s="116"/>
    </row>
    <row r="796" spans="1:18">
      <c r="A796" s="100" t="s">
        <v>16154</v>
      </c>
      <c r="B796" s="100" t="s">
        <v>16155</v>
      </c>
      <c r="C796" s="100" t="s">
        <v>9636</v>
      </c>
      <c r="D796" s="100" t="s">
        <v>8541</v>
      </c>
      <c r="E796" s="100" t="s">
        <v>72</v>
      </c>
      <c r="F796" s="277" t="s">
        <v>65</v>
      </c>
      <c r="G796" s="101">
        <v>5</v>
      </c>
      <c r="H796" s="101">
        <v>6.7</v>
      </c>
      <c r="I796" s="101">
        <v>2.5</v>
      </c>
      <c r="J796" s="101">
        <v>5.7</v>
      </c>
      <c r="K796" s="101">
        <v>4</v>
      </c>
      <c r="L796" s="278">
        <v>37966</v>
      </c>
      <c r="M796" s="100" t="s">
        <v>66</v>
      </c>
      <c r="N796" s="100" t="s">
        <v>247</v>
      </c>
      <c r="O796" s="100"/>
      <c r="P796" s="116"/>
      <c r="Q796" s="117"/>
    </row>
    <row r="797" spans="1:18">
      <c r="A797" s="100" t="s">
        <v>16156</v>
      </c>
      <c r="B797" s="100" t="s">
        <v>16157</v>
      </c>
      <c r="C797" s="100" t="s">
        <v>9639</v>
      </c>
      <c r="D797" s="100" t="s">
        <v>8544</v>
      </c>
      <c r="E797" s="100" t="s">
        <v>72</v>
      </c>
      <c r="F797" s="277" t="s">
        <v>73</v>
      </c>
      <c r="G797" s="101">
        <v>5.3</v>
      </c>
      <c r="H797" s="101">
        <v>6.7</v>
      </c>
      <c r="I797" s="101">
        <v>6.3</v>
      </c>
      <c r="J797" s="101">
        <v>4.7</v>
      </c>
      <c r="K797" s="101">
        <v>5.7</v>
      </c>
      <c r="L797" s="278">
        <v>17875</v>
      </c>
      <c r="M797" s="100" t="s">
        <v>66</v>
      </c>
      <c r="N797" s="100" t="s">
        <v>190</v>
      </c>
      <c r="O797" s="100"/>
      <c r="P797" s="100"/>
      <c r="Q797" s="117"/>
    </row>
    <row r="798" spans="1:18">
      <c r="A798" s="100" t="s">
        <v>16158</v>
      </c>
      <c r="B798" s="100" t="s">
        <v>16159</v>
      </c>
      <c r="C798" s="100" t="s">
        <v>6728</v>
      </c>
      <c r="D798" s="100" t="s">
        <v>8556</v>
      </c>
      <c r="E798" s="100" t="s">
        <v>107</v>
      </c>
      <c r="F798" s="277" t="s">
        <v>95</v>
      </c>
      <c r="G798" s="101">
        <v>6.8</v>
      </c>
      <c r="H798" s="101">
        <v>4.4000000000000004</v>
      </c>
      <c r="I798" s="101">
        <v>6.6</v>
      </c>
      <c r="J798" s="101">
        <v>4.7</v>
      </c>
      <c r="K798" s="101">
        <v>5</v>
      </c>
      <c r="L798" s="278">
        <v>20457175</v>
      </c>
      <c r="M798" s="100" t="s">
        <v>66</v>
      </c>
      <c r="N798" s="100" t="s">
        <v>67</v>
      </c>
      <c r="O798" s="100" t="s">
        <v>6747</v>
      </c>
      <c r="P798" s="100"/>
      <c r="Q798" s="117"/>
    </row>
    <row r="799" spans="1:18">
      <c r="A799" s="100" t="s">
        <v>16160</v>
      </c>
      <c r="B799" s="100" t="s">
        <v>16161</v>
      </c>
      <c r="C799" s="100" t="s">
        <v>6731</v>
      </c>
      <c r="D799" s="100" t="s">
        <v>100</v>
      </c>
      <c r="E799" s="100" t="s">
        <v>94</v>
      </c>
      <c r="F799" s="277" t="s">
        <v>65</v>
      </c>
      <c r="G799" s="101">
        <v>7.9</v>
      </c>
      <c r="H799" s="101">
        <v>7.8</v>
      </c>
      <c r="I799" s="101">
        <v>5.4</v>
      </c>
      <c r="J799" s="101">
        <v>5</v>
      </c>
      <c r="K799" s="101">
        <v>6.3</v>
      </c>
      <c r="L799" s="278">
        <v>4082520</v>
      </c>
      <c r="M799" s="100" t="s">
        <v>66</v>
      </c>
      <c r="N799" s="100" t="s">
        <v>264</v>
      </c>
      <c r="O799" s="100" t="s">
        <v>6751</v>
      </c>
      <c r="P799" s="100"/>
      <c r="Q799" s="117"/>
      <c r="R799" s="117"/>
    </row>
    <row r="800" spans="1:18">
      <c r="A800" s="100" t="s">
        <v>16162</v>
      </c>
      <c r="B800" s="100" t="s">
        <v>16163</v>
      </c>
      <c r="C800" s="100" t="s">
        <v>6735</v>
      </c>
      <c r="D800" s="100" t="s">
        <v>8558</v>
      </c>
      <c r="E800" s="100" t="s">
        <v>196</v>
      </c>
      <c r="F800" s="277" t="s">
        <v>65</v>
      </c>
      <c r="G800" s="101">
        <v>4</v>
      </c>
      <c r="H800" s="101">
        <v>3.9</v>
      </c>
      <c r="I800" s="101">
        <v>5.6</v>
      </c>
      <c r="J800" s="101">
        <v>3.1</v>
      </c>
      <c r="K800" s="101">
        <v>4.0999999999999996</v>
      </c>
      <c r="L800" s="278">
        <v>339624</v>
      </c>
      <c r="M800" s="100" t="s">
        <v>66</v>
      </c>
      <c r="N800" s="100" t="s">
        <v>264</v>
      </c>
      <c r="O800" s="100" t="s">
        <v>6755</v>
      </c>
      <c r="P800" s="100"/>
      <c r="Q800" s="117"/>
    </row>
    <row r="801" spans="1:18">
      <c r="A801" s="100" t="s">
        <v>12560</v>
      </c>
      <c r="B801" s="100" t="s">
        <v>12561</v>
      </c>
      <c r="C801" s="100" t="s">
        <v>958</v>
      </c>
      <c r="D801" s="100" t="s">
        <v>8541</v>
      </c>
      <c r="E801" s="100" t="s">
        <v>201</v>
      </c>
      <c r="F801" s="277" t="s">
        <v>65</v>
      </c>
      <c r="G801" s="101">
        <v>2.4</v>
      </c>
      <c r="H801" s="101">
        <v>3.9</v>
      </c>
      <c r="I801" s="101">
        <v>2.5</v>
      </c>
      <c r="J801" s="101">
        <v>5.3</v>
      </c>
      <c r="K801" s="101">
        <v>3.8</v>
      </c>
      <c r="L801" s="278">
        <v>44266</v>
      </c>
      <c r="M801" s="100" t="s">
        <v>66</v>
      </c>
      <c r="N801" s="100" t="s">
        <v>247</v>
      </c>
      <c r="O801" s="100" t="s">
        <v>952</v>
      </c>
      <c r="P801" s="100"/>
      <c r="Q801" s="117"/>
    </row>
    <row r="802" spans="1:18">
      <c r="A802" s="100" t="s">
        <v>12965</v>
      </c>
      <c r="B802" s="100" t="s">
        <v>12966</v>
      </c>
      <c r="C802" s="100" t="s">
        <v>1719</v>
      </c>
      <c r="D802" s="100" t="s">
        <v>8569</v>
      </c>
      <c r="E802" s="100" t="s">
        <v>107</v>
      </c>
      <c r="F802" s="277" t="s">
        <v>252</v>
      </c>
      <c r="G802" s="101">
        <v>6.8</v>
      </c>
      <c r="H802" s="101">
        <v>6.9</v>
      </c>
      <c r="I802" s="101">
        <v>3.1</v>
      </c>
      <c r="J802" s="101">
        <v>4.5999999999999996</v>
      </c>
      <c r="K802" s="101">
        <v>4.7</v>
      </c>
      <c r="L802" s="278">
        <v>277865</v>
      </c>
      <c r="M802" s="100" t="s">
        <v>66</v>
      </c>
      <c r="N802" s="100" t="s">
        <v>103</v>
      </c>
      <c r="O802" s="100" t="s">
        <v>1708</v>
      </c>
      <c r="P802" s="100"/>
      <c r="Q802" s="117"/>
    </row>
    <row r="803" spans="1:18">
      <c r="A803" s="100" t="s">
        <v>13001</v>
      </c>
      <c r="B803" s="100" t="s">
        <v>13002</v>
      </c>
      <c r="C803" s="100" t="s">
        <v>1793</v>
      </c>
      <c r="D803" s="100" t="s">
        <v>8569</v>
      </c>
      <c r="E803" s="100" t="s">
        <v>72</v>
      </c>
      <c r="F803" s="277" t="s">
        <v>65</v>
      </c>
      <c r="G803" s="101">
        <v>4.7</v>
      </c>
      <c r="H803" s="101">
        <v>6.7</v>
      </c>
      <c r="I803" s="101">
        <v>3.9</v>
      </c>
      <c r="J803" s="101">
        <v>3.9</v>
      </c>
      <c r="K803" s="101">
        <v>4.4000000000000004</v>
      </c>
      <c r="L803" s="278">
        <v>3220000</v>
      </c>
      <c r="M803" s="100" t="s">
        <v>66</v>
      </c>
      <c r="N803" s="100" t="s">
        <v>67</v>
      </c>
      <c r="O803" s="100" t="s">
        <v>1782</v>
      </c>
      <c r="P803" s="100"/>
      <c r="Q803" s="117"/>
    </row>
    <row r="804" spans="1:18">
      <c r="A804" s="100" t="s">
        <v>16166</v>
      </c>
      <c r="B804" s="100" t="s">
        <v>16167</v>
      </c>
      <c r="C804" s="100" t="s">
        <v>9642</v>
      </c>
      <c r="D804" s="100" t="s">
        <v>8569</v>
      </c>
      <c r="E804" s="100" t="s">
        <v>72</v>
      </c>
      <c r="F804" s="277" t="s">
        <v>65</v>
      </c>
      <c r="G804" s="101">
        <v>5.6</v>
      </c>
      <c r="H804" s="101">
        <v>3.1</v>
      </c>
      <c r="I804" s="101">
        <v>4.4000000000000004</v>
      </c>
      <c r="J804" s="101">
        <v>5.5</v>
      </c>
      <c r="K804" s="101">
        <v>4.5999999999999996</v>
      </c>
      <c r="L804" s="278">
        <v>611539</v>
      </c>
      <c r="M804" s="100" t="s">
        <v>66</v>
      </c>
      <c r="N804" s="100" t="s">
        <v>67</v>
      </c>
      <c r="O804" s="100"/>
      <c r="P804" s="100"/>
      <c r="Q804" s="117"/>
    </row>
    <row r="805" spans="1:18">
      <c r="A805" s="100" t="s">
        <v>16168</v>
      </c>
      <c r="B805" s="100" t="s">
        <v>16169</v>
      </c>
      <c r="C805" s="100" t="s">
        <v>6742</v>
      </c>
      <c r="D805" s="100" t="s">
        <v>63</v>
      </c>
      <c r="E805" s="100" t="s">
        <v>107</v>
      </c>
      <c r="F805" s="277" t="s">
        <v>65</v>
      </c>
      <c r="G805" s="101">
        <v>6.5</v>
      </c>
      <c r="H805" s="101">
        <v>7.4</v>
      </c>
      <c r="I805" s="101">
        <v>5.5</v>
      </c>
      <c r="J805" s="101">
        <v>5.5</v>
      </c>
      <c r="K805" s="101">
        <v>5.6</v>
      </c>
      <c r="L805" s="278">
        <v>37636</v>
      </c>
      <c r="M805" s="100" t="s">
        <v>66</v>
      </c>
      <c r="N805" s="100" t="s">
        <v>247</v>
      </c>
      <c r="O805" s="100" t="s">
        <v>6763</v>
      </c>
      <c r="P805" s="100"/>
      <c r="Q805" s="117"/>
    </row>
    <row r="806" spans="1:18">
      <c r="A806" s="100" t="s">
        <v>16170</v>
      </c>
      <c r="B806" s="100" t="s">
        <v>16171</v>
      </c>
      <c r="C806" s="100" t="s">
        <v>9645</v>
      </c>
      <c r="D806" s="100" t="s">
        <v>8563</v>
      </c>
      <c r="E806" s="100" t="s">
        <v>72</v>
      </c>
      <c r="F806" s="277" t="s">
        <v>73</v>
      </c>
      <c r="G806" s="101">
        <v>5.4</v>
      </c>
      <c r="H806" s="101">
        <v>4.2</v>
      </c>
      <c r="I806" s="101">
        <v>4.4000000000000004</v>
      </c>
      <c r="J806" s="101">
        <v>5.2</v>
      </c>
      <c r="K806" s="101">
        <v>4.5999999999999996</v>
      </c>
      <c r="L806" s="278">
        <v>12245</v>
      </c>
      <c r="M806" s="100" t="s">
        <v>66</v>
      </c>
      <c r="N806" s="100" t="s">
        <v>190</v>
      </c>
      <c r="O806" s="100"/>
      <c r="P806" s="100"/>
      <c r="Q806" s="117"/>
      <c r="R806" s="117"/>
    </row>
    <row r="807" spans="1:18">
      <c r="A807" s="100" t="s">
        <v>14868</v>
      </c>
      <c r="B807" s="100" t="s">
        <v>14869</v>
      </c>
      <c r="C807" s="100" t="s">
        <v>8950</v>
      </c>
      <c r="D807" s="100" t="s">
        <v>8537</v>
      </c>
      <c r="E807" s="100" t="s">
        <v>94</v>
      </c>
      <c r="F807" s="277" t="s">
        <v>65</v>
      </c>
      <c r="G807" s="101">
        <v>7.8</v>
      </c>
      <c r="H807" s="101">
        <v>8.6</v>
      </c>
      <c r="I807" s="101">
        <v>5.0999999999999996</v>
      </c>
      <c r="J807" s="101">
        <v>5.8</v>
      </c>
      <c r="K807" s="101">
        <v>7.1</v>
      </c>
      <c r="L807" s="278">
        <v>15176</v>
      </c>
      <c r="M807" s="100" t="s">
        <v>66</v>
      </c>
      <c r="N807" s="100" t="s">
        <v>67</v>
      </c>
      <c r="O807" s="100"/>
      <c r="P807" s="100"/>
      <c r="Q807" s="117"/>
      <c r="R807" s="116"/>
    </row>
    <row r="808" spans="1:18">
      <c r="A808" s="100" t="s">
        <v>16174</v>
      </c>
      <c r="B808" s="100" t="s">
        <v>16175</v>
      </c>
      <c r="C808" s="100" t="s">
        <v>9649</v>
      </c>
      <c r="D808" s="100" t="s">
        <v>78</v>
      </c>
      <c r="E808" s="100" t="s">
        <v>196</v>
      </c>
      <c r="F808" s="277" t="s">
        <v>65</v>
      </c>
      <c r="G808" s="101">
        <v>3.6</v>
      </c>
      <c r="H808" s="101">
        <v>8</v>
      </c>
      <c r="I808" s="101">
        <v>4.0999999999999996</v>
      </c>
      <c r="J808" s="101">
        <v>5.9</v>
      </c>
      <c r="K808" s="101">
        <v>5.0999999999999996</v>
      </c>
      <c r="L808" s="278">
        <v>14979</v>
      </c>
      <c r="M808" s="100" t="s">
        <v>66</v>
      </c>
      <c r="N808" s="100" t="s">
        <v>103</v>
      </c>
      <c r="O808" s="100"/>
      <c r="P808" s="100"/>
      <c r="Q808" s="117"/>
    </row>
    <row r="809" spans="1:18">
      <c r="A809" s="100" t="s">
        <v>16172</v>
      </c>
      <c r="B809" s="100" t="s">
        <v>16173</v>
      </c>
      <c r="C809" s="100" t="s">
        <v>9646</v>
      </c>
      <c r="D809" s="100" t="s">
        <v>8541</v>
      </c>
      <c r="E809" s="100" t="s">
        <v>107</v>
      </c>
      <c r="F809" s="277" t="s">
        <v>65</v>
      </c>
      <c r="G809" s="101">
        <v>6.5</v>
      </c>
      <c r="H809" s="101">
        <v>9</v>
      </c>
      <c r="I809" s="101">
        <v>4.3</v>
      </c>
      <c r="J809" s="101">
        <v>6.1</v>
      </c>
      <c r="K809" s="101">
        <v>5.3</v>
      </c>
      <c r="L809" s="278">
        <v>259000</v>
      </c>
      <c r="M809" s="100" t="s">
        <v>66</v>
      </c>
      <c r="N809" s="100" t="s">
        <v>67</v>
      </c>
      <c r="O809" s="100"/>
      <c r="P809" s="100"/>
      <c r="Q809" s="117"/>
    </row>
    <row r="810" spans="1:18">
      <c r="A810" s="100" t="s">
        <v>16176</v>
      </c>
      <c r="B810" s="100" t="s">
        <v>16177</v>
      </c>
      <c r="C810" s="100" t="s">
        <v>9652</v>
      </c>
      <c r="D810" s="100" t="s">
        <v>8541</v>
      </c>
      <c r="E810" s="100" t="s">
        <v>196</v>
      </c>
      <c r="F810" s="277" t="s">
        <v>65</v>
      </c>
      <c r="G810" s="101">
        <v>3.5</v>
      </c>
      <c r="H810" s="101">
        <v>3.5</v>
      </c>
      <c r="I810" s="101">
        <v>3.8</v>
      </c>
      <c r="J810" s="101">
        <v>4.8</v>
      </c>
      <c r="K810" s="101">
        <v>4.0999999999999996</v>
      </c>
      <c r="L810" s="278">
        <v>7312</v>
      </c>
      <c r="M810" s="100" t="s">
        <v>66</v>
      </c>
      <c r="N810" s="100" t="s">
        <v>247</v>
      </c>
      <c r="O810" s="100"/>
      <c r="P810" s="100"/>
      <c r="Q810" s="117"/>
    </row>
    <row r="811" spans="1:18">
      <c r="A811" s="100" t="s">
        <v>16178</v>
      </c>
      <c r="B811" s="100" t="s">
        <v>16179</v>
      </c>
      <c r="C811" s="100" t="s">
        <v>6746</v>
      </c>
      <c r="D811" s="100" t="s">
        <v>8580</v>
      </c>
      <c r="E811" s="100" t="s">
        <v>72</v>
      </c>
      <c r="F811" s="277" t="s">
        <v>95</v>
      </c>
      <c r="G811" s="101">
        <v>5.5</v>
      </c>
      <c r="H811" s="101">
        <v>6.2</v>
      </c>
      <c r="I811" s="101">
        <v>5.8</v>
      </c>
      <c r="J811" s="101">
        <v>2.9</v>
      </c>
      <c r="K811" s="101">
        <v>4.5999999999999996</v>
      </c>
      <c r="L811" s="278">
        <v>2799501</v>
      </c>
      <c r="M811" s="100" t="s">
        <v>66</v>
      </c>
      <c r="N811" s="100" t="s">
        <v>264</v>
      </c>
      <c r="O811" s="100" t="s">
        <v>6767</v>
      </c>
      <c r="P811" s="117"/>
      <c r="Q811" s="117"/>
    </row>
    <row r="812" spans="1:18">
      <c r="A812" s="100" t="s">
        <v>16180</v>
      </c>
      <c r="B812" s="100" t="s">
        <v>16181</v>
      </c>
      <c r="C812" s="100" t="s">
        <v>12095</v>
      </c>
      <c r="D812" s="100"/>
      <c r="E812" s="100"/>
      <c r="F812" s="277"/>
      <c r="G812" s="101"/>
      <c r="H812" s="101"/>
      <c r="I812" s="101"/>
      <c r="J812" s="101"/>
      <c r="K812" s="101"/>
      <c r="L812" s="278">
        <v>8064</v>
      </c>
      <c r="M812" s="100" t="s">
        <v>245</v>
      </c>
      <c r="N812" s="100" t="s">
        <v>190</v>
      </c>
      <c r="O812" s="100"/>
      <c r="P812" s="100"/>
      <c r="Q812" s="117"/>
    </row>
    <row r="813" spans="1:18">
      <c r="A813" s="100" t="s">
        <v>16182</v>
      </c>
      <c r="B813" s="100" t="s">
        <v>16183</v>
      </c>
      <c r="C813" s="100" t="s">
        <v>9653</v>
      </c>
      <c r="D813" s="100" t="s">
        <v>8548</v>
      </c>
      <c r="E813" s="100" t="s">
        <v>107</v>
      </c>
      <c r="F813" s="277" t="s">
        <v>65</v>
      </c>
      <c r="G813" s="101">
        <v>5.9</v>
      </c>
      <c r="H813" s="101">
        <v>6.9</v>
      </c>
      <c r="I813" s="101">
        <v>5</v>
      </c>
      <c r="J813" s="101">
        <v>5.5</v>
      </c>
      <c r="K813" s="101">
        <v>5.8</v>
      </c>
      <c r="L813" s="278">
        <v>78521</v>
      </c>
      <c r="M813" s="100" t="s">
        <v>66</v>
      </c>
      <c r="N813" s="100" t="s">
        <v>247</v>
      </c>
      <c r="O813" s="100"/>
      <c r="P813" s="100"/>
      <c r="Q813" s="117"/>
    </row>
    <row r="814" spans="1:18">
      <c r="A814" s="100" t="s">
        <v>12540</v>
      </c>
      <c r="B814" s="100" t="s">
        <v>12541</v>
      </c>
      <c r="C814" s="100" t="s">
        <v>921</v>
      </c>
      <c r="D814" s="100" t="s">
        <v>8543</v>
      </c>
      <c r="E814" s="100" t="s">
        <v>94</v>
      </c>
      <c r="F814" s="277" t="s">
        <v>73</v>
      </c>
      <c r="G814" s="101">
        <v>7.5</v>
      </c>
      <c r="H814" s="101">
        <v>4.5999999999999996</v>
      </c>
      <c r="I814" s="101">
        <v>6.5</v>
      </c>
      <c r="J814" s="101">
        <v>4.5</v>
      </c>
      <c r="K814" s="101">
        <v>5.0999999999999996</v>
      </c>
      <c r="L814" s="278">
        <v>342113</v>
      </c>
      <c r="M814" s="100" t="s">
        <v>66</v>
      </c>
      <c r="N814" s="100" t="s">
        <v>264</v>
      </c>
      <c r="O814" s="100" t="s">
        <v>914</v>
      </c>
      <c r="P814" s="100"/>
      <c r="Q814" s="117"/>
    </row>
    <row r="815" spans="1:18">
      <c r="A815" s="100" t="s">
        <v>16184</v>
      </c>
      <c r="B815" s="100" t="s">
        <v>16185</v>
      </c>
      <c r="C815" s="100" t="s">
        <v>6750</v>
      </c>
      <c r="D815" s="100" t="s">
        <v>83</v>
      </c>
      <c r="E815" s="100" t="s">
        <v>72</v>
      </c>
      <c r="F815" s="277" t="s">
        <v>65</v>
      </c>
      <c r="G815" s="101">
        <v>4.3</v>
      </c>
      <c r="H815" s="101">
        <v>5.4</v>
      </c>
      <c r="I815" s="101">
        <v>0.4</v>
      </c>
      <c r="J815" s="101">
        <v>5.5</v>
      </c>
      <c r="K815" s="101">
        <v>4.8</v>
      </c>
      <c r="L815" s="278">
        <v>5980570</v>
      </c>
      <c r="M815" s="100" t="s">
        <v>66</v>
      </c>
      <c r="N815" s="100" t="s">
        <v>103</v>
      </c>
      <c r="O815" s="100" t="s">
        <v>6769</v>
      </c>
      <c r="P815" s="116"/>
      <c r="Q815" s="117"/>
    </row>
    <row r="816" spans="1:18">
      <c r="A816" s="100" t="s">
        <v>15041</v>
      </c>
      <c r="B816" s="100" t="s">
        <v>15042</v>
      </c>
      <c r="C816" s="100" t="s">
        <v>11894</v>
      </c>
      <c r="D816" s="100" t="s">
        <v>8567</v>
      </c>
      <c r="E816" s="100" t="s">
        <v>72</v>
      </c>
      <c r="F816" s="277" t="s">
        <v>65</v>
      </c>
      <c r="G816" s="101">
        <v>4.8</v>
      </c>
      <c r="H816" s="101">
        <v>7.4</v>
      </c>
      <c r="I816" s="101">
        <v>5.5</v>
      </c>
      <c r="J816" s="101">
        <v>3</v>
      </c>
      <c r="K816" s="101">
        <v>5.0999999999999996</v>
      </c>
      <c r="L816" s="278">
        <v>71880</v>
      </c>
      <c r="M816" s="100" t="s">
        <v>66</v>
      </c>
      <c r="N816" s="100" t="s">
        <v>67</v>
      </c>
      <c r="O816" s="100"/>
      <c r="P816" s="100"/>
      <c r="Q816" s="117"/>
      <c r="R816" s="117"/>
    </row>
    <row r="817" spans="1:18">
      <c r="A817" s="100" t="s">
        <v>16186</v>
      </c>
      <c r="B817" s="100" t="s">
        <v>16187</v>
      </c>
      <c r="C817" s="100" t="s">
        <v>9656</v>
      </c>
      <c r="D817" s="100" t="s">
        <v>8555</v>
      </c>
      <c r="E817" s="100" t="s">
        <v>107</v>
      </c>
      <c r="F817" s="277" t="s">
        <v>73</v>
      </c>
      <c r="G817" s="101">
        <v>7</v>
      </c>
      <c r="H817" s="101">
        <v>6.7</v>
      </c>
      <c r="I817" s="101">
        <v>6.7</v>
      </c>
      <c r="J817" s="101">
        <v>3.8</v>
      </c>
      <c r="K817" s="101">
        <v>5.7</v>
      </c>
      <c r="L817" s="278">
        <v>691</v>
      </c>
      <c r="M817" s="100" t="s">
        <v>66</v>
      </c>
      <c r="N817" s="100" t="s">
        <v>247</v>
      </c>
      <c r="O817" s="100"/>
      <c r="P817" s="100"/>
      <c r="Q817" s="117"/>
    </row>
    <row r="818" spans="1:18">
      <c r="A818" s="100" t="s">
        <v>12440</v>
      </c>
      <c r="B818" s="100" t="s">
        <v>12441</v>
      </c>
      <c r="C818" s="100" t="s">
        <v>734</v>
      </c>
      <c r="D818" s="100" t="s">
        <v>8561</v>
      </c>
      <c r="E818" s="100" t="s">
        <v>107</v>
      </c>
      <c r="F818" s="277" t="s">
        <v>65</v>
      </c>
      <c r="G818" s="101">
        <v>5.8</v>
      </c>
      <c r="H818" s="101">
        <v>6.6</v>
      </c>
      <c r="I818" s="101">
        <v>6.4</v>
      </c>
      <c r="J818" s="101">
        <v>2.2000000000000002</v>
      </c>
      <c r="K818" s="101">
        <v>5.0999999999999996</v>
      </c>
      <c r="L818" s="278">
        <v>1465257</v>
      </c>
      <c r="M818" s="100" t="s">
        <v>66</v>
      </c>
      <c r="N818" s="100" t="s">
        <v>67</v>
      </c>
      <c r="O818" s="100" t="s">
        <v>727</v>
      </c>
      <c r="P818" s="100"/>
      <c r="Q818" s="117"/>
    </row>
    <row r="819" spans="1:18">
      <c r="A819" s="100" t="s">
        <v>12827</v>
      </c>
      <c r="B819" s="100" t="s">
        <v>12828</v>
      </c>
      <c r="C819" s="100" t="s">
        <v>1475</v>
      </c>
      <c r="D819" s="100" t="s">
        <v>88</v>
      </c>
      <c r="E819" s="100" t="s">
        <v>201</v>
      </c>
      <c r="F819" s="277" t="s">
        <v>65</v>
      </c>
      <c r="G819" s="101">
        <v>2.5</v>
      </c>
      <c r="H819" s="101">
        <v>5.5</v>
      </c>
      <c r="I819" s="101">
        <v>4.0999999999999996</v>
      </c>
      <c r="J819" s="101">
        <v>2.4</v>
      </c>
      <c r="K819" s="101">
        <v>4.0999999999999996</v>
      </c>
      <c r="L819" s="278">
        <v>15931758</v>
      </c>
      <c r="M819" s="100" t="s">
        <v>66</v>
      </c>
      <c r="N819" s="100" t="s">
        <v>67</v>
      </c>
      <c r="O819" s="100" t="s">
        <v>1551</v>
      </c>
      <c r="P819" s="100"/>
      <c r="Q819" s="117"/>
    </row>
    <row r="820" spans="1:18">
      <c r="A820" s="100" t="s">
        <v>12368</v>
      </c>
      <c r="B820" s="100" t="s">
        <v>12369</v>
      </c>
      <c r="C820" s="100" t="s">
        <v>634</v>
      </c>
      <c r="D820" s="100" t="s">
        <v>8557</v>
      </c>
      <c r="E820" s="100" t="s">
        <v>201</v>
      </c>
      <c r="F820" s="277" t="s">
        <v>65</v>
      </c>
      <c r="G820" s="101">
        <v>1.7</v>
      </c>
      <c r="H820" s="101">
        <v>5.8</v>
      </c>
      <c r="I820" s="101">
        <v>3.3</v>
      </c>
      <c r="J820" s="101">
        <v>1.6</v>
      </c>
      <c r="K820" s="101">
        <v>3</v>
      </c>
      <c r="L820" s="278">
        <v>630586</v>
      </c>
      <c r="M820" s="100" t="s">
        <v>66</v>
      </c>
      <c r="N820" s="100" t="s">
        <v>67</v>
      </c>
      <c r="O820" s="100" t="s">
        <v>623</v>
      </c>
      <c r="P820" s="100"/>
      <c r="Q820" s="117"/>
    </row>
    <row r="821" spans="1:18">
      <c r="A821" s="100" t="s">
        <v>13996</v>
      </c>
      <c r="B821" s="100" t="s">
        <v>13997</v>
      </c>
      <c r="C821" s="100" t="s">
        <v>3534</v>
      </c>
      <c r="D821" s="100" t="s">
        <v>8560</v>
      </c>
      <c r="E821" s="100" t="s">
        <v>201</v>
      </c>
      <c r="F821" s="277" t="s">
        <v>65</v>
      </c>
      <c r="G821" s="101">
        <v>1.9</v>
      </c>
      <c r="H821" s="101">
        <v>4.0999999999999996</v>
      </c>
      <c r="I821" s="101">
        <v>3.6</v>
      </c>
      <c r="J821" s="101">
        <v>2.5</v>
      </c>
      <c r="K821" s="101">
        <v>3.3</v>
      </c>
      <c r="L821" s="278">
        <v>268174</v>
      </c>
      <c r="M821" s="100" t="s">
        <v>66</v>
      </c>
      <c r="N821" s="100" t="s">
        <v>190</v>
      </c>
      <c r="O821" s="100" t="s">
        <v>3511</v>
      </c>
      <c r="P821" s="100"/>
      <c r="Q821" s="117"/>
      <c r="R821" s="116"/>
    </row>
    <row r="822" spans="1:18">
      <c r="A822" s="100" t="s">
        <v>16190</v>
      </c>
      <c r="B822" s="100" t="s">
        <v>16191</v>
      </c>
      <c r="C822" s="100" t="s">
        <v>6758</v>
      </c>
      <c r="D822" s="100" t="s">
        <v>78</v>
      </c>
      <c r="E822" s="100" t="s">
        <v>201</v>
      </c>
      <c r="F822" s="277" t="s">
        <v>65</v>
      </c>
      <c r="G822" s="101">
        <v>1.5</v>
      </c>
      <c r="H822" s="101">
        <v>7.5</v>
      </c>
      <c r="I822" s="101">
        <v>4</v>
      </c>
      <c r="J822" s="101">
        <v>4.5999999999999996</v>
      </c>
      <c r="K822" s="101">
        <v>4.4000000000000004</v>
      </c>
      <c r="L822" s="278">
        <v>11495</v>
      </c>
      <c r="M822" s="100" t="s">
        <v>66</v>
      </c>
      <c r="N822" s="100" t="s">
        <v>190</v>
      </c>
      <c r="O822" s="100" t="s">
        <v>6777</v>
      </c>
      <c r="P822" s="116"/>
      <c r="Q822" s="117"/>
    </row>
    <row r="823" spans="1:18">
      <c r="A823" s="100" t="s">
        <v>16188</v>
      </c>
      <c r="B823" s="100" t="s">
        <v>16189</v>
      </c>
      <c r="C823" s="100" t="s">
        <v>6754</v>
      </c>
      <c r="D823" s="100" t="s">
        <v>8560</v>
      </c>
      <c r="E823" s="100" t="s">
        <v>72</v>
      </c>
      <c r="F823" s="277" t="s">
        <v>73</v>
      </c>
      <c r="G823" s="101">
        <v>4.9000000000000004</v>
      </c>
      <c r="H823" s="101">
        <v>4.0999999999999996</v>
      </c>
      <c r="I823" s="101">
        <v>3.6</v>
      </c>
      <c r="J823" s="101">
        <v>5.7</v>
      </c>
      <c r="K823" s="101">
        <v>4.3</v>
      </c>
      <c r="L823" s="278">
        <v>2582436</v>
      </c>
      <c r="M823" s="100" t="s">
        <v>66</v>
      </c>
      <c r="N823" s="100" t="s">
        <v>67</v>
      </c>
      <c r="O823" s="100" t="s">
        <v>6773</v>
      </c>
      <c r="P823" s="100"/>
      <c r="Q823" s="117"/>
    </row>
    <row r="824" spans="1:18">
      <c r="A824" s="100" t="s">
        <v>16192</v>
      </c>
      <c r="B824" s="100" t="s">
        <v>16193</v>
      </c>
      <c r="C824" s="100" t="s">
        <v>9659</v>
      </c>
      <c r="D824" s="100" t="s">
        <v>8589</v>
      </c>
      <c r="E824" s="100" t="s">
        <v>201</v>
      </c>
      <c r="F824" s="277" t="s">
        <v>65</v>
      </c>
      <c r="G824" s="101">
        <v>1.7</v>
      </c>
      <c r="H824" s="101">
        <v>3.2</v>
      </c>
      <c r="I824" s="101">
        <v>2.2000000000000002</v>
      </c>
      <c r="J824" s="101">
        <v>3.9</v>
      </c>
      <c r="K824" s="101">
        <v>3.1</v>
      </c>
      <c r="L824" s="278">
        <v>82350</v>
      </c>
      <c r="M824" s="100" t="s">
        <v>66</v>
      </c>
      <c r="N824" s="100" t="s">
        <v>67</v>
      </c>
      <c r="O824" s="100"/>
      <c r="P824" s="100"/>
      <c r="Q824" s="117"/>
      <c r="R824" s="116"/>
    </row>
    <row r="825" spans="1:18">
      <c r="A825" s="100" t="s">
        <v>14624</v>
      </c>
      <c r="B825" s="100" t="s">
        <v>14625</v>
      </c>
      <c r="C825" s="100" t="s">
        <v>4801</v>
      </c>
      <c r="D825" s="100" t="s">
        <v>8534</v>
      </c>
      <c r="E825" s="100" t="s">
        <v>285</v>
      </c>
      <c r="F825" s="277" t="s">
        <v>65</v>
      </c>
      <c r="G825" s="101">
        <v>1.2</v>
      </c>
      <c r="H825" s="101">
        <v>5.9</v>
      </c>
      <c r="I825" s="101">
        <v>0.8</v>
      </c>
      <c r="J825" s="101">
        <v>4.2</v>
      </c>
      <c r="K825" s="101">
        <v>3.4</v>
      </c>
      <c r="L825" s="278">
        <v>550405</v>
      </c>
      <c r="M825" s="100" t="s">
        <v>66</v>
      </c>
      <c r="N825" s="100" t="s">
        <v>67</v>
      </c>
      <c r="O825" s="100" t="s">
        <v>4794</v>
      </c>
      <c r="P825" s="100"/>
      <c r="Q825" s="117"/>
    </row>
    <row r="826" spans="1:18">
      <c r="A826" s="100" t="s">
        <v>14626</v>
      </c>
      <c r="B826" s="100" t="s">
        <v>14627</v>
      </c>
      <c r="C826" s="100" t="s">
        <v>4805</v>
      </c>
      <c r="D826" s="100" t="s">
        <v>63</v>
      </c>
      <c r="E826" s="100" t="s">
        <v>107</v>
      </c>
      <c r="F826" s="277" t="s">
        <v>65</v>
      </c>
      <c r="G826" s="101">
        <v>5.9</v>
      </c>
      <c r="H826" s="101">
        <v>7.3</v>
      </c>
      <c r="I826" s="101">
        <v>6.3</v>
      </c>
      <c r="J826" s="101">
        <v>4.5</v>
      </c>
      <c r="K826" s="101">
        <v>5.4</v>
      </c>
      <c r="L826" s="278">
        <v>18762</v>
      </c>
      <c r="M826" s="100" t="s">
        <v>66</v>
      </c>
      <c r="N826" s="100" t="s">
        <v>247</v>
      </c>
      <c r="O826" s="100" t="s">
        <v>4798</v>
      </c>
      <c r="P826" s="117"/>
      <c r="Q826" s="117"/>
    </row>
    <row r="827" spans="1:18">
      <c r="A827" s="100" t="s">
        <v>13503</v>
      </c>
      <c r="B827" s="100" t="s">
        <v>13504</v>
      </c>
      <c r="C827" s="100" t="s">
        <v>11871</v>
      </c>
      <c r="D827" s="100" t="s">
        <v>8534</v>
      </c>
      <c r="E827" s="100" t="s">
        <v>94</v>
      </c>
      <c r="F827" s="277" t="s">
        <v>73</v>
      </c>
      <c r="G827" s="101">
        <v>7.5</v>
      </c>
      <c r="H827" s="101">
        <v>4.8</v>
      </c>
      <c r="I827" s="101">
        <v>6</v>
      </c>
      <c r="J827" s="101">
        <v>7.2</v>
      </c>
      <c r="K827" s="101">
        <v>6.1</v>
      </c>
      <c r="L827" s="278">
        <v>7676</v>
      </c>
      <c r="M827" s="100" t="s">
        <v>125</v>
      </c>
      <c r="N827" s="100" t="s">
        <v>67</v>
      </c>
      <c r="O827" s="100"/>
      <c r="P827" s="100"/>
      <c r="Q827" s="117"/>
    </row>
    <row r="828" spans="1:18">
      <c r="A828" s="100" t="s">
        <v>16194</v>
      </c>
      <c r="B828" s="100" t="s">
        <v>16195</v>
      </c>
      <c r="C828" s="100" t="s">
        <v>6762</v>
      </c>
      <c r="D828" s="100" t="s">
        <v>8541</v>
      </c>
      <c r="E828" s="100" t="s">
        <v>72</v>
      </c>
      <c r="F828" s="277" t="s">
        <v>65</v>
      </c>
      <c r="G828" s="101">
        <v>4.7</v>
      </c>
      <c r="H828" s="101">
        <v>4.0999999999999996</v>
      </c>
      <c r="I828" s="101">
        <v>4.0999999999999996</v>
      </c>
      <c r="J828" s="101">
        <v>5.2</v>
      </c>
      <c r="K828" s="101">
        <v>4.5</v>
      </c>
      <c r="L828" s="278">
        <v>3755</v>
      </c>
      <c r="M828" s="100" t="s">
        <v>66</v>
      </c>
      <c r="N828" s="100" t="s">
        <v>103</v>
      </c>
      <c r="O828" s="100" t="s">
        <v>6781</v>
      </c>
      <c r="P828" s="116"/>
      <c r="Q828" s="49"/>
      <c r="R828" s="49"/>
    </row>
    <row r="829" spans="1:18">
      <c r="A829" s="100" t="s">
        <v>16196</v>
      </c>
      <c r="B829" s="100" t="s">
        <v>16197</v>
      </c>
      <c r="C829" s="100" t="s">
        <v>9660</v>
      </c>
      <c r="D829" s="100" t="s">
        <v>8548</v>
      </c>
      <c r="E829" s="100" t="s">
        <v>196</v>
      </c>
      <c r="F829" s="277" t="s">
        <v>65</v>
      </c>
      <c r="G829" s="101">
        <v>3</v>
      </c>
      <c r="H829" s="101">
        <v>6.2</v>
      </c>
      <c r="I829" s="101">
        <v>1.3</v>
      </c>
      <c r="J829" s="101">
        <v>5.4</v>
      </c>
      <c r="K829" s="101">
        <v>4.5999999999999996</v>
      </c>
      <c r="L829" s="278">
        <v>67937</v>
      </c>
      <c r="M829" s="100" t="s">
        <v>66</v>
      </c>
      <c r="N829" s="100" t="s">
        <v>103</v>
      </c>
      <c r="O829" s="100"/>
      <c r="P829" s="116"/>
      <c r="Q829" s="116"/>
    </row>
    <row r="830" spans="1:18">
      <c r="A830" s="100" t="s">
        <v>16198</v>
      </c>
      <c r="B830" s="100" t="s">
        <v>16199</v>
      </c>
      <c r="C830" s="100" t="s">
        <v>9663</v>
      </c>
      <c r="D830" s="100" t="s">
        <v>63</v>
      </c>
      <c r="E830" s="100" t="s">
        <v>107</v>
      </c>
      <c r="F830" s="277" t="s">
        <v>65</v>
      </c>
      <c r="G830" s="101">
        <v>6.1</v>
      </c>
      <c r="H830" s="101">
        <v>6.5</v>
      </c>
      <c r="I830" s="101">
        <v>7.6</v>
      </c>
      <c r="J830" s="101">
        <v>4.5</v>
      </c>
      <c r="K830" s="101">
        <v>6.1</v>
      </c>
      <c r="L830" s="278">
        <v>4409252</v>
      </c>
      <c r="M830" s="100" t="s">
        <v>66</v>
      </c>
      <c r="N830" s="100" t="s">
        <v>67</v>
      </c>
      <c r="O830" s="100"/>
      <c r="P830" s="100"/>
      <c r="Q830" s="117"/>
    </row>
    <row r="831" spans="1:18">
      <c r="A831" s="100" t="s">
        <v>13017</v>
      </c>
      <c r="B831" s="100" t="s">
        <v>1832</v>
      </c>
      <c r="C831" s="100" t="s">
        <v>1833</v>
      </c>
      <c r="D831" s="100" t="s">
        <v>83</v>
      </c>
      <c r="E831" s="100" t="s">
        <v>107</v>
      </c>
      <c r="F831" s="277" t="s">
        <v>65</v>
      </c>
      <c r="G831" s="101">
        <v>6.8</v>
      </c>
      <c r="H831" s="101">
        <v>6</v>
      </c>
      <c r="I831" s="101">
        <v>2.6</v>
      </c>
      <c r="J831" s="101">
        <v>6.3</v>
      </c>
      <c r="K831" s="101">
        <v>5.6</v>
      </c>
      <c r="L831" s="278">
        <v>5950000</v>
      </c>
      <c r="M831" s="100" t="s">
        <v>66</v>
      </c>
      <c r="N831" s="100" t="s">
        <v>67</v>
      </c>
      <c r="O831" s="100" t="s">
        <v>1816</v>
      </c>
      <c r="P831" s="100"/>
      <c r="Q831" s="117"/>
      <c r="R831" s="116"/>
    </row>
    <row r="832" spans="1:18">
      <c r="A832" s="100" t="s">
        <v>16200</v>
      </c>
      <c r="B832" s="100" t="s">
        <v>9665</v>
      </c>
      <c r="C832" s="100" t="s">
        <v>9666</v>
      </c>
      <c r="D832" s="100" t="s">
        <v>8555</v>
      </c>
      <c r="E832" s="100" t="s">
        <v>72</v>
      </c>
      <c r="F832" s="277" t="s">
        <v>95</v>
      </c>
      <c r="G832" s="101">
        <v>5.5</v>
      </c>
      <c r="H832" s="101">
        <v>6.7</v>
      </c>
      <c r="I832" s="101">
        <v>6.5</v>
      </c>
      <c r="J832" s="101">
        <v>4.0999999999999996</v>
      </c>
      <c r="K832" s="101">
        <v>4.9000000000000004</v>
      </c>
      <c r="L832" s="278">
        <v>93236</v>
      </c>
      <c r="M832" s="100" t="s">
        <v>66</v>
      </c>
      <c r="N832" s="100" t="s">
        <v>543</v>
      </c>
      <c r="O832" s="100"/>
      <c r="P832" s="100"/>
      <c r="Q832" s="117"/>
    </row>
    <row r="833" spans="1:18">
      <c r="A833" s="100" t="s">
        <v>13190</v>
      </c>
      <c r="B833" s="100" t="s">
        <v>13191</v>
      </c>
      <c r="C833" s="100" t="s">
        <v>2171</v>
      </c>
      <c r="D833" s="100" t="s">
        <v>8548</v>
      </c>
      <c r="E833" s="100" t="s">
        <v>94</v>
      </c>
      <c r="F833" s="277" t="s">
        <v>65</v>
      </c>
      <c r="G833" s="101">
        <v>7.8</v>
      </c>
      <c r="H833" s="101">
        <v>8.3000000000000007</v>
      </c>
      <c r="I833" s="101">
        <v>3.3</v>
      </c>
      <c r="J833" s="101">
        <v>7.1</v>
      </c>
      <c r="K833" s="101">
        <v>6.5</v>
      </c>
      <c r="L833" s="278">
        <v>6925</v>
      </c>
      <c r="M833" s="100" t="s">
        <v>66</v>
      </c>
      <c r="N833" s="100" t="s">
        <v>67</v>
      </c>
      <c r="O833" s="100" t="s">
        <v>2158</v>
      </c>
      <c r="P833" s="100"/>
      <c r="Q833" s="117"/>
    </row>
    <row r="834" spans="1:18">
      <c r="A834" s="100" t="s">
        <v>14467</v>
      </c>
      <c r="B834" s="100" t="s">
        <v>14468</v>
      </c>
      <c r="C834" s="100" t="s">
        <v>4490</v>
      </c>
      <c r="D834" s="100" t="s">
        <v>8581</v>
      </c>
      <c r="E834" s="100" t="s">
        <v>72</v>
      </c>
      <c r="F834" s="277" t="s">
        <v>65</v>
      </c>
      <c r="G834" s="101">
        <v>5.2</v>
      </c>
      <c r="H834" s="101">
        <v>7.3</v>
      </c>
      <c r="I834" s="101">
        <v>5</v>
      </c>
      <c r="J834" s="101">
        <v>5</v>
      </c>
      <c r="K834" s="101">
        <v>5.3</v>
      </c>
      <c r="L834" s="278">
        <v>5864</v>
      </c>
      <c r="M834" s="100" t="s">
        <v>66</v>
      </c>
      <c r="N834" s="100" t="s">
        <v>67</v>
      </c>
      <c r="O834" s="100" t="s">
        <v>4467</v>
      </c>
      <c r="P834" s="100"/>
      <c r="Q834" s="117"/>
      <c r="R834" s="116"/>
    </row>
    <row r="835" spans="1:18">
      <c r="A835" s="100" t="s">
        <v>16201</v>
      </c>
      <c r="B835" s="100" t="s">
        <v>16202</v>
      </c>
      <c r="C835" s="100" t="s">
        <v>9669</v>
      </c>
      <c r="D835" s="100" t="s">
        <v>8552</v>
      </c>
      <c r="E835" s="100" t="s">
        <v>72</v>
      </c>
      <c r="F835" s="277" t="s">
        <v>73</v>
      </c>
      <c r="G835" s="101">
        <v>5.7</v>
      </c>
      <c r="H835" s="101">
        <v>2.5</v>
      </c>
      <c r="I835" s="101">
        <v>2.1</v>
      </c>
      <c r="J835" s="101">
        <v>6.5</v>
      </c>
      <c r="K835" s="101">
        <v>4.0999999999999996</v>
      </c>
      <c r="L835" s="278">
        <v>3075</v>
      </c>
      <c r="M835" s="100" t="s">
        <v>66</v>
      </c>
      <c r="N835" s="100" t="s">
        <v>264</v>
      </c>
      <c r="O835" s="100" t="s">
        <v>9670</v>
      </c>
      <c r="P835" s="100"/>
      <c r="Q835" s="117"/>
    </row>
    <row r="836" spans="1:18">
      <c r="A836" s="100" t="s">
        <v>15277</v>
      </c>
      <c r="B836" s="100" t="s">
        <v>15278</v>
      </c>
      <c r="C836" s="100" t="s">
        <v>5912</v>
      </c>
      <c r="D836" s="100" t="s">
        <v>8560</v>
      </c>
      <c r="E836" s="100" t="s">
        <v>72</v>
      </c>
      <c r="F836" s="277" t="s">
        <v>73</v>
      </c>
      <c r="G836" s="101">
        <v>4.8</v>
      </c>
      <c r="H836" s="101">
        <v>3.4</v>
      </c>
      <c r="I836" s="101">
        <v>6.1</v>
      </c>
      <c r="J836" s="101">
        <v>2.4</v>
      </c>
      <c r="K836" s="101">
        <v>4.5</v>
      </c>
      <c r="L836" s="278">
        <v>1963519</v>
      </c>
      <c r="M836" s="100" t="s">
        <v>66</v>
      </c>
      <c r="N836" s="100" t="s">
        <v>264</v>
      </c>
      <c r="O836" s="100" t="s">
        <v>5933</v>
      </c>
      <c r="P836" s="100"/>
      <c r="Q836" s="117"/>
    </row>
    <row r="837" spans="1:18">
      <c r="A837" s="100" t="s">
        <v>16203</v>
      </c>
      <c r="B837" s="100" t="s">
        <v>16204</v>
      </c>
      <c r="C837" s="100" t="s">
        <v>9673</v>
      </c>
      <c r="D837" s="100" t="s">
        <v>8573</v>
      </c>
      <c r="E837" s="100" t="s">
        <v>201</v>
      </c>
      <c r="F837" s="277" t="s">
        <v>65</v>
      </c>
      <c r="G837" s="101">
        <v>2.2999999999999998</v>
      </c>
      <c r="H837" s="101">
        <v>2.8</v>
      </c>
      <c r="I837" s="101">
        <v>4.2</v>
      </c>
      <c r="J837" s="101">
        <v>4.5</v>
      </c>
      <c r="K837" s="101">
        <v>4</v>
      </c>
      <c r="L837" s="278">
        <v>180055</v>
      </c>
      <c r="M837" s="100" t="s">
        <v>66</v>
      </c>
      <c r="N837" s="100" t="s">
        <v>103</v>
      </c>
      <c r="O837" s="100"/>
      <c r="P837" s="100"/>
      <c r="Q837" s="117"/>
    </row>
    <row r="838" spans="1:18">
      <c r="A838" s="100" t="s">
        <v>16205</v>
      </c>
      <c r="B838" s="100" t="s">
        <v>16206</v>
      </c>
      <c r="C838" s="100" t="s">
        <v>9676</v>
      </c>
      <c r="D838" s="100" t="s">
        <v>137</v>
      </c>
      <c r="E838" s="100" t="s">
        <v>72</v>
      </c>
      <c r="F838" s="277" t="s">
        <v>65</v>
      </c>
      <c r="G838" s="101">
        <v>4.3</v>
      </c>
      <c r="H838" s="101">
        <v>3.6</v>
      </c>
      <c r="I838" s="101">
        <v>4.0999999999999996</v>
      </c>
      <c r="J838" s="101">
        <v>5.4</v>
      </c>
      <c r="K838" s="101">
        <v>4.5</v>
      </c>
      <c r="L838" s="278">
        <v>202246</v>
      </c>
      <c r="M838" s="100" t="s">
        <v>66</v>
      </c>
      <c r="N838" s="100" t="s">
        <v>103</v>
      </c>
      <c r="O838" s="100"/>
      <c r="P838" s="100"/>
      <c r="Q838" s="117"/>
    </row>
    <row r="839" spans="1:18">
      <c r="A839" s="100" t="s">
        <v>12370</v>
      </c>
      <c r="B839" s="100" t="s">
        <v>12371</v>
      </c>
      <c r="C839" s="100" t="s">
        <v>638</v>
      </c>
      <c r="D839" s="100" t="s">
        <v>8536</v>
      </c>
      <c r="E839" s="100" t="s">
        <v>107</v>
      </c>
      <c r="F839" s="277" t="s">
        <v>73</v>
      </c>
      <c r="G839" s="101">
        <v>7.1</v>
      </c>
      <c r="H839" s="101">
        <v>4.5999999999999996</v>
      </c>
      <c r="I839" s="101">
        <v>5.4</v>
      </c>
      <c r="J839" s="101">
        <v>5.0999999999999996</v>
      </c>
      <c r="K839" s="101">
        <v>5.2</v>
      </c>
      <c r="L839" s="278">
        <v>12514</v>
      </c>
      <c r="M839" s="100" t="s">
        <v>66</v>
      </c>
      <c r="N839" s="100" t="s">
        <v>67</v>
      </c>
      <c r="O839" s="100" t="s">
        <v>627</v>
      </c>
      <c r="P839" s="100"/>
      <c r="Q839" s="117"/>
    </row>
    <row r="840" spans="1:18">
      <c r="A840" s="100" t="s">
        <v>16207</v>
      </c>
      <c r="B840" s="100" t="s">
        <v>16208</v>
      </c>
      <c r="C840" s="100" t="s">
        <v>9679</v>
      </c>
      <c r="D840" s="100" t="s">
        <v>8659</v>
      </c>
      <c r="E840" s="100" t="s">
        <v>201</v>
      </c>
      <c r="F840" s="277" t="s">
        <v>65</v>
      </c>
      <c r="G840" s="101">
        <v>1.7</v>
      </c>
      <c r="H840" s="101">
        <v>6.7</v>
      </c>
      <c r="I840" s="101">
        <v>4.9000000000000004</v>
      </c>
      <c r="J840" s="101">
        <v>2.7</v>
      </c>
      <c r="K840" s="101">
        <v>4.2</v>
      </c>
      <c r="L840" s="278">
        <v>4625</v>
      </c>
      <c r="M840" s="100" t="s">
        <v>66</v>
      </c>
      <c r="N840" s="100" t="s">
        <v>103</v>
      </c>
      <c r="O840" s="100"/>
      <c r="P840" s="100"/>
      <c r="Q840" s="116"/>
    </row>
    <row r="841" spans="1:18">
      <c r="A841" s="100" t="s">
        <v>13180</v>
      </c>
      <c r="B841" s="100" t="s">
        <v>13181</v>
      </c>
      <c r="C841" s="100" t="s">
        <v>2153</v>
      </c>
      <c r="D841" s="100" t="s">
        <v>8536</v>
      </c>
      <c r="E841" s="100" t="s">
        <v>107</v>
      </c>
      <c r="F841" s="277" t="s">
        <v>65</v>
      </c>
      <c r="G841" s="101">
        <v>7.1</v>
      </c>
      <c r="H841" s="101">
        <v>8.1999999999999993</v>
      </c>
      <c r="I841" s="101">
        <v>4.9000000000000004</v>
      </c>
      <c r="J841" s="101">
        <v>3.7</v>
      </c>
      <c r="K841" s="101">
        <v>4.9000000000000004</v>
      </c>
      <c r="L841" s="278">
        <v>89385</v>
      </c>
      <c r="M841" s="100" t="s">
        <v>66</v>
      </c>
      <c r="N841" s="100" t="s">
        <v>67</v>
      </c>
      <c r="O841" s="100" t="s">
        <v>2138</v>
      </c>
      <c r="P841" s="100"/>
      <c r="Q841" s="117"/>
    </row>
    <row r="842" spans="1:18">
      <c r="A842" s="100" t="s">
        <v>12697</v>
      </c>
      <c r="B842" s="100" t="s">
        <v>1201</v>
      </c>
      <c r="C842" s="100" t="s">
        <v>1202</v>
      </c>
      <c r="D842" s="100" t="s">
        <v>8552</v>
      </c>
      <c r="E842" s="100" t="s">
        <v>107</v>
      </c>
      <c r="F842" s="277" t="s">
        <v>73</v>
      </c>
      <c r="G842" s="101">
        <v>7.1</v>
      </c>
      <c r="H842" s="101">
        <v>10</v>
      </c>
      <c r="I842" s="101">
        <v>4.3</v>
      </c>
      <c r="J842" s="101">
        <v>4.0999999999999996</v>
      </c>
      <c r="K842" s="101">
        <v>5.0999999999999996</v>
      </c>
      <c r="L842" s="278">
        <v>35100</v>
      </c>
      <c r="M842" s="100" t="s">
        <v>66</v>
      </c>
      <c r="N842" s="100" t="s">
        <v>67</v>
      </c>
      <c r="O842" s="100" t="s">
        <v>1195</v>
      </c>
      <c r="P842" s="100"/>
      <c r="Q842" s="117"/>
    </row>
    <row r="843" spans="1:18">
      <c r="A843" s="100" t="s">
        <v>18546</v>
      </c>
      <c r="B843" s="100" t="s">
        <v>18547</v>
      </c>
      <c r="C843" s="100" t="s">
        <v>12110</v>
      </c>
      <c r="D843" s="100"/>
      <c r="E843" s="100"/>
      <c r="F843" s="277"/>
      <c r="G843" s="101"/>
      <c r="H843" s="101"/>
      <c r="I843" s="101"/>
      <c r="J843" s="101"/>
      <c r="K843" s="101"/>
      <c r="L843" s="278">
        <v>222</v>
      </c>
      <c r="M843" s="100" t="s">
        <v>66</v>
      </c>
      <c r="N843" s="100" t="s">
        <v>67</v>
      </c>
      <c r="O843" s="100"/>
      <c r="P843" s="100"/>
      <c r="Q843" s="117"/>
    </row>
    <row r="844" spans="1:18">
      <c r="A844" s="100" t="s">
        <v>16209</v>
      </c>
      <c r="B844" s="100" t="s">
        <v>16210</v>
      </c>
      <c r="C844" s="100" t="s">
        <v>9682</v>
      </c>
      <c r="D844" s="100" t="s">
        <v>8566</v>
      </c>
      <c r="E844" s="100" t="s">
        <v>94</v>
      </c>
      <c r="F844" s="277" t="s">
        <v>73</v>
      </c>
      <c r="G844" s="101">
        <v>8.5</v>
      </c>
      <c r="H844" s="101">
        <v>6.5</v>
      </c>
      <c r="I844" s="101">
        <v>5.5</v>
      </c>
      <c r="J844" s="101">
        <v>6.8</v>
      </c>
      <c r="K844" s="101">
        <v>6.3</v>
      </c>
      <c r="L844" s="278">
        <v>413257</v>
      </c>
      <c r="M844" s="100" t="s">
        <v>66</v>
      </c>
      <c r="N844" s="100" t="s">
        <v>67</v>
      </c>
      <c r="O844" s="100"/>
      <c r="P844" s="100"/>
      <c r="Q844" s="117"/>
    </row>
    <row r="845" spans="1:18">
      <c r="A845" s="100" t="s">
        <v>13656</v>
      </c>
      <c r="B845" s="100" t="s">
        <v>13657</v>
      </c>
      <c r="C845" s="100" t="s">
        <v>2977</v>
      </c>
      <c r="D845" s="100" t="s">
        <v>8577</v>
      </c>
      <c r="E845" s="100" t="s">
        <v>64</v>
      </c>
      <c r="F845" s="277" t="s">
        <v>65</v>
      </c>
      <c r="G845" s="101">
        <v>10</v>
      </c>
      <c r="H845" s="101">
        <v>7.9</v>
      </c>
      <c r="I845" s="101">
        <v>7.1</v>
      </c>
      <c r="J845" s="101">
        <v>6</v>
      </c>
      <c r="K845" s="101">
        <v>7.1</v>
      </c>
      <c r="L845" s="278">
        <v>36500000</v>
      </c>
      <c r="M845" s="100" t="s">
        <v>66</v>
      </c>
      <c r="N845" s="100" t="s">
        <v>67</v>
      </c>
      <c r="O845" s="100" t="s">
        <v>2943</v>
      </c>
      <c r="P845" s="100"/>
      <c r="Q845" s="117"/>
      <c r="R845" s="116"/>
    </row>
    <row r="846" spans="1:18">
      <c r="A846" s="100" t="s">
        <v>12736</v>
      </c>
      <c r="B846" s="100" t="s">
        <v>8878</v>
      </c>
      <c r="C846" s="100" t="s">
        <v>8879</v>
      </c>
      <c r="D846" s="100" t="s">
        <v>8545</v>
      </c>
      <c r="E846" s="100" t="s">
        <v>201</v>
      </c>
      <c r="F846" s="277" t="s">
        <v>65</v>
      </c>
      <c r="G846" s="101">
        <v>2</v>
      </c>
      <c r="H846" s="101">
        <v>6.4</v>
      </c>
      <c r="I846" s="101">
        <v>3.6</v>
      </c>
      <c r="J846" s="101">
        <v>5</v>
      </c>
      <c r="K846" s="101">
        <v>4.4000000000000004</v>
      </c>
      <c r="L846" s="278">
        <v>6667</v>
      </c>
      <c r="M846" s="100" t="s">
        <v>66</v>
      </c>
      <c r="N846" s="100" t="s">
        <v>103</v>
      </c>
      <c r="O846" s="100"/>
      <c r="P846" s="100"/>
      <c r="Q846" s="117"/>
      <c r="R846" s="117"/>
    </row>
    <row r="847" spans="1:18">
      <c r="A847" s="100" t="s">
        <v>16211</v>
      </c>
      <c r="B847" s="100" t="s">
        <v>16212</v>
      </c>
      <c r="C847" s="100" t="s">
        <v>9685</v>
      </c>
      <c r="D847" s="100" t="s">
        <v>8568</v>
      </c>
      <c r="E847" s="100" t="s">
        <v>107</v>
      </c>
      <c r="F847" s="277" t="s">
        <v>65</v>
      </c>
      <c r="G847" s="101">
        <v>6.8</v>
      </c>
      <c r="H847" s="101">
        <v>2.9</v>
      </c>
      <c r="I847" s="101">
        <v>5.5</v>
      </c>
      <c r="J847" s="101">
        <v>7</v>
      </c>
      <c r="K847" s="101">
        <v>5.4</v>
      </c>
      <c r="L847" s="278">
        <v>33303</v>
      </c>
      <c r="M847" s="100" t="s">
        <v>66</v>
      </c>
      <c r="N847" s="100" t="s">
        <v>103</v>
      </c>
      <c r="O847" s="100"/>
      <c r="P847" s="100"/>
      <c r="Q847" s="117"/>
    </row>
    <row r="848" spans="1:18">
      <c r="A848" s="100" t="s">
        <v>13479</v>
      </c>
      <c r="B848" s="100" t="s">
        <v>13480</v>
      </c>
      <c r="C848" s="100" t="s">
        <v>2661</v>
      </c>
      <c r="D848" s="100" t="s">
        <v>83</v>
      </c>
      <c r="E848" s="100" t="s">
        <v>64</v>
      </c>
      <c r="F848" s="277" t="s">
        <v>65</v>
      </c>
      <c r="G848" s="101">
        <v>10</v>
      </c>
      <c r="H848" s="101">
        <v>7.2</v>
      </c>
      <c r="I848" s="101">
        <v>6.6</v>
      </c>
      <c r="J848" s="101">
        <v>6.5</v>
      </c>
      <c r="K848" s="101">
        <v>6.9</v>
      </c>
      <c r="L848" s="278">
        <v>211847</v>
      </c>
      <c r="M848" s="100" t="s">
        <v>66</v>
      </c>
      <c r="N848" s="100" t="s">
        <v>67</v>
      </c>
      <c r="O848" s="100" t="s">
        <v>2642</v>
      </c>
      <c r="P848" s="116"/>
      <c r="Q848" s="116"/>
    </row>
    <row r="849" spans="1:18">
      <c r="A849" s="100" t="s">
        <v>16213</v>
      </c>
      <c r="B849" s="100" t="s">
        <v>16214</v>
      </c>
      <c r="C849" s="100" t="s">
        <v>6766</v>
      </c>
      <c r="D849" s="100" t="s">
        <v>8541</v>
      </c>
      <c r="E849" s="100" t="s">
        <v>201</v>
      </c>
      <c r="F849" s="277"/>
      <c r="G849" s="101">
        <v>1.8</v>
      </c>
      <c r="H849" s="101">
        <v>4.4000000000000004</v>
      </c>
      <c r="I849" s="101">
        <v>2.1</v>
      </c>
      <c r="J849" s="101">
        <v>5.5</v>
      </c>
      <c r="K849" s="101">
        <v>3.7</v>
      </c>
      <c r="L849" s="278">
        <v>5482</v>
      </c>
      <c r="M849" s="100" t="s">
        <v>66</v>
      </c>
      <c r="N849" s="100" t="s">
        <v>190</v>
      </c>
      <c r="O849" s="100" t="s">
        <v>6785</v>
      </c>
      <c r="P849" s="116"/>
      <c r="Q849" s="117"/>
    </row>
    <row r="850" spans="1:18">
      <c r="A850" s="100" t="s">
        <v>16215</v>
      </c>
      <c r="B850" s="100" t="s">
        <v>16216</v>
      </c>
      <c r="C850" s="100" t="s">
        <v>6768</v>
      </c>
      <c r="D850" s="100" t="s">
        <v>8535</v>
      </c>
      <c r="E850" s="100" t="s">
        <v>107</v>
      </c>
      <c r="F850" s="277" t="s">
        <v>73</v>
      </c>
      <c r="G850" s="101">
        <v>6.8</v>
      </c>
      <c r="H850" s="101">
        <v>7.5</v>
      </c>
      <c r="I850" s="101">
        <v>6.7</v>
      </c>
      <c r="J850" s="101">
        <v>4.9000000000000004</v>
      </c>
      <c r="K850" s="101">
        <v>5.7</v>
      </c>
      <c r="L850" s="278">
        <v>331083</v>
      </c>
      <c r="M850" s="100" t="s">
        <v>66</v>
      </c>
      <c r="N850" s="100" t="s">
        <v>103</v>
      </c>
      <c r="O850" s="100" t="s">
        <v>6789</v>
      </c>
      <c r="P850" s="100"/>
      <c r="Q850" s="117"/>
    </row>
    <row r="851" spans="1:18">
      <c r="A851" s="100" t="s">
        <v>16217</v>
      </c>
      <c r="B851" s="100" t="s">
        <v>16218</v>
      </c>
      <c r="C851" s="100" t="s">
        <v>6772</v>
      </c>
      <c r="D851" s="100" t="s">
        <v>8567</v>
      </c>
      <c r="E851" s="100" t="s">
        <v>196</v>
      </c>
      <c r="F851" s="277" t="s">
        <v>65</v>
      </c>
      <c r="G851" s="101">
        <v>3.8</v>
      </c>
      <c r="H851" s="101">
        <v>7.2</v>
      </c>
      <c r="I851" s="101">
        <v>1.9</v>
      </c>
      <c r="J851" s="101">
        <v>4.4000000000000004</v>
      </c>
      <c r="K851" s="101">
        <v>4.5999999999999996</v>
      </c>
      <c r="L851" s="278">
        <v>1559482</v>
      </c>
      <c r="M851" s="100" t="s">
        <v>66</v>
      </c>
      <c r="N851" s="100" t="s">
        <v>67</v>
      </c>
      <c r="O851" s="100" t="s">
        <v>6791</v>
      </c>
      <c r="P851" s="117"/>
      <c r="Q851" s="117"/>
    </row>
    <row r="852" spans="1:18">
      <c r="A852" s="100" t="s">
        <v>12218</v>
      </c>
      <c r="B852" s="100" t="s">
        <v>12219</v>
      </c>
      <c r="C852" s="100" t="s">
        <v>383</v>
      </c>
      <c r="D852" s="100" t="s">
        <v>8539</v>
      </c>
      <c r="E852" s="100" t="s">
        <v>72</v>
      </c>
      <c r="F852" s="277" t="s">
        <v>95</v>
      </c>
      <c r="G852" s="101">
        <v>4.7</v>
      </c>
      <c r="H852" s="101">
        <v>4.8</v>
      </c>
      <c r="I852" s="101">
        <v>4.9000000000000004</v>
      </c>
      <c r="J852" s="101">
        <v>3.5</v>
      </c>
      <c r="K852" s="101">
        <v>4.4000000000000004</v>
      </c>
      <c r="L852" s="278">
        <v>158504</v>
      </c>
      <c r="M852" s="100" t="s">
        <v>66</v>
      </c>
      <c r="N852" s="100" t="s">
        <v>67</v>
      </c>
      <c r="O852" s="100" t="s">
        <v>384</v>
      </c>
      <c r="P852" s="100"/>
      <c r="Q852" s="117"/>
      <c r="R852" s="117"/>
    </row>
    <row r="853" spans="1:18">
      <c r="A853" s="100" t="s">
        <v>16219</v>
      </c>
      <c r="B853" s="100" t="s">
        <v>16220</v>
      </c>
      <c r="C853" s="100" t="s">
        <v>9688</v>
      </c>
      <c r="D853" s="100" t="s">
        <v>8544</v>
      </c>
      <c r="E853" s="100" t="s">
        <v>72</v>
      </c>
      <c r="F853" s="277" t="s">
        <v>73</v>
      </c>
      <c r="G853" s="101">
        <v>5.5</v>
      </c>
      <c r="H853" s="101">
        <v>6.3</v>
      </c>
      <c r="I853" s="101">
        <v>6.9</v>
      </c>
      <c r="J853" s="101">
        <v>3.3</v>
      </c>
      <c r="K853" s="101">
        <v>5.5</v>
      </c>
      <c r="L853" s="278">
        <v>634</v>
      </c>
      <c r="M853" s="100" t="s">
        <v>66</v>
      </c>
      <c r="N853" s="100" t="s">
        <v>190</v>
      </c>
      <c r="O853" s="100"/>
      <c r="P853" s="100"/>
      <c r="Q853" s="117"/>
    </row>
    <row r="854" spans="1:18">
      <c r="A854" s="100" t="s">
        <v>15938</v>
      </c>
      <c r="B854" s="100" t="s">
        <v>15939</v>
      </c>
      <c r="C854" s="100" t="s">
        <v>9427</v>
      </c>
      <c r="D854" s="100" t="s">
        <v>8541</v>
      </c>
      <c r="E854" s="100" t="s">
        <v>72</v>
      </c>
      <c r="F854" s="277" t="s">
        <v>65</v>
      </c>
      <c r="G854" s="101">
        <v>4.7</v>
      </c>
      <c r="H854" s="101">
        <v>6.7</v>
      </c>
      <c r="I854" s="101">
        <v>3.1</v>
      </c>
      <c r="J854" s="101">
        <v>6.5</v>
      </c>
      <c r="K854" s="101">
        <v>4.7</v>
      </c>
      <c r="L854" s="278">
        <v>8472</v>
      </c>
      <c r="M854" s="100" t="s">
        <v>66</v>
      </c>
      <c r="N854" s="100" t="s">
        <v>103</v>
      </c>
      <c r="O854" s="100"/>
      <c r="P854" s="100"/>
      <c r="Q854" s="117"/>
    </row>
    <row r="855" spans="1:18">
      <c r="A855" s="100" t="s">
        <v>12216</v>
      </c>
      <c r="B855" s="100" t="s">
        <v>12217</v>
      </c>
      <c r="C855" s="100" t="s">
        <v>379</v>
      </c>
      <c r="D855" s="100" t="s">
        <v>8545</v>
      </c>
      <c r="E855" s="100" t="s">
        <v>107</v>
      </c>
      <c r="F855" s="277" t="s">
        <v>65</v>
      </c>
      <c r="G855" s="101">
        <v>6.2</v>
      </c>
      <c r="H855" s="101">
        <v>5.3</v>
      </c>
      <c r="I855" s="101">
        <v>4.3</v>
      </c>
      <c r="J855" s="101">
        <v>6.5</v>
      </c>
      <c r="K855" s="101">
        <v>5.2</v>
      </c>
      <c r="L855" s="278">
        <v>308172</v>
      </c>
      <c r="M855" s="100" t="s">
        <v>66</v>
      </c>
      <c r="N855" s="100" t="s">
        <v>67</v>
      </c>
      <c r="O855" s="100" t="s">
        <v>380</v>
      </c>
      <c r="P855" s="100"/>
      <c r="Q855" s="117"/>
    </row>
    <row r="856" spans="1:18">
      <c r="A856" s="100" t="s">
        <v>13606</v>
      </c>
      <c r="B856" s="100" t="s">
        <v>13607</v>
      </c>
      <c r="C856" s="100" t="s">
        <v>2867</v>
      </c>
      <c r="D856" s="100" t="s">
        <v>8563</v>
      </c>
      <c r="E856" s="100" t="s">
        <v>196</v>
      </c>
      <c r="F856" s="277" t="s">
        <v>65</v>
      </c>
      <c r="G856" s="101">
        <v>4.0999999999999996</v>
      </c>
      <c r="H856" s="101">
        <v>5.4</v>
      </c>
      <c r="I856" s="101">
        <v>4.5999999999999996</v>
      </c>
      <c r="J856" s="101">
        <v>4.9000000000000004</v>
      </c>
      <c r="K856" s="101">
        <v>4.8</v>
      </c>
      <c r="L856" s="278">
        <v>111579</v>
      </c>
      <c r="M856" s="100" t="s">
        <v>66</v>
      </c>
      <c r="N856" s="100" t="s">
        <v>103</v>
      </c>
      <c r="O856" s="100" t="s">
        <v>2843</v>
      </c>
      <c r="P856" s="116"/>
      <c r="Q856" s="117"/>
    </row>
    <row r="857" spans="1:18">
      <c r="A857" s="100" t="s">
        <v>15940</v>
      </c>
      <c r="B857" s="100" t="s">
        <v>15941</v>
      </c>
      <c r="C857" s="100" t="s">
        <v>6578</v>
      </c>
      <c r="D857" s="100" t="s">
        <v>8542</v>
      </c>
      <c r="E857" s="100" t="s">
        <v>107</v>
      </c>
      <c r="F857" s="277" t="s">
        <v>65</v>
      </c>
      <c r="G857" s="101">
        <v>6.8</v>
      </c>
      <c r="H857" s="101">
        <v>5.6</v>
      </c>
      <c r="I857" s="101">
        <v>2.7</v>
      </c>
      <c r="J857" s="101">
        <v>5.8</v>
      </c>
      <c r="K857" s="101">
        <v>4.2</v>
      </c>
      <c r="L857" s="278">
        <v>4504923</v>
      </c>
      <c r="M857" s="100" t="s">
        <v>66</v>
      </c>
      <c r="N857" s="100" t="s">
        <v>67</v>
      </c>
      <c r="O857" s="100" t="s">
        <v>6597</v>
      </c>
      <c r="P857" s="100"/>
      <c r="Q857" s="117"/>
    </row>
    <row r="858" spans="1:18">
      <c r="A858" s="100" t="s">
        <v>14626</v>
      </c>
      <c r="B858" s="100" t="s">
        <v>14628</v>
      </c>
      <c r="C858" s="100" t="s">
        <v>11971</v>
      </c>
      <c r="D858" s="100"/>
      <c r="E858" s="100"/>
      <c r="F858" s="277"/>
      <c r="G858" s="101"/>
      <c r="H858" s="101"/>
      <c r="I858" s="101"/>
      <c r="J858" s="101"/>
      <c r="K858" s="101"/>
      <c r="L858" s="278"/>
      <c r="M858" s="100"/>
      <c r="N858" s="100"/>
      <c r="O858" s="100"/>
      <c r="P858" s="100"/>
      <c r="Q858" s="117"/>
      <c r="R858" s="116"/>
    </row>
    <row r="859" spans="1:18">
      <c r="A859" s="100" t="s">
        <v>15399</v>
      </c>
      <c r="B859" s="100" t="s">
        <v>15400</v>
      </c>
      <c r="C859" s="100" t="s">
        <v>6131</v>
      </c>
      <c r="D859" s="100" t="s">
        <v>8536</v>
      </c>
      <c r="E859" s="100" t="s">
        <v>94</v>
      </c>
      <c r="F859" s="277" t="s">
        <v>73</v>
      </c>
      <c r="G859" s="101">
        <v>8.4</v>
      </c>
      <c r="H859" s="101">
        <v>8.1999999999999993</v>
      </c>
      <c r="I859" s="101">
        <v>4.7</v>
      </c>
      <c r="J859" s="101">
        <v>5.0999999999999996</v>
      </c>
      <c r="K859" s="101">
        <v>5.3</v>
      </c>
      <c r="L859" s="278">
        <v>58881</v>
      </c>
      <c r="M859" s="100" t="s">
        <v>66</v>
      </c>
      <c r="N859" s="100" t="s">
        <v>67</v>
      </c>
      <c r="O859" s="100" t="s">
        <v>6176</v>
      </c>
      <c r="P859" s="100"/>
      <c r="Q859" s="117"/>
      <c r="R859" s="116"/>
    </row>
    <row r="860" spans="1:18">
      <c r="A860" s="100" t="s">
        <v>15942</v>
      </c>
      <c r="B860" s="100" t="s">
        <v>15943</v>
      </c>
      <c r="C860" s="100" t="s">
        <v>9430</v>
      </c>
      <c r="D860" s="100" t="s">
        <v>8580</v>
      </c>
      <c r="E860" s="100" t="s">
        <v>107</v>
      </c>
      <c r="F860" s="277" t="s">
        <v>65</v>
      </c>
      <c r="G860" s="101">
        <v>6.2</v>
      </c>
      <c r="H860" s="101">
        <v>3.6</v>
      </c>
      <c r="I860" s="101">
        <v>4.9000000000000004</v>
      </c>
      <c r="J860" s="101">
        <v>6.1</v>
      </c>
      <c r="K860" s="101">
        <v>5.2</v>
      </c>
      <c r="L860" s="278">
        <v>62796</v>
      </c>
      <c r="M860" s="100" t="s">
        <v>66</v>
      </c>
      <c r="N860" s="100" t="s">
        <v>190</v>
      </c>
      <c r="O860" s="100"/>
      <c r="P860" s="100"/>
      <c r="Q860" s="117"/>
    </row>
    <row r="861" spans="1:18">
      <c r="A861" s="100" t="s">
        <v>16221</v>
      </c>
      <c r="B861" s="100" t="s">
        <v>16222</v>
      </c>
      <c r="C861" s="100" t="s">
        <v>9689</v>
      </c>
      <c r="D861" s="100" t="s">
        <v>8548</v>
      </c>
      <c r="E861" s="100" t="s">
        <v>196</v>
      </c>
      <c r="F861" s="277" t="s">
        <v>65</v>
      </c>
      <c r="G861" s="101">
        <v>3.2</v>
      </c>
      <c r="H861" s="101">
        <v>4.2</v>
      </c>
      <c r="I861" s="101">
        <v>3</v>
      </c>
      <c r="J861" s="101">
        <v>5.9</v>
      </c>
      <c r="K861" s="101">
        <v>4.5999999999999996</v>
      </c>
      <c r="L861" s="278">
        <v>19663</v>
      </c>
      <c r="M861" s="100" t="s">
        <v>66</v>
      </c>
      <c r="N861" s="100" t="s">
        <v>543</v>
      </c>
      <c r="O861" s="100"/>
      <c r="P861" s="100"/>
      <c r="Q861" s="117"/>
      <c r="R861" s="117"/>
    </row>
    <row r="862" spans="1:18">
      <c r="A862" s="100" t="s">
        <v>16223</v>
      </c>
      <c r="B862" s="100" t="s">
        <v>16224</v>
      </c>
      <c r="C862" s="100" t="s">
        <v>9692</v>
      </c>
      <c r="D862" s="100" t="s">
        <v>8592</v>
      </c>
      <c r="E862" s="100" t="s">
        <v>94</v>
      </c>
      <c r="F862" s="277" t="s">
        <v>65</v>
      </c>
      <c r="G862" s="101">
        <v>7.5</v>
      </c>
      <c r="H862" s="101">
        <v>3.5</v>
      </c>
      <c r="I862" s="101">
        <v>5.9</v>
      </c>
      <c r="J862" s="101">
        <v>4.9000000000000004</v>
      </c>
      <c r="K862" s="101">
        <v>5.0999999999999996</v>
      </c>
      <c r="L862" s="278">
        <v>27638</v>
      </c>
      <c r="M862" s="100" t="s">
        <v>66</v>
      </c>
      <c r="N862" s="100" t="s">
        <v>247</v>
      </c>
      <c r="O862" s="100"/>
      <c r="P862" s="100"/>
      <c r="Q862" s="116"/>
    </row>
    <row r="863" spans="1:18">
      <c r="A863" s="100" t="s">
        <v>16225</v>
      </c>
      <c r="B863" s="100" t="s">
        <v>16226</v>
      </c>
      <c r="C863" s="100" t="s">
        <v>9695</v>
      </c>
      <c r="D863" s="100" t="s">
        <v>8536</v>
      </c>
      <c r="E863" s="100" t="s">
        <v>72</v>
      </c>
      <c r="F863" s="277" t="s">
        <v>95</v>
      </c>
      <c r="G863" s="101">
        <v>4.3</v>
      </c>
      <c r="H863" s="101">
        <v>0</v>
      </c>
      <c r="I863" s="101">
        <v>4.8</v>
      </c>
      <c r="J863" s="101">
        <v>4.0999999999999996</v>
      </c>
      <c r="K863" s="101">
        <v>4</v>
      </c>
      <c r="L863" s="278">
        <v>8395</v>
      </c>
      <c r="M863" s="100" t="s">
        <v>66</v>
      </c>
      <c r="N863" s="100" t="s">
        <v>103</v>
      </c>
      <c r="O863" s="100"/>
      <c r="P863" s="116"/>
      <c r="Q863" s="116"/>
    </row>
    <row r="864" spans="1:18">
      <c r="A864" s="100" t="s">
        <v>16227</v>
      </c>
      <c r="B864" s="100" t="s">
        <v>16228</v>
      </c>
      <c r="C864" s="100" t="s">
        <v>6776</v>
      </c>
      <c r="D864" s="100" t="s">
        <v>8593</v>
      </c>
      <c r="E864" s="100" t="s">
        <v>94</v>
      </c>
      <c r="F864" s="277" t="s">
        <v>65</v>
      </c>
      <c r="G864" s="101">
        <v>7.4</v>
      </c>
      <c r="H864" s="101">
        <v>5.5</v>
      </c>
      <c r="I864" s="101">
        <v>6.5</v>
      </c>
      <c r="J864" s="101">
        <v>4.7</v>
      </c>
      <c r="K864" s="101">
        <v>5.5</v>
      </c>
      <c r="L864" s="278">
        <v>807258</v>
      </c>
      <c r="M864" s="100" t="s">
        <v>66</v>
      </c>
      <c r="N864" s="100" t="s">
        <v>67</v>
      </c>
      <c r="O864" s="100" t="s">
        <v>6795</v>
      </c>
      <c r="P864" s="100"/>
      <c r="Q864" s="116"/>
    </row>
    <row r="865" spans="1:18">
      <c r="A865" s="100" t="s">
        <v>16229</v>
      </c>
      <c r="B865" s="100" t="s">
        <v>16230</v>
      </c>
      <c r="C865" s="100" t="s">
        <v>9698</v>
      </c>
      <c r="D865" s="100" t="s">
        <v>8592</v>
      </c>
      <c r="E865" s="100" t="s">
        <v>107</v>
      </c>
      <c r="F865" s="277" t="s">
        <v>73</v>
      </c>
      <c r="G865" s="101">
        <v>6.8</v>
      </c>
      <c r="H865" s="101">
        <v>2.5</v>
      </c>
      <c r="I865" s="101">
        <v>5</v>
      </c>
      <c r="J865" s="101">
        <v>5.9</v>
      </c>
      <c r="K865" s="101">
        <v>5.0999999999999996</v>
      </c>
      <c r="L865" s="278">
        <v>75077</v>
      </c>
      <c r="M865" s="100" t="s">
        <v>66</v>
      </c>
      <c r="N865" s="100" t="s">
        <v>247</v>
      </c>
      <c r="O865" s="100"/>
      <c r="P865" s="116"/>
      <c r="Q865" s="117"/>
    </row>
    <row r="866" spans="1:18">
      <c r="A866" s="100" t="s">
        <v>13470</v>
      </c>
      <c r="B866" s="100" t="s">
        <v>13471</v>
      </c>
      <c r="C866" s="100" t="s">
        <v>8886</v>
      </c>
      <c r="D866" s="100" t="s">
        <v>8548</v>
      </c>
      <c r="E866" s="100" t="s">
        <v>94</v>
      </c>
      <c r="F866" s="277" t="s">
        <v>73</v>
      </c>
      <c r="G866" s="101">
        <v>7.4</v>
      </c>
      <c r="H866" s="101">
        <v>4.2</v>
      </c>
      <c r="I866" s="101">
        <v>8.5</v>
      </c>
      <c r="J866" s="101">
        <v>6.3</v>
      </c>
      <c r="K866" s="101">
        <v>6.2</v>
      </c>
      <c r="L866" s="278">
        <v>44595</v>
      </c>
      <c r="M866" s="100" t="s">
        <v>66</v>
      </c>
      <c r="N866" s="100" t="s">
        <v>67</v>
      </c>
      <c r="O866" s="100"/>
      <c r="P866" s="117"/>
      <c r="Q866" s="116"/>
    </row>
    <row r="867" spans="1:18">
      <c r="A867" s="100" t="s">
        <v>15946</v>
      </c>
      <c r="B867" s="100" t="s">
        <v>15947</v>
      </c>
      <c r="C867" s="100" t="s">
        <v>9437</v>
      </c>
      <c r="D867" s="100" t="s">
        <v>8536</v>
      </c>
      <c r="E867" s="100" t="s">
        <v>196</v>
      </c>
      <c r="F867" s="277" t="s">
        <v>65</v>
      </c>
      <c r="G867" s="101">
        <v>3.5</v>
      </c>
      <c r="H867" s="101">
        <v>0</v>
      </c>
      <c r="I867" s="101">
        <v>3.2</v>
      </c>
      <c r="J867" s="101">
        <v>5.5</v>
      </c>
      <c r="K867" s="101">
        <v>3.6</v>
      </c>
      <c r="L867" s="278">
        <v>4146</v>
      </c>
      <c r="M867" s="100" t="s">
        <v>66</v>
      </c>
      <c r="N867" s="100" t="s">
        <v>103</v>
      </c>
      <c r="O867" s="100"/>
      <c r="P867" s="100"/>
      <c r="Q867" s="117"/>
    </row>
    <row r="868" spans="1:18">
      <c r="A868" s="100" t="s">
        <v>15948</v>
      </c>
      <c r="B868" s="100" t="s">
        <v>15949</v>
      </c>
      <c r="C868" s="100" t="s">
        <v>6582</v>
      </c>
      <c r="D868" s="100" t="s">
        <v>8555</v>
      </c>
      <c r="E868" s="100" t="s">
        <v>72</v>
      </c>
      <c r="F868" s="277" t="s">
        <v>65</v>
      </c>
      <c r="G868" s="101">
        <v>4.9000000000000004</v>
      </c>
      <c r="H868" s="101">
        <v>10</v>
      </c>
      <c r="I868" s="101">
        <v>4.5</v>
      </c>
      <c r="J868" s="101">
        <v>5.9</v>
      </c>
      <c r="K868" s="101">
        <v>5.2</v>
      </c>
      <c r="L868" s="278">
        <v>1181796</v>
      </c>
      <c r="M868" s="100" t="s">
        <v>66</v>
      </c>
      <c r="N868" s="100" t="s">
        <v>67</v>
      </c>
      <c r="O868" s="100" t="s">
        <v>6601</v>
      </c>
      <c r="P868" s="100"/>
      <c r="Q868" s="116"/>
    </row>
    <row r="869" spans="1:18">
      <c r="A869" s="100" t="s">
        <v>14006</v>
      </c>
      <c r="B869" s="100" t="s">
        <v>14007</v>
      </c>
      <c r="C869" s="100" t="s">
        <v>3554</v>
      </c>
      <c r="D869" s="100" t="s">
        <v>8564</v>
      </c>
      <c r="E869" s="100" t="s">
        <v>107</v>
      </c>
      <c r="F869" s="277" t="s">
        <v>65</v>
      </c>
      <c r="G869" s="101">
        <v>6</v>
      </c>
      <c r="H869" s="101">
        <v>7</v>
      </c>
      <c r="I869" s="101">
        <v>6.3</v>
      </c>
      <c r="J869" s="101">
        <v>3.4</v>
      </c>
      <c r="K869" s="101">
        <v>4.9000000000000004</v>
      </c>
      <c r="L869" s="278">
        <v>28583</v>
      </c>
      <c r="M869" s="100" t="s">
        <v>66</v>
      </c>
      <c r="N869" s="100" t="s">
        <v>103</v>
      </c>
      <c r="O869" s="100" t="s">
        <v>3531</v>
      </c>
      <c r="P869" s="100"/>
      <c r="Q869" s="117"/>
    </row>
    <row r="870" spans="1:18">
      <c r="A870" s="100" t="s">
        <v>13743</v>
      </c>
      <c r="B870" s="100" t="s">
        <v>13744</v>
      </c>
      <c r="C870" s="100" t="s">
        <v>3091</v>
      </c>
      <c r="D870" s="100" t="s">
        <v>8541</v>
      </c>
      <c r="E870" s="100" t="s">
        <v>94</v>
      </c>
      <c r="F870" s="277" t="s">
        <v>252</v>
      </c>
      <c r="G870" s="101">
        <v>8.5</v>
      </c>
      <c r="H870" s="101">
        <v>4.8</v>
      </c>
      <c r="I870" s="101">
        <v>4.7</v>
      </c>
      <c r="J870" s="101">
        <v>5.3</v>
      </c>
      <c r="K870" s="101">
        <v>4.9000000000000004</v>
      </c>
      <c r="L870" s="278">
        <v>5502</v>
      </c>
      <c r="M870" s="100" t="s">
        <v>66</v>
      </c>
      <c r="N870" s="100" t="s">
        <v>247</v>
      </c>
      <c r="O870" s="100" t="s">
        <v>3070</v>
      </c>
      <c r="P870" s="100"/>
      <c r="Q870" s="117"/>
      <c r="R870" s="116"/>
    </row>
    <row r="871" spans="1:18">
      <c r="A871" s="100" t="s">
        <v>15016</v>
      </c>
      <c r="B871" s="100" t="s">
        <v>15017</v>
      </c>
      <c r="C871" s="100" t="s">
        <v>5471</v>
      </c>
      <c r="D871" s="100" t="s">
        <v>8564</v>
      </c>
      <c r="E871" s="100" t="s">
        <v>72</v>
      </c>
      <c r="F871" s="277" t="s">
        <v>65</v>
      </c>
      <c r="G871" s="101">
        <v>4.9000000000000004</v>
      </c>
      <c r="H871" s="101">
        <v>8</v>
      </c>
      <c r="I871" s="101">
        <v>3.2</v>
      </c>
      <c r="J871" s="101">
        <v>4</v>
      </c>
      <c r="K871" s="101">
        <v>3.8</v>
      </c>
      <c r="L871" s="278">
        <v>55688</v>
      </c>
      <c r="M871" s="100" t="s">
        <v>66</v>
      </c>
      <c r="N871" s="100" t="s">
        <v>247</v>
      </c>
      <c r="O871" s="100" t="s">
        <v>5496</v>
      </c>
      <c r="P871" s="100"/>
      <c r="Q871" s="117"/>
    </row>
    <row r="872" spans="1:18">
      <c r="A872" s="100" t="s">
        <v>16231</v>
      </c>
      <c r="B872" s="100" t="s">
        <v>16232</v>
      </c>
      <c r="C872" s="100" t="s">
        <v>9699</v>
      </c>
      <c r="D872" s="100" t="s">
        <v>8541</v>
      </c>
      <c r="E872" s="100" t="s">
        <v>72</v>
      </c>
      <c r="F872" s="277" t="s">
        <v>65</v>
      </c>
      <c r="G872" s="101">
        <v>4.4000000000000004</v>
      </c>
      <c r="H872" s="101">
        <v>8.3000000000000007</v>
      </c>
      <c r="I872" s="101">
        <v>3.3</v>
      </c>
      <c r="J872" s="101">
        <v>6.1</v>
      </c>
      <c r="K872" s="101">
        <v>4.7</v>
      </c>
      <c r="L872" s="278">
        <v>7179</v>
      </c>
      <c r="M872" s="100" t="s">
        <v>66</v>
      </c>
      <c r="N872" s="100" t="s">
        <v>103</v>
      </c>
      <c r="O872" s="100"/>
      <c r="P872" s="100"/>
      <c r="Q872" s="117"/>
      <c r="R872" s="116"/>
    </row>
    <row r="873" spans="1:18">
      <c r="A873" s="100" t="s">
        <v>16233</v>
      </c>
      <c r="B873" s="100" t="s">
        <v>16234</v>
      </c>
      <c r="C873" s="100" t="s">
        <v>6780</v>
      </c>
      <c r="D873" s="100" t="s">
        <v>8534</v>
      </c>
      <c r="E873" s="100" t="s">
        <v>72</v>
      </c>
      <c r="F873" s="277" t="s">
        <v>73</v>
      </c>
      <c r="G873" s="101">
        <v>4.5999999999999996</v>
      </c>
      <c r="H873" s="101">
        <v>4.5</v>
      </c>
      <c r="I873" s="101">
        <v>2.4</v>
      </c>
      <c r="J873" s="101">
        <v>6</v>
      </c>
      <c r="K873" s="101">
        <v>4.3</v>
      </c>
      <c r="L873" s="278">
        <v>124577</v>
      </c>
      <c r="M873" s="100" t="s">
        <v>66</v>
      </c>
      <c r="N873" s="100" t="s">
        <v>190</v>
      </c>
      <c r="O873" s="100" t="s">
        <v>6799</v>
      </c>
      <c r="P873" s="100"/>
      <c r="Q873" s="117"/>
    </row>
    <row r="874" spans="1:18">
      <c r="A874" s="100" t="s">
        <v>14106</v>
      </c>
      <c r="B874" s="100" t="s">
        <v>14107</v>
      </c>
      <c r="C874" s="100" t="s">
        <v>3761</v>
      </c>
      <c r="D874" s="100" t="s">
        <v>63</v>
      </c>
      <c r="E874" s="100" t="s">
        <v>94</v>
      </c>
      <c r="F874" s="277" t="s">
        <v>73</v>
      </c>
      <c r="G874" s="101">
        <v>7.8</v>
      </c>
      <c r="H874" s="101">
        <v>8.5</v>
      </c>
      <c r="I874" s="101">
        <v>8.4</v>
      </c>
      <c r="J874" s="101">
        <v>4.5999999999999996</v>
      </c>
      <c r="K874" s="101">
        <v>6.4</v>
      </c>
      <c r="L874" s="278">
        <v>870427</v>
      </c>
      <c r="M874" s="100" t="s">
        <v>66</v>
      </c>
      <c r="N874" s="100" t="s">
        <v>67</v>
      </c>
      <c r="O874" s="100" t="s">
        <v>3739</v>
      </c>
      <c r="P874" s="100"/>
      <c r="Q874" s="117"/>
    </row>
    <row r="875" spans="1:18">
      <c r="A875" s="100" t="s">
        <v>14100</v>
      </c>
      <c r="B875" s="100" t="s">
        <v>14101</v>
      </c>
      <c r="C875" s="100" t="s">
        <v>3750</v>
      </c>
      <c r="D875" s="100" t="s">
        <v>8551</v>
      </c>
      <c r="E875" s="100" t="s">
        <v>107</v>
      </c>
      <c r="F875" s="277" t="s">
        <v>73</v>
      </c>
      <c r="G875" s="101">
        <v>6.9</v>
      </c>
      <c r="H875" s="101">
        <v>5.4</v>
      </c>
      <c r="I875" s="101">
        <v>5.7</v>
      </c>
      <c r="J875" s="101">
        <v>4.8</v>
      </c>
      <c r="K875" s="101">
        <v>5.4</v>
      </c>
      <c r="L875" s="278">
        <v>138900</v>
      </c>
      <c r="M875" s="100" t="s">
        <v>66</v>
      </c>
      <c r="N875" s="100" t="s">
        <v>67</v>
      </c>
      <c r="O875" s="100" t="s">
        <v>3726</v>
      </c>
      <c r="P875" s="100"/>
      <c r="Q875" s="117"/>
    </row>
    <row r="876" spans="1:18">
      <c r="A876" s="100" t="s">
        <v>14112</v>
      </c>
      <c r="B876" s="100" t="s">
        <v>14113</v>
      </c>
      <c r="C876" s="100" t="s">
        <v>3773</v>
      </c>
      <c r="D876" s="100" t="s">
        <v>137</v>
      </c>
      <c r="E876" s="100" t="s">
        <v>107</v>
      </c>
      <c r="F876" s="277" t="s">
        <v>95</v>
      </c>
      <c r="G876" s="101">
        <v>6</v>
      </c>
      <c r="H876" s="101">
        <v>5.2</v>
      </c>
      <c r="I876" s="101">
        <v>7.8</v>
      </c>
      <c r="J876" s="101">
        <v>4.0999999999999996</v>
      </c>
      <c r="K876" s="101">
        <v>5.2</v>
      </c>
      <c r="L876" s="278">
        <v>41289</v>
      </c>
      <c r="M876" s="100" t="s">
        <v>66</v>
      </c>
      <c r="N876" s="100" t="s">
        <v>67</v>
      </c>
      <c r="O876" s="100" t="s">
        <v>3751</v>
      </c>
      <c r="P876" s="116"/>
      <c r="Q876" s="116"/>
    </row>
    <row r="877" spans="1:18">
      <c r="A877" s="100" t="s">
        <v>13460</v>
      </c>
      <c r="B877" s="100" t="s">
        <v>14099</v>
      </c>
      <c r="C877" s="100" t="s">
        <v>3746</v>
      </c>
      <c r="D877" s="100" t="s">
        <v>8563</v>
      </c>
      <c r="E877" s="100" t="s">
        <v>107</v>
      </c>
      <c r="F877" s="277" t="s">
        <v>65</v>
      </c>
      <c r="G877" s="101">
        <v>6.5</v>
      </c>
      <c r="H877" s="101">
        <v>5.2</v>
      </c>
      <c r="I877" s="101">
        <v>4.5</v>
      </c>
      <c r="J877" s="101">
        <v>5.5</v>
      </c>
      <c r="K877" s="101">
        <v>4.9000000000000004</v>
      </c>
      <c r="L877" s="278">
        <v>217698</v>
      </c>
      <c r="M877" s="100" t="s">
        <v>66</v>
      </c>
      <c r="N877" s="100" t="s">
        <v>67</v>
      </c>
      <c r="O877" s="100" t="s">
        <v>3722</v>
      </c>
      <c r="P877" s="116"/>
      <c r="Q877" s="116"/>
    </row>
    <row r="878" spans="1:18">
      <c r="A878" s="100" t="s">
        <v>14102</v>
      </c>
      <c r="B878" s="100" t="s">
        <v>14103</v>
      </c>
      <c r="C878" s="100" t="s">
        <v>3754</v>
      </c>
      <c r="D878" s="100" t="s">
        <v>8579</v>
      </c>
      <c r="E878" s="100" t="s">
        <v>94</v>
      </c>
      <c r="F878" s="277" t="s">
        <v>65</v>
      </c>
      <c r="G878" s="101">
        <v>8.1</v>
      </c>
      <c r="H878" s="101">
        <v>8</v>
      </c>
      <c r="I878" s="101">
        <v>6.4</v>
      </c>
      <c r="J878" s="101">
        <v>3.4</v>
      </c>
      <c r="K878" s="101">
        <v>6</v>
      </c>
      <c r="L878" s="278">
        <v>1424274</v>
      </c>
      <c r="M878" s="100" t="s">
        <v>66</v>
      </c>
      <c r="N878" s="100" t="s">
        <v>67</v>
      </c>
      <c r="O878" s="100" t="s">
        <v>3731</v>
      </c>
      <c r="P878" s="116"/>
      <c r="Q878" s="116"/>
    </row>
    <row r="879" spans="1:18">
      <c r="A879" s="100" t="s">
        <v>13034</v>
      </c>
      <c r="B879" s="100" t="s">
        <v>1863</v>
      </c>
      <c r="C879" s="100" t="s">
        <v>1864</v>
      </c>
      <c r="D879" s="100" t="s">
        <v>8584</v>
      </c>
      <c r="E879" s="100" t="s">
        <v>72</v>
      </c>
      <c r="F879" s="277" t="s">
        <v>65</v>
      </c>
      <c r="G879" s="101">
        <v>4.8</v>
      </c>
      <c r="H879" s="101">
        <v>6.6</v>
      </c>
      <c r="I879" s="101">
        <v>3.9</v>
      </c>
      <c r="J879" s="101">
        <v>2.9</v>
      </c>
      <c r="K879" s="101">
        <v>4.4000000000000004</v>
      </c>
      <c r="L879" s="278">
        <v>2515000</v>
      </c>
      <c r="M879" s="100" t="s">
        <v>66</v>
      </c>
      <c r="N879" s="100" t="s">
        <v>67</v>
      </c>
      <c r="O879" s="100" t="s">
        <v>1846</v>
      </c>
      <c r="P879" s="100"/>
      <c r="Q879" s="117"/>
      <c r="R879" s="117"/>
    </row>
    <row r="880" spans="1:18">
      <c r="A880" s="100" t="s">
        <v>14104</v>
      </c>
      <c r="B880" s="100" t="s">
        <v>14105</v>
      </c>
      <c r="C880" s="100" t="s">
        <v>3758</v>
      </c>
      <c r="D880" s="100" t="s">
        <v>8534</v>
      </c>
      <c r="E880" s="100" t="s">
        <v>196</v>
      </c>
      <c r="F880" s="277" t="s">
        <v>65</v>
      </c>
      <c r="G880" s="101">
        <v>3.5</v>
      </c>
      <c r="H880" s="101">
        <v>3.7</v>
      </c>
      <c r="I880" s="101">
        <v>3.1</v>
      </c>
      <c r="J880" s="101">
        <v>3.8</v>
      </c>
      <c r="K880" s="101">
        <v>3.5</v>
      </c>
      <c r="L880" s="278">
        <v>54042</v>
      </c>
      <c r="M880" s="100" t="s">
        <v>66</v>
      </c>
      <c r="N880" s="100" t="s">
        <v>67</v>
      </c>
      <c r="O880" s="100" t="s">
        <v>3735</v>
      </c>
      <c r="P880" s="116"/>
      <c r="Q880" s="117"/>
    </row>
    <row r="881" spans="1:18">
      <c r="A881" s="100" t="s">
        <v>14119</v>
      </c>
      <c r="B881" s="100" t="s">
        <v>14120</v>
      </c>
      <c r="C881" s="100" t="s">
        <v>3785</v>
      </c>
      <c r="D881" s="100" t="s">
        <v>8534</v>
      </c>
      <c r="E881" s="100" t="s">
        <v>107</v>
      </c>
      <c r="F881" s="277" t="s">
        <v>95</v>
      </c>
      <c r="G881" s="101">
        <v>6.3</v>
      </c>
      <c r="H881" s="101">
        <v>6.5</v>
      </c>
      <c r="I881" s="101">
        <v>6</v>
      </c>
      <c r="J881" s="101">
        <v>3.4</v>
      </c>
      <c r="K881" s="101">
        <v>5.2</v>
      </c>
      <c r="L881" s="278">
        <v>504208</v>
      </c>
      <c r="M881" s="100" t="s">
        <v>66</v>
      </c>
      <c r="N881" s="100" t="s">
        <v>67</v>
      </c>
      <c r="O881" s="100" t="s">
        <v>3762</v>
      </c>
      <c r="P881" s="100"/>
      <c r="Q881" s="117"/>
    </row>
    <row r="882" spans="1:18">
      <c r="A882" s="100" t="s">
        <v>13851</v>
      </c>
      <c r="B882" s="100" t="s">
        <v>13852</v>
      </c>
      <c r="C882" s="100" t="s">
        <v>3254</v>
      </c>
      <c r="D882" s="100" t="s">
        <v>8548</v>
      </c>
      <c r="E882" s="100" t="s">
        <v>196</v>
      </c>
      <c r="F882" s="277" t="s">
        <v>65</v>
      </c>
      <c r="G882" s="101">
        <v>3.9</v>
      </c>
      <c r="H882" s="101">
        <v>5.6</v>
      </c>
      <c r="I882" s="101">
        <v>3.5</v>
      </c>
      <c r="J882" s="101">
        <v>5.2</v>
      </c>
      <c r="K882" s="101">
        <v>4.9000000000000004</v>
      </c>
      <c r="L882" s="278">
        <v>72278</v>
      </c>
      <c r="M882" s="100" t="s">
        <v>66</v>
      </c>
      <c r="N882" s="100" t="s">
        <v>67</v>
      </c>
      <c r="O882" s="100" t="s">
        <v>3243</v>
      </c>
      <c r="P882" s="100"/>
      <c r="Q882" s="117"/>
      <c r="R882" s="116"/>
    </row>
    <row r="883" spans="1:18">
      <c r="A883" s="100" t="s">
        <v>14116</v>
      </c>
      <c r="B883" s="100" t="s">
        <v>14117</v>
      </c>
      <c r="C883" s="100" t="s">
        <v>3781</v>
      </c>
      <c r="D883" s="100" t="s">
        <v>8552</v>
      </c>
      <c r="E883" s="100" t="s">
        <v>107</v>
      </c>
      <c r="F883" s="277" t="s">
        <v>65</v>
      </c>
      <c r="G883" s="101">
        <v>7.1</v>
      </c>
      <c r="H883" s="101">
        <v>6.4</v>
      </c>
      <c r="I883" s="101">
        <v>5.0999999999999996</v>
      </c>
      <c r="J883" s="101">
        <v>4.3</v>
      </c>
      <c r="K883" s="101">
        <v>4.9000000000000004</v>
      </c>
      <c r="L883" s="278">
        <v>35022</v>
      </c>
      <c r="M883" s="100" t="s">
        <v>66</v>
      </c>
      <c r="N883" s="100" t="s">
        <v>67</v>
      </c>
      <c r="O883" s="100" t="s">
        <v>14118</v>
      </c>
      <c r="P883" s="100"/>
      <c r="Q883" s="117"/>
      <c r="R883" s="116"/>
    </row>
    <row r="884" spans="1:18">
      <c r="A884" s="100" t="s">
        <v>14629</v>
      </c>
      <c r="B884" s="100" t="s">
        <v>4808</v>
      </c>
      <c r="C884" s="100" t="s">
        <v>4809</v>
      </c>
      <c r="D884" s="100" t="s">
        <v>179</v>
      </c>
      <c r="E884" s="100" t="s">
        <v>196</v>
      </c>
      <c r="F884" s="277" t="s">
        <v>65</v>
      </c>
      <c r="G884" s="101">
        <v>4</v>
      </c>
      <c r="H884" s="101">
        <v>2.2000000000000002</v>
      </c>
      <c r="I884" s="101">
        <v>5.5</v>
      </c>
      <c r="J884" s="101">
        <v>4.4000000000000004</v>
      </c>
      <c r="K884" s="101">
        <v>3.8</v>
      </c>
      <c r="L884" s="278">
        <v>637997</v>
      </c>
      <c r="M884" s="100" t="s">
        <v>66</v>
      </c>
      <c r="N884" s="100" t="s">
        <v>67</v>
      </c>
      <c r="O884" s="100" t="s">
        <v>4802</v>
      </c>
      <c r="P884" s="100"/>
      <c r="Q884" s="117"/>
    </row>
    <row r="885" spans="1:18">
      <c r="A885" s="100" t="s">
        <v>16239</v>
      </c>
      <c r="B885" s="100" t="s">
        <v>16240</v>
      </c>
      <c r="C885" s="100" t="s">
        <v>9705</v>
      </c>
      <c r="D885" s="100" t="s">
        <v>8569</v>
      </c>
      <c r="E885" s="100" t="s">
        <v>72</v>
      </c>
      <c r="F885" s="277" t="s">
        <v>73</v>
      </c>
      <c r="G885" s="101">
        <v>5.6</v>
      </c>
      <c r="H885" s="101">
        <v>3.6</v>
      </c>
      <c r="I885" s="101">
        <v>4.3</v>
      </c>
      <c r="J885" s="101">
        <v>5.0999999999999996</v>
      </c>
      <c r="K885" s="101">
        <v>4.5</v>
      </c>
      <c r="L885" s="278">
        <v>502841</v>
      </c>
      <c r="M885" s="100" t="s">
        <v>66</v>
      </c>
      <c r="N885" s="100" t="s">
        <v>67</v>
      </c>
      <c r="O885" s="100"/>
      <c r="P885" s="100"/>
      <c r="Q885" s="117"/>
    </row>
    <row r="886" spans="1:18">
      <c r="A886" s="100" t="s">
        <v>16241</v>
      </c>
      <c r="B886" s="100" t="s">
        <v>16242</v>
      </c>
      <c r="C886" s="100" t="s">
        <v>6788</v>
      </c>
      <c r="D886" s="100" t="s">
        <v>8544</v>
      </c>
      <c r="E886" s="100" t="s">
        <v>196</v>
      </c>
      <c r="F886" s="277" t="s">
        <v>65</v>
      </c>
      <c r="G886" s="101">
        <v>3.7</v>
      </c>
      <c r="H886" s="101">
        <v>7.7</v>
      </c>
      <c r="I886" s="101">
        <v>4.2</v>
      </c>
      <c r="J886" s="101">
        <v>3.8</v>
      </c>
      <c r="K886" s="101">
        <v>4.2</v>
      </c>
      <c r="L886" s="278">
        <v>335245</v>
      </c>
      <c r="M886" s="100" t="s">
        <v>66</v>
      </c>
      <c r="N886" s="100" t="s">
        <v>103</v>
      </c>
      <c r="O886" s="100" t="s">
        <v>6807</v>
      </c>
      <c r="P886" s="100"/>
      <c r="Q886" s="117"/>
      <c r="R886" s="116"/>
    </row>
    <row r="887" spans="1:18">
      <c r="A887" s="100" t="s">
        <v>13211</v>
      </c>
      <c r="B887" s="100" t="s">
        <v>13212</v>
      </c>
      <c r="C887" s="100" t="s">
        <v>2214</v>
      </c>
      <c r="D887" s="100" t="s">
        <v>179</v>
      </c>
      <c r="E887" s="100" t="s">
        <v>64</v>
      </c>
      <c r="F887" s="277" t="s">
        <v>65</v>
      </c>
      <c r="G887" s="101">
        <v>8.6</v>
      </c>
      <c r="H887" s="101">
        <v>5.0999999999999996</v>
      </c>
      <c r="I887" s="101">
        <v>6.1</v>
      </c>
      <c r="J887" s="101">
        <v>6.1</v>
      </c>
      <c r="K887" s="101">
        <v>5.7</v>
      </c>
      <c r="L887" s="278">
        <v>1688979</v>
      </c>
      <c r="M887" s="100" t="s">
        <v>66</v>
      </c>
      <c r="N887" s="100" t="s">
        <v>264</v>
      </c>
      <c r="O887" s="100" t="s">
        <v>2199</v>
      </c>
      <c r="P887" s="100"/>
      <c r="Q887" s="117"/>
    </row>
    <row r="888" spans="1:18">
      <c r="A888" s="100" t="s">
        <v>13094</v>
      </c>
      <c r="B888" s="100" t="s">
        <v>13095</v>
      </c>
      <c r="C888" s="100" t="s">
        <v>1992</v>
      </c>
      <c r="D888" s="100" t="s">
        <v>8536</v>
      </c>
      <c r="E888" s="100" t="s">
        <v>196</v>
      </c>
      <c r="F888" s="277" t="s">
        <v>73</v>
      </c>
      <c r="G888" s="101">
        <v>4.2</v>
      </c>
      <c r="H888" s="101">
        <v>6.8</v>
      </c>
      <c r="I888" s="101">
        <v>3.4</v>
      </c>
      <c r="J888" s="101">
        <v>5.9</v>
      </c>
      <c r="K888" s="101">
        <v>4.7</v>
      </c>
      <c r="L888" s="278">
        <v>15563</v>
      </c>
      <c r="M888" s="100" t="s">
        <v>66</v>
      </c>
      <c r="N888" s="100" t="s">
        <v>67</v>
      </c>
      <c r="O888" s="100" t="s">
        <v>1981</v>
      </c>
      <c r="P888" s="100"/>
      <c r="Q888" s="117"/>
    </row>
    <row r="889" spans="1:18">
      <c r="A889" s="100" t="s">
        <v>16243</v>
      </c>
      <c r="B889" s="100" t="s">
        <v>16244</v>
      </c>
      <c r="C889" s="100" t="s">
        <v>6790</v>
      </c>
      <c r="D889" s="100" t="s">
        <v>8566</v>
      </c>
      <c r="E889" s="100"/>
      <c r="F889" s="277"/>
      <c r="G889" s="101"/>
      <c r="H889" s="101"/>
      <c r="I889" s="101"/>
      <c r="J889" s="101"/>
      <c r="K889" s="101"/>
      <c r="L889" s="278">
        <v>68980</v>
      </c>
      <c r="M889" s="100" t="s">
        <v>66</v>
      </c>
      <c r="N889" s="100" t="s">
        <v>543</v>
      </c>
      <c r="O889" s="100"/>
      <c r="P889" s="100"/>
      <c r="Q889" s="116"/>
    </row>
    <row r="890" spans="1:18">
      <c r="A890" s="100" t="s">
        <v>15131</v>
      </c>
      <c r="B890" s="100" t="s">
        <v>15132</v>
      </c>
      <c r="C890" s="100" t="s">
        <v>5670</v>
      </c>
      <c r="D890" s="100" t="s">
        <v>8534</v>
      </c>
      <c r="E890" s="100" t="s">
        <v>285</v>
      </c>
      <c r="F890" s="277" t="s">
        <v>65</v>
      </c>
      <c r="G890" s="101">
        <v>0.4</v>
      </c>
      <c r="H890" s="101">
        <v>2.9</v>
      </c>
      <c r="I890" s="101">
        <v>0.6</v>
      </c>
      <c r="J890" s="101">
        <v>3.1</v>
      </c>
      <c r="K890" s="101">
        <v>2.5</v>
      </c>
      <c r="L890" s="278">
        <v>14305</v>
      </c>
      <c r="M890" s="100" t="s">
        <v>66</v>
      </c>
      <c r="N890" s="100" t="s">
        <v>543</v>
      </c>
      <c r="O890" s="100" t="s">
        <v>5713</v>
      </c>
      <c r="P890" s="100"/>
      <c r="Q890" s="117"/>
    </row>
    <row r="891" spans="1:18">
      <c r="A891" s="100" t="s">
        <v>16245</v>
      </c>
      <c r="B891" s="100" t="s">
        <v>16246</v>
      </c>
      <c r="C891" s="100" t="s">
        <v>6794</v>
      </c>
      <c r="D891" s="100" t="s">
        <v>8573</v>
      </c>
      <c r="E891" s="100" t="s">
        <v>72</v>
      </c>
      <c r="F891" s="277" t="s">
        <v>65</v>
      </c>
      <c r="G891" s="101">
        <v>5</v>
      </c>
      <c r="H891" s="101">
        <v>1.8</v>
      </c>
      <c r="I891" s="101">
        <v>3.8</v>
      </c>
      <c r="J891" s="101">
        <v>6.6</v>
      </c>
      <c r="K891" s="101">
        <v>4.3</v>
      </c>
      <c r="L891" s="278">
        <v>778675</v>
      </c>
      <c r="M891" s="100" t="s">
        <v>66</v>
      </c>
      <c r="N891" s="100" t="s">
        <v>264</v>
      </c>
      <c r="O891" s="100" t="s">
        <v>6814</v>
      </c>
      <c r="P891" s="116"/>
      <c r="Q891" s="117"/>
    </row>
    <row r="892" spans="1:18">
      <c r="A892" s="100" t="s">
        <v>16247</v>
      </c>
      <c r="B892" s="100" t="s">
        <v>16248</v>
      </c>
      <c r="C892" s="100" t="s">
        <v>9708</v>
      </c>
      <c r="D892" s="100" t="s">
        <v>179</v>
      </c>
      <c r="E892" s="100" t="s">
        <v>72</v>
      </c>
      <c r="F892" s="277" t="s">
        <v>65</v>
      </c>
      <c r="G892" s="101">
        <v>5.7</v>
      </c>
      <c r="H892" s="101">
        <v>3.1</v>
      </c>
      <c r="I892" s="101">
        <v>4</v>
      </c>
      <c r="J892" s="101">
        <v>7.2</v>
      </c>
      <c r="K892" s="101">
        <v>4.7</v>
      </c>
      <c r="L892" s="278">
        <v>1798575</v>
      </c>
      <c r="M892" s="100" t="s">
        <v>66</v>
      </c>
      <c r="N892" s="100" t="s">
        <v>67</v>
      </c>
      <c r="O892" s="100"/>
      <c r="P892" s="100"/>
      <c r="Q892" s="117"/>
      <c r="R892" s="116"/>
    </row>
    <row r="893" spans="1:18">
      <c r="A893" s="100" t="s">
        <v>13256</v>
      </c>
      <c r="B893" s="100" t="s">
        <v>13257</v>
      </c>
      <c r="C893" s="100" t="s">
        <v>2300</v>
      </c>
      <c r="D893" s="100" t="s">
        <v>8541</v>
      </c>
      <c r="E893" s="100" t="s">
        <v>94</v>
      </c>
      <c r="F893" s="277" t="s">
        <v>65</v>
      </c>
      <c r="G893" s="101">
        <v>8.1999999999999993</v>
      </c>
      <c r="H893" s="101">
        <v>6.9</v>
      </c>
      <c r="I893" s="101">
        <v>5.9</v>
      </c>
      <c r="J893" s="101">
        <v>5</v>
      </c>
      <c r="K893" s="101">
        <v>5.7</v>
      </c>
      <c r="L893" s="278">
        <v>22979</v>
      </c>
      <c r="M893" s="100" t="s">
        <v>66</v>
      </c>
      <c r="N893" s="100" t="s">
        <v>67</v>
      </c>
      <c r="O893" s="100" t="s">
        <v>2285</v>
      </c>
      <c r="P893" s="100"/>
      <c r="Q893" s="116"/>
    </row>
    <row r="894" spans="1:18">
      <c r="A894" s="100" t="s">
        <v>16106</v>
      </c>
      <c r="B894" s="100" t="s">
        <v>16249</v>
      </c>
      <c r="C894" s="100" t="s">
        <v>6798</v>
      </c>
      <c r="D894" s="100" t="s">
        <v>8541</v>
      </c>
      <c r="E894" s="100" t="s">
        <v>72</v>
      </c>
      <c r="F894" s="277"/>
      <c r="G894" s="101">
        <v>4.7</v>
      </c>
      <c r="H894" s="101">
        <v>4.0999999999999996</v>
      </c>
      <c r="I894" s="101">
        <v>4.2</v>
      </c>
      <c r="J894" s="101">
        <v>3.7</v>
      </c>
      <c r="K894" s="101">
        <v>4</v>
      </c>
      <c r="L894" s="278">
        <v>4652</v>
      </c>
      <c r="M894" s="100" t="s">
        <v>66</v>
      </c>
      <c r="N894" s="100" t="s">
        <v>247</v>
      </c>
      <c r="O894" s="100" t="s">
        <v>6818</v>
      </c>
      <c r="P894" s="100"/>
      <c r="Q894" s="117"/>
    </row>
    <row r="895" spans="1:18">
      <c r="A895" s="100" t="s">
        <v>16250</v>
      </c>
      <c r="B895" s="100" t="s">
        <v>16251</v>
      </c>
      <c r="C895" s="100" t="s">
        <v>9711</v>
      </c>
      <c r="D895" s="100" t="s">
        <v>8573</v>
      </c>
      <c r="E895" s="100" t="s">
        <v>72</v>
      </c>
      <c r="F895" s="277" t="s">
        <v>65</v>
      </c>
      <c r="G895" s="101">
        <v>4.5</v>
      </c>
      <c r="H895" s="101">
        <v>1.8</v>
      </c>
      <c r="I895" s="101">
        <v>4.2</v>
      </c>
      <c r="J895" s="101">
        <v>5.9</v>
      </c>
      <c r="K895" s="101">
        <v>4.3</v>
      </c>
      <c r="L895" s="278">
        <v>94801</v>
      </c>
      <c r="M895" s="100" t="s">
        <v>66</v>
      </c>
      <c r="N895" s="100" t="s">
        <v>103</v>
      </c>
      <c r="O895" s="100"/>
      <c r="P895" s="116"/>
      <c r="Q895" s="117"/>
      <c r="R895" s="117"/>
    </row>
    <row r="896" spans="1:18">
      <c r="A896" s="100" t="s">
        <v>14934</v>
      </c>
      <c r="B896" s="100" t="s">
        <v>14935</v>
      </c>
      <c r="C896" s="100" t="s">
        <v>5332</v>
      </c>
      <c r="D896" s="100" t="s">
        <v>8558</v>
      </c>
      <c r="E896" s="100" t="s">
        <v>72</v>
      </c>
      <c r="F896" s="277" t="s">
        <v>65</v>
      </c>
      <c r="G896" s="101">
        <v>5.4</v>
      </c>
      <c r="H896" s="101">
        <v>2.8</v>
      </c>
      <c r="I896" s="101">
        <v>7.7</v>
      </c>
      <c r="J896" s="101">
        <v>4.8</v>
      </c>
      <c r="K896" s="101">
        <v>4.9000000000000004</v>
      </c>
      <c r="L896" s="278">
        <v>96665</v>
      </c>
      <c r="M896" s="100" t="s">
        <v>66</v>
      </c>
      <c r="N896" s="100" t="s">
        <v>67</v>
      </c>
      <c r="O896" s="100" t="s">
        <v>5350</v>
      </c>
      <c r="P896" s="100"/>
      <c r="Q896" s="116"/>
    </row>
    <row r="897" spans="1:18">
      <c r="A897" s="100" t="s">
        <v>16252</v>
      </c>
      <c r="B897" s="100" t="s">
        <v>16253</v>
      </c>
      <c r="C897" s="100" t="s">
        <v>6802</v>
      </c>
      <c r="D897" s="100" t="s">
        <v>8555</v>
      </c>
      <c r="E897" s="100" t="s">
        <v>107</v>
      </c>
      <c r="F897" s="277" t="s">
        <v>73</v>
      </c>
      <c r="G897" s="101">
        <v>7.1</v>
      </c>
      <c r="H897" s="101">
        <v>9</v>
      </c>
      <c r="I897" s="101">
        <v>5.6</v>
      </c>
      <c r="J897" s="101">
        <v>6.5</v>
      </c>
      <c r="K897" s="101">
        <v>6.1</v>
      </c>
      <c r="L897" s="278">
        <v>321592</v>
      </c>
      <c r="M897" s="100" t="s">
        <v>66</v>
      </c>
      <c r="N897" s="100" t="s">
        <v>67</v>
      </c>
      <c r="O897" s="100" t="s">
        <v>6821</v>
      </c>
      <c r="P897" s="100"/>
      <c r="Q897" s="117"/>
      <c r="R897" s="116"/>
    </row>
    <row r="898" spans="1:18">
      <c r="A898" s="100" t="s">
        <v>14425</v>
      </c>
      <c r="B898" s="100" t="s">
        <v>14426</v>
      </c>
      <c r="C898" s="100" t="s">
        <v>4397</v>
      </c>
      <c r="D898" s="100" t="s">
        <v>8549</v>
      </c>
      <c r="E898" s="100" t="s">
        <v>72</v>
      </c>
      <c r="F898" s="277" t="s">
        <v>65</v>
      </c>
      <c r="G898" s="101">
        <v>5.7</v>
      </c>
      <c r="H898" s="101">
        <v>3.5</v>
      </c>
      <c r="I898" s="101">
        <v>4.5</v>
      </c>
      <c r="J898" s="101">
        <v>5.8</v>
      </c>
      <c r="K898" s="101">
        <v>4.7</v>
      </c>
      <c r="L898" s="278">
        <v>25658</v>
      </c>
      <c r="M898" s="100" t="s">
        <v>66</v>
      </c>
      <c r="N898" s="100" t="s">
        <v>67</v>
      </c>
      <c r="O898" s="100" t="s">
        <v>4375</v>
      </c>
      <c r="P898" s="116"/>
      <c r="Q898" s="116"/>
    </row>
    <row r="899" spans="1:18">
      <c r="A899" s="100" t="s">
        <v>15210</v>
      </c>
      <c r="B899" s="100" t="s">
        <v>15211</v>
      </c>
      <c r="C899" s="100" t="s">
        <v>5837</v>
      </c>
      <c r="D899" s="100" t="s">
        <v>8536</v>
      </c>
      <c r="E899" s="100" t="s">
        <v>94</v>
      </c>
      <c r="F899" s="277" t="s">
        <v>65</v>
      </c>
      <c r="G899" s="101">
        <v>7.9</v>
      </c>
      <c r="H899" s="101">
        <v>4.9000000000000004</v>
      </c>
      <c r="I899" s="101">
        <v>4.3</v>
      </c>
      <c r="J899" s="101">
        <v>5.9</v>
      </c>
      <c r="K899" s="101">
        <v>4.9000000000000004</v>
      </c>
      <c r="L899" s="278">
        <v>43857</v>
      </c>
      <c r="M899" s="100" t="s">
        <v>66</v>
      </c>
      <c r="N899" s="100" t="s">
        <v>67</v>
      </c>
      <c r="O899" s="100" t="s">
        <v>5869</v>
      </c>
      <c r="P899" s="116"/>
      <c r="Q899" s="116"/>
    </row>
    <row r="900" spans="1:18">
      <c r="A900" s="100" t="s">
        <v>13658</v>
      </c>
      <c r="B900" s="100" t="s">
        <v>13659</v>
      </c>
      <c r="C900" s="100" t="s">
        <v>2981</v>
      </c>
      <c r="D900" s="100" t="s">
        <v>93</v>
      </c>
      <c r="E900" s="100" t="s">
        <v>64</v>
      </c>
      <c r="F900" s="277" t="s">
        <v>65</v>
      </c>
      <c r="G900" s="101">
        <v>8.6</v>
      </c>
      <c r="H900" s="101">
        <v>2.2999999999999998</v>
      </c>
      <c r="I900" s="101">
        <v>4.5999999999999996</v>
      </c>
      <c r="J900" s="101">
        <v>6.9</v>
      </c>
      <c r="K900" s="101">
        <v>5.5</v>
      </c>
      <c r="L900" s="278">
        <v>94000</v>
      </c>
      <c r="M900" s="100" t="s">
        <v>66</v>
      </c>
      <c r="N900" s="100" t="s">
        <v>67</v>
      </c>
      <c r="O900" s="100" t="s">
        <v>2948</v>
      </c>
      <c r="P900" s="100"/>
      <c r="Q900" s="117"/>
    </row>
    <row r="901" spans="1:18">
      <c r="A901" s="100" t="s">
        <v>16254</v>
      </c>
      <c r="B901" s="100" t="s">
        <v>9713</v>
      </c>
      <c r="C901" s="100" t="s">
        <v>9714</v>
      </c>
      <c r="D901" s="100" t="s">
        <v>8545</v>
      </c>
      <c r="E901" s="100" t="s">
        <v>196</v>
      </c>
      <c r="F901" s="277" t="s">
        <v>65</v>
      </c>
      <c r="G901" s="101">
        <v>3.2</v>
      </c>
      <c r="H901" s="101">
        <v>6.4</v>
      </c>
      <c r="I901" s="101">
        <v>3.8</v>
      </c>
      <c r="J901" s="101">
        <v>5.0999999999999996</v>
      </c>
      <c r="K901" s="101">
        <v>4.5</v>
      </c>
      <c r="L901" s="278">
        <v>574</v>
      </c>
      <c r="M901" s="100" t="s">
        <v>66</v>
      </c>
      <c r="N901" s="100" t="s">
        <v>103</v>
      </c>
      <c r="O901" s="100"/>
      <c r="P901" s="116"/>
      <c r="Q901" s="117"/>
    </row>
    <row r="902" spans="1:18">
      <c r="A902" s="100" t="s">
        <v>16255</v>
      </c>
      <c r="B902" s="100" t="s">
        <v>16256</v>
      </c>
      <c r="C902" s="100" t="s">
        <v>9717</v>
      </c>
      <c r="D902" s="100" t="s">
        <v>8568</v>
      </c>
      <c r="E902" s="100" t="s">
        <v>94</v>
      </c>
      <c r="F902" s="277" t="s">
        <v>65</v>
      </c>
      <c r="G902" s="101">
        <v>8.5</v>
      </c>
      <c r="H902" s="101">
        <v>4.5</v>
      </c>
      <c r="I902" s="101">
        <v>5.7</v>
      </c>
      <c r="J902" s="101">
        <v>6.8</v>
      </c>
      <c r="K902" s="101">
        <v>5.8</v>
      </c>
      <c r="L902" s="278">
        <v>44408</v>
      </c>
      <c r="M902" s="100" t="s">
        <v>66</v>
      </c>
      <c r="N902" s="100" t="s">
        <v>247</v>
      </c>
      <c r="O902" s="100"/>
      <c r="P902" s="100"/>
      <c r="Q902" s="117"/>
    </row>
    <row r="903" spans="1:18">
      <c r="A903" s="100" t="s">
        <v>16255</v>
      </c>
      <c r="B903" s="100" t="s">
        <v>16257</v>
      </c>
      <c r="C903" s="100" t="s">
        <v>6806</v>
      </c>
      <c r="D903" s="100" t="s">
        <v>8593</v>
      </c>
      <c r="E903" s="100" t="s">
        <v>107</v>
      </c>
      <c r="F903" s="277" t="s">
        <v>65</v>
      </c>
      <c r="G903" s="101">
        <v>6.2</v>
      </c>
      <c r="H903" s="101">
        <v>4.9000000000000004</v>
      </c>
      <c r="I903" s="101">
        <v>5.3</v>
      </c>
      <c r="J903" s="101">
        <v>5.0999999999999996</v>
      </c>
      <c r="K903" s="101">
        <v>5.0999999999999996</v>
      </c>
      <c r="L903" s="278">
        <v>1112391</v>
      </c>
      <c r="M903" s="100" t="s">
        <v>66</v>
      </c>
      <c r="N903" s="100" t="s">
        <v>67</v>
      </c>
      <c r="O903" s="100" t="s">
        <v>6823</v>
      </c>
      <c r="P903" s="100"/>
      <c r="Q903" s="117"/>
    </row>
    <row r="904" spans="1:18">
      <c r="A904" s="100" t="s">
        <v>16258</v>
      </c>
      <c r="B904" s="100" t="s">
        <v>16259</v>
      </c>
      <c r="C904" s="100" t="s">
        <v>9720</v>
      </c>
      <c r="D904" s="100" t="s">
        <v>8561</v>
      </c>
      <c r="E904" s="100" t="s">
        <v>72</v>
      </c>
      <c r="F904" s="277" t="s">
        <v>65</v>
      </c>
      <c r="G904" s="101">
        <v>4.4000000000000004</v>
      </c>
      <c r="H904" s="101">
        <v>2.9</v>
      </c>
      <c r="I904" s="101">
        <v>8.1999999999999993</v>
      </c>
      <c r="J904" s="101">
        <v>5.6</v>
      </c>
      <c r="K904" s="101">
        <v>4.7</v>
      </c>
      <c r="L904" s="278">
        <v>2736000</v>
      </c>
      <c r="M904" s="100" t="s">
        <v>66</v>
      </c>
      <c r="N904" s="100" t="s">
        <v>67</v>
      </c>
      <c r="O904" s="100"/>
      <c r="P904" s="116"/>
      <c r="Q904" s="117"/>
    </row>
    <row r="905" spans="1:18">
      <c r="A905" s="100" t="s">
        <v>13061</v>
      </c>
      <c r="B905" s="100" t="s">
        <v>1923</v>
      </c>
      <c r="C905" s="100" t="s">
        <v>1924</v>
      </c>
      <c r="D905" s="100" t="s">
        <v>8559</v>
      </c>
      <c r="E905" s="100" t="s">
        <v>107</v>
      </c>
      <c r="F905" s="277" t="s">
        <v>65</v>
      </c>
      <c r="G905" s="101">
        <v>6.1</v>
      </c>
      <c r="H905" s="101">
        <v>1.1000000000000001</v>
      </c>
      <c r="I905" s="101">
        <v>4.5999999999999996</v>
      </c>
      <c r="J905" s="101">
        <v>5.5</v>
      </c>
      <c r="K905" s="101">
        <v>4.5</v>
      </c>
      <c r="L905" s="278">
        <v>12480</v>
      </c>
      <c r="M905" s="100" t="s">
        <v>66</v>
      </c>
      <c r="N905" s="100" t="s">
        <v>103</v>
      </c>
      <c r="O905" s="100" t="s">
        <v>1889</v>
      </c>
      <c r="P905" s="100"/>
      <c r="Q905" s="117"/>
    </row>
    <row r="906" spans="1:18">
      <c r="A906" s="100" t="s">
        <v>16260</v>
      </c>
      <c r="B906" s="100" t="s">
        <v>16261</v>
      </c>
      <c r="C906" s="100" t="s">
        <v>6810</v>
      </c>
      <c r="D906" s="100" t="s">
        <v>8578</v>
      </c>
      <c r="E906" s="100" t="s">
        <v>72</v>
      </c>
      <c r="F906" s="277" t="s">
        <v>65</v>
      </c>
      <c r="G906" s="101">
        <v>4.8</v>
      </c>
      <c r="H906" s="101">
        <v>5.7</v>
      </c>
      <c r="I906" s="101">
        <v>4.3</v>
      </c>
      <c r="J906" s="101">
        <v>3.9</v>
      </c>
      <c r="K906" s="101">
        <v>4.5</v>
      </c>
      <c r="L906" s="278">
        <v>469344</v>
      </c>
      <c r="M906" s="100" t="s">
        <v>66</v>
      </c>
      <c r="N906" s="100" t="s">
        <v>67</v>
      </c>
      <c r="O906" s="100" t="s">
        <v>6827</v>
      </c>
      <c r="P906" s="100"/>
      <c r="Q906" s="116"/>
    </row>
    <row r="907" spans="1:18">
      <c r="A907" s="100" t="s">
        <v>16262</v>
      </c>
      <c r="B907" s="100" t="s">
        <v>16263</v>
      </c>
      <c r="C907" s="100" t="s">
        <v>6813</v>
      </c>
      <c r="D907" s="100" t="s">
        <v>8616</v>
      </c>
      <c r="E907" s="100" t="s">
        <v>107</v>
      </c>
      <c r="F907" s="277" t="s">
        <v>65</v>
      </c>
      <c r="G907" s="101">
        <v>6.8</v>
      </c>
      <c r="H907" s="101">
        <v>4.2</v>
      </c>
      <c r="I907" s="101">
        <v>5.0999999999999996</v>
      </c>
      <c r="J907" s="101">
        <v>3.4</v>
      </c>
      <c r="K907" s="101">
        <v>4.4000000000000004</v>
      </c>
      <c r="L907" s="278">
        <v>38452620</v>
      </c>
      <c r="M907" s="100" t="s">
        <v>66</v>
      </c>
      <c r="N907" s="100" t="s">
        <v>67</v>
      </c>
      <c r="O907" s="100" t="s">
        <v>6831</v>
      </c>
      <c r="P907" s="117"/>
      <c r="Q907" s="117"/>
    </row>
    <row r="908" spans="1:18">
      <c r="A908" s="100" t="s">
        <v>15339</v>
      </c>
      <c r="B908" s="100" t="s">
        <v>15340</v>
      </c>
      <c r="C908" s="100" t="s">
        <v>6011</v>
      </c>
      <c r="D908" s="100" t="s">
        <v>8580</v>
      </c>
      <c r="E908" s="100" t="s">
        <v>107</v>
      </c>
      <c r="F908" s="277" t="s">
        <v>65</v>
      </c>
      <c r="G908" s="101">
        <v>6.5</v>
      </c>
      <c r="H908" s="101">
        <v>7.4</v>
      </c>
      <c r="I908" s="101">
        <v>5.2</v>
      </c>
      <c r="J908" s="101">
        <v>3.9</v>
      </c>
      <c r="K908" s="101">
        <v>4.9000000000000004</v>
      </c>
      <c r="L908" s="278">
        <v>397428</v>
      </c>
      <c r="M908" s="100" t="s">
        <v>66</v>
      </c>
      <c r="N908" s="100" t="s">
        <v>67</v>
      </c>
      <c r="O908" s="100" t="s">
        <v>6057</v>
      </c>
      <c r="P908" s="116"/>
      <c r="Q908" s="117"/>
    </row>
    <row r="909" spans="1:18">
      <c r="A909" s="100" t="s">
        <v>16264</v>
      </c>
      <c r="B909" s="100" t="s">
        <v>16265</v>
      </c>
      <c r="C909" s="100" t="s">
        <v>9723</v>
      </c>
      <c r="D909" s="100" t="s">
        <v>63</v>
      </c>
      <c r="E909" s="100" t="s">
        <v>72</v>
      </c>
      <c r="F909" s="277" t="s">
        <v>65</v>
      </c>
      <c r="G909" s="101">
        <v>4.8</v>
      </c>
      <c r="H909" s="101">
        <v>5.5</v>
      </c>
      <c r="I909" s="101">
        <v>5.3</v>
      </c>
      <c r="J909" s="101">
        <v>5.8</v>
      </c>
      <c r="K909" s="101">
        <v>5.6</v>
      </c>
      <c r="L909" s="278">
        <v>119911</v>
      </c>
      <c r="M909" s="100" t="s">
        <v>66</v>
      </c>
      <c r="N909" s="100" t="s">
        <v>1281</v>
      </c>
      <c r="O909" s="100"/>
      <c r="P909" s="100"/>
      <c r="Q909" s="116"/>
    </row>
    <row r="910" spans="1:18">
      <c r="A910" s="100" t="s">
        <v>13115</v>
      </c>
      <c r="B910" s="100" t="s">
        <v>2027</v>
      </c>
      <c r="C910" s="100" t="s">
        <v>2028</v>
      </c>
      <c r="D910" s="100" t="s">
        <v>8544</v>
      </c>
      <c r="E910" s="100" t="s">
        <v>107</v>
      </c>
      <c r="F910" s="277" t="s">
        <v>65</v>
      </c>
      <c r="G910" s="101">
        <v>7</v>
      </c>
      <c r="H910" s="101">
        <v>8.3000000000000007</v>
      </c>
      <c r="I910" s="101">
        <v>6.3</v>
      </c>
      <c r="J910" s="101">
        <v>6.4</v>
      </c>
      <c r="K910" s="101">
        <v>6.4</v>
      </c>
      <c r="L910" s="278">
        <v>21681</v>
      </c>
      <c r="M910" s="100" t="s">
        <v>125</v>
      </c>
      <c r="N910" s="100" t="s">
        <v>67</v>
      </c>
      <c r="O910" s="100" t="s">
        <v>2017</v>
      </c>
      <c r="P910" s="100"/>
      <c r="Q910" s="117"/>
      <c r="R910" s="116"/>
    </row>
    <row r="911" spans="1:18">
      <c r="A911" s="100" t="s">
        <v>16266</v>
      </c>
      <c r="B911" s="100" t="s">
        <v>9725</v>
      </c>
      <c r="C911" s="100" t="s">
        <v>9726</v>
      </c>
      <c r="D911" s="100" t="s">
        <v>8545</v>
      </c>
      <c r="E911" s="100" t="s">
        <v>196</v>
      </c>
      <c r="F911" s="277" t="s">
        <v>95</v>
      </c>
      <c r="G911" s="101">
        <v>3.2</v>
      </c>
      <c r="H911" s="101">
        <v>4.9000000000000004</v>
      </c>
      <c r="I911" s="101">
        <v>4</v>
      </c>
      <c r="J911" s="101">
        <v>5.6</v>
      </c>
      <c r="K911" s="101">
        <v>4.7</v>
      </c>
      <c r="L911" s="278">
        <v>1065</v>
      </c>
      <c r="M911" s="100" t="s">
        <v>66</v>
      </c>
      <c r="N911" s="100" t="s">
        <v>190</v>
      </c>
      <c r="O911" s="100"/>
      <c r="P911" s="100"/>
      <c r="Q911" s="117"/>
    </row>
    <row r="912" spans="1:18">
      <c r="A912" s="100" t="s">
        <v>14141</v>
      </c>
      <c r="B912" s="100" t="s">
        <v>14142</v>
      </c>
      <c r="C912" s="100" t="s">
        <v>3829</v>
      </c>
      <c r="D912" s="100" t="s">
        <v>8569</v>
      </c>
      <c r="E912" s="100" t="s">
        <v>107</v>
      </c>
      <c r="F912" s="277" t="s">
        <v>65</v>
      </c>
      <c r="G912" s="101">
        <v>6.4</v>
      </c>
      <c r="H912" s="101">
        <v>6</v>
      </c>
      <c r="I912" s="101">
        <v>6.4</v>
      </c>
      <c r="J912" s="101">
        <v>2.5</v>
      </c>
      <c r="K912" s="101">
        <v>4.7</v>
      </c>
      <c r="L912" s="278">
        <v>1978194</v>
      </c>
      <c r="M912" s="100" t="s">
        <v>66</v>
      </c>
      <c r="N912" s="100" t="s">
        <v>264</v>
      </c>
      <c r="O912" s="100" t="s">
        <v>3806</v>
      </c>
      <c r="P912" s="100"/>
      <c r="Q912" s="117"/>
      <c r="R912" s="116"/>
    </row>
    <row r="913" spans="1:18">
      <c r="A913" s="100" t="s">
        <v>16267</v>
      </c>
      <c r="B913" s="100" t="s">
        <v>16268</v>
      </c>
      <c r="C913" s="100" t="s">
        <v>6817</v>
      </c>
      <c r="D913" s="100" t="s">
        <v>8544</v>
      </c>
      <c r="E913" s="100" t="s">
        <v>72</v>
      </c>
      <c r="F913" s="277" t="s">
        <v>95</v>
      </c>
      <c r="G913" s="101">
        <v>5.7</v>
      </c>
      <c r="H913" s="101">
        <v>8.8000000000000007</v>
      </c>
      <c r="I913" s="101">
        <v>6.4</v>
      </c>
      <c r="J913" s="101">
        <v>4.5999999999999996</v>
      </c>
      <c r="K913" s="101">
        <v>5.6</v>
      </c>
      <c r="L913" s="278">
        <v>101247</v>
      </c>
      <c r="M913" s="100" t="s">
        <v>66</v>
      </c>
      <c r="N913" s="100" t="s">
        <v>264</v>
      </c>
      <c r="O913" s="100" t="s">
        <v>6835</v>
      </c>
      <c r="P913" s="116"/>
      <c r="Q913" s="117"/>
    </row>
    <row r="914" spans="1:18">
      <c r="A914" s="100" t="s">
        <v>14143</v>
      </c>
      <c r="B914" s="100" t="s">
        <v>14144</v>
      </c>
      <c r="C914" s="100" t="s">
        <v>3833</v>
      </c>
      <c r="D914" s="100" t="s">
        <v>8564</v>
      </c>
      <c r="E914" s="100" t="s">
        <v>201</v>
      </c>
      <c r="F914" s="277" t="s">
        <v>65</v>
      </c>
      <c r="G914" s="101">
        <v>2.2999999999999998</v>
      </c>
      <c r="H914" s="101">
        <v>10</v>
      </c>
      <c r="I914" s="101">
        <v>4.3</v>
      </c>
      <c r="J914" s="101">
        <v>2.7</v>
      </c>
      <c r="K914" s="101">
        <v>3.8</v>
      </c>
      <c r="L914" s="278">
        <v>58543</v>
      </c>
      <c r="M914" s="100" t="s">
        <v>66</v>
      </c>
      <c r="N914" s="100" t="s">
        <v>67</v>
      </c>
      <c r="O914" s="100" t="s">
        <v>3810</v>
      </c>
      <c r="P914" s="100"/>
      <c r="Q914" s="117"/>
    </row>
    <row r="915" spans="1:18">
      <c r="A915" s="100" t="s">
        <v>12992</v>
      </c>
      <c r="B915" s="100" t="s">
        <v>12993</v>
      </c>
      <c r="C915" s="100" t="s">
        <v>1772</v>
      </c>
      <c r="D915" s="100" t="s">
        <v>8552</v>
      </c>
      <c r="E915" s="100" t="s">
        <v>107</v>
      </c>
      <c r="F915" s="277" t="s">
        <v>73</v>
      </c>
      <c r="G915" s="101">
        <v>7.1</v>
      </c>
      <c r="H915" s="101">
        <v>8.8000000000000007</v>
      </c>
      <c r="I915" s="101">
        <v>5</v>
      </c>
      <c r="J915" s="101">
        <v>2.7</v>
      </c>
      <c r="K915" s="101">
        <v>4.7</v>
      </c>
      <c r="L915" s="278">
        <v>405798</v>
      </c>
      <c r="M915" s="100" t="s">
        <v>66</v>
      </c>
      <c r="N915" s="100" t="s">
        <v>67</v>
      </c>
      <c r="O915" s="100" t="s">
        <v>1762</v>
      </c>
      <c r="P915" s="100"/>
      <c r="Q915" s="117"/>
    </row>
    <row r="916" spans="1:18">
      <c r="A916" s="100" t="s">
        <v>13011</v>
      </c>
      <c r="B916" s="100" t="s">
        <v>13012</v>
      </c>
      <c r="C916" s="100" t="s">
        <v>1819</v>
      </c>
      <c r="D916" s="100" t="s">
        <v>8540</v>
      </c>
      <c r="E916" s="100" t="s">
        <v>64</v>
      </c>
      <c r="F916" s="277" t="s">
        <v>65</v>
      </c>
      <c r="G916" s="101">
        <v>10</v>
      </c>
      <c r="H916" s="101">
        <v>10</v>
      </c>
      <c r="I916" s="101">
        <v>4.7</v>
      </c>
      <c r="J916" s="101">
        <v>7.6</v>
      </c>
      <c r="K916" s="101">
        <v>6.7</v>
      </c>
      <c r="L916" s="278">
        <v>8048</v>
      </c>
      <c r="M916" s="100" t="s">
        <v>66</v>
      </c>
      <c r="N916" s="100" t="s">
        <v>67</v>
      </c>
      <c r="O916" s="100" t="s">
        <v>1802</v>
      </c>
      <c r="P916" s="100"/>
      <c r="Q916" s="117"/>
    </row>
    <row r="917" spans="1:18">
      <c r="A917" s="100" t="s">
        <v>13039</v>
      </c>
      <c r="B917" s="100" t="s">
        <v>13041</v>
      </c>
      <c r="C917" s="100" t="s">
        <v>1876</v>
      </c>
      <c r="D917" s="100" t="s">
        <v>8616</v>
      </c>
      <c r="E917" s="100" t="s">
        <v>107</v>
      </c>
      <c r="F917" s="277" t="s">
        <v>73</v>
      </c>
      <c r="G917" s="101">
        <v>6.9</v>
      </c>
      <c r="H917" s="101">
        <v>6.4</v>
      </c>
      <c r="I917" s="101">
        <v>3.6</v>
      </c>
      <c r="J917" s="101">
        <v>5.9</v>
      </c>
      <c r="K917" s="101">
        <v>4.9000000000000004</v>
      </c>
      <c r="L917" s="278">
        <v>33549110</v>
      </c>
      <c r="M917" s="100" t="s">
        <v>66</v>
      </c>
      <c r="N917" s="100" t="s">
        <v>67</v>
      </c>
      <c r="O917" s="100" t="s">
        <v>13042</v>
      </c>
      <c r="P917" s="116"/>
      <c r="Q917" s="116"/>
    </row>
    <row r="918" spans="1:18">
      <c r="A918" s="100" t="s">
        <v>13004</v>
      </c>
      <c r="B918" s="100" t="s">
        <v>1800</v>
      </c>
      <c r="C918" s="100" t="s">
        <v>1801</v>
      </c>
      <c r="D918" s="100" t="s">
        <v>8591</v>
      </c>
      <c r="E918" s="100" t="s">
        <v>94</v>
      </c>
      <c r="F918" s="277" t="s">
        <v>65</v>
      </c>
      <c r="G918" s="101">
        <v>8.5</v>
      </c>
      <c r="H918" s="101">
        <v>9.4</v>
      </c>
      <c r="I918" s="101">
        <v>3.8</v>
      </c>
      <c r="J918" s="101">
        <v>2.9</v>
      </c>
      <c r="K918" s="101">
        <v>5</v>
      </c>
      <c r="L918" s="278">
        <v>6590000</v>
      </c>
      <c r="M918" s="100" t="s">
        <v>66</v>
      </c>
      <c r="N918" s="100" t="s">
        <v>67</v>
      </c>
      <c r="O918" s="100" t="s">
        <v>1901</v>
      </c>
      <c r="P918" s="116"/>
      <c r="Q918" s="116"/>
    </row>
    <row r="919" spans="1:18">
      <c r="A919" s="100" t="s">
        <v>13005</v>
      </c>
      <c r="B919" s="100" t="s">
        <v>1804</v>
      </c>
      <c r="C919" s="100" t="s">
        <v>1805</v>
      </c>
      <c r="D919" s="100" t="s">
        <v>8535</v>
      </c>
      <c r="E919" s="100" t="s">
        <v>72</v>
      </c>
      <c r="F919" s="277" t="s">
        <v>65</v>
      </c>
      <c r="G919" s="101">
        <v>5.3</v>
      </c>
      <c r="H919" s="101">
        <v>10</v>
      </c>
      <c r="I919" s="101">
        <v>5.8</v>
      </c>
      <c r="J919" s="101">
        <v>3.4</v>
      </c>
      <c r="K919" s="101">
        <v>5.0999999999999996</v>
      </c>
      <c r="L919" s="278">
        <v>3697294</v>
      </c>
      <c r="M919" s="100" t="s">
        <v>66</v>
      </c>
      <c r="N919" s="100" t="s">
        <v>67</v>
      </c>
      <c r="O919" s="100" t="s">
        <v>1790</v>
      </c>
      <c r="P919" s="116"/>
      <c r="Q919" s="116"/>
    </row>
    <row r="920" spans="1:18">
      <c r="A920" s="100" t="s">
        <v>13048</v>
      </c>
      <c r="B920" s="100" t="s">
        <v>1895</v>
      </c>
      <c r="C920" s="100" t="s">
        <v>1896</v>
      </c>
      <c r="D920" s="100" t="s">
        <v>8548</v>
      </c>
      <c r="E920" s="100" t="s">
        <v>94</v>
      </c>
      <c r="F920" s="277" t="s">
        <v>65</v>
      </c>
      <c r="G920" s="101">
        <v>7.3</v>
      </c>
      <c r="H920" s="101">
        <v>3.9</v>
      </c>
      <c r="I920" s="101">
        <v>6.6</v>
      </c>
      <c r="J920" s="101">
        <v>7.5</v>
      </c>
      <c r="K920" s="101">
        <v>6.3</v>
      </c>
      <c r="L920" s="278">
        <v>344009</v>
      </c>
      <c r="M920" s="100" t="s">
        <v>66</v>
      </c>
      <c r="N920" s="100" t="s">
        <v>67</v>
      </c>
      <c r="O920" s="100" t="s">
        <v>1897</v>
      </c>
      <c r="P920" s="100"/>
      <c r="Q920" s="116"/>
      <c r="R920" s="116"/>
    </row>
    <row r="921" spans="1:18">
      <c r="A921" s="100" t="s">
        <v>18560</v>
      </c>
      <c r="B921" s="100" t="s">
        <v>18561</v>
      </c>
      <c r="C921" s="100" t="s">
        <v>12096</v>
      </c>
      <c r="D921" s="100"/>
      <c r="E921" s="100"/>
      <c r="F921" s="277"/>
      <c r="G921" s="101"/>
      <c r="H921" s="101"/>
      <c r="I921" s="101"/>
      <c r="J921" s="101"/>
      <c r="K921" s="101"/>
      <c r="L921" s="278"/>
      <c r="M921" s="100"/>
      <c r="N921" s="100"/>
      <c r="O921" s="100"/>
      <c r="P921" s="116"/>
      <c r="Q921" s="116"/>
    </row>
    <row r="922" spans="1:18">
      <c r="A922" s="100" t="s">
        <v>16269</v>
      </c>
      <c r="B922" s="100" t="s">
        <v>16270</v>
      </c>
      <c r="C922" s="100" t="s">
        <v>6820</v>
      </c>
      <c r="D922" s="100" t="s">
        <v>8544</v>
      </c>
      <c r="E922" s="100" t="s">
        <v>107</v>
      </c>
      <c r="F922" s="277" t="s">
        <v>73</v>
      </c>
      <c r="G922" s="101">
        <v>7</v>
      </c>
      <c r="H922" s="101">
        <v>6.3</v>
      </c>
      <c r="I922" s="101">
        <v>6.7</v>
      </c>
      <c r="J922" s="101">
        <v>6</v>
      </c>
      <c r="K922" s="101">
        <v>6.4</v>
      </c>
      <c r="L922" s="278">
        <v>27626</v>
      </c>
      <c r="M922" s="100" t="s">
        <v>66</v>
      </c>
      <c r="N922" s="100" t="s">
        <v>190</v>
      </c>
      <c r="O922" s="100" t="s">
        <v>6838</v>
      </c>
      <c r="P922" s="116"/>
      <c r="Q922" s="116"/>
    </row>
    <row r="923" spans="1:18">
      <c r="A923" s="100" t="s">
        <v>12220</v>
      </c>
      <c r="B923" s="100" t="s">
        <v>12221</v>
      </c>
      <c r="C923" s="100" t="s">
        <v>385</v>
      </c>
      <c r="D923" s="100" t="s">
        <v>8548</v>
      </c>
      <c r="E923" s="100" t="s">
        <v>64</v>
      </c>
      <c r="F923" s="277" t="s">
        <v>65</v>
      </c>
      <c r="G923" s="101">
        <v>9.1999999999999993</v>
      </c>
      <c r="H923" s="101">
        <v>6.5</v>
      </c>
      <c r="I923" s="101">
        <v>6.8</v>
      </c>
      <c r="J923" s="101">
        <v>6.5</v>
      </c>
      <c r="K923" s="101">
        <v>6.6</v>
      </c>
      <c r="L923" s="278">
        <v>135132</v>
      </c>
      <c r="M923" s="100" t="s">
        <v>125</v>
      </c>
      <c r="N923" s="100" t="s">
        <v>67</v>
      </c>
      <c r="O923" s="100" t="s">
        <v>6842</v>
      </c>
      <c r="P923" s="100"/>
      <c r="Q923" s="116"/>
    </row>
    <row r="924" spans="1:18">
      <c r="A924" s="100" t="s">
        <v>13326</v>
      </c>
      <c r="B924" s="100" t="s">
        <v>13327</v>
      </c>
      <c r="C924" s="100" t="s">
        <v>2412</v>
      </c>
      <c r="D924" s="100" t="s">
        <v>8558</v>
      </c>
      <c r="E924" s="100" t="s">
        <v>64</v>
      </c>
      <c r="F924" s="277" t="s">
        <v>65</v>
      </c>
      <c r="G924" s="101">
        <v>10</v>
      </c>
      <c r="H924" s="101">
        <v>7.7</v>
      </c>
      <c r="I924" s="101">
        <v>8.5</v>
      </c>
      <c r="J924" s="101">
        <v>6.3</v>
      </c>
      <c r="K924" s="101">
        <v>7.5</v>
      </c>
      <c r="L924" s="278">
        <v>710986</v>
      </c>
      <c r="M924" s="100" t="s">
        <v>125</v>
      </c>
      <c r="N924" s="100" t="s">
        <v>67</v>
      </c>
      <c r="O924" s="100" t="s">
        <v>2395</v>
      </c>
      <c r="P924" s="100"/>
      <c r="Q924" s="117"/>
    </row>
    <row r="925" spans="1:18">
      <c r="A925" s="100" t="s">
        <v>14854</v>
      </c>
      <c r="B925" s="100" t="s">
        <v>14855</v>
      </c>
      <c r="C925" s="100" t="s">
        <v>5212</v>
      </c>
      <c r="D925" s="100" t="s">
        <v>8537</v>
      </c>
      <c r="E925" s="100" t="s">
        <v>72</v>
      </c>
      <c r="F925" s="277" t="s">
        <v>73</v>
      </c>
      <c r="G925" s="101">
        <v>4.8</v>
      </c>
      <c r="H925" s="101">
        <v>6.5</v>
      </c>
      <c r="I925" s="101">
        <v>2.9</v>
      </c>
      <c r="J925" s="101">
        <v>6.2</v>
      </c>
      <c r="K925" s="101">
        <v>5.8</v>
      </c>
      <c r="L925" s="278">
        <v>70767</v>
      </c>
      <c r="M925" s="100" t="s">
        <v>66</v>
      </c>
      <c r="N925" s="100" t="s">
        <v>190</v>
      </c>
      <c r="O925" s="100" t="s">
        <v>5232</v>
      </c>
      <c r="P925" s="100"/>
      <c r="Q925" s="117"/>
    </row>
    <row r="926" spans="1:18">
      <c r="A926" s="100" t="s">
        <v>16271</v>
      </c>
      <c r="B926" s="100" t="s">
        <v>16272</v>
      </c>
      <c r="C926" s="100" t="s">
        <v>9729</v>
      </c>
      <c r="D926" s="100" t="s">
        <v>8550</v>
      </c>
      <c r="E926" s="100" t="s">
        <v>72</v>
      </c>
      <c r="F926" s="277" t="s">
        <v>73</v>
      </c>
      <c r="G926" s="101">
        <v>5.3</v>
      </c>
      <c r="H926" s="101">
        <v>6.7</v>
      </c>
      <c r="I926" s="101">
        <v>3.9</v>
      </c>
      <c r="J926" s="101">
        <v>6.4</v>
      </c>
      <c r="K926" s="101">
        <v>5.0999999999999996</v>
      </c>
      <c r="L926" s="278">
        <v>520</v>
      </c>
      <c r="M926" s="100" t="s">
        <v>66</v>
      </c>
      <c r="N926" s="100" t="s">
        <v>190</v>
      </c>
      <c r="O926" s="100"/>
      <c r="P926" s="100"/>
      <c r="Q926" s="117"/>
    </row>
    <row r="927" spans="1:18">
      <c r="A927" s="100" t="s">
        <v>16275</v>
      </c>
      <c r="B927" s="100" t="s">
        <v>16276</v>
      </c>
      <c r="C927" s="100" t="s">
        <v>9733</v>
      </c>
      <c r="D927" s="100" t="s">
        <v>8556</v>
      </c>
      <c r="E927" s="100" t="s">
        <v>201</v>
      </c>
      <c r="F927" s="277" t="s">
        <v>65</v>
      </c>
      <c r="G927" s="101">
        <v>2.8</v>
      </c>
      <c r="H927" s="101">
        <v>1.7</v>
      </c>
      <c r="I927" s="101">
        <v>3.4</v>
      </c>
      <c r="J927" s="101">
        <v>4.5</v>
      </c>
      <c r="K927" s="101">
        <v>3</v>
      </c>
      <c r="L927" s="278">
        <v>1681787</v>
      </c>
      <c r="M927" s="100" t="s">
        <v>66</v>
      </c>
      <c r="N927" s="100" t="s">
        <v>543</v>
      </c>
      <c r="O927" s="100" t="s">
        <v>9734</v>
      </c>
      <c r="P927" s="100"/>
      <c r="Q927" s="117"/>
    </row>
    <row r="928" spans="1:18">
      <c r="A928" s="100" t="s">
        <v>16273</v>
      </c>
      <c r="B928" s="100" t="s">
        <v>16274</v>
      </c>
      <c r="C928" s="100" t="s">
        <v>9730</v>
      </c>
      <c r="D928" s="100" t="s">
        <v>8548</v>
      </c>
      <c r="E928" s="100" t="s">
        <v>72</v>
      </c>
      <c r="F928" s="277" t="s">
        <v>65</v>
      </c>
      <c r="G928" s="101">
        <v>4.3</v>
      </c>
      <c r="H928" s="101">
        <v>7.1</v>
      </c>
      <c r="I928" s="101">
        <v>3.6</v>
      </c>
      <c r="J928" s="101">
        <v>3.7</v>
      </c>
      <c r="K928" s="101">
        <v>4.7</v>
      </c>
      <c r="L928" s="278">
        <v>76304</v>
      </c>
      <c r="M928" s="100" t="s">
        <v>66</v>
      </c>
      <c r="N928" s="100" t="s">
        <v>264</v>
      </c>
      <c r="O928" s="100"/>
      <c r="P928" s="100"/>
      <c r="Q928" s="117"/>
    </row>
    <row r="929" spans="1:18">
      <c r="A929" s="100" t="s">
        <v>13805</v>
      </c>
      <c r="B929" s="100" t="s">
        <v>13806</v>
      </c>
      <c r="C929" s="100" t="s">
        <v>3174</v>
      </c>
      <c r="D929" s="100" t="s">
        <v>8544</v>
      </c>
      <c r="E929" s="100" t="s">
        <v>107</v>
      </c>
      <c r="F929" s="277" t="s">
        <v>65</v>
      </c>
      <c r="G929" s="101">
        <v>6.7</v>
      </c>
      <c r="H929" s="101">
        <v>9.8000000000000007</v>
      </c>
      <c r="I929" s="101">
        <v>5.9</v>
      </c>
      <c r="J929" s="101">
        <v>5.6</v>
      </c>
      <c r="K929" s="101">
        <v>6</v>
      </c>
      <c r="L929" s="278">
        <v>12155</v>
      </c>
      <c r="M929" s="100" t="s">
        <v>66</v>
      </c>
      <c r="N929" s="100" t="s">
        <v>67</v>
      </c>
      <c r="O929" s="100" t="s">
        <v>3152</v>
      </c>
      <c r="P929" s="100"/>
      <c r="Q929" s="117"/>
    </row>
    <row r="930" spans="1:18">
      <c r="A930" s="100" t="s">
        <v>16277</v>
      </c>
      <c r="B930" s="100" t="s">
        <v>16278</v>
      </c>
      <c r="C930" s="100" t="s">
        <v>9737</v>
      </c>
      <c r="D930" s="100" t="s">
        <v>8545</v>
      </c>
      <c r="E930" s="100" t="s">
        <v>72</v>
      </c>
      <c r="F930" s="277" t="s">
        <v>65</v>
      </c>
      <c r="G930" s="101">
        <v>4.4000000000000004</v>
      </c>
      <c r="H930" s="101">
        <v>6.4</v>
      </c>
      <c r="I930" s="101">
        <v>3.8</v>
      </c>
      <c r="J930" s="101">
        <v>5.0999999999999996</v>
      </c>
      <c r="K930" s="101">
        <v>4.5</v>
      </c>
      <c r="L930" s="278">
        <v>549</v>
      </c>
      <c r="M930" s="100" t="s">
        <v>66</v>
      </c>
      <c r="N930" s="100" t="s">
        <v>103</v>
      </c>
      <c r="O930" s="100"/>
      <c r="P930" s="100"/>
      <c r="Q930" s="117"/>
    </row>
    <row r="931" spans="1:18">
      <c r="A931" s="100" t="s">
        <v>14846</v>
      </c>
      <c r="B931" s="100" t="s">
        <v>14847</v>
      </c>
      <c r="C931" s="100" t="s">
        <v>5196</v>
      </c>
      <c r="D931" s="100" t="s">
        <v>8535</v>
      </c>
      <c r="E931" s="100" t="s">
        <v>107</v>
      </c>
      <c r="F931" s="277" t="s">
        <v>65</v>
      </c>
      <c r="G931" s="101">
        <v>6.2</v>
      </c>
      <c r="H931" s="101">
        <v>9.5</v>
      </c>
      <c r="I931" s="101">
        <v>6.6</v>
      </c>
      <c r="J931" s="101">
        <v>3.6</v>
      </c>
      <c r="K931" s="101">
        <v>5.6</v>
      </c>
      <c r="L931" s="278">
        <v>173547</v>
      </c>
      <c r="M931" s="100" t="s">
        <v>66</v>
      </c>
      <c r="N931" s="100" t="s">
        <v>67</v>
      </c>
      <c r="O931" s="100" t="s">
        <v>5217</v>
      </c>
      <c r="P931" s="100"/>
      <c r="Q931" s="117"/>
    </row>
    <row r="932" spans="1:18">
      <c r="A932" s="100" t="s">
        <v>16279</v>
      </c>
      <c r="B932" s="100" t="s">
        <v>16280</v>
      </c>
      <c r="C932" s="100" t="s">
        <v>6822</v>
      </c>
      <c r="D932" s="100" t="s">
        <v>8541</v>
      </c>
      <c r="E932" s="100" t="s">
        <v>196</v>
      </c>
      <c r="F932" s="277" t="s">
        <v>65</v>
      </c>
      <c r="G932" s="101">
        <v>4.0999999999999996</v>
      </c>
      <c r="H932" s="101">
        <v>9.8000000000000007</v>
      </c>
      <c r="I932" s="101">
        <v>4</v>
      </c>
      <c r="J932" s="101">
        <v>4.2</v>
      </c>
      <c r="K932" s="101">
        <v>4.4000000000000004</v>
      </c>
      <c r="L932" s="278">
        <v>2507130</v>
      </c>
      <c r="M932" s="100" t="s">
        <v>66</v>
      </c>
      <c r="N932" s="100" t="s">
        <v>67</v>
      </c>
      <c r="O932" s="100" t="s">
        <v>6846</v>
      </c>
      <c r="P932" s="100"/>
      <c r="Q932" s="117"/>
    </row>
    <row r="933" spans="1:18">
      <c r="A933" s="100" t="s">
        <v>16281</v>
      </c>
      <c r="B933" s="100" t="s">
        <v>16282</v>
      </c>
      <c r="C933" s="100" t="s">
        <v>9740</v>
      </c>
      <c r="D933" s="100" t="s">
        <v>8541</v>
      </c>
      <c r="E933" s="100" t="s">
        <v>201</v>
      </c>
      <c r="F933" s="277" t="s">
        <v>65</v>
      </c>
      <c r="G933" s="101">
        <v>1.5</v>
      </c>
      <c r="H933" s="101">
        <v>3.6</v>
      </c>
      <c r="I933" s="101">
        <v>2.4</v>
      </c>
      <c r="J933" s="101">
        <v>4.5999999999999996</v>
      </c>
      <c r="K933" s="101">
        <v>3.4</v>
      </c>
      <c r="L933" s="278">
        <v>1014</v>
      </c>
      <c r="M933" s="100" t="s">
        <v>66</v>
      </c>
      <c r="N933" s="100" t="s">
        <v>103</v>
      </c>
      <c r="O933" s="100"/>
      <c r="P933" s="100"/>
      <c r="Q933" s="117"/>
    </row>
    <row r="934" spans="1:18">
      <c r="A934" s="100" t="s">
        <v>16283</v>
      </c>
      <c r="B934" s="100" t="s">
        <v>16284</v>
      </c>
      <c r="C934" s="100" t="s">
        <v>9743</v>
      </c>
      <c r="D934" s="100" t="s">
        <v>8573</v>
      </c>
      <c r="E934" s="100" t="s">
        <v>107</v>
      </c>
      <c r="F934" s="277" t="s">
        <v>65</v>
      </c>
      <c r="G934" s="101">
        <v>6.8</v>
      </c>
      <c r="H934" s="101">
        <v>4.8</v>
      </c>
      <c r="I934" s="101">
        <v>5.5</v>
      </c>
      <c r="J934" s="101">
        <v>4.0999999999999996</v>
      </c>
      <c r="K934" s="101">
        <v>4.9000000000000004</v>
      </c>
      <c r="L934" s="278">
        <v>29198</v>
      </c>
      <c r="M934" s="100" t="s">
        <v>66</v>
      </c>
      <c r="N934" s="100" t="s">
        <v>103</v>
      </c>
      <c r="O934" s="100"/>
      <c r="P934" s="116"/>
      <c r="Q934" s="117"/>
    </row>
    <row r="935" spans="1:18">
      <c r="A935" s="100" t="s">
        <v>15018</v>
      </c>
      <c r="B935" s="100" t="s">
        <v>15019</v>
      </c>
      <c r="C935" s="100" t="s">
        <v>5475</v>
      </c>
      <c r="D935" s="100" t="s">
        <v>8560</v>
      </c>
      <c r="E935" s="100" t="s">
        <v>201</v>
      </c>
      <c r="F935" s="277" t="s">
        <v>65</v>
      </c>
      <c r="G935" s="101">
        <v>2.6</v>
      </c>
      <c r="H935" s="101">
        <v>1.6</v>
      </c>
      <c r="I935" s="101">
        <v>3.6</v>
      </c>
      <c r="J935" s="101">
        <v>5.5</v>
      </c>
      <c r="K935" s="101">
        <v>3.9</v>
      </c>
      <c r="L935" s="278">
        <v>100470</v>
      </c>
      <c r="M935" s="100" t="s">
        <v>66</v>
      </c>
      <c r="N935" s="100" t="s">
        <v>103</v>
      </c>
      <c r="O935" s="100" t="s">
        <v>5500</v>
      </c>
      <c r="P935" s="100"/>
      <c r="Q935" s="117"/>
    </row>
    <row r="936" spans="1:18">
      <c r="A936" s="100" t="s">
        <v>13499</v>
      </c>
      <c r="B936" s="100" t="s">
        <v>13500</v>
      </c>
      <c r="C936" s="100" t="s">
        <v>2685</v>
      </c>
      <c r="D936" s="100" t="s">
        <v>8549</v>
      </c>
      <c r="E936" s="100" t="s">
        <v>107</v>
      </c>
      <c r="F936" s="277" t="s">
        <v>65</v>
      </c>
      <c r="G936" s="101">
        <v>7</v>
      </c>
      <c r="H936" s="101">
        <v>1.7</v>
      </c>
      <c r="I936" s="101">
        <v>4.8</v>
      </c>
      <c r="J936" s="101">
        <v>8</v>
      </c>
      <c r="K936" s="101">
        <v>5.3</v>
      </c>
      <c r="L936" s="278">
        <v>13932</v>
      </c>
      <c r="M936" s="100" t="s">
        <v>66</v>
      </c>
      <c r="N936" s="100" t="s">
        <v>67</v>
      </c>
      <c r="O936" s="100" t="s">
        <v>2669</v>
      </c>
      <c r="P936" s="100"/>
      <c r="Q936" s="117"/>
    </row>
    <row r="937" spans="1:18">
      <c r="A937" s="100" t="s">
        <v>14139</v>
      </c>
      <c r="B937" s="100" t="s">
        <v>14140</v>
      </c>
      <c r="C937" s="100" t="s">
        <v>3825</v>
      </c>
      <c r="D937" s="100" t="s">
        <v>8566</v>
      </c>
      <c r="E937" s="100" t="s">
        <v>196</v>
      </c>
      <c r="F937" s="277" t="s">
        <v>95</v>
      </c>
      <c r="G937" s="101">
        <v>4.2</v>
      </c>
      <c r="H937" s="101">
        <v>4.0999999999999996</v>
      </c>
      <c r="I937" s="101">
        <v>7.8</v>
      </c>
      <c r="J937" s="101">
        <v>3.7</v>
      </c>
      <c r="K937" s="101">
        <v>5</v>
      </c>
      <c r="L937" s="278">
        <v>48865</v>
      </c>
      <c r="M937" s="100" t="s">
        <v>66</v>
      </c>
      <c r="N937" s="100" t="s">
        <v>67</v>
      </c>
      <c r="O937" s="100" t="s">
        <v>3802</v>
      </c>
      <c r="P937" s="100"/>
      <c r="Q937" s="117"/>
    </row>
    <row r="938" spans="1:18">
      <c r="A938" s="100" t="s">
        <v>16288</v>
      </c>
      <c r="B938" s="100" t="s">
        <v>16289</v>
      </c>
      <c r="C938" s="100" t="s">
        <v>6830</v>
      </c>
      <c r="D938" s="100" t="s">
        <v>8659</v>
      </c>
      <c r="E938" s="100" t="s">
        <v>196</v>
      </c>
      <c r="F938" s="277" t="s">
        <v>65</v>
      </c>
      <c r="G938" s="101">
        <v>4.2</v>
      </c>
      <c r="H938" s="101">
        <v>8</v>
      </c>
      <c r="I938" s="101">
        <v>3.9</v>
      </c>
      <c r="J938" s="101">
        <v>6.2</v>
      </c>
      <c r="K938" s="101">
        <v>4.9000000000000004</v>
      </c>
      <c r="L938" s="278">
        <v>43467</v>
      </c>
      <c r="M938" s="100" t="s">
        <v>66</v>
      </c>
      <c r="N938" s="100" t="s">
        <v>103</v>
      </c>
      <c r="O938" s="100" t="s">
        <v>6853</v>
      </c>
      <c r="P938" s="100"/>
      <c r="Q938" s="117"/>
    </row>
    <row r="939" spans="1:18">
      <c r="A939" s="100" t="s">
        <v>18593</v>
      </c>
      <c r="B939" s="100" t="s">
        <v>18594</v>
      </c>
      <c r="C939" s="100" t="s">
        <v>8442</v>
      </c>
      <c r="D939" s="100" t="s">
        <v>8551</v>
      </c>
      <c r="E939" s="100" t="s">
        <v>196</v>
      </c>
      <c r="F939" s="277" t="s">
        <v>73</v>
      </c>
      <c r="G939" s="101">
        <v>3.4</v>
      </c>
      <c r="H939" s="101">
        <v>7.8</v>
      </c>
      <c r="I939" s="101">
        <v>4.0999999999999996</v>
      </c>
      <c r="J939" s="101">
        <v>4.5</v>
      </c>
      <c r="K939" s="101">
        <v>4.4000000000000004</v>
      </c>
      <c r="L939" s="278">
        <v>35531</v>
      </c>
      <c r="M939" s="100" t="s">
        <v>66</v>
      </c>
      <c r="N939" s="100" t="s">
        <v>67</v>
      </c>
      <c r="O939" s="100" t="s">
        <v>8435</v>
      </c>
      <c r="P939" s="100"/>
      <c r="Q939" s="117"/>
    </row>
    <row r="940" spans="1:18">
      <c r="A940" s="100" t="s">
        <v>16290</v>
      </c>
      <c r="B940" s="100" t="s">
        <v>16291</v>
      </c>
      <c r="C940" s="100" t="s">
        <v>6834</v>
      </c>
      <c r="D940" s="100" t="s">
        <v>8564</v>
      </c>
      <c r="E940" s="100" t="s">
        <v>72</v>
      </c>
      <c r="F940" s="277" t="s">
        <v>65</v>
      </c>
      <c r="G940" s="101">
        <v>4.7</v>
      </c>
      <c r="H940" s="101">
        <v>7</v>
      </c>
      <c r="I940" s="101">
        <v>6.7</v>
      </c>
      <c r="J940" s="101">
        <v>2.7</v>
      </c>
      <c r="K940" s="101">
        <v>4.7</v>
      </c>
      <c r="L940" s="278">
        <v>96527</v>
      </c>
      <c r="M940" s="100" t="s">
        <v>66</v>
      </c>
      <c r="N940" s="100" t="s">
        <v>103</v>
      </c>
      <c r="O940" s="100" t="s">
        <v>6857</v>
      </c>
      <c r="P940" s="100"/>
      <c r="Q940" s="117"/>
    </row>
    <row r="941" spans="1:18">
      <c r="A941" s="100" t="s">
        <v>16292</v>
      </c>
      <c r="B941" s="100" t="s">
        <v>16291</v>
      </c>
      <c r="C941" s="100" t="s">
        <v>6837</v>
      </c>
      <c r="D941" s="100" t="s">
        <v>8564</v>
      </c>
      <c r="E941" s="100" t="s">
        <v>72</v>
      </c>
      <c r="F941" s="277" t="s">
        <v>65</v>
      </c>
      <c r="G941" s="101">
        <v>4.7</v>
      </c>
      <c r="H941" s="101">
        <v>7</v>
      </c>
      <c r="I941" s="101">
        <v>6.7</v>
      </c>
      <c r="J941" s="101">
        <v>2.7</v>
      </c>
      <c r="K941" s="101">
        <v>4.7</v>
      </c>
      <c r="L941" s="278">
        <v>96527</v>
      </c>
      <c r="M941" s="100" t="s">
        <v>66</v>
      </c>
      <c r="N941" s="100" t="s">
        <v>103</v>
      </c>
      <c r="O941" s="100" t="s">
        <v>6857</v>
      </c>
      <c r="P941" s="100"/>
      <c r="Q941" s="117"/>
      <c r="R941" s="116"/>
    </row>
    <row r="942" spans="1:18">
      <c r="A942" s="100" t="s">
        <v>16293</v>
      </c>
      <c r="B942" s="100" t="s">
        <v>16294</v>
      </c>
      <c r="C942" s="100" t="s">
        <v>6841</v>
      </c>
      <c r="D942" s="100" t="s">
        <v>8564</v>
      </c>
      <c r="E942" s="100" t="s">
        <v>285</v>
      </c>
      <c r="F942" s="277" t="s">
        <v>65</v>
      </c>
      <c r="G942" s="101">
        <v>0.5</v>
      </c>
      <c r="H942" s="101">
        <v>7.8</v>
      </c>
      <c r="I942" s="101">
        <v>4.0999999999999996</v>
      </c>
      <c r="J942" s="101">
        <v>1.2</v>
      </c>
      <c r="K942" s="101">
        <v>2.8</v>
      </c>
      <c r="L942" s="278">
        <v>232386</v>
      </c>
      <c r="M942" s="100" t="s">
        <v>66</v>
      </c>
      <c r="N942" s="100" t="s">
        <v>103</v>
      </c>
      <c r="O942" s="100" t="s">
        <v>6864</v>
      </c>
      <c r="P942" s="100"/>
      <c r="Q942" s="117"/>
    </row>
    <row r="943" spans="1:18">
      <c r="A943" s="100" t="s">
        <v>14949</v>
      </c>
      <c r="B943" s="100" t="s">
        <v>5344</v>
      </c>
      <c r="C943" s="100" t="s">
        <v>5345</v>
      </c>
      <c r="D943" s="100" t="s">
        <v>8536</v>
      </c>
      <c r="E943" s="100" t="s">
        <v>94</v>
      </c>
      <c r="F943" s="277" t="s">
        <v>73</v>
      </c>
      <c r="G943" s="101">
        <v>7.5</v>
      </c>
      <c r="H943" s="101">
        <v>7.4</v>
      </c>
      <c r="I943" s="101">
        <v>4.4000000000000004</v>
      </c>
      <c r="J943" s="101">
        <v>6.4</v>
      </c>
      <c r="K943" s="101">
        <v>5.5</v>
      </c>
      <c r="L943" s="278">
        <v>3793</v>
      </c>
      <c r="M943" s="100" t="s">
        <v>66</v>
      </c>
      <c r="N943" s="100" t="s">
        <v>67</v>
      </c>
      <c r="O943" s="100" t="s">
        <v>5369</v>
      </c>
      <c r="P943" s="116"/>
      <c r="Q943" s="116"/>
    </row>
    <row r="944" spans="1:18">
      <c r="A944" s="100" t="s">
        <v>16295</v>
      </c>
      <c r="B944" s="100" t="s">
        <v>16296</v>
      </c>
      <c r="C944" s="100" t="s">
        <v>6845</v>
      </c>
      <c r="D944" s="100" t="s">
        <v>8541</v>
      </c>
      <c r="E944" s="100" t="s">
        <v>72</v>
      </c>
      <c r="F944" s="277" t="s">
        <v>65</v>
      </c>
      <c r="G944" s="101">
        <v>5</v>
      </c>
      <c r="H944" s="101">
        <v>4.0999999999999996</v>
      </c>
      <c r="I944" s="101">
        <v>4.2</v>
      </c>
      <c r="J944" s="101">
        <v>5.2</v>
      </c>
      <c r="K944" s="101">
        <v>4.5999999999999996</v>
      </c>
      <c r="L944" s="278">
        <v>12353</v>
      </c>
      <c r="M944" s="100" t="s">
        <v>66</v>
      </c>
      <c r="N944" s="100" t="s">
        <v>247</v>
      </c>
      <c r="O944" s="100" t="s">
        <v>6868</v>
      </c>
      <c r="P944" s="100"/>
      <c r="Q944" s="117"/>
      <c r="R944" s="117"/>
    </row>
    <row r="945" spans="1:18">
      <c r="A945" s="100" t="s">
        <v>16297</v>
      </c>
      <c r="B945" s="100" t="s">
        <v>16298</v>
      </c>
      <c r="C945" s="100" t="s">
        <v>9746</v>
      </c>
      <c r="D945" s="100" t="s">
        <v>8580</v>
      </c>
      <c r="E945" s="100" t="s">
        <v>107</v>
      </c>
      <c r="F945" s="277" t="s">
        <v>65</v>
      </c>
      <c r="G945" s="101">
        <v>5.8</v>
      </c>
      <c r="H945" s="101">
        <v>3.8</v>
      </c>
      <c r="I945" s="101">
        <v>4.8</v>
      </c>
      <c r="J945" s="101">
        <v>4.9000000000000004</v>
      </c>
      <c r="K945" s="101">
        <v>4.7</v>
      </c>
      <c r="L945" s="278">
        <v>4831</v>
      </c>
      <c r="M945" s="100" t="s">
        <v>66</v>
      </c>
      <c r="N945" s="100" t="s">
        <v>67</v>
      </c>
      <c r="O945" s="100"/>
      <c r="P945" s="100"/>
      <c r="Q945" s="117"/>
    </row>
    <row r="946" spans="1:18">
      <c r="A946" s="100" t="s">
        <v>16299</v>
      </c>
      <c r="B946" s="100" t="s">
        <v>16300</v>
      </c>
      <c r="C946" s="100" t="s">
        <v>6849</v>
      </c>
      <c r="D946" s="100" t="s">
        <v>8559</v>
      </c>
      <c r="E946" s="100" t="s">
        <v>201</v>
      </c>
      <c r="F946" s="277" t="s">
        <v>65</v>
      </c>
      <c r="G946" s="101">
        <v>2.4</v>
      </c>
      <c r="H946" s="101">
        <v>1.4</v>
      </c>
      <c r="I946" s="101">
        <v>3.3</v>
      </c>
      <c r="J946" s="101">
        <v>6.5</v>
      </c>
      <c r="K946" s="101">
        <v>4.0999999999999996</v>
      </c>
      <c r="L946" s="278">
        <v>829627</v>
      </c>
      <c r="M946" s="100" t="s">
        <v>66</v>
      </c>
      <c r="N946" s="100" t="s">
        <v>103</v>
      </c>
      <c r="O946" s="100" t="s">
        <v>6872</v>
      </c>
      <c r="P946" s="100"/>
      <c r="Q946" s="117"/>
    </row>
    <row r="947" spans="1:18">
      <c r="A947" s="100" t="s">
        <v>16301</v>
      </c>
      <c r="B947" s="100" t="s">
        <v>16302</v>
      </c>
      <c r="C947" s="100" t="s">
        <v>6852</v>
      </c>
      <c r="D947" s="100" t="s">
        <v>8559</v>
      </c>
      <c r="E947" s="100" t="s">
        <v>196</v>
      </c>
      <c r="F947" s="277" t="s">
        <v>73</v>
      </c>
      <c r="G947" s="101">
        <v>3.9</v>
      </c>
      <c r="H947" s="101">
        <v>3.4</v>
      </c>
      <c r="I947" s="101">
        <v>4.3</v>
      </c>
      <c r="J947" s="101">
        <v>4.9000000000000004</v>
      </c>
      <c r="K947" s="101">
        <v>4.3</v>
      </c>
      <c r="L947" s="278">
        <v>732223</v>
      </c>
      <c r="M947" s="100" t="s">
        <v>66</v>
      </c>
      <c r="N947" s="100" t="s">
        <v>103</v>
      </c>
      <c r="O947" s="100" t="s">
        <v>6876</v>
      </c>
      <c r="P947" s="100"/>
      <c r="Q947" s="117"/>
      <c r="R947" s="116"/>
    </row>
    <row r="948" spans="1:18">
      <c r="A948" s="100" t="s">
        <v>12562</v>
      </c>
      <c r="B948" s="100" t="s">
        <v>12563</v>
      </c>
      <c r="C948" s="100" t="s">
        <v>962</v>
      </c>
      <c r="D948" s="100" t="s">
        <v>8559</v>
      </c>
      <c r="E948" s="100" t="s">
        <v>196</v>
      </c>
      <c r="F948" s="277" t="s">
        <v>65</v>
      </c>
      <c r="G948" s="101">
        <v>3.7</v>
      </c>
      <c r="H948" s="101">
        <v>3.8</v>
      </c>
      <c r="I948" s="101">
        <v>3.6</v>
      </c>
      <c r="J948" s="101">
        <v>4.9000000000000004</v>
      </c>
      <c r="K948" s="101">
        <v>4</v>
      </c>
      <c r="L948" s="278">
        <v>78655</v>
      </c>
      <c r="M948" s="100" t="s">
        <v>66</v>
      </c>
      <c r="N948" s="100" t="s">
        <v>264</v>
      </c>
      <c r="O948" s="100" t="s">
        <v>778</v>
      </c>
      <c r="P948" s="100"/>
      <c r="Q948" s="117"/>
    </row>
    <row r="949" spans="1:18">
      <c r="A949" s="100" t="s">
        <v>16303</v>
      </c>
      <c r="B949" s="100" t="s">
        <v>16304</v>
      </c>
      <c r="C949" s="100" t="s">
        <v>6856</v>
      </c>
      <c r="D949" s="100" t="s">
        <v>100</v>
      </c>
      <c r="E949" s="100" t="s">
        <v>107</v>
      </c>
      <c r="F949" s="277" t="s">
        <v>65</v>
      </c>
      <c r="G949" s="101">
        <v>6.9</v>
      </c>
      <c r="H949" s="101">
        <v>7.1</v>
      </c>
      <c r="I949" s="101">
        <v>3.8</v>
      </c>
      <c r="J949" s="101">
        <v>5.4</v>
      </c>
      <c r="K949" s="101">
        <v>6.1</v>
      </c>
      <c r="L949" s="278">
        <v>31976478</v>
      </c>
      <c r="M949" s="100" t="s">
        <v>66</v>
      </c>
      <c r="N949" s="100" t="s">
        <v>67</v>
      </c>
      <c r="O949" s="100" t="s">
        <v>6878</v>
      </c>
      <c r="P949" s="100"/>
      <c r="Q949" s="117"/>
      <c r="R949" s="116"/>
    </row>
    <row r="950" spans="1:18">
      <c r="A950" s="100" t="s">
        <v>16305</v>
      </c>
      <c r="B950" s="100" t="s">
        <v>16306</v>
      </c>
      <c r="C950" s="100" t="s">
        <v>6860</v>
      </c>
      <c r="D950" s="100" t="s">
        <v>8573</v>
      </c>
      <c r="E950" s="100" t="s">
        <v>72</v>
      </c>
      <c r="F950" s="277" t="s">
        <v>65</v>
      </c>
      <c r="G950" s="101">
        <v>5</v>
      </c>
      <c r="H950" s="101">
        <v>3.6</v>
      </c>
      <c r="I950" s="101">
        <v>4.3</v>
      </c>
      <c r="J950" s="101">
        <v>6.3</v>
      </c>
      <c r="K950" s="101">
        <v>4.8</v>
      </c>
      <c r="L950" s="278">
        <v>286524</v>
      </c>
      <c r="M950" s="100" t="s">
        <v>66</v>
      </c>
      <c r="N950" s="100" t="s">
        <v>247</v>
      </c>
      <c r="O950" s="100" t="s">
        <v>6882</v>
      </c>
      <c r="P950" s="100"/>
      <c r="Q950" s="117"/>
    </row>
    <row r="951" spans="1:18">
      <c r="A951" s="100" t="s">
        <v>16307</v>
      </c>
      <c r="B951" s="100" t="s">
        <v>16308</v>
      </c>
      <c r="C951" s="100" t="s">
        <v>9749</v>
      </c>
      <c r="D951" s="100" t="s">
        <v>8594</v>
      </c>
      <c r="E951" s="100" t="s">
        <v>107</v>
      </c>
      <c r="F951" s="277" t="s">
        <v>65</v>
      </c>
      <c r="G951" s="101">
        <v>6.3</v>
      </c>
      <c r="H951" s="101">
        <v>3.8</v>
      </c>
      <c r="I951" s="101">
        <v>6.4</v>
      </c>
      <c r="J951" s="101">
        <v>7.1</v>
      </c>
      <c r="K951" s="101">
        <v>5.0999999999999996</v>
      </c>
      <c r="L951" s="278">
        <v>2551095</v>
      </c>
      <c r="M951" s="100" t="s">
        <v>66</v>
      </c>
      <c r="N951" s="100" t="s">
        <v>67</v>
      </c>
      <c r="O951" s="100"/>
      <c r="P951" s="100"/>
      <c r="Q951" s="117"/>
    </row>
    <row r="952" spans="1:18">
      <c r="A952" s="100" t="s">
        <v>16309</v>
      </c>
      <c r="B952" s="100" t="s">
        <v>16310</v>
      </c>
      <c r="C952" s="100" t="s">
        <v>9752</v>
      </c>
      <c r="D952" s="100" t="s">
        <v>137</v>
      </c>
      <c r="E952" s="100" t="s">
        <v>72</v>
      </c>
      <c r="F952" s="277" t="s">
        <v>95</v>
      </c>
      <c r="G952" s="101">
        <v>5.7</v>
      </c>
      <c r="H952" s="101">
        <v>5.0999999999999996</v>
      </c>
      <c r="I952" s="101">
        <v>2.2000000000000002</v>
      </c>
      <c r="J952" s="101">
        <v>5.9</v>
      </c>
      <c r="K952" s="101">
        <v>4.9000000000000004</v>
      </c>
      <c r="L952" s="278">
        <v>64151</v>
      </c>
      <c r="M952" s="100" t="s">
        <v>66</v>
      </c>
      <c r="N952" s="100" t="s">
        <v>67</v>
      </c>
      <c r="O952" s="100"/>
      <c r="P952" s="100"/>
      <c r="Q952" s="117"/>
    </row>
    <row r="953" spans="1:18">
      <c r="A953" s="100" t="s">
        <v>12841</v>
      </c>
      <c r="B953" s="100" t="s">
        <v>12842</v>
      </c>
      <c r="C953" s="100" t="s">
        <v>1504</v>
      </c>
      <c r="D953" s="100" t="s">
        <v>8584</v>
      </c>
      <c r="E953" s="100" t="s">
        <v>196</v>
      </c>
      <c r="F953" s="277" t="s">
        <v>65</v>
      </c>
      <c r="G953" s="101">
        <v>4.2</v>
      </c>
      <c r="H953" s="101">
        <v>6.2</v>
      </c>
      <c r="I953" s="101">
        <v>3.4</v>
      </c>
      <c r="J953" s="101">
        <v>3.5</v>
      </c>
      <c r="K953" s="101">
        <v>4.3</v>
      </c>
      <c r="L953" s="278">
        <v>2220100</v>
      </c>
      <c r="M953" s="100" t="s">
        <v>66</v>
      </c>
      <c r="N953" s="100" t="s">
        <v>67</v>
      </c>
      <c r="O953" s="100" t="s">
        <v>1527</v>
      </c>
      <c r="P953" s="100"/>
      <c r="Q953" s="117"/>
    </row>
    <row r="954" spans="1:18">
      <c r="A954" s="100" t="s">
        <v>12809</v>
      </c>
      <c r="B954" s="100" t="s">
        <v>12810</v>
      </c>
      <c r="C954" s="100" t="s">
        <v>11924</v>
      </c>
      <c r="D954" s="100" t="s">
        <v>63</v>
      </c>
      <c r="E954" s="100"/>
      <c r="F954" s="277"/>
      <c r="G954" s="101"/>
      <c r="H954" s="101"/>
      <c r="I954" s="101"/>
      <c r="J954" s="101"/>
      <c r="K954" s="101"/>
      <c r="L954" s="278">
        <v>45125</v>
      </c>
      <c r="M954" s="100" t="s">
        <v>66</v>
      </c>
      <c r="N954" s="100" t="s">
        <v>67</v>
      </c>
      <c r="O954" s="100"/>
      <c r="P954" s="100"/>
      <c r="Q954" s="117"/>
    </row>
    <row r="955" spans="1:18">
      <c r="A955" s="100" t="s">
        <v>14485</v>
      </c>
      <c r="B955" s="100" t="s">
        <v>14486</v>
      </c>
      <c r="C955" s="100" t="s">
        <v>4524</v>
      </c>
      <c r="D955" s="100" t="s">
        <v>116</v>
      </c>
      <c r="E955" s="100" t="s">
        <v>196</v>
      </c>
      <c r="F955" s="277" t="s">
        <v>65</v>
      </c>
      <c r="G955" s="101">
        <v>4.0999999999999996</v>
      </c>
      <c r="H955" s="101">
        <v>6.7</v>
      </c>
      <c r="I955" s="101">
        <v>5.2</v>
      </c>
      <c r="J955" s="101">
        <v>1.4</v>
      </c>
      <c r="K955" s="101">
        <v>4.2</v>
      </c>
      <c r="L955" s="278">
        <v>251766</v>
      </c>
      <c r="M955" s="100" t="s">
        <v>66</v>
      </c>
      <c r="N955" s="100" t="s">
        <v>67</v>
      </c>
      <c r="O955" s="100"/>
      <c r="P955" s="100"/>
      <c r="Q955" s="117"/>
      <c r="R955" s="117"/>
    </row>
    <row r="956" spans="1:18">
      <c r="A956" s="100" t="s">
        <v>16311</v>
      </c>
      <c r="B956" s="100" t="s">
        <v>16312</v>
      </c>
      <c r="C956" s="100" t="s">
        <v>9755</v>
      </c>
      <c r="D956" s="100" t="s">
        <v>8569</v>
      </c>
      <c r="E956" s="100" t="s">
        <v>72</v>
      </c>
      <c r="F956" s="277" t="s">
        <v>65</v>
      </c>
      <c r="G956" s="101">
        <v>4.8</v>
      </c>
      <c r="H956" s="101">
        <v>3.3</v>
      </c>
      <c r="I956" s="101">
        <v>4.5999999999999996</v>
      </c>
      <c r="J956" s="101">
        <v>4.8</v>
      </c>
      <c r="K956" s="101">
        <v>4.4000000000000004</v>
      </c>
      <c r="L956" s="278">
        <v>58333</v>
      </c>
      <c r="M956" s="100" t="s">
        <v>66</v>
      </c>
      <c r="N956" s="100" t="s">
        <v>103</v>
      </c>
      <c r="O956" s="100"/>
      <c r="P956" s="100"/>
      <c r="Q956" s="117"/>
    </row>
    <row r="957" spans="1:18">
      <c r="A957" s="100" t="s">
        <v>16315</v>
      </c>
      <c r="B957" s="100" t="s">
        <v>16316</v>
      </c>
      <c r="C957" s="100" t="s">
        <v>9759</v>
      </c>
      <c r="D957" s="100" t="s">
        <v>8593</v>
      </c>
      <c r="E957" s="100" t="s">
        <v>72</v>
      </c>
      <c r="F957" s="277" t="s">
        <v>65</v>
      </c>
      <c r="G957" s="101">
        <v>5.6</v>
      </c>
      <c r="H957" s="101">
        <v>3.9</v>
      </c>
      <c r="I957" s="101">
        <v>6.4</v>
      </c>
      <c r="J957" s="101">
        <v>4.3</v>
      </c>
      <c r="K957" s="101">
        <v>4.9000000000000004</v>
      </c>
      <c r="L957" s="278">
        <v>19910</v>
      </c>
      <c r="M957" s="100" t="s">
        <v>66</v>
      </c>
      <c r="N957" s="100" t="s">
        <v>247</v>
      </c>
      <c r="O957" s="100"/>
      <c r="P957" s="100"/>
      <c r="Q957" s="117"/>
    </row>
    <row r="958" spans="1:18">
      <c r="A958" s="100" t="s">
        <v>16313</v>
      </c>
      <c r="B958" s="100" t="s">
        <v>16314</v>
      </c>
      <c r="C958" s="100" t="s">
        <v>9756</v>
      </c>
      <c r="D958" s="100" t="s">
        <v>8548</v>
      </c>
      <c r="E958" s="100" t="s">
        <v>107</v>
      </c>
      <c r="F958" s="277" t="s">
        <v>65</v>
      </c>
      <c r="G958" s="101">
        <v>5.9</v>
      </c>
      <c r="H958" s="101">
        <v>7.5</v>
      </c>
      <c r="I958" s="101">
        <v>4.5</v>
      </c>
      <c r="J958" s="101">
        <v>4.7</v>
      </c>
      <c r="K958" s="101">
        <v>5.5</v>
      </c>
      <c r="L958" s="278">
        <v>81938</v>
      </c>
      <c r="M958" s="100" t="s">
        <v>66</v>
      </c>
      <c r="N958" s="100" t="s">
        <v>103</v>
      </c>
      <c r="O958" s="100"/>
      <c r="P958" s="100"/>
      <c r="Q958" s="117"/>
    </row>
    <row r="959" spans="1:18">
      <c r="A959" s="100" t="s">
        <v>16317</v>
      </c>
      <c r="B959" s="100" t="s">
        <v>16318</v>
      </c>
      <c r="C959" s="100" t="s">
        <v>6863</v>
      </c>
      <c r="D959" s="100" t="s">
        <v>137</v>
      </c>
      <c r="E959" s="100" t="s">
        <v>72</v>
      </c>
      <c r="F959" s="277" t="s">
        <v>65</v>
      </c>
      <c r="G959" s="101">
        <v>5</v>
      </c>
      <c r="H959" s="101">
        <v>4.7</v>
      </c>
      <c r="I959" s="101">
        <v>4</v>
      </c>
      <c r="J959" s="101">
        <v>6.5</v>
      </c>
      <c r="K959" s="101">
        <v>5.4</v>
      </c>
      <c r="L959" s="278">
        <v>181346</v>
      </c>
      <c r="M959" s="100" t="s">
        <v>66</v>
      </c>
      <c r="N959" s="100" t="s">
        <v>264</v>
      </c>
      <c r="O959" s="100" t="s">
        <v>6886</v>
      </c>
      <c r="P959" s="100"/>
      <c r="Q959" s="117"/>
    </row>
    <row r="960" spans="1:18">
      <c r="A960" s="100" t="s">
        <v>16319</v>
      </c>
      <c r="B960" s="100" t="s">
        <v>16320</v>
      </c>
      <c r="C960" s="100" t="s">
        <v>6867</v>
      </c>
      <c r="D960" s="100" t="s">
        <v>8553</v>
      </c>
      <c r="E960" s="100" t="s">
        <v>72</v>
      </c>
      <c r="F960" s="277" t="s">
        <v>65</v>
      </c>
      <c r="G960" s="101">
        <v>4.3</v>
      </c>
      <c r="H960" s="101">
        <v>3.7</v>
      </c>
      <c r="I960" s="101">
        <v>4.3</v>
      </c>
      <c r="J960" s="101">
        <v>5.6</v>
      </c>
      <c r="K960" s="101">
        <v>4.4000000000000004</v>
      </c>
      <c r="L960" s="278">
        <v>20156736</v>
      </c>
      <c r="M960" s="100" t="s">
        <v>66</v>
      </c>
      <c r="N960" s="100" t="s">
        <v>103</v>
      </c>
      <c r="O960" s="100" t="s">
        <v>6890</v>
      </c>
      <c r="P960" s="116"/>
      <c r="Q960" s="116"/>
      <c r="R960" s="116"/>
    </row>
    <row r="961" spans="1:18">
      <c r="A961" s="100" t="s">
        <v>16321</v>
      </c>
      <c r="B961" s="100" t="s">
        <v>16322</v>
      </c>
      <c r="C961" s="100" t="s">
        <v>6871</v>
      </c>
      <c r="D961" s="100" t="s">
        <v>8539</v>
      </c>
      <c r="E961" s="100" t="s">
        <v>196</v>
      </c>
      <c r="F961" s="277"/>
      <c r="G961" s="101">
        <v>3</v>
      </c>
      <c r="H961" s="101">
        <v>4.8</v>
      </c>
      <c r="I961" s="101">
        <v>4.0999999999999996</v>
      </c>
      <c r="J961" s="101">
        <v>3.5</v>
      </c>
      <c r="K961" s="101">
        <v>4</v>
      </c>
      <c r="L961" s="278">
        <v>23462</v>
      </c>
      <c r="M961" s="100" t="s">
        <v>66</v>
      </c>
      <c r="N961" s="100" t="s">
        <v>103</v>
      </c>
      <c r="O961" s="100" t="s">
        <v>6894</v>
      </c>
      <c r="P961" s="116"/>
      <c r="Q961" s="116"/>
    </row>
    <row r="962" spans="1:18">
      <c r="A962" s="100" t="s">
        <v>13414</v>
      </c>
      <c r="B962" s="100" t="s">
        <v>8801</v>
      </c>
      <c r="C962" s="100" t="s">
        <v>13415</v>
      </c>
      <c r="D962" s="100" t="s">
        <v>100</v>
      </c>
      <c r="E962" s="100" t="s">
        <v>94</v>
      </c>
      <c r="F962" s="277" t="s">
        <v>65</v>
      </c>
      <c r="G962" s="101">
        <v>8.3000000000000007</v>
      </c>
      <c r="H962" s="101">
        <v>7.5</v>
      </c>
      <c r="I962" s="101">
        <v>2.2999999999999998</v>
      </c>
      <c r="J962" s="101">
        <v>7.5</v>
      </c>
      <c r="K962" s="101">
        <v>6.8</v>
      </c>
      <c r="L962" s="278">
        <v>2371000</v>
      </c>
      <c r="M962" s="100" t="s">
        <v>66</v>
      </c>
      <c r="N962" s="100" t="s">
        <v>67</v>
      </c>
      <c r="O962" s="100"/>
      <c r="P962" s="100"/>
      <c r="Q962" s="116"/>
    </row>
    <row r="963" spans="1:18">
      <c r="A963" s="100" t="s">
        <v>16323</v>
      </c>
      <c r="B963" s="100" t="s">
        <v>16324</v>
      </c>
      <c r="C963" s="100" t="s">
        <v>9762</v>
      </c>
      <c r="D963" s="100" t="s">
        <v>8537</v>
      </c>
      <c r="E963" s="100" t="s">
        <v>196</v>
      </c>
      <c r="F963" s="277" t="s">
        <v>65</v>
      </c>
      <c r="G963" s="101">
        <v>4</v>
      </c>
      <c r="H963" s="101">
        <v>5.7</v>
      </c>
      <c r="I963" s="101">
        <v>6.2</v>
      </c>
      <c r="J963" s="101">
        <v>5.4</v>
      </c>
      <c r="K963" s="101">
        <v>5.7</v>
      </c>
      <c r="L963" s="278">
        <v>49989</v>
      </c>
      <c r="M963" s="100" t="s">
        <v>66</v>
      </c>
      <c r="N963" s="100" t="s">
        <v>190</v>
      </c>
      <c r="O963" s="100"/>
      <c r="P963" s="116"/>
      <c r="Q963" s="116"/>
    </row>
    <row r="964" spans="1:18">
      <c r="A964" s="100" t="s">
        <v>16323</v>
      </c>
      <c r="B964" s="100" t="s">
        <v>16325</v>
      </c>
      <c r="C964" s="100" t="s">
        <v>6875</v>
      </c>
      <c r="D964" s="100" t="s">
        <v>8541</v>
      </c>
      <c r="E964" s="100" t="s">
        <v>72</v>
      </c>
      <c r="F964" s="277" t="s">
        <v>95</v>
      </c>
      <c r="G964" s="101">
        <v>4.7</v>
      </c>
      <c r="H964" s="101">
        <v>4</v>
      </c>
      <c r="I964" s="101">
        <v>4.4000000000000004</v>
      </c>
      <c r="J964" s="101">
        <v>5</v>
      </c>
      <c r="K964" s="101">
        <v>4.5</v>
      </c>
      <c r="L964" s="278">
        <v>21071</v>
      </c>
      <c r="M964" s="100" t="s">
        <v>66</v>
      </c>
      <c r="N964" s="100" t="s">
        <v>247</v>
      </c>
      <c r="O964" s="100" t="s">
        <v>6898</v>
      </c>
      <c r="P964" s="116"/>
      <c r="Q964" s="117"/>
    </row>
    <row r="965" spans="1:18">
      <c r="A965" s="100" t="s">
        <v>13361</v>
      </c>
      <c r="B965" s="100" t="s">
        <v>13362</v>
      </c>
      <c r="C965" s="100" t="s">
        <v>11865</v>
      </c>
      <c r="D965" s="100" t="s">
        <v>8567</v>
      </c>
      <c r="E965" s="100" t="s">
        <v>94</v>
      </c>
      <c r="F965" s="277" t="s">
        <v>73</v>
      </c>
      <c r="G965" s="101">
        <v>7.8</v>
      </c>
      <c r="H965" s="101">
        <v>5.5</v>
      </c>
      <c r="I965" s="101">
        <v>3.6</v>
      </c>
      <c r="J965" s="101">
        <v>7.5</v>
      </c>
      <c r="K965" s="101">
        <v>5.8</v>
      </c>
      <c r="L965" s="278">
        <v>2343000</v>
      </c>
      <c r="M965" s="100" t="s">
        <v>66</v>
      </c>
      <c r="N965" s="100" t="s">
        <v>67</v>
      </c>
      <c r="O965" s="100"/>
      <c r="P965" s="100"/>
      <c r="Q965" s="117"/>
    </row>
    <row r="966" spans="1:18">
      <c r="A966" s="100" t="s">
        <v>13100</v>
      </c>
      <c r="B966" s="100" t="s">
        <v>13101</v>
      </c>
      <c r="C966" s="100" t="s">
        <v>2000</v>
      </c>
      <c r="D966" s="100" t="s">
        <v>8591</v>
      </c>
      <c r="E966" s="100" t="s">
        <v>107</v>
      </c>
      <c r="F966" s="277" t="s">
        <v>65</v>
      </c>
      <c r="G966" s="101">
        <v>6.5</v>
      </c>
      <c r="H966" s="101">
        <v>10</v>
      </c>
      <c r="I966" s="101">
        <v>2.2999999999999998</v>
      </c>
      <c r="J966" s="101">
        <v>6.6</v>
      </c>
      <c r="K966" s="101">
        <v>5.8</v>
      </c>
      <c r="L966" s="278">
        <v>178000</v>
      </c>
      <c r="M966" s="100" t="s">
        <v>125</v>
      </c>
      <c r="N966" s="100" t="s">
        <v>67</v>
      </c>
      <c r="O966" s="100" t="s">
        <v>1986</v>
      </c>
      <c r="P966" s="100"/>
      <c r="Q966" s="117"/>
    </row>
    <row r="967" spans="1:18">
      <c r="A967" s="100" t="s">
        <v>16235</v>
      </c>
      <c r="B967" s="100" t="s">
        <v>16236</v>
      </c>
      <c r="C967" s="100" t="s">
        <v>6784</v>
      </c>
      <c r="D967" s="100" t="s">
        <v>100</v>
      </c>
      <c r="E967" s="100" t="s">
        <v>107</v>
      </c>
      <c r="F967" s="277" t="s">
        <v>65</v>
      </c>
      <c r="G967" s="101">
        <v>6.7</v>
      </c>
      <c r="H967" s="101">
        <v>6.2</v>
      </c>
      <c r="I967" s="101">
        <v>6</v>
      </c>
      <c r="J967" s="101">
        <v>5.9</v>
      </c>
      <c r="K967" s="101">
        <v>6.1</v>
      </c>
      <c r="L967" s="278">
        <v>32433000</v>
      </c>
      <c r="M967" s="100" t="s">
        <v>66</v>
      </c>
      <c r="N967" s="100" t="s">
        <v>67</v>
      </c>
      <c r="O967" s="100" t="s">
        <v>6803</v>
      </c>
      <c r="P967" s="100"/>
      <c r="Q967" s="117"/>
    </row>
    <row r="968" spans="1:18">
      <c r="A968" s="100" t="s">
        <v>16326</v>
      </c>
      <c r="B968" s="100" t="s">
        <v>16327</v>
      </c>
      <c r="C968" s="100" t="s">
        <v>9765</v>
      </c>
      <c r="D968" s="100" t="s">
        <v>8592</v>
      </c>
      <c r="E968" s="100" t="s">
        <v>107</v>
      </c>
      <c r="F968" s="277" t="s">
        <v>73</v>
      </c>
      <c r="G968" s="101">
        <v>7</v>
      </c>
      <c r="H968" s="101">
        <v>2.1</v>
      </c>
      <c r="I968" s="101">
        <v>5.9</v>
      </c>
      <c r="J968" s="101">
        <v>5</v>
      </c>
      <c r="K968" s="101">
        <v>5</v>
      </c>
      <c r="L968" s="278">
        <v>20027</v>
      </c>
      <c r="M968" s="100" t="s">
        <v>66</v>
      </c>
      <c r="N968" s="100" t="s">
        <v>247</v>
      </c>
      <c r="O968" s="100"/>
      <c r="P968" s="100"/>
      <c r="Q968" s="117"/>
    </row>
    <row r="969" spans="1:18">
      <c r="A969" s="100" t="s">
        <v>16330</v>
      </c>
      <c r="B969" s="100" t="s">
        <v>16331</v>
      </c>
      <c r="C969" s="100" t="s">
        <v>6881</v>
      </c>
      <c r="D969" s="100" t="s">
        <v>100</v>
      </c>
      <c r="E969" s="100" t="s">
        <v>107</v>
      </c>
      <c r="F969" s="277" t="s">
        <v>73</v>
      </c>
      <c r="G969" s="101">
        <v>6.7</v>
      </c>
      <c r="H969" s="101">
        <v>6.3</v>
      </c>
      <c r="I969" s="101">
        <v>6.7</v>
      </c>
      <c r="J969" s="101">
        <v>5.2</v>
      </c>
      <c r="K969" s="101">
        <v>6</v>
      </c>
      <c r="L969" s="278">
        <v>96812099</v>
      </c>
      <c r="M969" s="100" t="s">
        <v>66</v>
      </c>
      <c r="N969" s="100" t="s">
        <v>103</v>
      </c>
      <c r="O969" s="100" t="s">
        <v>6906</v>
      </c>
      <c r="P969" s="100"/>
      <c r="Q969" s="117"/>
    </row>
    <row r="970" spans="1:18">
      <c r="A970" s="100" t="s">
        <v>16328</v>
      </c>
      <c r="B970" s="100" t="s">
        <v>16329</v>
      </c>
      <c r="C970" s="100" t="s">
        <v>6877</v>
      </c>
      <c r="D970" s="100" t="s">
        <v>8548</v>
      </c>
      <c r="E970" s="100" t="s">
        <v>72</v>
      </c>
      <c r="F970" s="277" t="s">
        <v>65</v>
      </c>
      <c r="G970" s="101">
        <v>4.3</v>
      </c>
      <c r="H970" s="101">
        <v>5.8</v>
      </c>
      <c r="I970" s="101">
        <v>4</v>
      </c>
      <c r="J970" s="101">
        <v>6</v>
      </c>
      <c r="K970" s="101">
        <v>5.4</v>
      </c>
      <c r="L970" s="278">
        <v>31187</v>
      </c>
      <c r="M970" s="100" t="s">
        <v>66</v>
      </c>
      <c r="N970" s="100" t="s">
        <v>543</v>
      </c>
      <c r="O970" s="100" t="s">
        <v>6902</v>
      </c>
      <c r="P970" s="100"/>
      <c r="Q970" s="117"/>
    </row>
    <row r="971" spans="1:18">
      <c r="A971" s="100" t="s">
        <v>16332</v>
      </c>
      <c r="B971" s="100" t="s">
        <v>16333</v>
      </c>
      <c r="C971" s="100" t="s">
        <v>6885</v>
      </c>
      <c r="D971" s="100" t="s">
        <v>83</v>
      </c>
      <c r="E971" s="100" t="s">
        <v>107</v>
      </c>
      <c r="F971" s="277" t="s">
        <v>65</v>
      </c>
      <c r="G971" s="101">
        <v>6.6</v>
      </c>
      <c r="H971" s="101">
        <v>5.7</v>
      </c>
      <c r="I971" s="101">
        <v>5.3</v>
      </c>
      <c r="J971" s="101">
        <v>5.8</v>
      </c>
      <c r="K971" s="101">
        <v>5.7</v>
      </c>
      <c r="L971" s="278">
        <v>5380359</v>
      </c>
      <c r="M971" s="100" t="s">
        <v>66</v>
      </c>
      <c r="N971" s="100" t="s">
        <v>67</v>
      </c>
      <c r="O971" s="100" t="s">
        <v>6910</v>
      </c>
      <c r="P971" s="100"/>
      <c r="Q971" s="117"/>
    </row>
    <row r="972" spans="1:18">
      <c r="A972" s="100" t="s">
        <v>14457</v>
      </c>
      <c r="B972" s="100" t="s">
        <v>14458</v>
      </c>
      <c r="C972" s="100" t="s">
        <v>4470</v>
      </c>
      <c r="D972" s="100" t="s">
        <v>8541</v>
      </c>
      <c r="E972" s="100" t="s">
        <v>201</v>
      </c>
      <c r="F972" s="277" t="s">
        <v>65</v>
      </c>
      <c r="G972" s="101">
        <v>1.5</v>
      </c>
      <c r="H972" s="101">
        <v>4.3</v>
      </c>
      <c r="I972" s="101">
        <v>3.5</v>
      </c>
      <c r="J972" s="101">
        <v>1.5</v>
      </c>
      <c r="K972" s="101">
        <v>2.9</v>
      </c>
      <c r="L972" s="278">
        <v>2538</v>
      </c>
      <c r="M972" s="100" t="s">
        <v>66</v>
      </c>
      <c r="N972" s="100" t="s">
        <v>103</v>
      </c>
      <c r="O972" s="100" t="s">
        <v>4447</v>
      </c>
      <c r="P972" s="100"/>
      <c r="Q972" s="117"/>
    </row>
    <row r="973" spans="1:18">
      <c r="A973" s="100" t="s">
        <v>16237</v>
      </c>
      <c r="B973" s="100" t="s">
        <v>16238</v>
      </c>
      <c r="C973" s="100" t="s">
        <v>9702</v>
      </c>
      <c r="D973" s="100" t="s">
        <v>8541</v>
      </c>
      <c r="E973" s="100" t="s">
        <v>72</v>
      </c>
      <c r="F973" s="277" t="s">
        <v>65</v>
      </c>
      <c r="G973" s="101">
        <v>4.8</v>
      </c>
      <c r="H973" s="101">
        <v>4.9000000000000004</v>
      </c>
      <c r="I973" s="101">
        <v>3.1</v>
      </c>
      <c r="J973" s="101">
        <v>5.9</v>
      </c>
      <c r="K973" s="101">
        <v>4.4000000000000004</v>
      </c>
      <c r="L973" s="278">
        <v>817462</v>
      </c>
      <c r="M973" s="100" t="s">
        <v>66</v>
      </c>
      <c r="N973" s="100" t="s">
        <v>264</v>
      </c>
      <c r="O973" s="100"/>
      <c r="P973" s="100"/>
      <c r="Q973" s="117"/>
    </row>
    <row r="974" spans="1:18">
      <c r="A974" s="100" t="s">
        <v>16334</v>
      </c>
      <c r="B974" s="100" t="s">
        <v>16335</v>
      </c>
      <c r="C974" s="100" t="s">
        <v>9768</v>
      </c>
      <c r="D974" s="100" t="s">
        <v>195</v>
      </c>
      <c r="E974" s="100" t="s">
        <v>196</v>
      </c>
      <c r="F974" s="277" t="s">
        <v>65</v>
      </c>
      <c r="G974" s="101">
        <v>4.0999999999999996</v>
      </c>
      <c r="H974" s="101">
        <v>2</v>
      </c>
      <c r="I974" s="101">
        <v>2.5</v>
      </c>
      <c r="J974" s="101">
        <v>6.2</v>
      </c>
      <c r="K974" s="101">
        <v>4.5999999999999996</v>
      </c>
      <c r="L974" s="278">
        <v>108304</v>
      </c>
      <c r="M974" s="100" t="s">
        <v>66</v>
      </c>
      <c r="N974" s="100" t="s">
        <v>190</v>
      </c>
      <c r="O974" s="100"/>
      <c r="P974" s="100"/>
      <c r="Q974" s="117"/>
      <c r="R974" s="117"/>
    </row>
    <row r="975" spans="1:18">
      <c r="A975" s="100" t="s">
        <v>12936</v>
      </c>
      <c r="B975" s="100" t="s">
        <v>12937</v>
      </c>
      <c r="C975" s="100" t="s">
        <v>11953</v>
      </c>
      <c r="D975" s="100" t="s">
        <v>63</v>
      </c>
      <c r="E975" s="100"/>
      <c r="F975" s="277"/>
      <c r="G975" s="101"/>
      <c r="H975" s="101"/>
      <c r="I975" s="101"/>
      <c r="J975" s="101"/>
      <c r="K975" s="101"/>
      <c r="L975" s="278">
        <v>6516</v>
      </c>
      <c r="M975" s="100" t="s">
        <v>66</v>
      </c>
      <c r="N975" s="100" t="s">
        <v>190</v>
      </c>
      <c r="O975" s="100"/>
      <c r="P975" s="100"/>
      <c r="Q975" s="117"/>
    </row>
    <row r="976" spans="1:18">
      <c r="A976" s="100" t="s">
        <v>16336</v>
      </c>
      <c r="B976" s="100" t="s">
        <v>16337</v>
      </c>
      <c r="C976" s="100" t="s">
        <v>6889</v>
      </c>
      <c r="D976" s="100" t="s">
        <v>8541</v>
      </c>
      <c r="E976" s="100" t="s">
        <v>196</v>
      </c>
      <c r="F976" s="277"/>
      <c r="G976" s="101">
        <v>3.2</v>
      </c>
      <c r="H976" s="101">
        <v>4.0999999999999996</v>
      </c>
      <c r="I976" s="101">
        <v>2.7</v>
      </c>
      <c r="J976" s="101">
        <v>4.4000000000000004</v>
      </c>
      <c r="K976" s="101">
        <v>3.6</v>
      </c>
      <c r="L976" s="278">
        <v>6922</v>
      </c>
      <c r="M976" s="100" t="s">
        <v>66</v>
      </c>
      <c r="N976" s="100" t="s">
        <v>247</v>
      </c>
      <c r="O976" s="100" t="s">
        <v>6914</v>
      </c>
      <c r="P976" s="100"/>
      <c r="Q976" s="116"/>
    </row>
    <row r="977" spans="1:18">
      <c r="A977" s="100" t="s">
        <v>16338</v>
      </c>
      <c r="B977" s="100" t="s">
        <v>16339</v>
      </c>
      <c r="C977" s="100" t="s">
        <v>9771</v>
      </c>
      <c r="D977" s="100" t="s">
        <v>8545</v>
      </c>
      <c r="E977" s="100" t="s">
        <v>196</v>
      </c>
      <c r="F977" s="277" t="s">
        <v>73</v>
      </c>
      <c r="G977" s="101">
        <v>4</v>
      </c>
      <c r="H977" s="101">
        <v>5.5</v>
      </c>
      <c r="I977" s="101">
        <v>3.8</v>
      </c>
      <c r="J977" s="101">
        <v>5.9</v>
      </c>
      <c r="K977" s="101">
        <v>4.7</v>
      </c>
      <c r="L977" s="278">
        <v>810</v>
      </c>
      <c r="M977" s="100" t="s">
        <v>66</v>
      </c>
      <c r="N977" s="100" t="s">
        <v>103</v>
      </c>
      <c r="O977" s="100"/>
      <c r="P977" s="100"/>
      <c r="Q977" s="117"/>
      <c r="R977" s="116"/>
    </row>
    <row r="978" spans="1:18">
      <c r="A978" s="100" t="s">
        <v>14531</v>
      </c>
      <c r="B978" s="100" t="s">
        <v>14532</v>
      </c>
      <c r="C978" s="100" t="s">
        <v>8632</v>
      </c>
      <c r="D978" s="100" t="s">
        <v>8560</v>
      </c>
      <c r="E978" s="100" t="s">
        <v>201</v>
      </c>
      <c r="F978" s="277" t="s">
        <v>65</v>
      </c>
      <c r="G978" s="101">
        <v>1.9</v>
      </c>
      <c r="H978" s="101">
        <v>3.7</v>
      </c>
      <c r="I978" s="101">
        <v>3.2</v>
      </c>
      <c r="J978" s="101">
        <v>2.8</v>
      </c>
      <c r="K978" s="101">
        <v>3.1</v>
      </c>
      <c r="L978" s="278">
        <v>706440</v>
      </c>
      <c r="M978" s="100" t="s">
        <v>66</v>
      </c>
      <c r="N978" s="100" t="s">
        <v>103</v>
      </c>
      <c r="O978" s="100" t="s">
        <v>8629</v>
      </c>
      <c r="P978" s="100"/>
      <c r="Q978" s="117"/>
    </row>
    <row r="979" spans="1:18">
      <c r="A979" s="100" t="s">
        <v>13068</v>
      </c>
      <c r="B979" s="100" t="s">
        <v>98</v>
      </c>
      <c r="C979" s="100" t="s">
        <v>99</v>
      </c>
      <c r="D979" s="100" t="s">
        <v>100</v>
      </c>
      <c r="E979" s="100" t="s">
        <v>94</v>
      </c>
      <c r="F979" s="277" t="s">
        <v>65</v>
      </c>
      <c r="G979" s="101">
        <v>8.5</v>
      </c>
      <c r="H979" s="101">
        <v>7.8</v>
      </c>
      <c r="I979" s="101">
        <v>5.3</v>
      </c>
      <c r="J979" s="101">
        <v>5.6</v>
      </c>
      <c r="K979" s="101">
        <v>6.8</v>
      </c>
      <c r="L979" s="278">
        <v>7640000</v>
      </c>
      <c r="M979" s="100" t="s">
        <v>66</v>
      </c>
      <c r="N979" s="100" t="s">
        <v>67</v>
      </c>
      <c r="O979" s="100" t="s">
        <v>101</v>
      </c>
      <c r="P979" s="100"/>
      <c r="Q979" s="117"/>
      <c r="R979" s="116"/>
    </row>
    <row r="980" spans="1:18">
      <c r="A980" s="100" t="s">
        <v>15389</v>
      </c>
      <c r="B980" s="100" t="s">
        <v>15390</v>
      </c>
      <c r="C980" s="100" t="s">
        <v>6111</v>
      </c>
      <c r="D980" s="100" t="s">
        <v>8536</v>
      </c>
      <c r="E980" s="100" t="s">
        <v>94</v>
      </c>
      <c r="F980" s="277" t="s">
        <v>65</v>
      </c>
      <c r="G980" s="101">
        <v>8.4</v>
      </c>
      <c r="H980" s="101">
        <v>6.6</v>
      </c>
      <c r="I980" s="101">
        <v>4.5999999999999996</v>
      </c>
      <c r="J980" s="101">
        <v>6.5</v>
      </c>
      <c r="K980" s="101">
        <v>5.5</v>
      </c>
      <c r="L980" s="278">
        <v>25105</v>
      </c>
      <c r="M980" s="100" t="s">
        <v>66</v>
      </c>
      <c r="N980" s="100" t="s">
        <v>67</v>
      </c>
      <c r="O980" s="100" t="s">
        <v>6156</v>
      </c>
      <c r="P980" s="100"/>
      <c r="Q980" s="117"/>
    </row>
    <row r="981" spans="1:18">
      <c r="A981" s="100" t="s">
        <v>16348</v>
      </c>
      <c r="B981" s="100" t="s">
        <v>16349</v>
      </c>
      <c r="C981" s="100" t="s">
        <v>9782</v>
      </c>
      <c r="D981" s="100" t="s">
        <v>8545</v>
      </c>
      <c r="E981" s="100" t="s">
        <v>107</v>
      </c>
      <c r="F981" s="277" t="s">
        <v>65</v>
      </c>
      <c r="G981" s="101">
        <v>6.8</v>
      </c>
      <c r="H981" s="101">
        <v>4.2</v>
      </c>
      <c r="I981" s="101">
        <v>5.0999999999999996</v>
      </c>
      <c r="J981" s="101">
        <v>5.9</v>
      </c>
      <c r="K981" s="101">
        <v>5.3</v>
      </c>
      <c r="L981" s="278">
        <v>7826</v>
      </c>
      <c r="M981" s="100" t="s">
        <v>66</v>
      </c>
      <c r="N981" s="100" t="s">
        <v>190</v>
      </c>
      <c r="O981" s="100"/>
      <c r="P981" s="100"/>
      <c r="Q981" s="117"/>
    </row>
    <row r="982" spans="1:18">
      <c r="A982" s="100" t="s">
        <v>12934</v>
      </c>
      <c r="B982" s="100" t="s">
        <v>12935</v>
      </c>
      <c r="C982" s="100" t="s">
        <v>11949</v>
      </c>
      <c r="D982" s="100" t="s">
        <v>116</v>
      </c>
      <c r="E982" s="100" t="s">
        <v>201</v>
      </c>
      <c r="F982" s="277"/>
      <c r="G982" s="101">
        <v>1.9</v>
      </c>
      <c r="H982" s="101">
        <v>6.4</v>
      </c>
      <c r="I982" s="101">
        <v>5</v>
      </c>
      <c r="J982" s="101">
        <v>2.1</v>
      </c>
      <c r="K982" s="101">
        <v>4.2</v>
      </c>
      <c r="L982" s="278">
        <v>25185</v>
      </c>
      <c r="M982" s="100" t="s">
        <v>66</v>
      </c>
      <c r="N982" s="100" t="s">
        <v>103</v>
      </c>
      <c r="O982" s="100" t="s">
        <v>11950</v>
      </c>
      <c r="P982" s="100"/>
      <c r="Q982" s="117"/>
    </row>
    <row r="983" spans="1:18">
      <c r="A983" s="100" t="s">
        <v>14268</v>
      </c>
      <c r="B983" s="100" t="s">
        <v>14269</v>
      </c>
      <c r="C983" s="100" t="s">
        <v>4073</v>
      </c>
      <c r="D983" s="100" t="s">
        <v>8542</v>
      </c>
      <c r="E983" s="100" t="s">
        <v>94</v>
      </c>
      <c r="F983" s="277" t="s">
        <v>65</v>
      </c>
      <c r="G983" s="101">
        <v>7.9</v>
      </c>
      <c r="H983" s="101">
        <v>8.8000000000000007</v>
      </c>
      <c r="I983" s="101">
        <v>4.5</v>
      </c>
      <c r="J983" s="101">
        <v>3.9</v>
      </c>
      <c r="K983" s="101">
        <v>5.2</v>
      </c>
      <c r="L983" s="278">
        <v>2500000</v>
      </c>
      <c r="M983" s="100" t="s">
        <v>66</v>
      </c>
      <c r="N983" s="100" t="s">
        <v>67</v>
      </c>
      <c r="O983" s="100" t="s">
        <v>4050</v>
      </c>
      <c r="P983" s="100"/>
      <c r="Q983" s="117"/>
    </row>
    <row r="984" spans="1:18">
      <c r="A984" s="100" t="s">
        <v>16350</v>
      </c>
      <c r="B984" s="100" t="s">
        <v>16351</v>
      </c>
      <c r="C984" s="100" t="s">
        <v>9785</v>
      </c>
      <c r="D984" s="100" t="s">
        <v>8536</v>
      </c>
      <c r="E984" s="100" t="s">
        <v>196</v>
      </c>
      <c r="F984" s="277" t="s">
        <v>65</v>
      </c>
      <c r="G984" s="101">
        <v>4.2</v>
      </c>
      <c r="H984" s="101">
        <v>2.2000000000000002</v>
      </c>
      <c r="I984" s="101">
        <v>3.2</v>
      </c>
      <c r="J984" s="101">
        <v>5</v>
      </c>
      <c r="K984" s="101">
        <v>3.7</v>
      </c>
      <c r="L984" s="278">
        <v>16779</v>
      </c>
      <c r="M984" s="100" t="s">
        <v>66</v>
      </c>
      <c r="N984" s="100" t="s">
        <v>103</v>
      </c>
      <c r="O984" s="100" t="s">
        <v>9786</v>
      </c>
      <c r="P984" s="100"/>
      <c r="Q984" s="117"/>
    </row>
    <row r="985" spans="1:18">
      <c r="A985" s="100" t="s">
        <v>16352</v>
      </c>
      <c r="B985" s="100" t="s">
        <v>16353</v>
      </c>
      <c r="C985" s="100" t="s">
        <v>9787</v>
      </c>
      <c r="D985" s="100" t="s">
        <v>8548</v>
      </c>
      <c r="E985" s="100" t="s">
        <v>72</v>
      </c>
      <c r="F985" s="277" t="s">
        <v>95</v>
      </c>
      <c r="G985" s="101">
        <v>4.5</v>
      </c>
      <c r="H985" s="101">
        <v>7.3</v>
      </c>
      <c r="I985" s="101">
        <v>1</v>
      </c>
      <c r="J985" s="101">
        <v>5.8</v>
      </c>
      <c r="K985" s="101">
        <v>5.0999999999999996</v>
      </c>
      <c r="L985" s="278">
        <v>23979</v>
      </c>
      <c r="M985" s="100" t="s">
        <v>66</v>
      </c>
      <c r="N985" s="100" t="s">
        <v>103</v>
      </c>
      <c r="O985" s="100"/>
      <c r="P985" s="100"/>
      <c r="Q985" s="117"/>
    </row>
    <row r="986" spans="1:18">
      <c r="A986" s="100" t="s">
        <v>18572</v>
      </c>
      <c r="B986" s="100" t="s">
        <v>18573</v>
      </c>
      <c r="C986" s="100" t="s">
        <v>12083</v>
      </c>
      <c r="D986" s="100"/>
      <c r="E986" s="100"/>
      <c r="F986" s="277"/>
      <c r="G986" s="101"/>
      <c r="H986" s="101"/>
      <c r="I986" s="101"/>
      <c r="J986" s="101"/>
      <c r="K986" s="101"/>
      <c r="L986" s="278">
        <v>3734</v>
      </c>
      <c r="M986" s="100" t="s">
        <v>245</v>
      </c>
      <c r="N986" s="100" t="s">
        <v>103</v>
      </c>
      <c r="O986" s="100"/>
      <c r="P986" s="100"/>
      <c r="Q986" s="117"/>
    </row>
    <row r="987" spans="1:18">
      <c r="A987" s="100" t="s">
        <v>16354</v>
      </c>
      <c r="B987" s="100" t="s">
        <v>16355</v>
      </c>
      <c r="C987" s="100" t="s">
        <v>6897</v>
      </c>
      <c r="D987" s="100" t="s">
        <v>8562</v>
      </c>
      <c r="E987" s="100" t="s">
        <v>196</v>
      </c>
      <c r="F987" s="277" t="s">
        <v>65</v>
      </c>
      <c r="G987" s="101">
        <v>4.2</v>
      </c>
      <c r="H987" s="101">
        <v>4.5</v>
      </c>
      <c r="I987" s="101">
        <v>3</v>
      </c>
      <c r="J987" s="101">
        <v>5.9</v>
      </c>
      <c r="K987" s="101">
        <v>4.7</v>
      </c>
      <c r="L987" s="278">
        <v>6766296</v>
      </c>
      <c r="M987" s="100" t="s">
        <v>66</v>
      </c>
      <c r="N987" s="100" t="s">
        <v>67</v>
      </c>
      <c r="O987" s="100" t="s">
        <v>6922</v>
      </c>
      <c r="P987" s="100"/>
      <c r="Q987" s="117"/>
      <c r="R987" s="117"/>
    </row>
    <row r="988" spans="1:18">
      <c r="A988" s="100" t="s">
        <v>13674</v>
      </c>
      <c r="B988" s="100" t="s">
        <v>13675</v>
      </c>
      <c r="C988" s="100" t="s">
        <v>3008</v>
      </c>
      <c r="D988" s="100" t="s">
        <v>116</v>
      </c>
      <c r="E988" s="100" t="s">
        <v>72</v>
      </c>
      <c r="F988" s="277" t="s">
        <v>65</v>
      </c>
      <c r="G988" s="101">
        <v>5.6</v>
      </c>
      <c r="H988" s="101">
        <v>5.0999999999999996</v>
      </c>
      <c r="I988" s="101">
        <v>5.2</v>
      </c>
      <c r="J988" s="101">
        <v>4.8</v>
      </c>
      <c r="K988" s="101">
        <v>5</v>
      </c>
      <c r="L988" s="278">
        <v>1120395</v>
      </c>
      <c r="M988" s="100" t="s">
        <v>66</v>
      </c>
      <c r="N988" s="100" t="s">
        <v>67</v>
      </c>
      <c r="O988" s="100" t="s">
        <v>2982</v>
      </c>
      <c r="P988" s="100"/>
      <c r="Q988" s="117"/>
    </row>
    <row r="989" spans="1:18">
      <c r="A989" s="100" t="s">
        <v>16356</v>
      </c>
      <c r="B989" s="100" t="s">
        <v>16357</v>
      </c>
      <c r="C989" s="100" t="s">
        <v>6901</v>
      </c>
      <c r="D989" s="100" t="s">
        <v>8559</v>
      </c>
      <c r="E989" s="100" t="s">
        <v>107</v>
      </c>
      <c r="F989" s="277" t="s">
        <v>73</v>
      </c>
      <c r="G989" s="101">
        <v>6.8</v>
      </c>
      <c r="H989" s="101">
        <v>10</v>
      </c>
      <c r="I989" s="101">
        <v>3.5</v>
      </c>
      <c r="J989" s="101">
        <v>6.7</v>
      </c>
      <c r="K989" s="101">
        <v>5.2</v>
      </c>
      <c r="L989" s="278">
        <v>177401</v>
      </c>
      <c r="M989" s="100" t="s">
        <v>66</v>
      </c>
      <c r="N989" s="100" t="s">
        <v>67</v>
      </c>
      <c r="O989" s="100" t="s">
        <v>6926</v>
      </c>
      <c r="P989" s="100"/>
      <c r="Q989" s="117"/>
    </row>
    <row r="990" spans="1:18">
      <c r="A990" s="100" t="s">
        <v>16358</v>
      </c>
      <c r="B990" s="100" t="s">
        <v>16359</v>
      </c>
      <c r="C990" s="100" t="s">
        <v>9790</v>
      </c>
      <c r="D990" s="100" t="s">
        <v>8591</v>
      </c>
      <c r="E990" s="100" t="s">
        <v>94</v>
      </c>
      <c r="F990" s="277" t="s">
        <v>65</v>
      </c>
      <c r="G990" s="101">
        <v>8.1</v>
      </c>
      <c r="H990" s="101">
        <v>6.5</v>
      </c>
      <c r="I990" s="101">
        <v>7.8</v>
      </c>
      <c r="J990" s="101">
        <v>4.5</v>
      </c>
      <c r="K990" s="101">
        <v>5.8</v>
      </c>
      <c r="L990" s="278">
        <v>132654</v>
      </c>
      <c r="M990" s="100" t="s">
        <v>66</v>
      </c>
      <c r="N990" s="100" t="s">
        <v>543</v>
      </c>
      <c r="O990" s="100"/>
      <c r="P990" s="100"/>
      <c r="Q990" s="117"/>
    </row>
    <row r="991" spans="1:18">
      <c r="A991" s="100" t="s">
        <v>15328</v>
      </c>
      <c r="B991" s="100" t="s">
        <v>5986</v>
      </c>
      <c r="C991" s="100" t="s">
        <v>5987</v>
      </c>
      <c r="D991" s="100" t="s">
        <v>8568</v>
      </c>
      <c r="E991" s="100" t="s">
        <v>72</v>
      </c>
      <c r="F991" s="277" t="s">
        <v>65</v>
      </c>
      <c r="G991" s="101">
        <v>4.9000000000000004</v>
      </c>
      <c r="H991" s="101">
        <v>5.6</v>
      </c>
      <c r="I991" s="101">
        <v>3.9</v>
      </c>
      <c r="J991" s="101">
        <v>3.8</v>
      </c>
      <c r="K991" s="101">
        <v>4.3</v>
      </c>
      <c r="L991" s="278">
        <v>124227</v>
      </c>
      <c r="M991" s="100" t="s">
        <v>66</v>
      </c>
      <c r="N991" s="100" t="s">
        <v>67</v>
      </c>
      <c r="O991" s="100" t="s">
        <v>6033</v>
      </c>
      <c r="P991" s="100"/>
      <c r="Q991" s="117"/>
      <c r="R991" s="116"/>
    </row>
    <row r="992" spans="1:18">
      <c r="A992" s="100" t="s">
        <v>16360</v>
      </c>
      <c r="B992" s="100" t="s">
        <v>16361</v>
      </c>
      <c r="C992" s="100" t="s">
        <v>6905</v>
      </c>
      <c r="D992" s="100" t="s">
        <v>83</v>
      </c>
      <c r="E992" s="100" t="s">
        <v>64</v>
      </c>
      <c r="F992" s="277" t="s">
        <v>65</v>
      </c>
      <c r="G992" s="101">
        <v>9.1999999999999993</v>
      </c>
      <c r="H992" s="101">
        <v>8.9</v>
      </c>
      <c r="I992" s="101">
        <v>3.8</v>
      </c>
      <c r="J992" s="101">
        <v>4.5</v>
      </c>
      <c r="K992" s="101">
        <v>6.7</v>
      </c>
      <c r="L992" s="278">
        <v>629455</v>
      </c>
      <c r="M992" s="100" t="s">
        <v>66</v>
      </c>
      <c r="N992" s="100" t="s">
        <v>67</v>
      </c>
      <c r="O992" s="100" t="s">
        <v>4547</v>
      </c>
      <c r="P992" s="116"/>
      <c r="Q992" s="116"/>
    </row>
    <row r="993" spans="1:18">
      <c r="A993" s="100" t="s">
        <v>12981</v>
      </c>
      <c r="B993" s="100" t="s">
        <v>12982</v>
      </c>
      <c r="C993" s="100" t="s">
        <v>1747</v>
      </c>
      <c r="D993" s="100" t="s">
        <v>8538</v>
      </c>
      <c r="E993" s="100" t="s">
        <v>196</v>
      </c>
      <c r="F993" s="277" t="s">
        <v>73</v>
      </c>
      <c r="G993" s="101">
        <v>4</v>
      </c>
      <c r="H993" s="101">
        <v>3.2</v>
      </c>
      <c r="I993" s="101">
        <v>6.5</v>
      </c>
      <c r="J993" s="101">
        <v>3.7</v>
      </c>
      <c r="K993" s="101">
        <v>4.5</v>
      </c>
      <c r="L993" s="278">
        <v>11007000</v>
      </c>
      <c r="M993" s="100" t="s">
        <v>66</v>
      </c>
      <c r="N993" s="100" t="s">
        <v>67</v>
      </c>
      <c r="O993" s="100" t="s">
        <v>1737</v>
      </c>
      <c r="P993" s="116"/>
      <c r="Q993" s="116"/>
    </row>
    <row r="994" spans="1:18">
      <c r="A994" s="100" t="s">
        <v>16362</v>
      </c>
      <c r="B994" s="100" t="s">
        <v>12982</v>
      </c>
      <c r="C994" s="100" t="s">
        <v>8664</v>
      </c>
      <c r="D994" s="100" t="s">
        <v>8538</v>
      </c>
      <c r="E994" s="100" t="s">
        <v>196</v>
      </c>
      <c r="F994" s="277" t="s">
        <v>73</v>
      </c>
      <c r="G994" s="101">
        <v>4</v>
      </c>
      <c r="H994" s="101">
        <v>3.2</v>
      </c>
      <c r="I994" s="101">
        <v>6.5</v>
      </c>
      <c r="J994" s="101">
        <v>3.7</v>
      </c>
      <c r="K994" s="101">
        <v>4.5</v>
      </c>
      <c r="L994" s="278">
        <v>11007000</v>
      </c>
      <c r="M994" s="100" t="s">
        <v>66</v>
      </c>
      <c r="N994" s="100" t="s">
        <v>67</v>
      </c>
      <c r="O994" s="100" t="s">
        <v>1737</v>
      </c>
      <c r="P994" s="100"/>
      <c r="Q994" s="116"/>
    </row>
    <row r="995" spans="1:18">
      <c r="A995" s="100" t="s">
        <v>13297</v>
      </c>
      <c r="B995" s="100" t="s">
        <v>13298</v>
      </c>
      <c r="C995" s="100" t="s">
        <v>2365</v>
      </c>
      <c r="D995" s="100" t="s">
        <v>8541</v>
      </c>
      <c r="E995" s="100" t="s">
        <v>94</v>
      </c>
      <c r="F995" s="277" t="s">
        <v>65</v>
      </c>
      <c r="G995" s="101">
        <v>7.9</v>
      </c>
      <c r="H995" s="101">
        <v>10</v>
      </c>
      <c r="I995" s="101">
        <v>5.0999999999999996</v>
      </c>
      <c r="J995" s="101">
        <v>6.2</v>
      </c>
      <c r="K995" s="101">
        <v>5.8</v>
      </c>
      <c r="L995" s="278">
        <v>4242</v>
      </c>
      <c r="M995" s="100" t="s">
        <v>66</v>
      </c>
      <c r="N995" s="100" t="s">
        <v>67</v>
      </c>
      <c r="O995" s="100" t="s">
        <v>2351</v>
      </c>
      <c r="P995" s="116"/>
      <c r="Q995" s="116"/>
    </row>
    <row r="996" spans="1:18">
      <c r="A996" s="100" t="s">
        <v>16363</v>
      </c>
      <c r="B996" s="100" t="s">
        <v>16364</v>
      </c>
      <c r="C996" s="100" t="s">
        <v>9793</v>
      </c>
      <c r="D996" s="100" t="s">
        <v>8589</v>
      </c>
      <c r="E996" s="100" t="s">
        <v>107</v>
      </c>
      <c r="F996" s="277" t="s">
        <v>73</v>
      </c>
      <c r="G996" s="101">
        <v>7.1</v>
      </c>
      <c r="H996" s="101">
        <v>6</v>
      </c>
      <c r="I996" s="101">
        <v>4.5999999999999996</v>
      </c>
      <c r="J996" s="101">
        <v>4.9000000000000004</v>
      </c>
      <c r="K996" s="101">
        <v>5.2</v>
      </c>
      <c r="L996" s="278">
        <v>98695</v>
      </c>
      <c r="M996" s="100" t="s">
        <v>66</v>
      </c>
      <c r="N996" s="100" t="s">
        <v>67</v>
      </c>
      <c r="O996" s="100"/>
      <c r="P996" s="118"/>
      <c r="Q996" s="117"/>
    </row>
    <row r="997" spans="1:18">
      <c r="A997" s="100" t="s">
        <v>16365</v>
      </c>
      <c r="B997" s="100" t="s">
        <v>16366</v>
      </c>
      <c r="C997" s="100" t="s">
        <v>6909</v>
      </c>
      <c r="D997" s="100" t="s">
        <v>100</v>
      </c>
      <c r="E997" s="100" t="s">
        <v>72</v>
      </c>
      <c r="F997" s="277" t="s">
        <v>65</v>
      </c>
      <c r="G997" s="101">
        <v>5.0999999999999996</v>
      </c>
      <c r="H997" s="101">
        <v>7.5</v>
      </c>
      <c r="I997" s="101">
        <v>4.5</v>
      </c>
      <c r="J997" s="101">
        <v>6.9</v>
      </c>
      <c r="K997" s="101">
        <v>6.9</v>
      </c>
      <c r="L997" s="278">
        <v>3536368</v>
      </c>
      <c r="M997" s="100" t="s">
        <v>66</v>
      </c>
      <c r="N997" s="100" t="s">
        <v>264</v>
      </c>
      <c r="O997" s="100" t="s">
        <v>6933</v>
      </c>
      <c r="P997" s="100"/>
      <c r="Q997" s="117"/>
    </row>
    <row r="998" spans="1:18">
      <c r="A998" s="100" t="s">
        <v>16367</v>
      </c>
      <c r="B998" s="100" t="s">
        <v>9795</v>
      </c>
      <c r="C998" s="100" t="s">
        <v>9796</v>
      </c>
      <c r="D998" s="100" t="s">
        <v>8545</v>
      </c>
      <c r="E998" s="100" t="s">
        <v>196</v>
      </c>
      <c r="F998" s="277" t="s">
        <v>73</v>
      </c>
      <c r="G998" s="101">
        <v>3.6</v>
      </c>
      <c r="H998" s="101">
        <v>6.4</v>
      </c>
      <c r="I998" s="101">
        <v>3.9</v>
      </c>
      <c r="J998" s="101">
        <v>4.8</v>
      </c>
      <c r="K998" s="101">
        <v>4.4000000000000004</v>
      </c>
      <c r="L998" s="278">
        <v>472</v>
      </c>
      <c r="M998" s="100" t="s">
        <v>66</v>
      </c>
      <c r="N998" s="100" t="s">
        <v>103</v>
      </c>
      <c r="O998" s="100"/>
      <c r="P998" s="100"/>
      <c r="Q998" s="117"/>
      <c r="R998" s="116"/>
    </row>
    <row r="999" spans="1:18">
      <c r="A999" s="100" t="s">
        <v>15043</v>
      </c>
      <c r="B999" s="100" t="s">
        <v>15044</v>
      </c>
      <c r="C999" s="100" t="s">
        <v>221</v>
      </c>
      <c r="D999" s="100" t="s">
        <v>100</v>
      </c>
      <c r="E999" s="100" t="s">
        <v>64</v>
      </c>
      <c r="F999" s="277" t="s">
        <v>65</v>
      </c>
      <c r="G999" s="101">
        <v>10</v>
      </c>
      <c r="H999" s="101">
        <v>9.3000000000000007</v>
      </c>
      <c r="I999" s="101">
        <v>4.2</v>
      </c>
      <c r="J999" s="101">
        <v>5.8</v>
      </c>
      <c r="K999" s="101">
        <v>7.5</v>
      </c>
      <c r="L999" s="278">
        <v>15209000</v>
      </c>
      <c r="M999" s="100" t="s">
        <v>66</v>
      </c>
      <c r="N999" s="100" t="s">
        <v>67</v>
      </c>
      <c r="O999" s="100" t="s">
        <v>218</v>
      </c>
      <c r="P999" s="100"/>
      <c r="Q999" s="117"/>
    </row>
    <row r="1000" spans="1:18">
      <c r="A1000" s="100" t="s">
        <v>16368</v>
      </c>
      <c r="B1000" s="100" t="s">
        <v>16369</v>
      </c>
      <c r="C1000" s="100" t="s">
        <v>6913</v>
      </c>
      <c r="D1000" s="100" t="s">
        <v>8544</v>
      </c>
      <c r="E1000" s="100" t="s">
        <v>94</v>
      </c>
      <c r="F1000" s="277" t="s">
        <v>65</v>
      </c>
      <c r="G1000" s="101">
        <v>7.4</v>
      </c>
      <c r="H1000" s="101">
        <v>10</v>
      </c>
      <c r="I1000" s="101">
        <v>5.9</v>
      </c>
      <c r="J1000" s="101">
        <v>6.5</v>
      </c>
      <c r="K1000" s="101">
        <v>6.3</v>
      </c>
      <c r="L1000" s="278">
        <v>41731</v>
      </c>
      <c r="M1000" s="100" t="s">
        <v>66</v>
      </c>
      <c r="N1000" s="100" t="s">
        <v>67</v>
      </c>
      <c r="O1000" s="100" t="s">
        <v>6937</v>
      </c>
      <c r="P1000" s="100"/>
      <c r="Q1000" s="117"/>
      <c r="R1000" s="117"/>
    </row>
    <row r="1001" spans="1:18">
      <c r="A1001" s="100" t="s">
        <v>16370</v>
      </c>
      <c r="B1001" s="100" t="s">
        <v>16371</v>
      </c>
      <c r="C1001" s="100" t="s">
        <v>9799</v>
      </c>
      <c r="D1001" s="100" t="s">
        <v>8565</v>
      </c>
      <c r="E1001" s="100" t="s">
        <v>196</v>
      </c>
      <c r="F1001" s="277" t="s">
        <v>95</v>
      </c>
      <c r="G1001" s="101">
        <v>4</v>
      </c>
      <c r="H1001" s="101">
        <v>3.7</v>
      </c>
      <c r="I1001" s="101">
        <v>3.6</v>
      </c>
      <c r="J1001" s="101">
        <v>5.8</v>
      </c>
      <c r="K1001" s="101">
        <v>4.5</v>
      </c>
      <c r="L1001" s="278">
        <v>904</v>
      </c>
      <c r="M1001" s="100" t="s">
        <v>66</v>
      </c>
      <c r="N1001" s="100" t="s">
        <v>190</v>
      </c>
      <c r="O1001" s="100" t="s">
        <v>9800</v>
      </c>
      <c r="P1001" s="117"/>
      <c r="Q1001" s="117"/>
    </row>
    <row r="1002" spans="1:18">
      <c r="A1002" s="100" t="s">
        <v>13252</v>
      </c>
      <c r="B1002" s="100" t="s">
        <v>13253</v>
      </c>
      <c r="C1002" s="100" t="s">
        <v>2292</v>
      </c>
      <c r="D1002" s="100" t="s">
        <v>195</v>
      </c>
      <c r="E1002" s="100" t="s">
        <v>94</v>
      </c>
      <c r="F1002" s="277" t="s">
        <v>65</v>
      </c>
      <c r="G1002" s="101">
        <v>8.5</v>
      </c>
      <c r="H1002" s="101">
        <v>5.2</v>
      </c>
      <c r="I1002" s="101">
        <v>5.7</v>
      </c>
      <c r="J1002" s="101">
        <v>6.8</v>
      </c>
      <c r="K1002" s="101">
        <v>6.3</v>
      </c>
      <c r="L1002" s="278">
        <v>580421</v>
      </c>
      <c r="M1002" s="100" t="s">
        <v>66</v>
      </c>
      <c r="N1002" s="100" t="s">
        <v>67</v>
      </c>
      <c r="O1002" s="100" t="s">
        <v>2277</v>
      </c>
      <c r="P1002" s="100"/>
      <c r="Q1002" s="117"/>
    </row>
    <row r="1003" spans="1:18">
      <c r="A1003" s="100" t="s">
        <v>12894</v>
      </c>
      <c r="B1003" s="100" t="s">
        <v>13897</v>
      </c>
      <c r="C1003" s="100" t="s">
        <v>3331</v>
      </c>
      <c r="D1003" s="100" t="s">
        <v>8563</v>
      </c>
      <c r="E1003" s="100" t="s">
        <v>94</v>
      </c>
      <c r="F1003" s="277" t="s">
        <v>65</v>
      </c>
      <c r="G1003" s="101">
        <v>8.5</v>
      </c>
      <c r="H1003" s="101">
        <v>5.8</v>
      </c>
      <c r="I1003" s="101">
        <v>5.5</v>
      </c>
      <c r="J1003" s="101">
        <v>6.3</v>
      </c>
      <c r="K1003" s="101">
        <v>5.8</v>
      </c>
      <c r="L1003" s="278">
        <v>118615</v>
      </c>
      <c r="M1003" s="100" t="s">
        <v>66</v>
      </c>
      <c r="N1003" s="100" t="s">
        <v>67</v>
      </c>
      <c r="O1003" s="100" t="s">
        <v>3311</v>
      </c>
      <c r="P1003" s="100"/>
      <c r="Q1003" s="117"/>
    </row>
    <row r="1004" spans="1:18">
      <c r="A1004" s="100" t="s">
        <v>16340</v>
      </c>
      <c r="B1004" s="100" t="s">
        <v>16341</v>
      </c>
      <c r="C1004" s="100" t="s">
        <v>9774</v>
      </c>
      <c r="D1004" s="100" t="s">
        <v>8573</v>
      </c>
      <c r="E1004" s="100" t="s">
        <v>107</v>
      </c>
      <c r="F1004" s="277" t="s">
        <v>65</v>
      </c>
      <c r="G1004" s="101">
        <v>6.8</v>
      </c>
      <c r="H1004" s="101">
        <v>1.6</v>
      </c>
      <c r="I1004" s="101">
        <v>5.2</v>
      </c>
      <c r="J1004" s="101">
        <v>5.6</v>
      </c>
      <c r="K1004" s="101">
        <v>4.7</v>
      </c>
      <c r="L1004" s="278">
        <v>30953</v>
      </c>
      <c r="M1004" s="100" t="s">
        <v>66</v>
      </c>
      <c r="N1004" s="100" t="s">
        <v>103</v>
      </c>
      <c r="O1004" s="100"/>
      <c r="P1004" s="116"/>
      <c r="Q1004" s="49"/>
      <c r="R1004" s="49"/>
    </row>
    <row r="1005" spans="1:18">
      <c r="A1005" s="100" t="s">
        <v>16374</v>
      </c>
      <c r="B1005" s="100" t="s">
        <v>16375</v>
      </c>
      <c r="C1005" s="100" t="s">
        <v>6917</v>
      </c>
      <c r="D1005" s="100" t="s">
        <v>8563</v>
      </c>
      <c r="E1005" s="100" t="s">
        <v>72</v>
      </c>
      <c r="F1005" s="277" t="s">
        <v>65</v>
      </c>
      <c r="G1005" s="101">
        <v>5</v>
      </c>
      <c r="H1005" s="101">
        <v>5.7</v>
      </c>
      <c r="I1005" s="101">
        <v>5.4</v>
      </c>
      <c r="J1005" s="101">
        <v>3.5</v>
      </c>
      <c r="K1005" s="101">
        <v>4.7</v>
      </c>
      <c r="L1005" s="278">
        <v>67577</v>
      </c>
      <c r="M1005" s="100" t="s">
        <v>66</v>
      </c>
      <c r="N1005" s="100" t="s">
        <v>103</v>
      </c>
      <c r="O1005" s="100" t="s">
        <v>6941</v>
      </c>
      <c r="P1005" s="116"/>
      <c r="Q1005" s="116"/>
    </row>
    <row r="1006" spans="1:18">
      <c r="A1006" s="100" t="s">
        <v>14928</v>
      </c>
      <c r="B1006" s="100" t="s">
        <v>8955</v>
      </c>
      <c r="C1006" s="100" t="s">
        <v>8956</v>
      </c>
      <c r="D1006" s="100" t="s">
        <v>8541</v>
      </c>
      <c r="E1006" s="100" t="s">
        <v>72</v>
      </c>
      <c r="F1006" s="277" t="s">
        <v>65</v>
      </c>
      <c r="G1006" s="101">
        <v>5</v>
      </c>
      <c r="H1006" s="101">
        <v>3.5</v>
      </c>
      <c r="I1006" s="101">
        <v>4.2</v>
      </c>
      <c r="J1006" s="101">
        <v>5.8</v>
      </c>
      <c r="K1006" s="101">
        <v>4.7</v>
      </c>
      <c r="L1006" s="278">
        <v>4120</v>
      </c>
      <c r="M1006" s="100" t="s">
        <v>66</v>
      </c>
      <c r="N1006" s="100" t="s">
        <v>103</v>
      </c>
      <c r="O1006" s="100"/>
      <c r="P1006" s="100"/>
      <c r="Q1006" s="116"/>
    </row>
    <row r="1007" spans="1:18">
      <c r="A1007" s="100" t="s">
        <v>13735</v>
      </c>
      <c r="B1007" s="100" t="s">
        <v>13736</v>
      </c>
      <c r="C1007" s="100" t="s">
        <v>3076</v>
      </c>
      <c r="D1007" s="100" t="s">
        <v>8592</v>
      </c>
      <c r="E1007" s="100" t="s">
        <v>107</v>
      </c>
      <c r="F1007" s="277" t="s">
        <v>65</v>
      </c>
      <c r="G1007" s="101">
        <v>6.5</v>
      </c>
      <c r="H1007" s="101">
        <v>3.8</v>
      </c>
      <c r="I1007" s="101">
        <v>6.3</v>
      </c>
      <c r="J1007" s="101">
        <v>4.5999999999999996</v>
      </c>
      <c r="K1007" s="101">
        <v>5.2</v>
      </c>
      <c r="L1007" s="278">
        <v>136744</v>
      </c>
      <c r="M1007" s="100" t="s">
        <v>66</v>
      </c>
      <c r="N1007" s="100" t="s">
        <v>67</v>
      </c>
      <c r="O1007" s="100" t="s">
        <v>3054</v>
      </c>
      <c r="P1007" s="116"/>
      <c r="Q1007" s="117"/>
      <c r="R1007" s="117"/>
    </row>
    <row r="1008" spans="1:18">
      <c r="A1008" s="100" t="s">
        <v>13280</v>
      </c>
      <c r="B1008" s="100" t="s">
        <v>13281</v>
      </c>
      <c r="C1008" s="100" t="s">
        <v>153</v>
      </c>
      <c r="D1008" s="100" t="s">
        <v>100</v>
      </c>
      <c r="E1008" s="100" t="s">
        <v>107</v>
      </c>
      <c r="F1008" s="277" t="s">
        <v>65</v>
      </c>
      <c r="G1008" s="101">
        <v>6.5</v>
      </c>
      <c r="H1008" s="101">
        <v>7.3</v>
      </c>
      <c r="I1008" s="101">
        <v>7</v>
      </c>
      <c r="J1008" s="101">
        <v>3.1</v>
      </c>
      <c r="K1008" s="101">
        <v>5.8</v>
      </c>
      <c r="L1008" s="278">
        <v>33390000</v>
      </c>
      <c r="M1008" s="100" t="s">
        <v>66</v>
      </c>
      <c r="N1008" s="100" t="s">
        <v>67</v>
      </c>
      <c r="O1008" s="100" t="s">
        <v>150</v>
      </c>
      <c r="P1008" s="116"/>
      <c r="Q1008" s="116"/>
    </row>
    <row r="1009" spans="1:18">
      <c r="A1009" s="100" t="s">
        <v>15269</v>
      </c>
      <c r="B1009" s="100" t="s">
        <v>15270</v>
      </c>
      <c r="C1009" s="100" t="s">
        <v>5905</v>
      </c>
      <c r="D1009" s="100" t="s">
        <v>100</v>
      </c>
      <c r="E1009" s="100" t="s">
        <v>196</v>
      </c>
      <c r="F1009" s="277" t="s">
        <v>95</v>
      </c>
      <c r="G1009" s="101">
        <v>3</v>
      </c>
      <c r="H1009" s="101">
        <v>5.2</v>
      </c>
      <c r="I1009" s="101">
        <v>7</v>
      </c>
      <c r="J1009" s="101">
        <v>0.8</v>
      </c>
      <c r="K1009" s="101">
        <v>4</v>
      </c>
      <c r="L1009" s="278">
        <v>25596186</v>
      </c>
      <c r="M1009" s="100" t="s">
        <v>66</v>
      </c>
      <c r="N1009" s="100" t="s">
        <v>264</v>
      </c>
      <c r="O1009" s="100" t="s">
        <v>5626</v>
      </c>
      <c r="P1009" s="116"/>
      <c r="Q1009" s="116"/>
    </row>
    <row r="1010" spans="1:18">
      <c r="A1010" s="100" t="s">
        <v>16374</v>
      </c>
      <c r="B1010" s="100" t="s">
        <v>16376</v>
      </c>
      <c r="C1010" s="100" t="s">
        <v>6921</v>
      </c>
      <c r="D1010" s="100" t="s">
        <v>8564</v>
      </c>
      <c r="E1010" s="100" t="s">
        <v>107</v>
      </c>
      <c r="F1010" s="277" t="s">
        <v>65</v>
      </c>
      <c r="G1010" s="101">
        <v>6</v>
      </c>
      <c r="H1010" s="101">
        <v>8</v>
      </c>
      <c r="I1010" s="101">
        <v>6.4</v>
      </c>
      <c r="J1010" s="101">
        <v>3</v>
      </c>
      <c r="K1010" s="101">
        <v>5</v>
      </c>
      <c r="L1010" s="278">
        <v>98593</v>
      </c>
      <c r="M1010" s="100" t="s">
        <v>66</v>
      </c>
      <c r="N1010" s="100" t="s">
        <v>190</v>
      </c>
      <c r="O1010" s="100" t="s">
        <v>6943</v>
      </c>
      <c r="P1010" s="100"/>
      <c r="Q1010" s="117"/>
      <c r="R1010" s="116"/>
    </row>
    <row r="1011" spans="1:18">
      <c r="A1011" s="100" t="s">
        <v>12963</v>
      </c>
      <c r="B1011" s="100" t="s">
        <v>17105</v>
      </c>
      <c r="C1011" s="100" t="s">
        <v>7430</v>
      </c>
      <c r="D1011" s="100" t="s">
        <v>8563</v>
      </c>
      <c r="E1011" s="100" t="s">
        <v>107</v>
      </c>
      <c r="F1011" s="277" t="s">
        <v>65</v>
      </c>
      <c r="G1011" s="101">
        <v>6.2</v>
      </c>
      <c r="H1011" s="101">
        <v>5.2</v>
      </c>
      <c r="I1011" s="101">
        <v>4.5</v>
      </c>
      <c r="J1011" s="101">
        <v>4.3</v>
      </c>
      <c r="K1011" s="101">
        <v>4.5</v>
      </c>
      <c r="L1011" s="278">
        <v>808506</v>
      </c>
      <c r="M1011" s="100" t="s">
        <v>66</v>
      </c>
      <c r="N1011" s="100" t="s">
        <v>67</v>
      </c>
      <c r="O1011" s="100" t="s">
        <v>7450</v>
      </c>
      <c r="P1011" s="100"/>
      <c r="Q1011" s="116"/>
    </row>
    <row r="1012" spans="1:18">
      <c r="A1012" s="100" t="s">
        <v>12322</v>
      </c>
      <c r="B1012" s="100" t="s">
        <v>12323</v>
      </c>
      <c r="C1012" s="100" t="s">
        <v>567</v>
      </c>
      <c r="D1012" s="100" t="s">
        <v>100</v>
      </c>
      <c r="E1012" s="100" t="s">
        <v>94</v>
      </c>
      <c r="F1012" s="277" t="s">
        <v>65</v>
      </c>
      <c r="G1012" s="101">
        <v>8.3000000000000007</v>
      </c>
      <c r="H1012" s="101">
        <v>6.9</v>
      </c>
      <c r="I1012" s="101">
        <v>3.4</v>
      </c>
      <c r="J1012" s="101">
        <v>6.4</v>
      </c>
      <c r="K1012" s="101">
        <v>6.2</v>
      </c>
      <c r="L1012" s="278">
        <v>699924.42038319912</v>
      </c>
      <c r="M1012" s="100" t="s">
        <v>245</v>
      </c>
      <c r="N1012" s="100" t="s">
        <v>264</v>
      </c>
      <c r="O1012" s="100" t="s">
        <v>556</v>
      </c>
      <c r="P1012" s="100"/>
      <c r="Q1012" s="117"/>
    </row>
    <row r="1013" spans="1:18">
      <c r="A1013" s="100" t="s">
        <v>13170</v>
      </c>
      <c r="B1013" s="100" t="s">
        <v>2128</v>
      </c>
      <c r="C1013" s="100" t="s">
        <v>2129</v>
      </c>
      <c r="D1013" s="100" t="s">
        <v>8535</v>
      </c>
      <c r="E1013" s="100" t="s">
        <v>94</v>
      </c>
      <c r="F1013" s="277" t="s">
        <v>65</v>
      </c>
      <c r="G1013" s="101">
        <v>8.5</v>
      </c>
      <c r="H1013" s="101">
        <v>10</v>
      </c>
      <c r="I1013" s="101">
        <v>5.6</v>
      </c>
      <c r="J1013" s="101">
        <v>7.8</v>
      </c>
      <c r="K1013" s="101">
        <v>6.7</v>
      </c>
      <c r="L1013" s="278">
        <v>72351</v>
      </c>
      <c r="M1013" s="100" t="s">
        <v>66</v>
      </c>
      <c r="N1013" s="100" t="s">
        <v>67</v>
      </c>
      <c r="O1013" s="100" t="s">
        <v>2114</v>
      </c>
      <c r="P1013" s="100"/>
      <c r="Q1013" s="117"/>
    </row>
    <row r="1014" spans="1:18">
      <c r="A1014" s="100" t="s">
        <v>16377</v>
      </c>
      <c r="B1014" s="100" t="s">
        <v>16378</v>
      </c>
      <c r="C1014" s="100" t="s">
        <v>9804</v>
      </c>
      <c r="D1014" s="100" t="s">
        <v>8550</v>
      </c>
      <c r="E1014" s="100" t="s">
        <v>201</v>
      </c>
      <c r="F1014" s="277" t="s">
        <v>95</v>
      </c>
      <c r="G1014" s="101">
        <v>2.5</v>
      </c>
      <c r="H1014" s="101">
        <v>6.7</v>
      </c>
      <c r="I1014" s="101">
        <v>1.3</v>
      </c>
      <c r="J1014" s="101">
        <v>6</v>
      </c>
      <c r="K1014" s="101">
        <v>3.9</v>
      </c>
      <c r="L1014" s="278">
        <v>369</v>
      </c>
      <c r="M1014" s="100" t="s">
        <v>66</v>
      </c>
      <c r="N1014" s="100" t="s">
        <v>190</v>
      </c>
      <c r="O1014" s="100"/>
      <c r="P1014" s="116"/>
      <c r="Q1014" s="117"/>
    </row>
    <row r="1015" spans="1:18">
      <c r="A1015" s="100" t="s">
        <v>12168</v>
      </c>
      <c r="B1015" s="100" t="s">
        <v>12169</v>
      </c>
      <c r="C1015" s="100" t="s">
        <v>284</v>
      </c>
      <c r="D1015" s="100" t="s">
        <v>8548</v>
      </c>
      <c r="E1015" s="100" t="s">
        <v>285</v>
      </c>
      <c r="F1015" s="277" t="s">
        <v>65</v>
      </c>
      <c r="G1015" s="101">
        <v>0.3</v>
      </c>
      <c r="H1015" s="101">
        <v>4.5</v>
      </c>
      <c r="I1015" s="101">
        <v>4.0999999999999996</v>
      </c>
      <c r="J1015" s="101">
        <v>2.2999999999999998</v>
      </c>
      <c r="K1015" s="101">
        <v>3.5</v>
      </c>
      <c r="L1015" s="278">
        <v>70712</v>
      </c>
      <c r="M1015" s="100" t="s">
        <v>66</v>
      </c>
      <c r="N1015" s="100" t="s">
        <v>190</v>
      </c>
      <c r="O1015" s="100" t="s">
        <v>12170</v>
      </c>
      <c r="P1015" s="100"/>
      <c r="Q1015" s="117"/>
    </row>
    <row r="1016" spans="1:18">
      <c r="A1016" s="100" t="s">
        <v>12162</v>
      </c>
      <c r="B1016" s="100" t="s">
        <v>12163</v>
      </c>
      <c r="C1016" s="100" t="s">
        <v>272</v>
      </c>
      <c r="D1016" s="100" t="s">
        <v>8534</v>
      </c>
      <c r="E1016" s="100" t="s">
        <v>201</v>
      </c>
      <c r="F1016" s="277" t="s">
        <v>65</v>
      </c>
      <c r="G1016" s="101">
        <v>2</v>
      </c>
      <c r="H1016" s="101">
        <v>4.4000000000000004</v>
      </c>
      <c r="I1016" s="101">
        <v>1</v>
      </c>
      <c r="J1016" s="101">
        <v>0</v>
      </c>
      <c r="K1016" s="101">
        <v>1.7</v>
      </c>
      <c r="L1016" s="278">
        <v>203680</v>
      </c>
      <c r="M1016" s="100" t="s">
        <v>66</v>
      </c>
      <c r="N1016" s="100" t="s">
        <v>190</v>
      </c>
      <c r="O1016" s="100" t="s">
        <v>273</v>
      </c>
      <c r="P1016" s="100"/>
      <c r="Q1016" s="117"/>
    </row>
    <row r="1017" spans="1:18">
      <c r="A1017" s="100" t="s">
        <v>16379</v>
      </c>
      <c r="B1017" s="100" t="s">
        <v>16380</v>
      </c>
      <c r="C1017" s="100" t="s">
        <v>9807</v>
      </c>
      <c r="D1017" s="100" t="s">
        <v>195</v>
      </c>
      <c r="E1017" s="100" t="s">
        <v>94</v>
      </c>
      <c r="F1017" s="277" t="s">
        <v>65</v>
      </c>
      <c r="G1017" s="101">
        <v>8.1999999999999993</v>
      </c>
      <c r="H1017" s="101">
        <v>3.4</v>
      </c>
      <c r="I1017" s="101">
        <v>5.4</v>
      </c>
      <c r="J1017" s="101">
        <v>6.4</v>
      </c>
      <c r="K1017" s="101">
        <v>5.6</v>
      </c>
      <c r="L1017" s="278">
        <v>202777</v>
      </c>
      <c r="M1017" s="100" t="s">
        <v>66</v>
      </c>
      <c r="N1017" s="100" t="s">
        <v>247</v>
      </c>
      <c r="O1017" s="100"/>
      <c r="P1017" s="100"/>
      <c r="Q1017" s="117"/>
    </row>
    <row r="1018" spans="1:18">
      <c r="A1018" s="100" t="s">
        <v>12564</v>
      </c>
      <c r="B1018" s="100" t="s">
        <v>12565</v>
      </c>
      <c r="C1018" s="100" t="s">
        <v>966</v>
      </c>
      <c r="D1018" s="100" t="s">
        <v>100</v>
      </c>
      <c r="E1018" s="100" t="s">
        <v>107</v>
      </c>
      <c r="F1018" s="277" t="s">
        <v>65</v>
      </c>
      <c r="G1018" s="101">
        <v>6.3</v>
      </c>
      <c r="H1018" s="101">
        <v>6.7</v>
      </c>
      <c r="I1018" s="101">
        <v>5.4</v>
      </c>
      <c r="J1018" s="101">
        <v>5.4</v>
      </c>
      <c r="K1018" s="101">
        <v>6.1</v>
      </c>
      <c r="L1018" s="278">
        <v>21297215</v>
      </c>
      <c r="M1018" s="100" t="s">
        <v>245</v>
      </c>
      <c r="N1018" s="100" t="s">
        <v>103</v>
      </c>
      <c r="O1018" s="100" t="s">
        <v>959</v>
      </c>
      <c r="P1018" s="100"/>
      <c r="Q1018" s="117"/>
    </row>
    <row r="1019" spans="1:18">
      <c r="A1019" s="100" t="s">
        <v>16381</v>
      </c>
      <c r="B1019" s="100" t="s">
        <v>16382</v>
      </c>
      <c r="C1019" s="100" t="s">
        <v>8703</v>
      </c>
      <c r="D1019" s="100" t="s">
        <v>8545</v>
      </c>
      <c r="E1019" s="100" t="s">
        <v>196</v>
      </c>
      <c r="F1019" s="277" t="s">
        <v>73</v>
      </c>
      <c r="G1019" s="101">
        <v>4.0999999999999996</v>
      </c>
      <c r="H1019" s="101">
        <v>5.4</v>
      </c>
      <c r="I1019" s="101">
        <v>3.9</v>
      </c>
      <c r="J1019" s="101">
        <v>5.6</v>
      </c>
      <c r="K1019" s="101">
        <v>4.7</v>
      </c>
      <c r="L1019" s="278">
        <v>25467</v>
      </c>
      <c r="M1019" s="100" t="s">
        <v>66</v>
      </c>
      <c r="N1019" s="100" t="s">
        <v>103</v>
      </c>
      <c r="O1019" s="100"/>
      <c r="P1019" s="100"/>
      <c r="Q1019" s="117"/>
    </row>
    <row r="1020" spans="1:18">
      <c r="A1020" s="100" t="s">
        <v>16383</v>
      </c>
      <c r="B1020" s="100" t="s">
        <v>16384</v>
      </c>
      <c r="C1020" s="100" t="s">
        <v>6925</v>
      </c>
      <c r="D1020" s="100" t="s">
        <v>116</v>
      </c>
      <c r="E1020" s="100" t="s">
        <v>72</v>
      </c>
      <c r="F1020" s="277" t="s">
        <v>73</v>
      </c>
      <c r="G1020" s="101">
        <v>5.6</v>
      </c>
      <c r="H1020" s="101">
        <v>5.8</v>
      </c>
      <c r="I1020" s="101">
        <v>5.4</v>
      </c>
      <c r="J1020" s="101">
        <v>4.5999999999999996</v>
      </c>
      <c r="K1020" s="101">
        <v>5.2</v>
      </c>
      <c r="L1020" s="278">
        <v>851297</v>
      </c>
      <c r="M1020" s="100" t="s">
        <v>66</v>
      </c>
      <c r="N1020" s="100" t="s">
        <v>67</v>
      </c>
      <c r="O1020" s="100" t="s">
        <v>6947</v>
      </c>
      <c r="P1020" s="100"/>
      <c r="Q1020" s="117"/>
    </row>
    <row r="1021" spans="1:18">
      <c r="A1021" s="100" t="s">
        <v>12166</v>
      </c>
      <c r="B1021" s="100" t="s">
        <v>12167</v>
      </c>
      <c r="C1021" s="100" t="s">
        <v>280</v>
      </c>
      <c r="D1021" s="100" t="s">
        <v>8536</v>
      </c>
      <c r="E1021" s="100" t="s">
        <v>72</v>
      </c>
      <c r="F1021" s="277" t="s">
        <v>65</v>
      </c>
      <c r="G1021" s="101">
        <v>4.5999999999999996</v>
      </c>
      <c r="H1021" s="101">
        <v>4.3</v>
      </c>
      <c r="I1021" s="101">
        <v>4.9000000000000004</v>
      </c>
      <c r="J1021" s="101">
        <v>2.4</v>
      </c>
      <c r="K1021" s="101">
        <v>4</v>
      </c>
      <c r="L1021" s="278">
        <v>40636</v>
      </c>
      <c r="M1021" s="100" t="s">
        <v>66</v>
      </c>
      <c r="N1021" s="100" t="s">
        <v>67</v>
      </c>
      <c r="O1021" s="100" t="s">
        <v>281</v>
      </c>
      <c r="P1021" s="100"/>
      <c r="Q1021" s="117"/>
    </row>
    <row r="1022" spans="1:18">
      <c r="A1022" s="100" t="s">
        <v>12164</v>
      </c>
      <c r="B1022" s="100" t="s">
        <v>12165</v>
      </c>
      <c r="C1022" s="100" t="s">
        <v>276</v>
      </c>
      <c r="D1022" s="100" t="s">
        <v>8535</v>
      </c>
      <c r="E1022" s="100" t="s">
        <v>72</v>
      </c>
      <c r="F1022" s="277" t="s">
        <v>65</v>
      </c>
      <c r="G1022" s="101">
        <v>5.3</v>
      </c>
      <c r="H1022" s="101">
        <v>8.3000000000000007</v>
      </c>
      <c r="I1022" s="101">
        <v>7.2</v>
      </c>
      <c r="J1022" s="101">
        <v>1.2</v>
      </c>
      <c r="K1022" s="101">
        <v>4.9000000000000004</v>
      </c>
      <c r="L1022" s="278">
        <v>647967</v>
      </c>
      <c r="M1022" s="100" t="s">
        <v>66</v>
      </c>
      <c r="N1022" s="100" t="s">
        <v>247</v>
      </c>
      <c r="O1022" s="100" t="s">
        <v>277</v>
      </c>
      <c r="P1022" s="116"/>
      <c r="Q1022" s="116"/>
    </row>
    <row r="1023" spans="1:18">
      <c r="A1023" s="100" t="s">
        <v>12566</v>
      </c>
      <c r="B1023" s="100" t="s">
        <v>12567</v>
      </c>
      <c r="C1023" s="100" t="s">
        <v>970</v>
      </c>
      <c r="D1023" s="100" t="s">
        <v>8560</v>
      </c>
      <c r="E1023" s="100" t="s">
        <v>196</v>
      </c>
      <c r="F1023" s="277" t="s">
        <v>95</v>
      </c>
      <c r="G1023" s="101">
        <v>3.2</v>
      </c>
      <c r="H1023" s="101">
        <v>4</v>
      </c>
      <c r="I1023" s="101">
        <v>3.1</v>
      </c>
      <c r="J1023" s="101">
        <v>4.7</v>
      </c>
      <c r="K1023" s="101">
        <v>3.8</v>
      </c>
      <c r="L1023" s="278">
        <v>822167</v>
      </c>
      <c r="M1023" s="100" t="s">
        <v>66</v>
      </c>
      <c r="N1023" s="100" t="s">
        <v>264</v>
      </c>
      <c r="O1023" s="100" t="s">
        <v>963</v>
      </c>
      <c r="P1023" s="116"/>
      <c r="Q1023" s="116"/>
    </row>
    <row r="1024" spans="1:18">
      <c r="A1024" s="100" t="s">
        <v>16385</v>
      </c>
      <c r="B1024" s="100" t="s">
        <v>16386</v>
      </c>
      <c r="C1024" s="100" t="s">
        <v>9808</v>
      </c>
      <c r="D1024" s="100" t="s">
        <v>8548</v>
      </c>
      <c r="E1024" s="100" t="s">
        <v>72</v>
      </c>
      <c r="F1024" s="277" t="s">
        <v>73</v>
      </c>
      <c r="G1024" s="101">
        <v>5.5</v>
      </c>
      <c r="H1024" s="101">
        <v>7.1</v>
      </c>
      <c r="I1024" s="101">
        <v>6</v>
      </c>
      <c r="J1024" s="101">
        <v>4.4000000000000004</v>
      </c>
      <c r="K1024" s="101">
        <v>5.6</v>
      </c>
      <c r="L1024" s="278">
        <v>53106</v>
      </c>
      <c r="M1024" s="100" t="s">
        <v>66</v>
      </c>
      <c r="N1024" s="100" t="s">
        <v>67</v>
      </c>
      <c r="O1024" s="100"/>
      <c r="P1024" s="116"/>
      <c r="Q1024" s="116"/>
    </row>
    <row r="1025" spans="1:18">
      <c r="A1025" s="100" t="s">
        <v>12744</v>
      </c>
      <c r="B1025" s="100" t="s">
        <v>12745</v>
      </c>
      <c r="C1025" s="100" t="s">
        <v>1321</v>
      </c>
      <c r="D1025" s="100" t="s">
        <v>8594</v>
      </c>
      <c r="E1025" s="100" t="s">
        <v>196</v>
      </c>
      <c r="F1025" s="277" t="s">
        <v>95</v>
      </c>
      <c r="G1025" s="101">
        <v>4</v>
      </c>
      <c r="H1025" s="101">
        <v>4.3</v>
      </c>
      <c r="I1025" s="101">
        <v>4.5999999999999996</v>
      </c>
      <c r="J1025" s="101">
        <v>4.5</v>
      </c>
      <c r="K1025" s="101">
        <v>4.4000000000000004</v>
      </c>
      <c r="L1025" s="278">
        <v>2387659</v>
      </c>
      <c r="M1025" s="100" t="s">
        <v>66</v>
      </c>
      <c r="N1025" s="100" t="s">
        <v>67</v>
      </c>
      <c r="O1025" s="100" t="s">
        <v>1314</v>
      </c>
      <c r="P1025" s="116"/>
      <c r="Q1025" s="116"/>
    </row>
    <row r="1026" spans="1:18">
      <c r="A1026" s="100" t="s">
        <v>12759</v>
      </c>
      <c r="B1026" s="100" t="s">
        <v>12760</v>
      </c>
      <c r="C1026" s="100" t="s">
        <v>1357</v>
      </c>
      <c r="D1026" s="100" t="s">
        <v>8561</v>
      </c>
      <c r="E1026" s="100" t="s">
        <v>107</v>
      </c>
      <c r="F1026" s="277" t="s">
        <v>65</v>
      </c>
      <c r="G1026" s="101">
        <v>5.8</v>
      </c>
      <c r="H1026" s="101">
        <v>4.5999999999999996</v>
      </c>
      <c r="I1026" s="101">
        <v>7.1</v>
      </c>
      <c r="J1026" s="101">
        <v>4.2</v>
      </c>
      <c r="K1026" s="101">
        <v>4.8</v>
      </c>
      <c r="L1026" s="278">
        <v>3865643</v>
      </c>
      <c r="M1026" s="100" t="s">
        <v>66</v>
      </c>
      <c r="N1026" s="100" t="s">
        <v>247</v>
      </c>
      <c r="O1026" s="100" t="s">
        <v>1350</v>
      </c>
      <c r="P1026" s="116"/>
      <c r="Q1026" s="117"/>
    </row>
    <row r="1027" spans="1:18">
      <c r="A1027" s="100" t="s">
        <v>12711</v>
      </c>
      <c r="B1027" s="100" t="s">
        <v>12712</v>
      </c>
      <c r="C1027" s="100" t="s">
        <v>1250</v>
      </c>
      <c r="D1027" s="100" t="s">
        <v>83</v>
      </c>
      <c r="E1027" s="100" t="s">
        <v>201</v>
      </c>
      <c r="F1027" s="277" t="s">
        <v>95</v>
      </c>
      <c r="G1027" s="101">
        <v>2</v>
      </c>
      <c r="H1027" s="101">
        <v>3</v>
      </c>
      <c r="I1027" s="101">
        <v>3.1</v>
      </c>
      <c r="J1027" s="101">
        <v>5.5</v>
      </c>
      <c r="K1027" s="101">
        <v>3.8</v>
      </c>
      <c r="L1027" s="278">
        <v>1043291</v>
      </c>
      <c r="M1027" s="100" t="s">
        <v>66</v>
      </c>
      <c r="N1027" s="100" t="s">
        <v>190</v>
      </c>
      <c r="O1027" s="100" t="s">
        <v>1243</v>
      </c>
      <c r="P1027" s="116"/>
      <c r="Q1027" s="117"/>
    </row>
    <row r="1028" spans="1:18">
      <c r="A1028" s="100" t="s">
        <v>13140</v>
      </c>
      <c r="B1028" s="100" t="s">
        <v>13141</v>
      </c>
      <c r="C1028" s="100" t="s">
        <v>2072</v>
      </c>
      <c r="D1028" s="100" t="s">
        <v>100</v>
      </c>
      <c r="E1028" s="100" t="s">
        <v>94</v>
      </c>
      <c r="F1028" s="277" t="s">
        <v>65</v>
      </c>
      <c r="G1028" s="101">
        <v>7.7</v>
      </c>
      <c r="H1028" s="101">
        <v>6.8</v>
      </c>
      <c r="I1028" s="101">
        <v>6.8</v>
      </c>
      <c r="J1028" s="101">
        <v>5.3</v>
      </c>
      <c r="K1028" s="101">
        <v>6.2</v>
      </c>
      <c r="L1028" s="278">
        <v>357772</v>
      </c>
      <c r="M1028" s="100" t="s">
        <v>66</v>
      </c>
      <c r="N1028" s="100" t="s">
        <v>67</v>
      </c>
      <c r="O1028" s="100" t="s">
        <v>2059</v>
      </c>
      <c r="P1028" s="100"/>
      <c r="Q1028" s="116"/>
    </row>
    <row r="1029" spans="1:18">
      <c r="A1029" s="100" t="s">
        <v>12568</v>
      </c>
      <c r="B1029" s="100" t="s">
        <v>12569</v>
      </c>
      <c r="C1029" s="100" t="s">
        <v>974</v>
      </c>
      <c r="D1029" s="100" t="s">
        <v>8561</v>
      </c>
      <c r="E1029" s="100" t="s">
        <v>107</v>
      </c>
      <c r="F1029" s="277" t="s">
        <v>65</v>
      </c>
      <c r="G1029" s="101">
        <v>5.8</v>
      </c>
      <c r="H1029" s="101">
        <v>5</v>
      </c>
      <c r="I1029" s="101">
        <v>3.3</v>
      </c>
      <c r="J1029" s="101">
        <v>6</v>
      </c>
      <c r="K1029" s="101">
        <v>4.8</v>
      </c>
      <c r="L1029" s="278">
        <v>14004255</v>
      </c>
      <c r="M1029" s="100" t="s">
        <v>66</v>
      </c>
      <c r="N1029" s="100" t="s">
        <v>67</v>
      </c>
      <c r="O1029" s="100" t="s">
        <v>967</v>
      </c>
      <c r="P1029" s="100"/>
      <c r="Q1029" s="116"/>
    </row>
    <row r="1030" spans="1:18">
      <c r="A1030" s="100" t="s">
        <v>16389</v>
      </c>
      <c r="B1030" s="100" t="s">
        <v>16390</v>
      </c>
      <c r="C1030" s="100" t="s">
        <v>9814</v>
      </c>
      <c r="D1030" s="100" t="s">
        <v>8555</v>
      </c>
      <c r="E1030" s="100" t="s">
        <v>94</v>
      </c>
      <c r="F1030" s="277" t="s">
        <v>73</v>
      </c>
      <c r="G1030" s="101">
        <v>8.4</v>
      </c>
      <c r="H1030" s="101">
        <v>5.2</v>
      </c>
      <c r="I1030" s="101">
        <v>5.7</v>
      </c>
      <c r="J1030" s="101">
        <v>7</v>
      </c>
      <c r="K1030" s="101">
        <v>6.2</v>
      </c>
      <c r="L1030" s="278">
        <v>187425</v>
      </c>
      <c r="M1030" s="100" t="s">
        <v>66</v>
      </c>
      <c r="N1030" s="100" t="s">
        <v>190</v>
      </c>
      <c r="O1030" s="100"/>
      <c r="P1030" s="100"/>
      <c r="Q1030" s="117"/>
    </row>
    <row r="1031" spans="1:18">
      <c r="A1031" s="100" t="s">
        <v>16387</v>
      </c>
      <c r="B1031" s="100" t="s">
        <v>16388</v>
      </c>
      <c r="C1031" s="100" t="s">
        <v>9811</v>
      </c>
      <c r="D1031" s="100" t="s">
        <v>8659</v>
      </c>
      <c r="E1031" s="100" t="s">
        <v>72</v>
      </c>
      <c r="F1031" s="277" t="s">
        <v>65</v>
      </c>
      <c r="G1031" s="101">
        <v>5.4</v>
      </c>
      <c r="H1031" s="101">
        <v>6.7</v>
      </c>
      <c r="I1031" s="101">
        <v>2.2000000000000002</v>
      </c>
      <c r="J1031" s="101">
        <v>6.4</v>
      </c>
      <c r="K1031" s="101">
        <v>3.8</v>
      </c>
      <c r="L1031" s="278">
        <v>4342</v>
      </c>
      <c r="M1031" s="100" t="s">
        <v>66</v>
      </c>
      <c r="N1031" s="100" t="s">
        <v>103</v>
      </c>
      <c r="O1031" s="100"/>
      <c r="P1031" s="100"/>
      <c r="Q1031" s="117"/>
      <c r="R1031" s="116"/>
    </row>
    <row r="1032" spans="1:18">
      <c r="A1032" s="100" t="s">
        <v>13138</v>
      </c>
      <c r="B1032" s="100" t="s">
        <v>13139</v>
      </c>
      <c r="C1032" s="100" t="s">
        <v>2069</v>
      </c>
      <c r="D1032" s="100" t="s">
        <v>100</v>
      </c>
      <c r="E1032" s="100" t="s">
        <v>94</v>
      </c>
      <c r="F1032" s="277" t="s">
        <v>65</v>
      </c>
      <c r="G1032" s="101">
        <v>8.5</v>
      </c>
      <c r="H1032" s="101">
        <v>6.9</v>
      </c>
      <c r="I1032" s="101">
        <v>7.6</v>
      </c>
      <c r="J1032" s="101">
        <v>6</v>
      </c>
      <c r="K1032" s="101">
        <v>6.8</v>
      </c>
      <c r="L1032" s="278">
        <v>18194499</v>
      </c>
      <c r="M1032" s="100" t="s">
        <v>66</v>
      </c>
      <c r="N1032" s="100" t="s">
        <v>67</v>
      </c>
      <c r="O1032" s="100" t="s">
        <v>2055</v>
      </c>
      <c r="P1032" s="100"/>
      <c r="Q1032" s="117"/>
    </row>
    <row r="1033" spans="1:18">
      <c r="A1033" s="100" t="s">
        <v>13688</v>
      </c>
      <c r="B1033" s="100" t="s">
        <v>13689</v>
      </c>
      <c r="C1033" s="100" t="s">
        <v>8915</v>
      </c>
      <c r="D1033" s="100" t="s">
        <v>8563</v>
      </c>
      <c r="E1033" s="100" t="s">
        <v>201</v>
      </c>
      <c r="F1033" s="277" t="s">
        <v>95</v>
      </c>
      <c r="G1033" s="101">
        <v>1.8</v>
      </c>
      <c r="H1033" s="101">
        <v>3.4</v>
      </c>
      <c r="I1033" s="101">
        <v>2.6</v>
      </c>
      <c r="J1033" s="101">
        <v>4.2</v>
      </c>
      <c r="K1033" s="101">
        <v>3.2</v>
      </c>
      <c r="L1033" s="278">
        <v>116438</v>
      </c>
      <c r="M1033" s="100" t="s">
        <v>66</v>
      </c>
      <c r="N1033" s="100" t="s">
        <v>103</v>
      </c>
      <c r="O1033" s="100"/>
      <c r="P1033" s="100"/>
      <c r="Q1033" s="117"/>
    </row>
    <row r="1034" spans="1:18">
      <c r="A1034" s="100" t="s">
        <v>13797</v>
      </c>
      <c r="B1034" s="100" t="s">
        <v>13798</v>
      </c>
      <c r="C1034" s="100" t="s">
        <v>3159</v>
      </c>
      <c r="D1034" s="100" t="s">
        <v>100</v>
      </c>
      <c r="E1034" s="100" t="s">
        <v>64</v>
      </c>
      <c r="F1034" s="277" t="s">
        <v>65</v>
      </c>
      <c r="G1034" s="101">
        <v>10</v>
      </c>
      <c r="H1034" s="101">
        <v>9.4</v>
      </c>
      <c r="I1034" s="101">
        <v>6</v>
      </c>
      <c r="J1034" s="101">
        <v>5.6</v>
      </c>
      <c r="K1034" s="101">
        <v>7.8</v>
      </c>
      <c r="L1034" s="278">
        <v>75350000</v>
      </c>
      <c r="M1034" s="100" t="s">
        <v>66</v>
      </c>
      <c r="N1034" s="100" t="s">
        <v>67</v>
      </c>
      <c r="O1034" s="100" t="s">
        <v>3136</v>
      </c>
      <c r="P1034" s="100"/>
      <c r="Q1034" s="117"/>
    </row>
    <row r="1035" spans="1:18">
      <c r="A1035" s="100" t="s">
        <v>12755</v>
      </c>
      <c r="B1035" s="100" t="s">
        <v>12756</v>
      </c>
      <c r="C1035" s="100" t="s">
        <v>1349</v>
      </c>
      <c r="D1035" s="100" t="s">
        <v>100</v>
      </c>
      <c r="E1035" s="100" t="s">
        <v>94</v>
      </c>
      <c r="F1035" s="277" t="s">
        <v>65</v>
      </c>
      <c r="G1035" s="101">
        <v>7.9</v>
      </c>
      <c r="H1035" s="101">
        <v>8.5</v>
      </c>
      <c r="I1035" s="101">
        <v>4.7</v>
      </c>
      <c r="J1035" s="101">
        <v>5</v>
      </c>
      <c r="K1035" s="101">
        <v>6.8</v>
      </c>
      <c r="L1035" s="278">
        <v>6970296</v>
      </c>
      <c r="M1035" s="100" t="s">
        <v>66</v>
      </c>
      <c r="N1035" s="100" t="s">
        <v>67</v>
      </c>
      <c r="O1035" s="100" t="s">
        <v>1342</v>
      </c>
      <c r="P1035" s="100"/>
      <c r="Q1035" s="116"/>
      <c r="R1035" s="116"/>
    </row>
    <row r="1036" spans="1:18">
      <c r="A1036" s="100" t="s">
        <v>16393</v>
      </c>
      <c r="B1036" s="100" t="s">
        <v>12756</v>
      </c>
      <c r="C1036" s="100" t="s">
        <v>8665</v>
      </c>
      <c r="D1036" s="100" t="s">
        <v>100</v>
      </c>
      <c r="E1036" s="100" t="s">
        <v>94</v>
      </c>
      <c r="F1036" s="277" t="s">
        <v>65</v>
      </c>
      <c r="G1036" s="101">
        <v>7.9</v>
      </c>
      <c r="H1036" s="101">
        <v>8.5</v>
      </c>
      <c r="I1036" s="101">
        <v>4.7</v>
      </c>
      <c r="J1036" s="101">
        <v>5</v>
      </c>
      <c r="K1036" s="101">
        <v>6.8</v>
      </c>
      <c r="L1036" s="278">
        <v>6970296</v>
      </c>
      <c r="M1036" s="100" t="s">
        <v>66</v>
      </c>
      <c r="N1036" s="100" t="s">
        <v>67</v>
      </c>
      <c r="O1036" s="100" t="s">
        <v>1342</v>
      </c>
      <c r="P1036" s="100"/>
      <c r="Q1036" s="117"/>
    </row>
    <row r="1037" spans="1:18">
      <c r="A1037" s="100" t="s">
        <v>12746</v>
      </c>
      <c r="B1037" s="100" t="s">
        <v>12747</v>
      </c>
      <c r="C1037" s="100" t="s">
        <v>1325</v>
      </c>
      <c r="D1037" s="100" t="s">
        <v>100</v>
      </c>
      <c r="E1037" s="100" t="s">
        <v>94</v>
      </c>
      <c r="F1037" s="277" t="s">
        <v>73</v>
      </c>
      <c r="G1037" s="101">
        <v>8.1</v>
      </c>
      <c r="H1037" s="101">
        <v>7.8</v>
      </c>
      <c r="I1037" s="101">
        <v>5</v>
      </c>
      <c r="J1037" s="101">
        <v>6.1</v>
      </c>
      <c r="K1037" s="101">
        <v>6.9</v>
      </c>
      <c r="L1037" s="278">
        <v>4828494</v>
      </c>
      <c r="M1037" s="100" t="s">
        <v>66</v>
      </c>
      <c r="N1037" s="100" t="s">
        <v>67</v>
      </c>
      <c r="O1037" s="100" t="s">
        <v>1318</v>
      </c>
      <c r="P1037" s="116"/>
      <c r="Q1037" s="116"/>
    </row>
    <row r="1038" spans="1:18">
      <c r="A1038" s="100" t="s">
        <v>16398</v>
      </c>
      <c r="B1038" s="100" t="s">
        <v>12747</v>
      </c>
      <c r="C1038" s="100" t="s">
        <v>8666</v>
      </c>
      <c r="D1038" s="100" t="s">
        <v>100</v>
      </c>
      <c r="E1038" s="100" t="s">
        <v>94</v>
      </c>
      <c r="F1038" s="277" t="s">
        <v>73</v>
      </c>
      <c r="G1038" s="101">
        <v>8.1</v>
      </c>
      <c r="H1038" s="101">
        <v>7.8</v>
      </c>
      <c r="I1038" s="101">
        <v>5</v>
      </c>
      <c r="J1038" s="101">
        <v>6.1</v>
      </c>
      <c r="K1038" s="101">
        <v>6.9</v>
      </c>
      <c r="L1038" s="278">
        <v>4828494</v>
      </c>
      <c r="M1038" s="100" t="s">
        <v>66</v>
      </c>
      <c r="N1038" s="100" t="s">
        <v>67</v>
      </c>
      <c r="O1038" s="100" t="s">
        <v>1318</v>
      </c>
      <c r="P1038" s="100"/>
      <c r="Q1038" s="117"/>
    </row>
    <row r="1039" spans="1:18">
      <c r="A1039" s="100" t="s">
        <v>14044</v>
      </c>
      <c r="B1039" s="100" t="s">
        <v>14045</v>
      </c>
      <c r="C1039" s="100" t="s">
        <v>3634</v>
      </c>
      <c r="D1039" s="100" t="s">
        <v>8561</v>
      </c>
      <c r="E1039" s="100" t="s">
        <v>94</v>
      </c>
      <c r="F1039" s="277" t="s">
        <v>73</v>
      </c>
      <c r="G1039" s="101">
        <v>7.8</v>
      </c>
      <c r="H1039" s="101">
        <v>7.6</v>
      </c>
      <c r="I1039" s="101">
        <v>6.6</v>
      </c>
      <c r="J1039" s="101">
        <v>3.5</v>
      </c>
      <c r="K1039" s="101">
        <v>5.9</v>
      </c>
      <c r="L1039" s="278">
        <v>30586785</v>
      </c>
      <c r="M1039" s="100" t="s">
        <v>66</v>
      </c>
      <c r="N1039" s="100" t="s">
        <v>264</v>
      </c>
      <c r="O1039" s="100" t="s">
        <v>3610</v>
      </c>
      <c r="P1039" s="100"/>
      <c r="Q1039" s="117"/>
    </row>
    <row r="1040" spans="1:18">
      <c r="A1040" s="100" t="s">
        <v>12448</v>
      </c>
      <c r="B1040" s="100" t="s">
        <v>12449</v>
      </c>
      <c r="C1040" s="100" t="s">
        <v>747</v>
      </c>
      <c r="D1040" s="100" t="s">
        <v>100</v>
      </c>
      <c r="E1040" s="100" t="s">
        <v>107</v>
      </c>
      <c r="F1040" s="277" t="s">
        <v>65</v>
      </c>
      <c r="G1040" s="101">
        <v>6.5</v>
      </c>
      <c r="H1040" s="101">
        <v>7</v>
      </c>
      <c r="I1040" s="101">
        <v>5.7</v>
      </c>
      <c r="J1040" s="101">
        <v>3.5</v>
      </c>
      <c r="K1040" s="101">
        <v>5.4</v>
      </c>
      <c r="L1040" s="278">
        <v>2049034</v>
      </c>
      <c r="M1040" s="100" t="s">
        <v>66</v>
      </c>
      <c r="N1040" s="100" t="s">
        <v>543</v>
      </c>
      <c r="O1040" s="100" t="s">
        <v>743</v>
      </c>
      <c r="P1040" s="100"/>
      <c r="Q1040" s="117"/>
    </row>
    <row r="1041" spans="1:18">
      <c r="A1041" s="100" t="s">
        <v>16391</v>
      </c>
      <c r="B1041" s="100" t="s">
        <v>16392</v>
      </c>
      <c r="C1041" s="100" t="s">
        <v>9817</v>
      </c>
      <c r="D1041" s="100" t="s">
        <v>8589</v>
      </c>
      <c r="E1041" s="100" t="s">
        <v>72</v>
      </c>
      <c r="F1041" s="277" t="s">
        <v>65</v>
      </c>
      <c r="G1041" s="101">
        <v>5.0999999999999996</v>
      </c>
      <c r="H1041" s="101">
        <v>4.5</v>
      </c>
      <c r="I1041" s="101">
        <v>5.0999999999999996</v>
      </c>
      <c r="J1041" s="101">
        <v>5.2</v>
      </c>
      <c r="K1041" s="101">
        <v>4.9000000000000004</v>
      </c>
      <c r="L1041" s="278">
        <v>92550</v>
      </c>
      <c r="M1041" s="100" t="s">
        <v>66</v>
      </c>
      <c r="N1041" s="100" t="s">
        <v>103</v>
      </c>
      <c r="O1041" s="100"/>
      <c r="P1041" s="100"/>
      <c r="Q1041" s="117"/>
    </row>
    <row r="1042" spans="1:18">
      <c r="A1042" s="100" t="s">
        <v>15286</v>
      </c>
      <c r="B1042" s="100" t="s">
        <v>15287</v>
      </c>
      <c r="C1042" s="100" t="s">
        <v>5919</v>
      </c>
      <c r="D1042" s="100" t="s">
        <v>100</v>
      </c>
      <c r="E1042" s="100" t="s">
        <v>107</v>
      </c>
      <c r="F1042" s="277" t="s">
        <v>65</v>
      </c>
      <c r="G1042" s="101">
        <v>6.5</v>
      </c>
      <c r="H1042" s="101">
        <v>7.1</v>
      </c>
      <c r="I1042" s="101">
        <v>4.5</v>
      </c>
      <c r="J1042" s="101">
        <v>5</v>
      </c>
      <c r="K1042" s="101">
        <v>5.7</v>
      </c>
      <c r="L1042" s="278">
        <v>25223</v>
      </c>
      <c r="M1042" s="100" t="s">
        <v>245</v>
      </c>
      <c r="N1042" s="100" t="s">
        <v>67</v>
      </c>
      <c r="O1042" s="100" t="s">
        <v>5948</v>
      </c>
      <c r="P1042" s="100"/>
      <c r="Q1042" s="117"/>
    </row>
    <row r="1043" spans="1:18">
      <c r="A1043" s="100" t="s">
        <v>16396</v>
      </c>
      <c r="B1043" s="100" t="s">
        <v>16397</v>
      </c>
      <c r="C1043" s="100" t="s">
        <v>9823</v>
      </c>
      <c r="D1043" s="100" t="s">
        <v>137</v>
      </c>
      <c r="E1043" s="100" t="s">
        <v>72</v>
      </c>
      <c r="F1043" s="277" t="s">
        <v>65</v>
      </c>
      <c r="G1043" s="101">
        <v>5</v>
      </c>
      <c r="H1043" s="101">
        <v>4</v>
      </c>
      <c r="I1043" s="101">
        <v>5.9</v>
      </c>
      <c r="J1043" s="101">
        <v>5.4</v>
      </c>
      <c r="K1043" s="101">
        <v>5</v>
      </c>
      <c r="L1043" s="278">
        <v>26904</v>
      </c>
      <c r="M1043" s="100" t="s">
        <v>66</v>
      </c>
      <c r="N1043" s="100" t="s">
        <v>543</v>
      </c>
      <c r="O1043" s="100"/>
      <c r="P1043" s="100"/>
      <c r="Q1043" s="117"/>
      <c r="R1043" s="117"/>
    </row>
    <row r="1044" spans="1:18">
      <c r="A1044" s="100" t="s">
        <v>16394</v>
      </c>
      <c r="B1044" s="100" t="s">
        <v>16395</v>
      </c>
      <c r="C1044" s="100" t="s">
        <v>9820</v>
      </c>
      <c r="D1044" s="100" t="s">
        <v>116</v>
      </c>
      <c r="E1044" s="100" t="s">
        <v>107</v>
      </c>
      <c r="F1044" s="277" t="s">
        <v>73</v>
      </c>
      <c r="G1044" s="101">
        <v>6.3</v>
      </c>
      <c r="H1044" s="101">
        <v>4.4000000000000004</v>
      </c>
      <c r="I1044" s="101">
        <v>5.8</v>
      </c>
      <c r="J1044" s="101">
        <v>4.3</v>
      </c>
      <c r="K1044" s="101">
        <v>4.7</v>
      </c>
      <c r="L1044" s="278">
        <v>139852</v>
      </c>
      <c r="M1044" s="100" t="s">
        <v>66</v>
      </c>
      <c r="N1044" s="100" t="s">
        <v>103</v>
      </c>
      <c r="O1044" s="100"/>
      <c r="P1044" s="100"/>
      <c r="Q1044" s="117"/>
    </row>
    <row r="1045" spans="1:18">
      <c r="A1045" s="100" t="s">
        <v>12444</v>
      </c>
      <c r="B1045" s="100" t="s">
        <v>12445</v>
      </c>
      <c r="C1045" s="100" t="s">
        <v>742</v>
      </c>
      <c r="D1045" s="100" t="s">
        <v>100</v>
      </c>
      <c r="E1045" s="100" t="s">
        <v>107</v>
      </c>
      <c r="F1045" s="277" t="s">
        <v>65</v>
      </c>
      <c r="G1045" s="101">
        <v>6.7</v>
      </c>
      <c r="H1045" s="101">
        <v>7.8</v>
      </c>
      <c r="I1045" s="101">
        <v>5.9</v>
      </c>
      <c r="J1045" s="101">
        <v>4.9000000000000004</v>
      </c>
      <c r="K1045" s="101">
        <v>6.5</v>
      </c>
      <c r="L1045" s="278">
        <v>5278136</v>
      </c>
      <c r="M1045" s="100" t="s">
        <v>66</v>
      </c>
      <c r="N1045" s="100" t="s">
        <v>67</v>
      </c>
      <c r="O1045" s="100" t="s">
        <v>735</v>
      </c>
      <c r="P1045" s="117"/>
      <c r="Q1045" s="117"/>
      <c r="R1045" s="116"/>
    </row>
    <row r="1046" spans="1:18">
      <c r="A1046" s="100" t="s">
        <v>13276</v>
      </c>
      <c r="B1046" s="100" t="s">
        <v>13277</v>
      </c>
      <c r="C1046" s="100" t="s">
        <v>149</v>
      </c>
      <c r="D1046" s="100" t="s">
        <v>100</v>
      </c>
      <c r="E1046" s="100" t="s">
        <v>107</v>
      </c>
      <c r="F1046" s="277" t="s">
        <v>65</v>
      </c>
      <c r="G1046" s="101">
        <v>6.9</v>
      </c>
      <c r="H1046" s="101">
        <v>7.3</v>
      </c>
      <c r="I1046" s="101">
        <v>5.8</v>
      </c>
      <c r="J1046" s="101">
        <v>4.2</v>
      </c>
      <c r="K1046" s="101">
        <v>6</v>
      </c>
      <c r="L1046" s="278">
        <v>56470809</v>
      </c>
      <c r="M1046" s="100" t="s">
        <v>66</v>
      </c>
      <c r="N1046" s="100" t="s">
        <v>67</v>
      </c>
      <c r="O1046" s="100" t="s">
        <v>146</v>
      </c>
      <c r="P1046" s="116"/>
      <c r="Q1046" s="117"/>
    </row>
    <row r="1047" spans="1:18">
      <c r="A1047" s="100" t="s">
        <v>13799</v>
      </c>
      <c r="B1047" s="100" t="s">
        <v>13800</v>
      </c>
      <c r="C1047" s="100" t="s">
        <v>3162</v>
      </c>
      <c r="D1047" s="100" t="s">
        <v>8538</v>
      </c>
      <c r="E1047" s="100" t="s">
        <v>107</v>
      </c>
      <c r="F1047" s="277" t="s">
        <v>65</v>
      </c>
      <c r="G1047" s="101">
        <v>6.3</v>
      </c>
      <c r="H1047" s="101">
        <v>5.9</v>
      </c>
      <c r="I1047" s="101">
        <v>7.4</v>
      </c>
      <c r="J1047" s="101">
        <v>2.9</v>
      </c>
      <c r="K1047" s="101">
        <v>5.3</v>
      </c>
      <c r="L1047" s="278">
        <v>41890000</v>
      </c>
      <c r="M1047" s="100" t="s">
        <v>66</v>
      </c>
      <c r="N1047" s="100" t="s">
        <v>67</v>
      </c>
      <c r="O1047" s="100" t="s">
        <v>3140</v>
      </c>
      <c r="P1047" s="100"/>
      <c r="Q1047" s="117"/>
    </row>
    <row r="1048" spans="1:18">
      <c r="A1048" s="100" t="s">
        <v>16399</v>
      </c>
      <c r="B1048" s="100" t="s">
        <v>16400</v>
      </c>
      <c r="C1048" s="100" t="s">
        <v>9824</v>
      </c>
      <c r="D1048" s="100" t="s">
        <v>8561</v>
      </c>
      <c r="E1048" s="100" t="s">
        <v>196</v>
      </c>
      <c r="F1048" s="277" t="s">
        <v>65</v>
      </c>
      <c r="G1048" s="101">
        <v>3.8</v>
      </c>
      <c r="H1048" s="101">
        <v>4.5999999999999996</v>
      </c>
      <c r="I1048" s="101">
        <v>2.9</v>
      </c>
      <c r="J1048" s="101">
        <v>4.8</v>
      </c>
      <c r="K1048" s="101">
        <v>4.0999999999999996</v>
      </c>
      <c r="L1048" s="278">
        <v>3773300</v>
      </c>
      <c r="M1048" s="100" t="s">
        <v>66</v>
      </c>
      <c r="N1048" s="100" t="s">
        <v>67</v>
      </c>
      <c r="O1048" s="100"/>
      <c r="P1048" s="100"/>
      <c r="Q1048" s="117"/>
    </row>
    <row r="1049" spans="1:18">
      <c r="A1049" s="100" t="s">
        <v>14634</v>
      </c>
      <c r="B1049" s="100" t="s">
        <v>14635</v>
      </c>
      <c r="C1049" s="100" t="s">
        <v>4817</v>
      </c>
      <c r="D1049" s="100" t="s">
        <v>100</v>
      </c>
      <c r="E1049" s="100" t="s">
        <v>72</v>
      </c>
      <c r="F1049" s="277" t="s">
        <v>73</v>
      </c>
      <c r="G1049" s="101">
        <v>4.8</v>
      </c>
      <c r="H1049" s="101">
        <v>6.9</v>
      </c>
      <c r="I1049" s="101">
        <v>4.9000000000000004</v>
      </c>
      <c r="J1049" s="101">
        <v>4.0999999999999996</v>
      </c>
      <c r="K1049" s="101">
        <v>5.4</v>
      </c>
      <c r="L1049" s="278">
        <v>262918</v>
      </c>
      <c r="M1049" s="100" t="s">
        <v>66</v>
      </c>
      <c r="N1049" s="100" t="s">
        <v>67</v>
      </c>
      <c r="O1049" s="100" t="s">
        <v>4810</v>
      </c>
      <c r="P1049" s="100"/>
      <c r="Q1049" s="117"/>
    </row>
    <row r="1050" spans="1:18">
      <c r="A1050" s="100" t="s">
        <v>16401</v>
      </c>
      <c r="B1050" s="100" t="s">
        <v>16402</v>
      </c>
      <c r="C1050" s="100" t="s">
        <v>6929</v>
      </c>
      <c r="D1050" s="100" t="s">
        <v>8566</v>
      </c>
      <c r="E1050" s="100" t="s">
        <v>196</v>
      </c>
      <c r="F1050" s="277" t="s">
        <v>65</v>
      </c>
      <c r="G1050" s="101">
        <v>3.9</v>
      </c>
      <c r="H1050" s="101">
        <v>7.7</v>
      </c>
      <c r="I1050" s="101">
        <v>2</v>
      </c>
      <c r="J1050" s="101">
        <v>5.2</v>
      </c>
      <c r="K1050" s="101">
        <v>4.5999999999999996</v>
      </c>
      <c r="L1050" s="278">
        <v>123052</v>
      </c>
      <c r="M1050" s="100" t="s">
        <v>66</v>
      </c>
      <c r="N1050" s="100" t="s">
        <v>543</v>
      </c>
      <c r="O1050" s="100"/>
      <c r="P1050" s="100"/>
      <c r="Q1050" s="117"/>
    </row>
    <row r="1051" spans="1:18">
      <c r="A1051" s="100" t="s">
        <v>16403</v>
      </c>
      <c r="B1051" s="100" t="s">
        <v>16404</v>
      </c>
      <c r="C1051" s="100" t="s">
        <v>9827</v>
      </c>
      <c r="D1051" s="100" t="s">
        <v>137</v>
      </c>
      <c r="E1051" s="100" t="s">
        <v>107</v>
      </c>
      <c r="F1051" s="277" t="s">
        <v>73</v>
      </c>
      <c r="G1051" s="101">
        <v>6</v>
      </c>
      <c r="H1051" s="101">
        <v>4</v>
      </c>
      <c r="I1051" s="101">
        <v>4.3</v>
      </c>
      <c r="J1051" s="101">
        <v>5.6</v>
      </c>
      <c r="K1051" s="101">
        <v>4.8</v>
      </c>
      <c r="L1051" s="278">
        <v>67923</v>
      </c>
      <c r="M1051" s="100" t="s">
        <v>66</v>
      </c>
      <c r="N1051" s="100" t="s">
        <v>264</v>
      </c>
      <c r="O1051" s="100"/>
      <c r="P1051" s="100"/>
      <c r="Q1051" s="117"/>
    </row>
    <row r="1052" spans="1:18">
      <c r="A1052" s="100" t="s">
        <v>13748</v>
      </c>
      <c r="B1052" s="100" t="s">
        <v>13749</v>
      </c>
      <c r="C1052" s="100" t="s">
        <v>3099</v>
      </c>
      <c r="D1052" s="100" t="s">
        <v>8539</v>
      </c>
      <c r="E1052" s="100" t="s">
        <v>94</v>
      </c>
      <c r="F1052" s="277" t="s">
        <v>73</v>
      </c>
      <c r="G1052" s="101">
        <v>7.9</v>
      </c>
      <c r="H1052" s="101">
        <v>8.3000000000000007</v>
      </c>
      <c r="I1052" s="101">
        <v>5.9</v>
      </c>
      <c r="J1052" s="101">
        <v>6.1</v>
      </c>
      <c r="K1052" s="101">
        <v>6.2</v>
      </c>
      <c r="L1052" s="278">
        <v>40304</v>
      </c>
      <c r="M1052" s="100" t="s">
        <v>66</v>
      </c>
      <c r="N1052" s="100" t="s">
        <v>67</v>
      </c>
      <c r="O1052" s="100" t="s">
        <v>13750</v>
      </c>
      <c r="P1052" s="100"/>
      <c r="Q1052" s="117"/>
      <c r="R1052" s="117"/>
    </row>
    <row r="1053" spans="1:18">
      <c r="A1053" s="100" t="s">
        <v>16407</v>
      </c>
      <c r="B1053" s="100" t="s">
        <v>16408</v>
      </c>
      <c r="C1053" s="100" t="s">
        <v>9833</v>
      </c>
      <c r="D1053" s="100" t="s">
        <v>8566</v>
      </c>
      <c r="E1053" s="100" t="s">
        <v>72</v>
      </c>
      <c r="F1053" s="277" t="s">
        <v>65</v>
      </c>
      <c r="G1053" s="101">
        <v>4.5</v>
      </c>
      <c r="H1053" s="101">
        <v>4.9000000000000004</v>
      </c>
      <c r="I1053" s="101">
        <v>4.9000000000000004</v>
      </c>
      <c r="J1053" s="101">
        <v>6</v>
      </c>
      <c r="K1053" s="101">
        <v>5.5</v>
      </c>
      <c r="L1053" s="278">
        <v>137361</v>
      </c>
      <c r="M1053" s="100" t="s">
        <v>66</v>
      </c>
      <c r="N1053" s="100" t="s">
        <v>67</v>
      </c>
      <c r="O1053" s="100"/>
      <c r="P1053" s="100"/>
      <c r="Q1053" s="117"/>
    </row>
    <row r="1054" spans="1:18">
      <c r="A1054" s="100" t="s">
        <v>16283</v>
      </c>
      <c r="B1054" s="100" t="s">
        <v>16409</v>
      </c>
      <c r="C1054" s="100" t="s">
        <v>6932</v>
      </c>
      <c r="D1054" s="100" t="s">
        <v>100</v>
      </c>
      <c r="E1054" s="100" t="s">
        <v>107</v>
      </c>
      <c r="F1054" s="277" t="s">
        <v>65</v>
      </c>
      <c r="G1054" s="101">
        <v>7.1</v>
      </c>
      <c r="H1054" s="101">
        <v>6.2</v>
      </c>
      <c r="I1054" s="101">
        <v>6.6</v>
      </c>
      <c r="J1054" s="101">
        <v>5.6</v>
      </c>
      <c r="K1054" s="101">
        <v>6.1</v>
      </c>
      <c r="L1054" s="278">
        <v>34500514</v>
      </c>
      <c r="M1054" s="100" t="s">
        <v>66</v>
      </c>
      <c r="N1054" s="100" t="s">
        <v>67</v>
      </c>
      <c r="O1054" s="100" t="s">
        <v>6950</v>
      </c>
      <c r="P1054" s="100"/>
      <c r="Q1054" s="117"/>
      <c r="R1054" s="117"/>
    </row>
    <row r="1055" spans="1:18">
      <c r="A1055" s="100" t="s">
        <v>16410</v>
      </c>
      <c r="B1055" s="100" t="s">
        <v>16411</v>
      </c>
      <c r="C1055" s="100" t="s">
        <v>9836</v>
      </c>
      <c r="D1055" s="100" t="s">
        <v>8541</v>
      </c>
      <c r="E1055" s="100" t="s">
        <v>72</v>
      </c>
      <c r="F1055" s="277" t="s">
        <v>65</v>
      </c>
      <c r="G1055" s="101">
        <v>4.7</v>
      </c>
      <c r="H1055" s="101">
        <v>4.0999999999999996</v>
      </c>
      <c r="I1055" s="101">
        <v>3.7</v>
      </c>
      <c r="J1055" s="101">
        <v>6.5</v>
      </c>
      <c r="K1055" s="101">
        <v>4.8</v>
      </c>
      <c r="L1055" s="278">
        <v>8675</v>
      </c>
      <c r="M1055" s="100" t="s">
        <v>66</v>
      </c>
      <c r="N1055" s="100" t="s">
        <v>247</v>
      </c>
      <c r="O1055" s="100"/>
      <c r="P1055" s="116"/>
      <c r="Q1055" s="49"/>
      <c r="R1055" s="49"/>
    </row>
    <row r="1056" spans="1:18">
      <c r="A1056" s="100" t="s">
        <v>16414</v>
      </c>
      <c r="B1056" s="100" t="s">
        <v>16415</v>
      </c>
      <c r="C1056" s="100" t="s">
        <v>9839</v>
      </c>
      <c r="D1056" s="100" t="s">
        <v>8544</v>
      </c>
      <c r="E1056" s="100" t="s">
        <v>107</v>
      </c>
      <c r="F1056" s="277" t="s">
        <v>73</v>
      </c>
      <c r="G1056" s="101">
        <v>5.8</v>
      </c>
      <c r="H1056" s="101">
        <v>6.8</v>
      </c>
      <c r="I1056" s="101">
        <v>5.4</v>
      </c>
      <c r="J1056" s="101">
        <v>5.7</v>
      </c>
      <c r="K1056" s="101">
        <v>5.6</v>
      </c>
      <c r="L1056" s="278">
        <v>51502</v>
      </c>
      <c r="M1056" s="100" t="s">
        <v>66</v>
      </c>
      <c r="N1056" s="100" t="s">
        <v>103</v>
      </c>
      <c r="O1056" s="100"/>
      <c r="P1056" s="116"/>
      <c r="Q1056" s="49"/>
      <c r="R1056" s="49"/>
    </row>
    <row r="1057" spans="1:18">
      <c r="A1057" s="100" t="s">
        <v>16342</v>
      </c>
      <c r="B1057" s="100" t="s">
        <v>16343</v>
      </c>
      <c r="C1057" s="100" t="s">
        <v>6893</v>
      </c>
      <c r="D1057" s="100" t="s">
        <v>8556</v>
      </c>
      <c r="E1057" s="100" t="s">
        <v>196</v>
      </c>
      <c r="F1057" s="277" t="s">
        <v>65</v>
      </c>
      <c r="G1057" s="101">
        <v>4</v>
      </c>
      <c r="H1057" s="101">
        <v>2.8</v>
      </c>
      <c r="I1057" s="101">
        <v>3.6</v>
      </c>
      <c r="J1057" s="101">
        <v>5.5</v>
      </c>
      <c r="K1057" s="101">
        <v>3.9</v>
      </c>
      <c r="L1057" s="278">
        <v>6310131</v>
      </c>
      <c r="M1057" s="100" t="s">
        <v>66</v>
      </c>
      <c r="N1057" s="100" t="s">
        <v>190</v>
      </c>
      <c r="O1057" s="100" t="s">
        <v>6918</v>
      </c>
      <c r="P1057" s="116"/>
      <c r="Q1057" s="116"/>
    </row>
    <row r="1058" spans="1:18">
      <c r="A1058" s="100" t="s">
        <v>16412</v>
      </c>
      <c r="B1058" s="100" t="s">
        <v>16413</v>
      </c>
      <c r="C1058" s="100" t="s">
        <v>6936</v>
      </c>
      <c r="D1058" s="100" t="s">
        <v>8541</v>
      </c>
      <c r="E1058" s="100" t="s">
        <v>196</v>
      </c>
      <c r="F1058" s="277" t="s">
        <v>65</v>
      </c>
      <c r="G1058" s="101">
        <v>4.0999999999999996</v>
      </c>
      <c r="H1058" s="101">
        <v>4.2</v>
      </c>
      <c r="I1058" s="101">
        <v>1.9</v>
      </c>
      <c r="J1058" s="101">
        <v>6</v>
      </c>
      <c r="K1058" s="101">
        <v>3.8</v>
      </c>
      <c r="L1058" s="278">
        <v>26123</v>
      </c>
      <c r="M1058" s="100" t="s">
        <v>66</v>
      </c>
      <c r="N1058" s="100" t="s">
        <v>103</v>
      </c>
      <c r="O1058" s="100" t="s">
        <v>6954</v>
      </c>
      <c r="P1058" s="100"/>
      <c r="Q1058" s="116"/>
    </row>
    <row r="1059" spans="1:18">
      <c r="A1059" s="100" t="s">
        <v>15194</v>
      </c>
      <c r="B1059" s="100" t="s">
        <v>15195</v>
      </c>
      <c r="C1059" s="100" t="s">
        <v>5803</v>
      </c>
      <c r="D1059" s="100" t="s">
        <v>8593</v>
      </c>
      <c r="E1059" s="100" t="s">
        <v>94</v>
      </c>
      <c r="F1059" s="277" t="s">
        <v>73</v>
      </c>
      <c r="G1059" s="101">
        <v>8.3000000000000007</v>
      </c>
      <c r="H1059" s="101">
        <v>3.7</v>
      </c>
      <c r="I1059" s="101">
        <v>7.4</v>
      </c>
      <c r="J1059" s="101">
        <v>6.1</v>
      </c>
      <c r="K1059" s="101">
        <v>6</v>
      </c>
      <c r="L1059" s="278">
        <v>28000</v>
      </c>
      <c r="M1059" s="100" t="s">
        <v>66</v>
      </c>
      <c r="N1059" s="100" t="s">
        <v>67</v>
      </c>
      <c r="O1059" s="100" t="s">
        <v>5843</v>
      </c>
      <c r="P1059" s="100"/>
      <c r="Q1059" s="116"/>
      <c r="R1059" s="116"/>
    </row>
    <row r="1060" spans="1:18">
      <c r="A1060" s="100" t="s">
        <v>15196</v>
      </c>
      <c r="B1060" s="100" t="s">
        <v>15195</v>
      </c>
      <c r="C1060" s="100" t="s">
        <v>8654</v>
      </c>
      <c r="D1060" s="100" t="s">
        <v>8593</v>
      </c>
      <c r="E1060" s="100" t="s">
        <v>94</v>
      </c>
      <c r="F1060" s="277" t="s">
        <v>73</v>
      </c>
      <c r="G1060" s="101">
        <v>8.3000000000000007</v>
      </c>
      <c r="H1060" s="101">
        <v>3.7</v>
      </c>
      <c r="I1060" s="101">
        <v>7.4</v>
      </c>
      <c r="J1060" s="101">
        <v>6.1</v>
      </c>
      <c r="K1060" s="101">
        <v>6</v>
      </c>
      <c r="L1060" s="278">
        <v>28000</v>
      </c>
      <c r="M1060" s="100" t="s">
        <v>66</v>
      </c>
      <c r="N1060" s="100" t="s">
        <v>67</v>
      </c>
      <c r="O1060" s="100" t="s">
        <v>5843</v>
      </c>
      <c r="P1060" s="116"/>
      <c r="Q1060" s="117"/>
    </row>
    <row r="1061" spans="1:18">
      <c r="A1061" s="100" t="s">
        <v>16418</v>
      </c>
      <c r="B1061" s="100" t="s">
        <v>16419</v>
      </c>
      <c r="C1061" s="100" t="s">
        <v>9845</v>
      </c>
      <c r="D1061" s="100" t="s">
        <v>8545</v>
      </c>
      <c r="E1061" s="100" t="s">
        <v>196</v>
      </c>
      <c r="F1061" s="277" t="s">
        <v>65</v>
      </c>
      <c r="G1061" s="101">
        <v>3.2</v>
      </c>
      <c r="H1061" s="101">
        <v>5.4</v>
      </c>
      <c r="I1061" s="101">
        <v>4.4000000000000004</v>
      </c>
      <c r="J1061" s="101">
        <v>3.5</v>
      </c>
      <c r="K1061" s="101">
        <v>4.2</v>
      </c>
      <c r="L1061" s="278">
        <v>950</v>
      </c>
      <c r="M1061" s="100" t="s">
        <v>66</v>
      </c>
      <c r="N1061" s="100" t="s">
        <v>190</v>
      </c>
      <c r="O1061" s="100"/>
      <c r="P1061" s="116"/>
      <c r="Q1061" s="116"/>
    </row>
    <row r="1062" spans="1:18">
      <c r="A1062" s="100" t="s">
        <v>16416</v>
      </c>
      <c r="B1062" s="100" t="s">
        <v>16417</v>
      </c>
      <c r="C1062" s="100" t="s">
        <v>9842</v>
      </c>
      <c r="D1062" s="100" t="s">
        <v>8580</v>
      </c>
      <c r="E1062" s="100" t="s">
        <v>94</v>
      </c>
      <c r="F1062" s="277" t="s">
        <v>73</v>
      </c>
      <c r="G1062" s="101">
        <v>7.7</v>
      </c>
      <c r="H1062" s="101">
        <v>2.6</v>
      </c>
      <c r="I1062" s="101">
        <v>5.0999999999999996</v>
      </c>
      <c r="J1062" s="101">
        <v>6</v>
      </c>
      <c r="K1062" s="101">
        <v>5.2</v>
      </c>
      <c r="L1062" s="278">
        <v>17785</v>
      </c>
      <c r="M1062" s="100" t="s">
        <v>66</v>
      </c>
      <c r="N1062" s="100" t="s">
        <v>103</v>
      </c>
      <c r="O1062" s="100"/>
      <c r="P1062" s="100"/>
      <c r="Q1062" s="116"/>
    </row>
    <row r="1063" spans="1:18">
      <c r="A1063" s="100" t="s">
        <v>16346</v>
      </c>
      <c r="B1063" s="100" t="s">
        <v>16347</v>
      </c>
      <c r="C1063" s="100" t="s">
        <v>9779</v>
      </c>
      <c r="D1063" s="100" t="s">
        <v>8548</v>
      </c>
      <c r="E1063" s="100" t="s">
        <v>201</v>
      </c>
      <c r="F1063" s="277" t="s">
        <v>65</v>
      </c>
      <c r="G1063" s="101">
        <v>2.4</v>
      </c>
      <c r="H1063" s="101">
        <v>5.0999999999999996</v>
      </c>
      <c r="I1063" s="101">
        <v>2.4</v>
      </c>
      <c r="J1063" s="101">
        <v>4.4000000000000004</v>
      </c>
      <c r="K1063" s="101">
        <v>4.0999999999999996</v>
      </c>
      <c r="L1063" s="278">
        <v>50456</v>
      </c>
      <c r="M1063" s="100" t="s">
        <v>66</v>
      </c>
      <c r="N1063" s="100" t="s">
        <v>103</v>
      </c>
      <c r="O1063" s="100"/>
      <c r="P1063" s="116"/>
      <c r="Q1063" s="117"/>
    </row>
    <row r="1064" spans="1:18">
      <c r="A1064" s="100" t="s">
        <v>15200</v>
      </c>
      <c r="B1064" s="100" t="s">
        <v>5813</v>
      </c>
      <c r="C1064" s="100" t="s">
        <v>5814</v>
      </c>
      <c r="D1064" s="100" t="s">
        <v>8550</v>
      </c>
      <c r="E1064" s="100" t="s">
        <v>107</v>
      </c>
      <c r="F1064" s="277" t="s">
        <v>65</v>
      </c>
      <c r="G1064" s="101">
        <v>5.9</v>
      </c>
      <c r="H1064" s="101">
        <v>8.3000000000000007</v>
      </c>
      <c r="I1064" s="101">
        <v>4.3</v>
      </c>
      <c r="J1064" s="101">
        <v>5.4</v>
      </c>
      <c r="K1064" s="101">
        <v>5</v>
      </c>
      <c r="L1064" s="278">
        <v>2115</v>
      </c>
      <c r="M1064" s="100" t="s">
        <v>66</v>
      </c>
      <c r="N1064" s="100" t="s">
        <v>103</v>
      </c>
      <c r="O1064" s="100" t="s">
        <v>5851</v>
      </c>
      <c r="P1064" s="100"/>
      <c r="Q1064" s="116"/>
    </row>
    <row r="1065" spans="1:18">
      <c r="A1065" s="100" t="s">
        <v>16344</v>
      </c>
      <c r="B1065" s="100" t="s">
        <v>16345</v>
      </c>
      <c r="C1065" s="100" t="s">
        <v>9777</v>
      </c>
      <c r="D1065" s="100" t="s">
        <v>8556</v>
      </c>
      <c r="E1065" s="100" t="s">
        <v>72</v>
      </c>
      <c r="F1065" s="277" t="s">
        <v>65</v>
      </c>
      <c r="G1065" s="101">
        <v>5.3</v>
      </c>
      <c r="H1065" s="101">
        <v>2.7</v>
      </c>
      <c r="I1065" s="101">
        <v>6.8</v>
      </c>
      <c r="J1065" s="101">
        <v>7</v>
      </c>
      <c r="K1065" s="101">
        <v>5.0999999999999996</v>
      </c>
      <c r="L1065" s="278">
        <v>917504</v>
      </c>
      <c r="M1065" s="100" t="s">
        <v>66</v>
      </c>
      <c r="N1065" s="100" t="s">
        <v>543</v>
      </c>
      <c r="O1065" s="100" t="s">
        <v>9778</v>
      </c>
      <c r="P1065" s="100"/>
      <c r="Q1065" s="117"/>
    </row>
    <row r="1066" spans="1:18">
      <c r="A1066" s="100" t="s">
        <v>12450</v>
      </c>
      <c r="B1066" s="100" t="s">
        <v>12451</v>
      </c>
      <c r="C1066" s="100" t="s">
        <v>751</v>
      </c>
      <c r="D1066" s="100" t="s">
        <v>100</v>
      </c>
      <c r="E1066" s="100" t="s">
        <v>72</v>
      </c>
      <c r="F1066" s="277" t="s">
        <v>65</v>
      </c>
      <c r="G1066" s="101">
        <v>5.6</v>
      </c>
      <c r="H1066" s="101">
        <v>4.5</v>
      </c>
      <c r="I1066" s="101">
        <v>8.9</v>
      </c>
      <c r="J1066" s="101">
        <v>4.9000000000000004</v>
      </c>
      <c r="K1066" s="101">
        <v>5.6</v>
      </c>
      <c r="L1066" s="278">
        <v>2080005</v>
      </c>
      <c r="M1066" s="100" t="s">
        <v>66</v>
      </c>
      <c r="N1066" s="100" t="s">
        <v>190</v>
      </c>
      <c r="O1066" s="100" t="s">
        <v>340</v>
      </c>
      <c r="P1066" s="100"/>
      <c r="Q1066" s="117"/>
    </row>
    <row r="1067" spans="1:18">
      <c r="A1067" s="100" t="s">
        <v>16420</v>
      </c>
      <c r="B1067" s="100" t="s">
        <v>16421</v>
      </c>
      <c r="C1067" s="100" t="s">
        <v>6940</v>
      </c>
      <c r="D1067" s="100" t="s">
        <v>78</v>
      </c>
      <c r="E1067" s="100" t="s">
        <v>72</v>
      </c>
      <c r="F1067" s="277" t="s">
        <v>73</v>
      </c>
      <c r="G1067" s="101">
        <v>4.4000000000000004</v>
      </c>
      <c r="H1067" s="101">
        <v>8</v>
      </c>
      <c r="I1067" s="101">
        <v>4.0999999999999996</v>
      </c>
      <c r="J1067" s="101">
        <v>7.1</v>
      </c>
      <c r="K1067" s="101">
        <v>5.3</v>
      </c>
      <c r="L1067" s="278">
        <v>39918</v>
      </c>
      <c r="M1067" s="100" t="s">
        <v>66</v>
      </c>
      <c r="N1067" s="100" t="s">
        <v>190</v>
      </c>
      <c r="O1067" s="100" t="s">
        <v>6955</v>
      </c>
      <c r="P1067" s="100"/>
      <c r="Q1067" s="117"/>
    </row>
    <row r="1068" spans="1:18">
      <c r="A1068" s="100" t="s">
        <v>16422</v>
      </c>
      <c r="B1068" s="100" t="s">
        <v>16423</v>
      </c>
      <c r="C1068" s="100" t="s">
        <v>6942</v>
      </c>
      <c r="D1068" s="100" t="s">
        <v>8541</v>
      </c>
      <c r="E1068" s="100" t="s">
        <v>94</v>
      </c>
      <c r="F1068" s="277" t="s">
        <v>65</v>
      </c>
      <c r="G1068" s="101">
        <v>8.5</v>
      </c>
      <c r="H1068" s="101">
        <v>10</v>
      </c>
      <c r="I1068" s="101">
        <v>5.3</v>
      </c>
      <c r="J1068" s="101">
        <v>5.4</v>
      </c>
      <c r="K1068" s="101">
        <v>5.6</v>
      </c>
      <c r="L1068" s="278">
        <v>2120069</v>
      </c>
      <c r="M1068" s="100" t="s">
        <v>66</v>
      </c>
      <c r="N1068" s="100" t="s">
        <v>67</v>
      </c>
      <c r="O1068" s="100" t="s">
        <v>6957</v>
      </c>
      <c r="P1068" s="100"/>
      <c r="Q1068" s="117"/>
    </row>
    <row r="1069" spans="1:18">
      <c r="A1069" s="100" t="s">
        <v>14952</v>
      </c>
      <c r="B1069" s="100" t="s">
        <v>14953</v>
      </c>
      <c r="C1069" s="100" t="s">
        <v>5353</v>
      </c>
      <c r="D1069" s="100" t="s">
        <v>8538</v>
      </c>
      <c r="E1069" s="100" t="s">
        <v>64</v>
      </c>
      <c r="F1069" s="277" t="s">
        <v>65</v>
      </c>
      <c r="G1069" s="101">
        <v>9.3000000000000007</v>
      </c>
      <c r="H1069" s="101">
        <v>6.4</v>
      </c>
      <c r="I1069" s="101">
        <v>7.4</v>
      </c>
      <c r="J1069" s="101">
        <v>4.9000000000000004</v>
      </c>
      <c r="K1069" s="101">
        <v>6.2</v>
      </c>
      <c r="L1069" s="278">
        <v>14900000</v>
      </c>
      <c r="M1069" s="100" t="s">
        <v>66</v>
      </c>
      <c r="N1069" s="100" t="s">
        <v>67</v>
      </c>
      <c r="O1069" s="100" t="s">
        <v>5377</v>
      </c>
      <c r="P1069" s="100"/>
      <c r="Q1069" s="117"/>
      <c r="R1069" s="116"/>
    </row>
    <row r="1070" spans="1:18">
      <c r="A1070" s="100" t="s">
        <v>16424</v>
      </c>
      <c r="B1070" s="100" t="s">
        <v>16425</v>
      </c>
      <c r="C1070" s="100" t="s">
        <v>6946</v>
      </c>
      <c r="D1070" s="100" t="s">
        <v>8551</v>
      </c>
      <c r="E1070" s="100" t="s">
        <v>72</v>
      </c>
      <c r="F1070" s="277" t="s">
        <v>65</v>
      </c>
      <c r="G1070" s="101">
        <v>5.3</v>
      </c>
      <c r="H1070" s="101">
        <v>5</v>
      </c>
      <c r="I1070" s="101">
        <v>4.7</v>
      </c>
      <c r="J1070" s="101">
        <v>5.5</v>
      </c>
      <c r="K1070" s="101">
        <v>5</v>
      </c>
      <c r="L1070" s="278">
        <v>21041</v>
      </c>
      <c r="M1070" s="100" t="s">
        <v>66</v>
      </c>
      <c r="N1070" s="100" t="s">
        <v>103</v>
      </c>
      <c r="O1070" s="100" t="s">
        <v>6961</v>
      </c>
      <c r="P1070" s="100"/>
      <c r="Q1070" s="117"/>
    </row>
    <row r="1071" spans="1:18">
      <c r="A1071" s="100" t="s">
        <v>16426</v>
      </c>
      <c r="B1071" s="100" t="s">
        <v>16427</v>
      </c>
      <c r="C1071" s="100" t="s">
        <v>9848</v>
      </c>
      <c r="D1071" s="100" t="s">
        <v>8561</v>
      </c>
      <c r="E1071" s="100" t="s">
        <v>201</v>
      </c>
      <c r="F1071" s="277" t="s">
        <v>95</v>
      </c>
      <c r="G1071" s="101">
        <v>1.6</v>
      </c>
      <c r="H1071" s="101">
        <v>2.8</v>
      </c>
      <c r="I1071" s="101">
        <v>6.2</v>
      </c>
      <c r="J1071" s="101">
        <v>4.3</v>
      </c>
      <c r="K1071" s="101">
        <v>4.3</v>
      </c>
      <c r="L1071" s="278">
        <v>480426</v>
      </c>
      <c r="M1071" s="100" t="s">
        <v>66</v>
      </c>
      <c r="N1071" s="100" t="s">
        <v>103</v>
      </c>
      <c r="O1071" s="100"/>
      <c r="P1071" s="100"/>
      <c r="Q1071" s="117"/>
    </row>
    <row r="1072" spans="1:18">
      <c r="A1072" s="100" t="s">
        <v>16428</v>
      </c>
      <c r="B1072" s="100" t="s">
        <v>16429</v>
      </c>
      <c r="C1072" s="100" t="s">
        <v>6948</v>
      </c>
      <c r="D1072" s="100" t="s">
        <v>8548</v>
      </c>
      <c r="E1072" s="100" t="s">
        <v>201</v>
      </c>
      <c r="F1072" s="277" t="s">
        <v>65</v>
      </c>
      <c r="G1072" s="101">
        <v>2.2000000000000002</v>
      </c>
      <c r="H1072" s="101">
        <v>4.7</v>
      </c>
      <c r="I1072" s="101">
        <v>3</v>
      </c>
      <c r="J1072" s="101">
        <v>4.9000000000000004</v>
      </c>
      <c r="K1072" s="101">
        <v>4.4000000000000004</v>
      </c>
      <c r="L1072" s="278">
        <v>94214</v>
      </c>
      <c r="M1072" s="100" t="s">
        <v>66</v>
      </c>
      <c r="N1072" s="100" t="s">
        <v>543</v>
      </c>
      <c r="O1072" s="100" t="s">
        <v>6965</v>
      </c>
      <c r="P1072" s="100"/>
      <c r="Q1072" s="117"/>
    </row>
    <row r="1073" spans="1:18">
      <c r="A1073" s="100" t="s">
        <v>16430</v>
      </c>
      <c r="B1073" s="100" t="s">
        <v>16431</v>
      </c>
      <c r="C1073" s="100" t="s">
        <v>6949</v>
      </c>
      <c r="D1073" s="100" t="s">
        <v>8548</v>
      </c>
      <c r="E1073" s="100" t="s">
        <v>107</v>
      </c>
      <c r="F1073" s="277" t="s">
        <v>65</v>
      </c>
      <c r="G1073" s="101">
        <v>6.1</v>
      </c>
      <c r="H1073" s="101">
        <v>6.3</v>
      </c>
      <c r="I1073" s="101">
        <v>4.8</v>
      </c>
      <c r="J1073" s="101">
        <v>5.5</v>
      </c>
      <c r="K1073" s="101">
        <v>5.6</v>
      </c>
      <c r="L1073" s="278">
        <v>133739</v>
      </c>
      <c r="M1073" s="100" t="s">
        <v>66</v>
      </c>
      <c r="N1073" s="100" t="s">
        <v>67</v>
      </c>
      <c r="O1073" s="100" t="s">
        <v>6969</v>
      </c>
      <c r="P1073" s="100"/>
      <c r="Q1073" s="117"/>
      <c r="R1073" s="116"/>
    </row>
    <row r="1074" spans="1:18">
      <c r="A1074" s="100" t="s">
        <v>15306</v>
      </c>
      <c r="B1074" s="100" t="s">
        <v>15307</v>
      </c>
      <c r="C1074" s="100" t="s">
        <v>5943</v>
      </c>
      <c r="D1074" s="100" t="s">
        <v>8547</v>
      </c>
      <c r="E1074" s="100" t="s">
        <v>201</v>
      </c>
      <c r="F1074" s="277" t="s">
        <v>65</v>
      </c>
      <c r="G1074" s="101">
        <v>2.2999999999999998</v>
      </c>
      <c r="H1074" s="101">
        <v>1.7</v>
      </c>
      <c r="I1074" s="101">
        <v>4.7</v>
      </c>
      <c r="J1074" s="101">
        <v>3.4</v>
      </c>
      <c r="K1074" s="101">
        <v>3</v>
      </c>
      <c r="L1074" s="278">
        <v>6122529</v>
      </c>
      <c r="M1074" s="100" t="s">
        <v>66</v>
      </c>
      <c r="N1074" s="100" t="s">
        <v>190</v>
      </c>
      <c r="O1074" s="100" t="s">
        <v>5988</v>
      </c>
      <c r="P1074" s="100"/>
      <c r="Q1074" s="117"/>
    </row>
    <row r="1075" spans="1:18">
      <c r="A1075" s="100" t="s">
        <v>16432</v>
      </c>
      <c r="B1075" s="100" t="s">
        <v>16433</v>
      </c>
      <c r="C1075" s="100" t="s">
        <v>6953</v>
      </c>
      <c r="D1075" s="100" t="s">
        <v>8549</v>
      </c>
      <c r="E1075" s="100" t="s">
        <v>196</v>
      </c>
      <c r="F1075" s="277" t="s">
        <v>65</v>
      </c>
      <c r="G1075" s="101">
        <v>3.9</v>
      </c>
      <c r="H1075" s="101">
        <v>1.9</v>
      </c>
      <c r="I1075" s="101">
        <v>4.3</v>
      </c>
      <c r="J1075" s="101">
        <v>4.5999999999999996</v>
      </c>
      <c r="K1075" s="101">
        <v>3.9</v>
      </c>
      <c r="L1075" s="278">
        <v>4474</v>
      </c>
      <c r="M1075" s="100" t="s">
        <v>66</v>
      </c>
      <c r="N1075" s="100" t="s">
        <v>103</v>
      </c>
      <c r="O1075" s="100" t="s">
        <v>6973</v>
      </c>
      <c r="P1075" s="100"/>
      <c r="Q1075" s="116"/>
    </row>
    <row r="1076" spans="1:18">
      <c r="A1076" s="100" t="s">
        <v>12177</v>
      </c>
      <c r="B1076" s="100" t="s">
        <v>299</v>
      </c>
      <c r="C1076" s="100" t="s">
        <v>300</v>
      </c>
      <c r="D1076" s="100" t="s">
        <v>8536</v>
      </c>
      <c r="E1076" s="100" t="s">
        <v>94</v>
      </c>
      <c r="F1076" s="277" t="s">
        <v>65</v>
      </c>
      <c r="G1076" s="101">
        <v>8.3000000000000007</v>
      </c>
      <c r="H1076" s="101">
        <v>7.2</v>
      </c>
      <c r="I1076" s="101">
        <v>4.2</v>
      </c>
      <c r="J1076" s="101">
        <v>4.9000000000000004</v>
      </c>
      <c r="K1076" s="101">
        <v>4.8</v>
      </c>
      <c r="L1076" s="278">
        <v>64834</v>
      </c>
      <c r="M1076" s="100" t="s">
        <v>66</v>
      </c>
      <c r="N1076" s="100" t="s">
        <v>67</v>
      </c>
      <c r="O1076" s="100" t="s">
        <v>301</v>
      </c>
      <c r="P1076" s="100"/>
      <c r="Q1076" s="117"/>
    </row>
    <row r="1077" spans="1:18">
      <c r="A1077" s="100" t="s">
        <v>16434</v>
      </c>
      <c r="B1077" s="100" t="s">
        <v>16435</v>
      </c>
      <c r="C1077" s="100" t="s">
        <v>9851</v>
      </c>
      <c r="D1077" s="100" t="s">
        <v>137</v>
      </c>
      <c r="E1077" s="100" t="s">
        <v>107</v>
      </c>
      <c r="F1077" s="277" t="s">
        <v>65</v>
      </c>
      <c r="G1077" s="101">
        <v>6.3</v>
      </c>
      <c r="H1077" s="101">
        <v>4</v>
      </c>
      <c r="I1077" s="101">
        <v>7.2</v>
      </c>
      <c r="J1077" s="101">
        <v>4.5999999999999996</v>
      </c>
      <c r="K1077" s="101">
        <v>4.9000000000000004</v>
      </c>
      <c r="L1077" s="278">
        <v>30951</v>
      </c>
      <c r="M1077" s="100" t="s">
        <v>66</v>
      </c>
      <c r="N1077" s="100" t="s">
        <v>264</v>
      </c>
      <c r="O1077" s="100"/>
      <c r="P1077" s="100"/>
      <c r="Q1077" s="117"/>
    </row>
    <row r="1078" spans="1:18">
      <c r="A1078" s="100" t="s">
        <v>16436</v>
      </c>
      <c r="B1078" s="100" t="s">
        <v>16437</v>
      </c>
      <c r="C1078" s="100" t="s">
        <v>9854</v>
      </c>
      <c r="D1078" s="100" t="s">
        <v>8545</v>
      </c>
      <c r="E1078" s="100" t="s">
        <v>196</v>
      </c>
      <c r="F1078" s="277" t="s">
        <v>65</v>
      </c>
      <c r="G1078" s="101">
        <v>4</v>
      </c>
      <c r="H1078" s="101">
        <v>4.9000000000000004</v>
      </c>
      <c r="I1078" s="101">
        <v>3.7</v>
      </c>
      <c r="J1078" s="101">
        <v>6.1</v>
      </c>
      <c r="K1078" s="101">
        <v>4.7</v>
      </c>
      <c r="L1078" s="278">
        <v>5926</v>
      </c>
      <c r="M1078" s="100" t="s">
        <v>66</v>
      </c>
      <c r="N1078" s="100" t="s">
        <v>190</v>
      </c>
      <c r="O1078" s="100"/>
      <c r="P1078" s="100"/>
      <c r="Q1078" s="116"/>
    </row>
    <row r="1079" spans="1:18">
      <c r="A1079" s="100" t="s">
        <v>14636</v>
      </c>
      <c r="B1079" s="100" t="s">
        <v>14637</v>
      </c>
      <c r="C1079" s="100" t="s">
        <v>4821</v>
      </c>
      <c r="D1079" s="100" t="s">
        <v>8534</v>
      </c>
      <c r="E1079" s="100" t="s">
        <v>107</v>
      </c>
      <c r="F1079" s="277"/>
      <c r="G1079" s="101">
        <v>6.3</v>
      </c>
      <c r="H1079" s="101">
        <v>5.4</v>
      </c>
      <c r="I1079" s="101">
        <v>4.7</v>
      </c>
      <c r="J1079" s="101">
        <v>5.6</v>
      </c>
      <c r="K1079" s="101">
        <v>5.2</v>
      </c>
      <c r="L1079" s="278">
        <v>247018</v>
      </c>
      <c r="M1079" s="100" t="s">
        <v>66</v>
      </c>
      <c r="N1079" s="100" t="s">
        <v>543</v>
      </c>
      <c r="O1079" s="100" t="s">
        <v>4814</v>
      </c>
      <c r="P1079" s="100"/>
      <c r="Q1079" s="117"/>
    </row>
    <row r="1080" spans="1:18">
      <c r="A1080" s="100" t="s">
        <v>12372</v>
      </c>
      <c r="B1080" s="100" t="s">
        <v>12373</v>
      </c>
      <c r="C1080" s="100" t="s">
        <v>8839</v>
      </c>
      <c r="D1080" s="100" t="s">
        <v>8536</v>
      </c>
      <c r="E1080" s="100" t="s">
        <v>196</v>
      </c>
      <c r="F1080" s="277" t="s">
        <v>73</v>
      </c>
      <c r="G1080" s="101">
        <v>4.0999999999999996</v>
      </c>
      <c r="H1080" s="101">
        <v>1.2</v>
      </c>
      <c r="I1080" s="101">
        <v>3.6</v>
      </c>
      <c r="J1080" s="101">
        <v>5.0999999999999996</v>
      </c>
      <c r="K1080" s="101">
        <v>3.8</v>
      </c>
      <c r="L1080" s="278">
        <v>1551</v>
      </c>
      <c r="M1080" s="100" t="s">
        <v>66</v>
      </c>
      <c r="N1080" s="100" t="s">
        <v>190</v>
      </c>
      <c r="O1080" s="100"/>
      <c r="P1080" s="100"/>
      <c r="Q1080" s="117"/>
    </row>
    <row r="1081" spans="1:18">
      <c r="A1081" s="100" t="s">
        <v>16438</v>
      </c>
      <c r="B1081" s="100" t="s">
        <v>16439</v>
      </c>
      <c r="C1081" s="100" t="s">
        <v>9855</v>
      </c>
      <c r="D1081" s="100" t="s">
        <v>8548</v>
      </c>
      <c r="E1081" s="100" t="s">
        <v>72</v>
      </c>
      <c r="F1081" s="277" t="s">
        <v>65</v>
      </c>
      <c r="G1081" s="101">
        <v>5.0999999999999996</v>
      </c>
      <c r="H1081" s="101">
        <v>4.2</v>
      </c>
      <c r="I1081" s="101">
        <v>1.5</v>
      </c>
      <c r="J1081" s="101">
        <v>6</v>
      </c>
      <c r="K1081" s="101">
        <v>4.3</v>
      </c>
      <c r="L1081" s="278">
        <v>12278</v>
      </c>
      <c r="M1081" s="100" t="s">
        <v>66</v>
      </c>
      <c r="N1081" s="100" t="s">
        <v>543</v>
      </c>
      <c r="O1081" s="100"/>
      <c r="P1081" s="116"/>
      <c r="Q1081" s="117"/>
    </row>
    <row r="1082" spans="1:18">
      <c r="A1082" s="100" t="s">
        <v>16440</v>
      </c>
      <c r="B1082" s="100" t="s">
        <v>16441</v>
      </c>
      <c r="C1082" s="100" t="s">
        <v>237</v>
      </c>
      <c r="D1082" s="100" t="s">
        <v>100</v>
      </c>
      <c r="E1082" s="100" t="s">
        <v>72</v>
      </c>
      <c r="F1082" s="277" t="s">
        <v>65</v>
      </c>
      <c r="G1082" s="101">
        <v>5</v>
      </c>
      <c r="H1082" s="101">
        <v>7.5</v>
      </c>
      <c r="I1082" s="101">
        <v>6.1</v>
      </c>
      <c r="J1082" s="101">
        <v>4.5</v>
      </c>
      <c r="K1082" s="101">
        <v>6.2</v>
      </c>
      <c r="L1082" s="278">
        <v>139696</v>
      </c>
      <c r="M1082" s="100" t="s">
        <v>66</v>
      </c>
      <c r="N1082" s="100" t="s">
        <v>67</v>
      </c>
      <c r="O1082" s="100" t="s">
        <v>234</v>
      </c>
      <c r="P1082" s="100"/>
      <c r="Q1082" s="117"/>
    </row>
    <row r="1083" spans="1:18">
      <c r="A1083" s="100" t="s">
        <v>16442</v>
      </c>
      <c r="B1083" s="100" t="s">
        <v>16443</v>
      </c>
      <c r="C1083" s="100" t="s">
        <v>6956</v>
      </c>
      <c r="D1083" s="100" t="s">
        <v>8548</v>
      </c>
      <c r="E1083" s="100" t="s">
        <v>196</v>
      </c>
      <c r="F1083" s="277" t="s">
        <v>65</v>
      </c>
      <c r="G1083" s="101">
        <v>3</v>
      </c>
      <c r="H1083" s="101">
        <v>5.4</v>
      </c>
      <c r="I1083" s="101">
        <v>2.9</v>
      </c>
      <c r="J1083" s="101">
        <v>5.0999999999999996</v>
      </c>
      <c r="K1083" s="101">
        <v>4.5999999999999996</v>
      </c>
      <c r="L1083" s="278">
        <v>53713</v>
      </c>
      <c r="M1083" s="100" t="s">
        <v>66</v>
      </c>
      <c r="N1083" s="100" t="s">
        <v>67</v>
      </c>
      <c r="O1083" s="100" t="s">
        <v>6980</v>
      </c>
      <c r="P1083" s="116"/>
      <c r="Q1083" s="49"/>
      <c r="R1083" s="49"/>
    </row>
    <row r="1084" spans="1:18">
      <c r="A1084" s="100" t="s">
        <v>13233</v>
      </c>
      <c r="B1084" s="100" t="s">
        <v>13234</v>
      </c>
      <c r="C1084" s="100" t="s">
        <v>2258</v>
      </c>
      <c r="D1084" s="100" t="s">
        <v>8568</v>
      </c>
      <c r="E1084" s="100" t="s">
        <v>107</v>
      </c>
      <c r="F1084" s="277" t="s">
        <v>73</v>
      </c>
      <c r="G1084" s="101">
        <v>6.6</v>
      </c>
      <c r="H1084" s="101">
        <v>7</v>
      </c>
      <c r="I1084" s="101">
        <v>4.5999999999999996</v>
      </c>
      <c r="J1084" s="101">
        <v>5.0999999999999996</v>
      </c>
      <c r="K1084" s="101">
        <v>5.2</v>
      </c>
      <c r="L1084" s="278">
        <v>780018</v>
      </c>
      <c r="M1084" s="100" t="s">
        <v>66</v>
      </c>
      <c r="N1084" s="100" t="s">
        <v>67</v>
      </c>
      <c r="O1084" s="100" t="s">
        <v>2243</v>
      </c>
      <c r="P1084" s="116"/>
      <c r="Q1084" s="49"/>
      <c r="R1084" s="49"/>
    </row>
    <row r="1085" spans="1:18">
      <c r="A1085" s="100" t="s">
        <v>15187</v>
      </c>
      <c r="B1085" s="100" t="s">
        <v>15188</v>
      </c>
      <c r="C1085" s="100" t="s">
        <v>5788</v>
      </c>
      <c r="D1085" s="100" t="s">
        <v>8589</v>
      </c>
      <c r="E1085" s="100" t="s">
        <v>64</v>
      </c>
      <c r="F1085" s="277" t="s">
        <v>65</v>
      </c>
      <c r="G1085" s="101">
        <v>10</v>
      </c>
      <c r="H1085" s="101">
        <v>7.5</v>
      </c>
      <c r="I1085" s="101">
        <v>6.1</v>
      </c>
      <c r="J1085" s="101">
        <v>6.3</v>
      </c>
      <c r="K1085" s="101">
        <v>6.7</v>
      </c>
      <c r="L1085" s="278">
        <v>2578000</v>
      </c>
      <c r="M1085" s="100" t="s">
        <v>66</v>
      </c>
      <c r="N1085" s="100" t="s">
        <v>67</v>
      </c>
      <c r="O1085" s="100" t="s">
        <v>5830</v>
      </c>
      <c r="P1085" s="116"/>
      <c r="Q1085" s="116"/>
    </row>
    <row r="1086" spans="1:18">
      <c r="A1086" s="100" t="s">
        <v>12324</v>
      </c>
      <c r="B1086" s="100" t="s">
        <v>12325</v>
      </c>
      <c r="C1086" s="100" t="s">
        <v>571</v>
      </c>
      <c r="D1086" s="100" t="s">
        <v>8560</v>
      </c>
      <c r="E1086" s="100" t="s">
        <v>107</v>
      </c>
      <c r="F1086" s="277" t="s">
        <v>65</v>
      </c>
      <c r="G1086" s="101">
        <v>7.1</v>
      </c>
      <c r="H1086" s="101">
        <v>4.8</v>
      </c>
      <c r="I1086" s="101">
        <v>4.5999999999999996</v>
      </c>
      <c r="J1086" s="101">
        <v>5.5</v>
      </c>
      <c r="K1086" s="101">
        <v>4.9000000000000004</v>
      </c>
      <c r="L1086" s="278">
        <v>425609</v>
      </c>
      <c r="M1086" s="100" t="s">
        <v>66</v>
      </c>
      <c r="N1086" s="100" t="s">
        <v>103</v>
      </c>
      <c r="O1086" s="100" t="s">
        <v>560</v>
      </c>
      <c r="P1086" s="116"/>
      <c r="Q1086" s="116"/>
    </row>
    <row r="1087" spans="1:18">
      <c r="A1087" s="100" t="s">
        <v>15119</v>
      </c>
      <c r="B1087" s="100" t="s">
        <v>15120</v>
      </c>
      <c r="C1087" s="100" t="s">
        <v>5649</v>
      </c>
      <c r="D1087" s="100" t="s">
        <v>8535</v>
      </c>
      <c r="E1087" s="100" t="s">
        <v>201</v>
      </c>
      <c r="F1087" s="277" t="s">
        <v>65</v>
      </c>
      <c r="G1087" s="101">
        <v>2.6</v>
      </c>
      <c r="H1087" s="101">
        <v>8</v>
      </c>
      <c r="I1087" s="101">
        <v>5.4</v>
      </c>
      <c r="J1087" s="101">
        <v>3</v>
      </c>
      <c r="K1087" s="101">
        <v>4.5999999999999996</v>
      </c>
      <c r="L1087" s="278">
        <v>185045</v>
      </c>
      <c r="M1087" s="100" t="s">
        <v>66</v>
      </c>
      <c r="N1087" s="100" t="s">
        <v>190</v>
      </c>
      <c r="O1087" s="100" t="s">
        <v>5689</v>
      </c>
      <c r="P1087" s="116"/>
      <c r="Q1087" s="116"/>
    </row>
    <row r="1088" spans="1:18">
      <c r="A1088" s="100" t="s">
        <v>16444</v>
      </c>
      <c r="B1088" s="100" t="s">
        <v>16445</v>
      </c>
      <c r="C1088" s="100" t="s">
        <v>6960</v>
      </c>
      <c r="D1088" s="100" t="s">
        <v>8559</v>
      </c>
      <c r="E1088" s="100" t="s">
        <v>72</v>
      </c>
      <c r="F1088" s="277" t="s">
        <v>65</v>
      </c>
      <c r="G1088" s="101">
        <v>5.5</v>
      </c>
      <c r="H1088" s="101">
        <v>10</v>
      </c>
      <c r="I1088" s="101">
        <v>4.4000000000000004</v>
      </c>
      <c r="J1088" s="101">
        <v>4.2</v>
      </c>
      <c r="K1088" s="101">
        <v>4.5999999999999996</v>
      </c>
      <c r="L1088" s="278">
        <v>2230</v>
      </c>
      <c r="M1088" s="100" t="s">
        <v>66</v>
      </c>
      <c r="N1088" s="100" t="s">
        <v>67</v>
      </c>
      <c r="O1088" s="100"/>
      <c r="P1088" s="116"/>
      <c r="Q1088" s="116"/>
    </row>
    <row r="1089" spans="1:17">
      <c r="A1089" s="100" t="s">
        <v>13219</v>
      </c>
      <c r="B1089" s="100" t="s">
        <v>13220</v>
      </c>
      <c r="C1089" s="100" t="s">
        <v>2230</v>
      </c>
      <c r="D1089" s="100" t="s">
        <v>8540</v>
      </c>
      <c r="E1089" s="100" t="s">
        <v>94</v>
      </c>
      <c r="F1089" s="277" t="s">
        <v>65</v>
      </c>
      <c r="G1089" s="101">
        <v>8.3000000000000007</v>
      </c>
      <c r="H1089" s="101">
        <v>9.4</v>
      </c>
      <c r="I1089" s="101">
        <v>5.4</v>
      </c>
      <c r="J1089" s="101">
        <v>6.7</v>
      </c>
      <c r="K1089" s="101">
        <v>6.3</v>
      </c>
      <c r="L1089" s="278">
        <v>907630</v>
      </c>
      <c r="M1089" s="100" t="s">
        <v>66</v>
      </c>
      <c r="N1089" s="100" t="s">
        <v>67</v>
      </c>
      <c r="O1089" s="100" t="s">
        <v>2215</v>
      </c>
      <c r="P1089" s="100"/>
      <c r="Q1089" s="116"/>
    </row>
    <row r="1090" spans="1:17">
      <c r="A1090" s="100" t="s">
        <v>13314</v>
      </c>
      <c r="B1090" s="100" t="s">
        <v>13315</v>
      </c>
      <c r="C1090" s="100" t="s">
        <v>2390</v>
      </c>
      <c r="D1090" s="100" t="s">
        <v>8544</v>
      </c>
      <c r="E1090" s="100" t="s">
        <v>196</v>
      </c>
      <c r="F1090" s="277" t="s">
        <v>65</v>
      </c>
      <c r="G1090" s="101">
        <v>3.7</v>
      </c>
      <c r="H1090" s="101">
        <v>10</v>
      </c>
      <c r="I1090" s="101">
        <v>4.7</v>
      </c>
      <c r="J1090" s="101">
        <v>5.2</v>
      </c>
      <c r="K1090" s="101">
        <v>5.2</v>
      </c>
      <c r="L1090" s="278">
        <v>83729</v>
      </c>
      <c r="M1090" s="100" t="s">
        <v>66</v>
      </c>
      <c r="N1090" s="100" t="s">
        <v>543</v>
      </c>
      <c r="O1090" s="100" t="s">
        <v>2373</v>
      </c>
      <c r="P1090" s="100"/>
      <c r="Q1090" s="116"/>
    </row>
    <row r="1091" spans="1:17">
      <c r="A1091" s="100" t="s">
        <v>16444</v>
      </c>
      <c r="B1091" s="100" t="s">
        <v>16446</v>
      </c>
      <c r="C1091" s="100" t="s">
        <v>9858</v>
      </c>
      <c r="D1091" s="100" t="s">
        <v>8541</v>
      </c>
      <c r="E1091" s="100" t="s">
        <v>201</v>
      </c>
      <c r="F1091" s="277" t="s">
        <v>95</v>
      </c>
      <c r="G1091" s="101">
        <v>1.8</v>
      </c>
      <c r="H1091" s="101">
        <v>6.7</v>
      </c>
      <c r="I1091" s="101">
        <v>2.6</v>
      </c>
      <c r="J1091" s="101">
        <v>3.3</v>
      </c>
      <c r="K1091" s="101">
        <v>3.1</v>
      </c>
      <c r="L1091" s="278">
        <v>20120</v>
      </c>
      <c r="M1091" s="100" t="s">
        <v>66</v>
      </c>
      <c r="N1091" s="100" t="s">
        <v>247</v>
      </c>
      <c r="O1091" s="100"/>
      <c r="P1091" s="100"/>
      <c r="Q1091" s="117"/>
    </row>
    <row r="1092" spans="1:17">
      <c r="A1092" s="100" t="s">
        <v>16449</v>
      </c>
      <c r="B1092" s="100" t="s">
        <v>16450</v>
      </c>
      <c r="C1092" s="100" t="s">
        <v>9864</v>
      </c>
      <c r="D1092" s="100" t="s">
        <v>8541</v>
      </c>
      <c r="E1092" s="100" t="s">
        <v>196</v>
      </c>
      <c r="F1092" s="277" t="s">
        <v>65</v>
      </c>
      <c r="G1092" s="101">
        <v>3.5</v>
      </c>
      <c r="H1092" s="101">
        <v>3.7</v>
      </c>
      <c r="I1092" s="101">
        <v>4.0999999999999996</v>
      </c>
      <c r="J1092" s="101">
        <v>3.3</v>
      </c>
      <c r="K1092" s="101">
        <v>3.8</v>
      </c>
      <c r="L1092" s="278">
        <v>1935</v>
      </c>
      <c r="M1092" s="100" t="s">
        <v>66</v>
      </c>
      <c r="N1092" s="100" t="s">
        <v>103</v>
      </c>
      <c r="O1092" s="100"/>
      <c r="P1092" s="100"/>
      <c r="Q1092" s="117"/>
    </row>
    <row r="1093" spans="1:17">
      <c r="A1093" s="100" t="s">
        <v>16447</v>
      </c>
      <c r="B1093" s="100" t="s">
        <v>16448</v>
      </c>
      <c r="C1093" s="100" t="s">
        <v>9861</v>
      </c>
      <c r="D1093" s="100" t="s">
        <v>8552</v>
      </c>
      <c r="E1093" s="100" t="s">
        <v>196</v>
      </c>
      <c r="F1093" s="277" t="s">
        <v>65</v>
      </c>
      <c r="G1093" s="101">
        <v>3.7</v>
      </c>
      <c r="H1093" s="101">
        <v>5</v>
      </c>
      <c r="I1093" s="101">
        <v>2.2000000000000002</v>
      </c>
      <c r="J1093" s="101">
        <v>5</v>
      </c>
      <c r="K1093" s="101">
        <v>3.8</v>
      </c>
      <c r="L1093" s="278">
        <v>5328</v>
      </c>
      <c r="M1093" s="100" t="s">
        <v>66</v>
      </c>
      <c r="N1093" s="100" t="s">
        <v>190</v>
      </c>
      <c r="O1093" s="100"/>
      <c r="P1093" s="100"/>
      <c r="Q1093" s="117"/>
    </row>
    <row r="1094" spans="1:17">
      <c r="A1094" s="100" t="s">
        <v>12374</v>
      </c>
      <c r="B1094" s="100" t="s">
        <v>12375</v>
      </c>
      <c r="C1094" s="100" t="s">
        <v>642</v>
      </c>
      <c r="D1094" s="100" t="s">
        <v>8565</v>
      </c>
      <c r="E1094" s="100" t="s">
        <v>201</v>
      </c>
      <c r="F1094" s="277" t="s">
        <v>73</v>
      </c>
      <c r="G1094" s="101">
        <v>2.5</v>
      </c>
      <c r="H1094" s="101">
        <v>1.3</v>
      </c>
      <c r="I1094" s="101">
        <v>4.4000000000000004</v>
      </c>
      <c r="J1094" s="101">
        <v>6.8</v>
      </c>
      <c r="K1094" s="101">
        <v>4.7</v>
      </c>
      <c r="L1094" s="278">
        <v>15017</v>
      </c>
      <c r="M1094" s="100" t="s">
        <v>66</v>
      </c>
      <c r="N1094" s="100" t="s">
        <v>247</v>
      </c>
      <c r="O1094" s="100" t="s">
        <v>631</v>
      </c>
      <c r="P1094" s="117"/>
      <c r="Q1094" s="116"/>
    </row>
    <row r="1095" spans="1:17">
      <c r="A1095" s="100" t="s">
        <v>16453</v>
      </c>
      <c r="B1095" s="100" t="s">
        <v>16454</v>
      </c>
      <c r="C1095" s="100" t="s">
        <v>6964</v>
      </c>
      <c r="D1095" s="100" t="s">
        <v>100</v>
      </c>
      <c r="E1095" s="100" t="s">
        <v>196</v>
      </c>
      <c r="F1095" s="277" t="s">
        <v>65</v>
      </c>
      <c r="G1095" s="101">
        <v>4.2</v>
      </c>
      <c r="H1095" s="101">
        <v>5.4</v>
      </c>
      <c r="I1095" s="101">
        <v>1.1000000000000001</v>
      </c>
      <c r="J1095" s="101">
        <v>6</v>
      </c>
      <c r="K1095" s="101">
        <v>5</v>
      </c>
      <c r="L1095" s="278">
        <v>27273715</v>
      </c>
      <c r="M1095" s="100" t="s">
        <v>66</v>
      </c>
      <c r="N1095" s="100" t="s">
        <v>190</v>
      </c>
      <c r="O1095" s="100" t="s">
        <v>6985</v>
      </c>
      <c r="P1095" s="100"/>
      <c r="Q1095" s="117"/>
    </row>
    <row r="1096" spans="1:17">
      <c r="A1096" s="100" t="s">
        <v>16451</v>
      </c>
      <c r="B1096" s="100" t="s">
        <v>16452</v>
      </c>
      <c r="C1096" s="100" t="s">
        <v>9867</v>
      </c>
      <c r="D1096" s="100" t="s">
        <v>8539</v>
      </c>
      <c r="E1096" s="100" t="s">
        <v>72</v>
      </c>
      <c r="F1096" s="277" t="s">
        <v>65</v>
      </c>
      <c r="G1096" s="101">
        <v>5.5</v>
      </c>
      <c r="H1096" s="101">
        <v>5.8</v>
      </c>
      <c r="I1096" s="101">
        <v>4.8</v>
      </c>
      <c r="J1096" s="101">
        <v>5.7</v>
      </c>
      <c r="K1096" s="101">
        <v>5.3</v>
      </c>
      <c r="L1096" s="278">
        <v>17213</v>
      </c>
      <c r="M1096" s="100" t="s">
        <v>66</v>
      </c>
      <c r="N1096" s="100" t="s">
        <v>103</v>
      </c>
      <c r="O1096" s="100"/>
      <c r="P1096" s="116"/>
      <c r="Q1096" s="117"/>
    </row>
    <row r="1097" spans="1:17">
      <c r="A1097" s="100" t="s">
        <v>16455</v>
      </c>
      <c r="B1097" s="100" t="s">
        <v>6967</v>
      </c>
      <c r="C1097" s="100" t="s">
        <v>6968</v>
      </c>
      <c r="D1097" s="100" t="s">
        <v>100</v>
      </c>
      <c r="E1097" s="100" t="s">
        <v>94</v>
      </c>
      <c r="F1097" s="277" t="s">
        <v>65</v>
      </c>
      <c r="G1097" s="101">
        <v>7.7</v>
      </c>
      <c r="H1097" s="101">
        <v>6.8</v>
      </c>
      <c r="I1097" s="101">
        <v>6.2</v>
      </c>
      <c r="J1097" s="101">
        <v>6.6</v>
      </c>
      <c r="K1097" s="101">
        <v>6.6</v>
      </c>
      <c r="L1097" s="278">
        <v>656871</v>
      </c>
      <c r="M1097" s="100" t="s">
        <v>66</v>
      </c>
      <c r="N1097" s="100" t="s">
        <v>67</v>
      </c>
      <c r="O1097" s="100" t="s">
        <v>4583</v>
      </c>
      <c r="P1097" s="100"/>
      <c r="Q1097" s="117"/>
    </row>
    <row r="1098" spans="1:17">
      <c r="A1098" s="100" t="s">
        <v>15035</v>
      </c>
      <c r="B1098" s="100" t="s">
        <v>15036</v>
      </c>
      <c r="C1098" s="100" t="s">
        <v>8959</v>
      </c>
      <c r="D1098" s="100" t="s">
        <v>8541</v>
      </c>
      <c r="E1098" s="100" t="s">
        <v>196</v>
      </c>
      <c r="F1098" s="277" t="s">
        <v>73</v>
      </c>
      <c r="G1098" s="101">
        <v>3.8</v>
      </c>
      <c r="H1098" s="101">
        <v>7</v>
      </c>
      <c r="I1098" s="101">
        <v>3.8</v>
      </c>
      <c r="J1098" s="101">
        <v>4</v>
      </c>
      <c r="K1098" s="101">
        <v>4.0999999999999996</v>
      </c>
      <c r="L1098" s="278">
        <v>4142</v>
      </c>
      <c r="M1098" s="100" t="s">
        <v>66</v>
      </c>
      <c r="N1098" s="100" t="s">
        <v>103</v>
      </c>
      <c r="O1098" s="100"/>
      <c r="P1098" s="100"/>
      <c r="Q1098" s="117"/>
    </row>
    <row r="1099" spans="1:17">
      <c r="A1099" s="100" t="s">
        <v>15198</v>
      </c>
      <c r="B1099" s="100" t="s">
        <v>15199</v>
      </c>
      <c r="C1099" s="100" t="s">
        <v>5810</v>
      </c>
      <c r="D1099" s="100" t="s">
        <v>8539</v>
      </c>
      <c r="E1099" s="100" t="s">
        <v>94</v>
      </c>
      <c r="F1099" s="277" t="s">
        <v>65</v>
      </c>
      <c r="G1099" s="101">
        <v>8.1</v>
      </c>
      <c r="H1099" s="101">
        <v>6.4</v>
      </c>
      <c r="I1099" s="101">
        <v>5.4</v>
      </c>
      <c r="J1099" s="101">
        <v>5.4</v>
      </c>
      <c r="K1099" s="101">
        <v>5.5</v>
      </c>
      <c r="L1099" s="278">
        <v>22306</v>
      </c>
      <c r="M1099" s="100" t="s">
        <v>66</v>
      </c>
      <c r="N1099" s="100" t="s">
        <v>103</v>
      </c>
      <c r="O1099" s="100" t="s">
        <v>5847</v>
      </c>
      <c r="P1099" s="116"/>
      <c r="Q1099" s="117"/>
    </row>
    <row r="1100" spans="1:17">
      <c r="A1100" s="100" t="s">
        <v>12222</v>
      </c>
      <c r="B1100" s="100" t="s">
        <v>12223</v>
      </c>
      <c r="C1100" s="100" t="s">
        <v>389</v>
      </c>
      <c r="D1100" s="100" t="s">
        <v>8546</v>
      </c>
      <c r="E1100" s="100" t="s">
        <v>107</v>
      </c>
      <c r="F1100" s="277" t="s">
        <v>65</v>
      </c>
      <c r="G1100" s="101">
        <v>6.9</v>
      </c>
      <c r="H1100" s="101">
        <v>2.8</v>
      </c>
      <c r="I1100" s="101">
        <v>6.2</v>
      </c>
      <c r="J1100" s="101">
        <v>7.7</v>
      </c>
      <c r="K1100" s="101">
        <v>5.6</v>
      </c>
      <c r="L1100" s="278">
        <v>538534</v>
      </c>
      <c r="M1100" s="100" t="s">
        <v>66</v>
      </c>
      <c r="N1100" s="100" t="s">
        <v>67</v>
      </c>
      <c r="O1100" s="100" t="s">
        <v>386</v>
      </c>
      <c r="P1100" s="100"/>
      <c r="Q1100" s="117"/>
    </row>
    <row r="1101" spans="1:17">
      <c r="A1101" s="100" t="s">
        <v>13070</v>
      </c>
      <c r="B1101" s="100" t="s">
        <v>1947</v>
      </c>
      <c r="C1101" s="100" t="s">
        <v>1948</v>
      </c>
      <c r="D1101" s="100" t="s">
        <v>83</v>
      </c>
      <c r="E1101" s="100" t="s">
        <v>107</v>
      </c>
      <c r="F1101" s="277" t="s">
        <v>65</v>
      </c>
      <c r="G1101" s="101">
        <v>5.9</v>
      </c>
      <c r="H1101" s="101">
        <v>5.3</v>
      </c>
      <c r="I1101" s="101">
        <v>4.7</v>
      </c>
      <c r="J1101" s="101">
        <v>6.1</v>
      </c>
      <c r="K1101" s="101">
        <v>5.5</v>
      </c>
      <c r="L1101" s="278">
        <v>7712000</v>
      </c>
      <c r="M1101" s="100" t="s">
        <v>66</v>
      </c>
      <c r="N1101" s="100" t="s">
        <v>67</v>
      </c>
      <c r="O1101" s="100" t="s">
        <v>1940</v>
      </c>
      <c r="P1101" s="100"/>
      <c r="Q1101" s="117"/>
    </row>
    <row r="1102" spans="1:17">
      <c r="A1102" s="100" t="s">
        <v>16456</v>
      </c>
      <c r="B1102" s="100" t="s">
        <v>16457</v>
      </c>
      <c r="C1102" s="100" t="s">
        <v>9870</v>
      </c>
      <c r="D1102" s="100" t="s">
        <v>137</v>
      </c>
      <c r="E1102" s="100" t="s">
        <v>72</v>
      </c>
      <c r="F1102" s="277" t="s">
        <v>65</v>
      </c>
      <c r="G1102" s="101">
        <v>5.6</v>
      </c>
      <c r="H1102" s="101">
        <v>4.9000000000000004</v>
      </c>
      <c r="I1102" s="101">
        <v>5.5</v>
      </c>
      <c r="J1102" s="101">
        <v>5.3</v>
      </c>
      <c r="K1102" s="101">
        <v>5.2</v>
      </c>
      <c r="L1102" s="278">
        <v>92448</v>
      </c>
      <c r="M1102" s="100" t="s">
        <v>66</v>
      </c>
      <c r="N1102" s="100" t="s">
        <v>264</v>
      </c>
      <c r="O1102" s="100"/>
      <c r="P1102" s="100"/>
      <c r="Q1102" s="117"/>
    </row>
    <row r="1103" spans="1:17">
      <c r="A1103" s="100" t="s">
        <v>13441</v>
      </c>
      <c r="B1103" s="100" t="s">
        <v>13443</v>
      </c>
      <c r="C1103" s="100" t="s">
        <v>2605</v>
      </c>
      <c r="D1103" s="100" t="s">
        <v>8547</v>
      </c>
      <c r="E1103" s="100" t="s">
        <v>72</v>
      </c>
      <c r="F1103" s="277" t="s">
        <v>73</v>
      </c>
      <c r="G1103" s="101">
        <v>5.5</v>
      </c>
      <c r="H1103" s="101">
        <v>2.6</v>
      </c>
      <c r="I1103" s="101">
        <v>4.2</v>
      </c>
      <c r="J1103" s="101">
        <v>7</v>
      </c>
      <c r="K1103" s="101">
        <v>4.5</v>
      </c>
      <c r="L1103" s="278">
        <v>43370000</v>
      </c>
      <c r="M1103" s="100" t="s">
        <v>66</v>
      </c>
      <c r="N1103" s="100" t="s">
        <v>67</v>
      </c>
      <c r="O1103" s="100" t="s">
        <v>2592</v>
      </c>
      <c r="P1103" s="100"/>
      <c r="Q1103" s="117"/>
    </row>
    <row r="1104" spans="1:17">
      <c r="A1104" s="100" t="s">
        <v>16458</v>
      </c>
      <c r="B1104" s="100" t="s">
        <v>16459</v>
      </c>
      <c r="C1104" s="100" t="s">
        <v>6972</v>
      </c>
      <c r="D1104" s="100" t="s">
        <v>8545</v>
      </c>
      <c r="E1104" s="100" t="s">
        <v>196</v>
      </c>
      <c r="F1104" s="277" t="s">
        <v>73</v>
      </c>
      <c r="G1104" s="101">
        <v>4</v>
      </c>
      <c r="H1104" s="101">
        <v>3.3</v>
      </c>
      <c r="I1104" s="101">
        <v>4.8</v>
      </c>
      <c r="J1104" s="101">
        <v>4.9000000000000004</v>
      </c>
      <c r="K1104" s="101">
        <v>4.7</v>
      </c>
      <c r="L1104" s="278">
        <v>50604</v>
      </c>
      <c r="M1104" s="100" t="s">
        <v>66</v>
      </c>
      <c r="N1104" s="100" t="s">
        <v>190</v>
      </c>
      <c r="O1104" s="100" t="s">
        <v>6992</v>
      </c>
      <c r="P1104" s="116"/>
      <c r="Q1104" s="117"/>
    </row>
    <row r="1105" spans="1:18">
      <c r="A1105" s="100" t="s">
        <v>16462</v>
      </c>
      <c r="B1105" s="100" t="s">
        <v>16463</v>
      </c>
      <c r="C1105" s="100" t="s">
        <v>9873</v>
      </c>
      <c r="D1105" s="100" t="s">
        <v>8545</v>
      </c>
      <c r="E1105" s="100" t="s">
        <v>201</v>
      </c>
      <c r="F1105" s="277" t="s">
        <v>65</v>
      </c>
      <c r="G1105" s="101">
        <v>2.4</v>
      </c>
      <c r="H1105" s="101">
        <v>4.2</v>
      </c>
      <c r="I1105" s="101">
        <v>3.9</v>
      </c>
      <c r="J1105" s="101">
        <v>4.8</v>
      </c>
      <c r="K1105" s="101">
        <v>4.3</v>
      </c>
      <c r="L1105" s="278">
        <v>38665</v>
      </c>
      <c r="M1105" s="100" t="s">
        <v>66</v>
      </c>
      <c r="N1105" s="100" t="s">
        <v>190</v>
      </c>
      <c r="O1105" s="100"/>
      <c r="P1105" s="100"/>
      <c r="Q1105" s="117"/>
    </row>
    <row r="1106" spans="1:18">
      <c r="A1106" s="100" t="s">
        <v>16460</v>
      </c>
      <c r="B1106" s="100" t="s">
        <v>16461</v>
      </c>
      <c r="C1106" s="100" t="s">
        <v>6976</v>
      </c>
      <c r="D1106" s="100" t="s">
        <v>100</v>
      </c>
      <c r="E1106" s="100" t="s">
        <v>107</v>
      </c>
      <c r="F1106" s="277" t="s">
        <v>95</v>
      </c>
      <c r="G1106" s="101">
        <v>7</v>
      </c>
      <c r="H1106" s="101">
        <v>7.8</v>
      </c>
      <c r="I1106" s="101">
        <v>5.6</v>
      </c>
      <c r="J1106" s="101">
        <v>4.8</v>
      </c>
      <c r="K1106" s="101">
        <v>6.5</v>
      </c>
      <c r="L1106" s="278">
        <v>15498000</v>
      </c>
      <c r="M1106" s="100" t="s">
        <v>66</v>
      </c>
      <c r="N1106" s="100" t="s">
        <v>67</v>
      </c>
      <c r="O1106" s="100" t="s">
        <v>6996</v>
      </c>
      <c r="P1106" s="100"/>
      <c r="Q1106" s="117"/>
    </row>
    <row r="1107" spans="1:18">
      <c r="A1107" s="100" t="s">
        <v>16464</v>
      </c>
      <c r="B1107" s="100" t="s">
        <v>16465</v>
      </c>
      <c r="C1107" s="100" t="s">
        <v>9876</v>
      </c>
      <c r="D1107" s="100" t="s">
        <v>8541</v>
      </c>
      <c r="E1107" s="100" t="s">
        <v>72</v>
      </c>
      <c r="F1107" s="277" t="s">
        <v>65</v>
      </c>
      <c r="G1107" s="101">
        <v>5.6</v>
      </c>
      <c r="H1107" s="101">
        <v>6.7</v>
      </c>
      <c r="I1107" s="101">
        <v>3.3</v>
      </c>
      <c r="J1107" s="101">
        <v>6.3</v>
      </c>
      <c r="K1107" s="101">
        <v>4.7</v>
      </c>
      <c r="L1107" s="278">
        <v>8425</v>
      </c>
      <c r="M1107" s="100" t="s">
        <v>66</v>
      </c>
      <c r="N1107" s="100" t="s">
        <v>247</v>
      </c>
      <c r="O1107" s="100"/>
      <c r="P1107" s="100"/>
      <c r="Q1107" s="117"/>
    </row>
    <row r="1108" spans="1:18">
      <c r="A1108" s="100" t="s">
        <v>13816</v>
      </c>
      <c r="B1108" s="100" t="s">
        <v>14924</v>
      </c>
      <c r="C1108" s="100" t="s">
        <v>5308</v>
      </c>
      <c r="D1108" s="100" t="s">
        <v>8540</v>
      </c>
      <c r="E1108" s="100" t="s">
        <v>72</v>
      </c>
      <c r="F1108" s="277" t="s">
        <v>65</v>
      </c>
      <c r="G1108" s="101">
        <v>4.5</v>
      </c>
      <c r="H1108" s="101">
        <v>4.0999999999999996</v>
      </c>
      <c r="I1108" s="101">
        <v>4.4000000000000004</v>
      </c>
      <c r="J1108" s="101">
        <v>4.2</v>
      </c>
      <c r="K1108" s="101">
        <v>4.3</v>
      </c>
      <c r="L1108" s="278">
        <v>7438055</v>
      </c>
      <c r="M1108" s="100" t="s">
        <v>66</v>
      </c>
      <c r="N1108" s="100" t="s">
        <v>543</v>
      </c>
      <c r="O1108" s="100" t="s">
        <v>5329</v>
      </c>
      <c r="P1108" s="116"/>
      <c r="Q1108" s="116"/>
    </row>
    <row r="1109" spans="1:18">
      <c r="A1109" s="100" t="s">
        <v>16468</v>
      </c>
      <c r="B1109" s="100" t="s">
        <v>9878</v>
      </c>
      <c r="C1109" s="100" t="s">
        <v>9879</v>
      </c>
      <c r="D1109" s="100" t="s">
        <v>8548</v>
      </c>
      <c r="E1109" s="100" t="s">
        <v>201</v>
      </c>
      <c r="F1109" s="277" t="s">
        <v>65</v>
      </c>
      <c r="G1109" s="101">
        <v>2.4</v>
      </c>
      <c r="H1109" s="101">
        <v>1.6</v>
      </c>
      <c r="I1109" s="101">
        <v>4.9000000000000004</v>
      </c>
      <c r="J1109" s="101">
        <v>5.6</v>
      </c>
      <c r="K1109" s="101">
        <v>4.3</v>
      </c>
      <c r="L1109" s="278">
        <v>9848</v>
      </c>
      <c r="M1109" s="100" t="s">
        <v>66</v>
      </c>
      <c r="N1109" s="100" t="s">
        <v>190</v>
      </c>
      <c r="O1109" s="100"/>
      <c r="P1109" s="116"/>
      <c r="Q1109" s="116"/>
    </row>
    <row r="1110" spans="1:18">
      <c r="A1110" s="100" t="s">
        <v>16466</v>
      </c>
      <c r="B1110" s="100" t="s">
        <v>16467</v>
      </c>
      <c r="C1110" s="100" t="s">
        <v>6979</v>
      </c>
      <c r="D1110" s="100" t="s">
        <v>8559</v>
      </c>
      <c r="E1110" s="100" t="s">
        <v>201</v>
      </c>
      <c r="F1110" s="277" t="s">
        <v>95</v>
      </c>
      <c r="G1110" s="101">
        <v>1.7</v>
      </c>
      <c r="H1110" s="101">
        <v>6.1</v>
      </c>
      <c r="I1110" s="101">
        <v>4.5999999999999996</v>
      </c>
      <c r="J1110" s="101">
        <v>0.8</v>
      </c>
      <c r="K1110" s="101">
        <v>3</v>
      </c>
      <c r="L1110" s="278">
        <v>399356</v>
      </c>
      <c r="M1110" s="100" t="s">
        <v>66</v>
      </c>
      <c r="N1110" s="100" t="s">
        <v>103</v>
      </c>
      <c r="O1110" s="100" t="s">
        <v>6260</v>
      </c>
      <c r="P1110" s="116"/>
      <c r="Q1110" s="116"/>
    </row>
    <row r="1111" spans="1:18">
      <c r="A1111" s="100" t="s">
        <v>16469</v>
      </c>
      <c r="B1111" s="100" t="s">
        <v>16470</v>
      </c>
      <c r="C1111" s="100" t="s">
        <v>6983</v>
      </c>
      <c r="D1111" s="100" t="s">
        <v>8591</v>
      </c>
      <c r="E1111" s="100" t="s">
        <v>64</v>
      </c>
      <c r="F1111" s="277" t="s">
        <v>65</v>
      </c>
      <c r="G1111" s="101">
        <v>10</v>
      </c>
      <c r="H1111" s="101">
        <v>9.5</v>
      </c>
      <c r="I1111" s="101">
        <v>5</v>
      </c>
      <c r="J1111" s="101">
        <v>5.5</v>
      </c>
      <c r="K1111" s="101">
        <v>6.3</v>
      </c>
      <c r="L1111" s="278">
        <v>51449</v>
      </c>
      <c r="M1111" s="100" t="s">
        <v>66</v>
      </c>
      <c r="N1111" s="100" t="s">
        <v>67</v>
      </c>
      <c r="O1111" s="100" t="s">
        <v>7003</v>
      </c>
      <c r="P1111" s="116"/>
      <c r="Q1111" s="116"/>
    </row>
    <row r="1112" spans="1:18">
      <c r="A1112" s="100" t="s">
        <v>13406</v>
      </c>
      <c r="B1112" s="100" t="s">
        <v>13407</v>
      </c>
      <c r="C1112" s="100" t="s">
        <v>2558</v>
      </c>
      <c r="D1112" s="100" t="s">
        <v>78</v>
      </c>
      <c r="E1112" s="100" t="s">
        <v>72</v>
      </c>
      <c r="F1112" s="277" t="s">
        <v>95</v>
      </c>
      <c r="G1112" s="101">
        <v>5.6</v>
      </c>
      <c r="H1112" s="101">
        <v>10</v>
      </c>
      <c r="I1112" s="101">
        <v>4.3</v>
      </c>
      <c r="J1112" s="101">
        <v>6.7</v>
      </c>
      <c r="K1112" s="101">
        <v>5.4</v>
      </c>
      <c r="L1112" s="278">
        <v>28500</v>
      </c>
      <c r="M1112" s="100" t="s">
        <v>66</v>
      </c>
      <c r="N1112" s="100" t="s">
        <v>67</v>
      </c>
      <c r="O1112" s="100" t="s">
        <v>2539</v>
      </c>
      <c r="P1112" s="100"/>
      <c r="Q1112" s="116"/>
    </row>
    <row r="1113" spans="1:18">
      <c r="A1113" s="100" t="s">
        <v>16471</v>
      </c>
      <c r="B1113" s="100" t="s">
        <v>16472</v>
      </c>
      <c r="C1113" s="100" t="s">
        <v>9882</v>
      </c>
      <c r="D1113" s="100" t="s">
        <v>78</v>
      </c>
      <c r="E1113" s="100" t="s">
        <v>72</v>
      </c>
      <c r="F1113" s="277" t="s">
        <v>65</v>
      </c>
      <c r="G1113" s="101">
        <v>4.5</v>
      </c>
      <c r="H1113" s="101">
        <v>6.5</v>
      </c>
      <c r="I1113" s="101">
        <v>4.9000000000000004</v>
      </c>
      <c r="J1113" s="101">
        <v>5.5</v>
      </c>
      <c r="K1113" s="101">
        <v>5.2</v>
      </c>
      <c r="L1113" s="278">
        <v>11534</v>
      </c>
      <c r="M1113" s="100" t="s">
        <v>66</v>
      </c>
      <c r="N1113" s="100" t="s">
        <v>190</v>
      </c>
      <c r="O1113" s="100"/>
      <c r="P1113" s="100"/>
      <c r="Q1113" s="117"/>
    </row>
    <row r="1114" spans="1:18">
      <c r="A1114" s="100" t="s">
        <v>16473</v>
      </c>
      <c r="B1114" s="100" t="s">
        <v>16474</v>
      </c>
      <c r="C1114" s="100" t="s">
        <v>9883</v>
      </c>
      <c r="D1114" s="100" t="s">
        <v>132</v>
      </c>
      <c r="E1114" s="100" t="s">
        <v>72</v>
      </c>
      <c r="F1114" s="277" t="s">
        <v>73</v>
      </c>
      <c r="G1114" s="101">
        <v>5.7</v>
      </c>
      <c r="H1114" s="101">
        <v>3.9</v>
      </c>
      <c r="I1114" s="101">
        <v>4.2</v>
      </c>
      <c r="J1114" s="101">
        <v>5.6</v>
      </c>
      <c r="K1114" s="101">
        <v>4.5999999999999996</v>
      </c>
      <c r="L1114" s="278">
        <v>260299</v>
      </c>
      <c r="M1114" s="100" t="s">
        <v>66</v>
      </c>
      <c r="N1114" s="100" t="s">
        <v>543</v>
      </c>
      <c r="O1114" s="100"/>
      <c r="P1114" s="100"/>
      <c r="Q1114" s="117"/>
    </row>
    <row r="1115" spans="1:18">
      <c r="A1115" s="100" t="s">
        <v>16475</v>
      </c>
      <c r="B1115" s="100" t="s">
        <v>16476</v>
      </c>
      <c r="C1115" s="100" t="s">
        <v>6984</v>
      </c>
      <c r="D1115" s="100" t="s">
        <v>8548</v>
      </c>
      <c r="E1115" s="100" t="s">
        <v>201</v>
      </c>
      <c r="F1115" s="277" t="s">
        <v>95</v>
      </c>
      <c r="G1115" s="101">
        <v>2.4</v>
      </c>
      <c r="H1115" s="101">
        <v>4.4000000000000004</v>
      </c>
      <c r="I1115" s="101">
        <v>4.8</v>
      </c>
      <c r="J1115" s="101">
        <v>4</v>
      </c>
      <c r="K1115" s="101">
        <v>4.3</v>
      </c>
      <c r="L1115" s="278">
        <v>33079</v>
      </c>
      <c r="M1115" s="100" t="s">
        <v>66</v>
      </c>
      <c r="N1115" s="100" t="s">
        <v>543</v>
      </c>
      <c r="O1115" s="100" t="s">
        <v>7007</v>
      </c>
      <c r="P1115" s="100"/>
      <c r="Q1115" s="117"/>
    </row>
    <row r="1116" spans="1:18">
      <c r="A1116" s="100" t="s">
        <v>18618</v>
      </c>
      <c r="B1116" s="100" t="s">
        <v>18619</v>
      </c>
      <c r="C1116" s="100" t="s">
        <v>8488</v>
      </c>
      <c r="D1116" s="100" t="s">
        <v>8543</v>
      </c>
      <c r="E1116" s="100" t="s">
        <v>107</v>
      </c>
      <c r="F1116" s="277" t="s">
        <v>65</v>
      </c>
      <c r="G1116" s="101">
        <v>6.1</v>
      </c>
      <c r="H1116" s="101">
        <v>2.8</v>
      </c>
      <c r="I1116" s="101">
        <v>4.5</v>
      </c>
      <c r="J1116" s="101">
        <v>5.9</v>
      </c>
      <c r="K1116" s="101">
        <v>4.3</v>
      </c>
      <c r="L1116" s="278">
        <v>1082000</v>
      </c>
      <c r="M1116" s="100" t="s">
        <v>66</v>
      </c>
      <c r="N1116" s="100" t="s">
        <v>67</v>
      </c>
      <c r="O1116" s="100" t="s">
        <v>8481</v>
      </c>
      <c r="P1116" s="100"/>
      <c r="Q1116" s="117"/>
      <c r="R1116" s="116"/>
    </row>
    <row r="1117" spans="1:18">
      <c r="A1117" s="100" t="s">
        <v>16477</v>
      </c>
      <c r="B1117" s="100" t="s">
        <v>16478</v>
      </c>
      <c r="C1117" s="100" t="s">
        <v>6988</v>
      </c>
      <c r="D1117" s="100" t="s">
        <v>8538</v>
      </c>
      <c r="E1117" s="100" t="s">
        <v>72</v>
      </c>
      <c r="F1117" s="277" t="s">
        <v>65</v>
      </c>
      <c r="G1117" s="101">
        <v>4.7</v>
      </c>
      <c r="H1117" s="101">
        <v>4.5999999999999996</v>
      </c>
      <c r="I1117" s="101">
        <v>5.8</v>
      </c>
      <c r="J1117" s="101">
        <v>4.0999999999999996</v>
      </c>
      <c r="K1117" s="101">
        <v>4.7</v>
      </c>
      <c r="L1117" s="278">
        <v>126643755</v>
      </c>
      <c r="M1117" s="100" t="s">
        <v>66</v>
      </c>
      <c r="N1117" s="100" t="s">
        <v>264</v>
      </c>
      <c r="O1117" s="100" t="s">
        <v>7011</v>
      </c>
      <c r="P1117" s="100"/>
      <c r="Q1117" s="117"/>
    </row>
    <row r="1118" spans="1:18">
      <c r="A1118" s="100" t="s">
        <v>16507</v>
      </c>
      <c r="B1118" s="100" t="s">
        <v>16508</v>
      </c>
      <c r="C1118" s="100" t="s">
        <v>7014</v>
      </c>
      <c r="D1118" s="100" t="s">
        <v>8578</v>
      </c>
      <c r="E1118" s="100" t="s">
        <v>107</v>
      </c>
      <c r="F1118" s="277" t="s">
        <v>73</v>
      </c>
      <c r="G1118" s="101">
        <v>6.1</v>
      </c>
      <c r="H1118" s="101">
        <v>2.8</v>
      </c>
      <c r="I1118" s="101">
        <v>4.2</v>
      </c>
      <c r="J1118" s="101">
        <v>6.3</v>
      </c>
      <c r="K1118" s="101">
        <v>4.8</v>
      </c>
      <c r="L1118" s="278">
        <v>25108</v>
      </c>
      <c r="M1118" s="100" t="s">
        <v>66</v>
      </c>
      <c r="N1118" s="100" t="s">
        <v>190</v>
      </c>
      <c r="O1118" s="100" t="s">
        <v>7035</v>
      </c>
      <c r="P1118" s="100"/>
      <c r="Q1118" s="117"/>
    </row>
    <row r="1119" spans="1:18">
      <c r="A1119" s="100" t="s">
        <v>14638</v>
      </c>
      <c r="B1119" s="100" t="s">
        <v>14639</v>
      </c>
      <c r="C1119" s="100" t="s">
        <v>8928</v>
      </c>
      <c r="D1119" s="100" t="s">
        <v>8580</v>
      </c>
      <c r="E1119" s="100" t="s">
        <v>72</v>
      </c>
      <c r="F1119" s="277" t="s">
        <v>95</v>
      </c>
      <c r="G1119" s="101">
        <v>4.5</v>
      </c>
      <c r="H1119" s="101">
        <v>2.7</v>
      </c>
      <c r="I1119" s="101">
        <v>5</v>
      </c>
      <c r="J1119" s="101">
        <v>3.9</v>
      </c>
      <c r="K1119" s="101">
        <v>4.3</v>
      </c>
      <c r="L1119" s="278">
        <v>97712</v>
      </c>
      <c r="M1119" s="100" t="s">
        <v>66</v>
      </c>
      <c r="N1119" s="100" t="s">
        <v>264</v>
      </c>
      <c r="O1119" s="100"/>
      <c r="P1119" s="100"/>
      <c r="Q1119" s="117"/>
    </row>
    <row r="1120" spans="1:18">
      <c r="A1120" s="100" t="s">
        <v>16484</v>
      </c>
      <c r="B1120" s="100" t="s">
        <v>16485</v>
      </c>
      <c r="C1120" s="100" t="s">
        <v>6995</v>
      </c>
      <c r="D1120" s="100" t="s">
        <v>8554</v>
      </c>
      <c r="E1120" s="100" t="s">
        <v>201</v>
      </c>
      <c r="F1120" s="277" t="s">
        <v>8595</v>
      </c>
      <c r="G1120" s="101">
        <v>1.6</v>
      </c>
      <c r="H1120" s="101">
        <v>10</v>
      </c>
      <c r="I1120" s="101">
        <v>1.4</v>
      </c>
      <c r="J1120" s="101">
        <v>3.3</v>
      </c>
      <c r="K1120" s="101">
        <v>2.6</v>
      </c>
      <c r="L1120" s="278">
        <v>252000</v>
      </c>
      <c r="M1120" s="100" t="s">
        <v>66</v>
      </c>
      <c r="N1120" s="100" t="s">
        <v>67</v>
      </c>
      <c r="O1120" s="100" t="s">
        <v>7019</v>
      </c>
      <c r="P1120" s="100"/>
      <c r="Q1120" s="117"/>
    </row>
    <row r="1121" spans="1:18">
      <c r="A1121" s="100" t="s">
        <v>16486</v>
      </c>
      <c r="B1121" s="100" t="s">
        <v>16487</v>
      </c>
      <c r="C1121" s="100" t="s">
        <v>6999</v>
      </c>
      <c r="D1121" s="100" t="s">
        <v>8540</v>
      </c>
      <c r="E1121" s="100" t="s">
        <v>94</v>
      </c>
      <c r="F1121" s="277" t="s">
        <v>65</v>
      </c>
      <c r="G1121" s="101">
        <v>7.9</v>
      </c>
      <c r="H1121" s="101">
        <v>8.3000000000000007</v>
      </c>
      <c r="I1121" s="101">
        <v>4.9000000000000004</v>
      </c>
      <c r="J1121" s="101">
        <v>6.2</v>
      </c>
      <c r="K1121" s="101">
        <v>5.9</v>
      </c>
      <c r="L1121" s="278">
        <v>12199</v>
      </c>
      <c r="M1121" s="100" t="s">
        <v>66</v>
      </c>
      <c r="N1121" s="100" t="s">
        <v>103</v>
      </c>
      <c r="O1121" s="100" t="s">
        <v>7023</v>
      </c>
      <c r="P1121" s="100"/>
      <c r="Q1121" s="117"/>
    </row>
    <row r="1122" spans="1:18">
      <c r="A1122" s="100" t="s">
        <v>16488</v>
      </c>
      <c r="B1122" s="100" t="s">
        <v>16489</v>
      </c>
      <c r="C1122" s="100" t="s">
        <v>7002</v>
      </c>
      <c r="D1122" s="100" t="s">
        <v>8541</v>
      </c>
      <c r="E1122" s="100" t="s">
        <v>107</v>
      </c>
      <c r="F1122" s="277" t="s">
        <v>65</v>
      </c>
      <c r="G1122" s="101">
        <v>6.2</v>
      </c>
      <c r="H1122" s="101">
        <v>4.4000000000000004</v>
      </c>
      <c r="I1122" s="101">
        <v>4.3</v>
      </c>
      <c r="J1122" s="101">
        <v>5.5</v>
      </c>
      <c r="K1122" s="101">
        <v>4.8</v>
      </c>
      <c r="L1122" s="278">
        <v>9891</v>
      </c>
      <c r="M1122" s="100" t="s">
        <v>66</v>
      </c>
      <c r="N1122" s="100" t="s">
        <v>247</v>
      </c>
      <c r="O1122" s="100"/>
      <c r="P1122" s="100"/>
      <c r="Q1122" s="117"/>
    </row>
    <row r="1123" spans="1:18">
      <c r="A1123" s="100" t="s">
        <v>12570</v>
      </c>
      <c r="B1123" s="100" t="s">
        <v>12571</v>
      </c>
      <c r="C1123" s="100" t="s">
        <v>978</v>
      </c>
      <c r="D1123" s="100" t="s">
        <v>8565</v>
      </c>
      <c r="E1123" s="100" t="s">
        <v>285</v>
      </c>
      <c r="F1123" s="277" t="s">
        <v>65</v>
      </c>
      <c r="G1123" s="101">
        <v>0</v>
      </c>
      <c r="H1123" s="101">
        <v>1.9</v>
      </c>
      <c r="I1123" s="101">
        <v>2.2000000000000002</v>
      </c>
      <c r="J1123" s="101">
        <v>5</v>
      </c>
      <c r="K1123" s="101">
        <v>3.1</v>
      </c>
      <c r="L1123" s="278">
        <v>37290</v>
      </c>
      <c r="M1123" s="100" t="s">
        <v>66</v>
      </c>
      <c r="N1123" s="100" t="s">
        <v>247</v>
      </c>
      <c r="O1123" s="100" t="s">
        <v>971</v>
      </c>
      <c r="P1123" s="100"/>
      <c r="Q1123" s="117"/>
    </row>
    <row r="1124" spans="1:18">
      <c r="A1124" s="100" t="s">
        <v>12757</v>
      </c>
      <c r="B1124" s="100" t="s">
        <v>12758</v>
      </c>
      <c r="C1124" s="100" t="s">
        <v>1353</v>
      </c>
      <c r="D1124" s="100" t="s">
        <v>8559</v>
      </c>
      <c r="E1124" s="100" t="s">
        <v>72</v>
      </c>
      <c r="F1124" s="277" t="s">
        <v>65</v>
      </c>
      <c r="G1124" s="101">
        <v>4.4000000000000004</v>
      </c>
      <c r="H1124" s="101">
        <v>4</v>
      </c>
      <c r="I1124" s="101">
        <v>4.9000000000000004</v>
      </c>
      <c r="J1124" s="101">
        <v>3.2</v>
      </c>
      <c r="K1124" s="101">
        <v>4.2</v>
      </c>
      <c r="L1124" s="278">
        <v>376710</v>
      </c>
      <c r="M1124" s="100" t="s">
        <v>66</v>
      </c>
      <c r="N1124" s="100" t="s">
        <v>247</v>
      </c>
      <c r="O1124" s="100" t="s">
        <v>1346</v>
      </c>
      <c r="P1124" s="100"/>
      <c r="Q1124" s="117"/>
    </row>
    <row r="1125" spans="1:18">
      <c r="A1125" s="100" t="s">
        <v>14283</v>
      </c>
      <c r="B1125" s="100" t="s">
        <v>14284</v>
      </c>
      <c r="C1125" s="100" t="s">
        <v>8758</v>
      </c>
      <c r="D1125" s="100" t="s">
        <v>8589</v>
      </c>
      <c r="E1125" s="100" t="s">
        <v>72</v>
      </c>
      <c r="F1125" s="277" t="s">
        <v>65</v>
      </c>
      <c r="G1125" s="101">
        <v>4.4000000000000004</v>
      </c>
      <c r="H1125" s="101">
        <v>3.3</v>
      </c>
      <c r="I1125" s="101">
        <v>5.0999999999999996</v>
      </c>
      <c r="J1125" s="101">
        <v>4.7</v>
      </c>
      <c r="K1125" s="101">
        <v>4.4000000000000004</v>
      </c>
      <c r="L1125" s="278">
        <v>11053</v>
      </c>
      <c r="M1125" s="100" t="s">
        <v>66</v>
      </c>
      <c r="N1125" s="100" t="s">
        <v>67</v>
      </c>
      <c r="O1125" s="100"/>
      <c r="P1125" s="100"/>
      <c r="Q1125" s="117"/>
    </row>
    <row r="1126" spans="1:18">
      <c r="A1126" s="100" t="s">
        <v>14280</v>
      </c>
      <c r="B1126" s="100" t="s">
        <v>14282</v>
      </c>
      <c r="C1126" s="100" t="s">
        <v>4100</v>
      </c>
      <c r="D1126" s="100" t="s">
        <v>137</v>
      </c>
      <c r="E1126" s="100" t="s">
        <v>72</v>
      </c>
      <c r="F1126" s="277" t="s">
        <v>73</v>
      </c>
      <c r="G1126" s="101">
        <v>5</v>
      </c>
      <c r="H1126" s="101">
        <v>7.2</v>
      </c>
      <c r="I1126" s="101">
        <v>2.8</v>
      </c>
      <c r="J1126" s="101">
        <v>3.6</v>
      </c>
      <c r="K1126" s="101">
        <v>4.5999999999999996</v>
      </c>
      <c r="L1126" s="278">
        <v>126459</v>
      </c>
      <c r="M1126" s="100" t="s">
        <v>66</v>
      </c>
      <c r="N1126" s="100" t="s">
        <v>67</v>
      </c>
      <c r="O1126" s="100" t="s">
        <v>4078</v>
      </c>
      <c r="P1126" s="100"/>
      <c r="Q1126" s="117"/>
    </row>
    <row r="1127" spans="1:18">
      <c r="A1127" s="100" t="s">
        <v>13532</v>
      </c>
      <c r="B1127" s="100" t="s">
        <v>13533</v>
      </c>
      <c r="C1127" s="100" t="s">
        <v>2730</v>
      </c>
      <c r="D1127" s="100" t="s">
        <v>8540</v>
      </c>
      <c r="E1127" s="100" t="s">
        <v>196</v>
      </c>
      <c r="F1127" s="277" t="s">
        <v>73</v>
      </c>
      <c r="G1127" s="101">
        <v>3.8</v>
      </c>
      <c r="H1127" s="101">
        <v>8.3000000000000007</v>
      </c>
      <c r="I1127" s="101">
        <v>3.4</v>
      </c>
      <c r="J1127" s="101">
        <v>5.3</v>
      </c>
      <c r="K1127" s="101">
        <v>4.4000000000000004</v>
      </c>
      <c r="L1127" s="278">
        <v>11947</v>
      </c>
      <c r="M1127" s="100" t="s">
        <v>66</v>
      </c>
      <c r="N1127" s="100" t="s">
        <v>103</v>
      </c>
      <c r="O1127" s="100" t="s">
        <v>2711</v>
      </c>
      <c r="P1127" s="100"/>
      <c r="Q1127" s="117"/>
    </row>
    <row r="1128" spans="1:18">
      <c r="A1128" s="100" t="s">
        <v>15419</v>
      </c>
      <c r="B1128" s="100" t="s">
        <v>15420</v>
      </c>
      <c r="C1128" s="100" t="s">
        <v>6175</v>
      </c>
      <c r="D1128" s="100" t="s">
        <v>8535</v>
      </c>
      <c r="E1128" s="100" t="s">
        <v>107</v>
      </c>
      <c r="F1128" s="277" t="s">
        <v>65</v>
      </c>
      <c r="G1128" s="101">
        <v>5.9</v>
      </c>
      <c r="H1128" s="101">
        <v>10</v>
      </c>
      <c r="I1128" s="101">
        <v>6.6</v>
      </c>
      <c r="J1128" s="101">
        <v>2.8</v>
      </c>
      <c r="K1128" s="101">
        <v>5.3</v>
      </c>
      <c r="L1128" s="278">
        <v>260871</v>
      </c>
      <c r="M1128" s="100" t="s">
        <v>66</v>
      </c>
      <c r="N1128" s="100" t="s">
        <v>67</v>
      </c>
      <c r="O1128" s="100" t="s">
        <v>6217</v>
      </c>
      <c r="P1128" s="100"/>
      <c r="Q1128" s="117"/>
      <c r="R1128" s="117"/>
    </row>
    <row r="1129" spans="1:18">
      <c r="A1129" s="100" t="s">
        <v>16490</v>
      </c>
      <c r="B1129" s="100" t="s">
        <v>16491</v>
      </c>
      <c r="C1129" s="100" t="s">
        <v>9893</v>
      </c>
      <c r="D1129" s="100" t="s">
        <v>8580</v>
      </c>
      <c r="E1129" s="100" t="s">
        <v>107</v>
      </c>
      <c r="F1129" s="277" t="s">
        <v>73</v>
      </c>
      <c r="G1129" s="101">
        <v>6.9</v>
      </c>
      <c r="H1129" s="101">
        <v>2.6</v>
      </c>
      <c r="I1129" s="101">
        <v>5.4</v>
      </c>
      <c r="J1129" s="101">
        <v>5.8</v>
      </c>
      <c r="K1129" s="101">
        <v>5.0999999999999996</v>
      </c>
      <c r="L1129" s="278">
        <v>5994</v>
      </c>
      <c r="M1129" s="100" t="s">
        <v>66</v>
      </c>
      <c r="N1129" s="100" t="s">
        <v>103</v>
      </c>
      <c r="O1129" s="100"/>
      <c r="P1129" s="100"/>
      <c r="Q1129" s="117"/>
    </row>
    <row r="1130" spans="1:18">
      <c r="A1130" s="100" t="s">
        <v>14280</v>
      </c>
      <c r="B1130" s="100" t="s">
        <v>14281</v>
      </c>
      <c r="C1130" s="100" t="s">
        <v>4097</v>
      </c>
      <c r="D1130" s="100" t="s">
        <v>8559</v>
      </c>
      <c r="E1130" s="100" t="s">
        <v>94</v>
      </c>
      <c r="F1130" s="277" t="s">
        <v>65</v>
      </c>
      <c r="G1130" s="101">
        <v>7.3</v>
      </c>
      <c r="H1130" s="101">
        <v>6.9</v>
      </c>
      <c r="I1130" s="101">
        <v>5.7</v>
      </c>
      <c r="J1130" s="101">
        <v>3.6</v>
      </c>
      <c r="K1130" s="101">
        <v>5.2</v>
      </c>
      <c r="L1130" s="278">
        <v>128532</v>
      </c>
      <c r="M1130" s="100" t="s">
        <v>66</v>
      </c>
      <c r="N1130" s="100" t="s">
        <v>67</v>
      </c>
      <c r="O1130" s="100" t="s">
        <v>4074</v>
      </c>
      <c r="P1130" s="100"/>
      <c r="Q1130" s="117"/>
    </row>
    <row r="1131" spans="1:18">
      <c r="A1131" s="100" t="s">
        <v>16495</v>
      </c>
      <c r="B1131" s="100" t="s">
        <v>16496</v>
      </c>
      <c r="C1131" s="100" t="s">
        <v>7006</v>
      </c>
      <c r="D1131" s="100" t="s">
        <v>174</v>
      </c>
      <c r="E1131" s="100" t="s">
        <v>94</v>
      </c>
      <c r="F1131" s="277" t="s">
        <v>73</v>
      </c>
      <c r="G1131" s="101">
        <v>8</v>
      </c>
      <c r="H1131" s="101">
        <v>3.3</v>
      </c>
      <c r="I1131" s="101">
        <v>6.8</v>
      </c>
      <c r="J1131" s="101">
        <v>6.4</v>
      </c>
      <c r="K1131" s="101">
        <v>6</v>
      </c>
      <c r="L1131" s="278">
        <v>183498</v>
      </c>
      <c r="M1131" s="100" t="s">
        <v>66</v>
      </c>
      <c r="N1131" s="100" t="s">
        <v>67</v>
      </c>
      <c r="O1131" s="100" t="s">
        <v>4346</v>
      </c>
      <c r="P1131" s="100"/>
      <c r="Q1131" s="116"/>
    </row>
    <row r="1132" spans="1:18">
      <c r="A1132" s="100" t="s">
        <v>15168</v>
      </c>
      <c r="B1132" s="100" t="s">
        <v>5746</v>
      </c>
      <c r="C1132" s="100" t="s">
        <v>5747</v>
      </c>
      <c r="D1132" s="100" t="s">
        <v>8548</v>
      </c>
      <c r="E1132" s="100" t="s">
        <v>72</v>
      </c>
      <c r="F1132" s="277" t="s">
        <v>95</v>
      </c>
      <c r="G1132" s="101">
        <v>5</v>
      </c>
      <c r="H1132" s="101">
        <v>5.2</v>
      </c>
      <c r="I1132" s="101">
        <v>5.8</v>
      </c>
      <c r="J1132" s="101">
        <v>4.9000000000000004</v>
      </c>
      <c r="K1132" s="101">
        <v>5.2</v>
      </c>
      <c r="L1132" s="278">
        <v>18255</v>
      </c>
      <c r="M1132" s="100" t="s">
        <v>66</v>
      </c>
      <c r="N1132" s="100" t="s">
        <v>67</v>
      </c>
      <c r="O1132" s="100" t="s">
        <v>5789</v>
      </c>
      <c r="P1132" s="100"/>
      <c r="Q1132" s="117"/>
    </row>
    <row r="1133" spans="1:18">
      <c r="A1133" s="100" t="s">
        <v>16492</v>
      </c>
      <c r="B1133" s="100" t="s">
        <v>16493</v>
      </c>
      <c r="C1133" s="100" t="s">
        <v>9896</v>
      </c>
      <c r="D1133" s="100" t="s">
        <v>8541</v>
      </c>
      <c r="E1133" s="100" t="s">
        <v>201</v>
      </c>
      <c r="F1133" s="277" t="s">
        <v>95</v>
      </c>
      <c r="G1133" s="101">
        <v>1.8</v>
      </c>
      <c r="H1133" s="101">
        <v>6.7</v>
      </c>
      <c r="I1133" s="101">
        <v>2.7</v>
      </c>
      <c r="J1133" s="101">
        <v>3.6</v>
      </c>
      <c r="K1133" s="101">
        <v>3.3</v>
      </c>
      <c r="L1133" s="278">
        <v>1702</v>
      </c>
      <c r="M1133" s="100" t="s">
        <v>66</v>
      </c>
      <c r="N1133" s="100" t="s">
        <v>103</v>
      </c>
      <c r="O1133" s="100"/>
      <c r="P1133" s="116"/>
      <c r="Q1133" s="117"/>
    </row>
    <row r="1134" spans="1:18">
      <c r="A1134" s="100" t="s">
        <v>16494</v>
      </c>
      <c r="B1134" s="100" t="s">
        <v>9898</v>
      </c>
      <c r="C1134" s="100" t="s">
        <v>9899</v>
      </c>
      <c r="D1134" s="100" t="s">
        <v>8545</v>
      </c>
      <c r="E1134" s="100" t="s">
        <v>201</v>
      </c>
      <c r="F1134" s="277" t="s">
        <v>65</v>
      </c>
      <c r="G1134" s="101">
        <v>2.4</v>
      </c>
      <c r="H1134" s="101">
        <v>6.4</v>
      </c>
      <c r="I1134" s="101">
        <v>3.7</v>
      </c>
      <c r="J1134" s="101">
        <v>4.5999999999999996</v>
      </c>
      <c r="K1134" s="101">
        <v>4.3</v>
      </c>
      <c r="L1134" s="278">
        <v>245</v>
      </c>
      <c r="M1134" s="100" t="s">
        <v>66</v>
      </c>
      <c r="N1134" s="100" t="s">
        <v>103</v>
      </c>
      <c r="O1134" s="100"/>
      <c r="P1134" s="117"/>
      <c r="Q1134" s="117"/>
    </row>
    <row r="1135" spans="1:18">
      <c r="A1135" s="100" t="s">
        <v>13221</v>
      </c>
      <c r="B1135" s="100" t="s">
        <v>13222</v>
      </c>
      <c r="C1135" s="100" t="s">
        <v>2234</v>
      </c>
      <c r="D1135" s="100" t="s">
        <v>8569</v>
      </c>
      <c r="E1135" s="100" t="s">
        <v>196</v>
      </c>
      <c r="F1135" s="277" t="s">
        <v>65</v>
      </c>
      <c r="G1135" s="101">
        <v>3.2</v>
      </c>
      <c r="H1135" s="101">
        <v>5.4</v>
      </c>
      <c r="I1135" s="101">
        <v>4.4000000000000004</v>
      </c>
      <c r="J1135" s="101">
        <v>4</v>
      </c>
      <c r="K1135" s="101">
        <v>4.4000000000000004</v>
      </c>
      <c r="L1135" s="278">
        <v>740000</v>
      </c>
      <c r="M1135" s="100" t="s">
        <v>66</v>
      </c>
      <c r="N1135" s="100" t="s">
        <v>67</v>
      </c>
      <c r="O1135" s="100" t="s">
        <v>2219</v>
      </c>
      <c r="P1135" s="116"/>
      <c r="Q1135" s="116"/>
    </row>
    <row r="1136" spans="1:18">
      <c r="A1136" s="100" t="s">
        <v>16497</v>
      </c>
      <c r="B1136" s="100" t="s">
        <v>16498</v>
      </c>
      <c r="C1136" s="100" t="s">
        <v>9902</v>
      </c>
      <c r="D1136" s="100" t="s">
        <v>8536</v>
      </c>
      <c r="E1136" s="100" t="s">
        <v>107</v>
      </c>
      <c r="F1136" s="277" t="s">
        <v>73</v>
      </c>
      <c r="G1136" s="101">
        <v>5.9</v>
      </c>
      <c r="H1136" s="101">
        <v>3.5</v>
      </c>
      <c r="I1136" s="101">
        <v>4.2</v>
      </c>
      <c r="J1136" s="101">
        <v>5.0999999999999996</v>
      </c>
      <c r="K1136" s="101">
        <v>4.5</v>
      </c>
      <c r="L1136" s="278">
        <v>1664</v>
      </c>
      <c r="M1136" s="100" t="s">
        <v>66</v>
      </c>
      <c r="N1136" s="100" t="s">
        <v>103</v>
      </c>
      <c r="O1136" s="100"/>
      <c r="P1136" s="100"/>
      <c r="Q1136" s="117"/>
    </row>
    <row r="1137" spans="1:18">
      <c r="A1137" s="100" t="s">
        <v>16499</v>
      </c>
      <c r="B1137" s="100" t="s">
        <v>16500</v>
      </c>
      <c r="C1137" s="100" t="s">
        <v>9903</v>
      </c>
      <c r="D1137" s="100" t="s">
        <v>8548</v>
      </c>
      <c r="E1137" s="100" t="s">
        <v>72</v>
      </c>
      <c r="F1137" s="277" t="s">
        <v>65</v>
      </c>
      <c r="G1137" s="101">
        <v>4.9000000000000004</v>
      </c>
      <c r="H1137" s="101">
        <v>7.5</v>
      </c>
      <c r="I1137" s="101">
        <v>4.3</v>
      </c>
      <c r="J1137" s="101">
        <v>3.8</v>
      </c>
      <c r="K1137" s="101">
        <v>5.0999999999999996</v>
      </c>
      <c r="L1137" s="278">
        <v>13299</v>
      </c>
      <c r="M1137" s="100" t="s">
        <v>66</v>
      </c>
      <c r="N1137" s="100" t="s">
        <v>67</v>
      </c>
      <c r="O1137" s="100" t="s">
        <v>9904</v>
      </c>
      <c r="P1137" s="100"/>
      <c r="Q1137" s="117"/>
    </row>
    <row r="1138" spans="1:18">
      <c r="A1138" s="100" t="s">
        <v>16501</v>
      </c>
      <c r="B1138" s="100" t="s">
        <v>16502</v>
      </c>
      <c r="C1138" s="100" t="s">
        <v>9907</v>
      </c>
      <c r="D1138" s="100" t="s">
        <v>8593</v>
      </c>
      <c r="E1138" s="100" t="s">
        <v>72</v>
      </c>
      <c r="F1138" s="277" t="s">
        <v>65</v>
      </c>
      <c r="G1138" s="101">
        <v>5.6</v>
      </c>
      <c r="H1138" s="101">
        <v>3.8</v>
      </c>
      <c r="I1138" s="101">
        <v>5</v>
      </c>
      <c r="J1138" s="101">
        <v>5.7</v>
      </c>
      <c r="K1138" s="101">
        <v>5</v>
      </c>
      <c r="L1138" s="278">
        <v>30779</v>
      </c>
      <c r="M1138" s="100" t="s">
        <v>66</v>
      </c>
      <c r="N1138" s="100" t="s">
        <v>247</v>
      </c>
      <c r="O1138" s="100"/>
      <c r="P1138" s="100"/>
      <c r="Q1138" s="117"/>
    </row>
    <row r="1139" spans="1:18">
      <c r="A1139" s="100" t="s">
        <v>16503</v>
      </c>
      <c r="B1139" s="100" t="s">
        <v>16504</v>
      </c>
      <c r="C1139" s="100" t="s">
        <v>9910</v>
      </c>
      <c r="D1139" s="100" t="s">
        <v>8550</v>
      </c>
      <c r="E1139" s="100" t="s">
        <v>196</v>
      </c>
      <c r="F1139" s="277" t="s">
        <v>65</v>
      </c>
      <c r="G1139" s="101">
        <v>2.9</v>
      </c>
      <c r="H1139" s="101">
        <v>6.7</v>
      </c>
      <c r="I1139" s="101">
        <v>4.4000000000000004</v>
      </c>
      <c r="J1139" s="101">
        <v>3.8</v>
      </c>
      <c r="K1139" s="101">
        <v>4.2</v>
      </c>
      <c r="L1139" s="278">
        <v>4166</v>
      </c>
      <c r="M1139" s="100" t="s">
        <v>66</v>
      </c>
      <c r="N1139" s="100" t="s">
        <v>190</v>
      </c>
      <c r="O1139" s="100"/>
      <c r="P1139" s="100"/>
      <c r="Q1139" s="117"/>
    </row>
    <row r="1140" spans="1:18">
      <c r="A1140" s="100" t="s">
        <v>16505</v>
      </c>
      <c r="B1140" s="100" t="s">
        <v>16506</v>
      </c>
      <c r="C1140" s="100" t="s">
        <v>7010</v>
      </c>
      <c r="D1140" s="100" t="s">
        <v>8591</v>
      </c>
      <c r="E1140" s="100" t="s">
        <v>72</v>
      </c>
      <c r="F1140" s="277" t="s">
        <v>73</v>
      </c>
      <c r="G1140" s="101">
        <v>5</v>
      </c>
      <c r="H1140" s="101">
        <v>9</v>
      </c>
      <c r="I1140" s="101">
        <v>1.5</v>
      </c>
      <c r="J1140" s="101">
        <v>5.6</v>
      </c>
      <c r="K1140" s="101">
        <v>4.9000000000000004</v>
      </c>
      <c r="L1140" s="278">
        <v>16402161</v>
      </c>
      <c r="M1140" s="100" t="s">
        <v>66</v>
      </c>
      <c r="N1140" s="100" t="s">
        <v>67</v>
      </c>
      <c r="O1140" s="100" t="s">
        <v>7031</v>
      </c>
      <c r="P1140" s="100"/>
      <c r="Q1140" s="117"/>
    </row>
    <row r="1141" spans="1:18">
      <c r="A1141" s="100" t="s">
        <v>15435</v>
      </c>
      <c r="B1141" s="100" t="s">
        <v>15436</v>
      </c>
      <c r="C1141" s="100" t="s">
        <v>6202</v>
      </c>
      <c r="D1141" s="100" t="s">
        <v>8568</v>
      </c>
      <c r="E1141" s="100" t="s">
        <v>196</v>
      </c>
      <c r="F1141" s="277" t="s">
        <v>65</v>
      </c>
      <c r="G1141" s="101">
        <v>3.5</v>
      </c>
      <c r="H1141" s="101">
        <v>4.9000000000000004</v>
      </c>
      <c r="I1141" s="101">
        <v>2.2999999999999998</v>
      </c>
      <c r="J1141" s="101">
        <v>5.6</v>
      </c>
      <c r="K1141" s="101">
        <v>4.0999999999999996</v>
      </c>
      <c r="L1141" s="278">
        <v>235059</v>
      </c>
      <c r="M1141" s="100" t="s">
        <v>66</v>
      </c>
      <c r="N1141" s="100" t="s">
        <v>67</v>
      </c>
      <c r="O1141" s="100" t="s">
        <v>6245</v>
      </c>
      <c r="P1141" s="100"/>
      <c r="Q1141" s="117"/>
    </row>
    <row r="1142" spans="1:18">
      <c r="A1142" s="100" t="s">
        <v>13836</v>
      </c>
      <c r="B1142" s="100" t="s">
        <v>13837</v>
      </c>
      <c r="C1142" s="100" t="s">
        <v>3238</v>
      </c>
      <c r="D1142" s="100" t="s">
        <v>174</v>
      </c>
      <c r="E1142" s="100" t="s">
        <v>64</v>
      </c>
      <c r="F1142" s="277" t="s">
        <v>65</v>
      </c>
      <c r="G1142" s="101">
        <v>10</v>
      </c>
      <c r="H1142" s="101">
        <v>3.9</v>
      </c>
      <c r="I1142" s="101">
        <v>8.8000000000000007</v>
      </c>
      <c r="J1142" s="101">
        <v>7.6</v>
      </c>
      <c r="K1142" s="101">
        <v>7</v>
      </c>
      <c r="L1142" s="278">
        <v>269703</v>
      </c>
      <c r="M1142" s="100" t="s">
        <v>125</v>
      </c>
      <c r="N1142" s="100" t="s">
        <v>67</v>
      </c>
      <c r="O1142" s="100" t="s">
        <v>3216</v>
      </c>
      <c r="P1142" s="100"/>
      <c r="Q1142" s="117"/>
    </row>
    <row r="1143" spans="1:18">
      <c r="A1143" s="100" t="s">
        <v>14913</v>
      </c>
      <c r="B1143" s="100" t="s">
        <v>14914</v>
      </c>
      <c r="C1143" s="100" t="s">
        <v>5292</v>
      </c>
      <c r="D1143" s="100" t="s">
        <v>8584</v>
      </c>
      <c r="E1143" s="100" t="s">
        <v>72</v>
      </c>
      <c r="F1143" s="277" t="s">
        <v>65</v>
      </c>
      <c r="G1143" s="101">
        <v>4.5</v>
      </c>
      <c r="H1143" s="101">
        <v>4.0999999999999996</v>
      </c>
      <c r="I1143" s="101">
        <v>4.7</v>
      </c>
      <c r="J1143" s="101">
        <v>3.5</v>
      </c>
      <c r="K1143" s="101">
        <v>4.0999999999999996</v>
      </c>
      <c r="L1143" s="278">
        <v>88380</v>
      </c>
      <c r="M1143" s="100" t="s">
        <v>125</v>
      </c>
      <c r="N1143" s="100" t="s">
        <v>67</v>
      </c>
      <c r="O1143" s="100" t="s">
        <v>5313</v>
      </c>
      <c r="P1143" s="116"/>
      <c r="Q1143" s="49"/>
      <c r="R1143" s="49"/>
    </row>
    <row r="1144" spans="1:18">
      <c r="A1144" s="100" t="s">
        <v>13136</v>
      </c>
      <c r="B1144" s="100" t="s">
        <v>13137</v>
      </c>
      <c r="C1144" s="100" t="s">
        <v>2066</v>
      </c>
      <c r="D1144" s="100" t="s">
        <v>195</v>
      </c>
      <c r="E1144" s="100" t="s">
        <v>107</v>
      </c>
      <c r="F1144" s="277" t="s">
        <v>95</v>
      </c>
      <c r="G1144" s="101">
        <v>5.8</v>
      </c>
      <c r="H1144" s="101">
        <v>5.2</v>
      </c>
      <c r="I1144" s="101">
        <v>6.1</v>
      </c>
      <c r="J1144" s="101">
        <v>3.9</v>
      </c>
      <c r="K1144" s="101">
        <v>4.7</v>
      </c>
      <c r="L1144" s="278">
        <v>861301</v>
      </c>
      <c r="M1144" s="100" t="s">
        <v>66</v>
      </c>
      <c r="N1144" s="100" t="s">
        <v>67</v>
      </c>
      <c r="O1144" s="100" t="s">
        <v>2051</v>
      </c>
      <c r="P1144" s="116"/>
      <c r="Q1144" s="116"/>
    </row>
    <row r="1145" spans="1:18">
      <c r="A1145" s="100" t="s">
        <v>14778</v>
      </c>
      <c r="B1145" s="100" t="s">
        <v>14779</v>
      </c>
      <c r="C1145" s="100" t="s">
        <v>5067</v>
      </c>
      <c r="D1145" s="100" t="s">
        <v>8548</v>
      </c>
      <c r="E1145" s="100" t="s">
        <v>201</v>
      </c>
      <c r="F1145" s="277" t="s">
        <v>65</v>
      </c>
      <c r="G1145" s="101">
        <v>2.4</v>
      </c>
      <c r="H1145" s="101">
        <v>5.5</v>
      </c>
      <c r="I1145" s="101">
        <v>2.1</v>
      </c>
      <c r="J1145" s="101">
        <v>3.8</v>
      </c>
      <c r="K1145" s="101">
        <v>3.9</v>
      </c>
      <c r="L1145" s="278">
        <v>95538</v>
      </c>
      <c r="M1145" s="100" t="s">
        <v>66</v>
      </c>
      <c r="N1145" s="100" t="s">
        <v>67</v>
      </c>
      <c r="O1145" s="100" t="s">
        <v>5084</v>
      </c>
      <c r="P1145" s="117"/>
      <c r="Q1145" s="116"/>
    </row>
    <row r="1146" spans="1:18">
      <c r="A1146" s="100" t="s">
        <v>16509</v>
      </c>
      <c r="B1146" s="100" t="s">
        <v>9912</v>
      </c>
      <c r="C1146" s="100" t="s">
        <v>9913</v>
      </c>
      <c r="D1146" s="100" t="s">
        <v>8545</v>
      </c>
      <c r="E1146" s="100" t="s">
        <v>72</v>
      </c>
      <c r="F1146" s="277" t="s">
        <v>65</v>
      </c>
      <c r="G1146" s="101">
        <v>4.8</v>
      </c>
      <c r="H1146" s="101">
        <v>5.3</v>
      </c>
      <c r="I1146" s="101">
        <v>3.9</v>
      </c>
      <c r="J1146" s="101">
        <v>6</v>
      </c>
      <c r="K1146" s="101">
        <v>4.8</v>
      </c>
      <c r="L1146" s="278">
        <v>5907</v>
      </c>
      <c r="M1146" s="100" t="s">
        <v>66</v>
      </c>
      <c r="N1146" s="100" t="s">
        <v>103</v>
      </c>
      <c r="O1146" s="100"/>
      <c r="P1146" s="100"/>
      <c r="Q1146" s="117"/>
    </row>
    <row r="1147" spans="1:18">
      <c r="A1147" s="100" t="s">
        <v>16512</v>
      </c>
      <c r="B1147" s="100" t="s">
        <v>16513</v>
      </c>
      <c r="C1147" s="100" t="s">
        <v>7022</v>
      </c>
      <c r="D1147" s="100" t="s">
        <v>8549</v>
      </c>
      <c r="E1147" s="100" t="s">
        <v>201</v>
      </c>
      <c r="F1147" s="277" t="s">
        <v>65</v>
      </c>
      <c r="G1147" s="101">
        <v>2.7</v>
      </c>
      <c r="H1147" s="101">
        <v>1.9</v>
      </c>
      <c r="I1147" s="101">
        <v>4.2</v>
      </c>
      <c r="J1147" s="101">
        <v>3.9</v>
      </c>
      <c r="K1147" s="101">
        <v>3.6</v>
      </c>
      <c r="L1147" s="278">
        <v>86638</v>
      </c>
      <c r="M1147" s="100" t="s">
        <v>66</v>
      </c>
      <c r="N1147" s="100" t="s">
        <v>190</v>
      </c>
      <c r="O1147" s="100" t="s">
        <v>7043</v>
      </c>
      <c r="P1147" s="100"/>
      <c r="Q1147" s="117"/>
    </row>
    <row r="1148" spans="1:18">
      <c r="A1148" s="100" t="s">
        <v>16510</v>
      </c>
      <c r="B1148" s="100" t="s">
        <v>16511</v>
      </c>
      <c r="C1148" s="100" t="s">
        <v>7018</v>
      </c>
      <c r="D1148" s="100" t="s">
        <v>8541</v>
      </c>
      <c r="E1148" s="100" t="s">
        <v>72</v>
      </c>
      <c r="F1148" s="277" t="s">
        <v>73</v>
      </c>
      <c r="G1148" s="101">
        <v>5</v>
      </c>
      <c r="H1148" s="101">
        <v>8.6999999999999993</v>
      </c>
      <c r="I1148" s="101">
        <v>4.3</v>
      </c>
      <c r="J1148" s="101">
        <v>3.8</v>
      </c>
      <c r="K1148" s="101">
        <v>4.3</v>
      </c>
      <c r="L1148" s="278">
        <v>110198</v>
      </c>
      <c r="M1148" s="100" t="s">
        <v>66</v>
      </c>
      <c r="N1148" s="100" t="s">
        <v>67</v>
      </c>
      <c r="O1148" s="100" t="s">
        <v>7039</v>
      </c>
      <c r="P1148" s="116"/>
      <c r="Q1148" s="117"/>
    </row>
    <row r="1149" spans="1:18">
      <c r="A1149" s="100" t="s">
        <v>16514</v>
      </c>
      <c r="B1149" s="100" t="s">
        <v>16515</v>
      </c>
      <c r="C1149" s="100" t="s">
        <v>7026</v>
      </c>
      <c r="D1149" s="100" t="s">
        <v>8536</v>
      </c>
      <c r="E1149" s="100" t="s">
        <v>201</v>
      </c>
      <c r="F1149" s="277" t="s">
        <v>65</v>
      </c>
      <c r="G1149" s="101">
        <v>2.7</v>
      </c>
      <c r="H1149" s="101">
        <v>2.2999999999999998</v>
      </c>
      <c r="I1149" s="101">
        <v>3.4</v>
      </c>
      <c r="J1149" s="101">
        <v>4</v>
      </c>
      <c r="K1149" s="101">
        <v>3.4</v>
      </c>
      <c r="L1149" s="278">
        <v>92650</v>
      </c>
      <c r="M1149" s="100" t="s">
        <v>66</v>
      </c>
      <c r="N1149" s="100" t="s">
        <v>67</v>
      </c>
      <c r="O1149" s="100" t="s">
        <v>7047</v>
      </c>
      <c r="P1149" s="100"/>
      <c r="Q1149" s="117"/>
    </row>
    <row r="1150" spans="1:18">
      <c r="A1150" s="100" t="s">
        <v>14513</v>
      </c>
      <c r="B1150" s="100" t="s">
        <v>14514</v>
      </c>
      <c r="C1150" s="100" t="s">
        <v>4586</v>
      </c>
      <c r="D1150" s="100" t="s">
        <v>8568</v>
      </c>
      <c r="E1150" s="100" t="s">
        <v>196</v>
      </c>
      <c r="F1150" s="277" t="s">
        <v>65</v>
      </c>
      <c r="G1150" s="101">
        <v>3.8</v>
      </c>
      <c r="H1150" s="101">
        <v>2.6</v>
      </c>
      <c r="I1150" s="101">
        <v>4.0999999999999996</v>
      </c>
      <c r="J1150" s="101">
        <v>4.2</v>
      </c>
      <c r="K1150" s="101">
        <v>3.8</v>
      </c>
      <c r="L1150" s="278">
        <v>30499</v>
      </c>
      <c r="M1150" s="100" t="s">
        <v>66</v>
      </c>
      <c r="N1150" s="100" t="s">
        <v>103</v>
      </c>
      <c r="O1150" s="100" t="s">
        <v>4560</v>
      </c>
      <c r="P1150" s="100"/>
      <c r="Q1150" s="117"/>
    </row>
    <row r="1151" spans="1:18">
      <c r="A1151" s="100" t="s">
        <v>13790</v>
      </c>
      <c r="B1151" s="100" t="s">
        <v>13791</v>
      </c>
      <c r="C1151" s="100" t="s">
        <v>8614</v>
      </c>
      <c r="D1151" s="100" t="s">
        <v>8540</v>
      </c>
      <c r="E1151" s="100" t="s">
        <v>107</v>
      </c>
      <c r="F1151" s="277" t="s">
        <v>65</v>
      </c>
      <c r="G1151" s="101">
        <v>6.6</v>
      </c>
      <c r="H1151" s="101">
        <v>5.2</v>
      </c>
      <c r="I1151" s="101">
        <v>4.0999999999999996</v>
      </c>
      <c r="J1151" s="101">
        <v>5.6</v>
      </c>
      <c r="K1151" s="101">
        <v>4.7</v>
      </c>
      <c r="L1151" s="278">
        <v>3460</v>
      </c>
      <c r="M1151" s="100" t="s">
        <v>66</v>
      </c>
      <c r="N1151" s="100" t="s">
        <v>67</v>
      </c>
      <c r="O1151" s="100" t="s">
        <v>8611</v>
      </c>
      <c r="P1151" s="100"/>
      <c r="Q1151" s="117"/>
    </row>
    <row r="1152" spans="1:18">
      <c r="A1152" s="100" t="s">
        <v>16518</v>
      </c>
      <c r="B1152" s="100" t="s">
        <v>16519</v>
      </c>
      <c r="C1152" s="100" t="s">
        <v>9916</v>
      </c>
      <c r="D1152" s="100" t="s">
        <v>8541</v>
      </c>
      <c r="E1152" s="100" t="s">
        <v>196</v>
      </c>
      <c r="F1152" s="277" t="s">
        <v>65</v>
      </c>
      <c r="G1152" s="101">
        <v>3.8</v>
      </c>
      <c r="H1152" s="101">
        <v>4.4000000000000004</v>
      </c>
      <c r="I1152" s="101">
        <v>3.2</v>
      </c>
      <c r="J1152" s="101">
        <v>5.0999999999999996</v>
      </c>
      <c r="K1152" s="101">
        <v>4.0999999999999996</v>
      </c>
      <c r="L1152" s="278">
        <v>11277</v>
      </c>
      <c r="M1152" s="100" t="s">
        <v>66</v>
      </c>
      <c r="N1152" s="100" t="s">
        <v>247</v>
      </c>
      <c r="O1152" s="100"/>
      <c r="P1152" s="100"/>
      <c r="Q1152" s="117"/>
    </row>
    <row r="1153" spans="1:18">
      <c r="A1153" s="100" t="s">
        <v>12171</v>
      </c>
      <c r="B1153" s="100" t="s">
        <v>12172</v>
      </c>
      <c r="C1153" s="100" t="s">
        <v>288</v>
      </c>
      <c r="D1153" s="100" t="s">
        <v>8536</v>
      </c>
      <c r="E1153" s="100" t="s">
        <v>107</v>
      </c>
      <c r="F1153" s="277" t="s">
        <v>65</v>
      </c>
      <c r="G1153" s="101">
        <v>7.1</v>
      </c>
      <c r="H1153" s="101">
        <v>6.4</v>
      </c>
      <c r="I1153" s="101">
        <v>4.9000000000000004</v>
      </c>
      <c r="J1153" s="101">
        <v>3.2</v>
      </c>
      <c r="K1153" s="101">
        <v>4.5999999999999996</v>
      </c>
      <c r="L1153" s="278">
        <v>37630</v>
      </c>
      <c r="M1153" s="100" t="s">
        <v>66</v>
      </c>
      <c r="N1153" s="100" t="s">
        <v>67</v>
      </c>
      <c r="O1153" s="100" t="s">
        <v>289</v>
      </c>
      <c r="P1153" s="100"/>
      <c r="Q1153" s="116"/>
    </row>
    <row r="1154" spans="1:18">
      <c r="A1154" s="100" t="s">
        <v>16520</v>
      </c>
      <c r="B1154" s="100" t="s">
        <v>16521</v>
      </c>
      <c r="C1154" s="100" t="s">
        <v>9919</v>
      </c>
      <c r="D1154" s="100" t="s">
        <v>8549</v>
      </c>
      <c r="E1154" s="100" t="s">
        <v>107</v>
      </c>
      <c r="F1154" s="277" t="s">
        <v>65</v>
      </c>
      <c r="G1154" s="101">
        <v>7</v>
      </c>
      <c r="H1154" s="101">
        <v>4.9000000000000004</v>
      </c>
      <c r="I1154" s="101">
        <v>4.3</v>
      </c>
      <c r="J1154" s="101">
        <v>6.5</v>
      </c>
      <c r="K1154" s="101">
        <v>5.0999999999999996</v>
      </c>
      <c r="L1154" s="278">
        <v>5643</v>
      </c>
      <c r="M1154" s="100" t="s">
        <v>66</v>
      </c>
      <c r="N1154" s="100" t="s">
        <v>264</v>
      </c>
      <c r="O1154" s="100" t="s">
        <v>9920</v>
      </c>
      <c r="P1154" s="117"/>
      <c r="Q1154" s="117"/>
    </row>
    <row r="1155" spans="1:18">
      <c r="A1155" s="100" t="s">
        <v>16522</v>
      </c>
      <c r="B1155" s="100" t="s">
        <v>16523</v>
      </c>
      <c r="C1155" s="100" t="s">
        <v>9923</v>
      </c>
      <c r="D1155" s="100" t="s">
        <v>8536</v>
      </c>
      <c r="E1155" s="100" t="s">
        <v>72</v>
      </c>
      <c r="F1155" s="277" t="s">
        <v>73</v>
      </c>
      <c r="G1155" s="101">
        <v>5.4</v>
      </c>
      <c r="H1155" s="101">
        <v>1.7</v>
      </c>
      <c r="I1155" s="101">
        <v>3.5</v>
      </c>
      <c r="J1155" s="101">
        <v>4.9000000000000004</v>
      </c>
      <c r="K1155" s="101">
        <v>3.7</v>
      </c>
      <c r="L1155" s="278">
        <v>2615</v>
      </c>
      <c r="M1155" s="100" t="s">
        <v>66</v>
      </c>
      <c r="N1155" s="100" t="s">
        <v>103</v>
      </c>
      <c r="O1155" s="100"/>
      <c r="P1155" s="100"/>
      <c r="Q1155" s="117"/>
    </row>
    <row r="1156" spans="1:18">
      <c r="A1156" s="100" t="s">
        <v>16524</v>
      </c>
      <c r="B1156" s="100" t="s">
        <v>16525</v>
      </c>
      <c r="C1156" s="100" t="s">
        <v>9926</v>
      </c>
      <c r="D1156" s="100" t="s">
        <v>8536</v>
      </c>
      <c r="E1156" s="100" t="s">
        <v>72</v>
      </c>
      <c r="F1156" s="277" t="s">
        <v>95</v>
      </c>
      <c r="G1156" s="101">
        <v>4.5999999999999996</v>
      </c>
      <c r="H1156" s="101">
        <v>0.6</v>
      </c>
      <c r="I1156" s="101">
        <v>4.2</v>
      </c>
      <c r="J1156" s="101">
        <v>4.8</v>
      </c>
      <c r="K1156" s="101">
        <v>4</v>
      </c>
      <c r="L1156" s="278">
        <v>4410</v>
      </c>
      <c r="M1156" s="100" t="s">
        <v>66</v>
      </c>
      <c r="N1156" s="100" t="s">
        <v>190</v>
      </c>
      <c r="O1156" s="100"/>
      <c r="P1156" s="100"/>
      <c r="Q1156" s="117"/>
    </row>
    <row r="1157" spans="1:18">
      <c r="A1157" s="100" t="s">
        <v>16526</v>
      </c>
      <c r="B1157" s="100" t="s">
        <v>16527</v>
      </c>
      <c r="C1157" s="100" t="s">
        <v>9929</v>
      </c>
      <c r="D1157" s="100" t="s">
        <v>8536</v>
      </c>
      <c r="E1157" s="100" t="s">
        <v>196</v>
      </c>
      <c r="F1157" s="277" t="s">
        <v>95</v>
      </c>
      <c r="G1157" s="101">
        <v>3.2</v>
      </c>
      <c r="H1157" s="101">
        <v>1.4</v>
      </c>
      <c r="I1157" s="101">
        <v>2.8</v>
      </c>
      <c r="J1157" s="101">
        <v>5.5</v>
      </c>
      <c r="K1157" s="101">
        <v>3.5</v>
      </c>
      <c r="L1157" s="278">
        <v>2551</v>
      </c>
      <c r="M1157" s="100" t="s">
        <v>66</v>
      </c>
      <c r="N1157" s="100" t="s">
        <v>190</v>
      </c>
      <c r="O1157" s="100"/>
      <c r="P1157" s="100"/>
      <c r="Q1157" s="116"/>
      <c r="R1157" s="116"/>
    </row>
    <row r="1158" spans="1:18">
      <c r="A1158" s="100" t="s">
        <v>15401</v>
      </c>
      <c r="B1158" s="100" t="s">
        <v>15402</v>
      </c>
      <c r="C1158" s="100" t="s">
        <v>6135</v>
      </c>
      <c r="D1158" s="100" t="s">
        <v>8536</v>
      </c>
      <c r="E1158" s="100" t="s">
        <v>94</v>
      </c>
      <c r="F1158" s="277" t="s">
        <v>65</v>
      </c>
      <c r="G1158" s="101">
        <v>8.3000000000000007</v>
      </c>
      <c r="H1158" s="101">
        <v>4.4000000000000004</v>
      </c>
      <c r="I1158" s="101">
        <v>4.5</v>
      </c>
      <c r="J1158" s="101">
        <v>6.4</v>
      </c>
      <c r="K1158" s="101">
        <v>5.0999999999999996</v>
      </c>
      <c r="L1158" s="278">
        <v>22769</v>
      </c>
      <c r="M1158" s="100" t="s">
        <v>66</v>
      </c>
      <c r="N1158" s="100" t="s">
        <v>67</v>
      </c>
      <c r="O1158" s="100" t="s">
        <v>6180</v>
      </c>
      <c r="P1158" s="100"/>
      <c r="Q1158" s="117"/>
    </row>
    <row r="1159" spans="1:18">
      <c r="A1159" s="100" t="s">
        <v>16530</v>
      </c>
      <c r="B1159" s="100" t="s">
        <v>16531</v>
      </c>
      <c r="C1159" s="100" t="s">
        <v>9935</v>
      </c>
      <c r="D1159" s="100" t="s">
        <v>8536</v>
      </c>
      <c r="E1159" s="100" t="s">
        <v>196</v>
      </c>
      <c r="F1159" s="277" t="s">
        <v>65</v>
      </c>
      <c r="G1159" s="101">
        <v>4.2</v>
      </c>
      <c r="H1159" s="101">
        <v>2.1</v>
      </c>
      <c r="I1159" s="101">
        <v>3.3</v>
      </c>
      <c r="J1159" s="101">
        <v>5.7</v>
      </c>
      <c r="K1159" s="101">
        <v>3.9</v>
      </c>
      <c r="L1159" s="278">
        <v>5199</v>
      </c>
      <c r="M1159" s="100" t="s">
        <v>66</v>
      </c>
      <c r="N1159" s="100" t="s">
        <v>190</v>
      </c>
      <c r="O1159" s="100"/>
      <c r="P1159" s="116"/>
      <c r="Q1159" s="116"/>
    </row>
    <row r="1160" spans="1:18">
      <c r="A1160" s="100" t="s">
        <v>16528</v>
      </c>
      <c r="B1160" s="100" t="s">
        <v>16529</v>
      </c>
      <c r="C1160" s="100" t="s">
        <v>9932</v>
      </c>
      <c r="D1160" s="100" t="s">
        <v>8536</v>
      </c>
      <c r="E1160" s="100" t="s">
        <v>72</v>
      </c>
      <c r="F1160" s="277" t="s">
        <v>73</v>
      </c>
      <c r="G1160" s="101">
        <v>4.5999999999999996</v>
      </c>
      <c r="H1160" s="101">
        <v>0.5</v>
      </c>
      <c r="I1160" s="101">
        <v>3.7</v>
      </c>
      <c r="J1160" s="101">
        <v>5</v>
      </c>
      <c r="K1160" s="101">
        <v>3.7</v>
      </c>
      <c r="L1160" s="278">
        <v>12926</v>
      </c>
      <c r="M1160" s="100" t="s">
        <v>66</v>
      </c>
      <c r="N1160" s="100" t="s">
        <v>103</v>
      </c>
      <c r="O1160" s="100"/>
      <c r="P1160" s="116"/>
      <c r="Q1160" s="116"/>
      <c r="R1160" s="116"/>
    </row>
    <row r="1161" spans="1:18">
      <c r="A1161" s="100" t="s">
        <v>16532</v>
      </c>
      <c r="B1161" s="100" t="s">
        <v>16533</v>
      </c>
      <c r="C1161" s="100" t="s">
        <v>9936</v>
      </c>
      <c r="D1161" s="100" t="s">
        <v>8548</v>
      </c>
      <c r="E1161" s="100" t="s">
        <v>72</v>
      </c>
      <c r="F1161" s="277" t="s">
        <v>73</v>
      </c>
      <c r="G1161" s="101">
        <v>4.9000000000000004</v>
      </c>
      <c r="H1161" s="101">
        <v>5.3</v>
      </c>
      <c r="I1161" s="101">
        <v>3.7</v>
      </c>
      <c r="J1161" s="101">
        <v>6.1</v>
      </c>
      <c r="K1161" s="101">
        <v>5.3</v>
      </c>
      <c r="L1161" s="278">
        <v>16784</v>
      </c>
      <c r="M1161" s="100" t="s">
        <v>66</v>
      </c>
      <c r="N1161" s="100" t="s">
        <v>543</v>
      </c>
      <c r="O1161" s="100"/>
      <c r="P1161" s="100"/>
      <c r="Q1161" s="116"/>
    </row>
    <row r="1162" spans="1:18">
      <c r="A1162" s="100" t="s">
        <v>16534</v>
      </c>
      <c r="B1162" s="100" t="s">
        <v>16535</v>
      </c>
      <c r="C1162" s="100" t="s">
        <v>9939</v>
      </c>
      <c r="D1162" s="100" t="s">
        <v>8536</v>
      </c>
      <c r="E1162" s="100" t="s">
        <v>72</v>
      </c>
      <c r="F1162" s="277" t="s">
        <v>65</v>
      </c>
      <c r="G1162" s="101">
        <v>5.4</v>
      </c>
      <c r="H1162" s="101">
        <v>0.8</v>
      </c>
      <c r="I1162" s="101">
        <v>3.5</v>
      </c>
      <c r="J1162" s="101">
        <v>6.3</v>
      </c>
      <c r="K1162" s="101">
        <v>4.0999999999999996</v>
      </c>
      <c r="L1162" s="278">
        <v>5646</v>
      </c>
      <c r="M1162" s="100" t="s">
        <v>66</v>
      </c>
      <c r="N1162" s="100" t="s">
        <v>103</v>
      </c>
      <c r="O1162" s="100" t="s">
        <v>9940</v>
      </c>
      <c r="P1162" s="100"/>
      <c r="Q1162" s="116"/>
    </row>
    <row r="1163" spans="1:18">
      <c r="A1163" s="100" t="s">
        <v>12572</v>
      </c>
      <c r="B1163" s="100" t="s">
        <v>12573</v>
      </c>
      <c r="C1163" s="100" t="s">
        <v>982</v>
      </c>
      <c r="D1163" s="100" t="s">
        <v>8543</v>
      </c>
      <c r="E1163" s="100" t="s">
        <v>196</v>
      </c>
      <c r="F1163" s="277" t="s">
        <v>65</v>
      </c>
      <c r="G1163" s="101">
        <v>4.2</v>
      </c>
      <c r="H1163" s="101">
        <v>2.6</v>
      </c>
      <c r="I1163" s="101">
        <v>4.3</v>
      </c>
      <c r="J1163" s="101">
        <v>4.0999999999999996</v>
      </c>
      <c r="K1163" s="101">
        <v>3.5</v>
      </c>
      <c r="L1163" s="278">
        <v>3539000</v>
      </c>
      <c r="M1163" s="100" t="s">
        <v>66</v>
      </c>
      <c r="N1163" s="100" t="s">
        <v>67</v>
      </c>
      <c r="O1163" s="100" t="s">
        <v>975</v>
      </c>
      <c r="P1163" s="116"/>
      <c r="Q1163" s="116"/>
    </row>
    <row r="1164" spans="1:18">
      <c r="A1164" s="100" t="s">
        <v>16536</v>
      </c>
      <c r="B1164" s="100" t="s">
        <v>16537</v>
      </c>
      <c r="C1164" s="100" t="s">
        <v>7030</v>
      </c>
      <c r="D1164" s="100" t="s">
        <v>8536</v>
      </c>
      <c r="E1164" s="100" t="s">
        <v>72</v>
      </c>
      <c r="F1164" s="277" t="s">
        <v>65</v>
      </c>
      <c r="G1164" s="101">
        <v>5.4</v>
      </c>
      <c r="H1164" s="101">
        <v>4.5</v>
      </c>
      <c r="I1164" s="101">
        <v>4.3</v>
      </c>
      <c r="J1164" s="101">
        <v>4.7</v>
      </c>
      <c r="K1164" s="101">
        <v>4.5</v>
      </c>
      <c r="L1164" s="278">
        <v>29743</v>
      </c>
      <c r="M1164" s="100" t="s">
        <v>66</v>
      </c>
      <c r="N1164" s="100" t="s">
        <v>103</v>
      </c>
      <c r="O1164" s="100" t="s">
        <v>4394</v>
      </c>
      <c r="P1164" s="100"/>
      <c r="Q1164" s="116"/>
    </row>
    <row r="1165" spans="1:18">
      <c r="A1165" s="100" t="s">
        <v>16538</v>
      </c>
      <c r="B1165" s="100" t="s">
        <v>16539</v>
      </c>
      <c r="C1165" s="100" t="s">
        <v>9943</v>
      </c>
      <c r="D1165" s="100" t="s">
        <v>8566</v>
      </c>
      <c r="E1165" s="100" t="s">
        <v>107</v>
      </c>
      <c r="F1165" s="277" t="s">
        <v>65</v>
      </c>
      <c r="G1165" s="101">
        <v>5.8</v>
      </c>
      <c r="H1165" s="101">
        <v>7.8</v>
      </c>
      <c r="I1165" s="101">
        <v>4.4000000000000004</v>
      </c>
      <c r="J1165" s="101">
        <v>5.0999999999999996</v>
      </c>
      <c r="K1165" s="101">
        <v>5.8</v>
      </c>
      <c r="L1165" s="278">
        <v>468212</v>
      </c>
      <c r="M1165" s="100" t="s">
        <v>66</v>
      </c>
      <c r="N1165" s="100" t="s">
        <v>67</v>
      </c>
      <c r="O1165" s="100" t="s">
        <v>9944</v>
      </c>
      <c r="P1165" s="100"/>
      <c r="Q1165" s="116"/>
    </row>
    <row r="1166" spans="1:18">
      <c r="A1166" s="100" t="s">
        <v>16544</v>
      </c>
      <c r="B1166" s="100" t="s">
        <v>16545</v>
      </c>
      <c r="C1166" s="100" t="s">
        <v>7038</v>
      </c>
      <c r="D1166" s="100" t="s">
        <v>100</v>
      </c>
      <c r="E1166" s="100" t="s">
        <v>196</v>
      </c>
      <c r="F1166" s="277" t="s">
        <v>95</v>
      </c>
      <c r="G1166" s="101">
        <v>3.9</v>
      </c>
      <c r="H1166" s="101">
        <v>4.7</v>
      </c>
      <c r="I1166" s="101">
        <v>5.6</v>
      </c>
      <c r="J1166" s="101">
        <v>4.0999999999999996</v>
      </c>
      <c r="K1166" s="101">
        <v>4.5999999999999996</v>
      </c>
      <c r="L1166" s="278">
        <v>19184871</v>
      </c>
      <c r="M1166" s="100" t="s">
        <v>66</v>
      </c>
      <c r="N1166" s="100" t="s">
        <v>67</v>
      </c>
      <c r="O1166" s="100" t="s">
        <v>7062</v>
      </c>
      <c r="P1166" s="116"/>
      <c r="Q1166" s="116"/>
    </row>
    <row r="1167" spans="1:18">
      <c r="A1167" s="100" t="s">
        <v>18607</v>
      </c>
      <c r="B1167" s="100" t="s">
        <v>18608</v>
      </c>
      <c r="C1167" s="100" t="s">
        <v>8469</v>
      </c>
      <c r="D1167" s="100" t="s">
        <v>8540</v>
      </c>
      <c r="E1167" s="100" t="s">
        <v>107</v>
      </c>
      <c r="F1167" s="277" t="s">
        <v>65</v>
      </c>
      <c r="G1167" s="101">
        <v>6.9</v>
      </c>
      <c r="H1167" s="101">
        <v>10</v>
      </c>
      <c r="I1167" s="101">
        <v>4.4000000000000004</v>
      </c>
      <c r="J1167" s="101">
        <v>6.4</v>
      </c>
      <c r="K1167" s="101">
        <v>5.3</v>
      </c>
      <c r="L1167" s="278">
        <v>179362</v>
      </c>
      <c r="M1167" s="100" t="s">
        <v>125</v>
      </c>
      <c r="N1167" s="100" t="s">
        <v>67</v>
      </c>
      <c r="O1167" s="100" t="s">
        <v>8463</v>
      </c>
      <c r="P1167" s="100"/>
      <c r="Q1167" s="117"/>
    </row>
    <row r="1168" spans="1:18">
      <c r="A1168" s="100" t="s">
        <v>12574</v>
      </c>
      <c r="B1168" s="100" t="s">
        <v>985</v>
      </c>
      <c r="C1168" s="100" t="s">
        <v>986</v>
      </c>
      <c r="D1168" s="100" t="s">
        <v>63</v>
      </c>
      <c r="E1168" s="100" t="s">
        <v>107</v>
      </c>
      <c r="F1168" s="277" t="s">
        <v>65</v>
      </c>
      <c r="G1168" s="101">
        <v>6.9</v>
      </c>
      <c r="H1168" s="101">
        <v>5.7</v>
      </c>
      <c r="I1168" s="101">
        <v>5.6</v>
      </c>
      <c r="J1168" s="101">
        <v>6.2</v>
      </c>
      <c r="K1168" s="101">
        <v>5.9</v>
      </c>
      <c r="L1168" s="278">
        <v>127920</v>
      </c>
      <c r="M1168" s="100" t="s">
        <v>66</v>
      </c>
      <c r="N1168" s="100" t="s">
        <v>190</v>
      </c>
      <c r="O1168" s="100" t="s">
        <v>979</v>
      </c>
      <c r="P1168" s="100"/>
      <c r="Q1168" s="116"/>
    </row>
    <row r="1169" spans="1:18">
      <c r="A1169" s="100" t="s">
        <v>16540</v>
      </c>
      <c r="B1169" s="100" t="s">
        <v>16541</v>
      </c>
      <c r="C1169" s="100" t="s">
        <v>7034</v>
      </c>
      <c r="D1169" s="100" t="s">
        <v>8541</v>
      </c>
      <c r="E1169" s="100" t="s">
        <v>72</v>
      </c>
      <c r="F1169" s="277" t="s">
        <v>65</v>
      </c>
      <c r="G1169" s="101">
        <v>5.7</v>
      </c>
      <c r="H1169" s="101">
        <v>8.6999999999999993</v>
      </c>
      <c r="I1169" s="101">
        <v>4.2</v>
      </c>
      <c r="J1169" s="101">
        <v>5.3</v>
      </c>
      <c r="K1169" s="101">
        <v>4.8</v>
      </c>
      <c r="L1169" s="278">
        <v>158837</v>
      </c>
      <c r="M1169" s="100" t="s">
        <v>66</v>
      </c>
      <c r="N1169" s="100" t="s">
        <v>264</v>
      </c>
      <c r="O1169" s="100" t="s">
        <v>7058</v>
      </c>
      <c r="P1169" s="117"/>
      <c r="Q1169" s="117"/>
    </row>
    <row r="1170" spans="1:18">
      <c r="A1170" s="100" t="s">
        <v>14972</v>
      </c>
      <c r="B1170" s="100" t="s">
        <v>14973</v>
      </c>
      <c r="C1170" s="100" t="s">
        <v>5380</v>
      </c>
      <c r="D1170" s="100" t="s">
        <v>8544</v>
      </c>
      <c r="E1170" s="100" t="s">
        <v>94</v>
      </c>
      <c r="F1170" s="277" t="s">
        <v>65</v>
      </c>
      <c r="G1170" s="101">
        <v>8.4</v>
      </c>
      <c r="H1170" s="101">
        <v>10</v>
      </c>
      <c r="I1170" s="101">
        <v>6.7</v>
      </c>
      <c r="J1170" s="101">
        <v>6.5</v>
      </c>
      <c r="K1170" s="101">
        <v>6.8</v>
      </c>
      <c r="L1170" s="278">
        <v>10881</v>
      </c>
      <c r="M1170" s="100" t="s">
        <v>66</v>
      </c>
      <c r="N1170" s="100" t="s">
        <v>67</v>
      </c>
      <c r="O1170" s="100" t="s">
        <v>5401</v>
      </c>
      <c r="P1170" s="100"/>
      <c r="Q1170" s="117"/>
      <c r="R1170" s="116"/>
    </row>
    <row r="1171" spans="1:18">
      <c r="A1171" s="100" t="s">
        <v>16546</v>
      </c>
      <c r="B1171" s="100" t="s">
        <v>16547</v>
      </c>
      <c r="C1171" s="100" t="s">
        <v>9951</v>
      </c>
      <c r="D1171" s="100" t="s">
        <v>8559</v>
      </c>
      <c r="E1171" s="100" t="s">
        <v>72</v>
      </c>
      <c r="F1171" s="277" t="s">
        <v>65</v>
      </c>
      <c r="G1171" s="101">
        <v>4.7</v>
      </c>
      <c r="H1171" s="101">
        <v>0.7</v>
      </c>
      <c r="I1171" s="101">
        <v>4.5999999999999996</v>
      </c>
      <c r="J1171" s="101">
        <v>6.2</v>
      </c>
      <c r="K1171" s="101">
        <v>4.8</v>
      </c>
      <c r="L1171" s="278">
        <v>53397</v>
      </c>
      <c r="M1171" s="100" t="s">
        <v>66</v>
      </c>
      <c r="N1171" s="100" t="s">
        <v>103</v>
      </c>
      <c r="O1171" s="100"/>
      <c r="P1171" s="116"/>
      <c r="Q1171" s="117"/>
    </row>
    <row r="1172" spans="1:18">
      <c r="A1172" s="100" t="s">
        <v>16548</v>
      </c>
      <c r="B1172" s="100" t="s">
        <v>16549</v>
      </c>
      <c r="C1172" s="100" t="s">
        <v>9954</v>
      </c>
      <c r="D1172" s="100" t="s">
        <v>8541</v>
      </c>
      <c r="E1172" s="100" t="s">
        <v>72</v>
      </c>
      <c r="F1172" s="277" t="s">
        <v>65</v>
      </c>
      <c r="G1172" s="101">
        <v>5.3</v>
      </c>
      <c r="H1172" s="101">
        <v>4.0999999999999996</v>
      </c>
      <c r="I1172" s="101">
        <v>4.9000000000000004</v>
      </c>
      <c r="J1172" s="101">
        <v>4.7</v>
      </c>
      <c r="K1172" s="101">
        <v>4.7</v>
      </c>
      <c r="L1172" s="278">
        <v>4159</v>
      </c>
      <c r="M1172" s="100" t="s">
        <v>66</v>
      </c>
      <c r="N1172" s="100" t="s">
        <v>247</v>
      </c>
      <c r="O1172" s="100"/>
      <c r="P1172" s="100"/>
      <c r="Q1172" s="117"/>
      <c r="R1172" s="116"/>
    </row>
    <row r="1173" spans="1:18">
      <c r="A1173" s="100" t="s">
        <v>16542</v>
      </c>
      <c r="B1173" s="100" t="s">
        <v>16543</v>
      </c>
      <c r="C1173" s="100" t="s">
        <v>9947</v>
      </c>
      <c r="D1173" s="100" t="s">
        <v>8536</v>
      </c>
      <c r="E1173" s="100" t="s">
        <v>72</v>
      </c>
      <c r="F1173" s="277" t="s">
        <v>73</v>
      </c>
      <c r="G1173" s="101">
        <v>5.4</v>
      </c>
      <c r="H1173" s="101">
        <v>1.5</v>
      </c>
      <c r="I1173" s="101">
        <v>3.7</v>
      </c>
      <c r="J1173" s="101">
        <v>5.4</v>
      </c>
      <c r="K1173" s="101">
        <v>4.0999999999999996</v>
      </c>
      <c r="L1173" s="278">
        <v>3509</v>
      </c>
      <c r="M1173" s="100" t="s">
        <v>66</v>
      </c>
      <c r="N1173" s="100" t="s">
        <v>103</v>
      </c>
      <c r="O1173" s="100" t="s">
        <v>9948</v>
      </c>
      <c r="P1173" s="100"/>
      <c r="Q1173" s="117"/>
    </row>
    <row r="1174" spans="1:18">
      <c r="A1174" s="100" t="s">
        <v>16550</v>
      </c>
      <c r="B1174" s="100" t="s">
        <v>16551</v>
      </c>
      <c r="C1174" s="100" t="s">
        <v>7042</v>
      </c>
      <c r="D1174" s="100" t="s">
        <v>8541</v>
      </c>
      <c r="E1174" s="100" t="s">
        <v>201</v>
      </c>
      <c r="F1174" s="277" t="s">
        <v>65</v>
      </c>
      <c r="G1174" s="101">
        <v>1.5</v>
      </c>
      <c r="H1174" s="101">
        <v>6.7</v>
      </c>
      <c r="I1174" s="101">
        <v>3.9</v>
      </c>
      <c r="J1174" s="101">
        <v>2.2999999999999998</v>
      </c>
      <c r="K1174" s="101">
        <v>3.4</v>
      </c>
      <c r="L1174" s="278">
        <v>22514</v>
      </c>
      <c r="M1174" s="100" t="s">
        <v>66</v>
      </c>
      <c r="N1174" s="100" t="s">
        <v>103</v>
      </c>
      <c r="O1174" s="100" t="s">
        <v>7066</v>
      </c>
      <c r="P1174" s="117"/>
      <c r="Q1174" s="117"/>
    </row>
    <row r="1175" spans="1:18">
      <c r="A1175" s="100" t="s">
        <v>12376</v>
      </c>
      <c r="B1175" s="100" t="s">
        <v>12377</v>
      </c>
      <c r="C1175" s="100" t="s">
        <v>12378</v>
      </c>
      <c r="D1175" s="100" t="s">
        <v>8561</v>
      </c>
      <c r="E1175" s="100" t="s">
        <v>196</v>
      </c>
      <c r="F1175" s="277" t="s">
        <v>65</v>
      </c>
      <c r="G1175" s="101">
        <v>3.3</v>
      </c>
      <c r="H1175" s="101">
        <v>3</v>
      </c>
      <c r="I1175" s="101">
        <v>4.5999999999999996</v>
      </c>
      <c r="J1175" s="101">
        <v>2.7</v>
      </c>
      <c r="K1175" s="101">
        <v>3.3</v>
      </c>
      <c r="L1175" s="278">
        <v>140195</v>
      </c>
      <c r="M1175" s="100" t="s">
        <v>66</v>
      </c>
      <c r="N1175" s="100" t="s">
        <v>103</v>
      </c>
      <c r="O1175" s="100"/>
      <c r="P1175" s="100"/>
      <c r="Q1175" s="117"/>
    </row>
    <row r="1176" spans="1:18">
      <c r="A1176" s="100" t="s">
        <v>15237</v>
      </c>
      <c r="B1176" s="100" t="s">
        <v>15238</v>
      </c>
      <c r="C1176" s="100" t="s">
        <v>8965</v>
      </c>
      <c r="D1176" s="100" t="s">
        <v>8580</v>
      </c>
      <c r="E1176" s="100" t="s">
        <v>107</v>
      </c>
      <c r="F1176" s="277" t="s">
        <v>65</v>
      </c>
      <c r="G1176" s="101">
        <v>6.9</v>
      </c>
      <c r="H1176" s="101">
        <v>4.5</v>
      </c>
      <c r="I1176" s="101">
        <v>4.7</v>
      </c>
      <c r="J1176" s="101">
        <v>6.5</v>
      </c>
      <c r="K1176" s="101">
        <v>5.4</v>
      </c>
      <c r="L1176" s="278">
        <v>826829</v>
      </c>
      <c r="M1176" s="100" t="s">
        <v>66</v>
      </c>
      <c r="N1176" s="100" t="s">
        <v>67</v>
      </c>
      <c r="O1176" s="100" t="s">
        <v>8966</v>
      </c>
      <c r="P1176" s="100"/>
      <c r="Q1176" s="117"/>
    </row>
    <row r="1177" spans="1:18">
      <c r="A1177" s="100" t="s">
        <v>16479</v>
      </c>
      <c r="B1177" s="100" t="s">
        <v>16480</v>
      </c>
      <c r="C1177" s="100" t="s">
        <v>9886</v>
      </c>
      <c r="D1177" s="100" t="s">
        <v>8580</v>
      </c>
      <c r="E1177" s="100" t="s">
        <v>107</v>
      </c>
      <c r="F1177" s="277" t="s">
        <v>65</v>
      </c>
      <c r="G1177" s="101">
        <v>6.9</v>
      </c>
      <c r="H1177" s="101">
        <v>3.5</v>
      </c>
      <c r="I1177" s="101">
        <v>5.5</v>
      </c>
      <c r="J1177" s="101">
        <v>5.6</v>
      </c>
      <c r="K1177" s="101">
        <v>5.2</v>
      </c>
      <c r="L1177" s="278">
        <v>41906</v>
      </c>
      <c r="M1177" s="100" t="s">
        <v>66</v>
      </c>
      <c r="N1177" s="100" t="s">
        <v>247</v>
      </c>
      <c r="O1177" s="100" t="s">
        <v>9887</v>
      </c>
      <c r="P1177" s="100"/>
      <c r="Q1177" s="117"/>
    </row>
    <row r="1178" spans="1:18">
      <c r="A1178" s="100" t="s">
        <v>16552</v>
      </c>
      <c r="B1178" s="100" t="s">
        <v>16553</v>
      </c>
      <c r="C1178" s="100" t="s">
        <v>9957</v>
      </c>
      <c r="D1178" s="100" t="s">
        <v>8559</v>
      </c>
      <c r="E1178" s="100" t="s">
        <v>196</v>
      </c>
      <c r="F1178" s="277" t="s">
        <v>65</v>
      </c>
      <c r="G1178" s="101">
        <v>3.7</v>
      </c>
      <c r="H1178" s="101">
        <v>3.8</v>
      </c>
      <c r="I1178" s="101">
        <v>3.7</v>
      </c>
      <c r="J1178" s="101">
        <v>5.3</v>
      </c>
      <c r="K1178" s="101">
        <v>4.2</v>
      </c>
      <c r="L1178" s="278">
        <v>52733</v>
      </c>
      <c r="M1178" s="100" t="s">
        <v>66</v>
      </c>
      <c r="N1178" s="100" t="s">
        <v>190</v>
      </c>
      <c r="O1178" s="100"/>
      <c r="P1178" s="116"/>
      <c r="Q1178" s="116"/>
    </row>
    <row r="1179" spans="1:18">
      <c r="A1179" s="100" t="s">
        <v>16556</v>
      </c>
      <c r="B1179" s="100" t="s">
        <v>16557</v>
      </c>
      <c r="C1179" s="100" t="s">
        <v>9963</v>
      </c>
      <c r="D1179" s="100" t="s">
        <v>179</v>
      </c>
      <c r="E1179" s="100" t="s">
        <v>72</v>
      </c>
      <c r="F1179" s="277" t="s">
        <v>73</v>
      </c>
      <c r="G1179" s="101">
        <v>5.0999999999999996</v>
      </c>
      <c r="H1179" s="101">
        <v>3.2</v>
      </c>
      <c r="I1179" s="101">
        <v>5.6</v>
      </c>
      <c r="J1179" s="101">
        <v>5.6</v>
      </c>
      <c r="K1179" s="101">
        <v>4.5999999999999996</v>
      </c>
      <c r="L1179" s="278">
        <v>359244</v>
      </c>
      <c r="M1179" s="100" t="s">
        <v>66</v>
      </c>
      <c r="N1179" s="100" t="s">
        <v>67</v>
      </c>
      <c r="O1179" s="100"/>
      <c r="P1179" s="116"/>
      <c r="Q1179" s="117"/>
    </row>
    <row r="1180" spans="1:18">
      <c r="A1180" s="100" t="s">
        <v>16558</v>
      </c>
      <c r="B1180" s="100" t="s">
        <v>16559</v>
      </c>
      <c r="C1180" s="100" t="s">
        <v>9966</v>
      </c>
      <c r="D1180" s="100" t="s">
        <v>137</v>
      </c>
      <c r="E1180" s="100" t="s">
        <v>107</v>
      </c>
      <c r="F1180" s="277" t="s">
        <v>65</v>
      </c>
      <c r="G1180" s="101">
        <v>6.9</v>
      </c>
      <c r="H1180" s="101">
        <v>4.7</v>
      </c>
      <c r="I1180" s="101">
        <v>5.4</v>
      </c>
      <c r="J1180" s="101">
        <v>6.1</v>
      </c>
      <c r="K1180" s="101">
        <v>5.5</v>
      </c>
      <c r="L1180" s="278">
        <v>93655</v>
      </c>
      <c r="M1180" s="100" t="s">
        <v>66</v>
      </c>
      <c r="N1180" s="100" t="s">
        <v>67</v>
      </c>
      <c r="O1180" s="100"/>
      <c r="P1180" s="100"/>
      <c r="Q1180" s="117"/>
      <c r="R1180" s="116"/>
    </row>
    <row r="1181" spans="1:18">
      <c r="A1181" s="100" t="s">
        <v>16554</v>
      </c>
      <c r="B1181" s="100" t="s">
        <v>16555</v>
      </c>
      <c r="C1181" s="100" t="s">
        <v>9960</v>
      </c>
      <c r="D1181" s="100" t="s">
        <v>195</v>
      </c>
      <c r="E1181" s="100" t="s">
        <v>196</v>
      </c>
      <c r="F1181" s="277" t="s">
        <v>95</v>
      </c>
      <c r="G1181" s="101">
        <v>3.5</v>
      </c>
      <c r="H1181" s="101">
        <v>3.6</v>
      </c>
      <c r="I1181" s="101">
        <v>4.2</v>
      </c>
      <c r="J1181" s="101">
        <v>3.4</v>
      </c>
      <c r="K1181" s="101">
        <v>3.8</v>
      </c>
      <c r="L1181" s="278">
        <v>43699</v>
      </c>
      <c r="M1181" s="100" t="s">
        <v>66</v>
      </c>
      <c r="N1181" s="100" t="s">
        <v>264</v>
      </c>
      <c r="O1181" s="100"/>
      <c r="P1181" s="100"/>
      <c r="Q1181" s="116"/>
    </row>
    <row r="1182" spans="1:18">
      <c r="A1182" s="100" t="s">
        <v>13707</v>
      </c>
      <c r="B1182" s="100" t="s">
        <v>13708</v>
      </c>
      <c r="C1182" s="100" t="s">
        <v>3041</v>
      </c>
      <c r="D1182" s="100" t="s">
        <v>8539</v>
      </c>
      <c r="E1182" s="100" t="s">
        <v>94</v>
      </c>
      <c r="F1182" s="277" t="s">
        <v>65</v>
      </c>
      <c r="G1182" s="101">
        <v>7.4</v>
      </c>
      <c r="H1182" s="101">
        <v>7.8</v>
      </c>
      <c r="I1182" s="101">
        <v>5.2</v>
      </c>
      <c r="J1182" s="101">
        <v>6.6</v>
      </c>
      <c r="K1182" s="101">
        <v>6</v>
      </c>
      <c r="L1182" s="278">
        <v>10635</v>
      </c>
      <c r="M1182" s="100" t="s">
        <v>125</v>
      </c>
      <c r="N1182" s="100" t="s">
        <v>67</v>
      </c>
      <c r="O1182" s="100" t="s">
        <v>3016</v>
      </c>
      <c r="P1182" s="100"/>
      <c r="Q1182" s="116"/>
    </row>
    <row r="1183" spans="1:18">
      <c r="A1183" s="100" t="s">
        <v>15555</v>
      </c>
      <c r="B1183" s="100" t="s">
        <v>16481</v>
      </c>
      <c r="C1183" s="100" t="s">
        <v>6991</v>
      </c>
      <c r="D1183" s="100" t="s">
        <v>83</v>
      </c>
      <c r="E1183" s="100" t="s">
        <v>196</v>
      </c>
      <c r="F1183" s="277" t="s">
        <v>65</v>
      </c>
      <c r="G1183" s="101">
        <v>4.0999999999999996</v>
      </c>
      <c r="H1183" s="101">
        <v>5.4</v>
      </c>
      <c r="I1183" s="101">
        <v>0</v>
      </c>
      <c r="J1183" s="101">
        <v>3.9</v>
      </c>
      <c r="K1183" s="101">
        <v>4.2</v>
      </c>
      <c r="L1183" s="278">
        <v>152823</v>
      </c>
      <c r="M1183" s="100" t="s">
        <v>66</v>
      </c>
      <c r="N1183" s="100" t="s">
        <v>67</v>
      </c>
      <c r="O1183" s="100" t="s">
        <v>7015</v>
      </c>
      <c r="P1183" s="100"/>
      <c r="Q1183" s="117"/>
    </row>
    <row r="1184" spans="1:18">
      <c r="A1184" s="100" t="s">
        <v>14785</v>
      </c>
      <c r="B1184" s="100" t="s">
        <v>14786</v>
      </c>
      <c r="C1184" s="100" t="s">
        <v>5079</v>
      </c>
      <c r="D1184" s="100" t="s">
        <v>8558</v>
      </c>
      <c r="E1184" s="100" t="s">
        <v>107</v>
      </c>
      <c r="F1184" s="277" t="s">
        <v>73</v>
      </c>
      <c r="G1184" s="101">
        <v>7.1</v>
      </c>
      <c r="H1184" s="101">
        <v>8.6999999999999993</v>
      </c>
      <c r="I1184" s="101">
        <v>4.4000000000000004</v>
      </c>
      <c r="J1184" s="101">
        <v>2.1</v>
      </c>
      <c r="K1184" s="101">
        <v>5.0999999999999996</v>
      </c>
      <c r="L1184" s="278">
        <v>901098</v>
      </c>
      <c r="M1184" s="100" t="s">
        <v>66</v>
      </c>
      <c r="N1184" s="100" t="s">
        <v>67</v>
      </c>
      <c r="O1184" s="100" t="s">
        <v>5100</v>
      </c>
      <c r="P1184" s="100"/>
      <c r="Q1184" s="117"/>
    </row>
    <row r="1185" spans="1:18">
      <c r="A1185" s="100" t="s">
        <v>18548</v>
      </c>
      <c r="B1185" s="100" t="s">
        <v>18549</v>
      </c>
      <c r="C1185" s="100" t="s">
        <v>12086</v>
      </c>
      <c r="D1185" s="100"/>
      <c r="E1185" s="100"/>
      <c r="F1185" s="277"/>
      <c r="G1185" s="101"/>
      <c r="H1185" s="101"/>
      <c r="I1185" s="101"/>
      <c r="J1185" s="101"/>
      <c r="K1185" s="101"/>
      <c r="L1185" s="278"/>
      <c r="M1185" s="100"/>
      <c r="N1185" s="100"/>
      <c r="O1185" s="100"/>
      <c r="P1185" s="100"/>
      <c r="Q1185" s="117"/>
    </row>
    <row r="1186" spans="1:18">
      <c r="A1186" s="100" t="s">
        <v>12542</v>
      </c>
      <c r="B1186" s="100" t="s">
        <v>12543</v>
      </c>
      <c r="C1186" s="100" t="s">
        <v>923</v>
      </c>
      <c r="D1186" s="100" t="s">
        <v>8548</v>
      </c>
      <c r="E1186" s="100" t="s">
        <v>72</v>
      </c>
      <c r="F1186" s="277" t="s">
        <v>65</v>
      </c>
      <c r="G1186" s="101">
        <v>4.9000000000000004</v>
      </c>
      <c r="H1186" s="101">
        <v>5.0999999999999996</v>
      </c>
      <c r="I1186" s="101">
        <v>4.7</v>
      </c>
      <c r="J1186" s="101">
        <v>4.7</v>
      </c>
      <c r="K1186" s="101">
        <v>4.8</v>
      </c>
      <c r="L1186" s="278">
        <v>101728</v>
      </c>
      <c r="M1186" s="100" t="s">
        <v>66</v>
      </c>
      <c r="N1186" s="100" t="s">
        <v>67</v>
      </c>
      <c r="O1186" s="100" t="s">
        <v>918</v>
      </c>
      <c r="P1186" s="116"/>
      <c r="Q1186" s="116"/>
    </row>
    <row r="1187" spans="1:18">
      <c r="A1187" s="100" t="s">
        <v>16560</v>
      </c>
      <c r="B1187" s="100" t="s">
        <v>16561</v>
      </c>
      <c r="C1187" s="100" t="s">
        <v>9969</v>
      </c>
      <c r="D1187" s="100" t="s">
        <v>8559</v>
      </c>
      <c r="E1187" s="100" t="s">
        <v>72</v>
      </c>
      <c r="F1187" s="277" t="s">
        <v>65</v>
      </c>
      <c r="G1187" s="101">
        <v>5.5</v>
      </c>
      <c r="H1187" s="101">
        <v>2.9</v>
      </c>
      <c r="I1187" s="101">
        <v>4.8</v>
      </c>
      <c r="J1187" s="101">
        <v>6.2</v>
      </c>
      <c r="K1187" s="101">
        <v>5</v>
      </c>
      <c r="L1187" s="278">
        <v>179855</v>
      </c>
      <c r="M1187" s="100" t="s">
        <v>66</v>
      </c>
      <c r="N1187" s="100" t="s">
        <v>103</v>
      </c>
      <c r="O1187" s="100"/>
      <c r="P1187" s="100"/>
      <c r="Q1187" s="116"/>
    </row>
    <row r="1188" spans="1:18">
      <c r="A1188" s="100" t="s">
        <v>16562</v>
      </c>
      <c r="B1188" s="100" t="s">
        <v>16563</v>
      </c>
      <c r="C1188" s="100" t="s">
        <v>7046</v>
      </c>
      <c r="D1188" s="100" t="s">
        <v>8584</v>
      </c>
      <c r="E1188" s="100" t="s">
        <v>201</v>
      </c>
      <c r="F1188" s="277" t="s">
        <v>65</v>
      </c>
      <c r="G1188" s="101">
        <v>1.9</v>
      </c>
      <c r="H1188" s="101">
        <v>5.0999999999999996</v>
      </c>
      <c r="I1188" s="101">
        <v>1.8</v>
      </c>
      <c r="J1188" s="101">
        <v>3.2</v>
      </c>
      <c r="K1188" s="101">
        <v>3.3</v>
      </c>
      <c r="L1188" s="278">
        <v>4647651</v>
      </c>
      <c r="M1188" s="100" t="s">
        <v>66</v>
      </c>
      <c r="N1188" s="100" t="s">
        <v>67</v>
      </c>
      <c r="O1188" s="100" t="s">
        <v>7070</v>
      </c>
      <c r="P1188" s="100"/>
      <c r="Q1188" s="116"/>
    </row>
    <row r="1189" spans="1:18">
      <c r="A1189" s="100" t="s">
        <v>16564</v>
      </c>
      <c r="B1189" s="100" t="s">
        <v>16565</v>
      </c>
      <c r="C1189" s="100" t="s">
        <v>9972</v>
      </c>
      <c r="D1189" s="100" t="s">
        <v>8566</v>
      </c>
      <c r="E1189" s="100" t="s">
        <v>201</v>
      </c>
      <c r="F1189" s="277" t="s">
        <v>65</v>
      </c>
      <c r="G1189" s="101">
        <v>2.6</v>
      </c>
      <c r="H1189" s="101">
        <v>2.8</v>
      </c>
      <c r="I1189" s="101">
        <v>3.7</v>
      </c>
      <c r="J1189" s="101">
        <v>6.1</v>
      </c>
      <c r="K1189" s="101">
        <v>4.9000000000000004</v>
      </c>
      <c r="L1189" s="278">
        <v>12565</v>
      </c>
      <c r="M1189" s="100" t="s">
        <v>66</v>
      </c>
      <c r="N1189" s="100" t="s">
        <v>67</v>
      </c>
      <c r="O1189" s="100"/>
      <c r="P1189" s="116"/>
      <c r="Q1189" s="116"/>
    </row>
    <row r="1190" spans="1:18">
      <c r="A1190" s="100" t="s">
        <v>15326</v>
      </c>
      <c r="B1190" s="100" t="s">
        <v>15327</v>
      </c>
      <c r="C1190" s="100" t="s">
        <v>5983</v>
      </c>
      <c r="D1190" s="100" t="s">
        <v>8553</v>
      </c>
      <c r="E1190" s="100" t="s">
        <v>201</v>
      </c>
      <c r="F1190" s="277" t="s">
        <v>73</v>
      </c>
      <c r="G1190" s="101">
        <v>1.9</v>
      </c>
      <c r="H1190" s="101">
        <v>4.0999999999999996</v>
      </c>
      <c r="I1190" s="101">
        <v>0.5</v>
      </c>
      <c r="J1190" s="101">
        <v>1.1000000000000001</v>
      </c>
      <c r="K1190" s="101">
        <v>2.7</v>
      </c>
      <c r="L1190" s="278">
        <v>8356288</v>
      </c>
      <c r="M1190" s="100" t="s">
        <v>66</v>
      </c>
      <c r="N1190" s="100" t="s">
        <v>67</v>
      </c>
      <c r="O1190" s="100" t="s">
        <v>6029</v>
      </c>
      <c r="P1190" s="116"/>
      <c r="Q1190" s="116"/>
    </row>
    <row r="1191" spans="1:18">
      <c r="A1191" s="100" t="s">
        <v>15322</v>
      </c>
      <c r="B1191" s="100" t="s">
        <v>15323</v>
      </c>
      <c r="C1191" s="100" t="s">
        <v>5975</v>
      </c>
      <c r="D1191" s="100" t="s">
        <v>8553</v>
      </c>
      <c r="E1191" s="100" t="s">
        <v>201</v>
      </c>
      <c r="F1191" s="277" t="s">
        <v>73</v>
      </c>
      <c r="G1191" s="101">
        <v>2.2000000000000002</v>
      </c>
      <c r="H1191" s="101">
        <v>4</v>
      </c>
      <c r="I1191" s="101">
        <v>2.8</v>
      </c>
      <c r="J1191" s="101">
        <v>1.5</v>
      </c>
      <c r="K1191" s="101">
        <v>3</v>
      </c>
      <c r="L1191" s="278">
        <v>8641459</v>
      </c>
      <c r="M1191" s="100" t="s">
        <v>66</v>
      </c>
      <c r="N1191" s="100" t="s">
        <v>67</v>
      </c>
      <c r="O1191" s="100" t="s">
        <v>6020</v>
      </c>
      <c r="P1191" s="100"/>
      <c r="Q1191" s="117"/>
    </row>
    <row r="1192" spans="1:18">
      <c r="A1192" s="100" t="s">
        <v>17099</v>
      </c>
      <c r="B1192" s="100" t="s">
        <v>17100</v>
      </c>
      <c r="C1192" s="100" t="s">
        <v>7426</v>
      </c>
      <c r="D1192" s="100" t="s">
        <v>8564</v>
      </c>
      <c r="E1192" s="100" t="s">
        <v>201</v>
      </c>
      <c r="F1192" s="277"/>
      <c r="G1192" s="101">
        <v>2.2999999999999998</v>
      </c>
      <c r="H1192" s="101">
        <v>7.6</v>
      </c>
      <c r="I1192" s="101">
        <v>5.8</v>
      </c>
      <c r="J1192" s="101">
        <v>0.4</v>
      </c>
      <c r="K1192" s="101">
        <v>3.3</v>
      </c>
      <c r="L1192" s="278">
        <v>85889</v>
      </c>
      <c r="M1192" s="100" t="s">
        <v>66</v>
      </c>
      <c r="N1192" s="100" t="s">
        <v>190</v>
      </c>
      <c r="O1192" s="100" t="s">
        <v>7446</v>
      </c>
      <c r="P1192" s="100"/>
      <c r="Q1192" s="117"/>
    </row>
    <row r="1193" spans="1:18">
      <c r="A1193" s="100" t="s">
        <v>12224</v>
      </c>
      <c r="B1193" s="100" t="s">
        <v>12225</v>
      </c>
      <c r="C1193" s="100" t="s">
        <v>393</v>
      </c>
      <c r="D1193" s="100" t="s">
        <v>8547</v>
      </c>
      <c r="E1193" s="100" t="s">
        <v>94</v>
      </c>
      <c r="F1193" s="277" t="s">
        <v>73</v>
      </c>
      <c r="G1193" s="101">
        <v>7.6</v>
      </c>
      <c r="H1193" s="101">
        <v>2.7</v>
      </c>
      <c r="I1193" s="101">
        <v>6.3</v>
      </c>
      <c r="J1193" s="101">
        <v>6.9</v>
      </c>
      <c r="K1193" s="101">
        <v>5.0999999999999996</v>
      </c>
      <c r="L1193" s="278">
        <v>1850000</v>
      </c>
      <c r="M1193" s="100" t="s">
        <v>66</v>
      </c>
      <c r="N1193" s="100" t="s">
        <v>67</v>
      </c>
      <c r="O1193" s="100" t="s">
        <v>390</v>
      </c>
      <c r="P1193" s="100"/>
      <c r="Q1193" s="117"/>
    </row>
    <row r="1194" spans="1:18">
      <c r="A1194" s="100" t="s">
        <v>16566</v>
      </c>
      <c r="B1194" s="100" t="s">
        <v>16567</v>
      </c>
      <c r="C1194" s="100" t="s">
        <v>7050</v>
      </c>
      <c r="D1194" s="100" t="s">
        <v>8541</v>
      </c>
      <c r="E1194" s="100" t="s">
        <v>72</v>
      </c>
      <c r="F1194" s="277" t="s">
        <v>65</v>
      </c>
      <c r="G1194" s="101">
        <v>5.6</v>
      </c>
      <c r="H1194" s="101">
        <v>4.3</v>
      </c>
      <c r="I1194" s="101">
        <v>5.2</v>
      </c>
      <c r="J1194" s="101">
        <v>3.6</v>
      </c>
      <c r="K1194" s="101">
        <v>4.5</v>
      </c>
      <c r="L1194" s="278">
        <v>24556</v>
      </c>
      <c r="M1194" s="100" t="s">
        <v>66</v>
      </c>
      <c r="N1194" s="100" t="s">
        <v>190</v>
      </c>
      <c r="O1194" s="100" t="s">
        <v>7072</v>
      </c>
      <c r="P1194" s="100"/>
      <c r="Q1194" s="117"/>
      <c r="R1194" s="116"/>
    </row>
    <row r="1195" spans="1:18">
      <c r="A1195" s="100" t="s">
        <v>12575</v>
      </c>
      <c r="B1195" s="100" t="s">
        <v>12576</v>
      </c>
      <c r="C1195" s="100" t="s">
        <v>990</v>
      </c>
      <c r="D1195" s="100" t="s">
        <v>100</v>
      </c>
      <c r="E1195" s="100" t="s">
        <v>94</v>
      </c>
      <c r="F1195" s="277" t="s">
        <v>65</v>
      </c>
      <c r="G1195" s="101">
        <v>7.9</v>
      </c>
      <c r="H1195" s="101">
        <v>6.9</v>
      </c>
      <c r="I1195" s="101">
        <v>6.7</v>
      </c>
      <c r="J1195" s="101">
        <v>6.6</v>
      </c>
      <c r="K1195" s="101">
        <v>6.7</v>
      </c>
      <c r="L1195" s="278">
        <v>17980176</v>
      </c>
      <c r="M1195" s="100" t="s">
        <v>66</v>
      </c>
      <c r="N1195" s="100" t="s">
        <v>264</v>
      </c>
      <c r="O1195" s="100" t="s">
        <v>983</v>
      </c>
      <c r="P1195" s="117"/>
      <c r="Q1195" s="117"/>
    </row>
    <row r="1196" spans="1:18">
      <c r="A1196" s="100" t="s">
        <v>16568</v>
      </c>
      <c r="B1196" s="100" t="s">
        <v>16569</v>
      </c>
      <c r="C1196" s="100" t="s">
        <v>7054</v>
      </c>
      <c r="D1196" s="100" t="s">
        <v>137</v>
      </c>
      <c r="E1196" s="100" t="s">
        <v>107</v>
      </c>
      <c r="F1196" s="277" t="s">
        <v>73</v>
      </c>
      <c r="G1196" s="101">
        <v>6.9</v>
      </c>
      <c r="H1196" s="101">
        <v>4.8</v>
      </c>
      <c r="I1196" s="101">
        <v>5.4</v>
      </c>
      <c r="J1196" s="101">
        <v>5.6</v>
      </c>
      <c r="K1196" s="101">
        <v>5.3</v>
      </c>
      <c r="L1196" s="278">
        <v>86958</v>
      </c>
      <c r="M1196" s="100" t="s">
        <v>66</v>
      </c>
      <c r="N1196" s="100" t="s">
        <v>67</v>
      </c>
      <c r="O1196" s="100" t="s">
        <v>7075</v>
      </c>
      <c r="P1196" s="100"/>
      <c r="Q1196" s="117"/>
    </row>
    <row r="1197" spans="1:18">
      <c r="A1197" s="100" t="s">
        <v>13169</v>
      </c>
      <c r="B1197" s="100" t="s">
        <v>2124</v>
      </c>
      <c r="C1197" s="100" t="s">
        <v>2125</v>
      </c>
      <c r="D1197" s="100" t="s">
        <v>100</v>
      </c>
      <c r="E1197" s="100" t="s">
        <v>72</v>
      </c>
      <c r="F1197" s="277" t="s">
        <v>95</v>
      </c>
      <c r="G1197" s="101">
        <v>5.4</v>
      </c>
      <c r="H1197" s="101">
        <v>5</v>
      </c>
      <c r="I1197" s="101">
        <v>5.2</v>
      </c>
      <c r="J1197" s="101">
        <v>6.5</v>
      </c>
      <c r="K1197" s="101">
        <v>5.5</v>
      </c>
      <c r="L1197" s="278">
        <v>19234100</v>
      </c>
      <c r="M1197" s="100" t="s">
        <v>66</v>
      </c>
      <c r="N1197" s="100" t="s">
        <v>67</v>
      </c>
      <c r="O1197" s="100" t="s">
        <v>2113</v>
      </c>
      <c r="P1197" s="100"/>
      <c r="Q1197" s="117"/>
    </row>
    <row r="1198" spans="1:18">
      <c r="A1198" s="100" t="s">
        <v>16568</v>
      </c>
      <c r="B1198" s="100" t="s">
        <v>16570</v>
      </c>
      <c r="C1198" s="100" t="s">
        <v>7057</v>
      </c>
      <c r="D1198" s="100" t="s">
        <v>8579</v>
      </c>
      <c r="E1198" s="100" t="s">
        <v>94</v>
      </c>
      <c r="F1198" s="277" t="s">
        <v>73</v>
      </c>
      <c r="G1198" s="101">
        <v>7.4</v>
      </c>
      <c r="H1198" s="101">
        <v>5.5</v>
      </c>
      <c r="I1198" s="101">
        <v>5.2</v>
      </c>
      <c r="J1198" s="101">
        <v>6.9</v>
      </c>
      <c r="K1198" s="101">
        <v>5.9</v>
      </c>
      <c r="L1198" s="278">
        <v>524785</v>
      </c>
      <c r="M1198" s="100" t="s">
        <v>66</v>
      </c>
      <c r="N1198" s="100" t="s">
        <v>543</v>
      </c>
      <c r="O1198" s="100" t="s">
        <v>7079</v>
      </c>
      <c r="P1198" s="100"/>
      <c r="Q1198" s="117"/>
    </row>
    <row r="1199" spans="1:18">
      <c r="A1199" s="100" t="s">
        <v>12938</v>
      </c>
      <c r="B1199" s="100" t="s">
        <v>12939</v>
      </c>
      <c r="C1199" s="100" t="s">
        <v>1668</v>
      </c>
      <c r="D1199" s="100" t="s">
        <v>179</v>
      </c>
      <c r="E1199" s="100" t="s">
        <v>201</v>
      </c>
      <c r="F1199" s="277" t="s">
        <v>73</v>
      </c>
      <c r="G1199" s="101">
        <v>2.2000000000000002</v>
      </c>
      <c r="H1199" s="101">
        <v>0.9</v>
      </c>
      <c r="I1199" s="101">
        <v>3.6</v>
      </c>
      <c r="J1199" s="101">
        <v>5.4</v>
      </c>
      <c r="K1199" s="101">
        <v>3.1</v>
      </c>
      <c r="L1199" s="278">
        <v>246649</v>
      </c>
      <c r="M1199" s="100" t="s">
        <v>66</v>
      </c>
      <c r="N1199" s="100" t="s">
        <v>103</v>
      </c>
      <c r="O1199" s="100" t="s">
        <v>1669</v>
      </c>
      <c r="P1199" s="100"/>
      <c r="Q1199" s="117"/>
    </row>
    <row r="1200" spans="1:18">
      <c r="A1200" s="100" t="s">
        <v>13590</v>
      </c>
      <c r="B1200" s="100" t="s">
        <v>13591</v>
      </c>
      <c r="C1200" s="100" t="s">
        <v>2838</v>
      </c>
      <c r="D1200" s="100" t="s">
        <v>93</v>
      </c>
      <c r="E1200" s="100" t="s">
        <v>107</v>
      </c>
      <c r="F1200" s="277" t="s">
        <v>73</v>
      </c>
      <c r="G1200" s="101">
        <v>7.1</v>
      </c>
      <c r="H1200" s="101">
        <v>3.4</v>
      </c>
      <c r="I1200" s="101">
        <v>4.9000000000000004</v>
      </c>
      <c r="J1200" s="101">
        <v>5.0999999999999996</v>
      </c>
      <c r="K1200" s="101">
        <v>4.8</v>
      </c>
      <c r="L1200" s="278">
        <v>547492</v>
      </c>
      <c r="M1200" s="100" t="s">
        <v>66</v>
      </c>
      <c r="N1200" s="100" t="s">
        <v>264</v>
      </c>
      <c r="O1200" s="100" t="s">
        <v>2811</v>
      </c>
      <c r="P1200" s="100"/>
      <c r="Q1200" s="117"/>
      <c r="R1200" s="117"/>
    </row>
    <row r="1201" spans="1:18">
      <c r="A1201" s="100" t="s">
        <v>16571</v>
      </c>
      <c r="B1201" s="100" t="s">
        <v>16572</v>
      </c>
      <c r="C1201" s="100" t="s">
        <v>9973</v>
      </c>
      <c r="D1201" s="100" t="s">
        <v>8548</v>
      </c>
      <c r="E1201" s="100" t="s">
        <v>196</v>
      </c>
      <c r="F1201" s="277" t="s">
        <v>65</v>
      </c>
      <c r="G1201" s="101">
        <v>3.2</v>
      </c>
      <c r="H1201" s="101">
        <v>4.0999999999999996</v>
      </c>
      <c r="I1201" s="101">
        <v>1.9</v>
      </c>
      <c r="J1201" s="101">
        <v>6.4</v>
      </c>
      <c r="K1201" s="101">
        <v>4.5999999999999996</v>
      </c>
      <c r="L1201" s="278">
        <v>12123</v>
      </c>
      <c r="M1201" s="100" t="s">
        <v>66</v>
      </c>
      <c r="N1201" s="100" t="s">
        <v>103</v>
      </c>
      <c r="O1201" s="100"/>
      <c r="P1201" s="100"/>
      <c r="Q1201" s="117"/>
    </row>
    <row r="1202" spans="1:18">
      <c r="A1202" s="100" t="s">
        <v>16573</v>
      </c>
      <c r="B1202" s="100" t="s">
        <v>16574</v>
      </c>
      <c r="C1202" s="100" t="s">
        <v>7061</v>
      </c>
      <c r="D1202" s="100" t="s">
        <v>8564</v>
      </c>
      <c r="E1202" s="100" t="s">
        <v>196</v>
      </c>
      <c r="F1202" s="277" t="s">
        <v>73</v>
      </c>
      <c r="G1202" s="101">
        <v>4.2</v>
      </c>
      <c r="H1202" s="101">
        <v>6.7</v>
      </c>
      <c r="I1202" s="101">
        <v>4.5</v>
      </c>
      <c r="J1202" s="101">
        <v>4</v>
      </c>
      <c r="K1202" s="101">
        <v>4.3</v>
      </c>
      <c r="L1202" s="278">
        <v>149293</v>
      </c>
      <c r="M1202" s="100" t="s">
        <v>66</v>
      </c>
      <c r="N1202" s="100" t="s">
        <v>247</v>
      </c>
      <c r="O1202" s="100" t="s">
        <v>7083</v>
      </c>
      <c r="P1202" s="116"/>
      <c r="Q1202" s="49"/>
      <c r="R1202" s="49"/>
    </row>
    <row r="1203" spans="1:18">
      <c r="A1203" s="100" t="s">
        <v>16575</v>
      </c>
      <c r="B1203" s="100" t="s">
        <v>16574</v>
      </c>
      <c r="C1203" s="100" t="s">
        <v>8668</v>
      </c>
      <c r="D1203" s="100" t="s">
        <v>8564</v>
      </c>
      <c r="E1203" s="100" t="s">
        <v>196</v>
      </c>
      <c r="F1203" s="277" t="s">
        <v>73</v>
      </c>
      <c r="G1203" s="101">
        <v>4.2</v>
      </c>
      <c r="H1203" s="101">
        <v>6.7</v>
      </c>
      <c r="I1203" s="101">
        <v>4.5</v>
      </c>
      <c r="J1203" s="101">
        <v>4</v>
      </c>
      <c r="K1203" s="101">
        <v>4.3</v>
      </c>
      <c r="L1203" s="278">
        <v>149293</v>
      </c>
      <c r="M1203" s="100" t="s">
        <v>66</v>
      </c>
      <c r="N1203" s="100" t="s">
        <v>247</v>
      </c>
      <c r="O1203" s="100" t="s">
        <v>7083</v>
      </c>
      <c r="P1203" s="116"/>
      <c r="Q1203" s="116"/>
    </row>
    <row r="1204" spans="1:18">
      <c r="A1204" s="100" t="s">
        <v>16576</v>
      </c>
      <c r="B1204" s="100" t="s">
        <v>16577</v>
      </c>
      <c r="C1204" s="100" t="s">
        <v>9976</v>
      </c>
      <c r="D1204" s="100" t="s">
        <v>8569</v>
      </c>
      <c r="E1204" s="100" t="s">
        <v>196</v>
      </c>
      <c r="F1204" s="277" t="s">
        <v>65</v>
      </c>
      <c r="G1204" s="101">
        <v>3.7</v>
      </c>
      <c r="H1204" s="101">
        <v>2</v>
      </c>
      <c r="I1204" s="101">
        <v>3.3</v>
      </c>
      <c r="J1204" s="101">
        <v>5.8</v>
      </c>
      <c r="K1204" s="101">
        <v>4.0999999999999996</v>
      </c>
      <c r="L1204" s="278">
        <v>44193</v>
      </c>
      <c r="M1204" s="100" t="s">
        <v>66</v>
      </c>
      <c r="N1204" s="100" t="s">
        <v>103</v>
      </c>
      <c r="O1204" s="100"/>
      <c r="P1204" s="116"/>
      <c r="Q1204" s="117"/>
    </row>
    <row r="1205" spans="1:18">
      <c r="A1205" s="100" t="s">
        <v>12577</v>
      </c>
      <c r="B1205" s="100" t="s">
        <v>12578</v>
      </c>
      <c r="C1205" s="100" t="s">
        <v>994</v>
      </c>
      <c r="D1205" s="100" t="s">
        <v>8546</v>
      </c>
      <c r="E1205" s="100" t="s">
        <v>94</v>
      </c>
      <c r="F1205" s="277" t="s">
        <v>65</v>
      </c>
      <c r="G1205" s="101">
        <v>8.1999999999999993</v>
      </c>
      <c r="H1205" s="101">
        <v>3.6</v>
      </c>
      <c r="I1205" s="101">
        <v>7.3</v>
      </c>
      <c r="J1205" s="101">
        <v>6.1</v>
      </c>
      <c r="K1205" s="101">
        <v>5.7</v>
      </c>
      <c r="L1205" s="278">
        <v>3586</v>
      </c>
      <c r="M1205" s="100" t="s">
        <v>66</v>
      </c>
      <c r="N1205" s="100" t="s">
        <v>103</v>
      </c>
      <c r="O1205" s="100" t="s">
        <v>987</v>
      </c>
      <c r="P1205" s="100"/>
      <c r="Q1205" s="116"/>
    </row>
    <row r="1206" spans="1:18">
      <c r="A1206" s="100" t="s">
        <v>16578</v>
      </c>
      <c r="B1206" s="100" t="s">
        <v>16579</v>
      </c>
      <c r="C1206" s="100" t="s">
        <v>9979</v>
      </c>
      <c r="D1206" s="100" t="s">
        <v>137</v>
      </c>
      <c r="E1206" s="100" t="s">
        <v>107</v>
      </c>
      <c r="F1206" s="277" t="s">
        <v>65</v>
      </c>
      <c r="G1206" s="101">
        <v>6.6</v>
      </c>
      <c r="H1206" s="101">
        <v>5.5</v>
      </c>
      <c r="I1206" s="101">
        <v>5.8</v>
      </c>
      <c r="J1206" s="101">
        <v>5.2</v>
      </c>
      <c r="K1206" s="101">
        <v>5.4</v>
      </c>
      <c r="L1206" s="278">
        <v>42651</v>
      </c>
      <c r="M1206" s="100" t="s">
        <v>66</v>
      </c>
      <c r="N1206" s="100" t="s">
        <v>103</v>
      </c>
      <c r="O1206" s="100"/>
      <c r="P1206" s="100"/>
      <c r="Q1206" s="117"/>
    </row>
    <row r="1207" spans="1:18">
      <c r="A1207" s="100" t="s">
        <v>16580</v>
      </c>
      <c r="B1207" s="100" t="s">
        <v>16581</v>
      </c>
      <c r="C1207" s="100" t="s">
        <v>7065</v>
      </c>
      <c r="D1207" s="100" t="s">
        <v>8550</v>
      </c>
      <c r="E1207" s="100" t="s">
        <v>72</v>
      </c>
      <c r="F1207" s="277" t="s">
        <v>95</v>
      </c>
      <c r="G1207" s="101">
        <v>5.3</v>
      </c>
      <c r="H1207" s="101">
        <v>8</v>
      </c>
      <c r="I1207" s="101">
        <v>4.5</v>
      </c>
      <c r="J1207" s="101">
        <v>4</v>
      </c>
      <c r="K1207" s="101">
        <v>4.5</v>
      </c>
      <c r="L1207" s="278">
        <v>38348</v>
      </c>
      <c r="M1207" s="100" t="s">
        <v>66</v>
      </c>
      <c r="N1207" s="100" t="s">
        <v>67</v>
      </c>
      <c r="O1207" s="100" t="s">
        <v>7087</v>
      </c>
      <c r="P1207" s="100"/>
      <c r="Q1207" s="117"/>
    </row>
    <row r="1208" spans="1:18">
      <c r="A1208" s="100" t="s">
        <v>16582</v>
      </c>
      <c r="B1208" s="100" t="s">
        <v>16583</v>
      </c>
      <c r="C1208" s="100" t="s">
        <v>9980</v>
      </c>
      <c r="D1208" s="100" t="s">
        <v>8548</v>
      </c>
      <c r="E1208" s="100" t="s">
        <v>72</v>
      </c>
      <c r="F1208" s="277" t="s">
        <v>65</v>
      </c>
      <c r="G1208" s="101">
        <v>4.5999999999999996</v>
      </c>
      <c r="H1208" s="101">
        <v>8.1</v>
      </c>
      <c r="I1208" s="101">
        <v>2.9</v>
      </c>
      <c r="J1208" s="101">
        <v>4.3</v>
      </c>
      <c r="K1208" s="101">
        <v>5.0999999999999996</v>
      </c>
      <c r="L1208" s="278">
        <v>120212</v>
      </c>
      <c r="M1208" s="100" t="s">
        <v>66</v>
      </c>
      <c r="N1208" s="100" t="s">
        <v>264</v>
      </c>
      <c r="O1208" s="100"/>
      <c r="P1208" s="100"/>
      <c r="Q1208" s="117"/>
    </row>
    <row r="1209" spans="1:18">
      <c r="A1209" s="100" t="s">
        <v>16584</v>
      </c>
      <c r="B1209" s="100" t="s">
        <v>16585</v>
      </c>
      <c r="C1209" s="100" t="s">
        <v>7069</v>
      </c>
      <c r="D1209" s="100" t="s">
        <v>8543</v>
      </c>
      <c r="E1209" s="100" t="s">
        <v>196</v>
      </c>
      <c r="F1209" s="277" t="s">
        <v>65</v>
      </c>
      <c r="G1209" s="101">
        <v>3.2</v>
      </c>
      <c r="H1209" s="101">
        <v>3.1</v>
      </c>
      <c r="I1209" s="101">
        <v>3.2</v>
      </c>
      <c r="J1209" s="101">
        <v>4.7</v>
      </c>
      <c r="K1209" s="101">
        <v>3.7</v>
      </c>
      <c r="L1209" s="278">
        <v>8012451</v>
      </c>
      <c r="M1209" s="100" t="s">
        <v>66</v>
      </c>
      <c r="N1209" s="100" t="s">
        <v>67</v>
      </c>
      <c r="O1209" s="100" t="s">
        <v>7091</v>
      </c>
      <c r="P1209" s="100"/>
      <c r="Q1209" s="117"/>
    </row>
    <row r="1210" spans="1:18">
      <c r="A1210" s="100" t="s">
        <v>16587</v>
      </c>
      <c r="B1210" s="100" t="s">
        <v>9985</v>
      </c>
      <c r="C1210" s="100" t="s">
        <v>9986</v>
      </c>
      <c r="D1210" s="100" t="s">
        <v>8545</v>
      </c>
      <c r="E1210" s="100" t="s">
        <v>196</v>
      </c>
      <c r="F1210" s="277"/>
      <c r="G1210" s="101">
        <v>3.4</v>
      </c>
      <c r="H1210" s="101">
        <v>2.7</v>
      </c>
      <c r="I1210" s="101">
        <v>4</v>
      </c>
      <c r="J1210" s="101">
        <v>5.4</v>
      </c>
      <c r="K1210" s="101">
        <v>4.4000000000000004</v>
      </c>
      <c r="L1210" s="278">
        <v>1156</v>
      </c>
      <c r="M1210" s="100" t="s">
        <v>66</v>
      </c>
      <c r="N1210" s="100" t="s">
        <v>190</v>
      </c>
      <c r="O1210" s="100"/>
      <c r="P1210" s="116"/>
      <c r="Q1210" s="116"/>
    </row>
    <row r="1211" spans="1:18">
      <c r="A1211" s="100" t="s">
        <v>13008</v>
      </c>
      <c r="B1211" s="100" t="s">
        <v>13009</v>
      </c>
      <c r="C1211" s="100" t="s">
        <v>1813</v>
      </c>
      <c r="D1211" s="100" t="s">
        <v>8555</v>
      </c>
      <c r="E1211" s="100" t="s">
        <v>72</v>
      </c>
      <c r="F1211" s="277" t="s">
        <v>65</v>
      </c>
      <c r="G1211" s="101">
        <v>4.8</v>
      </c>
      <c r="H1211" s="101">
        <v>10</v>
      </c>
      <c r="I1211" s="101">
        <v>5.0999999999999996</v>
      </c>
      <c r="J1211" s="101">
        <v>3.6</v>
      </c>
      <c r="K1211" s="101">
        <v>4.8</v>
      </c>
      <c r="L1211" s="278">
        <v>774500</v>
      </c>
      <c r="M1211" s="100" t="s">
        <v>66</v>
      </c>
      <c r="N1211" s="100" t="s">
        <v>67</v>
      </c>
      <c r="O1211" s="100" t="s">
        <v>1905</v>
      </c>
      <c r="P1211" s="116"/>
      <c r="Q1211" s="116"/>
    </row>
    <row r="1212" spans="1:18">
      <c r="A1212" s="100" t="s">
        <v>13006</v>
      </c>
      <c r="B1212" s="100" t="s">
        <v>13007</v>
      </c>
      <c r="C1212" s="100" t="s">
        <v>1809</v>
      </c>
      <c r="D1212" s="100" t="s">
        <v>8555</v>
      </c>
      <c r="E1212" s="100" t="s">
        <v>72</v>
      </c>
      <c r="F1212" s="277" t="s">
        <v>73</v>
      </c>
      <c r="G1212" s="101">
        <v>5.5</v>
      </c>
      <c r="H1212" s="101">
        <v>10</v>
      </c>
      <c r="I1212" s="101">
        <v>4.3</v>
      </c>
      <c r="J1212" s="101">
        <v>5.4</v>
      </c>
      <c r="K1212" s="101">
        <v>5</v>
      </c>
      <c r="L1212" s="278">
        <v>1509000</v>
      </c>
      <c r="M1212" s="100" t="s">
        <v>66</v>
      </c>
      <c r="N1212" s="100" t="s">
        <v>67</v>
      </c>
      <c r="O1212" s="100" t="s">
        <v>1794</v>
      </c>
      <c r="P1212" s="116"/>
      <c r="Q1212" s="116"/>
    </row>
    <row r="1213" spans="1:18">
      <c r="A1213" s="100" t="s">
        <v>14640</v>
      </c>
      <c r="B1213" s="100" t="s">
        <v>14641</v>
      </c>
      <c r="C1213" s="100" t="s">
        <v>8931</v>
      </c>
      <c r="D1213" s="100" t="s">
        <v>179</v>
      </c>
      <c r="E1213" s="100" t="s">
        <v>72</v>
      </c>
      <c r="F1213" s="277" t="s">
        <v>65</v>
      </c>
      <c r="G1213" s="101">
        <v>4.5999999999999996</v>
      </c>
      <c r="H1213" s="101">
        <v>3.8</v>
      </c>
      <c r="I1213" s="101">
        <v>4.0999999999999996</v>
      </c>
      <c r="J1213" s="101">
        <v>5.2</v>
      </c>
      <c r="K1213" s="101">
        <v>4.4000000000000004</v>
      </c>
      <c r="L1213" s="278">
        <v>921392</v>
      </c>
      <c r="M1213" s="100" t="s">
        <v>66</v>
      </c>
      <c r="N1213" s="100" t="s">
        <v>264</v>
      </c>
      <c r="O1213" s="100"/>
      <c r="P1213" s="100"/>
      <c r="Q1213" s="117"/>
    </row>
    <row r="1214" spans="1:18">
      <c r="A1214" s="100" t="s">
        <v>16586</v>
      </c>
      <c r="B1214" s="100" t="s">
        <v>9982</v>
      </c>
      <c r="C1214" s="100" t="s">
        <v>9983</v>
      </c>
      <c r="D1214" s="100" t="s">
        <v>179</v>
      </c>
      <c r="E1214" s="100" t="s">
        <v>107</v>
      </c>
      <c r="F1214" s="277" t="s">
        <v>65</v>
      </c>
      <c r="G1214" s="101">
        <v>7.1</v>
      </c>
      <c r="H1214" s="101">
        <v>2.8</v>
      </c>
      <c r="I1214" s="101">
        <v>7.1</v>
      </c>
      <c r="J1214" s="101">
        <v>6.9</v>
      </c>
      <c r="K1214" s="101">
        <v>5.3</v>
      </c>
      <c r="L1214" s="278">
        <v>20780</v>
      </c>
      <c r="M1214" s="100" t="s">
        <v>66</v>
      </c>
      <c r="N1214" s="100" t="s">
        <v>103</v>
      </c>
      <c r="O1214" s="100"/>
      <c r="P1214" s="100"/>
      <c r="Q1214" s="117"/>
    </row>
    <row r="1215" spans="1:18">
      <c r="A1215" s="100" t="s">
        <v>13427</v>
      </c>
      <c r="B1215" s="100" t="s">
        <v>13428</v>
      </c>
      <c r="C1215" s="100" t="s">
        <v>2591</v>
      </c>
      <c r="D1215" s="100" t="s">
        <v>8546</v>
      </c>
      <c r="E1215" s="100" t="s">
        <v>196</v>
      </c>
      <c r="F1215" s="277" t="s">
        <v>65</v>
      </c>
      <c r="G1215" s="101">
        <v>4.0999999999999996</v>
      </c>
      <c r="H1215" s="101">
        <v>2.4</v>
      </c>
      <c r="I1215" s="101">
        <v>4.7</v>
      </c>
      <c r="J1215" s="101">
        <v>4</v>
      </c>
      <c r="K1215" s="101">
        <v>3.7</v>
      </c>
      <c r="L1215" s="278">
        <v>848484</v>
      </c>
      <c r="M1215" s="100" t="s">
        <v>66</v>
      </c>
      <c r="N1215" s="100" t="s">
        <v>67</v>
      </c>
      <c r="O1215" s="100" t="s">
        <v>2578</v>
      </c>
      <c r="P1215" s="100"/>
      <c r="Q1215" s="117"/>
      <c r="R1215" s="117"/>
    </row>
    <row r="1216" spans="1:18">
      <c r="A1216" s="100" t="s">
        <v>16588</v>
      </c>
      <c r="B1216" s="100" t="s">
        <v>16589</v>
      </c>
      <c r="C1216" s="100" t="s">
        <v>9989</v>
      </c>
      <c r="D1216" s="100" t="s">
        <v>8634</v>
      </c>
      <c r="E1216" s="100" t="s">
        <v>72</v>
      </c>
      <c r="F1216" s="277" t="s">
        <v>65</v>
      </c>
      <c r="G1216" s="101">
        <v>4.5999999999999996</v>
      </c>
      <c r="H1216" s="101">
        <v>6.5</v>
      </c>
      <c r="I1216" s="101">
        <v>3.9</v>
      </c>
      <c r="J1216" s="101">
        <v>6.3</v>
      </c>
      <c r="K1216" s="101">
        <v>5.0999999999999996</v>
      </c>
      <c r="L1216" s="278">
        <v>45178</v>
      </c>
      <c r="M1216" s="100" t="s">
        <v>66</v>
      </c>
      <c r="N1216" s="100" t="s">
        <v>190</v>
      </c>
      <c r="O1216" s="100"/>
      <c r="P1216" s="100"/>
      <c r="Q1216" s="117"/>
    </row>
    <row r="1217" spans="1:18">
      <c r="A1217" s="100" t="s">
        <v>16482</v>
      </c>
      <c r="B1217" s="100" t="s">
        <v>16483</v>
      </c>
      <c r="C1217" s="100" t="s">
        <v>9890</v>
      </c>
      <c r="D1217" s="100" t="s">
        <v>78</v>
      </c>
      <c r="E1217" s="100" t="s">
        <v>107</v>
      </c>
      <c r="F1217" s="277" t="s">
        <v>65</v>
      </c>
      <c r="G1217" s="101">
        <v>6.4</v>
      </c>
      <c r="H1217" s="101">
        <v>8</v>
      </c>
      <c r="I1217" s="101">
        <v>5.3</v>
      </c>
      <c r="J1217" s="101">
        <v>5.8</v>
      </c>
      <c r="K1217" s="101">
        <v>5.7</v>
      </c>
      <c r="L1217" s="278">
        <v>74463</v>
      </c>
      <c r="M1217" s="100" t="s">
        <v>66</v>
      </c>
      <c r="N1217" s="100" t="s">
        <v>543</v>
      </c>
      <c r="O1217" s="100"/>
      <c r="P1217" s="100"/>
      <c r="Q1217" s="117"/>
    </row>
    <row r="1218" spans="1:18">
      <c r="A1218" s="100" t="s">
        <v>15383</v>
      </c>
      <c r="B1218" s="100" t="s">
        <v>15384</v>
      </c>
      <c r="C1218" s="100" t="s">
        <v>6099</v>
      </c>
      <c r="D1218" s="100" t="s">
        <v>8551</v>
      </c>
      <c r="E1218" s="100" t="s">
        <v>94</v>
      </c>
      <c r="F1218" s="277" t="s">
        <v>73</v>
      </c>
      <c r="G1218" s="101">
        <v>7.6</v>
      </c>
      <c r="H1218" s="101">
        <v>9.9</v>
      </c>
      <c r="I1218" s="101">
        <v>5.5</v>
      </c>
      <c r="J1218" s="101">
        <v>4.5</v>
      </c>
      <c r="K1218" s="101">
        <v>5.4</v>
      </c>
      <c r="L1218" s="278">
        <v>48936</v>
      </c>
      <c r="M1218" s="100" t="s">
        <v>66</v>
      </c>
      <c r="N1218" s="100" t="s">
        <v>67</v>
      </c>
      <c r="O1218" s="100" t="s">
        <v>6144</v>
      </c>
      <c r="P1218" s="100"/>
      <c r="Q1218" s="117"/>
    </row>
    <row r="1219" spans="1:18">
      <c r="A1219" s="100" t="s">
        <v>13010</v>
      </c>
      <c r="B1219" s="100" t="s">
        <v>1814</v>
      </c>
      <c r="C1219" s="100" t="s">
        <v>1815</v>
      </c>
      <c r="D1219" s="100" t="s">
        <v>8553</v>
      </c>
      <c r="E1219" s="100" t="s">
        <v>196</v>
      </c>
      <c r="F1219" s="277" t="s">
        <v>65</v>
      </c>
      <c r="G1219" s="101">
        <v>4.0999999999999996</v>
      </c>
      <c r="H1219" s="101">
        <v>4</v>
      </c>
      <c r="I1219" s="101">
        <v>0.7</v>
      </c>
      <c r="J1219" s="101">
        <v>5.6</v>
      </c>
      <c r="K1219" s="101">
        <v>4.2</v>
      </c>
      <c r="L1219" s="278">
        <v>628454</v>
      </c>
      <c r="M1219" s="100" t="s">
        <v>66</v>
      </c>
      <c r="N1219" s="100" t="s">
        <v>103</v>
      </c>
      <c r="O1219" s="100" t="s">
        <v>1798</v>
      </c>
      <c r="P1219" s="117"/>
      <c r="Q1219" s="117"/>
      <c r="R1219" s="116"/>
    </row>
    <row r="1220" spans="1:18">
      <c r="A1220" s="100" t="s">
        <v>16590</v>
      </c>
      <c r="B1220" s="100" t="s">
        <v>16591</v>
      </c>
      <c r="C1220" s="100" t="s">
        <v>9992</v>
      </c>
      <c r="D1220" s="100" t="s">
        <v>116</v>
      </c>
      <c r="E1220" s="100" t="s">
        <v>72</v>
      </c>
      <c r="F1220" s="277"/>
      <c r="G1220" s="101">
        <v>5.6</v>
      </c>
      <c r="H1220" s="101">
        <v>5.6</v>
      </c>
      <c r="I1220" s="101">
        <v>3.6</v>
      </c>
      <c r="J1220" s="101">
        <v>5.7</v>
      </c>
      <c r="K1220" s="101">
        <v>5.2</v>
      </c>
      <c r="L1220" s="278">
        <v>11972</v>
      </c>
      <c r="M1220" s="100" t="s">
        <v>66</v>
      </c>
      <c r="N1220" s="100" t="s">
        <v>543</v>
      </c>
      <c r="O1220" s="100"/>
      <c r="P1220" s="100"/>
      <c r="Q1220" s="117"/>
    </row>
    <row r="1221" spans="1:18">
      <c r="A1221" s="100" t="s">
        <v>14292</v>
      </c>
      <c r="B1221" s="100" t="s">
        <v>14293</v>
      </c>
      <c r="C1221" s="100" t="s">
        <v>4120</v>
      </c>
      <c r="D1221" s="100" t="s">
        <v>116</v>
      </c>
      <c r="E1221" s="100" t="s">
        <v>72</v>
      </c>
      <c r="F1221" s="277" t="s">
        <v>95</v>
      </c>
      <c r="G1221" s="101">
        <v>5.3</v>
      </c>
      <c r="H1221" s="101">
        <v>6.8</v>
      </c>
      <c r="I1221" s="101">
        <v>4.9000000000000004</v>
      </c>
      <c r="J1221" s="101">
        <v>3.5</v>
      </c>
      <c r="K1221" s="101">
        <v>4.9000000000000004</v>
      </c>
      <c r="L1221" s="278">
        <v>456400</v>
      </c>
      <c r="M1221" s="100" t="s">
        <v>66</v>
      </c>
      <c r="N1221" s="100" t="s">
        <v>67</v>
      </c>
      <c r="O1221" s="100" t="s">
        <v>1539</v>
      </c>
      <c r="P1221" s="117"/>
      <c r="Q1221" s="117"/>
    </row>
    <row r="1222" spans="1:18">
      <c r="A1222" s="100" t="s">
        <v>14287</v>
      </c>
      <c r="B1222" s="100" t="s">
        <v>14288</v>
      </c>
      <c r="C1222" s="100" t="s">
        <v>4108</v>
      </c>
      <c r="D1222" s="100" t="s">
        <v>8578</v>
      </c>
      <c r="E1222" s="100" t="s">
        <v>94</v>
      </c>
      <c r="F1222" s="277" t="s">
        <v>73</v>
      </c>
      <c r="G1222" s="101">
        <v>7.3</v>
      </c>
      <c r="H1222" s="101">
        <v>6</v>
      </c>
      <c r="I1222" s="101">
        <v>5.3</v>
      </c>
      <c r="J1222" s="101">
        <v>4.2</v>
      </c>
      <c r="K1222" s="101">
        <v>5.0999999999999996</v>
      </c>
      <c r="L1222" s="278">
        <v>1066533</v>
      </c>
      <c r="M1222" s="100" t="s">
        <v>66</v>
      </c>
      <c r="N1222" s="100" t="s">
        <v>67</v>
      </c>
      <c r="O1222" s="100" t="s">
        <v>4086</v>
      </c>
      <c r="P1222" s="116"/>
      <c r="Q1222" s="116"/>
    </row>
    <row r="1223" spans="1:18">
      <c r="A1223" s="100" t="s">
        <v>14290</v>
      </c>
      <c r="B1223" s="100" t="s">
        <v>14291</v>
      </c>
      <c r="C1223" s="100" t="s">
        <v>4116</v>
      </c>
      <c r="D1223" s="100" t="s">
        <v>8541</v>
      </c>
      <c r="E1223" s="100" t="s">
        <v>94</v>
      </c>
      <c r="F1223" s="277" t="s">
        <v>65</v>
      </c>
      <c r="G1223" s="101">
        <v>8.5</v>
      </c>
      <c r="H1223" s="101">
        <v>7.5</v>
      </c>
      <c r="I1223" s="101">
        <v>4.9000000000000004</v>
      </c>
      <c r="J1223" s="101">
        <v>6.5</v>
      </c>
      <c r="K1223" s="101">
        <v>5.8</v>
      </c>
      <c r="L1223" s="278">
        <v>770200</v>
      </c>
      <c r="M1223" s="100" t="s">
        <v>66</v>
      </c>
      <c r="N1223" s="100" t="s">
        <v>67</v>
      </c>
      <c r="O1223" s="100" t="s">
        <v>4094</v>
      </c>
      <c r="P1223" s="116"/>
      <c r="Q1223" s="117"/>
    </row>
    <row r="1224" spans="1:18">
      <c r="A1224" s="100" t="s">
        <v>14285</v>
      </c>
      <c r="B1224" s="100" t="s">
        <v>14286</v>
      </c>
      <c r="C1224" s="100" t="s">
        <v>4104</v>
      </c>
      <c r="D1224" s="100" t="s">
        <v>8536</v>
      </c>
      <c r="E1224" s="100" t="s">
        <v>196</v>
      </c>
      <c r="F1224" s="277" t="s">
        <v>73</v>
      </c>
      <c r="G1224" s="101">
        <v>3.7</v>
      </c>
      <c r="H1224" s="101">
        <v>2.7</v>
      </c>
      <c r="I1224" s="101">
        <v>3.8</v>
      </c>
      <c r="J1224" s="101">
        <v>4.4000000000000004</v>
      </c>
      <c r="K1224" s="101">
        <v>3.8</v>
      </c>
      <c r="L1224" s="278">
        <v>15658</v>
      </c>
      <c r="M1224" s="100" t="s">
        <v>66</v>
      </c>
      <c r="N1224" s="100" t="s">
        <v>190</v>
      </c>
      <c r="O1224" s="100" t="s">
        <v>4082</v>
      </c>
      <c r="P1224" s="116"/>
      <c r="Q1224" s="116"/>
      <c r="R1224" s="116"/>
    </row>
    <row r="1225" spans="1:18">
      <c r="A1225" s="100" t="s">
        <v>16592</v>
      </c>
      <c r="B1225" s="100" t="s">
        <v>9994</v>
      </c>
      <c r="C1225" s="100" t="s">
        <v>9995</v>
      </c>
      <c r="D1225" s="100" t="s">
        <v>8555</v>
      </c>
      <c r="E1225" s="100" t="s">
        <v>94</v>
      </c>
      <c r="F1225" s="277"/>
      <c r="G1225" s="101">
        <v>8.4</v>
      </c>
      <c r="H1225" s="101">
        <v>5.9</v>
      </c>
      <c r="I1225" s="101">
        <v>7.2</v>
      </c>
      <c r="J1225" s="101">
        <v>4.7</v>
      </c>
      <c r="K1225" s="101">
        <v>6.3</v>
      </c>
      <c r="L1225" s="278">
        <v>630</v>
      </c>
      <c r="M1225" s="100" t="s">
        <v>66</v>
      </c>
      <c r="N1225" s="100" t="s">
        <v>103</v>
      </c>
      <c r="O1225" s="100"/>
      <c r="P1225" s="116"/>
      <c r="Q1225" s="117"/>
    </row>
    <row r="1226" spans="1:18">
      <c r="A1226" s="100" t="s">
        <v>16595</v>
      </c>
      <c r="B1226" s="100" t="s">
        <v>16596</v>
      </c>
      <c r="C1226" s="100" t="s">
        <v>10002</v>
      </c>
      <c r="D1226" s="100" t="s">
        <v>8536</v>
      </c>
      <c r="E1226" s="100" t="s">
        <v>107</v>
      </c>
      <c r="F1226" s="277" t="s">
        <v>65</v>
      </c>
      <c r="G1226" s="101">
        <v>7.1</v>
      </c>
      <c r="H1226" s="101">
        <v>1.1000000000000001</v>
      </c>
      <c r="I1226" s="101">
        <v>4</v>
      </c>
      <c r="J1226" s="101">
        <v>4.8</v>
      </c>
      <c r="K1226" s="101">
        <v>3.9</v>
      </c>
      <c r="L1226" s="278">
        <v>6216</v>
      </c>
      <c r="M1226" s="100" t="s">
        <v>66</v>
      </c>
      <c r="N1226" s="100" t="s">
        <v>190</v>
      </c>
      <c r="O1226" s="100" t="s">
        <v>10003</v>
      </c>
      <c r="P1226" s="116"/>
      <c r="Q1226" s="116"/>
    </row>
    <row r="1227" spans="1:18">
      <c r="A1227" s="100" t="s">
        <v>13698</v>
      </c>
      <c r="B1227" s="100" t="s">
        <v>13699</v>
      </c>
      <c r="C1227" s="100" t="s">
        <v>13700</v>
      </c>
      <c r="D1227" s="100"/>
      <c r="E1227" s="100"/>
      <c r="F1227" s="277"/>
      <c r="G1227" s="101"/>
      <c r="H1227" s="101"/>
      <c r="I1227" s="101"/>
      <c r="J1227" s="101"/>
      <c r="K1227" s="101"/>
      <c r="L1227" s="278"/>
      <c r="M1227" s="100"/>
      <c r="N1227" s="100"/>
      <c r="O1227" s="100"/>
      <c r="P1227" s="100"/>
      <c r="Q1227" s="116"/>
      <c r="R1227" s="116"/>
    </row>
    <row r="1228" spans="1:18">
      <c r="A1228" s="100" t="s">
        <v>12942</v>
      </c>
      <c r="B1228" s="100" t="s">
        <v>12943</v>
      </c>
      <c r="C1228" s="100" t="s">
        <v>1676</v>
      </c>
      <c r="D1228" s="100" t="s">
        <v>8569</v>
      </c>
      <c r="E1228" s="100" t="s">
        <v>196</v>
      </c>
      <c r="F1228" s="277" t="s">
        <v>65</v>
      </c>
      <c r="G1228" s="101">
        <v>4</v>
      </c>
      <c r="H1228" s="101">
        <v>3.8</v>
      </c>
      <c r="I1228" s="101">
        <v>3.6</v>
      </c>
      <c r="J1228" s="101">
        <v>4.5999999999999996</v>
      </c>
      <c r="K1228" s="101">
        <v>4</v>
      </c>
      <c r="L1228" s="278">
        <v>343262</v>
      </c>
      <c r="M1228" s="100" t="s">
        <v>66</v>
      </c>
      <c r="N1228" s="100" t="s">
        <v>543</v>
      </c>
      <c r="O1228" s="100" t="s">
        <v>1360</v>
      </c>
      <c r="P1228" s="117"/>
      <c r="Q1228" s="117"/>
    </row>
    <row r="1229" spans="1:18">
      <c r="A1229" s="100" t="s">
        <v>12320</v>
      </c>
      <c r="B1229" s="100" t="s">
        <v>12321</v>
      </c>
      <c r="C1229" s="100" t="s">
        <v>563</v>
      </c>
      <c r="D1229" s="100" t="s">
        <v>8545</v>
      </c>
      <c r="E1229" s="100" t="s">
        <v>196</v>
      </c>
      <c r="F1229" s="277" t="s">
        <v>73</v>
      </c>
      <c r="G1229" s="101">
        <v>4</v>
      </c>
      <c r="H1229" s="101">
        <v>8.4</v>
      </c>
      <c r="I1229" s="101">
        <v>4.2</v>
      </c>
      <c r="J1229" s="101">
        <v>6.2</v>
      </c>
      <c r="K1229" s="101">
        <v>5.3</v>
      </c>
      <c r="L1229" s="278">
        <v>22076</v>
      </c>
      <c r="M1229" s="100" t="s">
        <v>66</v>
      </c>
      <c r="N1229" s="100" t="s">
        <v>103</v>
      </c>
      <c r="O1229" s="100" t="s">
        <v>552</v>
      </c>
      <c r="P1229" s="100"/>
      <c r="Q1229" s="117"/>
    </row>
    <row r="1230" spans="1:18">
      <c r="A1230" s="100" t="s">
        <v>13562</v>
      </c>
      <c r="B1230" s="100" t="s">
        <v>13563</v>
      </c>
      <c r="C1230" s="100" t="s">
        <v>2786</v>
      </c>
      <c r="D1230" s="100" t="s">
        <v>8539</v>
      </c>
      <c r="E1230" s="100" t="s">
        <v>72</v>
      </c>
      <c r="F1230" s="277" t="s">
        <v>73</v>
      </c>
      <c r="G1230" s="101">
        <v>4.9000000000000004</v>
      </c>
      <c r="H1230" s="101">
        <v>5</v>
      </c>
      <c r="I1230" s="101">
        <v>5.3</v>
      </c>
      <c r="J1230" s="101">
        <v>4</v>
      </c>
      <c r="K1230" s="101">
        <v>4.8</v>
      </c>
      <c r="L1230" s="278">
        <v>344386</v>
      </c>
      <c r="M1230" s="100" t="s">
        <v>66</v>
      </c>
      <c r="N1230" s="100" t="s">
        <v>67</v>
      </c>
      <c r="O1230" s="100" t="s">
        <v>2759</v>
      </c>
      <c r="P1230" s="100"/>
      <c r="Q1230" s="116"/>
    </row>
    <row r="1231" spans="1:18">
      <c r="A1231" s="100" t="s">
        <v>15045</v>
      </c>
      <c r="B1231" s="100" t="s">
        <v>15046</v>
      </c>
      <c r="C1231" s="100" t="s">
        <v>5516</v>
      </c>
      <c r="D1231" s="100" t="s">
        <v>8538</v>
      </c>
      <c r="E1231" s="100" t="s">
        <v>64</v>
      </c>
      <c r="F1231" s="277" t="s">
        <v>65</v>
      </c>
      <c r="G1231" s="101">
        <v>10</v>
      </c>
      <c r="H1231" s="101">
        <v>8</v>
      </c>
      <c r="I1231" s="101">
        <v>8.6</v>
      </c>
      <c r="J1231" s="101">
        <v>6.2</v>
      </c>
      <c r="K1231" s="101">
        <v>7.5</v>
      </c>
      <c r="L1231" s="278">
        <v>3410611</v>
      </c>
      <c r="M1231" s="100" t="s">
        <v>66</v>
      </c>
      <c r="N1231" s="100" t="s">
        <v>67</v>
      </c>
      <c r="O1231" s="100" t="s">
        <v>5539</v>
      </c>
      <c r="P1231" s="100"/>
      <c r="Q1231" s="117"/>
    </row>
    <row r="1232" spans="1:18">
      <c r="A1232" s="100" t="s">
        <v>16608</v>
      </c>
      <c r="B1232" s="100" t="s">
        <v>16609</v>
      </c>
      <c r="C1232" s="100" t="s">
        <v>10013</v>
      </c>
      <c r="D1232" s="100" t="s">
        <v>8559</v>
      </c>
      <c r="E1232" s="100" t="s">
        <v>72</v>
      </c>
      <c r="F1232" s="277" t="s">
        <v>65</v>
      </c>
      <c r="G1232" s="101">
        <v>5.3</v>
      </c>
      <c r="H1232" s="101">
        <v>4.4000000000000004</v>
      </c>
      <c r="I1232" s="101">
        <v>3.6</v>
      </c>
      <c r="J1232" s="101">
        <v>6.3</v>
      </c>
      <c r="K1232" s="101">
        <v>4.8</v>
      </c>
      <c r="L1232" s="278">
        <v>71068</v>
      </c>
      <c r="M1232" s="100" t="s">
        <v>66</v>
      </c>
      <c r="N1232" s="100" t="s">
        <v>264</v>
      </c>
      <c r="O1232" s="100"/>
      <c r="P1232" s="100"/>
      <c r="Q1232" s="117"/>
    </row>
    <row r="1233" spans="1:18">
      <c r="A1233" s="100" t="s">
        <v>16606</v>
      </c>
      <c r="B1233" s="100" t="s">
        <v>16607</v>
      </c>
      <c r="C1233" s="100" t="s">
        <v>10010</v>
      </c>
      <c r="D1233" s="100" t="s">
        <v>8548</v>
      </c>
      <c r="E1233" s="100" t="s">
        <v>201</v>
      </c>
      <c r="F1233" s="277" t="s">
        <v>65</v>
      </c>
      <c r="G1233" s="101">
        <v>2.2000000000000002</v>
      </c>
      <c r="H1233" s="101">
        <v>4.5999999999999996</v>
      </c>
      <c r="I1233" s="101">
        <v>3.1</v>
      </c>
      <c r="J1233" s="101">
        <v>4.9000000000000004</v>
      </c>
      <c r="K1233" s="101">
        <v>4.4000000000000004</v>
      </c>
      <c r="L1233" s="278">
        <v>85888</v>
      </c>
      <c r="M1233" s="100" t="s">
        <v>66</v>
      </c>
      <c r="N1233" s="100" t="s">
        <v>103</v>
      </c>
      <c r="O1233" s="100"/>
      <c r="P1233" s="100"/>
      <c r="Q1233" s="116"/>
    </row>
    <row r="1234" spans="1:18">
      <c r="A1234" s="100" t="s">
        <v>14836</v>
      </c>
      <c r="B1234" s="100" t="s">
        <v>14837</v>
      </c>
      <c r="C1234" s="100" t="s">
        <v>5176</v>
      </c>
      <c r="D1234" s="100" t="s">
        <v>195</v>
      </c>
      <c r="E1234" s="100" t="s">
        <v>201</v>
      </c>
      <c r="F1234" s="277" t="s">
        <v>73</v>
      </c>
      <c r="G1234" s="101">
        <v>2.6</v>
      </c>
      <c r="H1234" s="101">
        <v>4.8</v>
      </c>
      <c r="I1234" s="101">
        <v>1.3</v>
      </c>
      <c r="J1234" s="101">
        <v>4.0999999999999996</v>
      </c>
      <c r="K1234" s="101">
        <v>3.5</v>
      </c>
      <c r="L1234" s="278">
        <v>6010</v>
      </c>
      <c r="M1234" s="100" t="s">
        <v>125</v>
      </c>
      <c r="N1234" s="100" t="s">
        <v>67</v>
      </c>
      <c r="O1234" s="100" t="s">
        <v>5197</v>
      </c>
      <c r="P1234" s="117"/>
      <c r="Q1234" s="116"/>
    </row>
    <row r="1235" spans="1:18">
      <c r="A1235" s="100" t="s">
        <v>12729</v>
      </c>
      <c r="B1235" s="100" t="s">
        <v>12730</v>
      </c>
      <c r="C1235" s="100" t="s">
        <v>1289</v>
      </c>
      <c r="D1235" s="100" t="s">
        <v>8581</v>
      </c>
      <c r="E1235" s="100" t="s">
        <v>72</v>
      </c>
      <c r="F1235" s="277" t="s">
        <v>95</v>
      </c>
      <c r="G1235" s="101">
        <v>4.4000000000000004</v>
      </c>
      <c r="H1235" s="101">
        <v>0.4</v>
      </c>
      <c r="I1235" s="101">
        <v>4.8</v>
      </c>
      <c r="J1235" s="101">
        <v>5.2</v>
      </c>
      <c r="K1235" s="101">
        <v>4.4000000000000004</v>
      </c>
      <c r="L1235" s="278">
        <v>104364</v>
      </c>
      <c r="M1235" s="100" t="s">
        <v>66</v>
      </c>
      <c r="N1235" s="100" t="s">
        <v>1281</v>
      </c>
      <c r="O1235" s="100" t="s">
        <v>1282</v>
      </c>
      <c r="P1235" s="116"/>
      <c r="Q1235" s="116"/>
    </row>
    <row r="1236" spans="1:18">
      <c r="A1236" s="100" t="s">
        <v>16613</v>
      </c>
      <c r="B1236" s="100" t="s">
        <v>16614</v>
      </c>
      <c r="C1236" s="100" t="s">
        <v>7082</v>
      </c>
      <c r="D1236" s="100" t="s">
        <v>8541</v>
      </c>
      <c r="E1236" s="100" t="s">
        <v>72</v>
      </c>
      <c r="F1236" s="277" t="s">
        <v>73</v>
      </c>
      <c r="G1236" s="101">
        <v>5</v>
      </c>
      <c r="H1236" s="101">
        <v>3.9</v>
      </c>
      <c r="I1236" s="101">
        <v>4.4000000000000004</v>
      </c>
      <c r="J1236" s="101">
        <v>4.7</v>
      </c>
      <c r="K1236" s="101">
        <v>4.4000000000000004</v>
      </c>
      <c r="L1236" s="278">
        <v>48349</v>
      </c>
      <c r="M1236" s="100" t="s">
        <v>66</v>
      </c>
      <c r="N1236" s="100" t="s">
        <v>103</v>
      </c>
      <c r="O1236" s="100" t="s">
        <v>7103</v>
      </c>
      <c r="P1236" s="100"/>
      <c r="Q1236" s="116"/>
      <c r="R1236" s="116"/>
    </row>
    <row r="1237" spans="1:18">
      <c r="A1237" s="100" t="s">
        <v>16597</v>
      </c>
      <c r="B1237" s="100" t="s">
        <v>16598</v>
      </c>
      <c r="C1237" s="100" t="s">
        <v>10006</v>
      </c>
      <c r="D1237" s="100" t="s">
        <v>174</v>
      </c>
      <c r="E1237" s="100" t="s">
        <v>107</v>
      </c>
      <c r="F1237" s="277" t="s">
        <v>73</v>
      </c>
      <c r="G1237" s="101">
        <v>6.7</v>
      </c>
      <c r="H1237" s="101">
        <v>3.1</v>
      </c>
      <c r="I1237" s="101">
        <v>5.9</v>
      </c>
      <c r="J1237" s="101">
        <v>5</v>
      </c>
      <c r="K1237" s="101">
        <v>4.9000000000000004</v>
      </c>
      <c r="L1237" s="278">
        <v>240353</v>
      </c>
      <c r="M1237" s="100" t="s">
        <v>66</v>
      </c>
      <c r="N1237" s="100" t="s">
        <v>247</v>
      </c>
      <c r="O1237" s="100"/>
      <c r="P1237" s="100"/>
      <c r="Q1237" s="117"/>
    </row>
    <row r="1238" spans="1:18">
      <c r="A1238" s="100" t="s">
        <v>15067</v>
      </c>
      <c r="B1238" s="100" t="s">
        <v>15068</v>
      </c>
      <c r="C1238" s="100" t="s">
        <v>5554</v>
      </c>
      <c r="D1238" s="100" t="s">
        <v>8538</v>
      </c>
      <c r="E1238" s="100" t="s">
        <v>196</v>
      </c>
      <c r="F1238" s="277" t="s">
        <v>95</v>
      </c>
      <c r="G1238" s="101">
        <v>3.7</v>
      </c>
      <c r="H1238" s="101">
        <v>6.5</v>
      </c>
      <c r="I1238" s="101">
        <v>6.3</v>
      </c>
      <c r="J1238" s="101">
        <v>0</v>
      </c>
      <c r="K1238" s="101">
        <v>4.3</v>
      </c>
      <c r="L1238" s="278">
        <v>239078275</v>
      </c>
      <c r="M1238" s="100" t="s">
        <v>66</v>
      </c>
      <c r="N1238" s="100" t="s">
        <v>103</v>
      </c>
      <c r="O1238" s="100" t="s">
        <v>5577</v>
      </c>
      <c r="P1238" s="117"/>
      <c r="Q1238" s="117"/>
    </row>
    <row r="1239" spans="1:18">
      <c r="A1239" s="100" t="s">
        <v>16615</v>
      </c>
      <c r="B1239" s="100" t="s">
        <v>15068</v>
      </c>
      <c r="C1239" s="100" t="s">
        <v>8669</v>
      </c>
      <c r="D1239" s="100" t="s">
        <v>8538</v>
      </c>
      <c r="E1239" s="100" t="s">
        <v>196</v>
      </c>
      <c r="F1239" s="277" t="s">
        <v>95</v>
      </c>
      <c r="G1239" s="101">
        <v>3.7</v>
      </c>
      <c r="H1239" s="101">
        <v>6.5</v>
      </c>
      <c r="I1239" s="101">
        <v>6.3</v>
      </c>
      <c r="J1239" s="101">
        <v>0</v>
      </c>
      <c r="K1239" s="101">
        <v>4.3</v>
      </c>
      <c r="L1239" s="278">
        <v>239078275</v>
      </c>
      <c r="M1239" s="100" t="s">
        <v>66</v>
      </c>
      <c r="N1239" s="100" t="s">
        <v>103</v>
      </c>
      <c r="O1239" s="100" t="s">
        <v>5577</v>
      </c>
      <c r="P1239" s="100"/>
      <c r="Q1239" s="117"/>
    </row>
    <row r="1240" spans="1:18">
      <c r="A1240" s="100" t="s">
        <v>12907</v>
      </c>
      <c r="B1240" s="100" t="s">
        <v>12908</v>
      </c>
      <c r="C1240" s="100" t="s">
        <v>11933</v>
      </c>
      <c r="D1240" s="100" t="s">
        <v>8566</v>
      </c>
      <c r="E1240" s="100" t="s">
        <v>285</v>
      </c>
      <c r="F1240" s="277" t="s">
        <v>65</v>
      </c>
      <c r="G1240" s="101">
        <v>0.6</v>
      </c>
      <c r="H1240" s="101">
        <v>5.8</v>
      </c>
      <c r="I1240" s="101">
        <v>1.7</v>
      </c>
      <c r="J1240" s="101">
        <v>2.7</v>
      </c>
      <c r="K1240" s="101">
        <v>3.5</v>
      </c>
      <c r="L1240" s="278">
        <v>245701</v>
      </c>
      <c r="M1240" s="100" t="s">
        <v>66</v>
      </c>
      <c r="N1240" s="100" t="s">
        <v>190</v>
      </c>
      <c r="O1240" s="100" t="s">
        <v>11934</v>
      </c>
      <c r="P1240" s="100"/>
      <c r="Q1240" s="117"/>
    </row>
    <row r="1241" spans="1:18">
      <c r="A1241" s="100" t="s">
        <v>14642</v>
      </c>
      <c r="B1241" s="100" t="s">
        <v>14643</v>
      </c>
      <c r="C1241" s="100" t="s">
        <v>11977</v>
      </c>
      <c r="D1241" s="100" t="s">
        <v>8566</v>
      </c>
      <c r="E1241" s="100" t="s">
        <v>72</v>
      </c>
      <c r="F1241" s="277" t="s">
        <v>65</v>
      </c>
      <c r="G1241" s="101">
        <v>5.5</v>
      </c>
      <c r="H1241" s="101">
        <v>8.4</v>
      </c>
      <c r="I1241" s="101">
        <v>3.3</v>
      </c>
      <c r="J1241" s="101">
        <v>3.7</v>
      </c>
      <c r="K1241" s="101">
        <v>4.3</v>
      </c>
      <c r="L1241" s="278">
        <v>352145</v>
      </c>
      <c r="M1241" s="100" t="s">
        <v>66</v>
      </c>
      <c r="N1241" s="100" t="s">
        <v>103</v>
      </c>
      <c r="O1241" s="100" t="s">
        <v>11978</v>
      </c>
      <c r="P1241" s="116"/>
      <c r="Q1241" s="117"/>
    </row>
    <row r="1242" spans="1:18">
      <c r="A1242" s="100" t="s">
        <v>16599</v>
      </c>
      <c r="B1242" s="100" t="s">
        <v>16600</v>
      </c>
      <c r="C1242" s="100" t="s">
        <v>7071</v>
      </c>
      <c r="D1242" s="100" t="s">
        <v>8541</v>
      </c>
      <c r="E1242" s="100" t="s">
        <v>196</v>
      </c>
      <c r="F1242" s="277" t="s">
        <v>65</v>
      </c>
      <c r="G1242" s="101">
        <v>3.5</v>
      </c>
      <c r="H1242" s="101">
        <v>7.3</v>
      </c>
      <c r="I1242" s="101">
        <v>3</v>
      </c>
      <c r="J1242" s="101">
        <v>4</v>
      </c>
      <c r="K1242" s="101">
        <v>3.7</v>
      </c>
      <c r="L1242" s="278">
        <v>5014</v>
      </c>
      <c r="M1242" s="100" t="s">
        <v>66</v>
      </c>
      <c r="N1242" s="100" t="s">
        <v>103</v>
      </c>
      <c r="O1242" s="100" t="s">
        <v>4826</v>
      </c>
      <c r="P1242" s="100"/>
      <c r="Q1242" s="117"/>
    </row>
    <row r="1243" spans="1:18">
      <c r="A1243" s="100" t="s">
        <v>13025</v>
      </c>
      <c r="B1243" s="100" t="s">
        <v>13026</v>
      </c>
      <c r="C1243" s="100" t="s">
        <v>1853</v>
      </c>
      <c r="D1243" s="100" t="s">
        <v>137</v>
      </c>
      <c r="E1243" s="100" t="s">
        <v>107</v>
      </c>
      <c r="F1243" s="277" t="s">
        <v>65</v>
      </c>
      <c r="G1243" s="101">
        <v>6.9</v>
      </c>
      <c r="H1243" s="101">
        <v>5.2</v>
      </c>
      <c r="I1243" s="101">
        <v>3.4</v>
      </c>
      <c r="J1243" s="101">
        <v>6.3</v>
      </c>
      <c r="K1243" s="101">
        <v>5.3</v>
      </c>
      <c r="L1243" s="278">
        <v>73479</v>
      </c>
      <c r="M1243" s="100" t="s">
        <v>66</v>
      </c>
      <c r="N1243" s="100" t="s">
        <v>67</v>
      </c>
      <c r="O1243" s="100" t="s">
        <v>1834</v>
      </c>
      <c r="P1243" s="100"/>
      <c r="Q1243" s="117"/>
    </row>
    <row r="1244" spans="1:18">
      <c r="A1244" s="100" t="s">
        <v>12720</v>
      </c>
      <c r="B1244" s="100" t="s">
        <v>1267</v>
      </c>
      <c r="C1244" s="100" t="s">
        <v>1268</v>
      </c>
      <c r="D1244" s="100" t="s">
        <v>8579</v>
      </c>
      <c r="E1244" s="100" t="s">
        <v>94</v>
      </c>
      <c r="F1244" s="277" t="s">
        <v>65</v>
      </c>
      <c r="G1244" s="101">
        <v>8.1999999999999993</v>
      </c>
      <c r="H1244" s="101">
        <v>7</v>
      </c>
      <c r="I1244" s="101">
        <v>4.5999999999999996</v>
      </c>
      <c r="J1244" s="101">
        <v>6.6</v>
      </c>
      <c r="K1244" s="101">
        <v>6.3</v>
      </c>
      <c r="L1244" s="278">
        <v>222639</v>
      </c>
      <c r="M1244" s="100" t="s">
        <v>66</v>
      </c>
      <c r="N1244" s="100" t="s">
        <v>67</v>
      </c>
      <c r="O1244" s="100" t="s">
        <v>1261</v>
      </c>
      <c r="P1244" s="100"/>
      <c r="Q1244" s="117"/>
      <c r="R1244" s="117"/>
    </row>
    <row r="1245" spans="1:18">
      <c r="A1245" s="100" t="s">
        <v>13274</v>
      </c>
      <c r="B1245" s="100" t="s">
        <v>13275</v>
      </c>
      <c r="C1245" s="100" t="s">
        <v>2328</v>
      </c>
      <c r="D1245" s="100" t="s">
        <v>8548</v>
      </c>
      <c r="E1245" s="100" t="s">
        <v>64</v>
      </c>
      <c r="F1245" s="277" t="s">
        <v>65</v>
      </c>
      <c r="G1245" s="101">
        <v>9.1999999999999993</v>
      </c>
      <c r="H1245" s="101">
        <v>7.8</v>
      </c>
      <c r="I1245" s="101">
        <v>4.8</v>
      </c>
      <c r="J1245" s="101">
        <v>7.4</v>
      </c>
      <c r="K1245" s="101">
        <v>6.9</v>
      </c>
      <c r="L1245" s="278">
        <v>21925</v>
      </c>
      <c r="M1245" s="100" t="s">
        <v>66</v>
      </c>
      <c r="N1245" s="100" t="s">
        <v>67</v>
      </c>
      <c r="O1245" s="100" t="s">
        <v>2320</v>
      </c>
      <c r="P1245" s="100"/>
      <c r="Q1245" s="117"/>
    </row>
    <row r="1246" spans="1:18">
      <c r="A1246" s="100" t="s">
        <v>14644</v>
      </c>
      <c r="B1246" s="100" t="s">
        <v>14645</v>
      </c>
      <c r="C1246" s="100" t="s">
        <v>4825</v>
      </c>
      <c r="D1246" s="100" t="s">
        <v>8584</v>
      </c>
      <c r="E1246" s="100" t="s">
        <v>72</v>
      </c>
      <c r="F1246" s="277" t="s">
        <v>8595</v>
      </c>
      <c r="G1246" s="101">
        <v>5.0999999999999996</v>
      </c>
      <c r="H1246" s="101">
        <v>5.4</v>
      </c>
      <c r="I1246" s="101">
        <v>5.9</v>
      </c>
      <c r="J1246" s="101">
        <v>1.2</v>
      </c>
      <c r="K1246" s="101">
        <v>4.2</v>
      </c>
      <c r="L1246" s="278">
        <v>559278</v>
      </c>
      <c r="M1246" s="100" t="s">
        <v>66</v>
      </c>
      <c r="N1246" s="100" t="s">
        <v>67</v>
      </c>
      <c r="O1246" s="100" t="s">
        <v>4818</v>
      </c>
      <c r="P1246" s="100"/>
      <c r="Q1246" s="117"/>
    </row>
    <row r="1247" spans="1:18">
      <c r="A1247" s="100" t="s">
        <v>16616</v>
      </c>
      <c r="B1247" s="100" t="s">
        <v>16617</v>
      </c>
      <c r="C1247" s="100" t="s">
        <v>7086</v>
      </c>
      <c r="D1247" s="100" t="s">
        <v>116</v>
      </c>
      <c r="E1247" s="100" t="s">
        <v>107</v>
      </c>
      <c r="F1247" s="277" t="s">
        <v>73</v>
      </c>
      <c r="G1247" s="101">
        <v>6.6</v>
      </c>
      <c r="H1247" s="101">
        <v>5.7</v>
      </c>
      <c r="I1247" s="101">
        <v>6.2</v>
      </c>
      <c r="J1247" s="101">
        <v>5.3</v>
      </c>
      <c r="K1247" s="101">
        <v>5.6</v>
      </c>
      <c r="L1247" s="278">
        <v>93180</v>
      </c>
      <c r="M1247" s="100" t="s">
        <v>66</v>
      </c>
      <c r="N1247" s="100" t="s">
        <v>103</v>
      </c>
      <c r="O1247" s="100"/>
      <c r="P1247" s="100"/>
      <c r="Q1247" s="117"/>
    </row>
    <row r="1248" spans="1:18">
      <c r="A1248" s="100" t="s">
        <v>16618</v>
      </c>
      <c r="B1248" s="100" t="s">
        <v>16619</v>
      </c>
      <c r="C1248" s="100" t="s">
        <v>7090</v>
      </c>
      <c r="D1248" s="100" t="s">
        <v>8592</v>
      </c>
      <c r="E1248" s="100" t="s">
        <v>72</v>
      </c>
      <c r="F1248" s="277" t="s">
        <v>73</v>
      </c>
      <c r="G1248" s="101">
        <v>5</v>
      </c>
      <c r="H1248" s="101">
        <v>2.9</v>
      </c>
      <c r="I1248" s="101">
        <v>3.3</v>
      </c>
      <c r="J1248" s="101">
        <v>5.5</v>
      </c>
      <c r="K1248" s="101">
        <v>4.3</v>
      </c>
      <c r="L1248" s="278">
        <v>762200</v>
      </c>
      <c r="M1248" s="100" t="s">
        <v>66</v>
      </c>
      <c r="N1248" s="100" t="s">
        <v>67</v>
      </c>
      <c r="O1248" s="100" t="s">
        <v>7110</v>
      </c>
      <c r="P1248" s="116"/>
      <c r="Q1248" s="116"/>
    </row>
    <row r="1249" spans="1:18">
      <c r="A1249" s="100" t="s">
        <v>16620</v>
      </c>
      <c r="B1249" s="100" t="s">
        <v>16621</v>
      </c>
      <c r="C1249" s="100" t="s">
        <v>7094</v>
      </c>
      <c r="D1249" s="100" t="s">
        <v>93</v>
      </c>
      <c r="E1249" s="100" t="s">
        <v>196</v>
      </c>
      <c r="F1249" s="277" t="s">
        <v>8595</v>
      </c>
      <c r="G1249" s="101">
        <v>2.9</v>
      </c>
      <c r="H1249" s="101">
        <v>6.3</v>
      </c>
      <c r="I1249" s="101">
        <v>1.1000000000000001</v>
      </c>
      <c r="J1249" s="101">
        <v>2.1</v>
      </c>
      <c r="K1249" s="101">
        <v>2.6</v>
      </c>
      <c r="L1249" s="278">
        <v>2413987</v>
      </c>
      <c r="M1249" s="100" t="s">
        <v>66</v>
      </c>
      <c r="N1249" s="100" t="s">
        <v>67</v>
      </c>
      <c r="O1249" s="100" t="s">
        <v>7114</v>
      </c>
      <c r="P1249" s="116"/>
      <c r="Q1249" s="117"/>
    </row>
    <row r="1250" spans="1:18">
      <c r="A1250" s="100" t="s">
        <v>16622</v>
      </c>
      <c r="B1250" s="100" t="s">
        <v>16623</v>
      </c>
      <c r="C1250" s="100" t="s">
        <v>7098</v>
      </c>
      <c r="D1250" s="100" t="s">
        <v>179</v>
      </c>
      <c r="E1250" s="100" t="s">
        <v>94</v>
      </c>
      <c r="F1250" s="277" t="s">
        <v>65</v>
      </c>
      <c r="G1250" s="101">
        <v>7.4</v>
      </c>
      <c r="H1250" s="101">
        <v>5.6</v>
      </c>
      <c r="I1250" s="101">
        <v>5.0999999999999996</v>
      </c>
      <c r="J1250" s="101">
        <v>5.6</v>
      </c>
      <c r="K1250" s="101">
        <v>5.5</v>
      </c>
      <c r="L1250" s="278">
        <v>785000</v>
      </c>
      <c r="M1250" s="100" t="s">
        <v>66</v>
      </c>
      <c r="N1250" s="100" t="s">
        <v>67</v>
      </c>
      <c r="O1250" s="100" t="s">
        <v>7118</v>
      </c>
      <c r="P1250" s="116"/>
      <c r="Q1250" s="116"/>
    </row>
    <row r="1251" spans="1:18">
      <c r="A1251" s="100" t="s">
        <v>16624</v>
      </c>
      <c r="B1251" s="100" t="s">
        <v>16625</v>
      </c>
      <c r="C1251" s="100" t="s">
        <v>7102</v>
      </c>
      <c r="D1251" s="100" t="s">
        <v>8584</v>
      </c>
      <c r="E1251" s="100" t="s">
        <v>201</v>
      </c>
      <c r="F1251" s="277" t="s">
        <v>73</v>
      </c>
      <c r="G1251" s="101">
        <v>2</v>
      </c>
      <c r="H1251" s="101">
        <v>5.2</v>
      </c>
      <c r="I1251" s="101">
        <v>0.8</v>
      </c>
      <c r="J1251" s="101">
        <v>4.9000000000000004</v>
      </c>
      <c r="K1251" s="101">
        <v>3.5</v>
      </c>
      <c r="L1251" s="278">
        <v>5971670</v>
      </c>
      <c r="M1251" s="100" t="s">
        <v>66</v>
      </c>
      <c r="N1251" s="100" t="s">
        <v>67</v>
      </c>
      <c r="O1251" s="100" t="s">
        <v>7122</v>
      </c>
      <c r="P1251" s="116"/>
      <c r="Q1251" s="117"/>
    </row>
    <row r="1252" spans="1:18">
      <c r="A1252" s="100" t="s">
        <v>13090</v>
      </c>
      <c r="B1252" s="100" t="s">
        <v>13091</v>
      </c>
      <c r="C1252" s="100" t="s">
        <v>1985</v>
      </c>
      <c r="D1252" s="100" t="s">
        <v>8545</v>
      </c>
      <c r="E1252" s="100" t="s">
        <v>94</v>
      </c>
      <c r="F1252" s="277" t="s">
        <v>65</v>
      </c>
      <c r="G1252" s="101">
        <v>7.2</v>
      </c>
      <c r="H1252" s="101">
        <v>5.9</v>
      </c>
      <c r="I1252" s="101">
        <v>4.7</v>
      </c>
      <c r="J1252" s="101">
        <v>6.5</v>
      </c>
      <c r="K1252" s="101">
        <v>5.5</v>
      </c>
      <c r="L1252" s="278">
        <v>17700</v>
      </c>
      <c r="M1252" s="100" t="s">
        <v>66</v>
      </c>
      <c r="N1252" s="100" t="s">
        <v>103</v>
      </c>
      <c r="O1252" s="100" t="s">
        <v>1974</v>
      </c>
      <c r="P1252" s="100"/>
      <c r="Q1252" s="117"/>
    </row>
    <row r="1253" spans="1:18">
      <c r="A1253" s="100" t="s">
        <v>16628</v>
      </c>
      <c r="B1253" s="100" t="s">
        <v>16629</v>
      </c>
      <c r="C1253" s="100" t="s">
        <v>10022</v>
      </c>
      <c r="D1253" s="100" t="s">
        <v>8544</v>
      </c>
      <c r="E1253" s="100" t="s">
        <v>94</v>
      </c>
      <c r="F1253" s="277" t="s">
        <v>65</v>
      </c>
      <c r="G1253" s="101">
        <v>8.4</v>
      </c>
      <c r="H1253" s="101">
        <v>6.2</v>
      </c>
      <c r="I1253" s="101">
        <v>7.3</v>
      </c>
      <c r="J1253" s="101">
        <v>5.7</v>
      </c>
      <c r="K1253" s="101">
        <v>6.6</v>
      </c>
      <c r="L1253" s="278">
        <v>1646</v>
      </c>
      <c r="M1253" s="100" t="s">
        <v>66</v>
      </c>
      <c r="N1253" s="100" t="s">
        <v>190</v>
      </c>
      <c r="O1253" s="100"/>
      <c r="P1253" s="100"/>
      <c r="Q1253" s="117"/>
    </row>
    <row r="1254" spans="1:18">
      <c r="A1254" s="100" t="s">
        <v>14646</v>
      </c>
      <c r="B1254" s="100" t="s">
        <v>4828</v>
      </c>
      <c r="C1254" s="100" t="s">
        <v>4829</v>
      </c>
      <c r="D1254" s="100" t="s">
        <v>8544</v>
      </c>
      <c r="E1254" s="100" t="s">
        <v>72</v>
      </c>
      <c r="F1254" s="277" t="s">
        <v>65</v>
      </c>
      <c r="G1254" s="101">
        <v>4.7</v>
      </c>
      <c r="H1254" s="101">
        <v>8.1999999999999993</v>
      </c>
      <c r="I1254" s="101">
        <v>5.3</v>
      </c>
      <c r="J1254" s="101">
        <v>5.2</v>
      </c>
      <c r="K1254" s="101">
        <v>5.4</v>
      </c>
      <c r="L1254" s="278">
        <v>48942</v>
      </c>
      <c r="M1254" s="100" t="s">
        <v>66</v>
      </c>
      <c r="N1254" s="100" t="s">
        <v>67</v>
      </c>
      <c r="O1254" s="100" t="s">
        <v>4822</v>
      </c>
      <c r="P1254" s="100"/>
      <c r="Q1254" s="117"/>
    </row>
    <row r="1255" spans="1:18">
      <c r="A1255" s="100" t="s">
        <v>16626</v>
      </c>
      <c r="B1255" s="100" t="s">
        <v>16627</v>
      </c>
      <c r="C1255" s="100" t="s">
        <v>10019</v>
      </c>
      <c r="D1255" s="100" t="s">
        <v>8569</v>
      </c>
      <c r="E1255" s="100" t="s">
        <v>72</v>
      </c>
      <c r="F1255" s="277" t="s">
        <v>73</v>
      </c>
      <c r="G1255" s="101">
        <v>4.4000000000000004</v>
      </c>
      <c r="H1255" s="101">
        <v>3.3</v>
      </c>
      <c r="I1255" s="101">
        <v>4</v>
      </c>
      <c r="J1255" s="101">
        <v>4.4000000000000004</v>
      </c>
      <c r="K1255" s="101">
        <v>4</v>
      </c>
      <c r="L1255" s="278">
        <v>111081</v>
      </c>
      <c r="M1255" s="100" t="s">
        <v>66</v>
      </c>
      <c r="N1255" s="100" t="s">
        <v>67</v>
      </c>
      <c r="O1255" s="100"/>
      <c r="P1255" s="100"/>
      <c r="Q1255" s="117"/>
    </row>
    <row r="1256" spans="1:18">
      <c r="A1256" s="100" t="s">
        <v>16634</v>
      </c>
      <c r="B1256" s="100" t="s">
        <v>16635</v>
      </c>
      <c r="C1256" s="100" t="s">
        <v>10029</v>
      </c>
      <c r="D1256" s="100" t="s">
        <v>8569</v>
      </c>
      <c r="E1256" s="100" t="s">
        <v>94</v>
      </c>
      <c r="F1256" s="277" t="s">
        <v>65</v>
      </c>
      <c r="G1256" s="101">
        <v>8.4</v>
      </c>
      <c r="H1256" s="101">
        <v>3.4</v>
      </c>
      <c r="I1256" s="101">
        <v>5.7</v>
      </c>
      <c r="J1256" s="101">
        <v>5.9</v>
      </c>
      <c r="K1256" s="101">
        <v>5.4</v>
      </c>
      <c r="L1256" s="278">
        <v>40816</v>
      </c>
      <c r="M1256" s="100" t="s">
        <v>66</v>
      </c>
      <c r="N1256" s="100" t="s">
        <v>103</v>
      </c>
      <c r="O1256" s="100"/>
      <c r="P1256" s="100"/>
      <c r="Q1256" s="117"/>
      <c r="R1256" s="116"/>
    </row>
    <row r="1257" spans="1:18">
      <c r="A1257" s="100" t="s">
        <v>14815</v>
      </c>
      <c r="B1257" s="100" t="s">
        <v>14816</v>
      </c>
      <c r="C1257" s="100" t="s">
        <v>5137</v>
      </c>
      <c r="D1257" s="100" t="s">
        <v>8539</v>
      </c>
      <c r="E1257" s="100" t="s">
        <v>196</v>
      </c>
      <c r="F1257" s="277" t="s">
        <v>73</v>
      </c>
      <c r="G1257" s="101">
        <v>3.9</v>
      </c>
      <c r="H1257" s="101">
        <v>4.4000000000000004</v>
      </c>
      <c r="I1257" s="101">
        <v>4.4000000000000004</v>
      </c>
      <c r="J1257" s="101">
        <v>2.9</v>
      </c>
      <c r="K1257" s="101">
        <v>3.9</v>
      </c>
      <c r="L1257" s="278">
        <v>3907900</v>
      </c>
      <c r="M1257" s="100" t="s">
        <v>66</v>
      </c>
      <c r="N1257" s="100" t="s">
        <v>67</v>
      </c>
      <c r="O1257" s="100" t="s">
        <v>5157</v>
      </c>
      <c r="P1257" s="100"/>
      <c r="Q1257" s="117"/>
    </row>
    <row r="1258" spans="1:18">
      <c r="A1258" s="100" t="s">
        <v>14822</v>
      </c>
      <c r="B1258" s="100" t="s">
        <v>14823</v>
      </c>
      <c r="C1258" s="100" t="s">
        <v>5148</v>
      </c>
      <c r="D1258" s="100" t="s">
        <v>8539</v>
      </c>
      <c r="E1258" s="100" t="s">
        <v>196</v>
      </c>
      <c r="F1258" s="277" t="s">
        <v>65</v>
      </c>
      <c r="G1258" s="101">
        <v>2.9</v>
      </c>
      <c r="H1258" s="101">
        <v>5</v>
      </c>
      <c r="I1258" s="101">
        <v>5.3</v>
      </c>
      <c r="J1258" s="101">
        <v>1.8</v>
      </c>
      <c r="K1258" s="101">
        <v>4</v>
      </c>
      <c r="L1258" s="278">
        <v>178372</v>
      </c>
      <c r="M1258" s="100" t="s">
        <v>66</v>
      </c>
      <c r="N1258" s="100" t="s">
        <v>67</v>
      </c>
      <c r="O1258" s="100" t="s">
        <v>5169</v>
      </c>
      <c r="P1258" s="100"/>
      <c r="Q1258" s="117"/>
    </row>
    <row r="1259" spans="1:18">
      <c r="A1259" s="100" t="s">
        <v>14813</v>
      </c>
      <c r="B1259" s="100" t="s">
        <v>14814</v>
      </c>
      <c r="C1259" s="100" t="s">
        <v>5133</v>
      </c>
      <c r="D1259" s="100" t="s">
        <v>179</v>
      </c>
      <c r="E1259" s="100" t="s">
        <v>196</v>
      </c>
      <c r="F1259" s="277" t="s">
        <v>73</v>
      </c>
      <c r="G1259" s="101">
        <v>3.5</v>
      </c>
      <c r="H1259" s="101">
        <v>2.9</v>
      </c>
      <c r="I1259" s="101">
        <v>5.5</v>
      </c>
      <c r="J1259" s="101">
        <v>2.6</v>
      </c>
      <c r="K1259" s="101">
        <v>3.6</v>
      </c>
      <c r="L1259" s="278">
        <v>151797</v>
      </c>
      <c r="M1259" s="100" t="s">
        <v>66</v>
      </c>
      <c r="N1259" s="100" t="s">
        <v>67</v>
      </c>
      <c r="O1259" s="100" t="s">
        <v>5153</v>
      </c>
      <c r="P1259" s="100"/>
      <c r="Q1259" s="116"/>
    </row>
    <row r="1260" spans="1:18">
      <c r="A1260" s="100" t="s">
        <v>15241</v>
      </c>
      <c r="B1260" s="100" t="s">
        <v>15242</v>
      </c>
      <c r="C1260" s="100" t="s">
        <v>5882</v>
      </c>
      <c r="D1260" s="100" t="s">
        <v>8539</v>
      </c>
      <c r="E1260" s="100" t="s">
        <v>196</v>
      </c>
      <c r="F1260" s="277" t="s">
        <v>65</v>
      </c>
      <c r="G1260" s="101">
        <v>4.2</v>
      </c>
      <c r="H1260" s="101">
        <v>3.7</v>
      </c>
      <c r="I1260" s="101">
        <v>4.3</v>
      </c>
      <c r="J1260" s="101">
        <v>3.6</v>
      </c>
      <c r="K1260" s="101">
        <v>3.9</v>
      </c>
      <c r="L1260" s="278">
        <v>95180</v>
      </c>
      <c r="M1260" s="100" t="s">
        <v>66</v>
      </c>
      <c r="N1260" s="100" t="s">
        <v>67</v>
      </c>
      <c r="O1260" s="100" t="s">
        <v>5904</v>
      </c>
      <c r="P1260" s="116"/>
      <c r="Q1260" s="116"/>
      <c r="R1260" s="116"/>
    </row>
    <row r="1261" spans="1:18">
      <c r="A1261" s="100" t="s">
        <v>16630</v>
      </c>
      <c r="B1261" s="100" t="s">
        <v>16631</v>
      </c>
      <c r="C1261" s="100" t="s">
        <v>7106</v>
      </c>
      <c r="D1261" s="100" t="s">
        <v>8559</v>
      </c>
      <c r="E1261" s="100" t="s">
        <v>72</v>
      </c>
      <c r="F1261" s="277" t="s">
        <v>65</v>
      </c>
      <c r="G1261" s="101">
        <v>5.5</v>
      </c>
      <c r="H1261" s="101">
        <v>1.5</v>
      </c>
      <c r="I1261" s="101">
        <v>4.2</v>
      </c>
      <c r="J1261" s="101">
        <v>5.7</v>
      </c>
      <c r="K1261" s="101">
        <v>4.5</v>
      </c>
      <c r="L1261" s="278">
        <v>76900</v>
      </c>
      <c r="M1261" s="100" t="s">
        <v>66</v>
      </c>
      <c r="N1261" s="100" t="s">
        <v>67</v>
      </c>
      <c r="O1261" s="100" t="s">
        <v>1360</v>
      </c>
      <c r="P1261" s="116"/>
      <c r="Q1261" s="116"/>
    </row>
    <row r="1262" spans="1:18">
      <c r="A1262" s="100" t="s">
        <v>16632</v>
      </c>
      <c r="B1262" s="100" t="s">
        <v>16633</v>
      </c>
      <c r="C1262" s="100" t="s">
        <v>10025</v>
      </c>
      <c r="D1262" s="100" t="s">
        <v>8551</v>
      </c>
      <c r="E1262" s="100" t="s">
        <v>196</v>
      </c>
      <c r="F1262" s="277" t="s">
        <v>65</v>
      </c>
      <c r="G1262" s="101">
        <v>4.0999999999999996</v>
      </c>
      <c r="H1262" s="101">
        <v>4.8</v>
      </c>
      <c r="I1262" s="101">
        <v>3.4</v>
      </c>
      <c r="J1262" s="101">
        <v>6.1</v>
      </c>
      <c r="K1262" s="101">
        <v>4.4000000000000004</v>
      </c>
      <c r="L1262" s="278">
        <v>5428</v>
      </c>
      <c r="M1262" s="100" t="s">
        <v>66</v>
      </c>
      <c r="N1262" s="100" t="s">
        <v>67</v>
      </c>
      <c r="O1262" s="100" t="s">
        <v>10026</v>
      </c>
      <c r="P1262" s="117"/>
      <c r="Q1262" s="117"/>
    </row>
    <row r="1263" spans="1:18">
      <c r="A1263" s="100" t="s">
        <v>12677</v>
      </c>
      <c r="B1263" s="100" t="s">
        <v>12678</v>
      </c>
      <c r="C1263" s="100" t="s">
        <v>1162</v>
      </c>
      <c r="D1263" s="100" t="s">
        <v>8560</v>
      </c>
      <c r="E1263" s="100" t="s">
        <v>94</v>
      </c>
      <c r="F1263" s="277" t="s">
        <v>65</v>
      </c>
      <c r="G1263" s="101">
        <v>7.7</v>
      </c>
      <c r="H1263" s="101">
        <v>5.5</v>
      </c>
      <c r="I1263" s="101">
        <v>5.6</v>
      </c>
      <c r="J1263" s="101">
        <v>4.7</v>
      </c>
      <c r="K1263" s="101">
        <v>5.3</v>
      </c>
      <c r="L1263" s="278">
        <v>159676</v>
      </c>
      <c r="M1263" s="100" t="s">
        <v>66</v>
      </c>
      <c r="N1263" s="100" t="s">
        <v>67</v>
      </c>
      <c r="O1263" s="100" t="s">
        <v>1158</v>
      </c>
      <c r="P1263" s="100"/>
      <c r="Q1263" s="117"/>
    </row>
    <row r="1264" spans="1:18">
      <c r="A1264" s="100" t="s">
        <v>12452</v>
      </c>
      <c r="B1264" s="100" t="s">
        <v>12453</v>
      </c>
      <c r="C1264" s="100" t="s">
        <v>753</v>
      </c>
      <c r="D1264" s="100" t="s">
        <v>8547</v>
      </c>
      <c r="E1264" s="100" t="s">
        <v>201</v>
      </c>
      <c r="F1264" s="277" t="s">
        <v>73</v>
      </c>
      <c r="G1264" s="101">
        <v>2.6</v>
      </c>
      <c r="H1264" s="101">
        <v>3.2</v>
      </c>
      <c r="I1264" s="101">
        <v>3.8</v>
      </c>
      <c r="J1264" s="101">
        <v>2.9</v>
      </c>
      <c r="K1264" s="101">
        <v>3.2</v>
      </c>
      <c r="L1264" s="278">
        <v>11947505</v>
      </c>
      <c r="M1264" s="100" t="s">
        <v>66</v>
      </c>
      <c r="N1264" s="100" t="s">
        <v>67</v>
      </c>
      <c r="O1264" s="100" t="s">
        <v>748</v>
      </c>
      <c r="P1264" s="100"/>
      <c r="Q1264" s="116"/>
    </row>
    <row r="1265" spans="1:18">
      <c r="A1265" s="100" t="s">
        <v>13293</v>
      </c>
      <c r="B1265" s="100" t="s">
        <v>13294</v>
      </c>
      <c r="C1265" s="100" t="s">
        <v>2358</v>
      </c>
      <c r="D1265" s="100" t="s">
        <v>8557</v>
      </c>
      <c r="E1265" s="100" t="s">
        <v>107</v>
      </c>
      <c r="F1265" s="277" t="s">
        <v>8595</v>
      </c>
      <c r="G1265" s="101">
        <v>6.5</v>
      </c>
      <c r="H1265" s="101">
        <v>6.8</v>
      </c>
      <c r="I1265" s="101">
        <v>5.2</v>
      </c>
      <c r="J1265" s="101">
        <v>6.1</v>
      </c>
      <c r="K1265" s="101">
        <v>5.9</v>
      </c>
      <c r="L1265" s="278">
        <v>57867</v>
      </c>
      <c r="M1265" s="100" t="s">
        <v>66</v>
      </c>
      <c r="N1265" s="100" t="s">
        <v>67</v>
      </c>
      <c r="O1265" s="100" t="s">
        <v>2343</v>
      </c>
      <c r="P1265" s="100"/>
      <c r="Q1265" s="117"/>
      <c r="R1265" s="117"/>
    </row>
    <row r="1266" spans="1:18">
      <c r="A1266" s="100" t="s">
        <v>12940</v>
      </c>
      <c r="B1266" s="100" t="s">
        <v>12941</v>
      </c>
      <c r="C1266" s="100" t="s">
        <v>1672</v>
      </c>
      <c r="D1266" s="100" t="s">
        <v>8552</v>
      </c>
      <c r="E1266" s="100" t="s">
        <v>196</v>
      </c>
      <c r="F1266" s="277" t="s">
        <v>65</v>
      </c>
      <c r="G1266" s="101">
        <v>3.4</v>
      </c>
      <c r="H1266" s="101">
        <v>5.5</v>
      </c>
      <c r="I1266" s="101">
        <v>1.4</v>
      </c>
      <c r="J1266" s="101">
        <v>6</v>
      </c>
      <c r="K1266" s="101">
        <v>3.9</v>
      </c>
      <c r="L1266" s="278">
        <v>18573</v>
      </c>
      <c r="M1266" s="100" t="s">
        <v>66</v>
      </c>
      <c r="N1266" s="100" t="s">
        <v>67</v>
      </c>
      <c r="O1266" s="100" t="s">
        <v>1364</v>
      </c>
      <c r="P1266" s="100"/>
      <c r="Q1266" s="117"/>
    </row>
    <row r="1267" spans="1:18">
      <c r="A1267" s="100" t="s">
        <v>12579</v>
      </c>
      <c r="B1267" s="100" t="s">
        <v>12580</v>
      </c>
      <c r="C1267" s="100" t="s">
        <v>998</v>
      </c>
      <c r="D1267" s="100" t="s">
        <v>63</v>
      </c>
      <c r="E1267" s="100" t="s">
        <v>201</v>
      </c>
      <c r="F1267" s="277"/>
      <c r="G1267" s="101">
        <v>1.6</v>
      </c>
      <c r="H1267" s="101">
        <v>2.6</v>
      </c>
      <c r="I1267" s="101">
        <v>2.4</v>
      </c>
      <c r="J1267" s="101">
        <v>5.6</v>
      </c>
      <c r="K1267" s="101">
        <v>3.6</v>
      </c>
      <c r="L1267" s="278">
        <v>2262682</v>
      </c>
      <c r="M1267" s="100" t="s">
        <v>66</v>
      </c>
      <c r="N1267" s="100" t="s">
        <v>103</v>
      </c>
      <c r="O1267" s="100" t="s">
        <v>991</v>
      </c>
      <c r="P1267" s="116"/>
      <c r="Q1267" s="49"/>
      <c r="R1267" s="49"/>
    </row>
    <row r="1268" spans="1:18">
      <c r="A1268" s="100" t="s">
        <v>15437</v>
      </c>
      <c r="B1268" s="100" t="s">
        <v>15438</v>
      </c>
      <c r="C1268" s="100" t="s">
        <v>6206</v>
      </c>
      <c r="D1268" s="100" t="s">
        <v>8615</v>
      </c>
      <c r="E1268" s="100" t="s">
        <v>196</v>
      </c>
      <c r="F1268" s="277" t="s">
        <v>65</v>
      </c>
      <c r="G1268" s="101">
        <v>3.2</v>
      </c>
      <c r="H1268" s="101">
        <v>0.7</v>
      </c>
      <c r="I1268" s="101">
        <v>4.7</v>
      </c>
      <c r="J1268" s="101">
        <v>4.9000000000000004</v>
      </c>
      <c r="K1268" s="101">
        <v>4.3</v>
      </c>
      <c r="L1268" s="278">
        <v>67036</v>
      </c>
      <c r="M1268" s="100" t="s">
        <v>66</v>
      </c>
      <c r="N1268" s="100" t="s">
        <v>247</v>
      </c>
      <c r="O1268" s="100" t="s">
        <v>6249</v>
      </c>
      <c r="P1268" s="116"/>
      <c r="Q1268" s="49"/>
      <c r="R1268" s="49"/>
    </row>
    <row r="1269" spans="1:18">
      <c r="A1269" s="100" t="s">
        <v>16636</v>
      </c>
      <c r="B1269" s="100" t="s">
        <v>16637</v>
      </c>
      <c r="C1269" s="100" t="s">
        <v>10032</v>
      </c>
      <c r="D1269" s="100" t="s">
        <v>8579</v>
      </c>
      <c r="E1269" s="100" t="s">
        <v>72</v>
      </c>
      <c r="F1269" s="277" t="s">
        <v>73</v>
      </c>
      <c r="G1269" s="101">
        <v>5.2</v>
      </c>
      <c r="H1269" s="101">
        <v>4.5</v>
      </c>
      <c r="I1269" s="101">
        <v>4.5</v>
      </c>
      <c r="J1269" s="101">
        <v>6.4</v>
      </c>
      <c r="K1269" s="101">
        <v>5.2</v>
      </c>
      <c r="L1269" s="278">
        <v>87709</v>
      </c>
      <c r="M1269" s="100" t="s">
        <v>66</v>
      </c>
      <c r="N1269" s="100" t="s">
        <v>190</v>
      </c>
      <c r="O1269" s="100"/>
      <c r="P1269" s="116"/>
      <c r="Q1269" s="116"/>
    </row>
    <row r="1270" spans="1:18">
      <c r="A1270" s="100" t="s">
        <v>16638</v>
      </c>
      <c r="B1270" s="100" t="s">
        <v>16639</v>
      </c>
      <c r="C1270" s="100" t="s">
        <v>7109</v>
      </c>
      <c r="D1270" s="100" t="s">
        <v>8545</v>
      </c>
      <c r="E1270" s="100" t="s">
        <v>94</v>
      </c>
      <c r="F1270" s="277" t="s">
        <v>65</v>
      </c>
      <c r="G1270" s="101">
        <v>8.57</v>
      </c>
      <c r="H1270" s="101">
        <v>6.6</v>
      </c>
      <c r="I1270" s="101">
        <v>5.6</v>
      </c>
      <c r="J1270" s="101">
        <v>5.5</v>
      </c>
      <c r="K1270" s="101">
        <v>5.7</v>
      </c>
      <c r="L1270" s="278">
        <v>94565</v>
      </c>
      <c r="M1270" s="100" t="s">
        <v>66</v>
      </c>
      <c r="N1270" s="100" t="s">
        <v>67</v>
      </c>
      <c r="O1270" s="100" t="s">
        <v>1749</v>
      </c>
      <c r="P1270" s="116"/>
      <c r="Q1270" s="116"/>
    </row>
    <row r="1271" spans="1:18">
      <c r="A1271" s="100" t="s">
        <v>12692</v>
      </c>
      <c r="B1271" s="100" t="s">
        <v>81</v>
      </c>
      <c r="C1271" s="100" t="s">
        <v>82</v>
      </c>
      <c r="D1271" s="100" t="s">
        <v>83</v>
      </c>
      <c r="E1271" s="100" t="s">
        <v>64</v>
      </c>
      <c r="F1271" s="277" t="s">
        <v>65</v>
      </c>
      <c r="G1271" s="101">
        <v>9.3000000000000007</v>
      </c>
      <c r="H1271" s="101">
        <v>7.5</v>
      </c>
      <c r="I1271" s="101">
        <v>3.2</v>
      </c>
      <c r="J1271" s="101">
        <v>7.2</v>
      </c>
      <c r="K1271" s="101">
        <v>6.8</v>
      </c>
      <c r="L1271" s="278">
        <v>157405</v>
      </c>
      <c r="M1271" s="100" t="s">
        <v>66</v>
      </c>
      <c r="N1271" s="100" t="s">
        <v>67</v>
      </c>
      <c r="O1271" s="100" t="s">
        <v>84</v>
      </c>
      <c r="P1271" s="116"/>
      <c r="Q1271" s="116"/>
      <c r="R1271" s="116"/>
    </row>
    <row r="1272" spans="1:18">
      <c r="A1272" s="100" t="s">
        <v>14960</v>
      </c>
      <c r="B1272" s="100" t="s">
        <v>14961</v>
      </c>
      <c r="C1272" s="100" t="s">
        <v>5360</v>
      </c>
      <c r="D1272" s="100" t="s">
        <v>8565</v>
      </c>
      <c r="E1272" s="100" t="s">
        <v>107</v>
      </c>
      <c r="F1272" s="277" t="s">
        <v>73</v>
      </c>
      <c r="G1272" s="101">
        <v>6.4</v>
      </c>
      <c r="H1272" s="101">
        <v>7.6</v>
      </c>
      <c r="I1272" s="101">
        <v>4.9000000000000004</v>
      </c>
      <c r="J1272" s="101">
        <v>7.3</v>
      </c>
      <c r="K1272" s="101">
        <v>6</v>
      </c>
      <c r="L1272" s="278">
        <v>1059</v>
      </c>
      <c r="M1272" s="100" t="s">
        <v>66</v>
      </c>
      <c r="N1272" s="100" t="s">
        <v>67</v>
      </c>
      <c r="O1272" s="100" t="s">
        <v>5385</v>
      </c>
      <c r="P1272" s="100"/>
      <c r="Q1272" s="116"/>
    </row>
    <row r="1273" spans="1:18">
      <c r="A1273" s="100" t="s">
        <v>16640</v>
      </c>
      <c r="B1273" s="100" t="s">
        <v>16641</v>
      </c>
      <c r="C1273" s="100" t="s">
        <v>10035</v>
      </c>
      <c r="D1273" s="100" t="s">
        <v>8536</v>
      </c>
      <c r="E1273" s="100" t="s">
        <v>72</v>
      </c>
      <c r="F1273" s="277" t="s">
        <v>65</v>
      </c>
      <c r="G1273" s="101">
        <v>4.9000000000000004</v>
      </c>
      <c r="H1273" s="101">
        <v>0.9</v>
      </c>
      <c r="I1273" s="101">
        <v>3.3</v>
      </c>
      <c r="J1273" s="101">
        <v>6.9</v>
      </c>
      <c r="K1273" s="101">
        <v>4.2</v>
      </c>
      <c r="L1273" s="278">
        <v>4040</v>
      </c>
      <c r="M1273" s="100" t="s">
        <v>66</v>
      </c>
      <c r="N1273" s="100" t="s">
        <v>190</v>
      </c>
      <c r="O1273" s="100"/>
      <c r="P1273" s="100"/>
      <c r="Q1273" s="116"/>
    </row>
    <row r="1274" spans="1:18">
      <c r="A1274" s="100" t="s">
        <v>16642</v>
      </c>
      <c r="B1274" s="100" t="s">
        <v>16643</v>
      </c>
      <c r="C1274" s="100" t="s">
        <v>10038</v>
      </c>
      <c r="D1274" s="100" t="s">
        <v>8544</v>
      </c>
      <c r="E1274" s="100" t="s">
        <v>107</v>
      </c>
      <c r="F1274" s="277" t="s">
        <v>73</v>
      </c>
      <c r="G1274" s="101">
        <v>6.1</v>
      </c>
      <c r="H1274" s="101">
        <v>6.3</v>
      </c>
      <c r="I1274" s="101">
        <v>6.4</v>
      </c>
      <c r="J1274" s="101">
        <v>4.7</v>
      </c>
      <c r="K1274" s="101">
        <v>5.8</v>
      </c>
      <c r="L1274" s="278">
        <v>4124</v>
      </c>
      <c r="M1274" s="100" t="s">
        <v>66</v>
      </c>
      <c r="N1274" s="100" t="s">
        <v>190</v>
      </c>
      <c r="O1274" s="100"/>
      <c r="P1274" s="100"/>
      <c r="Q1274" s="116"/>
    </row>
    <row r="1275" spans="1:18">
      <c r="A1275" s="100" t="s">
        <v>13369</v>
      </c>
      <c r="B1275" s="100" t="s">
        <v>13370</v>
      </c>
      <c r="C1275" s="100" t="s">
        <v>2489</v>
      </c>
      <c r="D1275" s="100" t="s">
        <v>8563</v>
      </c>
      <c r="E1275" s="100" t="s">
        <v>94</v>
      </c>
      <c r="F1275" s="277" t="s">
        <v>73</v>
      </c>
      <c r="G1275" s="101">
        <v>7.9</v>
      </c>
      <c r="H1275" s="101">
        <v>6.2</v>
      </c>
      <c r="I1275" s="101">
        <v>4</v>
      </c>
      <c r="J1275" s="101">
        <v>6</v>
      </c>
      <c r="K1275" s="101">
        <v>4.8</v>
      </c>
      <c r="L1275" s="278">
        <v>1323000</v>
      </c>
      <c r="M1275" s="100" t="s">
        <v>66</v>
      </c>
      <c r="N1275" s="100" t="s">
        <v>67</v>
      </c>
      <c r="O1275" s="100" t="s">
        <v>2471</v>
      </c>
      <c r="P1275" s="100"/>
      <c r="Q1275" s="116"/>
    </row>
    <row r="1276" spans="1:18">
      <c r="A1276" s="100" t="s">
        <v>13828</v>
      </c>
      <c r="B1276" s="100" t="s">
        <v>13829</v>
      </c>
      <c r="C1276" s="100" t="s">
        <v>3219</v>
      </c>
      <c r="D1276" s="100" t="s">
        <v>8543</v>
      </c>
      <c r="E1276" s="100" t="s">
        <v>72</v>
      </c>
      <c r="F1276" s="277" t="s">
        <v>73</v>
      </c>
      <c r="G1276" s="101">
        <v>4.8</v>
      </c>
      <c r="H1276" s="101">
        <v>3.1</v>
      </c>
      <c r="I1276" s="101">
        <v>3.5</v>
      </c>
      <c r="J1276" s="101">
        <v>4.3</v>
      </c>
      <c r="K1276" s="101">
        <v>3.6</v>
      </c>
      <c r="L1276" s="278">
        <v>29200000</v>
      </c>
      <c r="M1276" s="100" t="s">
        <v>66</v>
      </c>
      <c r="N1276" s="100" t="s">
        <v>67</v>
      </c>
      <c r="O1276" s="100" t="s">
        <v>3196</v>
      </c>
      <c r="P1276" s="100"/>
      <c r="Q1276" s="117"/>
      <c r="R1276" s="117"/>
    </row>
    <row r="1277" spans="1:18">
      <c r="A1277" s="100" t="s">
        <v>18550</v>
      </c>
      <c r="B1277" s="100" t="s">
        <v>18551</v>
      </c>
      <c r="C1277" s="100" t="s">
        <v>12107</v>
      </c>
      <c r="D1277" s="100"/>
      <c r="E1277" s="100"/>
      <c r="F1277" s="277"/>
      <c r="G1277" s="101"/>
      <c r="H1277" s="101"/>
      <c r="I1277" s="101"/>
      <c r="J1277" s="101"/>
      <c r="K1277" s="101"/>
      <c r="L1277" s="278"/>
      <c r="M1277" s="100"/>
      <c r="N1277" s="100"/>
      <c r="O1277" s="100"/>
      <c r="P1277" s="100"/>
      <c r="Q1277" s="117"/>
    </row>
    <row r="1278" spans="1:18">
      <c r="A1278" s="100" t="s">
        <v>16644</v>
      </c>
      <c r="B1278" s="100" t="s">
        <v>10040</v>
      </c>
      <c r="C1278" s="100" t="s">
        <v>10041</v>
      </c>
      <c r="D1278" s="100" t="s">
        <v>8545</v>
      </c>
      <c r="E1278" s="100" t="s">
        <v>72</v>
      </c>
      <c r="F1278" s="277" t="s">
        <v>65</v>
      </c>
      <c r="G1278" s="101">
        <v>4.8</v>
      </c>
      <c r="H1278" s="101">
        <v>7.1</v>
      </c>
      <c r="I1278" s="101">
        <v>3.6</v>
      </c>
      <c r="J1278" s="101">
        <v>4.3</v>
      </c>
      <c r="K1278" s="101">
        <v>4.2</v>
      </c>
      <c r="L1278" s="278">
        <v>48</v>
      </c>
      <c r="M1278" s="100" t="s">
        <v>66</v>
      </c>
      <c r="N1278" s="100" t="s">
        <v>103</v>
      </c>
      <c r="O1278" s="100"/>
      <c r="P1278" s="100"/>
      <c r="Q1278" s="117"/>
    </row>
    <row r="1279" spans="1:18">
      <c r="A1279" s="100" t="s">
        <v>16647</v>
      </c>
      <c r="B1279" s="100" t="s">
        <v>16648</v>
      </c>
      <c r="C1279" s="100" t="s">
        <v>7113</v>
      </c>
      <c r="D1279" s="100" t="s">
        <v>8541</v>
      </c>
      <c r="E1279" s="100" t="s">
        <v>196</v>
      </c>
      <c r="F1279" s="277" t="s">
        <v>73</v>
      </c>
      <c r="G1279" s="101">
        <v>4.0999999999999996</v>
      </c>
      <c r="H1279" s="101">
        <v>8</v>
      </c>
      <c r="I1279" s="101">
        <v>3.4</v>
      </c>
      <c r="J1279" s="101">
        <v>4.4000000000000004</v>
      </c>
      <c r="K1279" s="101">
        <v>4</v>
      </c>
      <c r="L1279" s="278">
        <v>41746</v>
      </c>
      <c r="M1279" s="100" t="s">
        <v>66</v>
      </c>
      <c r="N1279" s="100" t="s">
        <v>103</v>
      </c>
      <c r="O1279" s="100" t="s">
        <v>7132</v>
      </c>
      <c r="P1279" s="100"/>
      <c r="Q1279" s="117"/>
    </row>
    <row r="1280" spans="1:18">
      <c r="A1280" s="100" t="s">
        <v>15292</v>
      </c>
      <c r="B1280" s="100" t="s">
        <v>15293</v>
      </c>
      <c r="C1280" s="100" t="s">
        <v>5925</v>
      </c>
      <c r="D1280" s="100" t="s">
        <v>100</v>
      </c>
      <c r="E1280" s="100" t="s">
        <v>196</v>
      </c>
      <c r="F1280" s="277" t="s">
        <v>95</v>
      </c>
      <c r="G1280" s="101">
        <v>4</v>
      </c>
      <c r="H1280" s="101">
        <v>4.3</v>
      </c>
      <c r="I1280" s="101">
        <v>6.4</v>
      </c>
      <c r="J1280" s="101">
        <v>1.3</v>
      </c>
      <c r="K1280" s="101">
        <v>3.6</v>
      </c>
      <c r="L1280" s="278">
        <v>2420734</v>
      </c>
      <c r="M1280" s="100" t="s">
        <v>245</v>
      </c>
      <c r="N1280" s="100" t="s">
        <v>67</v>
      </c>
      <c r="O1280" s="100" t="s">
        <v>5960</v>
      </c>
      <c r="P1280" s="100"/>
      <c r="Q1280" s="117"/>
    </row>
    <row r="1281" spans="1:18">
      <c r="A1281" s="100" t="s">
        <v>16645</v>
      </c>
      <c r="B1281" s="100" t="s">
        <v>16646</v>
      </c>
      <c r="C1281" s="100" t="s">
        <v>10044</v>
      </c>
      <c r="D1281" s="100" t="s">
        <v>8535</v>
      </c>
      <c r="E1281" s="100" t="s">
        <v>196</v>
      </c>
      <c r="F1281" s="277" t="s">
        <v>65</v>
      </c>
      <c r="G1281" s="101">
        <v>4.0999999999999996</v>
      </c>
      <c r="H1281" s="101">
        <v>6.3</v>
      </c>
      <c r="I1281" s="101">
        <v>5.5</v>
      </c>
      <c r="J1281" s="101">
        <v>4.2</v>
      </c>
      <c r="K1281" s="101">
        <v>5</v>
      </c>
      <c r="L1281" s="278">
        <v>8810</v>
      </c>
      <c r="M1281" s="100" t="s">
        <v>66</v>
      </c>
      <c r="N1281" s="100" t="s">
        <v>190</v>
      </c>
      <c r="O1281" s="100"/>
      <c r="P1281" s="100"/>
      <c r="Q1281" s="117"/>
    </row>
    <row r="1282" spans="1:18">
      <c r="A1282" s="100" t="s">
        <v>15431</v>
      </c>
      <c r="B1282" s="100" t="s">
        <v>15432</v>
      </c>
      <c r="C1282" s="100" t="s">
        <v>6195</v>
      </c>
      <c r="D1282" s="100" t="s">
        <v>8566</v>
      </c>
      <c r="E1282" s="100" t="s">
        <v>201</v>
      </c>
      <c r="F1282" s="277" t="s">
        <v>65</v>
      </c>
      <c r="G1282" s="101">
        <v>2.4</v>
      </c>
      <c r="H1282" s="101">
        <v>4</v>
      </c>
      <c r="I1282" s="101">
        <v>2.7</v>
      </c>
      <c r="J1282" s="101">
        <v>5.3</v>
      </c>
      <c r="K1282" s="101">
        <v>4.3</v>
      </c>
      <c r="L1282" s="278">
        <v>342991</v>
      </c>
      <c r="M1282" s="100" t="s">
        <v>245</v>
      </c>
      <c r="N1282" s="100" t="s">
        <v>67</v>
      </c>
      <c r="O1282" s="100" t="s">
        <v>6237</v>
      </c>
      <c r="P1282" s="100"/>
      <c r="Q1282" s="117"/>
    </row>
    <row r="1283" spans="1:18">
      <c r="A1283" s="100" t="s">
        <v>14756</v>
      </c>
      <c r="B1283" s="100" t="s">
        <v>14757</v>
      </c>
      <c r="C1283" s="100" t="s">
        <v>5034</v>
      </c>
      <c r="D1283" s="100" t="s">
        <v>8541</v>
      </c>
      <c r="E1283" s="100" t="s">
        <v>72</v>
      </c>
      <c r="F1283" s="277" t="s">
        <v>65</v>
      </c>
      <c r="G1283" s="101">
        <v>5.7</v>
      </c>
      <c r="H1283" s="101">
        <v>5.5</v>
      </c>
      <c r="I1283" s="101">
        <v>3.1</v>
      </c>
      <c r="J1283" s="101">
        <v>4.9000000000000004</v>
      </c>
      <c r="K1283" s="101">
        <v>4.2</v>
      </c>
      <c r="L1283" s="278">
        <v>5344</v>
      </c>
      <c r="M1283" s="100" t="s">
        <v>66</v>
      </c>
      <c r="N1283" s="100" t="s">
        <v>67</v>
      </c>
      <c r="O1283" s="100" t="s">
        <v>5056</v>
      </c>
      <c r="P1283" s="100"/>
      <c r="Q1283" s="117"/>
    </row>
    <row r="1284" spans="1:18">
      <c r="A1284" s="100" t="s">
        <v>16651</v>
      </c>
      <c r="B1284" s="100" t="s">
        <v>16652</v>
      </c>
      <c r="C1284" s="100" t="s">
        <v>7117</v>
      </c>
      <c r="D1284" s="100" t="s">
        <v>8551</v>
      </c>
      <c r="E1284" s="100" t="s">
        <v>196</v>
      </c>
      <c r="F1284" s="277" t="s">
        <v>65</v>
      </c>
      <c r="G1284" s="101">
        <v>3.4</v>
      </c>
      <c r="H1284" s="101">
        <v>4</v>
      </c>
      <c r="I1284" s="101">
        <v>3.1</v>
      </c>
      <c r="J1284" s="101">
        <v>5.5</v>
      </c>
      <c r="K1284" s="101">
        <v>3.9</v>
      </c>
      <c r="L1284" s="278">
        <v>9610</v>
      </c>
      <c r="M1284" s="100" t="s">
        <v>66</v>
      </c>
      <c r="N1284" s="100" t="s">
        <v>103</v>
      </c>
      <c r="O1284" s="100" t="s">
        <v>7136</v>
      </c>
      <c r="P1284" s="100"/>
      <c r="Q1284" s="117"/>
    </row>
    <row r="1285" spans="1:18">
      <c r="A1285" s="100" t="s">
        <v>16649</v>
      </c>
      <c r="B1285" s="100" t="s">
        <v>16650</v>
      </c>
      <c r="C1285" s="100" t="s">
        <v>10047</v>
      </c>
      <c r="D1285" s="100" t="s">
        <v>8544</v>
      </c>
      <c r="E1285" s="100" t="s">
        <v>72</v>
      </c>
      <c r="F1285" s="277" t="s">
        <v>65</v>
      </c>
      <c r="G1285" s="101">
        <v>5.3</v>
      </c>
      <c r="H1285" s="101">
        <v>6.3</v>
      </c>
      <c r="I1285" s="101">
        <v>6.5</v>
      </c>
      <c r="J1285" s="101">
        <v>3.6</v>
      </c>
      <c r="K1285" s="101">
        <v>5.4</v>
      </c>
      <c r="L1285" s="278">
        <v>13668</v>
      </c>
      <c r="M1285" s="100" t="s">
        <v>66</v>
      </c>
      <c r="N1285" s="100" t="s">
        <v>190</v>
      </c>
      <c r="O1285" s="100"/>
      <c r="P1285" s="100"/>
      <c r="Q1285" s="117"/>
    </row>
    <row r="1286" spans="1:18">
      <c r="A1286" s="100" t="s">
        <v>12891</v>
      </c>
      <c r="B1286" s="100" t="s">
        <v>12892</v>
      </c>
      <c r="C1286" s="100" t="s">
        <v>8719</v>
      </c>
      <c r="D1286" s="100"/>
      <c r="E1286" s="100"/>
      <c r="F1286" s="277"/>
      <c r="G1286" s="101"/>
      <c r="H1286" s="101"/>
      <c r="I1286" s="101"/>
      <c r="J1286" s="101"/>
      <c r="K1286" s="101"/>
      <c r="L1286" s="278"/>
      <c r="M1286" s="100"/>
      <c r="N1286" s="100"/>
      <c r="O1286" s="100"/>
      <c r="P1286" s="100"/>
      <c r="Q1286" s="117"/>
    </row>
    <row r="1287" spans="1:18">
      <c r="A1287" s="100" t="s">
        <v>13853</v>
      </c>
      <c r="B1287" s="100" t="s">
        <v>13854</v>
      </c>
      <c r="C1287" s="100" t="s">
        <v>3256</v>
      </c>
      <c r="D1287" s="100" t="s">
        <v>8548</v>
      </c>
      <c r="E1287" s="100" t="s">
        <v>196</v>
      </c>
      <c r="F1287" s="277" t="s">
        <v>95</v>
      </c>
      <c r="G1287" s="101">
        <v>3.8</v>
      </c>
      <c r="H1287" s="101">
        <v>6.3</v>
      </c>
      <c r="I1287" s="101">
        <v>4.8</v>
      </c>
      <c r="J1287" s="101">
        <v>3.3</v>
      </c>
      <c r="K1287" s="101">
        <v>4.5999999999999996</v>
      </c>
      <c r="L1287" s="278">
        <v>9182</v>
      </c>
      <c r="M1287" s="100" t="s">
        <v>66</v>
      </c>
      <c r="N1287" s="100" t="s">
        <v>543</v>
      </c>
      <c r="O1287" s="100" t="s">
        <v>3245</v>
      </c>
      <c r="P1287" s="100"/>
      <c r="Q1287" s="117"/>
    </row>
    <row r="1288" spans="1:18">
      <c r="A1288" s="100" t="s">
        <v>15065</v>
      </c>
      <c r="B1288" s="100" t="s">
        <v>15066</v>
      </c>
      <c r="C1288" s="100" t="s">
        <v>5550</v>
      </c>
      <c r="D1288" s="100" t="s">
        <v>8543</v>
      </c>
      <c r="E1288" s="100" t="s">
        <v>201</v>
      </c>
      <c r="F1288" s="277" t="s">
        <v>65</v>
      </c>
      <c r="G1288" s="101">
        <v>2.8</v>
      </c>
      <c r="H1288" s="101">
        <v>1.6</v>
      </c>
      <c r="I1288" s="101">
        <v>2.6</v>
      </c>
      <c r="J1288" s="101">
        <v>5.8</v>
      </c>
      <c r="K1288" s="101">
        <v>3.3</v>
      </c>
      <c r="L1288" s="278">
        <v>9900000</v>
      </c>
      <c r="M1288" s="100" t="s">
        <v>66</v>
      </c>
      <c r="N1288" s="100" t="s">
        <v>67</v>
      </c>
      <c r="O1288" s="100" t="s">
        <v>5573</v>
      </c>
      <c r="P1288" s="117"/>
      <c r="Q1288" s="117"/>
    </row>
    <row r="1289" spans="1:18">
      <c r="A1289" s="100" t="s">
        <v>14038</v>
      </c>
      <c r="B1289" s="100" t="s">
        <v>14039</v>
      </c>
      <c r="C1289" s="100" t="s">
        <v>3622</v>
      </c>
      <c r="D1289" s="100" t="s">
        <v>8541</v>
      </c>
      <c r="E1289" s="100" t="s">
        <v>72</v>
      </c>
      <c r="F1289" s="277" t="s">
        <v>65</v>
      </c>
      <c r="G1289" s="101">
        <v>4.7</v>
      </c>
      <c r="H1289" s="101">
        <v>7</v>
      </c>
      <c r="I1289" s="101">
        <v>4.3</v>
      </c>
      <c r="J1289" s="101">
        <v>2.2000000000000002</v>
      </c>
      <c r="K1289" s="101">
        <v>3.7</v>
      </c>
      <c r="L1289" s="278">
        <v>2526</v>
      </c>
      <c r="M1289" s="100" t="s">
        <v>66</v>
      </c>
      <c r="N1289" s="100" t="s">
        <v>247</v>
      </c>
      <c r="O1289" s="100" t="s">
        <v>3598</v>
      </c>
      <c r="P1289" s="116"/>
      <c r="Q1289" s="117"/>
    </row>
    <row r="1290" spans="1:18">
      <c r="A1290" s="100" t="s">
        <v>16601</v>
      </c>
      <c r="B1290" s="100" t="s">
        <v>16602</v>
      </c>
      <c r="C1290" s="100" t="s">
        <v>10009</v>
      </c>
      <c r="D1290" s="100" t="s">
        <v>174</v>
      </c>
      <c r="E1290" s="100" t="s">
        <v>107</v>
      </c>
      <c r="F1290" s="277" t="s">
        <v>73</v>
      </c>
      <c r="G1290" s="101">
        <v>6.9</v>
      </c>
      <c r="H1290" s="101">
        <v>2.9</v>
      </c>
      <c r="I1290" s="101">
        <v>6.6</v>
      </c>
      <c r="J1290" s="101">
        <v>6.3</v>
      </c>
      <c r="K1290" s="101">
        <v>5.4</v>
      </c>
      <c r="L1290" s="278">
        <v>61447</v>
      </c>
      <c r="M1290" s="100" t="s">
        <v>66</v>
      </c>
      <c r="N1290" s="100" t="s">
        <v>103</v>
      </c>
      <c r="O1290" s="100"/>
      <c r="P1290" s="116"/>
      <c r="Q1290" s="49"/>
      <c r="R1290" s="49"/>
    </row>
    <row r="1291" spans="1:18">
      <c r="A1291" s="100" t="s">
        <v>13092</v>
      </c>
      <c r="B1291" s="100" t="s">
        <v>13093</v>
      </c>
      <c r="C1291" s="100" t="s">
        <v>1989</v>
      </c>
      <c r="D1291" s="100" t="s">
        <v>8544</v>
      </c>
      <c r="E1291" s="100" t="s">
        <v>94</v>
      </c>
      <c r="F1291" s="277" t="s">
        <v>65</v>
      </c>
      <c r="G1291" s="101">
        <v>8.4</v>
      </c>
      <c r="H1291" s="101">
        <v>7.9</v>
      </c>
      <c r="I1291" s="101">
        <v>5.9</v>
      </c>
      <c r="J1291" s="101">
        <v>7.3</v>
      </c>
      <c r="K1291" s="101">
        <v>6.5</v>
      </c>
      <c r="L1291" s="278">
        <v>59482</v>
      </c>
      <c r="M1291" s="100" t="s">
        <v>66</v>
      </c>
      <c r="N1291" s="100" t="s">
        <v>190</v>
      </c>
      <c r="O1291" s="100" t="s">
        <v>1978</v>
      </c>
      <c r="P1291" s="116"/>
      <c r="Q1291" s="49"/>
      <c r="R1291" s="49"/>
    </row>
    <row r="1292" spans="1:18">
      <c r="A1292" s="100" t="s">
        <v>16653</v>
      </c>
      <c r="B1292" s="100" t="s">
        <v>16654</v>
      </c>
      <c r="C1292" s="100" t="s">
        <v>7121</v>
      </c>
      <c r="D1292" s="100" t="s">
        <v>8541</v>
      </c>
      <c r="E1292" s="100" t="s">
        <v>72</v>
      </c>
      <c r="F1292" s="277" t="s">
        <v>73</v>
      </c>
      <c r="G1292" s="101">
        <v>5.6</v>
      </c>
      <c r="H1292" s="101">
        <v>6.7</v>
      </c>
      <c r="I1292" s="101">
        <v>3.6</v>
      </c>
      <c r="J1292" s="101">
        <v>4.0999999999999996</v>
      </c>
      <c r="K1292" s="101">
        <v>3.9</v>
      </c>
      <c r="L1292" s="278">
        <v>25398</v>
      </c>
      <c r="M1292" s="100" t="s">
        <v>66</v>
      </c>
      <c r="N1292" s="100" t="s">
        <v>103</v>
      </c>
      <c r="O1292" s="100" t="s">
        <v>7140</v>
      </c>
      <c r="P1292" s="116"/>
      <c r="Q1292" s="49"/>
      <c r="R1292" s="49"/>
    </row>
    <row r="1293" spans="1:18">
      <c r="A1293" s="100" t="s">
        <v>18591</v>
      </c>
      <c r="B1293" s="100" t="s">
        <v>18592</v>
      </c>
      <c r="C1293" s="100" t="s">
        <v>8438</v>
      </c>
      <c r="D1293" s="100" t="s">
        <v>8546</v>
      </c>
      <c r="E1293" s="100" t="s">
        <v>72</v>
      </c>
      <c r="F1293" s="277" t="s">
        <v>65</v>
      </c>
      <c r="G1293" s="101">
        <v>5.6</v>
      </c>
      <c r="H1293" s="101">
        <v>4.2</v>
      </c>
      <c r="I1293" s="101">
        <v>4.4000000000000004</v>
      </c>
      <c r="J1293" s="101">
        <v>6.1</v>
      </c>
      <c r="K1293" s="101">
        <v>4.9000000000000004</v>
      </c>
      <c r="L1293" s="278">
        <v>1457000</v>
      </c>
      <c r="M1293" s="100" t="s">
        <v>66</v>
      </c>
      <c r="N1293" s="100" t="s">
        <v>67</v>
      </c>
      <c r="O1293" s="100" t="s">
        <v>8431</v>
      </c>
      <c r="P1293" s="116"/>
      <c r="Q1293" s="116"/>
    </row>
    <row r="1294" spans="1:18">
      <c r="A1294" s="100" t="s">
        <v>12379</v>
      </c>
      <c r="B1294" s="100" t="s">
        <v>12380</v>
      </c>
      <c r="C1294" s="100" t="s">
        <v>646</v>
      </c>
      <c r="D1294" s="100" t="s">
        <v>8559</v>
      </c>
      <c r="E1294" s="100" t="s">
        <v>196</v>
      </c>
      <c r="F1294" s="277" t="s">
        <v>65</v>
      </c>
      <c r="G1294" s="101">
        <v>3.2</v>
      </c>
      <c r="H1294" s="101">
        <v>1.6</v>
      </c>
      <c r="I1294" s="101">
        <v>3.1</v>
      </c>
      <c r="J1294" s="101">
        <v>5.2</v>
      </c>
      <c r="K1294" s="101">
        <v>3.8</v>
      </c>
      <c r="L1294" s="278">
        <v>405735</v>
      </c>
      <c r="M1294" s="100" t="s">
        <v>66</v>
      </c>
      <c r="N1294" s="100" t="s">
        <v>247</v>
      </c>
      <c r="O1294" s="100" t="s">
        <v>635</v>
      </c>
      <c r="P1294" s="100"/>
      <c r="Q1294" s="116"/>
    </row>
    <row r="1295" spans="1:18">
      <c r="A1295" s="100" t="s">
        <v>12226</v>
      </c>
      <c r="B1295" s="100" t="s">
        <v>12227</v>
      </c>
      <c r="C1295" s="100" t="s">
        <v>395</v>
      </c>
      <c r="D1295" s="100" t="s">
        <v>8548</v>
      </c>
      <c r="E1295" s="100" t="s">
        <v>107</v>
      </c>
      <c r="F1295" s="277" t="s">
        <v>95</v>
      </c>
      <c r="G1295" s="101">
        <v>6.6</v>
      </c>
      <c r="H1295" s="101">
        <v>6.1</v>
      </c>
      <c r="I1295" s="101">
        <v>5.9</v>
      </c>
      <c r="J1295" s="101">
        <v>5.9</v>
      </c>
      <c r="K1295" s="101">
        <v>5.9</v>
      </c>
      <c r="L1295" s="278">
        <v>27173</v>
      </c>
      <c r="M1295" s="100" t="s">
        <v>125</v>
      </c>
      <c r="N1295" s="100" t="s">
        <v>67</v>
      </c>
      <c r="O1295" s="100" t="s">
        <v>394</v>
      </c>
      <c r="P1295" s="116"/>
      <c r="Q1295" s="116"/>
    </row>
    <row r="1296" spans="1:18">
      <c r="A1296" s="100" t="s">
        <v>16659</v>
      </c>
      <c r="B1296" s="100" t="s">
        <v>16660</v>
      </c>
      <c r="C1296" s="100" t="s">
        <v>10053</v>
      </c>
      <c r="D1296" s="100" t="s">
        <v>8565</v>
      </c>
      <c r="E1296" s="100" t="s">
        <v>196</v>
      </c>
      <c r="F1296" s="277" t="s">
        <v>65</v>
      </c>
      <c r="G1296" s="101">
        <v>3</v>
      </c>
      <c r="H1296" s="101">
        <v>0</v>
      </c>
      <c r="I1296" s="101">
        <v>4</v>
      </c>
      <c r="J1296" s="101">
        <v>4.8</v>
      </c>
      <c r="K1296" s="101">
        <v>4.0999999999999996</v>
      </c>
      <c r="L1296" s="278">
        <v>137</v>
      </c>
      <c r="M1296" s="100" t="s">
        <v>66</v>
      </c>
      <c r="N1296" s="100" t="s">
        <v>103</v>
      </c>
      <c r="O1296" s="100"/>
      <c r="P1296" s="116"/>
      <c r="Q1296" s="116"/>
    </row>
    <row r="1297" spans="1:18">
      <c r="A1297" s="100" t="s">
        <v>16662</v>
      </c>
      <c r="B1297" s="100" t="s">
        <v>16663</v>
      </c>
      <c r="C1297" s="100" t="s">
        <v>10059</v>
      </c>
      <c r="D1297" s="100" t="s">
        <v>137</v>
      </c>
      <c r="E1297" s="100" t="s">
        <v>72</v>
      </c>
      <c r="F1297" s="277" t="s">
        <v>65</v>
      </c>
      <c r="G1297" s="101">
        <v>5.3</v>
      </c>
      <c r="H1297" s="101">
        <v>4.7</v>
      </c>
      <c r="I1297" s="101">
        <v>6.1</v>
      </c>
      <c r="J1297" s="101">
        <v>4.7</v>
      </c>
      <c r="K1297" s="101">
        <v>5</v>
      </c>
      <c r="L1297" s="278">
        <v>59483</v>
      </c>
      <c r="M1297" s="100" t="s">
        <v>66</v>
      </c>
      <c r="N1297" s="100" t="s">
        <v>247</v>
      </c>
      <c r="O1297" s="100"/>
      <c r="P1297" s="116"/>
      <c r="Q1297" s="117"/>
      <c r="R1297" s="116"/>
    </row>
    <row r="1298" spans="1:18">
      <c r="A1298" s="100" t="s">
        <v>16664</v>
      </c>
      <c r="B1298" s="100" t="s">
        <v>16665</v>
      </c>
      <c r="C1298" s="100" t="s">
        <v>10062</v>
      </c>
      <c r="D1298" s="100" t="s">
        <v>8634</v>
      </c>
      <c r="E1298" s="100" t="s">
        <v>72</v>
      </c>
      <c r="F1298" s="277" t="s">
        <v>65</v>
      </c>
      <c r="G1298" s="101">
        <v>5.5</v>
      </c>
      <c r="H1298" s="101">
        <v>6.2</v>
      </c>
      <c r="I1298" s="101">
        <v>4.7</v>
      </c>
      <c r="J1298" s="101">
        <v>4.0999999999999996</v>
      </c>
      <c r="K1298" s="101">
        <v>4.5999999999999996</v>
      </c>
      <c r="L1298" s="278">
        <v>262010</v>
      </c>
      <c r="M1298" s="100" t="s">
        <v>66</v>
      </c>
      <c r="N1298" s="100" t="s">
        <v>190</v>
      </c>
      <c r="O1298" s="100"/>
      <c r="P1298" s="116"/>
      <c r="Q1298" s="117"/>
      <c r="R1298" s="117"/>
    </row>
    <row r="1299" spans="1:18">
      <c r="A1299" s="100" t="s">
        <v>16668</v>
      </c>
      <c r="B1299" s="100" t="s">
        <v>16669</v>
      </c>
      <c r="C1299" s="100" t="s">
        <v>10065</v>
      </c>
      <c r="D1299" s="100" t="s">
        <v>8634</v>
      </c>
      <c r="E1299" s="100" t="s">
        <v>72</v>
      </c>
      <c r="F1299" s="277" t="s">
        <v>73</v>
      </c>
      <c r="G1299" s="101">
        <v>4.8</v>
      </c>
      <c r="H1299" s="101">
        <v>5.9</v>
      </c>
      <c r="I1299" s="101">
        <v>3.5</v>
      </c>
      <c r="J1299" s="101">
        <v>6.9</v>
      </c>
      <c r="K1299" s="101">
        <v>4.7</v>
      </c>
      <c r="L1299" s="278">
        <v>85321</v>
      </c>
      <c r="M1299" s="100" t="s">
        <v>66</v>
      </c>
      <c r="N1299" s="100" t="s">
        <v>543</v>
      </c>
      <c r="O1299" s="100"/>
      <c r="P1299" s="117"/>
      <c r="Q1299" s="117"/>
    </row>
    <row r="1300" spans="1:18">
      <c r="A1300" s="100" t="s">
        <v>16670</v>
      </c>
      <c r="B1300" s="100" t="s">
        <v>16671</v>
      </c>
      <c r="C1300" s="100" t="s">
        <v>10068</v>
      </c>
      <c r="D1300" s="100" t="s">
        <v>195</v>
      </c>
      <c r="E1300" s="100" t="s">
        <v>107</v>
      </c>
      <c r="F1300" s="277" t="s">
        <v>95</v>
      </c>
      <c r="G1300" s="101">
        <v>6.4</v>
      </c>
      <c r="H1300" s="101">
        <v>4.5999999999999996</v>
      </c>
      <c r="I1300" s="101">
        <v>4.7</v>
      </c>
      <c r="J1300" s="101">
        <v>5.5</v>
      </c>
      <c r="K1300" s="101">
        <v>5.0999999999999996</v>
      </c>
      <c r="L1300" s="278">
        <v>196915</v>
      </c>
      <c r="M1300" s="100" t="s">
        <v>245</v>
      </c>
      <c r="N1300" s="100" t="s">
        <v>103</v>
      </c>
      <c r="O1300" s="100"/>
      <c r="P1300" s="100"/>
      <c r="Q1300" s="117"/>
      <c r="R1300" s="116"/>
    </row>
    <row r="1301" spans="1:18">
      <c r="A1301" s="100" t="s">
        <v>16672</v>
      </c>
      <c r="B1301" s="100" t="s">
        <v>16673</v>
      </c>
      <c r="C1301" s="100" t="s">
        <v>10071</v>
      </c>
      <c r="D1301" s="100" t="s">
        <v>8567</v>
      </c>
      <c r="E1301" s="100" t="s">
        <v>72</v>
      </c>
      <c r="F1301" s="277" t="s">
        <v>73</v>
      </c>
      <c r="G1301" s="101">
        <v>4.8</v>
      </c>
      <c r="H1301" s="101">
        <v>4.8</v>
      </c>
      <c r="I1301" s="101">
        <v>3.8</v>
      </c>
      <c r="J1301" s="101">
        <v>6.1</v>
      </c>
      <c r="K1301" s="101">
        <v>5</v>
      </c>
      <c r="L1301" s="278">
        <v>2076284</v>
      </c>
      <c r="M1301" s="100" t="s">
        <v>66</v>
      </c>
      <c r="N1301" s="100" t="s">
        <v>67</v>
      </c>
      <c r="O1301" s="100"/>
      <c r="P1301" s="117"/>
      <c r="Q1301" s="117"/>
    </row>
    <row r="1302" spans="1:18">
      <c r="A1302" s="100" t="s">
        <v>15863</v>
      </c>
      <c r="B1302" s="100" t="s">
        <v>16674</v>
      </c>
      <c r="C1302" s="100" t="s">
        <v>10074</v>
      </c>
      <c r="D1302" s="100" t="s">
        <v>8564</v>
      </c>
      <c r="E1302" s="100" t="s">
        <v>72</v>
      </c>
      <c r="F1302" s="277" t="s">
        <v>65</v>
      </c>
      <c r="G1302" s="101">
        <v>5</v>
      </c>
      <c r="H1302" s="101">
        <v>8</v>
      </c>
      <c r="I1302" s="101">
        <v>4.9000000000000004</v>
      </c>
      <c r="J1302" s="101">
        <v>4.5</v>
      </c>
      <c r="K1302" s="101">
        <v>4.9000000000000004</v>
      </c>
      <c r="L1302" s="278">
        <v>17580</v>
      </c>
      <c r="M1302" s="100" t="s">
        <v>66</v>
      </c>
      <c r="N1302" s="100" t="s">
        <v>190</v>
      </c>
      <c r="O1302" s="100"/>
      <c r="P1302" s="116"/>
      <c r="Q1302" s="117"/>
    </row>
    <row r="1303" spans="1:18">
      <c r="A1303" s="100" t="s">
        <v>16675</v>
      </c>
      <c r="B1303" s="100" t="s">
        <v>16676</v>
      </c>
      <c r="C1303" s="100" t="s">
        <v>240</v>
      </c>
      <c r="D1303" s="100" t="s">
        <v>195</v>
      </c>
      <c r="E1303" s="100" t="s">
        <v>107</v>
      </c>
      <c r="F1303" s="277" t="s">
        <v>65</v>
      </c>
      <c r="G1303" s="101">
        <v>6.4</v>
      </c>
      <c r="H1303" s="101">
        <v>2.7</v>
      </c>
      <c r="I1303" s="101">
        <v>3.2</v>
      </c>
      <c r="J1303" s="101">
        <v>6.1</v>
      </c>
      <c r="K1303" s="101">
        <v>4.8</v>
      </c>
      <c r="L1303" s="278">
        <v>23074</v>
      </c>
      <c r="M1303" s="100" t="s">
        <v>66</v>
      </c>
      <c r="N1303" s="100" t="s">
        <v>190</v>
      </c>
      <c r="O1303" s="100"/>
      <c r="P1303" s="100"/>
      <c r="Q1303" s="117"/>
    </row>
    <row r="1304" spans="1:18">
      <c r="A1304" s="100" t="s">
        <v>12843</v>
      </c>
      <c r="B1304" s="100" t="s">
        <v>12844</v>
      </c>
      <c r="C1304" s="100" t="s">
        <v>1508</v>
      </c>
      <c r="D1304" s="100" t="s">
        <v>8584</v>
      </c>
      <c r="E1304" s="100" t="s">
        <v>196</v>
      </c>
      <c r="F1304" s="277" t="s">
        <v>73</v>
      </c>
      <c r="G1304" s="101">
        <v>4.2</v>
      </c>
      <c r="H1304" s="101">
        <v>4.9000000000000004</v>
      </c>
      <c r="I1304" s="101">
        <v>3.8</v>
      </c>
      <c r="J1304" s="101">
        <v>3.4</v>
      </c>
      <c r="K1304" s="101">
        <v>4</v>
      </c>
      <c r="L1304" s="278">
        <v>370490</v>
      </c>
      <c r="M1304" s="100" t="s">
        <v>66</v>
      </c>
      <c r="N1304" s="100" t="s">
        <v>247</v>
      </c>
      <c r="O1304" s="100" t="s">
        <v>1638</v>
      </c>
      <c r="P1304" s="100"/>
      <c r="Q1304" s="117"/>
    </row>
    <row r="1305" spans="1:18">
      <c r="A1305" s="100" t="s">
        <v>16677</v>
      </c>
      <c r="B1305" s="100" t="s">
        <v>16678</v>
      </c>
      <c r="C1305" s="100" t="s">
        <v>10077</v>
      </c>
      <c r="D1305" s="100" t="s">
        <v>8536</v>
      </c>
      <c r="E1305" s="100" t="s">
        <v>72</v>
      </c>
      <c r="F1305" s="277" t="s">
        <v>95</v>
      </c>
      <c r="G1305" s="101">
        <v>4.9000000000000004</v>
      </c>
      <c r="H1305" s="101">
        <v>0</v>
      </c>
      <c r="I1305" s="101">
        <v>4</v>
      </c>
      <c r="J1305" s="101">
        <v>5.8</v>
      </c>
      <c r="K1305" s="101">
        <v>4.0999999999999996</v>
      </c>
      <c r="L1305" s="278">
        <v>4842</v>
      </c>
      <c r="M1305" s="100" t="s">
        <v>66</v>
      </c>
      <c r="N1305" s="100" t="s">
        <v>103</v>
      </c>
      <c r="O1305" s="100"/>
      <c r="P1305" s="117"/>
      <c r="Q1305" s="116"/>
    </row>
    <row r="1306" spans="1:18">
      <c r="A1306" s="100" t="s">
        <v>12583</v>
      </c>
      <c r="B1306" s="100" t="s">
        <v>12584</v>
      </c>
      <c r="C1306" s="100" t="s">
        <v>1006</v>
      </c>
      <c r="D1306" s="100" t="s">
        <v>8551</v>
      </c>
      <c r="E1306" s="100" t="s">
        <v>107</v>
      </c>
      <c r="F1306" s="277" t="s">
        <v>73</v>
      </c>
      <c r="G1306" s="101">
        <v>6.6</v>
      </c>
      <c r="H1306" s="101">
        <v>8.4</v>
      </c>
      <c r="I1306" s="101">
        <v>5.4</v>
      </c>
      <c r="J1306" s="101">
        <v>4.2</v>
      </c>
      <c r="K1306" s="101">
        <v>5.2</v>
      </c>
      <c r="L1306" s="278">
        <v>50490</v>
      </c>
      <c r="M1306" s="100" t="s">
        <v>66</v>
      </c>
      <c r="N1306" s="100" t="s">
        <v>67</v>
      </c>
      <c r="O1306" s="100" t="s">
        <v>999</v>
      </c>
      <c r="P1306" s="100"/>
      <c r="Q1306" s="117"/>
    </row>
    <row r="1307" spans="1:18">
      <c r="A1307" s="100" t="s">
        <v>13521</v>
      </c>
      <c r="B1307" s="100" t="s">
        <v>13522</v>
      </c>
      <c r="C1307" s="100" t="s">
        <v>2710</v>
      </c>
      <c r="D1307" s="100" t="s">
        <v>8539</v>
      </c>
      <c r="E1307" s="100" t="s">
        <v>94</v>
      </c>
      <c r="F1307" s="277" t="s">
        <v>65</v>
      </c>
      <c r="G1307" s="101">
        <v>7.9</v>
      </c>
      <c r="H1307" s="101">
        <v>7.4</v>
      </c>
      <c r="I1307" s="101">
        <v>6.8</v>
      </c>
      <c r="J1307" s="101">
        <v>4.7</v>
      </c>
      <c r="K1307" s="101">
        <v>6.1</v>
      </c>
      <c r="L1307" s="278">
        <v>5574</v>
      </c>
      <c r="M1307" s="100" t="s">
        <v>66</v>
      </c>
      <c r="N1307" s="100" t="s">
        <v>67</v>
      </c>
      <c r="O1307" s="100" t="s">
        <v>13523</v>
      </c>
      <c r="P1307" s="100"/>
      <c r="Q1307" s="117"/>
    </row>
    <row r="1308" spans="1:18">
      <c r="A1308" s="100" t="s">
        <v>16679</v>
      </c>
      <c r="B1308" s="100" t="s">
        <v>16680</v>
      </c>
      <c r="C1308" s="100" t="s">
        <v>10080</v>
      </c>
      <c r="D1308" s="100" t="s">
        <v>8534</v>
      </c>
      <c r="E1308" s="100" t="s">
        <v>72</v>
      </c>
      <c r="F1308" s="277" t="s">
        <v>65</v>
      </c>
      <c r="G1308" s="101">
        <v>5.4</v>
      </c>
      <c r="H1308" s="101">
        <v>3.3</v>
      </c>
      <c r="I1308" s="101">
        <v>4.5999999999999996</v>
      </c>
      <c r="J1308" s="101">
        <v>6</v>
      </c>
      <c r="K1308" s="101">
        <v>4.7</v>
      </c>
      <c r="L1308" s="278">
        <v>5197</v>
      </c>
      <c r="M1308" s="100" t="s">
        <v>66</v>
      </c>
      <c r="N1308" s="100" t="s">
        <v>103</v>
      </c>
      <c r="O1308" s="100"/>
      <c r="P1308" s="116"/>
      <c r="Q1308" s="49"/>
      <c r="R1308" s="49"/>
    </row>
    <row r="1309" spans="1:18">
      <c r="A1309" s="100" t="s">
        <v>16681</v>
      </c>
      <c r="B1309" s="100" t="s">
        <v>16682</v>
      </c>
      <c r="C1309" s="100" t="s">
        <v>10083</v>
      </c>
      <c r="D1309" s="100" t="s">
        <v>8659</v>
      </c>
      <c r="E1309" s="100" t="s">
        <v>72</v>
      </c>
      <c r="F1309" s="277" t="s">
        <v>73</v>
      </c>
      <c r="G1309" s="101">
        <v>4.5999999999999996</v>
      </c>
      <c r="H1309" s="101">
        <v>6.7</v>
      </c>
      <c r="I1309" s="101">
        <v>3.6</v>
      </c>
      <c r="J1309" s="101">
        <v>5.4</v>
      </c>
      <c r="K1309" s="101">
        <v>4.3</v>
      </c>
      <c r="L1309" s="278">
        <v>3443</v>
      </c>
      <c r="M1309" s="100" t="s">
        <v>66</v>
      </c>
      <c r="N1309" s="100" t="s">
        <v>247</v>
      </c>
      <c r="O1309" s="100" t="s">
        <v>10084</v>
      </c>
      <c r="P1309" s="117"/>
      <c r="Q1309" s="117"/>
    </row>
    <row r="1310" spans="1:18">
      <c r="A1310" s="100" t="s">
        <v>13450</v>
      </c>
      <c r="B1310" s="100" t="s">
        <v>8805</v>
      </c>
      <c r="C1310" s="100" t="s">
        <v>13451</v>
      </c>
      <c r="D1310" s="100"/>
      <c r="E1310" s="100"/>
      <c r="F1310" s="277"/>
      <c r="G1310" s="101"/>
      <c r="H1310" s="101"/>
      <c r="I1310" s="101"/>
      <c r="J1310" s="101"/>
      <c r="K1310" s="101"/>
      <c r="L1310" s="278"/>
      <c r="M1310" s="100"/>
      <c r="N1310" s="100"/>
      <c r="O1310" s="100"/>
      <c r="P1310" s="116"/>
      <c r="Q1310" s="117"/>
      <c r="R1310" s="116"/>
    </row>
    <row r="1311" spans="1:18">
      <c r="A1311" s="100" t="s">
        <v>14647</v>
      </c>
      <c r="B1311" s="100" t="s">
        <v>4832</v>
      </c>
      <c r="C1311" s="100" t="s">
        <v>4833</v>
      </c>
      <c r="D1311" s="100" t="s">
        <v>63</v>
      </c>
      <c r="E1311" s="100" t="s">
        <v>107</v>
      </c>
      <c r="F1311" s="277" t="s">
        <v>73</v>
      </c>
      <c r="G1311" s="101">
        <v>5.9</v>
      </c>
      <c r="H1311" s="101">
        <v>7.2</v>
      </c>
      <c r="I1311" s="101">
        <v>5.7</v>
      </c>
      <c r="J1311" s="101">
        <v>4.9000000000000004</v>
      </c>
      <c r="K1311" s="101">
        <v>5.2</v>
      </c>
      <c r="L1311" s="278">
        <v>13704</v>
      </c>
      <c r="M1311" s="100" t="s">
        <v>66</v>
      </c>
      <c r="N1311" s="100" t="s">
        <v>247</v>
      </c>
      <c r="O1311" s="100" t="s">
        <v>4830</v>
      </c>
      <c r="P1311" s="116"/>
      <c r="Q1311" s="116"/>
    </row>
    <row r="1312" spans="1:18">
      <c r="A1312" s="100" t="s">
        <v>16683</v>
      </c>
      <c r="B1312" s="100" t="s">
        <v>16684</v>
      </c>
      <c r="C1312" s="100" t="s">
        <v>10087</v>
      </c>
      <c r="D1312" s="100" t="s">
        <v>8567</v>
      </c>
      <c r="E1312" s="100" t="s">
        <v>107</v>
      </c>
      <c r="F1312" s="277" t="s">
        <v>65</v>
      </c>
      <c r="G1312" s="101">
        <v>6.1</v>
      </c>
      <c r="H1312" s="101">
        <v>7.3</v>
      </c>
      <c r="I1312" s="101">
        <v>4.9000000000000004</v>
      </c>
      <c r="J1312" s="101">
        <v>2.9</v>
      </c>
      <c r="K1312" s="101">
        <v>5.3</v>
      </c>
      <c r="L1312" s="278">
        <v>1290100</v>
      </c>
      <c r="M1312" s="100" t="s">
        <v>66</v>
      </c>
      <c r="N1312" s="100" t="s">
        <v>67</v>
      </c>
      <c r="O1312" s="100"/>
      <c r="P1312" s="100"/>
      <c r="Q1312" s="116"/>
      <c r="R1312" s="116"/>
    </row>
    <row r="1313" spans="1:18">
      <c r="A1313" s="100" t="s">
        <v>14958</v>
      </c>
      <c r="B1313" s="100" t="s">
        <v>14959</v>
      </c>
      <c r="C1313" s="100" t="s">
        <v>217</v>
      </c>
      <c r="D1313" s="100" t="s">
        <v>179</v>
      </c>
      <c r="E1313" s="100" t="s">
        <v>107</v>
      </c>
      <c r="F1313" s="277" t="s">
        <v>65</v>
      </c>
      <c r="G1313" s="101">
        <v>6.9</v>
      </c>
      <c r="H1313" s="101">
        <v>3.4</v>
      </c>
      <c r="I1313" s="101">
        <v>7</v>
      </c>
      <c r="J1313" s="101">
        <v>6.2</v>
      </c>
      <c r="K1313" s="101">
        <v>5.2</v>
      </c>
      <c r="L1313" s="278">
        <v>42667</v>
      </c>
      <c r="M1313" s="100" t="s">
        <v>66</v>
      </c>
      <c r="N1313" s="100" t="s">
        <v>67</v>
      </c>
      <c r="O1313" s="100"/>
      <c r="P1313" s="116"/>
      <c r="Q1313" s="49"/>
      <c r="R1313" s="49"/>
    </row>
    <row r="1314" spans="1:18">
      <c r="A1314" s="100" t="s">
        <v>196</v>
      </c>
      <c r="B1314" s="100" t="s">
        <v>13152</v>
      </c>
      <c r="C1314" s="100" t="s">
        <v>2090</v>
      </c>
      <c r="D1314" s="100" t="s">
        <v>8545</v>
      </c>
      <c r="E1314" s="100" t="s">
        <v>72</v>
      </c>
      <c r="F1314" s="277" t="s">
        <v>65</v>
      </c>
      <c r="G1314" s="101">
        <v>4.8</v>
      </c>
      <c r="H1314" s="101">
        <v>8.6999999999999993</v>
      </c>
      <c r="I1314" s="101">
        <v>3.9</v>
      </c>
      <c r="J1314" s="101">
        <v>4.5</v>
      </c>
      <c r="K1314" s="101">
        <v>4.5999999999999996</v>
      </c>
      <c r="L1314" s="278">
        <v>239031</v>
      </c>
      <c r="M1314" s="100" t="s">
        <v>125</v>
      </c>
      <c r="N1314" s="100" t="s">
        <v>67</v>
      </c>
      <c r="O1314" s="100" t="s">
        <v>2078</v>
      </c>
      <c r="P1314" s="117"/>
      <c r="Q1314" s="117"/>
    </row>
    <row r="1315" spans="1:18">
      <c r="A1315" s="100" t="s">
        <v>16685</v>
      </c>
      <c r="B1315" s="100" t="s">
        <v>10089</v>
      </c>
      <c r="C1315" s="100" t="s">
        <v>10090</v>
      </c>
      <c r="D1315" s="100" t="s">
        <v>8560</v>
      </c>
      <c r="E1315" s="100" t="s">
        <v>196</v>
      </c>
      <c r="F1315" s="277" t="s">
        <v>65</v>
      </c>
      <c r="G1315" s="101">
        <v>4.0999999999999996</v>
      </c>
      <c r="H1315" s="101">
        <v>1.6</v>
      </c>
      <c r="I1315" s="101">
        <v>4.5</v>
      </c>
      <c r="J1315" s="101">
        <v>4.9000000000000004</v>
      </c>
      <c r="K1315" s="101">
        <v>4.2</v>
      </c>
      <c r="L1315" s="278">
        <v>114009</v>
      </c>
      <c r="M1315" s="100" t="s">
        <v>66</v>
      </c>
      <c r="N1315" s="100" t="s">
        <v>103</v>
      </c>
      <c r="O1315" s="100"/>
      <c r="P1315" s="116"/>
      <c r="Q1315" s="117"/>
    </row>
    <row r="1316" spans="1:18">
      <c r="A1316" s="100" t="s">
        <v>12316</v>
      </c>
      <c r="B1316" s="100" t="s">
        <v>12317</v>
      </c>
      <c r="C1316" s="100" t="s">
        <v>555</v>
      </c>
      <c r="D1316" s="100" t="s">
        <v>8540</v>
      </c>
      <c r="E1316" s="100" t="s">
        <v>107</v>
      </c>
      <c r="F1316" s="277" t="s">
        <v>73</v>
      </c>
      <c r="G1316" s="101">
        <v>6.2</v>
      </c>
      <c r="H1316" s="101">
        <v>7</v>
      </c>
      <c r="I1316" s="101">
        <v>5.0999999999999996</v>
      </c>
      <c r="J1316" s="101">
        <v>4.4000000000000004</v>
      </c>
      <c r="K1316" s="101">
        <v>4.8</v>
      </c>
      <c r="L1316" s="278">
        <v>252055</v>
      </c>
      <c r="M1316" s="100" t="s">
        <v>66</v>
      </c>
      <c r="N1316" s="100" t="s">
        <v>543</v>
      </c>
      <c r="O1316" s="100" t="s">
        <v>544</v>
      </c>
      <c r="P1316" s="100"/>
      <c r="Q1316" s="116"/>
    </row>
    <row r="1317" spans="1:18">
      <c r="A1317" s="100" t="s">
        <v>16686</v>
      </c>
      <c r="B1317" s="100" t="s">
        <v>16687</v>
      </c>
      <c r="C1317" s="100" t="s">
        <v>10093</v>
      </c>
      <c r="D1317" s="100" t="s">
        <v>8559</v>
      </c>
      <c r="E1317" s="100" t="s">
        <v>72</v>
      </c>
      <c r="F1317" s="277" t="s">
        <v>65</v>
      </c>
      <c r="G1317" s="101">
        <v>4.7</v>
      </c>
      <c r="H1317" s="101">
        <v>2.8</v>
      </c>
      <c r="I1317" s="101">
        <v>5.6</v>
      </c>
      <c r="J1317" s="101">
        <v>5.3</v>
      </c>
      <c r="K1317" s="101">
        <v>4.9000000000000004</v>
      </c>
      <c r="L1317" s="278">
        <v>209877</v>
      </c>
      <c r="M1317" s="100" t="s">
        <v>66</v>
      </c>
      <c r="N1317" s="100" t="s">
        <v>247</v>
      </c>
      <c r="O1317" s="100"/>
      <c r="P1317" s="116"/>
      <c r="Q1317" s="116"/>
    </row>
    <row r="1318" spans="1:18">
      <c r="A1318" s="100" t="s">
        <v>12673</v>
      </c>
      <c r="B1318" s="100" t="s">
        <v>12674</v>
      </c>
      <c r="C1318" s="100" t="s">
        <v>1157</v>
      </c>
      <c r="D1318" s="100" t="s">
        <v>195</v>
      </c>
      <c r="E1318" s="100" t="s">
        <v>94</v>
      </c>
      <c r="F1318" s="277" t="s">
        <v>65</v>
      </c>
      <c r="G1318" s="101">
        <v>8.5</v>
      </c>
      <c r="H1318" s="101">
        <v>4.4000000000000004</v>
      </c>
      <c r="I1318" s="101">
        <v>2.2999999999999998</v>
      </c>
      <c r="J1318" s="101">
        <v>7.2</v>
      </c>
      <c r="K1318" s="101">
        <v>5.5</v>
      </c>
      <c r="L1318" s="278">
        <v>54889</v>
      </c>
      <c r="M1318" s="100" t="s">
        <v>66</v>
      </c>
      <c r="N1318" s="100" t="s">
        <v>67</v>
      </c>
      <c r="O1318" s="100" t="s">
        <v>1151</v>
      </c>
      <c r="P1318" s="116"/>
      <c r="Q1318" s="116"/>
    </row>
    <row r="1319" spans="1:18">
      <c r="A1319" s="100" t="s">
        <v>16688</v>
      </c>
      <c r="B1319" s="100" t="s">
        <v>10095</v>
      </c>
      <c r="C1319" s="100" t="s">
        <v>10096</v>
      </c>
      <c r="D1319" s="100" t="s">
        <v>8559</v>
      </c>
      <c r="E1319" s="100" t="s">
        <v>196</v>
      </c>
      <c r="F1319" s="277"/>
      <c r="G1319" s="101">
        <v>3.7</v>
      </c>
      <c r="H1319" s="101">
        <v>5</v>
      </c>
      <c r="I1319" s="101">
        <v>2.6</v>
      </c>
      <c r="J1319" s="101">
        <v>5.5</v>
      </c>
      <c r="K1319" s="101">
        <v>3.8</v>
      </c>
      <c r="L1319" s="278">
        <v>2054</v>
      </c>
      <c r="M1319" s="100" t="s">
        <v>66</v>
      </c>
      <c r="N1319" s="100" t="s">
        <v>190</v>
      </c>
      <c r="O1319" s="100"/>
      <c r="P1319" s="117"/>
      <c r="Q1319" s="117"/>
    </row>
    <row r="1320" spans="1:18">
      <c r="A1320" s="100" t="s">
        <v>18628</v>
      </c>
      <c r="B1320" s="100" t="s">
        <v>18629</v>
      </c>
      <c r="C1320" s="100" t="s">
        <v>8510</v>
      </c>
      <c r="D1320" s="100" t="s">
        <v>8548</v>
      </c>
      <c r="E1320" s="100" t="s">
        <v>94</v>
      </c>
      <c r="F1320" s="277" t="s">
        <v>65</v>
      </c>
      <c r="G1320" s="101">
        <v>8.1999999999999993</v>
      </c>
      <c r="H1320" s="101">
        <v>7</v>
      </c>
      <c r="I1320" s="101">
        <v>5.9</v>
      </c>
      <c r="J1320" s="101">
        <v>6</v>
      </c>
      <c r="K1320" s="101">
        <v>6.3</v>
      </c>
      <c r="L1320" s="278">
        <v>36378</v>
      </c>
      <c r="M1320" s="100" t="s">
        <v>66</v>
      </c>
      <c r="N1320" s="100" t="s">
        <v>67</v>
      </c>
      <c r="O1320" s="100" t="s">
        <v>8505</v>
      </c>
      <c r="P1320" s="116"/>
      <c r="Q1320" s="116"/>
    </row>
    <row r="1321" spans="1:18">
      <c r="A1321" s="100" t="s">
        <v>12157</v>
      </c>
      <c r="B1321" s="100" t="s">
        <v>16689</v>
      </c>
      <c r="C1321" s="100" t="s">
        <v>10099</v>
      </c>
      <c r="D1321" s="100" t="s">
        <v>8559</v>
      </c>
      <c r="E1321" s="100" t="s">
        <v>196</v>
      </c>
      <c r="F1321" s="277" t="s">
        <v>65</v>
      </c>
      <c r="G1321" s="101">
        <v>3.9</v>
      </c>
      <c r="H1321" s="101">
        <v>0.7</v>
      </c>
      <c r="I1321" s="101">
        <v>4.2</v>
      </c>
      <c r="J1321" s="101">
        <v>4.9000000000000004</v>
      </c>
      <c r="K1321" s="101">
        <v>4</v>
      </c>
      <c r="L1321" s="278">
        <v>9731</v>
      </c>
      <c r="M1321" s="100" t="s">
        <v>66</v>
      </c>
      <c r="N1321" s="100" t="s">
        <v>543</v>
      </c>
      <c r="O1321" s="100"/>
      <c r="P1321" s="116"/>
      <c r="Q1321" s="117"/>
    </row>
    <row r="1322" spans="1:18">
      <c r="A1322" s="100" t="s">
        <v>14793</v>
      </c>
      <c r="B1322" s="100" t="s">
        <v>14794</v>
      </c>
      <c r="C1322" s="100" t="s">
        <v>5099</v>
      </c>
      <c r="D1322" s="100" t="s">
        <v>179</v>
      </c>
      <c r="E1322" s="100" t="s">
        <v>196</v>
      </c>
      <c r="F1322" s="277" t="s">
        <v>65</v>
      </c>
      <c r="G1322" s="101">
        <v>3.4</v>
      </c>
      <c r="H1322" s="101">
        <v>2.8</v>
      </c>
      <c r="I1322" s="101">
        <v>4.2</v>
      </c>
      <c r="J1322" s="101">
        <v>4.5</v>
      </c>
      <c r="K1322" s="101">
        <v>3.7</v>
      </c>
      <c r="L1322" s="278">
        <v>346379</v>
      </c>
      <c r="M1322" s="100" t="s">
        <v>66</v>
      </c>
      <c r="N1322" s="100" t="s">
        <v>247</v>
      </c>
      <c r="O1322" s="100" t="s">
        <v>5118</v>
      </c>
      <c r="P1322" s="116"/>
      <c r="Q1322" s="117"/>
    </row>
    <row r="1323" spans="1:18">
      <c r="A1323" s="100" t="s">
        <v>14766</v>
      </c>
      <c r="B1323" s="100" t="s">
        <v>14767</v>
      </c>
      <c r="C1323" s="100" t="s">
        <v>5049</v>
      </c>
      <c r="D1323" s="100" t="s">
        <v>8557</v>
      </c>
      <c r="E1323" s="100" t="s">
        <v>196</v>
      </c>
      <c r="F1323" s="277" t="s">
        <v>73</v>
      </c>
      <c r="G1323" s="101">
        <v>4.0999999999999996</v>
      </c>
      <c r="H1323" s="101">
        <v>5.4</v>
      </c>
      <c r="I1323" s="101">
        <v>4.5</v>
      </c>
      <c r="J1323" s="101">
        <v>4.2</v>
      </c>
      <c r="K1323" s="101">
        <v>4.5999999999999996</v>
      </c>
      <c r="L1323" s="278">
        <v>54440</v>
      </c>
      <c r="M1323" s="100" t="s">
        <v>66</v>
      </c>
      <c r="N1323" s="100" t="s">
        <v>67</v>
      </c>
      <c r="O1323" s="100" t="s">
        <v>5068</v>
      </c>
      <c r="P1323" s="100"/>
      <c r="Q1323" s="116"/>
    </row>
    <row r="1324" spans="1:18">
      <c r="A1324" s="100" t="s">
        <v>12801</v>
      </c>
      <c r="B1324" s="100" t="s">
        <v>14780</v>
      </c>
      <c r="C1324" s="100" t="s">
        <v>5071</v>
      </c>
      <c r="D1324" s="100" t="s">
        <v>8557</v>
      </c>
      <c r="E1324" s="100" t="s">
        <v>72</v>
      </c>
      <c r="F1324" s="277" t="s">
        <v>65</v>
      </c>
      <c r="G1324" s="101">
        <v>4.3</v>
      </c>
      <c r="H1324" s="101">
        <v>9.1</v>
      </c>
      <c r="I1324" s="101">
        <v>6.6</v>
      </c>
      <c r="J1324" s="101">
        <v>3.2</v>
      </c>
      <c r="K1324" s="101">
        <v>5.6</v>
      </c>
      <c r="L1324" s="278">
        <v>63813</v>
      </c>
      <c r="M1324" s="100" t="s">
        <v>66</v>
      </c>
      <c r="N1324" s="100" t="s">
        <v>67</v>
      </c>
      <c r="O1324" s="100" t="s">
        <v>5088</v>
      </c>
      <c r="P1324" s="116"/>
      <c r="Q1324" s="116"/>
    </row>
    <row r="1325" spans="1:18">
      <c r="A1325" s="100" t="s">
        <v>14795</v>
      </c>
      <c r="B1325" s="100" t="s">
        <v>14796</v>
      </c>
      <c r="C1325" s="100" t="s">
        <v>5103</v>
      </c>
      <c r="D1325" s="100" t="s">
        <v>179</v>
      </c>
      <c r="E1325" s="100" t="s">
        <v>107</v>
      </c>
      <c r="F1325" s="277" t="s">
        <v>73</v>
      </c>
      <c r="G1325" s="101">
        <v>6.9</v>
      </c>
      <c r="H1325" s="101">
        <v>4.4000000000000004</v>
      </c>
      <c r="I1325" s="101">
        <v>5.6</v>
      </c>
      <c r="J1325" s="101">
        <v>2.4</v>
      </c>
      <c r="K1325" s="101">
        <v>4.0999999999999996</v>
      </c>
      <c r="L1325" s="278">
        <v>1357313</v>
      </c>
      <c r="M1325" s="100" t="s">
        <v>66</v>
      </c>
      <c r="N1325" s="100" t="s">
        <v>67</v>
      </c>
      <c r="O1325" s="100" t="s">
        <v>5122</v>
      </c>
      <c r="P1325" s="100"/>
      <c r="Q1325" s="116"/>
    </row>
    <row r="1326" spans="1:18">
      <c r="A1326" s="100" t="s">
        <v>14791</v>
      </c>
      <c r="B1326" s="100" t="s">
        <v>14792</v>
      </c>
      <c r="C1326" s="100" t="s">
        <v>5095</v>
      </c>
      <c r="D1326" s="100" t="s">
        <v>93</v>
      </c>
      <c r="E1326" s="100" t="s">
        <v>285</v>
      </c>
      <c r="F1326" s="277" t="s">
        <v>65</v>
      </c>
      <c r="G1326" s="101">
        <v>0</v>
      </c>
      <c r="H1326" s="101">
        <v>3.6</v>
      </c>
      <c r="I1326" s="101">
        <v>1.2</v>
      </c>
      <c r="J1326" s="101">
        <v>2</v>
      </c>
      <c r="K1326" s="101">
        <v>1.9</v>
      </c>
      <c r="L1326" s="278">
        <v>4579456</v>
      </c>
      <c r="M1326" s="100" t="s">
        <v>66</v>
      </c>
      <c r="N1326" s="100" t="s">
        <v>264</v>
      </c>
      <c r="O1326" s="100" t="s">
        <v>5114</v>
      </c>
      <c r="P1326" s="116"/>
      <c r="Q1326" s="116"/>
    </row>
    <row r="1327" spans="1:18">
      <c r="A1327" s="100" t="s">
        <v>12985</v>
      </c>
      <c r="B1327" s="100" t="s">
        <v>12986</v>
      </c>
      <c r="C1327" s="100" t="s">
        <v>1756</v>
      </c>
      <c r="D1327" s="100" t="s">
        <v>8540</v>
      </c>
      <c r="E1327" s="100" t="s">
        <v>72</v>
      </c>
      <c r="F1327" s="277" t="s">
        <v>65</v>
      </c>
      <c r="G1327" s="101">
        <v>4.5</v>
      </c>
      <c r="H1327" s="101">
        <v>9.3000000000000007</v>
      </c>
      <c r="I1327" s="101">
        <v>6.4</v>
      </c>
      <c r="J1327" s="101">
        <v>2.2000000000000002</v>
      </c>
      <c r="K1327" s="101">
        <v>4.4000000000000004</v>
      </c>
      <c r="L1327" s="278">
        <v>11166</v>
      </c>
      <c r="M1327" s="100" t="s">
        <v>66</v>
      </c>
      <c r="N1327" s="100" t="s">
        <v>67</v>
      </c>
      <c r="O1327" s="100" t="s">
        <v>1743</v>
      </c>
      <c r="P1327" s="116"/>
      <c r="Q1327" s="116"/>
    </row>
    <row r="1328" spans="1:18">
      <c r="A1328" s="100"/>
      <c r="B1328" s="100" t="s">
        <v>14788</v>
      </c>
      <c r="C1328" s="100" t="s">
        <v>5087</v>
      </c>
      <c r="D1328" s="100" t="s">
        <v>8536</v>
      </c>
      <c r="E1328" s="100" t="s">
        <v>94</v>
      </c>
      <c r="F1328" s="277" t="s">
        <v>73</v>
      </c>
      <c r="G1328" s="101">
        <v>7.5</v>
      </c>
      <c r="H1328" s="101">
        <v>7</v>
      </c>
      <c r="I1328" s="101">
        <v>4.5</v>
      </c>
      <c r="J1328" s="101">
        <v>3.8</v>
      </c>
      <c r="K1328" s="101">
        <v>4.5999999999999996</v>
      </c>
      <c r="L1328" s="278">
        <v>72068</v>
      </c>
      <c r="M1328" s="100" t="s">
        <v>66</v>
      </c>
      <c r="N1328" s="100" t="s">
        <v>67</v>
      </c>
      <c r="O1328" s="100" t="s">
        <v>5106</v>
      </c>
      <c r="P1328" s="100"/>
      <c r="Q1328" s="116"/>
    </row>
    <row r="1329" spans="1:18">
      <c r="A1329" s="100" t="s">
        <v>14785</v>
      </c>
      <c r="B1329" s="100" t="s">
        <v>14787</v>
      </c>
      <c r="C1329" s="100" t="s">
        <v>5083</v>
      </c>
      <c r="D1329" s="100" t="s">
        <v>8536</v>
      </c>
      <c r="E1329" s="100" t="s">
        <v>196</v>
      </c>
      <c r="F1329" s="277" t="s">
        <v>65</v>
      </c>
      <c r="G1329" s="101">
        <v>3.7</v>
      </c>
      <c r="H1329" s="101">
        <v>1.5</v>
      </c>
      <c r="I1329" s="101">
        <v>3.9</v>
      </c>
      <c r="J1329" s="101">
        <v>2.5</v>
      </c>
      <c r="K1329" s="101">
        <v>3.1</v>
      </c>
      <c r="L1329" s="278">
        <v>20193</v>
      </c>
      <c r="M1329" s="100" t="s">
        <v>66</v>
      </c>
      <c r="N1329" s="100" t="s">
        <v>103</v>
      </c>
      <c r="O1329" s="100" t="s">
        <v>5104</v>
      </c>
      <c r="P1329" s="100"/>
      <c r="Q1329" s="116"/>
    </row>
    <row r="1330" spans="1:18">
      <c r="A1330" s="100" t="s">
        <v>14789</v>
      </c>
      <c r="B1330" s="100" t="s">
        <v>14790</v>
      </c>
      <c r="C1330" s="100" t="s">
        <v>5091</v>
      </c>
      <c r="D1330" s="100" t="s">
        <v>8543</v>
      </c>
      <c r="E1330" s="100" t="s">
        <v>201</v>
      </c>
      <c r="F1330" s="277" t="s">
        <v>73</v>
      </c>
      <c r="G1330" s="101">
        <v>2.2999999999999998</v>
      </c>
      <c r="H1330" s="101">
        <v>1.9</v>
      </c>
      <c r="I1330" s="101">
        <v>4.2</v>
      </c>
      <c r="J1330" s="101">
        <v>2</v>
      </c>
      <c r="K1330" s="101">
        <v>2.6</v>
      </c>
      <c r="L1330" s="278">
        <v>6366493</v>
      </c>
      <c r="M1330" s="100" t="s">
        <v>66</v>
      </c>
      <c r="N1330" s="100" t="s">
        <v>67</v>
      </c>
      <c r="O1330" s="100" t="s">
        <v>5110</v>
      </c>
      <c r="P1330" s="100"/>
      <c r="Q1330" s="116"/>
    </row>
    <row r="1331" spans="1:18">
      <c r="A1331" s="100" t="s">
        <v>14797</v>
      </c>
      <c r="B1331" s="100" t="s">
        <v>14798</v>
      </c>
      <c r="C1331" s="100" t="s">
        <v>5105</v>
      </c>
      <c r="D1331" s="100" t="s">
        <v>8564</v>
      </c>
      <c r="E1331" s="100" t="s">
        <v>201</v>
      </c>
      <c r="F1331" s="277" t="s">
        <v>73</v>
      </c>
      <c r="G1331" s="101">
        <v>2.7</v>
      </c>
      <c r="H1331" s="101">
        <v>10</v>
      </c>
      <c r="I1331" s="101">
        <v>4.0999999999999996</v>
      </c>
      <c r="J1331" s="101">
        <v>2.6</v>
      </c>
      <c r="K1331" s="101">
        <v>3.7</v>
      </c>
      <c r="L1331" s="278">
        <v>237563</v>
      </c>
      <c r="M1331" s="100" t="s">
        <v>66</v>
      </c>
      <c r="N1331" s="100" t="s">
        <v>67</v>
      </c>
      <c r="O1331" s="100" t="s">
        <v>5126</v>
      </c>
      <c r="P1331" s="116"/>
      <c r="Q1331" s="117"/>
    </row>
    <row r="1332" spans="1:18">
      <c r="A1332" s="100" t="s">
        <v>14430</v>
      </c>
      <c r="B1332" s="100" t="s">
        <v>14431</v>
      </c>
      <c r="C1332" s="100" t="s">
        <v>4408</v>
      </c>
      <c r="D1332" s="100" t="s">
        <v>195</v>
      </c>
      <c r="E1332" s="100" t="s">
        <v>72</v>
      </c>
      <c r="F1332" s="277" t="s">
        <v>65</v>
      </c>
      <c r="G1332" s="101">
        <v>5.4</v>
      </c>
      <c r="H1332" s="101">
        <v>5.0999999999999996</v>
      </c>
      <c r="I1332" s="101">
        <v>5.4</v>
      </c>
      <c r="J1332" s="101">
        <v>4.8</v>
      </c>
      <c r="K1332" s="101">
        <v>5</v>
      </c>
      <c r="L1332" s="278">
        <v>135220</v>
      </c>
      <c r="M1332" s="100" t="s">
        <v>66</v>
      </c>
      <c r="N1332" s="100" t="s">
        <v>67</v>
      </c>
      <c r="O1332" s="100" t="s">
        <v>2077</v>
      </c>
      <c r="P1332" s="116"/>
      <c r="Q1332" s="49"/>
      <c r="R1332" s="49"/>
    </row>
    <row r="1333" spans="1:18">
      <c r="A1333" s="100" t="s">
        <v>14436</v>
      </c>
      <c r="B1333" s="100" t="s">
        <v>14437</v>
      </c>
      <c r="C1333" s="100" t="s">
        <v>4421</v>
      </c>
      <c r="D1333" s="100" t="s">
        <v>8560</v>
      </c>
      <c r="E1333" s="100" t="s">
        <v>196</v>
      </c>
      <c r="F1333" s="277" t="s">
        <v>73</v>
      </c>
      <c r="G1333" s="101">
        <v>3.5</v>
      </c>
      <c r="H1333" s="101">
        <v>1.9</v>
      </c>
      <c r="I1333" s="101">
        <v>4.7</v>
      </c>
      <c r="J1333" s="101">
        <v>3.7</v>
      </c>
      <c r="K1333" s="101">
        <v>3.9</v>
      </c>
      <c r="L1333" s="278">
        <v>362504</v>
      </c>
      <c r="M1333" s="100" t="s">
        <v>66</v>
      </c>
      <c r="N1333" s="100" t="s">
        <v>103</v>
      </c>
      <c r="O1333" s="100" t="s">
        <v>4398</v>
      </c>
      <c r="P1333" s="116"/>
      <c r="Q1333" s="116"/>
      <c r="R1333" s="116"/>
    </row>
    <row r="1334" spans="1:18">
      <c r="A1334" s="100" t="s">
        <v>16603</v>
      </c>
      <c r="B1334" s="100" t="s">
        <v>7073</v>
      </c>
      <c r="C1334" s="100" t="s">
        <v>7074</v>
      </c>
      <c r="D1334" s="100" t="s">
        <v>8634</v>
      </c>
      <c r="E1334" s="100" t="s">
        <v>201</v>
      </c>
      <c r="F1334" s="277"/>
      <c r="G1334" s="101">
        <v>1.7</v>
      </c>
      <c r="H1334" s="101">
        <v>6.5</v>
      </c>
      <c r="I1334" s="101">
        <v>4</v>
      </c>
      <c r="J1334" s="101">
        <v>2.4</v>
      </c>
      <c r="K1334" s="101">
        <v>3.6</v>
      </c>
      <c r="L1334" s="278">
        <v>28649</v>
      </c>
      <c r="M1334" s="100" t="s">
        <v>66</v>
      </c>
      <c r="N1334" s="100" t="s">
        <v>190</v>
      </c>
      <c r="O1334" s="100" t="s">
        <v>7095</v>
      </c>
      <c r="P1334" s="116"/>
      <c r="Q1334" s="116"/>
    </row>
    <row r="1335" spans="1:18">
      <c r="A1335" s="100" t="s">
        <v>12468</v>
      </c>
      <c r="B1335" s="100" t="s">
        <v>14998</v>
      </c>
      <c r="C1335" s="100" t="s">
        <v>5431</v>
      </c>
      <c r="D1335" s="100" t="s">
        <v>8540</v>
      </c>
      <c r="E1335" s="100" t="s">
        <v>196</v>
      </c>
      <c r="F1335" s="277" t="s">
        <v>73</v>
      </c>
      <c r="G1335" s="101">
        <v>4.0999999999999996</v>
      </c>
      <c r="H1335" s="101">
        <v>8.3000000000000007</v>
      </c>
      <c r="I1335" s="101">
        <v>4.2</v>
      </c>
      <c r="J1335" s="101">
        <v>4.3</v>
      </c>
      <c r="K1335" s="101">
        <v>4.4000000000000004</v>
      </c>
      <c r="L1335" s="278">
        <v>109997</v>
      </c>
      <c r="M1335" s="100" t="s">
        <v>66</v>
      </c>
      <c r="N1335" s="100" t="s">
        <v>247</v>
      </c>
      <c r="O1335" s="100" t="s">
        <v>5456</v>
      </c>
      <c r="P1335" s="116"/>
      <c r="Q1335" s="117"/>
      <c r="R1335" s="117"/>
    </row>
    <row r="1336" spans="1:18">
      <c r="A1336" s="100" t="s">
        <v>13578</v>
      </c>
      <c r="B1336" s="100" t="s">
        <v>13579</v>
      </c>
      <c r="C1336" s="100" t="s">
        <v>2818</v>
      </c>
      <c r="D1336" s="100" t="s">
        <v>100</v>
      </c>
      <c r="E1336" s="100" t="s">
        <v>196</v>
      </c>
      <c r="F1336" s="277" t="s">
        <v>73</v>
      </c>
      <c r="G1336" s="101">
        <v>3.9</v>
      </c>
      <c r="H1336" s="101">
        <v>5.3</v>
      </c>
      <c r="I1336" s="101">
        <v>6.9</v>
      </c>
      <c r="J1336" s="101">
        <v>2.2000000000000002</v>
      </c>
      <c r="K1336" s="101">
        <v>4.5</v>
      </c>
      <c r="L1336" s="278">
        <v>1988232</v>
      </c>
      <c r="M1336" s="100" t="s">
        <v>66</v>
      </c>
      <c r="N1336" s="100" t="s">
        <v>247</v>
      </c>
      <c r="O1336" s="100" t="s">
        <v>2791</v>
      </c>
      <c r="P1336" s="100"/>
      <c r="Q1336" s="117"/>
    </row>
    <row r="1337" spans="1:18">
      <c r="A1337" s="100" t="s">
        <v>12894</v>
      </c>
      <c r="B1337" s="100" t="s">
        <v>12895</v>
      </c>
      <c r="C1337" s="100" t="s">
        <v>1611</v>
      </c>
      <c r="D1337" s="100" t="s">
        <v>8584</v>
      </c>
      <c r="E1337" s="100" t="s">
        <v>72</v>
      </c>
      <c r="F1337" s="277" t="s">
        <v>65</v>
      </c>
      <c r="G1337" s="101">
        <v>5.2</v>
      </c>
      <c r="H1337" s="101">
        <v>5.9</v>
      </c>
      <c r="I1337" s="101">
        <v>3.9</v>
      </c>
      <c r="J1337" s="101">
        <v>3.4</v>
      </c>
      <c r="K1337" s="101">
        <v>4.3</v>
      </c>
      <c r="L1337" s="278">
        <v>752196</v>
      </c>
      <c r="M1337" s="100" t="s">
        <v>66</v>
      </c>
      <c r="N1337" s="100" t="s">
        <v>67</v>
      </c>
      <c r="O1337" s="100" t="s">
        <v>1650</v>
      </c>
      <c r="P1337" s="100"/>
      <c r="Q1337" s="116"/>
      <c r="R1337" s="116"/>
    </row>
    <row r="1338" spans="1:18">
      <c r="A1338" s="100" t="s">
        <v>16690</v>
      </c>
      <c r="B1338" s="100" t="s">
        <v>16691</v>
      </c>
      <c r="C1338" s="100" t="s">
        <v>10102</v>
      </c>
      <c r="D1338" s="100" t="s">
        <v>8544</v>
      </c>
      <c r="E1338" s="100" t="s">
        <v>196</v>
      </c>
      <c r="F1338" s="277" t="s">
        <v>65</v>
      </c>
      <c r="G1338" s="101">
        <v>3.3</v>
      </c>
      <c r="H1338" s="101">
        <v>6</v>
      </c>
      <c r="I1338" s="101">
        <v>4.0999999999999996</v>
      </c>
      <c r="J1338" s="101">
        <v>5.3</v>
      </c>
      <c r="K1338" s="101">
        <v>4.9000000000000004</v>
      </c>
      <c r="L1338" s="278">
        <v>8564</v>
      </c>
      <c r="M1338" s="100" t="s">
        <v>66</v>
      </c>
      <c r="N1338" s="100" t="s">
        <v>190</v>
      </c>
      <c r="O1338" s="100"/>
      <c r="P1338" s="116"/>
      <c r="Q1338" s="116"/>
    </row>
    <row r="1339" spans="1:18">
      <c r="A1339" s="100" t="s">
        <v>16692</v>
      </c>
      <c r="B1339" s="100" t="s">
        <v>16693</v>
      </c>
      <c r="C1339" s="100" t="s">
        <v>7131</v>
      </c>
      <c r="D1339" s="100" t="s">
        <v>8541</v>
      </c>
      <c r="E1339" s="100" t="s">
        <v>107</v>
      </c>
      <c r="F1339" s="277" t="s">
        <v>73</v>
      </c>
      <c r="G1339" s="101">
        <v>6.9</v>
      </c>
      <c r="H1339" s="101">
        <v>5</v>
      </c>
      <c r="I1339" s="101">
        <v>5.9</v>
      </c>
      <c r="J1339" s="101">
        <v>4.7</v>
      </c>
      <c r="K1339" s="101">
        <v>5.3</v>
      </c>
      <c r="L1339" s="278">
        <v>6934</v>
      </c>
      <c r="M1339" s="100" t="s">
        <v>66</v>
      </c>
      <c r="N1339" s="100" t="s">
        <v>103</v>
      </c>
      <c r="O1339" s="100" t="s">
        <v>7152</v>
      </c>
      <c r="P1339" s="100"/>
      <c r="Q1339" s="116"/>
      <c r="R1339" s="116"/>
    </row>
    <row r="1340" spans="1:18">
      <c r="A1340" s="100" t="s">
        <v>14552</v>
      </c>
      <c r="B1340" s="100" t="s">
        <v>14553</v>
      </c>
      <c r="C1340" s="100" t="s">
        <v>4670</v>
      </c>
      <c r="D1340" s="100" t="s">
        <v>8536</v>
      </c>
      <c r="E1340" s="100" t="s">
        <v>72</v>
      </c>
      <c r="F1340" s="277"/>
      <c r="G1340" s="101">
        <v>5</v>
      </c>
      <c r="H1340" s="101">
        <v>1.1000000000000001</v>
      </c>
      <c r="I1340" s="101">
        <v>4.0999999999999996</v>
      </c>
      <c r="J1340" s="101">
        <v>3.6</v>
      </c>
      <c r="K1340" s="101">
        <v>3.5</v>
      </c>
      <c r="L1340" s="278">
        <v>6705</v>
      </c>
      <c r="M1340" s="100" t="s">
        <v>66</v>
      </c>
      <c r="N1340" s="100" t="s">
        <v>190</v>
      </c>
      <c r="O1340" s="100" t="s">
        <v>4649</v>
      </c>
      <c r="P1340" s="116"/>
      <c r="Q1340" s="116"/>
      <c r="R1340" s="116"/>
    </row>
    <row r="1341" spans="1:18">
      <c r="A1341" s="100" t="s">
        <v>15298</v>
      </c>
      <c r="B1341" s="100" t="s">
        <v>15299</v>
      </c>
      <c r="C1341" s="100" t="s">
        <v>5930</v>
      </c>
      <c r="D1341" s="100" t="s">
        <v>100</v>
      </c>
      <c r="E1341" s="100" t="s">
        <v>196</v>
      </c>
      <c r="F1341" s="277" t="s">
        <v>65</v>
      </c>
      <c r="G1341" s="101">
        <v>4.2</v>
      </c>
      <c r="H1341" s="101">
        <v>4.0999999999999996</v>
      </c>
      <c r="I1341" s="101">
        <v>4.9000000000000004</v>
      </c>
      <c r="J1341" s="101">
        <v>5.0999999999999996</v>
      </c>
      <c r="K1341" s="101">
        <v>4.5</v>
      </c>
      <c r="L1341" s="278">
        <v>6648</v>
      </c>
      <c r="M1341" s="100" t="s">
        <v>245</v>
      </c>
      <c r="N1341" s="100" t="s">
        <v>67</v>
      </c>
      <c r="O1341" s="100" t="s">
        <v>5972</v>
      </c>
      <c r="P1341" s="100"/>
      <c r="Q1341" s="116"/>
      <c r="R1341" s="116"/>
    </row>
    <row r="1342" spans="1:18">
      <c r="A1342" s="100" t="s">
        <v>12795</v>
      </c>
      <c r="B1342" s="100" t="s">
        <v>12796</v>
      </c>
      <c r="C1342" s="100" t="s">
        <v>11920</v>
      </c>
      <c r="D1342" s="100" t="s">
        <v>116</v>
      </c>
      <c r="E1342" s="100" t="s">
        <v>196</v>
      </c>
      <c r="F1342" s="277" t="s">
        <v>65</v>
      </c>
      <c r="G1342" s="101">
        <v>3.7</v>
      </c>
      <c r="H1342" s="101">
        <v>6.8</v>
      </c>
      <c r="I1342" s="101">
        <v>5</v>
      </c>
      <c r="J1342" s="101">
        <v>2.8</v>
      </c>
      <c r="K1342" s="101">
        <v>4.5999999999999996</v>
      </c>
      <c r="L1342" s="278">
        <v>30092</v>
      </c>
      <c r="M1342" s="100" t="s">
        <v>66</v>
      </c>
      <c r="N1342" s="100" t="s">
        <v>103</v>
      </c>
      <c r="O1342" s="100" t="s">
        <v>11921</v>
      </c>
      <c r="P1342" s="116"/>
      <c r="Q1342" s="116"/>
    </row>
    <row r="1343" spans="1:18">
      <c r="A1343" s="100" t="s">
        <v>15145</v>
      </c>
      <c r="B1343" s="100" t="s">
        <v>5695</v>
      </c>
      <c r="C1343" s="100" t="s">
        <v>5696</v>
      </c>
      <c r="D1343" s="100" t="s">
        <v>8559</v>
      </c>
      <c r="E1343" s="100" t="s">
        <v>94</v>
      </c>
      <c r="F1343" s="277" t="s">
        <v>65</v>
      </c>
      <c r="G1343" s="101">
        <v>8.57</v>
      </c>
      <c r="H1343" s="101">
        <v>8.8000000000000007</v>
      </c>
      <c r="I1343" s="101">
        <v>6.1</v>
      </c>
      <c r="J1343" s="101">
        <v>4.8</v>
      </c>
      <c r="K1343" s="101">
        <v>6</v>
      </c>
      <c r="L1343" s="278">
        <v>654247</v>
      </c>
      <c r="M1343" s="100" t="s">
        <v>66</v>
      </c>
      <c r="N1343" s="100" t="s">
        <v>67</v>
      </c>
      <c r="O1343" s="100" t="s">
        <v>5741</v>
      </c>
      <c r="P1343" s="116"/>
      <c r="Q1343" s="116"/>
      <c r="R1343" s="116"/>
    </row>
    <row r="1344" spans="1:18">
      <c r="A1344" s="100" t="s">
        <v>15849</v>
      </c>
      <c r="B1344" s="100" t="s">
        <v>15850</v>
      </c>
      <c r="C1344" s="100" t="s">
        <v>9345</v>
      </c>
      <c r="D1344" s="100" t="s">
        <v>8634</v>
      </c>
      <c r="E1344" s="100" t="s">
        <v>196</v>
      </c>
      <c r="F1344" s="277" t="s">
        <v>65</v>
      </c>
      <c r="G1344" s="101">
        <v>4.2</v>
      </c>
      <c r="H1344" s="101">
        <v>6.9</v>
      </c>
      <c r="I1344" s="101">
        <v>2.6</v>
      </c>
      <c r="J1344" s="101">
        <v>6.2</v>
      </c>
      <c r="K1344" s="101">
        <v>4.0999999999999996</v>
      </c>
      <c r="L1344" s="278">
        <v>234663</v>
      </c>
      <c r="M1344" s="100" t="s">
        <v>66</v>
      </c>
      <c r="N1344" s="100" t="s">
        <v>543</v>
      </c>
      <c r="O1344" s="100" t="s">
        <v>9346</v>
      </c>
      <c r="P1344" s="100"/>
      <c r="Q1344" s="116"/>
      <c r="R1344" s="116"/>
    </row>
    <row r="1345" spans="1:18">
      <c r="A1345" s="100" t="s">
        <v>13096</v>
      </c>
      <c r="B1345" s="100" t="s">
        <v>13097</v>
      </c>
      <c r="C1345" s="100" t="s">
        <v>1996</v>
      </c>
      <c r="D1345" s="100" t="s">
        <v>8563</v>
      </c>
      <c r="E1345" s="100" t="s">
        <v>94</v>
      </c>
      <c r="F1345" s="277" t="s">
        <v>73</v>
      </c>
      <c r="G1345" s="101">
        <v>7.6</v>
      </c>
      <c r="H1345" s="101">
        <v>5.7</v>
      </c>
      <c r="I1345" s="101">
        <v>5.0999999999999996</v>
      </c>
      <c r="J1345" s="101">
        <v>5.2</v>
      </c>
      <c r="K1345" s="101">
        <v>5.2</v>
      </c>
      <c r="L1345" s="278">
        <v>21781</v>
      </c>
      <c r="M1345" s="100" t="s">
        <v>66</v>
      </c>
      <c r="N1345" s="100" t="s">
        <v>67</v>
      </c>
      <c r="O1345" s="100" t="s">
        <v>1982</v>
      </c>
      <c r="P1345" s="116"/>
      <c r="Q1345" s="116"/>
    </row>
    <row r="1346" spans="1:18">
      <c r="A1346" s="100" t="s">
        <v>16593</v>
      </c>
      <c r="B1346" s="100" t="s">
        <v>16594</v>
      </c>
      <c r="C1346" s="100" t="s">
        <v>9998</v>
      </c>
      <c r="D1346" s="100" t="s">
        <v>83</v>
      </c>
      <c r="E1346" s="100" t="s">
        <v>72</v>
      </c>
      <c r="F1346" s="277" t="s">
        <v>65</v>
      </c>
      <c r="G1346" s="101">
        <v>5.7</v>
      </c>
      <c r="H1346" s="101">
        <v>5.8</v>
      </c>
      <c r="I1346" s="101">
        <v>3.1</v>
      </c>
      <c r="J1346" s="101">
        <v>2.9</v>
      </c>
      <c r="K1346" s="101">
        <v>4.5</v>
      </c>
      <c r="L1346" s="278">
        <v>176069</v>
      </c>
      <c r="M1346" s="100" t="s">
        <v>66</v>
      </c>
      <c r="N1346" s="100" t="s">
        <v>67</v>
      </c>
      <c r="O1346" s="100" t="s">
        <v>9999</v>
      </c>
      <c r="P1346" s="100"/>
      <c r="Q1346" s="116"/>
    </row>
    <row r="1347" spans="1:18">
      <c r="A1347" s="100" t="s">
        <v>15014</v>
      </c>
      <c r="B1347" s="100" t="s">
        <v>15015</v>
      </c>
      <c r="C1347" s="100" t="s">
        <v>5467</v>
      </c>
      <c r="D1347" s="100" t="s">
        <v>8536</v>
      </c>
      <c r="E1347" s="100" t="s">
        <v>72</v>
      </c>
      <c r="F1347" s="277" t="s">
        <v>65</v>
      </c>
      <c r="G1347" s="101">
        <v>4.5999999999999996</v>
      </c>
      <c r="H1347" s="101">
        <v>0</v>
      </c>
      <c r="I1347" s="101">
        <v>3.1</v>
      </c>
      <c r="J1347" s="101">
        <v>5.6</v>
      </c>
      <c r="K1347" s="101">
        <v>3.5</v>
      </c>
      <c r="L1347" s="278">
        <v>10071</v>
      </c>
      <c r="M1347" s="100" t="s">
        <v>66</v>
      </c>
      <c r="N1347" s="100" t="s">
        <v>103</v>
      </c>
      <c r="O1347" s="100" t="s">
        <v>5492</v>
      </c>
      <c r="P1347" s="116"/>
      <c r="Q1347" s="116"/>
    </row>
    <row r="1348" spans="1:18">
      <c r="A1348" s="100" t="s">
        <v>16701</v>
      </c>
      <c r="B1348" s="100" t="s">
        <v>16702</v>
      </c>
      <c r="C1348" s="100" t="s">
        <v>10111</v>
      </c>
      <c r="D1348" s="100" t="s">
        <v>8544</v>
      </c>
      <c r="E1348" s="100" t="s">
        <v>107</v>
      </c>
      <c r="F1348" s="277" t="s">
        <v>73</v>
      </c>
      <c r="G1348" s="101">
        <v>6.7</v>
      </c>
      <c r="H1348" s="101">
        <v>6.6</v>
      </c>
      <c r="I1348" s="101">
        <v>6.1</v>
      </c>
      <c r="J1348" s="101">
        <v>5.7</v>
      </c>
      <c r="K1348" s="101">
        <v>5.9</v>
      </c>
      <c r="L1348" s="278">
        <v>17203</v>
      </c>
      <c r="M1348" s="100" t="s">
        <v>66</v>
      </c>
      <c r="N1348" s="100" t="s">
        <v>247</v>
      </c>
      <c r="O1348" s="100"/>
      <c r="P1348" s="116"/>
      <c r="Q1348" s="116"/>
    </row>
    <row r="1349" spans="1:18">
      <c r="A1349" s="100" t="s">
        <v>14650</v>
      </c>
      <c r="B1349" s="100" t="s">
        <v>14651</v>
      </c>
      <c r="C1349" s="100" t="s">
        <v>4841</v>
      </c>
      <c r="D1349" s="100" t="s">
        <v>8573</v>
      </c>
      <c r="E1349" s="100" t="s">
        <v>201</v>
      </c>
      <c r="F1349" s="277" t="s">
        <v>65</v>
      </c>
      <c r="G1349" s="101">
        <v>2.7</v>
      </c>
      <c r="H1349" s="101">
        <v>4.9000000000000004</v>
      </c>
      <c r="I1349" s="101">
        <v>4.5</v>
      </c>
      <c r="J1349" s="101">
        <v>3.9</v>
      </c>
      <c r="K1349" s="101">
        <v>4.4000000000000004</v>
      </c>
      <c r="L1349" s="278">
        <v>532926</v>
      </c>
      <c r="M1349" s="100" t="s">
        <v>66</v>
      </c>
      <c r="N1349" s="100" t="s">
        <v>67</v>
      </c>
      <c r="O1349" s="100" t="s">
        <v>4838</v>
      </c>
      <c r="P1349" s="116"/>
      <c r="Q1349" s="116"/>
    </row>
    <row r="1350" spans="1:18">
      <c r="A1350" s="100" t="s">
        <v>12977</v>
      </c>
      <c r="B1350" s="100" t="s">
        <v>12978</v>
      </c>
      <c r="C1350" s="100" t="s">
        <v>1740</v>
      </c>
      <c r="D1350" s="100" t="s">
        <v>8581</v>
      </c>
      <c r="E1350" s="100" t="s">
        <v>201</v>
      </c>
      <c r="F1350" s="277" t="s">
        <v>95</v>
      </c>
      <c r="G1350" s="101">
        <v>2.2000000000000002</v>
      </c>
      <c r="H1350" s="101">
        <v>6</v>
      </c>
      <c r="I1350" s="101">
        <v>4.8</v>
      </c>
      <c r="J1350" s="101">
        <v>1.1000000000000001</v>
      </c>
      <c r="K1350" s="101">
        <v>3.1</v>
      </c>
      <c r="L1350" s="278">
        <v>1144904</v>
      </c>
      <c r="M1350" s="100" t="s">
        <v>66</v>
      </c>
      <c r="N1350" s="100" t="s">
        <v>103</v>
      </c>
      <c r="O1350" s="100" t="s">
        <v>1372</v>
      </c>
      <c r="P1350" s="100"/>
      <c r="Q1350" s="116"/>
    </row>
    <row r="1351" spans="1:18">
      <c r="A1351" s="100" t="s">
        <v>14648</v>
      </c>
      <c r="B1351" s="100" t="s">
        <v>14649</v>
      </c>
      <c r="C1351" s="100" t="s">
        <v>4837</v>
      </c>
      <c r="D1351" s="100" t="s">
        <v>137</v>
      </c>
      <c r="E1351" s="100" t="s">
        <v>285</v>
      </c>
      <c r="F1351" s="277" t="s">
        <v>65</v>
      </c>
      <c r="G1351" s="101">
        <v>0</v>
      </c>
      <c r="H1351" s="101">
        <v>2.9</v>
      </c>
      <c r="I1351" s="101">
        <v>4.0999999999999996</v>
      </c>
      <c r="J1351" s="101">
        <v>2.2000000000000002</v>
      </c>
      <c r="K1351" s="101">
        <v>2.8</v>
      </c>
      <c r="L1351" s="278">
        <v>50724</v>
      </c>
      <c r="M1351" s="100" t="s">
        <v>66</v>
      </c>
      <c r="N1351" s="100" t="s">
        <v>190</v>
      </c>
      <c r="O1351" s="100" t="s">
        <v>4834</v>
      </c>
      <c r="P1351" s="116"/>
      <c r="Q1351" s="116"/>
      <c r="R1351" s="116"/>
    </row>
    <row r="1352" spans="1:18">
      <c r="A1352" s="100" t="s">
        <v>12919</v>
      </c>
      <c r="B1352" s="100" t="s">
        <v>12920</v>
      </c>
      <c r="C1352" s="100" t="s">
        <v>1641</v>
      </c>
      <c r="D1352" s="100" t="s">
        <v>8552</v>
      </c>
      <c r="E1352" s="100" t="s">
        <v>72</v>
      </c>
      <c r="F1352" s="277" t="s">
        <v>73</v>
      </c>
      <c r="G1352" s="101">
        <v>5.7</v>
      </c>
      <c r="H1352" s="101">
        <v>5.9</v>
      </c>
      <c r="I1352" s="101">
        <v>2.8</v>
      </c>
      <c r="J1352" s="101">
        <v>4.9000000000000004</v>
      </c>
      <c r="K1352" s="101">
        <v>4.0999999999999996</v>
      </c>
      <c r="L1352" s="278">
        <v>8591</v>
      </c>
      <c r="M1352" s="100" t="s">
        <v>66</v>
      </c>
      <c r="N1352" s="100" t="s">
        <v>67</v>
      </c>
      <c r="O1352" s="100" t="s">
        <v>1376</v>
      </c>
      <c r="P1352" s="100"/>
      <c r="Q1352" s="116"/>
      <c r="R1352" s="116"/>
    </row>
    <row r="1353" spans="1:18">
      <c r="A1353" s="100" t="s">
        <v>14258</v>
      </c>
      <c r="B1353" s="100" t="s">
        <v>14259</v>
      </c>
      <c r="C1353" s="100" t="s">
        <v>4053</v>
      </c>
      <c r="D1353" s="100" t="s">
        <v>8564</v>
      </c>
      <c r="E1353" s="100" t="s">
        <v>72</v>
      </c>
      <c r="F1353" s="277" t="s">
        <v>65</v>
      </c>
      <c r="G1353" s="101">
        <v>5.3</v>
      </c>
      <c r="H1353" s="101">
        <v>9.3000000000000007</v>
      </c>
      <c r="I1353" s="101">
        <v>4.4000000000000004</v>
      </c>
      <c r="J1353" s="101">
        <v>5.8</v>
      </c>
      <c r="K1353" s="101">
        <v>5.3</v>
      </c>
      <c r="L1353" s="278">
        <v>10711</v>
      </c>
      <c r="M1353" s="100" t="s">
        <v>66</v>
      </c>
      <c r="N1353" s="100" t="s">
        <v>67</v>
      </c>
      <c r="O1353" s="100" t="s">
        <v>4029</v>
      </c>
      <c r="P1353" s="116"/>
      <c r="Q1353" s="116"/>
      <c r="R1353" s="116"/>
    </row>
    <row r="1354" spans="1:18">
      <c r="A1354" s="100" t="s">
        <v>16705</v>
      </c>
      <c r="B1354" s="100" t="s">
        <v>16706</v>
      </c>
      <c r="C1354" s="100" t="s">
        <v>7143</v>
      </c>
      <c r="D1354" s="100" t="s">
        <v>8537</v>
      </c>
      <c r="E1354" s="100" t="s">
        <v>72</v>
      </c>
      <c r="F1354" s="277" t="s">
        <v>65</v>
      </c>
      <c r="G1354" s="101">
        <v>5</v>
      </c>
      <c r="H1354" s="101">
        <v>7.3</v>
      </c>
      <c r="I1354" s="101">
        <v>5.5</v>
      </c>
      <c r="J1354" s="101">
        <v>4.7</v>
      </c>
      <c r="K1354" s="101">
        <v>6.1</v>
      </c>
      <c r="L1354" s="278">
        <v>4775615</v>
      </c>
      <c r="M1354" s="100" t="s">
        <v>66</v>
      </c>
      <c r="N1354" s="100" t="s">
        <v>67</v>
      </c>
      <c r="O1354" s="100" t="s">
        <v>7169</v>
      </c>
      <c r="P1354" s="100"/>
      <c r="Q1354" s="116"/>
      <c r="R1354" s="116"/>
    </row>
    <row r="1355" spans="1:18">
      <c r="A1355" s="100" t="s">
        <v>13334</v>
      </c>
      <c r="B1355" s="100" t="s">
        <v>13335</v>
      </c>
      <c r="C1355" s="100" t="s">
        <v>2427</v>
      </c>
      <c r="D1355" s="100" t="s">
        <v>8580</v>
      </c>
      <c r="E1355" s="100" t="s">
        <v>72</v>
      </c>
      <c r="F1355" s="277" t="s">
        <v>65</v>
      </c>
      <c r="G1355" s="101">
        <v>5.4</v>
      </c>
      <c r="H1355" s="101">
        <v>3.2</v>
      </c>
      <c r="I1355" s="101">
        <v>4.3</v>
      </c>
      <c r="J1355" s="101">
        <v>6.4</v>
      </c>
      <c r="K1355" s="101">
        <v>4.8</v>
      </c>
      <c r="L1355" s="278">
        <v>17134</v>
      </c>
      <c r="M1355" s="100" t="s">
        <v>66</v>
      </c>
      <c r="N1355" s="100" t="s">
        <v>67</v>
      </c>
      <c r="O1355" s="100" t="s">
        <v>2409</v>
      </c>
      <c r="P1355" s="116"/>
      <c r="Q1355" s="116"/>
      <c r="R1355" s="116"/>
    </row>
    <row r="1356" spans="1:18">
      <c r="A1356" s="100" t="s">
        <v>16707</v>
      </c>
      <c r="B1356" s="100" t="s">
        <v>16708</v>
      </c>
      <c r="C1356" s="100" t="s">
        <v>10117</v>
      </c>
      <c r="D1356" s="100" t="s">
        <v>8545</v>
      </c>
      <c r="E1356" s="100" t="s">
        <v>196</v>
      </c>
      <c r="F1356" s="277" t="s">
        <v>95</v>
      </c>
      <c r="G1356" s="101">
        <v>3.6</v>
      </c>
      <c r="H1356" s="101">
        <v>5.9</v>
      </c>
      <c r="I1356" s="101">
        <v>3.5</v>
      </c>
      <c r="J1356" s="101">
        <v>6.4</v>
      </c>
      <c r="K1356" s="101">
        <v>4.8</v>
      </c>
      <c r="L1356" s="278">
        <v>4512</v>
      </c>
      <c r="M1356" s="100" t="s">
        <v>66</v>
      </c>
      <c r="N1356" s="100" t="s">
        <v>103</v>
      </c>
      <c r="O1356" s="100"/>
      <c r="P1356" s="116"/>
      <c r="Q1356" s="116"/>
      <c r="R1356" s="116"/>
    </row>
    <row r="1357" spans="1:18">
      <c r="A1357" s="100" t="s">
        <v>14260</v>
      </c>
      <c r="B1357" s="100" t="s">
        <v>14261</v>
      </c>
      <c r="C1357" s="100" t="s">
        <v>4057</v>
      </c>
      <c r="D1357" s="100" t="s">
        <v>8580</v>
      </c>
      <c r="E1357" s="100" t="s">
        <v>196</v>
      </c>
      <c r="F1357" s="277" t="s">
        <v>73</v>
      </c>
      <c r="G1357" s="101">
        <v>4.2</v>
      </c>
      <c r="H1357" s="101">
        <v>4.9000000000000004</v>
      </c>
      <c r="I1357" s="101">
        <v>4.7</v>
      </c>
      <c r="J1357" s="101">
        <v>2.1</v>
      </c>
      <c r="K1357" s="101">
        <v>3.7</v>
      </c>
      <c r="L1357" s="278">
        <v>54030</v>
      </c>
      <c r="M1357" s="100" t="s">
        <v>125</v>
      </c>
      <c r="N1357" s="100" t="s">
        <v>67</v>
      </c>
      <c r="O1357" s="100" t="s">
        <v>4033</v>
      </c>
      <c r="P1357" s="100"/>
      <c r="Q1357" s="116"/>
      <c r="R1357" s="116"/>
    </row>
    <row r="1358" spans="1:18">
      <c r="A1358" s="100" t="s">
        <v>14517</v>
      </c>
      <c r="B1358" s="100" t="s">
        <v>14518</v>
      </c>
      <c r="C1358" s="100" t="s">
        <v>4594</v>
      </c>
      <c r="D1358" s="100" t="s">
        <v>8536</v>
      </c>
      <c r="E1358" s="100" t="s">
        <v>72</v>
      </c>
      <c r="F1358" s="277" t="s">
        <v>65</v>
      </c>
      <c r="G1358" s="101">
        <v>4.5999999999999996</v>
      </c>
      <c r="H1358" s="101">
        <v>4.2</v>
      </c>
      <c r="I1358" s="101">
        <v>4.4000000000000004</v>
      </c>
      <c r="J1358" s="101">
        <v>4.5</v>
      </c>
      <c r="K1358" s="101">
        <v>4.4000000000000004</v>
      </c>
      <c r="L1358" s="278">
        <v>68957</v>
      </c>
      <c r="M1358" s="100" t="s">
        <v>66</v>
      </c>
      <c r="N1358" s="100" t="s">
        <v>67</v>
      </c>
      <c r="O1358" s="100" t="s">
        <v>4569</v>
      </c>
      <c r="P1358" s="100"/>
      <c r="Q1358" s="117"/>
      <c r="R1358" s="116"/>
    </row>
    <row r="1359" spans="1:18">
      <c r="A1359" s="100" t="s">
        <v>16709</v>
      </c>
      <c r="B1359" s="100" t="s">
        <v>16710</v>
      </c>
      <c r="C1359" s="100" t="s">
        <v>10120</v>
      </c>
      <c r="D1359" s="100" t="s">
        <v>8536</v>
      </c>
      <c r="E1359" s="100" t="s">
        <v>196</v>
      </c>
      <c r="F1359" s="277" t="s">
        <v>65</v>
      </c>
      <c r="G1359" s="101">
        <v>4.2</v>
      </c>
      <c r="H1359" s="101">
        <v>1.5</v>
      </c>
      <c r="I1359" s="101">
        <v>2.8</v>
      </c>
      <c r="J1359" s="101">
        <v>7.1</v>
      </c>
      <c r="K1359" s="101">
        <v>4</v>
      </c>
      <c r="L1359" s="278">
        <v>11565</v>
      </c>
      <c r="M1359" s="100" t="s">
        <v>66</v>
      </c>
      <c r="N1359" s="100" t="s">
        <v>103</v>
      </c>
      <c r="O1359" s="100"/>
      <c r="P1359" s="100"/>
      <c r="Q1359" s="117"/>
      <c r="R1359" s="116"/>
    </row>
    <row r="1360" spans="1:18">
      <c r="A1360" s="100" t="s">
        <v>16711</v>
      </c>
      <c r="B1360" s="100" t="s">
        <v>16712</v>
      </c>
      <c r="C1360" s="100" t="s">
        <v>10123</v>
      </c>
      <c r="D1360" s="100" t="s">
        <v>8568</v>
      </c>
      <c r="E1360" s="100" t="s">
        <v>94</v>
      </c>
      <c r="F1360" s="277" t="s">
        <v>65</v>
      </c>
      <c r="G1360" s="101">
        <v>7.4</v>
      </c>
      <c r="H1360" s="101">
        <v>4.5</v>
      </c>
      <c r="I1360" s="101">
        <v>5.4</v>
      </c>
      <c r="J1360" s="101">
        <v>5.9</v>
      </c>
      <c r="K1360" s="101">
        <v>5.3</v>
      </c>
      <c r="L1360" s="278">
        <v>262422</v>
      </c>
      <c r="M1360" s="100" t="s">
        <v>66</v>
      </c>
      <c r="N1360" s="100" t="s">
        <v>67</v>
      </c>
      <c r="O1360" s="100" t="s">
        <v>10124</v>
      </c>
      <c r="P1360" s="100"/>
      <c r="Q1360" s="117"/>
      <c r="R1360" s="116"/>
    </row>
    <row r="1361" spans="1:18">
      <c r="A1361" s="100" t="s">
        <v>13568</v>
      </c>
      <c r="B1361" s="100" t="s">
        <v>13569</v>
      </c>
      <c r="C1361" s="100" t="s">
        <v>2798</v>
      </c>
      <c r="D1361" s="100" t="s">
        <v>8534</v>
      </c>
      <c r="E1361" s="100" t="s">
        <v>72</v>
      </c>
      <c r="F1361" s="277" t="s">
        <v>65</v>
      </c>
      <c r="G1361" s="101">
        <v>5.3</v>
      </c>
      <c r="H1361" s="101">
        <v>5.7</v>
      </c>
      <c r="I1361" s="101">
        <v>2.8</v>
      </c>
      <c r="J1361" s="101">
        <v>5.0999999999999996</v>
      </c>
      <c r="K1361" s="101">
        <v>4.8</v>
      </c>
      <c r="L1361" s="278">
        <v>257058</v>
      </c>
      <c r="M1361" s="100" t="s">
        <v>66</v>
      </c>
      <c r="N1361" s="100" t="s">
        <v>67</v>
      </c>
      <c r="O1361" s="100" t="s">
        <v>2771</v>
      </c>
      <c r="P1361" s="117"/>
      <c r="Q1361" s="117"/>
      <c r="R1361" s="116"/>
    </row>
    <row r="1362" spans="1:18">
      <c r="A1362" s="100" t="s">
        <v>13552</v>
      </c>
      <c r="B1362" s="100" t="s">
        <v>13553</v>
      </c>
      <c r="C1362" s="100" t="s">
        <v>2766</v>
      </c>
      <c r="D1362" s="100" t="s">
        <v>8536</v>
      </c>
      <c r="E1362" s="100" t="s">
        <v>94</v>
      </c>
      <c r="F1362" s="277" t="s">
        <v>65</v>
      </c>
      <c r="G1362" s="101">
        <v>7.9</v>
      </c>
      <c r="H1362" s="101">
        <v>5.6</v>
      </c>
      <c r="I1362" s="101">
        <v>4.5</v>
      </c>
      <c r="J1362" s="101">
        <v>6.1</v>
      </c>
      <c r="K1362" s="101">
        <v>5.2</v>
      </c>
      <c r="L1362" s="278">
        <v>20058</v>
      </c>
      <c r="M1362" s="100" t="s">
        <v>66</v>
      </c>
      <c r="N1362" s="100" t="s">
        <v>67</v>
      </c>
      <c r="O1362" s="100" t="s">
        <v>2739</v>
      </c>
      <c r="P1362" s="117"/>
      <c r="Q1362" s="117"/>
      <c r="R1362" s="116"/>
    </row>
    <row r="1363" spans="1:18">
      <c r="A1363" s="100" t="s">
        <v>16713</v>
      </c>
      <c r="B1363" s="100" t="s">
        <v>16714</v>
      </c>
      <c r="C1363" s="100" t="s">
        <v>10127</v>
      </c>
      <c r="D1363" s="100" t="s">
        <v>8555</v>
      </c>
      <c r="E1363" s="100" t="s">
        <v>107</v>
      </c>
      <c r="F1363" s="277" t="s">
        <v>65</v>
      </c>
      <c r="G1363" s="101">
        <v>5.8</v>
      </c>
      <c r="H1363" s="101">
        <v>7.3</v>
      </c>
      <c r="I1363" s="101">
        <v>4.5</v>
      </c>
      <c r="J1363" s="101">
        <v>6.7</v>
      </c>
      <c r="K1363" s="101">
        <v>5.4</v>
      </c>
      <c r="L1363" s="278">
        <v>28368</v>
      </c>
      <c r="M1363" s="100" t="s">
        <v>66</v>
      </c>
      <c r="N1363" s="100" t="s">
        <v>103</v>
      </c>
      <c r="O1363" s="100"/>
      <c r="P1363" s="116"/>
      <c r="Q1363" s="49"/>
      <c r="R1363" s="49"/>
    </row>
    <row r="1364" spans="1:18">
      <c r="A1364" s="100" t="s">
        <v>12975</v>
      </c>
      <c r="B1364" s="100" t="s">
        <v>12976</v>
      </c>
      <c r="C1364" s="100" t="s">
        <v>1736</v>
      </c>
      <c r="D1364" s="100" t="s">
        <v>8544</v>
      </c>
      <c r="E1364" s="100" t="s">
        <v>196</v>
      </c>
      <c r="F1364" s="277" t="s">
        <v>252</v>
      </c>
      <c r="G1364" s="101">
        <v>3.3</v>
      </c>
      <c r="H1364" s="101">
        <v>5.8</v>
      </c>
      <c r="I1364" s="101">
        <v>5.7</v>
      </c>
      <c r="J1364" s="101">
        <v>3.8</v>
      </c>
      <c r="K1364" s="101">
        <v>4.7</v>
      </c>
      <c r="L1364" s="278">
        <v>6824</v>
      </c>
      <c r="M1364" s="100" t="s">
        <v>66</v>
      </c>
      <c r="N1364" s="100" t="s">
        <v>190</v>
      </c>
      <c r="O1364" s="100" t="s">
        <v>1646</v>
      </c>
      <c r="P1364" s="116"/>
      <c r="Q1364" s="116"/>
      <c r="R1364" s="116"/>
    </row>
    <row r="1365" spans="1:18">
      <c r="A1365" s="100" t="s">
        <v>14533</v>
      </c>
      <c r="B1365" s="100" t="s">
        <v>14534</v>
      </c>
      <c r="C1365" s="100" t="s">
        <v>4628</v>
      </c>
      <c r="D1365" s="100" t="s">
        <v>8569</v>
      </c>
      <c r="E1365" s="100" t="s">
        <v>72</v>
      </c>
      <c r="F1365" s="277" t="s">
        <v>95</v>
      </c>
      <c r="G1365" s="101">
        <v>5.7</v>
      </c>
      <c r="H1365" s="101">
        <v>4.9000000000000004</v>
      </c>
      <c r="I1365" s="101">
        <v>6.1</v>
      </c>
      <c r="J1365" s="101">
        <v>3.3</v>
      </c>
      <c r="K1365" s="101">
        <v>4.7</v>
      </c>
      <c r="L1365" s="278">
        <v>1219910</v>
      </c>
      <c r="M1365" s="100" t="s">
        <v>66</v>
      </c>
      <c r="N1365" s="100" t="s">
        <v>67</v>
      </c>
      <c r="O1365" s="100" t="s">
        <v>4603</v>
      </c>
      <c r="P1365" s="116"/>
      <c r="Q1365" s="116"/>
      <c r="R1365" s="116"/>
    </row>
    <row r="1366" spans="1:18">
      <c r="A1366" s="100" t="s">
        <v>14262</v>
      </c>
      <c r="B1366" s="100" t="s">
        <v>14263</v>
      </c>
      <c r="C1366" s="100" t="s">
        <v>4061</v>
      </c>
      <c r="D1366" s="100" t="s">
        <v>8542</v>
      </c>
      <c r="E1366" s="100" t="s">
        <v>94</v>
      </c>
      <c r="F1366" s="277" t="s">
        <v>65</v>
      </c>
      <c r="G1366" s="101">
        <v>8.4</v>
      </c>
      <c r="H1366" s="101">
        <v>6.7</v>
      </c>
      <c r="I1366" s="101">
        <v>6</v>
      </c>
      <c r="J1366" s="101">
        <v>3.2</v>
      </c>
      <c r="K1366" s="101">
        <v>5.3</v>
      </c>
      <c r="L1366" s="278">
        <v>434292</v>
      </c>
      <c r="M1366" s="100" t="s">
        <v>66</v>
      </c>
      <c r="N1366" s="100" t="s">
        <v>67</v>
      </c>
      <c r="O1366" s="100" t="s">
        <v>4038</v>
      </c>
      <c r="P1366" s="116"/>
      <c r="Q1366" s="116"/>
      <c r="R1366" s="116"/>
    </row>
    <row r="1367" spans="1:18">
      <c r="A1367" s="100" t="s">
        <v>14529</v>
      </c>
      <c r="B1367" s="100" t="s">
        <v>14530</v>
      </c>
      <c r="C1367" s="100" t="s">
        <v>4624</v>
      </c>
      <c r="D1367" s="100" t="s">
        <v>8563</v>
      </c>
      <c r="E1367" s="100" t="s">
        <v>196</v>
      </c>
      <c r="F1367" s="277" t="s">
        <v>65</v>
      </c>
      <c r="G1367" s="101">
        <v>4.0999999999999996</v>
      </c>
      <c r="H1367" s="101">
        <v>5.7</v>
      </c>
      <c r="I1367" s="101">
        <v>5.3</v>
      </c>
      <c r="J1367" s="101">
        <v>1.6</v>
      </c>
      <c r="K1367" s="101">
        <v>4.0999999999999996</v>
      </c>
      <c r="L1367" s="278">
        <v>65907</v>
      </c>
      <c r="M1367" s="100" t="s">
        <v>66</v>
      </c>
      <c r="N1367" s="100" t="s">
        <v>67</v>
      </c>
      <c r="O1367" s="100" t="s">
        <v>4599</v>
      </c>
      <c r="P1367" s="116"/>
      <c r="Q1367" s="116"/>
      <c r="R1367" s="116"/>
    </row>
    <row r="1368" spans="1:18" s="49" customFormat="1" ht="20" customHeight="1">
      <c r="A1368" s="100" t="s">
        <v>16715</v>
      </c>
      <c r="B1368" s="100" t="s">
        <v>16716</v>
      </c>
      <c r="C1368" s="100" t="s">
        <v>8704</v>
      </c>
      <c r="D1368" s="100" t="s">
        <v>8540</v>
      </c>
      <c r="E1368" s="100" t="s">
        <v>107</v>
      </c>
      <c r="F1368" s="277" t="s">
        <v>65</v>
      </c>
      <c r="G1368" s="101">
        <v>5.9</v>
      </c>
      <c r="H1368" s="101">
        <v>9.6999999999999993</v>
      </c>
      <c r="I1368" s="101">
        <v>2.9</v>
      </c>
      <c r="J1368" s="101">
        <v>6.2</v>
      </c>
      <c r="K1368" s="101">
        <v>5.2</v>
      </c>
      <c r="L1368" s="278">
        <v>71</v>
      </c>
      <c r="M1368" s="100" t="s">
        <v>245</v>
      </c>
      <c r="N1368" s="100" t="s">
        <v>67</v>
      </c>
      <c r="O1368" s="100"/>
      <c r="P1368" s="116"/>
      <c r="Q1368" s="116"/>
      <c r="R1368" s="116"/>
    </row>
    <row r="1369" spans="1:18" s="49" customFormat="1" ht="20" customHeight="1">
      <c r="A1369" s="100" t="s">
        <v>13043</v>
      </c>
      <c r="B1369" s="100" t="s">
        <v>1879</v>
      </c>
      <c r="C1369" s="100" t="s">
        <v>1880</v>
      </c>
      <c r="D1369" s="100" t="s">
        <v>8565</v>
      </c>
      <c r="E1369" s="100" t="s">
        <v>107</v>
      </c>
      <c r="F1369" s="277" t="s">
        <v>73</v>
      </c>
      <c r="G1369" s="101">
        <v>7</v>
      </c>
      <c r="H1369" s="101">
        <v>4.5</v>
      </c>
      <c r="I1369" s="101">
        <v>6.6</v>
      </c>
      <c r="J1369" s="101">
        <v>5.2</v>
      </c>
      <c r="K1369" s="101">
        <v>5.8</v>
      </c>
      <c r="L1369" s="278">
        <v>6786</v>
      </c>
      <c r="M1369" s="100" t="s">
        <v>66</v>
      </c>
      <c r="N1369" s="100" t="s">
        <v>264</v>
      </c>
      <c r="O1369" s="100" t="s">
        <v>1868</v>
      </c>
      <c r="P1369" s="116"/>
      <c r="Q1369" s="116"/>
      <c r="R1369" s="116"/>
    </row>
    <row r="1370" spans="1:18" s="49" customFormat="1" ht="20" customHeight="1">
      <c r="A1370" s="100" t="s">
        <v>14674</v>
      </c>
      <c r="B1370" s="100" t="s">
        <v>14675</v>
      </c>
      <c r="C1370" s="100" t="s">
        <v>4885</v>
      </c>
      <c r="D1370" s="100" t="s">
        <v>8563</v>
      </c>
      <c r="E1370" s="100" t="s">
        <v>72</v>
      </c>
      <c r="F1370" s="277" t="s">
        <v>73</v>
      </c>
      <c r="G1370" s="101">
        <v>4.7</v>
      </c>
      <c r="H1370" s="101">
        <v>3</v>
      </c>
      <c r="I1370" s="101">
        <v>4.8</v>
      </c>
      <c r="J1370" s="101">
        <v>4.8</v>
      </c>
      <c r="K1370" s="101">
        <v>4.5999999999999996</v>
      </c>
      <c r="L1370" s="278">
        <v>95827</v>
      </c>
      <c r="M1370" s="100" t="s">
        <v>66</v>
      </c>
      <c r="N1370" s="100" t="s">
        <v>67</v>
      </c>
      <c r="O1370" s="100" t="s">
        <v>4889</v>
      </c>
      <c r="P1370" s="100"/>
      <c r="Q1370" s="116"/>
      <c r="R1370" s="116"/>
    </row>
    <row r="1371" spans="1:18" s="49" customFormat="1" ht="20" customHeight="1">
      <c r="A1371" s="100" t="s">
        <v>14409</v>
      </c>
      <c r="B1371" s="100" t="s">
        <v>14410</v>
      </c>
      <c r="C1371" s="100" t="s">
        <v>4362</v>
      </c>
      <c r="D1371" s="100" t="s">
        <v>93</v>
      </c>
      <c r="E1371" s="100" t="s">
        <v>72</v>
      </c>
      <c r="F1371" s="277" t="s">
        <v>65</v>
      </c>
      <c r="G1371" s="101">
        <v>5.6</v>
      </c>
      <c r="H1371" s="101">
        <v>3.7</v>
      </c>
      <c r="I1371" s="101">
        <v>3.3</v>
      </c>
      <c r="J1371" s="101">
        <v>4.0999999999999996</v>
      </c>
      <c r="K1371" s="101">
        <v>3.7</v>
      </c>
      <c r="L1371" s="278">
        <v>6489049</v>
      </c>
      <c r="M1371" s="100" t="s">
        <v>66</v>
      </c>
      <c r="N1371" s="100" t="s">
        <v>103</v>
      </c>
      <c r="O1371" s="100" t="s">
        <v>4338</v>
      </c>
      <c r="P1371" s="116"/>
      <c r="Q1371" s="116"/>
      <c r="R1371" s="116"/>
    </row>
    <row r="1372" spans="1:18" s="49" customFormat="1" ht="20" customHeight="1">
      <c r="A1372" s="100" t="s">
        <v>14444</v>
      </c>
      <c r="B1372" s="100" t="s">
        <v>14445</v>
      </c>
      <c r="C1372" s="100" t="s">
        <v>4442</v>
      </c>
      <c r="D1372" s="100" t="s">
        <v>8553</v>
      </c>
      <c r="E1372" s="100" t="s">
        <v>72</v>
      </c>
      <c r="F1372" s="277" t="s">
        <v>65</v>
      </c>
      <c r="G1372" s="101">
        <v>5.0999999999999996</v>
      </c>
      <c r="H1372" s="101">
        <v>4.8</v>
      </c>
      <c r="I1372" s="101">
        <v>4.2</v>
      </c>
      <c r="J1372" s="101">
        <v>1.6</v>
      </c>
      <c r="K1372" s="101">
        <v>3.7</v>
      </c>
      <c r="L1372" s="278">
        <v>2473510</v>
      </c>
      <c r="M1372" s="100" t="s">
        <v>66</v>
      </c>
      <c r="N1372" s="100" t="s">
        <v>67</v>
      </c>
      <c r="O1372" s="100" t="s">
        <v>4418</v>
      </c>
      <c r="P1372" s="116"/>
      <c r="Q1372" s="116"/>
      <c r="R1372" s="116"/>
    </row>
    <row r="1373" spans="1:18" s="49" customFormat="1" ht="20" customHeight="1">
      <c r="A1373" s="100" t="s">
        <v>13071</v>
      </c>
      <c r="B1373" s="100" t="s">
        <v>13072</v>
      </c>
      <c r="C1373" s="100" t="s">
        <v>102</v>
      </c>
      <c r="D1373" s="100"/>
      <c r="E1373" s="100"/>
      <c r="F1373" s="277"/>
      <c r="G1373" s="101"/>
      <c r="H1373" s="101"/>
      <c r="I1373" s="101"/>
      <c r="J1373" s="101"/>
      <c r="K1373" s="101"/>
      <c r="L1373" s="278">
        <v>13754814</v>
      </c>
      <c r="M1373" s="100" t="s">
        <v>66</v>
      </c>
      <c r="N1373" s="100" t="s">
        <v>103</v>
      </c>
      <c r="O1373" s="100"/>
      <c r="P1373" s="116"/>
      <c r="Q1373" s="116"/>
      <c r="R1373" s="116"/>
    </row>
    <row r="1374" spans="1:18" s="49" customFormat="1" ht="20" customHeight="1">
      <c r="A1374" s="100" t="s">
        <v>12456</v>
      </c>
      <c r="B1374" s="100" t="s">
        <v>12457</v>
      </c>
      <c r="C1374" s="100" t="s">
        <v>761</v>
      </c>
      <c r="D1374" s="100" t="s">
        <v>8555</v>
      </c>
      <c r="E1374" s="100" t="s">
        <v>201</v>
      </c>
      <c r="F1374" s="277" t="s">
        <v>65</v>
      </c>
      <c r="G1374" s="101">
        <v>2.6</v>
      </c>
      <c r="H1374" s="101">
        <v>8</v>
      </c>
      <c r="I1374" s="101">
        <v>3.1</v>
      </c>
      <c r="J1374" s="101">
        <v>4.5999999999999996</v>
      </c>
      <c r="K1374" s="101">
        <v>3.9</v>
      </c>
      <c r="L1374" s="278">
        <v>1635</v>
      </c>
      <c r="M1374" s="100" t="s">
        <v>66</v>
      </c>
      <c r="N1374" s="100" t="s">
        <v>103</v>
      </c>
      <c r="O1374" s="100" t="s">
        <v>754</v>
      </c>
      <c r="P1374" s="116"/>
      <c r="Q1374" s="116"/>
      <c r="R1374" s="116"/>
    </row>
    <row r="1375" spans="1:18" s="49" customFormat="1" ht="20" customHeight="1">
      <c r="A1375" s="100" t="s">
        <v>13416</v>
      </c>
      <c r="B1375" s="100" t="s">
        <v>13417</v>
      </c>
      <c r="C1375" s="100" t="s">
        <v>2574</v>
      </c>
      <c r="D1375" s="100" t="s">
        <v>8550</v>
      </c>
      <c r="E1375" s="100" t="s">
        <v>196</v>
      </c>
      <c r="F1375" s="277" t="s">
        <v>65</v>
      </c>
      <c r="G1375" s="101">
        <v>3.2</v>
      </c>
      <c r="H1375" s="101">
        <v>8.6999999999999993</v>
      </c>
      <c r="I1375" s="101">
        <v>2.7</v>
      </c>
      <c r="J1375" s="101">
        <v>6.2</v>
      </c>
      <c r="K1375" s="101">
        <v>4.5</v>
      </c>
      <c r="L1375" s="278">
        <v>2002</v>
      </c>
      <c r="M1375" s="100" t="s">
        <v>66</v>
      </c>
      <c r="N1375" s="100" t="s">
        <v>67</v>
      </c>
      <c r="O1375" s="100" t="s">
        <v>2555</v>
      </c>
      <c r="P1375" s="116"/>
      <c r="Q1375" s="116"/>
      <c r="R1375" s="116"/>
    </row>
    <row r="1376" spans="1:18" s="49" customFormat="1" ht="20" customHeight="1">
      <c r="A1376" s="100" t="s">
        <v>16719</v>
      </c>
      <c r="B1376" s="100" t="s">
        <v>16720</v>
      </c>
      <c r="C1376" s="100" t="s">
        <v>10134</v>
      </c>
      <c r="D1376" s="100" t="s">
        <v>8584</v>
      </c>
      <c r="E1376" s="100" t="s">
        <v>72</v>
      </c>
      <c r="F1376" s="277" t="s">
        <v>65</v>
      </c>
      <c r="G1376" s="101">
        <v>5.2</v>
      </c>
      <c r="H1376" s="101">
        <v>6.6</v>
      </c>
      <c r="I1376" s="101">
        <v>2.6</v>
      </c>
      <c r="J1376" s="101">
        <v>5.0999999999999996</v>
      </c>
      <c r="K1376" s="101">
        <v>4.4000000000000004</v>
      </c>
      <c r="L1376" s="278">
        <v>121488</v>
      </c>
      <c r="M1376" s="100" t="s">
        <v>66</v>
      </c>
      <c r="N1376" s="100" t="s">
        <v>67</v>
      </c>
      <c r="O1376" s="100" t="s">
        <v>10135</v>
      </c>
      <c r="P1376" s="116"/>
      <c r="Q1376" s="116"/>
      <c r="R1376" s="116"/>
    </row>
    <row r="1377" spans="1:18" s="49" customFormat="1" ht="20" customHeight="1">
      <c r="A1377" s="100" t="s">
        <v>16721</v>
      </c>
      <c r="B1377" s="100" t="s">
        <v>16722</v>
      </c>
      <c r="C1377" s="100" t="s">
        <v>10138</v>
      </c>
      <c r="D1377" s="100" t="s">
        <v>8578</v>
      </c>
      <c r="E1377" s="100" t="s">
        <v>107</v>
      </c>
      <c r="F1377" s="277" t="s">
        <v>65</v>
      </c>
      <c r="G1377" s="101">
        <v>6.4</v>
      </c>
      <c r="H1377" s="101">
        <v>2</v>
      </c>
      <c r="I1377" s="101">
        <v>4.5999999999999996</v>
      </c>
      <c r="J1377" s="101">
        <v>6.1</v>
      </c>
      <c r="K1377" s="101">
        <v>4.8</v>
      </c>
      <c r="L1377" s="278">
        <v>7536</v>
      </c>
      <c r="M1377" s="100" t="s">
        <v>66</v>
      </c>
      <c r="N1377" s="100" t="s">
        <v>247</v>
      </c>
      <c r="O1377" s="100"/>
      <c r="P1377" s="116"/>
      <c r="Q1377" s="116"/>
      <c r="R1377" s="116"/>
    </row>
    <row r="1378" spans="1:18" s="49" customFormat="1" ht="20" customHeight="1">
      <c r="A1378" s="100" t="s">
        <v>18586</v>
      </c>
      <c r="B1378" s="100" t="s">
        <v>18587</v>
      </c>
      <c r="C1378" s="100" t="s">
        <v>8430</v>
      </c>
      <c r="D1378" s="100" t="s">
        <v>8546</v>
      </c>
      <c r="E1378" s="100" t="s">
        <v>201</v>
      </c>
      <c r="F1378" s="277" t="s">
        <v>73</v>
      </c>
      <c r="G1378" s="101">
        <v>2.7</v>
      </c>
      <c r="H1378" s="101">
        <v>3.2</v>
      </c>
      <c r="I1378" s="101">
        <v>1.6</v>
      </c>
      <c r="J1378" s="101">
        <v>6</v>
      </c>
      <c r="K1378" s="101">
        <v>3.6</v>
      </c>
      <c r="L1378" s="278">
        <v>3325862</v>
      </c>
      <c r="M1378" s="100" t="s">
        <v>66</v>
      </c>
      <c r="N1378" s="100" t="s">
        <v>67</v>
      </c>
      <c r="O1378" s="100" t="s">
        <v>18588</v>
      </c>
      <c r="P1378" s="116"/>
      <c r="Q1378" s="116"/>
      <c r="R1378" s="116"/>
    </row>
    <row r="1379" spans="1:18" s="49" customFormat="1" ht="20" customHeight="1">
      <c r="A1379" s="100" t="s">
        <v>12140</v>
      </c>
      <c r="B1379" s="100" t="s">
        <v>5159</v>
      </c>
      <c r="C1379" s="100" t="s">
        <v>5160</v>
      </c>
      <c r="D1379" s="100" t="s">
        <v>8544</v>
      </c>
      <c r="E1379" s="100" t="s">
        <v>94</v>
      </c>
      <c r="F1379" s="277" t="s">
        <v>73</v>
      </c>
      <c r="G1379" s="101">
        <v>7.9</v>
      </c>
      <c r="H1379" s="101">
        <v>7.9</v>
      </c>
      <c r="I1379" s="101">
        <v>7.1</v>
      </c>
      <c r="J1379" s="101">
        <v>5.3</v>
      </c>
      <c r="K1379" s="101">
        <v>6.3</v>
      </c>
      <c r="L1379" s="278">
        <v>27456</v>
      </c>
      <c r="M1379" s="100" t="s">
        <v>66</v>
      </c>
      <c r="N1379" s="100" t="s">
        <v>543</v>
      </c>
      <c r="O1379" s="100" t="s">
        <v>5181</v>
      </c>
      <c r="P1379" s="116"/>
      <c r="Q1379" s="116"/>
      <c r="R1379" s="116"/>
    </row>
    <row r="1380" spans="1:18" s="49" customFormat="1" ht="20" customHeight="1">
      <c r="A1380" s="100"/>
      <c r="B1380" s="100" t="s">
        <v>16725</v>
      </c>
      <c r="C1380" s="100" t="s">
        <v>7151</v>
      </c>
      <c r="D1380" s="100" t="s">
        <v>8615</v>
      </c>
      <c r="E1380" s="100" t="s">
        <v>94</v>
      </c>
      <c r="F1380" s="277" t="s">
        <v>65</v>
      </c>
      <c r="G1380" s="101">
        <v>8.4</v>
      </c>
      <c r="H1380" s="101">
        <v>6</v>
      </c>
      <c r="I1380" s="101">
        <v>5.2</v>
      </c>
      <c r="J1380" s="101">
        <v>6.6</v>
      </c>
      <c r="K1380" s="101">
        <v>5.9</v>
      </c>
      <c r="L1380" s="278">
        <v>12864</v>
      </c>
      <c r="M1380" s="100" t="s">
        <v>66</v>
      </c>
      <c r="N1380" s="100" t="s">
        <v>67</v>
      </c>
      <c r="O1380" s="100" t="s">
        <v>7177</v>
      </c>
      <c r="P1380" s="116"/>
      <c r="Q1380" s="116"/>
      <c r="R1380" s="116"/>
    </row>
    <row r="1381" spans="1:18" s="49" customFormat="1" ht="20" customHeight="1">
      <c r="A1381" s="100" t="s">
        <v>13768</v>
      </c>
      <c r="B1381" s="100" t="s">
        <v>13769</v>
      </c>
      <c r="C1381" s="100" t="s">
        <v>8725</v>
      </c>
      <c r="D1381" s="100" t="s">
        <v>116</v>
      </c>
      <c r="E1381" s="100" t="s">
        <v>72</v>
      </c>
      <c r="F1381" s="277" t="s">
        <v>73</v>
      </c>
      <c r="G1381" s="101">
        <v>5</v>
      </c>
      <c r="H1381" s="101">
        <v>3.9</v>
      </c>
      <c r="I1381" s="101">
        <v>8.4</v>
      </c>
      <c r="J1381" s="101">
        <v>4.9000000000000004</v>
      </c>
      <c r="K1381" s="101">
        <v>5.4</v>
      </c>
      <c r="L1381" s="278">
        <v>76161</v>
      </c>
      <c r="M1381" s="100" t="s">
        <v>66</v>
      </c>
      <c r="N1381" s="100" t="s">
        <v>67</v>
      </c>
      <c r="O1381" s="100" t="s">
        <v>8726</v>
      </c>
      <c r="P1381" s="100"/>
      <c r="Q1381" s="117"/>
      <c r="R1381" s="116"/>
    </row>
    <row r="1382" spans="1:18" s="49" customFormat="1" ht="20" customHeight="1">
      <c r="A1382" s="100"/>
      <c r="B1382" s="100" t="s">
        <v>16726</v>
      </c>
      <c r="C1382" s="100" t="s">
        <v>10141</v>
      </c>
      <c r="D1382" s="100" t="s">
        <v>8559</v>
      </c>
      <c r="E1382" s="100" t="s">
        <v>72</v>
      </c>
      <c r="F1382" s="277" t="s">
        <v>65</v>
      </c>
      <c r="G1382" s="101">
        <v>5.3</v>
      </c>
      <c r="H1382" s="101">
        <v>3.4</v>
      </c>
      <c r="I1382" s="101">
        <v>5.2</v>
      </c>
      <c r="J1382" s="101">
        <v>4.9000000000000004</v>
      </c>
      <c r="K1382" s="101">
        <v>4.7</v>
      </c>
      <c r="L1382" s="278">
        <v>26540</v>
      </c>
      <c r="M1382" s="100" t="s">
        <v>66</v>
      </c>
      <c r="N1382" s="100" t="s">
        <v>247</v>
      </c>
      <c r="O1382" s="100"/>
      <c r="P1382" s="118"/>
      <c r="Q1382" s="117"/>
      <c r="R1382" s="116"/>
    </row>
    <row r="1383" spans="1:18" s="49" customFormat="1" ht="20" customHeight="1">
      <c r="A1383" s="100" t="s">
        <v>16727</v>
      </c>
      <c r="B1383" s="100" t="s">
        <v>16728</v>
      </c>
      <c r="C1383" s="100" t="s">
        <v>10144</v>
      </c>
      <c r="D1383" s="100" t="s">
        <v>100</v>
      </c>
      <c r="E1383" s="100" t="s">
        <v>107</v>
      </c>
      <c r="F1383" s="277" t="s">
        <v>65</v>
      </c>
      <c r="G1383" s="101">
        <v>6.1</v>
      </c>
      <c r="H1383" s="101">
        <v>5</v>
      </c>
      <c r="I1383" s="101">
        <v>5.2</v>
      </c>
      <c r="J1383" s="101">
        <v>7.5</v>
      </c>
      <c r="K1383" s="101">
        <v>5.9</v>
      </c>
      <c r="L1383" s="278">
        <v>6731902</v>
      </c>
      <c r="M1383" s="100" t="s">
        <v>66</v>
      </c>
      <c r="N1383" s="100" t="s">
        <v>190</v>
      </c>
      <c r="O1383" s="100"/>
      <c r="P1383" s="116"/>
      <c r="Q1383" s="117"/>
      <c r="R1383" s="116"/>
    </row>
    <row r="1384" spans="1:18" s="49" customFormat="1" ht="20" customHeight="1">
      <c r="A1384" s="100" t="s">
        <v>16694</v>
      </c>
      <c r="B1384" s="100" t="s">
        <v>16695</v>
      </c>
      <c r="C1384" s="100" t="s">
        <v>7135</v>
      </c>
      <c r="D1384" s="100" t="s">
        <v>8555</v>
      </c>
      <c r="E1384" s="100" t="s">
        <v>94</v>
      </c>
      <c r="F1384" s="277" t="s">
        <v>73</v>
      </c>
      <c r="G1384" s="101">
        <v>7.4</v>
      </c>
      <c r="H1384" s="101">
        <v>6.5</v>
      </c>
      <c r="I1384" s="101">
        <v>4.7</v>
      </c>
      <c r="J1384" s="101">
        <v>6.5</v>
      </c>
      <c r="K1384" s="101">
        <v>5.4</v>
      </c>
      <c r="L1384" s="278">
        <v>2458256</v>
      </c>
      <c r="M1384" s="100" t="s">
        <v>66</v>
      </c>
      <c r="N1384" s="100" t="s">
        <v>190</v>
      </c>
      <c r="O1384" s="100" t="s">
        <v>7154</v>
      </c>
      <c r="P1384" s="116"/>
      <c r="Q1384" s="117"/>
      <c r="R1384" s="116"/>
    </row>
    <row r="1385" spans="1:18" s="49" customFormat="1" ht="20" customHeight="1">
      <c r="A1385" s="100" t="s">
        <v>13762</v>
      </c>
      <c r="B1385" s="100" t="s">
        <v>13763</v>
      </c>
      <c r="C1385" s="100" t="s">
        <v>8722</v>
      </c>
      <c r="D1385" s="100"/>
      <c r="E1385" s="100"/>
      <c r="F1385" s="277"/>
      <c r="G1385" s="101"/>
      <c r="H1385" s="101"/>
      <c r="I1385" s="101"/>
      <c r="J1385" s="101"/>
      <c r="K1385" s="101"/>
      <c r="L1385" s="278">
        <v>397825</v>
      </c>
      <c r="M1385" s="100" t="s">
        <v>66</v>
      </c>
      <c r="N1385" s="100" t="s">
        <v>67</v>
      </c>
      <c r="O1385" s="100"/>
      <c r="P1385" s="116"/>
      <c r="Q1385" s="117"/>
      <c r="R1385" s="116"/>
    </row>
    <row r="1386" spans="1:18" s="49" customFormat="1" ht="20" customHeight="1">
      <c r="A1386" s="100" t="s">
        <v>13784</v>
      </c>
      <c r="B1386" s="100" t="s">
        <v>13785</v>
      </c>
      <c r="C1386" s="100" t="s">
        <v>8736</v>
      </c>
      <c r="D1386" s="100" t="s">
        <v>8551</v>
      </c>
      <c r="E1386" s="100" t="s">
        <v>72</v>
      </c>
      <c r="F1386" s="277" t="s">
        <v>73</v>
      </c>
      <c r="G1386" s="101">
        <v>5.6</v>
      </c>
      <c r="H1386" s="101">
        <v>3.8</v>
      </c>
      <c r="I1386" s="101">
        <v>4.5</v>
      </c>
      <c r="J1386" s="101">
        <v>4.9000000000000004</v>
      </c>
      <c r="K1386" s="101">
        <v>4.5999999999999996</v>
      </c>
      <c r="L1386" s="278">
        <v>11047</v>
      </c>
      <c r="M1386" s="100" t="s">
        <v>66</v>
      </c>
      <c r="N1386" s="100" t="s">
        <v>190</v>
      </c>
      <c r="O1386" s="100" t="s">
        <v>8737</v>
      </c>
      <c r="P1386" s="116"/>
      <c r="Q1386" s="117"/>
      <c r="R1386" s="116"/>
    </row>
    <row r="1387" spans="1:18" s="49" customFormat="1" ht="20" customHeight="1">
      <c r="A1387" s="100" t="s">
        <v>16729</v>
      </c>
      <c r="B1387" s="100" t="s">
        <v>16730</v>
      </c>
      <c r="C1387" s="100" t="s">
        <v>10147</v>
      </c>
      <c r="D1387" s="100" t="s">
        <v>63</v>
      </c>
      <c r="E1387" s="100" t="s">
        <v>107</v>
      </c>
      <c r="F1387" s="277" t="s">
        <v>65</v>
      </c>
      <c r="G1387" s="101">
        <v>6.5</v>
      </c>
      <c r="H1387" s="101">
        <v>4.0999999999999996</v>
      </c>
      <c r="I1387" s="101">
        <v>7.2</v>
      </c>
      <c r="J1387" s="101">
        <v>6.5</v>
      </c>
      <c r="K1387" s="101">
        <v>6.6</v>
      </c>
      <c r="L1387" s="278">
        <v>100976</v>
      </c>
      <c r="M1387" s="100" t="s">
        <v>66</v>
      </c>
      <c r="N1387" s="100" t="s">
        <v>103</v>
      </c>
      <c r="O1387" s="100"/>
      <c r="P1387" s="116"/>
      <c r="Q1387" s="117"/>
      <c r="R1387" s="116"/>
    </row>
    <row r="1388" spans="1:18" s="49" customFormat="1" ht="20" customHeight="1">
      <c r="A1388" s="100" t="s">
        <v>16731</v>
      </c>
      <c r="B1388" s="100" t="s">
        <v>16732</v>
      </c>
      <c r="C1388" s="100" t="s">
        <v>10148</v>
      </c>
      <c r="D1388" s="100" t="s">
        <v>8548</v>
      </c>
      <c r="E1388" s="100" t="s">
        <v>201</v>
      </c>
      <c r="F1388" s="277" t="s">
        <v>65</v>
      </c>
      <c r="G1388" s="101">
        <v>2.4</v>
      </c>
      <c r="H1388" s="101">
        <v>3.9</v>
      </c>
      <c r="I1388" s="101">
        <v>3.6</v>
      </c>
      <c r="J1388" s="101">
        <v>5.9</v>
      </c>
      <c r="K1388" s="101">
        <v>4.7</v>
      </c>
      <c r="L1388" s="278">
        <v>53262</v>
      </c>
      <c r="M1388" s="100" t="s">
        <v>66</v>
      </c>
      <c r="N1388" s="100" t="s">
        <v>190</v>
      </c>
      <c r="O1388" s="100"/>
      <c r="P1388" s="116"/>
      <c r="Q1388" s="117"/>
      <c r="R1388" s="116"/>
    </row>
    <row r="1389" spans="1:18" s="49" customFormat="1" ht="20" customHeight="1">
      <c r="A1389" s="100" t="s">
        <v>16733</v>
      </c>
      <c r="B1389" s="100" t="s">
        <v>16734</v>
      </c>
      <c r="C1389" s="100" t="s">
        <v>10151</v>
      </c>
      <c r="D1389" s="100" t="s">
        <v>8555</v>
      </c>
      <c r="E1389" s="100" t="s">
        <v>196</v>
      </c>
      <c r="F1389" s="277" t="s">
        <v>65</v>
      </c>
      <c r="G1389" s="101">
        <v>3.3</v>
      </c>
      <c r="H1389" s="101">
        <v>6.7</v>
      </c>
      <c r="I1389" s="101">
        <v>2.5</v>
      </c>
      <c r="J1389" s="101">
        <v>6.4</v>
      </c>
      <c r="K1389" s="101">
        <v>4.0999999999999996</v>
      </c>
      <c r="L1389" s="278">
        <v>620</v>
      </c>
      <c r="M1389" s="100" t="s">
        <v>66</v>
      </c>
      <c r="N1389" s="100" t="s">
        <v>103</v>
      </c>
      <c r="O1389" s="100"/>
      <c r="P1389" s="117"/>
      <c r="Q1389" s="117"/>
      <c r="R1389" s="116"/>
    </row>
    <row r="1390" spans="1:18" s="49" customFormat="1" ht="20" customHeight="1">
      <c r="A1390" s="100"/>
      <c r="B1390" s="100" t="s">
        <v>16737</v>
      </c>
      <c r="C1390" s="100" t="s">
        <v>7153</v>
      </c>
      <c r="D1390" s="100" t="s">
        <v>8548</v>
      </c>
      <c r="E1390" s="100" t="s">
        <v>94</v>
      </c>
      <c r="F1390" s="277" t="s">
        <v>65</v>
      </c>
      <c r="G1390" s="101">
        <v>7.3</v>
      </c>
      <c r="H1390" s="101">
        <v>7.9</v>
      </c>
      <c r="I1390" s="101">
        <v>4.8</v>
      </c>
      <c r="J1390" s="101">
        <v>5.5</v>
      </c>
      <c r="K1390" s="101">
        <v>6.1</v>
      </c>
      <c r="L1390" s="278">
        <v>373774</v>
      </c>
      <c r="M1390" s="100" t="s">
        <v>66</v>
      </c>
      <c r="N1390" s="100" t="s">
        <v>67</v>
      </c>
      <c r="O1390" s="100" t="s">
        <v>7181</v>
      </c>
      <c r="P1390" s="116"/>
      <c r="Q1390" s="117"/>
      <c r="R1390" s="116"/>
    </row>
    <row r="1391" spans="1:18" s="49" customFormat="1" ht="20" customHeight="1">
      <c r="A1391" s="100" t="s">
        <v>16735</v>
      </c>
      <c r="B1391" s="100" t="s">
        <v>16736</v>
      </c>
      <c r="C1391" s="100" t="s">
        <v>10154</v>
      </c>
      <c r="D1391" s="100" t="s">
        <v>8536</v>
      </c>
      <c r="E1391" s="100" t="s">
        <v>196</v>
      </c>
      <c r="F1391" s="277" t="s">
        <v>95</v>
      </c>
      <c r="G1391" s="101">
        <v>3.5</v>
      </c>
      <c r="H1391" s="101">
        <v>0</v>
      </c>
      <c r="I1391" s="101">
        <v>4</v>
      </c>
      <c r="J1391" s="101">
        <v>4.3</v>
      </c>
      <c r="K1391" s="101">
        <v>3.6</v>
      </c>
      <c r="L1391" s="278">
        <v>3763</v>
      </c>
      <c r="M1391" s="100" t="s">
        <v>66</v>
      </c>
      <c r="N1391" s="100" t="s">
        <v>190</v>
      </c>
      <c r="O1391" s="100"/>
      <c r="P1391" s="116"/>
    </row>
    <row r="1392" spans="1:18" s="49" customFormat="1" ht="20" customHeight="1">
      <c r="A1392" s="100"/>
      <c r="B1392" s="100" t="s">
        <v>16738</v>
      </c>
      <c r="C1392" s="100" t="s">
        <v>10157</v>
      </c>
      <c r="D1392" s="100" t="s">
        <v>8546</v>
      </c>
      <c r="E1392" s="100" t="s">
        <v>201</v>
      </c>
      <c r="F1392" s="277" t="s">
        <v>65</v>
      </c>
      <c r="G1392" s="101">
        <v>2.8</v>
      </c>
      <c r="H1392" s="101">
        <v>1.6</v>
      </c>
      <c r="I1392" s="101">
        <v>3.9</v>
      </c>
      <c r="J1392" s="101">
        <v>4.4000000000000004</v>
      </c>
      <c r="K1392" s="101">
        <v>3.3</v>
      </c>
      <c r="L1392" s="278">
        <v>134344</v>
      </c>
      <c r="M1392" s="100" t="s">
        <v>66</v>
      </c>
      <c r="N1392" s="100" t="s">
        <v>67</v>
      </c>
      <c r="O1392" s="100"/>
      <c r="P1392" s="116"/>
    </row>
    <row r="1393" spans="1:18" s="49" customFormat="1" ht="20" customHeight="1">
      <c r="A1393" s="100" t="s">
        <v>16739</v>
      </c>
      <c r="B1393" s="100" t="s">
        <v>16740</v>
      </c>
      <c r="C1393" s="100" t="s">
        <v>7157</v>
      </c>
      <c r="D1393" s="100" t="s">
        <v>8592</v>
      </c>
      <c r="E1393" s="100" t="s">
        <v>196</v>
      </c>
      <c r="F1393" s="277" t="s">
        <v>65</v>
      </c>
      <c r="G1393" s="101">
        <v>3.8</v>
      </c>
      <c r="H1393" s="101">
        <v>2.2000000000000002</v>
      </c>
      <c r="I1393" s="101">
        <v>5</v>
      </c>
      <c r="J1393" s="101">
        <v>3.9</v>
      </c>
      <c r="K1393" s="101">
        <v>4.0999999999999996</v>
      </c>
      <c r="L1393" s="278">
        <v>57095</v>
      </c>
      <c r="M1393" s="100" t="s">
        <v>66</v>
      </c>
      <c r="N1393" s="100" t="s">
        <v>247</v>
      </c>
      <c r="O1393" s="100" t="s">
        <v>7185</v>
      </c>
      <c r="P1393" s="116"/>
    </row>
    <row r="1394" spans="1:18" s="49" customFormat="1" ht="20" customHeight="1">
      <c r="A1394" s="100" t="s">
        <v>12684</v>
      </c>
      <c r="B1394" s="100" t="s">
        <v>16740</v>
      </c>
      <c r="C1394" s="100" t="s">
        <v>7160</v>
      </c>
      <c r="D1394" s="100" t="s">
        <v>8592</v>
      </c>
      <c r="E1394" s="100" t="s">
        <v>196</v>
      </c>
      <c r="F1394" s="277" t="s">
        <v>65</v>
      </c>
      <c r="G1394" s="101">
        <v>3.8</v>
      </c>
      <c r="H1394" s="101">
        <v>2.2000000000000002</v>
      </c>
      <c r="I1394" s="101">
        <v>5</v>
      </c>
      <c r="J1394" s="101">
        <v>3.9</v>
      </c>
      <c r="K1394" s="101">
        <v>4.0999999999999996</v>
      </c>
      <c r="L1394" s="278">
        <v>57095</v>
      </c>
      <c r="M1394" s="100" t="s">
        <v>66</v>
      </c>
      <c r="N1394" s="100" t="s">
        <v>247</v>
      </c>
      <c r="O1394" s="100" t="s">
        <v>7185</v>
      </c>
      <c r="P1394" s="116"/>
    </row>
    <row r="1395" spans="1:18" s="49" customFormat="1" ht="20" customHeight="1">
      <c r="A1395" s="100" t="s">
        <v>13013</v>
      </c>
      <c r="B1395" s="100" t="s">
        <v>1822</v>
      </c>
      <c r="C1395" s="100" t="s">
        <v>1823</v>
      </c>
      <c r="D1395" s="100" t="s">
        <v>8577</v>
      </c>
      <c r="E1395" s="100" t="s">
        <v>94</v>
      </c>
      <c r="F1395" s="277" t="s">
        <v>65</v>
      </c>
      <c r="G1395" s="101">
        <v>8.4</v>
      </c>
      <c r="H1395" s="101">
        <v>6.4</v>
      </c>
      <c r="I1395" s="101">
        <v>5.9</v>
      </c>
      <c r="J1395" s="101">
        <v>6.1</v>
      </c>
      <c r="K1395" s="101">
        <v>6.1</v>
      </c>
      <c r="L1395" s="278">
        <v>77780000</v>
      </c>
      <c r="M1395" s="100" t="s">
        <v>66</v>
      </c>
      <c r="N1395" s="100" t="s">
        <v>67</v>
      </c>
      <c r="O1395" s="100" t="s">
        <v>1806</v>
      </c>
      <c r="P1395" s="116"/>
    </row>
    <row r="1396" spans="1:18" s="49" customFormat="1" ht="20" customHeight="1">
      <c r="A1396" s="100" t="s">
        <v>16741</v>
      </c>
      <c r="B1396" s="100" t="s">
        <v>16742</v>
      </c>
      <c r="C1396" s="100" t="s">
        <v>10160</v>
      </c>
      <c r="D1396" s="100" t="s">
        <v>78</v>
      </c>
      <c r="E1396" s="100" t="s">
        <v>72</v>
      </c>
      <c r="F1396" s="277" t="s">
        <v>65</v>
      </c>
      <c r="G1396" s="101">
        <v>5.2</v>
      </c>
      <c r="H1396" s="101">
        <v>6.7</v>
      </c>
      <c r="I1396" s="101">
        <v>5</v>
      </c>
      <c r="J1396" s="101">
        <v>5.8</v>
      </c>
      <c r="K1396" s="101">
        <v>5.4</v>
      </c>
      <c r="L1396" s="278">
        <v>1434</v>
      </c>
      <c r="M1396" s="100" t="s">
        <v>66</v>
      </c>
      <c r="N1396" s="100" t="s">
        <v>247</v>
      </c>
      <c r="O1396" s="100"/>
      <c r="P1396" s="116"/>
    </row>
    <row r="1397" spans="1:18">
      <c r="A1397" s="100" t="s">
        <v>14858</v>
      </c>
      <c r="B1397" s="100" t="s">
        <v>14859</v>
      </c>
      <c r="C1397" s="100" t="s">
        <v>5220</v>
      </c>
      <c r="D1397" s="100" t="s">
        <v>8558</v>
      </c>
      <c r="E1397" s="100" t="s">
        <v>107</v>
      </c>
      <c r="F1397" s="277" t="s">
        <v>65</v>
      </c>
      <c r="G1397" s="101">
        <v>6.3</v>
      </c>
      <c r="H1397" s="101">
        <v>6.2</v>
      </c>
      <c r="I1397" s="101">
        <v>5.8</v>
      </c>
      <c r="J1397" s="101">
        <v>3.3</v>
      </c>
      <c r="K1397" s="101">
        <v>5.0999999999999996</v>
      </c>
      <c r="L1397" s="278">
        <v>1778306</v>
      </c>
      <c r="M1397" s="100" t="s">
        <v>66</v>
      </c>
      <c r="N1397" s="100" t="s">
        <v>67</v>
      </c>
      <c r="O1397" s="100" t="s">
        <v>5237</v>
      </c>
      <c r="Q1397" s="116"/>
      <c r="R1397" s="116"/>
    </row>
    <row r="1398" spans="1:18">
      <c r="A1398" s="100" t="s">
        <v>14862</v>
      </c>
      <c r="B1398" s="100" t="s">
        <v>14863</v>
      </c>
      <c r="C1398" s="100" t="s">
        <v>5227</v>
      </c>
      <c r="D1398" s="100" t="s">
        <v>8558</v>
      </c>
      <c r="E1398" s="100" t="s">
        <v>94</v>
      </c>
      <c r="F1398" s="277" t="s">
        <v>73</v>
      </c>
      <c r="G1398" s="101">
        <v>8</v>
      </c>
      <c r="H1398" s="101">
        <v>6</v>
      </c>
      <c r="I1398" s="101">
        <v>5.9</v>
      </c>
      <c r="J1398" s="101">
        <v>4.5999999999999996</v>
      </c>
      <c r="K1398" s="101">
        <v>5.5</v>
      </c>
      <c r="L1398" s="278">
        <v>1778306</v>
      </c>
      <c r="M1398" s="100" t="s">
        <v>66</v>
      </c>
      <c r="N1398" s="100" t="s">
        <v>67</v>
      </c>
      <c r="O1398" s="100" t="s">
        <v>5245</v>
      </c>
      <c r="Q1398" s="117"/>
      <c r="R1398" s="116"/>
    </row>
    <row r="1399" spans="1:18">
      <c r="A1399" s="100" t="s">
        <v>12381</v>
      </c>
      <c r="B1399" s="100" t="s">
        <v>12382</v>
      </c>
      <c r="C1399" s="100" t="s">
        <v>8842</v>
      </c>
      <c r="D1399" s="100" t="s">
        <v>8581</v>
      </c>
      <c r="E1399" s="100" t="s">
        <v>94</v>
      </c>
      <c r="F1399" s="277" t="s">
        <v>73</v>
      </c>
      <c r="G1399" s="101">
        <v>8.3000000000000007</v>
      </c>
      <c r="H1399" s="101">
        <v>4.5999999999999996</v>
      </c>
      <c r="I1399" s="101">
        <v>5.3</v>
      </c>
      <c r="J1399" s="101">
        <v>6</v>
      </c>
      <c r="K1399" s="101">
        <v>5.6</v>
      </c>
      <c r="L1399" s="278">
        <v>371205</v>
      </c>
      <c r="M1399" s="100" t="s">
        <v>66</v>
      </c>
      <c r="N1399" s="100" t="s">
        <v>190</v>
      </c>
      <c r="O1399" s="100"/>
      <c r="Q1399" s="116"/>
      <c r="R1399" s="116"/>
    </row>
    <row r="1400" spans="1:18">
      <c r="A1400" s="100" t="s">
        <v>13052</v>
      </c>
      <c r="B1400" s="100" t="s">
        <v>13053</v>
      </c>
      <c r="C1400" s="100" t="s">
        <v>8687</v>
      </c>
      <c r="D1400" s="100"/>
      <c r="E1400" s="100"/>
      <c r="F1400" s="277"/>
      <c r="G1400" s="101"/>
      <c r="H1400" s="101"/>
      <c r="I1400" s="101"/>
      <c r="J1400" s="101"/>
      <c r="K1400" s="101"/>
      <c r="L1400" s="278">
        <v>257669</v>
      </c>
      <c r="M1400" s="100" t="s">
        <v>66</v>
      </c>
      <c r="N1400" s="100" t="s">
        <v>67</v>
      </c>
      <c r="O1400" s="100"/>
      <c r="Q1400" s="117"/>
      <c r="R1400" s="116"/>
    </row>
    <row r="1401" spans="1:18">
      <c r="A1401" s="100" t="s">
        <v>13517</v>
      </c>
      <c r="B1401" s="100" t="s">
        <v>13518</v>
      </c>
      <c r="C1401" s="100" t="s">
        <v>2702</v>
      </c>
      <c r="D1401" s="100" t="s">
        <v>8535</v>
      </c>
      <c r="E1401" s="100" t="s">
        <v>72</v>
      </c>
      <c r="F1401" s="277" t="s">
        <v>65</v>
      </c>
      <c r="G1401" s="101">
        <v>5.6</v>
      </c>
      <c r="H1401" s="101">
        <v>10</v>
      </c>
      <c r="I1401" s="101">
        <v>6.2</v>
      </c>
      <c r="J1401" s="101">
        <v>2.5</v>
      </c>
      <c r="K1401" s="101">
        <v>5</v>
      </c>
      <c r="L1401" s="278">
        <v>380498</v>
      </c>
      <c r="M1401" s="100" t="s">
        <v>66</v>
      </c>
      <c r="N1401" s="100" t="s">
        <v>67</v>
      </c>
      <c r="O1401" s="100" t="s">
        <v>2686</v>
      </c>
      <c r="Q1401" s="117"/>
      <c r="R1401" s="116"/>
    </row>
    <row r="1402" spans="1:18">
      <c r="A1402" s="100" t="s">
        <v>13054</v>
      </c>
      <c r="B1402" s="100" t="s">
        <v>1903</v>
      </c>
      <c r="C1402" s="100" t="s">
        <v>1904</v>
      </c>
      <c r="D1402" s="100" t="s">
        <v>8559</v>
      </c>
      <c r="E1402" s="100" t="s">
        <v>107</v>
      </c>
      <c r="F1402" s="277" t="s">
        <v>65</v>
      </c>
      <c r="G1402" s="101">
        <v>5.8</v>
      </c>
      <c r="H1402" s="101">
        <v>2.2000000000000002</v>
      </c>
      <c r="I1402" s="101">
        <v>5</v>
      </c>
      <c r="J1402" s="101">
        <v>5.0999999999999996</v>
      </c>
      <c r="K1402" s="101">
        <v>4.7</v>
      </c>
      <c r="L1402" s="278">
        <v>15059</v>
      </c>
      <c r="M1402" s="100" t="s">
        <v>66</v>
      </c>
      <c r="N1402" s="100" t="s">
        <v>190</v>
      </c>
      <c r="O1402" s="100"/>
      <c r="Q1402" s="117"/>
      <c r="R1402" s="116"/>
    </row>
    <row r="1403" spans="1:18">
      <c r="A1403" s="100" t="s">
        <v>16743</v>
      </c>
      <c r="B1403" s="100" t="s">
        <v>16744</v>
      </c>
      <c r="C1403" s="100" t="s">
        <v>10163</v>
      </c>
      <c r="D1403" s="100" t="s">
        <v>8537</v>
      </c>
      <c r="E1403" s="100" t="s">
        <v>201</v>
      </c>
      <c r="F1403" s="277" t="s">
        <v>65</v>
      </c>
      <c r="G1403" s="101">
        <v>2.5</v>
      </c>
      <c r="H1403" s="101">
        <v>3.5</v>
      </c>
      <c r="I1403" s="101">
        <v>4.7</v>
      </c>
      <c r="J1403" s="101">
        <v>5.7</v>
      </c>
      <c r="K1403" s="101">
        <v>4.5999999999999996</v>
      </c>
      <c r="L1403" s="278">
        <v>871780</v>
      </c>
      <c r="M1403" s="100" t="s">
        <v>66</v>
      </c>
      <c r="N1403" s="100" t="s">
        <v>1281</v>
      </c>
      <c r="O1403" s="100"/>
      <c r="Q1403" s="117"/>
      <c r="R1403" s="116"/>
    </row>
    <row r="1404" spans="1:18">
      <c r="A1404" s="100" t="s">
        <v>13554</v>
      </c>
      <c r="B1404" s="100" t="s">
        <v>13555</v>
      </c>
      <c r="C1404" s="100" t="s">
        <v>2770</v>
      </c>
      <c r="D1404" s="100" t="s">
        <v>8534</v>
      </c>
      <c r="E1404" s="100" t="s">
        <v>196</v>
      </c>
      <c r="F1404" s="277" t="s">
        <v>65</v>
      </c>
      <c r="G1404" s="101">
        <v>3.5</v>
      </c>
      <c r="H1404" s="101">
        <v>5.5</v>
      </c>
      <c r="I1404" s="101">
        <v>2.6</v>
      </c>
      <c r="J1404" s="101">
        <v>3.2</v>
      </c>
      <c r="K1404" s="101">
        <v>3.8</v>
      </c>
      <c r="L1404" s="278">
        <v>95394</v>
      </c>
      <c r="M1404" s="100" t="s">
        <v>66</v>
      </c>
      <c r="N1404" s="100" t="s">
        <v>67</v>
      </c>
      <c r="O1404" s="100" t="s">
        <v>2743</v>
      </c>
      <c r="Q1404" s="117"/>
      <c r="R1404" s="116"/>
    </row>
    <row r="1405" spans="1:18">
      <c r="A1405" s="100" t="s">
        <v>14652</v>
      </c>
      <c r="B1405" s="100" t="s">
        <v>14653</v>
      </c>
      <c r="C1405" s="100" t="s">
        <v>4845</v>
      </c>
      <c r="D1405" s="100" t="s">
        <v>8589</v>
      </c>
      <c r="E1405" s="100" t="s">
        <v>285</v>
      </c>
      <c r="F1405" s="277" t="s">
        <v>65</v>
      </c>
      <c r="G1405" s="101">
        <v>0.8</v>
      </c>
      <c r="H1405" s="101">
        <v>3.2</v>
      </c>
      <c r="I1405" s="101">
        <v>4.3</v>
      </c>
      <c r="J1405" s="101">
        <v>3.7</v>
      </c>
      <c r="K1405" s="101">
        <v>3.7</v>
      </c>
      <c r="L1405" s="278">
        <v>1778383</v>
      </c>
      <c r="M1405" s="100" t="s">
        <v>66</v>
      </c>
      <c r="N1405" s="100" t="s">
        <v>67</v>
      </c>
      <c r="O1405" s="100" t="s">
        <v>4842</v>
      </c>
      <c r="Q1405" s="117"/>
      <c r="R1405" s="116"/>
    </row>
    <row r="1406" spans="1:18">
      <c r="A1406" s="100" t="s">
        <v>13014</v>
      </c>
      <c r="B1406" s="100" t="s">
        <v>13015</v>
      </c>
      <c r="C1406" s="100" t="s">
        <v>1827</v>
      </c>
      <c r="D1406" s="100" t="s">
        <v>8589</v>
      </c>
      <c r="E1406" s="100" t="s">
        <v>94</v>
      </c>
      <c r="F1406" s="277" t="s">
        <v>65</v>
      </c>
      <c r="G1406" s="101">
        <v>7.4</v>
      </c>
      <c r="H1406" s="101">
        <v>8.1</v>
      </c>
      <c r="I1406" s="101">
        <v>5.7</v>
      </c>
      <c r="J1406" s="101">
        <v>5.3</v>
      </c>
      <c r="K1406" s="101">
        <v>6.4</v>
      </c>
      <c r="L1406" s="278">
        <v>666000</v>
      </c>
      <c r="M1406" s="100" t="s">
        <v>66</v>
      </c>
      <c r="N1406" s="100" t="s">
        <v>67</v>
      </c>
      <c r="O1406" s="100" t="s">
        <v>1810</v>
      </c>
      <c r="Q1406" s="117"/>
      <c r="R1406" s="116"/>
    </row>
    <row r="1407" spans="1:18">
      <c r="A1407" s="100" t="s">
        <v>13016</v>
      </c>
      <c r="B1407" s="100" t="s">
        <v>13015</v>
      </c>
      <c r="C1407" s="100" t="s">
        <v>1829</v>
      </c>
      <c r="D1407" s="100" t="s">
        <v>8589</v>
      </c>
      <c r="E1407" s="100" t="s">
        <v>94</v>
      </c>
      <c r="F1407" s="277" t="s">
        <v>65</v>
      </c>
      <c r="G1407" s="101">
        <v>7.4</v>
      </c>
      <c r="H1407" s="101">
        <v>8.1</v>
      </c>
      <c r="I1407" s="101">
        <v>5.7</v>
      </c>
      <c r="J1407" s="101">
        <v>5.3</v>
      </c>
      <c r="K1407" s="101">
        <v>6.4</v>
      </c>
      <c r="L1407" s="278">
        <v>666000</v>
      </c>
      <c r="M1407" s="100" t="s">
        <v>66</v>
      </c>
      <c r="N1407" s="100" t="s">
        <v>67</v>
      </c>
      <c r="O1407" s="100" t="s">
        <v>1810</v>
      </c>
      <c r="Q1407" s="117"/>
      <c r="R1407" s="116"/>
    </row>
    <row r="1408" spans="1:18">
      <c r="A1408" s="100" t="s">
        <v>17888</v>
      </c>
      <c r="B1408" s="100" t="s">
        <v>17889</v>
      </c>
      <c r="C1408" s="100" t="s">
        <v>7958</v>
      </c>
      <c r="D1408" s="100" t="s">
        <v>8555</v>
      </c>
      <c r="E1408" s="100" t="s">
        <v>72</v>
      </c>
      <c r="F1408" s="277" t="s">
        <v>8672</v>
      </c>
      <c r="G1408" s="101">
        <v>4.3</v>
      </c>
      <c r="H1408" s="101">
        <v>8.6999999999999993</v>
      </c>
      <c r="I1408" s="101">
        <v>6.3</v>
      </c>
      <c r="J1408" s="101">
        <v>3.5</v>
      </c>
      <c r="K1408" s="101">
        <v>4.5</v>
      </c>
      <c r="L1408" s="278">
        <v>26936</v>
      </c>
      <c r="M1408" s="100" t="s">
        <v>66</v>
      </c>
      <c r="N1408" s="100" t="s">
        <v>67</v>
      </c>
      <c r="O1408" s="100" t="s">
        <v>7959</v>
      </c>
      <c r="Q1408" s="117"/>
      <c r="R1408" s="116"/>
    </row>
    <row r="1409" spans="1:18">
      <c r="A1409" s="100" t="s">
        <v>14654</v>
      </c>
      <c r="B1409" s="100" t="s">
        <v>14655</v>
      </c>
      <c r="C1409" s="100" t="s">
        <v>8934</v>
      </c>
      <c r="D1409" s="100" t="s">
        <v>8589</v>
      </c>
      <c r="E1409" s="100" t="s">
        <v>72</v>
      </c>
      <c r="F1409" s="277" t="s">
        <v>73</v>
      </c>
      <c r="G1409" s="101">
        <v>5.6</v>
      </c>
      <c r="H1409" s="101">
        <v>3.4</v>
      </c>
      <c r="I1409" s="101">
        <v>5.4</v>
      </c>
      <c r="J1409" s="101">
        <v>6.6</v>
      </c>
      <c r="K1409" s="101">
        <v>5.0999999999999996</v>
      </c>
      <c r="L1409" s="278">
        <v>168227</v>
      </c>
      <c r="M1409" s="100" t="s">
        <v>66</v>
      </c>
      <c r="N1409" s="100" t="s">
        <v>103</v>
      </c>
      <c r="O1409" s="100" t="s">
        <v>8935</v>
      </c>
      <c r="Q1409" s="117"/>
      <c r="R1409" s="116"/>
    </row>
    <row r="1410" spans="1:18">
      <c r="A1410" s="100" t="s">
        <v>16746</v>
      </c>
      <c r="B1410" s="100" t="s">
        <v>16747</v>
      </c>
      <c r="C1410" s="100" t="s">
        <v>10166</v>
      </c>
      <c r="D1410" s="100" t="s">
        <v>174</v>
      </c>
      <c r="E1410" s="100" t="s">
        <v>72</v>
      </c>
      <c r="F1410" s="277" t="s">
        <v>65</v>
      </c>
      <c r="G1410" s="101">
        <v>5.3</v>
      </c>
      <c r="H1410" s="101">
        <v>3.7</v>
      </c>
      <c r="I1410" s="101">
        <v>5.8</v>
      </c>
      <c r="J1410" s="101">
        <v>5.0999999999999996</v>
      </c>
      <c r="K1410" s="101">
        <v>4.9000000000000004</v>
      </c>
      <c r="L1410" s="278">
        <v>36855</v>
      </c>
      <c r="M1410" s="100" t="s">
        <v>66</v>
      </c>
      <c r="N1410" s="100" t="s">
        <v>103</v>
      </c>
      <c r="O1410" s="100"/>
      <c r="Q1410" s="117"/>
      <c r="R1410" s="116"/>
    </row>
    <row r="1411" spans="1:18">
      <c r="A1411" s="100" t="s">
        <v>16748</v>
      </c>
      <c r="B1411" s="100" t="s">
        <v>16749</v>
      </c>
      <c r="C1411" s="100" t="s">
        <v>10169</v>
      </c>
      <c r="D1411" s="100" t="s">
        <v>8536</v>
      </c>
      <c r="E1411" s="100" t="s">
        <v>72</v>
      </c>
      <c r="F1411" s="277" t="s">
        <v>65</v>
      </c>
      <c r="G1411" s="101">
        <v>5.4</v>
      </c>
      <c r="H1411" s="101">
        <v>1.1000000000000001</v>
      </c>
      <c r="I1411" s="101">
        <v>4.0999999999999996</v>
      </c>
      <c r="J1411" s="101">
        <v>5.9</v>
      </c>
      <c r="K1411" s="101">
        <v>4.3</v>
      </c>
      <c r="L1411" s="278">
        <v>1493</v>
      </c>
      <c r="M1411" s="100" t="s">
        <v>66</v>
      </c>
      <c r="N1411" s="100" t="s">
        <v>190</v>
      </c>
      <c r="O1411" s="100"/>
      <c r="Q1411" s="117"/>
      <c r="R1411" s="116"/>
    </row>
    <row r="1412" spans="1:18">
      <c r="A1412" s="100" t="s">
        <v>17287</v>
      </c>
      <c r="B1412" s="100" t="s">
        <v>17288</v>
      </c>
      <c r="C1412" s="100" t="s">
        <v>10647</v>
      </c>
      <c r="D1412" s="100" t="s">
        <v>63</v>
      </c>
      <c r="E1412" s="100" t="s">
        <v>94</v>
      </c>
      <c r="F1412" s="277" t="s">
        <v>65</v>
      </c>
      <c r="G1412" s="101">
        <v>7.8</v>
      </c>
      <c r="H1412" s="101">
        <v>8.6</v>
      </c>
      <c r="I1412" s="101">
        <v>6.8</v>
      </c>
      <c r="J1412" s="101">
        <v>5.2</v>
      </c>
      <c r="K1412" s="101">
        <v>5.9</v>
      </c>
      <c r="L1412" s="278">
        <v>93682</v>
      </c>
      <c r="M1412" s="100" t="s">
        <v>66</v>
      </c>
      <c r="N1412" s="100" t="s">
        <v>67</v>
      </c>
      <c r="O1412" s="100"/>
      <c r="Q1412" s="117"/>
      <c r="R1412" s="116"/>
    </row>
    <row r="1413" spans="1:18">
      <c r="A1413" s="100" t="s">
        <v>13186</v>
      </c>
      <c r="B1413" s="100" t="s">
        <v>13187</v>
      </c>
      <c r="C1413" s="100" t="s">
        <v>2165</v>
      </c>
      <c r="D1413" s="100" t="s">
        <v>8568</v>
      </c>
      <c r="E1413" s="100" t="s">
        <v>72</v>
      </c>
      <c r="F1413" s="277" t="s">
        <v>65</v>
      </c>
      <c r="G1413" s="101">
        <v>5</v>
      </c>
      <c r="H1413" s="101">
        <v>4.2</v>
      </c>
      <c r="I1413" s="101">
        <v>3.9</v>
      </c>
      <c r="J1413" s="101">
        <v>5.4</v>
      </c>
      <c r="K1413" s="101">
        <v>4.5</v>
      </c>
      <c r="L1413" s="278">
        <v>42300</v>
      </c>
      <c r="M1413" s="100" t="s">
        <v>66</v>
      </c>
      <c r="N1413" s="100" t="s">
        <v>67</v>
      </c>
      <c r="O1413" s="100" t="s">
        <v>2150</v>
      </c>
      <c r="Q1413" s="116"/>
      <c r="R1413" s="116"/>
    </row>
    <row r="1414" spans="1:18">
      <c r="A1414" s="100" t="s">
        <v>16750</v>
      </c>
      <c r="B1414" s="100" t="s">
        <v>16751</v>
      </c>
      <c r="C1414" s="100" t="s">
        <v>10172</v>
      </c>
      <c r="D1414" s="100" t="s">
        <v>8545</v>
      </c>
      <c r="E1414" s="100" t="s">
        <v>196</v>
      </c>
      <c r="F1414" s="277" t="s">
        <v>65</v>
      </c>
      <c r="G1414" s="101">
        <v>3.1</v>
      </c>
      <c r="H1414" s="101">
        <v>5.0999999999999996</v>
      </c>
      <c r="I1414" s="101">
        <v>3.8</v>
      </c>
      <c r="J1414" s="101">
        <v>4.9000000000000004</v>
      </c>
      <c r="K1414" s="101">
        <v>4.3</v>
      </c>
      <c r="L1414" s="278">
        <v>5831</v>
      </c>
      <c r="M1414" s="100" t="s">
        <v>66</v>
      </c>
      <c r="N1414" s="100" t="s">
        <v>190</v>
      </c>
      <c r="O1414" s="100"/>
      <c r="Q1414" s="116"/>
      <c r="R1414" s="116"/>
    </row>
    <row r="1415" spans="1:18">
      <c r="A1415" s="100" t="s">
        <v>16753</v>
      </c>
      <c r="B1415" s="100" t="s">
        <v>16754</v>
      </c>
      <c r="C1415" s="100" t="s">
        <v>10175</v>
      </c>
      <c r="D1415" s="100" t="s">
        <v>8544</v>
      </c>
      <c r="E1415" s="100" t="s">
        <v>107</v>
      </c>
      <c r="F1415" s="277" t="s">
        <v>65</v>
      </c>
      <c r="G1415" s="101">
        <v>6.3</v>
      </c>
      <c r="H1415" s="101">
        <v>5.7</v>
      </c>
      <c r="I1415" s="101">
        <v>6.5</v>
      </c>
      <c r="J1415" s="101">
        <v>5.6</v>
      </c>
      <c r="K1415" s="101">
        <v>6.1</v>
      </c>
      <c r="L1415" s="278">
        <v>2698</v>
      </c>
      <c r="M1415" s="100" t="s">
        <v>66</v>
      </c>
      <c r="N1415" s="100" t="s">
        <v>103</v>
      </c>
      <c r="O1415" s="100"/>
    </row>
    <row r="1416" spans="1:18">
      <c r="A1416" s="100" t="s">
        <v>16755</v>
      </c>
      <c r="B1416" s="100" t="s">
        <v>16756</v>
      </c>
      <c r="C1416" s="100" t="s">
        <v>7172</v>
      </c>
      <c r="D1416" s="100" t="s">
        <v>8556</v>
      </c>
      <c r="E1416" s="100" t="s">
        <v>94</v>
      </c>
      <c r="F1416" s="277" t="s">
        <v>65</v>
      </c>
      <c r="G1416" s="101">
        <v>8.3000000000000007</v>
      </c>
      <c r="H1416" s="101">
        <v>5</v>
      </c>
      <c r="I1416" s="101">
        <v>7.2</v>
      </c>
      <c r="J1416" s="101">
        <v>5.6</v>
      </c>
      <c r="K1416" s="101">
        <v>5.7</v>
      </c>
      <c r="L1416" s="278">
        <v>4300000</v>
      </c>
      <c r="M1416" s="100" t="s">
        <v>66</v>
      </c>
      <c r="N1416" s="100" t="s">
        <v>67</v>
      </c>
      <c r="O1416" s="100" t="s">
        <v>7197</v>
      </c>
    </row>
    <row r="1417" spans="1:18">
      <c r="A1417" s="100" t="s">
        <v>16757</v>
      </c>
      <c r="B1417" s="100" t="s">
        <v>16758</v>
      </c>
      <c r="C1417" s="100" t="s">
        <v>7176</v>
      </c>
      <c r="D1417" s="100" t="s">
        <v>8578</v>
      </c>
      <c r="E1417" s="100" t="s">
        <v>94</v>
      </c>
      <c r="F1417" s="277" t="s">
        <v>65</v>
      </c>
      <c r="G1417" s="101">
        <v>8.1</v>
      </c>
      <c r="H1417" s="101">
        <v>5.6</v>
      </c>
      <c r="I1417" s="101">
        <v>5.6</v>
      </c>
      <c r="J1417" s="101">
        <v>5</v>
      </c>
      <c r="K1417" s="101">
        <v>5.4</v>
      </c>
      <c r="L1417" s="278">
        <v>234527</v>
      </c>
      <c r="M1417" s="100" t="s">
        <v>66</v>
      </c>
      <c r="N1417" s="100" t="s">
        <v>67</v>
      </c>
      <c r="O1417" s="100" t="s">
        <v>7201</v>
      </c>
    </row>
    <row r="1418" spans="1:18">
      <c r="A1418" s="100" t="s">
        <v>15141</v>
      </c>
      <c r="B1418" s="100" t="s">
        <v>15142</v>
      </c>
      <c r="C1418" s="100" t="s">
        <v>5688</v>
      </c>
      <c r="D1418" s="100" t="s">
        <v>8580</v>
      </c>
      <c r="E1418" s="100" t="s">
        <v>72</v>
      </c>
      <c r="F1418" s="277" t="s">
        <v>95</v>
      </c>
      <c r="G1418" s="101">
        <v>5.4</v>
      </c>
      <c r="H1418" s="101">
        <v>3.7</v>
      </c>
      <c r="I1418" s="101">
        <v>5.2</v>
      </c>
      <c r="J1418" s="101">
        <v>4.9000000000000004</v>
      </c>
      <c r="K1418" s="101">
        <v>4.8</v>
      </c>
      <c r="L1418" s="278">
        <v>120393</v>
      </c>
      <c r="M1418" s="100" t="s">
        <v>66</v>
      </c>
      <c r="N1418" s="100" t="s">
        <v>103</v>
      </c>
      <c r="O1418" s="100" t="s">
        <v>5733</v>
      </c>
    </row>
    <row r="1419" spans="1:18">
      <c r="A1419" s="100" t="s">
        <v>14940</v>
      </c>
      <c r="B1419" s="100" t="s">
        <v>14941</v>
      </c>
      <c r="C1419" s="100" t="s">
        <v>11888</v>
      </c>
      <c r="D1419" s="100" t="s">
        <v>137</v>
      </c>
      <c r="E1419" s="100" t="s">
        <v>107</v>
      </c>
      <c r="F1419" s="277"/>
      <c r="G1419" s="101">
        <v>6.9</v>
      </c>
      <c r="H1419" s="101">
        <v>3.4</v>
      </c>
      <c r="I1419" s="101">
        <v>5.6</v>
      </c>
      <c r="J1419" s="101">
        <v>6.7</v>
      </c>
      <c r="K1419" s="101">
        <v>5.4</v>
      </c>
      <c r="L1419" s="278">
        <v>81933</v>
      </c>
      <c r="M1419" s="100" t="s">
        <v>66</v>
      </c>
      <c r="N1419" s="100" t="s">
        <v>103</v>
      </c>
      <c r="O1419" s="100"/>
    </row>
    <row r="1420" spans="1:18">
      <c r="A1420" s="100" t="s">
        <v>16759</v>
      </c>
      <c r="B1420" s="100" t="s">
        <v>16760</v>
      </c>
      <c r="C1420" s="100" t="s">
        <v>10178</v>
      </c>
      <c r="D1420" s="100" t="s">
        <v>8592</v>
      </c>
      <c r="E1420" s="100" t="s">
        <v>107</v>
      </c>
      <c r="F1420" s="277" t="s">
        <v>65</v>
      </c>
      <c r="G1420" s="101">
        <v>6.8</v>
      </c>
      <c r="H1420" s="101">
        <v>5.5</v>
      </c>
      <c r="I1420" s="101">
        <v>5.2</v>
      </c>
      <c r="J1420" s="101">
        <v>5.3</v>
      </c>
      <c r="K1420" s="101">
        <v>5.3</v>
      </c>
      <c r="L1420" s="278">
        <v>92437</v>
      </c>
      <c r="M1420" s="100" t="s">
        <v>66</v>
      </c>
      <c r="N1420" s="100" t="s">
        <v>103</v>
      </c>
      <c r="O1420" s="100"/>
    </row>
    <row r="1421" spans="1:18">
      <c r="A1421" s="100" t="s">
        <v>16761</v>
      </c>
      <c r="B1421" s="100" t="s">
        <v>16762</v>
      </c>
      <c r="C1421" s="100" t="s">
        <v>10181</v>
      </c>
      <c r="D1421" s="100" t="s">
        <v>8559</v>
      </c>
      <c r="E1421" s="100" t="s">
        <v>107</v>
      </c>
      <c r="F1421" s="277" t="s">
        <v>65</v>
      </c>
      <c r="G1421" s="101">
        <v>6.8</v>
      </c>
      <c r="H1421" s="101">
        <v>0.7</v>
      </c>
      <c r="I1421" s="101">
        <v>5.4</v>
      </c>
      <c r="J1421" s="101">
        <v>6.1</v>
      </c>
      <c r="K1421" s="101">
        <v>5.0999999999999996</v>
      </c>
      <c r="L1421" s="278">
        <v>33900</v>
      </c>
      <c r="M1421" s="100" t="s">
        <v>66</v>
      </c>
      <c r="N1421" s="100" t="s">
        <v>67</v>
      </c>
      <c r="O1421" s="100"/>
    </row>
    <row r="1422" spans="1:18">
      <c r="A1422" s="100" t="s">
        <v>15374</v>
      </c>
      <c r="B1422" s="100" t="s">
        <v>15375</v>
      </c>
      <c r="C1422" s="100" t="s">
        <v>6079</v>
      </c>
      <c r="D1422" s="100" t="s">
        <v>8534</v>
      </c>
      <c r="E1422" s="100" t="s">
        <v>201</v>
      </c>
      <c r="F1422" s="277" t="s">
        <v>65</v>
      </c>
      <c r="G1422" s="101">
        <v>2.5</v>
      </c>
      <c r="H1422" s="101">
        <v>3.8</v>
      </c>
      <c r="I1422" s="101">
        <v>1.4</v>
      </c>
      <c r="J1422" s="101">
        <v>2.7</v>
      </c>
      <c r="K1422" s="101">
        <v>2.8</v>
      </c>
      <c r="L1422" s="278">
        <v>10021</v>
      </c>
      <c r="M1422" s="100" t="s">
        <v>66</v>
      </c>
      <c r="N1422" s="100" t="s">
        <v>543</v>
      </c>
      <c r="O1422" s="100" t="s">
        <v>6124</v>
      </c>
    </row>
    <row r="1423" spans="1:18">
      <c r="A1423" s="100" t="s">
        <v>14266</v>
      </c>
      <c r="B1423" s="100" t="s">
        <v>14267</v>
      </c>
      <c r="C1423" s="100" t="s">
        <v>4069</v>
      </c>
      <c r="D1423" s="100" t="s">
        <v>8559</v>
      </c>
      <c r="E1423" s="100" t="s">
        <v>72</v>
      </c>
      <c r="F1423" s="277" t="s">
        <v>73</v>
      </c>
      <c r="G1423" s="101">
        <v>4.7</v>
      </c>
      <c r="H1423" s="101">
        <v>1.4</v>
      </c>
      <c r="I1423" s="101">
        <v>6.3</v>
      </c>
      <c r="J1423" s="101">
        <v>2.4</v>
      </c>
      <c r="K1423" s="101">
        <v>4.0999999999999996</v>
      </c>
      <c r="L1423" s="278">
        <v>72541</v>
      </c>
      <c r="M1423" s="100" t="s">
        <v>66</v>
      </c>
      <c r="N1423" s="100" t="s">
        <v>247</v>
      </c>
      <c r="O1423" s="100" t="s">
        <v>4046</v>
      </c>
    </row>
    <row r="1424" spans="1:18">
      <c r="A1424" s="100" t="s">
        <v>13400</v>
      </c>
      <c r="B1424" s="100" t="s">
        <v>13401</v>
      </c>
      <c r="C1424" s="100" t="s">
        <v>2546</v>
      </c>
      <c r="D1424" s="100" t="s">
        <v>8563</v>
      </c>
      <c r="E1424" s="100" t="s">
        <v>107</v>
      </c>
      <c r="F1424" s="277" t="s">
        <v>65</v>
      </c>
      <c r="G1424" s="101">
        <v>6.5</v>
      </c>
      <c r="H1424" s="101">
        <v>2.8</v>
      </c>
      <c r="I1424" s="101">
        <v>4.5</v>
      </c>
      <c r="J1424" s="101">
        <v>5.9</v>
      </c>
      <c r="K1424" s="101">
        <v>4.8</v>
      </c>
      <c r="L1424" s="278">
        <v>120461</v>
      </c>
      <c r="M1424" s="100" t="s">
        <v>66</v>
      </c>
      <c r="N1424" s="100" t="s">
        <v>67</v>
      </c>
      <c r="O1424" s="100" t="s">
        <v>2528</v>
      </c>
    </row>
    <row r="1425" spans="1:15">
      <c r="A1425" s="100" t="s">
        <v>16763</v>
      </c>
      <c r="B1425" s="100" t="s">
        <v>16764</v>
      </c>
      <c r="C1425" s="100" t="s">
        <v>10184</v>
      </c>
      <c r="D1425" s="100" t="s">
        <v>8544</v>
      </c>
      <c r="E1425" s="100" t="s">
        <v>107</v>
      </c>
      <c r="F1425" s="277" t="s">
        <v>65</v>
      </c>
      <c r="G1425" s="101">
        <v>7.1</v>
      </c>
      <c r="H1425" s="101">
        <v>6.3</v>
      </c>
      <c r="I1425" s="101">
        <v>6.4</v>
      </c>
      <c r="J1425" s="101">
        <v>5.7</v>
      </c>
      <c r="K1425" s="101">
        <v>6.1</v>
      </c>
      <c r="L1425" s="278">
        <v>85115</v>
      </c>
      <c r="M1425" s="100" t="s">
        <v>66</v>
      </c>
      <c r="N1425" s="100" t="s">
        <v>103</v>
      </c>
      <c r="O1425" s="100"/>
    </row>
    <row r="1426" spans="1:15">
      <c r="A1426" s="100" t="s">
        <v>16765</v>
      </c>
      <c r="B1426" s="100" t="s">
        <v>16766</v>
      </c>
      <c r="C1426" s="100" t="s">
        <v>10187</v>
      </c>
      <c r="D1426" s="100" t="s">
        <v>137</v>
      </c>
      <c r="E1426" s="100" t="s">
        <v>72</v>
      </c>
      <c r="F1426" s="277" t="s">
        <v>65</v>
      </c>
      <c r="G1426" s="101">
        <v>5.6</v>
      </c>
      <c r="H1426" s="101">
        <v>3.6</v>
      </c>
      <c r="I1426" s="101">
        <v>5.0999999999999996</v>
      </c>
      <c r="J1426" s="101">
        <v>6.3</v>
      </c>
      <c r="K1426" s="101">
        <v>5.2</v>
      </c>
      <c r="L1426" s="278">
        <v>96339</v>
      </c>
      <c r="M1426" s="100" t="s">
        <v>66</v>
      </c>
      <c r="N1426" s="100" t="s">
        <v>103</v>
      </c>
      <c r="O1426" s="100"/>
    </row>
    <row r="1427" spans="1:15">
      <c r="A1427" s="100" t="s">
        <v>16767</v>
      </c>
      <c r="B1427" s="100" t="s">
        <v>16768</v>
      </c>
      <c r="C1427" s="100" t="s">
        <v>10190</v>
      </c>
      <c r="D1427" s="100" t="s">
        <v>8536</v>
      </c>
      <c r="E1427" s="100" t="s">
        <v>196</v>
      </c>
      <c r="F1427" s="277" t="s">
        <v>73</v>
      </c>
      <c r="G1427" s="101">
        <v>3.7</v>
      </c>
      <c r="H1427" s="101">
        <v>1.6</v>
      </c>
      <c r="I1427" s="101">
        <v>3.3</v>
      </c>
      <c r="J1427" s="101">
        <v>4.8</v>
      </c>
      <c r="K1427" s="101">
        <v>3.6</v>
      </c>
      <c r="L1427" s="278">
        <v>9279</v>
      </c>
      <c r="M1427" s="100" t="s">
        <v>66</v>
      </c>
      <c r="N1427" s="100" t="s">
        <v>247</v>
      </c>
      <c r="O1427" s="100" t="s">
        <v>8178</v>
      </c>
    </row>
    <row r="1428" spans="1:15">
      <c r="A1428" s="100" t="s">
        <v>16769</v>
      </c>
      <c r="B1428" s="100" t="s">
        <v>16770</v>
      </c>
      <c r="C1428" s="100" t="s">
        <v>10193</v>
      </c>
      <c r="D1428" s="100" t="s">
        <v>132</v>
      </c>
      <c r="E1428" s="100" t="s">
        <v>72</v>
      </c>
      <c r="F1428" s="277" t="s">
        <v>73</v>
      </c>
      <c r="G1428" s="101">
        <v>5.7</v>
      </c>
      <c r="H1428" s="101">
        <v>4.0999999999999996</v>
      </c>
      <c r="I1428" s="101">
        <v>5.7</v>
      </c>
      <c r="J1428" s="101">
        <v>4.5</v>
      </c>
      <c r="K1428" s="101">
        <v>4.8</v>
      </c>
      <c r="L1428" s="278">
        <v>215284</v>
      </c>
      <c r="M1428" s="100" t="s">
        <v>66</v>
      </c>
      <c r="N1428" s="100" t="s">
        <v>190</v>
      </c>
      <c r="O1428" s="100"/>
    </row>
    <row r="1429" spans="1:15">
      <c r="A1429" s="100" t="s">
        <v>16771</v>
      </c>
      <c r="B1429" s="100" t="s">
        <v>16772</v>
      </c>
      <c r="C1429" s="100" t="s">
        <v>7180</v>
      </c>
      <c r="D1429" s="100" t="s">
        <v>132</v>
      </c>
      <c r="E1429" s="100" t="s">
        <v>72</v>
      </c>
      <c r="F1429" s="277" t="s">
        <v>65</v>
      </c>
      <c r="G1429" s="101">
        <v>5.7</v>
      </c>
      <c r="H1429" s="101">
        <v>6.4</v>
      </c>
      <c r="I1429" s="101">
        <v>4.0999999999999996</v>
      </c>
      <c r="J1429" s="101">
        <v>4.5999999999999996</v>
      </c>
      <c r="K1429" s="101">
        <v>4.9000000000000004</v>
      </c>
      <c r="L1429" s="278">
        <v>2425360</v>
      </c>
      <c r="M1429" s="100" t="s">
        <v>66</v>
      </c>
      <c r="N1429" s="100" t="s">
        <v>67</v>
      </c>
      <c r="O1429" s="100" t="s">
        <v>7203</v>
      </c>
    </row>
    <row r="1430" spans="1:15">
      <c r="A1430" s="100" t="s">
        <v>13760</v>
      </c>
      <c r="B1430" s="100" t="s">
        <v>13761</v>
      </c>
      <c r="C1430" s="100" t="s">
        <v>3123</v>
      </c>
      <c r="D1430" s="100" t="s">
        <v>8589</v>
      </c>
      <c r="E1430" s="100" t="s">
        <v>107</v>
      </c>
      <c r="F1430" s="277" t="s">
        <v>65</v>
      </c>
      <c r="G1430" s="101">
        <v>6.9</v>
      </c>
      <c r="H1430" s="101">
        <v>7.6</v>
      </c>
      <c r="I1430" s="101">
        <v>4.5</v>
      </c>
      <c r="J1430" s="101">
        <v>4.5</v>
      </c>
      <c r="K1430" s="101">
        <v>5.4</v>
      </c>
      <c r="L1430" s="278">
        <v>250532</v>
      </c>
      <c r="M1430" s="100" t="s">
        <v>66</v>
      </c>
      <c r="N1430" s="100" t="s">
        <v>247</v>
      </c>
      <c r="O1430" s="100" t="s">
        <v>3100</v>
      </c>
    </row>
    <row r="1431" spans="1:15">
      <c r="A1431" s="100" t="s">
        <v>14276</v>
      </c>
      <c r="B1431" s="100" t="s">
        <v>14277</v>
      </c>
      <c r="C1431" s="100" t="s">
        <v>4089</v>
      </c>
      <c r="D1431" s="100" t="s">
        <v>8580</v>
      </c>
      <c r="E1431" s="100" t="s">
        <v>107</v>
      </c>
      <c r="F1431" s="277" t="s">
        <v>65</v>
      </c>
      <c r="G1431" s="101">
        <v>5.8</v>
      </c>
      <c r="H1431" s="101">
        <v>3.8</v>
      </c>
      <c r="I1431" s="101">
        <v>5.4</v>
      </c>
      <c r="J1431" s="101">
        <v>4</v>
      </c>
      <c r="K1431" s="101">
        <v>4.5999999999999996</v>
      </c>
      <c r="L1431" s="278">
        <v>46471</v>
      </c>
      <c r="M1431" s="100" t="s">
        <v>66</v>
      </c>
      <c r="N1431" s="100" t="s">
        <v>67</v>
      </c>
      <c r="O1431" s="100" t="s">
        <v>4066</v>
      </c>
    </row>
    <row r="1432" spans="1:15">
      <c r="A1432" s="100" t="s">
        <v>14270</v>
      </c>
      <c r="B1432" s="100" t="s">
        <v>14271</v>
      </c>
      <c r="C1432" s="100" t="s">
        <v>4077</v>
      </c>
      <c r="D1432" s="100" t="s">
        <v>8563</v>
      </c>
      <c r="E1432" s="100" t="s">
        <v>72</v>
      </c>
      <c r="F1432" s="277" t="s">
        <v>65</v>
      </c>
      <c r="G1432" s="101">
        <v>5.6</v>
      </c>
      <c r="H1432" s="101">
        <v>5.3</v>
      </c>
      <c r="I1432" s="101">
        <v>4.9000000000000004</v>
      </c>
      <c r="J1432" s="101">
        <v>4.5999999999999996</v>
      </c>
      <c r="K1432" s="101">
        <v>4.8</v>
      </c>
      <c r="L1432" s="278">
        <v>29415</v>
      </c>
      <c r="M1432" s="100" t="s">
        <v>66</v>
      </c>
      <c r="N1432" s="100" t="s">
        <v>264</v>
      </c>
      <c r="O1432" s="100" t="s">
        <v>4054</v>
      </c>
    </row>
    <row r="1433" spans="1:15">
      <c r="A1433" s="100" t="s">
        <v>14272</v>
      </c>
      <c r="B1433" s="100" t="s">
        <v>14273</v>
      </c>
      <c r="C1433" s="100" t="s">
        <v>4081</v>
      </c>
      <c r="D1433" s="100" t="s">
        <v>8547</v>
      </c>
      <c r="E1433" s="100" t="s">
        <v>107</v>
      </c>
      <c r="F1433" s="277" t="s">
        <v>95</v>
      </c>
      <c r="G1433" s="101">
        <v>6.7</v>
      </c>
      <c r="H1433" s="101">
        <v>5.2</v>
      </c>
      <c r="I1433" s="101">
        <v>5</v>
      </c>
      <c r="J1433" s="101">
        <v>4.4000000000000004</v>
      </c>
      <c r="K1433" s="101">
        <v>4.9000000000000004</v>
      </c>
      <c r="L1433" s="278">
        <v>2319000</v>
      </c>
      <c r="M1433" s="100" t="s">
        <v>66</v>
      </c>
      <c r="N1433" s="100" t="s">
        <v>67</v>
      </c>
      <c r="O1433" s="100" t="s">
        <v>4058</v>
      </c>
    </row>
    <row r="1434" spans="1:15">
      <c r="A1434" s="100" t="s">
        <v>14274</v>
      </c>
      <c r="B1434" s="100" t="s">
        <v>14275</v>
      </c>
      <c r="C1434" s="100" t="s">
        <v>4085</v>
      </c>
      <c r="D1434" s="100" t="s">
        <v>8580</v>
      </c>
      <c r="E1434" s="100" t="s">
        <v>72</v>
      </c>
      <c r="F1434" s="277" t="s">
        <v>65</v>
      </c>
      <c r="G1434" s="101">
        <v>4.3</v>
      </c>
      <c r="H1434" s="101">
        <v>5.9</v>
      </c>
      <c r="I1434" s="101">
        <v>3.6</v>
      </c>
      <c r="J1434" s="101">
        <v>4.7</v>
      </c>
      <c r="K1434" s="101">
        <v>4.4000000000000004</v>
      </c>
      <c r="L1434" s="278">
        <v>4420000</v>
      </c>
      <c r="M1434" s="100" t="s">
        <v>66</v>
      </c>
      <c r="N1434" s="100" t="s">
        <v>67</v>
      </c>
      <c r="O1434" s="100" t="s">
        <v>4062</v>
      </c>
    </row>
    <row r="1435" spans="1:15">
      <c r="A1435" s="100" t="s">
        <v>15331</v>
      </c>
      <c r="B1435" s="100" t="s">
        <v>15332</v>
      </c>
      <c r="C1435" s="100" t="s">
        <v>5995</v>
      </c>
      <c r="D1435" s="100" t="s">
        <v>137</v>
      </c>
      <c r="E1435" s="100" t="s">
        <v>107</v>
      </c>
      <c r="F1435" s="277" t="s">
        <v>73</v>
      </c>
      <c r="G1435" s="101">
        <v>5.9</v>
      </c>
      <c r="H1435" s="101">
        <v>5.3</v>
      </c>
      <c r="I1435" s="101">
        <v>5.3</v>
      </c>
      <c r="J1435" s="101">
        <v>4.5</v>
      </c>
      <c r="K1435" s="101">
        <v>4.9000000000000004</v>
      </c>
      <c r="L1435" s="278">
        <v>119748</v>
      </c>
      <c r="M1435" s="100" t="s">
        <v>66</v>
      </c>
      <c r="N1435" s="100" t="s">
        <v>67</v>
      </c>
      <c r="O1435" s="100" t="s">
        <v>6041</v>
      </c>
    </row>
    <row r="1436" spans="1:15">
      <c r="A1436" s="100" t="s">
        <v>13538</v>
      </c>
      <c r="B1436" s="100" t="s">
        <v>13539</v>
      </c>
      <c r="C1436" s="100" t="s">
        <v>2738</v>
      </c>
      <c r="D1436" s="100" t="s">
        <v>100</v>
      </c>
      <c r="E1436" s="100" t="s">
        <v>196</v>
      </c>
      <c r="F1436" s="277" t="s">
        <v>65</v>
      </c>
      <c r="G1436" s="101">
        <v>3.1</v>
      </c>
      <c r="H1436" s="101">
        <v>4.8</v>
      </c>
      <c r="I1436" s="101">
        <v>5.4</v>
      </c>
      <c r="J1436" s="101">
        <v>3.2</v>
      </c>
      <c r="K1436" s="101">
        <v>4.3</v>
      </c>
      <c r="L1436" s="278">
        <v>8410000</v>
      </c>
      <c r="M1436" s="100" t="s">
        <v>245</v>
      </c>
      <c r="N1436" s="100" t="s">
        <v>67</v>
      </c>
      <c r="O1436" s="100" t="s">
        <v>7161</v>
      </c>
    </row>
    <row r="1437" spans="1:15">
      <c r="A1437" s="100" t="s">
        <v>13536</v>
      </c>
      <c r="B1437" s="100" t="s">
        <v>13537</v>
      </c>
      <c r="C1437" s="100" t="s">
        <v>2736</v>
      </c>
      <c r="D1437" s="100" t="s">
        <v>8535</v>
      </c>
      <c r="E1437" s="100" t="s">
        <v>107</v>
      </c>
      <c r="F1437" s="277" t="s">
        <v>65</v>
      </c>
      <c r="G1437" s="101">
        <v>6.2</v>
      </c>
      <c r="H1437" s="101">
        <v>8.3000000000000007</v>
      </c>
      <c r="I1437" s="101">
        <v>6.9</v>
      </c>
      <c r="J1437" s="101">
        <v>3.3</v>
      </c>
      <c r="K1437" s="101">
        <v>5.6</v>
      </c>
      <c r="L1437" s="278">
        <v>234048</v>
      </c>
      <c r="M1437" s="100" t="s">
        <v>66</v>
      </c>
      <c r="N1437" s="100" t="s">
        <v>67</v>
      </c>
      <c r="O1437" s="100" t="s">
        <v>7158</v>
      </c>
    </row>
    <row r="1438" spans="1:15">
      <c r="A1438" s="100" t="s">
        <v>14476</v>
      </c>
      <c r="B1438" s="100" t="s">
        <v>14477</v>
      </c>
      <c r="C1438" s="100" t="s">
        <v>4506</v>
      </c>
      <c r="D1438" s="100" t="s">
        <v>8593</v>
      </c>
      <c r="E1438" s="100" t="s">
        <v>201</v>
      </c>
      <c r="F1438" s="277" t="s">
        <v>65</v>
      </c>
      <c r="G1438" s="101">
        <v>2.8</v>
      </c>
      <c r="H1438" s="101">
        <v>5</v>
      </c>
      <c r="I1438" s="101">
        <v>4</v>
      </c>
      <c r="J1438" s="101">
        <v>2.4</v>
      </c>
      <c r="K1438" s="101">
        <v>3.6</v>
      </c>
      <c r="L1438" s="278">
        <v>753</v>
      </c>
      <c r="M1438" s="100" t="s">
        <v>66</v>
      </c>
      <c r="N1438" s="100" t="s">
        <v>247</v>
      </c>
      <c r="O1438" s="100" t="s">
        <v>4483</v>
      </c>
    </row>
    <row r="1439" spans="1:15">
      <c r="A1439" s="100" t="s">
        <v>16697</v>
      </c>
      <c r="B1439" s="100" t="s">
        <v>16698</v>
      </c>
      <c r="C1439" s="100" t="s">
        <v>10108</v>
      </c>
      <c r="D1439" s="100" t="s">
        <v>8544</v>
      </c>
      <c r="E1439" s="100" t="s">
        <v>72</v>
      </c>
      <c r="F1439" s="277" t="s">
        <v>65</v>
      </c>
      <c r="G1439" s="101">
        <v>4.7</v>
      </c>
      <c r="H1439" s="101">
        <v>7</v>
      </c>
      <c r="I1439" s="101">
        <v>4.5</v>
      </c>
      <c r="J1439" s="101">
        <v>6</v>
      </c>
      <c r="K1439" s="101">
        <v>5.4</v>
      </c>
      <c r="L1439" s="278">
        <v>4582</v>
      </c>
      <c r="M1439" s="100" t="s">
        <v>66</v>
      </c>
      <c r="N1439" s="100" t="s">
        <v>103</v>
      </c>
      <c r="O1439" s="100"/>
    </row>
    <row r="1440" spans="1:15">
      <c r="A1440" s="100"/>
      <c r="B1440" s="100" t="s">
        <v>16696</v>
      </c>
      <c r="C1440" s="100" t="s">
        <v>10105</v>
      </c>
      <c r="D1440" s="100" t="s">
        <v>63</v>
      </c>
      <c r="E1440" s="100" t="s">
        <v>72</v>
      </c>
      <c r="F1440" s="277" t="s">
        <v>65</v>
      </c>
      <c r="G1440" s="101">
        <v>4.7</v>
      </c>
      <c r="H1440" s="101">
        <v>6</v>
      </c>
      <c r="I1440" s="101">
        <v>4.0999999999999996</v>
      </c>
      <c r="J1440" s="101">
        <v>5.2</v>
      </c>
      <c r="K1440" s="101">
        <v>5.0999999999999996</v>
      </c>
      <c r="L1440" s="278">
        <v>134870</v>
      </c>
      <c r="M1440" s="100" t="s">
        <v>66</v>
      </c>
      <c r="N1440" s="100" t="s">
        <v>67</v>
      </c>
      <c r="O1440" s="100"/>
    </row>
    <row r="1441" spans="1:15">
      <c r="A1441" s="100" t="s">
        <v>13018</v>
      </c>
      <c r="B1441" s="100" t="s">
        <v>13019</v>
      </c>
      <c r="C1441" s="100" t="s">
        <v>1837</v>
      </c>
      <c r="D1441" s="100" t="s">
        <v>195</v>
      </c>
      <c r="E1441" s="100" t="s">
        <v>94</v>
      </c>
      <c r="F1441" s="277" t="s">
        <v>65</v>
      </c>
      <c r="G1441" s="101">
        <v>7.2</v>
      </c>
      <c r="H1441" s="101">
        <v>6.8</v>
      </c>
      <c r="I1441" s="101">
        <v>7.3</v>
      </c>
      <c r="J1441" s="101">
        <v>4.5999999999999996</v>
      </c>
      <c r="K1441" s="101">
        <v>5.6</v>
      </c>
      <c r="L1441" s="278">
        <v>3034740</v>
      </c>
      <c r="M1441" s="100" t="s">
        <v>66</v>
      </c>
      <c r="N1441" s="100" t="s">
        <v>67</v>
      </c>
      <c r="O1441" s="100" t="s">
        <v>1820</v>
      </c>
    </row>
    <row r="1442" spans="1:15">
      <c r="A1442" s="100" t="s">
        <v>13310</v>
      </c>
      <c r="B1442" s="100" t="s">
        <v>13311</v>
      </c>
      <c r="C1442" s="100" t="s">
        <v>11862</v>
      </c>
      <c r="D1442" s="100"/>
      <c r="E1442" s="100"/>
      <c r="F1442" s="277"/>
      <c r="G1442" s="101"/>
      <c r="H1442" s="101"/>
      <c r="I1442" s="101"/>
      <c r="J1442" s="101"/>
      <c r="K1442" s="101"/>
      <c r="L1442" s="278"/>
      <c r="M1442" s="100"/>
      <c r="N1442" s="100"/>
      <c r="O1442" s="100"/>
    </row>
    <row r="1443" spans="1:15">
      <c r="A1443" s="100" t="s">
        <v>16773</v>
      </c>
      <c r="B1443" s="100" t="s">
        <v>16774</v>
      </c>
      <c r="C1443" s="100" t="s">
        <v>10196</v>
      </c>
      <c r="D1443" s="100" t="s">
        <v>8561</v>
      </c>
      <c r="E1443" s="100" t="s">
        <v>196</v>
      </c>
      <c r="F1443" s="277" t="s">
        <v>65</v>
      </c>
      <c r="G1443" s="101">
        <v>4</v>
      </c>
      <c r="H1443" s="101">
        <v>3.5</v>
      </c>
      <c r="I1443" s="101">
        <v>7.6</v>
      </c>
      <c r="J1443" s="101">
        <v>5</v>
      </c>
      <c r="K1443" s="101">
        <v>4.7</v>
      </c>
      <c r="L1443" s="278">
        <v>5743237</v>
      </c>
      <c r="M1443" s="100" t="s">
        <v>66</v>
      </c>
      <c r="N1443" s="100" t="s">
        <v>190</v>
      </c>
      <c r="O1443" s="100" t="s">
        <v>10197</v>
      </c>
    </row>
    <row r="1444" spans="1:15">
      <c r="A1444" s="100" t="s">
        <v>14296</v>
      </c>
      <c r="B1444" s="100" t="s">
        <v>16775</v>
      </c>
      <c r="C1444" s="100" t="s">
        <v>7184</v>
      </c>
      <c r="D1444" s="100" t="s">
        <v>8544</v>
      </c>
      <c r="E1444" s="100" t="s">
        <v>94</v>
      </c>
      <c r="F1444" s="277" t="s">
        <v>73</v>
      </c>
      <c r="G1444" s="101">
        <v>8</v>
      </c>
      <c r="H1444" s="101">
        <v>10</v>
      </c>
      <c r="I1444" s="101">
        <v>7.3</v>
      </c>
      <c r="J1444" s="101">
        <v>6.1</v>
      </c>
      <c r="K1444" s="101">
        <v>7</v>
      </c>
      <c r="L1444" s="278">
        <v>23828</v>
      </c>
      <c r="M1444" s="100" t="s">
        <v>66</v>
      </c>
      <c r="N1444" s="100" t="s">
        <v>67</v>
      </c>
      <c r="O1444" s="100" t="s">
        <v>7207</v>
      </c>
    </row>
    <row r="1445" spans="1:15">
      <c r="A1445" s="100" t="s">
        <v>16778</v>
      </c>
      <c r="B1445" s="100" t="s">
        <v>16779</v>
      </c>
      <c r="C1445" s="100" t="s">
        <v>10200</v>
      </c>
      <c r="D1445" s="100" t="s">
        <v>8536</v>
      </c>
      <c r="E1445" s="100" t="s">
        <v>107</v>
      </c>
      <c r="F1445" s="277" t="s">
        <v>65</v>
      </c>
      <c r="G1445" s="101">
        <v>6.7</v>
      </c>
      <c r="H1445" s="101">
        <v>1.5</v>
      </c>
      <c r="I1445" s="101">
        <v>3.5</v>
      </c>
      <c r="J1445" s="101">
        <v>5.5</v>
      </c>
      <c r="K1445" s="101">
        <v>4</v>
      </c>
      <c r="L1445" s="278">
        <v>1006</v>
      </c>
      <c r="M1445" s="100" t="s">
        <v>66</v>
      </c>
      <c r="N1445" s="100" t="s">
        <v>190</v>
      </c>
      <c r="O1445" s="100"/>
    </row>
    <row r="1446" spans="1:15">
      <c r="A1446" s="100" t="s">
        <v>15341</v>
      </c>
      <c r="B1446" s="100" t="s">
        <v>15342</v>
      </c>
      <c r="C1446" s="100" t="s">
        <v>6015</v>
      </c>
      <c r="D1446" s="100" t="s">
        <v>8580</v>
      </c>
      <c r="E1446" s="100" t="s">
        <v>196</v>
      </c>
      <c r="F1446" s="277" t="s">
        <v>65</v>
      </c>
      <c r="G1446" s="101">
        <v>4.2</v>
      </c>
      <c r="H1446" s="101">
        <v>3.2</v>
      </c>
      <c r="I1446" s="101">
        <v>3.6</v>
      </c>
      <c r="J1446" s="101">
        <v>5.0999999999999996</v>
      </c>
      <c r="K1446" s="101">
        <v>4.2</v>
      </c>
      <c r="L1446" s="278">
        <v>8452757</v>
      </c>
      <c r="M1446" s="100" t="s">
        <v>66</v>
      </c>
      <c r="N1446" s="100" t="s">
        <v>67</v>
      </c>
      <c r="O1446" s="100" t="s">
        <v>6061</v>
      </c>
    </row>
    <row r="1447" spans="1:15">
      <c r="A1447" s="100" t="s">
        <v>14302</v>
      </c>
      <c r="B1447" s="100" t="s">
        <v>14303</v>
      </c>
      <c r="C1447" s="100" t="s">
        <v>4144</v>
      </c>
      <c r="D1447" s="100" t="s">
        <v>8584</v>
      </c>
      <c r="E1447" s="100" t="s">
        <v>72</v>
      </c>
      <c r="F1447" s="277" t="s">
        <v>95</v>
      </c>
      <c r="G1447" s="101">
        <v>5.0999999999999996</v>
      </c>
      <c r="H1447" s="101">
        <v>8.4</v>
      </c>
      <c r="I1447" s="101">
        <v>2</v>
      </c>
      <c r="J1447" s="101">
        <v>4.2</v>
      </c>
      <c r="K1447" s="101">
        <v>4.7</v>
      </c>
      <c r="L1447" s="278">
        <v>5030000</v>
      </c>
      <c r="M1447" s="100" t="s">
        <v>66</v>
      </c>
      <c r="N1447" s="100" t="s">
        <v>67</v>
      </c>
      <c r="O1447" s="100" t="s">
        <v>4121</v>
      </c>
    </row>
    <row r="1448" spans="1:15">
      <c r="A1448" s="100" t="s">
        <v>16780</v>
      </c>
      <c r="B1448" s="100" t="s">
        <v>16781</v>
      </c>
      <c r="C1448" s="100" t="s">
        <v>7191</v>
      </c>
      <c r="D1448" s="100" t="s">
        <v>93</v>
      </c>
      <c r="E1448" s="100" t="s">
        <v>94</v>
      </c>
      <c r="F1448" s="277" t="s">
        <v>65</v>
      </c>
      <c r="G1448" s="101">
        <v>7.2</v>
      </c>
      <c r="H1448" s="101">
        <v>4</v>
      </c>
      <c r="I1448" s="101">
        <v>3.1</v>
      </c>
      <c r="J1448" s="101">
        <v>5.4</v>
      </c>
      <c r="K1448" s="101">
        <v>4.5999999999999996</v>
      </c>
      <c r="L1448" s="278">
        <v>2042631</v>
      </c>
      <c r="M1448" s="100" t="s">
        <v>66</v>
      </c>
      <c r="N1448" s="100" t="s">
        <v>67</v>
      </c>
      <c r="O1448" s="100" t="s">
        <v>7215</v>
      </c>
    </row>
    <row r="1449" spans="1:15">
      <c r="A1449" s="100" t="s">
        <v>13584</v>
      </c>
      <c r="B1449" s="100" t="s">
        <v>13585</v>
      </c>
      <c r="C1449" s="100" t="s">
        <v>2830</v>
      </c>
      <c r="D1449" s="100" t="s">
        <v>8540</v>
      </c>
      <c r="E1449" s="100" t="s">
        <v>94</v>
      </c>
      <c r="F1449" s="277" t="s">
        <v>65</v>
      </c>
      <c r="G1449" s="101">
        <v>7.9</v>
      </c>
      <c r="H1449" s="101">
        <v>8.6999999999999993</v>
      </c>
      <c r="I1449" s="101">
        <v>1.6</v>
      </c>
      <c r="J1449" s="101">
        <v>7.1</v>
      </c>
      <c r="K1449" s="101">
        <v>5.3</v>
      </c>
      <c r="L1449" s="278">
        <v>19667</v>
      </c>
      <c r="M1449" s="100" t="s">
        <v>66</v>
      </c>
      <c r="N1449" s="100" t="s">
        <v>67</v>
      </c>
      <c r="O1449" s="100" t="s">
        <v>2803</v>
      </c>
    </row>
    <row r="1450" spans="1:15">
      <c r="A1450" s="100" t="s">
        <v>14838</v>
      </c>
      <c r="B1450" s="100" t="s">
        <v>14839</v>
      </c>
      <c r="C1450" s="100" t="s">
        <v>5180</v>
      </c>
      <c r="D1450" s="100" t="s">
        <v>8536</v>
      </c>
      <c r="E1450" s="100" t="s">
        <v>196</v>
      </c>
      <c r="F1450" s="277" t="s">
        <v>65</v>
      </c>
      <c r="G1450" s="101">
        <v>3.8</v>
      </c>
      <c r="H1450" s="101">
        <v>5.2</v>
      </c>
      <c r="I1450" s="101">
        <v>4.0999999999999996</v>
      </c>
      <c r="J1450" s="101">
        <v>2.2000000000000002</v>
      </c>
      <c r="K1450" s="101">
        <v>3.6</v>
      </c>
      <c r="L1450" s="278">
        <v>11055</v>
      </c>
      <c r="M1450" s="100" t="s">
        <v>66</v>
      </c>
      <c r="N1450" s="100" t="s">
        <v>67</v>
      </c>
      <c r="O1450" s="100" t="s">
        <v>5201</v>
      </c>
    </row>
    <row r="1451" spans="1:15">
      <c r="A1451" s="100" t="s">
        <v>14805</v>
      </c>
      <c r="B1451" s="100" t="s">
        <v>14806</v>
      </c>
      <c r="C1451" s="100" t="s">
        <v>5121</v>
      </c>
      <c r="D1451" s="100" t="s">
        <v>8536</v>
      </c>
      <c r="E1451" s="100" t="s">
        <v>196</v>
      </c>
      <c r="F1451" s="277" t="s">
        <v>73</v>
      </c>
      <c r="G1451" s="101">
        <v>2.9</v>
      </c>
      <c r="H1451" s="101">
        <v>5.5</v>
      </c>
      <c r="I1451" s="101">
        <v>3.5</v>
      </c>
      <c r="J1451" s="101">
        <v>5.4</v>
      </c>
      <c r="K1451" s="101">
        <v>4.4000000000000004</v>
      </c>
      <c r="L1451" s="278">
        <v>12371</v>
      </c>
      <c r="M1451" s="100" t="s">
        <v>66</v>
      </c>
      <c r="N1451" s="100" t="s">
        <v>190</v>
      </c>
      <c r="O1451" s="100" t="s">
        <v>5142</v>
      </c>
    </row>
    <row r="1452" spans="1:15">
      <c r="A1452" s="100" t="s">
        <v>12383</v>
      </c>
      <c r="B1452" s="100" t="s">
        <v>12384</v>
      </c>
      <c r="C1452" s="100" t="s">
        <v>650</v>
      </c>
      <c r="D1452" s="100" t="s">
        <v>8548</v>
      </c>
      <c r="E1452" s="100" t="s">
        <v>201</v>
      </c>
      <c r="F1452" s="277" t="s">
        <v>65</v>
      </c>
      <c r="G1452" s="101">
        <v>2.4</v>
      </c>
      <c r="H1452" s="101">
        <v>4</v>
      </c>
      <c r="I1452" s="101">
        <v>6.8</v>
      </c>
      <c r="J1452" s="101">
        <v>1.5</v>
      </c>
      <c r="K1452" s="101">
        <v>4.4000000000000004</v>
      </c>
      <c r="L1452" s="278">
        <v>160400</v>
      </c>
      <c r="M1452" s="100" t="s">
        <v>66</v>
      </c>
      <c r="N1452" s="100" t="s">
        <v>67</v>
      </c>
      <c r="O1452" s="100" t="s">
        <v>639</v>
      </c>
    </row>
    <row r="1453" spans="1:15">
      <c r="A1453" s="100" t="s">
        <v>16782</v>
      </c>
      <c r="B1453" s="100" t="s">
        <v>16783</v>
      </c>
      <c r="C1453" s="100" t="s">
        <v>10203</v>
      </c>
      <c r="D1453" s="100" t="s">
        <v>8565</v>
      </c>
      <c r="E1453" s="100" t="s">
        <v>72</v>
      </c>
      <c r="F1453" s="277" t="s">
        <v>73</v>
      </c>
      <c r="G1453" s="101">
        <v>5.2</v>
      </c>
      <c r="H1453" s="101">
        <v>4.5999999999999996</v>
      </c>
      <c r="I1453" s="101">
        <v>4.8</v>
      </c>
      <c r="J1453" s="101">
        <v>6.4</v>
      </c>
      <c r="K1453" s="101">
        <v>5.3</v>
      </c>
      <c r="L1453" s="278">
        <v>2547</v>
      </c>
      <c r="M1453" s="100" t="s">
        <v>66</v>
      </c>
      <c r="N1453" s="100" t="s">
        <v>103</v>
      </c>
      <c r="O1453" s="100" t="s">
        <v>10204</v>
      </c>
    </row>
    <row r="1454" spans="1:15">
      <c r="A1454" s="100" t="s">
        <v>13701</v>
      </c>
      <c r="B1454" s="100" t="s">
        <v>13702</v>
      </c>
      <c r="C1454" s="100" t="s">
        <v>3034</v>
      </c>
      <c r="D1454" s="100" t="s">
        <v>8563</v>
      </c>
      <c r="E1454" s="100" t="s">
        <v>107</v>
      </c>
      <c r="F1454" s="277" t="s">
        <v>73</v>
      </c>
      <c r="G1454" s="101">
        <v>6.2</v>
      </c>
      <c r="H1454" s="101">
        <v>2.6</v>
      </c>
      <c r="I1454" s="101">
        <v>4.8</v>
      </c>
      <c r="J1454" s="101">
        <v>6.2</v>
      </c>
      <c r="K1454" s="101">
        <v>5</v>
      </c>
      <c r="L1454" s="278">
        <v>51939</v>
      </c>
      <c r="M1454" s="100" t="s">
        <v>66</v>
      </c>
      <c r="N1454" s="100" t="s">
        <v>103</v>
      </c>
      <c r="O1454" s="100" t="s">
        <v>3009</v>
      </c>
    </row>
    <row r="1455" spans="1:15">
      <c r="A1455" s="100" t="s">
        <v>16784</v>
      </c>
      <c r="B1455" s="100" t="s">
        <v>16785</v>
      </c>
      <c r="C1455" s="100" t="s">
        <v>7194</v>
      </c>
      <c r="D1455" s="100" t="s">
        <v>179</v>
      </c>
      <c r="E1455" s="100" t="s">
        <v>94</v>
      </c>
      <c r="F1455" s="277" t="s">
        <v>73</v>
      </c>
      <c r="G1455" s="101">
        <v>8.1</v>
      </c>
      <c r="H1455" s="101">
        <v>3.8</v>
      </c>
      <c r="I1455" s="101">
        <v>6</v>
      </c>
      <c r="J1455" s="101">
        <v>6.2</v>
      </c>
      <c r="K1455" s="101">
        <v>5.3</v>
      </c>
      <c r="L1455" s="278">
        <v>1303951</v>
      </c>
      <c r="M1455" s="100" t="s">
        <v>66</v>
      </c>
      <c r="N1455" s="100" t="s">
        <v>67</v>
      </c>
      <c r="O1455" s="100" t="s">
        <v>7219</v>
      </c>
    </row>
    <row r="1456" spans="1:15">
      <c r="A1456" s="100" t="s">
        <v>14300</v>
      </c>
      <c r="B1456" s="100" t="s">
        <v>14301</v>
      </c>
      <c r="C1456" s="100" t="s">
        <v>4140</v>
      </c>
      <c r="D1456" s="100" t="s">
        <v>137</v>
      </c>
      <c r="E1456" s="100" t="s">
        <v>107</v>
      </c>
      <c r="F1456" s="277" t="s">
        <v>73</v>
      </c>
      <c r="G1456" s="101">
        <v>6.9</v>
      </c>
      <c r="H1456" s="101">
        <v>4.7</v>
      </c>
      <c r="I1456" s="101">
        <v>8.3000000000000007</v>
      </c>
      <c r="J1456" s="101">
        <v>4.5999999999999996</v>
      </c>
      <c r="K1456" s="101">
        <v>5.4</v>
      </c>
      <c r="L1456" s="278">
        <v>12289</v>
      </c>
      <c r="M1456" s="100" t="s">
        <v>66</v>
      </c>
      <c r="N1456" s="100" t="s">
        <v>67</v>
      </c>
      <c r="O1456" s="100" t="s">
        <v>4117</v>
      </c>
    </row>
    <row r="1457" spans="1:15">
      <c r="A1457" s="100" t="s">
        <v>16786</v>
      </c>
      <c r="B1457" s="100" t="s">
        <v>16787</v>
      </c>
      <c r="C1457" s="100" t="s">
        <v>7196</v>
      </c>
      <c r="D1457" s="100" t="s">
        <v>8548</v>
      </c>
      <c r="E1457" s="100" t="s">
        <v>107</v>
      </c>
      <c r="F1457" s="277" t="s">
        <v>65</v>
      </c>
      <c r="G1457" s="101">
        <v>6.5</v>
      </c>
      <c r="H1457" s="101">
        <v>6.9</v>
      </c>
      <c r="I1457" s="101">
        <v>5</v>
      </c>
      <c r="J1457" s="101">
        <v>5.6</v>
      </c>
      <c r="K1457" s="101">
        <v>5.9</v>
      </c>
      <c r="L1457" s="278">
        <v>347616</v>
      </c>
      <c r="M1457" s="100" t="s">
        <v>66</v>
      </c>
      <c r="N1457" s="100" t="s">
        <v>67</v>
      </c>
      <c r="O1457" s="100" t="s">
        <v>7223</v>
      </c>
    </row>
    <row r="1458" spans="1:15">
      <c r="A1458" s="100" t="s">
        <v>16788</v>
      </c>
      <c r="B1458" s="100" t="s">
        <v>16789</v>
      </c>
      <c r="C1458" s="100" t="s">
        <v>10207</v>
      </c>
      <c r="D1458" s="100" t="s">
        <v>179</v>
      </c>
      <c r="E1458" s="100" t="s">
        <v>196</v>
      </c>
      <c r="F1458" s="277" t="s">
        <v>65</v>
      </c>
      <c r="G1458" s="101">
        <v>4</v>
      </c>
      <c r="H1458" s="101">
        <v>2.4</v>
      </c>
      <c r="I1458" s="101">
        <v>4.8</v>
      </c>
      <c r="J1458" s="101">
        <v>6.1</v>
      </c>
      <c r="K1458" s="101">
        <v>4.2</v>
      </c>
      <c r="L1458" s="278">
        <v>76719</v>
      </c>
      <c r="M1458" s="100" t="s">
        <v>66</v>
      </c>
      <c r="N1458" s="100" t="s">
        <v>103</v>
      </c>
      <c r="O1458" s="100"/>
    </row>
    <row r="1459" spans="1:15">
      <c r="A1459" s="100" t="s">
        <v>15333</v>
      </c>
      <c r="B1459" s="100" t="s">
        <v>15334</v>
      </c>
      <c r="C1459" s="100" t="s">
        <v>5999</v>
      </c>
      <c r="D1459" s="100" t="s">
        <v>8559</v>
      </c>
      <c r="E1459" s="100" t="s">
        <v>107</v>
      </c>
      <c r="F1459" s="277" t="s">
        <v>65</v>
      </c>
      <c r="G1459" s="101">
        <v>6.8</v>
      </c>
      <c r="H1459" s="101">
        <v>4.0999999999999996</v>
      </c>
      <c r="I1459" s="101">
        <v>6.9</v>
      </c>
      <c r="J1459" s="101">
        <v>3.6</v>
      </c>
      <c r="K1459" s="101">
        <v>5</v>
      </c>
      <c r="L1459" s="278">
        <v>107828</v>
      </c>
      <c r="M1459" s="100" t="s">
        <v>66</v>
      </c>
      <c r="N1459" s="100" t="s">
        <v>103</v>
      </c>
      <c r="O1459" s="100" t="s">
        <v>6045</v>
      </c>
    </row>
    <row r="1460" spans="1:15">
      <c r="A1460" s="100" t="s">
        <v>14439</v>
      </c>
      <c r="B1460" s="100" t="s">
        <v>14440</v>
      </c>
      <c r="C1460" s="100" t="s">
        <v>4429</v>
      </c>
      <c r="D1460" s="100" t="s">
        <v>8559</v>
      </c>
      <c r="E1460" s="100" t="s">
        <v>196</v>
      </c>
      <c r="F1460" s="277" t="s">
        <v>65</v>
      </c>
      <c r="G1460" s="101">
        <v>2.9</v>
      </c>
      <c r="H1460" s="101">
        <v>2</v>
      </c>
      <c r="I1460" s="101">
        <v>3.1</v>
      </c>
      <c r="J1460" s="101">
        <v>3.8</v>
      </c>
      <c r="K1460" s="101">
        <v>3.3</v>
      </c>
      <c r="L1460" s="278">
        <v>22217</v>
      </c>
      <c r="M1460" s="100" t="s">
        <v>66</v>
      </c>
      <c r="N1460" s="100" t="s">
        <v>67</v>
      </c>
      <c r="O1460" s="100" t="s">
        <v>4404</v>
      </c>
    </row>
    <row r="1461" spans="1:15">
      <c r="A1461" s="100" t="s">
        <v>16790</v>
      </c>
      <c r="B1461" s="100" t="s">
        <v>16791</v>
      </c>
      <c r="C1461" s="100" t="s">
        <v>11996</v>
      </c>
      <c r="D1461" s="100" t="s">
        <v>8552</v>
      </c>
      <c r="E1461" s="100" t="s">
        <v>201</v>
      </c>
      <c r="F1461" s="277" t="s">
        <v>65</v>
      </c>
      <c r="G1461" s="101">
        <v>2.6</v>
      </c>
      <c r="H1461" s="101">
        <v>4.2</v>
      </c>
      <c r="I1461" s="101">
        <v>2.5</v>
      </c>
      <c r="J1461" s="101">
        <v>2.4</v>
      </c>
      <c r="K1461" s="101">
        <v>2.7</v>
      </c>
      <c r="L1461" s="278">
        <v>4039</v>
      </c>
      <c r="M1461" s="100" t="s">
        <v>66</v>
      </c>
      <c r="N1461" s="100" t="s">
        <v>247</v>
      </c>
      <c r="O1461" s="100"/>
    </row>
    <row r="1462" spans="1:15">
      <c r="A1462" s="100" t="s">
        <v>125</v>
      </c>
      <c r="B1462" s="100" t="s">
        <v>13753</v>
      </c>
      <c r="C1462" s="100" t="s">
        <v>3107</v>
      </c>
      <c r="D1462" s="100" t="s">
        <v>8536</v>
      </c>
      <c r="E1462" s="100" t="s">
        <v>107</v>
      </c>
      <c r="F1462" s="277" t="s">
        <v>65</v>
      </c>
      <c r="G1462" s="101">
        <v>7.1</v>
      </c>
      <c r="H1462" s="101">
        <v>6.6</v>
      </c>
      <c r="I1462" s="101">
        <v>5.0999999999999996</v>
      </c>
      <c r="J1462" s="101">
        <v>3.1</v>
      </c>
      <c r="K1462" s="101">
        <v>4.5999999999999996</v>
      </c>
      <c r="L1462" s="278">
        <v>30866</v>
      </c>
      <c r="M1462" s="100" t="s">
        <v>66</v>
      </c>
      <c r="N1462" s="100" t="s">
        <v>103</v>
      </c>
      <c r="O1462" s="100" t="s">
        <v>3084</v>
      </c>
    </row>
    <row r="1463" spans="1:15">
      <c r="A1463" s="100" t="s">
        <v>16794</v>
      </c>
      <c r="B1463" s="100" t="s">
        <v>16795</v>
      </c>
      <c r="C1463" s="100" t="s">
        <v>7200</v>
      </c>
      <c r="D1463" s="100" t="s">
        <v>8592</v>
      </c>
      <c r="E1463" s="100" t="s">
        <v>72</v>
      </c>
      <c r="F1463" s="277" t="s">
        <v>65</v>
      </c>
      <c r="G1463" s="101">
        <v>5</v>
      </c>
      <c r="H1463" s="101">
        <v>2.4</v>
      </c>
      <c r="I1463" s="101">
        <v>4</v>
      </c>
      <c r="J1463" s="101">
        <v>5.0999999999999996</v>
      </c>
      <c r="K1463" s="101">
        <v>4.3</v>
      </c>
      <c r="L1463" s="278">
        <v>980438</v>
      </c>
      <c r="M1463" s="100" t="s">
        <v>66</v>
      </c>
      <c r="N1463" s="100" t="s">
        <v>67</v>
      </c>
      <c r="O1463" s="100" t="s">
        <v>7226</v>
      </c>
    </row>
    <row r="1464" spans="1:15">
      <c r="A1464" s="100" t="s">
        <v>14298</v>
      </c>
      <c r="B1464" s="100" t="s">
        <v>14299</v>
      </c>
      <c r="C1464" s="100" t="s">
        <v>4136</v>
      </c>
      <c r="D1464" s="100" t="s">
        <v>8544</v>
      </c>
      <c r="E1464" s="100" t="s">
        <v>107</v>
      </c>
      <c r="F1464" s="277" t="s">
        <v>73</v>
      </c>
      <c r="G1464" s="101">
        <v>6.1</v>
      </c>
      <c r="H1464" s="101">
        <v>9.6999999999999993</v>
      </c>
      <c r="I1464" s="101">
        <v>5</v>
      </c>
      <c r="J1464" s="101">
        <v>6</v>
      </c>
      <c r="K1464" s="101">
        <v>5.7</v>
      </c>
      <c r="L1464" s="278">
        <v>418466</v>
      </c>
      <c r="M1464" s="100" t="s">
        <v>66</v>
      </c>
      <c r="N1464" s="100" t="s">
        <v>67</v>
      </c>
      <c r="O1464" s="100" t="s">
        <v>4113</v>
      </c>
    </row>
    <row r="1465" spans="1:15">
      <c r="A1465" s="100" t="s">
        <v>16699</v>
      </c>
      <c r="B1465" s="100" t="s">
        <v>16700</v>
      </c>
      <c r="C1465" s="100" t="s">
        <v>7139</v>
      </c>
      <c r="D1465" s="100" t="s">
        <v>8578</v>
      </c>
      <c r="E1465" s="100" t="s">
        <v>94</v>
      </c>
      <c r="F1465" s="277" t="s">
        <v>73</v>
      </c>
      <c r="G1465" s="101">
        <v>7.4</v>
      </c>
      <c r="H1465" s="101">
        <v>4.0999999999999996</v>
      </c>
      <c r="I1465" s="101">
        <v>5.4</v>
      </c>
      <c r="J1465" s="101">
        <v>5.5</v>
      </c>
      <c r="K1465" s="101">
        <v>5.2</v>
      </c>
      <c r="L1465" s="278">
        <v>288300</v>
      </c>
      <c r="M1465" s="100" t="s">
        <v>66</v>
      </c>
      <c r="N1465" s="100" t="s">
        <v>67</v>
      </c>
      <c r="O1465" s="100" t="s">
        <v>7165</v>
      </c>
    </row>
    <row r="1466" spans="1:15">
      <c r="A1466" s="100" t="s">
        <v>13340</v>
      </c>
      <c r="B1466" s="100" t="s">
        <v>13341</v>
      </c>
      <c r="C1466" s="100" t="s">
        <v>2439</v>
      </c>
      <c r="D1466" s="100" t="s">
        <v>8536</v>
      </c>
      <c r="E1466" s="100" t="s">
        <v>72</v>
      </c>
      <c r="F1466" s="277" t="s">
        <v>65</v>
      </c>
      <c r="G1466" s="101">
        <v>5.4</v>
      </c>
      <c r="H1466" s="101">
        <v>5.2</v>
      </c>
      <c r="I1466" s="101">
        <v>3.2</v>
      </c>
      <c r="J1466" s="101">
        <v>6.9</v>
      </c>
      <c r="K1466" s="101">
        <v>4.7</v>
      </c>
      <c r="L1466" s="278">
        <v>414955</v>
      </c>
      <c r="M1466" s="100" t="s">
        <v>125</v>
      </c>
      <c r="N1466" s="100" t="s">
        <v>67</v>
      </c>
      <c r="O1466" s="100" t="s">
        <v>2420</v>
      </c>
    </row>
    <row r="1467" spans="1:15">
      <c r="A1467" s="100" t="s">
        <v>13540</v>
      </c>
      <c r="B1467" s="100" t="s">
        <v>13541</v>
      </c>
      <c r="C1467" s="100" t="s">
        <v>2742</v>
      </c>
      <c r="D1467" s="100" t="s">
        <v>8566</v>
      </c>
      <c r="E1467" s="100" t="s">
        <v>285</v>
      </c>
      <c r="F1467" s="277" t="s">
        <v>65</v>
      </c>
      <c r="G1467" s="101">
        <v>0.6</v>
      </c>
      <c r="H1467" s="101">
        <v>3.4</v>
      </c>
      <c r="I1467" s="101">
        <v>4.2</v>
      </c>
      <c r="J1467" s="101">
        <v>4.0999999999999996</v>
      </c>
      <c r="K1467" s="101">
        <v>3.9</v>
      </c>
      <c r="L1467" s="278">
        <v>449339</v>
      </c>
      <c r="M1467" s="100" t="s">
        <v>66</v>
      </c>
      <c r="N1467" s="100" t="s">
        <v>67</v>
      </c>
      <c r="O1467" s="100" t="s">
        <v>2719</v>
      </c>
    </row>
    <row r="1468" spans="1:15">
      <c r="A1468" s="100" t="s">
        <v>14739</v>
      </c>
      <c r="B1468" s="100" t="s">
        <v>15382</v>
      </c>
      <c r="C1468" s="100" t="s">
        <v>6095</v>
      </c>
      <c r="D1468" s="100" t="s">
        <v>8536</v>
      </c>
      <c r="E1468" s="100" t="s">
        <v>107</v>
      </c>
      <c r="F1468" s="277" t="s">
        <v>73</v>
      </c>
      <c r="G1468" s="101">
        <v>6.2</v>
      </c>
      <c r="H1468" s="101">
        <v>3.3</v>
      </c>
      <c r="I1468" s="101">
        <v>4.8</v>
      </c>
      <c r="J1468" s="101">
        <v>5.7</v>
      </c>
      <c r="K1468" s="101">
        <v>4.9000000000000004</v>
      </c>
      <c r="L1468" s="278">
        <v>17716</v>
      </c>
      <c r="M1468" s="100" t="s">
        <v>66</v>
      </c>
      <c r="N1468" s="100" t="s">
        <v>67</v>
      </c>
      <c r="O1468" s="100" t="s">
        <v>6140</v>
      </c>
    </row>
    <row r="1469" spans="1:15">
      <c r="A1469" s="100" t="s">
        <v>12870</v>
      </c>
      <c r="B1469" s="100" t="s">
        <v>12871</v>
      </c>
      <c r="C1469" s="100" t="s">
        <v>1566</v>
      </c>
      <c r="D1469" s="100" t="s">
        <v>100</v>
      </c>
      <c r="E1469" s="100" t="s">
        <v>285</v>
      </c>
      <c r="F1469" s="277" t="s">
        <v>65</v>
      </c>
      <c r="G1469" s="101">
        <v>0</v>
      </c>
      <c r="H1469" s="101">
        <v>1.7</v>
      </c>
      <c r="I1469" s="101">
        <v>4.4000000000000004</v>
      </c>
      <c r="J1469" s="101">
        <v>2.2999999999999998</v>
      </c>
      <c r="K1469" s="101">
        <v>2.2999999999999998</v>
      </c>
      <c r="L1469" s="278">
        <v>336301400</v>
      </c>
      <c r="M1469" s="100" t="s">
        <v>66</v>
      </c>
      <c r="N1469" s="100" t="s">
        <v>67</v>
      </c>
      <c r="O1469" s="100" t="s">
        <v>1439</v>
      </c>
    </row>
    <row r="1470" spans="1:15">
      <c r="A1470" s="100" t="s">
        <v>12944</v>
      </c>
      <c r="B1470" s="100" t="s">
        <v>12945</v>
      </c>
      <c r="C1470" s="100" t="s">
        <v>1680</v>
      </c>
      <c r="D1470" s="100" t="s">
        <v>8552</v>
      </c>
      <c r="E1470" s="100" t="s">
        <v>72</v>
      </c>
      <c r="F1470" s="277" t="s">
        <v>73</v>
      </c>
      <c r="G1470" s="101">
        <v>5.7</v>
      </c>
      <c r="H1470" s="101">
        <v>7.4</v>
      </c>
      <c r="I1470" s="101">
        <v>3.6</v>
      </c>
      <c r="J1470" s="101">
        <v>5.4</v>
      </c>
      <c r="K1470" s="101">
        <v>4.9000000000000004</v>
      </c>
      <c r="L1470" s="278">
        <v>26373</v>
      </c>
      <c r="M1470" s="100" t="s">
        <v>66</v>
      </c>
      <c r="N1470" s="100" t="s">
        <v>67</v>
      </c>
      <c r="O1470" s="100" t="s">
        <v>1612</v>
      </c>
    </row>
    <row r="1471" spans="1:15">
      <c r="A1471" s="100" t="s">
        <v>16798</v>
      </c>
      <c r="B1471" s="100" t="s">
        <v>16799</v>
      </c>
      <c r="C1471" s="100" t="s">
        <v>7202</v>
      </c>
      <c r="D1471" s="100" t="s">
        <v>132</v>
      </c>
      <c r="E1471" s="100" t="s">
        <v>201</v>
      </c>
      <c r="F1471" s="277" t="s">
        <v>65</v>
      </c>
      <c r="G1471" s="101">
        <v>1.7</v>
      </c>
      <c r="H1471" s="101">
        <v>3.2</v>
      </c>
      <c r="I1471" s="101">
        <v>5</v>
      </c>
      <c r="J1471" s="101">
        <v>3.4</v>
      </c>
      <c r="K1471" s="101">
        <v>3.9</v>
      </c>
      <c r="L1471" s="278">
        <v>309506</v>
      </c>
      <c r="M1471" s="100" t="s">
        <v>66</v>
      </c>
      <c r="N1471" s="100" t="s">
        <v>543</v>
      </c>
      <c r="O1471" s="100" t="s">
        <v>4846</v>
      </c>
    </row>
    <row r="1472" spans="1:15">
      <c r="A1472" s="100" t="s">
        <v>16796</v>
      </c>
      <c r="B1472" s="100" t="s">
        <v>16797</v>
      </c>
      <c r="C1472" s="100" t="s">
        <v>10213</v>
      </c>
      <c r="D1472" s="100" t="s">
        <v>8591</v>
      </c>
      <c r="E1472" s="100" t="s">
        <v>107</v>
      </c>
      <c r="F1472" s="277" t="s">
        <v>95</v>
      </c>
      <c r="G1472" s="101">
        <v>6.5</v>
      </c>
      <c r="H1472" s="101">
        <v>6.8</v>
      </c>
      <c r="I1472" s="101">
        <v>6.8</v>
      </c>
      <c r="J1472" s="101">
        <v>3.9</v>
      </c>
      <c r="K1472" s="101">
        <v>5.2</v>
      </c>
      <c r="L1472" s="278">
        <v>270357</v>
      </c>
      <c r="M1472" s="100" t="s">
        <v>66</v>
      </c>
      <c r="N1472" s="100" t="s">
        <v>543</v>
      </c>
      <c r="O1472" s="100"/>
    </row>
    <row r="1473" spans="1:15">
      <c r="A1473" s="100" t="s">
        <v>16800</v>
      </c>
      <c r="B1473" s="100" t="s">
        <v>16801</v>
      </c>
      <c r="C1473" s="100" t="s">
        <v>10216</v>
      </c>
      <c r="D1473" s="100" t="s">
        <v>116</v>
      </c>
      <c r="E1473" s="100" t="s">
        <v>107</v>
      </c>
      <c r="F1473" s="277" t="s">
        <v>65</v>
      </c>
      <c r="G1473" s="101">
        <v>5.9</v>
      </c>
      <c r="H1473" s="101">
        <v>4.5999999999999996</v>
      </c>
      <c r="I1473" s="101">
        <v>4.5999999999999996</v>
      </c>
      <c r="J1473" s="101">
        <v>6.4</v>
      </c>
      <c r="K1473" s="101">
        <v>5.4</v>
      </c>
      <c r="L1473" s="278">
        <v>177953</v>
      </c>
      <c r="M1473" s="100" t="s">
        <v>66</v>
      </c>
      <c r="N1473" s="100" t="s">
        <v>103</v>
      </c>
      <c r="O1473" s="100"/>
    </row>
    <row r="1474" spans="1:15">
      <c r="A1474" s="100" t="s">
        <v>16802</v>
      </c>
      <c r="B1474" s="100" t="s">
        <v>16803</v>
      </c>
      <c r="C1474" s="100" t="s">
        <v>7206</v>
      </c>
      <c r="D1474" s="100" t="s">
        <v>8541</v>
      </c>
      <c r="E1474" s="100" t="s">
        <v>107</v>
      </c>
      <c r="F1474" s="277" t="s">
        <v>73</v>
      </c>
      <c r="G1474" s="101">
        <v>6.8</v>
      </c>
      <c r="H1474" s="101">
        <v>3.5</v>
      </c>
      <c r="I1474" s="101">
        <v>6.4</v>
      </c>
      <c r="J1474" s="101">
        <v>5.6</v>
      </c>
      <c r="K1474" s="101">
        <v>5.6</v>
      </c>
      <c r="L1474" s="278">
        <v>6503</v>
      </c>
      <c r="M1474" s="100" t="s">
        <v>66</v>
      </c>
      <c r="N1474" s="100" t="s">
        <v>103</v>
      </c>
      <c r="O1474" s="100"/>
    </row>
    <row r="1475" spans="1:15">
      <c r="A1475" s="100" t="s">
        <v>16804</v>
      </c>
      <c r="B1475" s="100" t="s">
        <v>16805</v>
      </c>
      <c r="C1475" s="100" t="s">
        <v>10217</v>
      </c>
      <c r="D1475" s="100" t="s">
        <v>8548</v>
      </c>
      <c r="E1475" s="100" t="s">
        <v>196</v>
      </c>
      <c r="F1475" s="277" t="s">
        <v>65</v>
      </c>
      <c r="G1475" s="101">
        <v>4.0999999999999996</v>
      </c>
      <c r="H1475" s="101">
        <v>6.6</v>
      </c>
      <c r="I1475" s="101">
        <v>2.7</v>
      </c>
      <c r="J1475" s="101">
        <v>4.8</v>
      </c>
      <c r="K1475" s="101">
        <v>4.8</v>
      </c>
      <c r="L1475" s="278">
        <v>62697</v>
      </c>
      <c r="M1475" s="100" t="s">
        <v>66</v>
      </c>
      <c r="N1475" s="100" t="s">
        <v>67</v>
      </c>
      <c r="O1475" s="100"/>
    </row>
    <row r="1476" spans="1:15">
      <c r="A1476" s="100" t="s">
        <v>14033</v>
      </c>
      <c r="B1476" s="100" t="s">
        <v>14034</v>
      </c>
      <c r="C1476" s="100" t="s">
        <v>3609</v>
      </c>
      <c r="D1476" s="100" t="s">
        <v>8548</v>
      </c>
      <c r="E1476" s="100" t="s">
        <v>107</v>
      </c>
      <c r="F1476" s="277" t="s">
        <v>65</v>
      </c>
      <c r="G1476" s="101">
        <v>7</v>
      </c>
      <c r="H1476" s="101">
        <v>4.9000000000000004</v>
      </c>
      <c r="I1476" s="101">
        <v>10</v>
      </c>
      <c r="J1476" s="101">
        <v>4.8</v>
      </c>
      <c r="K1476" s="101">
        <v>6.1</v>
      </c>
      <c r="L1476" s="278">
        <v>44231</v>
      </c>
      <c r="M1476" s="100" t="s">
        <v>66</v>
      </c>
      <c r="N1476" s="100" t="s">
        <v>67</v>
      </c>
      <c r="O1476" s="100" t="s">
        <v>3586</v>
      </c>
    </row>
    <row r="1477" spans="1:15">
      <c r="A1477" s="100" t="s">
        <v>16806</v>
      </c>
      <c r="B1477" s="100" t="s">
        <v>16807</v>
      </c>
      <c r="C1477" s="100" t="s">
        <v>7210</v>
      </c>
      <c r="D1477" s="100" t="s">
        <v>8555</v>
      </c>
      <c r="E1477" s="100" t="s">
        <v>107</v>
      </c>
      <c r="F1477" s="277" t="s">
        <v>65</v>
      </c>
      <c r="G1477" s="101">
        <v>5.8</v>
      </c>
      <c r="H1477" s="101">
        <v>10</v>
      </c>
      <c r="I1477" s="101">
        <v>4.5999999999999996</v>
      </c>
      <c r="J1477" s="101">
        <v>6</v>
      </c>
      <c r="K1477" s="101">
        <v>5.4</v>
      </c>
      <c r="L1477" s="278">
        <v>85059</v>
      </c>
      <c r="M1477" s="100" t="s">
        <v>66</v>
      </c>
      <c r="N1477" s="100" t="s">
        <v>67</v>
      </c>
      <c r="O1477" s="100" t="s">
        <v>7232</v>
      </c>
    </row>
    <row r="1478" spans="1:15">
      <c r="A1478" s="100" t="s">
        <v>16808</v>
      </c>
      <c r="B1478" s="100" t="s">
        <v>16810</v>
      </c>
      <c r="C1478" s="100" t="s">
        <v>7218</v>
      </c>
      <c r="D1478" s="100" t="s">
        <v>8536</v>
      </c>
      <c r="E1478" s="100" t="s">
        <v>94</v>
      </c>
      <c r="F1478" s="277" t="s">
        <v>252</v>
      </c>
      <c r="G1478" s="101">
        <v>8.4</v>
      </c>
      <c r="H1478" s="101">
        <v>3.5</v>
      </c>
      <c r="I1478" s="101">
        <v>4.7</v>
      </c>
      <c r="J1478" s="101">
        <v>7.4</v>
      </c>
      <c r="K1478" s="101">
        <v>5.4</v>
      </c>
      <c r="L1478" s="278">
        <v>74413</v>
      </c>
      <c r="M1478" s="100" t="s">
        <v>66</v>
      </c>
      <c r="N1478" s="100" t="s">
        <v>67</v>
      </c>
      <c r="O1478" s="100" t="s">
        <v>2462</v>
      </c>
    </row>
    <row r="1479" spans="1:15">
      <c r="A1479" s="100" t="s">
        <v>16811</v>
      </c>
      <c r="B1479" s="100" t="s">
        <v>16812</v>
      </c>
      <c r="C1479" s="100" t="s">
        <v>7222</v>
      </c>
      <c r="D1479" s="100" t="s">
        <v>8592</v>
      </c>
      <c r="E1479" s="100" t="s">
        <v>107</v>
      </c>
      <c r="F1479" s="277" t="s">
        <v>65</v>
      </c>
      <c r="G1479" s="101">
        <v>6.5</v>
      </c>
      <c r="H1479" s="101">
        <v>2.7</v>
      </c>
      <c r="I1479" s="101">
        <v>5.2</v>
      </c>
      <c r="J1479" s="101">
        <v>6.9</v>
      </c>
      <c r="K1479" s="101">
        <v>5.6</v>
      </c>
      <c r="L1479" s="278">
        <v>227005</v>
      </c>
      <c r="M1479" s="100" t="s">
        <v>66</v>
      </c>
      <c r="N1479" s="100" t="s">
        <v>247</v>
      </c>
      <c r="O1479" s="100" t="s">
        <v>7243</v>
      </c>
    </row>
    <row r="1480" spans="1:15">
      <c r="A1480" s="100" t="s">
        <v>16813</v>
      </c>
      <c r="B1480" s="100" t="s">
        <v>16814</v>
      </c>
      <c r="C1480" s="100" t="s">
        <v>10220</v>
      </c>
      <c r="D1480" s="100" t="s">
        <v>78</v>
      </c>
      <c r="E1480" s="100" t="s">
        <v>72</v>
      </c>
      <c r="F1480" s="277" t="s">
        <v>65</v>
      </c>
      <c r="G1480" s="101">
        <v>4.5999999999999996</v>
      </c>
      <c r="H1480" s="101">
        <v>6.7</v>
      </c>
      <c r="I1480" s="101">
        <v>5.5</v>
      </c>
      <c r="J1480" s="101">
        <v>5.2</v>
      </c>
      <c r="K1480" s="101">
        <v>5.4</v>
      </c>
      <c r="L1480" s="278">
        <v>14366</v>
      </c>
      <c r="M1480" s="100" t="s">
        <v>66</v>
      </c>
      <c r="N1480" s="100" t="s">
        <v>103</v>
      </c>
      <c r="O1480" s="100"/>
    </row>
    <row r="1481" spans="1:15">
      <c r="A1481" s="100" t="s">
        <v>15178</v>
      </c>
      <c r="B1481" s="100" t="s">
        <v>15179</v>
      </c>
      <c r="C1481" s="100" t="s">
        <v>5768</v>
      </c>
      <c r="D1481" s="100" t="s">
        <v>8581</v>
      </c>
      <c r="E1481" s="100" t="s">
        <v>94</v>
      </c>
      <c r="F1481" s="277" t="s">
        <v>65</v>
      </c>
      <c r="G1481" s="101">
        <v>7.8</v>
      </c>
      <c r="H1481" s="101">
        <v>3.8</v>
      </c>
      <c r="I1481" s="101">
        <v>6.6</v>
      </c>
      <c r="J1481" s="101">
        <v>5.5</v>
      </c>
      <c r="K1481" s="101">
        <v>5.6</v>
      </c>
      <c r="L1481" s="278">
        <v>76785</v>
      </c>
      <c r="M1481" s="100" t="s">
        <v>66</v>
      </c>
      <c r="N1481" s="100" t="s">
        <v>67</v>
      </c>
      <c r="O1481" s="100" t="s">
        <v>5811</v>
      </c>
    </row>
    <row r="1482" spans="1:15">
      <c r="A1482" s="100" t="s">
        <v>16815</v>
      </c>
      <c r="B1482" s="100" t="s">
        <v>7224</v>
      </c>
      <c r="C1482" s="100" t="s">
        <v>7225</v>
      </c>
      <c r="D1482" s="100" t="s">
        <v>8563</v>
      </c>
      <c r="E1482" s="100" t="s">
        <v>72</v>
      </c>
      <c r="F1482" s="277" t="s">
        <v>65</v>
      </c>
      <c r="G1482" s="101">
        <v>4.4000000000000004</v>
      </c>
      <c r="H1482" s="101">
        <v>2.4</v>
      </c>
      <c r="I1482" s="101">
        <v>4.3</v>
      </c>
      <c r="J1482" s="101">
        <v>3.8</v>
      </c>
      <c r="K1482" s="101">
        <v>4</v>
      </c>
      <c r="L1482" s="278">
        <v>7077</v>
      </c>
      <c r="M1482" s="100" t="s">
        <v>66</v>
      </c>
      <c r="N1482" s="100" t="s">
        <v>103</v>
      </c>
      <c r="O1482" s="100" t="s">
        <v>4850</v>
      </c>
    </row>
    <row r="1483" spans="1:15">
      <c r="A1483" s="100" t="s">
        <v>16816</v>
      </c>
      <c r="B1483" s="100" t="s">
        <v>7227</v>
      </c>
      <c r="C1483" s="100" t="s">
        <v>7228</v>
      </c>
      <c r="D1483" s="100" t="s">
        <v>8564</v>
      </c>
      <c r="E1483" s="100" t="s">
        <v>201</v>
      </c>
      <c r="F1483" s="277" t="s">
        <v>65</v>
      </c>
      <c r="G1483" s="101">
        <v>1.9</v>
      </c>
      <c r="H1483" s="101">
        <v>6.5</v>
      </c>
      <c r="I1483" s="101">
        <v>5</v>
      </c>
      <c r="J1483" s="101">
        <v>1.4</v>
      </c>
      <c r="K1483" s="101">
        <v>3.5</v>
      </c>
      <c r="L1483" s="278">
        <v>30841</v>
      </c>
      <c r="M1483" s="100" t="s">
        <v>66</v>
      </c>
      <c r="N1483" s="100" t="s">
        <v>543</v>
      </c>
      <c r="O1483" s="100" t="s">
        <v>7247</v>
      </c>
    </row>
    <row r="1484" spans="1:15">
      <c r="A1484" s="100" t="s">
        <v>12585</v>
      </c>
      <c r="B1484" s="100" t="s">
        <v>12586</v>
      </c>
      <c r="C1484" s="100" t="s">
        <v>1010</v>
      </c>
      <c r="D1484" s="100" t="s">
        <v>100</v>
      </c>
      <c r="E1484" s="100" t="s">
        <v>94</v>
      </c>
      <c r="F1484" s="277" t="s">
        <v>65</v>
      </c>
      <c r="G1484" s="101">
        <v>8.4</v>
      </c>
      <c r="H1484" s="101">
        <v>8.1999999999999993</v>
      </c>
      <c r="I1484" s="101">
        <v>6.2</v>
      </c>
      <c r="J1484" s="101">
        <v>5.9</v>
      </c>
      <c r="K1484" s="101">
        <v>7.1</v>
      </c>
      <c r="L1484" s="278">
        <v>320608</v>
      </c>
      <c r="M1484" s="100" t="s">
        <v>66</v>
      </c>
      <c r="N1484" s="100" t="s">
        <v>67</v>
      </c>
      <c r="O1484" s="100" t="s">
        <v>1003</v>
      </c>
    </row>
    <row r="1485" spans="1:15">
      <c r="A1485" s="100" t="s">
        <v>12458</v>
      </c>
      <c r="B1485" s="100" t="s">
        <v>12459</v>
      </c>
      <c r="C1485" s="100" t="s">
        <v>765</v>
      </c>
      <c r="D1485" s="100" t="s">
        <v>8563</v>
      </c>
      <c r="E1485" s="100" t="s">
        <v>196</v>
      </c>
      <c r="F1485" s="277" t="s">
        <v>73</v>
      </c>
      <c r="G1485" s="101">
        <v>3.6</v>
      </c>
      <c r="H1485" s="101">
        <v>3.6</v>
      </c>
      <c r="I1485" s="101">
        <v>3.7</v>
      </c>
      <c r="J1485" s="101">
        <v>4.4000000000000004</v>
      </c>
      <c r="K1485" s="101">
        <v>3.9</v>
      </c>
      <c r="L1485" s="278">
        <v>15108</v>
      </c>
      <c r="M1485" s="100" t="s">
        <v>66</v>
      </c>
      <c r="N1485" s="100" t="s">
        <v>264</v>
      </c>
      <c r="O1485" s="100" t="s">
        <v>758</v>
      </c>
    </row>
    <row r="1486" spans="1:15">
      <c r="A1486" s="100" t="s">
        <v>16819</v>
      </c>
      <c r="B1486" s="100" t="s">
        <v>16820</v>
      </c>
      <c r="C1486" s="100" t="s">
        <v>10223</v>
      </c>
      <c r="D1486" s="100" t="s">
        <v>137</v>
      </c>
      <c r="E1486" s="100" t="s">
        <v>107</v>
      </c>
      <c r="F1486" s="277" t="s">
        <v>73</v>
      </c>
      <c r="G1486" s="101">
        <v>6.6</v>
      </c>
      <c r="H1486" s="101">
        <v>5.3</v>
      </c>
      <c r="I1486" s="101">
        <v>6.4</v>
      </c>
      <c r="J1486" s="101">
        <v>4.2</v>
      </c>
      <c r="K1486" s="101">
        <v>5</v>
      </c>
      <c r="L1486" s="278">
        <v>87692</v>
      </c>
      <c r="M1486" s="100" t="s">
        <v>66</v>
      </c>
      <c r="N1486" s="100" t="s">
        <v>247</v>
      </c>
      <c r="O1486" s="100"/>
    </row>
    <row r="1487" spans="1:15">
      <c r="A1487" s="100" t="s">
        <v>14405</v>
      </c>
      <c r="B1487" s="100" t="s">
        <v>14406</v>
      </c>
      <c r="C1487" s="100" t="s">
        <v>4353</v>
      </c>
      <c r="D1487" s="100" t="s">
        <v>195</v>
      </c>
      <c r="E1487" s="100" t="s">
        <v>196</v>
      </c>
      <c r="F1487" s="277" t="s">
        <v>73</v>
      </c>
      <c r="G1487" s="101">
        <v>3.5</v>
      </c>
      <c r="H1487" s="101">
        <v>4.2</v>
      </c>
      <c r="I1487" s="101">
        <v>4.3</v>
      </c>
      <c r="J1487" s="101">
        <v>3.3</v>
      </c>
      <c r="K1487" s="101">
        <v>3.7</v>
      </c>
      <c r="L1487" s="278">
        <v>596140</v>
      </c>
      <c r="M1487" s="100" t="s">
        <v>66</v>
      </c>
      <c r="N1487" s="100" t="s">
        <v>67</v>
      </c>
      <c r="O1487" s="100" t="s">
        <v>4330</v>
      </c>
    </row>
    <row r="1488" spans="1:15">
      <c r="A1488" s="100" t="s">
        <v>14515</v>
      </c>
      <c r="B1488" s="100" t="s">
        <v>14516</v>
      </c>
      <c r="C1488" s="100" t="s">
        <v>4590</v>
      </c>
      <c r="D1488" s="100" t="s">
        <v>8591</v>
      </c>
      <c r="E1488" s="100" t="s">
        <v>196</v>
      </c>
      <c r="F1488" s="277" t="s">
        <v>73</v>
      </c>
      <c r="G1488" s="101">
        <v>3.2</v>
      </c>
      <c r="H1488" s="101">
        <v>4.9000000000000004</v>
      </c>
      <c r="I1488" s="101">
        <v>5</v>
      </c>
      <c r="J1488" s="101">
        <v>2.4</v>
      </c>
      <c r="K1488" s="101">
        <v>4.0999999999999996</v>
      </c>
      <c r="L1488" s="278">
        <v>4050699</v>
      </c>
      <c r="M1488" s="100" t="s">
        <v>66</v>
      </c>
      <c r="N1488" s="100" t="s">
        <v>67</v>
      </c>
      <c r="O1488" s="100" t="s">
        <v>4564</v>
      </c>
    </row>
    <row r="1489" spans="1:15">
      <c r="A1489" s="100" t="s">
        <v>14541</v>
      </c>
      <c r="B1489" s="100" t="s">
        <v>14542</v>
      </c>
      <c r="C1489" s="100" t="s">
        <v>4648</v>
      </c>
      <c r="D1489" s="100" t="s">
        <v>137</v>
      </c>
      <c r="E1489" s="100" t="s">
        <v>196</v>
      </c>
      <c r="F1489" s="277" t="s">
        <v>65</v>
      </c>
      <c r="G1489" s="101">
        <v>3.8</v>
      </c>
      <c r="H1489" s="101">
        <v>5.4</v>
      </c>
      <c r="I1489" s="101">
        <v>3.2</v>
      </c>
      <c r="J1489" s="101">
        <v>4.4000000000000004</v>
      </c>
      <c r="K1489" s="101">
        <v>4.5</v>
      </c>
      <c r="L1489" s="278">
        <v>465046</v>
      </c>
      <c r="M1489" s="100" t="s">
        <v>66</v>
      </c>
      <c r="N1489" s="100" t="s">
        <v>264</v>
      </c>
      <c r="O1489" s="100" t="s">
        <v>4625</v>
      </c>
    </row>
    <row r="1490" spans="1:15">
      <c r="A1490" s="100" t="s">
        <v>14413</v>
      </c>
      <c r="B1490" s="100" t="s">
        <v>14414</v>
      </c>
      <c r="C1490" s="100" t="s">
        <v>4370</v>
      </c>
      <c r="D1490" s="100" t="s">
        <v>8549</v>
      </c>
      <c r="E1490" s="100" t="s">
        <v>107</v>
      </c>
      <c r="F1490" s="277" t="s">
        <v>65</v>
      </c>
      <c r="G1490" s="101">
        <v>7</v>
      </c>
      <c r="H1490" s="101">
        <v>6.1</v>
      </c>
      <c r="I1490" s="101">
        <v>3.9</v>
      </c>
      <c r="J1490" s="101">
        <v>5.6</v>
      </c>
      <c r="K1490" s="101">
        <v>4.8</v>
      </c>
      <c r="L1490" s="278">
        <v>25004</v>
      </c>
      <c r="M1490" s="100" t="s">
        <v>66</v>
      </c>
      <c r="N1490" s="100" t="s">
        <v>264</v>
      </c>
      <c r="O1490" s="100" t="s">
        <v>4345</v>
      </c>
    </row>
    <row r="1491" spans="1:15">
      <c r="A1491" s="100" t="s">
        <v>14455</v>
      </c>
      <c r="B1491" s="100" t="s">
        <v>14456</v>
      </c>
      <c r="C1491" s="100" t="s">
        <v>4466</v>
      </c>
      <c r="D1491" s="100" t="s">
        <v>8569</v>
      </c>
      <c r="E1491" s="100" t="s">
        <v>201</v>
      </c>
      <c r="F1491" s="277" t="s">
        <v>73</v>
      </c>
      <c r="G1491" s="101">
        <v>2</v>
      </c>
      <c r="H1491" s="101">
        <v>5.9</v>
      </c>
      <c r="I1491" s="101">
        <v>4</v>
      </c>
      <c r="J1491" s="101">
        <v>2.4</v>
      </c>
      <c r="K1491" s="101">
        <v>3.7</v>
      </c>
      <c r="L1491" s="278">
        <v>377587</v>
      </c>
      <c r="M1491" s="100" t="s">
        <v>66</v>
      </c>
      <c r="N1491" s="100" t="s">
        <v>67</v>
      </c>
      <c r="O1491" s="100" t="s">
        <v>4443</v>
      </c>
    </row>
    <row r="1492" spans="1:15">
      <c r="A1492" s="100" t="s">
        <v>14422</v>
      </c>
      <c r="B1492" s="100" t="s">
        <v>14423</v>
      </c>
      <c r="C1492" s="100" t="s">
        <v>4388</v>
      </c>
      <c r="D1492" s="100" t="s">
        <v>8584</v>
      </c>
      <c r="E1492" s="100" t="s">
        <v>201</v>
      </c>
      <c r="F1492" s="277" t="s">
        <v>65</v>
      </c>
      <c r="G1492" s="101">
        <v>1.7</v>
      </c>
      <c r="H1492" s="101">
        <v>6.8</v>
      </c>
      <c r="I1492" s="101">
        <v>2.2000000000000002</v>
      </c>
      <c r="J1492" s="101">
        <v>0.8</v>
      </c>
      <c r="K1492" s="101">
        <v>3.1</v>
      </c>
      <c r="L1492" s="278">
        <v>2709093</v>
      </c>
      <c r="M1492" s="100" t="s">
        <v>66</v>
      </c>
      <c r="N1492" s="100" t="s">
        <v>67</v>
      </c>
      <c r="O1492" s="100" t="s">
        <v>4367</v>
      </c>
    </row>
    <row r="1493" spans="1:15">
      <c r="A1493" s="100" t="s">
        <v>14419</v>
      </c>
      <c r="B1493" s="100" t="s">
        <v>14420</v>
      </c>
      <c r="C1493" s="100" t="s">
        <v>4382</v>
      </c>
      <c r="D1493" s="100" t="s">
        <v>8547</v>
      </c>
      <c r="E1493" s="100" t="s">
        <v>285</v>
      </c>
      <c r="F1493" s="277" t="s">
        <v>65</v>
      </c>
      <c r="G1493" s="101">
        <v>0.3</v>
      </c>
      <c r="H1493" s="101">
        <v>3.7</v>
      </c>
      <c r="I1493" s="101">
        <v>2</v>
      </c>
      <c r="J1493" s="101">
        <v>0.8</v>
      </c>
      <c r="K1493" s="101">
        <v>2.2999999999999998</v>
      </c>
      <c r="L1493" s="278">
        <v>22245000</v>
      </c>
      <c r="M1493" s="100" t="s">
        <v>66</v>
      </c>
      <c r="N1493" s="100" t="s">
        <v>67</v>
      </c>
      <c r="O1493" s="100" t="s">
        <v>4358</v>
      </c>
    </row>
    <row r="1494" spans="1:15">
      <c r="A1494" s="100" t="s">
        <v>12587</v>
      </c>
      <c r="B1494" s="100" t="s">
        <v>12588</v>
      </c>
      <c r="C1494" s="100" t="s">
        <v>1014</v>
      </c>
      <c r="D1494" s="100" t="s">
        <v>8551</v>
      </c>
      <c r="E1494" s="100" t="s">
        <v>196</v>
      </c>
      <c r="F1494" s="277" t="s">
        <v>65</v>
      </c>
      <c r="G1494" s="101">
        <v>3.4</v>
      </c>
      <c r="H1494" s="101">
        <v>4.8</v>
      </c>
      <c r="I1494" s="101">
        <v>3.4</v>
      </c>
      <c r="J1494" s="101">
        <v>6.2</v>
      </c>
      <c r="K1494" s="101">
        <v>4.4000000000000004</v>
      </c>
      <c r="L1494" s="278">
        <v>4283</v>
      </c>
      <c r="M1494" s="100" t="s">
        <v>66</v>
      </c>
      <c r="N1494" s="100" t="s">
        <v>264</v>
      </c>
      <c r="O1494" s="100" t="s">
        <v>1007</v>
      </c>
    </row>
    <row r="1495" spans="1:15">
      <c r="A1495" s="100" t="s">
        <v>16821</v>
      </c>
      <c r="B1495" s="100" t="s">
        <v>16822</v>
      </c>
      <c r="C1495" s="100" t="s">
        <v>10226</v>
      </c>
      <c r="D1495" s="100" t="s">
        <v>63</v>
      </c>
      <c r="E1495" s="100" t="s">
        <v>94</v>
      </c>
      <c r="F1495" s="277" t="s">
        <v>73</v>
      </c>
      <c r="G1495" s="101">
        <v>8</v>
      </c>
      <c r="H1495" s="101">
        <v>6.1</v>
      </c>
      <c r="I1495" s="101">
        <v>6.9</v>
      </c>
      <c r="J1495" s="101">
        <v>6.4</v>
      </c>
      <c r="K1495" s="101">
        <v>6.5</v>
      </c>
      <c r="L1495" s="278">
        <v>25037</v>
      </c>
      <c r="M1495" s="100" t="s">
        <v>66</v>
      </c>
      <c r="N1495" s="100" t="s">
        <v>103</v>
      </c>
      <c r="O1495" s="100"/>
    </row>
    <row r="1496" spans="1:15">
      <c r="A1496" s="100" t="s">
        <v>16817</v>
      </c>
      <c r="B1496" s="100" t="s">
        <v>16818</v>
      </c>
      <c r="C1496" s="100" t="s">
        <v>7231</v>
      </c>
      <c r="D1496" s="100" t="s">
        <v>8554</v>
      </c>
      <c r="E1496" s="100" t="s">
        <v>285</v>
      </c>
      <c r="F1496" s="277" t="s">
        <v>95</v>
      </c>
      <c r="G1496" s="101">
        <v>0.8</v>
      </c>
      <c r="H1496" s="101">
        <v>6.2</v>
      </c>
      <c r="I1496" s="101">
        <v>2.2999999999999998</v>
      </c>
      <c r="J1496" s="101">
        <v>1.2</v>
      </c>
      <c r="K1496" s="101">
        <v>2</v>
      </c>
      <c r="L1496" s="278">
        <v>20451</v>
      </c>
      <c r="M1496" s="100" t="s">
        <v>66</v>
      </c>
      <c r="N1496" s="100" t="s">
        <v>247</v>
      </c>
      <c r="O1496" s="100" t="s">
        <v>7251</v>
      </c>
    </row>
    <row r="1497" spans="1:15">
      <c r="A1497" s="100" t="s">
        <v>13146</v>
      </c>
      <c r="B1497" s="100" t="s">
        <v>13147</v>
      </c>
      <c r="C1497" s="100" t="s">
        <v>129</v>
      </c>
      <c r="D1497" s="100" t="s">
        <v>100</v>
      </c>
      <c r="E1497" s="100" t="s">
        <v>64</v>
      </c>
      <c r="F1497" s="277" t="s">
        <v>65</v>
      </c>
      <c r="G1497" s="101">
        <v>9.6</v>
      </c>
      <c r="H1497" s="101">
        <v>9.1999999999999993</v>
      </c>
      <c r="I1497" s="101">
        <v>8.1</v>
      </c>
      <c r="J1497" s="101">
        <v>4.4000000000000004</v>
      </c>
      <c r="K1497" s="101">
        <v>7.4</v>
      </c>
      <c r="L1497" s="278">
        <v>28684522</v>
      </c>
      <c r="M1497" s="100" t="s">
        <v>66</v>
      </c>
      <c r="N1497" s="100" t="s">
        <v>67</v>
      </c>
      <c r="O1497" s="100" t="s">
        <v>130</v>
      </c>
    </row>
    <row r="1498" spans="1:15">
      <c r="A1498" s="100" t="s">
        <v>13161</v>
      </c>
      <c r="B1498" s="100" t="s">
        <v>13147</v>
      </c>
      <c r="C1498" s="100" t="s">
        <v>12144</v>
      </c>
      <c r="D1498" s="100" t="s">
        <v>100</v>
      </c>
      <c r="E1498" s="100" t="s">
        <v>64</v>
      </c>
      <c r="F1498" s="277" t="s">
        <v>65</v>
      </c>
      <c r="G1498" s="101">
        <v>9.6</v>
      </c>
      <c r="H1498" s="101">
        <v>9.1999999999999993</v>
      </c>
      <c r="I1498" s="101">
        <v>8.1</v>
      </c>
      <c r="J1498" s="101">
        <v>4.4000000000000004</v>
      </c>
      <c r="K1498" s="101">
        <v>7.4</v>
      </c>
      <c r="L1498" s="278">
        <v>28684522</v>
      </c>
      <c r="M1498" s="100" t="s">
        <v>66</v>
      </c>
      <c r="N1498" s="100" t="s">
        <v>67</v>
      </c>
      <c r="O1498" s="100" t="s">
        <v>130</v>
      </c>
    </row>
    <row r="1499" spans="1:15">
      <c r="A1499" s="100" t="s">
        <v>15169</v>
      </c>
      <c r="B1499" s="100" t="s">
        <v>15170</v>
      </c>
      <c r="C1499" s="100" t="s">
        <v>5751</v>
      </c>
      <c r="D1499" s="100" t="s">
        <v>8560</v>
      </c>
      <c r="E1499" s="100" t="s">
        <v>64</v>
      </c>
      <c r="F1499" s="277" t="s">
        <v>73</v>
      </c>
      <c r="G1499" s="101">
        <v>9.4</v>
      </c>
      <c r="H1499" s="101">
        <v>5.4</v>
      </c>
      <c r="I1499" s="101">
        <v>5.7</v>
      </c>
      <c r="J1499" s="101">
        <v>7.3</v>
      </c>
      <c r="K1499" s="101">
        <v>6.2</v>
      </c>
      <c r="L1499" s="278">
        <v>19394</v>
      </c>
      <c r="M1499" s="100" t="s">
        <v>125</v>
      </c>
      <c r="N1499" s="100" t="s">
        <v>67</v>
      </c>
      <c r="O1499" s="100" t="s">
        <v>5793</v>
      </c>
    </row>
    <row r="1500" spans="1:15">
      <c r="A1500" s="100" t="s">
        <v>16823</v>
      </c>
      <c r="B1500" s="100" t="s">
        <v>16824</v>
      </c>
      <c r="C1500" s="100" t="s">
        <v>10229</v>
      </c>
      <c r="D1500" s="100" t="s">
        <v>78</v>
      </c>
      <c r="E1500" s="100" t="s">
        <v>107</v>
      </c>
      <c r="F1500" s="277" t="s">
        <v>65</v>
      </c>
      <c r="G1500" s="101">
        <v>6.7</v>
      </c>
      <c r="H1500" s="101">
        <v>10</v>
      </c>
      <c r="I1500" s="101">
        <v>6.1</v>
      </c>
      <c r="J1500" s="101">
        <v>5.7</v>
      </c>
      <c r="K1500" s="101">
        <v>6.1</v>
      </c>
      <c r="L1500" s="278">
        <v>5944</v>
      </c>
      <c r="M1500" s="100" t="s">
        <v>66</v>
      </c>
      <c r="N1500" s="100" t="s">
        <v>67</v>
      </c>
      <c r="O1500" s="100"/>
    </row>
    <row r="1501" spans="1:15">
      <c r="A1501" s="100" t="s">
        <v>14656</v>
      </c>
      <c r="B1501" s="100" t="s">
        <v>14657</v>
      </c>
      <c r="C1501" s="100" t="s">
        <v>8938</v>
      </c>
      <c r="D1501" s="100" t="s">
        <v>8566</v>
      </c>
      <c r="E1501" s="100" t="s">
        <v>72</v>
      </c>
      <c r="F1501" s="277" t="s">
        <v>65</v>
      </c>
      <c r="G1501" s="101">
        <v>4.5</v>
      </c>
      <c r="H1501" s="101">
        <v>4.3</v>
      </c>
      <c r="I1501" s="101">
        <v>4.9000000000000004</v>
      </c>
      <c r="J1501" s="101">
        <v>6.1</v>
      </c>
      <c r="K1501" s="101">
        <v>5.5</v>
      </c>
      <c r="L1501" s="278">
        <v>25510</v>
      </c>
      <c r="M1501" s="100" t="s">
        <v>66</v>
      </c>
      <c r="N1501" s="100" t="s">
        <v>543</v>
      </c>
      <c r="O1501" s="100"/>
    </row>
    <row r="1502" spans="1:15">
      <c r="A1502" s="100" t="s">
        <v>13764</v>
      </c>
      <c r="B1502" s="100" t="s">
        <v>13765</v>
      </c>
      <c r="C1502" s="100" t="s">
        <v>3127</v>
      </c>
      <c r="D1502" s="100" t="s">
        <v>8536</v>
      </c>
      <c r="E1502" s="100" t="s">
        <v>72</v>
      </c>
      <c r="F1502" s="277" t="s">
        <v>73</v>
      </c>
      <c r="G1502" s="101">
        <v>5.7</v>
      </c>
      <c r="H1502" s="101">
        <v>5.8</v>
      </c>
      <c r="I1502" s="101">
        <v>4.7</v>
      </c>
      <c r="J1502" s="101">
        <v>2.9</v>
      </c>
      <c r="K1502" s="101">
        <v>4.3</v>
      </c>
      <c r="L1502" s="278">
        <v>45749</v>
      </c>
      <c r="M1502" s="100" t="s">
        <v>66</v>
      </c>
      <c r="N1502" s="100" t="s">
        <v>264</v>
      </c>
      <c r="O1502" s="100" t="s">
        <v>3104</v>
      </c>
    </row>
    <row r="1503" spans="1:15">
      <c r="A1503" s="100" t="s">
        <v>13782</v>
      </c>
      <c r="B1503" s="100" t="s">
        <v>13783</v>
      </c>
      <c r="C1503" s="100" t="s">
        <v>8610</v>
      </c>
      <c r="D1503" s="100" t="s">
        <v>8551</v>
      </c>
      <c r="E1503" s="100" t="s">
        <v>201</v>
      </c>
      <c r="F1503" s="277" t="s">
        <v>65</v>
      </c>
      <c r="G1503" s="101">
        <v>2.2000000000000002</v>
      </c>
      <c r="H1503" s="101">
        <v>3.8</v>
      </c>
      <c r="I1503" s="101">
        <v>3.2</v>
      </c>
      <c r="J1503" s="101">
        <v>3.7</v>
      </c>
      <c r="K1503" s="101">
        <v>3.4</v>
      </c>
      <c r="L1503" s="278">
        <v>5483</v>
      </c>
      <c r="M1503" s="100" t="s">
        <v>66</v>
      </c>
      <c r="N1503" s="100" t="s">
        <v>190</v>
      </c>
      <c r="O1503" s="100" t="s">
        <v>8604</v>
      </c>
    </row>
    <row r="1504" spans="1:15">
      <c r="A1504" s="100" t="s">
        <v>13723</v>
      </c>
      <c r="B1504" s="100" t="s">
        <v>13724</v>
      </c>
      <c r="C1504" s="100" t="s">
        <v>3057</v>
      </c>
      <c r="D1504" s="100" t="s">
        <v>83</v>
      </c>
      <c r="E1504" s="100" t="s">
        <v>196</v>
      </c>
      <c r="F1504" s="277" t="s">
        <v>65</v>
      </c>
      <c r="G1504" s="101">
        <v>3.7</v>
      </c>
      <c r="H1504" s="101">
        <v>3.3</v>
      </c>
      <c r="I1504" s="101">
        <v>4.9000000000000004</v>
      </c>
      <c r="J1504" s="101">
        <v>3.7</v>
      </c>
      <c r="K1504" s="101">
        <v>3.8</v>
      </c>
      <c r="L1504" s="278">
        <v>3164264</v>
      </c>
      <c r="M1504" s="100" t="s">
        <v>66</v>
      </c>
      <c r="N1504" s="100" t="s">
        <v>67</v>
      </c>
      <c r="O1504" s="100" t="s">
        <v>3031</v>
      </c>
    </row>
    <row r="1505" spans="1:15">
      <c r="A1505" s="100" t="s">
        <v>16825</v>
      </c>
      <c r="B1505" s="100" t="s">
        <v>16826</v>
      </c>
      <c r="C1505" s="100" t="s">
        <v>10232</v>
      </c>
      <c r="D1505" s="100" t="s">
        <v>8544</v>
      </c>
      <c r="E1505" s="100" t="s">
        <v>196</v>
      </c>
      <c r="F1505" s="277" t="s">
        <v>73</v>
      </c>
      <c r="G1505" s="101">
        <v>4</v>
      </c>
      <c r="H1505" s="101">
        <v>7.6</v>
      </c>
      <c r="I1505" s="101">
        <v>5.7</v>
      </c>
      <c r="J1505" s="101">
        <v>3.2</v>
      </c>
      <c r="K1505" s="101">
        <v>4.5999999999999996</v>
      </c>
      <c r="L1505" s="278">
        <v>22037</v>
      </c>
      <c r="M1505" s="100" t="s">
        <v>66</v>
      </c>
      <c r="N1505" s="100" t="s">
        <v>190</v>
      </c>
      <c r="O1505" s="100"/>
    </row>
    <row r="1506" spans="1:15">
      <c r="A1506" s="100" t="s">
        <v>13887</v>
      </c>
      <c r="B1506" s="100" t="s">
        <v>13888</v>
      </c>
      <c r="C1506" s="100" t="s">
        <v>3314</v>
      </c>
      <c r="D1506" s="100" t="s">
        <v>8561</v>
      </c>
      <c r="E1506" s="100" t="s">
        <v>94</v>
      </c>
      <c r="F1506" s="277" t="s">
        <v>73</v>
      </c>
      <c r="G1506" s="101">
        <v>7.6</v>
      </c>
      <c r="H1506" s="101">
        <v>5.3</v>
      </c>
      <c r="I1506" s="101">
        <v>8.6999999999999993</v>
      </c>
      <c r="J1506" s="101">
        <v>4.8</v>
      </c>
      <c r="K1506" s="101">
        <v>5.6</v>
      </c>
      <c r="L1506" s="278">
        <v>13013000</v>
      </c>
      <c r="M1506" s="100" t="s">
        <v>66</v>
      </c>
      <c r="N1506" s="100" t="s">
        <v>67</v>
      </c>
      <c r="O1506" s="100" t="s">
        <v>3292</v>
      </c>
    </row>
    <row r="1507" spans="1:15">
      <c r="A1507" s="100"/>
      <c r="B1507" s="100" t="s">
        <v>16835</v>
      </c>
      <c r="C1507" s="100" t="s">
        <v>7239</v>
      </c>
      <c r="D1507" s="100" t="s">
        <v>137</v>
      </c>
      <c r="E1507" s="100" t="s">
        <v>107</v>
      </c>
      <c r="F1507" s="277" t="s">
        <v>65</v>
      </c>
      <c r="G1507" s="101">
        <v>6.9</v>
      </c>
      <c r="H1507" s="101">
        <v>5.0999999999999996</v>
      </c>
      <c r="I1507" s="101">
        <v>5.6</v>
      </c>
      <c r="J1507" s="101">
        <v>6.8</v>
      </c>
      <c r="K1507" s="101">
        <v>6</v>
      </c>
      <c r="L1507" s="278">
        <v>102492</v>
      </c>
      <c r="M1507" s="100" t="s">
        <v>66</v>
      </c>
      <c r="N1507" s="100" t="s">
        <v>103</v>
      </c>
      <c r="O1507" s="100" t="s">
        <v>7256</v>
      </c>
    </row>
    <row r="1508" spans="1:15">
      <c r="A1508" s="100" t="s">
        <v>16836</v>
      </c>
      <c r="B1508" s="100" t="s">
        <v>16837</v>
      </c>
      <c r="C1508" s="100" t="s">
        <v>7242</v>
      </c>
      <c r="D1508" s="100" t="s">
        <v>8544</v>
      </c>
      <c r="E1508" s="100" t="s">
        <v>94</v>
      </c>
      <c r="F1508" s="277" t="s">
        <v>65</v>
      </c>
      <c r="G1508" s="101">
        <v>7.9</v>
      </c>
      <c r="H1508" s="101">
        <v>7.6</v>
      </c>
      <c r="I1508" s="101">
        <v>5.9</v>
      </c>
      <c r="J1508" s="101">
        <v>7</v>
      </c>
      <c r="K1508" s="101">
        <v>6.4</v>
      </c>
      <c r="L1508" s="278">
        <v>110412</v>
      </c>
      <c r="M1508" s="100" t="s">
        <v>66</v>
      </c>
      <c r="N1508" s="100" t="s">
        <v>190</v>
      </c>
      <c r="O1508" s="100" t="s">
        <v>7260</v>
      </c>
    </row>
    <row r="1509" spans="1:15">
      <c r="A1509" s="100" t="s">
        <v>16827</v>
      </c>
      <c r="B1509" s="100" t="s">
        <v>16828</v>
      </c>
      <c r="C1509" s="100" t="s">
        <v>10235</v>
      </c>
      <c r="D1509" s="100" t="s">
        <v>195</v>
      </c>
      <c r="E1509" s="100" t="s">
        <v>107</v>
      </c>
      <c r="F1509" s="277" t="s">
        <v>65</v>
      </c>
      <c r="G1509" s="101">
        <v>5.8</v>
      </c>
      <c r="H1509" s="101">
        <v>3.3</v>
      </c>
      <c r="I1509" s="101">
        <v>3.3</v>
      </c>
      <c r="J1509" s="101">
        <v>5.7</v>
      </c>
      <c r="K1509" s="101">
        <v>4.7</v>
      </c>
      <c r="L1509" s="278">
        <v>18988</v>
      </c>
      <c r="M1509" s="100" t="s">
        <v>66</v>
      </c>
      <c r="N1509" s="100" t="s">
        <v>103</v>
      </c>
      <c r="O1509" s="100"/>
    </row>
    <row r="1510" spans="1:15">
      <c r="A1510" s="100"/>
      <c r="B1510" s="100" t="s">
        <v>16838</v>
      </c>
      <c r="C1510" s="100" t="s">
        <v>10245</v>
      </c>
      <c r="D1510" s="100" t="s">
        <v>8564</v>
      </c>
      <c r="E1510" s="100" t="s">
        <v>72</v>
      </c>
      <c r="F1510" s="277" t="s">
        <v>65</v>
      </c>
      <c r="G1510" s="101">
        <v>4.8</v>
      </c>
      <c r="H1510" s="101">
        <v>8</v>
      </c>
      <c r="I1510" s="101">
        <v>5.5</v>
      </c>
      <c r="J1510" s="101">
        <v>3.6</v>
      </c>
      <c r="K1510" s="101">
        <v>4.7</v>
      </c>
      <c r="L1510" s="278">
        <v>30517</v>
      </c>
      <c r="M1510" s="100" t="s">
        <v>66</v>
      </c>
      <c r="N1510" s="100" t="s">
        <v>190</v>
      </c>
      <c r="O1510" s="100"/>
    </row>
    <row r="1511" spans="1:15">
      <c r="A1511" s="100" t="s">
        <v>14830</v>
      </c>
      <c r="B1511" s="100" t="s">
        <v>14831</v>
      </c>
      <c r="C1511" s="100" t="s">
        <v>5168</v>
      </c>
      <c r="D1511" s="100" t="s">
        <v>8555</v>
      </c>
      <c r="E1511" s="100" t="s">
        <v>107</v>
      </c>
      <c r="F1511" s="277" t="s">
        <v>73</v>
      </c>
      <c r="G1511" s="101">
        <v>6.5</v>
      </c>
      <c r="H1511" s="101">
        <v>7.3</v>
      </c>
      <c r="I1511" s="101">
        <v>4.9000000000000004</v>
      </c>
      <c r="J1511" s="101">
        <v>3.4</v>
      </c>
      <c r="K1511" s="101">
        <v>4.5</v>
      </c>
      <c r="L1511" s="278">
        <v>218811</v>
      </c>
      <c r="M1511" s="100" t="s">
        <v>66</v>
      </c>
      <c r="N1511" s="100" t="s">
        <v>103</v>
      </c>
      <c r="O1511" s="100" t="s">
        <v>5189</v>
      </c>
    </row>
    <row r="1512" spans="1:15">
      <c r="A1512" s="100" t="s">
        <v>12385</v>
      </c>
      <c r="B1512" s="100" t="s">
        <v>12386</v>
      </c>
      <c r="C1512" s="100" t="s">
        <v>654</v>
      </c>
      <c r="D1512" s="100" t="s">
        <v>78</v>
      </c>
      <c r="E1512" s="100" t="s">
        <v>94</v>
      </c>
      <c r="F1512" s="277" t="s">
        <v>65</v>
      </c>
      <c r="G1512" s="101">
        <v>8.1999999999999993</v>
      </c>
      <c r="H1512" s="101">
        <v>10</v>
      </c>
      <c r="I1512" s="101">
        <v>6.4</v>
      </c>
      <c r="J1512" s="101">
        <v>6</v>
      </c>
      <c r="K1512" s="101">
        <v>6.4</v>
      </c>
      <c r="L1512" s="278">
        <v>16136</v>
      </c>
      <c r="M1512" s="100" t="s">
        <v>66</v>
      </c>
      <c r="N1512" s="100" t="s">
        <v>67</v>
      </c>
      <c r="O1512" s="100" t="s">
        <v>643</v>
      </c>
    </row>
    <row r="1513" spans="1:15">
      <c r="A1513" s="100" t="s">
        <v>18233</v>
      </c>
      <c r="B1513" s="100" t="s">
        <v>18234</v>
      </c>
      <c r="C1513" s="100" t="s">
        <v>11559</v>
      </c>
      <c r="D1513" s="100" t="s">
        <v>8580</v>
      </c>
      <c r="E1513" s="100" t="s">
        <v>196</v>
      </c>
      <c r="F1513" s="277" t="s">
        <v>73</v>
      </c>
      <c r="G1513" s="101">
        <v>3.1</v>
      </c>
      <c r="H1513" s="101">
        <v>3.8</v>
      </c>
      <c r="I1513" s="101">
        <v>3.8</v>
      </c>
      <c r="J1513" s="101">
        <v>4.0999999999999996</v>
      </c>
      <c r="K1513" s="101">
        <v>3.9</v>
      </c>
      <c r="L1513" s="278">
        <v>207695</v>
      </c>
      <c r="M1513" s="100" t="s">
        <v>66</v>
      </c>
      <c r="N1513" s="100" t="s">
        <v>103</v>
      </c>
      <c r="O1513" s="100"/>
    </row>
    <row r="1514" spans="1:15">
      <c r="A1514" s="100" t="s">
        <v>13883</v>
      </c>
      <c r="B1514" s="100" t="s">
        <v>13884</v>
      </c>
      <c r="C1514" s="100" t="s">
        <v>3306</v>
      </c>
      <c r="D1514" s="100" t="s">
        <v>8534</v>
      </c>
      <c r="E1514" s="100" t="s">
        <v>201</v>
      </c>
      <c r="F1514" s="277" t="s">
        <v>65</v>
      </c>
      <c r="G1514" s="101">
        <v>2.2000000000000002</v>
      </c>
      <c r="H1514" s="101">
        <v>2.9</v>
      </c>
      <c r="I1514" s="101">
        <v>3</v>
      </c>
      <c r="J1514" s="101">
        <v>2.9</v>
      </c>
      <c r="K1514" s="101">
        <v>2.9</v>
      </c>
      <c r="L1514" s="278">
        <v>85275</v>
      </c>
      <c r="M1514" s="100" t="s">
        <v>66</v>
      </c>
      <c r="N1514" s="100" t="s">
        <v>247</v>
      </c>
      <c r="O1514" s="100" t="s">
        <v>3284</v>
      </c>
    </row>
    <row r="1515" spans="1:15">
      <c r="A1515" s="100" t="s">
        <v>13268</v>
      </c>
      <c r="B1515" s="100" t="s">
        <v>13269</v>
      </c>
      <c r="C1515" s="100" t="s">
        <v>2323</v>
      </c>
      <c r="D1515" s="100" t="s">
        <v>8535</v>
      </c>
      <c r="E1515" s="100" t="s">
        <v>196</v>
      </c>
      <c r="F1515" s="277" t="s">
        <v>65</v>
      </c>
      <c r="G1515" s="101">
        <v>3.8</v>
      </c>
      <c r="H1515" s="101">
        <v>6.6</v>
      </c>
      <c r="I1515" s="101">
        <v>4.5999999999999996</v>
      </c>
      <c r="J1515" s="101">
        <v>5</v>
      </c>
      <c r="K1515" s="101">
        <v>4.9000000000000004</v>
      </c>
      <c r="L1515" s="278">
        <v>56800</v>
      </c>
      <c r="M1515" s="100" t="s">
        <v>66</v>
      </c>
      <c r="N1515" s="100" t="s">
        <v>67</v>
      </c>
      <c r="O1515" s="100" t="s">
        <v>2309</v>
      </c>
    </row>
    <row r="1516" spans="1:15">
      <c r="A1516" s="100"/>
      <c r="B1516" s="100" t="s">
        <v>16839</v>
      </c>
      <c r="C1516" s="100" t="s">
        <v>7246</v>
      </c>
      <c r="D1516" s="100" t="s">
        <v>137</v>
      </c>
      <c r="E1516" s="100" t="s">
        <v>107</v>
      </c>
      <c r="F1516" s="277" t="s">
        <v>65</v>
      </c>
      <c r="G1516" s="101">
        <v>6.3</v>
      </c>
      <c r="H1516" s="101">
        <v>4.2</v>
      </c>
      <c r="I1516" s="101">
        <v>4.2</v>
      </c>
      <c r="J1516" s="101">
        <v>6</v>
      </c>
      <c r="K1516" s="101">
        <v>5.0999999999999996</v>
      </c>
      <c r="L1516" s="278">
        <v>603937</v>
      </c>
      <c r="M1516" s="100" t="s">
        <v>66</v>
      </c>
      <c r="N1516" s="100" t="s">
        <v>67</v>
      </c>
      <c r="O1516" s="100" t="s">
        <v>7264</v>
      </c>
    </row>
    <row r="1517" spans="1:15">
      <c r="A1517" s="100" t="s">
        <v>16840</v>
      </c>
      <c r="B1517" s="100" t="s">
        <v>16841</v>
      </c>
      <c r="C1517" s="100" t="s">
        <v>7250</v>
      </c>
      <c r="D1517" s="100" t="s">
        <v>8544</v>
      </c>
      <c r="E1517" s="100" t="s">
        <v>107</v>
      </c>
      <c r="F1517" s="277" t="s">
        <v>252</v>
      </c>
      <c r="G1517" s="101">
        <v>7</v>
      </c>
      <c r="H1517" s="101">
        <v>10</v>
      </c>
      <c r="I1517" s="101">
        <v>4.5999999999999996</v>
      </c>
      <c r="J1517" s="101">
        <v>5.9</v>
      </c>
      <c r="K1517" s="101">
        <v>5.6</v>
      </c>
      <c r="L1517" s="278">
        <v>42054</v>
      </c>
      <c r="M1517" s="100" t="s">
        <v>66</v>
      </c>
      <c r="N1517" s="100" t="s">
        <v>67</v>
      </c>
      <c r="O1517" s="100" t="s">
        <v>7268</v>
      </c>
    </row>
    <row r="1518" spans="1:15">
      <c r="A1518" s="100" t="s">
        <v>12589</v>
      </c>
      <c r="B1518" s="100" t="s">
        <v>12590</v>
      </c>
      <c r="C1518" s="100" t="s">
        <v>8861</v>
      </c>
      <c r="D1518" s="100" t="s">
        <v>8564</v>
      </c>
      <c r="E1518" s="100" t="s">
        <v>107</v>
      </c>
      <c r="F1518" s="277" t="s">
        <v>95</v>
      </c>
      <c r="G1518" s="101">
        <v>6.5</v>
      </c>
      <c r="H1518" s="101">
        <v>6.7</v>
      </c>
      <c r="I1518" s="101">
        <v>6.2</v>
      </c>
      <c r="J1518" s="101">
        <v>4.4000000000000004</v>
      </c>
      <c r="K1518" s="101">
        <v>5.4</v>
      </c>
      <c r="L1518" s="278">
        <v>13539</v>
      </c>
      <c r="M1518" s="100" t="s">
        <v>66</v>
      </c>
      <c r="N1518" s="100" t="s">
        <v>247</v>
      </c>
      <c r="O1518" s="100"/>
    </row>
    <row r="1519" spans="1:15">
      <c r="A1519" s="100" t="s">
        <v>14906</v>
      </c>
      <c r="B1519" s="100" t="s">
        <v>14907</v>
      </c>
      <c r="C1519" s="100" t="s">
        <v>14908</v>
      </c>
      <c r="D1519" s="100" t="s">
        <v>174</v>
      </c>
      <c r="E1519" s="100" t="s">
        <v>107</v>
      </c>
      <c r="F1519" s="277" t="s">
        <v>65</v>
      </c>
      <c r="G1519" s="101">
        <v>6.3</v>
      </c>
      <c r="H1519" s="101">
        <v>2.5</v>
      </c>
      <c r="I1519" s="101">
        <v>5.3</v>
      </c>
      <c r="J1519" s="101">
        <v>6.7</v>
      </c>
      <c r="K1519" s="101">
        <v>5.4</v>
      </c>
      <c r="L1519" s="278">
        <v>57235</v>
      </c>
      <c r="M1519" s="100" t="s">
        <v>66</v>
      </c>
      <c r="N1519" s="100" t="s">
        <v>103</v>
      </c>
      <c r="O1519" s="100"/>
    </row>
    <row r="1520" spans="1:15">
      <c r="A1520" s="100" t="s">
        <v>16842</v>
      </c>
      <c r="B1520" s="100" t="s">
        <v>16843</v>
      </c>
      <c r="C1520" s="100" t="s">
        <v>10248</v>
      </c>
      <c r="D1520" s="100" t="s">
        <v>8545</v>
      </c>
      <c r="E1520" s="100" t="s">
        <v>196</v>
      </c>
      <c r="F1520" s="277" t="s">
        <v>73</v>
      </c>
      <c r="G1520" s="101">
        <v>3.8</v>
      </c>
      <c r="H1520" s="101">
        <v>4.9000000000000004</v>
      </c>
      <c r="I1520" s="101">
        <v>3.6</v>
      </c>
      <c r="J1520" s="101">
        <v>5.8</v>
      </c>
      <c r="K1520" s="101">
        <v>4.5</v>
      </c>
      <c r="L1520" s="278">
        <v>3286</v>
      </c>
      <c r="M1520" s="100" t="s">
        <v>66</v>
      </c>
      <c r="N1520" s="100" t="s">
        <v>190</v>
      </c>
      <c r="O1520" s="100"/>
    </row>
    <row r="1521" spans="1:15">
      <c r="A1521" s="100" t="s">
        <v>17856</v>
      </c>
      <c r="B1521" s="100" t="s">
        <v>18617</v>
      </c>
      <c r="C1521" s="100" t="s">
        <v>8484</v>
      </c>
      <c r="D1521" s="100" t="s">
        <v>8546</v>
      </c>
      <c r="E1521" s="100" t="s">
        <v>72</v>
      </c>
      <c r="F1521" s="277" t="s">
        <v>73</v>
      </c>
      <c r="G1521" s="101">
        <v>5.7</v>
      </c>
      <c r="H1521" s="101">
        <v>3</v>
      </c>
      <c r="I1521" s="101">
        <v>3.9</v>
      </c>
      <c r="J1521" s="101">
        <v>6.9</v>
      </c>
      <c r="K1521" s="101">
        <v>4.5999999999999996</v>
      </c>
      <c r="L1521" s="278">
        <v>3829655</v>
      </c>
      <c r="M1521" s="100" t="s">
        <v>66</v>
      </c>
      <c r="N1521" s="100" t="s">
        <v>67</v>
      </c>
      <c r="O1521" s="100" t="s">
        <v>8477</v>
      </c>
    </row>
    <row r="1522" spans="1:15">
      <c r="A1522" s="100" t="s">
        <v>13337</v>
      </c>
      <c r="B1522" s="100" t="s">
        <v>13338</v>
      </c>
      <c r="C1522" s="100" t="s">
        <v>2435</v>
      </c>
      <c r="D1522" s="100" t="s">
        <v>8596</v>
      </c>
      <c r="E1522" s="100" t="s">
        <v>107</v>
      </c>
      <c r="F1522" s="277" t="s">
        <v>65</v>
      </c>
      <c r="G1522" s="101">
        <v>6.8</v>
      </c>
      <c r="H1522" s="101">
        <v>5.4</v>
      </c>
      <c r="I1522" s="101">
        <v>3.1</v>
      </c>
      <c r="J1522" s="101">
        <v>6.2</v>
      </c>
      <c r="K1522" s="101">
        <v>4.5999999999999996</v>
      </c>
      <c r="L1522" s="278">
        <v>258589</v>
      </c>
      <c r="M1522" s="100" t="s">
        <v>66</v>
      </c>
      <c r="N1522" s="100" t="s">
        <v>67</v>
      </c>
      <c r="O1522" s="100" t="s">
        <v>13339</v>
      </c>
    </row>
    <row r="1523" spans="1:15">
      <c r="A1523" s="100" t="s">
        <v>16844</v>
      </c>
      <c r="B1523" s="100" t="s">
        <v>16845</v>
      </c>
      <c r="C1523" s="100" t="s">
        <v>10251</v>
      </c>
      <c r="D1523" s="100" t="s">
        <v>8544</v>
      </c>
      <c r="E1523" s="100" t="s">
        <v>94</v>
      </c>
      <c r="F1523" s="277"/>
      <c r="G1523" s="101">
        <v>8.4</v>
      </c>
      <c r="H1523" s="101">
        <v>6.2</v>
      </c>
      <c r="I1523" s="101">
        <v>6.9</v>
      </c>
      <c r="J1523" s="101">
        <v>6.3</v>
      </c>
      <c r="K1523" s="101">
        <v>6.6</v>
      </c>
      <c r="L1523" s="278">
        <v>890</v>
      </c>
      <c r="M1523" s="100" t="s">
        <v>66</v>
      </c>
      <c r="N1523" s="100" t="s">
        <v>190</v>
      </c>
      <c r="O1523" s="100"/>
    </row>
    <row r="1524" spans="1:15">
      <c r="A1524" s="100" t="s">
        <v>16846</v>
      </c>
      <c r="B1524" s="100" t="s">
        <v>16847</v>
      </c>
      <c r="C1524" s="100" t="s">
        <v>7254</v>
      </c>
      <c r="D1524" s="100" t="s">
        <v>8545</v>
      </c>
      <c r="E1524" s="100" t="s">
        <v>196</v>
      </c>
      <c r="F1524" s="277" t="s">
        <v>73</v>
      </c>
      <c r="G1524" s="101">
        <v>4</v>
      </c>
      <c r="H1524" s="101">
        <v>4.5999999999999996</v>
      </c>
      <c r="I1524" s="101">
        <v>4.3</v>
      </c>
      <c r="J1524" s="101">
        <v>5.6</v>
      </c>
      <c r="K1524" s="101">
        <v>4.8</v>
      </c>
      <c r="L1524" s="278">
        <v>9375</v>
      </c>
      <c r="M1524" s="100" t="s">
        <v>66</v>
      </c>
      <c r="N1524" s="100" t="s">
        <v>67</v>
      </c>
      <c r="O1524" s="100" t="s">
        <v>7272</v>
      </c>
    </row>
    <row r="1525" spans="1:15">
      <c r="A1525" s="100" t="s">
        <v>16848</v>
      </c>
      <c r="B1525" s="100" t="s">
        <v>16849</v>
      </c>
      <c r="C1525" s="100" t="s">
        <v>10252</v>
      </c>
      <c r="D1525" s="100" t="s">
        <v>8548</v>
      </c>
      <c r="E1525" s="100" t="s">
        <v>196</v>
      </c>
      <c r="F1525" s="277" t="s">
        <v>65</v>
      </c>
      <c r="G1525" s="101">
        <v>3.4</v>
      </c>
      <c r="H1525" s="101">
        <v>4.3</v>
      </c>
      <c r="I1525" s="101">
        <v>1.4</v>
      </c>
      <c r="J1525" s="101">
        <v>6.4</v>
      </c>
      <c r="K1525" s="101">
        <v>4.5</v>
      </c>
      <c r="L1525" s="278">
        <v>20794</v>
      </c>
      <c r="M1525" s="100" t="s">
        <v>66</v>
      </c>
      <c r="N1525" s="100" t="s">
        <v>543</v>
      </c>
      <c r="O1525" s="100"/>
    </row>
    <row r="1526" spans="1:15">
      <c r="A1526" s="100" t="s">
        <v>16850</v>
      </c>
      <c r="B1526" s="100" t="s">
        <v>16851</v>
      </c>
      <c r="C1526" s="100" t="s">
        <v>10255</v>
      </c>
      <c r="D1526" s="100" t="s">
        <v>8536</v>
      </c>
      <c r="E1526" s="100" t="s">
        <v>72</v>
      </c>
      <c r="F1526" s="277" t="s">
        <v>73</v>
      </c>
      <c r="G1526" s="101">
        <v>5.4</v>
      </c>
      <c r="H1526" s="101">
        <v>1.3</v>
      </c>
      <c r="I1526" s="101">
        <v>3.9</v>
      </c>
      <c r="J1526" s="101">
        <v>6.8</v>
      </c>
      <c r="K1526" s="101">
        <v>4.5</v>
      </c>
      <c r="L1526" s="278">
        <v>4510</v>
      </c>
      <c r="M1526" s="100" t="s">
        <v>66</v>
      </c>
      <c r="N1526" s="100" t="s">
        <v>103</v>
      </c>
      <c r="O1526" s="100"/>
    </row>
    <row r="1527" spans="1:15">
      <c r="A1527" s="100" t="s">
        <v>15282</v>
      </c>
      <c r="B1527" s="100" t="s">
        <v>15283</v>
      </c>
      <c r="C1527" s="100" t="s">
        <v>5916</v>
      </c>
      <c r="D1527" s="100" t="s">
        <v>8553</v>
      </c>
      <c r="E1527" s="100" t="s">
        <v>72</v>
      </c>
      <c r="F1527" s="277" t="s">
        <v>73</v>
      </c>
      <c r="G1527" s="101">
        <v>4.9000000000000004</v>
      </c>
      <c r="H1527" s="101">
        <v>4.5</v>
      </c>
      <c r="I1527" s="101">
        <v>2.7</v>
      </c>
      <c r="J1527" s="101">
        <v>4.3</v>
      </c>
      <c r="K1527" s="101">
        <v>4.3</v>
      </c>
      <c r="L1527" s="278">
        <v>7089441</v>
      </c>
      <c r="M1527" s="100" t="s">
        <v>66</v>
      </c>
      <c r="N1527" s="100" t="s">
        <v>67</v>
      </c>
      <c r="O1527" s="100" t="s">
        <v>5940</v>
      </c>
    </row>
    <row r="1528" spans="1:15">
      <c r="A1528" s="100" t="s">
        <v>13148</v>
      </c>
      <c r="B1528" s="100" t="s">
        <v>13149</v>
      </c>
      <c r="C1528" s="100" t="s">
        <v>2082</v>
      </c>
      <c r="D1528" s="100" t="s">
        <v>8559</v>
      </c>
      <c r="E1528" s="100" t="s">
        <v>64</v>
      </c>
      <c r="F1528" s="277" t="s">
        <v>65</v>
      </c>
      <c r="G1528" s="101">
        <v>9.6999999999999993</v>
      </c>
      <c r="H1528" s="101">
        <v>8</v>
      </c>
      <c r="I1528" s="101">
        <v>5.9</v>
      </c>
      <c r="J1528" s="101">
        <v>4.7</v>
      </c>
      <c r="K1528" s="101">
        <v>5.8</v>
      </c>
      <c r="L1528" s="278">
        <v>350100</v>
      </c>
      <c r="M1528" s="100" t="s">
        <v>66</v>
      </c>
      <c r="N1528" s="100" t="s">
        <v>67</v>
      </c>
      <c r="O1528" s="100" t="s">
        <v>2073</v>
      </c>
    </row>
    <row r="1529" spans="1:15">
      <c r="A1529" s="100" t="s">
        <v>12797</v>
      </c>
      <c r="B1529" s="100" t="s">
        <v>12798</v>
      </c>
      <c r="C1529" s="100" t="s">
        <v>1422</v>
      </c>
      <c r="D1529" s="100" t="s">
        <v>8536</v>
      </c>
      <c r="E1529" s="100" t="s">
        <v>196</v>
      </c>
      <c r="F1529" s="277" t="s">
        <v>65</v>
      </c>
      <c r="G1529" s="101">
        <v>4.2</v>
      </c>
      <c r="H1529" s="101">
        <v>4.0999999999999996</v>
      </c>
      <c r="I1529" s="101">
        <v>3.6</v>
      </c>
      <c r="J1529" s="101">
        <v>4.5</v>
      </c>
      <c r="K1529" s="101">
        <v>3.9</v>
      </c>
      <c r="L1529" s="278">
        <v>50077</v>
      </c>
      <c r="M1529" s="100" t="s">
        <v>66</v>
      </c>
      <c r="N1529" s="100" t="s">
        <v>67</v>
      </c>
      <c r="O1529" s="100" t="s">
        <v>1480</v>
      </c>
    </row>
    <row r="1530" spans="1:15">
      <c r="A1530" s="100" t="s">
        <v>12845</v>
      </c>
      <c r="B1530" s="100" t="s">
        <v>12798</v>
      </c>
      <c r="C1530" s="100" t="s">
        <v>1511</v>
      </c>
      <c r="D1530" s="100" t="s">
        <v>8536</v>
      </c>
      <c r="E1530" s="100" t="s">
        <v>196</v>
      </c>
      <c r="F1530" s="277" t="s">
        <v>65</v>
      </c>
      <c r="G1530" s="101">
        <v>4.2</v>
      </c>
      <c r="H1530" s="101">
        <v>4.0999999999999996</v>
      </c>
      <c r="I1530" s="101">
        <v>3.6</v>
      </c>
      <c r="J1530" s="101">
        <v>4.5</v>
      </c>
      <c r="K1530" s="101">
        <v>3.9</v>
      </c>
      <c r="L1530" s="278">
        <v>50077</v>
      </c>
      <c r="M1530" s="100" t="s">
        <v>66</v>
      </c>
      <c r="N1530" s="100" t="s">
        <v>67</v>
      </c>
      <c r="O1530" s="100" t="s">
        <v>1480</v>
      </c>
    </row>
    <row r="1531" spans="1:15">
      <c r="A1531" s="100" t="s">
        <v>12799</v>
      </c>
      <c r="B1531" s="100" t="s">
        <v>12800</v>
      </c>
      <c r="C1531" s="100" t="s">
        <v>1426</v>
      </c>
      <c r="D1531" s="100" t="s">
        <v>8536</v>
      </c>
      <c r="E1531" s="100" t="s">
        <v>107</v>
      </c>
      <c r="F1531" s="277" t="s">
        <v>65</v>
      </c>
      <c r="G1531" s="101">
        <v>6.5</v>
      </c>
      <c r="H1531" s="101">
        <v>6</v>
      </c>
      <c r="I1531" s="101">
        <v>4.4000000000000004</v>
      </c>
      <c r="J1531" s="101">
        <v>4.5999999999999996</v>
      </c>
      <c r="K1531" s="101">
        <v>4.7</v>
      </c>
      <c r="L1531" s="278">
        <v>312536</v>
      </c>
      <c r="M1531" s="100" t="s">
        <v>66</v>
      </c>
      <c r="N1531" s="100" t="s">
        <v>190</v>
      </c>
      <c r="O1531" s="100" t="s">
        <v>1490</v>
      </c>
    </row>
    <row r="1532" spans="1:15">
      <c r="A1532" s="100" t="s">
        <v>14470</v>
      </c>
      <c r="B1532" s="100" t="s">
        <v>14471</v>
      </c>
      <c r="C1532" s="100" t="s">
        <v>8625</v>
      </c>
      <c r="D1532" s="100" t="s">
        <v>8536</v>
      </c>
      <c r="E1532" s="100" t="s">
        <v>196</v>
      </c>
      <c r="F1532" s="277" t="s">
        <v>65</v>
      </c>
      <c r="G1532" s="101">
        <v>3.3</v>
      </c>
      <c r="H1532" s="101">
        <v>0.7</v>
      </c>
      <c r="I1532" s="101">
        <v>3.8</v>
      </c>
      <c r="J1532" s="101">
        <v>2.4</v>
      </c>
      <c r="K1532" s="101">
        <v>2.9</v>
      </c>
      <c r="L1532" s="278">
        <v>71690</v>
      </c>
      <c r="M1532" s="100" t="s">
        <v>66</v>
      </c>
      <c r="N1532" s="100" t="s">
        <v>264</v>
      </c>
      <c r="O1532" s="100" t="s">
        <v>8621</v>
      </c>
    </row>
    <row r="1533" spans="1:15">
      <c r="A1533" s="100" t="s">
        <v>14799</v>
      </c>
      <c r="B1533" s="100" t="s">
        <v>14800</v>
      </c>
      <c r="C1533" s="100" t="s">
        <v>5109</v>
      </c>
      <c r="D1533" s="100" t="s">
        <v>8546</v>
      </c>
      <c r="E1533" s="100" t="s">
        <v>196</v>
      </c>
      <c r="F1533" s="277" t="s">
        <v>65</v>
      </c>
      <c r="G1533" s="101">
        <v>3.5</v>
      </c>
      <c r="H1533" s="101">
        <v>3.2</v>
      </c>
      <c r="I1533" s="101">
        <v>5.5</v>
      </c>
      <c r="J1533" s="101">
        <v>3.4</v>
      </c>
      <c r="K1533" s="101">
        <v>4</v>
      </c>
      <c r="L1533" s="278">
        <v>2464741</v>
      </c>
      <c r="M1533" s="100" t="s">
        <v>66</v>
      </c>
      <c r="N1533" s="100" t="s">
        <v>67</v>
      </c>
      <c r="O1533" s="100" t="s">
        <v>5130</v>
      </c>
    </row>
    <row r="1534" spans="1:15">
      <c r="A1534" s="100" t="s">
        <v>15057</v>
      </c>
      <c r="B1534" s="100" t="s">
        <v>15058</v>
      </c>
      <c r="C1534" s="100" t="s">
        <v>5535</v>
      </c>
      <c r="D1534" s="100" t="s">
        <v>93</v>
      </c>
      <c r="E1534" s="100" t="s">
        <v>201</v>
      </c>
      <c r="F1534" s="277" t="s">
        <v>65</v>
      </c>
      <c r="G1534" s="101">
        <v>1.5</v>
      </c>
      <c r="H1534" s="101">
        <v>2.4</v>
      </c>
      <c r="I1534" s="101">
        <v>7.2</v>
      </c>
      <c r="J1534" s="101">
        <v>0</v>
      </c>
      <c r="K1534" s="101">
        <v>2.2000000000000002</v>
      </c>
      <c r="L1534" s="278">
        <v>1129134</v>
      </c>
      <c r="M1534" s="100" t="s">
        <v>66</v>
      </c>
      <c r="N1534" s="100" t="s">
        <v>103</v>
      </c>
      <c r="O1534" s="100" t="s">
        <v>5559</v>
      </c>
    </row>
    <row r="1535" spans="1:15">
      <c r="A1535" s="100" t="s">
        <v>12669</v>
      </c>
      <c r="B1535" s="100" t="s">
        <v>12670</v>
      </c>
      <c r="C1535" s="100" t="s">
        <v>8576</v>
      </c>
      <c r="D1535" s="100" t="s">
        <v>174</v>
      </c>
      <c r="E1535" s="100" t="s">
        <v>94</v>
      </c>
      <c r="F1535" s="277" t="s">
        <v>65</v>
      </c>
      <c r="G1535" s="101">
        <v>8.3000000000000007</v>
      </c>
      <c r="H1535" s="101">
        <v>3.8</v>
      </c>
      <c r="I1535" s="101">
        <v>8.6</v>
      </c>
      <c r="J1535" s="101">
        <v>6.4</v>
      </c>
      <c r="K1535" s="101">
        <v>6.3</v>
      </c>
      <c r="L1535" s="278">
        <v>60578</v>
      </c>
      <c r="M1535" s="100" t="s">
        <v>66</v>
      </c>
      <c r="N1535" s="100" t="s">
        <v>190</v>
      </c>
      <c r="O1535" s="100"/>
    </row>
    <row r="1536" spans="1:15">
      <c r="A1536" s="100" t="s">
        <v>13020</v>
      </c>
      <c r="B1536" s="100" t="s">
        <v>1840</v>
      </c>
      <c r="C1536" s="100" t="s">
        <v>1841</v>
      </c>
      <c r="D1536" s="100" t="s">
        <v>8566</v>
      </c>
      <c r="E1536" s="100" t="s">
        <v>94</v>
      </c>
      <c r="F1536" s="277" t="s">
        <v>65</v>
      </c>
      <c r="G1536" s="101">
        <v>7.9</v>
      </c>
      <c r="H1536" s="101">
        <v>5.0999999999999996</v>
      </c>
      <c r="I1536" s="101">
        <v>7.1</v>
      </c>
      <c r="J1536" s="101">
        <v>6.1</v>
      </c>
      <c r="K1536" s="101">
        <v>6.1</v>
      </c>
      <c r="L1536" s="278">
        <v>864748</v>
      </c>
      <c r="M1536" s="100" t="s">
        <v>125</v>
      </c>
      <c r="N1536" s="100" t="s">
        <v>67</v>
      </c>
      <c r="O1536" s="100" t="s">
        <v>1824</v>
      </c>
    </row>
    <row r="1537" spans="1:15">
      <c r="A1537" s="100" t="s">
        <v>16501</v>
      </c>
      <c r="B1537" s="100" t="s">
        <v>16852</v>
      </c>
      <c r="C1537" s="100" t="s">
        <v>10258</v>
      </c>
      <c r="D1537" s="100" t="s">
        <v>8578</v>
      </c>
      <c r="E1537" s="100" t="s">
        <v>72</v>
      </c>
      <c r="F1537" s="277" t="s">
        <v>65</v>
      </c>
      <c r="G1537" s="101">
        <v>4.4000000000000004</v>
      </c>
      <c r="H1537" s="101">
        <v>3</v>
      </c>
      <c r="I1537" s="101">
        <v>4.3</v>
      </c>
      <c r="J1537" s="101">
        <v>4.8</v>
      </c>
      <c r="K1537" s="101">
        <v>4.3</v>
      </c>
      <c r="L1537" s="278">
        <v>20012</v>
      </c>
      <c r="M1537" s="100" t="s">
        <v>66</v>
      </c>
      <c r="N1537" s="100" t="s">
        <v>67</v>
      </c>
      <c r="O1537" s="100"/>
    </row>
    <row r="1538" spans="1:15">
      <c r="A1538" s="100" t="s">
        <v>13780</v>
      </c>
      <c r="B1538" s="100" t="s">
        <v>13781</v>
      </c>
      <c r="C1538" s="100" t="s">
        <v>8732</v>
      </c>
      <c r="D1538" s="100" t="s">
        <v>8554</v>
      </c>
      <c r="E1538" s="100" t="s">
        <v>107</v>
      </c>
      <c r="F1538" s="277" t="s">
        <v>73</v>
      </c>
      <c r="G1538" s="101">
        <v>6.5</v>
      </c>
      <c r="H1538" s="101">
        <v>8</v>
      </c>
      <c r="I1538" s="101">
        <v>4.8</v>
      </c>
      <c r="J1538" s="101">
        <v>4.0999999999999996</v>
      </c>
      <c r="K1538" s="101">
        <v>4.7</v>
      </c>
      <c r="L1538" s="278">
        <v>903</v>
      </c>
      <c r="M1538" s="100" t="s">
        <v>66</v>
      </c>
      <c r="N1538" s="100" t="s">
        <v>103</v>
      </c>
      <c r="O1538" s="100" t="s">
        <v>8733</v>
      </c>
    </row>
    <row r="1539" spans="1:15">
      <c r="A1539" s="100" t="s">
        <v>13487</v>
      </c>
      <c r="B1539" s="100" t="s">
        <v>13488</v>
      </c>
      <c r="C1539" s="100" t="s">
        <v>2676</v>
      </c>
      <c r="D1539" s="100" t="s">
        <v>8564</v>
      </c>
      <c r="E1539" s="100" t="s">
        <v>94</v>
      </c>
      <c r="F1539" s="277" t="s">
        <v>65</v>
      </c>
      <c r="G1539" s="101">
        <v>7.9</v>
      </c>
      <c r="H1539" s="101">
        <v>10</v>
      </c>
      <c r="I1539" s="101">
        <v>5.6</v>
      </c>
      <c r="J1539" s="101">
        <v>6.6</v>
      </c>
      <c r="K1539" s="101">
        <v>6.3</v>
      </c>
      <c r="L1539" s="278">
        <v>10687</v>
      </c>
      <c r="M1539" s="100" t="s">
        <v>66</v>
      </c>
      <c r="N1539" s="100" t="s">
        <v>67</v>
      </c>
      <c r="O1539" s="100" t="s">
        <v>2658</v>
      </c>
    </row>
    <row r="1540" spans="1:15">
      <c r="A1540" s="100" t="s">
        <v>13756</v>
      </c>
      <c r="B1540" s="100" t="s">
        <v>13757</v>
      </c>
      <c r="C1540" s="100" t="s">
        <v>3115</v>
      </c>
      <c r="D1540" s="100" t="s">
        <v>8541</v>
      </c>
      <c r="E1540" s="100" t="s">
        <v>107</v>
      </c>
      <c r="F1540" s="277" t="s">
        <v>95</v>
      </c>
      <c r="G1540" s="101">
        <v>5.9</v>
      </c>
      <c r="H1540" s="101">
        <v>5.2</v>
      </c>
      <c r="I1540" s="101">
        <v>4.5</v>
      </c>
      <c r="J1540" s="101">
        <v>4.9000000000000004</v>
      </c>
      <c r="K1540" s="101">
        <v>4.8</v>
      </c>
      <c r="L1540" s="278">
        <v>139407</v>
      </c>
      <c r="M1540" s="100" t="s">
        <v>66</v>
      </c>
      <c r="N1540" s="100" t="s">
        <v>67</v>
      </c>
      <c r="O1540" s="100" t="s">
        <v>3092</v>
      </c>
    </row>
    <row r="1541" spans="1:15">
      <c r="A1541" s="100" t="s">
        <v>14768</v>
      </c>
      <c r="B1541" s="100" t="s">
        <v>14769</v>
      </c>
      <c r="C1541" s="100" t="s">
        <v>5053</v>
      </c>
      <c r="D1541" s="100" t="s">
        <v>100</v>
      </c>
      <c r="E1541" s="100" t="s">
        <v>94</v>
      </c>
      <c r="F1541" s="277" t="s">
        <v>65</v>
      </c>
      <c r="G1541" s="101">
        <v>8.1</v>
      </c>
      <c r="H1541" s="101">
        <v>6.5</v>
      </c>
      <c r="I1541" s="101">
        <v>10</v>
      </c>
      <c r="J1541" s="101">
        <v>2.5</v>
      </c>
      <c r="K1541" s="101">
        <v>5.7</v>
      </c>
      <c r="L1541" s="278">
        <v>2355378</v>
      </c>
      <c r="M1541" s="100" t="s">
        <v>66</v>
      </c>
      <c r="N1541" s="100" t="s">
        <v>67</v>
      </c>
      <c r="O1541" s="100" t="s">
        <v>5072</v>
      </c>
    </row>
    <row r="1542" spans="1:15">
      <c r="A1542" s="100" t="s">
        <v>13822</v>
      </c>
      <c r="B1542" s="100" t="s">
        <v>13823</v>
      </c>
      <c r="C1542" s="100" t="s">
        <v>3207</v>
      </c>
      <c r="D1542" s="100" t="s">
        <v>8535</v>
      </c>
      <c r="E1542" s="100" t="s">
        <v>72</v>
      </c>
      <c r="F1542" s="277" t="s">
        <v>65</v>
      </c>
      <c r="G1542" s="101">
        <v>4.9000000000000004</v>
      </c>
      <c r="H1542" s="101">
        <v>7.8</v>
      </c>
      <c r="I1542" s="101">
        <v>5.8</v>
      </c>
      <c r="J1542" s="101">
        <v>4.3</v>
      </c>
      <c r="K1542" s="101">
        <v>5.0999999999999996</v>
      </c>
      <c r="L1542" s="278">
        <v>29687</v>
      </c>
      <c r="M1542" s="100" t="s">
        <v>66</v>
      </c>
      <c r="N1542" s="100" t="s">
        <v>190</v>
      </c>
      <c r="O1542" s="100" t="s">
        <v>3184</v>
      </c>
    </row>
    <row r="1543" spans="1:15">
      <c r="A1543" s="100" t="s">
        <v>14916</v>
      </c>
      <c r="B1543" s="100" t="s">
        <v>14917</v>
      </c>
      <c r="C1543" s="100" t="s">
        <v>5300</v>
      </c>
      <c r="D1543" s="100" t="s">
        <v>8536</v>
      </c>
      <c r="E1543" s="100" t="s">
        <v>94</v>
      </c>
      <c r="F1543" s="277" t="s">
        <v>73</v>
      </c>
      <c r="G1543" s="101">
        <v>8.4</v>
      </c>
      <c r="H1543" s="101">
        <v>6.7</v>
      </c>
      <c r="I1543" s="101">
        <v>4.8</v>
      </c>
      <c r="J1543" s="101">
        <v>6.2</v>
      </c>
      <c r="K1543" s="101">
        <v>5.5</v>
      </c>
      <c r="L1543" s="278">
        <v>19000</v>
      </c>
      <c r="M1543" s="100" t="s">
        <v>66</v>
      </c>
      <c r="N1543" s="100" t="s">
        <v>67</v>
      </c>
      <c r="O1543" s="100" t="s">
        <v>5321</v>
      </c>
    </row>
    <row r="1544" spans="1:15">
      <c r="A1544" s="100" t="s">
        <v>16853</v>
      </c>
      <c r="B1544" s="100" t="s">
        <v>16854</v>
      </c>
      <c r="C1544" s="100" t="s">
        <v>244</v>
      </c>
      <c r="D1544" s="100" t="s">
        <v>137</v>
      </c>
      <c r="E1544" s="100" t="s">
        <v>72</v>
      </c>
      <c r="F1544" s="277" t="s">
        <v>73</v>
      </c>
      <c r="G1544" s="101">
        <v>4.7</v>
      </c>
      <c r="H1544" s="101">
        <v>4.5999999999999996</v>
      </c>
      <c r="I1544" s="101">
        <v>3.4</v>
      </c>
      <c r="J1544" s="101">
        <v>5.4</v>
      </c>
      <c r="K1544" s="101">
        <v>4.8</v>
      </c>
      <c r="L1544" s="278">
        <v>536504</v>
      </c>
      <c r="M1544" s="100" t="s">
        <v>245</v>
      </c>
      <c r="N1544" s="100" t="s">
        <v>67</v>
      </c>
      <c r="O1544" s="100" t="s">
        <v>241</v>
      </c>
    </row>
    <row r="1545" spans="1:15">
      <c r="A1545" s="100" t="s">
        <v>16855</v>
      </c>
      <c r="B1545" s="100" t="s">
        <v>16856</v>
      </c>
      <c r="C1545" s="100" t="s">
        <v>10261</v>
      </c>
      <c r="D1545" s="100" t="s">
        <v>83</v>
      </c>
      <c r="E1545" s="100" t="s">
        <v>196</v>
      </c>
      <c r="F1545" s="277" t="s">
        <v>73</v>
      </c>
      <c r="G1545" s="101">
        <v>3.2</v>
      </c>
      <c r="H1545" s="101">
        <v>4</v>
      </c>
      <c r="I1545" s="101">
        <v>2.2000000000000002</v>
      </c>
      <c r="J1545" s="101">
        <v>5.8</v>
      </c>
      <c r="K1545" s="101">
        <v>4.3</v>
      </c>
      <c r="L1545" s="278">
        <v>397719</v>
      </c>
      <c r="M1545" s="100" t="s">
        <v>245</v>
      </c>
      <c r="N1545" s="100" t="s">
        <v>103</v>
      </c>
      <c r="O1545" s="100"/>
    </row>
    <row r="1546" spans="1:15">
      <c r="A1546" s="100" t="s">
        <v>16857</v>
      </c>
      <c r="B1546" s="100" t="s">
        <v>16858</v>
      </c>
      <c r="C1546" s="100" t="s">
        <v>10264</v>
      </c>
      <c r="D1546" s="100" t="s">
        <v>179</v>
      </c>
      <c r="E1546" s="100" t="s">
        <v>94</v>
      </c>
      <c r="F1546" s="277" t="s">
        <v>73</v>
      </c>
      <c r="G1546" s="101">
        <v>8.4</v>
      </c>
      <c r="H1546" s="101">
        <v>3.6</v>
      </c>
      <c r="I1546" s="101">
        <v>6.9</v>
      </c>
      <c r="J1546" s="101">
        <v>5.5</v>
      </c>
      <c r="K1546" s="101">
        <v>5.2</v>
      </c>
      <c r="L1546" s="278">
        <v>3680237</v>
      </c>
      <c r="M1546" s="100" t="s">
        <v>66</v>
      </c>
      <c r="N1546" s="100" t="s">
        <v>67</v>
      </c>
      <c r="O1546" s="100"/>
    </row>
    <row r="1547" spans="1:15">
      <c r="A1547" s="100" t="s">
        <v>12767</v>
      </c>
      <c r="B1547" s="100" t="s">
        <v>12768</v>
      </c>
      <c r="C1547" s="100" t="s">
        <v>1371</v>
      </c>
      <c r="D1547" s="100" t="s">
        <v>179</v>
      </c>
      <c r="E1547" s="100" t="s">
        <v>72</v>
      </c>
      <c r="F1547" s="277" t="s">
        <v>73</v>
      </c>
      <c r="G1547" s="101">
        <v>4.5999999999999996</v>
      </c>
      <c r="H1547" s="101">
        <v>2.4</v>
      </c>
      <c r="I1547" s="101">
        <v>6.4</v>
      </c>
      <c r="J1547" s="101">
        <v>4.8</v>
      </c>
      <c r="K1547" s="101">
        <v>4.2</v>
      </c>
      <c r="L1547" s="278">
        <v>1124155</v>
      </c>
      <c r="M1547" s="100" t="s">
        <v>66</v>
      </c>
      <c r="N1547" s="100" t="s">
        <v>247</v>
      </c>
      <c r="O1547" s="100" t="s">
        <v>1380</v>
      </c>
    </row>
    <row r="1548" spans="1:15">
      <c r="A1548" s="100" t="s">
        <v>16863</v>
      </c>
      <c r="B1548" s="100" t="s">
        <v>16864</v>
      </c>
      <c r="C1548" s="100" t="s">
        <v>10273</v>
      </c>
      <c r="D1548" s="100" t="s">
        <v>83</v>
      </c>
      <c r="E1548" s="100" t="s">
        <v>107</v>
      </c>
      <c r="F1548" s="277" t="s">
        <v>73</v>
      </c>
      <c r="G1548" s="101">
        <v>7.1</v>
      </c>
      <c r="H1548" s="101">
        <v>5.3</v>
      </c>
      <c r="I1548" s="101">
        <v>3.3</v>
      </c>
      <c r="J1548" s="101">
        <v>7.2</v>
      </c>
      <c r="K1548" s="101">
        <v>5.7</v>
      </c>
      <c r="L1548" s="278">
        <v>81148</v>
      </c>
      <c r="M1548" s="100" t="s">
        <v>66</v>
      </c>
      <c r="N1548" s="100" t="s">
        <v>67</v>
      </c>
      <c r="O1548" s="100"/>
    </row>
    <row r="1549" spans="1:15">
      <c r="A1549" s="100" t="s">
        <v>16873</v>
      </c>
      <c r="B1549" s="100" t="s">
        <v>16874</v>
      </c>
      <c r="C1549" s="100" t="s">
        <v>10289</v>
      </c>
      <c r="D1549" s="100" t="s">
        <v>8548</v>
      </c>
      <c r="E1549" s="100" t="s">
        <v>196</v>
      </c>
      <c r="F1549" s="277" t="s">
        <v>73</v>
      </c>
      <c r="G1549" s="101">
        <v>3</v>
      </c>
      <c r="H1549" s="101">
        <v>4.3</v>
      </c>
      <c r="I1549" s="101">
        <v>4.2</v>
      </c>
      <c r="J1549" s="101">
        <v>5.3</v>
      </c>
      <c r="K1549" s="101">
        <v>4.7</v>
      </c>
      <c r="L1549" s="278">
        <v>1360</v>
      </c>
      <c r="M1549" s="100" t="s">
        <v>66</v>
      </c>
      <c r="N1549" s="100" t="s">
        <v>543</v>
      </c>
      <c r="O1549" s="100"/>
    </row>
    <row r="1550" spans="1:15">
      <c r="A1550" s="100" t="s">
        <v>14658</v>
      </c>
      <c r="B1550" s="100" t="s">
        <v>4848</v>
      </c>
      <c r="C1550" s="100" t="s">
        <v>4849</v>
      </c>
      <c r="D1550" s="100" t="s">
        <v>8545</v>
      </c>
      <c r="E1550" s="100" t="s">
        <v>201</v>
      </c>
      <c r="F1550" s="277" t="s">
        <v>65</v>
      </c>
      <c r="G1550" s="101">
        <v>2</v>
      </c>
      <c r="H1550" s="101">
        <v>6.4</v>
      </c>
      <c r="I1550" s="101">
        <v>3.9</v>
      </c>
      <c r="J1550" s="101">
        <v>3.6</v>
      </c>
      <c r="K1550" s="101">
        <v>4</v>
      </c>
      <c r="L1550" s="278">
        <v>3451</v>
      </c>
      <c r="M1550" s="100" t="s">
        <v>66</v>
      </c>
      <c r="N1550" s="100" t="s">
        <v>103</v>
      </c>
      <c r="O1550" s="100" t="s">
        <v>4854</v>
      </c>
    </row>
    <row r="1551" spans="1:15">
      <c r="A1551" s="100" t="s">
        <v>16872</v>
      </c>
      <c r="B1551" s="100" t="s">
        <v>10287</v>
      </c>
      <c r="C1551" s="100" t="s">
        <v>10288</v>
      </c>
      <c r="D1551" s="100" t="s">
        <v>8544</v>
      </c>
      <c r="E1551" s="100" t="s">
        <v>94</v>
      </c>
      <c r="F1551" s="277" t="s">
        <v>252</v>
      </c>
      <c r="G1551" s="101">
        <v>7.9</v>
      </c>
      <c r="H1551" s="101">
        <v>6.2</v>
      </c>
      <c r="I1551" s="101">
        <v>6.7</v>
      </c>
      <c r="J1551" s="101">
        <v>6.2</v>
      </c>
      <c r="K1551" s="101">
        <v>6.5</v>
      </c>
      <c r="L1551" s="278">
        <v>6299</v>
      </c>
      <c r="M1551" s="100" t="s">
        <v>66</v>
      </c>
      <c r="N1551" s="100" t="s">
        <v>190</v>
      </c>
      <c r="O1551" s="100"/>
    </row>
    <row r="1552" spans="1:15">
      <c r="A1552" s="100" t="s">
        <v>16868</v>
      </c>
      <c r="B1552" s="100" t="s">
        <v>16869</v>
      </c>
      <c r="C1552" s="100" t="s">
        <v>10282</v>
      </c>
      <c r="D1552" s="100" t="s">
        <v>8545</v>
      </c>
      <c r="E1552" s="100" t="s">
        <v>72</v>
      </c>
      <c r="F1552" s="277"/>
      <c r="G1552" s="101">
        <v>4.8</v>
      </c>
      <c r="H1552" s="101">
        <v>6.4</v>
      </c>
      <c r="I1552" s="101">
        <v>4</v>
      </c>
      <c r="J1552" s="101">
        <v>4.9000000000000004</v>
      </c>
      <c r="K1552" s="101">
        <v>4.5</v>
      </c>
      <c r="L1552" s="278">
        <v>94</v>
      </c>
      <c r="M1552" s="100" t="s">
        <v>66</v>
      </c>
      <c r="N1552" s="100" t="s">
        <v>103</v>
      </c>
      <c r="O1552" s="100"/>
    </row>
    <row r="1553" spans="1:15">
      <c r="A1553" s="100" t="s">
        <v>13994</v>
      </c>
      <c r="B1553" s="100" t="s">
        <v>13995</v>
      </c>
      <c r="C1553" s="100" t="s">
        <v>3530</v>
      </c>
      <c r="D1553" s="100" t="s">
        <v>8556</v>
      </c>
      <c r="E1553" s="100" t="s">
        <v>64</v>
      </c>
      <c r="F1553" s="277" t="s">
        <v>65</v>
      </c>
      <c r="G1553" s="101">
        <v>9.4</v>
      </c>
      <c r="H1553" s="101">
        <v>7.1</v>
      </c>
      <c r="I1553" s="101">
        <v>6.6</v>
      </c>
      <c r="J1553" s="101">
        <v>3.7</v>
      </c>
      <c r="K1553" s="101">
        <v>5.9</v>
      </c>
      <c r="L1553" s="278">
        <v>8927434</v>
      </c>
      <c r="M1553" s="100" t="s">
        <v>66</v>
      </c>
      <c r="N1553" s="100" t="s">
        <v>67</v>
      </c>
      <c r="O1553" s="100" t="s">
        <v>3507</v>
      </c>
    </row>
    <row r="1554" spans="1:15">
      <c r="A1554" s="100" t="s">
        <v>16865</v>
      </c>
      <c r="B1554" s="100" t="s">
        <v>16866</v>
      </c>
      <c r="C1554" s="100" t="s">
        <v>10276</v>
      </c>
      <c r="D1554" s="100" t="s">
        <v>8566</v>
      </c>
      <c r="E1554" s="100" t="s">
        <v>196</v>
      </c>
      <c r="F1554" s="277" t="s">
        <v>65</v>
      </c>
      <c r="G1554" s="101">
        <v>3.2</v>
      </c>
      <c r="H1554" s="101">
        <v>6.5</v>
      </c>
      <c r="I1554" s="101">
        <v>3.6</v>
      </c>
      <c r="J1554" s="101">
        <v>4.3</v>
      </c>
      <c r="K1554" s="101">
        <v>4.5</v>
      </c>
      <c r="L1554" s="278">
        <v>10461</v>
      </c>
      <c r="M1554" s="100" t="s">
        <v>66</v>
      </c>
      <c r="N1554" s="100" t="s">
        <v>543</v>
      </c>
      <c r="O1554" s="100"/>
    </row>
    <row r="1555" spans="1:15">
      <c r="A1555" s="100" t="s">
        <v>16859</v>
      </c>
      <c r="B1555" s="100" t="s">
        <v>16860</v>
      </c>
      <c r="C1555" s="100" t="s">
        <v>10267</v>
      </c>
      <c r="D1555" s="100" t="s">
        <v>8580</v>
      </c>
      <c r="E1555" s="100" t="s">
        <v>107</v>
      </c>
      <c r="F1555" s="277" t="s">
        <v>65</v>
      </c>
      <c r="G1555" s="101">
        <v>6.9</v>
      </c>
      <c r="H1555" s="101">
        <v>2.9</v>
      </c>
      <c r="I1555" s="101">
        <v>4.0999999999999996</v>
      </c>
      <c r="J1555" s="101">
        <v>6.2</v>
      </c>
      <c r="K1555" s="101">
        <v>5</v>
      </c>
      <c r="L1555" s="278">
        <v>86387</v>
      </c>
      <c r="M1555" s="100" t="s">
        <v>66</v>
      </c>
      <c r="N1555" s="100" t="s">
        <v>1281</v>
      </c>
      <c r="O1555" s="100"/>
    </row>
    <row r="1556" spans="1:15">
      <c r="A1556" s="100" t="s">
        <v>16861</v>
      </c>
      <c r="B1556" s="100" t="s">
        <v>16862</v>
      </c>
      <c r="C1556" s="100" t="s">
        <v>10270</v>
      </c>
      <c r="D1556" s="100" t="s">
        <v>8545</v>
      </c>
      <c r="E1556" s="100" t="s">
        <v>196</v>
      </c>
      <c r="F1556" s="277" t="s">
        <v>95</v>
      </c>
      <c r="G1556" s="101">
        <v>4</v>
      </c>
      <c r="H1556" s="101">
        <v>3.4</v>
      </c>
      <c r="I1556" s="101">
        <v>4.2</v>
      </c>
      <c r="J1556" s="101">
        <v>6.1</v>
      </c>
      <c r="K1556" s="101">
        <v>4.8</v>
      </c>
      <c r="L1556" s="278">
        <v>5451</v>
      </c>
      <c r="M1556" s="100" t="s">
        <v>66</v>
      </c>
      <c r="N1556" s="100" t="s">
        <v>190</v>
      </c>
      <c r="O1556" s="100"/>
    </row>
    <row r="1557" spans="1:15">
      <c r="A1557" s="100" t="s">
        <v>16870</v>
      </c>
      <c r="B1557" s="100" t="s">
        <v>16871</v>
      </c>
      <c r="C1557" s="100" t="s">
        <v>10285</v>
      </c>
      <c r="D1557" s="100" t="s">
        <v>78</v>
      </c>
      <c r="E1557" s="100" t="s">
        <v>72</v>
      </c>
      <c r="F1557" s="277" t="s">
        <v>65</v>
      </c>
      <c r="G1557" s="101">
        <v>5.2</v>
      </c>
      <c r="H1557" s="101">
        <v>7</v>
      </c>
      <c r="I1557" s="101">
        <v>5.7</v>
      </c>
      <c r="J1557" s="101">
        <v>5.9</v>
      </c>
      <c r="K1557" s="101">
        <v>5.9</v>
      </c>
      <c r="L1557" s="278">
        <v>8537</v>
      </c>
      <c r="M1557" s="100" t="s">
        <v>66</v>
      </c>
      <c r="N1557" s="100" t="s">
        <v>247</v>
      </c>
      <c r="O1557" s="100"/>
    </row>
    <row r="1558" spans="1:15">
      <c r="A1558" s="100" t="s">
        <v>16867</v>
      </c>
      <c r="B1558" s="100" t="s">
        <v>10278</v>
      </c>
      <c r="C1558" s="100" t="s">
        <v>10279</v>
      </c>
      <c r="D1558" s="100" t="s">
        <v>8544</v>
      </c>
      <c r="E1558" s="100" t="s">
        <v>196</v>
      </c>
      <c r="F1558" s="277" t="s">
        <v>65</v>
      </c>
      <c r="G1558" s="101">
        <v>4.2</v>
      </c>
      <c r="H1558" s="101">
        <v>6.4</v>
      </c>
      <c r="I1558" s="101">
        <v>4.8</v>
      </c>
      <c r="J1558" s="101">
        <v>5.0999999999999996</v>
      </c>
      <c r="K1558" s="101">
        <v>5</v>
      </c>
      <c r="L1558" s="278">
        <v>1535</v>
      </c>
      <c r="M1558" s="100" t="s">
        <v>66</v>
      </c>
      <c r="N1558" s="100" t="s">
        <v>190</v>
      </c>
      <c r="O1558" s="100"/>
    </row>
    <row r="1559" spans="1:15">
      <c r="A1559" s="100" t="s">
        <v>16875</v>
      </c>
      <c r="B1559" s="100" t="s">
        <v>16876</v>
      </c>
      <c r="C1559" s="100" t="s">
        <v>7259</v>
      </c>
      <c r="D1559" s="100" t="s">
        <v>8544</v>
      </c>
      <c r="E1559" s="100" t="s">
        <v>94</v>
      </c>
      <c r="F1559" s="277" t="s">
        <v>252</v>
      </c>
      <c r="G1559" s="101">
        <v>8.5</v>
      </c>
      <c r="H1559" s="101">
        <v>6.3</v>
      </c>
      <c r="I1559" s="101">
        <v>8.6</v>
      </c>
      <c r="J1559" s="101">
        <v>6.5</v>
      </c>
      <c r="K1559" s="101">
        <v>7.7</v>
      </c>
      <c r="L1559" s="278">
        <v>13816</v>
      </c>
      <c r="M1559" s="100" t="s">
        <v>66</v>
      </c>
      <c r="N1559" s="100" t="s">
        <v>103</v>
      </c>
      <c r="O1559" s="100" t="s">
        <v>16877</v>
      </c>
    </row>
    <row r="1560" spans="1:15">
      <c r="A1560" s="100" t="s">
        <v>12230</v>
      </c>
      <c r="B1560" s="100" t="s">
        <v>12231</v>
      </c>
      <c r="C1560" s="100" t="s">
        <v>401</v>
      </c>
      <c r="D1560" s="100" t="s">
        <v>8549</v>
      </c>
      <c r="E1560" s="100" t="s">
        <v>94</v>
      </c>
      <c r="F1560" s="277" t="s">
        <v>65</v>
      </c>
      <c r="G1560" s="101">
        <v>8.3000000000000007</v>
      </c>
      <c r="H1560" s="101">
        <v>5.4</v>
      </c>
      <c r="I1560" s="101">
        <v>4.7</v>
      </c>
      <c r="J1560" s="101">
        <v>6.7</v>
      </c>
      <c r="K1560" s="101">
        <v>5.5</v>
      </c>
      <c r="L1560" s="278">
        <v>21278</v>
      </c>
      <c r="M1560" s="100" t="s">
        <v>125</v>
      </c>
      <c r="N1560" s="100" t="s">
        <v>67</v>
      </c>
      <c r="O1560" s="100" t="s">
        <v>398</v>
      </c>
    </row>
    <row r="1561" spans="1:15">
      <c r="A1561" s="100" t="s">
        <v>12593</v>
      </c>
      <c r="B1561" s="100" t="s">
        <v>12594</v>
      </c>
      <c r="C1561" s="100" t="s">
        <v>1022</v>
      </c>
      <c r="D1561" s="100" t="s">
        <v>8549</v>
      </c>
      <c r="E1561" s="100" t="s">
        <v>94</v>
      </c>
      <c r="F1561" s="277" t="s">
        <v>73</v>
      </c>
      <c r="G1561" s="101">
        <v>7.9</v>
      </c>
      <c r="H1561" s="101">
        <v>3.8</v>
      </c>
      <c r="I1561" s="101">
        <v>5.2</v>
      </c>
      <c r="J1561" s="101">
        <v>6.8</v>
      </c>
      <c r="K1561" s="101">
        <v>5.5</v>
      </c>
      <c r="L1561" s="278">
        <v>11213</v>
      </c>
      <c r="M1561" s="100" t="s">
        <v>66</v>
      </c>
      <c r="N1561" s="100" t="s">
        <v>67</v>
      </c>
      <c r="O1561" s="100" t="s">
        <v>1015</v>
      </c>
    </row>
    <row r="1562" spans="1:15">
      <c r="A1562" s="100" t="s">
        <v>16882</v>
      </c>
      <c r="B1562" s="100" t="s">
        <v>16883</v>
      </c>
      <c r="C1562" s="100" t="s">
        <v>10295</v>
      </c>
      <c r="D1562" s="100" t="s">
        <v>8544</v>
      </c>
      <c r="E1562" s="100" t="s">
        <v>72</v>
      </c>
      <c r="F1562" s="277" t="s">
        <v>73</v>
      </c>
      <c r="G1562" s="101">
        <v>5.5</v>
      </c>
      <c r="H1562" s="101">
        <v>6.3</v>
      </c>
      <c r="I1562" s="101">
        <v>5.8</v>
      </c>
      <c r="J1562" s="101">
        <v>5.0999999999999996</v>
      </c>
      <c r="K1562" s="101">
        <v>5.5</v>
      </c>
      <c r="L1562" s="278">
        <v>23547</v>
      </c>
      <c r="M1562" s="100" t="s">
        <v>66</v>
      </c>
      <c r="N1562" s="100" t="s">
        <v>190</v>
      </c>
      <c r="O1562" s="100"/>
    </row>
    <row r="1563" spans="1:15">
      <c r="A1563" s="100" t="s">
        <v>16878</v>
      </c>
      <c r="B1563" s="100" t="s">
        <v>16879</v>
      </c>
      <c r="C1563" s="100" t="s">
        <v>10292</v>
      </c>
      <c r="D1563" s="100" t="s">
        <v>8544</v>
      </c>
      <c r="E1563" s="100" t="s">
        <v>72</v>
      </c>
      <c r="F1563" s="277" t="s">
        <v>252</v>
      </c>
      <c r="G1563" s="101">
        <v>5.5</v>
      </c>
      <c r="H1563" s="101">
        <v>7.6</v>
      </c>
      <c r="I1563" s="101">
        <v>5.8</v>
      </c>
      <c r="J1563" s="101">
        <v>5</v>
      </c>
      <c r="K1563" s="101">
        <v>5.6</v>
      </c>
      <c r="L1563" s="278">
        <v>37973</v>
      </c>
      <c r="M1563" s="100" t="s">
        <v>66</v>
      </c>
      <c r="N1563" s="100" t="s">
        <v>103</v>
      </c>
      <c r="O1563" s="100"/>
    </row>
    <row r="1564" spans="1:15">
      <c r="A1564" s="100" t="s">
        <v>16880</v>
      </c>
      <c r="B1564" s="100" t="s">
        <v>16881</v>
      </c>
      <c r="C1564" s="100" t="s">
        <v>7263</v>
      </c>
      <c r="D1564" s="100" t="s">
        <v>8566</v>
      </c>
      <c r="E1564" s="100" t="s">
        <v>107</v>
      </c>
      <c r="F1564" s="277" t="s">
        <v>65</v>
      </c>
      <c r="G1564" s="101">
        <v>7.1</v>
      </c>
      <c r="H1564" s="101">
        <v>7.5</v>
      </c>
      <c r="I1564" s="101">
        <v>6.2</v>
      </c>
      <c r="J1564" s="101">
        <v>5.7</v>
      </c>
      <c r="K1564" s="101">
        <v>6.4</v>
      </c>
      <c r="L1564" s="278">
        <v>2788000</v>
      </c>
      <c r="M1564" s="100" t="s">
        <v>66</v>
      </c>
      <c r="N1564" s="100" t="s">
        <v>67</v>
      </c>
      <c r="O1564" s="100" t="s">
        <v>7282</v>
      </c>
    </row>
    <row r="1565" spans="1:15">
      <c r="A1565" s="100" t="s">
        <v>16884</v>
      </c>
      <c r="B1565" s="100" t="s">
        <v>10297</v>
      </c>
      <c r="C1565" s="100" t="s">
        <v>10298</v>
      </c>
      <c r="D1565" s="100" t="s">
        <v>8545</v>
      </c>
      <c r="E1565" s="100" t="s">
        <v>72</v>
      </c>
      <c r="F1565" s="277" t="s">
        <v>73</v>
      </c>
      <c r="G1565" s="101">
        <v>4.4000000000000004</v>
      </c>
      <c r="H1565" s="101">
        <v>7.1</v>
      </c>
      <c r="I1565" s="101">
        <v>4</v>
      </c>
      <c r="J1565" s="101">
        <v>5</v>
      </c>
      <c r="K1565" s="101">
        <v>4.5999999999999996</v>
      </c>
      <c r="L1565" s="278">
        <v>991</v>
      </c>
      <c r="M1565" s="100" t="s">
        <v>66</v>
      </c>
      <c r="N1565" s="100" t="s">
        <v>103</v>
      </c>
      <c r="O1565" s="100"/>
    </row>
    <row r="1566" spans="1:15">
      <c r="A1566" s="100" t="s">
        <v>12595</v>
      </c>
      <c r="B1566" s="100" t="s">
        <v>12596</v>
      </c>
      <c r="C1566" s="100" t="s">
        <v>1026</v>
      </c>
      <c r="D1566" s="100" t="s">
        <v>8561</v>
      </c>
      <c r="E1566" s="100" t="s">
        <v>72</v>
      </c>
      <c r="F1566" s="277" t="s">
        <v>65</v>
      </c>
      <c r="G1566" s="101">
        <v>5.6</v>
      </c>
      <c r="H1566" s="101">
        <v>3.5</v>
      </c>
      <c r="I1566" s="101">
        <v>4.8</v>
      </c>
      <c r="J1566" s="101">
        <v>5.7</v>
      </c>
      <c r="K1566" s="101">
        <v>4.5999999999999996</v>
      </c>
      <c r="L1566" s="278">
        <v>1009134</v>
      </c>
      <c r="M1566" s="100" t="s">
        <v>66</v>
      </c>
      <c r="N1566" s="100" t="s">
        <v>67</v>
      </c>
      <c r="O1566" s="100" t="s">
        <v>1019</v>
      </c>
    </row>
    <row r="1567" spans="1:15">
      <c r="A1567" s="100" t="s">
        <v>15088</v>
      </c>
      <c r="B1567" s="100" t="s">
        <v>15089</v>
      </c>
      <c r="C1567" s="100" t="s">
        <v>5588</v>
      </c>
      <c r="D1567" s="100" t="s">
        <v>100</v>
      </c>
      <c r="E1567" s="100" t="s">
        <v>72</v>
      </c>
      <c r="F1567" s="277" t="s">
        <v>95</v>
      </c>
      <c r="G1567" s="101">
        <v>4.7</v>
      </c>
      <c r="H1567" s="101">
        <v>6.4</v>
      </c>
      <c r="I1567" s="101">
        <v>6.8</v>
      </c>
      <c r="J1567" s="101">
        <v>2.2000000000000002</v>
      </c>
      <c r="K1567" s="101">
        <v>5.0999999999999996</v>
      </c>
      <c r="L1567" s="278">
        <v>82294991</v>
      </c>
      <c r="M1567" s="100" t="s">
        <v>245</v>
      </c>
      <c r="N1567" s="100" t="s">
        <v>190</v>
      </c>
      <c r="O1567" s="100" t="s">
        <v>5626</v>
      </c>
    </row>
    <row r="1568" spans="1:15">
      <c r="A1568" s="100" t="s">
        <v>16885</v>
      </c>
      <c r="B1568" s="100" t="s">
        <v>16886</v>
      </c>
      <c r="C1568" s="100" t="s">
        <v>10301</v>
      </c>
      <c r="D1568" s="100" t="s">
        <v>8552</v>
      </c>
      <c r="E1568" s="100" t="s">
        <v>196</v>
      </c>
      <c r="F1568" s="277" t="s">
        <v>73</v>
      </c>
      <c r="G1568" s="101">
        <v>3.4</v>
      </c>
      <c r="H1568" s="101">
        <v>6.7</v>
      </c>
      <c r="I1568" s="101">
        <v>3.3</v>
      </c>
      <c r="J1568" s="101">
        <v>2.6</v>
      </c>
      <c r="K1568" s="101">
        <v>3.2</v>
      </c>
      <c r="L1568" s="278">
        <v>15347</v>
      </c>
      <c r="M1568" s="100" t="s">
        <v>66</v>
      </c>
      <c r="N1568" s="100" t="s">
        <v>103</v>
      </c>
      <c r="O1568" s="100"/>
    </row>
    <row r="1569" spans="1:15">
      <c r="A1569" s="100" t="s">
        <v>12983</v>
      </c>
      <c r="B1569" s="100" t="s">
        <v>12984</v>
      </c>
      <c r="C1569" s="100" t="s">
        <v>1752</v>
      </c>
      <c r="D1569" s="100" t="s">
        <v>100</v>
      </c>
      <c r="E1569" s="100" t="s">
        <v>72</v>
      </c>
      <c r="F1569" s="277" t="s">
        <v>65</v>
      </c>
      <c r="G1569" s="101">
        <v>5.6</v>
      </c>
      <c r="H1569" s="101">
        <v>5.6</v>
      </c>
      <c r="I1569" s="101">
        <v>8.5</v>
      </c>
      <c r="J1569" s="101">
        <v>2.9</v>
      </c>
      <c r="K1569" s="101">
        <v>5.2</v>
      </c>
      <c r="L1569" s="278">
        <v>719569</v>
      </c>
      <c r="M1569" s="100" t="s">
        <v>66</v>
      </c>
      <c r="N1569" s="100" t="s">
        <v>190</v>
      </c>
      <c r="O1569" s="100" t="s">
        <v>1741</v>
      </c>
    </row>
    <row r="1570" spans="1:15">
      <c r="A1570" s="100" t="s">
        <v>16887</v>
      </c>
      <c r="B1570" s="100" t="s">
        <v>16888</v>
      </c>
      <c r="C1570" s="100" t="s">
        <v>7267</v>
      </c>
      <c r="D1570" s="100" t="s">
        <v>8540</v>
      </c>
      <c r="E1570" s="100" t="s">
        <v>72</v>
      </c>
      <c r="F1570" s="277" t="s">
        <v>65</v>
      </c>
      <c r="G1570" s="101">
        <v>4.5</v>
      </c>
      <c r="H1570" s="101">
        <v>8.3000000000000007</v>
      </c>
      <c r="I1570" s="101">
        <v>2.7</v>
      </c>
      <c r="J1570" s="101">
        <v>5.0999999999999996</v>
      </c>
      <c r="K1570" s="101">
        <v>4.4000000000000004</v>
      </c>
      <c r="L1570" s="278">
        <v>44680</v>
      </c>
      <c r="M1570" s="100" t="s">
        <v>66</v>
      </c>
      <c r="N1570" s="100" t="s">
        <v>103</v>
      </c>
      <c r="O1570" s="100" t="s">
        <v>7286</v>
      </c>
    </row>
    <row r="1571" spans="1:15">
      <c r="A1571" s="100" t="s">
        <v>13477</v>
      </c>
      <c r="B1571" s="100" t="s">
        <v>13478</v>
      </c>
      <c r="C1571" s="100" t="s">
        <v>2657</v>
      </c>
      <c r="D1571" s="100" t="s">
        <v>132</v>
      </c>
      <c r="E1571" s="100" t="s">
        <v>94</v>
      </c>
      <c r="F1571" s="277" t="s">
        <v>65</v>
      </c>
      <c r="G1571" s="101">
        <v>7.3</v>
      </c>
      <c r="H1571" s="101">
        <v>4.5</v>
      </c>
      <c r="I1571" s="101">
        <v>5.7</v>
      </c>
      <c r="J1571" s="101">
        <v>4.8</v>
      </c>
      <c r="K1571" s="101">
        <v>5.0999999999999996</v>
      </c>
      <c r="L1571" s="278">
        <v>2537128</v>
      </c>
      <c r="M1571" s="100" t="s">
        <v>66</v>
      </c>
      <c r="N1571" s="100" t="s">
        <v>67</v>
      </c>
      <c r="O1571" s="100" t="s">
        <v>2638</v>
      </c>
    </row>
    <row r="1572" spans="1:15">
      <c r="A1572" s="100" t="s">
        <v>16889</v>
      </c>
      <c r="B1572" s="100" t="s">
        <v>16890</v>
      </c>
      <c r="C1572" s="100" t="s">
        <v>10304</v>
      </c>
      <c r="D1572" s="100" t="s">
        <v>8541</v>
      </c>
      <c r="E1572" s="100" t="s">
        <v>196</v>
      </c>
      <c r="F1572" s="277" t="s">
        <v>95</v>
      </c>
      <c r="G1572" s="101">
        <v>4.0999999999999996</v>
      </c>
      <c r="H1572" s="101">
        <v>5</v>
      </c>
      <c r="I1572" s="101">
        <v>2.4</v>
      </c>
      <c r="J1572" s="101">
        <v>4.9000000000000004</v>
      </c>
      <c r="K1572" s="101">
        <v>4.2</v>
      </c>
      <c r="L1572" s="278">
        <v>10555</v>
      </c>
      <c r="M1572" s="100" t="s">
        <v>66</v>
      </c>
      <c r="N1572" s="100" t="s">
        <v>190</v>
      </c>
      <c r="O1572" s="100"/>
    </row>
    <row r="1573" spans="1:15">
      <c r="A1573" s="100" t="s">
        <v>16891</v>
      </c>
      <c r="B1573" s="100" t="s">
        <v>16892</v>
      </c>
      <c r="C1573" s="100" t="s">
        <v>10307</v>
      </c>
      <c r="D1573" s="100" t="s">
        <v>8536</v>
      </c>
      <c r="E1573" s="100" t="s">
        <v>107</v>
      </c>
      <c r="F1573" s="277" t="s">
        <v>65</v>
      </c>
      <c r="G1573" s="101">
        <v>6.2</v>
      </c>
      <c r="H1573" s="101">
        <v>0.1</v>
      </c>
      <c r="I1573" s="101">
        <v>3.9</v>
      </c>
      <c r="J1573" s="101">
        <v>5.3</v>
      </c>
      <c r="K1573" s="101">
        <v>3.9</v>
      </c>
      <c r="L1573" s="278">
        <v>3863</v>
      </c>
      <c r="M1573" s="100" t="s">
        <v>66</v>
      </c>
      <c r="N1573" s="100" t="s">
        <v>190</v>
      </c>
      <c r="O1573" s="100"/>
    </row>
    <row r="1574" spans="1:15">
      <c r="A1574" s="100" t="s">
        <v>16893</v>
      </c>
      <c r="B1574" s="100" t="s">
        <v>16894</v>
      </c>
      <c r="C1574" s="100" t="s">
        <v>7271</v>
      </c>
      <c r="D1574" s="100" t="s">
        <v>8541</v>
      </c>
      <c r="E1574" s="100" t="s">
        <v>94</v>
      </c>
      <c r="F1574" s="277" t="s">
        <v>65</v>
      </c>
      <c r="G1574" s="101">
        <v>8.5</v>
      </c>
      <c r="H1574" s="101">
        <v>8.1</v>
      </c>
      <c r="I1574" s="101">
        <v>4.9000000000000004</v>
      </c>
      <c r="J1574" s="101">
        <v>4.4000000000000004</v>
      </c>
      <c r="K1574" s="101">
        <v>5.2</v>
      </c>
      <c r="L1574" s="278">
        <v>1104789</v>
      </c>
      <c r="M1574" s="100" t="s">
        <v>66</v>
      </c>
      <c r="N1574" s="100" t="s">
        <v>67</v>
      </c>
      <c r="O1574" s="100" t="s">
        <v>7290</v>
      </c>
    </row>
    <row r="1575" spans="1:15">
      <c r="A1575" s="100" t="s">
        <v>16895</v>
      </c>
      <c r="B1575" s="100" t="s">
        <v>16896</v>
      </c>
      <c r="C1575" s="100" t="s">
        <v>7275</v>
      </c>
      <c r="D1575" s="100" t="s">
        <v>83</v>
      </c>
      <c r="E1575" s="100" t="s">
        <v>94</v>
      </c>
      <c r="F1575" s="277" t="s">
        <v>65</v>
      </c>
      <c r="G1575" s="101">
        <v>7.3</v>
      </c>
      <c r="H1575" s="101">
        <v>7</v>
      </c>
      <c r="I1575" s="101">
        <v>3.5</v>
      </c>
      <c r="J1575" s="101">
        <v>4.8</v>
      </c>
      <c r="K1575" s="101">
        <v>5.8</v>
      </c>
      <c r="L1575" s="278">
        <v>289720</v>
      </c>
      <c r="M1575" s="100" t="s">
        <v>66</v>
      </c>
      <c r="N1575" s="100" t="s">
        <v>67</v>
      </c>
      <c r="O1575" s="100" t="s">
        <v>3868</v>
      </c>
    </row>
    <row r="1576" spans="1:15">
      <c r="A1576" s="100" t="s">
        <v>16897</v>
      </c>
      <c r="B1576" s="100" t="s">
        <v>16898</v>
      </c>
      <c r="C1576" s="100" t="s">
        <v>7278</v>
      </c>
      <c r="D1576" s="100" t="s">
        <v>8567</v>
      </c>
      <c r="E1576" s="100" t="s">
        <v>107</v>
      </c>
      <c r="F1576" s="277" t="s">
        <v>73</v>
      </c>
      <c r="G1576" s="101">
        <v>6.7</v>
      </c>
      <c r="H1576" s="101">
        <v>6.5</v>
      </c>
      <c r="I1576" s="101">
        <v>4.4000000000000004</v>
      </c>
      <c r="J1576" s="101">
        <v>4.5</v>
      </c>
      <c r="K1576" s="101">
        <v>5.5</v>
      </c>
      <c r="L1576" s="278">
        <v>12494031</v>
      </c>
      <c r="M1576" s="100" t="s">
        <v>66</v>
      </c>
      <c r="N1576" s="100" t="s">
        <v>67</v>
      </c>
      <c r="O1576" s="100" t="s">
        <v>7295</v>
      </c>
    </row>
    <row r="1577" spans="1:15">
      <c r="A1577" s="100" t="s">
        <v>16902</v>
      </c>
      <c r="B1577" s="100" t="s">
        <v>16903</v>
      </c>
      <c r="C1577" s="100" t="s">
        <v>10310</v>
      </c>
      <c r="D1577" s="100" t="s">
        <v>8544</v>
      </c>
      <c r="E1577" s="100" t="s">
        <v>94</v>
      </c>
      <c r="F1577" s="277" t="s">
        <v>65</v>
      </c>
      <c r="G1577" s="101">
        <v>7.9</v>
      </c>
      <c r="H1577" s="101">
        <v>4.3</v>
      </c>
      <c r="I1577" s="101">
        <v>5.8</v>
      </c>
      <c r="J1577" s="101">
        <v>5.8</v>
      </c>
      <c r="K1577" s="101">
        <v>5.7</v>
      </c>
      <c r="L1577" s="278">
        <v>1899</v>
      </c>
      <c r="M1577" s="100" t="s">
        <v>66</v>
      </c>
      <c r="N1577" s="100" t="s">
        <v>190</v>
      </c>
      <c r="O1577" s="100"/>
    </row>
    <row r="1578" spans="1:15">
      <c r="A1578" s="100" t="s">
        <v>13377</v>
      </c>
      <c r="B1578" s="100" t="s">
        <v>13378</v>
      </c>
      <c r="C1578" s="100" t="s">
        <v>2504</v>
      </c>
      <c r="D1578" s="100" t="s">
        <v>78</v>
      </c>
      <c r="E1578" s="100" t="s">
        <v>94</v>
      </c>
      <c r="F1578" s="277" t="s">
        <v>65</v>
      </c>
      <c r="G1578" s="101">
        <v>8.5</v>
      </c>
      <c r="H1578" s="101">
        <v>10</v>
      </c>
      <c r="I1578" s="101">
        <v>5.6</v>
      </c>
      <c r="J1578" s="101">
        <v>7.6</v>
      </c>
      <c r="K1578" s="101">
        <v>6.7</v>
      </c>
      <c r="L1578" s="278">
        <v>193644</v>
      </c>
      <c r="M1578" s="100" t="s">
        <v>66</v>
      </c>
      <c r="N1578" s="100" t="s">
        <v>67</v>
      </c>
      <c r="O1578" s="100" t="s">
        <v>2486</v>
      </c>
    </row>
    <row r="1579" spans="1:15">
      <c r="A1579" s="100" t="s">
        <v>13792</v>
      </c>
      <c r="B1579" s="100" t="s">
        <v>13793</v>
      </c>
      <c r="C1579" s="100" t="s">
        <v>3155</v>
      </c>
      <c r="D1579" s="100" t="s">
        <v>8536</v>
      </c>
      <c r="E1579" s="100" t="s">
        <v>64</v>
      </c>
      <c r="F1579" s="277" t="s">
        <v>65</v>
      </c>
      <c r="G1579" s="101">
        <v>10</v>
      </c>
      <c r="H1579" s="101">
        <v>5.2</v>
      </c>
      <c r="I1579" s="101">
        <v>5.6</v>
      </c>
      <c r="J1579" s="101">
        <v>5.8</v>
      </c>
      <c r="K1579" s="101">
        <v>5.6</v>
      </c>
      <c r="L1579" s="278">
        <v>79107</v>
      </c>
      <c r="M1579" s="100" t="s">
        <v>66</v>
      </c>
      <c r="N1579" s="100" t="s">
        <v>67</v>
      </c>
      <c r="O1579" s="100" t="s">
        <v>3132</v>
      </c>
    </row>
    <row r="1580" spans="1:15">
      <c r="A1580" s="100" t="s">
        <v>15256</v>
      </c>
      <c r="B1580" s="100" t="s">
        <v>15257</v>
      </c>
      <c r="C1580" s="100" t="s">
        <v>5894</v>
      </c>
      <c r="D1580" s="100" t="s">
        <v>8535</v>
      </c>
      <c r="E1580" s="100" t="s">
        <v>107</v>
      </c>
      <c r="F1580" s="277" t="s">
        <v>65</v>
      </c>
      <c r="G1580" s="101">
        <v>6.2</v>
      </c>
      <c r="H1580" s="101">
        <v>7</v>
      </c>
      <c r="I1580" s="101">
        <v>6.4</v>
      </c>
      <c r="J1580" s="101">
        <v>4.7</v>
      </c>
      <c r="K1580" s="101">
        <v>5.8</v>
      </c>
      <c r="L1580" s="278">
        <v>33500</v>
      </c>
      <c r="M1580" s="100" t="s">
        <v>66</v>
      </c>
      <c r="N1580" s="100" t="s">
        <v>190</v>
      </c>
      <c r="O1580" s="100" t="s">
        <v>5915</v>
      </c>
    </row>
    <row r="1581" spans="1:15">
      <c r="A1581" s="100" t="s">
        <v>16904</v>
      </c>
      <c r="B1581" s="100" t="s">
        <v>10312</v>
      </c>
      <c r="C1581" s="100" t="s">
        <v>10313</v>
      </c>
      <c r="D1581" s="100" t="s">
        <v>8563</v>
      </c>
      <c r="E1581" s="100" t="s">
        <v>107</v>
      </c>
      <c r="F1581" s="277" t="s">
        <v>73</v>
      </c>
      <c r="G1581" s="101">
        <v>6.4</v>
      </c>
      <c r="H1581" s="101">
        <v>3</v>
      </c>
      <c r="I1581" s="101">
        <v>5</v>
      </c>
      <c r="J1581" s="101">
        <v>5.7</v>
      </c>
      <c r="K1581" s="101">
        <v>5</v>
      </c>
      <c r="L1581" s="278">
        <v>1</v>
      </c>
      <c r="M1581" s="100" t="s">
        <v>66</v>
      </c>
      <c r="N1581" s="100" t="s">
        <v>190</v>
      </c>
      <c r="O1581" s="100"/>
    </row>
    <row r="1582" spans="1:15">
      <c r="A1582" s="100" t="s">
        <v>16905</v>
      </c>
      <c r="B1582" s="100" t="s">
        <v>16906</v>
      </c>
      <c r="C1582" s="100" t="s">
        <v>7285</v>
      </c>
      <c r="D1582" s="100" t="s">
        <v>8541</v>
      </c>
      <c r="E1582" s="100" t="s">
        <v>94</v>
      </c>
      <c r="F1582" s="277" t="s">
        <v>65</v>
      </c>
      <c r="G1582" s="101">
        <v>8.3000000000000007</v>
      </c>
      <c r="H1582" s="101">
        <v>5.6</v>
      </c>
      <c r="I1582" s="101">
        <v>6.1</v>
      </c>
      <c r="J1582" s="101">
        <v>5.8</v>
      </c>
      <c r="K1582" s="101">
        <v>5.9</v>
      </c>
      <c r="L1582" s="278">
        <v>13436</v>
      </c>
      <c r="M1582" s="100" t="s">
        <v>66</v>
      </c>
      <c r="N1582" s="100" t="s">
        <v>67</v>
      </c>
      <c r="O1582" s="100" t="s">
        <v>7300</v>
      </c>
    </row>
    <row r="1583" spans="1:15">
      <c r="A1583" s="100" t="s">
        <v>16907</v>
      </c>
      <c r="B1583" s="100" t="s">
        <v>16908</v>
      </c>
      <c r="C1583" s="100" t="s">
        <v>7289</v>
      </c>
      <c r="D1583" s="100" t="s">
        <v>8544</v>
      </c>
      <c r="E1583" s="100" t="s">
        <v>72</v>
      </c>
      <c r="F1583" s="277" t="s">
        <v>73</v>
      </c>
      <c r="G1583" s="101">
        <v>5.3</v>
      </c>
      <c r="H1583" s="101">
        <v>8</v>
      </c>
      <c r="I1583" s="101">
        <v>4.3</v>
      </c>
      <c r="J1583" s="101">
        <v>6.7</v>
      </c>
      <c r="K1583" s="101">
        <v>5.4</v>
      </c>
      <c r="L1583" s="278">
        <v>83824</v>
      </c>
      <c r="M1583" s="100" t="s">
        <v>66</v>
      </c>
      <c r="N1583" s="100" t="s">
        <v>190</v>
      </c>
      <c r="O1583" s="100" t="s">
        <v>16909</v>
      </c>
    </row>
    <row r="1584" spans="1:15">
      <c r="A1584" s="100" t="s">
        <v>12387</v>
      </c>
      <c r="B1584" s="100" t="s">
        <v>12388</v>
      </c>
      <c r="C1584" s="100" t="s">
        <v>658</v>
      </c>
      <c r="D1584" s="100" t="s">
        <v>8550</v>
      </c>
      <c r="E1584" s="100" t="s">
        <v>107</v>
      </c>
      <c r="F1584" s="277" t="s">
        <v>65</v>
      </c>
      <c r="G1584" s="101">
        <v>7.1</v>
      </c>
      <c r="H1584" s="101">
        <v>10</v>
      </c>
      <c r="I1584" s="101">
        <v>4.8</v>
      </c>
      <c r="J1584" s="101">
        <v>5.7</v>
      </c>
      <c r="K1584" s="101">
        <v>5.5</v>
      </c>
      <c r="L1584" s="278">
        <v>11513</v>
      </c>
      <c r="M1584" s="100" t="s">
        <v>66</v>
      </c>
      <c r="N1584" s="100" t="s">
        <v>67</v>
      </c>
      <c r="O1584" s="100" t="s">
        <v>647</v>
      </c>
    </row>
    <row r="1585" spans="1:15">
      <c r="A1585" s="100" t="s">
        <v>15189</v>
      </c>
      <c r="B1585" s="100" t="s">
        <v>15190</v>
      </c>
      <c r="C1585" s="100" t="s">
        <v>5792</v>
      </c>
      <c r="D1585" s="100" t="s">
        <v>93</v>
      </c>
      <c r="E1585" s="100" t="s">
        <v>72</v>
      </c>
      <c r="F1585" s="277" t="s">
        <v>8595</v>
      </c>
      <c r="G1585" s="101">
        <v>4.9000000000000004</v>
      </c>
      <c r="H1585" s="101">
        <v>4.2</v>
      </c>
      <c r="I1585" s="101">
        <v>3.4</v>
      </c>
      <c r="J1585" s="101">
        <v>4.3</v>
      </c>
      <c r="K1585" s="101">
        <v>4</v>
      </c>
      <c r="L1585" s="278">
        <v>46531</v>
      </c>
      <c r="M1585" s="100" t="s">
        <v>66</v>
      </c>
      <c r="N1585" s="100" t="s">
        <v>264</v>
      </c>
      <c r="O1585" s="100" t="s">
        <v>5834</v>
      </c>
    </row>
    <row r="1586" spans="1:15">
      <c r="A1586" s="100" t="s">
        <v>15148</v>
      </c>
      <c r="B1586" s="100" t="s">
        <v>15149</v>
      </c>
      <c r="C1586" s="100" t="s">
        <v>5704</v>
      </c>
      <c r="D1586" s="100" t="s">
        <v>8540</v>
      </c>
      <c r="E1586" s="100" t="s">
        <v>107</v>
      </c>
      <c r="F1586" s="277" t="s">
        <v>65</v>
      </c>
      <c r="G1586" s="101">
        <v>6.9</v>
      </c>
      <c r="H1586" s="101">
        <v>8.5</v>
      </c>
      <c r="I1586" s="101">
        <v>5.6</v>
      </c>
      <c r="J1586" s="101">
        <v>3.9</v>
      </c>
      <c r="K1586" s="101">
        <v>4.9000000000000004</v>
      </c>
      <c r="L1586" s="278">
        <v>143</v>
      </c>
      <c r="M1586" s="100" t="s">
        <v>66</v>
      </c>
      <c r="N1586" s="100" t="s">
        <v>67</v>
      </c>
      <c r="O1586" s="100" t="s">
        <v>5748</v>
      </c>
    </row>
    <row r="1587" spans="1:15">
      <c r="A1587" s="100" t="s">
        <v>16910</v>
      </c>
      <c r="B1587" s="100" t="s">
        <v>16911</v>
      </c>
      <c r="C1587" s="100" t="s">
        <v>10316</v>
      </c>
      <c r="D1587" s="100" t="s">
        <v>8536</v>
      </c>
      <c r="E1587" s="100" t="s">
        <v>196</v>
      </c>
      <c r="F1587" s="277" t="s">
        <v>95</v>
      </c>
      <c r="G1587" s="101">
        <v>3</v>
      </c>
      <c r="H1587" s="101">
        <v>1.1000000000000001</v>
      </c>
      <c r="I1587" s="101">
        <v>4.2</v>
      </c>
      <c r="J1587" s="101">
        <v>3.3</v>
      </c>
      <c r="K1587" s="101">
        <v>3.5</v>
      </c>
      <c r="L1587" s="278">
        <v>6528</v>
      </c>
      <c r="M1587" s="100" t="s">
        <v>66</v>
      </c>
      <c r="N1587" s="100" t="s">
        <v>190</v>
      </c>
      <c r="O1587" s="100"/>
    </row>
    <row r="1588" spans="1:15">
      <c r="A1588" s="100" t="s">
        <v>16017</v>
      </c>
      <c r="B1588" s="100" t="s">
        <v>16018</v>
      </c>
      <c r="C1588" s="100" t="s">
        <v>9495</v>
      </c>
      <c r="D1588" s="100" t="s">
        <v>8548</v>
      </c>
      <c r="E1588" s="100" t="s">
        <v>196</v>
      </c>
      <c r="F1588" s="277" t="s">
        <v>73</v>
      </c>
      <c r="G1588" s="101">
        <v>4.0999999999999996</v>
      </c>
      <c r="H1588" s="101">
        <v>2.9</v>
      </c>
      <c r="I1588" s="101">
        <v>5.7</v>
      </c>
      <c r="J1588" s="101">
        <v>6.3</v>
      </c>
      <c r="K1588" s="101">
        <v>5.0999999999999996</v>
      </c>
      <c r="L1588" s="278">
        <v>24145</v>
      </c>
      <c r="M1588" s="100" t="s">
        <v>66</v>
      </c>
      <c r="N1588" s="100" t="s">
        <v>190</v>
      </c>
      <c r="O1588" s="100" t="s">
        <v>9496</v>
      </c>
    </row>
    <row r="1589" spans="1:15">
      <c r="A1589" s="100" t="s">
        <v>16912</v>
      </c>
      <c r="B1589" s="100" t="s">
        <v>16913</v>
      </c>
      <c r="C1589" s="100" t="s">
        <v>10319</v>
      </c>
      <c r="D1589" s="100" t="s">
        <v>8545</v>
      </c>
      <c r="E1589" s="100" t="s">
        <v>201</v>
      </c>
      <c r="F1589" s="277" t="s">
        <v>65</v>
      </c>
      <c r="G1589" s="101">
        <v>1.6</v>
      </c>
      <c r="H1589" s="101">
        <v>4.8</v>
      </c>
      <c r="I1589" s="101">
        <v>3.8</v>
      </c>
      <c r="J1589" s="101">
        <v>5.2</v>
      </c>
      <c r="K1589" s="101">
        <v>4.4000000000000004</v>
      </c>
      <c r="L1589" s="278">
        <v>8662</v>
      </c>
      <c r="M1589" s="100" t="s">
        <v>66</v>
      </c>
      <c r="N1589" s="100" t="s">
        <v>190</v>
      </c>
      <c r="O1589" s="100"/>
    </row>
    <row r="1590" spans="1:15">
      <c r="A1590" s="100" t="s">
        <v>16914</v>
      </c>
      <c r="B1590" s="100" t="s">
        <v>16915</v>
      </c>
      <c r="C1590" s="100" t="s">
        <v>7291</v>
      </c>
      <c r="D1590" s="100" t="s">
        <v>8548</v>
      </c>
      <c r="E1590" s="100" t="s">
        <v>201</v>
      </c>
      <c r="F1590" s="277" t="s">
        <v>65</v>
      </c>
      <c r="G1590" s="101">
        <v>1.9</v>
      </c>
      <c r="H1590" s="101">
        <v>3.8</v>
      </c>
      <c r="I1590" s="101">
        <v>2.7</v>
      </c>
      <c r="J1590" s="101">
        <v>6.1</v>
      </c>
      <c r="K1590" s="101">
        <v>4.5</v>
      </c>
      <c r="L1590" s="278">
        <v>162311</v>
      </c>
      <c r="M1590" s="100" t="s">
        <v>66</v>
      </c>
      <c r="N1590" s="100" t="s">
        <v>543</v>
      </c>
      <c r="O1590" s="100" t="s">
        <v>7304</v>
      </c>
    </row>
    <row r="1591" spans="1:15">
      <c r="A1591" s="100" t="s">
        <v>14811</v>
      </c>
      <c r="B1591" s="100" t="s">
        <v>14812</v>
      </c>
      <c r="C1591" s="100" t="s">
        <v>8637</v>
      </c>
      <c r="D1591" s="100" t="s">
        <v>179</v>
      </c>
      <c r="E1591" s="100" t="s">
        <v>196</v>
      </c>
      <c r="F1591" s="277" t="s">
        <v>65</v>
      </c>
      <c r="G1591" s="101">
        <v>4.0999999999999996</v>
      </c>
      <c r="H1591" s="101">
        <v>2.4</v>
      </c>
      <c r="I1591" s="101">
        <v>3.5</v>
      </c>
      <c r="J1591" s="101">
        <v>5.6</v>
      </c>
      <c r="K1591" s="101">
        <v>3.8</v>
      </c>
      <c r="L1591" s="278">
        <v>458090</v>
      </c>
      <c r="M1591" s="100" t="s">
        <v>66</v>
      </c>
      <c r="N1591" s="100" t="s">
        <v>67</v>
      </c>
      <c r="O1591" s="100" t="s">
        <v>8644</v>
      </c>
    </row>
    <row r="1592" spans="1:15">
      <c r="A1592" s="100" t="s">
        <v>16916</v>
      </c>
      <c r="B1592" s="100" t="s">
        <v>16917</v>
      </c>
      <c r="C1592" s="100" t="s">
        <v>7294</v>
      </c>
      <c r="D1592" s="100" t="s">
        <v>8545</v>
      </c>
      <c r="E1592" s="100" t="s">
        <v>196</v>
      </c>
      <c r="F1592" s="277" t="s">
        <v>65</v>
      </c>
      <c r="G1592" s="101">
        <v>3.6</v>
      </c>
      <c r="H1592" s="101">
        <v>7.1</v>
      </c>
      <c r="I1592" s="101">
        <v>4.5</v>
      </c>
      <c r="J1592" s="101">
        <v>4.4000000000000004</v>
      </c>
      <c r="K1592" s="101">
        <v>4.7</v>
      </c>
      <c r="L1592" s="278">
        <v>24702</v>
      </c>
      <c r="M1592" s="100" t="s">
        <v>66</v>
      </c>
      <c r="N1592" s="100" t="s">
        <v>247</v>
      </c>
      <c r="O1592" s="100" t="s">
        <v>2880</v>
      </c>
    </row>
    <row r="1593" spans="1:15">
      <c r="A1593" s="100" t="s">
        <v>16918</v>
      </c>
      <c r="B1593" s="100" t="s">
        <v>10321</v>
      </c>
      <c r="C1593" s="100" t="s">
        <v>10322</v>
      </c>
      <c r="D1593" s="100" t="s">
        <v>8545</v>
      </c>
      <c r="E1593" s="100" t="s">
        <v>196</v>
      </c>
      <c r="F1593" s="277" t="s">
        <v>65</v>
      </c>
      <c r="G1593" s="101">
        <v>4.0999999999999996</v>
      </c>
      <c r="H1593" s="101">
        <v>4.9000000000000004</v>
      </c>
      <c r="I1593" s="101">
        <v>4.0999999999999996</v>
      </c>
      <c r="J1593" s="101">
        <v>5</v>
      </c>
      <c r="K1593" s="101">
        <v>4.5</v>
      </c>
      <c r="L1593" s="278"/>
      <c r="M1593" s="100" t="s">
        <v>66</v>
      </c>
      <c r="N1593" s="100"/>
      <c r="O1593" s="100"/>
    </row>
    <row r="1594" spans="1:15">
      <c r="A1594" s="100"/>
      <c r="B1594" s="100" t="s">
        <v>16829</v>
      </c>
      <c r="C1594" s="100" t="s">
        <v>7235</v>
      </c>
      <c r="D1594" s="100" t="s">
        <v>8580</v>
      </c>
      <c r="E1594" s="100" t="s">
        <v>201</v>
      </c>
      <c r="F1594" s="277" t="s">
        <v>65</v>
      </c>
      <c r="G1594" s="101">
        <v>2.7</v>
      </c>
      <c r="H1594" s="101">
        <v>4</v>
      </c>
      <c r="I1594" s="101">
        <v>4.7</v>
      </c>
      <c r="J1594" s="101">
        <v>4.5999999999999996</v>
      </c>
      <c r="K1594" s="101">
        <v>4.5999999999999996</v>
      </c>
      <c r="L1594" s="278">
        <v>200390</v>
      </c>
      <c r="M1594" s="100" t="s">
        <v>66</v>
      </c>
      <c r="N1594" s="100" t="s">
        <v>543</v>
      </c>
      <c r="O1594" s="100" t="s">
        <v>7255</v>
      </c>
    </row>
    <row r="1595" spans="1:15">
      <c r="A1595" s="100" t="s">
        <v>13282</v>
      </c>
      <c r="B1595" s="100" t="s">
        <v>13283</v>
      </c>
      <c r="C1595" s="100" t="s">
        <v>2338</v>
      </c>
      <c r="D1595" s="100" t="s">
        <v>8563</v>
      </c>
      <c r="E1595" s="100" t="s">
        <v>107</v>
      </c>
      <c r="F1595" s="277" t="s">
        <v>73</v>
      </c>
      <c r="G1595" s="101">
        <v>7.1</v>
      </c>
      <c r="H1595" s="101">
        <v>4.9000000000000004</v>
      </c>
      <c r="I1595" s="101">
        <v>4.8</v>
      </c>
      <c r="J1595" s="101">
        <v>4.8</v>
      </c>
      <c r="K1595" s="101">
        <v>4.8</v>
      </c>
      <c r="L1595" s="278">
        <v>34822</v>
      </c>
      <c r="M1595" s="100" t="s">
        <v>66</v>
      </c>
      <c r="N1595" s="100" t="s">
        <v>67</v>
      </c>
      <c r="O1595" s="100" t="s">
        <v>2329</v>
      </c>
    </row>
    <row r="1596" spans="1:15">
      <c r="A1596" s="100" t="s">
        <v>16921</v>
      </c>
      <c r="B1596" s="100" t="s">
        <v>16922</v>
      </c>
      <c r="C1596" s="100" t="s">
        <v>7299</v>
      </c>
      <c r="D1596" s="100" t="s">
        <v>8564</v>
      </c>
      <c r="E1596" s="100" t="s">
        <v>201</v>
      </c>
      <c r="F1596" s="277" t="s">
        <v>95</v>
      </c>
      <c r="G1596" s="101">
        <v>2.1</v>
      </c>
      <c r="H1596" s="101">
        <v>6.5</v>
      </c>
      <c r="I1596" s="101">
        <v>5.3</v>
      </c>
      <c r="J1596" s="101">
        <v>0.4</v>
      </c>
      <c r="K1596" s="101">
        <v>3</v>
      </c>
      <c r="L1596" s="278">
        <v>30469</v>
      </c>
      <c r="M1596" s="100" t="s">
        <v>66</v>
      </c>
      <c r="N1596" s="100" t="s">
        <v>103</v>
      </c>
      <c r="O1596" s="100" t="s">
        <v>7313</v>
      </c>
    </row>
    <row r="1597" spans="1:15">
      <c r="A1597" s="100" t="s">
        <v>16919</v>
      </c>
      <c r="B1597" s="100" t="s">
        <v>16920</v>
      </c>
      <c r="C1597" s="100" t="s">
        <v>7298</v>
      </c>
      <c r="D1597" s="100" t="s">
        <v>8544</v>
      </c>
      <c r="E1597" s="100" t="s">
        <v>196</v>
      </c>
      <c r="F1597" s="277" t="s">
        <v>95</v>
      </c>
      <c r="G1597" s="101">
        <v>3.2</v>
      </c>
      <c r="H1597" s="101">
        <v>10</v>
      </c>
      <c r="I1597" s="101">
        <v>6.2</v>
      </c>
      <c r="J1597" s="101">
        <v>2.9</v>
      </c>
      <c r="K1597" s="101">
        <v>4.5999999999999996</v>
      </c>
      <c r="L1597" s="278">
        <v>90687</v>
      </c>
      <c r="M1597" s="100" t="s">
        <v>66</v>
      </c>
      <c r="N1597" s="100" t="s">
        <v>67</v>
      </c>
      <c r="O1597" s="100" t="s">
        <v>7309</v>
      </c>
    </row>
    <row r="1598" spans="1:15">
      <c r="A1598" s="100" t="s">
        <v>16830</v>
      </c>
      <c r="B1598" s="100" t="s">
        <v>10237</v>
      </c>
      <c r="C1598" s="100" t="s">
        <v>10238</v>
      </c>
      <c r="D1598" s="100" t="s">
        <v>8544</v>
      </c>
      <c r="E1598" s="100" t="s">
        <v>72</v>
      </c>
      <c r="F1598" s="277" t="s">
        <v>73</v>
      </c>
      <c r="G1598" s="101">
        <v>5.7</v>
      </c>
      <c r="H1598" s="101">
        <v>6.4</v>
      </c>
      <c r="I1598" s="101">
        <v>5.4</v>
      </c>
      <c r="J1598" s="101">
        <v>5.7</v>
      </c>
      <c r="K1598" s="101">
        <v>5.6</v>
      </c>
      <c r="L1598" s="278">
        <v>3733</v>
      </c>
      <c r="M1598" s="100" t="s">
        <v>66</v>
      </c>
      <c r="N1598" s="100" t="s">
        <v>190</v>
      </c>
      <c r="O1598" s="100"/>
    </row>
    <row r="1599" spans="1:15">
      <c r="A1599" s="100" t="s">
        <v>16923</v>
      </c>
      <c r="B1599" s="100" t="s">
        <v>16924</v>
      </c>
      <c r="C1599" s="100" t="s">
        <v>10325</v>
      </c>
      <c r="D1599" s="100" t="s">
        <v>8535</v>
      </c>
      <c r="E1599" s="100" t="s">
        <v>196</v>
      </c>
      <c r="F1599" s="277" t="s">
        <v>65</v>
      </c>
      <c r="G1599" s="101">
        <v>3.8</v>
      </c>
      <c r="H1599" s="101">
        <v>6.3</v>
      </c>
      <c r="I1599" s="101">
        <v>4.4000000000000004</v>
      </c>
      <c r="J1599" s="101">
        <v>5.7</v>
      </c>
      <c r="K1599" s="101">
        <v>5</v>
      </c>
      <c r="L1599" s="278">
        <v>37487</v>
      </c>
      <c r="M1599" s="100" t="s">
        <v>66</v>
      </c>
      <c r="N1599" s="100" t="s">
        <v>190</v>
      </c>
      <c r="O1599" s="100"/>
    </row>
    <row r="1600" spans="1:15">
      <c r="A1600" s="100" t="s">
        <v>16925</v>
      </c>
      <c r="B1600" s="100" t="s">
        <v>16926</v>
      </c>
      <c r="C1600" s="100" t="s">
        <v>10328</v>
      </c>
      <c r="D1600" s="100" t="s">
        <v>8581</v>
      </c>
      <c r="E1600" s="100" t="s">
        <v>107</v>
      </c>
      <c r="F1600" s="277" t="s">
        <v>95</v>
      </c>
      <c r="G1600" s="101">
        <v>6.9</v>
      </c>
      <c r="H1600" s="101">
        <v>4</v>
      </c>
      <c r="I1600" s="101">
        <v>4.9000000000000004</v>
      </c>
      <c r="J1600" s="101">
        <v>5.8</v>
      </c>
      <c r="K1600" s="101">
        <v>5.2</v>
      </c>
      <c r="L1600" s="278">
        <v>33738</v>
      </c>
      <c r="M1600" s="100" t="s">
        <v>66</v>
      </c>
      <c r="N1600" s="100" t="s">
        <v>247</v>
      </c>
      <c r="O1600" s="100"/>
    </row>
    <row r="1601" spans="1:15">
      <c r="A1601" s="100" t="s">
        <v>16927</v>
      </c>
      <c r="B1601" s="100" t="s">
        <v>16928</v>
      </c>
      <c r="C1601" s="100" t="s">
        <v>7301</v>
      </c>
      <c r="D1601" s="100" t="s">
        <v>8541</v>
      </c>
      <c r="E1601" s="100" t="s">
        <v>107</v>
      </c>
      <c r="F1601" s="277" t="s">
        <v>95</v>
      </c>
      <c r="G1601" s="101">
        <v>6.2</v>
      </c>
      <c r="H1601" s="101">
        <v>10</v>
      </c>
      <c r="I1601" s="101">
        <v>3.2</v>
      </c>
      <c r="J1601" s="101">
        <v>5.7</v>
      </c>
      <c r="K1601" s="101">
        <v>4.5999999999999996</v>
      </c>
      <c r="L1601" s="278">
        <v>513326</v>
      </c>
      <c r="M1601" s="100" t="s">
        <v>66</v>
      </c>
      <c r="N1601" s="100" t="s">
        <v>67</v>
      </c>
      <c r="O1601" s="100" t="s">
        <v>7315</v>
      </c>
    </row>
    <row r="1602" spans="1:15">
      <c r="A1602" s="100" t="s">
        <v>13049</v>
      </c>
      <c r="B1602" s="100" t="s">
        <v>13050</v>
      </c>
      <c r="C1602" s="100" t="s">
        <v>8590</v>
      </c>
      <c r="D1602" s="100"/>
      <c r="E1602" s="100"/>
      <c r="F1602" s="277"/>
      <c r="G1602" s="101"/>
      <c r="H1602" s="101"/>
      <c r="I1602" s="101"/>
      <c r="J1602" s="101"/>
      <c r="K1602" s="101"/>
      <c r="L1602" s="278"/>
      <c r="M1602" s="100"/>
      <c r="N1602" s="100"/>
      <c r="O1602" s="100"/>
    </row>
    <row r="1603" spans="1:15">
      <c r="A1603" s="100" t="s">
        <v>13703</v>
      </c>
      <c r="B1603" s="100" t="s">
        <v>13704</v>
      </c>
      <c r="C1603" s="100" t="s">
        <v>8597</v>
      </c>
      <c r="D1603" s="100"/>
      <c r="E1603" s="100"/>
      <c r="F1603" s="277"/>
      <c r="G1603" s="101"/>
      <c r="H1603" s="101"/>
      <c r="I1603" s="101"/>
      <c r="J1603" s="101"/>
      <c r="K1603" s="101"/>
      <c r="L1603" s="278"/>
      <c r="M1603" s="100"/>
      <c r="N1603" s="100"/>
      <c r="O1603" s="100"/>
    </row>
    <row r="1604" spans="1:15">
      <c r="A1604" s="100" t="s">
        <v>16929</v>
      </c>
      <c r="B1604" s="100" t="s">
        <v>7302</v>
      </c>
      <c r="C1604" s="100" t="s">
        <v>7303</v>
      </c>
      <c r="D1604" s="100"/>
      <c r="E1604" s="100"/>
      <c r="F1604" s="277"/>
      <c r="G1604" s="101"/>
      <c r="H1604" s="101"/>
      <c r="I1604" s="101"/>
      <c r="J1604" s="101"/>
      <c r="K1604" s="101"/>
      <c r="L1604" s="278"/>
      <c r="M1604" s="100"/>
      <c r="N1604" s="100"/>
      <c r="O1604" s="100"/>
    </row>
    <row r="1605" spans="1:15">
      <c r="A1605" s="100" t="s">
        <v>13719</v>
      </c>
      <c r="B1605" s="100" t="s">
        <v>13720</v>
      </c>
      <c r="C1605" s="100" t="s">
        <v>8600</v>
      </c>
      <c r="D1605" s="100"/>
      <c r="E1605" s="100"/>
      <c r="F1605" s="277"/>
      <c r="G1605" s="101"/>
      <c r="H1605" s="101"/>
      <c r="I1605" s="101"/>
      <c r="J1605" s="101"/>
      <c r="K1605" s="101"/>
      <c r="L1605" s="278"/>
      <c r="M1605" s="100"/>
      <c r="N1605" s="100"/>
      <c r="O1605" s="100"/>
    </row>
    <row r="1606" spans="1:15">
      <c r="A1606" s="100" t="s">
        <v>13715</v>
      </c>
      <c r="B1606" s="100" t="s">
        <v>13716</v>
      </c>
      <c r="C1606" s="100" t="s">
        <v>8599</v>
      </c>
      <c r="D1606" s="100"/>
      <c r="E1606" s="100"/>
      <c r="F1606" s="277"/>
      <c r="G1606" s="101"/>
      <c r="H1606" s="101"/>
      <c r="I1606" s="101"/>
      <c r="J1606" s="101"/>
      <c r="K1606" s="101"/>
      <c r="L1606" s="278"/>
      <c r="M1606" s="100"/>
      <c r="N1606" s="100"/>
      <c r="O1606" s="100"/>
    </row>
    <row r="1607" spans="1:15">
      <c r="A1607" s="100" t="s">
        <v>13745</v>
      </c>
      <c r="B1607" s="100" t="s">
        <v>13746</v>
      </c>
      <c r="C1607" s="100" t="s">
        <v>3095</v>
      </c>
      <c r="D1607" s="100" t="s">
        <v>8659</v>
      </c>
      <c r="E1607" s="100"/>
      <c r="F1607" s="277"/>
      <c r="G1607" s="101"/>
      <c r="H1607" s="101"/>
      <c r="I1607" s="101"/>
      <c r="J1607" s="101"/>
      <c r="K1607" s="101"/>
      <c r="L1607" s="278">
        <v>2411</v>
      </c>
      <c r="M1607" s="100" t="s">
        <v>66</v>
      </c>
      <c r="N1607" s="100" t="s">
        <v>543</v>
      </c>
      <c r="O1607" s="100"/>
    </row>
    <row r="1608" spans="1:15">
      <c r="A1608" s="100" t="s">
        <v>13731</v>
      </c>
      <c r="B1608" s="100" t="s">
        <v>13732</v>
      </c>
      <c r="C1608" s="100" t="s">
        <v>3069</v>
      </c>
      <c r="D1608" s="100" t="s">
        <v>8536</v>
      </c>
      <c r="E1608" s="100" t="s">
        <v>107</v>
      </c>
      <c r="F1608" s="277" t="s">
        <v>65</v>
      </c>
      <c r="G1608" s="101">
        <v>7.1</v>
      </c>
      <c r="H1608" s="101">
        <v>3.1</v>
      </c>
      <c r="I1608" s="101">
        <v>3.8</v>
      </c>
      <c r="J1608" s="101">
        <v>6</v>
      </c>
      <c r="K1608" s="101">
        <v>4.4000000000000004</v>
      </c>
      <c r="L1608" s="278">
        <v>38289</v>
      </c>
      <c r="M1608" s="100" t="s">
        <v>66</v>
      </c>
      <c r="N1608" s="100" t="s">
        <v>264</v>
      </c>
      <c r="O1608" s="100" t="s">
        <v>3046</v>
      </c>
    </row>
    <row r="1609" spans="1:15">
      <c r="A1609" s="100" t="s">
        <v>16831</v>
      </c>
      <c r="B1609" s="100" t="s">
        <v>16832</v>
      </c>
      <c r="C1609" s="100" t="s">
        <v>10239</v>
      </c>
      <c r="D1609" s="100" t="s">
        <v>8548</v>
      </c>
      <c r="E1609" s="100" t="s">
        <v>72</v>
      </c>
      <c r="F1609" s="277" t="s">
        <v>73</v>
      </c>
      <c r="G1609" s="101">
        <v>5.5</v>
      </c>
      <c r="H1609" s="101">
        <v>4.4000000000000004</v>
      </c>
      <c r="I1609" s="101">
        <v>6.1</v>
      </c>
      <c r="J1609" s="101">
        <v>5.6</v>
      </c>
      <c r="K1609" s="101">
        <v>5.4</v>
      </c>
      <c r="L1609" s="278">
        <v>38350</v>
      </c>
      <c r="M1609" s="100" t="s">
        <v>66</v>
      </c>
      <c r="N1609" s="100" t="s">
        <v>103</v>
      </c>
      <c r="O1609" s="100"/>
    </row>
    <row r="1610" spans="1:15">
      <c r="A1610" s="100" t="s">
        <v>13885</v>
      </c>
      <c r="B1610" s="100" t="s">
        <v>13886</v>
      </c>
      <c r="C1610" s="100" t="s">
        <v>3310</v>
      </c>
      <c r="D1610" s="100" t="s">
        <v>8584</v>
      </c>
      <c r="E1610" s="100" t="s">
        <v>72</v>
      </c>
      <c r="F1610" s="277" t="s">
        <v>65</v>
      </c>
      <c r="G1610" s="101">
        <v>5.5</v>
      </c>
      <c r="H1610" s="101">
        <v>5</v>
      </c>
      <c r="I1610" s="101">
        <v>4.0999999999999996</v>
      </c>
      <c r="J1610" s="101">
        <v>3.2</v>
      </c>
      <c r="K1610" s="101">
        <v>4.0999999999999996</v>
      </c>
      <c r="L1610" s="278">
        <v>279289</v>
      </c>
      <c r="M1610" s="100" t="s">
        <v>66</v>
      </c>
      <c r="N1610" s="100" t="s">
        <v>67</v>
      </c>
      <c r="O1610" s="100" t="s">
        <v>3288</v>
      </c>
    </row>
    <row r="1611" spans="1:15">
      <c r="A1611" s="100" t="s">
        <v>12462</v>
      </c>
      <c r="B1611" s="100" t="s">
        <v>12463</v>
      </c>
      <c r="C1611" s="100" t="s">
        <v>769</v>
      </c>
      <c r="D1611" s="100" t="s">
        <v>8536</v>
      </c>
      <c r="E1611" s="100" t="s">
        <v>72</v>
      </c>
      <c r="F1611" s="277" t="s">
        <v>65</v>
      </c>
      <c r="G1611" s="101">
        <v>5.7</v>
      </c>
      <c r="H1611" s="101">
        <v>5.4</v>
      </c>
      <c r="I1611" s="101">
        <v>5.5</v>
      </c>
      <c r="J1611" s="101">
        <v>2.9</v>
      </c>
      <c r="K1611" s="101">
        <v>4.5999999999999996</v>
      </c>
      <c r="L1611" s="278">
        <v>57239</v>
      </c>
      <c r="M1611" s="100" t="s">
        <v>66</v>
      </c>
      <c r="N1611" s="100" t="s">
        <v>67</v>
      </c>
      <c r="O1611" s="100" t="s">
        <v>766</v>
      </c>
    </row>
    <row r="1612" spans="1:15">
      <c r="A1612" s="100" t="s">
        <v>12460</v>
      </c>
      <c r="B1612" s="100" t="s">
        <v>12461</v>
      </c>
      <c r="C1612" s="100" t="s">
        <v>767</v>
      </c>
      <c r="D1612" s="100" t="s">
        <v>8536</v>
      </c>
      <c r="E1612" s="100" t="s">
        <v>72</v>
      </c>
      <c r="F1612" s="277" t="s">
        <v>95</v>
      </c>
      <c r="G1612" s="101">
        <v>5.7</v>
      </c>
      <c r="H1612" s="101">
        <v>6.9</v>
      </c>
      <c r="I1612" s="101">
        <v>4.5</v>
      </c>
      <c r="J1612" s="101">
        <v>3.2</v>
      </c>
      <c r="K1612" s="101">
        <v>4.4000000000000004</v>
      </c>
      <c r="L1612" s="278">
        <v>363230</v>
      </c>
      <c r="M1612" s="100" t="s">
        <v>245</v>
      </c>
      <c r="N1612" s="100" t="s">
        <v>67</v>
      </c>
      <c r="O1612" s="100" t="s">
        <v>762</v>
      </c>
    </row>
    <row r="1613" spans="1:15">
      <c r="A1613" s="100" t="s">
        <v>13889</v>
      </c>
      <c r="B1613" s="100" t="s">
        <v>13890</v>
      </c>
      <c r="C1613" s="100" t="s">
        <v>3318</v>
      </c>
      <c r="D1613" s="100" t="s">
        <v>8558</v>
      </c>
      <c r="E1613" s="100" t="s">
        <v>196</v>
      </c>
      <c r="F1613" s="277" t="s">
        <v>65</v>
      </c>
      <c r="G1613" s="101">
        <v>4</v>
      </c>
      <c r="H1613" s="101">
        <v>4.7</v>
      </c>
      <c r="I1613" s="101">
        <v>5.4</v>
      </c>
      <c r="J1613" s="101">
        <v>3.7</v>
      </c>
      <c r="K1613" s="101">
        <v>4.5999999999999996</v>
      </c>
      <c r="L1613" s="278">
        <v>35484</v>
      </c>
      <c r="M1613" s="100" t="s">
        <v>66</v>
      </c>
      <c r="N1613" s="100" t="s">
        <v>67</v>
      </c>
      <c r="O1613" s="100" t="s">
        <v>3296</v>
      </c>
    </row>
    <row r="1614" spans="1:15">
      <c r="A1614" s="100" t="s">
        <v>13891</v>
      </c>
      <c r="B1614" s="100" t="s">
        <v>13892</v>
      </c>
      <c r="C1614" s="100" t="s">
        <v>173</v>
      </c>
      <c r="D1614" s="100" t="s">
        <v>174</v>
      </c>
      <c r="E1614" s="100" t="s">
        <v>64</v>
      </c>
      <c r="F1614" s="277" t="s">
        <v>73</v>
      </c>
      <c r="G1614" s="101">
        <v>10</v>
      </c>
      <c r="H1614" s="101">
        <v>5</v>
      </c>
      <c r="I1614" s="101">
        <v>8.5</v>
      </c>
      <c r="J1614" s="101">
        <v>6.1</v>
      </c>
      <c r="K1614" s="101">
        <v>6.7</v>
      </c>
      <c r="L1614" s="278">
        <v>2038424</v>
      </c>
      <c r="M1614" s="100" t="s">
        <v>66</v>
      </c>
      <c r="N1614" s="100" t="s">
        <v>67</v>
      </c>
      <c r="O1614" s="100" t="s">
        <v>170</v>
      </c>
    </row>
    <row r="1615" spans="1:15">
      <c r="A1615" s="100" t="s">
        <v>13893</v>
      </c>
      <c r="B1615" s="100" t="s">
        <v>13894</v>
      </c>
      <c r="C1615" s="100" t="s">
        <v>3323</v>
      </c>
      <c r="D1615" s="100" t="s">
        <v>8541</v>
      </c>
      <c r="E1615" s="100" t="s">
        <v>72</v>
      </c>
      <c r="F1615" s="277" t="s">
        <v>65</v>
      </c>
      <c r="G1615" s="101">
        <v>5.6</v>
      </c>
      <c r="H1615" s="101">
        <v>5.2</v>
      </c>
      <c r="I1615" s="101">
        <v>4.4000000000000004</v>
      </c>
      <c r="J1615" s="101">
        <v>5.4</v>
      </c>
      <c r="K1615" s="101">
        <v>4.9000000000000004</v>
      </c>
      <c r="L1615" s="278">
        <v>54915</v>
      </c>
      <c r="M1615" s="100" t="s">
        <v>66</v>
      </c>
      <c r="N1615" s="100" t="s">
        <v>67</v>
      </c>
      <c r="O1615" s="100" t="s">
        <v>3303</v>
      </c>
    </row>
    <row r="1616" spans="1:15">
      <c r="A1616" s="100" t="s">
        <v>16930</v>
      </c>
      <c r="B1616" s="100" t="s">
        <v>16931</v>
      </c>
      <c r="C1616" s="100" t="s">
        <v>8707</v>
      </c>
      <c r="D1616" s="100" t="s">
        <v>8580</v>
      </c>
      <c r="E1616" s="100" t="s">
        <v>94</v>
      </c>
      <c r="F1616" s="277" t="s">
        <v>73</v>
      </c>
      <c r="G1616" s="101">
        <v>8.1</v>
      </c>
      <c r="H1616" s="101">
        <v>4.4000000000000004</v>
      </c>
      <c r="I1616" s="101">
        <v>4.9000000000000004</v>
      </c>
      <c r="J1616" s="101">
        <v>6.5</v>
      </c>
      <c r="K1616" s="101">
        <v>5.4</v>
      </c>
      <c r="L1616" s="278">
        <v>21556</v>
      </c>
      <c r="M1616" s="100" t="s">
        <v>66</v>
      </c>
      <c r="N1616" s="100" t="s">
        <v>67</v>
      </c>
      <c r="O1616" s="100"/>
    </row>
    <row r="1617" spans="1:15">
      <c r="A1617" s="100" t="s">
        <v>16833</v>
      </c>
      <c r="B1617" s="100" t="s">
        <v>16834</v>
      </c>
      <c r="C1617" s="100" t="s">
        <v>10242</v>
      </c>
      <c r="D1617" s="100" t="s">
        <v>137</v>
      </c>
      <c r="E1617" s="100" t="s">
        <v>107</v>
      </c>
      <c r="F1617" s="277" t="s">
        <v>65</v>
      </c>
      <c r="G1617" s="101">
        <v>7.1</v>
      </c>
      <c r="H1617" s="101">
        <v>3.5</v>
      </c>
      <c r="I1617" s="101">
        <v>5</v>
      </c>
      <c r="J1617" s="101">
        <v>7.2</v>
      </c>
      <c r="K1617" s="101">
        <v>5.5</v>
      </c>
      <c r="L1617" s="278">
        <v>151190</v>
      </c>
      <c r="M1617" s="100" t="s">
        <v>66</v>
      </c>
      <c r="N1617" s="100" t="s">
        <v>67</v>
      </c>
      <c r="O1617" s="100"/>
    </row>
    <row r="1618" spans="1:15">
      <c r="A1618" s="100" t="s">
        <v>13385</v>
      </c>
      <c r="B1618" s="100" t="s">
        <v>13386</v>
      </c>
      <c r="C1618" s="100" t="s">
        <v>2519</v>
      </c>
      <c r="D1618" s="100" t="s">
        <v>8560</v>
      </c>
      <c r="E1618" s="100" t="s">
        <v>64</v>
      </c>
      <c r="F1618" s="277" t="s">
        <v>65</v>
      </c>
      <c r="G1618" s="101">
        <v>10</v>
      </c>
      <c r="H1618" s="101">
        <v>8.9</v>
      </c>
      <c r="I1618" s="101">
        <v>5.3</v>
      </c>
      <c r="J1618" s="101">
        <v>6.8</v>
      </c>
      <c r="K1618" s="101">
        <v>6.3</v>
      </c>
      <c r="L1618" s="278">
        <v>800833</v>
      </c>
      <c r="M1618" s="100" t="s">
        <v>66</v>
      </c>
      <c r="N1618" s="100" t="s">
        <v>67</v>
      </c>
      <c r="O1618" s="100" t="s">
        <v>2501</v>
      </c>
    </row>
    <row r="1619" spans="1:15">
      <c r="A1619" s="100" t="s">
        <v>16808</v>
      </c>
      <c r="B1619" s="100" t="s">
        <v>16809</v>
      </c>
      <c r="C1619" s="100" t="s">
        <v>7214</v>
      </c>
      <c r="D1619" s="100" t="s">
        <v>8542</v>
      </c>
      <c r="E1619" s="100" t="s">
        <v>196</v>
      </c>
      <c r="F1619" s="277" t="s">
        <v>65</v>
      </c>
      <c r="G1619" s="101">
        <v>4.2</v>
      </c>
      <c r="H1619" s="101">
        <v>6.6</v>
      </c>
      <c r="I1619" s="101">
        <v>3.1</v>
      </c>
      <c r="J1619" s="101">
        <v>5.2</v>
      </c>
      <c r="K1619" s="101">
        <v>4.8</v>
      </c>
      <c r="L1619" s="278">
        <v>1881843</v>
      </c>
      <c r="M1619" s="100" t="s">
        <v>66</v>
      </c>
      <c r="N1619" s="100" t="s">
        <v>67</v>
      </c>
      <c r="O1619" s="100" t="s">
        <v>7236</v>
      </c>
    </row>
    <row r="1620" spans="1:15">
      <c r="A1620" s="100" t="s">
        <v>12899</v>
      </c>
      <c r="B1620" s="100" t="s">
        <v>12900</v>
      </c>
      <c r="C1620" s="100" t="s">
        <v>11929</v>
      </c>
      <c r="D1620" s="100" t="s">
        <v>8566</v>
      </c>
      <c r="E1620" s="100" t="s">
        <v>201</v>
      </c>
      <c r="F1620" s="277"/>
      <c r="G1620" s="101">
        <v>2.7</v>
      </c>
      <c r="H1620" s="101">
        <v>6.6</v>
      </c>
      <c r="I1620" s="101">
        <v>3.5</v>
      </c>
      <c r="J1620" s="101">
        <v>2.5</v>
      </c>
      <c r="K1620" s="101">
        <v>4.3</v>
      </c>
      <c r="L1620" s="278">
        <v>582201</v>
      </c>
      <c r="M1620" s="100" t="s">
        <v>66</v>
      </c>
      <c r="N1620" s="100" t="s">
        <v>543</v>
      </c>
      <c r="O1620" s="100" t="s">
        <v>11930</v>
      </c>
    </row>
    <row r="1621" spans="1:15">
      <c r="A1621" s="100" t="s">
        <v>16940</v>
      </c>
      <c r="B1621" s="100" t="s">
        <v>16941</v>
      </c>
      <c r="C1621" s="100" t="s">
        <v>10332</v>
      </c>
      <c r="D1621" s="100" t="s">
        <v>8580</v>
      </c>
      <c r="E1621" s="100" t="s">
        <v>72</v>
      </c>
      <c r="F1621" s="277" t="s">
        <v>73</v>
      </c>
      <c r="G1621" s="101">
        <v>4.8</v>
      </c>
      <c r="H1621" s="101">
        <v>3.2</v>
      </c>
      <c r="I1621" s="101">
        <v>3.6</v>
      </c>
      <c r="J1621" s="101">
        <v>5</v>
      </c>
      <c r="K1621" s="101">
        <v>4.0999999999999996</v>
      </c>
      <c r="L1621" s="278">
        <v>1611388</v>
      </c>
      <c r="M1621" s="100" t="s">
        <v>66</v>
      </c>
      <c r="N1621" s="100" t="s">
        <v>67</v>
      </c>
      <c r="O1621" s="100"/>
    </row>
    <row r="1622" spans="1:15">
      <c r="A1622" s="100" t="s">
        <v>16743</v>
      </c>
      <c r="B1622" s="100" t="s">
        <v>16745</v>
      </c>
      <c r="C1622" s="100" t="s">
        <v>7164</v>
      </c>
      <c r="D1622" s="100" t="s">
        <v>8541</v>
      </c>
      <c r="E1622" s="100" t="s">
        <v>72</v>
      </c>
      <c r="F1622" s="277" t="s">
        <v>65</v>
      </c>
      <c r="G1622" s="101">
        <v>5</v>
      </c>
      <c r="H1622" s="101">
        <v>6.7</v>
      </c>
      <c r="I1622" s="101">
        <v>3.5</v>
      </c>
      <c r="J1622" s="101">
        <v>5.8</v>
      </c>
      <c r="K1622" s="101">
        <v>4.5</v>
      </c>
      <c r="L1622" s="278">
        <v>11359</v>
      </c>
      <c r="M1622" s="100" t="s">
        <v>66</v>
      </c>
      <c r="N1622" s="100" t="s">
        <v>247</v>
      </c>
      <c r="O1622" s="100" t="s">
        <v>1744</v>
      </c>
    </row>
    <row r="1623" spans="1:15">
      <c r="A1623" s="100" t="s">
        <v>16942</v>
      </c>
      <c r="B1623" s="100" t="s">
        <v>16943</v>
      </c>
      <c r="C1623" s="100" t="s">
        <v>10335</v>
      </c>
      <c r="D1623" s="100" t="s">
        <v>8573</v>
      </c>
      <c r="E1623" s="100" t="s">
        <v>72</v>
      </c>
      <c r="F1623" s="277" t="s">
        <v>65</v>
      </c>
      <c r="G1623" s="101">
        <v>5.5</v>
      </c>
      <c r="H1623" s="101">
        <v>2</v>
      </c>
      <c r="I1623" s="101">
        <v>4.4000000000000004</v>
      </c>
      <c r="J1623" s="101">
        <v>6.6</v>
      </c>
      <c r="K1623" s="101">
        <v>4.7</v>
      </c>
      <c r="L1623" s="278">
        <v>64508</v>
      </c>
      <c r="M1623" s="100" t="s">
        <v>66</v>
      </c>
      <c r="N1623" s="100" t="s">
        <v>103</v>
      </c>
      <c r="O1623" s="100"/>
    </row>
    <row r="1624" spans="1:15">
      <c r="A1624" s="100" t="s">
        <v>16944</v>
      </c>
      <c r="B1624" s="100" t="s">
        <v>16945</v>
      </c>
      <c r="C1624" s="100" t="s">
        <v>7312</v>
      </c>
      <c r="D1624" s="100" t="s">
        <v>78</v>
      </c>
      <c r="E1624" s="100" t="s">
        <v>107</v>
      </c>
      <c r="F1624" s="277" t="s">
        <v>65</v>
      </c>
      <c r="G1624" s="101">
        <v>6.3</v>
      </c>
      <c r="H1624" s="101">
        <v>4.9000000000000004</v>
      </c>
      <c r="I1624" s="101">
        <v>4.4000000000000004</v>
      </c>
      <c r="J1624" s="101">
        <v>5.2</v>
      </c>
      <c r="K1624" s="101">
        <v>4.8</v>
      </c>
      <c r="L1624" s="278">
        <v>62664</v>
      </c>
      <c r="M1624" s="100" t="s">
        <v>125</v>
      </c>
      <c r="N1624" s="100" t="s">
        <v>67</v>
      </c>
      <c r="O1624" s="100" t="s">
        <v>7326</v>
      </c>
    </row>
    <row r="1625" spans="1:15">
      <c r="A1625" s="100" t="s">
        <v>12232</v>
      </c>
      <c r="B1625" s="100" t="s">
        <v>12233</v>
      </c>
      <c r="C1625" s="100" t="s">
        <v>403</v>
      </c>
      <c r="D1625" s="100" t="s">
        <v>8577</v>
      </c>
      <c r="E1625" s="100" t="s">
        <v>72</v>
      </c>
      <c r="F1625" s="277" t="s">
        <v>65</v>
      </c>
      <c r="G1625" s="101">
        <v>4.9000000000000004</v>
      </c>
      <c r="H1625" s="101">
        <v>3</v>
      </c>
      <c r="I1625" s="101">
        <v>4.7</v>
      </c>
      <c r="J1625" s="101">
        <v>7.3</v>
      </c>
      <c r="K1625" s="101">
        <v>4.9000000000000004</v>
      </c>
      <c r="L1625" s="278">
        <v>603840</v>
      </c>
      <c r="M1625" s="100" t="s">
        <v>66</v>
      </c>
      <c r="N1625" s="100" t="s">
        <v>67</v>
      </c>
      <c r="O1625" s="100" t="s">
        <v>7328</v>
      </c>
    </row>
    <row r="1626" spans="1:15">
      <c r="A1626" s="100" t="s">
        <v>13838</v>
      </c>
      <c r="B1626" s="100" t="s">
        <v>13839</v>
      </c>
      <c r="C1626" s="100" t="s">
        <v>8921</v>
      </c>
      <c r="D1626" s="100" t="s">
        <v>8550</v>
      </c>
      <c r="E1626" s="100" t="s">
        <v>64</v>
      </c>
      <c r="F1626" s="277" t="s">
        <v>65</v>
      </c>
      <c r="G1626" s="101">
        <v>9.4</v>
      </c>
      <c r="H1626" s="101">
        <v>10</v>
      </c>
      <c r="I1626" s="101">
        <v>5.9</v>
      </c>
      <c r="J1626" s="101">
        <v>6</v>
      </c>
      <c r="K1626" s="101">
        <v>6.1</v>
      </c>
      <c r="L1626" s="278">
        <v>4102</v>
      </c>
      <c r="M1626" s="100" t="s">
        <v>66</v>
      </c>
      <c r="N1626" s="100" t="s">
        <v>67</v>
      </c>
      <c r="O1626" s="100" t="s">
        <v>8922</v>
      </c>
    </row>
    <row r="1627" spans="1:15">
      <c r="A1627" s="100" t="s">
        <v>14212</v>
      </c>
      <c r="B1627" s="100" t="s">
        <v>14213</v>
      </c>
      <c r="C1627" s="100" t="s">
        <v>3960</v>
      </c>
      <c r="D1627" s="100" t="s">
        <v>8557</v>
      </c>
      <c r="E1627" s="100" t="s">
        <v>196</v>
      </c>
      <c r="F1627" s="277" t="s">
        <v>65</v>
      </c>
      <c r="G1627" s="101">
        <v>3</v>
      </c>
      <c r="H1627" s="101">
        <v>6.5</v>
      </c>
      <c r="I1627" s="101">
        <v>3.6</v>
      </c>
      <c r="J1627" s="101">
        <v>3.8</v>
      </c>
      <c r="K1627" s="101">
        <v>4.2</v>
      </c>
      <c r="L1627" s="278">
        <v>135892</v>
      </c>
      <c r="M1627" s="100" t="s">
        <v>66</v>
      </c>
      <c r="N1627" s="100" t="s">
        <v>247</v>
      </c>
      <c r="O1627" s="100" t="s">
        <v>3937</v>
      </c>
    </row>
    <row r="1628" spans="1:15">
      <c r="A1628" s="100" t="s">
        <v>13918</v>
      </c>
      <c r="B1628" s="100" t="s">
        <v>13919</v>
      </c>
      <c r="C1628" s="100" t="s">
        <v>3374</v>
      </c>
      <c r="D1628" s="100" t="s">
        <v>8540</v>
      </c>
      <c r="E1628" s="100" t="s">
        <v>72</v>
      </c>
      <c r="F1628" s="277" t="s">
        <v>65</v>
      </c>
      <c r="G1628" s="101">
        <v>5.2</v>
      </c>
      <c r="H1628" s="101">
        <v>8.6999999999999993</v>
      </c>
      <c r="I1628" s="101">
        <v>4.3</v>
      </c>
      <c r="J1628" s="101">
        <v>4.4000000000000004</v>
      </c>
      <c r="K1628" s="101">
        <v>4.5999999999999996</v>
      </c>
      <c r="L1628" s="278">
        <v>3457</v>
      </c>
      <c r="M1628" s="100" t="s">
        <v>66</v>
      </c>
      <c r="N1628" s="100" t="s">
        <v>67</v>
      </c>
      <c r="O1628" s="100" t="s">
        <v>3352</v>
      </c>
    </row>
    <row r="1629" spans="1:15">
      <c r="A1629" s="100" t="s">
        <v>13845</v>
      </c>
      <c r="B1629" s="100" t="s">
        <v>13846</v>
      </c>
      <c r="C1629" s="100" t="s">
        <v>3248</v>
      </c>
      <c r="D1629" s="100" t="s">
        <v>8548</v>
      </c>
      <c r="E1629" s="100" t="s">
        <v>72</v>
      </c>
      <c r="F1629" s="277" t="s">
        <v>8595</v>
      </c>
      <c r="G1629" s="101">
        <v>5</v>
      </c>
      <c r="H1629" s="101">
        <v>7.2</v>
      </c>
      <c r="I1629" s="101">
        <v>2.9</v>
      </c>
      <c r="J1629" s="101">
        <v>5.4</v>
      </c>
      <c r="K1629" s="101">
        <v>5.3</v>
      </c>
      <c r="L1629" s="278">
        <v>173826</v>
      </c>
      <c r="M1629" s="100" t="s">
        <v>66</v>
      </c>
      <c r="N1629" s="100" t="s">
        <v>67</v>
      </c>
      <c r="O1629" s="100" t="s">
        <v>3231</v>
      </c>
    </row>
    <row r="1630" spans="1:15">
      <c r="A1630" s="100" t="s">
        <v>12241</v>
      </c>
      <c r="B1630" s="100" t="s">
        <v>14376</v>
      </c>
      <c r="C1630" s="100" t="s">
        <v>4293</v>
      </c>
      <c r="D1630" s="100" t="s">
        <v>8536</v>
      </c>
      <c r="E1630" s="100" t="s">
        <v>201</v>
      </c>
      <c r="F1630" s="277" t="s">
        <v>65</v>
      </c>
      <c r="G1630" s="101">
        <v>2.7</v>
      </c>
      <c r="H1630" s="101">
        <v>3.8</v>
      </c>
      <c r="I1630" s="101">
        <v>3.5</v>
      </c>
      <c r="J1630" s="101">
        <v>3.2</v>
      </c>
      <c r="K1630" s="101">
        <v>3.4</v>
      </c>
      <c r="L1630" s="278">
        <v>44111</v>
      </c>
      <c r="M1630" s="100" t="s">
        <v>66</v>
      </c>
      <c r="N1630" s="100" t="s">
        <v>67</v>
      </c>
      <c r="O1630" s="100" t="s">
        <v>4270</v>
      </c>
    </row>
    <row r="1631" spans="1:15">
      <c r="A1631" s="100" t="s">
        <v>14242</v>
      </c>
      <c r="B1631" s="100" t="s">
        <v>14243</v>
      </c>
      <c r="C1631" s="100" t="s">
        <v>4020</v>
      </c>
      <c r="D1631" s="100" t="s">
        <v>8551</v>
      </c>
      <c r="E1631" s="100" t="s">
        <v>107</v>
      </c>
      <c r="F1631" s="277" t="s">
        <v>73</v>
      </c>
      <c r="G1631" s="101">
        <v>5.9</v>
      </c>
      <c r="H1631" s="101">
        <v>7.5</v>
      </c>
      <c r="I1631" s="101">
        <v>4.4000000000000004</v>
      </c>
      <c r="J1631" s="101">
        <v>2.2000000000000002</v>
      </c>
      <c r="K1631" s="101">
        <v>4</v>
      </c>
      <c r="L1631" s="278">
        <v>953449</v>
      </c>
      <c r="M1631" s="100" t="s">
        <v>66</v>
      </c>
      <c r="N1631" s="100" t="s">
        <v>67</v>
      </c>
      <c r="O1631" s="100" t="s">
        <v>3997</v>
      </c>
    </row>
    <row r="1632" spans="1:15">
      <c r="A1632" s="100" t="s">
        <v>13949</v>
      </c>
      <c r="B1632" s="100" t="s">
        <v>13950</v>
      </c>
      <c r="C1632" s="100" t="s">
        <v>3442</v>
      </c>
      <c r="D1632" s="100" t="s">
        <v>8551</v>
      </c>
      <c r="E1632" s="100" t="s">
        <v>196</v>
      </c>
      <c r="F1632" s="277" t="s">
        <v>73</v>
      </c>
      <c r="G1632" s="101">
        <v>4.0999999999999996</v>
      </c>
      <c r="H1632" s="101">
        <v>3.8</v>
      </c>
      <c r="I1632" s="101">
        <v>4.5</v>
      </c>
      <c r="J1632" s="101">
        <v>2.2999999999999998</v>
      </c>
      <c r="K1632" s="101">
        <v>3.7</v>
      </c>
      <c r="L1632" s="278">
        <v>129315</v>
      </c>
      <c r="M1632" s="100" t="s">
        <v>66</v>
      </c>
      <c r="N1632" s="100" t="s">
        <v>190</v>
      </c>
      <c r="O1632" s="100" t="s">
        <v>3419</v>
      </c>
    </row>
    <row r="1633" spans="1:15">
      <c r="A1633" s="100" t="s">
        <v>13843</v>
      </c>
      <c r="B1633" s="100" t="s">
        <v>13844</v>
      </c>
      <c r="C1633" s="100" t="s">
        <v>3246</v>
      </c>
      <c r="D1633" s="100" t="s">
        <v>8548</v>
      </c>
      <c r="E1633" s="100" t="s">
        <v>72</v>
      </c>
      <c r="F1633" s="277" t="s">
        <v>65</v>
      </c>
      <c r="G1633" s="101">
        <v>5.4</v>
      </c>
      <c r="H1633" s="101">
        <v>6.8</v>
      </c>
      <c r="I1633" s="101">
        <v>3.9</v>
      </c>
      <c r="J1633" s="101">
        <v>4.9000000000000004</v>
      </c>
      <c r="K1633" s="101">
        <v>5.2</v>
      </c>
      <c r="L1633" s="278">
        <v>46695</v>
      </c>
      <c r="M1633" s="100" t="s">
        <v>66</v>
      </c>
      <c r="N1633" s="100" t="s">
        <v>67</v>
      </c>
      <c r="O1633" s="100" t="s">
        <v>3227</v>
      </c>
    </row>
    <row r="1634" spans="1:15">
      <c r="A1634" s="100" t="s">
        <v>14220</v>
      </c>
      <c r="B1634" s="100" t="s">
        <v>14221</v>
      </c>
      <c r="C1634" s="100" t="s">
        <v>3976</v>
      </c>
      <c r="D1634" s="100" t="s">
        <v>8596</v>
      </c>
      <c r="E1634" s="100" t="s">
        <v>196</v>
      </c>
      <c r="F1634" s="277" t="s">
        <v>65</v>
      </c>
      <c r="G1634" s="101">
        <v>4</v>
      </c>
      <c r="H1634" s="101">
        <v>4.4000000000000004</v>
      </c>
      <c r="I1634" s="101">
        <v>2.5</v>
      </c>
      <c r="J1634" s="101">
        <v>3.8</v>
      </c>
      <c r="K1634" s="101">
        <v>3.3</v>
      </c>
      <c r="L1634" s="278">
        <v>753000</v>
      </c>
      <c r="M1634" s="100" t="s">
        <v>66</v>
      </c>
      <c r="N1634" s="100" t="s">
        <v>67</v>
      </c>
      <c r="O1634" s="100" t="s">
        <v>3953</v>
      </c>
    </row>
    <row r="1635" spans="1:15">
      <c r="A1635" s="100" t="s">
        <v>12389</v>
      </c>
      <c r="B1635" s="100" t="s">
        <v>12390</v>
      </c>
      <c r="C1635" s="100" t="s">
        <v>662</v>
      </c>
      <c r="D1635" s="100" t="s">
        <v>93</v>
      </c>
      <c r="E1635" s="100" t="s">
        <v>201</v>
      </c>
      <c r="F1635" s="277" t="s">
        <v>65</v>
      </c>
      <c r="G1635" s="101">
        <v>2.7</v>
      </c>
      <c r="H1635" s="101">
        <v>3</v>
      </c>
      <c r="I1635" s="101">
        <v>4</v>
      </c>
      <c r="J1635" s="101">
        <v>0</v>
      </c>
      <c r="K1635" s="101">
        <v>1.9</v>
      </c>
      <c r="L1635" s="278">
        <v>1289663</v>
      </c>
      <c r="M1635" s="100" t="s">
        <v>66</v>
      </c>
      <c r="N1635" s="100" t="s">
        <v>247</v>
      </c>
      <c r="O1635" s="100" t="s">
        <v>651</v>
      </c>
    </row>
    <row r="1636" spans="1:15">
      <c r="A1636" s="100" t="s">
        <v>12391</v>
      </c>
      <c r="B1636" s="100" t="s">
        <v>12392</v>
      </c>
      <c r="C1636" s="100" t="s">
        <v>666</v>
      </c>
      <c r="D1636" s="100" t="s">
        <v>93</v>
      </c>
      <c r="E1636" s="100" t="s">
        <v>201</v>
      </c>
      <c r="F1636" s="277" t="s">
        <v>65</v>
      </c>
      <c r="G1636" s="101">
        <v>1.7</v>
      </c>
      <c r="H1636" s="101">
        <v>3.3</v>
      </c>
      <c r="I1636" s="101">
        <v>3.9</v>
      </c>
      <c r="J1636" s="101">
        <v>0</v>
      </c>
      <c r="K1636" s="101">
        <v>1.9</v>
      </c>
      <c r="L1636" s="278">
        <v>1353634</v>
      </c>
      <c r="M1636" s="100" t="s">
        <v>66</v>
      </c>
      <c r="N1636" s="100" t="s">
        <v>247</v>
      </c>
      <c r="O1636" s="100" t="s">
        <v>655</v>
      </c>
    </row>
    <row r="1637" spans="1:15">
      <c r="A1637" s="100" t="s">
        <v>13668</v>
      </c>
      <c r="B1637" s="100" t="s">
        <v>13669</v>
      </c>
      <c r="C1637" s="100" t="s">
        <v>3000</v>
      </c>
      <c r="D1637" s="100" t="s">
        <v>8563</v>
      </c>
      <c r="E1637" s="100" t="s">
        <v>107</v>
      </c>
      <c r="F1637" s="277" t="s">
        <v>65</v>
      </c>
      <c r="G1637" s="101">
        <v>5.9</v>
      </c>
      <c r="H1637" s="101">
        <v>2.6</v>
      </c>
      <c r="I1637" s="101">
        <v>4.4000000000000004</v>
      </c>
      <c r="J1637" s="101">
        <v>5.8</v>
      </c>
      <c r="K1637" s="101">
        <v>4.7</v>
      </c>
      <c r="L1637" s="278">
        <v>78796</v>
      </c>
      <c r="M1637" s="100" t="s">
        <v>66</v>
      </c>
      <c r="N1637" s="100" t="s">
        <v>190</v>
      </c>
      <c r="O1637" s="100" t="s">
        <v>2973</v>
      </c>
    </row>
    <row r="1638" spans="1:15">
      <c r="A1638" s="100" t="s">
        <v>16932</v>
      </c>
      <c r="B1638" s="100" t="s">
        <v>16933</v>
      </c>
      <c r="C1638" s="100" t="s">
        <v>10329</v>
      </c>
      <c r="D1638" s="100" t="s">
        <v>8548</v>
      </c>
      <c r="E1638" s="100" t="s">
        <v>72</v>
      </c>
      <c r="F1638" s="277" t="s">
        <v>65</v>
      </c>
      <c r="G1638" s="101">
        <v>4.5999999999999996</v>
      </c>
      <c r="H1638" s="101">
        <v>8.1</v>
      </c>
      <c r="I1638" s="101">
        <v>5.8</v>
      </c>
      <c r="J1638" s="101">
        <v>5.7</v>
      </c>
      <c r="K1638" s="101">
        <v>6.3</v>
      </c>
      <c r="L1638" s="278">
        <v>105031</v>
      </c>
      <c r="M1638" s="100" t="s">
        <v>66</v>
      </c>
      <c r="N1638" s="100" t="s">
        <v>67</v>
      </c>
      <c r="O1638" s="100"/>
    </row>
    <row r="1639" spans="1:15">
      <c r="A1639" s="100" t="s">
        <v>12464</v>
      </c>
      <c r="B1639" s="100" t="s">
        <v>12465</v>
      </c>
      <c r="C1639" s="100" t="s">
        <v>773</v>
      </c>
      <c r="D1639" s="100" t="s">
        <v>179</v>
      </c>
      <c r="E1639" s="100" t="s">
        <v>285</v>
      </c>
      <c r="F1639" s="277" t="s">
        <v>65</v>
      </c>
      <c r="G1639" s="101">
        <v>0</v>
      </c>
      <c r="H1639" s="101">
        <v>3.1</v>
      </c>
      <c r="I1639" s="101">
        <v>1.6</v>
      </c>
      <c r="J1639" s="101">
        <v>2.1</v>
      </c>
      <c r="K1639" s="101">
        <v>2.2999999999999998</v>
      </c>
      <c r="L1639" s="278">
        <v>6209094</v>
      </c>
      <c r="M1639" s="100" t="s">
        <v>66</v>
      </c>
      <c r="N1639" s="100" t="s">
        <v>67</v>
      </c>
      <c r="O1639" s="100" t="s">
        <v>768</v>
      </c>
    </row>
    <row r="1640" spans="1:15">
      <c r="A1640" s="100" t="s">
        <v>13509</v>
      </c>
      <c r="B1640" s="100" t="s">
        <v>13510</v>
      </c>
      <c r="C1640" s="100" t="s">
        <v>2691</v>
      </c>
      <c r="D1640" s="100" t="s">
        <v>8559</v>
      </c>
      <c r="E1640" s="100" t="s">
        <v>107</v>
      </c>
      <c r="F1640" s="277" t="s">
        <v>65</v>
      </c>
      <c r="G1640" s="101">
        <v>7.1</v>
      </c>
      <c r="H1640" s="101">
        <v>3.3</v>
      </c>
      <c r="I1640" s="101">
        <v>5.4</v>
      </c>
      <c r="J1640" s="101">
        <v>5.0999999999999996</v>
      </c>
      <c r="K1640" s="101">
        <v>5.0999999999999996</v>
      </c>
      <c r="L1640" s="278">
        <v>82576</v>
      </c>
      <c r="M1640" s="100" t="s">
        <v>66</v>
      </c>
      <c r="N1640" s="100" t="s">
        <v>67</v>
      </c>
      <c r="O1640" s="100" t="s">
        <v>2677</v>
      </c>
    </row>
    <row r="1641" spans="1:15">
      <c r="A1641" s="100" t="s">
        <v>16946</v>
      </c>
      <c r="B1641" s="100" t="s">
        <v>16947</v>
      </c>
      <c r="C1641" s="100" t="s">
        <v>7314</v>
      </c>
      <c r="D1641" s="100" t="s">
        <v>8559</v>
      </c>
      <c r="E1641" s="100" t="s">
        <v>196</v>
      </c>
      <c r="F1641" s="277" t="s">
        <v>73</v>
      </c>
      <c r="G1641" s="101">
        <v>4.2</v>
      </c>
      <c r="H1641" s="101">
        <v>1.2</v>
      </c>
      <c r="I1641" s="101">
        <v>4.9000000000000004</v>
      </c>
      <c r="J1641" s="101">
        <v>2.2000000000000002</v>
      </c>
      <c r="K1641" s="101">
        <v>3.4</v>
      </c>
      <c r="L1641" s="278">
        <v>702940</v>
      </c>
      <c r="M1641" s="100" t="s">
        <v>66</v>
      </c>
      <c r="N1641" s="100" t="s">
        <v>190</v>
      </c>
      <c r="O1641" s="100" t="s">
        <v>4954</v>
      </c>
    </row>
    <row r="1642" spans="1:15">
      <c r="A1642" s="100" t="s">
        <v>16948</v>
      </c>
      <c r="B1642" s="100" t="s">
        <v>16949</v>
      </c>
      <c r="C1642" s="100" t="s">
        <v>10338</v>
      </c>
      <c r="D1642" s="100" t="s">
        <v>8540</v>
      </c>
      <c r="E1642" s="100" t="s">
        <v>196</v>
      </c>
      <c r="F1642" s="277" t="s">
        <v>73</v>
      </c>
      <c r="G1642" s="101">
        <v>3.2</v>
      </c>
      <c r="H1642" s="101">
        <v>5.3</v>
      </c>
      <c r="I1642" s="101">
        <v>2.2999999999999998</v>
      </c>
      <c r="J1642" s="101">
        <v>5.6</v>
      </c>
      <c r="K1642" s="101">
        <v>4.2</v>
      </c>
      <c r="L1642" s="278">
        <v>234165</v>
      </c>
      <c r="M1642" s="100" t="s">
        <v>66</v>
      </c>
      <c r="N1642" s="100" t="s">
        <v>543</v>
      </c>
      <c r="O1642" s="100"/>
    </row>
    <row r="1643" spans="1:15">
      <c r="A1643" s="100" t="s">
        <v>16950</v>
      </c>
      <c r="B1643" s="100" t="s">
        <v>16951</v>
      </c>
      <c r="C1643" s="100" t="s">
        <v>10341</v>
      </c>
      <c r="D1643" s="100" t="s">
        <v>8579</v>
      </c>
      <c r="E1643" s="100" t="s">
        <v>72</v>
      </c>
      <c r="F1643" s="277" t="s">
        <v>73</v>
      </c>
      <c r="G1643" s="101">
        <v>5.5</v>
      </c>
      <c r="H1643" s="101">
        <v>5.6</v>
      </c>
      <c r="I1643" s="101">
        <v>3.9</v>
      </c>
      <c r="J1643" s="101">
        <v>5.5</v>
      </c>
      <c r="K1643" s="101">
        <v>5.2</v>
      </c>
      <c r="L1643" s="278">
        <v>401772</v>
      </c>
      <c r="M1643" s="100" t="s">
        <v>66</v>
      </c>
      <c r="N1643" s="100" t="s">
        <v>190</v>
      </c>
      <c r="O1643" s="100"/>
    </row>
    <row r="1644" spans="1:15">
      <c r="A1644" s="100" t="s">
        <v>15047</v>
      </c>
      <c r="B1644" s="100" t="s">
        <v>15048</v>
      </c>
      <c r="C1644" s="100" t="s">
        <v>5520</v>
      </c>
      <c r="D1644" s="100" t="s">
        <v>8560</v>
      </c>
      <c r="E1644" s="100" t="s">
        <v>94</v>
      </c>
      <c r="F1644" s="277" t="s">
        <v>65</v>
      </c>
      <c r="G1644" s="101">
        <v>8.4</v>
      </c>
      <c r="H1644" s="101">
        <v>5.7</v>
      </c>
      <c r="I1644" s="101">
        <v>4.9000000000000004</v>
      </c>
      <c r="J1644" s="101">
        <v>5</v>
      </c>
      <c r="K1644" s="101">
        <v>5.0999999999999996</v>
      </c>
      <c r="L1644" s="278">
        <v>1060540</v>
      </c>
      <c r="M1644" s="100" t="s">
        <v>66</v>
      </c>
      <c r="N1644" s="100" t="s">
        <v>67</v>
      </c>
      <c r="O1644" s="100" t="s">
        <v>5543</v>
      </c>
    </row>
    <row r="1645" spans="1:15">
      <c r="A1645" s="100" t="s">
        <v>16952</v>
      </c>
      <c r="B1645" s="100" t="s">
        <v>16953</v>
      </c>
      <c r="C1645" s="100" t="s">
        <v>10344</v>
      </c>
      <c r="D1645" s="100" t="s">
        <v>8616</v>
      </c>
      <c r="E1645" s="100" t="s">
        <v>72</v>
      </c>
      <c r="F1645" s="277"/>
      <c r="G1645" s="101">
        <v>4.8</v>
      </c>
      <c r="H1645" s="101">
        <v>2.9</v>
      </c>
      <c r="I1645" s="101">
        <v>4</v>
      </c>
      <c r="J1645" s="101">
        <v>5.2</v>
      </c>
      <c r="K1645" s="101">
        <v>4.2</v>
      </c>
      <c r="L1645" s="278">
        <v>8756700</v>
      </c>
      <c r="M1645" s="100" t="s">
        <v>66</v>
      </c>
      <c r="N1645" s="100" t="s">
        <v>67</v>
      </c>
      <c r="O1645" s="100"/>
    </row>
    <row r="1646" spans="1:15">
      <c r="A1646" s="100" t="s">
        <v>14042</v>
      </c>
      <c r="B1646" s="100" t="s">
        <v>14043</v>
      </c>
      <c r="C1646" s="100" t="s">
        <v>3630</v>
      </c>
      <c r="D1646" s="100" t="s">
        <v>8547</v>
      </c>
      <c r="E1646" s="100" t="s">
        <v>107</v>
      </c>
      <c r="F1646" s="277" t="s">
        <v>65</v>
      </c>
      <c r="G1646" s="101">
        <v>6.2</v>
      </c>
      <c r="H1646" s="101">
        <v>4</v>
      </c>
      <c r="I1646" s="101">
        <v>5.5</v>
      </c>
      <c r="J1646" s="101">
        <v>4.3</v>
      </c>
      <c r="K1646" s="101">
        <v>4.5</v>
      </c>
      <c r="L1646" s="278">
        <v>60500000</v>
      </c>
      <c r="M1646" s="100" t="s">
        <v>66</v>
      </c>
      <c r="N1646" s="100" t="s">
        <v>67</v>
      </c>
      <c r="O1646" s="100" t="s">
        <v>3606</v>
      </c>
    </row>
    <row r="1647" spans="1:15">
      <c r="A1647" s="100" t="s">
        <v>14999</v>
      </c>
      <c r="B1647" s="100" t="s">
        <v>15000</v>
      </c>
      <c r="C1647" s="100" t="s">
        <v>5435</v>
      </c>
      <c r="D1647" s="100" t="s">
        <v>93</v>
      </c>
      <c r="E1647" s="100" t="s">
        <v>196</v>
      </c>
      <c r="F1647" s="277" t="s">
        <v>65</v>
      </c>
      <c r="G1647" s="101">
        <v>3.9</v>
      </c>
      <c r="H1647" s="101">
        <v>3.4</v>
      </c>
      <c r="I1647" s="101">
        <v>5</v>
      </c>
      <c r="J1647" s="101">
        <v>2.2999999999999998</v>
      </c>
      <c r="K1647" s="101">
        <v>3.6</v>
      </c>
      <c r="L1647" s="278">
        <v>2979600</v>
      </c>
      <c r="M1647" s="100" t="s">
        <v>66</v>
      </c>
      <c r="N1647" s="100" t="s">
        <v>67</v>
      </c>
      <c r="O1647" s="100" t="s">
        <v>5460</v>
      </c>
    </row>
    <row r="1648" spans="1:15">
      <c r="A1648" s="100" t="s">
        <v>12846</v>
      </c>
      <c r="B1648" s="100" t="s">
        <v>12847</v>
      </c>
      <c r="C1648" s="100" t="s">
        <v>1515</v>
      </c>
      <c r="D1648" s="100" t="s">
        <v>8557</v>
      </c>
      <c r="E1648" s="100" t="s">
        <v>201</v>
      </c>
      <c r="F1648" s="277" t="s">
        <v>95</v>
      </c>
      <c r="G1648" s="101">
        <v>2.4</v>
      </c>
      <c r="H1648" s="101">
        <v>8.3000000000000007</v>
      </c>
      <c r="I1648" s="101">
        <v>4.0999999999999996</v>
      </c>
      <c r="J1648" s="101">
        <v>1.9</v>
      </c>
      <c r="K1648" s="101">
        <v>3.9</v>
      </c>
      <c r="L1648" s="278">
        <v>26382</v>
      </c>
      <c r="M1648" s="100" t="s">
        <v>66</v>
      </c>
      <c r="N1648" s="100" t="s">
        <v>67</v>
      </c>
      <c r="O1648" s="100" t="s">
        <v>1427</v>
      </c>
    </row>
    <row r="1649" spans="1:15">
      <c r="A1649" s="100" t="s">
        <v>12777</v>
      </c>
      <c r="B1649" s="100" t="s">
        <v>12778</v>
      </c>
      <c r="C1649" s="100" t="s">
        <v>1387</v>
      </c>
      <c r="D1649" s="100" t="s">
        <v>8563</v>
      </c>
      <c r="E1649" s="100" t="s">
        <v>201</v>
      </c>
      <c r="F1649" s="277" t="s">
        <v>65</v>
      </c>
      <c r="G1649" s="101">
        <v>2.1</v>
      </c>
      <c r="H1649" s="101">
        <v>3.7</v>
      </c>
      <c r="I1649" s="101">
        <v>3.7</v>
      </c>
      <c r="J1649" s="101">
        <v>3.8</v>
      </c>
      <c r="K1649" s="101">
        <v>3.7</v>
      </c>
      <c r="L1649" s="278">
        <v>121476</v>
      </c>
      <c r="M1649" s="100" t="s">
        <v>66</v>
      </c>
      <c r="N1649" s="100" t="s">
        <v>190</v>
      </c>
      <c r="O1649" s="100" t="s">
        <v>1408</v>
      </c>
    </row>
    <row r="1650" spans="1:15">
      <c r="A1650" s="100" t="s">
        <v>12886</v>
      </c>
      <c r="B1650" s="100" t="s">
        <v>12887</v>
      </c>
      <c r="C1650" s="100" t="s">
        <v>1596</v>
      </c>
      <c r="D1650" s="100" t="s">
        <v>8558</v>
      </c>
      <c r="E1650" s="100" t="s">
        <v>196</v>
      </c>
      <c r="F1650" s="277" t="s">
        <v>73</v>
      </c>
      <c r="G1650" s="101">
        <v>3.1</v>
      </c>
      <c r="H1650" s="101">
        <v>3.5</v>
      </c>
      <c r="I1650" s="101">
        <v>3.8</v>
      </c>
      <c r="J1650" s="101">
        <v>3.7</v>
      </c>
      <c r="K1650" s="101">
        <v>3.7</v>
      </c>
      <c r="L1650" s="278">
        <v>490115</v>
      </c>
      <c r="M1650" s="100" t="s">
        <v>66</v>
      </c>
      <c r="N1650" s="100" t="s">
        <v>67</v>
      </c>
      <c r="O1650" s="100" t="s">
        <v>1604</v>
      </c>
    </row>
    <row r="1651" spans="1:15">
      <c r="A1651" s="100" t="s">
        <v>16954</v>
      </c>
      <c r="B1651" s="100" t="s">
        <v>16955</v>
      </c>
      <c r="C1651" s="100" t="s">
        <v>11989</v>
      </c>
      <c r="D1651" s="100" t="s">
        <v>8566</v>
      </c>
      <c r="E1651" s="100"/>
      <c r="F1651" s="277"/>
      <c r="G1651" s="101"/>
      <c r="H1651" s="101"/>
      <c r="I1651" s="101"/>
      <c r="J1651" s="101"/>
      <c r="K1651" s="101"/>
      <c r="L1651" s="278">
        <v>837053</v>
      </c>
      <c r="M1651" s="100" t="s">
        <v>66</v>
      </c>
      <c r="N1651" s="100" t="s">
        <v>190</v>
      </c>
      <c r="O1651" s="100"/>
    </row>
    <row r="1652" spans="1:15">
      <c r="A1652" s="100" t="s">
        <v>16956</v>
      </c>
      <c r="B1652" s="100" t="s">
        <v>16957</v>
      </c>
      <c r="C1652" s="100" t="s">
        <v>10347</v>
      </c>
      <c r="D1652" s="100" t="s">
        <v>137</v>
      </c>
      <c r="E1652" s="100" t="s">
        <v>72</v>
      </c>
      <c r="F1652" s="277" t="s">
        <v>65</v>
      </c>
      <c r="G1652" s="101">
        <v>5.4</v>
      </c>
      <c r="H1652" s="101">
        <v>4.0999999999999996</v>
      </c>
      <c r="I1652" s="101">
        <v>4.4000000000000004</v>
      </c>
      <c r="J1652" s="101">
        <v>5.8</v>
      </c>
      <c r="K1652" s="101">
        <v>5</v>
      </c>
      <c r="L1652" s="278">
        <v>71049</v>
      </c>
      <c r="M1652" s="100" t="s">
        <v>66</v>
      </c>
      <c r="N1652" s="100" t="s">
        <v>190</v>
      </c>
      <c r="O1652" s="100"/>
    </row>
    <row r="1653" spans="1:15">
      <c r="A1653" s="100" t="s">
        <v>18451</v>
      </c>
      <c r="B1653" s="100" t="s">
        <v>18452</v>
      </c>
      <c r="C1653" s="100" t="s">
        <v>11758</v>
      </c>
      <c r="D1653" s="100" t="s">
        <v>8564</v>
      </c>
      <c r="E1653" s="100" t="s">
        <v>107</v>
      </c>
      <c r="F1653" s="277" t="s">
        <v>65</v>
      </c>
      <c r="G1653" s="101">
        <v>7</v>
      </c>
      <c r="H1653" s="101">
        <v>7.7</v>
      </c>
      <c r="I1653" s="101">
        <v>5.4</v>
      </c>
      <c r="J1653" s="101">
        <v>5.3</v>
      </c>
      <c r="K1653" s="101">
        <v>5.5</v>
      </c>
      <c r="L1653" s="278">
        <v>39696</v>
      </c>
      <c r="M1653" s="100" t="s">
        <v>66</v>
      </c>
      <c r="N1653" s="100" t="s">
        <v>103</v>
      </c>
      <c r="O1653" s="100"/>
    </row>
    <row r="1654" spans="1:15">
      <c r="A1654" s="100" t="s">
        <v>13433</v>
      </c>
      <c r="B1654" s="100" t="s">
        <v>13434</v>
      </c>
      <c r="C1654" s="100" t="s">
        <v>13435</v>
      </c>
      <c r="D1654" s="100" t="s">
        <v>8537</v>
      </c>
      <c r="E1654" s="100" t="s">
        <v>94</v>
      </c>
      <c r="F1654" s="277" t="s">
        <v>65</v>
      </c>
      <c r="G1654" s="101">
        <v>8.4</v>
      </c>
      <c r="H1654" s="101">
        <v>8.5</v>
      </c>
      <c r="I1654" s="101">
        <v>6.4</v>
      </c>
      <c r="J1654" s="101">
        <v>7.1</v>
      </c>
      <c r="K1654" s="101">
        <v>7.7</v>
      </c>
      <c r="L1654" s="278">
        <v>564965</v>
      </c>
      <c r="M1654" s="100" t="s">
        <v>66</v>
      </c>
      <c r="N1654" s="100" t="s">
        <v>67</v>
      </c>
      <c r="O1654" s="100"/>
    </row>
    <row r="1655" spans="1:15">
      <c r="A1655" s="100" t="s">
        <v>16958</v>
      </c>
      <c r="B1655" s="100" t="s">
        <v>16959</v>
      </c>
      <c r="C1655" s="100" t="s">
        <v>7318</v>
      </c>
      <c r="D1655" s="100" t="s">
        <v>8563</v>
      </c>
      <c r="E1655" s="100" t="s">
        <v>72</v>
      </c>
      <c r="F1655" s="277" t="s">
        <v>65</v>
      </c>
      <c r="G1655" s="101">
        <v>4.9000000000000004</v>
      </c>
      <c r="H1655" s="101">
        <v>6.3</v>
      </c>
      <c r="I1655" s="101">
        <v>4.9000000000000004</v>
      </c>
      <c r="J1655" s="101">
        <v>3.1</v>
      </c>
      <c r="K1655" s="101">
        <v>4.5</v>
      </c>
      <c r="L1655" s="278">
        <v>1063692</v>
      </c>
      <c r="M1655" s="100" t="s">
        <v>66</v>
      </c>
      <c r="N1655" s="100" t="s">
        <v>67</v>
      </c>
      <c r="O1655" s="100" t="s">
        <v>7332</v>
      </c>
    </row>
    <row r="1656" spans="1:15">
      <c r="A1656" s="100" t="s">
        <v>13709</v>
      </c>
      <c r="B1656" s="100" t="s">
        <v>13710</v>
      </c>
      <c r="C1656" s="100" t="s">
        <v>3045</v>
      </c>
      <c r="D1656" s="100" t="s">
        <v>8579</v>
      </c>
      <c r="E1656" s="100" t="s">
        <v>64</v>
      </c>
      <c r="F1656" s="277" t="s">
        <v>65</v>
      </c>
      <c r="G1656" s="101">
        <v>10</v>
      </c>
      <c r="H1656" s="101">
        <v>7.6</v>
      </c>
      <c r="I1656" s="101">
        <v>6.3</v>
      </c>
      <c r="J1656" s="101">
        <v>5.9</v>
      </c>
      <c r="K1656" s="101">
        <v>6.7</v>
      </c>
      <c r="L1656" s="278">
        <v>1082089</v>
      </c>
      <c r="M1656" s="100" t="s">
        <v>66</v>
      </c>
      <c r="N1656" s="100" t="s">
        <v>67</v>
      </c>
      <c r="O1656" s="100" t="s">
        <v>13711</v>
      </c>
    </row>
    <row r="1657" spans="1:15">
      <c r="A1657" s="100" t="s">
        <v>13513</v>
      </c>
      <c r="B1657" s="100" t="s">
        <v>13514</v>
      </c>
      <c r="C1657" s="100" t="s">
        <v>2698</v>
      </c>
      <c r="D1657" s="100" t="s">
        <v>83</v>
      </c>
      <c r="E1657" s="100" t="s">
        <v>64</v>
      </c>
      <c r="F1657" s="277" t="s">
        <v>65</v>
      </c>
      <c r="G1657" s="101">
        <v>10</v>
      </c>
      <c r="H1657" s="101">
        <v>7.1</v>
      </c>
      <c r="I1657" s="101">
        <v>6.5</v>
      </c>
      <c r="J1657" s="101">
        <v>7.2</v>
      </c>
      <c r="K1657" s="101">
        <v>7</v>
      </c>
      <c r="L1657" s="278">
        <v>451882</v>
      </c>
      <c r="M1657" s="100" t="s">
        <v>66</v>
      </c>
      <c r="N1657" s="100" t="s">
        <v>67</v>
      </c>
      <c r="O1657" s="100" t="s">
        <v>2682</v>
      </c>
    </row>
    <row r="1658" spans="1:15">
      <c r="A1658" s="100" t="s">
        <v>16960</v>
      </c>
      <c r="B1658" s="100" t="s">
        <v>16961</v>
      </c>
      <c r="C1658" s="100" t="s">
        <v>10350</v>
      </c>
      <c r="D1658" s="100" t="s">
        <v>8615</v>
      </c>
      <c r="E1658" s="100" t="s">
        <v>107</v>
      </c>
      <c r="F1658" s="277" t="s">
        <v>65</v>
      </c>
      <c r="G1658" s="101">
        <v>5.8</v>
      </c>
      <c r="H1658" s="101">
        <v>1.3</v>
      </c>
      <c r="I1658" s="101">
        <v>6</v>
      </c>
      <c r="J1658" s="101">
        <v>5.2</v>
      </c>
      <c r="K1658" s="101">
        <v>5.0999999999999996</v>
      </c>
      <c r="L1658" s="278">
        <v>10256</v>
      </c>
      <c r="M1658" s="100" t="s">
        <v>66</v>
      </c>
      <c r="N1658" s="100" t="s">
        <v>103</v>
      </c>
      <c r="O1658" s="100" t="s">
        <v>16962</v>
      </c>
    </row>
    <row r="1659" spans="1:15">
      <c r="A1659" s="100" t="s">
        <v>18564</v>
      </c>
      <c r="B1659" s="100" t="s">
        <v>18565</v>
      </c>
      <c r="C1659" s="100" t="s">
        <v>12092</v>
      </c>
      <c r="D1659" s="100"/>
      <c r="E1659" s="100"/>
      <c r="F1659" s="277"/>
      <c r="G1659" s="101"/>
      <c r="H1659" s="101"/>
      <c r="I1659" s="101"/>
      <c r="J1659" s="101"/>
      <c r="K1659" s="101"/>
      <c r="L1659" s="278"/>
      <c r="M1659" s="100"/>
      <c r="N1659" s="100"/>
      <c r="O1659" s="100"/>
    </row>
    <row r="1660" spans="1:15">
      <c r="A1660" s="100" t="s">
        <v>14272</v>
      </c>
      <c r="B1660" s="100" t="s">
        <v>15001</v>
      </c>
      <c r="C1660" s="100" t="s">
        <v>5439</v>
      </c>
      <c r="D1660" s="100" t="s">
        <v>8573</v>
      </c>
      <c r="E1660" s="100" t="s">
        <v>285</v>
      </c>
      <c r="F1660" s="277" t="s">
        <v>95</v>
      </c>
      <c r="G1660" s="101">
        <v>0</v>
      </c>
      <c r="H1660" s="101">
        <v>2.8</v>
      </c>
      <c r="I1660" s="101">
        <v>4</v>
      </c>
      <c r="J1660" s="101">
        <v>0.7</v>
      </c>
      <c r="K1660" s="101">
        <v>2.7</v>
      </c>
      <c r="L1660" s="278">
        <v>232571</v>
      </c>
      <c r="M1660" s="100" t="s">
        <v>66</v>
      </c>
      <c r="N1660" s="100" t="s">
        <v>103</v>
      </c>
      <c r="O1660" s="100" t="s">
        <v>5464</v>
      </c>
    </row>
    <row r="1661" spans="1:15">
      <c r="A1661" s="100" t="s">
        <v>16963</v>
      </c>
      <c r="B1661" s="100" t="s">
        <v>16964</v>
      </c>
      <c r="C1661" s="100" t="s">
        <v>10353</v>
      </c>
      <c r="D1661" s="100" t="s">
        <v>8548</v>
      </c>
      <c r="E1661" s="100" t="s">
        <v>107</v>
      </c>
      <c r="F1661" s="277" t="s">
        <v>65</v>
      </c>
      <c r="G1661" s="101">
        <v>6.8</v>
      </c>
      <c r="H1661" s="101">
        <v>5.3</v>
      </c>
      <c r="I1661" s="101">
        <v>6.2</v>
      </c>
      <c r="J1661" s="101">
        <v>5.6</v>
      </c>
      <c r="K1661" s="101">
        <v>5.7</v>
      </c>
      <c r="L1661" s="278">
        <v>56634</v>
      </c>
      <c r="M1661" s="100" t="s">
        <v>66</v>
      </c>
      <c r="N1661" s="100" t="s">
        <v>67</v>
      </c>
      <c r="O1661" s="100" t="s">
        <v>4556</v>
      </c>
    </row>
    <row r="1662" spans="1:15">
      <c r="A1662" s="100" t="s">
        <v>16934</v>
      </c>
      <c r="B1662" s="100" t="s">
        <v>16935</v>
      </c>
      <c r="C1662" s="100" t="s">
        <v>7305</v>
      </c>
      <c r="D1662" s="100" t="s">
        <v>8554</v>
      </c>
      <c r="E1662" s="100" t="s">
        <v>196</v>
      </c>
      <c r="F1662" s="277" t="s">
        <v>73</v>
      </c>
      <c r="G1662" s="101">
        <v>3.5</v>
      </c>
      <c r="H1662" s="101">
        <v>6.7</v>
      </c>
      <c r="I1662" s="101">
        <v>3.5</v>
      </c>
      <c r="J1662" s="101">
        <v>3.1</v>
      </c>
      <c r="K1662" s="101">
        <v>3.5</v>
      </c>
      <c r="L1662" s="278">
        <v>26862</v>
      </c>
      <c r="M1662" s="100" t="s">
        <v>66</v>
      </c>
      <c r="N1662" s="100" t="s">
        <v>247</v>
      </c>
      <c r="O1662" s="100" t="s">
        <v>7319</v>
      </c>
    </row>
    <row r="1663" spans="1:15">
      <c r="A1663" s="100" t="s">
        <v>16936</v>
      </c>
      <c r="B1663" s="100" t="s">
        <v>16937</v>
      </c>
      <c r="C1663" s="100" t="s">
        <v>7308</v>
      </c>
      <c r="D1663" s="100" t="s">
        <v>8536</v>
      </c>
      <c r="E1663" s="100" t="s">
        <v>72</v>
      </c>
      <c r="F1663" s="277" t="s">
        <v>73</v>
      </c>
      <c r="G1663" s="101">
        <v>5.4</v>
      </c>
      <c r="H1663" s="101">
        <v>8.5</v>
      </c>
      <c r="I1663" s="101">
        <v>5</v>
      </c>
      <c r="J1663" s="101">
        <v>2.6</v>
      </c>
      <c r="K1663" s="101">
        <v>4.5999999999999996</v>
      </c>
      <c r="L1663" s="278">
        <v>773954</v>
      </c>
      <c r="M1663" s="100" t="s">
        <v>66</v>
      </c>
      <c r="N1663" s="100" t="s">
        <v>67</v>
      </c>
      <c r="O1663" s="100" t="s">
        <v>4565</v>
      </c>
    </row>
    <row r="1664" spans="1:15">
      <c r="A1664" s="100" t="s">
        <v>14040</v>
      </c>
      <c r="B1664" s="100" t="s">
        <v>14041</v>
      </c>
      <c r="C1664" s="100" t="s">
        <v>3626</v>
      </c>
      <c r="D1664" s="100" t="s">
        <v>83</v>
      </c>
      <c r="E1664" s="100" t="s">
        <v>107</v>
      </c>
      <c r="F1664" s="277" t="s">
        <v>73</v>
      </c>
      <c r="G1664" s="101">
        <v>5.9</v>
      </c>
      <c r="H1664" s="101">
        <v>6.2</v>
      </c>
      <c r="I1664" s="101">
        <v>2.6</v>
      </c>
      <c r="J1664" s="101">
        <v>4</v>
      </c>
      <c r="K1664" s="101">
        <v>5</v>
      </c>
      <c r="L1664" s="278">
        <v>972588</v>
      </c>
      <c r="M1664" s="100" t="s">
        <v>66</v>
      </c>
      <c r="N1664" s="100" t="s">
        <v>67</v>
      </c>
      <c r="O1664" s="100" t="s">
        <v>3602</v>
      </c>
    </row>
    <row r="1665" spans="1:15">
      <c r="A1665" s="100" t="s">
        <v>12725</v>
      </c>
      <c r="B1665" s="100" t="s">
        <v>12726</v>
      </c>
      <c r="C1665" s="100" t="s">
        <v>1280</v>
      </c>
      <c r="D1665" s="100" t="s">
        <v>8550</v>
      </c>
      <c r="E1665" s="100" t="s">
        <v>107</v>
      </c>
      <c r="F1665" s="277" t="s">
        <v>65</v>
      </c>
      <c r="G1665" s="101">
        <v>7.1</v>
      </c>
      <c r="H1665" s="101">
        <v>10</v>
      </c>
      <c r="I1665" s="101">
        <v>4.5</v>
      </c>
      <c r="J1665" s="101">
        <v>4.7</v>
      </c>
      <c r="K1665" s="101">
        <v>4.8</v>
      </c>
      <c r="L1665" s="278">
        <v>7041</v>
      </c>
      <c r="M1665" s="100" t="s">
        <v>66</v>
      </c>
      <c r="N1665" s="100" t="s">
        <v>67</v>
      </c>
      <c r="O1665" s="100" t="s">
        <v>1273</v>
      </c>
    </row>
    <row r="1666" spans="1:15">
      <c r="A1666" s="100" t="s">
        <v>13519</v>
      </c>
      <c r="B1666" s="100" t="s">
        <v>13520</v>
      </c>
      <c r="C1666" s="100" t="s">
        <v>2706</v>
      </c>
      <c r="D1666" s="100" t="s">
        <v>8559</v>
      </c>
      <c r="E1666" s="100" t="s">
        <v>196</v>
      </c>
      <c r="F1666" s="277" t="s">
        <v>73</v>
      </c>
      <c r="G1666" s="101">
        <v>3.9</v>
      </c>
      <c r="H1666" s="101">
        <v>1.6</v>
      </c>
      <c r="I1666" s="101">
        <v>4.7</v>
      </c>
      <c r="J1666" s="101">
        <v>3</v>
      </c>
      <c r="K1666" s="101">
        <v>3.6</v>
      </c>
      <c r="L1666" s="278">
        <v>21788</v>
      </c>
      <c r="M1666" s="100" t="s">
        <v>66</v>
      </c>
      <c r="N1666" s="100" t="s">
        <v>247</v>
      </c>
      <c r="O1666" s="100" t="s">
        <v>2688</v>
      </c>
    </row>
    <row r="1667" spans="1:15">
      <c r="A1667" s="100" t="s">
        <v>16965</v>
      </c>
      <c r="B1667" s="100" t="s">
        <v>16966</v>
      </c>
      <c r="C1667" s="100" t="s">
        <v>7322</v>
      </c>
      <c r="D1667" s="100" t="s">
        <v>8578</v>
      </c>
      <c r="E1667" s="100" t="s">
        <v>72</v>
      </c>
      <c r="F1667" s="277" t="s">
        <v>65</v>
      </c>
      <c r="G1667" s="101">
        <v>4.8</v>
      </c>
      <c r="H1667" s="101">
        <v>3.1</v>
      </c>
      <c r="I1667" s="101">
        <v>4.0999999999999996</v>
      </c>
      <c r="J1667" s="101">
        <v>5.7</v>
      </c>
      <c r="K1667" s="101">
        <v>4.5</v>
      </c>
      <c r="L1667" s="278">
        <v>53172</v>
      </c>
      <c r="M1667" s="100" t="s">
        <v>66</v>
      </c>
      <c r="N1667" s="100" t="s">
        <v>67</v>
      </c>
      <c r="O1667" s="100" t="s">
        <v>7336</v>
      </c>
    </row>
    <row r="1668" spans="1:15">
      <c r="A1668" s="100" t="s">
        <v>14922</v>
      </c>
      <c r="B1668" s="100" t="s">
        <v>14923</v>
      </c>
      <c r="C1668" s="100" t="s">
        <v>5304</v>
      </c>
      <c r="D1668" s="100" t="s">
        <v>8559</v>
      </c>
      <c r="E1668" s="100" t="s">
        <v>72</v>
      </c>
      <c r="F1668" s="277" t="s">
        <v>73</v>
      </c>
      <c r="G1668" s="101">
        <v>5</v>
      </c>
      <c r="H1668" s="101">
        <v>0.7</v>
      </c>
      <c r="I1668" s="101">
        <v>5</v>
      </c>
      <c r="J1668" s="101">
        <v>5.6</v>
      </c>
      <c r="K1668" s="101">
        <v>4.7</v>
      </c>
      <c r="L1668" s="278">
        <v>3453</v>
      </c>
      <c r="M1668" s="100" t="s">
        <v>66</v>
      </c>
      <c r="N1668" s="100" t="s">
        <v>190</v>
      </c>
      <c r="O1668" s="100" t="s">
        <v>5325</v>
      </c>
    </row>
    <row r="1669" spans="1:15">
      <c r="A1669" s="100" t="s">
        <v>14659</v>
      </c>
      <c r="B1669" s="100" t="s">
        <v>14660</v>
      </c>
      <c r="C1669" s="100" t="s">
        <v>4853</v>
      </c>
      <c r="D1669" s="100" t="s">
        <v>8534</v>
      </c>
      <c r="E1669" s="100" t="s">
        <v>196</v>
      </c>
      <c r="F1669" s="277" t="s">
        <v>73</v>
      </c>
      <c r="G1669" s="101">
        <v>3.3</v>
      </c>
      <c r="H1669" s="101">
        <v>4.9000000000000004</v>
      </c>
      <c r="I1669" s="101">
        <v>2.9</v>
      </c>
      <c r="J1669" s="101">
        <v>4.7</v>
      </c>
      <c r="K1669" s="101">
        <v>4.0999999999999996</v>
      </c>
      <c r="L1669" s="278">
        <v>20265</v>
      </c>
      <c r="M1669" s="100" t="s">
        <v>66</v>
      </c>
      <c r="N1669" s="100" t="s">
        <v>67</v>
      </c>
      <c r="O1669" s="100" t="s">
        <v>4858</v>
      </c>
    </row>
    <row r="1670" spans="1:15">
      <c r="A1670" s="100" t="s">
        <v>13942</v>
      </c>
      <c r="B1670" s="100" t="s">
        <v>13943</v>
      </c>
      <c r="C1670" s="100" t="s">
        <v>3426</v>
      </c>
      <c r="D1670" s="100" t="s">
        <v>195</v>
      </c>
      <c r="E1670" s="100" t="s">
        <v>107</v>
      </c>
      <c r="F1670" s="277" t="s">
        <v>65</v>
      </c>
      <c r="G1670" s="101">
        <v>6</v>
      </c>
      <c r="H1670" s="101">
        <v>5.2</v>
      </c>
      <c r="I1670" s="101">
        <v>7.1</v>
      </c>
      <c r="J1670" s="101">
        <v>3.5</v>
      </c>
      <c r="K1670" s="101">
        <v>4.7</v>
      </c>
      <c r="L1670" s="278">
        <v>242439</v>
      </c>
      <c r="M1670" s="100" t="s">
        <v>66</v>
      </c>
      <c r="N1670" s="100" t="s">
        <v>67</v>
      </c>
      <c r="O1670" s="100" t="s">
        <v>3403</v>
      </c>
    </row>
    <row r="1671" spans="1:15">
      <c r="A1671" s="100" t="s">
        <v>13939</v>
      </c>
      <c r="B1671" s="100" t="s">
        <v>3417</v>
      </c>
      <c r="C1671" s="100" t="s">
        <v>3418</v>
      </c>
      <c r="D1671" s="100" t="s">
        <v>8554</v>
      </c>
      <c r="E1671" s="100" t="s">
        <v>196</v>
      </c>
      <c r="F1671" s="277" t="s">
        <v>65</v>
      </c>
      <c r="G1671" s="101">
        <v>3.2</v>
      </c>
      <c r="H1671" s="101">
        <v>6.5</v>
      </c>
      <c r="I1671" s="101">
        <v>2.6</v>
      </c>
      <c r="J1671" s="101">
        <v>4.2</v>
      </c>
      <c r="K1671" s="101">
        <v>3.5</v>
      </c>
      <c r="L1671" s="278">
        <v>4131</v>
      </c>
      <c r="M1671" s="100" t="s">
        <v>66</v>
      </c>
      <c r="N1671" s="100" t="s">
        <v>103</v>
      </c>
      <c r="O1671" s="100" t="s">
        <v>3395</v>
      </c>
    </row>
    <row r="1672" spans="1:15">
      <c r="A1672" s="100" t="s">
        <v>14494</v>
      </c>
      <c r="B1672" s="100" t="s">
        <v>14495</v>
      </c>
      <c r="C1672" s="100" t="s">
        <v>4545</v>
      </c>
      <c r="D1672" s="100" t="s">
        <v>8554</v>
      </c>
      <c r="E1672" s="100" t="s">
        <v>72</v>
      </c>
      <c r="F1672" s="277" t="s">
        <v>73</v>
      </c>
      <c r="G1672" s="101">
        <v>4.3</v>
      </c>
      <c r="H1672" s="101">
        <v>8</v>
      </c>
      <c r="I1672" s="101">
        <v>3</v>
      </c>
      <c r="J1672" s="101">
        <v>3.8</v>
      </c>
      <c r="K1672" s="101">
        <v>3.6</v>
      </c>
      <c r="L1672" s="278">
        <v>45355</v>
      </c>
      <c r="M1672" s="100" t="s">
        <v>66</v>
      </c>
      <c r="N1672" s="100" t="s">
        <v>190</v>
      </c>
      <c r="O1672" s="100" t="s">
        <v>4520</v>
      </c>
    </row>
    <row r="1673" spans="1:15">
      <c r="A1673" s="100" t="s">
        <v>14491</v>
      </c>
      <c r="B1673" s="100" t="s">
        <v>4536</v>
      </c>
      <c r="C1673" s="100" t="s">
        <v>4537</v>
      </c>
      <c r="D1673" s="100" t="s">
        <v>8539</v>
      </c>
      <c r="E1673" s="100" t="s">
        <v>72</v>
      </c>
      <c r="F1673" s="277" t="s">
        <v>65</v>
      </c>
      <c r="G1673" s="101">
        <v>4.5</v>
      </c>
      <c r="H1673" s="101">
        <v>4.5</v>
      </c>
      <c r="I1673" s="101">
        <v>4.7</v>
      </c>
      <c r="J1673" s="101">
        <v>4.5</v>
      </c>
      <c r="K1673" s="101">
        <v>4.5999999999999996</v>
      </c>
      <c r="L1673" s="278">
        <v>83322</v>
      </c>
      <c r="M1673" s="100" t="s">
        <v>66</v>
      </c>
      <c r="N1673" s="100" t="s">
        <v>67</v>
      </c>
      <c r="O1673" s="100" t="s">
        <v>4512</v>
      </c>
    </row>
    <row r="1674" spans="1:15">
      <c r="A1674" s="100" t="s">
        <v>13947</v>
      </c>
      <c r="B1674" s="100" t="s">
        <v>13948</v>
      </c>
      <c r="C1674" s="100" t="s">
        <v>3438</v>
      </c>
      <c r="D1674" s="100" t="s">
        <v>83</v>
      </c>
      <c r="E1674" s="100" t="s">
        <v>94</v>
      </c>
      <c r="F1674" s="277" t="s">
        <v>65</v>
      </c>
      <c r="G1674" s="101">
        <v>7.3</v>
      </c>
      <c r="H1674" s="101">
        <v>7.7</v>
      </c>
      <c r="I1674" s="101">
        <v>2.7</v>
      </c>
      <c r="J1674" s="101">
        <v>3.8</v>
      </c>
      <c r="K1674" s="101">
        <v>5.7</v>
      </c>
      <c r="L1674" s="278">
        <v>636236</v>
      </c>
      <c r="M1674" s="100" t="s">
        <v>66</v>
      </c>
      <c r="N1674" s="100" t="s">
        <v>247</v>
      </c>
      <c r="O1674" s="100" t="s">
        <v>3415</v>
      </c>
    </row>
    <row r="1675" spans="1:15">
      <c r="A1675" s="100" t="s">
        <v>16980</v>
      </c>
      <c r="B1675" s="100" t="s">
        <v>16981</v>
      </c>
      <c r="C1675" s="100" t="s">
        <v>7335</v>
      </c>
      <c r="D1675" s="100" t="s">
        <v>8542</v>
      </c>
      <c r="E1675" s="100" t="s">
        <v>94</v>
      </c>
      <c r="F1675" s="277" t="s">
        <v>65</v>
      </c>
      <c r="G1675" s="101">
        <v>8.1999999999999993</v>
      </c>
      <c r="H1675" s="101">
        <v>4.5</v>
      </c>
      <c r="I1675" s="101">
        <v>4.2</v>
      </c>
      <c r="J1675" s="101">
        <v>6.9</v>
      </c>
      <c r="K1675" s="101">
        <v>5.0999999999999996</v>
      </c>
      <c r="L1675" s="278">
        <v>1450978</v>
      </c>
      <c r="M1675" s="100" t="s">
        <v>66</v>
      </c>
      <c r="N1675" s="100" t="s">
        <v>67</v>
      </c>
      <c r="O1675" s="100" t="s">
        <v>7351</v>
      </c>
    </row>
    <row r="1676" spans="1:15">
      <c r="A1676" s="100" t="s">
        <v>13937</v>
      </c>
      <c r="B1676" s="100" t="s">
        <v>13938</v>
      </c>
      <c r="C1676" s="100" t="s">
        <v>3414</v>
      </c>
      <c r="D1676" s="100" t="s">
        <v>8589</v>
      </c>
      <c r="E1676" s="100" t="s">
        <v>94</v>
      </c>
      <c r="F1676" s="277" t="s">
        <v>65</v>
      </c>
      <c r="G1676" s="101">
        <v>7.4</v>
      </c>
      <c r="H1676" s="101">
        <v>5.9</v>
      </c>
      <c r="I1676" s="101">
        <v>4.7</v>
      </c>
      <c r="J1676" s="101">
        <v>5.3</v>
      </c>
      <c r="K1676" s="101">
        <v>5.3</v>
      </c>
      <c r="L1676" s="278">
        <v>1087675</v>
      </c>
      <c r="M1676" s="100" t="s">
        <v>66</v>
      </c>
      <c r="N1676" s="100" t="s">
        <v>67</v>
      </c>
      <c r="O1676" s="100" t="s">
        <v>3391</v>
      </c>
    </row>
    <row r="1677" spans="1:15">
      <c r="A1677" s="100" t="s">
        <v>16967</v>
      </c>
      <c r="B1677" s="100" t="s">
        <v>16968</v>
      </c>
      <c r="C1677" s="100" t="s">
        <v>10356</v>
      </c>
      <c r="D1677" s="100" t="s">
        <v>63</v>
      </c>
      <c r="E1677" s="100" t="s">
        <v>94</v>
      </c>
      <c r="F1677" s="277" t="s">
        <v>65</v>
      </c>
      <c r="G1677" s="101">
        <v>8.3000000000000007</v>
      </c>
      <c r="H1677" s="101">
        <v>6.7</v>
      </c>
      <c r="I1677" s="101">
        <v>6.3</v>
      </c>
      <c r="J1677" s="101">
        <v>6.8</v>
      </c>
      <c r="K1677" s="101">
        <v>6.7</v>
      </c>
      <c r="L1677" s="278">
        <v>46060</v>
      </c>
      <c r="M1677" s="100" t="s">
        <v>66</v>
      </c>
      <c r="N1677" s="100" t="s">
        <v>103</v>
      </c>
      <c r="O1677" s="100"/>
    </row>
    <row r="1678" spans="1:15">
      <c r="A1678" s="100" t="s">
        <v>16982</v>
      </c>
      <c r="B1678" s="100" t="s">
        <v>10362</v>
      </c>
      <c r="C1678" s="100" t="s">
        <v>10363</v>
      </c>
      <c r="D1678" s="100" t="s">
        <v>8545</v>
      </c>
      <c r="E1678" s="100" t="s">
        <v>196</v>
      </c>
      <c r="F1678" s="277"/>
      <c r="G1678" s="101">
        <v>3.2</v>
      </c>
      <c r="H1678" s="101">
        <v>4.9000000000000004</v>
      </c>
      <c r="I1678" s="101">
        <v>4</v>
      </c>
      <c r="J1678" s="101">
        <v>4.5999999999999996</v>
      </c>
      <c r="K1678" s="101">
        <v>4.3</v>
      </c>
      <c r="L1678" s="278"/>
      <c r="M1678" s="100" t="s">
        <v>66</v>
      </c>
      <c r="N1678" s="100"/>
      <c r="O1678" s="100"/>
    </row>
    <row r="1679" spans="1:15">
      <c r="A1679" s="100" t="s">
        <v>16983</v>
      </c>
      <c r="B1679" s="100" t="s">
        <v>16984</v>
      </c>
      <c r="C1679" s="100" t="s">
        <v>10366</v>
      </c>
      <c r="D1679" s="100" t="s">
        <v>8545</v>
      </c>
      <c r="E1679" s="100" t="s">
        <v>196</v>
      </c>
      <c r="F1679" s="277" t="s">
        <v>65</v>
      </c>
      <c r="G1679" s="101">
        <v>3.4</v>
      </c>
      <c r="H1679" s="101">
        <v>4.9000000000000004</v>
      </c>
      <c r="I1679" s="101">
        <v>3.7</v>
      </c>
      <c r="J1679" s="101">
        <v>5.3</v>
      </c>
      <c r="K1679" s="101">
        <v>4.4000000000000004</v>
      </c>
      <c r="L1679" s="278">
        <v>1633</v>
      </c>
      <c r="M1679" s="100" t="s">
        <v>66</v>
      </c>
      <c r="N1679" s="100" t="s">
        <v>190</v>
      </c>
      <c r="O1679" s="100"/>
    </row>
    <row r="1680" spans="1:15">
      <c r="A1680" s="100" t="s">
        <v>18570</v>
      </c>
      <c r="B1680" s="100" t="s">
        <v>18571</v>
      </c>
      <c r="C1680" s="100" t="s">
        <v>12077</v>
      </c>
      <c r="D1680" s="100"/>
      <c r="E1680" s="100"/>
      <c r="F1680" s="277"/>
      <c r="G1680" s="101"/>
      <c r="H1680" s="101"/>
      <c r="I1680" s="101"/>
      <c r="J1680" s="101"/>
      <c r="K1680" s="101"/>
      <c r="L1680" s="278"/>
      <c r="M1680" s="100"/>
      <c r="N1680" s="100"/>
      <c r="O1680" s="100"/>
    </row>
    <row r="1681" spans="1:15">
      <c r="A1681" s="100" t="s">
        <v>15249</v>
      </c>
      <c r="B1681" s="100" t="s">
        <v>15250</v>
      </c>
      <c r="C1681" s="100" t="s">
        <v>5888</v>
      </c>
      <c r="D1681" s="100" t="s">
        <v>8536</v>
      </c>
      <c r="E1681" s="100" t="s">
        <v>94</v>
      </c>
      <c r="F1681" s="277" t="s">
        <v>65</v>
      </c>
      <c r="G1681" s="101">
        <v>8.3000000000000007</v>
      </c>
      <c r="H1681" s="101">
        <v>3.1</v>
      </c>
      <c r="I1681" s="101">
        <v>4.2</v>
      </c>
      <c r="J1681" s="101">
        <v>5.2</v>
      </c>
      <c r="K1681" s="101">
        <v>4.4000000000000004</v>
      </c>
      <c r="L1681" s="278">
        <v>103996</v>
      </c>
      <c r="M1681" s="100" t="s">
        <v>66</v>
      </c>
      <c r="N1681" s="100" t="s">
        <v>67</v>
      </c>
      <c r="O1681" s="100" t="s">
        <v>5910</v>
      </c>
    </row>
    <row r="1682" spans="1:15">
      <c r="A1682" s="100" t="s">
        <v>15251</v>
      </c>
      <c r="B1682" s="100" t="s">
        <v>15250</v>
      </c>
      <c r="C1682" s="100" t="s">
        <v>5890</v>
      </c>
      <c r="D1682" s="100" t="s">
        <v>8536</v>
      </c>
      <c r="E1682" s="100" t="s">
        <v>94</v>
      </c>
      <c r="F1682" s="277" t="s">
        <v>65</v>
      </c>
      <c r="G1682" s="101">
        <v>8.3000000000000007</v>
      </c>
      <c r="H1682" s="101">
        <v>3.1</v>
      </c>
      <c r="I1682" s="101">
        <v>4.2</v>
      </c>
      <c r="J1682" s="101">
        <v>5.2</v>
      </c>
      <c r="K1682" s="101">
        <v>4.4000000000000004</v>
      </c>
      <c r="L1682" s="278">
        <v>103996</v>
      </c>
      <c r="M1682" s="100" t="s">
        <v>66</v>
      </c>
      <c r="N1682" s="100" t="s">
        <v>67</v>
      </c>
      <c r="O1682" s="100" t="s">
        <v>5910</v>
      </c>
    </row>
    <row r="1683" spans="1:15">
      <c r="A1683" s="100" t="s">
        <v>14526</v>
      </c>
      <c r="B1683" s="100" t="s">
        <v>14528</v>
      </c>
      <c r="C1683" s="100" t="s">
        <v>4620</v>
      </c>
      <c r="D1683" s="100" t="s">
        <v>8536</v>
      </c>
      <c r="E1683" s="100" t="s">
        <v>107</v>
      </c>
      <c r="F1683" s="277" t="s">
        <v>65</v>
      </c>
      <c r="G1683" s="101">
        <v>7</v>
      </c>
      <c r="H1683" s="101">
        <v>8.6</v>
      </c>
      <c r="I1683" s="101">
        <v>3.9</v>
      </c>
      <c r="J1683" s="101">
        <v>5</v>
      </c>
      <c r="K1683" s="101">
        <v>4.9000000000000004</v>
      </c>
      <c r="L1683" s="278">
        <v>130711</v>
      </c>
      <c r="M1683" s="100" t="s">
        <v>66</v>
      </c>
      <c r="N1683" s="100" t="s">
        <v>67</v>
      </c>
      <c r="O1683" s="100" t="s">
        <v>4595</v>
      </c>
    </row>
    <row r="1684" spans="1:15">
      <c r="A1684" s="100" t="s">
        <v>16985</v>
      </c>
      <c r="B1684" s="100" t="s">
        <v>16986</v>
      </c>
      <c r="C1684" s="100" t="s">
        <v>10369</v>
      </c>
      <c r="D1684" s="100" t="s">
        <v>8534</v>
      </c>
      <c r="E1684" s="100" t="s">
        <v>107</v>
      </c>
      <c r="F1684" s="277" t="s">
        <v>65</v>
      </c>
      <c r="G1684" s="101">
        <v>7.1</v>
      </c>
      <c r="H1684" s="101">
        <v>6.8</v>
      </c>
      <c r="I1684" s="101">
        <v>4.3</v>
      </c>
      <c r="J1684" s="101">
        <v>4.7</v>
      </c>
      <c r="K1684" s="101">
        <v>5.2</v>
      </c>
      <c r="L1684" s="278">
        <v>24025</v>
      </c>
      <c r="M1684" s="100" t="s">
        <v>66</v>
      </c>
      <c r="N1684" s="100" t="s">
        <v>67</v>
      </c>
      <c r="O1684" s="100"/>
    </row>
    <row r="1685" spans="1:15">
      <c r="A1685" s="100" t="s">
        <v>12311</v>
      </c>
      <c r="B1685" s="100" t="s">
        <v>12312</v>
      </c>
      <c r="C1685" s="100" t="s">
        <v>542</v>
      </c>
      <c r="D1685" s="100" t="s">
        <v>8536</v>
      </c>
      <c r="E1685" s="100" t="s">
        <v>64</v>
      </c>
      <c r="F1685" s="277" t="s">
        <v>65</v>
      </c>
      <c r="G1685" s="101">
        <v>10</v>
      </c>
      <c r="H1685" s="101">
        <v>10</v>
      </c>
      <c r="I1685" s="101">
        <v>5.5</v>
      </c>
      <c r="J1685" s="101">
        <v>7.6</v>
      </c>
      <c r="K1685" s="101">
        <v>6.8</v>
      </c>
      <c r="L1685" s="278">
        <v>94705</v>
      </c>
      <c r="M1685" s="100" t="s">
        <v>66</v>
      </c>
      <c r="N1685" s="100" t="s">
        <v>264</v>
      </c>
      <c r="O1685" s="100" t="s">
        <v>531</v>
      </c>
    </row>
    <row r="1686" spans="1:15">
      <c r="A1686" s="100" t="s">
        <v>16969</v>
      </c>
      <c r="B1686" s="100" t="s">
        <v>16970</v>
      </c>
      <c r="C1686" s="100" t="s">
        <v>10359</v>
      </c>
      <c r="D1686" s="100" t="s">
        <v>78</v>
      </c>
      <c r="E1686" s="100" t="s">
        <v>196</v>
      </c>
      <c r="F1686" s="277" t="s">
        <v>65</v>
      </c>
      <c r="G1686" s="101">
        <v>3.1</v>
      </c>
      <c r="H1686" s="101">
        <v>5</v>
      </c>
      <c r="I1686" s="101">
        <v>2.7</v>
      </c>
      <c r="J1686" s="101">
        <v>5.4</v>
      </c>
      <c r="K1686" s="101">
        <v>4.0999999999999996</v>
      </c>
      <c r="L1686" s="278">
        <v>3765</v>
      </c>
      <c r="M1686" s="100" t="s">
        <v>66</v>
      </c>
      <c r="N1686" s="100" t="s">
        <v>264</v>
      </c>
      <c r="O1686" s="100"/>
    </row>
    <row r="1687" spans="1:15">
      <c r="A1687" s="100" t="s">
        <v>14110</v>
      </c>
      <c r="B1687" s="100" t="s">
        <v>14111</v>
      </c>
      <c r="C1687" s="100" t="s">
        <v>3769</v>
      </c>
      <c r="D1687" s="100" t="s">
        <v>8535</v>
      </c>
      <c r="E1687" s="100" t="s">
        <v>64</v>
      </c>
      <c r="F1687" s="277" t="s">
        <v>73</v>
      </c>
      <c r="G1687" s="101">
        <v>9.8000000000000007</v>
      </c>
      <c r="H1687" s="101">
        <v>10</v>
      </c>
      <c r="I1687" s="101">
        <v>8.1</v>
      </c>
      <c r="J1687" s="101">
        <v>5.0999999999999996</v>
      </c>
      <c r="K1687" s="101">
        <v>7</v>
      </c>
      <c r="L1687" s="278">
        <v>1260163</v>
      </c>
      <c r="M1687" s="100" t="s">
        <v>66</v>
      </c>
      <c r="N1687" s="100" t="s">
        <v>67</v>
      </c>
      <c r="O1687" s="100" t="s">
        <v>3747</v>
      </c>
    </row>
    <row r="1688" spans="1:15">
      <c r="A1688" s="100" t="s">
        <v>16973</v>
      </c>
      <c r="B1688" s="100" t="s">
        <v>16974</v>
      </c>
      <c r="C1688" s="100" t="s">
        <v>7327</v>
      </c>
      <c r="D1688" s="100" t="s">
        <v>8548</v>
      </c>
      <c r="E1688" s="100" t="s">
        <v>196</v>
      </c>
      <c r="F1688" s="277"/>
      <c r="G1688" s="101">
        <v>3</v>
      </c>
      <c r="H1688" s="101">
        <v>2</v>
      </c>
      <c r="I1688" s="101">
        <v>7.4</v>
      </c>
      <c r="J1688" s="101">
        <v>2</v>
      </c>
      <c r="K1688" s="101">
        <v>4.0999999999999996</v>
      </c>
      <c r="L1688" s="278">
        <v>66395</v>
      </c>
      <c r="M1688" s="100" t="s">
        <v>66</v>
      </c>
      <c r="N1688" s="100" t="s">
        <v>190</v>
      </c>
      <c r="O1688" s="100" t="s">
        <v>7344</v>
      </c>
    </row>
    <row r="1689" spans="1:15">
      <c r="A1689" s="100" t="s">
        <v>13982</v>
      </c>
      <c r="B1689" s="100" t="s">
        <v>13983</v>
      </c>
      <c r="C1689" s="100" t="s">
        <v>3506</v>
      </c>
      <c r="D1689" s="100" t="s">
        <v>93</v>
      </c>
      <c r="E1689" s="100" t="s">
        <v>107</v>
      </c>
      <c r="F1689" s="277" t="s">
        <v>73</v>
      </c>
      <c r="G1689" s="101">
        <v>6.7</v>
      </c>
      <c r="H1689" s="101">
        <v>4.5999999999999996</v>
      </c>
      <c r="I1689" s="101">
        <v>6.4</v>
      </c>
      <c r="J1689" s="101">
        <v>4</v>
      </c>
      <c r="K1689" s="101">
        <v>4.7</v>
      </c>
      <c r="L1689" s="278">
        <v>221932</v>
      </c>
      <c r="M1689" s="100" t="s">
        <v>66</v>
      </c>
      <c r="N1689" s="100" t="s">
        <v>67</v>
      </c>
      <c r="O1689" s="100" t="s">
        <v>3483</v>
      </c>
    </row>
    <row r="1690" spans="1:15">
      <c r="A1690" s="100" t="s">
        <v>13984</v>
      </c>
      <c r="B1690" s="100" t="s">
        <v>13985</v>
      </c>
      <c r="C1690" s="100" t="s">
        <v>3510</v>
      </c>
      <c r="D1690" s="100" t="s">
        <v>8542</v>
      </c>
      <c r="E1690" s="100" t="s">
        <v>72</v>
      </c>
      <c r="F1690" s="277" t="s">
        <v>65</v>
      </c>
      <c r="G1690" s="101">
        <v>4.5</v>
      </c>
      <c r="H1690" s="101">
        <v>5.0999999999999996</v>
      </c>
      <c r="I1690" s="101">
        <v>4</v>
      </c>
      <c r="J1690" s="101">
        <v>2.5</v>
      </c>
      <c r="K1690" s="101">
        <v>3.9</v>
      </c>
      <c r="L1690" s="278">
        <v>108231</v>
      </c>
      <c r="M1690" s="100" t="s">
        <v>245</v>
      </c>
      <c r="N1690" s="100" t="s">
        <v>264</v>
      </c>
      <c r="O1690" s="100" t="s">
        <v>3487</v>
      </c>
    </row>
    <row r="1691" spans="1:15">
      <c r="A1691" s="100" t="s">
        <v>13978</v>
      </c>
      <c r="B1691" s="100" t="s">
        <v>13979</v>
      </c>
      <c r="C1691" s="100" t="s">
        <v>3498</v>
      </c>
      <c r="D1691" s="100" t="s">
        <v>8542</v>
      </c>
      <c r="E1691" s="100" t="s">
        <v>94</v>
      </c>
      <c r="F1691" s="277" t="s">
        <v>65</v>
      </c>
      <c r="G1691" s="101">
        <v>8.1999999999999993</v>
      </c>
      <c r="H1691" s="101">
        <v>6.1</v>
      </c>
      <c r="I1691" s="101">
        <v>5.8</v>
      </c>
      <c r="J1691" s="101">
        <v>3.9</v>
      </c>
      <c r="K1691" s="101">
        <v>5.3</v>
      </c>
      <c r="L1691" s="278">
        <v>194638</v>
      </c>
      <c r="M1691" s="100" t="s">
        <v>66</v>
      </c>
      <c r="N1691" s="100" t="s">
        <v>67</v>
      </c>
      <c r="O1691" s="100" t="s">
        <v>3475</v>
      </c>
    </row>
    <row r="1692" spans="1:15">
      <c r="A1692" s="100" t="s">
        <v>13980</v>
      </c>
      <c r="B1692" s="100" t="s">
        <v>13981</v>
      </c>
      <c r="C1692" s="100" t="s">
        <v>3502</v>
      </c>
      <c r="D1692" s="100" t="s">
        <v>8542</v>
      </c>
      <c r="E1692" s="100" t="s">
        <v>107</v>
      </c>
      <c r="F1692" s="277" t="s">
        <v>65</v>
      </c>
      <c r="G1692" s="101">
        <v>6.8</v>
      </c>
      <c r="H1692" s="101">
        <v>8.3000000000000007</v>
      </c>
      <c r="I1692" s="101">
        <v>3.8</v>
      </c>
      <c r="J1692" s="101">
        <v>3.6</v>
      </c>
      <c r="K1692" s="101">
        <v>4.7</v>
      </c>
      <c r="L1692" s="278">
        <v>144362</v>
      </c>
      <c r="M1692" s="100" t="s">
        <v>66</v>
      </c>
      <c r="N1692" s="100" t="s">
        <v>264</v>
      </c>
      <c r="O1692" s="100" t="s">
        <v>3479</v>
      </c>
    </row>
    <row r="1693" spans="1:15">
      <c r="A1693" s="100" t="s">
        <v>16987</v>
      </c>
      <c r="B1693" s="100" t="s">
        <v>16988</v>
      </c>
      <c r="C1693" s="100" t="s">
        <v>7339</v>
      </c>
      <c r="D1693" s="100" t="s">
        <v>179</v>
      </c>
      <c r="E1693" s="100" t="s">
        <v>64</v>
      </c>
      <c r="F1693" s="277" t="s">
        <v>65</v>
      </c>
      <c r="G1693" s="101">
        <v>9.4</v>
      </c>
      <c r="H1693" s="101">
        <v>5.8</v>
      </c>
      <c r="I1693" s="101">
        <v>6.2</v>
      </c>
      <c r="J1693" s="101">
        <v>5.5</v>
      </c>
      <c r="K1693" s="101">
        <v>5.8</v>
      </c>
      <c r="L1693" s="278">
        <v>1056624</v>
      </c>
      <c r="M1693" s="100" t="s">
        <v>66</v>
      </c>
      <c r="N1693" s="100" t="s">
        <v>67</v>
      </c>
      <c r="O1693" s="100" t="s">
        <v>7355</v>
      </c>
    </row>
    <row r="1694" spans="1:15">
      <c r="A1694" s="100" t="s">
        <v>16989</v>
      </c>
      <c r="B1694" s="100" t="s">
        <v>16990</v>
      </c>
      <c r="C1694" s="100" t="s">
        <v>10372</v>
      </c>
      <c r="D1694" s="100" t="s">
        <v>78</v>
      </c>
      <c r="E1694" s="100" t="s">
        <v>94</v>
      </c>
      <c r="F1694" s="277" t="s">
        <v>65</v>
      </c>
      <c r="G1694" s="101">
        <v>8.1999999999999993</v>
      </c>
      <c r="H1694" s="101">
        <v>10</v>
      </c>
      <c r="I1694" s="101">
        <v>7</v>
      </c>
      <c r="J1694" s="101">
        <v>5.3</v>
      </c>
      <c r="K1694" s="101">
        <v>6.4</v>
      </c>
      <c r="L1694" s="278">
        <v>6533</v>
      </c>
      <c r="M1694" s="100" t="s">
        <v>66</v>
      </c>
      <c r="N1694" s="100" t="s">
        <v>67</v>
      </c>
      <c r="O1694" s="100"/>
    </row>
    <row r="1695" spans="1:15">
      <c r="A1695" s="100" t="s">
        <v>12791</v>
      </c>
      <c r="B1695" s="100" t="s">
        <v>16991</v>
      </c>
      <c r="C1695" s="100" t="s">
        <v>10375</v>
      </c>
      <c r="D1695" s="100" t="s">
        <v>8549</v>
      </c>
      <c r="E1695" s="100" t="s">
        <v>201</v>
      </c>
      <c r="F1695" s="277" t="s">
        <v>65</v>
      </c>
      <c r="G1695" s="101">
        <v>2.4</v>
      </c>
      <c r="H1695" s="101">
        <v>5</v>
      </c>
      <c r="I1695" s="101">
        <v>1.5</v>
      </c>
      <c r="J1695" s="101">
        <v>6.3</v>
      </c>
      <c r="K1695" s="101">
        <v>3.8</v>
      </c>
      <c r="L1695" s="278">
        <v>8445</v>
      </c>
      <c r="M1695" s="100" t="s">
        <v>66</v>
      </c>
      <c r="N1695" s="100" t="s">
        <v>103</v>
      </c>
      <c r="O1695" s="100" t="s">
        <v>10376</v>
      </c>
    </row>
    <row r="1696" spans="1:15">
      <c r="A1696" s="100" t="s">
        <v>16992</v>
      </c>
      <c r="B1696" s="100" t="s">
        <v>16993</v>
      </c>
      <c r="C1696" s="100" t="s">
        <v>10379</v>
      </c>
      <c r="D1696" s="100" t="s">
        <v>137</v>
      </c>
      <c r="E1696" s="100" t="s">
        <v>72</v>
      </c>
      <c r="F1696" s="277" t="s">
        <v>65</v>
      </c>
      <c r="G1696" s="101">
        <v>4.5999999999999996</v>
      </c>
      <c r="H1696" s="101">
        <v>4.0999999999999996</v>
      </c>
      <c r="I1696" s="101">
        <v>2.4</v>
      </c>
      <c r="J1696" s="101">
        <v>5.4</v>
      </c>
      <c r="K1696" s="101">
        <v>4.4000000000000004</v>
      </c>
      <c r="L1696" s="278">
        <v>85835</v>
      </c>
      <c r="M1696" s="100" t="s">
        <v>66</v>
      </c>
      <c r="N1696" s="100" t="s">
        <v>103</v>
      </c>
      <c r="O1696" s="100"/>
    </row>
    <row r="1697" spans="1:15">
      <c r="A1697" s="100" t="s">
        <v>16994</v>
      </c>
      <c r="B1697" s="100" t="s">
        <v>16995</v>
      </c>
      <c r="C1697" s="100" t="s">
        <v>10382</v>
      </c>
      <c r="D1697" s="100" t="s">
        <v>8548</v>
      </c>
      <c r="E1697" s="100" t="s">
        <v>72</v>
      </c>
      <c r="F1697" s="277" t="s">
        <v>65</v>
      </c>
      <c r="G1697" s="101">
        <v>4.5</v>
      </c>
      <c r="H1697" s="101">
        <v>4.8</v>
      </c>
      <c r="I1697" s="101">
        <v>7.3</v>
      </c>
      <c r="J1697" s="101">
        <v>4</v>
      </c>
      <c r="K1697" s="101">
        <v>5.0999999999999996</v>
      </c>
      <c r="L1697" s="278">
        <v>25990</v>
      </c>
      <c r="M1697" s="100" t="s">
        <v>66</v>
      </c>
      <c r="N1697" s="100" t="s">
        <v>67</v>
      </c>
      <c r="O1697" s="100"/>
    </row>
    <row r="1698" spans="1:15">
      <c r="A1698" s="100" t="s">
        <v>15232</v>
      </c>
      <c r="B1698" s="100" t="s">
        <v>15233</v>
      </c>
      <c r="C1698" s="100" t="s">
        <v>229</v>
      </c>
      <c r="D1698" s="100" t="s">
        <v>93</v>
      </c>
      <c r="E1698" s="100" t="s">
        <v>64</v>
      </c>
      <c r="F1698" s="277" t="s">
        <v>65</v>
      </c>
      <c r="G1698" s="101">
        <v>10</v>
      </c>
      <c r="H1698" s="101">
        <v>5.0999999999999996</v>
      </c>
      <c r="I1698" s="101">
        <v>7.9</v>
      </c>
      <c r="J1698" s="101">
        <v>5.4</v>
      </c>
      <c r="K1698" s="101">
        <v>6.4</v>
      </c>
      <c r="L1698" s="278">
        <v>390540</v>
      </c>
      <c r="M1698" s="100" t="s">
        <v>66</v>
      </c>
      <c r="N1698" s="100" t="s">
        <v>67</v>
      </c>
      <c r="O1698" s="100" t="s">
        <v>226</v>
      </c>
    </row>
    <row r="1699" spans="1:15">
      <c r="A1699" s="100" t="s">
        <v>13231</v>
      </c>
      <c r="B1699" s="100" t="s">
        <v>13232</v>
      </c>
      <c r="C1699" s="100" t="s">
        <v>2254</v>
      </c>
      <c r="D1699" s="100" t="s">
        <v>8568</v>
      </c>
      <c r="E1699" s="100" t="s">
        <v>94</v>
      </c>
      <c r="F1699" s="277" t="s">
        <v>65</v>
      </c>
      <c r="G1699" s="101">
        <v>8.5</v>
      </c>
      <c r="H1699" s="101">
        <v>8.1</v>
      </c>
      <c r="I1699" s="101">
        <v>5.5</v>
      </c>
      <c r="J1699" s="101">
        <v>5.9</v>
      </c>
      <c r="K1699" s="101">
        <v>6.3</v>
      </c>
      <c r="L1699" s="278">
        <v>152215</v>
      </c>
      <c r="M1699" s="100" t="s">
        <v>66</v>
      </c>
      <c r="N1699" s="100" t="s">
        <v>264</v>
      </c>
      <c r="O1699" s="100" t="s">
        <v>2239</v>
      </c>
    </row>
    <row r="1700" spans="1:15">
      <c r="A1700" s="100" t="s">
        <v>13660</v>
      </c>
      <c r="B1700" s="100" t="s">
        <v>13661</v>
      </c>
      <c r="C1700" s="100" t="s">
        <v>2985</v>
      </c>
      <c r="D1700" s="100" t="s">
        <v>179</v>
      </c>
      <c r="E1700" s="100" t="s">
        <v>94</v>
      </c>
      <c r="F1700" s="277" t="s">
        <v>65</v>
      </c>
      <c r="G1700" s="101">
        <v>8</v>
      </c>
      <c r="H1700" s="101">
        <v>4.2</v>
      </c>
      <c r="I1700" s="101">
        <v>6.1</v>
      </c>
      <c r="J1700" s="101">
        <v>7.5</v>
      </c>
      <c r="K1700" s="101">
        <v>5.8</v>
      </c>
      <c r="L1700" s="278">
        <v>704221</v>
      </c>
      <c r="M1700" s="100" t="s">
        <v>66</v>
      </c>
      <c r="N1700" s="100" t="s">
        <v>247</v>
      </c>
      <c r="O1700" s="100" t="s">
        <v>2953</v>
      </c>
    </row>
    <row r="1701" spans="1:15">
      <c r="A1701" s="100" t="s">
        <v>13162</v>
      </c>
      <c r="B1701" s="100" t="s">
        <v>2103</v>
      </c>
      <c r="C1701" s="100" t="s">
        <v>2104</v>
      </c>
      <c r="D1701" s="100" t="s">
        <v>8560</v>
      </c>
      <c r="E1701" s="100" t="s">
        <v>64</v>
      </c>
      <c r="F1701" s="277" t="s">
        <v>65</v>
      </c>
      <c r="G1701" s="101">
        <v>10</v>
      </c>
      <c r="H1701" s="101">
        <v>7.6</v>
      </c>
      <c r="I1701" s="101">
        <v>7</v>
      </c>
      <c r="J1701" s="101">
        <v>6.7</v>
      </c>
      <c r="K1701" s="101">
        <v>7</v>
      </c>
      <c r="L1701" s="278">
        <v>197322</v>
      </c>
      <c r="M1701" s="100" t="s">
        <v>66</v>
      </c>
      <c r="N1701" s="100" t="s">
        <v>67</v>
      </c>
      <c r="O1701" s="100"/>
    </row>
    <row r="1702" spans="1:15">
      <c r="A1702" s="100" t="s">
        <v>16996</v>
      </c>
      <c r="B1702" s="100" t="s">
        <v>16997</v>
      </c>
      <c r="C1702" s="100" t="s">
        <v>7343</v>
      </c>
      <c r="D1702" s="100" t="s">
        <v>8558</v>
      </c>
      <c r="E1702" s="100" t="s">
        <v>107</v>
      </c>
      <c r="F1702" s="277" t="s">
        <v>65</v>
      </c>
      <c r="G1702" s="101">
        <v>6.9</v>
      </c>
      <c r="H1702" s="101">
        <v>5.4</v>
      </c>
      <c r="I1702" s="101">
        <v>5.5</v>
      </c>
      <c r="J1702" s="101">
        <v>6.6</v>
      </c>
      <c r="K1702" s="101">
        <v>5.8</v>
      </c>
      <c r="L1702" s="278">
        <v>431458</v>
      </c>
      <c r="M1702" s="100" t="s">
        <v>66</v>
      </c>
      <c r="N1702" s="100" t="s">
        <v>67</v>
      </c>
      <c r="O1702" s="100" t="s">
        <v>7359</v>
      </c>
    </row>
    <row r="1703" spans="1:15">
      <c r="A1703" s="100" t="s">
        <v>16998</v>
      </c>
      <c r="B1703" s="100" t="s">
        <v>16999</v>
      </c>
      <c r="C1703" s="100" t="s">
        <v>7347</v>
      </c>
      <c r="D1703" s="100" t="s">
        <v>8536</v>
      </c>
      <c r="E1703" s="100" t="s">
        <v>107</v>
      </c>
      <c r="F1703" s="277" t="s">
        <v>65</v>
      </c>
      <c r="G1703" s="101">
        <v>6.2</v>
      </c>
      <c r="H1703" s="101">
        <v>2.6</v>
      </c>
      <c r="I1703" s="101">
        <v>3.6</v>
      </c>
      <c r="J1703" s="101">
        <v>5.6</v>
      </c>
      <c r="K1703" s="101">
        <v>4.0999999999999996</v>
      </c>
      <c r="L1703" s="278">
        <v>55139</v>
      </c>
      <c r="M1703" s="100" t="s">
        <v>66</v>
      </c>
      <c r="N1703" s="100" t="s">
        <v>67</v>
      </c>
      <c r="O1703" s="100" t="s">
        <v>7362</v>
      </c>
    </row>
    <row r="1704" spans="1:15">
      <c r="A1704" s="100" t="s">
        <v>13951</v>
      </c>
      <c r="B1704" s="100" t="s">
        <v>13952</v>
      </c>
      <c r="C1704" s="100" t="s">
        <v>3446</v>
      </c>
      <c r="D1704" s="100" t="s">
        <v>8580</v>
      </c>
      <c r="E1704" s="100" t="s">
        <v>72</v>
      </c>
      <c r="F1704" s="277" t="s">
        <v>65</v>
      </c>
      <c r="G1704" s="101">
        <v>5.4</v>
      </c>
      <c r="H1704" s="101">
        <v>2.9</v>
      </c>
      <c r="I1704" s="101">
        <v>6</v>
      </c>
      <c r="J1704" s="101">
        <v>2</v>
      </c>
      <c r="K1704" s="101">
        <v>3.9</v>
      </c>
      <c r="L1704" s="278">
        <v>80275</v>
      </c>
      <c r="M1704" s="100" t="s">
        <v>66</v>
      </c>
      <c r="N1704" s="100" t="s">
        <v>103</v>
      </c>
      <c r="O1704" s="100" t="s">
        <v>3423</v>
      </c>
    </row>
    <row r="1705" spans="1:15">
      <c r="A1705" s="100" t="s">
        <v>12597</v>
      </c>
      <c r="B1705" s="100" t="s">
        <v>12598</v>
      </c>
      <c r="C1705" s="100" t="s">
        <v>1030</v>
      </c>
      <c r="D1705" s="100" t="s">
        <v>8561</v>
      </c>
      <c r="E1705" s="100" t="s">
        <v>107</v>
      </c>
      <c r="F1705" s="277" t="s">
        <v>65</v>
      </c>
      <c r="G1705" s="101">
        <v>6.4</v>
      </c>
      <c r="H1705" s="101">
        <v>4.3</v>
      </c>
      <c r="I1705" s="101">
        <v>6</v>
      </c>
      <c r="J1705" s="101">
        <v>7</v>
      </c>
      <c r="K1705" s="101">
        <v>5.6</v>
      </c>
      <c r="L1705" s="278">
        <v>2136499</v>
      </c>
      <c r="M1705" s="100" t="s">
        <v>66</v>
      </c>
      <c r="N1705" s="100" t="s">
        <v>67</v>
      </c>
      <c r="O1705" s="100" t="s">
        <v>1023</v>
      </c>
    </row>
    <row r="1706" spans="1:15">
      <c r="A1706" s="100" t="s">
        <v>17000</v>
      </c>
      <c r="B1706" s="100" t="s">
        <v>17001</v>
      </c>
      <c r="C1706" s="100" t="s">
        <v>7350</v>
      </c>
      <c r="D1706" s="100" t="s">
        <v>8580</v>
      </c>
      <c r="E1706" s="100" t="s">
        <v>94</v>
      </c>
      <c r="F1706" s="277" t="s">
        <v>65</v>
      </c>
      <c r="G1706" s="101">
        <v>7.7</v>
      </c>
      <c r="H1706" s="101">
        <v>2.2999999999999998</v>
      </c>
      <c r="I1706" s="101">
        <v>6.5</v>
      </c>
      <c r="J1706" s="101">
        <v>5.2</v>
      </c>
      <c r="K1706" s="101">
        <v>5.3</v>
      </c>
      <c r="L1706" s="278">
        <v>93254</v>
      </c>
      <c r="M1706" s="100" t="s">
        <v>66</v>
      </c>
      <c r="N1706" s="100" t="s">
        <v>67</v>
      </c>
      <c r="O1706" s="100" t="s">
        <v>7366</v>
      </c>
    </row>
    <row r="1707" spans="1:15">
      <c r="A1707" s="100" t="s">
        <v>17002</v>
      </c>
      <c r="B1707" s="100" t="s">
        <v>17003</v>
      </c>
      <c r="C1707" s="100" t="s">
        <v>10385</v>
      </c>
      <c r="D1707" s="100" t="s">
        <v>78</v>
      </c>
      <c r="E1707" s="100" t="s">
        <v>72</v>
      </c>
      <c r="F1707" s="277" t="s">
        <v>65</v>
      </c>
      <c r="G1707" s="101">
        <v>5.2</v>
      </c>
      <c r="H1707" s="101">
        <v>6.7</v>
      </c>
      <c r="I1707" s="101">
        <v>5.8</v>
      </c>
      <c r="J1707" s="101">
        <v>5.3</v>
      </c>
      <c r="K1707" s="101">
        <v>5.6</v>
      </c>
      <c r="L1707" s="278">
        <v>2665</v>
      </c>
      <c r="M1707" s="100" t="s">
        <v>66</v>
      </c>
      <c r="N1707" s="100" t="s">
        <v>247</v>
      </c>
      <c r="O1707" s="100"/>
    </row>
    <row r="1708" spans="1:15">
      <c r="A1708" s="100" t="s">
        <v>15020</v>
      </c>
      <c r="B1708" s="100" t="s">
        <v>15021</v>
      </c>
      <c r="C1708" s="100" t="s">
        <v>5479</v>
      </c>
      <c r="D1708" s="100" t="s">
        <v>8543</v>
      </c>
      <c r="E1708" s="100" t="s">
        <v>196</v>
      </c>
      <c r="F1708" s="277" t="s">
        <v>95</v>
      </c>
      <c r="G1708" s="101">
        <v>3.7</v>
      </c>
      <c r="H1708" s="101">
        <v>4.9000000000000004</v>
      </c>
      <c r="I1708" s="101">
        <v>1.5</v>
      </c>
      <c r="J1708" s="101">
        <v>2.8</v>
      </c>
      <c r="K1708" s="101">
        <v>3.3</v>
      </c>
      <c r="L1708" s="278">
        <v>3638684</v>
      </c>
      <c r="M1708" s="100" t="s">
        <v>66</v>
      </c>
      <c r="N1708" s="100" t="s">
        <v>67</v>
      </c>
      <c r="O1708" s="100" t="s">
        <v>5504</v>
      </c>
    </row>
    <row r="1709" spans="1:15">
      <c r="A1709" s="100" t="s">
        <v>13914</v>
      </c>
      <c r="B1709" s="100" t="s">
        <v>14402</v>
      </c>
      <c r="C1709" s="100" t="s">
        <v>4344</v>
      </c>
      <c r="D1709" s="100" t="s">
        <v>8584</v>
      </c>
      <c r="E1709" s="100" t="s">
        <v>285</v>
      </c>
      <c r="F1709" s="277" t="s">
        <v>65</v>
      </c>
      <c r="G1709" s="101">
        <v>0.6</v>
      </c>
      <c r="H1709" s="101">
        <v>6.8</v>
      </c>
      <c r="I1709" s="101">
        <v>0.9</v>
      </c>
      <c r="J1709" s="101">
        <v>1.8</v>
      </c>
      <c r="K1709" s="101">
        <v>3</v>
      </c>
      <c r="L1709" s="278">
        <v>1272214</v>
      </c>
      <c r="M1709" s="100" t="s">
        <v>66</v>
      </c>
      <c r="N1709" s="100" t="s">
        <v>67</v>
      </c>
      <c r="O1709" s="100" t="s">
        <v>4322</v>
      </c>
    </row>
    <row r="1710" spans="1:15">
      <c r="A1710" s="100" t="s">
        <v>13953</v>
      </c>
      <c r="B1710" s="100" t="s">
        <v>13954</v>
      </c>
      <c r="C1710" s="100" t="s">
        <v>3451</v>
      </c>
      <c r="D1710" s="100" t="s">
        <v>179</v>
      </c>
      <c r="E1710" s="100" t="s">
        <v>107</v>
      </c>
      <c r="F1710" s="277" t="s">
        <v>65</v>
      </c>
      <c r="G1710" s="101">
        <v>7</v>
      </c>
      <c r="H1710" s="101">
        <v>4</v>
      </c>
      <c r="I1710" s="101">
        <v>6.6</v>
      </c>
      <c r="J1710" s="101">
        <v>4.5</v>
      </c>
      <c r="K1710" s="101">
        <v>4.8</v>
      </c>
      <c r="L1710" s="278">
        <v>192898</v>
      </c>
      <c r="M1710" s="100" t="s">
        <v>66</v>
      </c>
      <c r="N1710" s="100" t="s">
        <v>67</v>
      </c>
      <c r="O1710" s="100" t="s">
        <v>3427</v>
      </c>
    </row>
    <row r="1711" spans="1:15">
      <c r="A1711" s="100" t="s">
        <v>17004</v>
      </c>
      <c r="B1711" s="100" t="s">
        <v>17005</v>
      </c>
      <c r="C1711" s="100" t="s">
        <v>10386</v>
      </c>
      <c r="D1711" s="100" t="s">
        <v>8548</v>
      </c>
      <c r="E1711" s="100" t="s">
        <v>94</v>
      </c>
      <c r="F1711" s="277" t="s">
        <v>73</v>
      </c>
      <c r="G1711" s="101">
        <v>7.8</v>
      </c>
      <c r="H1711" s="101">
        <v>8.6</v>
      </c>
      <c r="I1711" s="101">
        <v>6.3</v>
      </c>
      <c r="J1711" s="101">
        <v>4.2</v>
      </c>
      <c r="K1711" s="101">
        <v>6.1</v>
      </c>
      <c r="L1711" s="278">
        <v>28520</v>
      </c>
      <c r="M1711" s="100" t="s">
        <v>66</v>
      </c>
      <c r="N1711" s="100" t="s">
        <v>67</v>
      </c>
      <c r="O1711" s="100" t="s">
        <v>10387</v>
      </c>
    </row>
    <row r="1712" spans="1:15">
      <c r="A1712" s="100" t="s">
        <v>17006</v>
      </c>
      <c r="B1712" s="100" t="s">
        <v>17007</v>
      </c>
      <c r="C1712" s="100" t="s">
        <v>10390</v>
      </c>
      <c r="D1712" s="100" t="s">
        <v>8580</v>
      </c>
      <c r="E1712" s="100" t="s">
        <v>107</v>
      </c>
      <c r="F1712" s="277" t="s">
        <v>65</v>
      </c>
      <c r="G1712" s="101">
        <v>6.5</v>
      </c>
      <c r="H1712" s="101">
        <v>2.1</v>
      </c>
      <c r="I1712" s="101">
        <v>5.6</v>
      </c>
      <c r="J1712" s="101">
        <v>4.8</v>
      </c>
      <c r="K1712" s="101">
        <v>4.9000000000000004</v>
      </c>
      <c r="L1712" s="278">
        <v>52049</v>
      </c>
      <c r="M1712" s="100" t="s">
        <v>66</v>
      </c>
      <c r="N1712" s="100" t="s">
        <v>67</v>
      </c>
      <c r="O1712" s="100"/>
    </row>
    <row r="1713" spans="1:15">
      <c r="A1713" s="100" t="s">
        <v>17008</v>
      </c>
      <c r="B1713" s="100" t="s">
        <v>17009</v>
      </c>
      <c r="C1713" s="100" t="s">
        <v>7354</v>
      </c>
      <c r="D1713" s="100" t="s">
        <v>8589</v>
      </c>
      <c r="E1713" s="100" t="s">
        <v>94</v>
      </c>
      <c r="F1713" s="277" t="s">
        <v>65</v>
      </c>
      <c r="G1713" s="101">
        <v>8.5</v>
      </c>
      <c r="H1713" s="101">
        <v>5.9</v>
      </c>
      <c r="I1713" s="101">
        <v>5.6</v>
      </c>
      <c r="J1713" s="101">
        <v>5.2</v>
      </c>
      <c r="K1713" s="101">
        <v>5.6</v>
      </c>
      <c r="L1713" s="278">
        <v>4200000</v>
      </c>
      <c r="M1713" s="100" t="s">
        <v>66</v>
      </c>
      <c r="N1713" s="100" t="s">
        <v>67</v>
      </c>
      <c r="O1713" s="100" t="s">
        <v>3901</v>
      </c>
    </row>
    <row r="1714" spans="1:15">
      <c r="A1714" s="100" t="s">
        <v>14801</v>
      </c>
      <c r="B1714" s="100" t="s">
        <v>14802</v>
      </c>
      <c r="C1714" s="100" t="s">
        <v>5113</v>
      </c>
      <c r="D1714" s="100" t="s">
        <v>8589</v>
      </c>
      <c r="E1714" s="100" t="s">
        <v>72</v>
      </c>
      <c r="F1714" s="277" t="s">
        <v>65</v>
      </c>
      <c r="G1714" s="101">
        <v>4.9000000000000004</v>
      </c>
      <c r="H1714" s="101">
        <v>5.8</v>
      </c>
      <c r="I1714" s="101">
        <v>5.8</v>
      </c>
      <c r="J1714" s="101">
        <v>2.4</v>
      </c>
      <c r="K1714" s="101">
        <v>4.5999999999999996</v>
      </c>
      <c r="L1714" s="278">
        <v>723381</v>
      </c>
      <c r="M1714" s="100" t="s">
        <v>66</v>
      </c>
      <c r="N1714" s="100" t="s">
        <v>67</v>
      </c>
      <c r="O1714" s="100" t="s">
        <v>5134</v>
      </c>
    </row>
    <row r="1715" spans="1:15">
      <c r="A1715" s="100" t="s">
        <v>17010</v>
      </c>
      <c r="B1715" s="100" t="s">
        <v>17011</v>
      </c>
      <c r="C1715" s="100" t="s">
        <v>10391</v>
      </c>
      <c r="D1715" s="100" t="s">
        <v>8548</v>
      </c>
      <c r="E1715" s="100" t="s">
        <v>72</v>
      </c>
      <c r="F1715" s="277" t="s">
        <v>65</v>
      </c>
      <c r="G1715" s="101">
        <v>5.0999999999999996</v>
      </c>
      <c r="H1715" s="101">
        <v>7.2</v>
      </c>
      <c r="I1715" s="101">
        <v>3.7</v>
      </c>
      <c r="J1715" s="101">
        <v>4.9000000000000004</v>
      </c>
      <c r="K1715" s="101">
        <v>5.3</v>
      </c>
      <c r="L1715" s="278">
        <v>33369</v>
      </c>
      <c r="M1715" s="100" t="s">
        <v>66</v>
      </c>
      <c r="N1715" s="100" t="s">
        <v>67</v>
      </c>
      <c r="O1715" s="100" t="s">
        <v>10392</v>
      </c>
    </row>
    <row r="1716" spans="1:15">
      <c r="A1716" s="100" t="s">
        <v>17012</v>
      </c>
      <c r="B1716" s="100" t="s">
        <v>17013</v>
      </c>
      <c r="C1716" s="100" t="s">
        <v>7358</v>
      </c>
      <c r="D1716" s="100" t="s">
        <v>8561</v>
      </c>
      <c r="E1716" s="100" t="s">
        <v>72</v>
      </c>
      <c r="F1716" s="277" t="s">
        <v>73</v>
      </c>
      <c r="G1716" s="101">
        <v>5.6</v>
      </c>
      <c r="H1716" s="101">
        <v>3.9</v>
      </c>
      <c r="I1716" s="101">
        <v>5.6</v>
      </c>
      <c r="J1716" s="101">
        <v>5.4</v>
      </c>
      <c r="K1716" s="101">
        <v>4.9000000000000004</v>
      </c>
      <c r="L1716" s="278">
        <v>5157864</v>
      </c>
      <c r="M1716" s="100" t="s">
        <v>66</v>
      </c>
      <c r="N1716" s="100" t="s">
        <v>103</v>
      </c>
      <c r="O1716" s="100" t="s">
        <v>7373</v>
      </c>
    </row>
    <row r="1717" spans="1:15">
      <c r="A1717" s="100" t="s">
        <v>14661</v>
      </c>
      <c r="B1717" s="100" t="s">
        <v>14662</v>
      </c>
      <c r="C1717" s="100" t="s">
        <v>4857</v>
      </c>
      <c r="D1717" s="100" t="s">
        <v>8580</v>
      </c>
      <c r="E1717" s="100" t="s">
        <v>196</v>
      </c>
      <c r="F1717" s="277" t="s">
        <v>65</v>
      </c>
      <c r="G1717" s="101">
        <v>3.8</v>
      </c>
      <c r="H1717" s="101">
        <v>4.8</v>
      </c>
      <c r="I1717" s="101">
        <v>4.3</v>
      </c>
      <c r="J1717" s="101">
        <v>3.8</v>
      </c>
      <c r="K1717" s="101">
        <v>4.3</v>
      </c>
      <c r="L1717" s="278">
        <v>2065557</v>
      </c>
      <c r="M1717" s="100" t="s">
        <v>66</v>
      </c>
      <c r="N1717" s="100" t="s">
        <v>103</v>
      </c>
      <c r="O1717" s="100" t="s">
        <v>4862</v>
      </c>
    </row>
    <row r="1718" spans="1:15">
      <c r="A1718" s="100" t="s">
        <v>14665</v>
      </c>
      <c r="B1718" s="100" t="s">
        <v>14666</v>
      </c>
      <c r="C1718" s="100" t="s">
        <v>4865</v>
      </c>
      <c r="D1718" s="100" t="s">
        <v>8580</v>
      </c>
      <c r="E1718" s="100" t="s">
        <v>72</v>
      </c>
      <c r="F1718" s="277" t="s">
        <v>65</v>
      </c>
      <c r="G1718" s="101">
        <v>4.5999999999999996</v>
      </c>
      <c r="H1718" s="101">
        <v>3.4</v>
      </c>
      <c r="I1718" s="101">
        <v>6.2</v>
      </c>
      <c r="J1718" s="101">
        <v>1.6</v>
      </c>
      <c r="K1718" s="101">
        <v>4</v>
      </c>
      <c r="L1718" s="278">
        <v>716002</v>
      </c>
      <c r="M1718" s="100" t="s">
        <v>66</v>
      </c>
      <c r="N1718" s="100" t="s">
        <v>67</v>
      </c>
      <c r="O1718" s="100" t="s">
        <v>4870</v>
      </c>
    </row>
    <row r="1719" spans="1:15">
      <c r="A1719" s="100" t="s">
        <v>14663</v>
      </c>
      <c r="B1719" s="100" t="s">
        <v>14664</v>
      </c>
      <c r="C1719" s="100" t="s">
        <v>4861</v>
      </c>
      <c r="D1719" s="100" t="s">
        <v>8541</v>
      </c>
      <c r="E1719" s="100" t="s">
        <v>94</v>
      </c>
      <c r="F1719" s="277" t="s">
        <v>65</v>
      </c>
      <c r="G1719" s="101">
        <v>7.9</v>
      </c>
      <c r="H1719" s="101">
        <v>6.8</v>
      </c>
      <c r="I1719" s="101">
        <v>4.5</v>
      </c>
      <c r="J1719" s="101">
        <v>5.2</v>
      </c>
      <c r="K1719" s="101">
        <v>5.0999999999999996</v>
      </c>
      <c r="L1719" s="278">
        <v>9726</v>
      </c>
      <c r="M1719" s="100" t="s">
        <v>66</v>
      </c>
      <c r="N1719" s="100" t="s">
        <v>67</v>
      </c>
      <c r="O1719" s="100" t="s">
        <v>4866</v>
      </c>
    </row>
    <row r="1720" spans="1:15">
      <c r="A1720" s="100" t="s">
        <v>13383</v>
      </c>
      <c r="B1720" s="100" t="s">
        <v>13384</v>
      </c>
      <c r="C1720" s="100" t="s">
        <v>2516</v>
      </c>
      <c r="D1720" s="100" t="s">
        <v>8559</v>
      </c>
      <c r="E1720" s="100" t="s">
        <v>64</v>
      </c>
      <c r="F1720" s="277" t="s">
        <v>65</v>
      </c>
      <c r="G1720" s="101">
        <v>10</v>
      </c>
      <c r="H1720" s="101">
        <v>9.6</v>
      </c>
      <c r="I1720" s="101">
        <v>5</v>
      </c>
      <c r="J1720" s="101">
        <v>7.2</v>
      </c>
      <c r="K1720" s="101">
        <v>6.6</v>
      </c>
      <c r="L1720" s="278">
        <v>302676</v>
      </c>
      <c r="M1720" s="100" t="s">
        <v>66</v>
      </c>
      <c r="N1720" s="100" t="s">
        <v>67</v>
      </c>
      <c r="O1720" s="100" t="s">
        <v>2497</v>
      </c>
    </row>
    <row r="1721" spans="1:15">
      <c r="A1721" s="100" t="s">
        <v>17014</v>
      </c>
      <c r="B1721" s="100" t="s">
        <v>7360</v>
      </c>
      <c r="C1721" s="100" t="s">
        <v>7361</v>
      </c>
      <c r="D1721" s="100" t="s">
        <v>8541</v>
      </c>
      <c r="E1721" s="100" t="s">
        <v>72</v>
      </c>
      <c r="F1721" s="277"/>
      <c r="G1721" s="101">
        <v>4.3</v>
      </c>
      <c r="H1721" s="101">
        <v>4.5999999999999996</v>
      </c>
      <c r="I1721" s="101">
        <v>4</v>
      </c>
      <c r="J1721" s="101">
        <v>3.6</v>
      </c>
      <c r="K1721" s="101">
        <v>3.9</v>
      </c>
      <c r="L1721" s="278">
        <v>4154</v>
      </c>
      <c r="M1721" s="100" t="s">
        <v>66</v>
      </c>
      <c r="N1721" s="100" t="s">
        <v>103</v>
      </c>
      <c r="O1721" s="100" t="s">
        <v>7377</v>
      </c>
    </row>
    <row r="1722" spans="1:15">
      <c r="A1722" s="100" t="s">
        <v>14667</v>
      </c>
      <c r="B1722" s="100" t="s">
        <v>14668</v>
      </c>
      <c r="C1722" s="100" t="s">
        <v>4869</v>
      </c>
      <c r="D1722" s="100" t="s">
        <v>8541</v>
      </c>
      <c r="E1722" s="100" t="s">
        <v>72</v>
      </c>
      <c r="F1722" s="277" t="s">
        <v>73</v>
      </c>
      <c r="G1722" s="101">
        <v>4.4000000000000004</v>
      </c>
      <c r="H1722" s="101">
        <v>5.5</v>
      </c>
      <c r="I1722" s="101">
        <v>4.4000000000000004</v>
      </c>
      <c r="J1722" s="101">
        <v>2.4</v>
      </c>
      <c r="K1722" s="101">
        <v>3.8</v>
      </c>
      <c r="L1722" s="278">
        <v>9936</v>
      </c>
      <c r="M1722" s="100" t="s">
        <v>66</v>
      </c>
      <c r="N1722" s="100" t="s">
        <v>67</v>
      </c>
      <c r="O1722" s="100" t="s">
        <v>4874</v>
      </c>
    </row>
    <row r="1723" spans="1:15">
      <c r="A1723" s="100" t="s">
        <v>13662</v>
      </c>
      <c r="B1723" s="100" t="s">
        <v>13663</v>
      </c>
      <c r="C1723" s="100" t="s">
        <v>2989</v>
      </c>
      <c r="D1723" s="100" t="s">
        <v>8579</v>
      </c>
      <c r="E1723" s="100" t="s">
        <v>94</v>
      </c>
      <c r="F1723" s="277" t="s">
        <v>65</v>
      </c>
      <c r="G1723" s="101">
        <v>8.1999999999999993</v>
      </c>
      <c r="H1723" s="101">
        <v>7.5</v>
      </c>
      <c r="I1723" s="101">
        <v>4.5</v>
      </c>
      <c r="J1723" s="101">
        <v>5.2</v>
      </c>
      <c r="K1723" s="101">
        <v>6</v>
      </c>
      <c r="L1723" s="278">
        <v>351660</v>
      </c>
      <c r="M1723" s="100" t="s">
        <v>66</v>
      </c>
      <c r="N1723" s="100" t="s">
        <v>67</v>
      </c>
      <c r="O1723" s="100" t="s">
        <v>2958</v>
      </c>
    </row>
    <row r="1724" spans="1:15">
      <c r="A1724" s="100" t="s">
        <v>15201</v>
      </c>
      <c r="B1724" s="100" t="s">
        <v>5817</v>
      </c>
      <c r="C1724" s="100" t="s">
        <v>5818</v>
      </c>
      <c r="D1724" s="100" t="s">
        <v>8540</v>
      </c>
      <c r="E1724" s="100" t="s">
        <v>94</v>
      </c>
      <c r="F1724" s="277" t="s">
        <v>65</v>
      </c>
      <c r="G1724" s="101">
        <v>7.9</v>
      </c>
      <c r="H1724" s="101">
        <v>5.8</v>
      </c>
      <c r="I1724" s="101">
        <v>4.5999999999999996</v>
      </c>
      <c r="J1724" s="101">
        <v>6.8</v>
      </c>
      <c r="K1724" s="101">
        <v>5.8</v>
      </c>
      <c r="L1724" s="278">
        <v>28</v>
      </c>
      <c r="M1724" s="100" t="s">
        <v>66</v>
      </c>
      <c r="N1724" s="100" t="s">
        <v>67</v>
      </c>
      <c r="O1724" s="100" t="s">
        <v>5853</v>
      </c>
    </row>
    <row r="1725" spans="1:15">
      <c r="A1725" s="100" t="s">
        <v>12599</v>
      </c>
      <c r="B1725" s="100" t="s">
        <v>12600</v>
      </c>
      <c r="C1725" s="100" t="s">
        <v>1034</v>
      </c>
      <c r="D1725" s="100" t="s">
        <v>8546</v>
      </c>
      <c r="E1725" s="100" t="s">
        <v>107</v>
      </c>
      <c r="F1725" s="277" t="s">
        <v>73</v>
      </c>
      <c r="G1725" s="101">
        <v>7</v>
      </c>
      <c r="H1725" s="101">
        <v>2.4</v>
      </c>
      <c r="I1725" s="101">
        <v>6.6</v>
      </c>
      <c r="J1725" s="101">
        <v>5.9</v>
      </c>
      <c r="K1725" s="101">
        <v>4.9000000000000004</v>
      </c>
      <c r="L1725" s="278">
        <v>1612281</v>
      </c>
      <c r="M1725" s="100" t="s">
        <v>66</v>
      </c>
      <c r="N1725" s="100" t="s">
        <v>67</v>
      </c>
      <c r="O1725" s="100" t="s">
        <v>1027</v>
      </c>
    </row>
    <row r="1726" spans="1:15">
      <c r="A1726" s="100" t="s">
        <v>17015</v>
      </c>
      <c r="B1726" s="100" t="s">
        <v>17016</v>
      </c>
      <c r="C1726" s="100" t="s">
        <v>10395</v>
      </c>
      <c r="D1726" s="100" t="s">
        <v>8549</v>
      </c>
      <c r="E1726" s="100" t="s">
        <v>201</v>
      </c>
      <c r="F1726" s="277" t="s">
        <v>65</v>
      </c>
      <c r="G1726" s="101">
        <v>2.1</v>
      </c>
      <c r="H1726" s="101">
        <v>1.5</v>
      </c>
      <c r="I1726" s="101">
        <v>2.2000000000000002</v>
      </c>
      <c r="J1726" s="101">
        <v>6.9</v>
      </c>
      <c r="K1726" s="101">
        <v>3.6</v>
      </c>
      <c r="L1726" s="278">
        <v>521</v>
      </c>
      <c r="M1726" s="100" t="s">
        <v>66</v>
      </c>
      <c r="N1726" s="100" t="s">
        <v>190</v>
      </c>
      <c r="O1726" s="100" t="s">
        <v>10396</v>
      </c>
    </row>
    <row r="1727" spans="1:15">
      <c r="A1727" s="100" t="s">
        <v>13968</v>
      </c>
      <c r="B1727" s="100" t="s">
        <v>13969</v>
      </c>
      <c r="C1727" s="100" t="s">
        <v>3478</v>
      </c>
      <c r="D1727" s="100" t="s">
        <v>8542</v>
      </c>
      <c r="E1727" s="100" t="s">
        <v>107</v>
      </c>
      <c r="F1727" s="277" t="s">
        <v>65</v>
      </c>
      <c r="G1727" s="101">
        <v>7.1</v>
      </c>
      <c r="H1727" s="101">
        <v>6.6</v>
      </c>
      <c r="I1727" s="101">
        <v>4</v>
      </c>
      <c r="J1727" s="101">
        <v>3.6</v>
      </c>
      <c r="K1727" s="101">
        <v>4.8</v>
      </c>
      <c r="L1727" s="278">
        <v>580871</v>
      </c>
      <c r="M1727" s="100" t="s">
        <v>66</v>
      </c>
      <c r="N1727" s="100" t="s">
        <v>67</v>
      </c>
      <c r="O1727" s="100" t="s">
        <v>3456</v>
      </c>
    </row>
    <row r="1728" spans="1:15">
      <c r="A1728" s="100" t="s">
        <v>13075</v>
      </c>
      <c r="B1728" s="100" t="s">
        <v>13076</v>
      </c>
      <c r="C1728" s="100" t="s">
        <v>1956</v>
      </c>
      <c r="D1728" s="100" t="s">
        <v>8593</v>
      </c>
      <c r="E1728" s="100" t="s">
        <v>107</v>
      </c>
      <c r="F1728" s="277" t="s">
        <v>65</v>
      </c>
      <c r="G1728" s="101">
        <v>6.9</v>
      </c>
      <c r="H1728" s="101">
        <v>5.6</v>
      </c>
      <c r="I1728" s="101">
        <v>5.8</v>
      </c>
      <c r="J1728" s="101">
        <v>5.3</v>
      </c>
      <c r="K1728" s="101">
        <v>5.5</v>
      </c>
      <c r="L1728" s="278">
        <v>214077</v>
      </c>
      <c r="M1728" s="100" t="s">
        <v>66</v>
      </c>
      <c r="N1728" s="100" t="s">
        <v>67</v>
      </c>
      <c r="O1728" s="100" t="s">
        <v>1945</v>
      </c>
    </row>
    <row r="1729" spans="1:15">
      <c r="A1729" s="100" t="s">
        <v>13966</v>
      </c>
      <c r="B1729" s="100" t="s">
        <v>13967</v>
      </c>
      <c r="C1729" s="100" t="s">
        <v>3474</v>
      </c>
      <c r="D1729" s="100" t="s">
        <v>8558</v>
      </c>
      <c r="E1729" s="100" t="s">
        <v>107</v>
      </c>
      <c r="F1729" s="277" t="s">
        <v>65</v>
      </c>
      <c r="G1729" s="101">
        <v>6.6</v>
      </c>
      <c r="H1729" s="101">
        <v>5.2</v>
      </c>
      <c r="I1729" s="101">
        <v>5.7</v>
      </c>
      <c r="J1729" s="101">
        <v>5</v>
      </c>
      <c r="K1729" s="101">
        <v>5.3</v>
      </c>
      <c r="L1729" s="278">
        <v>945020</v>
      </c>
      <c r="M1729" s="100" t="s">
        <v>66</v>
      </c>
      <c r="N1729" s="100" t="s">
        <v>67</v>
      </c>
      <c r="O1729" s="100" t="s">
        <v>3452</v>
      </c>
    </row>
    <row r="1730" spans="1:15">
      <c r="A1730" s="100" t="s">
        <v>12601</v>
      </c>
      <c r="B1730" s="100" t="s">
        <v>12602</v>
      </c>
      <c r="C1730" s="100" t="s">
        <v>1038</v>
      </c>
      <c r="D1730" s="100" t="s">
        <v>8546</v>
      </c>
      <c r="E1730" s="100" t="s">
        <v>196</v>
      </c>
      <c r="F1730" s="277" t="s">
        <v>65</v>
      </c>
      <c r="G1730" s="101">
        <v>3.6</v>
      </c>
      <c r="H1730" s="101">
        <v>2.1</v>
      </c>
      <c r="I1730" s="101">
        <v>3.5</v>
      </c>
      <c r="J1730" s="101">
        <v>6.9</v>
      </c>
      <c r="K1730" s="101">
        <v>4.2</v>
      </c>
      <c r="L1730" s="278">
        <v>1077498</v>
      </c>
      <c r="M1730" s="100" t="s">
        <v>66</v>
      </c>
      <c r="N1730" s="100" t="s">
        <v>103</v>
      </c>
      <c r="O1730" s="100" t="s">
        <v>1031</v>
      </c>
    </row>
    <row r="1731" spans="1:15">
      <c r="A1731" s="100" t="s">
        <v>16977</v>
      </c>
      <c r="B1731" s="100" t="s">
        <v>16978</v>
      </c>
      <c r="C1731" s="100" t="s">
        <v>7331</v>
      </c>
      <c r="D1731" s="100" t="s">
        <v>8550</v>
      </c>
      <c r="E1731" s="100" t="s">
        <v>196</v>
      </c>
      <c r="F1731" s="277" t="s">
        <v>65</v>
      </c>
      <c r="G1731" s="101">
        <v>4.2</v>
      </c>
      <c r="H1731" s="101">
        <v>6.7</v>
      </c>
      <c r="I1731" s="101">
        <v>5.4</v>
      </c>
      <c r="J1731" s="101">
        <v>3.2</v>
      </c>
      <c r="K1731" s="101">
        <v>4.5</v>
      </c>
      <c r="L1731" s="278">
        <v>7535</v>
      </c>
      <c r="M1731" s="100" t="s">
        <v>245</v>
      </c>
      <c r="N1731" s="100" t="s">
        <v>190</v>
      </c>
      <c r="O1731" s="100" t="s">
        <v>16979</v>
      </c>
    </row>
    <row r="1732" spans="1:15">
      <c r="A1732" s="100" t="s">
        <v>16975</v>
      </c>
      <c r="B1732" s="100" t="s">
        <v>16976</v>
      </c>
      <c r="C1732" s="100" t="s">
        <v>10360</v>
      </c>
      <c r="D1732" s="100" t="s">
        <v>8550</v>
      </c>
      <c r="E1732" s="100" t="s">
        <v>196</v>
      </c>
      <c r="F1732" s="277" t="s">
        <v>65</v>
      </c>
      <c r="G1732" s="101">
        <v>4.0999999999999996</v>
      </c>
      <c r="H1732" s="101">
        <v>6.7</v>
      </c>
      <c r="I1732" s="101">
        <v>3.8</v>
      </c>
      <c r="J1732" s="101">
        <v>4.3</v>
      </c>
      <c r="K1732" s="101">
        <v>4.2</v>
      </c>
      <c r="L1732" s="278">
        <v>854</v>
      </c>
      <c r="M1732" s="100" t="s">
        <v>66</v>
      </c>
      <c r="N1732" s="100" t="s">
        <v>190</v>
      </c>
      <c r="O1732" s="100"/>
    </row>
    <row r="1733" spans="1:15">
      <c r="A1733" s="100" t="s">
        <v>16971</v>
      </c>
      <c r="B1733" s="100" t="s">
        <v>16972</v>
      </c>
      <c r="C1733" s="100" t="s">
        <v>7325</v>
      </c>
      <c r="D1733" s="100" t="s">
        <v>8566</v>
      </c>
      <c r="E1733" s="100" t="s">
        <v>196</v>
      </c>
      <c r="F1733" s="277" t="s">
        <v>65</v>
      </c>
      <c r="G1733" s="101">
        <v>2.9</v>
      </c>
      <c r="H1733" s="101">
        <v>4.9000000000000004</v>
      </c>
      <c r="I1733" s="101">
        <v>4.9000000000000004</v>
      </c>
      <c r="J1733" s="101">
        <v>4.0999999999999996</v>
      </c>
      <c r="K1733" s="101">
        <v>4.5</v>
      </c>
      <c r="L1733" s="278">
        <v>54154</v>
      </c>
      <c r="M1733" s="100" t="s">
        <v>66</v>
      </c>
      <c r="N1733" s="100" t="s">
        <v>67</v>
      </c>
      <c r="O1733" s="100" t="s">
        <v>7340</v>
      </c>
    </row>
    <row r="1734" spans="1:15">
      <c r="A1734" s="100" t="s">
        <v>12466</v>
      </c>
      <c r="B1734" s="100" t="s">
        <v>12467</v>
      </c>
      <c r="C1734" s="100" t="s">
        <v>775</v>
      </c>
      <c r="D1734" s="100" t="s">
        <v>8567</v>
      </c>
      <c r="E1734" s="100" t="s">
        <v>72</v>
      </c>
      <c r="F1734" s="277" t="s">
        <v>65</v>
      </c>
      <c r="G1734" s="101">
        <v>4.3</v>
      </c>
      <c r="H1734" s="101">
        <v>6.7</v>
      </c>
      <c r="I1734" s="101">
        <v>3.6</v>
      </c>
      <c r="J1734" s="101">
        <v>3.3</v>
      </c>
      <c r="K1734" s="101">
        <v>5</v>
      </c>
      <c r="L1734" s="278">
        <v>809560</v>
      </c>
      <c r="M1734" s="100" t="s">
        <v>66</v>
      </c>
      <c r="N1734" s="100" t="s">
        <v>67</v>
      </c>
      <c r="O1734" s="100" t="s">
        <v>770</v>
      </c>
    </row>
    <row r="1735" spans="1:15">
      <c r="A1735" s="100" t="s">
        <v>13236</v>
      </c>
      <c r="B1735" s="100" t="s">
        <v>13237</v>
      </c>
      <c r="C1735" s="100" t="s">
        <v>2263</v>
      </c>
      <c r="D1735" s="100" t="s">
        <v>8548</v>
      </c>
      <c r="E1735" s="100" t="s">
        <v>94</v>
      </c>
      <c r="F1735" s="277" t="s">
        <v>65</v>
      </c>
      <c r="G1735" s="101">
        <v>7.3</v>
      </c>
      <c r="H1735" s="101">
        <v>8.3000000000000007</v>
      </c>
      <c r="I1735" s="101">
        <v>2.5</v>
      </c>
      <c r="J1735" s="101">
        <v>6.6</v>
      </c>
      <c r="K1735" s="101">
        <v>6.1</v>
      </c>
      <c r="L1735" s="278">
        <v>80345</v>
      </c>
      <c r="M1735" s="100" t="s">
        <v>66</v>
      </c>
      <c r="N1735" s="100" t="s">
        <v>67</v>
      </c>
      <c r="O1735" s="100" t="s">
        <v>2251</v>
      </c>
    </row>
    <row r="1736" spans="1:15">
      <c r="A1736" s="100" t="s">
        <v>14478</v>
      </c>
      <c r="B1736" s="100" t="s">
        <v>14479</v>
      </c>
      <c r="C1736" s="100" t="s">
        <v>4511</v>
      </c>
      <c r="D1736" s="100" t="s">
        <v>8578</v>
      </c>
      <c r="E1736" s="100" t="s">
        <v>201</v>
      </c>
      <c r="F1736" s="277" t="s">
        <v>65</v>
      </c>
      <c r="G1736" s="101">
        <v>1.5</v>
      </c>
      <c r="H1736" s="101">
        <v>3.9</v>
      </c>
      <c r="I1736" s="101">
        <v>4.5</v>
      </c>
      <c r="J1736" s="101">
        <v>0.1</v>
      </c>
      <c r="K1736" s="101">
        <v>2.8</v>
      </c>
      <c r="L1736" s="278">
        <v>10006</v>
      </c>
      <c r="M1736" s="100" t="s">
        <v>66</v>
      </c>
      <c r="N1736" s="100" t="s">
        <v>103</v>
      </c>
      <c r="O1736" s="100" t="s">
        <v>4487</v>
      </c>
    </row>
    <row r="1737" spans="1:15">
      <c r="A1737" s="100" t="s">
        <v>17019</v>
      </c>
      <c r="B1737" s="100" t="s">
        <v>17020</v>
      </c>
      <c r="C1737" s="100" t="s">
        <v>7365</v>
      </c>
      <c r="D1737" s="100" t="s">
        <v>8542</v>
      </c>
      <c r="E1737" s="100" t="s">
        <v>196</v>
      </c>
      <c r="F1737" s="277" t="s">
        <v>65</v>
      </c>
      <c r="G1737" s="101">
        <v>4.2</v>
      </c>
      <c r="H1737" s="101">
        <v>4.5</v>
      </c>
      <c r="I1737" s="101">
        <v>3.2</v>
      </c>
      <c r="J1737" s="101">
        <v>4.0999999999999996</v>
      </c>
      <c r="K1737" s="101">
        <v>3.9</v>
      </c>
      <c r="L1737" s="278">
        <v>454774</v>
      </c>
      <c r="M1737" s="100" t="s">
        <v>66</v>
      </c>
      <c r="N1737" s="100" t="s">
        <v>190</v>
      </c>
      <c r="O1737" s="100" t="s">
        <v>7379</v>
      </c>
    </row>
    <row r="1738" spans="1:15">
      <c r="A1738" s="100" t="s">
        <v>17017</v>
      </c>
      <c r="B1738" s="100" t="s">
        <v>17018</v>
      </c>
      <c r="C1738" s="100" t="s">
        <v>10399</v>
      </c>
      <c r="D1738" s="100" t="s">
        <v>63</v>
      </c>
      <c r="E1738" s="100" t="s">
        <v>107</v>
      </c>
      <c r="F1738" s="277" t="s">
        <v>65</v>
      </c>
      <c r="G1738" s="101">
        <v>6.1</v>
      </c>
      <c r="H1738" s="101">
        <v>8.6</v>
      </c>
      <c r="I1738" s="101">
        <v>5.3</v>
      </c>
      <c r="J1738" s="101">
        <v>5.4</v>
      </c>
      <c r="K1738" s="101">
        <v>5.5</v>
      </c>
      <c r="L1738" s="278">
        <v>201713</v>
      </c>
      <c r="M1738" s="100" t="s">
        <v>66</v>
      </c>
      <c r="N1738" s="100" t="s">
        <v>264</v>
      </c>
      <c r="O1738" s="100"/>
    </row>
    <row r="1739" spans="1:15">
      <c r="A1739" s="100" t="s">
        <v>13073</v>
      </c>
      <c r="B1739" s="100" t="s">
        <v>13074</v>
      </c>
      <c r="C1739" s="100" t="s">
        <v>1952</v>
      </c>
      <c r="D1739" s="100" t="s">
        <v>8593</v>
      </c>
      <c r="E1739" s="100" t="s">
        <v>107</v>
      </c>
      <c r="F1739" s="277" t="s">
        <v>65</v>
      </c>
      <c r="G1739" s="101">
        <v>6.9</v>
      </c>
      <c r="H1739" s="101">
        <v>4.5999999999999996</v>
      </c>
      <c r="I1739" s="101">
        <v>4.5</v>
      </c>
      <c r="J1739" s="101">
        <v>6.3</v>
      </c>
      <c r="K1739" s="101">
        <v>5.3</v>
      </c>
      <c r="L1739" s="278">
        <v>129000</v>
      </c>
      <c r="M1739" s="100" t="s">
        <v>66</v>
      </c>
      <c r="N1739" s="100" t="s">
        <v>67</v>
      </c>
      <c r="O1739" s="100" t="s">
        <v>1941</v>
      </c>
    </row>
    <row r="1740" spans="1:15">
      <c r="A1740" s="100" t="s">
        <v>17021</v>
      </c>
      <c r="B1740" s="100" t="s">
        <v>17022</v>
      </c>
      <c r="C1740" s="100" t="s">
        <v>10402</v>
      </c>
      <c r="D1740" s="100" t="s">
        <v>8580</v>
      </c>
      <c r="E1740" s="100" t="s">
        <v>107</v>
      </c>
      <c r="F1740" s="277" t="s">
        <v>73</v>
      </c>
      <c r="G1740" s="101">
        <v>6.1</v>
      </c>
      <c r="H1740" s="101">
        <v>3</v>
      </c>
      <c r="I1740" s="101">
        <v>4.9000000000000004</v>
      </c>
      <c r="J1740" s="101">
        <v>5.0999999999999996</v>
      </c>
      <c r="K1740" s="101">
        <v>4.8</v>
      </c>
      <c r="L1740" s="278">
        <v>20734</v>
      </c>
      <c r="M1740" s="100" t="s">
        <v>66</v>
      </c>
      <c r="N1740" s="100" t="s">
        <v>103</v>
      </c>
      <c r="O1740" s="100"/>
    </row>
    <row r="1741" spans="1:15">
      <c r="A1741" s="100" t="s">
        <v>14000</v>
      </c>
      <c r="B1741" s="100" t="s">
        <v>14001</v>
      </c>
      <c r="C1741" s="100" t="s">
        <v>3542</v>
      </c>
      <c r="D1741" s="100" t="s">
        <v>8589</v>
      </c>
      <c r="E1741" s="100" t="s">
        <v>72</v>
      </c>
      <c r="F1741" s="277" t="s">
        <v>65</v>
      </c>
      <c r="G1741" s="101">
        <v>5.6</v>
      </c>
      <c r="H1741" s="101">
        <v>5.5</v>
      </c>
      <c r="I1741" s="101">
        <v>5.8</v>
      </c>
      <c r="J1741" s="101">
        <v>3.1</v>
      </c>
      <c r="K1741" s="101">
        <v>4.8</v>
      </c>
      <c r="L1741" s="278">
        <v>20669</v>
      </c>
      <c r="M1741" s="100" t="s">
        <v>66</v>
      </c>
      <c r="N1741" s="100" t="s">
        <v>67</v>
      </c>
      <c r="O1741" s="100" t="s">
        <v>3519</v>
      </c>
    </row>
    <row r="1742" spans="1:15">
      <c r="A1742" s="100" t="s">
        <v>13990</v>
      </c>
      <c r="B1742" s="100" t="s">
        <v>13991</v>
      </c>
      <c r="C1742" s="100" t="s">
        <v>3522</v>
      </c>
      <c r="D1742" s="100" t="s">
        <v>8560</v>
      </c>
      <c r="E1742" s="100" t="s">
        <v>72</v>
      </c>
      <c r="F1742" s="277" t="s">
        <v>95</v>
      </c>
      <c r="G1742" s="101">
        <v>4.3</v>
      </c>
      <c r="H1742" s="101">
        <v>1.5</v>
      </c>
      <c r="I1742" s="101">
        <v>5.2</v>
      </c>
      <c r="J1742" s="101">
        <v>3.6</v>
      </c>
      <c r="K1742" s="101">
        <v>4.0999999999999996</v>
      </c>
      <c r="L1742" s="278">
        <v>123771</v>
      </c>
      <c r="M1742" s="100" t="s">
        <v>66</v>
      </c>
      <c r="N1742" s="100" t="s">
        <v>103</v>
      </c>
      <c r="O1742" s="100" t="s">
        <v>3499</v>
      </c>
    </row>
    <row r="1743" spans="1:15">
      <c r="A1743" s="100" t="s">
        <v>17023</v>
      </c>
      <c r="B1743" s="100" t="s">
        <v>10404</v>
      </c>
      <c r="C1743" s="100" t="s">
        <v>10405</v>
      </c>
      <c r="D1743" s="100" t="s">
        <v>8545</v>
      </c>
      <c r="E1743" s="100" t="s">
        <v>201</v>
      </c>
      <c r="F1743" s="277" t="s">
        <v>95</v>
      </c>
      <c r="G1743" s="101">
        <v>2.4</v>
      </c>
      <c r="H1743" s="101">
        <v>4.5999999999999996</v>
      </c>
      <c r="I1743" s="101">
        <v>3.6</v>
      </c>
      <c r="J1743" s="101">
        <v>4.7</v>
      </c>
      <c r="K1743" s="101">
        <v>4.0999999999999996</v>
      </c>
      <c r="L1743" s="278"/>
      <c r="M1743" s="100" t="s">
        <v>66</v>
      </c>
      <c r="N1743" s="100"/>
      <c r="O1743" s="100"/>
    </row>
    <row r="1744" spans="1:15">
      <c r="A1744" s="100" t="s">
        <v>17024</v>
      </c>
      <c r="B1744" s="100" t="s">
        <v>17025</v>
      </c>
      <c r="C1744" s="100" t="s">
        <v>10408</v>
      </c>
      <c r="D1744" s="100" t="s">
        <v>8559</v>
      </c>
      <c r="E1744" s="100" t="s">
        <v>196</v>
      </c>
      <c r="F1744" s="277" t="s">
        <v>65</v>
      </c>
      <c r="G1744" s="101">
        <v>3.9</v>
      </c>
      <c r="H1744" s="101">
        <v>5.0999999999999996</v>
      </c>
      <c r="I1744" s="101">
        <v>3.3</v>
      </c>
      <c r="J1744" s="101">
        <v>6.9</v>
      </c>
      <c r="K1744" s="101">
        <v>4.7</v>
      </c>
      <c r="L1744" s="278">
        <v>506430</v>
      </c>
      <c r="M1744" s="100" t="s">
        <v>66</v>
      </c>
      <c r="N1744" s="100" t="s">
        <v>67</v>
      </c>
      <c r="O1744" s="100" t="s">
        <v>10409</v>
      </c>
    </row>
    <row r="1745" spans="1:15">
      <c r="A1745" s="100" t="s">
        <v>13988</v>
      </c>
      <c r="B1745" s="100" t="s">
        <v>13989</v>
      </c>
      <c r="C1745" s="100" t="s">
        <v>3518</v>
      </c>
      <c r="D1745" s="100" t="s">
        <v>8569</v>
      </c>
      <c r="E1745" s="100" t="s">
        <v>201</v>
      </c>
      <c r="F1745" s="277" t="s">
        <v>65</v>
      </c>
      <c r="G1745" s="101">
        <v>2</v>
      </c>
      <c r="H1745" s="101">
        <v>5.3</v>
      </c>
      <c r="I1745" s="101">
        <v>5.0999999999999996</v>
      </c>
      <c r="J1745" s="101">
        <v>1.6</v>
      </c>
      <c r="K1745" s="101">
        <v>3.7</v>
      </c>
      <c r="L1745" s="278">
        <v>64300</v>
      </c>
      <c r="M1745" s="100" t="s">
        <v>66</v>
      </c>
      <c r="N1745" s="100" t="s">
        <v>67</v>
      </c>
      <c r="O1745" s="100" t="s">
        <v>3495</v>
      </c>
    </row>
    <row r="1746" spans="1:15">
      <c r="A1746" s="100" t="s">
        <v>14002</v>
      </c>
      <c r="B1746" s="100" t="s">
        <v>14003</v>
      </c>
      <c r="C1746" s="100" t="s">
        <v>3546</v>
      </c>
      <c r="D1746" s="100" t="s">
        <v>8593</v>
      </c>
      <c r="E1746" s="100" t="s">
        <v>94</v>
      </c>
      <c r="F1746" s="277" t="s">
        <v>65</v>
      </c>
      <c r="G1746" s="101">
        <v>8.3000000000000007</v>
      </c>
      <c r="H1746" s="101">
        <v>6.1</v>
      </c>
      <c r="I1746" s="101">
        <v>7.3</v>
      </c>
      <c r="J1746" s="101">
        <v>4.2</v>
      </c>
      <c r="K1746" s="101">
        <v>5.7</v>
      </c>
      <c r="L1746" s="278">
        <v>426626</v>
      </c>
      <c r="M1746" s="100" t="s">
        <v>66</v>
      </c>
      <c r="N1746" s="100" t="s">
        <v>67</v>
      </c>
      <c r="O1746" s="100" t="s">
        <v>3523</v>
      </c>
    </row>
    <row r="1747" spans="1:15">
      <c r="A1747" s="100" t="s">
        <v>12989</v>
      </c>
      <c r="B1747" s="100" t="s">
        <v>12990</v>
      </c>
      <c r="C1747" s="100" t="s">
        <v>1765</v>
      </c>
      <c r="D1747" s="100" t="s">
        <v>8536</v>
      </c>
      <c r="E1747" s="100" t="s">
        <v>72</v>
      </c>
      <c r="F1747" s="277" t="s">
        <v>95</v>
      </c>
      <c r="G1747" s="101">
        <v>5.7</v>
      </c>
      <c r="H1747" s="101">
        <v>2.8</v>
      </c>
      <c r="I1747" s="101">
        <v>5.5</v>
      </c>
      <c r="J1747" s="101">
        <v>3.2</v>
      </c>
      <c r="K1747" s="101">
        <v>4.4000000000000004</v>
      </c>
      <c r="L1747" s="278">
        <v>14074</v>
      </c>
      <c r="M1747" s="100" t="s">
        <v>66</v>
      </c>
      <c r="N1747" s="100" t="s">
        <v>103</v>
      </c>
      <c r="O1747" s="100" t="s">
        <v>1753</v>
      </c>
    </row>
    <row r="1748" spans="1:15">
      <c r="A1748" s="100" t="s">
        <v>13998</v>
      </c>
      <c r="B1748" s="100" t="s">
        <v>13999</v>
      </c>
      <c r="C1748" s="100" t="s">
        <v>3538</v>
      </c>
      <c r="D1748" s="100" t="s">
        <v>8564</v>
      </c>
      <c r="E1748" s="100" t="s">
        <v>72</v>
      </c>
      <c r="F1748" s="277" t="s">
        <v>95</v>
      </c>
      <c r="G1748" s="101">
        <v>4.4000000000000004</v>
      </c>
      <c r="H1748" s="101">
        <v>8.1999999999999993</v>
      </c>
      <c r="I1748" s="101">
        <v>6.4</v>
      </c>
      <c r="J1748" s="101">
        <v>1.6</v>
      </c>
      <c r="K1748" s="101">
        <v>4.4000000000000004</v>
      </c>
      <c r="L1748" s="278">
        <v>80851</v>
      </c>
      <c r="M1748" s="100" t="s">
        <v>66</v>
      </c>
      <c r="N1748" s="100" t="s">
        <v>103</v>
      </c>
      <c r="O1748" s="100" t="s">
        <v>3515</v>
      </c>
    </row>
    <row r="1749" spans="1:15">
      <c r="A1749" s="100" t="s">
        <v>13172</v>
      </c>
      <c r="B1749" s="100" t="s">
        <v>13173</v>
      </c>
      <c r="C1749" s="100" t="s">
        <v>2137</v>
      </c>
      <c r="D1749" s="100" t="s">
        <v>137</v>
      </c>
      <c r="E1749" s="100" t="s">
        <v>72</v>
      </c>
      <c r="F1749" s="277" t="s">
        <v>65</v>
      </c>
      <c r="G1749" s="101">
        <v>4.3</v>
      </c>
      <c r="H1749" s="101">
        <v>6</v>
      </c>
      <c r="I1749" s="101">
        <v>5.7</v>
      </c>
      <c r="J1749" s="101">
        <v>2.9</v>
      </c>
      <c r="K1749" s="101">
        <v>4.5</v>
      </c>
      <c r="L1749" s="278">
        <v>148300</v>
      </c>
      <c r="M1749" s="100" t="s">
        <v>66</v>
      </c>
      <c r="N1749" s="100" t="s">
        <v>67</v>
      </c>
      <c r="O1749" s="100" t="s">
        <v>2122</v>
      </c>
    </row>
    <row r="1750" spans="1:15">
      <c r="A1750" s="100" t="s">
        <v>12127</v>
      </c>
      <c r="B1750" s="100" t="s">
        <v>14915</v>
      </c>
      <c r="C1750" s="100" t="s">
        <v>5296</v>
      </c>
      <c r="D1750" s="100" t="s">
        <v>8560</v>
      </c>
      <c r="E1750" s="100" t="s">
        <v>107</v>
      </c>
      <c r="F1750" s="277" t="s">
        <v>65</v>
      </c>
      <c r="G1750" s="101">
        <v>7.1</v>
      </c>
      <c r="H1750" s="101">
        <v>4.0999999999999996</v>
      </c>
      <c r="I1750" s="101">
        <v>4.8</v>
      </c>
      <c r="J1750" s="101">
        <v>6.9</v>
      </c>
      <c r="K1750" s="101">
        <v>5.4</v>
      </c>
      <c r="L1750" s="278">
        <v>3625000</v>
      </c>
      <c r="M1750" s="100" t="s">
        <v>66</v>
      </c>
      <c r="N1750" s="100" t="s">
        <v>67</v>
      </c>
      <c r="O1750" s="100" t="s">
        <v>5317</v>
      </c>
    </row>
    <row r="1751" spans="1:15">
      <c r="A1751" s="100" t="s">
        <v>14884</v>
      </c>
      <c r="B1751" s="100" t="s">
        <v>14885</v>
      </c>
      <c r="C1751" s="100" t="s">
        <v>207</v>
      </c>
      <c r="D1751" s="100" t="s">
        <v>195</v>
      </c>
      <c r="E1751" s="100" t="s">
        <v>94</v>
      </c>
      <c r="F1751" s="277" t="s">
        <v>73</v>
      </c>
      <c r="G1751" s="101">
        <v>7.4</v>
      </c>
      <c r="H1751" s="101">
        <v>3.8</v>
      </c>
      <c r="I1751" s="101">
        <v>8.4</v>
      </c>
      <c r="J1751" s="101">
        <v>5.4</v>
      </c>
      <c r="K1751" s="101">
        <v>5.9</v>
      </c>
      <c r="L1751" s="278">
        <v>1110000</v>
      </c>
      <c r="M1751" s="100" t="s">
        <v>66</v>
      </c>
      <c r="N1751" s="100" t="s">
        <v>67</v>
      </c>
      <c r="O1751" s="100"/>
    </row>
    <row r="1752" spans="1:15">
      <c r="A1752" s="100" t="s">
        <v>14866</v>
      </c>
      <c r="B1752" s="100" t="s">
        <v>14867</v>
      </c>
      <c r="C1752" s="100" t="s">
        <v>206</v>
      </c>
      <c r="D1752" s="100" t="s">
        <v>83</v>
      </c>
      <c r="E1752" s="100" t="s">
        <v>64</v>
      </c>
      <c r="F1752" s="277" t="s">
        <v>65</v>
      </c>
      <c r="G1752" s="101">
        <v>8.6</v>
      </c>
      <c r="H1752" s="101">
        <v>6.7</v>
      </c>
      <c r="I1752" s="101">
        <v>7.2</v>
      </c>
      <c r="J1752" s="101">
        <v>5.6</v>
      </c>
      <c r="K1752" s="101">
        <v>6.4</v>
      </c>
      <c r="L1752" s="278">
        <v>1170000</v>
      </c>
      <c r="M1752" s="100" t="s">
        <v>66</v>
      </c>
      <c r="N1752" s="100" t="s">
        <v>67</v>
      </c>
      <c r="O1752" s="100" t="s">
        <v>203</v>
      </c>
    </row>
    <row r="1753" spans="1:15">
      <c r="A1753" s="100" t="s">
        <v>14860</v>
      </c>
      <c r="B1753" s="100" t="s">
        <v>14861</v>
      </c>
      <c r="C1753" s="100" t="s">
        <v>5223</v>
      </c>
      <c r="D1753" s="100" t="s">
        <v>8535</v>
      </c>
      <c r="E1753" s="100" t="s">
        <v>64</v>
      </c>
      <c r="F1753" s="277" t="s">
        <v>65</v>
      </c>
      <c r="G1753" s="101">
        <v>10</v>
      </c>
      <c r="H1753" s="101">
        <v>10</v>
      </c>
      <c r="I1753" s="101">
        <v>7.1</v>
      </c>
      <c r="J1753" s="101">
        <v>6.8</v>
      </c>
      <c r="K1753" s="101">
        <v>7.1</v>
      </c>
      <c r="L1753" s="278">
        <v>26342</v>
      </c>
      <c r="M1753" s="100" t="s">
        <v>66</v>
      </c>
      <c r="N1753" s="100" t="s">
        <v>67</v>
      </c>
      <c r="O1753" s="100" t="s">
        <v>5241</v>
      </c>
    </row>
    <row r="1754" spans="1:15">
      <c r="A1754" s="100" t="s">
        <v>14864</v>
      </c>
      <c r="B1754" s="100" t="s">
        <v>14865</v>
      </c>
      <c r="C1754" s="100" t="s">
        <v>5231</v>
      </c>
      <c r="D1754" s="100" t="s">
        <v>8544</v>
      </c>
      <c r="E1754" s="100" t="s">
        <v>196</v>
      </c>
      <c r="F1754" s="277" t="s">
        <v>8595</v>
      </c>
      <c r="G1754" s="101">
        <v>2.9</v>
      </c>
      <c r="H1754" s="101">
        <v>10</v>
      </c>
      <c r="I1754" s="101">
        <v>4</v>
      </c>
      <c r="J1754" s="101">
        <v>4.9000000000000004</v>
      </c>
      <c r="K1754" s="101">
        <v>4.5999999999999996</v>
      </c>
      <c r="L1754" s="278">
        <v>35000</v>
      </c>
      <c r="M1754" s="100" t="s">
        <v>125</v>
      </c>
      <c r="N1754" s="100" t="s">
        <v>67</v>
      </c>
      <c r="O1754" s="100" t="s">
        <v>5249</v>
      </c>
    </row>
    <row r="1755" spans="1:15">
      <c r="A1755" s="100" t="s">
        <v>14887</v>
      </c>
      <c r="B1755" s="100" t="s">
        <v>14888</v>
      </c>
      <c r="C1755" s="100" t="s">
        <v>5259</v>
      </c>
      <c r="D1755" s="100" t="s">
        <v>8561</v>
      </c>
      <c r="E1755" s="100" t="s">
        <v>64</v>
      </c>
      <c r="F1755" s="277" t="s">
        <v>65</v>
      </c>
      <c r="G1755" s="101">
        <v>10</v>
      </c>
      <c r="H1755" s="101">
        <v>8.9</v>
      </c>
      <c r="I1755" s="101">
        <v>7</v>
      </c>
      <c r="J1755" s="101">
        <v>5.3</v>
      </c>
      <c r="K1755" s="101">
        <v>7.1</v>
      </c>
      <c r="L1755" s="278">
        <v>408475</v>
      </c>
      <c r="M1755" s="100" t="s">
        <v>66</v>
      </c>
      <c r="N1755" s="100" t="s">
        <v>67</v>
      </c>
      <c r="O1755" s="100" t="s">
        <v>5279</v>
      </c>
    </row>
    <row r="1756" spans="1:15">
      <c r="A1756" s="100" t="s">
        <v>17026</v>
      </c>
      <c r="B1756" s="100" t="s">
        <v>17027</v>
      </c>
      <c r="C1756" s="100" t="s">
        <v>10412</v>
      </c>
      <c r="D1756" s="100" t="s">
        <v>8568</v>
      </c>
      <c r="E1756" s="100" t="s">
        <v>107</v>
      </c>
      <c r="F1756" s="277" t="s">
        <v>65</v>
      </c>
      <c r="G1756" s="101">
        <v>6.8</v>
      </c>
      <c r="H1756" s="101">
        <v>4.7</v>
      </c>
      <c r="I1756" s="101">
        <v>5</v>
      </c>
      <c r="J1756" s="101">
        <v>5.9</v>
      </c>
      <c r="K1756" s="101">
        <v>5.2</v>
      </c>
      <c r="L1756" s="278"/>
      <c r="M1756" s="100"/>
      <c r="N1756" s="100"/>
      <c r="O1756" s="100"/>
    </row>
    <row r="1757" spans="1:15">
      <c r="A1757" s="100" t="s">
        <v>14669</v>
      </c>
      <c r="B1757" s="100" t="s">
        <v>14670</v>
      </c>
      <c r="C1757" s="100" t="s">
        <v>4873</v>
      </c>
      <c r="D1757" s="100" t="s">
        <v>8634</v>
      </c>
      <c r="E1757" s="100" t="s">
        <v>94</v>
      </c>
      <c r="F1757" s="277"/>
      <c r="G1757" s="101">
        <v>7.5</v>
      </c>
      <c r="H1757" s="101">
        <v>7.3</v>
      </c>
      <c r="I1757" s="101">
        <v>4.8</v>
      </c>
      <c r="J1757" s="101">
        <v>6.3</v>
      </c>
      <c r="K1757" s="101">
        <v>5.4</v>
      </c>
      <c r="L1757" s="278">
        <v>14941</v>
      </c>
      <c r="M1757" s="100" t="s">
        <v>66</v>
      </c>
      <c r="N1757" s="100" t="s">
        <v>190</v>
      </c>
      <c r="O1757" s="100" t="s">
        <v>4878</v>
      </c>
    </row>
    <row r="1758" spans="1:15">
      <c r="A1758" s="100" t="s">
        <v>17028</v>
      </c>
      <c r="B1758" s="100" t="s">
        <v>17029</v>
      </c>
      <c r="C1758" s="100" t="s">
        <v>10415</v>
      </c>
      <c r="D1758" s="100" t="s">
        <v>8553</v>
      </c>
      <c r="E1758" s="100" t="s">
        <v>107</v>
      </c>
      <c r="F1758" s="277" t="s">
        <v>73</v>
      </c>
      <c r="G1758" s="101">
        <v>6.8</v>
      </c>
      <c r="H1758" s="101">
        <v>4.5</v>
      </c>
      <c r="I1758" s="101">
        <v>0.3</v>
      </c>
      <c r="J1758" s="101">
        <v>6.8</v>
      </c>
      <c r="K1758" s="101">
        <v>4.8</v>
      </c>
      <c r="L1758" s="278">
        <v>523478</v>
      </c>
      <c r="M1758" s="100" t="s">
        <v>66</v>
      </c>
      <c r="N1758" s="100" t="s">
        <v>67</v>
      </c>
      <c r="O1758" s="100"/>
    </row>
    <row r="1759" spans="1:15">
      <c r="A1759" s="100" t="s">
        <v>14500</v>
      </c>
      <c r="B1759" s="100" t="s">
        <v>14501</v>
      </c>
      <c r="C1759" s="100" t="s">
        <v>4559</v>
      </c>
      <c r="D1759" s="100" t="s">
        <v>8592</v>
      </c>
      <c r="E1759" s="100" t="s">
        <v>196</v>
      </c>
      <c r="F1759" s="277" t="s">
        <v>73</v>
      </c>
      <c r="G1759" s="101">
        <v>3.8</v>
      </c>
      <c r="H1759" s="101">
        <v>2</v>
      </c>
      <c r="I1759" s="101">
        <v>4.5</v>
      </c>
      <c r="J1759" s="101">
        <v>4.0999999999999996</v>
      </c>
      <c r="K1759" s="101">
        <v>4</v>
      </c>
      <c r="L1759" s="278">
        <v>48354</v>
      </c>
      <c r="M1759" s="100" t="s">
        <v>66</v>
      </c>
      <c r="N1759" s="100" t="s">
        <v>67</v>
      </c>
      <c r="O1759" s="100" t="s">
        <v>4533</v>
      </c>
    </row>
    <row r="1760" spans="1:15">
      <c r="A1760" s="100" t="s">
        <v>17032</v>
      </c>
      <c r="B1760" s="100" t="s">
        <v>17033</v>
      </c>
      <c r="C1760" s="100" t="s">
        <v>12056</v>
      </c>
      <c r="D1760" s="100"/>
      <c r="E1760" s="100"/>
      <c r="F1760" s="277"/>
      <c r="G1760" s="101"/>
      <c r="H1760" s="101"/>
      <c r="I1760" s="101"/>
      <c r="J1760" s="101"/>
      <c r="K1760" s="101"/>
      <c r="L1760" s="278">
        <v>46833</v>
      </c>
      <c r="M1760" s="100" t="s">
        <v>245</v>
      </c>
      <c r="N1760" s="100" t="s">
        <v>190</v>
      </c>
      <c r="O1760" s="100"/>
    </row>
    <row r="1761" spans="1:15">
      <c r="A1761" s="100" t="s">
        <v>14459</v>
      </c>
      <c r="B1761" s="100" t="s">
        <v>14460</v>
      </c>
      <c r="C1761" s="100" t="s">
        <v>4474</v>
      </c>
      <c r="D1761" s="100" t="s">
        <v>100</v>
      </c>
      <c r="E1761" s="100" t="s">
        <v>196</v>
      </c>
      <c r="F1761" s="277" t="s">
        <v>65</v>
      </c>
      <c r="G1761" s="101">
        <v>2.9</v>
      </c>
      <c r="H1761" s="101">
        <v>5.0999999999999996</v>
      </c>
      <c r="I1761" s="101">
        <v>5</v>
      </c>
      <c r="J1761" s="101">
        <v>2</v>
      </c>
      <c r="K1761" s="101">
        <v>4.0999999999999996</v>
      </c>
      <c r="L1761" s="278">
        <v>318205389</v>
      </c>
      <c r="M1761" s="100" t="s">
        <v>66</v>
      </c>
      <c r="N1761" s="100" t="s">
        <v>190</v>
      </c>
      <c r="O1761" s="100" t="s">
        <v>4451</v>
      </c>
    </row>
    <row r="1762" spans="1:15">
      <c r="A1762" s="100" t="s">
        <v>14442</v>
      </c>
      <c r="B1762" s="100" t="s">
        <v>14443</v>
      </c>
      <c r="C1762" s="100" t="s">
        <v>4438</v>
      </c>
      <c r="D1762" s="100" t="s">
        <v>8593</v>
      </c>
      <c r="E1762" s="100" t="s">
        <v>285</v>
      </c>
      <c r="F1762" s="277" t="s">
        <v>65</v>
      </c>
      <c r="G1762" s="101">
        <v>1.1000000000000001</v>
      </c>
      <c r="H1762" s="101">
        <v>5.9</v>
      </c>
      <c r="I1762" s="101">
        <v>1.7</v>
      </c>
      <c r="J1762" s="101">
        <v>2.5</v>
      </c>
      <c r="K1762" s="101">
        <v>3.1</v>
      </c>
      <c r="L1762" s="278">
        <v>906341</v>
      </c>
      <c r="M1762" s="100" t="s">
        <v>66</v>
      </c>
      <c r="N1762" s="100" t="s">
        <v>67</v>
      </c>
      <c r="O1762" s="100" t="s">
        <v>4413</v>
      </c>
    </row>
    <row r="1763" spans="1:15">
      <c r="A1763" s="100" t="s">
        <v>14446</v>
      </c>
      <c r="B1763" s="100" t="s">
        <v>14447</v>
      </c>
      <c r="C1763" s="100" t="s">
        <v>4446</v>
      </c>
      <c r="D1763" s="100" t="s">
        <v>8543</v>
      </c>
      <c r="E1763" s="100" t="s">
        <v>201</v>
      </c>
      <c r="F1763" s="277" t="s">
        <v>65</v>
      </c>
      <c r="G1763" s="101">
        <v>2.2999999999999998</v>
      </c>
      <c r="H1763" s="101">
        <v>1.3</v>
      </c>
      <c r="I1763" s="101">
        <v>2.9</v>
      </c>
      <c r="J1763" s="101">
        <v>4.5999999999999996</v>
      </c>
      <c r="K1763" s="101">
        <v>2.9</v>
      </c>
      <c r="L1763" s="278">
        <v>3845244</v>
      </c>
      <c r="M1763" s="100" t="s">
        <v>66</v>
      </c>
      <c r="N1763" s="100" t="s">
        <v>67</v>
      </c>
      <c r="O1763" s="100" t="s">
        <v>4422</v>
      </c>
    </row>
    <row r="1764" spans="1:15">
      <c r="A1764" s="100" t="s">
        <v>14415</v>
      </c>
      <c r="B1764" s="100" t="s">
        <v>14416</v>
      </c>
      <c r="C1764" s="100" t="s">
        <v>8620</v>
      </c>
      <c r="D1764" s="100" t="s">
        <v>8616</v>
      </c>
      <c r="E1764" s="100" t="s">
        <v>196</v>
      </c>
      <c r="F1764" s="277" t="s">
        <v>73</v>
      </c>
      <c r="G1764" s="101">
        <v>4.2</v>
      </c>
      <c r="H1764" s="101">
        <v>2.2999999999999998</v>
      </c>
      <c r="I1764" s="101">
        <v>4.9000000000000004</v>
      </c>
      <c r="J1764" s="101">
        <v>3.2</v>
      </c>
      <c r="K1764" s="101">
        <v>3.9</v>
      </c>
      <c r="L1764" s="278">
        <v>13401144</v>
      </c>
      <c r="M1764" s="100" t="s">
        <v>66</v>
      </c>
      <c r="N1764" s="100" t="s">
        <v>67</v>
      </c>
      <c r="O1764" s="100" t="s">
        <v>8617</v>
      </c>
    </row>
    <row r="1765" spans="1:15">
      <c r="A1765" s="100" t="s">
        <v>17030</v>
      </c>
      <c r="B1765" s="100" t="s">
        <v>17031</v>
      </c>
      <c r="C1765" s="100" t="s">
        <v>10418</v>
      </c>
      <c r="D1765" s="100" t="s">
        <v>78</v>
      </c>
      <c r="E1765" s="100" t="s">
        <v>107</v>
      </c>
      <c r="F1765" s="277" t="s">
        <v>65</v>
      </c>
      <c r="G1765" s="101">
        <v>6.4</v>
      </c>
      <c r="H1765" s="101">
        <v>6.7</v>
      </c>
      <c r="I1765" s="101">
        <v>5.5</v>
      </c>
      <c r="J1765" s="101">
        <v>6.2</v>
      </c>
      <c r="K1765" s="101">
        <v>5.9</v>
      </c>
      <c r="L1765" s="278">
        <v>11236</v>
      </c>
      <c r="M1765" s="100" t="s">
        <v>66</v>
      </c>
      <c r="N1765" s="100" t="s">
        <v>190</v>
      </c>
      <c r="O1765" s="100"/>
    </row>
    <row r="1766" spans="1:15">
      <c r="A1766" s="100" t="s">
        <v>13986</v>
      </c>
      <c r="B1766" s="100" t="s">
        <v>13987</v>
      </c>
      <c r="C1766" s="100" t="s">
        <v>3514</v>
      </c>
      <c r="D1766" s="100" t="s">
        <v>8589</v>
      </c>
      <c r="E1766" s="100" t="s">
        <v>196</v>
      </c>
      <c r="F1766" s="277" t="s">
        <v>65</v>
      </c>
      <c r="G1766" s="101">
        <v>3.2</v>
      </c>
      <c r="H1766" s="101">
        <v>4.3</v>
      </c>
      <c r="I1766" s="101">
        <v>3.1</v>
      </c>
      <c r="J1766" s="101">
        <v>4.0999999999999996</v>
      </c>
      <c r="K1766" s="101">
        <v>3.8</v>
      </c>
      <c r="L1766" s="278">
        <v>24135</v>
      </c>
      <c r="M1766" s="100" t="s">
        <v>66</v>
      </c>
      <c r="N1766" s="100" t="s">
        <v>67</v>
      </c>
      <c r="O1766" s="100" t="s">
        <v>3491</v>
      </c>
    </row>
    <row r="1767" spans="1:15">
      <c r="A1767" s="100" t="s">
        <v>17034</v>
      </c>
      <c r="B1767" s="100" t="s">
        <v>17035</v>
      </c>
      <c r="C1767" s="100" t="s">
        <v>10421</v>
      </c>
      <c r="D1767" s="100" t="s">
        <v>8556</v>
      </c>
      <c r="E1767" s="100" t="s">
        <v>94</v>
      </c>
      <c r="F1767" s="277" t="s">
        <v>65</v>
      </c>
      <c r="G1767" s="101">
        <v>7.2</v>
      </c>
      <c r="H1767" s="101">
        <v>4.3</v>
      </c>
      <c r="I1767" s="101">
        <v>7.3</v>
      </c>
      <c r="J1767" s="101">
        <v>5.3</v>
      </c>
      <c r="K1767" s="101">
        <v>5.3</v>
      </c>
      <c r="L1767" s="278">
        <v>406097</v>
      </c>
      <c r="M1767" s="100" t="s">
        <v>66</v>
      </c>
      <c r="N1767" s="100" t="s">
        <v>264</v>
      </c>
      <c r="O1767" s="100"/>
    </row>
    <row r="1768" spans="1:15">
      <c r="A1768" s="100" t="s">
        <v>14852</v>
      </c>
      <c r="B1768" s="100" t="s">
        <v>14853</v>
      </c>
      <c r="C1768" s="100" t="s">
        <v>5208</v>
      </c>
      <c r="D1768" s="100" t="s">
        <v>8544</v>
      </c>
      <c r="E1768" s="100" t="s">
        <v>107</v>
      </c>
      <c r="F1768" s="277" t="s">
        <v>73</v>
      </c>
      <c r="G1768" s="101">
        <v>7.1</v>
      </c>
      <c r="H1768" s="101">
        <v>7.9</v>
      </c>
      <c r="I1768" s="101">
        <v>6.8</v>
      </c>
      <c r="J1768" s="101">
        <v>5.2</v>
      </c>
      <c r="K1768" s="101">
        <v>6.1</v>
      </c>
      <c r="L1768" s="278">
        <v>26686</v>
      </c>
      <c r="M1768" s="100" t="s">
        <v>66</v>
      </c>
      <c r="N1768" s="100" t="s">
        <v>103</v>
      </c>
      <c r="O1768" s="100" t="s">
        <v>5228</v>
      </c>
    </row>
    <row r="1769" spans="1:15">
      <c r="A1769" s="100" t="s">
        <v>13772</v>
      </c>
      <c r="B1769" s="100" t="s">
        <v>13773</v>
      </c>
      <c r="C1769" s="100" t="s">
        <v>3131</v>
      </c>
      <c r="D1769" s="100" t="s">
        <v>8536</v>
      </c>
      <c r="E1769" s="100" t="s">
        <v>107</v>
      </c>
      <c r="F1769" s="277" t="s">
        <v>65</v>
      </c>
      <c r="G1769" s="101">
        <v>6.5</v>
      </c>
      <c r="H1769" s="101">
        <v>0.1</v>
      </c>
      <c r="I1769" s="101">
        <v>4.7</v>
      </c>
      <c r="J1769" s="101">
        <v>6</v>
      </c>
      <c r="K1769" s="101">
        <v>4.5</v>
      </c>
      <c r="L1769" s="278">
        <v>64007</v>
      </c>
      <c r="M1769" s="100" t="s">
        <v>66</v>
      </c>
      <c r="N1769" s="100" t="s">
        <v>67</v>
      </c>
      <c r="O1769" s="100" t="s">
        <v>3108</v>
      </c>
    </row>
    <row r="1770" spans="1:15">
      <c r="A1770" s="100" t="s">
        <v>17037</v>
      </c>
      <c r="B1770" s="100" t="s">
        <v>17038</v>
      </c>
      <c r="C1770" s="100" t="s">
        <v>10424</v>
      </c>
      <c r="D1770" s="100" t="s">
        <v>8592</v>
      </c>
      <c r="E1770" s="100" t="s">
        <v>72</v>
      </c>
      <c r="F1770" s="277" t="s">
        <v>65</v>
      </c>
      <c r="G1770" s="101">
        <v>4.4000000000000004</v>
      </c>
      <c r="H1770" s="101">
        <v>2.8</v>
      </c>
      <c r="I1770" s="101">
        <v>5.8</v>
      </c>
      <c r="J1770" s="101">
        <v>5</v>
      </c>
      <c r="K1770" s="101">
        <v>5</v>
      </c>
      <c r="L1770" s="278">
        <v>19927</v>
      </c>
      <c r="M1770" s="100" t="s">
        <v>66</v>
      </c>
      <c r="N1770" s="100" t="s">
        <v>247</v>
      </c>
      <c r="O1770" s="100"/>
    </row>
    <row r="1771" spans="1:15">
      <c r="A1771" s="100" t="s">
        <v>14483</v>
      </c>
      <c r="B1771" s="100" t="s">
        <v>14484</v>
      </c>
      <c r="C1771" s="100" t="s">
        <v>4519</v>
      </c>
      <c r="D1771" s="100" t="s">
        <v>8596</v>
      </c>
      <c r="E1771" s="100" t="s">
        <v>94</v>
      </c>
      <c r="F1771" s="277" t="s">
        <v>73</v>
      </c>
      <c r="G1771" s="101">
        <v>7.5</v>
      </c>
      <c r="H1771" s="101">
        <v>1.1000000000000001</v>
      </c>
      <c r="I1771" s="101">
        <v>5.2</v>
      </c>
      <c r="J1771" s="101">
        <v>6.1</v>
      </c>
      <c r="K1771" s="101">
        <v>4.9000000000000004</v>
      </c>
      <c r="L1771" s="278">
        <v>104559</v>
      </c>
      <c r="M1771" s="100" t="s">
        <v>66</v>
      </c>
      <c r="N1771" s="100" t="s">
        <v>67</v>
      </c>
      <c r="O1771" s="100" t="s">
        <v>4495</v>
      </c>
    </row>
    <row r="1772" spans="1:15">
      <c r="A1772" s="100" t="s">
        <v>14673</v>
      </c>
      <c r="B1772" s="100" t="s">
        <v>4880</v>
      </c>
      <c r="C1772" s="100" t="s">
        <v>4881</v>
      </c>
      <c r="D1772" s="100" t="s">
        <v>8554</v>
      </c>
      <c r="E1772" s="100"/>
      <c r="F1772" s="277"/>
      <c r="G1772" s="101"/>
      <c r="H1772" s="101"/>
      <c r="I1772" s="101"/>
      <c r="J1772" s="101"/>
      <c r="K1772" s="101"/>
      <c r="L1772" s="278">
        <v>40957</v>
      </c>
      <c r="M1772" s="100" t="s">
        <v>66</v>
      </c>
      <c r="N1772" s="100" t="s">
        <v>103</v>
      </c>
      <c r="O1772" s="100"/>
    </row>
    <row r="1773" spans="1:15">
      <c r="A1773" s="100" t="s">
        <v>13970</v>
      </c>
      <c r="B1773" s="100" t="s">
        <v>13971</v>
      </c>
      <c r="C1773" s="100" t="s">
        <v>3482</v>
      </c>
      <c r="D1773" s="100" t="s">
        <v>8593</v>
      </c>
      <c r="E1773" s="100" t="s">
        <v>107</v>
      </c>
      <c r="F1773" s="277" t="s">
        <v>65</v>
      </c>
      <c r="G1773" s="101">
        <v>6.9</v>
      </c>
      <c r="H1773" s="101">
        <v>6.3</v>
      </c>
      <c r="I1773" s="101">
        <v>6.1</v>
      </c>
      <c r="J1773" s="101">
        <v>3.9</v>
      </c>
      <c r="K1773" s="101">
        <v>5.2</v>
      </c>
      <c r="L1773" s="278">
        <v>630000</v>
      </c>
      <c r="M1773" s="100" t="s">
        <v>66</v>
      </c>
      <c r="N1773" s="100" t="s">
        <v>67</v>
      </c>
      <c r="O1773" s="100" t="s">
        <v>3460</v>
      </c>
    </row>
    <row r="1774" spans="1:15">
      <c r="A1774" s="100" t="s">
        <v>12716</v>
      </c>
      <c r="B1774" s="100" t="s">
        <v>12717</v>
      </c>
      <c r="C1774" s="100" t="s">
        <v>87</v>
      </c>
      <c r="D1774" s="100" t="s">
        <v>88</v>
      </c>
      <c r="E1774" s="100" t="s">
        <v>64</v>
      </c>
      <c r="F1774" s="277" t="s">
        <v>65</v>
      </c>
      <c r="G1774" s="101">
        <v>10</v>
      </c>
      <c r="H1774" s="101">
        <v>8.4</v>
      </c>
      <c r="I1774" s="101">
        <v>5.7</v>
      </c>
      <c r="J1774" s="101">
        <v>7.1</v>
      </c>
      <c r="K1774" s="101">
        <v>6.9</v>
      </c>
      <c r="L1774" s="278">
        <v>201000</v>
      </c>
      <c r="M1774" s="100" t="s">
        <v>66</v>
      </c>
      <c r="N1774" s="100" t="s">
        <v>67</v>
      </c>
      <c r="O1774" s="100" t="s">
        <v>89</v>
      </c>
    </row>
    <row r="1775" spans="1:15">
      <c r="A1775" s="100" t="s">
        <v>17041</v>
      </c>
      <c r="B1775" s="100" t="s">
        <v>17042</v>
      </c>
      <c r="C1775" s="100" t="s">
        <v>10427</v>
      </c>
      <c r="D1775" s="100" t="s">
        <v>8566</v>
      </c>
      <c r="E1775" s="100" t="s">
        <v>107</v>
      </c>
      <c r="F1775" s="277" t="s">
        <v>65</v>
      </c>
      <c r="G1775" s="101">
        <v>5.8</v>
      </c>
      <c r="H1775" s="101">
        <v>3.6</v>
      </c>
      <c r="I1775" s="101">
        <v>6.5</v>
      </c>
      <c r="J1775" s="101">
        <v>5.6</v>
      </c>
      <c r="K1775" s="101">
        <v>5.6</v>
      </c>
      <c r="L1775" s="278">
        <v>18470</v>
      </c>
      <c r="M1775" s="100" t="s">
        <v>66</v>
      </c>
      <c r="N1775" s="100" t="s">
        <v>103</v>
      </c>
      <c r="O1775" s="100"/>
    </row>
    <row r="1776" spans="1:15">
      <c r="A1776" s="100" t="s">
        <v>18620</v>
      </c>
      <c r="B1776" s="100" t="s">
        <v>18621</v>
      </c>
      <c r="C1776" s="100" t="s">
        <v>8492</v>
      </c>
      <c r="D1776" s="100" t="s">
        <v>8547</v>
      </c>
      <c r="E1776" s="100" t="s">
        <v>94</v>
      </c>
      <c r="F1776" s="277" t="s">
        <v>73</v>
      </c>
      <c r="G1776" s="101">
        <v>7.4</v>
      </c>
      <c r="H1776" s="101">
        <v>3.7</v>
      </c>
      <c r="I1776" s="101">
        <v>6.7</v>
      </c>
      <c r="J1776" s="101">
        <v>4.7</v>
      </c>
      <c r="K1776" s="101">
        <v>4.8</v>
      </c>
      <c r="L1776" s="278">
        <v>1000000</v>
      </c>
      <c r="M1776" s="100" t="s">
        <v>66</v>
      </c>
      <c r="N1776" s="100" t="s">
        <v>67</v>
      </c>
      <c r="O1776" s="100" t="s">
        <v>8485</v>
      </c>
    </row>
    <row r="1777" spans="1:15">
      <c r="A1777" s="100" t="s">
        <v>12393</v>
      </c>
      <c r="B1777" s="100" t="s">
        <v>12394</v>
      </c>
      <c r="C1777" s="100" t="s">
        <v>670</v>
      </c>
      <c r="D1777" s="100" t="s">
        <v>100</v>
      </c>
      <c r="E1777" s="100" t="s">
        <v>201</v>
      </c>
      <c r="F1777" s="277" t="s">
        <v>65</v>
      </c>
      <c r="G1777" s="101">
        <v>1.9</v>
      </c>
      <c r="H1777" s="101">
        <v>5.4</v>
      </c>
      <c r="I1777" s="101">
        <v>5</v>
      </c>
      <c r="J1777" s="101">
        <v>1.6</v>
      </c>
      <c r="K1777" s="101">
        <v>3.4</v>
      </c>
      <c r="L1777" s="278">
        <v>4903888</v>
      </c>
      <c r="M1777" s="100" t="s">
        <v>66</v>
      </c>
      <c r="N1777" s="100" t="s">
        <v>103</v>
      </c>
      <c r="O1777" s="100" t="s">
        <v>659</v>
      </c>
    </row>
    <row r="1778" spans="1:15">
      <c r="A1778" s="100" t="s">
        <v>17043</v>
      </c>
      <c r="B1778" s="100" t="s">
        <v>10429</v>
      </c>
      <c r="C1778" s="100" t="s">
        <v>10430</v>
      </c>
      <c r="D1778" s="100" t="s">
        <v>8545</v>
      </c>
      <c r="E1778" s="100" t="s">
        <v>72</v>
      </c>
      <c r="F1778" s="277" t="s">
        <v>73</v>
      </c>
      <c r="G1778" s="101">
        <v>5.2</v>
      </c>
      <c r="H1778" s="101">
        <v>7.1</v>
      </c>
      <c r="I1778" s="101">
        <v>4.2</v>
      </c>
      <c r="J1778" s="101">
        <v>5.5</v>
      </c>
      <c r="K1778" s="101">
        <v>5</v>
      </c>
      <c r="L1778" s="278"/>
      <c r="M1778" s="100" t="s">
        <v>66</v>
      </c>
      <c r="N1778" s="100"/>
      <c r="O1778" s="100"/>
    </row>
    <row r="1779" spans="1:15">
      <c r="A1779" s="100" t="s">
        <v>13974</v>
      </c>
      <c r="B1779" s="100" t="s">
        <v>13975</v>
      </c>
      <c r="C1779" s="100" t="s">
        <v>3490</v>
      </c>
      <c r="D1779" s="100" t="s">
        <v>8553</v>
      </c>
      <c r="E1779" s="100" t="s">
        <v>107</v>
      </c>
      <c r="F1779" s="277" t="s">
        <v>65</v>
      </c>
      <c r="G1779" s="101">
        <v>6.8</v>
      </c>
      <c r="H1779" s="101">
        <v>5.6</v>
      </c>
      <c r="I1779" s="101">
        <v>3.7</v>
      </c>
      <c r="J1779" s="101">
        <v>3.2</v>
      </c>
      <c r="K1779" s="101">
        <v>4.5999999999999996</v>
      </c>
      <c r="L1779" s="278">
        <v>3230847</v>
      </c>
      <c r="M1779" s="100" t="s">
        <v>66</v>
      </c>
      <c r="N1779" s="100" t="s">
        <v>67</v>
      </c>
      <c r="O1779" s="100" t="s">
        <v>3468</v>
      </c>
    </row>
    <row r="1780" spans="1:15">
      <c r="A1780" s="100" t="s">
        <v>14554</v>
      </c>
      <c r="B1780" s="100" t="s">
        <v>14555</v>
      </c>
      <c r="C1780" s="100" t="s">
        <v>4674</v>
      </c>
      <c r="D1780" s="100" t="s">
        <v>8536</v>
      </c>
      <c r="E1780" s="100" t="s">
        <v>72</v>
      </c>
      <c r="F1780" s="277"/>
      <c r="G1780" s="101">
        <v>5.4</v>
      </c>
      <c r="H1780" s="101">
        <v>2.5</v>
      </c>
      <c r="I1780" s="101">
        <v>3.6</v>
      </c>
      <c r="J1780" s="101">
        <v>5.5</v>
      </c>
      <c r="K1780" s="101">
        <v>4.2</v>
      </c>
      <c r="L1780" s="278">
        <v>20445</v>
      </c>
      <c r="M1780" s="100" t="s">
        <v>66</v>
      </c>
      <c r="N1780" s="100" t="s">
        <v>247</v>
      </c>
      <c r="O1780" s="100" t="s">
        <v>4653</v>
      </c>
    </row>
    <row r="1781" spans="1:15">
      <c r="A1781" s="100" t="s">
        <v>12783</v>
      </c>
      <c r="B1781" s="100" t="s">
        <v>12784</v>
      </c>
      <c r="C1781" s="100" t="s">
        <v>1399</v>
      </c>
      <c r="D1781" s="100" t="s">
        <v>8558</v>
      </c>
      <c r="E1781" s="100" t="s">
        <v>201</v>
      </c>
      <c r="F1781" s="277" t="s">
        <v>65</v>
      </c>
      <c r="G1781" s="101">
        <v>1.7</v>
      </c>
      <c r="H1781" s="101">
        <v>3.5</v>
      </c>
      <c r="I1781" s="101">
        <v>3.5</v>
      </c>
      <c r="J1781" s="101">
        <v>1.9</v>
      </c>
      <c r="K1781" s="101">
        <v>3</v>
      </c>
      <c r="L1781" s="278">
        <v>579794</v>
      </c>
      <c r="M1781" s="100" t="s">
        <v>66</v>
      </c>
      <c r="N1781" s="100" t="s">
        <v>103</v>
      </c>
      <c r="O1781" s="100" t="s">
        <v>1435</v>
      </c>
    </row>
    <row r="1782" spans="1:15">
      <c r="A1782" s="100" t="s">
        <v>14671</v>
      </c>
      <c r="B1782" s="100" t="s">
        <v>14672</v>
      </c>
      <c r="C1782" s="100" t="s">
        <v>4877</v>
      </c>
      <c r="D1782" s="100" t="s">
        <v>8534</v>
      </c>
      <c r="E1782" s="100" t="s">
        <v>196</v>
      </c>
      <c r="F1782" s="277" t="s">
        <v>73</v>
      </c>
      <c r="G1782" s="101">
        <v>3.5</v>
      </c>
      <c r="H1782" s="101">
        <v>6.2</v>
      </c>
      <c r="I1782" s="101">
        <v>3.1</v>
      </c>
      <c r="J1782" s="101">
        <v>3.8</v>
      </c>
      <c r="K1782" s="101">
        <v>4.2</v>
      </c>
      <c r="L1782" s="278">
        <v>18534</v>
      </c>
      <c r="M1782" s="100" t="s">
        <v>66</v>
      </c>
      <c r="N1782" s="100" t="s">
        <v>67</v>
      </c>
      <c r="O1782" s="100" t="s">
        <v>4882</v>
      </c>
    </row>
    <row r="1783" spans="1:15">
      <c r="A1783" s="100" t="s">
        <v>13960</v>
      </c>
      <c r="B1783" s="100" t="s">
        <v>13961</v>
      </c>
      <c r="C1783" s="100" t="s">
        <v>3467</v>
      </c>
      <c r="D1783" s="100" t="s">
        <v>8580</v>
      </c>
      <c r="E1783" s="100" t="s">
        <v>107</v>
      </c>
      <c r="F1783" s="277" t="s">
        <v>65</v>
      </c>
      <c r="G1783" s="101">
        <v>7.1</v>
      </c>
      <c r="H1783" s="101">
        <v>5.5</v>
      </c>
      <c r="I1783" s="101">
        <v>5.7</v>
      </c>
      <c r="J1783" s="101">
        <v>4.3</v>
      </c>
      <c r="K1783" s="101">
        <v>5.0999999999999996</v>
      </c>
      <c r="L1783" s="278">
        <v>946650</v>
      </c>
      <c r="M1783" s="100" t="s">
        <v>66</v>
      </c>
      <c r="N1783" s="100" t="s">
        <v>67</v>
      </c>
      <c r="O1783" s="100" t="s">
        <v>3443</v>
      </c>
    </row>
    <row r="1784" spans="1:15">
      <c r="A1784" s="100" t="s">
        <v>13962</v>
      </c>
      <c r="B1784" s="100" t="s">
        <v>13963</v>
      </c>
      <c r="C1784" s="100" t="s">
        <v>8755</v>
      </c>
      <c r="D1784" s="100" t="s">
        <v>132</v>
      </c>
      <c r="E1784" s="100" t="s">
        <v>72</v>
      </c>
      <c r="F1784" s="277" t="s">
        <v>73</v>
      </c>
      <c r="G1784" s="101">
        <v>5.7</v>
      </c>
      <c r="H1784" s="101">
        <v>2.9</v>
      </c>
      <c r="I1784" s="101">
        <v>6.9</v>
      </c>
      <c r="J1784" s="101">
        <v>3.4</v>
      </c>
      <c r="K1784" s="101">
        <v>4.5</v>
      </c>
      <c r="L1784" s="278">
        <v>240257</v>
      </c>
      <c r="M1784" s="100" t="s">
        <v>66</v>
      </c>
      <c r="N1784" s="100" t="s">
        <v>190</v>
      </c>
      <c r="O1784" s="100"/>
    </row>
    <row r="1785" spans="1:15">
      <c r="A1785" s="100" t="s">
        <v>13964</v>
      </c>
      <c r="B1785" s="100" t="s">
        <v>13965</v>
      </c>
      <c r="C1785" s="100" t="s">
        <v>3471</v>
      </c>
      <c r="D1785" s="100" t="s">
        <v>8563</v>
      </c>
      <c r="E1785" s="100" t="s">
        <v>107</v>
      </c>
      <c r="F1785" s="277" t="s">
        <v>73</v>
      </c>
      <c r="G1785" s="101">
        <v>7.1</v>
      </c>
      <c r="H1785" s="101">
        <v>5.3</v>
      </c>
      <c r="I1785" s="101">
        <v>6.1</v>
      </c>
      <c r="J1785" s="101">
        <v>3.9</v>
      </c>
      <c r="K1785" s="101">
        <v>5.3</v>
      </c>
      <c r="L1785" s="278">
        <v>331216</v>
      </c>
      <c r="M1785" s="100" t="s">
        <v>66</v>
      </c>
      <c r="N1785" s="100" t="s">
        <v>264</v>
      </c>
      <c r="O1785" s="100" t="s">
        <v>3447</v>
      </c>
    </row>
    <row r="1786" spans="1:15">
      <c r="A1786" s="100" t="s">
        <v>13957</v>
      </c>
      <c r="B1786" s="100" t="s">
        <v>13958</v>
      </c>
      <c r="C1786" s="100" t="s">
        <v>3459</v>
      </c>
      <c r="D1786" s="100" t="s">
        <v>100</v>
      </c>
      <c r="E1786" s="100" t="s">
        <v>72</v>
      </c>
      <c r="F1786" s="277" t="s">
        <v>65</v>
      </c>
      <c r="G1786" s="101">
        <v>5.4</v>
      </c>
      <c r="H1786" s="101">
        <v>6.4</v>
      </c>
      <c r="I1786" s="101">
        <v>3.9</v>
      </c>
      <c r="J1786" s="101">
        <v>4.2</v>
      </c>
      <c r="K1786" s="101">
        <v>5.3</v>
      </c>
      <c r="L1786" s="278">
        <v>27247878</v>
      </c>
      <c r="M1786" s="100" t="s">
        <v>66</v>
      </c>
      <c r="N1786" s="100" t="s">
        <v>103</v>
      </c>
      <c r="O1786" s="100" t="s">
        <v>3435</v>
      </c>
    </row>
    <row r="1787" spans="1:15">
      <c r="A1787" s="100" t="s">
        <v>13957</v>
      </c>
      <c r="B1787" s="100" t="s">
        <v>13959</v>
      </c>
      <c r="C1787" s="100" t="s">
        <v>3463</v>
      </c>
      <c r="D1787" s="100" t="s">
        <v>8542</v>
      </c>
      <c r="E1787" s="100" t="s">
        <v>94</v>
      </c>
      <c r="F1787" s="277" t="s">
        <v>65</v>
      </c>
      <c r="G1787" s="101">
        <v>8.5</v>
      </c>
      <c r="H1787" s="101">
        <v>6.7</v>
      </c>
      <c r="I1787" s="101">
        <v>5.6</v>
      </c>
      <c r="J1787" s="101">
        <v>4.3</v>
      </c>
      <c r="K1787" s="101">
        <v>5.5</v>
      </c>
      <c r="L1787" s="278">
        <v>253000</v>
      </c>
      <c r="M1787" s="100" t="s">
        <v>66</v>
      </c>
      <c r="N1787" s="100" t="s">
        <v>67</v>
      </c>
      <c r="O1787" s="100" t="s">
        <v>3439</v>
      </c>
    </row>
    <row r="1788" spans="1:15">
      <c r="A1788" s="100" t="s">
        <v>13933</v>
      </c>
      <c r="B1788" s="100" t="s">
        <v>17044</v>
      </c>
      <c r="C1788" s="100" t="s">
        <v>10433</v>
      </c>
      <c r="D1788" s="100" t="s">
        <v>8559</v>
      </c>
      <c r="E1788" s="100" t="s">
        <v>196</v>
      </c>
      <c r="F1788" s="277" t="s">
        <v>65</v>
      </c>
      <c r="G1788" s="101">
        <v>3.9</v>
      </c>
      <c r="H1788" s="101">
        <v>4</v>
      </c>
      <c r="I1788" s="101">
        <v>4.0999999999999996</v>
      </c>
      <c r="J1788" s="101">
        <v>5.9</v>
      </c>
      <c r="K1788" s="101">
        <v>4.7</v>
      </c>
      <c r="L1788" s="278">
        <v>251184</v>
      </c>
      <c r="M1788" s="100" t="s">
        <v>66</v>
      </c>
      <c r="N1788" s="100" t="s">
        <v>67</v>
      </c>
      <c r="O1788" s="100"/>
    </row>
    <row r="1789" spans="1:15">
      <c r="A1789" s="100" t="s">
        <v>15154</v>
      </c>
      <c r="B1789" s="100" t="s">
        <v>15155</v>
      </c>
      <c r="C1789" s="100" t="s">
        <v>5716</v>
      </c>
      <c r="D1789" s="100" t="s">
        <v>8540</v>
      </c>
      <c r="E1789" s="100" t="s">
        <v>107</v>
      </c>
      <c r="F1789" s="277" t="s">
        <v>65</v>
      </c>
      <c r="G1789" s="101">
        <v>6.9</v>
      </c>
      <c r="H1789" s="101">
        <v>6.9</v>
      </c>
      <c r="I1789" s="101">
        <v>6.1</v>
      </c>
      <c r="J1789" s="101">
        <v>3.7</v>
      </c>
      <c r="K1789" s="101">
        <v>4.9000000000000004</v>
      </c>
      <c r="L1789" s="278">
        <v>41041</v>
      </c>
      <c r="M1789" s="100" t="s">
        <v>66</v>
      </c>
      <c r="N1789" s="100" t="s">
        <v>543</v>
      </c>
      <c r="O1789" s="100" t="s">
        <v>5760</v>
      </c>
    </row>
    <row r="1790" spans="1:15">
      <c r="A1790" s="100" t="s">
        <v>13194</v>
      </c>
      <c r="B1790" s="100" t="s">
        <v>13195</v>
      </c>
      <c r="C1790" s="100" t="s">
        <v>2179</v>
      </c>
      <c r="D1790" s="100" t="s">
        <v>83</v>
      </c>
      <c r="E1790" s="100" t="s">
        <v>107</v>
      </c>
      <c r="F1790" s="277" t="s">
        <v>65</v>
      </c>
      <c r="G1790" s="101">
        <v>5.9</v>
      </c>
      <c r="H1790" s="101">
        <v>5.4</v>
      </c>
      <c r="I1790" s="101">
        <v>9.3000000000000007</v>
      </c>
      <c r="J1790" s="101">
        <v>4.9000000000000004</v>
      </c>
      <c r="K1790" s="101">
        <v>5.5</v>
      </c>
      <c r="L1790" s="278">
        <v>27848000</v>
      </c>
      <c r="M1790" s="100" t="s">
        <v>66</v>
      </c>
      <c r="N1790" s="100" t="s">
        <v>67</v>
      </c>
      <c r="O1790" s="100" t="s">
        <v>2166</v>
      </c>
    </row>
    <row r="1791" spans="1:15">
      <c r="A1791" s="100" t="s">
        <v>13201</v>
      </c>
      <c r="B1791" s="100" t="s">
        <v>13202</v>
      </c>
      <c r="C1791" s="100" t="s">
        <v>2194</v>
      </c>
      <c r="D1791" s="100" t="s">
        <v>8589</v>
      </c>
      <c r="E1791" s="100" t="s">
        <v>64</v>
      </c>
      <c r="F1791" s="277" t="s">
        <v>65</v>
      </c>
      <c r="G1791" s="101">
        <v>10</v>
      </c>
      <c r="H1791" s="101">
        <v>8</v>
      </c>
      <c r="I1791" s="101">
        <v>5.9</v>
      </c>
      <c r="J1791" s="101">
        <v>6.5</v>
      </c>
      <c r="K1791" s="101">
        <v>6.8</v>
      </c>
      <c r="L1791" s="278">
        <v>210375</v>
      </c>
      <c r="M1791" s="100" t="s">
        <v>66</v>
      </c>
      <c r="N1791" s="100" t="s">
        <v>67</v>
      </c>
      <c r="O1791" s="100" t="s">
        <v>2180</v>
      </c>
    </row>
    <row r="1792" spans="1:15">
      <c r="A1792" s="100" t="s">
        <v>17057</v>
      </c>
      <c r="B1792" s="100" t="s">
        <v>17058</v>
      </c>
      <c r="C1792" s="100" t="s">
        <v>7382</v>
      </c>
      <c r="D1792" s="100" t="s">
        <v>8592</v>
      </c>
      <c r="E1792" s="100" t="s">
        <v>107</v>
      </c>
      <c r="F1792" s="277" t="s">
        <v>65</v>
      </c>
      <c r="G1792" s="101">
        <v>6.3</v>
      </c>
      <c r="H1792" s="101">
        <v>3.1</v>
      </c>
      <c r="I1792" s="101">
        <v>5.6</v>
      </c>
      <c r="J1792" s="101">
        <v>5.3</v>
      </c>
      <c r="K1792" s="101">
        <v>5.2</v>
      </c>
      <c r="L1792" s="278">
        <v>174830</v>
      </c>
      <c r="M1792" s="100" t="s">
        <v>66</v>
      </c>
      <c r="N1792" s="100" t="s">
        <v>264</v>
      </c>
      <c r="O1792" s="100" t="s">
        <v>7398</v>
      </c>
    </row>
    <row r="1793" spans="1:15">
      <c r="A1793" s="100" t="s">
        <v>12671</v>
      </c>
      <c r="B1793" s="100" t="s">
        <v>12672</v>
      </c>
      <c r="C1793" s="100" t="s">
        <v>1154</v>
      </c>
      <c r="D1793" s="100" t="s">
        <v>8536</v>
      </c>
      <c r="E1793" s="100" t="s">
        <v>107</v>
      </c>
      <c r="F1793" s="277" t="s">
        <v>95</v>
      </c>
      <c r="G1793" s="101">
        <v>7.1</v>
      </c>
      <c r="H1793" s="101">
        <v>9.9</v>
      </c>
      <c r="I1793" s="101">
        <v>4</v>
      </c>
      <c r="J1793" s="101">
        <v>6.5</v>
      </c>
      <c r="K1793" s="101">
        <v>5.6</v>
      </c>
      <c r="L1793" s="278">
        <v>158077</v>
      </c>
      <c r="M1793" s="100" t="s">
        <v>66</v>
      </c>
      <c r="N1793" s="100" t="s">
        <v>67</v>
      </c>
      <c r="O1793" s="100" t="s">
        <v>1147</v>
      </c>
    </row>
    <row r="1794" spans="1:15">
      <c r="A1794" s="100" t="s">
        <v>13312</v>
      </c>
      <c r="B1794" s="100" t="s">
        <v>13313</v>
      </c>
      <c r="C1794" s="100" t="s">
        <v>2386</v>
      </c>
      <c r="D1794" s="100" t="s">
        <v>8539</v>
      </c>
      <c r="E1794" s="100" t="s">
        <v>94</v>
      </c>
      <c r="F1794" s="277"/>
      <c r="G1794" s="101">
        <v>8.4</v>
      </c>
      <c r="H1794" s="101">
        <v>9.5</v>
      </c>
      <c r="I1794" s="101">
        <v>5.5</v>
      </c>
      <c r="J1794" s="101">
        <v>4.5</v>
      </c>
      <c r="K1794" s="101">
        <v>5.5</v>
      </c>
      <c r="L1794" s="278">
        <v>5571</v>
      </c>
      <c r="M1794" s="100" t="s">
        <v>66</v>
      </c>
      <c r="N1794" s="100" t="s">
        <v>264</v>
      </c>
      <c r="O1794" s="100"/>
    </row>
    <row r="1795" spans="1:15">
      <c r="A1795" s="100" t="s">
        <v>17059</v>
      </c>
      <c r="B1795" s="100" t="s">
        <v>17060</v>
      </c>
      <c r="C1795" s="100" t="s">
        <v>10448</v>
      </c>
      <c r="D1795" s="100" t="s">
        <v>8581</v>
      </c>
      <c r="E1795" s="100" t="s">
        <v>72</v>
      </c>
      <c r="F1795" s="277" t="s">
        <v>65</v>
      </c>
      <c r="G1795" s="101">
        <v>4.5</v>
      </c>
      <c r="H1795" s="101">
        <v>4.0999999999999996</v>
      </c>
      <c r="I1795" s="101">
        <v>4.3</v>
      </c>
      <c r="J1795" s="101">
        <v>4.9000000000000004</v>
      </c>
      <c r="K1795" s="101">
        <v>4.5</v>
      </c>
      <c r="L1795" s="278">
        <v>41213</v>
      </c>
      <c r="M1795" s="100" t="s">
        <v>66</v>
      </c>
      <c r="N1795" s="100" t="s">
        <v>67</v>
      </c>
      <c r="O1795" s="100"/>
    </row>
    <row r="1796" spans="1:15">
      <c r="A1796" s="100" t="s">
        <v>17061</v>
      </c>
      <c r="B1796" s="100" t="s">
        <v>17062</v>
      </c>
      <c r="C1796" s="100" t="s">
        <v>7386</v>
      </c>
      <c r="D1796" s="100" t="s">
        <v>8555</v>
      </c>
      <c r="E1796" s="100" t="s">
        <v>72</v>
      </c>
      <c r="F1796" s="277" t="s">
        <v>65</v>
      </c>
      <c r="G1796" s="101">
        <v>5.5</v>
      </c>
      <c r="H1796" s="101">
        <v>10</v>
      </c>
      <c r="I1796" s="101">
        <v>5.0999999999999996</v>
      </c>
      <c r="J1796" s="101">
        <v>5.7</v>
      </c>
      <c r="K1796" s="101">
        <v>5.5</v>
      </c>
      <c r="L1796" s="278">
        <v>317032</v>
      </c>
      <c r="M1796" s="100" t="s">
        <v>66</v>
      </c>
      <c r="N1796" s="100" t="s">
        <v>67</v>
      </c>
      <c r="O1796" s="100" t="s">
        <v>7402</v>
      </c>
    </row>
    <row r="1797" spans="1:15">
      <c r="A1797" s="100" t="s">
        <v>12700</v>
      </c>
      <c r="B1797" s="100" t="s">
        <v>1213</v>
      </c>
      <c r="C1797" s="100" t="s">
        <v>1214</v>
      </c>
      <c r="D1797" s="100" t="s">
        <v>8577</v>
      </c>
      <c r="E1797" s="100" t="s">
        <v>72</v>
      </c>
      <c r="F1797" s="277" t="s">
        <v>65</v>
      </c>
      <c r="G1797" s="101">
        <v>5.6</v>
      </c>
      <c r="H1797" s="101">
        <v>5.2</v>
      </c>
      <c r="I1797" s="101">
        <v>4.5999999999999996</v>
      </c>
      <c r="J1797" s="101">
        <v>5</v>
      </c>
      <c r="K1797" s="101">
        <v>4.9000000000000004</v>
      </c>
      <c r="L1797" s="278">
        <v>129000000</v>
      </c>
      <c r="M1797" s="100" t="s">
        <v>66</v>
      </c>
      <c r="N1797" s="100" t="s">
        <v>67</v>
      </c>
      <c r="O1797" s="100" t="s">
        <v>1207</v>
      </c>
    </row>
    <row r="1798" spans="1:15">
      <c r="A1798" s="100" t="s">
        <v>17063</v>
      </c>
      <c r="B1798" s="100" t="s">
        <v>17064</v>
      </c>
      <c r="C1798" s="100" t="s">
        <v>7390</v>
      </c>
      <c r="D1798" s="100" t="s">
        <v>8566</v>
      </c>
      <c r="E1798" s="100" t="s">
        <v>94</v>
      </c>
      <c r="F1798" s="277" t="s">
        <v>65</v>
      </c>
      <c r="G1798" s="101">
        <v>8.5</v>
      </c>
      <c r="H1798" s="101">
        <v>2.9</v>
      </c>
      <c r="I1798" s="101">
        <v>8.1</v>
      </c>
      <c r="J1798" s="101">
        <v>6.3</v>
      </c>
      <c r="K1798" s="101">
        <v>6.3</v>
      </c>
      <c r="L1798" s="278">
        <v>112767</v>
      </c>
      <c r="M1798" s="100" t="s">
        <v>66</v>
      </c>
      <c r="N1798" s="100" t="s">
        <v>67</v>
      </c>
      <c r="O1798" s="100" t="s">
        <v>7406</v>
      </c>
    </row>
    <row r="1799" spans="1:15">
      <c r="A1799" s="100" t="s">
        <v>17065</v>
      </c>
      <c r="B1799" s="100" t="s">
        <v>17066</v>
      </c>
      <c r="C1799" s="100" t="s">
        <v>10449</v>
      </c>
      <c r="D1799" s="100" t="s">
        <v>8564</v>
      </c>
      <c r="E1799" s="100" t="s">
        <v>201</v>
      </c>
      <c r="F1799" s="277" t="s">
        <v>65</v>
      </c>
      <c r="G1799" s="101">
        <v>1.9</v>
      </c>
      <c r="H1799" s="101">
        <v>8.3000000000000007</v>
      </c>
      <c r="I1799" s="101">
        <v>3.8</v>
      </c>
      <c r="J1799" s="101">
        <v>3.1</v>
      </c>
      <c r="K1799" s="101">
        <v>3.7</v>
      </c>
      <c r="L1799" s="278">
        <v>7584</v>
      </c>
      <c r="M1799" s="100" t="s">
        <v>66</v>
      </c>
      <c r="N1799" s="100" t="s">
        <v>543</v>
      </c>
      <c r="O1799" s="100"/>
    </row>
    <row r="1800" spans="1:15">
      <c r="A1800" s="100" t="s">
        <v>17067</v>
      </c>
      <c r="B1800" s="100" t="s">
        <v>17068</v>
      </c>
      <c r="C1800" s="100" t="s">
        <v>7394</v>
      </c>
      <c r="D1800" s="100" t="s">
        <v>179</v>
      </c>
      <c r="E1800" s="100" t="s">
        <v>107</v>
      </c>
      <c r="F1800" s="277" t="s">
        <v>65</v>
      </c>
      <c r="G1800" s="101">
        <v>7.1</v>
      </c>
      <c r="H1800" s="101">
        <v>4.2</v>
      </c>
      <c r="I1800" s="101">
        <v>5.7</v>
      </c>
      <c r="J1800" s="101">
        <v>6.5</v>
      </c>
      <c r="K1800" s="101">
        <v>5.3</v>
      </c>
      <c r="L1800" s="278">
        <v>320544</v>
      </c>
      <c r="M1800" s="100" t="s">
        <v>66</v>
      </c>
      <c r="N1800" s="100" t="s">
        <v>247</v>
      </c>
      <c r="O1800" s="100" t="s">
        <v>7410</v>
      </c>
    </row>
    <row r="1801" spans="1:15">
      <c r="A1801" s="100" t="s">
        <v>13507</v>
      </c>
      <c r="B1801" s="100" t="s">
        <v>13508</v>
      </c>
      <c r="C1801" s="100" t="s">
        <v>2687</v>
      </c>
      <c r="D1801" s="100" t="s">
        <v>8548</v>
      </c>
      <c r="E1801" s="100" t="s">
        <v>107</v>
      </c>
      <c r="F1801" s="277" t="s">
        <v>95</v>
      </c>
      <c r="G1801" s="101">
        <v>6.2</v>
      </c>
      <c r="H1801" s="101">
        <v>8</v>
      </c>
      <c r="I1801" s="101">
        <v>2.9</v>
      </c>
      <c r="J1801" s="101">
        <v>6.6</v>
      </c>
      <c r="K1801" s="101">
        <v>6.1</v>
      </c>
      <c r="L1801" s="278">
        <v>34540</v>
      </c>
      <c r="M1801" s="100" t="s">
        <v>66</v>
      </c>
      <c r="N1801" s="100" t="s">
        <v>67</v>
      </c>
      <c r="O1801" s="100" t="s">
        <v>2673</v>
      </c>
    </row>
    <row r="1802" spans="1:15">
      <c r="A1802" s="100" t="s">
        <v>12738</v>
      </c>
      <c r="B1802" s="100" t="s">
        <v>12739</v>
      </c>
      <c r="C1802" s="100" t="s">
        <v>12740</v>
      </c>
      <c r="D1802" s="100" t="s">
        <v>8580</v>
      </c>
      <c r="E1802" s="100" t="s">
        <v>94</v>
      </c>
      <c r="F1802" s="277" t="s">
        <v>65</v>
      </c>
      <c r="G1802" s="101">
        <v>8.5</v>
      </c>
      <c r="H1802" s="101">
        <v>6</v>
      </c>
      <c r="I1802" s="101">
        <v>4.5</v>
      </c>
      <c r="J1802" s="101">
        <v>5.9</v>
      </c>
      <c r="K1802" s="101">
        <v>5.3</v>
      </c>
      <c r="L1802" s="278">
        <v>21479</v>
      </c>
      <c r="M1802" s="100" t="s">
        <v>66</v>
      </c>
      <c r="N1802" s="100" t="s">
        <v>67</v>
      </c>
      <c r="O1802" s="100"/>
    </row>
    <row r="1803" spans="1:15">
      <c r="A1803" s="100" t="s">
        <v>17067</v>
      </c>
      <c r="B1803" s="100" t="s">
        <v>17069</v>
      </c>
      <c r="C1803" s="100" t="s">
        <v>10452</v>
      </c>
      <c r="D1803" s="100" t="s">
        <v>8542</v>
      </c>
      <c r="E1803" s="100" t="s">
        <v>94</v>
      </c>
      <c r="F1803" s="277" t="s">
        <v>73</v>
      </c>
      <c r="G1803" s="101">
        <v>7.7</v>
      </c>
      <c r="H1803" s="101">
        <v>4.9000000000000004</v>
      </c>
      <c r="I1803" s="101">
        <v>3.6</v>
      </c>
      <c r="J1803" s="101">
        <v>6</v>
      </c>
      <c r="K1803" s="101">
        <v>4.9000000000000004</v>
      </c>
      <c r="L1803" s="278">
        <v>420198</v>
      </c>
      <c r="M1803" s="100" t="s">
        <v>66</v>
      </c>
      <c r="N1803" s="100" t="s">
        <v>543</v>
      </c>
      <c r="O1803" s="100"/>
    </row>
    <row r="1804" spans="1:15">
      <c r="A1804" s="100" t="s">
        <v>13003</v>
      </c>
      <c r="B1804" s="100" t="s">
        <v>1796</v>
      </c>
      <c r="C1804" s="100" t="s">
        <v>1797</v>
      </c>
      <c r="D1804" s="100" t="s">
        <v>8562</v>
      </c>
      <c r="E1804" s="100" t="s">
        <v>107</v>
      </c>
      <c r="F1804" s="277" t="s">
        <v>73</v>
      </c>
      <c r="G1804" s="101">
        <v>5.8</v>
      </c>
      <c r="H1804" s="101">
        <v>4.8</v>
      </c>
      <c r="I1804" s="101">
        <v>3.6</v>
      </c>
      <c r="J1804" s="101">
        <v>6.1</v>
      </c>
      <c r="K1804" s="101">
        <v>5.0999999999999996</v>
      </c>
      <c r="L1804" s="278">
        <v>3493000</v>
      </c>
      <c r="M1804" s="100" t="s">
        <v>66</v>
      </c>
      <c r="N1804" s="100" t="s">
        <v>67</v>
      </c>
      <c r="O1804" s="100" t="s">
        <v>1786</v>
      </c>
    </row>
    <row r="1805" spans="1:15">
      <c r="A1805" s="100" t="s">
        <v>15405</v>
      </c>
      <c r="B1805" s="100" t="s">
        <v>15406</v>
      </c>
      <c r="C1805" s="100" t="s">
        <v>6143</v>
      </c>
      <c r="D1805" s="100" t="s">
        <v>8580</v>
      </c>
      <c r="E1805" s="100" t="s">
        <v>201</v>
      </c>
      <c r="F1805" s="277" t="s">
        <v>65</v>
      </c>
      <c r="G1805" s="101">
        <v>2.2999999999999998</v>
      </c>
      <c r="H1805" s="101">
        <v>2.4</v>
      </c>
      <c r="I1805" s="101">
        <v>4.7</v>
      </c>
      <c r="J1805" s="101">
        <v>2.6</v>
      </c>
      <c r="K1805" s="101">
        <v>3.6</v>
      </c>
      <c r="L1805" s="278">
        <v>36790</v>
      </c>
      <c r="M1805" s="100" t="s">
        <v>66</v>
      </c>
      <c r="N1805" s="100" t="s">
        <v>103</v>
      </c>
      <c r="O1805" s="100" t="s">
        <v>6188</v>
      </c>
    </row>
    <row r="1806" spans="1:15">
      <c r="A1806" s="100" t="s">
        <v>17070</v>
      </c>
      <c r="B1806" s="100" t="s">
        <v>17071</v>
      </c>
      <c r="C1806" s="100" t="s">
        <v>7397</v>
      </c>
      <c r="D1806" s="100" t="s">
        <v>8539</v>
      </c>
      <c r="E1806" s="100" t="s">
        <v>196</v>
      </c>
      <c r="F1806" s="277" t="s">
        <v>65</v>
      </c>
      <c r="G1806" s="101">
        <v>3.5</v>
      </c>
      <c r="H1806" s="101">
        <v>6.5</v>
      </c>
      <c r="I1806" s="101">
        <v>3.6</v>
      </c>
      <c r="J1806" s="101">
        <v>3.3</v>
      </c>
      <c r="K1806" s="101">
        <v>4.4000000000000004</v>
      </c>
      <c r="L1806" s="278">
        <v>981199</v>
      </c>
      <c r="M1806" s="100" t="s">
        <v>66</v>
      </c>
      <c r="N1806" s="100" t="s">
        <v>67</v>
      </c>
      <c r="O1806" s="100" t="s">
        <v>7414</v>
      </c>
    </row>
    <row r="1807" spans="1:15">
      <c r="A1807" s="100" t="s">
        <v>14391</v>
      </c>
      <c r="B1807" s="100" t="s">
        <v>14392</v>
      </c>
      <c r="C1807" s="100" t="s">
        <v>4329</v>
      </c>
      <c r="D1807" s="100" t="s">
        <v>8566</v>
      </c>
      <c r="E1807" s="100" t="s">
        <v>285</v>
      </c>
      <c r="F1807" s="277"/>
      <c r="G1807" s="101">
        <v>0</v>
      </c>
      <c r="H1807" s="101">
        <v>3.1</v>
      </c>
      <c r="I1807" s="101">
        <v>0.7</v>
      </c>
      <c r="J1807" s="101">
        <v>3.7</v>
      </c>
      <c r="K1807" s="101">
        <v>2.7</v>
      </c>
      <c r="L1807" s="278">
        <v>4847</v>
      </c>
      <c r="M1807" s="100" t="s">
        <v>66</v>
      </c>
      <c r="N1807" s="100" t="s">
        <v>103</v>
      </c>
      <c r="O1807" s="100" t="s">
        <v>4306</v>
      </c>
    </row>
    <row r="1808" spans="1:15">
      <c r="A1808" s="100" t="s">
        <v>17072</v>
      </c>
      <c r="B1808" s="100" t="s">
        <v>17073</v>
      </c>
      <c r="C1808" s="100" t="s">
        <v>10455</v>
      </c>
      <c r="D1808" s="100" t="s">
        <v>8566</v>
      </c>
      <c r="E1808" s="100" t="s">
        <v>196</v>
      </c>
      <c r="F1808" s="277" t="s">
        <v>65</v>
      </c>
      <c r="G1808" s="101">
        <v>4.2</v>
      </c>
      <c r="H1808" s="101">
        <v>3.6</v>
      </c>
      <c r="I1808" s="101">
        <v>4.2</v>
      </c>
      <c r="J1808" s="101">
        <v>6</v>
      </c>
      <c r="K1808" s="101">
        <v>4.9000000000000004</v>
      </c>
      <c r="L1808" s="278">
        <v>21603</v>
      </c>
      <c r="M1808" s="100" t="s">
        <v>66</v>
      </c>
      <c r="N1808" s="100" t="s">
        <v>264</v>
      </c>
      <c r="O1808" s="100"/>
    </row>
    <row r="1809" spans="1:15">
      <c r="A1809" s="100" t="s">
        <v>17076</v>
      </c>
      <c r="B1809" s="100" t="s">
        <v>17077</v>
      </c>
      <c r="C1809" s="100" t="s">
        <v>11900</v>
      </c>
      <c r="D1809" s="100" t="s">
        <v>8634</v>
      </c>
      <c r="E1809" s="100" t="s">
        <v>201</v>
      </c>
      <c r="F1809" s="277" t="s">
        <v>95</v>
      </c>
      <c r="G1809" s="101">
        <v>1.7</v>
      </c>
      <c r="H1809" s="101">
        <v>5.5</v>
      </c>
      <c r="I1809" s="101">
        <v>3.8</v>
      </c>
      <c r="J1809" s="101">
        <v>3.6</v>
      </c>
      <c r="K1809" s="101">
        <v>3.8</v>
      </c>
      <c r="L1809" s="278">
        <v>306743</v>
      </c>
      <c r="M1809" s="100" t="s">
        <v>66</v>
      </c>
      <c r="N1809" s="100" t="s">
        <v>247</v>
      </c>
      <c r="O1809" s="100"/>
    </row>
    <row r="1810" spans="1:15">
      <c r="A1810" s="100" t="s">
        <v>14393</v>
      </c>
      <c r="B1810" s="100" t="s">
        <v>14394</v>
      </c>
      <c r="C1810" s="100" t="s">
        <v>4333</v>
      </c>
      <c r="D1810" s="100" t="s">
        <v>8560</v>
      </c>
      <c r="E1810" s="100" t="s">
        <v>94</v>
      </c>
      <c r="F1810" s="277" t="s">
        <v>65</v>
      </c>
      <c r="G1810" s="101">
        <v>8.1</v>
      </c>
      <c r="H1810" s="101">
        <v>5.5</v>
      </c>
      <c r="I1810" s="101">
        <v>7</v>
      </c>
      <c r="J1810" s="101">
        <v>3.1</v>
      </c>
      <c r="K1810" s="101">
        <v>5.5</v>
      </c>
      <c r="L1810" s="278">
        <v>27700</v>
      </c>
      <c r="M1810" s="100" t="s">
        <v>66</v>
      </c>
      <c r="N1810" s="100" t="s">
        <v>67</v>
      </c>
      <c r="O1810" s="100" t="s">
        <v>4309</v>
      </c>
    </row>
    <row r="1811" spans="1:15">
      <c r="A1811" s="100" t="s">
        <v>17051</v>
      </c>
      <c r="B1811" s="100" t="s">
        <v>17052</v>
      </c>
      <c r="C1811" s="100" t="s">
        <v>10442</v>
      </c>
      <c r="D1811" s="100" t="s">
        <v>8569</v>
      </c>
      <c r="E1811" s="100" t="s">
        <v>72</v>
      </c>
      <c r="F1811" s="277" t="s">
        <v>73</v>
      </c>
      <c r="G1811" s="101">
        <v>5.2</v>
      </c>
      <c r="H1811" s="101">
        <v>2.9</v>
      </c>
      <c r="I1811" s="101">
        <v>4.8</v>
      </c>
      <c r="J1811" s="101">
        <v>5.0999999999999996</v>
      </c>
      <c r="K1811" s="101">
        <v>4.5999999999999996</v>
      </c>
      <c r="L1811" s="278">
        <v>80443</v>
      </c>
      <c r="M1811" s="100" t="s">
        <v>66</v>
      </c>
      <c r="N1811" s="100" t="s">
        <v>103</v>
      </c>
      <c r="O1811" s="100"/>
    </row>
    <row r="1812" spans="1:15">
      <c r="A1812" s="100" t="s">
        <v>17078</v>
      </c>
      <c r="B1812" s="100" t="s">
        <v>17079</v>
      </c>
      <c r="C1812" s="100" t="s">
        <v>7405</v>
      </c>
      <c r="D1812" s="100" t="s">
        <v>8569</v>
      </c>
      <c r="E1812" s="100" t="s">
        <v>196</v>
      </c>
      <c r="F1812" s="277" t="s">
        <v>73</v>
      </c>
      <c r="G1812" s="101">
        <v>3.6</v>
      </c>
      <c r="H1812" s="101">
        <v>3.5</v>
      </c>
      <c r="I1812" s="101">
        <v>3.3</v>
      </c>
      <c r="J1812" s="101">
        <v>5.8</v>
      </c>
      <c r="K1812" s="101">
        <v>4.4000000000000004</v>
      </c>
      <c r="L1812" s="278">
        <v>483828</v>
      </c>
      <c r="M1812" s="100" t="s">
        <v>66</v>
      </c>
      <c r="N1812" s="100" t="s">
        <v>67</v>
      </c>
      <c r="O1812" s="100" t="s">
        <v>7421</v>
      </c>
    </row>
    <row r="1813" spans="1:15">
      <c r="A1813" s="100" t="s">
        <v>14507</v>
      </c>
      <c r="B1813" s="100" t="s">
        <v>14508</v>
      </c>
      <c r="C1813" s="100" t="s">
        <v>8740</v>
      </c>
      <c r="D1813" s="100" t="s">
        <v>8566</v>
      </c>
      <c r="E1813" s="100" t="s">
        <v>285</v>
      </c>
      <c r="F1813" s="277"/>
      <c r="G1813" s="101">
        <v>0</v>
      </c>
      <c r="H1813" s="101">
        <v>2.9</v>
      </c>
      <c r="I1813" s="101">
        <v>0.7</v>
      </c>
      <c r="J1813" s="101">
        <v>1.7</v>
      </c>
      <c r="K1813" s="101">
        <v>1.6</v>
      </c>
      <c r="L1813" s="278">
        <v>2312</v>
      </c>
      <c r="M1813" s="100" t="s">
        <v>66</v>
      </c>
      <c r="N1813" s="100" t="s">
        <v>103</v>
      </c>
      <c r="O1813" s="100" t="s">
        <v>8741</v>
      </c>
    </row>
    <row r="1814" spans="1:15">
      <c r="A1814" s="100" t="s">
        <v>13077</v>
      </c>
      <c r="B1814" s="100" t="s">
        <v>1958</v>
      </c>
      <c r="C1814" s="100" t="s">
        <v>1959</v>
      </c>
      <c r="D1814" s="100" t="s">
        <v>8548</v>
      </c>
      <c r="E1814" s="100" t="s">
        <v>94</v>
      </c>
      <c r="F1814" s="277" t="s">
        <v>65</v>
      </c>
      <c r="G1814" s="101">
        <v>7.6</v>
      </c>
      <c r="H1814" s="101">
        <v>3.2</v>
      </c>
      <c r="I1814" s="101">
        <v>8.8000000000000007</v>
      </c>
      <c r="J1814" s="101">
        <v>7.2</v>
      </c>
      <c r="K1814" s="101">
        <v>6.4</v>
      </c>
      <c r="L1814" s="278">
        <v>162074</v>
      </c>
      <c r="M1814" s="100" t="s">
        <v>66</v>
      </c>
      <c r="N1814" s="100" t="s">
        <v>264</v>
      </c>
      <c r="O1814" s="100" t="s">
        <v>1949</v>
      </c>
    </row>
    <row r="1815" spans="1:15">
      <c r="A1815" s="100" t="s">
        <v>13342</v>
      </c>
      <c r="B1815" s="100" t="s">
        <v>13343</v>
      </c>
      <c r="C1815" s="100" t="s">
        <v>2443</v>
      </c>
      <c r="D1815" s="100" t="s">
        <v>8551</v>
      </c>
      <c r="E1815" s="100" t="s">
        <v>94</v>
      </c>
      <c r="F1815" s="277" t="s">
        <v>65</v>
      </c>
      <c r="G1815" s="101">
        <v>8.4</v>
      </c>
      <c r="H1815" s="101">
        <v>10</v>
      </c>
      <c r="I1815" s="101">
        <v>4.5999999999999996</v>
      </c>
      <c r="J1815" s="101">
        <v>7.1</v>
      </c>
      <c r="K1815" s="101">
        <v>5.7</v>
      </c>
      <c r="L1815" s="278">
        <v>38942</v>
      </c>
      <c r="M1815" s="100" t="s">
        <v>66</v>
      </c>
      <c r="N1815" s="100" t="s">
        <v>67</v>
      </c>
      <c r="O1815" s="100" t="s">
        <v>2424</v>
      </c>
    </row>
    <row r="1816" spans="1:15">
      <c r="A1816" s="100" t="s">
        <v>17080</v>
      </c>
      <c r="B1816" s="100" t="s">
        <v>17081</v>
      </c>
      <c r="C1816" s="100" t="s">
        <v>10458</v>
      </c>
      <c r="D1816" s="100" t="s">
        <v>8581</v>
      </c>
      <c r="E1816" s="100" t="s">
        <v>72</v>
      </c>
      <c r="F1816" s="277" t="s">
        <v>73</v>
      </c>
      <c r="G1816" s="101">
        <v>4.8</v>
      </c>
      <c r="H1816" s="101">
        <v>7.3</v>
      </c>
      <c r="I1816" s="101">
        <v>3.6</v>
      </c>
      <c r="J1816" s="101">
        <v>4.2</v>
      </c>
      <c r="K1816" s="101">
        <v>4.3</v>
      </c>
      <c r="L1816" s="278">
        <v>182180</v>
      </c>
      <c r="M1816" s="100" t="s">
        <v>66</v>
      </c>
      <c r="N1816" s="100" t="s">
        <v>1281</v>
      </c>
      <c r="O1816" s="100" t="s">
        <v>10459</v>
      </c>
    </row>
    <row r="1817" spans="1:15">
      <c r="A1817" s="100" t="s">
        <v>13284</v>
      </c>
      <c r="B1817" s="100" t="s">
        <v>13285</v>
      </c>
      <c r="C1817" s="100" t="s">
        <v>2342</v>
      </c>
      <c r="D1817" s="100" t="s">
        <v>116</v>
      </c>
      <c r="E1817" s="100" t="s">
        <v>94</v>
      </c>
      <c r="F1817" s="277" t="s">
        <v>65</v>
      </c>
      <c r="G1817" s="101">
        <v>7.5</v>
      </c>
      <c r="H1817" s="101">
        <v>7.3</v>
      </c>
      <c r="I1817" s="101">
        <v>2.8</v>
      </c>
      <c r="J1817" s="101">
        <v>6.6</v>
      </c>
      <c r="K1817" s="101">
        <v>5.9</v>
      </c>
      <c r="L1817" s="278">
        <v>167893</v>
      </c>
      <c r="M1817" s="100" t="s">
        <v>66</v>
      </c>
      <c r="N1817" s="100" t="s">
        <v>67</v>
      </c>
      <c r="O1817" s="100" t="s">
        <v>2330</v>
      </c>
    </row>
    <row r="1818" spans="1:15">
      <c r="A1818" s="100" t="s">
        <v>17082</v>
      </c>
      <c r="B1818" s="100" t="s">
        <v>17083</v>
      </c>
      <c r="C1818" s="100" t="s">
        <v>7409</v>
      </c>
      <c r="D1818" s="100" t="s">
        <v>78</v>
      </c>
      <c r="E1818" s="100" t="s">
        <v>107</v>
      </c>
      <c r="F1818" s="277" t="s">
        <v>65</v>
      </c>
      <c r="G1818" s="101">
        <v>6.8</v>
      </c>
      <c r="H1818" s="101">
        <v>5.0999999999999996</v>
      </c>
      <c r="I1818" s="101">
        <v>5</v>
      </c>
      <c r="J1818" s="101">
        <v>7.1</v>
      </c>
      <c r="K1818" s="101">
        <v>5.8</v>
      </c>
      <c r="L1818" s="278">
        <v>65003</v>
      </c>
      <c r="M1818" s="100" t="s">
        <v>66</v>
      </c>
      <c r="N1818" s="100" t="s">
        <v>67</v>
      </c>
      <c r="O1818" s="100" t="s">
        <v>7423</v>
      </c>
    </row>
    <row r="1819" spans="1:15">
      <c r="A1819" s="100" t="s">
        <v>17084</v>
      </c>
      <c r="B1819" s="100" t="s">
        <v>17085</v>
      </c>
      <c r="C1819" s="100" t="s">
        <v>10462</v>
      </c>
      <c r="D1819" s="100" t="s">
        <v>8549</v>
      </c>
      <c r="E1819" s="100" t="s">
        <v>201</v>
      </c>
      <c r="F1819" s="277"/>
      <c r="G1819" s="101">
        <v>1.7</v>
      </c>
      <c r="H1819" s="101">
        <v>0</v>
      </c>
      <c r="I1819" s="101">
        <v>3.3</v>
      </c>
      <c r="J1819" s="101">
        <v>5.6</v>
      </c>
      <c r="K1819" s="101">
        <v>3.4</v>
      </c>
      <c r="L1819" s="278">
        <v>115</v>
      </c>
      <c r="M1819" s="100" t="s">
        <v>66</v>
      </c>
      <c r="N1819" s="100" t="s">
        <v>190</v>
      </c>
      <c r="O1819" s="100"/>
    </row>
    <row r="1820" spans="1:15">
      <c r="A1820" s="100" t="s">
        <v>17086</v>
      </c>
      <c r="B1820" s="100" t="s">
        <v>17087</v>
      </c>
      <c r="C1820" s="100" t="s">
        <v>10465</v>
      </c>
      <c r="D1820" s="100" t="s">
        <v>8659</v>
      </c>
      <c r="E1820" s="100" t="s">
        <v>201</v>
      </c>
      <c r="F1820" s="277" t="s">
        <v>65</v>
      </c>
      <c r="G1820" s="101">
        <v>1.7</v>
      </c>
      <c r="H1820" s="101">
        <v>6.7</v>
      </c>
      <c r="I1820" s="101">
        <v>3.5</v>
      </c>
      <c r="J1820" s="101">
        <v>5.0999999999999996</v>
      </c>
      <c r="K1820" s="101">
        <v>4.2</v>
      </c>
      <c r="L1820" s="278">
        <v>3438</v>
      </c>
      <c r="M1820" s="100" t="s">
        <v>66</v>
      </c>
      <c r="N1820" s="100" t="s">
        <v>103</v>
      </c>
      <c r="O1820" s="100" t="s">
        <v>10466</v>
      </c>
    </row>
    <row r="1821" spans="1:15">
      <c r="A1821" s="100" t="s">
        <v>12234</v>
      </c>
      <c r="B1821" s="100" t="s">
        <v>12235</v>
      </c>
      <c r="C1821" s="100" t="s">
        <v>405</v>
      </c>
      <c r="D1821" s="100" t="s">
        <v>8534</v>
      </c>
      <c r="E1821" s="100" t="s">
        <v>64</v>
      </c>
      <c r="F1821" s="277" t="s">
        <v>65</v>
      </c>
      <c r="G1821" s="101">
        <v>8.6</v>
      </c>
      <c r="H1821" s="101">
        <v>8.1999999999999993</v>
      </c>
      <c r="I1821" s="101">
        <v>6.1</v>
      </c>
      <c r="J1821" s="101">
        <v>5.9</v>
      </c>
      <c r="K1821" s="101">
        <v>6.6</v>
      </c>
      <c r="L1821" s="278">
        <v>369532</v>
      </c>
      <c r="M1821" s="100" t="s">
        <v>125</v>
      </c>
      <c r="N1821" s="100" t="s">
        <v>67</v>
      </c>
      <c r="O1821" s="100" t="s">
        <v>7425</v>
      </c>
    </row>
    <row r="1822" spans="1:15">
      <c r="A1822" s="100" t="s">
        <v>17088</v>
      </c>
      <c r="B1822" s="100" t="s">
        <v>17089</v>
      </c>
      <c r="C1822" s="100" t="s">
        <v>7413</v>
      </c>
      <c r="D1822" s="100" t="s">
        <v>8534</v>
      </c>
      <c r="E1822" s="100" t="s">
        <v>196</v>
      </c>
      <c r="F1822" s="277" t="s">
        <v>65</v>
      </c>
      <c r="G1822" s="101">
        <v>3.9</v>
      </c>
      <c r="H1822" s="101">
        <v>5.3</v>
      </c>
      <c r="I1822" s="101">
        <v>2.5</v>
      </c>
      <c r="J1822" s="101">
        <v>2.4</v>
      </c>
      <c r="K1822" s="101">
        <v>3.3</v>
      </c>
      <c r="L1822" s="278">
        <v>152658</v>
      </c>
      <c r="M1822" s="100" t="s">
        <v>66</v>
      </c>
      <c r="N1822" s="100" t="s">
        <v>247</v>
      </c>
      <c r="O1822" s="100" t="s">
        <v>7427</v>
      </c>
    </row>
    <row r="1823" spans="1:15">
      <c r="A1823" s="100" t="s">
        <v>17090</v>
      </c>
      <c r="B1823" s="100" t="s">
        <v>17091</v>
      </c>
      <c r="C1823" s="100" t="s">
        <v>7417</v>
      </c>
      <c r="D1823" s="100" t="s">
        <v>8579</v>
      </c>
      <c r="E1823" s="100" t="s">
        <v>107</v>
      </c>
      <c r="F1823" s="277" t="s">
        <v>65</v>
      </c>
      <c r="G1823" s="101">
        <v>7.1</v>
      </c>
      <c r="H1823" s="101">
        <v>5.9</v>
      </c>
      <c r="I1823" s="101">
        <v>6.8</v>
      </c>
      <c r="J1823" s="101">
        <v>5.3</v>
      </c>
      <c r="K1823" s="101">
        <v>5.9</v>
      </c>
      <c r="L1823" s="278">
        <v>160800</v>
      </c>
      <c r="M1823" s="100" t="s">
        <v>66</v>
      </c>
      <c r="N1823" s="100" t="s">
        <v>67</v>
      </c>
      <c r="O1823" s="100" t="s">
        <v>7431</v>
      </c>
    </row>
    <row r="1824" spans="1:15">
      <c r="A1824" s="100" t="s">
        <v>13604</v>
      </c>
      <c r="B1824" s="100" t="s">
        <v>13605</v>
      </c>
      <c r="C1824" s="100" t="s">
        <v>2863</v>
      </c>
      <c r="D1824" s="100" t="s">
        <v>8578</v>
      </c>
      <c r="E1824" s="100" t="s">
        <v>94</v>
      </c>
      <c r="F1824" s="277" t="s">
        <v>73</v>
      </c>
      <c r="G1824" s="101">
        <v>8.1999999999999993</v>
      </c>
      <c r="H1824" s="101">
        <v>4.4000000000000004</v>
      </c>
      <c r="I1824" s="101">
        <v>5.6</v>
      </c>
      <c r="J1824" s="101">
        <v>5.7</v>
      </c>
      <c r="K1824" s="101">
        <v>5.4</v>
      </c>
      <c r="L1824" s="278">
        <v>170363</v>
      </c>
      <c r="M1824" s="100" t="s">
        <v>66</v>
      </c>
      <c r="N1824" s="100" t="s">
        <v>67</v>
      </c>
      <c r="O1824" s="100" t="s">
        <v>2839</v>
      </c>
    </row>
    <row r="1825" spans="1:15">
      <c r="A1825" s="100" t="s">
        <v>14942</v>
      </c>
      <c r="B1825" s="100" t="s">
        <v>14943</v>
      </c>
      <c r="C1825" s="100" t="s">
        <v>215</v>
      </c>
      <c r="D1825" s="100" t="s">
        <v>179</v>
      </c>
      <c r="E1825" s="100" t="s">
        <v>107</v>
      </c>
      <c r="F1825" s="277" t="s">
        <v>65</v>
      </c>
      <c r="G1825" s="101">
        <v>6.9</v>
      </c>
      <c r="H1825" s="101">
        <v>4.5</v>
      </c>
      <c r="I1825" s="101">
        <v>6.1</v>
      </c>
      <c r="J1825" s="101">
        <v>4.5</v>
      </c>
      <c r="K1825" s="101">
        <v>4.8</v>
      </c>
      <c r="L1825" s="278">
        <v>126825</v>
      </c>
      <c r="M1825" s="100" t="s">
        <v>66</v>
      </c>
      <c r="N1825" s="100" t="s">
        <v>67</v>
      </c>
      <c r="O1825" s="100"/>
    </row>
    <row r="1826" spans="1:15">
      <c r="A1826" s="100" t="s">
        <v>12605</v>
      </c>
      <c r="B1826" s="100" t="s">
        <v>12606</v>
      </c>
      <c r="C1826" s="100" t="s">
        <v>1042</v>
      </c>
      <c r="D1826" s="100" t="s">
        <v>8560</v>
      </c>
      <c r="E1826" s="100" t="s">
        <v>107</v>
      </c>
      <c r="F1826" s="277" t="s">
        <v>65</v>
      </c>
      <c r="G1826" s="101">
        <v>6.8</v>
      </c>
      <c r="H1826" s="101">
        <v>5.5</v>
      </c>
      <c r="I1826" s="101">
        <v>5.2</v>
      </c>
      <c r="J1826" s="101">
        <v>3.1</v>
      </c>
      <c r="K1826" s="101">
        <v>4.5999999999999996</v>
      </c>
      <c r="L1826" s="278">
        <v>728788</v>
      </c>
      <c r="M1826" s="100" t="s">
        <v>66</v>
      </c>
      <c r="N1826" s="100" t="s">
        <v>67</v>
      </c>
      <c r="O1826" s="100" t="s">
        <v>1035</v>
      </c>
    </row>
    <row r="1827" spans="1:15">
      <c r="A1827" s="100" t="s">
        <v>12581</v>
      </c>
      <c r="B1827" s="100" t="s">
        <v>12582</v>
      </c>
      <c r="C1827" s="100" t="s">
        <v>1002</v>
      </c>
      <c r="D1827" s="100" t="s">
        <v>8568</v>
      </c>
      <c r="E1827" s="100" t="s">
        <v>94</v>
      </c>
      <c r="F1827" s="277" t="s">
        <v>95</v>
      </c>
      <c r="G1827" s="101">
        <v>8.5</v>
      </c>
      <c r="H1827" s="101">
        <v>6.4</v>
      </c>
      <c r="I1827" s="101">
        <v>5.0999999999999996</v>
      </c>
      <c r="J1827" s="101">
        <v>6</v>
      </c>
      <c r="K1827" s="101">
        <v>5.8</v>
      </c>
      <c r="L1827" s="278">
        <v>412126</v>
      </c>
      <c r="M1827" s="100" t="s">
        <v>66</v>
      </c>
      <c r="N1827" s="100" t="s">
        <v>67</v>
      </c>
      <c r="O1827" s="100" t="s">
        <v>995</v>
      </c>
    </row>
    <row r="1828" spans="1:15">
      <c r="A1828" s="100" t="s">
        <v>17092</v>
      </c>
      <c r="B1828" s="100" t="s">
        <v>17093</v>
      </c>
      <c r="C1828" s="100" t="s">
        <v>10469</v>
      </c>
      <c r="D1828" s="100" t="s">
        <v>8568</v>
      </c>
      <c r="E1828" s="100" t="s">
        <v>94</v>
      </c>
      <c r="F1828" s="277" t="s">
        <v>65</v>
      </c>
      <c r="G1828" s="101">
        <v>8.5</v>
      </c>
      <c r="H1828" s="101">
        <v>5.3</v>
      </c>
      <c r="I1828" s="101">
        <v>6.1</v>
      </c>
      <c r="J1828" s="101">
        <v>4</v>
      </c>
      <c r="K1828" s="101">
        <v>5.2</v>
      </c>
      <c r="L1828" s="278">
        <v>54300</v>
      </c>
      <c r="M1828" s="100" t="s">
        <v>66</v>
      </c>
      <c r="N1828" s="100" t="s">
        <v>67</v>
      </c>
      <c r="O1828" s="100"/>
    </row>
    <row r="1829" spans="1:15">
      <c r="A1829" s="100" t="s">
        <v>14503</v>
      </c>
      <c r="B1829" s="100" t="s">
        <v>14504</v>
      </c>
      <c r="C1829" s="100" t="s">
        <v>4568</v>
      </c>
      <c r="D1829" s="100" t="s">
        <v>8553</v>
      </c>
      <c r="E1829" s="100" t="s">
        <v>196</v>
      </c>
      <c r="F1829" s="277" t="s">
        <v>95</v>
      </c>
      <c r="G1829" s="101">
        <v>3.8</v>
      </c>
      <c r="H1829" s="101">
        <v>5.5</v>
      </c>
      <c r="I1829" s="101">
        <v>2.7</v>
      </c>
      <c r="J1829" s="101">
        <v>1.1000000000000001</v>
      </c>
      <c r="K1829" s="101">
        <v>3.7</v>
      </c>
      <c r="L1829" s="278">
        <v>10583249</v>
      </c>
      <c r="M1829" s="100" t="s">
        <v>66</v>
      </c>
      <c r="N1829" s="100" t="s">
        <v>67</v>
      </c>
      <c r="O1829" s="100" t="s">
        <v>4542</v>
      </c>
    </row>
    <row r="1830" spans="1:15">
      <c r="A1830" s="100" t="s">
        <v>14417</v>
      </c>
      <c r="B1830" s="100" t="s">
        <v>14418</v>
      </c>
      <c r="C1830" s="100" t="s">
        <v>4378</v>
      </c>
      <c r="D1830" s="100" t="s">
        <v>93</v>
      </c>
      <c r="E1830" s="100" t="s">
        <v>72</v>
      </c>
      <c r="F1830" s="277" t="s">
        <v>95</v>
      </c>
      <c r="G1830" s="101">
        <v>4.4000000000000004</v>
      </c>
      <c r="H1830" s="101">
        <v>5.0999999999999996</v>
      </c>
      <c r="I1830" s="101">
        <v>4.5999999999999996</v>
      </c>
      <c r="J1830" s="101">
        <v>1.5</v>
      </c>
      <c r="K1830" s="101">
        <v>3.5</v>
      </c>
      <c r="L1830" s="278">
        <v>4596872</v>
      </c>
      <c r="M1830" s="100" t="s">
        <v>66</v>
      </c>
      <c r="N1830" s="100" t="s">
        <v>67</v>
      </c>
      <c r="O1830" s="100" t="s">
        <v>4354</v>
      </c>
    </row>
    <row r="1831" spans="1:15">
      <c r="A1831" s="100" t="s">
        <v>14487</v>
      </c>
      <c r="B1831" s="100" t="s">
        <v>14488</v>
      </c>
      <c r="C1831" s="100" t="s">
        <v>4528</v>
      </c>
      <c r="D1831" s="100" t="s">
        <v>8580</v>
      </c>
      <c r="E1831" s="100" t="s">
        <v>107</v>
      </c>
      <c r="F1831" s="277" t="s">
        <v>95</v>
      </c>
      <c r="G1831" s="101">
        <v>6.5</v>
      </c>
      <c r="H1831" s="101">
        <v>4.7</v>
      </c>
      <c r="I1831" s="101">
        <v>6.8</v>
      </c>
      <c r="J1831" s="101">
        <v>2.7</v>
      </c>
      <c r="K1831" s="101">
        <v>4.9000000000000004</v>
      </c>
      <c r="L1831" s="278">
        <v>7842798</v>
      </c>
      <c r="M1831" s="100" t="s">
        <v>66</v>
      </c>
      <c r="N1831" s="100" t="s">
        <v>67</v>
      </c>
      <c r="O1831" s="100" t="s">
        <v>4502</v>
      </c>
    </row>
    <row r="1832" spans="1:15">
      <c r="A1832" s="100" t="s">
        <v>14509</v>
      </c>
      <c r="B1832" s="100" t="s">
        <v>14510</v>
      </c>
      <c r="C1832" s="100" t="s">
        <v>4577</v>
      </c>
      <c r="D1832" s="100" t="s">
        <v>8581</v>
      </c>
      <c r="E1832" s="100" t="s">
        <v>107</v>
      </c>
      <c r="F1832" s="277" t="s">
        <v>95</v>
      </c>
      <c r="G1832" s="101">
        <v>5.9</v>
      </c>
      <c r="H1832" s="101">
        <v>8.6999999999999993</v>
      </c>
      <c r="I1832" s="101">
        <v>6.5</v>
      </c>
      <c r="J1832" s="101">
        <v>1.3</v>
      </c>
      <c r="K1832" s="101">
        <v>4.5999999999999996</v>
      </c>
      <c r="L1832" s="278">
        <v>1502921</v>
      </c>
      <c r="M1832" s="100" t="s">
        <v>66</v>
      </c>
      <c r="N1832" s="100" t="s">
        <v>67</v>
      </c>
      <c r="O1832" s="100" t="s">
        <v>4551</v>
      </c>
    </row>
    <row r="1833" spans="1:15">
      <c r="A1833" s="100" t="s">
        <v>14349</v>
      </c>
      <c r="B1833" s="100" t="s">
        <v>14502</v>
      </c>
      <c r="C1833" s="100" t="s">
        <v>4563</v>
      </c>
      <c r="D1833" s="100" t="s">
        <v>8589</v>
      </c>
      <c r="E1833" s="100" t="s">
        <v>107</v>
      </c>
      <c r="F1833" s="277" t="s">
        <v>65</v>
      </c>
      <c r="G1833" s="101">
        <v>6.9</v>
      </c>
      <c r="H1833" s="101">
        <v>5.4</v>
      </c>
      <c r="I1833" s="101">
        <v>6.2</v>
      </c>
      <c r="J1833" s="101">
        <v>3.9</v>
      </c>
      <c r="K1833" s="101">
        <v>5.2</v>
      </c>
      <c r="L1833" s="278">
        <v>48656</v>
      </c>
      <c r="M1833" s="100" t="s">
        <v>66</v>
      </c>
      <c r="N1833" s="100" t="s">
        <v>67</v>
      </c>
      <c r="O1833" s="100" t="s">
        <v>4538</v>
      </c>
    </row>
    <row r="1834" spans="1:15">
      <c r="A1834" s="100" t="s">
        <v>14451</v>
      </c>
      <c r="B1834" s="100" t="s">
        <v>14452</v>
      </c>
      <c r="C1834" s="100" t="s">
        <v>4458</v>
      </c>
      <c r="D1834" s="100" t="s">
        <v>8580</v>
      </c>
      <c r="E1834" s="100" t="s">
        <v>72</v>
      </c>
      <c r="F1834" s="277" t="s">
        <v>95</v>
      </c>
      <c r="G1834" s="101">
        <v>4.8</v>
      </c>
      <c r="H1834" s="101">
        <v>5.8</v>
      </c>
      <c r="I1834" s="101">
        <v>5.0999999999999996</v>
      </c>
      <c r="J1834" s="101">
        <v>3.2</v>
      </c>
      <c r="K1834" s="101">
        <v>4.4000000000000004</v>
      </c>
      <c r="L1834" s="278">
        <v>316558</v>
      </c>
      <c r="M1834" s="100" t="s">
        <v>66</v>
      </c>
      <c r="N1834" s="100" t="s">
        <v>67</v>
      </c>
      <c r="O1834" s="100" t="s">
        <v>4434</v>
      </c>
    </row>
    <row r="1835" spans="1:15">
      <c r="A1835" s="100" t="s">
        <v>14480</v>
      </c>
      <c r="B1835" s="100" t="s">
        <v>4514</v>
      </c>
      <c r="C1835" s="100" t="s">
        <v>4515</v>
      </c>
      <c r="D1835" s="100" t="s">
        <v>8535</v>
      </c>
      <c r="E1835" s="100" t="s">
        <v>196</v>
      </c>
      <c r="F1835" s="277" t="s">
        <v>65</v>
      </c>
      <c r="G1835" s="101">
        <v>3.4</v>
      </c>
      <c r="H1835" s="101">
        <v>9.5</v>
      </c>
      <c r="I1835" s="101">
        <v>6.2</v>
      </c>
      <c r="J1835" s="101">
        <v>1.2</v>
      </c>
      <c r="K1835" s="101">
        <v>4.4000000000000004</v>
      </c>
      <c r="L1835" s="278">
        <v>1098910</v>
      </c>
      <c r="M1835" s="100" t="s">
        <v>66</v>
      </c>
      <c r="N1835" s="100" t="s">
        <v>67</v>
      </c>
      <c r="O1835" s="100" t="s">
        <v>4491</v>
      </c>
    </row>
    <row r="1836" spans="1:15">
      <c r="A1836" s="100" t="s">
        <v>17047</v>
      </c>
      <c r="B1836" s="100" t="s">
        <v>17048</v>
      </c>
      <c r="C1836" s="100" t="s">
        <v>10439</v>
      </c>
      <c r="D1836" s="100" t="s">
        <v>8534</v>
      </c>
      <c r="E1836" s="100" t="s">
        <v>107</v>
      </c>
      <c r="F1836" s="277" t="s">
        <v>65</v>
      </c>
      <c r="G1836" s="101">
        <v>6.3</v>
      </c>
      <c r="H1836" s="101">
        <v>4.3</v>
      </c>
      <c r="I1836" s="101">
        <v>5.7</v>
      </c>
      <c r="J1836" s="101">
        <v>5.6</v>
      </c>
      <c r="K1836" s="101">
        <v>5.3</v>
      </c>
      <c r="L1836" s="278">
        <v>12067</v>
      </c>
      <c r="M1836" s="100" t="s">
        <v>66</v>
      </c>
      <c r="N1836" s="100" t="s">
        <v>247</v>
      </c>
      <c r="O1836" s="100"/>
    </row>
    <row r="1837" spans="1:15">
      <c r="A1837" s="100" t="s">
        <v>17045</v>
      </c>
      <c r="B1837" s="100" t="s">
        <v>17046</v>
      </c>
      <c r="C1837" s="100" t="s">
        <v>10436</v>
      </c>
      <c r="D1837" s="100" t="s">
        <v>8555</v>
      </c>
      <c r="E1837" s="100" t="s">
        <v>94</v>
      </c>
      <c r="F1837" s="277" t="s">
        <v>73</v>
      </c>
      <c r="G1837" s="101">
        <v>8.1</v>
      </c>
      <c r="H1837" s="101">
        <v>5.6</v>
      </c>
      <c r="I1837" s="101">
        <v>6.3</v>
      </c>
      <c r="J1837" s="101">
        <v>6.2</v>
      </c>
      <c r="K1837" s="101">
        <v>6.2</v>
      </c>
      <c r="L1837" s="278">
        <v>46274</v>
      </c>
      <c r="M1837" s="100" t="s">
        <v>66</v>
      </c>
      <c r="N1837" s="100" t="s">
        <v>103</v>
      </c>
      <c r="O1837" s="100"/>
    </row>
    <row r="1838" spans="1:15">
      <c r="A1838" s="100" t="s">
        <v>17053</v>
      </c>
      <c r="B1838" s="100" t="s">
        <v>17054</v>
      </c>
      <c r="C1838" s="100" t="s">
        <v>7378</v>
      </c>
      <c r="D1838" s="100" t="s">
        <v>8584</v>
      </c>
      <c r="E1838" s="100"/>
      <c r="F1838" s="277"/>
      <c r="G1838" s="101"/>
      <c r="H1838" s="101"/>
      <c r="I1838" s="101"/>
      <c r="J1838" s="101"/>
      <c r="K1838" s="101"/>
      <c r="L1838" s="278">
        <v>1086</v>
      </c>
      <c r="M1838" s="100" t="s">
        <v>66</v>
      </c>
      <c r="N1838" s="100" t="s">
        <v>247</v>
      </c>
      <c r="O1838" s="100"/>
    </row>
    <row r="1839" spans="1:15">
      <c r="A1839" s="100" t="s">
        <v>14676</v>
      </c>
      <c r="B1839" s="100" t="s">
        <v>4887</v>
      </c>
      <c r="C1839" s="100" t="s">
        <v>4888</v>
      </c>
      <c r="D1839" s="100" t="s">
        <v>8568</v>
      </c>
      <c r="E1839" s="100" t="s">
        <v>196</v>
      </c>
      <c r="F1839" s="277" t="s">
        <v>65</v>
      </c>
      <c r="G1839" s="101">
        <v>3.5</v>
      </c>
      <c r="H1839" s="101">
        <v>1.8</v>
      </c>
      <c r="I1839" s="101">
        <v>4.8</v>
      </c>
      <c r="J1839" s="101">
        <v>5.3</v>
      </c>
      <c r="K1839" s="101">
        <v>4.2</v>
      </c>
      <c r="L1839" s="278">
        <v>6711</v>
      </c>
      <c r="M1839" s="100" t="s">
        <v>66</v>
      </c>
      <c r="N1839" s="100" t="s">
        <v>67</v>
      </c>
      <c r="O1839" s="100" t="s">
        <v>4893</v>
      </c>
    </row>
    <row r="1840" spans="1:15">
      <c r="A1840" s="100" t="s">
        <v>17094</v>
      </c>
      <c r="B1840" s="100" t="s">
        <v>17095</v>
      </c>
      <c r="C1840" s="100" t="s">
        <v>7420</v>
      </c>
      <c r="D1840" s="100" t="s">
        <v>8564</v>
      </c>
      <c r="E1840" s="100" t="s">
        <v>196</v>
      </c>
      <c r="F1840" s="277" t="s">
        <v>65</v>
      </c>
      <c r="G1840" s="101">
        <v>3.3</v>
      </c>
      <c r="H1840" s="101">
        <v>6.7</v>
      </c>
      <c r="I1840" s="101">
        <v>3.6</v>
      </c>
      <c r="J1840" s="101">
        <v>2.5</v>
      </c>
      <c r="K1840" s="101">
        <v>3.2</v>
      </c>
      <c r="L1840" s="278">
        <v>269</v>
      </c>
      <c r="M1840" s="100" t="s">
        <v>66</v>
      </c>
      <c r="N1840" s="100" t="s">
        <v>103</v>
      </c>
      <c r="O1840" s="100" t="s">
        <v>7435</v>
      </c>
    </row>
    <row r="1841" spans="1:15">
      <c r="A1841" s="100" t="s">
        <v>13452</v>
      </c>
      <c r="B1841" s="100" t="s">
        <v>13453</v>
      </c>
      <c r="C1841" s="100" t="s">
        <v>2619</v>
      </c>
      <c r="D1841" s="100" t="s">
        <v>8535</v>
      </c>
      <c r="E1841" s="100" t="s">
        <v>196</v>
      </c>
      <c r="F1841" s="277" t="s">
        <v>65</v>
      </c>
      <c r="G1841" s="101">
        <v>3.5</v>
      </c>
      <c r="H1841" s="101">
        <v>10</v>
      </c>
      <c r="I1841" s="101">
        <v>5.5</v>
      </c>
      <c r="J1841" s="101">
        <v>1.4</v>
      </c>
      <c r="K1841" s="101">
        <v>4.0999999999999996</v>
      </c>
      <c r="L1841" s="278">
        <v>255623</v>
      </c>
      <c r="M1841" s="100" t="s">
        <v>66</v>
      </c>
      <c r="N1841" s="100" t="s">
        <v>67</v>
      </c>
      <c r="O1841" s="100" t="s">
        <v>2602</v>
      </c>
    </row>
    <row r="1842" spans="1:15">
      <c r="A1842" s="100" t="s">
        <v>13454</v>
      </c>
      <c r="B1842" s="100" t="s">
        <v>13453</v>
      </c>
      <c r="C1842" s="100" t="s">
        <v>2622</v>
      </c>
      <c r="D1842" s="100" t="s">
        <v>8535</v>
      </c>
      <c r="E1842" s="100" t="s">
        <v>196</v>
      </c>
      <c r="F1842" s="277" t="s">
        <v>65</v>
      </c>
      <c r="G1842" s="101">
        <v>3.5</v>
      </c>
      <c r="H1842" s="101">
        <v>10</v>
      </c>
      <c r="I1842" s="101">
        <v>5.5</v>
      </c>
      <c r="J1842" s="101">
        <v>1.4</v>
      </c>
      <c r="K1842" s="101">
        <v>4.0999999999999996</v>
      </c>
      <c r="L1842" s="278">
        <v>255623</v>
      </c>
      <c r="M1842" s="100" t="s">
        <v>66</v>
      </c>
      <c r="N1842" s="100" t="s">
        <v>67</v>
      </c>
      <c r="O1842" s="100" t="s">
        <v>2602</v>
      </c>
    </row>
    <row r="1843" spans="1:15">
      <c r="A1843" s="100" t="s">
        <v>12407</v>
      </c>
      <c r="B1843" s="100" t="s">
        <v>12408</v>
      </c>
      <c r="C1843" s="100" t="s">
        <v>8852</v>
      </c>
      <c r="D1843" s="100" t="s">
        <v>8535</v>
      </c>
      <c r="E1843" s="100" t="s">
        <v>196</v>
      </c>
      <c r="F1843" s="277" t="s">
        <v>65</v>
      </c>
      <c r="G1843" s="101">
        <v>3.8</v>
      </c>
      <c r="H1843" s="101">
        <v>6.7</v>
      </c>
      <c r="I1843" s="101">
        <v>5.2</v>
      </c>
      <c r="J1843" s="101">
        <v>2.8</v>
      </c>
      <c r="K1843" s="101">
        <v>4.3</v>
      </c>
      <c r="L1843" s="278">
        <v>206001</v>
      </c>
      <c r="M1843" s="100" t="s">
        <v>66</v>
      </c>
      <c r="N1843" s="100" t="s">
        <v>103</v>
      </c>
      <c r="O1843" s="100"/>
    </row>
    <row r="1844" spans="1:15">
      <c r="A1844" s="100" t="s">
        <v>17096</v>
      </c>
      <c r="B1844" s="100" t="s">
        <v>17097</v>
      </c>
      <c r="C1844" s="100" t="s">
        <v>7422</v>
      </c>
      <c r="D1844" s="100" t="s">
        <v>8564</v>
      </c>
      <c r="E1844" s="100" t="s">
        <v>201</v>
      </c>
      <c r="F1844" s="277"/>
      <c r="G1844" s="101">
        <v>1.6</v>
      </c>
      <c r="H1844" s="101">
        <v>6.7</v>
      </c>
      <c r="I1844" s="101">
        <v>5.8</v>
      </c>
      <c r="J1844" s="101">
        <v>0.2</v>
      </c>
      <c r="K1844" s="101">
        <v>3</v>
      </c>
      <c r="L1844" s="278">
        <v>63016</v>
      </c>
      <c r="M1844" s="100" t="s">
        <v>66</v>
      </c>
      <c r="N1844" s="100" t="s">
        <v>103</v>
      </c>
      <c r="O1844" s="100" t="s">
        <v>7439</v>
      </c>
    </row>
    <row r="1845" spans="1:15">
      <c r="A1845" s="100" t="s">
        <v>17098</v>
      </c>
      <c r="B1845" s="100" t="s">
        <v>17097</v>
      </c>
      <c r="C1845" s="100" t="s">
        <v>7424</v>
      </c>
      <c r="D1845" s="100" t="s">
        <v>8564</v>
      </c>
      <c r="E1845" s="100" t="s">
        <v>201</v>
      </c>
      <c r="F1845" s="277"/>
      <c r="G1845" s="101">
        <v>1.6</v>
      </c>
      <c r="H1845" s="101">
        <v>6.7</v>
      </c>
      <c r="I1845" s="101">
        <v>5.8</v>
      </c>
      <c r="J1845" s="101">
        <v>0.2</v>
      </c>
      <c r="K1845" s="101">
        <v>3</v>
      </c>
      <c r="L1845" s="278">
        <v>63016</v>
      </c>
      <c r="M1845" s="100" t="s">
        <v>66</v>
      </c>
      <c r="N1845" s="100" t="s">
        <v>103</v>
      </c>
      <c r="O1845" s="100" t="s">
        <v>7439</v>
      </c>
    </row>
    <row r="1846" spans="1:15">
      <c r="A1846" s="100" t="s">
        <v>17103</v>
      </c>
      <c r="B1846" s="100" t="s">
        <v>17104</v>
      </c>
      <c r="C1846" s="100" t="s">
        <v>10473</v>
      </c>
      <c r="D1846" s="100" t="s">
        <v>8548</v>
      </c>
      <c r="E1846" s="100" t="s">
        <v>72</v>
      </c>
      <c r="F1846" s="277" t="s">
        <v>73</v>
      </c>
      <c r="G1846" s="101">
        <v>5.7</v>
      </c>
      <c r="H1846" s="101">
        <v>3.8</v>
      </c>
      <c r="I1846" s="101">
        <v>6.3</v>
      </c>
      <c r="J1846" s="101">
        <v>6.2</v>
      </c>
      <c r="K1846" s="101">
        <v>5.5</v>
      </c>
      <c r="L1846" s="278">
        <v>17563</v>
      </c>
      <c r="M1846" s="100" t="s">
        <v>66</v>
      </c>
      <c r="N1846" s="100" t="s">
        <v>543</v>
      </c>
      <c r="O1846" s="100" t="s">
        <v>10474</v>
      </c>
    </row>
    <row r="1847" spans="1:15">
      <c r="A1847" s="100" t="s">
        <v>17101</v>
      </c>
      <c r="B1847" s="100" t="s">
        <v>17102</v>
      </c>
      <c r="C1847" s="100" t="s">
        <v>10472</v>
      </c>
      <c r="D1847" s="100" t="s">
        <v>8545</v>
      </c>
      <c r="E1847" s="100" t="s">
        <v>72</v>
      </c>
      <c r="F1847" s="277" t="s">
        <v>65</v>
      </c>
      <c r="G1847" s="101">
        <v>4.4000000000000004</v>
      </c>
      <c r="H1847" s="101">
        <v>4.9000000000000004</v>
      </c>
      <c r="I1847" s="101">
        <v>4</v>
      </c>
      <c r="J1847" s="101">
        <v>6.4</v>
      </c>
      <c r="K1847" s="101">
        <v>4.9000000000000004</v>
      </c>
      <c r="L1847" s="278">
        <v>4805</v>
      </c>
      <c r="M1847" s="100" t="s">
        <v>66</v>
      </c>
      <c r="N1847" s="100" t="s">
        <v>190</v>
      </c>
      <c r="O1847" s="100"/>
    </row>
    <row r="1848" spans="1:15">
      <c r="A1848" s="100"/>
      <c r="B1848" s="100" t="s">
        <v>17106</v>
      </c>
      <c r="C1848" s="100" t="s">
        <v>10477</v>
      </c>
      <c r="D1848" s="100" t="s">
        <v>137</v>
      </c>
      <c r="E1848" s="100" t="s">
        <v>72</v>
      </c>
      <c r="F1848" s="277" t="s">
        <v>65</v>
      </c>
      <c r="G1848" s="101">
        <v>5</v>
      </c>
      <c r="H1848" s="101">
        <v>3.7</v>
      </c>
      <c r="I1848" s="101">
        <v>7</v>
      </c>
      <c r="J1848" s="101">
        <v>4.9000000000000004</v>
      </c>
      <c r="K1848" s="101">
        <v>4.9000000000000004</v>
      </c>
      <c r="L1848" s="278">
        <v>242037</v>
      </c>
      <c r="M1848" s="100" t="s">
        <v>66</v>
      </c>
      <c r="N1848" s="100" t="s">
        <v>264</v>
      </c>
      <c r="O1848" s="100"/>
    </row>
    <row r="1849" spans="1:15">
      <c r="A1849" s="100" t="s">
        <v>17107</v>
      </c>
      <c r="B1849" s="100" t="s">
        <v>17108</v>
      </c>
      <c r="C1849" s="100" t="s">
        <v>7434</v>
      </c>
      <c r="D1849" s="100" t="s">
        <v>8551</v>
      </c>
      <c r="E1849" s="100" t="s">
        <v>72</v>
      </c>
      <c r="F1849" s="277" t="s">
        <v>65</v>
      </c>
      <c r="G1849" s="101">
        <v>5.5</v>
      </c>
      <c r="H1849" s="101">
        <v>7.5</v>
      </c>
      <c r="I1849" s="101">
        <v>4.3</v>
      </c>
      <c r="J1849" s="101">
        <v>4.9000000000000004</v>
      </c>
      <c r="K1849" s="101">
        <v>4.5999999999999996</v>
      </c>
      <c r="L1849" s="278">
        <v>12186</v>
      </c>
      <c r="M1849" s="100" t="s">
        <v>66</v>
      </c>
      <c r="N1849" s="100" t="s">
        <v>67</v>
      </c>
      <c r="O1849" s="100" t="s">
        <v>7454</v>
      </c>
    </row>
    <row r="1850" spans="1:15">
      <c r="A1850" s="100" t="s">
        <v>17109</v>
      </c>
      <c r="B1850" s="100" t="s">
        <v>17110</v>
      </c>
      <c r="C1850" s="100" t="s">
        <v>246</v>
      </c>
      <c r="D1850" s="100" t="s">
        <v>132</v>
      </c>
      <c r="E1850" s="100" t="s">
        <v>201</v>
      </c>
      <c r="F1850" s="277" t="s">
        <v>65</v>
      </c>
      <c r="G1850" s="101">
        <v>2.7</v>
      </c>
      <c r="H1850" s="101">
        <v>1.9</v>
      </c>
      <c r="I1850" s="101">
        <v>3.5</v>
      </c>
      <c r="J1850" s="101">
        <v>5</v>
      </c>
      <c r="K1850" s="101">
        <v>3.6</v>
      </c>
      <c r="L1850" s="278">
        <v>390605</v>
      </c>
      <c r="M1850" s="100" t="s">
        <v>66</v>
      </c>
      <c r="N1850" s="100" t="s">
        <v>247</v>
      </c>
      <c r="O1850" s="100"/>
    </row>
    <row r="1851" spans="1:15">
      <c r="A1851" s="100" t="s">
        <v>13717</v>
      </c>
      <c r="B1851" s="100" t="s">
        <v>13718</v>
      </c>
      <c r="C1851" s="100" t="s">
        <v>3049</v>
      </c>
      <c r="D1851" s="100" t="s">
        <v>83</v>
      </c>
      <c r="E1851" s="100" t="s">
        <v>107</v>
      </c>
      <c r="F1851" s="277" t="s">
        <v>73</v>
      </c>
      <c r="G1851" s="101">
        <v>7</v>
      </c>
      <c r="H1851" s="101">
        <v>5.7</v>
      </c>
      <c r="I1851" s="101">
        <v>10</v>
      </c>
      <c r="J1851" s="101">
        <v>4.4000000000000004</v>
      </c>
      <c r="K1851" s="101">
        <v>5.5</v>
      </c>
      <c r="L1851" s="278">
        <v>37473000</v>
      </c>
      <c r="M1851" s="100" t="s">
        <v>66</v>
      </c>
      <c r="N1851" s="100" t="s">
        <v>67</v>
      </c>
      <c r="O1851" s="100" t="s">
        <v>3023</v>
      </c>
    </row>
    <row r="1852" spans="1:15">
      <c r="A1852" s="100" t="s">
        <v>17111</v>
      </c>
      <c r="B1852" s="100" t="s">
        <v>17112</v>
      </c>
      <c r="C1852" s="100" t="s">
        <v>10480</v>
      </c>
      <c r="D1852" s="100" t="s">
        <v>8593</v>
      </c>
      <c r="E1852" s="100" t="s">
        <v>107</v>
      </c>
      <c r="F1852" s="277" t="s">
        <v>65</v>
      </c>
      <c r="G1852" s="101">
        <v>5.8</v>
      </c>
      <c r="H1852" s="101">
        <v>3.5</v>
      </c>
      <c r="I1852" s="101">
        <v>5.7</v>
      </c>
      <c r="J1852" s="101">
        <v>5</v>
      </c>
      <c r="K1852" s="101">
        <v>4.9000000000000004</v>
      </c>
      <c r="L1852" s="278">
        <v>14510</v>
      </c>
      <c r="M1852" s="100" t="s">
        <v>66</v>
      </c>
      <c r="N1852" s="100" t="s">
        <v>247</v>
      </c>
      <c r="O1852" s="100"/>
    </row>
    <row r="1853" spans="1:15">
      <c r="A1853" s="100" t="s">
        <v>13598</v>
      </c>
      <c r="B1853" s="100" t="s">
        <v>13599</v>
      </c>
      <c r="C1853" s="100" t="s">
        <v>2852</v>
      </c>
      <c r="D1853" s="100" t="s">
        <v>8548</v>
      </c>
      <c r="E1853" s="100" t="s">
        <v>72</v>
      </c>
      <c r="F1853" s="277" t="s">
        <v>65</v>
      </c>
      <c r="G1853" s="101">
        <v>4.5</v>
      </c>
      <c r="H1853" s="101">
        <v>5.0999999999999996</v>
      </c>
      <c r="I1853" s="101">
        <v>3.9</v>
      </c>
      <c r="J1853" s="101">
        <v>5.6</v>
      </c>
      <c r="K1853" s="101">
        <v>5</v>
      </c>
      <c r="L1853" s="278">
        <v>121080</v>
      </c>
      <c r="M1853" s="100" t="s">
        <v>66</v>
      </c>
      <c r="N1853" s="100" t="s">
        <v>67</v>
      </c>
      <c r="O1853" s="100" t="s">
        <v>2827</v>
      </c>
    </row>
    <row r="1854" spans="1:15">
      <c r="A1854" s="100" t="s">
        <v>14380</v>
      </c>
      <c r="B1854" s="100" t="s">
        <v>14381</v>
      </c>
      <c r="C1854" s="100" t="s">
        <v>4305</v>
      </c>
      <c r="D1854" s="100" t="s">
        <v>8589</v>
      </c>
      <c r="E1854" s="100" t="s">
        <v>72</v>
      </c>
      <c r="F1854" s="277" t="s">
        <v>65</v>
      </c>
      <c r="G1854" s="101">
        <v>4.5999999999999996</v>
      </c>
      <c r="H1854" s="101">
        <v>4.5</v>
      </c>
      <c r="I1854" s="101">
        <v>3.9</v>
      </c>
      <c r="J1854" s="101">
        <v>4.8</v>
      </c>
      <c r="K1854" s="101">
        <v>4.4000000000000004</v>
      </c>
      <c r="L1854" s="278">
        <v>146120</v>
      </c>
      <c r="M1854" s="100" t="s">
        <v>66</v>
      </c>
      <c r="N1854" s="100" t="s">
        <v>67</v>
      </c>
      <c r="O1854" s="100" t="s">
        <v>4282</v>
      </c>
    </row>
    <row r="1855" spans="1:15">
      <c r="A1855" s="100" t="s">
        <v>12603</v>
      </c>
      <c r="B1855" s="100" t="s">
        <v>12604</v>
      </c>
      <c r="C1855" s="100" t="s">
        <v>8864</v>
      </c>
      <c r="D1855" s="100" t="s">
        <v>8564</v>
      </c>
      <c r="E1855" s="100" t="s">
        <v>196</v>
      </c>
      <c r="F1855" s="277" t="s">
        <v>65</v>
      </c>
      <c r="G1855" s="101">
        <v>3.5</v>
      </c>
      <c r="H1855" s="101">
        <v>6.7</v>
      </c>
      <c r="I1855" s="101">
        <v>3.9</v>
      </c>
      <c r="J1855" s="101">
        <v>4</v>
      </c>
      <c r="K1855" s="101">
        <v>4.0999999999999996</v>
      </c>
      <c r="L1855" s="278">
        <v>165253</v>
      </c>
      <c r="M1855" s="100" t="s">
        <v>66</v>
      </c>
      <c r="N1855" s="100" t="s">
        <v>103</v>
      </c>
      <c r="O1855" s="100"/>
    </row>
    <row r="1856" spans="1:15">
      <c r="A1856" s="100" t="s">
        <v>15335</v>
      </c>
      <c r="B1856" s="100" t="s">
        <v>15336</v>
      </c>
      <c r="C1856" s="100" t="s">
        <v>6003</v>
      </c>
      <c r="D1856" s="100" t="s">
        <v>8578</v>
      </c>
      <c r="E1856" s="100" t="s">
        <v>107</v>
      </c>
      <c r="F1856" s="277" t="s">
        <v>65</v>
      </c>
      <c r="G1856" s="101">
        <v>6.7</v>
      </c>
      <c r="H1856" s="101">
        <v>4.5999999999999996</v>
      </c>
      <c r="I1856" s="101">
        <v>5.2</v>
      </c>
      <c r="J1856" s="101">
        <v>4.4000000000000004</v>
      </c>
      <c r="K1856" s="101">
        <v>4.8</v>
      </c>
      <c r="L1856" s="278">
        <v>278524</v>
      </c>
      <c r="M1856" s="100" t="s">
        <v>66</v>
      </c>
      <c r="N1856" s="100" t="s">
        <v>67</v>
      </c>
      <c r="O1856" s="100" t="s">
        <v>6049</v>
      </c>
    </row>
    <row r="1857" spans="1:15">
      <c r="A1857" s="100" t="s">
        <v>17113</v>
      </c>
      <c r="B1857" s="100" t="s">
        <v>17114</v>
      </c>
      <c r="C1857" s="100" t="s">
        <v>10483</v>
      </c>
      <c r="D1857" s="100" t="s">
        <v>8559</v>
      </c>
      <c r="E1857" s="100" t="s">
        <v>72</v>
      </c>
      <c r="F1857" s="277" t="s">
        <v>65</v>
      </c>
      <c r="G1857" s="101">
        <v>5</v>
      </c>
      <c r="H1857" s="101">
        <v>2.4</v>
      </c>
      <c r="I1857" s="101">
        <v>4.9000000000000004</v>
      </c>
      <c r="J1857" s="101">
        <v>5.0999999999999996</v>
      </c>
      <c r="K1857" s="101">
        <v>4.4000000000000004</v>
      </c>
      <c r="L1857" s="278">
        <v>220837</v>
      </c>
      <c r="M1857" s="100" t="s">
        <v>66</v>
      </c>
      <c r="N1857" s="100" t="s">
        <v>247</v>
      </c>
      <c r="O1857" s="100"/>
    </row>
    <row r="1858" spans="1:15">
      <c r="A1858" s="100" t="s">
        <v>17115</v>
      </c>
      <c r="B1858" s="100" t="s">
        <v>17116</v>
      </c>
      <c r="C1858" s="100" t="s">
        <v>10486</v>
      </c>
      <c r="D1858" s="100" t="s">
        <v>8580</v>
      </c>
      <c r="E1858" s="100" t="s">
        <v>72</v>
      </c>
      <c r="F1858" s="277" t="s">
        <v>65</v>
      </c>
      <c r="G1858" s="101">
        <v>5</v>
      </c>
      <c r="H1858" s="101">
        <v>4</v>
      </c>
      <c r="I1858" s="101">
        <v>5.0999999999999996</v>
      </c>
      <c r="J1858" s="101">
        <v>4.5</v>
      </c>
      <c r="K1858" s="101">
        <v>4.7</v>
      </c>
      <c r="L1858" s="278">
        <v>169459</v>
      </c>
      <c r="M1858" s="100" t="s">
        <v>66</v>
      </c>
      <c r="N1858" s="100" t="s">
        <v>190</v>
      </c>
      <c r="O1858" s="100"/>
    </row>
    <row r="1859" spans="1:15">
      <c r="A1859" s="100" t="s">
        <v>13501</v>
      </c>
      <c r="B1859" s="100" t="s">
        <v>13502</v>
      </c>
      <c r="C1859" s="100" t="s">
        <v>8693</v>
      </c>
      <c r="D1859" s="100" t="s">
        <v>8544</v>
      </c>
      <c r="E1859" s="100" t="s">
        <v>72</v>
      </c>
      <c r="F1859" s="277" t="s">
        <v>73</v>
      </c>
      <c r="G1859" s="101">
        <v>5</v>
      </c>
      <c r="H1859" s="101">
        <v>8.5</v>
      </c>
      <c r="I1859" s="101">
        <v>4.5</v>
      </c>
      <c r="J1859" s="101">
        <v>5.6</v>
      </c>
      <c r="K1859" s="101">
        <v>5.0999999999999996</v>
      </c>
      <c r="L1859" s="278">
        <v>32581</v>
      </c>
      <c r="M1859" s="100" t="s">
        <v>66</v>
      </c>
      <c r="N1859" s="100" t="s">
        <v>67</v>
      </c>
      <c r="O1859" s="100"/>
    </row>
    <row r="1860" spans="1:15">
      <c r="A1860" s="100" t="s">
        <v>17117</v>
      </c>
      <c r="B1860" s="100" t="s">
        <v>17118</v>
      </c>
      <c r="C1860" s="100" t="s">
        <v>7438</v>
      </c>
      <c r="D1860" s="100" t="s">
        <v>8564</v>
      </c>
      <c r="E1860" s="100" t="s">
        <v>196</v>
      </c>
      <c r="F1860" s="277" t="s">
        <v>65</v>
      </c>
      <c r="G1860" s="101">
        <v>3.3</v>
      </c>
      <c r="H1860" s="101">
        <v>8.9</v>
      </c>
      <c r="I1860" s="101">
        <v>5.2</v>
      </c>
      <c r="J1860" s="101">
        <v>2.9</v>
      </c>
      <c r="K1860" s="101">
        <v>4.3</v>
      </c>
      <c r="L1860" s="278">
        <v>337307</v>
      </c>
      <c r="M1860" s="100" t="s">
        <v>66</v>
      </c>
      <c r="N1860" s="100" t="s">
        <v>190</v>
      </c>
      <c r="O1860" s="100" t="s">
        <v>7458</v>
      </c>
    </row>
    <row r="1861" spans="1:15">
      <c r="A1861" s="100" t="s">
        <v>17119</v>
      </c>
      <c r="B1861" s="100" t="s">
        <v>17120</v>
      </c>
      <c r="C1861" s="100" t="s">
        <v>10489</v>
      </c>
      <c r="D1861" s="100" t="s">
        <v>8536</v>
      </c>
      <c r="E1861" s="100" t="s">
        <v>72</v>
      </c>
      <c r="F1861" s="277" t="s">
        <v>65</v>
      </c>
      <c r="G1861" s="101">
        <v>4.3</v>
      </c>
      <c r="H1861" s="101">
        <v>0</v>
      </c>
      <c r="I1861" s="101">
        <v>4.0999999999999996</v>
      </c>
      <c r="J1861" s="101">
        <v>5.4</v>
      </c>
      <c r="K1861" s="101">
        <v>3.9</v>
      </c>
      <c r="L1861" s="278">
        <v>1791</v>
      </c>
      <c r="M1861" s="100" t="s">
        <v>66</v>
      </c>
      <c r="N1861" s="100" t="s">
        <v>190</v>
      </c>
      <c r="O1861" s="100"/>
    </row>
    <row r="1862" spans="1:15">
      <c r="A1862" s="100" t="s">
        <v>17123</v>
      </c>
      <c r="B1862" s="100" t="s">
        <v>17124</v>
      </c>
      <c r="C1862" s="100" t="s">
        <v>10495</v>
      </c>
      <c r="D1862" s="100" t="s">
        <v>83</v>
      </c>
      <c r="E1862" s="100" t="s">
        <v>201</v>
      </c>
      <c r="F1862" s="277" t="s">
        <v>65</v>
      </c>
      <c r="G1862" s="101">
        <v>2.2999999999999998</v>
      </c>
      <c r="H1862" s="101">
        <v>4.7</v>
      </c>
      <c r="I1862" s="101">
        <v>0.8</v>
      </c>
      <c r="J1862" s="101">
        <v>4.9000000000000004</v>
      </c>
      <c r="K1862" s="101">
        <v>4.3</v>
      </c>
      <c r="L1862" s="278">
        <v>124390</v>
      </c>
      <c r="M1862" s="100" t="s">
        <v>66</v>
      </c>
      <c r="N1862" s="100" t="s">
        <v>67</v>
      </c>
      <c r="O1862" s="100"/>
    </row>
    <row r="1863" spans="1:15">
      <c r="A1863" s="100" t="s">
        <v>17121</v>
      </c>
      <c r="B1863" s="100" t="s">
        <v>17122</v>
      </c>
      <c r="C1863" s="100" t="s">
        <v>10492</v>
      </c>
      <c r="D1863" s="100" t="s">
        <v>8541</v>
      </c>
      <c r="E1863" s="100" t="s">
        <v>196</v>
      </c>
      <c r="F1863" s="277" t="s">
        <v>95</v>
      </c>
      <c r="G1863" s="101">
        <v>3.2</v>
      </c>
      <c r="H1863" s="101">
        <v>3.9</v>
      </c>
      <c r="I1863" s="101">
        <v>4.2</v>
      </c>
      <c r="J1863" s="101">
        <v>4.5</v>
      </c>
      <c r="K1863" s="101">
        <v>4.3</v>
      </c>
      <c r="L1863" s="278">
        <v>2394</v>
      </c>
      <c r="M1863" s="100" t="s">
        <v>66</v>
      </c>
      <c r="N1863" s="100" t="s">
        <v>103</v>
      </c>
      <c r="O1863" s="100"/>
    </row>
    <row r="1864" spans="1:15">
      <c r="A1864" s="100" t="s">
        <v>17125</v>
      </c>
      <c r="B1864" s="100" t="s">
        <v>17126</v>
      </c>
      <c r="C1864" s="100" t="s">
        <v>10498</v>
      </c>
      <c r="D1864" s="100" t="s">
        <v>8541</v>
      </c>
      <c r="E1864" s="100" t="s">
        <v>196</v>
      </c>
      <c r="F1864" s="277" t="s">
        <v>73</v>
      </c>
      <c r="G1864" s="101">
        <v>2.9</v>
      </c>
      <c r="H1864" s="101">
        <v>3.7</v>
      </c>
      <c r="I1864" s="101">
        <v>2.2999999999999998</v>
      </c>
      <c r="J1864" s="101">
        <v>5</v>
      </c>
      <c r="K1864" s="101">
        <v>3.5</v>
      </c>
      <c r="L1864" s="278">
        <v>2783</v>
      </c>
      <c r="M1864" s="100" t="s">
        <v>66</v>
      </c>
      <c r="N1864" s="100" t="s">
        <v>103</v>
      </c>
      <c r="O1864" s="100"/>
    </row>
    <row r="1865" spans="1:15">
      <c r="A1865" s="100" t="s">
        <v>14175</v>
      </c>
      <c r="B1865" s="100" t="s">
        <v>14176</v>
      </c>
      <c r="C1865" s="100" t="s">
        <v>3892</v>
      </c>
      <c r="D1865" s="100" t="s">
        <v>8579</v>
      </c>
      <c r="E1865" s="100" t="s">
        <v>107</v>
      </c>
      <c r="F1865" s="277" t="s">
        <v>73</v>
      </c>
      <c r="G1865" s="101">
        <v>6.8</v>
      </c>
      <c r="H1865" s="101">
        <v>6.5</v>
      </c>
      <c r="I1865" s="101">
        <v>4.7</v>
      </c>
      <c r="J1865" s="101">
        <v>5.3</v>
      </c>
      <c r="K1865" s="101">
        <v>5.6</v>
      </c>
      <c r="L1865" s="278">
        <v>1170905</v>
      </c>
      <c r="M1865" s="100" t="s">
        <v>66</v>
      </c>
      <c r="N1865" s="100" t="s">
        <v>67</v>
      </c>
      <c r="O1865" s="100" t="s">
        <v>3872</v>
      </c>
    </row>
    <row r="1866" spans="1:15">
      <c r="A1866" s="100" t="s">
        <v>17049</v>
      </c>
      <c r="B1866" s="100" t="s">
        <v>17050</v>
      </c>
      <c r="C1866" s="100" t="s">
        <v>7376</v>
      </c>
      <c r="D1866" s="100" t="s">
        <v>8559</v>
      </c>
      <c r="E1866" s="100" t="s">
        <v>107</v>
      </c>
      <c r="F1866" s="277" t="s">
        <v>73</v>
      </c>
      <c r="G1866" s="101">
        <v>6.6</v>
      </c>
      <c r="H1866" s="101">
        <v>1.8</v>
      </c>
      <c r="I1866" s="101">
        <v>5.0999999999999996</v>
      </c>
      <c r="J1866" s="101">
        <v>5.6</v>
      </c>
      <c r="K1866" s="101">
        <v>4.9000000000000004</v>
      </c>
      <c r="L1866" s="278">
        <v>217934</v>
      </c>
      <c r="M1866" s="100" t="s">
        <v>66</v>
      </c>
      <c r="N1866" s="100" t="s">
        <v>247</v>
      </c>
      <c r="O1866" s="100" t="s">
        <v>7391</v>
      </c>
    </row>
    <row r="1867" spans="1:15">
      <c r="A1867" s="100" t="s">
        <v>13363</v>
      </c>
      <c r="B1867" s="100" t="s">
        <v>13364</v>
      </c>
      <c r="C1867" s="100" t="s">
        <v>2478</v>
      </c>
      <c r="D1867" s="100" t="s">
        <v>8536</v>
      </c>
      <c r="E1867" s="100" t="s">
        <v>94</v>
      </c>
      <c r="F1867" s="277" t="s">
        <v>252</v>
      </c>
      <c r="G1867" s="101">
        <v>8.5</v>
      </c>
      <c r="H1867" s="101">
        <v>7.7</v>
      </c>
      <c r="I1867" s="101">
        <v>4.5999999999999996</v>
      </c>
      <c r="J1867" s="101">
        <v>6.7</v>
      </c>
      <c r="K1867" s="101">
        <v>5.7</v>
      </c>
      <c r="L1867" s="278">
        <v>126890</v>
      </c>
      <c r="M1867" s="100" t="s">
        <v>125</v>
      </c>
      <c r="N1867" s="100" t="s">
        <v>67</v>
      </c>
      <c r="O1867" s="100" t="s">
        <v>2462</v>
      </c>
    </row>
    <row r="1868" spans="1:15">
      <c r="A1868" s="100" t="s">
        <v>12483</v>
      </c>
      <c r="B1868" s="100" t="s">
        <v>12484</v>
      </c>
      <c r="C1868" s="100" t="s">
        <v>806</v>
      </c>
      <c r="D1868" s="100" t="s">
        <v>8542</v>
      </c>
      <c r="E1868" s="100" t="s">
        <v>94</v>
      </c>
      <c r="F1868" s="277" t="s">
        <v>65</v>
      </c>
      <c r="G1868" s="101">
        <v>8.4</v>
      </c>
      <c r="H1868" s="101">
        <v>8.1999999999999993</v>
      </c>
      <c r="I1868" s="101">
        <v>3.7</v>
      </c>
      <c r="J1868" s="101">
        <v>5.3</v>
      </c>
      <c r="K1868" s="101">
        <v>5.6</v>
      </c>
      <c r="L1868" s="278">
        <v>19539</v>
      </c>
      <c r="M1868" s="100" t="s">
        <v>66</v>
      </c>
      <c r="N1868" s="100" t="s">
        <v>67</v>
      </c>
      <c r="O1868" s="100" t="s">
        <v>799</v>
      </c>
    </row>
    <row r="1869" spans="1:15">
      <c r="A1869" s="100" t="s">
        <v>17127</v>
      </c>
      <c r="B1869" s="100" t="s">
        <v>17128</v>
      </c>
      <c r="C1869" s="100" t="s">
        <v>7442</v>
      </c>
      <c r="D1869" s="100" t="s">
        <v>8592</v>
      </c>
      <c r="E1869" s="100" t="s">
        <v>107</v>
      </c>
      <c r="F1869" s="277" t="s">
        <v>65</v>
      </c>
      <c r="G1869" s="101">
        <v>6.8</v>
      </c>
      <c r="H1869" s="101">
        <v>4.5</v>
      </c>
      <c r="I1869" s="101">
        <v>4.9000000000000004</v>
      </c>
      <c r="J1869" s="101">
        <v>5.0999999999999996</v>
      </c>
      <c r="K1869" s="101">
        <v>4.9000000000000004</v>
      </c>
      <c r="L1869" s="278">
        <v>968021</v>
      </c>
      <c r="M1869" s="100" t="s">
        <v>66</v>
      </c>
      <c r="N1869" s="100" t="s">
        <v>67</v>
      </c>
      <c r="O1869" s="100" t="s">
        <v>7462</v>
      </c>
    </row>
    <row r="1870" spans="1:15">
      <c r="A1870" s="100" t="s">
        <v>17129</v>
      </c>
      <c r="B1870" s="100" t="s">
        <v>17130</v>
      </c>
      <c r="C1870" s="100" t="s">
        <v>7445</v>
      </c>
      <c r="D1870" s="100" t="s">
        <v>8549</v>
      </c>
      <c r="E1870" s="100" t="s">
        <v>72</v>
      </c>
      <c r="F1870" s="277" t="s">
        <v>73</v>
      </c>
      <c r="G1870" s="101">
        <v>5.5</v>
      </c>
      <c r="H1870" s="101">
        <v>5</v>
      </c>
      <c r="I1870" s="101">
        <v>4.3</v>
      </c>
      <c r="J1870" s="101">
        <v>3.4</v>
      </c>
      <c r="K1870" s="101">
        <v>4.2</v>
      </c>
      <c r="L1870" s="278">
        <v>768500</v>
      </c>
      <c r="M1870" s="100" t="s">
        <v>66</v>
      </c>
      <c r="N1870" s="100" t="s">
        <v>103</v>
      </c>
      <c r="O1870" s="100" t="s">
        <v>7466</v>
      </c>
    </row>
    <row r="1871" spans="1:15">
      <c r="A1871" s="100" t="s">
        <v>14677</v>
      </c>
      <c r="B1871" s="100" t="s">
        <v>14678</v>
      </c>
      <c r="C1871" s="100" t="s">
        <v>4892</v>
      </c>
      <c r="D1871" s="100" t="s">
        <v>8534</v>
      </c>
      <c r="E1871" s="100" t="s">
        <v>196</v>
      </c>
      <c r="F1871" s="277" t="s">
        <v>73</v>
      </c>
      <c r="G1871" s="101">
        <v>3.7</v>
      </c>
      <c r="H1871" s="101">
        <v>3.9</v>
      </c>
      <c r="I1871" s="101">
        <v>3.3</v>
      </c>
      <c r="J1871" s="101">
        <v>4.4000000000000004</v>
      </c>
      <c r="K1871" s="101">
        <v>3.9</v>
      </c>
      <c r="L1871" s="278">
        <v>31059</v>
      </c>
      <c r="M1871" s="100" t="s">
        <v>66</v>
      </c>
      <c r="N1871" s="100" t="s">
        <v>67</v>
      </c>
      <c r="O1871" s="100" t="s">
        <v>4897</v>
      </c>
    </row>
    <row r="1872" spans="1:15">
      <c r="A1872" s="100" t="s">
        <v>12718</v>
      </c>
      <c r="B1872" s="100" t="s">
        <v>12719</v>
      </c>
      <c r="C1872" s="100" t="s">
        <v>1264</v>
      </c>
      <c r="D1872" s="100" t="s">
        <v>8578</v>
      </c>
      <c r="E1872" s="100" t="s">
        <v>94</v>
      </c>
      <c r="F1872" s="277" t="s">
        <v>65</v>
      </c>
      <c r="G1872" s="101">
        <v>7.9</v>
      </c>
      <c r="H1872" s="101">
        <v>2.2999999999999998</v>
      </c>
      <c r="I1872" s="101">
        <v>5.3</v>
      </c>
      <c r="J1872" s="101">
        <v>7.5</v>
      </c>
      <c r="K1872" s="101">
        <v>5.3</v>
      </c>
      <c r="L1872" s="278">
        <v>17619</v>
      </c>
      <c r="M1872" s="100" t="s">
        <v>66</v>
      </c>
      <c r="N1872" s="100" t="s">
        <v>67</v>
      </c>
      <c r="O1872" s="100" t="s">
        <v>1260</v>
      </c>
    </row>
    <row r="1873" spans="1:15">
      <c r="A1873" s="100" t="s">
        <v>12468</v>
      </c>
      <c r="B1873" s="100" t="s">
        <v>12469</v>
      </c>
      <c r="C1873" s="100" t="s">
        <v>777</v>
      </c>
      <c r="D1873" s="100" t="s">
        <v>8559</v>
      </c>
      <c r="E1873" s="100" t="s">
        <v>201</v>
      </c>
      <c r="F1873" s="277" t="s">
        <v>65</v>
      </c>
      <c r="G1873" s="101">
        <v>2.7</v>
      </c>
      <c r="H1873" s="101">
        <v>3.5</v>
      </c>
      <c r="I1873" s="101">
        <v>3.3</v>
      </c>
      <c r="J1873" s="101">
        <v>4</v>
      </c>
      <c r="K1873" s="101">
        <v>3.6</v>
      </c>
      <c r="L1873" s="278">
        <v>43203</v>
      </c>
      <c r="M1873" s="100" t="s">
        <v>66</v>
      </c>
      <c r="N1873" s="100" t="s">
        <v>67</v>
      </c>
      <c r="O1873" s="100" t="s">
        <v>774</v>
      </c>
    </row>
    <row r="1874" spans="1:15">
      <c r="A1874" s="100" t="s">
        <v>12470</v>
      </c>
      <c r="B1874" s="100" t="s">
        <v>12471</v>
      </c>
      <c r="C1874" s="100" t="s">
        <v>781</v>
      </c>
      <c r="D1874" s="100" t="s">
        <v>8559</v>
      </c>
      <c r="E1874" s="100" t="s">
        <v>107</v>
      </c>
      <c r="F1874" s="277" t="s">
        <v>65</v>
      </c>
      <c r="G1874" s="101">
        <v>6.1</v>
      </c>
      <c r="H1874" s="101">
        <v>6.8</v>
      </c>
      <c r="I1874" s="101">
        <v>5.3</v>
      </c>
      <c r="J1874" s="101">
        <v>5.2</v>
      </c>
      <c r="K1874" s="101">
        <v>5.5</v>
      </c>
      <c r="L1874" s="278">
        <v>16962</v>
      </c>
      <c r="M1874" s="100" t="s">
        <v>66</v>
      </c>
      <c r="N1874" s="100" t="s">
        <v>67</v>
      </c>
      <c r="O1874" s="100" t="s">
        <v>776</v>
      </c>
    </row>
    <row r="1875" spans="1:15">
      <c r="A1875" s="100" t="s">
        <v>13402</v>
      </c>
      <c r="B1875" s="100" t="s">
        <v>13403</v>
      </c>
      <c r="C1875" s="100" t="s">
        <v>2550</v>
      </c>
      <c r="D1875" s="100" t="s">
        <v>8540</v>
      </c>
      <c r="E1875" s="100" t="s">
        <v>94</v>
      </c>
      <c r="F1875" s="277" t="s">
        <v>65</v>
      </c>
      <c r="G1875" s="101">
        <v>7.2</v>
      </c>
      <c r="H1875" s="101">
        <v>10</v>
      </c>
      <c r="I1875" s="101">
        <v>1.3</v>
      </c>
      <c r="J1875" s="101">
        <v>6.3</v>
      </c>
      <c r="K1875" s="101">
        <v>4.7</v>
      </c>
      <c r="L1875" s="278">
        <v>19868</v>
      </c>
      <c r="M1875" s="100" t="s">
        <v>66</v>
      </c>
      <c r="N1875" s="100" t="s">
        <v>67</v>
      </c>
      <c r="O1875" s="100" t="s">
        <v>2532</v>
      </c>
    </row>
    <row r="1876" spans="1:15">
      <c r="A1876" s="100" t="s">
        <v>252</v>
      </c>
      <c r="B1876" s="100" t="s">
        <v>14679</v>
      </c>
      <c r="C1876" s="100" t="s">
        <v>4896</v>
      </c>
      <c r="D1876" s="100" t="s">
        <v>8534</v>
      </c>
      <c r="E1876" s="100" t="s">
        <v>196</v>
      </c>
      <c r="F1876" s="277" t="s">
        <v>73</v>
      </c>
      <c r="G1876" s="101">
        <v>3.9</v>
      </c>
      <c r="H1876" s="101">
        <v>4.3</v>
      </c>
      <c r="I1876" s="101">
        <v>0.9</v>
      </c>
      <c r="J1876" s="101">
        <v>4.2</v>
      </c>
      <c r="K1876" s="101">
        <v>3.6</v>
      </c>
      <c r="L1876" s="278">
        <v>771826</v>
      </c>
      <c r="M1876" s="100" t="s">
        <v>66</v>
      </c>
      <c r="N1876" s="100" t="s">
        <v>67</v>
      </c>
      <c r="O1876" s="100" t="s">
        <v>4901</v>
      </c>
    </row>
    <row r="1877" spans="1:15">
      <c r="A1877" s="100" t="s">
        <v>12921</v>
      </c>
      <c r="B1877" s="100" t="s">
        <v>12922</v>
      </c>
      <c r="C1877" s="100" t="s">
        <v>11945</v>
      </c>
      <c r="D1877" s="100" t="s">
        <v>8566</v>
      </c>
      <c r="E1877" s="100" t="s">
        <v>196</v>
      </c>
      <c r="F1877" s="277" t="s">
        <v>65</v>
      </c>
      <c r="G1877" s="101">
        <v>3.5</v>
      </c>
      <c r="H1877" s="101">
        <v>5.7</v>
      </c>
      <c r="I1877" s="101">
        <v>4.9000000000000004</v>
      </c>
      <c r="J1877" s="101">
        <v>3.7</v>
      </c>
      <c r="K1877" s="101">
        <v>4.8</v>
      </c>
      <c r="L1877" s="278">
        <v>889650</v>
      </c>
      <c r="M1877" s="100" t="s">
        <v>66</v>
      </c>
      <c r="N1877" s="100" t="s">
        <v>247</v>
      </c>
      <c r="O1877" s="100" t="s">
        <v>11946</v>
      </c>
    </row>
    <row r="1878" spans="1:15">
      <c r="A1878" s="100" t="s">
        <v>12709</v>
      </c>
      <c r="B1878" s="100" t="s">
        <v>1241</v>
      </c>
      <c r="C1878" s="100" t="s">
        <v>1242</v>
      </c>
      <c r="D1878" s="100" t="s">
        <v>8544</v>
      </c>
      <c r="E1878" s="100" t="s">
        <v>64</v>
      </c>
      <c r="F1878" s="277" t="s">
        <v>65</v>
      </c>
      <c r="G1878" s="101">
        <v>10</v>
      </c>
      <c r="H1878" s="101">
        <v>9.3000000000000007</v>
      </c>
      <c r="I1878" s="101">
        <v>6.4</v>
      </c>
      <c r="J1878" s="101">
        <v>6.1</v>
      </c>
      <c r="K1878" s="101">
        <v>6.4</v>
      </c>
      <c r="L1878" s="278">
        <v>1503000</v>
      </c>
      <c r="M1878" s="100" t="s">
        <v>66</v>
      </c>
      <c r="N1878" s="100" t="s">
        <v>67</v>
      </c>
      <c r="O1878" s="100" t="s">
        <v>1235</v>
      </c>
    </row>
    <row r="1879" spans="1:15">
      <c r="A1879" s="100" t="s">
        <v>17131</v>
      </c>
      <c r="B1879" s="100" t="s">
        <v>11902</v>
      </c>
      <c r="C1879" s="100" t="s">
        <v>11903</v>
      </c>
      <c r="D1879" s="100"/>
      <c r="E1879" s="100"/>
      <c r="F1879" s="277"/>
      <c r="G1879" s="101"/>
      <c r="H1879" s="101"/>
      <c r="I1879" s="101"/>
      <c r="J1879" s="101"/>
      <c r="K1879" s="101"/>
      <c r="L1879" s="278"/>
      <c r="M1879" s="100"/>
      <c r="N1879" s="100"/>
      <c r="O1879" s="100"/>
    </row>
    <row r="1880" spans="1:15">
      <c r="A1880" s="100" t="s">
        <v>14453</v>
      </c>
      <c r="B1880" s="100" t="s">
        <v>14454</v>
      </c>
      <c r="C1880" s="100" t="s">
        <v>4462</v>
      </c>
      <c r="D1880" s="100" t="s">
        <v>8553</v>
      </c>
      <c r="E1880" s="100" t="s">
        <v>196</v>
      </c>
      <c r="F1880" s="277" t="s">
        <v>95</v>
      </c>
      <c r="G1880" s="101">
        <v>4.0999999999999996</v>
      </c>
      <c r="H1880" s="101">
        <v>4.0999999999999996</v>
      </c>
      <c r="I1880" s="101">
        <v>3.3</v>
      </c>
      <c r="J1880" s="101">
        <v>3.1</v>
      </c>
      <c r="K1880" s="101">
        <v>3.7</v>
      </c>
      <c r="L1880" s="278">
        <v>6372645</v>
      </c>
      <c r="M1880" s="100" t="s">
        <v>66</v>
      </c>
      <c r="N1880" s="100" t="s">
        <v>67</v>
      </c>
      <c r="O1880" s="100" t="s">
        <v>4439</v>
      </c>
    </row>
    <row r="1881" spans="1:15">
      <c r="A1881" s="100" t="s">
        <v>13893</v>
      </c>
      <c r="B1881" s="100" t="s">
        <v>14421</v>
      </c>
      <c r="C1881" s="100" t="s">
        <v>4385</v>
      </c>
      <c r="D1881" s="100" t="s">
        <v>93</v>
      </c>
      <c r="E1881" s="100" t="s">
        <v>196</v>
      </c>
      <c r="F1881" s="277" t="s">
        <v>65</v>
      </c>
      <c r="G1881" s="101">
        <v>4.0999999999999996</v>
      </c>
      <c r="H1881" s="101">
        <v>2.7</v>
      </c>
      <c r="I1881" s="101">
        <v>4.5999999999999996</v>
      </c>
      <c r="J1881" s="101">
        <v>3.3</v>
      </c>
      <c r="K1881" s="101">
        <v>3.7</v>
      </c>
      <c r="L1881" s="278">
        <v>149218</v>
      </c>
      <c r="M1881" s="100" t="s">
        <v>66</v>
      </c>
      <c r="N1881" s="100" t="s">
        <v>264</v>
      </c>
      <c r="O1881" s="100" t="s">
        <v>4363</v>
      </c>
    </row>
    <row r="1882" spans="1:15">
      <c r="A1882" s="100" t="s">
        <v>12241</v>
      </c>
      <c r="B1882" s="100" t="s">
        <v>14469</v>
      </c>
      <c r="C1882" s="100" t="s">
        <v>4494</v>
      </c>
      <c r="D1882" s="100" t="s">
        <v>8559</v>
      </c>
      <c r="E1882" s="100" t="s">
        <v>201</v>
      </c>
      <c r="F1882" s="277" t="s">
        <v>65</v>
      </c>
      <c r="G1882" s="101">
        <v>2.1</v>
      </c>
      <c r="H1882" s="101">
        <v>3.9</v>
      </c>
      <c r="I1882" s="101">
        <v>3.7</v>
      </c>
      <c r="J1882" s="101">
        <v>1.7</v>
      </c>
      <c r="K1882" s="101">
        <v>3.1</v>
      </c>
      <c r="L1882" s="278">
        <v>750864</v>
      </c>
      <c r="M1882" s="100" t="s">
        <v>66</v>
      </c>
      <c r="N1882" s="100" t="s">
        <v>67</v>
      </c>
      <c r="O1882" s="100" t="s">
        <v>4471</v>
      </c>
    </row>
    <row r="1883" spans="1:15">
      <c r="A1883" s="100" t="s">
        <v>17132</v>
      </c>
      <c r="B1883" s="100" t="s">
        <v>17133</v>
      </c>
      <c r="C1883" s="100" t="s">
        <v>10501</v>
      </c>
      <c r="D1883" s="100" t="s">
        <v>8594</v>
      </c>
      <c r="E1883" s="100" t="s">
        <v>72</v>
      </c>
      <c r="F1883" s="277" t="s">
        <v>65</v>
      </c>
      <c r="G1883" s="101">
        <v>5.7</v>
      </c>
      <c r="H1883" s="101">
        <v>4.8</v>
      </c>
      <c r="I1883" s="101">
        <v>3.7</v>
      </c>
      <c r="J1883" s="101">
        <v>6.4</v>
      </c>
      <c r="K1883" s="101">
        <v>5.0999999999999996</v>
      </c>
      <c r="L1883" s="278">
        <v>982640</v>
      </c>
      <c r="M1883" s="100" t="s">
        <v>66</v>
      </c>
      <c r="N1883" s="100" t="s">
        <v>247</v>
      </c>
      <c r="O1883" s="100"/>
    </row>
    <row r="1884" spans="1:15">
      <c r="A1884" s="100" t="s">
        <v>17134</v>
      </c>
      <c r="B1884" s="100" t="s">
        <v>17135</v>
      </c>
      <c r="C1884" s="100" t="s">
        <v>7449</v>
      </c>
      <c r="D1884" s="100" t="s">
        <v>8559</v>
      </c>
      <c r="E1884" s="100" t="s">
        <v>94</v>
      </c>
      <c r="F1884" s="277" t="s">
        <v>73</v>
      </c>
      <c r="G1884" s="101">
        <v>7.9</v>
      </c>
      <c r="H1884" s="101">
        <v>7.2</v>
      </c>
      <c r="I1884" s="101">
        <v>4.0999999999999996</v>
      </c>
      <c r="J1884" s="101">
        <v>7.3</v>
      </c>
      <c r="K1884" s="101">
        <v>5.8</v>
      </c>
      <c r="L1884" s="278">
        <v>2109000</v>
      </c>
      <c r="M1884" s="100" t="s">
        <v>66</v>
      </c>
      <c r="N1884" s="100" t="s">
        <v>67</v>
      </c>
      <c r="O1884" s="100" t="s">
        <v>7470</v>
      </c>
    </row>
    <row r="1885" spans="1:15">
      <c r="A1885" s="100" t="s">
        <v>17055</v>
      </c>
      <c r="B1885" s="100" t="s">
        <v>17056</v>
      </c>
      <c r="C1885" s="100" t="s">
        <v>10445</v>
      </c>
      <c r="D1885" s="100" t="s">
        <v>8552</v>
      </c>
      <c r="E1885" s="100" t="s">
        <v>107</v>
      </c>
      <c r="F1885" s="277" t="s">
        <v>73</v>
      </c>
      <c r="G1885" s="101">
        <v>7.1</v>
      </c>
      <c r="H1885" s="101">
        <v>5.4</v>
      </c>
      <c r="I1885" s="101">
        <v>3.7</v>
      </c>
      <c r="J1885" s="101">
        <v>6.4</v>
      </c>
      <c r="K1885" s="101">
        <v>4.8</v>
      </c>
      <c r="L1885" s="278">
        <v>9895</v>
      </c>
      <c r="M1885" s="100" t="s">
        <v>66</v>
      </c>
      <c r="N1885" s="100" t="s">
        <v>67</v>
      </c>
      <c r="O1885" s="100"/>
    </row>
    <row r="1886" spans="1:15">
      <c r="A1886" s="100" t="s">
        <v>17136</v>
      </c>
      <c r="B1886" s="100" t="s">
        <v>17137</v>
      </c>
      <c r="C1886" s="100" t="s">
        <v>7453</v>
      </c>
      <c r="D1886" s="100" t="s">
        <v>8568</v>
      </c>
      <c r="E1886" s="100" t="s">
        <v>107</v>
      </c>
      <c r="F1886" s="277" t="s">
        <v>73</v>
      </c>
      <c r="G1886" s="101">
        <v>6.5</v>
      </c>
      <c r="H1886" s="101">
        <v>4.3</v>
      </c>
      <c r="I1886" s="101">
        <v>4.8</v>
      </c>
      <c r="J1886" s="101">
        <v>5.5</v>
      </c>
      <c r="K1886" s="101">
        <v>4.9000000000000004</v>
      </c>
      <c r="L1886" s="278">
        <v>19589</v>
      </c>
      <c r="M1886" s="100" t="s">
        <v>66</v>
      </c>
      <c r="N1886" s="100" t="s">
        <v>67</v>
      </c>
      <c r="O1886" s="100" t="s">
        <v>7473</v>
      </c>
    </row>
    <row r="1887" spans="1:15">
      <c r="A1887" s="100" t="s">
        <v>17138</v>
      </c>
      <c r="B1887" s="100" t="s">
        <v>17139</v>
      </c>
      <c r="C1887" s="100" t="s">
        <v>7457</v>
      </c>
      <c r="D1887" s="100" t="s">
        <v>8535</v>
      </c>
      <c r="E1887" s="100" t="s">
        <v>196</v>
      </c>
      <c r="F1887" s="277" t="s">
        <v>65</v>
      </c>
      <c r="G1887" s="101">
        <v>4.0999999999999996</v>
      </c>
      <c r="H1887" s="101">
        <v>10</v>
      </c>
      <c r="I1887" s="101">
        <v>4.5</v>
      </c>
      <c r="J1887" s="101">
        <v>5.4</v>
      </c>
      <c r="K1887" s="101">
        <v>5.0999999999999996</v>
      </c>
      <c r="L1887" s="278">
        <v>2215255</v>
      </c>
      <c r="M1887" s="100" t="s">
        <v>66</v>
      </c>
      <c r="N1887" s="100" t="s">
        <v>67</v>
      </c>
      <c r="O1887" s="100" t="s">
        <v>7477</v>
      </c>
    </row>
    <row r="1888" spans="1:15">
      <c r="A1888" s="100" t="s">
        <v>17140</v>
      </c>
      <c r="B1888" s="100" t="s">
        <v>17141</v>
      </c>
      <c r="C1888" s="100" t="s">
        <v>10504</v>
      </c>
      <c r="D1888" s="100" t="s">
        <v>8578</v>
      </c>
      <c r="E1888" s="100" t="s">
        <v>107</v>
      </c>
      <c r="F1888" s="277" t="s">
        <v>95</v>
      </c>
      <c r="G1888" s="101">
        <v>5.8</v>
      </c>
      <c r="H1888" s="101">
        <v>2.1</v>
      </c>
      <c r="I1888" s="101">
        <v>3.6</v>
      </c>
      <c r="J1888" s="101">
        <v>6.6</v>
      </c>
      <c r="K1888" s="101">
        <v>4.5999999999999996</v>
      </c>
      <c r="L1888" s="278">
        <v>52633</v>
      </c>
      <c r="M1888" s="100" t="s">
        <v>66</v>
      </c>
      <c r="N1888" s="100" t="s">
        <v>190</v>
      </c>
      <c r="O1888" s="100"/>
    </row>
    <row r="1889" spans="1:15">
      <c r="A1889" s="100" t="s">
        <v>17142</v>
      </c>
      <c r="B1889" s="100" t="s">
        <v>17143</v>
      </c>
      <c r="C1889" s="100" t="s">
        <v>10507</v>
      </c>
      <c r="D1889" s="100" t="s">
        <v>8544</v>
      </c>
      <c r="E1889" s="100" t="s">
        <v>72</v>
      </c>
      <c r="F1889" s="277" t="s">
        <v>65</v>
      </c>
      <c r="G1889" s="101">
        <v>5.3</v>
      </c>
      <c r="H1889" s="101">
        <v>6</v>
      </c>
      <c r="I1889" s="101">
        <v>4.3</v>
      </c>
      <c r="J1889" s="101">
        <v>5.7</v>
      </c>
      <c r="K1889" s="101">
        <v>5.2</v>
      </c>
      <c r="L1889" s="278">
        <v>6075</v>
      </c>
      <c r="M1889" s="100" t="s">
        <v>66</v>
      </c>
      <c r="N1889" s="100" t="s">
        <v>103</v>
      </c>
      <c r="O1889" s="100"/>
    </row>
    <row r="1890" spans="1:15">
      <c r="A1890" s="100" t="s">
        <v>15174</v>
      </c>
      <c r="B1890" s="100" t="s">
        <v>5763</v>
      </c>
      <c r="C1890" s="100" t="s">
        <v>5764</v>
      </c>
      <c r="D1890" s="100" t="s">
        <v>8556</v>
      </c>
      <c r="E1890" s="100" t="s">
        <v>94</v>
      </c>
      <c r="F1890" s="277" t="s">
        <v>65</v>
      </c>
      <c r="G1890" s="101">
        <v>8.3000000000000007</v>
      </c>
      <c r="H1890" s="101">
        <v>4.7</v>
      </c>
      <c r="I1890" s="101">
        <v>6.4</v>
      </c>
      <c r="J1890" s="101">
        <v>5.5</v>
      </c>
      <c r="K1890" s="101">
        <v>5.3</v>
      </c>
      <c r="L1890" s="278">
        <v>301020</v>
      </c>
      <c r="M1890" s="100" t="s">
        <v>66</v>
      </c>
      <c r="N1890" s="100" t="s">
        <v>67</v>
      </c>
      <c r="O1890" s="100" t="s">
        <v>5807</v>
      </c>
    </row>
    <row r="1891" spans="1:15">
      <c r="A1891" s="100" t="s">
        <v>12607</v>
      </c>
      <c r="B1891" s="100" t="s">
        <v>12608</v>
      </c>
      <c r="C1891" s="100" t="s">
        <v>1046</v>
      </c>
      <c r="D1891" s="100" t="s">
        <v>8543</v>
      </c>
      <c r="E1891" s="100" t="s">
        <v>107</v>
      </c>
      <c r="F1891" s="277" t="s">
        <v>65</v>
      </c>
      <c r="G1891" s="101">
        <v>6.1</v>
      </c>
      <c r="H1891" s="101">
        <v>2.9</v>
      </c>
      <c r="I1891" s="101">
        <v>5.5</v>
      </c>
      <c r="J1891" s="101">
        <v>5.9</v>
      </c>
      <c r="K1891" s="101">
        <v>4.5999999999999996</v>
      </c>
      <c r="L1891" s="278">
        <v>946203</v>
      </c>
      <c r="M1891" s="100" t="s">
        <v>66</v>
      </c>
      <c r="N1891" s="100" t="s">
        <v>67</v>
      </c>
      <c r="O1891" s="100" t="s">
        <v>1039</v>
      </c>
    </row>
    <row r="1892" spans="1:15">
      <c r="A1892" s="100" t="s">
        <v>13489</v>
      </c>
      <c r="B1892" s="100" t="s">
        <v>13490</v>
      </c>
      <c r="C1892" s="100" t="s">
        <v>8892</v>
      </c>
      <c r="D1892" s="100" t="s">
        <v>137</v>
      </c>
      <c r="E1892" s="100" t="s">
        <v>107</v>
      </c>
      <c r="F1892" s="277" t="s">
        <v>65</v>
      </c>
      <c r="G1892" s="101">
        <v>6.6</v>
      </c>
      <c r="H1892" s="101">
        <v>3</v>
      </c>
      <c r="I1892" s="101">
        <v>5.4</v>
      </c>
      <c r="J1892" s="101">
        <v>6.9</v>
      </c>
      <c r="K1892" s="101">
        <v>5.3</v>
      </c>
      <c r="L1892" s="278">
        <v>111107</v>
      </c>
      <c r="M1892" s="100" t="s">
        <v>66</v>
      </c>
      <c r="N1892" s="100" t="s">
        <v>67</v>
      </c>
      <c r="O1892" s="100"/>
    </row>
    <row r="1893" spans="1:15">
      <c r="A1893" s="100" t="s">
        <v>12903</v>
      </c>
      <c r="B1893" s="100" t="s">
        <v>12904</v>
      </c>
      <c r="C1893" s="100" t="s">
        <v>1625</v>
      </c>
      <c r="D1893" s="100" t="s">
        <v>8580</v>
      </c>
      <c r="E1893" s="100" t="s">
        <v>285</v>
      </c>
      <c r="F1893" s="277" t="s">
        <v>65</v>
      </c>
      <c r="G1893" s="101">
        <v>0</v>
      </c>
      <c r="H1893" s="101">
        <v>3.9</v>
      </c>
      <c r="I1893" s="101">
        <v>3.3</v>
      </c>
      <c r="J1893" s="101">
        <v>2.1</v>
      </c>
      <c r="K1893" s="101">
        <v>2.9</v>
      </c>
      <c r="L1893" s="278">
        <v>374095</v>
      </c>
      <c r="M1893" s="100" t="s">
        <v>66</v>
      </c>
      <c r="N1893" s="100" t="s">
        <v>67</v>
      </c>
      <c r="O1893" s="100" t="s">
        <v>1626</v>
      </c>
    </row>
    <row r="1894" spans="1:15">
      <c r="A1894" s="100" t="s">
        <v>13217</v>
      </c>
      <c r="B1894" s="100" t="s">
        <v>13218</v>
      </c>
      <c r="C1894" s="100" t="s">
        <v>2226</v>
      </c>
      <c r="D1894" s="100" t="s">
        <v>8568</v>
      </c>
      <c r="E1894" s="100" t="s">
        <v>107</v>
      </c>
      <c r="F1894" s="277" t="s">
        <v>65</v>
      </c>
      <c r="G1894" s="101">
        <v>6.2</v>
      </c>
      <c r="H1894" s="101">
        <v>7.1</v>
      </c>
      <c r="I1894" s="101">
        <v>4.7</v>
      </c>
      <c r="J1894" s="101">
        <v>3.6</v>
      </c>
      <c r="K1894" s="101">
        <v>5</v>
      </c>
      <c r="L1894" s="278">
        <v>250417</v>
      </c>
      <c r="M1894" s="100" t="s">
        <v>66</v>
      </c>
      <c r="N1894" s="100" t="s">
        <v>67</v>
      </c>
      <c r="O1894" s="100" t="s">
        <v>2211</v>
      </c>
    </row>
    <row r="1895" spans="1:15">
      <c r="A1895" s="100" t="s">
        <v>14889</v>
      </c>
      <c r="B1895" s="100" t="s">
        <v>14890</v>
      </c>
      <c r="C1895" s="100" t="s">
        <v>5263</v>
      </c>
      <c r="D1895" s="100" t="s">
        <v>8553</v>
      </c>
      <c r="E1895" s="100" t="s">
        <v>107</v>
      </c>
      <c r="F1895" s="277" t="s">
        <v>73</v>
      </c>
      <c r="G1895" s="101">
        <v>6.5</v>
      </c>
      <c r="H1895" s="101">
        <v>3.6</v>
      </c>
      <c r="I1895" s="101">
        <v>4.5999999999999996</v>
      </c>
      <c r="J1895" s="101">
        <v>6</v>
      </c>
      <c r="K1895" s="101">
        <v>4.5</v>
      </c>
      <c r="L1895" s="278">
        <v>23171000</v>
      </c>
      <c r="M1895" s="100" t="s">
        <v>66</v>
      </c>
      <c r="N1895" s="100" t="s">
        <v>67</v>
      </c>
      <c r="O1895" s="100" t="s">
        <v>5283</v>
      </c>
    </row>
    <row r="1896" spans="1:15">
      <c r="A1896" s="100" t="s">
        <v>17146</v>
      </c>
      <c r="B1896" s="100" t="s">
        <v>17147</v>
      </c>
      <c r="C1896" s="100" t="s">
        <v>10510</v>
      </c>
      <c r="D1896" s="100" t="s">
        <v>8534</v>
      </c>
      <c r="E1896" s="100" t="s">
        <v>196</v>
      </c>
      <c r="F1896" s="277" t="s">
        <v>65</v>
      </c>
      <c r="G1896" s="101">
        <v>4.0999999999999996</v>
      </c>
      <c r="H1896" s="101">
        <v>3.4</v>
      </c>
      <c r="I1896" s="101">
        <v>4</v>
      </c>
      <c r="J1896" s="101">
        <v>4.5</v>
      </c>
      <c r="K1896" s="101">
        <v>4</v>
      </c>
      <c r="L1896" s="278">
        <v>21264</v>
      </c>
      <c r="M1896" s="100" t="s">
        <v>66</v>
      </c>
      <c r="N1896" s="100" t="s">
        <v>190</v>
      </c>
      <c r="O1896" s="100"/>
    </row>
    <row r="1897" spans="1:15">
      <c r="A1897" s="100" t="s">
        <v>13483</v>
      </c>
      <c r="B1897" s="100" t="s">
        <v>2664</v>
      </c>
      <c r="C1897" s="100" t="s">
        <v>2665</v>
      </c>
      <c r="D1897" s="100" t="s">
        <v>8540</v>
      </c>
      <c r="E1897" s="100" t="s">
        <v>72</v>
      </c>
      <c r="F1897" s="277" t="s">
        <v>95</v>
      </c>
      <c r="G1897" s="101">
        <v>4.5999999999999996</v>
      </c>
      <c r="H1897" s="101">
        <v>9.9</v>
      </c>
      <c r="I1897" s="101">
        <v>3.1</v>
      </c>
      <c r="J1897" s="101">
        <v>6.1</v>
      </c>
      <c r="K1897" s="101">
        <v>4.5</v>
      </c>
      <c r="L1897" s="278">
        <v>7288</v>
      </c>
      <c r="M1897" s="100" t="s">
        <v>66</v>
      </c>
      <c r="N1897" s="100" t="s">
        <v>67</v>
      </c>
      <c r="O1897" s="100" t="s">
        <v>2646</v>
      </c>
    </row>
    <row r="1898" spans="1:15">
      <c r="A1898" s="100" t="s">
        <v>17144</v>
      </c>
      <c r="B1898" s="100" t="s">
        <v>17145</v>
      </c>
      <c r="C1898" s="100" t="s">
        <v>7461</v>
      </c>
      <c r="D1898" s="100" t="s">
        <v>8536</v>
      </c>
      <c r="E1898" s="100" t="s">
        <v>72</v>
      </c>
      <c r="F1898" s="277" t="s">
        <v>65</v>
      </c>
      <c r="G1898" s="101">
        <v>4.5999999999999996</v>
      </c>
      <c r="H1898" s="101">
        <v>1.9</v>
      </c>
      <c r="I1898" s="101">
        <v>3.1</v>
      </c>
      <c r="J1898" s="101">
        <v>3.7</v>
      </c>
      <c r="K1898" s="101">
        <v>3.2</v>
      </c>
      <c r="L1898" s="278">
        <v>55688</v>
      </c>
      <c r="M1898" s="100" t="s">
        <v>66</v>
      </c>
      <c r="N1898" s="100" t="s">
        <v>103</v>
      </c>
      <c r="O1898" s="100" t="s">
        <v>7481</v>
      </c>
    </row>
    <row r="1899" spans="1:15">
      <c r="A1899" s="100" t="s">
        <v>14088</v>
      </c>
      <c r="B1899" s="100" t="s">
        <v>3720</v>
      </c>
      <c r="C1899" s="100" t="s">
        <v>3721</v>
      </c>
      <c r="D1899" s="100" t="s">
        <v>8544</v>
      </c>
      <c r="E1899" s="100" t="s">
        <v>196</v>
      </c>
      <c r="F1899" s="277" t="s">
        <v>73</v>
      </c>
      <c r="G1899" s="101">
        <v>3</v>
      </c>
      <c r="H1899" s="101">
        <v>7</v>
      </c>
      <c r="I1899" s="101">
        <v>4.5999999999999996</v>
      </c>
      <c r="J1899" s="101">
        <v>4.2</v>
      </c>
      <c r="K1899" s="101">
        <v>4.5</v>
      </c>
      <c r="L1899" s="278">
        <v>13761</v>
      </c>
      <c r="M1899" s="100" t="s">
        <v>66</v>
      </c>
      <c r="N1899" s="100" t="s">
        <v>103</v>
      </c>
      <c r="O1899" s="100" t="s">
        <v>3699</v>
      </c>
    </row>
    <row r="1900" spans="1:15">
      <c r="A1900" s="100" t="s">
        <v>14559</v>
      </c>
      <c r="B1900" s="100" t="s">
        <v>14560</v>
      </c>
      <c r="C1900" s="100" t="s">
        <v>4681</v>
      </c>
      <c r="D1900" s="100" t="s">
        <v>8548</v>
      </c>
      <c r="E1900" s="100" t="s">
        <v>285</v>
      </c>
      <c r="F1900" s="277" t="s">
        <v>65</v>
      </c>
      <c r="G1900" s="101">
        <v>0.5</v>
      </c>
      <c r="H1900" s="101">
        <v>3.5</v>
      </c>
      <c r="I1900" s="101">
        <v>4.5999999999999996</v>
      </c>
      <c r="J1900" s="101">
        <v>2.7</v>
      </c>
      <c r="K1900" s="101">
        <v>3.6</v>
      </c>
      <c r="L1900" s="278">
        <v>239122</v>
      </c>
      <c r="M1900" s="100" t="s">
        <v>66</v>
      </c>
      <c r="N1900" s="100" t="s">
        <v>67</v>
      </c>
      <c r="O1900" s="100" t="s">
        <v>14561</v>
      </c>
    </row>
    <row r="1901" spans="1:15">
      <c r="A1901" s="100" t="s">
        <v>12241</v>
      </c>
      <c r="B1901" s="100" t="s">
        <v>12242</v>
      </c>
      <c r="C1901" s="100" t="s">
        <v>419</v>
      </c>
      <c r="D1901" s="100" t="s">
        <v>8552</v>
      </c>
      <c r="E1901" s="100" t="s">
        <v>94</v>
      </c>
      <c r="F1901" s="277" t="s">
        <v>65</v>
      </c>
      <c r="G1901" s="101">
        <v>8.3000000000000007</v>
      </c>
      <c r="H1901" s="101">
        <v>8.6999999999999993</v>
      </c>
      <c r="I1901" s="101">
        <v>4.7</v>
      </c>
      <c r="J1901" s="101">
        <v>6.1</v>
      </c>
      <c r="K1901" s="101">
        <v>5.8</v>
      </c>
      <c r="L1901" s="278">
        <v>30337</v>
      </c>
      <c r="M1901" s="100" t="s">
        <v>66</v>
      </c>
      <c r="N1901" s="100" t="s">
        <v>67</v>
      </c>
      <c r="O1901" s="100" t="s">
        <v>410</v>
      </c>
    </row>
    <row r="1902" spans="1:15">
      <c r="A1902" s="100" t="s">
        <v>17170</v>
      </c>
      <c r="B1902" s="100" t="s">
        <v>17171</v>
      </c>
      <c r="C1902" s="100" t="s">
        <v>10536</v>
      </c>
      <c r="D1902" s="100" t="s">
        <v>8557</v>
      </c>
      <c r="E1902" s="100" t="s">
        <v>107</v>
      </c>
      <c r="F1902" s="277" t="s">
        <v>65</v>
      </c>
      <c r="G1902" s="101">
        <v>6.1</v>
      </c>
      <c r="H1902" s="101">
        <v>7.7</v>
      </c>
      <c r="I1902" s="101">
        <v>5.7</v>
      </c>
      <c r="J1902" s="101">
        <v>6.6</v>
      </c>
      <c r="K1902" s="101">
        <v>6.5</v>
      </c>
      <c r="L1902" s="278">
        <v>390148</v>
      </c>
      <c r="M1902" s="100" t="s">
        <v>66</v>
      </c>
      <c r="N1902" s="100" t="s">
        <v>103</v>
      </c>
      <c r="O1902" s="100"/>
    </row>
    <row r="1903" spans="1:15">
      <c r="A1903" s="100" t="s">
        <v>17172</v>
      </c>
      <c r="B1903" s="100" t="s">
        <v>10538</v>
      </c>
      <c r="C1903" s="100" t="s">
        <v>10539</v>
      </c>
      <c r="D1903" s="100" t="s">
        <v>8545</v>
      </c>
      <c r="E1903" s="100" t="s">
        <v>72</v>
      </c>
      <c r="F1903" s="277" t="s">
        <v>73</v>
      </c>
      <c r="G1903" s="101">
        <v>4.8</v>
      </c>
      <c r="H1903" s="101">
        <v>7.1</v>
      </c>
      <c r="I1903" s="101">
        <v>4.0999999999999996</v>
      </c>
      <c r="J1903" s="101">
        <v>4.3</v>
      </c>
      <c r="K1903" s="101">
        <v>4.5</v>
      </c>
      <c r="L1903" s="278">
        <v>1477</v>
      </c>
      <c r="M1903" s="100" t="s">
        <v>66</v>
      </c>
      <c r="N1903" s="100" t="s">
        <v>103</v>
      </c>
      <c r="O1903" s="100"/>
    </row>
    <row r="1904" spans="1:15">
      <c r="A1904" s="100" t="s">
        <v>17173</v>
      </c>
      <c r="B1904" s="100" t="s">
        <v>17174</v>
      </c>
      <c r="C1904" s="100" t="s">
        <v>10542</v>
      </c>
      <c r="D1904" s="100" t="s">
        <v>8559</v>
      </c>
      <c r="E1904" s="100" t="s">
        <v>72</v>
      </c>
      <c r="F1904" s="277" t="s">
        <v>65</v>
      </c>
      <c r="G1904" s="101">
        <v>5.4</v>
      </c>
      <c r="H1904" s="101">
        <v>6</v>
      </c>
      <c r="I1904" s="101">
        <v>4.0999999999999996</v>
      </c>
      <c r="J1904" s="101">
        <v>4.9000000000000004</v>
      </c>
      <c r="K1904" s="101">
        <v>4.5999999999999996</v>
      </c>
      <c r="L1904" s="278">
        <v>546860</v>
      </c>
      <c r="M1904" s="100" t="s">
        <v>66</v>
      </c>
      <c r="N1904" s="100" t="s">
        <v>67</v>
      </c>
      <c r="O1904" s="100"/>
    </row>
    <row r="1905" spans="1:15">
      <c r="A1905" s="100" t="s">
        <v>17177</v>
      </c>
      <c r="B1905" s="100" t="s">
        <v>17178</v>
      </c>
      <c r="C1905" s="100" t="s">
        <v>10548</v>
      </c>
      <c r="D1905" s="100" t="s">
        <v>8564</v>
      </c>
      <c r="E1905" s="100" t="s">
        <v>201</v>
      </c>
      <c r="F1905" s="277" t="s">
        <v>95</v>
      </c>
      <c r="G1905" s="101">
        <v>2.1</v>
      </c>
      <c r="H1905" s="101">
        <v>6.3</v>
      </c>
      <c r="I1905" s="101">
        <v>5</v>
      </c>
      <c r="J1905" s="101">
        <v>1.1000000000000001</v>
      </c>
      <c r="K1905" s="101">
        <v>3.2</v>
      </c>
      <c r="L1905" s="278">
        <v>55817</v>
      </c>
      <c r="M1905" s="100" t="s">
        <v>66</v>
      </c>
      <c r="N1905" s="100" t="s">
        <v>103</v>
      </c>
      <c r="O1905" s="100"/>
    </row>
    <row r="1906" spans="1:15">
      <c r="A1906" s="100" t="s">
        <v>17179</v>
      </c>
      <c r="B1906" s="100" t="s">
        <v>17180</v>
      </c>
      <c r="C1906" s="100" t="s">
        <v>10551</v>
      </c>
      <c r="D1906" s="100" t="s">
        <v>8545</v>
      </c>
      <c r="E1906" s="100" t="s">
        <v>201</v>
      </c>
      <c r="F1906" s="277" t="s">
        <v>65</v>
      </c>
      <c r="G1906" s="101">
        <v>2.4</v>
      </c>
      <c r="H1906" s="101">
        <v>3.1</v>
      </c>
      <c r="I1906" s="101">
        <v>4</v>
      </c>
      <c r="J1906" s="101">
        <v>4.2</v>
      </c>
      <c r="K1906" s="101">
        <v>4</v>
      </c>
      <c r="L1906" s="278"/>
      <c r="M1906" s="100" t="s">
        <v>66</v>
      </c>
      <c r="N1906" s="100"/>
      <c r="O1906" s="100"/>
    </row>
    <row r="1907" spans="1:15">
      <c r="A1907" s="100" t="s">
        <v>13118</v>
      </c>
      <c r="B1907" s="100" t="s">
        <v>13119</v>
      </c>
      <c r="C1907" s="100" t="s">
        <v>13120</v>
      </c>
      <c r="D1907" s="100" t="s">
        <v>8537</v>
      </c>
      <c r="E1907" s="100" t="s">
        <v>196</v>
      </c>
      <c r="F1907" s="277" t="s">
        <v>65</v>
      </c>
      <c r="G1907" s="101">
        <v>4</v>
      </c>
      <c r="H1907" s="101">
        <v>5.0999999999999996</v>
      </c>
      <c r="I1907" s="101">
        <v>5.9</v>
      </c>
      <c r="J1907" s="101">
        <v>4.4000000000000004</v>
      </c>
      <c r="K1907" s="101">
        <v>5.0999999999999996</v>
      </c>
      <c r="L1907" s="278">
        <v>448100</v>
      </c>
      <c r="M1907" s="100" t="s">
        <v>66</v>
      </c>
      <c r="N1907" s="100" t="s">
        <v>67</v>
      </c>
      <c r="O1907" s="100"/>
    </row>
    <row r="1908" spans="1:15">
      <c r="A1908" s="100" t="s">
        <v>12472</v>
      </c>
      <c r="B1908" s="100" t="s">
        <v>12473</v>
      </c>
      <c r="C1908" s="100" t="s">
        <v>785</v>
      </c>
      <c r="D1908" s="100" t="s">
        <v>8559</v>
      </c>
      <c r="E1908" s="100" t="s">
        <v>201</v>
      </c>
      <c r="F1908" s="277" t="s">
        <v>65</v>
      </c>
      <c r="G1908" s="101">
        <v>2.6</v>
      </c>
      <c r="H1908" s="101">
        <v>2.9</v>
      </c>
      <c r="I1908" s="101">
        <v>2.9</v>
      </c>
      <c r="J1908" s="101">
        <v>5.6</v>
      </c>
      <c r="K1908" s="101">
        <v>3.8</v>
      </c>
      <c r="L1908" s="278">
        <v>154893</v>
      </c>
      <c r="M1908" s="100" t="s">
        <v>66</v>
      </c>
      <c r="N1908" s="100" t="s">
        <v>103</v>
      </c>
      <c r="O1908" s="100" t="s">
        <v>778</v>
      </c>
    </row>
    <row r="1909" spans="1:15">
      <c r="A1909" s="100" t="s">
        <v>12236</v>
      </c>
      <c r="B1909" s="100" t="s">
        <v>408</v>
      </c>
      <c r="C1909" s="100" t="s">
        <v>409</v>
      </c>
      <c r="D1909" s="100" t="s">
        <v>8550</v>
      </c>
      <c r="E1909" s="100" t="s">
        <v>72</v>
      </c>
      <c r="F1909" s="277" t="s">
        <v>65</v>
      </c>
      <c r="G1909" s="101">
        <v>5.6</v>
      </c>
      <c r="H1909" s="101">
        <v>8.6999999999999993</v>
      </c>
      <c r="I1909" s="101">
        <v>3.6</v>
      </c>
      <c r="J1909" s="101">
        <v>6.2</v>
      </c>
      <c r="K1909" s="101">
        <v>5</v>
      </c>
      <c r="L1909" s="278">
        <v>139</v>
      </c>
      <c r="M1909" s="100" t="s">
        <v>66</v>
      </c>
      <c r="N1909" s="100" t="s">
        <v>67</v>
      </c>
      <c r="O1909" s="100" t="s">
        <v>402</v>
      </c>
    </row>
    <row r="1910" spans="1:15">
      <c r="A1910" s="100" t="s">
        <v>17181</v>
      </c>
      <c r="B1910" s="100" t="s">
        <v>17182</v>
      </c>
      <c r="C1910" s="100" t="s">
        <v>10554</v>
      </c>
      <c r="D1910" s="100" t="s">
        <v>8555</v>
      </c>
      <c r="E1910" s="100" t="s">
        <v>72</v>
      </c>
      <c r="F1910" s="277" t="s">
        <v>65</v>
      </c>
      <c r="G1910" s="101">
        <v>4.9000000000000004</v>
      </c>
      <c r="H1910" s="101">
        <v>6.7</v>
      </c>
      <c r="I1910" s="101">
        <v>3.1</v>
      </c>
      <c r="J1910" s="101">
        <v>6.8</v>
      </c>
      <c r="K1910" s="101">
        <v>4.5999999999999996</v>
      </c>
      <c r="L1910" s="278">
        <v>14647</v>
      </c>
      <c r="M1910" s="100" t="s">
        <v>66</v>
      </c>
      <c r="N1910" s="100" t="s">
        <v>190</v>
      </c>
      <c r="O1910" s="100"/>
    </row>
    <row r="1911" spans="1:15">
      <c r="A1911" s="100" t="s">
        <v>12609</v>
      </c>
      <c r="B1911" s="100" t="s">
        <v>12610</v>
      </c>
      <c r="C1911" s="100" t="s">
        <v>1050</v>
      </c>
      <c r="D1911" s="100" t="s">
        <v>8569</v>
      </c>
      <c r="E1911" s="100" t="s">
        <v>107</v>
      </c>
      <c r="F1911" s="277" t="s">
        <v>65</v>
      </c>
      <c r="G1911" s="101">
        <v>6.4</v>
      </c>
      <c r="H1911" s="101">
        <v>5.7</v>
      </c>
      <c r="I1911" s="101">
        <v>3.5</v>
      </c>
      <c r="J1911" s="101">
        <v>6.5</v>
      </c>
      <c r="K1911" s="101">
        <v>5.0999999999999996</v>
      </c>
      <c r="L1911" s="278">
        <v>2126678</v>
      </c>
      <c r="M1911" s="100" t="s">
        <v>66</v>
      </c>
      <c r="N1911" s="100" t="s">
        <v>67</v>
      </c>
      <c r="O1911" s="100" t="s">
        <v>1043</v>
      </c>
    </row>
    <row r="1912" spans="1:15">
      <c r="A1912" s="100" t="s">
        <v>15084</v>
      </c>
      <c r="B1912" s="100" t="s">
        <v>15085</v>
      </c>
      <c r="C1912" s="100" t="s">
        <v>8745</v>
      </c>
      <c r="D1912" s="100" t="s">
        <v>8560</v>
      </c>
      <c r="E1912" s="100" t="s">
        <v>196</v>
      </c>
      <c r="F1912" s="277" t="s">
        <v>73</v>
      </c>
      <c r="G1912" s="101">
        <v>3.2</v>
      </c>
      <c r="H1912" s="101">
        <v>0.8</v>
      </c>
      <c r="I1912" s="101">
        <v>4.5</v>
      </c>
      <c r="J1912" s="101">
        <v>4.5999999999999996</v>
      </c>
      <c r="K1912" s="101">
        <v>4</v>
      </c>
      <c r="L1912" s="278">
        <v>986201</v>
      </c>
      <c r="M1912" s="100" t="s">
        <v>66</v>
      </c>
      <c r="N1912" s="100" t="s">
        <v>103</v>
      </c>
      <c r="O1912" s="100" t="s">
        <v>5618</v>
      </c>
    </row>
    <row r="1913" spans="1:15">
      <c r="A1913" s="100" t="s">
        <v>17183</v>
      </c>
      <c r="B1913" s="100" t="s">
        <v>15085</v>
      </c>
      <c r="C1913" s="100" t="s">
        <v>7472</v>
      </c>
      <c r="D1913" s="100" t="s">
        <v>8560</v>
      </c>
      <c r="E1913" s="100" t="s">
        <v>196</v>
      </c>
      <c r="F1913" s="277" t="s">
        <v>73</v>
      </c>
      <c r="G1913" s="101">
        <v>3.2</v>
      </c>
      <c r="H1913" s="101">
        <v>0.8</v>
      </c>
      <c r="I1913" s="101">
        <v>4.5</v>
      </c>
      <c r="J1913" s="101">
        <v>4.5999999999999996</v>
      </c>
      <c r="K1913" s="101">
        <v>4</v>
      </c>
      <c r="L1913" s="278">
        <v>986201</v>
      </c>
      <c r="M1913" s="100" t="s">
        <v>66</v>
      </c>
      <c r="N1913" s="100" t="s">
        <v>103</v>
      </c>
      <c r="O1913" s="100" t="s">
        <v>5618</v>
      </c>
    </row>
    <row r="1914" spans="1:15">
      <c r="A1914" s="100" t="s">
        <v>17184</v>
      </c>
      <c r="B1914" s="100" t="s">
        <v>17185</v>
      </c>
      <c r="C1914" s="100" t="s">
        <v>10557</v>
      </c>
      <c r="D1914" s="100" t="s">
        <v>8559</v>
      </c>
      <c r="E1914" s="100" t="s">
        <v>196</v>
      </c>
      <c r="F1914" s="277" t="s">
        <v>65</v>
      </c>
      <c r="G1914" s="101">
        <v>3.4</v>
      </c>
      <c r="H1914" s="101">
        <v>6.3</v>
      </c>
      <c r="I1914" s="101">
        <v>2.4</v>
      </c>
      <c r="J1914" s="101">
        <v>5.2</v>
      </c>
      <c r="K1914" s="101">
        <v>3.8</v>
      </c>
      <c r="L1914" s="278">
        <v>1159</v>
      </c>
      <c r="M1914" s="100" t="s">
        <v>66</v>
      </c>
      <c r="N1914" s="100" t="s">
        <v>543</v>
      </c>
      <c r="O1914" s="100"/>
    </row>
    <row r="1915" spans="1:15">
      <c r="A1915" s="100" t="s">
        <v>14305</v>
      </c>
      <c r="B1915" s="100" t="s">
        <v>14306</v>
      </c>
      <c r="C1915" s="100" t="s">
        <v>4151</v>
      </c>
      <c r="D1915" s="100" t="s">
        <v>137</v>
      </c>
      <c r="E1915" s="100" t="s">
        <v>201</v>
      </c>
      <c r="F1915" s="277" t="s">
        <v>65</v>
      </c>
      <c r="G1915" s="101">
        <v>2</v>
      </c>
      <c r="H1915" s="101">
        <v>5.4</v>
      </c>
      <c r="I1915" s="101">
        <v>2.4</v>
      </c>
      <c r="J1915" s="101">
        <v>3</v>
      </c>
      <c r="K1915" s="101">
        <v>3.7</v>
      </c>
      <c r="L1915" s="278">
        <v>65143</v>
      </c>
      <c r="M1915" s="100" t="s">
        <v>66</v>
      </c>
      <c r="N1915" s="100" t="s">
        <v>67</v>
      </c>
      <c r="O1915" s="100" t="s">
        <v>4129</v>
      </c>
    </row>
    <row r="1916" spans="1:15">
      <c r="A1916" s="100" t="s">
        <v>14807</v>
      </c>
      <c r="B1916" s="100" t="s">
        <v>14808</v>
      </c>
      <c r="C1916" s="100" t="s">
        <v>5125</v>
      </c>
      <c r="D1916" s="100" t="s">
        <v>8536</v>
      </c>
      <c r="E1916" s="100" t="s">
        <v>94</v>
      </c>
      <c r="F1916" s="277" t="s">
        <v>73</v>
      </c>
      <c r="G1916" s="101">
        <v>7.8</v>
      </c>
      <c r="H1916" s="101">
        <v>5.2</v>
      </c>
      <c r="I1916" s="101">
        <v>4.4000000000000004</v>
      </c>
      <c r="J1916" s="101">
        <v>6.1</v>
      </c>
      <c r="K1916" s="101">
        <v>5.0999999999999996</v>
      </c>
      <c r="L1916" s="278">
        <v>40033</v>
      </c>
      <c r="M1916" s="100" t="s">
        <v>66</v>
      </c>
      <c r="N1916" s="100" t="s">
        <v>67</v>
      </c>
      <c r="O1916" s="100" t="s">
        <v>1054</v>
      </c>
    </row>
    <row r="1917" spans="1:15">
      <c r="A1917" s="100" t="s">
        <v>14826</v>
      </c>
      <c r="B1917" s="100" t="s">
        <v>14827</v>
      </c>
      <c r="C1917" s="100" t="s">
        <v>5156</v>
      </c>
      <c r="D1917" s="100" t="s">
        <v>8557</v>
      </c>
      <c r="E1917" s="100" t="s">
        <v>196</v>
      </c>
      <c r="F1917" s="277" t="s">
        <v>65</v>
      </c>
      <c r="G1917" s="101">
        <v>4.0999999999999996</v>
      </c>
      <c r="H1917" s="101">
        <v>7.7</v>
      </c>
      <c r="I1917" s="101">
        <v>4.9000000000000004</v>
      </c>
      <c r="J1917" s="101">
        <v>3.1</v>
      </c>
      <c r="K1917" s="101">
        <v>4.5999999999999996</v>
      </c>
      <c r="L1917" s="278">
        <v>518339</v>
      </c>
      <c r="M1917" s="100" t="s">
        <v>66</v>
      </c>
      <c r="N1917" s="100" t="s">
        <v>264</v>
      </c>
      <c r="O1917" s="100" t="s">
        <v>5177</v>
      </c>
    </row>
    <row r="1918" spans="1:15">
      <c r="A1918" s="100" t="s">
        <v>17186</v>
      </c>
      <c r="B1918" s="100" t="s">
        <v>17187</v>
      </c>
      <c r="C1918" s="100" t="s">
        <v>10560</v>
      </c>
      <c r="D1918" s="100" t="s">
        <v>8615</v>
      </c>
      <c r="E1918" s="100" t="s">
        <v>94</v>
      </c>
      <c r="F1918" s="277" t="s">
        <v>65</v>
      </c>
      <c r="G1918" s="101">
        <v>7.3</v>
      </c>
      <c r="H1918" s="101">
        <v>2.4</v>
      </c>
      <c r="I1918" s="101">
        <v>6</v>
      </c>
      <c r="J1918" s="101">
        <v>5.7</v>
      </c>
      <c r="K1918" s="101">
        <v>5.5</v>
      </c>
      <c r="L1918" s="278">
        <v>16769</v>
      </c>
      <c r="M1918" s="100" t="s">
        <v>66</v>
      </c>
      <c r="N1918" s="100" t="s">
        <v>247</v>
      </c>
      <c r="O1918" s="100"/>
    </row>
    <row r="1919" spans="1:15">
      <c r="A1919" s="100" t="s">
        <v>17188</v>
      </c>
      <c r="B1919" s="100" t="s">
        <v>17189</v>
      </c>
      <c r="C1919" s="100" t="s">
        <v>10563</v>
      </c>
      <c r="D1919" s="100" t="s">
        <v>8541</v>
      </c>
      <c r="E1919" s="100" t="s">
        <v>72</v>
      </c>
      <c r="F1919" s="277" t="s">
        <v>65</v>
      </c>
      <c r="G1919" s="101">
        <v>4.7</v>
      </c>
      <c r="H1919" s="101">
        <v>3.9</v>
      </c>
      <c r="I1919" s="101">
        <v>4.0999999999999996</v>
      </c>
      <c r="J1919" s="101">
        <v>5.2</v>
      </c>
      <c r="K1919" s="101">
        <v>4.5</v>
      </c>
      <c r="L1919" s="278">
        <v>7518</v>
      </c>
      <c r="M1919" s="100" t="s">
        <v>66</v>
      </c>
      <c r="N1919" s="100" t="s">
        <v>103</v>
      </c>
      <c r="O1919" s="100"/>
    </row>
    <row r="1920" spans="1:15">
      <c r="A1920" s="100" t="s">
        <v>17190</v>
      </c>
      <c r="B1920" s="100" t="s">
        <v>17191</v>
      </c>
      <c r="C1920" s="100" t="s">
        <v>10566</v>
      </c>
      <c r="D1920" s="100" t="s">
        <v>78</v>
      </c>
      <c r="E1920" s="100" t="s">
        <v>107</v>
      </c>
      <c r="F1920" s="277" t="s">
        <v>65</v>
      </c>
      <c r="G1920" s="101">
        <v>6.1</v>
      </c>
      <c r="H1920" s="101">
        <v>10</v>
      </c>
      <c r="I1920" s="101">
        <v>6.4</v>
      </c>
      <c r="J1920" s="101">
        <v>6</v>
      </c>
      <c r="K1920" s="101">
        <v>6.4</v>
      </c>
      <c r="L1920" s="278">
        <v>45454</v>
      </c>
      <c r="M1920" s="100" t="s">
        <v>66</v>
      </c>
      <c r="N1920" s="100" t="s">
        <v>67</v>
      </c>
      <c r="O1920" s="100" t="s">
        <v>10567</v>
      </c>
    </row>
    <row r="1921" spans="1:15">
      <c r="A1921" s="100" t="s">
        <v>12611</v>
      </c>
      <c r="B1921" s="100" t="s">
        <v>12612</v>
      </c>
      <c r="C1921" s="100" t="s">
        <v>1053</v>
      </c>
      <c r="D1921" s="100" t="s">
        <v>8551</v>
      </c>
      <c r="E1921" s="100" t="s">
        <v>94</v>
      </c>
      <c r="F1921" s="277" t="s">
        <v>65</v>
      </c>
      <c r="G1921" s="101">
        <v>7.5</v>
      </c>
      <c r="H1921" s="101">
        <v>7.7</v>
      </c>
      <c r="I1921" s="101">
        <v>5.3</v>
      </c>
      <c r="J1921" s="101">
        <v>5.6</v>
      </c>
      <c r="K1921" s="101">
        <v>5.5</v>
      </c>
      <c r="L1921" s="278">
        <v>1046313</v>
      </c>
      <c r="M1921" s="100" t="s">
        <v>66</v>
      </c>
      <c r="N1921" s="100" t="s">
        <v>67</v>
      </c>
      <c r="O1921" s="100" t="s">
        <v>1047</v>
      </c>
    </row>
    <row r="1922" spans="1:15">
      <c r="A1922" s="100" t="s">
        <v>15235</v>
      </c>
      <c r="B1922" s="100" t="s">
        <v>15236</v>
      </c>
      <c r="C1922" s="100" t="s">
        <v>5874</v>
      </c>
      <c r="D1922" s="100" t="s">
        <v>8548</v>
      </c>
      <c r="E1922" s="100" t="s">
        <v>72</v>
      </c>
      <c r="F1922" s="277" t="s">
        <v>65</v>
      </c>
      <c r="G1922" s="101">
        <v>5.0999999999999996</v>
      </c>
      <c r="H1922" s="101">
        <v>6.2</v>
      </c>
      <c r="I1922" s="101">
        <v>4</v>
      </c>
      <c r="J1922" s="101">
        <v>5.4</v>
      </c>
      <c r="K1922" s="101">
        <v>5.3</v>
      </c>
      <c r="L1922" s="278">
        <v>31756</v>
      </c>
      <c r="M1922" s="100" t="s">
        <v>66</v>
      </c>
      <c r="N1922" s="100" t="s">
        <v>247</v>
      </c>
      <c r="O1922" s="100" t="s">
        <v>5900</v>
      </c>
    </row>
    <row r="1923" spans="1:15">
      <c r="A1923" s="100" t="s">
        <v>15222</v>
      </c>
      <c r="B1923" s="100" t="s">
        <v>15223</v>
      </c>
      <c r="C1923" s="100" t="s">
        <v>5852</v>
      </c>
      <c r="D1923" s="100" t="s">
        <v>8548</v>
      </c>
      <c r="E1923" s="100" t="s">
        <v>72</v>
      </c>
      <c r="F1923" s="277" t="s">
        <v>65</v>
      </c>
      <c r="G1923" s="101">
        <v>4.5</v>
      </c>
      <c r="H1923" s="101">
        <v>5.5</v>
      </c>
      <c r="I1923" s="101">
        <v>4.8</v>
      </c>
      <c r="J1923" s="101">
        <v>5.0999999999999996</v>
      </c>
      <c r="K1923" s="101">
        <v>5.0999999999999996</v>
      </c>
      <c r="L1923" s="278">
        <v>13614</v>
      </c>
      <c r="M1923" s="100" t="s">
        <v>66</v>
      </c>
      <c r="N1923" s="100" t="s">
        <v>543</v>
      </c>
      <c r="O1923" s="100" t="s">
        <v>5887</v>
      </c>
    </row>
    <row r="1924" spans="1:15">
      <c r="A1924" s="100" t="s">
        <v>17192</v>
      </c>
      <c r="B1924" s="100" t="s">
        <v>17193</v>
      </c>
      <c r="C1924" s="100" t="s">
        <v>10570</v>
      </c>
      <c r="D1924" s="100" t="s">
        <v>8556</v>
      </c>
      <c r="E1924" s="100" t="s">
        <v>72</v>
      </c>
      <c r="F1924" s="277" t="s">
        <v>65</v>
      </c>
      <c r="G1924" s="101">
        <v>5</v>
      </c>
      <c r="H1924" s="101">
        <v>2.7</v>
      </c>
      <c r="I1924" s="101">
        <v>6.1</v>
      </c>
      <c r="J1924" s="101">
        <v>6.4</v>
      </c>
      <c r="K1924" s="101">
        <v>4.7</v>
      </c>
      <c r="L1924" s="278">
        <v>6650000</v>
      </c>
      <c r="M1924" s="100" t="s">
        <v>66</v>
      </c>
      <c r="N1924" s="100" t="s">
        <v>67</v>
      </c>
      <c r="O1924" s="100"/>
    </row>
    <row r="1925" spans="1:15">
      <c r="A1925" s="100" t="s">
        <v>17194</v>
      </c>
      <c r="B1925" s="100" t="s">
        <v>17195</v>
      </c>
      <c r="C1925" s="100" t="s">
        <v>7476</v>
      </c>
      <c r="D1925" s="100" t="s">
        <v>8561</v>
      </c>
      <c r="E1925" s="100" t="s">
        <v>72</v>
      </c>
      <c r="F1925" s="277" t="s">
        <v>73</v>
      </c>
      <c r="G1925" s="101">
        <v>5.6</v>
      </c>
      <c r="H1925" s="101">
        <v>4.3</v>
      </c>
      <c r="I1925" s="101">
        <v>5.9</v>
      </c>
      <c r="J1925" s="101">
        <v>5.7</v>
      </c>
      <c r="K1925" s="101">
        <v>5.2</v>
      </c>
      <c r="L1925" s="278">
        <v>44950000</v>
      </c>
      <c r="M1925" s="100" t="s">
        <v>66</v>
      </c>
      <c r="N1925" s="100" t="s">
        <v>67</v>
      </c>
      <c r="O1925" s="100" t="s">
        <v>1318</v>
      </c>
    </row>
    <row r="1926" spans="1:15">
      <c r="A1926" s="100" t="s">
        <v>17196</v>
      </c>
      <c r="B1926" s="100" t="s">
        <v>10572</v>
      </c>
      <c r="C1926" s="100" t="s">
        <v>10573</v>
      </c>
      <c r="D1926" s="100" t="s">
        <v>8548</v>
      </c>
      <c r="E1926" s="100" t="s">
        <v>107</v>
      </c>
      <c r="F1926" s="277" t="s">
        <v>95</v>
      </c>
      <c r="G1926" s="101">
        <v>6.5</v>
      </c>
      <c r="H1926" s="101">
        <v>5.8</v>
      </c>
      <c r="I1926" s="101">
        <v>7.5</v>
      </c>
      <c r="J1926" s="101">
        <v>4.2</v>
      </c>
      <c r="K1926" s="101">
        <v>5.5</v>
      </c>
      <c r="L1926" s="278">
        <v>8104</v>
      </c>
      <c r="M1926" s="100" t="s">
        <v>66</v>
      </c>
      <c r="N1926" s="100" t="s">
        <v>190</v>
      </c>
      <c r="O1926" s="100"/>
    </row>
    <row r="1927" spans="1:15">
      <c r="A1927" s="100" t="s">
        <v>17197</v>
      </c>
      <c r="B1927" s="100" t="s">
        <v>17198</v>
      </c>
      <c r="C1927" s="100" t="s">
        <v>10576</v>
      </c>
      <c r="D1927" s="100" t="s">
        <v>8559</v>
      </c>
      <c r="E1927" s="100" t="s">
        <v>107</v>
      </c>
      <c r="F1927" s="277" t="s">
        <v>65</v>
      </c>
      <c r="G1927" s="101">
        <v>6.6</v>
      </c>
      <c r="H1927" s="101">
        <v>5.3</v>
      </c>
      <c r="I1927" s="101">
        <v>5.0999999999999996</v>
      </c>
      <c r="J1927" s="101">
        <v>5.0999999999999996</v>
      </c>
      <c r="K1927" s="101">
        <v>5.0999999999999996</v>
      </c>
      <c r="L1927" s="278">
        <v>21558</v>
      </c>
      <c r="M1927" s="100" t="s">
        <v>66</v>
      </c>
      <c r="N1927" s="100" t="s">
        <v>190</v>
      </c>
      <c r="O1927" s="100"/>
    </row>
    <row r="1928" spans="1:15">
      <c r="A1928" s="100" t="s">
        <v>17199</v>
      </c>
      <c r="B1928" s="100" t="s">
        <v>17200</v>
      </c>
      <c r="C1928" s="100" t="s">
        <v>7480</v>
      </c>
      <c r="D1928" s="100" t="s">
        <v>8549</v>
      </c>
      <c r="E1928" s="100" t="s">
        <v>196</v>
      </c>
      <c r="F1928" s="277" t="s">
        <v>65</v>
      </c>
      <c r="G1928" s="101">
        <v>3.3</v>
      </c>
      <c r="H1928" s="101">
        <v>5.7</v>
      </c>
      <c r="I1928" s="101">
        <v>2.7</v>
      </c>
      <c r="J1928" s="101">
        <v>4.7</v>
      </c>
      <c r="K1928" s="101">
        <v>4</v>
      </c>
      <c r="L1928" s="278">
        <v>105147</v>
      </c>
      <c r="M1928" s="100" t="s">
        <v>66</v>
      </c>
      <c r="N1928" s="100" t="s">
        <v>543</v>
      </c>
      <c r="O1928" s="100" t="s">
        <v>17201</v>
      </c>
    </row>
    <row r="1929" spans="1:15">
      <c r="A1929" s="100" t="s">
        <v>17202</v>
      </c>
      <c r="B1929" s="100" t="s">
        <v>17203</v>
      </c>
      <c r="C1929" s="100" t="s">
        <v>7484</v>
      </c>
      <c r="D1929" s="100" t="s">
        <v>8540</v>
      </c>
      <c r="E1929" s="100" t="s">
        <v>72</v>
      </c>
      <c r="F1929" s="277" t="s">
        <v>73</v>
      </c>
      <c r="G1929" s="101">
        <v>5.2</v>
      </c>
      <c r="H1929" s="101">
        <v>8</v>
      </c>
      <c r="I1929" s="101">
        <v>2.1</v>
      </c>
      <c r="J1929" s="101">
        <v>7</v>
      </c>
      <c r="K1929" s="101">
        <v>5.3</v>
      </c>
      <c r="L1929" s="278">
        <v>2313</v>
      </c>
      <c r="M1929" s="100" t="s">
        <v>66</v>
      </c>
      <c r="N1929" s="100" t="s">
        <v>103</v>
      </c>
      <c r="O1929" s="100" t="s">
        <v>7498</v>
      </c>
    </row>
    <row r="1930" spans="1:15">
      <c r="A1930" s="100" t="s">
        <v>17208</v>
      </c>
      <c r="B1930" s="100" t="s">
        <v>17209</v>
      </c>
      <c r="C1930" s="100" t="s">
        <v>7491</v>
      </c>
      <c r="D1930" s="100" t="s">
        <v>132</v>
      </c>
      <c r="E1930" s="100" t="s">
        <v>196</v>
      </c>
      <c r="F1930" s="277" t="s">
        <v>65</v>
      </c>
      <c r="G1930" s="101">
        <v>4</v>
      </c>
      <c r="H1930" s="101">
        <v>6.7</v>
      </c>
      <c r="I1930" s="101">
        <v>3.1</v>
      </c>
      <c r="J1930" s="101">
        <v>2.1</v>
      </c>
      <c r="K1930" s="101">
        <v>3.7</v>
      </c>
      <c r="L1930" s="278">
        <v>6806299</v>
      </c>
      <c r="M1930" s="100" t="s">
        <v>66</v>
      </c>
      <c r="N1930" s="100" t="s">
        <v>67</v>
      </c>
      <c r="O1930" s="100" t="s">
        <v>7506</v>
      </c>
    </row>
    <row r="1931" spans="1:15">
      <c r="A1931" s="100" t="s">
        <v>17204</v>
      </c>
      <c r="B1931" s="100" t="s">
        <v>17205</v>
      </c>
      <c r="C1931" s="100" t="s">
        <v>10579</v>
      </c>
      <c r="D1931" s="100" t="s">
        <v>132</v>
      </c>
      <c r="E1931" s="100" t="s">
        <v>196</v>
      </c>
      <c r="F1931" s="277" t="s">
        <v>95</v>
      </c>
      <c r="G1931" s="101">
        <v>3</v>
      </c>
      <c r="H1931" s="101">
        <v>3.6</v>
      </c>
      <c r="I1931" s="101">
        <v>4.9000000000000004</v>
      </c>
      <c r="J1931" s="101">
        <v>4</v>
      </c>
      <c r="K1931" s="101">
        <v>4.2</v>
      </c>
      <c r="L1931" s="278">
        <v>837331</v>
      </c>
      <c r="M1931" s="100" t="s">
        <v>66</v>
      </c>
      <c r="N1931" s="100" t="s">
        <v>543</v>
      </c>
      <c r="O1931" s="100" t="s">
        <v>10580</v>
      </c>
    </row>
    <row r="1932" spans="1:15">
      <c r="A1932" s="100" t="s">
        <v>17206</v>
      </c>
      <c r="B1932" s="100" t="s">
        <v>17207</v>
      </c>
      <c r="C1932" s="100" t="s">
        <v>7488</v>
      </c>
      <c r="D1932" s="100" t="s">
        <v>8565</v>
      </c>
      <c r="E1932" s="100" t="s">
        <v>94</v>
      </c>
      <c r="F1932" s="277" t="s">
        <v>65</v>
      </c>
      <c r="G1932" s="101">
        <v>8</v>
      </c>
      <c r="H1932" s="101">
        <v>10</v>
      </c>
      <c r="I1932" s="101">
        <v>5.5</v>
      </c>
      <c r="J1932" s="101">
        <v>3.9</v>
      </c>
      <c r="K1932" s="101">
        <v>5</v>
      </c>
      <c r="L1932" s="278">
        <v>105380</v>
      </c>
      <c r="M1932" s="100" t="s">
        <v>66</v>
      </c>
      <c r="N1932" s="100" t="s">
        <v>67</v>
      </c>
      <c r="O1932" s="100" t="s">
        <v>7502</v>
      </c>
    </row>
    <row r="1933" spans="1:15">
      <c r="A1933" s="100" t="s">
        <v>17210</v>
      </c>
      <c r="B1933" s="100" t="s">
        <v>17211</v>
      </c>
      <c r="C1933" s="100" t="s">
        <v>7494</v>
      </c>
      <c r="D1933" s="100" t="s">
        <v>8577</v>
      </c>
      <c r="E1933" s="100" t="s">
        <v>72</v>
      </c>
      <c r="F1933" s="277" t="s">
        <v>73</v>
      </c>
      <c r="G1933" s="101">
        <v>5.6</v>
      </c>
      <c r="H1933" s="101">
        <v>4.4000000000000004</v>
      </c>
      <c r="I1933" s="101">
        <v>3.1</v>
      </c>
      <c r="J1933" s="101">
        <v>5.6</v>
      </c>
      <c r="K1933" s="101">
        <v>4.4000000000000004</v>
      </c>
      <c r="L1933" s="278">
        <v>1375502</v>
      </c>
      <c r="M1933" s="100" t="s">
        <v>66</v>
      </c>
      <c r="N1933" s="100" t="s">
        <v>247</v>
      </c>
      <c r="O1933" s="100" t="s">
        <v>7510</v>
      </c>
    </row>
    <row r="1934" spans="1:15">
      <c r="A1934" s="100" t="s">
        <v>14313</v>
      </c>
      <c r="B1934" s="100" t="s">
        <v>14314</v>
      </c>
      <c r="C1934" s="100" t="s">
        <v>4166</v>
      </c>
      <c r="D1934" s="100" t="s">
        <v>174</v>
      </c>
      <c r="E1934" s="100" t="s">
        <v>107</v>
      </c>
      <c r="F1934" s="277" t="s">
        <v>65</v>
      </c>
      <c r="G1934" s="101">
        <v>6.3</v>
      </c>
      <c r="H1934" s="101">
        <v>5.2</v>
      </c>
      <c r="I1934" s="101">
        <v>6.1</v>
      </c>
      <c r="J1934" s="101">
        <v>5.3</v>
      </c>
      <c r="K1934" s="101">
        <v>5.5</v>
      </c>
      <c r="L1934" s="278">
        <v>907376</v>
      </c>
      <c r="M1934" s="100" t="s">
        <v>66</v>
      </c>
      <c r="N1934" s="100" t="s">
        <v>264</v>
      </c>
      <c r="O1934" s="100" t="s">
        <v>4145</v>
      </c>
    </row>
    <row r="1935" spans="1:15">
      <c r="A1935" s="100" t="s">
        <v>14311</v>
      </c>
      <c r="B1935" s="100" t="s">
        <v>14312</v>
      </c>
      <c r="C1935" s="100" t="s">
        <v>4162</v>
      </c>
      <c r="D1935" s="100" t="s">
        <v>8559</v>
      </c>
      <c r="E1935" s="100" t="s">
        <v>107</v>
      </c>
      <c r="F1935" s="277" t="s">
        <v>65</v>
      </c>
      <c r="G1935" s="101">
        <v>7.1</v>
      </c>
      <c r="H1935" s="101">
        <v>5.8</v>
      </c>
      <c r="I1935" s="101">
        <v>4.7</v>
      </c>
      <c r="J1935" s="101">
        <v>4.2</v>
      </c>
      <c r="K1935" s="101">
        <v>4.7</v>
      </c>
      <c r="L1935" s="278">
        <v>81715</v>
      </c>
      <c r="M1935" s="100" t="s">
        <v>66</v>
      </c>
      <c r="N1935" s="100" t="s">
        <v>67</v>
      </c>
      <c r="O1935" s="100" t="s">
        <v>4141</v>
      </c>
    </row>
    <row r="1936" spans="1:15">
      <c r="A1936" s="100" t="s">
        <v>12395</v>
      </c>
      <c r="B1936" s="100" t="s">
        <v>12396</v>
      </c>
      <c r="C1936" s="100" t="s">
        <v>674</v>
      </c>
      <c r="D1936" s="100" t="s">
        <v>8566</v>
      </c>
      <c r="E1936" s="100" t="s">
        <v>107</v>
      </c>
      <c r="F1936" s="277" t="s">
        <v>65</v>
      </c>
      <c r="G1936" s="101">
        <v>5.8</v>
      </c>
      <c r="H1936" s="101">
        <v>7.2</v>
      </c>
      <c r="I1936" s="101">
        <v>4.9000000000000004</v>
      </c>
      <c r="J1936" s="101">
        <v>4.8</v>
      </c>
      <c r="K1936" s="101">
        <v>5.3</v>
      </c>
      <c r="L1936" s="278">
        <v>23033</v>
      </c>
      <c r="M1936" s="100" t="s">
        <v>66</v>
      </c>
      <c r="N1936" s="100" t="s">
        <v>67</v>
      </c>
      <c r="O1936" s="100" t="s">
        <v>663</v>
      </c>
    </row>
    <row r="1937" spans="1:15">
      <c r="A1937" s="100" t="s">
        <v>17212</v>
      </c>
      <c r="B1937" s="100" t="s">
        <v>17213</v>
      </c>
      <c r="C1937" s="100" t="s">
        <v>7497</v>
      </c>
      <c r="D1937" s="100" t="s">
        <v>8579</v>
      </c>
      <c r="E1937" s="100" t="s">
        <v>107</v>
      </c>
      <c r="F1937" s="277" t="s">
        <v>65</v>
      </c>
      <c r="G1937" s="101">
        <v>6.8</v>
      </c>
      <c r="H1937" s="101">
        <v>5.9</v>
      </c>
      <c r="I1937" s="101">
        <v>5.6</v>
      </c>
      <c r="J1937" s="101">
        <v>5.4</v>
      </c>
      <c r="K1937" s="101">
        <v>5.6</v>
      </c>
      <c r="L1937" s="278">
        <v>248000</v>
      </c>
      <c r="M1937" s="100" t="s">
        <v>66</v>
      </c>
      <c r="N1937" s="100" t="s">
        <v>67</v>
      </c>
      <c r="O1937" s="100" t="s">
        <v>7514</v>
      </c>
    </row>
    <row r="1938" spans="1:15">
      <c r="A1938" s="100" t="s">
        <v>17214</v>
      </c>
      <c r="B1938" s="100" t="s">
        <v>17215</v>
      </c>
      <c r="C1938" s="100" t="s">
        <v>7501</v>
      </c>
      <c r="D1938" s="100" t="s">
        <v>8544</v>
      </c>
      <c r="E1938" s="100" t="s">
        <v>196</v>
      </c>
      <c r="F1938" s="277" t="s">
        <v>73</v>
      </c>
      <c r="G1938" s="101">
        <v>3.9</v>
      </c>
      <c r="H1938" s="101">
        <v>6.5</v>
      </c>
      <c r="I1938" s="101">
        <v>4.8</v>
      </c>
      <c r="J1938" s="101">
        <v>4.9000000000000004</v>
      </c>
      <c r="K1938" s="101">
        <v>4.9000000000000004</v>
      </c>
      <c r="L1938" s="278">
        <v>17553</v>
      </c>
      <c r="M1938" s="100" t="s">
        <v>66</v>
      </c>
      <c r="N1938" s="100" t="s">
        <v>190</v>
      </c>
      <c r="O1938" s="100" t="s">
        <v>17216</v>
      </c>
    </row>
    <row r="1939" spans="1:15">
      <c r="A1939" s="100" t="s">
        <v>12613</v>
      </c>
      <c r="B1939" s="100" t="s">
        <v>12614</v>
      </c>
      <c r="C1939" s="100" t="s">
        <v>8867</v>
      </c>
      <c r="D1939" s="100" t="s">
        <v>8579</v>
      </c>
      <c r="E1939" s="100" t="s">
        <v>72</v>
      </c>
      <c r="F1939" s="277" t="s">
        <v>73</v>
      </c>
      <c r="G1939" s="101">
        <v>5.5</v>
      </c>
      <c r="H1939" s="101">
        <v>4.4000000000000004</v>
      </c>
      <c r="I1939" s="101">
        <v>5.0999999999999996</v>
      </c>
      <c r="J1939" s="101">
        <v>6.7</v>
      </c>
      <c r="K1939" s="101">
        <v>5.4</v>
      </c>
      <c r="L1939" s="278">
        <v>246616</v>
      </c>
      <c r="M1939" s="100" t="s">
        <v>66</v>
      </c>
      <c r="N1939" s="100" t="s">
        <v>543</v>
      </c>
      <c r="O1939" s="100"/>
    </row>
    <row r="1940" spans="1:15">
      <c r="A1940" s="100" t="s">
        <v>15059</v>
      </c>
      <c r="B1940" s="100" t="s">
        <v>15060</v>
      </c>
      <c r="C1940" s="100" t="s">
        <v>5538</v>
      </c>
      <c r="D1940" s="100" t="s">
        <v>8536</v>
      </c>
      <c r="E1940" s="100" t="s">
        <v>196</v>
      </c>
      <c r="F1940" s="277" t="s">
        <v>73</v>
      </c>
      <c r="G1940" s="101">
        <v>3.2</v>
      </c>
      <c r="H1940" s="101">
        <v>3.1</v>
      </c>
      <c r="I1940" s="101">
        <v>3.8</v>
      </c>
      <c r="J1940" s="101">
        <v>2.1</v>
      </c>
      <c r="K1940" s="101">
        <v>3.1</v>
      </c>
      <c r="L1940" s="278">
        <v>8806</v>
      </c>
      <c r="M1940" s="100" t="s">
        <v>66</v>
      </c>
      <c r="N1940" s="100" t="s">
        <v>103</v>
      </c>
      <c r="O1940" s="100" t="s">
        <v>5563</v>
      </c>
    </row>
    <row r="1941" spans="1:15">
      <c r="A1941" s="100" t="s">
        <v>17217</v>
      </c>
      <c r="B1941" s="100" t="s">
        <v>17218</v>
      </c>
      <c r="C1941" s="100" t="s">
        <v>10583</v>
      </c>
      <c r="D1941" s="100" t="s">
        <v>195</v>
      </c>
      <c r="E1941" s="100" t="s">
        <v>72</v>
      </c>
      <c r="F1941" s="277" t="s">
        <v>73</v>
      </c>
      <c r="G1941" s="101">
        <v>5.4</v>
      </c>
      <c r="H1941" s="101">
        <v>3.8</v>
      </c>
      <c r="I1941" s="101">
        <v>3.4</v>
      </c>
      <c r="J1941" s="101">
        <v>5</v>
      </c>
      <c r="K1941" s="101">
        <v>4.4000000000000004</v>
      </c>
      <c r="L1941" s="278">
        <v>217036</v>
      </c>
      <c r="M1941" s="100" t="s">
        <v>66</v>
      </c>
      <c r="N1941" s="100" t="s">
        <v>247</v>
      </c>
      <c r="O1941" s="100"/>
    </row>
    <row r="1942" spans="1:15">
      <c r="A1942" s="100" t="s">
        <v>17219</v>
      </c>
      <c r="B1942" s="100" t="s">
        <v>17220</v>
      </c>
      <c r="C1942" s="100" t="s">
        <v>7505</v>
      </c>
      <c r="D1942" s="100" t="s">
        <v>8541</v>
      </c>
      <c r="E1942" s="100" t="s">
        <v>107</v>
      </c>
      <c r="F1942" s="277" t="s">
        <v>65</v>
      </c>
      <c r="G1942" s="101">
        <v>6.8</v>
      </c>
      <c r="H1942" s="101">
        <v>10</v>
      </c>
      <c r="I1942" s="101">
        <v>4.9000000000000004</v>
      </c>
      <c r="J1942" s="101">
        <v>5</v>
      </c>
      <c r="K1942" s="101">
        <v>5.2</v>
      </c>
      <c r="L1942" s="278">
        <v>56898</v>
      </c>
      <c r="M1942" s="100" t="s">
        <v>66</v>
      </c>
      <c r="N1942" s="100" t="s">
        <v>67</v>
      </c>
      <c r="O1942" s="100" t="s">
        <v>6025</v>
      </c>
    </row>
    <row r="1943" spans="1:15">
      <c r="A1943" s="100" t="s">
        <v>17221</v>
      </c>
      <c r="B1943" s="100" t="s">
        <v>17222</v>
      </c>
      <c r="C1943" s="100" t="s">
        <v>10586</v>
      </c>
      <c r="D1943" s="100" t="s">
        <v>8556</v>
      </c>
      <c r="E1943" s="100" t="s">
        <v>201</v>
      </c>
      <c r="F1943" s="277" t="s">
        <v>65</v>
      </c>
      <c r="G1943" s="101">
        <v>2.8</v>
      </c>
      <c r="H1943" s="101">
        <v>2.1</v>
      </c>
      <c r="I1943" s="101">
        <v>2.6</v>
      </c>
      <c r="J1943" s="101">
        <v>5.4</v>
      </c>
      <c r="K1943" s="101">
        <v>3.3</v>
      </c>
      <c r="L1943" s="278">
        <v>662967</v>
      </c>
      <c r="M1943" s="100" t="s">
        <v>66</v>
      </c>
      <c r="N1943" s="100" t="s">
        <v>543</v>
      </c>
      <c r="O1943" s="100"/>
    </row>
    <row r="1944" spans="1:15">
      <c r="A1944" s="100" t="s">
        <v>17223</v>
      </c>
      <c r="B1944" s="100" t="s">
        <v>17224</v>
      </c>
      <c r="C1944" s="100" t="s">
        <v>7509</v>
      </c>
      <c r="D1944" s="100" t="s">
        <v>8554</v>
      </c>
      <c r="E1944" s="100" t="s">
        <v>201</v>
      </c>
      <c r="F1944" s="277" t="s">
        <v>65</v>
      </c>
      <c r="G1944" s="101">
        <v>2.4</v>
      </c>
      <c r="H1944" s="101">
        <v>6.2</v>
      </c>
      <c r="I1944" s="101">
        <v>1.8</v>
      </c>
      <c r="J1944" s="101">
        <v>3.9</v>
      </c>
      <c r="K1944" s="101">
        <v>2.9</v>
      </c>
      <c r="L1944" s="278">
        <v>16846</v>
      </c>
      <c r="M1944" s="100" t="s">
        <v>66</v>
      </c>
      <c r="N1944" s="100" t="s">
        <v>190</v>
      </c>
      <c r="O1944" s="100" t="s">
        <v>7524</v>
      </c>
    </row>
    <row r="1945" spans="1:15">
      <c r="A1945" s="100" t="s">
        <v>17225</v>
      </c>
      <c r="B1945" s="100" t="s">
        <v>17226</v>
      </c>
      <c r="C1945" s="100" t="s">
        <v>10589</v>
      </c>
      <c r="D1945" s="100" t="s">
        <v>8615</v>
      </c>
      <c r="E1945" s="100" t="s">
        <v>72</v>
      </c>
      <c r="F1945" s="277" t="s">
        <v>95</v>
      </c>
      <c r="G1945" s="101">
        <v>5</v>
      </c>
      <c r="H1945" s="101">
        <v>5.0999999999999996</v>
      </c>
      <c r="I1945" s="101">
        <v>4.5999999999999996</v>
      </c>
      <c r="J1945" s="101">
        <v>4.8</v>
      </c>
      <c r="K1945" s="101">
        <v>4.8</v>
      </c>
      <c r="L1945" s="278">
        <v>189676</v>
      </c>
      <c r="M1945" s="100" t="s">
        <v>66</v>
      </c>
      <c r="N1945" s="100" t="s">
        <v>67</v>
      </c>
      <c r="O1945" s="100" t="s">
        <v>10590</v>
      </c>
    </row>
    <row r="1946" spans="1:15">
      <c r="A1946" s="100" t="s">
        <v>13604</v>
      </c>
      <c r="B1946" s="100" t="s">
        <v>17227</v>
      </c>
      <c r="C1946" s="100" t="s">
        <v>10593</v>
      </c>
      <c r="D1946" s="100" t="s">
        <v>63</v>
      </c>
      <c r="E1946" s="100" t="s">
        <v>94</v>
      </c>
      <c r="F1946" s="277" t="s">
        <v>65</v>
      </c>
      <c r="G1946" s="101">
        <v>7.3</v>
      </c>
      <c r="H1946" s="101">
        <v>8.5</v>
      </c>
      <c r="I1946" s="101">
        <v>8.5</v>
      </c>
      <c r="J1946" s="101">
        <v>5.8</v>
      </c>
      <c r="K1946" s="101">
        <v>6.7</v>
      </c>
      <c r="L1946" s="278">
        <v>63077</v>
      </c>
      <c r="M1946" s="100" t="s">
        <v>66</v>
      </c>
      <c r="N1946" s="100" t="s">
        <v>67</v>
      </c>
      <c r="O1946" s="100"/>
    </row>
    <row r="1947" spans="1:15">
      <c r="A1947" s="100" t="s">
        <v>17232</v>
      </c>
      <c r="B1947" s="100" t="s">
        <v>17233</v>
      </c>
      <c r="C1947" s="100" t="s">
        <v>10599</v>
      </c>
      <c r="D1947" s="100" t="s">
        <v>8592</v>
      </c>
      <c r="E1947" s="100" t="s">
        <v>94</v>
      </c>
      <c r="F1947" s="277" t="s">
        <v>252</v>
      </c>
      <c r="G1947" s="101">
        <v>8.1999999999999993</v>
      </c>
      <c r="H1947" s="101">
        <v>2.7</v>
      </c>
      <c r="I1947" s="101">
        <v>6.3</v>
      </c>
      <c r="J1947" s="101">
        <v>6</v>
      </c>
      <c r="K1947" s="101">
        <v>5.7</v>
      </c>
      <c r="L1947" s="278">
        <v>47215</v>
      </c>
      <c r="M1947" s="100" t="s">
        <v>66</v>
      </c>
      <c r="N1947" s="100" t="s">
        <v>247</v>
      </c>
      <c r="O1947" s="100"/>
    </row>
    <row r="1948" spans="1:15">
      <c r="A1948" s="100" t="s">
        <v>17228</v>
      </c>
      <c r="B1948" s="100" t="s">
        <v>17229</v>
      </c>
      <c r="C1948" s="100" t="s">
        <v>7513</v>
      </c>
      <c r="D1948" s="100" t="s">
        <v>8566</v>
      </c>
      <c r="E1948" s="100" t="s">
        <v>107</v>
      </c>
      <c r="F1948" s="277" t="s">
        <v>65</v>
      </c>
      <c r="G1948" s="101">
        <v>7</v>
      </c>
      <c r="H1948" s="101">
        <v>5.0999999999999996</v>
      </c>
      <c r="I1948" s="101">
        <v>6.4</v>
      </c>
      <c r="J1948" s="101">
        <v>6</v>
      </c>
      <c r="K1948" s="101">
        <v>5.8</v>
      </c>
      <c r="L1948" s="278">
        <v>110706</v>
      </c>
      <c r="M1948" s="100" t="s">
        <v>66</v>
      </c>
      <c r="N1948" s="100" t="s">
        <v>67</v>
      </c>
      <c r="O1948" s="100" t="s">
        <v>7526</v>
      </c>
    </row>
    <row r="1949" spans="1:15">
      <c r="A1949" s="100" t="s">
        <v>17234</v>
      </c>
      <c r="B1949" s="100" t="s">
        <v>17235</v>
      </c>
      <c r="C1949" s="100" t="s">
        <v>10602</v>
      </c>
      <c r="D1949" s="100" t="s">
        <v>8541</v>
      </c>
      <c r="E1949" s="100" t="s">
        <v>72</v>
      </c>
      <c r="F1949" s="277" t="s">
        <v>73</v>
      </c>
      <c r="G1949" s="101">
        <v>4.7</v>
      </c>
      <c r="H1949" s="101">
        <v>8.6999999999999993</v>
      </c>
      <c r="I1949" s="101">
        <v>3.5</v>
      </c>
      <c r="J1949" s="101">
        <v>5.2</v>
      </c>
      <c r="K1949" s="101">
        <v>4.5</v>
      </c>
      <c r="L1949" s="278">
        <v>14686</v>
      </c>
      <c r="M1949" s="100" t="s">
        <v>66</v>
      </c>
      <c r="N1949" s="100" t="s">
        <v>67</v>
      </c>
      <c r="O1949" s="100"/>
    </row>
    <row r="1950" spans="1:15">
      <c r="A1950" s="100" t="s">
        <v>14840</v>
      </c>
      <c r="B1950" s="100" t="s">
        <v>14841</v>
      </c>
      <c r="C1950" s="100" t="s">
        <v>5184</v>
      </c>
      <c r="D1950" s="100" t="s">
        <v>8535</v>
      </c>
      <c r="E1950" s="100" t="s">
        <v>94</v>
      </c>
      <c r="F1950" s="277" t="s">
        <v>65</v>
      </c>
      <c r="G1950" s="101">
        <v>7.6</v>
      </c>
      <c r="H1950" s="101">
        <v>8.8000000000000007</v>
      </c>
      <c r="I1950" s="101">
        <v>8.3000000000000007</v>
      </c>
      <c r="J1950" s="101">
        <v>4.0999999999999996</v>
      </c>
      <c r="K1950" s="101">
        <v>6.7</v>
      </c>
      <c r="L1950" s="278">
        <v>257035</v>
      </c>
      <c r="M1950" s="100" t="s">
        <v>66</v>
      </c>
      <c r="N1950" s="100" t="s">
        <v>67</v>
      </c>
      <c r="O1950" s="100" t="s">
        <v>5205</v>
      </c>
    </row>
    <row r="1951" spans="1:15">
      <c r="A1951" s="100" t="s">
        <v>17230</v>
      </c>
      <c r="B1951" s="100" t="s">
        <v>17231</v>
      </c>
      <c r="C1951" s="100" t="s">
        <v>10596</v>
      </c>
      <c r="D1951" s="100" t="s">
        <v>8566</v>
      </c>
      <c r="E1951" s="100" t="s">
        <v>201</v>
      </c>
      <c r="F1951" s="277" t="s">
        <v>65</v>
      </c>
      <c r="G1951" s="101">
        <v>2.7</v>
      </c>
      <c r="H1951" s="101">
        <v>4.4000000000000004</v>
      </c>
      <c r="I1951" s="101">
        <v>3.5</v>
      </c>
      <c r="J1951" s="101">
        <v>5.3</v>
      </c>
      <c r="K1951" s="101">
        <v>4.5</v>
      </c>
      <c r="L1951" s="278">
        <v>9075</v>
      </c>
      <c r="M1951" s="100" t="s">
        <v>66</v>
      </c>
      <c r="N1951" s="100" t="s">
        <v>543</v>
      </c>
      <c r="O1951" s="100"/>
    </row>
    <row r="1952" spans="1:15">
      <c r="A1952" s="100" t="s">
        <v>14309</v>
      </c>
      <c r="B1952" s="100" t="s">
        <v>14310</v>
      </c>
      <c r="C1952" s="100" t="s">
        <v>4159</v>
      </c>
      <c r="D1952" s="100" t="s">
        <v>8584</v>
      </c>
      <c r="E1952" s="100" t="s">
        <v>107</v>
      </c>
      <c r="F1952" s="277" t="s">
        <v>65</v>
      </c>
      <c r="G1952" s="101">
        <v>5.8</v>
      </c>
      <c r="H1952" s="101">
        <v>4.2</v>
      </c>
      <c r="I1952" s="101">
        <v>4.5</v>
      </c>
      <c r="J1952" s="101">
        <v>4.9000000000000004</v>
      </c>
      <c r="K1952" s="101">
        <v>4.5</v>
      </c>
      <c r="L1952" s="278">
        <v>652070</v>
      </c>
      <c r="M1952" s="100" t="s">
        <v>66</v>
      </c>
      <c r="N1952" s="100" t="s">
        <v>67</v>
      </c>
      <c r="O1952" s="100" t="s">
        <v>4137</v>
      </c>
    </row>
    <row r="1953" spans="1:15">
      <c r="A1953" s="100" t="s">
        <v>15010</v>
      </c>
      <c r="B1953" s="100" t="s">
        <v>15011</v>
      </c>
      <c r="C1953" s="100" t="s">
        <v>5459</v>
      </c>
      <c r="D1953" s="100" t="s">
        <v>8536</v>
      </c>
      <c r="E1953" s="100" t="s">
        <v>107</v>
      </c>
      <c r="F1953" s="277" t="s">
        <v>73</v>
      </c>
      <c r="G1953" s="101">
        <v>7.1</v>
      </c>
      <c r="H1953" s="101">
        <v>0</v>
      </c>
      <c r="I1953" s="101">
        <v>4</v>
      </c>
      <c r="J1953" s="101">
        <v>5.4</v>
      </c>
      <c r="K1953" s="101">
        <v>3.9</v>
      </c>
      <c r="L1953" s="278">
        <v>6278</v>
      </c>
      <c r="M1953" s="100" t="s">
        <v>66</v>
      </c>
      <c r="N1953" s="100" t="s">
        <v>190</v>
      </c>
      <c r="O1953" s="100" t="s">
        <v>5484</v>
      </c>
    </row>
    <row r="1954" spans="1:15">
      <c r="A1954" s="100" t="s">
        <v>17236</v>
      </c>
      <c r="B1954" s="100" t="s">
        <v>17237</v>
      </c>
      <c r="C1954" s="100" t="s">
        <v>7517</v>
      </c>
      <c r="D1954" s="100" t="s">
        <v>179</v>
      </c>
      <c r="E1954" s="100" t="s">
        <v>107</v>
      </c>
      <c r="F1954" s="277" t="s">
        <v>65</v>
      </c>
      <c r="G1954" s="101">
        <v>6.9</v>
      </c>
      <c r="H1954" s="101">
        <v>4.0999999999999996</v>
      </c>
      <c r="I1954" s="101">
        <v>6</v>
      </c>
      <c r="J1954" s="101">
        <v>4.3</v>
      </c>
      <c r="K1954" s="101">
        <v>4.8</v>
      </c>
      <c r="L1954" s="278">
        <v>116646</v>
      </c>
      <c r="M1954" s="100" t="s">
        <v>66</v>
      </c>
      <c r="N1954" s="100" t="s">
        <v>67</v>
      </c>
      <c r="O1954" s="100" t="s">
        <v>7528</v>
      </c>
    </row>
    <row r="1955" spans="1:15">
      <c r="A1955" s="100" t="s">
        <v>17238</v>
      </c>
      <c r="B1955" s="100" t="s">
        <v>17239</v>
      </c>
      <c r="C1955" s="100" t="s">
        <v>7520</v>
      </c>
      <c r="D1955" s="100" t="s">
        <v>8573</v>
      </c>
      <c r="E1955" s="100" t="s">
        <v>196</v>
      </c>
      <c r="F1955" s="277" t="s">
        <v>65</v>
      </c>
      <c r="G1955" s="101">
        <v>3.6</v>
      </c>
      <c r="H1955" s="101">
        <v>7.7</v>
      </c>
      <c r="I1955" s="101">
        <v>3.8</v>
      </c>
      <c r="J1955" s="101">
        <v>5.0999999999999996</v>
      </c>
      <c r="K1955" s="101">
        <v>4.9000000000000004</v>
      </c>
      <c r="L1955" s="278">
        <v>676632</v>
      </c>
      <c r="M1955" s="100" t="s">
        <v>66</v>
      </c>
      <c r="N1955" s="100" t="s">
        <v>67</v>
      </c>
      <c r="O1955" s="100" t="s">
        <v>7532</v>
      </c>
    </row>
    <row r="1956" spans="1:15">
      <c r="A1956" s="100" t="s">
        <v>14240</v>
      </c>
      <c r="B1956" s="100" t="s">
        <v>14241</v>
      </c>
      <c r="C1956" s="100" t="s">
        <v>4016</v>
      </c>
      <c r="D1956" s="100" t="s">
        <v>8573</v>
      </c>
      <c r="E1956" s="100" t="s">
        <v>196</v>
      </c>
      <c r="F1956" s="277" t="s">
        <v>65</v>
      </c>
      <c r="G1956" s="101">
        <v>4.0999999999999996</v>
      </c>
      <c r="H1956" s="101">
        <v>4.7</v>
      </c>
      <c r="I1956" s="101">
        <v>4.5999999999999996</v>
      </c>
      <c r="J1956" s="101">
        <v>4.0999999999999996</v>
      </c>
      <c r="K1956" s="101">
        <v>4.5</v>
      </c>
      <c r="L1956" s="278">
        <v>149338</v>
      </c>
      <c r="M1956" s="100" t="s">
        <v>66</v>
      </c>
      <c r="N1956" s="100" t="s">
        <v>103</v>
      </c>
      <c r="O1956" s="100" t="s">
        <v>3993</v>
      </c>
    </row>
    <row r="1957" spans="1:15">
      <c r="A1957" s="100" t="s">
        <v>17240</v>
      </c>
      <c r="B1957" s="100" t="s">
        <v>17241</v>
      </c>
      <c r="C1957" s="100" t="s">
        <v>10605</v>
      </c>
      <c r="D1957" s="100" t="s">
        <v>174</v>
      </c>
      <c r="E1957" s="100" t="s">
        <v>107</v>
      </c>
      <c r="F1957" s="277" t="s">
        <v>65</v>
      </c>
      <c r="G1957" s="101">
        <v>6.7</v>
      </c>
      <c r="H1957" s="101">
        <v>7.9</v>
      </c>
      <c r="I1957" s="101">
        <v>7.2</v>
      </c>
      <c r="J1957" s="101">
        <v>6.1</v>
      </c>
      <c r="K1957" s="101">
        <v>6.5</v>
      </c>
      <c r="L1957" s="278">
        <v>10512</v>
      </c>
      <c r="M1957" s="100" t="s">
        <v>66</v>
      </c>
      <c r="N1957" s="100" t="s">
        <v>247</v>
      </c>
      <c r="O1957" s="100"/>
    </row>
    <row r="1958" spans="1:15">
      <c r="A1958" s="100" t="s">
        <v>17242</v>
      </c>
      <c r="B1958" s="100" t="s">
        <v>17243</v>
      </c>
      <c r="C1958" s="100" t="s">
        <v>7523</v>
      </c>
      <c r="D1958" s="100" t="s">
        <v>8555</v>
      </c>
      <c r="E1958" s="100" t="s">
        <v>196</v>
      </c>
      <c r="F1958" s="277" t="s">
        <v>65</v>
      </c>
      <c r="G1958" s="101">
        <v>4.2</v>
      </c>
      <c r="H1958" s="101">
        <v>9</v>
      </c>
      <c r="I1958" s="101">
        <v>1.8</v>
      </c>
      <c r="J1958" s="101">
        <v>5.7</v>
      </c>
      <c r="K1958" s="101">
        <v>4.8</v>
      </c>
      <c r="L1958" s="278">
        <v>269482</v>
      </c>
      <c r="M1958" s="100" t="s">
        <v>66</v>
      </c>
      <c r="N1958" s="100" t="s">
        <v>67</v>
      </c>
      <c r="O1958" s="100" t="s">
        <v>7536</v>
      </c>
    </row>
    <row r="1959" spans="1:15">
      <c r="A1959" s="100" t="s">
        <v>17148</v>
      </c>
      <c r="B1959" s="100" t="s">
        <v>17149</v>
      </c>
      <c r="C1959" s="100" t="s">
        <v>10513</v>
      </c>
      <c r="D1959" s="100" t="s">
        <v>93</v>
      </c>
      <c r="E1959" s="100" t="s">
        <v>94</v>
      </c>
      <c r="F1959" s="277" t="s">
        <v>65</v>
      </c>
      <c r="G1959" s="101">
        <v>8.56</v>
      </c>
      <c r="H1959" s="101">
        <v>4.7</v>
      </c>
      <c r="I1959" s="101">
        <v>6.6</v>
      </c>
      <c r="J1959" s="101">
        <v>6.1</v>
      </c>
      <c r="K1959" s="101">
        <v>5.7</v>
      </c>
      <c r="L1959" s="278">
        <v>9130824</v>
      </c>
      <c r="M1959" s="100" t="s">
        <v>66</v>
      </c>
      <c r="N1959" s="100" t="s">
        <v>247</v>
      </c>
      <c r="O1959" s="100"/>
    </row>
    <row r="1960" spans="1:15">
      <c r="A1960" s="100" t="s">
        <v>17244</v>
      </c>
      <c r="B1960" s="100" t="s">
        <v>17245</v>
      </c>
      <c r="C1960" s="100" t="s">
        <v>10608</v>
      </c>
      <c r="D1960" s="100" t="s">
        <v>8541</v>
      </c>
      <c r="E1960" s="100" t="s">
        <v>196</v>
      </c>
      <c r="F1960" s="277"/>
      <c r="G1960" s="101">
        <v>3.8</v>
      </c>
      <c r="H1960" s="101">
        <v>4.2</v>
      </c>
      <c r="I1960" s="101">
        <v>4.2</v>
      </c>
      <c r="J1960" s="101">
        <v>3.3</v>
      </c>
      <c r="K1960" s="101">
        <v>3.8</v>
      </c>
      <c r="L1960" s="278">
        <v>4583</v>
      </c>
      <c r="M1960" s="100" t="s">
        <v>66</v>
      </c>
      <c r="N1960" s="100" t="s">
        <v>190</v>
      </c>
      <c r="O1960" s="100"/>
    </row>
    <row r="1961" spans="1:15">
      <c r="A1961" s="100" t="s">
        <v>15368</v>
      </c>
      <c r="B1961" s="100" t="s">
        <v>15369</v>
      </c>
      <c r="C1961" s="100" t="s">
        <v>6067</v>
      </c>
      <c r="D1961" s="100" t="s">
        <v>8566</v>
      </c>
      <c r="E1961" s="100" t="s">
        <v>72</v>
      </c>
      <c r="F1961" s="277" t="s">
        <v>65</v>
      </c>
      <c r="G1961" s="101">
        <v>5.5</v>
      </c>
      <c r="H1961" s="101">
        <v>4.8</v>
      </c>
      <c r="I1961" s="101">
        <v>7.1</v>
      </c>
      <c r="J1961" s="101">
        <v>3.8</v>
      </c>
      <c r="K1961" s="101">
        <v>5.2</v>
      </c>
      <c r="L1961" s="278">
        <v>253127</v>
      </c>
      <c r="M1961" s="100" t="s">
        <v>66</v>
      </c>
      <c r="N1961" s="100" t="s">
        <v>543</v>
      </c>
      <c r="O1961" s="100" t="s">
        <v>6112</v>
      </c>
    </row>
    <row r="1962" spans="1:15">
      <c r="A1962" s="100" t="s">
        <v>12239</v>
      </c>
      <c r="B1962" s="100" t="s">
        <v>12240</v>
      </c>
      <c r="C1962" s="100" t="s">
        <v>415</v>
      </c>
      <c r="D1962" s="100" t="s">
        <v>8551</v>
      </c>
      <c r="E1962" s="100" t="s">
        <v>72</v>
      </c>
      <c r="F1962" s="277" t="s">
        <v>65</v>
      </c>
      <c r="G1962" s="101">
        <v>5.6</v>
      </c>
      <c r="H1962" s="101">
        <v>3.9</v>
      </c>
      <c r="I1962" s="101">
        <v>4.2</v>
      </c>
      <c r="J1962" s="101">
        <v>7.3</v>
      </c>
      <c r="K1962" s="101">
        <v>5.2</v>
      </c>
      <c r="L1962" s="278">
        <v>3553</v>
      </c>
      <c r="M1962" s="100" t="s">
        <v>125</v>
      </c>
      <c r="N1962" s="100" t="s">
        <v>67</v>
      </c>
      <c r="O1962" s="100" t="s">
        <v>406</v>
      </c>
    </row>
    <row r="1963" spans="1:15">
      <c r="A1963" s="100" t="s">
        <v>17246</v>
      </c>
      <c r="B1963" s="100" t="s">
        <v>17247</v>
      </c>
      <c r="C1963" s="100" t="s">
        <v>7525</v>
      </c>
      <c r="D1963" s="100" t="s">
        <v>8548</v>
      </c>
      <c r="E1963" s="100" t="s">
        <v>201</v>
      </c>
      <c r="F1963" s="277" t="s">
        <v>65</v>
      </c>
      <c r="G1963" s="101">
        <v>2.2000000000000002</v>
      </c>
      <c r="H1963" s="101">
        <v>5.9</v>
      </c>
      <c r="I1963" s="101">
        <v>2.7</v>
      </c>
      <c r="J1963" s="101">
        <v>4.7</v>
      </c>
      <c r="K1963" s="101">
        <v>4.5999999999999996</v>
      </c>
      <c r="L1963" s="278">
        <v>74013</v>
      </c>
      <c r="M1963" s="100" t="s">
        <v>66</v>
      </c>
      <c r="N1963" s="100" t="s">
        <v>543</v>
      </c>
      <c r="O1963" s="100" t="s">
        <v>7540</v>
      </c>
    </row>
    <row r="1964" spans="1:15">
      <c r="A1964" s="100" t="s">
        <v>17248</v>
      </c>
      <c r="B1964" s="100" t="s">
        <v>17249</v>
      </c>
      <c r="C1964" s="100" t="s">
        <v>10611</v>
      </c>
      <c r="D1964" s="100" t="s">
        <v>8589</v>
      </c>
      <c r="E1964" s="100" t="s">
        <v>107</v>
      </c>
      <c r="F1964" s="277" t="s">
        <v>65</v>
      </c>
      <c r="G1964" s="101">
        <v>6.4</v>
      </c>
      <c r="H1964" s="101">
        <v>2.2999999999999998</v>
      </c>
      <c r="I1964" s="101">
        <v>6</v>
      </c>
      <c r="J1964" s="101">
        <v>6.7</v>
      </c>
      <c r="K1964" s="101">
        <v>5</v>
      </c>
      <c r="L1964" s="278">
        <v>28512</v>
      </c>
      <c r="M1964" s="100" t="s">
        <v>66</v>
      </c>
      <c r="N1964" s="100" t="s">
        <v>190</v>
      </c>
      <c r="O1964" s="100"/>
    </row>
    <row r="1965" spans="1:15">
      <c r="A1965" s="100" t="s">
        <v>13788</v>
      </c>
      <c r="B1965" s="100" t="s">
        <v>13789</v>
      </c>
      <c r="C1965" s="100" t="s">
        <v>3151</v>
      </c>
      <c r="D1965" s="100" t="s">
        <v>8536</v>
      </c>
      <c r="E1965" s="100" t="s">
        <v>196</v>
      </c>
      <c r="F1965" s="277" t="s">
        <v>65</v>
      </c>
      <c r="G1965" s="101">
        <v>3.7</v>
      </c>
      <c r="H1965" s="101">
        <v>3.4</v>
      </c>
      <c r="I1965" s="101">
        <v>3.8</v>
      </c>
      <c r="J1965" s="101">
        <v>4.7</v>
      </c>
      <c r="K1965" s="101">
        <v>4</v>
      </c>
      <c r="L1965" s="278">
        <v>4092</v>
      </c>
      <c r="M1965" s="100" t="s">
        <v>125</v>
      </c>
      <c r="N1965" s="100" t="s">
        <v>67</v>
      </c>
      <c r="O1965" s="100" t="s">
        <v>3128</v>
      </c>
    </row>
    <row r="1966" spans="1:15">
      <c r="A1966" s="100" t="s">
        <v>13972</v>
      </c>
      <c r="B1966" s="100" t="s">
        <v>13973</v>
      </c>
      <c r="C1966" s="100" t="s">
        <v>3486</v>
      </c>
      <c r="D1966" s="100" t="s">
        <v>8555</v>
      </c>
      <c r="E1966" s="100" t="s">
        <v>107</v>
      </c>
      <c r="F1966" s="277" t="s">
        <v>73</v>
      </c>
      <c r="G1966" s="101">
        <v>6.1</v>
      </c>
      <c r="H1966" s="101">
        <v>9.3000000000000007</v>
      </c>
      <c r="I1966" s="101">
        <v>6</v>
      </c>
      <c r="J1966" s="101">
        <v>4.3</v>
      </c>
      <c r="K1966" s="101">
        <v>5</v>
      </c>
      <c r="L1966" s="278">
        <v>47929</v>
      </c>
      <c r="M1966" s="100" t="s">
        <v>66</v>
      </c>
      <c r="N1966" s="100" t="s">
        <v>67</v>
      </c>
      <c r="O1966" s="100" t="s">
        <v>3464</v>
      </c>
    </row>
    <row r="1967" spans="1:15">
      <c r="A1967" s="100" t="s">
        <v>17250</v>
      </c>
      <c r="B1967" s="100" t="s">
        <v>17251</v>
      </c>
      <c r="C1967" s="100" t="s">
        <v>10614</v>
      </c>
      <c r="D1967" s="100" t="s">
        <v>8555</v>
      </c>
      <c r="E1967" s="100" t="s">
        <v>107</v>
      </c>
      <c r="F1967" s="277" t="s">
        <v>65</v>
      </c>
      <c r="G1967" s="101">
        <v>5.8</v>
      </c>
      <c r="H1967" s="101">
        <v>6.1</v>
      </c>
      <c r="I1967" s="101">
        <v>5.7</v>
      </c>
      <c r="J1967" s="101">
        <v>5.4</v>
      </c>
      <c r="K1967" s="101">
        <v>5.6</v>
      </c>
      <c r="L1967" s="278">
        <v>61772</v>
      </c>
      <c r="M1967" s="100" t="s">
        <v>66</v>
      </c>
      <c r="N1967" s="100" t="s">
        <v>190</v>
      </c>
      <c r="O1967" s="100"/>
    </row>
    <row r="1968" spans="1:15">
      <c r="A1968" s="100" t="s">
        <v>12944</v>
      </c>
      <c r="B1968" s="100" t="s">
        <v>17252</v>
      </c>
      <c r="C1968" s="100" t="s">
        <v>10617</v>
      </c>
      <c r="D1968" s="100" t="s">
        <v>8544</v>
      </c>
      <c r="E1968" s="100" t="s">
        <v>196</v>
      </c>
      <c r="F1968" s="277" t="s">
        <v>65</v>
      </c>
      <c r="G1968" s="101">
        <v>4.2</v>
      </c>
      <c r="H1968" s="101">
        <v>5.5</v>
      </c>
      <c r="I1968" s="101">
        <v>5.4</v>
      </c>
      <c r="J1968" s="101">
        <v>4.4000000000000004</v>
      </c>
      <c r="K1968" s="101">
        <v>4.9000000000000004</v>
      </c>
      <c r="L1968" s="278">
        <v>14108</v>
      </c>
      <c r="M1968" s="100" t="s">
        <v>66</v>
      </c>
      <c r="N1968" s="100" t="s">
        <v>543</v>
      </c>
      <c r="O1968" s="100"/>
    </row>
    <row r="1969" spans="1:15">
      <c r="A1969" s="100" t="s">
        <v>13705</v>
      </c>
      <c r="B1969" s="100" t="s">
        <v>13706</v>
      </c>
      <c r="C1969" s="100" t="s">
        <v>3037</v>
      </c>
      <c r="D1969" s="100" t="s">
        <v>8544</v>
      </c>
      <c r="E1969" s="100" t="s">
        <v>196</v>
      </c>
      <c r="F1969" s="277" t="s">
        <v>95</v>
      </c>
      <c r="G1969" s="101">
        <v>2.9</v>
      </c>
      <c r="H1969" s="101">
        <v>10</v>
      </c>
      <c r="I1969" s="101">
        <v>3.8</v>
      </c>
      <c r="J1969" s="101">
        <v>5.4</v>
      </c>
      <c r="K1969" s="101">
        <v>4.7</v>
      </c>
      <c r="L1969" s="278">
        <v>280545</v>
      </c>
      <c r="M1969" s="100" t="s">
        <v>66</v>
      </c>
      <c r="N1969" s="100" t="s">
        <v>67</v>
      </c>
      <c r="O1969" s="100" t="s">
        <v>2964</v>
      </c>
    </row>
    <row r="1970" spans="1:15">
      <c r="A1970" s="100" t="s">
        <v>15393</v>
      </c>
      <c r="B1970" s="100" t="s">
        <v>15394</v>
      </c>
      <c r="C1970" s="100" t="s">
        <v>6119</v>
      </c>
      <c r="D1970" s="100" t="s">
        <v>8536</v>
      </c>
      <c r="E1970" s="100" t="s">
        <v>107</v>
      </c>
      <c r="F1970" s="277" t="s">
        <v>73</v>
      </c>
      <c r="G1970" s="101">
        <v>7.1</v>
      </c>
      <c r="H1970" s="101">
        <v>3.7</v>
      </c>
      <c r="I1970" s="101">
        <v>4.9000000000000004</v>
      </c>
      <c r="J1970" s="101">
        <v>4.5999999999999996</v>
      </c>
      <c r="K1970" s="101">
        <v>4.7</v>
      </c>
      <c r="L1970" s="278">
        <v>20596</v>
      </c>
      <c r="M1970" s="100" t="s">
        <v>66</v>
      </c>
      <c r="N1970" s="100" t="s">
        <v>67</v>
      </c>
      <c r="O1970" s="100" t="s">
        <v>6164</v>
      </c>
    </row>
    <row r="1971" spans="1:15">
      <c r="A1971" s="100" t="s">
        <v>14772</v>
      </c>
      <c r="B1971" s="100" t="s">
        <v>14773</v>
      </c>
      <c r="C1971" s="100" t="s">
        <v>5057</v>
      </c>
      <c r="D1971" s="100" t="s">
        <v>8564</v>
      </c>
      <c r="E1971" s="100" t="s">
        <v>285</v>
      </c>
      <c r="F1971" s="277" t="s">
        <v>65</v>
      </c>
      <c r="G1971" s="101">
        <v>0</v>
      </c>
      <c r="H1971" s="101">
        <v>6.7</v>
      </c>
      <c r="I1971" s="101">
        <v>3.9</v>
      </c>
      <c r="J1971" s="101">
        <v>1.2</v>
      </c>
      <c r="K1971" s="101">
        <v>2.7</v>
      </c>
      <c r="L1971" s="278">
        <v>43067</v>
      </c>
      <c r="M1971" s="100" t="s">
        <v>66</v>
      </c>
      <c r="N1971" s="100" t="s">
        <v>247</v>
      </c>
      <c r="O1971" s="100" t="s">
        <v>5076</v>
      </c>
    </row>
    <row r="1972" spans="1:15">
      <c r="A1972" s="100" t="s">
        <v>14352</v>
      </c>
      <c r="B1972" s="100" t="s">
        <v>14353</v>
      </c>
      <c r="C1972" s="100" t="s">
        <v>4241</v>
      </c>
      <c r="D1972" s="100" t="s">
        <v>179</v>
      </c>
      <c r="E1972" s="100" t="s">
        <v>196</v>
      </c>
      <c r="F1972" s="277" t="s">
        <v>65</v>
      </c>
      <c r="G1972" s="101">
        <v>3.4</v>
      </c>
      <c r="H1972" s="101">
        <v>2.4</v>
      </c>
      <c r="I1972" s="101">
        <v>5.5</v>
      </c>
      <c r="J1972" s="101">
        <v>5.0999999999999996</v>
      </c>
      <c r="K1972" s="101">
        <v>4.0999999999999996</v>
      </c>
      <c r="L1972" s="278">
        <v>632160</v>
      </c>
      <c r="M1972" s="100" t="s">
        <v>66</v>
      </c>
      <c r="N1972" s="100" t="s">
        <v>67</v>
      </c>
      <c r="O1972" s="100" t="s">
        <v>4218</v>
      </c>
    </row>
    <row r="1973" spans="1:15">
      <c r="A1973" s="100" t="s">
        <v>14680</v>
      </c>
      <c r="B1973" s="100" t="s">
        <v>14681</v>
      </c>
      <c r="C1973" s="100" t="s">
        <v>4900</v>
      </c>
      <c r="D1973" s="100" t="s">
        <v>8559</v>
      </c>
      <c r="E1973" s="100" t="s">
        <v>107</v>
      </c>
      <c r="F1973" s="277" t="s">
        <v>65</v>
      </c>
      <c r="G1973" s="101">
        <v>6.3</v>
      </c>
      <c r="H1973" s="101">
        <v>2.7</v>
      </c>
      <c r="I1973" s="101">
        <v>6.1</v>
      </c>
      <c r="J1973" s="101">
        <v>3.6</v>
      </c>
      <c r="K1973" s="101">
        <v>4.7</v>
      </c>
      <c r="L1973" s="278">
        <v>21391</v>
      </c>
      <c r="M1973" s="100" t="s">
        <v>66</v>
      </c>
      <c r="N1973" s="100" t="s">
        <v>67</v>
      </c>
      <c r="O1973" s="100" t="s">
        <v>4905</v>
      </c>
    </row>
    <row r="1974" spans="1:15">
      <c r="A1974" s="100" t="s">
        <v>17253</v>
      </c>
      <c r="B1974" s="100" t="s">
        <v>17254</v>
      </c>
      <c r="C1974" s="100" t="s">
        <v>7527</v>
      </c>
      <c r="D1974" s="100" t="s">
        <v>8539</v>
      </c>
      <c r="E1974" s="100" t="s">
        <v>94</v>
      </c>
      <c r="F1974" s="277" t="s">
        <v>65</v>
      </c>
      <c r="G1974" s="101">
        <v>7.7</v>
      </c>
      <c r="H1974" s="101">
        <v>6.7</v>
      </c>
      <c r="I1974" s="101">
        <v>6.5</v>
      </c>
      <c r="J1974" s="101">
        <v>5.8</v>
      </c>
      <c r="K1974" s="101">
        <v>6.3</v>
      </c>
      <c r="L1974" s="278">
        <v>292247</v>
      </c>
      <c r="M1974" s="100" t="s">
        <v>66</v>
      </c>
      <c r="N1974" s="100" t="s">
        <v>67</v>
      </c>
      <c r="O1974" s="100" t="s">
        <v>7544</v>
      </c>
    </row>
    <row r="1975" spans="1:15">
      <c r="A1975" s="100" t="s">
        <v>13157</v>
      </c>
      <c r="B1975" s="100" t="s">
        <v>13158</v>
      </c>
      <c r="C1975" s="100" t="s">
        <v>131</v>
      </c>
      <c r="D1975" s="100" t="s">
        <v>132</v>
      </c>
      <c r="E1975" s="100" t="s">
        <v>72</v>
      </c>
      <c r="F1975" s="277" t="s">
        <v>65</v>
      </c>
      <c r="G1975" s="101">
        <v>5.3</v>
      </c>
      <c r="H1975" s="101">
        <v>4.9000000000000004</v>
      </c>
      <c r="I1975" s="101">
        <v>3.9</v>
      </c>
      <c r="J1975" s="101">
        <v>5</v>
      </c>
      <c r="K1975" s="101">
        <v>4.5999999999999996</v>
      </c>
      <c r="L1975" s="278">
        <v>170648</v>
      </c>
      <c r="M1975" s="100" t="s">
        <v>66</v>
      </c>
      <c r="N1975" s="100" t="s">
        <v>67</v>
      </c>
      <c r="O1975" s="100"/>
    </row>
    <row r="1976" spans="1:15">
      <c r="A1976" s="100" t="s">
        <v>13511</v>
      </c>
      <c r="B1976" s="100" t="s">
        <v>13512</v>
      </c>
      <c r="C1976" s="100" t="s">
        <v>2694</v>
      </c>
      <c r="D1976" s="100" t="s">
        <v>93</v>
      </c>
      <c r="E1976" s="100" t="s">
        <v>196</v>
      </c>
      <c r="F1976" s="277" t="s">
        <v>65</v>
      </c>
      <c r="G1976" s="101">
        <v>3.1</v>
      </c>
      <c r="H1976" s="101">
        <v>4.2</v>
      </c>
      <c r="I1976" s="101">
        <v>4</v>
      </c>
      <c r="J1976" s="101">
        <v>6.5</v>
      </c>
      <c r="K1976" s="101">
        <v>4.9000000000000004</v>
      </c>
      <c r="L1976" s="278">
        <v>1028490</v>
      </c>
      <c r="M1976" s="100" t="s">
        <v>66</v>
      </c>
      <c r="N1976" s="100" t="s">
        <v>67</v>
      </c>
      <c r="O1976" s="100" t="s">
        <v>2681</v>
      </c>
    </row>
    <row r="1977" spans="1:15">
      <c r="A1977" s="100" t="s">
        <v>17255</v>
      </c>
      <c r="B1977" s="100" t="s">
        <v>17256</v>
      </c>
      <c r="C1977" s="100" t="s">
        <v>7531</v>
      </c>
      <c r="D1977" s="100" t="s">
        <v>8559</v>
      </c>
      <c r="E1977" s="100" t="s">
        <v>107</v>
      </c>
      <c r="F1977" s="277" t="s">
        <v>65</v>
      </c>
      <c r="G1977" s="101">
        <v>6.3</v>
      </c>
      <c r="H1977" s="101">
        <v>9</v>
      </c>
      <c r="I1977" s="101">
        <v>4.5999999999999996</v>
      </c>
      <c r="J1977" s="101">
        <v>5.2</v>
      </c>
      <c r="K1977" s="101">
        <v>5.0999999999999996</v>
      </c>
      <c r="L1977" s="278">
        <v>13161</v>
      </c>
      <c r="M1977" s="100" t="s">
        <v>66</v>
      </c>
      <c r="N1977" s="100" t="s">
        <v>67</v>
      </c>
      <c r="O1977" s="100" t="s">
        <v>7548</v>
      </c>
    </row>
    <row r="1978" spans="1:15">
      <c r="A1978" s="100" t="s">
        <v>14354</v>
      </c>
      <c r="B1978" s="100" t="s">
        <v>4244</v>
      </c>
      <c r="C1978" s="100" t="s">
        <v>4245</v>
      </c>
      <c r="D1978" s="100" t="s">
        <v>8559</v>
      </c>
      <c r="E1978" s="100" t="s">
        <v>107</v>
      </c>
      <c r="F1978" s="277" t="s">
        <v>65</v>
      </c>
      <c r="G1978" s="101">
        <v>6.6</v>
      </c>
      <c r="H1978" s="101">
        <v>6.5</v>
      </c>
      <c r="I1978" s="101">
        <v>5.6</v>
      </c>
      <c r="J1978" s="101">
        <v>4.7</v>
      </c>
      <c r="K1978" s="101">
        <v>5.3</v>
      </c>
      <c r="L1978" s="278">
        <v>3556</v>
      </c>
      <c r="M1978" s="100" t="s">
        <v>66</v>
      </c>
      <c r="N1978" s="100" t="s">
        <v>543</v>
      </c>
      <c r="O1978" s="100" t="s">
        <v>4222</v>
      </c>
    </row>
    <row r="1979" spans="1:15">
      <c r="A1979" s="100" t="s">
        <v>17257</v>
      </c>
      <c r="B1979" s="100" t="s">
        <v>17258</v>
      </c>
      <c r="C1979" s="100" t="s">
        <v>7535</v>
      </c>
      <c r="D1979" s="100" t="s">
        <v>8563</v>
      </c>
      <c r="E1979" s="100" t="s">
        <v>72</v>
      </c>
      <c r="F1979" s="277" t="s">
        <v>95</v>
      </c>
      <c r="G1979" s="101">
        <v>5.6</v>
      </c>
      <c r="H1979" s="101">
        <v>6.8</v>
      </c>
      <c r="I1979" s="101">
        <v>5</v>
      </c>
      <c r="J1979" s="101">
        <v>3.4</v>
      </c>
      <c r="K1979" s="101">
        <v>4.5999999999999996</v>
      </c>
      <c r="L1979" s="278">
        <v>1168890</v>
      </c>
      <c r="M1979" s="100" t="s">
        <v>66</v>
      </c>
      <c r="N1979" s="100" t="s">
        <v>67</v>
      </c>
      <c r="O1979" s="100" t="s">
        <v>7552</v>
      </c>
    </row>
    <row r="1980" spans="1:15">
      <c r="A1980" s="100" t="s">
        <v>13023</v>
      </c>
      <c r="B1980" s="100" t="s">
        <v>13024</v>
      </c>
      <c r="C1980" s="100" t="s">
        <v>1849</v>
      </c>
      <c r="D1980" s="100" t="s">
        <v>8563</v>
      </c>
      <c r="E1980" s="100" t="s">
        <v>64</v>
      </c>
      <c r="F1980" s="277" t="s">
        <v>65</v>
      </c>
      <c r="G1980" s="101">
        <v>10</v>
      </c>
      <c r="H1980" s="101">
        <v>7.4</v>
      </c>
      <c r="I1980" s="101">
        <v>6.6</v>
      </c>
      <c r="J1980" s="101">
        <v>4.5</v>
      </c>
      <c r="K1980" s="101">
        <v>6</v>
      </c>
      <c r="L1980" s="278">
        <v>665000</v>
      </c>
      <c r="M1980" s="100" t="s">
        <v>66</v>
      </c>
      <c r="N1980" s="100" t="s">
        <v>67</v>
      </c>
      <c r="O1980" s="100" t="s">
        <v>1830</v>
      </c>
    </row>
    <row r="1981" spans="1:15">
      <c r="A1981" s="100" t="s">
        <v>17259</v>
      </c>
      <c r="B1981" s="100" t="s">
        <v>17260</v>
      </c>
      <c r="C1981" s="100" t="s">
        <v>10620</v>
      </c>
      <c r="D1981" s="100" t="s">
        <v>8592</v>
      </c>
      <c r="E1981" s="100" t="s">
        <v>64</v>
      </c>
      <c r="F1981" s="277" t="s">
        <v>252</v>
      </c>
      <c r="G1981" s="101">
        <v>9.8000000000000007</v>
      </c>
      <c r="H1981" s="101">
        <v>2.8</v>
      </c>
      <c r="I1981" s="101">
        <v>7.3</v>
      </c>
      <c r="J1981" s="101">
        <v>6.3</v>
      </c>
      <c r="K1981" s="101">
        <v>6.2</v>
      </c>
      <c r="L1981" s="278">
        <v>13081</v>
      </c>
      <c r="M1981" s="100" t="s">
        <v>66</v>
      </c>
      <c r="N1981" s="100" t="s">
        <v>103</v>
      </c>
      <c r="O1981" s="100"/>
    </row>
    <row r="1982" spans="1:15">
      <c r="A1982" s="100" t="s">
        <v>17261</v>
      </c>
      <c r="B1982" s="100" t="s">
        <v>17262</v>
      </c>
      <c r="C1982" s="100" t="s">
        <v>10623</v>
      </c>
      <c r="D1982" s="100" t="s">
        <v>8544</v>
      </c>
      <c r="E1982" s="100" t="s">
        <v>72</v>
      </c>
      <c r="F1982" s="277" t="s">
        <v>65</v>
      </c>
      <c r="G1982" s="101">
        <v>5.3</v>
      </c>
      <c r="H1982" s="101">
        <v>6</v>
      </c>
      <c r="I1982" s="101">
        <v>4.8</v>
      </c>
      <c r="J1982" s="101">
        <v>6.3</v>
      </c>
      <c r="K1982" s="101">
        <v>5.6</v>
      </c>
      <c r="L1982" s="278">
        <v>7326</v>
      </c>
      <c r="M1982" s="100" t="s">
        <v>66</v>
      </c>
      <c r="N1982" s="100" t="s">
        <v>103</v>
      </c>
      <c r="O1982" s="100"/>
    </row>
    <row r="1983" spans="1:15">
      <c r="A1983" s="100" t="s">
        <v>14974</v>
      </c>
      <c r="B1983" s="100" t="s">
        <v>14975</v>
      </c>
      <c r="C1983" s="100" t="s">
        <v>5384</v>
      </c>
      <c r="D1983" s="100" t="s">
        <v>100</v>
      </c>
      <c r="E1983" s="100" t="s">
        <v>94</v>
      </c>
      <c r="F1983" s="277" t="s">
        <v>65</v>
      </c>
      <c r="G1983" s="101">
        <v>7.9</v>
      </c>
      <c r="H1983" s="101">
        <v>8</v>
      </c>
      <c r="I1983" s="101">
        <v>5.6</v>
      </c>
      <c r="J1983" s="101">
        <v>5.4</v>
      </c>
      <c r="K1983" s="101">
        <v>6.8</v>
      </c>
      <c r="L1983" s="278">
        <v>3417</v>
      </c>
      <c r="M1983" s="100" t="s">
        <v>66</v>
      </c>
      <c r="N1983" s="100" t="s">
        <v>67</v>
      </c>
      <c r="O1983" s="100" t="s">
        <v>5405</v>
      </c>
    </row>
    <row r="1984" spans="1:15">
      <c r="A1984" s="100" t="s">
        <v>17263</v>
      </c>
      <c r="B1984" s="100" t="s">
        <v>17264</v>
      </c>
      <c r="C1984" s="100" t="s">
        <v>10626</v>
      </c>
      <c r="D1984" s="100" t="s">
        <v>8544</v>
      </c>
      <c r="E1984" s="100" t="s">
        <v>107</v>
      </c>
      <c r="F1984" s="277" t="s">
        <v>65</v>
      </c>
      <c r="G1984" s="101">
        <v>7.1</v>
      </c>
      <c r="H1984" s="101">
        <v>7.6</v>
      </c>
      <c r="I1984" s="101">
        <v>6.9</v>
      </c>
      <c r="J1984" s="101">
        <v>5.5</v>
      </c>
      <c r="K1984" s="101">
        <v>6.2</v>
      </c>
      <c r="L1984" s="278">
        <v>17313</v>
      </c>
      <c r="M1984" s="100" t="s">
        <v>66</v>
      </c>
      <c r="N1984" s="100" t="s">
        <v>190</v>
      </c>
      <c r="O1984" s="100"/>
    </row>
    <row r="1985" spans="1:15">
      <c r="A1985" s="100" t="s">
        <v>17265</v>
      </c>
      <c r="B1985" s="100" t="s">
        <v>17266</v>
      </c>
      <c r="C1985" s="100" t="s">
        <v>10629</v>
      </c>
      <c r="D1985" s="100" t="s">
        <v>8534</v>
      </c>
      <c r="E1985" s="100" t="s">
        <v>107</v>
      </c>
      <c r="F1985" s="277" t="s">
        <v>73</v>
      </c>
      <c r="G1985" s="101">
        <v>6.1</v>
      </c>
      <c r="H1985" s="101">
        <v>5.6</v>
      </c>
      <c r="I1985" s="101">
        <v>4.7</v>
      </c>
      <c r="J1985" s="101">
        <v>5.8</v>
      </c>
      <c r="K1985" s="101">
        <v>5.4</v>
      </c>
      <c r="L1985" s="278">
        <v>24007</v>
      </c>
      <c r="M1985" s="100" t="s">
        <v>66</v>
      </c>
      <c r="N1985" s="100" t="s">
        <v>190</v>
      </c>
      <c r="O1985" s="100"/>
    </row>
    <row r="1986" spans="1:15">
      <c r="A1986" s="100" t="s">
        <v>17267</v>
      </c>
      <c r="B1986" s="100" t="s">
        <v>17268</v>
      </c>
      <c r="C1986" s="100" t="s">
        <v>10632</v>
      </c>
      <c r="D1986" s="100" t="s">
        <v>8593</v>
      </c>
      <c r="E1986" s="100" t="s">
        <v>72</v>
      </c>
      <c r="F1986" s="277" t="s">
        <v>65</v>
      </c>
      <c r="G1986" s="101">
        <v>5.4</v>
      </c>
      <c r="H1986" s="101">
        <v>3.3</v>
      </c>
      <c r="I1986" s="101">
        <v>6.9</v>
      </c>
      <c r="J1986" s="101">
        <v>3.9</v>
      </c>
      <c r="K1986" s="101">
        <v>4.8</v>
      </c>
      <c r="L1986" s="278">
        <v>246723</v>
      </c>
      <c r="M1986" s="100" t="s">
        <v>66</v>
      </c>
      <c r="N1986" s="100" t="s">
        <v>247</v>
      </c>
      <c r="O1986" s="100"/>
    </row>
    <row r="1987" spans="1:15">
      <c r="A1987" s="100" t="s">
        <v>17269</v>
      </c>
      <c r="B1987" s="100" t="s">
        <v>10634</v>
      </c>
      <c r="C1987" s="100" t="s">
        <v>10635</v>
      </c>
      <c r="D1987" s="100" t="s">
        <v>8545</v>
      </c>
      <c r="E1987" s="100" t="s">
        <v>201</v>
      </c>
      <c r="F1987" s="277"/>
      <c r="G1987" s="101">
        <v>2.8</v>
      </c>
      <c r="H1987" s="101">
        <v>6.4</v>
      </c>
      <c r="I1987" s="101">
        <v>3.7</v>
      </c>
      <c r="J1987" s="101">
        <v>5.4</v>
      </c>
      <c r="K1987" s="101">
        <v>4.5</v>
      </c>
      <c r="L1987" s="278">
        <v>969</v>
      </c>
      <c r="M1987" s="100" t="s">
        <v>66</v>
      </c>
      <c r="N1987" s="100" t="s">
        <v>103</v>
      </c>
      <c r="O1987" s="100"/>
    </row>
    <row r="1988" spans="1:15">
      <c r="A1988" s="100" t="s">
        <v>15061</v>
      </c>
      <c r="B1988" s="100" t="s">
        <v>15062</v>
      </c>
      <c r="C1988" s="100" t="s">
        <v>5542</v>
      </c>
      <c r="D1988" s="100" t="s">
        <v>8553</v>
      </c>
      <c r="E1988" s="100" t="s">
        <v>285</v>
      </c>
      <c r="F1988" s="277" t="s">
        <v>65</v>
      </c>
      <c r="G1988" s="101">
        <v>0</v>
      </c>
      <c r="H1988" s="101">
        <v>1.8</v>
      </c>
      <c r="I1988" s="101">
        <v>2.5</v>
      </c>
      <c r="J1988" s="101">
        <v>0.4</v>
      </c>
      <c r="K1988" s="101">
        <v>1.4</v>
      </c>
      <c r="L1988" s="278">
        <v>9349</v>
      </c>
      <c r="M1988" s="100" t="s">
        <v>66</v>
      </c>
      <c r="N1988" s="100" t="s">
        <v>190</v>
      </c>
      <c r="O1988" s="100" t="s">
        <v>5565</v>
      </c>
    </row>
    <row r="1989" spans="1:15">
      <c r="A1989" s="100" t="s">
        <v>17270</v>
      </c>
      <c r="B1989" s="100" t="s">
        <v>17271</v>
      </c>
      <c r="C1989" s="100" t="s">
        <v>10638</v>
      </c>
      <c r="D1989" s="100" t="s">
        <v>8580</v>
      </c>
      <c r="E1989" s="100" t="s">
        <v>94</v>
      </c>
      <c r="F1989" s="277" t="s">
        <v>65</v>
      </c>
      <c r="G1989" s="101">
        <v>8.4</v>
      </c>
      <c r="H1989" s="101">
        <v>3.3</v>
      </c>
      <c r="I1989" s="101">
        <v>5.5</v>
      </c>
      <c r="J1989" s="101">
        <v>5.7</v>
      </c>
      <c r="K1989" s="101">
        <v>5.3</v>
      </c>
      <c r="L1989" s="278">
        <v>43336</v>
      </c>
      <c r="M1989" s="100" t="s">
        <v>66</v>
      </c>
      <c r="N1989" s="100" t="s">
        <v>190</v>
      </c>
      <c r="O1989" s="100"/>
    </row>
    <row r="1990" spans="1:15">
      <c r="A1990" s="100" t="s">
        <v>17272</v>
      </c>
      <c r="B1990" s="100" t="s">
        <v>17273</v>
      </c>
      <c r="C1990" s="100" t="s">
        <v>7539</v>
      </c>
      <c r="D1990" s="100" t="s">
        <v>8551</v>
      </c>
      <c r="E1990" s="100" t="s">
        <v>107</v>
      </c>
      <c r="F1990" s="277" t="s">
        <v>252</v>
      </c>
      <c r="G1990" s="101">
        <v>7</v>
      </c>
      <c r="H1990" s="101">
        <v>6.8</v>
      </c>
      <c r="I1990" s="101">
        <v>4.3</v>
      </c>
      <c r="J1990" s="101">
        <v>7.1</v>
      </c>
      <c r="K1990" s="101">
        <v>5.3</v>
      </c>
      <c r="L1990" s="278">
        <v>103893</v>
      </c>
      <c r="M1990" s="100" t="s">
        <v>66</v>
      </c>
      <c r="N1990" s="100" t="s">
        <v>67</v>
      </c>
      <c r="O1990" s="100" t="s">
        <v>7556</v>
      </c>
    </row>
    <row r="1991" spans="1:15">
      <c r="A1991" s="100" t="s">
        <v>12615</v>
      </c>
      <c r="B1991" s="100" t="s">
        <v>12616</v>
      </c>
      <c r="C1991" s="100" t="s">
        <v>1057</v>
      </c>
      <c r="D1991" s="100" t="s">
        <v>8560</v>
      </c>
      <c r="E1991" s="100" t="s">
        <v>94</v>
      </c>
      <c r="F1991" s="277" t="s">
        <v>65</v>
      </c>
      <c r="G1991" s="101">
        <v>7.6</v>
      </c>
      <c r="H1991" s="101">
        <v>4.3</v>
      </c>
      <c r="I1991" s="101">
        <v>5.0999999999999996</v>
      </c>
      <c r="J1991" s="101">
        <v>6</v>
      </c>
      <c r="K1991" s="101">
        <v>5.3</v>
      </c>
      <c r="L1991" s="278">
        <v>269035</v>
      </c>
      <c r="M1991" s="100" t="s">
        <v>66</v>
      </c>
      <c r="N1991" s="100" t="s">
        <v>67</v>
      </c>
      <c r="O1991" s="100" t="s">
        <v>12617</v>
      </c>
    </row>
    <row r="1992" spans="1:15">
      <c r="A1992" s="100" t="s">
        <v>15002</v>
      </c>
      <c r="B1992" s="100" t="s">
        <v>15003</v>
      </c>
      <c r="C1992" s="100" t="s">
        <v>5443</v>
      </c>
      <c r="D1992" s="100" t="s">
        <v>8536</v>
      </c>
      <c r="E1992" s="100" t="s">
        <v>196</v>
      </c>
      <c r="F1992" s="277" t="s">
        <v>95</v>
      </c>
      <c r="G1992" s="101">
        <v>3.5</v>
      </c>
      <c r="H1992" s="101">
        <v>0</v>
      </c>
      <c r="I1992" s="101">
        <v>5.4</v>
      </c>
      <c r="J1992" s="101">
        <v>2.1</v>
      </c>
      <c r="K1992" s="101">
        <v>3.6</v>
      </c>
      <c r="L1992" s="278">
        <v>16939</v>
      </c>
      <c r="M1992" s="100" t="s">
        <v>66</v>
      </c>
      <c r="N1992" s="100" t="s">
        <v>247</v>
      </c>
      <c r="O1992" s="100" t="s">
        <v>5468</v>
      </c>
    </row>
    <row r="1993" spans="1:15">
      <c r="A1993" s="100" t="s">
        <v>17274</v>
      </c>
      <c r="B1993" s="100" t="s">
        <v>17275</v>
      </c>
      <c r="C1993" s="100" t="s">
        <v>7543</v>
      </c>
      <c r="D1993" s="100" t="s">
        <v>8544</v>
      </c>
      <c r="E1993" s="100" t="s">
        <v>94</v>
      </c>
      <c r="F1993" s="277" t="s">
        <v>65</v>
      </c>
      <c r="G1993" s="101">
        <v>7.4</v>
      </c>
      <c r="H1993" s="101">
        <v>10</v>
      </c>
      <c r="I1993" s="101">
        <v>5.4</v>
      </c>
      <c r="J1993" s="101">
        <v>6.5</v>
      </c>
      <c r="K1993" s="101">
        <v>6.2</v>
      </c>
      <c r="L1993" s="278">
        <v>61671</v>
      </c>
      <c r="M1993" s="100" t="s">
        <v>125</v>
      </c>
      <c r="N1993" s="100" t="s">
        <v>67</v>
      </c>
      <c r="O1993" s="100" t="s">
        <v>7558</v>
      </c>
    </row>
    <row r="1994" spans="1:15">
      <c r="A1994" s="100" t="s">
        <v>17150</v>
      </c>
      <c r="B1994" s="100" t="s">
        <v>17151</v>
      </c>
      <c r="C1994" s="100" t="s">
        <v>10514</v>
      </c>
      <c r="D1994" s="100" t="s">
        <v>8550</v>
      </c>
      <c r="E1994" s="100" t="s">
        <v>201</v>
      </c>
      <c r="F1994" s="277" t="s">
        <v>65</v>
      </c>
      <c r="G1994" s="101">
        <v>1.5</v>
      </c>
      <c r="H1994" s="101">
        <v>6.7</v>
      </c>
      <c r="I1994" s="101">
        <v>2.8</v>
      </c>
      <c r="J1994" s="101">
        <v>4.2</v>
      </c>
      <c r="K1994" s="101">
        <v>3.7</v>
      </c>
      <c r="L1994" s="278">
        <v>2495</v>
      </c>
      <c r="M1994" s="100" t="s">
        <v>66</v>
      </c>
      <c r="N1994" s="100" t="s">
        <v>190</v>
      </c>
      <c r="O1994" s="100"/>
    </row>
    <row r="1995" spans="1:15">
      <c r="A1995" s="100" t="s">
        <v>17152</v>
      </c>
      <c r="B1995" s="100" t="s">
        <v>17153</v>
      </c>
      <c r="C1995" s="100" t="s">
        <v>10517</v>
      </c>
      <c r="D1995" s="100" t="s">
        <v>8536</v>
      </c>
      <c r="E1995" s="100" t="s">
        <v>107</v>
      </c>
      <c r="F1995" s="277" t="s">
        <v>73</v>
      </c>
      <c r="G1995" s="101">
        <v>6.7</v>
      </c>
      <c r="H1995" s="101">
        <v>5</v>
      </c>
      <c r="I1995" s="101">
        <v>3.4</v>
      </c>
      <c r="J1995" s="101">
        <v>7.5</v>
      </c>
      <c r="K1995" s="101">
        <v>4.9000000000000004</v>
      </c>
      <c r="L1995" s="278">
        <v>2170</v>
      </c>
      <c r="M1995" s="100" t="s">
        <v>66</v>
      </c>
      <c r="N1995" s="100" t="s">
        <v>190</v>
      </c>
      <c r="O1995" s="100" t="s">
        <v>1247</v>
      </c>
    </row>
    <row r="1996" spans="1:15">
      <c r="A1996" s="100" t="s">
        <v>17154</v>
      </c>
      <c r="B1996" s="100" t="s">
        <v>17155</v>
      </c>
      <c r="C1996" s="100" t="s">
        <v>7465</v>
      </c>
      <c r="D1996" s="100" t="s">
        <v>8539</v>
      </c>
      <c r="E1996" s="100" t="s">
        <v>72</v>
      </c>
      <c r="F1996" s="277" t="s">
        <v>65</v>
      </c>
      <c r="G1996" s="101">
        <v>5.6</v>
      </c>
      <c r="H1996" s="101">
        <v>6.7</v>
      </c>
      <c r="I1996" s="101">
        <v>3.3</v>
      </c>
      <c r="J1996" s="101">
        <v>5</v>
      </c>
      <c r="K1996" s="101">
        <v>4.9000000000000004</v>
      </c>
      <c r="L1996" s="278">
        <v>968070</v>
      </c>
      <c r="M1996" s="100" t="s">
        <v>66</v>
      </c>
      <c r="N1996" s="100" t="s">
        <v>67</v>
      </c>
      <c r="O1996" s="100" t="s">
        <v>7485</v>
      </c>
    </row>
    <row r="1997" spans="1:15">
      <c r="A1997" s="100" t="s">
        <v>15354</v>
      </c>
      <c r="B1997" s="100" t="s">
        <v>15355</v>
      </c>
      <c r="C1997" s="100" t="s">
        <v>6040</v>
      </c>
      <c r="D1997" s="100" t="s">
        <v>8578</v>
      </c>
      <c r="E1997" s="100" t="s">
        <v>72</v>
      </c>
      <c r="F1997" s="277" t="s">
        <v>95</v>
      </c>
      <c r="G1997" s="101">
        <v>4.5</v>
      </c>
      <c r="H1997" s="101">
        <v>2.2000000000000002</v>
      </c>
      <c r="I1997" s="101">
        <v>5.6</v>
      </c>
      <c r="J1997" s="101">
        <v>4</v>
      </c>
      <c r="K1997" s="101">
        <v>4.2</v>
      </c>
      <c r="L1997" s="278">
        <v>59092</v>
      </c>
      <c r="M1997" s="100" t="s">
        <v>66</v>
      </c>
      <c r="N1997" s="100" t="s">
        <v>67</v>
      </c>
      <c r="O1997" s="100" t="s">
        <v>6084</v>
      </c>
    </row>
    <row r="1998" spans="1:15">
      <c r="A1998" s="100" t="s">
        <v>17280</v>
      </c>
      <c r="B1998" s="100" t="s">
        <v>17281</v>
      </c>
      <c r="C1998" s="100" t="s">
        <v>7551</v>
      </c>
      <c r="D1998" s="100" t="s">
        <v>8566</v>
      </c>
      <c r="E1998" s="100" t="s">
        <v>196</v>
      </c>
      <c r="F1998" s="277" t="s">
        <v>65</v>
      </c>
      <c r="G1998" s="101">
        <v>2.9</v>
      </c>
      <c r="H1998" s="101">
        <v>5.6</v>
      </c>
      <c r="I1998" s="101">
        <v>5.3</v>
      </c>
      <c r="J1998" s="101">
        <v>3.6</v>
      </c>
      <c r="K1998" s="101">
        <v>4.8</v>
      </c>
      <c r="L1998" s="278">
        <v>658239</v>
      </c>
      <c r="M1998" s="100" t="s">
        <v>66</v>
      </c>
      <c r="N1998" s="100" t="s">
        <v>67</v>
      </c>
      <c r="O1998" s="100" t="s">
        <v>7563</v>
      </c>
    </row>
    <row r="1999" spans="1:15">
      <c r="A1999" s="100" t="s">
        <v>17282</v>
      </c>
      <c r="B1999" s="100" t="s">
        <v>17283</v>
      </c>
      <c r="C1999" s="100" t="s">
        <v>7555</v>
      </c>
      <c r="D1999" s="100" t="s">
        <v>8566</v>
      </c>
      <c r="E1999" s="100" t="s">
        <v>72</v>
      </c>
      <c r="F1999" s="277" t="s">
        <v>65</v>
      </c>
      <c r="G1999" s="101">
        <v>5.5</v>
      </c>
      <c r="H1999" s="101">
        <v>4.5</v>
      </c>
      <c r="I1999" s="101">
        <v>6.5</v>
      </c>
      <c r="J1999" s="101">
        <v>4.7</v>
      </c>
      <c r="K1999" s="101">
        <v>5.2</v>
      </c>
      <c r="L1999" s="278">
        <v>6050065</v>
      </c>
      <c r="M1999" s="100" t="s">
        <v>66</v>
      </c>
      <c r="N1999" s="100" t="s">
        <v>67</v>
      </c>
      <c r="O1999" s="100" t="s">
        <v>7567</v>
      </c>
    </row>
    <row r="2000" spans="1:15">
      <c r="A2000" s="100" t="s">
        <v>12407</v>
      </c>
      <c r="B2000" s="100" t="s">
        <v>14682</v>
      </c>
      <c r="C2000" s="100" t="s">
        <v>4904</v>
      </c>
      <c r="D2000" s="100" t="s">
        <v>8544</v>
      </c>
      <c r="E2000" s="100" t="s">
        <v>107</v>
      </c>
      <c r="F2000" s="277" t="s">
        <v>65</v>
      </c>
      <c r="G2000" s="101">
        <v>6.7</v>
      </c>
      <c r="H2000" s="101">
        <v>9</v>
      </c>
      <c r="I2000" s="101">
        <v>6.4</v>
      </c>
      <c r="J2000" s="101">
        <v>4.5</v>
      </c>
      <c r="K2000" s="101">
        <v>5.8</v>
      </c>
      <c r="L2000" s="278">
        <v>27291</v>
      </c>
      <c r="M2000" s="100" t="s">
        <v>66</v>
      </c>
      <c r="N2000" s="100" t="s">
        <v>67</v>
      </c>
      <c r="O2000" s="100" t="s">
        <v>4909</v>
      </c>
    </row>
    <row r="2001" spans="1:15">
      <c r="A2001" s="100" t="s">
        <v>17276</v>
      </c>
      <c r="B2001" s="100" t="s">
        <v>17277</v>
      </c>
      <c r="C2001" s="100" t="s">
        <v>7547</v>
      </c>
      <c r="D2001" s="100" t="s">
        <v>8541</v>
      </c>
      <c r="E2001" s="100" t="s">
        <v>64</v>
      </c>
      <c r="F2001" s="277" t="s">
        <v>65</v>
      </c>
      <c r="G2001" s="101">
        <v>9</v>
      </c>
      <c r="H2001" s="101">
        <v>8.3000000000000007</v>
      </c>
      <c r="I2001" s="101">
        <v>6.3</v>
      </c>
      <c r="J2001" s="101">
        <v>5.0999999999999996</v>
      </c>
      <c r="K2001" s="101">
        <v>6.2</v>
      </c>
      <c r="L2001" s="278">
        <v>3669965</v>
      </c>
      <c r="M2001" s="100" t="s">
        <v>66</v>
      </c>
      <c r="N2001" s="100" t="s">
        <v>67</v>
      </c>
      <c r="O2001" s="100" t="s">
        <v>4613</v>
      </c>
    </row>
    <row r="2002" spans="1:15">
      <c r="A2002" s="100" t="s">
        <v>17278</v>
      </c>
      <c r="B2002" s="100" t="s">
        <v>17279</v>
      </c>
      <c r="C2002" s="100" t="s">
        <v>10641</v>
      </c>
      <c r="D2002" s="100" t="s">
        <v>8541</v>
      </c>
      <c r="E2002" s="100" t="s">
        <v>196</v>
      </c>
      <c r="F2002" s="277" t="s">
        <v>65</v>
      </c>
      <c r="G2002" s="101">
        <v>4.0999999999999996</v>
      </c>
      <c r="H2002" s="101">
        <v>4.0999999999999996</v>
      </c>
      <c r="I2002" s="101">
        <v>4.5999999999999996</v>
      </c>
      <c r="J2002" s="101">
        <v>3.1</v>
      </c>
      <c r="K2002" s="101">
        <v>4</v>
      </c>
      <c r="L2002" s="278">
        <v>6168</v>
      </c>
      <c r="M2002" s="100" t="s">
        <v>66</v>
      </c>
      <c r="N2002" s="100" t="s">
        <v>247</v>
      </c>
      <c r="O2002" s="100"/>
    </row>
    <row r="2003" spans="1:15">
      <c r="A2003" s="100" t="s">
        <v>17284</v>
      </c>
      <c r="B2003" s="100" t="s">
        <v>17285</v>
      </c>
      <c r="C2003" s="100" t="s">
        <v>7557</v>
      </c>
      <c r="D2003" s="100" t="s">
        <v>8548</v>
      </c>
      <c r="E2003" s="100" t="s">
        <v>196</v>
      </c>
      <c r="F2003" s="277" t="s">
        <v>95</v>
      </c>
      <c r="G2003" s="101">
        <v>3.5</v>
      </c>
      <c r="H2003" s="101">
        <v>5.6</v>
      </c>
      <c r="I2003" s="101">
        <v>3.6</v>
      </c>
      <c r="J2003" s="101">
        <v>5.4</v>
      </c>
      <c r="K2003" s="101">
        <v>5</v>
      </c>
      <c r="L2003" s="278">
        <v>151237</v>
      </c>
      <c r="M2003" s="100" t="s">
        <v>66</v>
      </c>
      <c r="N2003" s="100" t="s">
        <v>190</v>
      </c>
      <c r="O2003" s="100" t="s">
        <v>7571</v>
      </c>
    </row>
    <row r="2004" spans="1:15">
      <c r="A2004" s="100" t="s">
        <v>12929</v>
      </c>
      <c r="B2004" s="100" t="s">
        <v>12930</v>
      </c>
      <c r="C2004" s="100" t="s">
        <v>1657</v>
      </c>
      <c r="D2004" s="100" t="s">
        <v>8581</v>
      </c>
      <c r="E2004" s="100"/>
      <c r="F2004" s="277"/>
      <c r="G2004" s="101"/>
      <c r="H2004" s="101"/>
      <c r="I2004" s="101"/>
      <c r="J2004" s="101"/>
      <c r="K2004" s="101"/>
      <c r="L2004" s="278">
        <v>1514069</v>
      </c>
      <c r="M2004" s="100" t="s">
        <v>66</v>
      </c>
      <c r="N2004" s="100" t="s">
        <v>247</v>
      </c>
      <c r="O2004" s="100"/>
    </row>
    <row r="2005" spans="1:15">
      <c r="A2005" s="100" t="s">
        <v>13505</v>
      </c>
      <c r="B2005" s="100" t="s">
        <v>13506</v>
      </c>
      <c r="C2005" s="100" t="s">
        <v>8899</v>
      </c>
      <c r="D2005" s="100" t="s">
        <v>8541</v>
      </c>
      <c r="E2005" s="100" t="s">
        <v>72</v>
      </c>
      <c r="F2005" s="277" t="s">
        <v>95</v>
      </c>
      <c r="G2005" s="101">
        <v>5.2</v>
      </c>
      <c r="H2005" s="101">
        <v>6.7</v>
      </c>
      <c r="I2005" s="101">
        <v>4.5</v>
      </c>
      <c r="J2005" s="101">
        <v>4.7</v>
      </c>
      <c r="K2005" s="101">
        <v>4.7</v>
      </c>
      <c r="L2005" s="278">
        <v>4114</v>
      </c>
      <c r="M2005" s="100" t="s">
        <v>66</v>
      </c>
      <c r="N2005" s="100" t="s">
        <v>103</v>
      </c>
      <c r="O2005" s="100"/>
    </row>
    <row r="2006" spans="1:15">
      <c r="A2006" s="100" t="s">
        <v>12462</v>
      </c>
      <c r="B2006" s="100" t="s">
        <v>14346</v>
      </c>
      <c r="C2006" s="100" t="s">
        <v>4229</v>
      </c>
      <c r="D2006" s="100" t="s">
        <v>137</v>
      </c>
      <c r="E2006" s="100" t="s">
        <v>72</v>
      </c>
      <c r="F2006" s="277" t="s">
        <v>65</v>
      </c>
      <c r="G2006" s="101">
        <v>4.3</v>
      </c>
      <c r="H2006" s="101">
        <v>5.0999999999999996</v>
      </c>
      <c r="I2006" s="101">
        <v>4</v>
      </c>
      <c r="J2006" s="101">
        <v>4.4000000000000004</v>
      </c>
      <c r="K2006" s="101">
        <v>4.5</v>
      </c>
      <c r="L2006" s="278">
        <v>796267</v>
      </c>
      <c r="M2006" s="100" t="s">
        <v>66</v>
      </c>
      <c r="N2006" s="100" t="s">
        <v>67</v>
      </c>
      <c r="O2006" s="100" t="s">
        <v>4207</v>
      </c>
    </row>
    <row r="2007" spans="1:15">
      <c r="A2007" s="100" t="s">
        <v>17289</v>
      </c>
      <c r="B2007" s="100" t="s">
        <v>17290</v>
      </c>
      <c r="C2007" s="100" t="s">
        <v>10650</v>
      </c>
      <c r="D2007" s="100" t="s">
        <v>83</v>
      </c>
      <c r="E2007" s="100" t="s">
        <v>107</v>
      </c>
      <c r="F2007" s="277" t="s">
        <v>65</v>
      </c>
      <c r="G2007" s="101">
        <v>6.8</v>
      </c>
      <c r="H2007" s="101">
        <v>5.2</v>
      </c>
      <c r="I2007" s="101">
        <v>6.6</v>
      </c>
      <c r="J2007" s="101">
        <v>5.8</v>
      </c>
      <c r="K2007" s="101">
        <v>5.7</v>
      </c>
      <c r="L2007" s="278">
        <v>549359</v>
      </c>
      <c r="M2007" s="100" t="s">
        <v>66</v>
      </c>
      <c r="N2007" s="100" t="s">
        <v>67</v>
      </c>
      <c r="O2007" s="100"/>
    </row>
    <row r="2008" spans="1:15">
      <c r="A2008" s="100" t="s">
        <v>12504</v>
      </c>
      <c r="B2008" s="100" t="s">
        <v>12505</v>
      </c>
      <c r="C2008" s="100" t="s">
        <v>846</v>
      </c>
      <c r="D2008" s="100" t="s">
        <v>8546</v>
      </c>
      <c r="E2008" s="100" t="s">
        <v>94</v>
      </c>
      <c r="F2008" s="277" t="s">
        <v>65</v>
      </c>
      <c r="G2008" s="101">
        <v>7.2</v>
      </c>
      <c r="H2008" s="101">
        <v>3</v>
      </c>
      <c r="I2008" s="101">
        <v>6.5</v>
      </c>
      <c r="J2008" s="101">
        <v>6</v>
      </c>
      <c r="K2008" s="101">
        <v>5.2</v>
      </c>
      <c r="L2008" s="278">
        <v>520831</v>
      </c>
      <c r="M2008" s="100" t="s">
        <v>66</v>
      </c>
      <c r="N2008" s="100" t="s">
        <v>67</v>
      </c>
      <c r="O2008" s="100" t="s">
        <v>839</v>
      </c>
    </row>
    <row r="2009" spans="1:15">
      <c r="A2009" s="100" t="s">
        <v>15254</v>
      </c>
      <c r="B2009" s="100" t="s">
        <v>15255</v>
      </c>
      <c r="C2009" s="100" t="s">
        <v>8656</v>
      </c>
      <c r="D2009" s="100" t="s">
        <v>132</v>
      </c>
      <c r="E2009" s="100" t="s">
        <v>107</v>
      </c>
      <c r="F2009" s="277" t="s">
        <v>8595</v>
      </c>
      <c r="G2009" s="101">
        <v>6.9</v>
      </c>
      <c r="H2009" s="101">
        <v>6.9</v>
      </c>
      <c r="I2009" s="101">
        <v>5.0999999999999996</v>
      </c>
      <c r="J2009" s="101">
        <v>3.5</v>
      </c>
      <c r="K2009" s="101">
        <v>5</v>
      </c>
      <c r="L2009" s="278">
        <v>334331</v>
      </c>
      <c r="M2009" s="100" t="s">
        <v>66</v>
      </c>
      <c r="N2009" s="100" t="s">
        <v>67</v>
      </c>
      <c r="O2009" s="100" t="s">
        <v>8658</v>
      </c>
    </row>
    <row r="2010" spans="1:15">
      <c r="A2010" s="100" t="s">
        <v>14683</v>
      </c>
      <c r="B2010" s="100" t="s">
        <v>14684</v>
      </c>
      <c r="C2010" s="100" t="s">
        <v>4908</v>
      </c>
      <c r="D2010" s="100" t="s">
        <v>8569</v>
      </c>
      <c r="E2010" s="100" t="s">
        <v>201</v>
      </c>
      <c r="F2010" s="277" t="s">
        <v>95</v>
      </c>
      <c r="G2010" s="101">
        <v>2.4</v>
      </c>
      <c r="H2010" s="101">
        <v>2.4</v>
      </c>
      <c r="I2010" s="101">
        <v>4</v>
      </c>
      <c r="J2010" s="101">
        <v>5.0999999999999996</v>
      </c>
      <c r="K2010" s="101">
        <v>4.2</v>
      </c>
      <c r="L2010" s="278">
        <v>343191</v>
      </c>
      <c r="M2010" s="100" t="s">
        <v>66</v>
      </c>
      <c r="N2010" s="100" t="s">
        <v>67</v>
      </c>
      <c r="O2010" s="100" t="s">
        <v>4913</v>
      </c>
    </row>
    <row r="2011" spans="1:15">
      <c r="A2011" s="100" t="s">
        <v>14434</v>
      </c>
      <c r="B2011" s="100" t="s">
        <v>14435</v>
      </c>
      <c r="C2011" s="100" t="s">
        <v>4417</v>
      </c>
      <c r="D2011" s="100" t="s">
        <v>8552</v>
      </c>
      <c r="E2011" s="100" t="s">
        <v>72</v>
      </c>
      <c r="F2011" s="277" t="s">
        <v>73</v>
      </c>
      <c r="G2011" s="101">
        <v>5.0999999999999996</v>
      </c>
      <c r="H2011" s="101">
        <v>4.5999999999999996</v>
      </c>
      <c r="I2011" s="101">
        <v>5.2</v>
      </c>
      <c r="J2011" s="101">
        <v>4.0999999999999996</v>
      </c>
      <c r="K2011" s="101">
        <v>4.7</v>
      </c>
      <c r="L2011" s="278">
        <v>11047</v>
      </c>
      <c r="M2011" s="100" t="s">
        <v>66</v>
      </c>
      <c r="N2011" s="100" t="s">
        <v>67</v>
      </c>
      <c r="O2011" s="100" t="s">
        <v>1685</v>
      </c>
    </row>
    <row r="2012" spans="1:15">
      <c r="A2012" s="100" t="s">
        <v>17291</v>
      </c>
      <c r="B2012" s="100" t="s">
        <v>10652</v>
      </c>
      <c r="C2012" s="100" t="s">
        <v>10653</v>
      </c>
      <c r="D2012" s="100" t="s">
        <v>8545</v>
      </c>
      <c r="E2012" s="100" t="s">
        <v>72</v>
      </c>
      <c r="F2012" s="277" t="s">
        <v>65</v>
      </c>
      <c r="G2012" s="101">
        <v>4.8</v>
      </c>
      <c r="H2012" s="101">
        <v>4.7</v>
      </c>
      <c r="I2012" s="101">
        <v>3.8</v>
      </c>
      <c r="J2012" s="101">
        <v>6</v>
      </c>
      <c r="K2012" s="101">
        <v>4.7</v>
      </c>
      <c r="L2012" s="278">
        <v>72</v>
      </c>
      <c r="M2012" s="100" t="s">
        <v>66</v>
      </c>
      <c r="N2012" s="100" t="s">
        <v>103</v>
      </c>
      <c r="O2012" s="100"/>
    </row>
    <row r="2013" spans="1:15">
      <c r="A2013" s="100" t="s">
        <v>12237</v>
      </c>
      <c r="B2013" s="100" t="s">
        <v>12238</v>
      </c>
      <c r="C2013" s="100" t="s">
        <v>411</v>
      </c>
      <c r="D2013" s="100" t="s">
        <v>8548</v>
      </c>
      <c r="E2013" s="100" t="s">
        <v>64</v>
      </c>
      <c r="F2013" s="277" t="s">
        <v>65</v>
      </c>
      <c r="G2013" s="101">
        <v>10</v>
      </c>
      <c r="H2013" s="101">
        <v>6.7</v>
      </c>
      <c r="I2013" s="101">
        <v>8.3000000000000007</v>
      </c>
      <c r="J2013" s="101">
        <v>7.8</v>
      </c>
      <c r="K2013" s="101">
        <v>7.8</v>
      </c>
      <c r="L2013" s="278">
        <v>77626</v>
      </c>
      <c r="M2013" s="100" t="s">
        <v>125</v>
      </c>
      <c r="N2013" s="100" t="s">
        <v>67</v>
      </c>
      <c r="O2013" s="100" t="s">
        <v>404</v>
      </c>
    </row>
    <row r="2014" spans="1:15">
      <c r="A2014" s="100" t="s">
        <v>14817</v>
      </c>
      <c r="B2014" s="100" t="s">
        <v>14818</v>
      </c>
      <c r="C2014" s="100" t="s">
        <v>5141</v>
      </c>
      <c r="D2014" s="100" t="s">
        <v>88</v>
      </c>
      <c r="E2014" s="100" t="s">
        <v>72</v>
      </c>
      <c r="F2014" s="277" t="s">
        <v>65</v>
      </c>
      <c r="G2014" s="101">
        <v>4.4000000000000004</v>
      </c>
      <c r="H2014" s="101">
        <v>6.8</v>
      </c>
      <c r="I2014" s="101">
        <v>5.4</v>
      </c>
      <c r="J2014" s="101">
        <v>1.9</v>
      </c>
      <c r="K2014" s="101">
        <v>5</v>
      </c>
      <c r="L2014" s="278">
        <v>4254292</v>
      </c>
      <c r="M2014" s="100" t="s">
        <v>66</v>
      </c>
      <c r="N2014" s="100" t="s">
        <v>67</v>
      </c>
      <c r="O2014" s="100" t="s">
        <v>5161</v>
      </c>
    </row>
    <row r="2015" spans="1:15">
      <c r="A2015" s="100" t="s">
        <v>14317</v>
      </c>
      <c r="B2015" s="100" t="s">
        <v>14318</v>
      </c>
      <c r="C2015" s="100" t="s">
        <v>4171</v>
      </c>
      <c r="D2015" s="100" t="s">
        <v>137</v>
      </c>
      <c r="E2015" s="100" t="s">
        <v>196</v>
      </c>
      <c r="F2015" s="277" t="s">
        <v>65</v>
      </c>
      <c r="G2015" s="101">
        <v>4.0999999999999996</v>
      </c>
      <c r="H2015" s="101">
        <v>4.2</v>
      </c>
      <c r="I2015" s="101">
        <v>6.3</v>
      </c>
      <c r="J2015" s="101">
        <v>3.5</v>
      </c>
      <c r="K2015" s="101">
        <v>4.3</v>
      </c>
      <c r="L2015" s="278">
        <v>29780</v>
      </c>
      <c r="M2015" s="100" t="s">
        <v>66</v>
      </c>
      <c r="N2015" s="100" t="s">
        <v>264</v>
      </c>
      <c r="O2015" s="100" t="s">
        <v>4152</v>
      </c>
    </row>
    <row r="2016" spans="1:15">
      <c r="A2016" s="100" t="s">
        <v>14335</v>
      </c>
      <c r="B2016" s="100" t="s">
        <v>14336</v>
      </c>
      <c r="C2016" s="100" t="s">
        <v>4206</v>
      </c>
      <c r="D2016" s="100" t="s">
        <v>8562</v>
      </c>
      <c r="E2016" s="100" t="s">
        <v>107</v>
      </c>
      <c r="F2016" s="277" t="s">
        <v>65</v>
      </c>
      <c r="G2016" s="101">
        <v>6.4</v>
      </c>
      <c r="H2016" s="101">
        <v>5.2</v>
      </c>
      <c r="I2016" s="101">
        <v>4.9000000000000004</v>
      </c>
      <c r="J2016" s="101">
        <v>5.0999999999999996</v>
      </c>
      <c r="K2016" s="101">
        <v>5.0999999999999996</v>
      </c>
      <c r="L2016" s="278">
        <v>16628956</v>
      </c>
      <c r="M2016" s="100" t="s">
        <v>66</v>
      </c>
      <c r="N2016" s="100" t="s">
        <v>67</v>
      </c>
      <c r="O2016" s="100" t="s">
        <v>14337</v>
      </c>
    </row>
    <row r="2017" spans="1:15">
      <c r="A2017" s="100" t="s">
        <v>12129</v>
      </c>
      <c r="B2017" s="100" t="s">
        <v>14338</v>
      </c>
      <c r="C2017" s="100" t="s">
        <v>4210</v>
      </c>
      <c r="D2017" s="100" t="s">
        <v>174</v>
      </c>
      <c r="E2017" s="100" t="s">
        <v>72</v>
      </c>
      <c r="F2017" s="277" t="s">
        <v>65</v>
      </c>
      <c r="G2017" s="101">
        <v>5.4</v>
      </c>
      <c r="H2017" s="101">
        <v>5.5</v>
      </c>
      <c r="I2017" s="101">
        <v>5.8</v>
      </c>
      <c r="J2017" s="101">
        <v>5.0999999999999996</v>
      </c>
      <c r="K2017" s="101">
        <v>5.4</v>
      </c>
      <c r="L2017" s="278">
        <v>9436886</v>
      </c>
      <c r="M2017" s="100" t="s">
        <v>66</v>
      </c>
      <c r="N2017" s="100" t="s">
        <v>67</v>
      </c>
      <c r="O2017" s="100" t="s">
        <v>4187</v>
      </c>
    </row>
    <row r="2018" spans="1:15">
      <c r="A2018" s="100" t="s">
        <v>14343</v>
      </c>
      <c r="B2018" s="100" t="s">
        <v>14344</v>
      </c>
      <c r="C2018" s="100" t="s">
        <v>4221</v>
      </c>
      <c r="D2018" s="100" t="s">
        <v>116</v>
      </c>
      <c r="E2018" s="100" t="s">
        <v>72</v>
      </c>
      <c r="F2018" s="277" t="s">
        <v>65</v>
      </c>
      <c r="G2018" s="101">
        <v>5.2</v>
      </c>
      <c r="H2018" s="101">
        <v>7.3</v>
      </c>
      <c r="I2018" s="101">
        <v>4.5999999999999996</v>
      </c>
      <c r="J2018" s="101">
        <v>3.6</v>
      </c>
      <c r="K2018" s="101">
        <v>5.2</v>
      </c>
      <c r="L2018" s="278">
        <v>1247182</v>
      </c>
      <c r="M2018" s="100" t="s">
        <v>66</v>
      </c>
      <c r="N2018" s="100" t="s">
        <v>67</v>
      </c>
      <c r="O2018" s="100" t="s">
        <v>4199</v>
      </c>
    </row>
    <row r="2019" spans="1:15">
      <c r="A2019" s="100" t="s">
        <v>14339</v>
      </c>
      <c r="B2019" s="100" t="s">
        <v>14340</v>
      </c>
      <c r="C2019" s="100" t="s">
        <v>4214</v>
      </c>
      <c r="D2019" s="100" t="s">
        <v>8534</v>
      </c>
      <c r="E2019" s="100" t="s">
        <v>107</v>
      </c>
      <c r="F2019" s="277" t="s">
        <v>65</v>
      </c>
      <c r="G2019" s="101">
        <v>6.5</v>
      </c>
      <c r="H2019" s="101">
        <v>5.3</v>
      </c>
      <c r="I2019" s="101">
        <v>4.2</v>
      </c>
      <c r="J2019" s="101">
        <v>4.3</v>
      </c>
      <c r="K2019" s="101">
        <v>4.5999999999999996</v>
      </c>
      <c r="L2019" s="278">
        <v>715328</v>
      </c>
      <c r="M2019" s="100" t="s">
        <v>66</v>
      </c>
      <c r="N2019" s="100" t="s">
        <v>67</v>
      </c>
      <c r="O2019" s="100" t="s">
        <v>4191</v>
      </c>
    </row>
    <row r="2020" spans="1:15">
      <c r="A2020" s="100" t="s">
        <v>14333</v>
      </c>
      <c r="B2020" s="100" t="s">
        <v>14334</v>
      </c>
      <c r="C2020" s="100" t="s">
        <v>4202</v>
      </c>
      <c r="D2020" s="100" t="s">
        <v>8562</v>
      </c>
      <c r="E2020" s="100" t="s">
        <v>72</v>
      </c>
      <c r="F2020" s="277" t="s">
        <v>73</v>
      </c>
      <c r="G2020" s="101">
        <v>5.2</v>
      </c>
      <c r="H2020" s="101">
        <v>5.3</v>
      </c>
      <c r="I2020" s="101">
        <v>2.7</v>
      </c>
      <c r="J2020" s="101">
        <v>4.8</v>
      </c>
      <c r="K2020" s="101">
        <v>4.8</v>
      </c>
      <c r="L2020" s="278">
        <v>2679975</v>
      </c>
      <c r="M2020" s="100" t="s">
        <v>66</v>
      </c>
      <c r="N2020" s="100" t="s">
        <v>264</v>
      </c>
      <c r="O2020" s="100" t="s">
        <v>4180</v>
      </c>
    </row>
    <row r="2021" spans="1:15">
      <c r="A2021" s="100" t="s">
        <v>14341</v>
      </c>
      <c r="B2021" s="100" t="s">
        <v>14342</v>
      </c>
      <c r="C2021" s="100" t="s">
        <v>4217</v>
      </c>
      <c r="D2021" s="100" t="s">
        <v>137</v>
      </c>
      <c r="E2021" s="100" t="s">
        <v>107</v>
      </c>
      <c r="F2021" s="277" t="s">
        <v>65</v>
      </c>
      <c r="G2021" s="101">
        <v>6.6</v>
      </c>
      <c r="H2021" s="101">
        <v>6.8</v>
      </c>
      <c r="I2021" s="101">
        <v>6.4</v>
      </c>
      <c r="J2021" s="101">
        <v>3.7</v>
      </c>
      <c r="K2021" s="101">
        <v>5.3</v>
      </c>
      <c r="L2021" s="278">
        <v>714041</v>
      </c>
      <c r="M2021" s="100" t="s">
        <v>66</v>
      </c>
      <c r="N2021" s="100" t="s">
        <v>67</v>
      </c>
      <c r="O2021" s="100" t="s">
        <v>4195</v>
      </c>
    </row>
    <row r="2022" spans="1:15">
      <c r="A2022" s="100" t="s">
        <v>245</v>
      </c>
      <c r="B2022" s="100" t="s">
        <v>14345</v>
      </c>
      <c r="C2022" s="100" t="s">
        <v>4225</v>
      </c>
      <c r="D2022" s="100" t="s">
        <v>8536</v>
      </c>
      <c r="E2022" s="100" t="s">
        <v>72</v>
      </c>
      <c r="F2022" s="277" t="s">
        <v>65</v>
      </c>
      <c r="G2022" s="101">
        <v>5.4</v>
      </c>
      <c r="H2022" s="101">
        <v>5.3</v>
      </c>
      <c r="I2022" s="101">
        <v>4.2</v>
      </c>
      <c r="J2022" s="101">
        <v>4.5</v>
      </c>
      <c r="K2022" s="101">
        <v>4.5</v>
      </c>
      <c r="L2022" s="278">
        <v>231358</v>
      </c>
      <c r="M2022" s="100" t="s">
        <v>66</v>
      </c>
      <c r="N2022" s="100" t="s">
        <v>67</v>
      </c>
      <c r="O2022" s="100" t="s">
        <v>4203</v>
      </c>
    </row>
    <row r="2023" spans="1:15">
      <c r="A2023" s="100" t="s">
        <v>14331</v>
      </c>
      <c r="B2023" s="100" t="s">
        <v>14332</v>
      </c>
      <c r="C2023" s="100" t="s">
        <v>4198</v>
      </c>
      <c r="D2023" s="100" t="s">
        <v>174</v>
      </c>
      <c r="E2023" s="100" t="s">
        <v>196</v>
      </c>
      <c r="F2023" s="277" t="s">
        <v>95</v>
      </c>
      <c r="G2023" s="101">
        <v>4</v>
      </c>
      <c r="H2023" s="101">
        <v>4.7</v>
      </c>
      <c r="I2023" s="101">
        <v>6</v>
      </c>
      <c r="J2023" s="101">
        <v>4.0999999999999996</v>
      </c>
      <c r="K2023" s="101">
        <v>5</v>
      </c>
      <c r="L2023" s="278">
        <v>750000</v>
      </c>
      <c r="M2023" s="100" t="s">
        <v>66</v>
      </c>
      <c r="N2023" s="100" t="s">
        <v>67</v>
      </c>
      <c r="O2023" s="100" t="s">
        <v>4176</v>
      </c>
    </row>
    <row r="2024" spans="1:15">
      <c r="A2024" s="100" t="s">
        <v>14321</v>
      </c>
      <c r="B2024" s="100" t="s">
        <v>14322</v>
      </c>
      <c r="C2024" s="100" t="s">
        <v>4179</v>
      </c>
      <c r="D2024" s="100" t="s">
        <v>8553</v>
      </c>
      <c r="E2024" s="100" t="s">
        <v>107</v>
      </c>
      <c r="F2024" s="277" t="s">
        <v>65</v>
      </c>
      <c r="G2024" s="101">
        <v>7</v>
      </c>
      <c r="H2024" s="101">
        <v>4.7</v>
      </c>
      <c r="I2024" s="101">
        <v>4.3</v>
      </c>
      <c r="J2024" s="101">
        <v>5.6</v>
      </c>
      <c r="K2024" s="101">
        <v>4.9000000000000004</v>
      </c>
      <c r="L2024" s="278">
        <v>5057665</v>
      </c>
      <c r="M2024" s="100" t="s">
        <v>66</v>
      </c>
      <c r="N2024" s="100" t="s">
        <v>67</v>
      </c>
      <c r="O2024" s="100" t="s">
        <v>2268</v>
      </c>
    </row>
    <row r="2025" spans="1:15">
      <c r="A2025" s="100" t="s">
        <v>14329</v>
      </c>
      <c r="B2025" s="100" t="s">
        <v>14330</v>
      </c>
      <c r="C2025" s="100" t="s">
        <v>4194</v>
      </c>
      <c r="D2025" s="100" t="s">
        <v>8534</v>
      </c>
      <c r="E2025" s="100" t="s">
        <v>107</v>
      </c>
      <c r="F2025" s="277" t="s">
        <v>65</v>
      </c>
      <c r="G2025" s="101">
        <v>7.1</v>
      </c>
      <c r="H2025" s="101">
        <v>5.7</v>
      </c>
      <c r="I2025" s="101">
        <v>5.4</v>
      </c>
      <c r="J2025" s="101">
        <v>4.5999999999999996</v>
      </c>
      <c r="K2025" s="101">
        <v>5.2</v>
      </c>
      <c r="L2025" s="278">
        <v>519500</v>
      </c>
      <c r="M2025" s="100" t="s">
        <v>66</v>
      </c>
      <c r="N2025" s="100" t="s">
        <v>67</v>
      </c>
      <c r="O2025" s="100" t="s">
        <v>4172</v>
      </c>
    </row>
    <row r="2026" spans="1:15">
      <c r="A2026" s="100" t="s">
        <v>14315</v>
      </c>
      <c r="B2026" s="100" t="s">
        <v>14316</v>
      </c>
      <c r="C2026" s="100" t="s">
        <v>189</v>
      </c>
      <c r="D2026" s="100" t="s">
        <v>137</v>
      </c>
      <c r="E2026" s="100" t="s">
        <v>94</v>
      </c>
      <c r="F2026" s="277" t="s">
        <v>65</v>
      </c>
      <c r="G2026" s="101">
        <v>8.4</v>
      </c>
      <c r="H2026" s="101">
        <v>6.8</v>
      </c>
      <c r="I2026" s="101">
        <v>8.9</v>
      </c>
      <c r="J2026" s="101">
        <v>4.3</v>
      </c>
      <c r="K2026" s="101">
        <v>6</v>
      </c>
      <c r="L2026" s="278">
        <v>115318</v>
      </c>
      <c r="M2026" s="100" t="s">
        <v>66</v>
      </c>
      <c r="N2026" s="100" t="s">
        <v>190</v>
      </c>
      <c r="O2026" s="100" t="s">
        <v>186</v>
      </c>
    </row>
    <row r="2027" spans="1:15">
      <c r="A2027" s="100" t="s">
        <v>13733</v>
      </c>
      <c r="B2027" s="100" t="s">
        <v>13734</v>
      </c>
      <c r="C2027" s="100" t="s">
        <v>3073</v>
      </c>
      <c r="D2027" s="100" t="s">
        <v>8536</v>
      </c>
      <c r="E2027" s="100" t="s">
        <v>107</v>
      </c>
      <c r="F2027" s="277" t="s">
        <v>65</v>
      </c>
      <c r="G2027" s="101">
        <v>5.9</v>
      </c>
      <c r="H2027" s="101">
        <v>5.8</v>
      </c>
      <c r="I2027" s="101">
        <v>4.4000000000000004</v>
      </c>
      <c r="J2027" s="101">
        <v>5.4</v>
      </c>
      <c r="K2027" s="101">
        <v>4.9000000000000004</v>
      </c>
      <c r="L2027" s="278">
        <v>18756</v>
      </c>
      <c r="M2027" s="100" t="s">
        <v>66</v>
      </c>
      <c r="N2027" s="100" t="s">
        <v>67</v>
      </c>
      <c r="O2027" s="100" t="s">
        <v>3050</v>
      </c>
    </row>
    <row r="2028" spans="1:15">
      <c r="A2028" s="100" t="s">
        <v>14319</v>
      </c>
      <c r="B2028" s="100" t="s">
        <v>14320</v>
      </c>
      <c r="C2028" s="100" t="s">
        <v>4175</v>
      </c>
      <c r="D2028" s="100" t="s">
        <v>8536</v>
      </c>
      <c r="E2028" s="100" t="s">
        <v>107</v>
      </c>
      <c r="F2028" s="277" t="s">
        <v>65</v>
      </c>
      <c r="G2028" s="101">
        <v>6.7</v>
      </c>
      <c r="H2028" s="101">
        <v>9.4</v>
      </c>
      <c r="I2028" s="101">
        <v>5.4</v>
      </c>
      <c r="J2028" s="101">
        <v>3.4</v>
      </c>
      <c r="K2028" s="101">
        <v>5.3</v>
      </c>
      <c r="L2028" s="278">
        <v>277861</v>
      </c>
      <c r="M2028" s="100" t="s">
        <v>66</v>
      </c>
      <c r="N2028" s="100" t="s">
        <v>264</v>
      </c>
      <c r="O2028" s="100" t="s">
        <v>4156</v>
      </c>
    </row>
    <row r="2029" spans="1:15">
      <c r="A2029" s="100" t="s">
        <v>17156</v>
      </c>
      <c r="B2029" s="100" t="s">
        <v>17157</v>
      </c>
      <c r="C2029" s="100" t="s">
        <v>10520</v>
      </c>
      <c r="D2029" s="100" t="s">
        <v>8566</v>
      </c>
      <c r="E2029" s="100" t="s">
        <v>201</v>
      </c>
      <c r="F2029" s="277" t="s">
        <v>65</v>
      </c>
      <c r="G2029" s="101">
        <v>2.4</v>
      </c>
      <c r="H2029" s="101">
        <v>4.4000000000000004</v>
      </c>
      <c r="I2029" s="101">
        <v>2.9</v>
      </c>
      <c r="J2029" s="101">
        <v>5.2</v>
      </c>
      <c r="K2029" s="101">
        <v>4.4000000000000004</v>
      </c>
      <c r="L2029" s="278">
        <v>68645</v>
      </c>
      <c r="M2029" s="100" t="s">
        <v>66</v>
      </c>
      <c r="N2029" s="100" t="s">
        <v>103</v>
      </c>
      <c r="O2029" s="100"/>
    </row>
    <row r="2030" spans="1:15">
      <c r="A2030" s="100" t="s">
        <v>17292</v>
      </c>
      <c r="B2030" s="100" t="s">
        <v>17293</v>
      </c>
      <c r="C2030" s="100" t="s">
        <v>7559</v>
      </c>
      <c r="D2030" s="100" t="s">
        <v>8535</v>
      </c>
      <c r="E2030" s="100" t="s">
        <v>196</v>
      </c>
      <c r="F2030" s="277" t="s">
        <v>73</v>
      </c>
      <c r="G2030" s="101">
        <v>3.8</v>
      </c>
      <c r="H2030" s="101">
        <v>9</v>
      </c>
      <c r="I2030" s="101">
        <v>5.2</v>
      </c>
      <c r="J2030" s="101">
        <v>4</v>
      </c>
      <c r="K2030" s="101">
        <v>4.9000000000000004</v>
      </c>
      <c r="L2030" s="278">
        <v>696126</v>
      </c>
      <c r="M2030" s="100" t="s">
        <v>66</v>
      </c>
      <c r="N2030" s="100" t="s">
        <v>67</v>
      </c>
      <c r="O2030" s="100" t="s">
        <v>5581</v>
      </c>
    </row>
    <row r="2031" spans="1:15">
      <c r="A2031" s="100" t="s">
        <v>14563</v>
      </c>
      <c r="B2031" s="100" t="s">
        <v>14564</v>
      </c>
      <c r="C2031" s="100" t="s">
        <v>4689</v>
      </c>
      <c r="D2031" s="100" t="s">
        <v>8535</v>
      </c>
      <c r="E2031" s="100" t="s">
        <v>196</v>
      </c>
      <c r="F2031" s="277"/>
      <c r="G2031" s="101">
        <v>2.9</v>
      </c>
      <c r="H2031" s="101">
        <v>9.3000000000000007</v>
      </c>
      <c r="I2031" s="101">
        <v>5.5</v>
      </c>
      <c r="J2031" s="101">
        <v>2.6</v>
      </c>
      <c r="K2031" s="101">
        <v>4.5999999999999996</v>
      </c>
      <c r="L2031" s="278">
        <v>366290</v>
      </c>
      <c r="M2031" s="100" t="s">
        <v>66</v>
      </c>
      <c r="N2031" s="100" t="s">
        <v>190</v>
      </c>
      <c r="O2031" s="100" t="s">
        <v>4667</v>
      </c>
    </row>
    <row r="2032" spans="1:15">
      <c r="A2032" s="100" t="s">
        <v>17294</v>
      </c>
      <c r="B2032" s="100" t="s">
        <v>17295</v>
      </c>
      <c r="C2032" s="100" t="s">
        <v>10656</v>
      </c>
      <c r="D2032" s="100" t="s">
        <v>8541</v>
      </c>
      <c r="E2032" s="100" t="s">
        <v>72</v>
      </c>
      <c r="F2032" s="277" t="s">
        <v>65</v>
      </c>
      <c r="G2032" s="101">
        <v>5.3</v>
      </c>
      <c r="H2032" s="101">
        <v>3.5</v>
      </c>
      <c r="I2032" s="101">
        <v>5</v>
      </c>
      <c r="J2032" s="101">
        <v>6.6</v>
      </c>
      <c r="K2032" s="101">
        <v>5.4</v>
      </c>
      <c r="L2032" s="278">
        <v>1790</v>
      </c>
      <c r="M2032" s="100" t="s">
        <v>66</v>
      </c>
      <c r="N2032" s="100" t="s">
        <v>247</v>
      </c>
      <c r="O2032" s="100"/>
    </row>
    <row r="2033" spans="1:15">
      <c r="A2033" s="100" t="s">
        <v>17296</v>
      </c>
      <c r="B2033" s="100" t="s">
        <v>17297</v>
      </c>
      <c r="C2033" s="100" t="s">
        <v>7562</v>
      </c>
      <c r="D2033" s="100" t="s">
        <v>8545</v>
      </c>
      <c r="E2033" s="100" t="s">
        <v>201</v>
      </c>
      <c r="F2033" s="277"/>
      <c r="G2033" s="101">
        <v>2</v>
      </c>
      <c r="H2033" s="101">
        <v>7.1</v>
      </c>
      <c r="I2033" s="101">
        <v>3.7</v>
      </c>
      <c r="J2033" s="101">
        <v>3.9</v>
      </c>
      <c r="K2033" s="101">
        <v>4.0999999999999996</v>
      </c>
      <c r="L2033" s="278">
        <v>1385</v>
      </c>
      <c r="M2033" s="100" t="s">
        <v>66</v>
      </c>
      <c r="N2033" s="100" t="s">
        <v>103</v>
      </c>
      <c r="O2033" s="100" t="s">
        <v>7575</v>
      </c>
    </row>
    <row r="2034" spans="1:15">
      <c r="A2034" s="100" t="s">
        <v>17298</v>
      </c>
      <c r="B2034" s="100" t="s">
        <v>17299</v>
      </c>
      <c r="C2034" s="100" t="s">
        <v>10659</v>
      </c>
      <c r="D2034" s="100" t="s">
        <v>8555</v>
      </c>
      <c r="E2034" s="100" t="s">
        <v>94</v>
      </c>
      <c r="F2034" s="277" t="s">
        <v>73</v>
      </c>
      <c r="G2034" s="101">
        <v>7.9</v>
      </c>
      <c r="H2034" s="101">
        <v>5.7</v>
      </c>
      <c r="I2034" s="101">
        <v>7</v>
      </c>
      <c r="J2034" s="101">
        <v>4.5999999999999996</v>
      </c>
      <c r="K2034" s="101">
        <v>6.1</v>
      </c>
      <c r="L2034" s="278">
        <v>39115</v>
      </c>
      <c r="M2034" s="100" t="s">
        <v>66</v>
      </c>
      <c r="N2034" s="100" t="s">
        <v>190</v>
      </c>
      <c r="O2034" s="100"/>
    </row>
    <row r="2035" spans="1:15">
      <c r="A2035" s="100" t="s">
        <v>17300</v>
      </c>
      <c r="B2035" s="100" t="s">
        <v>17301</v>
      </c>
      <c r="C2035" s="100" t="s">
        <v>7566</v>
      </c>
      <c r="D2035" s="100" t="s">
        <v>8581</v>
      </c>
      <c r="E2035" s="100" t="s">
        <v>72</v>
      </c>
      <c r="F2035" s="277" t="s">
        <v>95</v>
      </c>
      <c r="G2035" s="101">
        <v>5.2</v>
      </c>
      <c r="H2035" s="101">
        <v>9.1</v>
      </c>
      <c r="I2035" s="101">
        <v>4.5</v>
      </c>
      <c r="J2035" s="101">
        <v>2.9</v>
      </c>
      <c r="K2035" s="101">
        <v>4.3</v>
      </c>
      <c r="L2035" s="278">
        <v>2925940</v>
      </c>
      <c r="M2035" s="100" t="s">
        <v>66</v>
      </c>
      <c r="N2035" s="100" t="s">
        <v>67</v>
      </c>
      <c r="O2035" s="100" t="s">
        <v>7577</v>
      </c>
    </row>
    <row r="2036" spans="1:15">
      <c r="A2036" s="100" t="s">
        <v>13617</v>
      </c>
      <c r="B2036" s="100" t="s">
        <v>13618</v>
      </c>
      <c r="C2036" s="100" t="s">
        <v>2887</v>
      </c>
      <c r="D2036" s="100" t="s">
        <v>8538</v>
      </c>
      <c r="E2036" s="100" t="s">
        <v>94</v>
      </c>
      <c r="F2036" s="277" t="s">
        <v>65</v>
      </c>
      <c r="G2036" s="101">
        <v>8.4</v>
      </c>
      <c r="H2036" s="101">
        <v>6.4</v>
      </c>
      <c r="I2036" s="101">
        <v>7.4</v>
      </c>
      <c r="J2036" s="101">
        <v>4.3</v>
      </c>
      <c r="K2036" s="101">
        <v>6</v>
      </c>
      <c r="L2036" s="278">
        <v>7709302</v>
      </c>
      <c r="M2036" s="100" t="s">
        <v>66</v>
      </c>
      <c r="N2036" s="100" t="s">
        <v>67</v>
      </c>
      <c r="O2036" s="100" t="s">
        <v>2860</v>
      </c>
    </row>
    <row r="2037" spans="1:15">
      <c r="A2037" s="100" t="s">
        <v>17302</v>
      </c>
      <c r="B2037" s="100" t="s">
        <v>17303</v>
      </c>
      <c r="C2037" s="100" t="s">
        <v>7570</v>
      </c>
      <c r="D2037" s="100" t="s">
        <v>8555</v>
      </c>
      <c r="E2037" s="100" t="s">
        <v>196</v>
      </c>
      <c r="F2037" s="277" t="s">
        <v>65</v>
      </c>
      <c r="G2037" s="101">
        <v>3</v>
      </c>
      <c r="H2037" s="101">
        <v>8</v>
      </c>
      <c r="I2037" s="101">
        <v>2</v>
      </c>
      <c r="J2037" s="101">
        <v>6.3</v>
      </c>
      <c r="K2037" s="101">
        <v>3.8</v>
      </c>
      <c r="L2037" s="278">
        <v>21190</v>
      </c>
      <c r="M2037" s="100" t="s">
        <v>66</v>
      </c>
      <c r="N2037" s="100" t="s">
        <v>103</v>
      </c>
      <c r="O2037" s="100" t="s">
        <v>7581</v>
      </c>
    </row>
    <row r="2038" spans="1:15">
      <c r="A2038" s="100" t="s">
        <v>17304</v>
      </c>
      <c r="B2038" s="100" t="s">
        <v>17305</v>
      </c>
      <c r="C2038" s="100" t="s">
        <v>7574</v>
      </c>
      <c r="D2038" s="100" t="s">
        <v>8558</v>
      </c>
      <c r="E2038" s="100" t="s">
        <v>64</v>
      </c>
      <c r="F2038" s="277" t="s">
        <v>73</v>
      </c>
      <c r="G2038" s="101">
        <v>9.3000000000000007</v>
      </c>
      <c r="H2038" s="101">
        <v>6.6</v>
      </c>
      <c r="I2038" s="101">
        <v>7</v>
      </c>
      <c r="J2038" s="101">
        <v>6</v>
      </c>
      <c r="K2038" s="101">
        <v>6.5</v>
      </c>
      <c r="L2038" s="278">
        <v>1040512</v>
      </c>
      <c r="M2038" s="100" t="s">
        <v>66</v>
      </c>
      <c r="N2038" s="100" t="s">
        <v>67</v>
      </c>
      <c r="O2038" s="100" t="s">
        <v>7585</v>
      </c>
    </row>
    <row r="2039" spans="1:15">
      <c r="A2039" s="100" t="s">
        <v>17306</v>
      </c>
      <c r="B2039" s="100" t="s">
        <v>17307</v>
      </c>
      <c r="C2039" s="100" t="s">
        <v>7576</v>
      </c>
      <c r="D2039" s="100" t="s">
        <v>8554</v>
      </c>
      <c r="E2039" s="100" t="s">
        <v>201</v>
      </c>
      <c r="F2039" s="277" t="s">
        <v>65</v>
      </c>
      <c r="G2039" s="101">
        <v>1.9</v>
      </c>
      <c r="H2039" s="101">
        <v>6.4</v>
      </c>
      <c r="I2039" s="101">
        <v>2.2000000000000002</v>
      </c>
      <c r="J2039" s="101">
        <v>3</v>
      </c>
      <c r="K2039" s="101">
        <v>2.8</v>
      </c>
      <c r="L2039" s="278">
        <v>19995</v>
      </c>
      <c r="M2039" s="100" t="s">
        <v>66</v>
      </c>
      <c r="N2039" s="100" t="s">
        <v>103</v>
      </c>
      <c r="O2039" s="100" t="s">
        <v>7589</v>
      </c>
    </row>
    <row r="2040" spans="1:15">
      <c r="A2040" s="100" t="s">
        <v>13820</v>
      </c>
      <c r="B2040" s="100" t="s">
        <v>13821</v>
      </c>
      <c r="C2040" s="100" t="s">
        <v>3203</v>
      </c>
      <c r="D2040" s="100" t="s">
        <v>8568</v>
      </c>
      <c r="E2040" s="100" t="s">
        <v>72</v>
      </c>
      <c r="F2040" s="277" t="s">
        <v>65</v>
      </c>
      <c r="G2040" s="101">
        <v>4.7</v>
      </c>
      <c r="H2040" s="101">
        <v>3.1</v>
      </c>
      <c r="I2040" s="101">
        <v>4</v>
      </c>
      <c r="J2040" s="101">
        <v>7.2</v>
      </c>
      <c r="K2040" s="101">
        <v>5</v>
      </c>
      <c r="L2040" s="278">
        <v>9378</v>
      </c>
      <c r="M2040" s="100" t="s">
        <v>66</v>
      </c>
      <c r="N2040" s="100" t="s">
        <v>67</v>
      </c>
      <c r="O2040" s="100" t="s">
        <v>3180</v>
      </c>
    </row>
    <row r="2041" spans="1:15">
      <c r="A2041" s="100" t="s">
        <v>17308</v>
      </c>
      <c r="B2041" s="100" t="s">
        <v>17309</v>
      </c>
      <c r="C2041" s="100" t="s">
        <v>7580</v>
      </c>
      <c r="D2041" s="100" t="s">
        <v>179</v>
      </c>
      <c r="E2041" s="100" t="s">
        <v>72</v>
      </c>
      <c r="F2041" s="277" t="s">
        <v>65</v>
      </c>
      <c r="G2041" s="101">
        <v>5.7</v>
      </c>
      <c r="H2041" s="101">
        <v>5</v>
      </c>
      <c r="I2041" s="101">
        <v>4.2</v>
      </c>
      <c r="J2041" s="101">
        <v>4.7</v>
      </c>
      <c r="K2041" s="101">
        <v>4.5999999999999996</v>
      </c>
      <c r="L2041" s="278">
        <v>1795191</v>
      </c>
      <c r="M2041" s="100" t="s">
        <v>66</v>
      </c>
      <c r="N2041" s="100" t="s">
        <v>67</v>
      </c>
      <c r="O2041" s="100" t="s">
        <v>3718</v>
      </c>
    </row>
    <row r="2042" spans="1:15">
      <c r="A2042" s="100" t="s">
        <v>13408</v>
      </c>
      <c r="B2042" s="100" t="s">
        <v>13409</v>
      </c>
      <c r="C2042" s="100" t="s">
        <v>2562</v>
      </c>
      <c r="D2042" s="100" t="s">
        <v>8594</v>
      </c>
      <c r="E2042" s="100" t="s">
        <v>64</v>
      </c>
      <c r="F2042" s="277" t="s">
        <v>65</v>
      </c>
      <c r="G2042" s="101">
        <v>10</v>
      </c>
      <c r="H2042" s="101">
        <v>7</v>
      </c>
      <c r="I2042" s="101">
        <v>4.7</v>
      </c>
      <c r="J2042" s="101">
        <v>6.4</v>
      </c>
      <c r="K2042" s="101">
        <v>6.6</v>
      </c>
      <c r="L2042" s="278">
        <v>4734570</v>
      </c>
      <c r="M2042" s="100" t="s">
        <v>66</v>
      </c>
      <c r="N2042" s="100" t="s">
        <v>67</v>
      </c>
      <c r="O2042" s="100" t="s">
        <v>2543</v>
      </c>
    </row>
    <row r="2043" spans="1:15">
      <c r="A2043" s="100" t="s">
        <v>17310</v>
      </c>
      <c r="B2043" s="100" t="s">
        <v>17311</v>
      </c>
      <c r="C2043" s="100" t="s">
        <v>7584</v>
      </c>
      <c r="D2043" s="100" t="s">
        <v>8541</v>
      </c>
      <c r="E2043" s="100" t="s">
        <v>196</v>
      </c>
      <c r="F2043" s="277" t="s">
        <v>65</v>
      </c>
      <c r="G2043" s="101">
        <v>3.8</v>
      </c>
      <c r="H2043" s="101">
        <v>6.7</v>
      </c>
      <c r="I2043" s="101">
        <v>2.8</v>
      </c>
      <c r="J2043" s="101">
        <v>4.2</v>
      </c>
      <c r="K2043" s="101">
        <v>3.6</v>
      </c>
      <c r="L2043" s="278">
        <v>3584</v>
      </c>
      <c r="M2043" s="100" t="s">
        <v>66</v>
      </c>
      <c r="N2043" s="100" t="s">
        <v>103</v>
      </c>
      <c r="O2043" s="100" t="s">
        <v>7596</v>
      </c>
    </row>
    <row r="2044" spans="1:15">
      <c r="A2044" s="100" t="s">
        <v>17312</v>
      </c>
      <c r="B2044" s="100" t="s">
        <v>17313</v>
      </c>
      <c r="C2044" s="100" t="s">
        <v>7588</v>
      </c>
      <c r="D2044" s="100" t="s">
        <v>8566</v>
      </c>
      <c r="E2044" s="100" t="s">
        <v>201</v>
      </c>
      <c r="F2044" s="277" t="s">
        <v>65</v>
      </c>
      <c r="G2044" s="101">
        <v>2.7</v>
      </c>
      <c r="H2044" s="101">
        <v>4.5999999999999996</v>
      </c>
      <c r="I2044" s="101">
        <v>5.2</v>
      </c>
      <c r="J2044" s="101">
        <v>3.8</v>
      </c>
      <c r="K2044" s="101">
        <v>4.5</v>
      </c>
      <c r="L2044" s="278">
        <v>17965</v>
      </c>
      <c r="M2044" s="100" t="s">
        <v>66</v>
      </c>
      <c r="N2044" s="100" t="s">
        <v>543</v>
      </c>
      <c r="O2044" s="100" t="s">
        <v>7600</v>
      </c>
    </row>
    <row r="2045" spans="1:15">
      <c r="A2045" s="100" t="s">
        <v>14355</v>
      </c>
      <c r="B2045" s="100" t="s">
        <v>4248</v>
      </c>
      <c r="C2045" s="100" t="s">
        <v>4249</v>
      </c>
      <c r="D2045" s="100" t="s">
        <v>174</v>
      </c>
      <c r="E2045" s="100" t="s">
        <v>196</v>
      </c>
      <c r="F2045" s="277" t="s">
        <v>95</v>
      </c>
      <c r="G2045" s="101">
        <v>3.1</v>
      </c>
      <c r="H2045" s="101">
        <v>3.9</v>
      </c>
      <c r="I2045" s="101">
        <v>6</v>
      </c>
      <c r="J2045" s="101">
        <v>3.7</v>
      </c>
      <c r="K2045" s="101">
        <v>4.3</v>
      </c>
      <c r="L2045" s="278">
        <v>22224</v>
      </c>
      <c r="M2045" s="100" t="s">
        <v>66</v>
      </c>
      <c r="N2045" s="100" t="s">
        <v>190</v>
      </c>
      <c r="O2045" s="100" t="s">
        <v>4226</v>
      </c>
    </row>
    <row r="2046" spans="1:15">
      <c r="A2046" s="100" t="s">
        <v>17314</v>
      </c>
      <c r="B2046" s="100" t="s">
        <v>17315</v>
      </c>
      <c r="C2046" s="100" t="s">
        <v>10662</v>
      </c>
      <c r="D2046" s="100" t="s">
        <v>8559</v>
      </c>
      <c r="E2046" s="100" t="s">
        <v>72</v>
      </c>
      <c r="F2046" s="277" t="s">
        <v>65</v>
      </c>
      <c r="G2046" s="101">
        <v>5.5</v>
      </c>
      <c r="H2046" s="101">
        <v>3.6</v>
      </c>
      <c r="I2046" s="101">
        <v>4.9000000000000004</v>
      </c>
      <c r="J2046" s="101">
        <v>4.4000000000000004</v>
      </c>
      <c r="K2046" s="101">
        <v>4.4000000000000004</v>
      </c>
      <c r="L2046" s="278">
        <v>32550</v>
      </c>
      <c r="M2046" s="100" t="s">
        <v>66</v>
      </c>
      <c r="N2046" s="100" t="s">
        <v>190</v>
      </c>
      <c r="O2046" s="100"/>
    </row>
    <row r="2047" spans="1:15">
      <c r="A2047" s="100" t="s">
        <v>17316</v>
      </c>
      <c r="B2047" s="100" t="s">
        <v>17317</v>
      </c>
      <c r="C2047" s="100" t="s">
        <v>7592</v>
      </c>
      <c r="D2047" s="100" t="s">
        <v>8558</v>
      </c>
      <c r="E2047" s="100" t="s">
        <v>285</v>
      </c>
      <c r="F2047" s="277" t="s">
        <v>65</v>
      </c>
      <c r="G2047" s="101">
        <v>0</v>
      </c>
      <c r="H2047" s="101">
        <v>2.2000000000000002</v>
      </c>
      <c r="I2047" s="101">
        <v>2</v>
      </c>
      <c r="J2047" s="101">
        <v>4.0999999999999996</v>
      </c>
      <c r="K2047" s="101">
        <v>2.7</v>
      </c>
      <c r="L2047" s="278">
        <v>196261</v>
      </c>
      <c r="M2047" s="100" t="s">
        <v>66</v>
      </c>
      <c r="N2047" s="100" t="s">
        <v>247</v>
      </c>
      <c r="O2047" s="100" t="s">
        <v>7604</v>
      </c>
    </row>
    <row r="2048" spans="1:15">
      <c r="A2048" s="100" t="s">
        <v>17318</v>
      </c>
      <c r="B2048" s="100" t="s">
        <v>17319</v>
      </c>
      <c r="C2048" s="100" t="s">
        <v>10665</v>
      </c>
      <c r="D2048" s="100" t="s">
        <v>63</v>
      </c>
      <c r="E2048" s="100" t="s">
        <v>107</v>
      </c>
      <c r="F2048" s="277"/>
      <c r="G2048" s="101">
        <v>7.1</v>
      </c>
      <c r="H2048" s="101">
        <v>6.7</v>
      </c>
      <c r="I2048" s="101">
        <v>7.1</v>
      </c>
      <c r="J2048" s="101">
        <v>5.5</v>
      </c>
      <c r="K2048" s="101">
        <v>6.2</v>
      </c>
      <c r="L2048" s="278">
        <v>3226</v>
      </c>
      <c r="M2048" s="100" t="s">
        <v>66</v>
      </c>
      <c r="N2048" s="100" t="s">
        <v>543</v>
      </c>
      <c r="O2048" s="100"/>
    </row>
    <row r="2049" spans="1:15">
      <c r="A2049" s="100" t="s">
        <v>17320</v>
      </c>
      <c r="B2049" s="100" t="s">
        <v>17321</v>
      </c>
      <c r="C2049" s="100" t="s">
        <v>7595</v>
      </c>
      <c r="D2049" s="100" t="s">
        <v>8540</v>
      </c>
      <c r="E2049" s="100" t="s">
        <v>107</v>
      </c>
      <c r="F2049" s="277" t="s">
        <v>65</v>
      </c>
      <c r="G2049" s="101">
        <v>6.9</v>
      </c>
      <c r="H2049" s="101">
        <v>10</v>
      </c>
      <c r="I2049" s="101">
        <v>4.0999999999999996</v>
      </c>
      <c r="J2049" s="101">
        <v>5.9</v>
      </c>
      <c r="K2049" s="101">
        <v>5.5</v>
      </c>
      <c r="L2049" s="278">
        <v>12779</v>
      </c>
      <c r="M2049" s="100" t="s">
        <v>66</v>
      </c>
      <c r="N2049" s="100" t="s">
        <v>67</v>
      </c>
      <c r="O2049" s="100" t="s">
        <v>7608</v>
      </c>
    </row>
    <row r="2050" spans="1:15">
      <c r="A2050" s="100" t="s">
        <v>17322</v>
      </c>
      <c r="B2050" s="100" t="s">
        <v>17323</v>
      </c>
      <c r="C2050" s="100" t="s">
        <v>10668</v>
      </c>
      <c r="D2050" s="100" t="s">
        <v>8592</v>
      </c>
      <c r="E2050" s="100" t="s">
        <v>107</v>
      </c>
      <c r="F2050" s="277" t="s">
        <v>65</v>
      </c>
      <c r="G2050" s="101">
        <v>6.5</v>
      </c>
      <c r="H2050" s="101">
        <v>3.8</v>
      </c>
      <c r="I2050" s="101">
        <v>7.2</v>
      </c>
      <c r="J2050" s="101">
        <v>2.7</v>
      </c>
      <c r="K2050" s="101">
        <v>4.5999999999999996</v>
      </c>
      <c r="L2050" s="278">
        <v>88351</v>
      </c>
      <c r="M2050" s="100" t="s">
        <v>66</v>
      </c>
      <c r="N2050" s="100" t="s">
        <v>247</v>
      </c>
      <c r="O2050" s="100"/>
    </row>
    <row r="2051" spans="1:15">
      <c r="A2051" s="100" t="s">
        <v>17324</v>
      </c>
      <c r="B2051" s="100" t="s">
        <v>17325</v>
      </c>
      <c r="C2051" s="100" t="s">
        <v>7599</v>
      </c>
      <c r="D2051" s="100" t="s">
        <v>8552</v>
      </c>
      <c r="E2051" s="100" t="s">
        <v>94</v>
      </c>
      <c r="F2051" s="277" t="s">
        <v>73</v>
      </c>
      <c r="G2051" s="101">
        <v>8.4</v>
      </c>
      <c r="H2051" s="101">
        <v>10</v>
      </c>
      <c r="I2051" s="101">
        <v>5.5</v>
      </c>
      <c r="J2051" s="101">
        <v>5</v>
      </c>
      <c r="K2051" s="101">
        <v>5.8</v>
      </c>
      <c r="L2051" s="278">
        <v>228100</v>
      </c>
      <c r="M2051" s="100" t="s">
        <v>66</v>
      </c>
      <c r="N2051" s="100" t="s">
        <v>67</v>
      </c>
      <c r="O2051" s="100" t="s">
        <v>1054</v>
      </c>
    </row>
    <row r="2052" spans="1:15">
      <c r="A2052" s="100" t="s">
        <v>16686</v>
      </c>
      <c r="B2052" s="100" t="s">
        <v>17326</v>
      </c>
      <c r="C2052" s="100" t="s">
        <v>10671</v>
      </c>
      <c r="D2052" s="100" t="s">
        <v>8540</v>
      </c>
      <c r="E2052" s="100" t="s">
        <v>72</v>
      </c>
      <c r="F2052" s="277" t="s">
        <v>65</v>
      </c>
      <c r="G2052" s="101">
        <v>5.5</v>
      </c>
      <c r="H2052" s="101">
        <v>6.7</v>
      </c>
      <c r="I2052" s="101">
        <v>4.7</v>
      </c>
      <c r="J2052" s="101">
        <v>4</v>
      </c>
      <c r="K2052" s="101">
        <v>4.4000000000000004</v>
      </c>
      <c r="L2052" s="278">
        <v>3096</v>
      </c>
      <c r="M2052" s="100" t="s">
        <v>66</v>
      </c>
      <c r="N2052" s="100" t="s">
        <v>190</v>
      </c>
      <c r="O2052" s="100"/>
    </row>
    <row r="2053" spans="1:15">
      <c r="A2053" s="100" t="s">
        <v>15090</v>
      </c>
      <c r="B2053" s="100" t="s">
        <v>15091</v>
      </c>
      <c r="C2053" s="100" t="s">
        <v>5591</v>
      </c>
      <c r="D2053" s="100" t="s">
        <v>8540</v>
      </c>
      <c r="E2053" s="100" t="s">
        <v>72</v>
      </c>
      <c r="F2053" s="277" t="s">
        <v>73</v>
      </c>
      <c r="G2053" s="101">
        <v>4.8</v>
      </c>
      <c r="H2053" s="101">
        <v>8.6999999999999993</v>
      </c>
      <c r="I2053" s="101">
        <v>4</v>
      </c>
      <c r="J2053" s="101">
        <v>4.0999999999999996</v>
      </c>
      <c r="K2053" s="101">
        <v>4.3</v>
      </c>
      <c r="L2053" s="278">
        <v>9122</v>
      </c>
      <c r="M2053" s="100" t="s">
        <v>66</v>
      </c>
      <c r="N2053" s="100" t="s">
        <v>67</v>
      </c>
      <c r="O2053" s="100" t="s">
        <v>5630</v>
      </c>
    </row>
    <row r="2054" spans="1:15">
      <c r="A2054" s="100" t="s">
        <v>17329</v>
      </c>
      <c r="B2054" s="100" t="s">
        <v>17330</v>
      </c>
      <c r="C2054" s="100" t="s">
        <v>7607</v>
      </c>
      <c r="D2054" s="100" t="s">
        <v>8578</v>
      </c>
      <c r="E2054" s="100" t="s">
        <v>94</v>
      </c>
      <c r="F2054" s="277" t="s">
        <v>73</v>
      </c>
      <c r="G2054" s="101">
        <v>7.4</v>
      </c>
      <c r="H2054" s="101">
        <v>3.4</v>
      </c>
      <c r="I2054" s="101">
        <v>5.8</v>
      </c>
      <c r="J2054" s="101">
        <v>5.3</v>
      </c>
      <c r="K2054" s="101">
        <v>5.2</v>
      </c>
      <c r="L2054" s="278">
        <v>80982</v>
      </c>
      <c r="M2054" s="100" t="s">
        <v>66</v>
      </c>
      <c r="N2054" s="100" t="s">
        <v>67</v>
      </c>
      <c r="O2054" s="100" t="s">
        <v>7617</v>
      </c>
    </row>
    <row r="2055" spans="1:15">
      <c r="A2055" s="100" t="s">
        <v>14938</v>
      </c>
      <c r="B2055" s="100" t="s">
        <v>14939</v>
      </c>
      <c r="C2055" s="100" t="s">
        <v>214</v>
      </c>
      <c r="D2055" s="100" t="s">
        <v>179</v>
      </c>
      <c r="E2055" s="100" t="s">
        <v>94</v>
      </c>
      <c r="F2055" s="277" t="s">
        <v>65</v>
      </c>
      <c r="G2055" s="101">
        <v>7.4</v>
      </c>
      <c r="H2055" s="101">
        <v>4</v>
      </c>
      <c r="I2055" s="101">
        <v>6.5</v>
      </c>
      <c r="J2055" s="101">
        <v>6.5</v>
      </c>
      <c r="K2055" s="101">
        <v>5.3</v>
      </c>
      <c r="L2055" s="278">
        <v>249447</v>
      </c>
      <c r="M2055" s="100" t="s">
        <v>66</v>
      </c>
      <c r="N2055" s="100" t="s">
        <v>67</v>
      </c>
      <c r="O2055" s="100" t="s">
        <v>211</v>
      </c>
    </row>
    <row r="2056" spans="1:15">
      <c r="A2056" s="100" t="s">
        <v>18630</v>
      </c>
      <c r="B2056" s="100" t="s">
        <v>8513</v>
      </c>
      <c r="C2056" s="100" t="s">
        <v>8514</v>
      </c>
      <c r="D2056" s="100" t="s">
        <v>8559</v>
      </c>
      <c r="E2056" s="100" t="s">
        <v>107</v>
      </c>
      <c r="F2056" s="277" t="s">
        <v>65</v>
      </c>
      <c r="G2056" s="101">
        <v>6.8</v>
      </c>
      <c r="H2056" s="101">
        <v>6</v>
      </c>
      <c r="I2056" s="101">
        <v>5.2</v>
      </c>
      <c r="J2056" s="101">
        <v>4.8</v>
      </c>
      <c r="K2056" s="101">
        <v>5.2</v>
      </c>
      <c r="L2056" s="278">
        <v>115820</v>
      </c>
      <c r="M2056" s="100" t="s">
        <v>66</v>
      </c>
      <c r="N2056" s="100" t="s">
        <v>67</v>
      </c>
      <c r="O2056" s="100" t="s">
        <v>8509</v>
      </c>
    </row>
    <row r="2057" spans="1:15">
      <c r="A2057" s="100" t="s">
        <v>17331</v>
      </c>
      <c r="B2057" s="100" t="s">
        <v>17332</v>
      </c>
      <c r="C2057" s="100" t="s">
        <v>10674</v>
      </c>
      <c r="D2057" s="100" t="s">
        <v>8536</v>
      </c>
      <c r="E2057" s="100" t="s">
        <v>72</v>
      </c>
      <c r="F2057" s="277" t="s">
        <v>65</v>
      </c>
      <c r="G2057" s="101">
        <v>5.4</v>
      </c>
      <c r="H2057" s="101">
        <v>3.8</v>
      </c>
      <c r="I2057" s="101">
        <v>4.0999999999999996</v>
      </c>
      <c r="J2057" s="101">
        <v>4.5</v>
      </c>
      <c r="K2057" s="101">
        <v>4.2</v>
      </c>
      <c r="L2057" s="278">
        <v>5740</v>
      </c>
      <c r="M2057" s="100" t="s">
        <v>66</v>
      </c>
      <c r="N2057" s="100" t="s">
        <v>247</v>
      </c>
      <c r="O2057" s="100"/>
    </row>
    <row r="2058" spans="1:15">
      <c r="A2058" s="100" t="s">
        <v>14323</v>
      </c>
      <c r="B2058" s="100" t="s">
        <v>14324</v>
      </c>
      <c r="C2058" s="100" t="s">
        <v>4183</v>
      </c>
      <c r="D2058" s="100" t="s">
        <v>8549</v>
      </c>
      <c r="E2058" s="100" t="s">
        <v>94</v>
      </c>
      <c r="F2058" s="277" t="s">
        <v>65</v>
      </c>
      <c r="G2058" s="101">
        <v>8.5</v>
      </c>
      <c r="H2058" s="101">
        <v>3.2</v>
      </c>
      <c r="I2058" s="101">
        <v>5.8</v>
      </c>
      <c r="J2058" s="101">
        <v>6.1</v>
      </c>
      <c r="K2058" s="101">
        <v>5.4</v>
      </c>
      <c r="L2058" s="278">
        <v>89056</v>
      </c>
      <c r="M2058" s="100" t="s">
        <v>66</v>
      </c>
      <c r="N2058" s="100" t="s">
        <v>67</v>
      </c>
      <c r="O2058" s="100" t="s">
        <v>4163</v>
      </c>
    </row>
    <row r="2059" spans="1:15">
      <c r="A2059" s="100" t="s">
        <v>17158</v>
      </c>
      <c r="B2059" s="100" t="s">
        <v>17159</v>
      </c>
      <c r="C2059" s="100" t="s">
        <v>10523</v>
      </c>
      <c r="D2059" s="100" t="s">
        <v>63</v>
      </c>
      <c r="E2059" s="100" t="s">
        <v>107</v>
      </c>
      <c r="F2059" s="277" t="s">
        <v>73</v>
      </c>
      <c r="G2059" s="101">
        <v>6.5</v>
      </c>
      <c r="H2059" s="101">
        <v>8.6</v>
      </c>
      <c r="I2059" s="101">
        <v>6.7</v>
      </c>
      <c r="J2059" s="101">
        <v>6</v>
      </c>
      <c r="K2059" s="101">
        <v>6.4</v>
      </c>
      <c r="L2059" s="278">
        <v>21123</v>
      </c>
      <c r="M2059" s="100" t="s">
        <v>66</v>
      </c>
      <c r="N2059" s="100" t="s">
        <v>67</v>
      </c>
      <c r="O2059" s="100"/>
    </row>
    <row r="2060" spans="1:15">
      <c r="A2060" s="100" t="s">
        <v>17160</v>
      </c>
      <c r="B2060" s="100" t="s">
        <v>17161</v>
      </c>
      <c r="C2060" s="100" t="s">
        <v>10526</v>
      </c>
      <c r="D2060" s="100" t="s">
        <v>174</v>
      </c>
      <c r="E2060" s="100" t="s">
        <v>196</v>
      </c>
      <c r="F2060" s="277" t="s">
        <v>65</v>
      </c>
      <c r="G2060" s="101">
        <v>4</v>
      </c>
      <c r="H2060" s="101">
        <v>3.7</v>
      </c>
      <c r="I2060" s="101">
        <v>7.4</v>
      </c>
      <c r="J2060" s="101">
        <v>4</v>
      </c>
      <c r="K2060" s="101">
        <v>4.7</v>
      </c>
      <c r="L2060" s="278">
        <v>62020</v>
      </c>
      <c r="M2060" s="100" t="s">
        <v>66</v>
      </c>
      <c r="N2060" s="100" t="s">
        <v>190</v>
      </c>
      <c r="O2060" s="100"/>
    </row>
    <row r="2061" spans="1:15">
      <c r="A2061" s="100" t="s">
        <v>17162</v>
      </c>
      <c r="B2061" s="100" t="s">
        <v>17163</v>
      </c>
      <c r="C2061" s="100" t="s">
        <v>7469</v>
      </c>
      <c r="D2061" s="100"/>
      <c r="E2061" s="100"/>
      <c r="F2061" s="277"/>
      <c r="G2061" s="101"/>
      <c r="H2061" s="101"/>
      <c r="I2061" s="101"/>
      <c r="J2061" s="101"/>
      <c r="K2061" s="101"/>
      <c r="L2061" s="278"/>
      <c r="M2061" s="100"/>
      <c r="N2061" s="100"/>
      <c r="O2061" s="100"/>
    </row>
    <row r="2062" spans="1:15">
      <c r="A2062" s="100" t="s">
        <v>18601</v>
      </c>
      <c r="B2062" s="100" t="s">
        <v>18602</v>
      </c>
      <c r="C2062" s="100" t="s">
        <v>8458</v>
      </c>
      <c r="D2062" s="100" t="s">
        <v>8535</v>
      </c>
      <c r="E2062" s="100" t="s">
        <v>72</v>
      </c>
      <c r="F2062" s="277" t="s">
        <v>65</v>
      </c>
      <c r="G2062" s="101">
        <v>5.3</v>
      </c>
      <c r="H2062" s="101">
        <v>9</v>
      </c>
      <c r="I2062" s="101">
        <v>5.6</v>
      </c>
      <c r="J2062" s="101">
        <v>5.2</v>
      </c>
      <c r="K2062" s="101">
        <v>5.6</v>
      </c>
      <c r="L2062" s="278">
        <v>1361911</v>
      </c>
      <c r="M2062" s="100" t="s">
        <v>66</v>
      </c>
      <c r="N2062" s="100" t="s">
        <v>67</v>
      </c>
      <c r="O2062" s="100" t="s">
        <v>8451</v>
      </c>
    </row>
    <row r="2063" spans="1:15">
      <c r="A2063" s="100" t="s">
        <v>13564</v>
      </c>
      <c r="B2063" s="100" t="s">
        <v>13565</v>
      </c>
      <c r="C2063" s="100" t="s">
        <v>2790</v>
      </c>
      <c r="D2063" s="100" t="s">
        <v>8542</v>
      </c>
      <c r="E2063" s="100" t="s">
        <v>64</v>
      </c>
      <c r="F2063" s="277" t="s">
        <v>65</v>
      </c>
      <c r="G2063" s="101">
        <v>9.4</v>
      </c>
      <c r="H2063" s="101">
        <v>6.9</v>
      </c>
      <c r="I2063" s="101">
        <v>6.3</v>
      </c>
      <c r="J2063" s="101">
        <v>3.9</v>
      </c>
      <c r="K2063" s="101">
        <v>5.7</v>
      </c>
      <c r="L2063" s="278">
        <v>1378646</v>
      </c>
      <c r="M2063" s="100" t="s">
        <v>66</v>
      </c>
      <c r="N2063" s="100" t="s">
        <v>67</v>
      </c>
      <c r="O2063" s="100" t="s">
        <v>2763</v>
      </c>
    </row>
    <row r="2064" spans="1:15">
      <c r="A2064" s="100" t="s">
        <v>17164</v>
      </c>
      <c r="B2064" s="100" t="s">
        <v>17165</v>
      </c>
      <c r="C2064" s="100" t="s">
        <v>10529</v>
      </c>
      <c r="D2064" s="100" t="s">
        <v>8580</v>
      </c>
      <c r="E2064" s="100" t="s">
        <v>94</v>
      </c>
      <c r="F2064" s="277" t="s">
        <v>73</v>
      </c>
      <c r="G2064" s="101">
        <v>7.7</v>
      </c>
      <c r="H2064" s="101">
        <v>4.2</v>
      </c>
      <c r="I2064" s="101">
        <v>4.8</v>
      </c>
      <c r="J2064" s="101">
        <v>6.3</v>
      </c>
      <c r="K2064" s="101">
        <v>5.3</v>
      </c>
      <c r="L2064" s="278">
        <v>61111</v>
      </c>
      <c r="M2064" s="100" t="s">
        <v>66</v>
      </c>
      <c r="N2064" s="100" t="s">
        <v>190</v>
      </c>
      <c r="O2064" s="100"/>
    </row>
    <row r="2065" spans="1:15">
      <c r="A2065" s="100" t="s">
        <v>13047</v>
      </c>
      <c r="B2065" s="100" t="s">
        <v>1891</v>
      </c>
      <c r="C2065" s="100" t="s">
        <v>1892</v>
      </c>
      <c r="D2065" s="100" t="s">
        <v>8592</v>
      </c>
      <c r="E2065" s="100" t="s">
        <v>94</v>
      </c>
      <c r="F2065" s="277" t="s">
        <v>65</v>
      </c>
      <c r="G2065" s="101">
        <v>8.1999999999999993</v>
      </c>
      <c r="H2065" s="101">
        <v>2</v>
      </c>
      <c r="I2065" s="101">
        <v>4.3</v>
      </c>
      <c r="J2065" s="101">
        <v>7.5</v>
      </c>
      <c r="K2065" s="101">
        <v>5.5</v>
      </c>
      <c r="L2065" s="278">
        <v>113311</v>
      </c>
      <c r="M2065" s="100" t="s">
        <v>66</v>
      </c>
      <c r="N2065" s="100" t="s">
        <v>67</v>
      </c>
      <c r="O2065" s="100" t="s">
        <v>1909</v>
      </c>
    </row>
    <row r="2066" spans="1:15">
      <c r="A2066" s="100" t="s">
        <v>15290</v>
      </c>
      <c r="B2066" s="100" t="s">
        <v>15291</v>
      </c>
      <c r="C2066" s="100" t="s">
        <v>5923</v>
      </c>
      <c r="D2066" s="100" t="s">
        <v>8659</v>
      </c>
      <c r="E2066" s="100" t="s">
        <v>107</v>
      </c>
      <c r="F2066" s="277" t="s">
        <v>65</v>
      </c>
      <c r="G2066" s="101">
        <v>6.8</v>
      </c>
      <c r="H2066" s="101">
        <v>7</v>
      </c>
      <c r="I2066" s="101">
        <v>4.5</v>
      </c>
      <c r="J2066" s="101">
        <v>4.3</v>
      </c>
      <c r="K2066" s="101">
        <v>4.5999999999999996</v>
      </c>
      <c r="L2066" s="278">
        <v>1313</v>
      </c>
      <c r="M2066" s="100" t="s">
        <v>66</v>
      </c>
      <c r="N2066" s="100" t="s">
        <v>103</v>
      </c>
      <c r="O2066" s="100" t="s">
        <v>5956</v>
      </c>
    </row>
    <row r="2067" spans="1:15">
      <c r="A2067" s="100" t="s">
        <v>13045</v>
      </c>
      <c r="B2067" s="100" t="s">
        <v>13046</v>
      </c>
      <c r="C2067" s="100" t="s">
        <v>1888</v>
      </c>
      <c r="D2067" s="100" t="s">
        <v>8565</v>
      </c>
      <c r="E2067" s="100" t="s">
        <v>94</v>
      </c>
      <c r="F2067" s="277" t="s">
        <v>65</v>
      </c>
      <c r="G2067" s="101">
        <v>8.4</v>
      </c>
      <c r="H2067" s="101">
        <v>6</v>
      </c>
      <c r="I2067" s="101">
        <v>6.9</v>
      </c>
      <c r="J2067" s="101">
        <v>6.2</v>
      </c>
      <c r="K2067" s="101">
        <v>6.5</v>
      </c>
      <c r="L2067" s="278">
        <v>107836</v>
      </c>
      <c r="M2067" s="100" t="s">
        <v>66</v>
      </c>
      <c r="N2067" s="100" t="s">
        <v>67</v>
      </c>
      <c r="O2067" s="100" t="s">
        <v>1871</v>
      </c>
    </row>
    <row r="2068" spans="1:15">
      <c r="A2068" s="100" t="s">
        <v>17990</v>
      </c>
      <c r="B2068" s="100" t="s">
        <v>18638</v>
      </c>
      <c r="C2068" s="100" t="s">
        <v>8533</v>
      </c>
      <c r="D2068" s="100" t="s">
        <v>8564</v>
      </c>
      <c r="E2068" s="100" t="s">
        <v>94</v>
      </c>
      <c r="F2068" s="277" t="s">
        <v>65</v>
      </c>
      <c r="G2068" s="101">
        <v>8.3000000000000007</v>
      </c>
      <c r="H2068" s="101">
        <v>8.6999999999999993</v>
      </c>
      <c r="I2068" s="101">
        <v>6.5</v>
      </c>
      <c r="J2068" s="101">
        <v>6</v>
      </c>
      <c r="K2068" s="101">
        <v>6.3</v>
      </c>
      <c r="L2068" s="278">
        <v>76721</v>
      </c>
      <c r="M2068" s="100" t="s">
        <v>66</v>
      </c>
      <c r="N2068" s="100" t="s">
        <v>67</v>
      </c>
      <c r="O2068" s="100" t="s">
        <v>8527</v>
      </c>
    </row>
    <row r="2069" spans="1:15">
      <c r="A2069" s="100" t="s">
        <v>14349</v>
      </c>
      <c r="B2069" s="100" t="s">
        <v>14350</v>
      </c>
      <c r="C2069" s="100" t="s">
        <v>4237</v>
      </c>
      <c r="D2069" s="100" t="s">
        <v>8580</v>
      </c>
      <c r="E2069" s="100" t="s">
        <v>107</v>
      </c>
      <c r="F2069" s="277" t="s">
        <v>95</v>
      </c>
      <c r="G2069" s="101">
        <v>6.1</v>
      </c>
      <c r="H2069" s="101">
        <v>6.6</v>
      </c>
      <c r="I2069" s="101">
        <v>5.4</v>
      </c>
      <c r="J2069" s="101">
        <v>3.6</v>
      </c>
      <c r="K2069" s="101">
        <v>4.8</v>
      </c>
      <c r="L2069" s="278">
        <v>1491123</v>
      </c>
      <c r="M2069" s="100" t="s">
        <v>66</v>
      </c>
      <c r="N2069" s="100" t="s">
        <v>67</v>
      </c>
      <c r="O2069" s="100" t="s">
        <v>14351</v>
      </c>
    </row>
    <row r="2070" spans="1:15">
      <c r="A2070" s="100" t="s">
        <v>17333</v>
      </c>
      <c r="B2070" s="100" t="s">
        <v>17334</v>
      </c>
      <c r="C2070" s="100" t="s">
        <v>10677</v>
      </c>
      <c r="D2070" s="100" t="s">
        <v>8556</v>
      </c>
      <c r="E2070" s="100" t="s">
        <v>201</v>
      </c>
      <c r="F2070" s="277" t="s">
        <v>65</v>
      </c>
      <c r="G2070" s="101">
        <v>2.8</v>
      </c>
      <c r="H2070" s="101">
        <v>2.2000000000000002</v>
      </c>
      <c r="I2070" s="101">
        <v>4.7</v>
      </c>
      <c r="J2070" s="101">
        <v>4.0999999999999996</v>
      </c>
      <c r="K2070" s="101">
        <v>3.5</v>
      </c>
      <c r="L2070" s="278">
        <v>1974879</v>
      </c>
      <c r="M2070" s="100" t="s">
        <v>66</v>
      </c>
      <c r="N2070" s="100" t="s">
        <v>67</v>
      </c>
      <c r="O2070" s="100"/>
    </row>
    <row r="2071" spans="1:15">
      <c r="A2071" s="100" t="s">
        <v>13578</v>
      </c>
      <c r="B2071" s="100" t="s">
        <v>17335</v>
      </c>
      <c r="C2071" s="100" t="s">
        <v>10680</v>
      </c>
      <c r="D2071" s="100" t="s">
        <v>8561</v>
      </c>
      <c r="E2071" s="100" t="s">
        <v>107</v>
      </c>
      <c r="F2071" s="277" t="s">
        <v>65</v>
      </c>
      <c r="G2071" s="101">
        <v>7</v>
      </c>
      <c r="H2071" s="101">
        <v>5.9</v>
      </c>
      <c r="I2071" s="101">
        <v>5.3</v>
      </c>
      <c r="J2071" s="101">
        <v>5.5</v>
      </c>
      <c r="K2071" s="101">
        <v>5.6</v>
      </c>
      <c r="L2071" s="278">
        <v>258678</v>
      </c>
      <c r="M2071" s="100" t="s">
        <v>66</v>
      </c>
      <c r="N2071" s="100" t="s">
        <v>103</v>
      </c>
      <c r="O2071" s="100"/>
    </row>
    <row r="2072" spans="1:15">
      <c r="A2072" s="100" t="s">
        <v>12932</v>
      </c>
      <c r="B2072" s="100" t="s">
        <v>12933</v>
      </c>
      <c r="C2072" s="100" t="s">
        <v>1664</v>
      </c>
      <c r="D2072" s="100" t="s">
        <v>179</v>
      </c>
      <c r="E2072" s="100" t="s">
        <v>285</v>
      </c>
      <c r="F2072" s="277" t="s">
        <v>65</v>
      </c>
      <c r="G2072" s="101">
        <v>1.4</v>
      </c>
      <c r="H2072" s="101">
        <v>2.5</v>
      </c>
      <c r="I2072" s="101">
        <v>3.3</v>
      </c>
      <c r="J2072" s="101">
        <v>2.4</v>
      </c>
      <c r="K2072" s="101">
        <v>2.7</v>
      </c>
      <c r="L2072" s="278">
        <v>252075</v>
      </c>
      <c r="M2072" s="100" t="s">
        <v>66</v>
      </c>
      <c r="N2072" s="100" t="s">
        <v>103</v>
      </c>
      <c r="O2072" s="100" t="s">
        <v>1665</v>
      </c>
    </row>
    <row r="2073" spans="1:15">
      <c r="A2073" s="100" t="s">
        <v>17336</v>
      </c>
      <c r="B2073" s="100" t="s">
        <v>17337</v>
      </c>
      <c r="C2073" s="100" t="s">
        <v>10683</v>
      </c>
      <c r="D2073" s="100" t="s">
        <v>8567</v>
      </c>
      <c r="E2073" s="100" t="s">
        <v>72</v>
      </c>
      <c r="F2073" s="277" t="s">
        <v>65</v>
      </c>
      <c r="G2073" s="101">
        <v>5.7</v>
      </c>
      <c r="H2073" s="101">
        <v>6.2</v>
      </c>
      <c r="I2073" s="101">
        <v>2.1</v>
      </c>
      <c r="J2073" s="101">
        <v>7.1</v>
      </c>
      <c r="K2073" s="101">
        <v>5.3</v>
      </c>
      <c r="L2073" s="278">
        <v>194211</v>
      </c>
      <c r="M2073" s="100" t="s">
        <v>66</v>
      </c>
      <c r="N2073" s="100" t="s">
        <v>190</v>
      </c>
      <c r="O2073" s="100"/>
    </row>
    <row r="2074" spans="1:15">
      <c r="A2074" s="100" t="s">
        <v>17166</v>
      </c>
      <c r="B2074" s="100" t="s">
        <v>17167</v>
      </c>
      <c r="C2074" s="100" t="s">
        <v>10532</v>
      </c>
      <c r="D2074" s="100" t="s">
        <v>195</v>
      </c>
      <c r="E2074" s="100" t="s">
        <v>107</v>
      </c>
      <c r="F2074" s="277" t="s">
        <v>65</v>
      </c>
      <c r="G2074" s="101">
        <v>6.4</v>
      </c>
      <c r="H2074" s="101">
        <v>4</v>
      </c>
      <c r="I2074" s="101">
        <v>6.1</v>
      </c>
      <c r="J2074" s="101">
        <v>6</v>
      </c>
      <c r="K2074" s="101">
        <v>5.7</v>
      </c>
      <c r="L2074" s="278">
        <v>42937</v>
      </c>
      <c r="M2074" s="100" t="s">
        <v>66</v>
      </c>
      <c r="N2074" s="100" t="s">
        <v>103</v>
      </c>
      <c r="O2074" s="100"/>
    </row>
    <row r="2075" spans="1:15">
      <c r="A2075" s="100"/>
      <c r="B2075" s="100" t="s">
        <v>17338</v>
      </c>
      <c r="C2075" s="100" t="s">
        <v>10686</v>
      </c>
      <c r="D2075" s="100" t="s">
        <v>8545</v>
      </c>
      <c r="E2075" s="100" t="s">
        <v>196</v>
      </c>
      <c r="F2075" s="277" t="s">
        <v>73</v>
      </c>
      <c r="G2075" s="101">
        <v>4.0999999999999996</v>
      </c>
      <c r="H2075" s="101">
        <v>3</v>
      </c>
      <c r="I2075" s="101">
        <v>3.6</v>
      </c>
      <c r="J2075" s="101">
        <v>6.5</v>
      </c>
      <c r="K2075" s="101">
        <v>4.5999999999999996</v>
      </c>
      <c r="L2075" s="278">
        <v>30131</v>
      </c>
      <c r="M2075" s="100" t="s">
        <v>66</v>
      </c>
      <c r="N2075" s="100" t="s">
        <v>103</v>
      </c>
      <c r="O2075" s="100"/>
    </row>
    <row r="2076" spans="1:15">
      <c r="A2076" s="100" t="s">
        <v>14190</v>
      </c>
      <c r="B2076" s="100" t="s">
        <v>14191</v>
      </c>
      <c r="C2076" s="100" t="s">
        <v>183</v>
      </c>
      <c r="D2076" s="100" t="s">
        <v>137</v>
      </c>
      <c r="E2076" s="100" t="s">
        <v>94</v>
      </c>
      <c r="F2076" s="277" t="s">
        <v>65</v>
      </c>
      <c r="G2076" s="101">
        <v>7.7</v>
      </c>
      <c r="H2076" s="101">
        <v>5.8</v>
      </c>
      <c r="I2076" s="101">
        <v>7.2</v>
      </c>
      <c r="J2076" s="101">
        <v>5</v>
      </c>
      <c r="K2076" s="101">
        <v>5.7</v>
      </c>
      <c r="L2076" s="278">
        <v>60471</v>
      </c>
      <c r="M2076" s="100" t="s">
        <v>66</v>
      </c>
      <c r="N2076" s="100" t="s">
        <v>67</v>
      </c>
      <c r="O2076" s="100" t="s">
        <v>180</v>
      </c>
    </row>
    <row r="2077" spans="1:15">
      <c r="A2077" s="100" t="s">
        <v>14188</v>
      </c>
      <c r="B2077" s="100" t="s">
        <v>14189</v>
      </c>
      <c r="C2077" s="100" t="s">
        <v>3919</v>
      </c>
      <c r="D2077" s="100" t="s">
        <v>8542</v>
      </c>
      <c r="E2077" s="100" t="s">
        <v>107</v>
      </c>
      <c r="F2077" s="277" t="s">
        <v>65</v>
      </c>
      <c r="G2077" s="101">
        <v>6.8</v>
      </c>
      <c r="H2077" s="101">
        <v>6.1</v>
      </c>
      <c r="I2077" s="101">
        <v>4.3</v>
      </c>
      <c r="J2077" s="101">
        <v>3.5</v>
      </c>
      <c r="K2077" s="101">
        <v>4.5999999999999996</v>
      </c>
      <c r="L2077" s="278">
        <v>231847</v>
      </c>
      <c r="M2077" s="100" t="s">
        <v>66</v>
      </c>
      <c r="N2077" s="100" t="s">
        <v>264</v>
      </c>
      <c r="O2077" s="100" t="s">
        <v>3897</v>
      </c>
    </row>
    <row r="2078" spans="1:15">
      <c r="A2078" s="100" t="s">
        <v>15324</v>
      </c>
      <c r="B2078" s="100" t="s">
        <v>15325</v>
      </c>
      <c r="C2078" s="100" t="s">
        <v>5979</v>
      </c>
      <c r="D2078" s="100" t="s">
        <v>8553</v>
      </c>
      <c r="E2078" s="100" t="s">
        <v>196</v>
      </c>
      <c r="F2078" s="277" t="s">
        <v>65</v>
      </c>
      <c r="G2078" s="101">
        <v>4.0999999999999996</v>
      </c>
      <c r="H2078" s="101">
        <v>4.5</v>
      </c>
      <c r="I2078" s="101">
        <v>3.1</v>
      </c>
      <c r="J2078" s="101">
        <v>2.7</v>
      </c>
      <c r="K2078" s="101">
        <v>3.7</v>
      </c>
      <c r="L2078" s="278">
        <v>5967124</v>
      </c>
      <c r="M2078" s="100" t="s">
        <v>66</v>
      </c>
      <c r="N2078" s="100" t="s">
        <v>67</v>
      </c>
      <c r="O2078" s="100" t="s">
        <v>6024</v>
      </c>
    </row>
    <row r="2079" spans="1:15">
      <c r="A2079" s="100" t="s">
        <v>13747</v>
      </c>
      <c r="B2079" s="100" t="s">
        <v>11873</v>
      </c>
      <c r="C2079" s="100" t="s">
        <v>11874</v>
      </c>
      <c r="D2079" s="100" t="s">
        <v>8544</v>
      </c>
      <c r="E2079" s="100"/>
      <c r="F2079" s="277"/>
      <c r="G2079" s="101"/>
      <c r="H2079" s="101"/>
      <c r="I2079" s="101"/>
      <c r="J2079" s="101"/>
      <c r="K2079" s="101"/>
      <c r="L2079" s="278"/>
      <c r="M2079" s="100" t="s">
        <v>66</v>
      </c>
      <c r="N2079" s="100"/>
      <c r="O2079" s="100"/>
    </row>
    <row r="2080" spans="1:15">
      <c r="A2080" s="100" t="s">
        <v>17351</v>
      </c>
      <c r="B2080" s="100" t="s">
        <v>17352</v>
      </c>
      <c r="C2080" s="100" t="s">
        <v>10700</v>
      </c>
      <c r="D2080" s="100" t="s">
        <v>8544</v>
      </c>
      <c r="E2080" s="100" t="s">
        <v>196</v>
      </c>
      <c r="F2080" s="277" t="s">
        <v>65</v>
      </c>
      <c r="G2080" s="101">
        <v>3</v>
      </c>
      <c r="H2080" s="101">
        <v>6.1</v>
      </c>
      <c r="I2080" s="101">
        <v>4.9000000000000004</v>
      </c>
      <c r="J2080" s="101">
        <v>4.0999999999999996</v>
      </c>
      <c r="K2080" s="101">
        <v>4.5</v>
      </c>
      <c r="L2080" s="278">
        <v>5016</v>
      </c>
      <c r="M2080" s="100" t="s">
        <v>66</v>
      </c>
      <c r="N2080" s="100" t="s">
        <v>190</v>
      </c>
      <c r="O2080" s="100"/>
    </row>
    <row r="2081" spans="1:15">
      <c r="A2081" s="100" t="s">
        <v>15362</v>
      </c>
      <c r="B2081" s="100" t="s">
        <v>15363</v>
      </c>
      <c r="C2081" s="100" t="s">
        <v>6056</v>
      </c>
      <c r="D2081" s="100" t="s">
        <v>8566</v>
      </c>
      <c r="E2081" s="100" t="s">
        <v>196</v>
      </c>
      <c r="F2081" s="277" t="s">
        <v>65</v>
      </c>
      <c r="G2081" s="101">
        <v>3.5</v>
      </c>
      <c r="H2081" s="101">
        <v>4.0999999999999996</v>
      </c>
      <c r="I2081" s="101">
        <v>6.3</v>
      </c>
      <c r="J2081" s="101">
        <v>4.4000000000000004</v>
      </c>
      <c r="K2081" s="101">
        <v>4.8</v>
      </c>
      <c r="L2081" s="278">
        <v>478721</v>
      </c>
      <c r="M2081" s="100" t="s">
        <v>66</v>
      </c>
      <c r="N2081" s="100" t="s">
        <v>67</v>
      </c>
      <c r="O2081" s="100" t="s">
        <v>6100</v>
      </c>
    </row>
    <row r="2082" spans="1:15">
      <c r="A2082" s="100" t="s">
        <v>17353</v>
      </c>
      <c r="B2082" s="100" t="s">
        <v>17354</v>
      </c>
      <c r="C2082" s="100" t="s">
        <v>7620</v>
      </c>
      <c r="D2082" s="100" t="s">
        <v>8540</v>
      </c>
      <c r="E2082" s="100" t="s">
        <v>72</v>
      </c>
      <c r="F2082" s="277" t="s">
        <v>73</v>
      </c>
      <c r="G2082" s="101">
        <v>5.0999999999999996</v>
      </c>
      <c r="H2082" s="101">
        <v>9</v>
      </c>
      <c r="I2082" s="101">
        <v>2.2000000000000002</v>
      </c>
      <c r="J2082" s="101">
        <v>5.8</v>
      </c>
      <c r="K2082" s="101">
        <v>4.7</v>
      </c>
      <c r="L2082" s="278">
        <v>34815</v>
      </c>
      <c r="M2082" s="100" t="s">
        <v>66</v>
      </c>
      <c r="N2082" s="100" t="s">
        <v>67</v>
      </c>
      <c r="O2082" s="100" t="s">
        <v>3352</v>
      </c>
    </row>
    <row r="2083" spans="1:15">
      <c r="A2083" s="100" t="s">
        <v>18589</v>
      </c>
      <c r="B2083" s="100" t="s">
        <v>18590</v>
      </c>
      <c r="C2083" s="100" t="s">
        <v>8434</v>
      </c>
      <c r="D2083" s="100" t="s">
        <v>8559</v>
      </c>
      <c r="E2083" s="100" t="s">
        <v>107</v>
      </c>
      <c r="F2083" s="277" t="s">
        <v>65</v>
      </c>
      <c r="G2083" s="101">
        <v>7.1</v>
      </c>
      <c r="H2083" s="101">
        <v>2.9</v>
      </c>
      <c r="I2083" s="101">
        <v>6.1</v>
      </c>
      <c r="J2083" s="101">
        <v>4.2</v>
      </c>
      <c r="K2083" s="101">
        <v>5</v>
      </c>
      <c r="L2083" s="278">
        <v>32189</v>
      </c>
      <c r="M2083" s="100" t="s">
        <v>66</v>
      </c>
      <c r="N2083" s="100" t="s">
        <v>67</v>
      </c>
      <c r="O2083" s="100" t="s">
        <v>8427</v>
      </c>
    </row>
    <row r="2084" spans="1:15">
      <c r="A2084" s="100" t="s">
        <v>17355</v>
      </c>
      <c r="B2084" s="100" t="s">
        <v>17356</v>
      </c>
      <c r="C2084" s="100" t="s">
        <v>10703</v>
      </c>
      <c r="D2084" s="100" t="s">
        <v>8544</v>
      </c>
      <c r="E2084" s="100" t="s">
        <v>201</v>
      </c>
      <c r="F2084" s="277" t="s">
        <v>65</v>
      </c>
      <c r="G2084" s="101">
        <v>2.7</v>
      </c>
      <c r="H2084" s="101">
        <v>6.7</v>
      </c>
      <c r="I2084" s="101">
        <v>4.7</v>
      </c>
      <c r="J2084" s="101">
        <v>4.5999999999999996</v>
      </c>
      <c r="K2084" s="101">
        <v>4.8</v>
      </c>
      <c r="L2084" s="278">
        <v>4171</v>
      </c>
      <c r="M2084" s="100" t="s">
        <v>66</v>
      </c>
      <c r="N2084" s="100" t="s">
        <v>543</v>
      </c>
      <c r="O2084" s="100"/>
    </row>
    <row r="2085" spans="1:15">
      <c r="A2085" s="100" t="s">
        <v>12243</v>
      </c>
      <c r="B2085" s="100" t="s">
        <v>12244</v>
      </c>
      <c r="C2085" s="100" t="s">
        <v>423</v>
      </c>
      <c r="D2085" s="100" t="s">
        <v>8536</v>
      </c>
      <c r="E2085" s="100" t="s">
        <v>107</v>
      </c>
      <c r="F2085" s="277" t="s">
        <v>65</v>
      </c>
      <c r="G2085" s="101">
        <v>6.5</v>
      </c>
      <c r="H2085" s="101">
        <v>7.9</v>
      </c>
      <c r="I2085" s="101">
        <v>3.5</v>
      </c>
      <c r="J2085" s="101">
        <v>5.5</v>
      </c>
      <c r="K2085" s="101">
        <v>4.7</v>
      </c>
      <c r="L2085" s="278">
        <v>109641</v>
      </c>
      <c r="M2085" s="100" t="s">
        <v>66</v>
      </c>
      <c r="N2085" s="100" t="s">
        <v>67</v>
      </c>
      <c r="O2085" s="100" t="s">
        <v>412</v>
      </c>
    </row>
    <row r="2086" spans="1:15">
      <c r="A2086" s="100" t="s">
        <v>11061</v>
      </c>
      <c r="B2086" s="100" t="s">
        <v>17357</v>
      </c>
      <c r="C2086" s="100" t="s">
        <v>10706</v>
      </c>
      <c r="D2086" s="100" t="s">
        <v>8536</v>
      </c>
      <c r="E2086" s="100" t="s">
        <v>72</v>
      </c>
      <c r="F2086" s="277" t="s">
        <v>65</v>
      </c>
      <c r="G2086" s="101">
        <v>4.5999999999999996</v>
      </c>
      <c r="H2086" s="101">
        <v>0</v>
      </c>
      <c r="I2086" s="101">
        <v>3.2</v>
      </c>
      <c r="J2086" s="101">
        <v>5.9</v>
      </c>
      <c r="K2086" s="101">
        <v>3.7</v>
      </c>
      <c r="L2086" s="278">
        <v>1984</v>
      </c>
      <c r="M2086" s="100" t="s">
        <v>66</v>
      </c>
      <c r="N2086" s="100" t="s">
        <v>190</v>
      </c>
      <c r="O2086" s="100"/>
    </row>
    <row r="2087" spans="1:15">
      <c r="A2087" s="100" t="s">
        <v>14550</v>
      </c>
      <c r="B2087" s="100" t="s">
        <v>14551</v>
      </c>
      <c r="C2087" s="100" t="s">
        <v>4666</v>
      </c>
      <c r="D2087" s="100" t="s">
        <v>8536</v>
      </c>
      <c r="E2087" s="100" t="s">
        <v>72</v>
      </c>
      <c r="F2087" s="277" t="s">
        <v>65</v>
      </c>
      <c r="G2087" s="101">
        <v>5.4</v>
      </c>
      <c r="H2087" s="101">
        <v>3.4</v>
      </c>
      <c r="I2087" s="101">
        <v>3.7</v>
      </c>
      <c r="J2087" s="101">
        <v>3.2</v>
      </c>
      <c r="K2087" s="101">
        <v>3.5</v>
      </c>
      <c r="L2087" s="278">
        <v>17599</v>
      </c>
      <c r="M2087" s="100" t="s">
        <v>66</v>
      </c>
      <c r="N2087" s="100" t="s">
        <v>67</v>
      </c>
      <c r="O2087" s="100" t="s">
        <v>4645</v>
      </c>
    </row>
    <row r="2088" spans="1:15">
      <c r="A2088" s="100" t="s">
        <v>17358</v>
      </c>
      <c r="B2088" s="100" t="s">
        <v>17359</v>
      </c>
      <c r="C2088" s="100" t="s">
        <v>10709</v>
      </c>
      <c r="D2088" s="100" t="s">
        <v>100</v>
      </c>
      <c r="E2088" s="100" t="s">
        <v>72</v>
      </c>
      <c r="F2088" s="277" t="s">
        <v>65</v>
      </c>
      <c r="G2088" s="101">
        <v>5</v>
      </c>
      <c r="H2088" s="101">
        <v>3.9</v>
      </c>
      <c r="I2088" s="101">
        <v>9</v>
      </c>
      <c r="J2088" s="101">
        <v>5</v>
      </c>
      <c r="K2088" s="101">
        <v>5.0999999999999996</v>
      </c>
      <c r="L2088" s="278">
        <v>700494</v>
      </c>
      <c r="M2088" s="100" t="s">
        <v>66</v>
      </c>
      <c r="N2088" s="100" t="s">
        <v>190</v>
      </c>
      <c r="O2088" s="100"/>
    </row>
    <row r="2089" spans="1:15">
      <c r="A2089" s="100" t="s">
        <v>13462</v>
      </c>
      <c r="B2089" s="100" t="s">
        <v>13463</v>
      </c>
      <c r="C2089" s="100" t="s">
        <v>2637</v>
      </c>
      <c r="D2089" s="100" t="s">
        <v>100</v>
      </c>
      <c r="E2089" s="100" t="s">
        <v>64</v>
      </c>
      <c r="F2089" s="277" t="s">
        <v>65</v>
      </c>
      <c r="G2089" s="101">
        <v>10</v>
      </c>
      <c r="H2089" s="101">
        <v>8.4</v>
      </c>
      <c r="I2089" s="101">
        <v>8.1</v>
      </c>
      <c r="J2089" s="101">
        <v>7.6</v>
      </c>
      <c r="K2089" s="101">
        <v>8.1</v>
      </c>
      <c r="L2089" s="278">
        <v>6500000</v>
      </c>
      <c r="M2089" s="100" t="s">
        <v>66</v>
      </c>
      <c r="N2089" s="100" t="s">
        <v>67</v>
      </c>
      <c r="O2089" s="100" t="s">
        <v>2620</v>
      </c>
    </row>
    <row r="2090" spans="1:15">
      <c r="A2090" s="100" t="s">
        <v>17360</v>
      </c>
      <c r="B2090" s="100" t="s">
        <v>17361</v>
      </c>
      <c r="C2090" s="100" t="s">
        <v>10710</v>
      </c>
      <c r="D2090" s="100" t="s">
        <v>8548</v>
      </c>
      <c r="E2090" s="100" t="s">
        <v>201</v>
      </c>
      <c r="F2090" s="277" t="s">
        <v>65</v>
      </c>
      <c r="G2090" s="101">
        <v>1.8</v>
      </c>
      <c r="H2090" s="101">
        <v>5.0999999999999996</v>
      </c>
      <c r="I2090" s="101">
        <v>2.6</v>
      </c>
      <c r="J2090" s="101">
        <v>4.5999999999999996</v>
      </c>
      <c r="K2090" s="101">
        <v>4.3</v>
      </c>
      <c r="L2090" s="278">
        <v>24293</v>
      </c>
      <c r="M2090" s="100" t="s">
        <v>66</v>
      </c>
      <c r="N2090" s="100" t="s">
        <v>190</v>
      </c>
      <c r="O2090" s="100"/>
    </row>
    <row r="2091" spans="1:15">
      <c r="A2091" s="100" t="s">
        <v>17362</v>
      </c>
      <c r="B2091" s="100" t="s">
        <v>17363</v>
      </c>
      <c r="C2091" s="100" t="s">
        <v>10713</v>
      </c>
      <c r="D2091" s="100" t="s">
        <v>8580</v>
      </c>
      <c r="E2091" s="100" t="s">
        <v>94</v>
      </c>
      <c r="F2091" s="277" t="s">
        <v>65</v>
      </c>
      <c r="G2091" s="101">
        <v>8.5</v>
      </c>
      <c r="H2091" s="101">
        <v>4.2</v>
      </c>
      <c r="I2091" s="101">
        <v>5.6</v>
      </c>
      <c r="J2091" s="101">
        <v>5.2</v>
      </c>
      <c r="K2091" s="101">
        <v>5.2</v>
      </c>
      <c r="L2091" s="278">
        <v>17260</v>
      </c>
      <c r="M2091" s="100" t="s">
        <v>66</v>
      </c>
      <c r="N2091" s="100" t="s">
        <v>67</v>
      </c>
      <c r="O2091" s="100"/>
    </row>
    <row r="2092" spans="1:15">
      <c r="A2092" s="100" t="s">
        <v>17364</v>
      </c>
      <c r="B2092" s="100" t="s">
        <v>17365</v>
      </c>
      <c r="C2092" s="100" t="s">
        <v>10716</v>
      </c>
      <c r="D2092" s="100" t="s">
        <v>8555</v>
      </c>
      <c r="E2092" s="100" t="s">
        <v>94</v>
      </c>
      <c r="F2092" s="277" t="s">
        <v>65</v>
      </c>
      <c r="G2092" s="101">
        <v>7.4</v>
      </c>
      <c r="H2092" s="101">
        <v>6.2</v>
      </c>
      <c r="I2092" s="101">
        <v>6.9</v>
      </c>
      <c r="J2092" s="101">
        <v>3</v>
      </c>
      <c r="K2092" s="101">
        <v>5.5</v>
      </c>
      <c r="L2092" s="278">
        <v>1765</v>
      </c>
      <c r="M2092" s="100" t="s">
        <v>66</v>
      </c>
      <c r="N2092" s="100" t="s">
        <v>543</v>
      </c>
      <c r="O2092" s="100"/>
    </row>
    <row r="2093" spans="1:15">
      <c r="A2093" s="100" t="s">
        <v>17366</v>
      </c>
      <c r="B2093" s="100" t="s">
        <v>17367</v>
      </c>
      <c r="C2093" s="100" t="s">
        <v>10717</v>
      </c>
      <c r="D2093" s="100" t="s">
        <v>8548</v>
      </c>
      <c r="E2093" s="100" t="s">
        <v>201</v>
      </c>
      <c r="F2093" s="277" t="s">
        <v>65</v>
      </c>
      <c r="G2093" s="101">
        <v>1.9</v>
      </c>
      <c r="H2093" s="101">
        <v>3.5</v>
      </c>
      <c r="I2093" s="101">
        <v>1.8</v>
      </c>
      <c r="J2093" s="101">
        <v>5.9</v>
      </c>
      <c r="K2093" s="101">
        <v>4.0999999999999996</v>
      </c>
      <c r="L2093" s="278">
        <v>58431</v>
      </c>
      <c r="M2093" s="100" t="s">
        <v>66</v>
      </c>
      <c r="N2093" s="100" t="s">
        <v>103</v>
      </c>
      <c r="O2093" s="100" t="s">
        <v>10718</v>
      </c>
    </row>
    <row r="2094" spans="1:15">
      <c r="A2094" s="100" t="s">
        <v>17368</v>
      </c>
      <c r="B2094" s="100" t="s">
        <v>17369</v>
      </c>
      <c r="C2094" s="100" t="s">
        <v>10719</v>
      </c>
      <c r="D2094" s="100" t="s">
        <v>8548</v>
      </c>
      <c r="E2094" s="100" t="s">
        <v>201</v>
      </c>
      <c r="F2094" s="277" t="s">
        <v>65</v>
      </c>
      <c r="G2094" s="101">
        <v>2.4</v>
      </c>
      <c r="H2094" s="101">
        <v>4</v>
      </c>
      <c r="I2094" s="101">
        <v>3</v>
      </c>
      <c r="J2094" s="101">
        <v>5.9</v>
      </c>
      <c r="K2094" s="101">
        <v>4.5999999999999996</v>
      </c>
      <c r="L2094" s="278">
        <v>11817</v>
      </c>
      <c r="M2094" s="100" t="s">
        <v>66</v>
      </c>
      <c r="N2094" s="100" t="s">
        <v>543</v>
      </c>
      <c r="O2094" s="100"/>
    </row>
    <row r="2095" spans="1:15">
      <c r="A2095" s="100" t="s">
        <v>17370</v>
      </c>
      <c r="B2095" s="100" t="s">
        <v>17371</v>
      </c>
      <c r="C2095" s="100" t="s">
        <v>10722</v>
      </c>
      <c r="D2095" s="100" t="s">
        <v>8559</v>
      </c>
      <c r="E2095" s="100" t="s">
        <v>72</v>
      </c>
      <c r="F2095" s="277" t="s">
        <v>65</v>
      </c>
      <c r="G2095" s="101">
        <v>5.3</v>
      </c>
      <c r="H2095" s="101">
        <v>0.7</v>
      </c>
      <c r="I2095" s="101">
        <v>4.8</v>
      </c>
      <c r="J2095" s="101">
        <v>5.8</v>
      </c>
      <c r="K2095" s="101">
        <v>4.7</v>
      </c>
      <c r="L2095" s="278">
        <v>69939</v>
      </c>
      <c r="M2095" s="100" t="s">
        <v>66</v>
      </c>
      <c r="N2095" s="100" t="s">
        <v>190</v>
      </c>
      <c r="O2095" s="100"/>
    </row>
    <row r="2096" spans="1:15">
      <c r="A2096" s="100" t="s">
        <v>13213</v>
      </c>
      <c r="B2096" s="100" t="s">
        <v>13214</v>
      </c>
      <c r="C2096" s="100" t="s">
        <v>2218</v>
      </c>
      <c r="D2096" s="100" t="s">
        <v>8552</v>
      </c>
      <c r="E2096" s="100" t="s">
        <v>64</v>
      </c>
      <c r="F2096" s="277" t="s">
        <v>65</v>
      </c>
      <c r="G2096" s="101">
        <v>9.6999999999999993</v>
      </c>
      <c r="H2096" s="101">
        <v>9.4</v>
      </c>
      <c r="I2096" s="101">
        <v>6.9</v>
      </c>
      <c r="J2096" s="101">
        <v>3.7</v>
      </c>
      <c r="K2096" s="101">
        <v>6.1</v>
      </c>
      <c r="L2096" s="278">
        <v>10870</v>
      </c>
      <c r="M2096" s="100" t="s">
        <v>66</v>
      </c>
      <c r="N2096" s="100" t="s">
        <v>264</v>
      </c>
      <c r="O2096" s="100" t="s">
        <v>2203</v>
      </c>
    </row>
    <row r="2097" spans="1:15">
      <c r="A2097" s="100" t="s">
        <v>12474</v>
      </c>
      <c r="B2097" s="100" t="s">
        <v>12475</v>
      </c>
      <c r="C2097" s="100" t="s">
        <v>789</v>
      </c>
      <c r="D2097" s="100" t="s">
        <v>8589</v>
      </c>
      <c r="E2097" s="100" t="s">
        <v>94</v>
      </c>
      <c r="F2097" s="277" t="s">
        <v>95</v>
      </c>
      <c r="G2097" s="101">
        <v>7.3</v>
      </c>
      <c r="H2097" s="101">
        <v>7.4</v>
      </c>
      <c r="I2097" s="101">
        <v>6.1</v>
      </c>
      <c r="J2097" s="101">
        <v>4.3</v>
      </c>
      <c r="K2097" s="101">
        <v>5.9</v>
      </c>
      <c r="L2097" s="278">
        <v>14907</v>
      </c>
      <c r="M2097" s="100" t="s">
        <v>66</v>
      </c>
      <c r="N2097" s="100" t="s">
        <v>264</v>
      </c>
      <c r="O2097" s="100" t="s">
        <v>782</v>
      </c>
    </row>
    <row r="2098" spans="1:15">
      <c r="A2098" s="100" t="s">
        <v>13134</v>
      </c>
      <c r="B2098" s="100" t="s">
        <v>13135</v>
      </c>
      <c r="C2098" s="100" t="s">
        <v>2062</v>
      </c>
      <c r="D2098" s="100" t="s">
        <v>100</v>
      </c>
      <c r="E2098" s="100" t="s">
        <v>64</v>
      </c>
      <c r="F2098" s="277" t="s">
        <v>65</v>
      </c>
      <c r="G2098" s="101">
        <v>10</v>
      </c>
      <c r="H2098" s="101">
        <v>10</v>
      </c>
      <c r="I2098" s="101">
        <v>10</v>
      </c>
      <c r="J2098" s="101">
        <v>7</v>
      </c>
      <c r="K2098" s="101">
        <v>8.5</v>
      </c>
      <c r="L2098" s="278">
        <v>16378147</v>
      </c>
      <c r="M2098" s="100" t="s">
        <v>66</v>
      </c>
      <c r="N2098" s="100" t="s">
        <v>264</v>
      </c>
      <c r="O2098" s="100" t="s">
        <v>2047</v>
      </c>
    </row>
    <row r="2099" spans="1:15">
      <c r="A2099" s="100" t="s">
        <v>17372</v>
      </c>
      <c r="B2099" s="100" t="s">
        <v>17373</v>
      </c>
      <c r="C2099" s="100" t="s">
        <v>10725</v>
      </c>
      <c r="D2099" s="100" t="s">
        <v>8544</v>
      </c>
      <c r="E2099" s="100" t="s">
        <v>72</v>
      </c>
      <c r="F2099" s="277" t="s">
        <v>73</v>
      </c>
      <c r="G2099" s="101">
        <v>5.7</v>
      </c>
      <c r="H2099" s="101">
        <v>6.3</v>
      </c>
      <c r="I2099" s="101">
        <v>5.8</v>
      </c>
      <c r="J2099" s="101">
        <v>6.1</v>
      </c>
      <c r="K2099" s="101">
        <v>6</v>
      </c>
      <c r="L2099" s="278">
        <v>8618</v>
      </c>
      <c r="M2099" s="100" t="s">
        <v>66</v>
      </c>
      <c r="N2099" s="100" t="s">
        <v>190</v>
      </c>
      <c r="O2099" s="100"/>
    </row>
    <row r="2100" spans="1:15">
      <c r="A2100" s="100" t="s">
        <v>13446</v>
      </c>
      <c r="B2100" s="100" t="s">
        <v>13447</v>
      </c>
      <c r="C2100" s="100" t="s">
        <v>2612</v>
      </c>
      <c r="D2100" s="100" t="s">
        <v>8536</v>
      </c>
      <c r="E2100" s="100" t="s">
        <v>94</v>
      </c>
      <c r="F2100" s="277" t="s">
        <v>73</v>
      </c>
      <c r="G2100" s="101">
        <v>8.5</v>
      </c>
      <c r="H2100" s="101">
        <v>7.6</v>
      </c>
      <c r="I2100" s="101">
        <v>5.5</v>
      </c>
      <c r="J2100" s="101">
        <v>6.3</v>
      </c>
      <c r="K2100" s="101">
        <v>6</v>
      </c>
      <c r="L2100" s="278">
        <v>148402</v>
      </c>
      <c r="M2100" s="100" t="s">
        <v>66</v>
      </c>
      <c r="N2100" s="100" t="s">
        <v>67</v>
      </c>
      <c r="O2100" s="100" t="s">
        <v>2596</v>
      </c>
    </row>
    <row r="2101" spans="1:15">
      <c r="A2101" s="100" t="s">
        <v>14492</v>
      </c>
      <c r="B2101" s="100" t="s">
        <v>14493</v>
      </c>
      <c r="C2101" s="100" t="s">
        <v>4541</v>
      </c>
      <c r="D2101" s="100" t="s">
        <v>8554</v>
      </c>
      <c r="E2101" s="100" t="s">
        <v>107</v>
      </c>
      <c r="F2101" s="277" t="s">
        <v>65</v>
      </c>
      <c r="G2101" s="101">
        <v>6.5</v>
      </c>
      <c r="H2101" s="101">
        <v>9.9</v>
      </c>
      <c r="I2101" s="101">
        <v>3.5</v>
      </c>
      <c r="J2101" s="101">
        <v>4.8</v>
      </c>
      <c r="K2101" s="101">
        <v>4.4000000000000004</v>
      </c>
      <c r="L2101" s="278">
        <v>71518</v>
      </c>
      <c r="M2101" s="100" t="s">
        <v>66</v>
      </c>
      <c r="N2101" s="100" t="s">
        <v>67</v>
      </c>
      <c r="O2101" s="100" t="s">
        <v>4516</v>
      </c>
    </row>
    <row r="2102" spans="1:15">
      <c r="A2102" s="100" t="s">
        <v>17374</v>
      </c>
      <c r="B2102" s="100" t="s">
        <v>17375</v>
      </c>
      <c r="C2102" s="100" t="s">
        <v>10728</v>
      </c>
      <c r="D2102" s="100" t="s">
        <v>8593</v>
      </c>
      <c r="E2102" s="100" t="s">
        <v>107</v>
      </c>
      <c r="F2102" s="277" t="s">
        <v>65</v>
      </c>
      <c r="G2102" s="101">
        <v>6.9</v>
      </c>
      <c r="H2102" s="101">
        <v>4.7</v>
      </c>
      <c r="I2102" s="101">
        <v>7.1</v>
      </c>
      <c r="J2102" s="101">
        <v>3.5</v>
      </c>
      <c r="K2102" s="101">
        <v>5</v>
      </c>
      <c r="L2102" s="278">
        <v>216900</v>
      </c>
      <c r="M2102" s="100" t="s">
        <v>66</v>
      </c>
      <c r="N2102" s="100" t="s">
        <v>67</v>
      </c>
      <c r="O2102" s="100"/>
    </row>
    <row r="2103" spans="1:15">
      <c r="A2103" s="100" t="s">
        <v>17339</v>
      </c>
      <c r="B2103" s="100" t="s">
        <v>17340</v>
      </c>
      <c r="C2103" s="100" t="s">
        <v>10689</v>
      </c>
      <c r="D2103" s="100" t="s">
        <v>8578</v>
      </c>
      <c r="E2103" s="100" t="s">
        <v>72</v>
      </c>
      <c r="F2103" s="277" t="s">
        <v>65</v>
      </c>
      <c r="G2103" s="101">
        <v>5.6</v>
      </c>
      <c r="H2103" s="101">
        <v>2.2999999999999998</v>
      </c>
      <c r="I2103" s="101">
        <v>5.8</v>
      </c>
      <c r="J2103" s="101">
        <v>4.0999999999999996</v>
      </c>
      <c r="K2103" s="101">
        <v>4.4000000000000004</v>
      </c>
      <c r="L2103" s="278">
        <v>133273</v>
      </c>
      <c r="M2103" s="100" t="s">
        <v>66</v>
      </c>
      <c r="N2103" s="100" t="s">
        <v>190</v>
      </c>
      <c r="O2103" s="100"/>
    </row>
    <row r="2104" spans="1:15">
      <c r="A2104" s="100" t="s">
        <v>14498</v>
      </c>
      <c r="B2104" s="100" t="s">
        <v>14499</v>
      </c>
      <c r="C2104" s="100" t="s">
        <v>4554</v>
      </c>
      <c r="D2104" s="100" t="s">
        <v>8564</v>
      </c>
      <c r="E2104" s="100" t="s">
        <v>72</v>
      </c>
      <c r="F2104" s="277" t="s">
        <v>65</v>
      </c>
      <c r="G2104" s="101">
        <v>4.9000000000000004</v>
      </c>
      <c r="H2104" s="101">
        <v>6.7</v>
      </c>
      <c r="I2104" s="101">
        <v>4</v>
      </c>
      <c r="J2104" s="101">
        <v>4.4000000000000004</v>
      </c>
      <c r="K2104" s="101">
        <v>4.3</v>
      </c>
      <c r="L2104" s="278">
        <v>37737</v>
      </c>
      <c r="M2104" s="100" t="s">
        <v>66</v>
      </c>
      <c r="N2104" s="100" t="s">
        <v>543</v>
      </c>
      <c r="O2104" s="100" t="s">
        <v>4529</v>
      </c>
    </row>
    <row r="2105" spans="1:15">
      <c r="A2105" s="100" t="s">
        <v>14228</v>
      </c>
      <c r="B2105" s="100" t="s">
        <v>14229</v>
      </c>
      <c r="C2105" s="100" t="s">
        <v>3992</v>
      </c>
      <c r="D2105" s="100" t="s">
        <v>8541</v>
      </c>
      <c r="E2105" s="100" t="s">
        <v>107</v>
      </c>
      <c r="F2105" s="277" t="s">
        <v>65</v>
      </c>
      <c r="G2105" s="101">
        <v>6.9</v>
      </c>
      <c r="H2105" s="101">
        <v>6.6</v>
      </c>
      <c r="I2105" s="101">
        <v>5.9</v>
      </c>
      <c r="J2105" s="101">
        <v>4.5</v>
      </c>
      <c r="K2105" s="101">
        <v>5.5</v>
      </c>
      <c r="L2105" s="278">
        <v>379637</v>
      </c>
      <c r="M2105" s="100" t="s">
        <v>66</v>
      </c>
      <c r="N2105" s="100" t="s">
        <v>67</v>
      </c>
      <c r="O2105" s="100" t="s">
        <v>3969</v>
      </c>
    </row>
    <row r="2106" spans="1:15">
      <c r="A2106" s="100" t="s">
        <v>18579</v>
      </c>
      <c r="B2106" s="100" t="s">
        <v>18580</v>
      </c>
      <c r="C2106" s="100" t="s">
        <v>8415</v>
      </c>
      <c r="D2106" s="100" t="s">
        <v>8536</v>
      </c>
      <c r="E2106" s="100" t="s">
        <v>94</v>
      </c>
      <c r="F2106" s="277" t="s">
        <v>65</v>
      </c>
      <c r="G2106" s="101">
        <v>7.5</v>
      </c>
      <c r="H2106" s="101">
        <v>7.2</v>
      </c>
      <c r="I2106" s="101">
        <v>4.4000000000000004</v>
      </c>
      <c r="J2106" s="101">
        <v>4.9000000000000004</v>
      </c>
      <c r="K2106" s="101">
        <v>4.9000000000000004</v>
      </c>
      <c r="L2106" s="278">
        <v>138569</v>
      </c>
      <c r="M2106" s="100" t="s">
        <v>66</v>
      </c>
      <c r="N2106" s="100" t="s">
        <v>67</v>
      </c>
      <c r="O2106" s="100" t="s">
        <v>8408</v>
      </c>
    </row>
    <row r="2107" spans="1:15">
      <c r="A2107" s="100" t="s">
        <v>17376</v>
      </c>
      <c r="B2107" s="100" t="s">
        <v>17377</v>
      </c>
      <c r="C2107" s="100" t="s">
        <v>10731</v>
      </c>
      <c r="D2107" s="100" t="s">
        <v>8563</v>
      </c>
      <c r="E2107" s="100" t="s">
        <v>196</v>
      </c>
      <c r="F2107" s="277" t="s">
        <v>65</v>
      </c>
      <c r="G2107" s="101">
        <v>3.2</v>
      </c>
      <c r="H2107" s="101">
        <v>2.2000000000000002</v>
      </c>
      <c r="I2107" s="101">
        <v>4.0999999999999996</v>
      </c>
      <c r="J2107" s="101">
        <v>4.5999999999999996</v>
      </c>
      <c r="K2107" s="101">
        <v>4.0999999999999996</v>
      </c>
      <c r="L2107" s="278">
        <v>4578</v>
      </c>
      <c r="M2107" s="100" t="s">
        <v>66</v>
      </c>
      <c r="N2107" s="100" t="s">
        <v>103</v>
      </c>
      <c r="O2107" s="100"/>
    </row>
    <row r="2108" spans="1:15">
      <c r="A2108" s="100" t="s">
        <v>13021</v>
      </c>
      <c r="B2108" s="100" t="s">
        <v>13022</v>
      </c>
      <c r="C2108" s="100" t="s">
        <v>1845</v>
      </c>
      <c r="D2108" s="100" t="s">
        <v>8541</v>
      </c>
      <c r="E2108" s="100" t="s">
        <v>72</v>
      </c>
      <c r="F2108" s="277" t="s">
        <v>65</v>
      </c>
      <c r="G2108" s="101">
        <v>5</v>
      </c>
      <c r="H2108" s="101">
        <v>4.9000000000000004</v>
      </c>
      <c r="I2108" s="101">
        <v>4.8</v>
      </c>
      <c r="J2108" s="101">
        <v>4</v>
      </c>
      <c r="K2108" s="101">
        <v>4.5</v>
      </c>
      <c r="L2108" s="278">
        <v>6982</v>
      </c>
      <c r="M2108" s="100" t="s">
        <v>66</v>
      </c>
      <c r="N2108" s="100" t="s">
        <v>103</v>
      </c>
      <c r="O2108" s="100" t="s">
        <v>1828</v>
      </c>
    </row>
    <row r="2109" spans="1:15">
      <c r="A2109" s="100" t="s">
        <v>17378</v>
      </c>
      <c r="B2109" s="100" t="s">
        <v>17379</v>
      </c>
      <c r="C2109" s="100" t="s">
        <v>10734</v>
      </c>
      <c r="D2109" s="100" t="s">
        <v>8544</v>
      </c>
      <c r="E2109" s="100" t="s">
        <v>196</v>
      </c>
      <c r="F2109" s="277" t="s">
        <v>65</v>
      </c>
      <c r="G2109" s="101">
        <v>3.2</v>
      </c>
      <c r="H2109" s="101">
        <v>5.9</v>
      </c>
      <c r="I2109" s="101">
        <v>4</v>
      </c>
      <c r="J2109" s="101">
        <v>5</v>
      </c>
      <c r="K2109" s="101">
        <v>4.5999999999999996</v>
      </c>
      <c r="L2109" s="278">
        <v>13228</v>
      </c>
      <c r="M2109" s="100" t="s">
        <v>66</v>
      </c>
      <c r="N2109" s="100" t="s">
        <v>103</v>
      </c>
      <c r="O2109" s="100"/>
    </row>
    <row r="2110" spans="1:15">
      <c r="A2110" s="100" t="s">
        <v>17380</v>
      </c>
      <c r="B2110" s="100" t="s">
        <v>17381</v>
      </c>
      <c r="C2110" s="100" t="s">
        <v>10737</v>
      </c>
      <c r="D2110" s="100" t="s">
        <v>8544</v>
      </c>
      <c r="E2110" s="100" t="s">
        <v>72</v>
      </c>
      <c r="F2110" s="277" t="s">
        <v>65</v>
      </c>
      <c r="G2110" s="101">
        <v>5.3</v>
      </c>
      <c r="H2110" s="101">
        <v>5.9</v>
      </c>
      <c r="I2110" s="101">
        <v>6</v>
      </c>
      <c r="J2110" s="101">
        <v>5.6</v>
      </c>
      <c r="K2110" s="101">
        <v>5.8</v>
      </c>
      <c r="L2110" s="278">
        <v>7187</v>
      </c>
      <c r="M2110" s="100" t="s">
        <v>66</v>
      </c>
      <c r="N2110" s="100" t="s">
        <v>190</v>
      </c>
      <c r="O2110" s="100"/>
    </row>
    <row r="2111" spans="1:15">
      <c r="A2111" s="100" t="s">
        <v>13751</v>
      </c>
      <c r="B2111" s="100" t="s">
        <v>13752</v>
      </c>
      <c r="C2111" s="100" t="s">
        <v>3103</v>
      </c>
      <c r="D2111" s="100" t="s">
        <v>8548</v>
      </c>
      <c r="E2111" s="100" t="s">
        <v>94</v>
      </c>
      <c r="F2111" s="277" t="s">
        <v>65</v>
      </c>
      <c r="G2111" s="101">
        <v>8.4</v>
      </c>
      <c r="H2111" s="101">
        <v>6.9</v>
      </c>
      <c r="I2111" s="101">
        <v>5.0999999999999996</v>
      </c>
      <c r="J2111" s="101">
        <v>6.1</v>
      </c>
      <c r="K2111" s="101">
        <v>6.1</v>
      </c>
      <c r="L2111" s="278">
        <v>46544</v>
      </c>
      <c r="M2111" s="100" t="s">
        <v>66</v>
      </c>
      <c r="N2111" s="100" t="s">
        <v>543</v>
      </c>
      <c r="O2111" s="100" t="s">
        <v>3080</v>
      </c>
    </row>
    <row r="2112" spans="1:15">
      <c r="A2112" s="100" t="s">
        <v>13171</v>
      </c>
      <c r="B2112" s="100" t="s">
        <v>2132</v>
      </c>
      <c r="C2112" s="100" t="s">
        <v>2133</v>
      </c>
      <c r="D2112" s="100" t="s">
        <v>8561</v>
      </c>
      <c r="E2112" s="100" t="s">
        <v>64</v>
      </c>
      <c r="F2112" s="277" t="s">
        <v>65</v>
      </c>
      <c r="G2112" s="101">
        <v>10</v>
      </c>
      <c r="H2112" s="101">
        <v>6</v>
      </c>
      <c r="I2112" s="101">
        <v>10</v>
      </c>
      <c r="J2112" s="101">
        <v>6.7</v>
      </c>
      <c r="K2112" s="101">
        <v>6.8</v>
      </c>
      <c r="L2112" s="278">
        <v>2982000</v>
      </c>
      <c r="M2112" s="100" t="s">
        <v>66</v>
      </c>
      <c r="N2112" s="100" t="s">
        <v>67</v>
      </c>
      <c r="O2112" s="100" t="s">
        <v>2118</v>
      </c>
    </row>
    <row r="2113" spans="1:15">
      <c r="A2113" s="100" t="s">
        <v>12721</v>
      </c>
      <c r="B2113" s="100" t="s">
        <v>12722</v>
      </c>
      <c r="C2113" s="100" t="s">
        <v>1272</v>
      </c>
      <c r="D2113" s="100" t="s">
        <v>179</v>
      </c>
      <c r="E2113" s="100" t="s">
        <v>94</v>
      </c>
      <c r="F2113" s="277" t="s">
        <v>65</v>
      </c>
      <c r="G2113" s="101">
        <v>7.4</v>
      </c>
      <c r="H2113" s="101">
        <v>5.0999999999999996</v>
      </c>
      <c r="I2113" s="101">
        <v>4.8</v>
      </c>
      <c r="J2113" s="101">
        <v>5.4</v>
      </c>
      <c r="K2113" s="101">
        <v>5.0999999999999996</v>
      </c>
      <c r="L2113" s="278">
        <v>5600000</v>
      </c>
      <c r="M2113" s="100" t="s">
        <v>66</v>
      </c>
      <c r="N2113" s="100" t="s">
        <v>67</v>
      </c>
      <c r="O2113" s="100" t="s">
        <v>1265</v>
      </c>
    </row>
    <row r="2114" spans="1:15">
      <c r="A2114" s="100" t="s">
        <v>17382</v>
      </c>
      <c r="B2114" s="100" t="s">
        <v>17383</v>
      </c>
      <c r="C2114" s="100" t="s">
        <v>7624</v>
      </c>
      <c r="D2114" s="100" t="s">
        <v>8578</v>
      </c>
      <c r="E2114" s="100" t="s">
        <v>72</v>
      </c>
      <c r="F2114" s="277" t="s">
        <v>73</v>
      </c>
      <c r="G2114" s="101">
        <v>4.8</v>
      </c>
      <c r="H2114" s="101">
        <v>4.3</v>
      </c>
      <c r="I2114" s="101">
        <v>4.3</v>
      </c>
      <c r="J2114" s="101">
        <v>5.2</v>
      </c>
      <c r="K2114" s="101">
        <v>4.5999999999999996</v>
      </c>
      <c r="L2114" s="278">
        <v>96200</v>
      </c>
      <c r="M2114" s="100" t="s">
        <v>66</v>
      </c>
      <c r="N2114" s="100" t="s">
        <v>67</v>
      </c>
      <c r="O2114" s="100" t="s">
        <v>7634</v>
      </c>
    </row>
    <row r="2115" spans="1:15">
      <c r="A2115" s="100" t="s">
        <v>17385</v>
      </c>
      <c r="B2115" s="100" t="s">
        <v>17386</v>
      </c>
      <c r="C2115" s="100" t="s">
        <v>7630</v>
      </c>
      <c r="D2115" s="100" t="s">
        <v>8564</v>
      </c>
      <c r="E2115" s="100" t="s">
        <v>72</v>
      </c>
      <c r="F2115" s="277" t="s">
        <v>65</v>
      </c>
      <c r="G2115" s="101">
        <v>5.6</v>
      </c>
      <c r="H2115" s="101">
        <v>6</v>
      </c>
      <c r="I2115" s="101">
        <v>6</v>
      </c>
      <c r="J2115" s="101">
        <v>3.9</v>
      </c>
      <c r="K2115" s="101">
        <v>5.0999999999999996</v>
      </c>
      <c r="L2115" s="278">
        <v>208025</v>
      </c>
      <c r="M2115" s="100" t="s">
        <v>66</v>
      </c>
      <c r="N2115" s="100" t="s">
        <v>543</v>
      </c>
      <c r="O2115" s="100" t="s">
        <v>4917</v>
      </c>
    </row>
    <row r="2116" spans="1:15">
      <c r="A2116" s="100"/>
      <c r="B2116" s="100" t="s">
        <v>17384</v>
      </c>
      <c r="C2116" s="100" t="s">
        <v>7628</v>
      </c>
      <c r="D2116" s="100" t="s">
        <v>8564</v>
      </c>
      <c r="E2116" s="100" t="s">
        <v>196</v>
      </c>
      <c r="F2116" s="277" t="s">
        <v>73</v>
      </c>
      <c r="G2116" s="101">
        <v>2.9</v>
      </c>
      <c r="H2116" s="101">
        <v>8.3000000000000007</v>
      </c>
      <c r="I2116" s="101">
        <v>4.4000000000000004</v>
      </c>
      <c r="J2116" s="101">
        <v>1.9</v>
      </c>
      <c r="K2116" s="101">
        <v>3.4</v>
      </c>
      <c r="L2116" s="278">
        <v>513587</v>
      </c>
      <c r="M2116" s="100" t="s">
        <v>245</v>
      </c>
      <c r="N2116" s="100" t="s">
        <v>103</v>
      </c>
      <c r="O2116" s="100" t="s">
        <v>7636</v>
      </c>
    </row>
    <row r="2117" spans="1:15">
      <c r="A2117" s="100" t="s">
        <v>17387</v>
      </c>
      <c r="B2117" s="100" t="s">
        <v>17388</v>
      </c>
      <c r="C2117" s="100" t="s">
        <v>10740</v>
      </c>
      <c r="D2117" s="100" t="s">
        <v>8578</v>
      </c>
      <c r="E2117" s="100" t="s">
        <v>72</v>
      </c>
      <c r="F2117" s="277" t="s">
        <v>65</v>
      </c>
      <c r="G2117" s="101">
        <v>4.8</v>
      </c>
      <c r="H2117" s="101">
        <v>2.8</v>
      </c>
      <c r="I2117" s="101">
        <v>4.4000000000000004</v>
      </c>
      <c r="J2117" s="101">
        <v>5.7</v>
      </c>
      <c r="K2117" s="101">
        <v>4.5999999999999996</v>
      </c>
      <c r="L2117" s="278">
        <v>14332</v>
      </c>
      <c r="M2117" s="100" t="s">
        <v>66</v>
      </c>
      <c r="N2117" s="100" t="s">
        <v>247</v>
      </c>
      <c r="O2117" s="100"/>
    </row>
    <row r="2118" spans="1:15">
      <c r="A2118" s="100" t="s">
        <v>14537</v>
      </c>
      <c r="B2118" s="100" t="s">
        <v>14538</v>
      </c>
      <c r="C2118" s="100" t="s">
        <v>4640</v>
      </c>
      <c r="D2118" s="100" t="s">
        <v>8564</v>
      </c>
      <c r="E2118" s="100" t="s">
        <v>196</v>
      </c>
      <c r="F2118" s="277" t="s">
        <v>65</v>
      </c>
      <c r="G2118" s="101">
        <v>3.3</v>
      </c>
      <c r="H2118" s="101">
        <v>6.7</v>
      </c>
      <c r="I2118" s="101">
        <v>3.4</v>
      </c>
      <c r="J2118" s="101">
        <v>3.4</v>
      </c>
      <c r="K2118" s="101">
        <v>3.6</v>
      </c>
      <c r="L2118" s="278">
        <v>48267</v>
      </c>
      <c r="M2118" s="100" t="s">
        <v>66</v>
      </c>
      <c r="N2118" s="100" t="s">
        <v>543</v>
      </c>
      <c r="O2118" s="100" t="s">
        <v>4617</v>
      </c>
    </row>
    <row r="2119" spans="1:15">
      <c r="A2119" s="100" t="s">
        <v>14960</v>
      </c>
      <c r="B2119" s="100" t="s">
        <v>17389</v>
      </c>
      <c r="C2119" s="100" t="s">
        <v>7633</v>
      </c>
      <c r="D2119" s="100" t="s">
        <v>8545</v>
      </c>
      <c r="E2119" s="100" t="s">
        <v>196</v>
      </c>
      <c r="F2119" s="277" t="s">
        <v>73</v>
      </c>
      <c r="G2119" s="101">
        <v>3.4</v>
      </c>
      <c r="H2119" s="101">
        <v>3.9</v>
      </c>
      <c r="I2119" s="101">
        <v>3.8</v>
      </c>
      <c r="J2119" s="101">
        <v>5.2</v>
      </c>
      <c r="K2119" s="101">
        <v>4.3</v>
      </c>
      <c r="L2119" s="278">
        <v>28725</v>
      </c>
      <c r="M2119" s="100" t="s">
        <v>66</v>
      </c>
      <c r="N2119" s="100" t="s">
        <v>190</v>
      </c>
      <c r="O2119" s="100" t="s">
        <v>2911</v>
      </c>
    </row>
    <row r="2120" spans="1:15">
      <c r="A2120" s="100" t="s">
        <v>12701</v>
      </c>
      <c r="B2120" s="100" t="s">
        <v>17390</v>
      </c>
      <c r="C2120" s="100" t="s">
        <v>10743</v>
      </c>
      <c r="D2120" s="100" t="s">
        <v>8544</v>
      </c>
      <c r="E2120" s="100" t="s">
        <v>72</v>
      </c>
      <c r="F2120" s="277" t="s">
        <v>73</v>
      </c>
      <c r="G2120" s="101">
        <v>5.5</v>
      </c>
      <c r="H2120" s="101">
        <v>6.4</v>
      </c>
      <c r="I2120" s="101">
        <v>5.8</v>
      </c>
      <c r="J2120" s="101">
        <v>4.9000000000000004</v>
      </c>
      <c r="K2120" s="101">
        <v>5.5</v>
      </c>
      <c r="L2120" s="278">
        <v>7303</v>
      </c>
      <c r="M2120" s="100" t="s">
        <v>66</v>
      </c>
      <c r="N2120" s="100" t="s">
        <v>190</v>
      </c>
      <c r="O2120" s="100"/>
    </row>
    <row r="2121" spans="1:15">
      <c r="A2121" s="100" t="s">
        <v>12917</v>
      </c>
      <c r="B2121" s="100" t="s">
        <v>12918</v>
      </c>
      <c r="C2121" s="100" t="s">
        <v>1637</v>
      </c>
      <c r="D2121" s="100" t="s">
        <v>8551</v>
      </c>
      <c r="E2121" s="100" t="s">
        <v>201</v>
      </c>
      <c r="F2121" s="277" t="s">
        <v>65</v>
      </c>
      <c r="G2121" s="101">
        <v>2.2000000000000002</v>
      </c>
      <c r="H2121" s="101">
        <v>3.2</v>
      </c>
      <c r="I2121" s="101">
        <v>2.9</v>
      </c>
      <c r="J2121" s="101">
        <v>6.2</v>
      </c>
      <c r="K2121" s="101">
        <v>4</v>
      </c>
      <c r="L2121" s="278">
        <v>14601</v>
      </c>
      <c r="M2121" s="100" t="s">
        <v>66</v>
      </c>
      <c r="N2121" s="100" t="s">
        <v>67</v>
      </c>
      <c r="O2121" s="100" t="s">
        <v>1642</v>
      </c>
    </row>
    <row r="2122" spans="1:15">
      <c r="A2122" s="100" t="s">
        <v>17391</v>
      </c>
      <c r="B2122" s="100" t="s">
        <v>17392</v>
      </c>
      <c r="C2122" s="100" t="s">
        <v>17393</v>
      </c>
      <c r="D2122" s="100"/>
      <c r="E2122" s="100"/>
      <c r="F2122" s="277"/>
      <c r="G2122" s="101"/>
      <c r="H2122" s="101"/>
      <c r="I2122" s="101"/>
      <c r="J2122" s="101"/>
      <c r="K2122" s="101"/>
      <c r="L2122" s="278"/>
      <c r="M2122" s="100"/>
      <c r="N2122" s="100"/>
      <c r="O2122" s="100"/>
    </row>
    <row r="2123" spans="1:15">
      <c r="A2123" s="100" t="s">
        <v>17394</v>
      </c>
      <c r="B2123" s="100" t="s">
        <v>17395</v>
      </c>
      <c r="C2123" s="100" t="s">
        <v>10746</v>
      </c>
      <c r="D2123" s="100" t="s">
        <v>100</v>
      </c>
      <c r="E2123" s="100" t="s">
        <v>72</v>
      </c>
      <c r="F2123" s="277" t="s">
        <v>65</v>
      </c>
      <c r="G2123" s="101">
        <v>5.6</v>
      </c>
      <c r="H2123" s="101">
        <v>8.8000000000000007</v>
      </c>
      <c r="I2123" s="101">
        <v>5.8</v>
      </c>
      <c r="J2123" s="101">
        <v>5.7</v>
      </c>
      <c r="K2123" s="101">
        <v>6.4</v>
      </c>
      <c r="L2123" s="278">
        <v>697151</v>
      </c>
      <c r="M2123" s="100" t="s">
        <v>66</v>
      </c>
      <c r="N2123" s="100" t="s">
        <v>103</v>
      </c>
      <c r="O2123" s="100"/>
    </row>
    <row r="2124" spans="1:15">
      <c r="A2124" s="100" t="s">
        <v>17396</v>
      </c>
      <c r="B2124" s="100" t="s">
        <v>17397</v>
      </c>
      <c r="C2124" s="100" t="s">
        <v>7635</v>
      </c>
      <c r="D2124" s="100" t="s">
        <v>8634</v>
      </c>
      <c r="E2124" s="100" t="s">
        <v>201</v>
      </c>
      <c r="F2124" s="277" t="s">
        <v>65</v>
      </c>
      <c r="G2124" s="101">
        <v>2.1</v>
      </c>
      <c r="H2124" s="101">
        <v>6</v>
      </c>
      <c r="I2124" s="101">
        <v>3.5</v>
      </c>
      <c r="J2124" s="101">
        <v>4</v>
      </c>
      <c r="K2124" s="101">
        <v>3.8</v>
      </c>
      <c r="L2124" s="278">
        <v>392141</v>
      </c>
      <c r="M2124" s="100" t="s">
        <v>66</v>
      </c>
      <c r="N2124" s="100" t="s">
        <v>543</v>
      </c>
      <c r="O2124" s="100" t="s">
        <v>4921</v>
      </c>
    </row>
    <row r="2125" spans="1:15">
      <c r="A2125" s="100" t="s">
        <v>17400</v>
      </c>
      <c r="B2125" s="100" t="s">
        <v>17401</v>
      </c>
      <c r="C2125" s="100" t="s">
        <v>10750</v>
      </c>
      <c r="D2125" s="100" t="s">
        <v>8541</v>
      </c>
      <c r="E2125" s="100" t="s">
        <v>107</v>
      </c>
      <c r="F2125" s="277" t="s">
        <v>65</v>
      </c>
      <c r="G2125" s="101">
        <v>6.4</v>
      </c>
      <c r="H2125" s="101">
        <v>4</v>
      </c>
      <c r="I2125" s="101">
        <v>5.2</v>
      </c>
      <c r="J2125" s="101">
        <v>5.4</v>
      </c>
      <c r="K2125" s="101">
        <v>5.0999999999999996</v>
      </c>
      <c r="L2125" s="278">
        <v>5778</v>
      </c>
      <c r="M2125" s="100" t="s">
        <v>66</v>
      </c>
      <c r="N2125" s="100" t="s">
        <v>103</v>
      </c>
      <c r="O2125" s="100"/>
    </row>
    <row r="2126" spans="1:15">
      <c r="A2126" s="100" t="s">
        <v>17398</v>
      </c>
      <c r="B2126" s="100" t="s">
        <v>17399</v>
      </c>
      <c r="C2126" s="100" t="s">
        <v>10747</v>
      </c>
      <c r="D2126" s="100" t="s">
        <v>8550</v>
      </c>
      <c r="E2126" s="100" t="s">
        <v>201</v>
      </c>
      <c r="F2126" s="277" t="s">
        <v>65</v>
      </c>
      <c r="G2126" s="101">
        <v>1.5</v>
      </c>
      <c r="H2126" s="101">
        <v>6.7</v>
      </c>
      <c r="I2126" s="101">
        <v>2.7</v>
      </c>
      <c r="J2126" s="101">
        <v>4.0999999999999996</v>
      </c>
      <c r="K2126" s="101">
        <v>3.6</v>
      </c>
      <c r="L2126" s="278">
        <v>8873</v>
      </c>
      <c r="M2126" s="100" t="s">
        <v>66</v>
      </c>
      <c r="N2126" s="100" t="s">
        <v>103</v>
      </c>
      <c r="O2126" s="100"/>
    </row>
    <row r="2127" spans="1:15">
      <c r="A2127" s="100" t="s">
        <v>13542</v>
      </c>
      <c r="B2127" s="100" t="s">
        <v>13543</v>
      </c>
      <c r="C2127" s="100" t="s">
        <v>2746</v>
      </c>
      <c r="D2127" s="100" t="s">
        <v>8534</v>
      </c>
      <c r="E2127" s="100" t="s">
        <v>196</v>
      </c>
      <c r="F2127" s="277" t="s">
        <v>65</v>
      </c>
      <c r="G2127" s="101">
        <v>4.0999999999999996</v>
      </c>
      <c r="H2127" s="101">
        <v>5.2</v>
      </c>
      <c r="I2127" s="101">
        <v>3.8</v>
      </c>
      <c r="J2127" s="101">
        <v>3.1</v>
      </c>
      <c r="K2127" s="101">
        <v>3.9</v>
      </c>
      <c r="L2127" s="278">
        <v>616569</v>
      </c>
      <c r="M2127" s="100" t="s">
        <v>66</v>
      </c>
      <c r="N2127" s="100" t="s">
        <v>67</v>
      </c>
      <c r="O2127" s="100" t="s">
        <v>2723</v>
      </c>
    </row>
    <row r="2128" spans="1:15">
      <c r="A2128" s="100" t="s">
        <v>17402</v>
      </c>
      <c r="B2128" s="100" t="s">
        <v>17403</v>
      </c>
      <c r="C2128" s="100" t="s">
        <v>10753</v>
      </c>
      <c r="D2128" s="100" t="s">
        <v>8536</v>
      </c>
      <c r="E2128" s="100" t="s">
        <v>72</v>
      </c>
      <c r="F2128" s="277" t="s">
        <v>65</v>
      </c>
      <c r="G2128" s="101">
        <v>5.4</v>
      </c>
      <c r="H2128" s="101">
        <v>0</v>
      </c>
      <c r="I2128" s="101">
        <v>3.7</v>
      </c>
      <c r="J2128" s="101">
        <v>4.3</v>
      </c>
      <c r="K2128" s="101">
        <v>3.6</v>
      </c>
      <c r="L2128" s="278">
        <v>4724</v>
      </c>
      <c r="M2128" s="100" t="s">
        <v>66</v>
      </c>
      <c r="N2128" s="100" t="s">
        <v>190</v>
      </c>
      <c r="O2128" s="100"/>
    </row>
    <row r="2129" spans="1:15">
      <c r="A2129" s="100" t="s">
        <v>12245</v>
      </c>
      <c r="B2129" s="100" t="s">
        <v>12246</v>
      </c>
      <c r="C2129" s="100" t="s">
        <v>427</v>
      </c>
      <c r="D2129" s="100" t="s">
        <v>8546</v>
      </c>
      <c r="E2129" s="100" t="s">
        <v>94</v>
      </c>
      <c r="F2129" s="277" t="s">
        <v>73</v>
      </c>
      <c r="G2129" s="101">
        <v>7.3</v>
      </c>
      <c r="H2129" s="101">
        <v>2.9</v>
      </c>
      <c r="I2129" s="101">
        <v>6.3</v>
      </c>
      <c r="J2129" s="101">
        <v>6.7</v>
      </c>
      <c r="K2129" s="101">
        <v>5.3</v>
      </c>
      <c r="L2129" s="278">
        <v>2278764</v>
      </c>
      <c r="M2129" s="100" t="s">
        <v>66</v>
      </c>
      <c r="N2129" s="100" t="s">
        <v>67</v>
      </c>
      <c r="O2129" s="100" t="s">
        <v>416</v>
      </c>
    </row>
    <row r="2130" spans="1:15">
      <c r="A2130" s="100" t="s">
        <v>17406</v>
      </c>
      <c r="B2130" s="100" t="s">
        <v>17407</v>
      </c>
      <c r="C2130" s="100" t="s">
        <v>7639</v>
      </c>
      <c r="D2130" s="100" t="s">
        <v>8581</v>
      </c>
      <c r="E2130" s="100" t="s">
        <v>94</v>
      </c>
      <c r="F2130" s="277" t="s">
        <v>73</v>
      </c>
      <c r="G2130" s="101">
        <v>8.1</v>
      </c>
      <c r="H2130" s="101">
        <v>10</v>
      </c>
      <c r="I2130" s="101">
        <v>3.5</v>
      </c>
      <c r="J2130" s="101">
        <v>6.1</v>
      </c>
      <c r="K2130" s="101">
        <v>5.6</v>
      </c>
      <c r="L2130" s="278">
        <v>355745</v>
      </c>
      <c r="M2130" s="100" t="s">
        <v>66</v>
      </c>
      <c r="N2130" s="100" t="s">
        <v>67</v>
      </c>
      <c r="O2130" s="100" t="s">
        <v>7643</v>
      </c>
    </row>
    <row r="2131" spans="1:15">
      <c r="A2131" s="100" t="s">
        <v>17408</v>
      </c>
      <c r="B2131" s="100" t="s">
        <v>17409</v>
      </c>
      <c r="C2131" s="100" t="s">
        <v>7642</v>
      </c>
      <c r="D2131" s="100" t="s">
        <v>8546</v>
      </c>
      <c r="E2131" s="100" t="s">
        <v>107</v>
      </c>
      <c r="F2131" s="277" t="s">
        <v>65</v>
      </c>
      <c r="G2131" s="101">
        <v>6.2</v>
      </c>
      <c r="H2131" s="101">
        <v>3.1</v>
      </c>
      <c r="I2131" s="101">
        <v>6</v>
      </c>
      <c r="J2131" s="101">
        <v>7.4</v>
      </c>
      <c r="K2131" s="101">
        <v>5.5</v>
      </c>
      <c r="L2131" s="278">
        <v>3553669</v>
      </c>
      <c r="M2131" s="100" t="s">
        <v>66</v>
      </c>
      <c r="N2131" s="100" t="s">
        <v>67</v>
      </c>
      <c r="O2131" s="100" t="s">
        <v>7647</v>
      </c>
    </row>
    <row r="2132" spans="1:15">
      <c r="A2132" s="100" t="s">
        <v>17410</v>
      </c>
      <c r="B2132" s="100" t="s">
        <v>17411</v>
      </c>
      <c r="C2132" s="100" t="s">
        <v>7646</v>
      </c>
      <c r="D2132" s="100" t="s">
        <v>8564</v>
      </c>
      <c r="E2132" s="100" t="s">
        <v>285</v>
      </c>
      <c r="F2132" s="277" t="s">
        <v>65</v>
      </c>
      <c r="G2132" s="101">
        <v>0.6</v>
      </c>
      <c r="H2132" s="101">
        <v>8</v>
      </c>
      <c r="I2132" s="101">
        <v>4</v>
      </c>
      <c r="J2132" s="101">
        <v>1.1000000000000001</v>
      </c>
      <c r="K2132" s="101">
        <v>2.8</v>
      </c>
      <c r="L2132" s="278">
        <v>172091</v>
      </c>
      <c r="M2132" s="100" t="s">
        <v>66</v>
      </c>
      <c r="N2132" s="100" t="s">
        <v>67</v>
      </c>
      <c r="O2132" s="100" t="s">
        <v>7651</v>
      </c>
    </row>
    <row r="2133" spans="1:15">
      <c r="A2133" s="100" t="s">
        <v>13178</v>
      </c>
      <c r="B2133" s="100" t="s">
        <v>8789</v>
      </c>
      <c r="C2133" s="100" t="s">
        <v>13179</v>
      </c>
      <c r="D2133" s="100" t="s">
        <v>116</v>
      </c>
      <c r="E2133" s="100" t="s">
        <v>72</v>
      </c>
      <c r="F2133" s="277" t="s">
        <v>65</v>
      </c>
      <c r="G2133" s="101">
        <v>4.4000000000000004</v>
      </c>
      <c r="H2133" s="101">
        <v>4</v>
      </c>
      <c r="I2133" s="101">
        <v>6.8</v>
      </c>
      <c r="J2133" s="101">
        <v>5</v>
      </c>
      <c r="K2133" s="101">
        <v>5.0999999999999996</v>
      </c>
      <c r="L2133" s="278">
        <v>344381</v>
      </c>
      <c r="M2133" s="100" t="s">
        <v>66</v>
      </c>
      <c r="N2133" s="100" t="s">
        <v>67</v>
      </c>
      <c r="O2133" s="100"/>
    </row>
    <row r="2134" spans="1:15">
      <c r="A2134" s="100" t="s">
        <v>13826</v>
      </c>
      <c r="B2134" s="100" t="s">
        <v>13827</v>
      </c>
      <c r="C2134" s="100" t="s">
        <v>3215</v>
      </c>
      <c r="D2134" s="100" t="s">
        <v>8541</v>
      </c>
      <c r="E2134" s="100" t="s">
        <v>107</v>
      </c>
      <c r="F2134" s="277"/>
      <c r="G2134" s="101">
        <v>6.5</v>
      </c>
      <c r="H2134" s="101">
        <v>6.7</v>
      </c>
      <c r="I2134" s="101">
        <v>4.8</v>
      </c>
      <c r="J2134" s="101">
        <v>4.4000000000000004</v>
      </c>
      <c r="K2134" s="101">
        <v>4.7</v>
      </c>
      <c r="L2134" s="278">
        <v>10942</v>
      </c>
      <c r="M2134" s="100" t="s">
        <v>66</v>
      </c>
      <c r="N2134" s="100" t="s">
        <v>247</v>
      </c>
      <c r="O2134" s="100" t="s">
        <v>3192</v>
      </c>
    </row>
    <row r="2135" spans="1:15">
      <c r="A2135" s="100" t="s">
        <v>14250</v>
      </c>
      <c r="B2135" s="100" t="s">
        <v>14251</v>
      </c>
      <c r="C2135" s="100" t="s">
        <v>4037</v>
      </c>
      <c r="D2135" s="100" t="s">
        <v>8564</v>
      </c>
      <c r="E2135" s="100" t="s">
        <v>201</v>
      </c>
      <c r="F2135" s="277" t="s">
        <v>65</v>
      </c>
      <c r="G2135" s="101">
        <v>2.2999999999999998</v>
      </c>
      <c r="H2135" s="101">
        <v>7</v>
      </c>
      <c r="I2135" s="101">
        <v>4.4000000000000004</v>
      </c>
      <c r="J2135" s="101">
        <v>2.6</v>
      </c>
      <c r="K2135" s="101">
        <v>3.7</v>
      </c>
      <c r="L2135" s="278">
        <v>48068</v>
      </c>
      <c r="M2135" s="100" t="s">
        <v>66</v>
      </c>
      <c r="N2135" s="100" t="s">
        <v>543</v>
      </c>
      <c r="O2135" s="100" t="s">
        <v>4013</v>
      </c>
    </row>
    <row r="2136" spans="1:15">
      <c r="A2136" s="100" t="s">
        <v>17412</v>
      </c>
      <c r="B2136" s="100" t="s">
        <v>17413</v>
      </c>
      <c r="C2136" s="100" t="s">
        <v>10760</v>
      </c>
      <c r="D2136" s="100" t="s">
        <v>8564</v>
      </c>
      <c r="E2136" s="100" t="s">
        <v>196</v>
      </c>
      <c r="F2136" s="277" t="s">
        <v>65</v>
      </c>
      <c r="G2136" s="101">
        <v>3.3</v>
      </c>
      <c r="H2136" s="101">
        <v>6.7</v>
      </c>
      <c r="I2136" s="101">
        <v>5.9</v>
      </c>
      <c r="J2136" s="101">
        <v>1.8</v>
      </c>
      <c r="K2136" s="101">
        <v>3.8</v>
      </c>
      <c r="L2136" s="278">
        <v>26024</v>
      </c>
      <c r="M2136" s="100" t="s">
        <v>66</v>
      </c>
      <c r="N2136" s="100" t="s">
        <v>103</v>
      </c>
      <c r="O2136" s="100"/>
    </row>
    <row r="2137" spans="1:15">
      <c r="A2137" s="100" t="s">
        <v>13381</v>
      </c>
      <c r="B2137" s="100" t="s">
        <v>13382</v>
      </c>
      <c r="C2137" s="100" t="s">
        <v>2512</v>
      </c>
      <c r="D2137" s="100" t="s">
        <v>8559</v>
      </c>
      <c r="E2137" s="100" t="s">
        <v>94</v>
      </c>
      <c r="F2137" s="277" t="s">
        <v>65</v>
      </c>
      <c r="G2137" s="101">
        <v>8.1999999999999993</v>
      </c>
      <c r="H2137" s="101">
        <v>6.2</v>
      </c>
      <c r="I2137" s="101">
        <v>5.3</v>
      </c>
      <c r="J2137" s="101">
        <v>6.8</v>
      </c>
      <c r="K2137" s="101">
        <v>5.9</v>
      </c>
      <c r="L2137" s="278">
        <v>106179</v>
      </c>
      <c r="M2137" s="100" t="s">
        <v>66</v>
      </c>
      <c r="N2137" s="100" t="s">
        <v>67</v>
      </c>
      <c r="O2137" s="100" t="s">
        <v>2493</v>
      </c>
    </row>
    <row r="2138" spans="1:15">
      <c r="A2138" s="100" t="s">
        <v>17416</v>
      </c>
      <c r="B2138" s="100" t="s">
        <v>17417</v>
      </c>
      <c r="C2138" s="100" t="s">
        <v>10763</v>
      </c>
      <c r="D2138" s="100" t="s">
        <v>100</v>
      </c>
      <c r="E2138" s="100" t="s">
        <v>107</v>
      </c>
      <c r="F2138" s="277" t="s">
        <v>65</v>
      </c>
      <c r="G2138" s="101">
        <v>6.5</v>
      </c>
      <c r="H2138" s="101">
        <v>9.1</v>
      </c>
      <c r="I2138" s="101">
        <v>4.0999999999999996</v>
      </c>
      <c r="J2138" s="101">
        <v>4.0999999999999996</v>
      </c>
      <c r="K2138" s="101">
        <v>5.9</v>
      </c>
      <c r="L2138" s="278">
        <v>64647</v>
      </c>
      <c r="M2138" s="100" t="s">
        <v>66</v>
      </c>
      <c r="N2138" s="100" t="s">
        <v>103</v>
      </c>
      <c r="O2138" s="100"/>
    </row>
    <row r="2139" spans="1:15">
      <c r="A2139" s="100" t="s">
        <v>17414</v>
      </c>
      <c r="B2139" s="100" t="s">
        <v>17415</v>
      </c>
      <c r="C2139" s="100" t="s">
        <v>7650</v>
      </c>
      <c r="D2139" s="100" t="s">
        <v>100</v>
      </c>
      <c r="E2139" s="100" t="s">
        <v>64</v>
      </c>
      <c r="F2139" s="277" t="s">
        <v>65</v>
      </c>
      <c r="G2139" s="101">
        <v>9.6</v>
      </c>
      <c r="H2139" s="101">
        <v>8.3000000000000007</v>
      </c>
      <c r="I2139" s="101">
        <v>6.2</v>
      </c>
      <c r="J2139" s="101">
        <v>4.5999999999999996</v>
      </c>
      <c r="K2139" s="101">
        <v>6.8</v>
      </c>
      <c r="L2139" s="278">
        <v>45798383</v>
      </c>
      <c r="M2139" s="100" t="s">
        <v>66</v>
      </c>
      <c r="N2139" s="100" t="s">
        <v>264</v>
      </c>
      <c r="O2139" s="100" t="s">
        <v>7655</v>
      </c>
    </row>
    <row r="2140" spans="1:15">
      <c r="A2140" s="100" t="s">
        <v>17418</v>
      </c>
      <c r="B2140" s="100" t="s">
        <v>17419</v>
      </c>
      <c r="C2140" s="100" t="s">
        <v>10766</v>
      </c>
      <c r="D2140" s="100" t="s">
        <v>8544</v>
      </c>
      <c r="E2140" s="100" t="s">
        <v>107</v>
      </c>
      <c r="F2140" s="277" t="s">
        <v>73</v>
      </c>
      <c r="G2140" s="101">
        <v>6.8</v>
      </c>
      <c r="H2140" s="101">
        <v>8</v>
      </c>
      <c r="I2140" s="101">
        <v>5.3</v>
      </c>
      <c r="J2140" s="101">
        <v>5.9</v>
      </c>
      <c r="K2140" s="101">
        <v>5.7</v>
      </c>
      <c r="L2140" s="278">
        <v>6048</v>
      </c>
      <c r="M2140" s="100" t="s">
        <v>66</v>
      </c>
      <c r="N2140" s="100" t="s">
        <v>190</v>
      </c>
      <c r="O2140" s="100"/>
    </row>
    <row r="2141" spans="1:15">
      <c r="A2141" s="100" t="s">
        <v>14210</v>
      </c>
      <c r="B2141" s="100" t="s">
        <v>14211</v>
      </c>
      <c r="C2141" s="100" t="s">
        <v>3956</v>
      </c>
      <c r="D2141" s="100" t="s">
        <v>137</v>
      </c>
      <c r="E2141" s="100" t="s">
        <v>72</v>
      </c>
      <c r="F2141" s="277" t="s">
        <v>8595</v>
      </c>
      <c r="G2141" s="101">
        <v>5.4</v>
      </c>
      <c r="H2141" s="101">
        <v>7.7</v>
      </c>
      <c r="I2141" s="101">
        <v>5.2</v>
      </c>
      <c r="J2141" s="101">
        <v>2.9</v>
      </c>
      <c r="K2141" s="101">
        <v>4.9000000000000004</v>
      </c>
      <c r="L2141" s="278">
        <v>960000</v>
      </c>
      <c r="M2141" s="100" t="s">
        <v>66</v>
      </c>
      <c r="N2141" s="100" t="s">
        <v>67</v>
      </c>
      <c r="O2141" s="100" t="s">
        <v>3933</v>
      </c>
    </row>
    <row r="2142" spans="1:15">
      <c r="A2142" s="100" t="s">
        <v>14234</v>
      </c>
      <c r="B2142" s="100" t="s">
        <v>14235</v>
      </c>
      <c r="C2142" s="100" t="s">
        <v>4004</v>
      </c>
      <c r="D2142" s="100" t="s">
        <v>8569</v>
      </c>
      <c r="E2142" s="100" t="s">
        <v>107</v>
      </c>
      <c r="F2142" s="277" t="s">
        <v>65</v>
      </c>
      <c r="G2142" s="101">
        <v>6.8</v>
      </c>
      <c r="H2142" s="101">
        <v>4.4000000000000004</v>
      </c>
      <c r="I2142" s="101">
        <v>6.5</v>
      </c>
      <c r="J2142" s="101">
        <v>3.5</v>
      </c>
      <c r="K2142" s="101">
        <v>4.9000000000000004</v>
      </c>
      <c r="L2142" s="278">
        <v>314623</v>
      </c>
      <c r="M2142" s="100" t="s">
        <v>66</v>
      </c>
      <c r="N2142" s="100" t="s">
        <v>67</v>
      </c>
      <c r="O2142" s="100" t="s">
        <v>3981</v>
      </c>
    </row>
    <row r="2143" spans="1:15">
      <c r="A2143" s="100" t="s">
        <v>14236</v>
      </c>
      <c r="B2143" s="100" t="s">
        <v>14237</v>
      </c>
      <c r="C2143" s="100" t="s">
        <v>4008</v>
      </c>
      <c r="D2143" s="100" t="s">
        <v>179</v>
      </c>
      <c r="E2143" s="100" t="s">
        <v>196</v>
      </c>
      <c r="F2143" s="277" t="s">
        <v>65</v>
      </c>
      <c r="G2143" s="101">
        <v>3.5</v>
      </c>
      <c r="H2143" s="101">
        <v>2.1</v>
      </c>
      <c r="I2143" s="101">
        <v>4.5999999999999996</v>
      </c>
      <c r="J2143" s="101">
        <v>4.0999999999999996</v>
      </c>
      <c r="K2143" s="101">
        <v>3.6</v>
      </c>
      <c r="L2143" s="278">
        <v>637000</v>
      </c>
      <c r="M2143" s="100" t="s">
        <v>66</v>
      </c>
      <c r="N2143" s="100" t="s">
        <v>67</v>
      </c>
      <c r="O2143" s="100" t="s">
        <v>3985</v>
      </c>
    </row>
    <row r="2144" spans="1:15">
      <c r="A2144" s="100" t="s">
        <v>15185</v>
      </c>
      <c r="B2144" s="100" t="s">
        <v>15186</v>
      </c>
      <c r="C2144" s="100" t="s">
        <v>5784</v>
      </c>
      <c r="D2144" s="100" t="s">
        <v>8579</v>
      </c>
      <c r="E2144" s="100" t="s">
        <v>94</v>
      </c>
      <c r="F2144" s="277" t="s">
        <v>65</v>
      </c>
      <c r="G2144" s="101">
        <v>8.1999999999999993</v>
      </c>
      <c r="H2144" s="101">
        <v>8</v>
      </c>
      <c r="I2144" s="101">
        <v>4.8</v>
      </c>
      <c r="J2144" s="101">
        <v>3.2</v>
      </c>
      <c r="K2144" s="101">
        <v>5.5</v>
      </c>
      <c r="L2144" s="278">
        <v>33029</v>
      </c>
      <c r="M2144" s="100" t="s">
        <v>66</v>
      </c>
      <c r="N2144" s="100" t="s">
        <v>67</v>
      </c>
      <c r="O2144" s="100"/>
    </row>
    <row r="2145" spans="1:15">
      <c r="A2145" s="100" t="s">
        <v>13721</v>
      </c>
      <c r="B2145" s="100" t="s">
        <v>13722</v>
      </c>
      <c r="C2145" s="100" t="s">
        <v>3053</v>
      </c>
      <c r="D2145" s="100" t="s">
        <v>8541</v>
      </c>
      <c r="E2145" s="100" t="s">
        <v>72</v>
      </c>
      <c r="F2145" s="277" t="s">
        <v>65</v>
      </c>
      <c r="G2145" s="101">
        <v>4.4000000000000004</v>
      </c>
      <c r="H2145" s="101">
        <v>4.8</v>
      </c>
      <c r="I2145" s="101">
        <v>2.6</v>
      </c>
      <c r="J2145" s="101">
        <v>6.9</v>
      </c>
      <c r="K2145" s="101">
        <v>4.5999999999999996</v>
      </c>
      <c r="L2145" s="278">
        <v>11359</v>
      </c>
      <c r="M2145" s="100" t="s">
        <v>66</v>
      </c>
      <c r="N2145" s="100" t="s">
        <v>264</v>
      </c>
      <c r="O2145" s="100" t="s">
        <v>3027</v>
      </c>
    </row>
    <row r="2146" spans="1:15">
      <c r="A2146" s="100" t="s">
        <v>14194</v>
      </c>
      <c r="B2146" s="100" t="s">
        <v>14195</v>
      </c>
      <c r="C2146" s="100" t="s">
        <v>185</v>
      </c>
      <c r="D2146" s="100" t="s">
        <v>179</v>
      </c>
      <c r="E2146" s="100" t="s">
        <v>94</v>
      </c>
      <c r="F2146" s="277" t="s">
        <v>73</v>
      </c>
      <c r="G2146" s="101">
        <v>8.3000000000000007</v>
      </c>
      <c r="H2146" s="101">
        <v>5.0999999999999996</v>
      </c>
      <c r="I2146" s="101">
        <v>7.4</v>
      </c>
      <c r="J2146" s="101">
        <v>4.4000000000000004</v>
      </c>
      <c r="K2146" s="101">
        <v>5.5</v>
      </c>
      <c r="L2146" s="278">
        <v>406309</v>
      </c>
      <c r="M2146" s="100" t="s">
        <v>66</v>
      </c>
      <c r="N2146" s="100" t="s">
        <v>67</v>
      </c>
      <c r="O2146" s="100" t="s">
        <v>184</v>
      </c>
    </row>
    <row r="2147" spans="1:15">
      <c r="A2147" s="100" t="s">
        <v>14230</v>
      </c>
      <c r="B2147" s="100" t="s">
        <v>14231</v>
      </c>
      <c r="C2147" s="100" t="s">
        <v>3996</v>
      </c>
      <c r="D2147" s="100" t="s">
        <v>116</v>
      </c>
      <c r="E2147" s="100" t="s">
        <v>72</v>
      </c>
      <c r="F2147" s="277" t="s">
        <v>65</v>
      </c>
      <c r="G2147" s="101">
        <v>4.4000000000000004</v>
      </c>
      <c r="H2147" s="101">
        <v>6.7</v>
      </c>
      <c r="I2147" s="101">
        <v>3.8</v>
      </c>
      <c r="J2147" s="101">
        <v>4.7</v>
      </c>
      <c r="K2147" s="101">
        <v>5.0999999999999996</v>
      </c>
      <c r="L2147" s="278">
        <v>630726</v>
      </c>
      <c r="M2147" s="100" t="s">
        <v>66</v>
      </c>
      <c r="N2147" s="100" t="s">
        <v>67</v>
      </c>
      <c r="O2147" s="100" t="s">
        <v>3973</v>
      </c>
    </row>
    <row r="2148" spans="1:15">
      <c r="A2148" s="100" t="s">
        <v>13497</v>
      </c>
      <c r="B2148" s="100" t="s">
        <v>13498</v>
      </c>
      <c r="C2148" s="100" t="s">
        <v>8895</v>
      </c>
      <c r="D2148" s="100" t="s">
        <v>78</v>
      </c>
      <c r="E2148" s="100" t="s">
        <v>107</v>
      </c>
      <c r="F2148" s="277" t="s">
        <v>65</v>
      </c>
      <c r="G2148" s="101">
        <v>6.7</v>
      </c>
      <c r="H2148" s="101">
        <v>10</v>
      </c>
      <c r="I2148" s="101">
        <v>6.4</v>
      </c>
      <c r="J2148" s="101">
        <v>4.9000000000000004</v>
      </c>
      <c r="K2148" s="101">
        <v>5.9</v>
      </c>
      <c r="L2148" s="278">
        <v>56621</v>
      </c>
      <c r="M2148" s="100" t="s">
        <v>66</v>
      </c>
      <c r="N2148" s="100" t="s">
        <v>67</v>
      </c>
      <c r="O2148" s="100" t="s">
        <v>8896</v>
      </c>
    </row>
    <row r="2149" spans="1:15">
      <c r="A2149" s="100" t="s">
        <v>12130</v>
      </c>
      <c r="B2149" s="100" t="s">
        <v>14207</v>
      </c>
      <c r="C2149" s="100" t="s">
        <v>3948</v>
      </c>
      <c r="D2149" s="100" t="s">
        <v>78</v>
      </c>
      <c r="E2149" s="100" t="s">
        <v>196</v>
      </c>
      <c r="F2149" s="277" t="s">
        <v>73</v>
      </c>
      <c r="G2149" s="101">
        <v>3.6</v>
      </c>
      <c r="H2149" s="101">
        <v>7</v>
      </c>
      <c r="I2149" s="101">
        <v>5.2</v>
      </c>
      <c r="J2149" s="101">
        <v>4.5</v>
      </c>
      <c r="K2149" s="101">
        <v>5</v>
      </c>
      <c r="L2149" s="278">
        <v>4091</v>
      </c>
      <c r="M2149" s="100" t="s">
        <v>66</v>
      </c>
      <c r="N2149" s="100" t="s">
        <v>543</v>
      </c>
      <c r="O2149" s="100" t="s">
        <v>3925</v>
      </c>
    </row>
    <row r="2150" spans="1:15">
      <c r="A2150" s="100" t="s">
        <v>17420</v>
      </c>
      <c r="B2150" s="100" t="s">
        <v>17421</v>
      </c>
      <c r="C2150" s="100" t="s">
        <v>7654</v>
      </c>
      <c r="D2150" s="100" t="s">
        <v>8568</v>
      </c>
      <c r="E2150" s="100" t="s">
        <v>107</v>
      </c>
      <c r="F2150" s="277" t="s">
        <v>65</v>
      </c>
      <c r="G2150" s="101">
        <v>6.2</v>
      </c>
      <c r="H2150" s="101">
        <v>8.1</v>
      </c>
      <c r="I2150" s="101">
        <v>3.8</v>
      </c>
      <c r="J2150" s="101">
        <v>4.2</v>
      </c>
      <c r="K2150" s="101">
        <v>4.9000000000000004</v>
      </c>
      <c r="L2150" s="278">
        <v>273706</v>
      </c>
      <c r="M2150" s="100" t="s">
        <v>66</v>
      </c>
      <c r="N2150" s="100" t="s">
        <v>264</v>
      </c>
      <c r="O2150" s="100" t="s">
        <v>1758</v>
      </c>
    </row>
    <row r="2151" spans="1:15">
      <c r="A2151" s="100" t="s">
        <v>17422</v>
      </c>
      <c r="B2151" s="100" t="s">
        <v>17423</v>
      </c>
      <c r="C2151" s="100" t="s">
        <v>10769</v>
      </c>
      <c r="D2151" s="100" t="s">
        <v>8593</v>
      </c>
      <c r="E2151" s="100" t="s">
        <v>196</v>
      </c>
      <c r="F2151" s="277"/>
      <c r="G2151" s="101">
        <v>4.0999999999999996</v>
      </c>
      <c r="H2151" s="101">
        <v>2.7</v>
      </c>
      <c r="I2151" s="101">
        <v>4.0999999999999996</v>
      </c>
      <c r="J2151" s="101">
        <v>5.3</v>
      </c>
      <c r="K2151" s="101">
        <v>4.3</v>
      </c>
      <c r="L2151" s="278">
        <v>11</v>
      </c>
      <c r="M2151" s="100" t="s">
        <v>66</v>
      </c>
      <c r="N2151" s="100" t="s">
        <v>247</v>
      </c>
      <c r="O2151" s="100"/>
    </row>
    <row r="2152" spans="1:15">
      <c r="A2152" s="100" t="s">
        <v>12397</v>
      </c>
      <c r="B2152" s="100" t="s">
        <v>12398</v>
      </c>
      <c r="C2152" s="100" t="s">
        <v>678</v>
      </c>
      <c r="D2152" s="100" t="s">
        <v>8594</v>
      </c>
      <c r="E2152" s="100" t="s">
        <v>285</v>
      </c>
      <c r="F2152" s="277" t="s">
        <v>65</v>
      </c>
      <c r="G2152" s="101">
        <v>0</v>
      </c>
      <c r="H2152" s="101">
        <v>2.6</v>
      </c>
      <c r="I2152" s="101">
        <v>4.2</v>
      </c>
      <c r="J2152" s="101">
        <v>3.1</v>
      </c>
      <c r="K2152" s="101">
        <v>3</v>
      </c>
      <c r="L2152" s="278">
        <v>13547004</v>
      </c>
      <c r="M2152" s="100" t="s">
        <v>125</v>
      </c>
      <c r="N2152" s="100" t="s">
        <v>67</v>
      </c>
      <c r="O2152" s="100" t="s">
        <v>667</v>
      </c>
    </row>
    <row r="2153" spans="1:15">
      <c r="A2153" s="100" t="s">
        <v>14248</v>
      </c>
      <c r="B2153" s="100" t="s">
        <v>14249</v>
      </c>
      <c r="C2153" s="100" t="s">
        <v>4032</v>
      </c>
      <c r="D2153" s="100" t="s">
        <v>8564</v>
      </c>
      <c r="E2153" s="100" t="s">
        <v>107</v>
      </c>
      <c r="F2153" s="277" t="s">
        <v>95</v>
      </c>
      <c r="G2153" s="101">
        <v>6</v>
      </c>
      <c r="H2153" s="101">
        <v>9.6999999999999993</v>
      </c>
      <c r="I2153" s="101">
        <v>6.4</v>
      </c>
      <c r="J2153" s="101">
        <v>3.4</v>
      </c>
      <c r="K2153" s="101">
        <v>5.2</v>
      </c>
      <c r="L2153" s="278">
        <v>9680</v>
      </c>
      <c r="M2153" s="100" t="s">
        <v>66</v>
      </c>
      <c r="N2153" s="100" t="s">
        <v>67</v>
      </c>
      <c r="O2153" s="100" t="s">
        <v>4009</v>
      </c>
    </row>
    <row r="2154" spans="1:15">
      <c r="A2154" s="100" t="s">
        <v>17341</v>
      </c>
      <c r="B2154" s="100" t="s">
        <v>17342</v>
      </c>
      <c r="C2154" s="100" t="s">
        <v>7609</v>
      </c>
      <c r="D2154" s="100" t="s">
        <v>8584</v>
      </c>
      <c r="E2154" s="100" t="s">
        <v>107</v>
      </c>
      <c r="F2154" s="277" t="s">
        <v>65</v>
      </c>
      <c r="G2154" s="101">
        <v>6.1</v>
      </c>
      <c r="H2154" s="101">
        <v>9.6</v>
      </c>
      <c r="I2154" s="101">
        <v>2.5</v>
      </c>
      <c r="J2154" s="101">
        <v>1.4</v>
      </c>
      <c r="K2154" s="101">
        <v>4.3</v>
      </c>
      <c r="L2154" s="278">
        <v>30131</v>
      </c>
      <c r="M2154" s="100" t="s">
        <v>66</v>
      </c>
      <c r="N2154" s="100" t="s">
        <v>247</v>
      </c>
      <c r="O2154" s="100" t="s">
        <v>7621</v>
      </c>
    </row>
    <row r="2155" spans="1:15">
      <c r="A2155" s="100" t="s">
        <v>13841</v>
      </c>
      <c r="B2155" s="100" t="s">
        <v>13842</v>
      </c>
      <c r="C2155" s="100" t="s">
        <v>3244</v>
      </c>
      <c r="D2155" s="100" t="s">
        <v>8548</v>
      </c>
      <c r="E2155" s="100" t="s">
        <v>107</v>
      </c>
      <c r="F2155" s="277" t="s">
        <v>65</v>
      </c>
      <c r="G2155" s="101">
        <v>6.8</v>
      </c>
      <c r="H2155" s="101">
        <v>6.9</v>
      </c>
      <c r="I2155" s="101">
        <v>6.6</v>
      </c>
      <c r="J2155" s="101">
        <v>5.0999999999999996</v>
      </c>
      <c r="K2155" s="101">
        <v>6</v>
      </c>
      <c r="L2155" s="278">
        <v>159020</v>
      </c>
      <c r="M2155" s="100" t="s">
        <v>66</v>
      </c>
      <c r="N2155" s="100" t="s">
        <v>67</v>
      </c>
      <c r="O2155" s="100" t="s">
        <v>3223</v>
      </c>
    </row>
    <row r="2156" spans="1:15">
      <c r="A2156" s="100" t="s">
        <v>14224</v>
      </c>
      <c r="B2156" s="100" t="s">
        <v>14225</v>
      </c>
      <c r="C2156" s="100" t="s">
        <v>3984</v>
      </c>
      <c r="D2156" s="100" t="s">
        <v>8542</v>
      </c>
      <c r="E2156" s="100" t="s">
        <v>94</v>
      </c>
      <c r="F2156" s="277" t="s">
        <v>65</v>
      </c>
      <c r="G2156" s="101">
        <v>8.1</v>
      </c>
      <c r="H2156" s="101">
        <v>9.1999999999999993</v>
      </c>
      <c r="I2156" s="101">
        <v>3.5</v>
      </c>
      <c r="J2156" s="101">
        <v>2.9</v>
      </c>
      <c r="K2156" s="101">
        <v>4.5999999999999996</v>
      </c>
      <c r="L2156" s="278">
        <v>859648</v>
      </c>
      <c r="M2156" s="100" t="s">
        <v>66</v>
      </c>
      <c r="N2156" s="100" t="s">
        <v>67</v>
      </c>
      <c r="O2156" s="100" t="s">
        <v>3961</v>
      </c>
    </row>
    <row r="2157" spans="1:15">
      <c r="A2157" s="100" t="s">
        <v>14238</v>
      </c>
      <c r="B2157" s="100" t="s">
        <v>14239</v>
      </c>
      <c r="C2157" s="100" t="s">
        <v>4012</v>
      </c>
      <c r="D2157" s="100" t="s">
        <v>83</v>
      </c>
      <c r="E2157" s="100" t="s">
        <v>107</v>
      </c>
      <c r="F2157" s="277" t="s">
        <v>65</v>
      </c>
      <c r="G2157" s="101">
        <v>6.1</v>
      </c>
      <c r="H2157" s="101">
        <v>6.6</v>
      </c>
      <c r="I2157" s="101">
        <v>1</v>
      </c>
      <c r="J2157" s="101">
        <v>5.2</v>
      </c>
      <c r="K2157" s="101">
        <v>5.3</v>
      </c>
      <c r="L2157" s="278">
        <v>54728</v>
      </c>
      <c r="M2157" s="100" t="s">
        <v>66</v>
      </c>
      <c r="N2157" s="100" t="s">
        <v>67</v>
      </c>
      <c r="O2157" s="100" t="s">
        <v>3989</v>
      </c>
    </row>
    <row r="2158" spans="1:15">
      <c r="A2158" s="100" t="s">
        <v>13855</v>
      </c>
      <c r="B2158" s="100" t="s">
        <v>13856</v>
      </c>
      <c r="C2158" s="100" t="s">
        <v>3258</v>
      </c>
      <c r="D2158" s="100" t="s">
        <v>8548</v>
      </c>
      <c r="E2158" s="100" t="s">
        <v>72</v>
      </c>
      <c r="F2158" s="277" t="s">
        <v>95</v>
      </c>
      <c r="G2158" s="101">
        <v>5.0999999999999996</v>
      </c>
      <c r="H2158" s="101">
        <v>7</v>
      </c>
      <c r="I2158" s="101">
        <v>5.0999999999999996</v>
      </c>
      <c r="J2158" s="101">
        <v>4.2</v>
      </c>
      <c r="K2158" s="101">
        <v>5.3</v>
      </c>
      <c r="L2158" s="278">
        <v>25</v>
      </c>
      <c r="M2158" s="100" t="s">
        <v>66</v>
      </c>
      <c r="N2158" s="100" t="s">
        <v>67</v>
      </c>
      <c r="O2158" s="100" t="s">
        <v>3247</v>
      </c>
    </row>
    <row r="2159" spans="1:15">
      <c r="A2159" s="100" t="s">
        <v>14214</v>
      </c>
      <c r="B2159" s="100" t="s">
        <v>14215</v>
      </c>
      <c r="C2159" s="100" t="s">
        <v>3964</v>
      </c>
      <c r="D2159" s="100" t="s">
        <v>83</v>
      </c>
      <c r="E2159" s="100" t="s">
        <v>201</v>
      </c>
      <c r="F2159" s="277" t="s">
        <v>65</v>
      </c>
      <c r="G2159" s="101">
        <v>1.6</v>
      </c>
      <c r="H2159" s="101">
        <v>3.5</v>
      </c>
      <c r="I2159" s="101">
        <v>7</v>
      </c>
      <c r="J2159" s="101">
        <v>3.3</v>
      </c>
      <c r="K2159" s="101">
        <v>3.6</v>
      </c>
      <c r="L2159" s="278">
        <v>5855000</v>
      </c>
      <c r="M2159" s="100" t="s">
        <v>66</v>
      </c>
      <c r="N2159" s="100" t="s">
        <v>67</v>
      </c>
      <c r="O2159" s="100" t="s">
        <v>3941</v>
      </c>
    </row>
    <row r="2160" spans="1:15">
      <c r="A2160" s="100" t="s">
        <v>14216</v>
      </c>
      <c r="B2160" s="100" t="s">
        <v>14217</v>
      </c>
      <c r="C2160" s="100" t="s">
        <v>3968</v>
      </c>
      <c r="D2160" s="100" t="s">
        <v>8563</v>
      </c>
      <c r="E2160" s="100" t="s">
        <v>107</v>
      </c>
      <c r="F2160" s="277" t="s">
        <v>65</v>
      </c>
      <c r="G2160" s="101">
        <v>5.9</v>
      </c>
      <c r="H2160" s="101">
        <v>5.2</v>
      </c>
      <c r="I2160" s="101">
        <v>4.7</v>
      </c>
      <c r="J2160" s="101">
        <v>4.5999999999999996</v>
      </c>
      <c r="K2160" s="101">
        <v>4.7</v>
      </c>
      <c r="L2160" s="278">
        <v>11218</v>
      </c>
      <c r="M2160" s="100" t="s">
        <v>66</v>
      </c>
      <c r="N2160" s="100" t="s">
        <v>67</v>
      </c>
      <c r="O2160" s="100" t="s">
        <v>3945</v>
      </c>
    </row>
    <row r="2161" spans="1:15">
      <c r="A2161" s="100" t="s">
        <v>12655</v>
      </c>
      <c r="B2161" s="100" t="s">
        <v>14037</v>
      </c>
      <c r="C2161" s="100" t="s">
        <v>3618</v>
      </c>
      <c r="D2161" s="100" t="s">
        <v>8547</v>
      </c>
      <c r="E2161" s="100" t="s">
        <v>72</v>
      </c>
      <c r="F2161" s="277" t="s">
        <v>65</v>
      </c>
      <c r="G2161" s="101">
        <v>4.5</v>
      </c>
      <c r="H2161" s="101">
        <v>4</v>
      </c>
      <c r="I2161" s="101">
        <v>4.9000000000000004</v>
      </c>
      <c r="J2161" s="101">
        <v>3.3</v>
      </c>
      <c r="K2161" s="101">
        <v>4</v>
      </c>
      <c r="L2161" s="278">
        <v>95325061</v>
      </c>
      <c r="M2161" s="100" t="s">
        <v>66</v>
      </c>
      <c r="N2161" s="100" t="s">
        <v>264</v>
      </c>
      <c r="O2161" s="100" t="s">
        <v>3594</v>
      </c>
    </row>
    <row r="2162" spans="1:15">
      <c r="A2162" s="100" t="s">
        <v>14232</v>
      </c>
      <c r="B2162" s="100" t="s">
        <v>14233</v>
      </c>
      <c r="C2162" s="100" t="s">
        <v>4000</v>
      </c>
      <c r="D2162" s="100" t="s">
        <v>8535</v>
      </c>
      <c r="E2162" s="100" t="s">
        <v>107</v>
      </c>
      <c r="F2162" s="277" t="s">
        <v>65</v>
      </c>
      <c r="G2162" s="101">
        <v>6.5</v>
      </c>
      <c r="H2162" s="101">
        <v>10</v>
      </c>
      <c r="I2162" s="101">
        <v>5.2</v>
      </c>
      <c r="J2162" s="101">
        <v>4.5</v>
      </c>
      <c r="K2162" s="101">
        <v>5.2</v>
      </c>
      <c r="L2162" s="278">
        <v>3198000</v>
      </c>
      <c r="M2162" s="100" t="s">
        <v>66</v>
      </c>
      <c r="N2162" s="100" t="s">
        <v>67</v>
      </c>
      <c r="O2162" s="100" t="s">
        <v>3977</v>
      </c>
    </row>
    <row r="2163" spans="1:15">
      <c r="A2163" s="100" t="s">
        <v>14244</v>
      </c>
      <c r="B2163" s="100" t="s">
        <v>14245</v>
      </c>
      <c r="C2163" s="100" t="s">
        <v>4024</v>
      </c>
      <c r="D2163" s="100" t="s">
        <v>88</v>
      </c>
      <c r="E2163" s="100" t="s">
        <v>94</v>
      </c>
      <c r="F2163" s="277" t="s">
        <v>65</v>
      </c>
      <c r="G2163" s="101">
        <v>8.1</v>
      </c>
      <c r="H2163" s="101">
        <v>6.6</v>
      </c>
      <c r="I2163" s="101">
        <v>7.3</v>
      </c>
      <c r="J2163" s="101">
        <v>5.3</v>
      </c>
      <c r="K2163" s="101">
        <v>6.2</v>
      </c>
      <c r="L2163" s="278">
        <v>13415077</v>
      </c>
      <c r="M2163" s="100" t="s">
        <v>66</v>
      </c>
      <c r="N2163" s="100" t="s">
        <v>67</v>
      </c>
      <c r="O2163" s="100" t="s">
        <v>4001</v>
      </c>
    </row>
    <row r="2164" spans="1:15">
      <c r="A2164" s="100" t="s">
        <v>17424</v>
      </c>
      <c r="B2164" s="100" t="s">
        <v>17425</v>
      </c>
      <c r="C2164" s="100" t="s">
        <v>7658</v>
      </c>
      <c r="D2164" s="100" t="s">
        <v>100</v>
      </c>
      <c r="E2164" s="100" t="s">
        <v>107</v>
      </c>
      <c r="F2164" s="277" t="s">
        <v>73</v>
      </c>
      <c r="G2164" s="101">
        <v>6</v>
      </c>
      <c r="H2164" s="101">
        <v>6.6</v>
      </c>
      <c r="I2164" s="101">
        <v>5.3</v>
      </c>
      <c r="J2164" s="101">
        <v>5.9</v>
      </c>
      <c r="K2164" s="101">
        <v>6.1</v>
      </c>
      <c r="L2164" s="278">
        <v>10244080</v>
      </c>
      <c r="M2164" s="100" t="s">
        <v>66</v>
      </c>
      <c r="N2164" s="100" t="s">
        <v>67</v>
      </c>
      <c r="O2164" s="100" t="s">
        <v>7660</v>
      </c>
    </row>
    <row r="2165" spans="1:15">
      <c r="A2165" s="100" t="s">
        <v>14196</v>
      </c>
      <c r="B2165" s="100" t="s">
        <v>14197</v>
      </c>
      <c r="C2165" s="100" t="s">
        <v>3928</v>
      </c>
      <c r="D2165" s="100" t="s">
        <v>8562</v>
      </c>
      <c r="E2165" s="100" t="s">
        <v>196</v>
      </c>
      <c r="F2165" s="277" t="s">
        <v>65</v>
      </c>
      <c r="G2165" s="101">
        <v>3.8</v>
      </c>
      <c r="H2165" s="101">
        <v>5.6</v>
      </c>
      <c r="I2165" s="101">
        <v>1.7</v>
      </c>
      <c r="J2165" s="101">
        <v>4.2</v>
      </c>
      <c r="K2165" s="101">
        <v>4.5999999999999996</v>
      </c>
      <c r="L2165" s="278">
        <v>326654</v>
      </c>
      <c r="M2165" s="100" t="s">
        <v>66</v>
      </c>
      <c r="N2165" s="100" t="s">
        <v>67</v>
      </c>
      <c r="O2165" s="100" t="s">
        <v>3909</v>
      </c>
    </row>
    <row r="2166" spans="1:15">
      <c r="A2166" s="100" t="s">
        <v>14198</v>
      </c>
      <c r="B2166" s="100" t="s">
        <v>14199</v>
      </c>
      <c r="C2166" s="100" t="s">
        <v>3932</v>
      </c>
      <c r="D2166" s="100" t="s">
        <v>8584</v>
      </c>
      <c r="E2166" s="100" t="s">
        <v>285</v>
      </c>
      <c r="F2166" s="277" t="s">
        <v>65</v>
      </c>
      <c r="G2166" s="101">
        <v>1.1000000000000001</v>
      </c>
      <c r="H2166" s="101">
        <v>5.9</v>
      </c>
      <c r="I2166" s="101">
        <v>2.1</v>
      </c>
      <c r="J2166" s="101">
        <v>1</v>
      </c>
      <c r="K2166" s="101">
        <v>2.9</v>
      </c>
      <c r="L2166" s="278">
        <v>3103073</v>
      </c>
      <c r="M2166" s="100" t="s">
        <v>66</v>
      </c>
      <c r="N2166" s="100" t="s">
        <v>67</v>
      </c>
      <c r="O2166" s="100" t="s">
        <v>14200</v>
      </c>
    </row>
    <row r="2167" spans="1:15">
      <c r="A2167" s="100" t="s">
        <v>14203</v>
      </c>
      <c r="B2167" s="100" t="s">
        <v>14204</v>
      </c>
      <c r="C2167" s="100" t="s">
        <v>3940</v>
      </c>
      <c r="D2167" s="100" t="s">
        <v>179</v>
      </c>
      <c r="E2167" s="100" t="s">
        <v>196</v>
      </c>
      <c r="F2167" s="277" t="s">
        <v>65</v>
      </c>
      <c r="G2167" s="101">
        <v>3.4</v>
      </c>
      <c r="H2167" s="101">
        <v>1.9</v>
      </c>
      <c r="I2167" s="101">
        <v>6.4</v>
      </c>
      <c r="J2167" s="101">
        <v>4.7</v>
      </c>
      <c r="K2167" s="101">
        <v>4</v>
      </c>
      <c r="L2167" s="278">
        <v>274191</v>
      </c>
      <c r="M2167" s="100" t="s">
        <v>66</v>
      </c>
      <c r="N2167" s="100" t="s">
        <v>67</v>
      </c>
      <c r="O2167" s="100" t="s">
        <v>3920</v>
      </c>
    </row>
    <row r="2168" spans="1:15">
      <c r="A2168" s="100" t="s">
        <v>14201</v>
      </c>
      <c r="B2168" s="100" t="s">
        <v>14202</v>
      </c>
      <c r="C2168" s="100" t="s">
        <v>3936</v>
      </c>
      <c r="D2168" s="100" t="s">
        <v>179</v>
      </c>
      <c r="E2168" s="100" t="s">
        <v>72</v>
      </c>
      <c r="F2168" s="277" t="s">
        <v>65</v>
      </c>
      <c r="G2168" s="101">
        <v>5.0999999999999996</v>
      </c>
      <c r="H2168" s="101">
        <v>3.5</v>
      </c>
      <c r="I2168" s="101">
        <v>6.4</v>
      </c>
      <c r="J2168" s="101">
        <v>4</v>
      </c>
      <c r="K2168" s="101">
        <v>4.4000000000000004</v>
      </c>
      <c r="L2168" s="278">
        <v>420000</v>
      </c>
      <c r="M2168" s="100" t="s">
        <v>66</v>
      </c>
      <c r="N2168" s="100" t="s">
        <v>67</v>
      </c>
      <c r="O2168" s="100" t="s">
        <v>3916</v>
      </c>
    </row>
    <row r="2169" spans="1:15">
      <c r="A2169" s="100" t="s">
        <v>14246</v>
      </c>
      <c r="B2169" s="100" t="s">
        <v>14247</v>
      </c>
      <c r="C2169" s="100" t="s">
        <v>4028</v>
      </c>
      <c r="D2169" s="100" t="s">
        <v>8559</v>
      </c>
      <c r="E2169" s="100" t="s">
        <v>72</v>
      </c>
      <c r="F2169" s="277" t="s">
        <v>65</v>
      </c>
      <c r="G2169" s="101">
        <v>4.7</v>
      </c>
      <c r="H2169" s="101">
        <v>4.3</v>
      </c>
      <c r="I2169" s="101">
        <v>4.9000000000000004</v>
      </c>
      <c r="J2169" s="101">
        <v>3.1</v>
      </c>
      <c r="K2169" s="101">
        <v>4.2</v>
      </c>
      <c r="L2169" s="278">
        <v>203260</v>
      </c>
      <c r="M2169" s="100" t="s">
        <v>66</v>
      </c>
      <c r="N2169" s="100" t="s">
        <v>103</v>
      </c>
      <c r="O2169" s="100" t="s">
        <v>4005</v>
      </c>
    </row>
    <row r="2170" spans="1:15">
      <c r="A2170" s="100" t="s">
        <v>14205</v>
      </c>
      <c r="B2170" s="100" t="s">
        <v>14206</v>
      </c>
      <c r="C2170" s="100" t="s">
        <v>3944</v>
      </c>
      <c r="D2170" s="100" t="s">
        <v>83</v>
      </c>
      <c r="E2170" s="100" t="s">
        <v>94</v>
      </c>
      <c r="F2170" s="277" t="s">
        <v>65</v>
      </c>
      <c r="G2170" s="101">
        <v>7.3</v>
      </c>
      <c r="H2170" s="101">
        <v>7.1</v>
      </c>
      <c r="I2170" s="101">
        <v>6</v>
      </c>
      <c r="J2170" s="101">
        <v>3.7</v>
      </c>
      <c r="K2170" s="101">
        <v>5.8</v>
      </c>
      <c r="L2170" s="278">
        <v>758903</v>
      </c>
      <c r="M2170" s="100" t="s">
        <v>66</v>
      </c>
      <c r="N2170" s="100" t="s">
        <v>67</v>
      </c>
      <c r="O2170" s="100" t="s">
        <v>3921</v>
      </c>
    </row>
    <row r="2171" spans="1:15">
      <c r="A2171" s="100" t="s">
        <v>17426</v>
      </c>
      <c r="B2171" s="100" t="s">
        <v>17427</v>
      </c>
      <c r="C2171" s="100" t="s">
        <v>11990</v>
      </c>
      <c r="D2171" s="100" t="s">
        <v>8584</v>
      </c>
      <c r="E2171" s="100"/>
      <c r="F2171" s="277"/>
      <c r="G2171" s="101"/>
      <c r="H2171" s="101"/>
      <c r="I2171" s="101"/>
      <c r="J2171" s="101"/>
      <c r="K2171" s="101"/>
      <c r="L2171" s="278">
        <v>9546</v>
      </c>
      <c r="M2171" s="100" t="s">
        <v>66</v>
      </c>
      <c r="N2171" s="100" t="s">
        <v>247</v>
      </c>
      <c r="O2171" s="100"/>
    </row>
    <row r="2172" spans="1:15">
      <c r="A2172" s="100" t="s">
        <v>15071</v>
      </c>
      <c r="B2172" s="100" t="s">
        <v>15072</v>
      </c>
      <c r="C2172" s="100" t="s">
        <v>5562</v>
      </c>
      <c r="D2172" s="100" t="s">
        <v>8538</v>
      </c>
      <c r="E2172" s="100" t="s">
        <v>72</v>
      </c>
      <c r="F2172" s="277" t="s">
        <v>65</v>
      </c>
      <c r="G2172" s="101">
        <v>5.3</v>
      </c>
      <c r="H2172" s="101">
        <v>5.4</v>
      </c>
      <c r="I2172" s="101">
        <v>5.7</v>
      </c>
      <c r="J2172" s="101">
        <v>5.6</v>
      </c>
      <c r="K2172" s="101">
        <v>5.5</v>
      </c>
      <c r="L2172" s="278">
        <v>40079570</v>
      </c>
      <c r="M2172" s="100" t="s">
        <v>66</v>
      </c>
      <c r="N2172" s="100" t="s">
        <v>103</v>
      </c>
      <c r="O2172" s="100" t="s">
        <v>5592</v>
      </c>
    </row>
    <row r="2173" spans="1:15">
      <c r="A2173" s="100" t="s">
        <v>17534</v>
      </c>
      <c r="B2173" s="100" t="s">
        <v>15072</v>
      </c>
      <c r="C2173" s="100" t="s">
        <v>8671</v>
      </c>
      <c r="D2173" s="100" t="s">
        <v>8538</v>
      </c>
      <c r="E2173" s="100" t="s">
        <v>72</v>
      </c>
      <c r="F2173" s="277" t="s">
        <v>65</v>
      </c>
      <c r="G2173" s="101">
        <v>5.3</v>
      </c>
      <c r="H2173" s="101">
        <v>5.4</v>
      </c>
      <c r="I2173" s="101">
        <v>5.7</v>
      </c>
      <c r="J2173" s="101">
        <v>5.6</v>
      </c>
      <c r="K2173" s="101">
        <v>5.5</v>
      </c>
      <c r="L2173" s="278">
        <v>40079570</v>
      </c>
      <c r="M2173" s="100" t="s">
        <v>66</v>
      </c>
      <c r="N2173" s="100" t="s">
        <v>103</v>
      </c>
      <c r="O2173" s="100" t="s">
        <v>5592</v>
      </c>
    </row>
    <row r="2174" spans="1:15">
      <c r="A2174" s="100" t="s">
        <v>15082</v>
      </c>
      <c r="B2174" s="100" t="s">
        <v>15083</v>
      </c>
      <c r="C2174" s="100" t="s">
        <v>5580</v>
      </c>
      <c r="D2174" s="100" t="s">
        <v>8538</v>
      </c>
      <c r="E2174" s="100" t="s">
        <v>196</v>
      </c>
      <c r="F2174" s="277" t="s">
        <v>73</v>
      </c>
      <c r="G2174" s="101">
        <v>4.2</v>
      </c>
      <c r="H2174" s="101">
        <v>5.4</v>
      </c>
      <c r="I2174" s="101">
        <v>4.7</v>
      </c>
      <c r="J2174" s="101">
        <v>2.7</v>
      </c>
      <c r="K2174" s="101">
        <v>4.3</v>
      </c>
      <c r="L2174" s="278">
        <v>81200000</v>
      </c>
      <c r="M2174" s="100" t="s">
        <v>66</v>
      </c>
      <c r="N2174" s="100" t="s">
        <v>67</v>
      </c>
      <c r="O2174" s="100" t="s">
        <v>5614</v>
      </c>
    </row>
    <row r="2175" spans="1:15">
      <c r="A2175" s="100" t="s">
        <v>13444</v>
      </c>
      <c r="B2175" s="100" t="s">
        <v>13445</v>
      </c>
      <c r="C2175" s="100" t="s">
        <v>2608</v>
      </c>
      <c r="D2175" s="100"/>
      <c r="E2175" s="100"/>
      <c r="F2175" s="277"/>
      <c r="G2175" s="101"/>
      <c r="H2175" s="101"/>
      <c r="I2175" s="101"/>
      <c r="J2175" s="101"/>
      <c r="K2175" s="101"/>
      <c r="L2175" s="278"/>
      <c r="M2175" s="100"/>
      <c r="N2175" s="100"/>
      <c r="O2175" s="100"/>
    </row>
    <row r="2176" spans="1:15">
      <c r="A2176" s="100" t="s">
        <v>17343</v>
      </c>
      <c r="B2176" s="100" t="s">
        <v>17344</v>
      </c>
      <c r="C2176" s="100" t="s">
        <v>10692</v>
      </c>
      <c r="D2176" s="100" t="s">
        <v>8536</v>
      </c>
      <c r="E2176" s="100" t="s">
        <v>196</v>
      </c>
      <c r="F2176" s="277" t="s">
        <v>73</v>
      </c>
      <c r="G2176" s="101">
        <v>4.0999999999999996</v>
      </c>
      <c r="H2176" s="101">
        <v>5</v>
      </c>
      <c r="I2176" s="101">
        <v>2.7</v>
      </c>
      <c r="J2176" s="101">
        <v>5.4</v>
      </c>
      <c r="K2176" s="101">
        <v>3.7</v>
      </c>
      <c r="L2176" s="278">
        <v>676</v>
      </c>
      <c r="M2176" s="100" t="s">
        <v>66</v>
      </c>
      <c r="N2176" s="100" t="s">
        <v>190</v>
      </c>
      <c r="O2176" s="100" t="s">
        <v>10693</v>
      </c>
    </row>
    <row r="2177" spans="1:15">
      <c r="A2177" s="100" t="s">
        <v>14904</v>
      </c>
      <c r="B2177" s="100" t="s">
        <v>14905</v>
      </c>
      <c r="C2177" s="100" t="s">
        <v>5282</v>
      </c>
      <c r="D2177" s="100" t="s">
        <v>8551</v>
      </c>
      <c r="E2177" s="100" t="s">
        <v>94</v>
      </c>
      <c r="F2177" s="277" t="s">
        <v>73</v>
      </c>
      <c r="G2177" s="101">
        <v>8.1</v>
      </c>
      <c r="H2177" s="101">
        <v>5.2</v>
      </c>
      <c r="I2177" s="101">
        <v>5.0999999999999996</v>
      </c>
      <c r="J2177" s="101">
        <v>6.4</v>
      </c>
      <c r="K2177" s="101">
        <v>5.5</v>
      </c>
      <c r="L2177" s="278">
        <v>7000</v>
      </c>
      <c r="M2177" s="100" t="s">
        <v>66</v>
      </c>
      <c r="N2177" s="100" t="s">
        <v>67</v>
      </c>
      <c r="O2177" s="100" t="s">
        <v>5301</v>
      </c>
    </row>
    <row r="2178" spans="1:15">
      <c r="A2178" s="100" t="s">
        <v>17428</v>
      </c>
      <c r="B2178" s="100" t="s">
        <v>17429</v>
      </c>
      <c r="C2178" s="100" t="s">
        <v>7659</v>
      </c>
      <c r="D2178" s="100" t="s">
        <v>8550</v>
      </c>
      <c r="E2178" s="100" t="s">
        <v>201</v>
      </c>
      <c r="F2178" s="277" t="s">
        <v>73</v>
      </c>
      <c r="G2178" s="101">
        <v>2.6</v>
      </c>
      <c r="H2178" s="101">
        <v>10</v>
      </c>
      <c r="I2178" s="101">
        <v>3.7</v>
      </c>
      <c r="J2178" s="101">
        <v>3.2</v>
      </c>
      <c r="K2178" s="101">
        <v>3.8</v>
      </c>
      <c r="L2178" s="278">
        <v>488</v>
      </c>
      <c r="M2178" s="100" t="s">
        <v>66</v>
      </c>
      <c r="N2178" s="100" t="s">
        <v>67</v>
      </c>
      <c r="O2178" s="100" t="s">
        <v>7664</v>
      </c>
    </row>
    <row r="2179" spans="1:15">
      <c r="A2179" s="100" t="s">
        <v>13163</v>
      </c>
      <c r="B2179" s="100" t="s">
        <v>2107</v>
      </c>
      <c r="C2179" s="100" t="s">
        <v>2108</v>
      </c>
      <c r="D2179" s="100" t="s">
        <v>8578</v>
      </c>
      <c r="E2179" s="100" t="s">
        <v>94</v>
      </c>
      <c r="F2179" s="277" t="s">
        <v>65</v>
      </c>
      <c r="G2179" s="101">
        <v>7.8</v>
      </c>
      <c r="H2179" s="101">
        <v>3</v>
      </c>
      <c r="I2179" s="101">
        <v>5.0999999999999996</v>
      </c>
      <c r="J2179" s="101">
        <v>7</v>
      </c>
      <c r="K2179" s="101">
        <v>5.5</v>
      </c>
      <c r="L2179" s="278">
        <v>546900</v>
      </c>
      <c r="M2179" s="100" t="s">
        <v>66</v>
      </c>
      <c r="N2179" s="100" t="s">
        <v>67</v>
      </c>
      <c r="O2179" s="100" t="s">
        <v>2094</v>
      </c>
    </row>
    <row r="2180" spans="1:15">
      <c r="A2180" s="100" t="s">
        <v>18558</v>
      </c>
      <c r="B2180" s="100" t="s">
        <v>18559</v>
      </c>
      <c r="C2180" s="100" t="s">
        <v>8764</v>
      </c>
      <c r="D2180" s="100"/>
      <c r="E2180" s="100"/>
      <c r="F2180" s="277"/>
      <c r="G2180" s="101"/>
      <c r="H2180" s="101"/>
      <c r="I2180" s="101"/>
      <c r="J2180" s="101"/>
      <c r="K2180" s="101"/>
      <c r="L2180" s="278">
        <v>114800</v>
      </c>
      <c r="M2180" s="100" t="s">
        <v>66</v>
      </c>
      <c r="N2180" s="100" t="s">
        <v>67</v>
      </c>
      <c r="O2180" s="100"/>
    </row>
    <row r="2181" spans="1:15">
      <c r="A2181" s="100" t="s">
        <v>14252</v>
      </c>
      <c r="B2181" s="100" t="s">
        <v>14253</v>
      </c>
      <c r="C2181" s="100" t="s">
        <v>4041</v>
      </c>
      <c r="D2181" s="100" t="s">
        <v>8552</v>
      </c>
      <c r="E2181" s="100" t="s">
        <v>94</v>
      </c>
      <c r="F2181" s="277" t="s">
        <v>252</v>
      </c>
      <c r="G2181" s="101">
        <v>8.4</v>
      </c>
      <c r="H2181" s="101">
        <v>7.6</v>
      </c>
      <c r="I2181" s="101">
        <v>6.3</v>
      </c>
      <c r="J2181" s="101">
        <v>3.8</v>
      </c>
      <c r="K2181" s="101">
        <v>5.4</v>
      </c>
      <c r="L2181" s="278">
        <v>61383</v>
      </c>
      <c r="M2181" s="100" t="s">
        <v>66</v>
      </c>
      <c r="N2181" s="100" t="s">
        <v>67</v>
      </c>
      <c r="O2181" s="100" t="s">
        <v>4017</v>
      </c>
    </row>
    <row r="2182" spans="1:15">
      <c r="A2182" s="100" t="s">
        <v>14256</v>
      </c>
      <c r="B2182" s="100" t="s">
        <v>14257</v>
      </c>
      <c r="C2182" s="100" t="s">
        <v>4049</v>
      </c>
      <c r="D2182" s="100" t="s">
        <v>8534</v>
      </c>
      <c r="E2182" s="100" t="s">
        <v>107</v>
      </c>
      <c r="F2182" s="277" t="s">
        <v>65</v>
      </c>
      <c r="G2182" s="101">
        <v>6.9</v>
      </c>
      <c r="H2182" s="101">
        <v>4.9000000000000004</v>
      </c>
      <c r="I2182" s="101">
        <v>5.9</v>
      </c>
      <c r="J2182" s="101">
        <v>5.8</v>
      </c>
      <c r="K2182" s="101">
        <v>5.6</v>
      </c>
      <c r="L2182" s="278">
        <v>151232</v>
      </c>
      <c r="M2182" s="100" t="s">
        <v>66</v>
      </c>
      <c r="N2182" s="100" t="s">
        <v>67</v>
      </c>
      <c r="O2182" s="100" t="s">
        <v>4025</v>
      </c>
    </row>
    <row r="2183" spans="1:15">
      <c r="A2183" s="100" t="s">
        <v>13857</v>
      </c>
      <c r="B2183" s="100" t="s">
        <v>13858</v>
      </c>
      <c r="C2183" s="100" t="s">
        <v>3260</v>
      </c>
      <c r="D2183" s="100" t="s">
        <v>8548</v>
      </c>
      <c r="E2183" s="100" t="s">
        <v>107</v>
      </c>
      <c r="F2183" s="277" t="s">
        <v>95</v>
      </c>
      <c r="G2183" s="101">
        <v>6.3</v>
      </c>
      <c r="H2183" s="101">
        <v>7.2</v>
      </c>
      <c r="I2183" s="101">
        <v>6</v>
      </c>
      <c r="J2183" s="101">
        <v>4.0999999999999996</v>
      </c>
      <c r="K2183" s="101">
        <v>5.5</v>
      </c>
      <c r="L2183" s="278">
        <v>66822</v>
      </c>
      <c r="M2183" s="100" t="s">
        <v>66</v>
      </c>
      <c r="N2183" s="100" t="s">
        <v>67</v>
      </c>
      <c r="O2183" s="100" t="s">
        <v>3249</v>
      </c>
    </row>
    <row r="2184" spans="1:15">
      <c r="A2184" s="100" t="s">
        <v>14254</v>
      </c>
      <c r="B2184" s="100" t="s">
        <v>14255</v>
      </c>
      <c r="C2184" s="100" t="s">
        <v>4045</v>
      </c>
      <c r="D2184" s="100" t="s">
        <v>8541</v>
      </c>
      <c r="E2184" s="100" t="s">
        <v>94</v>
      </c>
      <c r="F2184" s="277" t="s">
        <v>65</v>
      </c>
      <c r="G2184" s="101">
        <v>8.5</v>
      </c>
      <c r="H2184" s="101">
        <v>5.8</v>
      </c>
      <c r="I2184" s="101">
        <v>6.5</v>
      </c>
      <c r="J2184" s="101">
        <v>5.2</v>
      </c>
      <c r="K2184" s="101">
        <v>5.9</v>
      </c>
      <c r="L2184" s="278">
        <v>60738</v>
      </c>
      <c r="M2184" s="100" t="s">
        <v>66</v>
      </c>
      <c r="N2184" s="100" t="s">
        <v>67</v>
      </c>
      <c r="O2184" s="100" t="s">
        <v>4021</v>
      </c>
    </row>
    <row r="2185" spans="1:15">
      <c r="A2185" s="100" t="s">
        <v>13175</v>
      </c>
      <c r="B2185" s="100" t="s">
        <v>2144</v>
      </c>
      <c r="C2185" s="100" t="s">
        <v>2145</v>
      </c>
      <c r="D2185" s="100" t="s">
        <v>8536</v>
      </c>
      <c r="E2185" s="100" t="s">
        <v>94</v>
      </c>
      <c r="F2185" s="277" t="s">
        <v>252</v>
      </c>
      <c r="G2185" s="101">
        <v>7.2</v>
      </c>
      <c r="H2185" s="101">
        <v>9.3000000000000007</v>
      </c>
      <c r="I2185" s="101">
        <v>4.4000000000000004</v>
      </c>
      <c r="J2185" s="101">
        <v>7.1</v>
      </c>
      <c r="K2185" s="101">
        <v>5.9</v>
      </c>
      <c r="L2185" s="278">
        <v>18668</v>
      </c>
      <c r="M2185" s="100" t="s">
        <v>66</v>
      </c>
      <c r="N2185" s="100" t="s">
        <v>67</v>
      </c>
      <c r="O2185" s="100" t="s">
        <v>2130</v>
      </c>
    </row>
    <row r="2186" spans="1:15">
      <c r="A2186" s="100" t="s">
        <v>17430</v>
      </c>
      <c r="B2186" s="100" t="s">
        <v>17431</v>
      </c>
      <c r="C2186" s="100" t="s">
        <v>7663</v>
      </c>
      <c r="D2186" s="100" t="s">
        <v>137</v>
      </c>
      <c r="E2186" s="100" t="s">
        <v>72</v>
      </c>
      <c r="F2186" s="277" t="s">
        <v>73</v>
      </c>
      <c r="G2186" s="101">
        <v>5.6</v>
      </c>
      <c r="H2186" s="101">
        <v>3.2</v>
      </c>
      <c r="I2186" s="101">
        <v>5.2</v>
      </c>
      <c r="J2186" s="101">
        <v>5.9</v>
      </c>
      <c r="K2186" s="101">
        <v>4.9000000000000004</v>
      </c>
      <c r="L2186" s="278">
        <v>193945</v>
      </c>
      <c r="M2186" s="100" t="s">
        <v>66</v>
      </c>
      <c r="N2186" s="100" t="s">
        <v>103</v>
      </c>
      <c r="O2186" s="100" t="s">
        <v>7668</v>
      </c>
    </row>
    <row r="2187" spans="1:15">
      <c r="A2187" s="100" t="s">
        <v>17432</v>
      </c>
      <c r="B2187" s="100" t="s">
        <v>17433</v>
      </c>
      <c r="C2187" s="100" t="s">
        <v>10772</v>
      </c>
      <c r="D2187" s="100" t="s">
        <v>8559</v>
      </c>
      <c r="E2187" s="100" t="s">
        <v>107</v>
      </c>
      <c r="F2187" s="277" t="s">
        <v>65</v>
      </c>
      <c r="G2187" s="101">
        <v>7.1</v>
      </c>
      <c r="H2187" s="101">
        <v>4</v>
      </c>
      <c r="I2187" s="101">
        <v>5.4</v>
      </c>
      <c r="J2187" s="101">
        <v>5.6</v>
      </c>
      <c r="K2187" s="101">
        <v>5.3</v>
      </c>
      <c r="L2187" s="278">
        <v>232900</v>
      </c>
      <c r="M2187" s="100" t="s">
        <v>66</v>
      </c>
      <c r="N2187" s="100" t="s">
        <v>67</v>
      </c>
      <c r="O2187" s="100" t="s">
        <v>10773</v>
      </c>
    </row>
    <row r="2188" spans="1:15">
      <c r="A2188" s="100" t="s">
        <v>17434</v>
      </c>
      <c r="B2188" s="100" t="s">
        <v>17435</v>
      </c>
      <c r="C2188" s="100" t="s">
        <v>7667</v>
      </c>
      <c r="D2188" s="100" t="s">
        <v>8542</v>
      </c>
      <c r="E2188" s="100" t="s">
        <v>107</v>
      </c>
      <c r="F2188" s="277" t="s">
        <v>65</v>
      </c>
      <c r="G2188" s="101">
        <v>6.7</v>
      </c>
      <c r="H2188" s="101">
        <v>5.6</v>
      </c>
      <c r="I2188" s="101">
        <v>3.8</v>
      </c>
      <c r="J2188" s="101">
        <v>5.6</v>
      </c>
      <c r="K2188" s="101">
        <v>4.7</v>
      </c>
      <c r="L2188" s="278">
        <v>4985521</v>
      </c>
      <c r="M2188" s="100" t="s">
        <v>66</v>
      </c>
      <c r="N2188" s="100" t="s">
        <v>67</v>
      </c>
      <c r="O2188" s="100" t="s">
        <v>7672</v>
      </c>
    </row>
    <row r="2189" spans="1:15">
      <c r="A2189" s="100" t="s">
        <v>14946</v>
      </c>
      <c r="B2189" s="100" t="s">
        <v>5340</v>
      </c>
      <c r="C2189" s="100" t="s">
        <v>5341</v>
      </c>
      <c r="D2189" s="100" t="s">
        <v>8543</v>
      </c>
      <c r="E2189" s="100" t="s">
        <v>94</v>
      </c>
      <c r="F2189" s="277" t="s">
        <v>65</v>
      </c>
      <c r="G2189" s="101">
        <v>8.4</v>
      </c>
      <c r="H2189" s="101">
        <v>3.5</v>
      </c>
      <c r="I2189" s="101">
        <v>6.7</v>
      </c>
      <c r="J2189" s="101">
        <v>5.3</v>
      </c>
      <c r="K2189" s="101">
        <v>5</v>
      </c>
      <c r="L2189" s="278">
        <v>12740000</v>
      </c>
      <c r="M2189" s="100" t="s">
        <v>66</v>
      </c>
      <c r="N2189" s="100" t="s">
        <v>67</v>
      </c>
      <c r="O2189" s="100" t="s">
        <v>5365</v>
      </c>
    </row>
    <row r="2190" spans="1:15">
      <c r="A2190" s="100" t="s">
        <v>18597</v>
      </c>
      <c r="B2190" s="100" t="s">
        <v>18598</v>
      </c>
      <c r="C2190" s="100" t="s">
        <v>8450</v>
      </c>
      <c r="D2190" s="100" t="s">
        <v>8546</v>
      </c>
      <c r="E2190" s="100" t="s">
        <v>196</v>
      </c>
      <c r="F2190" s="277" t="s">
        <v>65</v>
      </c>
      <c r="G2190" s="101">
        <v>4.0999999999999996</v>
      </c>
      <c r="H2190" s="101">
        <v>1.6</v>
      </c>
      <c r="I2190" s="101">
        <v>4</v>
      </c>
      <c r="J2190" s="101">
        <v>6.5</v>
      </c>
      <c r="K2190" s="101">
        <v>4</v>
      </c>
      <c r="L2190" s="278">
        <v>1077362</v>
      </c>
      <c r="M2190" s="100" t="s">
        <v>125</v>
      </c>
      <c r="N2190" s="100" t="s">
        <v>67</v>
      </c>
      <c r="O2190" s="100" t="s">
        <v>8443</v>
      </c>
    </row>
    <row r="2191" spans="1:15">
      <c r="A2191" s="100" t="s">
        <v>12247</v>
      </c>
      <c r="B2191" s="100" t="s">
        <v>12248</v>
      </c>
      <c r="C2191" s="100" t="s">
        <v>431</v>
      </c>
      <c r="D2191" s="100" t="s">
        <v>8546</v>
      </c>
      <c r="E2191" s="100" t="s">
        <v>94</v>
      </c>
      <c r="F2191" s="277" t="s">
        <v>73</v>
      </c>
      <c r="G2191" s="101">
        <v>7.6</v>
      </c>
      <c r="H2191" s="101">
        <v>2.5</v>
      </c>
      <c r="I2191" s="101">
        <v>5.9</v>
      </c>
      <c r="J2191" s="101">
        <v>7.8</v>
      </c>
      <c r="K2191" s="101">
        <v>5.4</v>
      </c>
      <c r="L2191" s="278">
        <v>470906</v>
      </c>
      <c r="M2191" s="100" t="s">
        <v>66</v>
      </c>
      <c r="N2191" s="100" t="s">
        <v>67</v>
      </c>
      <c r="O2191" s="100" t="s">
        <v>420</v>
      </c>
    </row>
    <row r="2192" spans="1:15">
      <c r="A2192" s="100" t="s">
        <v>17436</v>
      </c>
      <c r="B2192" s="100" t="s">
        <v>17437</v>
      </c>
      <c r="C2192" s="100" t="s">
        <v>7671</v>
      </c>
      <c r="D2192" s="100" t="s">
        <v>8550</v>
      </c>
      <c r="E2192" s="100" t="s">
        <v>94</v>
      </c>
      <c r="F2192" s="277" t="s">
        <v>65</v>
      </c>
      <c r="G2192" s="101">
        <v>8.1999999999999993</v>
      </c>
      <c r="H2192" s="101">
        <v>10</v>
      </c>
      <c r="I2192" s="101">
        <v>5.7</v>
      </c>
      <c r="J2192" s="101">
        <v>5.3</v>
      </c>
      <c r="K2192" s="101">
        <v>5.8</v>
      </c>
      <c r="L2192" s="278">
        <v>39235</v>
      </c>
      <c r="M2192" s="100" t="s">
        <v>66</v>
      </c>
      <c r="N2192" s="100" t="s">
        <v>67</v>
      </c>
      <c r="O2192" s="100" t="s">
        <v>7676</v>
      </c>
    </row>
    <row r="2193" spans="1:15">
      <c r="A2193" s="100" t="s">
        <v>12620</v>
      </c>
      <c r="B2193" s="100" t="s">
        <v>12621</v>
      </c>
      <c r="C2193" s="100" t="s">
        <v>8572</v>
      </c>
      <c r="D2193" s="100" t="s">
        <v>100</v>
      </c>
      <c r="E2193" s="100" t="s">
        <v>107</v>
      </c>
      <c r="F2193" s="277" t="s">
        <v>65</v>
      </c>
      <c r="G2193" s="101">
        <v>6.5</v>
      </c>
      <c r="H2193" s="101">
        <v>6.8</v>
      </c>
      <c r="I2193" s="101">
        <v>2.5</v>
      </c>
      <c r="J2193" s="101">
        <v>6</v>
      </c>
      <c r="K2193" s="101">
        <v>6</v>
      </c>
      <c r="L2193" s="278">
        <v>1702017</v>
      </c>
      <c r="M2193" s="100" t="s">
        <v>66</v>
      </c>
      <c r="N2193" s="100" t="s">
        <v>190</v>
      </c>
      <c r="O2193" s="100"/>
    </row>
    <row r="2194" spans="1:15">
      <c r="A2194" s="100" t="s">
        <v>17438</v>
      </c>
      <c r="B2194" s="100" t="s">
        <v>17439</v>
      </c>
      <c r="C2194" s="100" t="s">
        <v>7675</v>
      </c>
      <c r="D2194" s="100" t="s">
        <v>8592</v>
      </c>
      <c r="E2194" s="100" t="s">
        <v>94</v>
      </c>
      <c r="F2194" s="277" t="s">
        <v>65</v>
      </c>
      <c r="G2194" s="101">
        <v>7.8</v>
      </c>
      <c r="H2194" s="101">
        <v>3.1</v>
      </c>
      <c r="I2194" s="101">
        <v>5.5</v>
      </c>
      <c r="J2194" s="101">
        <v>6.3</v>
      </c>
      <c r="K2194" s="101">
        <v>5.6</v>
      </c>
      <c r="L2194" s="278">
        <v>484959</v>
      </c>
      <c r="M2194" s="100" t="s">
        <v>66</v>
      </c>
      <c r="N2194" s="100" t="s">
        <v>67</v>
      </c>
      <c r="O2194" s="100" t="s">
        <v>7680</v>
      </c>
    </row>
    <row r="2195" spans="1:15">
      <c r="A2195" s="100" t="s">
        <v>17438</v>
      </c>
      <c r="B2195" s="100" t="s">
        <v>17440</v>
      </c>
      <c r="C2195" s="100" t="s">
        <v>10776</v>
      </c>
      <c r="D2195" s="100" t="s">
        <v>100</v>
      </c>
      <c r="E2195" s="100" t="s">
        <v>72</v>
      </c>
      <c r="F2195" s="277" t="s">
        <v>65</v>
      </c>
      <c r="G2195" s="101">
        <v>4.4000000000000004</v>
      </c>
      <c r="H2195" s="101">
        <v>5.0999999999999996</v>
      </c>
      <c r="I2195" s="101">
        <v>7</v>
      </c>
      <c r="J2195" s="101">
        <v>4.7</v>
      </c>
      <c r="K2195" s="101">
        <v>5.5</v>
      </c>
      <c r="L2195" s="278">
        <v>248680</v>
      </c>
      <c r="M2195" s="100" t="s">
        <v>66</v>
      </c>
      <c r="N2195" s="100" t="s">
        <v>190</v>
      </c>
      <c r="O2195" s="100"/>
    </row>
    <row r="2196" spans="1:15">
      <c r="A2196" s="100" t="s">
        <v>17441</v>
      </c>
      <c r="B2196" s="100" t="s">
        <v>17442</v>
      </c>
      <c r="C2196" s="100" t="s">
        <v>7679</v>
      </c>
      <c r="D2196" s="100" t="s">
        <v>8541</v>
      </c>
      <c r="E2196" s="100" t="s">
        <v>107</v>
      </c>
      <c r="F2196" s="277" t="s">
        <v>65</v>
      </c>
      <c r="G2196" s="101">
        <v>7.1</v>
      </c>
      <c r="H2196" s="101">
        <v>10</v>
      </c>
      <c r="I2196" s="101">
        <v>5.3</v>
      </c>
      <c r="J2196" s="101">
        <v>4.9000000000000004</v>
      </c>
      <c r="K2196" s="101">
        <v>5.4</v>
      </c>
      <c r="L2196" s="278">
        <v>17000</v>
      </c>
      <c r="M2196" s="100" t="s">
        <v>66</v>
      </c>
      <c r="N2196" s="100" t="s">
        <v>67</v>
      </c>
      <c r="O2196" s="100" t="s">
        <v>17443</v>
      </c>
    </row>
    <row r="2197" spans="1:15">
      <c r="A2197" s="100" t="s">
        <v>14957</v>
      </c>
      <c r="B2197" s="100" t="s">
        <v>11890</v>
      </c>
      <c r="C2197" s="100" t="s">
        <v>11891</v>
      </c>
      <c r="D2197" s="100" t="s">
        <v>179</v>
      </c>
      <c r="E2197" s="100" t="s">
        <v>94</v>
      </c>
      <c r="F2197" s="277" t="s">
        <v>65</v>
      </c>
      <c r="G2197" s="101">
        <v>8.3000000000000007</v>
      </c>
      <c r="H2197" s="101">
        <v>3.9</v>
      </c>
      <c r="I2197" s="101">
        <v>6.9</v>
      </c>
      <c r="J2197" s="101">
        <v>4.8</v>
      </c>
      <c r="K2197" s="101">
        <v>5</v>
      </c>
      <c r="L2197" s="278">
        <v>5391</v>
      </c>
      <c r="M2197" s="100" t="s">
        <v>66</v>
      </c>
      <c r="N2197" s="100" t="s">
        <v>67</v>
      </c>
      <c r="O2197" s="100"/>
    </row>
    <row r="2198" spans="1:15">
      <c r="A2198" s="100" t="s">
        <v>12399</v>
      </c>
      <c r="B2198" s="100" t="s">
        <v>12400</v>
      </c>
      <c r="C2198" s="100" t="s">
        <v>8845</v>
      </c>
      <c r="D2198" s="100" t="s">
        <v>132</v>
      </c>
      <c r="E2198" s="100" t="s">
        <v>196</v>
      </c>
      <c r="F2198" s="277" t="s">
        <v>95</v>
      </c>
      <c r="G2198" s="101">
        <v>4</v>
      </c>
      <c r="H2198" s="101">
        <v>3.8</v>
      </c>
      <c r="I2198" s="101">
        <v>2.2999999999999998</v>
      </c>
      <c r="J2198" s="101">
        <v>5.3</v>
      </c>
      <c r="K2198" s="101">
        <v>3.7</v>
      </c>
      <c r="L2198" s="278">
        <v>7357385</v>
      </c>
      <c r="M2198" s="100" t="s">
        <v>66</v>
      </c>
      <c r="N2198" s="100" t="s">
        <v>103</v>
      </c>
      <c r="O2198" s="100" t="s">
        <v>8846</v>
      </c>
    </row>
    <row r="2199" spans="1:15">
      <c r="A2199" s="100" t="s">
        <v>12454</v>
      </c>
      <c r="B2199" s="100" t="s">
        <v>12455</v>
      </c>
      <c r="C2199" s="100" t="s">
        <v>757</v>
      </c>
      <c r="D2199" s="100" t="s">
        <v>8555</v>
      </c>
      <c r="E2199" s="100" t="s">
        <v>72</v>
      </c>
      <c r="F2199" s="277" t="s">
        <v>73</v>
      </c>
      <c r="G2199" s="101">
        <v>4.8</v>
      </c>
      <c r="H2199" s="101">
        <v>8</v>
      </c>
      <c r="I2199" s="101">
        <v>4.0999999999999996</v>
      </c>
      <c r="J2199" s="101">
        <v>4.4000000000000004</v>
      </c>
      <c r="K2199" s="101">
        <v>4.4000000000000004</v>
      </c>
      <c r="L2199" s="278">
        <v>2633</v>
      </c>
      <c r="M2199" s="100" t="s">
        <v>66</v>
      </c>
      <c r="N2199" s="100" t="s">
        <v>247</v>
      </c>
      <c r="O2199" s="100" t="s">
        <v>752</v>
      </c>
    </row>
    <row r="2200" spans="1:15">
      <c r="A2200" s="100" t="s">
        <v>17349</v>
      </c>
      <c r="B2200" s="100" t="s">
        <v>17350</v>
      </c>
      <c r="C2200" s="100" t="s">
        <v>10696</v>
      </c>
      <c r="D2200" s="100" t="s">
        <v>8537</v>
      </c>
      <c r="E2200" s="100" t="s">
        <v>107</v>
      </c>
      <c r="F2200" s="277" t="s">
        <v>65</v>
      </c>
      <c r="G2200" s="101">
        <v>6</v>
      </c>
      <c r="H2200" s="101">
        <v>6.9</v>
      </c>
      <c r="I2200" s="101">
        <v>7.1</v>
      </c>
      <c r="J2200" s="101">
        <v>4.2</v>
      </c>
      <c r="K2200" s="101">
        <v>6</v>
      </c>
      <c r="L2200" s="278">
        <v>1021739</v>
      </c>
      <c r="M2200" s="100" t="s">
        <v>66</v>
      </c>
      <c r="N2200" s="100" t="s">
        <v>103</v>
      </c>
      <c r="O2200" s="100" t="s">
        <v>10697</v>
      </c>
    </row>
    <row r="2201" spans="1:15">
      <c r="A2201" s="100" t="s">
        <v>12622</v>
      </c>
      <c r="B2201" s="100" t="s">
        <v>12623</v>
      </c>
      <c r="C2201" s="100" t="s">
        <v>8870</v>
      </c>
      <c r="D2201" s="100" t="s">
        <v>8580</v>
      </c>
      <c r="E2201" s="100" t="s">
        <v>94</v>
      </c>
      <c r="F2201" s="277" t="s">
        <v>73</v>
      </c>
      <c r="G2201" s="101">
        <v>7.3</v>
      </c>
      <c r="H2201" s="101">
        <v>3.3</v>
      </c>
      <c r="I2201" s="101">
        <v>4.8</v>
      </c>
      <c r="J2201" s="101">
        <v>6.7</v>
      </c>
      <c r="K2201" s="101">
        <v>5.2</v>
      </c>
      <c r="L2201" s="278">
        <v>33216</v>
      </c>
      <c r="M2201" s="100" t="s">
        <v>66</v>
      </c>
      <c r="N2201" s="100" t="s">
        <v>190</v>
      </c>
      <c r="O2201" s="100"/>
    </row>
    <row r="2202" spans="1:15">
      <c r="A2202" s="100" t="s">
        <v>12694</v>
      </c>
      <c r="B2202" s="100" t="s">
        <v>1193</v>
      </c>
      <c r="C2202" s="100" t="s">
        <v>1194</v>
      </c>
      <c r="D2202" s="100" t="s">
        <v>8563</v>
      </c>
      <c r="E2202" s="100" t="s">
        <v>107</v>
      </c>
      <c r="F2202" s="277" t="s">
        <v>65</v>
      </c>
      <c r="G2202" s="101">
        <v>5.9</v>
      </c>
      <c r="H2202" s="101">
        <v>6</v>
      </c>
      <c r="I2202" s="101">
        <v>5.2</v>
      </c>
      <c r="J2202" s="101">
        <v>3.7</v>
      </c>
      <c r="K2202" s="101">
        <v>4.8</v>
      </c>
      <c r="L2202" s="278">
        <v>788600</v>
      </c>
      <c r="M2202" s="100" t="s">
        <v>125</v>
      </c>
      <c r="N2202" s="100" t="s">
        <v>67</v>
      </c>
      <c r="O2202" s="100" t="s">
        <v>12695</v>
      </c>
    </row>
    <row r="2203" spans="1:15">
      <c r="A2203" s="100" t="s">
        <v>15407</v>
      </c>
      <c r="B2203" s="100" t="s">
        <v>15408</v>
      </c>
      <c r="C2203" s="100" t="s">
        <v>6147</v>
      </c>
      <c r="D2203" s="100" t="s">
        <v>8566</v>
      </c>
      <c r="E2203" s="100" t="s">
        <v>201</v>
      </c>
      <c r="F2203" s="277" t="s">
        <v>65</v>
      </c>
      <c r="G2203" s="101">
        <v>2.7</v>
      </c>
      <c r="H2203" s="101">
        <v>3.8</v>
      </c>
      <c r="I2203" s="101">
        <v>5.7</v>
      </c>
      <c r="J2203" s="101">
        <v>3.5</v>
      </c>
      <c r="K2203" s="101">
        <v>4.4000000000000004</v>
      </c>
      <c r="L2203" s="278">
        <v>14034</v>
      </c>
      <c r="M2203" s="100" t="s">
        <v>66</v>
      </c>
      <c r="N2203" s="100" t="s">
        <v>67</v>
      </c>
      <c r="O2203" s="100" t="s">
        <v>6192</v>
      </c>
    </row>
    <row r="2204" spans="1:15">
      <c r="A2204" s="100" t="s">
        <v>17444</v>
      </c>
      <c r="B2204" s="100" t="s">
        <v>17445</v>
      </c>
      <c r="C2204" s="100" t="s">
        <v>7681</v>
      </c>
      <c r="D2204" s="100" t="s">
        <v>8556</v>
      </c>
      <c r="E2204" s="100" t="s">
        <v>107</v>
      </c>
      <c r="F2204" s="277" t="s">
        <v>73</v>
      </c>
      <c r="G2204" s="101">
        <v>6.3</v>
      </c>
      <c r="H2204" s="101">
        <v>4.7</v>
      </c>
      <c r="I2204" s="101">
        <v>5.6</v>
      </c>
      <c r="J2204" s="101">
        <v>4.2</v>
      </c>
      <c r="K2204" s="101">
        <v>4.8</v>
      </c>
      <c r="L2204" s="278">
        <v>11319700</v>
      </c>
      <c r="M2204" s="100" t="s">
        <v>66</v>
      </c>
      <c r="N2204" s="100" t="s">
        <v>67</v>
      </c>
      <c r="O2204" s="100" t="s">
        <v>5610</v>
      </c>
    </row>
    <row r="2205" spans="1:15">
      <c r="A2205" s="100" t="s">
        <v>17446</v>
      </c>
      <c r="B2205" s="100" t="s">
        <v>17447</v>
      </c>
      <c r="C2205" s="100" t="s">
        <v>10779</v>
      </c>
      <c r="D2205" s="100" t="s">
        <v>8545</v>
      </c>
      <c r="E2205" s="100" t="s">
        <v>72</v>
      </c>
      <c r="F2205" s="277"/>
      <c r="G2205" s="101">
        <v>5.2</v>
      </c>
      <c r="H2205" s="101">
        <v>5.7</v>
      </c>
      <c r="I2205" s="101">
        <v>5.0999999999999996</v>
      </c>
      <c r="J2205" s="101">
        <v>3.8</v>
      </c>
      <c r="K2205" s="101">
        <v>4.7</v>
      </c>
      <c r="L2205" s="278">
        <v>429</v>
      </c>
      <c r="M2205" s="100" t="s">
        <v>66</v>
      </c>
      <c r="N2205" s="100" t="s">
        <v>103</v>
      </c>
      <c r="O2205" s="100"/>
    </row>
    <row r="2206" spans="1:15">
      <c r="A2206" s="100" t="s">
        <v>13111</v>
      </c>
      <c r="B2206" s="100" t="s">
        <v>13112</v>
      </c>
      <c r="C2206" s="100" t="s">
        <v>2020</v>
      </c>
      <c r="D2206" s="100" t="s">
        <v>8563</v>
      </c>
      <c r="E2206" s="100" t="s">
        <v>64</v>
      </c>
      <c r="F2206" s="277" t="s">
        <v>65</v>
      </c>
      <c r="G2206" s="101">
        <v>10</v>
      </c>
      <c r="H2206" s="101">
        <v>5.3</v>
      </c>
      <c r="I2206" s="101">
        <v>6.5</v>
      </c>
      <c r="J2206" s="101">
        <v>5.4</v>
      </c>
      <c r="K2206" s="101">
        <v>6</v>
      </c>
      <c r="L2206" s="278">
        <v>160954</v>
      </c>
      <c r="M2206" s="100" t="s">
        <v>66</v>
      </c>
      <c r="N2206" s="100" t="s">
        <v>67</v>
      </c>
      <c r="O2206" s="100" t="s">
        <v>2006</v>
      </c>
    </row>
    <row r="2207" spans="1:15">
      <c r="A2207" s="100" t="s">
        <v>13840</v>
      </c>
      <c r="B2207" s="100" t="s">
        <v>3241</v>
      </c>
      <c r="C2207" s="100" t="s">
        <v>3242</v>
      </c>
      <c r="D2207" s="100" t="s">
        <v>8544</v>
      </c>
      <c r="E2207" s="100" t="s">
        <v>72</v>
      </c>
      <c r="F2207" s="277" t="s">
        <v>73</v>
      </c>
      <c r="G2207" s="101">
        <v>4.7</v>
      </c>
      <c r="H2207" s="101">
        <v>6.4</v>
      </c>
      <c r="I2207" s="101">
        <v>4.8</v>
      </c>
      <c r="J2207" s="101">
        <v>5.8</v>
      </c>
      <c r="K2207" s="101">
        <v>5.3</v>
      </c>
      <c r="L2207" s="278">
        <v>6574</v>
      </c>
      <c r="M2207" s="100" t="s">
        <v>66</v>
      </c>
      <c r="N2207" s="100" t="s">
        <v>190</v>
      </c>
      <c r="O2207" s="100"/>
    </row>
    <row r="2208" spans="1:15">
      <c r="A2208" s="100" t="s">
        <v>15078</v>
      </c>
      <c r="B2208" s="100" t="s">
        <v>15079</v>
      </c>
      <c r="C2208" s="100" t="s">
        <v>5572</v>
      </c>
      <c r="D2208" s="100" t="s">
        <v>8547</v>
      </c>
      <c r="E2208" s="100" t="s">
        <v>72</v>
      </c>
      <c r="F2208" s="277" t="s">
        <v>65</v>
      </c>
      <c r="G2208" s="101">
        <v>4.4000000000000004</v>
      </c>
      <c r="H2208" s="101">
        <v>3.9</v>
      </c>
      <c r="I2208" s="101">
        <v>4.7</v>
      </c>
      <c r="J2208" s="101">
        <v>3.2</v>
      </c>
      <c r="K2208" s="101">
        <v>3.9</v>
      </c>
      <c r="L2208" s="278">
        <v>32000000</v>
      </c>
      <c r="M2208" s="100" t="s">
        <v>66</v>
      </c>
      <c r="N2208" s="100" t="s">
        <v>67</v>
      </c>
      <c r="O2208" s="100" t="s">
        <v>5604</v>
      </c>
    </row>
    <row r="2209" spans="1:15">
      <c r="A2209" s="100" t="s">
        <v>13106</v>
      </c>
      <c r="B2209" s="100" t="s">
        <v>13108</v>
      </c>
      <c r="C2209" s="100" t="s">
        <v>2013</v>
      </c>
      <c r="D2209" s="100" t="s">
        <v>83</v>
      </c>
      <c r="E2209" s="100" t="s">
        <v>64</v>
      </c>
      <c r="F2209" s="277" t="s">
        <v>65</v>
      </c>
      <c r="G2209" s="101">
        <v>8.9</v>
      </c>
      <c r="H2209" s="101">
        <v>6.8</v>
      </c>
      <c r="I2209" s="101">
        <v>6.2</v>
      </c>
      <c r="J2209" s="101">
        <v>6.7</v>
      </c>
      <c r="K2209" s="101">
        <v>6.7</v>
      </c>
      <c r="L2209" s="278">
        <v>330000</v>
      </c>
      <c r="M2209" s="100" t="s">
        <v>66</v>
      </c>
      <c r="N2209" s="100" t="s">
        <v>67</v>
      </c>
      <c r="O2209" s="100" t="s">
        <v>2001</v>
      </c>
    </row>
    <row r="2210" spans="1:15">
      <c r="A2210" s="100" t="s">
        <v>17345</v>
      </c>
      <c r="B2210" s="100" t="s">
        <v>17346</v>
      </c>
      <c r="C2210" s="100" t="s">
        <v>7612</v>
      </c>
      <c r="D2210" s="100" t="s">
        <v>100</v>
      </c>
      <c r="E2210" s="100" t="s">
        <v>201</v>
      </c>
      <c r="F2210" s="277" t="s">
        <v>65</v>
      </c>
      <c r="G2210" s="101">
        <v>2.7</v>
      </c>
      <c r="H2210" s="101">
        <v>3.4</v>
      </c>
      <c r="I2210" s="101">
        <v>4.8</v>
      </c>
      <c r="J2210" s="101">
        <v>4.7</v>
      </c>
      <c r="K2210" s="101">
        <v>4</v>
      </c>
      <c r="L2210" s="278">
        <v>39189098</v>
      </c>
      <c r="M2210" s="100" t="s">
        <v>66</v>
      </c>
      <c r="N2210" s="100" t="s">
        <v>264</v>
      </c>
      <c r="O2210" s="100" t="s">
        <v>7625</v>
      </c>
    </row>
    <row r="2211" spans="1:15">
      <c r="A2211" s="100" t="s">
        <v>14218</v>
      </c>
      <c r="B2211" s="100" t="s">
        <v>14219</v>
      </c>
      <c r="C2211" s="100" t="s">
        <v>3972</v>
      </c>
      <c r="D2211" s="100" t="s">
        <v>8569</v>
      </c>
      <c r="E2211" s="100" t="s">
        <v>107</v>
      </c>
      <c r="F2211" s="277" t="s">
        <v>65</v>
      </c>
      <c r="G2211" s="101">
        <v>6.4</v>
      </c>
      <c r="H2211" s="101">
        <v>5.8</v>
      </c>
      <c r="I2211" s="101">
        <v>5</v>
      </c>
      <c r="J2211" s="101">
        <v>4.3</v>
      </c>
      <c r="K2211" s="101">
        <v>4.9000000000000004</v>
      </c>
      <c r="L2211" s="278">
        <v>883329</v>
      </c>
      <c r="M2211" s="100" t="s">
        <v>66</v>
      </c>
      <c r="N2211" s="100" t="s">
        <v>67</v>
      </c>
      <c r="O2211" s="100" t="s">
        <v>3949</v>
      </c>
    </row>
    <row r="2212" spans="1:15">
      <c r="A2212" s="100" t="s">
        <v>13910</v>
      </c>
      <c r="B2212" s="100" t="s">
        <v>13911</v>
      </c>
      <c r="C2212" s="100" t="s">
        <v>3359</v>
      </c>
      <c r="D2212" s="100" t="s">
        <v>8541</v>
      </c>
      <c r="E2212" s="100" t="s">
        <v>72</v>
      </c>
      <c r="F2212" s="277" t="s">
        <v>65</v>
      </c>
      <c r="G2212" s="101">
        <v>5.3</v>
      </c>
      <c r="H2212" s="101">
        <v>6.8</v>
      </c>
      <c r="I2212" s="101">
        <v>5.0999999999999996</v>
      </c>
      <c r="J2212" s="101">
        <v>3.4</v>
      </c>
      <c r="K2212" s="101">
        <v>4.8</v>
      </c>
      <c r="L2212" s="278">
        <v>296277</v>
      </c>
      <c r="M2212" s="100" t="s">
        <v>66</v>
      </c>
      <c r="N2212" s="100" t="s">
        <v>67</v>
      </c>
      <c r="O2212" s="100" t="s">
        <v>3336</v>
      </c>
    </row>
    <row r="2213" spans="1:15">
      <c r="A2213" s="100" t="s">
        <v>17448</v>
      </c>
      <c r="B2213" s="100" t="s">
        <v>17449</v>
      </c>
      <c r="C2213" s="100" t="s">
        <v>10782</v>
      </c>
      <c r="D2213" s="100" t="s">
        <v>8589</v>
      </c>
      <c r="E2213" s="100" t="s">
        <v>196</v>
      </c>
      <c r="F2213" s="277" t="s">
        <v>65</v>
      </c>
      <c r="G2213" s="101">
        <v>3.8</v>
      </c>
      <c r="H2213" s="101">
        <v>3.9</v>
      </c>
      <c r="I2213" s="101">
        <v>3.9</v>
      </c>
      <c r="J2213" s="101">
        <v>4.5</v>
      </c>
      <c r="K2213" s="101">
        <v>4.0999999999999996</v>
      </c>
      <c r="L2213" s="278">
        <v>67635</v>
      </c>
      <c r="M2213" s="100" t="s">
        <v>66</v>
      </c>
      <c r="N2213" s="100" t="s">
        <v>103</v>
      </c>
      <c r="O2213" s="100"/>
    </row>
    <row r="2214" spans="1:15">
      <c r="A2214" s="100" t="s">
        <v>17450</v>
      </c>
      <c r="B2214" s="100" t="s">
        <v>17451</v>
      </c>
      <c r="C2214" s="100" t="s">
        <v>10785</v>
      </c>
      <c r="D2214" s="100" t="s">
        <v>8541</v>
      </c>
      <c r="E2214" s="100" t="s">
        <v>72</v>
      </c>
      <c r="F2214" s="277" t="s">
        <v>65</v>
      </c>
      <c r="G2214" s="101">
        <v>4.4000000000000004</v>
      </c>
      <c r="H2214" s="101">
        <v>4.8</v>
      </c>
      <c r="I2214" s="101">
        <v>3.5</v>
      </c>
      <c r="J2214" s="101">
        <v>5.8</v>
      </c>
      <c r="K2214" s="101">
        <v>4.5999999999999996</v>
      </c>
      <c r="L2214" s="278">
        <v>23123</v>
      </c>
      <c r="M2214" s="100" t="s">
        <v>66</v>
      </c>
      <c r="N2214" s="100" t="s">
        <v>247</v>
      </c>
      <c r="O2214" s="100"/>
    </row>
    <row r="2215" spans="1:15">
      <c r="A2215" s="100" t="s">
        <v>17452</v>
      </c>
      <c r="B2215" s="100" t="s">
        <v>17453</v>
      </c>
      <c r="C2215" s="100" t="s">
        <v>7684</v>
      </c>
      <c r="D2215" s="100" t="s">
        <v>8547</v>
      </c>
      <c r="E2215" s="100" t="s">
        <v>72</v>
      </c>
      <c r="F2215" s="277" t="s">
        <v>65</v>
      </c>
      <c r="G2215" s="101">
        <v>5.0999999999999996</v>
      </c>
      <c r="H2215" s="101">
        <v>3.6</v>
      </c>
      <c r="I2215" s="101">
        <v>5.3</v>
      </c>
      <c r="J2215" s="101">
        <v>5.0999999999999996</v>
      </c>
      <c r="K2215" s="101">
        <v>4.5</v>
      </c>
      <c r="L2215" s="278">
        <v>19705808</v>
      </c>
      <c r="M2215" s="100" t="s">
        <v>66</v>
      </c>
      <c r="N2215" s="100" t="s">
        <v>190</v>
      </c>
      <c r="O2215" s="100" t="s">
        <v>7685</v>
      </c>
    </row>
    <row r="2216" spans="1:15">
      <c r="A2216" s="100" t="s">
        <v>17454</v>
      </c>
      <c r="B2216" s="100" t="s">
        <v>17455</v>
      </c>
      <c r="C2216" s="100" t="s">
        <v>10788</v>
      </c>
      <c r="D2216" s="100" t="s">
        <v>8541</v>
      </c>
      <c r="E2216" s="100" t="s">
        <v>107</v>
      </c>
      <c r="F2216" s="277" t="s">
        <v>65</v>
      </c>
      <c r="G2216" s="101">
        <v>6.5</v>
      </c>
      <c r="H2216" s="101">
        <v>4.8</v>
      </c>
      <c r="I2216" s="101">
        <v>5.3</v>
      </c>
      <c r="J2216" s="101">
        <v>4.8</v>
      </c>
      <c r="K2216" s="101">
        <v>5</v>
      </c>
      <c r="L2216" s="278">
        <v>15679</v>
      </c>
      <c r="M2216" s="100" t="s">
        <v>66</v>
      </c>
      <c r="N2216" s="100" t="s">
        <v>247</v>
      </c>
      <c r="O2216" s="100"/>
    </row>
    <row r="2217" spans="1:15">
      <c r="A2217" s="100" t="s">
        <v>12624</v>
      </c>
      <c r="B2217" s="100" t="s">
        <v>12625</v>
      </c>
      <c r="C2217" s="100" t="s">
        <v>1065</v>
      </c>
      <c r="D2217" s="100" t="s">
        <v>83</v>
      </c>
      <c r="E2217" s="100" t="s">
        <v>107</v>
      </c>
      <c r="F2217" s="277" t="s">
        <v>65</v>
      </c>
      <c r="G2217" s="101">
        <v>6.1</v>
      </c>
      <c r="H2217" s="101">
        <v>5</v>
      </c>
      <c r="I2217" s="101">
        <v>6</v>
      </c>
      <c r="J2217" s="101">
        <v>5.8</v>
      </c>
      <c r="K2217" s="101">
        <v>5.5</v>
      </c>
      <c r="L2217" s="278">
        <v>13380000</v>
      </c>
      <c r="M2217" s="100" t="s">
        <v>66</v>
      </c>
      <c r="N2217" s="100" t="s">
        <v>67</v>
      </c>
      <c r="O2217" s="100" t="s">
        <v>1058</v>
      </c>
    </row>
    <row r="2218" spans="1:15">
      <c r="A2218" s="100" t="s">
        <v>17458</v>
      </c>
      <c r="B2218" s="100" t="s">
        <v>17459</v>
      </c>
      <c r="C2218" s="100" t="s">
        <v>10791</v>
      </c>
      <c r="D2218" s="100" t="s">
        <v>8544</v>
      </c>
      <c r="E2218" s="100" t="s">
        <v>196</v>
      </c>
      <c r="F2218" s="277" t="s">
        <v>65</v>
      </c>
      <c r="G2218" s="101">
        <v>4</v>
      </c>
      <c r="H2218" s="101">
        <v>6.1</v>
      </c>
      <c r="I2218" s="101">
        <v>5.0999999999999996</v>
      </c>
      <c r="J2218" s="101">
        <v>5.5</v>
      </c>
      <c r="K2218" s="101">
        <v>5.3</v>
      </c>
      <c r="L2218" s="278">
        <v>41824</v>
      </c>
      <c r="M2218" s="100" t="s">
        <v>66</v>
      </c>
      <c r="N2218" s="100" t="s">
        <v>190</v>
      </c>
      <c r="O2218" s="100"/>
    </row>
    <row r="2219" spans="1:15">
      <c r="A2219" s="100" t="s">
        <v>17456</v>
      </c>
      <c r="B2219" s="100" t="s">
        <v>17457</v>
      </c>
      <c r="C2219" s="100" t="s">
        <v>7688</v>
      </c>
      <c r="D2219" s="100" t="s">
        <v>8566</v>
      </c>
      <c r="E2219" s="100" t="s">
        <v>64</v>
      </c>
      <c r="F2219" s="277" t="s">
        <v>65</v>
      </c>
      <c r="G2219" s="101">
        <v>9.4</v>
      </c>
      <c r="H2219" s="101">
        <v>5.2</v>
      </c>
      <c r="I2219" s="101">
        <v>8.3000000000000007</v>
      </c>
      <c r="J2219" s="101">
        <v>6.3</v>
      </c>
      <c r="K2219" s="101">
        <v>6.8</v>
      </c>
      <c r="L2219" s="278">
        <v>77509</v>
      </c>
      <c r="M2219" s="100" t="s">
        <v>66</v>
      </c>
      <c r="N2219" s="100" t="s">
        <v>67</v>
      </c>
      <c r="O2219" s="100" t="s">
        <v>7689</v>
      </c>
    </row>
    <row r="2220" spans="1:15">
      <c r="A2220" s="100" t="s">
        <v>17347</v>
      </c>
      <c r="B2220" s="100" t="s">
        <v>17348</v>
      </c>
      <c r="C2220" s="100" t="s">
        <v>7616</v>
      </c>
      <c r="D2220" s="100" t="s">
        <v>8534</v>
      </c>
      <c r="E2220" s="100" t="s">
        <v>72</v>
      </c>
      <c r="F2220" s="277" t="s">
        <v>65</v>
      </c>
      <c r="G2220" s="101">
        <v>4.3</v>
      </c>
      <c r="H2220" s="101">
        <v>5.2</v>
      </c>
      <c r="I2220" s="101">
        <v>3.6</v>
      </c>
      <c r="J2220" s="101">
        <v>4.3</v>
      </c>
      <c r="K2220" s="101">
        <v>4.3</v>
      </c>
      <c r="L2220" s="278">
        <v>51108</v>
      </c>
      <c r="M2220" s="100" t="s">
        <v>66</v>
      </c>
      <c r="N2220" s="100" t="s">
        <v>103</v>
      </c>
      <c r="O2220" s="100" t="s">
        <v>7629</v>
      </c>
    </row>
    <row r="2221" spans="1:15">
      <c r="A2221" s="100" t="s">
        <v>14891</v>
      </c>
      <c r="B2221" s="100" t="s">
        <v>14892</v>
      </c>
      <c r="C2221" s="100" t="s">
        <v>5267</v>
      </c>
      <c r="D2221" s="100" t="s">
        <v>8566</v>
      </c>
      <c r="E2221" s="100" t="s">
        <v>72</v>
      </c>
      <c r="F2221" s="277" t="s">
        <v>73</v>
      </c>
      <c r="G2221" s="101">
        <v>5.5</v>
      </c>
      <c r="H2221" s="101">
        <v>5.6</v>
      </c>
      <c r="I2221" s="101">
        <v>5.0999999999999996</v>
      </c>
      <c r="J2221" s="101">
        <v>5</v>
      </c>
      <c r="K2221" s="101">
        <v>5.3</v>
      </c>
      <c r="L2221" s="278">
        <v>1260833</v>
      </c>
      <c r="M2221" s="100" t="s">
        <v>66</v>
      </c>
      <c r="N2221" s="100" t="s">
        <v>67</v>
      </c>
      <c r="O2221" s="100" t="s">
        <v>5287</v>
      </c>
    </row>
    <row r="2222" spans="1:15">
      <c r="A2222" s="100" t="s">
        <v>17462</v>
      </c>
      <c r="B2222" s="100" t="s">
        <v>17463</v>
      </c>
      <c r="C2222" s="100" t="s">
        <v>10794</v>
      </c>
      <c r="D2222" s="100" t="s">
        <v>8567</v>
      </c>
      <c r="E2222" s="100" t="s">
        <v>196</v>
      </c>
      <c r="F2222" s="277" t="s">
        <v>95</v>
      </c>
      <c r="G2222" s="101">
        <v>3.5</v>
      </c>
      <c r="H2222" s="101">
        <v>5.2</v>
      </c>
      <c r="I2222" s="101">
        <v>5</v>
      </c>
      <c r="J2222" s="101">
        <v>4.2</v>
      </c>
      <c r="K2222" s="101">
        <v>4.8</v>
      </c>
      <c r="L2222" s="278">
        <v>6967417</v>
      </c>
      <c r="M2222" s="100" t="s">
        <v>66</v>
      </c>
      <c r="N2222" s="100" t="s">
        <v>264</v>
      </c>
      <c r="O2222" s="100" t="s">
        <v>17464</v>
      </c>
    </row>
    <row r="2223" spans="1:15">
      <c r="A2223" s="100" t="s">
        <v>17465</v>
      </c>
      <c r="B2223" s="100" t="s">
        <v>17466</v>
      </c>
      <c r="C2223" s="100" t="s">
        <v>7696</v>
      </c>
      <c r="D2223" s="100" t="s">
        <v>8559</v>
      </c>
      <c r="E2223" s="100" t="s">
        <v>201</v>
      </c>
      <c r="F2223" s="277" t="s">
        <v>65</v>
      </c>
      <c r="G2223" s="101">
        <v>2.6</v>
      </c>
      <c r="H2223" s="101">
        <v>2.2000000000000002</v>
      </c>
      <c r="I2223" s="101">
        <v>3.3</v>
      </c>
      <c r="J2223" s="101">
        <v>5.4</v>
      </c>
      <c r="K2223" s="101">
        <v>3.9</v>
      </c>
      <c r="L2223" s="278">
        <v>176876</v>
      </c>
      <c r="M2223" s="100" t="s">
        <v>66</v>
      </c>
      <c r="N2223" s="100" t="s">
        <v>190</v>
      </c>
      <c r="O2223" s="100" t="s">
        <v>7697</v>
      </c>
    </row>
    <row r="2224" spans="1:15">
      <c r="A2224" s="100" t="s">
        <v>13924</v>
      </c>
      <c r="B2224" s="100" t="s">
        <v>13925</v>
      </c>
      <c r="C2224" s="100" t="s">
        <v>3386</v>
      </c>
      <c r="D2224" s="100" t="s">
        <v>195</v>
      </c>
      <c r="E2224" s="100" t="s">
        <v>94</v>
      </c>
      <c r="F2224" s="277" t="s">
        <v>65</v>
      </c>
      <c r="G2224" s="101">
        <v>7.5</v>
      </c>
      <c r="H2224" s="101">
        <v>5.8</v>
      </c>
      <c r="I2224" s="101">
        <v>7.5</v>
      </c>
      <c r="J2224" s="101">
        <v>4.4000000000000004</v>
      </c>
      <c r="K2224" s="101">
        <v>5.4</v>
      </c>
      <c r="L2224" s="278">
        <v>197064</v>
      </c>
      <c r="M2224" s="100" t="s">
        <v>66</v>
      </c>
      <c r="N2224" s="100" t="s">
        <v>67</v>
      </c>
      <c r="O2224" s="100" t="s">
        <v>2077</v>
      </c>
    </row>
    <row r="2225" spans="1:15">
      <c r="A2225" s="100" t="s">
        <v>13912</v>
      </c>
      <c r="B2225" s="100" t="s">
        <v>13913</v>
      </c>
      <c r="C2225" s="100" t="s">
        <v>3363</v>
      </c>
      <c r="D2225" s="100" t="s">
        <v>8541</v>
      </c>
      <c r="E2225" s="100" t="s">
        <v>201</v>
      </c>
      <c r="F2225" s="277" t="s">
        <v>65</v>
      </c>
      <c r="G2225" s="101">
        <v>1.8</v>
      </c>
      <c r="H2225" s="101">
        <v>4.0999999999999996</v>
      </c>
      <c r="I2225" s="101">
        <v>3.7</v>
      </c>
      <c r="J2225" s="101">
        <v>1.6</v>
      </c>
      <c r="K2225" s="101">
        <v>3</v>
      </c>
      <c r="L2225" s="278">
        <v>8348</v>
      </c>
      <c r="M2225" s="100" t="s">
        <v>66</v>
      </c>
      <c r="N2225" s="100" t="s">
        <v>247</v>
      </c>
      <c r="O2225" s="100" t="s">
        <v>3340</v>
      </c>
    </row>
    <row r="2226" spans="1:15">
      <c r="A2226" s="100" t="s">
        <v>13431</v>
      </c>
      <c r="B2226" s="100" t="s">
        <v>13432</v>
      </c>
      <c r="C2226" s="100" t="s">
        <v>2595</v>
      </c>
      <c r="D2226" s="100" t="s">
        <v>8559</v>
      </c>
      <c r="E2226" s="100" t="s">
        <v>107</v>
      </c>
      <c r="F2226" s="277" t="s">
        <v>65</v>
      </c>
      <c r="G2226" s="101">
        <v>5.8</v>
      </c>
      <c r="H2226" s="101">
        <v>3.1</v>
      </c>
      <c r="I2226" s="101">
        <v>5</v>
      </c>
      <c r="J2226" s="101">
        <v>5.6</v>
      </c>
      <c r="K2226" s="101">
        <v>4.9000000000000004</v>
      </c>
      <c r="L2226" s="278">
        <v>108682</v>
      </c>
      <c r="M2226" s="100" t="s">
        <v>125</v>
      </c>
      <c r="N2226" s="100" t="s">
        <v>67</v>
      </c>
      <c r="O2226" s="100" t="s">
        <v>2585</v>
      </c>
    </row>
    <row r="2227" spans="1:15">
      <c r="A2227" s="100" t="s">
        <v>17469</v>
      </c>
      <c r="B2227" s="100" t="s">
        <v>17470</v>
      </c>
      <c r="C2227" s="100" t="s">
        <v>7700</v>
      </c>
      <c r="D2227" s="100" t="s">
        <v>8538</v>
      </c>
      <c r="E2227" s="100" t="s">
        <v>196</v>
      </c>
      <c r="F2227" s="277" t="s">
        <v>65</v>
      </c>
      <c r="G2227" s="101">
        <v>4.2</v>
      </c>
      <c r="H2227" s="101">
        <v>3.7</v>
      </c>
      <c r="I2227" s="101">
        <v>5.9</v>
      </c>
      <c r="J2227" s="101">
        <v>5.0999999999999996</v>
      </c>
      <c r="K2227" s="101">
        <v>4.7</v>
      </c>
      <c r="L2227" s="278">
        <v>28850197</v>
      </c>
      <c r="M2227" s="100" t="s">
        <v>66</v>
      </c>
      <c r="N2227" s="100" t="s">
        <v>67</v>
      </c>
      <c r="O2227" s="100" t="s">
        <v>7701</v>
      </c>
    </row>
    <row r="2228" spans="1:15">
      <c r="A2228" s="100" t="s">
        <v>17471</v>
      </c>
      <c r="B2228" s="100" t="s">
        <v>17472</v>
      </c>
      <c r="C2228" s="100" t="s">
        <v>10800</v>
      </c>
      <c r="D2228" s="100" t="s">
        <v>8537</v>
      </c>
      <c r="E2228" s="100" t="s">
        <v>107</v>
      </c>
      <c r="F2228" s="277" t="s">
        <v>65</v>
      </c>
      <c r="G2228" s="101">
        <v>6.8</v>
      </c>
      <c r="H2228" s="101">
        <v>7.2</v>
      </c>
      <c r="I2228" s="101">
        <v>10</v>
      </c>
      <c r="J2228" s="101">
        <v>4.7</v>
      </c>
      <c r="K2228" s="101">
        <v>6.8</v>
      </c>
      <c r="L2228" s="278">
        <v>209313</v>
      </c>
      <c r="M2228" s="100" t="s">
        <v>66</v>
      </c>
      <c r="N2228" s="100" t="s">
        <v>247</v>
      </c>
      <c r="O2228" s="100"/>
    </row>
    <row r="2229" spans="1:15">
      <c r="A2229" s="100" t="s">
        <v>17473</v>
      </c>
      <c r="B2229" s="100" t="s">
        <v>17474</v>
      </c>
      <c r="C2229" s="100" t="s">
        <v>10803</v>
      </c>
      <c r="D2229" s="100" t="s">
        <v>8536</v>
      </c>
      <c r="E2229" s="100" t="s">
        <v>72</v>
      </c>
      <c r="F2229" s="277" t="s">
        <v>65</v>
      </c>
      <c r="G2229" s="101">
        <v>5.4</v>
      </c>
      <c r="H2229" s="101">
        <v>2.2000000000000002</v>
      </c>
      <c r="I2229" s="101">
        <v>4</v>
      </c>
      <c r="J2229" s="101">
        <v>3.6</v>
      </c>
      <c r="K2229" s="101">
        <v>3.6</v>
      </c>
      <c r="L2229" s="278">
        <v>876</v>
      </c>
      <c r="M2229" s="100" t="s">
        <v>66</v>
      </c>
      <c r="N2229" s="100" t="s">
        <v>190</v>
      </c>
      <c r="O2229" s="100" t="s">
        <v>10804</v>
      </c>
    </row>
    <row r="2230" spans="1:15">
      <c r="A2230" s="100" t="s">
        <v>14899</v>
      </c>
      <c r="B2230" s="100" t="s">
        <v>14900</v>
      </c>
      <c r="C2230" s="100" t="s">
        <v>14901</v>
      </c>
      <c r="D2230" s="100" t="s">
        <v>83</v>
      </c>
      <c r="E2230" s="100" t="s">
        <v>201</v>
      </c>
      <c r="F2230" s="277" t="s">
        <v>65</v>
      </c>
      <c r="G2230" s="101">
        <v>1.8</v>
      </c>
      <c r="H2230" s="101">
        <v>3.9</v>
      </c>
      <c r="I2230" s="101">
        <v>4.3</v>
      </c>
      <c r="J2230" s="101">
        <v>6</v>
      </c>
      <c r="K2230" s="101">
        <v>4.5999999999999996</v>
      </c>
      <c r="L2230" s="278">
        <v>8090000</v>
      </c>
      <c r="M2230" s="100" t="s">
        <v>66</v>
      </c>
      <c r="N2230" s="100" t="s">
        <v>67</v>
      </c>
      <c r="O2230" s="100" t="s">
        <v>8812</v>
      </c>
    </row>
    <row r="2231" spans="1:15">
      <c r="A2231" s="100" t="s">
        <v>13924</v>
      </c>
      <c r="B2231" s="100" t="s">
        <v>13926</v>
      </c>
      <c r="C2231" s="100" t="s">
        <v>3390</v>
      </c>
      <c r="D2231" s="100" t="s">
        <v>8542</v>
      </c>
      <c r="E2231" s="100" t="s">
        <v>94</v>
      </c>
      <c r="F2231" s="277" t="s">
        <v>65</v>
      </c>
      <c r="G2231" s="101">
        <v>7.7</v>
      </c>
      <c r="H2231" s="101">
        <v>6.3</v>
      </c>
      <c r="I2231" s="101">
        <v>4.7</v>
      </c>
      <c r="J2231" s="101">
        <v>3.5</v>
      </c>
      <c r="K2231" s="101">
        <v>4.8</v>
      </c>
      <c r="L2231" s="278">
        <v>289233</v>
      </c>
      <c r="M2231" s="100" t="s">
        <v>66</v>
      </c>
      <c r="N2231" s="100" t="s">
        <v>67</v>
      </c>
      <c r="O2231" s="100" t="s">
        <v>3367</v>
      </c>
    </row>
    <row r="2232" spans="1:15">
      <c r="A2232" s="100" t="s">
        <v>17460</v>
      </c>
      <c r="B2232" s="100" t="s">
        <v>17461</v>
      </c>
      <c r="C2232" s="100" t="s">
        <v>7692</v>
      </c>
      <c r="D2232" s="100" t="s">
        <v>100</v>
      </c>
      <c r="E2232" s="100" t="s">
        <v>72</v>
      </c>
      <c r="F2232" s="277" t="s">
        <v>65</v>
      </c>
      <c r="G2232" s="101">
        <v>5.6</v>
      </c>
      <c r="H2232" s="101">
        <v>6.3</v>
      </c>
      <c r="I2232" s="101">
        <v>2.6</v>
      </c>
      <c r="J2232" s="101">
        <v>6.3</v>
      </c>
      <c r="K2232" s="101">
        <v>5.8</v>
      </c>
      <c r="L2232" s="278">
        <v>12742635</v>
      </c>
      <c r="M2232" s="100" t="s">
        <v>66</v>
      </c>
      <c r="N2232" s="100" t="s">
        <v>67</v>
      </c>
      <c r="O2232" s="100" t="s">
        <v>7693</v>
      </c>
    </row>
    <row r="2233" spans="1:15">
      <c r="A2233" s="100" t="s">
        <v>14965</v>
      </c>
      <c r="B2233" s="100" t="s">
        <v>14966</v>
      </c>
      <c r="C2233" s="100" t="s">
        <v>14967</v>
      </c>
      <c r="D2233" s="100"/>
      <c r="E2233" s="100"/>
      <c r="F2233" s="277"/>
      <c r="G2233" s="101"/>
      <c r="H2233" s="101"/>
      <c r="I2233" s="101"/>
      <c r="J2233" s="101"/>
      <c r="K2233" s="101"/>
      <c r="L2233" s="278"/>
      <c r="M2233" s="100"/>
      <c r="N2233" s="100"/>
      <c r="O2233" s="100"/>
    </row>
    <row r="2234" spans="1:15">
      <c r="A2234" s="100" t="s">
        <v>15012</v>
      </c>
      <c r="B2234" s="100" t="s">
        <v>15013</v>
      </c>
      <c r="C2234" s="100" t="s">
        <v>5463</v>
      </c>
      <c r="D2234" s="100" t="s">
        <v>8556</v>
      </c>
      <c r="E2234" s="100" t="s">
        <v>196</v>
      </c>
      <c r="F2234" s="277" t="s">
        <v>65</v>
      </c>
      <c r="G2234" s="101">
        <v>3.3</v>
      </c>
      <c r="H2234" s="101">
        <v>5</v>
      </c>
      <c r="I2234" s="101">
        <v>4.0999999999999996</v>
      </c>
      <c r="J2234" s="101">
        <v>1.3</v>
      </c>
      <c r="K2234" s="101">
        <v>3.6</v>
      </c>
      <c r="L2234" s="278">
        <v>1041518</v>
      </c>
      <c r="M2234" s="100" t="s">
        <v>66</v>
      </c>
      <c r="N2234" s="100" t="s">
        <v>543</v>
      </c>
      <c r="O2234" s="100" t="s">
        <v>5488</v>
      </c>
    </row>
    <row r="2235" spans="1:15">
      <c r="A2235" s="100" t="s">
        <v>14984</v>
      </c>
      <c r="B2235" s="100" t="s">
        <v>14985</v>
      </c>
      <c r="C2235" s="100" t="s">
        <v>5404</v>
      </c>
      <c r="D2235" s="100" t="s">
        <v>8556</v>
      </c>
      <c r="E2235" s="100" t="s">
        <v>107</v>
      </c>
      <c r="F2235" s="277" t="s">
        <v>65</v>
      </c>
      <c r="G2235" s="101">
        <v>6.9</v>
      </c>
      <c r="H2235" s="101">
        <v>5.0999999999999996</v>
      </c>
      <c r="I2235" s="101">
        <v>4.8</v>
      </c>
      <c r="J2235" s="101">
        <v>6.8</v>
      </c>
      <c r="K2235" s="101">
        <v>5.6</v>
      </c>
      <c r="L2235" s="278">
        <v>597000</v>
      </c>
      <c r="M2235" s="100" t="s">
        <v>66</v>
      </c>
      <c r="N2235" s="100" t="s">
        <v>67</v>
      </c>
      <c r="O2235" s="100" t="s">
        <v>5428</v>
      </c>
    </row>
    <row r="2236" spans="1:15">
      <c r="A2236" s="100" t="s">
        <v>13914</v>
      </c>
      <c r="B2236" s="100" t="s">
        <v>13915</v>
      </c>
      <c r="C2236" s="100" t="s">
        <v>3366</v>
      </c>
      <c r="D2236" s="100" t="s">
        <v>8594</v>
      </c>
      <c r="E2236" s="100" t="s">
        <v>72</v>
      </c>
      <c r="F2236" s="277" t="s">
        <v>73</v>
      </c>
      <c r="G2236" s="101">
        <v>4.8</v>
      </c>
      <c r="H2236" s="101">
        <v>5</v>
      </c>
      <c r="I2236" s="101">
        <v>6.3</v>
      </c>
      <c r="J2236" s="101">
        <v>3.8</v>
      </c>
      <c r="K2236" s="101">
        <v>4.7</v>
      </c>
      <c r="L2236" s="278">
        <v>7650000</v>
      </c>
      <c r="M2236" s="100" t="s">
        <v>66</v>
      </c>
      <c r="N2236" s="100" t="s">
        <v>67</v>
      </c>
      <c r="O2236" s="100" t="s">
        <v>3344</v>
      </c>
    </row>
    <row r="2237" spans="1:15">
      <c r="A2237" s="100" t="s">
        <v>17475</v>
      </c>
      <c r="B2237" s="100" t="s">
        <v>17476</v>
      </c>
      <c r="C2237" s="100" t="s">
        <v>7704</v>
      </c>
      <c r="D2237" s="100" t="s">
        <v>8541</v>
      </c>
      <c r="E2237" s="100" t="s">
        <v>94</v>
      </c>
      <c r="F2237" s="277" t="s">
        <v>73</v>
      </c>
      <c r="G2237" s="101">
        <v>7.4</v>
      </c>
      <c r="H2237" s="101">
        <v>6.7</v>
      </c>
      <c r="I2237" s="101">
        <v>5.2</v>
      </c>
      <c r="J2237" s="101">
        <v>3.8</v>
      </c>
      <c r="K2237" s="101">
        <v>4.7</v>
      </c>
      <c r="L2237" s="278">
        <v>4981</v>
      </c>
      <c r="M2237" s="100" t="s">
        <v>66</v>
      </c>
      <c r="N2237" s="100" t="s">
        <v>103</v>
      </c>
      <c r="O2237" s="100" t="s">
        <v>7705</v>
      </c>
    </row>
    <row r="2238" spans="1:15">
      <c r="A2238" s="100" t="s">
        <v>17477</v>
      </c>
      <c r="B2238" s="100" t="s">
        <v>17478</v>
      </c>
      <c r="C2238" s="100" t="s">
        <v>7708</v>
      </c>
      <c r="D2238" s="100" t="s">
        <v>8542</v>
      </c>
      <c r="E2238" s="100" t="s">
        <v>72</v>
      </c>
      <c r="F2238" s="277" t="s">
        <v>65</v>
      </c>
      <c r="G2238" s="101">
        <v>5.5</v>
      </c>
      <c r="H2238" s="101">
        <v>3.9</v>
      </c>
      <c r="I2238" s="101">
        <v>3.2</v>
      </c>
      <c r="J2238" s="101">
        <v>6.3</v>
      </c>
      <c r="K2238" s="101">
        <v>4.5999999999999996</v>
      </c>
      <c r="L2238" s="278">
        <v>428533</v>
      </c>
      <c r="M2238" s="100" t="s">
        <v>66</v>
      </c>
      <c r="N2238" s="100" t="s">
        <v>543</v>
      </c>
      <c r="O2238" s="100" t="s">
        <v>7709</v>
      </c>
    </row>
    <row r="2239" spans="1:15">
      <c r="A2239" s="100"/>
      <c r="B2239" s="100" t="s">
        <v>18633</v>
      </c>
      <c r="C2239" s="100" t="s">
        <v>8522</v>
      </c>
      <c r="D2239" s="100" t="s">
        <v>8551</v>
      </c>
      <c r="E2239" s="100" t="s">
        <v>64</v>
      </c>
      <c r="F2239" s="277" t="s">
        <v>65</v>
      </c>
      <c r="G2239" s="101">
        <v>9.6999999999999993</v>
      </c>
      <c r="H2239" s="101">
        <v>10</v>
      </c>
      <c r="I2239" s="101">
        <v>5.6</v>
      </c>
      <c r="J2239" s="101">
        <v>6.2</v>
      </c>
      <c r="K2239" s="101">
        <v>6</v>
      </c>
      <c r="L2239" s="278">
        <v>85730</v>
      </c>
      <c r="M2239" s="100" t="s">
        <v>66</v>
      </c>
      <c r="N2239" s="100" t="s">
        <v>67</v>
      </c>
      <c r="O2239" s="100" t="s">
        <v>8515</v>
      </c>
    </row>
    <row r="2240" spans="1:15">
      <c r="A2240" s="100" t="s">
        <v>17479</v>
      </c>
      <c r="B2240" s="100" t="s">
        <v>17480</v>
      </c>
      <c r="C2240" s="100" t="s">
        <v>10807</v>
      </c>
      <c r="D2240" s="100" t="s">
        <v>8536</v>
      </c>
      <c r="E2240" s="100" t="s">
        <v>196</v>
      </c>
      <c r="F2240" s="277" t="s">
        <v>65</v>
      </c>
      <c r="G2240" s="101">
        <v>4.2</v>
      </c>
      <c r="H2240" s="101">
        <v>1.4</v>
      </c>
      <c r="I2240" s="101">
        <v>3.7</v>
      </c>
      <c r="J2240" s="101">
        <v>6.1</v>
      </c>
      <c r="K2240" s="101">
        <v>4.2</v>
      </c>
      <c r="L2240" s="278">
        <v>5549</v>
      </c>
      <c r="M2240" s="100" t="s">
        <v>66</v>
      </c>
      <c r="N2240" s="100" t="s">
        <v>190</v>
      </c>
      <c r="O2240" s="100"/>
    </row>
    <row r="2241" spans="1:15">
      <c r="A2241" s="100" t="s">
        <v>17481</v>
      </c>
      <c r="B2241" s="100" t="s">
        <v>17482</v>
      </c>
      <c r="C2241" s="100" t="s">
        <v>10810</v>
      </c>
      <c r="D2241" s="100" t="s">
        <v>8559</v>
      </c>
      <c r="E2241" s="100" t="s">
        <v>201</v>
      </c>
      <c r="F2241" s="277" t="s">
        <v>65</v>
      </c>
      <c r="G2241" s="101">
        <v>1.6</v>
      </c>
      <c r="H2241" s="101">
        <v>3.3</v>
      </c>
      <c r="I2241" s="101">
        <v>2.5</v>
      </c>
      <c r="J2241" s="101">
        <v>5.3</v>
      </c>
      <c r="K2241" s="101">
        <v>3.6</v>
      </c>
      <c r="L2241" s="278">
        <v>46314</v>
      </c>
      <c r="M2241" s="100" t="s">
        <v>66</v>
      </c>
      <c r="N2241" s="100" t="s">
        <v>103</v>
      </c>
      <c r="O2241" s="100"/>
    </row>
    <row r="2242" spans="1:15">
      <c r="A2242" s="100" t="s">
        <v>13935</v>
      </c>
      <c r="B2242" s="100" t="s">
        <v>13936</v>
      </c>
      <c r="C2242" s="100" t="s">
        <v>3410</v>
      </c>
      <c r="D2242" s="100" t="s">
        <v>8544</v>
      </c>
      <c r="E2242" s="100" t="s">
        <v>201</v>
      </c>
      <c r="F2242" s="277" t="s">
        <v>73</v>
      </c>
      <c r="G2242" s="101">
        <v>2.6</v>
      </c>
      <c r="H2242" s="101">
        <v>10</v>
      </c>
      <c r="I2242" s="101">
        <v>3.6</v>
      </c>
      <c r="J2242" s="101">
        <v>4.7</v>
      </c>
      <c r="K2242" s="101">
        <v>4.4000000000000004</v>
      </c>
      <c r="L2242" s="278">
        <v>87543</v>
      </c>
      <c r="M2242" s="100" t="s">
        <v>66</v>
      </c>
      <c r="N2242" s="100" t="s">
        <v>67</v>
      </c>
      <c r="O2242" s="100" t="s">
        <v>3387</v>
      </c>
    </row>
    <row r="2243" spans="1:15">
      <c r="A2243" s="100" t="s">
        <v>17485</v>
      </c>
      <c r="B2243" s="100" t="s">
        <v>17486</v>
      </c>
      <c r="C2243" s="100" t="s">
        <v>7714</v>
      </c>
      <c r="D2243" s="100" t="s">
        <v>8548</v>
      </c>
      <c r="E2243" s="100" t="s">
        <v>196</v>
      </c>
      <c r="F2243" s="277" t="s">
        <v>73</v>
      </c>
      <c r="G2243" s="101">
        <v>3</v>
      </c>
      <c r="H2243" s="101">
        <v>5</v>
      </c>
      <c r="I2243" s="101">
        <v>3.4</v>
      </c>
      <c r="J2243" s="101">
        <v>4.9000000000000004</v>
      </c>
      <c r="K2243" s="101">
        <v>4.5999999999999996</v>
      </c>
      <c r="L2243" s="278">
        <v>76745</v>
      </c>
      <c r="M2243" s="100" t="s">
        <v>66</v>
      </c>
      <c r="N2243" s="100" t="s">
        <v>543</v>
      </c>
      <c r="O2243" s="100" t="s">
        <v>7715</v>
      </c>
    </row>
    <row r="2244" spans="1:15">
      <c r="A2244" s="100" t="s">
        <v>17485</v>
      </c>
      <c r="B2244" s="100" t="s">
        <v>17487</v>
      </c>
      <c r="C2244" s="100" t="s">
        <v>10813</v>
      </c>
      <c r="D2244" s="100" t="s">
        <v>8544</v>
      </c>
      <c r="E2244" s="100" t="s">
        <v>196</v>
      </c>
      <c r="F2244" s="277" t="s">
        <v>65</v>
      </c>
      <c r="G2244" s="101">
        <v>3.3</v>
      </c>
      <c r="H2244" s="101">
        <v>8.3000000000000007</v>
      </c>
      <c r="I2244" s="101">
        <v>4.3</v>
      </c>
      <c r="J2244" s="101">
        <v>4.7</v>
      </c>
      <c r="K2244" s="101">
        <v>4.7</v>
      </c>
      <c r="L2244" s="278">
        <v>10216</v>
      </c>
      <c r="M2244" s="100" t="s">
        <v>66</v>
      </c>
      <c r="N2244" s="100" t="s">
        <v>103</v>
      </c>
      <c r="O2244" s="100"/>
    </row>
    <row r="2245" spans="1:15">
      <c r="A2245" s="100" t="s">
        <v>17483</v>
      </c>
      <c r="B2245" s="100" t="s">
        <v>17484</v>
      </c>
      <c r="C2245" s="100" t="s">
        <v>7712</v>
      </c>
      <c r="D2245" s="100" t="s">
        <v>8564</v>
      </c>
      <c r="E2245" s="100" t="s">
        <v>72</v>
      </c>
      <c r="F2245" s="277" t="s">
        <v>65</v>
      </c>
      <c r="G2245" s="101">
        <v>4.9000000000000004</v>
      </c>
      <c r="H2245" s="101">
        <v>10</v>
      </c>
      <c r="I2245" s="101">
        <v>4.2</v>
      </c>
      <c r="J2245" s="101">
        <v>3.4</v>
      </c>
      <c r="K2245" s="101">
        <v>4.0999999999999996</v>
      </c>
      <c r="L2245" s="278">
        <v>90414</v>
      </c>
      <c r="M2245" s="100" t="s">
        <v>66</v>
      </c>
      <c r="N2245" s="100" t="s">
        <v>67</v>
      </c>
      <c r="O2245" s="100" t="s">
        <v>7713</v>
      </c>
    </row>
    <row r="2246" spans="1:15">
      <c r="A2246" s="100" t="s">
        <v>13929</v>
      </c>
      <c r="B2246" s="100" t="s">
        <v>13930</v>
      </c>
      <c r="C2246" s="100" t="s">
        <v>3398</v>
      </c>
      <c r="D2246" s="100" t="s">
        <v>8580</v>
      </c>
      <c r="E2246" s="100" t="s">
        <v>64</v>
      </c>
      <c r="F2246" s="277" t="s">
        <v>65</v>
      </c>
      <c r="G2246" s="101">
        <v>10</v>
      </c>
      <c r="H2246" s="101">
        <v>7</v>
      </c>
      <c r="I2246" s="101">
        <v>6.7</v>
      </c>
      <c r="J2246" s="101">
        <v>3.9</v>
      </c>
      <c r="K2246" s="101">
        <v>5.6</v>
      </c>
      <c r="L2246" s="278">
        <v>166090</v>
      </c>
      <c r="M2246" s="100" t="s">
        <v>66</v>
      </c>
      <c r="N2246" s="100" t="s">
        <v>67</v>
      </c>
      <c r="O2246" s="100" t="s">
        <v>3375</v>
      </c>
    </row>
    <row r="2247" spans="1:15">
      <c r="A2247" s="100" t="s">
        <v>12178</v>
      </c>
      <c r="B2247" s="100" t="s">
        <v>12179</v>
      </c>
      <c r="C2247" s="100" t="s">
        <v>304</v>
      </c>
      <c r="D2247" s="100" t="s">
        <v>8538</v>
      </c>
      <c r="E2247" s="100" t="s">
        <v>64</v>
      </c>
      <c r="F2247" s="277" t="s">
        <v>65</v>
      </c>
      <c r="G2247" s="101">
        <v>9.3000000000000007</v>
      </c>
      <c r="H2247" s="101">
        <v>6.5</v>
      </c>
      <c r="I2247" s="101">
        <v>7.7</v>
      </c>
      <c r="J2247" s="101">
        <v>5.9</v>
      </c>
      <c r="K2247" s="101">
        <v>6.6</v>
      </c>
      <c r="L2247" s="278">
        <v>11000000</v>
      </c>
      <c r="M2247" s="100" t="s">
        <v>66</v>
      </c>
      <c r="N2247" s="100" t="s">
        <v>67</v>
      </c>
      <c r="O2247" s="100" t="s">
        <v>305</v>
      </c>
    </row>
    <row r="2248" spans="1:15">
      <c r="A2248" s="100" t="s">
        <v>17488</v>
      </c>
      <c r="B2248" s="100" t="s">
        <v>17489</v>
      </c>
      <c r="C2248" s="100" t="s">
        <v>7718</v>
      </c>
      <c r="D2248" s="100" t="s">
        <v>8566</v>
      </c>
      <c r="E2248" s="100" t="s">
        <v>107</v>
      </c>
      <c r="F2248" s="277" t="s">
        <v>65</v>
      </c>
      <c r="G2248" s="101">
        <v>7.1</v>
      </c>
      <c r="H2248" s="101">
        <v>5.2</v>
      </c>
      <c r="I2248" s="101">
        <v>7.2</v>
      </c>
      <c r="J2248" s="101">
        <v>5.7</v>
      </c>
      <c r="K2248" s="101">
        <v>6</v>
      </c>
      <c r="L2248" s="278">
        <v>2750950</v>
      </c>
      <c r="M2248" s="100" t="s">
        <v>66</v>
      </c>
      <c r="N2248" s="100" t="s">
        <v>67</v>
      </c>
      <c r="O2248" s="100" t="s">
        <v>7719</v>
      </c>
    </row>
    <row r="2249" spans="1:15">
      <c r="A2249" s="100" t="s">
        <v>17490</v>
      </c>
      <c r="B2249" s="100" t="s">
        <v>17491</v>
      </c>
      <c r="C2249" s="100" t="s">
        <v>10816</v>
      </c>
      <c r="D2249" s="100" t="s">
        <v>100</v>
      </c>
      <c r="E2249" s="100" t="s">
        <v>107</v>
      </c>
      <c r="F2249" s="277" t="s">
        <v>65</v>
      </c>
      <c r="G2249" s="101">
        <v>7</v>
      </c>
      <c r="H2249" s="101">
        <v>4.0999999999999996</v>
      </c>
      <c r="I2249" s="101">
        <v>7.2</v>
      </c>
      <c r="J2249" s="101">
        <v>6.7</v>
      </c>
      <c r="K2249" s="101">
        <v>6.3</v>
      </c>
      <c r="L2249" s="278">
        <v>463246</v>
      </c>
      <c r="M2249" s="100" t="s">
        <v>66</v>
      </c>
      <c r="N2249" s="100" t="s">
        <v>190</v>
      </c>
      <c r="O2249" s="100"/>
    </row>
    <row r="2250" spans="1:15">
      <c r="A2250" s="100" t="s">
        <v>17495</v>
      </c>
      <c r="B2250" s="100" t="s">
        <v>17496</v>
      </c>
      <c r="C2250" s="100" t="s">
        <v>10822</v>
      </c>
      <c r="D2250" s="100" t="s">
        <v>8659</v>
      </c>
      <c r="E2250" s="100" t="s">
        <v>196</v>
      </c>
      <c r="F2250" s="277" t="s">
        <v>73</v>
      </c>
      <c r="G2250" s="101">
        <v>3.3</v>
      </c>
      <c r="H2250" s="101">
        <v>7</v>
      </c>
      <c r="I2250" s="101">
        <v>4.8</v>
      </c>
      <c r="J2250" s="101">
        <v>5.2</v>
      </c>
      <c r="K2250" s="101">
        <v>5.0999999999999996</v>
      </c>
      <c r="L2250" s="278">
        <v>14866</v>
      </c>
      <c r="M2250" s="100" t="s">
        <v>66</v>
      </c>
      <c r="N2250" s="100" t="s">
        <v>103</v>
      </c>
      <c r="O2250" s="100"/>
    </row>
    <row r="2251" spans="1:15">
      <c r="A2251" s="100" t="s">
        <v>15417</v>
      </c>
      <c r="B2251" s="100" t="s">
        <v>15418</v>
      </c>
      <c r="C2251" s="100" t="s">
        <v>6171</v>
      </c>
      <c r="D2251" s="100" t="s">
        <v>8563</v>
      </c>
      <c r="E2251" s="100" t="s">
        <v>72</v>
      </c>
      <c r="F2251" s="277"/>
      <c r="G2251" s="101">
        <v>5.4</v>
      </c>
      <c r="H2251" s="101">
        <v>0.7</v>
      </c>
      <c r="I2251" s="101">
        <v>5.5</v>
      </c>
      <c r="J2251" s="101">
        <v>3.9</v>
      </c>
      <c r="K2251" s="101">
        <v>4.5999999999999996</v>
      </c>
      <c r="L2251" s="278">
        <v>58</v>
      </c>
      <c r="M2251" s="100" t="s">
        <v>66</v>
      </c>
      <c r="N2251" s="100" t="s">
        <v>103</v>
      </c>
      <c r="O2251" s="100" t="s">
        <v>6213</v>
      </c>
    </row>
    <row r="2252" spans="1:15">
      <c r="A2252" s="100" t="s">
        <v>17492</v>
      </c>
      <c r="B2252" s="100" t="s">
        <v>17494</v>
      </c>
      <c r="C2252" s="100" t="s">
        <v>7722</v>
      </c>
      <c r="D2252" s="100" t="s">
        <v>8561</v>
      </c>
      <c r="E2252" s="100" t="s">
        <v>107</v>
      </c>
      <c r="F2252" s="277" t="s">
        <v>65</v>
      </c>
      <c r="G2252" s="101">
        <v>6.7</v>
      </c>
      <c r="H2252" s="101">
        <v>5.7</v>
      </c>
      <c r="I2252" s="101">
        <v>5.6</v>
      </c>
      <c r="J2252" s="101">
        <v>5</v>
      </c>
      <c r="K2252" s="101">
        <v>5.4</v>
      </c>
      <c r="L2252" s="278">
        <v>6800000</v>
      </c>
      <c r="M2252" s="100" t="s">
        <v>66</v>
      </c>
      <c r="N2252" s="100" t="s">
        <v>67</v>
      </c>
      <c r="O2252" s="100" t="s">
        <v>7723</v>
      </c>
    </row>
    <row r="2253" spans="1:15">
      <c r="A2253" s="100" t="s">
        <v>12626</v>
      </c>
      <c r="B2253" s="100" t="s">
        <v>12627</v>
      </c>
      <c r="C2253" s="100" t="s">
        <v>1069</v>
      </c>
      <c r="D2253" s="100" t="s">
        <v>8540</v>
      </c>
      <c r="E2253" s="100" t="s">
        <v>72</v>
      </c>
      <c r="F2253" s="277" t="s">
        <v>95</v>
      </c>
      <c r="G2253" s="101">
        <v>4.5999999999999996</v>
      </c>
      <c r="H2253" s="101">
        <v>6.7</v>
      </c>
      <c r="I2253" s="101">
        <v>5</v>
      </c>
      <c r="J2253" s="101">
        <v>3.6</v>
      </c>
      <c r="K2253" s="101">
        <v>4.4000000000000004</v>
      </c>
      <c r="L2253" s="278">
        <v>1573557</v>
      </c>
      <c r="M2253" s="100" t="s">
        <v>245</v>
      </c>
      <c r="N2253" s="100" t="s">
        <v>103</v>
      </c>
      <c r="O2253" s="100" t="s">
        <v>1062</v>
      </c>
    </row>
    <row r="2254" spans="1:15">
      <c r="A2254" s="100" t="s">
        <v>13927</v>
      </c>
      <c r="B2254" s="100" t="s">
        <v>13928</v>
      </c>
      <c r="C2254" s="100" t="s">
        <v>3394</v>
      </c>
      <c r="D2254" s="100" t="s">
        <v>8563</v>
      </c>
      <c r="E2254" s="100" t="s">
        <v>107</v>
      </c>
      <c r="F2254" s="277" t="s">
        <v>65</v>
      </c>
      <c r="G2254" s="101">
        <v>6.4</v>
      </c>
      <c r="H2254" s="101">
        <v>5</v>
      </c>
      <c r="I2254" s="101">
        <v>5.5</v>
      </c>
      <c r="J2254" s="101">
        <v>4.0999999999999996</v>
      </c>
      <c r="K2254" s="101">
        <v>5</v>
      </c>
      <c r="L2254" s="278">
        <v>25977</v>
      </c>
      <c r="M2254" s="100" t="s">
        <v>66</v>
      </c>
      <c r="N2254" s="100" t="s">
        <v>67</v>
      </c>
      <c r="O2254" s="100" t="s">
        <v>3371</v>
      </c>
    </row>
    <row r="2255" spans="1:15">
      <c r="A2255" s="100" t="s">
        <v>17499</v>
      </c>
      <c r="B2255" s="100" t="s">
        <v>17500</v>
      </c>
      <c r="C2255" s="100" t="s">
        <v>10828</v>
      </c>
      <c r="D2255" s="100" t="s">
        <v>8566</v>
      </c>
      <c r="E2255" s="100" t="s">
        <v>72</v>
      </c>
      <c r="F2255" s="277" t="s">
        <v>65</v>
      </c>
      <c r="G2255" s="101">
        <v>5.2</v>
      </c>
      <c r="H2255" s="101">
        <v>4.8</v>
      </c>
      <c r="I2255" s="101">
        <v>4.9000000000000004</v>
      </c>
      <c r="J2255" s="101">
        <v>5.6</v>
      </c>
      <c r="K2255" s="101">
        <v>5.3</v>
      </c>
      <c r="L2255" s="278">
        <v>11054</v>
      </c>
      <c r="M2255" s="100" t="s">
        <v>66</v>
      </c>
      <c r="N2255" s="100" t="s">
        <v>103</v>
      </c>
      <c r="O2255" s="100"/>
    </row>
    <row r="2256" spans="1:15">
      <c r="A2256" s="100" t="s">
        <v>15055</v>
      </c>
      <c r="B2256" s="100" t="s">
        <v>15056</v>
      </c>
      <c r="C2256" s="100" t="s">
        <v>5532</v>
      </c>
      <c r="D2256" s="100" t="s">
        <v>8535</v>
      </c>
      <c r="E2256" s="100" t="s">
        <v>72</v>
      </c>
      <c r="F2256" s="277" t="s">
        <v>65</v>
      </c>
      <c r="G2256" s="101">
        <v>5.3</v>
      </c>
      <c r="H2256" s="101">
        <v>8.3000000000000007</v>
      </c>
      <c r="I2256" s="101">
        <v>6.9</v>
      </c>
      <c r="J2256" s="101">
        <v>3</v>
      </c>
      <c r="K2256" s="101">
        <v>5.4</v>
      </c>
      <c r="L2256" s="278">
        <v>414516</v>
      </c>
      <c r="M2256" s="100" t="s">
        <v>66</v>
      </c>
      <c r="N2256" s="100" t="s">
        <v>247</v>
      </c>
      <c r="O2256" s="100" t="s">
        <v>5555</v>
      </c>
    </row>
    <row r="2257" spans="1:15">
      <c r="A2257" s="100" t="s">
        <v>17501</v>
      </c>
      <c r="B2257" s="100" t="s">
        <v>17502</v>
      </c>
      <c r="C2257" s="100" t="s">
        <v>10831</v>
      </c>
      <c r="D2257" s="100" t="s">
        <v>8540</v>
      </c>
      <c r="E2257" s="100" t="s">
        <v>72</v>
      </c>
      <c r="F2257" s="277"/>
      <c r="G2257" s="101">
        <v>5.4</v>
      </c>
      <c r="H2257" s="101">
        <v>6.7</v>
      </c>
      <c r="I2257" s="101">
        <v>2.6</v>
      </c>
      <c r="J2257" s="101">
        <v>5.5</v>
      </c>
      <c r="K2257" s="101">
        <v>4.5</v>
      </c>
      <c r="L2257" s="278">
        <v>339</v>
      </c>
      <c r="M2257" s="100" t="s">
        <v>66</v>
      </c>
      <c r="N2257" s="100" t="s">
        <v>543</v>
      </c>
      <c r="O2257" s="100"/>
    </row>
    <row r="2258" spans="1:15">
      <c r="A2258" s="100" t="s">
        <v>12628</v>
      </c>
      <c r="B2258" s="100" t="s">
        <v>12629</v>
      </c>
      <c r="C2258" s="100" t="s">
        <v>1073</v>
      </c>
      <c r="D2258" s="100" t="s">
        <v>8541</v>
      </c>
      <c r="E2258" s="100" t="s">
        <v>107</v>
      </c>
      <c r="F2258" s="277" t="s">
        <v>73</v>
      </c>
      <c r="G2258" s="101">
        <v>6.4</v>
      </c>
      <c r="H2258" s="101">
        <v>5.2</v>
      </c>
      <c r="I2258" s="101">
        <v>6.7</v>
      </c>
      <c r="J2258" s="101">
        <v>4.5</v>
      </c>
      <c r="K2258" s="101">
        <v>5.6</v>
      </c>
      <c r="L2258" s="278">
        <v>22638</v>
      </c>
      <c r="M2258" s="100" t="s">
        <v>125</v>
      </c>
      <c r="N2258" s="100" t="s">
        <v>67</v>
      </c>
      <c r="O2258" s="100" t="s">
        <v>1066</v>
      </c>
    </row>
    <row r="2259" spans="1:15">
      <c r="A2259" s="100" t="s">
        <v>17503</v>
      </c>
      <c r="B2259" s="100" t="s">
        <v>17504</v>
      </c>
      <c r="C2259" s="100" t="s">
        <v>10834</v>
      </c>
      <c r="D2259" s="100" t="s">
        <v>8545</v>
      </c>
      <c r="E2259" s="100" t="s">
        <v>107</v>
      </c>
      <c r="F2259" s="277" t="s">
        <v>65</v>
      </c>
      <c r="G2259" s="101">
        <v>6.4</v>
      </c>
      <c r="H2259" s="101">
        <v>5.6</v>
      </c>
      <c r="I2259" s="101">
        <v>6</v>
      </c>
      <c r="J2259" s="101">
        <v>4</v>
      </c>
      <c r="K2259" s="101">
        <v>5.3</v>
      </c>
      <c r="L2259" s="278">
        <v>19881</v>
      </c>
      <c r="M2259" s="100" t="s">
        <v>66</v>
      </c>
      <c r="N2259" s="100" t="s">
        <v>103</v>
      </c>
      <c r="O2259" s="100"/>
    </row>
    <row r="2260" spans="1:15">
      <c r="A2260" s="100" t="s">
        <v>17505</v>
      </c>
      <c r="B2260" s="100" t="s">
        <v>17506</v>
      </c>
      <c r="C2260" s="100" t="s">
        <v>7726</v>
      </c>
      <c r="D2260" s="100" t="s">
        <v>8541</v>
      </c>
      <c r="E2260" s="100" t="s">
        <v>72</v>
      </c>
      <c r="F2260" s="277" t="s">
        <v>65</v>
      </c>
      <c r="G2260" s="101">
        <v>5.2</v>
      </c>
      <c r="H2260" s="101">
        <v>7.7</v>
      </c>
      <c r="I2260" s="101">
        <v>4.5999999999999996</v>
      </c>
      <c r="J2260" s="101">
        <v>3.3</v>
      </c>
      <c r="K2260" s="101">
        <v>4.5999999999999996</v>
      </c>
      <c r="L2260" s="278">
        <v>577203</v>
      </c>
      <c r="M2260" s="100" t="s">
        <v>66</v>
      </c>
      <c r="N2260" s="100" t="s">
        <v>67</v>
      </c>
      <c r="O2260" s="100" t="s">
        <v>7727</v>
      </c>
    </row>
    <row r="2261" spans="1:15">
      <c r="A2261" s="100" t="s">
        <v>14208</v>
      </c>
      <c r="B2261" s="100" t="s">
        <v>14209</v>
      </c>
      <c r="C2261" s="100" t="s">
        <v>3952</v>
      </c>
      <c r="D2261" s="100" t="s">
        <v>8541</v>
      </c>
      <c r="E2261" s="100" t="s">
        <v>72</v>
      </c>
      <c r="F2261" s="277" t="s">
        <v>73</v>
      </c>
      <c r="G2261" s="101">
        <v>5</v>
      </c>
      <c r="H2261" s="101">
        <v>5.9</v>
      </c>
      <c r="I2261" s="101">
        <v>6.1</v>
      </c>
      <c r="J2261" s="101">
        <v>2.8</v>
      </c>
      <c r="K2261" s="101">
        <v>4.9000000000000004</v>
      </c>
      <c r="L2261" s="278">
        <v>21088</v>
      </c>
      <c r="M2261" s="100" t="s">
        <v>66</v>
      </c>
      <c r="N2261" s="100" t="s">
        <v>247</v>
      </c>
      <c r="O2261" s="100" t="s">
        <v>3929</v>
      </c>
    </row>
    <row r="2262" spans="1:15">
      <c r="A2262" s="100" t="s">
        <v>15033</v>
      </c>
      <c r="B2262" s="100" t="s">
        <v>15034</v>
      </c>
      <c r="C2262" s="100" t="s">
        <v>5507</v>
      </c>
      <c r="D2262" s="100" t="s">
        <v>8535</v>
      </c>
      <c r="E2262" s="100" t="s">
        <v>107</v>
      </c>
      <c r="F2262" s="277" t="s">
        <v>65</v>
      </c>
      <c r="G2262" s="101">
        <v>6.1</v>
      </c>
      <c r="H2262" s="101">
        <v>10</v>
      </c>
      <c r="I2262" s="101">
        <v>6.6</v>
      </c>
      <c r="J2262" s="101">
        <v>3.3</v>
      </c>
      <c r="K2262" s="101">
        <v>5.5</v>
      </c>
      <c r="L2262" s="278">
        <v>418700</v>
      </c>
      <c r="M2262" s="100" t="s">
        <v>66</v>
      </c>
      <c r="N2262" s="100" t="s">
        <v>67</v>
      </c>
      <c r="O2262" s="100" t="s">
        <v>5529</v>
      </c>
    </row>
    <row r="2263" spans="1:15">
      <c r="A2263" s="100" t="s">
        <v>13264</v>
      </c>
      <c r="B2263" s="100" t="s">
        <v>13265</v>
      </c>
      <c r="C2263" s="100" t="s">
        <v>2316</v>
      </c>
      <c r="D2263" s="100" t="s">
        <v>8535</v>
      </c>
      <c r="E2263" s="100" t="s">
        <v>107</v>
      </c>
      <c r="F2263" s="277" t="s">
        <v>8595</v>
      </c>
      <c r="G2263" s="101">
        <v>6.8</v>
      </c>
      <c r="H2263" s="101">
        <v>10</v>
      </c>
      <c r="I2263" s="101">
        <v>6.8</v>
      </c>
      <c r="J2263" s="101">
        <v>3.9</v>
      </c>
      <c r="K2263" s="101">
        <v>5.8</v>
      </c>
      <c r="L2263" s="278">
        <v>1302681</v>
      </c>
      <c r="M2263" s="100" t="s">
        <v>66</v>
      </c>
      <c r="N2263" s="100" t="s">
        <v>67</v>
      </c>
      <c r="O2263" s="100" t="s">
        <v>2301</v>
      </c>
    </row>
    <row r="2264" spans="1:15">
      <c r="A2264" s="100" t="s">
        <v>17507</v>
      </c>
      <c r="B2264" s="100" t="s">
        <v>17508</v>
      </c>
      <c r="C2264" s="100" t="s">
        <v>10837</v>
      </c>
      <c r="D2264" s="100" t="s">
        <v>8544</v>
      </c>
      <c r="E2264" s="100" t="s">
        <v>107</v>
      </c>
      <c r="F2264" s="277" t="s">
        <v>65</v>
      </c>
      <c r="G2264" s="101">
        <v>6.7</v>
      </c>
      <c r="H2264" s="101">
        <v>6.1</v>
      </c>
      <c r="I2264" s="101">
        <v>5.3</v>
      </c>
      <c r="J2264" s="101">
        <v>5.3</v>
      </c>
      <c r="K2264" s="101">
        <v>5.4</v>
      </c>
      <c r="L2264" s="278">
        <v>4280</v>
      </c>
      <c r="M2264" s="100" t="s">
        <v>66</v>
      </c>
      <c r="N2264" s="100" t="s">
        <v>103</v>
      </c>
      <c r="O2264" s="100"/>
    </row>
    <row r="2265" spans="1:15">
      <c r="A2265" s="100" t="s">
        <v>14774</v>
      </c>
      <c r="B2265" s="100" t="s">
        <v>14775</v>
      </c>
      <c r="C2265" s="100" t="s">
        <v>5061</v>
      </c>
      <c r="D2265" s="100" t="s">
        <v>8553</v>
      </c>
      <c r="E2265" s="100" t="s">
        <v>285</v>
      </c>
      <c r="F2265" s="277" t="s">
        <v>65</v>
      </c>
      <c r="G2265" s="101">
        <v>0.8</v>
      </c>
      <c r="H2265" s="101">
        <v>2.8</v>
      </c>
      <c r="I2265" s="101">
        <v>2</v>
      </c>
      <c r="J2265" s="101">
        <v>4</v>
      </c>
      <c r="K2265" s="101">
        <v>3</v>
      </c>
      <c r="L2265" s="278">
        <v>1634744</v>
      </c>
      <c r="M2265" s="100" t="s">
        <v>66</v>
      </c>
      <c r="N2265" s="100" t="s">
        <v>67</v>
      </c>
      <c r="O2265" s="100" t="s">
        <v>5078</v>
      </c>
    </row>
    <row r="2266" spans="1:15">
      <c r="A2266" s="100" t="s">
        <v>12251</v>
      </c>
      <c r="B2266" s="100" t="s">
        <v>12252</v>
      </c>
      <c r="C2266" s="100" t="s">
        <v>438</v>
      </c>
      <c r="D2266" s="100" t="s">
        <v>8553</v>
      </c>
      <c r="E2266" s="100" t="s">
        <v>107</v>
      </c>
      <c r="F2266" s="277" t="s">
        <v>95</v>
      </c>
      <c r="G2266" s="101">
        <v>6.8</v>
      </c>
      <c r="H2266" s="101">
        <v>5.3</v>
      </c>
      <c r="I2266" s="101">
        <v>3.3</v>
      </c>
      <c r="J2266" s="101">
        <v>6.4</v>
      </c>
      <c r="K2266" s="101">
        <v>5.5</v>
      </c>
      <c r="L2266" s="278">
        <v>2112000</v>
      </c>
      <c r="M2266" s="100" t="s">
        <v>125</v>
      </c>
      <c r="N2266" s="100" t="s">
        <v>67</v>
      </c>
      <c r="O2266" s="100" t="s">
        <v>428</v>
      </c>
    </row>
    <row r="2267" spans="1:15">
      <c r="A2267" s="100" t="s">
        <v>13931</v>
      </c>
      <c r="B2267" s="100" t="s">
        <v>13932</v>
      </c>
      <c r="C2267" s="100" t="s">
        <v>3402</v>
      </c>
      <c r="D2267" s="100" t="s">
        <v>132</v>
      </c>
      <c r="E2267" s="100" t="s">
        <v>107</v>
      </c>
      <c r="F2267" s="277" t="s">
        <v>65</v>
      </c>
      <c r="G2267" s="101">
        <v>6.6</v>
      </c>
      <c r="H2267" s="101">
        <v>6.2</v>
      </c>
      <c r="I2267" s="101">
        <v>6.3</v>
      </c>
      <c r="J2267" s="101">
        <v>2.6</v>
      </c>
      <c r="K2267" s="101">
        <v>5</v>
      </c>
      <c r="L2267" s="278">
        <v>180000</v>
      </c>
      <c r="M2267" s="100" t="s">
        <v>66</v>
      </c>
      <c r="N2267" s="100" t="s">
        <v>67</v>
      </c>
      <c r="O2267" s="100" t="s">
        <v>3379</v>
      </c>
    </row>
    <row r="2268" spans="1:15">
      <c r="A2268" s="100" t="s">
        <v>12249</v>
      </c>
      <c r="B2268" s="100" t="s">
        <v>12250</v>
      </c>
      <c r="C2268" s="100" t="s">
        <v>434</v>
      </c>
      <c r="D2268" s="100" t="s">
        <v>8538</v>
      </c>
      <c r="E2268" s="100" t="s">
        <v>94</v>
      </c>
      <c r="F2268" s="277" t="s">
        <v>65</v>
      </c>
      <c r="G2268" s="101">
        <v>7.9</v>
      </c>
      <c r="H2268" s="101">
        <v>5.0999999999999996</v>
      </c>
      <c r="I2268" s="101">
        <v>9.1999999999999993</v>
      </c>
      <c r="J2268" s="101">
        <v>6.7</v>
      </c>
      <c r="K2268" s="101">
        <v>6.7</v>
      </c>
      <c r="L2268" s="278">
        <v>19715000</v>
      </c>
      <c r="M2268" s="100" t="s">
        <v>66</v>
      </c>
      <c r="N2268" s="100" t="s">
        <v>67</v>
      </c>
      <c r="O2268" s="100" t="s">
        <v>424</v>
      </c>
    </row>
    <row r="2269" spans="1:15">
      <c r="A2269" s="100" t="s">
        <v>14543</v>
      </c>
      <c r="B2269" s="100" t="s">
        <v>14544</v>
      </c>
      <c r="C2269" s="100" t="s">
        <v>4652</v>
      </c>
      <c r="D2269" s="100" t="s">
        <v>179</v>
      </c>
      <c r="E2269" s="100" t="s">
        <v>201</v>
      </c>
      <c r="F2269" s="277" t="s">
        <v>65</v>
      </c>
      <c r="G2269" s="101">
        <v>2.2999999999999998</v>
      </c>
      <c r="H2269" s="101">
        <v>1.1000000000000001</v>
      </c>
      <c r="I2269" s="101">
        <v>5.4</v>
      </c>
      <c r="J2269" s="101">
        <v>3.8</v>
      </c>
      <c r="K2269" s="101">
        <v>3.1</v>
      </c>
      <c r="L2269" s="278">
        <v>68400</v>
      </c>
      <c r="M2269" s="100" t="s">
        <v>66</v>
      </c>
      <c r="N2269" s="100" t="s">
        <v>67</v>
      </c>
      <c r="O2269" s="100" t="s">
        <v>4629</v>
      </c>
    </row>
    <row r="2270" spans="1:15">
      <c r="A2270" s="100" t="s">
        <v>14760</v>
      </c>
      <c r="B2270" s="100" t="s">
        <v>14761</v>
      </c>
      <c r="C2270" s="100" t="s">
        <v>8947</v>
      </c>
      <c r="D2270" s="100" t="s">
        <v>8553</v>
      </c>
      <c r="E2270" s="100" t="s">
        <v>107</v>
      </c>
      <c r="F2270" s="277"/>
      <c r="G2270" s="101">
        <v>6.5</v>
      </c>
      <c r="H2270" s="101">
        <v>4.8</v>
      </c>
      <c r="I2270" s="101">
        <v>0</v>
      </c>
      <c r="J2270" s="101">
        <v>7.6</v>
      </c>
      <c r="K2270" s="101">
        <v>5.2</v>
      </c>
      <c r="L2270" s="278">
        <v>2500975</v>
      </c>
      <c r="M2270" s="100" t="s">
        <v>66</v>
      </c>
      <c r="N2270" s="100" t="s">
        <v>67</v>
      </c>
      <c r="O2270" s="100"/>
    </row>
    <row r="2271" spans="1:15">
      <c r="A2271" s="100" t="s">
        <v>13174</v>
      </c>
      <c r="B2271" s="100" t="s">
        <v>2140</v>
      </c>
      <c r="C2271" s="100" t="s">
        <v>2141</v>
      </c>
      <c r="D2271" s="100" t="s">
        <v>8563</v>
      </c>
      <c r="E2271" s="100" t="s">
        <v>94</v>
      </c>
      <c r="F2271" s="277" t="s">
        <v>65</v>
      </c>
      <c r="G2271" s="101">
        <v>8.1999999999999993</v>
      </c>
      <c r="H2271" s="101">
        <v>3.5</v>
      </c>
      <c r="I2271" s="101">
        <v>5.0999999999999996</v>
      </c>
      <c r="J2271" s="101">
        <v>7.3</v>
      </c>
      <c r="K2271" s="101">
        <v>5.7</v>
      </c>
      <c r="L2271" s="278">
        <v>20123</v>
      </c>
      <c r="M2271" s="100" t="s">
        <v>66</v>
      </c>
      <c r="N2271" s="100" t="s">
        <v>67</v>
      </c>
      <c r="O2271" s="100" t="s">
        <v>2126</v>
      </c>
    </row>
    <row r="2272" spans="1:15">
      <c r="A2272" s="100" t="s">
        <v>13933</v>
      </c>
      <c r="B2272" s="100" t="s">
        <v>13934</v>
      </c>
      <c r="C2272" s="100" t="s">
        <v>3406</v>
      </c>
      <c r="D2272" s="100" t="s">
        <v>8540</v>
      </c>
      <c r="E2272" s="100" t="s">
        <v>94</v>
      </c>
      <c r="F2272" s="277" t="s">
        <v>73</v>
      </c>
      <c r="G2272" s="101">
        <v>7.6</v>
      </c>
      <c r="H2272" s="101">
        <v>7.7</v>
      </c>
      <c r="I2272" s="101">
        <v>6</v>
      </c>
      <c r="J2272" s="101">
        <v>4.0999999999999996</v>
      </c>
      <c r="K2272" s="101">
        <v>5.5</v>
      </c>
      <c r="L2272" s="278">
        <v>1251010</v>
      </c>
      <c r="M2272" s="100" t="s">
        <v>66</v>
      </c>
      <c r="N2272" s="100" t="s">
        <v>67</v>
      </c>
      <c r="O2272" s="100" t="s">
        <v>3383</v>
      </c>
    </row>
    <row r="2273" spans="1:15">
      <c r="A2273" s="100" t="s">
        <v>13847</v>
      </c>
      <c r="B2273" s="100" t="s">
        <v>13848</v>
      </c>
      <c r="C2273" s="100" t="s">
        <v>3250</v>
      </c>
      <c r="D2273" s="100" t="s">
        <v>8548</v>
      </c>
      <c r="E2273" s="100" t="s">
        <v>107</v>
      </c>
      <c r="F2273" s="277" t="s">
        <v>73</v>
      </c>
      <c r="G2273" s="101">
        <v>6.1</v>
      </c>
      <c r="H2273" s="101">
        <v>6.7</v>
      </c>
      <c r="I2273" s="101">
        <v>4.5999999999999996</v>
      </c>
      <c r="J2273" s="101">
        <v>4.5999999999999996</v>
      </c>
      <c r="K2273" s="101">
        <v>5.3</v>
      </c>
      <c r="L2273" s="278">
        <v>14161</v>
      </c>
      <c r="M2273" s="100" t="s">
        <v>66</v>
      </c>
      <c r="N2273" s="100" t="s">
        <v>67</v>
      </c>
      <c r="O2273" s="100" t="s">
        <v>3235</v>
      </c>
    </row>
    <row r="2274" spans="1:15">
      <c r="A2274" s="100" t="s">
        <v>14944</v>
      </c>
      <c r="B2274" s="100" t="s">
        <v>14945</v>
      </c>
      <c r="C2274" s="100" t="s">
        <v>5337</v>
      </c>
      <c r="D2274" s="100" t="s">
        <v>179</v>
      </c>
      <c r="E2274" s="100" t="s">
        <v>64</v>
      </c>
      <c r="F2274" s="277" t="s">
        <v>65</v>
      </c>
      <c r="G2274" s="101">
        <v>10</v>
      </c>
      <c r="H2274" s="101">
        <v>6.3</v>
      </c>
      <c r="I2274" s="101">
        <v>5.7</v>
      </c>
      <c r="J2274" s="101">
        <v>6.5</v>
      </c>
      <c r="K2274" s="101">
        <v>6.2</v>
      </c>
      <c r="L2274" s="278">
        <v>185600</v>
      </c>
      <c r="M2274" s="100" t="s">
        <v>66</v>
      </c>
      <c r="N2274" s="100" t="s">
        <v>67</v>
      </c>
      <c r="O2274" s="100" t="s">
        <v>5361</v>
      </c>
    </row>
    <row r="2275" spans="1:15">
      <c r="A2275" s="100" t="s">
        <v>17509</v>
      </c>
      <c r="B2275" s="100" t="s">
        <v>17510</v>
      </c>
      <c r="C2275" s="100" t="s">
        <v>10840</v>
      </c>
      <c r="D2275" s="100" t="s">
        <v>100</v>
      </c>
      <c r="E2275" s="100" t="s">
        <v>107</v>
      </c>
      <c r="F2275" s="277" t="s">
        <v>65</v>
      </c>
      <c r="G2275" s="101">
        <v>6.1</v>
      </c>
      <c r="H2275" s="101">
        <v>8.5</v>
      </c>
      <c r="I2275" s="101">
        <v>3.8</v>
      </c>
      <c r="J2275" s="101">
        <v>4.4000000000000004</v>
      </c>
      <c r="K2275" s="101">
        <v>5.8</v>
      </c>
      <c r="L2275" s="278">
        <v>21104</v>
      </c>
      <c r="M2275" s="100" t="s">
        <v>245</v>
      </c>
      <c r="N2275" s="100" t="s">
        <v>67</v>
      </c>
      <c r="O2275" s="100"/>
    </row>
    <row r="2276" spans="1:15">
      <c r="A2276" s="100" t="s">
        <v>13266</v>
      </c>
      <c r="B2276" s="100" t="s">
        <v>13267</v>
      </c>
      <c r="C2276" s="100" t="s">
        <v>2319</v>
      </c>
      <c r="D2276" s="100" t="s">
        <v>8555</v>
      </c>
      <c r="E2276" s="100" t="s">
        <v>107</v>
      </c>
      <c r="F2276" s="277" t="s">
        <v>65</v>
      </c>
      <c r="G2276" s="101">
        <v>7.1</v>
      </c>
      <c r="H2276" s="101">
        <v>9.9</v>
      </c>
      <c r="I2276" s="101">
        <v>4.4000000000000004</v>
      </c>
      <c r="J2276" s="101">
        <v>6.4</v>
      </c>
      <c r="K2276" s="101">
        <v>5.4</v>
      </c>
      <c r="L2276" s="278">
        <v>159448</v>
      </c>
      <c r="M2276" s="100" t="s">
        <v>66</v>
      </c>
      <c r="N2276" s="100" t="s">
        <v>67</v>
      </c>
      <c r="O2276" s="100" t="s">
        <v>2305</v>
      </c>
    </row>
    <row r="2277" spans="1:15">
      <c r="A2277" s="100" t="s">
        <v>13102</v>
      </c>
      <c r="B2277" s="100" t="s">
        <v>13103</v>
      </c>
      <c r="C2277" s="100" t="s">
        <v>120</v>
      </c>
      <c r="D2277" s="100" t="s">
        <v>100</v>
      </c>
      <c r="E2277" s="100" t="s">
        <v>64</v>
      </c>
      <c r="F2277" s="277" t="s">
        <v>65</v>
      </c>
      <c r="G2277" s="101">
        <v>10</v>
      </c>
      <c r="H2277" s="101">
        <v>9.1999999999999993</v>
      </c>
      <c r="I2277" s="101">
        <v>4.9000000000000004</v>
      </c>
      <c r="J2277" s="101">
        <v>6.9</v>
      </c>
      <c r="K2277" s="101">
        <v>7.9</v>
      </c>
      <c r="L2277" s="278">
        <v>1969000</v>
      </c>
      <c r="M2277" s="100" t="s">
        <v>66</v>
      </c>
      <c r="N2277" s="100" t="s">
        <v>67</v>
      </c>
      <c r="O2277" s="100" t="s">
        <v>121</v>
      </c>
    </row>
    <row r="2278" spans="1:15">
      <c r="A2278" s="100" t="s">
        <v>17512</v>
      </c>
      <c r="B2278" s="100" t="s">
        <v>17513</v>
      </c>
      <c r="C2278" s="100" t="s">
        <v>10846</v>
      </c>
      <c r="D2278" s="100" t="s">
        <v>8544</v>
      </c>
      <c r="E2278" s="100" t="s">
        <v>94</v>
      </c>
      <c r="F2278" s="277" t="s">
        <v>73</v>
      </c>
      <c r="G2278" s="101">
        <v>8.4</v>
      </c>
      <c r="H2278" s="101">
        <v>6.2</v>
      </c>
      <c r="I2278" s="101">
        <v>6.5</v>
      </c>
      <c r="J2278" s="101">
        <v>6.7</v>
      </c>
      <c r="K2278" s="101">
        <v>6.6</v>
      </c>
      <c r="L2278" s="278">
        <v>18655</v>
      </c>
      <c r="M2278" s="100" t="s">
        <v>66</v>
      </c>
      <c r="N2278" s="100" t="s">
        <v>103</v>
      </c>
      <c r="O2278" s="100"/>
    </row>
    <row r="2279" spans="1:15">
      <c r="A2279" s="100" t="s">
        <v>17511</v>
      </c>
      <c r="B2279" s="100" t="s">
        <v>10842</v>
      </c>
      <c r="C2279" s="100" t="s">
        <v>10843</v>
      </c>
      <c r="D2279" s="100" t="s">
        <v>8544</v>
      </c>
      <c r="E2279" s="100" t="s">
        <v>72</v>
      </c>
      <c r="F2279" s="277" t="s">
        <v>65</v>
      </c>
      <c r="G2279" s="101">
        <v>5.7</v>
      </c>
      <c r="H2279" s="101">
        <v>6.2</v>
      </c>
      <c r="I2279" s="101">
        <v>7</v>
      </c>
      <c r="J2279" s="101">
        <v>3.7</v>
      </c>
      <c r="K2279" s="101">
        <v>5.4</v>
      </c>
      <c r="L2279" s="278">
        <v>2942</v>
      </c>
      <c r="M2279" s="100" t="s">
        <v>66</v>
      </c>
      <c r="N2279" s="100" t="s">
        <v>543</v>
      </c>
      <c r="O2279" s="100"/>
    </row>
    <row r="2280" spans="1:15">
      <c r="A2280" s="100" t="s">
        <v>13916</v>
      </c>
      <c r="B2280" s="100" t="s">
        <v>13917</v>
      </c>
      <c r="C2280" s="100" t="s">
        <v>3370</v>
      </c>
      <c r="D2280" s="100" t="s">
        <v>100</v>
      </c>
      <c r="E2280" s="100" t="s">
        <v>107</v>
      </c>
      <c r="F2280" s="277" t="s">
        <v>95</v>
      </c>
      <c r="G2280" s="101">
        <v>6</v>
      </c>
      <c r="H2280" s="101">
        <v>7.2</v>
      </c>
      <c r="I2280" s="101">
        <v>8.5</v>
      </c>
      <c r="J2280" s="101">
        <v>2.9</v>
      </c>
      <c r="K2280" s="101">
        <v>5.8</v>
      </c>
      <c r="L2280" s="278">
        <v>5096356</v>
      </c>
      <c r="M2280" s="100" t="s">
        <v>66</v>
      </c>
      <c r="N2280" s="100" t="s">
        <v>264</v>
      </c>
      <c r="O2280" s="100" t="s">
        <v>3348</v>
      </c>
    </row>
    <row r="2281" spans="1:15">
      <c r="A2281" s="100" t="s">
        <v>12139</v>
      </c>
      <c r="B2281" s="100" t="s">
        <v>17514</v>
      </c>
      <c r="C2281" s="100" t="s">
        <v>10849</v>
      </c>
      <c r="D2281" s="100" t="s">
        <v>8593</v>
      </c>
      <c r="E2281" s="100" t="s">
        <v>94</v>
      </c>
      <c r="F2281" s="277" t="s">
        <v>65</v>
      </c>
      <c r="G2281" s="101">
        <v>8.3000000000000007</v>
      </c>
      <c r="H2281" s="101">
        <v>3.7</v>
      </c>
      <c r="I2281" s="101">
        <v>6.4</v>
      </c>
      <c r="J2281" s="101">
        <v>6.3</v>
      </c>
      <c r="K2281" s="101">
        <v>5.7</v>
      </c>
      <c r="L2281" s="278">
        <v>162750</v>
      </c>
      <c r="M2281" s="100" t="s">
        <v>66</v>
      </c>
      <c r="N2281" s="100" t="s">
        <v>67</v>
      </c>
      <c r="O2281" s="100"/>
    </row>
    <row r="2282" spans="1:15">
      <c r="A2282" s="100" t="s">
        <v>17467</v>
      </c>
      <c r="B2282" s="100" t="s">
        <v>17468</v>
      </c>
      <c r="C2282" s="100" t="s">
        <v>10797</v>
      </c>
      <c r="D2282" s="100" t="s">
        <v>8580</v>
      </c>
      <c r="E2282" s="100" t="s">
        <v>94</v>
      </c>
      <c r="F2282" s="277" t="s">
        <v>73</v>
      </c>
      <c r="G2282" s="101">
        <v>8.4</v>
      </c>
      <c r="H2282" s="101">
        <v>3.6</v>
      </c>
      <c r="I2282" s="101">
        <v>6.4</v>
      </c>
      <c r="J2282" s="101">
        <v>4.5999999999999996</v>
      </c>
      <c r="K2282" s="101">
        <v>5.4</v>
      </c>
      <c r="L2282" s="278">
        <v>25991</v>
      </c>
      <c r="M2282" s="100" t="s">
        <v>66</v>
      </c>
      <c r="N2282" s="100" t="s">
        <v>247</v>
      </c>
      <c r="O2282" s="100"/>
    </row>
    <row r="2283" spans="1:15">
      <c r="A2283" s="100" t="s">
        <v>15300</v>
      </c>
      <c r="B2283" s="100" t="s">
        <v>15301</v>
      </c>
      <c r="C2283" s="100" t="s">
        <v>5932</v>
      </c>
      <c r="D2283" s="100" t="s">
        <v>8558</v>
      </c>
      <c r="E2283" s="100" t="s">
        <v>196</v>
      </c>
      <c r="F2283" s="277" t="s">
        <v>65</v>
      </c>
      <c r="G2283" s="101">
        <v>3.7</v>
      </c>
      <c r="H2283" s="101">
        <v>1.4</v>
      </c>
      <c r="I2283" s="101">
        <v>5.6</v>
      </c>
      <c r="J2283" s="101">
        <v>5</v>
      </c>
      <c r="K2283" s="101">
        <v>4</v>
      </c>
      <c r="L2283" s="278">
        <v>35296</v>
      </c>
      <c r="M2283" s="100" t="s">
        <v>66</v>
      </c>
      <c r="N2283" s="100" t="s">
        <v>247</v>
      </c>
      <c r="O2283" s="100" t="s">
        <v>5976</v>
      </c>
    </row>
    <row r="2284" spans="1:15">
      <c r="A2284" s="100" t="s">
        <v>17515</v>
      </c>
      <c r="B2284" s="100" t="s">
        <v>17516</v>
      </c>
      <c r="C2284" s="100" t="s">
        <v>7730</v>
      </c>
      <c r="D2284" s="100" t="s">
        <v>137</v>
      </c>
      <c r="E2284" s="100" t="s">
        <v>72</v>
      </c>
      <c r="F2284" s="277"/>
      <c r="G2284" s="101">
        <v>5.3</v>
      </c>
      <c r="H2284" s="101">
        <v>4.7</v>
      </c>
      <c r="I2284" s="101">
        <v>3.2</v>
      </c>
      <c r="J2284" s="101">
        <v>6.2</v>
      </c>
      <c r="K2284" s="101">
        <v>5.0999999999999996</v>
      </c>
      <c r="L2284" s="278">
        <v>429792</v>
      </c>
      <c r="M2284" s="100" t="s">
        <v>66</v>
      </c>
      <c r="N2284" s="100" t="s">
        <v>103</v>
      </c>
      <c r="O2284" s="100" t="s">
        <v>7731</v>
      </c>
    </row>
    <row r="2285" spans="1:15">
      <c r="A2285" s="100" t="s">
        <v>13612</v>
      </c>
      <c r="B2285" s="100" t="s">
        <v>13613</v>
      </c>
      <c r="C2285" s="100" t="s">
        <v>2879</v>
      </c>
      <c r="D2285" s="100" t="s">
        <v>8536</v>
      </c>
      <c r="E2285" s="100" t="s">
        <v>107</v>
      </c>
      <c r="F2285" s="277" t="s">
        <v>65</v>
      </c>
      <c r="G2285" s="101">
        <v>5.9</v>
      </c>
      <c r="H2285" s="101">
        <v>4.3</v>
      </c>
      <c r="I2285" s="101">
        <v>5.6</v>
      </c>
      <c r="J2285" s="101">
        <v>2.9</v>
      </c>
      <c r="K2285" s="101">
        <v>4.5</v>
      </c>
      <c r="L2285" s="278">
        <v>15283</v>
      </c>
      <c r="M2285" s="100" t="s">
        <v>66</v>
      </c>
      <c r="N2285" s="100" t="s">
        <v>67</v>
      </c>
      <c r="O2285" s="100" t="s">
        <v>13614</v>
      </c>
    </row>
    <row r="2286" spans="1:15">
      <c r="A2286" s="100" t="s">
        <v>13920</v>
      </c>
      <c r="B2286" s="100" t="s">
        <v>13921</v>
      </c>
      <c r="C2286" s="100" t="s">
        <v>3378</v>
      </c>
      <c r="D2286" s="100" t="s">
        <v>8541</v>
      </c>
      <c r="E2286" s="100" t="s">
        <v>107</v>
      </c>
      <c r="F2286" s="277" t="s">
        <v>65</v>
      </c>
      <c r="G2286" s="101">
        <v>5.9</v>
      </c>
      <c r="H2286" s="101">
        <v>6.1</v>
      </c>
      <c r="I2286" s="101">
        <v>4.4000000000000004</v>
      </c>
      <c r="J2286" s="101">
        <v>2.8</v>
      </c>
      <c r="K2286" s="101">
        <v>4.0999999999999996</v>
      </c>
      <c r="L2286" s="278">
        <v>9965</v>
      </c>
      <c r="M2286" s="100" t="s">
        <v>66</v>
      </c>
      <c r="N2286" s="100" t="s">
        <v>67</v>
      </c>
      <c r="O2286" s="100" t="s">
        <v>3356</v>
      </c>
    </row>
    <row r="2287" spans="1:15">
      <c r="A2287" s="100" t="s">
        <v>13922</v>
      </c>
      <c r="B2287" s="100" t="s">
        <v>13923</v>
      </c>
      <c r="C2287" s="100" t="s">
        <v>3382</v>
      </c>
      <c r="D2287" s="100" t="s">
        <v>8563</v>
      </c>
      <c r="E2287" s="100" t="s">
        <v>72</v>
      </c>
      <c r="F2287" s="277" t="s">
        <v>65</v>
      </c>
      <c r="G2287" s="101">
        <v>4.9000000000000004</v>
      </c>
      <c r="H2287" s="101">
        <v>6.4</v>
      </c>
      <c r="I2287" s="101">
        <v>4</v>
      </c>
      <c r="J2287" s="101">
        <v>4.5</v>
      </c>
      <c r="K2287" s="101">
        <v>4.4000000000000004</v>
      </c>
      <c r="L2287" s="278">
        <v>853309</v>
      </c>
      <c r="M2287" s="100" t="s">
        <v>66</v>
      </c>
      <c r="N2287" s="100" t="s">
        <v>67</v>
      </c>
      <c r="O2287" s="100" t="s">
        <v>3360</v>
      </c>
    </row>
    <row r="2288" spans="1:15">
      <c r="A2288" s="100" t="s">
        <v>13284</v>
      </c>
      <c r="B2288" s="100" t="s">
        <v>14438</v>
      </c>
      <c r="C2288" s="100" t="s">
        <v>4425</v>
      </c>
      <c r="D2288" s="100" t="s">
        <v>179</v>
      </c>
      <c r="E2288" s="100" t="s">
        <v>201</v>
      </c>
      <c r="F2288" s="277" t="s">
        <v>65</v>
      </c>
      <c r="G2288" s="101">
        <v>2.2999999999999998</v>
      </c>
      <c r="H2288" s="101">
        <v>2.1</v>
      </c>
      <c r="I2288" s="101">
        <v>6.9</v>
      </c>
      <c r="J2288" s="101">
        <v>0</v>
      </c>
      <c r="K2288" s="101">
        <v>2.7</v>
      </c>
      <c r="L2288" s="278">
        <v>177194</v>
      </c>
      <c r="M2288" s="100" t="s">
        <v>66</v>
      </c>
      <c r="N2288" s="100" t="s">
        <v>247</v>
      </c>
      <c r="O2288" s="100" t="s">
        <v>4402</v>
      </c>
    </row>
    <row r="2289" spans="1:15">
      <c r="A2289" s="100" t="s">
        <v>17517</v>
      </c>
      <c r="B2289" s="100" t="s">
        <v>17518</v>
      </c>
      <c r="C2289" s="100" t="s">
        <v>10850</v>
      </c>
      <c r="D2289" s="100" t="s">
        <v>8564</v>
      </c>
      <c r="E2289" s="100" t="s">
        <v>72</v>
      </c>
      <c r="F2289" s="277" t="s">
        <v>65</v>
      </c>
      <c r="G2289" s="101">
        <v>4.4000000000000004</v>
      </c>
      <c r="H2289" s="101">
        <v>8</v>
      </c>
      <c r="I2289" s="101">
        <v>3.4</v>
      </c>
      <c r="J2289" s="101">
        <v>5.3</v>
      </c>
      <c r="K2289" s="101">
        <v>4.5</v>
      </c>
      <c r="L2289" s="278">
        <v>7242</v>
      </c>
      <c r="M2289" s="100" t="s">
        <v>66</v>
      </c>
      <c r="N2289" s="100" t="s">
        <v>543</v>
      </c>
      <c r="O2289" s="100"/>
    </row>
    <row r="2290" spans="1:15">
      <c r="A2290" s="100" t="s">
        <v>15224</v>
      </c>
      <c r="B2290" s="100" t="s">
        <v>15225</v>
      </c>
      <c r="C2290" s="100" t="s">
        <v>5856</v>
      </c>
      <c r="D2290" s="100" t="s">
        <v>8536</v>
      </c>
      <c r="E2290" s="100" t="s">
        <v>94</v>
      </c>
      <c r="F2290" s="277" t="s">
        <v>73</v>
      </c>
      <c r="G2290" s="101">
        <v>8.3000000000000007</v>
      </c>
      <c r="H2290" s="101">
        <v>7.7</v>
      </c>
      <c r="I2290" s="101">
        <v>3.8</v>
      </c>
      <c r="J2290" s="101">
        <v>5.5</v>
      </c>
      <c r="K2290" s="101">
        <v>4.9000000000000004</v>
      </c>
      <c r="L2290" s="278">
        <v>87667</v>
      </c>
      <c r="M2290" s="100" t="s">
        <v>66</v>
      </c>
      <c r="N2290" s="100" t="s">
        <v>247</v>
      </c>
      <c r="O2290" s="100" t="s">
        <v>5889</v>
      </c>
    </row>
    <row r="2291" spans="1:15">
      <c r="A2291" s="100" t="s">
        <v>17519</v>
      </c>
      <c r="B2291" s="100" t="s">
        <v>17520</v>
      </c>
      <c r="C2291" s="100" t="s">
        <v>10853</v>
      </c>
      <c r="D2291" s="100" t="s">
        <v>8559</v>
      </c>
      <c r="E2291" s="100" t="s">
        <v>72</v>
      </c>
      <c r="F2291" s="277" t="s">
        <v>73</v>
      </c>
      <c r="G2291" s="101">
        <v>5</v>
      </c>
      <c r="H2291" s="101">
        <v>4.0999999999999996</v>
      </c>
      <c r="I2291" s="101">
        <v>4.0999999999999996</v>
      </c>
      <c r="J2291" s="101">
        <v>4</v>
      </c>
      <c r="K2291" s="101">
        <v>4.0999999999999996</v>
      </c>
      <c r="L2291" s="278">
        <v>13394</v>
      </c>
      <c r="M2291" s="100" t="s">
        <v>66</v>
      </c>
      <c r="N2291" s="100" t="s">
        <v>543</v>
      </c>
      <c r="O2291" s="100"/>
    </row>
    <row r="2292" spans="1:15">
      <c r="A2292" s="100" t="s">
        <v>17521</v>
      </c>
      <c r="B2292" s="100" t="s">
        <v>17522</v>
      </c>
      <c r="C2292" s="100" t="s">
        <v>10856</v>
      </c>
      <c r="D2292" s="100" t="s">
        <v>8556</v>
      </c>
      <c r="E2292" s="100" t="s">
        <v>107</v>
      </c>
      <c r="F2292" s="277" t="s">
        <v>65</v>
      </c>
      <c r="G2292" s="101">
        <v>6.1</v>
      </c>
      <c r="H2292" s="101">
        <v>3.1</v>
      </c>
      <c r="I2292" s="101">
        <v>6.1</v>
      </c>
      <c r="J2292" s="101">
        <v>6.5</v>
      </c>
      <c r="K2292" s="101">
        <v>5</v>
      </c>
      <c r="L2292" s="278">
        <v>6381156</v>
      </c>
      <c r="M2292" s="100" t="s">
        <v>66</v>
      </c>
      <c r="N2292" s="100" t="s">
        <v>67</v>
      </c>
      <c r="O2292" s="100" t="s">
        <v>10857</v>
      </c>
    </row>
    <row r="2293" spans="1:15">
      <c r="A2293" s="100" t="s">
        <v>17523</v>
      </c>
      <c r="B2293" s="100" t="s">
        <v>17524</v>
      </c>
      <c r="C2293" s="100" t="s">
        <v>10860</v>
      </c>
      <c r="D2293" s="100" t="s">
        <v>8555</v>
      </c>
      <c r="E2293" s="100" t="s">
        <v>94</v>
      </c>
      <c r="F2293" s="277" t="s">
        <v>73</v>
      </c>
      <c r="G2293" s="101">
        <v>8.1</v>
      </c>
      <c r="H2293" s="101">
        <v>8</v>
      </c>
      <c r="I2293" s="101">
        <v>6.4</v>
      </c>
      <c r="J2293" s="101">
        <v>6.7</v>
      </c>
      <c r="K2293" s="101">
        <v>6.7</v>
      </c>
      <c r="L2293" s="278">
        <v>219767</v>
      </c>
      <c r="M2293" s="100" t="s">
        <v>66</v>
      </c>
      <c r="N2293" s="100" t="s">
        <v>543</v>
      </c>
      <c r="O2293" s="100"/>
    </row>
    <row r="2294" spans="1:15">
      <c r="A2294" s="100" t="s">
        <v>17525</v>
      </c>
      <c r="B2294" s="100" t="s">
        <v>17526</v>
      </c>
      <c r="C2294" s="100" t="s">
        <v>7734</v>
      </c>
      <c r="D2294" s="100" t="s">
        <v>8579</v>
      </c>
      <c r="E2294" s="100" t="s">
        <v>94</v>
      </c>
      <c r="F2294" s="277" t="s">
        <v>65</v>
      </c>
      <c r="G2294" s="101">
        <v>7.9</v>
      </c>
      <c r="H2294" s="101">
        <v>5.9</v>
      </c>
      <c r="I2294" s="101">
        <v>6.3</v>
      </c>
      <c r="J2294" s="101">
        <v>6.3</v>
      </c>
      <c r="K2294" s="101">
        <v>6.1</v>
      </c>
      <c r="L2294" s="278">
        <v>4203559</v>
      </c>
      <c r="M2294" s="100" t="s">
        <v>66</v>
      </c>
      <c r="N2294" s="100" t="s">
        <v>67</v>
      </c>
      <c r="O2294" s="100" t="s">
        <v>7735</v>
      </c>
    </row>
    <row r="2295" spans="1:15">
      <c r="A2295" s="100" t="s">
        <v>17527</v>
      </c>
      <c r="B2295" s="100" t="s">
        <v>17528</v>
      </c>
      <c r="C2295" s="100" t="s">
        <v>10863</v>
      </c>
      <c r="D2295" s="100" t="s">
        <v>8568</v>
      </c>
      <c r="E2295" s="100" t="s">
        <v>72</v>
      </c>
      <c r="F2295" s="277" t="s">
        <v>65</v>
      </c>
      <c r="G2295" s="101">
        <v>5.3</v>
      </c>
      <c r="H2295" s="101">
        <v>2.2999999999999998</v>
      </c>
      <c r="I2295" s="101">
        <v>5.5</v>
      </c>
      <c r="J2295" s="101">
        <v>5</v>
      </c>
      <c r="K2295" s="101">
        <v>4.5999999999999996</v>
      </c>
      <c r="L2295" s="278">
        <v>15529</v>
      </c>
      <c r="M2295" s="100" t="s">
        <v>66</v>
      </c>
      <c r="N2295" s="100" t="s">
        <v>190</v>
      </c>
      <c r="O2295" s="100"/>
    </row>
    <row r="2296" spans="1:15">
      <c r="A2296" s="100" t="s">
        <v>17553</v>
      </c>
      <c r="B2296" s="100" t="s">
        <v>17554</v>
      </c>
      <c r="C2296" s="100" t="s">
        <v>7762</v>
      </c>
      <c r="D2296" s="100" t="s">
        <v>8593</v>
      </c>
      <c r="E2296" s="100" t="s">
        <v>72</v>
      </c>
      <c r="F2296" s="277" t="s">
        <v>65</v>
      </c>
      <c r="G2296" s="101">
        <v>5.6</v>
      </c>
      <c r="H2296" s="101">
        <v>4.0999999999999996</v>
      </c>
      <c r="I2296" s="101">
        <v>5.3</v>
      </c>
      <c r="J2296" s="101">
        <v>4.7</v>
      </c>
      <c r="K2296" s="101">
        <v>4.7</v>
      </c>
      <c r="L2296" s="278">
        <v>285498</v>
      </c>
      <c r="M2296" s="100" t="s">
        <v>66</v>
      </c>
      <c r="N2296" s="100" t="s">
        <v>67</v>
      </c>
      <c r="O2296" s="100" t="s">
        <v>7763</v>
      </c>
    </row>
    <row r="2297" spans="1:15">
      <c r="A2297" s="100" t="s">
        <v>17555</v>
      </c>
      <c r="B2297" s="100" t="s">
        <v>17556</v>
      </c>
      <c r="C2297" s="100" t="s">
        <v>10885</v>
      </c>
      <c r="D2297" s="100" t="s">
        <v>8544</v>
      </c>
      <c r="E2297" s="100" t="s">
        <v>201</v>
      </c>
      <c r="F2297" s="277" t="s">
        <v>95</v>
      </c>
      <c r="G2297" s="101">
        <v>2.7</v>
      </c>
      <c r="H2297" s="101">
        <v>6.5</v>
      </c>
      <c r="I2297" s="101">
        <v>4.4000000000000004</v>
      </c>
      <c r="J2297" s="101">
        <v>4.2</v>
      </c>
      <c r="K2297" s="101">
        <v>4.4000000000000004</v>
      </c>
      <c r="L2297" s="278">
        <v>1700</v>
      </c>
      <c r="M2297" s="100" t="s">
        <v>66</v>
      </c>
      <c r="N2297" s="100" t="s">
        <v>190</v>
      </c>
      <c r="O2297" s="100"/>
    </row>
    <row r="2298" spans="1:15">
      <c r="A2298" s="100" t="s">
        <v>17557</v>
      </c>
      <c r="B2298" s="100" t="s">
        <v>17558</v>
      </c>
      <c r="C2298" s="100" t="s">
        <v>10888</v>
      </c>
      <c r="D2298" s="100" t="s">
        <v>8563</v>
      </c>
      <c r="E2298" s="100" t="s">
        <v>196</v>
      </c>
      <c r="F2298" s="277" t="s">
        <v>65</v>
      </c>
      <c r="G2298" s="101">
        <v>3.8</v>
      </c>
      <c r="H2298" s="101">
        <v>4.9000000000000004</v>
      </c>
      <c r="I2298" s="101">
        <v>3.4</v>
      </c>
      <c r="J2298" s="101">
        <v>5.0999999999999996</v>
      </c>
      <c r="K2298" s="101">
        <v>4.0999999999999996</v>
      </c>
      <c r="L2298" s="278">
        <v>16820</v>
      </c>
      <c r="M2298" s="100" t="s">
        <v>66</v>
      </c>
      <c r="N2298" s="100" t="s">
        <v>190</v>
      </c>
      <c r="O2298" s="100"/>
    </row>
    <row r="2299" spans="1:15">
      <c r="A2299" s="100" t="s">
        <v>17559</v>
      </c>
      <c r="B2299" s="100" t="s">
        <v>17560</v>
      </c>
      <c r="C2299" s="100" t="s">
        <v>7766</v>
      </c>
      <c r="D2299" s="100" t="s">
        <v>8567</v>
      </c>
      <c r="E2299" s="100" t="s">
        <v>72</v>
      </c>
      <c r="F2299" s="277" t="s">
        <v>73</v>
      </c>
      <c r="G2299" s="101">
        <v>5</v>
      </c>
      <c r="H2299" s="101">
        <v>5.0999999999999996</v>
      </c>
      <c r="I2299" s="101">
        <v>4.8</v>
      </c>
      <c r="J2299" s="101">
        <v>6.3</v>
      </c>
      <c r="K2299" s="101">
        <v>5.4</v>
      </c>
      <c r="L2299" s="278">
        <v>3243954</v>
      </c>
      <c r="M2299" s="100" t="s">
        <v>66</v>
      </c>
      <c r="N2299" s="100" t="s">
        <v>67</v>
      </c>
      <c r="O2299" s="100" t="s">
        <v>7767</v>
      </c>
    </row>
    <row r="2300" spans="1:15">
      <c r="A2300" s="100" t="s">
        <v>17561</v>
      </c>
      <c r="B2300" s="100" t="s">
        <v>17562</v>
      </c>
      <c r="C2300" s="100" t="s">
        <v>10891</v>
      </c>
      <c r="D2300" s="100" t="s">
        <v>8536</v>
      </c>
      <c r="E2300" s="100" t="s">
        <v>196</v>
      </c>
      <c r="F2300" s="277" t="s">
        <v>65</v>
      </c>
      <c r="G2300" s="101">
        <v>2.9</v>
      </c>
      <c r="H2300" s="101">
        <v>0</v>
      </c>
      <c r="I2300" s="101">
        <v>3.4</v>
      </c>
      <c r="J2300" s="101">
        <v>5.3</v>
      </c>
      <c r="K2300" s="101">
        <v>3.6</v>
      </c>
      <c r="L2300" s="278">
        <v>8153</v>
      </c>
      <c r="M2300" s="100" t="s">
        <v>66</v>
      </c>
      <c r="N2300" s="100" t="s">
        <v>190</v>
      </c>
      <c r="O2300" s="100"/>
    </row>
    <row r="2301" spans="1:15">
      <c r="A2301" s="100" t="s">
        <v>17529</v>
      </c>
      <c r="B2301" s="100" t="s">
        <v>10865</v>
      </c>
      <c r="C2301" s="100" t="s">
        <v>10866</v>
      </c>
      <c r="D2301" s="100" t="s">
        <v>8592</v>
      </c>
      <c r="E2301" s="100" t="s">
        <v>94</v>
      </c>
      <c r="F2301" s="277" t="s">
        <v>73</v>
      </c>
      <c r="G2301" s="101">
        <v>8</v>
      </c>
      <c r="H2301" s="101">
        <v>3.1</v>
      </c>
      <c r="I2301" s="101">
        <v>4.5</v>
      </c>
      <c r="J2301" s="101">
        <v>6.2</v>
      </c>
      <c r="K2301" s="101">
        <v>5.5</v>
      </c>
      <c r="L2301" s="278"/>
      <c r="M2301" s="100" t="s">
        <v>66</v>
      </c>
      <c r="N2301" s="100"/>
      <c r="O2301" s="100"/>
    </row>
    <row r="2302" spans="1:15">
      <c r="A2302" s="100" t="s">
        <v>17563</v>
      </c>
      <c r="B2302" s="100" t="s">
        <v>17564</v>
      </c>
      <c r="C2302" s="100" t="s">
        <v>7770</v>
      </c>
      <c r="D2302" s="100" t="s">
        <v>8541</v>
      </c>
      <c r="E2302" s="100" t="s">
        <v>201</v>
      </c>
      <c r="F2302" s="277" t="s">
        <v>65</v>
      </c>
      <c r="G2302" s="101">
        <v>2.4</v>
      </c>
      <c r="H2302" s="101">
        <v>7</v>
      </c>
      <c r="I2302" s="101">
        <v>3.8</v>
      </c>
      <c r="J2302" s="101">
        <v>2.5</v>
      </c>
      <c r="K2302" s="101">
        <v>3.4</v>
      </c>
      <c r="L2302" s="278">
        <v>33022</v>
      </c>
      <c r="M2302" s="100" t="s">
        <v>66</v>
      </c>
      <c r="N2302" s="100" t="s">
        <v>190</v>
      </c>
      <c r="O2302" s="100" t="s">
        <v>7771</v>
      </c>
    </row>
    <row r="2303" spans="1:15">
      <c r="A2303" s="100" t="s">
        <v>17565</v>
      </c>
      <c r="B2303" s="100" t="s">
        <v>10893</v>
      </c>
      <c r="C2303" s="100" t="s">
        <v>10894</v>
      </c>
      <c r="D2303" s="100" t="s">
        <v>8549</v>
      </c>
      <c r="E2303" s="100" t="s">
        <v>201</v>
      </c>
      <c r="F2303" s="277" t="s">
        <v>65</v>
      </c>
      <c r="G2303" s="101">
        <v>1.7</v>
      </c>
      <c r="H2303" s="101">
        <v>2</v>
      </c>
      <c r="I2303" s="101">
        <v>2.6</v>
      </c>
      <c r="J2303" s="101">
        <v>5.6</v>
      </c>
      <c r="K2303" s="101">
        <v>3.5</v>
      </c>
      <c r="L2303" s="278">
        <v>204</v>
      </c>
      <c r="M2303" s="100" t="s">
        <v>66</v>
      </c>
      <c r="N2303" s="100" t="s">
        <v>247</v>
      </c>
      <c r="O2303" s="100"/>
    </row>
    <row r="2304" spans="1:15">
      <c r="A2304" s="100" t="s">
        <v>12630</v>
      </c>
      <c r="B2304" s="100" t="s">
        <v>12631</v>
      </c>
      <c r="C2304" s="100" t="s">
        <v>1077</v>
      </c>
      <c r="D2304" s="100" t="s">
        <v>8546</v>
      </c>
      <c r="E2304" s="100" t="s">
        <v>196</v>
      </c>
      <c r="F2304" s="277" t="s">
        <v>65</v>
      </c>
      <c r="G2304" s="101">
        <v>3.1</v>
      </c>
      <c r="H2304" s="101">
        <v>2.6</v>
      </c>
      <c r="I2304" s="101">
        <v>4.2</v>
      </c>
      <c r="J2304" s="101">
        <v>6.6</v>
      </c>
      <c r="K2304" s="101">
        <v>4.5</v>
      </c>
      <c r="L2304" s="278">
        <v>450603</v>
      </c>
      <c r="M2304" s="100" t="s">
        <v>66</v>
      </c>
      <c r="N2304" s="100" t="s">
        <v>67</v>
      </c>
      <c r="O2304" s="100" t="s">
        <v>1070</v>
      </c>
    </row>
    <row r="2305" spans="1:15">
      <c r="A2305" s="100" t="s">
        <v>14186</v>
      </c>
      <c r="B2305" s="100" t="s">
        <v>14187</v>
      </c>
      <c r="C2305" s="100" t="s">
        <v>3915</v>
      </c>
      <c r="D2305" s="100" t="s">
        <v>8559</v>
      </c>
      <c r="E2305" s="100" t="s">
        <v>72</v>
      </c>
      <c r="F2305" s="277" t="s">
        <v>73</v>
      </c>
      <c r="G2305" s="101">
        <v>5.0999999999999996</v>
      </c>
      <c r="H2305" s="101">
        <v>2.8</v>
      </c>
      <c r="I2305" s="101">
        <v>5.3</v>
      </c>
      <c r="J2305" s="101">
        <v>3.7</v>
      </c>
      <c r="K2305" s="101">
        <v>4.3</v>
      </c>
      <c r="L2305" s="278">
        <v>364800</v>
      </c>
      <c r="M2305" s="100" t="s">
        <v>66</v>
      </c>
      <c r="N2305" s="100" t="s">
        <v>67</v>
      </c>
      <c r="O2305" s="100" t="s">
        <v>3893</v>
      </c>
    </row>
    <row r="2306" spans="1:15">
      <c r="A2306" s="100" t="s">
        <v>14307</v>
      </c>
      <c r="B2306" s="100" t="s">
        <v>14308</v>
      </c>
      <c r="C2306" s="100" t="s">
        <v>4155</v>
      </c>
      <c r="D2306" s="100" t="s">
        <v>8581</v>
      </c>
      <c r="E2306" s="100" t="s">
        <v>94</v>
      </c>
      <c r="F2306" s="277" t="s">
        <v>65</v>
      </c>
      <c r="G2306" s="101">
        <v>8.3000000000000007</v>
      </c>
      <c r="H2306" s="101">
        <v>8.3000000000000007</v>
      </c>
      <c r="I2306" s="101">
        <v>5</v>
      </c>
      <c r="J2306" s="101">
        <v>4.5</v>
      </c>
      <c r="K2306" s="101">
        <v>5.7</v>
      </c>
      <c r="L2306" s="278">
        <v>2312000</v>
      </c>
      <c r="M2306" s="100" t="s">
        <v>66</v>
      </c>
      <c r="N2306" s="100" t="s">
        <v>67</v>
      </c>
      <c r="O2306" s="100" t="s">
        <v>4133</v>
      </c>
    </row>
    <row r="2307" spans="1:15">
      <c r="A2307" s="100" t="s">
        <v>13106</v>
      </c>
      <c r="B2307" s="100" t="s">
        <v>13107</v>
      </c>
      <c r="C2307" s="100" t="s">
        <v>2009</v>
      </c>
      <c r="D2307" s="100" t="s">
        <v>8568</v>
      </c>
      <c r="E2307" s="100" t="s">
        <v>64</v>
      </c>
      <c r="F2307" s="277" t="s">
        <v>65</v>
      </c>
      <c r="G2307" s="101">
        <v>10</v>
      </c>
      <c r="H2307" s="101">
        <v>5.6</v>
      </c>
      <c r="I2307" s="101">
        <v>6.7</v>
      </c>
      <c r="J2307" s="101">
        <v>7.1</v>
      </c>
      <c r="K2307" s="101">
        <v>6.7</v>
      </c>
      <c r="L2307" s="278">
        <v>71670</v>
      </c>
      <c r="M2307" s="100" t="s">
        <v>66</v>
      </c>
      <c r="N2307" s="100" t="s">
        <v>67</v>
      </c>
      <c r="O2307" s="100" t="s">
        <v>1997</v>
      </c>
    </row>
    <row r="2308" spans="1:15">
      <c r="A2308" s="100" t="s">
        <v>17566</v>
      </c>
      <c r="B2308" s="100" t="s">
        <v>17567</v>
      </c>
      <c r="C2308" s="100" t="s">
        <v>10897</v>
      </c>
      <c r="D2308" s="100" t="s">
        <v>8573</v>
      </c>
      <c r="E2308" s="100" t="s">
        <v>201</v>
      </c>
      <c r="F2308" s="277" t="s">
        <v>65</v>
      </c>
      <c r="G2308" s="101">
        <v>2.5</v>
      </c>
      <c r="H2308" s="101">
        <v>2.7</v>
      </c>
      <c r="I2308" s="101">
        <v>3.6</v>
      </c>
      <c r="J2308" s="101">
        <v>5.6</v>
      </c>
      <c r="K2308" s="101">
        <v>4.0999999999999996</v>
      </c>
      <c r="L2308" s="278">
        <v>110158</v>
      </c>
      <c r="M2308" s="100" t="s">
        <v>66</v>
      </c>
      <c r="N2308" s="100" t="s">
        <v>247</v>
      </c>
      <c r="O2308" s="100"/>
    </row>
    <row r="2309" spans="1:15">
      <c r="A2309" s="100" t="s">
        <v>17568</v>
      </c>
      <c r="B2309" s="100" t="s">
        <v>17569</v>
      </c>
      <c r="C2309" s="100" t="s">
        <v>10900</v>
      </c>
      <c r="D2309" s="100" t="s">
        <v>8580</v>
      </c>
      <c r="E2309" s="100" t="s">
        <v>94</v>
      </c>
      <c r="F2309" s="277"/>
      <c r="G2309" s="101">
        <v>7.7</v>
      </c>
      <c r="H2309" s="101">
        <v>2.2000000000000002</v>
      </c>
      <c r="I2309" s="101">
        <v>6.1</v>
      </c>
      <c r="J2309" s="101">
        <v>5.5</v>
      </c>
      <c r="K2309" s="101">
        <v>5.2</v>
      </c>
      <c r="L2309" s="278">
        <v>2095</v>
      </c>
      <c r="M2309" s="100" t="s">
        <v>66</v>
      </c>
      <c r="N2309" s="100" t="s">
        <v>103</v>
      </c>
      <c r="O2309" s="100"/>
    </row>
    <row r="2310" spans="1:15">
      <c r="A2310" s="100" t="s">
        <v>17570</v>
      </c>
      <c r="B2310" s="100" t="s">
        <v>17571</v>
      </c>
      <c r="C2310" s="100" t="s">
        <v>10901</v>
      </c>
      <c r="D2310" s="100" t="s">
        <v>8548</v>
      </c>
      <c r="E2310" s="100" t="s">
        <v>196</v>
      </c>
      <c r="F2310" s="277" t="s">
        <v>65</v>
      </c>
      <c r="G2310" s="101">
        <v>3</v>
      </c>
      <c r="H2310" s="101">
        <v>7.3</v>
      </c>
      <c r="I2310" s="101">
        <v>3.1</v>
      </c>
      <c r="J2310" s="101">
        <v>3.8</v>
      </c>
      <c r="K2310" s="101">
        <v>4.7</v>
      </c>
      <c r="L2310" s="278">
        <v>62532</v>
      </c>
      <c r="M2310" s="100" t="s">
        <v>66</v>
      </c>
      <c r="N2310" s="100" t="s">
        <v>67</v>
      </c>
      <c r="O2310" s="100"/>
    </row>
    <row r="2311" spans="1:15">
      <c r="A2311" s="100" t="s">
        <v>17572</v>
      </c>
      <c r="B2311" s="100" t="s">
        <v>17573</v>
      </c>
      <c r="C2311" s="100" t="s">
        <v>10902</v>
      </c>
      <c r="D2311" s="100" t="s">
        <v>8548</v>
      </c>
      <c r="E2311" s="100" t="s">
        <v>72</v>
      </c>
      <c r="F2311" s="277" t="s">
        <v>73</v>
      </c>
      <c r="G2311" s="101">
        <v>4.5999999999999996</v>
      </c>
      <c r="H2311" s="101">
        <v>6.6</v>
      </c>
      <c r="I2311" s="101">
        <v>5.5</v>
      </c>
      <c r="J2311" s="101">
        <v>3.6</v>
      </c>
      <c r="K2311" s="101">
        <v>5</v>
      </c>
      <c r="L2311" s="278">
        <v>319756</v>
      </c>
      <c r="M2311" s="100" t="s">
        <v>66</v>
      </c>
      <c r="N2311" s="100" t="s">
        <v>264</v>
      </c>
      <c r="O2311" s="100"/>
    </row>
    <row r="2312" spans="1:15">
      <c r="A2312" s="100" t="s">
        <v>17574</v>
      </c>
      <c r="B2312" s="100" t="s">
        <v>17575</v>
      </c>
      <c r="C2312" s="100" t="s">
        <v>7774</v>
      </c>
      <c r="D2312" s="100" t="s">
        <v>137</v>
      </c>
      <c r="E2312" s="100" t="s">
        <v>72</v>
      </c>
      <c r="F2312" s="277" t="s">
        <v>95</v>
      </c>
      <c r="G2312" s="101">
        <v>5.0999999999999996</v>
      </c>
      <c r="H2312" s="101">
        <v>4.3</v>
      </c>
      <c r="I2312" s="101">
        <v>2.5</v>
      </c>
      <c r="J2312" s="101">
        <v>5.5</v>
      </c>
      <c r="K2312" s="101">
        <v>4.5</v>
      </c>
      <c r="L2312" s="278">
        <v>487261</v>
      </c>
      <c r="M2312" s="100" t="s">
        <v>66</v>
      </c>
      <c r="N2312" s="100" t="s">
        <v>67</v>
      </c>
      <c r="O2312" s="100" t="s">
        <v>7775</v>
      </c>
    </row>
    <row r="2313" spans="1:15">
      <c r="A2313" s="100" t="s">
        <v>12632</v>
      </c>
      <c r="B2313" s="100" t="s">
        <v>12633</v>
      </c>
      <c r="C2313" s="100" t="s">
        <v>1081</v>
      </c>
      <c r="D2313" s="100" t="s">
        <v>8561</v>
      </c>
      <c r="E2313" s="100" t="s">
        <v>107</v>
      </c>
      <c r="F2313" s="277" t="s">
        <v>73</v>
      </c>
      <c r="G2313" s="101">
        <v>6.5</v>
      </c>
      <c r="H2313" s="101">
        <v>5</v>
      </c>
      <c r="I2313" s="101">
        <v>5.7</v>
      </c>
      <c r="J2313" s="101">
        <v>5.8</v>
      </c>
      <c r="K2313" s="101">
        <v>5.4</v>
      </c>
      <c r="L2313" s="278">
        <v>2458956</v>
      </c>
      <c r="M2313" s="100" t="s">
        <v>66</v>
      </c>
      <c r="N2313" s="100" t="s">
        <v>103</v>
      </c>
      <c r="O2313" s="100" t="s">
        <v>1074</v>
      </c>
    </row>
    <row r="2314" spans="1:15">
      <c r="A2314" s="100" t="s">
        <v>12713</v>
      </c>
      <c r="B2314" s="100" t="s">
        <v>1253</v>
      </c>
      <c r="C2314" s="100" t="s">
        <v>1254</v>
      </c>
      <c r="D2314" s="100" t="s">
        <v>8550</v>
      </c>
      <c r="E2314" s="100" t="s">
        <v>107</v>
      </c>
      <c r="F2314" s="277" t="s">
        <v>73</v>
      </c>
      <c r="G2314" s="101">
        <v>6.5</v>
      </c>
      <c r="H2314" s="101">
        <v>9</v>
      </c>
      <c r="I2314" s="101">
        <v>5.2</v>
      </c>
      <c r="J2314" s="101">
        <v>5.8</v>
      </c>
      <c r="K2314" s="101">
        <v>5.7</v>
      </c>
      <c r="L2314" s="278">
        <v>1572</v>
      </c>
      <c r="M2314" s="100" t="s">
        <v>66</v>
      </c>
      <c r="N2314" s="100" t="s">
        <v>67</v>
      </c>
      <c r="O2314" s="100" t="s">
        <v>1247</v>
      </c>
    </row>
    <row r="2315" spans="1:15">
      <c r="A2315" s="100" t="s">
        <v>17576</v>
      </c>
      <c r="B2315" s="100" t="s">
        <v>17577</v>
      </c>
      <c r="C2315" s="100" t="s">
        <v>10905</v>
      </c>
      <c r="D2315" s="100" t="s">
        <v>8555</v>
      </c>
      <c r="E2315" s="100" t="s">
        <v>94</v>
      </c>
      <c r="F2315" s="277" t="s">
        <v>95</v>
      </c>
      <c r="G2315" s="101">
        <v>7.4</v>
      </c>
      <c r="H2315" s="101">
        <v>5.9</v>
      </c>
      <c r="I2315" s="101">
        <v>9.6999999999999993</v>
      </c>
      <c r="J2315" s="101">
        <v>4.9000000000000004</v>
      </c>
      <c r="K2315" s="101">
        <v>6.3</v>
      </c>
      <c r="L2315" s="278">
        <v>333378</v>
      </c>
      <c r="M2315" s="100" t="s">
        <v>66</v>
      </c>
      <c r="N2315" s="100" t="s">
        <v>103</v>
      </c>
      <c r="O2315" s="100"/>
    </row>
    <row r="2316" spans="1:15">
      <c r="A2316" s="100" t="s">
        <v>17578</v>
      </c>
      <c r="B2316" s="100" t="s">
        <v>17579</v>
      </c>
      <c r="C2316" s="100" t="s">
        <v>7778</v>
      </c>
      <c r="D2316" s="100" t="s">
        <v>8541</v>
      </c>
      <c r="E2316" s="100" t="s">
        <v>72</v>
      </c>
      <c r="F2316" s="277" t="s">
        <v>65</v>
      </c>
      <c r="G2316" s="101">
        <v>5.6</v>
      </c>
      <c r="H2316" s="101">
        <v>7</v>
      </c>
      <c r="I2316" s="101">
        <v>4.3</v>
      </c>
      <c r="J2316" s="101">
        <v>5.3</v>
      </c>
      <c r="K2316" s="101">
        <v>4.9000000000000004</v>
      </c>
      <c r="L2316" s="278">
        <v>29560</v>
      </c>
      <c r="M2316" s="100" t="s">
        <v>66</v>
      </c>
      <c r="N2316" s="100" t="s">
        <v>103</v>
      </c>
      <c r="O2316" s="100" t="s">
        <v>7779</v>
      </c>
    </row>
    <row r="2317" spans="1:15">
      <c r="A2317" s="100" t="s">
        <v>17580</v>
      </c>
      <c r="B2317" s="100" t="s">
        <v>17581</v>
      </c>
      <c r="C2317" s="100" t="s">
        <v>7782</v>
      </c>
      <c r="D2317" s="100" t="s">
        <v>8541</v>
      </c>
      <c r="E2317" s="100" t="s">
        <v>107</v>
      </c>
      <c r="F2317" s="277" t="s">
        <v>65</v>
      </c>
      <c r="G2317" s="101">
        <v>5.9</v>
      </c>
      <c r="H2317" s="101">
        <v>3.7</v>
      </c>
      <c r="I2317" s="101">
        <v>5</v>
      </c>
      <c r="J2317" s="101">
        <v>5.8</v>
      </c>
      <c r="K2317" s="101">
        <v>5.0999999999999996</v>
      </c>
      <c r="L2317" s="278">
        <v>9356</v>
      </c>
      <c r="M2317" s="100" t="s">
        <v>66</v>
      </c>
      <c r="N2317" s="100" t="s">
        <v>247</v>
      </c>
      <c r="O2317" s="100" t="s">
        <v>7783</v>
      </c>
    </row>
    <row r="2318" spans="1:15">
      <c r="A2318" s="100" t="s">
        <v>17582</v>
      </c>
      <c r="B2318" s="100" t="s">
        <v>17583</v>
      </c>
      <c r="C2318" s="100" t="s">
        <v>10908</v>
      </c>
      <c r="D2318" s="100" t="s">
        <v>8541</v>
      </c>
      <c r="E2318" s="100" t="s">
        <v>107</v>
      </c>
      <c r="F2318" s="277" t="s">
        <v>65</v>
      </c>
      <c r="G2318" s="101">
        <v>7.1</v>
      </c>
      <c r="H2318" s="101">
        <v>3.9</v>
      </c>
      <c r="I2318" s="101">
        <v>5.4</v>
      </c>
      <c r="J2318" s="101">
        <v>5.6</v>
      </c>
      <c r="K2318" s="101">
        <v>5.2</v>
      </c>
      <c r="L2318" s="278">
        <v>5679</v>
      </c>
      <c r="M2318" s="100" t="s">
        <v>66</v>
      </c>
      <c r="N2318" s="100" t="s">
        <v>247</v>
      </c>
      <c r="O2318" s="100"/>
    </row>
    <row r="2319" spans="1:15">
      <c r="A2319" s="100" t="s">
        <v>17584</v>
      </c>
      <c r="B2319" s="100" t="s">
        <v>17585</v>
      </c>
      <c r="C2319" s="100" t="s">
        <v>7786</v>
      </c>
      <c r="D2319" s="100" t="s">
        <v>8541</v>
      </c>
      <c r="E2319" s="100" t="s">
        <v>107</v>
      </c>
      <c r="F2319" s="277" t="s">
        <v>65</v>
      </c>
      <c r="G2319" s="101">
        <v>6.9</v>
      </c>
      <c r="H2319" s="101">
        <v>9</v>
      </c>
      <c r="I2319" s="101">
        <v>4.8</v>
      </c>
      <c r="J2319" s="101">
        <v>5.5</v>
      </c>
      <c r="K2319" s="101">
        <v>5.3</v>
      </c>
      <c r="L2319" s="278">
        <v>57808</v>
      </c>
      <c r="M2319" s="100" t="s">
        <v>66</v>
      </c>
      <c r="N2319" s="100" t="s">
        <v>67</v>
      </c>
      <c r="O2319" s="100" t="s">
        <v>17586</v>
      </c>
    </row>
    <row r="2320" spans="1:15">
      <c r="A2320" s="100" t="s">
        <v>17530</v>
      </c>
      <c r="B2320" s="100" t="s">
        <v>17531</v>
      </c>
      <c r="C2320" s="100" t="s">
        <v>10869</v>
      </c>
      <c r="D2320" s="100" t="s">
        <v>8556</v>
      </c>
      <c r="E2320" s="100" t="s">
        <v>201</v>
      </c>
      <c r="F2320" s="277" t="s">
        <v>65</v>
      </c>
      <c r="G2320" s="101">
        <v>2.5</v>
      </c>
      <c r="H2320" s="101">
        <v>2</v>
      </c>
      <c r="I2320" s="101">
        <v>3.6</v>
      </c>
      <c r="J2320" s="101">
        <v>5.7</v>
      </c>
      <c r="K2320" s="101">
        <v>3.6</v>
      </c>
      <c r="L2320" s="278">
        <v>1180931</v>
      </c>
      <c r="M2320" s="100" t="s">
        <v>66</v>
      </c>
      <c r="N2320" s="100" t="s">
        <v>543</v>
      </c>
      <c r="O2320" s="100"/>
    </row>
    <row r="2321" spans="1:15">
      <c r="A2321" s="100" t="s">
        <v>14539</v>
      </c>
      <c r="B2321" s="100" t="s">
        <v>14540</v>
      </c>
      <c r="C2321" s="100" t="s">
        <v>4644</v>
      </c>
      <c r="D2321" s="100" t="s">
        <v>8564</v>
      </c>
      <c r="E2321" s="100" t="s">
        <v>196</v>
      </c>
      <c r="F2321" s="277" t="s">
        <v>65</v>
      </c>
      <c r="G2321" s="101">
        <v>3</v>
      </c>
      <c r="H2321" s="101">
        <v>6.7</v>
      </c>
      <c r="I2321" s="101">
        <v>5.2</v>
      </c>
      <c r="J2321" s="101">
        <v>1.1000000000000001</v>
      </c>
      <c r="K2321" s="101">
        <v>3.5</v>
      </c>
      <c r="L2321" s="278">
        <v>11872</v>
      </c>
      <c r="M2321" s="100" t="s">
        <v>66</v>
      </c>
      <c r="N2321" s="100" t="s">
        <v>543</v>
      </c>
      <c r="O2321" s="100" t="s">
        <v>4621</v>
      </c>
    </row>
    <row r="2322" spans="1:15">
      <c r="A2322" s="100" t="s">
        <v>13348</v>
      </c>
      <c r="B2322" s="100" t="s">
        <v>13349</v>
      </c>
      <c r="C2322" s="100" t="s">
        <v>2454</v>
      </c>
      <c r="D2322" s="100" t="s">
        <v>8564</v>
      </c>
      <c r="E2322" s="100" t="s">
        <v>107</v>
      </c>
      <c r="F2322" s="277" t="s">
        <v>95</v>
      </c>
      <c r="G2322" s="101">
        <v>6</v>
      </c>
      <c r="H2322" s="101">
        <v>8.5</v>
      </c>
      <c r="I2322" s="101">
        <v>4.7</v>
      </c>
      <c r="J2322" s="101">
        <v>6.5</v>
      </c>
      <c r="K2322" s="101">
        <v>5.8</v>
      </c>
      <c r="L2322" s="278">
        <v>60635</v>
      </c>
      <c r="M2322" s="100" t="s">
        <v>66</v>
      </c>
      <c r="N2322" s="100" t="s">
        <v>67</v>
      </c>
      <c r="O2322" s="100" t="s">
        <v>2436</v>
      </c>
    </row>
    <row r="2323" spans="1:15">
      <c r="A2323" s="100" t="s">
        <v>17587</v>
      </c>
      <c r="B2323" s="100" t="s">
        <v>17588</v>
      </c>
      <c r="C2323" s="100" t="s">
        <v>10909</v>
      </c>
      <c r="D2323" s="100" t="s">
        <v>8548</v>
      </c>
      <c r="E2323" s="100" t="s">
        <v>201</v>
      </c>
      <c r="F2323" s="277" t="s">
        <v>65</v>
      </c>
      <c r="G2323" s="101">
        <v>2.4</v>
      </c>
      <c r="H2323" s="101">
        <v>5.4</v>
      </c>
      <c r="I2323" s="101">
        <v>2.7</v>
      </c>
      <c r="J2323" s="101">
        <v>4.8</v>
      </c>
      <c r="K2323" s="101">
        <v>4.5</v>
      </c>
      <c r="L2323" s="278">
        <v>84167</v>
      </c>
      <c r="M2323" s="100" t="s">
        <v>66</v>
      </c>
      <c r="N2323" s="100" t="s">
        <v>67</v>
      </c>
      <c r="O2323" s="100"/>
    </row>
    <row r="2324" spans="1:15">
      <c r="A2324" s="100" t="s">
        <v>17589</v>
      </c>
      <c r="B2324" s="100" t="s">
        <v>17590</v>
      </c>
      <c r="C2324" s="100" t="s">
        <v>10912</v>
      </c>
      <c r="D2324" s="100" t="s">
        <v>8541</v>
      </c>
      <c r="E2324" s="100" t="s">
        <v>196</v>
      </c>
      <c r="F2324" s="277" t="s">
        <v>73</v>
      </c>
      <c r="G2324" s="101">
        <v>3.8</v>
      </c>
      <c r="H2324" s="101">
        <v>4.3</v>
      </c>
      <c r="I2324" s="101">
        <v>2.9</v>
      </c>
      <c r="J2324" s="101">
        <v>5.8</v>
      </c>
      <c r="K2324" s="101">
        <v>4.2</v>
      </c>
      <c r="L2324" s="278">
        <v>11559</v>
      </c>
      <c r="M2324" s="100" t="s">
        <v>66</v>
      </c>
      <c r="N2324" s="100" t="s">
        <v>247</v>
      </c>
      <c r="O2324" s="100"/>
    </row>
    <row r="2325" spans="1:15">
      <c r="A2325" s="100" t="s">
        <v>15421</v>
      </c>
      <c r="B2325" s="100" t="s">
        <v>15422</v>
      </c>
      <c r="C2325" s="100" t="s">
        <v>6179</v>
      </c>
      <c r="D2325" s="100" t="s">
        <v>8578</v>
      </c>
      <c r="E2325" s="100" t="s">
        <v>196</v>
      </c>
      <c r="F2325" s="277" t="s">
        <v>65</v>
      </c>
      <c r="G2325" s="101">
        <v>4.2</v>
      </c>
      <c r="H2325" s="101">
        <v>3.2</v>
      </c>
      <c r="I2325" s="101">
        <v>3.6</v>
      </c>
      <c r="J2325" s="101">
        <v>4.5999999999999996</v>
      </c>
      <c r="K2325" s="101">
        <v>3.9</v>
      </c>
      <c r="L2325" s="278">
        <v>602955</v>
      </c>
      <c r="M2325" s="100" t="s">
        <v>66</v>
      </c>
      <c r="N2325" s="100" t="s">
        <v>67</v>
      </c>
      <c r="O2325" s="100" t="s">
        <v>6221</v>
      </c>
    </row>
    <row r="2326" spans="1:15">
      <c r="A2326" s="100" t="s">
        <v>17591</v>
      </c>
      <c r="B2326" s="100" t="s">
        <v>17592</v>
      </c>
      <c r="C2326" s="100" t="s">
        <v>7789</v>
      </c>
      <c r="D2326" s="100" t="s">
        <v>8615</v>
      </c>
      <c r="E2326" s="100" t="s">
        <v>201</v>
      </c>
      <c r="F2326" s="277"/>
      <c r="G2326" s="101">
        <v>1.43</v>
      </c>
      <c r="H2326" s="101">
        <v>0.7</v>
      </c>
      <c r="I2326" s="101">
        <v>3.2</v>
      </c>
      <c r="J2326" s="101">
        <v>4.8</v>
      </c>
      <c r="K2326" s="101">
        <v>3.6</v>
      </c>
      <c r="L2326" s="278">
        <v>24372</v>
      </c>
      <c r="M2326" s="100" t="s">
        <v>66</v>
      </c>
      <c r="N2326" s="100" t="s">
        <v>103</v>
      </c>
      <c r="O2326" s="100" t="s">
        <v>7790</v>
      </c>
    </row>
    <row r="2327" spans="1:15">
      <c r="A2327" s="100" t="s">
        <v>12634</v>
      </c>
      <c r="B2327" s="100" t="s">
        <v>12635</v>
      </c>
      <c r="C2327" s="100" t="s">
        <v>1085</v>
      </c>
      <c r="D2327" s="100" t="s">
        <v>8561</v>
      </c>
      <c r="E2327" s="100" t="s">
        <v>72</v>
      </c>
      <c r="F2327" s="277" t="s">
        <v>65</v>
      </c>
      <c r="G2327" s="101">
        <v>4.9000000000000004</v>
      </c>
      <c r="H2327" s="101">
        <v>2.5</v>
      </c>
      <c r="I2327" s="101">
        <v>4.0999999999999996</v>
      </c>
      <c r="J2327" s="101">
        <v>5.8</v>
      </c>
      <c r="K2327" s="101">
        <v>4.0999999999999996</v>
      </c>
      <c r="L2327" s="278">
        <v>3087003</v>
      </c>
      <c r="M2327" s="100" t="s">
        <v>66</v>
      </c>
      <c r="N2327" s="100" t="s">
        <v>67</v>
      </c>
      <c r="O2327" s="100" t="s">
        <v>1078</v>
      </c>
    </row>
    <row r="2328" spans="1:15">
      <c r="A2328" s="100" t="s">
        <v>17593</v>
      </c>
      <c r="B2328" s="100" t="s">
        <v>17594</v>
      </c>
      <c r="C2328" s="100" t="s">
        <v>10914</v>
      </c>
      <c r="D2328" s="100" t="s">
        <v>8539</v>
      </c>
      <c r="E2328" s="100" t="s">
        <v>196</v>
      </c>
      <c r="F2328" s="277" t="s">
        <v>95</v>
      </c>
      <c r="G2328" s="101">
        <v>3.7</v>
      </c>
      <c r="H2328" s="101">
        <v>5.3</v>
      </c>
      <c r="I2328" s="101">
        <v>3.3</v>
      </c>
      <c r="J2328" s="101">
        <v>5.2</v>
      </c>
      <c r="K2328" s="101">
        <v>4.4000000000000004</v>
      </c>
      <c r="L2328" s="278">
        <v>589473</v>
      </c>
      <c r="M2328" s="100" t="s">
        <v>66</v>
      </c>
      <c r="N2328" s="100" t="s">
        <v>103</v>
      </c>
      <c r="O2328" s="100"/>
    </row>
    <row r="2329" spans="1:15">
      <c r="A2329" s="100" t="s">
        <v>17599</v>
      </c>
      <c r="B2329" s="100" t="s">
        <v>17600</v>
      </c>
      <c r="C2329" s="100" t="s">
        <v>10921</v>
      </c>
      <c r="D2329" s="100" t="s">
        <v>8536</v>
      </c>
      <c r="E2329" s="100" t="s">
        <v>72</v>
      </c>
      <c r="F2329" s="277" t="s">
        <v>65</v>
      </c>
      <c r="G2329" s="101">
        <v>5.4</v>
      </c>
      <c r="H2329" s="101">
        <v>3.6</v>
      </c>
      <c r="I2329" s="101">
        <v>3.7</v>
      </c>
      <c r="J2329" s="101">
        <v>5.3</v>
      </c>
      <c r="K2329" s="101">
        <v>4.2</v>
      </c>
      <c r="L2329" s="278">
        <v>5666</v>
      </c>
      <c r="M2329" s="100" t="s">
        <v>66</v>
      </c>
      <c r="N2329" s="100" t="s">
        <v>190</v>
      </c>
      <c r="O2329" s="100"/>
    </row>
    <row r="2330" spans="1:15">
      <c r="A2330" s="100" t="s">
        <v>17597</v>
      </c>
      <c r="B2330" s="100" t="s">
        <v>17598</v>
      </c>
      <c r="C2330" s="100" t="s">
        <v>10918</v>
      </c>
      <c r="D2330" s="100" t="s">
        <v>8550</v>
      </c>
      <c r="E2330" s="100" t="s">
        <v>201</v>
      </c>
      <c r="F2330" s="277" t="s">
        <v>65</v>
      </c>
      <c r="G2330" s="101">
        <v>2.4</v>
      </c>
      <c r="H2330" s="101">
        <v>8.3000000000000007</v>
      </c>
      <c r="I2330" s="101">
        <v>4</v>
      </c>
      <c r="J2330" s="101">
        <v>3.7</v>
      </c>
      <c r="K2330" s="101">
        <v>4.0999999999999996</v>
      </c>
      <c r="L2330" s="278">
        <v>2450</v>
      </c>
      <c r="M2330" s="100" t="s">
        <v>66</v>
      </c>
      <c r="N2330" s="100" t="s">
        <v>103</v>
      </c>
      <c r="O2330" s="100"/>
    </row>
    <row r="2331" spans="1:15">
      <c r="A2331" s="100" t="s">
        <v>13696</v>
      </c>
      <c r="B2331" s="100" t="s">
        <v>13697</v>
      </c>
      <c r="C2331" s="100" t="s">
        <v>3030</v>
      </c>
      <c r="D2331" s="100" t="s">
        <v>137</v>
      </c>
      <c r="E2331" s="100" t="s">
        <v>107</v>
      </c>
      <c r="F2331" s="277" t="s">
        <v>73</v>
      </c>
      <c r="G2331" s="101">
        <v>7.1</v>
      </c>
      <c r="H2331" s="101">
        <v>4.5999999999999996</v>
      </c>
      <c r="I2331" s="101">
        <v>4.0999999999999996</v>
      </c>
      <c r="J2331" s="101">
        <v>6.8</v>
      </c>
      <c r="K2331" s="101">
        <v>5.5</v>
      </c>
      <c r="L2331" s="278">
        <v>78055</v>
      </c>
      <c r="M2331" s="100" t="s">
        <v>66</v>
      </c>
      <c r="N2331" s="100" t="s">
        <v>67</v>
      </c>
      <c r="O2331" s="100" t="s">
        <v>3005</v>
      </c>
    </row>
    <row r="2332" spans="1:15">
      <c r="A2332" s="100" t="s">
        <v>15711</v>
      </c>
      <c r="B2332" s="100" t="s">
        <v>17601</v>
      </c>
      <c r="C2332" s="100" t="s">
        <v>10924</v>
      </c>
      <c r="D2332" s="100" t="s">
        <v>8544</v>
      </c>
      <c r="E2332" s="100" t="s">
        <v>107</v>
      </c>
      <c r="F2332" s="277" t="s">
        <v>65</v>
      </c>
      <c r="G2332" s="101">
        <v>6.3</v>
      </c>
      <c r="H2332" s="101">
        <v>6.3</v>
      </c>
      <c r="I2332" s="101">
        <v>6.5</v>
      </c>
      <c r="J2332" s="101">
        <v>5.3</v>
      </c>
      <c r="K2332" s="101">
        <v>6</v>
      </c>
      <c r="L2332" s="278">
        <v>10245</v>
      </c>
      <c r="M2332" s="100" t="s">
        <v>66</v>
      </c>
      <c r="N2332" s="100" t="s">
        <v>190</v>
      </c>
      <c r="O2332" s="100"/>
    </row>
    <row r="2333" spans="1:15">
      <c r="A2333" s="100" t="s">
        <v>17602</v>
      </c>
      <c r="B2333" s="100" t="s">
        <v>17603</v>
      </c>
      <c r="C2333" s="100" t="s">
        <v>10927</v>
      </c>
      <c r="D2333" s="100" t="s">
        <v>8536</v>
      </c>
      <c r="E2333" s="100" t="s">
        <v>107</v>
      </c>
      <c r="F2333" s="277" t="s">
        <v>65</v>
      </c>
      <c r="G2333" s="101">
        <v>5.8</v>
      </c>
      <c r="H2333" s="101">
        <v>2.5</v>
      </c>
      <c r="I2333" s="101">
        <v>4.5999999999999996</v>
      </c>
      <c r="J2333" s="101">
        <v>4.2</v>
      </c>
      <c r="K2333" s="101">
        <v>4.2</v>
      </c>
      <c r="L2333" s="278">
        <v>18548</v>
      </c>
      <c r="M2333" s="100" t="s">
        <v>66</v>
      </c>
      <c r="N2333" s="100" t="s">
        <v>247</v>
      </c>
      <c r="O2333" s="100" t="s">
        <v>10928</v>
      </c>
    </row>
    <row r="2334" spans="1:15">
      <c r="A2334" s="100" t="s">
        <v>17604</v>
      </c>
      <c r="B2334" s="100" t="s">
        <v>17605</v>
      </c>
      <c r="C2334" s="100" t="s">
        <v>7793</v>
      </c>
      <c r="D2334" s="100" t="s">
        <v>8558</v>
      </c>
      <c r="E2334" s="100" t="s">
        <v>94</v>
      </c>
      <c r="F2334" s="277" t="s">
        <v>65</v>
      </c>
      <c r="G2334" s="101">
        <v>8.3000000000000007</v>
      </c>
      <c r="H2334" s="101">
        <v>7.2</v>
      </c>
      <c r="I2334" s="101">
        <v>4.4000000000000004</v>
      </c>
      <c r="J2334" s="101">
        <v>6.1</v>
      </c>
      <c r="K2334" s="101">
        <v>5.8</v>
      </c>
      <c r="L2334" s="278">
        <v>5108938</v>
      </c>
      <c r="M2334" s="100" t="s">
        <v>66</v>
      </c>
      <c r="N2334" s="100" t="s">
        <v>67</v>
      </c>
      <c r="O2334" s="100" t="s">
        <v>7794</v>
      </c>
    </row>
    <row r="2335" spans="1:15">
      <c r="A2335" s="100" t="s">
        <v>14285</v>
      </c>
      <c r="B2335" s="100" t="s">
        <v>4131</v>
      </c>
      <c r="C2335" s="100" t="s">
        <v>4132</v>
      </c>
      <c r="D2335" s="100" t="s">
        <v>8545</v>
      </c>
      <c r="E2335" s="100" t="s">
        <v>201</v>
      </c>
      <c r="F2335" s="277" t="s">
        <v>65</v>
      </c>
      <c r="G2335" s="101">
        <v>2.4</v>
      </c>
      <c r="H2335" s="101">
        <v>3.7</v>
      </c>
      <c r="I2335" s="101">
        <v>4.0999999999999996</v>
      </c>
      <c r="J2335" s="101">
        <v>4.4000000000000004</v>
      </c>
      <c r="K2335" s="101">
        <v>4.2</v>
      </c>
      <c r="L2335" s="278">
        <v>1473</v>
      </c>
      <c r="M2335" s="100" t="s">
        <v>66</v>
      </c>
      <c r="N2335" s="100" t="s">
        <v>103</v>
      </c>
      <c r="O2335" s="100" t="s">
        <v>4109</v>
      </c>
    </row>
    <row r="2336" spans="1:15">
      <c r="A2336" s="100" t="s">
        <v>17606</v>
      </c>
      <c r="B2336" s="100" t="s">
        <v>17607</v>
      </c>
      <c r="C2336" s="100" t="s">
        <v>10931</v>
      </c>
      <c r="D2336" s="100" t="s">
        <v>8541</v>
      </c>
      <c r="E2336" s="100" t="s">
        <v>72</v>
      </c>
      <c r="F2336" s="277" t="s">
        <v>65</v>
      </c>
      <c r="G2336" s="101">
        <v>4.4000000000000004</v>
      </c>
      <c r="H2336" s="101">
        <v>4.0999999999999996</v>
      </c>
      <c r="I2336" s="101">
        <v>4.0999999999999996</v>
      </c>
      <c r="J2336" s="101">
        <v>5.5</v>
      </c>
      <c r="K2336" s="101">
        <v>4.5999999999999996</v>
      </c>
      <c r="L2336" s="278">
        <v>6440</v>
      </c>
      <c r="M2336" s="100" t="s">
        <v>66</v>
      </c>
      <c r="N2336" s="100" t="s">
        <v>190</v>
      </c>
      <c r="O2336" s="100"/>
    </row>
    <row r="2337" spans="1:15">
      <c r="A2337" s="100" t="s">
        <v>17608</v>
      </c>
      <c r="B2337" s="100" t="s">
        <v>17609</v>
      </c>
      <c r="C2337" s="100" t="s">
        <v>10934</v>
      </c>
      <c r="D2337" s="100" t="s">
        <v>8560</v>
      </c>
      <c r="E2337" s="100" t="s">
        <v>72</v>
      </c>
      <c r="F2337" s="277" t="s">
        <v>65</v>
      </c>
      <c r="G2337" s="101">
        <v>5.2</v>
      </c>
      <c r="H2337" s="101">
        <v>2.2999999999999998</v>
      </c>
      <c r="I2337" s="101">
        <v>4.9000000000000004</v>
      </c>
      <c r="J2337" s="101">
        <v>7</v>
      </c>
      <c r="K2337" s="101">
        <v>5.0999999999999996</v>
      </c>
      <c r="L2337" s="278">
        <v>468672</v>
      </c>
      <c r="M2337" s="100" t="s">
        <v>66</v>
      </c>
      <c r="N2337" s="100" t="s">
        <v>247</v>
      </c>
      <c r="O2337" s="100"/>
    </row>
    <row r="2338" spans="1:15">
      <c r="A2338" s="100" t="s">
        <v>17610</v>
      </c>
      <c r="B2338" s="100" t="s">
        <v>17611</v>
      </c>
      <c r="C2338" s="100" t="s">
        <v>7797</v>
      </c>
      <c r="D2338" s="100" t="s">
        <v>8544</v>
      </c>
      <c r="E2338" s="100" t="s">
        <v>72</v>
      </c>
      <c r="F2338" s="277" t="s">
        <v>65</v>
      </c>
      <c r="G2338" s="101">
        <v>4.7</v>
      </c>
      <c r="H2338" s="101">
        <v>9.6999999999999993</v>
      </c>
      <c r="I2338" s="101">
        <v>3.2</v>
      </c>
      <c r="J2338" s="101">
        <v>6.3</v>
      </c>
      <c r="K2338" s="101">
        <v>5.2</v>
      </c>
      <c r="L2338" s="278">
        <v>38379</v>
      </c>
      <c r="M2338" s="100" t="s">
        <v>66</v>
      </c>
      <c r="N2338" s="100" t="s">
        <v>67</v>
      </c>
      <c r="O2338" s="100" t="s">
        <v>7798</v>
      </c>
    </row>
    <row r="2339" spans="1:15">
      <c r="A2339" s="100" t="s">
        <v>13215</v>
      </c>
      <c r="B2339" s="100" t="s">
        <v>13216</v>
      </c>
      <c r="C2339" s="100" t="s">
        <v>2222</v>
      </c>
      <c r="D2339" s="100" t="s">
        <v>8558</v>
      </c>
      <c r="E2339" s="100" t="s">
        <v>94</v>
      </c>
      <c r="F2339" s="277" t="s">
        <v>65</v>
      </c>
      <c r="G2339" s="101">
        <v>7.7</v>
      </c>
      <c r="H2339" s="101">
        <v>4.9000000000000004</v>
      </c>
      <c r="I2339" s="101">
        <v>8</v>
      </c>
      <c r="J2339" s="101">
        <v>5.0999999999999996</v>
      </c>
      <c r="K2339" s="101">
        <v>5.8</v>
      </c>
      <c r="L2339" s="278">
        <v>284974</v>
      </c>
      <c r="M2339" s="100" t="s">
        <v>125</v>
      </c>
      <c r="N2339" s="100" t="s">
        <v>67</v>
      </c>
      <c r="O2339" s="100" t="s">
        <v>2207</v>
      </c>
    </row>
    <row r="2340" spans="1:15">
      <c r="A2340" s="100" t="s">
        <v>13686</v>
      </c>
      <c r="B2340" s="100" t="s">
        <v>13687</v>
      </c>
      <c r="C2340" s="100" t="s">
        <v>8911</v>
      </c>
      <c r="D2340" s="100" t="s">
        <v>8563</v>
      </c>
      <c r="E2340" s="100" t="s">
        <v>107</v>
      </c>
      <c r="F2340" s="277" t="s">
        <v>73</v>
      </c>
      <c r="G2340" s="101">
        <v>6.4</v>
      </c>
      <c r="H2340" s="101">
        <v>3.3</v>
      </c>
      <c r="I2340" s="101">
        <v>3.8</v>
      </c>
      <c r="J2340" s="101">
        <v>6.4</v>
      </c>
      <c r="K2340" s="101">
        <v>4.5999999999999996</v>
      </c>
      <c r="L2340" s="278">
        <v>142468</v>
      </c>
      <c r="M2340" s="100" t="s">
        <v>66</v>
      </c>
      <c r="N2340" s="100" t="s">
        <v>67</v>
      </c>
      <c r="O2340" s="100" t="s">
        <v>8912</v>
      </c>
    </row>
    <row r="2341" spans="1:15">
      <c r="A2341" s="100" t="s">
        <v>13350</v>
      </c>
      <c r="B2341" s="100" t="s">
        <v>13351</v>
      </c>
      <c r="C2341" s="100" t="s">
        <v>2457</v>
      </c>
      <c r="D2341" s="100" t="s">
        <v>8534</v>
      </c>
      <c r="E2341" s="100" t="s">
        <v>72</v>
      </c>
      <c r="F2341" s="277" t="s">
        <v>65</v>
      </c>
      <c r="G2341" s="101">
        <v>5.5</v>
      </c>
      <c r="H2341" s="101">
        <v>4.4000000000000004</v>
      </c>
      <c r="I2341" s="101">
        <v>4.4000000000000004</v>
      </c>
      <c r="J2341" s="101">
        <v>7.3</v>
      </c>
      <c r="K2341" s="101">
        <v>5.4</v>
      </c>
      <c r="L2341" s="278">
        <v>34006</v>
      </c>
      <c r="M2341" s="100" t="s">
        <v>66</v>
      </c>
      <c r="N2341" s="100" t="s">
        <v>67</v>
      </c>
      <c r="O2341" s="100" t="s">
        <v>2440</v>
      </c>
    </row>
    <row r="2342" spans="1:15">
      <c r="A2342" s="100" t="s">
        <v>14137</v>
      </c>
      <c r="B2342" s="100" t="s">
        <v>14138</v>
      </c>
      <c r="C2342" s="100" t="s">
        <v>3821</v>
      </c>
      <c r="D2342" s="100" t="s">
        <v>78</v>
      </c>
      <c r="E2342" s="100" t="s">
        <v>107</v>
      </c>
      <c r="F2342" s="277" t="s">
        <v>73</v>
      </c>
      <c r="G2342" s="101">
        <v>6.4</v>
      </c>
      <c r="H2342" s="101">
        <v>7</v>
      </c>
      <c r="I2342" s="101">
        <v>5.5</v>
      </c>
      <c r="J2342" s="101">
        <v>5.9</v>
      </c>
      <c r="K2342" s="101">
        <v>5.8</v>
      </c>
      <c r="L2342" s="278">
        <v>49593</v>
      </c>
      <c r="M2342" s="100" t="s">
        <v>66</v>
      </c>
      <c r="N2342" s="100" t="s">
        <v>103</v>
      </c>
      <c r="O2342" s="100" t="s">
        <v>3798</v>
      </c>
    </row>
    <row r="2343" spans="1:15">
      <c r="A2343" s="100" t="s">
        <v>17614</v>
      </c>
      <c r="B2343" s="100" t="s">
        <v>10939</v>
      </c>
      <c r="C2343" s="100" t="s">
        <v>10940</v>
      </c>
      <c r="D2343" s="100" t="s">
        <v>8544</v>
      </c>
      <c r="E2343" s="100" t="s">
        <v>72</v>
      </c>
      <c r="F2343" s="277"/>
      <c r="G2343" s="101">
        <v>5.3</v>
      </c>
      <c r="H2343" s="101">
        <v>5.9</v>
      </c>
      <c r="I2343" s="101">
        <v>5</v>
      </c>
      <c r="J2343" s="101">
        <v>5.5</v>
      </c>
      <c r="K2343" s="101">
        <v>5.3</v>
      </c>
      <c r="L2343" s="278">
        <v>1264</v>
      </c>
      <c r="M2343" s="100" t="s">
        <v>66</v>
      </c>
      <c r="N2343" s="100" t="s">
        <v>103</v>
      </c>
      <c r="O2343" s="100"/>
    </row>
    <row r="2344" spans="1:15">
      <c r="A2344" s="100" t="s">
        <v>17612</v>
      </c>
      <c r="B2344" s="100" t="s">
        <v>17613</v>
      </c>
      <c r="C2344" s="100" t="s">
        <v>10937</v>
      </c>
      <c r="D2344" s="100" t="s">
        <v>8541</v>
      </c>
      <c r="E2344" s="100" t="s">
        <v>196</v>
      </c>
      <c r="F2344" s="277" t="s">
        <v>65</v>
      </c>
      <c r="G2344" s="101">
        <v>3.2</v>
      </c>
      <c r="H2344" s="101">
        <v>4.3</v>
      </c>
      <c r="I2344" s="101">
        <v>3.7</v>
      </c>
      <c r="J2344" s="101">
        <v>4.5</v>
      </c>
      <c r="K2344" s="101">
        <v>4.0999999999999996</v>
      </c>
      <c r="L2344" s="278">
        <v>50432</v>
      </c>
      <c r="M2344" s="100" t="s">
        <v>66</v>
      </c>
      <c r="N2344" s="100" t="s">
        <v>103</v>
      </c>
      <c r="O2344" s="100"/>
    </row>
    <row r="2345" spans="1:15">
      <c r="A2345" s="100" t="s">
        <v>17615</v>
      </c>
      <c r="B2345" s="100" t="s">
        <v>17616</v>
      </c>
      <c r="C2345" s="100" t="s">
        <v>10943</v>
      </c>
      <c r="D2345" s="100" t="s">
        <v>8555</v>
      </c>
      <c r="E2345" s="100" t="s">
        <v>94</v>
      </c>
      <c r="F2345" s="277" t="s">
        <v>73</v>
      </c>
      <c r="G2345" s="101">
        <v>7.7</v>
      </c>
      <c r="H2345" s="101">
        <v>5.2</v>
      </c>
      <c r="I2345" s="101">
        <v>8.1999999999999993</v>
      </c>
      <c r="J2345" s="101">
        <v>4.9000000000000004</v>
      </c>
      <c r="K2345" s="101">
        <v>5.8</v>
      </c>
      <c r="L2345" s="278">
        <v>38346</v>
      </c>
      <c r="M2345" s="100" t="s">
        <v>66</v>
      </c>
      <c r="N2345" s="100" t="s">
        <v>103</v>
      </c>
      <c r="O2345" s="100"/>
    </row>
    <row r="2346" spans="1:15">
      <c r="A2346" s="100" t="s">
        <v>12426</v>
      </c>
      <c r="B2346" s="100" t="s">
        <v>12427</v>
      </c>
      <c r="C2346" s="100" t="s">
        <v>712</v>
      </c>
      <c r="D2346" s="100" t="s">
        <v>8561</v>
      </c>
      <c r="E2346" s="100" t="s">
        <v>72</v>
      </c>
      <c r="F2346" s="277" t="s">
        <v>65</v>
      </c>
      <c r="G2346" s="101">
        <v>4.4000000000000004</v>
      </c>
      <c r="H2346" s="101">
        <v>7.8</v>
      </c>
      <c r="I2346" s="101">
        <v>5.4</v>
      </c>
      <c r="J2346" s="101">
        <v>2.5</v>
      </c>
      <c r="K2346" s="101">
        <v>5.2</v>
      </c>
      <c r="L2346" s="278">
        <v>4467589</v>
      </c>
      <c r="M2346" s="100" t="s">
        <v>66</v>
      </c>
      <c r="N2346" s="100" t="s">
        <v>103</v>
      </c>
      <c r="O2346" s="100" t="s">
        <v>707</v>
      </c>
    </row>
    <row r="2347" spans="1:15">
      <c r="A2347" s="100" t="s">
        <v>12848</v>
      </c>
      <c r="B2347" s="100" t="s">
        <v>12849</v>
      </c>
      <c r="C2347" s="100" t="s">
        <v>1519</v>
      </c>
      <c r="D2347" s="100" t="s">
        <v>8538</v>
      </c>
      <c r="E2347" s="100" t="s">
        <v>285</v>
      </c>
      <c r="F2347" s="277" t="s">
        <v>65</v>
      </c>
      <c r="G2347" s="101">
        <v>1.4</v>
      </c>
      <c r="H2347" s="101">
        <v>4.2</v>
      </c>
      <c r="I2347" s="101">
        <v>4</v>
      </c>
      <c r="J2347" s="101">
        <v>2</v>
      </c>
      <c r="K2347" s="101">
        <v>3.4</v>
      </c>
      <c r="L2347" s="278">
        <v>174080000</v>
      </c>
      <c r="M2347" s="100" t="s">
        <v>66</v>
      </c>
      <c r="N2347" s="100" t="s">
        <v>67</v>
      </c>
      <c r="O2347" s="100" t="s">
        <v>1567</v>
      </c>
    </row>
    <row r="2348" spans="1:15">
      <c r="A2348" s="100" t="s">
        <v>12476</v>
      </c>
      <c r="B2348" s="100" t="s">
        <v>12477</v>
      </c>
      <c r="C2348" s="100" t="s">
        <v>792</v>
      </c>
      <c r="D2348" s="100" t="s">
        <v>8538</v>
      </c>
      <c r="E2348" s="100" t="s">
        <v>196</v>
      </c>
      <c r="F2348" s="277" t="s">
        <v>65</v>
      </c>
      <c r="G2348" s="101">
        <v>3.3</v>
      </c>
      <c r="H2348" s="101">
        <v>5.9</v>
      </c>
      <c r="I2348" s="101">
        <v>6.4</v>
      </c>
      <c r="J2348" s="101">
        <v>0</v>
      </c>
      <c r="K2348" s="101">
        <v>4.0999999999999996</v>
      </c>
      <c r="L2348" s="278">
        <v>59064622</v>
      </c>
      <c r="M2348" s="100" t="s">
        <v>66</v>
      </c>
      <c r="N2348" s="100" t="s">
        <v>67</v>
      </c>
      <c r="O2348" s="100" t="s">
        <v>786</v>
      </c>
    </row>
    <row r="2349" spans="1:15">
      <c r="A2349" s="100" t="s">
        <v>12478</v>
      </c>
      <c r="B2349" s="100" t="s">
        <v>12477</v>
      </c>
      <c r="C2349" s="100" t="s">
        <v>794</v>
      </c>
      <c r="D2349" s="100" t="s">
        <v>8538</v>
      </c>
      <c r="E2349" s="100" t="s">
        <v>196</v>
      </c>
      <c r="F2349" s="277" t="s">
        <v>65</v>
      </c>
      <c r="G2349" s="101">
        <v>3.3</v>
      </c>
      <c r="H2349" s="101">
        <v>5.9</v>
      </c>
      <c r="I2349" s="101">
        <v>6.4</v>
      </c>
      <c r="J2349" s="101">
        <v>0</v>
      </c>
      <c r="K2349" s="101">
        <v>4.0999999999999996</v>
      </c>
      <c r="L2349" s="278">
        <v>59064622</v>
      </c>
      <c r="M2349" s="100" t="s">
        <v>66</v>
      </c>
      <c r="N2349" s="100" t="s">
        <v>67</v>
      </c>
      <c r="O2349" s="100" t="s">
        <v>786</v>
      </c>
    </row>
    <row r="2350" spans="1:15">
      <c r="A2350" s="100" t="s">
        <v>14828</v>
      </c>
      <c r="B2350" s="100" t="s">
        <v>14829</v>
      </c>
      <c r="C2350" s="100" t="s">
        <v>5164</v>
      </c>
      <c r="D2350" s="100" t="s">
        <v>8553</v>
      </c>
      <c r="E2350" s="100" t="s">
        <v>201</v>
      </c>
      <c r="F2350" s="277" t="s">
        <v>65</v>
      </c>
      <c r="G2350" s="101">
        <v>2.7</v>
      </c>
      <c r="H2350" s="101">
        <v>3.7</v>
      </c>
      <c r="I2350" s="101">
        <v>3.6</v>
      </c>
      <c r="J2350" s="101">
        <v>3.3</v>
      </c>
      <c r="K2350" s="101">
        <v>3.6</v>
      </c>
      <c r="L2350" s="278">
        <v>7020000</v>
      </c>
      <c r="M2350" s="100" t="s">
        <v>66</v>
      </c>
      <c r="N2350" s="100" t="s">
        <v>67</v>
      </c>
      <c r="O2350" s="100" t="s">
        <v>5185</v>
      </c>
    </row>
    <row r="2351" spans="1:15">
      <c r="A2351" s="100" t="s">
        <v>14842</v>
      </c>
      <c r="B2351" s="100" t="s">
        <v>14843</v>
      </c>
      <c r="C2351" s="100" t="s">
        <v>5188</v>
      </c>
      <c r="D2351" s="100" t="s">
        <v>100</v>
      </c>
      <c r="E2351" s="100" t="s">
        <v>196</v>
      </c>
      <c r="F2351" s="277" t="s">
        <v>73</v>
      </c>
      <c r="G2351" s="101">
        <v>3.7</v>
      </c>
      <c r="H2351" s="101">
        <v>4.7</v>
      </c>
      <c r="I2351" s="101">
        <v>5.2</v>
      </c>
      <c r="J2351" s="101">
        <v>3</v>
      </c>
      <c r="K2351" s="101">
        <v>4</v>
      </c>
      <c r="L2351" s="278">
        <v>4400000</v>
      </c>
      <c r="M2351" s="100" t="s">
        <v>66</v>
      </c>
      <c r="N2351" s="100" t="s">
        <v>67</v>
      </c>
      <c r="O2351" s="100" t="s">
        <v>5209</v>
      </c>
    </row>
    <row r="2352" spans="1:15">
      <c r="A2352" s="100" t="s">
        <v>17617</v>
      </c>
      <c r="B2352" s="100" t="s">
        <v>17618</v>
      </c>
      <c r="C2352" s="100" t="s">
        <v>7801</v>
      </c>
      <c r="D2352" s="100" t="s">
        <v>8563</v>
      </c>
      <c r="E2352" s="100" t="s">
        <v>201</v>
      </c>
      <c r="F2352" s="277" t="s">
        <v>65</v>
      </c>
      <c r="G2352" s="101">
        <v>2.4</v>
      </c>
      <c r="H2352" s="101">
        <v>4.7</v>
      </c>
      <c r="I2352" s="101">
        <v>2.6</v>
      </c>
      <c r="J2352" s="101">
        <v>2.8</v>
      </c>
      <c r="K2352" s="101">
        <v>2.8</v>
      </c>
      <c r="L2352" s="278">
        <v>1496924</v>
      </c>
      <c r="M2352" s="100" t="s">
        <v>66</v>
      </c>
      <c r="N2352" s="100" t="s">
        <v>67</v>
      </c>
      <c r="O2352" s="100" t="s">
        <v>7802</v>
      </c>
    </row>
    <row r="2353" spans="1:15">
      <c r="A2353" s="100" t="s">
        <v>17532</v>
      </c>
      <c r="B2353" s="100" t="s">
        <v>17533</v>
      </c>
      <c r="C2353" s="100" t="s">
        <v>7738</v>
      </c>
      <c r="D2353" s="100" t="s">
        <v>100</v>
      </c>
      <c r="E2353" s="100" t="s">
        <v>196</v>
      </c>
      <c r="F2353" s="277" t="s">
        <v>65</v>
      </c>
      <c r="G2353" s="101">
        <v>4.2</v>
      </c>
      <c r="H2353" s="101">
        <v>4.5</v>
      </c>
      <c r="I2353" s="101">
        <v>7.4</v>
      </c>
      <c r="J2353" s="101">
        <v>7</v>
      </c>
      <c r="K2353" s="101">
        <v>5.7</v>
      </c>
      <c r="L2353" s="278">
        <v>4931639</v>
      </c>
      <c r="M2353" s="100" t="s">
        <v>245</v>
      </c>
      <c r="N2353" s="100" t="s">
        <v>67</v>
      </c>
      <c r="O2353" s="100" t="s">
        <v>7739</v>
      </c>
    </row>
    <row r="2354" spans="1:15">
      <c r="A2354" s="100" t="s">
        <v>17619</v>
      </c>
      <c r="B2354" s="100" t="s">
        <v>17620</v>
      </c>
      <c r="C2354" s="100" t="s">
        <v>7805</v>
      </c>
      <c r="D2354" s="100" t="s">
        <v>8596</v>
      </c>
      <c r="E2354" s="100" t="s">
        <v>72</v>
      </c>
      <c r="F2354" s="277" t="s">
        <v>65</v>
      </c>
      <c r="G2354" s="101">
        <v>4.3</v>
      </c>
      <c r="H2354" s="101">
        <v>3</v>
      </c>
      <c r="I2354" s="101">
        <v>3.1</v>
      </c>
      <c r="J2354" s="101">
        <v>4.4000000000000004</v>
      </c>
      <c r="K2354" s="101">
        <v>3.6</v>
      </c>
      <c r="L2354" s="278">
        <v>555882</v>
      </c>
      <c r="M2354" s="100" t="s">
        <v>66</v>
      </c>
      <c r="N2354" s="100" t="s">
        <v>67</v>
      </c>
      <c r="O2354" s="100" t="s">
        <v>7806</v>
      </c>
    </row>
    <row r="2355" spans="1:15">
      <c r="A2355" s="100" t="s">
        <v>17621</v>
      </c>
      <c r="B2355" s="100" t="s">
        <v>17622</v>
      </c>
      <c r="C2355" s="100" t="s">
        <v>7809</v>
      </c>
      <c r="D2355" s="100" t="s">
        <v>8561</v>
      </c>
      <c r="E2355" s="100" t="s">
        <v>72</v>
      </c>
      <c r="F2355" s="277" t="s">
        <v>65</v>
      </c>
      <c r="G2355" s="101">
        <v>5.6</v>
      </c>
      <c r="H2355" s="101">
        <v>5.3</v>
      </c>
      <c r="I2355" s="101">
        <v>9</v>
      </c>
      <c r="J2355" s="101">
        <v>4.0999999999999996</v>
      </c>
      <c r="K2355" s="101">
        <v>5.4</v>
      </c>
      <c r="L2355" s="278">
        <v>38300000</v>
      </c>
      <c r="M2355" s="100" t="s">
        <v>66</v>
      </c>
      <c r="N2355" s="100" t="s">
        <v>67</v>
      </c>
      <c r="O2355" s="100" t="s">
        <v>7810</v>
      </c>
    </row>
    <row r="2356" spans="1:15">
      <c r="A2356" s="100" t="s">
        <v>17623</v>
      </c>
      <c r="B2356" s="100" t="s">
        <v>17624</v>
      </c>
      <c r="C2356" s="100" t="s">
        <v>7811</v>
      </c>
      <c r="D2356" s="100" t="s">
        <v>83</v>
      </c>
      <c r="E2356" s="100" t="s">
        <v>72</v>
      </c>
      <c r="F2356" s="277" t="s">
        <v>73</v>
      </c>
      <c r="G2356" s="101">
        <v>5.5</v>
      </c>
      <c r="H2356" s="101">
        <v>4.2</v>
      </c>
      <c r="I2356" s="101">
        <v>6.3</v>
      </c>
      <c r="J2356" s="101">
        <v>6.2</v>
      </c>
      <c r="K2356" s="101">
        <v>5.4</v>
      </c>
      <c r="L2356" s="278">
        <v>4587269</v>
      </c>
      <c r="M2356" s="100" t="s">
        <v>66</v>
      </c>
      <c r="N2356" s="100" t="s">
        <v>103</v>
      </c>
      <c r="O2356" s="100" t="s">
        <v>5634</v>
      </c>
    </row>
    <row r="2357" spans="1:15">
      <c r="A2357" s="100" t="s">
        <v>17625</v>
      </c>
      <c r="B2357" s="100" t="s">
        <v>17626</v>
      </c>
      <c r="C2357" s="100" t="s">
        <v>10944</v>
      </c>
      <c r="D2357" s="100" t="s">
        <v>8548</v>
      </c>
      <c r="E2357" s="100" t="s">
        <v>196</v>
      </c>
      <c r="F2357" s="277" t="s">
        <v>73</v>
      </c>
      <c r="G2357" s="101">
        <v>3.5</v>
      </c>
      <c r="H2357" s="101">
        <v>4.8</v>
      </c>
      <c r="I2357" s="101">
        <v>3.6</v>
      </c>
      <c r="J2357" s="101">
        <v>5.9</v>
      </c>
      <c r="K2357" s="101">
        <v>5</v>
      </c>
      <c r="L2357" s="278">
        <v>34379</v>
      </c>
      <c r="M2357" s="100" t="s">
        <v>66</v>
      </c>
      <c r="N2357" s="100" t="s">
        <v>190</v>
      </c>
      <c r="O2357" s="100"/>
    </row>
    <row r="2358" spans="1:15">
      <c r="A2358" s="100" t="s">
        <v>12866</v>
      </c>
      <c r="B2358" s="100" t="s">
        <v>12867</v>
      </c>
      <c r="C2358" s="100" t="s">
        <v>1558</v>
      </c>
      <c r="D2358" s="100" t="s">
        <v>8549</v>
      </c>
      <c r="E2358" s="100" t="s">
        <v>196</v>
      </c>
      <c r="F2358" s="277" t="s">
        <v>73</v>
      </c>
      <c r="G2358" s="101">
        <v>3.3</v>
      </c>
      <c r="H2358" s="101">
        <v>2.2000000000000002</v>
      </c>
      <c r="I2358" s="101">
        <v>4.0999999999999996</v>
      </c>
      <c r="J2358" s="101">
        <v>4.5</v>
      </c>
      <c r="K2358" s="101">
        <v>3.9</v>
      </c>
      <c r="L2358" s="278">
        <v>3339</v>
      </c>
      <c r="M2358" s="100" t="s">
        <v>66</v>
      </c>
      <c r="N2358" s="100" t="s">
        <v>67</v>
      </c>
      <c r="O2358" s="100" t="s">
        <v>1543</v>
      </c>
    </row>
    <row r="2359" spans="1:15">
      <c r="A2359" s="100" t="s">
        <v>17627</v>
      </c>
      <c r="B2359" s="100" t="s">
        <v>17628</v>
      </c>
      <c r="C2359" s="100" t="s">
        <v>10945</v>
      </c>
      <c r="D2359" s="100" t="s">
        <v>8548</v>
      </c>
      <c r="E2359" s="100" t="s">
        <v>72</v>
      </c>
      <c r="F2359" s="277" t="s">
        <v>65</v>
      </c>
      <c r="G2359" s="101">
        <v>5.4</v>
      </c>
      <c r="H2359" s="101">
        <v>6.1</v>
      </c>
      <c r="I2359" s="101">
        <v>3.5</v>
      </c>
      <c r="J2359" s="101">
        <v>6.2</v>
      </c>
      <c r="K2359" s="101">
        <v>5.5</v>
      </c>
      <c r="L2359" s="278">
        <v>106392</v>
      </c>
      <c r="M2359" s="100" t="s">
        <v>66</v>
      </c>
      <c r="N2359" s="100" t="s">
        <v>67</v>
      </c>
      <c r="O2359" s="100"/>
    </row>
    <row r="2360" spans="1:15">
      <c r="A2360" s="100" t="s">
        <v>14278</v>
      </c>
      <c r="B2360" s="100" t="s">
        <v>14279</v>
      </c>
      <c r="C2360" s="100" t="s">
        <v>4093</v>
      </c>
      <c r="D2360" s="100" t="s">
        <v>8589</v>
      </c>
      <c r="E2360" s="100" t="s">
        <v>201</v>
      </c>
      <c r="F2360" s="277" t="s">
        <v>65</v>
      </c>
      <c r="G2360" s="101">
        <v>2</v>
      </c>
      <c r="H2360" s="101">
        <v>3.3</v>
      </c>
      <c r="I2360" s="101">
        <v>2.7</v>
      </c>
      <c r="J2360" s="101">
        <v>3.8</v>
      </c>
      <c r="K2360" s="101">
        <v>3.3</v>
      </c>
      <c r="L2360" s="278">
        <v>62181</v>
      </c>
      <c r="M2360" s="100" t="s">
        <v>245</v>
      </c>
      <c r="N2360" s="100" t="s">
        <v>67</v>
      </c>
      <c r="O2360" s="100" t="s">
        <v>4070</v>
      </c>
    </row>
    <row r="2361" spans="1:15">
      <c r="A2361" s="100" t="s">
        <v>17629</v>
      </c>
      <c r="B2361" s="100" t="s">
        <v>17630</v>
      </c>
      <c r="C2361" s="100" t="s">
        <v>7813</v>
      </c>
      <c r="D2361" s="100" t="s">
        <v>8559</v>
      </c>
      <c r="E2361" s="100" t="s">
        <v>196</v>
      </c>
      <c r="F2361" s="277" t="s">
        <v>95</v>
      </c>
      <c r="G2361" s="101">
        <v>3.4</v>
      </c>
      <c r="H2361" s="101">
        <v>6.2</v>
      </c>
      <c r="I2361" s="101">
        <v>4.7</v>
      </c>
      <c r="J2361" s="101">
        <v>2.8</v>
      </c>
      <c r="K2361" s="101">
        <v>3.9</v>
      </c>
      <c r="L2361" s="278">
        <v>38965</v>
      </c>
      <c r="M2361" s="100" t="s">
        <v>66</v>
      </c>
      <c r="N2361" s="100" t="s">
        <v>543</v>
      </c>
      <c r="O2361" s="100" t="s">
        <v>7812</v>
      </c>
    </row>
    <row r="2362" spans="1:15">
      <c r="A2362" s="100" t="s">
        <v>12763</v>
      </c>
      <c r="B2362" s="100" t="s">
        <v>12764</v>
      </c>
      <c r="C2362" s="100" t="s">
        <v>1363</v>
      </c>
      <c r="D2362" s="100" t="s">
        <v>8536</v>
      </c>
      <c r="E2362" s="100" t="s">
        <v>196</v>
      </c>
      <c r="F2362" s="277" t="s">
        <v>65</v>
      </c>
      <c r="G2362" s="101">
        <v>4.2</v>
      </c>
      <c r="H2362" s="101">
        <v>5.9</v>
      </c>
      <c r="I2362" s="101">
        <v>3.7</v>
      </c>
      <c r="J2362" s="101">
        <v>4.2</v>
      </c>
      <c r="K2362" s="101">
        <v>4.2</v>
      </c>
      <c r="L2362" s="278">
        <v>138428</v>
      </c>
      <c r="M2362" s="100" t="s">
        <v>66</v>
      </c>
      <c r="N2362" s="100" t="s">
        <v>264</v>
      </c>
      <c r="O2362" s="100" t="s">
        <v>1354</v>
      </c>
    </row>
    <row r="2363" spans="1:15">
      <c r="A2363" s="100" t="s">
        <v>14685</v>
      </c>
      <c r="B2363" s="100" t="s">
        <v>14686</v>
      </c>
      <c r="C2363" s="100" t="s">
        <v>4912</v>
      </c>
      <c r="D2363" s="100" t="s">
        <v>8544</v>
      </c>
      <c r="E2363" s="100" t="s">
        <v>196</v>
      </c>
      <c r="F2363" s="277" t="s">
        <v>95</v>
      </c>
      <c r="G2363" s="101">
        <v>3.4</v>
      </c>
      <c r="H2363" s="101">
        <v>8.1999999999999993</v>
      </c>
      <c r="I2363" s="101">
        <v>5.2</v>
      </c>
      <c r="J2363" s="101">
        <v>3.9</v>
      </c>
      <c r="K2363" s="101">
        <v>4.7</v>
      </c>
      <c r="L2363" s="278">
        <v>11396</v>
      </c>
      <c r="M2363" s="100" t="s">
        <v>66</v>
      </c>
      <c r="N2363" s="100" t="s">
        <v>103</v>
      </c>
      <c r="O2363" s="100" t="s">
        <v>4925</v>
      </c>
    </row>
    <row r="2364" spans="1:15">
      <c r="A2364" s="100" t="s">
        <v>12801</v>
      </c>
      <c r="B2364" s="100" t="s">
        <v>12802</v>
      </c>
      <c r="C2364" s="100" t="s">
        <v>1430</v>
      </c>
      <c r="D2364" s="100" t="s">
        <v>8551</v>
      </c>
      <c r="E2364" s="100" t="s">
        <v>107</v>
      </c>
      <c r="F2364" s="277" t="s">
        <v>73</v>
      </c>
      <c r="G2364" s="101">
        <v>6.3</v>
      </c>
      <c r="H2364" s="101">
        <v>3.9</v>
      </c>
      <c r="I2364" s="101">
        <v>4.9000000000000004</v>
      </c>
      <c r="J2364" s="101">
        <v>4.4000000000000004</v>
      </c>
      <c r="K2364" s="101">
        <v>4.7</v>
      </c>
      <c r="L2364" s="278">
        <v>480401</v>
      </c>
      <c r="M2364" s="100" t="s">
        <v>125</v>
      </c>
      <c r="N2364" s="100" t="s">
        <v>67</v>
      </c>
      <c r="O2364" s="100" t="s">
        <v>1494</v>
      </c>
    </row>
    <row r="2365" spans="1:15">
      <c r="A2365" s="100" t="s">
        <v>12850</v>
      </c>
      <c r="B2365" s="100" t="s">
        <v>12802</v>
      </c>
      <c r="C2365" s="100" t="s">
        <v>1522</v>
      </c>
      <c r="D2365" s="100" t="s">
        <v>8551</v>
      </c>
      <c r="E2365" s="100" t="s">
        <v>107</v>
      </c>
      <c r="F2365" s="277" t="s">
        <v>73</v>
      </c>
      <c r="G2365" s="101">
        <v>6.3</v>
      </c>
      <c r="H2365" s="101">
        <v>3.9</v>
      </c>
      <c r="I2365" s="101">
        <v>4.9000000000000004</v>
      </c>
      <c r="J2365" s="101">
        <v>4.4000000000000004</v>
      </c>
      <c r="K2365" s="101">
        <v>4.7</v>
      </c>
      <c r="L2365" s="278">
        <v>480401</v>
      </c>
      <c r="M2365" s="100" t="s">
        <v>125</v>
      </c>
      <c r="N2365" s="100" t="s">
        <v>67</v>
      </c>
      <c r="O2365" s="100" t="s">
        <v>1494</v>
      </c>
    </row>
    <row r="2366" spans="1:15">
      <c r="A2366" s="100" t="s">
        <v>17631</v>
      </c>
      <c r="B2366" s="100" t="s">
        <v>17632</v>
      </c>
      <c r="C2366" s="100" t="s">
        <v>10948</v>
      </c>
      <c r="D2366" s="100" t="s">
        <v>8536</v>
      </c>
      <c r="E2366" s="100" t="s">
        <v>72</v>
      </c>
      <c r="F2366" s="277" t="s">
        <v>65</v>
      </c>
      <c r="G2366" s="101">
        <v>5.4</v>
      </c>
      <c r="H2366" s="101">
        <v>0.1</v>
      </c>
      <c r="I2366" s="101">
        <v>4.0999999999999996</v>
      </c>
      <c r="J2366" s="101">
        <v>5.7</v>
      </c>
      <c r="K2366" s="101">
        <v>4.0999999999999996</v>
      </c>
      <c r="L2366" s="278">
        <v>7949</v>
      </c>
      <c r="M2366" s="100" t="s">
        <v>66</v>
      </c>
      <c r="N2366" s="100" t="s">
        <v>190</v>
      </c>
      <c r="O2366" s="100"/>
    </row>
    <row r="2367" spans="1:15">
      <c r="A2367" s="100" t="s">
        <v>17633</v>
      </c>
      <c r="B2367" s="100" t="s">
        <v>17634</v>
      </c>
      <c r="C2367" s="100" t="s">
        <v>7817</v>
      </c>
      <c r="D2367" s="100" t="s">
        <v>100</v>
      </c>
      <c r="E2367" s="100" t="s">
        <v>107</v>
      </c>
      <c r="F2367" s="277" t="s">
        <v>65</v>
      </c>
      <c r="G2367" s="101">
        <v>6.5</v>
      </c>
      <c r="H2367" s="101">
        <v>6.1</v>
      </c>
      <c r="I2367" s="101">
        <v>5.9</v>
      </c>
      <c r="J2367" s="101">
        <v>4.8</v>
      </c>
      <c r="K2367" s="101">
        <v>5.7</v>
      </c>
      <c r="L2367" s="278">
        <v>12312682</v>
      </c>
      <c r="M2367" s="100" t="s">
        <v>66</v>
      </c>
      <c r="N2367" s="100" t="s">
        <v>67</v>
      </c>
      <c r="O2367" s="100" t="s">
        <v>7814</v>
      </c>
    </row>
    <row r="2368" spans="1:15">
      <c r="A2368" s="100" t="s">
        <v>17635</v>
      </c>
      <c r="B2368" s="100" t="s">
        <v>17636</v>
      </c>
      <c r="C2368" s="100" t="s">
        <v>7821</v>
      </c>
      <c r="D2368" s="100" t="s">
        <v>8554</v>
      </c>
      <c r="E2368" s="100" t="s">
        <v>196</v>
      </c>
      <c r="F2368" s="277" t="s">
        <v>65</v>
      </c>
      <c r="G2368" s="101">
        <v>3.2</v>
      </c>
      <c r="H2368" s="101">
        <v>6.2</v>
      </c>
      <c r="I2368" s="101">
        <v>1.7</v>
      </c>
      <c r="J2368" s="101">
        <v>4.4000000000000004</v>
      </c>
      <c r="K2368" s="101">
        <v>3</v>
      </c>
      <c r="L2368" s="278">
        <v>9384</v>
      </c>
      <c r="M2368" s="100" t="s">
        <v>66</v>
      </c>
      <c r="N2368" s="100" t="s">
        <v>190</v>
      </c>
      <c r="O2368" s="100" t="s">
        <v>7818</v>
      </c>
    </row>
    <row r="2369" spans="1:15">
      <c r="A2369" s="100" t="s">
        <v>17637</v>
      </c>
      <c r="B2369" s="100" t="s">
        <v>17638</v>
      </c>
      <c r="C2369" s="100" t="s">
        <v>7825</v>
      </c>
      <c r="D2369" s="100" t="s">
        <v>8556</v>
      </c>
      <c r="E2369" s="100" t="s">
        <v>196</v>
      </c>
      <c r="F2369" s="277" t="s">
        <v>65</v>
      </c>
      <c r="G2369" s="101">
        <v>3.1</v>
      </c>
      <c r="H2369" s="101">
        <v>2</v>
      </c>
      <c r="I2369" s="101">
        <v>3.8</v>
      </c>
      <c r="J2369" s="101">
        <v>5.3</v>
      </c>
      <c r="K2369" s="101">
        <v>3.5</v>
      </c>
      <c r="L2369" s="278">
        <v>3984729</v>
      </c>
      <c r="M2369" s="100" t="s">
        <v>66</v>
      </c>
      <c r="N2369" s="100" t="s">
        <v>543</v>
      </c>
      <c r="O2369" s="100" t="s">
        <v>7822</v>
      </c>
    </row>
    <row r="2370" spans="1:15">
      <c r="A2370" s="100" t="s">
        <v>17639</v>
      </c>
      <c r="B2370" s="100" t="s">
        <v>17640</v>
      </c>
      <c r="C2370" s="100" t="s">
        <v>10951</v>
      </c>
      <c r="D2370" s="100" t="s">
        <v>63</v>
      </c>
      <c r="E2370" s="100" t="s">
        <v>107</v>
      </c>
      <c r="F2370" s="277" t="s">
        <v>95</v>
      </c>
      <c r="G2370" s="101">
        <v>7</v>
      </c>
      <c r="H2370" s="101">
        <v>9.6999999999999993</v>
      </c>
      <c r="I2370" s="101">
        <v>10</v>
      </c>
      <c r="J2370" s="101">
        <v>3.4</v>
      </c>
      <c r="K2370" s="101">
        <v>6</v>
      </c>
      <c r="L2370" s="278">
        <v>71719</v>
      </c>
      <c r="M2370" s="100" t="s">
        <v>66</v>
      </c>
      <c r="N2370" s="100" t="s">
        <v>67</v>
      </c>
      <c r="O2370" s="100"/>
    </row>
    <row r="2371" spans="1:15">
      <c r="A2371" s="100" t="s">
        <v>18562</v>
      </c>
      <c r="B2371" s="100" t="s">
        <v>18563</v>
      </c>
      <c r="C2371" s="100" t="s">
        <v>12100</v>
      </c>
      <c r="D2371" s="100"/>
      <c r="E2371" s="100"/>
      <c r="F2371" s="277"/>
      <c r="G2371" s="101"/>
      <c r="H2371" s="101"/>
      <c r="I2371" s="101"/>
      <c r="J2371" s="101"/>
      <c r="K2371" s="101"/>
      <c r="L2371" s="278"/>
      <c r="M2371" s="100"/>
      <c r="N2371" s="100"/>
      <c r="O2371" s="100"/>
    </row>
    <row r="2372" spans="1:15">
      <c r="A2372" s="100" t="s">
        <v>17641</v>
      </c>
      <c r="B2372" s="100" t="s">
        <v>17642</v>
      </c>
      <c r="C2372" s="100" t="s">
        <v>10954</v>
      </c>
      <c r="D2372" s="100" t="s">
        <v>8561</v>
      </c>
      <c r="E2372" s="100" t="s">
        <v>201</v>
      </c>
      <c r="F2372" s="277" t="s">
        <v>65</v>
      </c>
      <c r="G2372" s="101">
        <v>2.1</v>
      </c>
      <c r="H2372" s="101">
        <v>2</v>
      </c>
      <c r="I2372" s="101">
        <v>5</v>
      </c>
      <c r="J2372" s="101">
        <v>3.3</v>
      </c>
      <c r="K2372" s="101">
        <v>3.3</v>
      </c>
      <c r="L2372" s="278">
        <v>18794069</v>
      </c>
      <c r="M2372" s="100" t="s">
        <v>66</v>
      </c>
      <c r="N2372" s="100" t="s">
        <v>543</v>
      </c>
      <c r="O2372" s="100"/>
    </row>
    <row r="2373" spans="1:15">
      <c r="A2373" s="100" t="s">
        <v>17643</v>
      </c>
      <c r="B2373" s="100" t="s">
        <v>17644</v>
      </c>
      <c r="C2373" s="100" t="s">
        <v>8710</v>
      </c>
      <c r="D2373" s="100" t="s">
        <v>132</v>
      </c>
      <c r="E2373" s="100" t="s">
        <v>107</v>
      </c>
      <c r="F2373" s="277" t="s">
        <v>73</v>
      </c>
      <c r="G2373" s="101">
        <v>6.6</v>
      </c>
      <c r="H2373" s="101">
        <v>4</v>
      </c>
      <c r="I2373" s="101">
        <v>5.5</v>
      </c>
      <c r="J2373" s="101">
        <v>5.2</v>
      </c>
      <c r="K2373" s="101">
        <v>4.9000000000000004</v>
      </c>
      <c r="L2373" s="278">
        <v>20850</v>
      </c>
      <c r="M2373" s="100" t="s">
        <v>66</v>
      </c>
      <c r="N2373" s="100" t="s">
        <v>103</v>
      </c>
      <c r="O2373" s="100"/>
    </row>
    <row r="2374" spans="1:15">
      <c r="A2374" s="100" t="s">
        <v>17645</v>
      </c>
      <c r="B2374" s="100" t="s">
        <v>17646</v>
      </c>
      <c r="C2374" s="100" t="s">
        <v>10957</v>
      </c>
      <c r="D2374" s="100" t="s">
        <v>8578</v>
      </c>
      <c r="E2374" s="100" t="s">
        <v>107</v>
      </c>
      <c r="F2374" s="277" t="s">
        <v>65</v>
      </c>
      <c r="G2374" s="101">
        <v>5.8</v>
      </c>
      <c r="H2374" s="101">
        <v>2.4</v>
      </c>
      <c r="I2374" s="101">
        <v>5.2</v>
      </c>
      <c r="J2374" s="101">
        <v>4.9000000000000004</v>
      </c>
      <c r="K2374" s="101">
        <v>4.5999999999999996</v>
      </c>
      <c r="L2374" s="278">
        <v>31748</v>
      </c>
      <c r="M2374" s="100" t="s">
        <v>66</v>
      </c>
      <c r="N2374" s="100" t="s">
        <v>103</v>
      </c>
      <c r="O2374" s="100"/>
    </row>
    <row r="2375" spans="1:15">
      <c r="A2375" s="100" t="s">
        <v>15004</v>
      </c>
      <c r="B2375" s="100" t="s">
        <v>15005</v>
      </c>
      <c r="C2375" s="100" t="s">
        <v>5447</v>
      </c>
      <c r="D2375" s="100" t="s">
        <v>8535</v>
      </c>
      <c r="E2375" s="100" t="s">
        <v>196</v>
      </c>
      <c r="F2375" s="277" t="s">
        <v>65</v>
      </c>
      <c r="G2375" s="101">
        <v>3.8</v>
      </c>
      <c r="H2375" s="101">
        <v>7</v>
      </c>
      <c r="I2375" s="101">
        <v>6.7</v>
      </c>
      <c r="J2375" s="101">
        <v>0.3</v>
      </c>
      <c r="K2375" s="101">
        <v>4.2</v>
      </c>
      <c r="L2375" s="278">
        <v>463863</v>
      </c>
      <c r="M2375" s="100" t="s">
        <v>66</v>
      </c>
      <c r="N2375" s="100" t="s">
        <v>67</v>
      </c>
      <c r="O2375" s="100" t="s">
        <v>5472</v>
      </c>
    </row>
    <row r="2376" spans="1:15">
      <c r="A2376" s="100" t="s">
        <v>17647</v>
      </c>
      <c r="B2376" s="100" t="s">
        <v>17648</v>
      </c>
      <c r="C2376" s="100" t="s">
        <v>10960</v>
      </c>
      <c r="D2376" s="100" t="s">
        <v>8580</v>
      </c>
      <c r="E2376" s="100" t="s">
        <v>94</v>
      </c>
      <c r="F2376" s="277" t="s">
        <v>73</v>
      </c>
      <c r="G2376" s="101">
        <v>7.7</v>
      </c>
      <c r="H2376" s="101">
        <v>3.9</v>
      </c>
      <c r="I2376" s="101">
        <v>5.4</v>
      </c>
      <c r="J2376" s="101">
        <v>5.0999999999999996</v>
      </c>
      <c r="K2376" s="101">
        <v>5.0999999999999996</v>
      </c>
      <c r="L2376" s="278">
        <v>114805</v>
      </c>
      <c r="M2376" s="100" t="s">
        <v>66</v>
      </c>
      <c r="N2376" s="100" t="s">
        <v>264</v>
      </c>
      <c r="O2376" s="100"/>
    </row>
    <row r="2377" spans="1:15">
      <c r="A2377" s="100" t="s">
        <v>17649</v>
      </c>
      <c r="B2377" s="100" t="s">
        <v>17650</v>
      </c>
      <c r="C2377" s="100" t="s">
        <v>7828</v>
      </c>
      <c r="D2377" s="100" t="s">
        <v>116</v>
      </c>
      <c r="E2377" s="100" t="s">
        <v>72</v>
      </c>
      <c r="F2377" s="277" t="s">
        <v>65</v>
      </c>
      <c r="G2377" s="101">
        <v>4.4000000000000004</v>
      </c>
      <c r="H2377" s="101">
        <v>6.9</v>
      </c>
      <c r="I2377" s="101">
        <v>6</v>
      </c>
      <c r="J2377" s="101">
        <v>3.3</v>
      </c>
      <c r="K2377" s="101">
        <v>5.0999999999999996</v>
      </c>
      <c r="L2377" s="278">
        <v>10427</v>
      </c>
      <c r="M2377" s="100" t="s">
        <v>66</v>
      </c>
      <c r="N2377" s="100" t="s">
        <v>190</v>
      </c>
      <c r="O2377" s="100"/>
    </row>
    <row r="2378" spans="1:15">
      <c r="A2378" s="100" t="s">
        <v>14304</v>
      </c>
      <c r="B2378" s="100" t="s">
        <v>4147</v>
      </c>
      <c r="C2378" s="100" t="s">
        <v>4148</v>
      </c>
      <c r="D2378" s="100" t="s">
        <v>8589</v>
      </c>
      <c r="E2378" s="100" t="s">
        <v>201</v>
      </c>
      <c r="F2378" s="277" t="s">
        <v>65</v>
      </c>
      <c r="G2378" s="101">
        <v>2.2999999999999998</v>
      </c>
      <c r="H2378" s="101">
        <v>2.7</v>
      </c>
      <c r="I2378" s="101">
        <v>2.2999999999999998</v>
      </c>
      <c r="J2378" s="101">
        <v>5.5</v>
      </c>
      <c r="K2378" s="101">
        <v>3.6</v>
      </c>
      <c r="L2378" s="278">
        <v>12257</v>
      </c>
      <c r="M2378" s="100" t="s">
        <v>66</v>
      </c>
      <c r="N2378" s="100" t="s">
        <v>67</v>
      </c>
      <c r="O2378" s="100" t="s">
        <v>4125</v>
      </c>
    </row>
    <row r="2379" spans="1:15">
      <c r="A2379" s="100" t="s">
        <v>17651</v>
      </c>
      <c r="B2379" s="100" t="s">
        <v>17652</v>
      </c>
      <c r="C2379" s="100" t="s">
        <v>10963</v>
      </c>
      <c r="D2379" s="100" t="s">
        <v>8615</v>
      </c>
      <c r="E2379" s="100" t="s">
        <v>201</v>
      </c>
      <c r="F2379" s="277" t="s">
        <v>65</v>
      </c>
      <c r="G2379" s="101">
        <v>2.2999999999999998</v>
      </c>
      <c r="H2379" s="101">
        <v>6.2</v>
      </c>
      <c r="I2379" s="101">
        <v>3.1</v>
      </c>
      <c r="J2379" s="101">
        <v>6.5</v>
      </c>
      <c r="K2379" s="101">
        <v>4.7</v>
      </c>
      <c r="L2379" s="278">
        <v>205786</v>
      </c>
      <c r="M2379" s="100" t="s">
        <v>66</v>
      </c>
      <c r="N2379" s="100" t="s">
        <v>1281</v>
      </c>
      <c r="O2379" s="100" t="s">
        <v>10964</v>
      </c>
    </row>
    <row r="2380" spans="1:15">
      <c r="A2380" s="100" t="s">
        <v>15027</v>
      </c>
      <c r="B2380" s="100" t="s">
        <v>15028</v>
      </c>
      <c r="C2380" s="100" t="s">
        <v>5495</v>
      </c>
      <c r="D2380" s="100" t="s">
        <v>8561</v>
      </c>
      <c r="E2380" s="100" t="s">
        <v>107</v>
      </c>
      <c r="F2380" s="277" t="s">
        <v>65</v>
      </c>
      <c r="G2380" s="101">
        <v>6.2</v>
      </c>
      <c r="H2380" s="101">
        <v>5</v>
      </c>
      <c r="I2380" s="101">
        <v>8</v>
      </c>
      <c r="J2380" s="101">
        <v>3.4</v>
      </c>
      <c r="K2380" s="101">
        <v>4.9000000000000004</v>
      </c>
      <c r="L2380" s="278">
        <v>15895512</v>
      </c>
      <c r="M2380" s="100" t="s">
        <v>66</v>
      </c>
      <c r="N2380" s="100" t="s">
        <v>67</v>
      </c>
      <c r="O2380" s="100" t="s">
        <v>5517</v>
      </c>
    </row>
    <row r="2381" spans="1:15">
      <c r="A2381" s="100" t="s">
        <v>15025</v>
      </c>
      <c r="B2381" s="100" t="s">
        <v>15026</v>
      </c>
      <c r="C2381" s="100" t="s">
        <v>5491</v>
      </c>
      <c r="D2381" s="100" t="s">
        <v>8538</v>
      </c>
      <c r="E2381" s="100" t="s">
        <v>196</v>
      </c>
      <c r="F2381" s="277" t="s">
        <v>65</v>
      </c>
      <c r="G2381" s="101">
        <v>4.2</v>
      </c>
      <c r="H2381" s="101">
        <v>5.9</v>
      </c>
      <c r="I2381" s="101">
        <v>5.4</v>
      </c>
      <c r="J2381" s="101">
        <v>2.2000000000000002</v>
      </c>
      <c r="K2381" s="101">
        <v>4.5999999999999996</v>
      </c>
      <c r="L2381" s="278">
        <v>6545760</v>
      </c>
      <c r="M2381" s="100" t="s">
        <v>66</v>
      </c>
      <c r="N2381" s="100" t="s">
        <v>103</v>
      </c>
      <c r="O2381" s="100" t="s">
        <v>5513</v>
      </c>
    </row>
    <row r="2382" spans="1:15">
      <c r="A2382" s="100" t="s">
        <v>12793</v>
      </c>
      <c r="B2382" s="100" t="s">
        <v>12794</v>
      </c>
      <c r="C2382" s="100" t="s">
        <v>1419</v>
      </c>
      <c r="D2382" s="100" t="s">
        <v>8534</v>
      </c>
      <c r="E2382" s="100" t="s">
        <v>196</v>
      </c>
      <c r="F2382" s="277" t="s">
        <v>65</v>
      </c>
      <c r="G2382" s="101">
        <v>3.1</v>
      </c>
      <c r="H2382" s="101">
        <v>4.8</v>
      </c>
      <c r="I2382" s="101">
        <v>3.5</v>
      </c>
      <c r="J2382" s="101">
        <v>1.5</v>
      </c>
      <c r="K2382" s="101">
        <v>3.1</v>
      </c>
      <c r="L2382" s="278">
        <v>390674</v>
      </c>
      <c r="M2382" s="100" t="s">
        <v>66</v>
      </c>
      <c r="N2382" s="100" t="s">
        <v>543</v>
      </c>
      <c r="O2382" s="100" t="s">
        <v>1472</v>
      </c>
    </row>
    <row r="2383" spans="1:15">
      <c r="A2383" s="100" t="s">
        <v>13830</v>
      </c>
      <c r="B2383" s="100" t="s">
        <v>13831</v>
      </c>
      <c r="C2383" s="100" t="s">
        <v>3222</v>
      </c>
      <c r="D2383" s="100" t="s">
        <v>8546</v>
      </c>
      <c r="E2383" s="100" t="s">
        <v>107</v>
      </c>
      <c r="F2383" s="277" t="s">
        <v>65</v>
      </c>
      <c r="G2383" s="101">
        <v>6.4</v>
      </c>
      <c r="H2383" s="101">
        <v>3.8</v>
      </c>
      <c r="I2383" s="101">
        <v>5.2</v>
      </c>
      <c r="J2383" s="101">
        <v>7.2</v>
      </c>
      <c r="K2383" s="101">
        <v>5.4</v>
      </c>
      <c r="L2383" s="278">
        <v>1124483</v>
      </c>
      <c r="M2383" s="100" t="s">
        <v>66</v>
      </c>
      <c r="N2383" s="100" t="s">
        <v>67</v>
      </c>
      <c r="O2383" s="100" t="s">
        <v>3200</v>
      </c>
    </row>
    <row r="2384" spans="1:15">
      <c r="A2384" s="100" t="s">
        <v>15086</v>
      </c>
      <c r="B2384" s="100" t="s">
        <v>15087</v>
      </c>
      <c r="C2384" s="100" t="s">
        <v>5584</v>
      </c>
      <c r="D2384" s="100" t="s">
        <v>8546</v>
      </c>
      <c r="E2384" s="100" t="s">
        <v>107</v>
      </c>
      <c r="F2384" s="277" t="s">
        <v>65</v>
      </c>
      <c r="G2384" s="101">
        <v>5.9</v>
      </c>
      <c r="H2384" s="101">
        <v>3.8</v>
      </c>
      <c r="I2384" s="101">
        <v>5.7</v>
      </c>
      <c r="J2384" s="101">
        <v>4.9000000000000004</v>
      </c>
      <c r="K2384" s="101">
        <v>4.8</v>
      </c>
      <c r="L2384" s="278">
        <v>3200000</v>
      </c>
      <c r="M2384" s="100" t="s">
        <v>66</v>
      </c>
      <c r="N2384" s="100" t="s">
        <v>67</v>
      </c>
      <c r="O2384" s="100" t="s">
        <v>5622</v>
      </c>
    </row>
    <row r="2385" spans="1:15">
      <c r="A2385" s="100" t="s">
        <v>17653</v>
      </c>
      <c r="B2385" s="100" t="s">
        <v>17654</v>
      </c>
      <c r="C2385" s="100" t="s">
        <v>7831</v>
      </c>
      <c r="D2385" s="100" t="s">
        <v>8559</v>
      </c>
      <c r="E2385" s="100" t="s">
        <v>94</v>
      </c>
      <c r="F2385" s="277" t="s">
        <v>73</v>
      </c>
      <c r="G2385" s="101">
        <v>7.9</v>
      </c>
      <c r="H2385" s="101">
        <v>2.2000000000000002</v>
      </c>
      <c r="I2385" s="101">
        <v>6.5</v>
      </c>
      <c r="J2385" s="101">
        <v>5.7</v>
      </c>
      <c r="K2385" s="101">
        <v>5.4</v>
      </c>
      <c r="L2385" s="278">
        <v>44563</v>
      </c>
      <c r="M2385" s="100" t="s">
        <v>66</v>
      </c>
      <c r="N2385" s="100" t="s">
        <v>543</v>
      </c>
      <c r="O2385" s="100"/>
    </row>
    <row r="2386" spans="1:15">
      <c r="A2386" s="100" t="s">
        <v>15037</v>
      </c>
      <c r="B2386" s="100" t="s">
        <v>15038</v>
      </c>
      <c r="C2386" s="100" t="s">
        <v>8962</v>
      </c>
      <c r="D2386" s="100" t="s">
        <v>8536</v>
      </c>
      <c r="E2386" s="100" t="s">
        <v>196</v>
      </c>
      <c r="F2386" s="277" t="s">
        <v>65</v>
      </c>
      <c r="G2386" s="101">
        <v>4.2</v>
      </c>
      <c r="H2386" s="101">
        <v>2.5</v>
      </c>
      <c r="I2386" s="101">
        <v>3.5</v>
      </c>
      <c r="J2386" s="101">
        <v>6</v>
      </c>
      <c r="K2386" s="101">
        <v>4.2</v>
      </c>
      <c r="L2386" s="278">
        <v>16899</v>
      </c>
      <c r="M2386" s="100" t="s">
        <v>66</v>
      </c>
      <c r="N2386" s="100" t="s">
        <v>190</v>
      </c>
      <c r="O2386" s="100"/>
    </row>
    <row r="2387" spans="1:15">
      <c r="A2387" s="100" t="s">
        <v>13078</v>
      </c>
      <c r="B2387" s="100" t="s">
        <v>1961</v>
      </c>
      <c r="C2387" s="100" t="s">
        <v>1962</v>
      </c>
      <c r="D2387" s="100" t="s">
        <v>8584</v>
      </c>
      <c r="E2387" s="100" t="s">
        <v>285</v>
      </c>
      <c r="F2387" s="277" t="s">
        <v>65</v>
      </c>
      <c r="G2387" s="101">
        <v>0</v>
      </c>
      <c r="H2387" s="101">
        <v>5</v>
      </c>
      <c r="I2387" s="101">
        <v>2</v>
      </c>
      <c r="J2387" s="101">
        <v>1.2</v>
      </c>
      <c r="K2387" s="101">
        <v>2.6</v>
      </c>
      <c r="L2387" s="278">
        <v>4019670</v>
      </c>
      <c r="M2387" s="100" t="s">
        <v>66</v>
      </c>
      <c r="N2387" s="100" t="s">
        <v>67</v>
      </c>
      <c r="O2387" s="100" t="s">
        <v>1861</v>
      </c>
    </row>
    <row r="2388" spans="1:15">
      <c r="A2388" s="100" t="s">
        <v>14424</v>
      </c>
      <c r="B2388" s="100" t="s">
        <v>4392</v>
      </c>
      <c r="C2388" s="100" t="s">
        <v>4393</v>
      </c>
      <c r="D2388" s="100" t="s">
        <v>8547</v>
      </c>
      <c r="E2388" s="100" t="s">
        <v>72</v>
      </c>
      <c r="F2388" s="277" t="s">
        <v>65</v>
      </c>
      <c r="G2388" s="101">
        <v>4.5</v>
      </c>
      <c r="H2388" s="101">
        <v>4.8</v>
      </c>
      <c r="I2388" s="101">
        <v>4.4000000000000004</v>
      </c>
      <c r="J2388" s="101">
        <v>2.9</v>
      </c>
      <c r="K2388" s="101">
        <v>4.0999999999999996</v>
      </c>
      <c r="L2388" s="278">
        <v>80242000</v>
      </c>
      <c r="M2388" s="100" t="s">
        <v>66</v>
      </c>
      <c r="N2388" s="100" t="s">
        <v>67</v>
      </c>
      <c r="O2388" s="100" t="s">
        <v>4371</v>
      </c>
    </row>
    <row r="2389" spans="1:15">
      <c r="A2389" s="100" t="s">
        <v>17655</v>
      </c>
      <c r="B2389" s="100" t="s">
        <v>17656</v>
      </c>
      <c r="C2389" s="100" t="s">
        <v>10967</v>
      </c>
      <c r="D2389" s="100" t="s">
        <v>179</v>
      </c>
      <c r="E2389" s="100" t="s">
        <v>196</v>
      </c>
      <c r="F2389" s="277" t="s">
        <v>65</v>
      </c>
      <c r="G2389" s="101">
        <v>4.0999999999999996</v>
      </c>
      <c r="H2389" s="101">
        <v>2.6</v>
      </c>
      <c r="I2389" s="101">
        <v>5.0999999999999996</v>
      </c>
      <c r="J2389" s="101">
        <v>4.5999999999999996</v>
      </c>
      <c r="K2389" s="101">
        <v>3.9</v>
      </c>
      <c r="L2389" s="278">
        <v>493357</v>
      </c>
      <c r="M2389" s="100" t="s">
        <v>66</v>
      </c>
      <c r="N2389" s="100" t="s">
        <v>247</v>
      </c>
      <c r="O2389" s="100"/>
    </row>
    <row r="2390" spans="1:15">
      <c r="A2390" s="100" t="s">
        <v>12954</v>
      </c>
      <c r="B2390" s="100" t="s">
        <v>12955</v>
      </c>
      <c r="C2390" s="100" t="s">
        <v>1696</v>
      </c>
      <c r="D2390" s="100" t="s">
        <v>8536</v>
      </c>
      <c r="E2390" s="100" t="s">
        <v>72</v>
      </c>
      <c r="F2390" s="277" t="s">
        <v>65</v>
      </c>
      <c r="G2390" s="101">
        <v>5</v>
      </c>
      <c r="H2390" s="101">
        <v>6.2</v>
      </c>
      <c r="I2390" s="101">
        <v>3.9</v>
      </c>
      <c r="J2390" s="101">
        <v>3.6</v>
      </c>
      <c r="K2390" s="101">
        <v>4.0999999999999996</v>
      </c>
      <c r="L2390" s="278">
        <v>123552</v>
      </c>
      <c r="M2390" s="100" t="s">
        <v>66</v>
      </c>
      <c r="N2390" s="100" t="s">
        <v>67</v>
      </c>
      <c r="O2390" s="100" t="s">
        <v>1724</v>
      </c>
    </row>
    <row r="2391" spans="1:15">
      <c r="A2391" s="100" t="s">
        <v>12972</v>
      </c>
      <c r="B2391" s="100" t="s">
        <v>12955</v>
      </c>
      <c r="C2391" s="100" t="s">
        <v>1732</v>
      </c>
      <c r="D2391" s="100" t="s">
        <v>8536</v>
      </c>
      <c r="E2391" s="100" t="s">
        <v>72</v>
      </c>
      <c r="F2391" s="277" t="s">
        <v>65</v>
      </c>
      <c r="G2391" s="101">
        <v>5</v>
      </c>
      <c r="H2391" s="101">
        <v>6.2</v>
      </c>
      <c r="I2391" s="101">
        <v>3.9</v>
      </c>
      <c r="J2391" s="101">
        <v>3.6</v>
      </c>
      <c r="K2391" s="101">
        <v>4.0999999999999996</v>
      </c>
      <c r="L2391" s="278">
        <v>123552</v>
      </c>
      <c r="M2391" s="100" t="s">
        <v>66</v>
      </c>
      <c r="N2391" s="100" t="s">
        <v>67</v>
      </c>
      <c r="O2391" s="100" t="s">
        <v>1724</v>
      </c>
    </row>
    <row r="2392" spans="1:15">
      <c r="A2392" s="100" t="s">
        <v>13812</v>
      </c>
      <c r="B2392" s="100" t="s">
        <v>13813</v>
      </c>
      <c r="C2392" s="100" t="s">
        <v>3187</v>
      </c>
      <c r="D2392" s="100" t="s">
        <v>8551</v>
      </c>
      <c r="E2392" s="100" t="s">
        <v>107</v>
      </c>
      <c r="F2392" s="277" t="s">
        <v>73</v>
      </c>
      <c r="G2392" s="101">
        <v>6.9</v>
      </c>
      <c r="H2392" s="101">
        <v>9</v>
      </c>
      <c r="I2392" s="101">
        <v>4.4000000000000004</v>
      </c>
      <c r="J2392" s="101">
        <v>5.3</v>
      </c>
      <c r="K2392" s="101">
        <v>5.0999999999999996</v>
      </c>
      <c r="L2392" s="278">
        <v>323602</v>
      </c>
      <c r="M2392" s="100" t="s">
        <v>66</v>
      </c>
      <c r="N2392" s="100" t="s">
        <v>67</v>
      </c>
      <c r="O2392" s="100" t="s">
        <v>3167</v>
      </c>
    </row>
    <row r="2393" spans="1:15">
      <c r="A2393" s="100" t="s">
        <v>17657</v>
      </c>
      <c r="B2393" s="100" t="s">
        <v>17658</v>
      </c>
      <c r="C2393" s="100" t="s">
        <v>10968</v>
      </c>
      <c r="D2393" s="100" t="s">
        <v>8594</v>
      </c>
      <c r="E2393" s="100" t="s">
        <v>196</v>
      </c>
      <c r="F2393" s="277" t="s">
        <v>65</v>
      </c>
      <c r="G2393" s="101">
        <v>3.2</v>
      </c>
      <c r="H2393" s="101">
        <v>5.5</v>
      </c>
      <c r="I2393" s="101">
        <v>2.1</v>
      </c>
      <c r="J2393" s="101">
        <v>5.3</v>
      </c>
      <c r="K2393" s="101">
        <v>4.8</v>
      </c>
      <c r="L2393" s="278">
        <v>327913</v>
      </c>
      <c r="M2393" s="100" t="s">
        <v>66</v>
      </c>
      <c r="N2393" s="100" t="s">
        <v>247</v>
      </c>
      <c r="O2393" s="100"/>
    </row>
    <row r="2394" spans="1:15">
      <c r="A2394" s="100" t="s">
        <v>13550</v>
      </c>
      <c r="B2394" s="100" t="s">
        <v>13551</v>
      </c>
      <c r="C2394" s="100" t="s">
        <v>2762</v>
      </c>
      <c r="D2394" s="100" t="s">
        <v>100</v>
      </c>
      <c r="E2394" s="100" t="s">
        <v>72</v>
      </c>
      <c r="F2394" s="277" t="s">
        <v>65</v>
      </c>
      <c r="G2394" s="101">
        <v>5.6</v>
      </c>
      <c r="H2394" s="101">
        <v>6.8</v>
      </c>
      <c r="I2394" s="101">
        <v>4.2</v>
      </c>
      <c r="J2394" s="101">
        <v>3.5</v>
      </c>
      <c r="K2394" s="101">
        <v>5.4</v>
      </c>
      <c r="L2394" s="278">
        <v>54294</v>
      </c>
      <c r="M2394" s="100" t="s">
        <v>66</v>
      </c>
      <c r="N2394" s="100" t="s">
        <v>543</v>
      </c>
      <c r="O2394" s="100" t="s">
        <v>2737</v>
      </c>
    </row>
    <row r="2395" spans="1:15">
      <c r="A2395" s="100" t="s">
        <v>12636</v>
      </c>
      <c r="B2395" s="100" t="s">
        <v>12637</v>
      </c>
      <c r="C2395" s="100" t="s">
        <v>1089</v>
      </c>
      <c r="D2395" s="100" t="s">
        <v>8551</v>
      </c>
      <c r="E2395" s="100" t="s">
        <v>107</v>
      </c>
      <c r="F2395" s="277" t="s">
        <v>73</v>
      </c>
      <c r="G2395" s="101">
        <v>6.6</v>
      </c>
      <c r="H2395" s="101">
        <v>7.4</v>
      </c>
      <c r="I2395" s="101">
        <v>5.5</v>
      </c>
      <c r="J2395" s="101">
        <v>3.9</v>
      </c>
      <c r="K2395" s="101">
        <v>5</v>
      </c>
      <c r="L2395" s="278">
        <v>57256</v>
      </c>
      <c r="M2395" s="100" t="s">
        <v>66</v>
      </c>
      <c r="N2395" s="100" t="s">
        <v>67</v>
      </c>
      <c r="O2395" s="100" t="s">
        <v>1082</v>
      </c>
    </row>
    <row r="2396" spans="1:15">
      <c r="A2396" s="100" t="s">
        <v>17659</v>
      </c>
      <c r="B2396" s="100" t="s">
        <v>17660</v>
      </c>
      <c r="C2396" s="100" t="s">
        <v>10971</v>
      </c>
      <c r="D2396" s="100" t="s">
        <v>8566</v>
      </c>
      <c r="E2396" s="100" t="s">
        <v>72</v>
      </c>
      <c r="F2396" s="277" t="s">
        <v>65</v>
      </c>
      <c r="G2396" s="101">
        <v>4.5</v>
      </c>
      <c r="H2396" s="101">
        <v>5.2</v>
      </c>
      <c r="I2396" s="101">
        <v>4.9000000000000004</v>
      </c>
      <c r="J2396" s="101">
        <v>5.0999999999999996</v>
      </c>
      <c r="K2396" s="101">
        <v>5.0999999999999996</v>
      </c>
      <c r="L2396" s="278">
        <v>12035</v>
      </c>
      <c r="M2396" s="100" t="s">
        <v>66</v>
      </c>
      <c r="N2396" s="100" t="s">
        <v>543</v>
      </c>
      <c r="O2396" s="100"/>
    </row>
    <row r="2397" spans="1:15">
      <c r="A2397" s="100" t="s">
        <v>15029</v>
      </c>
      <c r="B2397" s="100" t="s">
        <v>15030</v>
      </c>
      <c r="C2397" s="100" t="s">
        <v>5499</v>
      </c>
      <c r="D2397" s="100" t="s">
        <v>8536</v>
      </c>
      <c r="E2397" s="100" t="s">
        <v>72</v>
      </c>
      <c r="F2397" s="277" t="s">
        <v>65</v>
      </c>
      <c r="G2397" s="101">
        <v>5</v>
      </c>
      <c r="H2397" s="101">
        <v>4.2</v>
      </c>
      <c r="I2397" s="101">
        <v>4.0999999999999996</v>
      </c>
      <c r="J2397" s="101">
        <v>4.3</v>
      </c>
      <c r="K2397" s="101">
        <v>4.2</v>
      </c>
      <c r="L2397" s="278">
        <v>114051</v>
      </c>
      <c r="M2397" s="100" t="s">
        <v>66</v>
      </c>
      <c r="N2397" s="100" t="s">
        <v>67</v>
      </c>
      <c r="O2397" s="100" t="s">
        <v>5521</v>
      </c>
    </row>
    <row r="2398" spans="1:15">
      <c r="A2398" s="100" t="s">
        <v>15031</v>
      </c>
      <c r="B2398" s="100" t="s">
        <v>15032</v>
      </c>
      <c r="C2398" s="100" t="s">
        <v>5503</v>
      </c>
      <c r="D2398" s="100" t="s">
        <v>8565</v>
      </c>
      <c r="E2398" s="100" t="s">
        <v>72</v>
      </c>
      <c r="F2398" s="277" t="s">
        <v>65</v>
      </c>
      <c r="G2398" s="101">
        <v>4.8</v>
      </c>
      <c r="H2398" s="101">
        <v>7.9</v>
      </c>
      <c r="I2398" s="101">
        <v>4.5999999999999996</v>
      </c>
      <c r="J2398" s="101">
        <v>2.8</v>
      </c>
      <c r="K2398" s="101">
        <v>4.5</v>
      </c>
      <c r="L2398" s="278">
        <v>11108</v>
      </c>
      <c r="M2398" s="100" t="s">
        <v>66</v>
      </c>
      <c r="N2398" s="100" t="s">
        <v>247</v>
      </c>
      <c r="O2398" s="100" t="s">
        <v>5525</v>
      </c>
    </row>
    <row r="2399" spans="1:15">
      <c r="A2399" s="100" t="s">
        <v>13373</v>
      </c>
      <c r="B2399" s="100" t="s">
        <v>14819</v>
      </c>
      <c r="C2399" s="100" t="s">
        <v>5145</v>
      </c>
      <c r="D2399" s="100" t="s">
        <v>179</v>
      </c>
      <c r="E2399" s="100" t="s">
        <v>107</v>
      </c>
      <c r="F2399" s="277" t="s">
        <v>73</v>
      </c>
      <c r="G2399" s="101">
        <v>7.1</v>
      </c>
      <c r="H2399" s="101">
        <v>4.9000000000000004</v>
      </c>
      <c r="I2399" s="101">
        <v>5.4</v>
      </c>
      <c r="J2399" s="101">
        <v>5.2</v>
      </c>
      <c r="K2399" s="101">
        <v>5.0999999999999996</v>
      </c>
      <c r="L2399" s="278">
        <v>85021</v>
      </c>
      <c r="M2399" s="100" t="s">
        <v>66</v>
      </c>
      <c r="N2399" s="100" t="s">
        <v>67</v>
      </c>
      <c r="O2399" s="100" t="s">
        <v>5165</v>
      </c>
    </row>
    <row r="2400" spans="1:15">
      <c r="A2400" s="100" t="s">
        <v>17545</v>
      </c>
      <c r="B2400" s="100" t="s">
        <v>17546</v>
      </c>
      <c r="C2400" s="100" t="s">
        <v>7754</v>
      </c>
      <c r="D2400" s="100" t="s">
        <v>8544</v>
      </c>
      <c r="E2400" s="100" t="s">
        <v>72</v>
      </c>
      <c r="F2400" s="277"/>
      <c r="G2400" s="101">
        <v>5</v>
      </c>
      <c r="H2400" s="101">
        <v>5.7</v>
      </c>
      <c r="I2400" s="101">
        <v>4.7</v>
      </c>
      <c r="J2400" s="101">
        <v>5.5</v>
      </c>
      <c r="K2400" s="101">
        <v>5.2</v>
      </c>
      <c r="L2400" s="278">
        <v>58982</v>
      </c>
      <c r="M2400" s="100" t="s">
        <v>66</v>
      </c>
      <c r="N2400" s="100" t="s">
        <v>190</v>
      </c>
      <c r="O2400" s="100" t="s">
        <v>7755</v>
      </c>
    </row>
    <row r="2401" spans="1:15">
      <c r="A2401" s="100" t="s">
        <v>17537</v>
      </c>
      <c r="B2401" s="100" t="s">
        <v>17538</v>
      </c>
      <c r="C2401" s="100" t="s">
        <v>7746</v>
      </c>
      <c r="D2401" s="100" t="s">
        <v>83</v>
      </c>
      <c r="E2401" s="100" t="s">
        <v>94</v>
      </c>
      <c r="F2401" s="277" t="s">
        <v>73</v>
      </c>
      <c r="G2401" s="101">
        <v>7.5</v>
      </c>
      <c r="H2401" s="101">
        <v>7.4</v>
      </c>
      <c r="I2401" s="101">
        <v>1.7</v>
      </c>
      <c r="J2401" s="101">
        <v>4.5</v>
      </c>
      <c r="K2401" s="101">
        <v>5.6</v>
      </c>
      <c r="L2401" s="278">
        <v>880000</v>
      </c>
      <c r="M2401" s="100" t="s">
        <v>66</v>
      </c>
      <c r="N2401" s="100" t="s">
        <v>67</v>
      </c>
      <c r="O2401" s="100" t="s">
        <v>7747</v>
      </c>
    </row>
    <row r="2402" spans="1:15">
      <c r="A2402" s="100" t="s">
        <v>17539</v>
      </c>
      <c r="B2402" s="100" t="s">
        <v>17540</v>
      </c>
      <c r="C2402" s="100" t="s">
        <v>7750</v>
      </c>
      <c r="D2402" s="100" t="s">
        <v>100</v>
      </c>
      <c r="E2402" s="100" t="s">
        <v>72</v>
      </c>
      <c r="F2402" s="277" t="s">
        <v>65</v>
      </c>
      <c r="G2402" s="101">
        <v>5.6</v>
      </c>
      <c r="H2402" s="101">
        <v>5.8</v>
      </c>
      <c r="I2402" s="101">
        <v>3.7</v>
      </c>
      <c r="J2402" s="101">
        <v>4.7</v>
      </c>
      <c r="K2402" s="101">
        <v>5.2</v>
      </c>
      <c r="L2402" s="278">
        <v>27433153</v>
      </c>
      <c r="M2402" s="100" t="s">
        <v>66</v>
      </c>
      <c r="N2402" s="100" t="s">
        <v>67</v>
      </c>
      <c r="O2402" s="100" t="s">
        <v>7751</v>
      </c>
    </row>
    <row r="2403" spans="1:15">
      <c r="A2403" s="100" t="s">
        <v>17543</v>
      </c>
      <c r="B2403" s="100" t="s">
        <v>17544</v>
      </c>
      <c r="C2403" s="100" t="s">
        <v>10875</v>
      </c>
      <c r="D2403" s="100" t="s">
        <v>8659</v>
      </c>
      <c r="E2403" s="100" t="s">
        <v>107</v>
      </c>
      <c r="F2403" s="277" t="s">
        <v>65</v>
      </c>
      <c r="G2403" s="101">
        <v>6.2</v>
      </c>
      <c r="H2403" s="101">
        <v>6.7</v>
      </c>
      <c r="I2403" s="101">
        <v>4.7</v>
      </c>
      <c r="J2403" s="101">
        <v>5.5</v>
      </c>
      <c r="K2403" s="101">
        <v>5.0999999999999996</v>
      </c>
      <c r="L2403" s="278">
        <v>3726</v>
      </c>
      <c r="M2403" s="100" t="s">
        <v>66</v>
      </c>
      <c r="N2403" s="100" t="s">
        <v>543</v>
      </c>
      <c r="O2403" s="100"/>
    </row>
    <row r="2404" spans="1:15">
      <c r="A2404" s="100" t="s">
        <v>17541</v>
      </c>
      <c r="B2404" s="100" t="s">
        <v>17542</v>
      </c>
      <c r="C2404" s="100" t="s">
        <v>10872</v>
      </c>
      <c r="D2404" s="100" t="s">
        <v>8544</v>
      </c>
      <c r="E2404" s="100" t="s">
        <v>196</v>
      </c>
      <c r="F2404" s="277" t="s">
        <v>65</v>
      </c>
      <c r="G2404" s="101">
        <v>4</v>
      </c>
      <c r="H2404" s="101">
        <v>8.1999999999999993</v>
      </c>
      <c r="I2404" s="101">
        <v>5</v>
      </c>
      <c r="J2404" s="101">
        <v>5.4</v>
      </c>
      <c r="K2404" s="101">
        <v>5.4</v>
      </c>
      <c r="L2404" s="278">
        <v>13155</v>
      </c>
      <c r="M2404" s="100" t="s">
        <v>66</v>
      </c>
      <c r="N2404" s="100" t="s">
        <v>264</v>
      </c>
      <c r="O2404" s="100"/>
    </row>
    <row r="2405" spans="1:15">
      <c r="A2405" s="100" t="s">
        <v>17663</v>
      </c>
      <c r="B2405" s="100" t="s">
        <v>17664</v>
      </c>
      <c r="C2405" s="100" t="s">
        <v>10977</v>
      </c>
      <c r="D2405" s="100" t="s">
        <v>8536</v>
      </c>
      <c r="E2405" s="100" t="s">
        <v>196</v>
      </c>
      <c r="F2405" s="277" t="s">
        <v>95</v>
      </c>
      <c r="G2405" s="101">
        <v>4.0999999999999996</v>
      </c>
      <c r="H2405" s="101">
        <v>1</v>
      </c>
      <c r="I2405" s="101">
        <v>3.3</v>
      </c>
      <c r="J2405" s="101">
        <v>5.3</v>
      </c>
      <c r="K2405" s="101">
        <v>3.8</v>
      </c>
      <c r="L2405" s="278">
        <v>464</v>
      </c>
      <c r="M2405" s="100" t="s">
        <v>66</v>
      </c>
      <c r="N2405" s="100" t="s">
        <v>190</v>
      </c>
      <c r="O2405" s="100"/>
    </row>
    <row r="2406" spans="1:15">
      <c r="A2406" s="100" t="s">
        <v>17661</v>
      </c>
      <c r="B2406" s="100" t="s">
        <v>17662</v>
      </c>
      <c r="C2406" s="100" t="s">
        <v>10974</v>
      </c>
      <c r="D2406" s="100" t="s">
        <v>8555</v>
      </c>
      <c r="E2406" s="100" t="s">
        <v>107</v>
      </c>
      <c r="F2406" s="277" t="s">
        <v>95</v>
      </c>
      <c r="G2406" s="101">
        <v>6.7</v>
      </c>
      <c r="H2406" s="101">
        <v>7.2</v>
      </c>
      <c r="I2406" s="101">
        <v>6.4</v>
      </c>
      <c r="J2406" s="101">
        <v>4.5999999999999996</v>
      </c>
      <c r="K2406" s="101">
        <v>5.8</v>
      </c>
      <c r="L2406" s="278">
        <v>21407</v>
      </c>
      <c r="M2406" s="100" t="s">
        <v>66</v>
      </c>
      <c r="N2406" s="100" t="s">
        <v>103</v>
      </c>
      <c r="O2406" s="100"/>
    </row>
    <row r="2407" spans="1:15">
      <c r="A2407" s="100" t="s">
        <v>15403</v>
      </c>
      <c r="B2407" s="100" t="s">
        <v>15404</v>
      </c>
      <c r="C2407" s="100" t="s">
        <v>6139</v>
      </c>
      <c r="D2407" s="100" t="s">
        <v>8560</v>
      </c>
      <c r="E2407" s="100" t="s">
        <v>94</v>
      </c>
      <c r="F2407" s="277" t="s">
        <v>65</v>
      </c>
      <c r="G2407" s="101">
        <v>8.1</v>
      </c>
      <c r="H2407" s="101">
        <v>3.2</v>
      </c>
      <c r="I2407" s="101">
        <v>6.2</v>
      </c>
      <c r="J2407" s="101">
        <v>4.5</v>
      </c>
      <c r="K2407" s="101">
        <v>5.2</v>
      </c>
      <c r="L2407" s="278">
        <v>476766</v>
      </c>
      <c r="M2407" s="100" t="s">
        <v>66</v>
      </c>
      <c r="N2407" s="100" t="s">
        <v>67</v>
      </c>
      <c r="O2407" s="100" t="s">
        <v>6184</v>
      </c>
    </row>
    <row r="2408" spans="1:15">
      <c r="A2408" s="100" t="s">
        <v>14856</v>
      </c>
      <c r="B2408" s="100" t="s">
        <v>14857</v>
      </c>
      <c r="C2408" s="100" t="s">
        <v>5216</v>
      </c>
      <c r="D2408" s="100" t="s">
        <v>8543</v>
      </c>
      <c r="E2408" s="100" t="s">
        <v>196</v>
      </c>
      <c r="F2408" s="277" t="s">
        <v>65</v>
      </c>
      <c r="G2408" s="101">
        <v>3.9</v>
      </c>
      <c r="H2408" s="101">
        <v>2.5</v>
      </c>
      <c r="I2408" s="101">
        <v>4.5999999999999996</v>
      </c>
      <c r="J2408" s="101">
        <v>4.5999999999999996</v>
      </c>
      <c r="K2408" s="101">
        <v>3.7</v>
      </c>
      <c r="L2408" s="278">
        <v>2198700</v>
      </c>
      <c r="M2408" s="100" t="s">
        <v>66</v>
      </c>
      <c r="N2408" s="100" t="s">
        <v>67</v>
      </c>
      <c r="O2408" s="100" t="s">
        <v>5233</v>
      </c>
    </row>
    <row r="2409" spans="1:15">
      <c r="A2409" s="100" t="s">
        <v>17665</v>
      </c>
      <c r="B2409" s="100" t="s">
        <v>17666</v>
      </c>
      <c r="C2409" s="100" t="s">
        <v>10980</v>
      </c>
      <c r="D2409" s="100" t="s">
        <v>8563</v>
      </c>
      <c r="E2409" s="100" t="s">
        <v>196</v>
      </c>
      <c r="F2409" s="277" t="s">
        <v>65</v>
      </c>
      <c r="G2409" s="101">
        <v>4.0999999999999996</v>
      </c>
      <c r="H2409" s="101">
        <v>4.9000000000000004</v>
      </c>
      <c r="I2409" s="101">
        <v>3.8</v>
      </c>
      <c r="J2409" s="101">
        <v>4.5</v>
      </c>
      <c r="K2409" s="101">
        <v>4.0999999999999996</v>
      </c>
      <c r="L2409" s="278">
        <v>38475</v>
      </c>
      <c r="M2409" s="100" t="s">
        <v>66</v>
      </c>
      <c r="N2409" s="100" t="s">
        <v>190</v>
      </c>
      <c r="O2409" s="100"/>
    </row>
    <row r="2410" spans="1:15">
      <c r="A2410" s="100" t="s">
        <v>17669</v>
      </c>
      <c r="B2410" s="100" t="s">
        <v>17670</v>
      </c>
      <c r="C2410" s="100" t="s">
        <v>10983</v>
      </c>
      <c r="D2410" s="100" t="s">
        <v>8560</v>
      </c>
      <c r="E2410" s="100" t="s">
        <v>94</v>
      </c>
      <c r="F2410" s="277" t="s">
        <v>73</v>
      </c>
      <c r="G2410" s="101">
        <v>8.1</v>
      </c>
      <c r="H2410" s="101">
        <v>2.4</v>
      </c>
      <c r="I2410" s="101">
        <v>5.7</v>
      </c>
      <c r="J2410" s="101">
        <v>4.9000000000000004</v>
      </c>
      <c r="K2410" s="101">
        <v>5</v>
      </c>
      <c r="L2410" s="278">
        <v>122584</v>
      </c>
      <c r="M2410" s="100" t="s">
        <v>66</v>
      </c>
      <c r="N2410" s="100" t="s">
        <v>103</v>
      </c>
      <c r="O2410" s="100"/>
    </row>
    <row r="2411" spans="1:15">
      <c r="A2411" s="100" t="s">
        <v>17673</v>
      </c>
      <c r="B2411" s="100" t="s">
        <v>17674</v>
      </c>
      <c r="C2411" s="100" t="s">
        <v>10989</v>
      </c>
      <c r="D2411" s="100" t="s">
        <v>8551</v>
      </c>
      <c r="E2411" s="100" t="s">
        <v>196</v>
      </c>
      <c r="F2411" s="277" t="s">
        <v>65</v>
      </c>
      <c r="G2411" s="101">
        <v>4.2</v>
      </c>
      <c r="H2411" s="101">
        <v>6.6</v>
      </c>
      <c r="I2411" s="101">
        <v>3.2</v>
      </c>
      <c r="J2411" s="101">
        <v>5.3</v>
      </c>
      <c r="K2411" s="101">
        <v>4.0999999999999996</v>
      </c>
      <c r="L2411" s="278">
        <v>4499</v>
      </c>
      <c r="M2411" s="100" t="s">
        <v>66</v>
      </c>
      <c r="N2411" s="100" t="s">
        <v>103</v>
      </c>
      <c r="O2411" s="100"/>
    </row>
    <row r="2412" spans="1:15">
      <c r="A2412" s="100" t="s">
        <v>17671</v>
      </c>
      <c r="B2412" s="100" t="s">
        <v>17672</v>
      </c>
      <c r="C2412" s="100" t="s">
        <v>10986</v>
      </c>
      <c r="D2412" s="100" t="s">
        <v>195</v>
      </c>
      <c r="E2412" s="100" t="s">
        <v>72</v>
      </c>
      <c r="F2412" s="277" t="s">
        <v>65</v>
      </c>
      <c r="G2412" s="101">
        <v>5.0999999999999996</v>
      </c>
      <c r="H2412" s="101">
        <v>2.6</v>
      </c>
      <c r="I2412" s="101">
        <v>3.5</v>
      </c>
      <c r="J2412" s="101">
        <v>5.8</v>
      </c>
      <c r="K2412" s="101">
        <v>4.7</v>
      </c>
      <c r="L2412" s="278">
        <v>93856</v>
      </c>
      <c r="M2412" s="100" t="s">
        <v>66</v>
      </c>
      <c r="N2412" s="100" t="s">
        <v>247</v>
      </c>
      <c r="O2412" s="100"/>
    </row>
    <row r="2413" spans="1:15">
      <c r="A2413" s="100" t="s">
        <v>14192</v>
      </c>
      <c r="B2413" s="100" t="s">
        <v>17675</v>
      </c>
      <c r="C2413" s="100" t="s">
        <v>7838</v>
      </c>
      <c r="D2413" s="100" t="s">
        <v>8551</v>
      </c>
      <c r="E2413" s="100" t="s">
        <v>72</v>
      </c>
      <c r="F2413" s="277" t="s">
        <v>65</v>
      </c>
      <c r="G2413" s="101">
        <v>5.3</v>
      </c>
      <c r="H2413" s="101">
        <v>5.6</v>
      </c>
      <c r="I2413" s="101">
        <v>5.4</v>
      </c>
      <c r="J2413" s="101">
        <v>4.5999999999999996</v>
      </c>
      <c r="K2413" s="101">
        <v>5.0999999999999996</v>
      </c>
      <c r="L2413" s="278">
        <v>40620</v>
      </c>
      <c r="M2413" s="100" t="s">
        <v>66</v>
      </c>
      <c r="N2413" s="100" t="s">
        <v>67</v>
      </c>
      <c r="O2413" s="100" t="s">
        <v>7839</v>
      </c>
    </row>
    <row r="2414" spans="1:15">
      <c r="A2414" s="100" t="s">
        <v>17676</v>
      </c>
      <c r="B2414" s="100" t="s">
        <v>17677</v>
      </c>
      <c r="C2414" s="100" t="s">
        <v>10992</v>
      </c>
      <c r="D2414" s="100" t="s">
        <v>8549</v>
      </c>
      <c r="E2414" s="100" t="s">
        <v>72</v>
      </c>
      <c r="F2414" s="277" t="s">
        <v>73</v>
      </c>
      <c r="G2414" s="101">
        <v>5.5</v>
      </c>
      <c r="H2414" s="101">
        <v>3.9</v>
      </c>
      <c r="I2414" s="101">
        <v>4.5</v>
      </c>
      <c r="J2414" s="101">
        <v>4.5</v>
      </c>
      <c r="K2414" s="101">
        <v>4.4000000000000004</v>
      </c>
      <c r="L2414" s="278">
        <v>1737</v>
      </c>
      <c r="M2414" s="100" t="s">
        <v>66</v>
      </c>
      <c r="N2414" s="100" t="s">
        <v>247</v>
      </c>
      <c r="O2414" s="100" t="s">
        <v>10993</v>
      </c>
    </row>
    <row r="2415" spans="1:15">
      <c r="A2415" s="100" t="s">
        <v>17680</v>
      </c>
      <c r="B2415" s="100" t="s">
        <v>17681</v>
      </c>
      <c r="C2415" s="100" t="s">
        <v>10996</v>
      </c>
      <c r="D2415" s="100" t="s">
        <v>8659</v>
      </c>
      <c r="E2415" s="100" t="s">
        <v>107</v>
      </c>
      <c r="F2415" s="277" t="s">
        <v>65</v>
      </c>
      <c r="G2415" s="101">
        <v>6.6</v>
      </c>
      <c r="H2415" s="101">
        <v>3.4</v>
      </c>
      <c r="I2415" s="101">
        <v>4.8</v>
      </c>
      <c r="J2415" s="101">
        <v>4.7</v>
      </c>
      <c r="K2415" s="101">
        <v>4.5</v>
      </c>
      <c r="L2415" s="278">
        <v>75571</v>
      </c>
      <c r="M2415" s="100" t="s">
        <v>66</v>
      </c>
      <c r="N2415" s="100" t="s">
        <v>190</v>
      </c>
      <c r="O2415" s="100"/>
    </row>
    <row r="2416" spans="1:15">
      <c r="A2416" s="100" t="s">
        <v>17682</v>
      </c>
      <c r="B2416" s="100" t="s">
        <v>17683</v>
      </c>
      <c r="C2416" s="100" t="s">
        <v>10999</v>
      </c>
      <c r="D2416" s="100" t="s">
        <v>8541</v>
      </c>
      <c r="E2416" s="100" t="s">
        <v>107</v>
      </c>
      <c r="F2416" s="277" t="s">
        <v>65</v>
      </c>
      <c r="G2416" s="101">
        <v>6.5</v>
      </c>
      <c r="H2416" s="101">
        <v>6.1</v>
      </c>
      <c r="I2416" s="101">
        <v>4</v>
      </c>
      <c r="J2416" s="101">
        <v>5.8</v>
      </c>
      <c r="K2416" s="101">
        <v>5</v>
      </c>
      <c r="L2416" s="278">
        <v>2385</v>
      </c>
      <c r="M2416" s="100" t="s">
        <v>66</v>
      </c>
      <c r="N2416" s="100" t="s">
        <v>67</v>
      </c>
      <c r="O2416" s="100"/>
    </row>
    <row r="2417" spans="1:15">
      <c r="A2417" s="100" t="s">
        <v>17686</v>
      </c>
      <c r="B2417" s="100" t="s">
        <v>17687</v>
      </c>
      <c r="C2417" s="100" t="s">
        <v>7847</v>
      </c>
      <c r="D2417" s="100" t="s">
        <v>8548</v>
      </c>
      <c r="E2417" s="100" t="s">
        <v>94</v>
      </c>
      <c r="F2417" s="277" t="s">
        <v>65</v>
      </c>
      <c r="G2417" s="101">
        <v>7.3</v>
      </c>
      <c r="H2417" s="101">
        <v>6.9</v>
      </c>
      <c r="I2417" s="101">
        <v>6.5</v>
      </c>
      <c r="J2417" s="101">
        <v>4.9000000000000004</v>
      </c>
      <c r="K2417" s="101">
        <v>5.9</v>
      </c>
      <c r="L2417" s="278">
        <v>7784</v>
      </c>
      <c r="M2417" s="100" t="s">
        <v>66</v>
      </c>
      <c r="N2417" s="100" t="s">
        <v>67</v>
      </c>
      <c r="O2417" s="100" t="s">
        <v>7848</v>
      </c>
    </row>
    <row r="2418" spans="1:15">
      <c r="A2418" s="100" t="s">
        <v>17688</v>
      </c>
      <c r="B2418" s="100" t="s">
        <v>17689</v>
      </c>
      <c r="C2418" s="100" t="s">
        <v>11002</v>
      </c>
      <c r="D2418" s="100" t="s">
        <v>8541</v>
      </c>
      <c r="E2418" s="100" t="s">
        <v>196</v>
      </c>
      <c r="F2418" s="277" t="s">
        <v>65</v>
      </c>
      <c r="G2418" s="101">
        <v>4.0999999999999996</v>
      </c>
      <c r="H2418" s="101">
        <v>4.3</v>
      </c>
      <c r="I2418" s="101">
        <v>4</v>
      </c>
      <c r="J2418" s="101">
        <v>4.5</v>
      </c>
      <c r="K2418" s="101">
        <v>4.2</v>
      </c>
      <c r="L2418" s="278">
        <v>7293</v>
      </c>
      <c r="M2418" s="100" t="s">
        <v>66</v>
      </c>
      <c r="N2418" s="100" t="s">
        <v>190</v>
      </c>
      <c r="O2418" s="100"/>
    </row>
    <row r="2419" spans="1:15">
      <c r="A2419" s="100" t="s">
        <v>17690</v>
      </c>
      <c r="B2419" s="100" t="s">
        <v>17691</v>
      </c>
      <c r="C2419" s="100" t="s">
        <v>11005</v>
      </c>
      <c r="D2419" s="100" t="s">
        <v>8541</v>
      </c>
      <c r="E2419" s="100" t="s">
        <v>72</v>
      </c>
      <c r="F2419" s="277" t="s">
        <v>65</v>
      </c>
      <c r="G2419" s="101">
        <v>5.6</v>
      </c>
      <c r="H2419" s="101">
        <v>4</v>
      </c>
      <c r="I2419" s="101">
        <v>4.5999999999999996</v>
      </c>
      <c r="J2419" s="101">
        <v>5.0999999999999996</v>
      </c>
      <c r="K2419" s="101">
        <v>4.7</v>
      </c>
      <c r="L2419" s="278">
        <v>3174</v>
      </c>
      <c r="M2419" s="100" t="s">
        <v>66</v>
      </c>
      <c r="N2419" s="100" t="s">
        <v>247</v>
      </c>
      <c r="O2419" s="100"/>
    </row>
    <row r="2420" spans="1:15">
      <c r="A2420" s="100" t="s">
        <v>17692</v>
      </c>
      <c r="B2420" s="100" t="s">
        <v>17693</v>
      </c>
      <c r="C2420" s="100" t="s">
        <v>11008</v>
      </c>
      <c r="D2420" s="100" t="s">
        <v>8536</v>
      </c>
      <c r="E2420" s="100" t="s">
        <v>196</v>
      </c>
      <c r="F2420" s="277" t="s">
        <v>65</v>
      </c>
      <c r="G2420" s="101">
        <v>3.3</v>
      </c>
      <c r="H2420" s="101">
        <v>1.1000000000000001</v>
      </c>
      <c r="I2420" s="101">
        <v>3.4</v>
      </c>
      <c r="J2420" s="101">
        <v>3.4</v>
      </c>
      <c r="K2420" s="101">
        <v>3.1</v>
      </c>
      <c r="L2420" s="278">
        <v>5713</v>
      </c>
      <c r="M2420" s="100" t="s">
        <v>66</v>
      </c>
      <c r="N2420" s="100" t="s">
        <v>190</v>
      </c>
      <c r="O2420" s="100"/>
    </row>
    <row r="2421" spans="1:15">
      <c r="A2421" s="100" t="s">
        <v>14911</v>
      </c>
      <c r="B2421" s="100" t="s">
        <v>14931</v>
      </c>
      <c r="C2421" s="100" t="s">
        <v>5324</v>
      </c>
      <c r="D2421" s="100" t="s">
        <v>8559</v>
      </c>
      <c r="E2421" s="100" t="s">
        <v>107</v>
      </c>
      <c r="F2421" s="277" t="s">
        <v>65</v>
      </c>
      <c r="G2421" s="101">
        <v>7.1</v>
      </c>
      <c r="H2421" s="101">
        <v>3.3</v>
      </c>
      <c r="I2421" s="101">
        <v>5.6</v>
      </c>
      <c r="J2421" s="101">
        <v>4.9000000000000004</v>
      </c>
      <c r="K2421" s="101">
        <v>5</v>
      </c>
      <c r="L2421" s="278">
        <v>26828</v>
      </c>
      <c r="M2421" s="100" t="s">
        <v>66</v>
      </c>
      <c r="N2421" s="100" t="s">
        <v>103</v>
      </c>
      <c r="O2421" s="100" t="s">
        <v>5342</v>
      </c>
    </row>
    <row r="2422" spans="1:15">
      <c r="A2422" s="100" t="s">
        <v>13676</v>
      </c>
      <c r="B2422" s="100" t="s">
        <v>13677</v>
      </c>
      <c r="C2422" s="100" t="s">
        <v>8905</v>
      </c>
      <c r="D2422" s="100" t="s">
        <v>8545</v>
      </c>
      <c r="E2422" s="100" t="s">
        <v>72</v>
      </c>
      <c r="F2422" s="277" t="s">
        <v>65</v>
      </c>
      <c r="G2422" s="101">
        <v>4.8</v>
      </c>
      <c r="H2422" s="101">
        <v>7.4</v>
      </c>
      <c r="I2422" s="101">
        <v>3.8</v>
      </c>
      <c r="J2422" s="101">
        <v>6.4</v>
      </c>
      <c r="K2422" s="101">
        <v>5.0999999999999996</v>
      </c>
      <c r="L2422" s="278">
        <v>17</v>
      </c>
      <c r="M2422" s="100" t="s">
        <v>66</v>
      </c>
      <c r="N2422" s="100" t="s">
        <v>103</v>
      </c>
      <c r="O2422" s="100"/>
    </row>
    <row r="2423" spans="1:15">
      <c r="A2423" s="100" t="s">
        <v>17694</v>
      </c>
      <c r="B2423" s="100" t="s">
        <v>17695</v>
      </c>
      <c r="C2423" s="100" t="s">
        <v>11011</v>
      </c>
      <c r="D2423" s="100" t="s">
        <v>137</v>
      </c>
      <c r="E2423" s="100" t="s">
        <v>107</v>
      </c>
      <c r="F2423" s="277" t="s">
        <v>73</v>
      </c>
      <c r="G2423" s="101">
        <v>6</v>
      </c>
      <c r="H2423" s="101">
        <v>3.1</v>
      </c>
      <c r="I2423" s="101">
        <v>4.7</v>
      </c>
      <c r="J2423" s="101">
        <v>7.3</v>
      </c>
      <c r="K2423" s="101">
        <v>5.4</v>
      </c>
      <c r="L2423" s="278">
        <v>16575</v>
      </c>
      <c r="M2423" s="100" t="s">
        <v>66</v>
      </c>
      <c r="N2423" s="100" t="s">
        <v>103</v>
      </c>
      <c r="O2423" s="100"/>
    </row>
    <row r="2424" spans="1:15">
      <c r="A2424" s="100" t="s">
        <v>17696</v>
      </c>
      <c r="B2424" s="100" t="s">
        <v>11013</v>
      </c>
      <c r="C2424" s="100" t="s">
        <v>11014</v>
      </c>
      <c r="D2424" s="100" t="s">
        <v>8563</v>
      </c>
      <c r="E2424" s="100" t="s">
        <v>107</v>
      </c>
      <c r="F2424" s="277"/>
      <c r="G2424" s="101">
        <v>6.5</v>
      </c>
      <c r="H2424" s="101">
        <v>4.2</v>
      </c>
      <c r="I2424" s="101">
        <v>5</v>
      </c>
      <c r="J2424" s="101">
        <v>6.4</v>
      </c>
      <c r="K2424" s="101">
        <v>5.4</v>
      </c>
      <c r="L2424" s="278"/>
      <c r="M2424" s="100" t="s">
        <v>66</v>
      </c>
      <c r="N2424" s="100"/>
      <c r="O2424" s="100"/>
    </row>
    <row r="2425" spans="1:15">
      <c r="A2425" s="100" t="s">
        <v>14321</v>
      </c>
      <c r="B2425" s="100" t="s">
        <v>17697</v>
      </c>
      <c r="C2425" s="100" t="s">
        <v>11017</v>
      </c>
      <c r="D2425" s="100" t="s">
        <v>8536</v>
      </c>
      <c r="E2425" s="100" t="s">
        <v>196</v>
      </c>
      <c r="F2425" s="277" t="s">
        <v>65</v>
      </c>
      <c r="G2425" s="101">
        <v>3.7</v>
      </c>
      <c r="H2425" s="101">
        <v>0.1</v>
      </c>
      <c r="I2425" s="101">
        <v>3.3</v>
      </c>
      <c r="J2425" s="101">
        <v>4.7</v>
      </c>
      <c r="K2425" s="101">
        <v>3.5</v>
      </c>
      <c r="L2425" s="278">
        <v>1244</v>
      </c>
      <c r="M2425" s="100" t="s">
        <v>66</v>
      </c>
      <c r="N2425" s="100" t="s">
        <v>190</v>
      </c>
      <c r="O2425" s="100" t="s">
        <v>11018</v>
      </c>
    </row>
    <row r="2426" spans="1:15">
      <c r="A2426" s="100" t="s">
        <v>12318</v>
      </c>
      <c r="B2426" s="100" t="s">
        <v>12319</v>
      </c>
      <c r="C2426" s="100" t="s">
        <v>559</v>
      </c>
      <c r="D2426" s="100" t="s">
        <v>8535</v>
      </c>
      <c r="E2426" s="100" t="s">
        <v>107</v>
      </c>
      <c r="F2426" s="277" t="s">
        <v>65</v>
      </c>
      <c r="G2426" s="101">
        <v>7.1</v>
      </c>
      <c r="H2426" s="101">
        <v>10</v>
      </c>
      <c r="I2426" s="101">
        <v>5.0999999999999996</v>
      </c>
      <c r="J2426" s="101">
        <v>5.2</v>
      </c>
      <c r="K2426" s="101">
        <v>5.4</v>
      </c>
      <c r="L2426" s="278">
        <v>36953</v>
      </c>
      <c r="M2426" s="100" t="s">
        <v>66</v>
      </c>
      <c r="N2426" s="100" t="s">
        <v>67</v>
      </c>
      <c r="O2426" s="100" t="s">
        <v>548</v>
      </c>
    </row>
    <row r="2427" spans="1:15">
      <c r="A2427" s="100" t="s">
        <v>17698</v>
      </c>
      <c r="B2427" s="100" t="s">
        <v>17699</v>
      </c>
      <c r="C2427" s="100" t="s">
        <v>7851</v>
      </c>
      <c r="D2427" s="100" t="s">
        <v>8551</v>
      </c>
      <c r="E2427" s="100" t="s">
        <v>107</v>
      </c>
      <c r="F2427" s="277" t="s">
        <v>65</v>
      </c>
      <c r="G2427" s="101">
        <v>6.3</v>
      </c>
      <c r="H2427" s="101">
        <v>6.7</v>
      </c>
      <c r="I2427" s="101">
        <v>5</v>
      </c>
      <c r="J2427" s="101">
        <v>6.3</v>
      </c>
      <c r="K2427" s="101">
        <v>5.5</v>
      </c>
      <c r="L2427" s="278">
        <v>71900</v>
      </c>
      <c r="M2427" s="100" t="s">
        <v>66</v>
      </c>
      <c r="N2427" s="100" t="s">
        <v>67</v>
      </c>
      <c r="O2427" s="100" t="s">
        <v>7852</v>
      </c>
    </row>
    <row r="2428" spans="1:15">
      <c r="A2428" s="100" t="s">
        <v>13352</v>
      </c>
      <c r="B2428" s="100" t="s">
        <v>13353</v>
      </c>
      <c r="C2428" s="100" t="s">
        <v>2461</v>
      </c>
      <c r="D2428" s="100" t="s">
        <v>8551</v>
      </c>
      <c r="E2428" s="100" t="s">
        <v>107</v>
      </c>
      <c r="F2428" s="277" t="s">
        <v>65</v>
      </c>
      <c r="G2428" s="101">
        <v>6.6</v>
      </c>
      <c r="H2428" s="101">
        <v>5.6</v>
      </c>
      <c r="I2428" s="101">
        <v>4.7</v>
      </c>
      <c r="J2428" s="101">
        <v>6.2</v>
      </c>
      <c r="K2428" s="101">
        <v>5.2</v>
      </c>
      <c r="L2428" s="278">
        <v>88737</v>
      </c>
      <c r="M2428" s="100" t="s">
        <v>245</v>
      </c>
      <c r="N2428" s="100" t="s">
        <v>67</v>
      </c>
      <c r="O2428" s="100" t="s">
        <v>2444</v>
      </c>
    </row>
    <row r="2429" spans="1:15">
      <c r="A2429" s="100" t="s">
        <v>13818</v>
      </c>
      <c r="B2429" s="100" t="s">
        <v>13819</v>
      </c>
      <c r="C2429" s="100" t="s">
        <v>3199</v>
      </c>
      <c r="D2429" s="100" t="s">
        <v>116</v>
      </c>
      <c r="E2429" s="100" t="s">
        <v>107</v>
      </c>
      <c r="F2429" s="277" t="s">
        <v>65</v>
      </c>
      <c r="G2429" s="101">
        <v>6.6</v>
      </c>
      <c r="H2429" s="101">
        <v>5.4</v>
      </c>
      <c r="I2429" s="101">
        <v>5</v>
      </c>
      <c r="J2429" s="101">
        <v>6.9</v>
      </c>
      <c r="K2429" s="101">
        <v>5.9</v>
      </c>
      <c r="L2429" s="278">
        <v>918899</v>
      </c>
      <c r="M2429" s="100" t="s">
        <v>66</v>
      </c>
      <c r="N2429" s="100" t="s">
        <v>67</v>
      </c>
      <c r="O2429" s="100" t="s">
        <v>2268</v>
      </c>
    </row>
    <row r="2430" spans="1:15">
      <c r="A2430" s="100" t="s">
        <v>13642</v>
      </c>
      <c r="B2430" s="100" t="s">
        <v>13643</v>
      </c>
      <c r="C2430" s="100" t="s">
        <v>2942</v>
      </c>
      <c r="D2430" s="100" t="s">
        <v>8543</v>
      </c>
      <c r="E2430" s="100" t="s">
        <v>196</v>
      </c>
      <c r="F2430" s="277" t="s">
        <v>73</v>
      </c>
      <c r="G2430" s="101">
        <v>3.4</v>
      </c>
      <c r="H2430" s="101">
        <v>2.8</v>
      </c>
      <c r="I2430" s="101">
        <v>3.6</v>
      </c>
      <c r="J2430" s="101">
        <v>4.8</v>
      </c>
      <c r="K2430" s="101">
        <v>3.7</v>
      </c>
      <c r="L2430" s="278">
        <v>2407178</v>
      </c>
      <c r="M2430" s="100" t="s">
        <v>66</v>
      </c>
      <c r="N2430" s="100" t="s">
        <v>103</v>
      </c>
      <c r="O2430" s="100" t="s">
        <v>2910</v>
      </c>
    </row>
    <row r="2431" spans="1:15">
      <c r="A2431" s="100" t="s">
        <v>13650</v>
      </c>
      <c r="B2431" s="100" t="s">
        <v>13651</v>
      </c>
      <c r="C2431" s="100" t="s">
        <v>2962</v>
      </c>
      <c r="D2431" s="100" t="s">
        <v>8584</v>
      </c>
      <c r="E2431" s="100" t="s">
        <v>107</v>
      </c>
      <c r="F2431" s="277" t="s">
        <v>65</v>
      </c>
      <c r="G2431" s="101">
        <v>7.1</v>
      </c>
      <c r="H2431" s="101">
        <v>7.1</v>
      </c>
      <c r="I2431" s="101">
        <v>4.4000000000000004</v>
      </c>
      <c r="J2431" s="101">
        <v>2.9</v>
      </c>
      <c r="K2431" s="101">
        <v>4.7</v>
      </c>
      <c r="L2431" s="278">
        <v>437492</v>
      </c>
      <c r="M2431" s="100" t="s">
        <v>66</v>
      </c>
      <c r="N2431" s="100" t="s">
        <v>247</v>
      </c>
      <c r="O2431" s="100" t="s">
        <v>2929</v>
      </c>
    </row>
    <row r="2432" spans="1:15">
      <c r="A2432" s="100" t="s">
        <v>13640</v>
      </c>
      <c r="B2432" s="100" t="s">
        <v>13641</v>
      </c>
      <c r="C2432" s="100" t="s">
        <v>2938</v>
      </c>
      <c r="D2432" s="100" t="s">
        <v>8536</v>
      </c>
      <c r="E2432" s="100" t="s">
        <v>107</v>
      </c>
      <c r="F2432" s="277" t="s">
        <v>65</v>
      </c>
      <c r="G2432" s="101">
        <v>7</v>
      </c>
      <c r="H2432" s="101">
        <v>4.5999999999999996</v>
      </c>
      <c r="I2432" s="101">
        <v>5.5</v>
      </c>
      <c r="J2432" s="101">
        <v>4</v>
      </c>
      <c r="K2432" s="101">
        <v>4.9000000000000004</v>
      </c>
      <c r="L2432" s="278">
        <v>36198</v>
      </c>
      <c r="M2432" s="100" t="s">
        <v>66</v>
      </c>
      <c r="N2432" s="100" t="s">
        <v>190</v>
      </c>
      <c r="O2432" s="100" t="s">
        <v>2905</v>
      </c>
    </row>
    <row r="2433" spans="1:15">
      <c r="A2433" s="100" t="s">
        <v>13631</v>
      </c>
      <c r="B2433" s="100" t="s">
        <v>13632</v>
      </c>
      <c r="C2433" s="100" t="s">
        <v>2919</v>
      </c>
      <c r="D2433" s="100" t="s">
        <v>8536</v>
      </c>
      <c r="E2433" s="100" t="s">
        <v>72</v>
      </c>
      <c r="F2433" s="277" t="s">
        <v>65</v>
      </c>
      <c r="G2433" s="101">
        <v>5.4</v>
      </c>
      <c r="H2433" s="101">
        <v>2.6</v>
      </c>
      <c r="I2433" s="101">
        <v>5</v>
      </c>
      <c r="J2433" s="101">
        <v>2.5</v>
      </c>
      <c r="K2433" s="101">
        <v>3.8</v>
      </c>
      <c r="L2433" s="278">
        <v>53959</v>
      </c>
      <c r="M2433" s="100" t="s">
        <v>66</v>
      </c>
      <c r="N2433" s="100" t="s">
        <v>247</v>
      </c>
      <c r="O2433" s="100" t="s">
        <v>2888</v>
      </c>
    </row>
    <row r="2434" spans="1:15">
      <c r="A2434" s="100" t="s">
        <v>13636</v>
      </c>
      <c r="B2434" s="100" t="s">
        <v>13637</v>
      </c>
      <c r="C2434" s="100" t="s">
        <v>2928</v>
      </c>
      <c r="D2434" s="100" t="s">
        <v>8536</v>
      </c>
      <c r="E2434" s="100" t="s">
        <v>72</v>
      </c>
      <c r="F2434" s="277" t="s">
        <v>95</v>
      </c>
      <c r="G2434" s="101">
        <v>4.5999999999999996</v>
      </c>
      <c r="H2434" s="101">
        <v>0.4</v>
      </c>
      <c r="I2434" s="101">
        <v>5.0999999999999996</v>
      </c>
      <c r="J2434" s="101">
        <v>3.5</v>
      </c>
      <c r="K2434" s="101">
        <v>4</v>
      </c>
      <c r="L2434" s="278">
        <v>31352</v>
      </c>
      <c r="M2434" s="100" t="s">
        <v>66</v>
      </c>
      <c r="N2434" s="100" t="s">
        <v>247</v>
      </c>
      <c r="O2434" s="100" t="s">
        <v>2896</v>
      </c>
    </row>
    <row r="2435" spans="1:15">
      <c r="A2435" s="100" t="s">
        <v>13646</v>
      </c>
      <c r="B2435" s="100" t="s">
        <v>13648</v>
      </c>
      <c r="C2435" s="100" t="s">
        <v>2957</v>
      </c>
      <c r="D2435" s="100" t="s">
        <v>8536</v>
      </c>
      <c r="E2435" s="100" t="s">
        <v>72</v>
      </c>
      <c r="F2435" s="277" t="s">
        <v>95</v>
      </c>
      <c r="G2435" s="101">
        <v>4.3</v>
      </c>
      <c r="H2435" s="101">
        <v>2.5</v>
      </c>
      <c r="I2435" s="101">
        <v>5.0999999999999996</v>
      </c>
      <c r="J2435" s="101">
        <v>2.5</v>
      </c>
      <c r="K2435" s="101">
        <v>3.9</v>
      </c>
      <c r="L2435" s="278">
        <v>66054</v>
      </c>
      <c r="M2435" s="100" t="s">
        <v>66</v>
      </c>
      <c r="N2435" s="100" t="s">
        <v>247</v>
      </c>
      <c r="O2435" s="100" t="s">
        <v>13649</v>
      </c>
    </row>
    <row r="2436" spans="1:15">
      <c r="A2436" s="100" t="s">
        <v>13629</v>
      </c>
      <c r="B2436" s="100" t="s">
        <v>13630</v>
      </c>
      <c r="C2436" s="100" t="s">
        <v>2914</v>
      </c>
      <c r="D2436" s="100" t="s">
        <v>8553</v>
      </c>
      <c r="E2436" s="100" t="s">
        <v>196</v>
      </c>
      <c r="F2436" s="277" t="s">
        <v>65</v>
      </c>
      <c r="G2436" s="101">
        <v>3</v>
      </c>
      <c r="H2436" s="101">
        <v>4.4000000000000004</v>
      </c>
      <c r="I2436" s="101">
        <v>2.2000000000000002</v>
      </c>
      <c r="J2436" s="101">
        <v>2.2000000000000002</v>
      </c>
      <c r="K2436" s="101">
        <v>3.4</v>
      </c>
      <c r="L2436" s="278">
        <v>903528</v>
      </c>
      <c r="M2436" s="100" t="s">
        <v>66</v>
      </c>
      <c r="N2436" s="100" t="s">
        <v>190</v>
      </c>
      <c r="O2436" s="100" t="s">
        <v>2884</v>
      </c>
    </row>
    <row r="2437" spans="1:15">
      <c r="A2437" s="100" t="s">
        <v>13646</v>
      </c>
      <c r="B2437" s="100" t="s">
        <v>13647</v>
      </c>
      <c r="C2437" s="100" t="s">
        <v>2952</v>
      </c>
      <c r="D2437" s="100" t="s">
        <v>179</v>
      </c>
      <c r="E2437" s="100" t="s">
        <v>201</v>
      </c>
      <c r="F2437" s="277" t="s">
        <v>65</v>
      </c>
      <c r="G2437" s="101">
        <v>1.6</v>
      </c>
      <c r="H2437" s="101">
        <v>2.9</v>
      </c>
      <c r="I2437" s="101">
        <v>3.1</v>
      </c>
      <c r="J2437" s="101">
        <v>2.6</v>
      </c>
      <c r="K2437" s="101">
        <v>2.9</v>
      </c>
      <c r="L2437" s="278">
        <v>365650</v>
      </c>
      <c r="M2437" s="100" t="s">
        <v>66</v>
      </c>
      <c r="N2437" s="100" t="s">
        <v>247</v>
      </c>
      <c r="O2437" s="100" t="s">
        <v>2920</v>
      </c>
    </row>
    <row r="2438" spans="1:15">
      <c r="A2438" s="100" t="s">
        <v>13627</v>
      </c>
      <c r="B2438" s="100" t="s">
        <v>13628</v>
      </c>
      <c r="C2438" s="100" t="s">
        <v>2909</v>
      </c>
      <c r="D2438" s="100" t="s">
        <v>8596</v>
      </c>
      <c r="E2438" s="100" t="s">
        <v>285</v>
      </c>
      <c r="F2438" s="277" t="s">
        <v>65</v>
      </c>
      <c r="G2438" s="101">
        <v>0.4</v>
      </c>
      <c r="H2438" s="101">
        <v>2</v>
      </c>
      <c r="I2438" s="101">
        <v>1.3</v>
      </c>
      <c r="J2438" s="101">
        <v>1.9</v>
      </c>
      <c r="K2438" s="101">
        <v>1.6</v>
      </c>
      <c r="L2438" s="278">
        <v>225771</v>
      </c>
      <c r="M2438" s="100" t="s">
        <v>66</v>
      </c>
      <c r="N2438" s="100" t="s">
        <v>247</v>
      </c>
      <c r="O2438" s="100" t="s">
        <v>2880</v>
      </c>
    </row>
    <row r="2439" spans="1:15">
      <c r="A2439" s="100" t="s">
        <v>13625</v>
      </c>
      <c r="B2439" s="100" t="s">
        <v>13626</v>
      </c>
      <c r="C2439" s="100" t="s">
        <v>2904</v>
      </c>
      <c r="D2439" s="100" t="s">
        <v>8594</v>
      </c>
      <c r="E2439" s="100" t="s">
        <v>196</v>
      </c>
      <c r="F2439" s="277" t="s">
        <v>65</v>
      </c>
      <c r="G2439" s="101">
        <v>3.6</v>
      </c>
      <c r="H2439" s="101">
        <v>4.4000000000000004</v>
      </c>
      <c r="I2439" s="101">
        <v>9.6</v>
      </c>
      <c r="J2439" s="101">
        <v>3</v>
      </c>
      <c r="K2439" s="101">
        <v>4.5999999999999996</v>
      </c>
      <c r="L2439" s="278">
        <v>13018242</v>
      </c>
      <c r="M2439" s="100" t="s">
        <v>66</v>
      </c>
      <c r="N2439" s="100" t="s">
        <v>264</v>
      </c>
      <c r="O2439" s="100" t="s">
        <v>2876</v>
      </c>
    </row>
    <row r="2440" spans="1:15">
      <c r="A2440" s="100" t="s">
        <v>13623</v>
      </c>
      <c r="B2440" s="100" t="s">
        <v>13624</v>
      </c>
      <c r="C2440" s="100" t="s">
        <v>2900</v>
      </c>
      <c r="D2440" s="100" t="s">
        <v>8577</v>
      </c>
      <c r="E2440" s="100" t="s">
        <v>201</v>
      </c>
      <c r="F2440" s="277" t="s">
        <v>65</v>
      </c>
      <c r="G2440" s="101">
        <v>2.4</v>
      </c>
      <c r="H2440" s="101">
        <v>1.9</v>
      </c>
      <c r="I2440" s="101">
        <v>4.3</v>
      </c>
      <c r="J2440" s="101">
        <v>2.8</v>
      </c>
      <c r="K2440" s="101">
        <v>2.9</v>
      </c>
      <c r="L2440" s="278">
        <v>5570795</v>
      </c>
      <c r="M2440" s="100" t="s">
        <v>66</v>
      </c>
      <c r="N2440" s="100" t="s">
        <v>247</v>
      </c>
      <c r="O2440" s="100" t="s">
        <v>2872</v>
      </c>
    </row>
    <row r="2441" spans="1:15">
      <c r="A2441" s="100" t="s">
        <v>13619</v>
      </c>
      <c r="B2441" s="100" t="s">
        <v>13620</v>
      </c>
      <c r="C2441" s="100" t="s">
        <v>2891</v>
      </c>
      <c r="D2441" s="100" t="s">
        <v>179</v>
      </c>
      <c r="E2441" s="100" t="s">
        <v>196</v>
      </c>
      <c r="F2441" s="277" t="s">
        <v>65</v>
      </c>
      <c r="G2441" s="101">
        <v>3.7</v>
      </c>
      <c r="H2441" s="101">
        <v>3.7</v>
      </c>
      <c r="I2441" s="101">
        <v>5.7</v>
      </c>
      <c r="J2441" s="101">
        <v>1</v>
      </c>
      <c r="K2441" s="101">
        <v>3.3</v>
      </c>
      <c r="L2441" s="278">
        <v>460601</v>
      </c>
      <c r="M2441" s="100" t="s">
        <v>66</v>
      </c>
      <c r="N2441" s="100" t="s">
        <v>247</v>
      </c>
      <c r="O2441" s="100" t="s">
        <v>2864</v>
      </c>
    </row>
    <row r="2442" spans="1:15">
      <c r="A2442" s="100" t="s">
        <v>13652</v>
      </c>
      <c r="B2442" s="100" t="s">
        <v>13653</v>
      </c>
      <c r="C2442" s="100" t="s">
        <v>2967</v>
      </c>
      <c r="D2442" s="100" t="s">
        <v>8563</v>
      </c>
      <c r="E2442" s="100" t="s">
        <v>94</v>
      </c>
      <c r="F2442" s="277" t="s">
        <v>73</v>
      </c>
      <c r="G2442" s="101">
        <v>8.1999999999999993</v>
      </c>
      <c r="H2442" s="101">
        <v>5.2</v>
      </c>
      <c r="I2442" s="101">
        <v>6.3</v>
      </c>
      <c r="J2442" s="101">
        <v>4.7</v>
      </c>
      <c r="K2442" s="101">
        <v>5.7</v>
      </c>
      <c r="L2442" s="278">
        <v>82317</v>
      </c>
      <c r="M2442" s="100" t="s">
        <v>66</v>
      </c>
      <c r="N2442" s="100" t="s">
        <v>67</v>
      </c>
      <c r="O2442" s="100" t="s">
        <v>2934</v>
      </c>
    </row>
    <row r="2443" spans="1:15">
      <c r="A2443" s="100" t="s">
        <v>13644</v>
      </c>
      <c r="B2443" s="100" t="s">
        <v>13645</v>
      </c>
      <c r="C2443" s="100" t="s">
        <v>2947</v>
      </c>
      <c r="D2443" s="100" t="s">
        <v>100</v>
      </c>
      <c r="E2443" s="100" t="s">
        <v>196</v>
      </c>
      <c r="F2443" s="277" t="s">
        <v>65</v>
      </c>
      <c r="G2443" s="101">
        <v>3.3</v>
      </c>
      <c r="H2443" s="101">
        <v>6.6</v>
      </c>
      <c r="I2443" s="101">
        <v>6.5</v>
      </c>
      <c r="J2443" s="101">
        <v>0.1</v>
      </c>
      <c r="K2443" s="101">
        <v>4</v>
      </c>
      <c r="L2443" s="278">
        <v>75852</v>
      </c>
      <c r="M2443" s="100" t="s">
        <v>66</v>
      </c>
      <c r="N2443" s="100" t="s">
        <v>67</v>
      </c>
      <c r="O2443" s="100" t="s">
        <v>2915</v>
      </c>
    </row>
    <row r="2444" spans="1:15">
      <c r="A2444" s="100" t="s">
        <v>13638</v>
      </c>
      <c r="B2444" s="100" t="s">
        <v>13639</v>
      </c>
      <c r="C2444" s="100" t="s">
        <v>2933</v>
      </c>
      <c r="D2444" s="100" t="s">
        <v>8577</v>
      </c>
      <c r="E2444" s="100" t="s">
        <v>201</v>
      </c>
      <c r="F2444" s="277" t="s">
        <v>73</v>
      </c>
      <c r="G2444" s="101">
        <v>1.8</v>
      </c>
      <c r="H2444" s="101">
        <v>1.8</v>
      </c>
      <c r="I2444" s="101">
        <v>4.2</v>
      </c>
      <c r="J2444" s="101">
        <v>0.8</v>
      </c>
      <c r="K2444" s="101">
        <v>2.2000000000000002</v>
      </c>
      <c r="L2444" s="278">
        <v>30560939</v>
      </c>
      <c r="M2444" s="100" t="s">
        <v>66</v>
      </c>
      <c r="N2444" s="100" t="s">
        <v>67</v>
      </c>
      <c r="O2444" s="100" t="s">
        <v>2901</v>
      </c>
    </row>
    <row r="2445" spans="1:15">
      <c r="A2445" s="100" t="s">
        <v>13654</v>
      </c>
      <c r="B2445" s="100" t="s">
        <v>13655</v>
      </c>
      <c r="C2445" s="100" t="s">
        <v>2972</v>
      </c>
      <c r="D2445" s="100" t="s">
        <v>8535</v>
      </c>
      <c r="E2445" s="100" t="s">
        <v>72</v>
      </c>
      <c r="F2445" s="277" t="s">
        <v>65</v>
      </c>
      <c r="G2445" s="101">
        <v>4.7</v>
      </c>
      <c r="H2445" s="101">
        <v>8.3000000000000007</v>
      </c>
      <c r="I2445" s="101">
        <v>6.4</v>
      </c>
      <c r="J2445" s="101">
        <v>2.2000000000000002</v>
      </c>
      <c r="K2445" s="101">
        <v>4.8</v>
      </c>
      <c r="L2445" s="278">
        <v>520384</v>
      </c>
      <c r="M2445" s="100" t="s">
        <v>66</v>
      </c>
      <c r="N2445" s="100" t="s">
        <v>103</v>
      </c>
      <c r="O2445" s="100" t="s">
        <v>2939</v>
      </c>
    </row>
    <row r="2446" spans="1:15">
      <c r="A2446" s="100" t="s">
        <v>13633</v>
      </c>
      <c r="B2446" s="100" t="s">
        <v>13634</v>
      </c>
      <c r="C2446" s="100" t="s">
        <v>2924</v>
      </c>
      <c r="D2446" s="100" t="s">
        <v>8589</v>
      </c>
      <c r="E2446" s="100" t="s">
        <v>107</v>
      </c>
      <c r="F2446" s="277" t="s">
        <v>65</v>
      </c>
      <c r="G2446" s="101">
        <v>7.1</v>
      </c>
      <c r="H2446" s="101">
        <v>7.8</v>
      </c>
      <c r="I2446" s="101">
        <v>4.8</v>
      </c>
      <c r="J2446" s="101">
        <v>4</v>
      </c>
      <c r="K2446" s="101">
        <v>5.4</v>
      </c>
      <c r="L2446" s="278">
        <v>162443</v>
      </c>
      <c r="M2446" s="100" t="s">
        <v>66</v>
      </c>
      <c r="N2446" s="100" t="s">
        <v>247</v>
      </c>
      <c r="O2446" s="100" t="s">
        <v>13635</v>
      </c>
    </row>
    <row r="2447" spans="1:15">
      <c r="A2447" s="100" t="s">
        <v>13621</v>
      </c>
      <c r="B2447" s="100" t="s">
        <v>13622</v>
      </c>
      <c r="C2447" s="100" t="s">
        <v>2895</v>
      </c>
      <c r="D2447" s="100" t="s">
        <v>8543</v>
      </c>
      <c r="E2447" s="100" t="s">
        <v>107</v>
      </c>
      <c r="F2447" s="277" t="s">
        <v>65</v>
      </c>
      <c r="G2447" s="101">
        <v>5.8</v>
      </c>
      <c r="H2447" s="101">
        <v>4.2</v>
      </c>
      <c r="I2447" s="101">
        <v>5.6</v>
      </c>
      <c r="J2447" s="101">
        <v>3.2</v>
      </c>
      <c r="K2447" s="101">
        <v>4.3</v>
      </c>
      <c r="L2447" s="278">
        <v>1517359</v>
      </c>
      <c r="M2447" s="100" t="s">
        <v>66</v>
      </c>
      <c r="N2447" s="100" t="s">
        <v>103</v>
      </c>
      <c r="O2447" s="100" t="s">
        <v>2868</v>
      </c>
    </row>
    <row r="2448" spans="1:15">
      <c r="A2448" s="100" t="s">
        <v>17551</v>
      </c>
      <c r="B2448" s="100" t="s">
        <v>17552</v>
      </c>
      <c r="C2448" s="100" t="s">
        <v>7758</v>
      </c>
      <c r="D2448" s="100" t="s">
        <v>8541</v>
      </c>
      <c r="E2448" s="100" t="s">
        <v>107</v>
      </c>
      <c r="F2448" s="277" t="s">
        <v>65</v>
      </c>
      <c r="G2448" s="101">
        <v>7.1</v>
      </c>
      <c r="H2448" s="101">
        <v>4.7</v>
      </c>
      <c r="I2448" s="101">
        <v>5.5</v>
      </c>
      <c r="J2448" s="101">
        <v>5.5</v>
      </c>
      <c r="K2448" s="101">
        <v>5.4</v>
      </c>
      <c r="L2448" s="278">
        <v>12324</v>
      </c>
      <c r="M2448" s="100" t="s">
        <v>66</v>
      </c>
      <c r="N2448" s="100" t="s">
        <v>67</v>
      </c>
      <c r="O2448" s="100" t="s">
        <v>7759</v>
      </c>
    </row>
    <row r="2449" spans="1:15">
      <c r="A2449" s="100" t="s">
        <v>17549</v>
      </c>
      <c r="B2449" s="100" t="s">
        <v>17550</v>
      </c>
      <c r="C2449" s="100" t="s">
        <v>10882</v>
      </c>
      <c r="D2449" s="100" t="s">
        <v>8545</v>
      </c>
      <c r="E2449" s="100" t="s">
        <v>201</v>
      </c>
      <c r="F2449" s="277" t="s">
        <v>95</v>
      </c>
      <c r="G2449" s="101">
        <v>2.4</v>
      </c>
      <c r="H2449" s="101">
        <v>4.9000000000000004</v>
      </c>
      <c r="I2449" s="101">
        <v>3.9</v>
      </c>
      <c r="J2449" s="101">
        <v>4.4000000000000004</v>
      </c>
      <c r="K2449" s="101">
        <v>4.2</v>
      </c>
      <c r="L2449" s="278">
        <v>12264</v>
      </c>
      <c r="M2449" s="100" t="s">
        <v>66</v>
      </c>
      <c r="N2449" s="100" t="s">
        <v>190</v>
      </c>
      <c r="O2449" s="100"/>
    </row>
    <row r="2450" spans="1:15">
      <c r="A2450" s="100" t="s">
        <v>15265</v>
      </c>
      <c r="B2450" s="100" t="s">
        <v>15266</v>
      </c>
      <c r="C2450" s="100" t="s">
        <v>5901</v>
      </c>
      <c r="D2450" s="100" t="s">
        <v>8556</v>
      </c>
      <c r="E2450" s="100" t="s">
        <v>107</v>
      </c>
      <c r="F2450" s="277" t="s">
        <v>73</v>
      </c>
      <c r="G2450" s="101">
        <v>6.1</v>
      </c>
      <c r="H2450" s="101">
        <v>5.3</v>
      </c>
      <c r="I2450" s="101">
        <v>6.4</v>
      </c>
      <c r="J2450" s="101">
        <v>1.6</v>
      </c>
      <c r="K2450" s="101">
        <v>4.3</v>
      </c>
      <c r="L2450" s="278">
        <v>3919902</v>
      </c>
      <c r="M2450" s="100" t="s">
        <v>66</v>
      </c>
      <c r="N2450" s="100" t="s">
        <v>67</v>
      </c>
      <c r="O2450" s="100" t="s">
        <v>5922</v>
      </c>
    </row>
    <row r="2451" spans="1:15">
      <c r="A2451" s="100" t="s">
        <v>15284</v>
      </c>
      <c r="B2451" s="100" t="s">
        <v>15285</v>
      </c>
      <c r="C2451" s="100" t="s">
        <v>5918</v>
      </c>
      <c r="D2451" s="100" t="s">
        <v>8553</v>
      </c>
      <c r="E2451" s="100" t="s">
        <v>107</v>
      </c>
      <c r="F2451" s="277" t="s">
        <v>73</v>
      </c>
      <c r="G2451" s="101">
        <v>7</v>
      </c>
      <c r="H2451" s="101">
        <v>5.5</v>
      </c>
      <c r="I2451" s="101">
        <v>4.2</v>
      </c>
      <c r="J2451" s="101">
        <v>2.2999999999999998</v>
      </c>
      <c r="K2451" s="101">
        <v>4.3</v>
      </c>
      <c r="L2451" s="278">
        <v>5830000</v>
      </c>
      <c r="M2451" s="100" t="s">
        <v>66</v>
      </c>
      <c r="N2451" s="100" t="s">
        <v>67</v>
      </c>
      <c r="O2451" s="100" t="s">
        <v>5944</v>
      </c>
    </row>
    <row r="2452" spans="1:15">
      <c r="A2452" s="100" t="s">
        <v>15275</v>
      </c>
      <c r="B2452" s="100" t="s">
        <v>15276</v>
      </c>
      <c r="C2452" s="100" t="s">
        <v>5911</v>
      </c>
      <c r="D2452" s="100" t="s">
        <v>8538</v>
      </c>
      <c r="E2452" s="100" t="s">
        <v>107</v>
      </c>
      <c r="F2452" s="277" t="s">
        <v>65</v>
      </c>
      <c r="G2452" s="101">
        <v>6.7</v>
      </c>
      <c r="H2452" s="101">
        <v>7.3</v>
      </c>
      <c r="I2452" s="101">
        <v>8.1999999999999993</v>
      </c>
      <c r="J2452" s="101">
        <v>3.3</v>
      </c>
      <c r="K2452" s="101">
        <v>6.2</v>
      </c>
      <c r="L2452" s="278">
        <v>31468759</v>
      </c>
      <c r="M2452" s="100" t="s">
        <v>66</v>
      </c>
      <c r="N2452" s="100" t="s">
        <v>67</v>
      </c>
      <c r="O2452" s="100" t="s">
        <v>5931</v>
      </c>
    </row>
    <row r="2453" spans="1:15">
      <c r="A2453" s="100" t="s">
        <v>14809</v>
      </c>
      <c r="B2453" s="100" t="s">
        <v>14810</v>
      </c>
      <c r="C2453" s="100" t="s">
        <v>5129</v>
      </c>
      <c r="D2453" s="100" t="s">
        <v>8536</v>
      </c>
      <c r="E2453" s="100" t="s">
        <v>94</v>
      </c>
      <c r="F2453" s="277" t="s">
        <v>65</v>
      </c>
      <c r="G2453" s="101">
        <v>8.3000000000000007</v>
      </c>
      <c r="H2453" s="101">
        <v>5</v>
      </c>
      <c r="I2453" s="101">
        <v>4.4000000000000004</v>
      </c>
      <c r="J2453" s="101">
        <v>5.0999999999999996</v>
      </c>
      <c r="K2453" s="101">
        <v>4.7</v>
      </c>
      <c r="L2453" s="278">
        <v>21326</v>
      </c>
      <c r="M2453" s="100" t="s">
        <v>66</v>
      </c>
      <c r="N2453" s="100" t="s">
        <v>103</v>
      </c>
      <c r="O2453" s="100" t="s">
        <v>5149</v>
      </c>
    </row>
    <row r="2454" spans="1:15">
      <c r="A2454" s="100" t="s">
        <v>17700</v>
      </c>
      <c r="B2454" s="100" t="s">
        <v>17701</v>
      </c>
      <c r="C2454" s="100" t="s">
        <v>7855</v>
      </c>
      <c r="D2454" s="100" t="s">
        <v>100</v>
      </c>
      <c r="E2454" s="100" t="s">
        <v>94</v>
      </c>
      <c r="F2454" s="277" t="s">
        <v>65</v>
      </c>
      <c r="G2454" s="101">
        <v>8.1</v>
      </c>
      <c r="H2454" s="101">
        <v>8</v>
      </c>
      <c r="I2454" s="101">
        <v>4.9000000000000004</v>
      </c>
      <c r="J2454" s="101">
        <v>5.9</v>
      </c>
      <c r="K2454" s="101">
        <v>6.9</v>
      </c>
      <c r="L2454" s="278">
        <v>14243955</v>
      </c>
      <c r="M2454" s="100" t="s">
        <v>66</v>
      </c>
      <c r="N2454" s="100" t="s">
        <v>67</v>
      </c>
      <c r="O2454" s="100" t="s">
        <v>17702</v>
      </c>
    </row>
    <row r="2455" spans="1:15">
      <c r="A2455" s="100" t="s">
        <v>17703</v>
      </c>
      <c r="B2455" s="100" t="s">
        <v>17704</v>
      </c>
      <c r="C2455" s="100" t="s">
        <v>7856</v>
      </c>
      <c r="D2455" s="100" t="s">
        <v>8548</v>
      </c>
      <c r="E2455" s="100" t="s">
        <v>201</v>
      </c>
      <c r="F2455" s="277" t="s">
        <v>65</v>
      </c>
      <c r="G2455" s="101">
        <v>1.6</v>
      </c>
      <c r="H2455" s="101">
        <v>5.0999999999999996</v>
      </c>
      <c r="I2455" s="101">
        <v>2.8</v>
      </c>
      <c r="J2455" s="101">
        <v>5.5</v>
      </c>
      <c r="K2455" s="101">
        <v>4.7</v>
      </c>
      <c r="L2455" s="278">
        <v>113342</v>
      </c>
      <c r="M2455" s="100" t="s">
        <v>66</v>
      </c>
      <c r="N2455" s="100" t="s">
        <v>67</v>
      </c>
      <c r="O2455" s="100" t="s">
        <v>7857</v>
      </c>
    </row>
    <row r="2456" spans="1:15">
      <c r="A2456" s="100" t="s">
        <v>13254</v>
      </c>
      <c r="B2456" s="100" t="s">
        <v>13255</v>
      </c>
      <c r="C2456" s="100" t="s">
        <v>2296</v>
      </c>
      <c r="D2456" s="100" t="s">
        <v>8564</v>
      </c>
      <c r="E2456" s="100" t="s">
        <v>107</v>
      </c>
      <c r="F2456" s="277" t="s">
        <v>65</v>
      </c>
      <c r="G2456" s="101">
        <v>6.7</v>
      </c>
      <c r="H2456" s="101">
        <v>10</v>
      </c>
      <c r="I2456" s="101">
        <v>5.4</v>
      </c>
      <c r="J2456" s="101">
        <v>5.9</v>
      </c>
      <c r="K2456" s="101">
        <v>5.9</v>
      </c>
      <c r="L2456" s="278">
        <v>63995</v>
      </c>
      <c r="M2456" s="100" t="s">
        <v>66</v>
      </c>
      <c r="N2456" s="100" t="s">
        <v>67</v>
      </c>
      <c r="O2456" s="100" t="s">
        <v>2281</v>
      </c>
    </row>
    <row r="2457" spans="1:15">
      <c r="A2457" s="100" t="s">
        <v>17705</v>
      </c>
      <c r="B2457" s="100" t="s">
        <v>17706</v>
      </c>
      <c r="C2457" s="100" t="s">
        <v>7860</v>
      </c>
      <c r="D2457" s="100" t="s">
        <v>8534</v>
      </c>
      <c r="E2457" s="100" t="s">
        <v>72</v>
      </c>
      <c r="F2457" s="277" t="s">
        <v>73</v>
      </c>
      <c r="G2457" s="101">
        <v>4.7</v>
      </c>
      <c r="H2457" s="101">
        <v>4.3</v>
      </c>
      <c r="I2457" s="101">
        <v>2.9</v>
      </c>
      <c r="J2457" s="101">
        <v>6.3</v>
      </c>
      <c r="K2457" s="101">
        <v>4.5</v>
      </c>
      <c r="L2457" s="278">
        <v>70638</v>
      </c>
      <c r="M2457" s="100" t="s">
        <v>66</v>
      </c>
      <c r="N2457" s="100" t="s">
        <v>247</v>
      </c>
      <c r="O2457" s="100" t="s">
        <v>7861</v>
      </c>
    </row>
    <row r="2458" spans="1:15">
      <c r="A2458" s="100" t="s">
        <v>13030</v>
      </c>
      <c r="B2458" s="100" t="s">
        <v>13031</v>
      </c>
      <c r="C2458" s="100" t="s">
        <v>1857</v>
      </c>
      <c r="D2458" s="100" t="s">
        <v>8568</v>
      </c>
      <c r="E2458" s="100" t="s">
        <v>64</v>
      </c>
      <c r="F2458" s="277" t="s">
        <v>65</v>
      </c>
      <c r="G2458" s="101">
        <v>10</v>
      </c>
      <c r="H2458" s="101">
        <v>8.8000000000000007</v>
      </c>
      <c r="I2458" s="101">
        <v>6.5</v>
      </c>
      <c r="J2458" s="101">
        <v>5</v>
      </c>
      <c r="K2458" s="101">
        <v>6.5</v>
      </c>
      <c r="L2458" s="278">
        <v>47312</v>
      </c>
      <c r="M2458" s="100" t="s">
        <v>66</v>
      </c>
      <c r="N2458" s="100" t="s">
        <v>67</v>
      </c>
      <c r="O2458" s="100" t="s">
        <v>1838</v>
      </c>
    </row>
    <row r="2459" spans="1:15">
      <c r="A2459" s="100" t="s">
        <v>17707</v>
      </c>
      <c r="B2459" s="100" t="s">
        <v>17708</v>
      </c>
      <c r="C2459" s="100" t="s">
        <v>11021</v>
      </c>
      <c r="D2459" s="100" t="s">
        <v>8578</v>
      </c>
      <c r="E2459" s="100" t="s">
        <v>196</v>
      </c>
      <c r="F2459" s="277" t="s">
        <v>65</v>
      </c>
      <c r="G2459" s="101">
        <v>3.7</v>
      </c>
      <c r="H2459" s="101">
        <v>4.4000000000000004</v>
      </c>
      <c r="I2459" s="101">
        <v>3.7</v>
      </c>
      <c r="J2459" s="101">
        <v>4.8</v>
      </c>
      <c r="K2459" s="101">
        <v>4.2</v>
      </c>
      <c r="L2459" s="278">
        <v>34943</v>
      </c>
      <c r="M2459" s="100" t="s">
        <v>66</v>
      </c>
      <c r="N2459" s="100" t="s">
        <v>543</v>
      </c>
      <c r="O2459" s="100"/>
    </row>
    <row r="2460" spans="1:15">
      <c r="A2460" s="100" t="s">
        <v>17547</v>
      </c>
      <c r="B2460" s="100" t="s">
        <v>17548</v>
      </c>
      <c r="C2460" s="100" t="s">
        <v>10878</v>
      </c>
      <c r="D2460" s="100" t="s">
        <v>8568</v>
      </c>
      <c r="E2460" s="100" t="s">
        <v>94</v>
      </c>
      <c r="F2460" s="277" t="s">
        <v>65</v>
      </c>
      <c r="G2460" s="101">
        <v>7.9</v>
      </c>
      <c r="H2460" s="101">
        <v>6.2</v>
      </c>
      <c r="I2460" s="101">
        <v>5.7</v>
      </c>
      <c r="J2460" s="101">
        <v>5.5</v>
      </c>
      <c r="K2460" s="101">
        <v>5.7</v>
      </c>
      <c r="L2460" s="278">
        <v>128312</v>
      </c>
      <c r="M2460" s="100" t="s">
        <v>66</v>
      </c>
      <c r="N2460" s="100" t="s">
        <v>67</v>
      </c>
      <c r="O2460" s="100" t="s">
        <v>10879</v>
      </c>
    </row>
    <row r="2461" spans="1:15">
      <c r="A2461" s="100" t="s">
        <v>17717</v>
      </c>
      <c r="B2461" s="100" t="s">
        <v>17718</v>
      </c>
      <c r="C2461" s="100" t="s">
        <v>11032</v>
      </c>
      <c r="D2461" s="100" t="s">
        <v>8541</v>
      </c>
      <c r="E2461" s="100" t="s">
        <v>201</v>
      </c>
      <c r="F2461" s="277" t="s">
        <v>65</v>
      </c>
      <c r="G2461" s="101">
        <v>2.4</v>
      </c>
      <c r="H2461" s="101">
        <v>4.0999999999999996</v>
      </c>
      <c r="I2461" s="101">
        <v>3.1</v>
      </c>
      <c r="J2461" s="101">
        <v>3.9</v>
      </c>
      <c r="K2461" s="101">
        <v>3.6</v>
      </c>
      <c r="L2461" s="278">
        <v>4000</v>
      </c>
      <c r="M2461" s="100" t="s">
        <v>66</v>
      </c>
      <c r="N2461" s="100" t="s">
        <v>247</v>
      </c>
      <c r="O2461" s="100"/>
    </row>
    <row r="2462" spans="1:15">
      <c r="A2462" s="100" t="s">
        <v>12253</v>
      </c>
      <c r="B2462" s="100" t="s">
        <v>12254</v>
      </c>
      <c r="C2462" s="100" t="s">
        <v>442</v>
      </c>
      <c r="D2462" s="100" t="s">
        <v>8616</v>
      </c>
      <c r="E2462" s="100" t="s">
        <v>72</v>
      </c>
      <c r="F2462" s="277" t="s">
        <v>65</v>
      </c>
      <c r="G2462" s="101">
        <v>5.6</v>
      </c>
      <c r="H2462" s="101">
        <v>4.3</v>
      </c>
      <c r="I2462" s="101">
        <v>3.2</v>
      </c>
      <c r="J2462" s="101">
        <v>6.4</v>
      </c>
      <c r="K2462" s="101">
        <v>4.4000000000000004</v>
      </c>
      <c r="L2462" s="278">
        <v>12406303</v>
      </c>
      <c r="M2462" s="100" t="s">
        <v>66</v>
      </c>
      <c r="N2462" s="100" t="s">
        <v>67</v>
      </c>
      <c r="O2462" s="100" t="s">
        <v>12255</v>
      </c>
    </row>
    <row r="2463" spans="1:15">
      <c r="A2463" s="100" t="s">
        <v>15052</v>
      </c>
      <c r="B2463" s="100" t="s">
        <v>15053</v>
      </c>
      <c r="C2463" s="100" t="s">
        <v>5524</v>
      </c>
      <c r="D2463" s="100" t="s">
        <v>8536</v>
      </c>
      <c r="E2463" s="100" t="s">
        <v>201</v>
      </c>
      <c r="F2463" s="277" t="s">
        <v>95</v>
      </c>
      <c r="G2463" s="101">
        <v>1.7</v>
      </c>
      <c r="H2463" s="101">
        <v>1.8</v>
      </c>
      <c r="I2463" s="101">
        <v>4.9000000000000004</v>
      </c>
      <c r="J2463" s="101">
        <v>0.2</v>
      </c>
      <c r="K2463" s="101">
        <v>3</v>
      </c>
      <c r="L2463" s="278">
        <v>12791</v>
      </c>
      <c r="M2463" s="100" t="s">
        <v>66</v>
      </c>
      <c r="N2463" s="100" t="s">
        <v>103</v>
      </c>
      <c r="O2463" s="100" t="s">
        <v>5547</v>
      </c>
    </row>
    <row r="2464" spans="1:15">
      <c r="A2464" s="100" t="s">
        <v>12131</v>
      </c>
      <c r="B2464" s="100" t="s">
        <v>15054</v>
      </c>
      <c r="C2464" s="100" t="s">
        <v>5528</v>
      </c>
      <c r="D2464" s="100" t="s">
        <v>8536</v>
      </c>
      <c r="E2464" s="100" t="s">
        <v>94</v>
      </c>
      <c r="F2464" s="277" t="s">
        <v>73</v>
      </c>
      <c r="G2464" s="101">
        <v>7.6</v>
      </c>
      <c r="H2464" s="101">
        <v>5.0999999999999996</v>
      </c>
      <c r="I2464" s="101">
        <v>6</v>
      </c>
      <c r="J2464" s="101">
        <v>3.7</v>
      </c>
      <c r="K2464" s="101">
        <v>5.0999999999999996</v>
      </c>
      <c r="L2464" s="278">
        <v>88626</v>
      </c>
      <c r="M2464" s="100" t="s">
        <v>66</v>
      </c>
      <c r="N2464" s="100" t="s">
        <v>67</v>
      </c>
      <c r="O2464" s="100" t="s">
        <v>5551</v>
      </c>
    </row>
    <row r="2465" spans="1:15">
      <c r="A2465" s="100" t="s">
        <v>12256</v>
      </c>
      <c r="B2465" s="100" t="s">
        <v>12257</v>
      </c>
      <c r="C2465" s="100" t="s">
        <v>446</v>
      </c>
      <c r="D2465" s="100" t="s">
        <v>8549</v>
      </c>
      <c r="E2465" s="100" t="s">
        <v>94</v>
      </c>
      <c r="F2465" s="277" t="s">
        <v>73</v>
      </c>
      <c r="G2465" s="101">
        <v>8.1999999999999993</v>
      </c>
      <c r="H2465" s="101">
        <v>2.1</v>
      </c>
      <c r="I2465" s="101">
        <v>6</v>
      </c>
      <c r="J2465" s="101">
        <v>8.1999999999999993</v>
      </c>
      <c r="K2465" s="101">
        <v>5.9</v>
      </c>
      <c r="L2465" s="278">
        <v>12772</v>
      </c>
      <c r="M2465" s="100" t="s">
        <v>66</v>
      </c>
      <c r="N2465" s="100" t="s">
        <v>67</v>
      </c>
      <c r="O2465" s="100" t="s">
        <v>435</v>
      </c>
    </row>
    <row r="2466" spans="1:15">
      <c r="A2466" s="100" t="s">
        <v>17709</v>
      </c>
      <c r="B2466" s="100" t="s">
        <v>17710</v>
      </c>
      <c r="C2466" s="100" t="s">
        <v>11024</v>
      </c>
      <c r="D2466" s="100" t="s">
        <v>8536</v>
      </c>
      <c r="E2466" s="100" t="s">
        <v>72</v>
      </c>
      <c r="F2466" s="277" t="s">
        <v>65</v>
      </c>
      <c r="G2466" s="101">
        <v>4.5999999999999996</v>
      </c>
      <c r="H2466" s="101">
        <v>0</v>
      </c>
      <c r="I2466" s="101">
        <v>3.1</v>
      </c>
      <c r="J2466" s="101">
        <v>5.3</v>
      </c>
      <c r="K2466" s="101">
        <v>3.4</v>
      </c>
      <c r="L2466" s="278">
        <v>1704</v>
      </c>
      <c r="M2466" s="100" t="s">
        <v>66</v>
      </c>
      <c r="N2466" s="100" t="s">
        <v>247</v>
      </c>
      <c r="O2466" s="100" t="s">
        <v>11025</v>
      </c>
    </row>
    <row r="2467" spans="1:15">
      <c r="A2467" s="100" t="s">
        <v>14925</v>
      </c>
      <c r="B2467" s="100" t="s">
        <v>14926</v>
      </c>
      <c r="C2467" s="100" t="s">
        <v>5312</v>
      </c>
      <c r="D2467" s="100" t="s">
        <v>8544</v>
      </c>
      <c r="E2467" s="100" t="s">
        <v>107</v>
      </c>
      <c r="F2467" s="277" t="s">
        <v>65</v>
      </c>
      <c r="G2467" s="101">
        <v>6</v>
      </c>
      <c r="H2467" s="101">
        <v>10</v>
      </c>
      <c r="I2467" s="101">
        <v>6.1</v>
      </c>
      <c r="J2467" s="101">
        <v>5.0999999999999996</v>
      </c>
      <c r="K2467" s="101">
        <v>5.8</v>
      </c>
      <c r="L2467" s="278">
        <v>29348</v>
      </c>
      <c r="M2467" s="100" t="s">
        <v>66</v>
      </c>
      <c r="N2467" s="100" t="s">
        <v>67</v>
      </c>
      <c r="O2467" s="100" t="s">
        <v>5333</v>
      </c>
    </row>
    <row r="2468" spans="1:15">
      <c r="A2468" s="100" t="s">
        <v>17715</v>
      </c>
      <c r="B2468" s="100" t="s">
        <v>17716</v>
      </c>
      <c r="C2468" s="100" t="s">
        <v>7864</v>
      </c>
      <c r="D2468" s="100" t="s">
        <v>8566</v>
      </c>
      <c r="E2468" s="100" t="s">
        <v>72</v>
      </c>
      <c r="F2468" s="277" t="s">
        <v>73</v>
      </c>
      <c r="G2468" s="101">
        <v>4.5</v>
      </c>
      <c r="H2468" s="101">
        <v>4.3</v>
      </c>
      <c r="I2468" s="101">
        <v>3.5</v>
      </c>
      <c r="J2468" s="101">
        <v>6.8</v>
      </c>
      <c r="K2468" s="101">
        <v>4.9000000000000004</v>
      </c>
      <c r="L2468" s="278">
        <v>610232</v>
      </c>
      <c r="M2468" s="100" t="s">
        <v>66</v>
      </c>
      <c r="N2468" s="100" t="s">
        <v>247</v>
      </c>
      <c r="O2468" s="100" t="s">
        <v>7865</v>
      </c>
    </row>
    <row r="2469" spans="1:15">
      <c r="A2469" s="100" t="s">
        <v>17713</v>
      </c>
      <c r="B2469" s="100" t="s">
        <v>17714</v>
      </c>
      <c r="C2469" s="100" t="s">
        <v>11029</v>
      </c>
      <c r="D2469" s="100" t="s">
        <v>8541</v>
      </c>
      <c r="E2469" s="100" t="s">
        <v>72</v>
      </c>
      <c r="F2469" s="277" t="s">
        <v>73</v>
      </c>
      <c r="G2469" s="101">
        <v>4.4000000000000004</v>
      </c>
      <c r="H2469" s="101">
        <v>8.3000000000000007</v>
      </c>
      <c r="I2469" s="101">
        <v>3.6</v>
      </c>
      <c r="J2469" s="101">
        <v>4.7</v>
      </c>
      <c r="K2469" s="101">
        <v>4.3</v>
      </c>
      <c r="L2469" s="278">
        <v>4329</v>
      </c>
      <c r="M2469" s="100" t="s">
        <v>245</v>
      </c>
      <c r="N2469" s="100" t="s">
        <v>103</v>
      </c>
      <c r="O2469" s="100"/>
    </row>
    <row r="2470" spans="1:15">
      <c r="A2470" s="100" t="s">
        <v>17711</v>
      </c>
      <c r="B2470" s="100" t="s">
        <v>17712</v>
      </c>
      <c r="C2470" s="100" t="s">
        <v>11028</v>
      </c>
      <c r="D2470" s="100" t="s">
        <v>83</v>
      </c>
      <c r="E2470" s="100" t="s">
        <v>201</v>
      </c>
      <c r="F2470" s="277" t="s">
        <v>65</v>
      </c>
      <c r="G2470" s="101">
        <v>2.7</v>
      </c>
      <c r="H2470" s="101">
        <v>3.7</v>
      </c>
      <c r="I2470" s="101">
        <v>3.7</v>
      </c>
      <c r="J2470" s="101">
        <v>4.7</v>
      </c>
      <c r="K2470" s="101">
        <v>4</v>
      </c>
      <c r="L2470" s="278">
        <v>531947</v>
      </c>
      <c r="M2470" s="100" t="s">
        <v>66</v>
      </c>
      <c r="N2470" s="100" t="s">
        <v>247</v>
      </c>
      <c r="O2470" s="100"/>
    </row>
    <row r="2471" spans="1:15">
      <c r="A2471" s="100" t="s">
        <v>17719</v>
      </c>
      <c r="B2471" s="100" t="s">
        <v>17720</v>
      </c>
      <c r="C2471" s="100" t="s">
        <v>7868</v>
      </c>
      <c r="D2471" s="100" t="s">
        <v>8566</v>
      </c>
      <c r="E2471" s="100" t="s">
        <v>196</v>
      </c>
      <c r="F2471" s="277" t="s">
        <v>73</v>
      </c>
      <c r="G2471" s="101">
        <v>3.6</v>
      </c>
      <c r="H2471" s="101">
        <v>4</v>
      </c>
      <c r="I2471" s="101">
        <v>6</v>
      </c>
      <c r="J2471" s="101">
        <v>4.5999999999999996</v>
      </c>
      <c r="K2471" s="101">
        <v>5</v>
      </c>
      <c r="L2471" s="278">
        <v>189350</v>
      </c>
      <c r="M2471" s="100" t="s">
        <v>66</v>
      </c>
      <c r="N2471" s="100" t="s">
        <v>67</v>
      </c>
      <c r="O2471" s="100" t="s">
        <v>7869</v>
      </c>
    </row>
    <row r="2472" spans="1:15">
      <c r="A2472" s="100" t="s">
        <v>17721</v>
      </c>
      <c r="B2472" s="100" t="s">
        <v>11034</v>
      </c>
      <c r="C2472" s="100" t="s">
        <v>11035</v>
      </c>
      <c r="D2472" s="100" t="s">
        <v>8541</v>
      </c>
      <c r="E2472" s="100" t="s">
        <v>72</v>
      </c>
      <c r="F2472" s="277" t="s">
        <v>65</v>
      </c>
      <c r="G2472" s="101">
        <v>5.6</v>
      </c>
      <c r="H2472" s="101">
        <v>4.0999999999999996</v>
      </c>
      <c r="I2472" s="101">
        <v>4.2</v>
      </c>
      <c r="J2472" s="101">
        <v>5.3</v>
      </c>
      <c r="K2472" s="101">
        <v>4.5999999999999996</v>
      </c>
      <c r="L2472" s="278">
        <v>4078</v>
      </c>
      <c r="M2472" s="100" t="s">
        <v>66</v>
      </c>
      <c r="N2472" s="100" t="s">
        <v>247</v>
      </c>
      <c r="O2472" s="100"/>
    </row>
    <row r="2473" spans="1:15">
      <c r="A2473" s="100" t="s">
        <v>15358</v>
      </c>
      <c r="B2473" s="100" t="s">
        <v>15359</v>
      </c>
      <c r="C2473" s="100" t="s">
        <v>6048</v>
      </c>
      <c r="D2473" s="100" t="s">
        <v>8578</v>
      </c>
      <c r="E2473" s="100" t="s">
        <v>72</v>
      </c>
      <c r="F2473" s="277" t="s">
        <v>65</v>
      </c>
      <c r="G2473" s="101">
        <v>5.2</v>
      </c>
      <c r="H2473" s="101">
        <v>3.3</v>
      </c>
      <c r="I2473" s="101">
        <v>5.4</v>
      </c>
      <c r="J2473" s="101">
        <v>4</v>
      </c>
      <c r="K2473" s="101">
        <v>4.5</v>
      </c>
      <c r="L2473" s="278">
        <v>624577</v>
      </c>
      <c r="M2473" s="100" t="s">
        <v>66</v>
      </c>
      <c r="N2473" s="100" t="s">
        <v>67</v>
      </c>
      <c r="O2473" s="100" t="s">
        <v>6092</v>
      </c>
    </row>
    <row r="2474" spans="1:15">
      <c r="A2474" s="100" t="s">
        <v>17722</v>
      </c>
      <c r="B2474" s="100" t="s">
        <v>17723</v>
      </c>
      <c r="C2474" s="100" t="s">
        <v>11038</v>
      </c>
      <c r="D2474" s="100" t="s">
        <v>195</v>
      </c>
      <c r="E2474" s="100" t="s">
        <v>94</v>
      </c>
      <c r="F2474" s="277" t="s">
        <v>65</v>
      </c>
      <c r="G2474" s="101">
        <v>7.2</v>
      </c>
      <c r="H2474" s="101">
        <v>3.5</v>
      </c>
      <c r="I2474" s="101">
        <v>5.0999999999999996</v>
      </c>
      <c r="J2474" s="101">
        <v>6.6</v>
      </c>
      <c r="K2474" s="101">
        <v>5.7</v>
      </c>
      <c r="L2474" s="278">
        <v>365963</v>
      </c>
      <c r="M2474" s="100" t="s">
        <v>66</v>
      </c>
      <c r="N2474" s="100" t="s">
        <v>103</v>
      </c>
      <c r="O2474" s="100"/>
    </row>
    <row r="2475" spans="1:15">
      <c r="A2475" s="100" t="s">
        <v>17724</v>
      </c>
      <c r="B2475" s="100" t="s">
        <v>11040</v>
      </c>
      <c r="C2475" s="100" t="s">
        <v>11041</v>
      </c>
      <c r="D2475" s="100" t="s">
        <v>8544</v>
      </c>
      <c r="E2475" s="100" t="s">
        <v>201</v>
      </c>
      <c r="F2475" s="277" t="s">
        <v>65</v>
      </c>
      <c r="G2475" s="101">
        <v>1.7</v>
      </c>
      <c r="H2475" s="101">
        <v>5.7</v>
      </c>
      <c r="I2475" s="101">
        <v>4</v>
      </c>
      <c r="J2475" s="101">
        <v>4.5</v>
      </c>
      <c r="K2475" s="101">
        <v>4.4000000000000004</v>
      </c>
      <c r="L2475" s="278">
        <v>782</v>
      </c>
      <c r="M2475" s="100" t="s">
        <v>66</v>
      </c>
      <c r="N2475" s="100" t="s">
        <v>543</v>
      </c>
      <c r="O2475" s="100"/>
    </row>
    <row r="2476" spans="1:15">
      <c r="A2476" s="100" t="s">
        <v>12638</v>
      </c>
      <c r="B2476" s="100" t="s">
        <v>12639</v>
      </c>
      <c r="C2476" s="100" t="s">
        <v>1093</v>
      </c>
      <c r="D2476" s="100" t="s">
        <v>8564</v>
      </c>
      <c r="E2476" s="100" t="s">
        <v>107</v>
      </c>
      <c r="F2476" s="277" t="s">
        <v>65</v>
      </c>
      <c r="G2476" s="101">
        <v>5.8</v>
      </c>
      <c r="H2476" s="101">
        <v>9.5</v>
      </c>
      <c r="I2476" s="101">
        <v>3.6</v>
      </c>
      <c r="J2476" s="101">
        <v>6.1</v>
      </c>
      <c r="K2476" s="101">
        <v>5.4</v>
      </c>
      <c r="L2476" s="278">
        <v>14979</v>
      </c>
      <c r="M2476" s="100" t="s">
        <v>66</v>
      </c>
      <c r="N2476" s="100" t="s">
        <v>67</v>
      </c>
      <c r="O2476" s="100" t="s">
        <v>1086</v>
      </c>
    </row>
    <row r="2477" spans="1:15">
      <c r="A2477" s="100" t="s">
        <v>17725</v>
      </c>
      <c r="B2477" s="100" t="s">
        <v>17726</v>
      </c>
      <c r="C2477" s="100" t="s">
        <v>7872</v>
      </c>
      <c r="D2477" s="100" t="s">
        <v>8555</v>
      </c>
      <c r="E2477" s="100" t="s">
        <v>94</v>
      </c>
      <c r="F2477" s="277" t="s">
        <v>65</v>
      </c>
      <c r="G2477" s="101">
        <v>8.1</v>
      </c>
      <c r="H2477" s="101">
        <v>9.1999999999999993</v>
      </c>
      <c r="I2477" s="101">
        <v>6.2</v>
      </c>
      <c r="J2477" s="101">
        <v>5.4</v>
      </c>
      <c r="K2477" s="101">
        <v>6.1</v>
      </c>
      <c r="L2477" s="278">
        <v>205445</v>
      </c>
      <c r="M2477" s="100" t="s">
        <v>66</v>
      </c>
      <c r="N2477" s="100" t="s">
        <v>67</v>
      </c>
      <c r="O2477" s="100" t="s">
        <v>7873</v>
      </c>
    </row>
    <row r="2478" spans="1:15">
      <c r="A2478" s="100" t="s">
        <v>17727</v>
      </c>
      <c r="B2478" s="100" t="s">
        <v>17728</v>
      </c>
      <c r="C2478" s="100" t="s">
        <v>11044</v>
      </c>
      <c r="D2478" s="100" t="s">
        <v>8544</v>
      </c>
      <c r="E2478" s="100" t="s">
        <v>107</v>
      </c>
      <c r="F2478" s="277" t="s">
        <v>73</v>
      </c>
      <c r="G2478" s="101">
        <v>5.8</v>
      </c>
      <c r="H2478" s="101">
        <v>6</v>
      </c>
      <c r="I2478" s="101">
        <v>4.7</v>
      </c>
      <c r="J2478" s="101">
        <v>6.5</v>
      </c>
      <c r="K2478" s="101">
        <v>5.6</v>
      </c>
      <c r="L2478" s="278">
        <v>19496</v>
      </c>
      <c r="M2478" s="100" t="s">
        <v>66</v>
      </c>
      <c r="N2478" s="100" t="s">
        <v>247</v>
      </c>
      <c r="O2478" s="100"/>
    </row>
    <row r="2479" spans="1:15">
      <c r="A2479" s="100" t="s">
        <v>17729</v>
      </c>
      <c r="B2479" s="100" t="s">
        <v>17730</v>
      </c>
      <c r="C2479" s="100" t="s">
        <v>11047</v>
      </c>
      <c r="D2479" s="100" t="s">
        <v>8564</v>
      </c>
      <c r="E2479" s="100" t="s">
        <v>72</v>
      </c>
      <c r="F2479" s="277" t="s">
        <v>65</v>
      </c>
      <c r="G2479" s="101">
        <v>4.7</v>
      </c>
      <c r="H2479" s="101">
        <v>6.7</v>
      </c>
      <c r="I2479" s="101">
        <v>4.5999999999999996</v>
      </c>
      <c r="J2479" s="101">
        <v>5.8</v>
      </c>
      <c r="K2479" s="101">
        <v>5.3</v>
      </c>
      <c r="L2479" s="278">
        <v>1771</v>
      </c>
      <c r="M2479" s="100" t="s">
        <v>66</v>
      </c>
      <c r="N2479" s="100" t="s">
        <v>190</v>
      </c>
      <c r="O2479" s="100"/>
    </row>
    <row r="2480" spans="1:15">
      <c r="A2480" s="100" t="s">
        <v>17731</v>
      </c>
      <c r="B2480" s="100" t="s">
        <v>17732</v>
      </c>
      <c r="C2480" s="100" t="s">
        <v>11050</v>
      </c>
      <c r="D2480" s="100" t="s">
        <v>8559</v>
      </c>
      <c r="E2480" s="100" t="s">
        <v>285</v>
      </c>
      <c r="F2480" s="277" t="s">
        <v>65</v>
      </c>
      <c r="G2480" s="101">
        <v>0</v>
      </c>
      <c r="H2480" s="101">
        <v>1</v>
      </c>
      <c r="I2480" s="101">
        <v>2.2999999999999998</v>
      </c>
      <c r="J2480" s="101">
        <v>0.2</v>
      </c>
      <c r="K2480" s="101">
        <v>1.3</v>
      </c>
      <c r="L2480" s="278">
        <v>121174</v>
      </c>
      <c r="M2480" s="100" t="s">
        <v>66</v>
      </c>
      <c r="N2480" s="100" t="s">
        <v>190</v>
      </c>
      <c r="O2480" s="100" t="s">
        <v>11051</v>
      </c>
    </row>
    <row r="2481" spans="1:15">
      <c r="A2481" s="100" t="s">
        <v>17733</v>
      </c>
      <c r="B2481" s="100" t="s">
        <v>17734</v>
      </c>
      <c r="C2481" s="100" t="s">
        <v>11054</v>
      </c>
      <c r="D2481" s="100" t="s">
        <v>8555</v>
      </c>
      <c r="E2481" s="100" t="s">
        <v>94</v>
      </c>
      <c r="F2481" s="277" t="s">
        <v>65</v>
      </c>
      <c r="G2481" s="101">
        <v>8.1</v>
      </c>
      <c r="H2481" s="101">
        <v>6.7</v>
      </c>
      <c r="I2481" s="101">
        <v>6.9</v>
      </c>
      <c r="J2481" s="101">
        <v>4.8</v>
      </c>
      <c r="K2481" s="101">
        <v>6.1</v>
      </c>
      <c r="L2481" s="278">
        <v>19435</v>
      </c>
      <c r="M2481" s="100" t="s">
        <v>66</v>
      </c>
      <c r="N2481" s="100" t="s">
        <v>543</v>
      </c>
      <c r="O2481" s="100"/>
    </row>
    <row r="2482" spans="1:15">
      <c r="A2482" s="100" t="s">
        <v>17742</v>
      </c>
      <c r="B2482" s="100" t="s">
        <v>11064</v>
      </c>
      <c r="C2482" s="100" t="s">
        <v>11065</v>
      </c>
      <c r="D2482" s="100" t="s">
        <v>8541</v>
      </c>
      <c r="E2482" s="100" t="s">
        <v>72</v>
      </c>
      <c r="F2482" s="277"/>
      <c r="G2482" s="101">
        <v>5.7</v>
      </c>
      <c r="H2482" s="101">
        <v>6.3</v>
      </c>
      <c r="I2482" s="101">
        <v>3.8</v>
      </c>
      <c r="J2482" s="101">
        <v>5.4</v>
      </c>
      <c r="K2482" s="101">
        <v>4.5999999999999996</v>
      </c>
      <c r="L2482" s="278">
        <v>27299</v>
      </c>
      <c r="M2482" s="100" t="s">
        <v>66</v>
      </c>
      <c r="N2482" s="100" t="s">
        <v>103</v>
      </c>
      <c r="O2482" s="100"/>
    </row>
    <row r="2483" spans="1:15">
      <c r="A2483" s="100" t="s">
        <v>12142</v>
      </c>
      <c r="B2483" s="100" t="s">
        <v>17743</v>
      </c>
      <c r="C2483" s="100" t="s">
        <v>11068</v>
      </c>
      <c r="D2483" s="100" t="s">
        <v>8536</v>
      </c>
      <c r="E2483" s="100" t="s">
        <v>72</v>
      </c>
      <c r="F2483" s="277" t="s">
        <v>73</v>
      </c>
      <c r="G2483" s="101">
        <v>5.7</v>
      </c>
      <c r="H2483" s="101">
        <v>5.3</v>
      </c>
      <c r="I2483" s="101">
        <v>3.4</v>
      </c>
      <c r="J2483" s="101">
        <v>6.4</v>
      </c>
      <c r="K2483" s="101">
        <v>4.5</v>
      </c>
      <c r="L2483" s="278">
        <v>2855</v>
      </c>
      <c r="M2483" s="100" t="s">
        <v>66</v>
      </c>
      <c r="N2483" s="100" t="s">
        <v>103</v>
      </c>
      <c r="O2483" s="100"/>
    </row>
    <row r="2484" spans="1:15">
      <c r="A2484" s="100" t="s">
        <v>17744</v>
      </c>
      <c r="B2484" s="100" t="s">
        <v>17745</v>
      </c>
      <c r="C2484" s="100" t="s">
        <v>11071</v>
      </c>
      <c r="D2484" s="100" t="s">
        <v>8555</v>
      </c>
      <c r="E2484" s="100" t="s">
        <v>107</v>
      </c>
      <c r="F2484" s="277" t="s">
        <v>73</v>
      </c>
      <c r="G2484" s="101">
        <v>7</v>
      </c>
      <c r="H2484" s="101">
        <v>5.9</v>
      </c>
      <c r="I2484" s="101">
        <v>6.5</v>
      </c>
      <c r="J2484" s="101">
        <v>4.4000000000000004</v>
      </c>
      <c r="K2484" s="101">
        <v>5.7</v>
      </c>
      <c r="L2484" s="278">
        <v>22393</v>
      </c>
      <c r="M2484" s="100" t="s">
        <v>66</v>
      </c>
      <c r="N2484" s="100" t="s">
        <v>103</v>
      </c>
      <c r="O2484" s="100"/>
    </row>
    <row r="2485" spans="1:15">
      <c r="A2485" s="100" t="s">
        <v>12479</v>
      </c>
      <c r="B2485" s="100" t="s">
        <v>12480</v>
      </c>
      <c r="C2485" s="100" t="s">
        <v>798</v>
      </c>
      <c r="D2485" s="100" t="s">
        <v>8560</v>
      </c>
      <c r="E2485" s="100" t="s">
        <v>201</v>
      </c>
      <c r="F2485" s="277" t="s">
        <v>65</v>
      </c>
      <c r="G2485" s="101">
        <v>2.2999999999999998</v>
      </c>
      <c r="H2485" s="101">
        <v>4.8</v>
      </c>
      <c r="I2485" s="101">
        <v>2.9</v>
      </c>
      <c r="J2485" s="101">
        <v>4.4000000000000004</v>
      </c>
      <c r="K2485" s="101">
        <v>3.6</v>
      </c>
      <c r="L2485" s="278">
        <v>181330</v>
      </c>
      <c r="M2485" s="100" t="s">
        <v>66</v>
      </c>
      <c r="N2485" s="100" t="s">
        <v>190</v>
      </c>
      <c r="O2485" s="100" t="s">
        <v>793</v>
      </c>
    </row>
    <row r="2486" spans="1:15">
      <c r="A2486" s="100" t="s">
        <v>12175</v>
      </c>
      <c r="B2486" s="100" t="s">
        <v>12176</v>
      </c>
      <c r="C2486" s="100" t="s">
        <v>296</v>
      </c>
      <c r="D2486" s="100" t="s">
        <v>8536</v>
      </c>
      <c r="E2486" s="100" t="s">
        <v>107</v>
      </c>
      <c r="F2486" s="277" t="s">
        <v>73</v>
      </c>
      <c r="G2486" s="101">
        <v>6.2</v>
      </c>
      <c r="H2486" s="101">
        <v>3.3</v>
      </c>
      <c r="I2486" s="101">
        <v>4.9000000000000004</v>
      </c>
      <c r="J2486" s="101">
        <v>4.8</v>
      </c>
      <c r="K2486" s="101">
        <v>4.5999999999999996</v>
      </c>
      <c r="L2486" s="278">
        <v>56781</v>
      </c>
      <c r="M2486" s="100" t="s">
        <v>66</v>
      </c>
      <c r="N2486" s="100" t="s">
        <v>67</v>
      </c>
      <c r="O2486" s="100" t="s">
        <v>297</v>
      </c>
    </row>
    <row r="2487" spans="1:15">
      <c r="A2487" s="100" t="s">
        <v>13164</v>
      </c>
      <c r="B2487" s="100" t="s">
        <v>11859</v>
      </c>
      <c r="C2487" s="100" t="s">
        <v>11860</v>
      </c>
      <c r="D2487" s="100"/>
      <c r="E2487" s="100"/>
      <c r="F2487" s="277"/>
      <c r="G2487" s="101"/>
      <c r="H2487" s="101"/>
      <c r="I2487" s="101"/>
      <c r="J2487" s="101"/>
      <c r="K2487" s="101"/>
      <c r="L2487" s="278"/>
      <c r="M2487" s="100"/>
      <c r="N2487" s="100"/>
      <c r="O2487" s="100"/>
    </row>
    <row r="2488" spans="1:15">
      <c r="A2488" s="100" t="s">
        <v>14382</v>
      </c>
      <c r="B2488" s="100" t="s">
        <v>14383</v>
      </c>
      <c r="C2488" s="100" t="s">
        <v>4308</v>
      </c>
      <c r="D2488" s="100" t="s">
        <v>8559</v>
      </c>
      <c r="E2488" s="100" t="s">
        <v>72</v>
      </c>
      <c r="F2488" s="277" t="s">
        <v>95</v>
      </c>
      <c r="G2488" s="101">
        <v>4.4000000000000004</v>
      </c>
      <c r="H2488" s="101">
        <v>4.9000000000000004</v>
      </c>
      <c r="I2488" s="101">
        <v>4.2</v>
      </c>
      <c r="J2488" s="101">
        <v>3.5</v>
      </c>
      <c r="K2488" s="101">
        <v>4</v>
      </c>
      <c r="L2488" s="278">
        <v>67826</v>
      </c>
      <c r="M2488" s="100" t="s">
        <v>66</v>
      </c>
      <c r="N2488" s="100" t="s">
        <v>67</v>
      </c>
      <c r="O2488" s="100" t="s">
        <v>4286</v>
      </c>
    </row>
    <row r="2489" spans="1:15">
      <c r="A2489" s="100" t="s">
        <v>17748</v>
      </c>
      <c r="B2489" s="100" t="s">
        <v>17749</v>
      </c>
      <c r="C2489" s="100" t="s">
        <v>11077</v>
      </c>
      <c r="D2489" s="100" t="s">
        <v>8568</v>
      </c>
      <c r="E2489" s="100" t="s">
        <v>72</v>
      </c>
      <c r="F2489" s="277" t="s">
        <v>73</v>
      </c>
      <c r="G2489" s="101">
        <v>5.6</v>
      </c>
      <c r="H2489" s="101">
        <v>7.1</v>
      </c>
      <c r="I2489" s="101">
        <v>4.3</v>
      </c>
      <c r="J2489" s="101">
        <v>2.2999999999999998</v>
      </c>
      <c r="K2489" s="101">
        <v>4.3</v>
      </c>
      <c r="L2489" s="278">
        <v>126665</v>
      </c>
      <c r="M2489" s="100" t="s">
        <v>66</v>
      </c>
      <c r="N2489" s="100" t="s">
        <v>67</v>
      </c>
      <c r="O2489" s="100" t="s">
        <v>11078</v>
      </c>
    </row>
    <row r="2490" spans="1:15">
      <c r="A2490" s="100" t="s">
        <v>17746</v>
      </c>
      <c r="B2490" s="100" t="s">
        <v>17747</v>
      </c>
      <c r="C2490" s="100" t="s">
        <v>11074</v>
      </c>
      <c r="D2490" s="100" t="s">
        <v>8566</v>
      </c>
      <c r="E2490" s="100" t="s">
        <v>72</v>
      </c>
      <c r="F2490" s="277" t="s">
        <v>65</v>
      </c>
      <c r="G2490" s="101">
        <v>5.2</v>
      </c>
      <c r="H2490" s="101">
        <v>5</v>
      </c>
      <c r="I2490" s="101">
        <v>4.5</v>
      </c>
      <c r="J2490" s="101">
        <v>5.5</v>
      </c>
      <c r="K2490" s="101">
        <v>5</v>
      </c>
      <c r="L2490" s="278">
        <v>6902</v>
      </c>
      <c r="M2490" s="100" t="s">
        <v>66</v>
      </c>
      <c r="N2490" s="100" t="s">
        <v>543</v>
      </c>
      <c r="O2490" s="100"/>
    </row>
    <row r="2491" spans="1:15">
      <c r="A2491" s="100" t="s">
        <v>12260</v>
      </c>
      <c r="B2491" s="100" t="s">
        <v>12261</v>
      </c>
      <c r="C2491" s="100" t="s">
        <v>454</v>
      </c>
      <c r="D2491" s="100" t="s">
        <v>8555</v>
      </c>
      <c r="E2491" s="100" t="s">
        <v>94</v>
      </c>
      <c r="F2491" s="277" t="s">
        <v>65</v>
      </c>
      <c r="G2491" s="101">
        <v>8.1</v>
      </c>
      <c r="H2491" s="101">
        <v>8</v>
      </c>
      <c r="I2491" s="101">
        <v>6</v>
      </c>
      <c r="J2491" s="101">
        <v>6.8</v>
      </c>
      <c r="K2491" s="101">
        <v>6.4</v>
      </c>
      <c r="L2491" s="278">
        <v>218104</v>
      </c>
      <c r="M2491" s="100" t="s">
        <v>66</v>
      </c>
      <c r="N2491" s="100" t="s">
        <v>264</v>
      </c>
      <c r="O2491" s="100" t="s">
        <v>443</v>
      </c>
    </row>
    <row r="2492" spans="1:15">
      <c r="A2492" s="100" t="s">
        <v>14880</v>
      </c>
      <c r="B2492" s="100" t="s">
        <v>14881</v>
      </c>
      <c r="C2492" s="100" t="s">
        <v>5252</v>
      </c>
      <c r="D2492" s="100" t="s">
        <v>78</v>
      </c>
      <c r="E2492" s="100" t="s">
        <v>94</v>
      </c>
      <c r="F2492" s="277" t="s">
        <v>65</v>
      </c>
      <c r="G2492" s="101">
        <v>8.5</v>
      </c>
      <c r="H2492" s="101">
        <v>10</v>
      </c>
      <c r="I2492" s="101">
        <v>6.3</v>
      </c>
      <c r="J2492" s="101">
        <v>7.1</v>
      </c>
      <c r="K2492" s="101">
        <v>6.9</v>
      </c>
      <c r="L2492" s="278">
        <v>63957</v>
      </c>
      <c r="M2492" s="100" t="s">
        <v>125</v>
      </c>
      <c r="N2492" s="100" t="s">
        <v>67</v>
      </c>
      <c r="O2492" s="100" t="s">
        <v>5271</v>
      </c>
    </row>
    <row r="2493" spans="1:15">
      <c r="A2493" s="100" t="s">
        <v>17750</v>
      </c>
      <c r="B2493" s="100" t="s">
        <v>17751</v>
      </c>
      <c r="C2493" s="100" t="s">
        <v>11081</v>
      </c>
      <c r="D2493" s="100" t="s">
        <v>8556</v>
      </c>
      <c r="E2493" s="100" t="s">
        <v>72</v>
      </c>
      <c r="F2493" s="277" t="s">
        <v>73</v>
      </c>
      <c r="G2493" s="101">
        <v>5.5</v>
      </c>
      <c r="H2493" s="101">
        <v>2.8</v>
      </c>
      <c r="I2493" s="101">
        <v>4.4000000000000004</v>
      </c>
      <c r="J2493" s="101">
        <v>6.6</v>
      </c>
      <c r="K2493" s="101">
        <v>4.4000000000000004</v>
      </c>
      <c r="L2493" s="278">
        <v>291214</v>
      </c>
      <c r="M2493" s="100" t="s">
        <v>66</v>
      </c>
      <c r="N2493" s="100" t="s">
        <v>67</v>
      </c>
      <c r="O2493" s="100"/>
    </row>
    <row r="2494" spans="1:15">
      <c r="A2494" s="100" t="s">
        <v>17752</v>
      </c>
      <c r="B2494" s="100" t="s">
        <v>17753</v>
      </c>
      <c r="C2494" s="100" t="s">
        <v>11084</v>
      </c>
      <c r="D2494" s="100" t="s">
        <v>8541</v>
      </c>
      <c r="E2494" s="100" t="s">
        <v>107</v>
      </c>
      <c r="F2494" s="277" t="s">
        <v>65</v>
      </c>
      <c r="G2494" s="101">
        <v>6.7</v>
      </c>
      <c r="H2494" s="101">
        <v>6.7</v>
      </c>
      <c r="I2494" s="101">
        <v>4.9000000000000004</v>
      </c>
      <c r="J2494" s="101">
        <v>5.4</v>
      </c>
      <c r="K2494" s="101">
        <v>5.2</v>
      </c>
      <c r="L2494" s="278">
        <v>3150</v>
      </c>
      <c r="M2494" s="100" t="s">
        <v>66</v>
      </c>
      <c r="N2494" s="100" t="s">
        <v>103</v>
      </c>
      <c r="O2494" s="100"/>
    </row>
    <row r="2495" spans="1:15">
      <c r="A2495" s="100" t="s">
        <v>15273</v>
      </c>
      <c r="B2495" s="100" t="s">
        <v>15274</v>
      </c>
      <c r="C2495" s="100" t="s">
        <v>5909</v>
      </c>
      <c r="D2495" s="100" t="s">
        <v>100</v>
      </c>
      <c r="E2495" s="100" t="s">
        <v>201</v>
      </c>
      <c r="F2495" s="277" t="s">
        <v>65</v>
      </c>
      <c r="G2495" s="101">
        <v>2.2999999999999998</v>
      </c>
      <c r="H2495" s="101">
        <v>3.3</v>
      </c>
      <c r="I2495" s="101">
        <v>7.7</v>
      </c>
      <c r="J2495" s="101">
        <v>2</v>
      </c>
      <c r="K2495" s="101">
        <v>3.4</v>
      </c>
      <c r="L2495" s="278">
        <v>5919246</v>
      </c>
      <c r="M2495" s="100" t="s">
        <v>66</v>
      </c>
      <c r="N2495" s="100" t="s">
        <v>67</v>
      </c>
      <c r="O2495" s="100" t="s">
        <v>5929</v>
      </c>
    </row>
    <row r="2496" spans="1:15">
      <c r="A2496" s="100" t="s">
        <v>17754</v>
      </c>
      <c r="B2496" s="100" t="s">
        <v>17755</v>
      </c>
      <c r="C2496" s="100" t="s">
        <v>11087</v>
      </c>
      <c r="D2496" s="100" t="s">
        <v>93</v>
      </c>
      <c r="E2496" s="100" t="s">
        <v>94</v>
      </c>
      <c r="F2496" s="277" t="s">
        <v>65</v>
      </c>
      <c r="G2496" s="101">
        <v>7.6</v>
      </c>
      <c r="H2496" s="101">
        <v>4.2</v>
      </c>
      <c r="I2496" s="101">
        <v>5.8</v>
      </c>
      <c r="J2496" s="101">
        <v>6.4</v>
      </c>
      <c r="K2496" s="101">
        <v>5.8</v>
      </c>
      <c r="L2496" s="278">
        <v>111820</v>
      </c>
      <c r="M2496" s="100" t="s">
        <v>66</v>
      </c>
      <c r="N2496" s="100" t="s">
        <v>190</v>
      </c>
      <c r="O2496" s="100"/>
    </row>
    <row r="2497" spans="1:15">
      <c r="A2497" s="100" t="s">
        <v>17756</v>
      </c>
      <c r="B2497" s="100" t="s">
        <v>17757</v>
      </c>
      <c r="C2497" s="100" t="s">
        <v>7880</v>
      </c>
      <c r="D2497" s="100" t="s">
        <v>8552</v>
      </c>
      <c r="E2497" s="100" t="s">
        <v>72</v>
      </c>
      <c r="F2497" s="277" t="s">
        <v>73</v>
      </c>
      <c r="G2497" s="101">
        <v>5.3</v>
      </c>
      <c r="H2497" s="101">
        <v>3.3</v>
      </c>
      <c r="I2497" s="101">
        <v>3.3</v>
      </c>
      <c r="J2497" s="101">
        <v>5</v>
      </c>
      <c r="K2497" s="101">
        <v>4.0999999999999996</v>
      </c>
      <c r="L2497" s="278">
        <v>33910</v>
      </c>
      <c r="M2497" s="100" t="s">
        <v>66</v>
      </c>
      <c r="N2497" s="100" t="s">
        <v>247</v>
      </c>
      <c r="O2497" s="100" t="s">
        <v>6400</v>
      </c>
    </row>
    <row r="2498" spans="1:15">
      <c r="A2498" s="100" t="s">
        <v>17758</v>
      </c>
      <c r="B2498" s="100" t="s">
        <v>17759</v>
      </c>
      <c r="C2498" s="100" t="s">
        <v>11088</v>
      </c>
      <c r="D2498" s="100" t="s">
        <v>8594</v>
      </c>
      <c r="E2498" s="100" t="s">
        <v>196</v>
      </c>
      <c r="F2498" s="277" t="s">
        <v>65</v>
      </c>
      <c r="G2498" s="101">
        <v>3.7</v>
      </c>
      <c r="H2498" s="101">
        <v>3.8</v>
      </c>
      <c r="I2498" s="101">
        <v>2.4</v>
      </c>
      <c r="J2498" s="101">
        <v>6</v>
      </c>
      <c r="K2498" s="101">
        <v>4.3</v>
      </c>
      <c r="L2498" s="278">
        <v>271879</v>
      </c>
      <c r="M2498" s="100" t="s">
        <v>66</v>
      </c>
      <c r="N2498" s="100" t="s">
        <v>247</v>
      </c>
      <c r="O2498" s="100" t="s">
        <v>11089</v>
      </c>
    </row>
    <row r="2499" spans="1:15">
      <c r="A2499" s="100" t="s">
        <v>17760</v>
      </c>
      <c r="B2499" s="100" t="s">
        <v>17761</v>
      </c>
      <c r="C2499" s="100" t="s">
        <v>7883</v>
      </c>
      <c r="D2499" s="100" t="s">
        <v>8592</v>
      </c>
      <c r="E2499" s="100" t="s">
        <v>107</v>
      </c>
      <c r="F2499" s="277" t="s">
        <v>65</v>
      </c>
      <c r="G2499" s="101">
        <v>6.5</v>
      </c>
      <c r="H2499" s="101">
        <v>5.0999999999999996</v>
      </c>
      <c r="I2499" s="101">
        <v>4</v>
      </c>
      <c r="J2499" s="101">
        <v>5.4</v>
      </c>
      <c r="K2499" s="101">
        <v>4.8</v>
      </c>
      <c r="L2499" s="278">
        <v>1758103</v>
      </c>
      <c r="M2499" s="100" t="s">
        <v>66</v>
      </c>
      <c r="N2499" s="100" t="s">
        <v>67</v>
      </c>
      <c r="O2499" s="100" t="s">
        <v>7884</v>
      </c>
    </row>
    <row r="2500" spans="1:15">
      <c r="A2500" s="100" t="s">
        <v>12258</v>
      </c>
      <c r="B2500" s="100" t="s">
        <v>12259</v>
      </c>
      <c r="C2500" s="100" t="s">
        <v>450</v>
      </c>
      <c r="D2500" s="100" t="s">
        <v>8554</v>
      </c>
      <c r="E2500" s="100" t="s">
        <v>107</v>
      </c>
      <c r="F2500" s="277" t="s">
        <v>73</v>
      </c>
      <c r="G2500" s="101">
        <v>6.2</v>
      </c>
      <c r="H2500" s="101">
        <v>8.8000000000000007</v>
      </c>
      <c r="I2500" s="101">
        <v>3.3</v>
      </c>
      <c r="J2500" s="101">
        <v>5.6</v>
      </c>
      <c r="K2500" s="101">
        <v>4.5999999999999996</v>
      </c>
      <c r="L2500" s="278">
        <v>5039</v>
      </c>
      <c r="M2500" s="100" t="s">
        <v>66</v>
      </c>
      <c r="N2500" s="100" t="s">
        <v>103</v>
      </c>
      <c r="O2500" s="100" t="s">
        <v>439</v>
      </c>
    </row>
    <row r="2501" spans="1:15">
      <c r="A2501" s="100" t="s">
        <v>17762</v>
      </c>
      <c r="B2501" s="100" t="s">
        <v>17763</v>
      </c>
      <c r="C2501" s="100" t="s">
        <v>11092</v>
      </c>
      <c r="D2501" s="100" t="s">
        <v>8548</v>
      </c>
      <c r="E2501" s="100" t="s">
        <v>107</v>
      </c>
      <c r="F2501" s="277" t="s">
        <v>73</v>
      </c>
      <c r="G2501" s="101">
        <v>6.3</v>
      </c>
      <c r="H2501" s="101">
        <v>4.0999999999999996</v>
      </c>
      <c r="I2501" s="101">
        <v>3.5</v>
      </c>
      <c r="J2501" s="101">
        <v>4.5</v>
      </c>
      <c r="K2501" s="101">
        <v>4</v>
      </c>
      <c r="L2501" s="278">
        <v>56265</v>
      </c>
      <c r="M2501" s="100" t="s">
        <v>66</v>
      </c>
      <c r="N2501" s="100" t="s">
        <v>103</v>
      </c>
      <c r="O2501" s="100"/>
    </row>
    <row r="2502" spans="1:15">
      <c r="A2502" s="100" t="s">
        <v>17764</v>
      </c>
      <c r="B2502" s="100" t="s">
        <v>17765</v>
      </c>
      <c r="C2502" s="100" t="s">
        <v>11095</v>
      </c>
      <c r="D2502" s="100" t="s">
        <v>8541</v>
      </c>
      <c r="E2502" s="100" t="s">
        <v>201</v>
      </c>
      <c r="F2502" s="277" t="s">
        <v>65</v>
      </c>
      <c r="G2502" s="101">
        <v>2.6</v>
      </c>
      <c r="H2502" s="101">
        <v>3.8</v>
      </c>
      <c r="I2502" s="101">
        <v>2.8</v>
      </c>
      <c r="J2502" s="101">
        <v>4.2</v>
      </c>
      <c r="K2502" s="101">
        <v>3.5</v>
      </c>
      <c r="L2502" s="278">
        <v>12533</v>
      </c>
      <c r="M2502" s="100" t="s">
        <v>66</v>
      </c>
      <c r="N2502" s="100" t="s">
        <v>247</v>
      </c>
      <c r="O2502" s="100"/>
    </row>
    <row r="2503" spans="1:15">
      <c r="A2503" s="100" t="s">
        <v>15356</v>
      </c>
      <c r="B2503" s="100" t="s">
        <v>15357</v>
      </c>
      <c r="C2503" s="100" t="s">
        <v>6044</v>
      </c>
      <c r="D2503" s="100" t="s">
        <v>8566</v>
      </c>
      <c r="E2503" s="100" t="s">
        <v>201</v>
      </c>
      <c r="F2503" s="277" t="s">
        <v>65</v>
      </c>
      <c r="G2503" s="101">
        <v>2.7</v>
      </c>
      <c r="H2503" s="101">
        <v>4.8</v>
      </c>
      <c r="I2503" s="101">
        <v>3.5</v>
      </c>
      <c r="J2503" s="101">
        <v>4.9000000000000004</v>
      </c>
      <c r="K2503" s="101">
        <v>4.4000000000000004</v>
      </c>
      <c r="L2503" s="278">
        <v>62447</v>
      </c>
      <c r="M2503" s="100" t="s">
        <v>66</v>
      </c>
      <c r="N2503" s="100" t="s">
        <v>543</v>
      </c>
      <c r="O2503" s="100" t="s">
        <v>6088</v>
      </c>
    </row>
    <row r="2504" spans="1:15">
      <c r="A2504" s="100" t="s">
        <v>17766</v>
      </c>
      <c r="B2504" s="100" t="s">
        <v>17767</v>
      </c>
      <c r="C2504" s="100" t="s">
        <v>7885</v>
      </c>
      <c r="D2504" s="100" t="s">
        <v>8548</v>
      </c>
      <c r="E2504" s="100" t="s">
        <v>196</v>
      </c>
      <c r="F2504" s="277" t="s">
        <v>65</v>
      </c>
      <c r="G2504" s="101">
        <v>3</v>
      </c>
      <c r="H2504" s="101">
        <v>4</v>
      </c>
      <c r="I2504" s="101">
        <v>4.0999999999999996</v>
      </c>
      <c r="J2504" s="101">
        <v>5.5</v>
      </c>
      <c r="K2504" s="101">
        <v>4.7</v>
      </c>
      <c r="L2504" s="278">
        <v>123582</v>
      </c>
      <c r="M2504" s="100" t="s">
        <v>66</v>
      </c>
      <c r="N2504" s="100" t="s">
        <v>1281</v>
      </c>
      <c r="O2504" s="100" t="s">
        <v>7886</v>
      </c>
    </row>
    <row r="2505" spans="1:15">
      <c r="A2505" s="100" t="s">
        <v>17768</v>
      </c>
      <c r="B2505" s="100" t="s">
        <v>11097</v>
      </c>
      <c r="C2505" s="100" t="s">
        <v>11098</v>
      </c>
      <c r="D2505" s="100" t="s">
        <v>8563</v>
      </c>
      <c r="E2505" s="100" t="s">
        <v>72</v>
      </c>
      <c r="F2505" s="277" t="s">
        <v>95</v>
      </c>
      <c r="G2505" s="101">
        <v>5</v>
      </c>
      <c r="H2505" s="101">
        <v>4.9000000000000004</v>
      </c>
      <c r="I2505" s="101">
        <v>4.9000000000000004</v>
      </c>
      <c r="J2505" s="101">
        <v>4.9000000000000004</v>
      </c>
      <c r="K2505" s="101">
        <v>4.9000000000000004</v>
      </c>
      <c r="L2505" s="278">
        <v>1059</v>
      </c>
      <c r="M2505" s="100" t="s">
        <v>66</v>
      </c>
      <c r="N2505" s="100" t="s">
        <v>190</v>
      </c>
      <c r="O2505" s="100"/>
    </row>
    <row r="2506" spans="1:15">
      <c r="A2506" s="100" t="s">
        <v>13424</v>
      </c>
      <c r="B2506" s="100" t="s">
        <v>13425</v>
      </c>
      <c r="C2506" s="100" t="s">
        <v>2587</v>
      </c>
      <c r="D2506" s="100" t="s">
        <v>8589</v>
      </c>
      <c r="E2506" s="100" t="s">
        <v>107</v>
      </c>
      <c r="F2506" s="277" t="s">
        <v>65</v>
      </c>
      <c r="G2506" s="101">
        <v>6.9</v>
      </c>
      <c r="H2506" s="101">
        <v>7.4</v>
      </c>
      <c r="I2506" s="101">
        <v>4.9000000000000004</v>
      </c>
      <c r="J2506" s="101">
        <v>6.8</v>
      </c>
      <c r="K2506" s="101">
        <v>6.2</v>
      </c>
      <c r="L2506" s="278">
        <v>413805</v>
      </c>
      <c r="M2506" s="100" t="s">
        <v>66</v>
      </c>
      <c r="N2506" s="100" t="s">
        <v>67</v>
      </c>
      <c r="O2506" s="100" t="s">
        <v>2571</v>
      </c>
    </row>
    <row r="2507" spans="1:15">
      <c r="A2507" s="100" t="s">
        <v>13814</v>
      </c>
      <c r="B2507" s="100" t="s">
        <v>13815</v>
      </c>
      <c r="C2507" s="100" t="s">
        <v>3191</v>
      </c>
      <c r="D2507" s="100" t="s">
        <v>8563</v>
      </c>
      <c r="E2507" s="100" t="s">
        <v>72</v>
      </c>
      <c r="F2507" s="277" t="s">
        <v>65</v>
      </c>
      <c r="G2507" s="101">
        <v>5.3</v>
      </c>
      <c r="H2507" s="101">
        <v>5</v>
      </c>
      <c r="I2507" s="101">
        <v>4.3</v>
      </c>
      <c r="J2507" s="101">
        <v>6.1</v>
      </c>
      <c r="K2507" s="101">
        <v>4.9000000000000004</v>
      </c>
      <c r="L2507" s="278">
        <v>47609</v>
      </c>
      <c r="M2507" s="100" t="s">
        <v>66</v>
      </c>
      <c r="N2507" s="100" t="s">
        <v>67</v>
      </c>
      <c r="O2507" s="100" t="s">
        <v>3171</v>
      </c>
    </row>
    <row r="2508" spans="1:15">
      <c r="A2508" s="100" t="s">
        <v>14384</v>
      </c>
      <c r="B2508" s="100" t="s">
        <v>14385</v>
      </c>
      <c r="C2508" s="100" t="s">
        <v>4312</v>
      </c>
      <c r="D2508" s="100" t="s">
        <v>78</v>
      </c>
      <c r="E2508" s="100" t="s">
        <v>107</v>
      </c>
      <c r="F2508" s="277" t="s">
        <v>65</v>
      </c>
      <c r="G2508" s="101">
        <v>7</v>
      </c>
      <c r="H2508" s="101">
        <v>10</v>
      </c>
      <c r="I2508" s="101">
        <v>6.5</v>
      </c>
      <c r="J2508" s="101">
        <v>5.6</v>
      </c>
      <c r="K2508" s="101">
        <v>6.3</v>
      </c>
      <c r="L2508" s="278">
        <v>25084</v>
      </c>
      <c r="M2508" s="100" t="s">
        <v>66</v>
      </c>
      <c r="N2508" s="100" t="s">
        <v>264</v>
      </c>
      <c r="O2508" s="100" t="s">
        <v>4290</v>
      </c>
    </row>
    <row r="2509" spans="1:15">
      <c r="A2509" s="100" t="s">
        <v>13153</v>
      </c>
      <c r="B2509" s="100" t="s">
        <v>13154</v>
      </c>
      <c r="C2509" s="100" t="s">
        <v>2093</v>
      </c>
      <c r="D2509" s="100" t="s">
        <v>100</v>
      </c>
      <c r="E2509" s="100" t="s">
        <v>64</v>
      </c>
      <c r="F2509" s="277" t="s">
        <v>65</v>
      </c>
      <c r="G2509" s="101">
        <v>10</v>
      </c>
      <c r="H2509" s="101">
        <v>8.6999999999999993</v>
      </c>
      <c r="I2509" s="101">
        <v>9.3000000000000007</v>
      </c>
      <c r="J2509" s="101">
        <v>6.5</v>
      </c>
      <c r="K2509" s="101">
        <v>8.1</v>
      </c>
      <c r="L2509" s="278">
        <v>805066</v>
      </c>
      <c r="M2509" s="100" t="s">
        <v>66</v>
      </c>
      <c r="N2509" s="100" t="s">
        <v>67</v>
      </c>
      <c r="O2509" s="100" t="s">
        <v>2079</v>
      </c>
    </row>
    <row r="2510" spans="1:15">
      <c r="A2510" s="100" t="s">
        <v>17769</v>
      </c>
      <c r="B2510" s="100" t="s">
        <v>17770</v>
      </c>
      <c r="C2510" s="100" t="s">
        <v>11101</v>
      </c>
      <c r="D2510" s="100" t="s">
        <v>8539</v>
      </c>
      <c r="E2510" s="100" t="s">
        <v>201</v>
      </c>
      <c r="F2510" s="277" t="s">
        <v>95</v>
      </c>
      <c r="G2510" s="101">
        <v>1.6</v>
      </c>
      <c r="H2510" s="101">
        <v>3.4</v>
      </c>
      <c r="I2510" s="101">
        <v>2.8</v>
      </c>
      <c r="J2510" s="101">
        <v>3.9</v>
      </c>
      <c r="K2510" s="101">
        <v>3.4</v>
      </c>
      <c r="L2510" s="278">
        <v>396687</v>
      </c>
      <c r="M2510" s="100" t="s">
        <v>66</v>
      </c>
      <c r="N2510" s="100" t="s">
        <v>543</v>
      </c>
      <c r="O2510" s="100"/>
    </row>
    <row r="2511" spans="1:15">
      <c r="A2511" s="100" t="s">
        <v>17771</v>
      </c>
      <c r="B2511" s="100" t="s">
        <v>17772</v>
      </c>
      <c r="C2511" s="100" t="s">
        <v>11104</v>
      </c>
      <c r="D2511" s="100" t="s">
        <v>8548</v>
      </c>
      <c r="E2511" s="100" t="s">
        <v>201</v>
      </c>
      <c r="F2511" s="277" t="s">
        <v>95</v>
      </c>
      <c r="G2511" s="101">
        <v>2.2000000000000002</v>
      </c>
      <c r="H2511" s="101">
        <v>2.5</v>
      </c>
      <c r="I2511" s="101">
        <v>5</v>
      </c>
      <c r="J2511" s="101">
        <v>4.7</v>
      </c>
      <c r="K2511" s="101">
        <v>4.0999999999999996</v>
      </c>
      <c r="L2511" s="278">
        <v>7837</v>
      </c>
      <c r="M2511" s="100" t="s">
        <v>66</v>
      </c>
      <c r="N2511" s="100" t="s">
        <v>103</v>
      </c>
      <c r="O2511" s="100"/>
    </row>
    <row r="2512" spans="1:15">
      <c r="A2512" s="100" t="s">
        <v>17773</v>
      </c>
      <c r="B2512" s="100" t="s">
        <v>17774</v>
      </c>
      <c r="C2512" s="100" t="s">
        <v>11105</v>
      </c>
      <c r="D2512" s="100" t="s">
        <v>8550</v>
      </c>
      <c r="E2512" s="100" t="s">
        <v>196</v>
      </c>
      <c r="F2512" s="277" t="s">
        <v>65</v>
      </c>
      <c r="G2512" s="101">
        <v>2.9</v>
      </c>
      <c r="H2512" s="101">
        <v>6.7</v>
      </c>
      <c r="I2512" s="101">
        <v>4.0999999999999996</v>
      </c>
      <c r="J2512" s="101">
        <v>4.0999999999999996</v>
      </c>
      <c r="K2512" s="101">
        <v>4.2</v>
      </c>
      <c r="L2512" s="278">
        <v>2069</v>
      </c>
      <c r="M2512" s="100" t="s">
        <v>66</v>
      </c>
      <c r="N2512" s="100" t="s">
        <v>247</v>
      </c>
      <c r="O2512" s="100"/>
    </row>
    <row r="2513" spans="1:15">
      <c r="A2513" s="100" t="s">
        <v>17775</v>
      </c>
      <c r="B2513" s="100" t="s">
        <v>17776</v>
      </c>
      <c r="C2513" s="100" t="s">
        <v>11108</v>
      </c>
      <c r="D2513" s="100" t="s">
        <v>116</v>
      </c>
      <c r="E2513" s="100" t="s">
        <v>72</v>
      </c>
      <c r="F2513" s="277" t="s">
        <v>65</v>
      </c>
      <c r="G2513" s="101">
        <v>5.6</v>
      </c>
      <c r="H2513" s="101">
        <v>4.2</v>
      </c>
      <c r="I2513" s="101">
        <v>5.8</v>
      </c>
      <c r="J2513" s="101">
        <v>6.7</v>
      </c>
      <c r="K2513" s="101">
        <v>5.7</v>
      </c>
      <c r="L2513" s="278">
        <v>248588</v>
      </c>
      <c r="M2513" s="100" t="s">
        <v>66</v>
      </c>
      <c r="N2513" s="100" t="s">
        <v>67</v>
      </c>
      <c r="O2513" s="100"/>
    </row>
    <row r="2514" spans="1:15">
      <c r="A2514" s="100" t="s">
        <v>17777</v>
      </c>
      <c r="B2514" s="100" t="s">
        <v>17778</v>
      </c>
      <c r="C2514" s="100" t="s">
        <v>7887</v>
      </c>
      <c r="D2514" s="100" t="s">
        <v>8548</v>
      </c>
      <c r="E2514" s="100" t="s">
        <v>107</v>
      </c>
      <c r="F2514" s="277" t="s">
        <v>65</v>
      </c>
      <c r="G2514" s="101">
        <v>5.9</v>
      </c>
      <c r="H2514" s="101">
        <v>5.8</v>
      </c>
      <c r="I2514" s="101">
        <v>4.5999999999999996</v>
      </c>
      <c r="J2514" s="101">
        <v>5.6</v>
      </c>
      <c r="K2514" s="101">
        <v>5.4</v>
      </c>
      <c r="L2514" s="278">
        <v>31794</v>
      </c>
      <c r="M2514" s="100" t="s">
        <v>66</v>
      </c>
      <c r="N2514" s="100" t="s">
        <v>67</v>
      </c>
      <c r="O2514" s="100" t="s">
        <v>7888</v>
      </c>
    </row>
    <row r="2515" spans="1:15">
      <c r="A2515" s="100" t="s">
        <v>17779</v>
      </c>
      <c r="B2515" s="100" t="s">
        <v>17780</v>
      </c>
      <c r="C2515" s="100" t="s">
        <v>7891</v>
      </c>
      <c r="D2515" s="100" t="s">
        <v>8545</v>
      </c>
      <c r="E2515" s="100" t="s">
        <v>72</v>
      </c>
      <c r="F2515" s="277" t="s">
        <v>65</v>
      </c>
      <c r="G2515" s="101">
        <v>4.8</v>
      </c>
      <c r="H2515" s="101">
        <v>5.8</v>
      </c>
      <c r="I2515" s="101">
        <v>5.5</v>
      </c>
      <c r="J2515" s="101">
        <v>3.4</v>
      </c>
      <c r="K2515" s="101">
        <v>4.8</v>
      </c>
      <c r="L2515" s="278">
        <v>94000</v>
      </c>
      <c r="M2515" s="100" t="s">
        <v>66</v>
      </c>
      <c r="N2515" s="100" t="s">
        <v>67</v>
      </c>
      <c r="O2515" s="100" t="s">
        <v>7892</v>
      </c>
    </row>
    <row r="2516" spans="1:15">
      <c r="A2516" s="100" t="s">
        <v>17781</v>
      </c>
      <c r="B2516" s="100" t="s">
        <v>17782</v>
      </c>
      <c r="C2516" s="100" t="s">
        <v>11111</v>
      </c>
      <c r="D2516" s="100" t="s">
        <v>8545</v>
      </c>
      <c r="E2516" s="100" t="s">
        <v>196</v>
      </c>
      <c r="F2516" s="277" t="s">
        <v>65</v>
      </c>
      <c r="G2516" s="101">
        <v>3.4</v>
      </c>
      <c r="H2516" s="101">
        <v>5.3</v>
      </c>
      <c r="I2516" s="101">
        <v>3.9</v>
      </c>
      <c r="J2516" s="101">
        <v>5</v>
      </c>
      <c r="K2516" s="101">
        <v>4.4000000000000004</v>
      </c>
      <c r="L2516" s="278">
        <v>810</v>
      </c>
      <c r="M2516" s="100" t="s">
        <v>66</v>
      </c>
      <c r="N2516" s="100" t="s">
        <v>103</v>
      </c>
      <c r="O2516" s="100"/>
    </row>
    <row r="2517" spans="1:15">
      <c r="A2517" s="100" t="s">
        <v>17783</v>
      </c>
      <c r="B2517" s="100" t="s">
        <v>17784</v>
      </c>
      <c r="C2517" s="100" t="s">
        <v>7895</v>
      </c>
      <c r="D2517" s="100" t="s">
        <v>8536</v>
      </c>
      <c r="E2517" s="100" t="s">
        <v>94</v>
      </c>
      <c r="F2517" s="277" t="s">
        <v>73</v>
      </c>
      <c r="G2517" s="101">
        <v>8.4</v>
      </c>
      <c r="H2517" s="101">
        <v>6.5</v>
      </c>
      <c r="I2517" s="101">
        <v>4.4000000000000004</v>
      </c>
      <c r="J2517" s="101">
        <v>6.3</v>
      </c>
      <c r="K2517" s="101">
        <v>5.3</v>
      </c>
      <c r="L2517" s="278">
        <v>98353</v>
      </c>
      <c r="M2517" s="100" t="s">
        <v>66</v>
      </c>
      <c r="N2517" s="100" t="s">
        <v>67</v>
      </c>
      <c r="O2517" s="100" t="s">
        <v>7896</v>
      </c>
    </row>
    <row r="2518" spans="1:15">
      <c r="A2518" s="100" t="s">
        <v>14754</v>
      </c>
      <c r="B2518" s="100" t="s">
        <v>14755</v>
      </c>
      <c r="C2518" s="100" t="s">
        <v>5030</v>
      </c>
      <c r="D2518" s="100" t="s">
        <v>8550</v>
      </c>
      <c r="E2518" s="100" t="s">
        <v>201</v>
      </c>
      <c r="F2518" s="277" t="s">
        <v>65</v>
      </c>
      <c r="G2518" s="101">
        <v>1.5</v>
      </c>
      <c r="H2518" s="101">
        <v>6.7</v>
      </c>
      <c r="I2518" s="101">
        <v>2.8</v>
      </c>
      <c r="J2518" s="101">
        <v>3.8</v>
      </c>
      <c r="K2518" s="101">
        <v>3.5</v>
      </c>
      <c r="L2518" s="278">
        <v>1022</v>
      </c>
      <c r="M2518" s="100" t="s">
        <v>66</v>
      </c>
      <c r="N2518" s="100" t="s">
        <v>190</v>
      </c>
      <c r="O2518" s="100" t="s">
        <v>5054</v>
      </c>
    </row>
    <row r="2519" spans="1:15">
      <c r="A2519" s="100" t="s">
        <v>17785</v>
      </c>
      <c r="B2519" s="100" t="s">
        <v>17786</v>
      </c>
      <c r="C2519" s="100" t="s">
        <v>7899</v>
      </c>
      <c r="D2519" s="100" t="s">
        <v>8565</v>
      </c>
      <c r="E2519" s="100" t="s">
        <v>72</v>
      </c>
      <c r="F2519" s="277" t="s">
        <v>73</v>
      </c>
      <c r="G2519" s="101">
        <v>5</v>
      </c>
      <c r="H2519" s="101">
        <v>5.3</v>
      </c>
      <c r="I2519" s="101">
        <v>4.7</v>
      </c>
      <c r="J2519" s="101">
        <v>6.5</v>
      </c>
      <c r="K2519" s="101">
        <v>5.4</v>
      </c>
      <c r="L2519" s="278">
        <v>26813</v>
      </c>
      <c r="M2519" s="100" t="s">
        <v>66</v>
      </c>
      <c r="N2519" s="100" t="s">
        <v>543</v>
      </c>
      <c r="O2519" s="100" t="s">
        <v>7900</v>
      </c>
    </row>
    <row r="2520" spans="1:15">
      <c r="A2520" s="100" t="s">
        <v>13754</v>
      </c>
      <c r="B2520" s="100" t="s">
        <v>13755</v>
      </c>
      <c r="C2520" s="100" t="s">
        <v>3111</v>
      </c>
      <c r="D2520" s="100" t="s">
        <v>8561</v>
      </c>
      <c r="E2520" s="100" t="s">
        <v>196</v>
      </c>
      <c r="F2520" s="277" t="s">
        <v>65</v>
      </c>
      <c r="G2520" s="101">
        <v>4</v>
      </c>
      <c r="H2520" s="101">
        <v>5</v>
      </c>
      <c r="I2520" s="101">
        <v>4.3</v>
      </c>
      <c r="J2520" s="101">
        <v>3</v>
      </c>
      <c r="K2520" s="101">
        <v>4.2</v>
      </c>
      <c r="L2520" s="278">
        <v>43441070</v>
      </c>
      <c r="M2520" s="100" t="s">
        <v>66</v>
      </c>
      <c r="N2520" s="100" t="s">
        <v>264</v>
      </c>
      <c r="O2520" s="100" t="s">
        <v>3088</v>
      </c>
    </row>
    <row r="2521" spans="1:15">
      <c r="A2521" s="100" t="s">
        <v>17787</v>
      </c>
      <c r="B2521" s="100" t="s">
        <v>17788</v>
      </c>
      <c r="C2521" s="100" t="s">
        <v>11114</v>
      </c>
      <c r="D2521" s="100" t="s">
        <v>8547</v>
      </c>
      <c r="E2521" s="100" t="s">
        <v>107</v>
      </c>
      <c r="F2521" s="277" t="s">
        <v>65</v>
      </c>
      <c r="G2521" s="101">
        <v>6.4</v>
      </c>
      <c r="H2521" s="101">
        <v>4.5</v>
      </c>
      <c r="I2521" s="101">
        <v>3.8</v>
      </c>
      <c r="J2521" s="101">
        <v>6.9</v>
      </c>
      <c r="K2521" s="101">
        <v>5.0999999999999996</v>
      </c>
      <c r="L2521" s="278">
        <v>202329</v>
      </c>
      <c r="M2521" s="100" t="s">
        <v>66</v>
      </c>
      <c r="N2521" s="100" t="s">
        <v>190</v>
      </c>
      <c r="O2521" s="100"/>
    </row>
    <row r="2522" spans="1:15">
      <c r="A2522" s="100" t="s">
        <v>17789</v>
      </c>
      <c r="B2522" s="100" t="s">
        <v>11116</v>
      </c>
      <c r="C2522" s="100" t="s">
        <v>11117</v>
      </c>
      <c r="D2522" s="100" t="s">
        <v>8563</v>
      </c>
      <c r="E2522" s="100" t="s">
        <v>107</v>
      </c>
      <c r="F2522" s="277"/>
      <c r="G2522" s="101">
        <v>6.2</v>
      </c>
      <c r="H2522" s="101">
        <v>4.2</v>
      </c>
      <c r="I2522" s="101">
        <v>5.0999999999999996</v>
      </c>
      <c r="J2522" s="101">
        <v>5.2</v>
      </c>
      <c r="K2522" s="101">
        <v>5</v>
      </c>
      <c r="L2522" s="278"/>
      <c r="M2522" s="100" t="s">
        <v>66</v>
      </c>
      <c r="N2522" s="100"/>
      <c r="O2522" s="100"/>
    </row>
    <row r="2523" spans="1:15">
      <c r="A2523" s="100" t="s">
        <v>13426</v>
      </c>
      <c r="B2523" s="100" t="s">
        <v>160</v>
      </c>
      <c r="C2523" s="100" t="s">
        <v>161</v>
      </c>
      <c r="D2523" s="100" t="s">
        <v>78</v>
      </c>
      <c r="E2523" s="100" t="s">
        <v>64</v>
      </c>
      <c r="F2523" s="277" t="s">
        <v>65</v>
      </c>
      <c r="G2523" s="101">
        <v>10</v>
      </c>
      <c r="H2523" s="101">
        <v>10</v>
      </c>
      <c r="I2523" s="101">
        <v>7.6</v>
      </c>
      <c r="J2523" s="101">
        <v>7.5</v>
      </c>
      <c r="K2523" s="101">
        <v>7.7</v>
      </c>
      <c r="L2523" s="278">
        <v>57647</v>
      </c>
      <c r="M2523" s="100" t="s">
        <v>125</v>
      </c>
      <c r="N2523" s="100" t="s">
        <v>67</v>
      </c>
      <c r="O2523" s="100" t="s">
        <v>158</v>
      </c>
    </row>
    <row r="2524" spans="1:15">
      <c r="A2524" s="100" t="s">
        <v>18595</v>
      </c>
      <c r="B2524" s="100" t="s">
        <v>18596</v>
      </c>
      <c r="C2524" s="100" t="s">
        <v>8446</v>
      </c>
      <c r="D2524" s="100" t="s">
        <v>8540</v>
      </c>
      <c r="E2524" s="100" t="s">
        <v>107</v>
      </c>
      <c r="F2524" s="277" t="s">
        <v>73</v>
      </c>
      <c r="G2524" s="101">
        <v>6.2</v>
      </c>
      <c r="H2524" s="101">
        <v>9.8000000000000007</v>
      </c>
      <c r="I2524" s="101">
        <v>4.2</v>
      </c>
      <c r="J2524" s="101">
        <v>5.6</v>
      </c>
      <c r="K2524" s="101">
        <v>5.2</v>
      </c>
      <c r="L2524" s="278">
        <v>834627</v>
      </c>
      <c r="M2524" s="100" t="s">
        <v>125</v>
      </c>
      <c r="N2524" s="100" t="s">
        <v>67</v>
      </c>
      <c r="O2524" s="100" t="s">
        <v>8439</v>
      </c>
    </row>
    <row r="2525" spans="1:15">
      <c r="A2525" s="100" t="s">
        <v>13250</v>
      </c>
      <c r="B2525" s="100" t="s">
        <v>13251</v>
      </c>
      <c r="C2525" s="100" t="s">
        <v>2288</v>
      </c>
      <c r="D2525" s="100" t="s">
        <v>8558</v>
      </c>
      <c r="E2525" s="100" t="s">
        <v>107</v>
      </c>
      <c r="F2525" s="277" t="s">
        <v>65</v>
      </c>
      <c r="G2525" s="101">
        <v>7</v>
      </c>
      <c r="H2525" s="101">
        <v>6</v>
      </c>
      <c r="I2525" s="101">
        <v>5.9</v>
      </c>
      <c r="J2525" s="101">
        <v>4.8</v>
      </c>
      <c r="K2525" s="101">
        <v>5.6</v>
      </c>
      <c r="L2525" s="278">
        <v>8254</v>
      </c>
      <c r="M2525" s="100" t="s">
        <v>66</v>
      </c>
      <c r="N2525" s="100" t="s">
        <v>67</v>
      </c>
      <c r="O2525" s="100" t="s">
        <v>2273</v>
      </c>
    </row>
    <row r="2526" spans="1:15">
      <c r="A2526" s="100" t="s">
        <v>12401</v>
      </c>
      <c r="B2526" s="100" t="s">
        <v>12402</v>
      </c>
      <c r="C2526" s="100" t="s">
        <v>682</v>
      </c>
      <c r="D2526" s="100" t="s">
        <v>8565</v>
      </c>
      <c r="E2526" s="100" t="s">
        <v>196</v>
      </c>
      <c r="F2526" s="277" t="s">
        <v>73</v>
      </c>
      <c r="G2526" s="101">
        <v>3.2</v>
      </c>
      <c r="H2526" s="101">
        <v>4.5</v>
      </c>
      <c r="I2526" s="101">
        <v>3.4</v>
      </c>
      <c r="J2526" s="101">
        <v>7.2</v>
      </c>
      <c r="K2526" s="101">
        <v>4.8</v>
      </c>
      <c r="L2526" s="278">
        <v>7559</v>
      </c>
      <c r="M2526" s="100" t="s">
        <v>66</v>
      </c>
      <c r="N2526" s="100" t="s">
        <v>103</v>
      </c>
      <c r="O2526" s="100" t="s">
        <v>671</v>
      </c>
    </row>
    <row r="2527" spans="1:15">
      <c r="A2527" s="100" t="s">
        <v>13262</v>
      </c>
      <c r="B2527" s="100" t="s">
        <v>13263</v>
      </c>
      <c r="C2527" s="100" t="s">
        <v>2312</v>
      </c>
      <c r="D2527" s="100" t="s">
        <v>8584</v>
      </c>
      <c r="E2527" s="100" t="s">
        <v>72</v>
      </c>
      <c r="F2527" s="277" t="s">
        <v>95</v>
      </c>
      <c r="G2527" s="101">
        <v>5.5</v>
      </c>
      <c r="H2527" s="101">
        <v>5.5</v>
      </c>
      <c r="I2527" s="101">
        <v>4.2</v>
      </c>
      <c r="J2527" s="101">
        <v>2.4</v>
      </c>
      <c r="K2527" s="101">
        <v>4</v>
      </c>
      <c r="L2527" s="278">
        <v>1212351</v>
      </c>
      <c r="M2527" s="100" t="s">
        <v>66</v>
      </c>
      <c r="N2527" s="100" t="s">
        <v>67</v>
      </c>
      <c r="O2527" s="100" t="s">
        <v>2297</v>
      </c>
    </row>
    <row r="2528" spans="1:15">
      <c r="A2528" s="100" t="s">
        <v>13906</v>
      </c>
      <c r="B2528" s="100" t="s">
        <v>13907</v>
      </c>
      <c r="C2528" s="100" t="s">
        <v>3351</v>
      </c>
      <c r="D2528" s="100" t="s">
        <v>8566</v>
      </c>
      <c r="E2528" s="100" t="s">
        <v>201</v>
      </c>
      <c r="F2528" s="277" t="s">
        <v>65</v>
      </c>
      <c r="G2528" s="101">
        <v>1.8</v>
      </c>
      <c r="H2528" s="101">
        <v>6</v>
      </c>
      <c r="I2528" s="101">
        <v>3.8</v>
      </c>
      <c r="J2528" s="101">
        <v>3.5</v>
      </c>
      <c r="K2528" s="101">
        <v>4.5</v>
      </c>
      <c r="L2528" s="278">
        <v>914558</v>
      </c>
      <c r="M2528" s="100" t="s">
        <v>66</v>
      </c>
      <c r="N2528" s="100" t="s">
        <v>67</v>
      </c>
      <c r="O2528" s="100" t="s">
        <v>3328</v>
      </c>
    </row>
    <row r="2529" spans="1:15">
      <c r="A2529" s="100" t="s">
        <v>17790</v>
      </c>
      <c r="B2529" s="100" t="s">
        <v>17791</v>
      </c>
      <c r="C2529" s="100" t="s">
        <v>11120</v>
      </c>
      <c r="D2529" s="100" t="s">
        <v>8561</v>
      </c>
      <c r="E2529" s="100" t="s">
        <v>72</v>
      </c>
      <c r="F2529" s="277" t="s">
        <v>65</v>
      </c>
      <c r="G2529" s="101">
        <v>5.3</v>
      </c>
      <c r="H2529" s="101">
        <v>4</v>
      </c>
      <c r="I2529" s="101">
        <v>6.7</v>
      </c>
      <c r="J2529" s="101">
        <v>5.6</v>
      </c>
      <c r="K2529" s="101">
        <v>5</v>
      </c>
      <c r="L2529" s="278">
        <v>330719</v>
      </c>
      <c r="M2529" s="100" t="s">
        <v>66</v>
      </c>
      <c r="N2529" s="100" t="s">
        <v>103</v>
      </c>
      <c r="O2529" s="100"/>
    </row>
    <row r="2530" spans="1:15">
      <c r="A2530" s="100" t="s">
        <v>17794</v>
      </c>
      <c r="B2530" s="100" t="s">
        <v>17795</v>
      </c>
      <c r="C2530" s="100" t="s">
        <v>11126</v>
      </c>
      <c r="D2530" s="100" t="s">
        <v>8559</v>
      </c>
      <c r="E2530" s="100" t="s">
        <v>107</v>
      </c>
      <c r="F2530" s="277" t="s">
        <v>73</v>
      </c>
      <c r="G2530" s="101">
        <v>7.1</v>
      </c>
      <c r="H2530" s="101">
        <v>5</v>
      </c>
      <c r="I2530" s="101">
        <v>4.5999999999999996</v>
      </c>
      <c r="J2530" s="101">
        <v>5.3</v>
      </c>
      <c r="K2530" s="101">
        <v>5</v>
      </c>
      <c r="L2530" s="278">
        <v>50988</v>
      </c>
      <c r="M2530" s="100" t="s">
        <v>66</v>
      </c>
      <c r="N2530" s="100" t="s">
        <v>103</v>
      </c>
      <c r="O2530" s="100"/>
    </row>
    <row r="2531" spans="1:15">
      <c r="A2531" s="100" t="s">
        <v>13398</v>
      </c>
      <c r="B2531" s="100" t="s">
        <v>13399</v>
      </c>
      <c r="C2531" s="100" t="s">
        <v>2542</v>
      </c>
      <c r="D2531" s="100" t="s">
        <v>63</v>
      </c>
      <c r="E2531" s="100" t="s">
        <v>94</v>
      </c>
      <c r="F2531" s="277" t="s">
        <v>65</v>
      </c>
      <c r="G2531" s="101">
        <v>8</v>
      </c>
      <c r="H2531" s="101">
        <v>7.9</v>
      </c>
      <c r="I2531" s="101">
        <v>6.3</v>
      </c>
      <c r="J2531" s="101">
        <v>7.1</v>
      </c>
      <c r="K2531" s="101">
        <v>6.7</v>
      </c>
      <c r="L2531" s="278">
        <v>196084</v>
      </c>
      <c r="M2531" s="100" t="s">
        <v>66</v>
      </c>
      <c r="N2531" s="100" t="s">
        <v>67</v>
      </c>
      <c r="O2531" s="100" t="s">
        <v>2524</v>
      </c>
    </row>
    <row r="2532" spans="1:15">
      <c r="A2532" s="100" t="s">
        <v>17792</v>
      </c>
      <c r="B2532" s="100" t="s">
        <v>17793</v>
      </c>
      <c r="C2532" s="100" t="s">
        <v>11123</v>
      </c>
      <c r="D2532" s="100" t="s">
        <v>8544</v>
      </c>
      <c r="E2532" s="100" t="s">
        <v>72</v>
      </c>
      <c r="F2532" s="277" t="s">
        <v>65</v>
      </c>
      <c r="G2532" s="101">
        <v>5.5</v>
      </c>
      <c r="H2532" s="101">
        <v>5.8</v>
      </c>
      <c r="I2532" s="101">
        <v>4.5</v>
      </c>
      <c r="J2532" s="101">
        <v>6.3</v>
      </c>
      <c r="K2532" s="101">
        <v>5.5</v>
      </c>
      <c r="L2532" s="278">
        <v>6222</v>
      </c>
      <c r="M2532" s="100" t="s">
        <v>66</v>
      </c>
      <c r="N2532" s="100" t="s">
        <v>103</v>
      </c>
      <c r="O2532" s="100"/>
    </row>
    <row r="2533" spans="1:15">
      <c r="A2533" s="100" t="s">
        <v>13155</v>
      </c>
      <c r="B2533" s="100" t="s">
        <v>13156</v>
      </c>
      <c r="C2533" s="100" t="s">
        <v>2097</v>
      </c>
      <c r="D2533" s="100" t="s">
        <v>8538</v>
      </c>
      <c r="E2533" s="100" t="s">
        <v>94</v>
      </c>
      <c r="F2533" s="277" t="s">
        <v>65</v>
      </c>
      <c r="G2533" s="101">
        <v>8.4</v>
      </c>
      <c r="H2533" s="101">
        <v>5.5</v>
      </c>
      <c r="I2533" s="101">
        <v>7.4</v>
      </c>
      <c r="J2533" s="101">
        <v>4.7</v>
      </c>
      <c r="K2533" s="101">
        <v>5.8</v>
      </c>
      <c r="L2533" s="278">
        <v>25260000</v>
      </c>
      <c r="M2533" s="100" t="s">
        <v>66</v>
      </c>
      <c r="N2533" s="100" t="s">
        <v>67</v>
      </c>
      <c r="O2533" s="100" t="s">
        <v>2083</v>
      </c>
    </row>
    <row r="2534" spans="1:15">
      <c r="A2534" s="100" t="s">
        <v>17796</v>
      </c>
      <c r="B2534" s="100" t="s">
        <v>17797</v>
      </c>
      <c r="C2534" s="100" t="s">
        <v>251</v>
      </c>
      <c r="D2534" s="100" t="s">
        <v>63</v>
      </c>
      <c r="E2534" s="100" t="s">
        <v>72</v>
      </c>
      <c r="F2534" s="277" t="s">
        <v>252</v>
      </c>
      <c r="G2534" s="101">
        <v>4.3</v>
      </c>
      <c r="H2534" s="101">
        <v>5.6</v>
      </c>
      <c r="I2534" s="101">
        <v>4.2</v>
      </c>
      <c r="J2534" s="101">
        <v>6.2</v>
      </c>
      <c r="K2534" s="101">
        <v>5.5</v>
      </c>
      <c r="L2534" s="278">
        <v>14173745</v>
      </c>
      <c r="M2534" s="100" t="s">
        <v>66</v>
      </c>
      <c r="N2534" s="100" t="s">
        <v>67</v>
      </c>
      <c r="O2534" s="100" t="s">
        <v>248</v>
      </c>
    </row>
    <row r="2535" spans="1:15">
      <c r="A2535" s="100" t="s">
        <v>17800</v>
      </c>
      <c r="B2535" s="100" t="s">
        <v>17801</v>
      </c>
      <c r="C2535" s="100" t="s">
        <v>11129</v>
      </c>
      <c r="D2535" s="100" t="s">
        <v>8579</v>
      </c>
      <c r="E2535" s="100" t="s">
        <v>107</v>
      </c>
      <c r="F2535" s="277" t="s">
        <v>65</v>
      </c>
      <c r="G2535" s="101">
        <v>6.8</v>
      </c>
      <c r="H2535" s="101">
        <v>5.5</v>
      </c>
      <c r="I2535" s="101">
        <v>6.2</v>
      </c>
      <c r="J2535" s="101">
        <v>5.3</v>
      </c>
      <c r="K2535" s="101">
        <v>5.6</v>
      </c>
      <c r="L2535" s="278">
        <v>142694</v>
      </c>
      <c r="M2535" s="100" t="s">
        <v>66</v>
      </c>
      <c r="N2535" s="100" t="s">
        <v>103</v>
      </c>
      <c r="O2535" s="100"/>
    </row>
    <row r="2536" spans="1:15">
      <c r="A2536" s="100" t="s">
        <v>17798</v>
      </c>
      <c r="B2536" s="100" t="s">
        <v>17799</v>
      </c>
      <c r="C2536" s="100" t="s">
        <v>7903</v>
      </c>
      <c r="D2536" s="100" t="s">
        <v>8544</v>
      </c>
      <c r="E2536" s="100" t="s">
        <v>94</v>
      </c>
      <c r="F2536" s="277" t="s">
        <v>65</v>
      </c>
      <c r="G2536" s="101">
        <v>7.4</v>
      </c>
      <c r="H2536" s="101">
        <v>8.6999999999999993</v>
      </c>
      <c r="I2536" s="101">
        <v>6.8</v>
      </c>
      <c r="J2536" s="101">
        <v>5.5</v>
      </c>
      <c r="K2536" s="101">
        <v>6.4</v>
      </c>
      <c r="L2536" s="278">
        <v>30099</v>
      </c>
      <c r="M2536" s="100" t="s">
        <v>66</v>
      </c>
      <c r="N2536" s="100" t="s">
        <v>264</v>
      </c>
      <c r="O2536" s="100" t="s">
        <v>7904</v>
      </c>
    </row>
    <row r="2537" spans="1:15">
      <c r="A2537" s="100" t="s">
        <v>12264</v>
      </c>
      <c r="B2537" s="100" t="s">
        <v>12265</v>
      </c>
      <c r="C2537" s="100" t="s">
        <v>12266</v>
      </c>
      <c r="D2537" s="100" t="s">
        <v>8546</v>
      </c>
      <c r="E2537" s="100" t="s">
        <v>72</v>
      </c>
      <c r="F2537" s="277" t="s">
        <v>73</v>
      </c>
      <c r="G2537" s="101">
        <v>5.7</v>
      </c>
      <c r="H2537" s="101">
        <v>3.1</v>
      </c>
      <c r="I2537" s="101">
        <v>4.4000000000000004</v>
      </c>
      <c r="J2537" s="101">
        <v>6.6</v>
      </c>
      <c r="K2537" s="101">
        <v>4.7</v>
      </c>
      <c r="L2537" s="278">
        <v>223696</v>
      </c>
      <c r="M2537" s="100" t="s">
        <v>66</v>
      </c>
      <c r="N2537" s="100" t="s">
        <v>103</v>
      </c>
      <c r="O2537" s="100" t="s">
        <v>8774</v>
      </c>
    </row>
    <row r="2538" spans="1:15">
      <c r="A2538" s="100" t="s">
        <v>14114</v>
      </c>
      <c r="B2538" s="100" t="s">
        <v>14115</v>
      </c>
      <c r="C2538" s="100" t="s">
        <v>3777</v>
      </c>
      <c r="D2538" s="100" t="s">
        <v>8536</v>
      </c>
      <c r="E2538" s="100" t="s">
        <v>94</v>
      </c>
      <c r="F2538" s="277" t="s">
        <v>65</v>
      </c>
      <c r="G2538" s="101">
        <v>8.3000000000000007</v>
      </c>
      <c r="H2538" s="101">
        <v>4.2</v>
      </c>
      <c r="I2538" s="101">
        <v>5.7</v>
      </c>
      <c r="J2538" s="101">
        <v>4.5999999999999996</v>
      </c>
      <c r="K2538" s="101">
        <v>5.0999999999999996</v>
      </c>
      <c r="L2538" s="278">
        <v>72050</v>
      </c>
      <c r="M2538" s="100" t="s">
        <v>66</v>
      </c>
      <c r="N2538" s="100" t="s">
        <v>67</v>
      </c>
      <c r="O2538" s="100" t="s">
        <v>3755</v>
      </c>
    </row>
    <row r="2539" spans="1:15">
      <c r="A2539" s="100" t="s">
        <v>12663</v>
      </c>
      <c r="B2539" s="100" t="s">
        <v>12664</v>
      </c>
      <c r="C2539" s="100" t="s">
        <v>1142</v>
      </c>
      <c r="D2539" s="100" t="s">
        <v>8543</v>
      </c>
      <c r="E2539" s="100" t="s">
        <v>107</v>
      </c>
      <c r="F2539" s="277" t="s">
        <v>65</v>
      </c>
      <c r="G2539" s="101">
        <v>6.8</v>
      </c>
      <c r="H2539" s="101">
        <v>2.6</v>
      </c>
      <c r="I2539" s="101">
        <v>7</v>
      </c>
      <c r="J2539" s="101">
        <v>5.8</v>
      </c>
      <c r="K2539" s="101">
        <v>4.9000000000000004</v>
      </c>
      <c r="L2539" s="278">
        <v>3226000</v>
      </c>
      <c r="M2539" s="100" t="s">
        <v>66</v>
      </c>
      <c r="N2539" s="100" t="s">
        <v>67</v>
      </c>
      <c r="O2539" s="100" t="s">
        <v>1135</v>
      </c>
    </row>
    <row r="2540" spans="1:15">
      <c r="A2540" s="100" t="s">
        <v>12640</v>
      </c>
      <c r="B2540" s="100" t="s">
        <v>12641</v>
      </c>
      <c r="C2540" s="100" t="s">
        <v>1097</v>
      </c>
      <c r="D2540" s="100" t="s">
        <v>8573</v>
      </c>
      <c r="E2540" s="100" t="s">
        <v>196</v>
      </c>
      <c r="F2540" s="277" t="s">
        <v>65</v>
      </c>
      <c r="G2540" s="101">
        <v>4.0999999999999996</v>
      </c>
      <c r="H2540" s="101">
        <v>5.7</v>
      </c>
      <c r="I2540" s="101">
        <v>4.5999999999999996</v>
      </c>
      <c r="J2540" s="101">
        <v>4.5999999999999996</v>
      </c>
      <c r="K2540" s="101">
        <v>4.8</v>
      </c>
      <c r="L2540" s="278">
        <v>380423</v>
      </c>
      <c r="M2540" s="100" t="s">
        <v>66</v>
      </c>
      <c r="N2540" s="100" t="s">
        <v>247</v>
      </c>
      <c r="O2540" s="100" t="s">
        <v>1090</v>
      </c>
    </row>
    <row r="2541" spans="1:15">
      <c r="A2541" s="100" t="s">
        <v>17802</v>
      </c>
      <c r="B2541" s="100" t="s">
        <v>17803</v>
      </c>
      <c r="C2541" s="100" t="s">
        <v>11130</v>
      </c>
      <c r="D2541" s="100" t="s">
        <v>8548</v>
      </c>
      <c r="E2541" s="100" t="s">
        <v>201</v>
      </c>
      <c r="F2541" s="277" t="s">
        <v>65</v>
      </c>
      <c r="G2541" s="101">
        <v>1.9</v>
      </c>
      <c r="H2541" s="101">
        <v>3.9</v>
      </c>
      <c r="I2541" s="101">
        <v>1.5</v>
      </c>
      <c r="J2541" s="101">
        <v>6</v>
      </c>
      <c r="K2541" s="101">
        <v>4.2</v>
      </c>
      <c r="L2541" s="278">
        <v>35961</v>
      </c>
      <c r="M2541" s="100" t="s">
        <v>66</v>
      </c>
      <c r="N2541" s="100" t="s">
        <v>103</v>
      </c>
      <c r="O2541" s="100"/>
    </row>
    <row r="2542" spans="1:15">
      <c r="A2542" s="100" t="s">
        <v>17804</v>
      </c>
      <c r="B2542" s="100" t="s">
        <v>17805</v>
      </c>
      <c r="C2542" s="100" t="s">
        <v>11133</v>
      </c>
      <c r="D2542" s="100" t="s">
        <v>8563</v>
      </c>
      <c r="E2542" s="100" t="s">
        <v>72</v>
      </c>
      <c r="F2542" s="277" t="s">
        <v>65</v>
      </c>
      <c r="G2542" s="101">
        <v>5.3</v>
      </c>
      <c r="H2542" s="101">
        <v>6.2</v>
      </c>
      <c r="I2542" s="101">
        <v>4.8</v>
      </c>
      <c r="J2542" s="101">
        <v>5</v>
      </c>
      <c r="K2542" s="101">
        <v>5</v>
      </c>
      <c r="L2542" s="278">
        <v>8</v>
      </c>
      <c r="M2542" s="100" t="s">
        <v>66</v>
      </c>
      <c r="N2542" s="100" t="s">
        <v>103</v>
      </c>
      <c r="O2542" s="100"/>
    </row>
    <row r="2543" spans="1:15">
      <c r="A2543" s="100" t="s">
        <v>13291</v>
      </c>
      <c r="B2543" s="100" t="s">
        <v>8794</v>
      </c>
      <c r="C2543" s="100" t="s">
        <v>13292</v>
      </c>
      <c r="D2543" s="100" t="s">
        <v>174</v>
      </c>
      <c r="E2543" s="100" t="s">
        <v>94</v>
      </c>
      <c r="F2543" s="277" t="s">
        <v>65</v>
      </c>
      <c r="G2543" s="101">
        <v>8.3000000000000007</v>
      </c>
      <c r="H2543" s="101">
        <v>2.8</v>
      </c>
      <c r="I2543" s="101">
        <v>6.7</v>
      </c>
      <c r="J2543" s="101">
        <v>6.2</v>
      </c>
      <c r="K2543" s="101">
        <v>5.5</v>
      </c>
      <c r="L2543" s="278">
        <v>104244</v>
      </c>
      <c r="M2543" s="100" t="s">
        <v>66</v>
      </c>
      <c r="N2543" s="100" t="s">
        <v>67</v>
      </c>
      <c r="O2543" s="100"/>
    </row>
    <row r="2544" spans="1:15">
      <c r="A2544" s="100" t="s">
        <v>17808</v>
      </c>
      <c r="B2544" s="100" t="s">
        <v>17809</v>
      </c>
      <c r="C2544" s="100" t="s">
        <v>11137</v>
      </c>
      <c r="D2544" s="100" t="s">
        <v>8548</v>
      </c>
      <c r="E2544" s="100" t="s">
        <v>196</v>
      </c>
      <c r="F2544" s="277" t="s">
        <v>65</v>
      </c>
      <c r="G2544" s="101">
        <v>3.7</v>
      </c>
      <c r="H2544" s="101">
        <v>5.5</v>
      </c>
      <c r="I2544" s="101">
        <v>2.4</v>
      </c>
      <c r="J2544" s="101">
        <v>6.1</v>
      </c>
      <c r="K2544" s="101">
        <v>5</v>
      </c>
      <c r="L2544" s="278">
        <v>8637</v>
      </c>
      <c r="M2544" s="100" t="s">
        <v>66</v>
      </c>
      <c r="N2544" s="100" t="s">
        <v>543</v>
      </c>
      <c r="O2544" s="100"/>
    </row>
    <row r="2545" spans="1:15">
      <c r="A2545" s="100" t="s">
        <v>17806</v>
      </c>
      <c r="B2545" s="100" t="s">
        <v>17807</v>
      </c>
      <c r="C2545" s="100" t="s">
        <v>11136</v>
      </c>
      <c r="D2545" s="100" t="s">
        <v>137</v>
      </c>
      <c r="E2545" s="100" t="s">
        <v>107</v>
      </c>
      <c r="F2545" s="277" t="s">
        <v>73</v>
      </c>
      <c r="G2545" s="101">
        <v>6</v>
      </c>
      <c r="H2545" s="101">
        <v>2.8</v>
      </c>
      <c r="I2545" s="101">
        <v>6.7</v>
      </c>
      <c r="J2545" s="101">
        <v>6</v>
      </c>
      <c r="K2545" s="101">
        <v>5.0999999999999996</v>
      </c>
      <c r="L2545" s="278">
        <v>84987</v>
      </c>
      <c r="M2545" s="100" t="s">
        <v>66</v>
      </c>
      <c r="N2545" s="100" t="s">
        <v>190</v>
      </c>
      <c r="O2545" s="100"/>
    </row>
    <row r="2546" spans="1:15">
      <c r="A2546" s="100" t="s">
        <v>17739</v>
      </c>
      <c r="B2546" s="100" t="s">
        <v>11061</v>
      </c>
      <c r="C2546" s="100" t="s">
        <v>11062</v>
      </c>
      <c r="D2546" s="100" t="s">
        <v>8559</v>
      </c>
      <c r="E2546" s="100" t="s">
        <v>196</v>
      </c>
      <c r="F2546" s="277" t="s">
        <v>65</v>
      </c>
      <c r="G2546" s="101">
        <v>4.2</v>
      </c>
      <c r="H2546" s="101">
        <v>3.9</v>
      </c>
      <c r="I2546" s="101">
        <v>3.8</v>
      </c>
      <c r="J2546" s="101">
        <v>5.3</v>
      </c>
      <c r="K2546" s="101">
        <v>4.4000000000000004</v>
      </c>
      <c r="L2546" s="278">
        <v>88517</v>
      </c>
      <c r="M2546" s="100" t="s">
        <v>66</v>
      </c>
      <c r="N2546" s="100" t="s">
        <v>103</v>
      </c>
      <c r="O2546" s="100"/>
    </row>
    <row r="2547" spans="1:15">
      <c r="A2547" s="100" t="s">
        <v>18566</v>
      </c>
      <c r="B2547" s="100" t="s">
        <v>18569</v>
      </c>
      <c r="C2547" s="100" t="s">
        <v>12074</v>
      </c>
      <c r="D2547" s="100" t="s">
        <v>8536</v>
      </c>
      <c r="E2547" s="100" t="s">
        <v>94</v>
      </c>
      <c r="F2547" s="277" t="s">
        <v>65</v>
      </c>
      <c r="G2547" s="101">
        <v>8.3000000000000007</v>
      </c>
      <c r="H2547" s="101">
        <v>5</v>
      </c>
      <c r="I2547" s="101">
        <v>5.2</v>
      </c>
      <c r="J2547" s="101">
        <v>6.7</v>
      </c>
      <c r="K2547" s="101">
        <v>5.7</v>
      </c>
      <c r="L2547" s="278">
        <v>16834</v>
      </c>
      <c r="M2547" s="100" t="s">
        <v>66</v>
      </c>
      <c r="N2547" s="100" t="s">
        <v>247</v>
      </c>
      <c r="O2547" s="100" t="s">
        <v>12111</v>
      </c>
    </row>
    <row r="2548" spans="1:15">
      <c r="A2548" s="100" t="s">
        <v>17810</v>
      </c>
      <c r="B2548" s="100" t="s">
        <v>11139</v>
      </c>
      <c r="C2548" s="100" t="s">
        <v>11140</v>
      </c>
      <c r="D2548" s="100" t="s">
        <v>8545</v>
      </c>
      <c r="E2548" s="100" t="s">
        <v>72</v>
      </c>
      <c r="F2548" s="277" t="s">
        <v>73</v>
      </c>
      <c r="G2548" s="101">
        <v>4.8</v>
      </c>
      <c r="H2548" s="101">
        <v>7.1</v>
      </c>
      <c r="I2548" s="101">
        <v>4.0999999999999996</v>
      </c>
      <c r="J2548" s="101">
        <v>5.7</v>
      </c>
      <c r="K2548" s="101">
        <v>4.9000000000000004</v>
      </c>
      <c r="L2548" s="278"/>
      <c r="M2548" s="100" t="s">
        <v>66</v>
      </c>
      <c r="N2548" s="100"/>
      <c r="O2548" s="100"/>
    </row>
    <row r="2549" spans="1:15">
      <c r="A2549" s="100" t="s">
        <v>17811</v>
      </c>
      <c r="B2549" s="100" t="s">
        <v>17812</v>
      </c>
      <c r="C2549" s="100" t="s">
        <v>11143</v>
      </c>
      <c r="D2549" s="100" t="s">
        <v>8541</v>
      </c>
      <c r="E2549" s="100" t="s">
        <v>107</v>
      </c>
      <c r="F2549" s="277" t="s">
        <v>73</v>
      </c>
      <c r="G2549" s="101">
        <v>6.3</v>
      </c>
      <c r="H2549" s="101">
        <v>3.5</v>
      </c>
      <c r="I2549" s="101">
        <v>0</v>
      </c>
      <c r="J2549" s="101">
        <v>4.9000000000000004</v>
      </c>
      <c r="K2549" s="101">
        <v>2.4</v>
      </c>
      <c r="L2549" s="278">
        <v>10534</v>
      </c>
      <c r="M2549" s="100" t="s">
        <v>66</v>
      </c>
      <c r="N2549" s="100" t="s">
        <v>103</v>
      </c>
      <c r="O2549" s="100"/>
    </row>
    <row r="2550" spans="1:15">
      <c r="A2550" s="100" t="s">
        <v>13615</v>
      </c>
      <c r="B2550" s="100" t="s">
        <v>13616</v>
      </c>
      <c r="C2550" s="100" t="s">
        <v>2883</v>
      </c>
      <c r="D2550" s="100" t="s">
        <v>8563</v>
      </c>
      <c r="E2550" s="100" t="s">
        <v>72</v>
      </c>
      <c r="F2550" s="277" t="s">
        <v>73</v>
      </c>
      <c r="G2550" s="101">
        <v>5.6</v>
      </c>
      <c r="H2550" s="101">
        <v>4.8</v>
      </c>
      <c r="I2550" s="101">
        <v>4.9000000000000004</v>
      </c>
      <c r="J2550" s="101">
        <v>4.8</v>
      </c>
      <c r="K2550" s="101">
        <v>4.9000000000000004</v>
      </c>
      <c r="L2550" s="278">
        <v>57808</v>
      </c>
      <c r="M2550" s="100" t="s">
        <v>66</v>
      </c>
      <c r="N2550" s="100" t="s">
        <v>103</v>
      </c>
      <c r="O2550" s="100" t="s">
        <v>2856</v>
      </c>
    </row>
    <row r="2551" spans="1:15">
      <c r="A2551" s="100" t="s">
        <v>12663</v>
      </c>
      <c r="B2551" s="100" t="s">
        <v>14386</v>
      </c>
      <c r="C2551" s="100" t="s">
        <v>4317</v>
      </c>
      <c r="D2551" s="100" t="s">
        <v>8578</v>
      </c>
      <c r="E2551" s="100" t="s">
        <v>196</v>
      </c>
      <c r="F2551" s="277" t="s">
        <v>65</v>
      </c>
      <c r="G2551" s="101">
        <v>4.0999999999999996</v>
      </c>
      <c r="H2551" s="101">
        <v>4.3</v>
      </c>
      <c r="I2551" s="101">
        <v>4.8</v>
      </c>
      <c r="J2551" s="101">
        <v>4.2</v>
      </c>
      <c r="K2551" s="101">
        <v>4.5</v>
      </c>
      <c r="L2551" s="278">
        <v>373123</v>
      </c>
      <c r="M2551" s="100" t="s">
        <v>66</v>
      </c>
      <c r="N2551" s="100" t="s">
        <v>67</v>
      </c>
      <c r="O2551" s="100" t="s">
        <v>4294</v>
      </c>
    </row>
    <row r="2552" spans="1:15">
      <c r="A2552" s="100" t="s">
        <v>17813</v>
      </c>
      <c r="B2552" s="100" t="s">
        <v>17814</v>
      </c>
      <c r="C2552" s="100" t="s">
        <v>7907</v>
      </c>
      <c r="D2552" s="100" t="s">
        <v>8541</v>
      </c>
      <c r="E2552" s="100" t="s">
        <v>72</v>
      </c>
      <c r="F2552" s="277" t="s">
        <v>95</v>
      </c>
      <c r="G2552" s="101">
        <v>5.3</v>
      </c>
      <c r="H2552" s="101">
        <v>5.0999999999999996</v>
      </c>
      <c r="I2552" s="101">
        <v>4.2</v>
      </c>
      <c r="J2552" s="101">
        <v>4.7</v>
      </c>
      <c r="K2552" s="101">
        <v>4.5</v>
      </c>
      <c r="L2552" s="278">
        <v>11451</v>
      </c>
      <c r="M2552" s="100" t="s">
        <v>66</v>
      </c>
      <c r="N2552" s="100" t="s">
        <v>247</v>
      </c>
      <c r="O2552" s="100" t="s">
        <v>7908</v>
      </c>
    </row>
    <row r="2553" spans="1:15">
      <c r="A2553" s="100" t="s">
        <v>14389</v>
      </c>
      <c r="B2553" s="100" t="s">
        <v>14390</v>
      </c>
      <c r="C2553" s="100" t="s">
        <v>4325</v>
      </c>
      <c r="D2553" s="100" t="s">
        <v>8581</v>
      </c>
      <c r="E2553" s="100" t="s">
        <v>196</v>
      </c>
      <c r="F2553" s="277" t="s">
        <v>65</v>
      </c>
      <c r="G2553" s="101">
        <v>4.0999999999999996</v>
      </c>
      <c r="H2553" s="101">
        <v>7.4</v>
      </c>
      <c r="I2553" s="101">
        <v>4.4000000000000004</v>
      </c>
      <c r="J2553" s="101">
        <v>2.8</v>
      </c>
      <c r="K2553" s="101">
        <v>4</v>
      </c>
      <c r="L2553" s="278">
        <v>102962</v>
      </c>
      <c r="M2553" s="100" t="s">
        <v>66</v>
      </c>
      <c r="N2553" s="100" t="s">
        <v>67</v>
      </c>
      <c r="O2553" s="100" t="s">
        <v>4302</v>
      </c>
    </row>
    <row r="2554" spans="1:15">
      <c r="A2554" s="100" t="s">
        <v>12262</v>
      </c>
      <c r="B2554" s="100" t="s">
        <v>12263</v>
      </c>
      <c r="C2554" s="100" t="s">
        <v>458</v>
      </c>
      <c r="D2554" s="100" t="s">
        <v>8543</v>
      </c>
      <c r="E2554" s="100" t="s">
        <v>107</v>
      </c>
      <c r="F2554" s="277" t="s">
        <v>65</v>
      </c>
      <c r="G2554" s="101">
        <v>7</v>
      </c>
      <c r="H2554" s="101">
        <v>3.6</v>
      </c>
      <c r="I2554" s="101">
        <v>4.8</v>
      </c>
      <c r="J2554" s="101">
        <v>5.5</v>
      </c>
      <c r="K2554" s="101">
        <v>4.5999999999999996</v>
      </c>
      <c r="L2554" s="278">
        <v>26800000</v>
      </c>
      <c r="M2554" s="100" t="s">
        <v>66</v>
      </c>
      <c r="N2554" s="100" t="s">
        <v>67</v>
      </c>
      <c r="O2554" s="100" t="s">
        <v>447</v>
      </c>
    </row>
    <row r="2555" spans="1:15">
      <c r="A2555" s="100" t="s">
        <v>13354</v>
      </c>
      <c r="B2555" s="100" t="s">
        <v>13355</v>
      </c>
      <c r="C2555" s="100" t="s">
        <v>2465</v>
      </c>
      <c r="D2555" s="100" t="s">
        <v>8543</v>
      </c>
      <c r="E2555" s="100" t="s">
        <v>107</v>
      </c>
      <c r="F2555" s="277" t="s">
        <v>65</v>
      </c>
      <c r="G2555" s="101">
        <v>7</v>
      </c>
      <c r="H2555" s="101">
        <v>3.6</v>
      </c>
      <c r="I2555" s="101">
        <v>4.8</v>
      </c>
      <c r="J2555" s="101">
        <v>5.6</v>
      </c>
      <c r="K2555" s="101">
        <v>4.5999999999999996</v>
      </c>
      <c r="L2555" s="278">
        <v>26800000</v>
      </c>
      <c r="M2555" s="100" t="s">
        <v>66</v>
      </c>
      <c r="N2555" s="100" t="s">
        <v>67</v>
      </c>
      <c r="O2555" s="100" t="s">
        <v>447</v>
      </c>
    </row>
    <row r="2556" spans="1:15">
      <c r="A2556" s="100" t="s">
        <v>12642</v>
      </c>
      <c r="B2556" s="100" t="s">
        <v>12643</v>
      </c>
      <c r="C2556" s="100" t="s">
        <v>1099</v>
      </c>
      <c r="D2556" s="100" t="s">
        <v>8548</v>
      </c>
      <c r="E2556" s="100" t="s">
        <v>196</v>
      </c>
      <c r="F2556" s="277" t="s">
        <v>73</v>
      </c>
      <c r="G2556" s="101">
        <v>3.8</v>
      </c>
      <c r="H2556" s="101">
        <v>6.3</v>
      </c>
      <c r="I2556" s="101">
        <v>4.3</v>
      </c>
      <c r="J2556" s="101">
        <v>4.9000000000000004</v>
      </c>
      <c r="K2556" s="101">
        <v>4.9000000000000004</v>
      </c>
      <c r="L2556" s="278">
        <v>25469</v>
      </c>
      <c r="M2556" s="100" t="s">
        <v>66</v>
      </c>
      <c r="N2556" s="100" t="s">
        <v>67</v>
      </c>
      <c r="O2556" s="100" t="s">
        <v>1094</v>
      </c>
    </row>
    <row r="2557" spans="1:15">
      <c r="A2557" s="100" t="s">
        <v>12644</v>
      </c>
      <c r="B2557" s="100" t="s">
        <v>12645</v>
      </c>
      <c r="C2557" s="100" t="s">
        <v>1103</v>
      </c>
      <c r="D2557" s="100" t="s">
        <v>63</v>
      </c>
      <c r="E2557" s="100" t="s">
        <v>94</v>
      </c>
      <c r="F2557" s="277" t="s">
        <v>65</v>
      </c>
      <c r="G2557" s="101">
        <v>8.5</v>
      </c>
      <c r="H2557" s="101">
        <v>8.1</v>
      </c>
      <c r="I2557" s="101">
        <v>5.7</v>
      </c>
      <c r="J2557" s="101">
        <v>8.4</v>
      </c>
      <c r="K2557" s="101">
        <v>7.6</v>
      </c>
      <c r="L2557" s="278">
        <v>50979</v>
      </c>
      <c r="M2557" s="100" t="s">
        <v>66</v>
      </c>
      <c r="N2557" s="100" t="s">
        <v>264</v>
      </c>
      <c r="O2557" s="100" t="s">
        <v>1098</v>
      </c>
    </row>
    <row r="2558" spans="1:15">
      <c r="A2558" s="100" t="s">
        <v>15092</v>
      </c>
      <c r="B2558" s="100" t="s">
        <v>15093</v>
      </c>
      <c r="C2558" s="100" t="s">
        <v>5595</v>
      </c>
      <c r="D2558" s="100" t="s">
        <v>8536</v>
      </c>
      <c r="E2558" s="100" t="s">
        <v>201</v>
      </c>
      <c r="F2558" s="277" t="s">
        <v>65</v>
      </c>
      <c r="G2558" s="101">
        <v>2.5</v>
      </c>
      <c r="H2558" s="101">
        <v>1</v>
      </c>
      <c r="I2558" s="101">
        <v>4.0999999999999996</v>
      </c>
      <c r="J2558" s="101">
        <v>2.9</v>
      </c>
      <c r="K2558" s="101">
        <v>3.3</v>
      </c>
      <c r="L2558" s="278">
        <v>20596</v>
      </c>
      <c r="M2558" s="100" t="s">
        <v>66</v>
      </c>
      <c r="N2558" s="100" t="s">
        <v>103</v>
      </c>
      <c r="O2558" s="100" t="s">
        <v>5638</v>
      </c>
    </row>
    <row r="2559" spans="1:15">
      <c r="A2559" s="100" t="s">
        <v>17735</v>
      </c>
      <c r="B2559" s="100" t="s">
        <v>17736</v>
      </c>
      <c r="C2559" s="100" t="s">
        <v>11057</v>
      </c>
      <c r="D2559" s="100" t="s">
        <v>8549</v>
      </c>
      <c r="E2559" s="100" t="s">
        <v>201</v>
      </c>
      <c r="F2559" s="277" t="s">
        <v>65</v>
      </c>
      <c r="G2559" s="101">
        <v>2.4</v>
      </c>
      <c r="H2559" s="101">
        <v>0.7</v>
      </c>
      <c r="I2559" s="101">
        <v>3.1</v>
      </c>
      <c r="J2559" s="101">
        <v>5.7</v>
      </c>
      <c r="K2559" s="101">
        <v>3.5</v>
      </c>
      <c r="L2559" s="278">
        <v>1796</v>
      </c>
      <c r="M2559" s="100" t="s">
        <v>66</v>
      </c>
      <c r="N2559" s="100" t="s">
        <v>247</v>
      </c>
      <c r="O2559" s="100" t="s">
        <v>11058</v>
      </c>
    </row>
    <row r="2560" spans="1:15">
      <c r="A2560" s="100" t="s">
        <v>17737</v>
      </c>
      <c r="B2560" s="100" t="s">
        <v>17738</v>
      </c>
      <c r="C2560" s="100" t="s">
        <v>11059</v>
      </c>
      <c r="D2560" s="100" t="s">
        <v>8548</v>
      </c>
      <c r="E2560" s="100" t="s">
        <v>196</v>
      </c>
      <c r="F2560" s="277" t="s">
        <v>65</v>
      </c>
      <c r="G2560" s="101">
        <v>3.2</v>
      </c>
      <c r="H2560" s="101">
        <v>5.3</v>
      </c>
      <c r="I2560" s="101">
        <v>4.5</v>
      </c>
      <c r="J2560" s="101">
        <v>4.0999999999999996</v>
      </c>
      <c r="K2560" s="101">
        <v>4.5999999999999996</v>
      </c>
      <c r="L2560" s="278">
        <v>120569</v>
      </c>
      <c r="M2560" s="100" t="s">
        <v>66</v>
      </c>
      <c r="N2560" s="100" t="s">
        <v>190</v>
      </c>
      <c r="O2560" s="100"/>
    </row>
    <row r="2561" spans="1:15">
      <c r="A2561" s="100" t="s">
        <v>17815</v>
      </c>
      <c r="B2561" s="100" t="s">
        <v>17816</v>
      </c>
      <c r="C2561" s="100" t="s">
        <v>7911</v>
      </c>
      <c r="D2561" s="100" t="s">
        <v>78</v>
      </c>
      <c r="E2561" s="100" t="s">
        <v>94</v>
      </c>
      <c r="F2561" s="277" t="s">
        <v>65</v>
      </c>
      <c r="G2561" s="101">
        <v>8.5</v>
      </c>
      <c r="H2561" s="101">
        <v>9</v>
      </c>
      <c r="I2561" s="101">
        <v>6.2</v>
      </c>
      <c r="J2561" s="101">
        <v>6.3</v>
      </c>
      <c r="K2561" s="101">
        <v>6.4</v>
      </c>
      <c r="L2561" s="278">
        <v>18716</v>
      </c>
      <c r="M2561" s="100" t="s">
        <v>66</v>
      </c>
      <c r="N2561" s="100" t="s">
        <v>67</v>
      </c>
      <c r="O2561" s="100" t="s">
        <v>7912</v>
      </c>
    </row>
    <row r="2562" spans="1:15">
      <c r="A2562" s="100" t="s">
        <v>12696</v>
      </c>
      <c r="B2562" s="100" t="s">
        <v>1197</v>
      </c>
      <c r="C2562" s="100" t="s">
        <v>1198</v>
      </c>
      <c r="D2562" s="100" t="s">
        <v>8563</v>
      </c>
      <c r="E2562" s="100" t="s">
        <v>107</v>
      </c>
      <c r="F2562" s="277" t="s">
        <v>65</v>
      </c>
      <c r="G2562" s="101">
        <v>6.8</v>
      </c>
      <c r="H2562" s="101">
        <v>6.7</v>
      </c>
      <c r="I2562" s="101">
        <v>4</v>
      </c>
      <c r="J2562" s="101">
        <v>6.2</v>
      </c>
      <c r="K2562" s="101">
        <v>5</v>
      </c>
      <c r="L2562" s="278">
        <v>741749</v>
      </c>
      <c r="M2562" s="100" t="s">
        <v>66</v>
      </c>
      <c r="N2562" s="100" t="s">
        <v>264</v>
      </c>
      <c r="O2562" s="100" t="s">
        <v>1191</v>
      </c>
    </row>
    <row r="2563" spans="1:15">
      <c r="A2563" s="100" t="s">
        <v>17817</v>
      </c>
      <c r="B2563" s="100" t="s">
        <v>17818</v>
      </c>
      <c r="C2563" s="100" t="s">
        <v>11146</v>
      </c>
      <c r="D2563" s="100" t="s">
        <v>8536</v>
      </c>
      <c r="E2563" s="100" t="s">
        <v>196</v>
      </c>
      <c r="F2563" s="277"/>
      <c r="G2563" s="101">
        <v>4.0999999999999996</v>
      </c>
      <c r="H2563" s="101">
        <v>0</v>
      </c>
      <c r="I2563" s="101">
        <v>3.9</v>
      </c>
      <c r="J2563" s="101">
        <v>4.0999999999999996</v>
      </c>
      <c r="K2563" s="101">
        <v>3.8</v>
      </c>
      <c r="L2563" s="278">
        <v>18759</v>
      </c>
      <c r="M2563" s="100" t="s">
        <v>66</v>
      </c>
      <c r="N2563" s="100" t="s">
        <v>543</v>
      </c>
      <c r="O2563" s="100"/>
    </row>
    <row r="2564" spans="1:15">
      <c r="A2564" s="100" t="s">
        <v>73</v>
      </c>
      <c r="B2564" s="100" t="s">
        <v>17819</v>
      </c>
      <c r="C2564" s="100" t="s">
        <v>11149</v>
      </c>
      <c r="D2564" s="100" t="s">
        <v>8545</v>
      </c>
      <c r="E2564" s="100" t="s">
        <v>72</v>
      </c>
      <c r="F2564" s="277" t="s">
        <v>73</v>
      </c>
      <c r="G2564" s="101">
        <v>4.8</v>
      </c>
      <c r="H2564" s="101">
        <v>6.8</v>
      </c>
      <c r="I2564" s="101">
        <v>4.2</v>
      </c>
      <c r="J2564" s="101">
        <v>5</v>
      </c>
      <c r="K2564" s="101">
        <v>4.7</v>
      </c>
      <c r="L2564" s="278"/>
      <c r="M2564" s="100" t="s">
        <v>66</v>
      </c>
      <c r="N2564" s="100"/>
      <c r="O2564" s="100"/>
    </row>
    <row r="2565" spans="1:15">
      <c r="A2565" s="100" t="s">
        <v>17820</v>
      </c>
      <c r="B2565" s="100" t="s">
        <v>17821</v>
      </c>
      <c r="C2565" s="100" t="s">
        <v>7915</v>
      </c>
      <c r="D2565" s="100" t="s">
        <v>116</v>
      </c>
      <c r="E2565" s="100" t="s">
        <v>107</v>
      </c>
      <c r="F2565" s="277" t="s">
        <v>65</v>
      </c>
      <c r="G2565" s="101">
        <v>6.9</v>
      </c>
      <c r="H2565" s="101">
        <v>6.5</v>
      </c>
      <c r="I2565" s="101">
        <v>6</v>
      </c>
      <c r="J2565" s="101">
        <v>4.0999999999999996</v>
      </c>
      <c r="K2565" s="101">
        <v>5.3</v>
      </c>
      <c r="L2565" s="278">
        <v>129297</v>
      </c>
      <c r="M2565" s="100" t="s">
        <v>66</v>
      </c>
      <c r="N2565" s="100" t="s">
        <v>67</v>
      </c>
      <c r="O2565" s="100" t="s">
        <v>7916</v>
      </c>
    </row>
    <row r="2566" spans="1:15">
      <c r="A2566" s="100" t="s">
        <v>12646</v>
      </c>
      <c r="B2566" s="100" t="s">
        <v>12647</v>
      </c>
      <c r="C2566" s="100" t="s">
        <v>1107</v>
      </c>
      <c r="D2566" s="100" t="s">
        <v>8535</v>
      </c>
      <c r="E2566" s="100" t="s">
        <v>94</v>
      </c>
      <c r="F2566" s="277" t="s">
        <v>65</v>
      </c>
      <c r="G2566" s="101">
        <v>8.5</v>
      </c>
      <c r="H2566" s="101">
        <v>10</v>
      </c>
      <c r="I2566" s="101">
        <v>7.1</v>
      </c>
      <c r="J2566" s="101">
        <v>4.0999999999999996</v>
      </c>
      <c r="K2566" s="101">
        <v>6.1</v>
      </c>
      <c r="L2566" s="278">
        <v>156203</v>
      </c>
      <c r="M2566" s="100" t="s">
        <v>66</v>
      </c>
      <c r="N2566" s="100" t="s">
        <v>67</v>
      </c>
      <c r="O2566" s="100" t="s">
        <v>1100</v>
      </c>
    </row>
    <row r="2567" spans="1:15">
      <c r="A2567" s="100" t="s">
        <v>17822</v>
      </c>
      <c r="B2567" s="100" t="s">
        <v>17823</v>
      </c>
      <c r="C2567" s="100" t="s">
        <v>11152</v>
      </c>
      <c r="D2567" s="100" t="s">
        <v>8580</v>
      </c>
      <c r="E2567" s="100" t="s">
        <v>107</v>
      </c>
      <c r="F2567" s="277" t="s">
        <v>65</v>
      </c>
      <c r="G2567" s="101">
        <v>6.9</v>
      </c>
      <c r="H2567" s="101">
        <v>3.6</v>
      </c>
      <c r="I2567" s="101">
        <v>4.7</v>
      </c>
      <c r="J2567" s="101">
        <v>6.7</v>
      </c>
      <c r="K2567" s="101">
        <v>5.4</v>
      </c>
      <c r="L2567" s="278">
        <v>251853</v>
      </c>
      <c r="M2567" s="100" t="s">
        <v>66</v>
      </c>
      <c r="N2567" s="100" t="s">
        <v>190</v>
      </c>
      <c r="O2567" s="100"/>
    </row>
    <row r="2568" spans="1:15">
      <c r="A2568" s="100" t="s">
        <v>13869</v>
      </c>
      <c r="B2568" s="100" t="s">
        <v>14395</v>
      </c>
      <c r="C2568" s="100" t="s">
        <v>4337</v>
      </c>
      <c r="D2568" s="100" t="s">
        <v>8566</v>
      </c>
      <c r="E2568" s="100" t="s">
        <v>107</v>
      </c>
      <c r="F2568" s="277" t="s">
        <v>65</v>
      </c>
      <c r="G2568" s="101">
        <v>6.5</v>
      </c>
      <c r="H2568" s="101">
        <v>6.4</v>
      </c>
      <c r="I2568" s="101">
        <v>6.2</v>
      </c>
      <c r="J2568" s="101">
        <v>4.3</v>
      </c>
      <c r="K2568" s="101">
        <v>5.6</v>
      </c>
      <c r="L2568" s="278">
        <v>680925</v>
      </c>
      <c r="M2568" s="100" t="s">
        <v>66</v>
      </c>
      <c r="N2568" s="100" t="s">
        <v>67</v>
      </c>
      <c r="O2568" s="100" t="s">
        <v>4313</v>
      </c>
    </row>
    <row r="2569" spans="1:15">
      <c r="A2569" s="100" t="s">
        <v>17824</v>
      </c>
      <c r="B2569" s="100" t="s">
        <v>17825</v>
      </c>
      <c r="C2569" s="100" t="s">
        <v>7919</v>
      </c>
      <c r="D2569" s="100" t="s">
        <v>8564</v>
      </c>
      <c r="E2569" s="100" t="s">
        <v>196</v>
      </c>
      <c r="F2569" s="277" t="s">
        <v>73</v>
      </c>
      <c r="G2569" s="101">
        <v>4</v>
      </c>
      <c r="H2569" s="101">
        <v>6.6</v>
      </c>
      <c r="I2569" s="101">
        <v>3.5</v>
      </c>
      <c r="J2569" s="101">
        <v>4.9000000000000004</v>
      </c>
      <c r="K2569" s="101">
        <v>4.3</v>
      </c>
      <c r="L2569" s="278">
        <v>16095</v>
      </c>
      <c r="M2569" s="100" t="s">
        <v>66</v>
      </c>
      <c r="N2569" s="100" t="s">
        <v>103</v>
      </c>
      <c r="O2569" s="100" t="s">
        <v>7920</v>
      </c>
    </row>
    <row r="2570" spans="1:15">
      <c r="A2570" s="100" t="s">
        <v>14396</v>
      </c>
      <c r="B2570" s="100" t="s">
        <v>14397</v>
      </c>
      <c r="C2570" s="100" t="s">
        <v>8761</v>
      </c>
      <c r="D2570" s="100"/>
      <c r="E2570" s="100"/>
      <c r="F2570" s="277"/>
      <c r="G2570" s="101"/>
      <c r="H2570" s="101"/>
      <c r="I2570" s="101"/>
      <c r="J2570" s="101"/>
      <c r="K2570" s="101"/>
      <c r="L2570" s="278"/>
      <c r="M2570" s="100"/>
      <c r="N2570" s="100"/>
      <c r="O2570" s="100"/>
    </row>
    <row r="2571" spans="1:15">
      <c r="A2571" s="100" t="s">
        <v>17826</v>
      </c>
      <c r="B2571" s="100" t="s">
        <v>17827</v>
      </c>
      <c r="C2571" s="100" t="s">
        <v>7923</v>
      </c>
      <c r="D2571" s="100" t="s">
        <v>63</v>
      </c>
      <c r="E2571" s="100" t="s">
        <v>196</v>
      </c>
      <c r="F2571" s="277" t="s">
        <v>73</v>
      </c>
      <c r="G2571" s="101">
        <v>3.3</v>
      </c>
      <c r="H2571" s="101">
        <v>4.7</v>
      </c>
      <c r="I2571" s="101">
        <v>7.1</v>
      </c>
      <c r="J2571" s="101">
        <v>3.1</v>
      </c>
      <c r="K2571" s="101">
        <v>4.8</v>
      </c>
      <c r="L2571" s="278">
        <v>63269</v>
      </c>
      <c r="M2571" s="100" t="s">
        <v>66</v>
      </c>
      <c r="N2571" s="100" t="s">
        <v>190</v>
      </c>
      <c r="O2571" s="100" t="s">
        <v>7924</v>
      </c>
    </row>
    <row r="2572" spans="1:15">
      <c r="A2572" s="100" t="s">
        <v>13438</v>
      </c>
      <c r="B2572" s="100" t="s">
        <v>13439</v>
      </c>
      <c r="C2572" s="100" t="s">
        <v>2601</v>
      </c>
      <c r="D2572" s="100" t="s">
        <v>8592</v>
      </c>
      <c r="E2572" s="100" t="s">
        <v>196</v>
      </c>
      <c r="F2572" s="277" t="s">
        <v>95</v>
      </c>
      <c r="G2572" s="101">
        <v>3.3</v>
      </c>
      <c r="H2572" s="101">
        <v>3.6</v>
      </c>
      <c r="I2572" s="101">
        <v>2.2999999999999998</v>
      </c>
      <c r="J2572" s="101">
        <v>4.8</v>
      </c>
      <c r="K2572" s="101">
        <v>3.6</v>
      </c>
      <c r="L2572" s="278">
        <v>586138</v>
      </c>
      <c r="M2572" s="100" t="s">
        <v>66</v>
      </c>
      <c r="N2572" s="100" t="s">
        <v>67</v>
      </c>
      <c r="O2572" s="100" t="s">
        <v>13440</v>
      </c>
    </row>
    <row r="2573" spans="1:15">
      <c r="A2573" s="100" t="s">
        <v>17828</v>
      </c>
      <c r="B2573" s="100" t="s">
        <v>17829</v>
      </c>
      <c r="C2573" s="100" t="s">
        <v>7927</v>
      </c>
      <c r="D2573" s="100" t="s">
        <v>93</v>
      </c>
      <c r="E2573" s="100" t="s">
        <v>107</v>
      </c>
      <c r="F2573" s="277" t="s">
        <v>65</v>
      </c>
      <c r="G2573" s="101">
        <v>7</v>
      </c>
      <c r="H2573" s="101">
        <v>4.8</v>
      </c>
      <c r="I2573" s="101">
        <v>4.2</v>
      </c>
      <c r="J2573" s="101">
        <v>4.8</v>
      </c>
      <c r="K2573" s="101">
        <v>4.5999999999999996</v>
      </c>
      <c r="L2573" s="278">
        <v>120836</v>
      </c>
      <c r="M2573" s="100" t="s">
        <v>66</v>
      </c>
      <c r="N2573" s="100" t="s">
        <v>103</v>
      </c>
      <c r="O2573" s="100" t="s">
        <v>7928</v>
      </c>
    </row>
    <row r="2574" spans="1:15">
      <c r="A2574" s="100" t="s">
        <v>17830</v>
      </c>
      <c r="B2574" s="100" t="s">
        <v>17831</v>
      </c>
      <c r="C2574" s="100" t="s">
        <v>7931</v>
      </c>
      <c r="D2574" s="100" t="s">
        <v>8559</v>
      </c>
      <c r="E2574" s="100" t="s">
        <v>196</v>
      </c>
      <c r="F2574" s="277" t="s">
        <v>65</v>
      </c>
      <c r="G2574" s="101">
        <v>3.4</v>
      </c>
      <c r="H2574" s="101">
        <v>3.6</v>
      </c>
      <c r="I2574" s="101">
        <v>3.5</v>
      </c>
      <c r="J2574" s="101">
        <v>5.5</v>
      </c>
      <c r="K2574" s="101">
        <v>4.2</v>
      </c>
      <c r="L2574" s="278">
        <v>265686</v>
      </c>
      <c r="M2574" s="100" t="s">
        <v>66</v>
      </c>
      <c r="N2574" s="100" t="s">
        <v>67</v>
      </c>
      <c r="O2574" s="100" t="s">
        <v>7932</v>
      </c>
    </row>
    <row r="2575" spans="1:15">
      <c r="A2575" s="100" t="s">
        <v>13491</v>
      </c>
      <c r="B2575" s="100" t="s">
        <v>13492</v>
      </c>
      <c r="C2575" s="100" t="s">
        <v>11993</v>
      </c>
      <c r="D2575" s="100" t="s">
        <v>137</v>
      </c>
      <c r="E2575" s="100" t="s">
        <v>94</v>
      </c>
      <c r="F2575" s="277" t="s">
        <v>65</v>
      </c>
      <c r="G2575" s="101">
        <v>7.2</v>
      </c>
      <c r="H2575" s="101">
        <v>4.3</v>
      </c>
      <c r="I2575" s="101">
        <v>5.2</v>
      </c>
      <c r="J2575" s="101">
        <v>6.4</v>
      </c>
      <c r="K2575" s="101">
        <v>5.5</v>
      </c>
      <c r="L2575" s="278">
        <v>10288</v>
      </c>
      <c r="M2575" s="100" t="s">
        <v>66</v>
      </c>
      <c r="N2575" s="100" t="s">
        <v>67</v>
      </c>
      <c r="O2575" s="100"/>
    </row>
    <row r="2576" spans="1:15">
      <c r="A2576" s="100" t="s">
        <v>14749</v>
      </c>
      <c r="B2576" s="100" t="s">
        <v>14750</v>
      </c>
      <c r="C2576" s="100" t="s">
        <v>5019</v>
      </c>
      <c r="D2576" s="100" t="s">
        <v>132</v>
      </c>
      <c r="E2576" s="100" t="s">
        <v>196</v>
      </c>
      <c r="F2576" s="277" t="s">
        <v>65</v>
      </c>
      <c r="G2576" s="101">
        <v>3.4</v>
      </c>
      <c r="H2576" s="101">
        <v>5.3</v>
      </c>
      <c r="I2576" s="101">
        <v>3.5</v>
      </c>
      <c r="J2576" s="101">
        <v>3</v>
      </c>
      <c r="K2576" s="101">
        <v>3.8</v>
      </c>
      <c r="L2576" s="278">
        <v>4834768</v>
      </c>
      <c r="M2576" s="100" t="s">
        <v>66</v>
      </c>
      <c r="N2576" s="100" t="s">
        <v>67</v>
      </c>
      <c r="O2576" s="100" t="s">
        <v>5042</v>
      </c>
    </row>
    <row r="2577" spans="1:15">
      <c r="A2577" s="100" t="s">
        <v>13393</v>
      </c>
      <c r="B2577" s="100" t="s">
        <v>13394</v>
      </c>
      <c r="C2577" s="100" t="s">
        <v>2531</v>
      </c>
      <c r="D2577" s="100" t="s">
        <v>8538</v>
      </c>
      <c r="E2577" s="100" t="s">
        <v>107</v>
      </c>
      <c r="F2577" s="277" t="s">
        <v>65</v>
      </c>
      <c r="G2577" s="101">
        <v>7</v>
      </c>
      <c r="H2577" s="101">
        <v>4.8</v>
      </c>
      <c r="I2577" s="101">
        <v>6.2</v>
      </c>
      <c r="J2577" s="101">
        <v>6.8</v>
      </c>
      <c r="K2577" s="101">
        <v>5.8</v>
      </c>
      <c r="L2577" s="278">
        <v>80000000</v>
      </c>
      <c r="M2577" s="100" t="s">
        <v>66</v>
      </c>
      <c r="N2577" s="100" t="s">
        <v>67</v>
      </c>
      <c r="O2577" s="100" t="s">
        <v>2513</v>
      </c>
    </row>
    <row r="2578" spans="1:15">
      <c r="A2578" s="100" t="s">
        <v>13395</v>
      </c>
      <c r="B2578" s="100" t="s">
        <v>13394</v>
      </c>
      <c r="C2578" s="100" t="s">
        <v>2534</v>
      </c>
      <c r="D2578" s="100" t="s">
        <v>8538</v>
      </c>
      <c r="E2578" s="100" t="s">
        <v>107</v>
      </c>
      <c r="F2578" s="277" t="s">
        <v>65</v>
      </c>
      <c r="G2578" s="101">
        <v>7</v>
      </c>
      <c r="H2578" s="101">
        <v>4.8</v>
      </c>
      <c r="I2578" s="101">
        <v>6.2</v>
      </c>
      <c r="J2578" s="101">
        <v>6.8</v>
      </c>
      <c r="K2578" s="101">
        <v>5.8</v>
      </c>
      <c r="L2578" s="278">
        <v>80000000</v>
      </c>
      <c r="M2578" s="100" t="s">
        <v>66</v>
      </c>
      <c r="N2578" s="100" t="s">
        <v>67</v>
      </c>
      <c r="O2578" s="100" t="s">
        <v>2513</v>
      </c>
    </row>
    <row r="2579" spans="1:15">
      <c r="A2579" s="100" t="s">
        <v>17832</v>
      </c>
      <c r="B2579" s="100" t="s">
        <v>17833</v>
      </c>
      <c r="C2579" s="100" t="s">
        <v>11155</v>
      </c>
      <c r="D2579" s="100" t="s">
        <v>8546</v>
      </c>
      <c r="E2579" s="100" t="s">
        <v>107</v>
      </c>
      <c r="F2579" s="277" t="s">
        <v>65</v>
      </c>
      <c r="G2579" s="101">
        <v>6.9</v>
      </c>
      <c r="H2579" s="101">
        <v>3.8</v>
      </c>
      <c r="I2579" s="101">
        <v>5.7</v>
      </c>
      <c r="J2579" s="101">
        <v>4.9000000000000004</v>
      </c>
      <c r="K2579" s="101">
        <v>4.8</v>
      </c>
      <c r="L2579" s="278">
        <v>1913</v>
      </c>
      <c r="M2579" s="100" t="s">
        <v>66</v>
      </c>
      <c r="N2579" s="100" t="s">
        <v>103</v>
      </c>
      <c r="O2579" s="100"/>
    </row>
    <row r="2580" spans="1:15">
      <c r="A2580" s="100" t="s">
        <v>17740</v>
      </c>
      <c r="B2580" s="100" t="s">
        <v>17741</v>
      </c>
      <c r="C2580" s="100" t="s">
        <v>7876</v>
      </c>
      <c r="D2580" s="100" t="s">
        <v>83</v>
      </c>
      <c r="E2580" s="100" t="s">
        <v>196</v>
      </c>
      <c r="F2580" s="277" t="s">
        <v>65</v>
      </c>
      <c r="G2580" s="101">
        <v>3.6</v>
      </c>
      <c r="H2580" s="101">
        <v>4.5</v>
      </c>
      <c r="I2580" s="101">
        <v>2.4</v>
      </c>
      <c r="J2580" s="101">
        <v>5.3</v>
      </c>
      <c r="K2580" s="101">
        <v>4.5</v>
      </c>
      <c r="L2580" s="278">
        <v>2337022</v>
      </c>
      <c r="M2580" s="100" t="s">
        <v>66</v>
      </c>
      <c r="N2580" s="100" t="s">
        <v>103</v>
      </c>
      <c r="O2580" s="100" t="s">
        <v>7877</v>
      </c>
    </row>
    <row r="2581" spans="1:15">
      <c r="A2581" s="100" t="s">
        <v>13483</v>
      </c>
      <c r="B2581" s="100" t="s">
        <v>13484</v>
      </c>
      <c r="C2581" s="100" t="s">
        <v>2668</v>
      </c>
      <c r="D2581" s="100" t="s">
        <v>8549</v>
      </c>
      <c r="E2581" s="100" t="s">
        <v>94</v>
      </c>
      <c r="F2581" s="277" t="s">
        <v>73</v>
      </c>
      <c r="G2581" s="101">
        <v>8.3000000000000007</v>
      </c>
      <c r="H2581" s="101">
        <v>6</v>
      </c>
      <c r="I2581" s="101">
        <v>4.5</v>
      </c>
      <c r="J2581" s="101">
        <v>6.7</v>
      </c>
      <c r="K2581" s="101">
        <v>5.5</v>
      </c>
      <c r="L2581" s="278">
        <v>10298</v>
      </c>
      <c r="M2581" s="100" t="s">
        <v>66</v>
      </c>
      <c r="N2581" s="100" t="s">
        <v>67</v>
      </c>
      <c r="O2581" s="100" t="s">
        <v>2650</v>
      </c>
    </row>
    <row r="2582" spans="1:15">
      <c r="A2582" s="100" t="s">
        <v>12481</v>
      </c>
      <c r="B2582" s="100" t="s">
        <v>12482</v>
      </c>
      <c r="C2582" s="100" t="s">
        <v>802</v>
      </c>
      <c r="D2582" s="100" t="s">
        <v>8542</v>
      </c>
      <c r="E2582" s="100" t="s">
        <v>72</v>
      </c>
      <c r="F2582" s="277" t="s">
        <v>73</v>
      </c>
      <c r="G2582" s="101">
        <v>5.6</v>
      </c>
      <c r="H2582" s="101">
        <v>7.9</v>
      </c>
      <c r="I2582" s="101">
        <v>3.7</v>
      </c>
      <c r="J2582" s="101">
        <v>3.5</v>
      </c>
      <c r="K2582" s="101">
        <v>4.4000000000000004</v>
      </c>
      <c r="L2582" s="278">
        <v>953174</v>
      </c>
      <c r="M2582" s="100" t="s">
        <v>66</v>
      </c>
      <c r="N2582" s="100" t="s">
        <v>67</v>
      </c>
      <c r="O2582" s="100" t="s">
        <v>795</v>
      </c>
    </row>
    <row r="2583" spans="1:15">
      <c r="A2583" s="100"/>
      <c r="B2583" s="100" t="s">
        <v>17834</v>
      </c>
      <c r="C2583" s="100" t="s">
        <v>11158</v>
      </c>
      <c r="D2583" s="100" t="s">
        <v>174</v>
      </c>
      <c r="E2583" s="100" t="s">
        <v>72</v>
      </c>
      <c r="F2583" s="277" t="s">
        <v>65</v>
      </c>
      <c r="G2583" s="101">
        <v>5</v>
      </c>
      <c r="H2583" s="101">
        <v>3.9</v>
      </c>
      <c r="I2583" s="101">
        <v>6.9</v>
      </c>
      <c r="J2583" s="101">
        <v>4.7</v>
      </c>
      <c r="K2583" s="101">
        <v>5</v>
      </c>
      <c r="L2583" s="278">
        <v>107103</v>
      </c>
      <c r="M2583" s="100" t="s">
        <v>66</v>
      </c>
      <c r="N2583" s="100" t="s">
        <v>190</v>
      </c>
      <c r="O2583" s="100"/>
    </row>
    <row r="2584" spans="1:15">
      <c r="A2584" s="100" t="s">
        <v>13032</v>
      </c>
      <c r="B2584" s="100" t="s">
        <v>13033</v>
      </c>
      <c r="C2584" s="100" t="s">
        <v>1860</v>
      </c>
      <c r="D2584" s="100" t="s">
        <v>100</v>
      </c>
      <c r="E2584" s="100" t="s">
        <v>107</v>
      </c>
      <c r="F2584" s="277" t="s">
        <v>65</v>
      </c>
      <c r="G2584" s="101">
        <v>6</v>
      </c>
      <c r="H2584" s="101">
        <v>5.6</v>
      </c>
      <c r="I2584" s="101">
        <v>4.9000000000000004</v>
      </c>
      <c r="J2584" s="101">
        <v>6.6</v>
      </c>
      <c r="K2584" s="101">
        <v>5.9</v>
      </c>
      <c r="L2584" s="278">
        <v>96420000</v>
      </c>
      <c r="M2584" s="100" t="s">
        <v>66</v>
      </c>
      <c r="N2584" s="100" t="s">
        <v>67</v>
      </c>
      <c r="O2584" s="100" t="s">
        <v>1842</v>
      </c>
    </row>
    <row r="2585" spans="1:15">
      <c r="A2585" s="100" t="s">
        <v>13712</v>
      </c>
      <c r="B2585" s="100" t="s">
        <v>13713</v>
      </c>
      <c r="C2585" s="100" t="s">
        <v>13714</v>
      </c>
      <c r="D2585" s="100"/>
      <c r="E2585" s="100"/>
      <c r="F2585" s="277"/>
      <c r="G2585" s="101"/>
      <c r="H2585" s="101"/>
      <c r="I2585" s="101"/>
      <c r="J2585" s="101"/>
      <c r="K2585" s="101"/>
      <c r="L2585" s="278">
        <v>13080000</v>
      </c>
      <c r="M2585" s="100" t="s">
        <v>66</v>
      </c>
      <c r="N2585" s="100" t="s">
        <v>67</v>
      </c>
      <c r="O2585" s="100"/>
    </row>
    <row r="2586" spans="1:15">
      <c r="A2586" s="100" t="s">
        <v>17835</v>
      </c>
      <c r="B2586" s="100" t="s">
        <v>17836</v>
      </c>
      <c r="C2586" s="100" t="s">
        <v>11161</v>
      </c>
      <c r="D2586" s="100" t="s">
        <v>8542</v>
      </c>
      <c r="E2586" s="100" t="s">
        <v>94</v>
      </c>
      <c r="F2586" s="277" t="s">
        <v>65</v>
      </c>
      <c r="G2586" s="101">
        <v>8.4</v>
      </c>
      <c r="H2586" s="101">
        <v>9</v>
      </c>
      <c r="I2586" s="101">
        <v>1.3</v>
      </c>
      <c r="J2586" s="101">
        <v>6.1</v>
      </c>
      <c r="K2586" s="101">
        <v>5.0999999999999996</v>
      </c>
      <c r="L2586" s="278">
        <v>892056</v>
      </c>
      <c r="M2586" s="100" t="s">
        <v>66</v>
      </c>
      <c r="N2586" s="100" t="s">
        <v>67</v>
      </c>
      <c r="O2586" s="100"/>
    </row>
    <row r="2587" spans="1:15">
      <c r="A2587" s="100" t="s">
        <v>14976</v>
      </c>
      <c r="B2587" s="100" t="s">
        <v>14977</v>
      </c>
      <c r="C2587" s="100" t="s">
        <v>5388</v>
      </c>
      <c r="D2587" s="100" t="s">
        <v>8555</v>
      </c>
      <c r="E2587" s="100" t="s">
        <v>94</v>
      </c>
      <c r="F2587" s="277" t="s">
        <v>65</v>
      </c>
      <c r="G2587" s="101">
        <v>8.1</v>
      </c>
      <c r="H2587" s="101">
        <v>5.3</v>
      </c>
      <c r="I2587" s="101">
        <v>5.6</v>
      </c>
      <c r="J2587" s="101">
        <v>6.2</v>
      </c>
      <c r="K2587" s="101">
        <v>5.8</v>
      </c>
      <c r="L2587" s="278">
        <v>12032</v>
      </c>
      <c r="M2587" s="100" t="s">
        <v>66</v>
      </c>
      <c r="N2587" s="100" t="s">
        <v>190</v>
      </c>
      <c r="O2587" s="100" t="s">
        <v>5409</v>
      </c>
    </row>
    <row r="2588" spans="1:15">
      <c r="A2588" s="100" t="s">
        <v>17837</v>
      </c>
      <c r="B2588" s="100" t="s">
        <v>17838</v>
      </c>
      <c r="C2588" s="100" t="s">
        <v>11162</v>
      </c>
      <c r="D2588" s="100" t="s">
        <v>8548</v>
      </c>
      <c r="E2588" s="100" t="s">
        <v>196</v>
      </c>
      <c r="F2588" s="277" t="s">
        <v>73</v>
      </c>
      <c r="G2588" s="101">
        <v>3</v>
      </c>
      <c r="H2588" s="101">
        <v>5.8</v>
      </c>
      <c r="I2588" s="101">
        <v>3.7</v>
      </c>
      <c r="J2588" s="101">
        <v>4.4000000000000004</v>
      </c>
      <c r="K2588" s="101">
        <v>4.7</v>
      </c>
      <c r="L2588" s="278">
        <v>123523</v>
      </c>
      <c r="M2588" s="100" t="s">
        <v>66</v>
      </c>
      <c r="N2588" s="100" t="s">
        <v>103</v>
      </c>
      <c r="O2588" s="100"/>
    </row>
    <row r="2589" spans="1:15">
      <c r="A2589" s="100" t="s">
        <v>14387</v>
      </c>
      <c r="B2589" s="100" t="s">
        <v>14388</v>
      </c>
      <c r="C2589" s="100" t="s">
        <v>4321</v>
      </c>
      <c r="D2589" s="100" t="s">
        <v>8559</v>
      </c>
      <c r="E2589" s="100" t="s">
        <v>196</v>
      </c>
      <c r="F2589" s="277" t="s">
        <v>73</v>
      </c>
      <c r="G2589" s="101">
        <v>4.2</v>
      </c>
      <c r="H2589" s="101">
        <v>3.4</v>
      </c>
      <c r="I2589" s="101">
        <v>4.5999999999999996</v>
      </c>
      <c r="J2589" s="101">
        <v>3.4</v>
      </c>
      <c r="K2589" s="101">
        <v>4</v>
      </c>
      <c r="L2589" s="278">
        <v>20965</v>
      </c>
      <c r="M2589" s="100" t="s">
        <v>66</v>
      </c>
      <c r="N2589" s="100" t="s">
        <v>67</v>
      </c>
      <c r="O2589" s="100" t="s">
        <v>4298</v>
      </c>
    </row>
    <row r="2590" spans="1:15">
      <c r="A2590" s="100" t="s">
        <v>14449</v>
      </c>
      <c r="B2590" s="100" t="s">
        <v>14450</v>
      </c>
      <c r="C2590" s="100" t="s">
        <v>4454</v>
      </c>
      <c r="D2590" s="100" t="s">
        <v>8561</v>
      </c>
      <c r="E2590" s="100" t="s">
        <v>196</v>
      </c>
      <c r="F2590" s="277" t="s">
        <v>95</v>
      </c>
      <c r="G2590" s="101">
        <v>4</v>
      </c>
      <c r="H2590" s="101">
        <v>4.8</v>
      </c>
      <c r="I2590" s="101">
        <v>6.9</v>
      </c>
      <c r="J2590" s="101">
        <v>1.7</v>
      </c>
      <c r="K2590" s="101">
        <v>4</v>
      </c>
      <c r="L2590" s="278">
        <v>9547000</v>
      </c>
      <c r="M2590" s="100" t="s">
        <v>66</v>
      </c>
      <c r="N2590" s="100" t="s">
        <v>67</v>
      </c>
      <c r="O2590" s="100" t="s">
        <v>4430</v>
      </c>
    </row>
    <row r="2591" spans="1:15">
      <c r="A2591" s="100" t="s">
        <v>17839</v>
      </c>
      <c r="B2591" s="100" t="s">
        <v>17840</v>
      </c>
      <c r="C2591" s="100" t="s">
        <v>7935</v>
      </c>
      <c r="D2591" s="100" t="s">
        <v>8540</v>
      </c>
      <c r="E2591" s="100" t="s">
        <v>107</v>
      </c>
      <c r="F2591" s="277" t="s">
        <v>65</v>
      </c>
      <c r="G2591" s="101">
        <v>6.6</v>
      </c>
      <c r="H2591" s="101">
        <v>10</v>
      </c>
      <c r="I2591" s="101">
        <v>2.2000000000000002</v>
      </c>
      <c r="J2591" s="101">
        <v>5.7</v>
      </c>
      <c r="K2591" s="101">
        <v>4.7</v>
      </c>
      <c r="L2591" s="278">
        <v>33110</v>
      </c>
      <c r="M2591" s="100" t="s">
        <v>66</v>
      </c>
      <c r="N2591" s="100" t="s">
        <v>67</v>
      </c>
      <c r="O2591" s="100" t="s">
        <v>4503</v>
      </c>
    </row>
    <row r="2592" spans="1:15">
      <c r="A2592" s="100" t="s">
        <v>12155</v>
      </c>
      <c r="B2592" s="100" t="s">
        <v>15106</v>
      </c>
      <c r="C2592" s="100" t="s">
        <v>5621</v>
      </c>
      <c r="D2592" s="100" t="s">
        <v>83</v>
      </c>
      <c r="E2592" s="100" t="s">
        <v>201</v>
      </c>
      <c r="F2592" s="277" t="s">
        <v>73</v>
      </c>
      <c r="G2592" s="101">
        <v>2.2000000000000002</v>
      </c>
      <c r="H2592" s="101">
        <v>3.6</v>
      </c>
      <c r="I2592" s="101">
        <v>8.1</v>
      </c>
      <c r="J2592" s="101">
        <v>1</v>
      </c>
      <c r="K2592" s="101">
        <v>3.3</v>
      </c>
      <c r="L2592" s="278">
        <v>414303</v>
      </c>
      <c r="M2592" s="100" t="s">
        <v>66</v>
      </c>
      <c r="N2592" s="100" t="s">
        <v>103</v>
      </c>
      <c r="O2592" s="100" t="s">
        <v>15107</v>
      </c>
    </row>
    <row r="2593" spans="1:15">
      <c r="A2593" s="100"/>
      <c r="B2593" s="100" t="s">
        <v>17864</v>
      </c>
      <c r="C2593" s="100" t="s">
        <v>11183</v>
      </c>
      <c r="D2593" s="100" t="s">
        <v>8548</v>
      </c>
      <c r="E2593" s="100" t="s">
        <v>196</v>
      </c>
      <c r="F2593" s="277" t="s">
        <v>65</v>
      </c>
      <c r="G2593" s="101">
        <v>3</v>
      </c>
      <c r="H2593" s="101">
        <v>5.7</v>
      </c>
      <c r="I2593" s="101">
        <v>1.8</v>
      </c>
      <c r="J2593" s="101">
        <v>4.9000000000000004</v>
      </c>
      <c r="K2593" s="101">
        <v>4.4000000000000004</v>
      </c>
      <c r="L2593" s="278">
        <v>45969</v>
      </c>
      <c r="M2593" s="100" t="s">
        <v>66</v>
      </c>
      <c r="N2593" s="100" t="s">
        <v>190</v>
      </c>
      <c r="O2593" s="100"/>
    </row>
    <row r="2594" spans="1:15">
      <c r="A2594" s="100" t="s">
        <v>17865</v>
      </c>
      <c r="B2594" s="100" t="s">
        <v>17866</v>
      </c>
      <c r="C2594" s="100" t="s">
        <v>11186</v>
      </c>
      <c r="D2594" s="100" t="s">
        <v>8541</v>
      </c>
      <c r="E2594" s="100" t="s">
        <v>196</v>
      </c>
      <c r="F2594" s="277" t="s">
        <v>95</v>
      </c>
      <c r="G2594" s="101">
        <v>2.9</v>
      </c>
      <c r="H2594" s="101">
        <v>8</v>
      </c>
      <c r="I2594" s="101">
        <v>2.8</v>
      </c>
      <c r="J2594" s="101">
        <v>4.3</v>
      </c>
      <c r="K2594" s="101">
        <v>3.7</v>
      </c>
      <c r="L2594" s="278">
        <v>50418</v>
      </c>
      <c r="M2594" s="100" t="s">
        <v>66</v>
      </c>
      <c r="N2594" s="100" t="s">
        <v>247</v>
      </c>
      <c r="O2594" s="100"/>
    </row>
    <row r="2595" spans="1:15">
      <c r="A2595" s="100" t="s">
        <v>14398</v>
      </c>
      <c r="B2595" s="100" t="s">
        <v>14399</v>
      </c>
      <c r="C2595" s="100" t="s">
        <v>11876</v>
      </c>
      <c r="D2595" s="100" t="s">
        <v>8535</v>
      </c>
      <c r="E2595" s="100" t="s">
        <v>94</v>
      </c>
      <c r="F2595" s="277" t="s">
        <v>65</v>
      </c>
      <c r="G2595" s="101">
        <v>8.1999999999999993</v>
      </c>
      <c r="H2595" s="101">
        <v>10</v>
      </c>
      <c r="I2595" s="101">
        <v>7.7</v>
      </c>
      <c r="J2595" s="101">
        <v>2.9</v>
      </c>
      <c r="K2595" s="101">
        <v>5.9</v>
      </c>
      <c r="L2595" s="278">
        <v>57192</v>
      </c>
      <c r="M2595" s="100" t="s">
        <v>66</v>
      </c>
      <c r="N2595" s="100" t="s">
        <v>67</v>
      </c>
      <c r="O2595" s="100"/>
    </row>
    <row r="2596" spans="1:15">
      <c r="A2596" s="100" t="s">
        <v>13192</v>
      </c>
      <c r="B2596" s="100" t="s">
        <v>13193</v>
      </c>
      <c r="C2596" s="100" t="s">
        <v>2175</v>
      </c>
      <c r="D2596" s="100" t="s">
        <v>8592</v>
      </c>
      <c r="E2596" s="100" t="s">
        <v>107</v>
      </c>
      <c r="F2596" s="277" t="s">
        <v>65</v>
      </c>
      <c r="G2596" s="101">
        <v>6.8</v>
      </c>
      <c r="H2596" s="101">
        <v>5.3</v>
      </c>
      <c r="I2596" s="101">
        <v>4.2</v>
      </c>
      <c r="J2596" s="101">
        <v>5.0999999999999996</v>
      </c>
      <c r="K2596" s="101">
        <v>4.8</v>
      </c>
      <c r="L2596" s="278">
        <v>606240</v>
      </c>
      <c r="M2596" s="100" t="s">
        <v>66</v>
      </c>
      <c r="N2596" s="100" t="s">
        <v>67</v>
      </c>
      <c r="O2596" s="100" t="s">
        <v>2162</v>
      </c>
    </row>
    <row r="2597" spans="1:15">
      <c r="A2597" s="100" t="s">
        <v>17867</v>
      </c>
      <c r="B2597" s="100" t="s">
        <v>17868</v>
      </c>
      <c r="C2597" s="100" t="s">
        <v>11189</v>
      </c>
      <c r="D2597" s="100" t="s">
        <v>8545</v>
      </c>
      <c r="E2597" s="100" t="s">
        <v>196</v>
      </c>
      <c r="F2597" s="277" t="s">
        <v>95</v>
      </c>
      <c r="G2597" s="101">
        <v>4</v>
      </c>
      <c r="H2597" s="101">
        <v>5.3</v>
      </c>
      <c r="I2597" s="101">
        <v>4.5</v>
      </c>
      <c r="J2597" s="101">
        <v>4.0999999999999996</v>
      </c>
      <c r="K2597" s="101">
        <v>4.5</v>
      </c>
      <c r="L2597" s="278">
        <v>157</v>
      </c>
      <c r="M2597" s="100" t="s">
        <v>66</v>
      </c>
      <c r="N2597" s="100" t="s">
        <v>103</v>
      </c>
      <c r="O2597" s="100"/>
    </row>
    <row r="2598" spans="1:15">
      <c r="A2598" s="100" t="s">
        <v>15127</v>
      </c>
      <c r="B2598" s="100" t="s">
        <v>15128</v>
      </c>
      <c r="C2598" s="100" t="s">
        <v>5663</v>
      </c>
      <c r="D2598" s="100" t="s">
        <v>8553</v>
      </c>
      <c r="E2598" s="100" t="s">
        <v>196</v>
      </c>
      <c r="F2598" s="277" t="s">
        <v>65</v>
      </c>
      <c r="G2598" s="101">
        <v>3</v>
      </c>
      <c r="H2598" s="101">
        <v>4.5</v>
      </c>
      <c r="I2598" s="101">
        <v>2</v>
      </c>
      <c r="J2598" s="101">
        <v>2.5</v>
      </c>
      <c r="K2598" s="101">
        <v>3.5</v>
      </c>
      <c r="L2598" s="278">
        <v>3470838</v>
      </c>
      <c r="M2598" s="100" t="s">
        <v>66</v>
      </c>
      <c r="N2598" s="100" t="s">
        <v>67</v>
      </c>
      <c r="O2598" s="100" t="s">
        <v>5705</v>
      </c>
    </row>
    <row r="2599" spans="1:15">
      <c r="A2599" s="100" t="s">
        <v>17869</v>
      </c>
      <c r="B2599" s="100" t="s">
        <v>17870</v>
      </c>
      <c r="C2599" s="100" t="s">
        <v>11192</v>
      </c>
      <c r="D2599" s="100" t="s">
        <v>8542</v>
      </c>
      <c r="E2599" s="100" t="s">
        <v>196</v>
      </c>
      <c r="F2599" s="277" t="s">
        <v>73</v>
      </c>
      <c r="G2599" s="101">
        <v>4.2</v>
      </c>
      <c r="H2599" s="101">
        <v>3.9</v>
      </c>
      <c r="I2599" s="101">
        <v>2.7</v>
      </c>
      <c r="J2599" s="101">
        <v>6.4</v>
      </c>
      <c r="K2599" s="101">
        <v>4.5</v>
      </c>
      <c r="L2599" s="278">
        <v>186336</v>
      </c>
      <c r="M2599" s="100" t="s">
        <v>66</v>
      </c>
      <c r="N2599" s="100" t="s">
        <v>543</v>
      </c>
      <c r="O2599" s="100"/>
    </row>
    <row r="2600" spans="1:15">
      <c r="A2600" s="100" t="s">
        <v>12771</v>
      </c>
      <c r="B2600" s="100" t="s">
        <v>12772</v>
      </c>
      <c r="C2600" s="100" t="s">
        <v>1375</v>
      </c>
      <c r="D2600" s="100" t="s">
        <v>8584</v>
      </c>
      <c r="E2600" s="100" t="s">
        <v>201</v>
      </c>
      <c r="F2600" s="277" t="s">
        <v>65</v>
      </c>
      <c r="G2600" s="101">
        <v>1.6</v>
      </c>
      <c r="H2600" s="101">
        <v>4.2</v>
      </c>
      <c r="I2600" s="101">
        <v>2.8</v>
      </c>
      <c r="J2600" s="101">
        <v>1.8</v>
      </c>
      <c r="K2600" s="101">
        <v>2.9</v>
      </c>
      <c r="L2600" s="278">
        <v>5240000</v>
      </c>
      <c r="M2600" s="100" t="s">
        <v>66</v>
      </c>
      <c r="N2600" s="100" t="s">
        <v>67</v>
      </c>
      <c r="O2600" s="100" t="s">
        <v>1388</v>
      </c>
    </row>
    <row r="2601" spans="1:15">
      <c r="A2601" s="100" t="s">
        <v>17871</v>
      </c>
      <c r="B2601" s="100" t="s">
        <v>17872</v>
      </c>
      <c r="C2601" s="100" t="s">
        <v>11195</v>
      </c>
      <c r="D2601" s="100" t="s">
        <v>8541</v>
      </c>
      <c r="E2601" s="100" t="s">
        <v>196</v>
      </c>
      <c r="F2601" s="277" t="s">
        <v>65</v>
      </c>
      <c r="G2601" s="101">
        <v>4.0999999999999996</v>
      </c>
      <c r="H2601" s="101">
        <v>3.5</v>
      </c>
      <c r="I2601" s="101">
        <v>4.2</v>
      </c>
      <c r="J2601" s="101">
        <v>4.2</v>
      </c>
      <c r="K2601" s="101">
        <v>4.0999999999999996</v>
      </c>
      <c r="L2601" s="278">
        <v>2780</v>
      </c>
      <c r="M2601" s="100" t="s">
        <v>66</v>
      </c>
      <c r="N2601" s="100" t="s">
        <v>103</v>
      </c>
      <c r="O2601" s="100"/>
    </row>
    <row r="2602" spans="1:15">
      <c r="A2602" s="100" t="s">
        <v>17875</v>
      </c>
      <c r="B2602" s="100" t="s">
        <v>17876</v>
      </c>
      <c r="C2602" s="100" t="s">
        <v>7952</v>
      </c>
      <c r="D2602" s="100" t="s">
        <v>8541</v>
      </c>
      <c r="E2602" s="100" t="s">
        <v>94</v>
      </c>
      <c r="F2602" s="277" t="s">
        <v>95</v>
      </c>
      <c r="G2602" s="101">
        <v>7.4</v>
      </c>
      <c r="H2602" s="101">
        <v>5.9</v>
      </c>
      <c r="I2602" s="101">
        <v>6.8</v>
      </c>
      <c r="J2602" s="101">
        <v>3.8</v>
      </c>
      <c r="K2602" s="101">
        <v>5.6</v>
      </c>
      <c r="L2602" s="278">
        <v>297000</v>
      </c>
      <c r="M2602" s="100" t="s">
        <v>66</v>
      </c>
      <c r="N2602" s="100" t="s">
        <v>67</v>
      </c>
      <c r="O2602" s="100" t="s">
        <v>4604</v>
      </c>
    </row>
    <row r="2603" spans="1:15">
      <c r="A2603" s="100" t="s">
        <v>17877</v>
      </c>
      <c r="B2603" s="100" t="s">
        <v>17878</v>
      </c>
      <c r="C2603" s="100" t="s">
        <v>11201</v>
      </c>
      <c r="D2603" s="100" t="s">
        <v>8559</v>
      </c>
      <c r="E2603" s="100" t="s">
        <v>72</v>
      </c>
      <c r="F2603" s="277" t="s">
        <v>65</v>
      </c>
      <c r="G2603" s="101">
        <v>4.9000000000000004</v>
      </c>
      <c r="H2603" s="101">
        <v>1.2</v>
      </c>
      <c r="I2603" s="101">
        <v>4.5</v>
      </c>
      <c r="J2603" s="101">
        <v>5</v>
      </c>
      <c r="K2603" s="101">
        <v>4.4000000000000004</v>
      </c>
      <c r="L2603" s="278">
        <v>75666</v>
      </c>
      <c r="M2603" s="100" t="s">
        <v>66</v>
      </c>
      <c r="N2603" s="100" t="s">
        <v>247</v>
      </c>
      <c r="O2603" s="100"/>
    </row>
    <row r="2604" spans="1:15">
      <c r="A2604" s="100" t="s">
        <v>14955</v>
      </c>
      <c r="B2604" s="100" t="s">
        <v>14956</v>
      </c>
      <c r="C2604" s="100" t="s">
        <v>216</v>
      </c>
      <c r="D2604" s="100" t="s">
        <v>179</v>
      </c>
      <c r="E2604" s="100" t="s">
        <v>196</v>
      </c>
      <c r="F2604" s="277" t="s">
        <v>95</v>
      </c>
      <c r="G2604" s="101">
        <v>4</v>
      </c>
      <c r="H2604" s="101">
        <v>2.6</v>
      </c>
      <c r="I2604" s="101">
        <v>6.2</v>
      </c>
      <c r="J2604" s="101">
        <v>2.8</v>
      </c>
      <c r="K2604" s="101">
        <v>3.4</v>
      </c>
      <c r="L2604" s="278">
        <v>15141</v>
      </c>
      <c r="M2604" s="100" t="s">
        <v>66</v>
      </c>
      <c r="N2604" s="100" t="s">
        <v>67</v>
      </c>
      <c r="O2604" s="100"/>
    </row>
    <row r="2605" spans="1:15">
      <c r="A2605" s="100" t="s">
        <v>15098</v>
      </c>
      <c r="B2605" s="100" t="s">
        <v>15099</v>
      </c>
      <c r="C2605" s="100" t="s">
        <v>5605</v>
      </c>
      <c r="D2605" s="100" t="s">
        <v>8536</v>
      </c>
      <c r="E2605" s="100" t="s">
        <v>72</v>
      </c>
      <c r="F2605" s="277" t="s">
        <v>65</v>
      </c>
      <c r="G2605" s="101">
        <v>4.5999999999999996</v>
      </c>
      <c r="H2605" s="101">
        <v>0.2</v>
      </c>
      <c r="I2605" s="101">
        <v>5.9</v>
      </c>
      <c r="J2605" s="101">
        <v>2.5</v>
      </c>
      <c r="K2605" s="101">
        <v>4</v>
      </c>
      <c r="L2605" s="278">
        <v>16870</v>
      </c>
      <c r="M2605" s="100" t="s">
        <v>66</v>
      </c>
      <c r="N2605" s="100" t="s">
        <v>247</v>
      </c>
      <c r="O2605" s="100" t="s">
        <v>15100</v>
      </c>
    </row>
    <row r="2606" spans="1:15">
      <c r="A2606" s="100" t="s">
        <v>13164</v>
      </c>
      <c r="B2606" s="100" t="s">
        <v>2111</v>
      </c>
      <c r="C2606" s="100" t="s">
        <v>2112</v>
      </c>
      <c r="D2606" s="100" t="s">
        <v>8565</v>
      </c>
      <c r="E2606" s="100" t="s">
        <v>72</v>
      </c>
      <c r="F2606" s="277" t="s">
        <v>73</v>
      </c>
      <c r="G2606" s="101">
        <v>5</v>
      </c>
      <c r="H2606" s="101">
        <v>6.1</v>
      </c>
      <c r="I2606" s="101">
        <v>4.4000000000000004</v>
      </c>
      <c r="J2606" s="101">
        <v>6.8</v>
      </c>
      <c r="K2606" s="101">
        <v>5.4</v>
      </c>
      <c r="L2606" s="278">
        <v>4463</v>
      </c>
      <c r="M2606" s="100" t="s">
        <v>66</v>
      </c>
      <c r="N2606" s="100" t="s">
        <v>67</v>
      </c>
      <c r="O2606" s="100" t="s">
        <v>2098</v>
      </c>
    </row>
    <row r="2607" spans="1:15">
      <c r="A2607" s="100" t="s">
        <v>14535</v>
      </c>
      <c r="B2607" s="100" t="s">
        <v>14536</v>
      </c>
      <c r="C2607" s="100" t="s">
        <v>4636</v>
      </c>
      <c r="D2607" s="100" t="s">
        <v>8544</v>
      </c>
      <c r="E2607" s="100" t="s">
        <v>196</v>
      </c>
      <c r="F2607" s="277" t="s">
        <v>73</v>
      </c>
      <c r="G2607" s="101">
        <v>3.3</v>
      </c>
      <c r="H2607" s="101">
        <v>7.8</v>
      </c>
      <c r="I2607" s="101">
        <v>5.2</v>
      </c>
      <c r="J2607" s="101">
        <v>3.7</v>
      </c>
      <c r="K2607" s="101">
        <v>4.5</v>
      </c>
      <c r="L2607" s="278">
        <v>119791</v>
      </c>
      <c r="M2607" s="100" t="s">
        <v>66</v>
      </c>
      <c r="N2607" s="100" t="s">
        <v>67</v>
      </c>
      <c r="O2607" s="100" t="s">
        <v>4612</v>
      </c>
    </row>
    <row r="2608" spans="1:15">
      <c r="A2608" s="100" t="s">
        <v>14474</v>
      </c>
      <c r="B2608" s="100" t="s">
        <v>14475</v>
      </c>
      <c r="C2608" s="100" t="s">
        <v>4501</v>
      </c>
      <c r="D2608" s="100" t="s">
        <v>93</v>
      </c>
      <c r="E2608" s="100" t="s">
        <v>72</v>
      </c>
      <c r="F2608" s="277" t="s">
        <v>73</v>
      </c>
      <c r="G2608" s="101">
        <v>5.6</v>
      </c>
      <c r="H2608" s="101">
        <v>3.4</v>
      </c>
      <c r="I2608" s="101">
        <v>5.5</v>
      </c>
      <c r="J2608" s="101">
        <v>3.2</v>
      </c>
      <c r="K2608" s="101">
        <v>4.3</v>
      </c>
      <c r="L2608" s="278">
        <v>242377</v>
      </c>
      <c r="M2608" s="100" t="s">
        <v>66</v>
      </c>
      <c r="N2608" s="100" t="s">
        <v>67</v>
      </c>
      <c r="O2608" s="100" t="s">
        <v>4479</v>
      </c>
    </row>
    <row r="2609" spans="1:15">
      <c r="A2609" s="100" t="s">
        <v>12224</v>
      </c>
      <c r="B2609" s="100" t="s">
        <v>14441</v>
      </c>
      <c r="C2609" s="100" t="s">
        <v>4433</v>
      </c>
      <c r="D2609" s="100" t="s">
        <v>8580</v>
      </c>
      <c r="E2609" s="100" t="s">
        <v>72</v>
      </c>
      <c r="F2609" s="277" t="s">
        <v>65</v>
      </c>
      <c r="G2609" s="101">
        <v>5.5</v>
      </c>
      <c r="H2609" s="101">
        <v>5.3</v>
      </c>
      <c r="I2609" s="101">
        <v>4.3</v>
      </c>
      <c r="J2609" s="101">
        <v>4.7</v>
      </c>
      <c r="K2609" s="101">
        <v>4.5999999999999996</v>
      </c>
      <c r="L2609" s="278">
        <v>1309687</v>
      </c>
      <c r="M2609" s="100" t="s">
        <v>66</v>
      </c>
      <c r="N2609" s="100" t="s">
        <v>67</v>
      </c>
      <c r="O2609" s="100" t="s">
        <v>4409</v>
      </c>
    </row>
    <row r="2610" spans="1:15">
      <c r="A2610" s="100" t="s">
        <v>14427</v>
      </c>
      <c r="B2610" s="100" t="s">
        <v>14428</v>
      </c>
      <c r="C2610" s="100" t="s">
        <v>4401</v>
      </c>
      <c r="D2610" s="100" t="s">
        <v>8578</v>
      </c>
      <c r="E2610" s="100" t="s">
        <v>107</v>
      </c>
      <c r="F2610" s="277" t="s">
        <v>73</v>
      </c>
      <c r="G2610" s="101">
        <v>6.7</v>
      </c>
      <c r="H2610" s="101">
        <v>7.7</v>
      </c>
      <c r="I2610" s="101">
        <v>4.3</v>
      </c>
      <c r="J2610" s="101">
        <v>3.3</v>
      </c>
      <c r="K2610" s="101">
        <v>4.9000000000000004</v>
      </c>
      <c r="L2610" s="278">
        <v>16065000</v>
      </c>
      <c r="M2610" s="100" t="s">
        <v>66</v>
      </c>
      <c r="N2610" s="100" t="s">
        <v>67</v>
      </c>
      <c r="O2610" s="100" t="s">
        <v>4379</v>
      </c>
    </row>
    <row r="2611" spans="1:15">
      <c r="A2611" s="100" t="s">
        <v>14429</v>
      </c>
      <c r="B2611" s="100" t="s">
        <v>14428</v>
      </c>
      <c r="C2611" s="100" t="s">
        <v>4403</v>
      </c>
      <c r="D2611" s="100" t="s">
        <v>8578</v>
      </c>
      <c r="E2611" s="100" t="s">
        <v>107</v>
      </c>
      <c r="F2611" s="277" t="s">
        <v>73</v>
      </c>
      <c r="G2611" s="101">
        <v>6.7</v>
      </c>
      <c r="H2611" s="101">
        <v>7.7</v>
      </c>
      <c r="I2611" s="101">
        <v>4.3</v>
      </c>
      <c r="J2611" s="101">
        <v>3.3</v>
      </c>
      <c r="K2611" s="101">
        <v>4.9000000000000004</v>
      </c>
      <c r="L2611" s="278">
        <v>16065000</v>
      </c>
      <c r="M2611" s="100" t="s">
        <v>66</v>
      </c>
      <c r="N2611" s="100" t="s">
        <v>67</v>
      </c>
      <c r="O2611" s="100" t="s">
        <v>4379</v>
      </c>
    </row>
    <row r="2612" spans="1:15">
      <c r="A2612" s="100" t="s">
        <v>14472</v>
      </c>
      <c r="B2612" s="100" t="s">
        <v>14473</v>
      </c>
      <c r="C2612" s="100" t="s">
        <v>4498</v>
      </c>
      <c r="D2612" s="100" t="s">
        <v>195</v>
      </c>
      <c r="E2612" s="100" t="s">
        <v>72</v>
      </c>
      <c r="F2612" s="277" t="s">
        <v>73</v>
      </c>
      <c r="G2612" s="101">
        <v>5.6</v>
      </c>
      <c r="H2612" s="101">
        <v>2.9</v>
      </c>
      <c r="I2612" s="101">
        <v>3.6</v>
      </c>
      <c r="J2612" s="101">
        <v>5.4</v>
      </c>
      <c r="K2612" s="101">
        <v>4.5</v>
      </c>
      <c r="L2612" s="278">
        <v>39054</v>
      </c>
      <c r="M2612" s="100" t="s">
        <v>66</v>
      </c>
      <c r="N2612" s="100" t="s">
        <v>67</v>
      </c>
      <c r="O2612" s="100" t="s">
        <v>4475</v>
      </c>
    </row>
    <row r="2613" spans="1:15">
      <c r="A2613" s="100" t="s">
        <v>14407</v>
      </c>
      <c r="B2613" s="100" t="s">
        <v>14408</v>
      </c>
      <c r="C2613" s="100" t="s">
        <v>4357</v>
      </c>
      <c r="D2613" s="100" t="s">
        <v>8549</v>
      </c>
      <c r="E2613" s="100" t="s">
        <v>107</v>
      </c>
      <c r="F2613" s="277" t="s">
        <v>65</v>
      </c>
      <c r="G2613" s="101">
        <v>7</v>
      </c>
      <c r="H2613" s="101">
        <v>4</v>
      </c>
      <c r="I2613" s="101">
        <v>4.7</v>
      </c>
      <c r="J2613" s="101">
        <v>6.1</v>
      </c>
      <c r="K2613" s="101">
        <v>5</v>
      </c>
      <c r="L2613" s="278">
        <v>18416</v>
      </c>
      <c r="M2613" s="100" t="s">
        <v>66</v>
      </c>
      <c r="N2613" s="100" t="s">
        <v>67</v>
      </c>
      <c r="O2613" s="100" t="s">
        <v>4334</v>
      </c>
    </row>
    <row r="2614" spans="1:15">
      <c r="A2614" s="100" t="s">
        <v>12154</v>
      </c>
      <c r="B2614" s="100" t="s">
        <v>14448</v>
      </c>
      <c r="C2614" s="100" t="s">
        <v>4450</v>
      </c>
      <c r="D2614" s="100" t="s">
        <v>8593</v>
      </c>
      <c r="E2614" s="100" t="s">
        <v>285</v>
      </c>
      <c r="F2614" s="277" t="s">
        <v>65</v>
      </c>
      <c r="G2614" s="101">
        <v>1.4</v>
      </c>
      <c r="H2614" s="101">
        <v>4.4000000000000004</v>
      </c>
      <c r="I2614" s="101">
        <v>2.2000000000000002</v>
      </c>
      <c r="J2614" s="101">
        <v>3.8</v>
      </c>
      <c r="K2614" s="101">
        <v>3.4</v>
      </c>
      <c r="L2614" s="278">
        <v>326925</v>
      </c>
      <c r="M2614" s="100" t="s">
        <v>66</v>
      </c>
      <c r="N2614" s="100" t="s">
        <v>67</v>
      </c>
      <c r="O2614" s="100" t="s">
        <v>4426</v>
      </c>
    </row>
    <row r="2615" spans="1:15">
      <c r="A2615" s="100" t="s">
        <v>14481</v>
      </c>
      <c r="B2615" s="100" t="s">
        <v>14482</v>
      </c>
      <c r="C2615" s="100" t="s">
        <v>8628</v>
      </c>
      <c r="D2615" s="100" t="s">
        <v>8551</v>
      </c>
      <c r="E2615" s="100" t="s">
        <v>72</v>
      </c>
      <c r="F2615" s="277" t="s">
        <v>73</v>
      </c>
      <c r="G2615" s="101">
        <v>5.6</v>
      </c>
      <c r="H2615" s="101">
        <v>5.9</v>
      </c>
      <c r="I2615" s="101">
        <v>4.3</v>
      </c>
      <c r="J2615" s="101">
        <v>5.5</v>
      </c>
      <c r="K2615" s="101">
        <v>4.8</v>
      </c>
      <c r="L2615" s="278">
        <v>74689</v>
      </c>
      <c r="M2615" s="100" t="s">
        <v>66</v>
      </c>
      <c r="N2615" s="100" t="s">
        <v>67</v>
      </c>
      <c r="O2615" s="100" t="s">
        <v>8622</v>
      </c>
    </row>
    <row r="2616" spans="1:15">
      <c r="A2616" s="100" t="s">
        <v>14432</v>
      </c>
      <c r="B2616" s="100" t="s">
        <v>14433</v>
      </c>
      <c r="C2616" s="100" t="s">
        <v>4412</v>
      </c>
      <c r="D2616" s="100" t="s">
        <v>8580</v>
      </c>
      <c r="E2616" s="100" t="s">
        <v>107</v>
      </c>
      <c r="F2616" s="277"/>
      <c r="G2616" s="101">
        <v>7</v>
      </c>
      <c r="H2616" s="101">
        <v>8.3000000000000007</v>
      </c>
      <c r="I2616" s="101">
        <v>4.3</v>
      </c>
      <c r="J2616" s="101">
        <v>4</v>
      </c>
      <c r="K2616" s="101">
        <v>4.5999999999999996</v>
      </c>
      <c r="L2616" s="278">
        <v>1275165</v>
      </c>
      <c r="M2616" s="100" t="s">
        <v>66</v>
      </c>
      <c r="N2616" s="100" t="s">
        <v>67</v>
      </c>
      <c r="O2616" s="100" t="s">
        <v>4389</v>
      </c>
    </row>
    <row r="2617" spans="1:15">
      <c r="A2617" s="100" t="s">
        <v>14463</v>
      </c>
      <c r="B2617" s="100" t="s">
        <v>14464</v>
      </c>
      <c r="C2617" s="100" t="s">
        <v>4482</v>
      </c>
      <c r="D2617" s="100" t="s">
        <v>8541</v>
      </c>
      <c r="E2617" s="100" t="s">
        <v>107</v>
      </c>
      <c r="F2617" s="277" t="s">
        <v>252</v>
      </c>
      <c r="G2617" s="101">
        <v>6.4</v>
      </c>
      <c r="H2617" s="101">
        <v>5.8</v>
      </c>
      <c r="I2617" s="101">
        <v>5</v>
      </c>
      <c r="J2617" s="101">
        <v>5</v>
      </c>
      <c r="K2617" s="101">
        <v>5.0999999999999996</v>
      </c>
      <c r="L2617" s="278">
        <v>97078</v>
      </c>
      <c r="M2617" s="100" t="s">
        <v>66</v>
      </c>
      <c r="N2617" s="100" t="s">
        <v>67</v>
      </c>
      <c r="O2617" s="100" t="s">
        <v>4459</v>
      </c>
    </row>
    <row r="2618" spans="1:15">
      <c r="A2618" s="100" t="s">
        <v>12769</v>
      </c>
      <c r="B2618" s="100" t="s">
        <v>12770</v>
      </c>
      <c r="C2618" s="100" t="s">
        <v>11916</v>
      </c>
      <c r="D2618" s="100" t="s">
        <v>8566</v>
      </c>
      <c r="E2618" s="100" t="s">
        <v>285</v>
      </c>
      <c r="F2618" s="277" t="s">
        <v>65</v>
      </c>
      <c r="G2618" s="101">
        <v>0</v>
      </c>
      <c r="H2618" s="101">
        <v>5</v>
      </c>
      <c r="I2618" s="101">
        <v>2</v>
      </c>
      <c r="J2618" s="101">
        <v>2.7</v>
      </c>
      <c r="K2618" s="101">
        <v>3.3</v>
      </c>
      <c r="L2618" s="278">
        <v>211080</v>
      </c>
      <c r="M2618" s="100" t="s">
        <v>66</v>
      </c>
      <c r="N2618" s="100" t="s">
        <v>543</v>
      </c>
      <c r="O2618" s="100" t="s">
        <v>11917</v>
      </c>
    </row>
    <row r="2619" spans="1:15">
      <c r="A2619" s="100" t="s">
        <v>17879</v>
      </c>
      <c r="B2619" s="100" t="s">
        <v>17880</v>
      </c>
      <c r="C2619" s="100" t="s">
        <v>11204</v>
      </c>
      <c r="D2619" s="100" t="s">
        <v>179</v>
      </c>
      <c r="E2619" s="100" t="s">
        <v>201</v>
      </c>
      <c r="F2619" s="277" t="s">
        <v>65</v>
      </c>
      <c r="G2619" s="101">
        <v>2.6</v>
      </c>
      <c r="H2619" s="101">
        <v>2</v>
      </c>
      <c r="I2619" s="101">
        <v>4.2</v>
      </c>
      <c r="J2619" s="101">
        <v>4.5999999999999996</v>
      </c>
      <c r="K2619" s="101">
        <v>3.7</v>
      </c>
      <c r="L2619" s="278">
        <v>298758</v>
      </c>
      <c r="M2619" s="100" t="s">
        <v>66</v>
      </c>
      <c r="N2619" s="100" t="s">
        <v>103</v>
      </c>
      <c r="O2619" s="100"/>
    </row>
    <row r="2620" spans="1:15">
      <c r="A2620" s="100" t="s">
        <v>14687</v>
      </c>
      <c r="B2620" s="100" t="s">
        <v>14688</v>
      </c>
      <c r="C2620" s="100" t="s">
        <v>4916</v>
      </c>
      <c r="D2620" s="100" t="s">
        <v>8539</v>
      </c>
      <c r="E2620" s="100" t="s">
        <v>94</v>
      </c>
      <c r="F2620" s="277" t="s">
        <v>65</v>
      </c>
      <c r="G2620" s="101">
        <v>8.1</v>
      </c>
      <c r="H2620" s="101">
        <v>6.3</v>
      </c>
      <c r="I2620" s="101">
        <v>5.3</v>
      </c>
      <c r="J2620" s="101">
        <v>5.3</v>
      </c>
      <c r="K2620" s="101">
        <v>5.6</v>
      </c>
      <c r="L2620" s="278">
        <v>744246</v>
      </c>
      <c r="M2620" s="100" t="s">
        <v>66</v>
      </c>
      <c r="N2620" s="100" t="s">
        <v>67</v>
      </c>
      <c r="O2620" s="100" t="s">
        <v>4929</v>
      </c>
    </row>
    <row r="2621" spans="1:15">
      <c r="A2621" s="100" t="s">
        <v>13929</v>
      </c>
      <c r="B2621" s="100" t="s">
        <v>15171</v>
      </c>
      <c r="C2621" s="100" t="s">
        <v>5755</v>
      </c>
      <c r="D2621" s="100" t="s">
        <v>137</v>
      </c>
      <c r="E2621" s="100" t="s">
        <v>94</v>
      </c>
      <c r="F2621" s="277" t="s">
        <v>65</v>
      </c>
      <c r="G2621" s="101">
        <v>8.1</v>
      </c>
      <c r="H2621" s="101">
        <v>4.8</v>
      </c>
      <c r="I2621" s="101">
        <v>3.1</v>
      </c>
      <c r="J2621" s="101">
        <v>7.2</v>
      </c>
      <c r="K2621" s="101">
        <v>5.6</v>
      </c>
      <c r="L2621" s="278">
        <v>331000</v>
      </c>
      <c r="M2621" s="100" t="s">
        <v>66</v>
      </c>
      <c r="N2621" s="100" t="s">
        <v>67</v>
      </c>
      <c r="O2621" s="100" t="s">
        <v>5797</v>
      </c>
    </row>
    <row r="2622" spans="1:15">
      <c r="A2622" s="100" t="s">
        <v>17881</v>
      </c>
      <c r="B2622" s="100" t="s">
        <v>17882</v>
      </c>
      <c r="C2622" s="100" t="s">
        <v>11207</v>
      </c>
      <c r="D2622" s="100" t="s">
        <v>8545</v>
      </c>
      <c r="E2622" s="100" t="s">
        <v>196</v>
      </c>
      <c r="F2622" s="277" t="s">
        <v>65</v>
      </c>
      <c r="G2622" s="101">
        <v>3.6</v>
      </c>
      <c r="H2622" s="101">
        <v>5.9</v>
      </c>
      <c r="I2622" s="101">
        <v>3.5</v>
      </c>
      <c r="J2622" s="101">
        <v>6</v>
      </c>
      <c r="K2622" s="101">
        <v>4.5999999999999996</v>
      </c>
      <c r="L2622" s="278">
        <v>2358</v>
      </c>
      <c r="M2622" s="100" t="s">
        <v>66</v>
      </c>
      <c r="N2622" s="100" t="s">
        <v>103</v>
      </c>
      <c r="O2622" s="100"/>
    </row>
    <row r="2623" spans="1:15">
      <c r="A2623" s="100" t="s">
        <v>18612</v>
      </c>
      <c r="B2623" s="100" t="s">
        <v>18613</v>
      </c>
      <c r="C2623" s="100" t="s">
        <v>8476</v>
      </c>
      <c r="D2623" s="100" t="s">
        <v>8551</v>
      </c>
      <c r="E2623" s="100" t="s">
        <v>107</v>
      </c>
      <c r="F2623" s="277" t="s">
        <v>65</v>
      </c>
      <c r="G2623" s="101">
        <v>6.9</v>
      </c>
      <c r="H2623" s="101">
        <v>5.7</v>
      </c>
      <c r="I2623" s="101">
        <v>4.7</v>
      </c>
      <c r="J2623" s="101">
        <v>6.2</v>
      </c>
      <c r="K2623" s="101">
        <v>5.3</v>
      </c>
      <c r="L2623" s="278">
        <v>43744</v>
      </c>
      <c r="M2623" s="100" t="s">
        <v>66</v>
      </c>
      <c r="N2623" s="100" t="s">
        <v>67</v>
      </c>
      <c r="O2623" s="100" t="s">
        <v>8470</v>
      </c>
    </row>
    <row r="2624" spans="1:15">
      <c r="A2624" s="100" t="s">
        <v>13208</v>
      </c>
      <c r="B2624" s="100" t="s">
        <v>13209</v>
      </c>
      <c r="C2624" s="100" t="s">
        <v>2206</v>
      </c>
      <c r="D2624" s="100" t="s">
        <v>8563</v>
      </c>
      <c r="E2624" s="100" t="s">
        <v>72</v>
      </c>
      <c r="F2624" s="277" t="s">
        <v>95</v>
      </c>
      <c r="G2624" s="101">
        <v>4.4000000000000004</v>
      </c>
      <c r="H2624" s="101">
        <v>6.3</v>
      </c>
      <c r="I2624" s="101">
        <v>3.9</v>
      </c>
      <c r="J2624" s="101">
        <v>4.5</v>
      </c>
      <c r="K2624" s="101">
        <v>4.3</v>
      </c>
      <c r="L2624" s="278">
        <v>830616</v>
      </c>
      <c r="M2624" s="100" t="s">
        <v>66</v>
      </c>
      <c r="N2624" s="100" t="s">
        <v>67</v>
      </c>
      <c r="O2624" s="100" t="s">
        <v>2191</v>
      </c>
    </row>
    <row r="2625" spans="1:15">
      <c r="A2625" s="100" t="s">
        <v>14010</v>
      </c>
      <c r="B2625" s="100" t="s">
        <v>14011</v>
      </c>
      <c r="C2625" s="100" t="s">
        <v>3562</v>
      </c>
      <c r="D2625" s="100" t="s">
        <v>8563</v>
      </c>
      <c r="E2625" s="100" t="s">
        <v>107</v>
      </c>
      <c r="F2625" s="277" t="s">
        <v>65</v>
      </c>
      <c r="G2625" s="101">
        <v>6.2</v>
      </c>
      <c r="H2625" s="101">
        <v>4.0999999999999996</v>
      </c>
      <c r="I2625" s="101">
        <v>5.5</v>
      </c>
      <c r="J2625" s="101">
        <v>4.5999999999999996</v>
      </c>
      <c r="K2625" s="101">
        <v>5</v>
      </c>
      <c r="L2625" s="278">
        <v>33138</v>
      </c>
      <c r="M2625" s="100" t="s">
        <v>66</v>
      </c>
      <c r="N2625" s="100" t="s">
        <v>67</v>
      </c>
      <c r="O2625" s="100" t="s">
        <v>3539</v>
      </c>
    </row>
    <row r="2626" spans="1:15">
      <c r="A2626" s="100" t="s">
        <v>12279</v>
      </c>
      <c r="B2626" s="100" t="s">
        <v>12280</v>
      </c>
      <c r="C2626" s="100" t="s">
        <v>481</v>
      </c>
      <c r="D2626" s="100" t="s">
        <v>8556</v>
      </c>
      <c r="E2626" s="100" t="s">
        <v>107</v>
      </c>
      <c r="F2626" s="277" t="s">
        <v>65</v>
      </c>
      <c r="G2626" s="101">
        <v>6.1</v>
      </c>
      <c r="H2626" s="101">
        <v>3</v>
      </c>
      <c r="I2626" s="101">
        <v>6.3</v>
      </c>
      <c r="J2626" s="101">
        <v>6.1</v>
      </c>
      <c r="K2626" s="101">
        <v>4.8</v>
      </c>
      <c r="L2626" s="278">
        <v>8310000</v>
      </c>
      <c r="M2626" s="100" t="s">
        <v>125</v>
      </c>
      <c r="N2626" s="100" t="s">
        <v>67</v>
      </c>
      <c r="O2626" s="100" t="s">
        <v>471</v>
      </c>
    </row>
    <row r="2627" spans="1:15">
      <c r="A2627" s="100" t="s">
        <v>13035</v>
      </c>
      <c r="B2627" s="100" t="s">
        <v>1866</v>
      </c>
      <c r="C2627" s="100" t="s">
        <v>1867</v>
      </c>
      <c r="D2627" s="100" t="s">
        <v>8541</v>
      </c>
      <c r="E2627" s="100" t="s">
        <v>64</v>
      </c>
      <c r="F2627" s="277" t="s">
        <v>65</v>
      </c>
      <c r="G2627" s="101">
        <v>10</v>
      </c>
      <c r="H2627" s="101">
        <v>6.7</v>
      </c>
      <c r="I2627" s="101">
        <v>8.1999999999999993</v>
      </c>
      <c r="J2627" s="101">
        <v>5.9</v>
      </c>
      <c r="K2627" s="101">
        <v>7.1</v>
      </c>
      <c r="L2627" s="278">
        <v>306527</v>
      </c>
      <c r="M2627" s="100" t="s">
        <v>66</v>
      </c>
      <c r="N2627" s="100" t="s">
        <v>67</v>
      </c>
      <c r="O2627" s="100" t="s">
        <v>1850</v>
      </c>
    </row>
    <row r="2628" spans="1:15">
      <c r="A2628" s="100" t="s">
        <v>12650</v>
      </c>
      <c r="B2628" s="100" t="s">
        <v>12651</v>
      </c>
      <c r="C2628" s="100" t="s">
        <v>1114</v>
      </c>
      <c r="D2628" s="100" t="s">
        <v>179</v>
      </c>
      <c r="E2628" s="100" t="s">
        <v>201</v>
      </c>
      <c r="F2628" s="277" t="s">
        <v>65</v>
      </c>
      <c r="G2628" s="101">
        <v>2.2999999999999998</v>
      </c>
      <c r="H2628" s="101">
        <v>1.5</v>
      </c>
      <c r="I2628" s="101">
        <v>4.9000000000000004</v>
      </c>
      <c r="J2628" s="101">
        <v>6.5</v>
      </c>
      <c r="K2628" s="101">
        <v>4</v>
      </c>
      <c r="L2628" s="278">
        <v>1066031</v>
      </c>
      <c r="M2628" s="100" t="s">
        <v>66</v>
      </c>
      <c r="N2628" s="100" t="s">
        <v>67</v>
      </c>
      <c r="O2628" s="100" t="s">
        <v>1108</v>
      </c>
    </row>
    <row r="2629" spans="1:15">
      <c r="A2629" s="100" t="s">
        <v>17883</v>
      </c>
      <c r="B2629" s="100" t="s">
        <v>17884</v>
      </c>
      <c r="C2629" s="100" t="s">
        <v>7955</v>
      </c>
      <c r="D2629" s="100" t="s">
        <v>8545</v>
      </c>
      <c r="E2629" s="100" t="s">
        <v>196</v>
      </c>
      <c r="F2629" s="277" t="s">
        <v>65</v>
      </c>
      <c r="G2629" s="101">
        <v>3.2</v>
      </c>
      <c r="H2629" s="101">
        <v>5.2</v>
      </c>
      <c r="I2629" s="101">
        <v>3.3</v>
      </c>
      <c r="J2629" s="101">
        <v>7.1</v>
      </c>
      <c r="K2629" s="101">
        <v>4.8</v>
      </c>
      <c r="L2629" s="278">
        <v>13881</v>
      </c>
      <c r="M2629" s="100" t="s">
        <v>66</v>
      </c>
      <c r="N2629" s="100" t="s">
        <v>190</v>
      </c>
      <c r="O2629" s="100" t="s">
        <v>7336</v>
      </c>
    </row>
    <row r="2630" spans="1:15">
      <c r="A2630" s="100" t="s">
        <v>13036</v>
      </c>
      <c r="B2630" s="100" t="s">
        <v>1869</v>
      </c>
      <c r="C2630" s="100" t="s">
        <v>1870</v>
      </c>
      <c r="D2630" s="100" t="s">
        <v>8544</v>
      </c>
      <c r="E2630" s="100" t="s">
        <v>107</v>
      </c>
      <c r="F2630" s="277" t="s">
        <v>95</v>
      </c>
      <c r="G2630" s="101">
        <v>6.3</v>
      </c>
      <c r="H2630" s="101">
        <v>10</v>
      </c>
      <c r="I2630" s="101">
        <v>5.3</v>
      </c>
      <c r="J2630" s="101">
        <v>6.4</v>
      </c>
      <c r="K2630" s="101">
        <v>6</v>
      </c>
      <c r="L2630" s="278">
        <v>43157</v>
      </c>
      <c r="M2630" s="100" t="s">
        <v>125</v>
      </c>
      <c r="N2630" s="100" t="s">
        <v>67</v>
      </c>
      <c r="O2630" s="100" t="s">
        <v>1854</v>
      </c>
    </row>
    <row r="2631" spans="1:15">
      <c r="A2631" s="100" t="s">
        <v>13301</v>
      </c>
      <c r="B2631" s="100" t="s">
        <v>13302</v>
      </c>
      <c r="C2631" s="100" t="s">
        <v>2372</v>
      </c>
      <c r="D2631" s="100" t="s">
        <v>8544</v>
      </c>
      <c r="E2631" s="100" t="s">
        <v>72</v>
      </c>
      <c r="F2631" s="277" t="s">
        <v>95</v>
      </c>
      <c r="G2631" s="101">
        <v>4.7</v>
      </c>
      <c r="H2631" s="101">
        <v>10</v>
      </c>
      <c r="I2631" s="101">
        <v>5.6</v>
      </c>
      <c r="J2631" s="101">
        <v>4.5</v>
      </c>
      <c r="K2631" s="101">
        <v>5.2</v>
      </c>
      <c r="L2631" s="278">
        <v>43157</v>
      </c>
      <c r="M2631" s="100" t="s">
        <v>125</v>
      </c>
      <c r="N2631" s="100" t="s">
        <v>67</v>
      </c>
      <c r="O2631" s="100" t="s">
        <v>13303</v>
      </c>
    </row>
    <row r="2632" spans="1:15">
      <c r="A2632" s="100" t="s">
        <v>17885</v>
      </c>
      <c r="B2632" s="100" t="s">
        <v>17886</v>
      </c>
      <c r="C2632" s="100" t="s">
        <v>17887</v>
      </c>
      <c r="D2632" s="100" t="s">
        <v>8562</v>
      </c>
      <c r="E2632" s="100" t="s">
        <v>201</v>
      </c>
      <c r="F2632" s="277" t="s">
        <v>95</v>
      </c>
      <c r="G2632" s="101">
        <v>2.4</v>
      </c>
      <c r="H2632" s="101">
        <v>4</v>
      </c>
      <c r="I2632" s="101">
        <v>3.8</v>
      </c>
      <c r="J2632" s="101">
        <v>4.3</v>
      </c>
      <c r="K2632" s="101">
        <v>4.0999999999999996</v>
      </c>
      <c r="L2632" s="278">
        <v>63657000</v>
      </c>
      <c r="M2632" s="100" t="s">
        <v>66</v>
      </c>
      <c r="N2632" s="100" t="s">
        <v>67</v>
      </c>
      <c r="O2632" s="100" t="s">
        <v>8412</v>
      </c>
    </row>
    <row r="2633" spans="1:15">
      <c r="A2633" s="100" t="s">
        <v>18581</v>
      </c>
      <c r="B2633" s="100" t="s">
        <v>17886</v>
      </c>
      <c r="C2633" s="100" t="s">
        <v>8419</v>
      </c>
      <c r="D2633" s="100" t="s">
        <v>8562</v>
      </c>
      <c r="E2633" s="100" t="s">
        <v>201</v>
      </c>
      <c r="F2633" s="277" t="s">
        <v>95</v>
      </c>
      <c r="G2633" s="101">
        <v>2.4</v>
      </c>
      <c r="H2633" s="101">
        <v>4</v>
      </c>
      <c r="I2633" s="101">
        <v>3.8</v>
      </c>
      <c r="J2633" s="101">
        <v>4.3</v>
      </c>
      <c r="K2633" s="101">
        <v>4.0999999999999996</v>
      </c>
      <c r="L2633" s="278">
        <v>63657000</v>
      </c>
      <c r="M2633" s="100" t="s">
        <v>66</v>
      </c>
      <c r="N2633" s="100" t="s">
        <v>67</v>
      </c>
      <c r="O2633" s="100" t="s">
        <v>8412</v>
      </c>
    </row>
    <row r="2634" spans="1:15">
      <c r="A2634" s="100" t="s">
        <v>15135</v>
      </c>
      <c r="B2634" s="100" t="s">
        <v>15136</v>
      </c>
      <c r="C2634" s="100" t="s">
        <v>5678</v>
      </c>
      <c r="D2634" s="100" t="s">
        <v>8543</v>
      </c>
      <c r="E2634" s="100" t="s">
        <v>196</v>
      </c>
      <c r="F2634" s="277" t="s">
        <v>65</v>
      </c>
      <c r="G2634" s="101">
        <v>3.5</v>
      </c>
      <c r="H2634" s="101">
        <v>3</v>
      </c>
      <c r="I2634" s="101">
        <v>5.6</v>
      </c>
      <c r="J2634" s="101">
        <v>1.2</v>
      </c>
      <c r="K2634" s="101">
        <v>3.2</v>
      </c>
      <c r="L2634" s="278">
        <v>3443036</v>
      </c>
      <c r="M2634" s="100" t="s">
        <v>66</v>
      </c>
      <c r="N2634" s="100" t="s">
        <v>103</v>
      </c>
      <c r="O2634" s="100" t="s">
        <v>5721</v>
      </c>
    </row>
    <row r="2635" spans="1:15">
      <c r="A2635" s="100" t="s">
        <v>15139</v>
      </c>
      <c r="B2635" s="100" t="s">
        <v>15140</v>
      </c>
      <c r="C2635" s="100" t="s">
        <v>5684</v>
      </c>
      <c r="D2635" s="100" t="s">
        <v>8538</v>
      </c>
      <c r="E2635" s="100" t="s">
        <v>196</v>
      </c>
      <c r="F2635" s="277" t="s">
        <v>65</v>
      </c>
      <c r="G2635" s="101">
        <v>3.7</v>
      </c>
      <c r="H2635" s="101">
        <v>5.4</v>
      </c>
      <c r="I2635" s="101">
        <v>4.2</v>
      </c>
      <c r="J2635" s="101">
        <v>1.7</v>
      </c>
      <c r="K2635" s="101">
        <v>3.9</v>
      </c>
      <c r="L2635" s="278">
        <v>154235898</v>
      </c>
      <c r="M2635" s="100" t="s">
        <v>66</v>
      </c>
      <c r="N2635" s="100" t="s">
        <v>543</v>
      </c>
      <c r="O2635" s="100" t="s">
        <v>5729</v>
      </c>
    </row>
    <row r="2636" spans="1:15">
      <c r="A2636" s="100" t="s">
        <v>15104</v>
      </c>
      <c r="B2636" s="100" t="s">
        <v>15105</v>
      </c>
      <c r="C2636" s="100" t="s">
        <v>5617</v>
      </c>
      <c r="D2636" s="100" t="s">
        <v>8553</v>
      </c>
      <c r="E2636" s="100" t="s">
        <v>72</v>
      </c>
      <c r="F2636" s="277" t="s">
        <v>65</v>
      </c>
      <c r="G2636" s="101">
        <v>5.4</v>
      </c>
      <c r="H2636" s="101">
        <v>4.7</v>
      </c>
      <c r="I2636" s="101">
        <v>3.2</v>
      </c>
      <c r="J2636" s="101">
        <v>3.7</v>
      </c>
      <c r="K2636" s="101">
        <v>4.2</v>
      </c>
      <c r="L2636" s="278">
        <v>55000000</v>
      </c>
      <c r="M2636" s="100" t="s">
        <v>66</v>
      </c>
      <c r="N2636" s="100" t="s">
        <v>67</v>
      </c>
      <c r="O2636" s="100" t="s">
        <v>5660</v>
      </c>
    </row>
    <row r="2637" spans="1:15">
      <c r="A2637" s="100" t="s">
        <v>15110</v>
      </c>
      <c r="B2637" s="100" t="s">
        <v>15111</v>
      </c>
      <c r="C2637" s="100" t="s">
        <v>5629</v>
      </c>
      <c r="D2637" s="100" t="s">
        <v>8577</v>
      </c>
      <c r="E2637" s="100" t="s">
        <v>285</v>
      </c>
      <c r="F2637" s="277" t="s">
        <v>65</v>
      </c>
      <c r="G2637" s="101">
        <v>0.8</v>
      </c>
      <c r="H2637" s="101">
        <v>1</v>
      </c>
      <c r="I2637" s="101">
        <v>1.5</v>
      </c>
      <c r="J2637" s="101">
        <v>3.3</v>
      </c>
      <c r="K2637" s="101">
        <v>1.9</v>
      </c>
      <c r="L2637" s="278">
        <v>2065686</v>
      </c>
      <c r="M2637" s="100" t="s">
        <v>66</v>
      </c>
      <c r="N2637" s="100" t="s">
        <v>247</v>
      </c>
      <c r="O2637" s="100" t="s">
        <v>5671</v>
      </c>
    </row>
    <row r="2638" spans="1:15">
      <c r="A2638" s="100" t="s">
        <v>15113</v>
      </c>
      <c r="B2638" s="100" t="s">
        <v>15114</v>
      </c>
      <c r="C2638" s="100" t="s">
        <v>5637</v>
      </c>
      <c r="D2638" s="100" t="s">
        <v>100</v>
      </c>
      <c r="E2638" s="100" t="s">
        <v>201</v>
      </c>
      <c r="F2638" s="277" t="s">
        <v>65</v>
      </c>
      <c r="G2638" s="101">
        <v>2.8</v>
      </c>
      <c r="H2638" s="101">
        <v>5.6</v>
      </c>
      <c r="I2638" s="101">
        <v>6.5</v>
      </c>
      <c r="J2638" s="101">
        <v>0.4</v>
      </c>
      <c r="K2638" s="101">
        <v>4</v>
      </c>
      <c r="L2638" s="278">
        <v>190748397</v>
      </c>
      <c r="M2638" s="100" t="s">
        <v>66</v>
      </c>
      <c r="N2638" s="100" t="s">
        <v>67</v>
      </c>
      <c r="O2638" s="100" t="s">
        <v>5679</v>
      </c>
    </row>
    <row r="2639" spans="1:15">
      <c r="A2639" s="100" t="s">
        <v>15129</v>
      </c>
      <c r="B2639" s="100" t="s">
        <v>15130</v>
      </c>
      <c r="C2639" s="100" t="s">
        <v>5666</v>
      </c>
      <c r="D2639" s="100" t="s">
        <v>8553</v>
      </c>
      <c r="E2639" s="100" t="s">
        <v>285</v>
      </c>
      <c r="F2639" s="277" t="s">
        <v>65</v>
      </c>
      <c r="G2639" s="101">
        <v>0</v>
      </c>
      <c r="H2639" s="101">
        <v>2.2999999999999998</v>
      </c>
      <c r="I2639" s="101">
        <v>2.9</v>
      </c>
      <c r="J2639" s="101">
        <v>0.2</v>
      </c>
      <c r="K2639" s="101">
        <v>1.7</v>
      </c>
      <c r="L2639" s="278">
        <v>1193024</v>
      </c>
      <c r="M2639" s="100" t="s">
        <v>66</v>
      </c>
      <c r="N2639" s="100" t="s">
        <v>190</v>
      </c>
      <c r="O2639" s="100" t="s">
        <v>5709</v>
      </c>
    </row>
    <row r="2640" spans="1:15">
      <c r="A2640" s="100" t="s">
        <v>15110</v>
      </c>
      <c r="B2640" s="100" t="s">
        <v>15112</v>
      </c>
      <c r="C2640" s="100" t="s">
        <v>5633</v>
      </c>
      <c r="D2640" s="100" t="s">
        <v>8535</v>
      </c>
      <c r="E2640" s="100" t="s">
        <v>285</v>
      </c>
      <c r="F2640" s="277" t="s">
        <v>65</v>
      </c>
      <c r="G2640" s="101">
        <v>0</v>
      </c>
      <c r="H2640" s="101">
        <v>8.3000000000000007</v>
      </c>
      <c r="I2640" s="101">
        <v>4.2</v>
      </c>
      <c r="J2640" s="101">
        <v>1.5</v>
      </c>
      <c r="K2640" s="101">
        <v>3.3</v>
      </c>
      <c r="L2640" s="278">
        <v>250303</v>
      </c>
      <c r="M2640" s="100" t="s">
        <v>66</v>
      </c>
      <c r="N2640" s="100" t="s">
        <v>67</v>
      </c>
      <c r="O2640" s="100" t="s">
        <v>5675</v>
      </c>
    </row>
    <row r="2641" spans="1:15">
      <c r="A2641" s="100" t="s">
        <v>15108</v>
      </c>
      <c r="B2641" s="100" t="s">
        <v>15109</v>
      </c>
      <c r="C2641" s="100" t="s">
        <v>5625</v>
      </c>
      <c r="D2641" s="100" t="s">
        <v>179</v>
      </c>
      <c r="E2641" s="100" t="s">
        <v>72</v>
      </c>
      <c r="F2641" s="277" t="s">
        <v>65</v>
      </c>
      <c r="G2641" s="101">
        <v>5.7</v>
      </c>
      <c r="H2641" s="101">
        <v>3.7</v>
      </c>
      <c r="I2641" s="101">
        <v>5.6</v>
      </c>
      <c r="J2641" s="101">
        <v>4.8</v>
      </c>
      <c r="K2641" s="101">
        <v>4.7</v>
      </c>
      <c r="L2641" s="278">
        <v>375174</v>
      </c>
      <c r="M2641" s="100" t="s">
        <v>66</v>
      </c>
      <c r="N2641" s="100" t="s">
        <v>247</v>
      </c>
      <c r="O2641" s="100" t="s">
        <v>5667</v>
      </c>
    </row>
    <row r="2642" spans="1:15">
      <c r="A2642" s="100" t="s">
        <v>17841</v>
      </c>
      <c r="B2642" s="100" t="s">
        <v>17842</v>
      </c>
      <c r="C2642" s="100" t="s">
        <v>7936</v>
      </c>
      <c r="D2642" s="100" t="s">
        <v>8535</v>
      </c>
      <c r="E2642" s="100" t="s">
        <v>72</v>
      </c>
      <c r="F2642" s="277" t="s">
        <v>65</v>
      </c>
      <c r="G2642" s="101">
        <v>5.6</v>
      </c>
      <c r="H2642" s="101">
        <v>6.2</v>
      </c>
      <c r="I2642" s="101">
        <v>7.2</v>
      </c>
      <c r="J2642" s="101">
        <v>4.5999999999999996</v>
      </c>
      <c r="K2642" s="101">
        <v>5.7</v>
      </c>
      <c r="L2642" s="278">
        <v>115729</v>
      </c>
      <c r="M2642" s="100" t="s">
        <v>66</v>
      </c>
      <c r="N2642" s="100" t="s">
        <v>103</v>
      </c>
      <c r="O2642" s="100" t="s">
        <v>7937</v>
      </c>
    </row>
    <row r="2643" spans="1:15">
      <c r="A2643" s="100" t="s">
        <v>15074</v>
      </c>
      <c r="B2643" s="100" t="s">
        <v>15075</v>
      </c>
      <c r="C2643" s="100" t="s">
        <v>5568</v>
      </c>
      <c r="D2643" s="100" t="s">
        <v>8536</v>
      </c>
      <c r="E2643" s="100" t="s">
        <v>196</v>
      </c>
      <c r="F2643" s="277" t="s">
        <v>65</v>
      </c>
      <c r="G2643" s="101">
        <v>3.7</v>
      </c>
      <c r="H2643" s="101">
        <v>0</v>
      </c>
      <c r="I2643" s="101">
        <v>3.9</v>
      </c>
      <c r="J2643" s="101">
        <v>3.8</v>
      </c>
      <c r="K2643" s="101">
        <v>3.4</v>
      </c>
      <c r="L2643" s="278">
        <v>326239</v>
      </c>
      <c r="M2643" s="100" t="s">
        <v>66</v>
      </c>
      <c r="N2643" s="100" t="s">
        <v>190</v>
      </c>
      <c r="O2643" s="100" t="s">
        <v>5596</v>
      </c>
    </row>
    <row r="2644" spans="1:15">
      <c r="A2644" s="100" t="s">
        <v>14091</v>
      </c>
      <c r="B2644" s="100" t="s">
        <v>14092</v>
      </c>
      <c r="C2644" s="100" t="s">
        <v>3730</v>
      </c>
      <c r="D2644" s="100" t="s">
        <v>8552</v>
      </c>
      <c r="E2644" s="100" t="s">
        <v>196</v>
      </c>
      <c r="F2644" s="277" t="s">
        <v>65</v>
      </c>
      <c r="G2644" s="101">
        <v>4</v>
      </c>
      <c r="H2644" s="101">
        <v>4.2</v>
      </c>
      <c r="I2644" s="101">
        <v>4</v>
      </c>
      <c r="J2644" s="101">
        <v>3.7</v>
      </c>
      <c r="K2644" s="101">
        <v>3.9</v>
      </c>
      <c r="L2644" s="278">
        <v>5915</v>
      </c>
      <c r="M2644" s="100" t="s">
        <v>66</v>
      </c>
      <c r="N2644" s="100" t="s">
        <v>247</v>
      </c>
      <c r="O2644" s="100" t="s">
        <v>3707</v>
      </c>
    </row>
    <row r="2645" spans="1:15">
      <c r="A2645" s="100" t="s">
        <v>13766</v>
      </c>
      <c r="B2645" s="100" t="s">
        <v>13767</v>
      </c>
      <c r="C2645" s="100" t="s">
        <v>8607</v>
      </c>
      <c r="D2645" s="100" t="s">
        <v>8551</v>
      </c>
      <c r="E2645" s="100" t="s">
        <v>196</v>
      </c>
      <c r="F2645" s="277" t="s">
        <v>73</v>
      </c>
      <c r="G2645" s="101">
        <v>3</v>
      </c>
      <c r="H2645" s="101">
        <v>3.8</v>
      </c>
      <c r="I2645" s="101">
        <v>3.8</v>
      </c>
      <c r="J2645" s="101">
        <v>4</v>
      </c>
      <c r="K2645" s="101">
        <v>3.9</v>
      </c>
      <c r="L2645" s="278">
        <v>11413</v>
      </c>
      <c r="M2645" s="100" t="s">
        <v>66</v>
      </c>
      <c r="N2645" s="100" t="s">
        <v>247</v>
      </c>
      <c r="O2645" s="100" t="s">
        <v>8603</v>
      </c>
    </row>
    <row r="2646" spans="1:15">
      <c r="A2646" s="100" t="s">
        <v>14877</v>
      </c>
      <c r="B2646" s="100" t="s">
        <v>14878</v>
      </c>
      <c r="C2646" s="100" t="s">
        <v>14879</v>
      </c>
      <c r="D2646" s="100" t="s">
        <v>8537</v>
      </c>
      <c r="E2646" s="100" t="s">
        <v>107</v>
      </c>
      <c r="F2646" s="277" t="s">
        <v>65</v>
      </c>
      <c r="G2646" s="101">
        <v>6</v>
      </c>
      <c r="H2646" s="101">
        <v>7</v>
      </c>
      <c r="I2646" s="101">
        <v>10</v>
      </c>
      <c r="J2646" s="101">
        <v>5.7</v>
      </c>
      <c r="K2646" s="101">
        <v>7</v>
      </c>
      <c r="L2646" s="278">
        <v>5640709</v>
      </c>
      <c r="M2646" s="100" t="s">
        <v>66</v>
      </c>
      <c r="N2646" s="100" t="s">
        <v>67</v>
      </c>
      <c r="O2646" s="100"/>
    </row>
    <row r="2647" spans="1:15">
      <c r="A2647" s="100" t="s">
        <v>12269</v>
      </c>
      <c r="B2647" s="100" t="s">
        <v>12270</v>
      </c>
      <c r="C2647" s="100" t="s">
        <v>464</v>
      </c>
      <c r="D2647" s="100" t="s">
        <v>8548</v>
      </c>
      <c r="E2647" s="100" t="s">
        <v>72</v>
      </c>
      <c r="F2647" s="277" t="s">
        <v>65</v>
      </c>
      <c r="G2647" s="101">
        <v>4.5999999999999996</v>
      </c>
      <c r="H2647" s="101">
        <v>6.4</v>
      </c>
      <c r="I2647" s="101">
        <v>2.1</v>
      </c>
      <c r="J2647" s="101">
        <v>7.4</v>
      </c>
      <c r="K2647" s="101">
        <v>5.8</v>
      </c>
      <c r="L2647" s="278">
        <v>275740</v>
      </c>
      <c r="M2647" s="100" t="s">
        <v>66</v>
      </c>
      <c r="N2647" s="100" t="s">
        <v>67</v>
      </c>
      <c r="O2647" s="100" t="s">
        <v>455</v>
      </c>
    </row>
    <row r="2648" spans="1:15">
      <c r="A2648" s="100" t="s">
        <v>14936</v>
      </c>
      <c r="B2648" s="100" t="s">
        <v>14937</v>
      </c>
      <c r="C2648" s="100" t="s">
        <v>8648</v>
      </c>
      <c r="D2648" s="100" t="s">
        <v>8564</v>
      </c>
      <c r="E2648" s="100" t="s">
        <v>107</v>
      </c>
      <c r="F2648" s="277" t="s">
        <v>95</v>
      </c>
      <c r="G2648" s="101">
        <v>5.8</v>
      </c>
      <c r="H2648" s="101">
        <v>10</v>
      </c>
      <c r="I2648" s="101">
        <v>4.4000000000000004</v>
      </c>
      <c r="J2648" s="101">
        <v>5.8</v>
      </c>
      <c r="K2648" s="101">
        <v>5.3</v>
      </c>
      <c r="L2648" s="278">
        <v>1447</v>
      </c>
      <c r="M2648" s="100" t="s">
        <v>66</v>
      </c>
      <c r="N2648" s="100" t="s">
        <v>67</v>
      </c>
      <c r="O2648" s="100" t="s">
        <v>5354</v>
      </c>
    </row>
    <row r="2649" spans="1:15">
      <c r="A2649" s="100" t="s">
        <v>14962</v>
      </c>
      <c r="B2649" s="100" t="s">
        <v>14937</v>
      </c>
      <c r="C2649" s="100" t="s">
        <v>5364</v>
      </c>
      <c r="D2649" s="100" t="s">
        <v>8564</v>
      </c>
      <c r="E2649" s="100" t="s">
        <v>107</v>
      </c>
      <c r="F2649" s="277" t="s">
        <v>95</v>
      </c>
      <c r="G2649" s="101">
        <v>5.8</v>
      </c>
      <c r="H2649" s="101">
        <v>10</v>
      </c>
      <c r="I2649" s="101">
        <v>4.4000000000000004</v>
      </c>
      <c r="J2649" s="101">
        <v>5.8</v>
      </c>
      <c r="K2649" s="101">
        <v>5.3</v>
      </c>
      <c r="L2649" s="278">
        <v>1447</v>
      </c>
      <c r="M2649" s="100" t="s">
        <v>66</v>
      </c>
      <c r="N2649" s="100" t="s">
        <v>67</v>
      </c>
      <c r="O2649" s="100" t="s">
        <v>5354</v>
      </c>
    </row>
    <row r="2650" spans="1:15">
      <c r="A2650" s="100" t="s">
        <v>12714</v>
      </c>
      <c r="B2650" s="100" t="s">
        <v>1256</v>
      </c>
      <c r="C2650" s="100" t="s">
        <v>1257</v>
      </c>
      <c r="D2650" s="100" t="s">
        <v>137</v>
      </c>
      <c r="E2650" s="100" t="s">
        <v>196</v>
      </c>
      <c r="F2650" s="277" t="s">
        <v>65</v>
      </c>
      <c r="G2650" s="101">
        <v>4.0999999999999996</v>
      </c>
      <c r="H2650" s="101">
        <v>5.4</v>
      </c>
      <c r="I2650" s="101">
        <v>4.7</v>
      </c>
      <c r="J2650" s="101">
        <v>3.7</v>
      </c>
      <c r="K2650" s="101">
        <v>4.5</v>
      </c>
      <c r="L2650" s="278">
        <v>204745</v>
      </c>
      <c r="M2650" s="100" t="s">
        <v>66</v>
      </c>
      <c r="N2650" s="100" t="s">
        <v>67</v>
      </c>
      <c r="O2650" s="100" t="s">
        <v>1251</v>
      </c>
    </row>
    <row r="2651" spans="1:15">
      <c r="A2651" s="100" t="s">
        <v>12715</v>
      </c>
      <c r="B2651" s="100" t="s">
        <v>1256</v>
      </c>
      <c r="C2651" s="100" t="s">
        <v>1259</v>
      </c>
      <c r="D2651" s="100" t="s">
        <v>137</v>
      </c>
      <c r="E2651" s="100" t="s">
        <v>196</v>
      </c>
      <c r="F2651" s="277" t="s">
        <v>65</v>
      </c>
      <c r="G2651" s="101">
        <v>4.0999999999999996</v>
      </c>
      <c r="H2651" s="101">
        <v>5.4</v>
      </c>
      <c r="I2651" s="101">
        <v>4.7</v>
      </c>
      <c r="J2651" s="101">
        <v>3.7</v>
      </c>
      <c r="K2651" s="101">
        <v>4.5</v>
      </c>
      <c r="L2651" s="278">
        <v>204745</v>
      </c>
      <c r="M2651" s="100" t="s">
        <v>66</v>
      </c>
      <c r="N2651" s="100" t="s">
        <v>67</v>
      </c>
      <c r="O2651" s="100" t="s">
        <v>1251</v>
      </c>
    </row>
    <row r="2652" spans="1:15">
      <c r="A2652" s="100" t="s">
        <v>12173</v>
      </c>
      <c r="B2652" s="100" t="s">
        <v>12174</v>
      </c>
      <c r="C2652" s="100" t="s">
        <v>292</v>
      </c>
      <c r="D2652" s="100" t="s">
        <v>8537</v>
      </c>
      <c r="E2652" s="100" t="s">
        <v>107</v>
      </c>
      <c r="F2652" s="277" t="s">
        <v>73</v>
      </c>
      <c r="G2652" s="101">
        <v>7</v>
      </c>
      <c r="H2652" s="101">
        <v>7.7</v>
      </c>
      <c r="I2652" s="101">
        <v>4.0999999999999996</v>
      </c>
      <c r="J2652" s="101">
        <v>6.2</v>
      </c>
      <c r="K2652" s="101">
        <v>6.6</v>
      </c>
      <c r="L2652" s="278">
        <v>2019732</v>
      </c>
      <c r="M2652" s="100" t="s">
        <v>66</v>
      </c>
      <c r="N2652" s="100" t="s">
        <v>264</v>
      </c>
      <c r="O2652" s="100" t="s">
        <v>293</v>
      </c>
    </row>
    <row r="2653" spans="1:15">
      <c r="A2653" s="100" t="s">
        <v>13238</v>
      </c>
      <c r="B2653" s="100" t="s">
        <v>13239</v>
      </c>
      <c r="C2653" s="100" t="s">
        <v>2267</v>
      </c>
      <c r="D2653" s="100" t="s">
        <v>116</v>
      </c>
      <c r="E2653" s="100" t="s">
        <v>64</v>
      </c>
      <c r="F2653" s="277" t="s">
        <v>65</v>
      </c>
      <c r="G2653" s="101">
        <v>8.9</v>
      </c>
      <c r="H2653" s="101">
        <v>8.6</v>
      </c>
      <c r="I2653" s="101">
        <v>4.4000000000000004</v>
      </c>
      <c r="J2653" s="101">
        <v>5.3</v>
      </c>
      <c r="K2653" s="101">
        <v>6.2</v>
      </c>
      <c r="L2653" s="278">
        <v>544658</v>
      </c>
      <c r="M2653" s="100" t="s">
        <v>66</v>
      </c>
      <c r="N2653" s="100" t="s">
        <v>67</v>
      </c>
      <c r="O2653" s="100" t="s">
        <v>2255</v>
      </c>
    </row>
    <row r="2654" spans="1:15">
      <c r="A2654" s="100" t="s">
        <v>17892</v>
      </c>
      <c r="B2654" s="100" t="s">
        <v>17893</v>
      </c>
      <c r="C2654" s="100" t="s">
        <v>11213</v>
      </c>
      <c r="D2654" s="100" t="s">
        <v>8542</v>
      </c>
      <c r="E2654" s="100" t="s">
        <v>107</v>
      </c>
      <c r="F2654" s="277" t="s">
        <v>65</v>
      </c>
      <c r="G2654" s="101">
        <v>6.8</v>
      </c>
      <c r="H2654" s="101">
        <v>4.4000000000000004</v>
      </c>
      <c r="I2654" s="101">
        <v>4.3</v>
      </c>
      <c r="J2654" s="101">
        <v>5.4</v>
      </c>
      <c r="K2654" s="101">
        <v>4.8</v>
      </c>
      <c r="L2654" s="278">
        <v>455237</v>
      </c>
      <c r="M2654" s="100" t="s">
        <v>66</v>
      </c>
      <c r="N2654" s="100" t="s">
        <v>103</v>
      </c>
      <c r="O2654" s="100"/>
    </row>
    <row r="2655" spans="1:15">
      <c r="A2655" s="100" t="s">
        <v>17890</v>
      </c>
      <c r="B2655" s="100" t="s">
        <v>17891</v>
      </c>
      <c r="C2655" s="100" t="s">
        <v>11210</v>
      </c>
      <c r="D2655" s="100" t="s">
        <v>8547</v>
      </c>
      <c r="E2655" s="100" t="s">
        <v>94</v>
      </c>
      <c r="F2655" s="277" t="s">
        <v>65</v>
      </c>
      <c r="G2655" s="101">
        <v>8.1999999999999993</v>
      </c>
      <c r="H2655" s="101">
        <v>6.2</v>
      </c>
      <c r="I2655" s="101">
        <v>3.6</v>
      </c>
      <c r="J2655" s="101">
        <v>4.0999999999999996</v>
      </c>
      <c r="K2655" s="101">
        <v>4.9000000000000004</v>
      </c>
      <c r="L2655" s="278">
        <v>149451</v>
      </c>
      <c r="M2655" s="100" t="s">
        <v>66</v>
      </c>
      <c r="N2655" s="100" t="s">
        <v>67</v>
      </c>
      <c r="O2655" s="100"/>
    </row>
    <row r="2656" spans="1:15">
      <c r="A2656" s="100" t="s">
        <v>17896</v>
      </c>
      <c r="B2656" s="100" t="s">
        <v>11218</v>
      </c>
      <c r="C2656" s="100" t="s">
        <v>11219</v>
      </c>
      <c r="D2656" s="100" t="s">
        <v>8545</v>
      </c>
      <c r="E2656" s="100" t="s">
        <v>196</v>
      </c>
      <c r="F2656" s="277" t="s">
        <v>65</v>
      </c>
      <c r="G2656" s="101">
        <v>3.2</v>
      </c>
      <c r="H2656" s="101">
        <v>6.4</v>
      </c>
      <c r="I2656" s="101">
        <v>3.8</v>
      </c>
      <c r="J2656" s="101">
        <v>4.7</v>
      </c>
      <c r="K2656" s="101">
        <v>4.4000000000000004</v>
      </c>
      <c r="L2656" s="278">
        <v>471</v>
      </c>
      <c r="M2656" s="100" t="s">
        <v>66</v>
      </c>
      <c r="N2656" s="100" t="s">
        <v>103</v>
      </c>
      <c r="O2656" s="100"/>
    </row>
    <row r="2657" spans="1:15">
      <c r="A2657" s="100" t="s">
        <v>17894</v>
      </c>
      <c r="B2657" s="100" t="s">
        <v>17895</v>
      </c>
      <c r="C2657" s="100" t="s">
        <v>11216</v>
      </c>
      <c r="D2657" s="100" t="s">
        <v>8564</v>
      </c>
      <c r="E2657" s="100" t="s">
        <v>72</v>
      </c>
      <c r="F2657" s="277" t="s">
        <v>65</v>
      </c>
      <c r="G2657" s="101">
        <v>4.7</v>
      </c>
      <c r="H2657" s="101">
        <v>8.1999999999999993</v>
      </c>
      <c r="I2657" s="101">
        <v>4.8</v>
      </c>
      <c r="J2657" s="101">
        <v>4</v>
      </c>
      <c r="K2657" s="101">
        <v>4.5999999999999996</v>
      </c>
      <c r="L2657" s="278">
        <v>13284</v>
      </c>
      <c r="M2657" s="100" t="s">
        <v>66</v>
      </c>
      <c r="N2657" s="100" t="s">
        <v>247</v>
      </c>
      <c r="O2657" s="100"/>
    </row>
    <row r="2658" spans="1:15">
      <c r="A2658" s="100" t="s">
        <v>13328</v>
      </c>
      <c r="B2658" s="100" t="s">
        <v>13329</v>
      </c>
      <c r="C2658" s="100" t="s">
        <v>2416</v>
      </c>
      <c r="D2658" s="100" t="s">
        <v>8550</v>
      </c>
      <c r="E2658" s="100" t="s">
        <v>64</v>
      </c>
      <c r="F2658" s="277" t="s">
        <v>65</v>
      </c>
      <c r="G2658" s="101">
        <v>10</v>
      </c>
      <c r="H2658" s="101">
        <v>10</v>
      </c>
      <c r="I2658" s="101">
        <v>6.8</v>
      </c>
      <c r="J2658" s="101">
        <v>6.8</v>
      </c>
      <c r="K2658" s="101">
        <v>7</v>
      </c>
      <c r="L2658" s="278">
        <v>5674</v>
      </c>
      <c r="M2658" s="100" t="s">
        <v>66</v>
      </c>
      <c r="N2658" s="100" t="s">
        <v>67</v>
      </c>
      <c r="O2658" s="100" t="s">
        <v>2399</v>
      </c>
    </row>
    <row r="2659" spans="1:15">
      <c r="A2659" s="100" t="s">
        <v>17897</v>
      </c>
      <c r="B2659" s="100" t="s">
        <v>17898</v>
      </c>
      <c r="C2659" s="100" t="s">
        <v>11222</v>
      </c>
      <c r="D2659" s="100" t="s">
        <v>8544</v>
      </c>
      <c r="E2659" s="100" t="s">
        <v>201</v>
      </c>
      <c r="F2659" s="277"/>
      <c r="G2659" s="101">
        <v>2.2999999999999998</v>
      </c>
      <c r="H2659" s="101">
        <v>6.7</v>
      </c>
      <c r="I2659" s="101">
        <v>4.4000000000000004</v>
      </c>
      <c r="J2659" s="101">
        <v>4.2</v>
      </c>
      <c r="K2659" s="101">
        <v>4.4000000000000004</v>
      </c>
      <c r="L2659" s="278">
        <v>1154</v>
      </c>
      <c r="M2659" s="100" t="s">
        <v>66</v>
      </c>
      <c r="N2659" s="100" t="s">
        <v>190</v>
      </c>
      <c r="O2659" s="100"/>
    </row>
    <row r="2660" spans="1:15">
      <c r="A2660" s="100" t="s">
        <v>17901</v>
      </c>
      <c r="B2660" s="100" t="s">
        <v>17902</v>
      </c>
      <c r="C2660" s="100" t="s">
        <v>11225</v>
      </c>
      <c r="D2660" s="100" t="s">
        <v>78</v>
      </c>
      <c r="E2660" s="100" t="s">
        <v>196</v>
      </c>
      <c r="F2660" s="277" t="s">
        <v>65</v>
      </c>
      <c r="G2660" s="101">
        <v>3.8</v>
      </c>
      <c r="H2660" s="101">
        <v>4.9000000000000004</v>
      </c>
      <c r="I2660" s="101">
        <v>2.1</v>
      </c>
      <c r="J2660" s="101">
        <v>6.2</v>
      </c>
      <c r="K2660" s="101">
        <v>4.0999999999999996</v>
      </c>
      <c r="L2660" s="278">
        <v>15037</v>
      </c>
      <c r="M2660" s="100" t="s">
        <v>66</v>
      </c>
      <c r="N2660" s="100" t="s">
        <v>67</v>
      </c>
      <c r="O2660" s="100"/>
    </row>
    <row r="2661" spans="1:15">
      <c r="A2661" s="100" t="s">
        <v>17903</v>
      </c>
      <c r="B2661" s="100" t="s">
        <v>17904</v>
      </c>
      <c r="C2661" s="100" t="s">
        <v>11228</v>
      </c>
      <c r="D2661" s="100" t="s">
        <v>8539</v>
      </c>
      <c r="E2661" s="100" t="s">
        <v>196</v>
      </c>
      <c r="F2661" s="277" t="s">
        <v>65</v>
      </c>
      <c r="G2661" s="101">
        <v>3.3</v>
      </c>
      <c r="H2661" s="101">
        <v>4.9000000000000004</v>
      </c>
      <c r="I2661" s="101">
        <v>5.2</v>
      </c>
      <c r="J2661" s="101">
        <v>2.8</v>
      </c>
      <c r="K2661" s="101">
        <v>4.0999999999999996</v>
      </c>
      <c r="L2661" s="278">
        <v>218584</v>
      </c>
      <c r="M2661" s="100" t="s">
        <v>66</v>
      </c>
      <c r="N2661" s="100" t="s">
        <v>247</v>
      </c>
      <c r="O2661" s="100"/>
    </row>
    <row r="2662" spans="1:15">
      <c r="A2662" s="100" t="s">
        <v>13290</v>
      </c>
      <c r="B2662" s="100" t="s">
        <v>2353</v>
      </c>
      <c r="C2662" s="100" t="s">
        <v>2354</v>
      </c>
      <c r="D2662" s="100" t="s">
        <v>8565</v>
      </c>
      <c r="E2662" s="100" t="s">
        <v>72</v>
      </c>
      <c r="F2662" s="277" t="s">
        <v>73</v>
      </c>
      <c r="G2662" s="101">
        <v>5.2</v>
      </c>
      <c r="H2662" s="101">
        <v>3.6</v>
      </c>
      <c r="I2662" s="101">
        <v>5.7</v>
      </c>
      <c r="J2662" s="101">
        <v>4.7</v>
      </c>
      <c r="K2662" s="101">
        <v>5</v>
      </c>
      <c r="L2662" s="278">
        <v>4035</v>
      </c>
      <c r="M2662" s="100" t="s">
        <v>66</v>
      </c>
      <c r="N2662" s="100" t="s">
        <v>67</v>
      </c>
      <c r="O2662" s="100" t="s">
        <v>2339</v>
      </c>
    </row>
    <row r="2663" spans="1:15">
      <c r="A2663" s="100" t="s">
        <v>13051</v>
      </c>
      <c r="B2663" s="100" t="s">
        <v>1899</v>
      </c>
      <c r="C2663" s="100" t="s">
        <v>1900</v>
      </c>
      <c r="D2663" s="100" t="s">
        <v>8554</v>
      </c>
      <c r="E2663" s="100" t="s">
        <v>72</v>
      </c>
      <c r="F2663" s="277" t="s">
        <v>65</v>
      </c>
      <c r="G2663" s="101">
        <v>5.4</v>
      </c>
      <c r="H2663" s="101">
        <v>8.4</v>
      </c>
      <c r="I2663" s="101">
        <v>3.1</v>
      </c>
      <c r="J2663" s="101">
        <v>6.3</v>
      </c>
      <c r="K2663" s="101">
        <v>4.7</v>
      </c>
      <c r="L2663" s="278">
        <v>908</v>
      </c>
      <c r="M2663" s="100" t="s">
        <v>66</v>
      </c>
      <c r="N2663" s="100" t="s">
        <v>264</v>
      </c>
      <c r="O2663" s="100" t="s">
        <v>1872</v>
      </c>
    </row>
    <row r="2664" spans="1:15">
      <c r="A2664" s="100" t="s">
        <v>14056</v>
      </c>
      <c r="B2664" s="100" t="s">
        <v>14057</v>
      </c>
      <c r="C2664" s="100" t="s">
        <v>3658</v>
      </c>
      <c r="D2664" s="100" t="s">
        <v>8541</v>
      </c>
      <c r="E2664" s="100" t="s">
        <v>94</v>
      </c>
      <c r="F2664" s="277" t="s">
        <v>65</v>
      </c>
      <c r="G2664" s="101">
        <v>7.4</v>
      </c>
      <c r="H2664" s="101">
        <v>5.8</v>
      </c>
      <c r="I2664" s="101">
        <v>5.7</v>
      </c>
      <c r="J2664" s="101">
        <v>5</v>
      </c>
      <c r="K2664" s="101">
        <v>5.4</v>
      </c>
      <c r="L2664" s="278">
        <v>46577</v>
      </c>
      <c r="M2664" s="100" t="s">
        <v>66</v>
      </c>
      <c r="N2664" s="100" t="s">
        <v>67</v>
      </c>
      <c r="O2664" s="100" t="s">
        <v>3635</v>
      </c>
    </row>
    <row r="2665" spans="1:15">
      <c r="A2665" s="100" t="s">
        <v>17907</v>
      </c>
      <c r="B2665" s="100" t="s">
        <v>17908</v>
      </c>
      <c r="C2665" s="100" t="s">
        <v>8749</v>
      </c>
      <c r="D2665" s="100"/>
      <c r="E2665" s="100"/>
      <c r="F2665" s="277"/>
      <c r="G2665" s="101"/>
      <c r="H2665" s="101"/>
      <c r="I2665" s="101"/>
      <c r="J2665" s="101"/>
      <c r="K2665" s="101"/>
      <c r="L2665" s="278"/>
      <c r="M2665" s="100"/>
      <c r="N2665" s="100"/>
      <c r="O2665" s="100"/>
    </row>
    <row r="2666" spans="1:15">
      <c r="A2666" s="100" t="s">
        <v>13672</v>
      </c>
      <c r="B2666" s="100" t="s">
        <v>13673</v>
      </c>
      <c r="C2666" s="100" t="s">
        <v>3004</v>
      </c>
      <c r="D2666" s="100" t="s">
        <v>8578</v>
      </c>
      <c r="E2666" s="100" t="s">
        <v>107</v>
      </c>
      <c r="F2666" s="277" t="s">
        <v>73</v>
      </c>
      <c r="G2666" s="101">
        <v>5.9</v>
      </c>
      <c r="H2666" s="101">
        <v>3.6</v>
      </c>
      <c r="I2666" s="101">
        <v>4.7</v>
      </c>
      <c r="J2666" s="101">
        <v>5.7</v>
      </c>
      <c r="K2666" s="101">
        <v>4.8</v>
      </c>
      <c r="L2666" s="278">
        <v>1149317</v>
      </c>
      <c r="M2666" s="100" t="s">
        <v>66</v>
      </c>
      <c r="N2666" s="100" t="s">
        <v>67</v>
      </c>
      <c r="O2666" s="100" t="s">
        <v>2978</v>
      </c>
    </row>
    <row r="2667" spans="1:15">
      <c r="A2667" s="100" t="s">
        <v>17909</v>
      </c>
      <c r="B2667" s="100" t="s">
        <v>17910</v>
      </c>
      <c r="C2667" s="100" t="s">
        <v>7966</v>
      </c>
      <c r="D2667" s="100" t="s">
        <v>8545</v>
      </c>
      <c r="E2667" s="100" t="s">
        <v>196</v>
      </c>
      <c r="F2667" s="277" t="s">
        <v>73</v>
      </c>
      <c r="G2667" s="101">
        <v>3.2</v>
      </c>
      <c r="H2667" s="101">
        <v>6.2</v>
      </c>
      <c r="I2667" s="101">
        <v>3.9</v>
      </c>
      <c r="J2667" s="101">
        <v>4.8</v>
      </c>
      <c r="K2667" s="101">
        <v>4.5</v>
      </c>
      <c r="L2667" s="278">
        <v>20171</v>
      </c>
      <c r="M2667" s="100" t="s">
        <v>66</v>
      </c>
      <c r="N2667" s="100" t="s">
        <v>103</v>
      </c>
      <c r="O2667" s="100" t="s">
        <v>544</v>
      </c>
    </row>
    <row r="2668" spans="1:15">
      <c r="A2668" s="100" t="s">
        <v>17911</v>
      </c>
      <c r="B2668" s="100" t="s">
        <v>17912</v>
      </c>
      <c r="C2668" s="100" t="s">
        <v>7969</v>
      </c>
      <c r="D2668" s="100" t="s">
        <v>8567</v>
      </c>
      <c r="E2668" s="100" t="s">
        <v>72</v>
      </c>
      <c r="F2668" s="277" t="s">
        <v>65</v>
      </c>
      <c r="G2668" s="101">
        <v>5</v>
      </c>
      <c r="H2668" s="101">
        <v>6.9</v>
      </c>
      <c r="I2668" s="101">
        <v>2.6</v>
      </c>
      <c r="J2668" s="101">
        <v>5.9</v>
      </c>
      <c r="K2668" s="101">
        <v>5.8</v>
      </c>
      <c r="L2668" s="278">
        <v>484244</v>
      </c>
      <c r="M2668" s="100" t="s">
        <v>66</v>
      </c>
      <c r="N2668" s="100" t="s">
        <v>67</v>
      </c>
      <c r="O2668" s="100" t="s">
        <v>7970</v>
      </c>
    </row>
    <row r="2669" spans="1:15">
      <c r="A2669" s="100" t="s">
        <v>17913</v>
      </c>
      <c r="B2669" s="100" t="s">
        <v>17914</v>
      </c>
      <c r="C2669" s="100" t="s">
        <v>11235</v>
      </c>
      <c r="D2669" s="100" t="s">
        <v>132</v>
      </c>
      <c r="E2669" s="100" t="s">
        <v>72</v>
      </c>
      <c r="F2669" s="277" t="s">
        <v>73</v>
      </c>
      <c r="G2669" s="101">
        <v>5.7</v>
      </c>
      <c r="H2669" s="101">
        <v>4.5</v>
      </c>
      <c r="I2669" s="101">
        <v>4</v>
      </c>
      <c r="J2669" s="101">
        <v>6.6</v>
      </c>
      <c r="K2669" s="101">
        <v>5</v>
      </c>
      <c r="L2669" s="278">
        <v>167615</v>
      </c>
      <c r="M2669" s="100" t="s">
        <v>66</v>
      </c>
      <c r="N2669" s="100" t="s">
        <v>264</v>
      </c>
      <c r="O2669" s="100"/>
    </row>
    <row r="2670" spans="1:15">
      <c r="A2670" s="100" t="s">
        <v>14689</v>
      </c>
      <c r="B2670" s="100" t="s">
        <v>14690</v>
      </c>
      <c r="C2670" s="100" t="s">
        <v>4920</v>
      </c>
      <c r="D2670" s="100" t="s">
        <v>8534</v>
      </c>
      <c r="E2670" s="100" t="s">
        <v>201</v>
      </c>
      <c r="F2670" s="277" t="s">
        <v>65</v>
      </c>
      <c r="G2670" s="101">
        <v>2.5</v>
      </c>
      <c r="H2670" s="101">
        <v>4</v>
      </c>
      <c r="I2670" s="101">
        <v>1.9</v>
      </c>
      <c r="J2670" s="101">
        <v>4.8</v>
      </c>
      <c r="K2670" s="101">
        <v>3.5</v>
      </c>
      <c r="L2670" s="278">
        <v>578104</v>
      </c>
      <c r="M2670" s="100" t="s">
        <v>66</v>
      </c>
      <c r="N2670" s="100" t="s">
        <v>67</v>
      </c>
      <c r="O2670" s="100" t="s">
        <v>4931</v>
      </c>
    </row>
    <row r="2671" spans="1:15">
      <c r="A2671" s="100" t="s">
        <v>13235</v>
      </c>
      <c r="B2671" s="100" t="s">
        <v>2260</v>
      </c>
      <c r="C2671" s="100" t="s">
        <v>2261</v>
      </c>
      <c r="D2671" s="100" t="s">
        <v>8581</v>
      </c>
      <c r="E2671" s="100" t="s">
        <v>107</v>
      </c>
      <c r="F2671" s="277" t="s">
        <v>95</v>
      </c>
      <c r="G2671" s="101">
        <v>6.3</v>
      </c>
      <c r="H2671" s="101">
        <v>5.0999999999999996</v>
      </c>
      <c r="I2671" s="101">
        <v>5</v>
      </c>
      <c r="J2671" s="101">
        <v>5.2</v>
      </c>
      <c r="K2671" s="101">
        <v>5.0999999999999996</v>
      </c>
      <c r="L2671" s="278">
        <v>207155</v>
      </c>
      <c r="M2671" s="100" t="s">
        <v>66</v>
      </c>
      <c r="N2671" s="100" t="s">
        <v>67</v>
      </c>
      <c r="O2671" s="100" t="s">
        <v>2247</v>
      </c>
    </row>
    <row r="2672" spans="1:15">
      <c r="A2672" s="100" t="s">
        <v>14078</v>
      </c>
      <c r="B2672" s="100" t="s">
        <v>14079</v>
      </c>
      <c r="C2672" s="100" t="s">
        <v>3702</v>
      </c>
      <c r="D2672" s="100" t="s">
        <v>63</v>
      </c>
      <c r="E2672" s="100" t="s">
        <v>94</v>
      </c>
      <c r="F2672" s="277" t="s">
        <v>73</v>
      </c>
      <c r="G2672" s="101">
        <v>7.8</v>
      </c>
      <c r="H2672" s="101">
        <v>10</v>
      </c>
      <c r="I2672" s="101">
        <v>7.5</v>
      </c>
      <c r="J2672" s="101">
        <v>4.8</v>
      </c>
      <c r="K2672" s="101">
        <v>6.6</v>
      </c>
      <c r="L2672" s="278">
        <v>193406</v>
      </c>
      <c r="M2672" s="100" t="s">
        <v>66</v>
      </c>
      <c r="N2672" s="100" t="s">
        <v>67</v>
      </c>
      <c r="O2672" s="100" t="s">
        <v>3679</v>
      </c>
    </row>
    <row r="2673" spans="1:15">
      <c r="A2673" s="100" t="s">
        <v>15166</v>
      </c>
      <c r="B2673" s="100" t="s">
        <v>5735</v>
      </c>
      <c r="C2673" s="100" t="s">
        <v>5736</v>
      </c>
      <c r="D2673" s="100" t="s">
        <v>63</v>
      </c>
      <c r="E2673" s="100" t="s">
        <v>196</v>
      </c>
      <c r="F2673" s="277" t="s">
        <v>65</v>
      </c>
      <c r="G2673" s="101">
        <v>3</v>
      </c>
      <c r="H2673" s="101">
        <v>7.3</v>
      </c>
      <c r="I2673" s="101">
        <v>2.4</v>
      </c>
      <c r="J2673" s="101">
        <v>5.9</v>
      </c>
      <c r="K2673" s="101">
        <v>4</v>
      </c>
      <c r="L2673" s="278">
        <v>163941</v>
      </c>
      <c r="M2673" s="100" t="s">
        <v>66</v>
      </c>
      <c r="N2673" s="100" t="s">
        <v>67</v>
      </c>
      <c r="O2673" s="100" t="s">
        <v>5777</v>
      </c>
    </row>
    <row r="2674" spans="1:15">
      <c r="A2674" s="100" t="s">
        <v>14523</v>
      </c>
      <c r="B2674" s="100" t="s">
        <v>14524</v>
      </c>
      <c r="C2674" s="100" t="s">
        <v>4607</v>
      </c>
      <c r="D2674" s="100" t="s">
        <v>8545</v>
      </c>
      <c r="E2674" s="100" t="s">
        <v>285</v>
      </c>
      <c r="F2674" s="277"/>
      <c r="G2674" s="101">
        <v>0</v>
      </c>
      <c r="H2674" s="101">
        <v>1.6</v>
      </c>
      <c r="I2674" s="101">
        <v>3.5</v>
      </c>
      <c r="J2674" s="101">
        <v>0.5</v>
      </c>
      <c r="K2674" s="101">
        <v>2.2999999999999998</v>
      </c>
      <c r="L2674" s="278">
        <v>4212</v>
      </c>
      <c r="M2674" s="100" t="s">
        <v>66</v>
      </c>
      <c r="N2674" s="100" t="s">
        <v>103</v>
      </c>
      <c r="O2674" s="100" t="s">
        <v>4582</v>
      </c>
    </row>
    <row r="2675" spans="1:15">
      <c r="A2675" s="100" t="s">
        <v>12271</v>
      </c>
      <c r="B2675" s="100" t="s">
        <v>12272</v>
      </c>
      <c r="C2675" s="100" t="s">
        <v>468</v>
      </c>
      <c r="D2675" s="100" t="s">
        <v>8554</v>
      </c>
      <c r="E2675" s="100" t="s">
        <v>94</v>
      </c>
      <c r="F2675" s="277" t="s">
        <v>65</v>
      </c>
      <c r="G2675" s="101">
        <v>7.6</v>
      </c>
      <c r="H2675" s="101">
        <v>7.8</v>
      </c>
      <c r="I2675" s="101">
        <v>3.3</v>
      </c>
      <c r="J2675" s="101">
        <v>6.8</v>
      </c>
      <c r="K2675" s="101">
        <v>5</v>
      </c>
      <c r="L2675" s="278">
        <v>5011</v>
      </c>
      <c r="M2675" s="100" t="s">
        <v>66</v>
      </c>
      <c r="N2675" s="100" t="s">
        <v>190</v>
      </c>
      <c r="O2675" s="100" t="s">
        <v>459</v>
      </c>
    </row>
    <row r="2676" spans="1:15">
      <c r="A2676" s="100" t="s">
        <v>14072</v>
      </c>
      <c r="B2676" s="100" t="s">
        <v>14073</v>
      </c>
      <c r="C2676" s="100" t="s">
        <v>3690</v>
      </c>
      <c r="D2676" s="100" t="s">
        <v>8615</v>
      </c>
      <c r="E2676" s="100" t="s">
        <v>107</v>
      </c>
      <c r="F2676" s="277" t="s">
        <v>65</v>
      </c>
      <c r="G2676" s="101">
        <v>5.8</v>
      </c>
      <c r="H2676" s="101">
        <v>6.4</v>
      </c>
      <c r="I2676" s="101">
        <v>5.6</v>
      </c>
      <c r="J2676" s="101">
        <v>4</v>
      </c>
      <c r="K2676" s="101">
        <v>5</v>
      </c>
      <c r="L2676" s="278">
        <v>86348</v>
      </c>
      <c r="M2676" s="100" t="s">
        <v>66</v>
      </c>
      <c r="N2676" s="100" t="s">
        <v>67</v>
      </c>
      <c r="O2676" s="100" t="s">
        <v>3667</v>
      </c>
    </row>
    <row r="2677" spans="1:15">
      <c r="A2677" s="100" t="s">
        <v>13436</v>
      </c>
      <c r="B2677" s="100" t="s">
        <v>13437</v>
      </c>
      <c r="C2677" s="100" t="s">
        <v>2597</v>
      </c>
      <c r="D2677" s="100" t="s">
        <v>8548</v>
      </c>
      <c r="E2677" s="100" t="s">
        <v>64</v>
      </c>
      <c r="F2677" s="277" t="s">
        <v>65</v>
      </c>
      <c r="G2677" s="101">
        <v>9.6999999999999993</v>
      </c>
      <c r="H2677" s="101">
        <v>7.3</v>
      </c>
      <c r="I2677" s="101">
        <v>6.2</v>
      </c>
      <c r="J2677" s="101">
        <v>7.6</v>
      </c>
      <c r="K2677" s="101">
        <v>7</v>
      </c>
      <c r="L2677" s="278">
        <v>3074</v>
      </c>
      <c r="M2677" s="100" t="s">
        <v>66</v>
      </c>
      <c r="N2677" s="100" t="s">
        <v>67</v>
      </c>
      <c r="O2677" s="100" t="s">
        <v>2588</v>
      </c>
    </row>
    <row r="2678" spans="1:15">
      <c r="A2678" s="100" t="s">
        <v>17843</v>
      </c>
      <c r="B2678" s="100" t="s">
        <v>17844</v>
      </c>
      <c r="C2678" s="100" t="s">
        <v>7940</v>
      </c>
      <c r="D2678" s="100" t="s">
        <v>8550</v>
      </c>
      <c r="E2678" s="100" t="s">
        <v>201</v>
      </c>
      <c r="F2678" s="277" t="s">
        <v>65</v>
      </c>
      <c r="G2678" s="101">
        <v>1.5</v>
      </c>
      <c r="H2678" s="101">
        <v>9</v>
      </c>
      <c r="I2678" s="101">
        <v>3.3</v>
      </c>
      <c r="J2678" s="101">
        <v>3.1</v>
      </c>
      <c r="K2678" s="101">
        <v>3.5</v>
      </c>
      <c r="L2678" s="278">
        <v>7058</v>
      </c>
      <c r="M2678" s="100" t="s">
        <v>66</v>
      </c>
      <c r="N2678" s="100" t="s">
        <v>67</v>
      </c>
      <c r="O2678" s="100" t="s">
        <v>7941</v>
      </c>
    </row>
    <row r="2679" spans="1:15">
      <c r="A2679" s="100" t="s">
        <v>14070</v>
      </c>
      <c r="B2679" s="100" t="s">
        <v>14071</v>
      </c>
      <c r="C2679" s="100" t="s">
        <v>3686</v>
      </c>
      <c r="D2679" s="100" t="s">
        <v>8542</v>
      </c>
      <c r="E2679" s="100" t="s">
        <v>107</v>
      </c>
      <c r="F2679" s="277" t="s">
        <v>65</v>
      </c>
      <c r="G2679" s="101">
        <v>7.1</v>
      </c>
      <c r="H2679" s="101">
        <v>5.6</v>
      </c>
      <c r="I2679" s="101">
        <v>5.3</v>
      </c>
      <c r="J2679" s="101">
        <v>4.4000000000000004</v>
      </c>
      <c r="K2679" s="101">
        <v>5.0999999999999996</v>
      </c>
      <c r="L2679" s="278">
        <v>667073</v>
      </c>
      <c r="M2679" s="100" t="s">
        <v>66</v>
      </c>
      <c r="N2679" s="100" t="s">
        <v>67</v>
      </c>
      <c r="O2679" s="100" t="s">
        <v>3663</v>
      </c>
    </row>
    <row r="2680" spans="1:15">
      <c r="A2680" s="100" t="s">
        <v>14068</v>
      </c>
      <c r="B2680" s="100" t="s">
        <v>14069</v>
      </c>
      <c r="C2680" s="100" t="s">
        <v>3682</v>
      </c>
      <c r="D2680" s="100" t="s">
        <v>8578</v>
      </c>
      <c r="E2680" s="100" t="s">
        <v>107</v>
      </c>
      <c r="F2680" s="277" t="s">
        <v>65</v>
      </c>
      <c r="G2680" s="101">
        <v>6.1</v>
      </c>
      <c r="H2680" s="101">
        <v>3.6</v>
      </c>
      <c r="I2680" s="101">
        <v>5.4</v>
      </c>
      <c r="J2680" s="101">
        <v>4.5999999999999996</v>
      </c>
      <c r="K2680" s="101">
        <v>4.7</v>
      </c>
      <c r="L2680" s="278">
        <v>484120</v>
      </c>
      <c r="M2680" s="100" t="s">
        <v>66</v>
      </c>
      <c r="N2680" s="100" t="s">
        <v>67</v>
      </c>
      <c r="O2680" s="100" t="s">
        <v>3659</v>
      </c>
    </row>
    <row r="2681" spans="1:15">
      <c r="A2681" s="100" t="s">
        <v>14074</v>
      </c>
      <c r="B2681" s="100" t="s">
        <v>14075</v>
      </c>
      <c r="C2681" s="100" t="s">
        <v>3694</v>
      </c>
      <c r="D2681" s="100" t="s">
        <v>8534</v>
      </c>
      <c r="E2681" s="100" t="s">
        <v>94</v>
      </c>
      <c r="F2681" s="277" t="s">
        <v>95</v>
      </c>
      <c r="G2681" s="101">
        <v>7.8</v>
      </c>
      <c r="H2681" s="101">
        <v>6.6</v>
      </c>
      <c r="I2681" s="101">
        <v>7.7</v>
      </c>
      <c r="J2681" s="101">
        <v>4.5</v>
      </c>
      <c r="K2681" s="101">
        <v>6.2</v>
      </c>
      <c r="L2681" s="278">
        <v>848596</v>
      </c>
      <c r="M2681" s="100" t="s">
        <v>66</v>
      </c>
      <c r="N2681" s="100" t="s">
        <v>67</v>
      </c>
      <c r="O2681" s="100" t="s">
        <v>3671</v>
      </c>
    </row>
    <row r="2682" spans="1:15">
      <c r="A2682" s="100" t="s">
        <v>14076</v>
      </c>
      <c r="B2682" s="100" t="s">
        <v>14077</v>
      </c>
      <c r="C2682" s="100" t="s">
        <v>3698</v>
      </c>
      <c r="D2682" s="100" t="s">
        <v>8534</v>
      </c>
      <c r="E2682" s="100" t="s">
        <v>94</v>
      </c>
      <c r="F2682" s="277" t="s">
        <v>65</v>
      </c>
      <c r="G2682" s="101">
        <v>8</v>
      </c>
      <c r="H2682" s="101">
        <v>6.8</v>
      </c>
      <c r="I2682" s="101">
        <v>5.8</v>
      </c>
      <c r="J2682" s="101">
        <v>4.8</v>
      </c>
      <c r="K2682" s="101">
        <v>5.7</v>
      </c>
      <c r="L2682" s="278">
        <v>121382</v>
      </c>
      <c r="M2682" s="100" t="s">
        <v>66</v>
      </c>
      <c r="N2682" s="100" t="s">
        <v>67</v>
      </c>
      <c r="O2682" s="100" t="s">
        <v>3675</v>
      </c>
    </row>
    <row r="2683" spans="1:15">
      <c r="A2683" s="100" t="s">
        <v>17915</v>
      </c>
      <c r="B2683" s="100" t="s">
        <v>17916</v>
      </c>
      <c r="C2683" s="100" t="s">
        <v>11238</v>
      </c>
      <c r="D2683" s="100" t="s">
        <v>8555</v>
      </c>
      <c r="E2683" s="100" t="s">
        <v>107</v>
      </c>
      <c r="F2683" s="277" t="s">
        <v>65</v>
      </c>
      <c r="G2683" s="101">
        <v>6</v>
      </c>
      <c r="H2683" s="101">
        <v>5.2</v>
      </c>
      <c r="I2683" s="101">
        <v>5.0999999999999996</v>
      </c>
      <c r="J2683" s="101">
        <v>4.9000000000000004</v>
      </c>
      <c r="K2683" s="101">
        <v>5.0999999999999996</v>
      </c>
      <c r="L2683" s="278">
        <v>261164</v>
      </c>
      <c r="M2683" s="100" t="s">
        <v>66</v>
      </c>
      <c r="N2683" s="100" t="s">
        <v>247</v>
      </c>
      <c r="O2683" s="100"/>
    </row>
    <row r="2684" spans="1:15">
      <c r="A2684" s="100" t="s">
        <v>17917</v>
      </c>
      <c r="B2684" s="100" t="s">
        <v>17918</v>
      </c>
      <c r="C2684" s="100" t="s">
        <v>11241</v>
      </c>
      <c r="D2684" s="100" t="s">
        <v>8549</v>
      </c>
      <c r="E2684" s="100" t="s">
        <v>196</v>
      </c>
      <c r="F2684" s="277" t="s">
        <v>73</v>
      </c>
      <c r="G2684" s="101">
        <v>3.2</v>
      </c>
      <c r="H2684" s="101">
        <v>1.4</v>
      </c>
      <c r="I2684" s="101">
        <v>3.6</v>
      </c>
      <c r="J2684" s="101">
        <v>6.5</v>
      </c>
      <c r="K2684" s="101">
        <v>4.0999999999999996</v>
      </c>
      <c r="L2684" s="278">
        <v>5116</v>
      </c>
      <c r="M2684" s="100" t="s">
        <v>66</v>
      </c>
      <c r="N2684" s="100" t="s">
        <v>103</v>
      </c>
      <c r="O2684" s="100" t="s">
        <v>11242</v>
      </c>
    </row>
    <row r="2685" spans="1:15">
      <c r="A2685" s="100" t="s">
        <v>17921</v>
      </c>
      <c r="B2685" s="100" t="s">
        <v>17922</v>
      </c>
      <c r="C2685" s="100" t="s">
        <v>7973</v>
      </c>
      <c r="D2685" s="100" t="s">
        <v>100</v>
      </c>
      <c r="E2685" s="100" t="s">
        <v>107</v>
      </c>
      <c r="F2685" s="277" t="s">
        <v>65</v>
      </c>
      <c r="G2685" s="101">
        <v>7</v>
      </c>
      <c r="H2685" s="101">
        <v>7.4</v>
      </c>
      <c r="I2685" s="101">
        <v>4.0999999999999996</v>
      </c>
      <c r="J2685" s="101">
        <v>6.1</v>
      </c>
      <c r="K2685" s="101">
        <v>6.1</v>
      </c>
      <c r="L2685" s="278">
        <v>5438245</v>
      </c>
      <c r="M2685" s="100" t="s">
        <v>66</v>
      </c>
      <c r="N2685" s="100" t="s">
        <v>67</v>
      </c>
      <c r="O2685" s="100" t="s">
        <v>7974</v>
      </c>
    </row>
    <row r="2686" spans="1:15">
      <c r="A2686" s="100" t="s">
        <v>17919</v>
      </c>
      <c r="B2686" s="100" t="s">
        <v>17920</v>
      </c>
      <c r="C2686" s="100" t="s">
        <v>11245</v>
      </c>
      <c r="D2686" s="100" t="s">
        <v>8566</v>
      </c>
      <c r="E2686" s="100" t="s">
        <v>196</v>
      </c>
      <c r="F2686" s="277" t="s">
        <v>65</v>
      </c>
      <c r="G2686" s="101">
        <v>4.2</v>
      </c>
      <c r="H2686" s="101">
        <v>5</v>
      </c>
      <c r="I2686" s="101">
        <v>5</v>
      </c>
      <c r="J2686" s="101">
        <v>5.3</v>
      </c>
      <c r="K2686" s="101">
        <v>5.0999999999999996</v>
      </c>
      <c r="L2686" s="278">
        <v>16872</v>
      </c>
      <c r="M2686" s="100" t="s">
        <v>66</v>
      </c>
      <c r="N2686" s="100" t="s">
        <v>543</v>
      </c>
      <c r="O2686" s="100"/>
    </row>
    <row r="2687" spans="1:15">
      <c r="A2687" s="100" t="s">
        <v>13468</v>
      </c>
      <c r="B2687" s="100" t="s">
        <v>13469</v>
      </c>
      <c r="C2687" s="100" t="s">
        <v>2645</v>
      </c>
      <c r="D2687" s="100" t="s">
        <v>116</v>
      </c>
      <c r="E2687" s="100" t="s">
        <v>72</v>
      </c>
      <c r="F2687" s="277" t="s">
        <v>73</v>
      </c>
      <c r="G2687" s="101">
        <v>5</v>
      </c>
      <c r="H2687" s="101">
        <v>4.7</v>
      </c>
      <c r="I2687" s="101">
        <v>4.3</v>
      </c>
      <c r="J2687" s="101">
        <v>6.5</v>
      </c>
      <c r="K2687" s="101">
        <v>5.4</v>
      </c>
      <c r="L2687" s="278">
        <v>145226</v>
      </c>
      <c r="M2687" s="100" t="s">
        <v>66</v>
      </c>
      <c r="N2687" s="100" t="s">
        <v>67</v>
      </c>
      <c r="O2687" s="100" t="s">
        <v>2627</v>
      </c>
    </row>
    <row r="2688" spans="1:15">
      <c r="A2688" s="100" t="s">
        <v>17923</v>
      </c>
      <c r="B2688" s="100" t="s">
        <v>17924</v>
      </c>
      <c r="C2688" s="100" t="s">
        <v>11248</v>
      </c>
      <c r="D2688" s="100" t="s">
        <v>83</v>
      </c>
      <c r="E2688" s="100" t="s">
        <v>196</v>
      </c>
      <c r="F2688" s="277" t="s">
        <v>65</v>
      </c>
      <c r="G2688" s="101">
        <v>3.6</v>
      </c>
      <c r="H2688" s="101">
        <v>4.4000000000000004</v>
      </c>
      <c r="I2688" s="101">
        <v>3.1</v>
      </c>
      <c r="J2688" s="101">
        <v>6.3</v>
      </c>
      <c r="K2688" s="101">
        <v>4.8</v>
      </c>
      <c r="L2688" s="278">
        <v>314537</v>
      </c>
      <c r="M2688" s="100" t="s">
        <v>66</v>
      </c>
      <c r="N2688" s="100" t="s">
        <v>103</v>
      </c>
      <c r="O2688" s="100"/>
    </row>
    <row r="2689" spans="1:15">
      <c r="A2689" s="100" t="s">
        <v>17925</v>
      </c>
      <c r="B2689" s="100" t="s">
        <v>17926</v>
      </c>
      <c r="C2689" s="100" t="s">
        <v>11251</v>
      </c>
      <c r="D2689" s="100" t="s">
        <v>8634</v>
      </c>
      <c r="E2689" s="100" t="s">
        <v>196</v>
      </c>
      <c r="F2689" s="277" t="s">
        <v>95</v>
      </c>
      <c r="G2689" s="101">
        <v>2.9</v>
      </c>
      <c r="H2689" s="101">
        <v>5.9</v>
      </c>
      <c r="I2689" s="101">
        <v>5</v>
      </c>
      <c r="J2689" s="101">
        <v>5</v>
      </c>
      <c r="K2689" s="101">
        <v>5.0999999999999996</v>
      </c>
      <c r="L2689" s="278">
        <v>304868</v>
      </c>
      <c r="M2689" s="100" t="s">
        <v>66</v>
      </c>
      <c r="N2689" s="100" t="s">
        <v>103</v>
      </c>
      <c r="O2689" s="100"/>
    </row>
    <row r="2690" spans="1:15">
      <c r="A2690" s="100" t="s">
        <v>17927</v>
      </c>
      <c r="B2690" s="100" t="s">
        <v>17928</v>
      </c>
      <c r="C2690" s="100" t="s">
        <v>11252</v>
      </c>
      <c r="D2690" s="100" t="s">
        <v>8548</v>
      </c>
      <c r="E2690" s="100" t="s">
        <v>285</v>
      </c>
      <c r="F2690" s="277" t="s">
        <v>95</v>
      </c>
      <c r="G2690" s="101">
        <v>0</v>
      </c>
      <c r="H2690" s="101">
        <v>3.8</v>
      </c>
      <c r="I2690" s="101">
        <v>3.1</v>
      </c>
      <c r="J2690" s="101">
        <v>2.1</v>
      </c>
      <c r="K2690" s="101">
        <v>2.9</v>
      </c>
      <c r="L2690" s="278">
        <v>187265</v>
      </c>
      <c r="M2690" s="100" t="s">
        <v>66</v>
      </c>
      <c r="N2690" s="100" t="s">
        <v>103</v>
      </c>
      <c r="O2690" s="100" t="s">
        <v>17929</v>
      </c>
    </row>
    <row r="2691" spans="1:15">
      <c r="A2691" s="100" t="s">
        <v>17930</v>
      </c>
      <c r="B2691" s="100" t="s">
        <v>17931</v>
      </c>
      <c r="C2691" s="100" t="s">
        <v>7977</v>
      </c>
      <c r="D2691" s="100" t="s">
        <v>8541</v>
      </c>
      <c r="E2691" s="100" t="s">
        <v>107</v>
      </c>
      <c r="F2691" s="277" t="s">
        <v>65</v>
      </c>
      <c r="G2691" s="101">
        <v>7.1</v>
      </c>
      <c r="H2691" s="101">
        <v>5.9</v>
      </c>
      <c r="I2691" s="101">
        <v>4.5</v>
      </c>
      <c r="J2691" s="101">
        <v>5.2</v>
      </c>
      <c r="K2691" s="101">
        <v>5</v>
      </c>
      <c r="L2691" s="278">
        <v>24274</v>
      </c>
      <c r="M2691" s="100" t="s">
        <v>66</v>
      </c>
      <c r="N2691" s="100" t="s">
        <v>67</v>
      </c>
      <c r="O2691" s="100" t="s">
        <v>7978</v>
      </c>
    </row>
    <row r="2692" spans="1:15">
      <c r="A2692" s="100" t="s">
        <v>17932</v>
      </c>
      <c r="B2692" s="100" t="s">
        <v>17933</v>
      </c>
      <c r="C2692" s="100" t="s">
        <v>11255</v>
      </c>
      <c r="D2692" s="100" t="s">
        <v>8536</v>
      </c>
      <c r="E2692" s="100" t="s">
        <v>72</v>
      </c>
      <c r="F2692" s="277" t="s">
        <v>65</v>
      </c>
      <c r="G2692" s="101">
        <v>5</v>
      </c>
      <c r="H2692" s="101">
        <v>0.8</v>
      </c>
      <c r="I2692" s="101">
        <v>3.2</v>
      </c>
      <c r="J2692" s="101">
        <v>5.4</v>
      </c>
      <c r="K2692" s="101">
        <v>3.6</v>
      </c>
      <c r="L2692" s="278">
        <v>2475</v>
      </c>
      <c r="M2692" s="100" t="s">
        <v>66</v>
      </c>
      <c r="N2692" s="100" t="s">
        <v>190</v>
      </c>
      <c r="O2692" s="100"/>
    </row>
    <row r="2693" spans="1:15">
      <c r="A2693" s="100" t="s">
        <v>14751</v>
      </c>
      <c r="B2693" s="100" t="s">
        <v>5021</v>
      </c>
      <c r="C2693" s="100" t="s">
        <v>5022</v>
      </c>
      <c r="D2693" s="100" t="s">
        <v>8564</v>
      </c>
      <c r="E2693" s="100" t="s">
        <v>107</v>
      </c>
      <c r="F2693" s="277" t="s">
        <v>65</v>
      </c>
      <c r="G2693" s="101">
        <v>6.3</v>
      </c>
      <c r="H2693" s="101">
        <v>9.3000000000000007</v>
      </c>
      <c r="I2693" s="101">
        <v>6.5</v>
      </c>
      <c r="J2693" s="101">
        <v>4.4000000000000004</v>
      </c>
      <c r="K2693" s="101">
        <v>5.5</v>
      </c>
      <c r="L2693" s="278">
        <v>27698</v>
      </c>
      <c r="M2693" s="100" t="s">
        <v>66</v>
      </c>
      <c r="N2693" s="100" t="s">
        <v>264</v>
      </c>
      <c r="O2693" s="100" t="s">
        <v>5046</v>
      </c>
    </row>
    <row r="2694" spans="1:15">
      <c r="A2694" s="100" t="s">
        <v>14080</v>
      </c>
      <c r="B2694" s="100" t="s">
        <v>14081</v>
      </c>
      <c r="C2694" s="100" t="s">
        <v>3706</v>
      </c>
      <c r="D2694" s="100" t="s">
        <v>8560</v>
      </c>
      <c r="E2694" s="100" t="s">
        <v>72</v>
      </c>
      <c r="F2694" s="277" t="s">
        <v>73</v>
      </c>
      <c r="G2694" s="101">
        <v>5.4</v>
      </c>
      <c r="H2694" s="101">
        <v>3.9</v>
      </c>
      <c r="I2694" s="101">
        <v>4.5999999999999996</v>
      </c>
      <c r="J2694" s="101">
        <v>4.8</v>
      </c>
      <c r="K2694" s="101">
        <v>4.5999999999999996</v>
      </c>
      <c r="L2694" s="278">
        <v>3655792</v>
      </c>
      <c r="M2694" s="100" t="s">
        <v>66</v>
      </c>
      <c r="N2694" s="100" t="s">
        <v>264</v>
      </c>
      <c r="O2694" s="100" t="s">
        <v>3683</v>
      </c>
    </row>
    <row r="2695" spans="1:15">
      <c r="A2695" s="100" t="s">
        <v>13410</v>
      </c>
      <c r="B2695" s="100" t="s">
        <v>13411</v>
      </c>
      <c r="C2695" s="100" t="s">
        <v>2566</v>
      </c>
      <c r="D2695" s="100" t="s">
        <v>100</v>
      </c>
      <c r="E2695" s="100" t="s">
        <v>107</v>
      </c>
      <c r="F2695" s="277" t="s">
        <v>73</v>
      </c>
      <c r="G2695" s="101">
        <v>7</v>
      </c>
      <c r="H2695" s="101">
        <v>6.8</v>
      </c>
      <c r="I2695" s="101">
        <v>3.9</v>
      </c>
      <c r="J2695" s="101">
        <v>8.1</v>
      </c>
      <c r="K2695" s="101">
        <v>6.7</v>
      </c>
      <c r="L2695" s="278">
        <v>355649</v>
      </c>
      <c r="M2695" s="100" t="s">
        <v>66</v>
      </c>
      <c r="N2695" s="100" t="s">
        <v>67</v>
      </c>
      <c r="O2695" s="100" t="s">
        <v>2547</v>
      </c>
    </row>
    <row r="2696" spans="1:15">
      <c r="A2696" s="100" t="s">
        <v>15080</v>
      </c>
      <c r="B2696" s="100" t="s">
        <v>15081</v>
      </c>
      <c r="C2696" s="100" t="s">
        <v>5576</v>
      </c>
      <c r="D2696" s="100" t="s">
        <v>8547</v>
      </c>
      <c r="E2696" s="100" t="s">
        <v>201</v>
      </c>
      <c r="F2696" s="277" t="s">
        <v>73</v>
      </c>
      <c r="G2696" s="101">
        <v>1.8</v>
      </c>
      <c r="H2696" s="101">
        <v>3</v>
      </c>
      <c r="I2696" s="101">
        <v>1.5</v>
      </c>
      <c r="J2696" s="101">
        <v>3.6</v>
      </c>
      <c r="K2696" s="101">
        <v>2.9</v>
      </c>
      <c r="L2696" s="278">
        <v>28038160</v>
      </c>
      <c r="M2696" s="100" t="s">
        <v>66</v>
      </c>
      <c r="N2696" s="100" t="s">
        <v>67</v>
      </c>
      <c r="O2696" s="100" t="s">
        <v>5606</v>
      </c>
    </row>
    <row r="2697" spans="1:15">
      <c r="A2697" s="100" t="s">
        <v>17934</v>
      </c>
      <c r="B2697" s="100" t="s">
        <v>15081</v>
      </c>
      <c r="C2697" s="100" t="s">
        <v>17935</v>
      </c>
      <c r="D2697" s="100" t="s">
        <v>8547</v>
      </c>
      <c r="E2697" s="100" t="s">
        <v>201</v>
      </c>
      <c r="F2697" s="277" t="s">
        <v>73</v>
      </c>
      <c r="G2697" s="101">
        <v>1.8</v>
      </c>
      <c r="H2697" s="101">
        <v>3</v>
      </c>
      <c r="I2697" s="101">
        <v>1.5</v>
      </c>
      <c r="J2697" s="101">
        <v>3.6</v>
      </c>
      <c r="K2697" s="101">
        <v>2.9</v>
      </c>
      <c r="L2697" s="278">
        <v>28038160</v>
      </c>
      <c r="M2697" s="100" t="s">
        <v>66</v>
      </c>
      <c r="N2697" s="100" t="s">
        <v>67</v>
      </c>
      <c r="O2697" s="100" t="s">
        <v>5606</v>
      </c>
    </row>
    <row r="2698" spans="1:15">
      <c r="A2698" s="100" t="s">
        <v>13902</v>
      </c>
      <c r="B2698" s="100" t="s">
        <v>13903</v>
      </c>
      <c r="C2698" s="100" t="s">
        <v>3343</v>
      </c>
      <c r="D2698" s="100" t="s">
        <v>8591</v>
      </c>
      <c r="E2698" s="100" t="s">
        <v>94</v>
      </c>
      <c r="F2698" s="277" t="s">
        <v>65</v>
      </c>
      <c r="G2698" s="101">
        <v>8.5</v>
      </c>
      <c r="H2698" s="101">
        <v>8.5</v>
      </c>
      <c r="I2698" s="101">
        <v>5.3</v>
      </c>
      <c r="J2698" s="101">
        <v>4.8</v>
      </c>
      <c r="K2698" s="101">
        <v>5.6</v>
      </c>
      <c r="L2698" s="278">
        <v>369433</v>
      </c>
      <c r="M2698" s="100" t="s">
        <v>66</v>
      </c>
      <c r="N2698" s="100" t="s">
        <v>67</v>
      </c>
      <c r="O2698" s="100" t="s">
        <v>3320</v>
      </c>
    </row>
    <row r="2699" spans="1:15">
      <c r="A2699" s="100" t="s">
        <v>12685</v>
      </c>
      <c r="B2699" s="100" t="s">
        <v>76</v>
      </c>
      <c r="C2699" s="100" t="s">
        <v>77</v>
      </c>
      <c r="D2699" s="100" t="s">
        <v>78</v>
      </c>
      <c r="E2699" s="100" t="s">
        <v>64</v>
      </c>
      <c r="F2699" s="277" t="s">
        <v>73</v>
      </c>
      <c r="G2699" s="101">
        <v>10</v>
      </c>
      <c r="H2699" s="101">
        <v>10</v>
      </c>
      <c r="I2699" s="101">
        <v>7.4</v>
      </c>
      <c r="J2699" s="101">
        <v>6.9</v>
      </c>
      <c r="K2699" s="101">
        <v>7.3</v>
      </c>
      <c r="L2699" s="278">
        <v>110138</v>
      </c>
      <c r="M2699" s="100" t="s">
        <v>125</v>
      </c>
      <c r="N2699" s="100" t="s">
        <v>67</v>
      </c>
      <c r="O2699" s="100" t="s">
        <v>79</v>
      </c>
    </row>
    <row r="2700" spans="1:15">
      <c r="A2700" s="100" t="s">
        <v>17936</v>
      </c>
      <c r="B2700" s="100" t="s">
        <v>17937</v>
      </c>
      <c r="C2700" s="100" t="s">
        <v>11258</v>
      </c>
      <c r="D2700" s="100" t="s">
        <v>8573</v>
      </c>
      <c r="E2700" s="100" t="s">
        <v>72</v>
      </c>
      <c r="F2700" s="277" t="s">
        <v>65</v>
      </c>
      <c r="G2700" s="101">
        <v>5</v>
      </c>
      <c r="H2700" s="101">
        <v>3.5</v>
      </c>
      <c r="I2700" s="101">
        <v>4.5</v>
      </c>
      <c r="J2700" s="101">
        <v>6.5</v>
      </c>
      <c r="K2700" s="101">
        <v>5</v>
      </c>
      <c r="L2700" s="278">
        <v>40365</v>
      </c>
      <c r="M2700" s="100" t="s">
        <v>66</v>
      </c>
      <c r="N2700" s="100" t="s">
        <v>103</v>
      </c>
      <c r="O2700" s="100"/>
    </row>
    <row r="2701" spans="1:15">
      <c r="A2701" s="100" t="s">
        <v>12807</v>
      </c>
      <c r="B2701" s="100" t="s">
        <v>12808</v>
      </c>
      <c r="C2701" s="100" t="s">
        <v>1442</v>
      </c>
      <c r="D2701" s="100" t="s">
        <v>8544</v>
      </c>
      <c r="E2701" s="100" t="s">
        <v>72</v>
      </c>
      <c r="F2701" s="277" t="s">
        <v>73</v>
      </c>
      <c r="G2701" s="101">
        <v>4.3</v>
      </c>
      <c r="H2701" s="101">
        <v>9.5</v>
      </c>
      <c r="I2701" s="101">
        <v>7</v>
      </c>
      <c r="J2701" s="101">
        <v>4.5</v>
      </c>
      <c r="K2701" s="101">
        <v>5.9</v>
      </c>
      <c r="L2701" s="278">
        <v>101670</v>
      </c>
      <c r="M2701" s="100" t="s">
        <v>66</v>
      </c>
      <c r="N2701" s="100" t="s">
        <v>67</v>
      </c>
      <c r="O2701" s="100" t="s">
        <v>1512</v>
      </c>
    </row>
    <row r="2702" spans="1:15">
      <c r="A2702" s="100" t="s">
        <v>12923</v>
      </c>
      <c r="B2702" s="100" t="s">
        <v>12924</v>
      </c>
      <c r="C2702" s="100" t="s">
        <v>1645</v>
      </c>
      <c r="D2702" s="100" t="s">
        <v>8563</v>
      </c>
      <c r="E2702" s="100" t="s">
        <v>72</v>
      </c>
      <c r="F2702" s="277" t="s">
        <v>73</v>
      </c>
      <c r="G2702" s="101">
        <v>5.6</v>
      </c>
      <c r="H2702" s="101">
        <v>3.9</v>
      </c>
      <c r="I2702" s="101">
        <v>5.7</v>
      </c>
      <c r="J2702" s="101">
        <v>3.2</v>
      </c>
      <c r="K2702" s="101">
        <v>4.7</v>
      </c>
      <c r="L2702" s="278">
        <v>758143</v>
      </c>
      <c r="M2702" s="100" t="s">
        <v>66</v>
      </c>
      <c r="N2702" s="100" t="s">
        <v>67</v>
      </c>
      <c r="O2702" s="100" t="s">
        <v>1400</v>
      </c>
    </row>
    <row r="2703" spans="1:15">
      <c r="A2703" s="100" t="s">
        <v>12775</v>
      </c>
      <c r="B2703" s="100" t="s">
        <v>12776</v>
      </c>
      <c r="C2703" s="100" t="s">
        <v>1383</v>
      </c>
      <c r="D2703" s="100" t="s">
        <v>8536</v>
      </c>
      <c r="E2703" s="100" t="s">
        <v>72</v>
      </c>
      <c r="F2703" s="277" t="s">
        <v>65</v>
      </c>
      <c r="G2703" s="101">
        <v>5.4</v>
      </c>
      <c r="H2703" s="101">
        <v>3.9</v>
      </c>
      <c r="I2703" s="101">
        <v>4.0999999999999996</v>
      </c>
      <c r="J2703" s="101">
        <v>3.9</v>
      </c>
      <c r="K2703" s="101">
        <v>4</v>
      </c>
      <c r="L2703" s="278">
        <v>315350</v>
      </c>
      <c r="M2703" s="100" t="s">
        <v>66</v>
      </c>
      <c r="N2703" s="100" t="s">
        <v>190</v>
      </c>
      <c r="O2703" s="100" t="s">
        <v>1404</v>
      </c>
    </row>
    <row r="2704" spans="1:15">
      <c r="A2704" s="100" t="s">
        <v>14031</v>
      </c>
      <c r="B2704" s="100" t="s">
        <v>14032</v>
      </c>
      <c r="C2704" s="100" t="s">
        <v>3605</v>
      </c>
      <c r="D2704" s="100" t="s">
        <v>8581</v>
      </c>
      <c r="E2704" s="100" t="s">
        <v>72</v>
      </c>
      <c r="F2704" s="277" t="s">
        <v>65</v>
      </c>
      <c r="G2704" s="101">
        <v>5.2</v>
      </c>
      <c r="H2704" s="101">
        <v>4.0999999999999996</v>
      </c>
      <c r="I2704" s="101">
        <v>5</v>
      </c>
      <c r="J2704" s="101">
        <v>4.4000000000000004</v>
      </c>
      <c r="K2704" s="101">
        <v>4.5999999999999996</v>
      </c>
      <c r="L2704" s="278">
        <v>1030914</v>
      </c>
      <c r="M2704" s="100" t="s">
        <v>66</v>
      </c>
      <c r="N2704" s="100" t="s">
        <v>67</v>
      </c>
      <c r="O2704" s="100" t="s">
        <v>3582</v>
      </c>
    </row>
    <row r="2705" spans="1:15">
      <c r="A2705" s="100" t="s">
        <v>12652</v>
      </c>
      <c r="B2705" s="100" t="s">
        <v>12653</v>
      </c>
      <c r="C2705" s="100" t="s">
        <v>1118</v>
      </c>
      <c r="D2705" s="100" t="s">
        <v>8564</v>
      </c>
      <c r="E2705" s="100" t="s">
        <v>196</v>
      </c>
      <c r="F2705" s="277" t="s">
        <v>65</v>
      </c>
      <c r="G2705" s="101">
        <v>3.7</v>
      </c>
      <c r="H2705" s="101">
        <v>8.3000000000000007</v>
      </c>
      <c r="I2705" s="101">
        <v>4.5999999999999996</v>
      </c>
      <c r="J2705" s="101">
        <v>3.3</v>
      </c>
      <c r="K2705" s="101">
        <v>4.0999999999999996</v>
      </c>
      <c r="L2705" s="278">
        <v>103843</v>
      </c>
      <c r="M2705" s="100" t="s">
        <v>66</v>
      </c>
      <c r="N2705" s="100" t="s">
        <v>247</v>
      </c>
      <c r="O2705" s="100" t="s">
        <v>12654</v>
      </c>
    </row>
    <row r="2706" spans="1:15">
      <c r="A2706" s="100" t="s">
        <v>17938</v>
      </c>
      <c r="B2706" s="100" t="s">
        <v>17939</v>
      </c>
      <c r="C2706" s="100" t="s">
        <v>11261</v>
      </c>
      <c r="D2706" s="100" t="s">
        <v>8535</v>
      </c>
      <c r="E2706" s="100" t="s">
        <v>72</v>
      </c>
      <c r="F2706" s="277" t="s">
        <v>65</v>
      </c>
      <c r="G2706" s="101">
        <v>4.9000000000000004</v>
      </c>
      <c r="H2706" s="101">
        <v>7.6</v>
      </c>
      <c r="I2706" s="101">
        <v>5</v>
      </c>
      <c r="J2706" s="101">
        <v>4.8</v>
      </c>
      <c r="K2706" s="101">
        <v>5</v>
      </c>
      <c r="L2706" s="278">
        <v>31272</v>
      </c>
      <c r="M2706" s="100" t="s">
        <v>66</v>
      </c>
      <c r="N2706" s="100" t="s">
        <v>190</v>
      </c>
      <c r="O2706" s="100"/>
    </row>
    <row r="2707" spans="1:15">
      <c r="A2707" s="100" t="s">
        <v>12403</v>
      </c>
      <c r="B2707" s="100" t="s">
        <v>12404</v>
      </c>
      <c r="C2707" s="100" t="s">
        <v>686</v>
      </c>
      <c r="D2707" s="100" t="s">
        <v>8557</v>
      </c>
      <c r="E2707" s="100" t="s">
        <v>196</v>
      </c>
      <c r="F2707" s="277" t="s">
        <v>73</v>
      </c>
      <c r="G2707" s="101">
        <v>4.0999999999999996</v>
      </c>
      <c r="H2707" s="101">
        <v>7</v>
      </c>
      <c r="I2707" s="101">
        <v>5.7</v>
      </c>
      <c r="J2707" s="101">
        <v>3.7</v>
      </c>
      <c r="K2707" s="101">
        <v>5.0999999999999996</v>
      </c>
      <c r="L2707" s="278">
        <v>25438</v>
      </c>
      <c r="M2707" s="100" t="s">
        <v>66</v>
      </c>
      <c r="N2707" s="100" t="s">
        <v>67</v>
      </c>
      <c r="O2707" s="100" t="s">
        <v>675</v>
      </c>
    </row>
    <row r="2708" spans="1:15">
      <c r="A2708" s="100" t="s">
        <v>12970</v>
      </c>
      <c r="B2708" s="100" t="s">
        <v>12971</v>
      </c>
      <c r="C2708" s="100" t="s">
        <v>1729</v>
      </c>
      <c r="D2708" s="100" t="s">
        <v>8544</v>
      </c>
      <c r="E2708" s="100" t="s">
        <v>196</v>
      </c>
      <c r="F2708" s="277" t="s">
        <v>95</v>
      </c>
      <c r="G2708" s="101">
        <v>4</v>
      </c>
      <c r="H2708" s="101">
        <v>7.2</v>
      </c>
      <c r="I2708" s="101">
        <v>5.3</v>
      </c>
      <c r="J2708" s="101">
        <v>4.2</v>
      </c>
      <c r="K2708" s="101">
        <v>5</v>
      </c>
      <c r="L2708" s="278">
        <v>44486</v>
      </c>
      <c r="M2708" s="100" t="s">
        <v>66</v>
      </c>
      <c r="N2708" s="100" t="s">
        <v>190</v>
      </c>
      <c r="O2708" s="100" t="s">
        <v>1720</v>
      </c>
    </row>
    <row r="2709" spans="1:15">
      <c r="A2709" s="100" t="s">
        <v>14691</v>
      </c>
      <c r="B2709" s="100" t="s">
        <v>14692</v>
      </c>
      <c r="C2709" s="100" t="s">
        <v>4924</v>
      </c>
      <c r="D2709" s="100" t="s">
        <v>8568</v>
      </c>
      <c r="E2709" s="100" t="s">
        <v>72</v>
      </c>
      <c r="F2709" s="277" t="s">
        <v>65</v>
      </c>
      <c r="G2709" s="101">
        <v>4.4000000000000004</v>
      </c>
      <c r="H2709" s="101">
        <v>3.8</v>
      </c>
      <c r="I2709" s="101">
        <v>4</v>
      </c>
      <c r="J2709" s="101">
        <v>4.8</v>
      </c>
      <c r="K2709" s="101">
        <v>4.2</v>
      </c>
      <c r="L2709" s="278">
        <v>103967</v>
      </c>
      <c r="M2709" s="100" t="s">
        <v>66</v>
      </c>
      <c r="N2709" s="100" t="s">
        <v>543</v>
      </c>
      <c r="O2709" s="100" t="s">
        <v>4935</v>
      </c>
    </row>
    <row r="2710" spans="1:15">
      <c r="A2710" s="100" t="s">
        <v>14024</v>
      </c>
      <c r="B2710" s="100" t="s">
        <v>14025</v>
      </c>
      <c r="C2710" s="100" t="s">
        <v>3589</v>
      </c>
      <c r="D2710" s="100" t="s">
        <v>8580</v>
      </c>
      <c r="E2710" s="100" t="s">
        <v>107</v>
      </c>
      <c r="F2710" s="277" t="s">
        <v>65</v>
      </c>
      <c r="G2710" s="101">
        <v>6.5</v>
      </c>
      <c r="H2710" s="101">
        <v>3.5</v>
      </c>
      <c r="I2710" s="101">
        <v>5.8</v>
      </c>
      <c r="J2710" s="101">
        <v>4.2</v>
      </c>
      <c r="K2710" s="101">
        <v>4.9000000000000004</v>
      </c>
      <c r="L2710" s="278">
        <v>38727</v>
      </c>
      <c r="M2710" s="100" t="s">
        <v>66</v>
      </c>
      <c r="N2710" s="100" t="s">
        <v>67</v>
      </c>
      <c r="O2710" s="100" t="s">
        <v>3567</v>
      </c>
    </row>
    <row r="2711" spans="1:15">
      <c r="A2711" s="100" t="s">
        <v>14028</v>
      </c>
      <c r="B2711" s="100" t="s">
        <v>14029</v>
      </c>
      <c r="C2711" s="100" t="s">
        <v>3597</v>
      </c>
      <c r="D2711" s="100" t="s">
        <v>8559</v>
      </c>
      <c r="E2711" s="100" t="s">
        <v>201</v>
      </c>
      <c r="F2711" s="277" t="s">
        <v>65</v>
      </c>
      <c r="G2711" s="101">
        <v>2.6</v>
      </c>
      <c r="H2711" s="101">
        <v>2.5</v>
      </c>
      <c r="I2711" s="101">
        <v>3.4</v>
      </c>
      <c r="J2711" s="101">
        <v>3.1</v>
      </c>
      <c r="K2711" s="101">
        <v>3.2</v>
      </c>
      <c r="L2711" s="278">
        <v>99655</v>
      </c>
      <c r="M2711" s="100" t="s">
        <v>66</v>
      </c>
      <c r="N2711" s="100" t="s">
        <v>103</v>
      </c>
      <c r="O2711" s="100" t="s">
        <v>3575</v>
      </c>
    </row>
    <row r="2712" spans="1:15">
      <c r="A2712" s="100" t="s">
        <v>14026</v>
      </c>
      <c r="B2712" s="100" t="s">
        <v>14027</v>
      </c>
      <c r="C2712" s="100" t="s">
        <v>3593</v>
      </c>
      <c r="D2712" s="100" t="s">
        <v>8615</v>
      </c>
      <c r="E2712" s="100" t="s">
        <v>196</v>
      </c>
      <c r="F2712" s="277" t="s">
        <v>65</v>
      </c>
      <c r="G2712" s="101">
        <v>3.6</v>
      </c>
      <c r="H2712" s="101">
        <v>1</v>
      </c>
      <c r="I2712" s="101">
        <v>5.7</v>
      </c>
      <c r="J2712" s="101">
        <v>3.1</v>
      </c>
      <c r="K2712" s="101">
        <v>3.9</v>
      </c>
      <c r="L2712" s="278">
        <v>98812</v>
      </c>
      <c r="M2712" s="100" t="s">
        <v>66</v>
      </c>
      <c r="N2712" s="100" t="s">
        <v>247</v>
      </c>
      <c r="O2712" s="100" t="s">
        <v>3571</v>
      </c>
    </row>
    <row r="2713" spans="1:15">
      <c r="A2713" s="100" t="s">
        <v>14693</v>
      </c>
      <c r="B2713" s="100" t="s">
        <v>14694</v>
      </c>
      <c r="C2713" s="100" t="s">
        <v>4928</v>
      </c>
      <c r="D2713" s="100" t="s">
        <v>8534</v>
      </c>
      <c r="E2713" s="100" t="s">
        <v>196</v>
      </c>
      <c r="F2713" s="277" t="s">
        <v>73</v>
      </c>
      <c r="G2713" s="101">
        <v>3.9</v>
      </c>
      <c r="H2713" s="101">
        <v>5.5</v>
      </c>
      <c r="I2713" s="101">
        <v>1.2</v>
      </c>
      <c r="J2713" s="101">
        <v>4.0999999999999996</v>
      </c>
      <c r="K2713" s="101">
        <v>4</v>
      </c>
      <c r="L2713" s="278">
        <v>227143</v>
      </c>
      <c r="M2713" s="100" t="s">
        <v>66</v>
      </c>
      <c r="N2713" s="100" t="s">
        <v>543</v>
      </c>
      <c r="O2713" s="100" t="s">
        <v>4939</v>
      </c>
    </row>
    <row r="2714" spans="1:15">
      <c r="A2714" s="100" t="s">
        <v>13893</v>
      </c>
      <c r="B2714" s="100" t="s">
        <v>14030</v>
      </c>
      <c r="C2714" s="100" t="s">
        <v>3601</v>
      </c>
      <c r="D2714" s="100" t="s">
        <v>195</v>
      </c>
      <c r="E2714" s="100" t="s">
        <v>94</v>
      </c>
      <c r="F2714" s="277" t="s">
        <v>65</v>
      </c>
      <c r="G2714" s="101">
        <v>7.9</v>
      </c>
      <c r="H2714" s="101">
        <v>5.7</v>
      </c>
      <c r="I2714" s="101">
        <v>8</v>
      </c>
      <c r="J2714" s="101">
        <v>4.2</v>
      </c>
      <c r="K2714" s="101">
        <v>5.4</v>
      </c>
      <c r="L2714" s="278">
        <v>265061</v>
      </c>
      <c r="M2714" s="100" t="s">
        <v>66</v>
      </c>
      <c r="N2714" s="100" t="s">
        <v>67</v>
      </c>
      <c r="O2714" s="100" t="s">
        <v>2077</v>
      </c>
    </row>
    <row r="2715" spans="1:15">
      <c r="A2715" s="100" t="s">
        <v>14035</v>
      </c>
      <c r="B2715" s="100" t="s">
        <v>14036</v>
      </c>
      <c r="C2715" s="100" t="s">
        <v>3613</v>
      </c>
      <c r="D2715" s="100" t="s">
        <v>83</v>
      </c>
      <c r="E2715" s="100" t="s">
        <v>72</v>
      </c>
      <c r="F2715" s="277" t="s">
        <v>65</v>
      </c>
      <c r="G2715" s="101">
        <v>4.7</v>
      </c>
      <c r="H2715" s="101">
        <v>6</v>
      </c>
      <c r="I2715" s="101">
        <v>3.3</v>
      </c>
      <c r="J2715" s="101">
        <v>2.6</v>
      </c>
      <c r="K2715" s="101">
        <v>4.5</v>
      </c>
      <c r="L2715" s="278">
        <v>5407000</v>
      </c>
      <c r="M2715" s="100" t="s">
        <v>66</v>
      </c>
      <c r="N2715" s="100" t="s">
        <v>67</v>
      </c>
      <c r="O2715" s="100" t="s">
        <v>3590</v>
      </c>
    </row>
    <row r="2716" spans="1:15">
      <c r="A2716" s="100" t="s">
        <v>17941</v>
      </c>
      <c r="B2716" s="100" t="s">
        <v>17942</v>
      </c>
      <c r="C2716" s="100" t="s">
        <v>12062</v>
      </c>
      <c r="D2716" s="100"/>
      <c r="E2716" s="100"/>
      <c r="F2716" s="277"/>
      <c r="G2716" s="101"/>
      <c r="H2716" s="101"/>
      <c r="I2716" s="101"/>
      <c r="J2716" s="101"/>
      <c r="K2716" s="101"/>
      <c r="L2716" s="278"/>
      <c r="M2716" s="100"/>
      <c r="N2716" s="100"/>
      <c r="O2716" s="100"/>
    </row>
    <row r="2717" spans="1:15">
      <c r="A2717" s="100" t="s">
        <v>14505</v>
      </c>
      <c r="B2717" s="100" t="s">
        <v>14506</v>
      </c>
      <c r="C2717" s="100" t="s">
        <v>4573</v>
      </c>
      <c r="D2717" s="100" t="s">
        <v>8536</v>
      </c>
      <c r="E2717" s="100" t="s">
        <v>94</v>
      </c>
      <c r="F2717" s="277" t="s">
        <v>65</v>
      </c>
      <c r="G2717" s="101">
        <v>7.6</v>
      </c>
      <c r="H2717" s="101">
        <v>6.6</v>
      </c>
      <c r="I2717" s="101">
        <v>4.5</v>
      </c>
      <c r="J2717" s="101">
        <v>4.7</v>
      </c>
      <c r="K2717" s="101">
        <v>4.9000000000000004</v>
      </c>
      <c r="L2717" s="278">
        <v>104282</v>
      </c>
      <c r="M2717" s="100" t="s">
        <v>66</v>
      </c>
      <c r="N2717" s="100" t="s">
        <v>67</v>
      </c>
      <c r="O2717" s="100" t="s">
        <v>4546</v>
      </c>
    </row>
    <row r="2718" spans="1:15">
      <c r="A2718" s="100" t="s">
        <v>14465</v>
      </c>
      <c r="B2718" s="100" t="s">
        <v>14466</v>
      </c>
      <c r="C2718" s="100" t="s">
        <v>4486</v>
      </c>
      <c r="D2718" s="100" t="s">
        <v>8563</v>
      </c>
      <c r="E2718" s="100" t="s">
        <v>201</v>
      </c>
      <c r="F2718" s="277"/>
      <c r="G2718" s="101">
        <v>2.4</v>
      </c>
      <c r="H2718" s="101">
        <v>1.7</v>
      </c>
      <c r="I2718" s="101">
        <v>3.7</v>
      </c>
      <c r="J2718" s="101">
        <v>3.8</v>
      </c>
      <c r="K2718" s="101">
        <v>3.5</v>
      </c>
      <c r="L2718" s="278">
        <v>6553</v>
      </c>
      <c r="M2718" s="100" t="s">
        <v>66</v>
      </c>
      <c r="N2718" s="100" t="s">
        <v>190</v>
      </c>
      <c r="O2718" s="100" t="s">
        <v>4463</v>
      </c>
    </row>
    <row r="2719" spans="1:15">
      <c r="A2719" s="100" t="s">
        <v>14222</v>
      </c>
      <c r="B2719" s="100" t="s">
        <v>14223</v>
      </c>
      <c r="C2719" s="100" t="s">
        <v>3980</v>
      </c>
      <c r="D2719" s="100" t="s">
        <v>8536</v>
      </c>
      <c r="E2719" s="100" t="s">
        <v>196</v>
      </c>
      <c r="F2719" s="277" t="s">
        <v>65</v>
      </c>
      <c r="G2719" s="101">
        <v>4.2</v>
      </c>
      <c r="H2719" s="101">
        <v>4.5</v>
      </c>
      <c r="I2719" s="101">
        <v>3.6</v>
      </c>
      <c r="J2719" s="101">
        <v>5.2</v>
      </c>
      <c r="K2719" s="101">
        <v>4.2</v>
      </c>
      <c r="L2719" s="278">
        <v>2425</v>
      </c>
      <c r="M2719" s="100" t="s">
        <v>66</v>
      </c>
      <c r="N2719" s="100" t="s">
        <v>67</v>
      </c>
      <c r="O2719" s="100" t="s">
        <v>3957</v>
      </c>
    </row>
    <row r="2720" spans="1:15">
      <c r="A2720" s="100" t="s">
        <v>14016</v>
      </c>
      <c r="B2720" s="100" t="s">
        <v>14017</v>
      </c>
      <c r="C2720" s="100" t="s">
        <v>3574</v>
      </c>
      <c r="D2720" s="100" t="s">
        <v>8563</v>
      </c>
      <c r="E2720" s="100" t="s">
        <v>94</v>
      </c>
      <c r="F2720" s="277" t="s">
        <v>65</v>
      </c>
      <c r="G2720" s="101">
        <v>7.9</v>
      </c>
      <c r="H2720" s="101">
        <v>6.3</v>
      </c>
      <c r="I2720" s="101">
        <v>5.3</v>
      </c>
      <c r="J2720" s="101">
        <v>4.8</v>
      </c>
      <c r="K2720" s="101">
        <v>5.2</v>
      </c>
      <c r="L2720" s="278">
        <v>85208</v>
      </c>
      <c r="M2720" s="100" t="s">
        <v>66</v>
      </c>
      <c r="N2720" s="100" t="s">
        <v>67</v>
      </c>
      <c r="O2720" s="100" t="s">
        <v>3551</v>
      </c>
    </row>
    <row r="2721" spans="1:15">
      <c r="A2721" s="100" t="s">
        <v>14022</v>
      </c>
      <c r="B2721" s="100" t="s">
        <v>14023</v>
      </c>
      <c r="C2721" s="100" t="s">
        <v>3585</v>
      </c>
      <c r="D2721" s="100" t="s">
        <v>8589</v>
      </c>
      <c r="E2721" s="100" t="s">
        <v>72</v>
      </c>
      <c r="F2721" s="277" t="s">
        <v>65</v>
      </c>
      <c r="G2721" s="101">
        <v>5.6</v>
      </c>
      <c r="H2721" s="101">
        <v>5.0999999999999996</v>
      </c>
      <c r="I2721" s="101">
        <v>4.3</v>
      </c>
      <c r="J2721" s="101">
        <v>3.8</v>
      </c>
      <c r="K2721" s="101">
        <v>4.4000000000000004</v>
      </c>
      <c r="L2721" s="278">
        <v>88522</v>
      </c>
      <c r="M2721" s="100" t="s">
        <v>66</v>
      </c>
      <c r="N2721" s="100" t="s">
        <v>67</v>
      </c>
      <c r="O2721" s="100" t="s">
        <v>3563</v>
      </c>
    </row>
    <row r="2722" spans="1:15">
      <c r="A2722" s="100" t="s">
        <v>17943</v>
      </c>
      <c r="B2722" s="100" t="s">
        <v>11263</v>
      </c>
      <c r="C2722" s="100" t="s">
        <v>11264</v>
      </c>
      <c r="D2722" s="100" t="s">
        <v>8544</v>
      </c>
      <c r="E2722" s="100" t="s">
        <v>94</v>
      </c>
      <c r="F2722" s="277" t="s">
        <v>65</v>
      </c>
      <c r="G2722" s="101">
        <v>8.1999999999999993</v>
      </c>
      <c r="H2722" s="101">
        <v>6.3</v>
      </c>
      <c r="I2722" s="101">
        <v>7</v>
      </c>
      <c r="J2722" s="101">
        <v>5.7</v>
      </c>
      <c r="K2722" s="101">
        <v>6.5</v>
      </c>
      <c r="L2722" s="278">
        <v>747</v>
      </c>
      <c r="M2722" s="100" t="s">
        <v>66</v>
      </c>
      <c r="N2722" s="100" t="s">
        <v>190</v>
      </c>
      <c r="O2722" s="100"/>
    </row>
    <row r="2723" spans="1:15">
      <c r="A2723" s="100" t="s">
        <v>12655</v>
      </c>
      <c r="B2723" s="100" t="s">
        <v>12656</v>
      </c>
      <c r="C2723" s="100" t="s">
        <v>1122</v>
      </c>
      <c r="D2723" s="100" t="s">
        <v>8541</v>
      </c>
      <c r="E2723" s="100" t="s">
        <v>107</v>
      </c>
      <c r="F2723" s="277" t="s">
        <v>73</v>
      </c>
      <c r="G2723" s="101">
        <v>7.1</v>
      </c>
      <c r="H2723" s="101">
        <v>8.6999999999999993</v>
      </c>
      <c r="I2723" s="101">
        <v>3.6</v>
      </c>
      <c r="J2723" s="101">
        <v>6.8</v>
      </c>
      <c r="K2723" s="101">
        <v>5</v>
      </c>
      <c r="L2723" s="278">
        <v>52407</v>
      </c>
      <c r="M2723" s="100" t="s">
        <v>66</v>
      </c>
      <c r="N2723" s="100" t="s">
        <v>264</v>
      </c>
      <c r="O2723" s="100" t="s">
        <v>1115</v>
      </c>
    </row>
    <row r="2724" spans="1:15">
      <c r="A2724" s="100" t="s">
        <v>18582</v>
      </c>
      <c r="B2724" s="100" t="s">
        <v>18583</v>
      </c>
      <c r="C2724" s="100" t="s">
        <v>8423</v>
      </c>
      <c r="D2724" s="100" t="s">
        <v>8560</v>
      </c>
      <c r="E2724" s="100" t="s">
        <v>107</v>
      </c>
      <c r="F2724" s="277" t="s">
        <v>73</v>
      </c>
      <c r="G2724" s="101">
        <v>6.5</v>
      </c>
      <c r="H2724" s="101">
        <v>3.1</v>
      </c>
      <c r="I2724" s="101">
        <v>5</v>
      </c>
      <c r="J2724" s="101">
        <v>5.6</v>
      </c>
      <c r="K2724" s="101">
        <v>4.9000000000000004</v>
      </c>
      <c r="L2724" s="278">
        <v>2569711</v>
      </c>
      <c r="M2724" s="100" t="s">
        <v>125</v>
      </c>
      <c r="N2724" s="100" t="s">
        <v>67</v>
      </c>
      <c r="O2724" s="100" t="s">
        <v>8416</v>
      </c>
    </row>
    <row r="2725" spans="1:15">
      <c r="A2725" s="100" t="s">
        <v>17946</v>
      </c>
      <c r="B2725" s="100" t="s">
        <v>11269</v>
      </c>
      <c r="C2725" s="100" t="s">
        <v>11270</v>
      </c>
      <c r="D2725" s="100" t="s">
        <v>8544</v>
      </c>
      <c r="E2725" s="100" t="s">
        <v>107</v>
      </c>
      <c r="F2725" s="277"/>
      <c r="G2725" s="101">
        <v>6.3</v>
      </c>
      <c r="H2725" s="101">
        <v>6.2</v>
      </c>
      <c r="I2725" s="101">
        <v>6.4</v>
      </c>
      <c r="J2725" s="101">
        <v>5.2</v>
      </c>
      <c r="K2725" s="101">
        <v>5.8</v>
      </c>
      <c r="L2725" s="278">
        <v>1258</v>
      </c>
      <c r="M2725" s="100" t="s">
        <v>66</v>
      </c>
      <c r="N2725" s="100" t="s">
        <v>190</v>
      </c>
      <c r="O2725" s="100"/>
    </row>
    <row r="2726" spans="1:15">
      <c r="A2726" s="100" t="s">
        <v>18636</v>
      </c>
      <c r="B2726" s="100" t="s">
        <v>18637</v>
      </c>
      <c r="C2726" s="100" t="s">
        <v>8530</v>
      </c>
      <c r="D2726" s="100" t="s">
        <v>8546</v>
      </c>
      <c r="E2726" s="100" t="s">
        <v>201</v>
      </c>
      <c r="F2726" s="277" t="s">
        <v>65</v>
      </c>
      <c r="G2726" s="101">
        <v>2.6</v>
      </c>
      <c r="H2726" s="101">
        <v>2.4</v>
      </c>
      <c r="I2726" s="101">
        <v>3.2</v>
      </c>
      <c r="J2726" s="101">
        <v>6.8</v>
      </c>
      <c r="K2726" s="101">
        <v>4.0999999999999996</v>
      </c>
      <c r="L2726" s="278">
        <v>7414000</v>
      </c>
      <c r="M2726" s="100" t="s">
        <v>66</v>
      </c>
      <c r="N2726" s="100" t="s">
        <v>67</v>
      </c>
      <c r="O2726" s="100" t="s">
        <v>8523</v>
      </c>
    </row>
    <row r="2727" spans="1:15">
      <c r="A2727" s="100" t="s">
        <v>13037</v>
      </c>
      <c r="B2727" s="100" t="s">
        <v>13038</v>
      </c>
      <c r="C2727" s="100" t="s">
        <v>92</v>
      </c>
      <c r="D2727" s="100" t="s">
        <v>93</v>
      </c>
      <c r="E2727" s="100" t="s">
        <v>94</v>
      </c>
      <c r="F2727" s="277" t="s">
        <v>95</v>
      </c>
      <c r="G2727" s="101">
        <v>7.4</v>
      </c>
      <c r="H2727" s="101">
        <v>7.6</v>
      </c>
      <c r="I2727" s="101">
        <v>4.2</v>
      </c>
      <c r="J2727" s="101">
        <v>4.8</v>
      </c>
      <c r="K2727" s="101">
        <v>5.2</v>
      </c>
      <c r="L2727" s="278">
        <v>1280000</v>
      </c>
      <c r="M2727" s="100" t="s">
        <v>66</v>
      </c>
      <c r="N2727" s="100" t="s">
        <v>67</v>
      </c>
      <c r="O2727" s="100" t="s">
        <v>96</v>
      </c>
    </row>
    <row r="2728" spans="1:15">
      <c r="A2728" s="100" t="s">
        <v>13069</v>
      </c>
      <c r="B2728" s="100" t="s">
        <v>1943</v>
      </c>
      <c r="C2728" s="100" t="s">
        <v>1944</v>
      </c>
      <c r="D2728" s="100" t="s">
        <v>116</v>
      </c>
      <c r="E2728" s="100" t="s">
        <v>201</v>
      </c>
      <c r="F2728" s="277"/>
      <c r="G2728" s="101">
        <v>1.6</v>
      </c>
      <c r="H2728" s="101">
        <v>6.4</v>
      </c>
      <c r="I2728" s="101">
        <v>3.1</v>
      </c>
      <c r="J2728" s="101">
        <v>6.1</v>
      </c>
      <c r="K2728" s="101">
        <v>5.5</v>
      </c>
      <c r="L2728" s="278">
        <v>292000</v>
      </c>
      <c r="M2728" s="100" t="s">
        <v>125</v>
      </c>
      <c r="N2728" s="100" t="s">
        <v>67</v>
      </c>
      <c r="O2728" s="100" t="s">
        <v>1936</v>
      </c>
    </row>
    <row r="2729" spans="1:15">
      <c r="A2729" s="100" t="s">
        <v>13144</v>
      </c>
      <c r="B2729" s="100" t="s">
        <v>13145</v>
      </c>
      <c r="C2729" s="100" t="s">
        <v>124</v>
      </c>
      <c r="D2729" s="100" t="s">
        <v>116</v>
      </c>
      <c r="E2729" s="100" t="s">
        <v>107</v>
      </c>
      <c r="F2729" s="277" t="s">
        <v>65</v>
      </c>
      <c r="G2729" s="101">
        <v>6.3</v>
      </c>
      <c r="H2729" s="101">
        <v>6.9</v>
      </c>
      <c r="I2729" s="101">
        <v>3.9</v>
      </c>
      <c r="J2729" s="101">
        <v>5.0999999999999996</v>
      </c>
      <c r="K2729" s="101">
        <v>5.5</v>
      </c>
      <c r="L2729" s="278">
        <v>27910</v>
      </c>
      <c r="M2729" s="100" t="s">
        <v>125</v>
      </c>
      <c r="N2729" s="100" t="s">
        <v>67</v>
      </c>
      <c r="O2729" s="100" t="s">
        <v>126</v>
      </c>
    </row>
    <row r="2730" spans="1:15">
      <c r="A2730" s="100" t="s">
        <v>13079</v>
      </c>
      <c r="B2730" s="100" t="s">
        <v>1965</v>
      </c>
      <c r="C2730" s="100" t="s">
        <v>1966</v>
      </c>
      <c r="D2730" s="100" t="s">
        <v>8544</v>
      </c>
      <c r="E2730" s="100" t="s">
        <v>196</v>
      </c>
      <c r="F2730" s="277" t="s">
        <v>65</v>
      </c>
      <c r="G2730" s="101">
        <v>3.2</v>
      </c>
      <c r="H2730" s="101">
        <v>6.5</v>
      </c>
      <c r="I2730" s="101">
        <v>4.8</v>
      </c>
      <c r="J2730" s="101">
        <v>4.2</v>
      </c>
      <c r="K2730" s="101">
        <v>4.5999999999999996</v>
      </c>
      <c r="L2730" s="278">
        <v>296247</v>
      </c>
      <c r="M2730" s="100" t="s">
        <v>66</v>
      </c>
      <c r="N2730" s="100" t="s">
        <v>103</v>
      </c>
      <c r="O2730" s="100" t="s">
        <v>1953</v>
      </c>
    </row>
    <row r="2731" spans="1:15">
      <c r="A2731" s="100" t="s">
        <v>17947</v>
      </c>
      <c r="B2731" s="100" t="s">
        <v>17948</v>
      </c>
      <c r="C2731" s="100" t="s">
        <v>8678</v>
      </c>
      <c r="D2731" s="100" t="s">
        <v>8536</v>
      </c>
      <c r="E2731" s="100" t="s">
        <v>201</v>
      </c>
      <c r="F2731" s="277" t="s">
        <v>95</v>
      </c>
      <c r="G2731" s="101">
        <v>2.4</v>
      </c>
      <c r="H2731" s="101">
        <v>0.7</v>
      </c>
      <c r="I2731" s="101">
        <v>3.8</v>
      </c>
      <c r="J2731" s="101">
        <v>3.6</v>
      </c>
      <c r="K2731" s="101">
        <v>3.4</v>
      </c>
      <c r="L2731" s="278">
        <v>14766</v>
      </c>
      <c r="M2731" s="100" t="s">
        <v>66</v>
      </c>
      <c r="N2731" s="100" t="s">
        <v>103</v>
      </c>
      <c r="O2731" s="100" t="s">
        <v>8680</v>
      </c>
    </row>
    <row r="2732" spans="1:15">
      <c r="A2732" s="100" t="s">
        <v>12405</v>
      </c>
      <c r="B2732" s="100" t="s">
        <v>12406</v>
      </c>
      <c r="C2732" s="100" t="s">
        <v>8849</v>
      </c>
      <c r="D2732" s="100" t="s">
        <v>8559</v>
      </c>
      <c r="E2732" s="100" t="s">
        <v>72</v>
      </c>
      <c r="F2732" s="277" t="s">
        <v>65</v>
      </c>
      <c r="G2732" s="101">
        <v>5.4</v>
      </c>
      <c r="H2732" s="101">
        <v>1.4</v>
      </c>
      <c r="I2732" s="101">
        <v>5</v>
      </c>
      <c r="J2732" s="101">
        <v>5.0999999999999996</v>
      </c>
      <c r="K2732" s="101">
        <v>4.5999999999999996</v>
      </c>
      <c r="L2732" s="278">
        <v>62896</v>
      </c>
      <c r="M2732" s="100" t="s">
        <v>66</v>
      </c>
      <c r="N2732" s="100" t="s">
        <v>67</v>
      </c>
      <c r="O2732" s="100"/>
    </row>
    <row r="2733" spans="1:15">
      <c r="A2733" s="100" t="s">
        <v>14918</v>
      </c>
      <c r="B2733" s="100" t="s">
        <v>14919</v>
      </c>
      <c r="C2733" s="100" t="s">
        <v>11882</v>
      </c>
      <c r="D2733" s="100" t="s">
        <v>116</v>
      </c>
      <c r="E2733" s="100" t="s">
        <v>94</v>
      </c>
      <c r="F2733" s="277" t="s">
        <v>65</v>
      </c>
      <c r="G2733" s="101">
        <v>8.5</v>
      </c>
      <c r="H2733" s="101">
        <v>6.5</v>
      </c>
      <c r="I2733" s="101">
        <v>7.5</v>
      </c>
      <c r="J2733" s="101">
        <v>5.3</v>
      </c>
      <c r="K2733" s="101">
        <v>6.2</v>
      </c>
      <c r="L2733" s="278">
        <v>349000</v>
      </c>
      <c r="M2733" s="100" t="s">
        <v>66</v>
      </c>
      <c r="N2733" s="100" t="s">
        <v>67</v>
      </c>
      <c r="O2733" s="100"/>
    </row>
    <row r="2734" spans="1:15">
      <c r="A2734" s="100" t="s">
        <v>12741</v>
      </c>
      <c r="B2734" s="100" t="s">
        <v>1312</v>
      </c>
      <c r="C2734" s="100" t="s">
        <v>1313</v>
      </c>
      <c r="D2734" s="100" t="s">
        <v>83</v>
      </c>
      <c r="E2734" s="100" t="s">
        <v>107</v>
      </c>
      <c r="F2734" s="277" t="s">
        <v>65</v>
      </c>
      <c r="G2734" s="101">
        <v>6.8</v>
      </c>
      <c r="H2734" s="101">
        <v>5.8</v>
      </c>
      <c r="I2734" s="101">
        <v>2.2000000000000002</v>
      </c>
      <c r="J2734" s="101">
        <v>6.6</v>
      </c>
      <c r="K2734" s="101">
        <v>5.6</v>
      </c>
      <c r="L2734" s="278">
        <v>212000</v>
      </c>
      <c r="M2734" s="100" t="s">
        <v>66</v>
      </c>
      <c r="N2734" s="100" t="s">
        <v>67</v>
      </c>
      <c r="O2734" s="100" t="s">
        <v>1306</v>
      </c>
    </row>
    <row r="2735" spans="1:15">
      <c r="A2735" s="100" t="s">
        <v>14701</v>
      </c>
      <c r="B2735" s="100" t="s">
        <v>14702</v>
      </c>
      <c r="C2735" s="100" t="s">
        <v>4938</v>
      </c>
      <c r="D2735" s="100" t="s">
        <v>8566</v>
      </c>
      <c r="E2735" s="100" t="s">
        <v>201</v>
      </c>
      <c r="F2735" s="277"/>
      <c r="G2735" s="101">
        <v>1.6</v>
      </c>
      <c r="H2735" s="101">
        <v>5</v>
      </c>
      <c r="I2735" s="101">
        <v>2.8</v>
      </c>
      <c r="J2735" s="101">
        <v>4.2</v>
      </c>
      <c r="K2735" s="101">
        <v>3.8</v>
      </c>
      <c r="L2735" s="278">
        <v>70862</v>
      </c>
      <c r="M2735" s="100" t="s">
        <v>66</v>
      </c>
      <c r="N2735" s="100" t="s">
        <v>543</v>
      </c>
      <c r="O2735" s="100" t="s">
        <v>4950</v>
      </c>
    </row>
    <row r="2736" spans="1:15">
      <c r="A2736" s="100" t="s">
        <v>17949</v>
      </c>
      <c r="B2736" s="100" t="s">
        <v>17950</v>
      </c>
      <c r="C2736" s="100" t="s">
        <v>11273</v>
      </c>
      <c r="D2736" s="100" t="s">
        <v>8566</v>
      </c>
      <c r="E2736" s="100" t="s">
        <v>72</v>
      </c>
      <c r="F2736" s="277" t="s">
        <v>65</v>
      </c>
      <c r="G2736" s="101">
        <v>4.8</v>
      </c>
      <c r="H2736" s="101">
        <v>4.5999999999999996</v>
      </c>
      <c r="I2736" s="101">
        <v>4.8</v>
      </c>
      <c r="J2736" s="101">
        <v>5.9</v>
      </c>
      <c r="K2736" s="101">
        <v>5.3</v>
      </c>
      <c r="L2736" s="278">
        <v>23964</v>
      </c>
      <c r="M2736" s="100" t="s">
        <v>66</v>
      </c>
      <c r="N2736" s="100" t="s">
        <v>543</v>
      </c>
      <c r="O2736" s="100"/>
    </row>
    <row r="2737" spans="1:15">
      <c r="A2737" s="100" t="s">
        <v>17951</v>
      </c>
      <c r="B2737" s="100" t="s">
        <v>11275</v>
      </c>
      <c r="C2737" s="100" t="s">
        <v>11276</v>
      </c>
      <c r="D2737" s="100" t="s">
        <v>8544</v>
      </c>
      <c r="E2737" s="100" t="s">
        <v>107</v>
      </c>
      <c r="F2737" s="277" t="s">
        <v>73</v>
      </c>
      <c r="G2737" s="101">
        <v>6.3</v>
      </c>
      <c r="H2737" s="101">
        <v>6.2</v>
      </c>
      <c r="I2737" s="101">
        <v>6.5</v>
      </c>
      <c r="J2737" s="101">
        <v>5</v>
      </c>
      <c r="K2737" s="101">
        <v>5.8</v>
      </c>
      <c r="L2737" s="278">
        <v>1101</v>
      </c>
      <c r="M2737" s="100" t="s">
        <v>66</v>
      </c>
      <c r="N2737" s="100" t="s">
        <v>190</v>
      </c>
      <c r="O2737" s="100"/>
    </row>
    <row r="2738" spans="1:15">
      <c r="A2738" s="100" t="s">
        <v>14820</v>
      </c>
      <c r="B2738" s="100" t="s">
        <v>14821</v>
      </c>
      <c r="C2738" s="100" t="s">
        <v>8640</v>
      </c>
      <c r="D2738" s="100" t="s">
        <v>93</v>
      </c>
      <c r="E2738" s="100" t="s">
        <v>107</v>
      </c>
      <c r="F2738" s="277" t="s">
        <v>65</v>
      </c>
      <c r="G2738" s="101">
        <v>6.3</v>
      </c>
      <c r="H2738" s="101">
        <v>2.9</v>
      </c>
      <c r="I2738" s="101">
        <v>5.4</v>
      </c>
      <c r="J2738" s="101">
        <v>4.5999999999999996</v>
      </c>
      <c r="K2738" s="101">
        <v>4.5999999999999996</v>
      </c>
      <c r="L2738" s="278">
        <v>2399235</v>
      </c>
      <c r="M2738" s="100" t="s">
        <v>66</v>
      </c>
      <c r="N2738" s="100" t="s">
        <v>264</v>
      </c>
      <c r="O2738" s="100" t="s">
        <v>8645</v>
      </c>
    </row>
    <row r="2739" spans="1:15">
      <c r="A2739" s="100" t="s">
        <v>14832</v>
      </c>
      <c r="B2739" s="100" t="s">
        <v>14833</v>
      </c>
      <c r="C2739" s="100" t="s">
        <v>8643</v>
      </c>
      <c r="D2739" s="100" t="s">
        <v>179</v>
      </c>
      <c r="E2739" s="100" t="s">
        <v>107</v>
      </c>
      <c r="F2739" s="277" t="s">
        <v>65</v>
      </c>
      <c r="G2739" s="101">
        <v>6.9</v>
      </c>
      <c r="H2739" s="101">
        <v>4.9000000000000004</v>
      </c>
      <c r="I2739" s="101">
        <v>4.5</v>
      </c>
      <c r="J2739" s="101">
        <v>5.7</v>
      </c>
      <c r="K2739" s="101">
        <v>5</v>
      </c>
      <c r="L2739" s="278">
        <v>4554042</v>
      </c>
      <c r="M2739" s="100" t="s">
        <v>66</v>
      </c>
      <c r="N2739" s="100" t="s">
        <v>264</v>
      </c>
      <c r="O2739" s="100" t="s">
        <v>8646</v>
      </c>
    </row>
    <row r="2740" spans="1:15">
      <c r="A2740" s="100" t="s">
        <v>17952</v>
      </c>
      <c r="B2740" s="100" t="s">
        <v>17953</v>
      </c>
      <c r="C2740" s="100" t="s">
        <v>11279</v>
      </c>
      <c r="D2740" s="100" t="s">
        <v>8536</v>
      </c>
      <c r="E2740" s="100" t="s">
        <v>196</v>
      </c>
      <c r="F2740" s="277" t="s">
        <v>95</v>
      </c>
      <c r="G2740" s="101">
        <v>3.5</v>
      </c>
      <c r="H2740" s="101">
        <v>0.6</v>
      </c>
      <c r="I2740" s="101">
        <v>3.5</v>
      </c>
      <c r="J2740" s="101">
        <v>5.2</v>
      </c>
      <c r="K2740" s="101">
        <v>3.7</v>
      </c>
      <c r="L2740" s="278">
        <v>5897</v>
      </c>
      <c r="M2740" s="100" t="s">
        <v>66</v>
      </c>
      <c r="N2740" s="100" t="s">
        <v>190</v>
      </c>
      <c r="O2740" s="100"/>
    </row>
    <row r="2741" spans="1:15">
      <c r="A2741" s="100" t="s">
        <v>17954</v>
      </c>
      <c r="B2741" s="100" t="s">
        <v>17955</v>
      </c>
      <c r="C2741" s="100" t="s">
        <v>7982</v>
      </c>
      <c r="D2741" s="100" t="s">
        <v>8548</v>
      </c>
      <c r="E2741" s="100" t="s">
        <v>196</v>
      </c>
      <c r="F2741" s="277" t="s">
        <v>95</v>
      </c>
      <c r="G2741" s="101">
        <v>4.0999999999999996</v>
      </c>
      <c r="H2741" s="101">
        <v>6.9</v>
      </c>
      <c r="I2741" s="101">
        <v>3.7</v>
      </c>
      <c r="J2741" s="101">
        <v>4.3</v>
      </c>
      <c r="K2741" s="101">
        <v>5</v>
      </c>
      <c r="L2741" s="278">
        <v>266577</v>
      </c>
      <c r="M2741" s="100" t="s">
        <v>66</v>
      </c>
      <c r="N2741" s="100" t="s">
        <v>67</v>
      </c>
      <c r="O2741" s="100" t="s">
        <v>7983</v>
      </c>
    </row>
    <row r="2742" spans="1:15">
      <c r="A2742" s="100" t="s">
        <v>17958</v>
      </c>
      <c r="B2742" s="100" t="s">
        <v>17959</v>
      </c>
      <c r="C2742" s="100" t="s">
        <v>11285</v>
      </c>
      <c r="D2742" s="100" t="s">
        <v>8544</v>
      </c>
      <c r="E2742" s="100" t="s">
        <v>72</v>
      </c>
      <c r="F2742" s="277" t="s">
        <v>73</v>
      </c>
      <c r="G2742" s="101">
        <v>4.7</v>
      </c>
      <c r="H2742" s="101">
        <v>6.7</v>
      </c>
      <c r="I2742" s="101">
        <v>3.3</v>
      </c>
      <c r="J2742" s="101">
        <v>4.9000000000000004</v>
      </c>
      <c r="K2742" s="101">
        <v>4.2</v>
      </c>
      <c r="L2742" s="278">
        <v>429</v>
      </c>
      <c r="M2742" s="100" t="s">
        <v>66</v>
      </c>
      <c r="N2742" s="100" t="s">
        <v>247</v>
      </c>
      <c r="O2742" s="100"/>
    </row>
    <row r="2743" spans="1:15">
      <c r="A2743" s="100" t="s">
        <v>14695</v>
      </c>
      <c r="B2743" s="100" t="s">
        <v>14696</v>
      </c>
      <c r="C2743" s="100" t="s">
        <v>4930</v>
      </c>
      <c r="D2743" s="100"/>
      <c r="E2743" s="100"/>
      <c r="F2743" s="277"/>
      <c r="G2743" s="101"/>
      <c r="H2743" s="101"/>
      <c r="I2743" s="101"/>
      <c r="J2743" s="101"/>
      <c r="K2743" s="101"/>
      <c r="L2743" s="278">
        <v>17594</v>
      </c>
      <c r="M2743" s="100" t="s">
        <v>66</v>
      </c>
      <c r="N2743" s="100" t="s">
        <v>103</v>
      </c>
      <c r="O2743" s="100"/>
    </row>
    <row r="2744" spans="1:15">
      <c r="A2744" s="100" t="s">
        <v>17960</v>
      </c>
      <c r="B2744" s="100" t="s">
        <v>17961</v>
      </c>
      <c r="C2744" s="100" t="s">
        <v>11288</v>
      </c>
      <c r="D2744" s="100" t="s">
        <v>8564</v>
      </c>
      <c r="E2744" s="100" t="s">
        <v>196</v>
      </c>
      <c r="F2744" s="277" t="s">
        <v>65</v>
      </c>
      <c r="G2744" s="101">
        <v>3.3</v>
      </c>
      <c r="H2744" s="101">
        <v>6.7</v>
      </c>
      <c r="I2744" s="101">
        <v>5.8</v>
      </c>
      <c r="J2744" s="101">
        <v>1</v>
      </c>
      <c r="K2744" s="101">
        <v>3.4</v>
      </c>
      <c r="L2744" s="278">
        <v>35127</v>
      </c>
      <c r="M2744" s="100" t="s">
        <v>66</v>
      </c>
      <c r="N2744" s="100" t="s">
        <v>103</v>
      </c>
      <c r="O2744" s="100"/>
    </row>
    <row r="2745" spans="1:15">
      <c r="A2745" s="100" t="s">
        <v>15232</v>
      </c>
      <c r="B2745" s="100" t="s">
        <v>15234</v>
      </c>
      <c r="C2745" s="100" t="s">
        <v>5872</v>
      </c>
      <c r="D2745" s="100" t="s">
        <v>8616</v>
      </c>
      <c r="E2745" s="100" t="s">
        <v>107</v>
      </c>
      <c r="F2745" s="277" t="s">
        <v>65</v>
      </c>
      <c r="G2745" s="101">
        <v>7.1</v>
      </c>
      <c r="H2745" s="101">
        <v>4.0999999999999996</v>
      </c>
      <c r="I2745" s="101">
        <v>5.7</v>
      </c>
      <c r="J2745" s="101">
        <v>2.4</v>
      </c>
      <c r="K2745" s="101">
        <v>4.3</v>
      </c>
      <c r="L2745" s="278">
        <v>16312843</v>
      </c>
      <c r="M2745" s="100" t="s">
        <v>66</v>
      </c>
      <c r="N2745" s="100" t="s">
        <v>67</v>
      </c>
      <c r="O2745" s="100" t="s">
        <v>5898</v>
      </c>
    </row>
    <row r="2746" spans="1:15">
      <c r="A2746" s="100" t="s">
        <v>15206</v>
      </c>
      <c r="B2746" s="100" t="s">
        <v>15207</v>
      </c>
      <c r="C2746" s="100" t="s">
        <v>5829</v>
      </c>
      <c r="D2746" s="100" t="s">
        <v>8540</v>
      </c>
      <c r="E2746" s="100" t="s">
        <v>94</v>
      </c>
      <c r="F2746" s="277" t="s">
        <v>65</v>
      </c>
      <c r="G2746" s="101">
        <v>7.9</v>
      </c>
      <c r="H2746" s="101">
        <v>9</v>
      </c>
      <c r="I2746" s="101">
        <v>3.5</v>
      </c>
      <c r="J2746" s="101">
        <v>7.4</v>
      </c>
      <c r="K2746" s="101">
        <v>6.1</v>
      </c>
      <c r="L2746" s="278">
        <v>1088</v>
      </c>
      <c r="M2746" s="100" t="s">
        <v>66</v>
      </c>
      <c r="N2746" s="100" t="s">
        <v>247</v>
      </c>
      <c r="O2746" s="100" t="s">
        <v>2215</v>
      </c>
    </row>
    <row r="2747" spans="1:15">
      <c r="A2747" s="100" t="s">
        <v>15204</v>
      </c>
      <c r="B2747" s="100" t="s">
        <v>15205</v>
      </c>
      <c r="C2747" s="100" t="s">
        <v>5826</v>
      </c>
      <c r="D2747" s="100" t="s">
        <v>8592</v>
      </c>
      <c r="E2747" s="100" t="s">
        <v>107</v>
      </c>
      <c r="F2747" s="277" t="s">
        <v>65</v>
      </c>
      <c r="G2747" s="101">
        <v>7.1</v>
      </c>
      <c r="H2747" s="101">
        <v>5</v>
      </c>
      <c r="I2747" s="101">
        <v>5</v>
      </c>
      <c r="J2747" s="101">
        <v>4.3</v>
      </c>
      <c r="K2747" s="101">
        <v>4.7</v>
      </c>
      <c r="L2747" s="278">
        <v>66500</v>
      </c>
      <c r="M2747" s="100" t="s">
        <v>66</v>
      </c>
      <c r="N2747" s="100" t="s">
        <v>67</v>
      </c>
      <c r="O2747" s="100" t="s">
        <v>5861</v>
      </c>
    </row>
    <row r="2748" spans="1:15">
      <c r="A2748" s="100" t="s">
        <v>15230</v>
      </c>
      <c r="B2748" s="100" t="s">
        <v>15231</v>
      </c>
      <c r="C2748" s="100" t="s">
        <v>5867</v>
      </c>
      <c r="D2748" s="100" t="s">
        <v>8535</v>
      </c>
      <c r="E2748" s="100" t="s">
        <v>94</v>
      </c>
      <c r="F2748" s="277" t="s">
        <v>65</v>
      </c>
      <c r="G2748" s="101">
        <v>7.6</v>
      </c>
      <c r="H2748" s="101">
        <v>10</v>
      </c>
      <c r="I2748" s="101">
        <v>6.3</v>
      </c>
      <c r="J2748" s="101">
        <v>4.3</v>
      </c>
      <c r="K2748" s="101">
        <v>5.7</v>
      </c>
      <c r="L2748" s="278">
        <v>572463</v>
      </c>
      <c r="M2748" s="100" t="s">
        <v>66</v>
      </c>
      <c r="N2748" s="100" t="s">
        <v>67</v>
      </c>
      <c r="O2748" s="100" t="s">
        <v>5895</v>
      </c>
    </row>
    <row r="2749" spans="1:15">
      <c r="A2749" s="100" t="s">
        <v>14697</v>
      </c>
      <c r="B2749" s="100" t="s">
        <v>14698</v>
      </c>
      <c r="C2749" s="100" t="s">
        <v>4934</v>
      </c>
      <c r="D2749" s="100" t="s">
        <v>8563</v>
      </c>
      <c r="E2749" s="100" t="s">
        <v>196</v>
      </c>
      <c r="F2749" s="277" t="s">
        <v>65</v>
      </c>
      <c r="G2749" s="101">
        <v>3.3</v>
      </c>
      <c r="H2749" s="101">
        <v>3.4</v>
      </c>
      <c r="I2749" s="101">
        <v>4</v>
      </c>
      <c r="J2749" s="101">
        <v>4</v>
      </c>
      <c r="K2749" s="101">
        <v>3.9</v>
      </c>
      <c r="L2749" s="278">
        <v>126812</v>
      </c>
      <c r="M2749" s="100" t="s">
        <v>66</v>
      </c>
      <c r="N2749" s="100" t="s">
        <v>103</v>
      </c>
      <c r="O2749" s="100" t="s">
        <v>4946</v>
      </c>
    </row>
    <row r="2750" spans="1:15">
      <c r="A2750" s="100" t="s">
        <v>13566</v>
      </c>
      <c r="B2750" s="100" t="s">
        <v>13567</v>
      </c>
      <c r="C2750" s="100" t="s">
        <v>2794</v>
      </c>
      <c r="D2750" s="100" t="s">
        <v>8534</v>
      </c>
      <c r="E2750" s="100" t="s">
        <v>72</v>
      </c>
      <c r="F2750" s="277" t="s">
        <v>65</v>
      </c>
      <c r="G2750" s="101">
        <v>4.5999999999999996</v>
      </c>
      <c r="H2750" s="101">
        <v>4.0999999999999996</v>
      </c>
      <c r="I2750" s="101">
        <v>7.7</v>
      </c>
      <c r="J2750" s="101">
        <v>3</v>
      </c>
      <c r="K2750" s="101">
        <v>4.3</v>
      </c>
      <c r="L2750" s="278">
        <v>95992</v>
      </c>
      <c r="M2750" s="100" t="s">
        <v>125</v>
      </c>
      <c r="N2750" s="100" t="s">
        <v>67</v>
      </c>
      <c r="O2750" s="100" t="s">
        <v>2767</v>
      </c>
    </row>
    <row r="2751" spans="1:15">
      <c r="A2751" s="100" t="s">
        <v>15397</v>
      </c>
      <c r="B2751" s="100" t="s">
        <v>15398</v>
      </c>
      <c r="C2751" s="100" t="s">
        <v>6127</v>
      </c>
      <c r="D2751" s="100" t="s">
        <v>8536</v>
      </c>
      <c r="E2751" s="100" t="s">
        <v>107</v>
      </c>
      <c r="F2751" s="277" t="s">
        <v>73</v>
      </c>
      <c r="G2751" s="101">
        <v>6.5</v>
      </c>
      <c r="H2751" s="101">
        <v>5.7</v>
      </c>
      <c r="I2751" s="101">
        <v>4.5999999999999996</v>
      </c>
      <c r="J2751" s="101">
        <v>4.7</v>
      </c>
      <c r="K2751" s="101">
        <v>4.8</v>
      </c>
      <c r="L2751" s="278">
        <v>24649</v>
      </c>
      <c r="M2751" s="100" t="s">
        <v>66</v>
      </c>
      <c r="N2751" s="100" t="s">
        <v>264</v>
      </c>
      <c r="O2751" s="100" t="s">
        <v>6172</v>
      </c>
    </row>
    <row r="2752" spans="1:15">
      <c r="A2752" s="100" t="s">
        <v>12880</v>
      </c>
      <c r="B2752" s="100" t="s">
        <v>12881</v>
      </c>
      <c r="C2752" s="100" t="s">
        <v>1584</v>
      </c>
      <c r="D2752" s="100" t="s">
        <v>8555</v>
      </c>
      <c r="E2752" s="100" t="s">
        <v>196</v>
      </c>
      <c r="F2752" s="277" t="s">
        <v>95</v>
      </c>
      <c r="G2752" s="101">
        <v>3.9</v>
      </c>
      <c r="H2752" s="101">
        <v>9.3000000000000007</v>
      </c>
      <c r="I2752" s="101">
        <v>5.9</v>
      </c>
      <c r="J2752" s="101">
        <v>3.3</v>
      </c>
      <c r="K2752" s="101">
        <v>4.3</v>
      </c>
      <c r="L2752" s="278">
        <v>143359</v>
      </c>
      <c r="M2752" s="100" t="s">
        <v>66</v>
      </c>
      <c r="N2752" s="100" t="s">
        <v>67</v>
      </c>
      <c r="O2752" s="100" t="s">
        <v>1593</v>
      </c>
    </row>
    <row r="2753" spans="1:15">
      <c r="A2753" s="100" t="s">
        <v>13610</v>
      </c>
      <c r="B2753" s="100" t="s">
        <v>13611</v>
      </c>
      <c r="C2753" s="100" t="s">
        <v>2875</v>
      </c>
      <c r="D2753" s="100" t="s">
        <v>8593</v>
      </c>
      <c r="E2753" s="100" t="s">
        <v>196</v>
      </c>
      <c r="F2753" s="277" t="s">
        <v>65</v>
      </c>
      <c r="G2753" s="101">
        <v>3.6</v>
      </c>
      <c r="H2753" s="101">
        <v>4.5</v>
      </c>
      <c r="I2753" s="101">
        <v>4.5999999999999996</v>
      </c>
      <c r="J2753" s="101">
        <v>2.9</v>
      </c>
      <c r="K2753" s="101">
        <v>3.9</v>
      </c>
      <c r="L2753" s="278">
        <v>565527</v>
      </c>
      <c r="M2753" s="100" t="s">
        <v>66</v>
      </c>
      <c r="N2753" s="100" t="s">
        <v>67</v>
      </c>
      <c r="O2753" s="100" t="s">
        <v>2851</v>
      </c>
    </row>
    <row r="2754" spans="1:15">
      <c r="A2754" s="100" t="s">
        <v>15577</v>
      </c>
      <c r="B2754" s="100" t="s">
        <v>17962</v>
      </c>
      <c r="C2754" s="100" t="s">
        <v>7986</v>
      </c>
      <c r="D2754" s="100" t="s">
        <v>8564</v>
      </c>
      <c r="E2754" s="100" t="s">
        <v>72</v>
      </c>
      <c r="F2754" s="277" t="s">
        <v>65</v>
      </c>
      <c r="G2754" s="101">
        <v>4.8</v>
      </c>
      <c r="H2754" s="101">
        <v>6</v>
      </c>
      <c r="I2754" s="101">
        <v>5.8</v>
      </c>
      <c r="J2754" s="101">
        <v>3.5</v>
      </c>
      <c r="K2754" s="101">
        <v>4.5999999999999996</v>
      </c>
      <c r="L2754" s="278">
        <v>66257</v>
      </c>
      <c r="M2754" s="100" t="s">
        <v>66</v>
      </c>
      <c r="N2754" s="100" t="s">
        <v>103</v>
      </c>
      <c r="O2754" s="100" t="s">
        <v>7987</v>
      </c>
    </row>
    <row r="2755" spans="1:15">
      <c r="A2755" s="100" t="s">
        <v>14699</v>
      </c>
      <c r="B2755" s="100" t="s">
        <v>14700</v>
      </c>
      <c r="C2755" s="100" t="s">
        <v>202</v>
      </c>
      <c r="D2755" s="100" t="s">
        <v>88</v>
      </c>
      <c r="E2755" s="100" t="s">
        <v>72</v>
      </c>
      <c r="F2755" s="277" t="s">
        <v>65</v>
      </c>
      <c r="G2755" s="101">
        <v>4.4000000000000004</v>
      </c>
      <c r="H2755" s="101">
        <v>5.7</v>
      </c>
      <c r="I2755" s="101">
        <v>5.3</v>
      </c>
      <c r="J2755" s="101">
        <v>4.8</v>
      </c>
      <c r="K2755" s="101">
        <v>5.3</v>
      </c>
      <c r="L2755" s="278">
        <v>1522440</v>
      </c>
      <c r="M2755" s="100" t="s">
        <v>66</v>
      </c>
      <c r="N2755" s="100" t="s">
        <v>67</v>
      </c>
      <c r="O2755" s="100"/>
    </row>
    <row r="2756" spans="1:15">
      <c r="A2756" s="100" t="s">
        <v>17963</v>
      </c>
      <c r="B2756" s="100" t="s">
        <v>17964</v>
      </c>
      <c r="C2756" s="100" t="s">
        <v>11289</v>
      </c>
      <c r="D2756" s="100" t="s">
        <v>8548</v>
      </c>
      <c r="E2756" s="100" t="s">
        <v>196</v>
      </c>
      <c r="F2756" s="277" t="s">
        <v>65</v>
      </c>
      <c r="G2756" s="101">
        <v>3.8</v>
      </c>
      <c r="H2756" s="101">
        <v>4.5</v>
      </c>
      <c r="I2756" s="101">
        <v>4</v>
      </c>
      <c r="J2756" s="101">
        <v>5.4</v>
      </c>
      <c r="K2756" s="101">
        <v>4.8</v>
      </c>
      <c r="L2756" s="278">
        <v>38748</v>
      </c>
      <c r="M2756" s="100" t="s">
        <v>66</v>
      </c>
      <c r="N2756" s="100" t="s">
        <v>103</v>
      </c>
      <c r="O2756" s="100"/>
    </row>
    <row r="2757" spans="1:15">
      <c r="A2757" s="100" t="s">
        <v>17965</v>
      </c>
      <c r="B2757" s="100" t="s">
        <v>17966</v>
      </c>
      <c r="C2757" s="100" t="s">
        <v>11292</v>
      </c>
      <c r="D2757" s="100" t="s">
        <v>174</v>
      </c>
      <c r="E2757" s="100" t="s">
        <v>94</v>
      </c>
      <c r="F2757" s="277" t="s">
        <v>73</v>
      </c>
      <c r="G2757" s="101">
        <v>8.3000000000000007</v>
      </c>
      <c r="H2757" s="101">
        <v>7</v>
      </c>
      <c r="I2757" s="101">
        <v>6</v>
      </c>
      <c r="J2757" s="101">
        <v>6.1</v>
      </c>
      <c r="K2757" s="101">
        <v>6.1</v>
      </c>
      <c r="L2757" s="278">
        <v>43466</v>
      </c>
      <c r="M2757" s="100" t="s">
        <v>66</v>
      </c>
      <c r="N2757" s="100" t="s">
        <v>190</v>
      </c>
      <c r="O2757" s="100"/>
    </row>
    <row r="2758" spans="1:15">
      <c r="A2758" s="100" t="s">
        <v>17967</v>
      </c>
      <c r="B2758" s="100" t="s">
        <v>17968</v>
      </c>
      <c r="C2758" s="100" t="s">
        <v>11295</v>
      </c>
      <c r="D2758" s="100" t="s">
        <v>132</v>
      </c>
      <c r="E2758" s="100" t="s">
        <v>196</v>
      </c>
      <c r="F2758" s="277" t="s">
        <v>65</v>
      </c>
      <c r="G2758" s="101">
        <v>4</v>
      </c>
      <c r="H2758" s="101">
        <v>3.8</v>
      </c>
      <c r="I2758" s="101">
        <v>4.5</v>
      </c>
      <c r="J2758" s="101">
        <v>4.4000000000000004</v>
      </c>
      <c r="K2758" s="101">
        <v>4.3</v>
      </c>
      <c r="L2758" s="278">
        <v>95635</v>
      </c>
      <c r="M2758" s="100" t="s">
        <v>66</v>
      </c>
      <c r="N2758" s="100" t="s">
        <v>103</v>
      </c>
      <c r="O2758" s="100"/>
    </row>
    <row r="2759" spans="1:15">
      <c r="A2759" s="100" t="s">
        <v>13602</v>
      </c>
      <c r="B2759" s="100" t="s">
        <v>13603</v>
      </c>
      <c r="C2759" s="100" t="s">
        <v>2859</v>
      </c>
      <c r="D2759" s="100" t="s">
        <v>8539</v>
      </c>
      <c r="E2759" s="100" t="s">
        <v>285</v>
      </c>
      <c r="F2759" s="277" t="s">
        <v>65</v>
      </c>
      <c r="G2759" s="101">
        <v>0.6</v>
      </c>
      <c r="H2759" s="101">
        <v>3.8</v>
      </c>
      <c r="I2759" s="101">
        <v>3.3</v>
      </c>
      <c r="J2759" s="101">
        <v>3.3</v>
      </c>
      <c r="K2759" s="101">
        <v>3.5</v>
      </c>
      <c r="L2759" s="278">
        <v>929430</v>
      </c>
      <c r="M2759" s="100" t="s">
        <v>66</v>
      </c>
      <c r="N2759" s="100" t="s">
        <v>543</v>
      </c>
      <c r="O2759" s="100" t="s">
        <v>2835</v>
      </c>
    </row>
    <row r="2760" spans="1:15">
      <c r="A2760" s="100" t="s">
        <v>17845</v>
      </c>
      <c r="B2760" s="100" t="s">
        <v>17846</v>
      </c>
      <c r="C2760" s="100" t="s">
        <v>11165</v>
      </c>
      <c r="D2760" s="100" t="s">
        <v>100</v>
      </c>
      <c r="E2760" s="100" t="s">
        <v>196</v>
      </c>
      <c r="F2760" s="277" t="s">
        <v>65</v>
      </c>
      <c r="G2760" s="101">
        <v>4.2</v>
      </c>
      <c r="H2760" s="101">
        <v>4.3</v>
      </c>
      <c r="I2760" s="101">
        <v>3.6</v>
      </c>
      <c r="J2760" s="101">
        <v>5.7</v>
      </c>
      <c r="K2760" s="101">
        <v>4.7</v>
      </c>
      <c r="L2760" s="278">
        <v>79450</v>
      </c>
      <c r="M2760" s="100" t="s">
        <v>66</v>
      </c>
      <c r="N2760" s="100" t="s">
        <v>543</v>
      </c>
      <c r="O2760" s="100"/>
    </row>
    <row r="2761" spans="1:15">
      <c r="A2761" s="100" t="s">
        <v>14547</v>
      </c>
      <c r="B2761" s="100" t="s">
        <v>14548</v>
      </c>
      <c r="C2761" s="100" t="s">
        <v>4659</v>
      </c>
      <c r="D2761" s="100" t="s">
        <v>8553</v>
      </c>
      <c r="E2761" s="100" t="s">
        <v>201</v>
      </c>
      <c r="F2761" s="277" t="s">
        <v>95</v>
      </c>
      <c r="G2761" s="101">
        <v>1.9</v>
      </c>
      <c r="H2761" s="101">
        <v>3.7</v>
      </c>
      <c r="I2761" s="101">
        <v>0.4</v>
      </c>
      <c r="J2761" s="101">
        <v>2.6</v>
      </c>
      <c r="K2761" s="101">
        <v>3</v>
      </c>
      <c r="L2761" s="278">
        <v>508756</v>
      </c>
      <c r="M2761" s="100" t="s">
        <v>66</v>
      </c>
      <c r="N2761" s="100" t="s">
        <v>67</v>
      </c>
      <c r="O2761" s="100" t="s">
        <v>4637</v>
      </c>
    </row>
    <row r="2762" spans="1:15">
      <c r="A2762" s="100" t="s">
        <v>14489</v>
      </c>
      <c r="B2762" s="100" t="s">
        <v>14490</v>
      </c>
      <c r="C2762" s="100" t="s">
        <v>4532</v>
      </c>
      <c r="D2762" s="100" t="s">
        <v>93</v>
      </c>
      <c r="E2762" s="100" t="s">
        <v>94</v>
      </c>
      <c r="F2762" s="277" t="s">
        <v>73</v>
      </c>
      <c r="G2762" s="101">
        <v>7.8</v>
      </c>
      <c r="H2762" s="101">
        <v>3.9</v>
      </c>
      <c r="I2762" s="101">
        <v>6.3</v>
      </c>
      <c r="J2762" s="101">
        <v>4.0999999999999996</v>
      </c>
      <c r="K2762" s="101">
        <v>4.9000000000000004</v>
      </c>
      <c r="L2762" s="278">
        <v>29876</v>
      </c>
      <c r="M2762" s="100" t="s">
        <v>66</v>
      </c>
      <c r="N2762" s="100" t="s">
        <v>264</v>
      </c>
      <c r="O2762" s="100" t="s">
        <v>4507</v>
      </c>
    </row>
    <row r="2763" spans="1:15">
      <c r="A2763" s="100" t="s">
        <v>14403</v>
      </c>
      <c r="B2763" s="100" t="s">
        <v>14404</v>
      </c>
      <c r="C2763" s="100" t="s">
        <v>4349</v>
      </c>
      <c r="D2763" s="100" t="s">
        <v>8566</v>
      </c>
      <c r="E2763" s="100" t="s">
        <v>72</v>
      </c>
      <c r="F2763" s="277" t="s">
        <v>73</v>
      </c>
      <c r="G2763" s="101">
        <v>4.8</v>
      </c>
      <c r="H2763" s="101">
        <v>3.4</v>
      </c>
      <c r="I2763" s="101">
        <v>7.7</v>
      </c>
      <c r="J2763" s="101">
        <v>5.9</v>
      </c>
      <c r="K2763" s="101">
        <v>5.6</v>
      </c>
      <c r="L2763" s="278">
        <v>5895857</v>
      </c>
      <c r="M2763" s="100" t="s">
        <v>66</v>
      </c>
      <c r="N2763" s="100" t="s">
        <v>67</v>
      </c>
      <c r="O2763" s="100" t="s">
        <v>4326</v>
      </c>
    </row>
    <row r="2764" spans="1:15">
      <c r="A2764" s="100" t="s">
        <v>14523</v>
      </c>
      <c r="B2764" s="100" t="s">
        <v>14525</v>
      </c>
      <c r="C2764" s="100" t="s">
        <v>4611</v>
      </c>
      <c r="D2764" s="100" t="s">
        <v>8561</v>
      </c>
      <c r="E2764" s="100" t="s">
        <v>72</v>
      </c>
      <c r="F2764" s="277" t="s">
        <v>65</v>
      </c>
      <c r="G2764" s="101">
        <v>5.0999999999999996</v>
      </c>
      <c r="H2764" s="101">
        <v>5.4</v>
      </c>
      <c r="I2764" s="101">
        <v>7.9</v>
      </c>
      <c r="J2764" s="101">
        <v>2.6</v>
      </c>
      <c r="K2764" s="101">
        <v>4.7</v>
      </c>
      <c r="L2764" s="278">
        <v>12518150</v>
      </c>
      <c r="M2764" s="100" t="s">
        <v>66</v>
      </c>
      <c r="N2764" s="100" t="s">
        <v>67</v>
      </c>
      <c r="O2764" s="100" t="s">
        <v>4587</v>
      </c>
    </row>
    <row r="2765" spans="1:15">
      <c r="A2765" s="100" t="s">
        <v>14461</v>
      </c>
      <c r="B2765" s="100" t="s">
        <v>14462</v>
      </c>
      <c r="C2765" s="100" t="s">
        <v>4478</v>
      </c>
      <c r="D2765" s="100" t="s">
        <v>8535</v>
      </c>
      <c r="E2765" s="100" t="s">
        <v>107</v>
      </c>
      <c r="F2765" s="277" t="s">
        <v>65</v>
      </c>
      <c r="G2765" s="101">
        <v>6.5</v>
      </c>
      <c r="H2765" s="101">
        <v>8.6999999999999993</v>
      </c>
      <c r="I2765" s="101">
        <v>6.1</v>
      </c>
      <c r="J2765" s="101">
        <v>3.3</v>
      </c>
      <c r="K2765" s="101">
        <v>5.2</v>
      </c>
      <c r="L2765" s="278">
        <v>1005593</v>
      </c>
      <c r="M2765" s="100" t="s">
        <v>66</v>
      </c>
      <c r="N2765" s="100" t="s">
        <v>67</v>
      </c>
      <c r="O2765" s="100" t="s">
        <v>4455</v>
      </c>
    </row>
    <row r="2766" spans="1:15">
      <c r="A2766" s="100" t="s">
        <v>15164</v>
      </c>
      <c r="B2766" s="100" t="s">
        <v>15165</v>
      </c>
      <c r="C2766" s="100" t="s">
        <v>5732</v>
      </c>
      <c r="D2766" s="100" t="s">
        <v>8536</v>
      </c>
      <c r="E2766" s="100" t="s">
        <v>94</v>
      </c>
      <c r="F2766" s="277" t="s">
        <v>65</v>
      </c>
      <c r="G2766" s="101">
        <v>7.9</v>
      </c>
      <c r="H2766" s="101">
        <v>9.5</v>
      </c>
      <c r="I2766" s="101">
        <v>4.7</v>
      </c>
      <c r="J2766" s="101">
        <v>5.8</v>
      </c>
      <c r="K2766" s="101">
        <v>5.7</v>
      </c>
      <c r="L2766" s="278">
        <v>9521</v>
      </c>
      <c r="M2766" s="100" t="s">
        <v>66</v>
      </c>
      <c r="N2766" s="100" t="s">
        <v>67</v>
      </c>
      <c r="O2766" s="100" t="s">
        <v>5773</v>
      </c>
    </row>
    <row r="2767" spans="1:15">
      <c r="A2767" s="100" t="s">
        <v>15158</v>
      </c>
      <c r="B2767" s="100" t="s">
        <v>5723</v>
      </c>
      <c r="C2767" s="100" t="s">
        <v>5724</v>
      </c>
      <c r="D2767" s="100" t="s">
        <v>195</v>
      </c>
      <c r="E2767" s="100" t="s">
        <v>94</v>
      </c>
      <c r="F2767" s="277" t="s">
        <v>95</v>
      </c>
      <c r="G2767" s="101">
        <v>7.5</v>
      </c>
      <c r="H2767" s="101">
        <v>5.5</v>
      </c>
      <c r="I2767" s="101">
        <v>6.8</v>
      </c>
      <c r="J2767" s="101">
        <v>4.8</v>
      </c>
      <c r="K2767" s="101">
        <v>5.4</v>
      </c>
      <c r="L2767" s="278">
        <v>255596</v>
      </c>
      <c r="M2767" s="100" t="s">
        <v>66</v>
      </c>
      <c r="N2767" s="100" t="s">
        <v>67</v>
      </c>
      <c r="O2767" s="100" t="s">
        <v>5765</v>
      </c>
    </row>
    <row r="2768" spans="1:15">
      <c r="A2768" s="100" t="s">
        <v>17969</v>
      </c>
      <c r="B2768" s="100" t="s">
        <v>17970</v>
      </c>
      <c r="C2768" s="100" t="s">
        <v>11298</v>
      </c>
      <c r="D2768" s="100" t="s">
        <v>8534</v>
      </c>
      <c r="E2768" s="100" t="s">
        <v>196</v>
      </c>
      <c r="F2768" s="277" t="s">
        <v>65</v>
      </c>
      <c r="G2768" s="101">
        <v>3.7</v>
      </c>
      <c r="H2768" s="101">
        <v>2.4</v>
      </c>
      <c r="I2768" s="101">
        <v>3.1</v>
      </c>
      <c r="J2768" s="101">
        <v>6.1</v>
      </c>
      <c r="K2768" s="101">
        <v>3.9</v>
      </c>
      <c r="L2768" s="278">
        <v>8993</v>
      </c>
      <c r="M2768" s="100" t="s">
        <v>66</v>
      </c>
      <c r="N2768" s="100" t="s">
        <v>190</v>
      </c>
      <c r="O2768" s="100"/>
    </row>
    <row r="2769" spans="1:15">
      <c r="A2769" s="100" t="s">
        <v>17971</v>
      </c>
      <c r="B2769" s="100" t="s">
        <v>17972</v>
      </c>
      <c r="C2769" s="100" t="s">
        <v>7990</v>
      </c>
      <c r="D2769" s="100" t="s">
        <v>8566</v>
      </c>
      <c r="E2769" s="100" t="s">
        <v>107</v>
      </c>
      <c r="F2769" s="277" t="s">
        <v>65</v>
      </c>
      <c r="G2769" s="101">
        <v>6.4</v>
      </c>
      <c r="H2769" s="101">
        <v>5.4</v>
      </c>
      <c r="I2769" s="101">
        <v>7.4</v>
      </c>
      <c r="J2769" s="101">
        <v>4.3</v>
      </c>
      <c r="K2769" s="101">
        <v>5.6</v>
      </c>
      <c r="L2769" s="278">
        <v>636165</v>
      </c>
      <c r="M2769" s="100" t="s">
        <v>66</v>
      </c>
      <c r="N2769" s="100" t="s">
        <v>103</v>
      </c>
      <c r="O2769" s="100" t="s">
        <v>7991</v>
      </c>
    </row>
    <row r="2770" spans="1:15">
      <c r="A2770" s="100" t="s">
        <v>17847</v>
      </c>
      <c r="B2770" s="100" t="s">
        <v>17848</v>
      </c>
      <c r="C2770" s="100" t="s">
        <v>11166</v>
      </c>
      <c r="D2770" s="100" t="s">
        <v>8548</v>
      </c>
      <c r="E2770" s="100" t="s">
        <v>72</v>
      </c>
      <c r="F2770" s="277" t="s">
        <v>65</v>
      </c>
      <c r="G2770" s="101">
        <v>4.5</v>
      </c>
      <c r="H2770" s="101">
        <v>8.1999999999999993</v>
      </c>
      <c r="I2770" s="101">
        <v>4.5999999999999996</v>
      </c>
      <c r="J2770" s="101">
        <v>3.2</v>
      </c>
      <c r="K2770" s="101">
        <v>5.0999999999999996</v>
      </c>
      <c r="L2770" s="278">
        <v>80258</v>
      </c>
      <c r="M2770" s="100" t="s">
        <v>66</v>
      </c>
      <c r="N2770" s="100" t="s">
        <v>67</v>
      </c>
      <c r="O2770" s="100" t="s">
        <v>17849</v>
      </c>
    </row>
    <row r="2771" spans="1:15">
      <c r="A2771" s="100"/>
      <c r="B2771" s="100" t="s">
        <v>17973</v>
      </c>
      <c r="C2771" s="100" t="s">
        <v>7994</v>
      </c>
      <c r="D2771" s="100" t="s">
        <v>8541</v>
      </c>
      <c r="E2771" s="100" t="s">
        <v>107</v>
      </c>
      <c r="F2771" s="277"/>
      <c r="G2771" s="101">
        <v>7.1</v>
      </c>
      <c r="H2771" s="101">
        <v>4.0999999999999996</v>
      </c>
      <c r="I2771" s="101">
        <v>5.4</v>
      </c>
      <c r="J2771" s="101">
        <v>5.2</v>
      </c>
      <c r="K2771" s="101">
        <v>5.0999999999999996</v>
      </c>
      <c r="L2771" s="278">
        <v>7995</v>
      </c>
      <c r="M2771" s="100" t="s">
        <v>66</v>
      </c>
      <c r="N2771" s="100" t="s">
        <v>247</v>
      </c>
      <c r="O2771" s="100" t="s">
        <v>7995</v>
      </c>
    </row>
    <row r="2772" spans="1:15">
      <c r="A2772" s="100" t="s">
        <v>17974</v>
      </c>
      <c r="B2772" s="100" t="s">
        <v>17975</v>
      </c>
      <c r="C2772" s="100" t="s">
        <v>11301</v>
      </c>
      <c r="D2772" s="100" t="s">
        <v>8559</v>
      </c>
      <c r="E2772" s="100" t="s">
        <v>107</v>
      </c>
      <c r="F2772" s="277" t="s">
        <v>73</v>
      </c>
      <c r="G2772" s="101">
        <v>6.6</v>
      </c>
      <c r="H2772" s="101">
        <v>3</v>
      </c>
      <c r="I2772" s="101">
        <v>5</v>
      </c>
      <c r="J2772" s="101">
        <v>5.9</v>
      </c>
      <c r="K2772" s="101">
        <v>4.9000000000000004</v>
      </c>
      <c r="L2772" s="278">
        <v>34307</v>
      </c>
      <c r="M2772" s="100" t="s">
        <v>66</v>
      </c>
      <c r="N2772" s="100" t="s">
        <v>543</v>
      </c>
      <c r="O2772" s="100"/>
    </row>
    <row r="2773" spans="1:15">
      <c r="A2773" s="100" t="s">
        <v>17850</v>
      </c>
      <c r="B2773" s="100" t="s">
        <v>17851</v>
      </c>
      <c r="C2773" s="100" t="s">
        <v>11169</v>
      </c>
      <c r="D2773" s="100" t="s">
        <v>8659</v>
      </c>
      <c r="E2773" s="100" t="s">
        <v>196</v>
      </c>
      <c r="F2773" s="277" t="s">
        <v>73</v>
      </c>
      <c r="G2773" s="101">
        <v>3.7</v>
      </c>
      <c r="H2773" s="101">
        <v>6.7</v>
      </c>
      <c r="I2773" s="101">
        <v>5.4</v>
      </c>
      <c r="J2773" s="101">
        <v>6.3</v>
      </c>
      <c r="K2773" s="101">
        <v>5.7</v>
      </c>
      <c r="L2773" s="278">
        <v>7298</v>
      </c>
      <c r="M2773" s="100" t="s">
        <v>66</v>
      </c>
      <c r="N2773" s="100" t="s">
        <v>103</v>
      </c>
      <c r="O2773" s="100" t="s">
        <v>11170</v>
      </c>
    </row>
    <row r="2774" spans="1:15">
      <c r="A2774" s="100" t="s">
        <v>15006</v>
      </c>
      <c r="B2774" s="100" t="s">
        <v>15007</v>
      </c>
      <c r="C2774" s="100" t="s">
        <v>5451</v>
      </c>
      <c r="D2774" s="100" t="s">
        <v>93</v>
      </c>
      <c r="E2774" s="100" t="s">
        <v>196</v>
      </c>
      <c r="F2774" s="277" t="s">
        <v>65</v>
      </c>
      <c r="G2774" s="101">
        <v>3.4</v>
      </c>
      <c r="H2774" s="101">
        <v>4.8</v>
      </c>
      <c r="I2774" s="101">
        <v>4.5999999999999996</v>
      </c>
      <c r="J2774" s="101">
        <v>2</v>
      </c>
      <c r="K2774" s="101">
        <v>3.3</v>
      </c>
      <c r="L2774" s="278">
        <v>1751315</v>
      </c>
      <c r="M2774" s="100" t="s">
        <v>66</v>
      </c>
      <c r="N2774" s="100" t="s">
        <v>67</v>
      </c>
      <c r="O2774" s="100" t="s">
        <v>5476</v>
      </c>
    </row>
    <row r="2775" spans="1:15">
      <c r="A2775" s="100" t="s">
        <v>15008</v>
      </c>
      <c r="B2775" s="100" t="s">
        <v>15009</v>
      </c>
      <c r="C2775" s="100" t="s">
        <v>5455</v>
      </c>
      <c r="D2775" s="100" t="s">
        <v>8548</v>
      </c>
      <c r="E2775" s="100" t="s">
        <v>72</v>
      </c>
      <c r="F2775" s="277" t="s">
        <v>65</v>
      </c>
      <c r="G2775" s="101">
        <v>4.3</v>
      </c>
      <c r="H2775" s="101">
        <v>5.3</v>
      </c>
      <c r="I2775" s="101">
        <v>5.4</v>
      </c>
      <c r="J2775" s="101">
        <v>2.9</v>
      </c>
      <c r="K2775" s="101">
        <v>4.5</v>
      </c>
      <c r="L2775" s="278">
        <v>1052807</v>
      </c>
      <c r="M2775" s="100" t="s">
        <v>66</v>
      </c>
      <c r="N2775" s="100" t="s">
        <v>264</v>
      </c>
      <c r="O2775" s="100" t="s">
        <v>5480</v>
      </c>
    </row>
    <row r="2776" spans="1:15">
      <c r="A2776" s="100" t="s">
        <v>17978</v>
      </c>
      <c r="B2776" s="100" t="s">
        <v>11303</v>
      </c>
      <c r="C2776" s="100" t="s">
        <v>11304</v>
      </c>
      <c r="D2776" s="100" t="s">
        <v>8541</v>
      </c>
      <c r="E2776" s="100" t="s">
        <v>107</v>
      </c>
      <c r="F2776" s="277" t="s">
        <v>65</v>
      </c>
      <c r="G2776" s="101">
        <v>6.2</v>
      </c>
      <c r="H2776" s="101">
        <v>3.5</v>
      </c>
      <c r="I2776" s="101">
        <v>5</v>
      </c>
      <c r="J2776" s="101">
        <v>4.4000000000000004</v>
      </c>
      <c r="K2776" s="101">
        <v>4.5</v>
      </c>
      <c r="L2776" s="278">
        <v>2610</v>
      </c>
      <c r="M2776" s="100" t="s">
        <v>66</v>
      </c>
      <c r="N2776" s="100" t="s">
        <v>103</v>
      </c>
      <c r="O2776" s="100"/>
    </row>
    <row r="2777" spans="1:15">
      <c r="A2777" s="100" t="s">
        <v>13900</v>
      </c>
      <c r="B2777" s="100" t="s">
        <v>13901</v>
      </c>
      <c r="C2777" s="100" t="s">
        <v>3339</v>
      </c>
      <c r="D2777" s="100" t="s">
        <v>137</v>
      </c>
      <c r="E2777" s="100" t="s">
        <v>201</v>
      </c>
      <c r="F2777" s="277" t="s">
        <v>73</v>
      </c>
      <c r="G2777" s="101">
        <v>2.2000000000000002</v>
      </c>
      <c r="H2777" s="101">
        <v>4.4000000000000004</v>
      </c>
      <c r="I2777" s="101">
        <v>5.0999999999999996</v>
      </c>
      <c r="J2777" s="101">
        <v>2.5</v>
      </c>
      <c r="K2777" s="101">
        <v>3.7</v>
      </c>
      <c r="L2777" s="278">
        <v>200209</v>
      </c>
      <c r="M2777" s="100" t="s">
        <v>66</v>
      </c>
      <c r="N2777" s="100" t="s">
        <v>543</v>
      </c>
      <c r="O2777" s="100" t="s">
        <v>3319</v>
      </c>
    </row>
    <row r="2778" spans="1:15">
      <c r="A2778" s="100" t="s">
        <v>13367</v>
      </c>
      <c r="B2778" s="100" t="s">
        <v>13368</v>
      </c>
      <c r="C2778" s="100" t="s">
        <v>2485</v>
      </c>
      <c r="D2778" s="100" t="s">
        <v>8544</v>
      </c>
      <c r="E2778" s="100" t="s">
        <v>107</v>
      </c>
      <c r="F2778" s="277" t="s">
        <v>65</v>
      </c>
      <c r="G2778" s="101">
        <v>6.3</v>
      </c>
      <c r="H2778" s="101">
        <v>10</v>
      </c>
      <c r="I2778" s="101">
        <v>4.3</v>
      </c>
      <c r="J2778" s="101">
        <v>6.8</v>
      </c>
      <c r="K2778" s="101">
        <v>5.5</v>
      </c>
      <c r="L2778" s="278">
        <v>72945</v>
      </c>
      <c r="M2778" s="100" t="s">
        <v>125</v>
      </c>
      <c r="N2778" s="100" t="s">
        <v>67</v>
      </c>
      <c r="O2778" s="100" t="s">
        <v>2470</v>
      </c>
    </row>
    <row r="2779" spans="1:15">
      <c r="A2779" s="100" t="s">
        <v>13418</v>
      </c>
      <c r="B2779" s="100" t="s">
        <v>13419</v>
      </c>
      <c r="C2779" s="100" t="s">
        <v>2577</v>
      </c>
      <c r="D2779" s="100" t="s">
        <v>93</v>
      </c>
      <c r="E2779" s="100" t="s">
        <v>94</v>
      </c>
      <c r="F2779" s="277" t="s">
        <v>65</v>
      </c>
      <c r="G2779" s="101">
        <v>8.4</v>
      </c>
      <c r="H2779" s="101">
        <v>4.0999999999999996</v>
      </c>
      <c r="I2779" s="101">
        <v>5</v>
      </c>
      <c r="J2779" s="101">
        <v>6.4</v>
      </c>
      <c r="K2779" s="101">
        <v>5.5</v>
      </c>
      <c r="L2779" s="278">
        <v>58275</v>
      </c>
      <c r="M2779" s="100" t="s">
        <v>66</v>
      </c>
      <c r="N2779" s="100" t="s">
        <v>67</v>
      </c>
      <c r="O2779" s="100" t="s">
        <v>2559</v>
      </c>
    </row>
    <row r="2780" spans="1:15">
      <c r="A2780" s="100" t="s">
        <v>13664</v>
      </c>
      <c r="B2780" s="100" t="s">
        <v>13665</v>
      </c>
      <c r="C2780" s="100" t="s">
        <v>2992</v>
      </c>
      <c r="D2780" s="100" t="s">
        <v>8567</v>
      </c>
      <c r="E2780" s="100" t="s">
        <v>107</v>
      </c>
      <c r="F2780" s="277" t="s">
        <v>65</v>
      </c>
      <c r="G2780" s="101">
        <v>6.7</v>
      </c>
      <c r="H2780" s="101">
        <v>5.9</v>
      </c>
      <c r="I2780" s="101">
        <v>4.4000000000000004</v>
      </c>
      <c r="J2780" s="101">
        <v>6.7</v>
      </c>
      <c r="K2780" s="101">
        <v>5.9</v>
      </c>
      <c r="L2780" s="278">
        <v>3376600</v>
      </c>
      <c r="M2780" s="100" t="s">
        <v>66</v>
      </c>
      <c r="N2780" s="100" t="s">
        <v>67</v>
      </c>
      <c r="O2780" s="100" t="s">
        <v>2963</v>
      </c>
    </row>
    <row r="2781" spans="1:15">
      <c r="A2781" s="100" t="s">
        <v>13801</v>
      </c>
      <c r="B2781" s="100" t="s">
        <v>13802</v>
      </c>
      <c r="C2781" s="100" t="s">
        <v>3166</v>
      </c>
      <c r="D2781" s="100" t="s">
        <v>100</v>
      </c>
      <c r="E2781" s="100" t="s">
        <v>94</v>
      </c>
      <c r="F2781" s="277" t="s">
        <v>65</v>
      </c>
      <c r="G2781" s="101">
        <v>7.9</v>
      </c>
      <c r="H2781" s="101">
        <v>7.5</v>
      </c>
      <c r="I2781" s="101">
        <v>7.7</v>
      </c>
      <c r="J2781" s="101">
        <v>4.0999999999999996</v>
      </c>
      <c r="K2781" s="101">
        <v>6.2</v>
      </c>
      <c r="L2781" s="278">
        <v>1385000</v>
      </c>
      <c r="M2781" s="100" t="s">
        <v>66</v>
      </c>
      <c r="N2781" s="100" t="s">
        <v>67</v>
      </c>
      <c r="O2781" s="100" t="s">
        <v>3144</v>
      </c>
    </row>
    <row r="2782" spans="1:15">
      <c r="A2782" s="100" t="s">
        <v>17983</v>
      </c>
      <c r="B2782" s="100" t="s">
        <v>17984</v>
      </c>
      <c r="C2782" s="100" t="s">
        <v>8010</v>
      </c>
      <c r="D2782" s="100" t="s">
        <v>8554</v>
      </c>
      <c r="E2782" s="100" t="s">
        <v>196</v>
      </c>
      <c r="F2782" s="277" t="s">
        <v>65</v>
      </c>
      <c r="G2782" s="101">
        <v>3.2</v>
      </c>
      <c r="H2782" s="101">
        <v>6.2</v>
      </c>
      <c r="I2782" s="101">
        <v>2.1</v>
      </c>
      <c r="J2782" s="101">
        <v>4.2</v>
      </c>
      <c r="K2782" s="101">
        <v>3.2</v>
      </c>
      <c r="L2782" s="278">
        <v>14088</v>
      </c>
      <c r="M2782" s="100" t="s">
        <v>66</v>
      </c>
      <c r="N2782" s="100" t="s">
        <v>190</v>
      </c>
      <c r="O2782" s="100" t="s">
        <v>8011</v>
      </c>
    </row>
    <row r="2783" spans="1:15">
      <c r="A2783" s="100" t="s">
        <v>17981</v>
      </c>
      <c r="B2783" s="100" t="s">
        <v>17982</v>
      </c>
      <c r="C2783" s="100" t="s">
        <v>8006</v>
      </c>
      <c r="D2783" s="100" t="s">
        <v>137</v>
      </c>
      <c r="E2783" s="100" t="s">
        <v>107</v>
      </c>
      <c r="F2783" s="277" t="s">
        <v>65</v>
      </c>
      <c r="G2783" s="101">
        <v>5.9</v>
      </c>
      <c r="H2783" s="101">
        <v>4.4000000000000004</v>
      </c>
      <c r="I2783" s="101">
        <v>5</v>
      </c>
      <c r="J2783" s="101">
        <v>5.3</v>
      </c>
      <c r="K2783" s="101">
        <v>5</v>
      </c>
      <c r="L2783" s="278">
        <v>128346</v>
      </c>
      <c r="M2783" s="100" t="s">
        <v>66</v>
      </c>
      <c r="N2783" s="100" t="s">
        <v>247</v>
      </c>
      <c r="O2783" s="100" t="s">
        <v>8007</v>
      </c>
    </row>
    <row r="2784" spans="1:15">
      <c r="A2784" s="100" t="s">
        <v>14992</v>
      </c>
      <c r="B2784" s="100" t="s">
        <v>17985</v>
      </c>
      <c r="C2784" s="100" t="s">
        <v>8014</v>
      </c>
      <c r="D2784" s="100" t="s">
        <v>8541</v>
      </c>
      <c r="E2784" s="100" t="s">
        <v>196</v>
      </c>
      <c r="F2784" s="277"/>
      <c r="G2784" s="101">
        <v>4.0999999999999996</v>
      </c>
      <c r="H2784" s="101">
        <v>6.7</v>
      </c>
      <c r="I2784" s="101">
        <v>3.1</v>
      </c>
      <c r="J2784" s="101">
        <v>4.9000000000000004</v>
      </c>
      <c r="K2784" s="101">
        <v>4.0999999999999996</v>
      </c>
      <c r="L2784" s="278">
        <v>1936</v>
      </c>
      <c r="M2784" s="100" t="s">
        <v>66</v>
      </c>
      <c r="N2784" s="100" t="s">
        <v>103</v>
      </c>
      <c r="O2784" s="100" t="s">
        <v>8015</v>
      </c>
    </row>
    <row r="2785" spans="1:15">
      <c r="A2785" s="100" t="s">
        <v>12761</v>
      </c>
      <c r="B2785" s="100" t="s">
        <v>12762</v>
      </c>
      <c r="C2785" s="100" t="s">
        <v>1359</v>
      </c>
      <c r="D2785" s="100" t="s">
        <v>83</v>
      </c>
      <c r="E2785" s="100" t="s">
        <v>72</v>
      </c>
      <c r="F2785" s="277" t="s">
        <v>65</v>
      </c>
      <c r="G2785" s="101">
        <v>4.5</v>
      </c>
      <c r="H2785" s="101">
        <v>4.3</v>
      </c>
      <c r="I2785" s="101">
        <v>5.6</v>
      </c>
      <c r="J2785" s="101">
        <v>4.0999999999999996</v>
      </c>
      <c r="K2785" s="101">
        <v>4.3</v>
      </c>
      <c r="L2785" s="278">
        <v>647209</v>
      </c>
      <c r="M2785" s="100" t="s">
        <v>66</v>
      </c>
      <c r="N2785" s="100" t="s">
        <v>67</v>
      </c>
      <c r="O2785" s="100" t="s">
        <v>8019</v>
      </c>
    </row>
    <row r="2786" spans="1:15">
      <c r="A2786" s="100" t="s">
        <v>12523</v>
      </c>
      <c r="B2786" s="100" t="s">
        <v>12524</v>
      </c>
      <c r="C2786" s="100" t="s">
        <v>885</v>
      </c>
      <c r="D2786" s="100" t="s">
        <v>8546</v>
      </c>
      <c r="E2786" s="100" t="s">
        <v>72</v>
      </c>
      <c r="F2786" s="277" t="s">
        <v>65</v>
      </c>
      <c r="G2786" s="101">
        <v>4.5999999999999996</v>
      </c>
      <c r="H2786" s="101">
        <v>1.9</v>
      </c>
      <c r="I2786" s="101">
        <v>6.5</v>
      </c>
      <c r="J2786" s="101">
        <v>5.8</v>
      </c>
      <c r="K2786" s="101">
        <v>4.8</v>
      </c>
      <c r="L2786" s="278">
        <v>6654000</v>
      </c>
      <c r="M2786" s="100" t="s">
        <v>66</v>
      </c>
      <c r="N2786" s="100" t="s">
        <v>67</v>
      </c>
      <c r="O2786" s="100" t="s">
        <v>878</v>
      </c>
    </row>
    <row r="2787" spans="1:15">
      <c r="A2787" s="100" t="s">
        <v>13258</v>
      </c>
      <c r="B2787" s="100" t="s">
        <v>13259</v>
      </c>
      <c r="C2787" s="100" t="s">
        <v>2304</v>
      </c>
      <c r="D2787" s="100" t="s">
        <v>8536</v>
      </c>
      <c r="E2787" s="100" t="s">
        <v>94</v>
      </c>
      <c r="F2787" s="277" t="s">
        <v>73</v>
      </c>
      <c r="G2787" s="101">
        <v>8.3000000000000007</v>
      </c>
      <c r="H2787" s="101">
        <v>8.5</v>
      </c>
      <c r="I2787" s="101">
        <v>4.0999999999999996</v>
      </c>
      <c r="J2787" s="101">
        <v>6.9</v>
      </c>
      <c r="K2787" s="101">
        <v>5.6</v>
      </c>
      <c r="L2787" s="278">
        <v>169482</v>
      </c>
      <c r="M2787" s="100" t="s">
        <v>66</v>
      </c>
      <c r="N2787" s="100" t="s">
        <v>67</v>
      </c>
      <c r="O2787" s="100" t="s">
        <v>2289</v>
      </c>
    </row>
    <row r="2788" spans="1:15">
      <c r="A2788" s="100" t="s">
        <v>13225</v>
      </c>
      <c r="B2788" s="100" t="s">
        <v>13226</v>
      </c>
      <c r="C2788" s="100" t="s">
        <v>2242</v>
      </c>
      <c r="D2788" s="100" t="s">
        <v>8573</v>
      </c>
      <c r="E2788" s="100" t="s">
        <v>72</v>
      </c>
      <c r="F2788" s="277" t="s">
        <v>65</v>
      </c>
      <c r="G2788" s="101">
        <v>4.5999999999999996</v>
      </c>
      <c r="H2788" s="101">
        <v>3.7</v>
      </c>
      <c r="I2788" s="101">
        <v>3.9</v>
      </c>
      <c r="J2788" s="101">
        <v>5.5</v>
      </c>
      <c r="K2788" s="101">
        <v>4.4000000000000004</v>
      </c>
      <c r="L2788" s="278">
        <v>128192</v>
      </c>
      <c r="M2788" s="100" t="s">
        <v>66</v>
      </c>
      <c r="N2788" s="100" t="s">
        <v>67</v>
      </c>
      <c r="O2788" s="100" t="s">
        <v>2227</v>
      </c>
    </row>
    <row r="2789" spans="1:15">
      <c r="A2789" s="100" t="s">
        <v>12313</v>
      </c>
      <c r="B2789" s="100" t="s">
        <v>12314</v>
      </c>
      <c r="C2789" s="100" t="s">
        <v>547</v>
      </c>
      <c r="D2789" s="100" t="s">
        <v>8540</v>
      </c>
      <c r="E2789" s="100" t="s">
        <v>196</v>
      </c>
      <c r="F2789" s="277" t="s">
        <v>73</v>
      </c>
      <c r="G2789" s="101">
        <v>4.0999999999999996</v>
      </c>
      <c r="H2789" s="101">
        <v>7</v>
      </c>
      <c r="I2789" s="101">
        <v>2</v>
      </c>
      <c r="J2789" s="101">
        <v>5.8</v>
      </c>
      <c r="K2789" s="101">
        <v>4.2</v>
      </c>
      <c r="L2789" s="278">
        <v>3641</v>
      </c>
      <c r="M2789" s="100" t="s">
        <v>66</v>
      </c>
      <c r="N2789" s="100" t="s">
        <v>190</v>
      </c>
      <c r="O2789" s="100" t="s">
        <v>535</v>
      </c>
    </row>
    <row r="2790" spans="1:15">
      <c r="A2790" s="100" t="s">
        <v>14226</v>
      </c>
      <c r="B2790" s="100" t="s">
        <v>14227</v>
      </c>
      <c r="C2790" s="100" t="s">
        <v>3988</v>
      </c>
      <c r="D2790" s="100" t="s">
        <v>8535</v>
      </c>
      <c r="E2790" s="100" t="s">
        <v>107</v>
      </c>
      <c r="F2790" s="277" t="s">
        <v>65</v>
      </c>
      <c r="G2790" s="101">
        <v>7.1</v>
      </c>
      <c r="H2790" s="101">
        <v>8.8000000000000007</v>
      </c>
      <c r="I2790" s="101">
        <v>7.2</v>
      </c>
      <c r="J2790" s="101">
        <v>4.5</v>
      </c>
      <c r="K2790" s="101">
        <v>6.2</v>
      </c>
      <c r="L2790" s="278">
        <v>3012060</v>
      </c>
      <c r="M2790" s="100" t="s">
        <v>66</v>
      </c>
      <c r="N2790" s="100" t="s">
        <v>190</v>
      </c>
      <c r="O2790" s="100" t="s">
        <v>3965</v>
      </c>
    </row>
    <row r="2791" spans="1:15">
      <c r="A2791" s="100" t="s">
        <v>14089</v>
      </c>
      <c r="B2791" s="100" t="s">
        <v>14090</v>
      </c>
      <c r="C2791" s="100" t="s">
        <v>3725</v>
      </c>
      <c r="D2791" s="100" t="s">
        <v>8535</v>
      </c>
      <c r="E2791" s="100" t="s">
        <v>72</v>
      </c>
      <c r="F2791" s="277" t="s">
        <v>65</v>
      </c>
      <c r="G2791" s="101">
        <v>4.4000000000000004</v>
      </c>
      <c r="H2791" s="101">
        <v>10</v>
      </c>
      <c r="I2791" s="101">
        <v>5.4</v>
      </c>
      <c r="J2791" s="101">
        <v>2.7</v>
      </c>
      <c r="K2791" s="101">
        <v>4.5999999999999996</v>
      </c>
      <c r="L2791" s="278">
        <v>902864</v>
      </c>
      <c r="M2791" s="100" t="s">
        <v>66</v>
      </c>
      <c r="N2791" s="100" t="s">
        <v>67</v>
      </c>
      <c r="O2791" s="100" t="s">
        <v>3703</v>
      </c>
    </row>
    <row r="2792" spans="1:15">
      <c r="A2792" s="100" t="s">
        <v>14084</v>
      </c>
      <c r="B2792" s="100" t="s">
        <v>14085</v>
      </c>
      <c r="C2792" s="100" t="s">
        <v>3713</v>
      </c>
      <c r="D2792" s="100" t="s">
        <v>63</v>
      </c>
      <c r="E2792" s="100" t="s">
        <v>94</v>
      </c>
      <c r="F2792" s="277" t="s">
        <v>65</v>
      </c>
      <c r="G2792" s="101">
        <v>8</v>
      </c>
      <c r="H2792" s="101">
        <v>10</v>
      </c>
      <c r="I2792" s="101">
        <v>8.5</v>
      </c>
      <c r="J2792" s="101">
        <v>4</v>
      </c>
      <c r="K2792" s="101">
        <v>6.8</v>
      </c>
      <c r="L2792" s="278">
        <v>72621</v>
      </c>
      <c r="M2792" s="100" t="s">
        <v>66</v>
      </c>
      <c r="N2792" s="100" t="s">
        <v>67</v>
      </c>
      <c r="O2792" s="100" t="s">
        <v>3691</v>
      </c>
    </row>
    <row r="2793" spans="1:15">
      <c r="A2793" s="100" t="s">
        <v>14703</v>
      </c>
      <c r="B2793" s="100" t="s">
        <v>14704</v>
      </c>
      <c r="C2793" s="100" t="s">
        <v>11981</v>
      </c>
      <c r="D2793" s="100" t="s">
        <v>8548</v>
      </c>
      <c r="E2793" s="100" t="s">
        <v>72</v>
      </c>
      <c r="F2793" s="277" t="s">
        <v>65</v>
      </c>
      <c r="G2793" s="101">
        <v>5.4</v>
      </c>
      <c r="H2793" s="101">
        <v>4.4000000000000004</v>
      </c>
      <c r="I2793" s="101">
        <v>6</v>
      </c>
      <c r="J2793" s="101">
        <v>4.9000000000000004</v>
      </c>
      <c r="K2793" s="101">
        <v>5</v>
      </c>
      <c r="L2793" s="278">
        <v>51039</v>
      </c>
      <c r="M2793" s="100" t="s">
        <v>66</v>
      </c>
      <c r="N2793" s="100" t="s">
        <v>67</v>
      </c>
      <c r="O2793" s="100" t="s">
        <v>11982</v>
      </c>
    </row>
    <row r="2794" spans="1:15">
      <c r="A2794" s="100" t="s">
        <v>17986</v>
      </c>
      <c r="B2794" s="100" t="s">
        <v>17987</v>
      </c>
      <c r="C2794" s="100" t="s">
        <v>8018</v>
      </c>
      <c r="D2794" s="100" t="s">
        <v>8566</v>
      </c>
      <c r="E2794" s="100" t="s">
        <v>196</v>
      </c>
      <c r="F2794" s="277" t="s">
        <v>65</v>
      </c>
      <c r="G2794" s="101">
        <v>4.2</v>
      </c>
      <c r="H2794" s="101">
        <v>8.5</v>
      </c>
      <c r="I2794" s="101">
        <v>0.9</v>
      </c>
      <c r="J2794" s="101">
        <v>5</v>
      </c>
      <c r="K2794" s="101">
        <v>4.9000000000000004</v>
      </c>
      <c r="L2794" s="278">
        <v>217323</v>
      </c>
      <c r="M2794" s="100" t="s">
        <v>66</v>
      </c>
      <c r="N2794" s="100" t="s">
        <v>543</v>
      </c>
      <c r="O2794" s="100" t="s">
        <v>8023</v>
      </c>
    </row>
    <row r="2795" spans="1:15">
      <c r="A2795" s="100" t="s">
        <v>13128</v>
      </c>
      <c r="B2795" s="100" t="s">
        <v>11856</v>
      </c>
      <c r="C2795" s="100" t="s">
        <v>11857</v>
      </c>
      <c r="D2795" s="100"/>
      <c r="E2795" s="100"/>
      <c r="F2795" s="277"/>
      <c r="G2795" s="101"/>
      <c r="H2795" s="101"/>
      <c r="I2795" s="101"/>
      <c r="J2795" s="101"/>
      <c r="K2795" s="101"/>
      <c r="L2795" s="278"/>
      <c r="M2795" s="100"/>
      <c r="N2795" s="100"/>
      <c r="O2795" s="100"/>
    </row>
    <row r="2796" spans="1:15">
      <c r="A2796" s="100" t="s">
        <v>12309</v>
      </c>
      <c r="B2796" s="100" t="s">
        <v>8775</v>
      </c>
      <c r="C2796" s="100" t="s">
        <v>538</v>
      </c>
      <c r="D2796" s="100" t="s">
        <v>8562</v>
      </c>
      <c r="E2796" s="100" t="s">
        <v>94</v>
      </c>
      <c r="F2796" s="277" t="s">
        <v>95</v>
      </c>
      <c r="G2796" s="101">
        <v>8</v>
      </c>
      <c r="H2796" s="101">
        <v>6</v>
      </c>
      <c r="I2796" s="101">
        <v>5.2</v>
      </c>
      <c r="J2796" s="101">
        <v>4.9000000000000004</v>
      </c>
      <c r="K2796" s="101">
        <v>5.5</v>
      </c>
      <c r="L2796" s="278">
        <v>12090000</v>
      </c>
      <c r="M2796" s="100" t="s">
        <v>66</v>
      </c>
      <c r="N2796" s="100" t="s">
        <v>67</v>
      </c>
      <c r="O2796" s="100" t="s">
        <v>12310</v>
      </c>
    </row>
    <row r="2797" spans="1:15">
      <c r="A2797" s="100" t="s">
        <v>13908</v>
      </c>
      <c r="B2797" s="100" t="s">
        <v>13909</v>
      </c>
      <c r="C2797" s="100" t="s">
        <v>3355</v>
      </c>
      <c r="D2797" s="100" t="s">
        <v>8549</v>
      </c>
      <c r="E2797" s="100" t="s">
        <v>64</v>
      </c>
      <c r="F2797" s="277" t="s">
        <v>73</v>
      </c>
      <c r="G2797" s="101">
        <v>9</v>
      </c>
      <c r="H2797" s="101">
        <v>4.7</v>
      </c>
      <c r="I2797" s="101">
        <v>5.4</v>
      </c>
      <c r="J2797" s="101">
        <v>6.4</v>
      </c>
      <c r="K2797" s="101">
        <v>5.6</v>
      </c>
      <c r="L2797" s="278">
        <v>83229</v>
      </c>
      <c r="M2797" s="100" t="s">
        <v>66</v>
      </c>
      <c r="N2797" s="100" t="s">
        <v>67</v>
      </c>
      <c r="O2797" s="100" t="s">
        <v>3332</v>
      </c>
    </row>
    <row r="2798" spans="1:15">
      <c r="A2798" s="100" t="s">
        <v>12275</v>
      </c>
      <c r="B2798" s="100" t="s">
        <v>12276</v>
      </c>
      <c r="C2798" s="100" t="s">
        <v>474</v>
      </c>
      <c r="D2798" s="100" t="s">
        <v>8555</v>
      </c>
      <c r="E2798" s="100" t="s">
        <v>107</v>
      </c>
      <c r="F2798" s="277" t="s">
        <v>73</v>
      </c>
      <c r="G2798" s="101">
        <v>6.3</v>
      </c>
      <c r="H2798" s="101">
        <v>8.9</v>
      </c>
      <c r="I2798" s="101">
        <v>4.5999999999999996</v>
      </c>
      <c r="J2798" s="101">
        <v>6.3</v>
      </c>
      <c r="K2798" s="101">
        <v>5.4</v>
      </c>
      <c r="L2798" s="278">
        <v>66656</v>
      </c>
      <c r="M2798" s="100" t="s">
        <v>66</v>
      </c>
      <c r="N2798" s="100" t="s">
        <v>67</v>
      </c>
      <c r="O2798" s="100" t="s">
        <v>465</v>
      </c>
    </row>
    <row r="2799" spans="1:15">
      <c r="A2799" s="100" t="s">
        <v>17988</v>
      </c>
      <c r="B2799" s="100" t="s">
        <v>17989</v>
      </c>
      <c r="C2799" s="100" t="s">
        <v>11307</v>
      </c>
      <c r="D2799" s="100" t="s">
        <v>8567</v>
      </c>
      <c r="E2799" s="100" t="s">
        <v>107</v>
      </c>
      <c r="F2799" s="277" t="s">
        <v>73</v>
      </c>
      <c r="G2799" s="101">
        <v>7</v>
      </c>
      <c r="H2799" s="101">
        <v>5.5</v>
      </c>
      <c r="I2799" s="101">
        <v>3.8</v>
      </c>
      <c r="J2799" s="101">
        <v>6.2</v>
      </c>
      <c r="K2799" s="101">
        <v>5.4</v>
      </c>
      <c r="L2799" s="278">
        <v>1449130</v>
      </c>
      <c r="M2799" s="100" t="s">
        <v>66</v>
      </c>
      <c r="N2799" s="100" t="s">
        <v>67</v>
      </c>
      <c r="O2799" s="100"/>
    </row>
    <row r="2800" spans="1:15">
      <c r="A2800" s="100" t="s">
        <v>17990</v>
      </c>
      <c r="B2800" s="100" t="s">
        <v>11309</v>
      </c>
      <c r="C2800" s="100" t="s">
        <v>11310</v>
      </c>
      <c r="D2800" s="100" t="s">
        <v>8581</v>
      </c>
      <c r="E2800" s="100" t="s">
        <v>72</v>
      </c>
      <c r="F2800" s="277" t="s">
        <v>65</v>
      </c>
      <c r="G2800" s="101">
        <v>4.8</v>
      </c>
      <c r="H2800" s="101">
        <v>0</v>
      </c>
      <c r="I2800" s="101">
        <v>4.7</v>
      </c>
      <c r="J2800" s="101">
        <v>5.6</v>
      </c>
      <c r="K2800" s="101">
        <v>4.5</v>
      </c>
      <c r="L2800" s="278">
        <v>32521</v>
      </c>
      <c r="M2800" s="100" t="s">
        <v>66</v>
      </c>
      <c r="N2800" s="100" t="s">
        <v>190</v>
      </c>
      <c r="O2800" s="100"/>
    </row>
    <row r="2801" spans="1:15">
      <c r="A2801" s="100" t="s">
        <v>12708</v>
      </c>
      <c r="B2801" s="100" t="s">
        <v>1237</v>
      </c>
      <c r="C2801" s="100" t="s">
        <v>1238</v>
      </c>
      <c r="D2801" s="100" t="s">
        <v>8544</v>
      </c>
      <c r="E2801" s="100" t="s">
        <v>94</v>
      </c>
      <c r="F2801" s="277" t="s">
        <v>65</v>
      </c>
      <c r="G2801" s="101">
        <v>8.3000000000000007</v>
      </c>
      <c r="H2801" s="101">
        <v>10</v>
      </c>
      <c r="I2801" s="101">
        <v>6.3</v>
      </c>
      <c r="J2801" s="101">
        <v>5.7</v>
      </c>
      <c r="K2801" s="101">
        <v>6.3</v>
      </c>
      <c r="L2801" s="278">
        <v>32119</v>
      </c>
      <c r="M2801" s="100" t="s">
        <v>66</v>
      </c>
      <c r="N2801" s="100" t="s">
        <v>67</v>
      </c>
      <c r="O2801" s="100" t="s">
        <v>1231</v>
      </c>
    </row>
    <row r="2802" spans="1:15">
      <c r="A2802" s="100" t="s">
        <v>14086</v>
      </c>
      <c r="B2802" s="100" t="s">
        <v>14087</v>
      </c>
      <c r="C2802" s="100" t="s">
        <v>3716</v>
      </c>
      <c r="D2802" s="100" t="s">
        <v>8581</v>
      </c>
      <c r="E2802" s="100" t="s">
        <v>64</v>
      </c>
      <c r="F2802" s="277" t="s">
        <v>65</v>
      </c>
      <c r="G2802" s="101">
        <v>10</v>
      </c>
      <c r="H2802" s="101">
        <v>6.2</v>
      </c>
      <c r="I2802" s="101">
        <v>5.9</v>
      </c>
      <c r="J2802" s="101">
        <v>6.2</v>
      </c>
      <c r="K2802" s="101">
        <v>6</v>
      </c>
      <c r="L2802" s="278">
        <v>1388767</v>
      </c>
      <c r="M2802" s="100" t="s">
        <v>66</v>
      </c>
      <c r="N2802" s="100" t="s">
        <v>67</v>
      </c>
      <c r="O2802" s="100" t="s">
        <v>3695</v>
      </c>
    </row>
    <row r="2803" spans="1:15">
      <c r="A2803" s="100" t="s">
        <v>17991</v>
      </c>
      <c r="B2803" s="100" t="s">
        <v>17992</v>
      </c>
      <c r="C2803" s="100" t="s">
        <v>11313</v>
      </c>
      <c r="D2803" s="100" t="s">
        <v>8545</v>
      </c>
      <c r="E2803" s="100" t="s">
        <v>201</v>
      </c>
      <c r="F2803" s="277"/>
      <c r="G2803" s="101">
        <v>2</v>
      </c>
      <c r="H2803" s="101">
        <v>5.6</v>
      </c>
      <c r="I2803" s="101">
        <v>3.8</v>
      </c>
      <c r="J2803" s="101">
        <v>4</v>
      </c>
      <c r="K2803" s="101">
        <v>4</v>
      </c>
      <c r="L2803" s="278">
        <v>1079</v>
      </c>
      <c r="M2803" s="100" t="s">
        <v>66</v>
      </c>
      <c r="N2803" s="100" t="s">
        <v>103</v>
      </c>
      <c r="O2803" s="100"/>
    </row>
    <row r="2804" spans="1:15">
      <c r="A2804" s="100" t="s">
        <v>17993</v>
      </c>
      <c r="B2804" s="100" t="s">
        <v>17994</v>
      </c>
      <c r="C2804" s="100" t="s">
        <v>11316</v>
      </c>
      <c r="D2804" s="100" t="s">
        <v>100</v>
      </c>
      <c r="E2804" s="100" t="s">
        <v>107</v>
      </c>
      <c r="F2804" s="277" t="s">
        <v>65</v>
      </c>
      <c r="G2804" s="101">
        <v>6.7</v>
      </c>
      <c r="H2804" s="101">
        <v>6.9</v>
      </c>
      <c r="I2804" s="101">
        <v>9</v>
      </c>
      <c r="J2804" s="101">
        <v>5.0999999999999996</v>
      </c>
      <c r="K2804" s="101">
        <v>6.6</v>
      </c>
      <c r="L2804" s="278">
        <v>234019</v>
      </c>
      <c r="M2804" s="100" t="s">
        <v>245</v>
      </c>
      <c r="N2804" s="100" t="s">
        <v>103</v>
      </c>
      <c r="O2804" s="100"/>
    </row>
    <row r="2805" spans="1:15">
      <c r="A2805" s="100" t="s">
        <v>17995</v>
      </c>
      <c r="B2805" s="100" t="s">
        <v>17996</v>
      </c>
      <c r="C2805" s="100" t="s">
        <v>11319</v>
      </c>
      <c r="D2805" s="100" t="s">
        <v>8536</v>
      </c>
      <c r="E2805" s="100" t="s">
        <v>196</v>
      </c>
      <c r="F2805" s="277" t="s">
        <v>95</v>
      </c>
      <c r="G2805" s="101">
        <v>4.2</v>
      </c>
      <c r="H2805" s="101">
        <v>0</v>
      </c>
      <c r="I2805" s="101">
        <v>3.6</v>
      </c>
      <c r="J2805" s="101">
        <v>5.7</v>
      </c>
      <c r="K2805" s="101">
        <v>3.8</v>
      </c>
      <c r="L2805" s="278">
        <v>4383</v>
      </c>
      <c r="M2805" s="100" t="s">
        <v>66</v>
      </c>
      <c r="N2805" s="100" t="s">
        <v>190</v>
      </c>
      <c r="O2805" s="100"/>
    </row>
    <row r="2806" spans="1:15">
      <c r="A2806" s="100" t="s">
        <v>12267</v>
      </c>
      <c r="B2806" s="100" t="s">
        <v>12268</v>
      </c>
      <c r="C2806" s="100" t="s">
        <v>462</v>
      </c>
      <c r="D2806" s="100" t="s">
        <v>8543</v>
      </c>
      <c r="E2806" s="100" t="s">
        <v>72</v>
      </c>
      <c r="F2806" s="277" t="s">
        <v>65</v>
      </c>
      <c r="G2806" s="101">
        <v>5.6</v>
      </c>
      <c r="H2806" s="101">
        <v>1.3</v>
      </c>
      <c r="I2806" s="101">
        <v>5.2</v>
      </c>
      <c r="J2806" s="101">
        <v>7.1</v>
      </c>
      <c r="K2806" s="101">
        <v>4.3</v>
      </c>
      <c r="L2806" s="278">
        <v>23500000</v>
      </c>
      <c r="M2806" s="100" t="s">
        <v>66</v>
      </c>
      <c r="N2806" s="100" t="s">
        <v>67</v>
      </c>
      <c r="O2806" s="100" t="s">
        <v>451</v>
      </c>
    </row>
    <row r="2807" spans="1:15">
      <c r="A2807" s="100" t="s">
        <v>17999</v>
      </c>
      <c r="B2807" s="100" t="s">
        <v>18000</v>
      </c>
      <c r="C2807" s="100" t="s">
        <v>8026</v>
      </c>
      <c r="D2807" s="100" t="s">
        <v>8543</v>
      </c>
      <c r="E2807" s="100" t="s">
        <v>285</v>
      </c>
      <c r="F2807" s="277" t="s">
        <v>65</v>
      </c>
      <c r="G2807" s="101">
        <v>0.2</v>
      </c>
      <c r="H2807" s="101">
        <v>0.9</v>
      </c>
      <c r="I2807" s="101">
        <v>1.8</v>
      </c>
      <c r="J2807" s="101">
        <v>2</v>
      </c>
      <c r="K2807" s="101">
        <v>1.5</v>
      </c>
      <c r="L2807" s="278">
        <v>3451456</v>
      </c>
      <c r="M2807" s="100" t="s">
        <v>66</v>
      </c>
      <c r="N2807" s="100" t="s">
        <v>247</v>
      </c>
      <c r="O2807" s="100" t="s">
        <v>8031</v>
      </c>
    </row>
    <row r="2808" spans="1:15">
      <c r="A2808" s="100" t="s">
        <v>18001</v>
      </c>
      <c r="B2808" s="100" t="s">
        <v>18002</v>
      </c>
      <c r="C2808" s="100" t="s">
        <v>8030</v>
      </c>
      <c r="D2808" s="100" t="s">
        <v>8616</v>
      </c>
      <c r="E2808" s="100" t="s">
        <v>196</v>
      </c>
      <c r="F2808" s="277" t="s">
        <v>65</v>
      </c>
      <c r="G2808" s="101">
        <v>3.2</v>
      </c>
      <c r="H2808" s="101">
        <v>2.6</v>
      </c>
      <c r="I2808" s="101">
        <v>4.3</v>
      </c>
      <c r="J2808" s="101">
        <v>2.9</v>
      </c>
      <c r="K2808" s="101">
        <v>3.5</v>
      </c>
      <c r="L2808" s="278">
        <v>20577106</v>
      </c>
      <c r="M2808" s="100" t="s">
        <v>66</v>
      </c>
      <c r="N2808" s="100" t="s">
        <v>67</v>
      </c>
      <c r="O2808" s="100" t="s">
        <v>8035</v>
      </c>
    </row>
    <row r="2809" spans="1:15">
      <c r="A2809" s="100" t="s">
        <v>18001</v>
      </c>
      <c r="B2809" s="100" t="s">
        <v>18003</v>
      </c>
      <c r="C2809" s="100" t="s">
        <v>11322</v>
      </c>
      <c r="D2809" s="100" t="s">
        <v>100</v>
      </c>
      <c r="E2809" s="100" t="s">
        <v>107</v>
      </c>
      <c r="F2809" s="277" t="s">
        <v>65</v>
      </c>
      <c r="G2809" s="101">
        <v>6.5</v>
      </c>
      <c r="H2809" s="101">
        <v>6</v>
      </c>
      <c r="I2809" s="101">
        <v>6</v>
      </c>
      <c r="J2809" s="101">
        <v>5.7</v>
      </c>
      <c r="K2809" s="101">
        <v>5.9</v>
      </c>
      <c r="L2809" s="278">
        <v>458679</v>
      </c>
      <c r="M2809" s="100" t="s">
        <v>66</v>
      </c>
      <c r="N2809" s="100" t="s">
        <v>103</v>
      </c>
      <c r="O2809" s="100"/>
    </row>
    <row r="2810" spans="1:15">
      <c r="A2810" s="100" t="s">
        <v>18004</v>
      </c>
      <c r="B2810" s="100" t="s">
        <v>18005</v>
      </c>
      <c r="C2810" s="100" t="s">
        <v>11325</v>
      </c>
      <c r="D2810" s="100" t="s">
        <v>8556</v>
      </c>
      <c r="E2810" s="100" t="s">
        <v>72</v>
      </c>
      <c r="F2810" s="277" t="s">
        <v>65</v>
      </c>
      <c r="G2810" s="101">
        <v>4.4000000000000004</v>
      </c>
      <c r="H2810" s="101">
        <v>2.9</v>
      </c>
      <c r="I2810" s="101">
        <v>6.1</v>
      </c>
      <c r="J2810" s="101">
        <v>6.6</v>
      </c>
      <c r="K2810" s="101">
        <v>4.9000000000000004</v>
      </c>
      <c r="L2810" s="278">
        <v>686892</v>
      </c>
      <c r="M2810" s="100" t="s">
        <v>66</v>
      </c>
      <c r="N2810" s="100" t="s">
        <v>543</v>
      </c>
      <c r="O2810" s="100"/>
    </row>
    <row r="2811" spans="1:15">
      <c r="A2811" s="100" t="s">
        <v>17856</v>
      </c>
      <c r="B2811" s="100" t="s">
        <v>17857</v>
      </c>
      <c r="C2811" s="100" t="s">
        <v>11176</v>
      </c>
      <c r="D2811" s="100" t="s">
        <v>63</v>
      </c>
      <c r="E2811" s="100" t="s">
        <v>107</v>
      </c>
      <c r="F2811" s="277" t="s">
        <v>65</v>
      </c>
      <c r="G2811" s="101">
        <v>6.5</v>
      </c>
      <c r="H2811" s="101">
        <v>4.5</v>
      </c>
      <c r="I2811" s="101">
        <v>7.4</v>
      </c>
      <c r="J2811" s="101">
        <v>5</v>
      </c>
      <c r="K2811" s="101">
        <v>6</v>
      </c>
      <c r="L2811" s="278">
        <v>29347</v>
      </c>
      <c r="M2811" s="100" t="s">
        <v>66</v>
      </c>
      <c r="N2811" s="100" t="s">
        <v>190</v>
      </c>
      <c r="O2811" s="100"/>
    </row>
    <row r="2812" spans="1:15">
      <c r="A2812" s="100" t="s">
        <v>14978</v>
      </c>
      <c r="B2812" s="100" t="s">
        <v>14979</v>
      </c>
      <c r="C2812" s="100" t="s">
        <v>5392</v>
      </c>
      <c r="D2812" s="100" t="s">
        <v>8535</v>
      </c>
      <c r="E2812" s="100" t="s">
        <v>94</v>
      </c>
      <c r="F2812" s="277" t="s">
        <v>73</v>
      </c>
      <c r="G2812" s="101">
        <v>7.6</v>
      </c>
      <c r="H2812" s="101">
        <v>9.1999999999999993</v>
      </c>
      <c r="I2812" s="101">
        <v>5.2</v>
      </c>
      <c r="J2812" s="101">
        <v>6.8</v>
      </c>
      <c r="K2812" s="101">
        <v>6</v>
      </c>
      <c r="L2812" s="278">
        <v>21133</v>
      </c>
      <c r="M2812" s="100" t="s">
        <v>125</v>
      </c>
      <c r="N2812" s="100" t="s">
        <v>67</v>
      </c>
      <c r="O2812" s="100" t="s">
        <v>5413</v>
      </c>
    </row>
    <row r="2813" spans="1:15">
      <c r="A2813" s="100" t="s">
        <v>18006</v>
      </c>
      <c r="B2813" s="100" t="s">
        <v>18007</v>
      </c>
      <c r="C2813" s="100" t="s">
        <v>11328</v>
      </c>
      <c r="D2813" s="100" t="s">
        <v>8560</v>
      </c>
      <c r="E2813" s="100" t="s">
        <v>72</v>
      </c>
      <c r="F2813" s="277" t="s">
        <v>95</v>
      </c>
      <c r="G2813" s="101">
        <v>4.8</v>
      </c>
      <c r="H2813" s="101">
        <v>2.9</v>
      </c>
      <c r="I2813" s="101">
        <v>4.2</v>
      </c>
      <c r="J2813" s="101">
        <v>5.6</v>
      </c>
      <c r="K2813" s="101">
        <v>4.5</v>
      </c>
      <c r="L2813" s="278">
        <v>202649</v>
      </c>
      <c r="M2813" s="100" t="s">
        <v>66</v>
      </c>
      <c r="N2813" s="100" t="s">
        <v>247</v>
      </c>
      <c r="O2813" s="100"/>
    </row>
    <row r="2814" spans="1:15">
      <c r="A2814" s="100" t="s">
        <v>18008</v>
      </c>
      <c r="B2814" s="100" t="s">
        <v>18009</v>
      </c>
      <c r="C2814" s="100" t="s">
        <v>11331</v>
      </c>
      <c r="D2814" s="100" t="s">
        <v>8589</v>
      </c>
      <c r="E2814" s="100" t="s">
        <v>72</v>
      </c>
      <c r="F2814" s="277" t="s">
        <v>65</v>
      </c>
      <c r="G2814" s="101">
        <v>4.4000000000000004</v>
      </c>
      <c r="H2814" s="101">
        <v>6.4</v>
      </c>
      <c r="I2814" s="101">
        <v>3.6</v>
      </c>
      <c r="J2814" s="101">
        <v>3.6</v>
      </c>
      <c r="K2814" s="101">
        <v>4.7</v>
      </c>
      <c r="L2814" s="278">
        <v>374730</v>
      </c>
      <c r="M2814" s="100" t="s">
        <v>66</v>
      </c>
      <c r="N2814" s="100" t="s">
        <v>103</v>
      </c>
      <c r="O2814" s="100"/>
    </row>
    <row r="2815" spans="1:15">
      <c r="A2815" s="100" t="s">
        <v>13495</v>
      </c>
      <c r="B2815" s="100" t="s">
        <v>13496</v>
      </c>
      <c r="C2815" s="100" t="s">
        <v>169</v>
      </c>
      <c r="D2815" s="100" t="s">
        <v>137</v>
      </c>
      <c r="E2815" s="100" t="s">
        <v>94</v>
      </c>
      <c r="F2815" s="277" t="s">
        <v>65</v>
      </c>
      <c r="G2815" s="101">
        <v>8.1</v>
      </c>
      <c r="H2815" s="101">
        <v>4.2</v>
      </c>
      <c r="I2815" s="101">
        <v>5.4</v>
      </c>
      <c r="J2815" s="101">
        <v>7.7</v>
      </c>
      <c r="K2815" s="101">
        <v>6.1</v>
      </c>
      <c r="L2815" s="278">
        <v>43375</v>
      </c>
      <c r="M2815" s="100" t="s">
        <v>66</v>
      </c>
      <c r="N2815" s="100" t="s">
        <v>67</v>
      </c>
      <c r="O2815" s="100" t="s">
        <v>166</v>
      </c>
    </row>
    <row r="2816" spans="1:15">
      <c r="A2816" s="100" t="s">
        <v>18012</v>
      </c>
      <c r="B2816" s="100" t="s">
        <v>18013</v>
      </c>
      <c r="C2816" s="100" t="s">
        <v>11338</v>
      </c>
      <c r="D2816" s="100" t="s">
        <v>100</v>
      </c>
      <c r="E2816" s="100" t="s">
        <v>72</v>
      </c>
      <c r="F2816" s="277" t="s">
        <v>73</v>
      </c>
      <c r="G2816" s="101">
        <v>5.6</v>
      </c>
      <c r="H2816" s="101">
        <v>5.0999999999999996</v>
      </c>
      <c r="I2816" s="101">
        <v>6.4</v>
      </c>
      <c r="J2816" s="101">
        <v>5.2</v>
      </c>
      <c r="K2816" s="101">
        <v>5.5</v>
      </c>
      <c r="L2816" s="278">
        <v>548454</v>
      </c>
      <c r="M2816" s="100" t="s">
        <v>66</v>
      </c>
      <c r="N2816" s="100" t="s">
        <v>190</v>
      </c>
      <c r="O2816" s="100"/>
    </row>
    <row r="2817" spans="1:15">
      <c r="A2817" s="100" t="s">
        <v>18010</v>
      </c>
      <c r="B2817" s="100" t="s">
        <v>18011</v>
      </c>
      <c r="C2817" s="100" t="s">
        <v>11334</v>
      </c>
      <c r="D2817" s="100" t="s">
        <v>8592</v>
      </c>
      <c r="E2817" s="100" t="s">
        <v>196</v>
      </c>
      <c r="F2817" s="277" t="s">
        <v>95</v>
      </c>
      <c r="G2817" s="101">
        <v>3.2</v>
      </c>
      <c r="H2817" s="101">
        <v>2.5</v>
      </c>
      <c r="I2817" s="101">
        <v>3.6</v>
      </c>
      <c r="J2817" s="101">
        <v>4.3</v>
      </c>
      <c r="K2817" s="101">
        <v>3.8</v>
      </c>
      <c r="L2817" s="278">
        <v>218395</v>
      </c>
      <c r="M2817" s="100" t="s">
        <v>66</v>
      </c>
      <c r="N2817" s="100" t="s">
        <v>247</v>
      </c>
      <c r="O2817" s="100" t="s">
        <v>11335</v>
      </c>
    </row>
    <row r="2818" spans="1:15">
      <c r="A2818" s="100" t="s">
        <v>18014</v>
      </c>
      <c r="B2818" s="100" t="s">
        <v>18015</v>
      </c>
      <c r="C2818" s="100" t="s">
        <v>11339</v>
      </c>
      <c r="D2818" s="100" t="s">
        <v>8548</v>
      </c>
      <c r="E2818" s="100" t="s">
        <v>201</v>
      </c>
      <c r="F2818" s="277" t="s">
        <v>65</v>
      </c>
      <c r="G2818" s="101">
        <v>2.4</v>
      </c>
      <c r="H2818" s="101">
        <v>3.4</v>
      </c>
      <c r="I2818" s="101">
        <v>3.7</v>
      </c>
      <c r="J2818" s="101">
        <v>5.4</v>
      </c>
      <c r="K2818" s="101">
        <v>4.4000000000000004</v>
      </c>
      <c r="L2818" s="278">
        <v>41095</v>
      </c>
      <c r="M2818" s="100" t="s">
        <v>66</v>
      </c>
      <c r="N2818" s="100" t="s">
        <v>103</v>
      </c>
      <c r="O2818" s="100"/>
    </row>
    <row r="2819" spans="1:15">
      <c r="A2819" s="100" t="s">
        <v>18016</v>
      </c>
      <c r="B2819" s="100" t="s">
        <v>18017</v>
      </c>
      <c r="C2819" s="100" t="s">
        <v>8034</v>
      </c>
      <c r="D2819" s="100" t="s">
        <v>8541</v>
      </c>
      <c r="E2819" s="100" t="s">
        <v>107</v>
      </c>
      <c r="F2819" s="277" t="s">
        <v>65</v>
      </c>
      <c r="G2819" s="101">
        <v>7.1</v>
      </c>
      <c r="H2819" s="101">
        <v>4.2</v>
      </c>
      <c r="I2819" s="101">
        <v>5</v>
      </c>
      <c r="J2819" s="101">
        <v>6.2</v>
      </c>
      <c r="K2819" s="101">
        <v>5.3</v>
      </c>
      <c r="L2819" s="278">
        <v>29920</v>
      </c>
      <c r="M2819" s="100" t="s">
        <v>66</v>
      </c>
      <c r="N2819" s="100" t="s">
        <v>247</v>
      </c>
      <c r="O2819" s="100" t="s">
        <v>8039</v>
      </c>
    </row>
    <row r="2820" spans="1:15">
      <c r="A2820" s="100" t="s">
        <v>18018</v>
      </c>
      <c r="B2820" s="100" t="s">
        <v>11341</v>
      </c>
      <c r="C2820" s="100" t="s">
        <v>11342</v>
      </c>
      <c r="D2820" s="100" t="s">
        <v>8545</v>
      </c>
      <c r="E2820" s="100" t="s">
        <v>72</v>
      </c>
      <c r="F2820" s="277"/>
      <c r="G2820" s="101">
        <v>4.4000000000000004</v>
      </c>
      <c r="H2820" s="101">
        <v>7.1</v>
      </c>
      <c r="I2820" s="101">
        <v>4.0999999999999996</v>
      </c>
      <c r="J2820" s="101">
        <v>5.2</v>
      </c>
      <c r="K2820" s="101">
        <v>4.8</v>
      </c>
      <c r="L2820" s="278"/>
      <c r="M2820" s="100" t="s">
        <v>66</v>
      </c>
      <c r="N2820" s="100"/>
      <c r="O2820" s="100"/>
    </row>
    <row r="2821" spans="1:15">
      <c r="A2821" s="100" t="s">
        <v>18021</v>
      </c>
      <c r="B2821" s="100" t="s">
        <v>11347</v>
      </c>
      <c r="C2821" s="100" t="s">
        <v>11348</v>
      </c>
      <c r="D2821" s="100" t="s">
        <v>8541</v>
      </c>
      <c r="E2821" s="100" t="s">
        <v>107</v>
      </c>
      <c r="F2821" s="277"/>
      <c r="G2821" s="101">
        <v>6.5</v>
      </c>
      <c r="H2821" s="101">
        <v>4.0999999999999996</v>
      </c>
      <c r="I2821" s="101">
        <v>5</v>
      </c>
      <c r="J2821" s="101">
        <v>4.9000000000000004</v>
      </c>
      <c r="K2821" s="101">
        <v>4.8</v>
      </c>
      <c r="L2821" s="278">
        <v>1302</v>
      </c>
      <c r="M2821" s="100" t="s">
        <v>66</v>
      </c>
      <c r="N2821" s="100" t="s">
        <v>247</v>
      </c>
      <c r="O2821" s="100"/>
    </row>
    <row r="2822" spans="1:15">
      <c r="A2822" s="100" t="s">
        <v>18019</v>
      </c>
      <c r="B2822" s="100" t="s">
        <v>18020</v>
      </c>
      <c r="C2822" s="100" t="s">
        <v>11345</v>
      </c>
      <c r="D2822" s="100" t="s">
        <v>8560</v>
      </c>
      <c r="E2822" s="100" t="s">
        <v>72</v>
      </c>
      <c r="F2822" s="277" t="s">
        <v>65</v>
      </c>
      <c r="G2822" s="101">
        <v>5.5</v>
      </c>
      <c r="H2822" s="101">
        <v>2.2999999999999998</v>
      </c>
      <c r="I2822" s="101">
        <v>3.7</v>
      </c>
      <c r="J2822" s="101">
        <v>6.2</v>
      </c>
      <c r="K2822" s="101">
        <v>4.3</v>
      </c>
      <c r="L2822" s="278">
        <v>250986</v>
      </c>
      <c r="M2822" s="100" t="s">
        <v>66</v>
      </c>
      <c r="N2822" s="100" t="s">
        <v>247</v>
      </c>
      <c r="O2822" s="100"/>
    </row>
    <row r="2823" spans="1:15">
      <c r="A2823" s="100" t="s">
        <v>17852</v>
      </c>
      <c r="B2823" s="100" t="s">
        <v>17853</v>
      </c>
      <c r="C2823" s="100" t="s">
        <v>11173</v>
      </c>
      <c r="D2823" s="100" t="s">
        <v>8541</v>
      </c>
      <c r="E2823" s="100" t="s">
        <v>72</v>
      </c>
      <c r="F2823" s="277" t="s">
        <v>65</v>
      </c>
      <c r="G2823" s="101">
        <v>5.3</v>
      </c>
      <c r="H2823" s="101">
        <v>3.9</v>
      </c>
      <c r="I2823" s="101">
        <v>3.7</v>
      </c>
      <c r="J2823" s="101">
        <v>6.6</v>
      </c>
      <c r="K2823" s="101">
        <v>4.8</v>
      </c>
      <c r="L2823" s="278">
        <v>3539</v>
      </c>
      <c r="M2823" s="100" t="s">
        <v>66</v>
      </c>
      <c r="N2823" s="100" t="s">
        <v>247</v>
      </c>
      <c r="O2823" s="100"/>
    </row>
    <row r="2824" spans="1:15">
      <c r="A2824" s="100" t="s">
        <v>17858</v>
      </c>
      <c r="B2824" s="100" t="s">
        <v>17859</v>
      </c>
      <c r="C2824" s="100" t="s">
        <v>11179</v>
      </c>
      <c r="D2824" s="100" t="s">
        <v>137</v>
      </c>
      <c r="E2824" s="100" t="s">
        <v>72</v>
      </c>
      <c r="F2824" s="277" t="s">
        <v>73</v>
      </c>
      <c r="G2824" s="101">
        <v>5.7</v>
      </c>
      <c r="H2824" s="101">
        <v>3.6</v>
      </c>
      <c r="I2824" s="101">
        <v>6.4</v>
      </c>
      <c r="J2824" s="101">
        <v>5.3</v>
      </c>
      <c r="K2824" s="101">
        <v>5</v>
      </c>
      <c r="L2824" s="278">
        <v>104159</v>
      </c>
      <c r="M2824" s="100" t="s">
        <v>66</v>
      </c>
      <c r="N2824" s="100" t="s">
        <v>543</v>
      </c>
      <c r="O2824" s="100"/>
    </row>
    <row r="2825" spans="1:15">
      <c r="A2825" s="100" t="s">
        <v>13904</v>
      </c>
      <c r="B2825" s="100" t="s">
        <v>13905</v>
      </c>
      <c r="C2825" s="100" t="s">
        <v>3347</v>
      </c>
      <c r="D2825" s="100" t="s">
        <v>8564</v>
      </c>
      <c r="E2825" s="100" t="s">
        <v>72</v>
      </c>
      <c r="F2825" s="277" t="s">
        <v>65</v>
      </c>
      <c r="G2825" s="101">
        <v>5.0999999999999996</v>
      </c>
      <c r="H2825" s="101">
        <v>7</v>
      </c>
      <c r="I2825" s="101">
        <v>4</v>
      </c>
      <c r="J2825" s="101">
        <v>6.4</v>
      </c>
      <c r="K2825" s="101">
        <v>5.2</v>
      </c>
      <c r="L2825" s="278">
        <v>56669</v>
      </c>
      <c r="M2825" s="100" t="s">
        <v>66</v>
      </c>
      <c r="N2825" s="100" t="s">
        <v>190</v>
      </c>
      <c r="O2825" s="100" t="s">
        <v>3324</v>
      </c>
    </row>
    <row r="2826" spans="1:15">
      <c r="A2826" s="100" t="s">
        <v>18022</v>
      </c>
      <c r="B2826" s="100" t="s">
        <v>18023</v>
      </c>
      <c r="C2826" s="100" t="s">
        <v>8038</v>
      </c>
      <c r="D2826" s="100" t="s">
        <v>8541</v>
      </c>
      <c r="E2826" s="100" t="s">
        <v>72</v>
      </c>
      <c r="F2826" s="277" t="s">
        <v>65</v>
      </c>
      <c r="G2826" s="101">
        <v>5.3</v>
      </c>
      <c r="H2826" s="101">
        <v>7</v>
      </c>
      <c r="I2826" s="101">
        <v>4.8</v>
      </c>
      <c r="J2826" s="101">
        <v>3.7</v>
      </c>
      <c r="K2826" s="101">
        <v>4.5</v>
      </c>
      <c r="L2826" s="278">
        <v>38406</v>
      </c>
      <c r="M2826" s="100" t="s">
        <v>66</v>
      </c>
      <c r="N2826" s="100" t="s">
        <v>103</v>
      </c>
      <c r="O2826" s="100" t="s">
        <v>8043</v>
      </c>
    </row>
    <row r="2827" spans="1:15">
      <c r="A2827" s="100" t="s">
        <v>15288</v>
      </c>
      <c r="B2827" s="100" t="s">
        <v>15289</v>
      </c>
      <c r="C2827" s="100" t="s">
        <v>5921</v>
      </c>
      <c r="D2827" s="100" t="s">
        <v>8659</v>
      </c>
      <c r="E2827" s="100" t="s">
        <v>196</v>
      </c>
      <c r="F2827" s="277" t="s">
        <v>65</v>
      </c>
      <c r="G2827" s="101">
        <v>4.2</v>
      </c>
      <c r="H2827" s="101">
        <v>6.7</v>
      </c>
      <c r="I2827" s="101">
        <v>3.1</v>
      </c>
      <c r="J2827" s="101">
        <v>3.4</v>
      </c>
      <c r="K2827" s="101">
        <v>3.4</v>
      </c>
      <c r="L2827" s="278">
        <v>1015</v>
      </c>
      <c r="M2827" s="100" t="s">
        <v>66</v>
      </c>
      <c r="N2827" s="100" t="s">
        <v>103</v>
      </c>
      <c r="O2827" s="100" t="s">
        <v>5952</v>
      </c>
    </row>
    <row r="2828" spans="1:15">
      <c r="A2828" s="100" t="s">
        <v>17854</v>
      </c>
      <c r="B2828" s="100" t="s">
        <v>17855</v>
      </c>
      <c r="C2828" s="100" t="s">
        <v>7944</v>
      </c>
      <c r="D2828" s="100" t="s">
        <v>8541</v>
      </c>
      <c r="E2828" s="100" t="s">
        <v>201</v>
      </c>
      <c r="F2828" s="277" t="s">
        <v>95</v>
      </c>
      <c r="G2828" s="101">
        <v>2.6</v>
      </c>
      <c r="H2828" s="101">
        <v>3.6</v>
      </c>
      <c r="I2828" s="101">
        <v>4</v>
      </c>
      <c r="J2828" s="101">
        <v>3.5</v>
      </c>
      <c r="K2828" s="101">
        <v>3.7</v>
      </c>
      <c r="L2828" s="278">
        <v>58763</v>
      </c>
      <c r="M2828" s="100" t="s">
        <v>66</v>
      </c>
      <c r="N2828" s="100" t="s">
        <v>247</v>
      </c>
      <c r="O2828" s="100" t="s">
        <v>7945</v>
      </c>
    </row>
    <row r="2829" spans="1:15">
      <c r="A2829" s="100" t="s">
        <v>15161</v>
      </c>
      <c r="B2829" s="100" t="s">
        <v>15162</v>
      </c>
      <c r="C2829" s="100" t="s">
        <v>15163</v>
      </c>
      <c r="D2829" s="100" t="s">
        <v>8547</v>
      </c>
      <c r="E2829" s="100" t="s">
        <v>107</v>
      </c>
      <c r="F2829" s="277" t="s">
        <v>65</v>
      </c>
      <c r="G2829" s="101">
        <v>6.9</v>
      </c>
      <c r="H2829" s="101">
        <v>4</v>
      </c>
      <c r="I2829" s="101">
        <v>5.6</v>
      </c>
      <c r="J2829" s="101">
        <v>6.2</v>
      </c>
      <c r="K2829" s="101">
        <v>5.0999999999999996</v>
      </c>
      <c r="L2829" s="278">
        <v>10755000</v>
      </c>
      <c r="M2829" s="100" t="s">
        <v>66</v>
      </c>
      <c r="N2829" s="100" t="s">
        <v>67</v>
      </c>
      <c r="O2829" s="100"/>
    </row>
    <row r="2830" spans="1:15">
      <c r="A2830" s="100" t="s">
        <v>13358</v>
      </c>
      <c r="B2830" s="100" t="s">
        <v>156</v>
      </c>
      <c r="C2830" s="100" t="s">
        <v>157</v>
      </c>
      <c r="D2830" s="100" t="s">
        <v>100</v>
      </c>
      <c r="E2830" s="100" t="s">
        <v>64</v>
      </c>
      <c r="F2830" s="277" t="s">
        <v>65</v>
      </c>
      <c r="G2830" s="101">
        <v>9.6</v>
      </c>
      <c r="H2830" s="101">
        <v>8.1</v>
      </c>
      <c r="I2830" s="101">
        <v>5.7</v>
      </c>
      <c r="J2830" s="101">
        <v>5.8</v>
      </c>
      <c r="K2830" s="101">
        <v>7.1</v>
      </c>
      <c r="L2830" s="278">
        <v>8920000</v>
      </c>
      <c r="M2830" s="100" t="s">
        <v>66</v>
      </c>
      <c r="N2830" s="100" t="s">
        <v>67</v>
      </c>
      <c r="O2830" s="100" t="s">
        <v>154</v>
      </c>
    </row>
    <row r="2831" spans="1:15">
      <c r="A2831" s="100" t="s">
        <v>14705</v>
      </c>
      <c r="B2831" s="100" t="s">
        <v>14706</v>
      </c>
      <c r="C2831" s="100" t="s">
        <v>4942</v>
      </c>
      <c r="D2831" s="100" t="s">
        <v>8563</v>
      </c>
      <c r="E2831" s="100" t="s">
        <v>196</v>
      </c>
      <c r="F2831" s="277" t="s">
        <v>65</v>
      </c>
      <c r="G2831" s="101">
        <v>4.0999999999999996</v>
      </c>
      <c r="H2831" s="101">
        <v>3.3</v>
      </c>
      <c r="I2831" s="101">
        <v>4.4000000000000004</v>
      </c>
      <c r="J2831" s="101">
        <v>3.1</v>
      </c>
      <c r="K2831" s="101">
        <v>3.9</v>
      </c>
      <c r="L2831" s="278">
        <v>21363</v>
      </c>
      <c r="M2831" s="100" t="s">
        <v>66</v>
      </c>
      <c r="N2831" s="100" t="s">
        <v>103</v>
      </c>
      <c r="O2831" s="100" t="s">
        <v>3340</v>
      </c>
    </row>
    <row r="2832" spans="1:15">
      <c r="A2832" s="100" t="s">
        <v>13356</v>
      </c>
      <c r="B2832" s="100" t="s">
        <v>13357</v>
      </c>
      <c r="C2832" s="100" t="s">
        <v>2469</v>
      </c>
      <c r="D2832" s="100" t="s">
        <v>8550</v>
      </c>
      <c r="E2832" s="100" t="s">
        <v>94</v>
      </c>
      <c r="F2832" s="277" t="s">
        <v>73</v>
      </c>
      <c r="G2832" s="101">
        <v>8.5</v>
      </c>
      <c r="H2832" s="101">
        <v>10</v>
      </c>
      <c r="I2832" s="101">
        <v>4.5999999999999996</v>
      </c>
      <c r="J2832" s="101">
        <v>7.2</v>
      </c>
      <c r="K2832" s="101">
        <v>6</v>
      </c>
      <c r="L2832" s="278">
        <v>2726</v>
      </c>
      <c r="M2832" s="100" t="s">
        <v>66</v>
      </c>
      <c r="N2832" s="100" t="s">
        <v>67</v>
      </c>
      <c r="O2832" s="100" t="s">
        <v>2451</v>
      </c>
    </row>
    <row r="2833" spans="1:15">
      <c r="A2833" s="100" t="s">
        <v>18024</v>
      </c>
      <c r="B2833" s="100" t="s">
        <v>18025</v>
      </c>
      <c r="C2833" s="100" t="s">
        <v>11351</v>
      </c>
      <c r="D2833" s="100" t="s">
        <v>8544</v>
      </c>
      <c r="E2833" s="100" t="s">
        <v>94</v>
      </c>
      <c r="F2833" s="277" t="s">
        <v>73</v>
      </c>
      <c r="G2833" s="101">
        <v>7.6</v>
      </c>
      <c r="H2833" s="101">
        <v>6</v>
      </c>
      <c r="I2833" s="101">
        <v>6.3</v>
      </c>
      <c r="J2833" s="101">
        <v>6.3</v>
      </c>
      <c r="K2833" s="101">
        <v>6.3</v>
      </c>
      <c r="L2833" s="278">
        <v>6091</v>
      </c>
      <c r="M2833" s="100" t="s">
        <v>66</v>
      </c>
      <c r="N2833" s="100" t="s">
        <v>543</v>
      </c>
      <c r="O2833" s="100"/>
    </row>
    <row r="2834" spans="1:15">
      <c r="A2834" s="100" t="s">
        <v>18026</v>
      </c>
      <c r="B2834" s="100" t="s">
        <v>18027</v>
      </c>
      <c r="C2834" s="100" t="s">
        <v>11352</v>
      </c>
      <c r="D2834" s="100" t="s">
        <v>8548</v>
      </c>
      <c r="E2834" s="100" t="s">
        <v>196</v>
      </c>
      <c r="F2834" s="277" t="s">
        <v>73</v>
      </c>
      <c r="G2834" s="101">
        <v>2.9</v>
      </c>
      <c r="H2834" s="101">
        <v>4.0999999999999996</v>
      </c>
      <c r="I2834" s="101">
        <v>2.2000000000000002</v>
      </c>
      <c r="J2834" s="101">
        <v>6.1</v>
      </c>
      <c r="K2834" s="101">
        <v>4.5</v>
      </c>
      <c r="L2834" s="278">
        <v>12592</v>
      </c>
      <c r="M2834" s="100" t="s">
        <v>66</v>
      </c>
      <c r="N2834" s="100" t="s">
        <v>543</v>
      </c>
      <c r="O2834" s="100"/>
    </row>
    <row r="2835" spans="1:15">
      <c r="A2835" s="100" t="s">
        <v>18028</v>
      </c>
      <c r="B2835" s="100" t="s">
        <v>18029</v>
      </c>
      <c r="C2835" s="100" t="s">
        <v>11355</v>
      </c>
      <c r="D2835" s="100" t="s">
        <v>8559</v>
      </c>
      <c r="E2835" s="100" t="s">
        <v>201</v>
      </c>
      <c r="F2835" s="277" t="s">
        <v>65</v>
      </c>
      <c r="G2835" s="101">
        <v>2.6</v>
      </c>
      <c r="H2835" s="101">
        <v>6.2</v>
      </c>
      <c r="I2835" s="101">
        <v>4.8</v>
      </c>
      <c r="J2835" s="101">
        <v>1.3</v>
      </c>
      <c r="K2835" s="101">
        <v>3.3</v>
      </c>
      <c r="L2835" s="278">
        <v>5149</v>
      </c>
      <c r="M2835" s="100" t="s">
        <v>66</v>
      </c>
      <c r="N2835" s="100" t="s">
        <v>543</v>
      </c>
      <c r="O2835" s="100"/>
    </row>
    <row r="2836" spans="1:15">
      <c r="A2836" s="100"/>
      <c r="B2836" s="100" t="s">
        <v>18622</v>
      </c>
      <c r="C2836" s="100" t="s">
        <v>8496</v>
      </c>
      <c r="D2836" s="100" t="s">
        <v>8536</v>
      </c>
      <c r="E2836" s="100" t="s">
        <v>94</v>
      </c>
      <c r="F2836" s="277" t="s">
        <v>65</v>
      </c>
      <c r="G2836" s="101">
        <v>7.9</v>
      </c>
      <c r="H2836" s="101">
        <v>6.4</v>
      </c>
      <c r="I2836" s="101">
        <v>4.0999999999999996</v>
      </c>
      <c r="J2836" s="101">
        <v>4.9000000000000004</v>
      </c>
      <c r="K2836" s="101">
        <v>4.7</v>
      </c>
      <c r="L2836" s="278">
        <v>206995</v>
      </c>
      <c r="M2836" s="100" t="s">
        <v>66</v>
      </c>
      <c r="N2836" s="100" t="s">
        <v>67</v>
      </c>
      <c r="O2836" s="100" t="s">
        <v>8489</v>
      </c>
    </row>
    <row r="2837" spans="1:15">
      <c r="A2837" s="100" t="s">
        <v>13334</v>
      </c>
      <c r="B2837" s="100" t="s">
        <v>13336</v>
      </c>
      <c r="C2837" s="100" t="s">
        <v>2431</v>
      </c>
      <c r="D2837" s="100" t="s">
        <v>8536</v>
      </c>
      <c r="E2837" s="100" t="s">
        <v>94</v>
      </c>
      <c r="F2837" s="277" t="s">
        <v>65</v>
      </c>
      <c r="G2837" s="101">
        <v>8.3000000000000007</v>
      </c>
      <c r="H2837" s="101">
        <v>5.8</v>
      </c>
      <c r="I2837" s="101">
        <v>5</v>
      </c>
      <c r="J2837" s="101">
        <v>5.0999999999999996</v>
      </c>
      <c r="K2837" s="101">
        <v>5.0999999999999996</v>
      </c>
      <c r="L2837" s="278">
        <v>146313</v>
      </c>
      <c r="M2837" s="100" t="s">
        <v>66</v>
      </c>
      <c r="N2837" s="100" t="s">
        <v>67</v>
      </c>
      <c r="O2837" s="100" t="s">
        <v>2413</v>
      </c>
    </row>
    <row r="2838" spans="1:15">
      <c r="A2838" s="100" t="s">
        <v>13466</v>
      </c>
      <c r="B2838" s="100" t="s">
        <v>13467</v>
      </c>
      <c r="C2838" s="100" t="s">
        <v>2641</v>
      </c>
      <c r="D2838" s="100" t="s">
        <v>8550</v>
      </c>
      <c r="E2838" s="100" t="s">
        <v>94</v>
      </c>
      <c r="F2838" s="277" t="s">
        <v>73</v>
      </c>
      <c r="G2838" s="101">
        <v>8.1999999999999993</v>
      </c>
      <c r="H2838" s="101">
        <v>10</v>
      </c>
      <c r="I2838" s="101">
        <v>4.8</v>
      </c>
      <c r="J2838" s="101">
        <v>7.9</v>
      </c>
      <c r="K2838" s="101">
        <v>6.2</v>
      </c>
      <c r="L2838" s="278">
        <v>6591</v>
      </c>
      <c r="M2838" s="100" t="s">
        <v>66</v>
      </c>
      <c r="N2838" s="100" t="s">
        <v>67</v>
      </c>
      <c r="O2838" s="100" t="s">
        <v>2623</v>
      </c>
    </row>
    <row r="2839" spans="1:15">
      <c r="A2839" s="100" t="s">
        <v>18030</v>
      </c>
      <c r="B2839" s="100" t="s">
        <v>18031</v>
      </c>
      <c r="C2839" s="100" t="s">
        <v>8042</v>
      </c>
      <c r="D2839" s="100" t="s">
        <v>137</v>
      </c>
      <c r="E2839" s="100" t="s">
        <v>72</v>
      </c>
      <c r="F2839" s="277" t="s">
        <v>65</v>
      </c>
      <c r="G2839" s="101">
        <v>5</v>
      </c>
      <c r="H2839" s="101">
        <v>3.7</v>
      </c>
      <c r="I2839" s="101">
        <v>3.3</v>
      </c>
      <c r="J2839" s="101">
        <v>5.3</v>
      </c>
      <c r="K2839" s="101">
        <v>4.4000000000000004</v>
      </c>
      <c r="L2839" s="278">
        <v>445138</v>
      </c>
      <c r="M2839" s="100" t="s">
        <v>66</v>
      </c>
      <c r="N2839" s="100" t="s">
        <v>67</v>
      </c>
      <c r="O2839" s="100" t="s">
        <v>8047</v>
      </c>
    </row>
    <row r="2840" spans="1:15">
      <c r="A2840" s="100" t="s">
        <v>14054</v>
      </c>
      <c r="B2840" s="100" t="s">
        <v>14055</v>
      </c>
      <c r="C2840" s="100" t="s">
        <v>3654</v>
      </c>
      <c r="D2840" s="100" t="s">
        <v>8569</v>
      </c>
      <c r="E2840" s="100" t="s">
        <v>94</v>
      </c>
      <c r="F2840" s="277" t="s">
        <v>65</v>
      </c>
      <c r="G2840" s="101">
        <v>8</v>
      </c>
      <c r="H2840" s="101">
        <v>5.6</v>
      </c>
      <c r="I2840" s="101">
        <v>6</v>
      </c>
      <c r="J2840" s="101">
        <v>4.4000000000000004</v>
      </c>
      <c r="K2840" s="101">
        <v>5.3</v>
      </c>
      <c r="L2840" s="278">
        <v>450033</v>
      </c>
      <c r="M2840" s="100" t="s">
        <v>66</v>
      </c>
      <c r="N2840" s="100" t="s">
        <v>67</v>
      </c>
      <c r="O2840" s="100" t="s">
        <v>3631</v>
      </c>
    </row>
    <row r="2841" spans="1:15">
      <c r="A2841" s="100" t="s">
        <v>18032</v>
      </c>
      <c r="B2841" s="100" t="s">
        <v>18033</v>
      </c>
      <c r="C2841" s="100" t="s">
        <v>8046</v>
      </c>
      <c r="D2841" s="100" t="s">
        <v>8573</v>
      </c>
      <c r="E2841" s="100" t="s">
        <v>72</v>
      </c>
      <c r="F2841" s="277" t="s">
        <v>65</v>
      </c>
      <c r="G2841" s="101">
        <v>4.5999999999999996</v>
      </c>
      <c r="H2841" s="101">
        <v>5</v>
      </c>
      <c r="I2841" s="101">
        <v>4</v>
      </c>
      <c r="J2841" s="101">
        <v>4.9000000000000004</v>
      </c>
      <c r="K2841" s="101">
        <v>4.5</v>
      </c>
      <c r="L2841" s="278">
        <v>1171571</v>
      </c>
      <c r="M2841" s="100" t="s">
        <v>66</v>
      </c>
      <c r="N2841" s="100" t="s">
        <v>67</v>
      </c>
      <c r="O2841" s="100" t="s">
        <v>8051</v>
      </c>
    </row>
    <row r="2842" spans="1:15">
      <c r="A2842" s="100" t="s">
        <v>18034</v>
      </c>
      <c r="B2842" s="100" t="s">
        <v>18035</v>
      </c>
      <c r="C2842" s="100" t="s">
        <v>11356</v>
      </c>
      <c r="D2842" s="100" t="s">
        <v>8550</v>
      </c>
      <c r="E2842" s="100" t="s">
        <v>72</v>
      </c>
      <c r="F2842" s="277" t="s">
        <v>65</v>
      </c>
      <c r="G2842" s="101">
        <v>5.3</v>
      </c>
      <c r="H2842" s="101">
        <v>7</v>
      </c>
      <c r="I2842" s="101">
        <v>4.5</v>
      </c>
      <c r="J2842" s="101">
        <v>5.5</v>
      </c>
      <c r="K2842" s="101">
        <v>5.0999999999999996</v>
      </c>
      <c r="L2842" s="278">
        <v>48082</v>
      </c>
      <c r="M2842" s="100" t="s">
        <v>66</v>
      </c>
      <c r="N2842" s="100" t="s">
        <v>190</v>
      </c>
      <c r="O2842" s="100"/>
    </row>
    <row r="2843" spans="1:15">
      <c r="A2843" s="100" t="s">
        <v>18036</v>
      </c>
      <c r="B2843" s="100" t="s">
        <v>18037</v>
      </c>
      <c r="C2843" s="100" t="s">
        <v>8050</v>
      </c>
      <c r="D2843" s="100" t="s">
        <v>8550</v>
      </c>
      <c r="E2843" s="100" t="s">
        <v>94</v>
      </c>
      <c r="F2843" s="277" t="s">
        <v>65</v>
      </c>
      <c r="G2843" s="101">
        <v>7.9</v>
      </c>
      <c r="H2843" s="101">
        <v>10</v>
      </c>
      <c r="I2843" s="101">
        <v>5.2</v>
      </c>
      <c r="J2843" s="101">
        <v>4.7</v>
      </c>
      <c r="K2843" s="101">
        <v>5.2</v>
      </c>
      <c r="L2843" s="278">
        <v>84671</v>
      </c>
      <c r="M2843" s="100" t="s">
        <v>66</v>
      </c>
      <c r="N2843" s="100" t="s">
        <v>67</v>
      </c>
      <c r="O2843" s="100" t="s">
        <v>8055</v>
      </c>
    </row>
    <row r="2844" spans="1:15">
      <c r="A2844" s="100" t="s">
        <v>18038</v>
      </c>
      <c r="B2844" s="100" t="s">
        <v>18039</v>
      </c>
      <c r="C2844" s="100" t="s">
        <v>8054</v>
      </c>
      <c r="D2844" s="100" t="s">
        <v>8547</v>
      </c>
      <c r="E2844" s="100" t="s">
        <v>107</v>
      </c>
      <c r="F2844" s="277" t="s">
        <v>73</v>
      </c>
      <c r="G2844" s="101">
        <v>6.2</v>
      </c>
      <c r="H2844" s="101">
        <v>4.0999999999999996</v>
      </c>
      <c r="I2844" s="101">
        <v>5.6</v>
      </c>
      <c r="J2844" s="101">
        <v>5.2</v>
      </c>
      <c r="K2844" s="101">
        <v>4.8</v>
      </c>
      <c r="L2844" s="278">
        <v>3709660</v>
      </c>
      <c r="M2844" s="100" t="s">
        <v>66</v>
      </c>
      <c r="N2844" s="100" t="s">
        <v>103</v>
      </c>
      <c r="O2844" s="100" t="s">
        <v>8059</v>
      </c>
    </row>
    <row r="2845" spans="1:15">
      <c r="A2845" s="100" t="s">
        <v>18040</v>
      </c>
      <c r="B2845" s="100" t="s">
        <v>18041</v>
      </c>
      <c r="C2845" s="100" t="s">
        <v>11359</v>
      </c>
      <c r="D2845" s="100" t="s">
        <v>63</v>
      </c>
      <c r="E2845" s="100" t="s">
        <v>94</v>
      </c>
      <c r="F2845" s="277" t="s">
        <v>73</v>
      </c>
      <c r="G2845" s="101">
        <v>7.8</v>
      </c>
      <c r="H2845" s="101">
        <v>10</v>
      </c>
      <c r="I2845" s="101">
        <v>7.4</v>
      </c>
      <c r="J2845" s="101">
        <v>5.5</v>
      </c>
      <c r="K2845" s="101">
        <v>6.4</v>
      </c>
      <c r="L2845" s="278">
        <v>123562</v>
      </c>
      <c r="M2845" s="100" t="s">
        <v>66</v>
      </c>
      <c r="N2845" s="100" t="s">
        <v>67</v>
      </c>
      <c r="O2845" s="100"/>
    </row>
    <row r="2846" spans="1:15">
      <c r="A2846" s="100" t="s">
        <v>14932</v>
      </c>
      <c r="B2846" s="100" t="s">
        <v>14933</v>
      </c>
      <c r="C2846" s="100" t="s">
        <v>5328</v>
      </c>
      <c r="D2846" s="100" t="s">
        <v>8584</v>
      </c>
      <c r="E2846" s="100" t="s">
        <v>201</v>
      </c>
      <c r="F2846" s="277" t="s">
        <v>65</v>
      </c>
      <c r="G2846" s="101">
        <v>1.6</v>
      </c>
      <c r="H2846" s="101">
        <v>4.7</v>
      </c>
      <c r="I2846" s="101">
        <v>1.8</v>
      </c>
      <c r="J2846" s="101">
        <v>2.1</v>
      </c>
      <c r="K2846" s="101">
        <v>2.8</v>
      </c>
      <c r="L2846" s="278">
        <v>3355076</v>
      </c>
      <c r="M2846" s="100" t="s">
        <v>66</v>
      </c>
      <c r="N2846" s="100" t="s">
        <v>67</v>
      </c>
      <c r="O2846" s="100" t="s">
        <v>5346</v>
      </c>
    </row>
    <row r="2847" spans="1:15">
      <c r="A2847" s="100" t="s">
        <v>18042</v>
      </c>
      <c r="B2847" s="100" t="s">
        <v>18043</v>
      </c>
      <c r="C2847" s="100" t="s">
        <v>11362</v>
      </c>
      <c r="D2847" s="100" t="s">
        <v>83</v>
      </c>
      <c r="E2847" s="100" t="s">
        <v>72</v>
      </c>
      <c r="F2847" s="277" t="s">
        <v>65</v>
      </c>
      <c r="G2847" s="101">
        <v>5</v>
      </c>
      <c r="H2847" s="101">
        <v>5.4</v>
      </c>
      <c r="I2847" s="101">
        <v>2.8</v>
      </c>
      <c r="J2847" s="101">
        <v>6.7</v>
      </c>
      <c r="K2847" s="101">
        <v>5.5</v>
      </c>
      <c r="L2847" s="278">
        <v>221760</v>
      </c>
      <c r="M2847" s="100" t="s">
        <v>66</v>
      </c>
      <c r="N2847" s="100" t="s">
        <v>67</v>
      </c>
      <c r="O2847" s="100"/>
    </row>
    <row r="2848" spans="1:15">
      <c r="A2848" s="100" t="s">
        <v>13684</v>
      </c>
      <c r="B2848" s="100" t="s">
        <v>13685</v>
      </c>
      <c r="C2848" s="100" t="s">
        <v>3019</v>
      </c>
      <c r="D2848" s="100" t="s">
        <v>8544</v>
      </c>
      <c r="E2848" s="100" t="s">
        <v>107</v>
      </c>
      <c r="F2848" s="277" t="s">
        <v>65</v>
      </c>
      <c r="G2848" s="101">
        <v>6.7</v>
      </c>
      <c r="H2848" s="101">
        <v>9.1999999999999993</v>
      </c>
      <c r="I2848" s="101">
        <v>5.6</v>
      </c>
      <c r="J2848" s="101">
        <v>5.9</v>
      </c>
      <c r="K2848" s="101">
        <v>5.9</v>
      </c>
      <c r="L2848" s="278">
        <v>210795</v>
      </c>
      <c r="M2848" s="100" t="s">
        <v>66</v>
      </c>
      <c r="N2848" s="100" t="s">
        <v>264</v>
      </c>
      <c r="O2848" s="100" t="s">
        <v>2993</v>
      </c>
    </row>
    <row r="2849" spans="1:15">
      <c r="A2849" s="100" t="s">
        <v>17175</v>
      </c>
      <c r="B2849" s="100" t="s">
        <v>17176</v>
      </c>
      <c r="C2849" s="100" t="s">
        <v>10545</v>
      </c>
      <c r="D2849" s="100" t="s">
        <v>8568</v>
      </c>
      <c r="E2849" s="100" t="s">
        <v>72</v>
      </c>
      <c r="F2849" s="277" t="s">
        <v>73</v>
      </c>
      <c r="G2849" s="101">
        <v>5.3</v>
      </c>
      <c r="H2849" s="101">
        <v>2.5</v>
      </c>
      <c r="I2849" s="101">
        <v>5.0999999999999996</v>
      </c>
      <c r="J2849" s="101">
        <v>5.8</v>
      </c>
      <c r="K2849" s="101">
        <v>4.8</v>
      </c>
      <c r="L2849" s="278">
        <v>46703</v>
      </c>
      <c r="M2849" s="100" t="s">
        <v>66</v>
      </c>
      <c r="N2849" s="100" t="s">
        <v>247</v>
      </c>
      <c r="O2849" s="100"/>
    </row>
    <row r="2850" spans="1:15">
      <c r="A2850" s="100" t="s">
        <v>18044</v>
      </c>
      <c r="B2850" s="100" t="s">
        <v>18045</v>
      </c>
      <c r="C2850" s="100" t="s">
        <v>11365</v>
      </c>
      <c r="D2850" s="100" t="s">
        <v>8549</v>
      </c>
      <c r="E2850" s="100" t="s">
        <v>196</v>
      </c>
      <c r="F2850" s="277" t="s">
        <v>65</v>
      </c>
      <c r="G2850" s="101">
        <v>3.9</v>
      </c>
      <c r="H2850" s="101">
        <v>2.6</v>
      </c>
      <c r="I2850" s="101">
        <v>3</v>
      </c>
      <c r="J2850" s="101">
        <v>6.9</v>
      </c>
      <c r="K2850" s="101">
        <v>4.2</v>
      </c>
      <c r="L2850" s="278">
        <v>3469</v>
      </c>
      <c r="M2850" s="100" t="s">
        <v>66</v>
      </c>
      <c r="N2850" s="100" t="s">
        <v>190</v>
      </c>
      <c r="O2850" s="100" t="s">
        <v>11366</v>
      </c>
    </row>
    <row r="2851" spans="1:15">
      <c r="A2851" s="100" t="s">
        <v>94</v>
      </c>
      <c r="B2851" s="100" t="s">
        <v>18046</v>
      </c>
      <c r="C2851" s="100" t="s">
        <v>11369</v>
      </c>
      <c r="D2851" s="100" t="s">
        <v>8552</v>
      </c>
      <c r="E2851" s="100" t="s">
        <v>201</v>
      </c>
      <c r="F2851" s="277" t="s">
        <v>65</v>
      </c>
      <c r="G2851" s="101">
        <v>2.6</v>
      </c>
      <c r="H2851" s="101">
        <v>3.3</v>
      </c>
      <c r="I2851" s="101">
        <v>1.1000000000000001</v>
      </c>
      <c r="J2851" s="101">
        <v>5</v>
      </c>
      <c r="K2851" s="101">
        <v>3.1</v>
      </c>
      <c r="L2851" s="278">
        <v>14652</v>
      </c>
      <c r="M2851" s="100" t="s">
        <v>66</v>
      </c>
      <c r="N2851" s="100" t="s">
        <v>247</v>
      </c>
      <c r="O2851" s="100"/>
    </row>
    <row r="2852" spans="1:15">
      <c r="A2852" s="100" t="s">
        <v>18047</v>
      </c>
      <c r="B2852" s="100" t="s">
        <v>18048</v>
      </c>
      <c r="C2852" s="100" t="s">
        <v>11372</v>
      </c>
      <c r="D2852" s="100" t="s">
        <v>8559</v>
      </c>
      <c r="E2852" s="100" t="s">
        <v>72</v>
      </c>
      <c r="F2852" s="277" t="s">
        <v>65</v>
      </c>
      <c r="G2852" s="101">
        <v>4.5</v>
      </c>
      <c r="H2852" s="101">
        <v>1.5</v>
      </c>
      <c r="I2852" s="101">
        <v>4.5</v>
      </c>
      <c r="J2852" s="101">
        <v>4.0999999999999996</v>
      </c>
      <c r="K2852" s="101">
        <v>4</v>
      </c>
      <c r="L2852" s="278">
        <v>11699</v>
      </c>
      <c r="M2852" s="100" t="s">
        <v>66</v>
      </c>
      <c r="N2852" s="100" t="s">
        <v>543</v>
      </c>
      <c r="O2852" s="100"/>
    </row>
    <row r="2853" spans="1:15">
      <c r="A2853" s="100" t="s">
        <v>14870</v>
      </c>
      <c r="B2853" s="100" t="s">
        <v>14871</v>
      </c>
      <c r="C2853" s="100" t="s">
        <v>5236</v>
      </c>
      <c r="D2853" s="100" t="s">
        <v>8566</v>
      </c>
      <c r="E2853" s="100" t="s">
        <v>94</v>
      </c>
      <c r="F2853" s="277" t="s">
        <v>65</v>
      </c>
      <c r="G2853" s="101">
        <v>7.4</v>
      </c>
      <c r="H2853" s="101">
        <v>6.6</v>
      </c>
      <c r="I2853" s="101">
        <v>6</v>
      </c>
      <c r="J2853" s="101">
        <v>5.0999999999999996</v>
      </c>
      <c r="K2853" s="101">
        <v>5.9</v>
      </c>
      <c r="L2853" s="278">
        <v>1344144</v>
      </c>
      <c r="M2853" s="100" t="s">
        <v>66</v>
      </c>
      <c r="N2853" s="100" t="s">
        <v>67</v>
      </c>
      <c r="O2853" s="100" t="s">
        <v>5256</v>
      </c>
    </row>
    <row r="2854" spans="1:15">
      <c r="A2854" s="100" t="s">
        <v>12273</v>
      </c>
      <c r="B2854" s="100" t="s">
        <v>12274</v>
      </c>
      <c r="C2854" s="100" t="s">
        <v>470</v>
      </c>
      <c r="D2854" s="100" t="s">
        <v>8548</v>
      </c>
      <c r="E2854" s="100" t="s">
        <v>64</v>
      </c>
      <c r="F2854" s="277" t="s">
        <v>65</v>
      </c>
      <c r="G2854" s="101">
        <v>10</v>
      </c>
      <c r="H2854" s="101">
        <v>7.1</v>
      </c>
      <c r="I2854" s="101">
        <v>7.6</v>
      </c>
      <c r="J2854" s="101">
        <v>8</v>
      </c>
      <c r="K2854" s="101">
        <v>7.6</v>
      </c>
      <c r="L2854" s="278">
        <v>94775</v>
      </c>
      <c r="M2854" s="100" t="s">
        <v>66</v>
      </c>
      <c r="N2854" s="100" t="s">
        <v>67</v>
      </c>
      <c r="O2854" s="100" t="s">
        <v>463</v>
      </c>
    </row>
    <row r="2855" spans="1:15">
      <c r="A2855" s="100" t="s">
        <v>18049</v>
      </c>
      <c r="B2855" s="100" t="s">
        <v>18050</v>
      </c>
      <c r="C2855" s="100" t="s">
        <v>11375</v>
      </c>
      <c r="D2855" s="100" t="s">
        <v>8552</v>
      </c>
      <c r="E2855" s="100" t="s">
        <v>72</v>
      </c>
      <c r="F2855" s="277" t="s">
        <v>65</v>
      </c>
      <c r="G2855" s="101">
        <v>4.7</v>
      </c>
      <c r="H2855" s="101">
        <v>2</v>
      </c>
      <c r="I2855" s="101">
        <v>3.5</v>
      </c>
      <c r="J2855" s="101">
        <v>5.2</v>
      </c>
      <c r="K2855" s="101">
        <v>3.9</v>
      </c>
      <c r="L2855" s="278">
        <v>148871</v>
      </c>
      <c r="M2855" s="100" t="s">
        <v>66</v>
      </c>
      <c r="N2855" s="100" t="s">
        <v>103</v>
      </c>
      <c r="O2855" s="100"/>
    </row>
    <row r="2856" spans="1:15">
      <c r="A2856" s="100" t="s">
        <v>13167</v>
      </c>
      <c r="B2856" s="100" t="s">
        <v>2116</v>
      </c>
      <c r="C2856" s="100" t="s">
        <v>2117</v>
      </c>
      <c r="D2856" s="100" t="s">
        <v>8594</v>
      </c>
      <c r="E2856" s="100" t="s">
        <v>94</v>
      </c>
      <c r="F2856" s="277" t="s">
        <v>65</v>
      </c>
      <c r="G2856" s="101">
        <v>7.2</v>
      </c>
      <c r="H2856" s="101">
        <v>4.9000000000000004</v>
      </c>
      <c r="I2856" s="101">
        <v>5.8</v>
      </c>
      <c r="J2856" s="101">
        <v>6.3</v>
      </c>
      <c r="K2856" s="101">
        <v>5.5</v>
      </c>
      <c r="L2856" s="278">
        <v>3460000</v>
      </c>
      <c r="M2856" s="100" t="s">
        <v>66</v>
      </c>
      <c r="N2856" s="100" t="s">
        <v>67</v>
      </c>
      <c r="O2856" s="100" t="s">
        <v>2105</v>
      </c>
    </row>
    <row r="2857" spans="1:15">
      <c r="A2857" s="100" t="s">
        <v>18051</v>
      </c>
      <c r="B2857" s="100" t="s">
        <v>18052</v>
      </c>
      <c r="C2857" s="100" t="s">
        <v>11376</v>
      </c>
      <c r="D2857" s="100" t="s">
        <v>8548</v>
      </c>
      <c r="E2857" s="100" t="s">
        <v>201</v>
      </c>
      <c r="F2857" s="277" t="s">
        <v>65</v>
      </c>
      <c r="G2857" s="101">
        <v>2.7</v>
      </c>
      <c r="H2857" s="101">
        <v>4</v>
      </c>
      <c r="I2857" s="101">
        <v>2.7</v>
      </c>
      <c r="J2857" s="101">
        <v>6.6</v>
      </c>
      <c r="K2857" s="101">
        <v>4.8</v>
      </c>
      <c r="L2857" s="278">
        <v>47825</v>
      </c>
      <c r="M2857" s="100" t="s">
        <v>66</v>
      </c>
      <c r="N2857" s="100" t="s">
        <v>103</v>
      </c>
      <c r="O2857" s="100"/>
    </row>
    <row r="2858" spans="1:15">
      <c r="A2858" s="100" t="s">
        <v>18053</v>
      </c>
      <c r="B2858" s="100" t="s">
        <v>18054</v>
      </c>
      <c r="C2858" s="100" t="s">
        <v>8713</v>
      </c>
      <c r="D2858" s="100" t="s">
        <v>8634</v>
      </c>
      <c r="E2858" s="100" t="s">
        <v>196</v>
      </c>
      <c r="F2858" s="277" t="s">
        <v>65</v>
      </c>
      <c r="G2858" s="101">
        <v>3.4</v>
      </c>
      <c r="H2858" s="101">
        <v>4.5999999999999996</v>
      </c>
      <c r="I2858" s="101">
        <v>3.2</v>
      </c>
      <c r="J2858" s="101">
        <v>5.9</v>
      </c>
      <c r="K2858" s="101">
        <v>4.0999999999999996</v>
      </c>
      <c r="L2858" s="278">
        <v>109264</v>
      </c>
      <c r="M2858" s="100" t="s">
        <v>66</v>
      </c>
      <c r="N2858" s="100" t="s">
        <v>543</v>
      </c>
      <c r="O2858" s="100"/>
    </row>
    <row r="2859" spans="1:15">
      <c r="A2859" s="100" t="s">
        <v>12704</v>
      </c>
      <c r="B2859" s="100" t="s">
        <v>1225</v>
      </c>
      <c r="C2859" s="100" t="s">
        <v>1226</v>
      </c>
      <c r="D2859" s="100" t="s">
        <v>8544</v>
      </c>
      <c r="E2859" s="100" t="s">
        <v>107</v>
      </c>
      <c r="F2859" s="277" t="s">
        <v>65</v>
      </c>
      <c r="G2859" s="101">
        <v>7</v>
      </c>
      <c r="H2859" s="101">
        <v>9.5</v>
      </c>
      <c r="I2859" s="101">
        <v>7.1</v>
      </c>
      <c r="J2859" s="101">
        <v>5.6</v>
      </c>
      <c r="K2859" s="101">
        <v>6.6</v>
      </c>
      <c r="L2859" s="278">
        <v>10471</v>
      </c>
      <c r="M2859" s="100" t="s">
        <v>125</v>
      </c>
      <c r="N2859" s="100" t="s">
        <v>67</v>
      </c>
      <c r="O2859" s="100" t="s">
        <v>1219</v>
      </c>
    </row>
    <row r="2860" spans="1:15">
      <c r="A2860" s="100" t="s">
        <v>18055</v>
      </c>
      <c r="B2860" s="100" t="s">
        <v>18056</v>
      </c>
      <c r="C2860" s="100" t="s">
        <v>8058</v>
      </c>
      <c r="D2860" s="100" t="s">
        <v>8544</v>
      </c>
      <c r="E2860" s="100" t="s">
        <v>201</v>
      </c>
      <c r="F2860" s="277" t="s">
        <v>65</v>
      </c>
      <c r="G2860" s="101">
        <v>2.7</v>
      </c>
      <c r="H2860" s="101">
        <v>8.9</v>
      </c>
      <c r="I2860" s="101">
        <v>3.5</v>
      </c>
      <c r="J2860" s="101">
        <v>5.7</v>
      </c>
      <c r="K2860" s="101">
        <v>4.7</v>
      </c>
      <c r="L2860" s="278">
        <v>107407</v>
      </c>
      <c r="M2860" s="100" t="s">
        <v>66</v>
      </c>
      <c r="N2860" s="100" t="s">
        <v>67</v>
      </c>
      <c r="O2860" s="100" t="s">
        <v>4534</v>
      </c>
    </row>
    <row r="2861" spans="1:15">
      <c r="A2861" s="100" t="s">
        <v>13688</v>
      </c>
      <c r="B2861" s="100" t="s">
        <v>14289</v>
      </c>
      <c r="C2861" s="100" t="s">
        <v>4112</v>
      </c>
      <c r="D2861" s="100" t="s">
        <v>8584</v>
      </c>
      <c r="E2861" s="100" t="s">
        <v>201</v>
      </c>
      <c r="F2861" s="277" t="s">
        <v>65</v>
      </c>
      <c r="G2861" s="101">
        <v>2.6</v>
      </c>
      <c r="H2861" s="101">
        <v>5.5</v>
      </c>
      <c r="I2861" s="101">
        <v>2</v>
      </c>
      <c r="J2861" s="101">
        <v>2.9</v>
      </c>
      <c r="K2861" s="101">
        <v>3.4</v>
      </c>
      <c r="L2861" s="278">
        <v>671891</v>
      </c>
      <c r="M2861" s="100" t="s">
        <v>66</v>
      </c>
      <c r="N2861" s="100" t="s">
        <v>67</v>
      </c>
      <c r="O2861" s="100" t="s">
        <v>4090</v>
      </c>
    </row>
    <row r="2862" spans="1:15">
      <c r="A2862" s="100" t="s">
        <v>13295</v>
      </c>
      <c r="B2862" s="100" t="s">
        <v>13296</v>
      </c>
      <c r="C2862" s="100" t="s">
        <v>2361</v>
      </c>
      <c r="D2862" s="100" t="s">
        <v>100</v>
      </c>
      <c r="E2862" s="100" t="s">
        <v>107</v>
      </c>
      <c r="F2862" s="277" t="s">
        <v>65</v>
      </c>
      <c r="G2862" s="101">
        <v>6.5</v>
      </c>
      <c r="H2862" s="101">
        <v>5.7</v>
      </c>
      <c r="I2862" s="101">
        <v>5.9</v>
      </c>
      <c r="J2862" s="101">
        <v>6.3</v>
      </c>
      <c r="K2862" s="101">
        <v>5.9</v>
      </c>
      <c r="L2862" s="278">
        <v>9469000</v>
      </c>
      <c r="M2862" s="100" t="s">
        <v>66</v>
      </c>
      <c r="N2862" s="100" t="s">
        <v>67</v>
      </c>
      <c r="O2862" s="100" t="s">
        <v>2347</v>
      </c>
    </row>
    <row r="2863" spans="1:15">
      <c r="A2863" s="100" t="s">
        <v>12489</v>
      </c>
      <c r="B2863" s="100" t="s">
        <v>12490</v>
      </c>
      <c r="C2863" s="100" t="s">
        <v>814</v>
      </c>
      <c r="D2863" s="100" t="s">
        <v>8565</v>
      </c>
      <c r="E2863" s="100" t="s">
        <v>196</v>
      </c>
      <c r="F2863" s="277" t="s">
        <v>65</v>
      </c>
      <c r="G2863" s="101">
        <v>3.9</v>
      </c>
      <c r="H2863" s="101">
        <v>5.2</v>
      </c>
      <c r="I2863" s="101">
        <v>5.7</v>
      </c>
      <c r="J2863" s="101">
        <v>4.9000000000000004</v>
      </c>
      <c r="K2863" s="101">
        <v>5.4</v>
      </c>
      <c r="L2863" s="278">
        <v>1210</v>
      </c>
      <c r="M2863" s="100" t="s">
        <v>66</v>
      </c>
      <c r="N2863" s="100" t="s">
        <v>67</v>
      </c>
      <c r="O2863" s="100" t="s">
        <v>809</v>
      </c>
    </row>
    <row r="2864" spans="1:15">
      <c r="A2864" s="100" t="s">
        <v>14008</v>
      </c>
      <c r="B2864" s="100" t="s">
        <v>14009</v>
      </c>
      <c r="C2864" s="100" t="s">
        <v>3558</v>
      </c>
      <c r="D2864" s="100" t="s">
        <v>8566</v>
      </c>
      <c r="E2864" s="100" t="s">
        <v>201</v>
      </c>
      <c r="F2864" s="277" t="s">
        <v>65</v>
      </c>
      <c r="G2864" s="101">
        <v>2.6</v>
      </c>
      <c r="H2864" s="101">
        <v>3.7</v>
      </c>
      <c r="I2864" s="101">
        <v>5.0999999999999996</v>
      </c>
      <c r="J2864" s="101">
        <v>3.9</v>
      </c>
      <c r="K2864" s="101">
        <v>4.2</v>
      </c>
      <c r="L2864" s="278">
        <v>726000</v>
      </c>
      <c r="M2864" s="100" t="s">
        <v>66</v>
      </c>
      <c r="N2864" s="100" t="s">
        <v>67</v>
      </c>
      <c r="O2864" s="100" t="s">
        <v>3535</v>
      </c>
    </row>
    <row r="2865" spans="1:15">
      <c r="A2865" s="100" t="s">
        <v>14058</v>
      </c>
      <c r="B2865" s="100" t="s">
        <v>14059</v>
      </c>
      <c r="C2865" s="100" t="s">
        <v>3662</v>
      </c>
      <c r="D2865" s="100" t="s">
        <v>8562</v>
      </c>
      <c r="E2865" s="100" t="s">
        <v>64</v>
      </c>
      <c r="F2865" s="277" t="s">
        <v>65</v>
      </c>
      <c r="G2865" s="101">
        <v>8.8000000000000007</v>
      </c>
      <c r="H2865" s="101">
        <v>7.4</v>
      </c>
      <c r="I2865" s="101">
        <v>5.0999999999999996</v>
      </c>
      <c r="J2865" s="101">
        <v>3.7</v>
      </c>
      <c r="K2865" s="101">
        <v>5.7</v>
      </c>
      <c r="L2865" s="278">
        <v>7249504</v>
      </c>
      <c r="M2865" s="100" t="s">
        <v>66</v>
      </c>
      <c r="N2865" s="100" t="s">
        <v>67</v>
      </c>
      <c r="O2865" s="100" t="s">
        <v>3639</v>
      </c>
    </row>
    <row r="2866" spans="1:15">
      <c r="A2866" s="100" t="s">
        <v>14062</v>
      </c>
      <c r="B2866" s="100" t="s">
        <v>14063</v>
      </c>
      <c r="C2866" s="100" t="s">
        <v>3670</v>
      </c>
      <c r="D2866" s="100" t="s">
        <v>174</v>
      </c>
      <c r="E2866" s="100" t="s">
        <v>72</v>
      </c>
      <c r="F2866" s="277" t="s">
        <v>65</v>
      </c>
      <c r="G2866" s="101">
        <v>5.0999999999999996</v>
      </c>
      <c r="H2866" s="101">
        <v>5.2</v>
      </c>
      <c r="I2866" s="101">
        <v>5.9</v>
      </c>
      <c r="J2866" s="101">
        <v>4.7</v>
      </c>
      <c r="K2866" s="101">
        <v>5.0999999999999996</v>
      </c>
      <c r="L2866" s="278">
        <v>1474886</v>
      </c>
      <c r="M2866" s="100" t="s">
        <v>66</v>
      </c>
      <c r="N2866" s="100" t="s">
        <v>67</v>
      </c>
      <c r="O2866" s="100" t="s">
        <v>3647</v>
      </c>
    </row>
    <row r="2867" spans="1:15">
      <c r="A2867" s="100" t="s">
        <v>14108</v>
      </c>
      <c r="B2867" s="100" t="s">
        <v>14109</v>
      </c>
      <c r="C2867" s="100" t="s">
        <v>3765</v>
      </c>
      <c r="D2867" s="100" t="s">
        <v>8563</v>
      </c>
      <c r="E2867" s="100" t="s">
        <v>107</v>
      </c>
      <c r="F2867" s="277" t="s">
        <v>65</v>
      </c>
      <c r="G2867" s="101">
        <v>6.8</v>
      </c>
      <c r="H2867" s="101">
        <v>5.5</v>
      </c>
      <c r="I2867" s="101">
        <v>5.4</v>
      </c>
      <c r="J2867" s="101">
        <v>3.9</v>
      </c>
      <c r="K2867" s="101">
        <v>4.9000000000000004</v>
      </c>
      <c r="L2867" s="278">
        <v>54430</v>
      </c>
      <c r="M2867" s="100" t="s">
        <v>66</v>
      </c>
      <c r="N2867" s="100" t="s">
        <v>67</v>
      </c>
      <c r="O2867" s="100" t="s">
        <v>3743</v>
      </c>
    </row>
    <row r="2868" spans="1:15">
      <c r="A2868" s="100" t="s">
        <v>14064</v>
      </c>
      <c r="B2868" s="100" t="s">
        <v>14065</v>
      </c>
      <c r="C2868" s="100" t="s">
        <v>3674</v>
      </c>
      <c r="D2868" s="100" t="s">
        <v>8569</v>
      </c>
      <c r="E2868" s="100" t="s">
        <v>196</v>
      </c>
      <c r="F2868" s="277" t="s">
        <v>65</v>
      </c>
      <c r="G2868" s="101">
        <v>4</v>
      </c>
      <c r="H2868" s="101">
        <v>5.5</v>
      </c>
      <c r="I2868" s="101">
        <v>4.4000000000000004</v>
      </c>
      <c r="J2868" s="101">
        <v>3.3</v>
      </c>
      <c r="K2868" s="101">
        <v>4.2</v>
      </c>
      <c r="L2868" s="278">
        <v>1373000</v>
      </c>
      <c r="M2868" s="100" t="s">
        <v>66</v>
      </c>
      <c r="N2868" s="100" t="s">
        <v>67</v>
      </c>
      <c r="O2868" s="100" t="s">
        <v>3651</v>
      </c>
    </row>
    <row r="2869" spans="1:15">
      <c r="A2869" s="100" t="s">
        <v>14060</v>
      </c>
      <c r="B2869" s="100" t="s">
        <v>14061</v>
      </c>
      <c r="C2869" s="100" t="s">
        <v>3666</v>
      </c>
      <c r="D2869" s="100" t="s">
        <v>8543</v>
      </c>
      <c r="E2869" s="100" t="s">
        <v>107</v>
      </c>
      <c r="F2869" s="277" t="s">
        <v>65</v>
      </c>
      <c r="G2869" s="101">
        <v>7</v>
      </c>
      <c r="H2869" s="101">
        <v>4.4000000000000004</v>
      </c>
      <c r="I2869" s="101">
        <v>6.2</v>
      </c>
      <c r="J2869" s="101">
        <v>3.8</v>
      </c>
      <c r="K2869" s="101">
        <v>4.7</v>
      </c>
      <c r="L2869" s="278">
        <v>2805724</v>
      </c>
      <c r="M2869" s="100" t="s">
        <v>66</v>
      </c>
      <c r="N2869" s="100" t="s">
        <v>67</v>
      </c>
      <c r="O2869" s="100" t="s">
        <v>3643</v>
      </c>
    </row>
    <row r="2870" spans="1:15">
      <c r="A2870" s="100" t="s">
        <v>14325</v>
      </c>
      <c r="B2870" s="100" t="s">
        <v>14326</v>
      </c>
      <c r="C2870" s="100" t="s">
        <v>4186</v>
      </c>
      <c r="D2870" s="100" t="s">
        <v>8536</v>
      </c>
      <c r="E2870" s="100" t="s">
        <v>107</v>
      </c>
      <c r="F2870" s="277" t="s">
        <v>65</v>
      </c>
      <c r="G2870" s="101">
        <v>6.2</v>
      </c>
      <c r="H2870" s="101">
        <v>4.5</v>
      </c>
      <c r="I2870" s="101">
        <v>4.2</v>
      </c>
      <c r="J2870" s="101">
        <v>5.2</v>
      </c>
      <c r="K2870" s="101">
        <v>4.5999999999999996</v>
      </c>
      <c r="L2870" s="278">
        <v>138819</v>
      </c>
      <c r="M2870" s="100" t="s">
        <v>66</v>
      </c>
      <c r="N2870" s="100" t="s">
        <v>67</v>
      </c>
      <c r="O2870" s="100" t="s">
        <v>4167</v>
      </c>
    </row>
    <row r="2871" spans="1:15">
      <c r="A2871" s="100" t="s">
        <v>14327</v>
      </c>
      <c r="B2871" s="100" t="s">
        <v>14328</v>
      </c>
      <c r="C2871" s="100" t="s">
        <v>4190</v>
      </c>
      <c r="D2871" s="100" t="s">
        <v>8536</v>
      </c>
      <c r="E2871" s="100" t="s">
        <v>94</v>
      </c>
      <c r="F2871" s="277" t="s">
        <v>65</v>
      </c>
      <c r="G2871" s="101">
        <v>8.3000000000000007</v>
      </c>
      <c r="H2871" s="101">
        <v>6.1</v>
      </c>
      <c r="I2871" s="101">
        <v>4.8</v>
      </c>
      <c r="J2871" s="101">
        <v>5.5</v>
      </c>
      <c r="K2871" s="101">
        <v>5.2</v>
      </c>
      <c r="L2871" s="278">
        <v>33221</v>
      </c>
      <c r="M2871" s="100" t="s">
        <v>66</v>
      </c>
      <c r="N2871" s="100" t="s">
        <v>67</v>
      </c>
      <c r="O2871" s="100" t="s">
        <v>4168</v>
      </c>
    </row>
    <row r="2872" spans="1:15">
      <c r="A2872" s="100" t="s">
        <v>14066</v>
      </c>
      <c r="B2872" s="100" t="s">
        <v>14067</v>
      </c>
      <c r="C2872" s="100" t="s">
        <v>3678</v>
      </c>
      <c r="D2872" s="100" t="s">
        <v>8534</v>
      </c>
      <c r="E2872" s="100" t="s">
        <v>196</v>
      </c>
      <c r="F2872" s="277" t="s">
        <v>73</v>
      </c>
      <c r="G2872" s="101">
        <v>4.0999999999999996</v>
      </c>
      <c r="H2872" s="101">
        <v>4.5</v>
      </c>
      <c r="I2872" s="101">
        <v>4.5</v>
      </c>
      <c r="J2872" s="101">
        <v>3</v>
      </c>
      <c r="K2872" s="101">
        <v>4</v>
      </c>
      <c r="L2872" s="278">
        <v>262905</v>
      </c>
      <c r="M2872" s="100" t="s">
        <v>66</v>
      </c>
      <c r="N2872" s="100" t="s">
        <v>264</v>
      </c>
      <c r="O2872" s="100" t="s">
        <v>3655</v>
      </c>
    </row>
    <row r="2873" spans="1:15">
      <c r="A2873" s="100" t="s">
        <v>18057</v>
      </c>
      <c r="B2873" s="100" t="s">
        <v>18058</v>
      </c>
      <c r="C2873" s="100" t="s">
        <v>11379</v>
      </c>
      <c r="D2873" s="100" t="s">
        <v>8577</v>
      </c>
      <c r="E2873" s="100" t="s">
        <v>107</v>
      </c>
      <c r="F2873" s="277" t="s">
        <v>73</v>
      </c>
      <c r="G2873" s="101">
        <v>6.4</v>
      </c>
      <c r="H2873" s="101">
        <v>5.0999999999999996</v>
      </c>
      <c r="I2873" s="101">
        <v>4.9000000000000004</v>
      </c>
      <c r="J2873" s="101">
        <v>5.9</v>
      </c>
      <c r="K2873" s="101">
        <v>5.3</v>
      </c>
      <c r="L2873" s="278">
        <v>2052701</v>
      </c>
      <c r="M2873" s="100" t="s">
        <v>66</v>
      </c>
      <c r="N2873" s="100" t="s">
        <v>247</v>
      </c>
      <c r="O2873" s="100"/>
    </row>
    <row r="2874" spans="1:15">
      <c r="A2874" s="100" t="s">
        <v>13534</v>
      </c>
      <c r="B2874" s="100" t="s">
        <v>13535</v>
      </c>
      <c r="C2874" s="100" t="s">
        <v>2734</v>
      </c>
      <c r="D2874" s="100" t="s">
        <v>8560</v>
      </c>
      <c r="E2874" s="100" t="s">
        <v>196</v>
      </c>
      <c r="F2874" s="277" t="s">
        <v>65</v>
      </c>
      <c r="G2874" s="101">
        <v>2.9</v>
      </c>
      <c r="H2874" s="101">
        <v>3</v>
      </c>
      <c r="I2874" s="101">
        <v>3.4</v>
      </c>
      <c r="J2874" s="101">
        <v>4.9000000000000004</v>
      </c>
      <c r="K2874" s="101">
        <v>3.9</v>
      </c>
      <c r="L2874" s="278">
        <v>2560662</v>
      </c>
      <c r="M2874" s="100" t="s">
        <v>66</v>
      </c>
      <c r="N2874" s="100" t="s">
        <v>67</v>
      </c>
      <c r="O2874" s="100" t="s">
        <v>2715</v>
      </c>
    </row>
    <row r="2875" spans="1:15">
      <c r="A2875" s="100" t="s">
        <v>18059</v>
      </c>
      <c r="B2875" s="100" t="s">
        <v>18060</v>
      </c>
      <c r="C2875" s="100" t="s">
        <v>8060</v>
      </c>
      <c r="D2875" s="100" t="s">
        <v>8548</v>
      </c>
      <c r="E2875" s="100" t="s">
        <v>201</v>
      </c>
      <c r="F2875" s="277" t="s">
        <v>65</v>
      </c>
      <c r="G2875" s="101">
        <v>1.6</v>
      </c>
      <c r="H2875" s="101">
        <v>4.9000000000000004</v>
      </c>
      <c r="I2875" s="101">
        <v>1.6</v>
      </c>
      <c r="J2875" s="101">
        <v>6</v>
      </c>
      <c r="K2875" s="101">
        <v>4.5999999999999996</v>
      </c>
      <c r="L2875" s="278">
        <v>110245</v>
      </c>
      <c r="M2875" s="100" t="s">
        <v>66</v>
      </c>
      <c r="N2875" s="100" t="s">
        <v>190</v>
      </c>
      <c r="O2875" s="100" t="s">
        <v>8064</v>
      </c>
    </row>
    <row r="2876" spans="1:15">
      <c r="A2876" s="100" t="s">
        <v>13556</v>
      </c>
      <c r="B2876" s="100" t="s">
        <v>13557</v>
      </c>
      <c r="C2876" s="100" t="s">
        <v>2774</v>
      </c>
      <c r="D2876" s="100" t="s">
        <v>8534</v>
      </c>
      <c r="E2876" s="100" t="s">
        <v>72</v>
      </c>
      <c r="F2876" s="277" t="s">
        <v>65</v>
      </c>
      <c r="G2876" s="101">
        <v>5.7</v>
      </c>
      <c r="H2876" s="101">
        <v>6</v>
      </c>
      <c r="I2876" s="101">
        <v>4.3</v>
      </c>
      <c r="J2876" s="101">
        <v>4.5999999999999996</v>
      </c>
      <c r="K2876" s="101">
        <v>4.8</v>
      </c>
      <c r="L2876" s="278">
        <v>378402</v>
      </c>
      <c r="M2876" s="100" t="s">
        <v>66</v>
      </c>
      <c r="N2876" s="100" t="s">
        <v>67</v>
      </c>
      <c r="O2876" s="100" t="s">
        <v>2747</v>
      </c>
    </row>
    <row r="2877" spans="1:15">
      <c r="A2877" s="100" t="s">
        <v>12655</v>
      </c>
      <c r="B2877" s="100" t="s">
        <v>12657</v>
      </c>
      <c r="C2877" s="100" t="s">
        <v>1126</v>
      </c>
      <c r="D2877" s="100" t="s">
        <v>8551</v>
      </c>
      <c r="E2877" s="100" t="s">
        <v>94</v>
      </c>
      <c r="F2877" s="277" t="s">
        <v>65</v>
      </c>
      <c r="G2877" s="101">
        <v>8.4</v>
      </c>
      <c r="H2877" s="101">
        <v>5</v>
      </c>
      <c r="I2877" s="101">
        <v>5.3</v>
      </c>
      <c r="J2877" s="101">
        <v>7.5</v>
      </c>
      <c r="K2877" s="101">
        <v>6</v>
      </c>
      <c r="L2877" s="278">
        <v>73445</v>
      </c>
      <c r="M2877" s="100" t="s">
        <v>66</v>
      </c>
      <c r="N2877" s="100" t="s">
        <v>67</v>
      </c>
      <c r="O2877" s="100" t="s">
        <v>1119</v>
      </c>
    </row>
    <row r="2878" spans="1:15">
      <c r="A2878" s="100" t="s">
        <v>14707</v>
      </c>
      <c r="B2878" s="100" t="s">
        <v>14708</v>
      </c>
      <c r="C2878" s="100" t="s">
        <v>4945</v>
      </c>
      <c r="D2878" s="100" t="s">
        <v>8534</v>
      </c>
      <c r="E2878" s="100" t="s">
        <v>201</v>
      </c>
      <c r="F2878" s="277" t="s">
        <v>65</v>
      </c>
      <c r="G2878" s="101">
        <v>2.7</v>
      </c>
      <c r="H2878" s="101">
        <v>4.2</v>
      </c>
      <c r="I2878" s="101">
        <v>1.1000000000000001</v>
      </c>
      <c r="J2878" s="101">
        <v>4.0999999999999996</v>
      </c>
      <c r="K2878" s="101">
        <v>3.5</v>
      </c>
      <c r="L2878" s="278">
        <v>85488</v>
      </c>
      <c r="M2878" s="100" t="s">
        <v>66</v>
      </c>
      <c r="N2878" s="100" t="s">
        <v>67</v>
      </c>
      <c r="O2878" s="100" t="s">
        <v>4961</v>
      </c>
    </row>
    <row r="2879" spans="1:15">
      <c r="A2879" s="100" t="s">
        <v>12131</v>
      </c>
      <c r="B2879" s="100" t="s">
        <v>12658</v>
      </c>
      <c r="C2879" s="100" t="s">
        <v>1130</v>
      </c>
      <c r="D2879" s="100" t="s">
        <v>8538</v>
      </c>
      <c r="E2879" s="100" t="s">
        <v>107</v>
      </c>
      <c r="F2879" s="277" t="s">
        <v>65</v>
      </c>
      <c r="G2879" s="101">
        <v>7</v>
      </c>
      <c r="H2879" s="101">
        <v>2.6</v>
      </c>
      <c r="I2879" s="101">
        <v>5.7</v>
      </c>
      <c r="J2879" s="101">
        <v>7.5</v>
      </c>
      <c r="K2879" s="101">
        <v>5</v>
      </c>
      <c r="L2879" s="278">
        <v>22854473</v>
      </c>
      <c r="M2879" s="100" t="s">
        <v>66</v>
      </c>
      <c r="N2879" s="100" t="s">
        <v>67</v>
      </c>
      <c r="O2879" s="100" t="s">
        <v>1123</v>
      </c>
    </row>
    <row r="2880" spans="1:15">
      <c r="A2880" s="100" t="s">
        <v>12135</v>
      </c>
      <c r="B2880" s="100" t="s">
        <v>12281</v>
      </c>
      <c r="C2880" s="100" t="s">
        <v>485</v>
      </c>
      <c r="D2880" s="100" t="s">
        <v>8549</v>
      </c>
      <c r="E2880" s="100" t="s">
        <v>107</v>
      </c>
      <c r="F2880" s="277" t="s">
        <v>65</v>
      </c>
      <c r="G2880" s="101">
        <v>6.7</v>
      </c>
      <c r="H2880" s="101">
        <v>2.7</v>
      </c>
      <c r="I2880" s="101">
        <v>4.4000000000000004</v>
      </c>
      <c r="J2880" s="101">
        <v>7.1</v>
      </c>
      <c r="K2880" s="101">
        <v>5</v>
      </c>
      <c r="L2880" s="278">
        <v>28957</v>
      </c>
      <c r="M2880" s="100" t="s">
        <v>125</v>
      </c>
      <c r="N2880" s="100" t="s">
        <v>67</v>
      </c>
      <c r="O2880" s="100" t="s">
        <v>475</v>
      </c>
    </row>
    <row r="2881" spans="1:15">
      <c r="A2881" s="100" t="s">
        <v>14014</v>
      </c>
      <c r="B2881" s="100" t="s">
        <v>14015</v>
      </c>
      <c r="C2881" s="100" t="s">
        <v>3570</v>
      </c>
      <c r="D2881" s="100" t="s">
        <v>8560</v>
      </c>
      <c r="E2881" s="100" t="s">
        <v>72</v>
      </c>
      <c r="F2881" s="277" t="s">
        <v>73</v>
      </c>
      <c r="G2881" s="101">
        <v>5.5</v>
      </c>
      <c r="H2881" s="101">
        <v>2.5</v>
      </c>
      <c r="I2881" s="101">
        <v>4.7</v>
      </c>
      <c r="J2881" s="101">
        <v>3.8</v>
      </c>
      <c r="K2881" s="101">
        <v>4.2</v>
      </c>
      <c r="L2881" s="278">
        <v>246529</v>
      </c>
      <c r="M2881" s="100" t="s">
        <v>66</v>
      </c>
      <c r="N2881" s="100" t="s">
        <v>103</v>
      </c>
      <c r="O2881" s="100" t="s">
        <v>3547</v>
      </c>
    </row>
    <row r="2882" spans="1:15">
      <c r="A2882" s="100" t="s">
        <v>12915</v>
      </c>
      <c r="B2882" s="100" t="s">
        <v>12916</v>
      </c>
      <c r="C2882" s="100" t="s">
        <v>11942</v>
      </c>
      <c r="D2882" s="100" t="s">
        <v>116</v>
      </c>
      <c r="E2882" s="100" t="s">
        <v>94</v>
      </c>
      <c r="F2882" s="277"/>
      <c r="G2882" s="101">
        <v>8.5</v>
      </c>
      <c r="H2882" s="101">
        <v>8.4</v>
      </c>
      <c r="I2882" s="101">
        <v>6.4</v>
      </c>
      <c r="J2882" s="101">
        <v>4</v>
      </c>
      <c r="K2882" s="101">
        <v>6</v>
      </c>
      <c r="L2882" s="278">
        <v>84547</v>
      </c>
      <c r="M2882" s="100" t="s">
        <v>66</v>
      </c>
      <c r="N2882" s="100" t="s">
        <v>103</v>
      </c>
      <c r="O2882" s="100" t="s">
        <v>2255</v>
      </c>
    </row>
    <row r="2883" spans="1:15">
      <c r="A2883" s="100" t="s">
        <v>18061</v>
      </c>
      <c r="B2883" s="100" t="s">
        <v>18062</v>
      </c>
      <c r="C2883" s="100" t="s">
        <v>11382</v>
      </c>
      <c r="D2883" s="100" t="s">
        <v>100</v>
      </c>
      <c r="E2883" s="100" t="s">
        <v>94</v>
      </c>
      <c r="F2883" s="277"/>
      <c r="G2883" s="101">
        <v>7.7</v>
      </c>
      <c r="H2883" s="101">
        <v>8.8000000000000007</v>
      </c>
      <c r="I2883" s="101">
        <v>2.4</v>
      </c>
      <c r="J2883" s="101">
        <v>6.5</v>
      </c>
      <c r="K2883" s="101">
        <v>6.3</v>
      </c>
      <c r="L2883" s="278">
        <v>1614</v>
      </c>
      <c r="M2883" s="100" t="s">
        <v>66</v>
      </c>
      <c r="N2883" s="100" t="s">
        <v>190</v>
      </c>
      <c r="O2883" s="100"/>
    </row>
    <row r="2884" spans="1:15">
      <c r="A2884" s="100" t="s">
        <v>14709</v>
      </c>
      <c r="B2884" s="100" t="s">
        <v>14710</v>
      </c>
      <c r="C2884" s="100" t="s">
        <v>4949</v>
      </c>
      <c r="D2884" s="100" t="s">
        <v>8580</v>
      </c>
      <c r="E2884" s="100" t="s">
        <v>72</v>
      </c>
      <c r="F2884" s="277" t="s">
        <v>73</v>
      </c>
      <c r="G2884" s="101">
        <v>5.5</v>
      </c>
      <c r="H2884" s="101">
        <v>2.9</v>
      </c>
      <c r="I2884" s="101">
        <v>5</v>
      </c>
      <c r="J2884" s="101">
        <v>4.5999999999999996</v>
      </c>
      <c r="K2884" s="101">
        <v>4.5999999999999996</v>
      </c>
      <c r="L2884" s="278">
        <v>272265</v>
      </c>
      <c r="M2884" s="100" t="s">
        <v>66</v>
      </c>
      <c r="N2884" s="100" t="s">
        <v>264</v>
      </c>
      <c r="O2884" s="100" t="s">
        <v>4965</v>
      </c>
    </row>
    <row r="2885" spans="1:15">
      <c r="A2885" s="100" t="s">
        <v>18063</v>
      </c>
      <c r="B2885" s="100" t="s">
        <v>18064</v>
      </c>
      <c r="C2885" s="100" t="s">
        <v>11385</v>
      </c>
      <c r="D2885" s="100" t="s">
        <v>8566</v>
      </c>
      <c r="E2885" s="100" t="s">
        <v>196</v>
      </c>
      <c r="F2885" s="277" t="s">
        <v>73</v>
      </c>
      <c r="G2885" s="101">
        <v>4.2</v>
      </c>
      <c r="H2885" s="101">
        <v>6.4</v>
      </c>
      <c r="I2885" s="101">
        <v>3.4</v>
      </c>
      <c r="J2885" s="101">
        <v>5.0999999999999996</v>
      </c>
      <c r="K2885" s="101">
        <v>5.0999999999999996</v>
      </c>
      <c r="L2885" s="278">
        <v>209549</v>
      </c>
      <c r="M2885" s="100" t="s">
        <v>66</v>
      </c>
      <c r="N2885" s="100" t="s">
        <v>67</v>
      </c>
      <c r="O2885" s="100" t="s">
        <v>11386</v>
      </c>
    </row>
    <row r="2886" spans="1:15">
      <c r="A2886" s="100" t="s">
        <v>18065</v>
      </c>
      <c r="B2886" s="100" t="s">
        <v>18066</v>
      </c>
      <c r="C2886" s="100" t="s">
        <v>8063</v>
      </c>
      <c r="D2886" s="100" t="s">
        <v>100</v>
      </c>
      <c r="E2886" s="100" t="s">
        <v>72</v>
      </c>
      <c r="F2886" s="277" t="s">
        <v>95</v>
      </c>
      <c r="G2886" s="101">
        <v>5</v>
      </c>
      <c r="H2886" s="101">
        <v>7.4</v>
      </c>
      <c r="I2886" s="101">
        <v>4</v>
      </c>
      <c r="J2886" s="101">
        <v>4.2</v>
      </c>
      <c r="K2886" s="101">
        <v>5.3</v>
      </c>
      <c r="L2886" s="278">
        <v>39000</v>
      </c>
      <c r="M2886" s="100" t="s">
        <v>66</v>
      </c>
      <c r="N2886" s="100" t="s">
        <v>67</v>
      </c>
      <c r="O2886" s="100"/>
    </row>
    <row r="2887" spans="1:15">
      <c r="A2887" s="100" t="s">
        <v>16065</v>
      </c>
      <c r="B2887" s="100" t="s">
        <v>18067</v>
      </c>
      <c r="C2887" s="100" t="s">
        <v>11387</v>
      </c>
      <c r="D2887" s="100" t="s">
        <v>8548</v>
      </c>
      <c r="E2887" s="100" t="s">
        <v>196</v>
      </c>
      <c r="F2887" s="277" t="s">
        <v>65</v>
      </c>
      <c r="G2887" s="101">
        <v>4.0999999999999996</v>
      </c>
      <c r="H2887" s="101">
        <v>4.4000000000000004</v>
      </c>
      <c r="I2887" s="101">
        <v>4</v>
      </c>
      <c r="J2887" s="101">
        <v>5.6</v>
      </c>
      <c r="K2887" s="101">
        <v>4.8</v>
      </c>
      <c r="L2887" s="278">
        <v>59359</v>
      </c>
      <c r="M2887" s="100" t="s">
        <v>66</v>
      </c>
      <c r="N2887" s="100" t="s">
        <v>67</v>
      </c>
      <c r="O2887" s="100"/>
    </row>
    <row r="2888" spans="1:15">
      <c r="A2888" s="100" t="s">
        <v>15218</v>
      </c>
      <c r="B2888" s="100" t="s">
        <v>15219</v>
      </c>
      <c r="C2888" s="100" t="s">
        <v>5846</v>
      </c>
      <c r="D2888" s="100" t="s">
        <v>8548</v>
      </c>
      <c r="E2888" s="100" t="s">
        <v>196</v>
      </c>
      <c r="F2888" s="277" t="s">
        <v>65</v>
      </c>
      <c r="G2888" s="101">
        <v>4.0999999999999996</v>
      </c>
      <c r="H2888" s="101">
        <v>6.1</v>
      </c>
      <c r="I2888" s="101">
        <v>3.8</v>
      </c>
      <c r="J2888" s="101">
        <v>4.7</v>
      </c>
      <c r="K2888" s="101">
        <v>4.9000000000000004</v>
      </c>
      <c r="L2888" s="278">
        <v>70775</v>
      </c>
      <c r="M2888" s="100" t="s">
        <v>66</v>
      </c>
      <c r="N2888" s="100" t="s">
        <v>67</v>
      </c>
      <c r="O2888" s="100" t="s">
        <v>5883</v>
      </c>
    </row>
    <row r="2889" spans="1:15">
      <c r="A2889" s="100" t="s">
        <v>14012</v>
      </c>
      <c r="B2889" s="100" t="s">
        <v>14013</v>
      </c>
      <c r="C2889" s="100" t="s">
        <v>3566</v>
      </c>
      <c r="D2889" s="100" t="s">
        <v>8558</v>
      </c>
      <c r="E2889" s="100" t="s">
        <v>107</v>
      </c>
      <c r="F2889" s="277" t="s">
        <v>73</v>
      </c>
      <c r="G2889" s="101">
        <v>6.3</v>
      </c>
      <c r="H2889" s="101">
        <v>5.5</v>
      </c>
      <c r="I2889" s="101">
        <v>5.2</v>
      </c>
      <c r="J2889" s="101">
        <v>4.5</v>
      </c>
      <c r="K2889" s="101">
        <v>5.0999999999999996</v>
      </c>
      <c r="L2889" s="278">
        <v>500990</v>
      </c>
      <c r="M2889" s="100" t="s">
        <v>66</v>
      </c>
      <c r="N2889" s="100" t="s">
        <v>67</v>
      </c>
      <c r="O2889" s="100" t="s">
        <v>3543</v>
      </c>
    </row>
    <row r="2890" spans="1:15">
      <c r="A2890" s="100" t="s">
        <v>14848</v>
      </c>
      <c r="B2890" s="100" t="s">
        <v>14849</v>
      </c>
      <c r="C2890" s="100" t="s">
        <v>5200</v>
      </c>
      <c r="D2890" s="100" t="s">
        <v>8544</v>
      </c>
      <c r="E2890" s="100" t="s">
        <v>107</v>
      </c>
      <c r="F2890" s="277" t="s">
        <v>73</v>
      </c>
      <c r="G2890" s="101">
        <v>7</v>
      </c>
      <c r="H2890" s="101">
        <v>8.3000000000000007</v>
      </c>
      <c r="I2890" s="101">
        <v>5.7</v>
      </c>
      <c r="J2890" s="101">
        <v>7.3</v>
      </c>
      <c r="K2890" s="101">
        <v>6.6</v>
      </c>
      <c r="L2890" s="278">
        <v>11441</v>
      </c>
      <c r="M2890" s="100" t="s">
        <v>66</v>
      </c>
      <c r="N2890" s="100" t="s">
        <v>190</v>
      </c>
      <c r="O2890" s="100" t="s">
        <v>1127</v>
      </c>
    </row>
    <row r="2891" spans="1:15">
      <c r="A2891" s="100" t="s">
        <v>15069</v>
      </c>
      <c r="B2891" s="100" t="s">
        <v>15070</v>
      </c>
      <c r="C2891" s="100" t="s">
        <v>5558</v>
      </c>
      <c r="D2891" s="100" t="s">
        <v>8538</v>
      </c>
      <c r="E2891" s="100" t="s">
        <v>201</v>
      </c>
      <c r="F2891" s="277" t="s">
        <v>65</v>
      </c>
      <c r="G2891" s="101">
        <v>1.9</v>
      </c>
      <c r="H2891" s="101">
        <v>4.3</v>
      </c>
      <c r="I2891" s="101">
        <v>3.4</v>
      </c>
      <c r="J2891" s="101">
        <v>2</v>
      </c>
      <c r="K2891" s="101">
        <v>3.3</v>
      </c>
      <c r="L2891" s="278">
        <v>11825234</v>
      </c>
      <c r="M2891" s="100" t="s">
        <v>66</v>
      </c>
      <c r="N2891" s="100" t="s">
        <v>543</v>
      </c>
      <c r="O2891" s="100" t="s">
        <v>5585</v>
      </c>
    </row>
    <row r="2892" spans="1:15">
      <c r="A2892" s="100" t="s">
        <v>15073</v>
      </c>
      <c r="B2892" s="100" t="s">
        <v>15070</v>
      </c>
      <c r="C2892" s="100" t="s">
        <v>5564</v>
      </c>
      <c r="D2892" s="100" t="s">
        <v>8538</v>
      </c>
      <c r="E2892" s="100" t="s">
        <v>201</v>
      </c>
      <c r="F2892" s="277" t="s">
        <v>65</v>
      </c>
      <c r="G2892" s="101">
        <v>1.9</v>
      </c>
      <c r="H2892" s="101">
        <v>4.3</v>
      </c>
      <c r="I2892" s="101">
        <v>3.4</v>
      </c>
      <c r="J2892" s="101">
        <v>2</v>
      </c>
      <c r="K2892" s="101">
        <v>3.3</v>
      </c>
      <c r="L2892" s="278">
        <v>11825234</v>
      </c>
      <c r="M2892" s="100" t="s">
        <v>66</v>
      </c>
      <c r="N2892" s="100" t="s">
        <v>543</v>
      </c>
      <c r="O2892" s="100" t="s">
        <v>5585</v>
      </c>
    </row>
    <row r="2893" spans="1:15">
      <c r="A2893" s="100" t="s">
        <v>12491</v>
      </c>
      <c r="B2893" s="100" t="s">
        <v>12492</v>
      </c>
      <c r="C2893" s="100" t="s">
        <v>818</v>
      </c>
      <c r="D2893" s="100" t="s">
        <v>8594</v>
      </c>
      <c r="E2893" s="100" t="s">
        <v>201</v>
      </c>
      <c r="F2893" s="277" t="s">
        <v>65</v>
      </c>
      <c r="G2893" s="101">
        <v>2</v>
      </c>
      <c r="H2893" s="101">
        <v>3.8</v>
      </c>
      <c r="I2893" s="101">
        <v>3.1</v>
      </c>
      <c r="J2893" s="101">
        <v>2.4</v>
      </c>
      <c r="K2893" s="101">
        <v>3.3</v>
      </c>
      <c r="L2893" s="278">
        <v>2213635</v>
      </c>
      <c r="M2893" s="100" t="s">
        <v>66</v>
      </c>
      <c r="N2893" s="100" t="s">
        <v>67</v>
      </c>
      <c r="O2893" s="100" t="s">
        <v>813</v>
      </c>
    </row>
    <row r="2894" spans="1:15">
      <c r="A2894" s="100" t="s">
        <v>14050</v>
      </c>
      <c r="B2894" s="100" t="s">
        <v>14051</v>
      </c>
      <c r="C2894" s="100" t="s">
        <v>3646</v>
      </c>
      <c r="D2894" s="100" t="s">
        <v>8555</v>
      </c>
      <c r="E2894" s="100" t="s">
        <v>107</v>
      </c>
      <c r="F2894" s="277" t="s">
        <v>73</v>
      </c>
      <c r="G2894" s="101">
        <v>6.5</v>
      </c>
      <c r="H2894" s="101">
        <v>10</v>
      </c>
      <c r="I2894" s="101">
        <v>7.2</v>
      </c>
      <c r="J2894" s="101">
        <v>3.4</v>
      </c>
      <c r="K2894" s="101">
        <v>4.8</v>
      </c>
      <c r="L2894" s="278">
        <v>491366</v>
      </c>
      <c r="M2894" s="100" t="s">
        <v>66</v>
      </c>
      <c r="N2894" s="100" t="s">
        <v>543</v>
      </c>
      <c r="O2894" s="100" t="s">
        <v>3623</v>
      </c>
    </row>
    <row r="2895" spans="1:15">
      <c r="A2895" s="100" t="s">
        <v>14048</v>
      </c>
      <c r="B2895" s="100" t="s">
        <v>14049</v>
      </c>
      <c r="C2895" s="100" t="s">
        <v>3642</v>
      </c>
      <c r="D2895" s="100" t="s">
        <v>8584</v>
      </c>
      <c r="E2895" s="100" t="s">
        <v>285</v>
      </c>
      <c r="F2895" s="277" t="s">
        <v>65</v>
      </c>
      <c r="G2895" s="101">
        <v>1.1000000000000001</v>
      </c>
      <c r="H2895" s="101">
        <v>5.9</v>
      </c>
      <c r="I2895" s="101">
        <v>1.2</v>
      </c>
      <c r="J2895" s="101">
        <v>2.1</v>
      </c>
      <c r="K2895" s="101">
        <v>2.9</v>
      </c>
      <c r="L2895" s="278">
        <v>1210000</v>
      </c>
      <c r="M2895" s="100" t="s">
        <v>66</v>
      </c>
      <c r="N2895" s="100" t="s">
        <v>67</v>
      </c>
      <c r="O2895" s="100" t="s">
        <v>3619</v>
      </c>
    </row>
    <row r="2896" spans="1:15">
      <c r="A2896" s="100" t="s">
        <v>17860</v>
      </c>
      <c r="B2896" s="100" t="s">
        <v>17861</v>
      </c>
      <c r="C2896" s="100" t="s">
        <v>7948</v>
      </c>
      <c r="D2896" s="100" t="s">
        <v>8536</v>
      </c>
      <c r="E2896" s="100" t="s">
        <v>107</v>
      </c>
      <c r="F2896" s="277" t="s">
        <v>65</v>
      </c>
      <c r="G2896" s="101">
        <v>7.1</v>
      </c>
      <c r="H2896" s="101">
        <v>1.4</v>
      </c>
      <c r="I2896" s="101">
        <v>4</v>
      </c>
      <c r="J2896" s="101">
        <v>6.6</v>
      </c>
      <c r="K2896" s="101">
        <v>4.5</v>
      </c>
      <c r="L2896" s="278">
        <v>20633</v>
      </c>
      <c r="M2896" s="100" t="s">
        <v>66</v>
      </c>
      <c r="N2896" s="100" t="s">
        <v>264</v>
      </c>
      <c r="O2896" s="100" t="s">
        <v>7949</v>
      </c>
    </row>
    <row r="2897" spans="1:15">
      <c r="A2897" s="100" t="s">
        <v>15156</v>
      </c>
      <c r="B2897" s="100" t="s">
        <v>15157</v>
      </c>
      <c r="C2897" s="100" t="s">
        <v>5720</v>
      </c>
      <c r="D2897" s="100" t="s">
        <v>8594</v>
      </c>
      <c r="E2897" s="100" t="s">
        <v>64</v>
      </c>
      <c r="F2897" s="277" t="s">
        <v>65</v>
      </c>
      <c r="G2897" s="101">
        <v>10</v>
      </c>
      <c r="H2897" s="101">
        <v>6.1</v>
      </c>
      <c r="I2897" s="101">
        <v>7.9</v>
      </c>
      <c r="J2897" s="101">
        <v>6.6</v>
      </c>
      <c r="K2897" s="101">
        <v>6.6</v>
      </c>
      <c r="L2897" s="278">
        <v>340000</v>
      </c>
      <c r="M2897" s="100" t="s">
        <v>66</v>
      </c>
      <c r="N2897" s="100" t="s">
        <v>67</v>
      </c>
      <c r="O2897" s="100" t="s">
        <v>5761</v>
      </c>
    </row>
    <row r="2898" spans="1:15">
      <c r="A2898" s="100" t="s">
        <v>15184</v>
      </c>
      <c r="B2898" s="100" t="s">
        <v>5779</v>
      </c>
      <c r="C2898" s="100" t="s">
        <v>5780</v>
      </c>
      <c r="D2898" s="100" t="s">
        <v>8536</v>
      </c>
      <c r="E2898" s="100" t="s">
        <v>94</v>
      </c>
      <c r="F2898" s="277" t="s">
        <v>65</v>
      </c>
      <c r="G2898" s="101">
        <v>7.9</v>
      </c>
      <c r="H2898" s="101">
        <v>10</v>
      </c>
      <c r="I2898" s="101">
        <v>5.5</v>
      </c>
      <c r="J2898" s="101">
        <v>6.5</v>
      </c>
      <c r="K2898" s="101">
        <v>6.4</v>
      </c>
      <c r="L2898" s="278">
        <v>7327</v>
      </c>
      <c r="M2898" s="100" t="s">
        <v>125</v>
      </c>
      <c r="N2898" s="100" t="s">
        <v>67</v>
      </c>
      <c r="O2898" s="100" t="s">
        <v>5823</v>
      </c>
    </row>
    <row r="2899" spans="1:15">
      <c r="A2899" s="100" t="s">
        <v>17862</v>
      </c>
      <c r="B2899" s="100" t="s">
        <v>17863</v>
      </c>
      <c r="C2899" s="100" t="s">
        <v>11182</v>
      </c>
      <c r="D2899" s="100" t="s">
        <v>8541</v>
      </c>
      <c r="E2899" s="100" t="s">
        <v>107</v>
      </c>
      <c r="F2899" s="277" t="s">
        <v>65</v>
      </c>
      <c r="G2899" s="101">
        <v>5.9</v>
      </c>
      <c r="H2899" s="101">
        <v>3.5</v>
      </c>
      <c r="I2899" s="101">
        <v>6.2</v>
      </c>
      <c r="J2899" s="101">
        <v>4.3</v>
      </c>
      <c r="K2899" s="101">
        <v>5.0999999999999996</v>
      </c>
      <c r="L2899" s="278">
        <v>3899</v>
      </c>
      <c r="M2899" s="100" t="s">
        <v>66</v>
      </c>
      <c r="N2899" s="100" t="s">
        <v>247</v>
      </c>
      <c r="O2899" s="100"/>
    </row>
    <row r="2900" spans="1:15">
      <c r="A2900" s="100" t="s">
        <v>15167</v>
      </c>
      <c r="B2900" s="100" t="s">
        <v>5739</v>
      </c>
      <c r="C2900" s="100" t="s">
        <v>5740</v>
      </c>
      <c r="D2900" s="100" t="s">
        <v>8536</v>
      </c>
      <c r="E2900" s="100" t="s">
        <v>94</v>
      </c>
      <c r="F2900" s="277" t="s">
        <v>73</v>
      </c>
      <c r="G2900" s="101">
        <v>7.9</v>
      </c>
      <c r="H2900" s="101">
        <v>7.7</v>
      </c>
      <c r="I2900" s="101">
        <v>4.7</v>
      </c>
      <c r="J2900" s="101">
        <v>6.5</v>
      </c>
      <c r="K2900" s="101">
        <v>5.7</v>
      </c>
      <c r="L2900" s="278">
        <v>5963</v>
      </c>
      <c r="M2900" s="100" t="s">
        <v>125</v>
      </c>
      <c r="N2900" s="100" t="s">
        <v>67</v>
      </c>
      <c r="O2900" s="100" t="s">
        <v>5781</v>
      </c>
    </row>
    <row r="2901" spans="1:15">
      <c r="A2901" s="100" t="s">
        <v>13810</v>
      </c>
      <c r="B2901" s="100" t="s">
        <v>5743</v>
      </c>
      <c r="C2901" s="100" t="s">
        <v>5744</v>
      </c>
      <c r="D2901" s="100" t="s">
        <v>8596</v>
      </c>
      <c r="E2901" s="100" t="s">
        <v>94</v>
      </c>
      <c r="F2901" s="277" t="s">
        <v>65</v>
      </c>
      <c r="G2901" s="101">
        <v>8.3000000000000007</v>
      </c>
      <c r="H2901" s="101">
        <v>3.6</v>
      </c>
      <c r="I2901" s="101">
        <v>5.2</v>
      </c>
      <c r="J2901" s="101">
        <v>7.5</v>
      </c>
      <c r="K2901" s="101">
        <v>5.8</v>
      </c>
      <c r="L2901" s="278">
        <v>31593</v>
      </c>
      <c r="M2901" s="100" t="s">
        <v>66</v>
      </c>
      <c r="N2901" s="100" t="s">
        <v>67</v>
      </c>
      <c r="O2901" s="100" t="s">
        <v>5785</v>
      </c>
    </row>
    <row r="2902" spans="1:15">
      <c r="A2902" s="100" t="s">
        <v>13558</v>
      </c>
      <c r="B2902" s="100" t="s">
        <v>13559</v>
      </c>
      <c r="C2902" s="100" t="s">
        <v>2778</v>
      </c>
      <c r="D2902" s="100" t="s">
        <v>8534</v>
      </c>
      <c r="E2902" s="100" t="s">
        <v>64</v>
      </c>
      <c r="F2902" s="277" t="s">
        <v>65</v>
      </c>
      <c r="G2902" s="101">
        <v>8.6</v>
      </c>
      <c r="H2902" s="101">
        <v>7.4</v>
      </c>
      <c r="I2902" s="101">
        <v>4.2</v>
      </c>
      <c r="J2902" s="101">
        <v>6.3</v>
      </c>
      <c r="K2902" s="101">
        <v>6.5</v>
      </c>
      <c r="L2902" s="278">
        <v>18837000</v>
      </c>
      <c r="M2902" s="100" t="s">
        <v>66</v>
      </c>
      <c r="N2902" s="100" t="s">
        <v>67</v>
      </c>
      <c r="O2902" s="100" t="s">
        <v>2751</v>
      </c>
    </row>
    <row r="2903" spans="1:15">
      <c r="A2903" s="100" t="s">
        <v>13528</v>
      </c>
      <c r="B2903" s="100" t="s">
        <v>13529</v>
      </c>
      <c r="C2903" s="100" t="s">
        <v>2722</v>
      </c>
      <c r="D2903" s="100" t="s">
        <v>8548</v>
      </c>
      <c r="E2903" s="100" t="s">
        <v>64</v>
      </c>
      <c r="F2903" s="277" t="s">
        <v>65</v>
      </c>
      <c r="G2903" s="101">
        <v>8.9</v>
      </c>
      <c r="H2903" s="101">
        <v>7</v>
      </c>
      <c r="I2903" s="101">
        <v>8.5</v>
      </c>
      <c r="J2903" s="101">
        <v>3.9</v>
      </c>
      <c r="K2903" s="101">
        <v>6.5</v>
      </c>
      <c r="L2903" s="278">
        <v>230265</v>
      </c>
      <c r="M2903" s="100" t="s">
        <v>66</v>
      </c>
      <c r="N2903" s="100" t="s">
        <v>67</v>
      </c>
      <c r="O2903" s="100" t="s">
        <v>2703</v>
      </c>
    </row>
    <row r="2904" spans="1:15">
      <c r="A2904" s="100" t="s">
        <v>12710</v>
      </c>
      <c r="B2904" s="100" t="s">
        <v>1245</v>
      </c>
      <c r="C2904" s="100" t="s">
        <v>1246</v>
      </c>
      <c r="D2904" s="100" t="s">
        <v>8551</v>
      </c>
      <c r="E2904" s="100" t="s">
        <v>107</v>
      </c>
      <c r="F2904" s="277" t="s">
        <v>73</v>
      </c>
      <c r="G2904" s="101">
        <v>6.9</v>
      </c>
      <c r="H2904" s="101">
        <v>4.8</v>
      </c>
      <c r="I2904" s="101">
        <v>5.2</v>
      </c>
      <c r="J2904" s="101">
        <v>7.2</v>
      </c>
      <c r="K2904" s="101">
        <v>5.8</v>
      </c>
      <c r="L2904" s="278">
        <v>18968</v>
      </c>
      <c r="M2904" s="100" t="s">
        <v>66</v>
      </c>
      <c r="N2904" s="100" t="s">
        <v>67</v>
      </c>
      <c r="O2904" s="100" t="s">
        <v>1239</v>
      </c>
    </row>
    <row r="2905" spans="1:15">
      <c r="A2905" s="100" t="s">
        <v>12686</v>
      </c>
      <c r="B2905" s="100" t="s">
        <v>1172</v>
      </c>
      <c r="C2905" s="100" t="s">
        <v>1173</v>
      </c>
      <c r="D2905" s="100" t="s">
        <v>8548</v>
      </c>
      <c r="E2905" s="100" t="s">
        <v>107</v>
      </c>
      <c r="F2905" s="277" t="s">
        <v>65</v>
      </c>
      <c r="G2905" s="101">
        <v>6.8</v>
      </c>
      <c r="H2905" s="101">
        <v>5.4</v>
      </c>
      <c r="I2905" s="101">
        <v>5.4</v>
      </c>
      <c r="J2905" s="101">
        <v>6.5</v>
      </c>
      <c r="K2905" s="101">
        <v>5.9</v>
      </c>
      <c r="L2905" s="278">
        <v>43300</v>
      </c>
      <c r="M2905" s="100" t="s">
        <v>66</v>
      </c>
      <c r="N2905" s="100" t="s">
        <v>264</v>
      </c>
      <c r="O2905" s="100" t="s">
        <v>1170</v>
      </c>
    </row>
    <row r="2906" spans="1:15">
      <c r="A2906" s="100" t="s">
        <v>12731</v>
      </c>
      <c r="B2906" s="100" t="s">
        <v>1292</v>
      </c>
      <c r="C2906" s="100" t="s">
        <v>1293</v>
      </c>
      <c r="D2906" s="100" t="s">
        <v>8565</v>
      </c>
      <c r="E2906" s="100" t="s">
        <v>64</v>
      </c>
      <c r="F2906" s="277" t="s">
        <v>65</v>
      </c>
      <c r="G2906" s="101">
        <v>9.5</v>
      </c>
      <c r="H2906" s="101">
        <v>5.3</v>
      </c>
      <c r="I2906" s="101">
        <v>7.3</v>
      </c>
      <c r="J2906" s="101">
        <v>7.2</v>
      </c>
      <c r="K2906" s="101">
        <v>7</v>
      </c>
      <c r="L2906" s="278">
        <v>28404</v>
      </c>
      <c r="M2906" s="100" t="s">
        <v>66</v>
      </c>
      <c r="N2906" s="100" t="s">
        <v>264</v>
      </c>
      <c r="O2906" s="100" t="s">
        <v>1286</v>
      </c>
    </row>
    <row r="2907" spans="1:15">
      <c r="A2907" s="100" t="s">
        <v>12687</v>
      </c>
      <c r="B2907" s="100" t="s">
        <v>1176</v>
      </c>
      <c r="C2907" s="100" t="s">
        <v>1177</v>
      </c>
      <c r="D2907" s="100" t="s">
        <v>8535</v>
      </c>
      <c r="E2907" s="100" t="s">
        <v>94</v>
      </c>
      <c r="F2907" s="277" t="s">
        <v>95</v>
      </c>
      <c r="G2907" s="101">
        <v>8.3000000000000007</v>
      </c>
      <c r="H2907" s="101">
        <v>10</v>
      </c>
      <c r="I2907" s="101">
        <v>7.9</v>
      </c>
      <c r="J2907" s="101">
        <v>3.7</v>
      </c>
      <c r="K2907" s="101">
        <v>6.4</v>
      </c>
      <c r="L2907" s="278">
        <v>16295</v>
      </c>
      <c r="M2907" s="100" t="s">
        <v>66</v>
      </c>
      <c r="N2907" s="100" t="s">
        <v>67</v>
      </c>
      <c r="O2907" s="100" t="s">
        <v>12688</v>
      </c>
    </row>
    <row r="2908" spans="1:15">
      <c r="A2908" s="100" t="s">
        <v>12282</v>
      </c>
      <c r="B2908" s="100" t="s">
        <v>12283</v>
      </c>
      <c r="C2908" s="100" t="s">
        <v>487</v>
      </c>
      <c r="D2908" s="100" t="s">
        <v>8557</v>
      </c>
      <c r="E2908" s="100" t="s">
        <v>64</v>
      </c>
      <c r="F2908" s="277" t="s">
        <v>65</v>
      </c>
      <c r="G2908" s="101">
        <v>10</v>
      </c>
      <c r="H2908" s="101">
        <v>10</v>
      </c>
      <c r="I2908" s="101">
        <v>9.1</v>
      </c>
      <c r="J2908" s="101">
        <v>6.3</v>
      </c>
      <c r="K2908" s="101">
        <v>8</v>
      </c>
      <c r="L2908" s="278">
        <v>83620</v>
      </c>
      <c r="M2908" s="100" t="s">
        <v>66</v>
      </c>
      <c r="N2908" s="100" t="s">
        <v>67</v>
      </c>
      <c r="O2908" s="100" t="s">
        <v>12284</v>
      </c>
    </row>
    <row r="2909" spans="1:15">
      <c r="A2909" s="100" t="s">
        <v>15742</v>
      </c>
      <c r="B2909" s="100" t="s">
        <v>18068</v>
      </c>
      <c r="C2909" s="100" t="s">
        <v>11390</v>
      </c>
      <c r="D2909" s="100" t="s">
        <v>8541</v>
      </c>
      <c r="E2909" s="100" t="s">
        <v>107</v>
      </c>
      <c r="F2909" s="277" t="s">
        <v>65</v>
      </c>
      <c r="G2909" s="101">
        <v>6.2</v>
      </c>
      <c r="H2909" s="101">
        <v>8.3000000000000007</v>
      </c>
      <c r="I2909" s="101">
        <v>4.4000000000000004</v>
      </c>
      <c r="J2909" s="101">
        <v>4.5</v>
      </c>
      <c r="K2909" s="101">
        <v>4.5999999999999996</v>
      </c>
      <c r="L2909" s="278">
        <v>11813</v>
      </c>
      <c r="M2909" s="100" t="s">
        <v>66</v>
      </c>
      <c r="N2909" s="100" t="s">
        <v>103</v>
      </c>
      <c r="O2909" s="100"/>
    </row>
    <row r="2910" spans="1:15">
      <c r="A2910" s="100" t="s">
        <v>13080</v>
      </c>
      <c r="B2910" s="100" t="s">
        <v>105</v>
      </c>
      <c r="C2910" s="100" t="s">
        <v>106</v>
      </c>
      <c r="D2910" s="100" t="s">
        <v>83</v>
      </c>
      <c r="E2910" s="100" t="s">
        <v>107</v>
      </c>
      <c r="F2910" s="277" t="s">
        <v>65</v>
      </c>
      <c r="G2910" s="101">
        <v>7</v>
      </c>
      <c r="H2910" s="101">
        <v>6.2</v>
      </c>
      <c r="I2910" s="101">
        <v>2.8</v>
      </c>
      <c r="J2910" s="101">
        <v>6.1</v>
      </c>
      <c r="K2910" s="101">
        <v>5.7</v>
      </c>
      <c r="L2910" s="278">
        <v>330985</v>
      </c>
      <c r="M2910" s="100" t="s">
        <v>66</v>
      </c>
      <c r="N2910" s="100" t="s">
        <v>67</v>
      </c>
      <c r="O2910" s="100" t="s">
        <v>108</v>
      </c>
    </row>
    <row r="2911" spans="1:15">
      <c r="A2911" s="100" t="s">
        <v>18069</v>
      </c>
      <c r="B2911" s="100" t="s">
        <v>18070</v>
      </c>
      <c r="C2911" s="100" t="s">
        <v>11393</v>
      </c>
      <c r="D2911" s="100" t="s">
        <v>8566</v>
      </c>
      <c r="E2911" s="100" t="s">
        <v>72</v>
      </c>
      <c r="F2911" s="277" t="s">
        <v>73</v>
      </c>
      <c r="G2911" s="101">
        <v>5.5</v>
      </c>
      <c r="H2911" s="101">
        <v>4.0999999999999996</v>
      </c>
      <c r="I2911" s="101">
        <v>5.0999999999999996</v>
      </c>
      <c r="J2911" s="101">
        <v>6.1</v>
      </c>
      <c r="K2911" s="101">
        <v>5.3</v>
      </c>
      <c r="L2911" s="278">
        <v>42123</v>
      </c>
      <c r="M2911" s="100" t="s">
        <v>66</v>
      </c>
      <c r="N2911" s="100" t="s">
        <v>543</v>
      </c>
      <c r="O2911" s="100"/>
    </row>
    <row r="2912" spans="1:15">
      <c r="A2912" s="100" t="s">
        <v>18077</v>
      </c>
      <c r="B2912" s="100" t="s">
        <v>18078</v>
      </c>
      <c r="C2912" s="100" t="s">
        <v>8070</v>
      </c>
      <c r="D2912" s="100" t="s">
        <v>8659</v>
      </c>
      <c r="E2912" s="100" t="s">
        <v>196</v>
      </c>
      <c r="F2912" s="277" t="s">
        <v>65</v>
      </c>
      <c r="G2912" s="101">
        <v>4.2</v>
      </c>
      <c r="H2912" s="101">
        <v>8</v>
      </c>
      <c r="I2912" s="101">
        <v>5.5</v>
      </c>
      <c r="J2912" s="101">
        <v>5.7</v>
      </c>
      <c r="K2912" s="101">
        <v>5.7</v>
      </c>
      <c r="L2912" s="278">
        <v>60142</v>
      </c>
      <c r="M2912" s="100" t="s">
        <v>66</v>
      </c>
      <c r="N2912" s="100" t="s">
        <v>103</v>
      </c>
      <c r="O2912" s="100" t="s">
        <v>8075</v>
      </c>
    </row>
    <row r="2913" spans="1:15">
      <c r="A2913" s="100" t="s">
        <v>13515</v>
      </c>
      <c r="B2913" s="100" t="s">
        <v>13516</v>
      </c>
      <c r="C2913" s="100" t="s">
        <v>8694</v>
      </c>
      <c r="D2913" s="100"/>
      <c r="E2913" s="100"/>
      <c r="F2913" s="277"/>
      <c r="G2913" s="101"/>
      <c r="H2913" s="101"/>
      <c r="I2913" s="101"/>
      <c r="J2913" s="101"/>
      <c r="K2913" s="101"/>
      <c r="L2913" s="278"/>
      <c r="M2913" s="100"/>
      <c r="N2913" s="100"/>
      <c r="O2913" s="100"/>
    </row>
    <row r="2914" spans="1:15">
      <c r="A2914" s="100" t="s">
        <v>18079</v>
      </c>
      <c r="B2914" s="100" t="s">
        <v>18080</v>
      </c>
      <c r="C2914" s="100" t="s">
        <v>11402</v>
      </c>
      <c r="D2914" s="100" t="s">
        <v>8544</v>
      </c>
      <c r="E2914" s="100" t="s">
        <v>196</v>
      </c>
      <c r="F2914" s="277" t="s">
        <v>73</v>
      </c>
      <c r="G2914" s="101">
        <v>3.4</v>
      </c>
      <c r="H2914" s="101">
        <v>5.7</v>
      </c>
      <c r="I2914" s="101">
        <v>4.0999999999999996</v>
      </c>
      <c r="J2914" s="101">
        <v>4.9000000000000004</v>
      </c>
      <c r="K2914" s="101">
        <v>4.5999999999999996</v>
      </c>
      <c r="L2914" s="278">
        <v>64528</v>
      </c>
      <c r="M2914" s="100" t="s">
        <v>66</v>
      </c>
      <c r="N2914" s="100" t="s">
        <v>543</v>
      </c>
      <c r="O2914" s="100"/>
    </row>
    <row r="2915" spans="1:15">
      <c r="A2915" s="100" t="s">
        <v>18075</v>
      </c>
      <c r="B2915" s="100" t="s">
        <v>18076</v>
      </c>
      <c r="C2915" s="100" t="s">
        <v>11399</v>
      </c>
      <c r="D2915" s="100" t="s">
        <v>8580</v>
      </c>
      <c r="E2915" s="100" t="s">
        <v>72</v>
      </c>
      <c r="F2915" s="277" t="s">
        <v>65</v>
      </c>
      <c r="G2915" s="101">
        <v>4.8</v>
      </c>
      <c r="H2915" s="101">
        <v>3.6</v>
      </c>
      <c r="I2915" s="101">
        <v>5.5</v>
      </c>
      <c r="J2915" s="101">
        <v>4</v>
      </c>
      <c r="K2915" s="101">
        <v>4.5</v>
      </c>
      <c r="L2915" s="278">
        <v>266098</v>
      </c>
      <c r="M2915" s="100" t="s">
        <v>66</v>
      </c>
      <c r="N2915" s="100" t="s">
        <v>247</v>
      </c>
      <c r="O2915" s="100"/>
    </row>
    <row r="2916" spans="1:15">
      <c r="A2916" s="100" t="s">
        <v>18071</v>
      </c>
      <c r="B2916" s="100" t="s">
        <v>18072</v>
      </c>
      <c r="C2916" s="100" t="s">
        <v>8067</v>
      </c>
      <c r="D2916" s="100" t="s">
        <v>8541</v>
      </c>
      <c r="E2916" s="100" t="s">
        <v>196</v>
      </c>
      <c r="F2916" s="277" t="s">
        <v>65</v>
      </c>
      <c r="G2916" s="101">
        <v>3.2</v>
      </c>
      <c r="H2916" s="101">
        <v>5.3</v>
      </c>
      <c r="I2916" s="101">
        <v>5.7</v>
      </c>
      <c r="J2916" s="101">
        <v>3.8</v>
      </c>
      <c r="K2916" s="101">
        <v>4.9000000000000004</v>
      </c>
      <c r="L2916" s="278">
        <v>42302</v>
      </c>
      <c r="M2916" s="100" t="s">
        <v>66</v>
      </c>
      <c r="N2916" s="100" t="s">
        <v>67</v>
      </c>
      <c r="O2916" s="100" t="s">
        <v>8071</v>
      </c>
    </row>
    <row r="2917" spans="1:15">
      <c r="A2917" s="100" t="s">
        <v>18073</v>
      </c>
      <c r="B2917" s="100" t="s">
        <v>18074</v>
      </c>
      <c r="C2917" s="100" t="s">
        <v>11396</v>
      </c>
      <c r="D2917" s="100" t="s">
        <v>8536</v>
      </c>
      <c r="E2917" s="100" t="s">
        <v>196</v>
      </c>
      <c r="F2917" s="277" t="s">
        <v>65</v>
      </c>
      <c r="G2917" s="101">
        <v>4.2</v>
      </c>
      <c r="H2917" s="101">
        <v>1.4</v>
      </c>
      <c r="I2917" s="101">
        <v>3.2</v>
      </c>
      <c r="J2917" s="101">
        <v>6.3</v>
      </c>
      <c r="K2917" s="101">
        <v>4</v>
      </c>
      <c r="L2917" s="278">
        <v>14365</v>
      </c>
      <c r="M2917" s="100" t="s">
        <v>66</v>
      </c>
      <c r="N2917" s="100" t="s">
        <v>190</v>
      </c>
      <c r="O2917" s="100"/>
    </row>
    <row r="2918" spans="1:15">
      <c r="A2918" s="100" t="s">
        <v>18081</v>
      </c>
      <c r="B2918" s="100" t="s">
        <v>18082</v>
      </c>
      <c r="C2918" s="100" t="s">
        <v>8074</v>
      </c>
      <c r="D2918" s="100" t="s">
        <v>8560</v>
      </c>
      <c r="E2918" s="100" t="s">
        <v>72</v>
      </c>
      <c r="F2918" s="277" t="s">
        <v>65</v>
      </c>
      <c r="G2918" s="101">
        <v>5.4</v>
      </c>
      <c r="H2918" s="101">
        <v>3</v>
      </c>
      <c r="I2918" s="101">
        <v>4.7</v>
      </c>
      <c r="J2918" s="101">
        <v>4.9000000000000004</v>
      </c>
      <c r="K2918" s="101">
        <v>4.5</v>
      </c>
      <c r="L2918" s="278">
        <v>1410605</v>
      </c>
      <c r="M2918" s="100" t="s">
        <v>66</v>
      </c>
      <c r="N2918" s="100" t="s">
        <v>67</v>
      </c>
      <c r="O2918" s="100" t="s">
        <v>8079</v>
      </c>
    </row>
    <row r="2919" spans="1:15">
      <c r="A2919" s="100" t="s">
        <v>14018</v>
      </c>
      <c r="B2919" s="100" t="s">
        <v>14019</v>
      </c>
      <c r="C2919" s="100" t="s">
        <v>3578</v>
      </c>
      <c r="D2919" s="100" t="s">
        <v>8544</v>
      </c>
      <c r="E2919" s="100" t="s">
        <v>64</v>
      </c>
      <c r="F2919" s="277" t="s">
        <v>73</v>
      </c>
      <c r="G2919" s="101">
        <v>9.1999999999999993</v>
      </c>
      <c r="H2919" s="101">
        <v>10</v>
      </c>
      <c r="I2919" s="101">
        <v>7.8</v>
      </c>
      <c r="J2919" s="101">
        <v>4.9000000000000004</v>
      </c>
      <c r="K2919" s="101">
        <v>6.8</v>
      </c>
      <c r="L2919" s="278">
        <v>24375</v>
      </c>
      <c r="M2919" s="100" t="s">
        <v>66</v>
      </c>
      <c r="N2919" s="100" t="s">
        <v>67</v>
      </c>
      <c r="O2919" s="100" t="s">
        <v>3555</v>
      </c>
    </row>
    <row r="2920" spans="1:15">
      <c r="A2920" s="100" t="s">
        <v>18089</v>
      </c>
      <c r="B2920" s="100" t="s">
        <v>18090</v>
      </c>
      <c r="C2920" s="100" t="s">
        <v>8082</v>
      </c>
      <c r="D2920" s="100" t="s">
        <v>8535</v>
      </c>
      <c r="E2920" s="100" t="s">
        <v>196</v>
      </c>
      <c r="F2920" s="277" t="s">
        <v>65</v>
      </c>
      <c r="G2920" s="101">
        <v>3.2</v>
      </c>
      <c r="H2920" s="101">
        <v>9.1999999999999993</v>
      </c>
      <c r="I2920" s="101">
        <v>4.8</v>
      </c>
      <c r="J2920" s="101">
        <v>3</v>
      </c>
      <c r="K2920" s="101">
        <v>4.3</v>
      </c>
      <c r="L2920" s="278">
        <v>1430905</v>
      </c>
      <c r="M2920" s="100" t="s">
        <v>66</v>
      </c>
      <c r="N2920" s="100" t="s">
        <v>67</v>
      </c>
      <c r="O2920" s="100" t="s">
        <v>8087</v>
      </c>
    </row>
    <row r="2921" spans="1:15">
      <c r="A2921" s="100" t="s">
        <v>17667</v>
      </c>
      <c r="B2921" s="100" t="s">
        <v>17668</v>
      </c>
      <c r="C2921" s="100" t="s">
        <v>7834</v>
      </c>
      <c r="D2921" s="100" t="s">
        <v>8550</v>
      </c>
      <c r="E2921" s="100" t="s">
        <v>94</v>
      </c>
      <c r="F2921" s="277" t="s">
        <v>65</v>
      </c>
      <c r="G2921" s="101">
        <v>8.1999999999999993</v>
      </c>
      <c r="H2921" s="101">
        <v>10</v>
      </c>
      <c r="I2921" s="101">
        <v>5.4</v>
      </c>
      <c r="J2921" s="101">
        <v>6.6</v>
      </c>
      <c r="K2921" s="101">
        <v>6.1</v>
      </c>
      <c r="L2921" s="278">
        <v>26864</v>
      </c>
      <c r="M2921" s="100" t="s">
        <v>66</v>
      </c>
      <c r="N2921" s="100" t="s">
        <v>67</v>
      </c>
      <c r="O2921" s="100" t="s">
        <v>7835</v>
      </c>
    </row>
    <row r="2922" spans="1:15">
      <c r="A2922" s="100" t="s">
        <v>14131</v>
      </c>
      <c r="B2922" s="100" t="s">
        <v>14132</v>
      </c>
      <c r="C2922" s="100" t="s">
        <v>3809</v>
      </c>
      <c r="D2922" s="100" t="s">
        <v>8551</v>
      </c>
      <c r="E2922" s="100" t="s">
        <v>107</v>
      </c>
      <c r="F2922" s="277" t="s">
        <v>65</v>
      </c>
      <c r="G2922" s="101">
        <v>7</v>
      </c>
      <c r="H2922" s="101">
        <v>5</v>
      </c>
      <c r="I2922" s="101">
        <v>5.0999999999999996</v>
      </c>
      <c r="J2922" s="101">
        <v>5.4</v>
      </c>
      <c r="K2922" s="101">
        <v>5.2</v>
      </c>
      <c r="L2922" s="278">
        <v>57399</v>
      </c>
      <c r="M2922" s="100" t="s">
        <v>66</v>
      </c>
      <c r="N2922" s="100" t="s">
        <v>264</v>
      </c>
      <c r="O2922" s="100" t="s">
        <v>3786</v>
      </c>
    </row>
    <row r="2923" spans="1:15">
      <c r="A2923" s="100" t="s">
        <v>12285</v>
      </c>
      <c r="B2923" s="100" t="s">
        <v>12286</v>
      </c>
      <c r="C2923" s="100" t="s">
        <v>491</v>
      </c>
      <c r="D2923" s="100" t="s">
        <v>8539</v>
      </c>
      <c r="E2923" s="100" t="s">
        <v>94</v>
      </c>
      <c r="F2923" s="277" t="s">
        <v>65</v>
      </c>
      <c r="G2923" s="101">
        <v>7.4</v>
      </c>
      <c r="H2923" s="101">
        <v>6.7</v>
      </c>
      <c r="I2923" s="101">
        <v>5.7</v>
      </c>
      <c r="J2923" s="101">
        <v>5.9</v>
      </c>
      <c r="K2923" s="101">
        <v>5.9</v>
      </c>
      <c r="L2923" s="278">
        <v>22205</v>
      </c>
      <c r="M2923" s="100" t="s">
        <v>66</v>
      </c>
      <c r="N2923" s="100" t="s">
        <v>67</v>
      </c>
      <c r="O2923" s="100" t="s">
        <v>482</v>
      </c>
    </row>
    <row r="2924" spans="1:15">
      <c r="A2924" s="100" t="s">
        <v>14095</v>
      </c>
      <c r="B2924" s="100" t="s">
        <v>14096</v>
      </c>
      <c r="C2924" s="100" t="s">
        <v>3738</v>
      </c>
      <c r="D2924" s="100" t="s">
        <v>8577</v>
      </c>
      <c r="E2924" s="100" t="s">
        <v>107</v>
      </c>
      <c r="F2924" s="277" t="s">
        <v>65</v>
      </c>
      <c r="G2924" s="101">
        <v>6.5</v>
      </c>
      <c r="H2924" s="101">
        <v>4</v>
      </c>
      <c r="I2924" s="101">
        <v>6.3</v>
      </c>
      <c r="J2924" s="101">
        <v>4.2</v>
      </c>
      <c r="K2924" s="101">
        <v>4.7</v>
      </c>
      <c r="L2924" s="278">
        <v>26078952</v>
      </c>
      <c r="M2924" s="100" t="s">
        <v>66</v>
      </c>
      <c r="N2924" s="100" t="s">
        <v>67</v>
      </c>
      <c r="O2924" s="100" t="s">
        <v>3714</v>
      </c>
    </row>
    <row r="2925" spans="1:15">
      <c r="A2925" s="100" t="s">
        <v>14093</v>
      </c>
      <c r="B2925" s="100" t="s">
        <v>14094</v>
      </c>
      <c r="C2925" s="100" t="s">
        <v>3734</v>
      </c>
      <c r="D2925" s="100" t="s">
        <v>195</v>
      </c>
      <c r="E2925" s="100" t="s">
        <v>107</v>
      </c>
      <c r="F2925" s="277" t="s">
        <v>65</v>
      </c>
      <c r="G2925" s="101">
        <v>6.7</v>
      </c>
      <c r="H2925" s="101">
        <v>3.2</v>
      </c>
      <c r="I2925" s="101">
        <v>7.9</v>
      </c>
      <c r="J2925" s="101">
        <v>3.6</v>
      </c>
      <c r="K2925" s="101">
        <v>4.5999999999999996</v>
      </c>
      <c r="L2925" s="278">
        <v>381788</v>
      </c>
      <c r="M2925" s="100" t="s">
        <v>66</v>
      </c>
      <c r="N2925" s="100" t="s">
        <v>67</v>
      </c>
      <c r="O2925" s="100" t="s">
        <v>2077</v>
      </c>
    </row>
    <row r="2926" spans="1:15">
      <c r="A2926" s="100" t="s">
        <v>15395</v>
      </c>
      <c r="B2926" s="100" t="s">
        <v>15396</v>
      </c>
      <c r="C2926" s="100" t="s">
        <v>6123</v>
      </c>
      <c r="D2926" s="100" t="s">
        <v>8536</v>
      </c>
      <c r="E2926" s="100" t="s">
        <v>94</v>
      </c>
      <c r="F2926" s="277" t="s">
        <v>65</v>
      </c>
      <c r="G2926" s="101">
        <v>8.3000000000000007</v>
      </c>
      <c r="H2926" s="101">
        <v>7.1</v>
      </c>
      <c r="I2926" s="101">
        <v>4.8</v>
      </c>
      <c r="J2926" s="101">
        <v>5</v>
      </c>
      <c r="K2926" s="101">
        <v>5.0999999999999996</v>
      </c>
      <c r="L2926" s="278">
        <v>20238</v>
      </c>
      <c r="M2926" s="100" t="s">
        <v>66</v>
      </c>
      <c r="N2926" s="100" t="s">
        <v>67</v>
      </c>
      <c r="O2926" s="100" t="s">
        <v>6168</v>
      </c>
    </row>
    <row r="2927" spans="1:15">
      <c r="A2927" s="100" t="s">
        <v>15380</v>
      </c>
      <c r="B2927" s="100" t="s">
        <v>15381</v>
      </c>
      <c r="C2927" s="100" t="s">
        <v>6091</v>
      </c>
      <c r="D2927" s="100" t="s">
        <v>8536</v>
      </c>
      <c r="E2927" s="100" t="s">
        <v>107</v>
      </c>
      <c r="F2927" s="277" t="s">
        <v>65</v>
      </c>
      <c r="G2927" s="101">
        <v>7.1</v>
      </c>
      <c r="H2927" s="101">
        <v>1.7</v>
      </c>
      <c r="I2927" s="101">
        <v>4.8</v>
      </c>
      <c r="J2927" s="101">
        <v>4.4000000000000004</v>
      </c>
      <c r="K2927" s="101">
        <v>4.2</v>
      </c>
      <c r="L2927" s="278">
        <v>11845</v>
      </c>
      <c r="M2927" s="100" t="s">
        <v>66</v>
      </c>
      <c r="N2927" s="100" t="s">
        <v>190</v>
      </c>
      <c r="O2927" s="100" t="s">
        <v>6136</v>
      </c>
    </row>
    <row r="2928" spans="1:15">
      <c r="A2928" s="100" t="s">
        <v>15316</v>
      </c>
      <c r="B2928" s="100" t="s">
        <v>15317</v>
      </c>
      <c r="C2928" s="100" t="s">
        <v>5963</v>
      </c>
      <c r="D2928" s="100" t="s">
        <v>8577</v>
      </c>
      <c r="E2928" s="100" t="s">
        <v>196</v>
      </c>
      <c r="F2928" s="277" t="s">
        <v>73</v>
      </c>
      <c r="G2928" s="101">
        <v>4</v>
      </c>
      <c r="H2928" s="101">
        <v>4.4000000000000004</v>
      </c>
      <c r="I2928" s="101">
        <v>4.5999999999999996</v>
      </c>
      <c r="J2928" s="101">
        <v>2.2999999999999998</v>
      </c>
      <c r="K2928" s="101">
        <v>3.8</v>
      </c>
      <c r="L2928" s="278">
        <v>4497845</v>
      </c>
      <c r="M2928" s="100" t="s">
        <v>66</v>
      </c>
      <c r="N2928" s="100" t="s">
        <v>67</v>
      </c>
      <c r="O2928" s="100" t="s">
        <v>6008</v>
      </c>
    </row>
    <row r="2929" spans="1:15">
      <c r="A2929" s="100" t="s">
        <v>15429</v>
      </c>
      <c r="B2929" s="100" t="s">
        <v>15430</v>
      </c>
      <c r="C2929" s="100" t="s">
        <v>6191</v>
      </c>
      <c r="D2929" s="100" t="s">
        <v>8536</v>
      </c>
      <c r="E2929" s="100" t="s">
        <v>72</v>
      </c>
      <c r="F2929" s="277" t="s">
        <v>73</v>
      </c>
      <c r="G2929" s="101">
        <v>5.7</v>
      </c>
      <c r="H2929" s="101">
        <v>3.1</v>
      </c>
      <c r="I2929" s="101">
        <v>3.9</v>
      </c>
      <c r="J2929" s="101">
        <v>5.9</v>
      </c>
      <c r="K2929" s="101">
        <v>4.4000000000000004</v>
      </c>
      <c r="L2929" s="278">
        <v>24099</v>
      </c>
      <c r="M2929" s="100" t="s">
        <v>66</v>
      </c>
      <c r="N2929" s="100" t="s">
        <v>67</v>
      </c>
      <c r="O2929" s="100" t="s">
        <v>6233</v>
      </c>
    </row>
    <row r="2930" spans="1:15">
      <c r="A2930" s="100" t="s">
        <v>15376</v>
      </c>
      <c r="B2930" s="100" t="s">
        <v>15377</v>
      </c>
      <c r="C2930" s="100" t="s">
        <v>6083</v>
      </c>
      <c r="D2930" s="100" t="s">
        <v>8557</v>
      </c>
      <c r="E2930" s="100" t="s">
        <v>196</v>
      </c>
      <c r="F2930" s="277" t="s">
        <v>65</v>
      </c>
      <c r="G2930" s="101">
        <v>3</v>
      </c>
      <c r="H2930" s="101">
        <v>7.4</v>
      </c>
      <c r="I2930" s="101">
        <v>3.9</v>
      </c>
      <c r="J2930" s="101">
        <v>2.2000000000000002</v>
      </c>
      <c r="K2930" s="101">
        <v>3.8</v>
      </c>
      <c r="L2930" s="278">
        <v>334870</v>
      </c>
      <c r="M2930" s="100" t="s">
        <v>66</v>
      </c>
      <c r="N2930" s="100" t="s">
        <v>67</v>
      </c>
      <c r="O2930" s="100" t="s">
        <v>6128</v>
      </c>
    </row>
    <row r="2931" spans="1:15">
      <c r="A2931" s="100" t="s">
        <v>15409</v>
      </c>
      <c r="B2931" s="100" t="s">
        <v>15411</v>
      </c>
      <c r="C2931" s="100" t="s">
        <v>6155</v>
      </c>
      <c r="D2931" s="100" t="s">
        <v>8535</v>
      </c>
      <c r="E2931" s="100" t="s">
        <v>107</v>
      </c>
      <c r="F2931" s="277" t="s">
        <v>65</v>
      </c>
      <c r="G2931" s="101">
        <v>6.1</v>
      </c>
      <c r="H2931" s="101">
        <v>10</v>
      </c>
      <c r="I2931" s="101">
        <v>7.1</v>
      </c>
      <c r="J2931" s="101">
        <v>2.6</v>
      </c>
      <c r="K2931" s="101">
        <v>5.5</v>
      </c>
      <c r="L2931" s="278">
        <v>236119</v>
      </c>
      <c r="M2931" s="100" t="s">
        <v>66</v>
      </c>
      <c r="N2931" s="100" t="s">
        <v>67</v>
      </c>
      <c r="O2931" s="100" t="s">
        <v>6199</v>
      </c>
    </row>
    <row r="2932" spans="1:15">
      <c r="A2932" s="100" t="s">
        <v>15346</v>
      </c>
      <c r="B2932" s="100" t="s">
        <v>15347</v>
      </c>
      <c r="C2932" s="100" t="s">
        <v>6023</v>
      </c>
      <c r="D2932" s="100" t="s">
        <v>8566</v>
      </c>
      <c r="E2932" s="100" t="s">
        <v>64</v>
      </c>
      <c r="F2932" s="277" t="s">
        <v>73</v>
      </c>
      <c r="G2932" s="101">
        <v>9.1</v>
      </c>
      <c r="H2932" s="101">
        <v>6.1</v>
      </c>
      <c r="I2932" s="101">
        <v>8.6999999999999993</v>
      </c>
      <c r="J2932" s="101">
        <v>4.9000000000000004</v>
      </c>
      <c r="K2932" s="101">
        <v>6.5</v>
      </c>
      <c r="L2932" s="278">
        <v>8744977</v>
      </c>
      <c r="M2932" s="100" t="s">
        <v>66</v>
      </c>
      <c r="N2932" s="100" t="s">
        <v>67</v>
      </c>
      <c r="O2932" s="100" t="s">
        <v>6068</v>
      </c>
    </row>
    <row r="2933" spans="1:15">
      <c r="A2933" s="100" t="s">
        <v>18095</v>
      </c>
      <c r="B2933" s="100" t="s">
        <v>15347</v>
      </c>
      <c r="C2933" s="100" t="s">
        <v>8679</v>
      </c>
      <c r="D2933" s="100" t="s">
        <v>8566</v>
      </c>
      <c r="E2933" s="100" t="s">
        <v>64</v>
      </c>
      <c r="F2933" s="277" t="s">
        <v>73</v>
      </c>
      <c r="G2933" s="101">
        <v>9.1</v>
      </c>
      <c r="H2933" s="101">
        <v>6.1</v>
      </c>
      <c r="I2933" s="101">
        <v>8.6999999999999993</v>
      </c>
      <c r="J2933" s="101">
        <v>4.9000000000000004</v>
      </c>
      <c r="K2933" s="101">
        <v>6.5</v>
      </c>
      <c r="L2933" s="278">
        <v>8744977</v>
      </c>
      <c r="M2933" s="100" t="s">
        <v>66</v>
      </c>
      <c r="N2933" s="100" t="s">
        <v>67</v>
      </c>
      <c r="O2933" s="100" t="s">
        <v>6068</v>
      </c>
    </row>
    <row r="2934" spans="1:15">
      <c r="A2934" s="100" t="s">
        <v>18096</v>
      </c>
      <c r="B2934" s="100" t="s">
        <v>18097</v>
      </c>
      <c r="C2934" s="100" t="s">
        <v>8086</v>
      </c>
      <c r="D2934" s="100" t="s">
        <v>8564</v>
      </c>
      <c r="E2934" s="100" t="s">
        <v>72</v>
      </c>
      <c r="F2934" s="277" t="s">
        <v>65</v>
      </c>
      <c r="G2934" s="101">
        <v>4.4000000000000004</v>
      </c>
      <c r="H2934" s="101">
        <v>6.7</v>
      </c>
      <c r="I2934" s="101">
        <v>4</v>
      </c>
      <c r="J2934" s="101">
        <v>5.2</v>
      </c>
      <c r="K2934" s="101">
        <v>4.7</v>
      </c>
      <c r="L2934" s="278">
        <v>51935</v>
      </c>
      <c r="M2934" s="100" t="s">
        <v>66</v>
      </c>
      <c r="N2934" s="100" t="s">
        <v>190</v>
      </c>
      <c r="O2934" s="100" t="s">
        <v>8089</v>
      </c>
    </row>
    <row r="2935" spans="1:15">
      <c r="A2935" s="100" t="s">
        <v>14097</v>
      </c>
      <c r="B2935" s="100" t="s">
        <v>14098</v>
      </c>
      <c r="C2935" s="100" t="s">
        <v>3742</v>
      </c>
      <c r="D2935" s="100" t="s">
        <v>8563</v>
      </c>
      <c r="E2935" s="100" t="s">
        <v>107</v>
      </c>
      <c r="F2935" s="277" t="s">
        <v>65</v>
      </c>
      <c r="G2935" s="101">
        <v>6.5</v>
      </c>
      <c r="H2935" s="101">
        <v>6.5</v>
      </c>
      <c r="I2935" s="101">
        <v>3.5</v>
      </c>
      <c r="J2935" s="101">
        <v>6.4</v>
      </c>
      <c r="K2935" s="101">
        <v>4.8</v>
      </c>
      <c r="L2935" s="278">
        <v>596985</v>
      </c>
      <c r="M2935" s="100" t="s">
        <v>66</v>
      </c>
      <c r="N2935" s="100" t="s">
        <v>67</v>
      </c>
      <c r="O2935" s="100" t="s">
        <v>3717</v>
      </c>
    </row>
    <row r="2936" spans="1:15">
      <c r="A2936" s="100" t="s">
        <v>18098</v>
      </c>
      <c r="B2936" s="100" t="s">
        <v>18099</v>
      </c>
      <c r="C2936" s="100" t="s">
        <v>8088</v>
      </c>
      <c r="D2936" s="100" t="s">
        <v>8634</v>
      </c>
      <c r="E2936" s="100" t="s">
        <v>201</v>
      </c>
      <c r="F2936" s="277" t="s">
        <v>65</v>
      </c>
      <c r="G2936" s="101">
        <v>1.7</v>
      </c>
      <c r="H2936" s="101">
        <v>6.7</v>
      </c>
      <c r="I2936" s="101">
        <v>4.0999999999999996</v>
      </c>
      <c r="J2936" s="101">
        <v>3.2</v>
      </c>
      <c r="K2936" s="101">
        <v>4</v>
      </c>
      <c r="L2936" s="278">
        <v>358680</v>
      </c>
      <c r="M2936" s="100" t="s">
        <v>66</v>
      </c>
      <c r="N2936" s="100" t="s">
        <v>543</v>
      </c>
      <c r="O2936" s="100" t="s">
        <v>8093</v>
      </c>
    </row>
    <row r="2937" spans="1:15">
      <c r="A2937" s="100" t="s">
        <v>18100</v>
      </c>
      <c r="B2937" s="100" t="s">
        <v>18101</v>
      </c>
      <c r="C2937" s="100" t="s">
        <v>11417</v>
      </c>
      <c r="D2937" s="100" t="s">
        <v>8544</v>
      </c>
      <c r="E2937" s="100" t="s">
        <v>94</v>
      </c>
      <c r="F2937" s="277" t="s">
        <v>65</v>
      </c>
      <c r="G2937" s="101">
        <v>7.9</v>
      </c>
      <c r="H2937" s="101">
        <v>6.2</v>
      </c>
      <c r="I2937" s="101">
        <v>6.8</v>
      </c>
      <c r="J2937" s="101">
        <v>5.9</v>
      </c>
      <c r="K2937" s="101">
        <v>6.4</v>
      </c>
      <c r="L2937" s="278">
        <v>14695</v>
      </c>
      <c r="M2937" s="100" t="s">
        <v>66</v>
      </c>
      <c r="N2937" s="100" t="s">
        <v>543</v>
      </c>
      <c r="O2937" s="100"/>
    </row>
    <row r="2938" spans="1:15">
      <c r="A2938" s="100" t="s">
        <v>18102</v>
      </c>
      <c r="B2938" s="100" t="s">
        <v>18103</v>
      </c>
      <c r="C2938" s="100" t="s">
        <v>11420</v>
      </c>
      <c r="D2938" s="100" t="s">
        <v>8568</v>
      </c>
      <c r="E2938" s="100" t="s">
        <v>72</v>
      </c>
      <c r="F2938" s="277" t="s">
        <v>65</v>
      </c>
      <c r="G2938" s="101">
        <v>5.6</v>
      </c>
      <c r="H2938" s="101">
        <v>3.9</v>
      </c>
      <c r="I2938" s="101">
        <v>4.9000000000000004</v>
      </c>
      <c r="J2938" s="101">
        <v>4.7</v>
      </c>
      <c r="K2938" s="101">
        <v>4.5999999999999996</v>
      </c>
      <c r="L2938" s="278">
        <v>57944</v>
      </c>
      <c r="M2938" s="100" t="s">
        <v>66</v>
      </c>
      <c r="N2938" s="100" t="s">
        <v>67</v>
      </c>
      <c r="O2938" s="100" t="s">
        <v>11421</v>
      </c>
    </row>
    <row r="2939" spans="1:15">
      <c r="A2939" s="100" t="s">
        <v>18106</v>
      </c>
      <c r="B2939" s="100" t="s">
        <v>18107</v>
      </c>
      <c r="C2939" s="100" t="s">
        <v>11424</v>
      </c>
      <c r="D2939" s="100" t="s">
        <v>8561</v>
      </c>
      <c r="E2939" s="100" t="s">
        <v>201</v>
      </c>
      <c r="F2939" s="277" t="s">
        <v>95</v>
      </c>
      <c r="G2939" s="101">
        <v>2.2000000000000002</v>
      </c>
      <c r="H2939" s="101">
        <v>4.0999999999999996</v>
      </c>
      <c r="I2939" s="101">
        <v>3.1</v>
      </c>
      <c r="J2939" s="101">
        <v>3.8</v>
      </c>
      <c r="K2939" s="101">
        <v>3.7</v>
      </c>
      <c r="L2939" s="278">
        <v>8003803</v>
      </c>
      <c r="M2939" s="100" t="s">
        <v>66</v>
      </c>
      <c r="N2939" s="100" t="s">
        <v>543</v>
      </c>
      <c r="O2939" s="100" t="s">
        <v>11425</v>
      </c>
    </row>
    <row r="2940" spans="1:15">
      <c r="A2940" s="100" t="s">
        <v>18104</v>
      </c>
      <c r="B2940" s="100" t="s">
        <v>18105</v>
      </c>
      <c r="C2940" s="100" t="s">
        <v>8092</v>
      </c>
      <c r="D2940" s="100" t="s">
        <v>8559</v>
      </c>
      <c r="E2940" s="100" t="s">
        <v>94</v>
      </c>
      <c r="F2940" s="277" t="s">
        <v>73</v>
      </c>
      <c r="G2940" s="101">
        <v>8.5</v>
      </c>
      <c r="H2940" s="101">
        <v>6.5</v>
      </c>
      <c r="I2940" s="101">
        <v>5.6</v>
      </c>
      <c r="J2940" s="101">
        <v>6.1</v>
      </c>
      <c r="K2940" s="101">
        <v>5.9</v>
      </c>
      <c r="L2940" s="278">
        <v>2433234</v>
      </c>
      <c r="M2940" s="100" t="s">
        <v>66</v>
      </c>
      <c r="N2940" s="100" t="s">
        <v>67</v>
      </c>
      <c r="O2940" s="100" t="s">
        <v>8096</v>
      </c>
    </row>
    <row r="2941" spans="1:15">
      <c r="A2941" s="100" t="s">
        <v>13778</v>
      </c>
      <c r="B2941" s="100" t="s">
        <v>13779</v>
      </c>
      <c r="C2941" s="100" t="s">
        <v>3143</v>
      </c>
      <c r="D2941" s="100" t="s">
        <v>8541</v>
      </c>
      <c r="E2941" s="100" t="s">
        <v>94</v>
      </c>
      <c r="F2941" s="277" t="s">
        <v>65</v>
      </c>
      <c r="G2941" s="101">
        <v>7.6</v>
      </c>
      <c r="H2941" s="101">
        <v>6.7</v>
      </c>
      <c r="I2941" s="101">
        <v>5.5</v>
      </c>
      <c r="J2941" s="101">
        <v>4</v>
      </c>
      <c r="K2941" s="101">
        <v>5.2</v>
      </c>
      <c r="L2941" s="278">
        <v>410971</v>
      </c>
      <c r="M2941" s="100" t="s">
        <v>66</v>
      </c>
      <c r="N2941" s="100" t="s">
        <v>67</v>
      </c>
      <c r="O2941" s="100" t="s">
        <v>3120</v>
      </c>
    </row>
    <row r="2942" spans="1:15">
      <c r="A2942" s="100" t="s">
        <v>15076</v>
      </c>
      <c r="B2942" s="100" t="s">
        <v>15077</v>
      </c>
      <c r="C2942" s="100" t="s">
        <v>8650</v>
      </c>
      <c r="D2942" s="100" t="s">
        <v>8556</v>
      </c>
      <c r="E2942" s="100" t="s">
        <v>196</v>
      </c>
      <c r="F2942" s="277" t="s">
        <v>65</v>
      </c>
      <c r="G2942" s="101">
        <v>4.2</v>
      </c>
      <c r="H2942" s="101">
        <v>4.9000000000000004</v>
      </c>
      <c r="I2942" s="101">
        <v>6.5</v>
      </c>
      <c r="J2942" s="101">
        <v>2.4</v>
      </c>
      <c r="K2942" s="101">
        <v>4.5</v>
      </c>
      <c r="L2942" s="278">
        <v>7037077</v>
      </c>
      <c r="M2942" s="100" t="s">
        <v>66</v>
      </c>
      <c r="N2942" s="100" t="s">
        <v>543</v>
      </c>
      <c r="O2942" s="100" t="s">
        <v>5600</v>
      </c>
    </row>
    <row r="2943" spans="1:15">
      <c r="A2943" s="100" t="s">
        <v>18108</v>
      </c>
      <c r="B2943" s="100" t="s">
        <v>15077</v>
      </c>
      <c r="C2943" s="100" t="s">
        <v>8095</v>
      </c>
      <c r="D2943" s="100" t="s">
        <v>8556</v>
      </c>
      <c r="E2943" s="100" t="s">
        <v>196</v>
      </c>
      <c r="F2943" s="277" t="s">
        <v>65</v>
      </c>
      <c r="G2943" s="101">
        <v>4.2</v>
      </c>
      <c r="H2943" s="101">
        <v>4.9000000000000004</v>
      </c>
      <c r="I2943" s="101">
        <v>6.5</v>
      </c>
      <c r="J2943" s="101">
        <v>2.4</v>
      </c>
      <c r="K2943" s="101">
        <v>4.5</v>
      </c>
      <c r="L2943" s="278">
        <v>7037077</v>
      </c>
      <c r="M2943" s="100" t="s">
        <v>66</v>
      </c>
      <c r="N2943" s="100" t="s">
        <v>543</v>
      </c>
      <c r="O2943" s="100" t="s">
        <v>5600</v>
      </c>
    </row>
    <row r="2944" spans="1:15">
      <c r="A2944" s="100" t="s">
        <v>18109</v>
      </c>
      <c r="B2944" s="100" t="s">
        <v>18110</v>
      </c>
      <c r="C2944" s="100" t="s">
        <v>11428</v>
      </c>
      <c r="D2944" s="100" t="s">
        <v>8534</v>
      </c>
      <c r="E2944" s="100" t="s">
        <v>72</v>
      </c>
      <c r="F2944" s="277" t="s">
        <v>65</v>
      </c>
      <c r="G2944" s="101">
        <v>5.4</v>
      </c>
      <c r="H2944" s="101">
        <v>5.7</v>
      </c>
      <c r="I2944" s="101">
        <v>3.5</v>
      </c>
      <c r="J2944" s="101">
        <v>5.6</v>
      </c>
      <c r="K2944" s="101">
        <v>4.9000000000000004</v>
      </c>
      <c r="L2944" s="278">
        <v>44091</v>
      </c>
      <c r="M2944" s="100" t="s">
        <v>66</v>
      </c>
      <c r="N2944" s="100" t="s">
        <v>103</v>
      </c>
      <c r="O2944" s="100"/>
    </row>
    <row r="2945" spans="1:15">
      <c r="A2945" s="100" t="s">
        <v>13365</v>
      </c>
      <c r="B2945" s="100" t="s">
        <v>13366</v>
      </c>
      <c r="C2945" s="100" t="s">
        <v>2482</v>
      </c>
      <c r="D2945" s="100" t="s">
        <v>8534</v>
      </c>
      <c r="E2945" s="100" t="s">
        <v>94</v>
      </c>
      <c r="F2945" s="277" t="s">
        <v>65</v>
      </c>
      <c r="G2945" s="101">
        <v>8.4</v>
      </c>
      <c r="H2945" s="101">
        <v>5.6</v>
      </c>
      <c r="I2945" s="101">
        <v>6.3</v>
      </c>
      <c r="J2945" s="101">
        <v>7</v>
      </c>
      <c r="K2945" s="101">
        <v>6.3</v>
      </c>
      <c r="L2945" s="278">
        <v>27190</v>
      </c>
      <c r="M2945" s="100" t="s">
        <v>66</v>
      </c>
      <c r="N2945" s="100" t="s">
        <v>67</v>
      </c>
      <c r="O2945" s="100" t="s">
        <v>2466</v>
      </c>
    </row>
    <row r="2946" spans="1:15">
      <c r="A2946" s="100" t="s">
        <v>12661</v>
      </c>
      <c r="B2946" s="100" t="s">
        <v>12662</v>
      </c>
      <c r="C2946" s="100" t="s">
        <v>1138</v>
      </c>
      <c r="D2946" s="100" t="s">
        <v>8561</v>
      </c>
      <c r="E2946" s="100" t="s">
        <v>72</v>
      </c>
      <c r="F2946" s="277" t="s">
        <v>65</v>
      </c>
      <c r="G2946" s="101">
        <v>5.3</v>
      </c>
      <c r="H2946" s="101">
        <v>4.4000000000000004</v>
      </c>
      <c r="I2946" s="101">
        <v>4</v>
      </c>
      <c r="J2946" s="101">
        <v>6.1</v>
      </c>
      <c r="K2946" s="101">
        <v>4.8</v>
      </c>
      <c r="L2946" s="278">
        <v>16437892</v>
      </c>
      <c r="M2946" s="100" t="s">
        <v>66</v>
      </c>
      <c r="N2946" s="100" t="s">
        <v>67</v>
      </c>
      <c r="O2946" s="100" t="s">
        <v>1131</v>
      </c>
    </row>
    <row r="2947" spans="1:15">
      <c r="A2947" s="100" t="s">
        <v>18083</v>
      </c>
      <c r="B2947" s="100" t="s">
        <v>18084</v>
      </c>
      <c r="C2947" s="100" t="s">
        <v>11405</v>
      </c>
      <c r="D2947" s="100" t="s">
        <v>8536</v>
      </c>
      <c r="E2947" s="100" t="s">
        <v>72</v>
      </c>
      <c r="F2947" s="277" t="s">
        <v>65</v>
      </c>
      <c r="G2947" s="101">
        <v>5.4</v>
      </c>
      <c r="H2947" s="101">
        <v>1</v>
      </c>
      <c r="I2947" s="101">
        <v>4</v>
      </c>
      <c r="J2947" s="101">
        <v>6.2</v>
      </c>
      <c r="K2947" s="101">
        <v>4.3</v>
      </c>
      <c r="L2947" s="278">
        <v>12253</v>
      </c>
      <c r="M2947" s="100" t="s">
        <v>66</v>
      </c>
      <c r="N2947" s="100" t="s">
        <v>190</v>
      </c>
      <c r="O2947" s="100"/>
    </row>
    <row r="2948" spans="1:15">
      <c r="A2948" s="100" t="s">
        <v>14129</v>
      </c>
      <c r="B2948" s="100" t="s">
        <v>14130</v>
      </c>
      <c r="C2948" s="100" t="s">
        <v>3805</v>
      </c>
      <c r="D2948" s="100" t="s">
        <v>8580</v>
      </c>
      <c r="E2948" s="100" t="s">
        <v>107</v>
      </c>
      <c r="F2948" s="277" t="s">
        <v>65</v>
      </c>
      <c r="G2948" s="101">
        <v>7.1</v>
      </c>
      <c r="H2948" s="101">
        <v>6.2</v>
      </c>
      <c r="I2948" s="101">
        <v>5.0999999999999996</v>
      </c>
      <c r="J2948" s="101">
        <v>4.7</v>
      </c>
      <c r="K2948" s="101">
        <v>5.0999999999999996</v>
      </c>
      <c r="L2948" s="278">
        <v>1601355</v>
      </c>
      <c r="M2948" s="100" t="s">
        <v>66</v>
      </c>
      <c r="N2948" s="100" t="s">
        <v>67</v>
      </c>
      <c r="O2948" s="100" t="s">
        <v>3782</v>
      </c>
    </row>
    <row r="2949" spans="1:15">
      <c r="A2949" s="100" t="s">
        <v>12727</v>
      </c>
      <c r="B2949" s="100" t="s">
        <v>12728</v>
      </c>
      <c r="C2949" s="100" t="s">
        <v>1285</v>
      </c>
      <c r="D2949" s="100" t="s">
        <v>8580</v>
      </c>
      <c r="E2949" s="100" t="s">
        <v>107</v>
      </c>
      <c r="F2949" s="277" t="s">
        <v>65</v>
      </c>
      <c r="G2949" s="101">
        <v>5.8</v>
      </c>
      <c r="H2949" s="101">
        <v>5.3</v>
      </c>
      <c r="I2949" s="101">
        <v>4.5999999999999996</v>
      </c>
      <c r="J2949" s="101">
        <v>4.5999999999999996</v>
      </c>
      <c r="K2949" s="101">
        <v>4.7</v>
      </c>
      <c r="L2949" s="278">
        <v>568352</v>
      </c>
      <c r="M2949" s="100" t="s">
        <v>66</v>
      </c>
      <c r="N2949" s="100" t="s">
        <v>67</v>
      </c>
      <c r="O2949" s="100" t="s">
        <v>1277</v>
      </c>
    </row>
    <row r="2950" spans="1:15">
      <c r="A2950" s="100" t="s">
        <v>13062</v>
      </c>
      <c r="B2950" s="100" t="s">
        <v>1927</v>
      </c>
      <c r="C2950" s="100" t="s">
        <v>1928</v>
      </c>
      <c r="D2950" s="100" t="s">
        <v>8541</v>
      </c>
      <c r="E2950" s="100" t="s">
        <v>94</v>
      </c>
      <c r="F2950" s="277"/>
      <c r="G2950" s="101">
        <v>8.5</v>
      </c>
      <c r="H2950" s="101">
        <v>4.7</v>
      </c>
      <c r="I2950" s="101">
        <v>5.8</v>
      </c>
      <c r="J2950" s="101">
        <v>6.6</v>
      </c>
      <c r="K2950" s="101">
        <v>5.9</v>
      </c>
      <c r="L2950" s="278">
        <v>5555</v>
      </c>
      <c r="M2950" s="100" t="s">
        <v>66</v>
      </c>
      <c r="N2950" s="100" t="s">
        <v>247</v>
      </c>
      <c r="O2950" s="100" t="s">
        <v>1893</v>
      </c>
    </row>
    <row r="2951" spans="1:15">
      <c r="A2951" s="100" t="s">
        <v>13464</v>
      </c>
      <c r="B2951" s="100" t="s">
        <v>13465</v>
      </c>
      <c r="C2951" s="100" t="s">
        <v>8882</v>
      </c>
      <c r="D2951" s="100" t="s">
        <v>8537</v>
      </c>
      <c r="E2951" s="100" t="s">
        <v>94</v>
      </c>
      <c r="F2951" s="277" t="s">
        <v>65</v>
      </c>
      <c r="G2951" s="101">
        <v>7.3</v>
      </c>
      <c r="H2951" s="101">
        <v>8.6</v>
      </c>
      <c r="I2951" s="101">
        <v>7.2</v>
      </c>
      <c r="J2951" s="101">
        <v>4.5</v>
      </c>
      <c r="K2951" s="101">
        <v>7</v>
      </c>
      <c r="L2951" s="278">
        <v>469955</v>
      </c>
      <c r="M2951" s="100" t="s">
        <v>66</v>
      </c>
      <c r="N2951" s="100" t="s">
        <v>67</v>
      </c>
      <c r="O2951" s="100" t="s">
        <v>8883</v>
      </c>
    </row>
    <row r="2952" spans="1:15">
      <c r="A2952" s="100" t="s">
        <v>13592</v>
      </c>
      <c r="B2952" s="100" t="s">
        <v>13593</v>
      </c>
      <c r="C2952" s="100" t="s">
        <v>2842</v>
      </c>
      <c r="D2952" s="100" t="s">
        <v>137</v>
      </c>
      <c r="E2952" s="100" t="s">
        <v>72</v>
      </c>
      <c r="F2952" s="277" t="s">
        <v>65</v>
      </c>
      <c r="G2952" s="101">
        <v>5.3</v>
      </c>
      <c r="H2952" s="101">
        <v>4.5999999999999996</v>
      </c>
      <c r="I2952" s="101">
        <v>6.1</v>
      </c>
      <c r="J2952" s="101">
        <v>3.9</v>
      </c>
      <c r="K2952" s="101">
        <v>4.5999999999999996</v>
      </c>
      <c r="L2952" s="278">
        <v>47474</v>
      </c>
      <c r="M2952" s="100" t="s">
        <v>66</v>
      </c>
      <c r="N2952" s="100" t="s">
        <v>67</v>
      </c>
      <c r="O2952" s="100" t="s">
        <v>2815</v>
      </c>
    </row>
    <row r="2953" spans="1:15">
      <c r="A2953" s="100" t="s">
        <v>18111</v>
      </c>
      <c r="B2953" s="100" t="s">
        <v>18112</v>
      </c>
      <c r="C2953" s="100" t="s">
        <v>11431</v>
      </c>
      <c r="D2953" s="100" t="s">
        <v>8564</v>
      </c>
      <c r="E2953" s="100" t="s">
        <v>107</v>
      </c>
      <c r="F2953" s="277" t="s">
        <v>73</v>
      </c>
      <c r="G2953" s="101">
        <v>6.3</v>
      </c>
      <c r="H2953" s="101">
        <v>8.3000000000000007</v>
      </c>
      <c r="I2953" s="101">
        <v>5.5</v>
      </c>
      <c r="J2953" s="101">
        <v>5.0999999999999996</v>
      </c>
      <c r="K2953" s="101">
        <v>5.4</v>
      </c>
      <c r="L2953" s="278">
        <v>19050</v>
      </c>
      <c r="M2953" s="100" t="s">
        <v>66</v>
      </c>
      <c r="N2953" s="100" t="s">
        <v>190</v>
      </c>
      <c r="O2953" s="100"/>
    </row>
    <row r="2954" spans="1:15">
      <c r="A2954" s="100" t="s">
        <v>18113</v>
      </c>
      <c r="B2954" s="100" t="s">
        <v>18114</v>
      </c>
      <c r="C2954" s="100" t="s">
        <v>11434</v>
      </c>
      <c r="D2954" s="100" t="s">
        <v>8534</v>
      </c>
      <c r="E2954" s="100" t="s">
        <v>72</v>
      </c>
      <c r="F2954" s="277" t="s">
        <v>65</v>
      </c>
      <c r="G2954" s="101">
        <v>5.0999999999999996</v>
      </c>
      <c r="H2954" s="101">
        <v>5.2</v>
      </c>
      <c r="I2954" s="101">
        <v>2.4</v>
      </c>
      <c r="J2954" s="101">
        <v>5.0999999999999996</v>
      </c>
      <c r="K2954" s="101">
        <v>4.7</v>
      </c>
      <c r="L2954" s="278">
        <v>9062</v>
      </c>
      <c r="M2954" s="100" t="s">
        <v>66</v>
      </c>
      <c r="N2954" s="100" t="s">
        <v>103</v>
      </c>
      <c r="O2954" s="100"/>
    </row>
    <row r="2955" spans="1:15">
      <c r="A2955" s="100" t="s">
        <v>18115</v>
      </c>
      <c r="B2955" s="100" t="s">
        <v>18116</v>
      </c>
      <c r="C2955" s="100" t="s">
        <v>8099</v>
      </c>
      <c r="D2955" s="100" t="s">
        <v>8544</v>
      </c>
      <c r="E2955" s="100" t="s">
        <v>94</v>
      </c>
      <c r="F2955" s="277" t="s">
        <v>73</v>
      </c>
      <c r="G2955" s="101">
        <v>8.3000000000000007</v>
      </c>
      <c r="H2955" s="101">
        <v>6.7</v>
      </c>
      <c r="I2955" s="101">
        <v>5.8</v>
      </c>
      <c r="J2955" s="101">
        <v>6.7</v>
      </c>
      <c r="K2955" s="101">
        <v>6.3</v>
      </c>
      <c r="L2955" s="278">
        <v>6194</v>
      </c>
      <c r="M2955" s="100" t="s">
        <v>66</v>
      </c>
      <c r="N2955" s="100" t="s">
        <v>190</v>
      </c>
      <c r="O2955" s="100" t="s">
        <v>8100</v>
      </c>
    </row>
    <row r="2956" spans="1:15">
      <c r="A2956" s="100" t="s">
        <v>15180</v>
      </c>
      <c r="B2956" s="100" t="s">
        <v>5771</v>
      </c>
      <c r="C2956" s="100" t="s">
        <v>5772</v>
      </c>
      <c r="D2956" s="100" t="s">
        <v>8535</v>
      </c>
      <c r="E2956" s="100" t="s">
        <v>64</v>
      </c>
      <c r="F2956" s="277" t="s">
        <v>65</v>
      </c>
      <c r="G2956" s="101">
        <v>10</v>
      </c>
      <c r="H2956" s="101">
        <v>9.3000000000000007</v>
      </c>
      <c r="I2956" s="101">
        <v>8.6999999999999993</v>
      </c>
      <c r="J2956" s="101">
        <v>5.4</v>
      </c>
      <c r="K2956" s="101">
        <v>7.4</v>
      </c>
      <c r="L2956" s="278">
        <v>151374</v>
      </c>
      <c r="M2956" s="100" t="s">
        <v>66</v>
      </c>
      <c r="N2956" s="100" t="s">
        <v>67</v>
      </c>
      <c r="O2956" s="100" t="s">
        <v>5815</v>
      </c>
    </row>
    <row r="2957" spans="1:15">
      <c r="A2957" s="100" t="s">
        <v>13807</v>
      </c>
      <c r="B2957" s="100" t="s">
        <v>13808</v>
      </c>
      <c r="C2957" s="100" t="s">
        <v>3178</v>
      </c>
      <c r="D2957" s="100" t="s">
        <v>8535</v>
      </c>
      <c r="E2957" s="100" t="s">
        <v>72</v>
      </c>
      <c r="F2957" s="277" t="s">
        <v>65</v>
      </c>
      <c r="G2957" s="101">
        <v>4.5999999999999996</v>
      </c>
      <c r="H2957" s="101">
        <v>8.8000000000000007</v>
      </c>
      <c r="I2957" s="101">
        <v>5.3</v>
      </c>
      <c r="J2957" s="101">
        <v>4</v>
      </c>
      <c r="K2957" s="101">
        <v>5</v>
      </c>
      <c r="L2957" s="278">
        <v>795198</v>
      </c>
      <c r="M2957" s="100" t="s">
        <v>66</v>
      </c>
      <c r="N2957" s="100" t="s">
        <v>67</v>
      </c>
      <c r="O2957" s="100" t="s">
        <v>3156</v>
      </c>
    </row>
    <row r="2958" spans="1:15">
      <c r="A2958" s="100" t="s">
        <v>13809</v>
      </c>
      <c r="B2958" s="100" t="s">
        <v>13808</v>
      </c>
      <c r="C2958" s="100" t="s">
        <v>3179</v>
      </c>
      <c r="D2958" s="100" t="s">
        <v>8535</v>
      </c>
      <c r="E2958" s="100" t="s">
        <v>72</v>
      </c>
      <c r="F2958" s="277" t="s">
        <v>65</v>
      </c>
      <c r="G2958" s="101">
        <v>4.5999999999999996</v>
      </c>
      <c r="H2958" s="101">
        <v>8.8000000000000007</v>
      </c>
      <c r="I2958" s="101">
        <v>5.3</v>
      </c>
      <c r="J2958" s="101">
        <v>4</v>
      </c>
      <c r="K2958" s="101">
        <v>5</v>
      </c>
      <c r="L2958" s="278">
        <v>795198</v>
      </c>
      <c r="M2958" s="100" t="s">
        <v>66</v>
      </c>
      <c r="N2958" s="100" t="s">
        <v>67</v>
      </c>
      <c r="O2958" s="100" t="s">
        <v>3156</v>
      </c>
    </row>
    <row r="2959" spans="1:15">
      <c r="A2959" s="100" t="s">
        <v>18117</v>
      </c>
      <c r="B2959" s="100" t="s">
        <v>18118</v>
      </c>
      <c r="C2959" s="100" t="s">
        <v>8103</v>
      </c>
      <c r="D2959" s="100" t="s">
        <v>8592</v>
      </c>
      <c r="E2959" s="100" t="s">
        <v>107</v>
      </c>
      <c r="F2959" s="277" t="s">
        <v>73</v>
      </c>
      <c r="G2959" s="101">
        <v>6.5</v>
      </c>
      <c r="H2959" s="101">
        <v>3.9</v>
      </c>
      <c r="I2959" s="101">
        <v>5.2</v>
      </c>
      <c r="J2959" s="101">
        <v>6</v>
      </c>
      <c r="K2959" s="101">
        <v>5.4</v>
      </c>
      <c r="L2959" s="278">
        <v>89212</v>
      </c>
      <c r="M2959" s="100" t="s">
        <v>66</v>
      </c>
      <c r="N2959" s="100" t="s">
        <v>103</v>
      </c>
      <c r="O2959" s="100" t="s">
        <v>8104</v>
      </c>
    </row>
    <row r="2960" spans="1:15">
      <c r="A2960" s="100" t="s">
        <v>18119</v>
      </c>
      <c r="B2960" s="100" t="s">
        <v>18120</v>
      </c>
      <c r="C2960" s="100" t="s">
        <v>8107</v>
      </c>
      <c r="D2960" s="100" t="s">
        <v>8544</v>
      </c>
      <c r="E2960" s="100" t="s">
        <v>72</v>
      </c>
      <c r="F2960" s="277" t="s">
        <v>73</v>
      </c>
      <c r="G2960" s="101">
        <v>4.7</v>
      </c>
      <c r="H2960" s="101">
        <v>7.6</v>
      </c>
      <c r="I2960" s="101">
        <v>4.5</v>
      </c>
      <c r="J2960" s="101">
        <v>5.9</v>
      </c>
      <c r="K2960" s="101">
        <v>5.2</v>
      </c>
      <c r="L2960" s="278">
        <v>48581</v>
      </c>
      <c r="M2960" s="100" t="s">
        <v>66</v>
      </c>
      <c r="N2960" s="100" t="s">
        <v>247</v>
      </c>
      <c r="O2960" s="100" t="s">
        <v>8108</v>
      </c>
    </row>
    <row r="2961" spans="1:15">
      <c r="A2961" s="100" t="s">
        <v>15152</v>
      </c>
      <c r="B2961" s="100" t="s">
        <v>15153</v>
      </c>
      <c r="C2961" s="100" t="s">
        <v>5712</v>
      </c>
      <c r="D2961" s="100" t="s">
        <v>8578</v>
      </c>
      <c r="E2961" s="100" t="s">
        <v>94</v>
      </c>
      <c r="F2961" s="277" t="s">
        <v>73</v>
      </c>
      <c r="G2961" s="101">
        <v>8.1</v>
      </c>
      <c r="H2961" s="101">
        <v>4.7</v>
      </c>
      <c r="I2961" s="101">
        <v>5.4</v>
      </c>
      <c r="J2961" s="101">
        <v>5.9</v>
      </c>
      <c r="K2961" s="101">
        <v>5.5</v>
      </c>
      <c r="L2961" s="278">
        <v>173000</v>
      </c>
      <c r="M2961" s="100" t="s">
        <v>66</v>
      </c>
      <c r="N2961" s="100" t="s">
        <v>67</v>
      </c>
      <c r="O2961" s="100" t="s">
        <v>5756</v>
      </c>
    </row>
    <row r="2962" spans="1:15">
      <c r="A2962" s="100" t="s">
        <v>12499</v>
      </c>
      <c r="B2962" s="100" t="s">
        <v>12500</v>
      </c>
      <c r="C2962" s="100" t="s">
        <v>834</v>
      </c>
      <c r="D2962" s="100" t="s">
        <v>8535</v>
      </c>
      <c r="E2962" s="100" t="s">
        <v>107</v>
      </c>
      <c r="F2962" s="277" t="s">
        <v>65</v>
      </c>
      <c r="G2962" s="101">
        <v>6.2</v>
      </c>
      <c r="H2962" s="101">
        <v>10</v>
      </c>
      <c r="I2962" s="101">
        <v>6.7</v>
      </c>
      <c r="J2962" s="101">
        <v>3.5</v>
      </c>
      <c r="K2962" s="101">
        <v>5.6</v>
      </c>
      <c r="L2962" s="278">
        <v>166902</v>
      </c>
      <c r="M2962" s="100" t="s">
        <v>66</v>
      </c>
      <c r="N2962" s="100" t="s">
        <v>67</v>
      </c>
      <c r="O2962" s="100" t="s">
        <v>827</v>
      </c>
    </row>
    <row r="2963" spans="1:15">
      <c r="A2963" s="100" t="s">
        <v>13058</v>
      </c>
      <c r="B2963" s="100" t="s">
        <v>13059</v>
      </c>
      <c r="C2963" s="100" t="s">
        <v>1916</v>
      </c>
      <c r="D2963" s="100" t="s">
        <v>8535</v>
      </c>
      <c r="E2963" s="100" t="s">
        <v>94</v>
      </c>
      <c r="F2963" s="277" t="s">
        <v>65</v>
      </c>
      <c r="G2963" s="101">
        <v>8.5</v>
      </c>
      <c r="H2963" s="101">
        <v>10</v>
      </c>
      <c r="I2963" s="101">
        <v>5.5</v>
      </c>
      <c r="J2963" s="101">
        <v>5.7</v>
      </c>
      <c r="K2963" s="101">
        <v>5.8</v>
      </c>
      <c r="L2963" s="278">
        <v>337567</v>
      </c>
      <c r="M2963" s="100" t="s">
        <v>66</v>
      </c>
      <c r="N2963" s="100" t="s">
        <v>67</v>
      </c>
      <c r="O2963" s="100" t="s">
        <v>1881</v>
      </c>
    </row>
    <row r="2964" spans="1:15">
      <c r="A2964" s="100" t="s">
        <v>13159</v>
      </c>
      <c r="B2964" s="100" t="s">
        <v>13160</v>
      </c>
      <c r="C2964" s="100" t="s">
        <v>2101</v>
      </c>
      <c r="D2964" s="100" t="s">
        <v>8535</v>
      </c>
      <c r="E2964" s="100" t="s">
        <v>107</v>
      </c>
      <c r="F2964" s="277" t="s">
        <v>65</v>
      </c>
      <c r="G2964" s="101">
        <v>5.9</v>
      </c>
      <c r="H2964" s="101">
        <v>10</v>
      </c>
      <c r="I2964" s="101">
        <v>5.8</v>
      </c>
      <c r="J2964" s="101">
        <v>2.9</v>
      </c>
      <c r="K2964" s="101">
        <v>4.9000000000000004</v>
      </c>
      <c r="L2964" s="278">
        <v>1888037</v>
      </c>
      <c r="M2964" s="100" t="s">
        <v>66</v>
      </c>
      <c r="N2964" s="100" t="s">
        <v>67</v>
      </c>
      <c r="O2964" s="100" t="s">
        <v>2087</v>
      </c>
    </row>
    <row r="2965" spans="1:15">
      <c r="A2965" s="100" t="s">
        <v>14824</v>
      </c>
      <c r="B2965" s="100" t="s">
        <v>14825</v>
      </c>
      <c r="C2965" s="100" t="s">
        <v>5152</v>
      </c>
      <c r="D2965" s="100" t="s">
        <v>8535</v>
      </c>
      <c r="E2965" s="100" t="s">
        <v>94</v>
      </c>
      <c r="F2965" s="277" t="s">
        <v>65</v>
      </c>
      <c r="G2965" s="101">
        <v>7.9</v>
      </c>
      <c r="H2965" s="101">
        <v>8.5</v>
      </c>
      <c r="I2965" s="101">
        <v>7.3</v>
      </c>
      <c r="J2965" s="101">
        <v>3.8</v>
      </c>
      <c r="K2965" s="101">
        <v>6</v>
      </c>
      <c r="L2965" s="278">
        <v>44305</v>
      </c>
      <c r="M2965" s="100" t="s">
        <v>66</v>
      </c>
      <c r="N2965" s="100" t="s">
        <v>67</v>
      </c>
      <c r="O2965" s="100" t="s">
        <v>5173</v>
      </c>
    </row>
    <row r="2966" spans="1:15">
      <c r="A2966" s="100" t="s">
        <v>14950</v>
      </c>
      <c r="B2966" s="100" t="s">
        <v>14951</v>
      </c>
      <c r="C2966" s="100" t="s">
        <v>5349</v>
      </c>
      <c r="D2966" s="100" t="s">
        <v>8535</v>
      </c>
      <c r="E2966" s="100" t="s">
        <v>64</v>
      </c>
      <c r="F2966" s="277" t="s">
        <v>65</v>
      </c>
      <c r="G2966" s="101">
        <v>10</v>
      </c>
      <c r="H2966" s="101">
        <v>10</v>
      </c>
      <c r="I2966" s="101">
        <v>8.9</v>
      </c>
      <c r="J2966" s="101">
        <v>6</v>
      </c>
      <c r="K2966" s="101">
        <v>7.8</v>
      </c>
      <c r="L2966" s="278">
        <v>1061000</v>
      </c>
      <c r="M2966" s="100" t="s">
        <v>66</v>
      </c>
      <c r="N2966" s="100" t="s">
        <v>67</v>
      </c>
      <c r="O2966" s="100" t="s">
        <v>5373</v>
      </c>
    </row>
    <row r="2967" spans="1:15">
      <c r="A2967" s="100" t="s">
        <v>13184</v>
      </c>
      <c r="B2967" s="100" t="s">
        <v>13185</v>
      </c>
      <c r="C2967" s="100" t="s">
        <v>2161</v>
      </c>
      <c r="D2967" s="100" t="s">
        <v>78</v>
      </c>
      <c r="E2967" s="100" t="s">
        <v>64</v>
      </c>
      <c r="F2967" s="277" t="s">
        <v>65</v>
      </c>
      <c r="G2967" s="101">
        <v>9.4</v>
      </c>
      <c r="H2967" s="101">
        <v>9</v>
      </c>
      <c r="I2967" s="101">
        <v>6.7</v>
      </c>
      <c r="J2967" s="101">
        <v>6.4</v>
      </c>
      <c r="K2967" s="101">
        <v>6.7</v>
      </c>
      <c r="L2967" s="278">
        <v>282399</v>
      </c>
      <c r="M2967" s="100" t="s">
        <v>66</v>
      </c>
      <c r="N2967" s="100" t="s">
        <v>247</v>
      </c>
      <c r="O2967" s="100" t="s">
        <v>2146</v>
      </c>
    </row>
    <row r="2968" spans="1:15">
      <c r="A2968" s="100" t="s">
        <v>18121</v>
      </c>
      <c r="B2968" s="100" t="s">
        <v>18122</v>
      </c>
      <c r="C2968" s="100" t="s">
        <v>11437</v>
      </c>
      <c r="D2968" s="100" t="s">
        <v>8535</v>
      </c>
      <c r="E2968" s="100" t="s">
        <v>196</v>
      </c>
      <c r="F2968" s="277" t="s">
        <v>73</v>
      </c>
      <c r="G2968" s="101">
        <v>4.0999999999999996</v>
      </c>
      <c r="H2968" s="101">
        <v>6.2</v>
      </c>
      <c r="I2968" s="101">
        <v>5</v>
      </c>
      <c r="J2968" s="101">
        <v>4.5999999999999996</v>
      </c>
      <c r="K2968" s="101">
        <v>4.9000000000000004</v>
      </c>
      <c r="L2968" s="278">
        <v>286341</v>
      </c>
      <c r="M2968" s="100" t="s">
        <v>66</v>
      </c>
      <c r="N2968" s="100" t="s">
        <v>103</v>
      </c>
      <c r="O2968" s="100"/>
    </row>
    <row r="2969" spans="1:15">
      <c r="A2969" s="100" t="s">
        <v>13929</v>
      </c>
      <c r="B2969" s="100" t="s">
        <v>15172</v>
      </c>
      <c r="C2969" s="100" t="s">
        <v>5759</v>
      </c>
      <c r="D2969" s="100" t="s">
        <v>8535</v>
      </c>
      <c r="E2969" s="100" t="s">
        <v>64</v>
      </c>
      <c r="F2969" s="277" t="s">
        <v>65</v>
      </c>
      <c r="G2969" s="101">
        <v>10</v>
      </c>
      <c r="H2969" s="101">
        <v>10</v>
      </c>
      <c r="I2969" s="101">
        <v>6.3</v>
      </c>
      <c r="J2969" s="101">
        <v>7.3</v>
      </c>
      <c r="K2969" s="101">
        <v>6.9</v>
      </c>
      <c r="L2969" s="278">
        <v>156000</v>
      </c>
      <c r="M2969" s="100" t="s">
        <v>66</v>
      </c>
      <c r="N2969" s="100" t="s">
        <v>67</v>
      </c>
      <c r="O2969" s="100" t="s">
        <v>5800</v>
      </c>
    </row>
    <row r="2970" spans="1:15">
      <c r="A2970" s="100" t="s">
        <v>12289</v>
      </c>
      <c r="B2970" s="100" t="s">
        <v>12290</v>
      </c>
      <c r="C2970" s="100" t="s">
        <v>497</v>
      </c>
      <c r="D2970" s="100" t="s">
        <v>8535</v>
      </c>
      <c r="E2970" s="100" t="s">
        <v>107</v>
      </c>
      <c r="F2970" s="277" t="s">
        <v>65</v>
      </c>
      <c r="G2970" s="101">
        <v>6.8</v>
      </c>
      <c r="H2970" s="101">
        <v>9.3000000000000007</v>
      </c>
      <c r="I2970" s="101">
        <v>5.2</v>
      </c>
      <c r="J2970" s="101">
        <v>6.1</v>
      </c>
      <c r="K2970" s="101">
        <v>5.7</v>
      </c>
      <c r="L2970" s="278">
        <v>1180532</v>
      </c>
      <c r="M2970" s="100" t="s">
        <v>125</v>
      </c>
      <c r="N2970" s="100" t="s">
        <v>67</v>
      </c>
      <c r="O2970" s="100" t="s">
        <v>488</v>
      </c>
    </row>
    <row r="2971" spans="1:15">
      <c r="A2971" s="100" t="s">
        <v>12665</v>
      </c>
      <c r="B2971" s="100" t="s">
        <v>12666</v>
      </c>
      <c r="C2971" s="100" t="s">
        <v>1146</v>
      </c>
      <c r="D2971" s="100" t="s">
        <v>8535</v>
      </c>
      <c r="E2971" s="100" t="s">
        <v>94</v>
      </c>
      <c r="F2971" s="277" t="s">
        <v>65</v>
      </c>
      <c r="G2971" s="101">
        <v>8.5</v>
      </c>
      <c r="H2971" s="101">
        <v>10</v>
      </c>
      <c r="I2971" s="101">
        <v>5.3</v>
      </c>
      <c r="J2971" s="101">
        <v>6.5</v>
      </c>
      <c r="K2971" s="101">
        <v>6</v>
      </c>
      <c r="L2971" s="278">
        <v>317890</v>
      </c>
      <c r="M2971" s="100" t="s">
        <v>66</v>
      </c>
      <c r="N2971" s="100" t="s">
        <v>67</v>
      </c>
      <c r="O2971" s="100" t="s">
        <v>1139</v>
      </c>
    </row>
    <row r="2972" spans="1:15">
      <c r="A2972" s="100" t="s">
        <v>12706</v>
      </c>
      <c r="B2972" s="100" t="s">
        <v>12707</v>
      </c>
      <c r="C2972" s="100" t="s">
        <v>1234</v>
      </c>
      <c r="D2972" s="100" t="s">
        <v>8541</v>
      </c>
      <c r="E2972" s="100" t="s">
        <v>107</v>
      </c>
      <c r="F2972" s="277" t="s">
        <v>65</v>
      </c>
      <c r="G2972" s="101">
        <v>6.8</v>
      </c>
      <c r="H2972" s="101">
        <v>4.8</v>
      </c>
      <c r="I2972" s="101">
        <v>5.2</v>
      </c>
      <c r="J2972" s="101">
        <v>6.4</v>
      </c>
      <c r="K2972" s="101">
        <v>5.5</v>
      </c>
      <c r="L2972" s="278">
        <v>6121</v>
      </c>
      <c r="M2972" s="100" t="s">
        <v>66</v>
      </c>
      <c r="N2972" s="100" t="s">
        <v>67</v>
      </c>
      <c r="O2972" s="100" t="s">
        <v>1227</v>
      </c>
    </row>
    <row r="2973" spans="1:15">
      <c r="A2973" s="100" t="s">
        <v>18123</v>
      </c>
      <c r="B2973" s="100" t="s">
        <v>18124</v>
      </c>
      <c r="C2973" s="100" t="s">
        <v>11440</v>
      </c>
      <c r="D2973" s="100" t="s">
        <v>8581</v>
      </c>
      <c r="E2973" s="100" t="s">
        <v>196</v>
      </c>
      <c r="F2973" s="277" t="s">
        <v>65</v>
      </c>
      <c r="G2973" s="101">
        <v>4.0999999999999996</v>
      </c>
      <c r="H2973" s="101">
        <v>5.6</v>
      </c>
      <c r="I2973" s="101">
        <v>3.6</v>
      </c>
      <c r="J2973" s="101">
        <v>4.4000000000000004</v>
      </c>
      <c r="K2973" s="101">
        <v>4.2</v>
      </c>
      <c r="L2973" s="278">
        <v>102740</v>
      </c>
      <c r="M2973" s="100" t="s">
        <v>66</v>
      </c>
      <c r="N2973" s="100" t="s">
        <v>247</v>
      </c>
      <c r="O2973" s="100"/>
    </row>
    <row r="2974" spans="1:15">
      <c r="A2974" s="100" t="s">
        <v>18125</v>
      </c>
      <c r="B2974" s="100" t="s">
        <v>11442</v>
      </c>
      <c r="C2974" s="100" t="s">
        <v>11443</v>
      </c>
      <c r="D2974" s="100" t="s">
        <v>8541</v>
      </c>
      <c r="E2974" s="100" t="s">
        <v>196</v>
      </c>
      <c r="F2974" s="277" t="s">
        <v>95</v>
      </c>
      <c r="G2974" s="101">
        <v>3.8</v>
      </c>
      <c r="H2974" s="101">
        <v>4</v>
      </c>
      <c r="I2974" s="101">
        <v>4</v>
      </c>
      <c r="J2974" s="101">
        <v>4.5</v>
      </c>
      <c r="K2974" s="101">
        <v>4.2</v>
      </c>
      <c r="L2974" s="278">
        <v>3417</v>
      </c>
      <c r="M2974" s="100" t="s">
        <v>66</v>
      </c>
      <c r="N2974" s="100" t="s">
        <v>103</v>
      </c>
      <c r="O2974" s="100"/>
    </row>
    <row r="2975" spans="1:15">
      <c r="A2975" s="100" t="s">
        <v>14834</v>
      </c>
      <c r="B2975" s="100" t="s">
        <v>14835</v>
      </c>
      <c r="C2975" s="100" t="s">
        <v>5172</v>
      </c>
      <c r="D2975" s="100" t="s">
        <v>100</v>
      </c>
      <c r="E2975" s="100" t="s">
        <v>72</v>
      </c>
      <c r="F2975" s="277" t="s">
        <v>65</v>
      </c>
      <c r="G2975" s="101">
        <v>5.3</v>
      </c>
      <c r="H2975" s="101">
        <v>5.4</v>
      </c>
      <c r="I2975" s="101">
        <v>6.3</v>
      </c>
      <c r="J2975" s="101">
        <v>5</v>
      </c>
      <c r="K2975" s="101">
        <v>5.4</v>
      </c>
      <c r="L2975" s="278">
        <v>33575779</v>
      </c>
      <c r="M2975" s="100" t="s">
        <v>66</v>
      </c>
      <c r="N2975" s="100" t="s">
        <v>67</v>
      </c>
      <c r="O2975" s="100" t="s">
        <v>5193</v>
      </c>
    </row>
    <row r="2976" spans="1:15">
      <c r="A2976" s="100" t="s">
        <v>14752</v>
      </c>
      <c r="B2976" s="100" t="s">
        <v>14753</v>
      </c>
      <c r="C2976" s="100" t="s">
        <v>5026</v>
      </c>
      <c r="D2976" s="100" t="s">
        <v>8537</v>
      </c>
      <c r="E2976" s="100" t="s">
        <v>196</v>
      </c>
      <c r="F2976" s="277" t="s">
        <v>65</v>
      </c>
      <c r="G2976" s="101">
        <v>3</v>
      </c>
      <c r="H2976" s="101">
        <v>5</v>
      </c>
      <c r="I2976" s="101">
        <v>5.0999999999999996</v>
      </c>
      <c r="J2976" s="101">
        <v>4.3</v>
      </c>
      <c r="K2976" s="101">
        <v>4.8</v>
      </c>
      <c r="L2976" s="278">
        <v>5817040</v>
      </c>
      <c r="M2976" s="100" t="s">
        <v>245</v>
      </c>
      <c r="N2976" s="100" t="s">
        <v>67</v>
      </c>
      <c r="O2976" s="100" t="s">
        <v>5050</v>
      </c>
    </row>
    <row r="2977" spans="1:15">
      <c r="A2977" s="100" t="s">
        <v>14713</v>
      </c>
      <c r="B2977" s="100" t="s">
        <v>14714</v>
      </c>
      <c r="C2977" s="100" t="s">
        <v>4953</v>
      </c>
      <c r="D2977" s="100" t="s">
        <v>8554</v>
      </c>
      <c r="E2977" s="100" t="s">
        <v>72</v>
      </c>
      <c r="F2977" s="277" t="s">
        <v>65</v>
      </c>
      <c r="G2977" s="101">
        <v>5.0999999999999996</v>
      </c>
      <c r="H2977" s="101">
        <v>9</v>
      </c>
      <c r="I2977" s="101">
        <v>5.0999999999999996</v>
      </c>
      <c r="J2977" s="101">
        <v>2.4</v>
      </c>
      <c r="K2977" s="101">
        <v>4.2</v>
      </c>
      <c r="L2977" s="278">
        <v>856788</v>
      </c>
      <c r="M2977" s="100" t="s">
        <v>66</v>
      </c>
      <c r="N2977" s="100" t="s">
        <v>67</v>
      </c>
      <c r="O2977" s="100" t="s">
        <v>4969</v>
      </c>
    </row>
    <row r="2978" spans="1:15">
      <c r="A2978" s="100" t="s">
        <v>18131</v>
      </c>
      <c r="B2978" s="100" t="s">
        <v>18132</v>
      </c>
      <c r="C2978" s="100" t="s">
        <v>8113</v>
      </c>
      <c r="D2978" s="100" t="s">
        <v>8564</v>
      </c>
      <c r="E2978" s="100" t="s">
        <v>196</v>
      </c>
      <c r="F2978" s="277" t="s">
        <v>65</v>
      </c>
      <c r="G2978" s="101">
        <v>3.5</v>
      </c>
      <c r="H2978" s="101">
        <v>7.4</v>
      </c>
      <c r="I2978" s="101">
        <v>5.3</v>
      </c>
      <c r="J2978" s="101">
        <v>2.8</v>
      </c>
      <c r="K2978" s="101">
        <v>4.2</v>
      </c>
      <c r="L2978" s="278">
        <v>26628</v>
      </c>
      <c r="M2978" s="100" t="s">
        <v>66</v>
      </c>
      <c r="N2978" s="100" t="s">
        <v>103</v>
      </c>
      <c r="O2978" s="100" t="s">
        <v>8114</v>
      </c>
    </row>
    <row r="2979" spans="1:15">
      <c r="A2979" s="100" t="s">
        <v>18127</v>
      </c>
      <c r="B2979" s="100" t="s">
        <v>18128</v>
      </c>
      <c r="C2979" s="100" t="s">
        <v>11446</v>
      </c>
      <c r="D2979" s="100" t="s">
        <v>8555</v>
      </c>
      <c r="E2979" s="100" t="s">
        <v>196</v>
      </c>
      <c r="F2979" s="277" t="s">
        <v>65</v>
      </c>
      <c r="G2979" s="101">
        <v>3.5</v>
      </c>
      <c r="H2979" s="101">
        <v>6.5</v>
      </c>
      <c r="I2979" s="101">
        <v>3.9</v>
      </c>
      <c r="J2979" s="101">
        <v>6.1</v>
      </c>
      <c r="K2979" s="101">
        <v>4.8</v>
      </c>
      <c r="L2979" s="278">
        <v>884878</v>
      </c>
      <c r="M2979" s="100" t="s">
        <v>66</v>
      </c>
      <c r="N2979" s="100" t="s">
        <v>103</v>
      </c>
      <c r="O2979" s="100"/>
    </row>
    <row r="2980" spans="1:15">
      <c r="A2980" s="100" t="s">
        <v>18129</v>
      </c>
      <c r="B2980" s="100" t="s">
        <v>18130</v>
      </c>
      <c r="C2980" s="100" t="s">
        <v>11449</v>
      </c>
      <c r="D2980" s="100" t="s">
        <v>137</v>
      </c>
      <c r="E2980" s="100" t="s">
        <v>107</v>
      </c>
      <c r="F2980" s="277" t="s">
        <v>65</v>
      </c>
      <c r="G2980" s="101">
        <v>6.9</v>
      </c>
      <c r="H2980" s="101">
        <v>5.5</v>
      </c>
      <c r="I2980" s="101">
        <v>5</v>
      </c>
      <c r="J2980" s="101">
        <v>6</v>
      </c>
      <c r="K2980" s="101">
        <v>5.6</v>
      </c>
      <c r="L2980" s="278">
        <v>40996</v>
      </c>
      <c r="M2980" s="100" t="s">
        <v>66</v>
      </c>
      <c r="N2980" s="100" t="s">
        <v>67</v>
      </c>
      <c r="O2980" s="100"/>
    </row>
    <row r="2981" spans="1:15">
      <c r="A2981" s="100" t="s">
        <v>18133</v>
      </c>
      <c r="B2981" s="100" t="s">
        <v>18134</v>
      </c>
      <c r="C2981" s="100" t="s">
        <v>11452</v>
      </c>
      <c r="D2981" s="100" t="s">
        <v>8541</v>
      </c>
      <c r="E2981" s="100" t="s">
        <v>64</v>
      </c>
      <c r="F2981" s="277" t="s">
        <v>65</v>
      </c>
      <c r="G2981" s="101">
        <v>10</v>
      </c>
      <c r="H2981" s="101">
        <v>6.6</v>
      </c>
      <c r="I2981" s="101">
        <v>6.3</v>
      </c>
      <c r="J2981" s="101">
        <v>6</v>
      </c>
      <c r="K2981" s="101">
        <v>6.2</v>
      </c>
      <c r="L2981" s="278">
        <v>16942</v>
      </c>
      <c r="M2981" s="100" t="s">
        <v>66</v>
      </c>
      <c r="N2981" s="100" t="s">
        <v>67</v>
      </c>
      <c r="O2981" s="100"/>
    </row>
    <row r="2982" spans="1:15">
      <c r="A2982" s="100" t="s">
        <v>18135</v>
      </c>
      <c r="B2982" s="100" t="s">
        <v>18136</v>
      </c>
      <c r="C2982" s="100" t="s">
        <v>8117</v>
      </c>
      <c r="D2982" s="100" t="s">
        <v>8566</v>
      </c>
      <c r="E2982" s="100" t="s">
        <v>196</v>
      </c>
      <c r="F2982" s="277" t="s">
        <v>65</v>
      </c>
      <c r="G2982" s="101">
        <v>3.5</v>
      </c>
      <c r="H2982" s="101">
        <v>3.6</v>
      </c>
      <c r="I2982" s="101">
        <v>4.7</v>
      </c>
      <c r="J2982" s="101">
        <v>5.4</v>
      </c>
      <c r="K2982" s="101">
        <v>4.9000000000000004</v>
      </c>
      <c r="L2982" s="278">
        <v>31142</v>
      </c>
      <c r="M2982" s="100" t="s">
        <v>66</v>
      </c>
      <c r="N2982" s="100" t="s">
        <v>67</v>
      </c>
      <c r="O2982" s="100" t="s">
        <v>8118</v>
      </c>
    </row>
    <row r="2983" spans="1:15">
      <c r="A2983" s="100" t="s">
        <v>18137</v>
      </c>
      <c r="B2983" s="100" t="s">
        <v>18138</v>
      </c>
      <c r="C2983" s="100" t="s">
        <v>11455</v>
      </c>
      <c r="D2983" s="100" t="s">
        <v>8593</v>
      </c>
      <c r="E2983" s="100" t="s">
        <v>72</v>
      </c>
      <c r="F2983" s="277" t="s">
        <v>65</v>
      </c>
      <c r="G2983" s="101">
        <v>5.6</v>
      </c>
      <c r="H2983" s="101">
        <v>4</v>
      </c>
      <c r="I2983" s="101">
        <v>5.4</v>
      </c>
      <c r="J2983" s="101">
        <v>5.0999999999999996</v>
      </c>
      <c r="K2983" s="101">
        <v>5</v>
      </c>
      <c r="L2983" s="278">
        <v>69312</v>
      </c>
      <c r="M2983" s="100" t="s">
        <v>66</v>
      </c>
      <c r="N2983" s="100" t="s">
        <v>67</v>
      </c>
      <c r="O2983" s="100"/>
    </row>
    <row r="2984" spans="1:15">
      <c r="A2984" s="100" t="s">
        <v>18139</v>
      </c>
      <c r="B2984" s="100" t="s">
        <v>18140</v>
      </c>
      <c r="C2984" s="100" t="s">
        <v>11458</v>
      </c>
      <c r="D2984" s="100" t="s">
        <v>8634</v>
      </c>
      <c r="E2984" s="100" t="s">
        <v>94</v>
      </c>
      <c r="F2984" s="277" t="s">
        <v>73</v>
      </c>
      <c r="G2984" s="101">
        <v>8.3000000000000007</v>
      </c>
      <c r="H2984" s="101">
        <v>5.4</v>
      </c>
      <c r="I2984" s="101">
        <v>4.9000000000000004</v>
      </c>
      <c r="J2984" s="101">
        <v>6.7</v>
      </c>
      <c r="K2984" s="101">
        <v>5.6</v>
      </c>
      <c r="L2984" s="278">
        <v>123965</v>
      </c>
      <c r="M2984" s="100" t="s">
        <v>66</v>
      </c>
      <c r="N2984" s="100" t="s">
        <v>67</v>
      </c>
      <c r="O2984" s="100"/>
    </row>
    <row r="2985" spans="1:15">
      <c r="A2985" s="100" t="s">
        <v>13803</v>
      </c>
      <c r="B2985" s="100" t="s">
        <v>13804</v>
      </c>
      <c r="C2985" s="100" t="s">
        <v>3170</v>
      </c>
      <c r="D2985" s="100" t="s">
        <v>100</v>
      </c>
      <c r="E2985" s="100" t="s">
        <v>94</v>
      </c>
      <c r="F2985" s="277" t="s">
        <v>65</v>
      </c>
      <c r="G2985" s="101">
        <v>8.3000000000000007</v>
      </c>
      <c r="H2985" s="101">
        <v>7.2</v>
      </c>
      <c r="I2985" s="101">
        <v>4</v>
      </c>
      <c r="J2985" s="101">
        <v>5.0999999999999996</v>
      </c>
      <c r="K2985" s="101">
        <v>6</v>
      </c>
      <c r="L2985" s="278">
        <v>1667304</v>
      </c>
      <c r="M2985" s="100" t="s">
        <v>66</v>
      </c>
      <c r="N2985" s="100" t="s">
        <v>67</v>
      </c>
      <c r="O2985" s="100" t="s">
        <v>3148</v>
      </c>
    </row>
    <row r="2986" spans="1:15">
      <c r="A2986" s="100" t="s">
        <v>14135</v>
      </c>
      <c r="B2986" s="100" t="s">
        <v>14136</v>
      </c>
      <c r="C2986" s="100" t="s">
        <v>3817</v>
      </c>
      <c r="D2986" s="100" t="s">
        <v>8544</v>
      </c>
      <c r="E2986" s="100" t="s">
        <v>107</v>
      </c>
      <c r="F2986" s="277" t="s">
        <v>73</v>
      </c>
      <c r="G2986" s="101">
        <v>6.6</v>
      </c>
      <c r="H2986" s="101">
        <v>10</v>
      </c>
      <c r="I2986" s="101">
        <v>6.3</v>
      </c>
      <c r="J2986" s="101">
        <v>5.3</v>
      </c>
      <c r="K2986" s="101">
        <v>6.1</v>
      </c>
      <c r="L2986" s="278">
        <v>294427</v>
      </c>
      <c r="M2986" s="100" t="s">
        <v>66</v>
      </c>
      <c r="N2986" s="100" t="s">
        <v>67</v>
      </c>
      <c r="O2986" s="100" t="s">
        <v>3794</v>
      </c>
    </row>
    <row r="2987" spans="1:15">
      <c r="A2987" s="100" t="s">
        <v>13485</v>
      </c>
      <c r="B2987" s="100" t="s">
        <v>13486</v>
      </c>
      <c r="C2987" s="100" t="s">
        <v>2672</v>
      </c>
      <c r="D2987" s="100" t="s">
        <v>8560</v>
      </c>
      <c r="E2987" s="100" t="s">
        <v>94</v>
      </c>
      <c r="F2987" s="277" t="s">
        <v>65</v>
      </c>
      <c r="G2987" s="101">
        <v>7.7</v>
      </c>
      <c r="H2987" s="101">
        <v>8.9</v>
      </c>
      <c r="I2987" s="101">
        <v>4.0999999999999996</v>
      </c>
      <c r="J2987" s="101">
        <v>6.2</v>
      </c>
      <c r="K2987" s="101">
        <v>5.4</v>
      </c>
      <c r="L2987" s="278">
        <v>2849182</v>
      </c>
      <c r="M2987" s="100" t="s">
        <v>66</v>
      </c>
      <c r="N2987" s="100" t="s">
        <v>67</v>
      </c>
      <c r="O2987" s="100" t="s">
        <v>2654</v>
      </c>
    </row>
    <row r="2988" spans="1:15">
      <c r="A2988" s="100" t="s">
        <v>18141</v>
      </c>
      <c r="B2988" s="100" t="s">
        <v>18142</v>
      </c>
      <c r="C2988" s="100" t="s">
        <v>8121</v>
      </c>
      <c r="D2988" s="100" t="s">
        <v>8584</v>
      </c>
      <c r="E2988" s="100" t="s">
        <v>107</v>
      </c>
      <c r="F2988" s="277" t="s">
        <v>65</v>
      </c>
      <c r="G2988" s="101">
        <v>7.1</v>
      </c>
      <c r="H2988" s="101">
        <v>9.3000000000000007</v>
      </c>
      <c r="I2988" s="101">
        <v>2</v>
      </c>
      <c r="J2988" s="101">
        <v>4.5</v>
      </c>
      <c r="K2988" s="101">
        <v>5</v>
      </c>
      <c r="L2988" s="278">
        <v>851615</v>
      </c>
      <c r="M2988" s="100" t="s">
        <v>66</v>
      </c>
      <c r="N2988" s="100" t="s">
        <v>247</v>
      </c>
      <c r="O2988" s="100" t="s">
        <v>8122</v>
      </c>
    </row>
    <row r="2989" spans="1:15">
      <c r="A2989" s="100" t="s">
        <v>18143</v>
      </c>
      <c r="B2989" s="100" t="s">
        <v>18144</v>
      </c>
      <c r="C2989" s="100" t="s">
        <v>11461</v>
      </c>
      <c r="D2989" s="100" t="s">
        <v>63</v>
      </c>
      <c r="E2989" s="100" t="s">
        <v>72</v>
      </c>
      <c r="F2989" s="277" t="s">
        <v>95</v>
      </c>
      <c r="G2989" s="101">
        <v>5.3</v>
      </c>
      <c r="H2989" s="101">
        <v>10</v>
      </c>
      <c r="I2989" s="101">
        <v>5.6</v>
      </c>
      <c r="J2989" s="101">
        <v>4.0999999999999996</v>
      </c>
      <c r="K2989" s="101">
        <v>5.0999999999999996</v>
      </c>
      <c r="L2989" s="278">
        <v>72201</v>
      </c>
      <c r="M2989" s="100" t="s">
        <v>66</v>
      </c>
      <c r="N2989" s="100" t="s">
        <v>103</v>
      </c>
      <c r="O2989" s="100"/>
    </row>
    <row r="2990" spans="1:15">
      <c r="A2990" s="100" t="s">
        <v>13727</v>
      </c>
      <c r="B2990" s="100" t="s">
        <v>13728</v>
      </c>
      <c r="C2990" s="100" t="s">
        <v>8602</v>
      </c>
      <c r="D2990" s="100" t="s">
        <v>8563</v>
      </c>
      <c r="E2990" s="100" t="s">
        <v>201</v>
      </c>
      <c r="F2990" s="277" t="s">
        <v>65</v>
      </c>
      <c r="G2990" s="101">
        <v>2.1</v>
      </c>
      <c r="H2990" s="101">
        <v>3</v>
      </c>
      <c r="I2990" s="101">
        <v>3.5</v>
      </c>
      <c r="J2990" s="101">
        <v>3.8</v>
      </c>
      <c r="K2990" s="101">
        <v>3.6</v>
      </c>
      <c r="L2990" s="278">
        <v>743794</v>
      </c>
      <c r="M2990" s="100" t="s">
        <v>66</v>
      </c>
      <c r="N2990" s="100" t="s">
        <v>67</v>
      </c>
      <c r="O2990" s="100" t="s">
        <v>3038</v>
      </c>
    </row>
    <row r="2991" spans="1:15">
      <c r="A2991" s="100" t="s">
        <v>16910</v>
      </c>
      <c r="B2991" s="100" t="s">
        <v>13728</v>
      </c>
      <c r="C2991" s="100" t="s">
        <v>8124</v>
      </c>
      <c r="D2991" s="100" t="s">
        <v>8563</v>
      </c>
      <c r="E2991" s="100" t="s">
        <v>201</v>
      </c>
      <c r="F2991" s="277" t="s">
        <v>65</v>
      </c>
      <c r="G2991" s="101">
        <v>2.1</v>
      </c>
      <c r="H2991" s="101">
        <v>3</v>
      </c>
      <c r="I2991" s="101">
        <v>3.5</v>
      </c>
      <c r="J2991" s="101">
        <v>3.8</v>
      </c>
      <c r="K2991" s="101">
        <v>3.6</v>
      </c>
      <c r="L2991" s="278">
        <v>743794</v>
      </c>
      <c r="M2991" s="100" t="s">
        <v>66</v>
      </c>
      <c r="N2991" s="100" t="s">
        <v>67</v>
      </c>
      <c r="O2991" s="100" t="s">
        <v>3038</v>
      </c>
    </row>
    <row r="2992" spans="1:15">
      <c r="A2992" s="100" t="s">
        <v>18145</v>
      </c>
      <c r="B2992" s="100" t="s">
        <v>18146</v>
      </c>
      <c r="C2992" s="100" t="s">
        <v>11464</v>
      </c>
      <c r="D2992" s="100" t="s">
        <v>8536</v>
      </c>
      <c r="E2992" s="100" t="s">
        <v>72</v>
      </c>
      <c r="F2992" s="277" t="s">
        <v>65</v>
      </c>
      <c r="G2992" s="101">
        <v>4.5999999999999996</v>
      </c>
      <c r="H2992" s="101">
        <v>1.4</v>
      </c>
      <c r="I2992" s="101">
        <v>3.2</v>
      </c>
      <c r="J2992" s="101">
        <v>5.2</v>
      </c>
      <c r="K2992" s="101">
        <v>3.7</v>
      </c>
      <c r="L2992" s="278">
        <v>8701</v>
      </c>
      <c r="M2992" s="100" t="s">
        <v>66</v>
      </c>
      <c r="N2992" s="100" t="s">
        <v>190</v>
      </c>
      <c r="O2992" s="100" t="s">
        <v>11465</v>
      </c>
    </row>
    <row r="2993" spans="1:15">
      <c r="A2993" s="100" t="s">
        <v>18147</v>
      </c>
      <c r="B2993" s="100" t="s">
        <v>18148</v>
      </c>
      <c r="C2993" s="100" t="s">
        <v>8127</v>
      </c>
      <c r="D2993" s="100" t="s">
        <v>8566</v>
      </c>
      <c r="E2993" s="100" t="s">
        <v>64</v>
      </c>
      <c r="F2993" s="277" t="s">
        <v>73</v>
      </c>
      <c r="G2993" s="101">
        <v>9.1</v>
      </c>
      <c r="H2993" s="101">
        <v>6.8</v>
      </c>
      <c r="I2993" s="101">
        <v>7.7</v>
      </c>
      <c r="J2993" s="101">
        <v>5.4</v>
      </c>
      <c r="K2993" s="101">
        <v>6.6</v>
      </c>
      <c r="L2993" s="278">
        <v>2021330</v>
      </c>
      <c r="M2993" s="100" t="s">
        <v>66</v>
      </c>
      <c r="N2993" s="100" t="s">
        <v>67</v>
      </c>
      <c r="O2993" s="100" t="s">
        <v>2949</v>
      </c>
    </row>
    <row r="2994" spans="1:15">
      <c r="A2994" s="100" t="s">
        <v>18149</v>
      </c>
      <c r="B2994" s="100" t="s">
        <v>11467</v>
      </c>
      <c r="C2994" s="100" t="s">
        <v>11468</v>
      </c>
      <c r="D2994" s="100" t="s">
        <v>8556</v>
      </c>
      <c r="E2994" s="100" t="s">
        <v>201</v>
      </c>
      <c r="F2994" s="277" t="s">
        <v>65</v>
      </c>
      <c r="G2994" s="101">
        <v>2.2000000000000002</v>
      </c>
      <c r="H2994" s="101">
        <v>3.1</v>
      </c>
      <c r="I2994" s="101">
        <v>2.2999999999999998</v>
      </c>
      <c r="J2994" s="101">
        <v>5.0999999999999996</v>
      </c>
      <c r="K2994" s="101">
        <v>3.6</v>
      </c>
      <c r="L2994" s="278">
        <v>29279</v>
      </c>
      <c r="M2994" s="100" t="s">
        <v>66</v>
      </c>
      <c r="N2994" s="100" t="s">
        <v>543</v>
      </c>
      <c r="O2994" s="100"/>
    </row>
    <row r="2995" spans="1:15">
      <c r="A2995" s="100" t="s">
        <v>18150</v>
      </c>
      <c r="B2995" s="100" t="s">
        <v>18151</v>
      </c>
      <c r="C2995" s="100" t="s">
        <v>11471</v>
      </c>
      <c r="D2995" s="100" t="s">
        <v>8573</v>
      </c>
      <c r="E2995" s="100" t="s">
        <v>201</v>
      </c>
      <c r="F2995" s="277" t="s">
        <v>65</v>
      </c>
      <c r="G2995" s="101">
        <v>2.2999999999999998</v>
      </c>
      <c r="H2995" s="101">
        <v>1.8</v>
      </c>
      <c r="I2995" s="101">
        <v>3.7</v>
      </c>
      <c r="J2995" s="101">
        <v>5.9</v>
      </c>
      <c r="K2995" s="101">
        <v>4.0999999999999996</v>
      </c>
      <c r="L2995" s="278">
        <v>187133</v>
      </c>
      <c r="M2995" s="100" t="s">
        <v>66</v>
      </c>
      <c r="N2995" s="100" t="s">
        <v>103</v>
      </c>
      <c r="O2995" s="100"/>
    </row>
    <row r="2996" spans="1:15">
      <c r="A2996" s="100" t="s">
        <v>18152</v>
      </c>
      <c r="B2996" s="100" t="s">
        <v>18153</v>
      </c>
      <c r="C2996" s="100" t="s">
        <v>8131</v>
      </c>
      <c r="D2996" s="100" t="s">
        <v>8592</v>
      </c>
      <c r="E2996" s="100" t="s">
        <v>72</v>
      </c>
      <c r="F2996" s="277" t="s">
        <v>73</v>
      </c>
      <c r="G2996" s="101">
        <v>5.3</v>
      </c>
      <c r="H2996" s="101">
        <v>3.2</v>
      </c>
      <c r="I2996" s="101">
        <v>4</v>
      </c>
      <c r="J2996" s="101">
        <v>5.4</v>
      </c>
      <c r="K2996" s="101">
        <v>4.5999999999999996</v>
      </c>
      <c r="L2996" s="278">
        <v>601467</v>
      </c>
      <c r="M2996" s="100" t="s">
        <v>66</v>
      </c>
      <c r="N2996" s="100" t="s">
        <v>67</v>
      </c>
      <c r="O2996" s="100" t="s">
        <v>8128</v>
      </c>
    </row>
    <row r="2997" spans="1:15">
      <c r="A2997" s="100" t="s">
        <v>18085</v>
      </c>
      <c r="B2997" s="100" t="s">
        <v>18086</v>
      </c>
      <c r="C2997" s="100" t="s">
        <v>11408</v>
      </c>
      <c r="D2997" s="100" t="s">
        <v>8536</v>
      </c>
      <c r="E2997" s="100" t="s">
        <v>72</v>
      </c>
      <c r="F2997" s="277" t="s">
        <v>65</v>
      </c>
      <c r="G2997" s="101">
        <v>5</v>
      </c>
      <c r="H2997" s="101">
        <v>3.5</v>
      </c>
      <c r="I2997" s="101">
        <v>4.2</v>
      </c>
      <c r="J2997" s="101">
        <v>3.2</v>
      </c>
      <c r="K2997" s="101">
        <v>3.8</v>
      </c>
      <c r="L2997" s="278">
        <v>1437</v>
      </c>
      <c r="M2997" s="100" t="s">
        <v>66</v>
      </c>
      <c r="N2997" s="100" t="s">
        <v>190</v>
      </c>
      <c r="O2997" s="100"/>
    </row>
    <row r="2998" spans="1:15">
      <c r="A2998" s="100" t="s">
        <v>18154</v>
      </c>
      <c r="B2998" s="100" t="s">
        <v>18155</v>
      </c>
      <c r="C2998" s="100" t="s">
        <v>11474</v>
      </c>
      <c r="D2998" s="100" t="s">
        <v>8545</v>
      </c>
      <c r="E2998" s="100" t="s">
        <v>196</v>
      </c>
      <c r="F2998" s="277" t="s">
        <v>73</v>
      </c>
      <c r="G2998" s="101">
        <v>3.8</v>
      </c>
      <c r="H2998" s="101">
        <v>5.0999999999999996</v>
      </c>
      <c r="I2998" s="101">
        <v>4.2</v>
      </c>
      <c r="J2998" s="101">
        <v>4.9000000000000004</v>
      </c>
      <c r="K2998" s="101">
        <v>4.5</v>
      </c>
      <c r="L2998" s="278">
        <v>5</v>
      </c>
      <c r="M2998" s="100" t="s">
        <v>66</v>
      </c>
      <c r="N2998" s="100" t="s">
        <v>190</v>
      </c>
      <c r="O2998" s="100"/>
    </row>
    <row r="2999" spans="1:15">
      <c r="A2999" s="100" t="s">
        <v>13229</v>
      </c>
      <c r="B2999" s="100" t="s">
        <v>13230</v>
      </c>
      <c r="C2999" s="100" t="s">
        <v>2250</v>
      </c>
      <c r="D2999" s="100" t="s">
        <v>8592</v>
      </c>
      <c r="E2999" s="100" t="s">
        <v>94</v>
      </c>
      <c r="F2999" s="277" t="s">
        <v>65</v>
      </c>
      <c r="G2999" s="101">
        <v>7.6</v>
      </c>
      <c r="H2999" s="101">
        <v>6</v>
      </c>
      <c r="I2999" s="101">
        <v>6.5</v>
      </c>
      <c r="J2999" s="101">
        <v>3.3</v>
      </c>
      <c r="K2999" s="101">
        <v>4.9000000000000004</v>
      </c>
      <c r="L2999" s="278">
        <v>230000</v>
      </c>
      <c r="M2999" s="100" t="s">
        <v>66</v>
      </c>
      <c r="N2999" s="100" t="s">
        <v>67</v>
      </c>
      <c r="O2999" s="100" t="s">
        <v>2235</v>
      </c>
    </row>
    <row r="3000" spans="1:15">
      <c r="A3000" s="100" t="s">
        <v>15455</v>
      </c>
      <c r="B3000" s="100" t="s">
        <v>15456</v>
      </c>
      <c r="C3000" s="100" t="s">
        <v>6216</v>
      </c>
      <c r="D3000" s="100" t="s">
        <v>100</v>
      </c>
      <c r="E3000" s="100" t="s">
        <v>107</v>
      </c>
      <c r="F3000" s="277" t="s">
        <v>95</v>
      </c>
      <c r="G3000" s="101">
        <v>6.7</v>
      </c>
      <c r="H3000" s="101">
        <v>6.6</v>
      </c>
      <c r="I3000" s="101">
        <v>6.2</v>
      </c>
      <c r="J3000" s="101">
        <v>5.0999999999999996</v>
      </c>
      <c r="K3000" s="101">
        <v>6.1</v>
      </c>
      <c r="L3000" s="278">
        <v>49451166</v>
      </c>
      <c r="M3000" s="100" t="s">
        <v>66</v>
      </c>
      <c r="N3000" s="100" t="s">
        <v>67</v>
      </c>
      <c r="O3000" s="100" t="s">
        <v>6260</v>
      </c>
    </row>
    <row r="3001" spans="1:15">
      <c r="A3001" s="100" t="s">
        <v>15551</v>
      </c>
      <c r="B3001" s="100" t="s">
        <v>15552</v>
      </c>
      <c r="C3001" s="100" t="s">
        <v>6286</v>
      </c>
      <c r="D3001" s="100" t="s">
        <v>8549</v>
      </c>
      <c r="E3001" s="100" t="s">
        <v>72</v>
      </c>
      <c r="F3001" s="277" t="s">
        <v>65</v>
      </c>
      <c r="G3001" s="101">
        <v>5.2</v>
      </c>
      <c r="H3001" s="101">
        <v>2.5</v>
      </c>
      <c r="I3001" s="101">
        <v>4.3</v>
      </c>
      <c r="J3001" s="101">
        <v>5.5</v>
      </c>
      <c r="K3001" s="101">
        <v>4.3</v>
      </c>
      <c r="L3001" s="278">
        <v>126093</v>
      </c>
      <c r="M3001" s="100" t="s">
        <v>66</v>
      </c>
      <c r="N3001" s="100" t="s">
        <v>67</v>
      </c>
      <c r="O3001" s="100" t="s">
        <v>6326</v>
      </c>
    </row>
    <row r="3002" spans="1:15">
      <c r="A3002" s="100" t="s">
        <v>15754</v>
      </c>
      <c r="B3002" s="100" t="s">
        <v>15755</v>
      </c>
      <c r="C3002" s="100" t="s">
        <v>9262</v>
      </c>
      <c r="D3002" s="100" t="s">
        <v>8579</v>
      </c>
      <c r="E3002" s="100" t="s">
        <v>107</v>
      </c>
      <c r="F3002" s="277"/>
      <c r="G3002" s="101">
        <v>5.8</v>
      </c>
      <c r="H3002" s="101">
        <v>4.0999999999999996</v>
      </c>
      <c r="I3002" s="101">
        <v>5.5</v>
      </c>
      <c r="J3002" s="101">
        <v>6.8</v>
      </c>
      <c r="K3002" s="101">
        <v>5.4</v>
      </c>
      <c r="L3002" s="278">
        <v>74383</v>
      </c>
      <c r="M3002" s="100" t="s">
        <v>66</v>
      </c>
      <c r="N3002" s="100" t="s">
        <v>543</v>
      </c>
      <c r="O3002" s="100"/>
    </row>
    <row r="3003" spans="1:15">
      <c r="A3003" s="100" t="s">
        <v>13560</v>
      </c>
      <c r="B3003" s="100" t="s">
        <v>13561</v>
      </c>
      <c r="C3003" s="100" t="s">
        <v>2782</v>
      </c>
      <c r="D3003" s="100" t="s">
        <v>8536</v>
      </c>
      <c r="E3003" s="100" t="s">
        <v>196</v>
      </c>
      <c r="F3003" s="277" t="s">
        <v>65</v>
      </c>
      <c r="G3003" s="101">
        <v>3.7</v>
      </c>
      <c r="H3003" s="101">
        <v>3.5</v>
      </c>
      <c r="I3003" s="101">
        <v>3</v>
      </c>
      <c r="J3003" s="101">
        <v>4.5999999999999996</v>
      </c>
      <c r="K3003" s="101">
        <v>3.6</v>
      </c>
      <c r="L3003" s="278">
        <v>33256</v>
      </c>
      <c r="M3003" s="100" t="s">
        <v>66</v>
      </c>
      <c r="N3003" s="100" t="s">
        <v>67</v>
      </c>
      <c r="O3003" s="100" t="s">
        <v>2755</v>
      </c>
    </row>
    <row r="3004" spans="1:15">
      <c r="A3004" s="100" t="s">
        <v>15783</v>
      </c>
      <c r="B3004" s="100" t="s">
        <v>15784</v>
      </c>
      <c r="C3004" s="100" t="s">
        <v>6449</v>
      </c>
      <c r="D3004" s="100" t="s">
        <v>8550</v>
      </c>
      <c r="E3004" s="100" t="s">
        <v>94</v>
      </c>
      <c r="F3004" s="277" t="s">
        <v>65</v>
      </c>
      <c r="G3004" s="101">
        <v>7.6</v>
      </c>
      <c r="H3004" s="101">
        <v>10</v>
      </c>
      <c r="I3004" s="101">
        <v>5</v>
      </c>
      <c r="J3004" s="101">
        <v>4.9000000000000004</v>
      </c>
      <c r="K3004" s="101">
        <v>5.2</v>
      </c>
      <c r="L3004" s="278">
        <v>138307</v>
      </c>
      <c r="M3004" s="100" t="s">
        <v>66</v>
      </c>
      <c r="N3004" s="100" t="s">
        <v>67</v>
      </c>
      <c r="O3004" s="100" t="s">
        <v>6474</v>
      </c>
    </row>
    <row r="3005" spans="1:15">
      <c r="A3005" s="100" t="s">
        <v>12521</v>
      </c>
      <c r="B3005" s="100" t="s">
        <v>12522</v>
      </c>
      <c r="C3005" s="100" t="s">
        <v>881</v>
      </c>
      <c r="D3005" s="100" t="s">
        <v>8536</v>
      </c>
      <c r="E3005" s="100" t="s">
        <v>94</v>
      </c>
      <c r="F3005" s="277" t="s">
        <v>65</v>
      </c>
      <c r="G3005" s="101">
        <v>7.9</v>
      </c>
      <c r="H3005" s="101">
        <v>9.5</v>
      </c>
      <c r="I3005" s="101">
        <v>5.6</v>
      </c>
      <c r="J3005" s="101">
        <v>5.4</v>
      </c>
      <c r="K3005" s="101">
        <v>6</v>
      </c>
      <c r="L3005" s="278">
        <v>114614</v>
      </c>
      <c r="M3005" s="100" t="s">
        <v>66</v>
      </c>
      <c r="N3005" s="100" t="s">
        <v>67</v>
      </c>
      <c r="O3005" s="100" t="s">
        <v>874</v>
      </c>
    </row>
    <row r="3006" spans="1:15">
      <c r="A3006" s="100" t="s">
        <v>13389</v>
      </c>
      <c r="B3006" s="100" t="s">
        <v>13390</v>
      </c>
      <c r="C3006" s="100" t="s">
        <v>2527</v>
      </c>
      <c r="D3006" s="100" t="s">
        <v>8534</v>
      </c>
      <c r="E3006" s="100" t="s">
        <v>64</v>
      </c>
      <c r="F3006" s="277" t="s">
        <v>65</v>
      </c>
      <c r="G3006" s="101">
        <v>10</v>
      </c>
      <c r="H3006" s="101">
        <v>7.1</v>
      </c>
      <c r="I3006" s="101">
        <v>8.4</v>
      </c>
      <c r="J3006" s="101">
        <v>6.1</v>
      </c>
      <c r="K3006" s="101">
        <v>7.2</v>
      </c>
      <c r="L3006" s="278">
        <v>8189</v>
      </c>
      <c r="M3006" s="100" t="s">
        <v>66</v>
      </c>
      <c r="N3006" s="100" t="s">
        <v>67</v>
      </c>
      <c r="O3006" s="100" t="s">
        <v>2509</v>
      </c>
    </row>
    <row r="3007" spans="1:15">
      <c r="A3007" s="100" t="s">
        <v>18623</v>
      </c>
      <c r="B3007" s="100" t="s">
        <v>18624</v>
      </c>
      <c r="C3007" s="100" t="s">
        <v>8500</v>
      </c>
      <c r="D3007" s="100" t="s">
        <v>93</v>
      </c>
      <c r="E3007" s="100" t="s">
        <v>94</v>
      </c>
      <c r="F3007" s="277" t="s">
        <v>73</v>
      </c>
      <c r="G3007" s="101">
        <v>8.4</v>
      </c>
      <c r="H3007" s="101">
        <v>2.7</v>
      </c>
      <c r="I3007" s="101">
        <v>4</v>
      </c>
      <c r="J3007" s="101">
        <v>7.1</v>
      </c>
      <c r="K3007" s="101">
        <v>5.4</v>
      </c>
      <c r="L3007" s="278">
        <v>293977</v>
      </c>
      <c r="M3007" s="100" t="s">
        <v>66</v>
      </c>
      <c r="N3007" s="100" t="s">
        <v>264</v>
      </c>
      <c r="O3007" s="100" t="s">
        <v>8493</v>
      </c>
    </row>
    <row r="3008" spans="1:15">
      <c r="A3008" s="100" t="s">
        <v>15847</v>
      </c>
      <c r="B3008" s="100" t="s">
        <v>15848</v>
      </c>
      <c r="C3008" s="100" t="s">
        <v>6498</v>
      </c>
      <c r="D3008" s="100" t="s">
        <v>8550</v>
      </c>
      <c r="E3008" s="100" t="s">
        <v>201</v>
      </c>
      <c r="F3008" s="277" t="s">
        <v>8595</v>
      </c>
      <c r="G3008" s="101">
        <v>1.7</v>
      </c>
      <c r="H3008" s="101">
        <v>8.3000000000000007</v>
      </c>
      <c r="I3008" s="101">
        <v>5.0999999999999996</v>
      </c>
      <c r="J3008" s="101">
        <v>2.2000000000000002</v>
      </c>
      <c r="K3008" s="101">
        <v>4</v>
      </c>
      <c r="L3008" s="278">
        <v>19580</v>
      </c>
      <c r="M3008" s="100" t="s">
        <v>66</v>
      </c>
      <c r="N3008" s="100" t="s">
        <v>247</v>
      </c>
      <c r="O3008" s="100" t="s">
        <v>6516</v>
      </c>
    </row>
    <row r="3009" spans="1:15">
      <c r="A3009" s="100" t="s">
        <v>12153</v>
      </c>
      <c r="B3009" s="100" t="s">
        <v>15856</v>
      </c>
      <c r="C3009" s="100" t="s">
        <v>6502</v>
      </c>
      <c r="D3009" s="100" t="s">
        <v>8592</v>
      </c>
      <c r="E3009" s="100" t="s">
        <v>196</v>
      </c>
      <c r="F3009" s="277" t="s">
        <v>65</v>
      </c>
      <c r="G3009" s="101">
        <v>3.3</v>
      </c>
      <c r="H3009" s="101">
        <v>4.9000000000000004</v>
      </c>
      <c r="I3009" s="101">
        <v>2.5</v>
      </c>
      <c r="J3009" s="101">
        <v>4.0999999999999996</v>
      </c>
      <c r="K3009" s="101">
        <v>3.6</v>
      </c>
      <c r="L3009" s="278">
        <v>1484000</v>
      </c>
      <c r="M3009" s="100" t="s">
        <v>66</v>
      </c>
      <c r="N3009" s="100" t="s">
        <v>67</v>
      </c>
      <c r="O3009" s="100" t="s">
        <v>6520</v>
      </c>
    </row>
    <row r="3010" spans="1:15">
      <c r="A3010" s="100" t="s">
        <v>15869</v>
      </c>
      <c r="B3010" s="100" t="s">
        <v>15870</v>
      </c>
      <c r="C3010" s="100" t="s">
        <v>9368</v>
      </c>
      <c r="D3010" s="100" t="s">
        <v>8558</v>
      </c>
      <c r="E3010" s="100" t="s">
        <v>201</v>
      </c>
      <c r="F3010" s="277" t="s">
        <v>65</v>
      </c>
      <c r="G3010" s="101">
        <v>2</v>
      </c>
      <c r="H3010" s="101">
        <v>1.2</v>
      </c>
      <c r="I3010" s="101">
        <v>4.9000000000000004</v>
      </c>
      <c r="J3010" s="101">
        <v>5.9</v>
      </c>
      <c r="K3010" s="101">
        <v>3.8</v>
      </c>
      <c r="L3010" s="278">
        <v>87546</v>
      </c>
      <c r="M3010" s="100" t="s">
        <v>66</v>
      </c>
      <c r="N3010" s="100" t="s">
        <v>247</v>
      </c>
      <c r="O3010" s="100"/>
    </row>
    <row r="3011" spans="1:15">
      <c r="A3011" s="100" t="s">
        <v>15888</v>
      </c>
      <c r="B3011" s="100" t="s">
        <v>15889</v>
      </c>
      <c r="C3011" s="100" t="s">
        <v>9390</v>
      </c>
      <c r="D3011" s="100" t="s">
        <v>63</v>
      </c>
      <c r="E3011" s="100" t="s">
        <v>196</v>
      </c>
      <c r="F3011" s="277" t="s">
        <v>65</v>
      </c>
      <c r="G3011" s="101">
        <v>3</v>
      </c>
      <c r="H3011" s="101">
        <v>8</v>
      </c>
      <c r="I3011" s="101">
        <v>3.6</v>
      </c>
      <c r="J3011" s="101">
        <v>6</v>
      </c>
      <c r="K3011" s="101">
        <v>4.8</v>
      </c>
      <c r="L3011" s="278">
        <v>56665</v>
      </c>
      <c r="M3011" s="100" t="s">
        <v>66</v>
      </c>
      <c r="N3011" s="100" t="s">
        <v>247</v>
      </c>
      <c r="O3011" s="100"/>
    </row>
    <row r="3012" spans="1:15">
      <c r="A3012" s="100" t="s">
        <v>15993</v>
      </c>
      <c r="B3012" s="100" t="s">
        <v>15994</v>
      </c>
      <c r="C3012" s="100" t="s">
        <v>8662</v>
      </c>
      <c r="D3012" s="100" t="s">
        <v>8550</v>
      </c>
      <c r="E3012" s="100" t="s">
        <v>72</v>
      </c>
      <c r="F3012" s="277" t="s">
        <v>65</v>
      </c>
      <c r="G3012" s="101">
        <v>5</v>
      </c>
      <c r="H3012" s="101">
        <v>9</v>
      </c>
      <c r="I3012" s="101">
        <v>6.6</v>
      </c>
      <c r="J3012" s="101">
        <v>2.6</v>
      </c>
      <c r="K3012" s="101">
        <v>5</v>
      </c>
      <c r="L3012" s="278">
        <v>6834</v>
      </c>
      <c r="M3012" s="100" t="s">
        <v>66</v>
      </c>
      <c r="N3012" s="100" t="s">
        <v>103</v>
      </c>
      <c r="O3012" s="100" t="s">
        <v>8663</v>
      </c>
    </row>
    <row r="3013" spans="1:15">
      <c r="A3013" s="100" t="s">
        <v>17899</v>
      </c>
      <c r="B3013" s="100" t="s">
        <v>17900</v>
      </c>
      <c r="C3013" s="100" t="s">
        <v>7962</v>
      </c>
      <c r="D3013" s="100" t="s">
        <v>8552</v>
      </c>
      <c r="E3013" s="100" t="s">
        <v>72</v>
      </c>
      <c r="F3013" s="277" t="s">
        <v>73</v>
      </c>
      <c r="G3013" s="101">
        <v>4.5999999999999996</v>
      </c>
      <c r="H3013" s="101">
        <v>10</v>
      </c>
      <c r="I3013" s="101">
        <v>3.5</v>
      </c>
      <c r="J3013" s="101">
        <v>3.4</v>
      </c>
      <c r="K3013" s="101">
        <v>3.8</v>
      </c>
      <c r="L3013" s="278">
        <v>57238</v>
      </c>
      <c r="M3013" s="100" t="s">
        <v>66</v>
      </c>
      <c r="N3013" s="100" t="s">
        <v>67</v>
      </c>
      <c r="O3013" s="100" t="s">
        <v>7963</v>
      </c>
    </row>
    <row r="3014" spans="1:15">
      <c r="A3014" s="100" t="s">
        <v>16039</v>
      </c>
      <c r="B3014" s="100" t="s">
        <v>16040</v>
      </c>
      <c r="C3014" s="100" t="s">
        <v>9520</v>
      </c>
      <c r="D3014" s="100" t="s">
        <v>8573</v>
      </c>
      <c r="E3014" s="100" t="s">
        <v>196</v>
      </c>
      <c r="F3014" s="277" t="s">
        <v>65</v>
      </c>
      <c r="G3014" s="101">
        <v>4.0999999999999996</v>
      </c>
      <c r="H3014" s="101">
        <v>4.5999999999999996</v>
      </c>
      <c r="I3014" s="101">
        <v>4.3</v>
      </c>
      <c r="J3014" s="101">
        <v>3.2</v>
      </c>
      <c r="K3014" s="101">
        <v>4</v>
      </c>
      <c r="L3014" s="278">
        <v>173723</v>
      </c>
      <c r="M3014" s="100" t="s">
        <v>66</v>
      </c>
      <c r="N3014" s="100" t="s">
        <v>103</v>
      </c>
      <c r="O3014" s="100"/>
    </row>
    <row r="3015" spans="1:15">
      <c r="A3015" s="100" t="s">
        <v>16046</v>
      </c>
      <c r="B3015" s="100" t="s">
        <v>16047</v>
      </c>
      <c r="C3015" s="100" t="s">
        <v>9532</v>
      </c>
      <c r="D3015" s="100" t="s">
        <v>8562</v>
      </c>
      <c r="E3015" s="100" t="s">
        <v>196</v>
      </c>
      <c r="F3015" s="277" t="s">
        <v>65</v>
      </c>
      <c r="G3015" s="101">
        <v>3.8</v>
      </c>
      <c r="H3015" s="101">
        <v>4.7</v>
      </c>
      <c r="I3015" s="101">
        <v>3.3</v>
      </c>
      <c r="J3015" s="101">
        <v>5.0999999999999996</v>
      </c>
      <c r="K3015" s="101">
        <v>4.5999999999999996</v>
      </c>
      <c r="L3015" s="278">
        <v>8875000</v>
      </c>
      <c r="M3015" s="100" t="s">
        <v>66</v>
      </c>
      <c r="N3015" s="100" t="s">
        <v>67</v>
      </c>
      <c r="O3015" s="100"/>
    </row>
    <row r="3016" spans="1:15">
      <c r="A3016" s="100" t="s">
        <v>14123</v>
      </c>
      <c r="B3016" s="100" t="s">
        <v>14124</v>
      </c>
      <c r="C3016" s="100" t="s">
        <v>3793</v>
      </c>
      <c r="D3016" s="100" t="s">
        <v>100</v>
      </c>
      <c r="E3016" s="100" t="s">
        <v>72</v>
      </c>
      <c r="F3016" s="277" t="s">
        <v>65</v>
      </c>
      <c r="G3016" s="101">
        <v>4.5999999999999996</v>
      </c>
      <c r="H3016" s="101">
        <v>6.8</v>
      </c>
      <c r="I3016" s="101">
        <v>2.2999999999999998</v>
      </c>
      <c r="J3016" s="101">
        <v>3.1</v>
      </c>
      <c r="K3016" s="101">
        <v>5</v>
      </c>
      <c r="L3016" s="278">
        <v>27946403</v>
      </c>
      <c r="M3016" s="100" t="s">
        <v>66</v>
      </c>
      <c r="N3016" s="100" t="s">
        <v>190</v>
      </c>
      <c r="O3016" s="100" t="s">
        <v>3770</v>
      </c>
    </row>
    <row r="3017" spans="1:15">
      <c r="A3017" s="100" t="s">
        <v>13361</v>
      </c>
      <c r="B3017" s="100" t="s">
        <v>16095</v>
      </c>
      <c r="C3017" s="100" t="s">
        <v>6697</v>
      </c>
      <c r="D3017" s="100" t="s">
        <v>8589</v>
      </c>
      <c r="E3017" s="100" t="s">
        <v>94</v>
      </c>
      <c r="F3017" s="277" t="s">
        <v>65</v>
      </c>
      <c r="G3017" s="101">
        <v>8.5</v>
      </c>
      <c r="H3017" s="101">
        <v>5</v>
      </c>
      <c r="I3017" s="101">
        <v>5.6</v>
      </c>
      <c r="J3017" s="101">
        <v>6.6</v>
      </c>
      <c r="K3017" s="101">
        <v>5.7</v>
      </c>
      <c r="L3017" s="278">
        <v>234854</v>
      </c>
      <c r="M3017" s="100" t="s">
        <v>66</v>
      </c>
      <c r="N3017" s="100" t="s">
        <v>67</v>
      </c>
      <c r="O3017" s="100" t="s">
        <v>6715</v>
      </c>
    </row>
    <row r="3018" spans="1:15">
      <c r="A3018" s="100" t="s">
        <v>16100</v>
      </c>
      <c r="B3018" s="100" t="s">
        <v>16101</v>
      </c>
      <c r="C3018" s="100" t="s">
        <v>6703</v>
      </c>
      <c r="D3018" s="100" t="s">
        <v>8558</v>
      </c>
      <c r="E3018" s="100" t="s">
        <v>94</v>
      </c>
      <c r="F3018" s="277" t="s">
        <v>65</v>
      </c>
      <c r="G3018" s="101">
        <v>8.1</v>
      </c>
      <c r="H3018" s="101">
        <v>7.3</v>
      </c>
      <c r="I3018" s="101">
        <v>5.5</v>
      </c>
      <c r="J3018" s="101">
        <v>4.7</v>
      </c>
      <c r="K3018" s="101">
        <v>5.9</v>
      </c>
      <c r="L3018" s="278">
        <v>1555940</v>
      </c>
      <c r="M3018" s="100" t="s">
        <v>66</v>
      </c>
      <c r="N3018" s="100" t="s">
        <v>67</v>
      </c>
      <c r="O3018" s="100" t="s">
        <v>6721</v>
      </c>
    </row>
    <row r="3019" spans="1:15">
      <c r="A3019" s="100" t="s">
        <v>15121</v>
      </c>
      <c r="B3019" s="100" t="s">
        <v>15122</v>
      </c>
      <c r="C3019" s="100" t="s">
        <v>5652</v>
      </c>
      <c r="D3019" s="100" t="s">
        <v>8565</v>
      </c>
      <c r="E3019" s="100" t="s">
        <v>285</v>
      </c>
      <c r="F3019" s="277" t="s">
        <v>65</v>
      </c>
      <c r="G3019" s="101">
        <v>0.2</v>
      </c>
      <c r="H3019" s="101">
        <v>4.0999999999999996</v>
      </c>
      <c r="I3019" s="101">
        <v>2.1</v>
      </c>
      <c r="J3019" s="101">
        <v>4</v>
      </c>
      <c r="K3019" s="101">
        <v>3</v>
      </c>
      <c r="L3019" s="278">
        <v>3726</v>
      </c>
      <c r="M3019" s="100" t="s">
        <v>66</v>
      </c>
      <c r="N3019" s="100" t="s">
        <v>190</v>
      </c>
      <c r="O3019" s="100" t="s">
        <v>5693</v>
      </c>
    </row>
    <row r="3020" spans="1:15">
      <c r="A3020" s="100" t="s">
        <v>16164</v>
      </c>
      <c r="B3020" s="100" t="s">
        <v>16165</v>
      </c>
      <c r="C3020" s="100" t="s">
        <v>6738</v>
      </c>
      <c r="D3020" s="100" t="s">
        <v>8544</v>
      </c>
      <c r="E3020" s="100" t="s">
        <v>72</v>
      </c>
      <c r="F3020" s="277" t="s">
        <v>65</v>
      </c>
      <c r="G3020" s="101">
        <v>5.5</v>
      </c>
      <c r="H3020" s="101">
        <v>6</v>
      </c>
      <c r="I3020" s="101">
        <v>6.7</v>
      </c>
      <c r="J3020" s="101">
        <v>5.4</v>
      </c>
      <c r="K3020" s="101">
        <v>6</v>
      </c>
      <c r="L3020" s="278">
        <v>48555</v>
      </c>
      <c r="M3020" s="100" t="s">
        <v>66</v>
      </c>
      <c r="N3020" s="100" t="s">
        <v>247</v>
      </c>
      <c r="O3020" s="100" t="s">
        <v>6759</v>
      </c>
    </row>
    <row r="3021" spans="1:15">
      <c r="A3021" s="100" t="s">
        <v>16405</v>
      </c>
      <c r="B3021" s="100" t="s">
        <v>16406</v>
      </c>
      <c r="C3021" s="100" t="s">
        <v>9830</v>
      </c>
      <c r="D3021" s="100" t="s">
        <v>8555</v>
      </c>
      <c r="E3021" s="100" t="s">
        <v>72</v>
      </c>
      <c r="F3021" s="277" t="s">
        <v>65</v>
      </c>
      <c r="G3021" s="101">
        <v>5.5</v>
      </c>
      <c r="H3021" s="101">
        <v>6.4</v>
      </c>
      <c r="I3021" s="101">
        <v>4.4000000000000004</v>
      </c>
      <c r="J3021" s="101">
        <v>6.3</v>
      </c>
      <c r="K3021" s="101">
        <v>5.0999999999999996</v>
      </c>
      <c r="L3021" s="278">
        <v>97519</v>
      </c>
      <c r="M3021" s="100" t="s">
        <v>66</v>
      </c>
      <c r="N3021" s="100" t="s">
        <v>190</v>
      </c>
      <c r="O3021" s="100"/>
    </row>
    <row r="3022" spans="1:15">
      <c r="A3022" s="100" t="s">
        <v>17074</v>
      </c>
      <c r="B3022" s="100" t="s">
        <v>17075</v>
      </c>
      <c r="C3022" s="100" t="s">
        <v>7401</v>
      </c>
      <c r="D3022" s="100" t="s">
        <v>8589</v>
      </c>
      <c r="E3022" s="100" t="s">
        <v>72</v>
      </c>
      <c r="F3022" s="277" t="s">
        <v>65</v>
      </c>
      <c r="G3022" s="101">
        <v>4.4000000000000004</v>
      </c>
      <c r="H3022" s="101">
        <v>7.2</v>
      </c>
      <c r="I3022" s="101">
        <v>5</v>
      </c>
      <c r="J3022" s="101">
        <v>1.8</v>
      </c>
      <c r="K3022" s="101">
        <v>4.5999999999999996</v>
      </c>
      <c r="L3022" s="278">
        <v>106930</v>
      </c>
      <c r="M3022" s="100" t="s">
        <v>125</v>
      </c>
      <c r="N3022" s="100" t="s">
        <v>264</v>
      </c>
      <c r="O3022" s="100" t="s">
        <v>3727</v>
      </c>
    </row>
    <row r="3023" spans="1:15">
      <c r="A3023" s="100" t="s">
        <v>16610</v>
      </c>
      <c r="B3023" s="100" t="s">
        <v>16611</v>
      </c>
      <c r="C3023" s="100" t="s">
        <v>10016</v>
      </c>
      <c r="D3023" s="100" t="s">
        <v>8559</v>
      </c>
      <c r="E3023" s="100" t="s">
        <v>94</v>
      </c>
      <c r="F3023" s="277" t="s">
        <v>65</v>
      </c>
      <c r="G3023" s="101">
        <v>8.3000000000000007</v>
      </c>
      <c r="H3023" s="101">
        <v>7.5</v>
      </c>
      <c r="I3023" s="101">
        <v>5.5</v>
      </c>
      <c r="J3023" s="101">
        <v>5.7</v>
      </c>
      <c r="K3023" s="101">
        <v>5.8</v>
      </c>
      <c r="L3023" s="278">
        <v>362523</v>
      </c>
      <c r="M3023" s="100" t="s">
        <v>66</v>
      </c>
      <c r="N3023" s="100" t="s">
        <v>67</v>
      </c>
      <c r="O3023" s="100" t="s">
        <v>16612</v>
      </c>
    </row>
    <row r="3024" spans="1:15">
      <c r="A3024" s="100" t="s">
        <v>16655</v>
      </c>
      <c r="B3024" s="100" t="s">
        <v>16656</v>
      </c>
      <c r="C3024" s="100" t="s">
        <v>7125</v>
      </c>
      <c r="D3024" s="100" t="s">
        <v>8552</v>
      </c>
      <c r="E3024" s="100" t="s">
        <v>72</v>
      </c>
      <c r="F3024" s="277" t="s">
        <v>65</v>
      </c>
      <c r="G3024" s="101">
        <v>4.9000000000000004</v>
      </c>
      <c r="H3024" s="101">
        <v>10</v>
      </c>
      <c r="I3024" s="101">
        <v>5.7</v>
      </c>
      <c r="J3024" s="101">
        <v>2.9</v>
      </c>
      <c r="K3024" s="101">
        <v>5</v>
      </c>
      <c r="L3024" s="278">
        <v>178922</v>
      </c>
      <c r="M3024" s="100" t="s">
        <v>66</v>
      </c>
      <c r="N3024" s="100" t="s">
        <v>67</v>
      </c>
      <c r="O3024" s="100" t="s">
        <v>7144</v>
      </c>
    </row>
    <row r="3025" spans="1:15">
      <c r="A3025" s="100" t="s">
        <v>16657</v>
      </c>
      <c r="B3025" s="100" t="s">
        <v>16658</v>
      </c>
      <c r="C3025" s="100" t="s">
        <v>10050</v>
      </c>
      <c r="D3025" s="100" t="s">
        <v>8569</v>
      </c>
      <c r="E3025" s="100" t="s">
        <v>196</v>
      </c>
      <c r="F3025" s="277" t="s">
        <v>65</v>
      </c>
      <c r="G3025" s="101">
        <v>3</v>
      </c>
      <c r="H3025" s="101">
        <v>4.0999999999999996</v>
      </c>
      <c r="I3025" s="101">
        <v>3.8</v>
      </c>
      <c r="J3025" s="101">
        <v>4</v>
      </c>
      <c r="K3025" s="101">
        <v>3.9</v>
      </c>
      <c r="L3025" s="278">
        <v>2617000</v>
      </c>
      <c r="M3025" s="100" t="s">
        <v>66</v>
      </c>
      <c r="N3025" s="100" t="s">
        <v>67</v>
      </c>
      <c r="O3025" s="100"/>
    </row>
    <row r="3026" spans="1:15">
      <c r="A3026" s="100" t="s">
        <v>12228</v>
      </c>
      <c r="B3026" s="100" t="s">
        <v>12229</v>
      </c>
      <c r="C3026" s="100" t="s">
        <v>397</v>
      </c>
      <c r="D3026" s="100" t="s">
        <v>8548</v>
      </c>
      <c r="E3026" s="100" t="s">
        <v>94</v>
      </c>
      <c r="F3026" s="277" t="s">
        <v>65</v>
      </c>
      <c r="G3026" s="101">
        <v>7.3</v>
      </c>
      <c r="H3026" s="101">
        <v>6.4</v>
      </c>
      <c r="I3026" s="101">
        <v>3.6</v>
      </c>
      <c r="J3026" s="101">
        <v>7.7</v>
      </c>
      <c r="K3026" s="101">
        <v>6.3</v>
      </c>
      <c r="L3026" s="278">
        <v>115793</v>
      </c>
      <c r="M3026" s="100" t="s">
        <v>66</v>
      </c>
      <c r="N3026" s="100" t="s">
        <v>67</v>
      </c>
      <c r="O3026" s="100" t="s">
        <v>396</v>
      </c>
    </row>
    <row r="3027" spans="1:15">
      <c r="A3027" s="100" t="s">
        <v>16703</v>
      </c>
      <c r="B3027" s="100" t="s">
        <v>16704</v>
      </c>
      <c r="C3027" s="100" t="s">
        <v>10114</v>
      </c>
      <c r="D3027" s="100" t="s">
        <v>179</v>
      </c>
      <c r="E3027" s="100" t="s">
        <v>72</v>
      </c>
      <c r="F3027" s="277" t="s">
        <v>65</v>
      </c>
      <c r="G3027" s="101">
        <v>5.7</v>
      </c>
      <c r="H3027" s="101">
        <v>3</v>
      </c>
      <c r="I3027" s="101">
        <v>4.8</v>
      </c>
      <c r="J3027" s="101">
        <v>5.8</v>
      </c>
      <c r="K3027" s="101">
        <v>4.4000000000000004</v>
      </c>
      <c r="L3027" s="278">
        <v>102999</v>
      </c>
      <c r="M3027" s="100" t="s">
        <v>245</v>
      </c>
      <c r="N3027" s="100" t="s">
        <v>67</v>
      </c>
      <c r="O3027" s="100"/>
    </row>
    <row r="3028" spans="1:15">
      <c r="A3028" s="100" t="s">
        <v>16717</v>
      </c>
      <c r="B3028" s="100" t="s">
        <v>16718</v>
      </c>
      <c r="C3028" s="100" t="s">
        <v>10130</v>
      </c>
      <c r="D3028" s="100" t="s">
        <v>8549</v>
      </c>
      <c r="E3028" s="100" t="s">
        <v>72</v>
      </c>
      <c r="F3028" s="277" t="s">
        <v>65</v>
      </c>
      <c r="G3028" s="101">
        <v>5.5</v>
      </c>
      <c r="H3028" s="101">
        <v>2.8</v>
      </c>
      <c r="I3028" s="101">
        <v>4.0999999999999996</v>
      </c>
      <c r="J3028" s="101">
        <v>6.4</v>
      </c>
      <c r="K3028" s="101">
        <v>4.5999999999999996</v>
      </c>
      <c r="L3028" s="278">
        <v>8231</v>
      </c>
      <c r="M3028" s="100" t="s">
        <v>66</v>
      </c>
      <c r="N3028" s="100" t="s">
        <v>103</v>
      </c>
      <c r="O3028" s="100" t="s">
        <v>10131</v>
      </c>
    </row>
    <row r="3029" spans="1:15">
      <c r="A3029" s="100" t="s">
        <v>16723</v>
      </c>
      <c r="B3029" s="100" t="s">
        <v>16724</v>
      </c>
      <c r="C3029" s="100" t="s">
        <v>7147</v>
      </c>
      <c r="D3029" s="100" t="s">
        <v>8565</v>
      </c>
      <c r="E3029" s="100" t="s">
        <v>72</v>
      </c>
      <c r="F3029" s="277" t="s">
        <v>73</v>
      </c>
      <c r="G3029" s="101">
        <v>5.6</v>
      </c>
      <c r="H3029" s="101">
        <v>4.0999999999999996</v>
      </c>
      <c r="I3029" s="101">
        <v>4.5</v>
      </c>
      <c r="J3029" s="101">
        <v>6.8</v>
      </c>
      <c r="K3029" s="101">
        <v>5.2</v>
      </c>
      <c r="L3029" s="278">
        <v>32215</v>
      </c>
      <c r="M3029" s="100" t="s">
        <v>66</v>
      </c>
      <c r="N3029" s="100" t="s">
        <v>67</v>
      </c>
      <c r="O3029" s="100" t="s">
        <v>7173</v>
      </c>
    </row>
    <row r="3030" spans="1:15">
      <c r="A3030" s="100"/>
      <c r="B3030" s="100" t="s">
        <v>16752</v>
      </c>
      <c r="C3030" s="100" t="s">
        <v>7168</v>
      </c>
      <c r="D3030" s="100" t="s">
        <v>179</v>
      </c>
      <c r="E3030" s="100" t="s">
        <v>72</v>
      </c>
      <c r="F3030" s="277" t="s">
        <v>65</v>
      </c>
      <c r="G3030" s="101">
        <v>4.9000000000000004</v>
      </c>
      <c r="H3030" s="101">
        <v>3.5</v>
      </c>
      <c r="I3030" s="101">
        <v>5.0999999999999996</v>
      </c>
      <c r="J3030" s="101">
        <v>3.6</v>
      </c>
      <c r="K3030" s="101">
        <v>4.0999999999999996</v>
      </c>
      <c r="L3030" s="278">
        <v>337281</v>
      </c>
      <c r="M3030" s="100" t="s">
        <v>66</v>
      </c>
      <c r="N3030" s="100" t="s">
        <v>67</v>
      </c>
      <c r="O3030" s="100" t="s">
        <v>7195</v>
      </c>
    </row>
    <row r="3031" spans="1:15">
      <c r="A3031" s="100" t="s">
        <v>16776</v>
      </c>
      <c r="B3031" s="100" t="s">
        <v>16777</v>
      </c>
      <c r="C3031" s="100" t="s">
        <v>7188</v>
      </c>
      <c r="D3031" s="100" t="s">
        <v>8559</v>
      </c>
      <c r="E3031" s="100" t="s">
        <v>94</v>
      </c>
      <c r="F3031" s="277" t="s">
        <v>65</v>
      </c>
      <c r="G3031" s="101">
        <v>8.3000000000000007</v>
      </c>
      <c r="H3031" s="101">
        <v>6.5</v>
      </c>
      <c r="I3031" s="101">
        <v>5.0999999999999996</v>
      </c>
      <c r="J3031" s="101">
        <v>6.6</v>
      </c>
      <c r="K3031" s="101">
        <v>5.9</v>
      </c>
      <c r="L3031" s="278">
        <v>1948233</v>
      </c>
      <c r="M3031" s="100" t="s">
        <v>66</v>
      </c>
      <c r="N3031" s="100" t="s">
        <v>67</v>
      </c>
      <c r="O3031" s="100" t="s">
        <v>7211</v>
      </c>
    </row>
    <row r="3032" spans="1:15">
      <c r="A3032" s="100" t="s">
        <v>13546</v>
      </c>
      <c r="B3032" s="100" t="s">
        <v>13547</v>
      </c>
      <c r="C3032" s="100" t="s">
        <v>2754</v>
      </c>
      <c r="D3032" s="100" t="s">
        <v>100</v>
      </c>
      <c r="E3032" s="100" t="s">
        <v>72</v>
      </c>
      <c r="F3032" s="277" t="s">
        <v>65</v>
      </c>
      <c r="G3032" s="101">
        <v>5.4</v>
      </c>
      <c r="H3032" s="101">
        <v>7.1</v>
      </c>
      <c r="I3032" s="101">
        <v>7</v>
      </c>
      <c r="J3032" s="101">
        <v>4.4000000000000004</v>
      </c>
      <c r="K3032" s="101">
        <v>5.7</v>
      </c>
      <c r="L3032" s="278">
        <v>1439000</v>
      </c>
      <c r="M3032" s="100" t="s">
        <v>66</v>
      </c>
      <c r="N3032" s="100" t="s">
        <v>67</v>
      </c>
      <c r="O3032" s="100" t="s">
        <v>2731</v>
      </c>
    </row>
    <row r="3033" spans="1:15">
      <c r="A3033" s="100" t="s">
        <v>16792</v>
      </c>
      <c r="B3033" s="100" t="s">
        <v>16793</v>
      </c>
      <c r="C3033" s="100" t="s">
        <v>10210</v>
      </c>
      <c r="D3033" s="100" t="s">
        <v>8534</v>
      </c>
      <c r="E3033" s="100" t="s">
        <v>107</v>
      </c>
      <c r="F3033" s="277" t="s">
        <v>65</v>
      </c>
      <c r="G3033" s="101">
        <v>5.9</v>
      </c>
      <c r="H3033" s="101">
        <v>5.7</v>
      </c>
      <c r="I3033" s="101">
        <v>4</v>
      </c>
      <c r="J3033" s="101">
        <v>6</v>
      </c>
      <c r="K3033" s="101">
        <v>5.2</v>
      </c>
      <c r="L3033" s="278">
        <v>47854</v>
      </c>
      <c r="M3033" s="100" t="s">
        <v>66</v>
      </c>
      <c r="N3033" s="100" t="s">
        <v>190</v>
      </c>
      <c r="O3033" s="100"/>
    </row>
    <row r="3034" spans="1:15">
      <c r="A3034" s="100" t="s">
        <v>16899</v>
      </c>
      <c r="B3034" s="100" t="s">
        <v>16900</v>
      </c>
      <c r="C3034" s="100" t="s">
        <v>7281</v>
      </c>
      <c r="D3034" s="100" t="s">
        <v>8564</v>
      </c>
      <c r="E3034" s="100" t="s">
        <v>107</v>
      </c>
      <c r="F3034" s="277" t="s">
        <v>252</v>
      </c>
      <c r="G3034" s="101">
        <v>6.9</v>
      </c>
      <c r="H3034" s="101">
        <v>10</v>
      </c>
      <c r="I3034" s="101">
        <v>5</v>
      </c>
      <c r="J3034" s="101">
        <v>5.7</v>
      </c>
      <c r="K3034" s="101">
        <v>5.6</v>
      </c>
      <c r="L3034" s="278">
        <v>33158</v>
      </c>
      <c r="M3034" s="100" t="s">
        <v>66</v>
      </c>
      <c r="N3034" s="100" t="s">
        <v>264</v>
      </c>
      <c r="O3034" s="100" t="s">
        <v>16901</v>
      </c>
    </row>
    <row r="3035" spans="1:15">
      <c r="A3035" s="100" t="s">
        <v>17979</v>
      </c>
      <c r="B3035" s="100" t="s">
        <v>17980</v>
      </c>
      <c r="C3035" s="100" t="s">
        <v>8002</v>
      </c>
      <c r="D3035" s="100" t="s">
        <v>179</v>
      </c>
      <c r="E3035" s="100" t="s">
        <v>107</v>
      </c>
      <c r="F3035" s="277" t="s">
        <v>73</v>
      </c>
      <c r="G3035" s="101">
        <v>7</v>
      </c>
      <c r="H3035" s="101">
        <v>4.8</v>
      </c>
      <c r="I3035" s="101">
        <v>5</v>
      </c>
      <c r="J3035" s="101">
        <v>5.2</v>
      </c>
      <c r="K3035" s="101">
        <v>5</v>
      </c>
      <c r="L3035" s="278">
        <v>439459</v>
      </c>
      <c r="M3035" s="100" t="s">
        <v>66</v>
      </c>
      <c r="N3035" s="100" t="s">
        <v>67</v>
      </c>
      <c r="O3035" s="100" t="s">
        <v>8003</v>
      </c>
    </row>
    <row r="3036" spans="1:15">
      <c r="A3036" s="100" t="s">
        <v>13945</v>
      </c>
      <c r="B3036" s="100" t="s">
        <v>13946</v>
      </c>
      <c r="C3036" s="100" t="s">
        <v>3434</v>
      </c>
      <c r="D3036" s="100" t="s">
        <v>100</v>
      </c>
      <c r="E3036" s="100" t="s">
        <v>196</v>
      </c>
      <c r="F3036" s="277" t="s">
        <v>65</v>
      </c>
      <c r="G3036" s="101">
        <v>4.2</v>
      </c>
      <c r="H3036" s="101">
        <v>6.3</v>
      </c>
      <c r="I3036" s="101">
        <v>4.9000000000000004</v>
      </c>
      <c r="J3036" s="101">
        <v>4.8</v>
      </c>
      <c r="K3036" s="101">
        <v>5.5</v>
      </c>
      <c r="L3036" s="278">
        <v>26636674</v>
      </c>
      <c r="M3036" s="100" t="s">
        <v>66</v>
      </c>
      <c r="N3036" s="100" t="s">
        <v>67</v>
      </c>
      <c r="O3036" s="100" t="s">
        <v>3411</v>
      </c>
    </row>
    <row r="3037" spans="1:15">
      <c r="A3037" s="100" t="s">
        <v>16507</v>
      </c>
      <c r="B3037" s="100" t="s">
        <v>17036</v>
      </c>
      <c r="C3037" s="100" t="s">
        <v>7369</v>
      </c>
      <c r="D3037" s="100" t="s">
        <v>179</v>
      </c>
      <c r="E3037" s="100" t="s">
        <v>196</v>
      </c>
      <c r="F3037" s="277" t="s">
        <v>65</v>
      </c>
      <c r="G3037" s="101">
        <v>4</v>
      </c>
      <c r="H3037" s="101">
        <v>3.8</v>
      </c>
      <c r="I3037" s="101">
        <v>4.8</v>
      </c>
      <c r="J3037" s="101">
        <v>4.2</v>
      </c>
      <c r="K3037" s="101">
        <v>4.2</v>
      </c>
      <c r="L3037" s="278">
        <v>1422322</v>
      </c>
      <c r="M3037" s="100" t="s">
        <v>66</v>
      </c>
      <c r="N3037" s="100" t="s">
        <v>67</v>
      </c>
      <c r="O3037" s="100" t="s">
        <v>7383</v>
      </c>
    </row>
    <row r="3038" spans="1:15">
      <c r="A3038" s="100" t="s">
        <v>17039</v>
      </c>
      <c r="B3038" s="100" t="s">
        <v>17040</v>
      </c>
      <c r="C3038" s="100" t="s">
        <v>7372</v>
      </c>
      <c r="D3038" s="100" t="s">
        <v>8560</v>
      </c>
      <c r="E3038" s="100" t="s">
        <v>107</v>
      </c>
      <c r="F3038" s="277" t="s">
        <v>65</v>
      </c>
      <c r="G3038" s="101">
        <v>6.8</v>
      </c>
      <c r="H3038" s="101">
        <v>5.2</v>
      </c>
      <c r="I3038" s="101">
        <v>5.0999999999999996</v>
      </c>
      <c r="J3038" s="101">
        <v>5.6</v>
      </c>
      <c r="K3038" s="101">
        <v>5.3</v>
      </c>
      <c r="L3038" s="278">
        <v>5749758</v>
      </c>
      <c r="M3038" s="100" t="s">
        <v>66</v>
      </c>
      <c r="N3038" s="100" t="s">
        <v>67</v>
      </c>
      <c r="O3038" s="100" t="s">
        <v>7387</v>
      </c>
    </row>
    <row r="3039" spans="1:15">
      <c r="A3039" s="100" t="s">
        <v>17168</v>
      </c>
      <c r="B3039" s="100" t="s">
        <v>17169</v>
      </c>
      <c r="C3039" s="100" t="s">
        <v>10533</v>
      </c>
      <c r="D3039" s="100" t="s">
        <v>8548</v>
      </c>
      <c r="E3039" s="100" t="s">
        <v>107</v>
      </c>
      <c r="F3039" s="277" t="s">
        <v>65</v>
      </c>
      <c r="G3039" s="101">
        <v>6.8</v>
      </c>
      <c r="H3039" s="101">
        <v>6.7</v>
      </c>
      <c r="I3039" s="101">
        <v>5.6</v>
      </c>
      <c r="J3039" s="101">
        <v>5.6</v>
      </c>
      <c r="K3039" s="101">
        <v>5.9</v>
      </c>
      <c r="L3039" s="278">
        <v>62366</v>
      </c>
      <c r="M3039" s="100" t="s">
        <v>66</v>
      </c>
      <c r="N3039" s="100" t="s">
        <v>67</v>
      </c>
      <c r="O3039" s="100"/>
    </row>
    <row r="3040" spans="1:15">
      <c r="A3040" s="100"/>
      <c r="B3040" s="100" t="s">
        <v>17286</v>
      </c>
      <c r="C3040" s="100" t="s">
        <v>10644</v>
      </c>
      <c r="D3040" s="100" t="s">
        <v>137</v>
      </c>
      <c r="E3040" s="100" t="s">
        <v>196</v>
      </c>
      <c r="F3040" s="277" t="s">
        <v>8595</v>
      </c>
      <c r="G3040" s="101">
        <v>3.7</v>
      </c>
      <c r="H3040" s="101">
        <v>4.3</v>
      </c>
      <c r="I3040" s="101">
        <v>3.8</v>
      </c>
      <c r="J3040" s="101">
        <v>4.5999999999999996</v>
      </c>
      <c r="K3040" s="101">
        <v>4.3</v>
      </c>
      <c r="L3040" s="278">
        <v>102723</v>
      </c>
      <c r="M3040" s="100" t="s">
        <v>66</v>
      </c>
      <c r="N3040" s="100" t="s">
        <v>103</v>
      </c>
      <c r="O3040" s="100"/>
    </row>
    <row r="3041" spans="1:15">
      <c r="A3041" s="100" t="s">
        <v>17327</v>
      </c>
      <c r="B3041" s="100" t="s">
        <v>17328</v>
      </c>
      <c r="C3041" s="100" t="s">
        <v>7603</v>
      </c>
      <c r="D3041" s="100" t="s">
        <v>83</v>
      </c>
      <c r="E3041" s="100" t="s">
        <v>107</v>
      </c>
      <c r="F3041" s="277" t="s">
        <v>65</v>
      </c>
      <c r="G3041" s="101">
        <v>6.1</v>
      </c>
      <c r="H3041" s="101">
        <v>4.9000000000000004</v>
      </c>
      <c r="I3041" s="101">
        <v>7.1</v>
      </c>
      <c r="J3041" s="101">
        <v>5.0999999999999996</v>
      </c>
      <c r="K3041" s="101">
        <v>5.5</v>
      </c>
      <c r="L3041" s="278">
        <v>4583959</v>
      </c>
      <c r="M3041" s="100" t="s">
        <v>66</v>
      </c>
      <c r="N3041" s="100" t="s">
        <v>67</v>
      </c>
      <c r="O3041" s="100" t="s">
        <v>7613</v>
      </c>
    </row>
    <row r="3042" spans="1:15">
      <c r="A3042" s="100" t="s">
        <v>15137</v>
      </c>
      <c r="B3042" s="100" t="s">
        <v>15138</v>
      </c>
      <c r="C3042" s="100" t="s">
        <v>5680</v>
      </c>
      <c r="D3042" s="100" t="s">
        <v>8536</v>
      </c>
      <c r="E3042" s="100" t="s">
        <v>196</v>
      </c>
      <c r="F3042" s="277" t="s">
        <v>65</v>
      </c>
      <c r="G3042" s="101">
        <v>3.3</v>
      </c>
      <c r="H3042" s="101">
        <v>1.5</v>
      </c>
      <c r="I3042" s="101">
        <v>4.0999999999999996</v>
      </c>
      <c r="J3042" s="101">
        <v>1.4</v>
      </c>
      <c r="K3042" s="101">
        <v>2.9</v>
      </c>
      <c r="L3042" s="278">
        <v>40086</v>
      </c>
      <c r="M3042" s="100" t="s">
        <v>66</v>
      </c>
      <c r="N3042" s="100" t="s">
        <v>103</v>
      </c>
      <c r="O3042" s="100" t="s">
        <v>5725</v>
      </c>
    </row>
    <row r="3043" spans="1:15">
      <c r="A3043" s="100" t="s">
        <v>15049</v>
      </c>
      <c r="B3043" s="100" t="s">
        <v>15050</v>
      </c>
      <c r="C3043" s="100" t="s">
        <v>15051</v>
      </c>
      <c r="D3043" s="100" t="s">
        <v>8594</v>
      </c>
      <c r="E3043" s="100" t="s">
        <v>107</v>
      </c>
      <c r="F3043" s="277" t="s">
        <v>73</v>
      </c>
      <c r="G3043" s="101">
        <v>6.6</v>
      </c>
      <c r="H3043" s="101">
        <v>5</v>
      </c>
      <c r="I3043" s="101">
        <v>5.4</v>
      </c>
      <c r="J3043" s="101">
        <v>5.7</v>
      </c>
      <c r="K3043" s="101">
        <v>5.3</v>
      </c>
      <c r="L3043" s="278">
        <v>919312</v>
      </c>
      <c r="M3043" s="100" t="s">
        <v>66</v>
      </c>
      <c r="N3043" s="100" t="s">
        <v>247</v>
      </c>
      <c r="O3043" s="100" t="s">
        <v>8818</v>
      </c>
    </row>
    <row r="3044" spans="1:15">
      <c r="A3044" s="100" t="s">
        <v>17404</v>
      </c>
      <c r="B3044" s="100" t="s">
        <v>17405</v>
      </c>
      <c r="C3044" s="100" t="s">
        <v>10756</v>
      </c>
      <c r="D3044" s="100" t="s">
        <v>8564</v>
      </c>
      <c r="E3044" s="100" t="s">
        <v>107</v>
      </c>
      <c r="F3044" s="277" t="s">
        <v>65</v>
      </c>
      <c r="G3044" s="101">
        <v>6.3</v>
      </c>
      <c r="H3044" s="101">
        <v>8.5</v>
      </c>
      <c r="I3044" s="101">
        <v>5.2</v>
      </c>
      <c r="J3044" s="101">
        <v>4.9000000000000004</v>
      </c>
      <c r="K3044" s="101">
        <v>5.2</v>
      </c>
      <c r="L3044" s="278">
        <v>16188</v>
      </c>
      <c r="M3044" s="100" t="s">
        <v>66</v>
      </c>
      <c r="N3044" s="100" t="s">
        <v>103</v>
      </c>
      <c r="O3044" s="100" t="s">
        <v>10757</v>
      </c>
    </row>
    <row r="3045" spans="1:15">
      <c r="A3045" s="100" t="s">
        <v>18156</v>
      </c>
      <c r="B3045" s="100" t="s">
        <v>18157</v>
      </c>
      <c r="C3045" s="100" t="s">
        <v>11477</v>
      </c>
      <c r="D3045" s="100" t="s">
        <v>8559</v>
      </c>
      <c r="E3045" s="100" t="s">
        <v>72</v>
      </c>
      <c r="F3045" s="277" t="s">
        <v>65</v>
      </c>
      <c r="G3045" s="101">
        <v>4.5</v>
      </c>
      <c r="H3045" s="101">
        <v>3.9</v>
      </c>
      <c r="I3045" s="101">
        <v>4.3</v>
      </c>
      <c r="J3045" s="101">
        <v>5.7</v>
      </c>
      <c r="K3045" s="101">
        <v>4.7</v>
      </c>
      <c r="L3045" s="278">
        <v>340734</v>
      </c>
      <c r="M3045" s="100" t="s">
        <v>66</v>
      </c>
      <c r="N3045" s="100" t="s">
        <v>264</v>
      </c>
      <c r="O3045" s="100"/>
    </row>
    <row r="3046" spans="1:15">
      <c r="A3046" s="100" t="s">
        <v>17595</v>
      </c>
      <c r="B3046" s="100" t="s">
        <v>17596</v>
      </c>
      <c r="C3046" s="100" t="s">
        <v>10917</v>
      </c>
      <c r="D3046" s="100" t="s">
        <v>8555</v>
      </c>
      <c r="E3046" s="100" t="s">
        <v>107</v>
      </c>
      <c r="F3046" s="277" t="s">
        <v>65</v>
      </c>
      <c r="G3046" s="101">
        <v>6.1</v>
      </c>
      <c r="H3046" s="101">
        <v>5.4</v>
      </c>
      <c r="I3046" s="101">
        <v>5.3</v>
      </c>
      <c r="J3046" s="101">
        <v>5</v>
      </c>
      <c r="K3046" s="101">
        <v>5.2</v>
      </c>
      <c r="L3046" s="278">
        <v>10147</v>
      </c>
      <c r="M3046" s="100" t="s">
        <v>66</v>
      </c>
      <c r="N3046" s="100" t="s">
        <v>103</v>
      </c>
      <c r="O3046" s="100"/>
    </row>
    <row r="3047" spans="1:15">
      <c r="A3047" s="100" t="s">
        <v>12925</v>
      </c>
      <c r="B3047" s="100" t="s">
        <v>12926</v>
      </c>
      <c r="C3047" s="100" t="s">
        <v>1649</v>
      </c>
      <c r="D3047" s="100" t="s">
        <v>8549</v>
      </c>
      <c r="E3047" s="100" t="s">
        <v>196</v>
      </c>
      <c r="F3047" s="277" t="s">
        <v>65</v>
      </c>
      <c r="G3047" s="101">
        <v>3</v>
      </c>
      <c r="H3047" s="101">
        <v>2.8</v>
      </c>
      <c r="I3047" s="101">
        <v>3</v>
      </c>
      <c r="J3047" s="101">
        <v>4.5</v>
      </c>
      <c r="K3047" s="101">
        <v>3.5</v>
      </c>
      <c r="L3047" s="278">
        <v>142813</v>
      </c>
      <c r="M3047" s="100" t="s">
        <v>66</v>
      </c>
      <c r="N3047" s="100" t="s">
        <v>103</v>
      </c>
      <c r="O3047" s="100" t="s">
        <v>1716</v>
      </c>
    </row>
    <row r="3048" spans="1:15">
      <c r="A3048" s="100" t="s">
        <v>17535</v>
      </c>
      <c r="B3048" s="100" t="s">
        <v>17536</v>
      </c>
      <c r="C3048" s="100" t="s">
        <v>7742</v>
      </c>
      <c r="D3048" s="100" t="s">
        <v>8536</v>
      </c>
      <c r="E3048" s="100" t="s">
        <v>107</v>
      </c>
      <c r="F3048" s="277" t="s">
        <v>65</v>
      </c>
      <c r="G3048" s="101">
        <v>5.9</v>
      </c>
      <c r="H3048" s="101">
        <v>4.0999999999999996</v>
      </c>
      <c r="I3048" s="101">
        <v>3.9</v>
      </c>
      <c r="J3048" s="101">
        <v>5.5</v>
      </c>
      <c r="K3048" s="101">
        <v>4.5</v>
      </c>
      <c r="L3048" s="278">
        <v>212218</v>
      </c>
      <c r="M3048" s="100" t="s">
        <v>66</v>
      </c>
      <c r="N3048" s="100" t="s">
        <v>67</v>
      </c>
      <c r="O3048" s="100" t="s">
        <v>7743</v>
      </c>
    </row>
    <row r="3049" spans="1:15">
      <c r="A3049" s="100" t="s">
        <v>17678</v>
      </c>
      <c r="B3049" s="100" t="s">
        <v>17679</v>
      </c>
      <c r="C3049" s="100" t="s">
        <v>7842</v>
      </c>
      <c r="D3049" s="100" t="s">
        <v>8589</v>
      </c>
      <c r="E3049" s="100" t="s">
        <v>107</v>
      </c>
      <c r="F3049" s="277" t="s">
        <v>95</v>
      </c>
      <c r="G3049" s="101">
        <v>6.1</v>
      </c>
      <c r="H3049" s="101">
        <v>6.6</v>
      </c>
      <c r="I3049" s="101">
        <v>4.2</v>
      </c>
      <c r="J3049" s="101">
        <v>4.0999999999999996</v>
      </c>
      <c r="K3049" s="101">
        <v>4.9000000000000004</v>
      </c>
      <c r="L3049" s="278">
        <v>4784617</v>
      </c>
      <c r="M3049" s="100" t="s">
        <v>125</v>
      </c>
      <c r="N3049" s="100" t="s">
        <v>67</v>
      </c>
      <c r="O3049" s="100" t="s">
        <v>7843</v>
      </c>
    </row>
    <row r="3050" spans="1:15">
      <c r="A3050" s="100" t="s">
        <v>17684</v>
      </c>
      <c r="B3050" s="100" t="s">
        <v>17685</v>
      </c>
      <c r="C3050" s="100" t="s">
        <v>7846</v>
      </c>
      <c r="D3050" s="100" t="s">
        <v>8549</v>
      </c>
      <c r="E3050" s="100" t="s">
        <v>72</v>
      </c>
      <c r="F3050" s="277" t="s">
        <v>65</v>
      </c>
      <c r="G3050" s="101">
        <v>5.2</v>
      </c>
      <c r="H3050" s="101">
        <v>4.3</v>
      </c>
      <c r="I3050" s="101">
        <v>3.4</v>
      </c>
      <c r="J3050" s="101">
        <v>6.4</v>
      </c>
      <c r="K3050" s="101">
        <v>4.5999999999999996</v>
      </c>
      <c r="L3050" s="278">
        <v>68955</v>
      </c>
      <c r="M3050" s="100" t="s">
        <v>66</v>
      </c>
      <c r="N3050" s="100" t="s">
        <v>103</v>
      </c>
      <c r="O3050" s="100" t="s">
        <v>2944</v>
      </c>
    </row>
    <row r="3051" spans="1:15">
      <c r="A3051" s="100" t="s">
        <v>18160</v>
      </c>
      <c r="B3051" s="100" t="s">
        <v>18161</v>
      </c>
      <c r="C3051" s="100" t="s">
        <v>11480</v>
      </c>
      <c r="D3051" s="100" t="s">
        <v>8559</v>
      </c>
      <c r="E3051" s="100" t="s">
        <v>107</v>
      </c>
      <c r="F3051" s="277" t="s">
        <v>65</v>
      </c>
      <c r="G3051" s="101">
        <v>6.8</v>
      </c>
      <c r="H3051" s="101">
        <v>1.5</v>
      </c>
      <c r="I3051" s="101">
        <v>5.5</v>
      </c>
      <c r="J3051" s="101">
        <v>6</v>
      </c>
      <c r="K3051" s="101">
        <v>5.2</v>
      </c>
      <c r="L3051" s="278">
        <v>2358</v>
      </c>
      <c r="M3051" s="100" t="s">
        <v>66</v>
      </c>
      <c r="N3051" s="100" t="s">
        <v>543</v>
      </c>
      <c r="O3051" s="100"/>
    </row>
    <row r="3052" spans="1:15">
      <c r="A3052" s="100" t="s">
        <v>13448</v>
      </c>
      <c r="B3052" s="100" t="s">
        <v>13449</v>
      </c>
      <c r="C3052" s="100" t="s">
        <v>2615</v>
      </c>
      <c r="D3052" s="100" t="s">
        <v>8541</v>
      </c>
      <c r="E3052" s="100" t="s">
        <v>94</v>
      </c>
      <c r="F3052" s="277" t="s">
        <v>65</v>
      </c>
      <c r="G3052" s="101">
        <v>7.9</v>
      </c>
      <c r="H3052" s="101">
        <v>5</v>
      </c>
      <c r="I3052" s="101">
        <v>5.4</v>
      </c>
      <c r="J3052" s="101">
        <v>6.5</v>
      </c>
      <c r="K3052" s="101">
        <v>5.7</v>
      </c>
      <c r="L3052" s="278">
        <v>8738</v>
      </c>
      <c r="M3052" s="100" t="s">
        <v>125</v>
      </c>
      <c r="N3052" s="100" t="s">
        <v>67</v>
      </c>
      <c r="O3052" s="100" t="s">
        <v>2598</v>
      </c>
    </row>
    <row r="3053" spans="1:15">
      <c r="A3053" s="100" t="s">
        <v>15096</v>
      </c>
      <c r="B3053" s="100" t="s">
        <v>15097</v>
      </c>
      <c r="C3053" s="100" t="s">
        <v>5603</v>
      </c>
      <c r="D3053" s="100" t="s">
        <v>8536</v>
      </c>
      <c r="E3053" s="100" t="s">
        <v>196</v>
      </c>
      <c r="F3053" s="277" t="s">
        <v>65</v>
      </c>
      <c r="G3053" s="101">
        <v>4.2</v>
      </c>
      <c r="H3053" s="101">
        <v>0.5</v>
      </c>
      <c r="I3053" s="101">
        <v>4.0999999999999996</v>
      </c>
      <c r="J3053" s="101">
        <v>2.2000000000000002</v>
      </c>
      <c r="K3053" s="101">
        <v>3</v>
      </c>
      <c r="L3053" s="278">
        <v>17250</v>
      </c>
      <c r="M3053" s="100" t="s">
        <v>66</v>
      </c>
      <c r="N3053" s="100" t="s">
        <v>103</v>
      </c>
      <c r="O3053" s="100" t="s">
        <v>5646</v>
      </c>
    </row>
    <row r="3054" spans="1:15">
      <c r="A3054" s="100" t="s">
        <v>17905</v>
      </c>
      <c r="B3054" s="100" t="s">
        <v>17906</v>
      </c>
      <c r="C3054" s="100" t="s">
        <v>11231</v>
      </c>
      <c r="D3054" s="100" t="s">
        <v>83</v>
      </c>
      <c r="E3054" s="100" t="s">
        <v>196</v>
      </c>
      <c r="F3054" s="277" t="s">
        <v>65</v>
      </c>
      <c r="G3054" s="101">
        <v>3.9</v>
      </c>
      <c r="H3054" s="101">
        <v>3.5</v>
      </c>
      <c r="I3054" s="101">
        <v>2.7</v>
      </c>
      <c r="J3054" s="101">
        <v>4.4000000000000004</v>
      </c>
      <c r="K3054" s="101">
        <v>3.7</v>
      </c>
      <c r="L3054" s="278">
        <v>124340</v>
      </c>
      <c r="M3054" s="100" t="s">
        <v>66</v>
      </c>
      <c r="N3054" s="100" t="s">
        <v>67</v>
      </c>
      <c r="O3054" s="100" t="s">
        <v>11232</v>
      </c>
    </row>
    <row r="3055" spans="1:15">
      <c r="A3055" s="100" t="s">
        <v>15427</v>
      </c>
      <c r="B3055" s="100" t="s">
        <v>15428</v>
      </c>
      <c r="C3055" s="100" t="s">
        <v>6187</v>
      </c>
      <c r="D3055" s="100" t="s">
        <v>8536</v>
      </c>
      <c r="E3055" s="100" t="s">
        <v>107</v>
      </c>
      <c r="F3055" s="277" t="s">
        <v>73</v>
      </c>
      <c r="G3055" s="101">
        <v>6.7</v>
      </c>
      <c r="H3055" s="101">
        <v>3.1</v>
      </c>
      <c r="I3055" s="101">
        <v>4.3</v>
      </c>
      <c r="J3055" s="101">
        <v>4.5999999999999996</v>
      </c>
      <c r="K3055" s="101">
        <v>4.3</v>
      </c>
      <c r="L3055" s="278">
        <v>8741</v>
      </c>
      <c r="M3055" s="100" t="s">
        <v>66</v>
      </c>
      <c r="N3055" s="100" t="s">
        <v>67</v>
      </c>
      <c r="O3055" s="100" t="s">
        <v>6229</v>
      </c>
    </row>
    <row r="3056" spans="1:15">
      <c r="A3056" s="100" t="s">
        <v>17938</v>
      </c>
      <c r="B3056" s="100" t="s">
        <v>17940</v>
      </c>
      <c r="C3056" s="100" t="s">
        <v>7981</v>
      </c>
      <c r="D3056" s="100" t="s">
        <v>83</v>
      </c>
      <c r="E3056" s="100" t="s">
        <v>72</v>
      </c>
      <c r="F3056" s="277" t="s">
        <v>65</v>
      </c>
      <c r="G3056" s="101">
        <v>5.5</v>
      </c>
      <c r="H3056" s="101">
        <v>6.4</v>
      </c>
      <c r="I3056" s="101">
        <v>2.6</v>
      </c>
      <c r="J3056" s="101">
        <v>4.9000000000000004</v>
      </c>
      <c r="K3056" s="101">
        <v>5.0999999999999996</v>
      </c>
      <c r="L3056" s="278">
        <v>692092</v>
      </c>
      <c r="M3056" s="100" t="s">
        <v>66</v>
      </c>
      <c r="N3056" s="100" t="s">
        <v>67</v>
      </c>
      <c r="O3056" s="100" t="s">
        <v>4521</v>
      </c>
    </row>
    <row r="3057" spans="1:15">
      <c r="A3057" s="100" t="s">
        <v>14020</v>
      </c>
      <c r="B3057" s="100" t="s">
        <v>14021</v>
      </c>
      <c r="C3057" s="100" t="s">
        <v>3581</v>
      </c>
      <c r="D3057" s="100" t="s">
        <v>8536</v>
      </c>
      <c r="E3057" s="100" t="s">
        <v>107</v>
      </c>
      <c r="F3057" s="277" t="s">
        <v>73</v>
      </c>
      <c r="G3057" s="101">
        <v>7.1</v>
      </c>
      <c r="H3057" s="101">
        <v>3</v>
      </c>
      <c r="I3057" s="101">
        <v>4.5999999999999996</v>
      </c>
      <c r="J3057" s="101">
        <v>4.3</v>
      </c>
      <c r="K3057" s="101">
        <v>4.3</v>
      </c>
      <c r="L3057" s="278">
        <v>12011</v>
      </c>
      <c r="M3057" s="100" t="s">
        <v>66</v>
      </c>
      <c r="N3057" s="100" t="s">
        <v>103</v>
      </c>
      <c r="O3057" s="100" t="s">
        <v>3559</v>
      </c>
    </row>
    <row r="3058" spans="1:15">
      <c r="A3058" s="100" t="s">
        <v>17944</v>
      </c>
      <c r="B3058" s="100" t="s">
        <v>17945</v>
      </c>
      <c r="C3058" s="100" t="s">
        <v>11267</v>
      </c>
      <c r="D3058" s="100" t="s">
        <v>8593</v>
      </c>
      <c r="E3058" s="100" t="s">
        <v>72</v>
      </c>
      <c r="F3058" s="277" t="s">
        <v>65</v>
      </c>
      <c r="G3058" s="101">
        <v>5.3</v>
      </c>
      <c r="H3058" s="101">
        <v>2.1</v>
      </c>
      <c r="I3058" s="101">
        <v>5.4</v>
      </c>
      <c r="J3058" s="101">
        <v>5.4</v>
      </c>
      <c r="K3058" s="101">
        <v>4.5999999999999996</v>
      </c>
      <c r="L3058" s="278">
        <v>36943</v>
      </c>
      <c r="M3058" s="100" t="s">
        <v>66</v>
      </c>
      <c r="N3058" s="100" t="s">
        <v>247</v>
      </c>
      <c r="O3058" s="100"/>
    </row>
    <row r="3059" spans="1:15">
      <c r="A3059" s="100" t="s">
        <v>15245</v>
      </c>
      <c r="B3059" s="100" t="s">
        <v>15246</v>
      </c>
      <c r="C3059" s="100" t="s">
        <v>5886</v>
      </c>
      <c r="D3059" s="100" t="s">
        <v>8577</v>
      </c>
      <c r="E3059" s="100" t="s">
        <v>94</v>
      </c>
      <c r="F3059" s="277" t="s">
        <v>65</v>
      </c>
      <c r="G3059" s="101">
        <v>7.6</v>
      </c>
      <c r="H3059" s="101">
        <v>4.9000000000000004</v>
      </c>
      <c r="I3059" s="101">
        <v>5.9</v>
      </c>
      <c r="J3059" s="101">
        <v>3.9</v>
      </c>
      <c r="K3059" s="101">
        <v>4.8</v>
      </c>
      <c r="L3059" s="278">
        <v>23990000</v>
      </c>
      <c r="M3059" s="100" t="s">
        <v>66</v>
      </c>
      <c r="N3059" s="100" t="s">
        <v>67</v>
      </c>
      <c r="O3059" s="100" t="s">
        <v>5908</v>
      </c>
    </row>
    <row r="3060" spans="1:15">
      <c r="A3060" s="100" t="s">
        <v>15247</v>
      </c>
      <c r="B3060" s="100" t="s">
        <v>15248</v>
      </c>
      <c r="C3060" s="100" t="s">
        <v>8655</v>
      </c>
      <c r="D3060" s="100" t="s">
        <v>8536</v>
      </c>
      <c r="E3060" s="100" t="s">
        <v>94</v>
      </c>
      <c r="F3060" s="277" t="s">
        <v>65</v>
      </c>
      <c r="G3060" s="101">
        <v>7.5</v>
      </c>
      <c r="H3060" s="101">
        <v>4</v>
      </c>
      <c r="I3060" s="101">
        <v>4.5999999999999996</v>
      </c>
      <c r="J3060" s="101">
        <v>4.3</v>
      </c>
      <c r="K3060" s="101">
        <v>4.4000000000000004</v>
      </c>
      <c r="L3060" s="278">
        <v>17779</v>
      </c>
      <c r="M3060" s="100" t="s">
        <v>66</v>
      </c>
      <c r="N3060" s="100" t="s">
        <v>67</v>
      </c>
      <c r="O3060" s="100" t="s">
        <v>8657</v>
      </c>
    </row>
    <row r="3061" spans="1:15">
      <c r="A3061" s="100" t="s">
        <v>18574</v>
      </c>
      <c r="B3061" s="100" t="s">
        <v>18575</v>
      </c>
      <c r="C3061" s="100" t="s">
        <v>12071</v>
      </c>
      <c r="D3061" s="100"/>
      <c r="E3061" s="100"/>
      <c r="F3061" s="277"/>
      <c r="G3061" s="101"/>
      <c r="H3061" s="101"/>
      <c r="I3061" s="101"/>
      <c r="J3061" s="101"/>
      <c r="K3061" s="101"/>
      <c r="L3061" s="278"/>
      <c r="M3061" s="100"/>
      <c r="N3061" s="100"/>
      <c r="O3061" s="100"/>
    </row>
    <row r="3062" spans="1:15">
      <c r="A3062" s="100" t="s">
        <v>17956</v>
      </c>
      <c r="B3062" s="100" t="s">
        <v>17957</v>
      </c>
      <c r="C3062" s="100" t="s">
        <v>11282</v>
      </c>
      <c r="D3062" s="100" t="s">
        <v>179</v>
      </c>
      <c r="E3062" s="100" t="s">
        <v>72</v>
      </c>
      <c r="F3062" s="277" t="s">
        <v>65</v>
      </c>
      <c r="G3062" s="101">
        <v>4.3</v>
      </c>
      <c r="H3062" s="101">
        <v>1</v>
      </c>
      <c r="I3062" s="101">
        <v>5.2</v>
      </c>
      <c r="J3062" s="101">
        <v>5.9</v>
      </c>
      <c r="K3062" s="101">
        <v>3.7</v>
      </c>
      <c r="L3062" s="278">
        <v>45451</v>
      </c>
      <c r="M3062" s="100" t="s">
        <v>66</v>
      </c>
      <c r="N3062" s="100" t="s">
        <v>103</v>
      </c>
      <c r="O3062" s="100"/>
    </row>
    <row r="3063" spans="1:15">
      <c r="A3063" s="100" t="s">
        <v>17997</v>
      </c>
      <c r="B3063" s="100" t="s">
        <v>17998</v>
      </c>
      <c r="C3063" s="100" t="s">
        <v>8022</v>
      </c>
      <c r="D3063" s="100" t="s">
        <v>100</v>
      </c>
      <c r="E3063" s="100" t="s">
        <v>94</v>
      </c>
      <c r="F3063" s="277" t="s">
        <v>65</v>
      </c>
      <c r="G3063" s="101">
        <v>7.7</v>
      </c>
      <c r="H3063" s="101">
        <v>6.9</v>
      </c>
      <c r="I3063" s="101">
        <v>6.9</v>
      </c>
      <c r="J3063" s="101">
        <v>3.9</v>
      </c>
      <c r="K3063" s="101">
        <v>5.9</v>
      </c>
      <c r="L3063" s="278">
        <v>88250410</v>
      </c>
      <c r="M3063" s="100" t="s">
        <v>66</v>
      </c>
      <c r="N3063" s="100" t="s">
        <v>67</v>
      </c>
      <c r="O3063" s="100" t="s">
        <v>8027</v>
      </c>
    </row>
    <row r="3064" spans="1:15">
      <c r="A3064" s="100" t="s">
        <v>17873</v>
      </c>
      <c r="B3064" s="100" t="s">
        <v>17874</v>
      </c>
      <c r="C3064" s="100" t="s">
        <v>11198</v>
      </c>
      <c r="D3064" s="100" t="s">
        <v>8534</v>
      </c>
      <c r="E3064" s="100" t="s">
        <v>72</v>
      </c>
      <c r="F3064" s="277" t="s">
        <v>65</v>
      </c>
      <c r="G3064" s="101">
        <v>5.3</v>
      </c>
      <c r="H3064" s="101">
        <v>3.5</v>
      </c>
      <c r="I3064" s="101">
        <v>5.9</v>
      </c>
      <c r="J3064" s="101">
        <v>4.9000000000000004</v>
      </c>
      <c r="K3064" s="101">
        <v>4.9000000000000004</v>
      </c>
      <c r="L3064" s="278">
        <v>13946</v>
      </c>
      <c r="M3064" s="100" t="s">
        <v>66</v>
      </c>
      <c r="N3064" s="100" t="s">
        <v>103</v>
      </c>
      <c r="O3064" s="100"/>
    </row>
    <row r="3065" spans="1:15">
      <c r="A3065" s="100" t="s">
        <v>12702</v>
      </c>
      <c r="B3065" s="100" t="s">
        <v>12703</v>
      </c>
      <c r="C3065" s="100" t="s">
        <v>1222</v>
      </c>
      <c r="D3065" s="100" t="s">
        <v>8568</v>
      </c>
      <c r="E3065" s="100" t="s">
        <v>196</v>
      </c>
      <c r="F3065" s="277" t="s">
        <v>65</v>
      </c>
      <c r="G3065" s="101">
        <v>2.9</v>
      </c>
      <c r="H3065" s="101">
        <v>4.0999999999999996</v>
      </c>
      <c r="I3065" s="101">
        <v>3.3</v>
      </c>
      <c r="J3065" s="101">
        <v>3</v>
      </c>
      <c r="K3065" s="101">
        <v>3.3</v>
      </c>
      <c r="L3065" s="278">
        <v>91670</v>
      </c>
      <c r="M3065" s="100" t="s">
        <v>66</v>
      </c>
      <c r="N3065" s="100" t="s">
        <v>190</v>
      </c>
      <c r="O3065" s="100" t="s">
        <v>1215</v>
      </c>
    </row>
    <row r="3066" spans="1:15">
      <c r="A3066" s="100" t="s">
        <v>18171</v>
      </c>
      <c r="B3066" s="100" t="s">
        <v>18172</v>
      </c>
      <c r="C3066" s="100" t="s">
        <v>11492</v>
      </c>
      <c r="D3066" s="100" t="s">
        <v>137</v>
      </c>
      <c r="E3066" s="100" t="s">
        <v>72</v>
      </c>
      <c r="F3066" s="277" t="s">
        <v>65</v>
      </c>
      <c r="G3066" s="101">
        <v>5.7</v>
      </c>
      <c r="H3066" s="101">
        <v>4.0999999999999996</v>
      </c>
      <c r="I3066" s="101">
        <v>5.8</v>
      </c>
      <c r="J3066" s="101">
        <v>5.2</v>
      </c>
      <c r="K3066" s="101">
        <v>5</v>
      </c>
      <c r="L3066" s="278">
        <v>148926</v>
      </c>
      <c r="M3066" s="100" t="s">
        <v>66</v>
      </c>
      <c r="N3066" s="100" t="s">
        <v>247</v>
      </c>
      <c r="O3066" s="100"/>
    </row>
    <row r="3067" spans="1:15">
      <c r="A3067" s="100" t="s">
        <v>18087</v>
      </c>
      <c r="B3067" s="100" t="s">
        <v>18088</v>
      </c>
      <c r="C3067" s="100" t="s">
        <v>8078</v>
      </c>
      <c r="D3067" s="100" t="s">
        <v>8559</v>
      </c>
      <c r="E3067" s="100" t="s">
        <v>72</v>
      </c>
      <c r="F3067" s="277" t="s">
        <v>65</v>
      </c>
      <c r="G3067" s="101">
        <v>5.4</v>
      </c>
      <c r="H3067" s="101">
        <v>3.7</v>
      </c>
      <c r="I3067" s="101">
        <v>4.3</v>
      </c>
      <c r="J3067" s="101">
        <v>5.6</v>
      </c>
      <c r="K3067" s="101">
        <v>4.5999999999999996</v>
      </c>
      <c r="L3067" s="278">
        <v>760257</v>
      </c>
      <c r="M3067" s="100" t="s">
        <v>66</v>
      </c>
      <c r="N3067" s="100" t="s">
        <v>67</v>
      </c>
      <c r="O3067" s="100" t="s">
        <v>8083</v>
      </c>
    </row>
    <row r="3068" spans="1:15">
      <c r="A3068" s="100" t="s">
        <v>18179</v>
      </c>
      <c r="B3068" s="100" t="s">
        <v>18180</v>
      </c>
      <c r="C3068" s="100" t="s">
        <v>11505</v>
      </c>
      <c r="D3068" s="100" t="s">
        <v>8593</v>
      </c>
      <c r="E3068" s="100" t="s">
        <v>107</v>
      </c>
      <c r="F3068" s="277" t="s">
        <v>65</v>
      </c>
      <c r="G3068" s="101">
        <v>6.9</v>
      </c>
      <c r="H3068" s="101">
        <v>4.5</v>
      </c>
      <c r="I3068" s="101">
        <v>5.9</v>
      </c>
      <c r="J3068" s="101">
        <v>5.0999999999999996</v>
      </c>
      <c r="K3068" s="101">
        <v>5.2</v>
      </c>
      <c r="L3068" s="278">
        <v>109278</v>
      </c>
      <c r="M3068" s="100" t="s">
        <v>66</v>
      </c>
      <c r="N3068" s="100" t="s">
        <v>247</v>
      </c>
      <c r="O3068" s="100"/>
    </row>
    <row r="3069" spans="1:15">
      <c r="A3069" s="100" t="s">
        <v>18158</v>
      </c>
      <c r="B3069" s="100" t="s">
        <v>18159</v>
      </c>
      <c r="C3069" s="100" t="s">
        <v>8135</v>
      </c>
      <c r="D3069" s="100" t="s">
        <v>8541</v>
      </c>
      <c r="E3069" s="100" t="s">
        <v>201</v>
      </c>
      <c r="F3069" s="277" t="s">
        <v>65</v>
      </c>
      <c r="G3069" s="101">
        <v>2.1</v>
      </c>
      <c r="H3069" s="101">
        <v>3.4</v>
      </c>
      <c r="I3069" s="101">
        <v>3.5</v>
      </c>
      <c r="J3069" s="101">
        <v>4.4000000000000004</v>
      </c>
      <c r="K3069" s="101">
        <v>3.8</v>
      </c>
      <c r="L3069" s="278">
        <v>5428</v>
      </c>
      <c r="M3069" s="100" t="s">
        <v>66</v>
      </c>
      <c r="N3069" s="100" t="s">
        <v>190</v>
      </c>
      <c r="O3069" s="100" t="s">
        <v>8132</v>
      </c>
    </row>
    <row r="3070" spans="1:15">
      <c r="A3070" s="100" t="s">
        <v>18191</v>
      </c>
      <c r="B3070" s="100" t="s">
        <v>18192</v>
      </c>
      <c r="C3070" s="100" t="s">
        <v>8160</v>
      </c>
      <c r="D3070" s="100" t="s">
        <v>8549</v>
      </c>
      <c r="E3070" s="100" t="s">
        <v>107</v>
      </c>
      <c r="F3070" s="277" t="s">
        <v>65</v>
      </c>
      <c r="G3070" s="101">
        <v>6.7</v>
      </c>
      <c r="H3070" s="101">
        <v>2.6</v>
      </c>
      <c r="I3070" s="101">
        <v>5</v>
      </c>
      <c r="J3070" s="101">
        <v>6.5</v>
      </c>
      <c r="K3070" s="101">
        <v>5</v>
      </c>
      <c r="L3070" s="278">
        <v>65787</v>
      </c>
      <c r="M3070" s="100" t="s">
        <v>66</v>
      </c>
      <c r="N3070" s="100" t="s">
        <v>264</v>
      </c>
      <c r="O3070" s="100" t="s">
        <v>8157</v>
      </c>
    </row>
    <row r="3071" spans="1:15">
      <c r="A3071" s="100" t="s">
        <v>16285</v>
      </c>
      <c r="B3071" s="100" t="s">
        <v>16286</v>
      </c>
      <c r="C3071" s="100" t="s">
        <v>6826</v>
      </c>
      <c r="D3071" s="100" t="s">
        <v>8564</v>
      </c>
      <c r="E3071" s="100" t="s">
        <v>107</v>
      </c>
      <c r="F3071" s="277" t="s">
        <v>73</v>
      </c>
      <c r="G3071" s="101">
        <v>6.3</v>
      </c>
      <c r="H3071" s="101">
        <v>10</v>
      </c>
      <c r="I3071" s="101">
        <v>5.2</v>
      </c>
      <c r="J3071" s="101">
        <v>4.8</v>
      </c>
      <c r="K3071" s="101">
        <v>5.3</v>
      </c>
      <c r="L3071" s="278">
        <v>1448096</v>
      </c>
      <c r="M3071" s="100" t="s">
        <v>125</v>
      </c>
      <c r="N3071" s="100" t="s">
        <v>67</v>
      </c>
      <c r="O3071" s="100" t="s">
        <v>16287</v>
      </c>
    </row>
    <row r="3072" spans="1:15">
      <c r="A3072" s="100" t="s">
        <v>18430</v>
      </c>
      <c r="B3072" s="100" t="s">
        <v>18431</v>
      </c>
      <c r="C3072" s="100" t="s">
        <v>11743</v>
      </c>
      <c r="D3072" s="100" t="s">
        <v>8573</v>
      </c>
      <c r="E3072" s="100" t="s">
        <v>72</v>
      </c>
      <c r="F3072" s="277" t="s">
        <v>65</v>
      </c>
      <c r="G3072" s="101">
        <v>5</v>
      </c>
      <c r="H3072" s="101">
        <v>6.5</v>
      </c>
      <c r="I3072" s="101">
        <v>4.5999999999999996</v>
      </c>
      <c r="J3072" s="101">
        <v>4</v>
      </c>
      <c r="K3072" s="101">
        <v>4.7</v>
      </c>
      <c r="L3072" s="278">
        <v>119596</v>
      </c>
      <c r="M3072" s="100" t="s">
        <v>66</v>
      </c>
      <c r="N3072" s="100" t="s">
        <v>103</v>
      </c>
      <c r="O3072" s="100"/>
    </row>
    <row r="3073" spans="1:15">
      <c r="A3073" s="100" t="s">
        <v>18441</v>
      </c>
      <c r="B3073" s="100" t="s">
        <v>18442</v>
      </c>
      <c r="C3073" s="100" t="s">
        <v>8335</v>
      </c>
      <c r="D3073" s="100" t="s">
        <v>8541</v>
      </c>
      <c r="E3073" s="100" t="s">
        <v>107</v>
      </c>
      <c r="F3073" s="277" t="s">
        <v>65</v>
      </c>
      <c r="G3073" s="101">
        <v>7.1</v>
      </c>
      <c r="H3073" s="101">
        <v>6.7</v>
      </c>
      <c r="I3073" s="101">
        <v>4.9000000000000004</v>
      </c>
      <c r="J3073" s="101">
        <v>5.8</v>
      </c>
      <c r="K3073" s="101">
        <v>5.3</v>
      </c>
      <c r="L3073" s="278">
        <v>38718</v>
      </c>
      <c r="M3073" s="100" t="s">
        <v>66</v>
      </c>
      <c r="N3073" s="100" t="s">
        <v>103</v>
      </c>
      <c r="O3073" s="100" t="s">
        <v>8336</v>
      </c>
    </row>
    <row r="3074" spans="1:15">
      <c r="A3074" s="100" t="s">
        <v>13548</v>
      </c>
      <c r="B3074" s="100" t="s">
        <v>13549</v>
      </c>
      <c r="C3074" s="100" t="s">
        <v>2758</v>
      </c>
      <c r="D3074" s="100" t="s">
        <v>8534</v>
      </c>
      <c r="E3074" s="100" t="s">
        <v>196</v>
      </c>
      <c r="F3074" s="277" t="s">
        <v>95</v>
      </c>
      <c r="G3074" s="101">
        <v>3.9</v>
      </c>
      <c r="H3074" s="101">
        <v>5.0999999999999996</v>
      </c>
      <c r="I3074" s="101">
        <v>5</v>
      </c>
      <c r="J3074" s="101">
        <v>2.8</v>
      </c>
      <c r="K3074" s="101">
        <v>4.2</v>
      </c>
      <c r="L3074" s="278">
        <v>188928</v>
      </c>
      <c r="M3074" s="100" t="s">
        <v>66</v>
      </c>
      <c r="N3074" s="100" t="s">
        <v>67</v>
      </c>
      <c r="O3074" s="100" t="s">
        <v>2735</v>
      </c>
    </row>
    <row r="3075" spans="1:15">
      <c r="A3075" s="100" t="s">
        <v>18453</v>
      </c>
      <c r="B3075" s="100" t="s">
        <v>18454</v>
      </c>
      <c r="C3075" s="100" t="s">
        <v>8347</v>
      </c>
      <c r="D3075" s="100" t="s">
        <v>8561</v>
      </c>
      <c r="E3075" s="100" t="s">
        <v>196</v>
      </c>
      <c r="F3075" s="277" t="s">
        <v>65</v>
      </c>
      <c r="G3075" s="101">
        <v>3.8</v>
      </c>
      <c r="H3075" s="101">
        <v>4</v>
      </c>
      <c r="I3075" s="101">
        <v>5</v>
      </c>
      <c r="J3075" s="101">
        <v>3.5</v>
      </c>
      <c r="K3075" s="101">
        <v>4.0999999999999996</v>
      </c>
      <c r="L3075" s="278">
        <v>12707037</v>
      </c>
      <c r="M3075" s="100" t="s">
        <v>66</v>
      </c>
      <c r="N3075" s="100" t="s">
        <v>264</v>
      </c>
      <c r="O3075" s="100" t="s">
        <v>8348</v>
      </c>
    </row>
    <row r="3076" spans="1:15">
      <c r="A3076" s="100" t="s">
        <v>14082</v>
      </c>
      <c r="B3076" s="100" t="s">
        <v>14715</v>
      </c>
      <c r="C3076" s="100" t="s">
        <v>8941</v>
      </c>
      <c r="D3076" s="100" t="s">
        <v>8563</v>
      </c>
      <c r="E3076" s="100" t="s">
        <v>107</v>
      </c>
      <c r="F3076" s="277" t="s">
        <v>65</v>
      </c>
      <c r="G3076" s="101">
        <v>6.9</v>
      </c>
      <c r="H3076" s="101">
        <v>4.9000000000000004</v>
      </c>
      <c r="I3076" s="101">
        <v>5.0999999999999996</v>
      </c>
      <c r="J3076" s="101">
        <v>6.2</v>
      </c>
      <c r="K3076" s="101">
        <v>5.5</v>
      </c>
      <c r="L3076" s="278">
        <v>2932</v>
      </c>
      <c r="M3076" s="100" t="s">
        <v>66</v>
      </c>
      <c r="N3076" s="100" t="s">
        <v>190</v>
      </c>
      <c r="O3076" s="100"/>
    </row>
    <row r="3077" spans="1:15">
      <c r="A3077" s="100" t="s">
        <v>18162</v>
      </c>
      <c r="B3077" s="100" t="s">
        <v>18163</v>
      </c>
      <c r="C3077" s="100" t="s">
        <v>8138</v>
      </c>
      <c r="D3077" s="100" t="s">
        <v>8544</v>
      </c>
      <c r="E3077" s="100" t="s">
        <v>72</v>
      </c>
      <c r="F3077" s="277" t="s">
        <v>73</v>
      </c>
      <c r="G3077" s="101">
        <v>5.7</v>
      </c>
      <c r="H3077" s="101">
        <v>10</v>
      </c>
      <c r="I3077" s="101">
        <v>3.2</v>
      </c>
      <c r="J3077" s="101">
        <v>6.3</v>
      </c>
      <c r="K3077" s="101">
        <v>5.2</v>
      </c>
      <c r="L3077" s="278">
        <v>472754</v>
      </c>
      <c r="M3077" s="100" t="s">
        <v>66</v>
      </c>
      <c r="N3077" s="100" t="s">
        <v>67</v>
      </c>
      <c r="O3077" s="100" t="s">
        <v>4435</v>
      </c>
    </row>
    <row r="3078" spans="1:15">
      <c r="A3078" s="100" t="s">
        <v>14133</v>
      </c>
      <c r="B3078" s="100" t="s">
        <v>14134</v>
      </c>
      <c r="C3078" s="100" t="s">
        <v>3813</v>
      </c>
      <c r="D3078" s="100" t="s">
        <v>137</v>
      </c>
      <c r="E3078" s="100" t="s">
        <v>72</v>
      </c>
      <c r="F3078" s="277" t="s">
        <v>65</v>
      </c>
      <c r="G3078" s="101">
        <v>4.5999999999999996</v>
      </c>
      <c r="H3078" s="101">
        <v>5.4</v>
      </c>
      <c r="I3078" s="101">
        <v>5.3</v>
      </c>
      <c r="J3078" s="101">
        <v>2.5</v>
      </c>
      <c r="K3078" s="101">
        <v>4</v>
      </c>
      <c r="L3078" s="278">
        <v>227173</v>
      </c>
      <c r="M3078" s="100" t="s">
        <v>66</v>
      </c>
      <c r="N3078" s="100" t="s">
        <v>67</v>
      </c>
      <c r="O3078" s="100" t="s">
        <v>3790</v>
      </c>
    </row>
    <row r="3079" spans="1:15">
      <c r="A3079" s="100" t="s">
        <v>12667</v>
      </c>
      <c r="B3079" s="100" t="s">
        <v>12668</v>
      </c>
      <c r="C3079" s="100" t="s">
        <v>1150</v>
      </c>
      <c r="D3079" s="100" t="s">
        <v>78</v>
      </c>
      <c r="E3079" s="100" t="s">
        <v>72</v>
      </c>
      <c r="F3079" s="277" t="s">
        <v>73</v>
      </c>
      <c r="G3079" s="101">
        <v>4.5</v>
      </c>
      <c r="H3079" s="101">
        <v>10</v>
      </c>
      <c r="I3079" s="101">
        <v>4.5</v>
      </c>
      <c r="J3079" s="101">
        <v>7</v>
      </c>
      <c r="K3079" s="101">
        <v>5.9</v>
      </c>
      <c r="L3079" s="278">
        <v>96500</v>
      </c>
      <c r="M3079" s="100" t="s">
        <v>66</v>
      </c>
      <c r="N3079" s="100" t="s">
        <v>67</v>
      </c>
      <c r="O3079" s="100" t="s">
        <v>1143</v>
      </c>
    </row>
    <row r="3080" spans="1:15">
      <c r="A3080" s="100" t="s">
        <v>18164</v>
      </c>
      <c r="B3080" s="100" t="s">
        <v>18165</v>
      </c>
      <c r="C3080" s="100" t="s">
        <v>11483</v>
      </c>
      <c r="D3080" s="100" t="s">
        <v>8584</v>
      </c>
      <c r="E3080" s="100" t="s">
        <v>72</v>
      </c>
      <c r="F3080" s="277" t="s">
        <v>65</v>
      </c>
      <c r="G3080" s="101">
        <v>4.8</v>
      </c>
      <c r="H3080" s="101">
        <v>3.2</v>
      </c>
      <c r="I3080" s="101">
        <v>3.2</v>
      </c>
      <c r="J3080" s="101">
        <v>6.5</v>
      </c>
      <c r="K3080" s="101">
        <v>4.3</v>
      </c>
      <c r="L3080" s="278">
        <v>210961</v>
      </c>
      <c r="M3080" s="100" t="s">
        <v>66</v>
      </c>
      <c r="N3080" s="100" t="s">
        <v>247</v>
      </c>
      <c r="O3080" s="100"/>
    </row>
    <row r="3081" spans="1:15">
      <c r="A3081" s="100" t="s">
        <v>15181</v>
      </c>
      <c r="B3081" s="100" t="s">
        <v>11896</v>
      </c>
      <c r="C3081" s="100" t="s">
        <v>11897</v>
      </c>
      <c r="D3081" s="100" t="s">
        <v>8615</v>
      </c>
      <c r="E3081" s="100" t="s">
        <v>64</v>
      </c>
      <c r="F3081" s="277" t="s">
        <v>65</v>
      </c>
      <c r="G3081" s="101">
        <v>10</v>
      </c>
      <c r="H3081" s="101">
        <v>8.6999999999999993</v>
      </c>
      <c r="I3081" s="101">
        <v>7.3</v>
      </c>
      <c r="J3081" s="101">
        <v>8.1999999999999993</v>
      </c>
      <c r="K3081" s="101">
        <v>7.9</v>
      </c>
      <c r="L3081" s="278">
        <v>3390</v>
      </c>
      <c r="M3081" s="100" t="s">
        <v>66</v>
      </c>
      <c r="N3081" s="100" t="s">
        <v>67</v>
      </c>
      <c r="O3081" s="100"/>
    </row>
    <row r="3082" spans="1:15">
      <c r="A3082" s="100" t="s">
        <v>14711</v>
      </c>
      <c r="B3082" s="100" t="s">
        <v>14712</v>
      </c>
      <c r="C3082" s="100" t="s">
        <v>11985</v>
      </c>
      <c r="D3082" s="100" t="s">
        <v>8569</v>
      </c>
      <c r="E3082" s="100" t="s">
        <v>94</v>
      </c>
      <c r="F3082" s="277" t="s">
        <v>73</v>
      </c>
      <c r="G3082" s="101">
        <v>8</v>
      </c>
      <c r="H3082" s="101">
        <v>6.4</v>
      </c>
      <c r="I3082" s="101">
        <v>4.9000000000000004</v>
      </c>
      <c r="J3082" s="101">
        <v>5.5</v>
      </c>
      <c r="K3082" s="101">
        <v>5.4</v>
      </c>
      <c r="L3082" s="278">
        <v>264069</v>
      </c>
      <c r="M3082" s="100" t="s">
        <v>66</v>
      </c>
      <c r="N3082" s="100" t="s">
        <v>103</v>
      </c>
      <c r="O3082" s="100"/>
    </row>
    <row r="3083" spans="1:15">
      <c r="A3083" s="100" t="s">
        <v>18614</v>
      </c>
      <c r="B3083" s="100" t="s">
        <v>18615</v>
      </c>
      <c r="C3083" s="100" t="s">
        <v>8480</v>
      </c>
      <c r="D3083" s="100" t="s">
        <v>179</v>
      </c>
      <c r="E3083" s="100" t="s">
        <v>107</v>
      </c>
      <c r="F3083" s="277" t="s">
        <v>73</v>
      </c>
      <c r="G3083" s="101">
        <v>7</v>
      </c>
      <c r="H3083" s="101">
        <v>4.3</v>
      </c>
      <c r="I3083" s="101">
        <v>3.6</v>
      </c>
      <c r="J3083" s="101">
        <v>6.9</v>
      </c>
      <c r="K3083" s="101">
        <v>4.9000000000000004</v>
      </c>
      <c r="L3083" s="278">
        <v>487473</v>
      </c>
      <c r="M3083" s="100" t="s">
        <v>66</v>
      </c>
      <c r="N3083" s="100" t="s">
        <v>264</v>
      </c>
      <c r="O3083" s="100" t="s">
        <v>18616</v>
      </c>
    </row>
    <row r="3084" spans="1:15">
      <c r="A3084" s="100" t="s">
        <v>18169</v>
      </c>
      <c r="B3084" s="100" t="s">
        <v>18170</v>
      </c>
      <c r="C3084" s="100" t="s">
        <v>11489</v>
      </c>
      <c r="D3084" s="100" t="s">
        <v>8563</v>
      </c>
      <c r="E3084" s="100" t="s">
        <v>72</v>
      </c>
      <c r="F3084" s="277" t="s">
        <v>95</v>
      </c>
      <c r="G3084" s="101">
        <v>5</v>
      </c>
      <c r="H3084" s="101">
        <v>3.9</v>
      </c>
      <c r="I3084" s="101">
        <v>4.8</v>
      </c>
      <c r="J3084" s="101">
        <v>5.0999999999999996</v>
      </c>
      <c r="K3084" s="101">
        <v>4.8</v>
      </c>
      <c r="L3084" s="278">
        <v>6670</v>
      </c>
      <c r="M3084" s="100" t="s">
        <v>66</v>
      </c>
      <c r="N3084" s="100" t="s">
        <v>103</v>
      </c>
      <c r="O3084" s="100"/>
    </row>
    <row r="3085" spans="1:15">
      <c r="A3085" s="100" t="s">
        <v>12493</v>
      </c>
      <c r="B3085" s="100" t="s">
        <v>12494</v>
      </c>
      <c r="C3085" s="100" t="s">
        <v>822</v>
      </c>
      <c r="D3085" s="100" t="s">
        <v>8535</v>
      </c>
      <c r="E3085" s="100" t="s">
        <v>72</v>
      </c>
      <c r="F3085" s="277" t="s">
        <v>73</v>
      </c>
      <c r="G3085" s="101">
        <v>5</v>
      </c>
      <c r="H3085" s="101">
        <v>9.3000000000000007</v>
      </c>
      <c r="I3085" s="101">
        <v>5</v>
      </c>
      <c r="J3085" s="101">
        <v>4.2</v>
      </c>
      <c r="K3085" s="101">
        <v>4.9000000000000004</v>
      </c>
      <c r="L3085" s="278">
        <v>58938</v>
      </c>
      <c r="M3085" s="100" t="s">
        <v>66</v>
      </c>
      <c r="N3085" s="100" t="s">
        <v>67</v>
      </c>
      <c r="O3085" s="100" t="s">
        <v>815</v>
      </c>
    </row>
    <row r="3086" spans="1:15">
      <c r="A3086" s="100" t="s">
        <v>14718</v>
      </c>
      <c r="B3086" s="100" t="s">
        <v>14719</v>
      </c>
      <c r="C3086" s="100" t="s">
        <v>4960</v>
      </c>
      <c r="D3086" s="100" t="s">
        <v>179</v>
      </c>
      <c r="E3086" s="100" t="s">
        <v>201</v>
      </c>
      <c r="F3086" s="277" t="s">
        <v>65</v>
      </c>
      <c r="G3086" s="101">
        <v>2.2999999999999998</v>
      </c>
      <c r="H3086" s="101">
        <v>2.1</v>
      </c>
      <c r="I3086" s="101">
        <v>4.7</v>
      </c>
      <c r="J3086" s="101">
        <v>3.1</v>
      </c>
      <c r="K3086" s="101">
        <v>3.1</v>
      </c>
      <c r="L3086" s="278">
        <v>995000</v>
      </c>
      <c r="M3086" s="100" t="s">
        <v>66</v>
      </c>
      <c r="N3086" s="100" t="s">
        <v>67</v>
      </c>
      <c r="O3086" s="100" t="s">
        <v>4976</v>
      </c>
    </row>
    <row r="3087" spans="1:15">
      <c r="A3087" s="100" t="s">
        <v>13861</v>
      </c>
      <c r="B3087" s="100" t="s">
        <v>13862</v>
      </c>
      <c r="C3087" s="100" t="s">
        <v>3267</v>
      </c>
      <c r="D3087" s="100" t="s">
        <v>8541</v>
      </c>
      <c r="E3087" s="100" t="s">
        <v>107</v>
      </c>
      <c r="F3087" s="277" t="s">
        <v>65</v>
      </c>
      <c r="G3087" s="101">
        <v>5.9</v>
      </c>
      <c r="H3087" s="101">
        <v>5.5</v>
      </c>
      <c r="I3087" s="101">
        <v>4.5</v>
      </c>
      <c r="J3087" s="101">
        <v>4.7</v>
      </c>
      <c r="K3087" s="101">
        <v>4.7</v>
      </c>
      <c r="L3087" s="278">
        <v>65233</v>
      </c>
      <c r="M3087" s="100" t="s">
        <v>66</v>
      </c>
      <c r="N3087" s="100" t="s">
        <v>67</v>
      </c>
      <c r="O3087" s="100" t="s">
        <v>3253</v>
      </c>
    </row>
    <row r="3088" spans="1:15">
      <c r="A3088" s="100" t="s">
        <v>18173</v>
      </c>
      <c r="B3088" s="100" t="s">
        <v>18174</v>
      </c>
      <c r="C3088" s="100" t="s">
        <v>11495</v>
      </c>
      <c r="D3088" s="100" t="s">
        <v>8555</v>
      </c>
      <c r="E3088" s="100" t="s">
        <v>94</v>
      </c>
      <c r="F3088" s="277" t="s">
        <v>65</v>
      </c>
      <c r="G3088" s="101">
        <v>7.4</v>
      </c>
      <c r="H3088" s="101">
        <v>5.9</v>
      </c>
      <c r="I3088" s="101">
        <v>6.4</v>
      </c>
      <c r="J3088" s="101">
        <v>6.2</v>
      </c>
      <c r="K3088" s="101">
        <v>6.3</v>
      </c>
      <c r="L3088" s="278">
        <v>19887</v>
      </c>
      <c r="M3088" s="100" t="s">
        <v>66</v>
      </c>
      <c r="N3088" s="100" t="s">
        <v>103</v>
      </c>
      <c r="O3088" s="100"/>
    </row>
    <row r="3089" spans="1:15">
      <c r="A3089" s="100" t="s">
        <v>12659</v>
      </c>
      <c r="B3089" s="100" t="s">
        <v>12660</v>
      </c>
      <c r="C3089" s="100" t="s">
        <v>1134</v>
      </c>
      <c r="D3089" s="100" t="s">
        <v>8540</v>
      </c>
      <c r="E3089" s="100" t="s">
        <v>94</v>
      </c>
      <c r="F3089" s="277" t="s">
        <v>73</v>
      </c>
      <c r="G3089" s="101">
        <v>7.6</v>
      </c>
      <c r="H3089" s="101">
        <v>6.7</v>
      </c>
      <c r="I3089" s="101">
        <v>2.1</v>
      </c>
      <c r="J3089" s="101">
        <v>7.8</v>
      </c>
      <c r="K3089" s="101">
        <v>5.8</v>
      </c>
      <c r="L3089" s="278">
        <v>6630</v>
      </c>
      <c r="M3089" s="100" t="s">
        <v>66</v>
      </c>
      <c r="N3089" s="100" t="s">
        <v>247</v>
      </c>
      <c r="O3089" s="100" t="s">
        <v>1127</v>
      </c>
    </row>
    <row r="3090" spans="1:15">
      <c r="A3090" s="100" t="s">
        <v>14163</v>
      </c>
      <c r="B3090" s="100" t="s">
        <v>14164</v>
      </c>
      <c r="C3090" s="100" t="s">
        <v>3871</v>
      </c>
      <c r="D3090" s="100" t="s">
        <v>8542</v>
      </c>
      <c r="E3090" s="100" t="s">
        <v>107</v>
      </c>
      <c r="F3090" s="277" t="s">
        <v>65</v>
      </c>
      <c r="G3090" s="101">
        <v>7.1</v>
      </c>
      <c r="H3090" s="101">
        <v>5.5</v>
      </c>
      <c r="I3090" s="101">
        <v>5.0999999999999996</v>
      </c>
      <c r="J3090" s="101">
        <v>3.4</v>
      </c>
      <c r="K3090" s="101">
        <v>4.7</v>
      </c>
      <c r="L3090" s="278">
        <v>315913</v>
      </c>
      <c r="M3090" s="100" t="s">
        <v>66</v>
      </c>
      <c r="N3090" s="100" t="s">
        <v>67</v>
      </c>
      <c r="O3090" s="100" t="s">
        <v>3849</v>
      </c>
    </row>
    <row r="3091" spans="1:15">
      <c r="A3091" s="100" t="s">
        <v>14165</v>
      </c>
      <c r="B3091" s="100" t="s">
        <v>14166</v>
      </c>
      <c r="C3091" s="100" t="s">
        <v>3875</v>
      </c>
      <c r="D3091" s="100" t="s">
        <v>8564</v>
      </c>
      <c r="E3091" s="100" t="s">
        <v>196</v>
      </c>
      <c r="F3091" s="277" t="s">
        <v>65</v>
      </c>
      <c r="G3091" s="101">
        <v>3</v>
      </c>
      <c r="H3091" s="101">
        <v>7.9</v>
      </c>
      <c r="I3091" s="101">
        <v>5.0999999999999996</v>
      </c>
      <c r="J3091" s="101">
        <v>1.9</v>
      </c>
      <c r="K3091" s="101">
        <v>3.7</v>
      </c>
      <c r="L3091" s="278">
        <v>68867</v>
      </c>
      <c r="M3091" s="100" t="s">
        <v>66</v>
      </c>
      <c r="N3091" s="100" t="s">
        <v>190</v>
      </c>
      <c r="O3091" s="100" t="s">
        <v>3853</v>
      </c>
    </row>
    <row r="3092" spans="1:15">
      <c r="A3092" s="100" t="s">
        <v>14167</v>
      </c>
      <c r="B3092" s="100" t="s">
        <v>14168</v>
      </c>
      <c r="C3092" s="100" t="s">
        <v>3879</v>
      </c>
      <c r="D3092" s="100" t="s">
        <v>100</v>
      </c>
      <c r="E3092" s="100" t="s">
        <v>94</v>
      </c>
      <c r="F3092" s="277" t="s">
        <v>73</v>
      </c>
      <c r="G3092" s="101">
        <v>7.2</v>
      </c>
      <c r="H3092" s="101">
        <v>7.5</v>
      </c>
      <c r="I3092" s="101">
        <v>6.9</v>
      </c>
      <c r="J3092" s="101">
        <v>4.9000000000000004</v>
      </c>
      <c r="K3092" s="101">
        <v>6.4</v>
      </c>
      <c r="L3092" s="278">
        <v>146000</v>
      </c>
      <c r="M3092" s="100" t="s">
        <v>66</v>
      </c>
      <c r="N3092" s="100" t="s">
        <v>67</v>
      </c>
      <c r="O3092" s="100" t="s">
        <v>3857</v>
      </c>
    </row>
    <row r="3093" spans="1:15">
      <c r="A3093" s="100" t="s">
        <v>14169</v>
      </c>
      <c r="B3093" s="100" t="s">
        <v>14170</v>
      </c>
      <c r="C3093" s="100" t="s">
        <v>3883</v>
      </c>
      <c r="D3093" s="100" t="s">
        <v>100</v>
      </c>
      <c r="E3093" s="100" t="s">
        <v>196</v>
      </c>
      <c r="F3093" s="277" t="s">
        <v>65</v>
      </c>
      <c r="G3093" s="101">
        <v>3.7</v>
      </c>
      <c r="H3093" s="101">
        <v>5</v>
      </c>
      <c r="I3093" s="101">
        <v>3.5</v>
      </c>
      <c r="J3093" s="101">
        <v>3.2</v>
      </c>
      <c r="K3093" s="101">
        <v>4.2</v>
      </c>
      <c r="L3093" s="278">
        <v>36657104</v>
      </c>
      <c r="M3093" s="100" t="s">
        <v>66</v>
      </c>
      <c r="N3093" s="100" t="s">
        <v>103</v>
      </c>
      <c r="O3093" s="100" t="s">
        <v>3861</v>
      </c>
    </row>
    <row r="3094" spans="1:15">
      <c r="A3094" s="100" t="s">
        <v>14347</v>
      </c>
      <c r="B3094" s="100" t="s">
        <v>14348</v>
      </c>
      <c r="C3094" s="100" t="s">
        <v>4233</v>
      </c>
      <c r="D3094" s="100" t="s">
        <v>8549</v>
      </c>
      <c r="E3094" s="100" t="s">
        <v>107</v>
      </c>
      <c r="F3094" s="277" t="s">
        <v>65</v>
      </c>
      <c r="G3094" s="101">
        <v>7</v>
      </c>
      <c r="H3094" s="101">
        <v>5.2</v>
      </c>
      <c r="I3094" s="101">
        <v>4.9000000000000004</v>
      </c>
      <c r="J3094" s="101">
        <v>5.3</v>
      </c>
      <c r="K3094" s="101">
        <v>5.0999999999999996</v>
      </c>
      <c r="L3094" s="278">
        <v>79578</v>
      </c>
      <c r="M3094" s="100" t="s">
        <v>66</v>
      </c>
      <c r="N3094" s="100" t="s">
        <v>67</v>
      </c>
      <c r="O3094" s="100" t="s">
        <v>4211</v>
      </c>
    </row>
    <row r="3095" spans="1:15">
      <c r="A3095" s="100" t="s">
        <v>14082</v>
      </c>
      <c r="B3095" s="100" t="s">
        <v>14083</v>
      </c>
      <c r="C3095" s="100" t="s">
        <v>3710</v>
      </c>
      <c r="D3095" s="100" t="s">
        <v>8540</v>
      </c>
      <c r="E3095" s="100" t="s">
        <v>94</v>
      </c>
      <c r="F3095" s="277" t="s">
        <v>73</v>
      </c>
      <c r="G3095" s="101">
        <v>8.3000000000000007</v>
      </c>
      <c r="H3095" s="101">
        <v>10</v>
      </c>
      <c r="I3095" s="101">
        <v>5.9</v>
      </c>
      <c r="J3095" s="101">
        <v>5.0999999999999996</v>
      </c>
      <c r="K3095" s="101">
        <v>5.6</v>
      </c>
      <c r="L3095" s="278">
        <v>11729</v>
      </c>
      <c r="M3095" s="100" t="s">
        <v>66</v>
      </c>
      <c r="N3095" s="100" t="s">
        <v>67</v>
      </c>
      <c r="O3095" s="100" t="s">
        <v>3687</v>
      </c>
    </row>
    <row r="3096" spans="1:15">
      <c r="A3096" s="100" t="s">
        <v>14154</v>
      </c>
      <c r="B3096" s="100" t="s">
        <v>14155</v>
      </c>
      <c r="C3096" s="100" t="s">
        <v>3856</v>
      </c>
      <c r="D3096" s="100" t="s">
        <v>100</v>
      </c>
      <c r="E3096" s="100" t="s">
        <v>285</v>
      </c>
      <c r="F3096" s="277" t="s">
        <v>65</v>
      </c>
      <c r="G3096" s="101">
        <v>1.42</v>
      </c>
      <c r="H3096" s="101">
        <v>4.5999999999999996</v>
      </c>
      <c r="I3096" s="101">
        <v>2.8</v>
      </c>
      <c r="J3096" s="101">
        <v>3.1</v>
      </c>
      <c r="K3096" s="101">
        <v>3.8</v>
      </c>
      <c r="L3096" s="278">
        <v>90088928</v>
      </c>
      <c r="M3096" s="100" t="s">
        <v>66</v>
      </c>
      <c r="N3096" s="100" t="s">
        <v>190</v>
      </c>
      <c r="O3096" s="100" t="s">
        <v>3834</v>
      </c>
    </row>
    <row r="3097" spans="1:15">
      <c r="A3097" s="100" t="s">
        <v>14148</v>
      </c>
      <c r="B3097" s="100" t="s">
        <v>14149</v>
      </c>
      <c r="C3097" s="100" t="s">
        <v>3844</v>
      </c>
      <c r="D3097" s="100" t="s">
        <v>8566</v>
      </c>
      <c r="E3097" s="100" t="s">
        <v>94</v>
      </c>
      <c r="F3097" s="277" t="s">
        <v>65</v>
      </c>
      <c r="G3097" s="101">
        <v>8.1999999999999993</v>
      </c>
      <c r="H3097" s="101">
        <v>4.3</v>
      </c>
      <c r="I3097" s="101">
        <v>9.3000000000000007</v>
      </c>
      <c r="J3097" s="101">
        <v>5</v>
      </c>
      <c r="K3097" s="101">
        <v>6.2</v>
      </c>
      <c r="L3097" s="278">
        <v>155000</v>
      </c>
      <c r="M3097" s="100" t="s">
        <v>66</v>
      </c>
      <c r="N3097" s="100" t="s">
        <v>67</v>
      </c>
      <c r="O3097" s="100" t="s">
        <v>3822</v>
      </c>
    </row>
    <row r="3098" spans="1:15">
      <c r="A3098" s="100" t="s">
        <v>14150</v>
      </c>
      <c r="B3098" s="100" t="s">
        <v>14151</v>
      </c>
      <c r="C3098" s="100" t="s">
        <v>3848</v>
      </c>
      <c r="D3098" s="100" t="s">
        <v>100</v>
      </c>
      <c r="E3098" s="100" t="s">
        <v>94</v>
      </c>
      <c r="F3098" s="277" t="s">
        <v>65</v>
      </c>
      <c r="G3098" s="101">
        <v>8.3000000000000007</v>
      </c>
      <c r="H3098" s="101">
        <v>7</v>
      </c>
      <c r="I3098" s="101">
        <v>8.1999999999999993</v>
      </c>
      <c r="J3098" s="101">
        <v>5.3</v>
      </c>
      <c r="K3098" s="101">
        <v>6.5</v>
      </c>
      <c r="L3098" s="278">
        <v>4219181</v>
      </c>
      <c r="M3098" s="100" t="s">
        <v>66</v>
      </c>
      <c r="N3098" s="100" t="s">
        <v>264</v>
      </c>
      <c r="O3098" s="100" t="s">
        <v>3826</v>
      </c>
    </row>
    <row r="3099" spans="1:15">
      <c r="A3099" s="100" t="s">
        <v>14152</v>
      </c>
      <c r="B3099" s="100" t="s">
        <v>14153</v>
      </c>
      <c r="C3099" s="100" t="s">
        <v>3852</v>
      </c>
      <c r="D3099" s="100" t="s">
        <v>8542</v>
      </c>
      <c r="E3099" s="100" t="s">
        <v>94</v>
      </c>
      <c r="F3099" s="277" t="s">
        <v>65</v>
      </c>
      <c r="G3099" s="101">
        <v>8.5</v>
      </c>
      <c r="H3099" s="101">
        <v>7.2</v>
      </c>
      <c r="I3099" s="101">
        <v>5.0999999999999996</v>
      </c>
      <c r="J3099" s="101">
        <v>4</v>
      </c>
      <c r="K3099" s="101">
        <v>5.4</v>
      </c>
      <c r="L3099" s="278">
        <v>216850</v>
      </c>
      <c r="M3099" s="100" t="s">
        <v>66</v>
      </c>
      <c r="N3099" s="100" t="s">
        <v>67</v>
      </c>
      <c r="O3099" s="100" t="s">
        <v>3830</v>
      </c>
    </row>
    <row r="3100" spans="1:15">
      <c r="A3100" s="100" t="s">
        <v>14146</v>
      </c>
      <c r="B3100" s="100" t="s">
        <v>14147</v>
      </c>
      <c r="C3100" s="100" t="s">
        <v>3840</v>
      </c>
      <c r="D3100" s="100" t="s">
        <v>8534</v>
      </c>
      <c r="E3100" s="100" t="s">
        <v>72</v>
      </c>
      <c r="F3100" s="277" t="s">
        <v>65</v>
      </c>
      <c r="G3100" s="101">
        <v>4.4000000000000004</v>
      </c>
      <c r="H3100" s="101">
        <v>4.8</v>
      </c>
      <c r="I3100" s="101">
        <v>3.1</v>
      </c>
      <c r="J3100" s="101">
        <v>4.2</v>
      </c>
      <c r="K3100" s="101">
        <v>4.2</v>
      </c>
      <c r="L3100" s="278">
        <v>220000</v>
      </c>
      <c r="M3100" s="100" t="s">
        <v>66</v>
      </c>
      <c r="N3100" s="100" t="s">
        <v>67</v>
      </c>
      <c r="O3100" s="100" t="s">
        <v>3818</v>
      </c>
    </row>
    <row r="3101" spans="1:15">
      <c r="A3101" s="100" t="s">
        <v>18175</v>
      </c>
      <c r="B3101" s="100" t="s">
        <v>18176</v>
      </c>
      <c r="C3101" s="100" t="s">
        <v>11498</v>
      </c>
      <c r="D3101" s="100" t="s">
        <v>8534</v>
      </c>
      <c r="E3101" s="100" t="s">
        <v>201</v>
      </c>
      <c r="F3101" s="277" t="s">
        <v>95</v>
      </c>
      <c r="G3101" s="101">
        <v>2.7</v>
      </c>
      <c r="H3101" s="101">
        <v>4.0999999999999996</v>
      </c>
      <c r="I3101" s="101">
        <v>1.6</v>
      </c>
      <c r="J3101" s="101">
        <v>4.5</v>
      </c>
      <c r="K3101" s="101">
        <v>3.4</v>
      </c>
      <c r="L3101" s="278">
        <v>51687</v>
      </c>
      <c r="M3101" s="100" t="s">
        <v>66</v>
      </c>
      <c r="N3101" s="100" t="s">
        <v>190</v>
      </c>
      <c r="O3101" s="100" t="s">
        <v>11499</v>
      </c>
    </row>
    <row r="3102" spans="1:15">
      <c r="A3102" s="100" t="s">
        <v>14947</v>
      </c>
      <c r="B3102" s="100" t="s">
        <v>14948</v>
      </c>
      <c r="C3102" s="100" t="s">
        <v>8697</v>
      </c>
      <c r="D3102" s="100" t="s">
        <v>63</v>
      </c>
      <c r="E3102" s="100" t="s">
        <v>72</v>
      </c>
      <c r="F3102" s="277" t="s">
        <v>65</v>
      </c>
      <c r="G3102" s="101">
        <v>5.2</v>
      </c>
      <c r="H3102" s="101">
        <v>4.4000000000000004</v>
      </c>
      <c r="I3102" s="101">
        <v>5.8</v>
      </c>
      <c r="J3102" s="101">
        <v>6</v>
      </c>
      <c r="K3102" s="101">
        <v>5.4</v>
      </c>
      <c r="L3102" s="278">
        <v>26200</v>
      </c>
      <c r="M3102" s="100" t="s">
        <v>66</v>
      </c>
      <c r="N3102" s="100" t="s">
        <v>67</v>
      </c>
      <c r="O3102" s="100"/>
    </row>
    <row r="3103" spans="1:15">
      <c r="A3103" s="100" t="s">
        <v>14850</v>
      </c>
      <c r="B3103" s="100" t="s">
        <v>14851</v>
      </c>
      <c r="C3103" s="100" t="s">
        <v>5204</v>
      </c>
      <c r="D3103" s="100" t="s">
        <v>8544</v>
      </c>
      <c r="E3103" s="100" t="s">
        <v>196</v>
      </c>
      <c r="F3103" s="277" t="s">
        <v>65</v>
      </c>
      <c r="G3103" s="101">
        <v>4.2</v>
      </c>
      <c r="H3103" s="101">
        <v>10</v>
      </c>
      <c r="I3103" s="101">
        <v>5.8</v>
      </c>
      <c r="J3103" s="101">
        <v>5.9</v>
      </c>
      <c r="K3103" s="101">
        <v>6.1</v>
      </c>
      <c r="L3103" s="278">
        <v>1673342</v>
      </c>
      <c r="M3103" s="100" t="s">
        <v>66</v>
      </c>
      <c r="N3103" s="100" t="s">
        <v>67</v>
      </c>
      <c r="O3103" s="100" t="s">
        <v>5224</v>
      </c>
    </row>
    <row r="3104" spans="1:15">
      <c r="A3104" s="100" t="s">
        <v>18177</v>
      </c>
      <c r="B3104" s="100" t="s">
        <v>18178</v>
      </c>
      <c r="C3104" s="100" t="s">
        <v>11502</v>
      </c>
      <c r="D3104" s="100" t="s">
        <v>8534</v>
      </c>
      <c r="E3104" s="100" t="s">
        <v>196</v>
      </c>
      <c r="F3104" s="277" t="s">
        <v>65</v>
      </c>
      <c r="G3104" s="101">
        <v>4.2</v>
      </c>
      <c r="H3104" s="101">
        <v>2.2000000000000002</v>
      </c>
      <c r="I3104" s="101">
        <v>3.2</v>
      </c>
      <c r="J3104" s="101">
        <v>5.5</v>
      </c>
      <c r="K3104" s="101">
        <v>3.6</v>
      </c>
      <c r="L3104" s="278">
        <v>105251</v>
      </c>
      <c r="M3104" s="100" t="s">
        <v>66</v>
      </c>
      <c r="N3104" s="100" t="s">
        <v>543</v>
      </c>
      <c r="O3104" s="100"/>
    </row>
    <row r="3105" spans="1:15">
      <c r="A3105" s="100" t="s">
        <v>14177</v>
      </c>
      <c r="B3105" s="100" t="s">
        <v>14178</v>
      </c>
      <c r="C3105" s="100" t="s">
        <v>3896</v>
      </c>
      <c r="D3105" s="100" t="s">
        <v>63</v>
      </c>
      <c r="E3105" s="100" t="s">
        <v>72</v>
      </c>
      <c r="F3105" s="277" t="s">
        <v>95</v>
      </c>
      <c r="G3105" s="101">
        <v>4.3</v>
      </c>
      <c r="H3105" s="101">
        <v>6.2</v>
      </c>
      <c r="I3105" s="101">
        <v>8.1999999999999993</v>
      </c>
      <c r="J3105" s="101">
        <v>2.7</v>
      </c>
      <c r="K3105" s="101">
        <v>4.9000000000000004</v>
      </c>
      <c r="L3105" s="278">
        <v>1124062</v>
      </c>
      <c r="M3105" s="100" t="s">
        <v>66</v>
      </c>
      <c r="N3105" s="100" t="s">
        <v>67</v>
      </c>
      <c r="O3105" s="100" t="s">
        <v>3876</v>
      </c>
    </row>
    <row r="3106" spans="1:15">
      <c r="A3106" s="100" t="s">
        <v>14173</v>
      </c>
      <c r="B3106" s="100" t="s">
        <v>14174</v>
      </c>
      <c r="C3106" s="100" t="s">
        <v>3888</v>
      </c>
      <c r="D3106" s="100" t="s">
        <v>8553</v>
      </c>
      <c r="E3106" s="100" t="s">
        <v>94</v>
      </c>
      <c r="F3106" s="277" t="s">
        <v>65</v>
      </c>
      <c r="G3106" s="101">
        <v>8.4</v>
      </c>
      <c r="H3106" s="101">
        <v>6.5</v>
      </c>
      <c r="I3106" s="101">
        <v>2.9</v>
      </c>
      <c r="J3106" s="101">
        <v>4.5</v>
      </c>
      <c r="K3106" s="101">
        <v>5.4</v>
      </c>
      <c r="L3106" s="278">
        <v>5672446</v>
      </c>
      <c r="M3106" s="100" t="s">
        <v>66</v>
      </c>
      <c r="N3106" s="100" t="s">
        <v>67</v>
      </c>
      <c r="O3106" s="100" t="s">
        <v>3868</v>
      </c>
    </row>
    <row r="3107" spans="1:15">
      <c r="A3107" s="100" t="s">
        <v>14156</v>
      </c>
      <c r="B3107" s="100" t="s">
        <v>14157</v>
      </c>
      <c r="C3107" s="100" t="s">
        <v>3860</v>
      </c>
      <c r="D3107" s="100" t="s">
        <v>93</v>
      </c>
      <c r="E3107" s="100" t="s">
        <v>196</v>
      </c>
      <c r="F3107" s="277" t="s">
        <v>65</v>
      </c>
      <c r="G3107" s="101">
        <v>4.28</v>
      </c>
      <c r="H3107" s="101">
        <v>6.9</v>
      </c>
      <c r="I3107" s="101">
        <v>2.6</v>
      </c>
      <c r="J3107" s="101">
        <v>5.2</v>
      </c>
      <c r="K3107" s="101">
        <v>4.4000000000000004</v>
      </c>
      <c r="L3107" s="278">
        <v>1240118</v>
      </c>
      <c r="M3107" s="100" t="s">
        <v>66</v>
      </c>
      <c r="N3107" s="100" t="s">
        <v>67</v>
      </c>
      <c r="O3107" s="100" t="s">
        <v>14158</v>
      </c>
    </row>
    <row r="3108" spans="1:15">
      <c r="A3108" s="100" t="s">
        <v>14159</v>
      </c>
      <c r="B3108" s="100" t="s">
        <v>14160</v>
      </c>
      <c r="C3108" s="100" t="s">
        <v>3864</v>
      </c>
      <c r="D3108" s="100" t="s">
        <v>8553</v>
      </c>
      <c r="E3108" s="100" t="s">
        <v>72</v>
      </c>
      <c r="F3108" s="277" t="s">
        <v>73</v>
      </c>
      <c r="G3108" s="101">
        <v>4.9000000000000004</v>
      </c>
      <c r="H3108" s="101">
        <v>4.4000000000000004</v>
      </c>
      <c r="I3108" s="101">
        <v>4.2</v>
      </c>
      <c r="J3108" s="101">
        <v>4.7</v>
      </c>
      <c r="K3108" s="101">
        <v>4.5</v>
      </c>
      <c r="L3108" s="278">
        <v>8188274</v>
      </c>
      <c r="M3108" s="100" t="s">
        <v>66</v>
      </c>
      <c r="N3108" s="100" t="s">
        <v>67</v>
      </c>
      <c r="O3108" s="100" t="s">
        <v>3841</v>
      </c>
    </row>
    <row r="3109" spans="1:15">
      <c r="A3109" s="100" t="s">
        <v>13200</v>
      </c>
      <c r="B3109" s="100" t="s">
        <v>2189</v>
      </c>
      <c r="C3109" s="100" t="s">
        <v>2190</v>
      </c>
      <c r="D3109" s="100" t="s">
        <v>8538</v>
      </c>
      <c r="E3109" s="100" t="s">
        <v>107</v>
      </c>
      <c r="F3109" s="277" t="s">
        <v>65</v>
      </c>
      <c r="G3109" s="101">
        <v>7</v>
      </c>
      <c r="H3109" s="101">
        <v>5.9</v>
      </c>
      <c r="I3109" s="101">
        <v>5.0999999999999996</v>
      </c>
      <c r="J3109" s="101">
        <v>5</v>
      </c>
      <c r="K3109" s="101">
        <v>5.4</v>
      </c>
      <c r="L3109" s="278">
        <v>45000000</v>
      </c>
      <c r="M3109" s="100" t="s">
        <v>66</v>
      </c>
      <c r="N3109" s="100" t="s">
        <v>67</v>
      </c>
      <c r="O3109" s="100" t="s">
        <v>2176</v>
      </c>
    </row>
    <row r="3110" spans="1:15">
      <c r="A3110" s="100" t="s">
        <v>14161</v>
      </c>
      <c r="B3110" s="100" t="s">
        <v>14162</v>
      </c>
      <c r="C3110" s="100" t="s">
        <v>3867</v>
      </c>
      <c r="D3110" s="100" t="s">
        <v>8579</v>
      </c>
      <c r="E3110" s="100" t="s">
        <v>94</v>
      </c>
      <c r="F3110" s="277" t="s">
        <v>73</v>
      </c>
      <c r="G3110" s="101">
        <v>7.9</v>
      </c>
      <c r="H3110" s="101">
        <v>7.5</v>
      </c>
      <c r="I3110" s="101">
        <v>5.2</v>
      </c>
      <c r="J3110" s="101">
        <v>3.5</v>
      </c>
      <c r="K3110" s="101">
        <v>5.5</v>
      </c>
      <c r="L3110" s="278">
        <v>357303</v>
      </c>
      <c r="M3110" s="100" t="s">
        <v>66</v>
      </c>
      <c r="N3110" s="100" t="s">
        <v>264</v>
      </c>
      <c r="O3110" s="100" t="s">
        <v>3845</v>
      </c>
    </row>
    <row r="3111" spans="1:15">
      <c r="A3111" s="100" t="s">
        <v>14171</v>
      </c>
      <c r="B3111" s="100" t="s">
        <v>14172</v>
      </c>
      <c r="C3111" s="100" t="s">
        <v>178</v>
      </c>
      <c r="D3111" s="100" t="s">
        <v>179</v>
      </c>
      <c r="E3111" s="100" t="s">
        <v>72</v>
      </c>
      <c r="F3111" s="277" t="s">
        <v>65</v>
      </c>
      <c r="G3111" s="101">
        <v>4.3</v>
      </c>
      <c r="H3111" s="101">
        <v>3.5</v>
      </c>
      <c r="I3111" s="101">
        <v>5.7</v>
      </c>
      <c r="J3111" s="101">
        <v>3.4</v>
      </c>
      <c r="K3111" s="101">
        <v>4</v>
      </c>
      <c r="L3111" s="278">
        <v>210000</v>
      </c>
      <c r="M3111" s="100" t="s">
        <v>66</v>
      </c>
      <c r="N3111" s="100" t="s">
        <v>67</v>
      </c>
      <c r="O3111" s="100" t="s">
        <v>175</v>
      </c>
    </row>
    <row r="3112" spans="1:15">
      <c r="A3112" s="100" t="s">
        <v>14179</v>
      </c>
      <c r="B3112" s="100" t="s">
        <v>14181</v>
      </c>
      <c r="C3112" s="100" t="s">
        <v>3904</v>
      </c>
      <c r="D3112" s="100" t="s">
        <v>8569</v>
      </c>
      <c r="E3112" s="100" t="s">
        <v>201</v>
      </c>
      <c r="F3112" s="277" t="s">
        <v>65</v>
      </c>
      <c r="G3112" s="101">
        <v>1.6</v>
      </c>
      <c r="H3112" s="101">
        <v>5.5</v>
      </c>
      <c r="I3112" s="101">
        <v>5.6</v>
      </c>
      <c r="J3112" s="101">
        <v>0</v>
      </c>
      <c r="K3112" s="101">
        <v>3.3</v>
      </c>
      <c r="L3112" s="278">
        <v>880185</v>
      </c>
      <c r="M3112" s="100" t="s">
        <v>66</v>
      </c>
      <c r="N3112" s="100" t="s">
        <v>67</v>
      </c>
      <c r="O3112" s="100" t="s">
        <v>3884</v>
      </c>
    </row>
    <row r="3113" spans="1:15">
      <c r="A3113" s="100" t="s">
        <v>14179</v>
      </c>
      <c r="B3113" s="100" t="s">
        <v>14180</v>
      </c>
      <c r="C3113" s="100" t="s">
        <v>3900</v>
      </c>
      <c r="D3113" s="100" t="s">
        <v>8584</v>
      </c>
      <c r="E3113" s="100" t="s">
        <v>72</v>
      </c>
      <c r="F3113" s="277" t="s">
        <v>65</v>
      </c>
      <c r="G3113" s="101">
        <v>5.7</v>
      </c>
      <c r="H3113" s="101">
        <v>6.7</v>
      </c>
      <c r="I3113" s="101">
        <v>3.8</v>
      </c>
      <c r="J3113" s="101">
        <v>3.1</v>
      </c>
      <c r="K3113" s="101">
        <v>4.5</v>
      </c>
      <c r="L3113" s="278">
        <v>6148862</v>
      </c>
      <c r="M3113" s="100" t="s">
        <v>66</v>
      </c>
      <c r="N3113" s="100" t="s">
        <v>67</v>
      </c>
      <c r="O3113" s="100" t="s">
        <v>3880</v>
      </c>
    </row>
    <row r="3114" spans="1:15">
      <c r="A3114" s="100" t="s">
        <v>14182</v>
      </c>
      <c r="B3114" s="100" t="s">
        <v>14183</v>
      </c>
      <c r="C3114" s="100" t="s">
        <v>3908</v>
      </c>
      <c r="D3114" s="100" t="s">
        <v>174</v>
      </c>
      <c r="E3114" s="100" t="s">
        <v>72</v>
      </c>
      <c r="F3114" s="277" t="s">
        <v>95</v>
      </c>
      <c r="G3114" s="101">
        <v>4.29</v>
      </c>
      <c r="H3114" s="101">
        <v>7.1</v>
      </c>
      <c r="I3114" s="101">
        <v>7.9</v>
      </c>
      <c r="J3114" s="101">
        <v>1.3</v>
      </c>
      <c r="K3114" s="101">
        <v>4.2</v>
      </c>
      <c r="L3114" s="278">
        <v>124062</v>
      </c>
      <c r="M3114" s="100" t="s">
        <v>66</v>
      </c>
      <c r="N3114" s="100" t="s">
        <v>264</v>
      </c>
      <c r="O3114" s="100" t="s">
        <v>3885</v>
      </c>
    </row>
    <row r="3115" spans="1:15">
      <c r="A3115" s="100" t="s">
        <v>12306</v>
      </c>
      <c r="B3115" s="100" t="s">
        <v>12307</v>
      </c>
      <c r="C3115" s="100" t="s">
        <v>534</v>
      </c>
      <c r="D3115" s="100" t="s">
        <v>8535</v>
      </c>
      <c r="E3115" s="100" t="s">
        <v>201</v>
      </c>
      <c r="F3115" s="277" t="s">
        <v>65</v>
      </c>
      <c r="G3115" s="101">
        <v>2.7</v>
      </c>
      <c r="H3115" s="101">
        <v>7.8</v>
      </c>
      <c r="I3115" s="101">
        <v>3.3</v>
      </c>
      <c r="J3115" s="101">
        <v>4.5999999999999996</v>
      </c>
      <c r="K3115" s="101">
        <v>4.0999999999999996</v>
      </c>
      <c r="L3115" s="278">
        <v>118679</v>
      </c>
      <c r="M3115" s="100" t="s">
        <v>66</v>
      </c>
      <c r="N3115" s="100" t="s">
        <v>247</v>
      </c>
      <c r="O3115" s="100" t="s">
        <v>12308</v>
      </c>
    </row>
    <row r="3116" spans="1:15">
      <c r="A3116" s="100" t="s">
        <v>18093</v>
      </c>
      <c r="B3116" s="100" t="s">
        <v>18094</v>
      </c>
      <c r="C3116" s="100" t="s">
        <v>11414</v>
      </c>
      <c r="D3116" s="100" t="s">
        <v>116</v>
      </c>
      <c r="E3116" s="100" t="s">
        <v>72</v>
      </c>
      <c r="F3116" s="277" t="s">
        <v>73</v>
      </c>
      <c r="G3116" s="101">
        <v>4.7</v>
      </c>
      <c r="H3116" s="101">
        <v>5.6</v>
      </c>
      <c r="I3116" s="101">
        <v>5.6</v>
      </c>
      <c r="J3116" s="101">
        <v>3.9</v>
      </c>
      <c r="K3116" s="101">
        <v>4.9000000000000004</v>
      </c>
      <c r="L3116" s="278">
        <v>91719</v>
      </c>
      <c r="M3116" s="100" t="s">
        <v>66</v>
      </c>
      <c r="N3116" s="100" t="s">
        <v>67</v>
      </c>
      <c r="O3116" s="100"/>
    </row>
    <row r="3117" spans="1:15">
      <c r="A3117" s="100" t="s">
        <v>18181</v>
      </c>
      <c r="B3117" s="100" t="s">
        <v>18182</v>
      </c>
      <c r="C3117" s="100" t="s">
        <v>8145</v>
      </c>
      <c r="D3117" s="100" t="s">
        <v>8559</v>
      </c>
      <c r="E3117" s="100" t="s">
        <v>107</v>
      </c>
      <c r="F3117" s="277" t="s">
        <v>65</v>
      </c>
      <c r="G3117" s="101">
        <v>6.6</v>
      </c>
      <c r="H3117" s="101">
        <v>2.2999999999999998</v>
      </c>
      <c r="I3117" s="101">
        <v>4.9000000000000004</v>
      </c>
      <c r="J3117" s="101">
        <v>6.3</v>
      </c>
      <c r="K3117" s="101">
        <v>5.0999999999999996</v>
      </c>
      <c r="L3117" s="278">
        <v>438518</v>
      </c>
      <c r="M3117" s="100" t="s">
        <v>66</v>
      </c>
      <c r="N3117" s="100" t="s">
        <v>103</v>
      </c>
      <c r="O3117" s="100" t="s">
        <v>8142</v>
      </c>
    </row>
    <row r="3118" spans="1:15">
      <c r="A3118" s="100" t="s">
        <v>18183</v>
      </c>
      <c r="B3118" s="100" t="s">
        <v>8148</v>
      </c>
      <c r="C3118" s="100" t="s">
        <v>8149</v>
      </c>
      <c r="D3118" s="100" t="s">
        <v>8540</v>
      </c>
      <c r="E3118" s="100" t="s">
        <v>201</v>
      </c>
      <c r="F3118" s="277" t="s">
        <v>65</v>
      </c>
      <c r="G3118" s="101">
        <v>2.2000000000000002</v>
      </c>
      <c r="H3118" s="101">
        <v>8</v>
      </c>
      <c r="I3118" s="101">
        <v>3.3</v>
      </c>
      <c r="J3118" s="101">
        <v>3.9</v>
      </c>
      <c r="K3118" s="101">
        <v>3.9</v>
      </c>
      <c r="L3118" s="278">
        <v>6246</v>
      </c>
      <c r="M3118" s="100" t="s">
        <v>66</v>
      </c>
      <c r="N3118" s="100" t="s">
        <v>103</v>
      </c>
      <c r="O3118" s="100" t="s">
        <v>8146</v>
      </c>
    </row>
    <row r="3119" spans="1:15">
      <c r="A3119" s="100" t="s">
        <v>13690</v>
      </c>
      <c r="B3119" s="100" t="s">
        <v>13691</v>
      </c>
      <c r="C3119" s="100" t="s">
        <v>3022</v>
      </c>
      <c r="D3119" s="100" t="s">
        <v>8579</v>
      </c>
      <c r="E3119" s="100" t="s">
        <v>64</v>
      </c>
      <c r="F3119" s="277" t="s">
        <v>65</v>
      </c>
      <c r="G3119" s="101">
        <v>9.6999999999999993</v>
      </c>
      <c r="H3119" s="101">
        <v>7.4</v>
      </c>
      <c r="I3119" s="101">
        <v>6.7</v>
      </c>
      <c r="J3119" s="101">
        <v>5.4</v>
      </c>
      <c r="K3119" s="101">
        <v>6.5</v>
      </c>
      <c r="L3119" s="278">
        <v>541935</v>
      </c>
      <c r="M3119" s="100" t="s">
        <v>66</v>
      </c>
      <c r="N3119" s="100" t="s">
        <v>67</v>
      </c>
      <c r="O3119" s="100" t="s">
        <v>2997</v>
      </c>
    </row>
    <row r="3120" spans="1:15">
      <c r="A3120" s="100" t="s">
        <v>18184</v>
      </c>
      <c r="B3120" s="100" t="s">
        <v>18185</v>
      </c>
      <c r="C3120" s="100" t="s">
        <v>8152</v>
      </c>
      <c r="D3120" s="100" t="s">
        <v>8592</v>
      </c>
      <c r="E3120" s="100" t="s">
        <v>196</v>
      </c>
      <c r="F3120" s="277" t="s">
        <v>65</v>
      </c>
      <c r="G3120" s="101">
        <v>3.8</v>
      </c>
      <c r="H3120" s="101">
        <v>2.5</v>
      </c>
      <c r="I3120" s="101">
        <v>3.2</v>
      </c>
      <c r="J3120" s="101">
        <v>4.8</v>
      </c>
      <c r="K3120" s="101">
        <v>3.8</v>
      </c>
      <c r="L3120" s="278">
        <v>144557</v>
      </c>
      <c r="M3120" s="100" t="s">
        <v>66</v>
      </c>
      <c r="N3120" s="100" t="s">
        <v>247</v>
      </c>
      <c r="O3120" s="100" t="s">
        <v>18186</v>
      </c>
    </row>
    <row r="3121" spans="1:15">
      <c r="A3121" s="100" t="s">
        <v>18187</v>
      </c>
      <c r="B3121" s="100" t="s">
        <v>18188</v>
      </c>
      <c r="C3121" s="100" t="s">
        <v>8156</v>
      </c>
      <c r="D3121" s="100" t="s">
        <v>78</v>
      </c>
      <c r="E3121" s="100" t="s">
        <v>72</v>
      </c>
      <c r="F3121" s="277" t="s">
        <v>65</v>
      </c>
      <c r="G3121" s="101">
        <v>5.6</v>
      </c>
      <c r="H3121" s="101">
        <v>8</v>
      </c>
      <c r="I3121" s="101">
        <v>4.9000000000000004</v>
      </c>
      <c r="J3121" s="101">
        <v>6.8</v>
      </c>
      <c r="K3121" s="101">
        <v>5.7</v>
      </c>
      <c r="L3121" s="278">
        <v>43519</v>
      </c>
      <c r="M3121" s="100" t="s">
        <v>66</v>
      </c>
      <c r="N3121" s="100" t="s">
        <v>190</v>
      </c>
      <c r="O3121" s="100" t="s">
        <v>8153</v>
      </c>
    </row>
    <row r="3122" spans="1:15">
      <c r="A3122" s="100" t="s">
        <v>12287</v>
      </c>
      <c r="B3122" s="100" t="s">
        <v>12288</v>
      </c>
      <c r="C3122" s="100" t="s">
        <v>493</v>
      </c>
      <c r="D3122" s="100" t="s">
        <v>8557</v>
      </c>
      <c r="E3122" s="100" t="s">
        <v>64</v>
      </c>
      <c r="F3122" s="277" t="s">
        <v>65</v>
      </c>
      <c r="G3122" s="101">
        <v>9.1</v>
      </c>
      <c r="H3122" s="101">
        <v>7.2</v>
      </c>
      <c r="I3122" s="101">
        <v>9.4</v>
      </c>
      <c r="J3122" s="101">
        <v>7.1</v>
      </c>
      <c r="K3122" s="101">
        <v>8</v>
      </c>
      <c r="L3122" s="278">
        <v>143670</v>
      </c>
      <c r="M3122" s="100" t="s">
        <v>125</v>
      </c>
      <c r="N3122" s="100" t="s">
        <v>67</v>
      </c>
      <c r="O3122" s="100" t="s">
        <v>486</v>
      </c>
    </row>
    <row r="3123" spans="1:15">
      <c r="A3123" s="100" t="s">
        <v>18189</v>
      </c>
      <c r="B3123" s="100" t="s">
        <v>18190</v>
      </c>
      <c r="C3123" s="100" t="s">
        <v>11508</v>
      </c>
      <c r="D3123" s="100" t="s">
        <v>132</v>
      </c>
      <c r="E3123" s="100" t="s">
        <v>72</v>
      </c>
      <c r="F3123" s="277" t="s">
        <v>73</v>
      </c>
      <c r="G3123" s="101">
        <v>5.7</v>
      </c>
      <c r="H3123" s="101">
        <v>4.2</v>
      </c>
      <c r="I3123" s="101">
        <v>3.8</v>
      </c>
      <c r="J3123" s="101">
        <v>5.8</v>
      </c>
      <c r="K3123" s="101">
        <v>4.5999999999999996</v>
      </c>
      <c r="L3123" s="278">
        <v>188613</v>
      </c>
      <c r="M3123" s="100" t="s">
        <v>66</v>
      </c>
      <c r="N3123" s="100" t="s">
        <v>67</v>
      </c>
      <c r="O3123" s="100" t="s">
        <v>11509</v>
      </c>
    </row>
    <row r="3124" spans="1:15">
      <c r="A3124" s="100" t="s">
        <v>12851</v>
      </c>
      <c r="B3124" s="100" t="s">
        <v>1525</v>
      </c>
      <c r="C3124" s="100" t="s">
        <v>1526</v>
      </c>
      <c r="D3124" s="100" t="s">
        <v>8541</v>
      </c>
      <c r="E3124" s="100" t="s">
        <v>72</v>
      </c>
      <c r="F3124" s="277" t="s">
        <v>65</v>
      </c>
      <c r="G3124" s="101">
        <v>5</v>
      </c>
      <c r="H3124" s="101">
        <v>9</v>
      </c>
      <c r="I3124" s="101">
        <v>4.5999999999999996</v>
      </c>
      <c r="J3124" s="101">
        <v>4.3</v>
      </c>
      <c r="K3124" s="101">
        <v>4.7</v>
      </c>
      <c r="L3124" s="278">
        <v>63507</v>
      </c>
      <c r="M3124" s="100" t="s">
        <v>66</v>
      </c>
      <c r="N3124" s="100" t="s">
        <v>264</v>
      </c>
      <c r="O3124" s="100" t="s">
        <v>1531</v>
      </c>
    </row>
    <row r="3125" spans="1:15">
      <c r="A3125" s="100" t="s">
        <v>12291</v>
      </c>
      <c r="B3125" s="100" t="s">
        <v>12292</v>
      </c>
      <c r="C3125" s="100" t="s">
        <v>501</v>
      </c>
      <c r="D3125" s="100" t="s">
        <v>8558</v>
      </c>
      <c r="E3125" s="100" t="s">
        <v>107</v>
      </c>
      <c r="F3125" s="277" t="s">
        <v>65</v>
      </c>
      <c r="G3125" s="101">
        <v>7</v>
      </c>
      <c r="H3125" s="101">
        <v>2</v>
      </c>
      <c r="I3125" s="101">
        <v>7.6</v>
      </c>
      <c r="J3125" s="101">
        <v>8.1</v>
      </c>
      <c r="K3125" s="101">
        <v>5.6</v>
      </c>
      <c r="L3125" s="278">
        <v>47600</v>
      </c>
      <c r="M3125" s="100" t="s">
        <v>66</v>
      </c>
      <c r="N3125" s="100" t="s">
        <v>67</v>
      </c>
      <c r="O3125" s="100" t="s">
        <v>492</v>
      </c>
    </row>
    <row r="3126" spans="1:15">
      <c r="A3126" s="100" t="s">
        <v>18193</v>
      </c>
      <c r="B3126" s="100" t="s">
        <v>18194</v>
      </c>
      <c r="C3126" s="100" t="s">
        <v>11512</v>
      </c>
      <c r="D3126" s="100" t="s">
        <v>179</v>
      </c>
      <c r="E3126" s="100" t="s">
        <v>72</v>
      </c>
      <c r="F3126" s="277" t="s">
        <v>65</v>
      </c>
      <c r="G3126" s="101">
        <v>4.9000000000000004</v>
      </c>
      <c r="H3126" s="101">
        <v>3.2</v>
      </c>
      <c r="I3126" s="101">
        <v>4.2</v>
      </c>
      <c r="J3126" s="101">
        <v>5.0999999999999996</v>
      </c>
      <c r="K3126" s="101">
        <v>4.0999999999999996</v>
      </c>
      <c r="L3126" s="278">
        <v>400312</v>
      </c>
      <c r="M3126" s="100" t="s">
        <v>66</v>
      </c>
      <c r="N3126" s="100" t="s">
        <v>67</v>
      </c>
      <c r="O3126" s="100"/>
    </row>
    <row r="3127" spans="1:15">
      <c r="A3127" s="100" t="s">
        <v>14184</v>
      </c>
      <c r="B3127" s="100" t="s">
        <v>14185</v>
      </c>
      <c r="C3127" s="100" t="s">
        <v>3912</v>
      </c>
      <c r="D3127" s="100" t="s">
        <v>8541</v>
      </c>
      <c r="E3127" s="100" t="s">
        <v>196</v>
      </c>
      <c r="F3127" s="277" t="s">
        <v>73</v>
      </c>
      <c r="G3127" s="101">
        <v>4</v>
      </c>
      <c r="H3127" s="101">
        <v>8</v>
      </c>
      <c r="I3127" s="101">
        <v>5.0999999999999996</v>
      </c>
      <c r="J3127" s="101">
        <v>2.9</v>
      </c>
      <c r="K3127" s="101">
        <v>4.3</v>
      </c>
      <c r="L3127" s="278">
        <v>19280</v>
      </c>
      <c r="M3127" s="100" t="s">
        <v>66</v>
      </c>
      <c r="N3127" s="100" t="s">
        <v>1281</v>
      </c>
      <c r="O3127" s="100" t="s">
        <v>3889</v>
      </c>
    </row>
    <row r="3128" spans="1:15">
      <c r="A3128" s="100" t="s">
        <v>18195</v>
      </c>
      <c r="B3128" s="100" t="s">
        <v>18196</v>
      </c>
      <c r="C3128" s="100" t="s">
        <v>11515</v>
      </c>
      <c r="D3128" s="100" t="s">
        <v>8579</v>
      </c>
      <c r="E3128" s="100" t="s">
        <v>107</v>
      </c>
      <c r="F3128" s="277" t="s">
        <v>73</v>
      </c>
      <c r="G3128" s="101">
        <v>7.1</v>
      </c>
      <c r="H3128" s="101">
        <v>4.7</v>
      </c>
      <c r="I3128" s="101">
        <v>7.6</v>
      </c>
      <c r="J3128" s="101">
        <v>5.3</v>
      </c>
      <c r="K3128" s="101">
        <v>5.6</v>
      </c>
      <c r="L3128" s="278">
        <v>84447</v>
      </c>
      <c r="M3128" s="100" t="s">
        <v>66</v>
      </c>
      <c r="N3128" s="100" t="s">
        <v>543</v>
      </c>
      <c r="O3128" s="100"/>
    </row>
    <row r="3129" spans="1:15">
      <c r="A3129" s="100" t="s">
        <v>18091</v>
      </c>
      <c r="B3129" s="100" t="s">
        <v>18092</v>
      </c>
      <c r="C3129" s="100" t="s">
        <v>11411</v>
      </c>
      <c r="D3129" s="100" t="s">
        <v>8534</v>
      </c>
      <c r="E3129" s="100" t="s">
        <v>72</v>
      </c>
      <c r="F3129" s="277" t="s">
        <v>73</v>
      </c>
      <c r="G3129" s="101">
        <v>5.3</v>
      </c>
      <c r="H3129" s="101">
        <v>3.4</v>
      </c>
      <c r="I3129" s="101">
        <v>4.2</v>
      </c>
      <c r="J3129" s="101">
        <v>6.2</v>
      </c>
      <c r="K3129" s="101">
        <v>4.7</v>
      </c>
      <c r="L3129" s="278">
        <v>21599</v>
      </c>
      <c r="M3129" s="100" t="s">
        <v>66</v>
      </c>
      <c r="N3129" s="100" t="s">
        <v>247</v>
      </c>
      <c r="O3129" s="100"/>
    </row>
    <row r="3130" spans="1:15">
      <c r="A3130" s="100" t="s">
        <v>18197</v>
      </c>
      <c r="B3130" s="100" t="s">
        <v>18198</v>
      </c>
      <c r="C3130" s="100" t="s">
        <v>11518</v>
      </c>
      <c r="D3130" s="100" t="s">
        <v>137</v>
      </c>
      <c r="E3130" s="100" t="s">
        <v>72</v>
      </c>
      <c r="F3130" s="277" t="s">
        <v>65</v>
      </c>
      <c r="G3130" s="101">
        <v>5.6</v>
      </c>
      <c r="H3130" s="101">
        <v>3.3</v>
      </c>
      <c r="I3130" s="101">
        <v>5.5</v>
      </c>
      <c r="J3130" s="101">
        <v>5.5</v>
      </c>
      <c r="K3130" s="101">
        <v>4.8</v>
      </c>
      <c r="L3130" s="278">
        <v>268155</v>
      </c>
      <c r="M3130" s="100" t="s">
        <v>66</v>
      </c>
      <c r="N3130" s="100" t="s">
        <v>103</v>
      </c>
      <c r="O3130" s="100"/>
    </row>
    <row r="3131" spans="1:15">
      <c r="A3131" s="100" t="s">
        <v>18199</v>
      </c>
      <c r="B3131" s="100" t="s">
        <v>18200</v>
      </c>
      <c r="C3131" s="100" t="s">
        <v>8164</v>
      </c>
      <c r="D3131" s="100" t="s">
        <v>8580</v>
      </c>
      <c r="E3131" s="100" t="s">
        <v>94</v>
      </c>
      <c r="F3131" s="277" t="s">
        <v>65</v>
      </c>
      <c r="G3131" s="101">
        <v>8.1</v>
      </c>
      <c r="H3131" s="101">
        <v>3.9</v>
      </c>
      <c r="I3131" s="101">
        <v>5.7</v>
      </c>
      <c r="J3131" s="101">
        <v>5.0999999999999996</v>
      </c>
      <c r="K3131" s="101">
        <v>5.2</v>
      </c>
      <c r="L3131" s="278">
        <v>71719</v>
      </c>
      <c r="M3131" s="100" t="s">
        <v>66</v>
      </c>
      <c r="N3131" s="100" t="s">
        <v>247</v>
      </c>
      <c r="O3131" s="100" t="s">
        <v>8161</v>
      </c>
    </row>
    <row r="3132" spans="1:15">
      <c r="A3132" s="100" t="s">
        <v>18201</v>
      </c>
      <c r="B3132" s="100" t="s">
        <v>18202</v>
      </c>
      <c r="C3132" s="100" t="s">
        <v>11521</v>
      </c>
      <c r="D3132" s="100" t="s">
        <v>78</v>
      </c>
      <c r="E3132" s="100" t="s">
        <v>94</v>
      </c>
      <c r="F3132" s="277" t="s">
        <v>65</v>
      </c>
      <c r="G3132" s="101">
        <v>7.3</v>
      </c>
      <c r="H3132" s="101">
        <v>6.7</v>
      </c>
      <c r="I3132" s="101">
        <v>7.1</v>
      </c>
      <c r="J3132" s="101">
        <v>5.0999999999999996</v>
      </c>
      <c r="K3132" s="101">
        <v>6.2</v>
      </c>
      <c r="L3132" s="278">
        <v>7628</v>
      </c>
      <c r="M3132" s="100" t="s">
        <v>66</v>
      </c>
      <c r="N3132" s="100" t="s">
        <v>247</v>
      </c>
      <c r="O3132" s="100"/>
    </row>
    <row r="3133" spans="1:15">
      <c r="A3133" s="100" t="s">
        <v>18203</v>
      </c>
      <c r="B3133" s="100" t="s">
        <v>18204</v>
      </c>
      <c r="C3133" s="100" t="s">
        <v>11524</v>
      </c>
      <c r="D3133" s="100" t="s">
        <v>8593</v>
      </c>
      <c r="E3133" s="100" t="s">
        <v>196</v>
      </c>
      <c r="F3133" s="277" t="s">
        <v>65</v>
      </c>
      <c r="G3133" s="101">
        <v>4.2</v>
      </c>
      <c r="H3133" s="101">
        <v>2.8</v>
      </c>
      <c r="I3133" s="101">
        <v>4.9000000000000004</v>
      </c>
      <c r="J3133" s="101">
        <v>5.0999999999999996</v>
      </c>
      <c r="K3133" s="101">
        <v>4.5</v>
      </c>
      <c r="L3133" s="278">
        <v>66888</v>
      </c>
      <c r="M3133" s="100" t="s">
        <v>66</v>
      </c>
      <c r="N3133" s="100" t="s">
        <v>247</v>
      </c>
      <c r="O3133" s="100"/>
    </row>
    <row r="3134" spans="1:15">
      <c r="A3134" s="100" t="s">
        <v>14758</v>
      </c>
      <c r="B3134" s="100" t="s">
        <v>14759</v>
      </c>
      <c r="C3134" s="100" t="s">
        <v>8944</v>
      </c>
      <c r="D3134" s="100" t="s">
        <v>8553</v>
      </c>
      <c r="E3134" s="100" t="s">
        <v>94</v>
      </c>
      <c r="F3134" s="277" t="s">
        <v>73</v>
      </c>
      <c r="G3134" s="101">
        <v>8.4</v>
      </c>
      <c r="H3134" s="101">
        <v>4.8</v>
      </c>
      <c r="I3134" s="101">
        <v>2</v>
      </c>
      <c r="J3134" s="101">
        <v>7.6</v>
      </c>
      <c r="K3134" s="101">
        <v>5.4</v>
      </c>
      <c r="L3134" s="278">
        <v>984817</v>
      </c>
      <c r="M3134" s="100" t="s">
        <v>66</v>
      </c>
      <c r="N3134" s="100" t="s">
        <v>264</v>
      </c>
      <c r="O3134" s="100"/>
    </row>
    <row r="3135" spans="1:15">
      <c r="A3135" s="100" t="s">
        <v>18205</v>
      </c>
      <c r="B3135" s="100" t="s">
        <v>18206</v>
      </c>
      <c r="C3135" s="100" t="s">
        <v>8166</v>
      </c>
      <c r="D3135" s="100" t="s">
        <v>8559</v>
      </c>
      <c r="E3135" s="100" t="s">
        <v>196</v>
      </c>
      <c r="F3135" s="277" t="s">
        <v>95</v>
      </c>
      <c r="G3135" s="101">
        <v>3.4</v>
      </c>
      <c r="H3135" s="101">
        <v>5.7</v>
      </c>
      <c r="I3135" s="101">
        <v>6.2</v>
      </c>
      <c r="J3135" s="101">
        <v>0.7</v>
      </c>
      <c r="K3135" s="101">
        <v>3.9</v>
      </c>
      <c r="L3135" s="278">
        <v>169470</v>
      </c>
      <c r="M3135" s="100" t="s">
        <v>66</v>
      </c>
      <c r="N3135" s="100" t="s">
        <v>190</v>
      </c>
      <c r="O3135" s="100" t="s">
        <v>8165</v>
      </c>
    </row>
    <row r="3136" spans="1:15">
      <c r="A3136" s="100" t="s">
        <v>18210</v>
      </c>
      <c r="B3136" s="100" t="s">
        <v>18211</v>
      </c>
      <c r="C3136" s="100" t="s">
        <v>11533</v>
      </c>
      <c r="D3136" s="100" t="s">
        <v>8554</v>
      </c>
      <c r="E3136" s="100" t="s">
        <v>196</v>
      </c>
      <c r="F3136" s="277" t="s">
        <v>95</v>
      </c>
      <c r="G3136" s="101">
        <v>4.0999999999999996</v>
      </c>
      <c r="H3136" s="101">
        <v>5.5</v>
      </c>
      <c r="I3136" s="101">
        <v>3.8</v>
      </c>
      <c r="J3136" s="101">
        <v>2.7</v>
      </c>
      <c r="K3136" s="101">
        <v>3.4</v>
      </c>
      <c r="L3136" s="278">
        <v>12812</v>
      </c>
      <c r="M3136" s="100" t="s">
        <v>66</v>
      </c>
      <c r="N3136" s="100" t="s">
        <v>103</v>
      </c>
      <c r="O3136" s="100" t="s">
        <v>11534</v>
      </c>
    </row>
    <row r="3137" spans="1:15">
      <c r="A3137" s="100"/>
      <c r="B3137" s="100" t="s">
        <v>18207</v>
      </c>
      <c r="C3137" s="100" t="s">
        <v>11527</v>
      </c>
      <c r="D3137" s="100" t="s">
        <v>8536</v>
      </c>
      <c r="E3137" s="100" t="s">
        <v>72</v>
      </c>
      <c r="F3137" s="277" t="s">
        <v>65</v>
      </c>
      <c r="G3137" s="101">
        <v>5</v>
      </c>
      <c r="H3137" s="101">
        <v>3.6</v>
      </c>
      <c r="I3137" s="101">
        <v>3.5</v>
      </c>
      <c r="J3137" s="101">
        <v>5.6</v>
      </c>
      <c r="K3137" s="101">
        <v>4.2</v>
      </c>
      <c r="L3137" s="278">
        <v>1751</v>
      </c>
      <c r="M3137" s="100" t="s">
        <v>66</v>
      </c>
      <c r="N3137" s="100" t="s">
        <v>103</v>
      </c>
      <c r="O3137" s="100"/>
    </row>
    <row r="3138" spans="1:15">
      <c r="A3138" s="100" t="s">
        <v>12409</v>
      </c>
      <c r="B3138" s="100" t="s">
        <v>12410</v>
      </c>
      <c r="C3138" s="100" t="s">
        <v>8855</v>
      </c>
      <c r="D3138" s="100" t="s">
        <v>174</v>
      </c>
      <c r="E3138" s="100" t="s">
        <v>107</v>
      </c>
      <c r="F3138" s="277" t="s">
        <v>73</v>
      </c>
      <c r="G3138" s="101">
        <v>6.3</v>
      </c>
      <c r="H3138" s="101">
        <v>4.2</v>
      </c>
      <c r="I3138" s="101">
        <v>4.3</v>
      </c>
      <c r="J3138" s="101">
        <v>6.6</v>
      </c>
      <c r="K3138" s="101">
        <v>5.5</v>
      </c>
      <c r="L3138" s="278">
        <v>26388</v>
      </c>
      <c r="M3138" s="100" t="s">
        <v>66</v>
      </c>
      <c r="N3138" s="100" t="s">
        <v>190</v>
      </c>
      <c r="O3138" s="100"/>
    </row>
    <row r="3139" spans="1:15">
      <c r="A3139" s="100" t="s">
        <v>18208</v>
      </c>
      <c r="B3139" s="100" t="s">
        <v>18209</v>
      </c>
      <c r="C3139" s="100" t="s">
        <v>11530</v>
      </c>
      <c r="D3139" s="100" t="s">
        <v>8536</v>
      </c>
      <c r="E3139" s="100" t="s">
        <v>196</v>
      </c>
      <c r="F3139" s="277" t="s">
        <v>65</v>
      </c>
      <c r="G3139" s="101">
        <v>4.2</v>
      </c>
      <c r="H3139" s="101">
        <v>0</v>
      </c>
      <c r="I3139" s="101">
        <v>2.4</v>
      </c>
      <c r="J3139" s="101">
        <v>6.4</v>
      </c>
      <c r="K3139" s="101">
        <v>3.4</v>
      </c>
      <c r="L3139" s="278">
        <v>2045</v>
      </c>
      <c r="M3139" s="100" t="s">
        <v>66</v>
      </c>
      <c r="N3139" s="100" t="s">
        <v>190</v>
      </c>
      <c r="O3139" s="100"/>
    </row>
    <row r="3140" spans="1:15">
      <c r="A3140" s="100" t="s">
        <v>13481</v>
      </c>
      <c r="B3140" s="100" t="s">
        <v>13482</v>
      </c>
      <c r="C3140" s="100" t="s">
        <v>8889</v>
      </c>
      <c r="D3140" s="100" t="s">
        <v>8553</v>
      </c>
      <c r="E3140" s="100" t="s">
        <v>196</v>
      </c>
      <c r="F3140" s="277" t="s">
        <v>65</v>
      </c>
      <c r="G3140" s="101">
        <v>3</v>
      </c>
      <c r="H3140" s="101">
        <v>2.9</v>
      </c>
      <c r="I3140" s="101">
        <v>2</v>
      </c>
      <c r="J3140" s="101">
        <v>5.8</v>
      </c>
      <c r="K3140" s="101">
        <v>3.8</v>
      </c>
      <c r="L3140" s="278">
        <v>4100000</v>
      </c>
      <c r="M3140" s="100" t="s">
        <v>66</v>
      </c>
      <c r="N3140" s="100" t="s">
        <v>67</v>
      </c>
      <c r="O3140" s="100"/>
    </row>
    <row r="3141" spans="1:15">
      <c r="A3141" s="100" t="s">
        <v>15267</v>
      </c>
      <c r="B3141" s="100" t="s">
        <v>15268</v>
      </c>
      <c r="C3141" s="100" t="s">
        <v>5903</v>
      </c>
      <c r="D3141" s="100" t="s">
        <v>8535</v>
      </c>
      <c r="E3141" s="100" t="s">
        <v>107</v>
      </c>
      <c r="F3141" s="277" t="s">
        <v>65</v>
      </c>
      <c r="G3141" s="101">
        <v>6.2</v>
      </c>
      <c r="H3141" s="101">
        <v>10</v>
      </c>
      <c r="I3141" s="101">
        <v>7.7</v>
      </c>
      <c r="J3141" s="101">
        <v>2.5</v>
      </c>
      <c r="K3141" s="101">
        <v>5.8</v>
      </c>
      <c r="L3141" s="278">
        <v>452618</v>
      </c>
      <c r="M3141" s="100" t="s">
        <v>66</v>
      </c>
      <c r="N3141" s="100" t="s">
        <v>67</v>
      </c>
      <c r="O3141" s="100" t="s">
        <v>5924</v>
      </c>
    </row>
    <row r="3142" spans="1:15">
      <c r="A3142" s="100" t="s">
        <v>18212</v>
      </c>
      <c r="B3142" s="100" t="s">
        <v>18213</v>
      </c>
      <c r="C3142" s="100" t="s">
        <v>11537</v>
      </c>
      <c r="D3142" s="100" t="s">
        <v>78</v>
      </c>
      <c r="E3142" s="100" t="s">
        <v>94</v>
      </c>
      <c r="F3142" s="277" t="s">
        <v>65</v>
      </c>
      <c r="G3142" s="101">
        <v>7.2</v>
      </c>
      <c r="H3142" s="101">
        <v>8</v>
      </c>
      <c r="I3142" s="101">
        <v>6.2</v>
      </c>
      <c r="J3142" s="101">
        <v>6.7</v>
      </c>
      <c r="K3142" s="101">
        <v>6.5</v>
      </c>
      <c r="L3142" s="278">
        <v>4686</v>
      </c>
      <c r="M3142" s="100" t="s">
        <v>66</v>
      </c>
      <c r="N3142" s="100" t="s">
        <v>247</v>
      </c>
      <c r="O3142" s="100"/>
    </row>
    <row r="3143" spans="1:15">
      <c r="A3143" s="100" t="s">
        <v>18216</v>
      </c>
      <c r="B3143" s="100" t="s">
        <v>18217</v>
      </c>
      <c r="C3143" s="100" t="s">
        <v>8170</v>
      </c>
      <c r="D3143" s="100" t="s">
        <v>8536</v>
      </c>
      <c r="E3143" s="100" t="s">
        <v>107</v>
      </c>
      <c r="F3143" s="277" t="s">
        <v>73</v>
      </c>
      <c r="G3143" s="101">
        <v>6.8</v>
      </c>
      <c r="H3143" s="101">
        <v>4.2</v>
      </c>
      <c r="I3143" s="101">
        <v>4.3</v>
      </c>
      <c r="J3143" s="101">
        <v>5.7</v>
      </c>
      <c r="K3143" s="101">
        <v>4.8</v>
      </c>
      <c r="L3143" s="278">
        <v>101264</v>
      </c>
      <c r="M3143" s="100" t="s">
        <v>66</v>
      </c>
      <c r="N3143" s="100" t="s">
        <v>247</v>
      </c>
      <c r="O3143" s="100" t="s">
        <v>8167</v>
      </c>
    </row>
    <row r="3144" spans="1:15">
      <c r="A3144" s="100" t="s">
        <v>18214</v>
      </c>
      <c r="B3144" s="100" t="s">
        <v>18215</v>
      </c>
      <c r="C3144" s="100" t="s">
        <v>11540</v>
      </c>
      <c r="D3144" s="100" t="s">
        <v>8551</v>
      </c>
      <c r="E3144" s="100" t="s">
        <v>196</v>
      </c>
      <c r="F3144" s="277" t="s">
        <v>73</v>
      </c>
      <c r="G3144" s="101">
        <v>4.0999999999999996</v>
      </c>
      <c r="H3144" s="101">
        <v>3.3</v>
      </c>
      <c r="I3144" s="101">
        <v>2.9</v>
      </c>
      <c r="J3144" s="101">
        <v>6.6</v>
      </c>
      <c r="K3144" s="101">
        <v>4.2</v>
      </c>
      <c r="L3144" s="278">
        <v>718</v>
      </c>
      <c r="M3144" s="100" t="s">
        <v>66</v>
      </c>
      <c r="N3144" s="100" t="s">
        <v>190</v>
      </c>
      <c r="O3144" s="100" t="s">
        <v>1247</v>
      </c>
    </row>
    <row r="3145" spans="1:15">
      <c r="A3145" s="100" t="s">
        <v>18218</v>
      </c>
      <c r="B3145" s="100" t="s">
        <v>18219</v>
      </c>
      <c r="C3145" s="100" t="s">
        <v>11543</v>
      </c>
      <c r="D3145" s="100" t="s">
        <v>8536</v>
      </c>
      <c r="E3145" s="100" t="s">
        <v>72</v>
      </c>
      <c r="F3145" s="277" t="s">
        <v>65</v>
      </c>
      <c r="G3145" s="101">
        <v>4.5999999999999996</v>
      </c>
      <c r="H3145" s="101">
        <v>2</v>
      </c>
      <c r="I3145" s="101">
        <v>3</v>
      </c>
      <c r="J3145" s="101">
        <v>6.1</v>
      </c>
      <c r="K3145" s="101">
        <v>3.9</v>
      </c>
      <c r="L3145" s="278">
        <v>3838</v>
      </c>
      <c r="M3145" s="100" t="s">
        <v>66</v>
      </c>
      <c r="N3145" s="100" t="s">
        <v>103</v>
      </c>
      <c r="O3145" s="100"/>
    </row>
    <row r="3146" spans="1:15">
      <c r="A3146" s="100" t="s">
        <v>13113</v>
      </c>
      <c r="B3146" s="100" t="s">
        <v>13114</v>
      </c>
      <c r="C3146" s="100" t="s">
        <v>2024</v>
      </c>
      <c r="D3146" s="100" t="s">
        <v>8549</v>
      </c>
      <c r="E3146" s="100" t="s">
        <v>94</v>
      </c>
      <c r="F3146" s="277" t="s">
        <v>65</v>
      </c>
      <c r="G3146" s="101">
        <v>8.5</v>
      </c>
      <c r="H3146" s="101">
        <v>4.2</v>
      </c>
      <c r="I3146" s="101">
        <v>5.4</v>
      </c>
      <c r="J3146" s="101">
        <v>6.3</v>
      </c>
      <c r="K3146" s="101">
        <v>5.4</v>
      </c>
      <c r="L3146" s="278">
        <v>1956</v>
      </c>
      <c r="M3146" s="100" t="s">
        <v>125</v>
      </c>
      <c r="N3146" s="100" t="s">
        <v>67</v>
      </c>
      <c r="O3146" s="100" t="s">
        <v>2010</v>
      </c>
    </row>
    <row r="3147" spans="1:15">
      <c r="A3147" s="100" t="s">
        <v>13121</v>
      </c>
      <c r="B3147" s="100" t="s">
        <v>13114</v>
      </c>
      <c r="C3147" s="100" t="s">
        <v>2034</v>
      </c>
      <c r="D3147" s="100" t="s">
        <v>8549</v>
      </c>
      <c r="E3147" s="100" t="s">
        <v>94</v>
      </c>
      <c r="F3147" s="277" t="s">
        <v>65</v>
      </c>
      <c r="G3147" s="101">
        <v>8.5</v>
      </c>
      <c r="H3147" s="101">
        <v>4.2</v>
      </c>
      <c r="I3147" s="101">
        <v>5.4</v>
      </c>
      <c r="J3147" s="101">
        <v>6.3</v>
      </c>
      <c r="K3147" s="101">
        <v>5.4</v>
      </c>
      <c r="L3147" s="278">
        <v>1956</v>
      </c>
      <c r="M3147" s="100" t="s">
        <v>125</v>
      </c>
      <c r="N3147" s="100" t="s">
        <v>67</v>
      </c>
      <c r="O3147" s="100" t="s">
        <v>2010</v>
      </c>
    </row>
    <row r="3148" spans="1:15">
      <c r="A3148" s="100" t="s">
        <v>12852</v>
      </c>
      <c r="B3148" s="100" t="s">
        <v>12853</v>
      </c>
      <c r="C3148" s="100" t="s">
        <v>1530</v>
      </c>
      <c r="D3148" s="100" t="s">
        <v>8558</v>
      </c>
      <c r="E3148" s="100" t="s">
        <v>196</v>
      </c>
      <c r="F3148" s="277" t="s">
        <v>65</v>
      </c>
      <c r="G3148" s="101">
        <v>4</v>
      </c>
      <c r="H3148" s="101">
        <v>3.6</v>
      </c>
      <c r="I3148" s="101">
        <v>4.9000000000000004</v>
      </c>
      <c r="J3148" s="101">
        <v>4.5999999999999996</v>
      </c>
      <c r="K3148" s="101">
        <v>4.3</v>
      </c>
      <c r="L3148" s="278">
        <v>276242</v>
      </c>
      <c r="M3148" s="100" t="s">
        <v>66</v>
      </c>
      <c r="N3148" s="100" t="s">
        <v>1281</v>
      </c>
      <c r="O3148" s="100" t="s">
        <v>1368</v>
      </c>
    </row>
    <row r="3149" spans="1:15">
      <c r="A3149" s="100" t="s">
        <v>14127</v>
      </c>
      <c r="B3149" s="100" t="s">
        <v>14128</v>
      </c>
      <c r="C3149" s="100" t="s">
        <v>3801</v>
      </c>
      <c r="D3149" s="100" t="s">
        <v>8560</v>
      </c>
      <c r="E3149" s="100" t="s">
        <v>196</v>
      </c>
      <c r="F3149" s="277" t="s">
        <v>65</v>
      </c>
      <c r="G3149" s="101">
        <v>3.5</v>
      </c>
      <c r="H3149" s="101">
        <v>4.0999999999999996</v>
      </c>
      <c r="I3149" s="101">
        <v>4.2</v>
      </c>
      <c r="J3149" s="101">
        <v>3.3</v>
      </c>
      <c r="K3149" s="101">
        <v>3.9</v>
      </c>
      <c r="L3149" s="278">
        <v>332014</v>
      </c>
      <c r="M3149" s="100" t="s">
        <v>66</v>
      </c>
      <c r="N3149" s="100" t="s">
        <v>190</v>
      </c>
      <c r="O3149" s="100" t="s">
        <v>3778</v>
      </c>
    </row>
    <row r="3150" spans="1:15">
      <c r="A3150" s="100" t="s">
        <v>18220</v>
      </c>
      <c r="B3150" s="100" t="s">
        <v>18221</v>
      </c>
      <c r="C3150" s="100" t="s">
        <v>11546</v>
      </c>
      <c r="D3150" s="100" t="s">
        <v>8541</v>
      </c>
      <c r="E3150" s="100" t="s">
        <v>72</v>
      </c>
      <c r="F3150" s="277" t="s">
        <v>65</v>
      </c>
      <c r="G3150" s="101">
        <v>5.2</v>
      </c>
      <c r="H3150" s="101">
        <v>8</v>
      </c>
      <c r="I3150" s="101">
        <v>3.8</v>
      </c>
      <c r="J3150" s="101">
        <v>5.2</v>
      </c>
      <c r="K3150" s="101">
        <v>4.5999999999999996</v>
      </c>
      <c r="L3150" s="278">
        <v>12025</v>
      </c>
      <c r="M3150" s="100" t="s">
        <v>66</v>
      </c>
      <c r="N3150" s="100" t="s">
        <v>103</v>
      </c>
      <c r="O3150" s="100"/>
    </row>
    <row r="3151" spans="1:15">
      <c r="A3151" s="100" t="s">
        <v>18222</v>
      </c>
      <c r="B3151" s="100" t="s">
        <v>18223</v>
      </c>
      <c r="C3151" s="100" t="s">
        <v>11549</v>
      </c>
      <c r="D3151" s="100" t="s">
        <v>8581</v>
      </c>
      <c r="E3151" s="100" t="s">
        <v>107</v>
      </c>
      <c r="F3151" s="277"/>
      <c r="G3151" s="101">
        <v>5.9</v>
      </c>
      <c r="H3151" s="101">
        <v>6.8</v>
      </c>
      <c r="I3151" s="101">
        <v>2.9</v>
      </c>
      <c r="J3151" s="101">
        <v>5.9</v>
      </c>
      <c r="K3151" s="101">
        <v>4.8</v>
      </c>
      <c r="L3151" s="278">
        <v>60101</v>
      </c>
      <c r="M3151" s="100" t="s">
        <v>66</v>
      </c>
      <c r="N3151" s="100" t="s">
        <v>264</v>
      </c>
      <c r="O3151" s="100"/>
    </row>
    <row r="3152" spans="1:15">
      <c r="A3152" s="100" t="s">
        <v>15310</v>
      </c>
      <c r="B3152" s="100" t="s">
        <v>15311</v>
      </c>
      <c r="C3152" s="100" t="s">
        <v>5951</v>
      </c>
      <c r="D3152" s="100" t="s">
        <v>8535</v>
      </c>
      <c r="E3152" s="100" t="s">
        <v>107</v>
      </c>
      <c r="F3152" s="277" t="s">
        <v>65</v>
      </c>
      <c r="G3152" s="101">
        <v>7.1</v>
      </c>
      <c r="H3152" s="101">
        <v>9</v>
      </c>
      <c r="I3152" s="101">
        <v>7.5</v>
      </c>
      <c r="J3152" s="101">
        <v>3</v>
      </c>
      <c r="K3152" s="101">
        <v>5.8</v>
      </c>
      <c r="L3152" s="278">
        <v>492012</v>
      </c>
      <c r="M3152" s="100" t="s">
        <v>66</v>
      </c>
      <c r="N3152" s="100" t="s">
        <v>67</v>
      </c>
      <c r="O3152" s="100" t="s">
        <v>5996</v>
      </c>
    </row>
    <row r="3153" spans="1:15">
      <c r="A3153" s="100" t="s">
        <v>15308</v>
      </c>
      <c r="B3153" s="100" t="s">
        <v>15309</v>
      </c>
      <c r="C3153" s="100" t="s">
        <v>5947</v>
      </c>
      <c r="D3153" s="100" t="s">
        <v>8536</v>
      </c>
      <c r="E3153" s="100" t="s">
        <v>72</v>
      </c>
      <c r="F3153" s="277" t="s">
        <v>73</v>
      </c>
      <c r="G3153" s="101">
        <v>5.4</v>
      </c>
      <c r="H3153" s="101">
        <v>5.9</v>
      </c>
      <c r="I3153" s="101">
        <v>5.2</v>
      </c>
      <c r="J3153" s="101">
        <v>1.9</v>
      </c>
      <c r="K3153" s="101">
        <v>4.2</v>
      </c>
      <c r="L3153" s="278">
        <v>70121</v>
      </c>
      <c r="M3153" s="100" t="s">
        <v>66</v>
      </c>
      <c r="N3153" s="100" t="s">
        <v>67</v>
      </c>
      <c r="O3153" s="100" t="s">
        <v>5992</v>
      </c>
    </row>
    <row r="3154" spans="1:15">
      <c r="A3154" s="100" t="s">
        <v>15312</v>
      </c>
      <c r="B3154" s="100" t="s">
        <v>15313</v>
      </c>
      <c r="C3154" s="100" t="s">
        <v>5955</v>
      </c>
      <c r="D3154" s="100" t="s">
        <v>8561</v>
      </c>
      <c r="E3154" s="100" t="s">
        <v>196</v>
      </c>
      <c r="F3154" s="277" t="s">
        <v>65</v>
      </c>
      <c r="G3154" s="101">
        <v>2.9</v>
      </c>
      <c r="H3154" s="101">
        <v>3.6</v>
      </c>
      <c r="I3154" s="101">
        <v>7.3</v>
      </c>
      <c r="J3154" s="101">
        <v>2.8</v>
      </c>
      <c r="K3154" s="101">
        <v>3.9</v>
      </c>
      <c r="L3154" s="278">
        <v>3277589</v>
      </c>
      <c r="M3154" s="100" t="s">
        <v>66</v>
      </c>
      <c r="N3154" s="100" t="s">
        <v>543</v>
      </c>
      <c r="O3154" s="100" t="s">
        <v>6000</v>
      </c>
    </row>
    <row r="3155" spans="1:15">
      <c r="A3155" s="100" t="s">
        <v>18224</v>
      </c>
      <c r="B3155" s="100" t="s">
        <v>11551</v>
      </c>
      <c r="C3155" s="100" t="s">
        <v>11552</v>
      </c>
      <c r="D3155" s="100" t="s">
        <v>8545</v>
      </c>
      <c r="E3155" s="100" t="s">
        <v>196</v>
      </c>
      <c r="F3155" s="277" t="s">
        <v>95</v>
      </c>
      <c r="G3155" s="101">
        <v>3.1</v>
      </c>
      <c r="H3155" s="101">
        <v>5.5</v>
      </c>
      <c r="I3155" s="101">
        <v>3.5</v>
      </c>
      <c r="J3155" s="101">
        <v>5.2</v>
      </c>
      <c r="K3155" s="101">
        <v>4.3</v>
      </c>
      <c r="L3155" s="278"/>
      <c r="M3155" s="100" t="s">
        <v>66</v>
      </c>
      <c r="N3155" s="100"/>
      <c r="O3155" s="100"/>
    </row>
    <row r="3156" spans="1:15">
      <c r="A3156" s="100" t="s">
        <v>18225</v>
      </c>
      <c r="B3156" s="100" t="s">
        <v>18226</v>
      </c>
      <c r="C3156" s="100" t="s">
        <v>8174</v>
      </c>
      <c r="D3156" s="100" t="s">
        <v>8541</v>
      </c>
      <c r="E3156" s="100" t="s">
        <v>72</v>
      </c>
      <c r="F3156" s="277" t="s">
        <v>95</v>
      </c>
      <c r="G3156" s="101">
        <v>5.3</v>
      </c>
      <c r="H3156" s="101">
        <v>6.7</v>
      </c>
      <c r="I3156" s="101">
        <v>3.7</v>
      </c>
      <c r="J3156" s="101">
        <v>4.3</v>
      </c>
      <c r="K3156" s="101">
        <v>4.0999999999999996</v>
      </c>
      <c r="L3156" s="278">
        <v>9642</v>
      </c>
      <c r="M3156" s="100" t="s">
        <v>66</v>
      </c>
      <c r="N3156" s="100" t="s">
        <v>103</v>
      </c>
      <c r="O3156" s="100" t="s">
        <v>8171</v>
      </c>
    </row>
    <row r="3157" spans="1:15">
      <c r="A3157" s="100" t="s">
        <v>18227</v>
      </c>
      <c r="B3157" s="100" t="s">
        <v>11554</v>
      </c>
      <c r="C3157" s="100" t="s">
        <v>11555</v>
      </c>
      <c r="D3157" s="100" t="s">
        <v>8544</v>
      </c>
      <c r="E3157" s="100" t="s">
        <v>201</v>
      </c>
      <c r="F3157" s="277" t="s">
        <v>65</v>
      </c>
      <c r="G3157" s="101">
        <v>1.7</v>
      </c>
      <c r="H3157" s="101">
        <v>5.8</v>
      </c>
      <c r="I3157" s="101">
        <v>3.7</v>
      </c>
      <c r="J3157" s="101">
        <v>4.0999999999999996</v>
      </c>
      <c r="K3157" s="101">
        <v>4</v>
      </c>
      <c r="L3157" s="278">
        <v>1196</v>
      </c>
      <c r="M3157" s="100" t="s">
        <v>66</v>
      </c>
      <c r="N3157" s="100" t="s">
        <v>103</v>
      </c>
      <c r="O3157" s="100"/>
    </row>
    <row r="3158" spans="1:15">
      <c r="A3158" s="100" t="s">
        <v>18228</v>
      </c>
      <c r="B3158" s="100" t="s">
        <v>18229</v>
      </c>
      <c r="C3158" s="100" t="s">
        <v>8177</v>
      </c>
      <c r="D3158" s="100" t="s">
        <v>8554</v>
      </c>
      <c r="E3158" s="100" t="s">
        <v>196</v>
      </c>
      <c r="F3158" s="277" t="s">
        <v>65</v>
      </c>
      <c r="G3158" s="101">
        <v>3.2</v>
      </c>
      <c r="H3158" s="101">
        <v>5.5</v>
      </c>
      <c r="I3158" s="101">
        <v>2.4</v>
      </c>
      <c r="J3158" s="101">
        <v>4.7</v>
      </c>
      <c r="K3158" s="101">
        <v>3.5</v>
      </c>
      <c r="L3158" s="278">
        <v>28411</v>
      </c>
      <c r="M3158" s="100" t="s">
        <v>66</v>
      </c>
      <c r="N3158" s="100" t="s">
        <v>190</v>
      </c>
      <c r="O3158" s="100" t="s">
        <v>18230</v>
      </c>
    </row>
    <row r="3159" spans="1:15">
      <c r="A3159" s="100" t="s">
        <v>18231</v>
      </c>
      <c r="B3159" s="100" t="s">
        <v>18232</v>
      </c>
      <c r="C3159" s="100" t="s">
        <v>11556</v>
      </c>
      <c r="D3159" s="100" t="s">
        <v>8550</v>
      </c>
      <c r="E3159" s="100" t="s">
        <v>201</v>
      </c>
      <c r="F3159" s="277" t="s">
        <v>65</v>
      </c>
      <c r="G3159" s="101">
        <v>2.6</v>
      </c>
      <c r="H3159" s="101">
        <v>6.7</v>
      </c>
      <c r="I3159" s="101">
        <v>2.5</v>
      </c>
      <c r="J3159" s="101">
        <v>4.9000000000000004</v>
      </c>
      <c r="K3159" s="101">
        <v>3.9</v>
      </c>
      <c r="L3159" s="278">
        <v>3232</v>
      </c>
      <c r="M3159" s="100" t="s">
        <v>66</v>
      </c>
      <c r="N3159" s="100" t="s">
        <v>190</v>
      </c>
      <c r="O3159" s="100"/>
    </row>
    <row r="3160" spans="1:15">
      <c r="A3160" s="100" t="s">
        <v>18237</v>
      </c>
      <c r="B3160" s="100" t="s">
        <v>18238</v>
      </c>
      <c r="C3160" s="100" t="s">
        <v>8181</v>
      </c>
      <c r="D3160" s="100" t="s">
        <v>8541</v>
      </c>
      <c r="E3160" s="100" t="s">
        <v>72</v>
      </c>
      <c r="F3160" s="277" t="s">
        <v>73</v>
      </c>
      <c r="G3160" s="101">
        <v>4.7</v>
      </c>
      <c r="H3160" s="101">
        <v>4.4000000000000004</v>
      </c>
      <c r="I3160" s="101">
        <v>4.5999999999999996</v>
      </c>
      <c r="J3160" s="101">
        <v>4.9000000000000004</v>
      </c>
      <c r="K3160" s="101">
        <v>4.7</v>
      </c>
      <c r="L3160" s="278">
        <v>13779</v>
      </c>
      <c r="M3160" s="100" t="s">
        <v>66</v>
      </c>
      <c r="N3160" s="100" t="s">
        <v>247</v>
      </c>
      <c r="O3160" s="100" t="s">
        <v>8178</v>
      </c>
    </row>
    <row r="3161" spans="1:15">
      <c r="A3161" s="100" t="s">
        <v>18239</v>
      </c>
      <c r="B3161" s="100" t="s">
        <v>18240</v>
      </c>
      <c r="C3161" s="100" t="s">
        <v>8185</v>
      </c>
      <c r="D3161" s="100" t="s">
        <v>179</v>
      </c>
      <c r="E3161" s="100" t="s">
        <v>72</v>
      </c>
      <c r="F3161" s="277" t="s">
        <v>73</v>
      </c>
      <c r="G3161" s="101">
        <v>5.0999999999999996</v>
      </c>
      <c r="H3161" s="101">
        <v>3.7</v>
      </c>
      <c r="I3161" s="101">
        <v>4.3</v>
      </c>
      <c r="J3161" s="101">
        <v>4.9000000000000004</v>
      </c>
      <c r="K3161" s="101">
        <v>4.3</v>
      </c>
      <c r="L3161" s="278">
        <v>5730000</v>
      </c>
      <c r="M3161" s="100" t="s">
        <v>66</v>
      </c>
      <c r="N3161" s="100" t="s">
        <v>67</v>
      </c>
      <c r="O3161" s="100" t="s">
        <v>8182</v>
      </c>
    </row>
    <row r="3162" spans="1:15">
      <c r="A3162" s="100" t="s">
        <v>18253</v>
      </c>
      <c r="B3162" s="100" t="s">
        <v>18254</v>
      </c>
      <c r="C3162" s="100" t="s">
        <v>11574</v>
      </c>
      <c r="D3162" s="100" t="s">
        <v>8555</v>
      </c>
      <c r="E3162" s="100" t="s">
        <v>107</v>
      </c>
      <c r="F3162" s="277" t="s">
        <v>65</v>
      </c>
      <c r="G3162" s="101">
        <v>6.5</v>
      </c>
      <c r="H3162" s="101">
        <v>5.9</v>
      </c>
      <c r="I3162" s="101">
        <v>5.0999999999999996</v>
      </c>
      <c r="J3162" s="101">
        <v>6.2</v>
      </c>
      <c r="K3162" s="101">
        <v>5.5</v>
      </c>
      <c r="L3162" s="278">
        <v>9351</v>
      </c>
      <c r="M3162" s="100" t="s">
        <v>66</v>
      </c>
      <c r="N3162" s="100" t="s">
        <v>103</v>
      </c>
      <c r="O3162" s="100"/>
    </row>
    <row r="3163" spans="1:15">
      <c r="A3163" s="100" t="s">
        <v>18249</v>
      </c>
      <c r="B3163" s="100" t="s">
        <v>18250</v>
      </c>
      <c r="C3163" s="100" t="s">
        <v>8193</v>
      </c>
      <c r="D3163" s="100" t="s">
        <v>8536</v>
      </c>
      <c r="E3163" s="100" t="s">
        <v>196</v>
      </c>
      <c r="F3163" s="277" t="s">
        <v>65</v>
      </c>
      <c r="G3163" s="101">
        <v>3.7</v>
      </c>
      <c r="H3163" s="101">
        <v>5.3</v>
      </c>
      <c r="I3163" s="101">
        <v>3.6</v>
      </c>
      <c r="J3163" s="101">
        <v>4.2</v>
      </c>
      <c r="K3163" s="101">
        <v>4</v>
      </c>
      <c r="L3163" s="278">
        <v>312411</v>
      </c>
      <c r="M3163" s="100" t="s">
        <v>66</v>
      </c>
      <c r="N3163" s="100" t="s">
        <v>67</v>
      </c>
      <c r="O3163" s="100" t="s">
        <v>6853</v>
      </c>
    </row>
    <row r="3164" spans="1:15">
      <c r="A3164" s="100" t="s">
        <v>18251</v>
      </c>
      <c r="B3164" s="100" t="s">
        <v>18252</v>
      </c>
      <c r="C3164" s="100" t="s">
        <v>11571</v>
      </c>
      <c r="D3164" s="100" t="s">
        <v>8577</v>
      </c>
      <c r="E3164" s="100" t="s">
        <v>107</v>
      </c>
      <c r="F3164" s="277" t="s">
        <v>65</v>
      </c>
      <c r="G3164" s="101">
        <v>7.1</v>
      </c>
      <c r="H3164" s="101">
        <v>4.7</v>
      </c>
      <c r="I3164" s="101">
        <v>4.5999999999999996</v>
      </c>
      <c r="J3164" s="101">
        <v>5.9</v>
      </c>
      <c r="K3164" s="101">
        <v>5.0999999999999996</v>
      </c>
      <c r="L3164" s="278">
        <v>729941</v>
      </c>
      <c r="M3164" s="100" t="s">
        <v>66</v>
      </c>
      <c r="N3164" s="100" t="s">
        <v>103</v>
      </c>
      <c r="O3164" s="100"/>
    </row>
    <row r="3165" spans="1:15">
      <c r="A3165" s="100" t="s">
        <v>18255</v>
      </c>
      <c r="B3165" s="100" t="s">
        <v>18256</v>
      </c>
      <c r="C3165" s="100" t="s">
        <v>8197</v>
      </c>
      <c r="D3165" s="100" t="s">
        <v>8542</v>
      </c>
      <c r="E3165" s="100" t="s">
        <v>196</v>
      </c>
      <c r="F3165" s="277" t="s">
        <v>95</v>
      </c>
      <c r="G3165" s="101">
        <v>2.9</v>
      </c>
      <c r="H3165" s="101">
        <v>4.2</v>
      </c>
      <c r="I3165" s="101">
        <v>3.2</v>
      </c>
      <c r="J3165" s="101">
        <v>5.9</v>
      </c>
      <c r="K3165" s="101">
        <v>4.3</v>
      </c>
      <c r="L3165" s="278">
        <v>17238</v>
      </c>
      <c r="M3165" s="100" t="s">
        <v>66</v>
      </c>
      <c r="N3165" s="100" t="s">
        <v>190</v>
      </c>
      <c r="O3165" s="100" t="s">
        <v>8194</v>
      </c>
    </row>
    <row r="3166" spans="1:15">
      <c r="A3166" s="100" t="s">
        <v>13188</v>
      </c>
      <c r="B3166" s="100" t="s">
        <v>13189</v>
      </c>
      <c r="C3166" s="100" t="s">
        <v>2169</v>
      </c>
      <c r="D3166" s="100" t="s">
        <v>8564</v>
      </c>
      <c r="E3166" s="100" t="s">
        <v>72</v>
      </c>
      <c r="F3166" s="277" t="s">
        <v>95</v>
      </c>
      <c r="G3166" s="101">
        <v>5.6</v>
      </c>
      <c r="H3166" s="101">
        <v>8.3000000000000007</v>
      </c>
      <c r="I3166" s="101">
        <v>5.6</v>
      </c>
      <c r="J3166" s="101">
        <v>4.0999999999999996</v>
      </c>
      <c r="K3166" s="101">
        <v>5.0999999999999996</v>
      </c>
      <c r="L3166" s="278">
        <v>17560</v>
      </c>
      <c r="M3166" s="100" t="s">
        <v>66</v>
      </c>
      <c r="N3166" s="100" t="s">
        <v>543</v>
      </c>
      <c r="O3166" s="100" t="s">
        <v>2154</v>
      </c>
    </row>
    <row r="3167" spans="1:15">
      <c r="A3167" s="100" t="s">
        <v>12735</v>
      </c>
      <c r="B3167" s="100" t="s">
        <v>1304</v>
      </c>
      <c r="C3167" s="100" t="s">
        <v>1305</v>
      </c>
      <c r="D3167" s="100" t="s">
        <v>8552</v>
      </c>
      <c r="E3167" s="100" t="s">
        <v>94</v>
      </c>
      <c r="F3167" s="277" t="s">
        <v>65</v>
      </c>
      <c r="G3167" s="101">
        <v>7.4</v>
      </c>
      <c r="H3167" s="101">
        <v>9.4</v>
      </c>
      <c r="I3167" s="101">
        <v>4.7</v>
      </c>
      <c r="J3167" s="101">
        <v>3.9</v>
      </c>
      <c r="K3167" s="101">
        <v>5.0999999999999996</v>
      </c>
      <c r="L3167" s="278">
        <v>153210</v>
      </c>
      <c r="M3167" s="100" t="s">
        <v>66</v>
      </c>
      <c r="N3167" s="100" t="s">
        <v>67</v>
      </c>
      <c r="O3167" s="100" t="s">
        <v>1298</v>
      </c>
    </row>
    <row r="3168" spans="1:15">
      <c r="A3168" s="100" t="s">
        <v>12315</v>
      </c>
      <c r="B3168" s="100" t="s">
        <v>550</v>
      </c>
      <c r="C3168" s="100" t="s">
        <v>551</v>
      </c>
      <c r="D3168" s="100" t="s">
        <v>8563</v>
      </c>
      <c r="E3168" s="100" t="s">
        <v>107</v>
      </c>
      <c r="F3168" s="277" t="s">
        <v>65</v>
      </c>
      <c r="G3168" s="101">
        <v>7.1</v>
      </c>
      <c r="H3168" s="101">
        <v>4.4000000000000004</v>
      </c>
      <c r="I3168" s="101">
        <v>4.5999999999999996</v>
      </c>
      <c r="J3168" s="101">
        <v>5.2</v>
      </c>
      <c r="K3168" s="101">
        <v>4.8</v>
      </c>
      <c r="L3168" s="278">
        <v>29776</v>
      </c>
      <c r="M3168" s="100" t="s">
        <v>66</v>
      </c>
      <c r="N3168" s="100" t="s">
        <v>67</v>
      </c>
      <c r="O3168" s="100" t="s">
        <v>539</v>
      </c>
    </row>
    <row r="3169" spans="1:15">
      <c r="A3169" s="100" t="s">
        <v>16184</v>
      </c>
      <c r="B3169" s="100" t="s">
        <v>18241</v>
      </c>
      <c r="C3169" s="100" t="s">
        <v>8186</v>
      </c>
      <c r="D3169" s="100" t="s">
        <v>8548</v>
      </c>
      <c r="E3169" s="100" t="s">
        <v>196</v>
      </c>
      <c r="F3169" s="277" t="s">
        <v>8595</v>
      </c>
      <c r="G3169" s="101">
        <v>2.9</v>
      </c>
      <c r="H3169" s="101">
        <v>5.9</v>
      </c>
      <c r="I3169" s="101">
        <v>2</v>
      </c>
      <c r="J3169" s="101">
        <v>4.5999999999999996</v>
      </c>
      <c r="K3169" s="101">
        <v>4.4000000000000004</v>
      </c>
      <c r="L3169" s="278">
        <v>50593</v>
      </c>
      <c r="M3169" s="100" t="s">
        <v>66</v>
      </c>
      <c r="N3169" s="100" t="s">
        <v>67</v>
      </c>
      <c r="O3169" s="100" t="s">
        <v>18242</v>
      </c>
    </row>
    <row r="3170" spans="1:15">
      <c r="A3170" s="100" t="s">
        <v>18247</v>
      </c>
      <c r="B3170" s="100" t="s">
        <v>18248</v>
      </c>
      <c r="C3170" s="100" t="s">
        <v>11568</v>
      </c>
      <c r="D3170" s="100" t="s">
        <v>8579</v>
      </c>
      <c r="E3170" s="100" t="s">
        <v>196</v>
      </c>
      <c r="F3170" s="277" t="s">
        <v>65</v>
      </c>
      <c r="G3170" s="101">
        <v>3.5</v>
      </c>
      <c r="H3170" s="101">
        <v>3</v>
      </c>
      <c r="I3170" s="101">
        <v>5</v>
      </c>
      <c r="J3170" s="101">
        <v>6.3</v>
      </c>
      <c r="K3170" s="101">
        <v>4.5</v>
      </c>
      <c r="L3170" s="278">
        <v>500381</v>
      </c>
      <c r="M3170" s="100" t="s">
        <v>66</v>
      </c>
      <c r="N3170" s="100" t="s">
        <v>190</v>
      </c>
      <c r="O3170" s="100"/>
    </row>
    <row r="3171" spans="1:15">
      <c r="A3171" s="100" t="s">
        <v>18243</v>
      </c>
      <c r="B3171" s="100" t="s">
        <v>18244</v>
      </c>
      <c r="C3171" s="100" t="s">
        <v>8190</v>
      </c>
      <c r="D3171" s="100" t="s">
        <v>8561</v>
      </c>
      <c r="E3171" s="100" t="s">
        <v>107</v>
      </c>
      <c r="F3171" s="277" t="s">
        <v>65</v>
      </c>
      <c r="G3171" s="101">
        <v>7</v>
      </c>
      <c r="H3171" s="101">
        <v>3.9</v>
      </c>
      <c r="I3171" s="101">
        <v>5.0999999999999996</v>
      </c>
      <c r="J3171" s="101">
        <v>6.6</v>
      </c>
      <c r="K3171" s="101">
        <v>5.2</v>
      </c>
      <c r="L3171" s="278">
        <v>2072912</v>
      </c>
      <c r="M3171" s="100" t="s">
        <v>66</v>
      </c>
      <c r="N3171" s="100" t="s">
        <v>67</v>
      </c>
      <c r="O3171" s="100" t="s">
        <v>8187</v>
      </c>
    </row>
    <row r="3172" spans="1:15">
      <c r="A3172" s="100" t="s">
        <v>18257</v>
      </c>
      <c r="B3172" s="100" t="s">
        <v>18258</v>
      </c>
      <c r="C3172" s="100" t="s">
        <v>8201</v>
      </c>
      <c r="D3172" s="100" t="s">
        <v>8559</v>
      </c>
      <c r="E3172" s="100" t="s">
        <v>196</v>
      </c>
      <c r="F3172" s="277" t="s">
        <v>65</v>
      </c>
      <c r="G3172" s="101">
        <v>2.9</v>
      </c>
      <c r="H3172" s="101">
        <v>1.1000000000000001</v>
      </c>
      <c r="I3172" s="101">
        <v>3.1</v>
      </c>
      <c r="J3172" s="101">
        <v>5.6</v>
      </c>
      <c r="K3172" s="101">
        <v>3.9</v>
      </c>
      <c r="L3172" s="278">
        <v>144408</v>
      </c>
      <c r="M3172" s="100" t="s">
        <v>66</v>
      </c>
      <c r="N3172" s="100" t="s">
        <v>103</v>
      </c>
      <c r="O3172" s="100" t="s">
        <v>8198</v>
      </c>
    </row>
    <row r="3173" spans="1:15">
      <c r="A3173" s="100" t="s">
        <v>18259</v>
      </c>
      <c r="B3173" s="100" t="s">
        <v>18260</v>
      </c>
      <c r="C3173" s="100" t="s">
        <v>11577</v>
      </c>
      <c r="D3173" s="100" t="s">
        <v>8566</v>
      </c>
      <c r="E3173" s="100" t="s">
        <v>196</v>
      </c>
      <c r="F3173" s="277" t="s">
        <v>65</v>
      </c>
      <c r="G3173" s="101">
        <v>3.9</v>
      </c>
      <c r="H3173" s="101">
        <v>3.2</v>
      </c>
      <c r="I3173" s="101">
        <v>3.5</v>
      </c>
      <c r="J3173" s="101">
        <v>6</v>
      </c>
      <c r="K3173" s="101">
        <v>4.8</v>
      </c>
      <c r="L3173" s="278">
        <v>200865</v>
      </c>
      <c r="M3173" s="100" t="s">
        <v>66</v>
      </c>
      <c r="N3173" s="100" t="s">
        <v>247</v>
      </c>
      <c r="O3173" s="100"/>
    </row>
    <row r="3174" spans="1:15">
      <c r="A3174" s="100" t="s">
        <v>18261</v>
      </c>
      <c r="B3174" s="100" t="s">
        <v>11579</v>
      </c>
      <c r="C3174" s="100" t="s">
        <v>11580</v>
      </c>
      <c r="D3174" s="100" t="s">
        <v>8545</v>
      </c>
      <c r="E3174" s="100" t="s">
        <v>107</v>
      </c>
      <c r="F3174" s="277" t="s">
        <v>65</v>
      </c>
      <c r="G3174" s="101">
        <v>6.8</v>
      </c>
      <c r="H3174" s="101">
        <v>7.1</v>
      </c>
      <c r="I3174" s="101">
        <v>5.2</v>
      </c>
      <c r="J3174" s="101">
        <v>4.9000000000000004</v>
      </c>
      <c r="K3174" s="101">
        <v>5.3</v>
      </c>
      <c r="L3174" s="278">
        <v>2387</v>
      </c>
      <c r="M3174" s="100" t="s">
        <v>66</v>
      </c>
      <c r="N3174" s="100" t="s">
        <v>103</v>
      </c>
      <c r="O3174" s="100"/>
    </row>
    <row r="3175" spans="1:15">
      <c r="A3175" s="100" t="s">
        <v>12495</v>
      </c>
      <c r="B3175" s="100" t="s">
        <v>12496</v>
      </c>
      <c r="C3175" s="100" t="s">
        <v>826</v>
      </c>
      <c r="D3175" s="100" t="s">
        <v>8561</v>
      </c>
      <c r="E3175" s="100" t="s">
        <v>94</v>
      </c>
      <c r="F3175" s="277" t="s">
        <v>65</v>
      </c>
      <c r="G3175" s="101">
        <v>8.4</v>
      </c>
      <c r="H3175" s="101">
        <v>7.9</v>
      </c>
      <c r="I3175" s="101">
        <v>4.8</v>
      </c>
      <c r="J3175" s="101">
        <v>5.6</v>
      </c>
      <c r="K3175" s="101">
        <v>6.2</v>
      </c>
      <c r="L3175" s="278">
        <v>493600</v>
      </c>
      <c r="M3175" s="100" t="s">
        <v>66</v>
      </c>
      <c r="N3175" s="100" t="s">
        <v>67</v>
      </c>
      <c r="O3175" s="100" t="s">
        <v>819</v>
      </c>
    </row>
    <row r="3176" spans="1:15">
      <c r="A3176" s="100" t="s">
        <v>13879</v>
      </c>
      <c r="B3176" s="100" t="s">
        <v>13880</v>
      </c>
      <c r="C3176" s="100" t="s">
        <v>8752</v>
      </c>
      <c r="D3176" s="100" t="s">
        <v>8566</v>
      </c>
      <c r="E3176" s="100" t="s">
        <v>107</v>
      </c>
      <c r="F3176" s="277" t="s">
        <v>65</v>
      </c>
      <c r="G3176" s="101">
        <v>6.8</v>
      </c>
      <c r="H3176" s="101">
        <v>4.9000000000000004</v>
      </c>
      <c r="I3176" s="101">
        <v>8.1</v>
      </c>
      <c r="J3176" s="101">
        <v>3.2</v>
      </c>
      <c r="K3176" s="101">
        <v>5</v>
      </c>
      <c r="L3176" s="278">
        <v>83929</v>
      </c>
      <c r="M3176" s="100" t="s">
        <v>66</v>
      </c>
      <c r="N3176" s="100" t="s">
        <v>67</v>
      </c>
      <c r="O3176" s="100"/>
    </row>
    <row r="3177" spans="1:15">
      <c r="A3177" s="100" t="s">
        <v>18245</v>
      </c>
      <c r="B3177" s="100" t="s">
        <v>18246</v>
      </c>
      <c r="C3177" s="100" t="s">
        <v>11565</v>
      </c>
      <c r="D3177" s="100" t="s">
        <v>8536</v>
      </c>
      <c r="E3177" s="100" t="s">
        <v>196</v>
      </c>
      <c r="F3177" s="277" t="s">
        <v>95</v>
      </c>
      <c r="G3177" s="101">
        <v>3.5</v>
      </c>
      <c r="H3177" s="101">
        <v>2.4</v>
      </c>
      <c r="I3177" s="101">
        <v>3.1</v>
      </c>
      <c r="J3177" s="101">
        <v>4.8</v>
      </c>
      <c r="K3177" s="101">
        <v>3.6</v>
      </c>
      <c r="L3177" s="278">
        <v>6613</v>
      </c>
      <c r="M3177" s="100" t="s">
        <v>66</v>
      </c>
      <c r="N3177" s="100" t="s">
        <v>103</v>
      </c>
      <c r="O3177" s="100"/>
    </row>
    <row r="3178" spans="1:15">
      <c r="A3178" s="100" t="s">
        <v>12330</v>
      </c>
      <c r="B3178" s="100" t="s">
        <v>12331</v>
      </c>
      <c r="C3178" s="100" t="s">
        <v>583</v>
      </c>
      <c r="D3178" s="100" t="s">
        <v>83</v>
      </c>
      <c r="E3178" s="100" t="s">
        <v>64</v>
      </c>
      <c r="F3178" s="277" t="s">
        <v>65</v>
      </c>
      <c r="G3178" s="101">
        <v>9.5</v>
      </c>
      <c r="H3178" s="101">
        <v>6.7</v>
      </c>
      <c r="I3178" s="101">
        <v>5.5</v>
      </c>
      <c r="J3178" s="101">
        <v>6.9</v>
      </c>
      <c r="K3178" s="101">
        <v>6.6</v>
      </c>
      <c r="L3178" s="278">
        <v>791816</v>
      </c>
      <c r="M3178" s="100" t="s">
        <v>66</v>
      </c>
      <c r="N3178" s="100" t="s">
        <v>67</v>
      </c>
      <c r="O3178" s="100" t="s">
        <v>572</v>
      </c>
    </row>
    <row r="3179" spans="1:15">
      <c r="A3179" s="100" t="s">
        <v>18262</v>
      </c>
      <c r="B3179" s="100" t="s">
        <v>18263</v>
      </c>
      <c r="C3179" s="100" t="s">
        <v>11583</v>
      </c>
      <c r="D3179" s="100" t="s">
        <v>8536</v>
      </c>
      <c r="E3179" s="100" t="s">
        <v>72</v>
      </c>
      <c r="F3179" s="277" t="s">
        <v>65</v>
      </c>
      <c r="G3179" s="101">
        <v>5.4</v>
      </c>
      <c r="H3179" s="101">
        <v>1</v>
      </c>
      <c r="I3179" s="101">
        <v>3.8</v>
      </c>
      <c r="J3179" s="101">
        <v>6.6</v>
      </c>
      <c r="K3179" s="101">
        <v>4.3</v>
      </c>
      <c r="L3179" s="278">
        <v>8616</v>
      </c>
      <c r="M3179" s="100" t="s">
        <v>66</v>
      </c>
      <c r="N3179" s="100" t="s">
        <v>103</v>
      </c>
      <c r="O3179" s="100"/>
    </row>
    <row r="3180" spans="1:15">
      <c r="A3180" s="100" t="s">
        <v>18264</v>
      </c>
      <c r="B3180" s="100" t="s">
        <v>18265</v>
      </c>
      <c r="C3180" s="100" t="s">
        <v>11586</v>
      </c>
      <c r="D3180" s="100" t="s">
        <v>8568</v>
      </c>
      <c r="E3180" s="100" t="s">
        <v>72</v>
      </c>
      <c r="F3180" s="277" t="s">
        <v>65</v>
      </c>
      <c r="G3180" s="101">
        <v>5.3</v>
      </c>
      <c r="H3180" s="101">
        <v>4.7</v>
      </c>
      <c r="I3180" s="101">
        <v>4.9000000000000004</v>
      </c>
      <c r="J3180" s="101">
        <v>3</v>
      </c>
      <c r="K3180" s="101">
        <v>4.2</v>
      </c>
      <c r="L3180" s="278">
        <v>68202</v>
      </c>
      <c r="M3180" s="100" t="s">
        <v>66</v>
      </c>
      <c r="N3180" s="100" t="s">
        <v>103</v>
      </c>
      <c r="O3180" s="100" t="s">
        <v>11587</v>
      </c>
    </row>
    <row r="3181" spans="1:15">
      <c r="A3181" s="100" t="s">
        <v>18266</v>
      </c>
      <c r="B3181" s="100" t="s">
        <v>18265</v>
      </c>
      <c r="C3181" s="100" t="s">
        <v>11589</v>
      </c>
      <c r="D3181" s="100" t="s">
        <v>8568</v>
      </c>
      <c r="E3181" s="100" t="s">
        <v>72</v>
      </c>
      <c r="F3181" s="277" t="s">
        <v>65</v>
      </c>
      <c r="G3181" s="101">
        <v>5.3</v>
      </c>
      <c r="H3181" s="101">
        <v>4.7</v>
      </c>
      <c r="I3181" s="101">
        <v>4.9000000000000004</v>
      </c>
      <c r="J3181" s="101">
        <v>3</v>
      </c>
      <c r="K3181" s="101">
        <v>4.2</v>
      </c>
      <c r="L3181" s="278">
        <v>68202</v>
      </c>
      <c r="M3181" s="100" t="s">
        <v>66</v>
      </c>
      <c r="N3181" s="100" t="s">
        <v>103</v>
      </c>
      <c r="O3181" s="100" t="s">
        <v>11587</v>
      </c>
    </row>
    <row r="3182" spans="1:15">
      <c r="A3182" s="100" t="s">
        <v>14720</v>
      </c>
      <c r="B3182" s="100" t="s">
        <v>14721</v>
      </c>
      <c r="C3182" s="100" t="s">
        <v>4964</v>
      </c>
      <c r="D3182" s="100" t="s">
        <v>8558</v>
      </c>
      <c r="E3182" s="100" t="s">
        <v>196</v>
      </c>
      <c r="F3182" s="277" t="s">
        <v>73</v>
      </c>
      <c r="G3182" s="101">
        <v>3.7</v>
      </c>
      <c r="H3182" s="101">
        <v>4.2</v>
      </c>
      <c r="I3182" s="101">
        <v>5</v>
      </c>
      <c r="J3182" s="101">
        <v>3.2</v>
      </c>
      <c r="K3182" s="101">
        <v>4.0999999999999996</v>
      </c>
      <c r="L3182" s="278">
        <v>458637</v>
      </c>
      <c r="M3182" s="100" t="s">
        <v>66</v>
      </c>
      <c r="N3182" s="100" t="s">
        <v>67</v>
      </c>
      <c r="O3182" s="100" t="s">
        <v>4980</v>
      </c>
    </row>
    <row r="3183" spans="1:15">
      <c r="A3183" s="100" t="s">
        <v>15320</v>
      </c>
      <c r="B3183" s="100" t="s">
        <v>15321</v>
      </c>
      <c r="C3183" s="100" t="s">
        <v>5971</v>
      </c>
      <c r="D3183" s="100" t="s">
        <v>179</v>
      </c>
      <c r="E3183" s="100" t="s">
        <v>196</v>
      </c>
      <c r="F3183" s="277" t="s">
        <v>65</v>
      </c>
      <c r="G3183" s="101">
        <v>4.0999999999999996</v>
      </c>
      <c r="H3183" s="101">
        <v>2.4</v>
      </c>
      <c r="I3183" s="101">
        <v>5</v>
      </c>
      <c r="J3183" s="101">
        <v>4.7</v>
      </c>
      <c r="K3183" s="101">
        <v>3.8</v>
      </c>
      <c r="L3183" s="278">
        <v>160163</v>
      </c>
      <c r="M3183" s="100" t="s">
        <v>66</v>
      </c>
      <c r="N3183" s="100" t="s">
        <v>67</v>
      </c>
      <c r="O3183" s="100" t="s">
        <v>6016</v>
      </c>
    </row>
    <row r="3184" spans="1:15">
      <c r="A3184" s="100" t="s">
        <v>13308</v>
      </c>
      <c r="B3184" s="100" t="s">
        <v>13309</v>
      </c>
      <c r="C3184" s="100" t="s">
        <v>2382</v>
      </c>
      <c r="D3184" s="100" t="s">
        <v>8548</v>
      </c>
      <c r="E3184" s="100" t="s">
        <v>64</v>
      </c>
      <c r="F3184" s="277" t="s">
        <v>65</v>
      </c>
      <c r="G3184" s="101">
        <v>9.1999999999999993</v>
      </c>
      <c r="H3184" s="101">
        <v>8.6</v>
      </c>
      <c r="I3184" s="101">
        <v>6.3</v>
      </c>
      <c r="J3184" s="101">
        <v>6.4</v>
      </c>
      <c r="K3184" s="101">
        <v>6.9</v>
      </c>
      <c r="L3184" s="278">
        <v>89120</v>
      </c>
      <c r="M3184" s="100" t="s">
        <v>66</v>
      </c>
      <c r="N3184" s="100" t="s">
        <v>67</v>
      </c>
      <c r="O3184" s="100" t="s">
        <v>8202</v>
      </c>
    </row>
    <row r="3185" spans="1:15">
      <c r="A3185" s="100" t="s">
        <v>14377</v>
      </c>
      <c r="B3185" s="100" t="s">
        <v>14378</v>
      </c>
      <c r="C3185" s="100" t="s">
        <v>4297</v>
      </c>
      <c r="D3185" s="100" t="s">
        <v>8589</v>
      </c>
      <c r="E3185" s="100" t="s">
        <v>72</v>
      </c>
      <c r="F3185" s="277" t="s">
        <v>95</v>
      </c>
      <c r="G3185" s="101">
        <v>5.6</v>
      </c>
      <c r="H3185" s="101">
        <v>4.4000000000000004</v>
      </c>
      <c r="I3185" s="101">
        <v>6.2</v>
      </c>
      <c r="J3185" s="101">
        <v>4.2</v>
      </c>
      <c r="K3185" s="101">
        <v>4.9000000000000004</v>
      </c>
      <c r="L3185" s="278">
        <v>472000</v>
      </c>
      <c r="M3185" s="100" t="s">
        <v>66</v>
      </c>
      <c r="N3185" s="100" t="s">
        <v>67</v>
      </c>
      <c r="O3185" s="100" t="s">
        <v>4274</v>
      </c>
    </row>
    <row r="3186" spans="1:15">
      <c r="A3186" s="100" t="s">
        <v>13824</v>
      </c>
      <c r="B3186" s="100" t="s">
        <v>13825</v>
      </c>
      <c r="C3186" s="100" t="s">
        <v>3211</v>
      </c>
      <c r="D3186" s="100" t="s">
        <v>8536</v>
      </c>
      <c r="E3186" s="100" t="s">
        <v>107</v>
      </c>
      <c r="F3186" s="277" t="s">
        <v>65</v>
      </c>
      <c r="G3186" s="101">
        <v>6.2</v>
      </c>
      <c r="H3186" s="101">
        <v>6.8</v>
      </c>
      <c r="I3186" s="101">
        <v>3.9</v>
      </c>
      <c r="J3186" s="101">
        <v>5.2</v>
      </c>
      <c r="K3186" s="101">
        <v>4.7</v>
      </c>
      <c r="L3186" s="278">
        <v>223938</v>
      </c>
      <c r="M3186" s="100" t="s">
        <v>66</v>
      </c>
      <c r="N3186" s="100" t="s">
        <v>67</v>
      </c>
      <c r="O3186" s="100" t="s">
        <v>3188</v>
      </c>
    </row>
    <row r="3187" spans="1:15">
      <c r="A3187" s="100" t="s">
        <v>18267</v>
      </c>
      <c r="B3187" s="100" t="s">
        <v>18268</v>
      </c>
      <c r="C3187" s="100" t="s">
        <v>11592</v>
      </c>
      <c r="D3187" s="100" t="s">
        <v>63</v>
      </c>
      <c r="E3187" s="100" t="s">
        <v>107</v>
      </c>
      <c r="F3187" s="277" t="s">
        <v>65</v>
      </c>
      <c r="G3187" s="101">
        <v>6.1</v>
      </c>
      <c r="H3187" s="101">
        <v>7.4</v>
      </c>
      <c r="I3187" s="101">
        <v>6.9</v>
      </c>
      <c r="J3187" s="101">
        <v>4.8</v>
      </c>
      <c r="K3187" s="101">
        <v>5.5</v>
      </c>
      <c r="L3187" s="278">
        <v>56566</v>
      </c>
      <c r="M3187" s="100" t="s">
        <v>66</v>
      </c>
      <c r="N3187" s="100" t="s">
        <v>190</v>
      </c>
      <c r="O3187" s="100"/>
    </row>
    <row r="3188" spans="1:15">
      <c r="A3188" s="100" t="s">
        <v>13404</v>
      </c>
      <c r="B3188" s="100" t="s">
        <v>13405</v>
      </c>
      <c r="C3188" s="100" t="s">
        <v>2554</v>
      </c>
      <c r="D3188" s="100" t="s">
        <v>8589</v>
      </c>
      <c r="E3188" s="100" t="s">
        <v>107</v>
      </c>
      <c r="F3188" s="277" t="s">
        <v>65</v>
      </c>
      <c r="G3188" s="101">
        <v>6.7</v>
      </c>
      <c r="H3188" s="101">
        <v>7.2</v>
      </c>
      <c r="I3188" s="101">
        <v>5</v>
      </c>
      <c r="J3188" s="101">
        <v>4.9000000000000004</v>
      </c>
      <c r="K3188" s="101">
        <v>5.7</v>
      </c>
      <c r="L3188" s="278">
        <v>1036831</v>
      </c>
      <c r="M3188" s="100" t="s">
        <v>66</v>
      </c>
      <c r="N3188" s="100" t="s">
        <v>67</v>
      </c>
      <c r="O3188" s="100" t="s">
        <v>2535</v>
      </c>
    </row>
    <row r="3189" spans="1:15">
      <c r="A3189" s="100" t="s">
        <v>15409</v>
      </c>
      <c r="B3189" s="100" t="s">
        <v>15410</v>
      </c>
      <c r="C3189" s="100" t="s">
        <v>6151</v>
      </c>
      <c r="D3189" s="100" t="s">
        <v>8580</v>
      </c>
      <c r="E3189" s="100" t="s">
        <v>72</v>
      </c>
      <c r="F3189" s="277" t="s">
        <v>65</v>
      </c>
      <c r="G3189" s="101">
        <v>5.4</v>
      </c>
      <c r="H3189" s="101">
        <v>3.1</v>
      </c>
      <c r="I3189" s="101">
        <v>4.8</v>
      </c>
      <c r="J3189" s="101">
        <v>4.5999999999999996</v>
      </c>
      <c r="K3189" s="101">
        <v>4.5</v>
      </c>
      <c r="L3189" s="278">
        <v>887810</v>
      </c>
      <c r="M3189" s="100" t="s">
        <v>66</v>
      </c>
      <c r="N3189" s="100" t="s">
        <v>67</v>
      </c>
      <c r="O3189" s="100"/>
    </row>
    <row r="3190" spans="1:15">
      <c r="A3190" s="100" t="s">
        <v>18269</v>
      </c>
      <c r="B3190" s="100" t="s">
        <v>18270</v>
      </c>
      <c r="C3190" s="100" t="s">
        <v>8205</v>
      </c>
      <c r="D3190" s="100" t="s">
        <v>8542</v>
      </c>
      <c r="E3190" s="100" t="s">
        <v>72</v>
      </c>
      <c r="F3190" s="277" t="s">
        <v>65</v>
      </c>
      <c r="G3190" s="101">
        <v>4.8</v>
      </c>
      <c r="H3190" s="101">
        <v>5.4</v>
      </c>
      <c r="I3190" s="101">
        <v>3.4</v>
      </c>
      <c r="J3190" s="101">
        <v>6.2</v>
      </c>
      <c r="K3190" s="101">
        <v>4.7</v>
      </c>
      <c r="L3190" s="278">
        <v>10410619</v>
      </c>
      <c r="M3190" s="100" t="s">
        <v>66</v>
      </c>
      <c r="N3190" s="100" t="s">
        <v>67</v>
      </c>
      <c r="O3190" s="100" t="s">
        <v>8206</v>
      </c>
    </row>
    <row r="3191" spans="1:15">
      <c r="A3191" s="100" t="s">
        <v>13081</v>
      </c>
      <c r="B3191" s="100" t="s">
        <v>1969</v>
      </c>
      <c r="C3191" s="100" t="s">
        <v>1970</v>
      </c>
      <c r="D3191" s="100" t="s">
        <v>100</v>
      </c>
      <c r="E3191" s="100" t="s">
        <v>196</v>
      </c>
      <c r="F3191" s="277" t="s">
        <v>65</v>
      </c>
      <c r="G3191" s="101">
        <v>4.2</v>
      </c>
      <c r="H3191" s="101">
        <v>4.2</v>
      </c>
      <c r="I3191" s="101">
        <v>4.5999999999999996</v>
      </c>
      <c r="J3191" s="101">
        <v>6.5</v>
      </c>
      <c r="K3191" s="101">
        <v>5</v>
      </c>
      <c r="L3191" s="278">
        <v>48129277</v>
      </c>
      <c r="M3191" s="100" t="s">
        <v>66</v>
      </c>
      <c r="N3191" s="100" t="s">
        <v>67</v>
      </c>
      <c r="O3191" s="100" t="s">
        <v>1960</v>
      </c>
    </row>
    <row r="3192" spans="1:15">
      <c r="A3192" s="100" t="s">
        <v>14902</v>
      </c>
      <c r="B3192" s="100" t="s">
        <v>14903</v>
      </c>
      <c r="C3192" s="100" t="s">
        <v>8953</v>
      </c>
      <c r="D3192" s="100" t="s">
        <v>8545</v>
      </c>
      <c r="E3192" s="100" t="s">
        <v>107</v>
      </c>
      <c r="F3192" s="277" t="s">
        <v>73</v>
      </c>
      <c r="G3192" s="101">
        <v>6</v>
      </c>
      <c r="H3192" s="101">
        <v>6.4</v>
      </c>
      <c r="I3192" s="101">
        <v>3.8</v>
      </c>
      <c r="J3192" s="101">
        <v>6.7</v>
      </c>
      <c r="K3192" s="101">
        <v>5.0999999999999996</v>
      </c>
      <c r="L3192" s="278">
        <v>167</v>
      </c>
      <c r="M3192" s="100" t="s">
        <v>66</v>
      </c>
      <c r="N3192" s="100" t="s">
        <v>103</v>
      </c>
      <c r="O3192" s="100"/>
    </row>
    <row r="3193" spans="1:15">
      <c r="A3193" s="100" t="s">
        <v>18273</v>
      </c>
      <c r="B3193" s="100" t="s">
        <v>18274</v>
      </c>
      <c r="C3193" s="100" t="s">
        <v>11599</v>
      </c>
      <c r="D3193" s="100" t="s">
        <v>8536</v>
      </c>
      <c r="E3193" s="100" t="s">
        <v>196</v>
      </c>
      <c r="F3193" s="277" t="s">
        <v>65</v>
      </c>
      <c r="G3193" s="101">
        <v>3</v>
      </c>
      <c r="H3193" s="101">
        <v>1.5</v>
      </c>
      <c r="I3193" s="101">
        <v>3.3</v>
      </c>
      <c r="J3193" s="101">
        <v>4.3</v>
      </c>
      <c r="K3193" s="101">
        <v>3.4</v>
      </c>
      <c r="L3193" s="278">
        <v>5445</v>
      </c>
      <c r="M3193" s="100" t="s">
        <v>66</v>
      </c>
      <c r="N3193" s="100" t="s">
        <v>103</v>
      </c>
      <c r="O3193" s="100"/>
    </row>
    <row r="3194" spans="1:15">
      <c r="A3194" s="100" t="s">
        <v>18271</v>
      </c>
      <c r="B3194" s="100" t="s">
        <v>18272</v>
      </c>
      <c r="C3194" s="100" t="s">
        <v>11595</v>
      </c>
      <c r="D3194" s="100" t="s">
        <v>8536</v>
      </c>
      <c r="E3194" s="100" t="s">
        <v>72</v>
      </c>
      <c r="F3194" s="277" t="s">
        <v>73</v>
      </c>
      <c r="G3194" s="101">
        <v>4.5999999999999996</v>
      </c>
      <c r="H3194" s="101">
        <v>2</v>
      </c>
      <c r="I3194" s="101">
        <v>4</v>
      </c>
      <c r="J3194" s="101">
        <v>6.2</v>
      </c>
      <c r="K3194" s="101">
        <v>4.5</v>
      </c>
      <c r="L3194" s="278">
        <v>3924</v>
      </c>
      <c r="M3194" s="100" t="s">
        <v>66</v>
      </c>
      <c r="N3194" s="100" t="s">
        <v>190</v>
      </c>
      <c r="O3194" s="100" t="s">
        <v>11596</v>
      </c>
    </row>
    <row r="3195" spans="1:15">
      <c r="A3195" s="100" t="s">
        <v>12991</v>
      </c>
      <c r="B3195" s="100" t="s">
        <v>1767</v>
      </c>
      <c r="C3195" s="100" t="s">
        <v>1768</v>
      </c>
      <c r="D3195" s="100" t="s">
        <v>8535</v>
      </c>
      <c r="E3195" s="100" t="s">
        <v>196</v>
      </c>
      <c r="F3195" s="277" t="s">
        <v>73</v>
      </c>
      <c r="G3195" s="101">
        <v>3.8</v>
      </c>
      <c r="H3195" s="101">
        <v>9.1999999999999993</v>
      </c>
      <c r="I3195" s="101">
        <v>4.5</v>
      </c>
      <c r="J3195" s="101">
        <v>4.9000000000000004</v>
      </c>
      <c r="K3195" s="101">
        <v>4.9000000000000004</v>
      </c>
      <c r="L3195" s="278">
        <v>22571</v>
      </c>
      <c r="M3195" s="100" t="s">
        <v>66</v>
      </c>
      <c r="N3195" s="100" t="s">
        <v>67</v>
      </c>
      <c r="O3195" s="100" t="s">
        <v>1757</v>
      </c>
    </row>
    <row r="3196" spans="1:15">
      <c r="A3196" s="100" t="s">
        <v>15337</v>
      </c>
      <c r="B3196" s="100" t="s">
        <v>15338</v>
      </c>
      <c r="C3196" s="100" t="s">
        <v>6007</v>
      </c>
      <c r="D3196" s="100" t="s">
        <v>8566</v>
      </c>
      <c r="E3196" s="100" t="s">
        <v>72</v>
      </c>
      <c r="F3196" s="277" t="s">
        <v>65</v>
      </c>
      <c r="G3196" s="101">
        <v>5.2</v>
      </c>
      <c r="H3196" s="101">
        <v>5.2</v>
      </c>
      <c r="I3196" s="101">
        <v>6.5</v>
      </c>
      <c r="J3196" s="101">
        <v>4.4000000000000004</v>
      </c>
      <c r="K3196" s="101">
        <v>5.3</v>
      </c>
      <c r="L3196" s="278">
        <v>1830313</v>
      </c>
      <c r="M3196" s="100" t="s">
        <v>66</v>
      </c>
      <c r="N3196" s="100" t="s">
        <v>67</v>
      </c>
      <c r="O3196" s="100" t="s">
        <v>6053</v>
      </c>
    </row>
    <row r="3197" spans="1:15">
      <c r="A3197" s="100" t="s">
        <v>18275</v>
      </c>
      <c r="B3197" s="100" t="s">
        <v>18276</v>
      </c>
      <c r="C3197" s="100" t="s">
        <v>11602</v>
      </c>
      <c r="D3197" s="100" t="s">
        <v>8560</v>
      </c>
      <c r="E3197" s="100" t="s">
        <v>94</v>
      </c>
      <c r="F3197" s="277" t="s">
        <v>65</v>
      </c>
      <c r="G3197" s="101">
        <v>8.1</v>
      </c>
      <c r="H3197" s="101">
        <v>3.8</v>
      </c>
      <c r="I3197" s="101">
        <v>6.1</v>
      </c>
      <c r="J3197" s="101">
        <v>5</v>
      </c>
      <c r="K3197" s="101">
        <v>5.3</v>
      </c>
      <c r="L3197" s="278">
        <v>695419</v>
      </c>
      <c r="M3197" s="100" t="s">
        <v>66</v>
      </c>
      <c r="N3197" s="100" t="s">
        <v>67</v>
      </c>
      <c r="O3197" s="100"/>
    </row>
    <row r="3198" spans="1:15">
      <c r="A3198" s="100" t="s">
        <v>15212</v>
      </c>
      <c r="B3198" s="100" t="s">
        <v>15213</v>
      </c>
      <c r="C3198" s="100" t="s">
        <v>5841</v>
      </c>
      <c r="D3198" s="100" t="s">
        <v>8536</v>
      </c>
      <c r="E3198" s="100" t="s">
        <v>107</v>
      </c>
      <c r="F3198" s="277" t="s">
        <v>65</v>
      </c>
      <c r="G3198" s="101">
        <v>6.2</v>
      </c>
      <c r="H3198" s="101">
        <v>5.2</v>
      </c>
      <c r="I3198" s="101">
        <v>3.7</v>
      </c>
      <c r="J3198" s="101">
        <v>7.4</v>
      </c>
      <c r="K3198" s="101">
        <v>5.0999999999999996</v>
      </c>
      <c r="L3198" s="278">
        <v>80716</v>
      </c>
      <c r="M3198" s="100" t="s">
        <v>66</v>
      </c>
      <c r="N3198" s="100" t="s">
        <v>247</v>
      </c>
      <c r="O3198" s="100" t="s">
        <v>5873</v>
      </c>
    </row>
    <row r="3199" spans="1:15">
      <c r="A3199" s="100" t="s">
        <v>18275</v>
      </c>
      <c r="B3199" s="100" t="s">
        <v>18277</v>
      </c>
      <c r="C3199" s="100" t="s">
        <v>8209</v>
      </c>
      <c r="D3199" s="100" t="s">
        <v>8591</v>
      </c>
      <c r="E3199" s="100" t="s">
        <v>72</v>
      </c>
      <c r="F3199" s="277" t="s">
        <v>65</v>
      </c>
      <c r="G3199" s="101">
        <v>5.0999999999999996</v>
      </c>
      <c r="H3199" s="101">
        <v>9.3000000000000007</v>
      </c>
      <c r="I3199" s="101">
        <v>3.3</v>
      </c>
      <c r="J3199" s="101">
        <v>4.0999999999999996</v>
      </c>
      <c r="K3199" s="101">
        <v>4.5</v>
      </c>
      <c r="L3199" s="278">
        <v>14977000</v>
      </c>
      <c r="M3199" s="100" t="s">
        <v>66</v>
      </c>
      <c r="N3199" s="100" t="s">
        <v>67</v>
      </c>
      <c r="O3199" s="100" t="s">
        <v>8210</v>
      </c>
    </row>
    <row r="3200" spans="1:15">
      <c r="A3200" s="100" t="s">
        <v>18278</v>
      </c>
      <c r="B3200" s="100" t="s">
        <v>18279</v>
      </c>
      <c r="C3200" s="100" t="s">
        <v>8213</v>
      </c>
      <c r="D3200" s="100" t="s">
        <v>174</v>
      </c>
      <c r="E3200" s="100" t="s">
        <v>72</v>
      </c>
      <c r="F3200" s="277" t="s">
        <v>65</v>
      </c>
      <c r="G3200" s="101">
        <v>5</v>
      </c>
      <c r="H3200" s="101">
        <v>3.5</v>
      </c>
      <c r="I3200" s="101">
        <v>6.5</v>
      </c>
      <c r="J3200" s="101">
        <v>5.5</v>
      </c>
      <c r="K3200" s="101">
        <v>5.3</v>
      </c>
      <c r="L3200" s="278">
        <v>388424</v>
      </c>
      <c r="M3200" s="100" t="s">
        <v>66</v>
      </c>
      <c r="N3200" s="100" t="s">
        <v>67</v>
      </c>
      <c r="O3200" s="100" t="s">
        <v>4508</v>
      </c>
    </row>
    <row r="3201" spans="1:15">
      <c r="A3201" s="100" t="s">
        <v>18282</v>
      </c>
      <c r="B3201" s="100" t="s">
        <v>18283</v>
      </c>
      <c r="C3201" s="100" t="s">
        <v>11608</v>
      </c>
      <c r="D3201" s="100" t="s">
        <v>8547</v>
      </c>
      <c r="E3201" s="100" t="s">
        <v>201</v>
      </c>
      <c r="F3201" s="277" t="s">
        <v>73</v>
      </c>
      <c r="G3201" s="101">
        <v>2.6</v>
      </c>
      <c r="H3201" s="101">
        <v>1.9</v>
      </c>
      <c r="I3201" s="101">
        <v>2.5</v>
      </c>
      <c r="J3201" s="101">
        <v>5.0999999999999996</v>
      </c>
      <c r="K3201" s="101">
        <v>3.1</v>
      </c>
      <c r="L3201" s="278">
        <v>33161000</v>
      </c>
      <c r="M3201" s="100" t="s">
        <v>66</v>
      </c>
      <c r="N3201" s="100" t="s">
        <v>67</v>
      </c>
      <c r="O3201" s="100"/>
    </row>
    <row r="3202" spans="1:15">
      <c r="A3202" s="100" t="s">
        <v>18284</v>
      </c>
      <c r="B3202" s="100" t="s">
        <v>18285</v>
      </c>
      <c r="C3202" s="100" t="s">
        <v>11611</v>
      </c>
      <c r="D3202" s="100" t="s">
        <v>8545</v>
      </c>
      <c r="E3202" s="100" t="s">
        <v>201</v>
      </c>
      <c r="F3202" s="277" t="s">
        <v>65</v>
      </c>
      <c r="G3202" s="101">
        <v>2.8</v>
      </c>
      <c r="H3202" s="101">
        <v>4.2</v>
      </c>
      <c r="I3202" s="101">
        <v>4.9000000000000004</v>
      </c>
      <c r="J3202" s="101">
        <v>4</v>
      </c>
      <c r="K3202" s="101">
        <v>4.5</v>
      </c>
      <c r="L3202" s="278">
        <v>57884</v>
      </c>
      <c r="M3202" s="100" t="s">
        <v>66</v>
      </c>
      <c r="N3202" s="100" t="s">
        <v>190</v>
      </c>
      <c r="O3202" s="100" t="s">
        <v>11612</v>
      </c>
    </row>
    <row r="3203" spans="1:15">
      <c r="A3203" s="100" t="s">
        <v>13849</v>
      </c>
      <c r="B3203" s="100" t="s">
        <v>13850</v>
      </c>
      <c r="C3203" s="100" t="s">
        <v>3252</v>
      </c>
      <c r="D3203" s="100" t="s">
        <v>8548</v>
      </c>
      <c r="E3203" s="100" t="s">
        <v>72</v>
      </c>
      <c r="F3203" s="277" t="s">
        <v>73</v>
      </c>
      <c r="G3203" s="101">
        <v>5.7</v>
      </c>
      <c r="H3203" s="101">
        <v>6.4</v>
      </c>
      <c r="I3203" s="101">
        <v>4</v>
      </c>
      <c r="J3203" s="101">
        <v>4.8</v>
      </c>
      <c r="K3203" s="101">
        <v>5.0999999999999996</v>
      </c>
      <c r="L3203" s="278">
        <v>82566</v>
      </c>
      <c r="M3203" s="100" t="s">
        <v>66</v>
      </c>
      <c r="N3203" s="100" t="s">
        <v>264</v>
      </c>
      <c r="O3203" s="100" t="s">
        <v>3239</v>
      </c>
    </row>
    <row r="3204" spans="1:15">
      <c r="A3204" s="100" t="s">
        <v>13429</v>
      </c>
      <c r="B3204" s="100" t="s">
        <v>13430</v>
      </c>
      <c r="C3204" s="100" t="s">
        <v>165</v>
      </c>
      <c r="D3204" s="100" t="s">
        <v>100</v>
      </c>
      <c r="E3204" s="100" t="s">
        <v>94</v>
      </c>
      <c r="F3204" s="277" t="s">
        <v>65</v>
      </c>
      <c r="G3204" s="101">
        <v>7.7</v>
      </c>
      <c r="H3204" s="101">
        <v>6.6</v>
      </c>
      <c r="I3204" s="101">
        <v>4.8</v>
      </c>
      <c r="J3204" s="101">
        <v>6.6</v>
      </c>
      <c r="K3204" s="101">
        <v>6.2</v>
      </c>
      <c r="L3204" s="278">
        <v>281437</v>
      </c>
      <c r="M3204" s="100" t="s">
        <v>66</v>
      </c>
      <c r="N3204" s="100" t="s">
        <v>67</v>
      </c>
      <c r="O3204" s="100" t="s">
        <v>162</v>
      </c>
    </row>
    <row r="3205" spans="1:15">
      <c r="A3205" s="100" t="s">
        <v>18286</v>
      </c>
      <c r="B3205" s="100" t="s">
        <v>18287</v>
      </c>
      <c r="C3205" s="100" t="s">
        <v>8216</v>
      </c>
      <c r="D3205" s="100" t="s">
        <v>8555</v>
      </c>
      <c r="E3205" s="100" t="s">
        <v>196</v>
      </c>
      <c r="F3205" s="277" t="s">
        <v>65</v>
      </c>
      <c r="G3205" s="101">
        <v>4.2</v>
      </c>
      <c r="H3205" s="101">
        <v>10</v>
      </c>
      <c r="I3205" s="101">
        <v>3.1</v>
      </c>
      <c r="J3205" s="101">
        <v>4.0999999999999996</v>
      </c>
      <c r="K3205" s="101">
        <v>3.8</v>
      </c>
      <c r="L3205" s="278">
        <v>170713</v>
      </c>
      <c r="M3205" s="100" t="s">
        <v>66</v>
      </c>
      <c r="N3205" s="100" t="s">
        <v>67</v>
      </c>
      <c r="O3205" s="100" t="s">
        <v>8217</v>
      </c>
    </row>
    <row r="3206" spans="1:15">
      <c r="A3206" s="100" t="s">
        <v>18290</v>
      </c>
      <c r="B3206" s="100" t="s">
        <v>18291</v>
      </c>
      <c r="C3206" s="100" t="s">
        <v>11616</v>
      </c>
      <c r="D3206" s="100" t="s">
        <v>8535</v>
      </c>
      <c r="E3206" s="100" t="s">
        <v>107</v>
      </c>
      <c r="F3206" s="277" t="s">
        <v>73</v>
      </c>
      <c r="G3206" s="101">
        <v>7.1</v>
      </c>
      <c r="H3206" s="101">
        <v>6.2</v>
      </c>
      <c r="I3206" s="101">
        <v>7</v>
      </c>
      <c r="J3206" s="101">
        <v>6</v>
      </c>
      <c r="K3206" s="101">
        <v>6.4</v>
      </c>
      <c r="L3206" s="278">
        <v>70742</v>
      </c>
      <c r="M3206" s="100" t="s">
        <v>66</v>
      </c>
      <c r="N3206" s="100" t="s">
        <v>103</v>
      </c>
      <c r="O3206" s="100"/>
    </row>
    <row r="3207" spans="1:15">
      <c r="A3207" s="100" t="s">
        <v>18288</v>
      </c>
      <c r="B3207" s="100" t="s">
        <v>18289</v>
      </c>
      <c r="C3207" s="100" t="s">
        <v>11615</v>
      </c>
      <c r="D3207" s="100" t="s">
        <v>100</v>
      </c>
      <c r="E3207" s="100" t="s">
        <v>72</v>
      </c>
      <c r="F3207" s="277" t="s">
        <v>65</v>
      </c>
      <c r="G3207" s="101">
        <v>5.2</v>
      </c>
      <c r="H3207" s="101">
        <v>6.1</v>
      </c>
      <c r="I3207" s="101">
        <v>3.4</v>
      </c>
      <c r="J3207" s="101">
        <v>5.9</v>
      </c>
      <c r="K3207" s="101">
        <v>5.6</v>
      </c>
      <c r="L3207" s="278">
        <v>158284</v>
      </c>
      <c r="M3207" s="100" t="s">
        <v>66</v>
      </c>
      <c r="N3207" s="100" t="s">
        <v>190</v>
      </c>
      <c r="O3207" s="100"/>
    </row>
    <row r="3208" spans="1:15">
      <c r="A3208" s="100" t="s">
        <v>18292</v>
      </c>
      <c r="B3208" s="100" t="s">
        <v>18293</v>
      </c>
      <c r="C3208" s="100" t="s">
        <v>11619</v>
      </c>
      <c r="D3208" s="100" t="s">
        <v>8566</v>
      </c>
      <c r="E3208" s="100" t="s">
        <v>107</v>
      </c>
      <c r="F3208" s="277" t="s">
        <v>73</v>
      </c>
      <c r="G3208" s="101">
        <v>7</v>
      </c>
      <c r="H3208" s="101">
        <v>8.3000000000000007</v>
      </c>
      <c r="I3208" s="101">
        <v>5.4</v>
      </c>
      <c r="J3208" s="101">
        <v>5.2</v>
      </c>
      <c r="K3208" s="101">
        <v>5.8</v>
      </c>
      <c r="L3208" s="278">
        <v>12279</v>
      </c>
      <c r="M3208" s="100" t="s">
        <v>66</v>
      </c>
      <c r="N3208" s="100" t="s">
        <v>543</v>
      </c>
      <c r="O3208" s="100"/>
    </row>
    <row r="3209" spans="1:15">
      <c r="A3209" s="100" t="s">
        <v>18294</v>
      </c>
      <c r="B3209" s="100" t="s">
        <v>18295</v>
      </c>
      <c r="C3209" s="100" t="s">
        <v>8220</v>
      </c>
      <c r="D3209" s="100" t="s">
        <v>8555</v>
      </c>
      <c r="E3209" s="100" t="s">
        <v>285</v>
      </c>
      <c r="F3209" s="277" t="s">
        <v>65</v>
      </c>
      <c r="G3209" s="101">
        <v>1</v>
      </c>
      <c r="H3209" s="101">
        <v>6.5</v>
      </c>
      <c r="I3209" s="101">
        <v>3.1</v>
      </c>
      <c r="J3209" s="101">
        <v>2.2999999999999998</v>
      </c>
      <c r="K3209" s="101">
        <v>3</v>
      </c>
      <c r="L3209" s="278">
        <v>544855</v>
      </c>
      <c r="M3209" s="100" t="s">
        <v>66</v>
      </c>
      <c r="N3209" s="100" t="s">
        <v>103</v>
      </c>
      <c r="O3209" s="100" t="s">
        <v>8221</v>
      </c>
    </row>
    <row r="3210" spans="1:15">
      <c r="A3210" s="100" t="s">
        <v>18296</v>
      </c>
      <c r="B3210" s="100" t="s">
        <v>18297</v>
      </c>
      <c r="C3210" s="100" t="s">
        <v>11622</v>
      </c>
      <c r="D3210" s="100" t="s">
        <v>8536</v>
      </c>
      <c r="E3210" s="100" t="s">
        <v>196</v>
      </c>
      <c r="F3210" s="277" t="s">
        <v>95</v>
      </c>
      <c r="G3210" s="101">
        <v>3.8</v>
      </c>
      <c r="H3210" s="101">
        <v>0.9</v>
      </c>
      <c r="I3210" s="101">
        <v>3.3</v>
      </c>
      <c r="J3210" s="101">
        <v>5.2</v>
      </c>
      <c r="K3210" s="101">
        <v>3.6</v>
      </c>
      <c r="L3210" s="278">
        <v>1587</v>
      </c>
      <c r="M3210" s="100" t="s">
        <v>66</v>
      </c>
      <c r="N3210" s="100" t="s">
        <v>103</v>
      </c>
      <c r="O3210" s="100"/>
    </row>
    <row r="3211" spans="1:15">
      <c r="A3211" s="100"/>
      <c r="B3211" s="100" t="s">
        <v>18298</v>
      </c>
      <c r="C3211" s="100" t="s">
        <v>11625</v>
      </c>
      <c r="D3211" s="100" t="s">
        <v>8551</v>
      </c>
      <c r="E3211" s="100" t="s">
        <v>196</v>
      </c>
      <c r="F3211" s="277" t="s">
        <v>73</v>
      </c>
      <c r="G3211" s="101">
        <v>3.7</v>
      </c>
      <c r="H3211" s="101">
        <v>6.5</v>
      </c>
      <c r="I3211" s="101">
        <v>3.5</v>
      </c>
      <c r="J3211" s="101">
        <v>4.7</v>
      </c>
      <c r="K3211" s="101">
        <v>4.0999999999999996</v>
      </c>
      <c r="L3211" s="278">
        <v>27028</v>
      </c>
      <c r="M3211" s="100" t="s">
        <v>66</v>
      </c>
      <c r="N3211" s="100" t="s">
        <v>67</v>
      </c>
      <c r="O3211" s="100"/>
    </row>
    <row r="3212" spans="1:15">
      <c r="A3212" s="100" t="s">
        <v>15226</v>
      </c>
      <c r="B3212" s="100" t="s">
        <v>15227</v>
      </c>
      <c r="C3212" s="100" t="s">
        <v>5860</v>
      </c>
      <c r="D3212" s="100" t="s">
        <v>8534</v>
      </c>
      <c r="E3212" s="100" t="s">
        <v>107</v>
      </c>
      <c r="F3212" s="277" t="s">
        <v>65</v>
      </c>
      <c r="G3212" s="101">
        <v>6.5</v>
      </c>
      <c r="H3212" s="101">
        <v>5.2</v>
      </c>
      <c r="I3212" s="101">
        <v>5.5</v>
      </c>
      <c r="J3212" s="101">
        <v>5.8</v>
      </c>
      <c r="K3212" s="101">
        <v>5.6</v>
      </c>
      <c r="L3212" s="278">
        <v>50038</v>
      </c>
      <c r="M3212" s="100" t="s">
        <v>66</v>
      </c>
      <c r="N3212" s="100" t="s">
        <v>67</v>
      </c>
      <c r="O3212" s="100" t="s">
        <v>5891</v>
      </c>
    </row>
    <row r="3213" spans="1:15">
      <c r="A3213" s="100" t="s">
        <v>13168</v>
      </c>
      <c r="B3213" s="100" t="s">
        <v>2120</v>
      </c>
      <c r="C3213" s="100" t="s">
        <v>2121</v>
      </c>
      <c r="D3213" s="100" t="s">
        <v>8594</v>
      </c>
      <c r="E3213" s="100" t="s">
        <v>64</v>
      </c>
      <c r="F3213" s="277" t="s">
        <v>65</v>
      </c>
      <c r="G3213" s="101">
        <v>10</v>
      </c>
      <c r="H3213" s="101">
        <v>5.9</v>
      </c>
      <c r="I3213" s="101">
        <v>6</v>
      </c>
      <c r="J3213" s="101">
        <v>7.7</v>
      </c>
      <c r="K3213" s="101">
        <v>6.5</v>
      </c>
      <c r="L3213" s="278">
        <v>5625000</v>
      </c>
      <c r="M3213" s="100" t="s">
        <v>66</v>
      </c>
      <c r="N3213" s="100" t="s">
        <v>67</v>
      </c>
      <c r="O3213" s="100" t="s">
        <v>2109</v>
      </c>
    </row>
    <row r="3214" spans="1:15">
      <c r="A3214" s="100" t="s">
        <v>18299</v>
      </c>
      <c r="B3214" s="100" t="s">
        <v>11627</v>
      </c>
      <c r="C3214" s="100" t="s">
        <v>11628</v>
      </c>
      <c r="D3214" s="100" t="s">
        <v>78</v>
      </c>
      <c r="E3214" s="100" t="s">
        <v>72</v>
      </c>
      <c r="F3214" s="277" t="s">
        <v>65</v>
      </c>
      <c r="G3214" s="101">
        <v>4.5</v>
      </c>
      <c r="H3214" s="101">
        <v>6.4</v>
      </c>
      <c r="I3214" s="101">
        <v>4.9000000000000004</v>
      </c>
      <c r="J3214" s="101">
        <v>5.7</v>
      </c>
      <c r="K3214" s="101">
        <v>5.3</v>
      </c>
      <c r="L3214" s="278">
        <v>2198</v>
      </c>
      <c r="M3214" s="100" t="s">
        <v>66</v>
      </c>
      <c r="N3214" s="100" t="s">
        <v>103</v>
      </c>
      <c r="O3214" s="100"/>
    </row>
    <row r="3215" spans="1:15">
      <c r="A3215" s="100" t="s">
        <v>18300</v>
      </c>
      <c r="B3215" s="100" t="s">
        <v>18301</v>
      </c>
      <c r="C3215" s="100" t="s">
        <v>11631</v>
      </c>
      <c r="D3215" s="100" t="s">
        <v>8559</v>
      </c>
      <c r="E3215" s="100" t="s">
        <v>196</v>
      </c>
      <c r="F3215" s="277" t="s">
        <v>65</v>
      </c>
      <c r="G3215" s="101">
        <v>3.4</v>
      </c>
      <c r="H3215" s="101">
        <v>3.3</v>
      </c>
      <c r="I3215" s="101">
        <v>3.5</v>
      </c>
      <c r="J3215" s="101">
        <v>6.3</v>
      </c>
      <c r="K3215" s="101">
        <v>4.4000000000000004</v>
      </c>
      <c r="L3215" s="278">
        <v>89506</v>
      </c>
      <c r="M3215" s="100" t="s">
        <v>66</v>
      </c>
      <c r="N3215" s="100" t="s">
        <v>103</v>
      </c>
      <c r="O3215" s="100"/>
    </row>
    <row r="3216" spans="1:15">
      <c r="A3216" s="100" t="s">
        <v>18280</v>
      </c>
      <c r="B3216" s="100" t="s">
        <v>18281</v>
      </c>
      <c r="C3216" s="100" t="s">
        <v>11605</v>
      </c>
      <c r="D3216" s="100" t="s">
        <v>8560</v>
      </c>
      <c r="E3216" s="100" t="s">
        <v>107</v>
      </c>
      <c r="F3216" s="277" t="s">
        <v>65</v>
      </c>
      <c r="G3216" s="101">
        <v>5.8</v>
      </c>
      <c r="H3216" s="101">
        <v>2.8</v>
      </c>
      <c r="I3216" s="101">
        <v>5.4</v>
      </c>
      <c r="J3216" s="101">
        <v>5.7</v>
      </c>
      <c r="K3216" s="101">
        <v>4.9000000000000004</v>
      </c>
      <c r="L3216" s="278">
        <v>733521</v>
      </c>
      <c r="M3216" s="100" t="s">
        <v>66</v>
      </c>
      <c r="N3216" s="100" t="s">
        <v>67</v>
      </c>
      <c r="O3216" s="100"/>
    </row>
    <row r="3217" spans="1:15">
      <c r="A3217" s="100" t="s">
        <v>14374</v>
      </c>
      <c r="B3217" s="100" t="s">
        <v>14375</v>
      </c>
      <c r="C3217" s="100" t="s">
        <v>4289</v>
      </c>
      <c r="D3217" s="100" t="s">
        <v>8559</v>
      </c>
      <c r="E3217" s="100" t="s">
        <v>72</v>
      </c>
      <c r="F3217" s="277" t="s">
        <v>65</v>
      </c>
      <c r="G3217" s="101">
        <v>5</v>
      </c>
      <c r="H3217" s="101">
        <v>2.4</v>
      </c>
      <c r="I3217" s="101">
        <v>6</v>
      </c>
      <c r="J3217" s="101">
        <v>3.5</v>
      </c>
      <c r="K3217" s="101">
        <v>4.3</v>
      </c>
      <c r="L3217" s="278">
        <v>13340</v>
      </c>
      <c r="M3217" s="100" t="s">
        <v>66</v>
      </c>
      <c r="N3217" s="100" t="s">
        <v>247</v>
      </c>
      <c r="O3217" s="100" t="s">
        <v>4266</v>
      </c>
    </row>
    <row r="3218" spans="1:15">
      <c r="A3218" s="100" t="s">
        <v>18300</v>
      </c>
      <c r="B3218" s="100" t="s">
        <v>18302</v>
      </c>
      <c r="C3218" s="100" t="s">
        <v>8224</v>
      </c>
      <c r="D3218" s="100" t="s">
        <v>8568</v>
      </c>
      <c r="E3218" s="100" t="s">
        <v>94</v>
      </c>
      <c r="F3218" s="277" t="s">
        <v>65</v>
      </c>
      <c r="G3218" s="101">
        <v>7.9</v>
      </c>
      <c r="H3218" s="101">
        <v>6.5</v>
      </c>
      <c r="I3218" s="101">
        <v>5</v>
      </c>
      <c r="J3218" s="101">
        <v>5.9</v>
      </c>
      <c r="K3218" s="101">
        <v>5.6</v>
      </c>
      <c r="L3218" s="278">
        <v>112322</v>
      </c>
      <c r="M3218" s="100" t="s">
        <v>66</v>
      </c>
      <c r="N3218" s="100" t="s">
        <v>67</v>
      </c>
      <c r="O3218" s="100" t="s">
        <v>8225</v>
      </c>
    </row>
    <row r="3219" spans="1:15">
      <c r="A3219" s="100" t="s">
        <v>18303</v>
      </c>
      <c r="B3219" s="100" t="s">
        <v>18304</v>
      </c>
      <c r="C3219" s="100" t="s">
        <v>8228</v>
      </c>
      <c r="D3219" s="100" t="s">
        <v>132</v>
      </c>
      <c r="E3219" s="100" t="s">
        <v>94</v>
      </c>
      <c r="F3219" s="277" t="s">
        <v>65</v>
      </c>
      <c r="G3219" s="101">
        <v>8.3000000000000007</v>
      </c>
      <c r="H3219" s="101">
        <v>6.1</v>
      </c>
      <c r="I3219" s="101">
        <v>4.4000000000000004</v>
      </c>
      <c r="J3219" s="101">
        <v>5.5</v>
      </c>
      <c r="K3219" s="101">
        <v>5.4</v>
      </c>
      <c r="L3219" s="278">
        <v>213971</v>
      </c>
      <c r="M3219" s="100" t="s">
        <v>66</v>
      </c>
      <c r="N3219" s="100" t="s">
        <v>67</v>
      </c>
      <c r="O3219" s="100" t="s">
        <v>8229</v>
      </c>
    </row>
    <row r="3220" spans="1:15">
      <c r="A3220" s="100" t="s">
        <v>12497</v>
      </c>
      <c r="B3220" s="100" t="s">
        <v>12498</v>
      </c>
      <c r="C3220" s="100" t="s">
        <v>830</v>
      </c>
      <c r="D3220" s="100" t="s">
        <v>8547</v>
      </c>
      <c r="E3220" s="100" t="s">
        <v>285</v>
      </c>
      <c r="F3220" s="277" t="s">
        <v>65</v>
      </c>
      <c r="G3220" s="101">
        <v>0</v>
      </c>
      <c r="H3220" s="101">
        <v>3.4</v>
      </c>
      <c r="I3220" s="101">
        <v>1.5</v>
      </c>
      <c r="J3220" s="101">
        <v>1.5</v>
      </c>
      <c r="K3220" s="101">
        <v>2.2000000000000002</v>
      </c>
      <c r="L3220" s="278">
        <v>12600000</v>
      </c>
      <c r="M3220" s="100" t="s">
        <v>66</v>
      </c>
      <c r="N3220" s="100" t="s">
        <v>67</v>
      </c>
      <c r="O3220" s="100" t="s">
        <v>823</v>
      </c>
    </row>
    <row r="3221" spans="1:15">
      <c r="A3221" s="100" t="s">
        <v>13304</v>
      </c>
      <c r="B3221" s="100" t="s">
        <v>13305</v>
      </c>
      <c r="C3221" s="100" t="s">
        <v>2376</v>
      </c>
      <c r="D3221" s="100" t="s">
        <v>8569</v>
      </c>
      <c r="E3221" s="100" t="s">
        <v>64</v>
      </c>
      <c r="F3221" s="277" t="s">
        <v>65</v>
      </c>
      <c r="G3221" s="101">
        <v>9.1999999999999993</v>
      </c>
      <c r="H3221" s="101">
        <v>7.7</v>
      </c>
      <c r="I3221" s="101">
        <v>4</v>
      </c>
      <c r="J3221" s="101">
        <v>6.4</v>
      </c>
      <c r="K3221" s="101">
        <v>5.7</v>
      </c>
      <c r="L3221" s="278">
        <v>1079100</v>
      </c>
      <c r="M3221" s="100" t="s">
        <v>66</v>
      </c>
      <c r="N3221" s="100" t="s">
        <v>67</v>
      </c>
      <c r="O3221" s="100" t="s">
        <v>2362</v>
      </c>
    </row>
    <row r="3222" spans="1:15">
      <c r="A3222" s="100" t="s">
        <v>18305</v>
      </c>
      <c r="B3222" s="100" t="s">
        <v>18306</v>
      </c>
      <c r="C3222" s="100" t="s">
        <v>8232</v>
      </c>
      <c r="D3222" s="100" t="s">
        <v>8561</v>
      </c>
      <c r="E3222" s="100" t="s">
        <v>72</v>
      </c>
      <c r="F3222" s="277" t="s">
        <v>65</v>
      </c>
      <c r="G3222" s="101">
        <v>4.4000000000000004</v>
      </c>
      <c r="H3222" s="101">
        <v>3.1</v>
      </c>
      <c r="I3222" s="101">
        <v>7.8</v>
      </c>
      <c r="J3222" s="101">
        <v>5.7</v>
      </c>
      <c r="K3222" s="101">
        <v>4.7</v>
      </c>
      <c r="L3222" s="278">
        <v>24357663</v>
      </c>
      <c r="M3222" s="100" t="s">
        <v>66</v>
      </c>
      <c r="N3222" s="100" t="s">
        <v>190</v>
      </c>
      <c r="O3222" s="100" t="s">
        <v>8233</v>
      </c>
    </row>
    <row r="3223" spans="1:15">
      <c r="A3223" s="100" t="s">
        <v>18307</v>
      </c>
      <c r="B3223" s="100" t="s">
        <v>18308</v>
      </c>
      <c r="C3223" s="100" t="s">
        <v>11634</v>
      </c>
      <c r="D3223" s="100" t="s">
        <v>8536</v>
      </c>
      <c r="E3223" s="100" t="s">
        <v>72</v>
      </c>
      <c r="F3223" s="277" t="s">
        <v>65</v>
      </c>
      <c r="G3223" s="101">
        <v>5.4</v>
      </c>
      <c r="H3223" s="101">
        <v>0.9</v>
      </c>
      <c r="I3223" s="101">
        <v>3.8</v>
      </c>
      <c r="J3223" s="101">
        <v>5.0999999999999996</v>
      </c>
      <c r="K3223" s="101">
        <v>3.8</v>
      </c>
      <c r="L3223" s="278">
        <v>9166</v>
      </c>
      <c r="M3223" s="100" t="s">
        <v>66</v>
      </c>
      <c r="N3223" s="100" t="s">
        <v>103</v>
      </c>
      <c r="O3223" s="100" t="s">
        <v>1753</v>
      </c>
    </row>
    <row r="3224" spans="1:15">
      <c r="A3224" s="100" t="s">
        <v>17541</v>
      </c>
      <c r="B3224" s="100" t="s">
        <v>18309</v>
      </c>
      <c r="C3224" s="100" t="s">
        <v>11637</v>
      </c>
      <c r="D3224" s="100" t="s">
        <v>195</v>
      </c>
      <c r="E3224" s="100" t="s">
        <v>107</v>
      </c>
      <c r="F3224" s="277" t="s">
        <v>65</v>
      </c>
      <c r="G3224" s="101">
        <v>5.8</v>
      </c>
      <c r="H3224" s="101">
        <v>4.2</v>
      </c>
      <c r="I3224" s="101">
        <v>4.2</v>
      </c>
      <c r="J3224" s="101">
        <v>5.3</v>
      </c>
      <c r="K3224" s="101">
        <v>4.7</v>
      </c>
      <c r="L3224" s="278">
        <v>207529</v>
      </c>
      <c r="M3224" s="100" t="s">
        <v>66</v>
      </c>
      <c r="N3224" s="100" t="s">
        <v>67</v>
      </c>
      <c r="O3224" s="100"/>
    </row>
    <row r="3225" spans="1:15">
      <c r="A3225" s="100" t="s">
        <v>18310</v>
      </c>
      <c r="B3225" s="100" t="s">
        <v>18311</v>
      </c>
      <c r="C3225" s="100" t="s">
        <v>11640</v>
      </c>
      <c r="D3225" s="100" t="s">
        <v>8553</v>
      </c>
      <c r="E3225" s="100" t="s">
        <v>72</v>
      </c>
      <c r="F3225" s="277" t="s">
        <v>73</v>
      </c>
      <c r="G3225" s="101">
        <v>5.0999999999999996</v>
      </c>
      <c r="H3225" s="101">
        <v>4.5</v>
      </c>
      <c r="I3225" s="101">
        <v>0.4</v>
      </c>
      <c r="J3225" s="101">
        <v>5.8</v>
      </c>
      <c r="K3225" s="101">
        <v>4.5</v>
      </c>
      <c r="L3225" s="278">
        <v>48212</v>
      </c>
      <c r="M3225" s="100" t="s">
        <v>66</v>
      </c>
      <c r="N3225" s="100" t="s">
        <v>67</v>
      </c>
      <c r="O3225" s="100"/>
    </row>
    <row r="3226" spans="1:15">
      <c r="A3226" s="100" t="s">
        <v>18312</v>
      </c>
      <c r="B3226" s="100" t="s">
        <v>18313</v>
      </c>
      <c r="C3226" s="100" t="s">
        <v>11643</v>
      </c>
      <c r="D3226" s="100" t="s">
        <v>8544</v>
      </c>
      <c r="E3226" s="100" t="s">
        <v>94</v>
      </c>
      <c r="F3226" s="277"/>
      <c r="G3226" s="101">
        <v>8</v>
      </c>
      <c r="H3226" s="101">
        <v>6.3</v>
      </c>
      <c r="I3226" s="101">
        <v>7.1</v>
      </c>
      <c r="J3226" s="101">
        <v>5.9</v>
      </c>
      <c r="K3226" s="101">
        <v>6.6</v>
      </c>
      <c r="L3226" s="278">
        <v>899</v>
      </c>
      <c r="M3226" s="100" t="s">
        <v>66</v>
      </c>
      <c r="N3226" s="100" t="s">
        <v>190</v>
      </c>
      <c r="O3226" s="100"/>
    </row>
    <row r="3227" spans="1:15">
      <c r="A3227" s="100" t="s">
        <v>18314</v>
      </c>
      <c r="B3227" s="100" t="s">
        <v>18315</v>
      </c>
      <c r="C3227" s="100" t="s">
        <v>11646</v>
      </c>
      <c r="D3227" s="100" t="s">
        <v>8544</v>
      </c>
      <c r="E3227" s="100" t="s">
        <v>107</v>
      </c>
      <c r="F3227" s="277" t="s">
        <v>65</v>
      </c>
      <c r="G3227" s="101">
        <v>6.7</v>
      </c>
      <c r="H3227" s="101">
        <v>10</v>
      </c>
      <c r="I3227" s="101">
        <v>6.2</v>
      </c>
      <c r="J3227" s="101">
        <v>4.2</v>
      </c>
      <c r="K3227" s="101">
        <v>5.6</v>
      </c>
      <c r="L3227" s="278">
        <v>37964</v>
      </c>
      <c r="M3227" s="100" t="s">
        <v>66</v>
      </c>
      <c r="N3227" s="100" t="s">
        <v>264</v>
      </c>
      <c r="O3227" s="100"/>
    </row>
    <row r="3228" spans="1:15">
      <c r="A3228" s="100" t="s">
        <v>18316</v>
      </c>
      <c r="B3228" s="100" t="s">
        <v>18317</v>
      </c>
      <c r="C3228" s="100" t="s">
        <v>8236</v>
      </c>
      <c r="D3228" s="100" t="s">
        <v>8544</v>
      </c>
      <c r="E3228" s="100" t="s">
        <v>72</v>
      </c>
      <c r="F3228" s="277" t="s">
        <v>65</v>
      </c>
      <c r="G3228" s="101">
        <v>5.7</v>
      </c>
      <c r="H3228" s="101">
        <v>10</v>
      </c>
      <c r="I3228" s="101">
        <v>5.2</v>
      </c>
      <c r="J3228" s="101">
        <v>5.3</v>
      </c>
      <c r="K3228" s="101">
        <v>5.5</v>
      </c>
      <c r="L3228" s="278">
        <v>48621</v>
      </c>
      <c r="M3228" s="100" t="s">
        <v>66</v>
      </c>
      <c r="N3228" s="100" t="s">
        <v>67</v>
      </c>
      <c r="O3228" s="100" t="s">
        <v>8237</v>
      </c>
    </row>
    <row r="3229" spans="1:15">
      <c r="A3229" s="100" t="s">
        <v>18318</v>
      </c>
      <c r="B3229" s="100" t="s">
        <v>18319</v>
      </c>
      <c r="C3229" s="100" t="s">
        <v>11649</v>
      </c>
      <c r="D3229" s="100" t="s">
        <v>8541</v>
      </c>
      <c r="E3229" s="100" t="s">
        <v>72</v>
      </c>
      <c r="F3229" s="277" t="s">
        <v>73</v>
      </c>
      <c r="G3229" s="101">
        <v>5</v>
      </c>
      <c r="H3229" s="101">
        <v>3.5</v>
      </c>
      <c r="I3229" s="101">
        <v>4.2</v>
      </c>
      <c r="J3229" s="101">
        <v>5.3</v>
      </c>
      <c r="K3229" s="101">
        <v>4.5</v>
      </c>
      <c r="L3229" s="278">
        <v>3223</v>
      </c>
      <c r="M3229" s="100" t="s">
        <v>66</v>
      </c>
      <c r="N3229" s="100" t="s">
        <v>247</v>
      </c>
      <c r="O3229" s="100"/>
    </row>
    <row r="3230" spans="1:15">
      <c r="A3230" s="100" t="s">
        <v>13770</v>
      </c>
      <c r="B3230" s="100" t="s">
        <v>13771</v>
      </c>
      <c r="C3230" s="100" t="s">
        <v>8729</v>
      </c>
      <c r="D3230" s="100" t="s">
        <v>8558</v>
      </c>
      <c r="E3230" s="100" t="s">
        <v>201</v>
      </c>
      <c r="F3230" s="277" t="s">
        <v>65</v>
      </c>
      <c r="G3230" s="101">
        <v>2.8</v>
      </c>
      <c r="H3230" s="101">
        <v>2.2999999999999998</v>
      </c>
      <c r="I3230" s="101">
        <v>2.8</v>
      </c>
      <c r="J3230" s="101">
        <v>6</v>
      </c>
      <c r="K3230" s="101">
        <v>3.7</v>
      </c>
      <c r="L3230" s="278">
        <v>44257</v>
      </c>
      <c r="M3230" s="100" t="s">
        <v>66</v>
      </c>
      <c r="N3230" s="100" t="s">
        <v>247</v>
      </c>
      <c r="O3230" s="100"/>
    </row>
    <row r="3231" spans="1:15">
      <c r="A3231" s="100" t="s">
        <v>18322</v>
      </c>
      <c r="B3231" s="100" t="s">
        <v>18323</v>
      </c>
      <c r="C3231" s="100" t="s">
        <v>11655</v>
      </c>
      <c r="D3231" s="100" t="s">
        <v>8592</v>
      </c>
      <c r="E3231" s="100" t="s">
        <v>94</v>
      </c>
      <c r="F3231" s="277" t="s">
        <v>65</v>
      </c>
      <c r="G3231" s="101">
        <v>7.3</v>
      </c>
      <c r="H3231" s="101">
        <v>3.4</v>
      </c>
      <c r="I3231" s="101">
        <v>5</v>
      </c>
      <c r="J3231" s="101">
        <v>5.9</v>
      </c>
      <c r="K3231" s="101">
        <v>5.2</v>
      </c>
      <c r="L3231" s="278">
        <v>43403</v>
      </c>
      <c r="M3231" s="100" t="s">
        <v>66</v>
      </c>
      <c r="N3231" s="100" t="s">
        <v>190</v>
      </c>
      <c r="O3231" s="100"/>
    </row>
    <row r="3232" spans="1:15">
      <c r="A3232" s="100" t="s">
        <v>18320</v>
      </c>
      <c r="B3232" s="100" t="s">
        <v>18321</v>
      </c>
      <c r="C3232" s="100" t="s">
        <v>11652</v>
      </c>
      <c r="D3232" s="100" t="s">
        <v>8566</v>
      </c>
      <c r="E3232" s="100" t="s">
        <v>72</v>
      </c>
      <c r="F3232" s="277" t="s">
        <v>73</v>
      </c>
      <c r="G3232" s="101">
        <v>4.5</v>
      </c>
      <c r="H3232" s="101">
        <v>6.2</v>
      </c>
      <c r="I3232" s="101">
        <v>3</v>
      </c>
      <c r="J3232" s="101">
        <v>6.6</v>
      </c>
      <c r="K3232" s="101">
        <v>5.4</v>
      </c>
      <c r="L3232" s="278">
        <v>63930</v>
      </c>
      <c r="M3232" s="100" t="s">
        <v>66</v>
      </c>
      <c r="N3232" s="100" t="s">
        <v>103</v>
      </c>
      <c r="O3232" s="100"/>
    </row>
    <row r="3233" spans="1:15">
      <c r="A3233" s="100" t="s">
        <v>12134</v>
      </c>
      <c r="B3233" s="100" t="s">
        <v>18324</v>
      </c>
      <c r="C3233" s="100" t="s">
        <v>8240</v>
      </c>
      <c r="D3233" s="100" t="s">
        <v>8544</v>
      </c>
      <c r="E3233" s="100" t="s">
        <v>201</v>
      </c>
      <c r="F3233" s="277" t="s">
        <v>95</v>
      </c>
      <c r="G3233" s="101">
        <v>1.7</v>
      </c>
      <c r="H3233" s="101">
        <v>7</v>
      </c>
      <c r="I3233" s="101">
        <v>3.6</v>
      </c>
      <c r="J3233" s="101">
        <v>4.7</v>
      </c>
      <c r="K3233" s="101">
        <v>4.3</v>
      </c>
      <c r="L3233" s="278">
        <v>9384</v>
      </c>
      <c r="M3233" s="100" t="s">
        <v>66</v>
      </c>
      <c r="N3233" s="100" t="s">
        <v>103</v>
      </c>
      <c r="O3233" s="100" t="s">
        <v>8241</v>
      </c>
    </row>
    <row r="3234" spans="1:15">
      <c r="A3234" s="100" t="s">
        <v>18325</v>
      </c>
      <c r="B3234" s="100" t="s">
        <v>18326</v>
      </c>
      <c r="C3234" s="100" t="s">
        <v>8242</v>
      </c>
      <c r="D3234" s="100" t="s">
        <v>8548</v>
      </c>
      <c r="E3234" s="100" t="s">
        <v>72</v>
      </c>
      <c r="F3234" s="277" t="s">
        <v>65</v>
      </c>
      <c r="G3234" s="101">
        <v>5.7</v>
      </c>
      <c r="H3234" s="101">
        <v>7.3</v>
      </c>
      <c r="I3234" s="101">
        <v>6.2</v>
      </c>
      <c r="J3234" s="101">
        <v>6.5</v>
      </c>
      <c r="K3234" s="101">
        <v>6.7</v>
      </c>
      <c r="L3234" s="278">
        <v>400543</v>
      </c>
      <c r="M3234" s="100" t="s">
        <v>66</v>
      </c>
      <c r="N3234" s="100" t="s">
        <v>67</v>
      </c>
      <c r="O3234" s="100" t="s">
        <v>8243</v>
      </c>
    </row>
    <row r="3235" spans="1:15">
      <c r="A3235" s="100" t="s">
        <v>15202</v>
      </c>
      <c r="B3235" s="100" t="s">
        <v>15203</v>
      </c>
      <c r="C3235" s="100" t="s">
        <v>5822</v>
      </c>
      <c r="D3235" s="100" t="s">
        <v>8580</v>
      </c>
      <c r="E3235" s="100" t="s">
        <v>196</v>
      </c>
      <c r="F3235" s="277" t="s">
        <v>65</v>
      </c>
      <c r="G3235" s="101">
        <v>3.8</v>
      </c>
      <c r="H3235" s="101">
        <v>2</v>
      </c>
      <c r="I3235" s="101">
        <v>4.2</v>
      </c>
      <c r="J3235" s="101">
        <v>5.2</v>
      </c>
      <c r="K3235" s="101">
        <v>4.4000000000000004</v>
      </c>
      <c r="L3235" s="278">
        <v>87157</v>
      </c>
      <c r="M3235" s="100" t="s">
        <v>66</v>
      </c>
      <c r="N3235" s="100" t="s">
        <v>190</v>
      </c>
      <c r="O3235" s="100" t="s">
        <v>5857</v>
      </c>
    </row>
    <row r="3236" spans="1:15">
      <c r="A3236" s="100" t="s">
        <v>13240</v>
      </c>
      <c r="B3236" s="100" t="s">
        <v>13241</v>
      </c>
      <c r="C3236" s="100" t="s">
        <v>141</v>
      </c>
      <c r="D3236" s="100" t="s">
        <v>100</v>
      </c>
      <c r="E3236" s="100" t="s">
        <v>107</v>
      </c>
      <c r="F3236" s="277" t="s">
        <v>65</v>
      </c>
      <c r="G3236" s="101">
        <v>6</v>
      </c>
      <c r="H3236" s="101">
        <v>6.3</v>
      </c>
      <c r="I3236" s="101">
        <v>5.2</v>
      </c>
      <c r="J3236" s="101">
        <v>5.9</v>
      </c>
      <c r="K3236" s="101">
        <v>5.9</v>
      </c>
      <c r="L3236" s="278">
        <v>31500000</v>
      </c>
      <c r="M3236" s="100" t="s">
        <v>66</v>
      </c>
      <c r="N3236" s="100" t="s">
        <v>67</v>
      </c>
      <c r="O3236" s="100" t="s">
        <v>138</v>
      </c>
    </row>
    <row r="3237" spans="1:15">
      <c r="A3237" s="100" t="s">
        <v>18327</v>
      </c>
      <c r="B3237" s="100" t="s">
        <v>18328</v>
      </c>
      <c r="C3237" s="100" t="s">
        <v>11658</v>
      </c>
      <c r="D3237" s="100" t="s">
        <v>8569</v>
      </c>
      <c r="E3237" s="100" t="s">
        <v>196</v>
      </c>
      <c r="F3237" s="277" t="s">
        <v>73</v>
      </c>
      <c r="G3237" s="101">
        <v>3.6</v>
      </c>
      <c r="H3237" s="101">
        <v>4.4000000000000004</v>
      </c>
      <c r="I3237" s="101">
        <v>4.7</v>
      </c>
      <c r="J3237" s="101">
        <v>3.3</v>
      </c>
      <c r="K3237" s="101">
        <v>4.0999999999999996</v>
      </c>
      <c r="L3237" s="278">
        <v>48911</v>
      </c>
      <c r="M3237" s="100" t="s">
        <v>66</v>
      </c>
      <c r="N3237" s="100" t="s">
        <v>67</v>
      </c>
      <c r="O3237" s="100"/>
    </row>
    <row r="3238" spans="1:15">
      <c r="A3238" s="100" t="s">
        <v>18329</v>
      </c>
      <c r="B3238" s="100" t="s">
        <v>11660</v>
      </c>
      <c r="C3238" s="100" t="s">
        <v>11661</v>
      </c>
      <c r="D3238" s="100" t="s">
        <v>8545</v>
      </c>
      <c r="E3238" s="100" t="s">
        <v>196</v>
      </c>
      <c r="F3238" s="277" t="s">
        <v>65</v>
      </c>
      <c r="G3238" s="101">
        <v>4</v>
      </c>
      <c r="H3238" s="101">
        <v>6.4</v>
      </c>
      <c r="I3238" s="101">
        <v>4.0999999999999996</v>
      </c>
      <c r="J3238" s="101">
        <v>5.3</v>
      </c>
      <c r="K3238" s="101">
        <v>4.8</v>
      </c>
      <c r="L3238" s="278">
        <v>2771</v>
      </c>
      <c r="M3238" s="100" t="s">
        <v>66</v>
      </c>
      <c r="N3238" s="100" t="s">
        <v>103</v>
      </c>
      <c r="O3238" s="100"/>
    </row>
    <row r="3239" spans="1:15">
      <c r="A3239" s="100" t="s">
        <v>12180</v>
      </c>
      <c r="B3239" s="100" t="s">
        <v>12181</v>
      </c>
      <c r="C3239" s="100" t="s">
        <v>308</v>
      </c>
      <c r="D3239" s="100" t="s">
        <v>100</v>
      </c>
      <c r="E3239" s="100" t="s">
        <v>94</v>
      </c>
      <c r="F3239" s="277" t="s">
        <v>65</v>
      </c>
      <c r="G3239" s="101">
        <v>8.1</v>
      </c>
      <c r="H3239" s="101">
        <v>7.2</v>
      </c>
      <c r="I3239" s="101">
        <v>5.8</v>
      </c>
      <c r="J3239" s="101">
        <v>6.2</v>
      </c>
      <c r="K3239" s="101">
        <v>6.7</v>
      </c>
      <c r="L3239" s="278">
        <v>1465000</v>
      </c>
      <c r="M3239" s="100" t="s">
        <v>66</v>
      </c>
      <c r="N3239" s="100" t="s">
        <v>67</v>
      </c>
      <c r="O3239" s="100" t="s">
        <v>309</v>
      </c>
    </row>
    <row r="3240" spans="1:15">
      <c r="A3240" s="100" t="s">
        <v>18330</v>
      </c>
      <c r="B3240" s="100" t="s">
        <v>18331</v>
      </c>
      <c r="C3240" s="100" t="s">
        <v>8244</v>
      </c>
      <c r="D3240" s="100" t="s">
        <v>8548</v>
      </c>
      <c r="E3240" s="100" t="s">
        <v>285</v>
      </c>
      <c r="F3240" s="277" t="s">
        <v>65</v>
      </c>
      <c r="G3240" s="101">
        <v>0.5</v>
      </c>
      <c r="H3240" s="101">
        <v>3.3</v>
      </c>
      <c r="I3240" s="101">
        <v>2.7</v>
      </c>
      <c r="J3240" s="101">
        <v>4.8</v>
      </c>
      <c r="K3240" s="101">
        <v>3.8</v>
      </c>
      <c r="L3240" s="278">
        <v>127168</v>
      </c>
      <c r="M3240" s="100" t="s">
        <v>66</v>
      </c>
      <c r="N3240" s="100" t="s">
        <v>103</v>
      </c>
      <c r="O3240" s="100" t="s">
        <v>8245</v>
      </c>
    </row>
    <row r="3241" spans="1:15">
      <c r="A3241" s="100" t="s">
        <v>18340</v>
      </c>
      <c r="B3241" s="100" t="s">
        <v>18341</v>
      </c>
      <c r="C3241" s="100" t="s">
        <v>11667</v>
      </c>
      <c r="D3241" s="100" t="s">
        <v>8545</v>
      </c>
      <c r="E3241" s="100" t="s">
        <v>196</v>
      </c>
      <c r="F3241" s="277" t="s">
        <v>73</v>
      </c>
      <c r="G3241" s="101">
        <v>4.0999999999999996</v>
      </c>
      <c r="H3241" s="101">
        <v>5.0999999999999996</v>
      </c>
      <c r="I3241" s="101">
        <v>3.5</v>
      </c>
      <c r="J3241" s="101">
        <v>6.1</v>
      </c>
      <c r="K3241" s="101">
        <v>4.5999999999999996</v>
      </c>
      <c r="L3241" s="278">
        <v>2713</v>
      </c>
      <c r="M3241" s="100" t="s">
        <v>66</v>
      </c>
      <c r="N3241" s="100" t="s">
        <v>103</v>
      </c>
      <c r="O3241" s="100"/>
    </row>
    <row r="3242" spans="1:15">
      <c r="A3242" s="100" t="s">
        <v>18336</v>
      </c>
      <c r="B3242" s="100" t="s">
        <v>18337</v>
      </c>
      <c r="C3242" s="100" t="s">
        <v>11664</v>
      </c>
      <c r="D3242" s="100" t="s">
        <v>8541</v>
      </c>
      <c r="E3242" s="100" t="s">
        <v>196</v>
      </c>
      <c r="F3242" s="277" t="s">
        <v>65</v>
      </c>
      <c r="G3242" s="101">
        <v>3.3</v>
      </c>
      <c r="H3242" s="101">
        <v>4.4000000000000004</v>
      </c>
      <c r="I3242" s="101">
        <v>2.9</v>
      </c>
      <c r="J3242" s="101">
        <v>4.7</v>
      </c>
      <c r="K3242" s="101">
        <v>3.8</v>
      </c>
      <c r="L3242" s="278">
        <v>14596</v>
      </c>
      <c r="M3242" s="100" t="s">
        <v>66</v>
      </c>
      <c r="N3242" s="100" t="s">
        <v>103</v>
      </c>
      <c r="O3242" s="100"/>
    </row>
    <row r="3243" spans="1:15">
      <c r="A3243" s="100" t="s">
        <v>18332</v>
      </c>
      <c r="B3243" s="100" t="s">
        <v>18333</v>
      </c>
      <c r="C3243" s="100" t="s">
        <v>8248</v>
      </c>
      <c r="D3243" s="100" t="s">
        <v>8541</v>
      </c>
      <c r="E3243" s="100" t="s">
        <v>72</v>
      </c>
      <c r="F3243" s="277" t="s">
        <v>65</v>
      </c>
      <c r="G3243" s="101">
        <v>5.6</v>
      </c>
      <c r="H3243" s="101">
        <v>7.6</v>
      </c>
      <c r="I3243" s="101">
        <v>3.9</v>
      </c>
      <c r="J3243" s="101">
        <v>5.3</v>
      </c>
      <c r="K3243" s="101">
        <v>4.7</v>
      </c>
      <c r="L3243" s="278">
        <v>10115</v>
      </c>
      <c r="M3243" s="100" t="s">
        <v>66</v>
      </c>
      <c r="N3243" s="100" t="s">
        <v>190</v>
      </c>
      <c r="O3243" s="100" t="s">
        <v>8249</v>
      </c>
    </row>
    <row r="3244" spans="1:15">
      <c r="A3244" s="100" t="s">
        <v>18338</v>
      </c>
      <c r="B3244" s="100" t="s">
        <v>18339</v>
      </c>
      <c r="C3244" s="100" t="s">
        <v>8256</v>
      </c>
      <c r="D3244" s="100" t="s">
        <v>78</v>
      </c>
      <c r="E3244" s="100" t="s">
        <v>72</v>
      </c>
      <c r="F3244" s="277" t="s">
        <v>65</v>
      </c>
      <c r="G3244" s="101">
        <v>5.2</v>
      </c>
      <c r="H3244" s="101">
        <v>9</v>
      </c>
      <c r="I3244" s="101">
        <v>5.8</v>
      </c>
      <c r="J3244" s="101">
        <v>4.7</v>
      </c>
      <c r="K3244" s="101">
        <v>5.5</v>
      </c>
      <c r="L3244" s="278">
        <v>20370</v>
      </c>
      <c r="M3244" s="100" t="s">
        <v>66</v>
      </c>
      <c r="N3244" s="100" t="s">
        <v>67</v>
      </c>
      <c r="O3244" s="100" t="s">
        <v>4359</v>
      </c>
    </row>
    <row r="3245" spans="1:15">
      <c r="A3245" s="100" t="s">
        <v>18334</v>
      </c>
      <c r="B3245" s="100" t="s">
        <v>18335</v>
      </c>
      <c r="C3245" s="100" t="s">
        <v>8252</v>
      </c>
      <c r="D3245" s="100" t="s">
        <v>8535</v>
      </c>
      <c r="E3245" s="100" t="s">
        <v>72</v>
      </c>
      <c r="F3245" s="277" t="s">
        <v>65</v>
      </c>
      <c r="G3245" s="101">
        <v>5.3</v>
      </c>
      <c r="H3245" s="101">
        <v>10</v>
      </c>
      <c r="I3245" s="101">
        <v>4.5999999999999996</v>
      </c>
      <c r="J3245" s="101">
        <v>5.2</v>
      </c>
      <c r="K3245" s="101">
        <v>5.0999999999999996</v>
      </c>
      <c r="L3245" s="278">
        <v>4365627</v>
      </c>
      <c r="M3245" s="100" t="s">
        <v>66</v>
      </c>
      <c r="N3245" s="100" t="s">
        <v>67</v>
      </c>
      <c r="O3245" s="100" t="s">
        <v>8253</v>
      </c>
    </row>
    <row r="3246" spans="1:15">
      <c r="A3246" s="100" t="s">
        <v>18342</v>
      </c>
      <c r="B3246" s="100" t="s">
        <v>18343</v>
      </c>
      <c r="C3246" s="100" t="s">
        <v>11670</v>
      </c>
      <c r="D3246" s="100" t="s">
        <v>8541</v>
      </c>
      <c r="E3246" s="100" t="s">
        <v>196</v>
      </c>
      <c r="F3246" s="277" t="s">
        <v>73</v>
      </c>
      <c r="G3246" s="101">
        <v>3.8</v>
      </c>
      <c r="H3246" s="101">
        <v>6.7</v>
      </c>
      <c r="I3246" s="101">
        <v>3.1</v>
      </c>
      <c r="J3246" s="101">
        <v>5.0999999999999996</v>
      </c>
      <c r="K3246" s="101">
        <v>4.0999999999999996</v>
      </c>
      <c r="L3246" s="278">
        <v>3282</v>
      </c>
      <c r="M3246" s="100" t="s">
        <v>66</v>
      </c>
      <c r="N3246" s="100" t="s">
        <v>103</v>
      </c>
      <c r="O3246" s="100"/>
    </row>
    <row r="3247" spans="1:15">
      <c r="A3247" s="100" t="s">
        <v>18344</v>
      </c>
      <c r="B3247" s="100" t="s">
        <v>18345</v>
      </c>
      <c r="C3247" s="100" t="s">
        <v>8259</v>
      </c>
      <c r="D3247" s="100" t="s">
        <v>8545</v>
      </c>
      <c r="E3247" s="100" t="s">
        <v>94</v>
      </c>
      <c r="F3247" s="277" t="s">
        <v>65</v>
      </c>
      <c r="G3247" s="101">
        <v>7.6</v>
      </c>
      <c r="H3247" s="101">
        <v>5.3</v>
      </c>
      <c r="I3247" s="101">
        <v>5.4</v>
      </c>
      <c r="J3247" s="101">
        <v>5.9</v>
      </c>
      <c r="K3247" s="101">
        <v>5.6</v>
      </c>
      <c r="L3247" s="278">
        <v>91602</v>
      </c>
      <c r="M3247" s="100" t="s">
        <v>66</v>
      </c>
      <c r="N3247" s="100" t="s">
        <v>247</v>
      </c>
      <c r="O3247" s="100" t="s">
        <v>8260</v>
      </c>
    </row>
    <row r="3248" spans="1:15">
      <c r="A3248" s="100" t="s">
        <v>18346</v>
      </c>
      <c r="B3248" s="100" t="s">
        <v>11672</v>
      </c>
      <c r="C3248" s="100" t="s">
        <v>11673</v>
      </c>
      <c r="D3248" s="100" t="s">
        <v>116</v>
      </c>
      <c r="E3248" s="100" t="s">
        <v>196</v>
      </c>
      <c r="F3248" s="277"/>
      <c r="G3248" s="101">
        <v>4.0999999999999996</v>
      </c>
      <c r="H3248" s="101">
        <v>5</v>
      </c>
      <c r="I3248" s="101">
        <v>3.3</v>
      </c>
      <c r="J3248" s="101">
        <v>4.9000000000000004</v>
      </c>
      <c r="K3248" s="101">
        <v>4.5</v>
      </c>
      <c r="L3248" s="278">
        <v>94218</v>
      </c>
      <c r="M3248" s="100" t="s">
        <v>66</v>
      </c>
      <c r="N3248" s="100" t="s">
        <v>103</v>
      </c>
      <c r="O3248" s="100"/>
    </row>
    <row r="3249" spans="1:15">
      <c r="A3249" s="100" t="s">
        <v>13088</v>
      </c>
      <c r="B3249" s="100" t="s">
        <v>13089</v>
      </c>
      <c r="C3249" s="100" t="s">
        <v>115</v>
      </c>
      <c r="D3249" s="100" t="s">
        <v>116</v>
      </c>
      <c r="E3249" s="100" t="s">
        <v>64</v>
      </c>
      <c r="F3249" s="277" t="s">
        <v>65</v>
      </c>
      <c r="G3249" s="101">
        <v>10</v>
      </c>
      <c r="H3249" s="101">
        <v>7.7</v>
      </c>
      <c r="I3249" s="101">
        <v>6.6</v>
      </c>
      <c r="J3249" s="101">
        <v>5.7</v>
      </c>
      <c r="K3249" s="101">
        <v>6.6</v>
      </c>
      <c r="L3249" s="278">
        <v>109000</v>
      </c>
      <c r="M3249" s="100" t="s">
        <v>66</v>
      </c>
      <c r="N3249" s="100" t="s">
        <v>67</v>
      </c>
      <c r="O3249" s="100" t="s">
        <v>117</v>
      </c>
    </row>
    <row r="3250" spans="1:15">
      <c r="A3250" s="100" t="s">
        <v>12501</v>
      </c>
      <c r="B3250" s="100" t="s">
        <v>12502</v>
      </c>
      <c r="C3250" s="100" t="s">
        <v>838</v>
      </c>
      <c r="D3250" s="100" t="s">
        <v>8559</v>
      </c>
      <c r="E3250" s="100" t="s">
        <v>72</v>
      </c>
      <c r="F3250" s="277" t="s">
        <v>65</v>
      </c>
      <c r="G3250" s="101">
        <v>5.5</v>
      </c>
      <c r="H3250" s="101">
        <v>4.5</v>
      </c>
      <c r="I3250" s="101">
        <v>4.3</v>
      </c>
      <c r="J3250" s="101">
        <v>4.5999999999999996</v>
      </c>
      <c r="K3250" s="101">
        <v>4.4000000000000004</v>
      </c>
      <c r="L3250" s="278">
        <v>29595</v>
      </c>
      <c r="M3250" s="100" t="s">
        <v>66</v>
      </c>
      <c r="N3250" s="100" t="s">
        <v>264</v>
      </c>
      <c r="O3250" s="100" t="s">
        <v>831</v>
      </c>
    </row>
    <row r="3251" spans="1:15">
      <c r="A3251" s="100" t="s">
        <v>18351</v>
      </c>
      <c r="B3251" s="100" t="s">
        <v>18352</v>
      </c>
      <c r="C3251" s="100" t="s">
        <v>8263</v>
      </c>
      <c r="D3251" s="100" t="s">
        <v>8564</v>
      </c>
      <c r="E3251" s="100" t="s">
        <v>72</v>
      </c>
      <c r="F3251" s="277" t="s">
        <v>73</v>
      </c>
      <c r="G3251" s="101">
        <v>5.2</v>
      </c>
      <c r="H3251" s="101">
        <v>10</v>
      </c>
      <c r="I3251" s="101">
        <v>4.5999999999999996</v>
      </c>
      <c r="J3251" s="101">
        <v>4.4000000000000004</v>
      </c>
      <c r="K3251" s="101">
        <v>4.8</v>
      </c>
      <c r="L3251" s="278">
        <v>398112</v>
      </c>
      <c r="M3251" s="100" t="s">
        <v>66</v>
      </c>
      <c r="N3251" s="100" t="s">
        <v>264</v>
      </c>
      <c r="O3251" s="100" t="s">
        <v>8264</v>
      </c>
    </row>
    <row r="3252" spans="1:15">
      <c r="A3252" s="100" t="s">
        <v>18347</v>
      </c>
      <c r="B3252" s="100" t="s">
        <v>18348</v>
      </c>
      <c r="C3252" s="100" t="s">
        <v>11676</v>
      </c>
      <c r="D3252" s="100" t="s">
        <v>63</v>
      </c>
      <c r="E3252" s="100" t="s">
        <v>72</v>
      </c>
      <c r="F3252" s="277" t="s">
        <v>95</v>
      </c>
      <c r="G3252" s="101">
        <v>4.5999999999999996</v>
      </c>
      <c r="H3252" s="101">
        <v>7</v>
      </c>
      <c r="I3252" s="101">
        <v>4.8</v>
      </c>
      <c r="J3252" s="101">
        <v>5.0999999999999996</v>
      </c>
      <c r="K3252" s="101">
        <v>5.0999999999999996</v>
      </c>
      <c r="L3252" s="278">
        <v>68197</v>
      </c>
      <c r="M3252" s="100" t="s">
        <v>66</v>
      </c>
      <c r="N3252" s="100" t="s">
        <v>103</v>
      </c>
      <c r="O3252" s="100"/>
    </row>
    <row r="3253" spans="1:15">
      <c r="A3253" s="100" t="s">
        <v>18349</v>
      </c>
      <c r="B3253" s="100" t="s">
        <v>18350</v>
      </c>
      <c r="C3253" s="100" t="s">
        <v>11679</v>
      </c>
      <c r="D3253" s="100" t="s">
        <v>8578</v>
      </c>
      <c r="E3253" s="100" t="s">
        <v>196</v>
      </c>
      <c r="F3253" s="277" t="s">
        <v>73</v>
      </c>
      <c r="G3253" s="101">
        <v>3.7</v>
      </c>
      <c r="H3253" s="101">
        <v>2.7</v>
      </c>
      <c r="I3253" s="101">
        <v>4.5</v>
      </c>
      <c r="J3253" s="101">
        <v>4.5</v>
      </c>
      <c r="K3253" s="101">
        <v>4.2</v>
      </c>
      <c r="L3253" s="278">
        <v>83019</v>
      </c>
      <c r="M3253" s="100" t="s">
        <v>66</v>
      </c>
      <c r="N3253" s="100" t="s">
        <v>103</v>
      </c>
      <c r="O3253" s="100"/>
    </row>
    <row r="3254" spans="1:15">
      <c r="A3254" s="100" t="s">
        <v>18353</v>
      </c>
      <c r="B3254" s="100" t="s">
        <v>18354</v>
      </c>
      <c r="C3254" s="100" t="s">
        <v>8267</v>
      </c>
      <c r="D3254" s="100" t="s">
        <v>8563</v>
      </c>
      <c r="E3254" s="100" t="s">
        <v>196</v>
      </c>
      <c r="F3254" s="277" t="s">
        <v>73</v>
      </c>
      <c r="G3254" s="101">
        <v>4.0999999999999996</v>
      </c>
      <c r="H3254" s="101">
        <v>2.7</v>
      </c>
      <c r="I3254" s="101">
        <v>3.3</v>
      </c>
      <c r="J3254" s="101">
        <v>3.9</v>
      </c>
      <c r="K3254" s="101">
        <v>3.4</v>
      </c>
      <c r="L3254" s="278">
        <v>670206</v>
      </c>
      <c r="M3254" s="100" t="s">
        <v>66</v>
      </c>
      <c r="N3254" s="100" t="s">
        <v>67</v>
      </c>
      <c r="O3254" s="100" t="s">
        <v>8268</v>
      </c>
    </row>
    <row r="3255" spans="1:15">
      <c r="A3255" s="100" t="s">
        <v>18355</v>
      </c>
      <c r="B3255" s="100" t="s">
        <v>18356</v>
      </c>
      <c r="C3255" s="100" t="s">
        <v>8269</v>
      </c>
      <c r="D3255" s="100" t="s">
        <v>8548</v>
      </c>
      <c r="E3255" s="100" t="s">
        <v>72</v>
      </c>
      <c r="F3255" s="277" t="s">
        <v>65</v>
      </c>
      <c r="G3255" s="101">
        <v>4.3</v>
      </c>
      <c r="H3255" s="101">
        <v>5.8</v>
      </c>
      <c r="I3255" s="101">
        <v>3.3</v>
      </c>
      <c r="J3255" s="101">
        <v>5.5</v>
      </c>
      <c r="K3255" s="101">
        <v>5</v>
      </c>
      <c r="L3255" s="278">
        <v>73933</v>
      </c>
      <c r="M3255" s="100" t="s">
        <v>66</v>
      </c>
      <c r="N3255" s="100" t="s">
        <v>190</v>
      </c>
      <c r="O3255" s="100" t="s">
        <v>8243</v>
      </c>
    </row>
    <row r="3256" spans="1:15">
      <c r="A3256" s="100" t="s">
        <v>201</v>
      </c>
      <c r="B3256" s="100" t="s">
        <v>503</v>
      </c>
      <c r="C3256" s="100" t="s">
        <v>504</v>
      </c>
      <c r="D3256" s="100" t="s">
        <v>8548</v>
      </c>
      <c r="E3256" s="100" t="s">
        <v>94</v>
      </c>
      <c r="F3256" s="277" t="s">
        <v>73</v>
      </c>
      <c r="G3256" s="101">
        <v>7.6</v>
      </c>
      <c r="H3256" s="101">
        <v>6.3</v>
      </c>
      <c r="I3256" s="101">
        <v>4.9000000000000004</v>
      </c>
      <c r="J3256" s="101">
        <v>6.9</v>
      </c>
      <c r="K3256" s="101">
        <v>6.2</v>
      </c>
      <c r="L3256" s="278">
        <v>143897</v>
      </c>
      <c r="M3256" s="100" t="s">
        <v>125</v>
      </c>
      <c r="N3256" s="100" t="s">
        <v>67</v>
      </c>
      <c r="O3256" s="100" t="s">
        <v>494</v>
      </c>
    </row>
    <row r="3257" spans="1:15">
      <c r="A3257" s="100" t="s">
        <v>18357</v>
      </c>
      <c r="B3257" s="100" t="s">
        <v>18358</v>
      </c>
      <c r="C3257" s="100" t="s">
        <v>11682</v>
      </c>
      <c r="D3257" s="100" t="s">
        <v>8550</v>
      </c>
      <c r="E3257" s="100" t="s">
        <v>72</v>
      </c>
      <c r="F3257" s="277" t="s">
        <v>73</v>
      </c>
      <c r="G3257" s="101">
        <v>5.6</v>
      </c>
      <c r="H3257" s="101">
        <v>6.7</v>
      </c>
      <c r="I3257" s="101">
        <v>5.2</v>
      </c>
      <c r="J3257" s="101">
        <v>5.0999999999999996</v>
      </c>
      <c r="K3257" s="101">
        <v>5.2</v>
      </c>
      <c r="L3257" s="278">
        <v>1608</v>
      </c>
      <c r="M3257" s="100" t="s">
        <v>66</v>
      </c>
      <c r="N3257" s="100" t="s">
        <v>103</v>
      </c>
      <c r="O3257" s="100" t="s">
        <v>11683</v>
      </c>
    </row>
    <row r="3258" spans="1:15">
      <c r="A3258" s="100" t="s">
        <v>12737</v>
      </c>
      <c r="B3258" s="100" t="s">
        <v>1308</v>
      </c>
      <c r="C3258" s="100" t="s">
        <v>1309</v>
      </c>
      <c r="D3258" s="100" t="s">
        <v>8563</v>
      </c>
      <c r="E3258" s="100" t="s">
        <v>64</v>
      </c>
      <c r="F3258" s="277" t="s">
        <v>252</v>
      </c>
      <c r="G3258" s="101">
        <v>9.1999999999999993</v>
      </c>
      <c r="H3258" s="101">
        <v>4.5</v>
      </c>
      <c r="I3258" s="101">
        <v>5.6</v>
      </c>
      <c r="J3258" s="101">
        <v>7.4</v>
      </c>
      <c r="K3258" s="101">
        <v>6.1</v>
      </c>
      <c r="L3258" s="278">
        <v>10257</v>
      </c>
      <c r="M3258" s="100" t="s">
        <v>66</v>
      </c>
      <c r="N3258" s="100" t="s">
        <v>67</v>
      </c>
      <c r="O3258" s="100" t="s">
        <v>1302</v>
      </c>
    </row>
    <row r="3259" spans="1:15">
      <c r="A3259" s="100" t="s">
        <v>13246</v>
      </c>
      <c r="B3259" s="100" t="s">
        <v>13247</v>
      </c>
      <c r="C3259" s="100" t="s">
        <v>2280</v>
      </c>
      <c r="D3259" s="100" t="s">
        <v>195</v>
      </c>
      <c r="E3259" s="100" t="s">
        <v>107</v>
      </c>
      <c r="F3259" s="277" t="s">
        <v>65</v>
      </c>
      <c r="G3259" s="101">
        <v>5.8</v>
      </c>
      <c r="H3259" s="101">
        <v>5.0999999999999996</v>
      </c>
      <c r="I3259" s="101">
        <v>2.7</v>
      </c>
      <c r="J3259" s="101">
        <v>6.7</v>
      </c>
      <c r="K3259" s="101">
        <v>4.8</v>
      </c>
      <c r="L3259" s="278">
        <v>2322189</v>
      </c>
      <c r="M3259" s="100" t="s">
        <v>66</v>
      </c>
      <c r="N3259" s="100" t="s">
        <v>67</v>
      </c>
      <c r="O3259" s="100" t="s">
        <v>2268</v>
      </c>
    </row>
    <row r="3260" spans="1:15">
      <c r="A3260" s="100" t="s">
        <v>18359</v>
      </c>
      <c r="B3260" s="100" t="s">
        <v>18360</v>
      </c>
      <c r="C3260" s="100" t="s">
        <v>8270</v>
      </c>
      <c r="D3260" s="100" t="s">
        <v>8559</v>
      </c>
      <c r="E3260" s="100" t="s">
        <v>72</v>
      </c>
      <c r="F3260" s="277" t="s">
        <v>65</v>
      </c>
      <c r="G3260" s="101">
        <v>5</v>
      </c>
      <c r="H3260" s="101">
        <v>1.3</v>
      </c>
      <c r="I3260" s="101">
        <v>5.6</v>
      </c>
      <c r="J3260" s="101">
        <v>2.5</v>
      </c>
      <c r="K3260" s="101">
        <v>3.8</v>
      </c>
      <c r="L3260" s="278">
        <v>99010</v>
      </c>
      <c r="M3260" s="100" t="s">
        <v>66</v>
      </c>
      <c r="N3260" s="100" t="s">
        <v>543</v>
      </c>
      <c r="O3260" s="100" t="s">
        <v>8271</v>
      </c>
    </row>
    <row r="3261" spans="1:15">
      <c r="A3261" s="100"/>
      <c r="B3261" s="100" t="s">
        <v>11685</v>
      </c>
      <c r="C3261" s="100" t="s">
        <v>11686</v>
      </c>
      <c r="D3261" s="100" t="s">
        <v>8592</v>
      </c>
      <c r="E3261" s="100" t="s">
        <v>72</v>
      </c>
      <c r="F3261" s="277"/>
      <c r="G3261" s="101">
        <v>5.3</v>
      </c>
      <c r="H3261" s="101">
        <v>2.9</v>
      </c>
      <c r="I3261" s="101">
        <v>4.7</v>
      </c>
      <c r="J3261" s="101">
        <v>5.8</v>
      </c>
      <c r="K3261" s="101">
        <v>5</v>
      </c>
      <c r="L3261" s="278">
        <v>115</v>
      </c>
      <c r="M3261" s="100" t="s">
        <v>66</v>
      </c>
      <c r="N3261" s="100" t="s">
        <v>103</v>
      </c>
      <c r="O3261" s="100"/>
    </row>
    <row r="3262" spans="1:15">
      <c r="A3262" s="100" t="s">
        <v>18361</v>
      </c>
      <c r="B3262" s="100" t="s">
        <v>18362</v>
      </c>
      <c r="C3262" s="100" t="s">
        <v>11689</v>
      </c>
      <c r="D3262" s="100" t="s">
        <v>8552</v>
      </c>
      <c r="E3262" s="100" t="s">
        <v>196</v>
      </c>
      <c r="F3262" s="277" t="s">
        <v>65</v>
      </c>
      <c r="G3262" s="101">
        <v>3.4</v>
      </c>
      <c r="H3262" s="101">
        <v>6.7</v>
      </c>
      <c r="I3262" s="101">
        <v>2.2000000000000002</v>
      </c>
      <c r="J3262" s="101">
        <v>3.8</v>
      </c>
      <c r="K3262" s="101">
        <v>3.2</v>
      </c>
      <c r="L3262" s="278">
        <v>6371</v>
      </c>
      <c r="M3262" s="100" t="s">
        <v>66</v>
      </c>
      <c r="N3262" s="100" t="s">
        <v>103</v>
      </c>
      <c r="O3262" s="100"/>
    </row>
    <row r="3263" spans="1:15">
      <c r="A3263" s="100" t="s">
        <v>18366</v>
      </c>
      <c r="B3263" s="100" t="s">
        <v>18367</v>
      </c>
      <c r="C3263" s="100" t="s">
        <v>11692</v>
      </c>
      <c r="D3263" s="100" t="s">
        <v>8550</v>
      </c>
      <c r="E3263" s="100" t="s">
        <v>72</v>
      </c>
      <c r="F3263" s="277" t="s">
        <v>65</v>
      </c>
      <c r="G3263" s="101">
        <v>4.4000000000000004</v>
      </c>
      <c r="H3263" s="101">
        <v>6.7</v>
      </c>
      <c r="I3263" s="101">
        <v>3.6</v>
      </c>
      <c r="J3263" s="101">
        <v>6.2</v>
      </c>
      <c r="K3263" s="101">
        <v>4.8</v>
      </c>
      <c r="L3263" s="278">
        <v>1773</v>
      </c>
      <c r="M3263" s="100" t="s">
        <v>66</v>
      </c>
      <c r="N3263" s="100" t="s">
        <v>190</v>
      </c>
      <c r="O3263" s="100"/>
    </row>
    <row r="3264" spans="1:15">
      <c r="A3264" s="100" t="s">
        <v>18363</v>
      </c>
      <c r="B3264" s="100" t="s">
        <v>18364</v>
      </c>
      <c r="C3264" s="100" t="s">
        <v>8274</v>
      </c>
      <c r="D3264" s="100" t="s">
        <v>8541</v>
      </c>
      <c r="E3264" s="100" t="s">
        <v>107</v>
      </c>
      <c r="F3264" s="277" t="s">
        <v>65</v>
      </c>
      <c r="G3264" s="101">
        <v>6.9</v>
      </c>
      <c r="H3264" s="101">
        <v>9.6999999999999993</v>
      </c>
      <c r="I3264" s="101">
        <v>5.3</v>
      </c>
      <c r="J3264" s="101">
        <v>4.8</v>
      </c>
      <c r="K3264" s="101">
        <v>5.3</v>
      </c>
      <c r="L3264" s="278">
        <v>74651</v>
      </c>
      <c r="M3264" s="100" t="s">
        <v>66</v>
      </c>
      <c r="N3264" s="100" t="s">
        <v>67</v>
      </c>
      <c r="O3264" s="100" t="s">
        <v>18365</v>
      </c>
    </row>
    <row r="3265" spans="1:15">
      <c r="A3265" s="100" t="s">
        <v>18368</v>
      </c>
      <c r="B3265" s="100" t="s">
        <v>18369</v>
      </c>
      <c r="C3265" s="100" t="s">
        <v>11695</v>
      </c>
      <c r="D3265" s="100" t="s">
        <v>8580</v>
      </c>
      <c r="E3265" s="100" t="s">
        <v>72</v>
      </c>
      <c r="F3265" s="277" t="s">
        <v>65</v>
      </c>
      <c r="G3265" s="101">
        <v>4.5999999999999996</v>
      </c>
      <c r="H3265" s="101">
        <v>4.5</v>
      </c>
      <c r="I3265" s="101">
        <v>5.6</v>
      </c>
      <c r="J3265" s="101">
        <v>2.4</v>
      </c>
      <c r="K3265" s="101">
        <v>4.2</v>
      </c>
      <c r="L3265" s="278">
        <v>284595</v>
      </c>
      <c r="M3265" s="100" t="s">
        <v>66</v>
      </c>
      <c r="N3265" s="100" t="s">
        <v>103</v>
      </c>
      <c r="O3265" s="100"/>
    </row>
    <row r="3266" spans="1:15">
      <c r="A3266" s="100" t="s">
        <v>18370</v>
      </c>
      <c r="B3266" s="100" t="s">
        <v>18371</v>
      </c>
      <c r="C3266" s="100" t="s">
        <v>11698</v>
      </c>
      <c r="D3266" s="100" t="s">
        <v>8580</v>
      </c>
      <c r="E3266" s="100" t="s">
        <v>107</v>
      </c>
      <c r="F3266" s="277" t="s">
        <v>65</v>
      </c>
      <c r="G3266" s="101">
        <v>6.9</v>
      </c>
      <c r="H3266" s="101">
        <v>2</v>
      </c>
      <c r="I3266" s="101">
        <v>5.9</v>
      </c>
      <c r="J3266" s="101">
        <v>5</v>
      </c>
      <c r="K3266" s="101">
        <v>4.9000000000000004</v>
      </c>
      <c r="L3266" s="278">
        <v>29872</v>
      </c>
      <c r="M3266" s="100" t="s">
        <v>66</v>
      </c>
      <c r="N3266" s="100" t="s">
        <v>103</v>
      </c>
      <c r="O3266" s="100"/>
    </row>
    <row r="3267" spans="1:15">
      <c r="A3267" s="100" t="s">
        <v>18372</v>
      </c>
      <c r="B3267" s="100" t="s">
        <v>18373</v>
      </c>
      <c r="C3267" s="100" t="s">
        <v>11701</v>
      </c>
      <c r="D3267" s="100" t="s">
        <v>8569</v>
      </c>
      <c r="E3267" s="100" t="s">
        <v>72</v>
      </c>
      <c r="F3267" s="277" t="s">
        <v>65</v>
      </c>
      <c r="G3267" s="101">
        <v>5</v>
      </c>
      <c r="H3267" s="101">
        <v>4.5</v>
      </c>
      <c r="I3267" s="101">
        <v>3.1</v>
      </c>
      <c r="J3267" s="101">
        <v>5.8</v>
      </c>
      <c r="K3267" s="101">
        <v>4.5</v>
      </c>
      <c r="L3267" s="278">
        <v>37820</v>
      </c>
      <c r="M3267" s="100" t="s">
        <v>66</v>
      </c>
      <c r="N3267" s="100" t="s">
        <v>67</v>
      </c>
      <c r="O3267" s="100"/>
    </row>
    <row r="3268" spans="1:15">
      <c r="A3268" s="100" t="s">
        <v>18374</v>
      </c>
      <c r="B3268" s="100" t="s">
        <v>18375</v>
      </c>
      <c r="C3268" s="100" t="s">
        <v>8277</v>
      </c>
      <c r="D3268" s="100" t="s">
        <v>100</v>
      </c>
      <c r="E3268" s="100" t="s">
        <v>201</v>
      </c>
      <c r="F3268" s="277" t="s">
        <v>65</v>
      </c>
      <c r="G3268" s="101">
        <v>2.5</v>
      </c>
      <c r="H3268" s="101">
        <v>2.7</v>
      </c>
      <c r="I3268" s="101">
        <v>4.7</v>
      </c>
      <c r="J3268" s="101">
        <v>5.7</v>
      </c>
      <c r="K3268" s="101">
        <v>3.9</v>
      </c>
      <c r="L3268" s="278">
        <v>105772432</v>
      </c>
      <c r="M3268" s="100" t="s">
        <v>66</v>
      </c>
      <c r="N3268" s="100" t="s">
        <v>67</v>
      </c>
      <c r="O3268" s="100" t="s">
        <v>8278</v>
      </c>
    </row>
    <row r="3269" spans="1:15">
      <c r="A3269" s="100" t="s">
        <v>18376</v>
      </c>
      <c r="B3269" s="100" t="s">
        <v>11703</v>
      </c>
      <c r="C3269" s="100" t="s">
        <v>11704</v>
      </c>
      <c r="D3269" s="100" t="s">
        <v>179</v>
      </c>
      <c r="E3269" s="100" t="s">
        <v>107</v>
      </c>
      <c r="F3269" s="277"/>
      <c r="G3269" s="101">
        <v>6.5</v>
      </c>
      <c r="H3269" s="101">
        <v>3.2</v>
      </c>
      <c r="I3269" s="101">
        <v>6</v>
      </c>
      <c r="J3269" s="101">
        <v>5.4</v>
      </c>
      <c r="K3269" s="101">
        <v>4.5999999999999996</v>
      </c>
      <c r="L3269" s="278">
        <v>3340</v>
      </c>
      <c r="M3269" s="100" t="s">
        <v>66</v>
      </c>
      <c r="N3269" s="100" t="s">
        <v>103</v>
      </c>
      <c r="O3269" s="100"/>
    </row>
    <row r="3270" spans="1:15">
      <c r="A3270" s="100" t="s">
        <v>13248</v>
      </c>
      <c r="B3270" s="100" t="s">
        <v>13249</v>
      </c>
      <c r="C3270" s="100" t="s">
        <v>2284</v>
      </c>
      <c r="D3270" s="100" t="s">
        <v>8564</v>
      </c>
      <c r="E3270" s="100" t="s">
        <v>94</v>
      </c>
      <c r="F3270" s="277" t="s">
        <v>73</v>
      </c>
      <c r="G3270" s="101">
        <v>7.7</v>
      </c>
      <c r="H3270" s="101">
        <v>10</v>
      </c>
      <c r="I3270" s="101">
        <v>6.1</v>
      </c>
      <c r="J3270" s="101">
        <v>4.4000000000000004</v>
      </c>
      <c r="K3270" s="101">
        <v>5.5</v>
      </c>
      <c r="L3270" s="278">
        <v>127359</v>
      </c>
      <c r="M3270" s="100" t="s">
        <v>66</v>
      </c>
      <c r="N3270" s="100" t="s">
        <v>264</v>
      </c>
      <c r="O3270" s="100" t="s">
        <v>2269</v>
      </c>
    </row>
    <row r="3271" spans="1:15">
      <c r="A3271" s="100" t="s">
        <v>18377</v>
      </c>
      <c r="B3271" s="100" t="s">
        <v>18378</v>
      </c>
      <c r="C3271" s="100" t="s">
        <v>8281</v>
      </c>
      <c r="D3271" s="100" t="s">
        <v>8541</v>
      </c>
      <c r="E3271" s="100" t="s">
        <v>94</v>
      </c>
      <c r="F3271" s="277" t="s">
        <v>65</v>
      </c>
      <c r="G3271" s="101">
        <v>7.6</v>
      </c>
      <c r="H3271" s="101">
        <v>6.8</v>
      </c>
      <c r="I3271" s="101">
        <v>5.5</v>
      </c>
      <c r="J3271" s="101">
        <v>4.8</v>
      </c>
      <c r="K3271" s="101">
        <v>5.5</v>
      </c>
      <c r="L3271" s="278">
        <v>77397</v>
      </c>
      <c r="M3271" s="100" t="s">
        <v>66</v>
      </c>
      <c r="N3271" s="100" t="s">
        <v>67</v>
      </c>
      <c r="O3271" s="100" t="s">
        <v>8282</v>
      </c>
    </row>
    <row r="3272" spans="1:15">
      <c r="A3272" s="100" t="s">
        <v>12450</v>
      </c>
      <c r="B3272" s="100" t="s">
        <v>18379</v>
      </c>
      <c r="C3272" s="100" t="s">
        <v>11707</v>
      </c>
      <c r="D3272" s="100" t="s">
        <v>8544</v>
      </c>
      <c r="E3272" s="100" t="s">
        <v>107</v>
      </c>
      <c r="F3272" s="277" t="s">
        <v>65</v>
      </c>
      <c r="G3272" s="101">
        <v>6.1</v>
      </c>
      <c r="H3272" s="101">
        <v>7.8</v>
      </c>
      <c r="I3272" s="101">
        <v>5.0999999999999996</v>
      </c>
      <c r="J3272" s="101">
        <v>6.1</v>
      </c>
      <c r="K3272" s="101">
        <v>5.7</v>
      </c>
      <c r="L3272" s="278">
        <v>2168</v>
      </c>
      <c r="M3272" s="100" t="s">
        <v>66</v>
      </c>
      <c r="N3272" s="100" t="s">
        <v>103</v>
      </c>
      <c r="O3272" s="100"/>
    </row>
    <row r="3273" spans="1:15">
      <c r="A3273" s="100" t="s">
        <v>18625</v>
      </c>
      <c r="B3273" s="100" t="s">
        <v>18626</v>
      </c>
      <c r="C3273" s="100" t="s">
        <v>8504</v>
      </c>
      <c r="D3273" s="100" t="s">
        <v>8535</v>
      </c>
      <c r="E3273" s="100" t="s">
        <v>64</v>
      </c>
      <c r="F3273" s="277" t="s">
        <v>65</v>
      </c>
      <c r="G3273" s="101">
        <v>10</v>
      </c>
      <c r="H3273" s="101">
        <v>9.6</v>
      </c>
      <c r="I3273" s="101">
        <v>8.5</v>
      </c>
      <c r="J3273" s="101">
        <v>5.4</v>
      </c>
      <c r="K3273" s="101">
        <v>7.3</v>
      </c>
      <c r="L3273" s="278">
        <v>610892</v>
      </c>
      <c r="M3273" s="100" t="s">
        <v>66</v>
      </c>
      <c r="N3273" s="100" t="s">
        <v>67</v>
      </c>
      <c r="O3273" s="100" t="s">
        <v>8497</v>
      </c>
    </row>
    <row r="3274" spans="1:15">
      <c r="A3274" s="100" t="s">
        <v>13475</v>
      </c>
      <c r="B3274" s="100" t="s">
        <v>13476</v>
      </c>
      <c r="C3274" s="100" t="s">
        <v>2653</v>
      </c>
      <c r="D3274" s="100" t="s">
        <v>8535</v>
      </c>
      <c r="E3274" s="100" t="s">
        <v>94</v>
      </c>
      <c r="F3274" s="277" t="s">
        <v>65</v>
      </c>
      <c r="G3274" s="101">
        <v>7.4</v>
      </c>
      <c r="H3274" s="101">
        <v>10</v>
      </c>
      <c r="I3274" s="101">
        <v>5.6</v>
      </c>
      <c r="J3274" s="101">
        <v>4.3</v>
      </c>
      <c r="K3274" s="101">
        <v>5.3</v>
      </c>
      <c r="L3274" s="278">
        <v>1940000</v>
      </c>
      <c r="M3274" s="100" t="s">
        <v>66</v>
      </c>
      <c r="N3274" s="100" t="s">
        <v>67</v>
      </c>
      <c r="O3274" s="100" t="s">
        <v>2634</v>
      </c>
    </row>
    <row r="3275" spans="1:15">
      <c r="A3275" s="100" t="s">
        <v>12182</v>
      </c>
      <c r="B3275" s="100" t="s">
        <v>311</v>
      </c>
      <c r="C3275" s="100" t="s">
        <v>312</v>
      </c>
      <c r="D3275" s="100" t="s">
        <v>8547</v>
      </c>
      <c r="E3275" s="100" t="s">
        <v>94</v>
      </c>
      <c r="F3275" s="277" t="s">
        <v>65</v>
      </c>
      <c r="G3275" s="101">
        <v>7.9</v>
      </c>
      <c r="H3275" s="101">
        <v>4.5</v>
      </c>
      <c r="I3275" s="101">
        <v>5.0999999999999996</v>
      </c>
      <c r="J3275" s="101">
        <v>6.2</v>
      </c>
      <c r="K3275" s="101">
        <v>5.2</v>
      </c>
      <c r="L3275" s="278">
        <v>14518483</v>
      </c>
      <c r="M3275" s="100" t="s">
        <v>66</v>
      </c>
      <c r="N3275" s="100" t="s">
        <v>67</v>
      </c>
      <c r="O3275" s="100" t="s">
        <v>313</v>
      </c>
    </row>
    <row r="3276" spans="1:15">
      <c r="A3276" s="100" t="s">
        <v>13039</v>
      </c>
      <c r="B3276" s="100" t="s">
        <v>13040</v>
      </c>
      <c r="C3276" s="100" t="s">
        <v>1873</v>
      </c>
      <c r="D3276" s="100" t="s">
        <v>8584</v>
      </c>
      <c r="E3276" s="100" t="s">
        <v>285</v>
      </c>
      <c r="F3276" s="277" t="s">
        <v>65</v>
      </c>
      <c r="G3276" s="101">
        <v>0</v>
      </c>
      <c r="H3276" s="101">
        <v>5.7</v>
      </c>
      <c r="I3276" s="101">
        <v>2.5</v>
      </c>
      <c r="J3276" s="101">
        <v>0.1</v>
      </c>
      <c r="K3276" s="101">
        <v>2.7</v>
      </c>
      <c r="L3276" s="278">
        <v>7570000</v>
      </c>
      <c r="M3276" s="100" t="s">
        <v>66</v>
      </c>
      <c r="N3276" s="100" t="s">
        <v>67</v>
      </c>
      <c r="O3276" s="100" t="s">
        <v>1861</v>
      </c>
    </row>
    <row r="3277" spans="1:15">
      <c r="A3277" s="100" t="s">
        <v>18380</v>
      </c>
      <c r="B3277" s="100" t="s">
        <v>18381</v>
      </c>
      <c r="C3277" s="100" t="s">
        <v>11710</v>
      </c>
      <c r="D3277" s="100" t="s">
        <v>8535</v>
      </c>
      <c r="E3277" s="100" t="s">
        <v>201</v>
      </c>
      <c r="F3277" s="277" t="s">
        <v>65</v>
      </c>
      <c r="G3277" s="101">
        <v>2.7</v>
      </c>
      <c r="H3277" s="101">
        <v>6.3</v>
      </c>
      <c r="I3277" s="101">
        <v>3.9</v>
      </c>
      <c r="J3277" s="101">
        <v>4.0999999999999996</v>
      </c>
      <c r="K3277" s="101">
        <v>4.0999999999999996</v>
      </c>
      <c r="L3277" s="278">
        <v>54237</v>
      </c>
      <c r="M3277" s="100" t="s">
        <v>66</v>
      </c>
      <c r="N3277" s="100" t="s">
        <v>247</v>
      </c>
      <c r="O3277" s="100"/>
    </row>
    <row r="3278" spans="1:15">
      <c r="A3278" s="100" t="s">
        <v>13060</v>
      </c>
      <c r="B3278" s="100" t="s">
        <v>1919</v>
      </c>
      <c r="C3278" s="100" t="s">
        <v>1920</v>
      </c>
      <c r="D3278" s="100" t="s">
        <v>8548</v>
      </c>
      <c r="E3278" s="100" t="s">
        <v>107</v>
      </c>
      <c r="F3278" s="277" t="s">
        <v>65</v>
      </c>
      <c r="G3278" s="101">
        <v>6.5</v>
      </c>
      <c r="H3278" s="101">
        <v>5.0999999999999996</v>
      </c>
      <c r="I3278" s="101">
        <v>5.9</v>
      </c>
      <c r="J3278" s="101">
        <v>6.9</v>
      </c>
      <c r="K3278" s="101">
        <v>6</v>
      </c>
      <c r="L3278" s="278">
        <v>49564</v>
      </c>
      <c r="M3278" s="100" t="s">
        <v>66</v>
      </c>
      <c r="N3278" s="100" t="s">
        <v>67</v>
      </c>
      <c r="O3278" s="100" t="s">
        <v>1885</v>
      </c>
    </row>
    <row r="3279" spans="1:15">
      <c r="A3279" s="100" t="s">
        <v>18382</v>
      </c>
      <c r="B3279" s="100" t="s">
        <v>18383</v>
      </c>
      <c r="C3279" s="100" t="s">
        <v>11713</v>
      </c>
      <c r="D3279" s="100" t="s">
        <v>8580</v>
      </c>
      <c r="E3279" s="100" t="s">
        <v>107</v>
      </c>
      <c r="F3279" s="277"/>
      <c r="G3279" s="101">
        <v>6.5</v>
      </c>
      <c r="H3279" s="101">
        <v>2.5</v>
      </c>
      <c r="I3279" s="101">
        <v>5.3</v>
      </c>
      <c r="J3279" s="101">
        <v>5.5</v>
      </c>
      <c r="K3279" s="101">
        <v>4.9000000000000004</v>
      </c>
      <c r="L3279" s="278">
        <v>50040</v>
      </c>
      <c r="M3279" s="100" t="s">
        <v>66</v>
      </c>
      <c r="N3279" s="100" t="s">
        <v>103</v>
      </c>
      <c r="O3279" s="100"/>
    </row>
    <row r="3280" spans="1:15">
      <c r="A3280" s="100" t="s">
        <v>18384</v>
      </c>
      <c r="B3280" s="100" t="s">
        <v>18385</v>
      </c>
      <c r="C3280" s="100" t="s">
        <v>8283</v>
      </c>
      <c r="D3280" s="100" t="s">
        <v>8548</v>
      </c>
      <c r="E3280" s="100" t="s">
        <v>201</v>
      </c>
      <c r="F3280" s="277" t="s">
        <v>95</v>
      </c>
      <c r="G3280" s="101">
        <v>1.9</v>
      </c>
      <c r="H3280" s="101">
        <v>8.1</v>
      </c>
      <c r="I3280" s="101">
        <v>0</v>
      </c>
      <c r="J3280" s="101">
        <v>3.7</v>
      </c>
      <c r="K3280" s="101">
        <v>4.0999999999999996</v>
      </c>
      <c r="L3280" s="278">
        <v>256314</v>
      </c>
      <c r="M3280" s="100" t="s">
        <v>66</v>
      </c>
      <c r="N3280" s="100" t="s">
        <v>67</v>
      </c>
      <c r="O3280" s="100" t="s">
        <v>8284</v>
      </c>
    </row>
    <row r="3281" spans="1:15">
      <c r="A3281" s="100" t="s">
        <v>18386</v>
      </c>
      <c r="B3281" s="100" t="s">
        <v>18387</v>
      </c>
      <c r="C3281" s="100" t="s">
        <v>8287</v>
      </c>
      <c r="D3281" s="100" t="s">
        <v>8540</v>
      </c>
      <c r="E3281" s="100" t="s">
        <v>107</v>
      </c>
      <c r="F3281" s="277" t="s">
        <v>65</v>
      </c>
      <c r="G3281" s="101">
        <v>6.2</v>
      </c>
      <c r="H3281" s="101">
        <v>6.8</v>
      </c>
      <c r="I3281" s="101">
        <v>3.9</v>
      </c>
      <c r="J3281" s="101">
        <v>6.5</v>
      </c>
      <c r="K3281" s="101">
        <v>4.9000000000000004</v>
      </c>
      <c r="L3281" s="278">
        <v>16153</v>
      </c>
      <c r="M3281" s="100" t="s">
        <v>66</v>
      </c>
      <c r="N3281" s="100" t="s">
        <v>67</v>
      </c>
      <c r="O3281" s="100" t="s">
        <v>8288</v>
      </c>
    </row>
    <row r="3282" spans="1:15">
      <c r="A3282" s="100" t="s">
        <v>18389</v>
      </c>
      <c r="B3282" s="100" t="s">
        <v>11715</v>
      </c>
      <c r="C3282" s="100" t="s">
        <v>11716</v>
      </c>
      <c r="D3282" s="100" t="s">
        <v>8559</v>
      </c>
      <c r="E3282" s="100" t="s">
        <v>196</v>
      </c>
      <c r="F3282" s="277"/>
      <c r="G3282" s="101">
        <v>3.7</v>
      </c>
      <c r="H3282" s="101">
        <v>1.8</v>
      </c>
      <c r="I3282" s="101">
        <v>2.7</v>
      </c>
      <c r="J3282" s="101">
        <v>5.9</v>
      </c>
      <c r="K3282" s="101">
        <v>3.7</v>
      </c>
      <c r="L3282" s="278">
        <v>15460</v>
      </c>
      <c r="M3282" s="100" t="s">
        <v>66</v>
      </c>
      <c r="N3282" s="100" t="s">
        <v>103</v>
      </c>
      <c r="O3282" s="100"/>
    </row>
    <row r="3283" spans="1:15">
      <c r="A3283" s="100" t="s">
        <v>13377</v>
      </c>
      <c r="B3283" s="100" t="s">
        <v>18388</v>
      </c>
      <c r="C3283" s="100" t="s">
        <v>8291</v>
      </c>
      <c r="D3283" s="100" t="s">
        <v>8577</v>
      </c>
      <c r="E3283" s="100" t="s">
        <v>196</v>
      </c>
      <c r="F3283" s="277" t="s">
        <v>65</v>
      </c>
      <c r="G3283" s="101">
        <v>4</v>
      </c>
      <c r="H3283" s="101">
        <v>4</v>
      </c>
      <c r="I3283" s="101">
        <v>3.9</v>
      </c>
      <c r="J3283" s="101">
        <v>4.4000000000000004</v>
      </c>
      <c r="K3283" s="101">
        <v>4.0999999999999996</v>
      </c>
      <c r="L3283" s="278">
        <v>997999</v>
      </c>
      <c r="M3283" s="100" t="s">
        <v>66</v>
      </c>
      <c r="N3283" s="100" t="s">
        <v>67</v>
      </c>
      <c r="O3283" s="100" t="s">
        <v>8292</v>
      </c>
    </row>
    <row r="3284" spans="1:15">
      <c r="A3284" s="100" t="s">
        <v>15808</v>
      </c>
      <c r="B3284" s="100" t="s">
        <v>15809</v>
      </c>
      <c r="C3284" s="100" t="s">
        <v>6465</v>
      </c>
      <c r="D3284" s="100" t="s">
        <v>8549</v>
      </c>
      <c r="E3284" s="100" t="s">
        <v>196</v>
      </c>
      <c r="F3284" s="277" t="s">
        <v>73</v>
      </c>
      <c r="G3284" s="101">
        <v>4.2</v>
      </c>
      <c r="H3284" s="101">
        <v>2.4</v>
      </c>
      <c r="I3284" s="101">
        <v>4.4000000000000004</v>
      </c>
      <c r="J3284" s="101">
        <v>4.5999999999999996</v>
      </c>
      <c r="K3284" s="101">
        <v>4.0999999999999996</v>
      </c>
      <c r="L3284" s="278">
        <v>1429</v>
      </c>
      <c r="M3284" s="100" t="s">
        <v>66</v>
      </c>
      <c r="N3284" s="100" t="s">
        <v>264</v>
      </c>
      <c r="O3284" s="100" t="s">
        <v>6310</v>
      </c>
    </row>
    <row r="3285" spans="1:15">
      <c r="A3285" s="100" t="s">
        <v>15419</v>
      </c>
      <c r="B3285" s="100" t="s">
        <v>16661</v>
      </c>
      <c r="C3285" s="100" t="s">
        <v>10056</v>
      </c>
      <c r="D3285" s="100" t="s">
        <v>83</v>
      </c>
      <c r="E3285" s="100" t="s">
        <v>201</v>
      </c>
      <c r="F3285" s="277" t="s">
        <v>65</v>
      </c>
      <c r="G3285" s="101">
        <v>2.7</v>
      </c>
      <c r="H3285" s="101">
        <v>3.4</v>
      </c>
      <c r="I3285" s="101">
        <v>3.3</v>
      </c>
      <c r="J3285" s="101">
        <v>5.3</v>
      </c>
      <c r="K3285" s="101">
        <v>4</v>
      </c>
      <c r="L3285" s="278">
        <v>751448</v>
      </c>
      <c r="M3285" s="100" t="s">
        <v>66</v>
      </c>
      <c r="N3285" s="100" t="s">
        <v>67</v>
      </c>
      <c r="O3285" s="100"/>
    </row>
    <row r="3286" spans="1:15">
      <c r="A3286" s="100" t="s">
        <v>16666</v>
      </c>
      <c r="B3286" s="100" t="s">
        <v>16667</v>
      </c>
      <c r="C3286" s="100" t="s">
        <v>7128</v>
      </c>
      <c r="D3286" s="100" t="s">
        <v>174</v>
      </c>
      <c r="E3286" s="100" t="s">
        <v>64</v>
      </c>
      <c r="F3286" s="277" t="s">
        <v>73</v>
      </c>
      <c r="G3286" s="101">
        <v>9.1</v>
      </c>
      <c r="H3286" s="101">
        <v>5.8</v>
      </c>
      <c r="I3286" s="101">
        <v>7.2</v>
      </c>
      <c r="J3286" s="101">
        <v>5.7</v>
      </c>
      <c r="K3286" s="101">
        <v>6.1</v>
      </c>
      <c r="L3286" s="278">
        <v>115647</v>
      </c>
      <c r="M3286" s="100" t="s">
        <v>66</v>
      </c>
      <c r="N3286" s="100" t="s">
        <v>67</v>
      </c>
      <c r="O3286" s="100" t="s">
        <v>7148</v>
      </c>
    </row>
    <row r="3287" spans="1:15">
      <c r="A3287" s="100" t="s">
        <v>18394</v>
      </c>
      <c r="B3287" s="100" t="s">
        <v>18395</v>
      </c>
      <c r="C3287" s="100" t="s">
        <v>8293</v>
      </c>
      <c r="D3287" s="100" t="s">
        <v>8548</v>
      </c>
      <c r="E3287" s="100" t="s">
        <v>196</v>
      </c>
      <c r="F3287" s="277" t="s">
        <v>95</v>
      </c>
      <c r="G3287" s="101">
        <v>3</v>
      </c>
      <c r="H3287" s="101">
        <v>4.8</v>
      </c>
      <c r="I3287" s="101">
        <v>2.8</v>
      </c>
      <c r="J3287" s="101">
        <v>6.1</v>
      </c>
      <c r="K3287" s="101">
        <v>4.9000000000000004</v>
      </c>
      <c r="L3287" s="278">
        <v>95670</v>
      </c>
      <c r="M3287" s="100" t="s">
        <v>66</v>
      </c>
      <c r="N3287" s="100" t="s">
        <v>190</v>
      </c>
      <c r="O3287" s="100" t="s">
        <v>8294</v>
      </c>
    </row>
    <row r="3288" spans="1:15">
      <c r="A3288" s="100" t="s">
        <v>18398</v>
      </c>
      <c r="B3288" s="100" t="s">
        <v>18399</v>
      </c>
      <c r="C3288" s="100" t="s">
        <v>11725</v>
      </c>
      <c r="D3288" s="100" t="s">
        <v>8593</v>
      </c>
      <c r="E3288" s="100" t="s">
        <v>72</v>
      </c>
      <c r="F3288" s="277" t="s">
        <v>65</v>
      </c>
      <c r="G3288" s="101">
        <v>5.6</v>
      </c>
      <c r="H3288" s="101">
        <v>3.7</v>
      </c>
      <c r="I3288" s="101">
        <v>4.9000000000000004</v>
      </c>
      <c r="J3288" s="101">
        <v>5.8</v>
      </c>
      <c r="K3288" s="101">
        <v>5</v>
      </c>
      <c r="L3288" s="278">
        <v>56852</v>
      </c>
      <c r="M3288" s="100" t="s">
        <v>66</v>
      </c>
      <c r="N3288" s="100" t="s">
        <v>247</v>
      </c>
      <c r="O3288" s="100"/>
    </row>
    <row r="3289" spans="1:15">
      <c r="A3289" s="100" t="s">
        <v>14776</v>
      </c>
      <c r="B3289" s="100" t="s">
        <v>14777</v>
      </c>
      <c r="C3289" s="100" t="s">
        <v>5065</v>
      </c>
      <c r="D3289" s="100" t="s">
        <v>8560</v>
      </c>
      <c r="E3289" s="100" t="s">
        <v>107</v>
      </c>
      <c r="F3289" s="277" t="s">
        <v>65</v>
      </c>
      <c r="G3289" s="101">
        <v>6.1</v>
      </c>
      <c r="H3289" s="101">
        <v>6.7</v>
      </c>
      <c r="I3289" s="101">
        <v>4.8</v>
      </c>
      <c r="J3289" s="101">
        <v>3.2</v>
      </c>
      <c r="K3289" s="101">
        <v>4.5999999999999996</v>
      </c>
      <c r="L3289" s="278">
        <v>1632000</v>
      </c>
      <c r="M3289" s="100" t="s">
        <v>66</v>
      </c>
      <c r="N3289" s="100" t="s">
        <v>67</v>
      </c>
      <c r="O3289" s="100" t="s">
        <v>5080</v>
      </c>
    </row>
    <row r="3290" spans="1:15">
      <c r="A3290" s="100" t="s">
        <v>18404</v>
      </c>
      <c r="B3290" s="100" t="s">
        <v>18405</v>
      </c>
      <c r="C3290" s="100" t="s">
        <v>8309</v>
      </c>
      <c r="D3290" s="100" t="s">
        <v>8560</v>
      </c>
      <c r="E3290" s="100" t="s">
        <v>72</v>
      </c>
      <c r="F3290" s="277" t="s">
        <v>65</v>
      </c>
      <c r="G3290" s="101">
        <v>5.5</v>
      </c>
      <c r="H3290" s="101">
        <v>8.4</v>
      </c>
      <c r="I3290" s="101">
        <v>3.3</v>
      </c>
      <c r="J3290" s="101">
        <v>4.5</v>
      </c>
      <c r="K3290" s="101">
        <v>4.2</v>
      </c>
      <c r="L3290" s="278">
        <v>2034000</v>
      </c>
      <c r="M3290" s="100" t="s">
        <v>66</v>
      </c>
      <c r="N3290" s="100" t="s">
        <v>67</v>
      </c>
      <c r="O3290" s="100" t="s">
        <v>8310</v>
      </c>
    </row>
    <row r="3291" spans="1:15">
      <c r="A3291" s="100" t="s">
        <v>18402</v>
      </c>
      <c r="B3291" s="100" t="s">
        <v>18403</v>
      </c>
      <c r="C3291" s="100" t="s">
        <v>8305</v>
      </c>
      <c r="D3291" s="100" t="s">
        <v>8560</v>
      </c>
      <c r="E3291" s="100" t="s">
        <v>196</v>
      </c>
      <c r="F3291" s="277" t="s">
        <v>95</v>
      </c>
      <c r="G3291" s="101">
        <v>3</v>
      </c>
      <c r="H3291" s="101">
        <v>7.4</v>
      </c>
      <c r="I3291" s="101">
        <v>3.3</v>
      </c>
      <c r="J3291" s="101">
        <v>2.6</v>
      </c>
      <c r="K3291" s="101">
        <v>3.6</v>
      </c>
      <c r="L3291" s="278">
        <v>18675494</v>
      </c>
      <c r="M3291" s="100" t="s">
        <v>66</v>
      </c>
      <c r="N3291" s="100" t="s">
        <v>67</v>
      </c>
      <c r="O3291" s="100" t="s">
        <v>8306</v>
      </c>
    </row>
    <row r="3292" spans="1:15">
      <c r="A3292" s="100" t="s">
        <v>15372</v>
      </c>
      <c r="B3292" s="100" t="s">
        <v>15373</v>
      </c>
      <c r="C3292" s="100" t="s">
        <v>6075</v>
      </c>
      <c r="D3292" s="100" t="s">
        <v>8580</v>
      </c>
      <c r="E3292" s="100" t="s">
        <v>196</v>
      </c>
      <c r="F3292" s="277" t="s">
        <v>65</v>
      </c>
      <c r="G3292" s="101">
        <v>4.2</v>
      </c>
      <c r="H3292" s="101">
        <v>2.1</v>
      </c>
      <c r="I3292" s="101">
        <v>5.2</v>
      </c>
      <c r="J3292" s="101">
        <v>4.0999999999999996</v>
      </c>
      <c r="K3292" s="101">
        <v>4.4000000000000004</v>
      </c>
      <c r="L3292" s="278">
        <v>189069</v>
      </c>
      <c r="M3292" s="100" t="s">
        <v>66</v>
      </c>
      <c r="N3292" s="100" t="s">
        <v>67</v>
      </c>
      <c r="O3292" s="100" t="s">
        <v>6120</v>
      </c>
    </row>
    <row r="3293" spans="1:15">
      <c r="A3293" s="100" t="s">
        <v>12781</v>
      </c>
      <c r="B3293" s="100" t="s">
        <v>12782</v>
      </c>
      <c r="C3293" s="100" t="s">
        <v>1395</v>
      </c>
      <c r="D3293" s="100" t="s">
        <v>83</v>
      </c>
      <c r="E3293" s="100" t="s">
        <v>201</v>
      </c>
      <c r="F3293" s="277" t="s">
        <v>65</v>
      </c>
      <c r="G3293" s="101">
        <v>1.5</v>
      </c>
      <c r="H3293" s="101">
        <v>2.5</v>
      </c>
      <c r="I3293" s="101">
        <v>0.7</v>
      </c>
      <c r="J3293" s="101">
        <v>4.4000000000000004</v>
      </c>
      <c r="K3293" s="101">
        <v>2.9</v>
      </c>
      <c r="L3293" s="278">
        <v>25383816</v>
      </c>
      <c r="M3293" s="100" t="s">
        <v>66</v>
      </c>
      <c r="N3293" s="100" t="s">
        <v>264</v>
      </c>
      <c r="O3293" s="100" t="s">
        <v>1423</v>
      </c>
    </row>
    <row r="3294" spans="1:15">
      <c r="A3294" s="100" t="s">
        <v>14722</v>
      </c>
      <c r="B3294" s="100" t="s">
        <v>14723</v>
      </c>
      <c r="C3294" s="100" t="s">
        <v>4968</v>
      </c>
      <c r="D3294" s="100" t="s">
        <v>179</v>
      </c>
      <c r="E3294" s="100" t="s">
        <v>196</v>
      </c>
      <c r="F3294" s="277" t="s">
        <v>73</v>
      </c>
      <c r="G3294" s="101">
        <v>3.5</v>
      </c>
      <c r="H3294" s="101">
        <v>1.2</v>
      </c>
      <c r="I3294" s="101">
        <v>5</v>
      </c>
      <c r="J3294" s="101">
        <v>5.7</v>
      </c>
      <c r="K3294" s="101">
        <v>3.7</v>
      </c>
      <c r="L3294" s="278">
        <v>523465</v>
      </c>
      <c r="M3294" s="100" t="s">
        <v>66</v>
      </c>
      <c r="N3294" s="100" t="s">
        <v>67</v>
      </c>
      <c r="O3294" s="100" t="s">
        <v>4984</v>
      </c>
    </row>
    <row r="3295" spans="1:15">
      <c r="A3295" s="100" t="s">
        <v>13165</v>
      </c>
      <c r="B3295" s="100" t="s">
        <v>13166</v>
      </c>
      <c r="C3295" s="100" t="s">
        <v>136</v>
      </c>
      <c r="D3295" s="100" t="s">
        <v>137</v>
      </c>
      <c r="E3295" s="100" t="s">
        <v>64</v>
      </c>
      <c r="F3295" s="277" t="s">
        <v>65</v>
      </c>
      <c r="G3295" s="101">
        <v>9.1</v>
      </c>
      <c r="H3295" s="101">
        <v>7</v>
      </c>
      <c r="I3295" s="101">
        <v>3.8</v>
      </c>
      <c r="J3295" s="101">
        <v>6.7</v>
      </c>
      <c r="K3295" s="101">
        <v>6.2</v>
      </c>
      <c r="L3295" s="278">
        <v>87472</v>
      </c>
      <c r="M3295" s="100" t="s">
        <v>125</v>
      </c>
      <c r="N3295" s="100" t="s">
        <v>67</v>
      </c>
      <c r="O3295" s="100" t="s">
        <v>133</v>
      </c>
    </row>
    <row r="3296" spans="1:15">
      <c r="A3296" s="100" t="s">
        <v>18406</v>
      </c>
      <c r="B3296" s="100" t="s">
        <v>18407</v>
      </c>
      <c r="C3296" s="100" t="s">
        <v>11728</v>
      </c>
      <c r="D3296" s="100" t="s">
        <v>8536</v>
      </c>
      <c r="E3296" s="100" t="s">
        <v>196</v>
      </c>
      <c r="F3296" s="277" t="s">
        <v>65</v>
      </c>
      <c r="G3296" s="101">
        <v>3.7</v>
      </c>
      <c r="H3296" s="101">
        <v>2</v>
      </c>
      <c r="I3296" s="101">
        <v>3.2</v>
      </c>
      <c r="J3296" s="101">
        <v>5.6</v>
      </c>
      <c r="K3296" s="101">
        <v>3.9</v>
      </c>
      <c r="L3296" s="278">
        <v>2101</v>
      </c>
      <c r="M3296" s="100" t="s">
        <v>66</v>
      </c>
      <c r="N3296" s="100" t="s">
        <v>190</v>
      </c>
      <c r="O3296" s="100" t="s">
        <v>11729</v>
      </c>
    </row>
    <row r="3297" spans="1:15">
      <c r="A3297" s="100" t="s">
        <v>12277</v>
      </c>
      <c r="B3297" s="100" t="s">
        <v>12278</v>
      </c>
      <c r="C3297" s="100" t="s">
        <v>478</v>
      </c>
      <c r="D3297" s="100" t="s">
        <v>8543</v>
      </c>
      <c r="E3297" s="100" t="s">
        <v>196</v>
      </c>
      <c r="F3297" s="277" t="s">
        <v>65</v>
      </c>
      <c r="G3297" s="101">
        <v>3.1</v>
      </c>
      <c r="H3297" s="101">
        <v>2</v>
      </c>
      <c r="I3297" s="101">
        <v>2.8</v>
      </c>
      <c r="J3297" s="101">
        <v>3</v>
      </c>
      <c r="K3297" s="101">
        <v>2.6</v>
      </c>
      <c r="L3297" s="278">
        <v>301479</v>
      </c>
      <c r="M3297" s="100" t="s">
        <v>66</v>
      </c>
      <c r="N3297" s="100" t="s">
        <v>264</v>
      </c>
      <c r="O3297" s="100" t="s">
        <v>469</v>
      </c>
    </row>
    <row r="3298" spans="1:15">
      <c r="A3298" s="100" t="s">
        <v>18408</v>
      </c>
      <c r="B3298" s="100" t="s">
        <v>18409</v>
      </c>
      <c r="C3298" s="100" t="s">
        <v>11730</v>
      </c>
      <c r="D3298" s="100" t="s">
        <v>8548</v>
      </c>
      <c r="E3298" s="100" t="s">
        <v>72</v>
      </c>
      <c r="F3298" s="277" t="s">
        <v>73</v>
      </c>
      <c r="G3298" s="101">
        <v>5.7</v>
      </c>
      <c r="H3298" s="101">
        <v>7</v>
      </c>
      <c r="I3298" s="101">
        <v>3.7</v>
      </c>
      <c r="J3298" s="101">
        <v>5.9</v>
      </c>
      <c r="K3298" s="101">
        <v>5.7</v>
      </c>
      <c r="L3298" s="278">
        <v>40935</v>
      </c>
      <c r="M3298" s="100" t="s">
        <v>66</v>
      </c>
      <c r="N3298" s="100" t="s">
        <v>67</v>
      </c>
      <c r="O3298" s="100"/>
    </row>
    <row r="3299" spans="1:15">
      <c r="A3299" s="100" t="s">
        <v>14724</v>
      </c>
      <c r="B3299" s="100" t="s">
        <v>14725</v>
      </c>
      <c r="C3299" s="100" t="s">
        <v>11988</v>
      </c>
      <c r="D3299" s="100" t="s">
        <v>8580</v>
      </c>
      <c r="E3299" s="100" t="s">
        <v>107</v>
      </c>
      <c r="F3299" s="277" t="s">
        <v>73</v>
      </c>
      <c r="G3299" s="101">
        <v>5.8</v>
      </c>
      <c r="H3299" s="101">
        <v>9.5</v>
      </c>
      <c r="I3299" s="101">
        <v>3.4</v>
      </c>
      <c r="J3299" s="101">
        <v>4.0999999999999996</v>
      </c>
      <c r="K3299" s="101">
        <v>4.7</v>
      </c>
      <c r="L3299" s="278">
        <v>14976</v>
      </c>
      <c r="M3299" s="100" t="s">
        <v>66</v>
      </c>
      <c r="N3299" s="100" t="s">
        <v>67</v>
      </c>
      <c r="O3299" s="100"/>
    </row>
    <row r="3300" spans="1:15">
      <c r="A3300" s="100" t="s">
        <v>12675</v>
      </c>
      <c r="B3300" s="100" t="s">
        <v>12676</v>
      </c>
      <c r="C3300" s="100" t="s">
        <v>71</v>
      </c>
      <c r="D3300" s="100" t="s">
        <v>63</v>
      </c>
      <c r="E3300" s="100" t="s">
        <v>72</v>
      </c>
      <c r="F3300" s="277" t="s">
        <v>73</v>
      </c>
      <c r="G3300" s="101">
        <v>5.2</v>
      </c>
      <c r="H3300" s="101">
        <v>3.5</v>
      </c>
      <c r="I3300" s="101">
        <v>6.9</v>
      </c>
      <c r="J3300" s="101">
        <v>5.6</v>
      </c>
      <c r="K3300" s="101">
        <v>5.2</v>
      </c>
      <c r="L3300" s="278">
        <v>6062085</v>
      </c>
      <c r="M3300" s="100" t="s">
        <v>66</v>
      </c>
      <c r="N3300" s="100" t="s">
        <v>67</v>
      </c>
      <c r="O3300" s="100" t="s">
        <v>74</v>
      </c>
    </row>
    <row r="3301" spans="1:15">
      <c r="A3301" s="100" t="s">
        <v>18410</v>
      </c>
      <c r="B3301" s="100" t="s">
        <v>18411</v>
      </c>
      <c r="C3301" s="100" t="s">
        <v>256</v>
      </c>
      <c r="D3301" s="100" t="s">
        <v>63</v>
      </c>
      <c r="E3301" s="100" t="s">
        <v>72</v>
      </c>
      <c r="F3301" s="277" t="s">
        <v>65</v>
      </c>
      <c r="G3301" s="101">
        <v>5.5</v>
      </c>
      <c r="H3301" s="101">
        <v>6.2</v>
      </c>
      <c r="I3301" s="101">
        <v>5.3</v>
      </c>
      <c r="J3301" s="101">
        <v>5.0999999999999996</v>
      </c>
      <c r="K3301" s="101">
        <v>5.6</v>
      </c>
      <c r="L3301" s="278">
        <v>15862973</v>
      </c>
      <c r="M3301" s="100" t="s">
        <v>66</v>
      </c>
      <c r="N3301" s="100" t="s">
        <v>67</v>
      </c>
      <c r="O3301" s="100" t="s">
        <v>253</v>
      </c>
    </row>
    <row r="3302" spans="1:15">
      <c r="A3302" s="100" t="s">
        <v>12503</v>
      </c>
      <c r="B3302" s="100" t="s">
        <v>18412</v>
      </c>
      <c r="C3302" s="100" t="s">
        <v>8313</v>
      </c>
      <c r="D3302" s="100" t="s">
        <v>8544</v>
      </c>
      <c r="E3302" s="100" t="s">
        <v>94</v>
      </c>
      <c r="F3302" s="277" t="s">
        <v>65</v>
      </c>
      <c r="G3302" s="101">
        <v>8.4</v>
      </c>
      <c r="H3302" s="101">
        <v>10</v>
      </c>
      <c r="I3302" s="101">
        <v>5.4</v>
      </c>
      <c r="J3302" s="101">
        <v>7.3</v>
      </c>
      <c r="K3302" s="101">
        <v>6.7</v>
      </c>
      <c r="L3302" s="278">
        <v>29489</v>
      </c>
      <c r="M3302" s="100" t="s">
        <v>66</v>
      </c>
      <c r="N3302" s="100" t="s">
        <v>67</v>
      </c>
      <c r="O3302" s="100" t="s">
        <v>2934</v>
      </c>
    </row>
    <row r="3303" spans="1:15">
      <c r="A3303" s="100" t="s">
        <v>18413</v>
      </c>
      <c r="B3303" s="100" t="s">
        <v>18414</v>
      </c>
      <c r="C3303" s="100" t="s">
        <v>11733</v>
      </c>
      <c r="D3303" s="100" t="s">
        <v>174</v>
      </c>
      <c r="E3303" s="100" t="s">
        <v>196</v>
      </c>
      <c r="F3303" s="277" t="s">
        <v>65</v>
      </c>
      <c r="G3303" s="101">
        <v>3</v>
      </c>
      <c r="H3303" s="101">
        <v>3.1</v>
      </c>
      <c r="I3303" s="101">
        <v>6.5</v>
      </c>
      <c r="J3303" s="101">
        <v>4.9000000000000004</v>
      </c>
      <c r="K3303" s="101">
        <v>4.9000000000000004</v>
      </c>
      <c r="L3303" s="278">
        <v>87953</v>
      </c>
      <c r="M3303" s="100" t="s">
        <v>66</v>
      </c>
      <c r="N3303" s="100" t="s">
        <v>190</v>
      </c>
      <c r="O3303" s="100"/>
    </row>
    <row r="3304" spans="1:15">
      <c r="A3304" s="100" t="s">
        <v>18415</v>
      </c>
      <c r="B3304" s="100" t="s">
        <v>18416</v>
      </c>
      <c r="C3304" s="100" t="s">
        <v>8683</v>
      </c>
      <c r="D3304" s="100" t="s">
        <v>137</v>
      </c>
      <c r="E3304" s="100" t="s">
        <v>107</v>
      </c>
      <c r="F3304" s="277" t="s">
        <v>65</v>
      </c>
      <c r="G3304" s="101">
        <v>6.9</v>
      </c>
      <c r="H3304" s="101">
        <v>4.4000000000000004</v>
      </c>
      <c r="I3304" s="101">
        <v>6.3</v>
      </c>
      <c r="J3304" s="101">
        <v>6.1</v>
      </c>
      <c r="K3304" s="101">
        <v>5.6</v>
      </c>
      <c r="L3304" s="278">
        <v>33446</v>
      </c>
      <c r="M3304" s="100" t="s">
        <v>66</v>
      </c>
      <c r="N3304" s="100" t="s">
        <v>67</v>
      </c>
      <c r="O3304" s="100"/>
    </row>
    <row r="3305" spans="1:15">
      <c r="A3305" s="100" t="s">
        <v>18417</v>
      </c>
      <c r="B3305" s="100" t="s">
        <v>18418</v>
      </c>
      <c r="C3305" s="100" t="s">
        <v>8316</v>
      </c>
      <c r="D3305" s="100" t="s">
        <v>8559</v>
      </c>
      <c r="E3305" s="100" t="s">
        <v>72</v>
      </c>
      <c r="F3305" s="277" t="s">
        <v>65</v>
      </c>
      <c r="G3305" s="101">
        <v>4.5</v>
      </c>
      <c r="H3305" s="101">
        <v>0.7</v>
      </c>
      <c r="I3305" s="101">
        <v>5.3</v>
      </c>
      <c r="J3305" s="101">
        <v>2.8</v>
      </c>
      <c r="K3305" s="101">
        <v>3.7</v>
      </c>
      <c r="L3305" s="278">
        <v>67689</v>
      </c>
      <c r="M3305" s="100" t="s">
        <v>66</v>
      </c>
      <c r="N3305" s="100" t="s">
        <v>543</v>
      </c>
      <c r="O3305" s="100" t="s">
        <v>8317</v>
      </c>
    </row>
    <row r="3306" spans="1:15">
      <c r="A3306" s="100" t="s">
        <v>18390</v>
      </c>
      <c r="B3306" s="100" t="s">
        <v>18391</v>
      </c>
      <c r="C3306" s="100" t="s">
        <v>11719</v>
      </c>
      <c r="D3306" s="100" t="s">
        <v>8589</v>
      </c>
      <c r="E3306" s="100" t="s">
        <v>201</v>
      </c>
      <c r="F3306" s="277" t="s">
        <v>65</v>
      </c>
      <c r="G3306" s="101">
        <v>2.8</v>
      </c>
      <c r="H3306" s="101">
        <v>3.7</v>
      </c>
      <c r="I3306" s="101">
        <v>3.5</v>
      </c>
      <c r="J3306" s="101">
        <v>5.2</v>
      </c>
      <c r="K3306" s="101">
        <v>4.2</v>
      </c>
      <c r="L3306" s="278">
        <v>90410</v>
      </c>
      <c r="M3306" s="100" t="s">
        <v>66</v>
      </c>
      <c r="N3306" s="100" t="s">
        <v>103</v>
      </c>
      <c r="O3306" s="100"/>
    </row>
    <row r="3307" spans="1:15">
      <c r="A3307" s="100" t="s">
        <v>18417</v>
      </c>
      <c r="B3307" s="100" t="s">
        <v>18419</v>
      </c>
      <c r="C3307" s="100" t="s">
        <v>11736</v>
      </c>
      <c r="D3307" s="100" t="s">
        <v>8536</v>
      </c>
      <c r="E3307" s="100" t="s">
        <v>107</v>
      </c>
      <c r="F3307" s="277" t="s">
        <v>65</v>
      </c>
      <c r="G3307" s="101">
        <v>7.1</v>
      </c>
      <c r="H3307" s="101">
        <v>3</v>
      </c>
      <c r="I3307" s="101">
        <v>4.5999999999999996</v>
      </c>
      <c r="J3307" s="101">
        <v>7</v>
      </c>
      <c r="K3307" s="101">
        <v>5.2</v>
      </c>
      <c r="L3307" s="278">
        <v>8595</v>
      </c>
      <c r="M3307" s="100" t="s">
        <v>66</v>
      </c>
      <c r="N3307" s="100" t="s">
        <v>247</v>
      </c>
      <c r="O3307" s="100"/>
    </row>
    <row r="3308" spans="1:15">
      <c r="A3308" s="100" t="s">
        <v>18396</v>
      </c>
      <c r="B3308" s="100" t="s">
        <v>18397</v>
      </c>
      <c r="C3308" s="100" t="s">
        <v>8297</v>
      </c>
      <c r="D3308" s="100" t="s">
        <v>100</v>
      </c>
      <c r="E3308" s="100" t="s">
        <v>107</v>
      </c>
      <c r="F3308" s="277" t="s">
        <v>65</v>
      </c>
      <c r="G3308" s="101">
        <v>6.5</v>
      </c>
      <c r="H3308" s="101">
        <v>6.3</v>
      </c>
      <c r="I3308" s="101">
        <v>5</v>
      </c>
      <c r="J3308" s="101">
        <v>6</v>
      </c>
      <c r="K3308" s="101">
        <v>6</v>
      </c>
      <c r="L3308" s="278">
        <v>26868643</v>
      </c>
      <c r="M3308" s="100" t="s">
        <v>245</v>
      </c>
      <c r="N3308" s="100" t="s">
        <v>190</v>
      </c>
      <c r="O3308" s="100" t="s">
        <v>8298</v>
      </c>
    </row>
    <row r="3309" spans="1:15">
      <c r="A3309" s="100" t="s">
        <v>12503</v>
      </c>
      <c r="B3309" s="100" t="s">
        <v>841</v>
      </c>
      <c r="C3309" s="100" t="s">
        <v>842</v>
      </c>
      <c r="D3309" s="100" t="s">
        <v>116</v>
      </c>
      <c r="E3309" s="100" t="s">
        <v>72</v>
      </c>
      <c r="F3309" s="277" t="s">
        <v>65</v>
      </c>
      <c r="G3309" s="101">
        <v>4.4000000000000004</v>
      </c>
      <c r="H3309" s="101">
        <v>6</v>
      </c>
      <c r="I3309" s="101">
        <v>4.5999999999999996</v>
      </c>
      <c r="J3309" s="101">
        <v>5</v>
      </c>
      <c r="K3309" s="101">
        <v>5.2</v>
      </c>
      <c r="L3309" s="278">
        <v>130704</v>
      </c>
      <c r="M3309" s="100" t="s">
        <v>66</v>
      </c>
      <c r="N3309" s="100" t="s">
        <v>67</v>
      </c>
      <c r="O3309" s="100" t="s">
        <v>835</v>
      </c>
    </row>
    <row r="3310" spans="1:15">
      <c r="A3310" s="100" t="s">
        <v>18420</v>
      </c>
      <c r="B3310" s="100" t="s">
        <v>18421</v>
      </c>
      <c r="C3310" s="100" t="s">
        <v>8318</v>
      </c>
      <c r="D3310" s="100" t="s">
        <v>8554</v>
      </c>
      <c r="E3310" s="100" t="s">
        <v>201</v>
      </c>
      <c r="F3310" s="277" t="s">
        <v>95</v>
      </c>
      <c r="G3310" s="101">
        <v>1.6</v>
      </c>
      <c r="H3310" s="101">
        <v>6.4</v>
      </c>
      <c r="I3310" s="101">
        <v>3.6</v>
      </c>
      <c r="J3310" s="101">
        <v>1.1000000000000001</v>
      </c>
      <c r="K3310" s="101">
        <v>2.7</v>
      </c>
      <c r="L3310" s="278">
        <v>14510</v>
      </c>
      <c r="M3310" s="100" t="s">
        <v>66</v>
      </c>
      <c r="N3310" s="100" t="s">
        <v>103</v>
      </c>
      <c r="O3310" s="100" t="s">
        <v>8319</v>
      </c>
    </row>
    <row r="3311" spans="1:15">
      <c r="A3311" s="100" t="s">
        <v>12854</v>
      </c>
      <c r="B3311" s="100" t="s">
        <v>12855</v>
      </c>
      <c r="C3311" s="100" t="s">
        <v>1534</v>
      </c>
      <c r="D3311" s="100" t="s">
        <v>8593</v>
      </c>
      <c r="E3311" s="100" t="s">
        <v>201</v>
      </c>
      <c r="F3311" s="277" t="s">
        <v>65</v>
      </c>
      <c r="G3311" s="101">
        <v>1.9</v>
      </c>
      <c r="H3311" s="101">
        <v>3.8</v>
      </c>
      <c r="I3311" s="101">
        <v>4.2</v>
      </c>
      <c r="J3311" s="101">
        <v>2.2000000000000002</v>
      </c>
      <c r="K3311" s="101">
        <v>3.3</v>
      </c>
      <c r="L3311" s="278">
        <v>214077</v>
      </c>
      <c r="M3311" s="100" t="s">
        <v>66</v>
      </c>
      <c r="N3311" s="100" t="s">
        <v>67</v>
      </c>
      <c r="O3311" s="100" t="s">
        <v>1501</v>
      </c>
    </row>
    <row r="3312" spans="1:15">
      <c r="A3312" s="100" t="s">
        <v>14747</v>
      </c>
      <c r="B3312" s="100" t="s">
        <v>14748</v>
      </c>
      <c r="C3312" s="100" t="s">
        <v>5015</v>
      </c>
      <c r="D3312" s="100" t="s">
        <v>8541</v>
      </c>
      <c r="E3312" s="100"/>
      <c r="F3312" s="277"/>
      <c r="G3312" s="101"/>
      <c r="H3312" s="101"/>
      <c r="I3312" s="101"/>
      <c r="J3312" s="101"/>
      <c r="K3312" s="101"/>
      <c r="L3312" s="278">
        <v>1987</v>
      </c>
      <c r="M3312" s="100" t="s">
        <v>66</v>
      </c>
      <c r="N3312" s="100" t="s">
        <v>247</v>
      </c>
      <c r="O3312" s="100"/>
    </row>
    <row r="3313" spans="1:15">
      <c r="A3313" s="100" t="s">
        <v>18422</v>
      </c>
      <c r="B3313" s="100" t="s">
        <v>18423</v>
      </c>
      <c r="C3313" s="100" t="s">
        <v>11737</v>
      </c>
      <c r="D3313" s="100" t="s">
        <v>8548</v>
      </c>
      <c r="E3313" s="100" t="s">
        <v>201</v>
      </c>
      <c r="F3313" s="277" t="s">
        <v>65</v>
      </c>
      <c r="G3313" s="101">
        <v>2.4</v>
      </c>
      <c r="H3313" s="101">
        <v>5.8</v>
      </c>
      <c r="I3313" s="101">
        <v>2.8</v>
      </c>
      <c r="J3313" s="101">
        <v>4</v>
      </c>
      <c r="K3313" s="101">
        <v>4.3</v>
      </c>
      <c r="L3313" s="278">
        <v>48603</v>
      </c>
      <c r="M3313" s="100" t="s">
        <v>66</v>
      </c>
      <c r="N3313" s="100" t="s">
        <v>103</v>
      </c>
      <c r="O3313" s="100"/>
    </row>
    <row r="3314" spans="1:15">
      <c r="A3314" s="100" t="s">
        <v>18424</v>
      </c>
      <c r="B3314" s="100" t="s">
        <v>18425</v>
      </c>
      <c r="C3314" s="100" t="s">
        <v>11740</v>
      </c>
      <c r="D3314" s="100" t="s">
        <v>137</v>
      </c>
      <c r="E3314" s="100" t="s">
        <v>107</v>
      </c>
      <c r="F3314" s="277" t="s">
        <v>73</v>
      </c>
      <c r="G3314" s="101">
        <v>6.6</v>
      </c>
      <c r="H3314" s="101">
        <v>4</v>
      </c>
      <c r="I3314" s="101">
        <v>5.3</v>
      </c>
      <c r="J3314" s="101">
        <v>5.7</v>
      </c>
      <c r="K3314" s="101">
        <v>5.0999999999999996</v>
      </c>
      <c r="L3314" s="278">
        <v>57593</v>
      </c>
      <c r="M3314" s="100" t="s">
        <v>66</v>
      </c>
      <c r="N3314" s="100" t="s">
        <v>103</v>
      </c>
      <c r="O3314" s="100"/>
    </row>
    <row r="3315" spans="1:15">
      <c r="A3315" s="100" t="s">
        <v>13976</v>
      </c>
      <c r="B3315" s="100" t="s">
        <v>13977</v>
      </c>
      <c r="C3315" s="100" t="s">
        <v>3494</v>
      </c>
      <c r="D3315" s="100" t="s">
        <v>8560</v>
      </c>
      <c r="E3315" s="100" t="s">
        <v>196</v>
      </c>
      <c r="F3315" s="277" t="s">
        <v>65</v>
      </c>
      <c r="G3315" s="101">
        <v>3.9</v>
      </c>
      <c r="H3315" s="101">
        <v>4.0999999999999996</v>
      </c>
      <c r="I3315" s="101">
        <v>4.2</v>
      </c>
      <c r="J3315" s="101">
        <v>2.6</v>
      </c>
      <c r="K3315" s="101">
        <v>3.7</v>
      </c>
      <c r="L3315" s="278">
        <v>339814</v>
      </c>
      <c r="M3315" s="100" t="s">
        <v>66</v>
      </c>
      <c r="N3315" s="100" t="s">
        <v>190</v>
      </c>
      <c r="O3315" s="100" t="s">
        <v>963</v>
      </c>
    </row>
    <row r="3316" spans="1:15">
      <c r="A3316" s="100" t="s">
        <v>18426</v>
      </c>
      <c r="B3316" s="100" t="s">
        <v>18427</v>
      </c>
      <c r="C3316" s="100" t="s">
        <v>8322</v>
      </c>
      <c r="D3316" s="100" t="s">
        <v>8536</v>
      </c>
      <c r="E3316" s="100" t="s">
        <v>196</v>
      </c>
      <c r="F3316" s="277" t="s">
        <v>252</v>
      </c>
      <c r="G3316" s="101">
        <v>4.25</v>
      </c>
      <c r="H3316" s="101">
        <v>9</v>
      </c>
      <c r="I3316" s="101">
        <v>3.2</v>
      </c>
      <c r="J3316" s="101">
        <v>3.3</v>
      </c>
      <c r="K3316" s="101">
        <v>4</v>
      </c>
      <c r="L3316" s="278">
        <v>863320</v>
      </c>
      <c r="M3316" s="100" t="s">
        <v>66</v>
      </c>
      <c r="N3316" s="100" t="s">
        <v>67</v>
      </c>
      <c r="O3316" s="100" t="s">
        <v>4314</v>
      </c>
    </row>
    <row r="3317" spans="1:15">
      <c r="A3317" s="100" t="s">
        <v>18428</v>
      </c>
      <c r="B3317" s="100" t="s">
        <v>18429</v>
      </c>
      <c r="C3317" s="100" t="s">
        <v>8323</v>
      </c>
      <c r="D3317" s="100" t="s">
        <v>8548</v>
      </c>
      <c r="E3317" s="100" t="s">
        <v>107</v>
      </c>
      <c r="F3317" s="277" t="s">
        <v>65</v>
      </c>
      <c r="G3317" s="101">
        <v>6.2</v>
      </c>
      <c r="H3317" s="101">
        <v>6.5</v>
      </c>
      <c r="I3317" s="101">
        <v>5.8</v>
      </c>
      <c r="J3317" s="101">
        <v>5.7</v>
      </c>
      <c r="K3317" s="101">
        <v>6</v>
      </c>
      <c r="L3317" s="278">
        <v>217433</v>
      </c>
      <c r="M3317" s="100" t="s">
        <v>66</v>
      </c>
      <c r="N3317" s="100" t="s">
        <v>264</v>
      </c>
      <c r="O3317" s="100" t="s">
        <v>8324</v>
      </c>
    </row>
    <row r="3318" spans="1:15">
      <c r="A3318" s="100" t="s">
        <v>13223</v>
      </c>
      <c r="B3318" s="100" t="s">
        <v>13224</v>
      </c>
      <c r="C3318" s="100" t="s">
        <v>2238</v>
      </c>
      <c r="D3318" s="100" t="s">
        <v>8540</v>
      </c>
      <c r="E3318" s="100" t="s">
        <v>94</v>
      </c>
      <c r="F3318" s="277" t="s">
        <v>65</v>
      </c>
      <c r="G3318" s="101">
        <v>8.3000000000000007</v>
      </c>
      <c r="H3318" s="101">
        <v>7.9</v>
      </c>
      <c r="I3318" s="101">
        <v>5.2</v>
      </c>
      <c r="J3318" s="101">
        <v>6.1</v>
      </c>
      <c r="K3318" s="101">
        <v>5.8</v>
      </c>
      <c r="L3318" s="278">
        <v>443062</v>
      </c>
      <c r="M3318" s="100" t="s">
        <v>66</v>
      </c>
      <c r="N3318" s="100" t="s">
        <v>543</v>
      </c>
      <c r="O3318" s="100" t="s">
        <v>2223</v>
      </c>
    </row>
    <row r="3319" spans="1:15">
      <c r="A3319" s="100" t="s">
        <v>12952</v>
      </c>
      <c r="B3319" s="100" t="s">
        <v>12953</v>
      </c>
      <c r="C3319" s="100" t="s">
        <v>1692</v>
      </c>
      <c r="D3319" s="100" t="s">
        <v>179</v>
      </c>
      <c r="E3319" s="100" t="s">
        <v>201</v>
      </c>
      <c r="F3319" s="277" t="s">
        <v>65</v>
      </c>
      <c r="G3319" s="101">
        <v>1.7</v>
      </c>
      <c r="H3319" s="101">
        <v>2.5</v>
      </c>
      <c r="I3319" s="101">
        <v>2.8</v>
      </c>
      <c r="J3319" s="101">
        <v>4.5999999999999996</v>
      </c>
      <c r="K3319" s="101">
        <v>3.3</v>
      </c>
      <c r="L3319" s="278">
        <v>905980</v>
      </c>
      <c r="M3319" s="100" t="s">
        <v>66</v>
      </c>
      <c r="N3319" s="100" t="s">
        <v>247</v>
      </c>
      <c r="O3319" s="100" t="s">
        <v>1677</v>
      </c>
    </row>
    <row r="3320" spans="1:15">
      <c r="A3320" s="100" t="s">
        <v>12137</v>
      </c>
      <c r="B3320" s="100" t="s">
        <v>18432</v>
      </c>
      <c r="C3320" s="100" t="s">
        <v>11746</v>
      </c>
      <c r="D3320" s="100" t="s">
        <v>8542</v>
      </c>
      <c r="E3320" s="100" t="s">
        <v>107</v>
      </c>
      <c r="F3320" s="277" t="s">
        <v>73</v>
      </c>
      <c r="G3320" s="101">
        <v>6.5</v>
      </c>
      <c r="H3320" s="101">
        <v>4.5999999999999996</v>
      </c>
      <c r="I3320" s="101">
        <v>4.8</v>
      </c>
      <c r="J3320" s="101">
        <v>4.3</v>
      </c>
      <c r="K3320" s="101">
        <v>4.5</v>
      </c>
      <c r="L3320" s="278">
        <v>231424</v>
      </c>
      <c r="M3320" s="100" t="s">
        <v>66</v>
      </c>
      <c r="N3320" s="100" t="s">
        <v>190</v>
      </c>
      <c r="O3320" s="100"/>
    </row>
    <row r="3321" spans="1:15">
      <c r="A3321" s="100" t="s">
        <v>18433</v>
      </c>
      <c r="B3321" s="100" t="s">
        <v>18434</v>
      </c>
      <c r="C3321" s="100" t="s">
        <v>11749</v>
      </c>
      <c r="D3321" s="100" t="s">
        <v>174</v>
      </c>
      <c r="E3321" s="100" t="s">
        <v>94</v>
      </c>
      <c r="F3321" s="277" t="s">
        <v>65</v>
      </c>
      <c r="G3321" s="101">
        <v>7.4</v>
      </c>
      <c r="H3321" s="101">
        <v>3.8</v>
      </c>
      <c r="I3321" s="101">
        <v>10</v>
      </c>
      <c r="J3321" s="101">
        <v>4.7</v>
      </c>
      <c r="K3321" s="101">
        <v>5.7</v>
      </c>
      <c r="L3321" s="278">
        <v>57682</v>
      </c>
      <c r="M3321" s="100" t="s">
        <v>66</v>
      </c>
      <c r="N3321" s="100" t="s">
        <v>67</v>
      </c>
      <c r="O3321" s="100"/>
    </row>
    <row r="3322" spans="1:15">
      <c r="A3322" s="100" t="s">
        <v>12295</v>
      </c>
      <c r="B3322" s="100" t="s">
        <v>12296</v>
      </c>
      <c r="C3322" s="100" t="s">
        <v>512</v>
      </c>
      <c r="D3322" s="100" t="s">
        <v>8559</v>
      </c>
      <c r="E3322" s="100" t="s">
        <v>107</v>
      </c>
      <c r="F3322" s="277" t="s">
        <v>73</v>
      </c>
      <c r="G3322" s="101">
        <v>7.1</v>
      </c>
      <c r="H3322" s="101">
        <v>7.6</v>
      </c>
      <c r="I3322" s="101">
        <v>3.7</v>
      </c>
      <c r="J3322" s="101">
        <v>7.6</v>
      </c>
      <c r="K3322" s="101">
        <v>5.5</v>
      </c>
      <c r="L3322" s="278">
        <v>1601855</v>
      </c>
      <c r="M3322" s="100" t="s">
        <v>125</v>
      </c>
      <c r="N3322" s="100" t="s">
        <v>67</v>
      </c>
      <c r="O3322" s="100" t="s">
        <v>502</v>
      </c>
    </row>
    <row r="3323" spans="1:15">
      <c r="A3323" s="100" t="s">
        <v>14192</v>
      </c>
      <c r="B3323" s="100" t="s">
        <v>14193</v>
      </c>
      <c r="C3323" s="100" t="s">
        <v>3924</v>
      </c>
      <c r="D3323" s="100" t="s">
        <v>8542</v>
      </c>
      <c r="E3323" s="100" t="s">
        <v>94</v>
      </c>
      <c r="F3323" s="277" t="s">
        <v>65</v>
      </c>
      <c r="G3323" s="101">
        <v>8.4</v>
      </c>
      <c r="H3323" s="101">
        <v>8.3000000000000007</v>
      </c>
      <c r="I3323" s="101">
        <v>4.5</v>
      </c>
      <c r="J3323" s="101">
        <v>3.7</v>
      </c>
      <c r="K3323" s="101">
        <v>5</v>
      </c>
      <c r="L3323" s="278">
        <v>1520000</v>
      </c>
      <c r="M3323" s="100" t="s">
        <v>66</v>
      </c>
      <c r="N3323" s="100" t="s">
        <v>67</v>
      </c>
      <c r="O3323" s="100" t="s">
        <v>3905</v>
      </c>
    </row>
    <row r="3324" spans="1:15">
      <c r="A3324" s="100" t="s">
        <v>18435</v>
      </c>
      <c r="B3324" s="100" t="s">
        <v>18436</v>
      </c>
      <c r="C3324" s="100" t="s">
        <v>8327</v>
      </c>
      <c r="D3324" s="100" t="s">
        <v>8544</v>
      </c>
      <c r="E3324" s="100" t="s">
        <v>64</v>
      </c>
      <c r="F3324" s="277" t="s">
        <v>73</v>
      </c>
      <c r="G3324" s="101">
        <v>10</v>
      </c>
      <c r="H3324" s="101">
        <v>10</v>
      </c>
      <c r="I3324" s="101">
        <v>6.5</v>
      </c>
      <c r="J3324" s="101">
        <v>6</v>
      </c>
      <c r="K3324" s="101">
        <v>6.4</v>
      </c>
      <c r="L3324" s="278">
        <v>134152</v>
      </c>
      <c r="M3324" s="100" t="s">
        <v>66</v>
      </c>
      <c r="N3324" s="100" t="s">
        <v>67</v>
      </c>
      <c r="O3324" s="100" t="s">
        <v>8328</v>
      </c>
    </row>
    <row r="3325" spans="1:15">
      <c r="A3325" s="100" t="s">
        <v>18437</v>
      </c>
      <c r="B3325" s="100" t="s">
        <v>18438</v>
      </c>
      <c r="C3325" s="100" t="s">
        <v>11752</v>
      </c>
      <c r="D3325" s="100" t="s">
        <v>8536</v>
      </c>
      <c r="E3325" s="100" t="s">
        <v>72</v>
      </c>
      <c r="F3325" s="277" t="s">
        <v>65</v>
      </c>
      <c r="G3325" s="101">
        <v>5.4</v>
      </c>
      <c r="H3325" s="101">
        <v>0.9</v>
      </c>
      <c r="I3325" s="101">
        <v>3.1</v>
      </c>
      <c r="J3325" s="101">
        <v>5.6</v>
      </c>
      <c r="K3325" s="101">
        <v>3.6</v>
      </c>
      <c r="L3325" s="278">
        <v>7700</v>
      </c>
      <c r="M3325" s="100" t="s">
        <v>66</v>
      </c>
      <c r="N3325" s="100" t="s">
        <v>247</v>
      </c>
      <c r="O3325" s="100"/>
    </row>
    <row r="3326" spans="1:15">
      <c r="A3326" s="100" t="s">
        <v>18439</v>
      </c>
      <c r="B3326" s="100" t="s">
        <v>18440</v>
      </c>
      <c r="C3326" s="100" t="s">
        <v>8331</v>
      </c>
      <c r="D3326" s="100" t="s">
        <v>8578</v>
      </c>
      <c r="E3326" s="100" t="s">
        <v>72</v>
      </c>
      <c r="F3326" s="277" t="s">
        <v>73</v>
      </c>
      <c r="G3326" s="101">
        <v>5.71</v>
      </c>
      <c r="H3326" s="101">
        <v>4.3</v>
      </c>
      <c r="I3326" s="101">
        <v>4.0999999999999996</v>
      </c>
      <c r="J3326" s="101">
        <v>6.1</v>
      </c>
      <c r="K3326" s="101">
        <v>4.8</v>
      </c>
      <c r="L3326" s="278">
        <v>1018773</v>
      </c>
      <c r="M3326" s="100" t="s">
        <v>66</v>
      </c>
      <c r="N3326" s="100" t="s">
        <v>67</v>
      </c>
      <c r="O3326" s="100" t="s">
        <v>8332</v>
      </c>
    </row>
    <row r="3327" spans="1:15">
      <c r="A3327" s="100" t="s">
        <v>18400</v>
      </c>
      <c r="B3327" s="100" t="s">
        <v>18401</v>
      </c>
      <c r="C3327" s="100" t="s">
        <v>8301</v>
      </c>
      <c r="D3327" s="100" t="s">
        <v>8593</v>
      </c>
      <c r="E3327" s="100" t="s">
        <v>196</v>
      </c>
      <c r="F3327" s="277" t="s">
        <v>65</v>
      </c>
      <c r="G3327" s="101">
        <v>4.0999999999999996</v>
      </c>
      <c r="H3327" s="101">
        <v>3.6</v>
      </c>
      <c r="I3327" s="101">
        <v>4.2</v>
      </c>
      <c r="J3327" s="101">
        <v>4.8</v>
      </c>
      <c r="K3327" s="101">
        <v>4.3</v>
      </c>
      <c r="L3327" s="278">
        <v>385250</v>
      </c>
      <c r="M3327" s="100" t="s">
        <v>66</v>
      </c>
      <c r="N3327" s="100" t="s">
        <v>264</v>
      </c>
      <c r="O3327" s="100" t="s">
        <v>8302</v>
      </c>
    </row>
    <row r="3328" spans="1:15">
      <c r="A3328" s="100" t="s">
        <v>12293</v>
      </c>
      <c r="B3328" s="100" t="s">
        <v>12294</v>
      </c>
      <c r="C3328" s="100" t="s">
        <v>508</v>
      </c>
      <c r="D3328" s="100" t="s">
        <v>8536</v>
      </c>
      <c r="E3328" s="100" t="s">
        <v>107</v>
      </c>
      <c r="F3328" s="277" t="s">
        <v>65</v>
      </c>
      <c r="G3328" s="101">
        <v>6.8</v>
      </c>
      <c r="H3328" s="101">
        <v>8.5</v>
      </c>
      <c r="I3328" s="101">
        <v>3.8</v>
      </c>
      <c r="J3328" s="101">
        <v>5.3</v>
      </c>
      <c r="K3328" s="101">
        <v>4.9000000000000004</v>
      </c>
      <c r="L3328" s="278">
        <v>121168</v>
      </c>
      <c r="M3328" s="100" t="s">
        <v>66</v>
      </c>
      <c r="N3328" s="100" t="s">
        <v>67</v>
      </c>
      <c r="O3328" s="100" t="s">
        <v>498</v>
      </c>
    </row>
    <row r="3329" spans="1:15">
      <c r="A3329" s="100" t="s">
        <v>18443</v>
      </c>
      <c r="B3329" s="100" t="s">
        <v>18444</v>
      </c>
      <c r="C3329" s="100" t="s">
        <v>8339</v>
      </c>
      <c r="D3329" s="100" t="s">
        <v>8567</v>
      </c>
      <c r="E3329" s="100" t="s">
        <v>72</v>
      </c>
      <c r="F3329" s="277" t="s">
        <v>73</v>
      </c>
      <c r="G3329" s="101">
        <v>5.7</v>
      </c>
      <c r="H3329" s="101">
        <v>5.0999999999999996</v>
      </c>
      <c r="I3329" s="101">
        <v>3.7</v>
      </c>
      <c r="J3329" s="101">
        <v>7.2</v>
      </c>
      <c r="K3329" s="101">
        <v>5.6</v>
      </c>
      <c r="L3329" s="278">
        <v>8519966</v>
      </c>
      <c r="M3329" s="100" t="s">
        <v>66</v>
      </c>
      <c r="N3329" s="100" t="s">
        <v>67</v>
      </c>
      <c r="O3329" s="100" t="s">
        <v>4034</v>
      </c>
    </row>
    <row r="3330" spans="1:15">
      <c r="A3330" s="100" t="s">
        <v>18445</v>
      </c>
      <c r="B3330" s="100" t="s">
        <v>18446</v>
      </c>
      <c r="C3330" s="100" t="s">
        <v>11755</v>
      </c>
      <c r="D3330" s="100" t="s">
        <v>8541</v>
      </c>
      <c r="E3330" s="100" t="s">
        <v>107</v>
      </c>
      <c r="F3330" s="277" t="s">
        <v>65</v>
      </c>
      <c r="G3330" s="101">
        <v>5.9</v>
      </c>
      <c r="H3330" s="101">
        <v>6.7</v>
      </c>
      <c r="I3330" s="101">
        <v>4.7</v>
      </c>
      <c r="J3330" s="101">
        <v>5.7</v>
      </c>
      <c r="K3330" s="101">
        <v>5.2</v>
      </c>
      <c r="L3330" s="278">
        <v>12610</v>
      </c>
      <c r="M3330" s="100" t="s">
        <v>66</v>
      </c>
      <c r="N3330" s="100" t="s">
        <v>247</v>
      </c>
      <c r="O3330" s="100"/>
    </row>
    <row r="3331" spans="1:15">
      <c r="A3331" s="100" t="s">
        <v>18447</v>
      </c>
      <c r="B3331" s="100" t="s">
        <v>18448</v>
      </c>
      <c r="C3331" s="100" t="s">
        <v>8340</v>
      </c>
      <c r="D3331" s="100" t="s">
        <v>8594</v>
      </c>
      <c r="E3331" s="100" t="s">
        <v>94</v>
      </c>
      <c r="F3331" s="277" t="s">
        <v>73</v>
      </c>
      <c r="G3331" s="101">
        <v>8.3000000000000007</v>
      </c>
      <c r="H3331" s="101">
        <v>5.2</v>
      </c>
      <c r="I3331" s="101">
        <v>7.2</v>
      </c>
      <c r="J3331" s="101">
        <v>6.7</v>
      </c>
      <c r="K3331" s="101">
        <v>5.9</v>
      </c>
      <c r="L3331" s="278">
        <v>1111296</v>
      </c>
      <c r="M3331" s="100" t="s">
        <v>66</v>
      </c>
      <c r="N3331" s="100" t="s">
        <v>67</v>
      </c>
      <c r="O3331" s="100" t="s">
        <v>8341</v>
      </c>
    </row>
    <row r="3332" spans="1:15">
      <c r="A3332" s="100" t="s">
        <v>14728</v>
      </c>
      <c r="B3332" s="100" t="s">
        <v>14729</v>
      </c>
      <c r="C3332" s="100" t="s">
        <v>4975</v>
      </c>
      <c r="D3332" s="100" t="s">
        <v>179</v>
      </c>
      <c r="E3332" s="100" t="s">
        <v>196</v>
      </c>
      <c r="F3332" s="277" t="s">
        <v>65</v>
      </c>
      <c r="G3332" s="101">
        <v>4</v>
      </c>
      <c r="H3332" s="101">
        <v>3</v>
      </c>
      <c r="I3332" s="101">
        <v>4.9000000000000004</v>
      </c>
      <c r="J3332" s="101">
        <v>4.7</v>
      </c>
      <c r="K3332" s="101">
        <v>4.2</v>
      </c>
      <c r="L3332" s="278">
        <v>2616317</v>
      </c>
      <c r="M3332" s="100" t="s">
        <v>66</v>
      </c>
      <c r="N3332" s="100" t="s">
        <v>67</v>
      </c>
      <c r="O3332" s="100" t="s">
        <v>4992</v>
      </c>
    </row>
    <row r="3333" spans="1:15">
      <c r="A3333" s="100" t="s">
        <v>14726</v>
      </c>
      <c r="B3333" s="100" t="s">
        <v>14727</v>
      </c>
      <c r="C3333" s="100" t="s">
        <v>4972</v>
      </c>
      <c r="D3333" s="100" t="s">
        <v>8548</v>
      </c>
      <c r="E3333" s="100" t="s">
        <v>72</v>
      </c>
      <c r="F3333" s="277" t="s">
        <v>65</v>
      </c>
      <c r="G3333" s="101">
        <v>5.4</v>
      </c>
      <c r="H3333" s="101">
        <v>3.8</v>
      </c>
      <c r="I3333" s="101">
        <v>7.6</v>
      </c>
      <c r="J3333" s="101">
        <v>5.2</v>
      </c>
      <c r="K3333" s="101">
        <v>5.4</v>
      </c>
      <c r="L3333" s="278">
        <v>130766</v>
      </c>
      <c r="M3333" s="100" t="s">
        <v>66</v>
      </c>
      <c r="N3333" s="100" t="s">
        <v>67</v>
      </c>
      <c r="O3333" s="100" t="s">
        <v>4988</v>
      </c>
    </row>
    <row r="3334" spans="1:15">
      <c r="A3334" s="100" t="s">
        <v>12679</v>
      </c>
      <c r="B3334" s="100" t="s">
        <v>12680</v>
      </c>
      <c r="C3334" s="100" t="s">
        <v>1166</v>
      </c>
      <c r="D3334" s="100" t="s">
        <v>8546</v>
      </c>
      <c r="E3334" s="100" t="s">
        <v>94</v>
      </c>
      <c r="F3334" s="277" t="s">
        <v>73</v>
      </c>
      <c r="G3334" s="101">
        <v>7.7</v>
      </c>
      <c r="H3334" s="101">
        <v>4.4000000000000004</v>
      </c>
      <c r="I3334" s="101">
        <v>6.9</v>
      </c>
      <c r="J3334" s="101">
        <v>5.8</v>
      </c>
      <c r="K3334" s="101">
        <v>5.7</v>
      </c>
      <c r="L3334" s="278">
        <v>26</v>
      </c>
      <c r="M3334" s="100" t="s">
        <v>66</v>
      </c>
      <c r="N3334" s="100" t="s">
        <v>67</v>
      </c>
      <c r="O3334" s="100" t="s">
        <v>1159</v>
      </c>
    </row>
    <row r="3335" spans="1:15">
      <c r="A3335" s="100" t="s">
        <v>18449</v>
      </c>
      <c r="B3335" s="100" t="s">
        <v>18450</v>
      </c>
      <c r="C3335" s="100" t="s">
        <v>8344</v>
      </c>
      <c r="D3335" s="100" t="s">
        <v>8581</v>
      </c>
      <c r="E3335" s="100" t="s">
        <v>196</v>
      </c>
      <c r="F3335" s="277" t="s">
        <v>65</v>
      </c>
      <c r="G3335" s="101">
        <v>3.3</v>
      </c>
      <c r="H3335" s="101">
        <v>4.7</v>
      </c>
      <c r="I3335" s="101">
        <v>3.8</v>
      </c>
      <c r="J3335" s="101">
        <v>5.2</v>
      </c>
      <c r="K3335" s="101">
        <v>4.5</v>
      </c>
      <c r="L3335" s="278">
        <v>663172</v>
      </c>
      <c r="M3335" s="100" t="s">
        <v>125</v>
      </c>
      <c r="N3335" s="100" t="s">
        <v>67</v>
      </c>
      <c r="O3335" s="100" t="s">
        <v>3615</v>
      </c>
    </row>
    <row r="3336" spans="1:15">
      <c r="A3336" s="100" t="s">
        <v>13412</v>
      </c>
      <c r="B3336" s="100" t="s">
        <v>13413</v>
      </c>
      <c r="C3336" s="100" t="s">
        <v>2570</v>
      </c>
      <c r="D3336" s="100" t="s">
        <v>132</v>
      </c>
      <c r="E3336" s="100" t="s">
        <v>94</v>
      </c>
      <c r="F3336" s="277" t="s">
        <v>65</v>
      </c>
      <c r="G3336" s="101">
        <v>8</v>
      </c>
      <c r="H3336" s="101">
        <v>6.8</v>
      </c>
      <c r="I3336" s="101">
        <v>4.4000000000000004</v>
      </c>
      <c r="J3336" s="101">
        <v>6.2</v>
      </c>
      <c r="K3336" s="101">
        <v>5.7</v>
      </c>
      <c r="L3336" s="278">
        <v>155987</v>
      </c>
      <c r="M3336" s="100" t="s">
        <v>66</v>
      </c>
      <c r="N3336" s="100" t="s">
        <v>67</v>
      </c>
      <c r="O3336" s="100" t="s">
        <v>2551</v>
      </c>
    </row>
    <row r="3337" spans="1:15">
      <c r="A3337" s="100" t="s">
        <v>12411</v>
      </c>
      <c r="B3337" s="100" t="s">
        <v>12412</v>
      </c>
      <c r="C3337" s="100" t="s">
        <v>8858</v>
      </c>
      <c r="D3337" s="100" t="s">
        <v>8549</v>
      </c>
      <c r="E3337" s="100" t="s">
        <v>196</v>
      </c>
      <c r="F3337" s="277" t="s">
        <v>65</v>
      </c>
      <c r="G3337" s="101">
        <v>3.2</v>
      </c>
      <c r="H3337" s="101">
        <v>4.9000000000000004</v>
      </c>
      <c r="I3337" s="101">
        <v>2.2000000000000002</v>
      </c>
      <c r="J3337" s="101">
        <v>5.6</v>
      </c>
      <c r="K3337" s="101">
        <v>3.8</v>
      </c>
      <c r="L3337" s="278">
        <v>2119</v>
      </c>
      <c r="M3337" s="100" t="s">
        <v>66</v>
      </c>
      <c r="N3337" s="100" t="s">
        <v>103</v>
      </c>
      <c r="O3337" s="100"/>
    </row>
    <row r="3338" spans="1:15">
      <c r="A3338" s="100" t="s">
        <v>18455</v>
      </c>
      <c r="B3338" s="100" t="s">
        <v>18456</v>
      </c>
      <c r="C3338" s="100" t="s">
        <v>11761</v>
      </c>
      <c r="D3338" s="100" t="s">
        <v>8559</v>
      </c>
      <c r="E3338" s="100" t="s">
        <v>107</v>
      </c>
      <c r="F3338" s="277" t="s">
        <v>65</v>
      </c>
      <c r="G3338" s="101">
        <v>6.8</v>
      </c>
      <c r="H3338" s="101">
        <v>4.8</v>
      </c>
      <c r="I3338" s="101">
        <v>4.5</v>
      </c>
      <c r="J3338" s="101">
        <v>5.5</v>
      </c>
      <c r="K3338" s="101">
        <v>4.9000000000000004</v>
      </c>
      <c r="L3338" s="278">
        <v>116840</v>
      </c>
      <c r="M3338" s="100" t="s">
        <v>66</v>
      </c>
      <c r="N3338" s="100" t="s">
        <v>543</v>
      </c>
      <c r="O3338" s="100"/>
    </row>
    <row r="3339" spans="1:15">
      <c r="A3339" s="100" t="s">
        <v>13680</v>
      </c>
      <c r="B3339" s="100" t="s">
        <v>13681</v>
      </c>
      <c r="C3339" s="100" t="s">
        <v>3012</v>
      </c>
      <c r="D3339" s="100" t="s">
        <v>8565</v>
      </c>
      <c r="E3339" s="100" t="s">
        <v>72</v>
      </c>
      <c r="F3339" s="277" t="s">
        <v>95</v>
      </c>
      <c r="G3339" s="101">
        <v>4.7</v>
      </c>
      <c r="H3339" s="101">
        <v>8.9</v>
      </c>
      <c r="I3339" s="101">
        <v>3.9</v>
      </c>
      <c r="J3339" s="101">
        <v>5.5</v>
      </c>
      <c r="K3339" s="101">
        <v>4.8</v>
      </c>
      <c r="L3339" s="278">
        <v>16165</v>
      </c>
      <c r="M3339" s="100" t="s">
        <v>66</v>
      </c>
      <c r="N3339" s="100" t="s">
        <v>247</v>
      </c>
      <c r="O3339" s="100" t="s">
        <v>2986</v>
      </c>
    </row>
    <row r="3340" spans="1:15">
      <c r="A3340" s="100" t="s">
        <v>18457</v>
      </c>
      <c r="B3340" s="100" t="s">
        <v>18458</v>
      </c>
      <c r="C3340" s="100" t="s">
        <v>11764</v>
      </c>
      <c r="D3340" s="100" t="s">
        <v>63</v>
      </c>
      <c r="E3340" s="100" t="s">
        <v>107</v>
      </c>
      <c r="F3340" s="277" t="s">
        <v>73</v>
      </c>
      <c r="G3340" s="101">
        <v>6.5</v>
      </c>
      <c r="H3340" s="101">
        <v>6.5</v>
      </c>
      <c r="I3340" s="101">
        <v>7.9</v>
      </c>
      <c r="J3340" s="101">
        <v>5.7</v>
      </c>
      <c r="K3340" s="101">
        <v>6.4</v>
      </c>
      <c r="L3340" s="278">
        <v>31777</v>
      </c>
      <c r="M3340" s="100" t="s">
        <v>66</v>
      </c>
      <c r="N3340" s="100" t="s">
        <v>190</v>
      </c>
      <c r="O3340" s="100"/>
    </row>
    <row r="3341" spans="1:15">
      <c r="A3341" s="100" t="s">
        <v>15228</v>
      </c>
      <c r="B3341" s="100" t="s">
        <v>15229</v>
      </c>
      <c r="C3341" s="100" t="s">
        <v>5864</v>
      </c>
      <c r="D3341" s="100" t="s">
        <v>179</v>
      </c>
      <c r="E3341" s="100" t="s">
        <v>72</v>
      </c>
      <c r="F3341" s="277" t="s">
        <v>65</v>
      </c>
      <c r="G3341" s="101">
        <v>4.3</v>
      </c>
      <c r="H3341" s="101">
        <v>3.7</v>
      </c>
      <c r="I3341" s="101">
        <v>4</v>
      </c>
      <c r="J3341" s="101">
        <v>5.6</v>
      </c>
      <c r="K3341" s="101">
        <v>4.4000000000000004</v>
      </c>
      <c r="L3341" s="278">
        <v>5636765</v>
      </c>
      <c r="M3341" s="100" t="s">
        <v>66</v>
      </c>
      <c r="N3341" s="100" t="s">
        <v>67</v>
      </c>
      <c r="O3341" s="100" t="s">
        <v>5893</v>
      </c>
    </row>
    <row r="3342" spans="1:15">
      <c r="A3342" s="100" t="s">
        <v>15412</v>
      </c>
      <c r="B3342" s="100" t="s">
        <v>15413</v>
      </c>
      <c r="C3342" s="100" t="s">
        <v>6159</v>
      </c>
      <c r="D3342" s="100" t="s">
        <v>8566</v>
      </c>
      <c r="E3342" s="100" t="s">
        <v>72</v>
      </c>
      <c r="F3342" s="277" t="s">
        <v>65</v>
      </c>
      <c r="G3342" s="101">
        <v>5.2</v>
      </c>
      <c r="H3342" s="101">
        <v>5.5</v>
      </c>
      <c r="I3342" s="101">
        <v>6.4</v>
      </c>
      <c r="J3342" s="101">
        <v>4</v>
      </c>
      <c r="K3342" s="101">
        <v>5.2</v>
      </c>
      <c r="L3342" s="278">
        <v>170493</v>
      </c>
      <c r="M3342" s="100" t="s">
        <v>66</v>
      </c>
      <c r="N3342" s="100" t="s">
        <v>67</v>
      </c>
      <c r="O3342" s="100" t="s">
        <v>6203</v>
      </c>
    </row>
    <row r="3343" spans="1:15">
      <c r="A3343" s="100" t="s">
        <v>18459</v>
      </c>
      <c r="B3343" s="100" t="s">
        <v>18460</v>
      </c>
      <c r="C3343" s="100" t="s">
        <v>11767</v>
      </c>
      <c r="D3343" s="100" t="s">
        <v>8573</v>
      </c>
      <c r="E3343" s="100" t="s">
        <v>72</v>
      </c>
      <c r="F3343" s="277" t="s">
        <v>73</v>
      </c>
      <c r="G3343" s="101">
        <v>5.4</v>
      </c>
      <c r="H3343" s="101">
        <v>4.5999999999999996</v>
      </c>
      <c r="I3343" s="101">
        <v>4.4000000000000004</v>
      </c>
      <c r="J3343" s="101">
        <v>5.4</v>
      </c>
      <c r="K3343" s="101">
        <v>4.8</v>
      </c>
      <c r="L3343" s="278">
        <v>8537</v>
      </c>
      <c r="M3343" s="100" t="s">
        <v>66</v>
      </c>
      <c r="N3343" s="100" t="s">
        <v>103</v>
      </c>
      <c r="O3343" s="100"/>
    </row>
    <row r="3344" spans="1:15">
      <c r="A3344" s="100" t="s">
        <v>18461</v>
      </c>
      <c r="B3344" s="100" t="s">
        <v>18462</v>
      </c>
      <c r="C3344" s="100" t="s">
        <v>11770</v>
      </c>
      <c r="D3344" s="100" t="s">
        <v>8584</v>
      </c>
      <c r="E3344" s="100" t="s">
        <v>72</v>
      </c>
      <c r="F3344" s="277" t="s">
        <v>73</v>
      </c>
      <c r="G3344" s="101">
        <v>4.3</v>
      </c>
      <c r="H3344" s="101">
        <v>3.4</v>
      </c>
      <c r="I3344" s="101">
        <v>2.2999999999999998</v>
      </c>
      <c r="J3344" s="101">
        <v>5.7</v>
      </c>
      <c r="K3344" s="101">
        <v>3.7</v>
      </c>
      <c r="L3344" s="278">
        <v>53262</v>
      </c>
      <c r="M3344" s="100" t="s">
        <v>66</v>
      </c>
      <c r="N3344" s="100" t="s">
        <v>247</v>
      </c>
      <c r="O3344" s="100"/>
    </row>
    <row r="3345" spans="1:15">
      <c r="A3345" s="100" t="s">
        <v>18463</v>
      </c>
      <c r="B3345" s="100" t="s">
        <v>18464</v>
      </c>
      <c r="C3345" s="100" t="s">
        <v>11773</v>
      </c>
      <c r="D3345" s="100" t="s">
        <v>8536</v>
      </c>
      <c r="E3345" s="100" t="s">
        <v>72</v>
      </c>
      <c r="F3345" s="277" t="s">
        <v>65</v>
      </c>
      <c r="G3345" s="101">
        <v>5.4</v>
      </c>
      <c r="H3345" s="101">
        <v>1.2</v>
      </c>
      <c r="I3345" s="101">
        <v>3.2</v>
      </c>
      <c r="J3345" s="101">
        <v>7.3</v>
      </c>
      <c r="K3345" s="101">
        <v>4.3</v>
      </c>
      <c r="L3345" s="278">
        <v>9503</v>
      </c>
      <c r="M3345" s="100" t="s">
        <v>66</v>
      </c>
      <c r="N3345" s="100" t="s">
        <v>103</v>
      </c>
      <c r="O3345" s="100"/>
    </row>
    <row r="3346" spans="1:15">
      <c r="A3346" s="100" t="s">
        <v>12301</v>
      </c>
      <c r="B3346" s="100" t="s">
        <v>523</v>
      </c>
      <c r="C3346" s="100" t="s">
        <v>524</v>
      </c>
      <c r="D3346" s="100" t="s">
        <v>8541</v>
      </c>
      <c r="E3346" s="100" t="s">
        <v>107</v>
      </c>
      <c r="F3346" s="277" t="s">
        <v>65</v>
      </c>
      <c r="G3346" s="101">
        <v>6</v>
      </c>
      <c r="H3346" s="101">
        <v>5</v>
      </c>
      <c r="I3346" s="101">
        <v>5</v>
      </c>
      <c r="J3346" s="101">
        <v>4.8</v>
      </c>
      <c r="K3346" s="101">
        <v>4.9000000000000004</v>
      </c>
      <c r="L3346" s="278">
        <v>2355</v>
      </c>
      <c r="M3346" s="100" t="s">
        <v>66</v>
      </c>
      <c r="N3346" s="100" t="s">
        <v>103</v>
      </c>
      <c r="O3346" s="100" t="s">
        <v>513</v>
      </c>
    </row>
    <row r="3347" spans="1:15">
      <c r="A3347" s="100" t="s">
        <v>15414</v>
      </c>
      <c r="B3347" s="100" t="s">
        <v>15415</v>
      </c>
      <c r="C3347" s="100" t="s">
        <v>6163</v>
      </c>
      <c r="D3347" s="100" t="s">
        <v>8578</v>
      </c>
      <c r="E3347" s="100" t="s">
        <v>94</v>
      </c>
      <c r="F3347" s="277" t="s">
        <v>65</v>
      </c>
      <c r="G3347" s="101">
        <v>7.8</v>
      </c>
      <c r="H3347" s="101">
        <v>4.2</v>
      </c>
      <c r="I3347" s="101">
        <v>5.2</v>
      </c>
      <c r="J3347" s="101">
        <v>4.9000000000000004</v>
      </c>
      <c r="K3347" s="101">
        <v>4.9000000000000004</v>
      </c>
      <c r="L3347" s="278">
        <v>431593</v>
      </c>
      <c r="M3347" s="100" t="s">
        <v>66</v>
      </c>
      <c r="N3347" s="100" t="s">
        <v>67</v>
      </c>
      <c r="O3347" s="100" t="s">
        <v>6207</v>
      </c>
    </row>
    <row r="3348" spans="1:15">
      <c r="A3348" s="100" t="s">
        <v>15433</v>
      </c>
      <c r="B3348" s="100" t="s">
        <v>15434</v>
      </c>
      <c r="C3348" s="100" t="s">
        <v>6198</v>
      </c>
      <c r="D3348" s="100" t="s">
        <v>8578</v>
      </c>
      <c r="E3348" s="100" t="s">
        <v>196</v>
      </c>
      <c r="F3348" s="277" t="s">
        <v>73</v>
      </c>
      <c r="G3348" s="101">
        <v>4.2</v>
      </c>
      <c r="H3348" s="101">
        <v>3.6</v>
      </c>
      <c r="I3348" s="101">
        <v>3.6</v>
      </c>
      <c r="J3348" s="101">
        <v>4.8</v>
      </c>
      <c r="K3348" s="101">
        <v>4.0999999999999996</v>
      </c>
      <c r="L3348" s="278">
        <v>116040</v>
      </c>
      <c r="M3348" s="100" t="s">
        <v>66</v>
      </c>
      <c r="N3348" s="100" t="s">
        <v>543</v>
      </c>
      <c r="O3348" s="100" t="s">
        <v>6241</v>
      </c>
    </row>
    <row r="3349" spans="1:15">
      <c r="A3349" s="100" t="s">
        <v>13741</v>
      </c>
      <c r="B3349" s="100" t="s">
        <v>13742</v>
      </c>
      <c r="C3349" s="100" t="s">
        <v>3087</v>
      </c>
      <c r="D3349" s="100" t="s">
        <v>8541</v>
      </c>
      <c r="E3349" s="100" t="s">
        <v>94</v>
      </c>
      <c r="F3349" s="277" t="s">
        <v>65</v>
      </c>
      <c r="G3349" s="101">
        <v>7.4</v>
      </c>
      <c r="H3349" s="101">
        <v>6.7</v>
      </c>
      <c r="I3349" s="101">
        <v>3.4</v>
      </c>
      <c r="J3349" s="101">
        <v>6.4</v>
      </c>
      <c r="K3349" s="101">
        <v>4.8</v>
      </c>
      <c r="L3349" s="278">
        <v>8917</v>
      </c>
      <c r="M3349" s="100" t="s">
        <v>66</v>
      </c>
      <c r="N3349" s="100" t="s">
        <v>190</v>
      </c>
      <c r="O3349" s="100" t="s">
        <v>3066</v>
      </c>
    </row>
    <row r="3350" spans="1:15">
      <c r="A3350" s="100" t="s">
        <v>13344</v>
      </c>
      <c r="B3350" s="100" t="s">
        <v>13345</v>
      </c>
      <c r="C3350" s="100" t="s">
        <v>2447</v>
      </c>
      <c r="D3350" s="100" t="s">
        <v>8560</v>
      </c>
      <c r="E3350" s="100" t="s">
        <v>94</v>
      </c>
      <c r="F3350" s="277" t="s">
        <v>65</v>
      </c>
      <c r="G3350" s="101">
        <v>8.4</v>
      </c>
      <c r="H3350" s="101">
        <v>5.7</v>
      </c>
      <c r="I3350" s="101">
        <v>4.8</v>
      </c>
      <c r="J3350" s="101">
        <v>7</v>
      </c>
      <c r="K3350" s="101">
        <v>5.6</v>
      </c>
      <c r="L3350" s="278">
        <v>679869</v>
      </c>
      <c r="M3350" s="100" t="s">
        <v>66</v>
      </c>
      <c r="N3350" s="100" t="s">
        <v>67</v>
      </c>
      <c r="O3350" s="100" t="s">
        <v>2428</v>
      </c>
    </row>
    <row r="3351" spans="1:15">
      <c r="A3351" s="100" t="s">
        <v>14882</v>
      </c>
      <c r="B3351" s="100" t="s">
        <v>14883</v>
      </c>
      <c r="C3351" s="100" t="s">
        <v>5255</v>
      </c>
      <c r="D3351" s="100" t="s">
        <v>78</v>
      </c>
      <c r="E3351" s="100" t="s">
        <v>64</v>
      </c>
      <c r="F3351" s="277" t="s">
        <v>65</v>
      </c>
      <c r="G3351" s="101">
        <v>10</v>
      </c>
      <c r="H3351" s="101">
        <v>10</v>
      </c>
      <c r="I3351" s="101">
        <v>7.5</v>
      </c>
      <c r="J3351" s="101">
        <v>6.6</v>
      </c>
      <c r="K3351" s="101">
        <v>7.2</v>
      </c>
      <c r="L3351" s="278">
        <v>31140</v>
      </c>
      <c r="M3351" s="100" t="s">
        <v>66</v>
      </c>
      <c r="N3351" s="100" t="s">
        <v>67</v>
      </c>
      <c r="O3351" s="100" t="s">
        <v>5275</v>
      </c>
    </row>
    <row r="3352" spans="1:15">
      <c r="A3352" s="100" t="s">
        <v>18465</v>
      </c>
      <c r="B3352" s="100" t="s">
        <v>18466</v>
      </c>
      <c r="C3352" s="100" t="s">
        <v>11776</v>
      </c>
      <c r="D3352" s="100" t="s">
        <v>8568</v>
      </c>
      <c r="E3352" s="100" t="s">
        <v>107</v>
      </c>
      <c r="F3352" s="277" t="s">
        <v>65</v>
      </c>
      <c r="G3352" s="101">
        <v>7.1</v>
      </c>
      <c r="H3352" s="101">
        <v>2.9</v>
      </c>
      <c r="I3352" s="101">
        <v>6.4</v>
      </c>
      <c r="J3352" s="101">
        <v>5.5</v>
      </c>
      <c r="K3352" s="101">
        <v>5.3</v>
      </c>
      <c r="L3352" s="278">
        <v>61847</v>
      </c>
      <c r="M3352" s="100" t="s">
        <v>66</v>
      </c>
      <c r="N3352" s="100" t="s">
        <v>103</v>
      </c>
      <c r="O3352" s="100"/>
    </row>
    <row r="3353" spans="1:15">
      <c r="A3353" s="100" t="s">
        <v>12299</v>
      </c>
      <c r="B3353" s="100" t="s">
        <v>12300</v>
      </c>
      <c r="C3353" s="100" t="s">
        <v>520</v>
      </c>
      <c r="D3353" s="100" t="s">
        <v>8556</v>
      </c>
      <c r="E3353" s="100" t="s">
        <v>64</v>
      </c>
      <c r="F3353" s="277" t="s">
        <v>65</v>
      </c>
      <c r="G3353" s="101">
        <v>10</v>
      </c>
      <c r="H3353" s="101">
        <v>3.9</v>
      </c>
      <c r="I3353" s="101">
        <v>8.3000000000000007</v>
      </c>
      <c r="J3353" s="101">
        <v>7.4</v>
      </c>
      <c r="K3353" s="101">
        <v>6.1</v>
      </c>
      <c r="L3353" s="278">
        <v>3309000</v>
      </c>
      <c r="M3353" s="100" t="s">
        <v>66</v>
      </c>
      <c r="N3353" s="100" t="s">
        <v>67</v>
      </c>
      <c r="O3353" s="100" t="s">
        <v>509</v>
      </c>
    </row>
    <row r="3354" spans="1:15">
      <c r="A3354" s="100" t="s">
        <v>18467</v>
      </c>
      <c r="B3354" s="100" t="s">
        <v>18468</v>
      </c>
      <c r="C3354" s="100" t="s">
        <v>11779</v>
      </c>
      <c r="D3354" s="100" t="s">
        <v>137</v>
      </c>
      <c r="E3354" s="100" t="s">
        <v>107</v>
      </c>
      <c r="F3354" s="277" t="s">
        <v>65</v>
      </c>
      <c r="G3354" s="101">
        <v>6.9</v>
      </c>
      <c r="H3354" s="101">
        <v>5.2</v>
      </c>
      <c r="I3354" s="101">
        <v>6.8</v>
      </c>
      <c r="J3354" s="101">
        <v>4.4000000000000004</v>
      </c>
      <c r="K3354" s="101">
        <v>5.0999999999999996</v>
      </c>
      <c r="L3354" s="278">
        <v>95334</v>
      </c>
      <c r="M3354" s="100" t="s">
        <v>66</v>
      </c>
      <c r="N3354" s="100" t="s">
        <v>247</v>
      </c>
      <c r="O3354" s="100"/>
    </row>
    <row r="3355" spans="1:15">
      <c r="A3355" s="100" t="s">
        <v>12297</v>
      </c>
      <c r="B3355" s="100" t="s">
        <v>12298</v>
      </c>
      <c r="C3355" s="100" t="s">
        <v>516</v>
      </c>
      <c r="D3355" s="100" t="s">
        <v>8560</v>
      </c>
      <c r="E3355" s="100" t="s">
        <v>107</v>
      </c>
      <c r="F3355" s="277" t="s">
        <v>73</v>
      </c>
      <c r="G3355" s="101">
        <v>6.5</v>
      </c>
      <c r="H3355" s="101">
        <v>4.5999999999999996</v>
      </c>
      <c r="I3355" s="101">
        <v>3.1</v>
      </c>
      <c r="J3355" s="101">
        <v>7.7</v>
      </c>
      <c r="K3355" s="101">
        <v>4.9000000000000004</v>
      </c>
      <c r="L3355" s="278">
        <v>2423888</v>
      </c>
      <c r="M3355" s="100" t="s">
        <v>125</v>
      </c>
      <c r="N3355" s="100" t="s">
        <v>67</v>
      </c>
      <c r="O3355" s="100" t="s">
        <v>505</v>
      </c>
    </row>
    <row r="3356" spans="1:15">
      <c r="A3356" s="100" t="s">
        <v>18605</v>
      </c>
      <c r="B3356" s="100" t="s">
        <v>18606</v>
      </c>
      <c r="C3356" s="100" t="s">
        <v>8466</v>
      </c>
      <c r="D3356" s="100" t="s">
        <v>8559</v>
      </c>
      <c r="E3356" s="100" t="s">
        <v>94</v>
      </c>
      <c r="F3356" s="277" t="s">
        <v>65</v>
      </c>
      <c r="G3356" s="101">
        <v>8.5</v>
      </c>
      <c r="H3356" s="101">
        <v>8.6999999999999993</v>
      </c>
      <c r="I3356" s="101">
        <v>4.7</v>
      </c>
      <c r="J3356" s="101">
        <v>6.5</v>
      </c>
      <c r="K3356" s="101">
        <v>5.9</v>
      </c>
      <c r="L3356" s="278">
        <v>536561</v>
      </c>
      <c r="M3356" s="100" t="s">
        <v>66</v>
      </c>
      <c r="N3356" s="100" t="s">
        <v>67</v>
      </c>
      <c r="O3356" s="100" t="s">
        <v>8459</v>
      </c>
    </row>
    <row r="3357" spans="1:15">
      <c r="A3357" s="100" t="s">
        <v>12769</v>
      </c>
      <c r="B3357" s="100" t="s">
        <v>14549</v>
      </c>
      <c r="C3357" s="100" t="s">
        <v>4662</v>
      </c>
      <c r="D3357" s="100" t="s">
        <v>8536</v>
      </c>
      <c r="E3357" s="100" t="s">
        <v>72</v>
      </c>
      <c r="F3357" s="277" t="s">
        <v>65</v>
      </c>
      <c r="G3357" s="101">
        <v>4.5999999999999996</v>
      </c>
      <c r="H3357" s="101">
        <v>4.4000000000000004</v>
      </c>
      <c r="I3357" s="101">
        <v>3.5</v>
      </c>
      <c r="J3357" s="101">
        <v>5.5</v>
      </c>
      <c r="K3357" s="101">
        <v>4.3</v>
      </c>
      <c r="L3357" s="278">
        <v>81686</v>
      </c>
      <c r="M3357" s="100" t="s">
        <v>66</v>
      </c>
      <c r="N3357" s="100" t="s">
        <v>67</v>
      </c>
      <c r="O3357" s="100" t="s">
        <v>4641</v>
      </c>
    </row>
    <row r="3358" spans="1:15">
      <c r="A3358" s="100" t="s">
        <v>18469</v>
      </c>
      <c r="B3358" s="100" t="s">
        <v>18470</v>
      </c>
      <c r="C3358" s="100" t="s">
        <v>8351</v>
      </c>
      <c r="D3358" s="100" t="s">
        <v>8541</v>
      </c>
      <c r="E3358" s="100" t="s">
        <v>94</v>
      </c>
      <c r="F3358" s="277" t="s">
        <v>73</v>
      </c>
      <c r="G3358" s="101">
        <v>7.9</v>
      </c>
      <c r="H3358" s="101">
        <v>4.8</v>
      </c>
      <c r="I3358" s="101">
        <v>6.8</v>
      </c>
      <c r="J3358" s="101">
        <v>3.8</v>
      </c>
      <c r="K3358" s="101">
        <v>5.3</v>
      </c>
      <c r="L3358" s="278">
        <v>57322</v>
      </c>
      <c r="M3358" s="100" t="s">
        <v>66</v>
      </c>
      <c r="N3358" s="100" t="s">
        <v>264</v>
      </c>
      <c r="O3358" s="100" t="s">
        <v>8352</v>
      </c>
    </row>
    <row r="3359" spans="1:15">
      <c r="A3359" s="100" t="s">
        <v>18471</v>
      </c>
      <c r="B3359" s="100" t="s">
        <v>18472</v>
      </c>
      <c r="C3359" s="100" t="s">
        <v>11782</v>
      </c>
      <c r="D3359" s="100" t="s">
        <v>8584</v>
      </c>
      <c r="E3359" s="100" t="s">
        <v>94</v>
      </c>
      <c r="F3359" s="277"/>
      <c r="G3359" s="101">
        <v>8</v>
      </c>
      <c r="H3359" s="101">
        <v>8.4</v>
      </c>
      <c r="I3359" s="101">
        <v>4</v>
      </c>
      <c r="J3359" s="101">
        <v>3.7</v>
      </c>
      <c r="K3359" s="101">
        <v>5.2</v>
      </c>
      <c r="L3359" s="278">
        <v>9</v>
      </c>
      <c r="M3359" s="100" t="s">
        <v>66</v>
      </c>
      <c r="N3359" s="100" t="s">
        <v>247</v>
      </c>
      <c r="O3359" s="100"/>
    </row>
    <row r="3360" spans="1:15">
      <c r="A3360" s="100" t="s">
        <v>18473</v>
      </c>
      <c r="B3360" s="100" t="s">
        <v>18474</v>
      </c>
      <c r="C3360" s="100" t="s">
        <v>11785</v>
      </c>
      <c r="D3360" s="100" t="s">
        <v>8541</v>
      </c>
      <c r="E3360" s="100" t="s">
        <v>107</v>
      </c>
      <c r="F3360" s="277" t="s">
        <v>65</v>
      </c>
      <c r="G3360" s="101">
        <v>6.2</v>
      </c>
      <c r="H3360" s="101">
        <v>4.4000000000000004</v>
      </c>
      <c r="I3360" s="101">
        <v>4.7</v>
      </c>
      <c r="J3360" s="101">
        <v>5.9</v>
      </c>
      <c r="K3360" s="101">
        <v>5.0999999999999996</v>
      </c>
      <c r="L3360" s="278">
        <v>5656</v>
      </c>
      <c r="M3360" s="100" t="s">
        <v>66</v>
      </c>
      <c r="N3360" s="100" t="s">
        <v>103</v>
      </c>
      <c r="O3360" s="100"/>
    </row>
    <row r="3361" spans="1:15">
      <c r="A3361" s="100" t="s">
        <v>18475</v>
      </c>
      <c r="B3361" s="100" t="s">
        <v>18476</v>
      </c>
      <c r="C3361" s="100" t="s">
        <v>11788</v>
      </c>
      <c r="D3361" s="100" t="s">
        <v>8561</v>
      </c>
      <c r="E3361" s="100" t="s">
        <v>107</v>
      </c>
      <c r="F3361" s="277" t="s">
        <v>73</v>
      </c>
      <c r="G3361" s="101">
        <v>6.5</v>
      </c>
      <c r="H3361" s="101">
        <v>5.0999999999999996</v>
      </c>
      <c r="I3361" s="101">
        <v>7.4</v>
      </c>
      <c r="J3361" s="101">
        <v>4.9000000000000004</v>
      </c>
      <c r="K3361" s="101">
        <v>5.4</v>
      </c>
      <c r="L3361" s="278">
        <v>18913648</v>
      </c>
      <c r="M3361" s="100" t="s">
        <v>66</v>
      </c>
      <c r="N3361" s="100" t="s">
        <v>103</v>
      </c>
      <c r="O3361" s="100"/>
    </row>
    <row r="3362" spans="1:15">
      <c r="A3362" s="100" t="s">
        <v>18477</v>
      </c>
      <c r="B3362" s="100" t="s">
        <v>18478</v>
      </c>
      <c r="C3362" s="100" t="s">
        <v>11791</v>
      </c>
      <c r="D3362" s="100" t="s">
        <v>8564</v>
      </c>
      <c r="E3362" s="100" t="s">
        <v>196</v>
      </c>
      <c r="F3362" s="277" t="s">
        <v>65</v>
      </c>
      <c r="G3362" s="101">
        <v>4.2</v>
      </c>
      <c r="H3362" s="101">
        <v>6.7</v>
      </c>
      <c r="I3362" s="101">
        <v>4.8</v>
      </c>
      <c r="J3362" s="101">
        <v>3.9</v>
      </c>
      <c r="K3362" s="101">
        <v>4.4000000000000004</v>
      </c>
      <c r="L3362" s="278">
        <v>30326</v>
      </c>
      <c r="M3362" s="100" t="s">
        <v>66</v>
      </c>
      <c r="N3362" s="100" t="s">
        <v>190</v>
      </c>
      <c r="O3362" s="100"/>
    </row>
    <row r="3363" spans="1:15">
      <c r="A3363" s="100" t="s">
        <v>13299</v>
      </c>
      <c r="B3363" s="100" t="s">
        <v>13300</v>
      </c>
      <c r="C3363" s="100" t="s">
        <v>2369</v>
      </c>
      <c r="D3363" s="100" t="s">
        <v>8541</v>
      </c>
      <c r="E3363" s="100" t="s">
        <v>107</v>
      </c>
      <c r="F3363" s="277" t="s">
        <v>95</v>
      </c>
      <c r="G3363" s="101">
        <v>6.8</v>
      </c>
      <c r="H3363" s="101">
        <v>10</v>
      </c>
      <c r="I3363" s="101">
        <v>4.8</v>
      </c>
      <c r="J3363" s="101">
        <v>5.3</v>
      </c>
      <c r="K3363" s="101">
        <v>5.2</v>
      </c>
      <c r="L3363" s="278">
        <v>6857</v>
      </c>
      <c r="M3363" s="100" t="s">
        <v>66</v>
      </c>
      <c r="N3363" s="100" t="s">
        <v>67</v>
      </c>
      <c r="O3363" s="100" t="s">
        <v>2355</v>
      </c>
    </row>
    <row r="3364" spans="1:15">
      <c r="A3364" s="100" t="s">
        <v>12138</v>
      </c>
      <c r="B3364" s="100" t="s">
        <v>3229</v>
      </c>
      <c r="C3364" s="100" t="s">
        <v>3230</v>
      </c>
      <c r="D3364" s="100" t="s">
        <v>8564</v>
      </c>
      <c r="E3364" s="100" t="s">
        <v>94</v>
      </c>
      <c r="F3364" s="277" t="s">
        <v>95</v>
      </c>
      <c r="G3364" s="101">
        <v>7.4</v>
      </c>
      <c r="H3364" s="101">
        <v>10</v>
      </c>
      <c r="I3364" s="101">
        <v>5</v>
      </c>
      <c r="J3364" s="101">
        <v>5.8</v>
      </c>
      <c r="K3364" s="101">
        <v>5.6</v>
      </c>
      <c r="L3364" s="278">
        <v>87419</v>
      </c>
      <c r="M3364" s="100" t="s">
        <v>66</v>
      </c>
      <c r="N3364" s="100" t="s">
        <v>67</v>
      </c>
      <c r="O3364" s="100" t="s">
        <v>3208</v>
      </c>
    </row>
    <row r="3365" spans="1:15">
      <c r="A3365" s="100" t="s">
        <v>18392</v>
      </c>
      <c r="B3365" s="100" t="s">
        <v>18393</v>
      </c>
      <c r="C3365" s="100" t="s">
        <v>11722</v>
      </c>
      <c r="D3365" s="100" t="s">
        <v>8536</v>
      </c>
      <c r="E3365" s="100" t="s">
        <v>196</v>
      </c>
      <c r="F3365" s="277" t="s">
        <v>65</v>
      </c>
      <c r="G3365" s="101">
        <v>4.0999999999999996</v>
      </c>
      <c r="H3365" s="101">
        <v>1.6</v>
      </c>
      <c r="I3365" s="101">
        <v>3</v>
      </c>
      <c r="J3365" s="101">
        <v>5.7</v>
      </c>
      <c r="K3365" s="101">
        <v>3.8</v>
      </c>
      <c r="L3365" s="278">
        <v>3084</v>
      </c>
      <c r="M3365" s="100" t="s">
        <v>66</v>
      </c>
      <c r="N3365" s="100" t="s">
        <v>103</v>
      </c>
      <c r="O3365" s="100"/>
    </row>
    <row r="3366" spans="1:15">
      <c r="A3366" s="100" t="s">
        <v>12773</v>
      </c>
      <c r="B3366" s="100" t="s">
        <v>12774</v>
      </c>
      <c r="C3366" s="100" t="s">
        <v>1379</v>
      </c>
      <c r="D3366" s="100" t="s">
        <v>8558</v>
      </c>
      <c r="E3366" s="100" t="s">
        <v>201</v>
      </c>
      <c r="F3366" s="277" t="s">
        <v>65</v>
      </c>
      <c r="G3366" s="101">
        <v>2.6</v>
      </c>
      <c r="H3366" s="101">
        <v>3.7</v>
      </c>
      <c r="I3366" s="101">
        <v>3.8</v>
      </c>
      <c r="J3366" s="101">
        <v>3.3</v>
      </c>
      <c r="K3366" s="101">
        <v>3.6</v>
      </c>
      <c r="L3366" s="278">
        <v>302336</v>
      </c>
      <c r="M3366" s="100" t="s">
        <v>66</v>
      </c>
      <c r="N3366" s="100" t="s">
        <v>247</v>
      </c>
      <c r="O3366" s="100" t="s">
        <v>1392</v>
      </c>
    </row>
    <row r="3367" spans="1:15">
      <c r="A3367" s="100" t="s">
        <v>12963</v>
      </c>
      <c r="B3367" s="100" t="s">
        <v>12964</v>
      </c>
      <c r="C3367" s="100" t="s">
        <v>1715</v>
      </c>
      <c r="D3367" s="100" t="s">
        <v>8544</v>
      </c>
      <c r="E3367" s="100" t="s">
        <v>72</v>
      </c>
      <c r="F3367" s="277" t="s">
        <v>95</v>
      </c>
      <c r="G3367" s="101">
        <v>5</v>
      </c>
      <c r="H3367" s="101">
        <v>7.9</v>
      </c>
      <c r="I3367" s="101">
        <v>5.7</v>
      </c>
      <c r="J3367" s="101">
        <v>5.6</v>
      </c>
      <c r="K3367" s="101">
        <v>5.8</v>
      </c>
      <c r="L3367" s="278">
        <v>196633</v>
      </c>
      <c r="M3367" s="100" t="s">
        <v>66</v>
      </c>
      <c r="N3367" s="100" t="s">
        <v>67</v>
      </c>
      <c r="O3367" s="100" t="s">
        <v>1701</v>
      </c>
    </row>
    <row r="3368" spans="1:15">
      <c r="A3368" s="100" t="s">
        <v>12969</v>
      </c>
      <c r="B3368" s="100" t="s">
        <v>12964</v>
      </c>
      <c r="C3368" s="100" t="s">
        <v>1726</v>
      </c>
      <c r="D3368" s="100" t="s">
        <v>8544</v>
      </c>
      <c r="E3368" s="100" t="s">
        <v>72</v>
      </c>
      <c r="F3368" s="277" t="s">
        <v>95</v>
      </c>
      <c r="G3368" s="101">
        <v>5</v>
      </c>
      <c r="H3368" s="101">
        <v>7.9</v>
      </c>
      <c r="I3368" s="101">
        <v>5.7</v>
      </c>
      <c r="J3368" s="101">
        <v>5.6</v>
      </c>
      <c r="K3368" s="101">
        <v>5.8</v>
      </c>
      <c r="L3368" s="278">
        <v>196633</v>
      </c>
      <c r="M3368" s="100" t="s">
        <v>66</v>
      </c>
      <c r="N3368" s="100" t="s">
        <v>67</v>
      </c>
      <c r="O3368" s="100" t="s">
        <v>1701</v>
      </c>
    </row>
    <row r="3369" spans="1:15">
      <c r="A3369" s="100" t="s">
        <v>14730</v>
      </c>
      <c r="B3369" s="100" t="s">
        <v>14731</v>
      </c>
      <c r="C3369" s="100" t="s">
        <v>4979</v>
      </c>
      <c r="D3369" s="100" t="s">
        <v>8544</v>
      </c>
      <c r="E3369" s="100" t="s">
        <v>107</v>
      </c>
      <c r="F3369" s="277" t="s">
        <v>95</v>
      </c>
      <c r="G3369" s="101">
        <v>5.8</v>
      </c>
      <c r="H3369" s="101">
        <v>6.9</v>
      </c>
      <c r="I3369" s="101">
        <v>5.9</v>
      </c>
      <c r="J3369" s="101">
        <v>5.4</v>
      </c>
      <c r="K3369" s="101">
        <v>5.7</v>
      </c>
      <c r="L3369" s="278">
        <v>78923</v>
      </c>
      <c r="M3369" s="100" t="s">
        <v>66</v>
      </c>
      <c r="N3369" s="100" t="s">
        <v>67</v>
      </c>
      <c r="O3369" s="100" t="s">
        <v>4996</v>
      </c>
    </row>
    <row r="3370" spans="1:15">
      <c r="A3370" s="100" t="s">
        <v>12946</v>
      </c>
      <c r="B3370" s="100" t="s">
        <v>12947</v>
      </c>
      <c r="C3370" s="100" t="s">
        <v>11956</v>
      </c>
      <c r="D3370" s="100" t="s">
        <v>137</v>
      </c>
      <c r="E3370" s="100" t="s">
        <v>196</v>
      </c>
      <c r="F3370" s="277" t="s">
        <v>95</v>
      </c>
      <c r="G3370" s="101">
        <v>3.4</v>
      </c>
      <c r="H3370" s="101">
        <v>6</v>
      </c>
      <c r="I3370" s="101">
        <v>4.5</v>
      </c>
      <c r="J3370" s="101">
        <v>3.4</v>
      </c>
      <c r="K3370" s="101">
        <v>4.5</v>
      </c>
      <c r="L3370" s="278">
        <v>24296</v>
      </c>
      <c r="M3370" s="100" t="s">
        <v>66</v>
      </c>
      <c r="N3370" s="100" t="s">
        <v>103</v>
      </c>
      <c r="O3370" s="100" t="s">
        <v>11957</v>
      </c>
    </row>
    <row r="3371" spans="1:15">
      <c r="A3371" s="100" t="s">
        <v>18479</v>
      </c>
      <c r="B3371" s="100" t="s">
        <v>18480</v>
      </c>
      <c r="C3371" s="100" t="s">
        <v>11794</v>
      </c>
      <c r="D3371" s="100" t="s">
        <v>8634</v>
      </c>
      <c r="E3371" s="100" t="s">
        <v>107</v>
      </c>
      <c r="F3371" s="277" t="s">
        <v>65</v>
      </c>
      <c r="G3371" s="101">
        <v>6.2</v>
      </c>
      <c r="H3371" s="101">
        <v>6.5</v>
      </c>
      <c r="I3371" s="101">
        <v>4.0999999999999996</v>
      </c>
      <c r="J3371" s="101">
        <v>5.8</v>
      </c>
      <c r="K3371" s="101">
        <v>5</v>
      </c>
      <c r="L3371" s="278">
        <v>133366</v>
      </c>
      <c r="M3371" s="100" t="s">
        <v>66</v>
      </c>
      <c r="N3371" s="100" t="s">
        <v>103</v>
      </c>
      <c r="O3371" s="100"/>
    </row>
    <row r="3372" spans="1:15">
      <c r="A3372" s="100" t="s">
        <v>18481</v>
      </c>
      <c r="B3372" s="100" t="s">
        <v>18482</v>
      </c>
      <c r="C3372" s="100" t="s">
        <v>11797</v>
      </c>
      <c r="D3372" s="100" t="s">
        <v>132</v>
      </c>
      <c r="E3372" s="100" t="s">
        <v>72</v>
      </c>
      <c r="F3372" s="277" t="s">
        <v>73</v>
      </c>
      <c r="G3372" s="101">
        <v>5.7</v>
      </c>
      <c r="H3372" s="101">
        <v>4.9000000000000004</v>
      </c>
      <c r="I3372" s="101">
        <v>3.8</v>
      </c>
      <c r="J3372" s="101">
        <v>5.0999999999999996</v>
      </c>
      <c r="K3372" s="101">
        <v>4.5999999999999996</v>
      </c>
      <c r="L3372" s="278">
        <v>328331</v>
      </c>
      <c r="M3372" s="100" t="s">
        <v>66</v>
      </c>
      <c r="N3372" s="100" t="s">
        <v>67</v>
      </c>
      <c r="O3372" s="100"/>
    </row>
    <row r="3373" spans="1:15">
      <c r="A3373" s="100" t="s">
        <v>14732</v>
      </c>
      <c r="B3373" s="100" t="s">
        <v>14733</v>
      </c>
      <c r="C3373" s="100" t="s">
        <v>4983</v>
      </c>
      <c r="D3373" s="100" t="s">
        <v>8539</v>
      </c>
      <c r="E3373" s="100" t="s">
        <v>196</v>
      </c>
      <c r="F3373" s="277" t="s">
        <v>65</v>
      </c>
      <c r="G3373" s="101">
        <v>4.2</v>
      </c>
      <c r="H3373" s="101">
        <v>5.5</v>
      </c>
      <c r="I3373" s="101">
        <v>3</v>
      </c>
      <c r="J3373" s="101">
        <v>5.3</v>
      </c>
      <c r="K3373" s="101">
        <v>4.5</v>
      </c>
      <c r="L3373" s="278">
        <v>253375</v>
      </c>
      <c r="M3373" s="100" t="s">
        <v>66</v>
      </c>
      <c r="N3373" s="100" t="s">
        <v>67</v>
      </c>
      <c r="O3373" s="100" t="s">
        <v>5000</v>
      </c>
    </row>
    <row r="3374" spans="1:15">
      <c r="A3374" s="100" t="s">
        <v>18483</v>
      </c>
      <c r="B3374" s="100" t="s">
        <v>18484</v>
      </c>
      <c r="C3374" s="100" t="s">
        <v>8355</v>
      </c>
      <c r="D3374" s="100" t="s">
        <v>8539</v>
      </c>
      <c r="E3374" s="100" t="s">
        <v>196</v>
      </c>
      <c r="F3374" s="277" t="s">
        <v>252</v>
      </c>
      <c r="G3374" s="101">
        <v>3.3</v>
      </c>
      <c r="H3374" s="101">
        <v>4.5</v>
      </c>
      <c r="I3374" s="101">
        <v>3.3</v>
      </c>
      <c r="J3374" s="101">
        <v>4.9000000000000004</v>
      </c>
      <c r="K3374" s="101">
        <v>4.2</v>
      </c>
      <c r="L3374" s="278">
        <v>551739</v>
      </c>
      <c r="M3374" s="100" t="s">
        <v>66</v>
      </c>
      <c r="N3374" s="100" t="s">
        <v>67</v>
      </c>
      <c r="O3374" s="100" t="s">
        <v>8356</v>
      </c>
    </row>
    <row r="3375" spans="1:15">
      <c r="A3375" s="100" t="s">
        <v>18487</v>
      </c>
      <c r="B3375" s="100" t="s">
        <v>18488</v>
      </c>
      <c r="C3375" s="100" t="s">
        <v>8361</v>
      </c>
      <c r="D3375" s="100" t="s">
        <v>8560</v>
      </c>
      <c r="E3375" s="100" t="s">
        <v>196</v>
      </c>
      <c r="F3375" s="277" t="s">
        <v>73</v>
      </c>
      <c r="G3375" s="101">
        <v>3.9</v>
      </c>
      <c r="H3375" s="101">
        <v>1.7</v>
      </c>
      <c r="I3375" s="101">
        <v>4.0999999999999996</v>
      </c>
      <c r="J3375" s="101">
        <v>5.5</v>
      </c>
      <c r="K3375" s="101">
        <v>4.2</v>
      </c>
      <c r="L3375" s="278">
        <v>2949136</v>
      </c>
      <c r="M3375" s="100" t="s">
        <v>66</v>
      </c>
      <c r="N3375" s="100" t="s">
        <v>67</v>
      </c>
      <c r="O3375" s="100" t="s">
        <v>8362</v>
      </c>
    </row>
    <row r="3376" spans="1:15">
      <c r="A3376" s="100" t="s">
        <v>18489</v>
      </c>
      <c r="B3376" s="100" t="s">
        <v>18490</v>
      </c>
      <c r="C3376" s="100" t="s">
        <v>8365</v>
      </c>
      <c r="D3376" s="100" t="s">
        <v>100</v>
      </c>
      <c r="E3376" s="100" t="s">
        <v>94</v>
      </c>
      <c r="F3376" s="277" t="s">
        <v>65</v>
      </c>
      <c r="G3376" s="101">
        <v>7.9</v>
      </c>
      <c r="H3376" s="101">
        <v>6.7</v>
      </c>
      <c r="I3376" s="101">
        <v>6</v>
      </c>
      <c r="J3376" s="101">
        <v>6.5</v>
      </c>
      <c r="K3376" s="101">
        <v>6.5</v>
      </c>
      <c r="L3376" s="278">
        <v>44663585</v>
      </c>
      <c r="M3376" s="100" t="s">
        <v>66</v>
      </c>
      <c r="N3376" s="100" t="s">
        <v>67</v>
      </c>
      <c r="O3376" s="100" t="s">
        <v>3136</v>
      </c>
    </row>
    <row r="3377" spans="1:15">
      <c r="A3377" s="100" t="s">
        <v>18497</v>
      </c>
      <c r="B3377" s="100" t="s">
        <v>11804</v>
      </c>
      <c r="C3377" s="100" t="s">
        <v>11805</v>
      </c>
      <c r="D3377" s="100" t="s">
        <v>8545</v>
      </c>
      <c r="E3377" s="100" t="s">
        <v>196</v>
      </c>
      <c r="F3377" s="277" t="s">
        <v>73</v>
      </c>
      <c r="G3377" s="101">
        <v>4.0999999999999996</v>
      </c>
      <c r="H3377" s="101">
        <v>7.1</v>
      </c>
      <c r="I3377" s="101">
        <v>3.4</v>
      </c>
      <c r="J3377" s="101">
        <v>6.1</v>
      </c>
      <c r="K3377" s="101">
        <v>4.7</v>
      </c>
      <c r="L3377" s="278">
        <v>3607</v>
      </c>
      <c r="M3377" s="100" t="s">
        <v>66</v>
      </c>
      <c r="N3377" s="100" t="s">
        <v>103</v>
      </c>
      <c r="O3377" s="100"/>
    </row>
    <row r="3378" spans="1:15">
      <c r="A3378" s="100" t="s">
        <v>18495</v>
      </c>
      <c r="B3378" s="100" t="s">
        <v>18496</v>
      </c>
      <c r="C3378" s="100" t="s">
        <v>11802</v>
      </c>
      <c r="D3378" s="100" t="s">
        <v>8548</v>
      </c>
      <c r="E3378" s="100" t="s">
        <v>72</v>
      </c>
      <c r="F3378" s="277" t="s">
        <v>73</v>
      </c>
      <c r="G3378" s="101">
        <v>4.7</v>
      </c>
      <c r="H3378" s="101">
        <v>5.7</v>
      </c>
      <c r="I3378" s="101">
        <v>3.1</v>
      </c>
      <c r="J3378" s="101">
        <v>6.3</v>
      </c>
      <c r="K3378" s="101">
        <v>5.3</v>
      </c>
      <c r="L3378" s="278">
        <v>103354</v>
      </c>
      <c r="M3378" s="100" t="s">
        <v>66</v>
      </c>
      <c r="N3378" s="100" t="s">
        <v>264</v>
      </c>
      <c r="O3378" s="100"/>
    </row>
    <row r="3379" spans="1:15">
      <c r="A3379" s="100" t="s">
        <v>12681</v>
      </c>
      <c r="B3379" s="100" t="s">
        <v>8872</v>
      </c>
      <c r="C3379" s="100" t="s">
        <v>8873</v>
      </c>
      <c r="D3379" s="100" t="s">
        <v>8545</v>
      </c>
      <c r="E3379" s="100" t="s">
        <v>72</v>
      </c>
      <c r="F3379" s="277"/>
      <c r="G3379" s="101">
        <v>5.2</v>
      </c>
      <c r="H3379" s="101">
        <v>6.4</v>
      </c>
      <c r="I3379" s="101">
        <v>3.9</v>
      </c>
      <c r="J3379" s="101">
        <v>5.5</v>
      </c>
      <c r="K3379" s="101">
        <v>4.7</v>
      </c>
      <c r="L3379" s="278">
        <v>157</v>
      </c>
      <c r="M3379" s="100" t="s">
        <v>66</v>
      </c>
      <c r="N3379" s="100" t="s">
        <v>103</v>
      </c>
      <c r="O3379" s="100"/>
    </row>
    <row r="3380" spans="1:15">
      <c r="A3380" s="100" t="s">
        <v>14980</v>
      </c>
      <c r="B3380" s="100" t="s">
        <v>14981</v>
      </c>
      <c r="C3380" s="100" t="s">
        <v>5396</v>
      </c>
      <c r="D3380" s="100" t="s">
        <v>8541</v>
      </c>
      <c r="E3380" s="100" t="s">
        <v>94</v>
      </c>
      <c r="F3380" s="277" t="s">
        <v>73</v>
      </c>
      <c r="G3380" s="101">
        <v>7.9</v>
      </c>
      <c r="H3380" s="101">
        <v>4</v>
      </c>
      <c r="I3380" s="101">
        <v>5.0999999999999996</v>
      </c>
      <c r="J3380" s="101">
        <v>6.8</v>
      </c>
      <c r="K3380" s="101">
        <v>5.6</v>
      </c>
      <c r="L3380" s="278">
        <v>4103</v>
      </c>
      <c r="M3380" s="100" t="s">
        <v>66</v>
      </c>
      <c r="N3380" s="100" t="s">
        <v>103</v>
      </c>
      <c r="O3380" s="100"/>
    </row>
    <row r="3381" spans="1:15">
      <c r="A3381" s="100" t="s">
        <v>18500</v>
      </c>
      <c r="B3381" s="100" t="s">
        <v>18501</v>
      </c>
      <c r="C3381" s="100" t="s">
        <v>11808</v>
      </c>
      <c r="D3381" s="100" t="s">
        <v>8578</v>
      </c>
      <c r="E3381" s="100" t="s">
        <v>94</v>
      </c>
      <c r="F3381" s="277" t="s">
        <v>73</v>
      </c>
      <c r="G3381" s="101">
        <v>7.4</v>
      </c>
      <c r="H3381" s="101">
        <v>4.9000000000000004</v>
      </c>
      <c r="I3381" s="101">
        <v>5.7</v>
      </c>
      <c r="J3381" s="101">
        <v>4.9000000000000004</v>
      </c>
      <c r="K3381" s="101">
        <v>5.3</v>
      </c>
      <c r="L3381" s="278">
        <v>131275</v>
      </c>
      <c r="M3381" s="100" t="s">
        <v>66</v>
      </c>
      <c r="N3381" s="100" t="s">
        <v>67</v>
      </c>
      <c r="O3381" s="100" t="s">
        <v>11809</v>
      </c>
    </row>
    <row r="3382" spans="1:15">
      <c r="A3382" s="100" t="s">
        <v>14739</v>
      </c>
      <c r="B3382" s="100" t="s">
        <v>14740</v>
      </c>
      <c r="C3382" s="100" t="s">
        <v>4999</v>
      </c>
      <c r="D3382" s="100" t="s">
        <v>8578</v>
      </c>
      <c r="E3382" s="100" t="s">
        <v>201</v>
      </c>
      <c r="F3382" s="277" t="s">
        <v>65</v>
      </c>
      <c r="G3382" s="101">
        <v>1.9</v>
      </c>
      <c r="H3382" s="101">
        <v>2.7</v>
      </c>
      <c r="I3382" s="101">
        <v>4.4000000000000004</v>
      </c>
      <c r="J3382" s="101">
        <v>2.1</v>
      </c>
      <c r="K3382" s="101">
        <v>3.2</v>
      </c>
      <c r="L3382" s="278">
        <v>22781</v>
      </c>
      <c r="M3382" s="100" t="s">
        <v>66</v>
      </c>
      <c r="N3382" s="100" t="s">
        <v>67</v>
      </c>
      <c r="O3382" s="100" t="s">
        <v>5016</v>
      </c>
    </row>
    <row r="3383" spans="1:15">
      <c r="A3383" s="100" t="s">
        <v>18493</v>
      </c>
      <c r="B3383" s="100" t="s">
        <v>18494</v>
      </c>
      <c r="C3383" s="100" t="s">
        <v>8368</v>
      </c>
      <c r="D3383" s="100" t="s">
        <v>8566</v>
      </c>
      <c r="E3383" s="100" t="s">
        <v>72</v>
      </c>
      <c r="F3383" s="277" t="s">
        <v>65</v>
      </c>
      <c r="G3383" s="101">
        <v>5.5</v>
      </c>
      <c r="H3383" s="101">
        <v>4.2</v>
      </c>
      <c r="I3383" s="101">
        <v>5</v>
      </c>
      <c r="J3383" s="101">
        <v>6.2</v>
      </c>
      <c r="K3383" s="101">
        <v>5.4</v>
      </c>
      <c r="L3383" s="278">
        <v>26942</v>
      </c>
      <c r="M3383" s="100" t="s">
        <v>66</v>
      </c>
      <c r="N3383" s="100" t="s">
        <v>67</v>
      </c>
      <c r="O3383" s="100" t="s">
        <v>8369</v>
      </c>
    </row>
    <row r="3384" spans="1:15">
      <c r="A3384" s="100" t="s">
        <v>12876</v>
      </c>
      <c r="B3384" s="100" t="s">
        <v>12877</v>
      </c>
      <c r="C3384" s="100" t="s">
        <v>11926</v>
      </c>
      <c r="D3384" s="100" t="s">
        <v>116</v>
      </c>
      <c r="E3384" s="100" t="s">
        <v>94</v>
      </c>
      <c r="F3384" s="277" t="s">
        <v>73</v>
      </c>
      <c r="G3384" s="101">
        <v>8.4</v>
      </c>
      <c r="H3384" s="101">
        <v>7.9</v>
      </c>
      <c r="I3384" s="101">
        <v>7.9</v>
      </c>
      <c r="J3384" s="101">
        <v>4.0999999999999996</v>
      </c>
      <c r="K3384" s="101">
        <v>6.3</v>
      </c>
      <c r="L3384" s="278">
        <v>118354</v>
      </c>
      <c r="M3384" s="100" t="s">
        <v>66</v>
      </c>
      <c r="N3384" s="100" t="s">
        <v>67</v>
      </c>
      <c r="O3384" s="100" t="s">
        <v>1581</v>
      </c>
    </row>
    <row r="3385" spans="1:15">
      <c r="A3385" s="100" t="s">
        <v>12893</v>
      </c>
      <c r="B3385" s="100" t="s">
        <v>12877</v>
      </c>
      <c r="C3385" s="100" t="s">
        <v>1607</v>
      </c>
      <c r="D3385" s="100" t="s">
        <v>116</v>
      </c>
      <c r="E3385" s="100" t="s">
        <v>94</v>
      </c>
      <c r="F3385" s="277" t="s">
        <v>73</v>
      </c>
      <c r="G3385" s="101">
        <v>8.4</v>
      </c>
      <c r="H3385" s="101">
        <v>7.9</v>
      </c>
      <c r="I3385" s="101">
        <v>7.9</v>
      </c>
      <c r="J3385" s="101">
        <v>4.0999999999999996</v>
      </c>
      <c r="K3385" s="101">
        <v>6.3</v>
      </c>
      <c r="L3385" s="278">
        <v>118354</v>
      </c>
      <c r="M3385" s="100" t="s">
        <v>66</v>
      </c>
      <c r="N3385" s="100" t="s">
        <v>67</v>
      </c>
      <c r="O3385" s="100" t="s">
        <v>1581</v>
      </c>
    </row>
    <row r="3386" spans="1:15">
      <c r="A3386" s="100" t="s">
        <v>14734</v>
      </c>
      <c r="B3386" s="100" t="s">
        <v>14735</v>
      </c>
      <c r="C3386" s="100" t="s">
        <v>4987</v>
      </c>
      <c r="D3386" s="100" t="s">
        <v>8579</v>
      </c>
      <c r="E3386" s="100" t="s">
        <v>196</v>
      </c>
      <c r="F3386" s="277" t="s">
        <v>65</v>
      </c>
      <c r="G3386" s="101">
        <v>2.9</v>
      </c>
      <c r="H3386" s="101">
        <v>5.0999999999999996</v>
      </c>
      <c r="I3386" s="101">
        <v>5.6</v>
      </c>
      <c r="J3386" s="101">
        <v>3.9</v>
      </c>
      <c r="K3386" s="101">
        <v>4.8</v>
      </c>
      <c r="L3386" s="278">
        <v>195429</v>
      </c>
      <c r="M3386" s="100" t="s">
        <v>66</v>
      </c>
      <c r="N3386" s="100" t="s">
        <v>190</v>
      </c>
      <c r="O3386" s="100" t="s">
        <v>5004</v>
      </c>
    </row>
    <row r="3387" spans="1:15">
      <c r="A3387" s="100" t="s">
        <v>14736</v>
      </c>
      <c r="B3387" s="100" t="s">
        <v>14737</v>
      </c>
      <c r="C3387" s="100" t="s">
        <v>4991</v>
      </c>
      <c r="D3387" s="100" t="s">
        <v>8566</v>
      </c>
      <c r="E3387" s="100" t="s">
        <v>107</v>
      </c>
      <c r="F3387" s="277" t="s">
        <v>73</v>
      </c>
      <c r="G3387" s="101">
        <v>6.7</v>
      </c>
      <c r="H3387" s="101">
        <v>4.4000000000000004</v>
      </c>
      <c r="I3387" s="101">
        <v>6.4</v>
      </c>
      <c r="J3387" s="101">
        <v>2.9</v>
      </c>
      <c r="K3387" s="101">
        <v>4.3</v>
      </c>
      <c r="L3387" s="278">
        <v>1957214</v>
      </c>
      <c r="M3387" s="100" t="s">
        <v>66</v>
      </c>
      <c r="N3387" s="100" t="s">
        <v>67</v>
      </c>
      <c r="O3387" s="100" t="s">
        <v>5008</v>
      </c>
    </row>
    <row r="3388" spans="1:15">
      <c r="A3388" s="100" t="s">
        <v>18502</v>
      </c>
      <c r="B3388" s="100" t="s">
        <v>18503</v>
      </c>
      <c r="C3388" s="100" t="s">
        <v>8370</v>
      </c>
      <c r="D3388" s="100" t="s">
        <v>8584</v>
      </c>
      <c r="E3388" s="100" t="s">
        <v>94</v>
      </c>
      <c r="F3388" s="277"/>
      <c r="G3388" s="101">
        <v>8.4</v>
      </c>
      <c r="H3388" s="101">
        <v>9.6</v>
      </c>
      <c r="I3388" s="101">
        <v>3.3</v>
      </c>
      <c r="J3388" s="101">
        <v>2.4</v>
      </c>
      <c r="K3388" s="101">
        <v>4.8</v>
      </c>
      <c r="L3388" s="278">
        <v>8642</v>
      </c>
      <c r="M3388" s="100" t="s">
        <v>66</v>
      </c>
      <c r="N3388" s="100" t="s">
        <v>247</v>
      </c>
      <c r="O3388" s="100" t="s">
        <v>8371</v>
      </c>
    </row>
    <row r="3389" spans="1:15">
      <c r="A3389" s="100" t="s">
        <v>18491</v>
      </c>
      <c r="B3389" s="100" t="s">
        <v>18492</v>
      </c>
      <c r="C3389" s="100" t="s">
        <v>11800</v>
      </c>
      <c r="D3389" s="100" t="s">
        <v>8541</v>
      </c>
      <c r="E3389" s="100" t="s">
        <v>196</v>
      </c>
      <c r="F3389" s="277" t="s">
        <v>65</v>
      </c>
      <c r="G3389" s="101">
        <v>4.0999999999999996</v>
      </c>
      <c r="H3389" s="101">
        <v>5.3</v>
      </c>
      <c r="I3389" s="101">
        <v>3.2</v>
      </c>
      <c r="J3389" s="101">
        <v>4.3</v>
      </c>
      <c r="K3389" s="101">
        <v>4</v>
      </c>
      <c r="L3389" s="278">
        <v>4032</v>
      </c>
      <c r="M3389" s="100" t="s">
        <v>66</v>
      </c>
      <c r="N3389" s="100" t="s">
        <v>190</v>
      </c>
      <c r="O3389" s="100" t="s">
        <v>11801</v>
      </c>
    </row>
    <row r="3390" spans="1:15">
      <c r="A3390" s="100" t="s">
        <v>18485</v>
      </c>
      <c r="B3390" s="100" t="s">
        <v>18486</v>
      </c>
      <c r="C3390" s="100" t="s">
        <v>8359</v>
      </c>
      <c r="D3390" s="100" t="s">
        <v>8591</v>
      </c>
      <c r="E3390" s="100" t="s">
        <v>201</v>
      </c>
      <c r="F3390" s="277" t="s">
        <v>65</v>
      </c>
      <c r="G3390" s="101">
        <v>1.5</v>
      </c>
      <c r="H3390" s="101">
        <v>6.5</v>
      </c>
      <c r="I3390" s="101">
        <v>3</v>
      </c>
      <c r="J3390" s="101">
        <v>5.4</v>
      </c>
      <c r="K3390" s="101">
        <v>4.4000000000000004</v>
      </c>
      <c r="L3390" s="278">
        <v>2014707</v>
      </c>
      <c r="M3390" s="100" t="s">
        <v>66</v>
      </c>
      <c r="N3390" s="100" t="s">
        <v>67</v>
      </c>
      <c r="O3390" s="100" t="s">
        <v>8360</v>
      </c>
    </row>
    <row r="3391" spans="1:15">
      <c r="A3391" s="100" t="s">
        <v>18498</v>
      </c>
      <c r="B3391" s="100" t="s">
        <v>18499</v>
      </c>
      <c r="C3391" s="100" t="s">
        <v>260</v>
      </c>
      <c r="D3391" s="100" t="s">
        <v>137</v>
      </c>
      <c r="E3391" s="100" t="s">
        <v>64</v>
      </c>
      <c r="F3391" s="277" t="s">
        <v>65</v>
      </c>
      <c r="G3391" s="101">
        <v>10</v>
      </c>
      <c r="H3391" s="101">
        <v>6.8</v>
      </c>
      <c r="I3391" s="101">
        <v>5.8</v>
      </c>
      <c r="J3391" s="101">
        <v>6.1</v>
      </c>
      <c r="K3391" s="101">
        <v>6.3</v>
      </c>
      <c r="L3391" s="278">
        <v>92598</v>
      </c>
      <c r="M3391" s="100" t="s">
        <v>66</v>
      </c>
      <c r="N3391" s="100" t="s">
        <v>67</v>
      </c>
      <c r="O3391" s="100" t="s">
        <v>257</v>
      </c>
    </row>
    <row r="3392" spans="1:15">
      <c r="A3392" s="100" t="s">
        <v>18504</v>
      </c>
      <c r="B3392" s="100" t="s">
        <v>18505</v>
      </c>
      <c r="C3392" s="100" t="s">
        <v>11812</v>
      </c>
      <c r="D3392" s="100" t="s">
        <v>8545</v>
      </c>
      <c r="E3392" s="100" t="s">
        <v>72</v>
      </c>
      <c r="F3392" s="277" t="s">
        <v>65</v>
      </c>
      <c r="G3392" s="101">
        <v>5.2</v>
      </c>
      <c r="H3392" s="101">
        <v>6.4</v>
      </c>
      <c r="I3392" s="101">
        <v>4.2</v>
      </c>
      <c r="J3392" s="101">
        <v>5</v>
      </c>
      <c r="K3392" s="101">
        <v>4.7</v>
      </c>
      <c r="L3392" s="278"/>
      <c r="M3392" s="100" t="s">
        <v>66</v>
      </c>
      <c r="N3392" s="100"/>
      <c r="O3392" s="100"/>
    </row>
    <row r="3393" spans="1:15">
      <c r="A3393" s="100" t="s">
        <v>14738</v>
      </c>
      <c r="B3393" s="100" t="s">
        <v>4994</v>
      </c>
      <c r="C3393" s="100" t="s">
        <v>4995</v>
      </c>
      <c r="D3393" s="100" t="s">
        <v>8584</v>
      </c>
      <c r="E3393" s="100" t="s">
        <v>64</v>
      </c>
      <c r="F3393" s="277"/>
      <c r="G3393" s="101">
        <v>9.4</v>
      </c>
      <c r="H3393" s="101">
        <v>9.4</v>
      </c>
      <c r="I3393" s="101">
        <v>4.4000000000000004</v>
      </c>
      <c r="J3393" s="101">
        <v>5.0999999999999996</v>
      </c>
      <c r="K3393" s="101">
        <v>5.7</v>
      </c>
      <c r="L3393" s="278">
        <v>17491</v>
      </c>
      <c r="M3393" s="100" t="s">
        <v>66</v>
      </c>
      <c r="N3393" s="100" t="s">
        <v>67</v>
      </c>
      <c r="O3393" s="100" t="s">
        <v>5012</v>
      </c>
    </row>
    <row r="3394" spans="1:15">
      <c r="A3394" s="100" t="s">
        <v>15343</v>
      </c>
      <c r="B3394" s="100" t="s">
        <v>15344</v>
      </c>
      <c r="C3394" s="100" t="s">
        <v>6019</v>
      </c>
      <c r="D3394" s="100" t="s">
        <v>8580</v>
      </c>
      <c r="E3394" s="100" t="s">
        <v>107</v>
      </c>
      <c r="F3394" s="277" t="s">
        <v>73</v>
      </c>
      <c r="G3394" s="101">
        <v>6.8</v>
      </c>
      <c r="H3394" s="101">
        <v>2.6</v>
      </c>
      <c r="I3394" s="101">
        <v>5.2</v>
      </c>
      <c r="J3394" s="101">
        <v>5.5</v>
      </c>
      <c r="K3394" s="101">
        <v>5</v>
      </c>
      <c r="L3394" s="278">
        <v>109774</v>
      </c>
      <c r="M3394" s="100" t="s">
        <v>66</v>
      </c>
      <c r="N3394" s="100" t="s">
        <v>264</v>
      </c>
      <c r="O3394" s="100" t="s">
        <v>15345</v>
      </c>
    </row>
    <row r="3395" spans="1:15">
      <c r="A3395" s="100" t="s">
        <v>14356</v>
      </c>
      <c r="B3395" s="100" t="s">
        <v>14357</v>
      </c>
      <c r="C3395" s="100" t="s">
        <v>4253</v>
      </c>
      <c r="D3395" s="100" t="s">
        <v>179</v>
      </c>
      <c r="E3395" s="100" t="s">
        <v>72</v>
      </c>
      <c r="F3395" s="277" t="s">
        <v>65</v>
      </c>
      <c r="G3395" s="101">
        <v>4.5999999999999996</v>
      </c>
      <c r="H3395" s="101">
        <v>3.5</v>
      </c>
      <c r="I3395" s="101">
        <v>6.6</v>
      </c>
      <c r="J3395" s="101">
        <v>2.6</v>
      </c>
      <c r="K3395" s="101">
        <v>4</v>
      </c>
      <c r="L3395" s="278">
        <v>52352</v>
      </c>
      <c r="M3395" s="100" t="s">
        <v>66</v>
      </c>
      <c r="N3395" s="100" t="s">
        <v>67</v>
      </c>
      <c r="O3395" s="100" t="s">
        <v>4230</v>
      </c>
    </row>
    <row r="3396" spans="1:15">
      <c r="A3396" s="100" t="s">
        <v>14364</v>
      </c>
      <c r="B3396" s="100" t="s">
        <v>14365</v>
      </c>
      <c r="C3396" s="100" t="s">
        <v>4269</v>
      </c>
      <c r="D3396" s="100" t="s">
        <v>8559</v>
      </c>
      <c r="E3396" s="100" t="s">
        <v>107</v>
      </c>
      <c r="F3396" s="277" t="s">
        <v>65</v>
      </c>
      <c r="G3396" s="101">
        <v>7.1</v>
      </c>
      <c r="H3396" s="101">
        <v>4.7</v>
      </c>
      <c r="I3396" s="101">
        <v>6.2</v>
      </c>
      <c r="J3396" s="101">
        <v>3.7</v>
      </c>
      <c r="K3396" s="101">
        <v>5</v>
      </c>
      <c r="L3396" s="278">
        <v>412507</v>
      </c>
      <c r="M3396" s="100" t="s">
        <v>66</v>
      </c>
      <c r="N3396" s="100" t="s">
        <v>103</v>
      </c>
      <c r="O3396" s="100" t="s">
        <v>4246</v>
      </c>
    </row>
    <row r="3397" spans="1:15">
      <c r="A3397" s="100" t="s">
        <v>14370</v>
      </c>
      <c r="B3397" s="100" t="s">
        <v>14371</v>
      </c>
      <c r="C3397" s="100" t="s">
        <v>4281</v>
      </c>
      <c r="D3397" s="100" t="s">
        <v>8615</v>
      </c>
      <c r="E3397" s="100" t="s">
        <v>94</v>
      </c>
      <c r="F3397" s="277" t="s">
        <v>65</v>
      </c>
      <c r="G3397" s="101">
        <v>7.7</v>
      </c>
      <c r="H3397" s="101">
        <v>4.7</v>
      </c>
      <c r="I3397" s="101">
        <v>6.3</v>
      </c>
      <c r="J3397" s="101">
        <v>5.5</v>
      </c>
      <c r="K3397" s="101">
        <v>5.8</v>
      </c>
      <c r="L3397" s="278">
        <v>151000</v>
      </c>
      <c r="M3397" s="100" t="s">
        <v>66</v>
      </c>
      <c r="N3397" s="100" t="s">
        <v>67</v>
      </c>
      <c r="O3397" s="100" t="s">
        <v>4258</v>
      </c>
    </row>
    <row r="3398" spans="1:15">
      <c r="A3398" s="100" t="s">
        <v>14372</v>
      </c>
      <c r="B3398" s="100" t="s">
        <v>14373</v>
      </c>
      <c r="C3398" s="100" t="s">
        <v>4285</v>
      </c>
      <c r="D3398" s="100" t="s">
        <v>8584</v>
      </c>
      <c r="E3398" s="100" t="s">
        <v>107</v>
      </c>
      <c r="F3398" s="277" t="s">
        <v>73</v>
      </c>
      <c r="G3398" s="101">
        <v>7.1</v>
      </c>
      <c r="H3398" s="101">
        <v>7.3</v>
      </c>
      <c r="I3398" s="101">
        <v>4.9000000000000004</v>
      </c>
      <c r="J3398" s="101">
        <v>3.6</v>
      </c>
      <c r="K3398" s="101">
        <v>4.9000000000000004</v>
      </c>
      <c r="L3398" s="278">
        <v>602834</v>
      </c>
      <c r="M3398" s="100" t="s">
        <v>66</v>
      </c>
      <c r="N3398" s="100" t="s">
        <v>264</v>
      </c>
      <c r="O3398" s="100" t="s">
        <v>4262</v>
      </c>
    </row>
    <row r="3399" spans="1:15">
      <c r="A3399" s="100" t="s">
        <v>12682</v>
      </c>
      <c r="B3399" s="100" t="s">
        <v>12683</v>
      </c>
      <c r="C3399" s="100" t="s">
        <v>1169</v>
      </c>
      <c r="D3399" s="100" t="s">
        <v>8546</v>
      </c>
      <c r="E3399" s="100" t="s">
        <v>72</v>
      </c>
      <c r="F3399" s="277" t="s">
        <v>65</v>
      </c>
      <c r="G3399" s="101">
        <v>5.4</v>
      </c>
      <c r="H3399" s="101">
        <v>3.2</v>
      </c>
      <c r="I3399" s="101">
        <v>5.4</v>
      </c>
      <c r="J3399" s="101">
        <v>6.3</v>
      </c>
      <c r="K3399" s="101">
        <v>4.8</v>
      </c>
      <c r="L3399" s="278">
        <v>296238</v>
      </c>
      <c r="M3399" s="100" t="s">
        <v>66</v>
      </c>
      <c r="N3399" s="100" t="s">
        <v>67</v>
      </c>
      <c r="O3399" s="100" t="s">
        <v>1163</v>
      </c>
    </row>
    <row r="3400" spans="1:15">
      <c r="A3400" s="100" t="s">
        <v>14366</v>
      </c>
      <c r="B3400" s="100" t="s">
        <v>14367</v>
      </c>
      <c r="C3400" s="100" t="s">
        <v>4273</v>
      </c>
      <c r="D3400" s="100" t="s">
        <v>8591</v>
      </c>
      <c r="E3400" s="100" t="s">
        <v>72</v>
      </c>
      <c r="F3400" s="277" t="s">
        <v>73</v>
      </c>
      <c r="G3400" s="101">
        <v>5.7</v>
      </c>
      <c r="H3400" s="101">
        <v>9.6999999999999993</v>
      </c>
      <c r="I3400" s="101">
        <v>4.7</v>
      </c>
      <c r="J3400" s="101">
        <v>4.2</v>
      </c>
      <c r="K3400" s="101">
        <v>5.3</v>
      </c>
      <c r="L3400" s="278">
        <v>926061</v>
      </c>
      <c r="M3400" s="100" t="s">
        <v>66</v>
      </c>
      <c r="N3400" s="100" t="s">
        <v>67</v>
      </c>
      <c r="O3400" s="100" t="s">
        <v>4250</v>
      </c>
    </row>
    <row r="3401" spans="1:15">
      <c r="A3401" s="100" t="s">
        <v>14362</v>
      </c>
      <c r="B3401" s="100" t="s">
        <v>14363</v>
      </c>
      <c r="C3401" s="100" t="s">
        <v>4265</v>
      </c>
      <c r="D3401" s="100" t="s">
        <v>179</v>
      </c>
      <c r="E3401" s="100" t="s">
        <v>201</v>
      </c>
      <c r="F3401" s="277" t="s">
        <v>95</v>
      </c>
      <c r="G3401" s="101">
        <v>2.7</v>
      </c>
      <c r="H3401" s="101">
        <v>3.2</v>
      </c>
      <c r="I3401" s="101">
        <v>5.4</v>
      </c>
      <c r="J3401" s="101">
        <v>1.7</v>
      </c>
      <c r="K3401" s="101">
        <v>3.3</v>
      </c>
      <c r="L3401" s="278">
        <v>464759</v>
      </c>
      <c r="M3401" s="100" t="s">
        <v>66</v>
      </c>
      <c r="N3401" s="100" t="s">
        <v>264</v>
      </c>
      <c r="O3401" s="100" t="s">
        <v>4242</v>
      </c>
    </row>
    <row r="3402" spans="1:15">
      <c r="A3402" s="100" t="s">
        <v>15125</v>
      </c>
      <c r="B3402" s="100" t="s">
        <v>15126</v>
      </c>
      <c r="C3402" s="100" t="s">
        <v>5659</v>
      </c>
      <c r="D3402" s="100" t="s">
        <v>8553</v>
      </c>
      <c r="E3402" s="100" t="s">
        <v>201</v>
      </c>
      <c r="F3402" s="277" t="s">
        <v>73</v>
      </c>
      <c r="G3402" s="101">
        <v>1.9</v>
      </c>
      <c r="H3402" s="101">
        <v>3.5</v>
      </c>
      <c r="I3402" s="101">
        <v>5.4</v>
      </c>
      <c r="J3402" s="101">
        <v>0.9</v>
      </c>
      <c r="K3402" s="101">
        <v>2.8</v>
      </c>
      <c r="L3402" s="278">
        <v>758725</v>
      </c>
      <c r="M3402" s="100" t="s">
        <v>66</v>
      </c>
      <c r="N3402" s="100" t="s">
        <v>190</v>
      </c>
      <c r="O3402" s="100" t="s">
        <v>5701</v>
      </c>
    </row>
    <row r="3403" spans="1:15">
      <c r="A3403" s="100" t="s">
        <v>14893</v>
      </c>
      <c r="B3403" s="100" t="s">
        <v>14894</v>
      </c>
      <c r="C3403" s="100" t="s">
        <v>5270</v>
      </c>
      <c r="D3403" s="100" t="s">
        <v>8554</v>
      </c>
      <c r="E3403" s="100" t="s">
        <v>196</v>
      </c>
      <c r="F3403" s="277" t="s">
        <v>95</v>
      </c>
      <c r="G3403" s="101">
        <v>4.0999999999999996</v>
      </c>
      <c r="H3403" s="101">
        <v>6</v>
      </c>
      <c r="I3403" s="101">
        <v>3</v>
      </c>
      <c r="J3403" s="101">
        <v>4.0999999999999996</v>
      </c>
      <c r="K3403" s="101">
        <v>3.6</v>
      </c>
      <c r="L3403" s="278">
        <v>16274</v>
      </c>
      <c r="M3403" s="100" t="s">
        <v>66</v>
      </c>
      <c r="N3403" s="100" t="s">
        <v>247</v>
      </c>
      <c r="O3403" s="100" t="s">
        <v>5289</v>
      </c>
    </row>
    <row r="3404" spans="1:15">
      <c r="A3404" s="100" t="s">
        <v>12856</v>
      </c>
      <c r="B3404" s="100" t="s">
        <v>12857</v>
      </c>
      <c r="C3404" s="100" t="s">
        <v>1538</v>
      </c>
      <c r="D3404" s="100" t="s">
        <v>8543</v>
      </c>
      <c r="E3404" s="100" t="s">
        <v>201</v>
      </c>
      <c r="F3404" s="277" t="s">
        <v>65</v>
      </c>
      <c r="G3404" s="101">
        <v>2.5</v>
      </c>
      <c r="H3404" s="101">
        <v>1.5</v>
      </c>
      <c r="I3404" s="101">
        <v>3.2</v>
      </c>
      <c r="J3404" s="101">
        <v>4.3</v>
      </c>
      <c r="K3404" s="101">
        <v>2.9</v>
      </c>
      <c r="L3404" s="278">
        <v>15947871</v>
      </c>
      <c r="M3404" s="100" t="s">
        <v>66</v>
      </c>
      <c r="N3404" s="100" t="s">
        <v>264</v>
      </c>
      <c r="O3404" s="100" t="s">
        <v>1396</v>
      </c>
    </row>
    <row r="3405" spans="1:15">
      <c r="A3405" s="100" t="s">
        <v>14954</v>
      </c>
      <c r="B3405" s="100" t="s">
        <v>8813</v>
      </c>
      <c r="C3405" s="100" t="s">
        <v>5357</v>
      </c>
      <c r="D3405" s="100" t="s">
        <v>83</v>
      </c>
      <c r="E3405" s="100" t="s">
        <v>72</v>
      </c>
      <c r="F3405" s="277" t="s">
        <v>73</v>
      </c>
      <c r="G3405" s="101">
        <v>4.8</v>
      </c>
      <c r="H3405" s="101">
        <v>4</v>
      </c>
      <c r="I3405" s="101">
        <v>6</v>
      </c>
      <c r="J3405" s="101">
        <v>7</v>
      </c>
      <c r="K3405" s="101">
        <v>5.2</v>
      </c>
      <c r="L3405" s="278">
        <v>18000000</v>
      </c>
      <c r="M3405" s="100" t="s">
        <v>66</v>
      </c>
      <c r="N3405" s="100" t="s">
        <v>67</v>
      </c>
      <c r="O3405" s="100" t="s">
        <v>5381</v>
      </c>
    </row>
    <row r="3406" spans="1:15">
      <c r="A3406" s="100" t="s">
        <v>14358</v>
      </c>
      <c r="B3406" s="100" t="s">
        <v>14359</v>
      </c>
      <c r="C3406" s="100" t="s">
        <v>4257</v>
      </c>
      <c r="D3406" s="100" t="s">
        <v>137</v>
      </c>
      <c r="E3406" s="100" t="s">
        <v>94</v>
      </c>
      <c r="F3406" s="277" t="s">
        <v>65</v>
      </c>
      <c r="G3406" s="101">
        <v>7.4</v>
      </c>
      <c r="H3406" s="101">
        <v>7.1</v>
      </c>
      <c r="I3406" s="101">
        <v>7.6</v>
      </c>
      <c r="J3406" s="101">
        <v>3.6</v>
      </c>
      <c r="K3406" s="101">
        <v>5.6</v>
      </c>
      <c r="L3406" s="278">
        <v>51399</v>
      </c>
      <c r="M3406" s="100" t="s">
        <v>66</v>
      </c>
      <c r="N3406" s="100" t="s">
        <v>67</v>
      </c>
      <c r="O3406" s="100" t="s">
        <v>4234</v>
      </c>
    </row>
    <row r="3407" spans="1:15">
      <c r="A3407" s="100" t="s">
        <v>18506</v>
      </c>
      <c r="B3407" s="100" t="s">
        <v>18507</v>
      </c>
      <c r="C3407" s="100" t="s">
        <v>11815</v>
      </c>
      <c r="D3407" s="100" t="s">
        <v>8554</v>
      </c>
      <c r="E3407" s="100" t="s">
        <v>201</v>
      </c>
      <c r="F3407" s="277" t="s">
        <v>95</v>
      </c>
      <c r="G3407" s="101">
        <v>2.4</v>
      </c>
      <c r="H3407" s="101">
        <v>6.2</v>
      </c>
      <c r="I3407" s="101">
        <v>1.5</v>
      </c>
      <c r="J3407" s="101">
        <v>6.3</v>
      </c>
      <c r="K3407" s="101">
        <v>3.8</v>
      </c>
      <c r="L3407" s="278">
        <v>7420</v>
      </c>
      <c r="M3407" s="100" t="s">
        <v>66</v>
      </c>
      <c r="N3407" s="100" t="s">
        <v>103</v>
      </c>
      <c r="O3407" s="100"/>
    </row>
    <row r="3408" spans="1:15">
      <c r="A3408" s="100" t="s">
        <v>18509</v>
      </c>
      <c r="B3408" s="100" t="s">
        <v>18510</v>
      </c>
      <c r="C3408" s="100" t="s">
        <v>11821</v>
      </c>
      <c r="D3408" s="100" t="s">
        <v>8615</v>
      </c>
      <c r="E3408" s="100" t="s">
        <v>94</v>
      </c>
      <c r="F3408" s="277" t="s">
        <v>65</v>
      </c>
      <c r="G3408" s="101">
        <v>8.1999999999999993</v>
      </c>
      <c r="H3408" s="101">
        <v>3.7</v>
      </c>
      <c r="I3408" s="101">
        <v>6.3</v>
      </c>
      <c r="J3408" s="101">
        <v>5.5</v>
      </c>
      <c r="K3408" s="101">
        <v>5.6</v>
      </c>
      <c r="L3408" s="278">
        <v>208081</v>
      </c>
      <c r="M3408" s="100" t="s">
        <v>66</v>
      </c>
      <c r="N3408" s="100" t="s">
        <v>190</v>
      </c>
      <c r="O3408" s="100"/>
    </row>
    <row r="3409" spans="1:15">
      <c r="A3409" s="100" t="s">
        <v>18508</v>
      </c>
      <c r="B3409" s="100" t="s">
        <v>11817</v>
      </c>
      <c r="C3409" s="100" t="s">
        <v>11818</v>
      </c>
      <c r="D3409" s="100" t="s">
        <v>8541</v>
      </c>
      <c r="E3409" s="100" t="s">
        <v>72</v>
      </c>
      <c r="F3409" s="277" t="s">
        <v>65</v>
      </c>
      <c r="G3409" s="101">
        <v>4.3</v>
      </c>
      <c r="H3409" s="101">
        <v>4</v>
      </c>
      <c r="I3409" s="101">
        <v>4</v>
      </c>
      <c r="J3409" s="101">
        <v>4.4000000000000004</v>
      </c>
      <c r="K3409" s="101">
        <v>4.2</v>
      </c>
      <c r="L3409" s="278">
        <v>2185</v>
      </c>
      <c r="M3409" s="100" t="s">
        <v>66</v>
      </c>
      <c r="N3409" s="100" t="s">
        <v>103</v>
      </c>
      <c r="O3409" s="100"/>
    </row>
    <row r="3410" spans="1:15">
      <c r="A3410" s="100" t="s">
        <v>14741</v>
      </c>
      <c r="B3410" s="100" t="s">
        <v>14742</v>
      </c>
      <c r="C3410" s="100" t="s">
        <v>5003</v>
      </c>
      <c r="D3410" s="100" t="s">
        <v>179</v>
      </c>
      <c r="E3410" s="100" t="s">
        <v>201</v>
      </c>
      <c r="F3410" s="277" t="s">
        <v>65</v>
      </c>
      <c r="G3410" s="101">
        <v>2.2999999999999998</v>
      </c>
      <c r="H3410" s="101">
        <v>1.9</v>
      </c>
      <c r="I3410" s="101">
        <v>5.0999999999999996</v>
      </c>
      <c r="J3410" s="101">
        <v>3.3</v>
      </c>
      <c r="K3410" s="101">
        <v>3.2</v>
      </c>
      <c r="L3410" s="278">
        <v>27726</v>
      </c>
      <c r="M3410" s="100" t="s">
        <v>66</v>
      </c>
      <c r="N3410" s="100" t="s">
        <v>67</v>
      </c>
      <c r="O3410" s="100" t="s">
        <v>5020</v>
      </c>
    </row>
    <row r="3411" spans="1:15">
      <c r="A3411" s="100" t="s">
        <v>14377</v>
      </c>
      <c r="B3411" s="100" t="s">
        <v>14379</v>
      </c>
      <c r="C3411" s="100" t="s">
        <v>4301</v>
      </c>
      <c r="D3411" s="100" t="s">
        <v>8580</v>
      </c>
      <c r="E3411" s="100" t="s">
        <v>94</v>
      </c>
      <c r="F3411" s="277" t="s">
        <v>65</v>
      </c>
      <c r="G3411" s="101">
        <v>7.7</v>
      </c>
      <c r="H3411" s="101">
        <v>5.6</v>
      </c>
      <c r="I3411" s="101">
        <v>6.4</v>
      </c>
      <c r="J3411" s="101">
        <v>4</v>
      </c>
      <c r="K3411" s="101">
        <v>5.3</v>
      </c>
      <c r="L3411" s="278">
        <v>78770</v>
      </c>
      <c r="M3411" s="100" t="s">
        <v>66</v>
      </c>
      <c r="N3411" s="100" t="s">
        <v>67</v>
      </c>
      <c r="O3411" s="100" t="s">
        <v>4278</v>
      </c>
    </row>
    <row r="3412" spans="1:15">
      <c r="A3412" s="100" t="s">
        <v>15391</v>
      </c>
      <c r="B3412" s="100" t="s">
        <v>15392</v>
      </c>
      <c r="C3412" s="100" t="s">
        <v>6115</v>
      </c>
      <c r="D3412" s="100" t="s">
        <v>8540</v>
      </c>
      <c r="E3412" s="100" t="s">
        <v>107</v>
      </c>
      <c r="F3412" s="277" t="s">
        <v>65</v>
      </c>
      <c r="G3412" s="101">
        <v>6.5</v>
      </c>
      <c r="H3412" s="101">
        <v>9.6</v>
      </c>
      <c r="I3412" s="101">
        <v>4.4000000000000004</v>
      </c>
      <c r="J3412" s="101">
        <v>5.5</v>
      </c>
      <c r="K3412" s="101">
        <v>5</v>
      </c>
      <c r="L3412" s="278">
        <v>21511</v>
      </c>
      <c r="M3412" s="100" t="s">
        <v>66</v>
      </c>
      <c r="N3412" s="100" t="s">
        <v>67</v>
      </c>
      <c r="O3412" s="100" t="s">
        <v>6160</v>
      </c>
    </row>
    <row r="3413" spans="1:15">
      <c r="A3413" s="100" t="s">
        <v>13588</v>
      </c>
      <c r="B3413" s="100" t="s">
        <v>13589</v>
      </c>
      <c r="C3413" s="100" t="s">
        <v>11961</v>
      </c>
      <c r="D3413" s="100" t="s">
        <v>8548</v>
      </c>
      <c r="E3413" s="100" t="s">
        <v>201</v>
      </c>
      <c r="F3413" s="277" t="s">
        <v>65</v>
      </c>
      <c r="G3413" s="101">
        <v>1.8</v>
      </c>
      <c r="H3413" s="101">
        <v>6.9</v>
      </c>
      <c r="I3413" s="101">
        <v>3.6</v>
      </c>
      <c r="J3413" s="101">
        <v>2.2000000000000002</v>
      </c>
      <c r="K3413" s="101">
        <v>4</v>
      </c>
      <c r="L3413" s="278">
        <v>48104</v>
      </c>
      <c r="M3413" s="100" t="s">
        <v>66</v>
      </c>
      <c r="N3413" s="100" t="s">
        <v>67</v>
      </c>
      <c r="O3413" s="100"/>
    </row>
    <row r="3414" spans="1:15">
      <c r="A3414" s="100" t="s">
        <v>18513</v>
      </c>
      <c r="B3414" s="100" t="s">
        <v>18514</v>
      </c>
      <c r="C3414" s="100" t="s">
        <v>8378</v>
      </c>
      <c r="D3414" s="100" t="s">
        <v>8573</v>
      </c>
      <c r="E3414" s="100" t="s">
        <v>72</v>
      </c>
      <c r="F3414" s="277" t="s">
        <v>73</v>
      </c>
      <c r="G3414" s="101">
        <v>5.4</v>
      </c>
      <c r="H3414" s="101">
        <v>5.5</v>
      </c>
      <c r="I3414" s="101">
        <v>3.3</v>
      </c>
      <c r="J3414" s="101">
        <v>6.7</v>
      </c>
      <c r="K3414" s="101">
        <v>4.8</v>
      </c>
      <c r="L3414" s="278">
        <v>1981289</v>
      </c>
      <c r="M3414" s="100" t="s">
        <v>66</v>
      </c>
      <c r="N3414" s="100" t="s">
        <v>264</v>
      </c>
      <c r="O3414" s="100" t="s">
        <v>8379</v>
      </c>
    </row>
    <row r="3415" spans="1:15">
      <c r="A3415" s="100" t="s">
        <v>18511</v>
      </c>
      <c r="B3415" s="100" t="s">
        <v>18512</v>
      </c>
      <c r="C3415" s="100" t="s">
        <v>8374</v>
      </c>
      <c r="D3415" s="100" t="s">
        <v>8573</v>
      </c>
      <c r="E3415" s="100" t="s">
        <v>196</v>
      </c>
      <c r="F3415" s="277" t="s">
        <v>65</v>
      </c>
      <c r="G3415" s="101">
        <v>3.2</v>
      </c>
      <c r="H3415" s="101">
        <v>3.3</v>
      </c>
      <c r="I3415" s="101">
        <v>3.7</v>
      </c>
      <c r="J3415" s="101">
        <v>5.9</v>
      </c>
      <c r="K3415" s="101">
        <v>4.4000000000000004</v>
      </c>
      <c r="L3415" s="278">
        <v>163885</v>
      </c>
      <c r="M3415" s="100" t="s">
        <v>66</v>
      </c>
      <c r="N3415" s="100" t="s">
        <v>67</v>
      </c>
      <c r="O3415" s="100" t="s">
        <v>8375</v>
      </c>
    </row>
    <row r="3416" spans="1:15">
      <c r="A3416" s="100" t="s">
        <v>14360</v>
      </c>
      <c r="B3416" s="100" t="s">
        <v>14361</v>
      </c>
      <c r="C3416" s="100" t="s">
        <v>4261</v>
      </c>
      <c r="D3416" s="100" t="s">
        <v>8554</v>
      </c>
      <c r="E3416" s="100" t="s">
        <v>94</v>
      </c>
      <c r="F3416" s="277" t="s">
        <v>73</v>
      </c>
      <c r="G3416" s="101">
        <v>7.3</v>
      </c>
      <c r="H3416" s="101">
        <v>10</v>
      </c>
      <c r="I3416" s="101">
        <v>5.5</v>
      </c>
      <c r="J3416" s="101">
        <v>3</v>
      </c>
      <c r="K3416" s="101">
        <v>4.7</v>
      </c>
      <c r="L3416" s="278">
        <v>130445</v>
      </c>
      <c r="M3416" s="100" t="s">
        <v>66</v>
      </c>
      <c r="N3416" s="100" t="s">
        <v>67</v>
      </c>
      <c r="O3416" s="100" t="s">
        <v>4238</v>
      </c>
    </row>
    <row r="3417" spans="1:15">
      <c r="A3417" s="100" t="s">
        <v>18515</v>
      </c>
      <c r="B3417" s="100" t="s">
        <v>8380</v>
      </c>
      <c r="C3417" s="100" t="s">
        <v>8381</v>
      </c>
      <c r="D3417" s="100" t="s">
        <v>8545</v>
      </c>
      <c r="E3417" s="100" t="s">
        <v>196</v>
      </c>
      <c r="F3417" s="277"/>
      <c r="G3417" s="101">
        <v>3.2</v>
      </c>
      <c r="H3417" s="101">
        <v>4.7</v>
      </c>
      <c r="I3417" s="101">
        <v>4.2</v>
      </c>
      <c r="J3417" s="101">
        <v>5.2</v>
      </c>
      <c r="K3417" s="101">
        <v>4.5999999999999996</v>
      </c>
      <c r="L3417" s="278">
        <v>299</v>
      </c>
      <c r="M3417" s="100" t="s">
        <v>66</v>
      </c>
      <c r="N3417" s="100" t="s">
        <v>103</v>
      </c>
      <c r="O3417" s="100" t="s">
        <v>5023</v>
      </c>
    </row>
    <row r="3418" spans="1:15">
      <c r="A3418" s="100" t="s">
        <v>13082</v>
      </c>
      <c r="B3418" s="100" t="s">
        <v>1972</v>
      </c>
      <c r="C3418" s="100" t="s">
        <v>1973</v>
      </c>
      <c r="D3418" s="100" t="s">
        <v>8559</v>
      </c>
      <c r="E3418" s="100" t="s">
        <v>107</v>
      </c>
      <c r="F3418" s="277" t="s">
        <v>65</v>
      </c>
      <c r="G3418" s="101">
        <v>6.6</v>
      </c>
      <c r="H3418" s="101">
        <v>4.5999999999999996</v>
      </c>
      <c r="I3418" s="101">
        <v>4.5999999999999996</v>
      </c>
      <c r="J3418" s="101">
        <v>7.5</v>
      </c>
      <c r="K3418" s="101">
        <v>5.8</v>
      </c>
      <c r="L3418" s="278">
        <v>64732</v>
      </c>
      <c r="M3418" s="100" t="s">
        <v>66</v>
      </c>
      <c r="N3418" s="100" t="s">
        <v>67</v>
      </c>
      <c r="O3418" s="100" t="s">
        <v>1963</v>
      </c>
    </row>
    <row r="3419" spans="1:15">
      <c r="A3419" s="100" t="s">
        <v>18516</v>
      </c>
      <c r="B3419" s="100" t="s">
        <v>18517</v>
      </c>
      <c r="C3419" s="100" t="s">
        <v>8385</v>
      </c>
      <c r="D3419" s="100" t="s">
        <v>8580</v>
      </c>
      <c r="E3419" s="100" t="s">
        <v>94</v>
      </c>
      <c r="F3419" s="277" t="s">
        <v>73</v>
      </c>
      <c r="G3419" s="101">
        <v>8.1</v>
      </c>
      <c r="H3419" s="101">
        <v>2.6</v>
      </c>
      <c r="I3419" s="101">
        <v>6</v>
      </c>
      <c r="J3419" s="101">
        <v>6.2</v>
      </c>
      <c r="K3419" s="101">
        <v>5.5</v>
      </c>
      <c r="L3419" s="278">
        <v>162061</v>
      </c>
      <c r="M3419" s="100" t="s">
        <v>66</v>
      </c>
      <c r="N3419" s="100" t="s">
        <v>103</v>
      </c>
      <c r="O3419" s="100" t="s">
        <v>8382</v>
      </c>
    </row>
    <row r="3420" spans="1:15">
      <c r="A3420" s="100" t="s">
        <v>18518</v>
      </c>
      <c r="B3420" s="100" t="s">
        <v>18519</v>
      </c>
      <c r="C3420" s="100" t="s">
        <v>8389</v>
      </c>
      <c r="D3420" s="100" t="s">
        <v>8541</v>
      </c>
      <c r="E3420" s="100" t="s">
        <v>107</v>
      </c>
      <c r="F3420" s="277" t="s">
        <v>73</v>
      </c>
      <c r="G3420" s="101">
        <v>6.7</v>
      </c>
      <c r="H3420" s="101">
        <v>4.2</v>
      </c>
      <c r="I3420" s="101">
        <v>5.2</v>
      </c>
      <c r="J3420" s="101">
        <v>5.6</v>
      </c>
      <c r="K3420" s="101">
        <v>5.2</v>
      </c>
      <c r="L3420" s="278">
        <v>10354</v>
      </c>
      <c r="M3420" s="100" t="s">
        <v>66</v>
      </c>
      <c r="N3420" s="100" t="s">
        <v>247</v>
      </c>
      <c r="O3420" s="100" t="s">
        <v>8386</v>
      </c>
    </row>
    <row r="3421" spans="1:15">
      <c r="A3421" s="100" t="s">
        <v>12858</v>
      </c>
      <c r="B3421" s="100" t="s">
        <v>12859</v>
      </c>
      <c r="C3421" s="100" t="s">
        <v>1542</v>
      </c>
      <c r="D3421" s="100" t="s">
        <v>8557</v>
      </c>
      <c r="E3421" s="100" t="s">
        <v>196</v>
      </c>
      <c r="F3421" s="277" t="s">
        <v>95</v>
      </c>
      <c r="G3421" s="101">
        <v>3.5</v>
      </c>
      <c r="H3421" s="101">
        <v>5.9</v>
      </c>
      <c r="I3421" s="101">
        <v>5.2</v>
      </c>
      <c r="J3421" s="101">
        <v>2.9</v>
      </c>
      <c r="K3421" s="101">
        <v>4.5</v>
      </c>
      <c r="L3421" s="278">
        <v>28865</v>
      </c>
      <c r="M3421" s="100" t="s">
        <v>66</v>
      </c>
      <c r="N3421" s="100" t="s">
        <v>67</v>
      </c>
      <c r="O3421" s="100" t="s">
        <v>1535</v>
      </c>
    </row>
    <row r="3422" spans="1:15">
      <c r="A3422" s="100" t="s">
        <v>14743</v>
      </c>
      <c r="B3422" s="100" t="s">
        <v>14744</v>
      </c>
      <c r="C3422" s="100" t="s">
        <v>5007</v>
      </c>
      <c r="D3422" s="100" t="s">
        <v>8580</v>
      </c>
      <c r="E3422" s="100" t="s">
        <v>201</v>
      </c>
      <c r="F3422" s="277" t="s">
        <v>65</v>
      </c>
      <c r="G3422" s="101">
        <v>1.5</v>
      </c>
      <c r="H3422" s="101">
        <v>4.4000000000000004</v>
      </c>
      <c r="I3422" s="101">
        <v>3</v>
      </c>
      <c r="J3422" s="101">
        <v>3.9</v>
      </c>
      <c r="K3422" s="101">
        <v>3.5</v>
      </c>
      <c r="L3422" s="278">
        <v>732672</v>
      </c>
      <c r="M3422" s="100" t="s">
        <v>66</v>
      </c>
      <c r="N3422" s="100" t="s">
        <v>67</v>
      </c>
      <c r="O3422" s="100" t="s">
        <v>5027</v>
      </c>
    </row>
    <row r="3423" spans="1:15">
      <c r="A3423" s="100" t="s">
        <v>12958</v>
      </c>
      <c r="B3423" s="100" t="s">
        <v>12960</v>
      </c>
      <c r="C3423" s="100" t="s">
        <v>1707</v>
      </c>
      <c r="D3423" s="100" t="s">
        <v>8549</v>
      </c>
      <c r="E3423" s="100" t="s">
        <v>196</v>
      </c>
      <c r="F3423" s="277" t="s">
        <v>73</v>
      </c>
      <c r="G3423" s="101">
        <v>4.2</v>
      </c>
      <c r="H3423" s="101">
        <v>0.6</v>
      </c>
      <c r="I3423" s="101">
        <v>3.9</v>
      </c>
      <c r="J3423" s="101">
        <v>4.8</v>
      </c>
      <c r="K3423" s="101">
        <v>3.6</v>
      </c>
      <c r="L3423" s="278">
        <v>1026</v>
      </c>
      <c r="M3423" s="100" t="s">
        <v>66</v>
      </c>
      <c r="N3423" s="100" t="s">
        <v>67</v>
      </c>
      <c r="O3423" s="100" t="s">
        <v>1693</v>
      </c>
    </row>
    <row r="3424" spans="1:15">
      <c r="A3424" s="100" t="s">
        <v>14745</v>
      </c>
      <c r="B3424" s="100" t="s">
        <v>14746</v>
      </c>
      <c r="C3424" s="100" t="s">
        <v>5011</v>
      </c>
      <c r="D3424" s="100" t="s">
        <v>8559</v>
      </c>
      <c r="E3424" s="100" t="s">
        <v>196</v>
      </c>
      <c r="F3424" s="277" t="s">
        <v>65</v>
      </c>
      <c r="G3424" s="101">
        <v>3.2</v>
      </c>
      <c r="H3424" s="101">
        <v>2.6</v>
      </c>
      <c r="I3424" s="101">
        <v>3.4</v>
      </c>
      <c r="J3424" s="101">
        <v>4.9000000000000004</v>
      </c>
      <c r="K3424" s="101">
        <v>3.8</v>
      </c>
      <c r="L3424" s="278">
        <v>310320</v>
      </c>
      <c r="M3424" s="100" t="s">
        <v>66</v>
      </c>
      <c r="N3424" s="100" t="s">
        <v>190</v>
      </c>
      <c r="O3424" s="100" t="s">
        <v>5031</v>
      </c>
    </row>
    <row r="3425" spans="1:15">
      <c r="A3425" s="100" t="s">
        <v>12860</v>
      </c>
      <c r="B3425" s="100" t="s">
        <v>12861</v>
      </c>
      <c r="C3425" s="100" t="s">
        <v>1546</v>
      </c>
      <c r="D3425" s="100" t="s">
        <v>116</v>
      </c>
      <c r="E3425" s="100" t="s">
        <v>201</v>
      </c>
      <c r="F3425" s="277" t="s">
        <v>65</v>
      </c>
      <c r="G3425" s="101">
        <v>1.9</v>
      </c>
      <c r="H3425" s="101">
        <v>6</v>
      </c>
      <c r="I3425" s="101">
        <v>5.9</v>
      </c>
      <c r="J3425" s="101">
        <v>2.1</v>
      </c>
      <c r="K3425" s="101">
        <v>4.3</v>
      </c>
      <c r="L3425" s="278">
        <v>45857</v>
      </c>
      <c r="M3425" s="100" t="s">
        <v>66</v>
      </c>
      <c r="N3425" s="100" t="s">
        <v>247</v>
      </c>
      <c r="O3425" s="100" t="s">
        <v>1539</v>
      </c>
    </row>
    <row r="3426" spans="1:15">
      <c r="A3426" s="100" t="s">
        <v>12864</v>
      </c>
      <c r="B3426" s="100" t="s">
        <v>12865</v>
      </c>
      <c r="C3426" s="100" t="s">
        <v>1554</v>
      </c>
      <c r="D3426" s="100" t="s">
        <v>8546</v>
      </c>
      <c r="E3426" s="100" t="s">
        <v>285</v>
      </c>
      <c r="F3426" s="277" t="s">
        <v>65</v>
      </c>
      <c r="G3426" s="101">
        <v>0</v>
      </c>
      <c r="H3426" s="101">
        <v>3.6</v>
      </c>
      <c r="I3426" s="101">
        <v>2.8</v>
      </c>
      <c r="J3426" s="101">
        <v>2.8</v>
      </c>
      <c r="K3426" s="101">
        <v>3.1</v>
      </c>
      <c r="L3426" s="278">
        <v>4030157</v>
      </c>
      <c r="M3426" s="100" t="s">
        <v>66</v>
      </c>
      <c r="N3426" s="100" t="s">
        <v>67</v>
      </c>
      <c r="O3426" s="100" t="s">
        <v>1585</v>
      </c>
    </row>
    <row r="3427" spans="1:15">
      <c r="A3427" s="100"/>
      <c r="B3427" s="100" t="s">
        <v>18520</v>
      </c>
      <c r="C3427" s="100" t="s">
        <v>8393</v>
      </c>
      <c r="D3427" s="100" t="s">
        <v>8554</v>
      </c>
      <c r="E3427" s="100" t="s">
        <v>201</v>
      </c>
      <c r="F3427" s="277" t="s">
        <v>73</v>
      </c>
      <c r="G3427" s="101">
        <v>1.9</v>
      </c>
      <c r="H3427" s="101">
        <v>7.5</v>
      </c>
      <c r="I3427" s="101">
        <v>2.7</v>
      </c>
      <c r="J3427" s="101">
        <v>3.3</v>
      </c>
      <c r="K3427" s="101">
        <v>3.2</v>
      </c>
      <c r="L3427" s="278">
        <v>22526</v>
      </c>
      <c r="M3427" s="100" t="s">
        <v>66</v>
      </c>
      <c r="N3427" s="100" t="s">
        <v>103</v>
      </c>
      <c r="O3427" s="100" t="s">
        <v>8390</v>
      </c>
    </row>
    <row r="3428" spans="1:15">
      <c r="A3428" s="100" t="s">
        <v>18521</v>
      </c>
      <c r="B3428" s="100" t="s">
        <v>18522</v>
      </c>
      <c r="C3428" s="100" t="s">
        <v>8397</v>
      </c>
      <c r="D3428" s="100" t="s">
        <v>8544</v>
      </c>
      <c r="E3428" s="100" t="s">
        <v>201</v>
      </c>
      <c r="F3428" s="277" t="s">
        <v>73</v>
      </c>
      <c r="G3428" s="101">
        <v>2.2999999999999998</v>
      </c>
      <c r="H3428" s="101">
        <v>10</v>
      </c>
      <c r="I3428" s="101">
        <v>3.3</v>
      </c>
      <c r="J3428" s="101">
        <v>5.0999999999999996</v>
      </c>
      <c r="K3428" s="101">
        <v>4.3</v>
      </c>
      <c r="L3428" s="278">
        <v>142019</v>
      </c>
      <c r="M3428" s="100" t="s">
        <v>66</v>
      </c>
      <c r="N3428" s="100" t="s">
        <v>67</v>
      </c>
      <c r="O3428" s="100" t="s">
        <v>8394</v>
      </c>
    </row>
    <row r="3429" spans="1:15">
      <c r="A3429" s="100" t="s">
        <v>18523</v>
      </c>
      <c r="B3429" s="100" t="s">
        <v>18524</v>
      </c>
      <c r="C3429" s="100" t="s">
        <v>11824</v>
      </c>
      <c r="D3429" s="100" t="s">
        <v>8536</v>
      </c>
      <c r="E3429" s="100" t="s">
        <v>107</v>
      </c>
      <c r="F3429" s="277" t="s">
        <v>65</v>
      </c>
      <c r="G3429" s="101">
        <v>7.1</v>
      </c>
      <c r="H3429" s="101">
        <v>0.8</v>
      </c>
      <c r="I3429" s="101">
        <v>4</v>
      </c>
      <c r="J3429" s="101">
        <v>6.2</v>
      </c>
      <c r="K3429" s="101">
        <v>4.3</v>
      </c>
      <c r="L3429" s="278">
        <v>19390</v>
      </c>
      <c r="M3429" s="100" t="s">
        <v>66</v>
      </c>
      <c r="N3429" s="100" t="s">
        <v>247</v>
      </c>
      <c r="O3429" s="100" t="s">
        <v>11825</v>
      </c>
    </row>
    <row r="3430" spans="1:15">
      <c r="A3430" s="100" t="s">
        <v>18525</v>
      </c>
      <c r="B3430" s="100" t="s">
        <v>18526</v>
      </c>
      <c r="C3430" s="100" t="s">
        <v>11828</v>
      </c>
      <c r="D3430" s="100" t="s">
        <v>8545</v>
      </c>
      <c r="E3430" s="100" t="s">
        <v>196</v>
      </c>
      <c r="F3430" s="277" t="s">
        <v>95</v>
      </c>
      <c r="G3430" s="101">
        <v>4</v>
      </c>
      <c r="H3430" s="101">
        <v>4.9000000000000004</v>
      </c>
      <c r="I3430" s="101">
        <v>5.2</v>
      </c>
      <c r="J3430" s="101">
        <v>4.4000000000000004</v>
      </c>
      <c r="K3430" s="101">
        <v>4.9000000000000004</v>
      </c>
      <c r="L3430" s="278">
        <v>5</v>
      </c>
      <c r="M3430" s="100" t="s">
        <v>66</v>
      </c>
      <c r="N3430" s="100" t="s">
        <v>190</v>
      </c>
      <c r="O3430" s="100"/>
    </row>
    <row r="3431" spans="1:15">
      <c r="A3431" s="100" t="s">
        <v>18529</v>
      </c>
      <c r="B3431" s="100" t="s">
        <v>18530</v>
      </c>
      <c r="C3431" s="100" t="s">
        <v>8401</v>
      </c>
      <c r="D3431" s="100" t="s">
        <v>8563</v>
      </c>
      <c r="E3431" s="100" t="s">
        <v>94</v>
      </c>
      <c r="F3431" s="277" t="s">
        <v>73</v>
      </c>
      <c r="G3431" s="101">
        <v>7.9</v>
      </c>
      <c r="H3431" s="101">
        <v>4.7</v>
      </c>
      <c r="I3431" s="101">
        <v>5.7</v>
      </c>
      <c r="J3431" s="101">
        <v>5.8</v>
      </c>
      <c r="K3431" s="101">
        <v>5.6</v>
      </c>
      <c r="L3431" s="278">
        <v>137765</v>
      </c>
      <c r="M3431" s="100" t="s">
        <v>66</v>
      </c>
      <c r="N3431" s="100" t="s">
        <v>247</v>
      </c>
      <c r="O3431" s="100" t="s">
        <v>8398</v>
      </c>
    </row>
    <row r="3432" spans="1:15">
      <c r="A3432" s="100" t="s">
        <v>18527</v>
      </c>
      <c r="B3432" s="100" t="s">
        <v>18528</v>
      </c>
      <c r="C3432" s="100" t="s">
        <v>11831</v>
      </c>
      <c r="D3432" s="100" t="s">
        <v>8563</v>
      </c>
      <c r="E3432" s="100" t="s">
        <v>72</v>
      </c>
      <c r="F3432" s="277" t="s">
        <v>65</v>
      </c>
      <c r="G3432" s="101">
        <v>5.4</v>
      </c>
      <c r="H3432" s="101">
        <v>3.3</v>
      </c>
      <c r="I3432" s="101">
        <v>4.4000000000000004</v>
      </c>
      <c r="J3432" s="101">
        <v>5.2</v>
      </c>
      <c r="K3432" s="101">
        <v>4.5999999999999996</v>
      </c>
      <c r="L3432" s="278">
        <v>145</v>
      </c>
      <c r="M3432" s="100" t="s">
        <v>66</v>
      </c>
      <c r="N3432" s="100" t="s">
        <v>190</v>
      </c>
      <c r="O3432" s="100"/>
    </row>
    <row r="3433" spans="1:15">
      <c r="A3433" s="100" t="s">
        <v>18535</v>
      </c>
      <c r="B3433" s="100" t="s">
        <v>18536</v>
      </c>
      <c r="C3433" s="100" t="s">
        <v>8411</v>
      </c>
      <c r="D3433" s="100" t="s">
        <v>8541</v>
      </c>
      <c r="E3433" s="100" t="s">
        <v>196</v>
      </c>
      <c r="F3433" s="277"/>
      <c r="G3433" s="101">
        <v>3.8</v>
      </c>
      <c r="H3433" s="101">
        <v>4.5999999999999996</v>
      </c>
      <c r="I3433" s="101">
        <v>3.3</v>
      </c>
      <c r="J3433" s="101">
        <v>4.8</v>
      </c>
      <c r="K3433" s="101">
        <v>4.0999999999999996</v>
      </c>
      <c r="L3433" s="278">
        <v>7896</v>
      </c>
      <c r="M3433" s="100" t="s">
        <v>66</v>
      </c>
      <c r="N3433" s="100" t="s">
        <v>247</v>
      </c>
      <c r="O3433" s="100" t="s">
        <v>8404</v>
      </c>
    </row>
    <row r="3434" spans="1:15">
      <c r="A3434" s="100" t="s">
        <v>12245</v>
      </c>
      <c r="B3434" s="100" t="s">
        <v>11833</v>
      </c>
      <c r="C3434" s="100" t="s">
        <v>11834</v>
      </c>
      <c r="D3434" s="100" t="s">
        <v>8554</v>
      </c>
      <c r="E3434" s="100" t="s">
        <v>107</v>
      </c>
      <c r="F3434" s="277"/>
      <c r="G3434" s="101">
        <v>5.9</v>
      </c>
      <c r="H3434" s="101">
        <v>6.2</v>
      </c>
      <c r="I3434" s="101">
        <v>4.3</v>
      </c>
      <c r="J3434" s="101">
        <v>4.7</v>
      </c>
      <c r="K3434" s="101">
        <v>4.5999999999999996</v>
      </c>
      <c r="L3434" s="278">
        <v>2145</v>
      </c>
      <c r="M3434" s="100" t="s">
        <v>66</v>
      </c>
      <c r="N3434" s="100" t="s">
        <v>103</v>
      </c>
      <c r="O3434" s="100" t="s">
        <v>11835</v>
      </c>
    </row>
    <row r="3435" spans="1:15">
      <c r="A3435" s="100" t="s">
        <v>12911</v>
      </c>
      <c r="B3435" s="100" t="s">
        <v>12912</v>
      </c>
      <c r="C3435" s="100" t="s">
        <v>1633</v>
      </c>
      <c r="D3435" s="100" t="s">
        <v>8593</v>
      </c>
      <c r="E3435" s="100" t="s">
        <v>72</v>
      </c>
      <c r="F3435" s="277" t="s">
        <v>65</v>
      </c>
      <c r="G3435" s="101">
        <v>4.7</v>
      </c>
      <c r="H3435" s="101">
        <v>3.9</v>
      </c>
      <c r="I3435" s="101">
        <v>5.3</v>
      </c>
      <c r="J3435" s="101">
        <v>5.5</v>
      </c>
      <c r="K3435" s="101">
        <v>5</v>
      </c>
      <c r="L3435" s="278">
        <v>169008</v>
      </c>
      <c r="M3435" s="100" t="s">
        <v>66</v>
      </c>
      <c r="N3435" s="100" t="s">
        <v>67</v>
      </c>
      <c r="O3435" s="100" t="s">
        <v>1412</v>
      </c>
    </row>
    <row r="3436" spans="1:15">
      <c r="A3436" s="100" t="s">
        <v>14052</v>
      </c>
      <c r="B3436" s="100" t="s">
        <v>14053</v>
      </c>
      <c r="C3436" s="100" t="s">
        <v>3650</v>
      </c>
      <c r="D3436" s="100" t="s">
        <v>8559</v>
      </c>
      <c r="E3436" s="100" t="s">
        <v>107</v>
      </c>
      <c r="F3436" s="277" t="s">
        <v>65</v>
      </c>
      <c r="G3436" s="101">
        <v>6.3</v>
      </c>
      <c r="H3436" s="101">
        <v>1.7</v>
      </c>
      <c r="I3436" s="101">
        <v>6.4</v>
      </c>
      <c r="J3436" s="101">
        <v>3.5</v>
      </c>
      <c r="K3436" s="101">
        <v>4.7</v>
      </c>
      <c r="L3436" s="278">
        <v>10469</v>
      </c>
      <c r="M3436" s="100" t="s">
        <v>66</v>
      </c>
      <c r="N3436" s="100" t="s">
        <v>543</v>
      </c>
      <c r="O3436" s="100" t="s">
        <v>3627</v>
      </c>
    </row>
    <row r="3437" spans="1:15">
      <c r="A3437" s="100" t="s">
        <v>18533</v>
      </c>
      <c r="B3437" s="100" t="s">
        <v>18534</v>
      </c>
      <c r="C3437" s="100" t="s">
        <v>8407</v>
      </c>
      <c r="D3437" s="100" t="s">
        <v>8541</v>
      </c>
      <c r="E3437" s="100" t="s">
        <v>72</v>
      </c>
      <c r="F3437" s="277" t="s">
        <v>65</v>
      </c>
      <c r="G3437" s="101">
        <v>5</v>
      </c>
      <c r="H3437" s="101">
        <v>6.7</v>
      </c>
      <c r="I3437" s="101">
        <v>4.2</v>
      </c>
      <c r="J3437" s="101">
        <v>4.7</v>
      </c>
      <c r="K3437" s="101">
        <v>4.5</v>
      </c>
      <c r="L3437" s="278">
        <v>3841</v>
      </c>
      <c r="M3437" s="100" t="s">
        <v>66</v>
      </c>
      <c r="N3437" s="100" t="s">
        <v>247</v>
      </c>
      <c r="O3437" s="100" t="s">
        <v>8402</v>
      </c>
    </row>
    <row r="3438" spans="1:15">
      <c r="A3438" s="100" t="s">
        <v>12862</v>
      </c>
      <c r="B3438" s="100" t="s">
        <v>12863</v>
      </c>
      <c r="C3438" s="100" t="s">
        <v>1550</v>
      </c>
      <c r="D3438" s="100" t="s">
        <v>8578</v>
      </c>
      <c r="E3438" s="100" t="s">
        <v>201</v>
      </c>
      <c r="F3438" s="277" t="s">
        <v>73</v>
      </c>
      <c r="G3438" s="101">
        <v>2.8</v>
      </c>
      <c r="H3438" s="101">
        <v>5</v>
      </c>
      <c r="I3438" s="101">
        <v>4.7</v>
      </c>
      <c r="J3438" s="101">
        <v>3.1</v>
      </c>
      <c r="K3438" s="101">
        <v>4.2</v>
      </c>
      <c r="L3438" s="278">
        <v>212487</v>
      </c>
      <c r="M3438" s="100" t="s">
        <v>66</v>
      </c>
      <c r="N3438" s="100" t="s">
        <v>67</v>
      </c>
      <c r="O3438" s="100" t="s">
        <v>1384</v>
      </c>
    </row>
    <row r="3439" spans="1:15">
      <c r="A3439" s="100" t="s">
        <v>18531</v>
      </c>
      <c r="B3439" s="100" t="s">
        <v>18532</v>
      </c>
      <c r="C3439" s="100" t="s">
        <v>8403</v>
      </c>
      <c r="D3439" s="100" t="s">
        <v>8591</v>
      </c>
      <c r="E3439" s="100" t="s">
        <v>285</v>
      </c>
      <c r="F3439" s="277" t="s">
        <v>65</v>
      </c>
      <c r="G3439" s="101">
        <v>1.2</v>
      </c>
      <c r="H3439" s="101">
        <v>9</v>
      </c>
      <c r="I3439" s="101">
        <v>3</v>
      </c>
      <c r="J3439" s="101">
        <v>3</v>
      </c>
      <c r="K3439" s="101">
        <v>4</v>
      </c>
      <c r="L3439" s="278">
        <v>841285</v>
      </c>
      <c r="M3439" s="100" t="s">
        <v>66</v>
      </c>
      <c r="N3439" s="100" t="s">
        <v>67</v>
      </c>
      <c r="O3439" s="100" t="s">
        <v>5035</v>
      </c>
    </row>
    <row r="3440" spans="1:15">
      <c r="A3440" s="100" t="s">
        <v>18537</v>
      </c>
      <c r="B3440" s="100" t="s">
        <v>18538</v>
      </c>
      <c r="C3440" s="100" t="s">
        <v>11838</v>
      </c>
      <c r="D3440" s="100" t="s">
        <v>8559</v>
      </c>
      <c r="E3440" s="100" t="s">
        <v>72</v>
      </c>
      <c r="F3440" s="277" t="s">
        <v>65</v>
      </c>
      <c r="G3440" s="101">
        <v>5.0999999999999996</v>
      </c>
      <c r="H3440" s="101">
        <v>2.8</v>
      </c>
      <c r="I3440" s="101">
        <v>4.5</v>
      </c>
      <c r="J3440" s="101">
        <v>5.5</v>
      </c>
      <c r="K3440" s="101">
        <v>4.5</v>
      </c>
      <c r="L3440" s="278">
        <v>23233</v>
      </c>
      <c r="M3440" s="100" t="s">
        <v>66</v>
      </c>
      <c r="N3440" s="100" t="s">
        <v>103</v>
      </c>
      <c r="O3440" s="100"/>
    </row>
    <row r="3441" spans="1:15">
      <c r="A3441" s="100" t="s">
        <v>18539</v>
      </c>
      <c r="B3441" s="100" t="s">
        <v>11840</v>
      </c>
      <c r="C3441" s="100" t="s">
        <v>11841</v>
      </c>
      <c r="D3441" s="100" t="s">
        <v>8541</v>
      </c>
      <c r="E3441" s="100" t="s">
        <v>72</v>
      </c>
      <c r="F3441" s="277" t="s">
        <v>65</v>
      </c>
      <c r="G3441" s="101">
        <v>4.7</v>
      </c>
      <c r="H3441" s="101">
        <v>4.0999999999999996</v>
      </c>
      <c r="I3441" s="101">
        <v>4.2</v>
      </c>
      <c r="J3441" s="101">
        <v>4.8</v>
      </c>
      <c r="K3441" s="101">
        <v>4.4000000000000004</v>
      </c>
      <c r="L3441" s="278">
        <v>2660</v>
      </c>
      <c r="M3441" s="100" t="s">
        <v>66</v>
      </c>
      <c r="N3441" s="100" t="s">
        <v>247</v>
      </c>
      <c r="O3441" s="100"/>
    </row>
    <row r="3442" spans="1:15">
      <c r="A3442" s="100" t="s">
        <v>12693</v>
      </c>
      <c r="B3442" s="100" t="s">
        <v>1189</v>
      </c>
      <c r="C3442" s="100" t="s">
        <v>1190</v>
      </c>
      <c r="D3442" s="100" t="s">
        <v>8565</v>
      </c>
      <c r="E3442" s="100" t="s">
        <v>94</v>
      </c>
      <c r="F3442" s="277" t="s">
        <v>65</v>
      </c>
      <c r="G3442" s="101">
        <v>8.4</v>
      </c>
      <c r="H3442" s="101">
        <v>7.1</v>
      </c>
      <c r="I3442" s="101">
        <v>6.2</v>
      </c>
      <c r="J3442" s="101">
        <v>5.8</v>
      </c>
      <c r="K3442" s="101">
        <v>6.2</v>
      </c>
      <c r="L3442" s="278">
        <v>45846</v>
      </c>
      <c r="M3442" s="100" t="s">
        <v>66</v>
      </c>
      <c r="N3442" s="100" t="s">
        <v>67</v>
      </c>
      <c r="O3442" s="100" t="s">
        <v>1187</v>
      </c>
    </row>
    <row r="3443" spans="1:15">
      <c r="A3443" s="100" t="s">
        <v>12684</v>
      </c>
      <c r="B3443" s="100" t="s">
        <v>8875</v>
      </c>
      <c r="C3443" s="100" t="s">
        <v>8876</v>
      </c>
      <c r="D3443" s="100" t="s">
        <v>8545</v>
      </c>
      <c r="E3443" s="100" t="s">
        <v>72</v>
      </c>
      <c r="F3443" s="277"/>
      <c r="G3443" s="101">
        <v>4.4000000000000004</v>
      </c>
      <c r="H3443" s="101">
        <v>7.1</v>
      </c>
      <c r="I3443" s="101">
        <v>3.9</v>
      </c>
      <c r="J3443" s="101">
        <v>5.7</v>
      </c>
      <c r="K3443" s="101">
        <v>4.8</v>
      </c>
      <c r="L3443" s="278">
        <v>679</v>
      </c>
      <c r="M3443" s="100" t="s">
        <v>66</v>
      </c>
      <c r="N3443" s="100" t="s">
        <v>103</v>
      </c>
      <c r="O3443" s="100"/>
    </row>
    <row r="3444" spans="1:15">
      <c r="A3444" s="100" t="s">
        <v>18540</v>
      </c>
      <c r="B3444" s="100" t="s">
        <v>18541</v>
      </c>
      <c r="C3444" s="100" t="s">
        <v>11844</v>
      </c>
      <c r="D3444" s="100" t="s">
        <v>8564</v>
      </c>
      <c r="E3444" s="100" t="s">
        <v>72</v>
      </c>
      <c r="F3444" s="277" t="s">
        <v>65</v>
      </c>
      <c r="G3444" s="101">
        <v>4.7</v>
      </c>
      <c r="H3444" s="101">
        <v>6.7</v>
      </c>
      <c r="I3444" s="101">
        <v>3.7</v>
      </c>
      <c r="J3444" s="101">
        <v>5.7</v>
      </c>
      <c r="K3444" s="101">
        <v>4.7</v>
      </c>
      <c r="L3444" s="278">
        <v>33906</v>
      </c>
      <c r="M3444" s="100" t="s">
        <v>66</v>
      </c>
      <c r="N3444" s="100" t="s">
        <v>543</v>
      </c>
      <c r="O3444" s="100"/>
    </row>
  </sheetData>
  <autoFilter ref="A1:O3444" xr:uid="{4CA8B3D3-2924-491C-A273-062FD334A921}">
    <sortState xmlns:xlrd2="http://schemas.microsoft.com/office/spreadsheetml/2017/richdata2" ref="A2:O3444">
      <sortCondition ref="B1:B3444"/>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B400F-F590-7142-98ED-08A5822BE08B}">
  <dimension ref="A1:D30"/>
  <sheetViews>
    <sheetView workbookViewId="0">
      <selection activeCell="D10" sqref="D10"/>
    </sheetView>
  </sheetViews>
  <sheetFormatPr baseColWidth="10" defaultColWidth="11.5" defaultRowHeight="20" customHeight="1"/>
  <cols>
    <col min="1" max="1" width="34.83203125" style="49" customWidth="1"/>
    <col min="2" max="2" width="20.83203125" style="49" customWidth="1"/>
    <col min="3" max="3" width="22.33203125" style="49" customWidth="1"/>
    <col min="4" max="4" width="15.5" style="49" customWidth="1"/>
    <col min="5" max="16" width="15.83203125" style="49" customWidth="1"/>
    <col min="17" max="16384" width="11.5" style="49"/>
  </cols>
  <sheetData>
    <row r="1" spans="1:4" s="70" customFormat="1" ht="20" customHeight="1">
      <c r="A1" s="4"/>
      <c r="B1" s="3"/>
      <c r="C1" s="3"/>
      <c r="D1" s="3"/>
    </row>
    <row r="2" spans="1:4" s="70" customFormat="1" ht="20" customHeight="1">
      <c r="A2" s="4" t="s">
        <v>13</v>
      </c>
      <c r="B2" s="3"/>
      <c r="C2" s="3"/>
      <c r="D2" s="3"/>
    </row>
    <row r="3" spans="1:4" s="70" customFormat="1" ht="20" customHeight="1">
      <c r="A3" s="3" t="s">
        <v>11997</v>
      </c>
      <c r="B3" s="3" t="s">
        <v>11998</v>
      </c>
      <c r="C3" s="3" t="s">
        <v>39</v>
      </c>
      <c r="D3" s="3" t="s">
        <v>15</v>
      </c>
    </row>
    <row r="4" spans="1:4" s="70" customFormat="1" ht="20" customHeight="1">
      <c r="A4" s="3" t="s">
        <v>11999</v>
      </c>
      <c r="B4" s="3" t="s">
        <v>12000</v>
      </c>
      <c r="C4" s="3" t="s">
        <v>16</v>
      </c>
      <c r="D4" s="3" t="s">
        <v>17</v>
      </c>
    </row>
    <row r="5" spans="1:4" s="70" customFormat="1" ht="20" customHeight="1">
      <c r="A5" s="3" t="s">
        <v>12001</v>
      </c>
      <c r="B5" s="3" t="s">
        <v>12002</v>
      </c>
      <c r="C5" s="3" t="s">
        <v>18</v>
      </c>
      <c r="D5" s="3" t="s">
        <v>19</v>
      </c>
    </row>
    <row r="6" spans="1:4" s="70" customFormat="1" ht="20" customHeight="1">
      <c r="A6" s="3" t="s">
        <v>12003</v>
      </c>
      <c r="B6" s="3" t="s">
        <v>12004</v>
      </c>
      <c r="C6" s="3" t="s">
        <v>20</v>
      </c>
      <c r="D6" s="3" t="s">
        <v>17</v>
      </c>
    </row>
    <row r="7" spans="1:4" s="70" customFormat="1" ht="20" customHeight="1">
      <c r="A7" s="3" t="s">
        <v>12005</v>
      </c>
      <c r="B7" s="3" t="s">
        <v>12006</v>
      </c>
      <c r="C7" s="3" t="s">
        <v>21</v>
      </c>
      <c r="D7" s="3" t="s">
        <v>17</v>
      </c>
    </row>
    <row r="8" spans="1:4" s="70" customFormat="1" ht="20" customHeight="1">
      <c r="A8" s="3" t="s">
        <v>12007</v>
      </c>
      <c r="B8" s="3" t="s">
        <v>12008</v>
      </c>
      <c r="C8" s="3" t="s">
        <v>22</v>
      </c>
      <c r="D8" s="3" t="s">
        <v>19</v>
      </c>
    </row>
    <row r="9" spans="1:4" s="70" customFormat="1" ht="20" customHeight="1">
      <c r="A9" s="3" t="s">
        <v>12009</v>
      </c>
      <c r="B9" s="3" t="s">
        <v>12010</v>
      </c>
      <c r="C9" s="3" t="s">
        <v>23</v>
      </c>
      <c r="D9" s="3" t="s">
        <v>17</v>
      </c>
    </row>
    <row r="10" spans="1:4" s="70" customFormat="1" ht="20" customHeight="1">
      <c r="A10" s="3" t="s">
        <v>18643</v>
      </c>
      <c r="B10" s="3" t="s">
        <v>18644</v>
      </c>
      <c r="C10" s="3" t="s">
        <v>18645</v>
      </c>
      <c r="D10" s="3" t="s">
        <v>18646</v>
      </c>
    </row>
    <row r="11" spans="1:4" s="70" customFormat="1" ht="20" customHeight="1">
      <c r="A11" s="3" t="s">
        <v>12011</v>
      </c>
      <c r="B11" s="3" t="s">
        <v>12012</v>
      </c>
      <c r="C11" s="3" t="s">
        <v>27</v>
      </c>
      <c r="D11" s="3" t="s">
        <v>28</v>
      </c>
    </row>
    <row r="12" spans="1:4" s="70" customFormat="1" ht="20" customHeight="1">
      <c r="A12" s="3" t="s">
        <v>12013</v>
      </c>
      <c r="B12" s="3" t="s">
        <v>12014</v>
      </c>
      <c r="C12" s="3" t="s">
        <v>24</v>
      </c>
      <c r="D12" s="3" t="s">
        <v>15</v>
      </c>
    </row>
    <row r="13" spans="1:4" s="70" customFormat="1" ht="20" customHeight="1">
      <c r="A13" s="3" t="s">
        <v>12015</v>
      </c>
      <c r="B13" s="3" t="s">
        <v>12016</v>
      </c>
      <c r="C13" s="3" t="s">
        <v>25</v>
      </c>
      <c r="D13" s="3" t="s">
        <v>15</v>
      </c>
    </row>
    <row r="14" spans="1:4" s="70" customFormat="1" ht="20" customHeight="1">
      <c r="A14" s="3" t="s">
        <v>12017</v>
      </c>
      <c r="B14" s="3" t="s">
        <v>12018</v>
      </c>
      <c r="C14" s="3" t="s">
        <v>29</v>
      </c>
      <c r="D14" s="3" t="s">
        <v>28</v>
      </c>
    </row>
    <row r="15" spans="1:4" s="70" customFormat="1" ht="20" customHeight="1">
      <c r="A15" s="3" t="s">
        <v>12019</v>
      </c>
      <c r="B15" s="3" t="s">
        <v>12020</v>
      </c>
      <c r="C15" s="3" t="s">
        <v>26</v>
      </c>
      <c r="D15" s="3" t="s">
        <v>17</v>
      </c>
    </row>
    <row r="16" spans="1:4" s="70" customFormat="1" ht="20" customHeight="1">
      <c r="A16" s="3" t="s">
        <v>12021</v>
      </c>
      <c r="B16" s="3" t="s">
        <v>12022</v>
      </c>
      <c r="C16" s="3" t="s">
        <v>30</v>
      </c>
      <c r="D16" s="3" t="s">
        <v>28</v>
      </c>
    </row>
    <row r="17" spans="1:4" s="70" customFormat="1" ht="20" customHeight="1">
      <c r="A17" s="3"/>
      <c r="B17" s="3"/>
      <c r="C17" s="3" t="s">
        <v>10</v>
      </c>
      <c r="D17" s="3" t="s">
        <v>18651</v>
      </c>
    </row>
    <row r="18" spans="1:4" s="70" customFormat="1" ht="20" customHeight="1">
      <c r="A18" s="3"/>
      <c r="B18" s="3"/>
      <c r="C18" s="3" t="s">
        <v>11</v>
      </c>
      <c r="D18" s="3" t="s">
        <v>18651</v>
      </c>
    </row>
    <row r="19" spans="1:4" s="70" customFormat="1" ht="20" customHeight="1">
      <c r="A19" s="3"/>
      <c r="B19" s="3"/>
      <c r="C19" s="3"/>
      <c r="D19" s="3"/>
    </row>
    <row r="20" spans="1:4" s="70" customFormat="1" ht="20" customHeight="1">
      <c r="A20" s="4" t="s">
        <v>12023</v>
      </c>
      <c r="B20" s="3"/>
      <c r="C20" s="3"/>
      <c r="D20" s="3"/>
    </row>
    <row r="21" spans="1:4" s="70" customFormat="1" ht="20" customHeight="1">
      <c r="A21" s="3" t="s">
        <v>12024</v>
      </c>
      <c r="B21" s="83" t="s">
        <v>12025</v>
      </c>
      <c r="C21" s="3" t="s">
        <v>12026</v>
      </c>
      <c r="D21" s="3" t="s">
        <v>17</v>
      </c>
    </row>
    <row r="22" spans="1:4" s="70" customFormat="1" ht="20" customHeight="1">
      <c r="A22" s="3" t="s">
        <v>12027</v>
      </c>
      <c r="B22" s="83" t="s">
        <v>12028</v>
      </c>
      <c r="C22" s="3" t="s">
        <v>18739</v>
      </c>
      <c r="D22" s="3" t="s">
        <v>12029</v>
      </c>
    </row>
    <row r="23" spans="1:4" s="70" customFormat="1" ht="20" customHeight="1">
      <c r="A23" s="3" t="s">
        <v>12030</v>
      </c>
      <c r="B23" s="3" t="s">
        <v>12031</v>
      </c>
      <c r="C23" s="3" t="s">
        <v>12032</v>
      </c>
      <c r="D23" s="3" t="s">
        <v>17</v>
      </c>
    </row>
    <row r="24" spans="1:4" s="70" customFormat="1" ht="20" customHeight="1">
      <c r="A24" s="3" t="s">
        <v>12033</v>
      </c>
      <c r="B24" s="83" t="s">
        <v>12034</v>
      </c>
      <c r="C24" s="3" t="s">
        <v>12035</v>
      </c>
      <c r="D24" s="3" t="s">
        <v>15</v>
      </c>
    </row>
    <row r="25" spans="1:4" s="70" customFormat="1" ht="20" customHeight="1">
      <c r="A25" s="3" t="s">
        <v>12036</v>
      </c>
      <c r="B25" s="83" t="s">
        <v>12037</v>
      </c>
      <c r="C25" s="3" t="s">
        <v>12038</v>
      </c>
      <c r="D25" s="3" t="s">
        <v>19</v>
      </c>
    </row>
    <row r="26" spans="1:4" s="70" customFormat="1" ht="20" customHeight="1">
      <c r="A26" s="83"/>
      <c r="B26" s="83"/>
      <c r="C26" s="3"/>
      <c r="D26" s="3"/>
    </row>
    <row r="27" spans="1:4" s="70" customFormat="1" ht="20" customHeight="1">
      <c r="A27" s="4" t="s">
        <v>12039</v>
      </c>
    </row>
    <row r="28" spans="1:4" ht="20" customHeight="1">
      <c r="A28" s="3" t="s">
        <v>12040</v>
      </c>
      <c r="C28" s="49" t="s">
        <v>32</v>
      </c>
      <c r="D28" s="49" t="s">
        <v>17</v>
      </c>
    </row>
    <row r="29" spans="1:4" ht="20" customHeight="1">
      <c r="A29" s="3" t="s">
        <v>12041</v>
      </c>
      <c r="C29" s="49" t="s">
        <v>33</v>
      </c>
      <c r="D29" s="49" t="s">
        <v>34</v>
      </c>
    </row>
    <row r="30" spans="1:4" ht="20" customHeight="1">
      <c r="A30" s="3" t="s">
        <v>12042</v>
      </c>
      <c r="C30" s="49" t="s">
        <v>35</v>
      </c>
      <c r="D30" s="49" t="s">
        <v>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9D6C-4B3A-FE47-8372-4C8C9BF78FFA}">
  <dimension ref="A1:R22"/>
  <sheetViews>
    <sheetView topLeftCell="A13" workbookViewId="0">
      <selection activeCell="C13" sqref="C13"/>
    </sheetView>
  </sheetViews>
  <sheetFormatPr baseColWidth="10" defaultColWidth="11.5" defaultRowHeight="30" customHeight="1"/>
  <cols>
    <col min="1" max="1" width="30.83203125" style="52" customWidth="1"/>
    <col min="2" max="2" width="20.83203125" style="53" customWidth="1"/>
    <col min="3" max="3" width="23.1640625" style="52" customWidth="1"/>
    <col min="4" max="4" width="10.83203125" style="52"/>
    <col min="5" max="16384" width="11.5" style="48"/>
  </cols>
  <sheetData>
    <row r="1" spans="1:18" s="57" customFormat="1" ht="30" customHeight="1">
      <c r="A1" s="96" t="s">
        <v>12043</v>
      </c>
      <c r="B1" s="33"/>
      <c r="C1" s="33"/>
      <c r="D1" s="33"/>
    </row>
    <row r="2" spans="1:18" s="95" customFormat="1" ht="125.25" customHeight="1">
      <c r="A2" s="380" t="s">
        <v>12044</v>
      </c>
      <c r="B2" s="94"/>
      <c r="C2" s="94"/>
      <c r="D2" s="94"/>
    </row>
    <row r="3" spans="1:18" ht="30" customHeight="1">
      <c r="A3" s="97" t="s">
        <v>20558</v>
      </c>
      <c r="B3" s="535" t="s">
        <v>12045</v>
      </c>
      <c r="C3" s="535"/>
      <c r="D3" s="535"/>
      <c r="E3" s="535"/>
      <c r="F3" s="535"/>
      <c r="G3" s="535"/>
      <c r="H3" s="535"/>
      <c r="I3" s="535"/>
      <c r="J3" s="535"/>
      <c r="K3" s="535"/>
      <c r="L3" s="535"/>
      <c r="M3" s="535"/>
      <c r="N3" s="535"/>
      <c r="O3" s="535"/>
      <c r="P3" s="535"/>
      <c r="Q3" s="535"/>
      <c r="R3" s="535"/>
    </row>
    <row r="4" spans="1:18" ht="30" customHeight="1">
      <c r="A4" s="97" t="s">
        <v>20559</v>
      </c>
      <c r="B4" s="535" t="s">
        <v>12046</v>
      </c>
      <c r="C4" s="535"/>
      <c r="D4" s="535"/>
      <c r="E4" s="535"/>
      <c r="F4" s="535"/>
      <c r="G4" s="535"/>
      <c r="H4" s="535"/>
      <c r="I4" s="535"/>
      <c r="J4" s="535"/>
      <c r="K4" s="535"/>
      <c r="L4" s="535"/>
      <c r="M4" s="535"/>
      <c r="N4" s="535"/>
      <c r="O4" s="535"/>
      <c r="P4" s="535"/>
      <c r="Q4" s="535"/>
      <c r="R4" s="535"/>
    </row>
    <row r="5" spans="1:18" ht="30" customHeight="1">
      <c r="A5" s="97" t="s">
        <v>20560</v>
      </c>
      <c r="B5" s="535" t="s">
        <v>12047</v>
      </c>
      <c r="C5" s="535"/>
      <c r="D5" s="535"/>
      <c r="E5" s="535"/>
      <c r="F5" s="535"/>
      <c r="G5" s="535"/>
      <c r="H5" s="535"/>
      <c r="I5" s="535"/>
      <c r="J5" s="535"/>
      <c r="K5" s="535"/>
      <c r="L5" s="535"/>
      <c r="M5" s="535"/>
      <c r="N5" s="535"/>
      <c r="O5" s="535"/>
      <c r="P5" s="535"/>
      <c r="Q5" s="535"/>
      <c r="R5" s="535"/>
    </row>
    <row r="6" spans="1:18" ht="30" customHeight="1">
      <c r="A6" s="98" t="s">
        <v>20561</v>
      </c>
      <c r="B6" s="535" t="s">
        <v>12048</v>
      </c>
      <c r="C6" s="535"/>
      <c r="D6" s="535"/>
      <c r="E6" s="535"/>
      <c r="F6" s="535"/>
      <c r="G6" s="535"/>
      <c r="H6" s="535"/>
      <c r="I6" s="535"/>
      <c r="J6" s="535"/>
      <c r="K6" s="535"/>
      <c r="L6" s="535"/>
      <c r="M6" s="535"/>
      <c r="N6" s="535"/>
      <c r="O6" s="535"/>
      <c r="P6" s="535"/>
      <c r="Q6" s="535"/>
      <c r="R6" s="535"/>
    </row>
    <row r="7" spans="1:18" ht="30" customHeight="1">
      <c r="A7" s="98" t="s">
        <v>20562</v>
      </c>
      <c r="B7" s="535" t="s">
        <v>12049</v>
      </c>
      <c r="C7" s="535"/>
      <c r="D7" s="535"/>
      <c r="E7" s="535"/>
      <c r="F7" s="535"/>
      <c r="G7" s="535"/>
      <c r="H7" s="535"/>
      <c r="I7" s="535"/>
      <c r="J7" s="535"/>
      <c r="K7" s="535"/>
      <c r="L7" s="535"/>
      <c r="M7" s="535"/>
      <c r="N7" s="535"/>
      <c r="O7" s="535"/>
      <c r="P7" s="535"/>
      <c r="Q7" s="535"/>
      <c r="R7" s="535"/>
    </row>
    <row r="8" spans="1:18" ht="30" customHeight="1">
      <c r="A8" s="98" t="s">
        <v>20563</v>
      </c>
      <c r="B8" s="535" t="s">
        <v>12050</v>
      </c>
      <c r="C8" s="535"/>
      <c r="D8" s="535"/>
      <c r="E8" s="535"/>
      <c r="F8" s="535"/>
      <c r="G8" s="535"/>
      <c r="H8" s="535"/>
      <c r="I8" s="535"/>
      <c r="J8" s="535"/>
      <c r="K8" s="535"/>
      <c r="L8" s="535"/>
      <c r="M8" s="535"/>
      <c r="N8" s="535"/>
      <c r="O8" s="535"/>
      <c r="P8" s="535"/>
      <c r="Q8" s="535"/>
      <c r="R8" s="535"/>
    </row>
    <row r="9" spans="1:18" ht="30" customHeight="1">
      <c r="A9" s="98" t="s">
        <v>20564</v>
      </c>
      <c r="B9" s="535" t="s">
        <v>12051</v>
      </c>
      <c r="C9" s="535"/>
      <c r="D9" s="535"/>
      <c r="E9" s="535"/>
      <c r="F9" s="535"/>
      <c r="G9" s="535"/>
      <c r="H9" s="535"/>
      <c r="I9" s="535"/>
      <c r="J9" s="535"/>
      <c r="K9" s="535"/>
      <c r="L9" s="535"/>
      <c r="M9" s="535"/>
      <c r="N9" s="535"/>
      <c r="O9" s="535"/>
      <c r="P9" s="535"/>
      <c r="Q9" s="535"/>
      <c r="R9" s="535"/>
    </row>
    <row r="10" spans="1:18" ht="30" customHeight="1">
      <c r="A10" s="98" t="s">
        <v>20565</v>
      </c>
      <c r="B10" s="535" t="s">
        <v>12052</v>
      </c>
      <c r="C10" s="535"/>
      <c r="D10" s="535"/>
      <c r="E10" s="535"/>
      <c r="F10" s="535"/>
      <c r="G10" s="535"/>
      <c r="H10" s="535"/>
      <c r="I10" s="535"/>
      <c r="J10" s="535"/>
      <c r="K10" s="535"/>
      <c r="L10" s="535"/>
      <c r="M10" s="535"/>
      <c r="N10" s="535"/>
      <c r="O10" s="535"/>
      <c r="P10" s="535"/>
      <c r="Q10" s="535"/>
      <c r="R10" s="535"/>
    </row>
    <row r="11" spans="1:18" ht="30" customHeight="1">
      <c r="A11" s="52" t="s">
        <v>20566</v>
      </c>
    </row>
    <row r="12" spans="1:18" ht="30" customHeight="1">
      <c r="B12" s="381" t="s">
        <v>20569</v>
      </c>
      <c r="C12" s="382" t="s">
        <v>18741</v>
      </c>
      <c r="D12" s="382" t="s">
        <v>20567</v>
      </c>
      <c r="E12" s="382" t="s">
        <v>18743</v>
      </c>
    </row>
    <row r="13" spans="1:18" ht="30" customHeight="1">
      <c r="B13" s="383" t="s">
        <v>20568</v>
      </c>
      <c r="C13" s="384" t="s">
        <v>20570</v>
      </c>
      <c r="D13" s="384" t="s">
        <v>64</v>
      </c>
      <c r="E13" s="384" t="s">
        <v>64</v>
      </c>
    </row>
    <row r="14" spans="1:18" ht="30" customHeight="1">
      <c r="B14" s="385"/>
      <c r="C14" s="386" t="s">
        <v>20571</v>
      </c>
      <c r="D14" s="386" t="s">
        <v>20572</v>
      </c>
      <c r="E14" s="386" t="s">
        <v>20572</v>
      </c>
    </row>
    <row r="15" spans="1:18" ht="30" customHeight="1">
      <c r="B15" s="387"/>
      <c r="C15" s="384" t="s">
        <v>20573</v>
      </c>
      <c r="D15" s="384" t="s">
        <v>94</v>
      </c>
      <c r="E15" s="384" t="s">
        <v>94</v>
      </c>
    </row>
    <row r="16" spans="1:18" ht="30" customHeight="1">
      <c r="B16" s="385"/>
      <c r="C16" s="386" t="s">
        <v>20574</v>
      </c>
      <c r="D16" s="386" t="s">
        <v>20575</v>
      </c>
      <c r="E16" s="386" t="s">
        <v>20575</v>
      </c>
    </row>
    <row r="17" spans="2:5" ht="30" customHeight="1">
      <c r="B17" s="387"/>
      <c r="C17" s="384" t="s">
        <v>20576</v>
      </c>
      <c r="D17" s="384" t="s">
        <v>20552</v>
      </c>
      <c r="E17" s="384" t="s">
        <v>20552</v>
      </c>
    </row>
    <row r="18" spans="2:5" ht="30" customHeight="1">
      <c r="B18" s="385"/>
      <c r="C18" s="386" t="s">
        <v>20577</v>
      </c>
      <c r="D18" s="386" t="s">
        <v>107</v>
      </c>
      <c r="E18" s="386" t="s">
        <v>107</v>
      </c>
    </row>
    <row r="19" spans="2:5" ht="30" customHeight="1">
      <c r="B19" s="387"/>
      <c r="C19" s="384" t="s">
        <v>20578</v>
      </c>
      <c r="D19" s="384" t="s">
        <v>20551</v>
      </c>
      <c r="E19" s="384" t="s">
        <v>20551</v>
      </c>
    </row>
    <row r="20" spans="2:5" ht="30" customHeight="1">
      <c r="B20" s="385"/>
      <c r="C20" s="386" t="s">
        <v>20579</v>
      </c>
      <c r="D20" s="386" t="s">
        <v>20553</v>
      </c>
      <c r="E20" s="386" t="s">
        <v>20553</v>
      </c>
    </row>
    <row r="21" spans="2:5" ht="30" customHeight="1">
      <c r="B21" s="387"/>
      <c r="C21" s="384" t="s">
        <v>20580</v>
      </c>
      <c r="D21" s="384" t="s">
        <v>72</v>
      </c>
      <c r="E21" s="384" t="s">
        <v>72</v>
      </c>
    </row>
    <row r="22" spans="2:5" ht="30" customHeight="1" thickBot="1">
      <c r="B22" s="388"/>
      <c r="C22" s="389" t="s">
        <v>20581</v>
      </c>
      <c r="D22" s="389" t="s">
        <v>20554</v>
      </c>
      <c r="E22" s="389" t="s">
        <v>20554</v>
      </c>
    </row>
  </sheetData>
  <mergeCells count="8">
    <mergeCell ref="B8:R8"/>
    <mergeCell ref="B9:R9"/>
    <mergeCell ref="B10:R10"/>
    <mergeCell ref="B3:R3"/>
    <mergeCell ref="B4:R4"/>
    <mergeCell ref="B5:R5"/>
    <mergeCell ref="B6:R6"/>
    <mergeCell ref="B7:R7"/>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0E2F83FCCFC6F41AAA50DDC0A50F047" ma:contentTypeVersion="12" ma:contentTypeDescription="Crée un document." ma:contentTypeScope="" ma:versionID="363d14ed568038dfe5d04d7974e0a4b1">
  <xsd:schema xmlns:xsd="http://www.w3.org/2001/XMLSchema" xmlns:xs="http://www.w3.org/2001/XMLSchema" xmlns:p="http://schemas.microsoft.com/office/2006/metadata/properties" xmlns:ns3="53cd5900-86a5-41f7-afbd-fb940bd2bee6" xmlns:ns4="6c78f697-fe81-4bcf-9faa-8ea9a21af53d" targetNamespace="http://schemas.microsoft.com/office/2006/metadata/properties" ma:root="true" ma:fieldsID="1d692a5b9cd3b932588096e8da3af297" ns3:_="" ns4:_="">
    <xsd:import namespace="53cd5900-86a5-41f7-afbd-fb940bd2bee6"/>
    <xsd:import namespace="6c78f697-fe81-4bcf-9faa-8ea9a21af53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cd5900-86a5-41f7-afbd-fb940bd2be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78f697-fe81-4bcf-9faa-8ea9a21af53d" elementFormDefault="qualified">
    <xsd:import namespace="http://schemas.microsoft.com/office/2006/documentManagement/types"/>
    <xsd:import namespace="http://schemas.microsoft.com/office/infopath/2007/PartnerControls"/>
    <xsd:element name="SharedWithUsers" ma:index="1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Partagé avec détails" ma:internalName="SharedWithDetails" ma:readOnly="true">
      <xsd:simpleType>
        <xsd:restriction base="dms:Note">
          <xsd:maxLength value="255"/>
        </xsd:restriction>
      </xsd:simpleType>
    </xsd:element>
    <xsd:element name="SharingHintHash" ma:index="19" nillable="true" ma:displayName="Partage du hachage d’indicateu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3F1C8D1-72AF-4060-A636-C0407DA150D2}">
  <ds:schemaRefs>
    <ds:schemaRef ds:uri="6c78f697-fe81-4bcf-9faa-8ea9a21af53d"/>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elements/1.1/"/>
    <ds:schemaRef ds:uri="http://schemas.microsoft.com/office/infopath/2007/PartnerControls"/>
    <ds:schemaRef ds:uri="53cd5900-86a5-41f7-afbd-fb940bd2bee6"/>
    <ds:schemaRef ds:uri="http://purl.org/dc/dcmitype/"/>
  </ds:schemaRefs>
</ds:datastoreItem>
</file>

<file path=customXml/itemProps2.xml><?xml version="1.0" encoding="utf-8"?>
<ds:datastoreItem xmlns:ds="http://schemas.openxmlformats.org/officeDocument/2006/customXml" ds:itemID="{8693D4E6-8F15-400A-B695-F705D133988B}">
  <ds:schemaRefs>
    <ds:schemaRef ds:uri="http://schemas.microsoft.com/sharepoint/v3/contenttype/forms"/>
  </ds:schemaRefs>
</ds:datastoreItem>
</file>

<file path=customXml/itemProps3.xml><?xml version="1.0" encoding="utf-8"?>
<ds:datastoreItem xmlns:ds="http://schemas.openxmlformats.org/officeDocument/2006/customXml" ds:itemID="{941D1EB3-CA40-4D84-80F4-74F2735B2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cd5900-86a5-41f7-afbd-fb940bd2bee6"/>
    <ds:schemaRef ds:uri="6c78f697-fe81-4bcf-9faa-8ea9a21af5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Performance</vt:lpstr>
      <vt:lpstr>ESG</vt:lpstr>
      <vt:lpstr>Sheet5</vt:lpstr>
      <vt:lpstr>HIstorical weights</vt:lpstr>
      <vt:lpstr>Equities</vt:lpstr>
      <vt:lpstr>Bonds</vt:lpstr>
      <vt:lpstr>MSCI Database</vt:lpstr>
      <vt:lpstr>List</vt:lpstr>
      <vt:lpstr>Comments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AgentUser</dc:creator>
  <cp:keywords/>
  <dc:description/>
  <cp:lastModifiedBy>Yang Wendi</cp:lastModifiedBy>
  <cp:revision/>
  <dcterms:created xsi:type="dcterms:W3CDTF">2021-03-04T23:16:24Z</dcterms:created>
  <dcterms:modified xsi:type="dcterms:W3CDTF">2022-05-25T14:33:43Z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0x010100D0E2F83FCCFC6F41AAA50DDC0A50F047</vt:lpwstr>
  </property>
</Properties>
</file>